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44.xml" ContentType="application/vnd.openxmlformats-officedocument.spreadsheetml.worksheet+xml"/>
  <Override PartName="/xl/worksheets/sheet53.xml" ContentType="application/vnd.openxmlformats-officedocument.spreadsheetml.worksheet+xml"/>
  <Override PartName="/xl/charts/chart6.xml" ContentType="application/vnd.openxmlformats-officedocument.drawingml.chart+xml"/>
  <Override PartName="/xl/charts/chart20.xml" ContentType="application/vnd.openxmlformats-officedocument.drawingml.char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42.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Override PartName="/xl/charts/chart2.xml" ContentType="application/vnd.openxmlformats-officedocument.drawingml.chart+xml"/>
  <Default Extension="rels" ContentType="application/vnd.openxmlformats-package.relationships+xml"/>
  <Default Extension="xml" ContentType="application/xml"/>
  <Override PartName="/xl/worksheets/sheet5.xml" ContentType="application/vnd.openxmlformats-officedocument.spreadsheetml.worksheet+xml"/>
  <Override PartName="/xl/drawings/drawing2.xml" ContentType="application/vnd.openxmlformats-officedocument.drawingml.chartshapes+xml"/>
  <Override PartName="/xl/worksheets/sheet3.xml" ContentType="application/vnd.openxmlformats-officedocument.spreadsheetml.worksheet+xml"/>
  <Override PartName="/xl/externalLinks/externalLink3.xml" ContentType="application/vnd.openxmlformats-officedocument.spreadsheetml.externalLink+xml"/>
  <Override PartName="/xl/charts/chart18.xml" ContentType="application/vnd.openxmlformats-officedocument.drawingml.chart+xml"/>
  <Override PartName="/xl/worksheets/sheet1.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charts/chart16.xml" ContentType="application/vnd.openxmlformats-officedocument.drawingml.chart+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charts/chart14.xml" ContentType="application/vnd.openxmlformats-officedocument.drawingml.chart+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54.xml" ContentType="application/vnd.openxmlformats-officedocument.spreadsheetml.worksheet+xml"/>
  <Override PartName="/xl/worksheets/sheet56.xml" ContentType="application/vnd.openxmlformats-officedocument.spreadsheetml.worksheet+xml"/>
  <Override PartName="/xl/charts/chart9.xml" ContentType="application/vnd.openxmlformats-officedocument.drawingml.chart+xml"/>
  <Override PartName="/xl/charts/chart12.xml" ContentType="application/vnd.openxmlformats-officedocument.drawingml.chart+xml"/>
  <Override PartName="/xl/charts/chart21.xml" ContentType="application/vnd.openxmlformats-officedocument.drawingml.char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Default Extension="bin" ContentType="application/vnd.openxmlformats-officedocument.spreadsheetml.printerSettings"/>
  <Override PartName="/xl/charts/chart7.xml" ContentType="application/vnd.openxmlformats-officedocument.drawingml.chart+xml"/>
  <Override PartName="/xl/charts/chart10.xml" ContentType="application/vnd.openxmlformats-officedocument.drawingml.chart+xml"/>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tables/table1.xml" ContentType="application/vnd.openxmlformats-officedocument.spreadsheetml.table+xml"/>
  <Override PartName="/xl/charts/chart5.xml" ContentType="application/vnd.openxmlformats-officedocument.drawingml.char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charts/chart3.xml" ContentType="application/vnd.openxmlformats-officedocument.drawingml.chart+xml"/>
  <Override PartName="/xl/theme/themeOverride1.xml" ContentType="application/vnd.openxmlformats-officedocument.themeOverride+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charts/chart19.xml" ContentType="application/vnd.openxmlformats-officedocument.drawingml.chart+xml"/>
  <Override PartName="/xl/charts/chart17.xml" ContentType="application/vnd.openxmlformats-officedocument.drawingml.char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charts/chart13.xml" ContentType="application/vnd.openxmlformats-officedocument.drawingml.chart+xml"/>
  <Override PartName="/xl/charts/chart15.xml" ContentType="application/vnd.openxmlformats-officedocument.drawingml.chart+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xl/worksheets/sheet55.xml" ContentType="application/vnd.openxmlformats-officedocument.spreadsheetml.worksheet+xml"/>
  <Override PartName="/xl/charts/chart8.xml" ContentType="application/vnd.openxmlformats-officedocument.drawingml.chart+xml"/>
  <Override PartName="/xl/charts/chart11.xml" ContentType="application/vnd.openxmlformats-officedocument.drawingml.char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ЭтаКнига" defaultThemeVersion="124226"/>
  <bookViews>
    <workbookView xWindow="3015" yWindow="180" windowWidth="14835" windowHeight="12720" tabRatio="942" activeTab="1"/>
  </bookViews>
  <sheets>
    <sheet name="Данные" sheetId="109" r:id="rId1"/>
    <sheet name="Ф1" sheetId="68" r:id="rId2"/>
    <sheet name="Ф2" sheetId="85" r:id="rId3"/>
    <sheet name="Ф3" sheetId="67" r:id="rId4"/>
    <sheet name="Ф4" sheetId="84" r:id="rId5"/>
    <sheet name="Ф5" sheetId="82" r:id="rId6"/>
    <sheet name="Ф-6 Степ" sheetId="79" r:id="rId7"/>
    <sheet name="Ф-6 Заг" sheetId="81" r:id="rId8"/>
    <sheet name="Ф-6 Лес" sheetId="80" r:id="rId9"/>
    <sheet name="Ф7" sheetId="83" r:id="rId10"/>
    <sheet name="Ф11" sheetId="86" r:id="rId11"/>
    <sheet name="Ф-17" sheetId="107" r:id="rId12"/>
    <sheet name="пр.2" sheetId="106" r:id="rId13"/>
    <sheet name="Объект" sheetId="104" r:id="rId14"/>
    <sheet name="еженед" sheetId="91" r:id="rId15"/>
    <sheet name="ПЧ" sheetId="88" state="hidden" r:id="rId16"/>
    <sheet name="пожар" sheetId="69" state="hidden" r:id="rId17"/>
    <sheet name="ущерб" sheetId="74" state="hidden" r:id="rId18"/>
    <sheet name="спасено мат.ценостей" sheetId="78" state="hidden" r:id="rId19"/>
    <sheet name="спасено людей" sheetId="77" state="hidden" r:id="rId20"/>
    <sheet name="диаграммы" sheetId="108" state="hidden" r:id="rId21"/>
    <sheet name="Гиб." sheetId="4" r:id="rId22"/>
    <sheet name="Тр." sheetId="5" r:id="rId23"/>
    <sheet name="произв" sheetId="32" r:id="rId24"/>
    <sheet name="торг" sheetId="33" r:id="rId25"/>
    <sheet name="склад" sheetId="16" r:id="rId26"/>
    <sheet name="обр " sheetId="34" r:id="rId27"/>
    <sheet name="детс" sheetId="17" r:id="rId28"/>
    <sheet name="культ" sheetId="18" r:id="rId29"/>
    <sheet name="спорт" sheetId="38" r:id="rId30"/>
    <sheet name="лечеб" sheetId="37" r:id="rId31"/>
    <sheet name="Баня" sheetId="53" r:id="rId32"/>
    <sheet name="Адм" sheetId="22" r:id="rId33"/>
    <sheet name="С.Х" sheetId="23" r:id="rId34"/>
    <sheet name="новостр" sheetId="24" r:id="rId35"/>
    <sheet name="авт" sheetId="2" r:id="rId36"/>
    <sheet name="ЖС" sheetId="1" r:id="rId37"/>
    <sheet name="Лес" sheetId="12" r:id="rId38"/>
    <sheet name="степь " sheetId="13" r:id="rId39"/>
    <sheet name="Пр.откр.тер" sheetId="39" r:id="rId40"/>
    <sheet name="угар" sheetId="44" r:id="rId41"/>
    <sheet name="задым" sheetId="58" r:id="rId42"/>
    <sheet name="обр.огнем" sheetId="95" r:id="rId43"/>
    <sheet name="вспыш" sheetId="57" r:id="rId44"/>
    <sheet name="КЗ" sheetId="55" r:id="rId45"/>
    <sheet name="подгор.пищи " sheetId="56" r:id="rId46"/>
    <sheet name="Трава" sheetId="26" r:id="rId47"/>
    <sheet name="мусор" sheetId="54" r:id="rId48"/>
    <sheet name="самосозж" sheetId="96" r:id="rId49"/>
    <sheet name="дтп.заг" sheetId="70" r:id="rId50"/>
    <sheet name="авиа" sheetId="97" r:id="rId51"/>
    <sheet name="самовозг" sheetId="64" r:id="rId52"/>
    <sheet name="АСР" sheetId="59" r:id="rId53"/>
    <sheet name="ложный" sheetId="62" r:id="rId54"/>
    <sheet name="ср.сигнал" sheetId="61" r:id="rId55"/>
    <sheet name="Прочие выезда" sheetId="100" r:id="rId56"/>
  </sheets>
  <externalReferences>
    <externalReference r:id="rId57"/>
    <externalReference r:id="rId58"/>
    <externalReference r:id="rId59"/>
    <externalReference r:id="rId60"/>
  </externalReferences>
  <definedNames>
    <definedName name="_GoBack" localSheetId="5">Ф5!#REF!</definedName>
    <definedName name="_GoBack" localSheetId="7">'Ф-6 Заг'!$H$19</definedName>
    <definedName name="_xlnm._FilterDatabase" localSheetId="50" hidden="1">авиа!$A$3:$U$3</definedName>
    <definedName name="_xlnm._FilterDatabase" localSheetId="35" hidden="1">авт!$A$3:$AE$11</definedName>
    <definedName name="_xlnm._FilterDatabase" localSheetId="32" hidden="1">Адм!$A$3:$AF$3</definedName>
    <definedName name="_xlnm._FilterDatabase" localSheetId="52" hidden="1">АСР!$A$3:$V$31</definedName>
    <definedName name="_xlnm._FilterDatabase" localSheetId="31" hidden="1">Баня!$A$3:$AF$3</definedName>
    <definedName name="_xlnm._FilterDatabase" localSheetId="43" hidden="1">вспыш!$A$3:$W$3</definedName>
    <definedName name="_xlnm._FilterDatabase" localSheetId="21" hidden="1">Гиб.!$A$4:$AA$7</definedName>
    <definedName name="_xlnm._FilterDatabase" localSheetId="27" hidden="1">детс!$A$3:$AF$3</definedName>
    <definedName name="_xlnm._FilterDatabase" localSheetId="49" hidden="1">дтп.заг!$A$3:$AE$3</definedName>
    <definedName name="_xlnm._FilterDatabase" localSheetId="36" hidden="1">ЖС!$A$3:$AS$66</definedName>
    <definedName name="_xlnm._FilterDatabase" localSheetId="41" hidden="1">задым!$A$3:$W$22</definedName>
    <definedName name="_xlnm._FilterDatabase" localSheetId="44" hidden="1">КЗ!$A$3:$U$10</definedName>
    <definedName name="_xlnm._FilterDatabase" localSheetId="28" hidden="1">культ!$A$3:$AF$3</definedName>
    <definedName name="_xlnm._FilterDatabase" localSheetId="37" hidden="1">Лес!$A$4:$AH$4</definedName>
    <definedName name="_xlnm._FilterDatabase" localSheetId="30" hidden="1">лечеб!$A$3:$AF$3</definedName>
    <definedName name="_xlnm._FilterDatabase" localSheetId="53" hidden="1">ложный!$A$3:$U$3</definedName>
    <definedName name="_xlnm._FilterDatabase" localSheetId="47" hidden="1">мусор!$A$3:$V$12</definedName>
    <definedName name="_xlnm._FilterDatabase" localSheetId="34" hidden="1">новостр!$A$3:$AE$3</definedName>
    <definedName name="_xlnm._FilterDatabase" localSheetId="26" hidden="1">'обр '!$A$3:$AF$3</definedName>
    <definedName name="_xlnm._FilterDatabase" localSheetId="42" hidden="1">обр.огнем!$A$3:$W$3</definedName>
    <definedName name="_xlnm._FilterDatabase" localSheetId="13" hidden="1">Объект!#REF!</definedName>
    <definedName name="_xlnm._FilterDatabase" localSheetId="45" hidden="1">'подгор.пищи '!$A$3:$W$3</definedName>
    <definedName name="_xlnm._FilterDatabase" localSheetId="39" hidden="1">Пр.откр.тер!$A$3:$AB$3</definedName>
    <definedName name="_xlnm._FilterDatabase" localSheetId="23" hidden="1">произв!$A$3:$AF$3</definedName>
    <definedName name="_xlnm._FilterDatabase" localSheetId="55" hidden="1">'Прочие выезда'!$A$3:$W$36</definedName>
    <definedName name="_xlnm._FilterDatabase" localSheetId="15" hidden="1">ПЧ!$B$2:$F$2</definedName>
    <definedName name="_xlnm._FilterDatabase" localSheetId="33" hidden="1">С.Х!$A$3:$AF$3</definedName>
    <definedName name="_xlnm._FilterDatabase" localSheetId="51" hidden="1">самовозг!$A$3:$W$3</definedName>
    <definedName name="_xlnm._FilterDatabase" localSheetId="48" hidden="1">самосозж!$A$3:$V$3</definedName>
    <definedName name="_xlnm._FilterDatabase" localSheetId="25" hidden="1">склад!$A$3:$AF$3</definedName>
    <definedName name="_xlnm._FilterDatabase" localSheetId="29" hidden="1">спорт!$A$3:$AF$3</definedName>
    <definedName name="_xlnm._FilterDatabase" localSheetId="54" hidden="1">ср.сигнал!$A$3:$W$3</definedName>
    <definedName name="_xlnm._FilterDatabase" localSheetId="38" hidden="1">'степь '!$A$4:$AG$4</definedName>
    <definedName name="_xlnm._FilterDatabase" localSheetId="24" hidden="1">торг!$A$3:$AF$3</definedName>
    <definedName name="_xlnm._FilterDatabase" localSheetId="22" hidden="1">Тр.!$A$4:$X$4</definedName>
    <definedName name="_xlnm._FilterDatabase" localSheetId="46" hidden="1">Трава!$A$4:$Z$4</definedName>
    <definedName name="_xlnm._FilterDatabase" localSheetId="40" hidden="1">угар!$A$4:$AV$500</definedName>
    <definedName name="_xlnm._FilterDatabase" localSheetId="11" hidden="1">'Ф-17'!$A$3:$L$24</definedName>
    <definedName name="авто" localSheetId="0">[1]Ф3!$B$324:$B$332</definedName>
    <definedName name="авто" localSheetId="20">[2]Ф3!#REF!</definedName>
    <definedName name="авто" localSheetId="55">'[3]Форма 3,4'!$B$171:$B$180</definedName>
    <definedName name="авто" localSheetId="2">Ф2!#REF!</definedName>
    <definedName name="авто" localSheetId="4">Ф4!$B$128:$B$137</definedName>
    <definedName name="авто">Ф3!$B$324:$B$332</definedName>
    <definedName name="адм" localSheetId="0">[1]Ф3!$B$288:$B$306</definedName>
    <definedName name="адм" localSheetId="20">[2]Ф3!#REF!</definedName>
    <definedName name="адм" localSheetId="55">'[3]Форма 3,4'!$B$136:$B$154</definedName>
    <definedName name="адм" localSheetId="2">Ф2!#REF!</definedName>
    <definedName name="адм" localSheetId="4">Ф4!$B$93:$B$111</definedName>
    <definedName name="адм">Ф3!$B$288:$B$306</definedName>
    <definedName name="банно" localSheetId="0">[1]Ф3!$B$282:$B$285</definedName>
    <definedName name="банно" localSheetId="20">[2]Ф3!#REF!</definedName>
    <definedName name="банно" localSheetId="55">'[3]Форма 3,4'!$B$130:$B$133</definedName>
    <definedName name="банно" localSheetId="2">Ф2!#REF!</definedName>
    <definedName name="банно" localSheetId="4">Ф4!$B$87:$B$90</definedName>
    <definedName name="банно">Ф3!$B$282:$B$285</definedName>
    <definedName name="гибель">Ф1!$B$9:$B$10</definedName>
    <definedName name="да_нет" localSheetId="0">[1]пожар!$F$2:$F$3</definedName>
    <definedName name="да_нет" localSheetId="20">[4]пожар!$F$2:$F$3</definedName>
    <definedName name="да_нет" localSheetId="19">'спасено людей'!$F$2:$F$3</definedName>
    <definedName name="да_нет" localSheetId="18">'спасено мат.ценостей'!$F$2:$F$3</definedName>
    <definedName name="да_нет" localSheetId="17">ущерб!$F$2:$F$3</definedName>
    <definedName name="да_нет">пожар!$F$2:$F$3</definedName>
    <definedName name="детские" localSheetId="0">[1]Ф3!$B$254:$B$257</definedName>
    <definedName name="детские" localSheetId="20">[2]Ф3!#REF!</definedName>
    <definedName name="детские" localSheetId="55">'[3]Форма 3,4'!$B$102:$B$105</definedName>
    <definedName name="детские" localSheetId="2">Ф2!#REF!</definedName>
    <definedName name="детские" localSheetId="4">Ф4!$B$59:$B$62</definedName>
    <definedName name="детские">Ф3!$B$254:$B$257</definedName>
    <definedName name="жилой" localSheetId="0">[1]Ф3!$B$335:$B$341</definedName>
    <definedName name="жилой" localSheetId="20">[2]Ф3!#REF!</definedName>
    <definedName name="жилой" localSheetId="55">'[3]Форма 3,4'!$B$183:$B$189</definedName>
    <definedName name="жилой" localSheetId="2">Ф2!#REF!</definedName>
    <definedName name="жилой" localSheetId="4">Ф4!$B$140:$B$146</definedName>
    <definedName name="жилой">Ф3!$B$335:$B$341</definedName>
    <definedName name="жилые">Ф3!$B$335:$B$341</definedName>
    <definedName name="й" localSheetId="50">#REF!</definedName>
    <definedName name="й" localSheetId="42">#REF!</definedName>
    <definedName name="й" localSheetId="48">#REF!</definedName>
    <definedName name="й" localSheetId="19">#REF!</definedName>
    <definedName name="й" localSheetId="18">#REF!</definedName>
    <definedName name="й" localSheetId="2">#REF!</definedName>
    <definedName name="й" localSheetId="4">#REF!</definedName>
    <definedName name="й">#REF!</definedName>
    <definedName name="культурнозрелищные" localSheetId="0">[1]Ф3!$B$260:$B$265</definedName>
    <definedName name="культурнозрелищные" localSheetId="20">[2]Ф3!#REF!</definedName>
    <definedName name="культурнозрелищные" localSheetId="55">'[3]Форма 3,4'!$B$108:$B$113</definedName>
    <definedName name="культурнозрелищные" localSheetId="2">Ф2!#REF!</definedName>
    <definedName name="культурнозрелищные" localSheetId="4">Ф4!$B$65:$B$70</definedName>
    <definedName name="культурнозрелищные">Ф3!$B$260:$B$265</definedName>
    <definedName name="лес" localSheetId="0">[1]Ф3!$B$344:$B$345</definedName>
    <definedName name="лес" localSheetId="20">[2]Ф3!#REF!</definedName>
    <definedName name="лес" localSheetId="55">'[3]Форма 3,4'!$B$192:$B$193</definedName>
    <definedName name="лес" localSheetId="2">Ф2!#REF!</definedName>
    <definedName name="лес" localSheetId="4">Ф4!$B$149:$B$150</definedName>
    <definedName name="лес">Ф3!$B$344:$B$345</definedName>
    <definedName name="лечебные" localSheetId="0">[1]Ф3!$B$273:$B$279</definedName>
    <definedName name="лечебные" localSheetId="20">[2]Ф3!#REF!</definedName>
    <definedName name="лечебные" localSheetId="55">'[3]Форма 3,4'!$B$121:$B$127</definedName>
    <definedName name="лечебные" localSheetId="2">Ф2!#REF!</definedName>
    <definedName name="лечебные" localSheetId="4">Ф4!$B$78:$B$84</definedName>
    <definedName name="лечебные">Ф3!$B$273:$B$279</definedName>
    <definedName name="место_гибели" localSheetId="50">#REF!</definedName>
    <definedName name="место_гибели" localSheetId="42">#REF!</definedName>
    <definedName name="место_гибели" localSheetId="48">#REF!</definedName>
    <definedName name="место_гибели">#REF!</definedName>
    <definedName name="место_гибели1" localSheetId="0">[1]Ф5!$B$56:$B$58</definedName>
    <definedName name="место_гибели1">Ф5!$B$56:$B$58</definedName>
    <definedName name="место_угар" localSheetId="0">[1]Ф7!$B$51:$B$65</definedName>
    <definedName name="место_угар">Ф7!$B$51:$B$65</definedName>
    <definedName name="Наименование_ведомств" localSheetId="0">[1]Ф11!$A$7:$A$30</definedName>
    <definedName name="Наименование_ведомств">Ф11!$A$7:$A$30</definedName>
    <definedName name="Наименование_ПЧ" localSheetId="20">[4]ПЧ!$C$3:$C$32</definedName>
    <definedName name="Наименование_ПЧ">ПЧ!$C$3:$C$34</definedName>
    <definedName name="_xlnm.Print_Area" localSheetId="32">Адм!$A$1:$Y$119</definedName>
    <definedName name="_xlnm.Print_Area" localSheetId="31">Баня!$A$1:$V$145</definedName>
    <definedName name="_xlnm.Print_Area" localSheetId="21">Гиб.!$A$1:$AA$29</definedName>
    <definedName name="_xlnm.Print_Area" localSheetId="27">детс!$A$1:$U$133</definedName>
    <definedName name="_xlnm.Print_Area" localSheetId="14">еженед!$A$1:$R$28</definedName>
    <definedName name="_xlnm.Print_Area" localSheetId="36">ЖС!$A$1:$AI$3</definedName>
    <definedName name="_xlnm.Print_Area" localSheetId="28">культ!$A$1:$W$138</definedName>
    <definedName name="_xlnm.Print_Area" localSheetId="30">лечеб!$A$1:$W$137</definedName>
    <definedName name="_xlnm.Print_Area" localSheetId="34">новостр!$A$1:$X$137</definedName>
    <definedName name="_xlnm.Print_Area" localSheetId="26">'обр '!$A$1:$AF$137</definedName>
    <definedName name="_xlnm.Print_Area" localSheetId="13">Объект!$A$1:$R$77</definedName>
    <definedName name="_xlnm.Print_Area" localSheetId="16">пожар!$A$1:$AN$23</definedName>
    <definedName name="_xlnm.Print_Area" localSheetId="12">пр.2!$A$1:$D$36</definedName>
    <definedName name="_xlnm.Print_Area" localSheetId="39">Пр.откр.тер!$A$1:$U$59</definedName>
    <definedName name="_xlnm.Print_Area" localSheetId="23">произв!$A$1:$AF$100</definedName>
    <definedName name="_xlnm.Print_Area" localSheetId="33">С.Х!$A$1:$W$161</definedName>
    <definedName name="_xlnm.Print_Area" localSheetId="25">склад!$A$1:$W$3</definedName>
    <definedName name="_xlnm.Print_Area" localSheetId="19">'спасено людей'!$A$1:$AN$23</definedName>
    <definedName name="_xlnm.Print_Area" localSheetId="18">'спасено мат.ценостей'!$A$1:$AN$23</definedName>
    <definedName name="_xlnm.Print_Area" localSheetId="29">спорт!$A$1:$W$131</definedName>
    <definedName name="_xlnm.Print_Area" localSheetId="38">'степь '!$A$1:$AA$19</definedName>
    <definedName name="_xlnm.Print_Area" localSheetId="24">торг!$A$1:$V$25</definedName>
    <definedName name="_xlnm.Print_Area" localSheetId="22">Тр.!$A$1:$X$40</definedName>
    <definedName name="_xlnm.Print_Area" localSheetId="46">Трава!$A$1:$L$667</definedName>
    <definedName name="_xlnm.Print_Area" localSheetId="40">угар!$A$1:$AV$113</definedName>
    <definedName name="_xlnm.Print_Area" localSheetId="17">ущерб!$A$1:$AN$23</definedName>
    <definedName name="_xlnm.Print_Area" localSheetId="1">Ф1!$A$1:$BP$61</definedName>
    <definedName name="_xlnm.Print_Area" localSheetId="10">Ф11!$A$1:$CK$34</definedName>
    <definedName name="_xlnm.Print_Area" localSheetId="11">'Ф-17'!$A$1:$L$24</definedName>
    <definedName name="_xlnm.Print_Area" localSheetId="2">Ф2!$A$1:$X$16</definedName>
    <definedName name="_xlnm.Print_Area" localSheetId="3">Ф3!$A$1:$AV$182</definedName>
    <definedName name="_xlnm.Print_Area" localSheetId="4">Ф4!$A$1:$AV$613</definedName>
    <definedName name="_xlnm.Print_Area" localSheetId="5">Ф5!$A$1:$AW$814</definedName>
    <definedName name="_xlnm.Print_Area" localSheetId="7">'Ф-6 Заг'!$A$1:$H$49</definedName>
    <definedName name="образования" localSheetId="0">[1]Ф3!$B$247:$B$251</definedName>
    <definedName name="образования" localSheetId="20">[2]Ф3!#REF!</definedName>
    <definedName name="образования" localSheetId="55">'[3]Форма 3,4'!$B$95:$B$99</definedName>
    <definedName name="образования" localSheetId="2">Ф2!#REF!</definedName>
    <definedName name="образования" localSheetId="4">Ф4!$B$52:$B$56</definedName>
    <definedName name="образования">Ф3!$B$247:$B$251</definedName>
    <definedName name="объекты_пожаров" localSheetId="0">[1]Ф3!$B$394:$B$410</definedName>
    <definedName name="объекты_пожаров" localSheetId="20">[2]Ф3!#REF!</definedName>
    <definedName name="объекты_пожаров" localSheetId="2">Ф2!#REF!</definedName>
    <definedName name="объекты_пожаров" localSheetId="4">Ф4!#REF!</definedName>
    <definedName name="объекты_пожаров">Ф3!$B$394:$B$410</definedName>
    <definedName name="предприятия_торговли" localSheetId="0">[1]Ф3!$B$219:$B$235</definedName>
    <definedName name="предприятия_торговли" localSheetId="20">[2]Ф3!#REF!</definedName>
    <definedName name="предприятия_торговли" localSheetId="55">'[3]Форма 3,4'!$B$66:$B$83</definedName>
    <definedName name="предприятия_торговли" localSheetId="2">Ф2!#REF!</definedName>
    <definedName name="предприятия_торговли" localSheetId="4">Ф4!$B$23:$B$40</definedName>
    <definedName name="предприятия_торговли">Ф3!$B$219:$B$235</definedName>
    <definedName name="предприятия_электроэнергетики" localSheetId="50">#REF!</definedName>
    <definedName name="предприятия_электроэнергетики" localSheetId="42">#REF!</definedName>
    <definedName name="предприятия_электроэнергетики" localSheetId="48">#REF!</definedName>
    <definedName name="предприятия_электроэнергетики" localSheetId="19">#REF!</definedName>
    <definedName name="предприятия_электроэнергетики" localSheetId="18">#REF!</definedName>
    <definedName name="предприятия_электроэнергетики" localSheetId="17">#REF!</definedName>
    <definedName name="предприятия_электроэнергетики" localSheetId="2">#REF!</definedName>
    <definedName name="предприятия_электроэнергетики" localSheetId="4">#REF!</definedName>
    <definedName name="предприятия_электроэнергетики">#REF!</definedName>
    <definedName name="Принятое_процессуальное_решение" localSheetId="0">[1]Объект!#REF!</definedName>
    <definedName name="Принятое_процессуальное_решение" localSheetId="20">[4]Объект!#REF!</definedName>
    <definedName name="Принятое_процессуальное_решение">Объект!#REF!</definedName>
    <definedName name="Принятое_процессуальное_решение1" localSheetId="0">[1]Объект!$Q$1:$V$1</definedName>
    <definedName name="Принятое_процессуальное_решение1">Объект!$Q$1:$V$1</definedName>
    <definedName name="причина_гибели">Ф1!$B$9:$B$11</definedName>
    <definedName name="причины_гибели" localSheetId="50">#REF!</definedName>
    <definedName name="причины_гибели" localSheetId="42">#REF!</definedName>
    <definedName name="причины_гибели" localSheetId="48">#REF!</definedName>
    <definedName name="причины_гибели">#REF!</definedName>
    <definedName name="причины_гибели1" localSheetId="0">[1]Ф5!$B$49:$B$54</definedName>
    <definedName name="причины_гибели1">Ф5!$B$49:$B$54</definedName>
    <definedName name="причины_пожаров" localSheetId="0">[1]Ф3!$B$354:$B$388</definedName>
    <definedName name="причины_пожаров" localSheetId="20">[2]Ф3!#REF!</definedName>
    <definedName name="причины_пожаров" localSheetId="2">Ф2!#REF!</definedName>
    <definedName name="причины_пожаров" localSheetId="4">Ф4!#REF!</definedName>
    <definedName name="причины_пожаров">Ф3!$B$354:$B$388</definedName>
    <definedName name="причины_пожаров_Ж.С" localSheetId="0">[1]Ф5!$B$822:$B$858</definedName>
    <definedName name="причины_пожаров_Ж.С" localSheetId="20">[2]ф5!#REF!</definedName>
    <definedName name="причины_пожаров_Ж.С">Ф5!$B$822:$B$858</definedName>
    <definedName name="причины_травмы" localSheetId="50">#REF!</definedName>
    <definedName name="причины_травмы" localSheetId="20">#REF!</definedName>
    <definedName name="причины_травмы" localSheetId="42">#REF!</definedName>
    <definedName name="причины_травмы" localSheetId="48">#REF!</definedName>
    <definedName name="причины_травмы">#REF!</definedName>
    <definedName name="причины_травмы1" localSheetId="0">[1]Ф5!$B$159:$B$163</definedName>
    <definedName name="причины_травмы1">Ф5!$B$159:$B$163</definedName>
    <definedName name="причины_угар" localSheetId="0">[1]Ф7!$B$32:$B$38</definedName>
    <definedName name="причины_угар">Ф7!$B$32:$B$38</definedName>
    <definedName name="производственные" localSheetId="0">[1]Ф3!$B$205:$B$216</definedName>
    <definedName name="производственные" localSheetId="20">[2]Ф3!#REF!</definedName>
    <definedName name="производственные" localSheetId="55">'[3]Форма 3,4'!$B$52:$B$63</definedName>
    <definedName name="производственные" localSheetId="2">Ф2!#REF!</definedName>
    <definedName name="производственные" localSheetId="4">Ф4!$B$9:$B$20</definedName>
    <definedName name="производственные">Ф3!$B$205:$B$216</definedName>
    <definedName name="Прочие_открытые_территории__пустыри__обочины_дорог__улицы_и_др." localSheetId="2">Ф2!#REF!</definedName>
    <definedName name="Прочие_открытые_территории__пустыри__обочины_дорог__улицы_и_др." localSheetId="4">Ф4!$B$152</definedName>
    <definedName name="Прочие_открытые_территории__пустыри__обочины_дорог__улицы_и_др.">[2]Ф3!#REF!</definedName>
    <definedName name="ПЧ">ПЧ!$B$3:$B$34</definedName>
    <definedName name="районы" localSheetId="0">[1]пожар!$B$4:$B$22</definedName>
    <definedName name="районы" localSheetId="20">[4]пожар!$B$4:$B$22</definedName>
    <definedName name="районы" localSheetId="55">[3]Лист2!$A$2:$A$20</definedName>
    <definedName name="районы" localSheetId="19">'спасено людей'!$B$4:$B$22</definedName>
    <definedName name="районы" localSheetId="18">'спасено мат.ценостей'!$B$4:$B$22</definedName>
    <definedName name="районы" localSheetId="17">ущерб!$B$4:$B$22</definedName>
    <definedName name="районы">пожар!$B$4:$B$22</definedName>
    <definedName name="районы_и_города_и_ДЧС" localSheetId="0">'[1]Ф-17'!$B$4:$B$23</definedName>
    <definedName name="районы_и_города_и_ДЧС">'Ф-17'!$B$4:$B$23</definedName>
    <definedName name="распределение" localSheetId="0">[1]Ф7!$B$40:$B$49</definedName>
    <definedName name="распределение">Ф7!$B$40:$B$49</definedName>
    <definedName name="сельс" localSheetId="0">[1]Ф3!$B$309:$B$319</definedName>
    <definedName name="сельс" localSheetId="20">[2]Ф3!#REF!</definedName>
    <definedName name="сельс" localSheetId="55">'[3]Форма 3,4'!$B$157:$B$167</definedName>
    <definedName name="сельс" localSheetId="2">Ф2!#REF!</definedName>
    <definedName name="сельс" localSheetId="4">Ф4!$B$114:$B$124</definedName>
    <definedName name="сельс">Ф3!$B$309:$B$319</definedName>
    <definedName name="складские" localSheetId="0">[1]Ф3!$B$238:$B$244</definedName>
    <definedName name="складские" localSheetId="20">[2]Ф3!#REF!</definedName>
    <definedName name="складские" localSheetId="55">'[3]Форма 3,4'!$B$86:$B$92</definedName>
    <definedName name="складские" localSheetId="2">Ф2!#REF!</definedName>
    <definedName name="складские" localSheetId="4">Ф4!$B$43:$B$49</definedName>
    <definedName name="складские">Ф3!$B$238:$B$244</definedName>
    <definedName name="Сокращение_ПЧ" localSheetId="0">[1]ПЧ!$C$3:$C$34</definedName>
    <definedName name="Сокращение_ПЧ">ПЧ!$C$3:$C$34</definedName>
    <definedName name="соц_гибель" localSheetId="50">#REF!</definedName>
    <definedName name="соц_гибель" localSheetId="20">#REF!</definedName>
    <definedName name="соц_гибель" localSheetId="42">#REF!</definedName>
    <definedName name="соц_гибель" localSheetId="48">#REF!</definedName>
    <definedName name="соц_гибель">#REF!</definedName>
    <definedName name="соц_положение_погибших_и_травмированных_угарным_газом" localSheetId="0">[1]Ф7!$B$770:$B$781</definedName>
    <definedName name="соц_положение_погибших_и_травмированных_угарным_газом">Ф7!$B$770:$B$781</definedName>
    <definedName name="Социальное_положение_людей_погибших_на_пожарах_в_жилом_секторе" localSheetId="0">[1]Ф5!$B$864:$B$874</definedName>
    <definedName name="Социальное_положение_людей_погибших_на_пожарах_в_жилом_секторе">Ф5!$B$864:$B$874</definedName>
    <definedName name="спорт" localSheetId="0">[1]Ф3!$B$268:$B$270</definedName>
    <definedName name="спорт" localSheetId="20">[2]Ф3!#REF!</definedName>
    <definedName name="спорт" localSheetId="55">'[3]Форма 3,4'!$B$116:$B$118</definedName>
    <definedName name="спорт" localSheetId="2">Ф2!#REF!</definedName>
    <definedName name="спорт" localSheetId="4">Ф4!$B$73:$B$75</definedName>
    <definedName name="спорт">Ф3!$B$268:$B$270</definedName>
    <definedName name="спрот" localSheetId="2">Ф2!#REF!</definedName>
    <definedName name="спрот" localSheetId="4">Ф4!$B$73:$B$75</definedName>
    <definedName name="спрот">[2]Ф3!#REF!</definedName>
    <definedName name="Степень_риска" localSheetId="0">[1]Ф3!$B$415:$B$416</definedName>
    <definedName name="Степень_риска" localSheetId="20">[2]Ф3!#REF!</definedName>
    <definedName name="Степень_риска">Ф3!$B$415:$B$416</definedName>
    <definedName name="Степи__луга__пастбища" localSheetId="2">Ф2!#REF!</definedName>
    <definedName name="Степи__луга__пастбища" localSheetId="4">Ф4!$B$151</definedName>
    <definedName name="Степи__луга__пастбища">[2]Ф3!#REF!</definedName>
    <definedName name="Строящиеся_объекты__и_стройплощадки" localSheetId="2">Ф2!#REF!</definedName>
    <definedName name="Строящиеся_объекты__и_стройплощадки" localSheetId="4">Ф4!$B$125</definedName>
    <definedName name="Строящиеся_объекты__и_стройплощадки">[2]Ф3!#REF!</definedName>
    <definedName name="строящиеся_объекты_и_стройплощадки" localSheetId="2">Ф2!#REF!</definedName>
    <definedName name="строящиеся_объекты_и_стройплощадки" localSheetId="4">Ф4!$B$125</definedName>
    <definedName name="строящиеся_объекты_и_стройплощадки">[2]Ф3!#REF!</definedName>
    <definedName name="торговли" localSheetId="2">Ф2!#REF!</definedName>
    <definedName name="торговли" localSheetId="4">Ф4!$A$23:$B$40</definedName>
    <definedName name="торговли">[2]Ф3!#REF!</definedName>
    <definedName name="торговля" localSheetId="55">'[3]Форма 3,4'!$B$66:$B$77,'[3]Форма 3,4'!$B$79:$B$83</definedName>
    <definedName name="торговля" localSheetId="2">Ф2!#REF!,Ф2!#REF!</definedName>
    <definedName name="торговля" localSheetId="4">Ф4!$B$23:$B$34,Ф4!$B$36:$B$40</definedName>
    <definedName name="торговля">[2]Ф3!#REF!,[2]Ф3!#REF!</definedName>
    <definedName name="условия_гибели" localSheetId="50">#REF!</definedName>
    <definedName name="условия_гибели" localSheetId="42">#REF!</definedName>
    <definedName name="условия_гибели" localSheetId="48">#REF!</definedName>
    <definedName name="условия_гибели">#REF!</definedName>
    <definedName name="условия_гибели1" localSheetId="0">[1]Ф5!$B$42:$B$47</definedName>
    <definedName name="условия_гибели1">Ф5!$B$42:$B$47</definedName>
    <definedName name="условия_угар" localSheetId="0">[1]Ф7!$B$26:$B$30</definedName>
    <definedName name="условия_угар">Ф7!$B$26:$B$30</definedName>
    <definedName name="ххх" localSheetId="50">#REF!</definedName>
    <definedName name="ххх" localSheetId="42">#REF!</definedName>
    <definedName name="ххх" localSheetId="48">#REF!</definedName>
    <definedName name="ххх" localSheetId="19">#REF!</definedName>
    <definedName name="ххх" localSheetId="18">#REF!</definedName>
    <definedName name="ххх" localSheetId="17">#REF!</definedName>
    <definedName name="ххх" localSheetId="2">#REF!</definedName>
    <definedName name="ххх" localSheetId="4">#REF!</definedName>
    <definedName name="ххх">#REF!</definedName>
    <definedName name="ц" localSheetId="50">#REF!</definedName>
    <definedName name="ц" localSheetId="42">#REF!</definedName>
    <definedName name="ц" localSheetId="48">#REF!</definedName>
    <definedName name="ц" localSheetId="19">#REF!</definedName>
    <definedName name="ц" localSheetId="18">#REF!</definedName>
    <definedName name="ц" localSheetId="2">#REF!</definedName>
    <definedName name="ц" localSheetId="4">#REF!</definedName>
    <definedName name="ц">#REF!</definedName>
    <definedName name="этажность" localSheetId="0">[1]Ф7!$B$90:$B$99</definedName>
    <definedName name="этажность">Ф7!$B$90:$B$99</definedName>
    <definedName name="этажность_и_хоз.постройки" localSheetId="0">[1]Ф7!$B$80:$B$88</definedName>
    <definedName name="этажность_и_хоз.постройки">Ф7!$B$80:$B$88</definedName>
  </definedNames>
  <calcPr calcId="124519"/>
</workbook>
</file>

<file path=xl/calcChain.xml><?xml version="1.0" encoding="utf-8"?>
<calcChain xmlns="http://schemas.openxmlformats.org/spreadsheetml/2006/main">
  <c r="BP6" i="68"/>
  <c r="T6"/>
  <c r="BO6"/>
  <c r="BM6"/>
  <c r="BL6"/>
  <c r="BJ6"/>
  <c r="BI6"/>
  <c r="BG6"/>
  <c r="BF6"/>
  <c r="BD6"/>
  <c r="BC6"/>
  <c r="BA6"/>
  <c r="AZ6"/>
  <c r="AX6"/>
  <c r="AW6"/>
  <c r="AU6"/>
  <c r="AT6"/>
  <c r="AR6"/>
  <c r="AQ6"/>
  <c r="AO6"/>
  <c r="AN6"/>
  <c r="AL6"/>
  <c r="AK6"/>
  <c r="AI6"/>
  <c r="AH6"/>
  <c r="AF6"/>
  <c r="AE6"/>
  <c r="AC6"/>
  <c r="AB6"/>
  <c r="Z6"/>
  <c r="Y6"/>
  <c r="W6"/>
  <c r="V6"/>
  <c r="S6"/>
  <c r="Q6"/>
  <c r="P6"/>
  <c r="N6"/>
  <c r="BO13" l="1"/>
  <c r="BL13"/>
  <c r="BI13"/>
  <c r="BF13"/>
  <c r="BC13"/>
  <c r="AZ13"/>
  <c r="AW13"/>
  <c r="AT13"/>
  <c r="AQ13"/>
  <c r="AN13"/>
  <c r="AK13"/>
  <c r="AH13"/>
  <c r="AE13"/>
  <c r="AB13"/>
  <c r="Y13"/>
  <c r="V13"/>
  <c r="S13"/>
  <c r="P13"/>
  <c r="M13"/>
  <c r="BO12"/>
  <c r="BL12"/>
  <c r="BI12"/>
  <c r="BF12"/>
  <c r="BC12"/>
  <c r="AZ12"/>
  <c r="AW12"/>
  <c r="AT12"/>
  <c r="AQ12"/>
  <c r="AN12"/>
  <c r="AK12"/>
  <c r="AH12"/>
  <c r="AE12"/>
  <c r="AB12"/>
  <c r="Y12"/>
  <c r="V12"/>
  <c r="S12"/>
  <c r="P12"/>
  <c r="M12"/>
  <c r="BO11"/>
  <c r="BL11"/>
  <c r="BI11"/>
  <c r="BF11"/>
  <c r="BC11"/>
  <c r="AZ11"/>
  <c r="AW11"/>
  <c r="AT11"/>
  <c r="AQ11"/>
  <c r="AN11"/>
  <c r="AK11"/>
  <c r="AH11"/>
  <c r="AE11"/>
  <c r="AB11"/>
  <c r="Y11"/>
  <c r="V11"/>
  <c r="S11"/>
  <c r="P11"/>
  <c r="M11"/>
  <c r="BO10"/>
  <c r="BL10"/>
  <c r="BI10"/>
  <c r="BF10"/>
  <c r="BC10"/>
  <c r="AZ10"/>
  <c r="AW10"/>
  <c r="AT10"/>
  <c r="AQ10"/>
  <c r="AN10"/>
  <c r="AK10"/>
  <c r="AH10"/>
  <c r="AE10"/>
  <c r="AB10"/>
  <c r="Y10"/>
  <c r="V10"/>
  <c r="S10"/>
  <c r="P10"/>
  <c r="M10"/>
  <c r="BO9"/>
  <c r="BL9"/>
  <c r="BI9"/>
  <c r="BF9"/>
  <c r="BC9"/>
  <c r="AZ9"/>
  <c r="AW9"/>
  <c r="AT9"/>
  <c r="AQ9"/>
  <c r="AN9"/>
  <c r="AK9"/>
  <c r="AH9"/>
  <c r="AE9"/>
  <c r="AB9"/>
  <c r="Y9"/>
  <c r="V9"/>
  <c r="S9"/>
  <c r="P9"/>
  <c r="M9"/>
  <c r="BO8"/>
  <c r="BL8"/>
  <c r="BI8"/>
  <c r="BF8"/>
  <c r="BC8"/>
  <c r="AZ8"/>
  <c r="AW8"/>
  <c r="AT8"/>
  <c r="AQ8"/>
  <c r="AN8"/>
  <c r="AK8"/>
  <c r="AH8"/>
  <c r="AE8"/>
  <c r="AB8"/>
  <c r="Y8"/>
  <c r="V8"/>
  <c r="S8"/>
  <c r="P8"/>
  <c r="M8"/>
  <c r="M6"/>
  <c r="D24" i="106" l="1"/>
  <c r="D6"/>
  <c r="D2"/>
  <c r="E154" i="84"/>
  <c r="F154"/>
  <c r="AQ73" i="44" l="1"/>
  <c r="AP73" s="1"/>
  <c r="AL73"/>
  <c r="AK73" s="1"/>
  <c r="D73"/>
  <c r="AQ72"/>
  <c r="AP72"/>
  <c r="AL72"/>
  <c r="AK72" s="1"/>
  <c r="D72"/>
  <c r="AQ71"/>
  <c r="AP71" s="1"/>
  <c r="AL71"/>
  <c r="AK71" s="1"/>
  <c r="D71"/>
  <c r="AQ70"/>
  <c r="AP70" s="1"/>
  <c r="AL70"/>
  <c r="AK70"/>
  <c r="D70"/>
  <c r="AQ69"/>
  <c r="AP69" s="1"/>
  <c r="AL69"/>
  <c r="AK69" s="1"/>
  <c r="D69"/>
  <c r="AQ68"/>
  <c r="AP68"/>
  <c r="AL68"/>
  <c r="AK68" s="1"/>
  <c r="D68"/>
  <c r="AQ67"/>
  <c r="AP67" s="1"/>
  <c r="AL67"/>
  <c r="AK67" s="1"/>
  <c r="D67"/>
  <c r="AQ66"/>
  <c r="AP66" s="1"/>
  <c r="AL66"/>
  <c r="AK66"/>
  <c r="D66"/>
  <c r="AQ65"/>
  <c r="AP65" s="1"/>
  <c r="AL65"/>
  <c r="AK65" s="1"/>
  <c r="D65"/>
  <c r="AQ64"/>
  <c r="AP64"/>
  <c r="AL64"/>
  <c r="AK64" s="1"/>
  <c r="D64"/>
  <c r="AQ63"/>
  <c r="AP63" s="1"/>
  <c r="AL63"/>
  <c r="AK63" s="1"/>
  <c r="D63"/>
  <c r="AQ62"/>
  <c r="AP62" s="1"/>
  <c r="AL62"/>
  <c r="AK62"/>
  <c r="D62"/>
  <c r="AQ61"/>
  <c r="AP61" s="1"/>
  <c r="AL61"/>
  <c r="AK61" s="1"/>
  <c r="D61"/>
  <c r="AQ60"/>
  <c r="AP60"/>
  <c r="AL60"/>
  <c r="AK60" s="1"/>
  <c r="D60"/>
  <c r="AQ59"/>
  <c r="AP59" s="1"/>
  <c r="AL59"/>
  <c r="AK59" s="1"/>
  <c r="D59"/>
  <c r="AQ58"/>
  <c r="AP58" s="1"/>
  <c r="AL58"/>
  <c r="AK58"/>
  <c r="D58"/>
  <c r="AQ57"/>
  <c r="AP57" s="1"/>
  <c r="AL57"/>
  <c r="AK57" s="1"/>
  <c r="D57"/>
  <c r="AQ56"/>
  <c r="AP56"/>
  <c r="AL56"/>
  <c r="AK56" s="1"/>
  <c r="D56"/>
  <c r="AQ55"/>
  <c r="AP55" s="1"/>
  <c r="AL55"/>
  <c r="AK55" s="1"/>
  <c r="D55"/>
  <c r="AQ54"/>
  <c r="AP54" s="1"/>
  <c r="AL54"/>
  <c r="AK54"/>
  <c r="D54"/>
  <c r="AQ53"/>
  <c r="AP53" s="1"/>
  <c r="AL53"/>
  <c r="AK53" s="1"/>
  <c r="D53"/>
  <c r="AQ52"/>
  <c r="AP52"/>
  <c r="AL52"/>
  <c r="AK52" s="1"/>
  <c r="D52"/>
  <c r="AQ51"/>
  <c r="AP51" s="1"/>
  <c r="AL51"/>
  <c r="AK51" s="1"/>
  <c r="D51"/>
  <c r="AQ50"/>
  <c r="AP50" s="1"/>
  <c r="AL50"/>
  <c r="AK50"/>
  <c r="D50"/>
  <c r="AQ49"/>
  <c r="AP49" s="1"/>
  <c r="AL49"/>
  <c r="AK49" s="1"/>
  <c r="D49"/>
  <c r="AQ48"/>
  <c r="AP48"/>
  <c r="AL48"/>
  <c r="AK48" s="1"/>
  <c r="D48"/>
  <c r="AQ47"/>
  <c r="AP47" s="1"/>
  <c r="AL47"/>
  <c r="AK47" s="1"/>
  <c r="D47"/>
  <c r="AQ46"/>
  <c r="AP46" s="1"/>
  <c r="AL46"/>
  <c r="AK46"/>
  <c r="D46"/>
  <c r="AQ45"/>
  <c r="AP45" s="1"/>
  <c r="AL45"/>
  <c r="AK45" s="1"/>
  <c r="D45"/>
  <c r="AQ44"/>
  <c r="AP44"/>
  <c r="AL44"/>
  <c r="AK44" s="1"/>
  <c r="D44"/>
  <c r="AQ43"/>
  <c r="AP43" s="1"/>
  <c r="AL43"/>
  <c r="AK43" s="1"/>
  <c r="D43"/>
  <c r="AQ42"/>
  <c r="AP42" s="1"/>
  <c r="AL42"/>
  <c r="AK42"/>
  <c r="D42"/>
  <c r="AQ41"/>
  <c r="AP41" s="1"/>
  <c r="AL41"/>
  <c r="AK41" s="1"/>
  <c r="Y67" i="83" s="1"/>
  <c r="D41" i="44"/>
  <c r="AQ40"/>
  <c r="AP40"/>
  <c r="AL40"/>
  <c r="AK40" s="1"/>
  <c r="D40"/>
  <c r="AQ39"/>
  <c r="AP39" s="1"/>
  <c r="AL39"/>
  <c r="AK39" s="1"/>
  <c r="D39"/>
  <c r="AQ38"/>
  <c r="AP38" s="1"/>
  <c r="AL38"/>
  <c r="AK38"/>
  <c r="D38"/>
  <c r="AQ37"/>
  <c r="AP37" s="1"/>
  <c r="AL37"/>
  <c r="AK37" s="1"/>
  <c r="D37"/>
  <c r="D121" i="1"/>
  <c r="D120"/>
  <c r="D119"/>
  <c r="D118"/>
  <c r="D116"/>
  <c r="R135" i="82" s="1"/>
  <c r="D115" i="1"/>
  <c r="D114"/>
  <c r="D113"/>
  <c r="D112"/>
  <c r="D111"/>
  <c r="D110"/>
  <c r="D109"/>
  <c r="D108"/>
  <c r="D107"/>
  <c r="D106"/>
  <c r="D105"/>
  <c r="D104"/>
  <c r="D103"/>
  <c r="D102"/>
  <c r="D101"/>
  <c r="D100"/>
  <c r="U139" i="82" s="1"/>
  <c r="D99" i="1"/>
  <c r="D98"/>
  <c r="D97"/>
  <c r="D96"/>
  <c r="D95"/>
  <c r="D94"/>
  <c r="D93"/>
  <c r="D92"/>
  <c r="N138" i="82" s="1"/>
  <c r="D91" i="1"/>
  <c r="D90"/>
  <c r="D89"/>
  <c r="D88"/>
  <c r="O139" i="82" s="1"/>
  <c r="D87" i="1"/>
  <c r="D86"/>
  <c r="D85"/>
  <c r="D84"/>
  <c r="AA136" i="82" s="1"/>
  <c r="D83" i="1"/>
  <c r="D82"/>
  <c r="D81"/>
  <c r="D80"/>
  <c r="AG135" i="82" s="1"/>
  <c r="D79" i="1"/>
  <c r="D78"/>
  <c r="D77"/>
  <c r="D76"/>
  <c r="AK135" i="82" s="1"/>
  <c r="D75" i="1"/>
  <c r="D74"/>
  <c r="D73"/>
  <c r="D72"/>
  <c r="D71"/>
  <c r="D70"/>
  <c r="D69"/>
  <c r="D68"/>
  <c r="AE139" i="82" s="1"/>
  <c r="D67" i="1"/>
  <c r="D20" i="2"/>
  <c r="D19"/>
  <c r="D18"/>
  <c r="D17"/>
  <c r="D16"/>
  <c r="D15"/>
  <c r="D14"/>
  <c r="D13"/>
  <c r="D12"/>
  <c r="D5" i="23"/>
  <c r="D4"/>
  <c r="D7" i="33"/>
  <c r="D6"/>
  <c r="D5"/>
  <c r="D8" i="32"/>
  <c r="C9" i="5"/>
  <c r="C8"/>
  <c r="C8" i="4"/>
  <c r="AQ500" i="44"/>
  <c r="AP500" s="1"/>
  <c r="AL500"/>
  <c r="AK500" s="1"/>
  <c r="AQ499"/>
  <c r="AP499" s="1"/>
  <c r="AL499"/>
  <c r="AK499" s="1"/>
  <c r="AQ498"/>
  <c r="AP498" s="1"/>
  <c r="AL498"/>
  <c r="AK498" s="1"/>
  <c r="AQ497"/>
  <c r="AP497" s="1"/>
  <c r="AL497"/>
  <c r="AK497" s="1"/>
  <c r="AQ496"/>
  <c r="AP496" s="1"/>
  <c r="AL496"/>
  <c r="AK496" s="1"/>
  <c r="AQ495"/>
  <c r="AP495" s="1"/>
  <c r="AL495"/>
  <c r="AK495" s="1"/>
  <c r="AQ494"/>
  <c r="AP494" s="1"/>
  <c r="AL494"/>
  <c r="AK494" s="1"/>
  <c r="AQ493"/>
  <c r="AP493" s="1"/>
  <c r="AL493"/>
  <c r="AK493" s="1"/>
  <c r="AQ492"/>
  <c r="AP492" s="1"/>
  <c r="AL492"/>
  <c r="AK492" s="1"/>
  <c r="AQ491"/>
  <c r="AP491" s="1"/>
  <c r="AL491"/>
  <c r="AK491" s="1"/>
  <c r="AQ490"/>
  <c r="AP490" s="1"/>
  <c r="AL490"/>
  <c r="AK490" s="1"/>
  <c r="AQ489"/>
  <c r="AP489" s="1"/>
  <c r="AL489"/>
  <c r="AK489" s="1"/>
  <c r="AQ488"/>
  <c r="AP488" s="1"/>
  <c r="AL488"/>
  <c r="AK488" s="1"/>
  <c r="AQ487"/>
  <c r="AP487" s="1"/>
  <c r="AL487"/>
  <c r="AK487" s="1"/>
  <c r="AQ486"/>
  <c r="AP486" s="1"/>
  <c r="AL486"/>
  <c r="AK486" s="1"/>
  <c r="AQ485"/>
  <c r="AP485" s="1"/>
  <c r="AL485"/>
  <c r="AK485" s="1"/>
  <c r="AQ484"/>
  <c r="AP484" s="1"/>
  <c r="AL484"/>
  <c r="AK484" s="1"/>
  <c r="AQ483"/>
  <c r="AP483" s="1"/>
  <c r="AL483"/>
  <c r="AK483" s="1"/>
  <c r="AQ482"/>
  <c r="AP482" s="1"/>
  <c r="AL482"/>
  <c r="AK482" s="1"/>
  <c r="AQ481"/>
  <c r="AP481" s="1"/>
  <c r="AL481"/>
  <c r="AK481" s="1"/>
  <c r="AQ480"/>
  <c r="AP480" s="1"/>
  <c r="AL480"/>
  <c r="AK480" s="1"/>
  <c r="AQ479"/>
  <c r="AP479" s="1"/>
  <c r="AL479"/>
  <c r="AK479" s="1"/>
  <c r="AQ478"/>
  <c r="AP478" s="1"/>
  <c r="AL478"/>
  <c r="AK478" s="1"/>
  <c r="AQ477"/>
  <c r="AP477" s="1"/>
  <c r="AL477"/>
  <c r="AK477" s="1"/>
  <c r="AQ476"/>
  <c r="AP476" s="1"/>
  <c r="AL476"/>
  <c r="AK476" s="1"/>
  <c r="AQ475"/>
  <c r="AP475" s="1"/>
  <c r="AL475"/>
  <c r="AK475" s="1"/>
  <c r="AQ474"/>
  <c r="AP474" s="1"/>
  <c r="AL474"/>
  <c r="AK474" s="1"/>
  <c r="AQ473"/>
  <c r="AP473" s="1"/>
  <c r="AL473"/>
  <c r="AK473" s="1"/>
  <c r="AQ472"/>
  <c r="AP472" s="1"/>
  <c r="AL472"/>
  <c r="AK472" s="1"/>
  <c r="AQ471"/>
  <c r="AP471" s="1"/>
  <c r="AL471"/>
  <c r="AK471" s="1"/>
  <c r="AQ470"/>
  <c r="AP470" s="1"/>
  <c r="AL470"/>
  <c r="AK470" s="1"/>
  <c r="AQ469"/>
  <c r="AP469" s="1"/>
  <c r="AL469"/>
  <c r="AK469" s="1"/>
  <c r="AQ468"/>
  <c r="AP468" s="1"/>
  <c r="AL468"/>
  <c r="AK468" s="1"/>
  <c r="AQ467"/>
  <c r="AP467" s="1"/>
  <c r="AL467"/>
  <c r="AK467" s="1"/>
  <c r="AQ466"/>
  <c r="AP466" s="1"/>
  <c r="AL466"/>
  <c r="AK466" s="1"/>
  <c r="AQ465"/>
  <c r="AP465" s="1"/>
  <c r="AL465"/>
  <c r="AK465" s="1"/>
  <c r="AQ464"/>
  <c r="AP464" s="1"/>
  <c r="AL464"/>
  <c r="AK464" s="1"/>
  <c r="AQ463"/>
  <c r="AP463" s="1"/>
  <c r="AL463"/>
  <c r="AK463" s="1"/>
  <c r="AQ462"/>
  <c r="AP462" s="1"/>
  <c r="AL462"/>
  <c r="AK462" s="1"/>
  <c r="AQ461"/>
  <c r="AP461" s="1"/>
  <c r="AL461"/>
  <c r="AK461" s="1"/>
  <c r="AQ460"/>
  <c r="AP460" s="1"/>
  <c r="AL460"/>
  <c r="AK460" s="1"/>
  <c r="AQ459"/>
  <c r="AP459" s="1"/>
  <c r="AL459"/>
  <c r="AK459" s="1"/>
  <c r="AQ458"/>
  <c r="AP458" s="1"/>
  <c r="AL458"/>
  <c r="AK458" s="1"/>
  <c r="AQ457"/>
  <c r="AP457" s="1"/>
  <c r="AL457"/>
  <c r="AK457" s="1"/>
  <c r="AQ456"/>
  <c r="AP456" s="1"/>
  <c r="AL456"/>
  <c r="AK456" s="1"/>
  <c r="AQ455"/>
  <c r="AP455" s="1"/>
  <c r="AL455"/>
  <c r="AK455" s="1"/>
  <c r="AQ454"/>
  <c r="AP454" s="1"/>
  <c r="AL454"/>
  <c r="AK454" s="1"/>
  <c r="AQ453"/>
  <c r="AP453" s="1"/>
  <c r="AL453"/>
  <c r="AK453" s="1"/>
  <c r="AQ452"/>
  <c r="AP452" s="1"/>
  <c r="AL452"/>
  <c r="AK452" s="1"/>
  <c r="AQ451"/>
  <c r="AP451" s="1"/>
  <c r="AL451"/>
  <c r="AK451" s="1"/>
  <c r="AQ450"/>
  <c r="AP450" s="1"/>
  <c r="AL450"/>
  <c r="AK450" s="1"/>
  <c r="AQ449"/>
  <c r="AP449" s="1"/>
  <c r="AL449"/>
  <c r="AK449" s="1"/>
  <c r="AQ448"/>
  <c r="AP448" s="1"/>
  <c r="AL448"/>
  <c r="AK448" s="1"/>
  <c r="AQ447"/>
  <c r="AP447" s="1"/>
  <c r="AL447"/>
  <c r="AK447" s="1"/>
  <c r="AQ446"/>
  <c r="AP446" s="1"/>
  <c r="AL446"/>
  <c r="AK446" s="1"/>
  <c r="AQ445"/>
  <c r="AP445" s="1"/>
  <c r="AL445"/>
  <c r="AK445" s="1"/>
  <c r="AQ444"/>
  <c r="AP444" s="1"/>
  <c r="AL444"/>
  <c r="AK444" s="1"/>
  <c r="AQ443"/>
  <c r="AP443" s="1"/>
  <c r="AL443"/>
  <c r="AK443" s="1"/>
  <c r="AQ442"/>
  <c r="AP442" s="1"/>
  <c r="AL442"/>
  <c r="AK442" s="1"/>
  <c r="AQ441"/>
  <c r="AP441" s="1"/>
  <c r="AL441"/>
  <c r="AK441" s="1"/>
  <c r="AQ440"/>
  <c r="AP440" s="1"/>
  <c r="AL440"/>
  <c r="AK440" s="1"/>
  <c r="AQ439"/>
  <c r="AP439" s="1"/>
  <c r="AL439"/>
  <c r="AK439" s="1"/>
  <c r="AQ438"/>
  <c r="AP438" s="1"/>
  <c r="AL438"/>
  <c r="AK438" s="1"/>
  <c r="AQ437"/>
  <c r="AP437" s="1"/>
  <c r="AL437"/>
  <c r="AK437" s="1"/>
  <c r="AQ436"/>
  <c r="AP436" s="1"/>
  <c r="AL436"/>
  <c r="AK436" s="1"/>
  <c r="AQ435"/>
  <c r="AP435" s="1"/>
  <c r="AL435"/>
  <c r="AK435" s="1"/>
  <c r="AQ434"/>
  <c r="AP434" s="1"/>
  <c r="AL434"/>
  <c r="AK434" s="1"/>
  <c r="AQ433"/>
  <c r="AP433" s="1"/>
  <c r="AL433"/>
  <c r="AK433" s="1"/>
  <c r="AQ432"/>
  <c r="AP432" s="1"/>
  <c r="AL432"/>
  <c r="AK432" s="1"/>
  <c r="AQ431"/>
  <c r="AP431" s="1"/>
  <c r="AL431"/>
  <c r="AK431" s="1"/>
  <c r="AQ430"/>
  <c r="AP430" s="1"/>
  <c r="AL430"/>
  <c r="AK430" s="1"/>
  <c r="AQ429"/>
  <c r="AP429" s="1"/>
  <c r="AL429"/>
  <c r="AK429" s="1"/>
  <c r="AQ428"/>
  <c r="AP428" s="1"/>
  <c r="AL428"/>
  <c r="AK428" s="1"/>
  <c r="AQ427"/>
  <c r="AP427" s="1"/>
  <c r="AL427"/>
  <c r="AK427" s="1"/>
  <c r="AQ426"/>
  <c r="AP426" s="1"/>
  <c r="AL426"/>
  <c r="AK426" s="1"/>
  <c r="AQ425"/>
  <c r="AP425" s="1"/>
  <c r="AL425"/>
  <c r="AK425" s="1"/>
  <c r="AQ424"/>
  <c r="AP424" s="1"/>
  <c r="AL424"/>
  <c r="AK424" s="1"/>
  <c r="AQ423"/>
  <c r="AP423" s="1"/>
  <c r="AL423"/>
  <c r="AK423" s="1"/>
  <c r="AQ422"/>
  <c r="AP422" s="1"/>
  <c r="AL422"/>
  <c r="AK422" s="1"/>
  <c r="AQ421"/>
  <c r="AP421" s="1"/>
  <c r="AL421"/>
  <c r="AK421" s="1"/>
  <c r="AQ420"/>
  <c r="AP420" s="1"/>
  <c r="AL420"/>
  <c r="AK420" s="1"/>
  <c r="AQ419"/>
  <c r="AP419" s="1"/>
  <c r="AL419"/>
  <c r="AK419" s="1"/>
  <c r="AQ418"/>
  <c r="AP418" s="1"/>
  <c r="AL418"/>
  <c r="AK418" s="1"/>
  <c r="AQ417"/>
  <c r="AP417" s="1"/>
  <c r="AL417"/>
  <c r="AK417" s="1"/>
  <c r="AQ416"/>
  <c r="AP416" s="1"/>
  <c r="AL416"/>
  <c r="AK416" s="1"/>
  <c r="AQ415"/>
  <c r="AP415" s="1"/>
  <c r="AL415"/>
  <c r="AK415" s="1"/>
  <c r="AQ414"/>
  <c r="AP414" s="1"/>
  <c r="AL414"/>
  <c r="AK414" s="1"/>
  <c r="AQ413"/>
  <c r="AP413" s="1"/>
  <c r="AL413"/>
  <c r="AK413" s="1"/>
  <c r="AQ412"/>
  <c r="AP412" s="1"/>
  <c r="AL412"/>
  <c r="AK412" s="1"/>
  <c r="AQ411"/>
  <c r="AP411" s="1"/>
  <c r="AL411"/>
  <c r="AK411" s="1"/>
  <c r="AQ410"/>
  <c r="AP410" s="1"/>
  <c r="AL410"/>
  <c r="AK410" s="1"/>
  <c r="AQ409"/>
  <c r="AP409" s="1"/>
  <c r="AL409"/>
  <c r="AK409" s="1"/>
  <c r="AQ408"/>
  <c r="AP408" s="1"/>
  <c r="AL408"/>
  <c r="AK408" s="1"/>
  <c r="AQ407"/>
  <c r="AP407" s="1"/>
  <c r="AL407"/>
  <c r="AK407" s="1"/>
  <c r="AQ406"/>
  <c r="AP406" s="1"/>
  <c r="AL406"/>
  <c r="AK406" s="1"/>
  <c r="AQ405"/>
  <c r="AP405" s="1"/>
  <c r="AL405"/>
  <c r="AK405" s="1"/>
  <c r="AQ404"/>
  <c r="AP404" s="1"/>
  <c r="AL404"/>
  <c r="AK404" s="1"/>
  <c r="AQ403"/>
  <c r="AP403" s="1"/>
  <c r="AL403"/>
  <c r="AK403" s="1"/>
  <c r="AQ402"/>
  <c r="AP402" s="1"/>
  <c r="AL402"/>
  <c r="AK402" s="1"/>
  <c r="AQ401"/>
  <c r="AP401" s="1"/>
  <c r="AL401"/>
  <c r="AK401" s="1"/>
  <c r="AQ400"/>
  <c r="AP400" s="1"/>
  <c r="AL400"/>
  <c r="AK400" s="1"/>
  <c r="AQ399"/>
  <c r="AP399" s="1"/>
  <c r="AL399"/>
  <c r="AK399" s="1"/>
  <c r="AQ398"/>
  <c r="AP398" s="1"/>
  <c r="AL398"/>
  <c r="AK398" s="1"/>
  <c r="AQ397"/>
  <c r="AP397" s="1"/>
  <c r="AL397"/>
  <c r="AK397" s="1"/>
  <c r="AQ396"/>
  <c r="AP396" s="1"/>
  <c r="AL396"/>
  <c r="AK396" s="1"/>
  <c r="AQ395"/>
  <c r="AP395" s="1"/>
  <c r="AL395"/>
  <c r="AK395" s="1"/>
  <c r="AQ394"/>
  <c r="AP394" s="1"/>
  <c r="AL394"/>
  <c r="AK394" s="1"/>
  <c r="AQ393"/>
  <c r="AP393" s="1"/>
  <c r="AL393"/>
  <c r="AK393" s="1"/>
  <c r="AQ392"/>
  <c r="AP392" s="1"/>
  <c r="AL392"/>
  <c r="AK392" s="1"/>
  <c r="AQ391"/>
  <c r="AP391" s="1"/>
  <c r="AL391"/>
  <c r="AK391" s="1"/>
  <c r="AQ390"/>
  <c r="AP390" s="1"/>
  <c r="AL390"/>
  <c r="AK390" s="1"/>
  <c r="AQ389"/>
  <c r="AP389" s="1"/>
  <c r="AL389"/>
  <c r="AK389" s="1"/>
  <c r="AQ388"/>
  <c r="AP388" s="1"/>
  <c r="AL388"/>
  <c r="AK388" s="1"/>
  <c r="AQ387"/>
  <c r="AP387" s="1"/>
  <c r="AL387"/>
  <c r="AK387" s="1"/>
  <c r="AQ386"/>
  <c r="AP386" s="1"/>
  <c r="AL386"/>
  <c r="AK386" s="1"/>
  <c r="AQ385"/>
  <c r="AP385" s="1"/>
  <c r="AL385"/>
  <c r="AK385" s="1"/>
  <c r="AQ384"/>
  <c r="AP384" s="1"/>
  <c r="AL384"/>
  <c r="AK384" s="1"/>
  <c r="AQ383"/>
  <c r="AP383" s="1"/>
  <c r="AL383"/>
  <c r="AK383" s="1"/>
  <c r="AQ382"/>
  <c r="AP382" s="1"/>
  <c r="AL382"/>
  <c r="AK382" s="1"/>
  <c r="AQ381"/>
  <c r="AP381" s="1"/>
  <c r="AL381"/>
  <c r="AK381" s="1"/>
  <c r="AQ380"/>
  <c r="AP380" s="1"/>
  <c r="AL380"/>
  <c r="AK380" s="1"/>
  <c r="AQ379"/>
  <c r="AP379" s="1"/>
  <c r="AL379"/>
  <c r="AK379" s="1"/>
  <c r="AQ378"/>
  <c r="AP378" s="1"/>
  <c r="AL378"/>
  <c r="AK378" s="1"/>
  <c r="AQ377"/>
  <c r="AP377" s="1"/>
  <c r="AL377"/>
  <c r="AK377" s="1"/>
  <c r="AQ376"/>
  <c r="AP376" s="1"/>
  <c r="AL376"/>
  <c r="AK376" s="1"/>
  <c r="AQ375"/>
  <c r="AP375" s="1"/>
  <c r="AL375"/>
  <c r="AK375" s="1"/>
  <c r="AQ374"/>
  <c r="AP374" s="1"/>
  <c r="AL374"/>
  <c r="AK374" s="1"/>
  <c r="AQ373"/>
  <c r="AP373" s="1"/>
  <c r="AL373"/>
  <c r="AK373" s="1"/>
  <c r="AQ372"/>
  <c r="AP372" s="1"/>
  <c r="AL372"/>
  <c r="AK372" s="1"/>
  <c r="AQ371"/>
  <c r="AP371" s="1"/>
  <c r="AL371"/>
  <c r="AK371" s="1"/>
  <c r="AQ370"/>
  <c r="AP370" s="1"/>
  <c r="AL370"/>
  <c r="AK370" s="1"/>
  <c r="AQ369"/>
  <c r="AP369" s="1"/>
  <c r="AL369"/>
  <c r="AK369" s="1"/>
  <c r="AQ368"/>
  <c r="AP368" s="1"/>
  <c r="AL368"/>
  <c r="AK368" s="1"/>
  <c r="AQ367"/>
  <c r="AP367" s="1"/>
  <c r="AL367"/>
  <c r="AK367" s="1"/>
  <c r="AQ366"/>
  <c r="AP366" s="1"/>
  <c r="AL366"/>
  <c r="AK366" s="1"/>
  <c r="AQ365"/>
  <c r="AP365" s="1"/>
  <c r="AL365"/>
  <c r="AK365" s="1"/>
  <c r="AQ364"/>
  <c r="AP364" s="1"/>
  <c r="AL364"/>
  <c r="AK364" s="1"/>
  <c r="AQ363"/>
  <c r="AP363" s="1"/>
  <c r="AL363"/>
  <c r="AK363" s="1"/>
  <c r="AQ362"/>
  <c r="AP362" s="1"/>
  <c r="AL362"/>
  <c r="AK362" s="1"/>
  <c r="AQ361"/>
  <c r="AP361" s="1"/>
  <c r="AL361"/>
  <c r="AK361" s="1"/>
  <c r="AQ360"/>
  <c r="AP360" s="1"/>
  <c r="AL360"/>
  <c r="AK360" s="1"/>
  <c r="AQ359"/>
  <c r="AP359" s="1"/>
  <c r="AL359"/>
  <c r="AK359" s="1"/>
  <c r="AQ358"/>
  <c r="AP358" s="1"/>
  <c r="AL358"/>
  <c r="AK358" s="1"/>
  <c r="AQ357"/>
  <c r="AP357" s="1"/>
  <c r="AL357"/>
  <c r="AK357" s="1"/>
  <c r="AQ356"/>
  <c r="AP356" s="1"/>
  <c r="AL356"/>
  <c r="AK356" s="1"/>
  <c r="AQ355"/>
  <c r="AP355" s="1"/>
  <c r="AL355"/>
  <c r="AK355" s="1"/>
  <c r="AQ354"/>
  <c r="AP354" s="1"/>
  <c r="AL354"/>
  <c r="AK354" s="1"/>
  <c r="AQ353"/>
  <c r="AP353" s="1"/>
  <c r="AL353"/>
  <c r="AK353" s="1"/>
  <c r="AQ352"/>
  <c r="AP352" s="1"/>
  <c r="AL352"/>
  <c r="AK352" s="1"/>
  <c r="AQ351"/>
  <c r="AP351" s="1"/>
  <c r="AL351"/>
  <c r="AK351" s="1"/>
  <c r="AQ350"/>
  <c r="AP350" s="1"/>
  <c r="AL350"/>
  <c r="AK350" s="1"/>
  <c r="AQ349"/>
  <c r="AP349" s="1"/>
  <c r="AL349"/>
  <c r="AK349" s="1"/>
  <c r="AQ348"/>
  <c r="AP348" s="1"/>
  <c r="AL348"/>
  <c r="AK348" s="1"/>
  <c r="AQ347"/>
  <c r="AP347" s="1"/>
  <c r="AL347"/>
  <c r="AK347" s="1"/>
  <c r="AQ346"/>
  <c r="AP346" s="1"/>
  <c r="AL346"/>
  <c r="AK346" s="1"/>
  <c r="AQ345"/>
  <c r="AP345" s="1"/>
  <c r="AL345"/>
  <c r="AK345" s="1"/>
  <c r="AQ344"/>
  <c r="AP344" s="1"/>
  <c r="AL344"/>
  <c r="AK344" s="1"/>
  <c r="AQ343"/>
  <c r="AP343" s="1"/>
  <c r="AL343"/>
  <c r="AK343" s="1"/>
  <c r="AQ342"/>
  <c r="AP342" s="1"/>
  <c r="AL342"/>
  <c r="AK342" s="1"/>
  <c r="AQ341"/>
  <c r="AP341" s="1"/>
  <c r="AL341"/>
  <c r="AK341" s="1"/>
  <c r="AQ340"/>
  <c r="AP340" s="1"/>
  <c r="AL340"/>
  <c r="AK340" s="1"/>
  <c r="AQ339"/>
  <c r="AP339" s="1"/>
  <c r="AL339"/>
  <c r="AK339" s="1"/>
  <c r="AQ338"/>
  <c r="AP338" s="1"/>
  <c r="AL338"/>
  <c r="AK338" s="1"/>
  <c r="AQ337"/>
  <c r="AP337" s="1"/>
  <c r="AL337"/>
  <c r="AK337" s="1"/>
  <c r="AQ336"/>
  <c r="AP336" s="1"/>
  <c r="AL336"/>
  <c r="AK336" s="1"/>
  <c r="AQ335"/>
  <c r="AP335" s="1"/>
  <c r="AL335"/>
  <c r="AK335" s="1"/>
  <c r="AQ334"/>
  <c r="AP334" s="1"/>
  <c r="AL334"/>
  <c r="AK334" s="1"/>
  <c r="AQ333"/>
  <c r="AP333" s="1"/>
  <c r="AL333"/>
  <c r="AK333" s="1"/>
  <c r="AQ332"/>
  <c r="AP332" s="1"/>
  <c r="AL332"/>
  <c r="AK332" s="1"/>
  <c r="AQ331"/>
  <c r="AP331" s="1"/>
  <c r="AL331"/>
  <c r="AK331" s="1"/>
  <c r="AQ330"/>
  <c r="AP330" s="1"/>
  <c r="AL330"/>
  <c r="AK330" s="1"/>
  <c r="AQ329"/>
  <c r="AP329" s="1"/>
  <c r="AL329"/>
  <c r="AK329" s="1"/>
  <c r="AQ328"/>
  <c r="AP328" s="1"/>
  <c r="AL328"/>
  <c r="AK328" s="1"/>
  <c r="AQ327"/>
  <c r="AP327" s="1"/>
  <c r="AL327"/>
  <c r="AK327" s="1"/>
  <c r="AQ326"/>
  <c r="AP326" s="1"/>
  <c r="AL326"/>
  <c r="AK326" s="1"/>
  <c r="AQ325"/>
  <c r="AP325" s="1"/>
  <c r="AL325"/>
  <c r="AK325" s="1"/>
  <c r="AQ324"/>
  <c r="AP324" s="1"/>
  <c r="AL324"/>
  <c r="AK324" s="1"/>
  <c r="AQ323"/>
  <c r="AP323" s="1"/>
  <c r="AL323"/>
  <c r="AK323" s="1"/>
  <c r="AQ322"/>
  <c r="AP322" s="1"/>
  <c r="AL322"/>
  <c r="AK322" s="1"/>
  <c r="AQ321"/>
  <c r="AP321" s="1"/>
  <c r="AL321"/>
  <c r="AK321" s="1"/>
  <c r="AQ320"/>
  <c r="AP320" s="1"/>
  <c r="AL320"/>
  <c r="AK320" s="1"/>
  <c r="AQ319"/>
  <c r="AP319" s="1"/>
  <c r="AL319"/>
  <c r="AK319" s="1"/>
  <c r="AQ318"/>
  <c r="AP318" s="1"/>
  <c r="AL318"/>
  <c r="AK318" s="1"/>
  <c r="AQ317"/>
  <c r="AP317" s="1"/>
  <c r="AL317"/>
  <c r="AK317" s="1"/>
  <c r="AQ316"/>
  <c r="AP316" s="1"/>
  <c r="AL316"/>
  <c r="AK316" s="1"/>
  <c r="AQ315"/>
  <c r="AP315" s="1"/>
  <c r="AL315"/>
  <c r="AK315" s="1"/>
  <c r="AQ314"/>
  <c r="AP314" s="1"/>
  <c r="AL314"/>
  <c r="AK314" s="1"/>
  <c r="AQ313"/>
  <c r="AP313" s="1"/>
  <c r="AL313"/>
  <c r="AK313" s="1"/>
  <c r="AQ312"/>
  <c r="AP312" s="1"/>
  <c r="AL312"/>
  <c r="AK312" s="1"/>
  <c r="AQ311"/>
  <c r="AP311" s="1"/>
  <c r="AL311"/>
  <c r="AK311" s="1"/>
  <c r="AQ310"/>
  <c r="AP310" s="1"/>
  <c r="AL310"/>
  <c r="AK310" s="1"/>
  <c r="AQ309"/>
  <c r="AP309" s="1"/>
  <c r="AL309"/>
  <c r="AK309" s="1"/>
  <c r="AQ308"/>
  <c r="AP308" s="1"/>
  <c r="AL308"/>
  <c r="AK308" s="1"/>
  <c r="AQ307"/>
  <c r="AP307" s="1"/>
  <c r="AL307"/>
  <c r="AK307" s="1"/>
  <c r="AQ306"/>
  <c r="AP306" s="1"/>
  <c r="AL306"/>
  <c r="AK306" s="1"/>
  <c r="AQ305"/>
  <c r="AP305" s="1"/>
  <c r="AL305"/>
  <c r="AK305" s="1"/>
  <c r="AQ304"/>
  <c r="AP304" s="1"/>
  <c r="AL304"/>
  <c r="AK304" s="1"/>
  <c r="AQ303"/>
  <c r="AP303" s="1"/>
  <c r="AL303"/>
  <c r="AK303" s="1"/>
  <c r="AQ302"/>
  <c r="AP302" s="1"/>
  <c r="AL302"/>
  <c r="AK302" s="1"/>
  <c r="AQ301"/>
  <c r="AP301" s="1"/>
  <c r="AL301"/>
  <c r="AK301" s="1"/>
  <c r="AQ300"/>
  <c r="AP300" s="1"/>
  <c r="AL300"/>
  <c r="AK300" s="1"/>
  <c r="AQ299"/>
  <c r="AP299" s="1"/>
  <c r="AL299"/>
  <c r="AK299" s="1"/>
  <c r="AQ298"/>
  <c r="AP298" s="1"/>
  <c r="AL298"/>
  <c r="AK298" s="1"/>
  <c r="AQ297"/>
  <c r="AP297" s="1"/>
  <c r="AL297"/>
  <c r="AK297" s="1"/>
  <c r="AQ296"/>
  <c r="AP296" s="1"/>
  <c r="AL296"/>
  <c r="AK296" s="1"/>
  <c r="AQ295"/>
  <c r="AP295" s="1"/>
  <c r="AL295"/>
  <c r="AK295" s="1"/>
  <c r="AQ294"/>
  <c r="AP294" s="1"/>
  <c r="AL294"/>
  <c r="AK294" s="1"/>
  <c r="AQ293"/>
  <c r="AP293" s="1"/>
  <c r="AL293"/>
  <c r="AK293" s="1"/>
  <c r="AQ292"/>
  <c r="AP292" s="1"/>
  <c r="AL292"/>
  <c r="AK292" s="1"/>
  <c r="AQ291"/>
  <c r="AP291" s="1"/>
  <c r="AL291"/>
  <c r="AK291" s="1"/>
  <c r="AQ290"/>
  <c r="AP290" s="1"/>
  <c r="AL290"/>
  <c r="AK290" s="1"/>
  <c r="AQ289"/>
  <c r="AP289" s="1"/>
  <c r="AL289"/>
  <c r="AK289" s="1"/>
  <c r="AQ288"/>
  <c r="AP288" s="1"/>
  <c r="AL288"/>
  <c r="AK288" s="1"/>
  <c r="AQ287"/>
  <c r="AP287" s="1"/>
  <c r="AL287"/>
  <c r="AK287" s="1"/>
  <c r="AQ286"/>
  <c r="AP286" s="1"/>
  <c r="AL286"/>
  <c r="AK286" s="1"/>
  <c r="AQ285"/>
  <c r="AP285" s="1"/>
  <c r="AL285"/>
  <c r="AK285" s="1"/>
  <c r="AQ284"/>
  <c r="AP284" s="1"/>
  <c r="AL284"/>
  <c r="AK284" s="1"/>
  <c r="AQ283"/>
  <c r="AP283" s="1"/>
  <c r="AL283"/>
  <c r="AK283" s="1"/>
  <c r="AQ282"/>
  <c r="AP282" s="1"/>
  <c r="AL282"/>
  <c r="AK282" s="1"/>
  <c r="AQ281"/>
  <c r="AP281" s="1"/>
  <c r="AL281"/>
  <c r="AK281" s="1"/>
  <c r="AQ280"/>
  <c r="AP280" s="1"/>
  <c r="AL280"/>
  <c r="AK280" s="1"/>
  <c r="AQ279"/>
  <c r="AP279" s="1"/>
  <c r="AL279"/>
  <c r="AK279" s="1"/>
  <c r="AQ278"/>
  <c r="AP278" s="1"/>
  <c r="AL278"/>
  <c r="AK278" s="1"/>
  <c r="AQ277"/>
  <c r="AP277" s="1"/>
  <c r="AL277"/>
  <c r="AK277" s="1"/>
  <c r="AQ276"/>
  <c r="AP276" s="1"/>
  <c r="AL276"/>
  <c r="AK276" s="1"/>
  <c r="AQ275"/>
  <c r="AP275" s="1"/>
  <c r="AL275"/>
  <c r="AK275" s="1"/>
  <c r="AQ274"/>
  <c r="AP274" s="1"/>
  <c r="AL274"/>
  <c r="AK274" s="1"/>
  <c r="AQ273"/>
  <c r="AP273" s="1"/>
  <c r="AL273"/>
  <c r="AK273" s="1"/>
  <c r="AQ272"/>
  <c r="AP272" s="1"/>
  <c r="AL272"/>
  <c r="AK272" s="1"/>
  <c r="AQ271"/>
  <c r="AP271" s="1"/>
  <c r="AL271"/>
  <c r="AK271" s="1"/>
  <c r="AQ270"/>
  <c r="AP270" s="1"/>
  <c r="AL270"/>
  <c r="AK270" s="1"/>
  <c r="AQ269"/>
  <c r="AP269" s="1"/>
  <c r="AL269"/>
  <c r="AK269" s="1"/>
  <c r="AQ268"/>
  <c r="AP268" s="1"/>
  <c r="AL268"/>
  <c r="AK268" s="1"/>
  <c r="AQ267"/>
  <c r="AP267" s="1"/>
  <c r="AL267"/>
  <c r="AK267" s="1"/>
  <c r="AQ266"/>
  <c r="AP266" s="1"/>
  <c r="AL266"/>
  <c r="AK266" s="1"/>
  <c r="AQ265"/>
  <c r="AP265" s="1"/>
  <c r="AL265"/>
  <c r="AK265" s="1"/>
  <c r="AQ264"/>
  <c r="AP264" s="1"/>
  <c r="AL264"/>
  <c r="AK264" s="1"/>
  <c r="AQ263"/>
  <c r="AP263" s="1"/>
  <c r="AL263"/>
  <c r="AK263" s="1"/>
  <c r="AQ262"/>
  <c r="AP262" s="1"/>
  <c r="AL262"/>
  <c r="AK262" s="1"/>
  <c r="AQ261"/>
  <c r="AP261" s="1"/>
  <c r="AL261"/>
  <c r="AK261" s="1"/>
  <c r="AQ260"/>
  <c r="AP260" s="1"/>
  <c r="AL260"/>
  <c r="AK260" s="1"/>
  <c r="AQ259"/>
  <c r="AP259" s="1"/>
  <c r="AL259"/>
  <c r="AK259" s="1"/>
  <c r="AQ258"/>
  <c r="AP258" s="1"/>
  <c r="AL258"/>
  <c r="AK258" s="1"/>
  <c r="AQ257"/>
  <c r="AP257" s="1"/>
  <c r="AL257"/>
  <c r="AK257" s="1"/>
  <c r="AQ256"/>
  <c r="AP256" s="1"/>
  <c r="AL256"/>
  <c r="AK256" s="1"/>
  <c r="AQ255"/>
  <c r="AP255" s="1"/>
  <c r="AL255"/>
  <c r="AK255" s="1"/>
  <c r="AQ254"/>
  <c r="AP254" s="1"/>
  <c r="AL254"/>
  <c r="AK254" s="1"/>
  <c r="AQ253"/>
  <c r="AP253" s="1"/>
  <c r="AL253"/>
  <c r="AK253" s="1"/>
  <c r="AQ252"/>
  <c r="AP252" s="1"/>
  <c r="AL252"/>
  <c r="AK252" s="1"/>
  <c r="AQ251"/>
  <c r="AP251" s="1"/>
  <c r="AL251"/>
  <c r="AK251" s="1"/>
  <c r="AQ250"/>
  <c r="AP250" s="1"/>
  <c r="AL250"/>
  <c r="AK250" s="1"/>
  <c r="AQ249"/>
  <c r="AP249" s="1"/>
  <c r="AL249"/>
  <c r="AK249"/>
  <c r="AQ248"/>
  <c r="AP248" s="1"/>
  <c r="AL248"/>
  <c r="AK248"/>
  <c r="AQ247"/>
  <c r="AP247" s="1"/>
  <c r="AL247"/>
  <c r="AK247" s="1"/>
  <c r="AQ246"/>
  <c r="AP246" s="1"/>
  <c r="AL246"/>
  <c r="AK246" s="1"/>
  <c r="AQ245"/>
  <c r="AP245" s="1"/>
  <c r="AL245"/>
  <c r="AK245"/>
  <c r="AQ244"/>
  <c r="AP244" s="1"/>
  <c r="AL244"/>
  <c r="AK244"/>
  <c r="AQ243"/>
  <c r="AP243" s="1"/>
  <c r="AL243"/>
  <c r="AK243" s="1"/>
  <c r="AQ242"/>
  <c r="AP242" s="1"/>
  <c r="AL242"/>
  <c r="AK242" s="1"/>
  <c r="AQ241"/>
  <c r="AP241" s="1"/>
  <c r="AL241"/>
  <c r="AK241"/>
  <c r="AQ240"/>
  <c r="AP240" s="1"/>
  <c r="AL240"/>
  <c r="AK240"/>
  <c r="AQ239"/>
  <c r="AP239" s="1"/>
  <c r="AL239"/>
  <c r="AK239" s="1"/>
  <c r="AQ238"/>
  <c r="AP238" s="1"/>
  <c r="AL238"/>
  <c r="AK238" s="1"/>
  <c r="AQ237"/>
  <c r="AP237" s="1"/>
  <c r="AL237"/>
  <c r="AK237"/>
  <c r="AQ236"/>
  <c r="AP236" s="1"/>
  <c r="AL236"/>
  <c r="AK236"/>
  <c r="AQ235"/>
  <c r="AP235" s="1"/>
  <c r="AL235"/>
  <c r="AK235" s="1"/>
  <c r="AQ234"/>
  <c r="AP234" s="1"/>
  <c r="AL234"/>
  <c r="AK234" s="1"/>
  <c r="AQ233"/>
  <c r="AP233" s="1"/>
  <c r="AL233"/>
  <c r="AK233"/>
  <c r="AQ232"/>
  <c r="AP232" s="1"/>
  <c r="AL232"/>
  <c r="AK232"/>
  <c r="AQ231"/>
  <c r="AP231" s="1"/>
  <c r="AL231"/>
  <c r="AK231" s="1"/>
  <c r="AQ230"/>
  <c r="AP230" s="1"/>
  <c r="AL230"/>
  <c r="AK230" s="1"/>
  <c r="AQ229"/>
  <c r="AP229" s="1"/>
  <c r="AL229"/>
  <c r="AK229"/>
  <c r="AQ228"/>
  <c r="AP228" s="1"/>
  <c r="AL228"/>
  <c r="AK228"/>
  <c r="AQ227"/>
  <c r="AP227" s="1"/>
  <c r="AL227"/>
  <c r="AK227" s="1"/>
  <c r="AQ226"/>
  <c r="AP226" s="1"/>
  <c r="AL226"/>
  <c r="AK226" s="1"/>
  <c r="AQ225"/>
  <c r="AP225" s="1"/>
  <c r="AL225"/>
  <c r="AK225"/>
  <c r="AQ224"/>
  <c r="AP224" s="1"/>
  <c r="AL224"/>
  <c r="AK224"/>
  <c r="AQ223"/>
  <c r="AP223" s="1"/>
  <c r="AL223"/>
  <c r="AK223" s="1"/>
  <c r="AQ222"/>
  <c r="AP222" s="1"/>
  <c r="AL222"/>
  <c r="AK222" s="1"/>
  <c r="AQ221"/>
  <c r="AP221" s="1"/>
  <c r="AL221"/>
  <c r="AK221"/>
  <c r="AQ220"/>
  <c r="AP220" s="1"/>
  <c r="AL220"/>
  <c r="AK220"/>
  <c r="AQ219"/>
  <c r="AP219" s="1"/>
  <c r="AL219"/>
  <c r="AK219" s="1"/>
  <c r="AQ218"/>
  <c r="AP218" s="1"/>
  <c r="AL218"/>
  <c r="AK218" s="1"/>
  <c r="AQ217"/>
  <c r="AP217" s="1"/>
  <c r="AL217"/>
  <c r="AK217"/>
  <c r="AQ216"/>
  <c r="AP216" s="1"/>
  <c r="AL216"/>
  <c r="AK216"/>
  <c r="AQ215"/>
  <c r="AP215" s="1"/>
  <c r="AL215"/>
  <c r="AK215" s="1"/>
  <c r="AQ214"/>
  <c r="AP214" s="1"/>
  <c r="AL214"/>
  <c r="AK214" s="1"/>
  <c r="AQ213"/>
  <c r="AP213" s="1"/>
  <c r="AL213"/>
  <c r="AK213"/>
  <c r="AQ212"/>
  <c r="AP212" s="1"/>
  <c r="AL212"/>
  <c r="AK212"/>
  <c r="AQ211"/>
  <c r="AP211" s="1"/>
  <c r="AL211"/>
  <c r="AK211" s="1"/>
  <c r="AQ210"/>
  <c r="AP210" s="1"/>
  <c r="AL210"/>
  <c r="AK210" s="1"/>
  <c r="AQ209"/>
  <c r="AP209" s="1"/>
  <c r="AL209"/>
  <c r="AK209"/>
  <c r="AQ208"/>
  <c r="AP208" s="1"/>
  <c r="AL208"/>
  <c r="AK208"/>
  <c r="AQ207"/>
  <c r="AP207" s="1"/>
  <c r="AL207"/>
  <c r="AK207" s="1"/>
  <c r="AQ206"/>
  <c r="AP206" s="1"/>
  <c r="AL206"/>
  <c r="AK206" s="1"/>
  <c r="AQ205"/>
  <c r="AP205" s="1"/>
  <c r="AL205"/>
  <c r="AK205"/>
  <c r="AQ204"/>
  <c r="AP204" s="1"/>
  <c r="AL204"/>
  <c r="AK204"/>
  <c r="AQ203"/>
  <c r="AP203" s="1"/>
  <c r="AL203"/>
  <c r="AK203" s="1"/>
  <c r="AQ202"/>
  <c r="AP202" s="1"/>
  <c r="AL202"/>
  <c r="AK202" s="1"/>
  <c r="AQ201"/>
  <c r="AP201" s="1"/>
  <c r="AL201"/>
  <c r="AK201"/>
  <c r="AQ200"/>
  <c r="AP200" s="1"/>
  <c r="AL200"/>
  <c r="AK200"/>
  <c r="AQ199"/>
  <c r="AP199" s="1"/>
  <c r="AL199"/>
  <c r="AK199" s="1"/>
  <c r="AQ198"/>
  <c r="AP198" s="1"/>
  <c r="AL198"/>
  <c r="AK198" s="1"/>
  <c r="AQ197"/>
  <c r="AP197" s="1"/>
  <c r="AL197"/>
  <c r="AK197"/>
  <c r="AQ196"/>
  <c r="AP196" s="1"/>
  <c r="AL196"/>
  <c r="AK196"/>
  <c r="AQ195"/>
  <c r="AP195" s="1"/>
  <c r="AL195"/>
  <c r="AK195" s="1"/>
  <c r="AQ194"/>
  <c r="AP194" s="1"/>
  <c r="AL194"/>
  <c r="AK194" s="1"/>
  <c r="AQ193"/>
  <c r="AP193" s="1"/>
  <c r="AL193"/>
  <c r="AK193"/>
  <c r="AQ192"/>
  <c r="AP192" s="1"/>
  <c r="AL192"/>
  <c r="AK192"/>
  <c r="AQ191"/>
  <c r="AP191" s="1"/>
  <c r="AL191"/>
  <c r="AK191" s="1"/>
  <c r="AQ190"/>
  <c r="AP190" s="1"/>
  <c r="AL190"/>
  <c r="AK190" s="1"/>
  <c r="AQ189"/>
  <c r="AP189" s="1"/>
  <c r="AL189"/>
  <c r="AK189"/>
  <c r="AQ188"/>
  <c r="AP188" s="1"/>
  <c r="AL188"/>
  <c r="AK188"/>
  <c r="AQ187"/>
  <c r="AP187" s="1"/>
  <c r="AL187"/>
  <c r="AK187" s="1"/>
  <c r="AQ186"/>
  <c r="AP186" s="1"/>
  <c r="AL186"/>
  <c r="AK186" s="1"/>
  <c r="AQ185"/>
  <c r="AP185" s="1"/>
  <c r="AL185"/>
  <c r="AK185"/>
  <c r="AQ184"/>
  <c r="AP184" s="1"/>
  <c r="AL184"/>
  <c r="AK184"/>
  <c r="AQ183"/>
  <c r="AP183" s="1"/>
  <c r="AL183"/>
  <c r="AK183" s="1"/>
  <c r="AQ182"/>
  <c r="AP182" s="1"/>
  <c r="AL182"/>
  <c r="AK182" s="1"/>
  <c r="AQ181"/>
  <c r="AP181" s="1"/>
  <c r="AL181"/>
  <c r="AK181"/>
  <c r="AQ180"/>
  <c r="AP180" s="1"/>
  <c r="AL180"/>
  <c r="AK180"/>
  <c r="AQ179"/>
  <c r="AP179" s="1"/>
  <c r="AL179"/>
  <c r="AK179" s="1"/>
  <c r="AQ178"/>
  <c r="AP178" s="1"/>
  <c r="AL178"/>
  <c r="AK178" s="1"/>
  <c r="AQ177"/>
  <c r="AP177" s="1"/>
  <c r="AL177"/>
  <c r="AK177"/>
  <c r="AQ176"/>
  <c r="AP176" s="1"/>
  <c r="AL176"/>
  <c r="AK176"/>
  <c r="AQ175"/>
  <c r="AP175" s="1"/>
  <c r="AL175"/>
  <c r="AK175" s="1"/>
  <c r="AQ174"/>
  <c r="AP174" s="1"/>
  <c r="AL174"/>
  <c r="AK174" s="1"/>
  <c r="AQ173"/>
  <c r="AP173" s="1"/>
  <c r="AL173"/>
  <c r="AK173"/>
  <c r="AQ172"/>
  <c r="AP172" s="1"/>
  <c r="AL172"/>
  <c r="AK172"/>
  <c r="AQ171"/>
  <c r="AP171" s="1"/>
  <c r="AL171"/>
  <c r="AK171" s="1"/>
  <c r="AQ170"/>
  <c r="AP170" s="1"/>
  <c r="AL170"/>
  <c r="AK170" s="1"/>
  <c r="AQ169"/>
  <c r="AP169" s="1"/>
  <c r="AL169"/>
  <c r="AK169"/>
  <c r="AQ168"/>
  <c r="AP168" s="1"/>
  <c r="AL168"/>
  <c r="AK168"/>
  <c r="AQ167"/>
  <c r="AP167" s="1"/>
  <c r="AL167"/>
  <c r="AK167" s="1"/>
  <c r="AQ166"/>
  <c r="AP166" s="1"/>
  <c r="AL166"/>
  <c r="AK166" s="1"/>
  <c r="AQ165"/>
  <c r="AP165" s="1"/>
  <c r="AL165"/>
  <c r="AK165"/>
  <c r="AQ164"/>
  <c r="AP164" s="1"/>
  <c r="AL164"/>
  <c r="AK164"/>
  <c r="AQ163"/>
  <c r="AP163" s="1"/>
  <c r="AL163"/>
  <c r="AK163" s="1"/>
  <c r="AQ162"/>
  <c r="AP162" s="1"/>
  <c r="AL162"/>
  <c r="AK162" s="1"/>
  <c r="AQ161"/>
  <c r="AP161" s="1"/>
  <c r="AL161"/>
  <c r="AK161"/>
  <c r="AQ160"/>
  <c r="AP160" s="1"/>
  <c r="AL160"/>
  <c r="AK160"/>
  <c r="AQ159"/>
  <c r="AP159" s="1"/>
  <c r="AL159"/>
  <c r="AK159" s="1"/>
  <c r="AQ158"/>
  <c r="AP158"/>
  <c r="AL158"/>
  <c r="AK158" s="1"/>
  <c r="AQ157"/>
  <c r="AP157"/>
  <c r="AL157"/>
  <c r="AK157" s="1"/>
  <c r="AQ156"/>
  <c r="AP156"/>
  <c r="AL156"/>
  <c r="AK156" s="1"/>
  <c r="AQ155"/>
  <c r="AP155"/>
  <c r="AL155"/>
  <c r="AK155" s="1"/>
  <c r="AQ154"/>
  <c r="AP154"/>
  <c r="AL154"/>
  <c r="AK154" s="1"/>
  <c r="AQ153"/>
  <c r="AP153"/>
  <c r="AL153"/>
  <c r="AK153" s="1"/>
  <c r="AQ152"/>
  <c r="AP152"/>
  <c r="AL152"/>
  <c r="AK152" s="1"/>
  <c r="AQ151"/>
  <c r="AP151"/>
  <c r="AL151"/>
  <c r="AK151" s="1"/>
  <c r="AQ150"/>
  <c r="AP150"/>
  <c r="AL150"/>
  <c r="AK150" s="1"/>
  <c r="AQ149"/>
  <c r="AP149"/>
  <c r="AL149"/>
  <c r="AK149" s="1"/>
  <c r="AQ148"/>
  <c r="AP148"/>
  <c r="AL148"/>
  <c r="AK148" s="1"/>
  <c r="AQ147"/>
  <c r="AP147"/>
  <c r="AL147"/>
  <c r="AK147" s="1"/>
  <c r="AQ146"/>
  <c r="AP146"/>
  <c r="AL146"/>
  <c r="AK146" s="1"/>
  <c r="AQ145"/>
  <c r="AP145"/>
  <c r="AL145"/>
  <c r="AK145" s="1"/>
  <c r="AQ144"/>
  <c r="AP144"/>
  <c r="AL144"/>
  <c r="AK144" s="1"/>
  <c r="AQ143"/>
  <c r="AP143"/>
  <c r="AL143"/>
  <c r="AK143" s="1"/>
  <c r="AQ142"/>
  <c r="AP142"/>
  <c r="AL142"/>
  <c r="AK142" s="1"/>
  <c r="AQ141"/>
  <c r="AP141"/>
  <c r="AL141"/>
  <c r="AK141" s="1"/>
  <c r="AQ140"/>
  <c r="AP140"/>
  <c r="AL140"/>
  <c r="AK140" s="1"/>
  <c r="AQ139"/>
  <c r="AP139"/>
  <c r="AL139"/>
  <c r="AK139" s="1"/>
  <c r="AQ138"/>
  <c r="AP138"/>
  <c r="AL138"/>
  <c r="AK138" s="1"/>
  <c r="AQ137"/>
  <c r="AP137"/>
  <c r="AL137"/>
  <c r="AK137" s="1"/>
  <c r="AQ136"/>
  <c r="AP136"/>
  <c r="AL136"/>
  <c r="AK136" s="1"/>
  <c r="AQ135"/>
  <c r="AP135"/>
  <c r="AL135"/>
  <c r="AK135" s="1"/>
  <c r="AQ134"/>
  <c r="AP134"/>
  <c r="AL134"/>
  <c r="AK134" s="1"/>
  <c r="AQ133"/>
  <c r="AP133"/>
  <c r="AL133"/>
  <c r="AK133" s="1"/>
  <c r="AQ132"/>
  <c r="AP132"/>
  <c r="AL132"/>
  <c r="AK132" s="1"/>
  <c r="AQ131"/>
  <c r="AP131"/>
  <c r="AL131"/>
  <c r="AK131" s="1"/>
  <c r="AQ130"/>
  <c r="AP130"/>
  <c r="AL130"/>
  <c r="AK130" s="1"/>
  <c r="AQ129"/>
  <c r="AP129"/>
  <c r="AL129"/>
  <c r="AK129" s="1"/>
  <c r="AQ128"/>
  <c r="AP128"/>
  <c r="AL128"/>
  <c r="AK128" s="1"/>
  <c r="AQ127"/>
  <c r="AP127"/>
  <c r="AL127"/>
  <c r="AK127" s="1"/>
  <c r="AQ126"/>
  <c r="AP126"/>
  <c r="AL126"/>
  <c r="AK126" s="1"/>
  <c r="AQ125"/>
  <c r="AP125"/>
  <c r="AL125"/>
  <c r="AK125" s="1"/>
  <c r="AQ124"/>
  <c r="AP124"/>
  <c r="AL124"/>
  <c r="AK124" s="1"/>
  <c r="AQ123"/>
  <c r="AP123"/>
  <c r="AL123"/>
  <c r="AK123" s="1"/>
  <c r="AQ122"/>
  <c r="AP122"/>
  <c r="AL122"/>
  <c r="AK122" s="1"/>
  <c r="AQ121"/>
  <c r="AP121"/>
  <c r="AL121"/>
  <c r="AK121" s="1"/>
  <c r="AQ120"/>
  <c r="AP120"/>
  <c r="AL120"/>
  <c r="AK120" s="1"/>
  <c r="AQ119"/>
  <c r="AP119"/>
  <c r="AL119"/>
  <c r="AK119" s="1"/>
  <c r="AQ118"/>
  <c r="AP118"/>
  <c r="AL118"/>
  <c r="AK118" s="1"/>
  <c r="AQ117"/>
  <c r="AP117"/>
  <c r="AL117"/>
  <c r="AK117" s="1"/>
  <c r="AQ116"/>
  <c r="AP116"/>
  <c r="AL116"/>
  <c r="AK116" s="1"/>
  <c r="AQ115"/>
  <c r="AP115"/>
  <c r="AL115"/>
  <c r="AK115" s="1"/>
  <c r="AQ114"/>
  <c r="AP114"/>
  <c r="AL114"/>
  <c r="AK114" s="1"/>
  <c r="AQ113"/>
  <c r="AP113"/>
  <c r="AL113"/>
  <c r="AK113" s="1"/>
  <c r="AQ112"/>
  <c r="AP112"/>
  <c r="AL112"/>
  <c r="AK112" s="1"/>
  <c r="AQ111"/>
  <c r="AP111"/>
  <c r="AL111"/>
  <c r="AK111" s="1"/>
  <c r="AQ110"/>
  <c r="AP110"/>
  <c r="AL110"/>
  <c r="AK110" s="1"/>
  <c r="AQ109"/>
  <c r="AP109"/>
  <c r="AL109"/>
  <c r="AK109" s="1"/>
  <c r="AQ108"/>
  <c r="AP108"/>
  <c r="AL108"/>
  <c r="AK108" s="1"/>
  <c r="AQ107"/>
  <c r="AP107"/>
  <c r="AL107"/>
  <c r="AK107" s="1"/>
  <c r="AQ106"/>
  <c r="AP106"/>
  <c r="AL106"/>
  <c r="AK106" s="1"/>
  <c r="AQ105"/>
  <c r="AP105"/>
  <c r="AL105"/>
  <c r="AK105" s="1"/>
  <c r="AQ104"/>
  <c r="AP104"/>
  <c r="AL104"/>
  <c r="AK104" s="1"/>
  <c r="AQ103"/>
  <c r="AP103"/>
  <c r="AL103"/>
  <c r="AK103" s="1"/>
  <c r="AQ102"/>
  <c r="AP102"/>
  <c r="AL102"/>
  <c r="AK102" s="1"/>
  <c r="AQ101"/>
  <c r="AP101"/>
  <c r="AL101"/>
  <c r="AK101" s="1"/>
  <c r="AQ100"/>
  <c r="AP100"/>
  <c r="AL100"/>
  <c r="AK100" s="1"/>
  <c r="AQ99"/>
  <c r="AP99"/>
  <c r="AL99"/>
  <c r="AK99" s="1"/>
  <c r="AQ98"/>
  <c r="AP98"/>
  <c r="AL98"/>
  <c r="AK98" s="1"/>
  <c r="AQ97"/>
  <c r="AP97"/>
  <c r="AL97"/>
  <c r="AK97" s="1"/>
  <c r="AQ96"/>
  <c r="AP96"/>
  <c r="AL96"/>
  <c r="AK96" s="1"/>
  <c r="AQ95"/>
  <c r="AP95"/>
  <c r="AL95"/>
  <c r="AK95" s="1"/>
  <c r="AQ94"/>
  <c r="AP94"/>
  <c r="AL94"/>
  <c r="AK94" s="1"/>
  <c r="AQ93"/>
  <c r="AP93"/>
  <c r="AL93"/>
  <c r="AK93" s="1"/>
  <c r="AQ92"/>
  <c r="AP92"/>
  <c r="AL92"/>
  <c r="AK92" s="1"/>
  <c r="AQ91"/>
  <c r="AP91"/>
  <c r="AL91"/>
  <c r="AK91" s="1"/>
  <c r="AQ90"/>
  <c r="AP90"/>
  <c r="AL90"/>
  <c r="AK90" s="1"/>
  <c r="AQ89"/>
  <c r="AP89"/>
  <c r="AL89"/>
  <c r="AK89" s="1"/>
  <c r="AQ88"/>
  <c r="AP88"/>
  <c r="AL88"/>
  <c r="AK88" s="1"/>
  <c r="AQ87"/>
  <c r="AP87"/>
  <c r="AL87"/>
  <c r="AK87" s="1"/>
  <c r="AQ86"/>
  <c r="AP86"/>
  <c r="AL86"/>
  <c r="AK86" s="1"/>
  <c r="AQ85"/>
  <c r="AP85"/>
  <c r="AL85"/>
  <c r="AK85" s="1"/>
  <c r="AQ84"/>
  <c r="AP84"/>
  <c r="AL84"/>
  <c r="AK84" s="1"/>
  <c r="AQ83"/>
  <c r="AP83"/>
  <c r="AL83"/>
  <c r="AK83" s="1"/>
  <c r="AQ82"/>
  <c r="AP82"/>
  <c r="AL82"/>
  <c r="AK82" s="1"/>
  <c r="AQ81"/>
  <c r="AP81"/>
  <c r="AL81"/>
  <c r="AK81" s="1"/>
  <c r="AQ80"/>
  <c r="AP80"/>
  <c r="AL80"/>
  <c r="AK80" s="1"/>
  <c r="AQ79"/>
  <c r="AP79"/>
  <c r="AL79"/>
  <c r="AK79" s="1"/>
  <c r="AQ78"/>
  <c r="AP78"/>
  <c r="AL78"/>
  <c r="AK78" s="1"/>
  <c r="AQ77"/>
  <c r="AP77"/>
  <c r="AL77"/>
  <c r="AK77" s="1"/>
  <c r="AQ76"/>
  <c r="AP76"/>
  <c r="AL76"/>
  <c r="AK76" s="1"/>
  <c r="AQ75"/>
  <c r="AP75"/>
  <c r="AL75"/>
  <c r="AK75" s="1"/>
  <c r="AQ74"/>
  <c r="AP74"/>
  <c r="AL74"/>
  <c r="AK74" s="1"/>
  <c r="AQ36"/>
  <c r="AP36"/>
  <c r="AL36"/>
  <c r="AK36" s="1"/>
  <c r="D36"/>
  <c r="AQ35"/>
  <c r="AP35" s="1"/>
  <c r="AL35"/>
  <c r="AK35" s="1"/>
  <c r="D35"/>
  <c r="AQ34"/>
  <c r="AP34"/>
  <c r="AL34"/>
  <c r="AK34" s="1"/>
  <c r="D34"/>
  <c r="AQ33"/>
  <c r="AL33"/>
  <c r="AK33" s="1"/>
  <c r="F12" i="91" s="1"/>
  <c r="D33" i="44"/>
  <c r="AQ32"/>
  <c r="AP32"/>
  <c r="AL32"/>
  <c r="AK32" s="1"/>
  <c r="D32"/>
  <c r="AQ31"/>
  <c r="AL31"/>
  <c r="AK31" s="1"/>
  <c r="D31"/>
  <c r="AQ30"/>
  <c r="AP30"/>
  <c r="AL30"/>
  <c r="AK30" s="1"/>
  <c r="D30"/>
  <c r="AQ29"/>
  <c r="AL29"/>
  <c r="AK29" s="1"/>
  <c r="D29"/>
  <c r="AQ28"/>
  <c r="AP28"/>
  <c r="AL28"/>
  <c r="AK28" s="1"/>
  <c r="F13" i="91" s="1"/>
  <c r="D28" i="44"/>
  <c r="AQ27"/>
  <c r="AP27" s="1"/>
  <c r="AL27"/>
  <c r="AK27" s="1"/>
  <c r="F15" i="91" s="1"/>
  <c r="D27" i="44"/>
  <c r="AP26"/>
  <c r="D26"/>
  <c r="AQ25"/>
  <c r="AL25"/>
  <c r="AK25" s="1"/>
  <c r="D25"/>
  <c r="AQ24"/>
  <c r="AL24"/>
  <c r="AK24" s="1"/>
  <c r="D24"/>
  <c r="AQ23"/>
  <c r="AP23" s="1"/>
  <c r="AL23"/>
  <c r="AK23" s="1"/>
  <c r="D23"/>
  <c r="AQ22"/>
  <c r="AP22" s="1"/>
  <c r="AL22"/>
  <c r="AK22" s="1"/>
  <c r="D22"/>
  <c r="AQ21"/>
  <c r="AP21" s="1"/>
  <c r="AL21"/>
  <c r="AK21"/>
  <c r="D21"/>
  <c r="AQ20"/>
  <c r="AP20" s="1"/>
  <c r="AL20"/>
  <c r="AK20" s="1"/>
  <c r="D20"/>
  <c r="AQ19"/>
  <c r="AP19" s="1"/>
  <c r="AL19"/>
  <c r="AK19"/>
  <c r="D19"/>
  <c r="AQ18"/>
  <c r="AP18" s="1"/>
  <c r="AL18"/>
  <c r="AK18" s="1"/>
  <c r="D18"/>
  <c r="AQ17"/>
  <c r="AL17"/>
  <c r="AK17" s="1"/>
  <c r="D17"/>
  <c r="AQ16"/>
  <c r="AL16"/>
  <c r="AK16" s="1"/>
  <c r="D16"/>
  <c r="AQ15"/>
  <c r="AP15" s="1"/>
  <c r="AL15"/>
  <c r="AK15" s="1"/>
  <c r="D15"/>
  <c r="AQ14"/>
  <c r="AP14" s="1"/>
  <c r="AL14"/>
  <c r="AK14" s="1"/>
  <c r="D14"/>
  <c r="AQ13"/>
  <c r="AP13" s="1"/>
  <c r="AL13"/>
  <c r="AK13"/>
  <c r="D13"/>
  <c r="AQ12"/>
  <c r="AP12" s="1"/>
  <c r="AL12"/>
  <c r="AK12" s="1"/>
  <c r="D12"/>
  <c r="AQ11"/>
  <c r="AP11" s="1"/>
  <c r="AL11"/>
  <c r="AK11"/>
  <c r="D11"/>
  <c r="AQ10"/>
  <c r="AP10" s="1"/>
  <c r="AL10"/>
  <c r="AK10" s="1"/>
  <c r="D10"/>
  <c r="AQ9"/>
  <c r="AL9"/>
  <c r="AK9" s="1"/>
  <c r="D9"/>
  <c r="AQ8"/>
  <c r="AL8"/>
  <c r="AK8" s="1"/>
  <c r="D8"/>
  <c r="AQ7"/>
  <c r="AP7" s="1"/>
  <c r="AL7"/>
  <c r="AK7" s="1"/>
  <c r="D7"/>
  <c r="AQ6"/>
  <c r="AP6" s="1"/>
  <c r="AL6"/>
  <c r="AK6" s="1"/>
  <c r="D6"/>
  <c r="AQ5"/>
  <c r="AP5" s="1"/>
  <c r="AL5"/>
  <c r="AK5"/>
  <c r="AQ72" i="83" s="1"/>
  <c r="D5" i="44"/>
  <c r="D5" i="13"/>
  <c r="D5" i="12"/>
  <c r="D66" i="1"/>
  <c r="D65"/>
  <c r="D64"/>
  <c r="D63"/>
  <c r="D62"/>
  <c r="D61"/>
  <c r="D60"/>
  <c r="D59"/>
  <c r="D58"/>
  <c r="D57"/>
  <c r="D56"/>
  <c r="D55"/>
  <c r="D54"/>
  <c r="D53"/>
  <c r="D52"/>
  <c r="D51"/>
  <c r="D50"/>
  <c r="D49"/>
  <c r="D48"/>
  <c r="D47"/>
  <c r="D46"/>
  <c r="D45"/>
  <c r="D44"/>
  <c r="D43"/>
  <c r="D42"/>
  <c r="D41"/>
  <c r="D40"/>
  <c r="D39"/>
  <c r="D38"/>
  <c r="D37"/>
  <c r="D36"/>
  <c r="D35"/>
  <c r="D34"/>
  <c r="D33"/>
  <c r="D32"/>
  <c r="D31"/>
  <c r="D30"/>
  <c r="D29"/>
  <c r="D28"/>
  <c r="D27"/>
  <c r="D26"/>
  <c r="D25"/>
  <c r="D24"/>
  <c r="D23"/>
  <c r="D22"/>
  <c r="D21"/>
  <c r="D20"/>
  <c r="AL138" i="82" s="1"/>
  <c r="D19" i="1"/>
  <c r="D18"/>
  <c r="D17"/>
  <c r="D16"/>
  <c r="Q138" i="82" s="1"/>
  <c r="D15" i="1"/>
  <c r="D14"/>
  <c r="D13"/>
  <c r="D12"/>
  <c r="D11"/>
  <c r="D10"/>
  <c r="D9"/>
  <c r="D8"/>
  <c r="AO138" i="82" s="1"/>
  <c r="D7" i="1"/>
  <c r="D6"/>
  <c r="D5"/>
  <c r="D4"/>
  <c r="D11" i="2"/>
  <c r="D10"/>
  <c r="D9"/>
  <c r="D8"/>
  <c r="D7"/>
  <c r="D6"/>
  <c r="D5"/>
  <c r="D4"/>
  <c r="D4" i="24"/>
  <c r="D4" i="22"/>
  <c r="D5" i="53"/>
  <c r="D4"/>
  <c r="D4" i="37"/>
  <c r="D4" i="38"/>
  <c r="D4" i="18"/>
  <c r="D4" i="17"/>
  <c r="D4" i="34"/>
  <c r="D4" i="16"/>
  <c r="D4" i="33"/>
  <c r="D6" i="32"/>
  <c r="D5"/>
  <c r="D4"/>
  <c r="C7" i="5"/>
  <c r="C6"/>
  <c r="C5"/>
  <c r="C7" i="4"/>
  <c r="C6"/>
  <c r="C5"/>
  <c r="C158" i="108"/>
  <c r="C157"/>
  <c r="C156"/>
  <c r="C155"/>
  <c r="C154"/>
  <c r="C153"/>
  <c r="C152"/>
  <c r="C151"/>
  <c r="C150"/>
  <c r="C149"/>
  <c r="C148"/>
  <c r="C147"/>
  <c r="C146"/>
  <c r="C145"/>
  <c r="C144"/>
  <c r="C143"/>
  <c r="C142"/>
  <c r="C141"/>
  <c r="C140"/>
  <c r="I64"/>
  <c r="C64"/>
  <c r="V23" i="77"/>
  <c r="U23"/>
  <c r="F23"/>
  <c r="AN22"/>
  <c r="AM22"/>
  <c r="AL22"/>
  <c r="AK22"/>
  <c r="AJ22"/>
  <c r="AI22"/>
  <c r="AH22"/>
  <c r="AG22"/>
  <c r="AF22"/>
  <c r="AE22"/>
  <c r="AD22"/>
  <c r="AC22"/>
  <c r="AB22"/>
  <c r="AA22"/>
  <c r="Z22"/>
  <c r="Y22"/>
  <c r="X22"/>
  <c r="W22"/>
  <c r="V22"/>
  <c r="U22"/>
  <c r="T22"/>
  <c r="S22"/>
  <c r="R22"/>
  <c r="Q22"/>
  <c r="P22"/>
  <c r="O22"/>
  <c r="N22"/>
  <c r="M22"/>
  <c r="L22"/>
  <c r="K22"/>
  <c r="J22"/>
  <c r="I22"/>
  <c r="H22"/>
  <c r="G22"/>
  <c r="AN21"/>
  <c r="AM21"/>
  <c r="AL21"/>
  <c r="AK21"/>
  <c r="AJ21"/>
  <c r="AI21"/>
  <c r="AH21"/>
  <c r="AG21"/>
  <c r="AF21"/>
  <c r="AE21"/>
  <c r="AD21"/>
  <c r="AC21"/>
  <c r="AB21"/>
  <c r="AA21"/>
  <c r="Z21"/>
  <c r="Y21"/>
  <c r="X21"/>
  <c r="W21"/>
  <c r="V21"/>
  <c r="U21"/>
  <c r="T21"/>
  <c r="S21"/>
  <c r="R21"/>
  <c r="Q21"/>
  <c r="P21"/>
  <c r="O21"/>
  <c r="N21"/>
  <c r="M21"/>
  <c r="L21"/>
  <c r="K21"/>
  <c r="J21"/>
  <c r="I21"/>
  <c r="H21"/>
  <c r="G21"/>
  <c r="AN20"/>
  <c r="AM20"/>
  <c r="AL20"/>
  <c r="AK20"/>
  <c r="AJ20"/>
  <c r="AI20"/>
  <c r="AH20"/>
  <c r="AG20"/>
  <c r="AF20"/>
  <c r="AE20"/>
  <c r="AD20"/>
  <c r="AC20"/>
  <c r="AB20"/>
  <c r="AA20"/>
  <c r="Z20"/>
  <c r="Y20"/>
  <c r="X20"/>
  <c r="W20"/>
  <c r="V20"/>
  <c r="U20"/>
  <c r="T20"/>
  <c r="S20"/>
  <c r="R20"/>
  <c r="Q20"/>
  <c r="P20"/>
  <c r="O20"/>
  <c r="N20"/>
  <c r="M20"/>
  <c r="L20"/>
  <c r="K20"/>
  <c r="J20"/>
  <c r="I20"/>
  <c r="H20"/>
  <c r="G20"/>
  <c r="AN19"/>
  <c r="AM19"/>
  <c r="AL19"/>
  <c r="AK19"/>
  <c r="AJ19"/>
  <c r="AI19"/>
  <c r="AH19"/>
  <c r="AG19"/>
  <c r="AF19"/>
  <c r="AE19"/>
  <c r="AD19"/>
  <c r="AC19"/>
  <c r="AB19"/>
  <c r="AA19"/>
  <c r="Z19"/>
  <c r="Y19"/>
  <c r="X19"/>
  <c r="W19"/>
  <c r="V19"/>
  <c r="U19"/>
  <c r="T19"/>
  <c r="S19"/>
  <c r="R19"/>
  <c r="Q19"/>
  <c r="P19"/>
  <c r="O19"/>
  <c r="N19"/>
  <c r="M19"/>
  <c r="L19"/>
  <c r="K19"/>
  <c r="J19"/>
  <c r="I19"/>
  <c r="H19"/>
  <c r="G19"/>
  <c r="AN18"/>
  <c r="AM18"/>
  <c r="AL18"/>
  <c r="AK18"/>
  <c r="AJ18"/>
  <c r="AI18"/>
  <c r="AH18"/>
  <c r="AG18"/>
  <c r="AF18"/>
  <c r="AE18"/>
  <c r="AD18"/>
  <c r="AC18"/>
  <c r="AB18"/>
  <c r="AA18"/>
  <c r="Z18"/>
  <c r="Y18"/>
  <c r="X18"/>
  <c r="W18"/>
  <c r="V18"/>
  <c r="U18"/>
  <c r="T18"/>
  <c r="S18"/>
  <c r="R18"/>
  <c r="Q18"/>
  <c r="P18"/>
  <c r="O18"/>
  <c r="N18"/>
  <c r="M18"/>
  <c r="L18"/>
  <c r="K18"/>
  <c r="J18"/>
  <c r="I18"/>
  <c r="H18"/>
  <c r="G18"/>
  <c r="AN17"/>
  <c r="AM17"/>
  <c r="AL17"/>
  <c r="AK17"/>
  <c r="AJ17"/>
  <c r="AI17"/>
  <c r="AH17"/>
  <c r="AG17"/>
  <c r="AF17"/>
  <c r="AE17"/>
  <c r="AD17"/>
  <c r="AC17"/>
  <c r="AB17"/>
  <c r="AA17"/>
  <c r="Z17"/>
  <c r="Y17"/>
  <c r="X17"/>
  <c r="W17"/>
  <c r="V17"/>
  <c r="U17"/>
  <c r="T17"/>
  <c r="S17"/>
  <c r="R17"/>
  <c r="Q17"/>
  <c r="P17"/>
  <c r="O17"/>
  <c r="N17"/>
  <c r="M17"/>
  <c r="L17"/>
  <c r="K17"/>
  <c r="J17"/>
  <c r="I17"/>
  <c r="H17"/>
  <c r="G17"/>
  <c r="AN16"/>
  <c r="AM16"/>
  <c r="AL16"/>
  <c r="AK16"/>
  <c r="AJ16"/>
  <c r="AI16"/>
  <c r="AH16"/>
  <c r="AG16"/>
  <c r="AF16"/>
  <c r="AE16"/>
  <c r="AD16"/>
  <c r="AC16"/>
  <c r="AB16"/>
  <c r="AA16"/>
  <c r="Z16"/>
  <c r="Y16"/>
  <c r="X16"/>
  <c r="W16"/>
  <c r="V16"/>
  <c r="U16"/>
  <c r="T16"/>
  <c r="S16"/>
  <c r="R16"/>
  <c r="Q16"/>
  <c r="P16"/>
  <c r="O16"/>
  <c r="N16"/>
  <c r="M16"/>
  <c r="L16"/>
  <c r="K16"/>
  <c r="J16"/>
  <c r="I16"/>
  <c r="H16"/>
  <c r="G16"/>
  <c r="AN15"/>
  <c r="AM15"/>
  <c r="AL15"/>
  <c r="AK15"/>
  <c r="AJ15"/>
  <c r="AI15"/>
  <c r="AH15"/>
  <c r="AG15"/>
  <c r="AF15"/>
  <c r="AE15"/>
  <c r="AD15"/>
  <c r="AC15"/>
  <c r="AB15"/>
  <c r="AA15"/>
  <c r="Z15"/>
  <c r="Y15"/>
  <c r="X15"/>
  <c r="W15"/>
  <c r="V15"/>
  <c r="U15"/>
  <c r="T15"/>
  <c r="S15"/>
  <c r="R15"/>
  <c r="Q15"/>
  <c r="P15"/>
  <c r="O15"/>
  <c r="N15"/>
  <c r="M15"/>
  <c r="L15"/>
  <c r="K15"/>
  <c r="J15"/>
  <c r="I15"/>
  <c r="H15"/>
  <c r="G15"/>
  <c r="AN14"/>
  <c r="AM14"/>
  <c r="AL14"/>
  <c r="AK14"/>
  <c r="AJ14"/>
  <c r="AI14"/>
  <c r="AH14"/>
  <c r="AG14"/>
  <c r="AF14"/>
  <c r="AE14"/>
  <c r="AD14"/>
  <c r="AC14"/>
  <c r="AB14"/>
  <c r="AA14"/>
  <c r="Z14"/>
  <c r="Y14"/>
  <c r="X14"/>
  <c r="W14"/>
  <c r="V14"/>
  <c r="U14"/>
  <c r="T14"/>
  <c r="S14"/>
  <c r="R14"/>
  <c r="Q14"/>
  <c r="P14"/>
  <c r="O14"/>
  <c r="N14"/>
  <c r="M14"/>
  <c r="L14"/>
  <c r="K14"/>
  <c r="J14"/>
  <c r="I14"/>
  <c r="H14"/>
  <c r="G14"/>
  <c r="AN13"/>
  <c r="AM13"/>
  <c r="AL13"/>
  <c r="AK13"/>
  <c r="AJ13"/>
  <c r="AI13"/>
  <c r="AH13"/>
  <c r="AG13"/>
  <c r="AF13"/>
  <c r="AE13"/>
  <c r="AD13"/>
  <c r="AC13"/>
  <c r="AB13"/>
  <c r="AA13"/>
  <c r="Z13"/>
  <c r="Y13"/>
  <c r="X13"/>
  <c r="W13"/>
  <c r="V13"/>
  <c r="U13"/>
  <c r="T13"/>
  <c r="S13"/>
  <c r="R13"/>
  <c r="Q13"/>
  <c r="P13"/>
  <c r="O13"/>
  <c r="N13"/>
  <c r="M13"/>
  <c r="L13"/>
  <c r="K13"/>
  <c r="J13"/>
  <c r="I13"/>
  <c r="H13"/>
  <c r="G13"/>
  <c r="AN12"/>
  <c r="AM12"/>
  <c r="AL12"/>
  <c r="AK12"/>
  <c r="AJ12"/>
  <c r="AI12"/>
  <c r="AH12"/>
  <c r="AG12"/>
  <c r="AF12"/>
  <c r="AE12"/>
  <c r="AD12"/>
  <c r="AC12"/>
  <c r="AB12"/>
  <c r="AA12"/>
  <c r="Z12"/>
  <c r="Y12"/>
  <c r="X12"/>
  <c r="W12"/>
  <c r="V12"/>
  <c r="U12"/>
  <c r="T12"/>
  <c r="S12"/>
  <c r="R12"/>
  <c r="Q12"/>
  <c r="P12"/>
  <c r="O12"/>
  <c r="N12"/>
  <c r="M12"/>
  <c r="L12"/>
  <c r="K12"/>
  <c r="J12"/>
  <c r="I12"/>
  <c r="H12"/>
  <c r="G12"/>
  <c r="AN11"/>
  <c r="AM11"/>
  <c r="AL11"/>
  <c r="AK11"/>
  <c r="AJ11"/>
  <c r="AI11"/>
  <c r="AH11"/>
  <c r="AG11"/>
  <c r="AF11"/>
  <c r="AE11"/>
  <c r="AD11"/>
  <c r="AC11"/>
  <c r="AB11"/>
  <c r="AA11"/>
  <c r="Z11"/>
  <c r="Y11"/>
  <c r="X11"/>
  <c r="W11"/>
  <c r="V11"/>
  <c r="U11"/>
  <c r="T11"/>
  <c r="S11"/>
  <c r="R11"/>
  <c r="Q11"/>
  <c r="P11"/>
  <c r="O11"/>
  <c r="N11"/>
  <c r="M11"/>
  <c r="L11"/>
  <c r="K11"/>
  <c r="J11"/>
  <c r="I11"/>
  <c r="H11"/>
  <c r="G11"/>
  <c r="AN10"/>
  <c r="AM10"/>
  <c r="AL10"/>
  <c r="AK10"/>
  <c r="AJ10"/>
  <c r="AI10"/>
  <c r="AH10"/>
  <c r="AG10"/>
  <c r="AF10"/>
  <c r="AE10"/>
  <c r="AD10"/>
  <c r="AC10"/>
  <c r="AB10"/>
  <c r="AA10"/>
  <c r="Z10"/>
  <c r="Y10"/>
  <c r="X10"/>
  <c r="W10"/>
  <c r="V10"/>
  <c r="U10"/>
  <c r="T10"/>
  <c r="S10"/>
  <c r="R10"/>
  <c r="Q10"/>
  <c r="P10"/>
  <c r="O10"/>
  <c r="N10"/>
  <c r="M10"/>
  <c r="L10"/>
  <c r="K10"/>
  <c r="J10"/>
  <c r="I10"/>
  <c r="H10"/>
  <c r="G10"/>
  <c r="AN9"/>
  <c r="AM9"/>
  <c r="AL9"/>
  <c r="AK9"/>
  <c r="AJ9"/>
  <c r="AI9"/>
  <c r="AH9"/>
  <c r="AG9"/>
  <c r="AF9"/>
  <c r="AE9"/>
  <c r="AD9"/>
  <c r="AC9"/>
  <c r="AB9"/>
  <c r="AA9"/>
  <c r="Z9"/>
  <c r="Y9"/>
  <c r="X9"/>
  <c r="W9"/>
  <c r="V9"/>
  <c r="U9"/>
  <c r="T9"/>
  <c r="S9"/>
  <c r="R9"/>
  <c r="Q9"/>
  <c r="P9"/>
  <c r="O9"/>
  <c r="N9"/>
  <c r="M9"/>
  <c r="L9"/>
  <c r="K9"/>
  <c r="J9"/>
  <c r="I9"/>
  <c r="H9"/>
  <c r="G9"/>
  <c r="AN8"/>
  <c r="AM8"/>
  <c r="AL8"/>
  <c r="AK8"/>
  <c r="AJ8"/>
  <c r="AI8"/>
  <c r="AH8"/>
  <c r="AG8"/>
  <c r="AF8"/>
  <c r="AE8"/>
  <c r="AD8"/>
  <c r="AC8"/>
  <c r="AB8"/>
  <c r="AA8"/>
  <c r="Z8"/>
  <c r="Y8"/>
  <c r="X8"/>
  <c r="W8"/>
  <c r="V8"/>
  <c r="U8"/>
  <c r="T8"/>
  <c r="S8"/>
  <c r="R8"/>
  <c r="Q8"/>
  <c r="P8"/>
  <c r="O8"/>
  <c r="N8"/>
  <c r="M8"/>
  <c r="L8"/>
  <c r="K8"/>
  <c r="J8"/>
  <c r="I8"/>
  <c r="H8"/>
  <c r="G8"/>
  <c r="AN7"/>
  <c r="AM7"/>
  <c r="AL7"/>
  <c r="AK7"/>
  <c r="AJ7"/>
  <c r="AI7"/>
  <c r="AH7"/>
  <c r="AG7"/>
  <c r="AF7"/>
  <c r="AE7"/>
  <c r="AD7"/>
  <c r="AC7"/>
  <c r="AB7"/>
  <c r="AA7"/>
  <c r="Z7"/>
  <c r="Y7"/>
  <c r="X7"/>
  <c r="W7"/>
  <c r="V7"/>
  <c r="U7"/>
  <c r="T7"/>
  <c r="S7"/>
  <c r="R7"/>
  <c r="Q7"/>
  <c r="P7"/>
  <c r="O7"/>
  <c r="N7"/>
  <c r="M7"/>
  <c r="L7"/>
  <c r="K7"/>
  <c r="J7"/>
  <c r="I7"/>
  <c r="H7"/>
  <c r="G7"/>
  <c r="AN6"/>
  <c r="AM6"/>
  <c r="AL6"/>
  <c r="AK6"/>
  <c r="AJ6"/>
  <c r="AI6"/>
  <c r="AH6"/>
  <c r="AG6"/>
  <c r="AF6"/>
  <c r="AE6"/>
  <c r="AD6"/>
  <c r="AC6"/>
  <c r="AB6"/>
  <c r="AA6"/>
  <c r="Z6"/>
  <c r="Y6"/>
  <c r="X6"/>
  <c r="W6"/>
  <c r="V6"/>
  <c r="U6"/>
  <c r="T6"/>
  <c r="S6"/>
  <c r="R6"/>
  <c r="Q6"/>
  <c r="P6"/>
  <c r="O6"/>
  <c r="N6"/>
  <c r="M6"/>
  <c r="L6"/>
  <c r="K6"/>
  <c r="J6"/>
  <c r="I6"/>
  <c r="H6"/>
  <c r="G6"/>
  <c r="AN5"/>
  <c r="AM5"/>
  <c r="AL5"/>
  <c r="AK5"/>
  <c r="AJ5"/>
  <c r="AI5"/>
  <c r="AH5"/>
  <c r="AG5"/>
  <c r="AF5"/>
  <c r="AE5"/>
  <c r="AD5"/>
  <c r="AC5"/>
  <c r="AB5"/>
  <c r="AA5"/>
  <c r="Z5"/>
  <c r="Y5"/>
  <c r="X5"/>
  <c r="W5"/>
  <c r="V5"/>
  <c r="U5"/>
  <c r="T5"/>
  <c r="S5"/>
  <c r="R5"/>
  <c r="Q5"/>
  <c r="P5"/>
  <c r="O5"/>
  <c r="N5"/>
  <c r="M5"/>
  <c r="L5"/>
  <c r="K5"/>
  <c r="J5"/>
  <c r="I5"/>
  <c r="H5"/>
  <c r="G5"/>
  <c r="AN4"/>
  <c r="AN23" s="1"/>
  <c r="AM4"/>
  <c r="AM23" s="1"/>
  <c r="AL4"/>
  <c r="AL23" s="1"/>
  <c r="AK4"/>
  <c r="AK23" s="1"/>
  <c r="AJ4"/>
  <c r="AI4"/>
  <c r="AH4"/>
  <c r="AG4"/>
  <c r="AF4"/>
  <c r="AE4"/>
  <c r="AE23" s="1"/>
  <c r="AD4"/>
  <c r="AC4"/>
  <c r="AC23" s="1"/>
  <c r="AB4"/>
  <c r="AA4"/>
  <c r="Z4"/>
  <c r="Y4"/>
  <c r="X4"/>
  <c r="X23" s="1"/>
  <c r="W4"/>
  <c r="W23" s="1"/>
  <c r="V4"/>
  <c r="U4"/>
  <c r="T4"/>
  <c r="S4"/>
  <c r="R4"/>
  <c r="R23" s="1"/>
  <c r="Q4"/>
  <c r="Q23" s="1"/>
  <c r="P4"/>
  <c r="P23" s="1"/>
  <c r="O4"/>
  <c r="N4"/>
  <c r="N23" s="1"/>
  <c r="M4"/>
  <c r="L4"/>
  <c r="L23" s="1"/>
  <c r="K4"/>
  <c r="J4"/>
  <c r="I4"/>
  <c r="I23" s="1"/>
  <c r="H4"/>
  <c r="G4"/>
  <c r="G23" s="1"/>
  <c r="W23" i="78"/>
  <c r="V23"/>
  <c r="U23"/>
  <c r="F23"/>
  <c r="AN22"/>
  <c r="AM22"/>
  <c r="AL22"/>
  <c r="AK22"/>
  <c r="AJ22"/>
  <c r="AI22"/>
  <c r="AH22"/>
  <c r="AG22"/>
  <c r="AV16" i="82" s="1"/>
  <c r="AF22" i="78"/>
  <c r="AE22"/>
  <c r="AD22"/>
  <c r="AC22"/>
  <c r="AB22"/>
  <c r="AA22"/>
  <c r="Z22"/>
  <c r="Y22"/>
  <c r="X22"/>
  <c r="W22"/>
  <c r="V22"/>
  <c r="U22"/>
  <c r="T22"/>
  <c r="S22"/>
  <c r="R22"/>
  <c r="Q22"/>
  <c r="P22"/>
  <c r="O22"/>
  <c r="N22"/>
  <c r="M22"/>
  <c r="L22"/>
  <c r="K22"/>
  <c r="J22"/>
  <c r="I22"/>
  <c r="H22"/>
  <c r="G22"/>
  <c r="AN21"/>
  <c r="AM21"/>
  <c r="AL21"/>
  <c r="AK21"/>
  <c r="AJ21"/>
  <c r="AI21"/>
  <c r="AH21"/>
  <c r="AG21"/>
  <c r="AF21"/>
  <c r="AE21"/>
  <c r="AD21"/>
  <c r="AC21"/>
  <c r="AB21"/>
  <c r="AA21"/>
  <c r="Z21"/>
  <c r="Y21"/>
  <c r="X21"/>
  <c r="W21"/>
  <c r="V21"/>
  <c r="U21"/>
  <c r="T21"/>
  <c r="S21"/>
  <c r="R21"/>
  <c r="Q21"/>
  <c r="P21"/>
  <c r="O21"/>
  <c r="N21"/>
  <c r="M21"/>
  <c r="L21"/>
  <c r="K21"/>
  <c r="J21"/>
  <c r="I21"/>
  <c r="H21"/>
  <c r="G21"/>
  <c r="AN20"/>
  <c r="AM20"/>
  <c r="AL20"/>
  <c r="AK20"/>
  <c r="AJ20"/>
  <c r="AI20"/>
  <c r="AH20"/>
  <c r="AG20"/>
  <c r="AR16" i="82" s="1"/>
  <c r="AF20" i="78"/>
  <c r="AE20"/>
  <c r="AD20"/>
  <c r="AC20"/>
  <c r="AB20"/>
  <c r="AA20"/>
  <c r="Z20"/>
  <c r="Y20"/>
  <c r="X20"/>
  <c r="W20"/>
  <c r="V20"/>
  <c r="U20"/>
  <c r="T20"/>
  <c r="S20"/>
  <c r="R20"/>
  <c r="Q20"/>
  <c r="P20"/>
  <c r="O20"/>
  <c r="N20"/>
  <c r="M20"/>
  <c r="L20"/>
  <c r="K20"/>
  <c r="J20"/>
  <c r="I20"/>
  <c r="H20"/>
  <c r="G20"/>
  <c r="AN19"/>
  <c r="AM19"/>
  <c r="AL19"/>
  <c r="AK19"/>
  <c r="AJ19"/>
  <c r="AI19"/>
  <c r="AH19"/>
  <c r="AG19"/>
  <c r="AF19"/>
  <c r="AE19"/>
  <c r="AD19"/>
  <c r="AC19"/>
  <c r="AB19"/>
  <c r="AA19"/>
  <c r="Z19"/>
  <c r="Y19"/>
  <c r="X19"/>
  <c r="W19"/>
  <c r="V19"/>
  <c r="U19"/>
  <c r="T19"/>
  <c r="S19"/>
  <c r="R19"/>
  <c r="Q19"/>
  <c r="P19"/>
  <c r="O19"/>
  <c r="N19"/>
  <c r="M19"/>
  <c r="L19"/>
  <c r="K19"/>
  <c r="J19"/>
  <c r="I19"/>
  <c r="H19"/>
  <c r="G19"/>
  <c r="AN18"/>
  <c r="AM18"/>
  <c r="AL18"/>
  <c r="AK18"/>
  <c r="AJ18"/>
  <c r="AI18"/>
  <c r="AH18"/>
  <c r="AG18"/>
  <c r="AN16" i="82" s="1"/>
  <c r="AF18" i="78"/>
  <c r="AE18"/>
  <c r="AD18"/>
  <c r="AC18"/>
  <c r="AB18"/>
  <c r="AA18"/>
  <c r="Z18"/>
  <c r="Y18"/>
  <c r="X18"/>
  <c r="W18"/>
  <c r="V18"/>
  <c r="U18"/>
  <c r="T18"/>
  <c r="S18"/>
  <c r="R18"/>
  <c r="Q18"/>
  <c r="P18"/>
  <c r="O18"/>
  <c r="N18"/>
  <c r="M18"/>
  <c r="L18"/>
  <c r="K18"/>
  <c r="J18"/>
  <c r="I18"/>
  <c r="H18"/>
  <c r="G18"/>
  <c r="AN17"/>
  <c r="AM17"/>
  <c r="AL17"/>
  <c r="AK17"/>
  <c r="AJ17"/>
  <c r="AI17"/>
  <c r="AH17"/>
  <c r="AG17"/>
  <c r="AF17"/>
  <c r="AE17"/>
  <c r="AD17"/>
  <c r="AC17"/>
  <c r="AB17"/>
  <c r="AA17"/>
  <c r="Z17"/>
  <c r="Y17"/>
  <c r="X17"/>
  <c r="W17"/>
  <c r="V17"/>
  <c r="U17"/>
  <c r="T17"/>
  <c r="S17"/>
  <c r="R17"/>
  <c r="Q17"/>
  <c r="P17"/>
  <c r="O17"/>
  <c r="N17"/>
  <c r="M17"/>
  <c r="L17"/>
  <c r="K17"/>
  <c r="J17"/>
  <c r="I17"/>
  <c r="H17"/>
  <c r="G17"/>
  <c r="AN16"/>
  <c r="AM16"/>
  <c r="AL16"/>
  <c r="AK16"/>
  <c r="AJ16"/>
  <c r="AI16"/>
  <c r="AH16"/>
  <c r="AG16"/>
  <c r="AJ16" i="82" s="1"/>
  <c r="AF16" i="78"/>
  <c r="AE16"/>
  <c r="AD16"/>
  <c r="AC16"/>
  <c r="AB16"/>
  <c r="AA16"/>
  <c r="Z16"/>
  <c r="Y16"/>
  <c r="X16"/>
  <c r="W16"/>
  <c r="V16"/>
  <c r="U16"/>
  <c r="T16"/>
  <c r="S16"/>
  <c r="R16"/>
  <c r="Q16"/>
  <c r="P16"/>
  <c r="O16"/>
  <c r="N16"/>
  <c r="M16"/>
  <c r="L16"/>
  <c r="K16"/>
  <c r="J16"/>
  <c r="I16"/>
  <c r="H16"/>
  <c r="G16"/>
  <c r="AN15"/>
  <c r="AM15"/>
  <c r="AL15"/>
  <c r="AK15"/>
  <c r="AJ15"/>
  <c r="AI15"/>
  <c r="AH15"/>
  <c r="AG15"/>
  <c r="AF15"/>
  <c r="AE15"/>
  <c r="AD15"/>
  <c r="AC15"/>
  <c r="AB15"/>
  <c r="AA15"/>
  <c r="Z15"/>
  <c r="Y15"/>
  <c r="X15"/>
  <c r="W15"/>
  <c r="V15"/>
  <c r="U15"/>
  <c r="T15"/>
  <c r="S15"/>
  <c r="R15"/>
  <c r="Q15"/>
  <c r="P15"/>
  <c r="O15"/>
  <c r="N15"/>
  <c r="M15"/>
  <c r="L15"/>
  <c r="K15"/>
  <c r="J15"/>
  <c r="I15"/>
  <c r="H15"/>
  <c r="G15"/>
  <c r="AN14"/>
  <c r="AM14"/>
  <c r="AL14"/>
  <c r="AK14"/>
  <c r="AJ14"/>
  <c r="AI14"/>
  <c r="AH14"/>
  <c r="AG14"/>
  <c r="AF16" i="82" s="1"/>
  <c r="AF14" i="78"/>
  <c r="AE14"/>
  <c r="AD14"/>
  <c r="AC14"/>
  <c r="AB14"/>
  <c r="AA14"/>
  <c r="Z14"/>
  <c r="Y14"/>
  <c r="X14"/>
  <c r="W14"/>
  <c r="V14"/>
  <c r="U14"/>
  <c r="T14"/>
  <c r="S14"/>
  <c r="R14"/>
  <c r="Q14"/>
  <c r="P14"/>
  <c r="O14"/>
  <c r="N14"/>
  <c r="M14"/>
  <c r="L14"/>
  <c r="K14"/>
  <c r="J14"/>
  <c r="I14"/>
  <c r="H14"/>
  <c r="G14"/>
  <c r="AN13"/>
  <c r="AM13"/>
  <c r="AL13"/>
  <c r="AK13"/>
  <c r="AJ13"/>
  <c r="AI13"/>
  <c r="AH13"/>
  <c r="AG13"/>
  <c r="AF13"/>
  <c r="AE13"/>
  <c r="AD13"/>
  <c r="AC13"/>
  <c r="AB13"/>
  <c r="AA13"/>
  <c r="Z13"/>
  <c r="Y13"/>
  <c r="X13"/>
  <c r="W13"/>
  <c r="V13"/>
  <c r="U13"/>
  <c r="T13"/>
  <c r="S13"/>
  <c r="R13"/>
  <c r="Q13"/>
  <c r="P13"/>
  <c r="O13"/>
  <c r="N13"/>
  <c r="M13"/>
  <c r="L13"/>
  <c r="K13"/>
  <c r="J13"/>
  <c r="I13"/>
  <c r="H13"/>
  <c r="G13"/>
  <c r="AN12"/>
  <c r="AM12"/>
  <c r="AL12"/>
  <c r="AK12"/>
  <c r="AJ12"/>
  <c r="AI12"/>
  <c r="AH12"/>
  <c r="AG12"/>
  <c r="AB16" i="82" s="1"/>
  <c r="AF12" i="78"/>
  <c r="AE12"/>
  <c r="AD12"/>
  <c r="AC12"/>
  <c r="AB12"/>
  <c r="AA12"/>
  <c r="Z12"/>
  <c r="Y12"/>
  <c r="X12"/>
  <c r="W12"/>
  <c r="V12"/>
  <c r="U12"/>
  <c r="T12"/>
  <c r="S12"/>
  <c r="R12"/>
  <c r="Q12"/>
  <c r="P12"/>
  <c r="O12"/>
  <c r="N12"/>
  <c r="M12"/>
  <c r="L12"/>
  <c r="K12"/>
  <c r="J12"/>
  <c r="I12"/>
  <c r="H12"/>
  <c r="G12"/>
  <c r="AN11"/>
  <c r="AM11"/>
  <c r="AL11"/>
  <c r="AK11"/>
  <c r="AJ11"/>
  <c r="AI11"/>
  <c r="AH11"/>
  <c r="AG11"/>
  <c r="AF11"/>
  <c r="AE11"/>
  <c r="AD11"/>
  <c r="AC11"/>
  <c r="AB11"/>
  <c r="AA11"/>
  <c r="Z11"/>
  <c r="Y11"/>
  <c r="X11"/>
  <c r="W11"/>
  <c r="V11"/>
  <c r="U11"/>
  <c r="T11"/>
  <c r="S11"/>
  <c r="R11"/>
  <c r="Q11"/>
  <c r="P11"/>
  <c r="O11"/>
  <c r="N11"/>
  <c r="M11"/>
  <c r="L11"/>
  <c r="K11"/>
  <c r="J11"/>
  <c r="I11"/>
  <c r="H11"/>
  <c r="G11"/>
  <c r="AN10"/>
  <c r="AM10"/>
  <c r="AL10"/>
  <c r="AK10"/>
  <c r="AJ10"/>
  <c r="AI10"/>
  <c r="AH10"/>
  <c r="AG10"/>
  <c r="X16" i="82" s="1"/>
  <c r="AF10" i="78"/>
  <c r="AE10"/>
  <c r="AD10"/>
  <c r="AC10"/>
  <c r="AB10"/>
  <c r="AA10"/>
  <c r="Z10"/>
  <c r="Y10"/>
  <c r="X10"/>
  <c r="W10"/>
  <c r="V10"/>
  <c r="U10"/>
  <c r="T10"/>
  <c r="S10"/>
  <c r="R10"/>
  <c r="Q10"/>
  <c r="P10"/>
  <c r="O10"/>
  <c r="N10"/>
  <c r="M10"/>
  <c r="L10"/>
  <c r="K10"/>
  <c r="J10"/>
  <c r="I10"/>
  <c r="H10"/>
  <c r="G10"/>
  <c r="AN9"/>
  <c r="AM9"/>
  <c r="AL9"/>
  <c r="AK9"/>
  <c r="AJ9"/>
  <c r="AI9"/>
  <c r="AH9"/>
  <c r="AG9"/>
  <c r="AF9"/>
  <c r="AE9"/>
  <c r="AD9"/>
  <c r="AC9"/>
  <c r="AB9"/>
  <c r="AA9"/>
  <c r="Z9"/>
  <c r="Y9"/>
  <c r="X9"/>
  <c r="W9"/>
  <c r="V9"/>
  <c r="U9"/>
  <c r="T9"/>
  <c r="S9"/>
  <c r="R9"/>
  <c r="Q9"/>
  <c r="P9"/>
  <c r="O9"/>
  <c r="N9"/>
  <c r="M9"/>
  <c r="L9"/>
  <c r="K9"/>
  <c r="J9"/>
  <c r="I9"/>
  <c r="H9"/>
  <c r="G9"/>
  <c r="AN8"/>
  <c r="AM8"/>
  <c r="AL8"/>
  <c r="AK8"/>
  <c r="AJ8"/>
  <c r="AI8"/>
  <c r="AH8"/>
  <c r="AG8"/>
  <c r="T16" i="82" s="1"/>
  <c r="AF8" i="78"/>
  <c r="AE8"/>
  <c r="AD8"/>
  <c r="AC8"/>
  <c r="AB8"/>
  <c r="AA8"/>
  <c r="Z8"/>
  <c r="Y8"/>
  <c r="X8"/>
  <c r="W8"/>
  <c r="V8"/>
  <c r="U8"/>
  <c r="T8"/>
  <c r="S8"/>
  <c r="R8"/>
  <c r="Q8"/>
  <c r="P8"/>
  <c r="O8"/>
  <c r="N8"/>
  <c r="M8"/>
  <c r="L8"/>
  <c r="K8"/>
  <c r="J8"/>
  <c r="I8"/>
  <c r="H8"/>
  <c r="G8"/>
  <c r="AN7"/>
  <c r="AM7"/>
  <c r="AL7"/>
  <c r="AK7"/>
  <c r="AJ7"/>
  <c r="AI7"/>
  <c r="AH7"/>
  <c r="AG7"/>
  <c r="AF7"/>
  <c r="AE7"/>
  <c r="AD7"/>
  <c r="AC7"/>
  <c r="AB7"/>
  <c r="AA7"/>
  <c r="Z7"/>
  <c r="Y7"/>
  <c r="X7"/>
  <c r="W7"/>
  <c r="V7"/>
  <c r="U7"/>
  <c r="T7"/>
  <c r="S7"/>
  <c r="R7"/>
  <c r="Q7"/>
  <c r="P7"/>
  <c r="O7"/>
  <c r="N7"/>
  <c r="M7"/>
  <c r="L7"/>
  <c r="K7"/>
  <c r="J7"/>
  <c r="I7"/>
  <c r="H7"/>
  <c r="G7"/>
  <c r="AN6"/>
  <c r="AM6"/>
  <c r="AL6"/>
  <c r="AK6"/>
  <c r="AJ6"/>
  <c r="AI6"/>
  <c r="AH6"/>
  <c r="AG6"/>
  <c r="P16" i="82" s="1"/>
  <c r="AF6" i="78"/>
  <c r="AE6"/>
  <c r="AD6"/>
  <c r="AC6"/>
  <c r="AB6"/>
  <c r="AA6"/>
  <c r="Z6"/>
  <c r="Y6"/>
  <c r="X6"/>
  <c r="W6"/>
  <c r="V6"/>
  <c r="U6"/>
  <c r="T6"/>
  <c r="S6"/>
  <c r="R6"/>
  <c r="Q6"/>
  <c r="P6"/>
  <c r="O6"/>
  <c r="N6"/>
  <c r="M6"/>
  <c r="L6"/>
  <c r="K6"/>
  <c r="J6"/>
  <c r="I6"/>
  <c r="H6"/>
  <c r="G6"/>
  <c r="AN5"/>
  <c r="AM5"/>
  <c r="AL5"/>
  <c r="AK5"/>
  <c r="AJ5"/>
  <c r="AI5"/>
  <c r="AH5"/>
  <c r="AG5"/>
  <c r="AF5"/>
  <c r="AE5"/>
  <c r="AD5"/>
  <c r="AC5"/>
  <c r="AB5"/>
  <c r="AA5"/>
  <c r="AA23" s="1"/>
  <c r="Z5"/>
  <c r="Y5"/>
  <c r="X5"/>
  <c r="W5"/>
  <c r="V5"/>
  <c r="U5"/>
  <c r="T5"/>
  <c r="S5"/>
  <c r="R5"/>
  <c r="Q5"/>
  <c r="P5"/>
  <c r="O5"/>
  <c r="N5"/>
  <c r="M5"/>
  <c r="L5"/>
  <c r="K5"/>
  <c r="J5"/>
  <c r="I5"/>
  <c r="H5"/>
  <c r="G5"/>
  <c r="AN4"/>
  <c r="AM4"/>
  <c r="AL4"/>
  <c r="AK4"/>
  <c r="AJ4"/>
  <c r="AI4"/>
  <c r="AH4"/>
  <c r="AG4"/>
  <c r="L16" i="82" s="1"/>
  <c r="AF4" i="78"/>
  <c r="AE4"/>
  <c r="AE23" s="1"/>
  <c r="AD4"/>
  <c r="AD23" s="1"/>
  <c r="AC4"/>
  <c r="AB4"/>
  <c r="AA4"/>
  <c r="Z4"/>
  <c r="Y4"/>
  <c r="X4"/>
  <c r="X23" s="1"/>
  <c r="W4"/>
  <c r="V4"/>
  <c r="U4"/>
  <c r="T4"/>
  <c r="S4"/>
  <c r="R4"/>
  <c r="Q4"/>
  <c r="P4"/>
  <c r="O4"/>
  <c r="O23" s="1"/>
  <c r="N4"/>
  <c r="N23" s="1"/>
  <c r="M4"/>
  <c r="L4"/>
  <c r="K4"/>
  <c r="K23" s="1"/>
  <c r="J4"/>
  <c r="J23" s="1"/>
  <c r="I4"/>
  <c r="H4"/>
  <c r="G4"/>
  <c r="V23" i="74"/>
  <c r="U23"/>
  <c r="F23"/>
  <c r="AN22"/>
  <c r="AM22"/>
  <c r="AL22"/>
  <c r="AK22"/>
  <c r="AJ22"/>
  <c r="AI22"/>
  <c r="AH22"/>
  <c r="AG22"/>
  <c r="AF22"/>
  <c r="AE22"/>
  <c r="AD22"/>
  <c r="AC22"/>
  <c r="AB22"/>
  <c r="AA22"/>
  <c r="Z22"/>
  <c r="Y22"/>
  <c r="X22"/>
  <c r="W22"/>
  <c r="V22"/>
  <c r="U22"/>
  <c r="T22"/>
  <c r="S22"/>
  <c r="R22"/>
  <c r="Q22"/>
  <c r="P22"/>
  <c r="O22"/>
  <c r="N22"/>
  <c r="M22"/>
  <c r="L22"/>
  <c r="K22"/>
  <c r="J22"/>
  <c r="I22"/>
  <c r="H22"/>
  <c r="G22"/>
  <c r="AN21"/>
  <c r="AM21"/>
  <c r="AL21"/>
  <c r="AK21"/>
  <c r="AJ21"/>
  <c r="AI21"/>
  <c r="AH21"/>
  <c r="AG21"/>
  <c r="AF21"/>
  <c r="AE21"/>
  <c r="AD21"/>
  <c r="AC21"/>
  <c r="AB21"/>
  <c r="AA21"/>
  <c r="Z21"/>
  <c r="Y21"/>
  <c r="X21"/>
  <c r="W21"/>
  <c r="V21"/>
  <c r="U21"/>
  <c r="T21"/>
  <c r="S21"/>
  <c r="R21"/>
  <c r="Q21"/>
  <c r="P21"/>
  <c r="O21"/>
  <c r="N21"/>
  <c r="M21"/>
  <c r="L21"/>
  <c r="K21"/>
  <c r="J21"/>
  <c r="I21"/>
  <c r="H21"/>
  <c r="G21"/>
  <c r="AN20"/>
  <c r="AM20"/>
  <c r="AL20"/>
  <c r="AK20"/>
  <c r="AJ20"/>
  <c r="AI20"/>
  <c r="AH20"/>
  <c r="AG20"/>
  <c r="AF20"/>
  <c r="AE20"/>
  <c r="AD20"/>
  <c r="AC20"/>
  <c r="AB20"/>
  <c r="AA20"/>
  <c r="Z20"/>
  <c r="Y20"/>
  <c r="X20"/>
  <c r="W20"/>
  <c r="V20"/>
  <c r="U20"/>
  <c r="T20"/>
  <c r="S20"/>
  <c r="R20"/>
  <c r="Q20"/>
  <c r="P20"/>
  <c r="O20"/>
  <c r="N20"/>
  <c r="M20"/>
  <c r="L20"/>
  <c r="K20"/>
  <c r="J20"/>
  <c r="I20"/>
  <c r="H20"/>
  <c r="G20"/>
  <c r="AN19"/>
  <c r="AM19"/>
  <c r="AL19"/>
  <c r="AK19"/>
  <c r="AJ19"/>
  <c r="AI19"/>
  <c r="AH19"/>
  <c r="AG19"/>
  <c r="AF19"/>
  <c r="AE19"/>
  <c r="AD19"/>
  <c r="AC19"/>
  <c r="AB19"/>
  <c r="AA19"/>
  <c r="Z19"/>
  <c r="Y19"/>
  <c r="X19"/>
  <c r="W19"/>
  <c r="V19"/>
  <c r="U19"/>
  <c r="T19"/>
  <c r="S19"/>
  <c r="R19"/>
  <c r="Q19"/>
  <c r="P19"/>
  <c r="O19"/>
  <c r="N19"/>
  <c r="M19"/>
  <c r="L19"/>
  <c r="K19"/>
  <c r="J19"/>
  <c r="I19"/>
  <c r="H19"/>
  <c r="G19"/>
  <c r="AN18"/>
  <c r="AM18"/>
  <c r="AL18"/>
  <c r="AK18"/>
  <c r="AJ18"/>
  <c r="AI18"/>
  <c r="AH18"/>
  <c r="AG18"/>
  <c r="AF18"/>
  <c r="AE18"/>
  <c r="AD18"/>
  <c r="AC18"/>
  <c r="AB18"/>
  <c r="AA18"/>
  <c r="Z18"/>
  <c r="Y18"/>
  <c r="X18"/>
  <c r="W18"/>
  <c r="V18"/>
  <c r="U18"/>
  <c r="T18"/>
  <c r="S18"/>
  <c r="R18"/>
  <c r="Q18"/>
  <c r="P18"/>
  <c r="O18"/>
  <c r="N18"/>
  <c r="M18"/>
  <c r="L18"/>
  <c r="K18"/>
  <c r="J18"/>
  <c r="I18"/>
  <c r="H18"/>
  <c r="G18"/>
  <c r="AN17"/>
  <c r="AM17"/>
  <c r="AL17"/>
  <c r="AK17"/>
  <c r="AJ17"/>
  <c r="AI17"/>
  <c r="AH17"/>
  <c r="AG17"/>
  <c r="AF17"/>
  <c r="AE17"/>
  <c r="AD17"/>
  <c r="AC17"/>
  <c r="AB17"/>
  <c r="AA17"/>
  <c r="Z17"/>
  <c r="Y17"/>
  <c r="X17"/>
  <c r="W17"/>
  <c r="V17"/>
  <c r="U17"/>
  <c r="T17"/>
  <c r="S17"/>
  <c r="R17"/>
  <c r="Q17"/>
  <c r="P17"/>
  <c r="O17"/>
  <c r="N17"/>
  <c r="M17"/>
  <c r="L17"/>
  <c r="K17"/>
  <c r="J17"/>
  <c r="I17"/>
  <c r="H17"/>
  <c r="G17"/>
  <c r="AN16"/>
  <c r="AM16"/>
  <c r="AL16"/>
  <c r="AK16"/>
  <c r="AJ16"/>
  <c r="AI16"/>
  <c r="AH16"/>
  <c r="AG16"/>
  <c r="AF16"/>
  <c r="AE16"/>
  <c r="AD16"/>
  <c r="AC16"/>
  <c r="AB16"/>
  <c r="AA16"/>
  <c r="Z16"/>
  <c r="Y16"/>
  <c r="X16"/>
  <c r="W16"/>
  <c r="V16"/>
  <c r="U16"/>
  <c r="T16"/>
  <c r="S16"/>
  <c r="R16"/>
  <c r="Q16"/>
  <c r="P16"/>
  <c r="O16"/>
  <c r="N16"/>
  <c r="M16"/>
  <c r="L16"/>
  <c r="K16"/>
  <c r="J16"/>
  <c r="I16"/>
  <c r="H16"/>
  <c r="G16"/>
  <c r="AN15"/>
  <c r="AM15"/>
  <c r="AL15"/>
  <c r="AK15"/>
  <c r="AJ15"/>
  <c r="AI15"/>
  <c r="AH15"/>
  <c r="AG15"/>
  <c r="AF15"/>
  <c r="AE15"/>
  <c r="AD15"/>
  <c r="AC15"/>
  <c r="AB15"/>
  <c r="AA15"/>
  <c r="Z15"/>
  <c r="Y15"/>
  <c r="X15"/>
  <c r="W15"/>
  <c r="V15"/>
  <c r="U15"/>
  <c r="T15"/>
  <c r="S15"/>
  <c r="R15"/>
  <c r="Q15"/>
  <c r="P15"/>
  <c r="O15"/>
  <c r="N15"/>
  <c r="M15"/>
  <c r="L15"/>
  <c r="K15"/>
  <c r="J15"/>
  <c r="I15"/>
  <c r="H15"/>
  <c r="G15"/>
  <c r="AN14"/>
  <c r="AM14"/>
  <c r="AL14"/>
  <c r="AK14"/>
  <c r="AJ14"/>
  <c r="AI14"/>
  <c r="AH14"/>
  <c r="AG14"/>
  <c r="AF14"/>
  <c r="AE14"/>
  <c r="AD14"/>
  <c r="AC14"/>
  <c r="AB14"/>
  <c r="AA14"/>
  <c r="Z14"/>
  <c r="Y14"/>
  <c r="X14"/>
  <c r="W14"/>
  <c r="V14"/>
  <c r="U14"/>
  <c r="T14"/>
  <c r="S14"/>
  <c r="R14"/>
  <c r="Q14"/>
  <c r="P14"/>
  <c r="O14"/>
  <c r="N14"/>
  <c r="M14"/>
  <c r="L14"/>
  <c r="K14"/>
  <c r="J14"/>
  <c r="I14"/>
  <c r="H14"/>
  <c r="G14"/>
  <c r="AN13"/>
  <c r="AM13"/>
  <c r="AL13"/>
  <c r="AK13"/>
  <c r="AJ13"/>
  <c r="AI13"/>
  <c r="AH13"/>
  <c r="AG13"/>
  <c r="AF13"/>
  <c r="AE13"/>
  <c r="AD13"/>
  <c r="AC13"/>
  <c r="AB13"/>
  <c r="AA13"/>
  <c r="Z13"/>
  <c r="Y13"/>
  <c r="X13"/>
  <c r="W13"/>
  <c r="V13"/>
  <c r="U13"/>
  <c r="T13"/>
  <c r="S13"/>
  <c r="R13"/>
  <c r="Q13"/>
  <c r="P13"/>
  <c r="O13"/>
  <c r="N13"/>
  <c r="M13"/>
  <c r="L13"/>
  <c r="K13"/>
  <c r="J13"/>
  <c r="I13"/>
  <c r="H13"/>
  <c r="G13"/>
  <c r="AN12"/>
  <c r="AM12"/>
  <c r="AL12"/>
  <c r="AK12"/>
  <c r="AJ12"/>
  <c r="AI12"/>
  <c r="AH12"/>
  <c r="AG12"/>
  <c r="AF12"/>
  <c r="AE12"/>
  <c r="AD12"/>
  <c r="AC12"/>
  <c r="AB12"/>
  <c r="AA12"/>
  <c r="Z12"/>
  <c r="Y12"/>
  <c r="X12"/>
  <c r="W12"/>
  <c r="V12"/>
  <c r="U12"/>
  <c r="T12"/>
  <c r="S12"/>
  <c r="R12"/>
  <c r="Q12"/>
  <c r="P12"/>
  <c r="O12"/>
  <c r="N12"/>
  <c r="M12"/>
  <c r="L12"/>
  <c r="K12"/>
  <c r="J12"/>
  <c r="I12"/>
  <c r="H12"/>
  <c r="G12"/>
  <c r="AN11"/>
  <c r="AM11"/>
  <c r="AL11"/>
  <c r="AK11"/>
  <c r="AJ11"/>
  <c r="AI11"/>
  <c r="AH11"/>
  <c r="AG11"/>
  <c r="AF11"/>
  <c r="AE11"/>
  <c r="AD11"/>
  <c r="AC11"/>
  <c r="AB11"/>
  <c r="AA11"/>
  <c r="Z11"/>
  <c r="Y11"/>
  <c r="X11"/>
  <c r="W11"/>
  <c r="V11"/>
  <c r="U11"/>
  <c r="T11"/>
  <c r="S11"/>
  <c r="R11"/>
  <c r="Q11"/>
  <c r="P11"/>
  <c r="O11"/>
  <c r="N11"/>
  <c r="M11"/>
  <c r="L11"/>
  <c r="K11"/>
  <c r="J11"/>
  <c r="I11"/>
  <c r="H11"/>
  <c r="G11"/>
  <c r="AN10"/>
  <c r="AM10"/>
  <c r="AL10"/>
  <c r="AK10"/>
  <c r="AJ10"/>
  <c r="AI10"/>
  <c r="AH10"/>
  <c r="AG10"/>
  <c r="AF10"/>
  <c r="AE10"/>
  <c r="AD10"/>
  <c r="AC10"/>
  <c r="AB10"/>
  <c r="AA10"/>
  <c r="Z10"/>
  <c r="Y10"/>
  <c r="X10"/>
  <c r="W10"/>
  <c r="V10"/>
  <c r="U10"/>
  <c r="T10"/>
  <c r="S10"/>
  <c r="R10"/>
  <c r="Q10"/>
  <c r="P10"/>
  <c r="O10"/>
  <c r="N10"/>
  <c r="M10"/>
  <c r="L10"/>
  <c r="K10"/>
  <c r="J10"/>
  <c r="I10"/>
  <c r="H10"/>
  <c r="G10"/>
  <c r="AN9"/>
  <c r="AM9"/>
  <c r="AL9"/>
  <c r="AK9"/>
  <c r="AJ9"/>
  <c r="AI9"/>
  <c r="AH9"/>
  <c r="AG9"/>
  <c r="AF9"/>
  <c r="AE9"/>
  <c r="AD9"/>
  <c r="AC9"/>
  <c r="AB9"/>
  <c r="AA9"/>
  <c r="Z9"/>
  <c r="Y9"/>
  <c r="X9"/>
  <c r="W9"/>
  <c r="V9"/>
  <c r="U9"/>
  <c r="T9"/>
  <c r="S9"/>
  <c r="R9"/>
  <c r="Q9"/>
  <c r="P9"/>
  <c r="O9"/>
  <c r="N9"/>
  <c r="M9"/>
  <c r="L9"/>
  <c r="K9"/>
  <c r="J9"/>
  <c r="I9"/>
  <c r="H9"/>
  <c r="G9"/>
  <c r="AN8"/>
  <c r="AM8"/>
  <c r="AL8"/>
  <c r="AK8"/>
  <c r="AJ8"/>
  <c r="AI8"/>
  <c r="AH8"/>
  <c r="AG8"/>
  <c r="AF8"/>
  <c r="AE8"/>
  <c r="AD8"/>
  <c r="AC8"/>
  <c r="AB8"/>
  <c r="AA8"/>
  <c r="Z8"/>
  <c r="Y8"/>
  <c r="X8"/>
  <c r="W8"/>
  <c r="V8"/>
  <c r="U8"/>
  <c r="T8"/>
  <c r="S8"/>
  <c r="R8"/>
  <c r="Q8"/>
  <c r="P8"/>
  <c r="O8"/>
  <c r="N8"/>
  <c r="M8"/>
  <c r="L8"/>
  <c r="K8"/>
  <c r="J8"/>
  <c r="I8"/>
  <c r="H8"/>
  <c r="G8"/>
  <c r="AN7"/>
  <c r="AM7"/>
  <c r="AL7"/>
  <c r="AK7"/>
  <c r="AJ7"/>
  <c r="AI7"/>
  <c r="AH7"/>
  <c r="AG7"/>
  <c r="AF7"/>
  <c r="AE7"/>
  <c r="AD7"/>
  <c r="AC7"/>
  <c r="AB7"/>
  <c r="AA7"/>
  <c r="Z7"/>
  <c r="Y7"/>
  <c r="X7"/>
  <c r="W7"/>
  <c r="V7"/>
  <c r="U7"/>
  <c r="T7"/>
  <c r="S7"/>
  <c r="R7"/>
  <c r="Q7"/>
  <c r="P7"/>
  <c r="O7"/>
  <c r="N7"/>
  <c r="M7"/>
  <c r="L7"/>
  <c r="K7"/>
  <c r="J7"/>
  <c r="I7"/>
  <c r="H7"/>
  <c r="G7"/>
  <c r="AN6"/>
  <c r="AM6"/>
  <c r="AL6"/>
  <c r="AK6"/>
  <c r="AJ6"/>
  <c r="AI6"/>
  <c r="AH6"/>
  <c r="AG6"/>
  <c r="AF6"/>
  <c r="AE6"/>
  <c r="AD6"/>
  <c r="AC6"/>
  <c r="AB6"/>
  <c r="AA6"/>
  <c r="Z6"/>
  <c r="Y6"/>
  <c r="X6"/>
  <c r="W6"/>
  <c r="V6"/>
  <c r="U6"/>
  <c r="T6"/>
  <c r="S6"/>
  <c r="R6"/>
  <c r="Q6"/>
  <c r="P6"/>
  <c r="O6"/>
  <c r="N6"/>
  <c r="M6"/>
  <c r="L6"/>
  <c r="K6"/>
  <c r="J6"/>
  <c r="I6"/>
  <c r="H6"/>
  <c r="G6"/>
  <c r="AN5"/>
  <c r="AM5"/>
  <c r="AL5"/>
  <c r="AK5"/>
  <c r="AJ5"/>
  <c r="AI5"/>
  <c r="AH5"/>
  <c r="AG5"/>
  <c r="AF5"/>
  <c r="AE5"/>
  <c r="AD5"/>
  <c r="AC5"/>
  <c r="AB5"/>
  <c r="AA5"/>
  <c r="Z5"/>
  <c r="Y5"/>
  <c r="X5"/>
  <c r="W5"/>
  <c r="V5"/>
  <c r="U5"/>
  <c r="T5"/>
  <c r="S5"/>
  <c r="R5"/>
  <c r="Q5"/>
  <c r="P5"/>
  <c r="O5"/>
  <c r="N5"/>
  <c r="M5"/>
  <c r="L5"/>
  <c r="K5"/>
  <c r="J5"/>
  <c r="J23" s="1"/>
  <c r="I5"/>
  <c r="H5"/>
  <c r="G5"/>
  <c r="AN4"/>
  <c r="AM4"/>
  <c r="AL4"/>
  <c r="AL23" s="1"/>
  <c r="AK4"/>
  <c r="AK23" s="1"/>
  <c r="AJ4"/>
  <c r="AJ23" s="1"/>
  <c r="AI4"/>
  <c r="AH4"/>
  <c r="AG4"/>
  <c r="AF4"/>
  <c r="AF23" s="1"/>
  <c r="AE4"/>
  <c r="AD4"/>
  <c r="AD23" s="1"/>
  <c r="AC4"/>
  <c r="AC23" s="1"/>
  <c r="AB4"/>
  <c r="AB23" s="1"/>
  <c r="AA4"/>
  <c r="Z4"/>
  <c r="Y4"/>
  <c r="X4"/>
  <c r="X23" s="1"/>
  <c r="W4"/>
  <c r="W23" s="1"/>
  <c r="V4"/>
  <c r="U4"/>
  <c r="T4"/>
  <c r="S4"/>
  <c r="R4"/>
  <c r="Q4"/>
  <c r="Q23" s="1"/>
  <c r="P4"/>
  <c r="O4"/>
  <c r="O23" s="1"/>
  <c r="N4"/>
  <c r="M4"/>
  <c r="M23" s="1"/>
  <c r="L4"/>
  <c r="K4"/>
  <c r="K23" s="1"/>
  <c r="J4"/>
  <c r="I4"/>
  <c r="H4"/>
  <c r="G4"/>
  <c r="V23" i="69"/>
  <c r="U23"/>
  <c r="F23"/>
  <c r="AN22"/>
  <c r="AM22"/>
  <c r="AL22"/>
  <c r="AK22"/>
  <c r="AJ22"/>
  <c r="AI22"/>
  <c r="AH22"/>
  <c r="AG22"/>
  <c r="AF22"/>
  <c r="AE22"/>
  <c r="AD22"/>
  <c r="AC22"/>
  <c r="AB22"/>
  <c r="AA22"/>
  <c r="Z22"/>
  <c r="Y22"/>
  <c r="X22"/>
  <c r="W22"/>
  <c r="V22"/>
  <c r="U22"/>
  <c r="T22"/>
  <c r="S22"/>
  <c r="R22"/>
  <c r="Q22"/>
  <c r="P22"/>
  <c r="O22"/>
  <c r="N22"/>
  <c r="M22"/>
  <c r="L22"/>
  <c r="K22"/>
  <c r="J22"/>
  <c r="I22"/>
  <c r="H22"/>
  <c r="G22"/>
  <c r="AN21"/>
  <c r="AM21"/>
  <c r="AL21"/>
  <c r="AK21"/>
  <c r="AJ21"/>
  <c r="AI21"/>
  <c r="AH21"/>
  <c r="AG21"/>
  <c r="AF21"/>
  <c r="AE21"/>
  <c r="AD21"/>
  <c r="AC21"/>
  <c r="AB21"/>
  <c r="AA21"/>
  <c r="Z21"/>
  <c r="Y21"/>
  <c r="X21"/>
  <c r="W21"/>
  <c r="V21"/>
  <c r="U21"/>
  <c r="T21"/>
  <c r="S21"/>
  <c r="R21"/>
  <c r="Q21"/>
  <c r="P21"/>
  <c r="O21"/>
  <c r="N21"/>
  <c r="M21"/>
  <c r="L21"/>
  <c r="K21"/>
  <c r="J21"/>
  <c r="I21"/>
  <c r="H21"/>
  <c r="G21"/>
  <c r="AN20"/>
  <c r="AM20"/>
  <c r="AL20"/>
  <c r="AK20"/>
  <c r="AJ20"/>
  <c r="AI20"/>
  <c r="AH20"/>
  <c r="AG20"/>
  <c r="AF20"/>
  <c r="AE20"/>
  <c r="AD20"/>
  <c r="AC20"/>
  <c r="AB20"/>
  <c r="AA20"/>
  <c r="Z20"/>
  <c r="Y20"/>
  <c r="X20"/>
  <c r="W20"/>
  <c r="V20"/>
  <c r="U20"/>
  <c r="T20"/>
  <c r="S20"/>
  <c r="R20"/>
  <c r="Q20"/>
  <c r="P20"/>
  <c r="O20"/>
  <c r="N20"/>
  <c r="M20"/>
  <c r="L20"/>
  <c r="K20"/>
  <c r="J20"/>
  <c r="I20"/>
  <c r="H20"/>
  <c r="G20"/>
  <c r="AN19"/>
  <c r="AM19"/>
  <c r="AL19"/>
  <c r="AK19"/>
  <c r="AJ19"/>
  <c r="AI19"/>
  <c r="AH19"/>
  <c r="AG19"/>
  <c r="AF19"/>
  <c r="AE19"/>
  <c r="AD19"/>
  <c r="AC19"/>
  <c r="AB19"/>
  <c r="AA19"/>
  <c r="Z19"/>
  <c r="Y19"/>
  <c r="X19"/>
  <c r="W19"/>
  <c r="V19"/>
  <c r="U19"/>
  <c r="T19"/>
  <c r="S19"/>
  <c r="R19"/>
  <c r="Q19"/>
  <c r="P19"/>
  <c r="O19"/>
  <c r="N19"/>
  <c r="M19"/>
  <c r="L19"/>
  <c r="K19"/>
  <c r="J19"/>
  <c r="I19"/>
  <c r="H19"/>
  <c r="G19"/>
  <c r="AN18"/>
  <c r="AM18"/>
  <c r="AL18"/>
  <c r="AK18"/>
  <c r="AJ18"/>
  <c r="AI18"/>
  <c r="AH18"/>
  <c r="AG18"/>
  <c r="AF18"/>
  <c r="AE18"/>
  <c r="AD18"/>
  <c r="AC18"/>
  <c r="AB18"/>
  <c r="AA18"/>
  <c r="Z18"/>
  <c r="Y18"/>
  <c r="X18"/>
  <c r="W18"/>
  <c r="V18"/>
  <c r="U18"/>
  <c r="T18"/>
  <c r="S18"/>
  <c r="R18"/>
  <c r="Q18"/>
  <c r="P18"/>
  <c r="O18"/>
  <c r="N18"/>
  <c r="M18"/>
  <c r="L18"/>
  <c r="K18"/>
  <c r="J18"/>
  <c r="I18"/>
  <c r="H18"/>
  <c r="G18"/>
  <c r="AN17"/>
  <c r="AM17"/>
  <c r="AL17"/>
  <c r="AK17"/>
  <c r="AJ17"/>
  <c r="AI17"/>
  <c r="AH17"/>
  <c r="AG17"/>
  <c r="AF17"/>
  <c r="AE17"/>
  <c r="AD17"/>
  <c r="AC17"/>
  <c r="AB17"/>
  <c r="AA17"/>
  <c r="Z17"/>
  <c r="Y17"/>
  <c r="X17"/>
  <c r="W17"/>
  <c r="V17"/>
  <c r="U17"/>
  <c r="T17"/>
  <c r="S17"/>
  <c r="R17"/>
  <c r="Q17"/>
  <c r="P17"/>
  <c r="O17"/>
  <c r="N17"/>
  <c r="M17"/>
  <c r="L17"/>
  <c r="K17"/>
  <c r="J17"/>
  <c r="I17"/>
  <c r="H17"/>
  <c r="G17"/>
  <c r="AN16"/>
  <c r="AM16"/>
  <c r="AL16"/>
  <c r="AK16"/>
  <c r="AJ16"/>
  <c r="AI16"/>
  <c r="AH16"/>
  <c r="AG16"/>
  <c r="AF16"/>
  <c r="AE16"/>
  <c r="AD16"/>
  <c r="AC16"/>
  <c r="AB16"/>
  <c r="AA16"/>
  <c r="Z16"/>
  <c r="Y16"/>
  <c r="X16"/>
  <c r="W16"/>
  <c r="V16"/>
  <c r="U16"/>
  <c r="T16"/>
  <c r="S16"/>
  <c r="R16"/>
  <c r="Q16"/>
  <c r="P16"/>
  <c r="O16"/>
  <c r="N16"/>
  <c r="M16"/>
  <c r="L16"/>
  <c r="K16"/>
  <c r="J16"/>
  <c r="I16"/>
  <c r="H16"/>
  <c r="G16"/>
  <c r="AN15"/>
  <c r="AM15"/>
  <c r="AL15"/>
  <c r="AK15"/>
  <c r="AJ15"/>
  <c r="AI15"/>
  <c r="AH15"/>
  <c r="AG15"/>
  <c r="AF15"/>
  <c r="AE15"/>
  <c r="AD15"/>
  <c r="AC15"/>
  <c r="AB15"/>
  <c r="AA15"/>
  <c r="Z15"/>
  <c r="Y15"/>
  <c r="X15"/>
  <c r="W15"/>
  <c r="V15"/>
  <c r="U15"/>
  <c r="T15"/>
  <c r="S15"/>
  <c r="R15"/>
  <c r="Q15"/>
  <c r="P15"/>
  <c r="O15"/>
  <c r="N15"/>
  <c r="M15"/>
  <c r="L15"/>
  <c r="K15"/>
  <c r="J15"/>
  <c r="I15"/>
  <c r="H15"/>
  <c r="G15"/>
  <c r="AN14"/>
  <c r="AM14"/>
  <c r="AL14"/>
  <c r="AK14"/>
  <c r="AJ14"/>
  <c r="AI14"/>
  <c r="AH14"/>
  <c r="AG14"/>
  <c r="AF14"/>
  <c r="AE14"/>
  <c r="AD14"/>
  <c r="AC14"/>
  <c r="AB14"/>
  <c r="AA14"/>
  <c r="Z14"/>
  <c r="Y14"/>
  <c r="X14"/>
  <c r="W14"/>
  <c r="V14"/>
  <c r="U14"/>
  <c r="T14"/>
  <c r="S14"/>
  <c r="R14"/>
  <c r="Q14"/>
  <c r="P14"/>
  <c r="O14"/>
  <c r="N14"/>
  <c r="M14"/>
  <c r="L14"/>
  <c r="K14"/>
  <c r="J14"/>
  <c r="I14"/>
  <c r="H14"/>
  <c r="G14"/>
  <c r="AN13"/>
  <c r="AM13"/>
  <c r="AL13"/>
  <c r="AK13"/>
  <c r="AJ13"/>
  <c r="AI13"/>
  <c r="AH13"/>
  <c r="AG13"/>
  <c r="AF13"/>
  <c r="AE13"/>
  <c r="AD13"/>
  <c r="AC13"/>
  <c r="AB13"/>
  <c r="AA13"/>
  <c r="Z13"/>
  <c r="Y13"/>
  <c r="X13"/>
  <c r="W13"/>
  <c r="V13"/>
  <c r="U13"/>
  <c r="T13"/>
  <c r="S13"/>
  <c r="R13"/>
  <c r="Q13"/>
  <c r="P13"/>
  <c r="O13"/>
  <c r="N13"/>
  <c r="M13"/>
  <c r="L13"/>
  <c r="K13"/>
  <c r="J13"/>
  <c r="I13"/>
  <c r="H13"/>
  <c r="G13"/>
  <c r="AN12"/>
  <c r="AM12"/>
  <c r="AL12"/>
  <c r="AK12"/>
  <c r="AJ12"/>
  <c r="AI12"/>
  <c r="AH12"/>
  <c r="AG12"/>
  <c r="AF12"/>
  <c r="AE12"/>
  <c r="AD12"/>
  <c r="AC12"/>
  <c r="AB12"/>
  <c r="AA12"/>
  <c r="Z12"/>
  <c r="Y12"/>
  <c r="X12"/>
  <c r="W12"/>
  <c r="V12"/>
  <c r="U12"/>
  <c r="T12"/>
  <c r="S12"/>
  <c r="R12"/>
  <c r="Q12"/>
  <c r="P12"/>
  <c r="O12"/>
  <c r="N12"/>
  <c r="M12"/>
  <c r="L12"/>
  <c r="K12"/>
  <c r="J12"/>
  <c r="I12"/>
  <c r="H12"/>
  <c r="G12"/>
  <c r="AN11"/>
  <c r="AM11"/>
  <c r="AL11"/>
  <c r="AK11"/>
  <c r="AJ11"/>
  <c r="AI11"/>
  <c r="AH11"/>
  <c r="AG11"/>
  <c r="AF11"/>
  <c r="AE11"/>
  <c r="AD11"/>
  <c r="AC11"/>
  <c r="AB11"/>
  <c r="AA11"/>
  <c r="Z11"/>
  <c r="Y11"/>
  <c r="X11"/>
  <c r="W11"/>
  <c r="V11"/>
  <c r="U11"/>
  <c r="T11"/>
  <c r="S11"/>
  <c r="R11"/>
  <c r="Q11"/>
  <c r="P11"/>
  <c r="O11"/>
  <c r="N11"/>
  <c r="M11"/>
  <c r="L11"/>
  <c r="K11"/>
  <c r="J11"/>
  <c r="I11"/>
  <c r="H11"/>
  <c r="G11"/>
  <c r="AN10"/>
  <c r="AM10"/>
  <c r="AL10"/>
  <c r="AK10"/>
  <c r="AJ10"/>
  <c r="AI10"/>
  <c r="AH10"/>
  <c r="AG10"/>
  <c r="AF10"/>
  <c r="AE10"/>
  <c r="AD10"/>
  <c r="AC10"/>
  <c r="AB10"/>
  <c r="AA10"/>
  <c r="Z10"/>
  <c r="Y10"/>
  <c r="X10"/>
  <c r="W10"/>
  <c r="V10"/>
  <c r="U10"/>
  <c r="T10"/>
  <c r="S10"/>
  <c r="R10"/>
  <c r="Q10"/>
  <c r="P10"/>
  <c r="O10"/>
  <c r="N10"/>
  <c r="M10"/>
  <c r="L10"/>
  <c r="K10"/>
  <c r="J10"/>
  <c r="I10"/>
  <c r="H10"/>
  <c r="G10"/>
  <c r="AN9"/>
  <c r="AM9"/>
  <c r="AL9"/>
  <c r="AK9"/>
  <c r="AJ9"/>
  <c r="AI9"/>
  <c r="AH9"/>
  <c r="AG9"/>
  <c r="AF9"/>
  <c r="AE9"/>
  <c r="AD9"/>
  <c r="AC9"/>
  <c r="AB9"/>
  <c r="AA9"/>
  <c r="Z9"/>
  <c r="Y9"/>
  <c r="X9"/>
  <c r="W9"/>
  <c r="V9"/>
  <c r="U9"/>
  <c r="T9"/>
  <c r="S9"/>
  <c r="R9"/>
  <c r="Q9"/>
  <c r="P9"/>
  <c r="O9"/>
  <c r="N9"/>
  <c r="M9"/>
  <c r="L9"/>
  <c r="K9"/>
  <c r="J9"/>
  <c r="I9"/>
  <c r="H9"/>
  <c r="G9"/>
  <c r="AN8"/>
  <c r="AM8"/>
  <c r="AL8"/>
  <c r="AK8"/>
  <c r="AJ8"/>
  <c r="AI8"/>
  <c r="AH8"/>
  <c r="AG8"/>
  <c r="AF8"/>
  <c r="AE8"/>
  <c r="AD8"/>
  <c r="AC8"/>
  <c r="AB8"/>
  <c r="AA8"/>
  <c r="Z8"/>
  <c r="Y8"/>
  <c r="X8"/>
  <c r="W8"/>
  <c r="V8"/>
  <c r="U8"/>
  <c r="T8"/>
  <c r="S8"/>
  <c r="R8"/>
  <c r="Q8"/>
  <c r="P8"/>
  <c r="O8"/>
  <c r="N8"/>
  <c r="M8"/>
  <c r="L8"/>
  <c r="K8"/>
  <c r="J8"/>
  <c r="I8"/>
  <c r="H8"/>
  <c r="G8"/>
  <c r="AN7"/>
  <c r="AM7"/>
  <c r="AL7"/>
  <c r="AK7"/>
  <c r="AJ7"/>
  <c r="AI7"/>
  <c r="AH7"/>
  <c r="AG7"/>
  <c r="AF7"/>
  <c r="AE7"/>
  <c r="AD7"/>
  <c r="AC7"/>
  <c r="AB7"/>
  <c r="AA7"/>
  <c r="Z7"/>
  <c r="Y7"/>
  <c r="X7"/>
  <c r="W7"/>
  <c r="V7"/>
  <c r="U7"/>
  <c r="T7"/>
  <c r="S7"/>
  <c r="R7"/>
  <c r="Q7"/>
  <c r="P7"/>
  <c r="O7"/>
  <c r="N7"/>
  <c r="M7"/>
  <c r="L7"/>
  <c r="K7"/>
  <c r="J7"/>
  <c r="I7"/>
  <c r="H7"/>
  <c r="G7"/>
  <c r="AN6"/>
  <c r="AM6"/>
  <c r="AL6"/>
  <c r="AK6"/>
  <c r="AJ6"/>
  <c r="AI6"/>
  <c r="AH6"/>
  <c r="AG6"/>
  <c r="AF6"/>
  <c r="AE6"/>
  <c r="AD6"/>
  <c r="AC6"/>
  <c r="AB6"/>
  <c r="AA6"/>
  <c r="Z6"/>
  <c r="Y6"/>
  <c r="X6"/>
  <c r="W6"/>
  <c r="V6"/>
  <c r="U6"/>
  <c r="T6"/>
  <c r="S6"/>
  <c r="R6"/>
  <c r="Q6"/>
  <c r="P6"/>
  <c r="O6"/>
  <c r="N6"/>
  <c r="M6"/>
  <c r="L6"/>
  <c r="K6"/>
  <c r="J6"/>
  <c r="I6"/>
  <c r="H6"/>
  <c r="G6"/>
  <c r="AN5"/>
  <c r="AM5"/>
  <c r="AL5"/>
  <c r="AK5"/>
  <c r="AJ5"/>
  <c r="AI5"/>
  <c r="AH5"/>
  <c r="AG5"/>
  <c r="AF5"/>
  <c r="AE5"/>
  <c r="AD5"/>
  <c r="AC5"/>
  <c r="AB5"/>
  <c r="AA5"/>
  <c r="Z5"/>
  <c r="Y5"/>
  <c r="X5"/>
  <c r="W5"/>
  <c r="V5"/>
  <c r="U5"/>
  <c r="T5"/>
  <c r="S5"/>
  <c r="R5"/>
  <c r="Q5"/>
  <c r="P5"/>
  <c r="O5"/>
  <c r="N5"/>
  <c r="M5"/>
  <c r="L5"/>
  <c r="K5"/>
  <c r="J5"/>
  <c r="I5"/>
  <c r="H5"/>
  <c r="G5"/>
  <c r="AN4"/>
  <c r="AN23" s="1"/>
  <c r="AM4"/>
  <c r="AM23" s="1"/>
  <c r="AL4"/>
  <c r="AK4"/>
  <c r="AJ4"/>
  <c r="AI4"/>
  <c r="AI23" s="1"/>
  <c r="AH4"/>
  <c r="AG4"/>
  <c r="AF4"/>
  <c r="AE4"/>
  <c r="AD4"/>
  <c r="AD23" s="1"/>
  <c r="AC4"/>
  <c r="AC23" s="1"/>
  <c r="AB4"/>
  <c r="AA4"/>
  <c r="Z4"/>
  <c r="Y4"/>
  <c r="Y23" s="1"/>
  <c r="X4"/>
  <c r="X23" s="1"/>
  <c r="W4"/>
  <c r="V4"/>
  <c r="U4"/>
  <c r="T4"/>
  <c r="S4"/>
  <c r="R4"/>
  <c r="R23" s="1"/>
  <c r="Q4"/>
  <c r="Q23" s="1"/>
  <c r="P4"/>
  <c r="O4"/>
  <c r="N4"/>
  <c r="N23" s="1"/>
  <c r="M4"/>
  <c r="L4"/>
  <c r="K4"/>
  <c r="J4"/>
  <c r="I4"/>
  <c r="H4"/>
  <c r="G4"/>
  <c r="G23" s="1"/>
  <c r="F35" i="88"/>
  <c r="E35"/>
  <c r="D3"/>
  <c r="D35" s="1"/>
  <c r="R27" i="91"/>
  <c r="Q27"/>
  <c r="P27"/>
  <c r="O27"/>
  <c r="N27"/>
  <c r="L27"/>
  <c r="K27"/>
  <c r="J27"/>
  <c r="I27"/>
  <c r="H27"/>
  <c r="G27"/>
  <c r="F27"/>
  <c r="E27"/>
  <c r="D27"/>
  <c r="C27"/>
  <c r="R26"/>
  <c r="Q26"/>
  <c r="P26"/>
  <c r="O26"/>
  <c r="N26"/>
  <c r="L26"/>
  <c r="K26"/>
  <c r="J26"/>
  <c r="I26"/>
  <c r="H26"/>
  <c r="G26"/>
  <c r="E26"/>
  <c r="D26"/>
  <c r="C26"/>
  <c r="R25"/>
  <c r="Q25"/>
  <c r="P25"/>
  <c r="O25"/>
  <c r="N25"/>
  <c r="L25"/>
  <c r="K25"/>
  <c r="J25"/>
  <c r="I25"/>
  <c r="H25"/>
  <c r="G25"/>
  <c r="F25"/>
  <c r="E25"/>
  <c r="D25"/>
  <c r="C25"/>
  <c r="R24"/>
  <c r="Q24"/>
  <c r="P24"/>
  <c r="O24"/>
  <c r="N24"/>
  <c r="L24"/>
  <c r="K24"/>
  <c r="J24"/>
  <c r="I24"/>
  <c r="H24"/>
  <c r="G24"/>
  <c r="F24"/>
  <c r="E24"/>
  <c r="D24"/>
  <c r="C24"/>
  <c r="R23"/>
  <c r="Q23"/>
  <c r="P23"/>
  <c r="O23"/>
  <c r="N23"/>
  <c r="L23"/>
  <c r="K23"/>
  <c r="J23"/>
  <c r="I23"/>
  <c r="H23"/>
  <c r="G23"/>
  <c r="E23"/>
  <c r="D23"/>
  <c r="C23"/>
  <c r="R22"/>
  <c r="Q22"/>
  <c r="P22"/>
  <c r="O22"/>
  <c r="N22"/>
  <c r="L22"/>
  <c r="K22"/>
  <c r="J22"/>
  <c r="I22"/>
  <c r="H22"/>
  <c r="G22"/>
  <c r="F22"/>
  <c r="E22"/>
  <c r="D22"/>
  <c r="C22"/>
  <c r="R21"/>
  <c r="Q21"/>
  <c r="P21"/>
  <c r="O21"/>
  <c r="N21"/>
  <c r="L21"/>
  <c r="K21"/>
  <c r="J21"/>
  <c r="I21"/>
  <c r="H21"/>
  <c r="G21"/>
  <c r="F21"/>
  <c r="E21"/>
  <c r="D21"/>
  <c r="C21"/>
  <c r="R20"/>
  <c r="Q20"/>
  <c r="P20"/>
  <c r="O20"/>
  <c r="N20"/>
  <c r="L20"/>
  <c r="K20"/>
  <c r="J20"/>
  <c r="I20"/>
  <c r="H20"/>
  <c r="G20"/>
  <c r="E20"/>
  <c r="D20"/>
  <c r="C20"/>
  <c r="R19"/>
  <c r="Q19"/>
  <c r="P19"/>
  <c r="O19"/>
  <c r="N19"/>
  <c r="L19"/>
  <c r="K19"/>
  <c r="J19"/>
  <c r="I19"/>
  <c r="H19"/>
  <c r="G19"/>
  <c r="F19"/>
  <c r="E19"/>
  <c r="D19"/>
  <c r="C19"/>
  <c r="R18"/>
  <c r="Q18"/>
  <c r="P18"/>
  <c r="O18"/>
  <c r="N18"/>
  <c r="L18"/>
  <c r="K18"/>
  <c r="J18"/>
  <c r="I18"/>
  <c r="H18"/>
  <c r="G18"/>
  <c r="F18"/>
  <c r="E18"/>
  <c r="D18"/>
  <c r="C18"/>
  <c r="R17"/>
  <c r="Q17"/>
  <c r="P17"/>
  <c r="O17"/>
  <c r="N17"/>
  <c r="L17"/>
  <c r="K17"/>
  <c r="J17"/>
  <c r="I17"/>
  <c r="H17"/>
  <c r="G17"/>
  <c r="F17"/>
  <c r="E17"/>
  <c r="D17"/>
  <c r="C17"/>
  <c r="R16"/>
  <c r="Q16"/>
  <c r="P16"/>
  <c r="O16"/>
  <c r="N16"/>
  <c r="L16"/>
  <c r="K16"/>
  <c r="J16"/>
  <c r="I16"/>
  <c r="H16"/>
  <c r="G16"/>
  <c r="F16"/>
  <c r="E16"/>
  <c r="D16"/>
  <c r="C16"/>
  <c r="R15"/>
  <c r="Q15"/>
  <c r="P15"/>
  <c r="O15"/>
  <c r="N15"/>
  <c r="L15"/>
  <c r="K15"/>
  <c r="J15"/>
  <c r="I15"/>
  <c r="H15"/>
  <c r="G15"/>
  <c r="E15"/>
  <c r="D15"/>
  <c r="C15"/>
  <c r="R14"/>
  <c r="Q14"/>
  <c r="P14"/>
  <c r="O14"/>
  <c r="N14"/>
  <c r="L14"/>
  <c r="K14"/>
  <c r="J14"/>
  <c r="I14"/>
  <c r="H14"/>
  <c r="G14"/>
  <c r="F14"/>
  <c r="E14"/>
  <c r="D14"/>
  <c r="C14"/>
  <c r="R13"/>
  <c r="Q13"/>
  <c r="P13"/>
  <c r="O13"/>
  <c r="N13"/>
  <c r="L13"/>
  <c r="K13"/>
  <c r="J13"/>
  <c r="I13"/>
  <c r="H13"/>
  <c r="G13"/>
  <c r="E13"/>
  <c r="D13"/>
  <c r="C13"/>
  <c r="R12"/>
  <c r="Q12"/>
  <c r="P12"/>
  <c r="O12"/>
  <c r="N12"/>
  <c r="L12"/>
  <c r="K12"/>
  <c r="J12"/>
  <c r="I12"/>
  <c r="H12"/>
  <c r="G12"/>
  <c r="E12"/>
  <c r="D12"/>
  <c r="C12"/>
  <c r="R11"/>
  <c r="Q11"/>
  <c r="P11"/>
  <c r="O11"/>
  <c r="N11"/>
  <c r="L11"/>
  <c r="K11"/>
  <c r="J11"/>
  <c r="I11"/>
  <c r="H11"/>
  <c r="G11"/>
  <c r="F11"/>
  <c r="E11"/>
  <c r="D11"/>
  <c r="C11"/>
  <c r="R10"/>
  <c r="Q10"/>
  <c r="P10"/>
  <c r="O10"/>
  <c r="N10"/>
  <c r="L10"/>
  <c r="K10"/>
  <c r="J10"/>
  <c r="I10"/>
  <c r="H10"/>
  <c r="G10"/>
  <c r="F10"/>
  <c r="E10"/>
  <c r="D10"/>
  <c r="C10"/>
  <c r="R9"/>
  <c r="Q9"/>
  <c r="P9"/>
  <c r="P28" s="1"/>
  <c r="O9"/>
  <c r="N9"/>
  <c r="L9"/>
  <c r="K9"/>
  <c r="J9"/>
  <c r="I9"/>
  <c r="H9"/>
  <c r="G9"/>
  <c r="F9"/>
  <c r="E9"/>
  <c r="D9"/>
  <c r="C9"/>
  <c r="C24" i="106"/>
  <c r="C6"/>
  <c r="C2"/>
  <c r="K24" i="107"/>
  <c r="C24"/>
  <c r="J23"/>
  <c r="I23"/>
  <c r="H23"/>
  <c r="G23"/>
  <c r="F23"/>
  <c r="E23"/>
  <c r="J22"/>
  <c r="I22"/>
  <c r="H22"/>
  <c r="G22"/>
  <c r="F22"/>
  <c r="E22"/>
  <c r="J21"/>
  <c r="I21"/>
  <c r="H21"/>
  <c r="G21"/>
  <c r="F21"/>
  <c r="E21"/>
  <c r="J20"/>
  <c r="I20"/>
  <c r="H20"/>
  <c r="G20"/>
  <c r="F20"/>
  <c r="E20"/>
  <c r="J19"/>
  <c r="I19"/>
  <c r="H19"/>
  <c r="G19"/>
  <c r="F19"/>
  <c r="E19"/>
  <c r="J18"/>
  <c r="I18"/>
  <c r="H18"/>
  <c r="G18"/>
  <c r="F18"/>
  <c r="E18"/>
  <c r="J17"/>
  <c r="I17"/>
  <c r="H17"/>
  <c r="G17"/>
  <c r="F17"/>
  <c r="E17"/>
  <c r="J16"/>
  <c r="I16"/>
  <c r="H16"/>
  <c r="G16"/>
  <c r="F16"/>
  <c r="E16"/>
  <c r="J15"/>
  <c r="I15"/>
  <c r="H15"/>
  <c r="G15"/>
  <c r="F15"/>
  <c r="E15"/>
  <c r="J14"/>
  <c r="I14"/>
  <c r="H14"/>
  <c r="G14"/>
  <c r="F14"/>
  <c r="E14"/>
  <c r="J13"/>
  <c r="I13"/>
  <c r="H13"/>
  <c r="G13"/>
  <c r="F13"/>
  <c r="E13"/>
  <c r="J12"/>
  <c r="I12"/>
  <c r="H12"/>
  <c r="G12"/>
  <c r="F12"/>
  <c r="E12"/>
  <c r="J11"/>
  <c r="I11"/>
  <c r="H11"/>
  <c r="G11"/>
  <c r="F11"/>
  <c r="E11"/>
  <c r="J10"/>
  <c r="I10"/>
  <c r="H10"/>
  <c r="G10"/>
  <c r="F10"/>
  <c r="E10"/>
  <c r="J9"/>
  <c r="I9"/>
  <c r="H9"/>
  <c r="G9"/>
  <c r="F9"/>
  <c r="E9"/>
  <c r="J8"/>
  <c r="I8"/>
  <c r="H8"/>
  <c r="G8"/>
  <c r="F8"/>
  <c r="E8"/>
  <c r="J7"/>
  <c r="I7"/>
  <c r="H7"/>
  <c r="G7"/>
  <c r="F7"/>
  <c r="E7"/>
  <c r="J6"/>
  <c r="I6"/>
  <c r="H6"/>
  <c r="G6"/>
  <c r="F6"/>
  <c r="E6"/>
  <c r="J5"/>
  <c r="I5"/>
  <c r="H5"/>
  <c r="G5"/>
  <c r="F5"/>
  <c r="E5"/>
  <c r="J4"/>
  <c r="I4"/>
  <c r="H4"/>
  <c r="G4"/>
  <c r="F4"/>
  <c r="E4"/>
  <c r="CJ34" i="86"/>
  <c r="CH34"/>
  <c r="CF34"/>
  <c r="CD34"/>
  <c r="CB34"/>
  <c r="BZ34"/>
  <c r="BX34"/>
  <c r="BV34"/>
  <c r="BT34"/>
  <c r="BR34"/>
  <c r="BP34"/>
  <c r="BN34"/>
  <c r="BL34"/>
  <c r="BJ34"/>
  <c r="BH34"/>
  <c r="BF34"/>
  <c r="BD34"/>
  <c r="BB34"/>
  <c r="AZ34"/>
  <c r="AX34"/>
  <c r="AV34"/>
  <c r="AT34"/>
  <c r="AR34"/>
  <c r="AP34"/>
  <c r="AN34"/>
  <c r="AL34"/>
  <c r="AJ34"/>
  <c r="AH34"/>
  <c r="AF34"/>
  <c r="AD34"/>
  <c r="AB34"/>
  <c r="Z34"/>
  <c r="X34"/>
  <c r="V34"/>
  <c r="T34"/>
  <c r="R34"/>
  <c r="P34"/>
  <c r="N34"/>
  <c r="CK33"/>
  <c r="CI33"/>
  <c r="CG33"/>
  <c r="CE33"/>
  <c r="CC33"/>
  <c r="CA33"/>
  <c r="BY33"/>
  <c r="BW33"/>
  <c r="BU33"/>
  <c r="BS33"/>
  <c r="BQ33"/>
  <c r="BO33"/>
  <c r="BM33"/>
  <c r="BK33"/>
  <c r="BI33"/>
  <c r="BG33"/>
  <c r="BE33"/>
  <c r="BC33"/>
  <c r="BA33"/>
  <c r="AY33"/>
  <c r="AW33"/>
  <c r="AU33"/>
  <c r="AS33"/>
  <c r="AQ33"/>
  <c r="AO33"/>
  <c r="AM33"/>
  <c r="AK33"/>
  <c r="AI33"/>
  <c r="AG33"/>
  <c r="AE33"/>
  <c r="AC33"/>
  <c r="AA33"/>
  <c r="Y33"/>
  <c r="W33"/>
  <c r="U33"/>
  <c r="S33"/>
  <c r="Q33"/>
  <c r="O33"/>
  <c r="E33"/>
  <c r="CK32"/>
  <c r="CI32"/>
  <c r="CG32"/>
  <c r="CE32"/>
  <c r="CC32"/>
  <c r="CA32"/>
  <c r="BY32"/>
  <c r="BW32"/>
  <c r="BU32"/>
  <c r="BS32"/>
  <c r="BQ32"/>
  <c r="BO32"/>
  <c r="BM32"/>
  <c r="BK32"/>
  <c r="BI32"/>
  <c r="BG32"/>
  <c r="BE32"/>
  <c r="BC32"/>
  <c r="BA32"/>
  <c r="AY32"/>
  <c r="AW32"/>
  <c r="AU32"/>
  <c r="AS32"/>
  <c r="AQ32"/>
  <c r="AO32"/>
  <c r="AM32"/>
  <c r="AK32"/>
  <c r="AI32"/>
  <c r="AG32"/>
  <c r="AE32"/>
  <c r="AC32"/>
  <c r="AA32"/>
  <c r="Y32"/>
  <c r="W32"/>
  <c r="U32"/>
  <c r="S32"/>
  <c r="Q32"/>
  <c r="O32"/>
  <c r="E32"/>
  <c r="CJ31"/>
  <c r="CH31"/>
  <c r="CF31"/>
  <c r="CD31"/>
  <c r="CB31"/>
  <c r="BZ31"/>
  <c r="BX31"/>
  <c r="BV31"/>
  <c r="BT31"/>
  <c r="BR31"/>
  <c r="BP31"/>
  <c r="BN31"/>
  <c r="BL31"/>
  <c r="BJ31"/>
  <c r="BH31"/>
  <c r="BF31"/>
  <c r="BD31"/>
  <c r="BB31"/>
  <c r="AZ31"/>
  <c r="AX31"/>
  <c r="AV31"/>
  <c r="AT31"/>
  <c r="AR31"/>
  <c r="AP31"/>
  <c r="AN31"/>
  <c r="AL31"/>
  <c r="AJ31"/>
  <c r="AH31"/>
  <c r="AF31"/>
  <c r="AD31"/>
  <c r="AB31"/>
  <c r="Z31"/>
  <c r="X31"/>
  <c r="V31"/>
  <c r="T31"/>
  <c r="R31"/>
  <c r="P31"/>
  <c r="N31"/>
  <c r="I31"/>
  <c r="I34" s="1"/>
  <c r="H31"/>
  <c r="H34" s="1"/>
  <c r="G31"/>
  <c r="G34" s="1"/>
  <c r="F31"/>
  <c r="F34" s="1"/>
  <c r="D31"/>
  <c r="D34" s="1"/>
  <c r="B31"/>
  <c r="B34" s="1"/>
  <c r="CK30"/>
  <c r="CI30"/>
  <c r="CG30"/>
  <c r="CE30"/>
  <c r="CC30"/>
  <c r="CA30"/>
  <c r="BY30"/>
  <c r="BW30"/>
  <c r="BU30"/>
  <c r="BS30"/>
  <c r="BQ30"/>
  <c r="BO30"/>
  <c r="BM30"/>
  <c r="BK30"/>
  <c r="BI30"/>
  <c r="BG30"/>
  <c r="BE30"/>
  <c r="BC30"/>
  <c r="BA30"/>
  <c r="AY30"/>
  <c r="AW30"/>
  <c r="AU30"/>
  <c r="AS30"/>
  <c r="AQ30"/>
  <c r="AO30"/>
  <c r="AM30"/>
  <c r="AK30"/>
  <c r="AI30"/>
  <c r="AG30"/>
  <c r="AE30"/>
  <c r="AC30"/>
  <c r="AA30"/>
  <c r="Y30"/>
  <c r="W30"/>
  <c r="U30"/>
  <c r="S30"/>
  <c r="Q30"/>
  <c r="O30"/>
  <c r="CK29"/>
  <c r="CI29"/>
  <c r="CG29"/>
  <c r="CE29"/>
  <c r="CC29"/>
  <c r="CA29"/>
  <c r="BY29"/>
  <c r="BW29"/>
  <c r="BU29"/>
  <c r="BS29"/>
  <c r="BQ29"/>
  <c r="BO29"/>
  <c r="BM29"/>
  <c r="BK29"/>
  <c r="BI29"/>
  <c r="BG29"/>
  <c r="BE29"/>
  <c r="BC29"/>
  <c r="BA29"/>
  <c r="AY29"/>
  <c r="AW29"/>
  <c r="AU29"/>
  <c r="AS29"/>
  <c r="AQ29"/>
  <c r="AO29"/>
  <c r="AM29"/>
  <c r="AK29"/>
  <c r="AI29"/>
  <c r="AG29"/>
  <c r="AE29"/>
  <c r="AC29"/>
  <c r="AA29"/>
  <c r="Y29"/>
  <c r="W29"/>
  <c r="U29"/>
  <c r="S29"/>
  <c r="Q29"/>
  <c r="O29"/>
  <c r="CK28"/>
  <c r="CI28"/>
  <c r="CG28"/>
  <c r="CE28"/>
  <c r="CC28"/>
  <c r="CA28"/>
  <c r="BY28"/>
  <c r="BW28"/>
  <c r="BU28"/>
  <c r="BS28"/>
  <c r="BQ28"/>
  <c r="BO28"/>
  <c r="BM28"/>
  <c r="BK28"/>
  <c r="BI28"/>
  <c r="BG28"/>
  <c r="BE28"/>
  <c r="BC28"/>
  <c r="BA28"/>
  <c r="AY28"/>
  <c r="AW28"/>
  <c r="AU28"/>
  <c r="AS28"/>
  <c r="AQ28"/>
  <c r="AO28"/>
  <c r="AM28"/>
  <c r="AK28"/>
  <c r="AI28"/>
  <c r="AG28"/>
  <c r="AE28"/>
  <c r="AC28"/>
  <c r="AA28"/>
  <c r="Y28"/>
  <c r="W28"/>
  <c r="U28"/>
  <c r="S28"/>
  <c r="Q28"/>
  <c r="O28"/>
  <c r="CK27"/>
  <c r="CI27"/>
  <c r="CG27"/>
  <c r="CE27"/>
  <c r="CC27"/>
  <c r="CA27"/>
  <c r="BY27"/>
  <c r="BW27"/>
  <c r="BU27"/>
  <c r="BS27"/>
  <c r="BQ27"/>
  <c r="BO27"/>
  <c r="BM27"/>
  <c r="BK27"/>
  <c r="BI27"/>
  <c r="BG27"/>
  <c r="BE27"/>
  <c r="BC27"/>
  <c r="BA27"/>
  <c r="AY27"/>
  <c r="AW27"/>
  <c r="AU27"/>
  <c r="AS27"/>
  <c r="AQ27"/>
  <c r="AO27"/>
  <c r="AM27"/>
  <c r="AK27"/>
  <c r="AI27"/>
  <c r="AG27"/>
  <c r="AE27"/>
  <c r="AC27"/>
  <c r="AA27"/>
  <c r="Y27"/>
  <c r="W27"/>
  <c r="U27"/>
  <c r="S27"/>
  <c r="Q27"/>
  <c r="O27"/>
  <c r="CK26"/>
  <c r="CI26"/>
  <c r="CG26"/>
  <c r="CE26"/>
  <c r="CC26"/>
  <c r="CA26"/>
  <c r="BY26"/>
  <c r="BW26"/>
  <c r="BU26"/>
  <c r="BS26"/>
  <c r="BQ26"/>
  <c r="BO26"/>
  <c r="BM26"/>
  <c r="BK26"/>
  <c r="BI26"/>
  <c r="BG26"/>
  <c r="BE26"/>
  <c r="BC26"/>
  <c r="BA26"/>
  <c r="AY26"/>
  <c r="AW26"/>
  <c r="AU26"/>
  <c r="AS26"/>
  <c r="AQ26"/>
  <c r="AO26"/>
  <c r="AM26"/>
  <c r="AK26"/>
  <c r="AI26"/>
  <c r="AG26"/>
  <c r="AE26"/>
  <c r="AC26"/>
  <c r="AA26"/>
  <c r="Y26"/>
  <c r="W26"/>
  <c r="U26"/>
  <c r="S26"/>
  <c r="Q26"/>
  <c r="O26"/>
  <c r="CK25"/>
  <c r="CI25"/>
  <c r="CG25"/>
  <c r="CE25"/>
  <c r="CC25"/>
  <c r="CA25"/>
  <c r="BY25"/>
  <c r="BW25"/>
  <c r="BU25"/>
  <c r="BS25"/>
  <c r="BQ25"/>
  <c r="BO25"/>
  <c r="BM25"/>
  <c r="BK25"/>
  <c r="BI25"/>
  <c r="BG25"/>
  <c r="BE25"/>
  <c r="BC25"/>
  <c r="BA25"/>
  <c r="AY25"/>
  <c r="AW25"/>
  <c r="AU25"/>
  <c r="AS25"/>
  <c r="AQ25"/>
  <c r="AO25"/>
  <c r="AM25"/>
  <c r="AK25"/>
  <c r="AI25"/>
  <c r="AG25"/>
  <c r="AE25"/>
  <c r="AC25"/>
  <c r="AA25"/>
  <c r="Y25"/>
  <c r="W25"/>
  <c r="U25"/>
  <c r="S25"/>
  <c r="Q25"/>
  <c r="O25"/>
  <c r="CK24"/>
  <c r="CI24"/>
  <c r="CG24"/>
  <c r="CE24"/>
  <c r="CC24"/>
  <c r="CA24"/>
  <c r="BY24"/>
  <c r="BW24"/>
  <c r="BU24"/>
  <c r="BS24"/>
  <c r="BQ24"/>
  <c r="BO24"/>
  <c r="BM24"/>
  <c r="BK24"/>
  <c r="BI24"/>
  <c r="BG24"/>
  <c r="BE24"/>
  <c r="BC24"/>
  <c r="BA24"/>
  <c r="AY24"/>
  <c r="AW24"/>
  <c r="AU24"/>
  <c r="AS24"/>
  <c r="AQ24"/>
  <c r="AO24"/>
  <c r="AM24"/>
  <c r="AK24"/>
  <c r="AI24"/>
  <c r="AG24"/>
  <c r="AE24"/>
  <c r="AC24"/>
  <c r="AA24"/>
  <c r="Y24"/>
  <c r="W24"/>
  <c r="U24"/>
  <c r="S24"/>
  <c r="Q24"/>
  <c r="O24"/>
  <c r="CK23"/>
  <c r="CI23"/>
  <c r="CG23"/>
  <c r="CE23"/>
  <c r="CC23"/>
  <c r="CA23"/>
  <c r="BY23"/>
  <c r="BW23"/>
  <c r="BU23"/>
  <c r="BS23"/>
  <c r="BQ23"/>
  <c r="BO23"/>
  <c r="BM23"/>
  <c r="BK23"/>
  <c r="BI23"/>
  <c r="BG23"/>
  <c r="BE23"/>
  <c r="BC23"/>
  <c r="BA23"/>
  <c r="AY23"/>
  <c r="AW23"/>
  <c r="AU23"/>
  <c r="AS23"/>
  <c r="AQ23"/>
  <c r="AO23"/>
  <c r="AM23"/>
  <c r="AK23"/>
  <c r="AI23"/>
  <c r="AG23"/>
  <c r="AE23"/>
  <c r="AC23"/>
  <c r="AA23"/>
  <c r="Y23"/>
  <c r="W23"/>
  <c r="U23"/>
  <c r="S23"/>
  <c r="Q23"/>
  <c r="O23"/>
  <c r="CK22"/>
  <c r="CI22"/>
  <c r="CG22"/>
  <c r="CE22"/>
  <c r="CC22"/>
  <c r="CA22"/>
  <c r="BY22"/>
  <c r="BW22"/>
  <c r="BU22"/>
  <c r="BS22"/>
  <c r="BQ22"/>
  <c r="BO22"/>
  <c r="BM22"/>
  <c r="BK22"/>
  <c r="BI22"/>
  <c r="BG22"/>
  <c r="BE22"/>
  <c r="BC22"/>
  <c r="BA22"/>
  <c r="AY22"/>
  <c r="AW22"/>
  <c r="AU22"/>
  <c r="AS22"/>
  <c r="AQ22"/>
  <c r="AO22"/>
  <c r="AM22"/>
  <c r="AK22"/>
  <c r="AI22"/>
  <c r="AG22"/>
  <c r="AE22"/>
  <c r="AC22"/>
  <c r="AA22"/>
  <c r="Y22"/>
  <c r="W22"/>
  <c r="U22"/>
  <c r="S22"/>
  <c r="Q22"/>
  <c r="O22"/>
  <c r="CK21"/>
  <c r="CI21"/>
  <c r="CG21"/>
  <c r="CE21"/>
  <c r="CC21"/>
  <c r="CA21"/>
  <c r="BY21"/>
  <c r="BW21"/>
  <c r="BU21"/>
  <c r="BS21"/>
  <c r="BQ21"/>
  <c r="BO21"/>
  <c r="BM21"/>
  <c r="BK21"/>
  <c r="BI21"/>
  <c r="BG21"/>
  <c r="BE21"/>
  <c r="BC21"/>
  <c r="BA21"/>
  <c r="AY21"/>
  <c r="AW21"/>
  <c r="AU21"/>
  <c r="AS21"/>
  <c r="AQ21"/>
  <c r="AO21"/>
  <c r="AM21"/>
  <c r="AK21"/>
  <c r="AI21"/>
  <c r="AG21"/>
  <c r="AE21"/>
  <c r="AC21"/>
  <c r="AA21"/>
  <c r="Y21"/>
  <c r="W21"/>
  <c r="U21"/>
  <c r="S21"/>
  <c r="Q21"/>
  <c r="O21"/>
  <c r="CK20"/>
  <c r="CI20"/>
  <c r="CG20"/>
  <c r="CE20"/>
  <c r="CC20"/>
  <c r="CA20"/>
  <c r="BY20"/>
  <c r="BW20"/>
  <c r="BU20"/>
  <c r="BS20"/>
  <c r="BQ20"/>
  <c r="BO20"/>
  <c r="BM20"/>
  <c r="BK20"/>
  <c r="BI20"/>
  <c r="BG20"/>
  <c r="BE20"/>
  <c r="BC20"/>
  <c r="BA20"/>
  <c r="AY20"/>
  <c r="AW20"/>
  <c r="AU20"/>
  <c r="AS20"/>
  <c r="AQ20"/>
  <c r="AO20"/>
  <c r="AM20"/>
  <c r="AK20"/>
  <c r="AI20"/>
  <c r="AG20"/>
  <c r="AE20"/>
  <c r="AC20"/>
  <c r="AA20"/>
  <c r="Y20"/>
  <c r="W20"/>
  <c r="U20"/>
  <c r="S20"/>
  <c r="Q20"/>
  <c r="O20"/>
  <c r="CK19"/>
  <c r="CI19"/>
  <c r="CG19"/>
  <c r="CE19"/>
  <c r="CC19"/>
  <c r="CA19"/>
  <c r="BY19"/>
  <c r="BW19"/>
  <c r="BU19"/>
  <c r="BS19"/>
  <c r="BQ19"/>
  <c r="BO19"/>
  <c r="BM19"/>
  <c r="BK19"/>
  <c r="BI19"/>
  <c r="BG19"/>
  <c r="BE19"/>
  <c r="BC19"/>
  <c r="BA19"/>
  <c r="AY19"/>
  <c r="AW19"/>
  <c r="AU19"/>
  <c r="AS19"/>
  <c r="AQ19"/>
  <c r="AO19"/>
  <c r="AM19"/>
  <c r="AK19"/>
  <c r="AI19"/>
  <c r="AG19"/>
  <c r="AE19"/>
  <c r="AC19"/>
  <c r="AA19"/>
  <c r="Y19"/>
  <c r="W19"/>
  <c r="U19"/>
  <c r="S19"/>
  <c r="Q19"/>
  <c r="O19"/>
  <c r="CK18"/>
  <c r="CI18"/>
  <c r="CG18"/>
  <c r="CE18"/>
  <c r="CC18"/>
  <c r="CA18"/>
  <c r="BY18"/>
  <c r="BW18"/>
  <c r="BU18"/>
  <c r="BS18"/>
  <c r="BQ18"/>
  <c r="BO18"/>
  <c r="BM18"/>
  <c r="BK18"/>
  <c r="BI18"/>
  <c r="BG18"/>
  <c r="BE18"/>
  <c r="BC18"/>
  <c r="BA18"/>
  <c r="AY18"/>
  <c r="AW18"/>
  <c r="AU18"/>
  <c r="AS18"/>
  <c r="AQ18"/>
  <c r="AO18"/>
  <c r="AM18"/>
  <c r="AK18"/>
  <c r="AI18"/>
  <c r="AG18"/>
  <c r="AE18"/>
  <c r="AC18"/>
  <c r="AA18"/>
  <c r="Y18"/>
  <c r="W18"/>
  <c r="U18"/>
  <c r="S18"/>
  <c r="Q18"/>
  <c r="O18"/>
  <c r="CK17"/>
  <c r="CI17"/>
  <c r="CG17"/>
  <c r="CE17"/>
  <c r="CC17"/>
  <c r="CA17"/>
  <c r="BY17"/>
  <c r="BW17"/>
  <c r="BU17"/>
  <c r="BS17"/>
  <c r="BQ17"/>
  <c r="BO17"/>
  <c r="BM17"/>
  <c r="BK17"/>
  <c r="BI17"/>
  <c r="BG17"/>
  <c r="BE17"/>
  <c r="BC17"/>
  <c r="BA17"/>
  <c r="AY17"/>
  <c r="AW17"/>
  <c r="AU17"/>
  <c r="AS17"/>
  <c r="AQ17"/>
  <c r="AO17"/>
  <c r="AM17"/>
  <c r="AK17"/>
  <c r="AI17"/>
  <c r="AG17"/>
  <c r="AE17"/>
  <c r="AC17"/>
  <c r="AA17"/>
  <c r="Y17"/>
  <c r="W17"/>
  <c r="U17"/>
  <c r="S17"/>
  <c r="Q17"/>
  <c r="O17"/>
  <c r="CK16"/>
  <c r="CI16"/>
  <c r="CG16"/>
  <c r="CE16"/>
  <c r="CC16"/>
  <c r="CA16"/>
  <c r="BY16"/>
  <c r="BW16"/>
  <c r="BU16"/>
  <c r="BS16"/>
  <c r="BQ16"/>
  <c r="BO16"/>
  <c r="BM16"/>
  <c r="BK16"/>
  <c r="BI16"/>
  <c r="BG16"/>
  <c r="BE16"/>
  <c r="BC16"/>
  <c r="BA16"/>
  <c r="AY16"/>
  <c r="AW16"/>
  <c r="AU16"/>
  <c r="AS16"/>
  <c r="AQ16"/>
  <c r="AO16"/>
  <c r="AM16"/>
  <c r="AK16"/>
  <c r="AI16"/>
  <c r="AG16"/>
  <c r="AE16"/>
  <c r="AC16"/>
  <c r="AA16"/>
  <c r="Y16"/>
  <c r="W16"/>
  <c r="U16"/>
  <c r="S16"/>
  <c r="Q16"/>
  <c r="O16"/>
  <c r="CK15"/>
  <c r="CI15"/>
  <c r="CG15"/>
  <c r="CE15"/>
  <c r="CC15"/>
  <c r="CA15"/>
  <c r="BY15"/>
  <c r="BW15"/>
  <c r="BU15"/>
  <c r="BS15"/>
  <c r="BQ15"/>
  <c r="BO15"/>
  <c r="BM15"/>
  <c r="BK15"/>
  <c r="BI15"/>
  <c r="BG15"/>
  <c r="BE15"/>
  <c r="BC15"/>
  <c r="BA15"/>
  <c r="AY15"/>
  <c r="AW15"/>
  <c r="AU15"/>
  <c r="AS15"/>
  <c r="AQ15"/>
  <c r="AO15"/>
  <c r="AM15"/>
  <c r="AK15"/>
  <c r="AI15"/>
  <c r="AG15"/>
  <c r="AE15"/>
  <c r="AC15"/>
  <c r="AA15"/>
  <c r="Y15"/>
  <c r="W15"/>
  <c r="U15"/>
  <c r="S15"/>
  <c r="Q15"/>
  <c r="O15"/>
  <c r="CK14"/>
  <c r="CI14"/>
  <c r="CG14"/>
  <c r="CE14"/>
  <c r="CC14"/>
  <c r="CA14"/>
  <c r="BY14"/>
  <c r="BW14"/>
  <c r="BU14"/>
  <c r="BS14"/>
  <c r="BQ14"/>
  <c r="BO14"/>
  <c r="BM14"/>
  <c r="BK14"/>
  <c r="BI14"/>
  <c r="BG14"/>
  <c r="BE14"/>
  <c r="BC14"/>
  <c r="BA14"/>
  <c r="AY14"/>
  <c r="AW14"/>
  <c r="AU14"/>
  <c r="AS14"/>
  <c r="AQ14"/>
  <c r="AO14"/>
  <c r="AM14"/>
  <c r="AK14"/>
  <c r="AI14"/>
  <c r="AG14"/>
  <c r="AE14"/>
  <c r="AC14"/>
  <c r="AA14"/>
  <c r="Y14"/>
  <c r="W14"/>
  <c r="U14"/>
  <c r="S14"/>
  <c r="Q14"/>
  <c r="O14"/>
  <c r="CK13"/>
  <c r="CI13"/>
  <c r="CG13"/>
  <c r="CE13"/>
  <c r="CC13"/>
  <c r="CA13"/>
  <c r="BY13"/>
  <c r="BW13"/>
  <c r="BU13"/>
  <c r="BS13"/>
  <c r="BQ13"/>
  <c r="BO13"/>
  <c r="BM13"/>
  <c r="BK13"/>
  <c r="BI13"/>
  <c r="BG13"/>
  <c r="BE13"/>
  <c r="BC13"/>
  <c r="BA13"/>
  <c r="AY13"/>
  <c r="AW13"/>
  <c r="AU13"/>
  <c r="AS13"/>
  <c r="AQ13"/>
  <c r="AO13"/>
  <c r="AM13"/>
  <c r="AK13"/>
  <c r="AI13"/>
  <c r="AG13"/>
  <c r="AE13"/>
  <c r="AC13"/>
  <c r="AA13"/>
  <c r="Y13"/>
  <c r="W13"/>
  <c r="U13"/>
  <c r="S13"/>
  <c r="Q13"/>
  <c r="O13"/>
  <c r="CK12"/>
  <c r="CI12"/>
  <c r="CG12"/>
  <c r="CE12"/>
  <c r="CC12"/>
  <c r="CA12"/>
  <c r="BY12"/>
  <c r="BW12"/>
  <c r="BU12"/>
  <c r="BS12"/>
  <c r="BQ12"/>
  <c r="BO12"/>
  <c r="BM12"/>
  <c r="BK12"/>
  <c r="BI12"/>
  <c r="BG12"/>
  <c r="BE12"/>
  <c r="BC12"/>
  <c r="BA12"/>
  <c r="AY12"/>
  <c r="AW12"/>
  <c r="AU12"/>
  <c r="AS12"/>
  <c r="AQ12"/>
  <c r="AO12"/>
  <c r="AM12"/>
  <c r="AK12"/>
  <c r="AI12"/>
  <c r="AG12"/>
  <c r="AE12"/>
  <c r="AC12"/>
  <c r="AA12"/>
  <c r="Y12"/>
  <c r="W12"/>
  <c r="U12"/>
  <c r="S12"/>
  <c r="Q12"/>
  <c r="O12"/>
  <c r="CK11"/>
  <c r="CI11"/>
  <c r="CG11"/>
  <c r="CE11"/>
  <c r="CC11"/>
  <c r="CA11"/>
  <c r="BY11"/>
  <c r="BW11"/>
  <c r="BU11"/>
  <c r="BS11"/>
  <c r="BQ11"/>
  <c r="BO11"/>
  <c r="BM11"/>
  <c r="BK11"/>
  <c r="BI11"/>
  <c r="BG11"/>
  <c r="BE11"/>
  <c r="BC11"/>
  <c r="BA11"/>
  <c r="AY11"/>
  <c r="AW11"/>
  <c r="AU11"/>
  <c r="AS11"/>
  <c r="AQ11"/>
  <c r="AO11"/>
  <c r="AM11"/>
  <c r="AK11"/>
  <c r="AI11"/>
  <c r="AG11"/>
  <c r="AE11"/>
  <c r="AC11"/>
  <c r="AA11"/>
  <c r="Y11"/>
  <c r="W11"/>
  <c r="U11"/>
  <c r="S11"/>
  <c r="Q11"/>
  <c r="O11"/>
  <c r="CK10"/>
  <c r="CI10"/>
  <c r="CG10"/>
  <c r="CE10"/>
  <c r="CC10"/>
  <c r="CA10"/>
  <c r="BY10"/>
  <c r="BW10"/>
  <c r="BU10"/>
  <c r="BS10"/>
  <c r="BQ10"/>
  <c r="BO10"/>
  <c r="BM10"/>
  <c r="BK10"/>
  <c r="BI10"/>
  <c r="BG10"/>
  <c r="BE10"/>
  <c r="BC10"/>
  <c r="BA10"/>
  <c r="AY10"/>
  <c r="AW10"/>
  <c r="AU10"/>
  <c r="AS10"/>
  <c r="AQ10"/>
  <c r="AO10"/>
  <c r="AM10"/>
  <c r="AK10"/>
  <c r="AI10"/>
  <c r="AG10"/>
  <c r="AE10"/>
  <c r="AC10"/>
  <c r="AA10"/>
  <c r="Y10"/>
  <c r="W10"/>
  <c r="U10"/>
  <c r="S10"/>
  <c r="Q10"/>
  <c r="O10"/>
  <c r="CK9"/>
  <c r="CI9"/>
  <c r="CG9"/>
  <c r="CE9"/>
  <c r="CC9"/>
  <c r="CA9"/>
  <c r="BY9"/>
  <c r="BW9"/>
  <c r="BU9"/>
  <c r="BS9"/>
  <c r="BQ9"/>
  <c r="BO9"/>
  <c r="BM9"/>
  <c r="BK9"/>
  <c r="BI9"/>
  <c r="BG9"/>
  <c r="BE9"/>
  <c r="BC9"/>
  <c r="BA9"/>
  <c r="AY9"/>
  <c r="AW9"/>
  <c r="AU9"/>
  <c r="AS9"/>
  <c r="AQ9"/>
  <c r="AO9"/>
  <c r="AM9"/>
  <c r="AK9"/>
  <c r="AI9"/>
  <c r="AG9"/>
  <c r="AE9"/>
  <c r="AC9"/>
  <c r="AA9"/>
  <c r="Y9"/>
  <c r="W9"/>
  <c r="U9"/>
  <c r="S9"/>
  <c r="Q9"/>
  <c r="O9"/>
  <c r="CK8"/>
  <c r="CI8"/>
  <c r="CG8"/>
  <c r="CE8"/>
  <c r="CC8"/>
  <c r="CA8"/>
  <c r="BY8"/>
  <c r="BW8"/>
  <c r="BU8"/>
  <c r="BS8"/>
  <c r="BQ8"/>
  <c r="BO8"/>
  <c r="BM8"/>
  <c r="BK8"/>
  <c r="BI8"/>
  <c r="BG8"/>
  <c r="BE8"/>
  <c r="BC8"/>
  <c r="BA8"/>
  <c r="AY8"/>
  <c r="AW8"/>
  <c r="AU8"/>
  <c r="AS8"/>
  <c r="AQ8"/>
  <c r="AO8"/>
  <c r="AM8"/>
  <c r="AK8"/>
  <c r="AI8"/>
  <c r="AG8"/>
  <c r="AE8"/>
  <c r="AC8"/>
  <c r="AA8"/>
  <c r="Y8"/>
  <c r="W8"/>
  <c r="U8"/>
  <c r="S8"/>
  <c r="Q8"/>
  <c r="O8"/>
  <c r="CK7"/>
  <c r="CI7"/>
  <c r="CG7"/>
  <c r="CE7"/>
  <c r="CC7"/>
  <c r="CA7"/>
  <c r="BY7"/>
  <c r="BW7"/>
  <c r="BU7"/>
  <c r="BS7"/>
  <c r="BQ7"/>
  <c r="BO7"/>
  <c r="BM7"/>
  <c r="BK7"/>
  <c r="BI7"/>
  <c r="BG7"/>
  <c r="BE7"/>
  <c r="BC7"/>
  <c r="BA7"/>
  <c r="AY7"/>
  <c r="AW7"/>
  <c r="AU7"/>
  <c r="AS7"/>
  <c r="AQ7"/>
  <c r="AO7"/>
  <c r="AM7"/>
  <c r="AK7"/>
  <c r="AI7"/>
  <c r="AG7"/>
  <c r="AE7"/>
  <c r="AC7"/>
  <c r="AA7"/>
  <c r="Y7"/>
  <c r="W7"/>
  <c r="U7"/>
  <c r="S7"/>
  <c r="Q7"/>
  <c r="O7"/>
  <c r="K383" i="83"/>
  <c r="J383"/>
  <c r="I383"/>
  <c r="E383"/>
  <c r="D383"/>
  <c r="C383"/>
  <c r="K382"/>
  <c r="J382"/>
  <c r="I382"/>
  <c r="E382"/>
  <c r="D382"/>
  <c r="C382"/>
  <c r="K381"/>
  <c r="J381"/>
  <c r="I381"/>
  <c r="E381"/>
  <c r="D381"/>
  <c r="C381"/>
  <c r="K380"/>
  <c r="J380"/>
  <c r="I380"/>
  <c r="E380"/>
  <c r="D380"/>
  <c r="C380"/>
  <c r="K379"/>
  <c r="J379"/>
  <c r="I379"/>
  <c r="E379"/>
  <c r="D379"/>
  <c r="C379"/>
  <c r="K378"/>
  <c r="J378"/>
  <c r="I378"/>
  <c r="E378"/>
  <c r="D378"/>
  <c r="C378"/>
  <c r="K377"/>
  <c r="J377"/>
  <c r="I377"/>
  <c r="E377"/>
  <c r="D377"/>
  <c r="C377"/>
  <c r="K376"/>
  <c r="J376"/>
  <c r="I376"/>
  <c r="E376"/>
  <c r="D376"/>
  <c r="C376"/>
  <c r="K375"/>
  <c r="J375"/>
  <c r="I375"/>
  <c r="E375"/>
  <c r="D375"/>
  <c r="C375"/>
  <c r="K374"/>
  <c r="J374"/>
  <c r="I374"/>
  <c r="E374"/>
  <c r="D374"/>
  <c r="C374"/>
  <c r="AO373"/>
  <c r="AN373"/>
  <c r="AA373"/>
  <c r="Z373"/>
  <c r="K373"/>
  <c r="J373"/>
  <c r="I373"/>
  <c r="E373"/>
  <c r="D373"/>
  <c r="C373"/>
  <c r="K372"/>
  <c r="J372"/>
  <c r="I372"/>
  <c r="E372"/>
  <c r="D372"/>
  <c r="C372"/>
  <c r="K371"/>
  <c r="J371"/>
  <c r="I371"/>
  <c r="E371"/>
  <c r="D371"/>
  <c r="C371"/>
  <c r="K370"/>
  <c r="J370"/>
  <c r="I370"/>
  <c r="E370"/>
  <c r="D370"/>
  <c r="C370"/>
  <c r="K369"/>
  <c r="J369"/>
  <c r="I369"/>
  <c r="E369"/>
  <c r="D369"/>
  <c r="C369"/>
  <c r="K368"/>
  <c r="J368"/>
  <c r="I368"/>
  <c r="E368"/>
  <c r="D368"/>
  <c r="C368"/>
  <c r="K367"/>
  <c r="J367"/>
  <c r="I367"/>
  <c r="E367"/>
  <c r="D367"/>
  <c r="C367"/>
  <c r="K366"/>
  <c r="J366"/>
  <c r="I366"/>
  <c r="E366"/>
  <c r="D366"/>
  <c r="C366"/>
  <c r="K365"/>
  <c r="J365"/>
  <c r="I365"/>
  <c r="E365"/>
  <c r="D365"/>
  <c r="C365"/>
  <c r="K364"/>
  <c r="J364"/>
  <c r="I364"/>
  <c r="E364"/>
  <c r="D364"/>
  <c r="C364"/>
  <c r="AO363"/>
  <c r="AN363"/>
  <c r="AA363"/>
  <c r="Z363"/>
  <c r="K363"/>
  <c r="J363"/>
  <c r="I363"/>
  <c r="E363"/>
  <c r="D363"/>
  <c r="C363"/>
  <c r="K362"/>
  <c r="J362"/>
  <c r="I362"/>
  <c r="E362"/>
  <c r="D362"/>
  <c r="C362"/>
  <c r="K361"/>
  <c r="J361"/>
  <c r="I361"/>
  <c r="E361"/>
  <c r="D361"/>
  <c r="C361"/>
  <c r="K360"/>
  <c r="J360"/>
  <c r="I360"/>
  <c r="E360"/>
  <c r="D360"/>
  <c r="C360"/>
  <c r="K359"/>
  <c r="J359"/>
  <c r="I359"/>
  <c r="E359"/>
  <c r="D359"/>
  <c r="C359"/>
  <c r="AO358"/>
  <c r="AN358"/>
  <c r="AA358"/>
  <c r="Z358"/>
  <c r="K358"/>
  <c r="J358"/>
  <c r="I358"/>
  <c r="E358"/>
  <c r="D358"/>
  <c r="C358"/>
  <c r="K357"/>
  <c r="J357"/>
  <c r="I357"/>
  <c r="E357"/>
  <c r="D357"/>
  <c r="C357"/>
  <c r="K356"/>
  <c r="J356"/>
  <c r="I356"/>
  <c r="E356"/>
  <c r="D356"/>
  <c r="C356"/>
  <c r="K355"/>
  <c r="J355"/>
  <c r="I355"/>
  <c r="E355"/>
  <c r="D355"/>
  <c r="C355"/>
  <c r="K354"/>
  <c r="J354"/>
  <c r="I354"/>
  <c r="E354"/>
  <c r="D354"/>
  <c r="C354"/>
  <c r="K353"/>
  <c r="J353"/>
  <c r="I353"/>
  <c r="E353"/>
  <c r="D353"/>
  <c r="C353"/>
  <c r="K352"/>
  <c r="J352"/>
  <c r="I352"/>
  <c r="E352"/>
  <c r="D352"/>
  <c r="C352"/>
  <c r="K351"/>
  <c r="J351"/>
  <c r="I351"/>
  <c r="E351"/>
  <c r="D351"/>
  <c r="C351"/>
  <c r="AO350"/>
  <c r="AN350"/>
  <c r="AA350"/>
  <c r="Z350"/>
  <c r="K350"/>
  <c r="J350"/>
  <c r="I350"/>
  <c r="E350"/>
  <c r="D350"/>
  <c r="C350"/>
  <c r="K349"/>
  <c r="J349"/>
  <c r="I349"/>
  <c r="E349"/>
  <c r="D349"/>
  <c r="C349"/>
  <c r="K348"/>
  <c r="J348"/>
  <c r="I348"/>
  <c r="E348"/>
  <c r="D348"/>
  <c r="C348"/>
  <c r="K347"/>
  <c r="J347"/>
  <c r="I347"/>
  <c r="E347"/>
  <c r="D347"/>
  <c r="C347"/>
  <c r="K346"/>
  <c r="J346"/>
  <c r="I346"/>
  <c r="E346"/>
  <c r="D346"/>
  <c r="C346"/>
  <c r="K345"/>
  <c r="J345"/>
  <c r="I345"/>
  <c r="E345"/>
  <c r="D345"/>
  <c r="C345"/>
  <c r="K344"/>
  <c r="J344"/>
  <c r="I344"/>
  <c r="E344"/>
  <c r="D344"/>
  <c r="C344"/>
  <c r="K343"/>
  <c r="J343"/>
  <c r="I343"/>
  <c r="E343"/>
  <c r="D343"/>
  <c r="C343"/>
  <c r="K342"/>
  <c r="J342"/>
  <c r="I342"/>
  <c r="E342"/>
  <c r="D342"/>
  <c r="C342"/>
  <c r="K341"/>
  <c r="J341"/>
  <c r="I341"/>
  <c r="E341"/>
  <c r="D341"/>
  <c r="C341"/>
  <c r="K340"/>
  <c r="J340"/>
  <c r="I340"/>
  <c r="E340"/>
  <c r="D340"/>
  <c r="C340"/>
  <c r="K339"/>
  <c r="J339"/>
  <c r="I339"/>
  <c r="E339"/>
  <c r="D339"/>
  <c r="C339"/>
  <c r="K338"/>
  <c r="J338"/>
  <c r="I338"/>
  <c r="E338"/>
  <c r="D338"/>
  <c r="C338"/>
  <c r="K337"/>
  <c r="J337"/>
  <c r="I337"/>
  <c r="E337"/>
  <c r="D337"/>
  <c r="C337"/>
  <c r="K336"/>
  <c r="J336"/>
  <c r="I336"/>
  <c r="E336"/>
  <c r="D336"/>
  <c r="C336"/>
  <c r="K335"/>
  <c r="J335"/>
  <c r="I335"/>
  <c r="E335"/>
  <c r="D335"/>
  <c r="C335"/>
  <c r="AO334"/>
  <c r="AN334"/>
  <c r="AA334"/>
  <c r="Z334"/>
  <c r="K334"/>
  <c r="J334"/>
  <c r="I334"/>
  <c r="E334"/>
  <c r="D334"/>
  <c r="C334"/>
  <c r="K333"/>
  <c r="J333"/>
  <c r="I333"/>
  <c r="E333"/>
  <c r="D333"/>
  <c r="C333"/>
  <c r="K332"/>
  <c r="J332"/>
  <c r="I332"/>
  <c r="E332"/>
  <c r="D332"/>
  <c r="C332"/>
  <c r="K331"/>
  <c r="J331"/>
  <c r="I331"/>
  <c r="E331"/>
  <c r="D331"/>
  <c r="C331"/>
  <c r="K330"/>
  <c r="J330"/>
  <c r="I330"/>
  <c r="E330"/>
  <c r="D330"/>
  <c r="C330"/>
  <c r="K329"/>
  <c r="J329"/>
  <c r="I329"/>
  <c r="E329"/>
  <c r="D329"/>
  <c r="C329"/>
  <c r="K328"/>
  <c r="J328"/>
  <c r="I328"/>
  <c r="E328"/>
  <c r="D328"/>
  <c r="C328"/>
  <c r="K327"/>
  <c r="J327"/>
  <c r="I327"/>
  <c r="E327"/>
  <c r="D327"/>
  <c r="C327"/>
  <c r="K326"/>
  <c r="J326"/>
  <c r="I326"/>
  <c r="E326"/>
  <c r="D326"/>
  <c r="C326"/>
  <c r="K325"/>
  <c r="J325"/>
  <c r="I325"/>
  <c r="E325"/>
  <c r="D325"/>
  <c r="C325"/>
  <c r="K324"/>
  <c r="J324"/>
  <c r="I324"/>
  <c r="E324"/>
  <c r="D324"/>
  <c r="C324"/>
  <c r="AO323"/>
  <c r="AN323"/>
  <c r="AA323"/>
  <c r="Z323"/>
  <c r="K323"/>
  <c r="J323"/>
  <c r="I323"/>
  <c r="E323"/>
  <c r="D323"/>
  <c r="C323"/>
  <c r="K322"/>
  <c r="J322"/>
  <c r="I322"/>
  <c r="E322"/>
  <c r="D322"/>
  <c r="C322"/>
  <c r="K321"/>
  <c r="J321"/>
  <c r="I321"/>
  <c r="E321"/>
  <c r="D321"/>
  <c r="C321"/>
  <c r="K320"/>
  <c r="J320"/>
  <c r="I320"/>
  <c r="E320"/>
  <c r="D320"/>
  <c r="C320"/>
  <c r="K319"/>
  <c r="J319"/>
  <c r="I319"/>
  <c r="E319"/>
  <c r="D319"/>
  <c r="C319"/>
  <c r="K318"/>
  <c r="J318"/>
  <c r="I318"/>
  <c r="E318"/>
  <c r="D318"/>
  <c r="C318"/>
  <c r="K317"/>
  <c r="J317"/>
  <c r="I317"/>
  <c r="E317"/>
  <c r="D317"/>
  <c r="C317"/>
  <c r="K316"/>
  <c r="J316"/>
  <c r="I316"/>
  <c r="E316"/>
  <c r="D316"/>
  <c r="C316"/>
  <c r="AO315"/>
  <c r="AN315"/>
  <c r="AA315"/>
  <c r="Z315"/>
  <c r="K315"/>
  <c r="J315"/>
  <c r="I315"/>
  <c r="E315"/>
  <c r="D315"/>
  <c r="C315"/>
  <c r="K314"/>
  <c r="J314"/>
  <c r="I314"/>
  <c r="E314"/>
  <c r="D314"/>
  <c r="C314"/>
  <c r="K313"/>
  <c r="J313"/>
  <c r="I313"/>
  <c r="E313"/>
  <c r="D313"/>
  <c r="C313"/>
  <c r="K312"/>
  <c r="J312"/>
  <c r="I312"/>
  <c r="E312"/>
  <c r="D312"/>
  <c r="C312"/>
  <c r="K311"/>
  <c r="J311"/>
  <c r="I311"/>
  <c r="E311"/>
  <c r="D311"/>
  <c r="C311"/>
  <c r="K310"/>
  <c r="J310"/>
  <c r="I310"/>
  <c r="E310"/>
  <c r="D310"/>
  <c r="C310"/>
  <c r="AO309"/>
  <c r="AN309"/>
  <c r="AA309"/>
  <c r="Z309"/>
  <c r="K309"/>
  <c r="J309"/>
  <c r="I309"/>
  <c r="E309"/>
  <c r="D309"/>
  <c r="C309"/>
  <c r="K308"/>
  <c r="J308"/>
  <c r="I308"/>
  <c r="E308"/>
  <c r="D308"/>
  <c r="C308"/>
  <c r="K307"/>
  <c r="J307"/>
  <c r="I307"/>
  <c r="E307"/>
  <c r="D307"/>
  <c r="C307"/>
  <c r="K306"/>
  <c r="J306"/>
  <c r="I306"/>
  <c r="E306"/>
  <c r="D306"/>
  <c r="C306"/>
  <c r="K305"/>
  <c r="J305"/>
  <c r="I305"/>
  <c r="E305"/>
  <c r="D305"/>
  <c r="C305"/>
  <c r="K304"/>
  <c r="J304"/>
  <c r="I304"/>
  <c r="E304"/>
  <c r="D304"/>
  <c r="C304"/>
  <c r="K303"/>
  <c r="J303"/>
  <c r="I303"/>
  <c r="E303"/>
  <c r="D303"/>
  <c r="C303"/>
  <c r="AO302"/>
  <c r="AN302"/>
  <c r="AA302"/>
  <c r="Z302"/>
  <c r="K302"/>
  <c r="J302"/>
  <c r="I302"/>
  <c r="E302"/>
  <c r="D302"/>
  <c r="C302"/>
  <c r="K301"/>
  <c r="J301"/>
  <c r="I301"/>
  <c r="E301"/>
  <c r="D301"/>
  <c r="C301"/>
  <c r="K300"/>
  <c r="J300"/>
  <c r="I300"/>
  <c r="E300"/>
  <c r="D300"/>
  <c r="C300"/>
  <c r="K299"/>
  <c r="J299"/>
  <c r="I299"/>
  <c r="E299"/>
  <c r="D299"/>
  <c r="C299"/>
  <c r="K298"/>
  <c r="J298"/>
  <c r="I298"/>
  <c r="E298"/>
  <c r="D298"/>
  <c r="C298"/>
  <c r="K297"/>
  <c r="J297"/>
  <c r="I297"/>
  <c r="E297"/>
  <c r="D297"/>
  <c r="C297"/>
  <c r="K296"/>
  <c r="J296"/>
  <c r="I296"/>
  <c r="E296"/>
  <c r="D296"/>
  <c r="C296"/>
  <c r="AO295"/>
  <c r="AN295"/>
  <c r="AA295"/>
  <c r="Z295"/>
  <c r="K295"/>
  <c r="J295"/>
  <c r="I295"/>
  <c r="E295"/>
  <c r="D295"/>
  <c r="C295"/>
  <c r="K294"/>
  <c r="J294"/>
  <c r="I294"/>
  <c r="E294"/>
  <c r="D294"/>
  <c r="C294"/>
  <c r="K293"/>
  <c r="J293"/>
  <c r="I293"/>
  <c r="E293"/>
  <c r="D293"/>
  <c r="C293"/>
  <c r="K292"/>
  <c r="J292"/>
  <c r="I292"/>
  <c r="E292"/>
  <c r="D292"/>
  <c r="C292"/>
  <c r="AO291"/>
  <c r="AN291"/>
  <c r="AA291"/>
  <c r="Z291"/>
  <c r="K291"/>
  <c r="J291"/>
  <c r="I291"/>
  <c r="E291"/>
  <c r="D291"/>
  <c r="C291"/>
  <c r="K290"/>
  <c r="J290"/>
  <c r="I290"/>
  <c r="E290"/>
  <c r="D290"/>
  <c r="C290"/>
  <c r="K289"/>
  <c r="J289"/>
  <c r="I289"/>
  <c r="E289"/>
  <c r="D289"/>
  <c r="C289"/>
  <c r="K288"/>
  <c r="J288"/>
  <c r="I288"/>
  <c r="E288"/>
  <c r="D288"/>
  <c r="C288"/>
  <c r="K287"/>
  <c r="J287"/>
  <c r="I287"/>
  <c r="E287"/>
  <c r="D287"/>
  <c r="C287"/>
  <c r="K286"/>
  <c r="J286"/>
  <c r="I286"/>
  <c r="E286"/>
  <c r="D286"/>
  <c r="C286"/>
  <c r="K285"/>
  <c r="J285"/>
  <c r="I285"/>
  <c r="E285"/>
  <c r="D285"/>
  <c r="C285"/>
  <c r="K284"/>
  <c r="J284"/>
  <c r="I284"/>
  <c r="E284"/>
  <c r="D284"/>
  <c r="C284"/>
  <c r="K283"/>
  <c r="J283"/>
  <c r="I283"/>
  <c r="E283"/>
  <c r="D283"/>
  <c r="C283"/>
  <c r="K282"/>
  <c r="J282"/>
  <c r="I282"/>
  <c r="E282"/>
  <c r="D282"/>
  <c r="C282"/>
  <c r="K281"/>
  <c r="J281"/>
  <c r="I281"/>
  <c r="E281"/>
  <c r="D281"/>
  <c r="C281"/>
  <c r="AO280"/>
  <c r="AN280"/>
  <c r="AA280"/>
  <c r="Z280"/>
  <c r="K280"/>
  <c r="J280"/>
  <c r="I280"/>
  <c r="E280"/>
  <c r="D280"/>
  <c r="C280"/>
  <c r="K279"/>
  <c r="J279"/>
  <c r="I279"/>
  <c r="E279"/>
  <c r="D279"/>
  <c r="C279"/>
  <c r="K278"/>
  <c r="J278"/>
  <c r="I278"/>
  <c r="E278"/>
  <c r="D278"/>
  <c r="C278"/>
  <c r="K277"/>
  <c r="J277"/>
  <c r="I277"/>
  <c r="E277"/>
  <c r="D277"/>
  <c r="C277"/>
  <c r="K276"/>
  <c r="J276"/>
  <c r="I276"/>
  <c r="E276"/>
  <c r="D276"/>
  <c r="C276"/>
  <c r="K275"/>
  <c r="J275"/>
  <c r="I275"/>
  <c r="E275"/>
  <c r="D275"/>
  <c r="C275"/>
  <c r="K274"/>
  <c r="J274"/>
  <c r="I274"/>
  <c r="E274"/>
  <c r="D274"/>
  <c r="C274"/>
  <c r="K273"/>
  <c r="J273"/>
  <c r="I273"/>
  <c r="E273"/>
  <c r="D273"/>
  <c r="C273"/>
  <c r="K272"/>
  <c r="J272"/>
  <c r="I272"/>
  <c r="E272"/>
  <c r="D272"/>
  <c r="C272"/>
  <c r="K271"/>
  <c r="J271"/>
  <c r="I271"/>
  <c r="E271"/>
  <c r="D271"/>
  <c r="C271"/>
  <c r="AO270"/>
  <c r="AN270"/>
  <c r="AA270"/>
  <c r="Z270"/>
  <c r="K270"/>
  <c r="J270"/>
  <c r="I270"/>
  <c r="E270"/>
  <c r="D270"/>
  <c r="C270"/>
  <c r="K269"/>
  <c r="J269"/>
  <c r="I269"/>
  <c r="E269"/>
  <c r="D269"/>
  <c r="C269"/>
  <c r="K268"/>
  <c r="J268"/>
  <c r="I268"/>
  <c r="E268"/>
  <c r="D268"/>
  <c r="C268"/>
  <c r="K267"/>
  <c r="J267"/>
  <c r="I267"/>
  <c r="E267"/>
  <c r="D267"/>
  <c r="C267"/>
  <c r="K266"/>
  <c r="J266"/>
  <c r="I266"/>
  <c r="E266"/>
  <c r="D266"/>
  <c r="C266"/>
  <c r="AO265"/>
  <c r="AN265"/>
  <c r="AA265"/>
  <c r="Z265"/>
  <c r="K265"/>
  <c r="J265"/>
  <c r="I265"/>
  <c r="E265"/>
  <c r="D265"/>
  <c r="C265"/>
  <c r="K264"/>
  <c r="J264"/>
  <c r="I264"/>
  <c r="E264"/>
  <c r="D264"/>
  <c r="C264"/>
  <c r="K263"/>
  <c r="J263"/>
  <c r="I263"/>
  <c r="E263"/>
  <c r="D263"/>
  <c r="C263"/>
  <c r="K262"/>
  <c r="J262"/>
  <c r="I262"/>
  <c r="E262"/>
  <c r="D262"/>
  <c r="C262"/>
  <c r="K261"/>
  <c r="J261"/>
  <c r="I261"/>
  <c r="E261"/>
  <c r="D261"/>
  <c r="C261"/>
  <c r="K260"/>
  <c r="J260"/>
  <c r="I260"/>
  <c r="E260"/>
  <c r="D260"/>
  <c r="C260"/>
  <c r="K259"/>
  <c r="J259"/>
  <c r="I259"/>
  <c r="E259"/>
  <c r="D259"/>
  <c r="C259"/>
  <c r="K258"/>
  <c r="J258"/>
  <c r="I258"/>
  <c r="E258"/>
  <c r="D258"/>
  <c r="C258"/>
  <c r="AO257"/>
  <c r="AN257"/>
  <c r="AA257"/>
  <c r="Z257"/>
  <c r="K257"/>
  <c r="J257"/>
  <c r="I257"/>
  <c r="E257"/>
  <c r="D257"/>
  <c r="C257"/>
  <c r="K256"/>
  <c r="J256"/>
  <c r="I256"/>
  <c r="E256"/>
  <c r="D256"/>
  <c r="C256"/>
  <c r="K255"/>
  <c r="J255"/>
  <c r="I255"/>
  <c r="E255"/>
  <c r="D255"/>
  <c r="C255"/>
  <c r="K254"/>
  <c r="J254"/>
  <c r="I254"/>
  <c r="E254"/>
  <c r="D254"/>
  <c r="C254"/>
  <c r="K253"/>
  <c r="J253"/>
  <c r="I253"/>
  <c r="E253"/>
  <c r="D253"/>
  <c r="C253"/>
  <c r="K252"/>
  <c r="J252"/>
  <c r="I252"/>
  <c r="E252"/>
  <c r="D252"/>
  <c r="C252"/>
  <c r="K251"/>
  <c r="J251"/>
  <c r="I251"/>
  <c r="E251"/>
  <c r="D251"/>
  <c r="C251"/>
  <c r="K250"/>
  <c r="J250"/>
  <c r="I250"/>
  <c r="E250"/>
  <c r="D250"/>
  <c r="C250"/>
  <c r="K249"/>
  <c r="J249"/>
  <c r="I249"/>
  <c r="E249"/>
  <c r="D249"/>
  <c r="C249"/>
  <c r="K248"/>
  <c r="J248"/>
  <c r="I248"/>
  <c r="E248"/>
  <c r="D248"/>
  <c r="C248"/>
  <c r="K247"/>
  <c r="J247"/>
  <c r="I247"/>
  <c r="E247"/>
  <c r="D247"/>
  <c r="C247"/>
  <c r="K246"/>
  <c r="J246"/>
  <c r="I246"/>
  <c r="E246"/>
  <c r="D246"/>
  <c r="C246"/>
  <c r="K245"/>
  <c r="J245"/>
  <c r="I245"/>
  <c r="E245"/>
  <c r="D245"/>
  <c r="C245"/>
  <c r="K244"/>
  <c r="J244"/>
  <c r="I244"/>
  <c r="E244"/>
  <c r="D244"/>
  <c r="C244"/>
  <c r="K243"/>
  <c r="J243"/>
  <c r="I243"/>
  <c r="E243"/>
  <c r="D243"/>
  <c r="C243"/>
  <c r="K242"/>
  <c r="J242"/>
  <c r="I242"/>
  <c r="E242"/>
  <c r="D242"/>
  <c r="C242"/>
  <c r="AO241"/>
  <c r="AN241"/>
  <c r="AA241"/>
  <c r="Z241"/>
  <c r="K241"/>
  <c r="J241"/>
  <c r="I241"/>
  <c r="E241"/>
  <c r="D241"/>
  <c r="C241"/>
  <c r="K240"/>
  <c r="J240"/>
  <c r="I240"/>
  <c r="E240"/>
  <c r="D240"/>
  <c r="C240"/>
  <c r="K239"/>
  <c r="J239"/>
  <c r="I239"/>
  <c r="E239"/>
  <c r="D239"/>
  <c r="C239"/>
  <c r="K238"/>
  <c r="J238"/>
  <c r="I238"/>
  <c r="E238"/>
  <c r="D238"/>
  <c r="C238"/>
  <c r="K237"/>
  <c r="J237"/>
  <c r="I237"/>
  <c r="E237"/>
  <c r="D237"/>
  <c r="C237"/>
  <c r="K236"/>
  <c r="J236"/>
  <c r="I236"/>
  <c r="E236"/>
  <c r="D236"/>
  <c r="C236"/>
  <c r="K235"/>
  <c r="J235"/>
  <c r="I235"/>
  <c r="E235"/>
  <c r="D235"/>
  <c r="C235"/>
  <c r="K234"/>
  <c r="J234"/>
  <c r="I234"/>
  <c r="E234"/>
  <c r="D234"/>
  <c r="C234"/>
  <c r="K233"/>
  <c r="J233"/>
  <c r="I233"/>
  <c r="E233"/>
  <c r="D233"/>
  <c r="C233"/>
  <c r="K232"/>
  <c r="J232"/>
  <c r="I232"/>
  <c r="E232"/>
  <c r="D232"/>
  <c r="C232"/>
  <c r="K231"/>
  <c r="J231"/>
  <c r="I231"/>
  <c r="E231"/>
  <c r="D231"/>
  <c r="C231"/>
  <c r="AO230"/>
  <c r="AN230"/>
  <c r="AA230"/>
  <c r="Z230"/>
  <c r="K230"/>
  <c r="J230"/>
  <c r="I230"/>
  <c r="E230"/>
  <c r="D230"/>
  <c r="C230"/>
  <c r="K229"/>
  <c r="J229"/>
  <c r="I229"/>
  <c r="E229"/>
  <c r="D229"/>
  <c r="C229"/>
  <c r="K228"/>
  <c r="J228"/>
  <c r="I228"/>
  <c r="E228"/>
  <c r="D228"/>
  <c r="C228"/>
  <c r="K227"/>
  <c r="J227"/>
  <c r="I227"/>
  <c r="E227"/>
  <c r="D227"/>
  <c r="C227"/>
  <c r="K226"/>
  <c r="J226"/>
  <c r="I226"/>
  <c r="E226"/>
  <c r="D226"/>
  <c r="C226"/>
  <c r="K225"/>
  <c r="J225"/>
  <c r="I225"/>
  <c r="E225"/>
  <c r="D225"/>
  <c r="C225"/>
  <c r="K224"/>
  <c r="J224"/>
  <c r="I224"/>
  <c r="E224"/>
  <c r="D224"/>
  <c r="C224"/>
  <c r="K223"/>
  <c r="J223"/>
  <c r="I223"/>
  <c r="E223"/>
  <c r="D223"/>
  <c r="C223"/>
  <c r="AO222"/>
  <c r="AN222"/>
  <c r="AA222"/>
  <c r="Z222"/>
  <c r="K222"/>
  <c r="J222"/>
  <c r="I222"/>
  <c r="E222"/>
  <c r="D222"/>
  <c r="C222"/>
  <c r="K221"/>
  <c r="J221"/>
  <c r="I221"/>
  <c r="E221"/>
  <c r="D221"/>
  <c r="C221"/>
  <c r="K220"/>
  <c r="J220"/>
  <c r="I220"/>
  <c r="E220"/>
  <c r="D220"/>
  <c r="C220"/>
  <c r="K219"/>
  <c r="J219"/>
  <c r="I219"/>
  <c r="E219"/>
  <c r="D219"/>
  <c r="C219"/>
  <c r="K218"/>
  <c r="J218"/>
  <c r="I218"/>
  <c r="E218"/>
  <c r="D218"/>
  <c r="C218"/>
  <c r="K217"/>
  <c r="J217"/>
  <c r="I217"/>
  <c r="E217"/>
  <c r="D217"/>
  <c r="C217"/>
  <c r="AO216"/>
  <c r="AN216"/>
  <c r="AA216"/>
  <c r="Z216"/>
  <c r="K216"/>
  <c r="J216"/>
  <c r="I216"/>
  <c r="E216"/>
  <c r="D216"/>
  <c r="C216"/>
  <c r="K215"/>
  <c r="J215"/>
  <c r="I215"/>
  <c r="E215"/>
  <c r="D215"/>
  <c r="C215"/>
  <c r="K214"/>
  <c r="J214"/>
  <c r="I214"/>
  <c r="E214"/>
  <c r="D214"/>
  <c r="C214"/>
  <c r="K213"/>
  <c r="J213"/>
  <c r="I213"/>
  <c r="E213"/>
  <c r="D213"/>
  <c r="C213"/>
  <c r="K212"/>
  <c r="J212"/>
  <c r="I212"/>
  <c r="E212"/>
  <c r="D212"/>
  <c r="C212"/>
  <c r="K211"/>
  <c r="J211"/>
  <c r="I211"/>
  <c r="E211"/>
  <c r="D211"/>
  <c r="C211"/>
  <c r="K210"/>
  <c r="J210"/>
  <c r="I210"/>
  <c r="E210"/>
  <c r="D210"/>
  <c r="C210"/>
  <c r="AO209"/>
  <c r="AN209"/>
  <c r="AA209"/>
  <c r="Z209"/>
  <c r="K209"/>
  <c r="J209"/>
  <c r="I209"/>
  <c r="E209"/>
  <c r="D209"/>
  <c r="C209"/>
  <c r="K208"/>
  <c r="J208"/>
  <c r="I208"/>
  <c r="E208"/>
  <c r="D208"/>
  <c r="C208"/>
  <c r="K207"/>
  <c r="J207"/>
  <c r="I207"/>
  <c r="E207"/>
  <c r="D207"/>
  <c r="C207"/>
  <c r="K206"/>
  <c r="J206"/>
  <c r="I206"/>
  <c r="E206"/>
  <c r="D206"/>
  <c r="C206"/>
  <c r="K205"/>
  <c r="J205"/>
  <c r="I205"/>
  <c r="E205"/>
  <c r="D205"/>
  <c r="C205"/>
  <c r="K204"/>
  <c r="J204"/>
  <c r="I204"/>
  <c r="E204"/>
  <c r="D204"/>
  <c r="C204"/>
  <c r="K203"/>
  <c r="J203"/>
  <c r="I203"/>
  <c r="E203"/>
  <c r="D203"/>
  <c r="C203"/>
  <c r="AO202"/>
  <c r="AN202"/>
  <c r="AA202"/>
  <c r="Z202"/>
  <c r="K202"/>
  <c r="J202"/>
  <c r="I202"/>
  <c r="E202"/>
  <c r="D202"/>
  <c r="C202"/>
  <c r="K201"/>
  <c r="J201"/>
  <c r="I201"/>
  <c r="E201"/>
  <c r="D201"/>
  <c r="C201"/>
  <c r="K200"/>
  <c r="J200"/>
  <c r="I200"/>
  <c r="E200"/>
  <c r="D200"/>
  <c r="C200"/>
  <c r="K199"/>
  <c r="J199"/>
  <c r="I199"/>
  <c r="E199"/>
  <c r="D199"/>
  <c r="C199"/>
  <c r="AO198"/>
  <c r="AN198"/>
  <c r="AA198"/>
  <c r="Z198"/>
  <c r="K198"/>
  <c r="J198"/>
  <c r="I198"/>
  <c r="E198"/>
  <c r="D198"/>
  <c r="C198"/>
  <c r="AW192"/>
  <c r="AV192"/>
  <c r="AU192"/>
  <c r="AT192"/>
  <c r="AS192"/>
  <c r="AR192"/>
  <c r="AQ192"/>
  <c r="AP192"/>
  <c r="AO192"/>
  <c r="AN192"/>
  <c r="AM192"/>
  <c r="AL192"/>
  <c r="AK192"/>
  <c r="AJ192"/>
  <c r="AI192"/>
  <c r="AH192"/>
  <c r="AG192"/>
  <c r="AF192"/>
  <c r="AE192"/>
  <c r="AD192"/>
  <c r="AC192"/>
  <c r="AB192"/>
  <c r="AA192"/>
  <c r="Z192"/>
  <c r="Y192"/>
  <c r="X192"/>
  <c r="W192"/>
  <c r="V192"/>
  <c r="U192"/>
  <c r="T192"/>
  <c r="S192"/>
  <c r="R192"/>
  <c r="Q192"/>
  <c r="P192"/>
  <c r="O192"/>
  <c r="N192"/>
  <c r="M192"/>
  <c r="L192"/>
  <c r="F192"/>
  <c r="AW191"/>
  <c r="AV191"/>
  <c r="AU191"/>
  <c r="AT191"/>
  <c r="AS191"/>
  <c r="AR191"/>
  <c r="AQ191"/>
  <c r="AP191"/>
  <c r="AO191"/>
  <c r="AN191"/>
  <c r="AM191"/>
  <c r="AL191"/>
  <c r="AK191"/>
  <c r="AJ191"/>
  <c r="AI191"/>
  <c r="AH191"/>
  <c r="AG191"/>
  <c r="AF191"/>
  <c r="AE191"/>
  <c r="AD191"/>
  <c r="AC191"/>
  <c r="AB191"/>
  <c r="AA191"/>
  <c r="Z191"/>
  <c r="Y191"/>
  <c r="X191"/>
  <c r="W191"/>
  <c r="V191"/>
  <c r="U191"/>
  <c r="T191"/>
  <c r="S191"/>
  <c r="R191"/>
  <c r="Q191"/>
  <c r="P191"/>
  <c r="O191"/>
  <c r="N191"/>
  <c r="M191"/>
  <c r="L191"/>
  <c r="D191" s="1"/>
  <c r="F191"/>
  <c r="AW190"/>
  <c r="AV190"/>
  <c r="AU190"/>
  <c r="AT190"/>
  <c r="AS190"/>
  <c r="AR190"/>
  <c r="AQ190"/>
  <c r="AP190"/>
  <c r="AO190"/>
  <c r="AN190"/>
  <c r="AM190"/>
  <c r="AL190"/>
  <c r="AK190"/>
  <c r="AJ190"/>
  <c r="AI190"/>
  <c r="AH190"/>
  <c r="AG190"/>
  <c r="AF190"/>
  <c r="AE190"/>
  <c r="AD190"/>
  <c r="AC190"/>
  <c r="AB190"/>
  <c r="AA190"/>
  <c r="Z190"/>
  <c r="Y190"/>
  <c r="X190"/>
  <c r="W190"/>
  <c r="V190"/>
  <c r="U190"/>
  <c r="T190"/>
  <c r="S190"/>
  <c r="R190"/>
  <c r="Q190"/>
  <c r="P190"/>
  <c r="O190"/>
  <c r="N190"/>
  <c r="M190"/>
  <c r="L190"/>
  <c r="F190"/>
  <c r="AW189"/>
  <c r="AV189"/>
  <c r="AU189"/>
  <c r="AT189"/>
  <c r="AS189"/>
  <c r="AR189"/>
  <c r="AQ189"/>
  <c r="AP189"/>
  <c r="AO189"/>
  <c r="AN189"/>
  <c r="AM189"/>
  <c r="AL189"/>
  <c r="AK189"/>
  <c r="AJ189"/>
  <c r="AI189"/>
  <c r="AH189"/>
  <c r="AG189"/>
  <c r="AF189"/>
  <c r="AE189"/>
  <c r="AD189"/>
  <c r="AC189"/>
  <c r="AB189"/>
  <c r="AA189"/>
  <c r="Z189"/>
  <c r="Y189"/>
  <c r="X189"/>
  <c r="W189"/>
  <c r="V189"/>
  <c r="U189"/>
  <c r="T189"/>
  <c r="S189"/>
  <c r="R189"/>
  <c r="Q189"/>
  <c r="P189"/>
  <c r="O189"/>
  <c r="N189"/>
  <c r="M189"/>
  <c r="E189" s="1"/>
  <c r="L189"/>
  <c r="F189"/>
  <c r="AW188"/>
  <c r="AV188"/>
  <c r="AU188"/>
  <c r="AT188"/>
  <c r="AS188"/>
  <c r="AR188"/>
  <c r="AQ188"/>
  <c r="AP188"/>
  <c r="AO188"/>
  <c r="AN188"/>
  <c r="AM188"/>
  <c r="AL188"/>
  <c r="AK188"/>
  <c r="AJ188"/>
  <c r="AI188"/>
  <c r="AH188"/>
  <c r="AG188"/>
  <c r="AF188"/>
  <c r="AE188"/>
  <c r="AD188"/>
  <c r="AC188"/>
  <c r="AB188"/>
  <c r="AA188"/>
  <c r="Z188"/>
  <c r="Y188"/>
  <c r="X188"/>
  <c r="W188"/>
  <c r="V188"/>
  <c r="U188"/>
  <c r="T188"/>
  <c r="S188"/>
  <c r="R188"/>
  <c r="Q188"/>
  <c r="P188"/>
  <c r="O188"/>
  <c r="N188"/>
  <c r="M188"/>
  <c r="L188"/>
  <c r="F188"/>
  <c r="AW187"/>
  <c r="AV187"/>
  <c r="AU187"/>
  <c r="AT187"/>
  <c r="AS187"/>
  <c r="AR187"/>
  <c r="AQ187"/>
  <c r="AP187"/>
  <c r="AO187"/>
  <c r="AN187"/>
  <c r="AM187"/>
  <c r="AL187"/>
  <c r="AK187"/>
  <c r="AJ187"/>
  <c r="AI187"/>
  <c r="AH187"/>
  <c r="AG187"/>
  <c r="AF187"/>
  <c r="AE187"/>
  <c r="AD187"/>
  <c r="AC187"/>
  <c r="AB187"/>
  <c r="AA187"/>
  <c r="Z187"/>
  <c r="Y187"/>
  <c r="X187"/>
  <c r="W187"/>
  <c r="V187"/>
  <c r="U187"/>
  <c r="T187"/>
  <c r="S187"/>
  <c r="R187"/>
  <c r="Q187"/>
  <c r="P187"/>
  <c r="O187"/>
  <c r="N187"/>
  <c r="M187"/>
  <c r="L187"/>
  <c r="D187" s="1"/>
  <c r="F187"/>
  <c r="AW186"/>
  <c r="AV186"/>
  <c r="AU186"/>
  <c r="AT186"/>
  <c r="AS186"/>
  <c r="AR186"/>
  <c r="AQ186"/>
  <c r="AP186"/>
  <c r="AO186"/>
  <c r="AN186"/>
  <c r="AM186"/>
  <c r="AM182" s="1"/>
  <c r="AL186"/>
  <c r="AK186"/>
  <c r="AJ186"/>
  <c r="AI186"/>
  <c r="AH186"/>
  <c r="AG186"/>
  <c r="AF186"/>
  <c r="AE186"/>
  <c r="AD186"/>
  <c r="AC186"/>
  <c r="AB186"/>
  <c r="AA186"/>
  <c r="Z186"/>
  <c r="Y186"/>
  <c r="X186"/>
  <c r="W186"/>
  <c r="V186"/>
  <c r="U186"/>
  <c r="T186"/>
  <c r="S186"/>
  <c r="R186"/>
  <c r="Q186"/>
  <c r="P186"/>
  <c r="O186"/>
  <c r="N186"/>
  <c r="M186"/>
  <c r="L186"/>
  <c r="F186"/>
  <c r="AW185"/>
  <c r="AV185"/>
  <c r="AU185"/>
  <c r="AT185"/>
  <c r="AS185"/>
  <c r="AR185"/>
  <c r="AQ185"/>
  <c r="AP185"/>
  <c r="AO185"/>
  <c r="AN185"/>
  <c r="AM185"/>
  <c r="AL185"/>
  <c r="AK185"/>
  <c r="AJ185"/>
  <c r="AI185"/>
  <c r="AH185"/>
  <c r="AG185"/>
  <c r="AF185"/>
  <c r="AE185"/>
  <c r="AD185"/>
  <c r="AC185"/>
  <c r="AB185"/>
  <c r="AA185"/>
  <c r="Z185"/>
  <c r="Y185"/>
  <c r="X185"/>
  <c r="W185"/>
  <c r="V185"/>
  <c r="U185"/>
  <c r="T185"/>
  <c r="S185"/>
  <c r="R185"/>
  <c r="Q185"/>
  <c r="P185"/>
  <c r="O185"/>
  <c r="N185"/>
  <c r="M185"/>
  <c r="E185" s="1"/>
  <c r="L185"/>
  <c r="F185"/>
  <c r="AW184"/>
  <c r="AW182" s="1"/>
  <c r="AV184"/>
  <c r="AU184"/>
  <c r="AT184"/>
  <c r="AS184"/>
  <c r="AR184"/>
  <c r="AQ184"/>
  <c r="AP184"/>
  <c r="AO184"/>
  <c r="AN184"/>
  <c r="AM184"/>
  <c r="AL184"/>
  <c r="AK184"/>
  <c r="AJ184"/>
  <c r="AI184"/>
  <c r="AH184"/>
  <c r="AG184"/>
  <c r="AG182" s="1"/>
  <c r="AF184"/>
  <c r="AE184"/>
  <c r="AD184"/>
  <c r="AC184"/>
  <c r="AB184"/>
  <c r="AA184"/>
  <c r="Z184"/>
  <c r="Y184"/>
  <c r="X184"/>
  <c r="W184"/>
  <c r="V184"/>
  <c r="U184"/>
  <c r="T184"/>
  <c r="S184"/>
  <c r="R184"/>
  <c r="Q184"/>
  <c r="P184"/>
  <c r="O184"/>
  <c r="N184"/>
  <c r="M184"/>
  <c r="M182" s="1"/>
  <c r="L184"/>
  <c r="D184" s="1"/>
  <c r="F184"/>
  <c r="AW183"/>
  <c r="AV183"/>
  <c r="AV182" s="1"/>
  <c r="AU183"/>
  <c r="AS183"/>
  <c r="AR183"/>
  <c r="AP183"/>
  <c r="AN183"/>
  <c r="AM183"/>
  <c r="AL183"/>
  <c r="AK183"/>
  <c r="AJ183"/>
  <c r="AI183"/>
  <c r="AG183"/>
  <c r="AF183"/>
  <c r="AF182" s="1"/>
  <c r="AE183"/>
  <c r="AD183"/>
  <c r="AC183"/>
  <c r="AB183"/>
  <c r="AB182" s="1"/>
  <c r="AA183"/>
  <c r="Z183"/>
  <c r="X183"/>
  <c r="W183"/>
  <c r="V183"/>
  <c r="U183"/>
  <c r="T183"/>
  <c r="S183"/>
  <c r="Q183"/>
  <c r="P183"/>
  <c r="O183"/>
  <c r="N183"/>
  <c r="M183"/>
  <c r="L183"/>
  <c r="F183"/>
  <c r="AC182"/>
  <c r="F182"/>
  <c r="AW181"/>
  <c r="AV181"/>
  <c r="AU181"/>
  <c r="AT181"/>
  <c r="AS181"/>
  <c r="AR181"/>
  <c r="AQ181"/>
  <c r="AP181"/>
  <c r="AO181"/>
  <c r="AN181"/>
  <c r="AM181"/>
  <c r="AL181"/>
  <c r="AK181"/>
  <c r="AJ181"/>
  <c r="AI181"/>
  <c r="AH181"/>
  <c r="AG181"/>
  <c r="AF181"/>
  <c r="AE181"/>
  <c r="AD181"/>
  <c r="AC181"/>
  <c r="AB181"/>
  <c r="AA181"/>
  <c r="Z181"/>
  <c r="Y181"/>
  <c r="X181"/>
  <c r="W181"/>
  <c r="V181"/>
  <c r="U181"/>
  <c r="T181"/>
  <c r="S181"/>
  <c r="R181"/>
  <c r="Q181"/>
  <c r="P181"/>
  <c r="O181"/>
  <c r="N181"/>
  <c r="M181"/>
  <c r="L181"/>
  <c r="F181"/>
  <c r="AW180"/>
  <c r="AV180"/>
  <c r="AU180"/>
  <c r="AT180"/>
  <c r="AS180"/>
  <c r="AR180"/>
  <c r="AQ180"/>
  <c r="AP180"/>
  <c r="AO180"/>
  <c r="AN180"/>
  <c r="AM180"/>
  <c r="AL180"/>
  <c r="AK180"/>
  <c r="AJ180"/>
  <c r="AI180"/>
  <c r="AH180"/>
  <c r="AG180"/>
  <c r="AF180"/>
  <c r="AE180"/>
  <c r="AD180"/>
  <c r="AC180"/>
  <c r="AB180"/>
  <c r="AA180"/>
  <c r="Z180"/>
  <c r="Y180"/>
  <c r="X180"/>
  <c r="W180"/>
  <c r="V180"/>
  <c r="U180"/>
  <c r="T180"/>
  <c r="S180"/>
  <c r="R180"/>
  <c r="Q180"/>
  <c r="P180"/>
  <c r="O180"/>
  <c r="N180"/>
  <c r="M180"/>
  <c r="L180"/>
  <c r="F180"/>
  <c r="AW179"/>
  <c r="AV179"/>
  <c r="AU179"/>
  <c r="AT179"/>
  <c r="AS179"/>
  <c r="AR179"/>
  <c r="AQ179"/>
  <c r="AP179"/>
  <c r="AO179"/>
  <c r="AN179"/>
  <c r="AM179"/>
  <c r="AL179"/>
  <c r="AK179"/>
  <c r="AJ179"/>
  <c r="AI179"/>
  <c r="AH179"/>
  <c r="AG179"/>
  <c r="AF179"/>
  <c r="AE179"/>
  <c r="AD179"/>
  <c r="AC179"/>
  <c r="AB179"/>
  <c r="AA179"/>
  <c r="Z179"/>
  <c r="Y179"/>
  <c r="X179"/>
  <c r="W179"/>
  <c r="V179"/>
  <c r="U179"/>
  <c r="T179"/>
  <c r="S179"/>
  <c r="R179"/>
  <c r="Q179"/>
  <c r="P179"/>
  <c r="O179"/>
  <c r="N179"/>
  <c r="M179"/>
  <c r="L179"/>
  <c r="D179" s="1"/>
  <c r="F179"/>
  <c r="AW178"/>
  <c r="AV178"/>
  <c r="AU178"/>
  <c r="AT178"/>
  <c r="AS178"/>
  <c r="AR178"/>
  <c r="AQ178"/>
  <c r="AP178"/>
  <c r="AO178"/>
  <c r="AN178"/>
  <c r="AM178"/>
  <c r="AL178"/>
  <c r="AK178"/>
  <c r="AJ178"/>
  <c r="AI178"/>
  <c r="AG178"/>
  <c r="AF178"/>
  <c r="AE178"/>
  <c r="AD178"/>
  <c r="AC178"/>
  <c r="AB178"/>
  <c r="AA178"/>
  <c r="Z178"/>
  <c r="Y178"/>
  <c r="X178"/>
  <c r="W178"/>
  <c r="V178"/>
  <c r="U178"/>
  <c r="T178"/>
  <c r="S178"/>
  <c r="R178"/>
  <c r="Q178"/>
  <c r="P178"/>
  <c r="O178"/>
  <c r="N178"/>
  <c r="M178"/>
  <c r="L178"/>
  <c r="F178"/>
  <c r="AW177"/>
  <c r="AV177"/>
  <c r="AU177"/>
  <c r="AT177"/>
  <c r="AS177"/>
  <c r="AP177"/>
  <c r="AN177"/>
  <c r="AM177"/>
  <c r="AL177"/>
  <c r="AK177"/>
  <c r="AJ177"/>
  <c r="AI177"/>
  <c r="AH177"/>
  <c r="AG177"/>
  <c r="AF177"/>
  <c r="AE177"/>
  <c r="AD177"/>
  <c r="AC177"/>
  <c r="AB177"/>
  <c r="AA177"/>
  <c r="Z177"/>
  <c r="X177"/>
  <c r="W177"/>
  <c r="V177"/>
  <c r="U177"/>
  <c r="T177"/>
  <c r="R177"/>
  <c r="Q177"/>
  <c r="P177"/>
  <c r="O177"/>
  <c r="N177"/>
  <c r="M177"/>
  <c r="L177"/>
  <c r="F177"/>
  <c r="AW176"/>
  <c r="AV176"/>
  <c r="AV172" s="1"/>
  <c r="AU176"/>
  <c r="AT176"/>
  <c r="AS176"/>
  <c r="AR176"/>
  <c r="AQ176"/>
  <c r="AP176"/>
  <c r="AO176"/>
  <c r="AN176"/>
  <c r="AM176"/>
  <c r="AL176"/>
  <c r="AK176"/>
  <c r="AJ176"/>
  <c r="AI176"/>
  <c r="AH176"/>
  <c r="AG176"/>
  <c r="AF176"/>
  <c r="AE176"/>
  <c r="AD176"/>
  <c r="AC176"/>
  <c r="AB176"/>
  <c r="AA176"/>
  <c r="Z176"/>
  <c r="Y176"/>
  <c r="X176"/>
  <c r="W176"/>
  <c r="V176"/>
  <c r="U176"/>
  <c r="T176"/>
  <c r="S176"/>
  <c r="R176"/>
  <c r="Q176"/>
  <c r="P176"/>
  <c r="O176"/>
  <c r="N176"/>
  <c r="M176"/>
  <c r="L176"/>
  <c r="F176"/>
  <c r="AW175"/>
  <c r="AV175"/>
  <c r="AU175"/>
  <c r="AT175"/>
  <c r="AS175"/>
  <c r="AR175"/>
  <c r="AQ175"/>
  <c r="AP175"/>
  <c r="AO175"/>
  <c r="AN175"/>
  <c r="AM175"/>
  <c r="AL175"/>
  <c r="AK175"/>
  <c r="AJ175"/>
  <c r="AI175"/>
  <c r="AH175"/>
  <c r="AG175"/>
  <c r="AF175"/>
  <c r="AE175"/>
  <c r="AD175"/>
  <c r="AC175"/>
  <c r="AB175"/>
  <c r="AA175"/>
  <c r="Z175"/>
  <c r="Y175"/>
  <c r="X175"/>
  <c r="W175"/>
  <c r="V175"/>
  <c r="U175"/>
  <c r="T175"/>
  <c r="S175"/>
  <c r="R175"/>
  <c r="Q175"/>
  <c r="P175"/>
  <c r="O175"/>
  <c r="N175"/>
  <c r="M175"/>
  <c r="L175"/>
  <c r="F175"/>
  <c r="AW174"/>
  <c r="AV174"/>
  <c r="AU174"/>
  <c r="AT174"/>
  <c r="AT173" s="1"/>
  <c r="AS174"/>
  <c r="AR174"/>
  <c r="AQ174"/>
  <c r="AP174"/>
  <c r="AO174"/>
  <c r="AN174"/>
  <c r="AM174"/>
  <c r="AL174"/>
  <c r="AL172" s="1"/>
  <c r="AK174"/>
  <c r="AJ174"/>
  <c r="AI174"/>
  <c r="AH174"/>
  <c r="AH173" s="1"/>
  <c r="AG174"/>
  <c r="AF174"/>
  <c r="AE174"/>
  <c r="AD174"/>
  <c r="AD173" s="1"/>
  <c r="AC174"/>
  <c r="AB174"/>
  <c r="AA174"/>
  <c r="Z174"/>
  <c r="Z172" s="1"/>
  <c r="Y174"/>
  <c r="X174"/>
  <c r="W174"/>
  <c r="V174"/>
  <c r="V173" s="1"/>
  <c r="U174"/>
  <c r="T174"/>
  <c r="S174"/>
  <c r="R174"/>
  <c r="R173" s="1"/>
  <c r="Q174"/>
  <c r="P174"/>
  <c r="O174"/>
  <c r="N174"/>
  <c r="N172" s="1"/>
  <c r="M174"/>
  <c r="L174"/>
  <c r="F174"/>
  <c r="AP173"/>
  <c r="F173"/>
  <c r="F172"/>
  <c r="AW171"/>
  <c r="AV171"/>
  <c r="AU171"/>
  <c r="AT171"/>
  <c r="AS171"/>
  <c r="AR171"/>
  <c r="AP171"/>
  <c r="AO171"/>
  <c r="AN171"/>
  <c r="AM171"/>
  <c r="AL171"/>
  <c r="AK171"/>
  <c r="AJ171"/>
  <c r="AI171"/>
  <c r="AH171"/>
  <c r="AG171"/>
  <c r="AF171"/>
  <c r="AE171"/>
  <c r="AD171"/>
  <c r="AC171"/>
  <c r="AB171"/>
  <c r="AA171"/>
  <c r="Z171"/>
  <c r="Y171"/>
  <c r="X171"/>
  <c r="W171"/>
  <c r="V171"/>
  <c r="U171"/>
  <c r="T171"/>
  <c r="S171"/>
  <c r="Q171"/>
  <c r="P171"/>
  <c r="O171"/>
  <c r="N171"/>
  <c r="M171"/>
  <c r="L171"/>
  <c r="F171"/>
  <c r="AW170"/>
  <c r="AV170"/>
  <c r="AU170"/>
  <c r="AT170"/>
  <c r="AS170"/>
  <c r="AR170"/>
  <c r="AQ170"/>
  <c r="AP170"/>
  <c r="AO170"/>
  <c r="AN170"/>
  <c r="AM170"/>
  <c r="AL170"/>
  <c r="AK170"/>
  <c r="AJ170"/>
  <c r="AI170"/>
  <c r="AH170"/>
  <c r="AG170"/>
  <c r="AF170"/>
  <c r="AE170"/>
  <c r="AD170"/>
  <c r="AC170"/>
  <c r="AB170"/>
  <c r="AA170"/>
  <c r="Z170"/>
  <c r="Y170"/>
  <c r="X170"/>
  <c r="W170"/>
  <c r="V170"/>
  <c r="V167" s="1"/>
  <c r="U170"/>
  <c r="T170"/>
  <c r="S170"/>
  <c r="R170"/>
  <c r="Q170"/>
  <c r="P170"/>
  <c r="O170"/>
  <c r="N170"/>
  <c r="M170"/>
  <c r="L170"/>
  <c r="F170"/>
  <c r="AW169"/>
  <c r="AV169"/>
  <c r="AU169"/>
  <c r="AS169"/>
  <c r="AQ169"/>
  <c r="AP169"/>
  <c r="AN169"/>
  <c r="AM169"/>
  <c r="AL169"/>
  <c r="AK169"/>
  <c r="AJ169"/>
  <c r="AI169"/>
  <c r="AG169"/>
  <c r="AF169"/>
  <c r="AF167" s="1"/>
  <c r="AE169"/>
  <c r="AD169"/>
  <c r="AC169"/>
  <c r="AB169"/>
  <c r="AA169"/>
  <c r="Z169"/>
  <c r="X169"/>
  <c r="W169"/>
  <c r="V169"/>
  <c r="U169"/>
  <c r="T169"/>
  <c r="S169"/>
  <c r="R169"/>
  <c r="Q169"/>
  <c r="P169"/>
  <c r="O169"/>
  <c r="N169"/>
  <c r="M169"/>
  <c r="L169"/>
  <c r="F169"/>
  <c r="AW168"/>
  <c r="AV168"/>
  <c r="AU168"/>
  <c r="AT168"/>
  <c r="AS168"/>
  <c r="AR168"/>
  <c r="AQ168"/>
  <c r="AP168"/>
  <c r="AO168"/>
  <c r="AN168"/>
  <c r="AM168"/>
  <c r="AL168"/>
  <c r="AL167" s="1"/>
  <c r="AK168"/>
  <c r="AJ168"/>
  <c r="AI168"/>
  <c r="AH168"/>
  <c r="AG168"/>
  <c r="AF168"/>
  <c r="AE168"/>
  <c r="AD168"/>
  <c r="AC168"/>
  <c r="AB168"/>
  <c r="AA168"/>
  <c r="Z168"/>
  <c r="Y168"/>
  <c r="X168"/>
  <c r="W168"/>
  <c r="V168"/>
  <c r="U168"/>
  <c r="T168"/>
  <c r="S168"/>
  <c r="R168"/>
  <c r="Q168"/>
  <c r="P168"/>
  <c r="O168"/>
  <c r="N168"/>
  <c r="M168"/>
  <c r="L168"/>
  <c r="F168"/>
  <c r="AV167"/>
  <c r="Z167"/>
  <c r="F167"/>
  <c r="AW166"/>
  <c r="AP166"/>
  <c r="AM166"/>
  <c r="AL166"/>
  <c r="AJ166"/>
  <c r="AF166"/>
  <c r="AE166"/>
  <c r="AD166"/>
  <c r="AC166"/>
  <c r="AB166"/>
  <c r="AA166"/>
  <c r="Z166"/>
  <c r="X166"/>
  <c r="V166"/>
  <c r="T166"/>
  <c r="Q166"/>
  <c r="P166"/>
  <c r="O166"/>
  <c r="N166"/>
  <c r="M166"/>
  <c r="L166"/>
  <c r="F166"/>
  <c r="AW165"/>
  <c r="AP165"/>
  <c r="AM165"/>
  <c r="AL165"/>
  <c r="AJ165"/>
  <c r="AF165"/>
  <c r="AE165"/>
  <c r="AD165"/>
  <c r="AC165"/>
  <c r="AB165"/>
  <c r="AA165"/>
  <c r="Z165"/>
  <c r="X165"/>
  <c r="V165"/>
  <c r="Q165"/>
  <c r="P165"/>
  <c r="O165"/>
  <c r="N165"/>
  <c r="M165"/>
  <c r="L165"/>
  <c r="F165"/>
  <c r="AW164"/>
  <c r="AP164"/>
  <c r="AM164"/>
  <c r="AL164"/>
  <c r="AJ164"/>
  <c r="AF164"/>
  <c r="AE164"/>
  <c r="AD164"/>
  <c r="AC164"/>
  <c r="AB164"/>
  <c r="AA164"/>
  <c r="Z164"/>
  <c r="X164"/>
  <c r="V164"/>
  <c r="Q164"/>
  <c r="P164"/>
  <c r="O164"/>
  <c r="N164"/>
  <c r="M164"/>
  <c r="L164"/>
  <c r="F164"/>
  <c r="AW163"/>
  <c r="AP163"/>
  <c r="AM163"/>
  <c r="AL163"/>
  <c r="AJ163"/>
  <c r="AF163"/>
  <c r="AE163"/>
  <c r="AD163"/>
  <c r="AC163"/>
  <c r="AB163"/>
  <c r="AA163"/>
  <c r="Z163"/>
  <c r="X163"/>
  <c r="V163"/>
  <c r="T163"/>
  <c r="Q163"/>
  <c r="P163"/>
  <c r="O163"/>
  <c r="N163"/>
  <c r="M163"/>
  <c r="L163"/>
  <c r="F163"/>
  <c r="AW162"/>
  <c r="AP162"/>
  <c r="AM162"/>
  <c r="AL162"/>
  <c r="AJ162"/>
  <c r="AF162"/>
  <c r="AE162"/>
  <c r="AD162"/>
  <c r="AC162"/>
  <c r="AB162"/>
  <c r="AA162"/>
  <c r="Z162"/>
  <c r="X162"/>
  <c r="V162"/>
  <c r="T162"/>
  <c r="Q162"/>
  <c r="P162"/>
  <c r="O162"/>
  <c r="N162"/>
  <c r="M162"/>
  <c r="L162"/>
  <c r="F162"/>
  <c r="AW161"/>
  <c r="AP161"/>
  <c r="AM161"/>
  <c r="AM159" s="1"/>
  <c r="AL161"/>
  <c r="AJ161"/>
  <c r="AF161"/>
  <c r="AE161"/>
  <c r="AE159" s="1"/>
  <c r="AD161"/>
  <c r="AC161"/>
  <c r="AB161"/>
  <c r="AA161"/>
  <c r="AA159" s="1"/>
  <c r="Z161"/>
  <c r="X161"/>
  <c r="V161"/>
  <c r="Q161"/>
  <c r="P161"/>
  <c r="O161"/>
  <c r="N161"/>
  <c r="M161"/>
  <c r="L161"/>
  <c r="F161"/>
  <c r="AW160"/>
  <c r="AP160"/>
  <c r="AP159" s="1"/>
  <c r="AM160"/>
  <c r="AL160"/>
  <c r="AJ160"/>
  <c r="AF160"/>
  <c r="AF159" s="1"/>
  <c r="AE160"/>
  <c r="AD160"/>
  <c r="AC160"/>
  <c r="AB160"/>
  <c r="AB159" s="1"/>
  <c r="AA160"/>
  <c r="Z160"/>
  <c r="X160"/>
  <c r="V160"/>
  <c r="Q160"/>
  <c r="P160"/>
  <c r="O160"/>
  <c r="N160"/>
  <c r="M160"/>
  <c r="L160"/>
  <c r="L159" s="1"/>
  <c r="F160"/>
  <c r="P159"/>
  <c r="F159"/>
  <c r="AW158"/>
  <c r="AV158"/>
  <c r="AU158"/>
  <c r="AT158"/>
  <c r="AS158"/>
  <c r="AR158"/>
  <c r="AQ158"/>
  <c r="AP158"/>
  <c r="AO158"/>
  <c r="AN158"/>
  <c r="AM158"/>
  <c r="AL158"/>
  <c r="AK158"/>
  <c r="AJ158"/>
  <c r="AI158"/>
  <c r="AH158"/>
  <c r="AG158"/>
  <c r="AF158"/>
  <c r="AE158"/>
  <c r="AD158"/>
  <c r="AC158"/>
  <c r="AB158"/>
  <c r="AA158"/>
  <c r="Z158"/>
  <c r="Y158"/>
  <c r="X158"/>
  <c r="W158"/>
  <c r="V158"/>
  <c r="U158"/>
  <c r="T158"/>
  <c r="S158"/>
  <c r="R158"/>
  <c r="Q158"/>
  <c r="P158"/>
  <c r="O158"/>
  <c r="N158"/>
  <c r="M158"/>
  <c r="L158"/>
  <c r="D158" s="1"/>
  <c r="F158"/>
  <c r="AW157"/>
  <c r="AV157"/>
  <c r="AU157"/>
  <c r="AT157"/>
  <c r="AS157"/>
  <c r="AR157"/>
  <c r="AQ157"/>
  <c r="AP157"/>
  <c r="AO157"/>
  <c r="AN157"/>
  <c r="AM157"/>
  <c r="AL157"/>
  <c r="AK157"/>
  <c r="AJ157"/>
  <c r="AI157"/>
  <c r="AH157"/>
  <c r="AG157"/>
  <c r="AF157"/>
  <c r="AE157"/>
  <c r="AD157"/>
  <c r="AC157"/>
  <c r="AB157"/>
  <c r="AA157"/>
  <c r="Z157"/>
  <c r="Y157"/>
  <c r="X157"/>
  <c r="W157"/>
  <c r="V157"/>
  <c r="U157"/>
  <c r="T157"/>
  <c r="S157"/>
  <c r="R157"/>
  <c r="Q157"/>
  <c r="P157"/>
  <c r="O157"/>
  <c r="N157"/>
  <c r="M157"/>
  <c r="L157"/>
  <c r="F157"/>
  <c r="AW156"/>
  <c r="AV156"/>
  <c r="AU156"/>
  <c r="AT156"/>
  <c r="AS156"/>
  <c r="AR156"/>
  <c r="AQ156"/>
  <c r="AP156"/>
  <c r="AO156"/>
  <c r="AN156"/>
  <c r="AM156"/>
  <c r="AL156"/>
  <c r="AK156"/>
  <c r="AJ156"/>
  <c r="AI156"/>
  <c r="AH156"/>
  <c r="AG156"/>
  <c r="AF156"/>
  <c r="AE156"/>
  <c r="AD156"/>
  <c r="AC156"/>
  <c r="AB156"/>
  <c r="AA156"/>
  <c r="Z156"/>
  <c r="Y156"/>
  <c r="X156"/>
  <c r="W156"/>
  <c r="V156"/>
  <c r="U156"/>
  <c r="T156"/>
  <c r="S156"/>
  <c r="R156"/>
  <c r="Q156"/>
  <c r="P156"/>
  <c r="O156"/>
  <c r="N156"/>
  <c r="M156"/>
  <c r="L156"/>
  <c r="F156"/>
  <c r="D156"/>
  <c r="AW155"/>
  <c r="AV155"/>
  <c r="AU155"/>
  <c r="AT155"/>
  <c r="AS155"/>
  <c r="AR155"/>
  <c r="AQ155"/>
  <c r="AP155"/>
  <c r="AO155"/>
  <c r="AN155"/>
  <c r="AM155"/>
  <c r="AL155"/>
  <c r="AK155"/>
  <c r="AJ155"/>
  <c r="AI155"/>
  <c r="AH155"/>
  <c r="AG155"/>
  <c r="AF155"/>
  <c r="AE155"/>
  <c r="AD155"/>
  <c r="AC155"/>
  <c r="AB155"/>
  <c r="AA155"/>
  <c r="Z155"/>
  <c r="Y155"/>
  <c r="X155"/>
  <c r="W155"/>
  <c r="V155"/>
  <c r="U155"/>
  <c r="T155"/>
  <c r="S155"/>
  <c r="R155"/>
  <c r="Q155"/>
  <c r="P155"/>
  <c r="O155"/>
  <c r="N155"/>
  <c r="D155" s="1"/>
  <c r="M155"/>
  <c r="L155"/>
  <c r="F155"/>
  <c r="AW154"/>
  <c r="AV154"/>
  <c r="AU154"/>
  <c r="AT154"/>
  <c r="AS154"/>
  <c r="AR154"/>
  <c r="AQ154"/>
  <c r="AP154"/>
  <c r="AO154"/>
  <c r="AN154"/>
  <c r="AM154"/>
  <c r="AL154"/>
  <c r="AK154"/>
  <c r="AJ154"/>
  <c r="AI154"/>
  <c r="AH154"/>
  <c r="AG154"/>
  <c r="AF154"/>
  <c r="AE154"/>
  <c r="AD154"/>
  <c r="AC154"/>
  <c r="AB154"/>
  <c r="AA154"/>
  <c r="Z154"/>
  <c r="Y154"/>
  <c r="X154"/>
  <c r="W154"/>
  <c r="V154"/>
  <c r="U154"/>
  <c r="T154"/>
  <c r="S154"/>
  <c r="R154"/>
  <c r="Q154"/>
  <c r="P154"/>
  <c r="O154"/>
  <c r="N154"/>
  <c r="M154"/>
  <c r="L154"/>
  <c r="F154"/>
  <c r="AW153"/>
  <c r="AV153"/>
  <c r="AU153"/>
  <c r="AT153"/>
  <c r="AS153"/>
  <c r="AR153"/>
  <c r="AQ153"/>
  <c r="AP153"/>
  <c r="AO153"/>
  <c r="AN153"/>
  <c r="AM153"/>
  <c r="AL153"/>
  <c r="AK153"/>
  <c r="AJ153"/>
  <c r="AI153"/>
  <c r="AH153"/>
  <c r="AG153"/>
  <c r="AF153"/>
  <c r="AE153"/>
  <c r="AD153"/>
  <c r="AC153"/>
  <c r="AB153"/>
  <c r="AA153"/>
  <c r="Z153"/>
  <c r="Y153"/>
  <c r="X153"/>
  <c r="W153"/>
  <c r="V153"/>
  <c r="U153"/>
  <c r="T153"/>
  <c r="S153"/>
  <c r="R153"/>
  <c r="Q153"/>
  <c r="P153"/>
  <c r="O153"/>
  <c r="N153"/>
  <c r="M153"/>
  <c r="L153"/>
  <c r="F153"/>
  <c r="AW152"/>
  <c r="AV152"/>
  <c r="AU152"/>
  <c r="AT152"/>
  <c r="AS152"/>
  <c r="AR152"/>
  <c r="AQ152"/>
  <c r="AP152"/>
  <c r="AO152"/>
  <c r="AN152"/>
  <c r="AM152"/>
  <c r="AL152"/>
  <c r="AK152"/>
  <c r="AJ152"/>
  <c r="AI152"/>
  <c r="AH152"/>
  <c r="AG152"/>
  <c r="AF152"/>
  <c r="AE152"/>
  <c r="AD152"/>
  <c r="AC152"/>
  <c r="AB152"/>
  <c r="AA152"/>
  <c r="Z152"/>
  <c r="Y152"/>
  <c r="X152"/>
  <c r="W152"/>
  <c r="V152"/>
  <c r="U152"/>
  <c r="T152"/>
  <c r="S152"/>
  <c r="R152"/>
  <c r="Q152"/>
  <c r="P152"/>
  <c r="O152"/>
  <c r="N152"/>
  <c r="M152"/>
  <c r="L152"/>
  <c r="F152"/>
  <c r="AW151"/>
  <c r="AV151"/>
  <c r="AU151"/>
  <c r="AT151"/>
  <c r="AS151"/>
  <c r="AR151"/>
  <c r="AQ151"/>
  <c r="AP151"/>
  <c r="AO151"/>
  <c r="AN151"/>
  <c r="AM151"/>
  <c r="AL151"/>
  <c r="AK151"/>
  <c r="AJ151"/>
  <c r="AI151"/>
  <c r="AH151"/>
  <c r="AG151"/>
  <c r="AF151"/>
  <c r="AE151"/>
  <c r="AD151"/>
  <c r="AC151"/>
  <c r="AB151"/>
  <c r="AA151"/>
  <c r="Z151"/>
  <c r="Y151"/>
  <c r="X151"/>
  <c r="W151"/>
  <c r="V151"/>
  <c r="U151"/>
  <c r="T151"/>
  <c r="S151"/>
  <c r="R151"/>
  <c r="Q151"/>
  <c r="P151"/>
  <c r="O151"/>
  <c r="N151"/>
  <c r="M151"/>
  <c r="L151"/>
  <c r="F151"/>
  <c r="AW150"/>
  <c r="AV150"/>
  <c r="AU150"/>
  <c r="AT150"/>
  <c r="AS150"/>
  <c r="AR150"/>
  <c r="AQ150"/>
  <c r="AP150"/>
  <c r="AO150"/>
  <c r="AN150"/>
  <c r="AM150"/>
  <c r="AL150"/>
  <c r="AK150"/>
  <c r="AJ150"/>
  <c r="AI150"/>
  <c r="AH150"/>
  <c r="AG150"/>
  <c r="AF150"/>
  <c r="AE150"/>
  <c r="AD150"/>
  <c r="AC150"/>
  <c r="AB150"/>
  <c r="AA150"/>
  <c r="Z150"/>
  <c r="Y150"/>
  <c r="X150"/>
  <c r="W150"/>
  <c r="V150"/>
  <c r="U150"/>
  <c r="T150"/>
  <c r="S150"/>
  <c r="R150"/>
  <c r="Q150"/>
  <c r="P150"/>
  <c r="O150"/>
  <c r="N150"/>
  <c r="M150"/>
  <c r="L150"/>
  <c r="F150"/>
  <c r="AW149"/>
  <c r="AV149"/>
  <c r="AU149"/>
  <c r="AT149"/>
  <c r="AS149"/>
  <c r="AR149"/>
  <c r="AQ149"/>
  <c r="AP149"/>
  <c r="AO149"/>
  <c r="AN149"/>
  <c r="AM149"/>
  <c r="AL149"/>
  <c r="AK149"/>
  <c r="AJ149"/>
  <c r="AI149"/>
  <c r="AH149"/>
  <c r="AG149"/>
  <c r="AF149"/>
  <c r="AE149"/>
  <c r="AD149"/>
  <c r="AC149"/>
  <c r="AB149"/>
  <c r="AA149"/>
  <c r="Z149"/>
  <c r="Y149"/>
  <c r="X149"/>
  <c r="W149"/>
  <c r="V149"/>
  <c r="U149"/>
  <c r="T149"/>
  <c r="S149"/>
  <c r="R149"/>
  <c r="Q149"/>
  <c r="P149"/>
  <c r="O149"/>
  <c r="N149"/>
  <c r="M149"/>
  <c r="L149"/>
  <c r="F149"/>
  <c r="AW148"/>
  <c r="AV148"/>
  <c r="AU148"/>
  <c r="AT148"/>
  <c r="AS148"/>
  <c r="AR148"/>
  <c r="AQ148"/>
  <c r="AP148"/>
  <c r="AO148"/>
  <c r="AN148"/>
  <c r="AM148"/>
  <c r="AL148"/>
  <c r="AK148"/>
  <c r="AJ148"/>
  <c r="AI148"/>
  <c r="AI143" s="1"/>
  <c r="AH148"/>
  <c r="AG148"/>
  <c r="AF148"/>
  <c r="AE148"/>
  <c r="AD148"/>
  <c r="AC148"/>
  <c r="AB148"/>
  <c r="AA148"/>
  <c r="Z148"/>
  <c r="Y148"/>
  <c r="X148"/>
  <c r="W148"/>
  <c r="V148"/>
  <c r="U148"/>
  <c r="T148"/>
  <c r="S148"/>
  <c r="R148"/>
  <c r="Q148"/>
  <c r="P148"/>
  <c r="O148"/>
  <c r="N148"/>
  <c r="M148"/>
  <c r="L148"/>
  <c r="F148"/>
  <c r="AW147"/>
  <c r="AV147"/>
  <c r="AU147"/>
  <c r="AT147"/>
  <c r="AS147"/>
  <c r="AR147"/>
  <c r="AQ147"/>
  <c r="AP147"/>
  <c r="AO147"/>
  <c r="AN147"/>
  <c r="AM147"/>
  <c r="AL147"/>
  <c r="AK147"/>
  <c r="AJ147"/>
  <c r="AI147"/>
  <c r="AH147"/>
  <c r="AH143" s="1"/>
  <c r="AG147"/>
  <c r="AF147"/>
  <c r="AE147"/>
  <c r="AD147"/>
  <c r="AC147"/>
  <c r="AB147"/>
  <c r="AA147"/>
  <c r="Z147"/>
  <c r="Y147"/>
  <c r="X147"/>
  <c r="W147"/>
  <c r="V147"/>
  <c r="U147"/>
  <c r="T147"/>
  <c r="S147"/>
  <c r="R147"/>
  <c r="Q147"/>
  <c r="P147"/>
  <c r="O147"/>
  <c r="N147"/>
  <c r="M147"/>
  <c r="L147"/>
  <c r="F147"/>
  <c r="AW146"/>
  <c r="AV146"/>
  <c r="AU146"/>
  <c r="AT146"/>
  <c r="AS146"/>
  <c r="AR146"/>
  <c r="AQ146"/>
  <c r="AP146"/>
  <c r="AO146"/>
  <c r="AN146"/>
  <c r="AM146"/>
  <c r="AL146"/>
  <c r="AK146"/>
  <c r="AJ146"/>
  <c r="AI146"/>
  <c r="AH146"/>
  <c r="AG146"/>
  <c r="AF146"/>
  <c r="AE146"/>
  <c r="AD146"/>
  <c r="AC146"/>
  <c r="AB146"/>
  <c r="AA146"/>
  <c r="Z146"/>
  <c r="Y146"/>
  <c r="X146"/>
  <c r="W146"/>
  <c r="V146"/>
  <c r="U146"/>
  <c r="T146"/>
  <c r="S146"/>
  <c r="R146"/>
  <c r="Q146"/>
  <c r="P146"/>
  <c r="O146"/>
  <c r="N146"/>
  <c r="M146"/>
  <c r="L146"/>
  <c r="F146"/>
  <c r="AW145"/>
  <c r="AV145"/>
  <c r="AU145"/>
  <c r="AT145"/>
  <c r="AS145"/>
  <c r="AR145"/>
  <c r="AQ145"/>
  <c r="AP145"/>
  <c r="AO145"/>
  <c r="AN145"/>
  <c r="AN143" s="1"/>
  <c r="AM145"/>
  <c r="AL145"/>
  <c r="AK145"/>
  <c r="AJ145"/>
  <c r="AI145"/>
  <c r="AH145"/>
  <c r="AG145"/>
  <c r="AF145"/>
  <c r="AE145"/>
  <c r="AD145"/>
  <c r="AC145"/>
  <c r="AB145"/>
  <c r="AA145"/>
  <c r="Z145"/>
  <c r="Y145"/>
  <c r="X145"/>
  <c r="W145"/>
  <c r="V145"/>
  <c r="U145"/>
  <c r="T145"/>
  <c r="S145"/>
  <c r="R145"/>
  <c r="Q145"/>
  <c r="P145"/>
  <c r="O145"/>
  <c r="N145"/>
  <c r="M145"/>
  <c r="L145"/>
  <c r="F145"/>
  <c r="AW144"/>
  <c r="AV144"/>
  <c r="AU144"/>
  <c r="AU143" s="1"/>
  <c r="AT144"/>
  <c r="AS144"/>
  <c r="AQ144"/>
  <c r="AP144"/>
  <c r="AP143" s="1"/>
  <c r="AN144"/>
  <c r="AM144"/>
  <c r="AL144"/>
  <c r="AK144"/>
  <c r="AJ144"/>
  <c r="AI144"/>
  <c r="AH144"/>
  <c r="AG144"/>
  <c r="AF144"/>
  <c r="AE144"/>
  <c r="AD144"/>
  <c r="AC144"/>
  <c r="AB144"/>
  <c r="AA144"/>
  <c r="Z144"/>
  <c r="X144"/>
  <c r="W144"/>
  <c r="V144"/>
  <c r="U144"/>
  <c r="T144"/>
  <c r="S144"/>
  <c r="R144"/>
  <c r="R143" s="1"/>
  <c r="Q144"/>
  <c r="P144"/>
  <c r="O144"/>
  <c r="N144"/>
  <c r="M144"/>
  <c r="L144"/>
  <c r="F144"/>
  <c r="S143"/>
  <c r="F143"/>
  <c r="AW142"/>
  <c r="AV142"/>
  <c r="AU142"/>
  <c r="AT142"/>
  <c r="AS142"/>
  <c r="AR142"/>
  <c r="AQ142"/>
  <c r="AP142"/>
  <c r="AO142"/>
  <c r="AN142"/>
  <c r="AM142"/>
  <c r="AL142"/>
  <c r="AK142"/>
  <c r="AJ142"/>
  <c r="AI142"/>
  <c r="AH142"/>
  <c r="AG142"/>
  <c r="AF142"/>
  <c r="AE142"/>
  <c r="AD142"/>
  <c r="AC142"/>
  <c r="AB142"/>
  <c r="AA142"/>
  <c r="Z142"/>
  <c r="Y142"/>
  <c r="X142"/>
  <c r="W142"/>
  <c r="V142"/>
  <c r="U142"/>
  <c r="T142"/>
  <c r="S142"/>
  <c r="R142"/>
  <c r="Q142"/>
  <c r="P142"/>
  <c r="O142"/>
  <c r="N142"/>
  <c r="M142"/>
  <c r="L142"/>
  <c r="D142" s="1"/>
  <c r="F142"/>
  <c r="AW141"/>
  <c r="AV141"/>
  <c r="AU141"/>
  <c r="AT141"/>
  <c r="AS141"/>
  <c r="AR141"/>
  <c r="AQ141"/>
  <c r="AP141"/>
  <c r="AO141"/>
  <c r="AN141"/>
  <c r="AM141"/>
  <c r="AL141"/>
  <c r="AK141"/>
  <c r="AJ141"/>
  <c r="AI141"/>
  <c r="AH141"/>
  <c r="AG141"/>
  <c r="AF141"/>
  <c r="AE141"/>
  <c r="AD141"/>
  <c r="AC141"/>
  <c r="AB141"/>
  <c r="AA141"/>
  <c r="Z141"/>
  <c r="Y141"/>
  <c r="X141"/>
  <c r="W141"/>
  <c r="V141"/>
  <c r="U141"/>
  <c r="T141"/>
  <c r="S141"/>
  <c r="R141"/>
  <c r="Q141"/>
  <c r="P141"/>
  <c r="O141"/>
  <c r="N141"/>
  <c r="M141"/>
  <c r="L141"/>
  <c r="F141"/>
  <c r="AW140"/>
  <c r="AV140"/>
  <c r="AU140"/>
  <c r="AT140"/>
  <c r="AS140"/>
  <c r="AR140"/>
  <c r="AQ140"/>
  <c r="AP140"/>
  <c r="AO140"/>
  <c r="AN140"/>
  <c r="AM140"/>
  <c r="AL140"/>
  <c r="AK140"/>
  <c r="AJ140"/>
  <c r="AI140"/>
  <c r="AH140"/>
  <c r="AG140"/>
  <c r="AF140"/>
  <c r="AE140"/>
  <c r="AD140"/>
  <c r="AC140"/>
  <c r="AB140"/>
  <c r="AA140"/>
  <c r="Z140"/>
  <c r="Y140"/>
  <c r="X140"/>
  <c r="W140"/>
  <c r="V140"/>
  <c r="U140"/>
  <c r="T140"/>
  <c r="S140"/>
  <c r="R140"/>
  <c r="Q140"/>
  <c r="P140"/>
  <c r="O140"/>
  <c r="N140"/>
  <c r="M140"/>
  <c r="L140"/>
  <c r="F140"/>
  <c r="AW139"/>
  <c r="AV139"/>
  <c r="AU139"/>
  <c r="AT139"/>
  <c r="AS139"/>
  <c r="AR139"/>
  <c r="AQ139"/>
  <c r="AP139"/>
  <c r="AO139"/>
  <c r="AN139"/>
  <c r="AM139"/>
  <c r="AL139"/>
  <c r="AK139"/>
  <c r="AJ139"/>
  <c r="AI139"/>
  <c r="AH139"/>
  <c r="AG139"/>
  <c r="AF139"/>
  <c r="AE139"/>
  <c r="AD139"/>
  <c r="AC139"/>
  <c r="AB139"/>
  <c r="AA139"/>
  <c r="Z139"/>
  <c r="Y139"/>
  <c r="X139"/>
  <c r="W139"/>
  <c r="V139"/>
  <c r="U139"/>
  <c r="T139"/>
  <c r="S139"/>
  <c r="R139"/>
  <c r="Q139"/>
  <c r="P139"/>
  <c r="O139"/>
  <c r="N139"/>
  <c r="M139"/>
  <c r="L139"/>
  <c r="F139"/>
  <c r="AW138"/>
  <c r="AV138"/>
  <c r="AU138"/>
  <c r="AT138"/>
  <c r="AS138"/>
  <c r="AR138"/>
  <c r="AQ138"/>
  <c r="AP138"/>
  <c r="AO138"/>
  <c r="AN138"/>
  <c r="AM138"/>
  <c r="AL138"/>
  <c r="AK138"/>
  <c r="AJ138"/>
  <c r="AI138"/>
  <c r="AH138"/>
  <c r="AG138"/>
  <c r="AF138"/>
  <c r="AE138"/>
  <c r="AD138"/>
  <c r="AC138"/>
  <c r="AB138"/>
  <c r="AA138"/>
  <c r="Z138"/>
  <c r="Y138"/>
  <c r="X138"/>
  <c r="W138"/>
  <c r="V138"/>
  <c r="U138"/>
  <c r="T138"/>
  <c r="S138"/>
  <c r="R138"/>
  <c r="Q138"/>
  <c r="P138"/>
  <c r="O138"/>
  <c r="N138"/>
  <c r="M138"/>
  <c r="L138"/>
  <c r="D138" s="1"/>
  <c r="F138"/>
  <c r="AW137"/>
  <c r="AV137"/>
  <c r="AU137"/>
  <c r="AT137"/>
  <c r="AS137"/>
  <c r="AR137"/>
  <c r="AQ137"/>
  <c r="AP137"/>
  <c r="AO137"/>
  <c r="AN137"/>
  <c r="AM137"/>
  <c r="AL137"/>
  <c r="AK137"/>
  <c r="AJ137"/>
  <c r="AI137"/>
  <c r="AH137"/>
  <c r="AG137"/>
  <c r="AF137"/>
  <c r="AE137"/>
  <c r="AE132" s="1"/>
  <c r="AD137"/>
  <c r="AC137"/>
  <c r="AB137"/>
  <c r="AA137"/>
  <c r="Z137"/>
  <c r="Y137"/>
  <c r="X137"/>
  <c r="W137"/>
  <c r="V137"/>
  <c r="U137"/>
  <c r="T137"/>
  <c r="S137"/>
  <c r="R137"/>
  <c r="Q137"/>
  <c r="P137"/>
  <c r="O137"/>
  <c r="N137"/>
  <c r="M137"/>
  <c r="L137"/>
  <c r="F137"/>
  <c r="AW136"/>
  <c r="AV136"/>
  <c r="AU136"/>
  <c r="AT136"/>
  <c r="AS136"/>
  <c r="AR136"/>
  <c r="AQ136"/>
  <c r="AP136"/>
  <c r="AO136"/>
  <c r="AN136"/>
  <c r="AM136"/>
  <c r="AL136"/>
  <c r="AK136"/>
  <c r="AJ136"/>
  <c r="AI136"/>
  <c r="AH136"/>
  <c r="AG136"/>
  <c r="AF136"/>
  <c r="AE136"/>
  <c r="AD136"/>
  <c r="AC136"/>
  <c r="AB136"/>
  <c r="AA136"/>
  <c r="Z136"/>
  <c r="Z132" s="1"/>
  <c r="Y136"/>
  <c r="X136"/>
  <c r="W136"/>
  <c r="V136"/>
  <c r="U136"/>
  <c r="T136"/>
  <c r="S136"/>
  <c r="R136"/>
  <c r="Q136"/>
  <c r="P136"/>
  <c r="O136"/>
  <c r="N136"/>
  <c r="M136"/>
  <c r="L136"/>
  <c r="F136"/>
  <c r="AW135"/>
  <c r="AV135"/>
  <c r="AU135"/>
  <c r="AT135"/>
  <c r="AS135"/>
  <c r="AR135"/>
  <c r="AQ135"/>
  <c r="AP135"/>
  <c r="AO135"/>
  <c r="AN135"/>
  <c r="AM135"/>
  <c r="AL135"/>
  <c r="AK135"/>
  <c r="AJ135"/>
  <c r="AI135"/>
  <c r="AH135"/>
  <c r="AG135"/>
  <c r="AF135"/>
  <c r="AE135"/>
  <c r="AD135"/>
  <c r="AC135"/>
  <c r="AB135"/>
  <c r="AA135"/>
  <c r="Z135"/>
  <c r="Y135"/>
  <c r="X135"/>
  <c r="W135"/>
  <c r="V135"/>
  <c r="U135"/>
  <c r="T135"/>
  <c r="S135"/>
  <c r="R135"/>
  <c r="Q135"/>
  <c r="P135"/>
  <c r="O135"/>
  <c r="N135"/>
  <c r="M135"/>
  <c r="E135" s="1"/>
  <c r="L135"/>
  <c r="F135"/>
  <c r="AW134"/>
  <c r="AV134"/>
  <c r="AU134"/>
  <c r="AT134"/>
  <c r="AS134"/>
  <c r="AR134"/>
  <c r="AQ134"/>
  <c r="AP134"/>
  <c r="AO134"/>
  <c r="AN134"/>
  <c r="AM134"/>
  <c r="AL134"/>
  <c r="AK134"/>
  <c r="AJ134"/>
  <c r="AI134"/>
  <c r="AH134"/>
  <c r="AG134"/>
  <c r="AF134"/>
  <c r="AE134"/>
  <c r="AD134"/>
  <c r="AC134"/>
  <c r="AB134"/>
  <c r="AA134"/>
  <c r="Z134"/>
  <c r="Y134"/>
  <c r="X134"/>
  <c r="W134"/>
  <c r="V134"/>
  <c r="U134"/>
  <c r="T134"/>
  <c r="S134"/>
  <c r="R134"/>
  <c r="Q134"/>
  <c r="P134"/>
  <c r="O134"/>
  <c r="N134"/>
  <c r="M134"/>
  <c r="E134" s="1"/>
  <c r="L134"/>
  <c r="D134" s="1"/>
  <c r="F134"/>
  <c r="AW133"/>
  <c r="AV133"/>
  <c r="AU133"/>
  <c r="AU132" s="1"/>
  <c r="AS133"/>
  <c r="AR133"/>
  <c r="AQ133"/>
  <c r="AP133"/>
  <c r="AP132" s="1"/>
  <c r="AN133"/>
  <c r="AM133"/>
  <c r="AM132" s="1"/>
  <c r="AL133"/>
  <c r="AK133"/>
  <c r="AJ133"/>
  <c r="AI133"/>
  <c r="AG133"/>
  <c r="AF133"/>
  <c r="AF132" s="1"/>
  <c r="AE133"/>
  <c r="AD133"/>
  <c r="AC133"/>
  <c r="AB133"/>
  <c r="AB132" s="1"/>
  <c r="AA133"/>
  <c r="Z133"/>
  <c r="X133"/>
  <c r="W133"/>
  <c r="V133"/>
  <c r="U133"/>
  <c r="T133"/>
  <c r="S133"/>
  <c r="S132" s="1"/>
  <c r="Q133"/>
  <c r="P133"/>
  <c r="O133"/>
  <c r="O132" s="1"/>
  <c r="N133"/>
  <c r="M133"/>
  <c r="L133"/>
  <c r="F133"/>
  <c r="AS132"/>
  <c r="W132"/>
  <c r="F132"/>
  <c r="AW131"/>
  <c r="AV131"/>
  <c r="AU131"/>
  <c r="AT131"/>
  <c r="AS131"/>
  <c r="AR131"/>
  <c r="AP131"/>
  <c r="AO131"/>
  <c r="AN131"/>
  <c r="AM131"/>
  <c r="AL131"/>
  <c r="AK131"/>
  <c r="AJ131"/>
  <c r="AI131"/>
  <c r="AG131"/>
  <c r="AF131"/>
  <c r="AE131"/>
  <c r="AD131"/>
  <c r="AC131"/>
  <c r="AB131"/>
  <c r="AA131"/>
  <c r="Z131"/>
  <c r="Y131"/>
  <c r="X131"/>
  <c r="W131"/>
  <c r="V131"/>
  <c r="U131"/>
  <c r="T131"/>
  <c r="S131"/>
  <c r="R131"/>
  <c r="Q131"/>
  <c r="P131"/>
  <c r="O131"/>
  <c r="N131"/>
  <c r="M131"/>
  <c r="L131"/>
  <c r="F131"/>
  <c r="AW130"/>
  <c r="AV130"/>
  <c r="AU130"/>
  <c r="AT130"/>
  <c r="AS130"/>
  <c r="AR130"/>
  <c r="AQ130"/>
  <c r="AP130"/>
  <c r="AO130"/>
  <c r="AN130"/>
  <c r="AM130"/>
  <c r="AL130"/>
  <c r="AK130"/>
  <c r="AJ130"/>
  <c r="AI130"/>
  <c r="AH130"/>
  <c r="AG130"/>
  <c r="AF130"/>
  <c r="AE130"/>
  <c r="AD130"/>
  <c r="AC130"/>
  <c r="AB130"/>
  <c r="AA130"/>
  <c r="Z130"/>
  <c r="Y130"/>
  <c r="X130"/>
  <c r="W130"/>
  <c r="V130"/>
  <c r="U130"/>
  <c r="T130"/>
  <c r="S130"/>
  <c r="R130"/>
  <c r="Q130"/>
  <c r="P130"/>
  <c r="O130"/>
  <c r="N130"/>
  <c r="M130"/>
  <c r="E130" s="1"/>
  <c r="L130"/>
  <c r="F130"/>
  <c r="AW129"/>
  <c r="AV129"/>
  <c r="AV124" s="1"/>
  <c r="AU129"/>
  <c r="AT129"/>
  <c r="AS129"/>
  <c r="AR129"/>
  <c r="AQ129"/>
  <c r="AP129"/>
  <c r="AO129"/>
  <c r="AN129"/>
  <c r="AM129"/>
  <c r="AL129"/>
  <c r="AK129"/>
  <c r="AJ129"/>
  <c r="AI129"/>
  <c r="AH129"/>
  <c r="AG129"/>
  <c r="AF129"/>
  <c r="AE129"/>
  <c r="AD129"/>
  <c r="AC129"/>
  <c r="AB129"/>
  <c r="AB124" s="1"/>
  <c r="AA129"/>
  <c r="Z129"/>
  <c r="Y129"/>
  <c r="X129"/>
  <c r="W129"/>
  <c r="V129"/>
  <c r="U129"/>
  <c r="T129"/>
  <c r="S129"/>
  <c r="R129"/>
  <c r="Q129"/>
  <c r="P129"/>
  <c r="O129"/>
  <c r="N129"/>
  <c r="M129"/>
  <c r="E129" s="1"/>
  <c r="L129"/>
  <c r="D129" s="1"/>
  <c r="F129"/>
  <c r="AW128"/>
  <c r="AV128"/>
  <c r="AU128"/>
  <c r="AT128"/>
  <c r="AS128"/>
  <c r="AR128"/>
  <c r="AQ128"/>
  <c r="AP128"/>
  <c r="AO128"/>
  <c r="AN128"/>
  <c r="AM128"/>
  <c r="AL128"/>
  <c r="AK128"/>
  <c r="AJ128"/>
  <c r="AI128"/>
  <c r="AH128"/>
  <c r="AG128"/>
  <c r="AF128"/>
  <c r="AE128"/>
  <c r="AD128"/>
  <c r="AC128"/>
  <c r="AB128"/>
  <c r="AA128"/>
  <c r="Z128"/>
  <c r="Y128"/>
  <c r="X128"/>
  <c r="W128"/>
  <c r="V128"/>
  <c r="U128"/>
  <c r="T128"/>
  <c r="S128"/>
  <c r="R128"/>
  <c r="Q128"/>
  <c r="P128"/>
  <c r="O128"/>
  <c r="N128"/>
  <c r="M128"/>
  <c r="L128"/>
  <c r="D128" s="1"/>
  <c r="F128"/>
  <c r="AW127"/>
  <c r="AV127"/>
  <c r="AU127"/>
  <c r="AT127"/>
  <c r="AS127"/>
  <c r="AR127"/>
  <c r="AQ127"/>
  <c r="AP127"/>
  <c r="AO127"/>
  <c r="AN127"/>
  <c r="AM127"/>
  <c r="AL127"/>
  <c r="AK127"/>
  <c r="AJ127"/>
  <c r="AI127"/>
  <c r="AH127"/>
  <c r="AG127"/>
  <c r="AF127"/>
  <c r="AE127"/>
  <c r="AD127"/>
  <c r="AC127"/>
  <c r="AB127"/>
  <c r="AA127"/>
  <c r="Z127"/>
  <c r="Y127"/>
  <c r="X127"/>
  <c r="W127"/>
  <c r="V127"/>
  <c r="U127"/>
  <c r="T127"/>
  <c r="S127"/>
  <c r="R127"/>
  <c r="Q127"/>
  <c r="P127"/>
  <c r="O127"/>
  <c r="N127"/>
  <c r="M127"/>
  <c r="L127"/>
  <c r="F127"/>
  <c r="AW126"/>
  <c r="AV126"/>
  <c r="AU126"/>
  <c r="AS126"/>
  <c r="AR126"/>
  <c r="AQ126"/>
  <c r="AP126"/>
  <c r="AO126"/>
  <c r="AN126"/>
  <c r="AM126"/>
  <c r="AL126"/>
  <c r="AK126"/>
  <c r="AJ126"/>
  <c r="AI126"/>
  <c r="AG126"/>
  <c r="AF126"/>
  <c r="AF124" s="1"/>
  <c r="AE126"/>
  <c r="AD126"/>
  <c r="AC126"/>
  <c r="AB126"/>
  <c r="AA126"/>
  <c r="Z126"/>
  <c r="Y126"/>
  <c r="X126"/>
  <c r="W126"/>
  <c r="V126"/>
  <c r="U126"/>
  <c r="T126"/>
  <c r="S126"/>
  <c r="Q126"/>
  <c r="P126"/>
  <c r="P124" s="1"/>
  <c r="O126"/>
  <c r="N126"/>
  <c r="M126"/>
  <c r="L126"/>
  <c r="F126"/>
  <c r="AW125"/>
  <c r="AW124" s="1"/>
  <c r="AV125"/>
  <c r="AU125"/>
  <c r="AT125"/>
  <c r="AS125"/>
  <c r="AS124" s="1"/>
  <c r="AR125"/>
  <c r="AQ125"/>
  <c r="AP125"/>
  <c r="AO125"/>
  <c r="AN125"/>
  <c r="AM125"/>
  <c r="AL125"/>
  <c r="AK125"/>
  <c r="AK124" s="1"/>
  <c r="AJ125"/>
  <c r="AI125"/>
  <c r="AH125"/>
  <c r="AG125"/>
  <c r="AG124" s="1"/>
  <c r="AF125"/>
  <c r="AE125"/>
  <c r="AD125"/>
  <c r="AC125"/>
  <c r="AC124" s="1"/>
  <c r="AB125"/>
  <c r="AA125"/>
  <c r="Z125"/>
  <c r="Y125"/>
  <c r="Y124" s="1"/>
  <c r="X125"/>
  <c r="W125"/>
  <c r="V125"/>
  <c r="U125"/>
  <c r="U124" s="1"/>
  <c r="T125"/>
  <c r="S125"/>
  <c r="R125"/>
  <c r="Q125"/>
  <c r="Q124" s="1"/>
  <c r="P125"/>
  <c r="O125"/>
  <c r="N125"/>
  <c r="M125"/>
  <c r="L125"/>
  <c r="F125"/>
  <c r="AR124"/>
  <c r="L124"/>
  <c r="F124"/>
  <c r="AW123"/>
  <c r="AV123"/>
  <c r="AU123"/>
  <c r="AT123"/>
  <c r="AS123"/>
  <c r="AR123"/>
  <c r="AQ123"/>
  <c r="AP123"/>
  <c r="AO123"/>
  <c r="AN123"/>
  <c r="AM123"/>
  <c r="AL123"/>
  <c r="AK123"/>
  <c r="AJ123"/>
  <c r="AI123"/>
  <c r="AH123"/>
  <c r="AG123"/>
  <c r="AF123"/>
  <c r="AE123"/>
  <c r="AD123"/>
  <c r="AC123"/>
  <c r="AB123"/>
  <c r="AA123"/>
  <c r="Z123"/>
  <c r="Y123"/>
  <c r="X123"/>
  <c r="W123"/>
  <c r="V123"/>
  <c r="U123"/>
  <c r="T123"/>
  <c r="S123"/>
  <c r="R123"/>
  <c r="Q123"/>
  <c r="P123"/>
  <c r="O123"/>
  <c r="E123" s="1"/>
  <c r="N123"/>
  <c r="M123"/>
  <c r="L123"/>
  <c r="D123" s="1"/>
  <c r="F123"/>
  <c r="AW122"/>
  <c r="AV122"/>
  <c r="AU122"/>
  <c r="AT122"/>
  <c r="AS122"/>
  <c r="AR122"/>
  <c r="AQ122"/>
  <c r="AP122"/>
  <c r="AO122"/>
  <c r="AN122"/>
  <c r="AM122"/>
  <c r="AL122"/>
  <c r="AK122"/>
  <c r="AJ122"/>
  <c r="AI122"/>
  <c r="AH122"/>
  <c r="AG122"/>
  <c r="AF122"/>
  <c r="AE122"/>
  <c r="AD122"/>
  <c r="AC122"/>
  <c r="AB122"/>
  <c r="AA122"/>
  <c r="Z122"/>
  <c r="Y122"/>
  <c r="X122"/>
  <c r="W122"/>
  <c r="V122"/>
  <c r="U122"/>
  <c r="T122"/>
  <c r="S122"/>
  <c r="R122"/>
  <c r="Q122"/>
  <c r="P122"/>
  <c r="O122"/>
  <c r="N122"/>
  <c r="M122"/>
  <c r="L122"/>
  <c r="F122"/>
  <c r="D122"/>
  <c r="AW121"/>
  <c r="AV121"/>
  <c r="AU121"/>
  <c r="AT121"/>
  <c r="AS121"/>
  <c r="AR121"/>
  <c r="AQ121"/>
  <c r="AP121"/>
  <c r="AO121"/>
  <c r="AN121"/>
  <c r="AM121"/>
  <c r="AL121"/>
  <c r="AK121"/>
  <c r="AJ121"/>
  <c r="AI121"/>
  <c r="AH121"/>
  <c r="AG121"/>
  <c r="AF121"/>
  <c r="AE121"/>
  <c r="AD121"/>
  <c r="AC121"/>
  <c r="AB121"/>
  <c r="AA121"/>
  <c r="Z121"/>
  <c r="Y121"/>
  <c r="X121"/>
  <c r="W121"/>
  <c r="V121"/>
  <c r="U121"/>
  <c r="T121"/>
  <c r="S121"/>
  <c r="R121"/>
  <c r="Q121"/>
  <c r="P121"/>
  <c r="O121"/>
  <c r="N121"/>
  <c r="D121" s="1"/>
  <c r="M121"/>
  <c r="L121"/>
  <c r="F121"/>
  <c r="E121"/>
  <c r="AW120"/>
  <c r="AV120"/>
  <c r="AU120"/>
  <c r="AT120"/>
  <c r="AS120"/>
  <c r="AQ120"/>
  <c r="AP120"/>
  <c r="AN120"/>
  <c r="AM120"/>
  <c r="AL120"/>
  <c r="AK120"/>
  <c r="AJ120"/>
  <c r="AI120"/>
  <c r="AH120"/>
  <c r="AG120"/>
  <c r="AF120"/>
  <c r="AE120"/>
  <c r="AD120"/>
  <c r="AC120"/>
  <c r="AB120"/>
  <c r="AA120"/>
  <c r="Z120"/>
  <c r="X120"/>
  <c r="W120"/>
  <c r="V120"/>
  <c r="U120"/>
  <c r="T120"/>
  <c r="S120"/>
  <c r="R120"/>
  <c r="Q120"/>
  <c r="P120"/>
  <c r="O120"/>
  <c r="N120"/>
  <c r="M120"/>
  <c r="L120"/>
  <c r="F120"/>
  <c r="AW119"/>
  <c r="AV119"/>
  <c r="AU119"/>
  <c r="AT119"/>
  <c r="AS119"/>
  <c r="AR119"/>
  <c r="AQ119"/>
  <c r="AP119"/>
  <c r="AP118" s="1"/>
  <c r="AO119"/>
  <c r="AN119"/>
  <c r="AM119"/>
  <c r="AL119"/>
  <c r="AL118" s="1"/>
  <c r="AK119"/>
  <c r="AJ119"/>
  <c r="AI119"/>
  <c r="AH119"/>
  <c r="AH118" s="1"/>
  <c r="AG119"/>
  <c r="AF119"/>
  <c r="AE119"/>
  <c r="AD119"/>
  <c r="AD118" s="1"/>
  <c r="AC119"/>
  <c r="AB119"/>
  <c r="AA119"/>
  <c r="Z119"/>
  <c r="Z118" s="1"/>
  <c r="Y119"/>
  <c r="X119"/>
  <c r="W119"/>
  <c r="V119"/>
  <c r="V118" s="1"/>
  <c r="U119"/>
  <c r="T119"/>
  <c r="S119"/>
  <c r="R119"/>
  <c r="R118" s="1"/>
  <c r="Q119"/>
  <c r="P119"/>
  <c r="O119"/>
  <c r="N119"/>
  <c r="M119"/>
  <c r="L119"/>
  <c r="F119"/>
  <c r="D119"/>
  <c r="N118"/>
  <c r="F118"/>
  <c r="AW117"/>
  <c r="AV117"/>
  <c r="AU117"/>
  <c r="AT117"/>
  <c r="AS117"/>
  <c r="AR117"/>
  <c r="AQ117"/>
  <c r="AP117"/>
  <c r="AO117"/>
  <c r="AN117"/>
  <c r="AM117"/>
  <c r="AL117"/>
  <c r="AK117"/>
  <c r="AJ117"/>
  <c r="AI117"/>
  <c r="AH117"/>
  <c r="AG117"/>
  <c r="AF117"/>
  <c r="AE117"/>
  <c r="AD117"/>
  <c r="AC117"/>
  <c r="AB117"/>
  <c r="AA117"/>
  <c r="Z117"/>
  <c r="Y117"/>
  <c r="X117"/>
  <c r="W117"/>
  <c r="V117"/>
  <c r="U117"/>
  <c r="T117"/>
  <c r="S117"/>
  <c r="R117"/>
  <c r="Q117"/>
  <c r="P117"/>
  <c r="O117"/>
  <c r="N117"/>
  <c r="M117"/>
  <c r="L117"/>
  <c r="F117"/>
  <c r="AW116"/>
  <c r="AV116"/>
  <c r="AU116"/>
  <c r="AT116"/>
  <c r="AS116"/>
  <c r="AR116"/>
  <c r="AQ116"/>
  <c r="AP116"/>
  <c r="AO116"/>
  <c r="AN116"/>
  <c r="AM116"/>
  <c r="AL116"/>
  <c r="AK116"/>
  <c r="AJ116"/>
  <c r="AI116"/>
  <c r="AH116"/>
  <c r="AG116"/>
  <c r="AF116"/>
  <c r="AE116"/>
  <c r="AD116"/>
  <c r="AC116"/>
  <c r="AB116"/>
  <c r="AA116"/>
  <c r="Z116"/>
  <c r="Y116"/>
  <c r="X116"/>
  <c r="W116"/>
  <c r="V116"/>
  <c r="U116"/>
  <c r="T116"/>
  <c r="S116"/>
  <c r="R116"/>
  <c r="Q116"/>
  <c r="P116"/>
  <c r="O116"/>
  <c r="N116"/>
  <c r="M116"/>
  <c r="L116"/>
  <c r="F116"/>
  <c r="AW115"/>
  <c r="AV115"/>
  <c r="AU115"/>
  <c r="AT115"/>
  <c r="AS115"/>
  <c r="AR115"/>
  <c r="AQ115"/>
  <c r="AP115"/>
  <c r="AO115"/>
  <c r="AN115"/>
  <c r="AM115"/>
  <c r="AL115"/>
  <c r="AK115"/>
  <c r="AJ115"/>
  <c r="AI115"/>
  <c r="AH115"/>
  <c r="AG115"/>
  <c r="AF115"/>
  <c r="AE115"/>
  <c r="AD115"/>
  <c r="AC115"/>
  <c r="AB115"/>
  <c r="AA115"/>
  <c r="Z115"/>
  <c r="Y115"/>
  <c r="X115"/>
  <c r="W115"/>
  <c r="V115"/>
  <c r="U115"/>
  <c r="T115"/>
  <c r="S115"/>
  <c r="R115"/>
  <c r="Q115"/>
  <c r="P115"/>
  <c r="O115"/>
  <c r="N115"/>
  <c r="M115"/>
  <c r="L115"/>
  <c r="F115"/>
  <c r="AW114"/>
  <c r="AV114"/>
  <c r="AU114"/>
  <c r="AT114"/>
  <c r="AS114"/>
  <c r="AR114"/>
  <c r="AQ114"/>
  <c r="AP114"/>
  <c r="AO114"/>
  <c r="AN114"/>
  <c r="AM114"/>
  <c r="AL114"/>
  <c r="AK114"/>
  <c r="AJ114"/>
  <c r="AI114"/>
  <c r="AH114"/>
  <c r="AG114"/>
  <c r="AF114"/>
  <c r="AE114"/>
  <c r="AD114"/>
  <c r="AC114"/>
  <c r="AB114"/>
  <c r="AA114"/>
  <c r="Z114"/>
  <c r="Y114"/>
  <c r="X114"/>
  <c r="W114"/>
  <c r="V114"/>
  <c r="U114"/>
  <c r="T114"/>
  <c r="S114"/>
  <c r="R114"/>
  <c r="Q114"/>
  <c r="P114"/>
  <c r="O114"/>
  <c r="N114"/>
  <c r="M114"/>
  <c r="L114"/>
  <c r="F114"/>
  <c r="AW113"/>
  <c r="AV113"/>
  <c r="AU113"/>
  <c r="AT113"/>
  <c r="AS113"/>
  <c r="AR113"/>
  <c r="AQ113"/>
  <c r="AP113"/>
  <c r="AO113"/>
  <c r="AN113"/>
  <c r="AM113"/>
  <c r="AL113"/>
  <c r="AK113"/>
  <c r="AJ113"/>
  <c r="AI113"/>
  <c r="AH113"/>
  <c r="AG113"/>
  <c r="AF113"/>
  <c r="AE113"/>
  <c r="AD113"/>
  <c r="AC113"/>
  <c r="AB113"/>
  <c r="AA113"/>
  <c r="Z113"/>
  <c r="Y113"/>
  <c r="X113"/>
  <c r="W113"/>
  <c r="V113"/>
  <c r="U113"/>
  <c r="T113"/>
  <c r="S113"/>
  <c r="R113"/>
  <c r="Q113"/>
  <c r="P113"/>
  <c r="O113"/>
  <c r="N113"/>
  <c r="M113"/>
  <c r="L113"/>
  <c r="F113"/>
  <c r="AW112"/>
  <c r="AV112"/>
  <c r="AU112"/>
  <c r="AT112"/>
  <c r="AS112"/>
  <c r="AR112"/>
  <c r="AQ112"/>
  <c r="AP112"/>
  <c r="AO112"/>
  <c r="AN112"/>
  <c r="AM112"/>
  <c r="AL112"/>
  <c r="AK112"/>
  <c r="AJ112"/>
  <c r="AI112"/>
  <c r="AH112"/>
  <c r="AG112"/>
  <c r="AF112"/>
  <c r="AE112"/>
  <c r="AD112"/>
  <c r="AC112"/>
  <c r="AB112"/>
  <c r="AA112"/>
  <c r="Z112"/>
  <c r="Y112"/>
  <c r="X112"/>
  <c r="W112"/>
  <c r="V112"/>
  <c r="U112"/>
  <c r="T112"/>
  <c r="S112"/>
  <c r="R112"/>
  <c r="Q112"/>
  <c r="P112"/>
  <c r="O112"/>
  <c r="N112"/>
  <c r="M112"/>
  <c r="L112"/>
  <c r="F112"/>
  <c r="F111"/>
  <c r="AW110"/>
  <c r="AV110"/>
  <c r="AU110"/>
  <c r="AT110"/>
  <c r="AS110"/>
  <c r="AR110"/>
  <c r="AQ110"/>
  <c r="AP110"/>
  <c r="AO110"/>
  <c r="AN110"/>
  <c r="AM110"/>
  <c r="AL110"/>
  <c r="AK110"/>
  <c r="AJ110"/>
  <c r="AI110"/>
  <c r="AH110"/>
  <c r="AG110"/>
  <c r="AF110"/>
  <c r="AE110"/>
  <c r="AD110"/>
  <c r="AC110"/>
  <c r="AB110"/>
  <c r="AA110"/>
  <c r="Z110"/>
  <c r="Y110"/>
  <c r="X110"/>
  <c r="W110"/>
  <c r="V110"/>
  <c r="U110"/>
  <c r="T110"/>
  <c r="S110"/>
  <c r="R110"/>
  <c r="Q110"/>
  <c r="P110"/>
  <c r="O110"/>
  <c r="N110"/>
  <c r="M110"/>
  <c r="L110"/>
  <c r="F110"/>
  <c r="AW109"/>
  <c r="AV109"/>
  <c r="AU109"/>
  <c r="AT109"/>
  <c r="AS109"/>
  <c r="AR109"/>
  <c r="AQ109"/>
  <c r="AP109"/>
  <c r="AO109"/>
  <c r="AN109"/>
  <c r="AM109"/>
  <c r="AL109"/>
  <c r="AK109"/>
  <c r="AJ109"/>
  <c r="AI109"/>
  <c r="AH109"/>
  <c r="AG109"/>
  <c r="AF109"/>
  <c r="AE109"/>
  <c r="AD109"/>
  <c r="AC109"/>
  <c r="AB109"/>
  <c r="AA109"/>
  <c r="Z109"/>
  <c r="Y109"/>
  <c r="X109"/>
  <c r="W109"/>
  <c r="V109"/>
  <c r="U109"/>
  <c r="T109"/>
  <c r="S109"/>
  <c r="R109"/>
  <c r="Q109"/>
  <c r="P109"/>
  <c r="O109"/>
  <c r="N109"/>
  <c r="M109"/>
  <c r="L109"/>
  <c r="F109"/>
  <c r="AW108"/>
  <c r="AV108"/>
  <c r="AU108"/>
  <c r="AT108"/>
  <c r="AS108"/>
  <c r="AR108"/>
  <c r="AQ108"/>
  <c r="AP108"/>
  <c r="AO108"/>
  <c r="AN108"/>
  <c r="AM108"/>
  <c r="AL108"/>
  <c r="AK108"/>
  <c r="AJ108"/>
  <c r="AI108"/>
  <c r="AH108"/>
  <c r="AG108"/>
  <c r="AF108"/>
  <c r="AE108"/>
  <c r="AD108"/>
  <c r="AC108"/>
  <c r="AB108"/>
  <c r="AA108"/>
  <c r="Z108"/>
  <c r="Y108"/>
  <c r="X108"/>
  <c r="W108"/>
  <c r="V108"/>
  <c r="U108"/>
  <c r="T108"/>
  <c r="S108"/>
  <c r="R108"/>
  <c r="Q108"/>
  <c r="P108"/>
  <c r="O108"/>
  <c r="N108"/>
  <c r="M108"/>
  <c r="L108"/>
  <c r="F108"/>
  <c r="AW107"/>
  <c r="AV107"/>
  <c r="AU107"/>
  <c r="AT107"/>
  <c r="AS107"/>
  <c r="AR107"/>
  <c r="AQ107"/>
  <c r="AP107"/>
  <c r="AO107"/>
  <c r="AN107"/>
  <c r="AM107"/>
  <c r="AL107"/>
  <c r="AK107"/>
  <c r="AJ107"/>
  <c r="AI107"/>
  <c r="AH107"/>
  <c r="AG107"/>
  <c r="AF107"/>
  <c r="AE107"/>
  <c r="AD107"/>
  <c r="AC107"/>
  <c r="AB107"/>
  <c r="AA107"/>
  <c r="Z107"/>
  <c r="Y107"/>
  <c r="X107"/>
  <c r="W107"/>
  <c r="V107"/>
  <c r="U107"/>
  <c r="T107"/>
  <c r="S107"/>
  <c r="R107"/>
  <c r="Q107"/>
  <c r="P107"/>
  <c r="O107"/>
  <c r="N107"/>
  <c r="M107"/>
  <c r="L107"/>
  <c r="F107"/>
  <c r="AW106"/>
  <c r="AV106"/>
  <c r="AU106"/>
  <c r="AT106"/>
  <c r="AS106"/>
  <c r="AR106"/>
  <c r="AQ106"/>
  <c r="AP106"/>
  <c r="AO106"/>
  <c r="AN106"/>
  <c r="AM106"/>
  <c r="AL106"/>
  <c r="AK106"/>
  <c r="AJ106"/>
  <c r="AI106"/>
  <c r="AH106"/>
  <c r="AG106"/>
  <c r="AF106"/>
  <c r="AE106"/>
  <c r="AD106"/>
  <c r="AC106"/>
  <c r="AB106"/>
  <c r="AA106"/>
  <c r="Z106"/>
  <c r="Y106"/>
  <c r="X106"/>
  <c r="W106"/>
  <c r="V106"/>
  <c r="U106"/>
  <c r="T106"/>
  <c r="S106"/>
  <c r="R106"/>
  <c r="Q106"/>
  <c r="P106"/>
  <c r="O106"/>
  <c r="N106"/>
  <c r="M106"/>
  <c r="L106"/>
  <c r="F106"/>
  <c r="AW105"/>
  <c r="AV105"/>
  <c r="AU105"/>
  <c r="AT105"/>
  <c r="AS105"/>
  <c r="AR105"/>
  <c r="AQ105"/>
  <c r="AP105"/>
  <c r="AO105"/>
  <c r="AN105"/>
  <c r="AM105"/>
  <c r="AL105"/>
  <c r="AK105"/>
  <c r="AJ105"/>
  <c r="AI105"/>
  <c r="AH105"/>
  <c r="AG105"/>
  <c r="AF105"/>
  <c r="AE105"/>
  <c r="AD105"/>
  <c r="AC105"/>
  <c r="AB105"/>
  <c r="AA105"/>
  <c r="Z105"/>
  <c r="Y105"/>
  <c r="X105"/>
  <c r="W105"/>
  <c r="V105"/>
  <c r="U105"/>
  <c r="T105"/>
  <c r="S105"/>
  <c r="R105"/>
  <c r="Q105"/>
  <c r="P105"/>
  <c r="O105"/>
  <c r="N105"/>
  <c r="M105"/>
  <c r="L105"/>
  <c r="F105"/>
  <c r="F104"/>
  <c r="AW103"/>
  <c r="AV103"/>
  <c r="AU103"/>
  <c r="AT103"/>
  <c r="AS103"/>
  <c r="AR103"/>
  <c r="AQ103"/>
  <c r="AP103"/>
  <c r="AO103"/>
  <c r="AN103"/>
  <c r="AM103"/>
  <c r="AL103"/>
  <c r="AK103"/>
  <c r="AJ103"/>
  <c r="AI103"/>
  <c r="AH103"/>
  <c r="AG103"/>
  <c r="AF103"/>
  <c r="AE103"/>
  <c r="AD103"/>
  <c r="AC103"/>
  <c r="AB103"/>
  <c r="AA103"/>
  <c r="Z103"/>
  <c r="Y103"/>
  <c r="X103"/>
  <c r="W103"/>
  <c r="V103"/>
  <c r="U103"/>
  <c r="T103"/>
  <c r="S103"/>
  <c r="R103"/>
  <c r="Q103"/>
  <c r="P103"/>
  <c r="O103"/>
  <c r="N103"/>
  <c r="M103"/>
  <c r="E103" s="1"/>
  <c r="L103"/>
  <c r="F103"/>
  <c r="AW102"/>
  <c r="AV102"/>
  <c r="AU102"/>
  <c r="AT102"/>
  <c r="AS102"/>
  <c r="AR102"/>
  <c r="AQ102"/>
  <c r="AP102"/>
  <c r="AO102"/>
  <c r="AN102"/>
  <c r="AM102"/>
  <c r="AL102"/>
  <c r="AK102"/>
  <c r="AJ102"/>
  <c r="AI102"/>
  <c r="AH102"/>
  <c r="AG102"/>
  <c r="AF102"/>
  <c r="AE102"/>
  <c r="AD102"/>
  <c r="AC102"/>
  <c r="AB102"/>
  <c r="AA102"/>
  <c r="Z102"/>
  <c r="Y102"/>
  <c r="X102"/>
  <c r="W102"/>
  <c r="V102"/>
  <c r="U102"/>
  <c r="T102"/>
  <c r="S102"/>
  <c r="R102"/>
  <c r="Q102"/>
  <c r="P102"/>
  <c r="O102"/>
  <c r="N102"/>
  <c r="M102"/>
  <c r="E102" s="1"/>
  <c r="L102"/>
  <c r="F102"/>
  <c r="D102"/>
  <c r="AW101"/>
  <c r="AW100" s="1"/>
  <c r="AV101"/>
  <c r="AU101"/>
  <c r="AU100" s="1"/>
  <c r="AT101"/>
  <c r="AT100" s="1"/>
  <c r="AS101"/>
  <c r="AS100" s="1"/>
  <c r="AR101"/>
  <c r="AQ101"/>
  <c r="AQ100" s="1"/>
  <c r="AP101"/>
  <c r="AP100" s="1"/>
  <c r="AO101"/>
  <c r="AO100" s="1"/>
  <c r="AN101"/>
  <c r="AM101"/>
  <c r="AM100" s="1"/>
  <c r="AL101"/>
  <c r="AL100" s="1"/>
  <c r="AK101"/>
  <c r="AK100" s="1"/>
  <c r="AJ101"/>
  <c r="AI101"/>
  <c r="AI100" s="1"/>
  <c r="AH101"/>
  <c r="AH100" s="1"/>
  <c r="AG101"/>
  <c r="AG100" s="1"/>
  <c r="AF101"/>
  <c r="AE101"/>
  <c r="AE100" s="1"/>
  <c r="AD101"/>
  <c r="AD100" s="1"/>
  <c r="AC101"/>
  <c r="AC100" s="1"/>
  <c r="AB101"/>
  <c r="AA101"/>
  <c r="AA100" s="1"/>
  <c r="Z101"/>
  <c r="Z100" s="1"/>
  <c r="Y101"/>
  <c r="Y100" s="1"/>
  <c r="X101"/>
  <c r="W101"/>
  <c r="W100" s="1"/>
  <c r="V101"/>
  <c r="V100" s="1"/>
  <c r="U101"/>
  <c r="U100" s="1"/>
  <c r="T101"/>
  <c r="S101"/>
  <c r="S100" s="1"/>
  <c r="R101"/>
  <c r="R100" s="1"/>
  <c r="Q101"/>
  <c r="Q100" s="1"/>
  <c r="P101"/>
  <c r="O101"/>
  <c r="O100" s="1"/>
  <c r="N101"/>
  <c r="D101" s="1"/>
  <c r="M101"/>
  <c r="M100" s="1"/>
  <c r="L101"/>
  <c r="F101"/>
  <c r="AV100"/>
  <c r="AR100"/>
  <c r="AN100"/>
  <c r="AJ100"/>
  <c r="AF100"/>
  <c r="AB100"/>
  <c r="X100"/>
  <c r="T100"/>
  <c r="P100"/>
  <c r="L100"/>
  <c r="F100"/>
  <c r="AW99"/>
  <c r="AV99"/>
  <c r="AU99"/>
  <c r="AT99"/>
  <c r="AS99"/>
  <c r="AR99"/>
  <c r="AQ99"/>
  <c r="AP99"/>
  <c r="AO99"/>
  <c r="AN99"/>
  <c r="AM99"/>
  <c r="AL99"/>
  <c r="AK99"/>
  <c r="AJ99"/>
  <c r="AI99"/>
  <c r="AH99"/>
  <c r="AG99"/>
  <c r="AF99"/>
  <c r="AE99"/>
  <c r="AD99"/>
  <c r="AC99"/>
  <c r="AB99"/>
  <c r="AA99"/>
  <c r="Z99"/>
  <c r="Y99"/>
  <c r="X99"/>
  <c r="W99"/>
  <c r="V99"/>
  <c r="U99"/>
  <c r="T99"/>
  <c r="S99"/>
  <c r="R99"/>
  <c r="Q99"/>
  <c r="P99"/>
  <c r="O99"/>
  <c r="N99"/>
  <c r="D99" s="1"/>
  <c r="M99"/>
  <c r="E99" s="1"/>
  <c r="L99"/>
  <c r="F99"/>
  <c r="AW98"/>
  <c r="AV98"/>
  <c r="AU98"/>
  <c r="AT98"/>
  <c r="AS98"/>
  <c r="AR98"/>
  <c r="AQ98"/>
  <c r="AP98"/>
  <c r="AO98"/>
  <c r="AN98"/>
  <c r="AM98"/>
  <c r="AL98"/>
  <c r="AK98"/>
  <c r="AJ98"/>
  <c r="AI98"/>
  <c r="AH98"/>
  <c r="AG98"/>
  <c r="AF98"/>
  <c r="AE98"/>
  <c r="AD98"/>
  <c r="AC98"/>
  <c r="AB98"/>
  <c r="AA98"/>
  <c r="Z98"/>
  <c r="Y98"/>
  <c r="X98"/>
  <c r="W98"/>
  <c r="V98"/>
  <c r="U98"/>
  <c r="T98"/>
  <c r="S98"/>
  <c r="R98"/>
  <c r="Q98"/>
  <c r="P98"/>
  <c r="O98"/>
  <c r="N98"/>
  <c r="M98"/>
  <c r="L98"/>
  <c r="F98"/>
  <c r="AW97"/>
  <c r="AV97"/>
  <c r="AU97"/>
  <c r="AT97"/>
  <c r="AS97"/>
  <c r="AR97"/>
  <c r="AQ97"/>
  <c r="AP97"/>
  <c r="AO97"/>
  <c r="AN97"/>
  <c r="AM97"/>
  <c r="AL97"/>
  <c r="AK97"/>
  <c r="AJ97"/>
  <c r="AI97"/>
  <c r="AH97"/>
  <c r="AG97"/>
  <c r="AF97"/>
  <c r="AE97"/>
  <c r="AD97"/>
  <c r="AC97"/>
  <c r="AB97"/>
  <c r="AA97"/>
  <c r="Z97"/>
  <c r="Y97"/>
  <c r="X97"/>
  <c r="W97"/>
  <c r="V97"/>
  <c r="U97"/>
  <c r="T97"/>
  <c r="S97"/>
  <c r="R97"/>
  <c r="Q97"/>
  <c r="P97"/>
  <c r="O97"/>
  <c r="N97"/>
  <c r="M97"/>
  <c r="E97" s="1"/>
  <c r="L97"/>
  <c r="D97" s="1"/>
  <c r="F97"/>
  <c r="AW96"/>
  <c r="AV96"/>
  <c r="AU96"/>
  <c r="AT96"/>
  <c r="AS96"/>
  <c r="AR96"/>
  <c r="AQ96"/>
  <c r="AP96"/>
  <c r="AO96"/>
  <c r="AN96"/>
  <c r="AM96"/>
  <c r="AL96"/>
  <c r="AK96"/>
  <c r="AJ96"/>
  <c r="AI96"/>
  <c r="AH96"/>
  <c r="AG96"/>
  <c r="AF96"/>
  <c r="AE96"/>
  <c r="AD96"/>
  <c r="AC96"/>
  <c r="AB96"/>
  <c r="AA96"/>
  <c r="Z96"/>
  <c r="Y96"/>
  <c r="X96"/>
  <c r="W96"/>
  <c r="V96"/>
  <c r="U96"/>
  <c r="T96"/>
  <c r="S96"/>
  <c r="R96"/>
  <c r="Q96"/>
  <c r="P96"/>
  <c r="O96"/>
  <c r="N96"/>
  <c r="M96"/>
  <c r="L96"/>
  <c r="D96" s="1"/>
  <c r="F96"/>
  <c r="AW95"/>
  <c r="AV95"/>
  <c r="AU95"/>
  <c r="AT95"/>
  <c r="AS95"/>
  <c r="AR95"/>
  <c r="AQ95"/>
  <c r="AP95"/>
  <c r="AO95"/>
  <c r="AN95"/>
  <c r="AM95"/>
  <c r="AL95"/>
  <c r="AK95"/>
  <c r="AJ95"/>
  <c r="AI95"/>
  <c r="AH95"/>
  <c r="AG95"/>
  <c r="AF95"/>
  <c r="AE95"/>
  <c r="AD95"/>
  <c r="AC95"/>
  <c r="AB95"/>
  <c r="AA95"/>
  <c r="Z95"/>
  <c r="Y95"/>
  <c r="X95"/>
  <c r="W95"/>
  <c r="V95"/>
  <c r="U95"/>
  <c r="T95"/>
  <c r="S95"/>
  <c r="R95"/>
  <c r="Q95"/>
  <c r="P95"/>
  <c r="O95"/>
  <c r="N95"/>
  <c r="M95"/>
  <c r="E95" s="1"/>
  <c r="L95"/>
  <c r="F95"/>
  <c r="AW94"/>
  <c r="AV94"/>
  <c r="AU94"/>
  <c r="AT94"/>
  <c r="AS94"/>
  <c r="AR94"/>
  <c r="AQ94"/>
  <c r="AP94"/>
  <c r="AO94"/>
  <c r="AN94"/>
  <c r="AM94"/>
  <c r="AL94"/>
  <c r="AK94"/>
  <c r="AJ94"/>
  <c r="AI94"/>
  <c r="AH94"/>
  <c r="AG94"/>
  <c r="AF94"/>
  <c r="AE94"/>
  <c r="AD94"/>
  <c r="AC94"/>
  <c r="AB94"/>
  <c r="AA94"/>
  <c r="Z94"/>
  <c r="Y94"/>
  <c r="X94"/>
  <c r="W94"/>
  <c r="V94"/>
  <c r="U94"/>
  <c r="T94"/>
  <c r="S94"/>
  <c r="R94"/>
  <c r="Q94"/>
  <c r="P94"/>
  <c r="O94"/>
  <c r="E94" s="1"/>
  <c r="N94"/>
  <c r="M94"/>
  <c r="L94"/>
  <c r="D94" s="1"/>
  <c r="F94"/>
  <c r="AW93"/>
  <c r="AV93"/>
  <c r="AU93"/>
  <c r="AT93"/>
  <c r="AS93"/>
  <c r="AR93"/>
  <c r="AQ93"/>
  <c r="AP93"/>
  <c r="AO93"/>
  <c r="AN93"/>
  <c r="AM93"/>
  <c r="AL93"/>
  <c r="AK93"/>
  <c r="AJ93"/>
  <c r="AI93"/>
  <c r="AH93"/>
  <c r="AG93"/>
  <c r="AF93"/>
  <c r="AE93"/>
  <c r="AD93"/>
  <c r="AC93"/>
  <c r="AB93"/>
  <c r="AA93"/>
  <c r="Z93"/>
  <c r="Y93"/>
  <c r="X93"/>
  <c r="W93"/>
  <c r="V93"/>
  <c r="U93"/>
  <c r="T93"/>
  <c r="S93"/>
  <c r="R93"/>
  <c r="Q93"/>
  <c r="P93"/>
  <c r="O93"/>
  <c r="N93"/>
  <c r="M93"/>
  <c r="L93"/>
  <c r="F93"/>
  <c r="AW92"/>
  <c r="AV92"/>
  <c r="AU92"/>
  <c r="AT92"/>
  <c r="AS92"/>
  <c r="AR92"/>
  <c r="AQ92"/>
  <c r="AP92"/>
  <c r="AO92"/>
  <c r="AN92"/>
  <c r="AM92"/>
  <c r="AL92"/>
  <c r="AK92"/>
  <c r="AJ92"/>
  <c r="AI92"/>
  <c r="AH92"/>
  <c r="AG92"/>
  <c r="AF92"/>
  <c r="AE92"/>
  <c r="AD92"/>
  <c r="AC92"/>
  <c r="AB92"/>
  <c r="AA92"/>
  <c r="Z92"/>
  <c r="Y92"/>
  <c r="X92"/>
  <c r="W92"/>
  <c r="V92"/>
  <c r="U92"/>
  <c r="T92"/>
  <c r="S92"/>
  <c r="R92"/>
  <c r="Q92"/>
  <c r="P92"/>
  <c r="O92"/>
  <c r="N92"/>
  <c r="D92" s="1"/>
  <c r="M92"/>
  <c r="E92" s="1"/>
  <c r="L92"/>
  <c r="F92"/>
  <c r="AW91"/>
  <c r="AW89" s="1"/>
  <c r="AV91"/>
  <c r="AU91"/>
  <c r="AT91"/>
  <c r="AS91"/>
  <c r="AR91"/>
  <c r="AQ91"/>
  <c r="AP91"/>
  <c r="AO91"/>
  <c r="AO89" s="1"/>
  <c r="AN91"/>
  <c r="AM91"/>
  <c r="AL91"/>
  <c r="AK91"/>
  <c r="AJ91"/>
  <c r="AI91"/>
  <c r="AH91"/>
  <c r="AG91"/>
  <c r="AF91"/>
  <c r="AE91"/>
  <c r="AD91"/>
  <c r="AC91"/>
  <c r="AC89" s="1"/>
  <c r="AB91"/>
  <c r="AA91"/>
  <c r="Z91"/>
  <c r="Y91"/>
  <c r="Y89" s="1"/>
  <c r="X91"/>
  <c r="W91"/>
  <c r="V91"/>
  <c r="U91"/>
  <c r="T91"/>
  <c r="S91"/>
  <c r="R91"/>
  <c r="Q91"/>
  <c r="P91"/>
  <c r="O91"/>
  <c r="N91"/>
  <c r="M91"/>
  <c r="M89" s="1"/>
  <c r="L91"/>
  <c r="F91"/>
  <c r="AW90"/>
  <c r="AV90"/>
  <c r="AV89" s="1"/>
  <c r="AU90"/>
  <c r="AT90"/>
  <c r="AT89" s="1"/>
  <c r="AS90"/>
  <c r="AR90"/>
  <c r="AR89" s="1"/>
  <c r="AQ90"/>
  <c r="AP90"/>
  <c r="AP89" s="1"/>
  <c r="AO90"/>
  <c r="AN90"/>
  <c r="AN89" s="1"/>
  <c r="AM90"/>
  <c r="AL90"/>
  <c r="AL89" s="1"/>
  <c r="AK90"/>
  <c r="AJ90"/>
  <c r="AJ89" s="1"/>
  <c r="AI90"/>
  <c r="AH90"/>
  <c r="AG90"/>
  <c r="AG89" s="1"/>
  <c r="AF90"/>
  <c r="AF89" s="1"/>
  <c r="AE90"/>
  <c r="AD90"/>
  <c r="AC90"/>
  <c r="AB90"/>
  <c r="AB89" s="1"/>
  <c r="AA90"/>
  <c r="Z90"/>
  <c r="Y90"/>
  <c r="X90"/>
  <c r="X89" s="1"/>
  <c r="W90"/>
  <c r="V90"/>
  <c r="U90"/>
  <c r="T90"/>
  <c r="T89" s="1"/>
  <c r="S90"/>
  <c r="R90"/>
  <c r="Q90"/>
  <c r="Q89" s="1"/>
  <c r="P90"/>
  <c r="P89" s="1"/>
  <c r="O90"/>
  <c r="N90"/>
  <c r="M90"/>
  <c r="E90" s="1"/>
  <c r="L90"/>
  <c r="L89" s="1"/>
  <c r="F90"/>
  <c r="AS89"/>
  <c r="AK89"/>
  <c r="U89"/>
  <c r="F89"/>
  <c r="AW88"/>
  <c r="AV88"/>
  <c r="AU88"/>
  <c r="AT88"/>
  <c r="AS88"/>
  <c r="AR88"/>
  <c r="AQ88"/>
  <c r="AP88"/>
  <c r="AO88"/>
  <c r="AN88"/>
  <c r="AM88"/>
  <c r="AL88"/>
  <c r="AK88"/>
  <c r="AJ88"/>
  <c r="AI88"/>
  <c r="AH88"/>
  <c r="AG88"/>
  <c r="AF88"/>
  <c r="AE88"/>
  <c r="AD88"/>
  <c r="AC88"/>
  <c r="AB88"/>
  <c r="AA88"/>
  <c r="Z88"/>
  <c r="Y88"/>
  <c r="X88"/>
  <c r="W88"/>
  <c r="V88"/>
  <c r="U88"/>
  <c r="T88"/>
  <c r="S88"/>
  <c r="R88"/>
  <c r="Q88"/>
  <c r="P88"/>
  <c r="O88"/>
  <c r="N88"/>
  <c r="M88"/>
  <c r="E88" s="1"/>
  <c r="L88"/>
  <c r="F88"/>
  <c r="D88"/>
  <c r="AW87"/>
  <c r="AV87"/>
  <c r="AU87"/>
  <c r="AT87"/>
  <c r="AS87"/>
  <c r="AR87"/>
  <c r="AQ87"/>
  <c r="AP87"/>
  <c r="AO87"/>
  <c r="AN87"/>
  <c r="AM87"/>
  <c r="AL87"/>
  <c r="AK87"/>
  <c r="AJ87"/>
  <c r="AI87"/>
  <c r="AH87"/>
  <c r="AG87"/>
  <c r="AF87"/>
  <c r="AE87"/>
  <c r="AD87"/>
  <c r="AC87"/>
  <c r="AB87"/>
  <c r="AA87"/>
  <c r="Z87"/>
  <c r="Y87"/>
  <c r="X87"/>
  <c r="W87"/>
  <c r="V87"/>
  <c r="U87"/>
  <c r="T87"/>
  <c r="S87"/>
  <c r="R87"/>
  <c r="Q87"/>
  <c r="P87"/>
  <c r="O87"/>
  <c r="N87"/>
  <c r="D87" s="1"/>
  <c r="M87"/>
  <c r="E87" s="1"/>
  <c r="L87"/>
  <c r="F87"/>
  <c r="AW86"/>
  <c r="AV86"/>
  <c r="AU86"/>
  <c r="AT86"/>
  <c r="AS86"/>
  <c r="AR86"/>
  <c r="AQ86"/>
  <c r="AP86"/>
  <c r="AO86"/>
  <c r="AN86"/>
  <c r="AM86"/>
  <c r="AL86"/>
  <c r="AK86"/>
  <c r="AJ86"/>
  <c r="AI86"/>
  <c r="AH86"/>
  <c r="AG86"/>
  <c r="AF86"/>
  <c r="AE86"/>
  <c r="AD86"/>
  <c r="AC86"/>
  <c r="AB86"/>
  <c r="AA86"/>
  <c r="Z86"/>
  <c r="Y86"/>
  <c r="X86"/>
  <c r="W86"/>
  <c r="V86"/>
  <c r="U86"/>
  <c r="T86"/>
  <c r="S86"/>
  <c r="R86"/>
  <c r="Q86"/>
  <c r="P86"/>
  <c r="O86"/>
  <c r="N86"/>
  <c r="M86"/>
  <c r="L86"/>
  <c r="F86"/>
  <c r="AW85"/>
  <c r="AV85"/>
  <c r="AU85"/>
  <c r="AT85"/>
  <c r="AS85"/>
  <c r="AR85"/>
  <c r="AQ85"/>
  <c r="AP85"/>
  <c r="AO85"/>
  <c r="AN85"/>
  <c r="AM85"/>
  <c r="AL85"/>
  <c r="AK85"/>
  <c r="AJ85"/>
  <c r="AI85"/>
  <c r="AH85"/>
  <c r="AG85"/>
  <c r="AF85"/>
  <c r="AE85"/>
  <c r="AD85"/>
  <c r="AC85"/>
  <c r="AB85"/>
  <c r="AA85"/>
  <c r="Z85"/>
  <c r="Y85"/>
  <c r="X85"/>
  <c r="W85"/>
  <c r="V85"/>
  <c r="U85"/>
  <c r="T85"/>
  <c r="S85"/>
  <c r="R85"/>
  <c r="Q85"/>
  <c r="P85"/>
  <c r="O85"/>
  <c r="N85"/>
  <c r="M85"/>
  <c r="E85" s="1"/>
  <c r="L85"/>
  <c r="D85" s="1"/>
  <c r="F85"/>
  <c r="AW84"/>
  <c r="AV84"/>
  <c r="AU84"/>
  <c r="AT84"/>
  <c r="AS84"/>
  <c r="AR84"/>
  <c r="AQ84"/>
  <c r="AP84"/>
  <c r="AO84"/>
  <c r="AN84"/>
  <c r="AM84"/>
  <c r="AL84"/>
  <c r="AK84"/>
  <c r="AJ84"/>
  <c r="AI84"/>
  <c r="AH84"/>
  <c r="AG84"/>
  <c r="AF84"/>
  <c r="AE84"/>
  <c r="AD84"/>
  <c r="AC84"/>
  <c r="AB84"/>
  <c r="AA84"/>
  <c r="Z84"/>
  <c r="Y84"/>
  <c r="X84"/>
  <c r="W84"/>
  <c r="V84"/>
  <c r="U84"/>
  <c r="T84"/>
  <c r="S84"/>
  <c r="R84"/>
  <c r="Q84"/>
  <c r="P84"/>
  <c r="O84"/>
  <c r="N84"/>
  <c r="M84"/>
  <c r="L84"/>
  <c r="D84" s="1"/>
  <c r="F84"/>
  <c r="AW83"/>
  <c r="AV83"/>
  <c r="AU83"/>
  <c r="AU80" s="1"/>
  <c r="AU79" s="1"/>
  <c r="AT83"/>
  <c r="AS83"/>
  <c r="AR83"/>
  <c r="AQ83"/>
  <c r="AP83"/>
  <c r="AO83"/>
  <c r="AN83"/>
  <c r="AM83"/>
  <c r="AM80" s="1"/>
  <c r="AM79" s="1"/>
  <c r="AL83"/>
  <c r="AK83"/>
  <c r="AJ83"/>
  <c r="AI83"/>
  <c r="AI80" s="1"/>
  <c r="AI79" s="1"/>
  <c r="AH83"/>
  <c r="AG83"/>
  <c r="AF83"/>
  <c r="AE83"/>
  <c r="AE80" s="1"/>
  <c r="AE79" s="1"/>
  <c r="AD83"/>
  <c r="AC83"/>
  <c r="AB83"/>
  <c r="AA83"/>
  <c r="Z83"/>
  <c r="Y83"/>
  <c r="X83"/>
  <c r="W83"/>
  <c r="W80" s="1"/>
  <c r="W79" s="1"/>
  <c r="V83"/>
  <c r="U83"/>
  <c r="T83"/>
  <c r="S83"/>
  <c r="S80" s="1"/>
  <c r="S79" s="1"/>
  <c r="R83"/>
  <c r="Q83"/>
  <c r="P83"/>
  <c r="O83"/>
  <c r="E83" s="1"/>
  <c r="N83"/>
  <c r="M83"/>
  <c r="L83"/>
  <c r="F83"/>
  <c r="AW82"/>
  <c r="AV82"/>
  <c r="AV80" s="1"/>
  <c r="AV79" s="1"/>
  <c r="AU82"/>
  <c r="AT82"/>
  <c r="AS82"/>
  <c r="AR82"/>
  <c r="AQ82"/>
  <c r="AP82"/>
  <c r="AO82"/>
  <c r="AN82"/>
  <c r="AN80" s="1"/>
  <c r="AN79" s="1"/>
  <c r="AM82"/>
  <c r="AL82"/>
  <c r="AK82"/>
  <c r="AJ82"/>
  <c r="AI82"/>
  <c r="AH82"/>
  <c r="AG82"/>
  <c r="AF82"/>
  <c r="AF80" s="1"/>
  <c r="AF79" s="1"/>
  <c r="AE82"/>
  <c r="AD82"/>
  <c r="AC82"/>
  <c r="AB82"/>
  <c r="AA82"/>
  <c r="Z82"/>
  <c r="Y82"/>
  <c r="X82"/>
  <c r="X80" s="1"/>
  <c r="X79" s="1"/>
  <c r="W82"/>
  <c r="V82"/>
  <c r="U82"/>
  <c r="T82"/>
  <c r="S82"/>
  <c r="R82"/>
  <c r="Q82"/>
  <c r="P82"/>
  <c r="P80" s="1"/>
  <c r="P79" s="1"/>
  <c r="O82"/>
  <c r="N82"/>
  <c r="M82"/>
  <c r="L82"/>
  <c r="F82"/>
  <c r="AW81"/>
  <c r="AV81"/>
  <c r="AU81"/>
  <c r="AT81"/>
  <c r="AS81"/>
  <c r="AR81"/>
  <c r="AQ81"/>
  <c r="AP81"/>
  <c r="AO81"/>
  <c r="AN81"/>
  <c r="AM81"/>
  <c r="AL81"/>
  <c r="AK81"/>
  <c r="AJ81"/>
  <c r="AI81"/>
  <c r="AH81"/>
  <c r="AG81"/>
  <c r="AF81"/>
  <c r="AE81"/>
  <c r="AD81"/>
  <c r="AC81"/>
  <c r="AB81"/>
  <c r="AA81"/>
  <c r="Z81"/>
  <c r="Y81"/>
  <c r="X81"/>
  <c r="W81"/>
  <c r="V81"/>
  <c r="U81"/>
  <c r="T81"/>
  <c r="S81"/>
  <c r="R81"/>
  <c r="Q81"/>
  <c r="P81"/>
  <c r="O81"/>
  <c r="N81"/>
  <c r="M81"/>
  <c r="L81"/>
  <c r="F81"/>
  <c r="AQ80"/>
  <c r="AQ79" s="1"/>
  <c r="AA80"/>
  <c r="AA79" s="1"/>
  <c r="F80"/>
  <c r="F79"/>
  <c r="AW78"/>
  <c r="AV78"/>
  <c r="AU78"/>
  <c r="AT78"/>
  <c r="AS78"/>
  <c r="AR78"/>
  <c r="AQ78"/>
  <c r="AP78"/>
  <c r="AO78"/>
  <c r="AN78"/>
  <c r="AM78"/>
  <c r="AL78"/>
  <c r="AK78"/>
  <c r="AJ78"/>
  <c r="AI78"/>
  <c r="AH78"/>
  <c r="AG78"/>
  <c r="AF78"/>
  <c r="AE78"/>
  <c r="AD78"/>
  <c r="AC78"/>
  <c r="AB78"/>
  <c r="AA78"/>
  <c r="Z78"/>
  <c r="Y78"/>
  <c r="X78"/>
  <c r="W78"/>
  <c r="V78"/>
  <c r="U78"/>
  <c r="T78"/>
  <c r="S78"/>
  <c r="R78"/>
  <c r="Q78"/>
  <c r="P78"/>
  <c r="O78"/>
  <c r="N78"/>
  <c r="M78"/>
  <c r="L78"/>
  <c r="F78"/>
  <c r="AW77"/>
  <c r="AV77"/>
  <c r="AU77"/>
  <c r="AT77"/>
  <c r="AS77"/>
  <c r="AR77"/>
  <c r="AQ77"/>
  <c r="AP77"/>
  <c r="AO77"/>
  <c r="AN77"/>
  <c r="AM77"/>
  <c r="AL77"/>
  <c r="AK77"/>
  <c r="AJ77"/>
  <c r="AI77"/>
  <c r="AH77"/>
  <c r="AG77"/>
  <c r="AF77"/>
  <c r="AE77"/>
  <c r="AD77"/>
  <c r="AC77"/>
  <c r="AB77"/>
  <c r="AA77"/>
  <c r="Z77"/>
  <c r="Y77"/>
  <c r="X77"/>
  <c r="W77"/>
  <c r="V77"/>
  <c r="U77"/>
  <c r="T77"/>
  <c r="S77"/>
  <c r="R77"/>
  <c r="Q77"/>
  <c r="P77"/>
  <c r="O77"/>
  <c r="N77"/>
  <c r="M77"/>
  <c r="L77"/>
  <c r="F77"/>
  <c r="AW76"/>
  <c r="AV76"/>
  <c r="AU76"/>
  <c r="AT76"/>
  <c r="AT74" s="1"/>
  <c r="AS76"/>
  <c r="AR76"/>
  <c r="AQ76"/>
  <c r="AP76"/>
  <c r="AO76"/>
  <c r="AN76"/>
  <c r="AM76"/>
  <c r="AL76"/>
  <c r="AL74" s="1"/>
  <c r="AK76"/>
  <c r="AJ76"/>
  <c r="AI76"/>
  <c r="AH76"/>
  <c r="AG76"/>
  <c r="AF76"/>
  <c r="AE76"/>
  <c r="AD76"/>
  <c r="AC76"/>
  <c r="AB76"/>
  <c r="AA76"/>
  <c r="Z76"/>
  <c r="Y76"/>
  <c r="X76"/>
  <c r="W76"/>
  <c r="V76"/>
  <c r="U76"/>
  <c r="T76"/>
  <c r="S76"/>
  <c r="R76"/>
  <c r="Q76"/>
  <c r="P76"/>
  <c r="O76"/>
  <c r="N76"/>
  <c r="M76"/>
  <c r="L76"/>
  <c r="F76"/>
  <c r="AW75"/>
  <c r="AV75"/>
  <c r="AU75"/>
  <c r="AT75"/>
  <c r="AS75"/>
  <c r="AR75"/>
  <c r="AQ75"/>
  <c r="AP75"/>
  <c r="AO75"/>
  <c r="AO74" s="1"/>
  <c r="AN75"/>
  <c r="AM75"/>
  <c r="AL75"/>
  <c r="AK75"/>
  <c r="AJ75"/>
  <c r="AI75"/>
  <c r="AH75"/>
  <c r="AG75"/>
  <c r="AF75"/>
  <c r="AE75"/>
  <c r="AD75"/>
  <c r="AC75"/>
  <c r="AC74" s="1"/>
  <c r="AB75"/>
  <c r="AA75"/>
  <c r="Z75"/>
  <c r="Y75"/>
  <c r="X75"/>
  <c r="W75"/>
  <c r="V75"/>
  <c r="U75"/>
  <c r="T75"/>
  <c r="S75"/>
  <c r="R75"/>
  <c r="Q75"/>
  <c r="P75"/>
  <c r="O75"/>
  <c r="N75"/>
  <c r="M75"/>
  <c r="M74" s="1"/>
  <c r="L75"/>
  <c r="F75"/>
  <c r="AS74"/>
  <c r="Y74"/>
  <c r="F74"/>
  <c r="AW73"/>
  <c r="AT73"/>
  <c r="AP73"/>
  <c r="AM73"/>
  <c r="AL73"/>
  <c r="AJ73"/>
  <c r="AI73"/>
  <c r="AF73"/>
  <c r="AE73"/>
  <c r="AD73"/>
  <c r="AC73"/>
  <c r="Z73"/>
  <c r="X73"/>
  <c r="V73"/>
  <c r="T73"/>
  <c r="R73"/>
  <c r="Q73"/>
  <c r="P73"/>
  <c r="O73"/>
  <c r="N73"/>
  <c r="L73"/>
  <c r="F73"/>
  <c r="AW72"/>
  <c r="AT72"/>
  <c r="AP72"/>
  <c r="AM72"/>
  <c r="AM66" s="1"/>
  <c r="AL72"/>
  <c r="AJ72"/>
  <c r="AI72"/>
  <c r="AF72"/>
  <c r="AE72"/>
  <c r="AD72"/>
  <c r="AC72"/>
  <c r="Z72"/>
  <c r="X72"/>
  <c r="V72"/>
  <c r="T72"/>
  <c r="R72"/>
  <c r="Q72"/>
  <c r="P72"/>
  <c r="O72"/>
  <c r="N72"/>
  <c r="L72"/>
  <c r="F72"/>
  <c r="AW71"/>
  <c r="AT71"/>
  <c r="AQ71"/>
  <c r="AP71"/>
  <c r="AM71"/>
  <c r="AL71"/>
  <c r="AJ71"/>
  <c r="AI71"/>
  <c r="AF71"/>
  <c r="AE71"/>
  <c r="AE66" s="1"/>
  <c r="AD71"/>
  <c r="AC71"/>
  <c r="Z71"/>
  <c r="X71"/>
  <c r="V71"/>
  <c r="T71"/>
  <c r="R71"/>
  <c r="Q71"/>
  <c r="P71"/>
  <c r="O71"/>
  <c r="N71"/>
  <c r="L71"/>
  <c r="F71"/>
  <c r="AW70"/>
  <c r="AT70"/>
  <c r="AP70"/>
  <c r="AM70"/>
  <c r="AL70"/>
  <c r="AJ70"/>
  <c r="AI70"/>
  <c r="AF70"/>
  <c r="AE70"/>
  <c r="AD70"/>
  <c r="AC70"/>
  <c r="Z70"/>
  <c r="X70"/>
  <c r="V70"/>
  <c r="T70"/>
  <c r="R70"/>
  <c r="Q70"/>
  <c r="P70"/>
  <c r="O70"/>
  <c r="N70"/>
  <c r="L70"/>
  <c r="F70"/>
  <c r="AW69"/>
  <c r="AT69"/>
  <c r="AP69"/>
  <c r="AM69"/>
  <c r="AL69"/>
  <c r="AJ69"/>
  <c r="AI69"/>
  <c r="AF69"/>
  <c r="AE69"/>
  <c r="AD69"/>
  <c r="AC69"/>
  <c r="Z69"/>
  <c r="X69"/>
  <c r="V69"/>
  <c r="T69"/>
  <c r="R69"/>
  <c r="Q69"/>
  <c r="P69"/>
  <c r="O69"/>
  <c r="N69"/>
  <c r="L69"/>
  <c r="F69"/>
  <c r="AW68"/>
  <c r="AT68"/>
  <c r="AP68"/>
  <c r="AM68"/>
  <c r="AL68"/>
  <c r="AJ68"/>
  <c r="AI68"/>
  <c r="AF68"/>
  <c r="AE68"/>
  <c r="AD68"/>
  <c r="AC68"/>
  <c r="Z68"/>
  <c r="X68"/>
  <c r="V68"/>
  <c r="T68"/>
  <c r="R68"/>
  <c r="Q68"/>
  <c r="P68"/>
  <c r="O68"/>
  <c r="N68"/>
  <c r="L68"/>
  <c r="F68"/>
  <c r="AW67"/>
  <c r="AT67"/>
  <c r="AP67"/>
  <c r="AP66" s="1"/>
  <c r="AM67"/>
  <c r="AL67"/>
  <c r="AL66" s="1"/>
  <c r="AJ67"/>
  <c r="AI67"/>
  <c r="AF67"/>
  <c r="AF66" s="1"/>
  <c r="AE67"/>
  <c r="AD67"/>
  <c r="AD66" s="1"/>
  <c r="AC67"/>
  <c r="Z67"/>
  <c r="Z66" s="1"/>
  <c r="X67"/>
  <c r="V67"/>
  <c r="V66" s="1"/>
  <c r="T67"/>
  <c r="T66" s="1"/>
  <c r="R67"/>
  <c r="R66" s="1"/>
  <c r="Q67"/>
  <c r="P67"/>
  <c r="P66" s="1"/>
  <c r="O67"/>
  <c r="N67"/>
  <c r="L67"/>
  <c r="L66" s="1"/>
  <c r="F67"/>
  <c r="AI66"/>
  <c r="X66"/>
  <c r="O66"/>
  <c r="F66"/>
  <c r="AW65"/>
  <c r="AV65"/>
  <c r="AU65"/>
  <c r="AT65"/>
  <c r="AS65"/>
  <c r="AR65"/>
  <c r="AQ65"/>
  <c r="AP65"/>
  <c r="AO65"/>
  <c r="AN65"/>
  <c r="AM65"/>
  <c r="AL65"/>
  <c r="AK65"/>
  <c r="AJ65"/>
  <c r="AI65"/>
  <c r="AH65"/>
  <c r="AG65"/>
  <c r="AF65"/>
  <c r="AE65"/>
  <c r="AD65"/>
  <c r="AC65"/>
  <c r="AB65"/>
  <c r="AA65"/>
  <c r="Z65"/>
  <c r="Y65"/>
  <c r="X65"/>
  <c r="W65"/>
  <c r="V65"/>
  <c r="U65"/>
  <c r="T65"/>
  <c r="S65"/>
  <c r="R65"/>
  <c r="Q65"/>
  <c r="P65"/>
  <c r="O65"/>
  <c r="N65"/>
  <c r="M65"/>
  <c r="L65"/>
  <c r="D65" s="1"/>
  <c r="F65"/>
  <c r="AW64"/>
  <c r="AV64"/>
  <c r="AU64"/>
  <c r="AT64"/>
  <c r="AS64"/>
  <c r="AR64"/>
  <c r="AQ64"/>
  <c r="AP64"/>
  <c r="AO64"/>
  <c r="AN64"/>
  <c r="AM64"/>
  <c r="AL64"/>
  <c r="AK64"/>
  <c r="AJ64"/>
  <c r="AI64"/>
  <c r="AH64"/>
  <c r="AG64"/>
  <c r="AF64"/>
  <c r="AE64"/>
  <c r="AD64"/>
  <c r="AC64"/>
  <c r="AB64"/>
  <c r="AA64"/>
  <c r="Z64"/>
  <c r="Y64"/>
  <c r="X64"/>
  <c r="W64"/>
  <c r="V64"/>
  <c r="U64"/>
  <c r="T64"/>
  <c r="S64"/>
  <c r="R64"/>
  <c r="Q64"/>
  <c r="P64"/>
  <c r="O64"/>
  <c r="N64"/>
  <c r="M64"/>
  <c r="L64"/>
  <c r="D64" s="1"/>
  <c r="F64"/>
  <c r="AW63"/>
  <c r="AV63"/>
  <c r="AU63"/>
  <c r="AT63"/>
  <c r="AS63"/>
  <c r="AR63"/>
  <c r="AQ63"/>
  <c r="AP63"/>
  <c r="AO63"/>
  <c r="AN63"/>
  <c r="AM63"/>
  <c r="AL63"/>
  <c r="AK63"/>
  <c r="AJ63"/>
  <c r="AI63"/>
  <c r="AH63"/>
  <c r="AG63"/>
  <c r="AF63"/>
  <c r="AE63"/>
  <c r="AD63"/>
  <c r="AC63"/>
  <c r="AB63"/>
  <c r="AA63"/>
  <c r="Z63"/>
  <c r="Y63"/>
  <c r="X63"/>
  <c r="W63"/>
  <c r="V63"/>
  <c r="U63"/>
  <c r="T63"/>
  <c r="S63"/>
  <c r="R63"/>
  <c r="Q63"/>
  <c r="P63"/>
  <c r="O63"/>
  <c r="N63"/>
  <c r="M63"/>
  <c r="L63"/>
  <c r="F63"/>
  <c r="AW62"/>
  <c r="AV62"/>
  <c r="AU62"/>
  <c r="AT62"/>
  <c r="AS62"/>
  <c r="AR62"/>
  <c r="AQ62"/>
  <c r="AP62"/>
  <c r="AO62"/>
  <c r="AN62"/>
  <c r="AM62"/>
  <c r="AL62"/>
  <c r="AK62"/>
  <c r="AJ62"/>
  <c r="AI62"/>
  <c r="AH62"/>
  <c r="AG62"/>
  <c r="AF62"/>
  <c r="AE62"/>
  <c r="AD62"/>
  <c r="AC62"/>
  <c r="AB62"/>
  <c r="AA62"/>
  <c r="Z62"/>
  <c r="Y62"/>
  <c r="X62"/>
  <c r="W62"/>
  <c r="V62"/>
  <c r="U62"/>
  <c r="T62"/>
  <c r="S62"/>
  <c r="R62"/>
  <c r="Q62"/>
  <c r="P62"/>
  <c r="O62"/>
  <c r="N62"/>
  <c r="M62"/>
  <c r="L62"/>
  <c r="F62"/>
  <c r="D62"/>
  <c r="AW61"/>
  <c r="AV61"/>
  <c r="AU61"/>
  <c r="AT61"/>
  <c r="AS61"/>
  <c r="AR61"/>
  <c r="AQ61"/>
  <c r="AP61"/>
  <c r="AO61"/>
  <c r="AN61"/>
  <c r="AM61"/>
  <c r="AL61"/>
  <c r="AK61"/>
  <c r="AJ61"/>
  <c r="AI61"/>
  <c r="AH61"/>
  <c r="AG61"/>
  <c r="AF61"/>
  <c r="AE61"/>
  <c r="AD61"/>
  <c r="AC61"/>
  <c r="AB61"/>
  <c r="AA61"/>
  <c r="Z61"/>
  <c r="Y61"/>
  <c r="X61"/>
  <c r="W61"/>
  <c r="V61"/>
  <c r="U61"/>
  <c r="T61"/>
  <c r="S61"/>
  <c r="R61"/>
  <c r="Q61"/>
  <c r="P61"/>
  <c r="O61"/>
  <c r="N61"/>
  <c r="M61"/>
  <c r="L61"/>
  <c r="F61"/>
  <c r="E61"/>
  <c r="AW60"/>
  <c r="AV60"/>
  <c r="AU60"/>
  <c r="AT60"/>
  <c r="AS60"/>
  <c r="AR60"/>
  <c r="AQ60"/>
  <c r="AP60"/>
  <c r="AO60"/>
  <c r="AN60"/>
  <c r="AM60"/>
  <c r="AL60"/>
  <c r="AK60"/>
  <c r="AJ60"/>
  <c r="AI60"/>
  <c r="AH60"/>
  <c r="AG60"/>
  <c r="AF60"/>
  <c r="AE60"/>
  <c r="AD60"/>
  <c r="AC60"/>
  <c r="AB60"/>
  <c r="AA60"/>
  <c r="Z60"/>
  <c r="Y60"/>
  <c r="X60"/>
  <c r="W60"/>
  <c r="V60"/>
  <c r="U60"/>
  <c r="T60"/>
  <c r="S60"/>
  <c r="R60"/>
  <c r="Q60"/>
  <c r="P60"/>
  <c r="O60"/>
  <c r="N60"/>
  <c r="M60"/>
  <c r="L60"/>
  <c r="F60"/>
  <c r="D60"/>
  <c r="AW59"/>
  <c r="AV59"/>
  <c r="AU59"/>
  <c r="AT59"/>
  <c r="AS59"/>
  <c r="AR59"/>
  <c r="AQ59"/>
  <c r="AP59"/>
  <c r="AO59"/>
  <c r="AN59"/>
  <c r="AM59"/>
  <c r="AL59"/>
  <c r="AK59"/>
  <c r="AJ59"/>
  <c r="AI59"/>
  <c r="AH59"/>
  <c r="AG59"/>
  <c r="AF59"/>
  <c r="AE59"/>
  <c r="AD59"/>
  <c r="AC59"/>
  <c r="AB59"/>
  <c r="AA59"/>
  <c r="Z59"/>
  <c r="Y59"/>
  <c r="X59"/>
  <c r="W59"/>
  <c r="V59"/>
  <c r="U59"/>
  <c r="T59"/>
  <c r="S59"/>
  <c r="R59"/>
  <c r="Q59"/>
  <c r="P59"/>
  <c r="O59"/>
  <c r="N59"/>
  <c r="M59"/>
  <c r="L59"/>
  <c r="F59"/>
  <c r="E59"/>
  <c r="AW58"/>
  <c r="AV58"/>
  <c r="AU58"/>
  <c r="AT58"/>
  <c r="AS58"/>
  <c r="AR58"/>
  <c r="AQ58"/>
  <c r="AP58"/>
  <c r="AO58"/>
  <c r="AN58"/>
  <c r="AM58"/>
  <c r="AL58"/>
  <c r="AK58"/>
  <c r="AJ58"/>
  <c r="AI58"/>
  <c r="AH58"/>
  <c r="AG58"/>
  <c r="AF58"/>
  <c r="AE58"/>
  <c r="AD58"/>
  <c r="AC58"/>
  <c r="AB58"/>
  <c r="AA58"/>
  <c r="Z58"/>
  <c r="Y58"/>
  <c r="X58"/>
  <c r="W58"/>
  <c r="V58"/>
  <c r="U58"/>
  <c r="T58"/>
  <c r="S58"/>
  <c r="R58"/>
  <c r="Q58"/>
  <c r="P58"/>
  <c r="O58"/>
  <c r="E58" s="1"/>
  <c r="N58"/>
  <c r="M58"/>
  <c r="L58"/>
  <c r="F58"/>
  <c r="D58"/>
  <c r="AW57"/>
  <c r="AV57"/>
  <c r="AU57"/>
  <c r="AT57"/>
  <c r="AS57"/>
  <c r="AR57"/>
  <c r="AQ57"/>
  <c r="AP57"/>
  <c r="AO57"/>
  <c r="AN57"/>
  <c r="AM57"/>
  <c r="AL57"/>
  <c r="AK57"/>
  <c r="AJ57"/>
  <c r="AI57"/>
  <c r="AH57"/>
  <c r="AG57"/>
  <c r="AF57"/>
  <c r="AE57"/>
  <c r="AD57"/>
  <c r="AC57"/>
  <c r="AB57"/>
  <c r="AA57"/>
  <c r="Z57"/>
  <c r="Y57"/>
  <c r="X57"/>
  <c r="W57"/>
  <c r="V57"/>
  <c r="U57"/>
  <c r="T57"/>
  <c r="S57"/>
  <c r="R57"/>
  <c r="Q57"/>
  <c r="P57"/>
  <c r="O57"/>
  <c r="N57"/>
  <c r="M57"/>
  <c r="L57"/>
  <c r="F57"/>
  <c r="D57"/>
  <c r="AW56"/>
  <c r="AV56"/>
  <c r="AU56"/>
  <c r="AT56"/>
  <c r="AS56"/>
  <c r="AR56"/>
  <c r="AQ56"/>
  <c r="AP56"/>
  <c r="AO56"/>
  <c r="AN56"/>
  <c r="AM56"/>
  <c r="AL56"/>
  <c r="AK56"/>
  <c r="AJ56"/>
  <c r="AI56"/>
  <c r="AH56"/>
  <c r="AG56"/>
  <c r="AF56"/>
  <c r="AE56"/>
  <c r="AD56"/>
  <c r="AC56"/>
  <c r="AB56"/>
  <c r="AA56"/>
  <c r="Z56"/>
  <c r="Y56"/>
  <c r="X56"/>
  <c r="W56"/>
  <c r="V56"/>
  <c r="U56"/>
  <c r="T56"/>
  <c r="S56"/>
  <c r="R56"/>
  <c r="Q56"/>
  <c r="P56"/>
  <c r="O56"/>
  <c r="N56"/>
  <c r="M56"/>
  <c r="L56"/>
  <c r="F56"/>
  <c r="E56"/>
  <c r="AW55"/>
  <c r="AV55"/>
  <c r="AU55"/>
  <c r="AT55"/>
  <c r="AS55"/>
  <c r="AR55"/>
  <c r="AQ55"/>
  <c r="AP55"/>
  <c r="AO55"/>
  <c r="AN55"/>
  <c r="AM55"/>
  <c r="AL55"/>
  <c r="AK55"/>
  <c r="AJ55"/>
  <c r="AI55"/>
  <c r="AH55"/>
  <c r="AG55"/>
  <c r="AF55"/>
  <c r="AE55"/>
  <c r="AD55"/>
  <c r="AC55"/>
  <c r="AB55"/>
  <c r="AA55"/>
  <c r="Z55"/>
  <c r="Y55"/>
  <c r="X55"/>
  <c r="W55"/>
  <c r="V55"/>
  <c r="U55"/>
  <c r="T55"/>
  <c r="S55"/>
  <c r="R55"/>
  <c r="Q55"/>
  <c r="P55"/>
  <c r="O55"/>
  <c r="N55"/>
  <c r="M55"/>
  <c r="L55"/>
  <c r="F55"/>
  <c r="D55"/>
  <c r="AW54"/>
  <c r="AV54"/>
  <c r="AU54"/>
  <c r="AT54"/>
  <c r="AS54"/>
  <c r="AR54"/>
  <c r="AQ54"/>
  <c r="AP54"/>
  <c r="AP50" s="1"/>
  <c r="AO54"/>
  <c r="AN54"/>
  <c r="AM54"/>
  <c r="AL54"/>
  <c r="AK54"/>
  <c r="AJ54"/>
  <c r="AI54"/>
  <c r="AH54"/>
  <c r="AH50" s="1"/>
  <c r="AG54"/>
  <c r="AF54"/>
  <c r="AE54"/>
  <c r="AD54"/>
  <c r="AC54"/>
  <c r="AB54"/>
  <c r="AA54"/>
  <c r="Z54"/>
  <c r="Z50" s="1"/>
  <c r="Y54"/>
  <c r="X54"/>
  <c r="W54"/>
  <c r="V54"/>
  <c r="U54"/>
  <c r="T54"/>
  <c r="S54"/>
  <c r="R54"/>
  <c r="R50" s="1"/>
  <c r="Q54"/>
  <c r="P54"/>
  <c r="O54"/>
  <c r="E54" s="1"/>
  <c r="N54"/>
  <c r="D54" s="1"/>
  <c r="M54"/>
  <c r="L54"/>
  <c r="F54"/>
  <c r="AW53"/>
  <c r="AW50" s="1"/>
  <c r="AV53"/>
  <c r="AU53"/>
  <c r="AT53"/>
  <c r="AS53"/>
  <c r="AR53"/>
  <c r="AQ53"/>
  <c r="AP53"/>
  <c r="AO53"/>
  <c r="AO50" s="1"/>
  <c r="AN53"/>
  <c r="AM53"/>
  <c r="AL53"/>
  <c r="AK53"/>
  <c r="AJ53"/>
  <c r="AI53"/>
  <c r="AH53"/>
  <c r="AG53"/>
  <c r="AF53"/>
  <c r="AE53"/>
  <c r="AD53"/>
  <c r="AC53"/>
  <c r="AB53"/>
  <c r="AA53"/>
  <c r="Z53"/>
  <c r="Y53"/>
  <c r="X53"/>
  <c r="W53"/>
  <c r="V53"/>
  <c r="U53"/>
  <c r="T53"/>
  <c r="S53"/>
  <c r="R53"/>
  <c r="Q53"/>
  <c r="P53"/>
  <c r="O53"/>
  <c r="N53"/>
  <c r="M53"/>
  <c r="E53" s="1"/>
  <c r="L53"/>
  <c r="F53"/>
  <c r="AW52"/>
  <c r="AV52"/>
  <c r="AU52"/>
  <c r="AT52"/>
  <c r="AS52"/>
  <c r="AR52"/>
  <c r="AQ52"/>
  <c r="AP52"/>
  <c r="AO52"/>
  <c r="AN52"/>
  <c r="AM52"/>
  <c r="AL52"/>
  <c r="AK52"/>
  <c r="AJ52"/>
  <c r="AI52"/>
  <c r="AH52"/>
  <c r="AG52"/>
  <c r="AF52"/>
  <c r="AE52"/>
  <c r="AD52"/>
  <c r="AC52"/>
  <c r="AB52"/>
  <c r="AA52"/>
  <c r="Z52"/>
  <c r="Y52"/>
  <c r="X52"/>
  <c r="W52"/>
  <c r="V52"/>
  <c r="U52"/>
  <c r="T52"/>
  <c r="S52"/>
  <c r="R52"/>
  <c r="Q52"/>
  <c r="P52"/>
  <c r="O52"/>
  <c r="N52"/>
  <c r="M52"/>
  <c r="E52" s="1"/>
  <c r="L52"/>
  <c r="D52" s="1"/>
  <c r="F52"/>
  <c r="AW51"/>
  <c r="AV51"/>
  <c r="AV50" s="1"/>
  <c r="AU51"/>
  <c r="AT51"/>
  <c r="AS51"/>
  <c r="AR51"/>
  <c r="AR50" s="1"/>
  <c r="AQ51"/>
  <c r="AP51"/>
  <c r="AO51"/>
  <c r="AN51"/>
  <c r="AN50" s="1"/>
  <c r="AM51"/>
  <c r="AL51"/>
  <c r="AK51"/>
  <c r="AJ51"/>
  <c r="AJ50" s="1"/>
  <c r="AI51"/>
  <c r="AH51"/>
  <c r="AG51"/>
  <c r="AF51"/>
  <c r="AF50" s="1"/>
  <c r="AE51"/>
  <c r="AD51"/>
  <c r="AC51"/>
  <c r="AB51"/>
  <c r="AB50" s="1"/>
  <c r="AA51"/>
  <c r="Z51"/>
  <c r="Y51"/>
  <c r="Y50" s="1"/>
  <c r="X51"/>
  <c r="X50" s="1"/>
  <c r="W51"/>
  <c r="V51"/>
  <c r="U51"/>
  <c r="T51"/>
  <c r="T50" s="1"/>
  <c r="S51"/>
  <c r="R51"/>
  <c r="Q51"/>
  <c r="P51"/>
  <c r="P50" s="1"/>
  <c r="O51"/>
  <c r="N51"/>
  <c r="M51"/>
  <c r="L51"/>
  <c r="L50" s="1"/>
  <c r="F51"/>
  <c r="AG50"/>
  <c r="F50"/>
  <c r="AW49"/>
  <c r="AV49"/>
  <c r="AU49"/>
  <c r="AT49"/>
  <c r="AS49"/>
  <c r="AR49"/>
  <c r="AQ49"/>
  <c r="AP49"/>
  <c r="AO49"/>
  <c r="AN49"/>
  <c r="AM49"/>
  <c r="AL49"/>
  <c r="AK49"/>
  <c r="AJ49"/>
  <c r="AI49"/>
  <c r="AH49"/>
  <c r="AG49"/>
  <c r="AF49"/>
  <c r="AE49"/>
  <c r="AD49"/>
  <c r="AC49"/>
  <c r="AB49"/>
  <c r="AA49"/>
  <c r="Z49"/>
  <c r="Y49"/>
  <c r="X49"/>
  <c r="W49"/>
  <c r="V49"/>
  <c r="U49"/>
  <c r="T49"/>
  <c r="S49"/>
  <c r="R49"/>
  <c r="Q49"/>
  <c r="P49"/>
  <c r="O49"/>
  <c r="N49"/>
  <c r="M49"/>
  <c r="E49" s="1"/>
  <c r="L49"/>
  <c r="F49"/>
  <c r="AW48"/>
  <c r="AV48"/>
  <c r="AU48"/>
  <c r="AT48"/>
  <c r="AS48"/>
  <c r="AR48"/>
  <c r="AQ48"/>
  <c r="AP48"/>
  <c r="AO48"/>
  <c r="AN48"/>
  <c r="AM48"/>
  <c r="AL48"/>
  <c r="AK48"/>
  <c r="AJ48"/>
  <c r="AI48"/>
  <c r="AH48"/>
  <c r="AG48"/>
  <c r="AF48"/>
  <c r="AE48"/>
  <c r="AD48"/>
  <c r="AC48"/>
  <c r="AB48"/>
  <c r="AA48"/>
  <c r="Z48"/>
  <c r="Y48"/>
  <c r="X48"/>
  <c r="W48"/>
  <c r="V48"/>
  <c r="U48"/>
  <c r="T48"/>
  <c r="S48"/>
  <c r="R48"/>
  <c r="Q48"/>
  <c r="P48"/>
  <c r="O48"/>
  <c r="N48"/>
  <c r="M48"/>
  <c r="L48"/>
  <c r="D48" s="1"/>
  <c r="F48"/>
  <c r="AW47"/>
  <c r="AV47"/>
  <c r="AU47"/>
  <c r="AT47"/>
  <c r="AS47"/>
  <c r="AR47"/>
  <c r="AQ47"/>
  <c r="AP47"/>
  <c r="AO47"/>
  <c r="AN47"/>
  <c r="AM47"/>
  <c r="AL47"/>
  <c r="AK47"/>
  <c r="AJ47"/>
  <c r="AI47"/>
  <c r="AH47"/>
  <c r="AG47"/>
  <c r="AF47"/>
  <c r="AE47"/>
  <c r="AD47"/>
  <c r="AC47"/>
  <c r="AB47"/>
  <c r="AA47"/>
  <c r="Z47"/>
  <c r="Y47"/>
  <c r="X47"/>
  <c r="W47"/>
  <c r="V47"/>
  <c r="U47"/>
  <c r="T47"/>
  <c r="S47"/>
  <c r="R47"/>
  <c r="Q47"/>
  <c r="P47"/>
  <c r="O47"/>
  <c r="N47"/>
  <c r="M47"/>
  <c r="L47"/>
  <c r="F47"/>
  <c r="AW46"/>
  <c r="AV46"/>
  <c r="AU46"/>
  <c r="AT46"/>
  <c r="AS46"/>
  <c r="AR46"/>
  <c r="AQ46"/>
  <c r="AP46"/>
  <c r="AO46"/>
  <c r="AN46"/>
  <c r="AM46"/>
  <c r="AL46"/>
  <c r="AK46"/>
  <c r="AJ46"/>
  <c r="AI46"/>
  <c r="AH46"/>
  <c r="AG46"/>
  <c r="AF46"/>
  <c r="AE46"/>
  <c r="AD46"/>
  <c r="AC46"/>
  <c r="AB46"/>
  <c r="AA46"/>
  <c r="Z46"/>
  <c r="Y46"/>
  <c r="X46"/>
  <c r="W46"/>
  <c r="V46"/>
  <c r="U46"/>
  <c r="T46"/>
  <c r="S46"/>
  <c r="R46"/>
  <c r="Q46"/>
  <c r="P46"/>
  <c r="O46"/>
  <c r="N46"/>
  <c r="M46"/>
  <c r="L46"/>
  <c r="F46"/>
  <c r="AW45"/>
  <c r="AV45"/>
  <c r="AU45"/>
  <c r="AT45"/>
  <c r="AS45"/>
  <c r="AR45"/>
  <c r="AQ45"/>
  <c r="AP45"/>
  <c r="AO45"/>
  <c r="AN45"/>
  <c r="AM45"/>
  <c r="AL45"/>
  <c r="AK45"/>
  <c r="AJ45"/>
  <c r="AI45"/>
  <c r="AH45"/>
  <c r="AG45"/>
  <c r="AF45"/>
  <c r="AE45"/>
  <c r="AD45"/>
  <c r="AC45"/>
  <c r="AB45"/>
  <c r="AA45"/>
  <c r="Z45"/>
  <c r="Y45"/>
  <c r="X45"/>
  <c r="W45"/>
  <c r="V45"/>
  <c r="U45"/>
  <c r="T45"/>
  <c r="S45"/>
  <c r="R45"/>
  <c r="Q45"/>
  <c r="P45"/>
  <c r="O45"/>
  <c r="N45"/>
  <c r="M45"/>
  <c r="E45" s="1"/>
  <c r="L45"/>
  <c r="F45"/>
  <c r="AW44"/>
  <c r="AV44"/>
  <c r="AU44"/>
  <c r="AT44"/>
  <c r="AS44"/>
  <c r="AR44"/>
  <c r="AQ44"/>
  <c r="AP44"/>
  <c r="AO44"/>
  <c r="AN44"/>
  <c r="AM44"/>
  <c r="AL44"/>
  <c r="AK44"/>
  <c r="AJ44"/>
  <c r="AI44"/>
  <c r="AH44"/>
  <c r="AG44"/>
  <c r="AF44"/>
  <c r="AE44"/>
  <c r="AD44"/>
  <c r="AC44"/>
  <c r="AB44"/>
  <c r="AA44"/>
  <c r="Z44"/>
  <c r="Y44"/>
  <c r="X44"/>
  <c r="W44"/>
  <c r="V44"/>
  <c r="U44"/>
  <c r="T44"/>
  <c r="S44"/>
  <c r="R44"/>
  <c r="Q44"/>
  <c r="P44"/>
  <c r="O44"/>
  <c r="N44"/>
  <c r="M44"/>
  <c r="E44" s="1"/>
  <c r="L44"/>
  <c r="D44" s="1"/>
  <c r="F44"/>
  <c r="AW43"/>
  <c r="AV43"/>
  <c r="AU43"/>
  <c r="AT43"/>
  <c r="AS43"/>
  <c r="AR43"/>
  <c r="AQ43"/>
  <c r="AP43"/>
  <c r="AO43"/>
  <c r="AN43"/>
  <c r="AM43"/>
  <c r="AL43"/>
  <c r="AK43"/>
  <c r="AJ43"/>
  <c r="AI43"/>
  <c r="AH43"/>
  <c r="AG43"/>
  <c r="AF43"/>
  <c r="AE43"/>
  <c r="AD43"/>
  <c r="AC43"/>
  <c r="AB43"/>
  <c r="AA43"/>
  <c r="Z43"/>
  <c r="Y43"/>
  <c r="X43"/>
  <c r="W43"/>
  <c r="V43"/>
  <c r="U43"/>
  <c r="T43"/>
  <c r="S43"/>
  <c r="R43"/>
  <c r="Q43"/>
  <c r="P43"/>
  <c r="O43"/>
  <c r="N43"/>
  <c r="M43"/>
  <c r="L43"/>
  <c r="D43" s="1"/>
  <c r="F43"/>
  <c r="AW42"/>
  <c r="AV42"/>
  <c r="AU42"/>
  <c r="AT42"/>
  <c r="AS42"/>
  <c r="AR42"/>
  <c r="AQ42"/>
  <c r="AP42"/>
  <c r="AO42"/>
  <c r="AN42"/>
  <c r="AM42"/>
  <c r="AL42"/>
  <c r="AL39" s="1"/>
  <c r="AK42"/>
  <c r="AJ42"/>
  <c r="AI42"/>
  <c r="AH42"/>
  <c r="AG42"/>
  <c r="AF42"/>
  <c r="AE42"/>
  <c r="AD42"/>
  <c r="AC42"/>
  <c r="AB42"/>
  <c r="AA42"/>
  <c r="Z42"/>
  <c r="Y42"/>
  <c r="X42"/>
  <c r="W42"/>
  <c r="V42"/>
  <c r="U42"/>
  <c r="T42"/>
  <c r="S42"/>
  <c r="R42"/>
  <c r="Q42"/>
  <c r="P42"/>
  <c r="O42"/>
  <c r="N42"/>
  <c r="M42"/>
  <c r="L42"/>
  <c r="F42"/>
  <c r="AW41"/>
  <c r="AV41"/>
  <c r="AU41"/>
  <c r="AU39" s="1"/>
  <c r="AT41"/>
  <c r="AS41"/>
  <c r="AR41"/>
  <c r="AQ41"/>
  <c r="AP41"/>
  <c r="AO41"/>
  <c r="AN41"/>
  <c r="AM41"/>
  <c r="AL41"/>
  <c r="AK41"/>
  <c r="AJ41"/>
  <c r="AI41"/>
  <c r="AH41"/>
  <c r="AG41"/>
  <c r="AF41"/>
  <c r="AE41"/>
  <c r="AD41"/>
  <c r="AC41"/>
  <c r="AB41"/>
  <c r="AA41"/>
  <c r="Z41"/>
  <c r="Y41"/>
  <c r="X41"/>
  <c r="W41"/>
  <c r="V41"/>
  <c r="U41"/>
  <c r="T41"/>
  <c r="S41"/>
  <c r="R41"/>
  <c r="Q41"/>
  <c r="P41"/>
  <c r="O41"/>
  <c r="N41"/>
  <c r="M41"/>
  <c r="E41" s="1"/>
  <c r="L41"/>
  <c r="F41"/>
  <c r="AW40"/>
  <c r="AV40"/>
  <c r="AV39" s="1"/>
  <c r="AU40"/>
  <c r="AT40"/>
  <c r="AS40"/>
  <c r="AR40"/>
  <c r="AR39" s="1"/>
  <c r="AQ40"/>
  <c r="AP40"/>
  <c r="AO40"/>
  <c r="AO39" s="1"/>
  <c r="AN40"/>
  <c r="AN39" s="1"/>
  <c r="AM40"/>
  <c r="AL40"/>
  <c r="AK40"/>
  <c r="AJ40"/>
  <c r="AJ39" s="1"/>
  <c r="AI40"/>
  <c r="AH40"/>
  <c r="AG40"/>
  <c r="AF40"/>
  <c r="AF39" s="1"/>
  <c r="AE40"/>
  <c r="AD40"/>
  <c r="AC40"/>
  <c r="AB40"/>
  <c r="AB39" s="1"/>
  <c r="AA40"/>
  <c r="Z40"/>
  <c r="Y40"/>
  <c r="X40"/>
  <c r="X39" s="1"/>
  <c r="W40"/>
  <c r="V40"/>
  <c r="U40"/>
  <c r="U39" s="1"/>
  <c r="T40"/>
  <c r="T39" s="1"/>
  <c r="S40"/>
  <c r="R40"/>
  <c r="Q40"/>
  <c r="P40"/>
  <c r="P39" s="1"/>
  <c r="O40"/>
  <c r="N40"/>
  <c r="M40"/>
  <c r="E40" s="1"/>
  <c r="L40"/>
  <c r="L39" s="1"/>
  <c r="F40"/>
  <c r="AP39"/>
  <c r="AC39"/>
  <c r="F39"/>
  <c r="AW38"/>
  <c r="AV38"/>
  <c r="AU38"/>
  <c r="AT38"/>
  <c r="AS38"/>
  <c r="AR38"/>
  <c r="AQ38"/>
  <c r="AP38"/>
  <c r="AO38"/>
  <c r="AN38"/>
  <c r="AM38"/>
  <c r="AL38"/>
  <c r="AK38"/>
  <c r="AJ38"/>
  <c r="AI38"/>
  <c r="AH38"/>
  <c r="AG38"/>
  <c r="AF38"/>
  <c r="AE38"/>
  <c r="AD38"/>
  <c r="AC38"/>
  <c r="AB38"/>
  <c r="AA38"/>
  <c r="Z38"/>
  <c r="Y38"/>
  <c r="X38"/>
  <c r="W38"/>
  <c r="V38"/>
  <c r="U38"/>
  <c r="T38"/>
  <c r="S38"/>
  <c r="R38"/>
  <c r="Q38"/>
  <c r="P38"/>
  <c r="O38"/>
  <c r="N38"/>
  <c r="M38"/>
  <c r="L38"/>
  <c r="F38"/>
  <c r="AW37"/>
  <c r="AV37"/>
  <c r="AU37"/>
  <c r="AT37"/>
  <c r="AS37"/>
  <c r="AR37"/>
  <c r="AQ37"/>
  <c r="AP37"/>
  <c r="AO37"/>
  <c r="AN37"/>
  <c r="AM37"/>
  <c r="AL37"/>
  <c r="AK37"/>
  <c r="AJ37"/>
  <c r="AI37"/>
  <c r="AH37"/>
  <c r="AG37"/>
  <c r="AF37"/>
  <c r="AE37"/>
  <c r="AD37"/>
  <c r="AC37"/>
  <c r="AB37"/>
  <c r="AA37"/>
  <c r="Z37"/>
  <c r="Y37"/>
  <c r="X37"/>
  <c r="W37"/>
  <c r="V37"/>
  <c r="U37"/>
  <c r="T37"/>
  <c r="S37"/>
  <c r="R37"/>
  <c r="Q37"/>
  <c r="P37"/>
  <c r="O37"/>
  <c r="N37"/>
  <c r="M37"/>
  <c r="L37"/>
  <c r="F37"/>
  <c r="AW36"/>
  <c r="AV36"/>
  <c r="AU36"/>
  <c r="AT36"/>
  <c r="AS36"/>
  <c r="AR36"/>
  <c r="AQ36"/>
  <c r="AP36"/>
  <c r="AO36"/>
  <c r="AN36"/>
  <c r="AM36"/>
  <c r="AL36"/>
  <c r="AK36"/>
  <c r="AJ36"/>
  <c r="AI36"/>
  <c r="AI31" s="1"/>
  <c r="AH36"/>
  <c r="AG36"/>
  <c r="AF36"/>
  <c r="AE36"/>
  <c r="AD36"/>
  <c r="AC36"/>
  <c r="AB36"/>
  <c r="AA36"/>
  <c r="Z36"/>
  <c r="Y36"/>
  <c r="X36"/>
  <c r="W36"/>
  <c r="V36"/>
  <c r="U36"/>
  <c r="T36"/>
  <c r="S36"/>
  <c r="R36"/>
  <c r="Q36"/>
  <c r="P36"/>
  <c r="O36"/>
  <c r="N36"/>
  <c r="M36"/>
  <c r="L36"/>
  <c r="D36" s="1"/>
  <c r="F36"/>
  <c r="AW35"/>
  <c r="AV35"/>
  <c r="AU35"/>
  <c r="AT35"/>
  <c r="AT31" s="1"/>
  <c r="AS35"/>
  <c r="AR35"/>
  <c r="AQ35"/>
  <c r="AP35"/>
  <c r="AO35"/>
  <c r="AN35"/>
  <c r="AM35"/>
  <c r="AL35"/>
  <c r="AK35"/>
  <c r="AJ35"/>
  <c r="AI35"/>
  <c r="AH35"/>
  <c r="AG35"/>
  <c r="AF35"/>
  <c r="AE35"/>
  <c r="AD35"/>
  <c r="AC35"/>
  <c r="AB35"/>
  <c r="AA35"/>
  <c r="Z35"/>
  <c r="Y35"/>
  <c r="X35"/>
  <c r="W35"/>
  <c r="V35"/>
  <c r="U35"/>
  <c r="T35"/>
  <c r="S35"/>
  <c r="R35"/>
  <c r="Q35"/>
  <c r="P35"/>
  <c r="O35"/>
  <c r="N35"/>
  <c r="M35"/>
  <c r="L35"/>
  <c r="F35"/>
  <c r="AW34"/>
  <c r="AV34"/>
  <c r="AU34"/>
  <c r="AT34"/>
  <c r="AS34"/>
  <c r="AR34"/>
  <c r="AQ34"/>
  <c r="AP34"/>
  <c r="AO34"/>
  <c r="AN34"/>
  <c r="AM34"/>
  <c r="AL34"/>
  <c r="AK34"/>
  <c r="AJ34"/>
  <c r="AI34"/>
  <c r="AH34"/>
  <c r="AG34"/>
  <c r="AF34"/>
  <c r="AE34"/>
  <c r="AD34"/>
  <c r="AC34"/>
  <c r="AB34"/>
  <c r="AA34"/>
  <c r="Z34"/>
  <c r="Y34"/>
  <c r="X34"/>
  <c r="W34"/>
  <c r="V34"/>
  <c r="U34"/>
  <c r="T34"/>
  <c r="S34"/>
  <c r="R34"/>
  <c r="Q34"/>
  <c r="P34"/>
  <c r="O34"/>
  <c r="N34"/>
  <c r="M34"/>
  <c r="L34"/>
  <c r="F34"/>
  <c r="AW33"/>
  <c r="AV33"/>
  <c r="AU33"/>
  <c r="AT33"/>
  <c r="AS33"/>
  <c r="AR33"/>
  <c r="AQ33"/>
  <c r="AP33"/>
  <c r="AO33"/>
  <c r="AN33"/>
  <c r="AM33"/>
  <c r="AL33"/>
  <c r="AK33"/>
  <c r="AJ33"/>
  <c r="AI33"/>
  <c r="AH33"/>
  <c r="AG33"/>
  <c r="AF33"/>
  <c r="AE33"/>
  <c r="AD33"/>
  <c r="AC33"/>
  <c r="AB33"/>
  <c r="AA33"/>
  <c r="Z33"/>
  <c r="Y33"/>
  <c r="X33"/>
  <c r="W33"/>
  <c r="V33"/>
  <c r="U33"/>
  <c r="T33"/>
  <c r="S33"/>
  <c r="R33"/>
  <c r="Q33"/>
  <c r="P33"/>
  <c r="O33"/>
  <c r="N33"/>
  <c r="M33"/>
  <c r="L33"/>
  <c r="D33" s="1"/>
  <c r="F33"/>
  <c r="AW32"/>
  <c r="AV32"/>
  <c r="AV31" s="1"/>
  <c r="AU32"/>
  <c r="AT32"/>
  <c r="AS32"/>
  <c r="AR32"/>
  <c r="AR31" s="1"/>
  <c r="AQ32"/>
  <c r="AP32"/>
  <c r="AO32"/>
  <c r="AN32"/>
  <c r="AM32"/>
  <c r="AL32"/>
  <c r="AK32"/>
  <c r="AJ32"/>
  <c r="AJ31" s="1"/>
  <c r="AI32"/>
  <c r="AH32"/>
  <c r="AH31" s="1"/>
  <c r="AG32"/>
  <c r="AF32"/>
  <c r="AF31" s="1"/>
  <c r="AE32"/>
  <c r="AD32"/>
  <c r="AC32"/>
  <c r="AB32"/>
  <c r="AB31" s="1"/>
  <c r="AA32"/>
  <c r="Z32"/>
  <c r="Y32"/>
  <c r="X32"/>
  <c r="X31" s="1"/>
  <c r="W32"/>
  <c r="V32"/>
  <c r="U32"/>
  <c r="T32"/>
  <c r="T31" s="1"/>
  <c r="S32"/>
  <c r="R32"/>
  <c r="Q32"/>
  <c r="P32"/>
  <c r="P31" s="1"/>
  <c r="O32"/>
  <c r="N32"/>
  <c r="M32"/>
  <c r="L32"/>
  <c r="L31" s="1"/>
  <c r="F32"/>
  <c r="AN31"/>
  <c r="AD31"/>
  <c r="F31"/>
  <c r="AW30"/>
  <c r="AV30"/>
  <c r="AU30"/>
  <c r="AT30"/>
  <c r="AS30"/>
  <c r="AR30"/>
  <c r="AQ30"/>
  <c r="AP30"/>
  <c r="AO30"/>
  <c r="AN30"/>
  <c r="AM30"/>
  <c r="AL30"/>
  <c r="AK30"/>
  <c r="AJ30"/>
  <c r="AI30"/>
  <c r="AH30"/>
  <c r="AG30"/>
  <c r="AF30"/>
  <c r="AE30"/>
  <c r="AD30"/>
  <c r="AC30"/>
  <c r="AB30"/>
  <c r="AA30"/>
  <c r="Z30"/>
  <c r="Y30"/>
  <c r="X30"/>
  <c r="W30"/>
  <c r="V30"/>
  <c r="U30"/>
  <c r="T30"/>
  <c r="S30"/>
  <c r="R30"/>
  <c r="Q30"/>
  <c r="P30"/>
  <c r="O30"/>
  <c r="N30"/>
  <c r="M30"/>
  <c r="L30"/>
  <c r="F30"/>
  <c r="AW29"/>
  <c r="AV29"/>
  <c r="AU29"/>
  <c r="AT29"/>
  <c r="AS29"/>
  <c r="AS25" s="1"/>
  <c r="AR29"/>
  <c r="AQ29"/>
  <c r="AP29"/>
  <c r="AO29"/>
  <c r="AN29"/>
  <c r="AM29"/>
  <c r="AL29"/>
  <c r="AK29"/>
  <c r="AJ29"/>
  <c r="AI29"/>
  <c r="AH29"/>
  <c r="AG29"/>
  <c r="AF29"/>
  <c r="AE29"/>
  <c r="AD29"/>
  <c r="AC29"/>
  <c r="AB29"/>
  <c r="AA29"/>
  <c r="Z29"/>
  <c r="Y29"/>
  <c r="X29"/>
  <c r="W29"/>
  <c r="V29"/>
  <c r="U29"/>
  <c r="U25" s="1"/>
  <c r="T29"/>
  <c r="S29"/>
  <c r="R29"/>
  <c r="Q29"/>
  <c r="P29"/>
  <c r="O29"/>
  <c r="N29"/>
  <c r="M29"/>
  <c r="L29"/>
  <c r="F29"/>
  <c r="AW28"/>
  <c r="AV28"/>
  <c r="AU28"/>
  <c r="AT28"/>
  <c r="AS28"/>
  <c r="AR28"/>
  <c r="AQ28"/>
  <c r="AP28"/>
  <c r="AO28"/>
  <c r="AN28"/>
  <c r="AM28"/>
  <c r="AL28"/>
  <c r="AK28"/>
  <c r="AJ28"/>
  <c r="AI28"/>
  <c r="AH28"/>
  <c r="AG28"/>
  <c r="AF28"/>
  <c r="AE28"/>
  <c r="AD28"/>
  <c r="AC28"/>
  <c r="AB28"/>
  <c r="AA28"/>
  <c r="Z28"/>
  <c r="Y28"/>
  <c r="X28"/>
  <c r="W28"/>
  <c r="V28"/>
  <c r="U28"/>
  <c r="T28"/>
  <c r="S28"/>
  <c r="R28"/>
  <c r="Q28"/>
  <c r="P28"/>
  <c r="O28"/>
  <c r="N28"/>
  <c r="M28"/>
  <c r="E28" s="1"/>
  <c r="L28"/>
  <c r="F28"/>
  <c r="AW27"/>
  <c r="AV27"/>
  <c r="AU27"/>
  <c r="AT27"/>
  <c r="AS27"/>
  <c r="AR27"/>
  <c r="AQ27"/>
  <c r="AP27"/>
  <c r="AO27"/>
  <c r="AO25" s="1"/>
  <c r="AN27"/>
  <c r="AM27"/>
  <c r="AL27"/>
  <c r="AK27"/>
  <c r="AJ27"/>
  <c r="AI27"/>
  <c r="AH27"/>
  <c r="AG27"/>
  <c r="AG25" s="1"/>
  <c r="AF27"/>
  <c r="AE27"/>
  <c r="AD27"/>
  <c r="AC27"/>
  <c r="AB27"/>
  <c r="AA27"/>
  <c r="Z27"/>
  <c r="Y27"/>
  <c r="X27"/>
  <c r="W27"/>
  <c r="V27"/>
  <c r="U27"/>
  <c r="T27"/>
  <c r="S27"/>
  <c r="R27"/>
  <c r="Q27"/>
  <c r="P27"/>
  <c r="O27"/>
  <c r="E27" s="1"/>
  <c r="N27"/>
  <c r="M27"/>
  <c r="L27"/>
  <c r="D27" s="1"/>
  <c r="F27"/>
  <c r="AW26"/>
  <c r="AV26"/>
  <c r="AU26"/>
  <c r="AT26"/>
  <c r="AT25" s="1"/>
  <c r="AS26"/>
  <c r="AR26"/>
  <c r="AQ26"/>
  <c r="AP26"/>
  <c r="AP25" s="1"/>
  <c r="AO26"/>
  <c r="AN26"/>
  <c r="AM26"/>
  <c r="AL26"/>
  <c r="AL25" s="1"/>
  <c r="AK26"/>
  <c r="AJ26"/>
  <c r="AI26"/>
  <c r="AH26"/>
  <c r="AH25" s="1"/>
  <c r="AG26"/>
  <c r="AF26"/>
  <c r="AE26"/>
  <c r="AD26"/>
  <c r="AD25" s="1"/>
  <c r="AC26"/>
  <c r="AB26"/>
  <c r="AA26"/>
  <c r="Z26"/>
  <c r="Z25" s="1"/>
  <c r="Y26"/>
  <c r="X26"/>
  <c r="W26"/>
  <c r="V26"/>
  <c r="V25" s="1"/>
  <c r="U26"/>
  <c r="T26"/>
  <c r="S26"/>
  <c r="R26"/>
  <c r="R25" s="1"/>
  <c r="Q26"/>
  <c r="P26"/>
  <c r="O26"/>
  <c r="N26"/>
  <c r="N25" s="1"/>
  <c r="M26"/>
  <c r="L26"/>
  <c r="F26"/>
  <c r="AW25"/>
  <c r="AM25"/>
  <c r="AC25"/>
  <c r="M25"/>
  <c r="F25"/>
  <c r="AW24"/>
  <c r="AV24"/>
  <c r="AU24"/>
  <c r="AT24"/>
  <c r="AS24"/>
  <c r="AR24"/>
  <c r="AQ24"/>
  <c r="AP24"/>
  <c r="AO24"/>
  <c r="AN24"/>
  <c r="AM24"/>
  <c r="AL24"/>
  <c r="AK24"/>
  <c r="AJ24"/>
  <c r="AI24"/>
  <c r="AH24"/>
  <c r="AG24"/>
  <c r="AF24"/>
  <c r="AE24"/>
  <c r="AD24"/>
  <c r="AC24"/>
  <c r="AB24"/>
  <c r="AA24"/>
  <c r="Z24"/>
  <c r="Y24"/>
  <c r="X24"/>
  <c r="W24"/>
  <c r="V24"/>
  <c r="U24"/>
  <c r="T24"/>
  <c r="S24"/>
  <c r="R24"/>
  <c r="Q24"/>
  <c r="P24"/>
  <c r="O24"/>
  <c r="N24"/>
  <c r="M24"/>
  <c r="L24"/>
  <c r="D24" s="1"/>
  <c r="F24"/>
  <c r="AW23"/>
  <c r="AV23"/>
  <c r="AU23"/>
  <c r="AT23"/>
  <c r="AS23"/>
  <c r="AR23"/>
  <c r="AQ23"/>
  <c r="AP23"/>
  <c r="AO23"/>
  <c r="AN23"/>
  <c r="AM23"/>
  <c r="AL23"/>
  <c r="AK23"/>
  <c r="AJ23"/>
  <c r="AI23"/>
  <c r="AH23"/>
  <c r="AG23"/>
  <c r="AF23"/>
  <c r="AE23"/>
  <c r="AD23"/>
  <c r="AC23"/>
  <c r="AB23"/>
  <c r="AA23"/>
  <c r="Z23"/>
  <c r="Y23"/>
  <c r="X23"/>
  <c r="W23"/>
  <c r="V23"/>
  <c r="U23"/>
  <c r="T23"/>
  <c r="S23"/>
  <c r="R23"/>
  <c r="Q23"/>
  <c r="P23"/>
  <c r="O23"/>
  <c r="E23" s="1"/>
  <c r="N23"/>
  <c r="M23"/>
  <c r="L23"/>
  <c r="F23"/>
  <c r="AW22"/>
  <c r="AV22"/>
  <c r="AU22"/>
  <c r="AT22"/>
  <c r="AS22"/>
  <c r="AR22"/>
  <c r="AQ22"/>
  <c r="AP22"/>
  <c r="AO22"/>
  <c r="AN22"/>
  <c r="AM22"/>
  <c r="AL22"/>
  <c r="AK22"/>
  <c r="AJ22"/>
  <c r="AI22"/>
  <c r="AH22"/>
  <c r="AG22"/>
  <c r="AF22"/>
  <c r="AE22"/>
  <c r="AD22"/>
  <c r="AC22"/>
  <c r="AB22"/>
  <c r="AA22"/>
  <c r="Z22"/>
  <c r="Y22"/>
  <c r="X22"/>
  <c r="W22"/>
  <c r="V22"/>
  <c r="U22"/>
  <c r="T22"/>
  <c r="S22"/>
  <c r="R22"/>
  <c r="Q22"/>
  <c r="P22"/>
  <c r="O22"/>
  <c r="N22"/>
  <c r="M22"/>
  <c r="L22"/>
  <c r="F22"/>
  <c r="AW21"/>
  <c r="AV21"/>
  <c r="AU21"/>
  <c r="AT21"/>
  <c r="AS21"/>
  <c r="AR21"/>
  <c r="AQ21"/>
  <c r="AP21"/>
  <c r="AO21"/>
  <c r="AN21"/>
  <c r="AM21"/>
  <c r="AL21"/>
  <c r="AK21"/>
  <c r="AJ21"/>
  <c r="AI21"/>
  <c r="AH21"/>
  <c r="AG21"/>
  <c r="AF21"/>
  <c r="AE21"/>
  <c r="AD21"/>
  <c r="AC21"/>
  <c r="AB21"/>
  <c r="AA21"/>
  <c r="Z21"/>
  <c r="Y21"/>
  <c r="X21"/>
  <c r="W21"/>
  <c r="V21"/>
  <c r="U21"/>
  <c r="T21"/>
  <c r="S21"/>
  <c r="R21"/>
  <c r="Q21"/>
  <c r="P21"/>
  <c r="O21"/>
  <c r="N21"/>
  <c r="M21"/>
  <c r="L21"/>
  <c r="F21"/>
  <c r="AW20"/>
  <c r="AV20"/>
  <c r="AU20"/>
  <c r="AT20"/>
  <c r="AS20"/>
  <c r="AR20"/>
  <c r="AQ20"/>
  <c r="AP20"/>
  <c r="AO20"/>
  <c r="AN20"/>
  <c r="AM20"/>
  <c r="AL20"/>
  <c r="AK20"/>
  <c r="AJ20"/>
  <c r="AI20"/>
  <c r="AI18" s="1"/>
  <c r="AH20"/>
  <c r="AG20"/>
  <c r="AF20"/>
  <c r="AE20"/>
  <c r="AD20"/>
  <c r="AC20"/>
  <c r="AB20"/>
  <c r="AA20"/>
  <c r="AA18" s="1"/>
  <c r="Z20"/>
  <c r="Y20"/>
  <c r="X20"/>
  <c r="W20"/>
  <c r="V20"/>
  <c r="U20"/>
  <c r="T20"/>
  <c r="S20"/>
  <c r="R20"/>
  <c r="Q20"/>
  <c r="P20"/>
  <c r="O20"/>
  <c r="N20"/>
  <c r="M20"/>
  <c r="L20"/>
  <c r="F20"/>
  <c r="AW19"/>
  <c r="AV19"/>
  <c r="AU19"/>
  <c r="AT19"/>
  <c r="AS19"/>
  <c r="AR19"/>
  <c r="AQ19"/>
  <c r="AP19"/>
  <c r="AP18" s="1"/>
  <c r="AO19"/>
  <c r="AN19"/>
  <c r="AM19"/>
  <c r="AL19"/>
  <c r="AL18" s="1"/>
  <c r="AK19"/>
  <c r="AJ19"/>
  <c r="AI19"/>
  <c r="AH19"/>
  <c r="AG19"/>
  <c r="AF19"/>
  <c r="AE19"/>
  <c r="AD19"/>
  <c r="AD18" s="1"/>
  <c r="AC19"/>
  <c r="AB19"/>
  <c r="AA19"/>
  <c r="Z19"/>
  <c r="Z18" s="1"/>
  <c r="Y19"/>
  <c r="X19"/>
  <c r="W19"/>
  <c r="V19"/>
  <c r="U19"/>
  <c r="T19"/>
  <c r="S19"/>
  <c r="R19"/>
  <c r="R18" s="1"/>
  <c r="Q19"/>
  <c r="P19"/>
  <c r="O19"/>
  <c r="N19"/>
  <c r="N18" s="1"/>
  <c r="M19"/>
  <c r="L19"/>
  <c r="F19"/>
  <c r="AT18"/>
  <c r="AH18"/>
  <c r="V18"/>
  <c r="F18"/>
  <c r="AW17"/>
  <c r="AV17"/>
  <c r="AU17"/>
  <c r="AT17"/>
  <c r="AS17"/>
  <c r="AR17"/>
  <c r="AQ17"/>
  <c r="AP17"/>
  <c r="AO17"/>
  <c r="AN17"/>
  <c r="AM17"/>
  <c r="AL17"/>
  <c r="AK17"/>
  <c r="AJ17"/>
  <c r="AI17"/>
  <c r="AH17"/>
  <c r="AG17"/>
  <c r="AF17"/>
  <c r="AE17"/>
  <c r="AD17"/>
  <c r="AC17"/>
  <c r="AB17"/>
  <c r="AA17"/>
  <c r="Z17"/>
  <c r="Y17"/>
  <c r="X17"/>
  <c r="W17"/>
  <c r="V17"/>
  <c r="U17"/>
  <c r="T17"/>
  <c r="S17"/>
  <c r="R17"/>
  <c r="Q17"/>
  <c r="P17"/>
  <c r="O17"/>
  <c r="N17"/>
  <c r="M17"/>
  <c r="L17"/>
  <c r="D17" s="1"/>
  <c r="F17"/>
  <c r="AW16"/>
  <c r="AV16"/>
  <c r="AU16"/>
  <c r="AT16"/>
  <c r="AS16"/>
  <c r="AR16"/>
  <c r="AQ16"/>
  <c r="AP16"/>
  <c r="AO16"/>
  <c r="AN16"/>
  <c r="AM16"/>
  <c r="AL16"/>
  <c r="AK16"/>
  <c r="AJ16"/>
  <c r="AI16"/>
  <c r="AH16"/>
  <c r="AG16"/>
  <c r="AF16"/>
  <c r="AE16"/>
  <c r="AD16"/>
  <c r="AC16"/>
  <c r="AB16"/>
  <c r="AA16"/>
  <c r="Z16"/>
  <c r="Y16"/>
  <c r="X16"/>
  <c r="W16"/>
  <c r="V16"/>
  <c r="U16"/>
  <c r="T16"/>
  <c r="S16"/>
  <c r="R16"/>
  <c r="Q16"/>
  <c r="P16"/>
  <c r="O16"/>
  <c r="N16"/>
  <c r="M16"/>
  <c r="L16"/>
  <c r="F16"/>
  <c r="AW15"/>
  <c r="AV15"/>
  <c r="AU15"/>
  <c r="AT15"/>
  <c r="AS15"/>
  <c r="AR15"/>
  <c r="AQ15"/>
  <c r="AP15"/>
  <c r="AO15"/>
  <c r="AN15"/>
  <c r="AM15"/>
  <c r="AL15"/>
  <c r="AK15"/>
  <c r="AJ15"/>
  <c r="AI15"/>
  <c r="AH15"/>
  <c r="AG15"/>
  <c r="AF15"/>
  <c r="AE15"/>
  <c r="AD15"/>
  <c r="AC15"/>
  <c r="AB15"/>
  <c r="AA15"/>
  <c r="Z15"/>
  <c r="Y15"/>
  <c r="X15"/>
  <c r="W15"/>
  <c r="V15"/>
  <c r="U15"/>
  <c r="T15"/>
  <c r="S15"/>
  <c r="R15"/>
  <c r="Q15"/>
  <c r="P15"/>
  <c r="O15"/>
  <c r="N15"/>
  <c r="M15"/>
  <c r="L15"/>
  <c r="F15"/>
  <c r="AW14"/>
  <c r="AV14"/>
  <c r="AU14"/>
  <c r="AT14"/>
  <c r="AS14"/>
  <c r="AR14"/>
  <c r="AQ14"/>
  <c r="AP14"/>
  <c r="AO14"/>
  <c r="AN14"/>
  <c r="AM14"/>
  <c r="AL14"/>
  <c r="AK14"/>
  <c r="AJ14"/>
  <c r="AI14"/>
  <c r="AH14"/>
  <c r="AG14"/>
  <c r="AF14"/>
  <c r="AE14"/>
  <c r="AD14"/>
  <c r="AC14"/>
  <c r="AB14"/>
  <c r="AA14"/>
  <c r="Z14"/>
  <c r="Y14"/>
  <c r="X14"/>
  <c r="W14"/>
  <c r="V14"/>
  <c r="U14"/>
  <c r="T14"/>
  <c r="S14"/>
  <c r="R14"/>
  <c r="Q14"/>
  <c r="P14"/>
  <c r="O14"/>
  <c r="N14"/>
  <c r="M14"/>
  <c r="E14" s="1"/>
  <c r="L14"/>
  <c r="F14"/>
  <c r="AW13"/>
  <c r="AV13"/>
  <c r="AU13"/>
  <c r="AT13"/>
  <c r="AS13"/>
  <c r="AR13"/>
  <c r="AQ13"/>
  <c r="AP13"/>
  <c r="AO13"/>
  <c r="AN13"/>
  <c r="AM13"/>
  <c r="AL13"/>
  <c r="AK13"/>
  <c r="AJ13"/>
  <c r="AI13"/>
  <c r="AH13"/>
  <c r="AG13"/>
  <c r="AF13"/>
  <c r="AE13"/>
  <c r="AD13"/>
  <c r="AC13"/>
  <c r="AB13"/>
  <c r="AA13"/>
  <c r="Z13"/>
  <c r="Y13"/>
  <c r="X13"/>
  <c r="W13"/>
  <c r="V13"/>
  <c r="U13"/>
  <c r="T13"/>
  <c r="S13"/>
  <c r="R13"/>
  <c r="Q13"/>
  <c r="P13"/>
  <c r="O13"/>
  <c r="N13"/>
  <c r="M13"/>
  <c r="L13"/>
  <c r="D13" s="1"/>
  <c r="F13"/>
  <c r="AW12"/>
  <c r="AV12"/>
  <c r="AU12"/>
  <c r="AT12"/>
  <c r="AS12"/>
  <c r="AR12"/>
  <c r="AQ12"/>
  <c r="AP12"/>
  <c r="AO12"/>
  <c r="AN12"/>
  <c r="AM12"/>
  <c r="AL12"/>
  <c r="AK12"/>
  <c r="AJ12"/>
  <c r="AI12"/>
  <c r="AH12"/>
  <c r="AG12"/>
  <c r="AF12"/>
  <c r="AE12"/>
  <c r="AD12"/>
  <c r="AC12"/>
  <c r="AB12"/>
  <c r="AA12"/>
  <c r="Z12"/>
  <c r="Y12"/>
  <c r="X12"/>
  <c r="W12"/>
  <c r="V12"/>
  <c r="U12"/>
  <c r="T12"/>
  <c r="S12"/>
  <c r="R12"/>
  <c r="Q12"/>
  <c r="P12"/>
  <c r="O12"/>
  <c r="N12"/>
  <c r="M12"/>
  <c r="L12"/>
  <c r="F12"/>
  <c r="F11"/>
  <c r="AW10"/>
  <c r="AV10"/>
  <c r="AU10"/>
  <c r="AU7" s="1"/>
  <c r="AT10"/>
  <c r="AS10"/>
  <c r="AR10"/>
  <c r="AQ10"/>
  <c r="AP10"/>
  <c r="AO10"/>
  <c r="AN10"/>
  <c r="AM10"/>
  <c r="AL10"/>
  <c r="AK10"/>
  <c r="AJ10"/>
  <c r="AI10"/>
  <c r="AH10"/>
  <c r="AG10"/>
  <c r="AF10"/>
  <c r="AE10"/>
  <c r="AE7" s="1"/>
  <c r="AD10"/>
  <c r="AC10"/>
  <c r="AB10"/>
  <c r="AA10"/>
  <c r="Z10"/>
  <c r="Y10"/>
  <c r="X10"/>
  <c r="W10"/>
  <c r="V10"/>
  <c r="U10"/>
  <c r="T10"/>
  <c r="S10"/>
  <c r="R10"/>
  <c r="Q10"/>
  <c r="P10"/>
  <c r="O10"/>
  <c r="O7" s="1"/>
  <c r="N10"/>
  <c r="M10"/>
  <c r="L10"/>
  <c r="F10"/>
  <c r="AW9"/>
  <c r="AV9"/>
  <c r="AU9"/>
  <c r="AT9"/>
  <c r="AS9"/>
  <c r="AR9"/>
  <c r="AQ9"/>
  <c r="AP9"/>
  <c r="AO9"/>
  <c r="AN9"/>
  <c r="AM9"/>
  <c r="AL9"/>
  <c r="AK9"/>
  <c r="AJ9"/>
  <c r="AI9"/>
  <c r="AH9"/>
  <c r="AG9"/>
  <c r="AF9"/>
  <c r="AE9"/>
  <c r="AD9"/>
  <c r="AC9"/>
  <c r="AB9"/>
  <c r="AA9"/>
  <c r="Z9"/>
  <c r="Y9"/>
  <c r="X9"/>
  <c r="W9"/>
  <c r="V9"/>
  <c r="U9"/>
  <c r="T9"/>
  <c r="S9"/>
  <c r="R9"/>
  <c r="Q9"/>
  <c r="P9"/>
  <c r="O9"/>
  <c r="N9"/>
  <c r="D9" s="1"/>
  <c r="M9"/>
  <c r="L9"/>
  <c r="F9"/>
  <c r="AW8"/>
  <c r="AV8"/>
  <c r="AU8"/>
  <c r="AT8"/>
  <c r="AS8"/>
  <c r="AR8"/>
  <c r="AQ8"/>
  <c r="AQ7" s="1"/>
  <c r="AP8"/>
  <c r="AO8"/>
  <c r="AN8"/>
  <c r="AM8"/>
  <c r="AL8"/>
  <c r="AK8"/>
  <c r="AJ8"/>
  <c r="AI8"/>
  <c r="AH8"/>
  <c r="AG8"/>
  <c r="AF8"/>
  <c r="AE8"/>
  <c r="AD8"/>
  <c r="AC8"/>
  <c r="AB8"/>
  <c r="AA8"/>
  <c r="Z8"/>
  <c r="Y8"/>
  <c r="X8"/>
  <c r="W8"/>
  <c r="V8"/>
  <c r="U8"/>
  <c r="T8"/>
  <c r="S8"/>
  <c r="R8"/>
  <c r="Q8"/>
  <c r="P8"/>
  <c r="O8"/>
  <c r="N8"/>
  <c r="M8"/>
  <c r="E8" s="1"/>
  <c r="L8"/>
  <c r="F8"/>
  <c r="AA7"/>
  <c r="F7"/>
  <c r="P49" i="80"/>
  <c r="O49"/>
  <c r="N49"/>
  <c r="M49"/>
  <c r="L49"/>
  <c r="K49"/>
  <c r="J49"/>
  <c r="I49"/>
  <c r="H49"/>
  <c r="G49"/>
  <c r="F49"/>
  <c r="E49"/>
  <c r="D49"/>
  <c r="C49"/>
  <c r="B49"/>
  <c r="A49"/>
  <c r="P47"/>
  <c r="O47"/>
  <c r="N47"/>
  <c r="M47"/>
  <c r="L47"/>
  <c r="K47"/>
  <c r="J47"/>
  <c r="I47"/>
  <c r="H47"/>
  <c r="G47"/>
  <c r="F47"/>
  <c r="E47"/>
  <c r="D47"/>
  <c r="C47"/>
  <c r="B47"/>
  <c r="A47"/>
  <c r="P45"/>
  <c r="O45"/>
  <c r="N45"/>
  <c r="M45"/>
  <c r="L45"/>
  <c r="K45"/>
  <c r="J45"/>
  <c r="I45"/>
  <c r="H45"/>
  <c r="G45"/>
  <c r="F45"/>
  <c r="E45"/>
  <c r="D45"/>
  <c r="C45"/>
  <c r="B45"/>
  <c r="A45"/>
  <c r="P43"/>
  <c r="O43"/>
  <c r="N43"/>
  <c r="M43"/>
  <c r="L43"/>
  <c r="K43"/>
  <c r="J43"/>
  <c r="I43"/>
  <c r="H43"/>
  <c r="G43"/>
  <c r="F43"/>
  <c r="E43"/>
  <c r="D43"/>
  <c r="C43"/>
  <c r="B43"/>
  <c r="A43"/>
  <c r="P41"/>
  <c r="O41"/>
  <c r="N41"/>
  <c r="M41"/>
  <c r="L41"/>
  <c r="K41"/>
  <c r="J41"/>
  <c r="I41"/>
  <c r="H41"/>
  <c r="G41"/>
  <c r="F41"/>
  <c r="E41"/>
  <c r="D41"/>
  <c r="C41"/>
  <c r="B41"/>
  <c r="A41"/>
  <c r="P39"/>
  <c r="O39"/>
  <c r="N39"/>
  <c r="M39"/>
  <c r="L39"/>
  <c r="K39"/>
  <c r="J39"/>
  <c r="I39"/>
  <c r="H39"/>
  <c r="G39"/>
  <c r="F39"/>
  <c r="E39"/>
  <c r="D39"/>
  <c r="C39"/>
  <c r="B39"/>
  <c r="A39"/>
  <c r="P37"/>
  <c r="O37"/>
  <c r="N37"/>
  <c r="M37"/>
  <c r="L37"/>
  <c r="K37"/>
  <c r="J37"/>
  <c r="I37"/>
  <c r="H37"/>
  <c r="G37"/>
  <c r="F37"/>
  <c r="E37"/>
  <c r="D37"/>
  <c r="C37"/>
  <c r="B37"/>
  <c r="A37"/>
  <c r="P35"/>
  <c r="O35"/>
  <c r="N35"/>
  <c r="M35"/>
  <c r="L35"/>
  <c r="K35"/>
  <c r="J35"/>
  <c r="I35"/>
  <c r="H35"/>
  <c r="G35"/>
  <c r="F35"/>
  <c r="E35"/>
  <c r="D35"/>
  <c r="C35"/>
  <c r="B35"/>
  <c r="A35"/>
  <c r="P33"/>
  <c r="O33"/>
  <c r="N33"/>
  <c r="M33"/>
  <c r="L33"/>
  <c r="K33"/>
  <c r="J33"/>
  <c r="I33"/>
  <c r="H33"/>
  <c r="G33"/>
  <c r="F33"/>
  <c r="E33"/>
  <c r="D33"/>
  <c r="C33"/>
  <c r="B33"/>
  <c r="A33"/>
  <c r="P31"/>
  <c r="O31"/>
  <c r="N31"/>
  <c r="M31"/>
  <c r="L31"/>
  <c r="K31"/>
  <c r="J31"/>
  <c r="I31"/>
  <c r="H31"/>
  <c r="G31"/>
  <c r="F31"/>
  <c r="E31"/>
  <c r="D31"/>
  <c r="C31"/>
  <c r="B31"/>
  <c r="A31"/>
  <c r="P29"/>
  <c r="O29"/>
  <c r="N29"/>
  <c r="M29"/>
  <c r="L29"/>
  <c r="K29"/>
  <c r="J29"/>
  <c r="I29"/>
  <c r="H29"/>
  <c r="G29"/>
  <c r="F29"/>
  <c r="E29"/>
  <c r="D29"/>
  <c r="C29"/>
  <c r="B29"/>
  <c r="A29"/>
  <c r="P27"/>
  <c r="O27"/>
  <c r="N27"/>
  <c r="M27"/>
  <c r="L27"/>
  <c r="K27"/>
  <c r="J27"/>
  <c r="I27"/>
  <c r="H27"/>
  <c r="G27"/>
  <c r="F27"/>
  <c r="E27"/>
  <c r="D27"/>
  <c r="C27"/>
  <c r="B27"/>
  <c r="A27"/>
  <c r="P25"/>
  <c r="O25"/>
  <c r="N25"/>
  <c r="M25"/>
  <c r="L25"/>
  <c r="K25"/>
  <c r="J25"/>
  <c r="I25"/>
  <c r="H25"/>
  <c r="G25"/>
  <c r="F25"/>
  <c r="E25"/>
  <c r="D25"/>
  <c r="C25"/>
  <c r="B25"/>
  <c r="A25"/>
  <c r="P23"/>
  <c r="O23"/>
  <c r="N23"/>
  <c r="M23"/>
  <c r="L23"/>
  <c r="K23"/>
  <c r="J23"/>
  <c r="I23"/>
  <c r="H23"/>
  <c r="G23"/>
  <c r="F23"/>
  <c r="E23"/>
  <c r="D23"/>
  <c r="C23"/>
  <c r="B23"/>
  <c r="A23"/>
  <c r="P21"/>
  <c r="O21"/>
  <c r="N21"/>
  <c r="M21"/>
  <c r="L21"/>
  <c r="K21"/>
  <c r="J21"/>
  <c r="I21"/>
  <c r="H21"/>
  <c r="G21"/>
  <c r="F21"/>
  <c r="E21"/>
  <c r="D21"/>
  <c r="C21"/>
  <c r="B21"/>
  <c r="A21"/>
  <c r="P19"/>
  <c r="O19"/>
  <c r="N19"/>
  <c r="M19"/>
  <c r="L19"/>
  <c r="K19"/>
  <c r="J19"/>
  <c r="I19"/>
  <c r="H19"/>
  <c r="G19"/>
  <c r="F19"/>
  <c r="E19"/>
  <c r="D19"/>
  <c r="C19"/>
  <c r="B19"/>
  <c r="A19"/>
  <c r="P17"/>
  <c r="O17"/>
  <c r="N17"/>
  <c r="M17"/>
  <c r="L17"/>
  <c r="K17"/>
  <c r="J17"/>
  <c r="I17"/>
  <c r="H17"/>
  <c r="G17"/>
  <c r="F17"/>
  <c r="E17"/>
  <c r="D17"/>
  <c r="C17"/>
  <c r="B17"/>
  <c r="A17"/>
  <c r="P15"/>
  <c r="O15"/>
  <c r="N15"/>
  <c r="M15"/>
  <c r="L15"/>
  <c r="K15"/>
  <c r="J15"/>
  <c r="I15"/>
  <c r="H15"/>
  <c r="G15"/>
  <c r="F15"/>
  <c r="E15"/>
  <c r="D15"/>
  <c r="C15"/>
  <c r="B15"/>
  <c r="A15"/>
  <c r="P13"/>
  <c r="O13"/>
  <c r="N13"/>
  <c r="M13"/>
  <c r="L13"/>
  <c r="K13"/>
  <c r="J13"/>
  <c r="I13"/>
  <c r="H13"/>
  <c r="G13"/>
  <c r="F13"/>
  <c r="E13"/>
  <c r="D13"/>
  <c r="C13"/>
  <c r="B13"/>
  <c r="A13"/>
  <c r="P9"/>
  <c r="O9"/>
  <c r="N9"/>
  <c r="M9"/>
  <c r="L9"/>
  <c r="K9"/>
  <c r="J9"/>
  <c r="I9"/>
  <c r="H9"/>
  <c r="G9"/>
  <c r="F9"/>
  <c r="E9"/>
  <c r="D9"/>
  <c r="C9"/>
  <c r="B9"/>
  <c r="A9"/>
  <c r="H49" i="81"/>
  <c r="G49"/>
  <c r="F49"/>
  <c r="E49"/>
  <c r="D49"/>
  <c r="C49"/>
  <c r="B49"/>
  <c r="A49"/>
  <c r="H47"/>
  <c r="G47"/>
  <c r="F47"/>
  <c r="E47"/>
  <c r="D47"/>
  <c r="C47"/>
  <c r="B47"/>
  <c r="A47"/>
  <c r="H45"/>
  <c r="G45"/>
  <c r="F45"/>
  <c r="E45"/>
  <c r="D45"/>
  <c r="C45"/>
  <c r="B45"/>
  <c r="A45"/>
  <c r="H43"/>
  <c r="G43"/>
  <c r="F43"/>
  <c r="E43"/>
  <c r="D43"/>
  <c r="C43"/>
  <c r="B43"/>
  <c r="A43"/>
  <c r="H41"/>
  <c r="G41"/>
  <c r="F41"/>
  <c r="E41"/>
  <c r="D41"/>
  <c r="C41"/>
  <c r="B41"/>
  <c r="A41"/>
  <c r="H39"/>
  <c r="G39"/>
  <c r="F39"/>
  <c r="E39"/>
  <c r="D39"/>
  <c r="C39"/>
  <c r="B39"/>
  <c r="A39"/>
  <c r="H37"/>
  <c r="G37"/>
  <c r="F37"/>
  <c r="E37"/>
  <c r="D37"/>
  <c r="C37"/>
  <c r="B37"/>
  <c r="A37"/>
  <c r="H35"/>
  <c r="G35"/>
  <c r="F35"/>
  <c r="E35"/>
  <c r="D35"/>
  <c r="C35"/>
  <c r="B35"/>
  <c r="A35"/>
  <c r="H33"/>
  <c r="G33"/>
  <c r="F33"/>
  <c r="E33"/>
  <c r="D33"/>
  <c r="C33"/>
  <c r="B33"/>
  <c r="A33"/>
  <c r="H31"/>
  <c r="G31"/>
  <c r="F31"/>
  <c r="E31"/>
  <c r="D31"/>
  <c r="C31"/>
  <c r="B31"/>
  <c r="A31"/>
  <c r="H29"/>
  <c r="G29"/>
  <c r="F29"/>
  <c r="E29"/>
  <c r="D29"/>
  <c r="C29"/>
  <c r="B29"/>
  <c r="A29"/>
  <c r="H27"/>
  <c r="G27"/>
  <c r="F27"/>
  <c r="E27"/>
  <c r="D27"/>
  <c r="C27"/>
  <c r="B27"/>
  <c r="A27"/>
  <c r="H25"/>
  <c r="G25"/>
  <c r="F25"/>
  <c r="E25"/>
  <c r="D25"/>
  <c r="C25"/>
  <c r="B25"/>
  <c r="A25"/>
  <c r="H23"/>
  <c r="G23"/>
  <c r="F23"/>
  <c r="E23"/>
  <c r="D23"/>
  <c r="C23"/>
  <c r="B23"/>
  <c r="A23"/>
  <c r="H21"/>
  <c r="G21"/>
  <c r="F21"/>
  <c r="E21"/>
  <c r="D21"/>
  <c r="C21"/>
  <c r="B21"/>
  <c r="A21"/>
  <c r="H19"/>
  <c r="G19"/>
  <c r="F19"/>
  <c r="E19"/>
  <c r="D19"/>
  <c r="C19"/>
  <c r="B19"/>
  <c r="A19"/>
  <c r="H17"/>
  <c r="G17"/>
  <c r="F17"/>
  <c r="E17"/>
  <c r="D17"/>
  <c r="C17"/>
  <c r="B17"/>
  <c r="A17"/>
  <c r="H15"/>
  <c r="G15"/>
  <c r="F15"/>
  <c r="E15"/>
  <c r="D15"/>
  <c r="C15"/>
  <c r="B15"/>
  <c r="A15"/>
  <c r="H13"/>
  <c r="G13"/>
  <c r="F13"/>
  <c r="E13"/>
  <c r="D13"/>
  <c r="C13"/>
  <c r="B13"/>
  <c r="A13"/>
  <c r="H9"/>
  <c r="G9"/>
  <c r="F9"/>
  <c r="E9"/>
  <c r="D9"/>
  <c r="C9"/>
  <c r="B9"/>
  <c r="A9"/>
  <c r="P49" i="79"/>
  <c r="O49"/>
  <c r="N49"/>
  <c r="M49"/>
  <c r="L49"/>
  <c r="K49"/>
  <c r="J49"/>
  <c r="I49"/>
  <c r="H49"/>
  <c r="G49"/>
  <c r="F49"/>
  <c r="E49"/>
  <c r="D49"/>
  <c r="C49"/>
  <c r="B49"/>
  <c r="A49"/>
  <c r="P47"/>
  <c r="O47"/>
  <c r="N47"/>
  <c r="M47"/>
  <c r="L47"/>
  <c r="K47"/>
  <c r="J47"/>
  <c r="I47"/>
  <c r="H47"/>
  <c r="G47"/>
  <c r="F47"/>
  <c r="E47"/>
  <c r="D47"/>
  <c r="C47"/>
  <c r="B47"/>
  <c r="A47"/>
  <c r="P45"/>
  <c r="O45"/>
  <c r="N45"/>
  <c r="M45"/>
  <c r="L45"/>
  <c r="K45"/>
  <c r="J45"/>
  <c r="I45"/>
  <c r="H45"/>
  <c r="G45"/>
  <c r="F45"/>
  <c r="E45"/>
  <c r="D45"/>
  <c r="C45"/>
  <c r="B45"/>
  <c r="A45"/>
  <c r="P43"/>
  <c r="O43"/>
  <c r="N43"/>
  <c r="M43"/>
  <c r="L43"/>
  <c r="K43"/>
  <c r="J43"/>
  <c r="I43"/>
  <c r="H43"/>
  <c r="G43"/>
  <c r="F43"/>
  <c r="E43"/>
  <c r="D43"/>
  <c r="C43"/>
  <c r="B43"/>
  <c r="A43"/>
  <c r="P41"/>
  <c r="O41"/>
  <c r="N41"/>
  <c r="M41"/>
  <c r="L41"/>
  <c r="K41"/>
  <c r="J41"/>
  <c r="I41"/>
  <c r="H41"/>
  <c r="G41"/>
  <c r="F41"/>
  <c r="E41"/>
  <c r="D41"/>
  <c r="C41"/>
  <c r="B41"/>
  <c r="A41"/>
  <c r="P39"/>
  <c r="O39"/>
  <c r="N39"/>
  <c r="M39"/>
  <c r="L39"/>
  <c r="K39"/>
  <c r="J39"/>
  <c r="I39"/>
  <c r="H39"/>
  <c r="H9" s="1"/>
  <c r="G39"/>
  <c r="F39"/>
  <c r="E39"/>
  <c r="D39"/>
  <c r="C39"/>
  <c r="B39"/>
  <c r="A39"/>
  <c r="P37"/>
  <c r="O37"/>
  <c r="N37"/>
  <c r="M37"/>
  <c r="L37"/>
  <c r="K37"/>
  <c r="J37"/>
  <c r="I37"/>
  <c r="H37"/>
  <c r="G37"/>
  <c r="F37"/>
  <c r="E37"/>
  <c r="D37"/>
  <c r="C37"/>
  <c r="B37"/>
  <c r="A37"/>
  <c r="P35"/>
  <c r="O35"/>
  <c r="N35"/>
  <c r="M35"/>
  <c r="L35"/>
  <c r="K35"/>
  <c r="J35"/>
  <c r="I35"/>
  <c r="H35"/>
  <c r="G35"/>
  <c r="F35"/>
  <c r="E35"/>
  <c r="D35"/>
  <c r="C35"/>
  <c r="B35"/>
  <c r="A35"/>
  <c r="P33"/>
  <c r="O33"/>
  <c r="N33"/>
  <c r="M33"/>
  <c r="L33"/>
  <c r="K33"/>
  <c r="J33"/>
  <c r="I33"/>
  <c r="H33"/>
  <c r="G33"/>
  <c r="F33"/>
  <c r="E33"/>
  <c r="D33"/>
  <c r="C33"/>
  <c r="B33"/>
  <c r="A33"/>
  <c r="P31"/>
  <c r="O31"/>
  <c r="N31"/>
  <c r="M31"/>
  <c r="L31"/>
  <c r="K31"/>
  <c r="J31"/>
  <c r="I31"/>
  <c r="H31"/>
  <c r="G31"/>
  <c r="F31"/>
  <c r="E31"/>
  <c r="D31"/>
  <c r="C31"/>
  <c r="B31"/>
  <c r="A31"/>
  <c r="P29"/>
  <c r="O29"/>
  <c r="N29"/>
  <c r="M29"/>
  <c r="L29"/>
  <c r="K29"/>
  <c r="J29"/>
  <c r="I29"/>
  <c r="H29"/>
  <c r="G29"/>
  <c r="F29"/>
  <c r="E29"/>
  <c r="D29"/>
  <c r="C29"/>
  <c r="B29"/>
  <c r="A29"/>
  <c r="P27"/>
  <c r="O27"/>
  <c r="N27"/>
  <c r="M27"/>
  <c r="L27"/>
  <c r="K27"/>
  <c r="J27"/>
  <c r="I27"/>
  <c r="H27"/>
  <c r="G27"/>
  <c r="F27"/>
  <c r="E27"/>
  <c r="D27"/>
  <c r="C27"/>
  <c r="B27"/>
  <c r="A27"/>
  <c r="P25"/>
  <c r="O25"/>
  <c r="N25"/>
  <c r="M25"/>
  <c r="L25"/>
  <c r="K25"/>
  <c r="J25"/>
  <c r="I25"/>
  <c r="H25"/>
  <c r="G25"/>
  <c r="F25"/>
  <c r="E25"/>
  <c r="D25"/>
  <c r="C25"/>
  <c r="B25"/>
  <c r="A25"/>
  <c r="P23"/>
  <c r="O23"/>
  <c r="N23"/>
  <c r="M23"/>
  <c r="L23"/>
  <c r="K23"/>
  <c r="J23"/>
  <c r="I23"/>
  <c r="H23"/>
  <c r="G23"/>
  <c r="F23"/>
  <c r="E23"/>
  <c r="D23"/>
  <c r="C23"/>
  <c r="B23"/>
  <c r="A23"/>
  <c r="P21"/>
  <c r="O21"/>
  <c r="N21"/>
  <c r="M21"/>
  <c r="L21"/>
  <c r="K21"/>
  <c r="J21"/>
  <c r="I21"/>
  <c r="H21"/>
  <c r="G21"/>
  <c r="F21"/>
  <c r="E21"/>
  <c r="D21"/>
  <c r="C21"/>
  <c r="B21"/>
  <c r="A21"/>
  <c r="P19"/>
  <c r="O19"/>
  <c r="N19"/>
  <c r="M19"/>
  <c r="L19"/>
  <c r="K19"/>
  <c r="J19"/>
  <c r="I19"/>
  <c r="H19"/>
  <c r="G19"/>
  <c r="F19"/>
  <c r="E19"/>
  <c r="D19"/>
  <c r="C19"/>
  <c r="B19"/>
  <c r="A19"/>
  <c r="P17"/>
  <c r="O17"/>
  <c r="N17"/>
  <c r="M17"/>
  <c r="L17"/>
  <c r="K17"/>
  <c r="J17"/>
  <c r="I17"/>
  <c r="H17"/>
  <c r="G17"/>
  <c r="F17"/>
  <c r="E17"/>
  <c r="D17"/>
  <c r="C17"/>
  <c r="B17"/>
  <c r="A17"/>
  <c r="P15"/>
  <c r="O15"/>
  <c r="N15"/>
  <c r="M15"/>
  <c r="L15"/>
  <c r="K15"/>
  <c r="J15"/>
  <c r="I15"/>
  <c r="H15"/>
  <c r="G15"/>
  <c r="F15"/>
  <c r="E15"/>
  <c r="D15"/>
  <c r="C15"/>
  <c r="B15"/>
  <c r="A15"/>
  <c r="P13"/>
  <c r="O13"/>
  <c r="N13"/>
  <c r="M13"/>
  <c r="L13"/>
  <c r="K13"/>
  <c r="J13"/>
  <c r="I13"/>
  <c r="H13"/>
  <c r="G13"/>
  <c r="F13"/>
  <c r="E13"/>
  <c r="D13"/>
  <c r="C13"/>
  <c r="B13"/>
  <c r="A13"/>
  <c r="A9" s="1"/>
  <c r="P9"/>
  <c r="O9"/>
  <c r="N9"/>
  <c r="M9"/>
  <c r="L9"/>
  <c r="K9"/>
  <c r="J9"/>
  <c r="I9"/>
  <c r="G9"/>
  <c r="F9"/>
  <c r="E9"/>
  <c r="D9"/>
  <c r="C9"/>
  <c r="B9"/>
  <c r="AS811" i="82"/>
  <c r="AE808"/>
  <c r="W808"/>
  <c r="Q805"/>
  <c r="AA786"/>
  <c r="S786"/>
  <c r="AK783"/>
  <c r="AV771"/>
  <c r="AT771"/>
  <c r="AR771"/>
  <c r="AP771"/>
  <c r="AN771"/>
  <c r="AL771"/>
  <c r="AJ771"/>
  <c r="AH771"/>
  <c r="AF771"/>
  <c r="AD771"/>
  <c r="AB771"/>
  <c r="Z771"/>
  <c r="X771"/>
  <c r="V771"/>
  <c r="T771"/>
  <c r="R771"/>
  <c r="P771"/>
  <c r="N771"/>
  <c r="L771"/>
  <c r="AV769"/>
  <c r="AT769"/>
  <c r="AR769"/>
  <c r="AP769"/>
  <c r="AN769"/>
  <c r="AL769"/>
  <c r="AJ769"/>
  <c r="AH769"/>
  <c r="AF769"/>
  <c r="AD769"/>
  <c r="AB769"/>
  <c r="Z769"/>
  <c r="X769"/>
  <c r="V769"/>
  <c r="T769"/>
  <c r="R769"/>
  <c r="P769"/>
  <c r="N769"/>
  <c r="L769"/>
  <c r="AT768"/>
  <c r="AP768"/>
  <c r="AL768"/>
  <c r="AH768"/>
  <c r="AD768"/>
  <c r="Z768"/>
  <c r="V768"/>
  <c r="R768"/>
  <c r="N768"/>
  <c r="AQ756"/>
  <c r="AC755"/>
  <c r="Q755"/>
  <c r="AO753"/>
  <c r="O752"/>
  <c r="AO751"/>
  <c r="AA750"/>
  <c r="AM712"/>
  <c r="M711"/>
  <c r="AM710"/>
  <c r="M708"/>
  <c r="AS707"/>
  <c r="M707"/>
  <c r="Y706"/>
  <c r="S706"/>
  <c r="AE705"/>
  <c r="AK704"/>
  <c r="AK703"/>
  <c r="AW702"/>
  <c r="AQ702"/>
  <c r="Q702"/>
  <c r="W701"/>
  <c r="AC700"/>
  <c r="AI699"/>
  <c r="AC699"/>
  <c r="AO698"/>
  <c r="AI698"/>
  <c r="U696"/>
  <c r="U695"/>
  <c r="AG694"/>
  <c r="AA694"/>
  <c r="AS692"/>
  <c r="M692"/>
  <c r="AL665"/>
  <c r="AR663"/>
  <c r="R663"/>
  <c r="L663"/>
  <c r="AD661"/>
  <c r="AJ659"/>
  <c r="P658"/>
  <c r="AB655"/>
  <c r="AT653"/>
  <c r="N653"/>
  <c r="AU652"/>
  <c r="O652"/>
  <c r="AA651"/>
  <c r="M648"/>
  <c r="Y646"/>
  <c r="AS643"/>
  <c r="S642"/>
  <c r="AE640"/>
  <c r="AQ638"/>
  <c r="AW627"/>
  <c r="AV627"/>
  <c r="AU627"/>
  <c r="AT627"/>
  <c r="AS627"/>
  <c r="AR627"/>
  <c r="AQ627"/>
  <c r="AP627"/>
  <c r="AO627"/>
  <c r="AN627"/>
  <c r="AM627"/>
  <c r="AL627"/>
  <c r="AK627"/>
  <c r="AJ627"/>
  <c r="AI627"/>
  <c r="AH627"/>
  <c r="AG627"/>
  <c r="AF627"/>
  <c r="AE627"/>
  <c r="AD627"/>
  <c r="AC627"/>
  <c r="AB627"/>
  <c r="AA627"/>
  <c r="Z627"/>
  <c r="Y627"/>
  <c r="X627"/>
  <c r="W627"/>
  <c r="V627"/>
  <c r="U627"/>
  <c r="T627"/>
  <c r="S627"/>
  <c r="R627"/>
  <c r="Q627"/>
  <c r="P627"/>
  <c r="O627"/>
  <c r="N627"/>
  <c r="M627"/>
  <c r="L627"/>
  <c r="E627"/>
  <c r="D627"/>
  <c r="C627"/>
  <c r="AU621"/>
  <c r="AQ621"/>
  <c r="AM621"/>
  <c r="AI621"/>
  <c r="AE621"/>
  <c r="AA621"/>
  <c r="W621"/>
  <c r="S621"/>
  <c r="O621"/>
  <c r="AW610"/>
  <c r="AT610"/>
  <c r="AO610"/>
  <c r="AL610"/>
  <c r="AG610"/>
  <c r="AD610"/>
  <c r="Y610"/>
  <c r="V610"/>
  <c r="Q610"/>
  <c r="N610"/>
  <c r="AT608"/>
  <c r="AQ608"/>
  <c r="AL608"/>
  <c r="AI608"/>
  <c r="AD608"/>
  <c r="AA608"/>
  <c r="V608"/>
  <c r="S608"/>
  <c r="N608"/>
  <c r="AS607"/>
  <c r="AP607"/>
  <c r="AK607"/>
  <c r="AH607"/>
  <c r="AC607"/>
  <c r="Z607"/>
  <c r="U607"/>
  <c r="R607"/>
  <c r="M607"/>
  <c r="AQ606"/>
  <c r="AI606"/>
  <c r="AA606"/>
  <c r="S606"/>
  <c r="AU605"/>
  <c r="AP605"/>
  <c r="AM605"/>
  <c r="AH605"/>
  <c r="AE605"/>
  <c r="Z605"/>
  <c r="W605"/>
  <c r="R605"/>
  <c r="O605"/>
  <c r="AF604"/>
  <c r="AT603"/>
  <c r="AQ603"/>
  <c r="AL603"/>
  <c r="AI603"/>
  <c r="AD603"/>
  <c r="AA603"/>
  <c r="V603"/>
  <c r="S603"/>
  <c r="N603"/>
  <c r="AB602"/>
  <c r="AW589"/>
  <c r="AR589"/>
  <c r="AO589"/>
  <c r="AJ589"/>
  <c r="AG589"/>
  <c r="AB589"/>
  <c r="Y589"/>
  <c r="T589"/>
  <c r="Q589"/>
  <c r="L589"/>
  <c r="AP588"/>
  <c r="AH588"/>
  <c r="Z588"/>
  <c r="R588"/>
  <c r="AV587"/>
  <c r="AT586"/>
  <c r="AQ586"/>
  <c r="AL586"/>
  <c r="AI586"/>
  <c r="AD586"/>
  <c r="AA586"/>
  <c r="V586"/>
  <c r="S586"/>
  <c r="N586"/>
  <c r="AW585"/>
  <c r="AR585"/>
  <c r="AO585"/>
  <c r="AJ585"/>
  <c r="AG585"/>
  <c r="AB585"/>
  <c r="Y585"/>
  <c r="T585"/>
  <c r="Q585"/>
  <c r="L585"/>
  <c r="AP584"/>
  <c r="AH584"/>
  <c r="Z584"/>
  <c r="R584"/>
  <c r="AW583"/>
  <c r="AT583"/>
  <c r="AO583"/>
  <c r="AL583"/>
  <c r="AG583"/>
  <c r="AD583"/>
  <c r="Y583"/>
  <c r="V583"/>
  <c r="Q583"/>
  <c r="N583"/>
  <c r="AU582"/>
  <c r="AR582"/>
  <c r="AM582"/>
  <c r="AJ582"/>
  <c r="AE582"/>
  <c r="AB582"/>
  <c r="W582"/>
  <c r="T582"/>
  <c r="O582"/>
  <c r="L582"/>
  <c r="AK580"/>
  <c r="AV568"/>
  <c r="AT568"/>
  <c r="AR568"/>
  <c r="AP568"/>
  <c r="AN568"/>
  <c r="AL568"/>
  <c r="AJ568"/>
  <c r="AH568"/>
  <c r="AF568"/>
  <c r="AD568"/>
  <c r="AB568"/>
  <c r="Z568"/>
  <c r="X568"/>
  <c r="V568"/>
  <c r="T568"/>
  <c r="R568"/>
  <c r="P568"/>
  <c r="N568"/>
  <c r="L568"/>
  <c r="AT567"/>
  <c r="AP567"/>
  <c r="AL567"/>
  <c r="AH567"/>
  <c r="AD567"/>
  <c r="Z567"/>
  <c r="V567"/>
  <c r="R567"/>
  <c r="N567"/>
  <c r="AV566"/>
  <c r="AT566"/>
  <c r="AR566"/>
  <c r="AP566"/>
  <c r="AN566"/>
  <c r="AL566"/>
  <c r="AJ566"/>
  <c r="AH566"/>
  <c r="AF566"/>
  <c r="AD566"/>
  <c r="AB566"/>
  <c r="Z566"/>
  <c r="X566"/>
  <c r="V566"/>
  <c r="T566"/>
  <c r="R566"/>
  <c r="P566"/>
  <c r="N566"/>
  <c r="L566"/>
  <c r="AT565"/>
  <c r="AP565"/>
  <c r="AL565"/>
  <c r="AH565"/>
  <c r="AD565"/>
  <c r="Z565"/>
  <c r="V565"/>
  <c r="R565"/>
  <c r="N565"/>
  <c r="AP563"/>
  <c r="AH563"/>
  <c r="Z563"/>
  <c r="R563"/>
  <c r="AV562"/>
  <c r="AN562"/>
  <c r="AF562"/>
  <c r="X562"/>
  <c r="P562"/>
  <c r="AU561"/>
  <c r="AM561"/>
  <c r="AL561"/>
  <c r="AE561"/>
  <c r="W561"/>
  <c r="V561"/>
  <c r="O561"/>
  <c r="AS560"/>
  <c r="AR560"/>
  <c r="AK560"/>
  <c r="AJ560"/>
  <c r="AC560"/>
  <c r="AB560"/>
  <c r="U560"/>
  <c r="T560"/>
  <c r="M560"/>
  <c r="L560"/>
  <c r="AO553"/>
  <c r="AV552"/>
  <c r="AU552"/>
  <c r="AN552"/>
  <c r="AM552"/>
  <c r="AF552"/>
  <c r="X552"/>
  <c r="P552"/>
  <c r="AT551"/>
  <c r="AS551"/>
  <c r="AL551"/>
  <c r="AD551"/>
  <c r="AC551"/>
  <c r="V551"/>
  <c r="U551"/>
  <c r="N551"/>
  <c r="M551"/>
  <c r="AQ550"/>
  <c r="AI550"/>
  <c r="AA550"/>
  <c r="S550"/>
  <c r="AW549"/>
  <c r="AG549"/>
  <c r="Q549"/>
  <c r="AV548"/>
  <c r="AU548"/>
  <c r="AN548"/>
  <c r="AM548"/>
  <c r="AF548"/>
  <c r="X548"/>
  <c r="W548"/>
  <c r="P548"/>
  <c r="AT547"/>
  <c r="AS547"/>
  <c r="AL547"/>
  <c r="W547"/>
  <c r="AV510"/>
  <c r="AU510"/>
  <c r="AR510"/>
  <c r="AQ510"/>
  <c r="AN510"/>
  <c r="AM510"/>
  <c r="AJ510"/>
  <c r="AI510"/>
  <c r="AF510"/>
  <c r="AE510"/>
  <c r="AB510"/>
  <c r="AA510"/>
  <c r="X510"/>
  <c r="W510"/>
  <c r="T510"/>
  <c r="S510"/>
  <c r="P510"/>
  <c r="O510"/>
  <c r="L510"/>
  <c r="D510"/>
  <c r="AD509"/>
  <c r="AW508"/>
  <c r="AV508"/>
  <c r="AS508"/>
  <c r="AR508"/>
  <c r="AO508"/>
  <c r="AN508"/>
  <c r="AK508"/>
  <c r="AJ508"/>
  <c r="AG508"/>
  <c r="AF508"/>
  <c r="AC508"/>
  <c r="AB508"/>
  <c r="Y508"/>
  <c r="X508"/>
  <c r="U508"/>
  <c r="T508"/>
  <c r="Q508"/>
  <c r="P508"/>
  <c r="M508"/>
  <c r="L508"/>
  <c r="AU507"/>
  <c r="AT507"/>
  <c r="AQ507"/>
  <c r="AP507"/>
  <c r="AM507"/>
  <c r="AL507"/>
  <c r="AI507"/>
  <c r="AH507"/>
  <c r="AE507"/>
  <c r="AD507"/>
  <c r="AA507"/>
  <c r="Z507"/>
  <c r="W507"/>
  <c r="V507"/>
  <c r="S507"/>
  <c r="R507"/>
  <c r="O507"/>
  <c r="N507"/>
  <c r="AV506"/>
  <c r="AR506"/>
  <c r="AN506"/>
  <c r="AJ506"/>
  <c r="AF506"/>
  <c r="AB506"/>
  <c r="X506"/>
  <c r="T506"/>
  <c r="P506"/>
  <c r="L506"/>
  <c r="AW504"/>
  <c r="AV504"/>
  <c r="AS504"/>
  <c r="AR504"/>
  <c r="AO504"/>
  <c r="AN504"/>
  <c r="AK504"/>
  <c r="AJ504"/>
  <c r="AG504"/>
  <c r="AF504"/>
  <c r="AC504"/>
  <c r="AB504"/>
  <c r="Y504"/>
  <c r="X504"/>
  <c r="U504"/>
  <c r="T504"/>
  <c r="Q504"/>
  <c r="P504"/>
  <c r="M504"/>
  <c r="L504"/>
  <c r="AU503"/>
  <c r="AT503"/>
  <c r="AQ503"/>
  <c r="AP503"/>
  <c r="AM503"/>
  <c r="AL503"/>
  <c r="AI503"/>
  <c r="AH503"/>
  <c r="AE503"/>
  <c r="AD503"/>
  <c r="AA503"/>
  <c r="Z503"/>
  <c r="W503"/>
  <c r="V503"/>
  <c r="S503"/>
  <c r="R503"/>
  <c r="O503"/>
  <c r="N503"/>
  <c r="AV502"/>
  <c r="AR502"/>
  <c r="AN502"/>
  <c r="AJ502"/>
  <c r="AF502"/>
  <c r="AB502"/>
  <c r="X502"/>
  <c r="T502"/>
  <c r="P502"/>
  <c r="L502"/>
  <c r="AV501"/>
  <c r="AU501"/>
  <c r="AR501"/>
  <c r="AQ501"/>
  <c r="AN501"/>
  <c r="AM501"/>
  <c r="AJ501"/>
  <c r="AI501"/>
  <c r="AF501"/>
  <c r="AE501"/>
  <c r="AB501"/>
  <c r="AA501"/>
  <c r="X501"/>
  <c r="W501"/>
  <c r="T501"/>
  <c r="S501"/>
  <c r="P501"/>
  <c r="O501"/>
  <c r="L501"/>
  <c r="AW500"/>
  <c r="AT500"/>
  <c r="AS500"/>
  <c r="AP500"/>
  <c r="AO500"/>
  <c r="AL500"/>
  <c r="AK500"/>
  <c r="AH500"/>
  <c r="AG500"/>
  <c r="AD500"/>
  <c r="AC500"/>
  <c r="Z500"/>
  <c r="Y500"/>
  <c r="V500"/>
  <c r="U500"/>
  <c r="R500"/>
  <c r="Q500"/>
  <c r="N500"/>
  <c r="M500"/>
  <c r="AU499"/>
  <c r="AQ499"/>
  <c r="AM499"/>
  <c r="AI499"/>
  <c r="AE499"/>
  <c r="AA499"/>
  <c r="W499"/>
  <c r="S499"/>
  <c r="O499"/>
  <c r="AW498"/>
  <c r="AO498"/>
  <c r="AG498"/>
  <c r="Y498"/>
  <c r="Q498"/>
  <c r="AV497"/>
  <c r="AU497"/>
  <c r="AR497"/>
  <c r="AQ497"/>
  <c r="AN497"/>
  <c r="AM497"/>
  <c r="AJ497"/>
  <c r="AI497"/>
  <c r="AF497"/>
  <c r="AE497"/>
  <c r="AB497"/>
  <c r="AA497"/>
  <c r="X497"/>
  <c r="W497"/>
  <c r="T497"/>
  <c r="S497"/>
  <c r="P497"/>
  <c r="O497"/>
  <c r="L497"/>
  <c r="AW496"/>
  <c r="AT496"/>
  <c r="AS496"/>
  <c r="AP496"/>
  <c r="AO496"/>
  <c r="AL496"/>
  <c r="AK496"/>
  <c r="AH496"/>
  <c r="AG496"/>
  <c r="AD496"/>
  <c r="AC496"/>
  <c r="Z496"/>
  <c r="Y496"/>
  <c r="V496"/>
  <c r="U496"/>
  <c r="R496"/>
  <c r="Q496"/>
  <c r="N496"/>
  <c r="M496"/>
  <c r="AU495"/>
  <c r="AQ495"/>
  <c r="AM495"/>
  <c r="AI495"/>
  <c r="AE495"/>
  <c r="AA495"/>
  <c r="W495"/>
  <c r="S495"/>
  <c r="O495"/>
  <c r="AW494"/>
  <c r="AO494"/>
  <c r="AG494"/>
  <c r="Y494"/>
  <c r="Q494"/>
  <c r="AV493"/>
  <c r="AR493"/>
  <c r="AN493"/>
  <c r="AM493"/>
  <c r="AJ493"/>
  <c r="AF493"/>
  <c r="AB493"/>
  <c r="X493"/>
  <c r="T493"/>
  <c r="P493"/>
  <c r="L493"/>
  <c r="AW492"/>
  <c r="AT492"/>
  <c r="AS492"/>
  <c r="AP492"/>
  <c r="AO492"/>
  <c r="AL492"/>
  <c r="AK492"/>
  <c r="AH492"/>
  <c r="AG492"/>
  <c r="AD492"/>
  <c r="AC492"/>
  <c r="Z492"/>
  <c r="Y492"/>
  <c r="V492"/>
  <c r="U492"/>
  <c r="R492"/>
  <c r="Q492"/>
  <c r="N492"/>
  <c r="M492"/>
  <c r="AU491"/>
  <c r="AQ491"/>
  <c r="AM491"/>
  <c r="AI491"/>
  <c r="AE491"/>
  <c r="AA491"/>
  <c r="W491"/>
  <c r="S491"/>
  <c r="O491"/>
  <c r="AW490"/>
  <c r="AO490"/>
  <c r="AG490"/>
  <c r="Y490"/>
  <c r="Q490"/>
  <c r="AU489"/>
  <c r="AM489"/>
  <c r="AE489"/>
  <c r="W489"/>
  <c r="O489"/>
  <c r="AV464"/>
  <c r="AR464"/>
  <c r="AQ464"/>
  <c r="AN464"/>
  <c r="AJ464"/>
  <c r="AF464"/>
  <c r="AB464"/>
  <c r="X464"/>
  <c r="T464"/>
  <c r="P464"/>
  <c r="L464"/>
  <c r="AW463"/>
  <c r="AS463"/>
  <c r="AO463"/>
  <c r="AK463"/>
  <c r="AG463"/>
  <c r="AC463"/>
  <c r="Y463"/>
  <c r="U463"/>
  <c r="Q463"/>
  <c r="M463"/>
  <c r="AK461"/>
  <c r="U461"/>
  <c r="AV460"/>
  <c r="AR460"/>
  <c r="AQ460"/>
  <c r="AN460"/>
  <c r="AJ460"/>
  <c r="AI460"/>
  <c r="AF460"/>
  <c r="AB460"/>
  <c r="AA460"/>
  <c r="X460"/>
  <c r="T460"/>
  <c r="S460"/>
  <c r="P460"/>
  <c r="L460"/>
  <c r="AW459"/>
  <c r="AS459"/>
  <c r="AO459"/>
  <c r="AK459"/>
  <c r="AG459"/>
  <c r="AC459"/>
  <c r="Y459"/>
  <c r="U459"/>
  <c r="Q459"/>
  <c r="M459"/>
  <c r="AU458"/>
  <c r="AM458"/>
  <c r="AE458"/>
  <c r="W458"/>
  <c r="O458"/>
  <c r="AU457"/>
  <c r="AT457"/>
  <c r="AQ457"/>
  <c r="AM457"/>
  <c r="AL457"/>
  <c r="AI457"/>
  <c r="AE457"/>
  <c r="AD457"/>
  <c r="AA457"/>
  <c r="W457"/>
  <c r="V457"/>
  <c r="S457"/>
  <c r="O457"/>
  <c r="N457"/>
  <c r="AV456"/>
  <c r="AR456"/>
  <c r="AN456"/>
  <c r="AJ456"/>
  <c r="AF456"/>
  <c r="AB456"/>
  <c r="X456"/>
  <c r="T456"/>
  <c r="P456"/>
  <c r="L456"/>
  <c r="AP455"/>
  <c r="AH455"/>
  <c r="Z455"/>
  <c r="R455"/>
  <c r="AU453"/>
  <c r="AT453"/>
  <c r="AQ453"/>
  <c r="AM453"/>
  <c r="AL453"/>
  <c r="AI453"/>
  <c r="AE453"/>
  <c r="AD453"/>
  <c r="AA453"/>
  <c r="W453"/>
  <c r="V453"/>
  <c r="S453"/>
  <c r="O453"/>
  <c r="N453"/>
  <c r="AV452"/>
  <c r="AR452"/>
  <c r="AN452"/>
  <c r="AJ452"/>
  <c r="AF452"/>
  <c r="AB452"/>
  <c r="X452"/>
  <c r="T452"/>
  <c r="P452"/>
  <c r="L452"/>
  <c r="AP451"/>
  <c r="AH451"/>
  <c r="Z451"/>
  <c r="R451"/>
  <c r="AV450"/>
  <c r="AN450"/>
  <c r="AF450"/>
  <c r="X450"/>
  <c r="P450"/>
  <c r="AU449"/>
  <c r="AQ449"/>
  <c r="AM449"/>
  <c r="AI449"/>
  <c r="AE449"/>
  <c r="AA449"/>
  <c r="W449"/>
  <c r="S449"/>
  <c r="O449"/>
  <c r="AR448"/>
  <c r="AJ448"/>
  <c r="AB448"/>
  <c r="T448"/>
  <c r="L448"/>
  <c r="AV446"/>
  <c r="AN446"/>
  <c r="AF446"/>
  <c r="X446"/>
  <c r="P446"/>
  <c r="AT445"/>
  <c r="AL445"/>
  <c r="AD445"/>
  <c r="V445"/>
  <c r="N445"/>
  <c r="AR444"/>
  <c r="AJ444"/>
  <c r="AB444"/>
  <c r="T444"/>
  <c r="L444"/>
  <c r="AV442"/>
  <c r="AN442"/>
  <c r="AF442"/>
  <c r="X442"/>
  <c r="P442"/>
  <c r="AJ440"/>
  <c r="AP439"/>
  <c r="AV438"/>
  <c r="P438"/>
  <c r="AB436"/>
  <c r="AH435"/>
  <c r="AW424"/>
  <c r="AV424"/>
  <c r="AU424"/>
  <c r="AT424"/>
  <c r="AS424"/>
  <c r="AR424"/>
  <c r="AQ424"/>
  <c r="AP424"/>
  <c r="AO424"/>
  <c r="AN424"/>
  <c r="AM424"/>
  <c r="AL424"/>
  <c r="AK424"/>
  <c r="AJ424"/>
  <c r="AI424"/>
  <c r="AH424"/>
  <c r="AG424"/>
  <c r="AF424"/>
  <c r="AE424"/>
  <c r="AD424"/>
  <c r="AC424"/>
  <c r="AB424"/>
  <c r="AA424"/>
  <c r="Z424"/>
  <c r="Y424"/>
  <c r="X424"/>
  <c r="W424"/>
  <c r="V424"/>
  <c r="U424"/>
  <c r="T424"/>
  <c r="S424"/>
  <c r="R424"/>
  <c r="Q424"/>
  <c r="P424"/>
  <c r="O424"/>
  <c r="N424"/>
  <c r="M424"/>
  <c r="L424"/>
  <c r="E424"/>
  <c r="D424"/>
  <c r="C424"/>
  <c r="AV419"/>
  <c r="AT419"/>
  <c r="AR419"/>
  <c r="AP419"/>
  <c r="AN419"/>
  <c r="AL419"/>
  <c r="AJ419"/>
  <c r="AH419"/>
  <c r="AF419"/>
  <c r="AD419"/>
  <c r="AB419"/>
  <c r="Z419"/>
  <c r="X419"/>
  <c r="V419"/>
  <c r="T419"/>
  <c r="R419"/>
  <c r="P419"/>
  <c r="N419"/>
  <c r="L419"/>
  <c r="AV418"/>
  <c r="AT418"/>
  <c r="AR418"/>
  <c r="AP418"/>
  <c r="AN418"/>
  <c r="AL418"/>
  <c r="AJ418"/>
  <c r="AH418"/>
  <c r="AF418"/>
  <c r="AD418"/>
  <c r="AB418"/>
  <c r="Z418"/>
  <c r="X418"/>
  <c r="V418"/>
  <c r="T418"/>
  <c r="R418"/>
  <c r="P418"/>
  <c r="N418"/>
  <c r="L418"/>
  <c r="AD416"/>
  <c r="E408"/>
  <c r="D408"/>
  <c r="E407"/>
  <c r="E813" s="1"/>
  <c r="D407"/>
  <c r="E406"/>
  <c r="D406"/>
  <c r="E405"/>
  <c r="E811" s="1"/>
  <c r="D405"/>
  <c r="E404"/>
  <c r="D404"/>
  <c r="E403"/>
  <c r="E809" s="1"/>
  <c r="D403"/>
  <c r="E402"/>
  <c r="D402"/>
  <c r="E401"/>
  <c r="E807" s="1"/>
  <c r="D401"/>
  <c r="E400"/>
  <c r="D400"/>
  <c r="E399"/>
  <c r="E805" s="1"/>
  <c r="D399"/>
  <c r="E398"/>
  <c r="D398"/>
  <c r="E397"/>
  <c r="D397"/>
  <c r="C397" s="1"/>
  <c r="E396"/>
  <c r="D396"/>
  <c r="E395"/>
  <c r="D395"/>
  <c r="E394"/>
  <c r="D394"/>
  <c r="E393"/>
  <c r="D393"/>
  <c r="E392"/>
  <c r="D392"/>
  <c r="E391"/>
  <c r="D391"/>
  <c r="E390"/>
  <c r="D390"/>
  <c r="E389"/>
  <c r="D389"/>
  <c r="C389" s="1"/>
  <c r="E388"/>
  <c r="D388"/>
  <c r="E387"/>
  <c r="D387"/>
  <c r="E386"/>
  <c r="D386"/>
  <c r="E385"/>
  <c r="D385"/>
  <c r="E384"/>
  <c r="D384"/>
  <c r="E383"/>
  <c r="D383"/>
  <c r="E382"/>
  <c r="D382"/>
  <c r="E381"/>
  <c r="D381"/>
  <c r="E380"/>
  <c r="D380"/>
  <c r="E379"/>
  <c r="D379"/>
  <c r="E378"/>
  <c r="D378"/>
  <c r="E377"/>
  <c r="D377"/>
  <c r="E376"/>
  <c r="D376"/>
  <c r="E375"/>
  <c r="D375"/>
  <c r="E374"/>
  <c r="D374"/>
  <c r="E373"/>
  <c r="D373"/>
  <c r="C373" s="1"/>
  <c r="E372"/>
  <c r="D372"/>
  <c r="E371"/>
  <c r="D371"/>
  <c r="E370"/>
  <c r="D370"/>
  <c r="E369"/>
  <c r="D369"/>
  <c r="C369" s="1"/>
  <c r="E368"/>
  <c r="D368"/>
  <c r="E367"/>
  <c r="D367"/>
  <c r="E366"/>
  <c r="D366"/>
  <c r="E365"/>
  <c r="D365"/>
  <c r="E364"/>
  <c r="D364"/>
  <c r="C364"/>
  <c r="E363"/>
  <c r="D363"/>
  <c r="E362"/>
  <c r="D362"/>
  <c r="E361"/>
  <c r="D361"/>
  <c r="E360"/>
  <c r="D360"/>
  <c r="E359"/>
  <c r="D359"/>
  <c r="E358"/>
  <c r="D358"/>
  <c r="E357"/>
  <c r="D357"/>
  <c r="E356"/>
  <c r="D356"/>
  <c r="E355"/>
  <c r="D355"/>
  <c r="E354"/>
  <c r="D354"/>
  <c r="C354" s="1"/>
  <c r="C133" i="108" s="1"/>
  <c r="E353" i="82"/>
  <c r="D353"/>
  <c r="E352"/>
  <c r="D352"/>
  <c r="C352"/>
  <c r="C131" i="108" s="1"/>
  <c r="E351" i="82"/>
  <c r="D351"/>
  <c r="E350"/>
  <c r="D350"/>
  <c r="E349"/>
  <c r="D349"/>
  <c r="E348"/>
  <c r="D348"/>
  <c r="E347"/>
  <c r="D347"/>
  <c r="E346"/>
  <c r="D346"/>
  <c r="E345"/>
  <c r="D345"/>
  <c r="E344"/>
  <c r="D344"/>
  <c r="C344"/>
  <c r="AW343"/>
  <c r="AV343"/>
  <c r="AU343"/>
  <c r="AT343"/>
  <c r="AS343"/>
  <c r="AR343"/>
  <c r="AQ343"/>
  <c r="AP343"/>
  <c r="AO343"/>
  <c r="AN343"/>
  <c r="AM343"/>
  <c r="AL343"/>
  <c r="AK343"/>
  <c r="AJ343"/>
  <c r="AJ546" s="1"/>
  <c r="AI343"/>
  <c r="AH343"/>
  <c r="AG343"/>
  <c r="AF343"/>
  <c r="AE343"/>
  <c r="AD343"/>
  <c r="AC343"/>
  <c r="AB343"/>
  <c r="AB546" s="1"/>
  <c r="AA343"/>
  <c r="Z343"/>
  <c r="Y343"/>
  <c r="X343"/>
  <c r="W343"/>
  <c r="V343"/>
  <c r="U343"/>
  <c r="T343"/>
  <c r="T546" s="1"/>
  <c r="S343"/>
  <c r="R343"/>
  <c r="Q343"/>
  <c r="P343"/>
  <c r="O343"/>
  <c r="N343"/>
  <c r="M343"/>
  <c r="L343"/>
  <c r="L546" s="1"/>
  <c r="E342"/>
  <c r="D342"/>
  <c r="E341"/>
  <c r="D341"/>
  <c r="C341" s="1"/>
  <c r="C187" i="108" s="1"/>
  <c r="E340" i="82"/>
  <c r="D340"/>
  <c r="E339"/>
  <c r="D339"/>
  <c r="C339"/>
  <c r="C185" i="108" s="1"/>
  <c r="E338" i="82"/>
  <c r="D338"/>
  <c r="E337"/>
  <c r="D337"/>
  <c r="C337" s="1"/>
  <c r="C183" i="108" s="1"/>
  <c r="E336" i="82"/>
  <c r="D336"/>
  <c r="E335"/>
  <c r="C335" s="1"/>
  <c r="J335" s="1"/>
  <c r="D335"/>
  <c r="E334"/>
  <c r="D334"/>
  <c r="E333"/>
  <c r="D333"/>
  <c r="C333" s="1"/>
  <c r="J333" s="1"/>
  <c r="E332"/>
  <c r="D332"/>
  <c r="E331"/>
  <c r="D331"/>
  <c r="C331"/>
  <c r="J331" s="1"/>
  <c r="E330"/>
  <c r="D330"/>
  <c r="E329"/>
  <c r="D329"/>
  <c r="C329" s="1"/>
  <c r="J329" s="1"/>
  <c r="E328"/>
  <c r="D328"/>
  <c r="E327"/>
  <c r="C327" s="1"/>
  <c r="J327" s="1"/>
  <c r="D327"/>
  <c r="E326"/>
  <c r="D326"/>
  <c r="E325"/>
  <c r="D325"/>
  <c r="C325" s="1"/>
  <c r="J325" s="1"/>
  <c r="E324"/>
  <c r="D324"/>
  <c r="E323"/>
  <c r="D323"/>
  <c r="C323"/>
  <c r="J323" s="1"/>
  <c r="E322"/>
  <c r="D322"/>
  <c r="E321"/>
  <c r="D321"/>
  <c r="C321" s="1"/>
  <c r="J321" s="1"/>
  <c r="E320"/>
  <c r="D320"/>
  <c r="E319"/>
  <c r="C319" s="1"/>
  <c r="J319" s="1"/>
  <c r="D319"/>
  <c r="E318"/>
  <c r="D318"/>
  <c r="E317"/>
  <c r="D317"/>
  <c r="C317" s="1"/>
  <c r="J317" s="1"/>
  <c r="E316"/>
  <c r="D316"/>
  <c r="E315"/>
  <c r="D315"/>
  <c r="C315"/>
  <c r="J315" s="1"/>
  <c r="E314"/>
  <c r="D314"/>
  <c r="E313"/>
  <c r="D313"/>
  <c r="C313" s="1"/>
  <c r="J313" s="1"/>
  <c r="E312"/>
  <c r="D312"/>
  <c r="E311"/>
  <c r="C311" s="1"/>
  <c r="J311" s="1"/>
  <c r="D311"/>
  <c r="E310"/>
  <c r="D310"/>
  <c r="E309"/>
  <c r="D309"/>
  <c r="C309" s="1"/>
  <c r="J309" s="1"/>
  <c r="E308"/>
  <c r="D308"/>
  <c r="E307"/>
  <c r="D307"/>
  <c r="D713" s="1"/>
  <c r="C307"/>
  <c r="E306"/>
  <c r="D306"/>
  <c r="E305"/>
  <c r="D305"/>
  <c r="E304"/>
  <c r="D304"/>
  <c r="E303"/>
  <c r="E709" s="1"/>
  <c r="D303"/>
  <c r="E302"/>
  <c r="D302"/>
  <c r="E301"/>
  <c r="D301"/>
  <c r="C301" s="1"/>
  <c r="E300"/>
  <c r="D300"/>
  <c r="E299"/>
  <c r="D299"/>
  <c r="C299"/>
  <c r="E298"/>
  <c r="D298"/>
  <c r="E297"/>
  <c r="D297"/>
  <c r="E296"/>
  <c r="D296"/>
  <c r="E295"/>
  <c r="D295"/>
  <c r="E294"/>
  <c r="D294"/>
  <c r="E293"/>
  <c r="D293"/>
  <c r="C293" s="1"/>
  <c r="J293" s="1"/>
  <c r="E292"/>
  <c r="D292"/>
  <c r="E291"/>
  <c r="D291"/>
  <c r="C291"/>
  <c r="J291" s="1"/>
  <c r="E290"/>
  <c r="D290"/>
  <c r="E289"/>
  <c r="D289"/>
  <c r="E288"/>
  <c r="D288"/>
  <c r="E287"/>
  <c r="C287" s="1"/>
  <c r="J287" s="1"/>
  <c r="D287"/>
  <c r="E286"/>
  <c r="D286"/>
  <c r="E285"/>
  <c r="D285"/>
  <c r="E284"/>
  <c r="D284"/>
  <c r="E283"/>
  <c r="D283"/>
  <c r="C283"/>
  <c r="D124" i="108" s="1"/>
  <c r="E282" i="82"/>
  <c r="D282"/>
  <c r="E281"/>
  <c r="D281"/>
  <c r="C281" s="1"/>
  <c r="D122" i="108" s="1"/>
  <c r="E280" i="82"/>
  <c r="D280"/>
  <c r="E279"/>
  <c r="C279" s="1"/>
  <c r="D120" i="108" s="1"/>
  <c r="D279" i="82"/>
  <c r="E278"/>
  <c r="D278"/>
  <c r="E277"/>
  <c r="D277"/>
  <c r="C277" s="1"/>
  <c r="D118" i="108" s="1"/>
  <c r="E276" i="82"/>
  <c r="D276"/>
  <c r="E275"/>
  <c r="D275"/>
  <c r="C275"/>
  <c r="D116" i="108" s="1"/>
  <c r="E274" i="82"/>
  <c r="D274"/>
  <c r="E273"/>
  <c r="D273"/>
  <c r="C273" s="1"/>
  <c r="E272"/>
  <c r="D272"/>
  <c r="E271"/>
  <c r="C271" s="1"/>
  <c r="D271"/>
  <c r="E270"/>
  <c r="D270"/>
  <c r="E269"/>
  <c r="D269"/>
  <c r="J269" s="1"/>
  <c r="C269"/>
  <c r="E268"/>
  <c r="D268"/>
  <c r="E267"/>
  <c r="D267"/>
  <c r="C267" s="1"/>
  <c r="D113" i="108" s="1"/>
  <c r="E266" i="82"/>
  <c r="D266"/>
  <c r="E265"/>
  <c r="C265" s="1"/>
  <c r="D111" i="108" s="1"/>
  <c r="D265" i="82"/>
  <c r="E264"/>
  <c r="D264"/>
  <c r="E263"/>
  <c r="D263"/>
  <c r="C263" s="1"/>
  <c r="D109" i="108" s="1"/>
  <c r="E262" i="82"/>
  <c r="D262"/>
  <c r="E261"/>
  <c r="D261"/>
  <c r="C261"/>
  <c r="E260"/>
  <c r="D260"/>
  <c r="E259"/>
  <c r="D259"/>
  <c r="E258"/>
  <c r="D258"/>
  <c r="E257"/>
  <c r="D257"/>
  <c r="E256"/>
  <c r="D256"/>
  <c r="E255"/>
  <c r="D255"/>
  <c r="E254"/>
  <c r="D254"/>
  <c r="E253"/>
  <c r="D253"/>
  <c r="C253"/>
  <c r="E252"/>
  <c r="D252"/>
  <c r="C252" s="1"/>
  <c r="E251"/>
  <c r="C251" s="1"/>
  <c r="J251" s="1"/>
  <c r="D251"/>
  <c r="E250"/>
  <c r="D250"/>
  <c r="E249"/>
  <c r="D249"/>
  <c r="D655" s="1"/>
  <c r="E248"/>
  <c r="D248"/>
  <c r="C248" s="1"/>
  <c r="E247"/>
  <c r="D247"/>
  <c r="C247"/>
  <c r="E246"/>
  <c r="D246"/>
  <c r="C246" s="1"/>
  <c r="E245"/>
  <c r="D245"/>
  <c r="E244"/>
  <c r="D244"/>
  <c r="E243"/>
  <c r="C243" s="1"/>
  <c r="D243"/>
  <c r="E242"/>
  <c r="D242"/>
  <c r="E241"/>
  <c r="D241"/>
  <c r="E240"/>
  <c r="D240"/>
  <c r="E239"/>
  <c r="D239"/>
  <c r="C239"/>
  <c r="E238"/>
  <c r="D238"/>
  <c r="E237"/>
  <c r="D237"/>
  <c r="E236"/>
  <c r="D236"/>
  <c r="C236" s="1"/>
  <c r="J236" s="1"/>
  <c r="E235"/>
  <c r="C235" s="1"/>
  <c r="D235"/>
  <c r="E234"/>
  <c r="D234"/>
  <c r="E233"/>
  <c r="D233"/>
  <c r="E232"/>
  <c r="D232"/>
  <c r="C232" s="1"/>
  <c r="J232" s="1"/>
  <c r="E231"/>
  <c r="D231"/>
  <c r="C231"/>
  <c r="E230"/>
  <c r="D230"/>
  <c r="C230" s="1"/>
  <c r="E229"/>
  <c r="D229"/>
  <c r="C229" s="1"/>
  <c r="E228"/>
  <c r="D228"/>
  <c r="E227"/>
  <c r="D227"/>
  <c r="C227" s="1"/>
  <c r="E226"/>
  <c r="D226"/>
  <c r="C226"/>
  <c r="E225"/>
  <c r="D225"/>
  <c r="C225" s="1"/>
  <c r="E224"/>
  <c r="D224"/>
  <c r="E223"/>
  <c r="D223"/>
  <c r="C223" s="1"/>
  <c r="J223" s="1"/>
  <c r="E222"/>
  <c r="C222" s="1"/>
  <c r="D222"/>
  <c r="E220"/>
  <c r="D220"/>
  <c r="E219"/>
  <c r="D219"/>
  <c r="E218"/>
  <c r="D218"/>
  <c r="E217"/>
  <c r="D217"/>
  <c r="C217" s="1"/>
  <c r="E216"/>
  <c r="D216"/>
  <c r="E215"/>
  <c r="D215"/>
  <c r="E214"/>
  <c r="D214"/>
  <c r="E213"/>
  <c r="D213"/>
  <c r="C213" s="1"/>
  <c r="E212"/>
  <c r="C212" s="1"/>
  <c r="D212"/>
  <c r="E211"/>
  <c r="D211"/>
  <c r="C211"/>
  <c r="K211" s="1"/>
  <c r="AW205"/>
  <c r="AV205"/>
  <c r="AU205"/>
  <c r="AT205"/>
  <c r="AT814" s="1"/>
  <c r="AS205"/>
  <c r="AS611" s="1"/>
  <c r="AR205"/>
  <c r="AQ205"/>
  <c r="AP205"/>
  <c r="AP195" s="1"/>
  <c r="AO205"/>
  <c r="AN205"/>
  <c r="AN814" s="1"/>
  <c r="AM205"/>
  <c r="AL205"/>
  <c r="AK205"/>
  <c r="AJ205"/>
  <c r="AI205"/>
  <c r="AH205"/>
  <c r="AH195" s="1"/>
  <c r="AG205"/>
  <c r="AG611" s="1"/>
  <c r="AF205"/>
  <c r="AE205"/>
  <c r="AD205"/>
  <c r="AD814" s="1"/>
  <c r="AC205"/>
  <c r="AC611" s="1"/>
  <c r="AB205"/>
  <c r="AA205"/>
  <c r="Z205"/>
  <c r="Y205"/>
  <c r="Y611" s="1"/>
  <c r="X205"/>
  <c r="X814" s="1"/>
  <c r="W205"/>
  <c r="V205"/>
  <c r="U205"/>
  <c r="T205"/>
  <c r="S205"/>
  <c r="S611" s="1"/>
  <c r="R205"/>
  <c r="R195" s="1"/>
  <c r="Q205"/>
  <c r="Q611" s="1"/>
  <c r="P205"/>
  <c r="O205"/>
  <c r="N205"/>
  <c r="N814" s="1"/>
  <c r="M205"/>
  <c r="M611" s="1"/>
  <c r="L205"/>
  <c r="F205"/>
  <c r="AW204"/>
  <c r="AW813" s="1"/>
  <c r="AV204"/>
  <c r="AU204"/>
  <c r="AT204"/>
  <c r="AT813" s="1"/>
  <c r="AS204"/>
  <c r="AR204"/>
  <c r="AQ204"/>
  <c r="AP204"/>
  <c r="AP813" s="1"/>
  <c r="AO204"/>
  <c r="AO813" s="1"/>
  <c r="AN204"/>
  <c r="AM204"/>
  <c r="AL204"/>
  <c r="AL813" s="1"/>
  <c r="AK204"/>
  <c r="AJ204"/>
  <c r="AI204"/>
  <c r="AH204"/>
  <c r="AH813" s="1"/>
  <c r="AG204"/>
  <c r="AG813" s="1"/>
  <c r="AF204"/>
  <c r="AE204"/>
  <c r="AD204"/>
  <c r="AD813" s="1"/>
  <c r="AC204"/>
  <c r="AB204"/>
  <c r="AA204"/>
  <c r="Z204"/>
  <c r="Z813" s="1"/>
  <c r="Y204"/>
  <c r="Y813" s="1"/>
  <c r="X204"/>
  <c r="W204"/>
  <c r="V204"/>
  <c r="V813" s="1"/>
  <c r="U204"/>
  <c r="T204"/>
  <c r="S204"/>
  <c r="R204"/>
  <c r="R813" s="1"/>
  <c r="Q204"/>
  <c r="Q813" s="1"/>
  <c r="P204"/>
  <c r="O204"/>
  <c r="N204"/>
  <c r="N813" s="1"/>
  <c r="M204"/>
  <c r="L204"/>
  <c r="F204"/>
  <c r="E204"/>
  <c r="AW203"/>
  <c r="AV203"/>
  <c r="AV812" s="1"/>
  <c r="AU203"/>
  <c r="AT203"/>
  <c r="AS203"/>
  <c r="AS812" s="1"/>
  <c r="AR203"/>
  <c r="AQ203"/>
  <c r="AP203"/>
  <c r="AO203"/>
  <c r="AN203"/>
  <c r="AM203"/>
  <c r="AL203"/>
  <c r="AK203"/>
  <c r="AK812" s="1"/>
  <c r="AJ203"/>
  <c r="AI203"/>
  <c r="AH203"/>
  <c r="AG203"/>
  <c r="AF203"/>
  <c r="AF812" s="1"/>
  <c r="AE203"/>
  <c r="AD203"/>
  <c r="AC203"/>
  <c r="AC812" s="1"/>
  <c r="AB203"/>
  <c r="AA203"/>
  <c r="Z203"/>
  <c r="Y203"/>
  <c r="X203"/>
  <c r="W203"/>
  <c r="V203"/>
  <c r="U203"/>
  <c r="U812" s="1"/>
  <c r="T203"/>
  <c r="S203"/>
  <c r="R203"/>
  <c r="Q203"/>
  <c r="P203"/>
  <c r="P812" s="1"/>
  <c r="O203"/>
  <c r="N203"/>
  <c r="M203"/>
  <c r="M812" s="1"/>
  <c r="L203"/>
  <c r="F203"/>
  <c r="E203"/>
  <c r="AW202"/>
  <c r="AV202"/>
  <c r="AU202"/>
  <c r="AU811" s="1"/>
  <c r="AT202"/>
  <c r="AT811" s="1"/>
  <c r="AS202"/>
  <c r="AS608" s="1"/>
  <c r="AR202"/>
  <c r="AQ202"/>
  <c r="AQ811" s="1"/>
  <c r="AP202"/>
  <c r="AP811" s="1"/>
  <c r="AO202"/>
  <c r="AN202"/>
  <c r="AM202"/>
  <c r="AM811" s="1"/>
  <c r="AL202"/>
  <c r="AL811" s="1"/>
  <c r="AK202"/>
  <c r="AK608" s="1"/>
  <c r="AJ202"/>
  <c r="AI202"/>
  <c r="AI811" s="1"/>
  <c r="AH202"/>
  <c r="AH811" s="1"/>
  <c r="AG202"/>
  <c r="AF202"/>
  <c r="AE202"/>
  <c r="AE811" s="1"/>
  <c r="AD202"/>
  <c r="AD811" s="1"/>
  <c r="AC202"/>
  <c r="AB202"/>
  <c r="AA202"/>
  <c r="AA811" s="1"/>
  <c r="Z202"/>
  <c r="Z811" s="1"/>
  <c r="Y202"/>
  <c r="X202"/>
  <c r="W202"/>
  <c r="W811" s="1"/>
  <c r="V202"/>
  <c r="V811" s="1"/>
  <c r="U202"/>
  <c r="T202"/>
  <c r="S202"/>
  <c r="S811" s="1"/>
  <c r="R202"/>
  <c r="R811" s="1"/>
  <c r="Q202"/>
  <c r="P202"/>
  <c r="O202"/>
  <c r="O811" s="1"/>
  <c r="N202"/>
  <c r="N811" s="1"/>
  <c r="M202"/>
  <c r="L202"/>
  <c r="F202"/>
  <c r="E202"/>
  <c r="AW201"/>
  <c r="AV201"/>
  <c r="AU201"/>
  <c r="AT201"/>
  <c r="AT810" s="1"/>
  <c r="AS201"/>
  <c r="AS810" s="1"/>
  <c r="AR201"/>
  <c r="AQ201"/>
  <c r="AP201"/>
  <c r="AP810" s="1"/>
  <c r="AO201"/>
  <c r="AN201"/>
  <c r="AM201"/>
  <c r="AL201"/>
  <c r="AL810" s="1"/>
  <c r="AK201"/>
  <c r="AK810" s="1"/>
  <c r="AJ201"/>
  <c r="AI201"/>
  <c r="AH201"/>
  <c r="AH810" s="1"/>
  <c r="AG201"/>
  <c r="AF201"/>
  <c r="AE201"/>
  <c r="AD201"/>
  <c r="AD810" s="1"/>
  <c r="AC201"/>
  <c r="AC810" s="1"/>
  <c r="AB201"/>
  <c r="AA201"/>
  <c r="Z201"/>
  <c r="Z810" s="1"/>
  <c r="Y201"/>
  <c r="X201"/>
  <c r="W201"/>
  <c r="V201"/>
  <c r="V810" s="1"/>
  <c r="U201"/>
  <c r="U810" s="1"/>
  <c r="T201"/>
  <c r="S201"/>
  <c r="S607" s="1"/>
  <c r="R201"/>
  <c r="R810" s="1"/>
  <c r="Q201"/>
  <c r="P201"/>
  <c r="O201"/>
  <c r="N201"/>
  <c r="N810" s="1"/>
  <c r="M201"/>
  <c r="M810" s="1"/>
  <c r="L201"/>
  <c r="F201"/>
  <c r="E201"/>
  <c r="AW200"/>
  <c r="AV200"/>
  <c r="AU200"/>
  <c r="AU809" s="1"/>
  <c r="AT200"/>
  <c r="AS200"/>
  <c r="AR200"/>
  <c r="AQ200"/>
  <c r="AQ809" s="1"/>
  <c r="AP200"/>
  <c r="AO200"/>
  <c r="AN200"/>
  <c r="AM200"/>
  <c r="AM809" s="1"/>
  <c r="AL200"/>
  <c r="AK200"/>
  <c r="AJ200"/>
  <c r="AI200"/>
  <c r="AI809" s="1"/>
  <c r="AH200"/>
  <c r="AG200"/>
  <c r="AF200"/>
  <c r="AE200"/>
  <c r="AE809" s="1"/>
  <c r="AD200"/>
  <c r="AC200"/>
  <c r="AB200"/>
  <c r="AA200"/>
  <c r="AA809" s="1"/>
  <c r="Z200"/>
  <c r="Y200"/>
  <c r="X200"/>
  <c r="W200"/>
  <c r="W809" s="1"/>
  <c r="V200"/>
  <c r="U200"/>
  <c r="T200"/>
  <c r="S200"/>
  <c r="S809" s="1"/>
  <c r="R200"/>
  <c r="Q200"/>
  <c r="P200"/>
  <c r="O200"/>
  <c r="O809" s="1"/>
  <c r="N200"/>
  <c r="M200"/>
  <c r="L200"/>
  <c r="F200"/>
  <c r="E200"/>
  <c r="AW199"/>
  <c r="AV199"/>
  <c r="AU199"/>
  <c r="AU808" s="1"/>
  <c r="AT199"/>
  <c r="AT808" s="1"/>
  <c r="AS199"/>
  <c r="AR199"/>
  <c r="AQ199"/>
  <c r="AQ808" s="1"/>
  <c r="AP199"/>
  <c r="AP808" s="1"/>
  <c r="AO199"/>
  <c r="AN199"/>
  <c r="AM199"/>
  <c r="AM808" s="1"/>
  <c r="AL199"/>
  <c r="AL808" s="1"/>
  <c r="AK199"/>
  <c r="AJ199"/>
  <c r="AI199"/>
  <c r="AI808" s="1"/>
  <c r="AH199"/>
  <c r="AH808" s="1"/>
  <c r="AG199"/>
  <c r="AF199"/>
  <c r="AE199"/>
  <c r="AD199"/>
  <c r="AD808" s="1"/>
  <c r="AC199"/>
  <c r="AB199"/>
  <c r="AA199"/>
  <c r="AA808" s="1"/>
  <c r="Z199"/>
  <c r="Z808" s="1"/>
  <c r="Y199"/>
  <c r="X199"/>
  <c r="W199"/>
  <c r="V199"/>
  <c r="V808" s="1"/>
  <c r="U199"/>
  <c r="T199"/>
  <c r="S199"/>
  <c r="S808" s="1"/>
  <c r="R199"/>
  <c r="R808" s="1"/>
  <c r="Q199"/>
  <c r="P199"/>
  <c r="O199"/>
  <c r="O808" s="1"/>
  <c r="N199"/>
  <c r="N808" s="1"/>
  <c r="M199"/>
  <c r="L199"/>
  <c r="F199"/>
  <c r="E199"/>
  <c r="AW198"/>
  <c r="AV198"/>
  <c r="AV807" s="1"/>
  <c r="AU198"/>
  <c r="AT198"/>
  <c r="AS198"/>
  <c r="AS807" s="1"/>
  <c r="AR198"/>
  <c r="AQ198"/>
  <c r="AP198"/>
  <c r="AO198"/>
  <c r="AN198"/>
  <c r="AM198"/>
  <c r="AL198"/>
  <c r="AK198"/>
  <c r="AK807" s="1"/>
  <c r="AJ198"/>
  <c r="AI198"/>
  <c r="AH198"/>
  <c r="AG198"/>
  <c r="AF198"/>
  <c r="AF807" s="1"/>
  <c r="AE198"/>
  <c r="AD198"/>
  <c r="AC198"/>
  <c r="AC807" s="1"/>
  <c r="AB198"/>
  <c r="AA198"/>
  <c r="Z198"/>
  <c r="Y198"/>
  <c r="X198"/>
  <c r="W198"/>
  <c r="V198"/>
  <c r="U198"/>
  <c r="U807" s="1"/>
  <c r="T198"/>
  <c r="S198"/>
  <c r="R198"/>
  <c r="Q198"/>
  <c r="P198"/>
  <c r="P807" s="1"/>
  <c r="O198"/>
  <c r="N198"/>
  <c r="M198"/>
  <c r="M807" s="1"/>
  <c r="L198"/>
  <c r="F198"/>
  <c r="E198"/>
  <c r="AW197"/>
  <c r="AV197"/>
  <c r="AU197"/>
  <c r="AU806" s="1"/>
  <c r="AT197"/>
  <c r="AT806" s="1"/>
  <c r="AS197"/>
  <c r="AR197"/>
  <c r="AQ197"/>
  <c r="AQ806" s="1"/>
  <c r="AP197"/>
  <c r="AP806" s="1"/>
  <c r="AO197"/>
  <c r="AN197"/>
  <c r="AM197"/>
  <c r="AM806" s="1"/>
  <c r="AL197"/>
  <c r="AL806" s="1"/>
  <c r="AK197"/>
  <c r="AJ197"/>
  <c r="AI197"/>
  <c r="AI806" s="1"/>
  <c r="AH197"/>
  <c r="AH806" s="1"/>
  <c r="AG197"/>
  <c r="AF197"/>
  <c r="AE197"/>
  <c r="AE806" s="1"/>
  <c r="AD197"/>
  <c r="AD806" s="1"/>
  <c r="AC197"/>
  <c r="AB197"/>
  <c r="AA197"/>
  <c r="AA806" s="1"/>
  <c r="Z197"/>
  <c r="Z806" s="1"/>
  <c r="Y197"/>
  <c r="X197"/>
  <c r="W197"/>
  <c r="W806" s="1"/>
  <c r="V197"/>
  <c r="V806" s="1"/>
  <c r="U197"/>
  <c r="T197"/>
  <c r="S197"/>
  <c r="S806" s="1"/>
  <c r="R197"/>
  <c r="R806" s="1"/>
  <c r="Q197"/>
  <c r="P197"/>
  <c r="O197"/>
  <c r="O806" s="1"/>
  <c r="N197"/>
  <c r="N806" s="1"/>
  <c r="M197"/>
  <c r="L197"/>
  <c r="F197"/>
  <c r="E197"/>
  <c r="AW196"/>
  <c r="AW805" s="1"/>
  <c r="AV196"/>
  <c r="AU196"/>
  <c r="AT196"/>
  <c r="AS196"/>
  <c r="AR196"/>
  <c r="AQ196"/>
  <c r="AP196"/>
  <c r="AO196"/>
  <c r="AO805" s="1"/>
  <c r="AN196"/>
  <c r="AM196"/>
  <c r="AL196"/>
  <c r="AK196"/>
  <c r="AJ196"/>
  <c r="AI196"/>
  <c r="AH196"/>
  <c r="AG196"/>
  <c r="AG805" s="1"/>
  <c r="AF196"/>
  <c r="AE196"/>
  <c r="AD196"/>
  <c r="AC196"/>
  <c r="AB196"/>
  <c r="AA196"/>
  <c r="Z196"/>
  <c r="Y196"/>
  <c r="Y602" s="1"/>
  <c r="X196"/>
  <c r="W196"/>
  <c r="V196"/>
  <c r="U196"/>
  <c r="T196"/>
  <c r="S196"/>
  <c r="R196"/>
  <c r="Q196"/>
  <c r="P196"/>
  <c r="O196"/>
  <c r="N196"/>
  <c r="M196"/>
  <c r="M195" s="1"/>
  <c r="L196"/>
  <c r="F196"/>
  <c r="E196"/>
  <c r="AV195"/>
  <c r="AG195"/>
  <c r="Z195"/>
  <c r="F195"/>
  <c r="AW194"/>
  <c r="AV194"/>
  <c r="AU194"/>
  <c r="AT194"/>
  <c r="AT803" s="1"/>
  <c r="AS194"/>
  <c r="AR194"/>
  <c r="AQ194"/>
  <c r="AP194"/>
  <c r="AP803" s="1"/>
  <c r="AO194"/>
  <c r="AN194"/>
  <c r="AM194"/>
  <c r="AL194"/>
  <c r="AL803" s="1"/>
  <c r="AK194"/>
  <c r="AJ194"/>
  <c r="AI194"/>
  <c r="AH194"/>
  <c r="AH803" s="1"/>
  <c r="AG194"/>
  <c r="AF194"/>
  <c r="AE194"/>
  <c r="AD194"/>
  <c r="AD803" s="1"/>
  <c r="AC194"/>
  <c r="AB194"/>
  <c r="AA194"/>
  <c r="Z194"/>
  <c r="Z803" s="1"/>
  <c r="Y194"/>
  <c r="X194"/>
  <c r="W194"/>
  <c r="V194"/>
  <c r="V803" s="1"/>
  <c r="U194"/>
  <c r="T194"/>
  <c r="S194"/>
  <c r="R194"/>
  <c r="R803" s="1"/>
  <c r="Q194"/>
  <c r="P194"/>
  <c r="O194"/>
  <c r="N194"/>
  <c r="N803" s="1"/>
  <c r="M194"/>
  <c r="L194"/>
  <c r="F194"/>
  <c r="AW193"/>
  <c r="AV193"/>
  <c r="AU193"/>
  <c r="AU802" s="1"/>
  <c r="AT193"/>
  <c r="AS193"/>
  <c r="AR193"/>
  <c r="AQ193"/>
  <c r="AQ802" s="1"/>
  <c r="AP193"/>
  <c r="AO193"/>
  <c r="AN193"/>
  <c r="AM193"/>
  <c r="AM802" s="1"/>
  <c r="AL193"/>
  <c r="AK193"/>
  <c r="AJ193"/>
  <c r="AI193"/>
  <c r="AI802" s="1"/>
  <c r="AH193"/>
  <c r="AG193"/>
  <c r="AF193"/>
  <c r="AE193"/>
  <c r="AE802" s="1"/>
  <c r="AD193"/>
  <c r="AC193"/>
  <c r="AB193"/>
  <c r="AA193"/>
  <c r="AA802" s="1"/>
  <c r="Z193"/>
  <c r="Y193"/>
  <c r="X193"/>
  <c r="W193"/>
  <c r="W802" s="1"/>
  <c r="V193"/>
  <c r="U193"/>
  <c r="T193"/>
  <c r="S193"/>
  <c r="S802" s="1"/>
  <c r="R193"/>
  <c r="Q193"/>
  <c r="P193"/>
  <c r="O193"/>
  <c r="O802" s="1"/>
  <c r="N193"/>
  <c r="M193"/>
  <c r="L193"/>
  <c r="F193"/>
  <c r="AW192"/>
  <c r="AV192"/>
  <c r="AV801" s="1"/>
  <c r="AU192"/>
  <c r="AT192"/>
  <c r="AS192"/>
  <c r="AR192"/>
  <c r="AR801" s="1"/>
  <c r="AQ192"/>
  <c r="AP192"/>
  <c r="AO192"/>
  <c r="AN192"/>
  <c r="AN801" s="1"/>
  <c r="AM192"/>
  <c r="AL192"/>
  <c r="AK192"/>
  <c r="AJ192"/>
  <c r="AJ801" s="1"/>
  <c r="AI192"/>
  <c r="AH192"/>
  <c r="AG192"/>
  <c r="AF192"/>
  <c r="AF801" s="1"/>
  <c r="AE192"/>
  <c r="AD192"/>
  <c r="AC192"/>
  <c r="AB192"/>
  <c r="AB801" s="1"/>
  <c r="AA192"/>
  <c r="Z192"/>
  <c r="Y192"/>
  <c r="X192"/>
  <c r="X801" s="1"/>
  <c r="W192"/>
  <c r="V192"/>
  <c r="U192"/>
  <c r="T192"/>
  <c r="T801" s="1"/>
  <c r="S192"/>
  <c r="R192"/>
  <c r="Q192"/>
  <c r="P192"/>
  <c r="P801" s="1"/>
  <c r="O192"/>
  <c r="N192"/>
  <c r="M192"/>
  <c r="L192"/>
  <c r="L801" s="1"/>
  <c r="F192"/>
  <c r="AW191"/>
  <c r="AW800" s="1"/>
  <c r="AV191"/>
  <c r="AU191"/>
  <c r="AT191"/>
  <c r="AS191"/>
  <c r="AS800" s="1"/>
  <c r="AR191"/>
  <c r="AQ191"/>
  <c r="AP191"/>
  <c r="AO191"/>
  <c r="AO800" s="1"/>
  <c r="AN191"/>
  <c r="AM191"/>
  <c r="AL191"/>
  <c r="AK191"/>
  <c r="AK800" s="1"/>
  <c r="AJ191"/>
  <c r="AI191"/>
  <c r="AH191"/>
  <c r="AG191"/>
  <c r="AG800" s="1"/>
  <c r="AF191"/>
  <c r="AE191"/>
  <c r="AD191"/>
  <c r="AC191"/>
  <c r="AC800" s="1"/>
  <c r="AB191"/>
  <c r="AA191"/>
  <c r="Z191"/>
  <c r="Y191"/>
  <c r="Y800" s="1"/>
  <c r="X191"/>
  <c r="W191"/>
  <c r="V191"/>
  <c r="U191"/>
  <c r="U800" s="1"/>
  <c r="T191"/>
  <c r="S191"/>
  <c r="R191"/>
  <c r="Q191"/>
  <c r="Q800" s="1"/>
  <c r="P191"/>
  <c r="O191"/>
  <c r="N191"/>
  <c r="M191"/>
  <c r="M800" s="1"/>
  <c r="L191"/>
  <c r="F191"/>
  <c r="AW190"/>
  <c r="AV190"/>
  <c r="AU190"/>
  <c r="AT190"/>
  <c r="AT799" s="1"/>
  <c r="AS190"/>
  <c r="AR190"/>
  <c r="AQ190"/>
  <c r="AP190"/>
  <c r="AP799" s="1"/>
  <c r="AO190"/>
  <c r="AN190"/>
  <c r="AM190"/>
  <c r="AL190"/>
  <c r="AL799" s="1"/>
  <c r="AK190"/>
  <c r="AJ190"/>
  <c r="AI190"/>
  <c r="AH190"/>
  <c r="AH799" s="1"/>
  <c r="AG190"/>
  <c r="AF190"/>
  <c r="AE190"/>
  <c r="AD190"/>
  <c r="AD799" s="1"/>
  <c r="AC190"/>
  <c r="AB190"/>
  <c r="AA190"/>
  <c r="Z190"/>
  <c r="Z799" s="1"/>
  <c r="Y190"/>
  <c r="X190"/>
  <c r="W190"/>
  <c r="V190"/>
  <c r="V799" s="1"/>
  <c r="U190"/>
  <c r="T190"/>
  <c r="S190"/>
  <c r="R190"/>
  <c r="R799" s="1"/>
  <c r="Q190"/>
  <c r="P190"/>
  <c r="O190"/>
  <c r="N190"/>
  <c r="N799" s="1"/>
  <c r="M190"/>
  <c r="L190"/>
  <c r="F190"/>
  <c r="AW189"/>
  <c r="AV189"/>
  <c r="AU189"/>
  <c r="AU798" s="1"/>
  <c r="AT189"/>
  <c r="AS189"/>
  <c r="AR189"/>
  <c r="AQ189"/>
  <c r="AQ798" s="1"/>
  <c r="AP189"/>
  <c r="AO189"/>
  <c r="AN189"/>
  <c r="AM189"/>
  <c r="AM798" s="1"/>
  <c r="AL189"/>
  <c r="AK189"/>
  <c r="AJ189"/>
  <c r="AI189"/>
  <c r="AI798" s="1"/>
  <c r="AH189"/>
  <c r="AG189"/>
  <c r="AF189"/>
  <c r="AE189"/>
  <c r="AE798" s="1"/>
  <c r="AD189"/>
  <c r="AC189"/>
  <c r="AB189"/>
  <c r="AA189"/>
  <c r="AA798" s="1"/>
  <c r="Z189"/>
  <c r="Y189"/>
  <c r="X189"/>
  <c r="W189"/>
  <c r="W798" s="1"/>
  <c r="V189"/>
  <c r="U189"/>
  <c r="T189"/>
  <c r="S189"/>
  <c r="S798" s="1"/>
  <c r="R189"/>
  <c r="Q189"/>
  <c r="P189"/>
  <c r="O189"/>
  <c r="O798" s="1"/>
  <c r="N189"/>
  <c r="M189"/>
  <c r="L189"/>
  <c r="F189"/>
  <c r="AW188"/>
  <c r="AV188"/>
  <c r="AV797" s="1"/>
  <c r="AU188"/>
  <c r="AT188"/>
  <c r="AS188"/>
  <c r="AR188"/>
  <c r="AR797" s="1"/>
  <c r="AQ188"/>
  <c r="AP188"/>
  <c r="AO188"/>
  <c r="AN188"/>
  <c r="AN797" s="1"/>
  <c r="AM188"/>
  <c r="AL188"/>
  <c r="AK188"/>
  <c r="AJ188"/>
  <c r="AJ797" s="1"/>
  <c r="AI188"/>
  <c r="AH188"/>
  <c r="AG188"/>
  <c r="AF188"/>
  <c r="AF797" s="1"/>
  <c r="AE188"/>
  <c r="AD188"/>
  <c r="AC188"/>
  <c r="AB188"/>
  <c r="AB797" s="1"/>
  <c r="AA188"/>
  <c r="Z188"/>
  <c r="Y188"/>
  <c r="X188"/>
  <c r="X797" s="1"/>
  <c r="W188"/>
  <c r="V188"/>
  <c r="U188"/>
  <c r="T188"/>
  <c r="T797" s="1"/>
  <c r="S188"/>
  <c r="R188"/>
  <c r="Q188"/>
  <c r="P188"/>
  <c r="P797" s="1"/>
  <c r="O188"/>
  <c r="N188"/>
  <c r="M188"/>
  <c r="L188"/>
  <c r="L797" s="1"/>
  <c r="F188"/>
  <c r="AW187"/>
  <c r="AW796" s="1"/>
  <c r="AV187"/>
  <c r="AU187"/>
  <c r="AT187"/>
  <c r="AS187"/>
  <c r="AS796" s="1"/>
  <c r="AR187"/>
  <c r="AQ187"/>
  <c r="AP187"/>
  <c r="AO187"/>
  <c r="AO796" s="1"/>
  <c r="AN187"/>
  <c r="AM187"/>
  <c r="AL187"/>
  <c r="AK187"/>
  <c r="AK796" s="1"/>
  <c r="AJ187"/>
  <c r="AI187"/>
  <c r="AH187"/>
  <c r="AG187"/>
  <c r="AG796" s="1"/>
  <c r="AF187"/>
  <c r="AE187"/>
  <c r="AD187"/>
  <c r="AC187"/>
  <c r="AC796" s="1"/>
  <c r="AB187"/>
  <c r="AA187"/>
  <c r="Z187"/>
  <c r="Y187"/>
  <c r="Y796" s="1"/>
  <c r="X187"/>
  <c r="W187"/>
  <c r="V187"/>
  <c r="U187"/>
  <c r="U796" s="1"/>
  <c r="T187"/>
  <c r="S187"/>
  <c r="R187"/>
  <c r="Q187"/>
  <c r="Q796" s="1"/>
  <c r="P187"/>
  <c r="O187"/>
  <c r="N187"/>
  <c r="M187"/>
  <c r="M796" s="1"/>
  <c r="L187"/>
  <c r="F187"/>
  <c r="AW186"/>
  <c r="AV186"/>
  <c r="AU186"/>
  <c r="AT186"/>
  <c r="AT795" s="1"/>
  <c r="AS186"/>
  <c r="AR186"/>
  <c r="AQ186"/>
  <c r="AP186"/>
  <c r="AP795" s="1"/>
  <c r="AO186"/>
  <c r="AN186"/>
  <c r="AM186"/>
  <c r="AL186"/>
  <c r="AL795" s="1"/>
  <c r="AK186"/>
  <c r="AJ186"/>
  <c r="AI186"/>
  <c r="AH186"/>
  <c r="AH795" s="1"/>
  <c r="AG186"/>
  <c r="AF186"/>
  <c r="AE186"/>
  <c r="AD186"/>
  <c r="AD795" s="1"/>
  <c r="AC186"/>
  <c r="AB186"/>
  <c r="AA186"/>
  <c r="Z186"/>
  <c r="Z795" s="1"/>
  <c r="Y186"/>
  <c r="X186"/>
  <c r="W186"/>
  <c r="V186"/>
  <c r="V795" s="1"/>
  <c r="U186"/>
  <c r="T186"/>
  <c r="S186"/>
  <c r="R186"/>
  <c r="R795" s="1"/>
  <c r="Q186"/>
  <c r="P186"/>
  <c r="O186"/>
  <c r="N186"/>
  <c r="N795" s="1"/>
  <c r="M186"/>
  <c r="L186"/>
  <c r="F186"/>
  <c r="AW185"/>
  <c r="AV185"/>
  <c r="AU185"/>
  <c r="AU794" s="1"/>
  <c r="AT185"/>
  <c r="AS185"/>
  <c r="AR185"/>
  <c r="AQ185"/>
  <c r="AQ794" s="1"/>
  <c r="AP185"/>
  <c r="AO185"/>
  <c r="AN185"/>
  <c r="AM185"/>
  <c r="AM794" s="1"/>
  <c r="AL185"/>
  <c r="AK185"/>
  <c r="AJ185"/>
  <c r="AI185"/>
  <c r="AI794" s="1"/>
  <c r="AH185"/>
  <c r="AG185"/>
  <c r="AF185"/>
  <c r="AE185"/>
  <c r="AE794" s="1"/>
  <c r="AD185"/>
  <c r="AC185"/>
  <c r="AB185"/>
  <c r="AA185"/>
  <c r="AA794" s="1"/>
  <c r="Z185"/>
  <c r="Y185"/>
  <c r="X185"/>
  <c r="W185"/>
  <c r="W794" s="1"/>
  <c r="V185"/>
  <c r="U185"/>
  <c r="T185"/>
  <c r="S185"/>
  <c r="S794" s="1"/>
  <c r="R185"/>
  <c r="Q185"/>
  <c r="P185"/>
  <c r="O185"/>
  <c r="O794" s="1"/>
  <c r="N185"/>
  <c r="M185"/>
  <c r="L185"/>
  <c r="F185"/>
  <c r="F184"/>
  <c r="AW183"/>
  <c r="AW792" s="1"/>
  <c r="AV183"/>
  <c r="AV792" s="1"/>
  <c r="AU183"/>
  <c r="AU589" s="1"/>
  <c r="AT183"/>
  <c r="AS183"/>
  <c r="AS792" s="1"/>
  <c r="AR183"/>
  <c r="AR792" s="1"/>
  <c r="AQ183"/>
  <c r="AP183"/>
  <c r="AO183"/>
  <c r="AO792" s="1"/>
  <c r="AN183"/>
  <c r="AN792" s="1"/>
  <c r="AM183"/>
  <c r="AL183"/>
  <c r="AK183"/>
  <c r="AK792" s="1"/>
  <c r="AJ183"/>
  <c r="AJ792" s="1"/>
  <c r="AI183"/>
  <c r="AH183"/>
  <c r="AG183"/>
  <c r="AG792" s="1"/>
  <c r="AF183"/>
  <c r="AF792" s="1"/>
  <c r="AE183"/>
  <c r="AD183"/>
  <c r="AC183"/>
  <c r="AC792" s="1"/>
  <c r="AB183"/>
  <c r="AB792" s="1"/>
  <c r="AA183"/>
  <c r="Z183"/>
  <c r="Y183"/>
  <c r="Y792" s="1"/>
  <c r="X183"/>
  <c r="X792" s="1"/>
  <c r="W183"/>
  <c r="V183"/>
  <c r="U183"/>
  <c r="U792" s="1"/>
  <c r="T183"/>
  <c r="T792" s="1"/>
  <c r="S183"/>
  <c r="R183"/>
  <c r="Q183"/>
  <c r="Q792" s="1"/>
  <c r="P183"/>
  <c r="P792" s="1"/>
  <c r="O183"/>
  <c r="N183"/>
  <c r="D183" s="1"/>
  <c r="M183"/>
  <c r="M792" s="1"/>
  <c r="L183"/>
  <c r="L792" s="1"/>
  <c r="F183"/>
  <c r="E183"/>
  <c r="AW182"/>
  <c r="AV182"/>
  <c r="AU182"/>
  <c r="AT182"/>
  <c r="AT791" s="1"/>
  <c r="AS182"/>
  <c r="AR182"/>
  <c r="AQ182"/>
  <c r="AP182"/>
  <c r="AP791" s="1"/>
  <c r="AO182"/>
  <c r="AN182"/>
  <c r="AM182"/>
  <c r="AL182"/>
  <c r="AL791" s="1"/>
  <c r="AK182"/>
  <c r="AJ182"/>
  <c r="AI182"/>
  <c r="AH182"/>
  <c r="AH791" s="1"/>
  <c r="AG182"/>
  <c r="AF182"/>
  <c r="AE182"/>
  <c r="AD182"/>
  <c r="AD791" s="1"/>
  <c r="AC182"/>
  <c r="AC588" s="1"/>
  <c r="AB182"/>
  <c r="AA182"/>
  <c r="Z182"/>
  <c r="Z791" s="1"/>
  <c r="Y182"/>
  <c r="X182"/>
  <c r="W182"/>
  <c r="V182"/>
  <c r="V791" s="1"/>
  <c r="U182"/>
  <c r="U588" s="1"/>
  <c r="T182"/>
  <c r="S182"/>
  <c r="R182"/>
  <c r="R791" s="1"/>
  <c r="Q182"/>
  <c r="P182"/>
  <c r="O182"/>
  <c r="N182"/>
  <c r="N791" s="1"/>
  <c r="M182"/>
  <c r="L182"/>
  <c r="F182"/>
  <c r="AW181"/>
  <c r="AV181"/>
  <c r="AV790" s="1"/>
  <c r="AU181"/>
  <c r="AT181"/>
  <c r="AS181"/>
  <c r="AS790" s="1"/>
  <c r="AR181"/>
  <c r="AQ181"/>
  <c r="AP181"/>
  <c r="AO181"/>
  <c r="AN181"/>
  <c r="AM181"/>
  <c r="AL181"/>
  <c r="AK181"/>
  <c r="AK790" s="1"/>
  <c r="AJ181"/>
  <c r="AI181"/>
  <c r="AH181"/>
  <c r="AG181"/>
  <c r="AF181"/>
  <c r="AF790" s="1"/>
  <c r="AE181"/>
  <c r="AD181"/>
  <c r="AC181"/>
  <c r="AC790" s="1"/>
  <c r="AB181"/>
  <c r="AA181"/>
  <c r="Z181"/>
  <c r="Y181"/>
  <c r="X181"/>
  <c r="W181"/>
  <c r="V181"/>
  <c r="U181"/>
  <c r="U790" s="1"/>
  <c r="T181"/>
  <c r="S181"/>
  <c r="R181"/>
  <c r="Q181"/>
  <c r="P181"/>
  <c r="P790" s="1"/>
  <c r="O181"/>
  <c r="N181"/>
  <c r="M181"/>
  <c r="M587" s="1"/>
  <c r="L181"/>
  <c r="F181"/>
  <c r="AW180"/>
  <c r="AV180"/>
  <c r="AU180"/>
  <c r="AU789" s="1"/>
  <c r="AT180"/>
  <c r="AT789" s="1"/>
  <c r="AS180"/>
  <c r="AR180"/>
  <c r="AQ180"/>
  <c r="AQ789" s="1"/>
  <c r="AP180"/>
  <c r="AO180"/>
  <c r="AO586" s="1"/>
  <c r="AN180"/>
  <c r="AM180"/>
  <c r="AM789" s="1"/>
  <c r="AL180"/>
  <c r="AL789" s="1"/>
  <c r="AK180"/>
  <c r="AJ180"/>
  <c r="AI180"/>
  <c r="AI789" s="1"/>
  <c r="AH180"/>
  <c r="AG180"/>
  <c r="AF180"/>
  <c r="AE180"/>
  <c r="AE789" s="1"/>
  <c r="AD180"/>
  <c r="AD789" s="1"/>
  <c r="AC180"/>
  <c r="AB180"/>
  <c r="AA180"/>
  <c r="AA789" s="1"/>
  <c r="Z180"/>
  <c r="Y180"/>
  <c r="X180"/>
  <c r="W180"/>
  <c r="W789" s="1"/>
  <c r="V180"/>
  <c r="V789" s="1"/>
  <c r="U180"/>
  <c r="T180"/>
  <c r="S180"/>
  <c r="S789" s="1"/>
  <c r="R180"/>
  <c r="Q180"/>
  <c r="P180"/>
  <c r="O180"/>
  <c r="O789" s="1"/>
  <c r="N180"/>
  <c r="N789" s="1"/>
  <c r="M180"/>
  <c r="L180"/>
  <c r="F180"/>
  <c r="AW179"/>
  <c r="AW788" s="1"/>
  <c r="AV179"/>
  <c r="AV788" s="1"/>
  <c r="AU179"/>
  <c r="AT179"/>
  <c r="AS179"/>
  <c r="AS788" s="1"/>
  <c r="AR179"/>
  <c r="AR788" s="1"/>
  <c r="AQ179"/>
  <c r="AP179"/>
  <c r="AO179"/>
  <c r="AO788" s="1"/>
  <c r="AN179"/>
  <c r="AN788" s="1"/>
  <c r="AM179"/>
  <c r="AL179"/>
  <c r="AK179"/>
  <c r="AK788" s="1"/>
  <c r="AJ179"/>
  <c r="AJ788" s="1"/>
  <c r="AI179"/>
  <c r="AH179"/>
  <c r="AG179"/>
  <c r="AG788" s="1"/>
  <c r="AF179"/>
  <c r="AF788" s="1"/>
  <c r="AE179"/>
  <c r="AD179"/>
  <c r="AC179"/>
  <c r="AC788" s="1"/>
  <c r="AB179"/>
  <c r="AB788" s="1"/>
  <c r="AA179"/>
  <c r="Z179"/>
  <c r="Y179"/>
  <c r="Y788" s="1"/>
  <c r="X179"/>
  <c r="X788" s="1"/>
  <c r="W179"/>
  <c r="V179"/>
  <c r="U179"/>
  <c r="U788" s="1"/>
  <c r="T179"/>
  <c r="T788" s="1"/>
  <c r="S179"/>
  <c r="R179"/>
  <c r="Q179"/>
  <c r="Q788" s="1"/>
  <c r="P179"/>
  <c r="P788" s="1"/>
  <c r="O179"/>
  <c r="N179"/>
  <c r="D179" s="1"/>
  <c r="M179"/>
  <c r="M788" s="1"/>
  <c r="L179"/>
  <c r="L788" s="1"/>
  <c r="F179"/>
  <c r="E179"/>
  <c r="AW178"/>
  <c r="AV178"/>
  <c r="AU178"/>
  <c r="AT178"/>
  <c r="AT787" s="1"/>
  <c r="AS178"/>
  <c r="AS584" s="1"/>
  <c r="AR178"/>
  <c r="AQ178"/>
  <c r="AP178"/>
  <c r="AP787" s="1"/>
  <c r="AO178"/>
  <c r="AN178"/>
  <c r="AM178"/>
  <c r="AL178"/>
  <c r="AL787" s="1"/>
  <c r="AK178"/>
  <c r="AJ178"/>
  <c r="AI178"/>
  <c r="AH178"/>
  <c r="AH787" s="1"/>
  <c r="AG178"/>
  <c r="AF178"/>
  <c r="AE178"/>
  <c r="AD178"/>
  <c r="AD787" s="1"/>
  <c r="AC178"/>
  <c r="AB178"/>
  <c r="AA178"/>
  <c r="Z178"/>
  <c r="Z787" s="1"/>
  <c r="Y178"/>
  <c r="X178"/>
  <c r="W178"/>
  <c r="V178"/>
  <c r="V787" s="1"/>
  <c r="U178"/>
  <c r="T178"/>
  <c r="S178"/>
  <c r="R178"/>
  <c r="R787" s="1"/>
  <c r="Q178"/>
  <c r="P178"/>
  <c r="O178"/>
  <c r="N178"/>
  <c r="N787" s="1"/>
  <c r="M178"/>
  <c r="L178"/>
  <c r="F178"/>
  <c r="AW177"/>
  <c r="AW786" s="1"/>
  <c r="AV177"/>
  <c r="AU177"/>
  <c r="AT177"/>
  <c r="AT786" s="1"/>
  <c r="AS177"/>
  <c r="AR177"/>
  <c r="AQ177"/>
  <c r="AP177"/>
  <c r="AP786" s="1"/>
  <c r="AO177"/>
  <c r="AO786" s="1"/>
  <c r="AN177"/>
  <c r="AM177"/>
  <c r="AL177"/>
  <c r="AL786" s="1"/>
  <c r="AK177"/>
  <c r="AJ177"/>
  <c r="AI177"/>
  <c r="AH177"/>
  <c r="AH786" s="1"/>
  <c r="AG177"/>
  <c r="AG786" s="1"/>
  <c r="AF177"/>
  <c r="AE177"/>
  <c r="AD177"/>
  <c r="AD786" s="1"/>
  <c r="AC177"/>
  <c r="AB177"/>
  <c r="AA177"/>
  <c r="AA583" s="1"/>
  <c r="Z177"/>
  <c r="Z786" s="1"/>
  <c r="Y177"/>
  <c r="Y786" s="1"/>
  <c r="X177"/>
  <c r="W177"/>
  <c r="V177"/>
  <c r="V786" s="1"/>
  <c r="U177"/>
  <c r="T177"/>
  <c r="S177"/>
  <c r="S583" s="1"/>
  <c r="R177"/>
  <c r="R786" s="1"/>
  <c r="Q177"/>
  <c r="Q786" s="1"/>
  <c r="P177"/>
  <c r="O177"/>
  <c r="N177"/>
  <c r="N786" s="1"/>
  <c r="M177"/>
  <c r="L177"/>
  <c r="F177"/>
  <c r="AW176"/>
  <c r="AV176"/>
  <c r="AV785" s="1"/>
  <c r="AU176"/>
  <c r="AU785" s="1"/>
  <c r="AT176"/>
  <c r="AS176"/>
  <c r="AR176"/>
  <c r="AR785" s="1"/>
  <c r="AQ176"/>
  <c r="AQ785" s="1"/>
  <c r="AP176"/>
  <c r="AO176"/>
  <c r="AN176"/>
  <c r="AN785" s="1"/>
  <c r="AM176"/>
  <c r="AM785" s="1"/>
  <c r="AL176"/>
  <c r="AK176"/>
  <c r="AJ176"/>
  <c r="AJ785" s="1"/>
  <c r="AI176"/>
  <c r="AI785" s="1"/>
  <c r="AH176"/>
  <c r="AG176"/>
  <c r="AF176"/>
  <c r="AF785" s="1"/>
  <c r="AE176"/>
  <c r="AE785" s="1"/>
  <c r="AD176"/>
  <c r="AC176"/>
  <c r="AB176"/>
  <c r="AB785" s="1"/>
  <c r="AA176"/>
  <c r="AA785" s="1"/>
  <c r="Z176"/>
  <c r="Y176"/>
  <c r="X176"/>
  <c r="X785" s="1"/>
  <c r="W176"/>
  <c r="W785" s="1"/>
  <c r="V176"/>
  <c r="U176"/>
  <c r="T176"/>
  <c r="T785" s="1"/>
  <c r="S176"/>
  <c r="S785" s="1"/>
  <c r="R176"/>
  <c r="Q176"/>
  <c r="P176"/>
  <c r="P785" s="1"/>
  <c r="O176"/>
  <c r="O785" s="1"/>
  <c r="N176"/>
  <c r="D176" s="1"/>
  <c r="M176"/>
  <c r="L176"/>
  <c r="L785" s="1"/>
  <c r="F176"/>
  <c r="AT175"/>
  <c r="AP175"/>
  <c r="AL175"/>
  <c r="AH175"/>
  <c r="AH784" s="1"/>
  <c r="AD175"/>
  <c r="Z175"/>
  <c r="Z784" s="1"/>
  <c r="V175"/>
  <c r="R175"/>
  <c r="R784" s="1"/>
  <c r="N175"/>
  <c r="F175"/>
  <c r="F174"/>
  <c r="AW173"/>
  <c r="AV173"/>
  <c r="AU173"/>
  <c r="AU782" s="1"/>
  <c r="AT173"/>
  <c r="AS173"/>
  <c r="AR173"/>
  <c r="AQ173"/>
  <c r="AQ782" s="1"/>
  <c r="AP173"/>
  <c r="AO173"/>
  <c r="AN173"/>
  <c r="AM173"/>
  <c r="AM782" s="1"/>
  <c r="AL173"/>
  <c r="AK173"/>
  <c r="AJ173"/>
  <c r="AI173"/>
  <c r="AI782" s="1"/>
  <c r="AH173"/>
  <c r="AG173"/>
  <c r="AF173"/>
  <c r="AE173"/>
  <c r="AE782" s="1"/>
  <c r="AD173"/>
  <c r="AC173"/>
  <c r="AB173"/>
  <c r="AA173"/>
  <c r="AA782" s="1"/>
  <c r="Z173"/>
  <c r="Y173"/>
  <c r="X173"/>
  <c r="W173"/>
  <c r="W782" s="1"/>
  <c r="V173"/>
  <c r="U173"/>
  <c r="T173"/>
  <c r="S173"/>
  <c r="S782" s="1"/>
  <c r="R173"/>
  <c r="Q173"/>
  <c r="P173"/>
  <c r="O173"/>
  <c r="N173"/>
  <c r="M173"/>
  <c r="L173"/>
  <c r="F173"/>
  <c r="AW172"/>
  <c r="AV172"/>
  <c r="AU172"/>
  <c r="AT172"/>
  <c r="AS172"/>
  <c r="AR172"/>
  <c r="AQ172"/>
  <c r="AP172"/>
  <c r="AO172"/>
  <c r="AN172"/>
  <c r="AM172"/>
  <c r="AL172"/>
  <c r="AK172"/>
  <c r="AJ172"/>
  <c r="AI172"/>
  <c r="AH172"/>
  <c r="AG172"/>
  <c r="AF172"/>
  <c r="AE172"/>
  <c r="AD172"/>
  <c r="AC172"/>
  <c r="AB172"/>
  <c r="AA172"/>
  <c r="Z172"/>
  <c r="Y172"/>
  <c r="X172"/>
  <c r="W172"/>
  <c r="V172"/>
  <c r="U172"/>
  <c r="T172"/>
  <c r="S172"/>
  <c r="R172"/>
  <c r="Q172"/>
  <c r="P172"/>
  <c r="O172"/>
  <c r="N172"/>
  <c r="M172"/>
  <c r="L172"/>
  <c r="F172"/>
  <c r="AW171"/>
  <c r="AV171"/>
  <c r="AU171"/>
  <c r="AT171"/>
  <c r="AS171"/>
  <c r="AR171"/>
  <c r="AQ171"/>
  <c r="AP171"/>
  <c r="AO171"/>
  <c r="AN171"/>
  <c r="AM171"/>
  <c r="AL171"/>
  <c r="AK171"/>
  <c r="AJ171"/>
  <c r="AI171"/>
  <c r="AH171"/>
  <c r="AG171"/>
  <c r="AF171"/>
  <c r="AE171"/>
  <c r="AD171"/>
  <c r="AC171"/>
  <c r="AB171"/>
  <c r="AA171"/>
  <c r="Z171"/>
  <c r="Y171"/>
  <c r="X171"/>
  <c r="W171"/>
  <c r="V171"/>
  <c r="U171"/>
  <c r="T171"/>
  <c r="S171"/>
  <c r="R171"/>
  <c r="Q171"/>
  <c r="P171"/>
  <c r="O171"/>
  <c r="N171"/>
  <c r="M171"/>
  <c r="L171"/>
  <c r="F171"/>
  <c r="AW170"/>
  <c r="AV170"/>
  <c r="AU170"/>
  <c r="AT170"/>
  <c r="AS170"/>
  <c r="AR170"/>
  <c r="AQ170"/>
  <c r="AP170"/>
  <c r="AO170"/>
  <c r="AN170"/>
  <c r="AM170"/>
  <c r="AL170"/>
  <c r="AK170"/>
  <c r="AJ170"/>
  <c r="AI170"/>
  <c r="AH170"/>
  <c r="AG170"/>
  <c r="AF170"/>
  <c r="AE170"/>
  <c r="AD170"/>
  <c r="AC170"/>
  <c r="AB170"/>
  <c r="AA170"/>
  <c r="Z170"/>
  <c r="Y170"/>
  <c r="X170"/>
  <c r="W170"/>
  <c r="V170"/>
  <c r="U170"/>
  <c r="T170"/>
  <c r="S170"/>
  <c r="R170"/>
  <c r="Q170"/>
  <c r="P170"/>
  <c r="O170"/>
  <c r="N170"/>
  <c r="M170"/>
  <c r="L170"/>
  <c r="F170"/>
  <c r="AW169"/>
  <c r="AV169"/>
  <c r="AU169"/>
  <c r="AT169"/>
  <c r="AS169"/>
  <c r="AR169"/>
  <c r="AQ169"/>
  <c r="AP169"/>
  <c r="AO169"/>
  <c r="AN169"/>
  <c r="AM169"/>
  <c r="AL169"/>
  <c r="AK169"/>
  <c r="AJ169"/>
  <c r="AI169"/>
  <c r="AH169"/>
  <c r="AG169"/>
  <c r="AF169"/>
  <c r="AE169"/>
  <c r="AD169"/>
  <c r="AC169"/>
  <c r="AB169"/>
  <c r="AA169"/>
  <c r="Z169"/>
  <c r="Y169"/>
  <c r="X169"/>
  <c r="W169"/>
  <c r="V169"/>
  <c r="U169"/>
  <c r="T169"/>
  <c r="S169"/>
  <c r="R169"/>
  <c r="Q169"/>
  <c r="P169"/>
  <c r="O169"/>
  <c r="N169"/>
  <c r="M169"/>
  <c r="L169"/>
  <c r="F169"/>
  <c r="AW168"/>
  <c r="AV168"/>
  <c r="AU168"/>
  <c r="AT168"/>
  <c r="AS168"/>
  <c r="AR168"/>
  <c r="AQ168"/>
  <c r="AP168"/>
  <c r="AO168"/>
  <c r="AN168"/>
  <c r="AM168"/>
  <c r="AL168"/>
  <c r="AK168"/>
  <c r="AJ168"/>
  <c r="AI168"/>
  <c r="AH168"/>
  <c r="AG168"/>
  <c r="AF168"/>
  <c r="AE168"/>
  <c r="AD168"/>
  <c r="AC168"/>
  <c r="AB168"/>
  <c r="AA168"/>
  <c r="Z168"/>
  <c r="Y168"/>
  <c r="X168"/>
  <c r="W168"/>
  <c r="V168"/>
  <c r="U168"/>
  <c r="T168"/>
  <c r="S168"/>
  <c r="R168"/>
  <c r="Q168"/>
  <c r="P168"/>
  <c r="O168"/>
  <c r="N168"/>
  <c r="M168"/>
  <c r="L168"/>
  <c r="F168"/>
  <c r="AW167"/>
  <c r="AV167"/>
  <c r="AU167"/>
  <c r="AT167"/>
  <c r="AS167"/>
  <c r="AR167"/>
  <c r="AQ167"/>
  <c r="AP167"/>
  <c r="AO167"/>
  <c r="AN167"/>
  <c r="AM167"/>
  <c r="AL167"/>
  <c r="AK167"/>
  <c r="AJ167"/>
  <c r="AI167"/>
  <c r="AH167"/>
  <c r="AG167"/>
  <c r="AF167"/>
  <c r="AE167"/>
  <c r="AD167"/>
  <c r="AC167"/>
  <c r="AB167"/>
  <c r="AA167"/>
  <c r="Z167"/>
  <c r="Y167"/>
  <c r="X167"/>
  <c r="W167"/>
  <c r="V167"/>
  <c r="U167"/>
  <c r="T167"/>
  <c r="S167"/>
  <c r="R167"/>
  <c r="Q167"/>
  <c r="P167"/>
  <c r="O167"/>
  <c r="N167"/>
  <c r="M167"/>
  <c r="L167"/>
  <c r="F167"/>
  <c r="AW166"/>
  <c r="AV166"/>
  <c r="AU166"/>
  <c r="AT166"/>
  <c r="AS166"/>
  <c r="AR166"/>
  <c r="AQ166"/>
  <c r="AP166"/>
  <c r="AO166"/>
  <c r="AN166"/>
  <c r="AM166"/>
  <c r="AL166"/>
  <c r="AK166"/>
  <c r="AJ166"/>
  <c r="AI166"/>
  <c r="AH166"/>
  <c r="AG166"/>
  <c r="AF166"/>
  <c r="AE166"/>
  <c r="AD166"/>
  <c r="AC166"/>
  <c r="AB166"/>
  <c r="AA166"/>
  <c r="Z166"/>
  <c r="Y166"/>
  <c r="X166"/>
  <c r="W166"/>
  <c r="V166"/>
  <c r="U166"/>
  <c r="T166"/>
  <c r="S166"/>
  <c r="R166"/>
  <c r="Q166"/>
  <c r="P166"/>
  <c r="O166"/>
  <c r="N166"/>
  <c r="M166"/>
  <c r="L166"/>
  <c r="F166"/>
  <c r="F165"/>
  <c r="F164"/>
  <c r="AW163"/>
  <c r="AW772" s="1"/>
  <c r="AV163"/>
  <c r="AV772" s="1"/>
  <c r="AU163"/>
  <c r="AU772" s="1"/>
  <c r="AT163"/>
  <c r="AT772" s="1"/>
  <c r="AS163"/>
  <c r="AS772" s="1"/>
  <c r="AR163"/>
  <c r="AR772" s="1"/>
  <c r="AQ163"/>
  <c r="AQ772" s="1"/>
  <c r="AP163"/>
  <c r="AP772" s="1"/>
  <c r="AO163"/>
  <c r="AO772" s="1"/>
  <c r="AN163"/>
  <c r="AN772" s="1"/>
  <c r="AM163"/>
  <c r="AM772" s="1"/>
  <c r="AL163"/>
  <c r="AL772" s="1"/>
  <c r="AK163"/>
  <c r="AK772" s="1"/>
  <c r="AJ163"/>
  <c r="AJ772" s="1"/>
  <c r="AI163"/>
  <c r="AI772" s="1"/>
  <c r="AH163"/>
  <c r="AH772" s="1"/>
  <c r="AG163"/>
  <c r="AG772" s="1"/>
  <c r="AF163"/>
  <c r="AF772" s="1"/>
  <c r="AE163"/>
  <c r="AE772" s="1"/>
  <c r="AD163"/>
  <c r="AD772" s="1"/>
  <c r="AC163"/>
  <c r="AC772" s="1"/>
  <c r="AB163"/>
  <c r="AB772" s="1"/>
  <c r="AA163"/>
  <c r="AA772" s="1"/>
  <c r="Z163"/>
  <c r="Z772" s="1"/>
  <c r="Y163"/>
  <c r="Y772" s="1"/>
  <c r="X163"/>
  <c r="X772" s="1"/>
  <c r="W163"/>
  <c r="W772" s="1"/>
  <c r="V163"/>
  <c r="V772" s="1"/>
  <c r="U163"/>
  <c r="U772" s="1"/>
  <c r="T163"/>
  <c r="T772" s="1"/>
  <c r="S163"/>
  <c r="S772" s="1"/>
  <c r="R163"/>
  <c r="R772" s="1"/>
  <c r="Q163"/>
  <c r="Q772" s="1"/>
  <c r="P163"/>
  <c r="P772" s="1"/>
  <c r="O163"/>
  <c r="O772" s="1"/>
  <c r="N163"/>
  <c r="N772" s="1"/>
  <c r="M163"/>
  <c r="M772" s="1"/>
  <c r="L163"/>
  <c r="L772" s="1"/>
  <c r="F163"/>
  <c r="AW162"/>
  <c r="AV162"/>
  <c r="AU162"/>
  <c r="AT162"/>
  <c r="AS162"/>
  <c r="AS158" s="1"/>
  <c r="AR162"/>
  <c r="AQ162"/>
  <c r="AP162"/>
  <c r="AO162"/>
  <c r="AN162"/>
  <c r="AM162"/>
  <c r="AL162"/>
  <c r="AK162"/>
  <c r="AK158" s="1"/>
  <c r="AJ162"/>
  <c r="AI162"/>
  <c r="AH162"/>
  <c r="AG162"/>
  <c r="AF162"/>
  <c r="AE162"/>
  <c r="AD162"/>
  <c r="AC162"/>
  <c r="AC158" s="1"/>
  <c r="AB162"/>
  <c r="AA162"/>
  <c r="Z162"/>
  <c r="Y162"/>
  <c r="X162"/>
  <c r="W162"/>
  <c r="V162"/>
  <c r="U162"/>
  <c r="U158" s="1"/>
  <c r="T162"/>
  <c r="S162"/>
  <c r="R162"/>
  <c r="Q162"/>
  <c r="P162"/>
  <c r="O162"/>
  <c r="N162"/>
  <c r="M162"/>
  <c r="M158" s="1"/>
  <c r="L162"/>
  <c r="F162"/>
  <c r="D162"/>
  <c r="AW161"/>
  <c r="AW770" s="1"/>
  <c r="AV161"/>
  <c r="AV770" s="1"/>
  <c r="AU161"/>
  <c r="AU770" s="1"/>
  <c r="AT161"/>
  <c r="AT770" s="1"/>
  <c r="AS161"/>
  <c r="AS770" s="1"/>
  <c r="AR161"/>
  <c r="AR770" s="1"/>
  <c r="AQ161"/>
  <c r="AQ770" s="1"/>
  <c r="AP161"/>
  <c r="AP770" s="1"/>
  <c r="AO161"/>
  <c r="AO770" s="1"/>
  <c r="AN161"/>
  <c r="AN770" s="1"/>
  <c r="AM161"/>
  <c r="AM770" s="1"/>
  <c r="AL161"/>
  <c r="AL770" s="1"/>
  <c r="AK161"/>
  <c r="AK770" s="1"/>
  <c r="AJ161"/>
  <c r="AJ770" s="1"/>
  <c r="AI161"/>
  <c r="AI770" s="1"/>
  <c r="AH161"/>
  <c r="AH770" s="1"/>
  <c r="AG161"/>
  <c r="AG770" s="1"/>
  <c r="AF161"/>
  <c r="AF770" s="1"/>
  <c r="AE161"/>
  <c r="AE770" s="1"/>
  <c r="AD161"/>
  <c r="AD770" s="1"/>
  <c r="AC161"/>
  <c r="AC770" s="1"/>
  <c r="AB161"/>
  <c r="AB770" s="1"/>
  <c r="AA161"/>
  <c r="AA770" s="1"/>
  <c r="Z161"/>
  <c r="Z770" s="1"/>
  <c r="Y161"/>
  <c r="Y770" s="1"/>
  <c r="X161"/>
  <c r="X770" s="1"/>
  <c r="W161"/>
  <c r="W770" s="1"/>
  <c r="V161"/>
  <c r="V770" s="1"/>
  <c r="U161"/>
  <c r="U770" s="1"/>
  <c r="T161"/>
  <c r="T770" s="1"/>
  <c r="S161"/>
  <c r="S770" s="1"/>
  <c r="R161"/>
  <c r="R770" s="1"/>
  <c r="Q161"/>
  <c r="Q770" s="1"/>
  <c r="P161"/>
  <c r="P770" s="1"/>
  <c r="O161"/>
  <c r="O770" s="1"/>
  <c r="N161"/>
  <c r="N770" s="1"/>
  <c r="M161"/>
  <c r="E161" s="1"/>
  <c r="L161"/>
  <c r="L770" s="1"/>
  <c r="F161"/>
  <c r="D161"/>
  <c r="C161" s="1"/>
  <c r="AW160"/>
  <c r="AV160"/>
  <c r="AU160"/>
  <c r="AT160"/>
  <c r="AS160"/>
  <c r="AR160"/>
  <c r="AQ160"/>
  <c r="AP160"/>
  <c r="AO160"/>
  <c r="AN160"/>
  <c r="AM160"/>
  <c r="AL160"/>
  <c r="AK160"/>
  <c r="AJ160"/>
  <c r="AI160"/>
  <c r="AH160"/>
  <c r="AG160"/>
  <c r="AF160"/>
  <c r="AE160"/>
  <c r="AD160"/>
  <c r="AC160"/>
  <c r="AB160"/>
  <c r="AA160"/>
  <c r="Z160"/>
  <c r="Y160"/>
  <c r="X160"/>
  <c r="W160"/>
  <c r="V160"/>
  <c r="U160"/>
  <c r="T160"/>
  <c r="S160"/>
  <c r="R160"/>
  <c r="Q160"/>
  <c r="P160"/>
  <c r="O160"/>
  <c r="N160"/>
  <c r="M160"/>
  <c r="L160"/>
  <c r="D160" s="1"/>
  <c r="F160"/>
  <c r="E160"/>
  <c r="AW159"/>
  <c r="AW768" s="1"/>
  <c r="AV159"/>
  <c r="AU159"/>
  <c r="AU768" s="1"/>
  <c r="AT159"/>
  <c r="AS159"/>
  <c r="AS768" s="1"/>
  <c r="AR159"/>
  <c r="AR768" s="1"/>
  <c r="AQ159"/>
  <c r="AQ768" s="1"/>
  <c r="AP159"/>
  <c r="AO159"/>
  <c r="AO768" s="1"/>
  <c r="AN159"/>
  <c r="AM159"/>
  <c r="AM768" s="1"/>
  <c r="AL159"/>
  <c r="AK159"/>
  <c r="AK768" s="1"/>
  <c r="AJ159"/>
  <c r="AJ768" s="1"/>
  <c r="AI159"/>
  <c r="AI768" s="1"/>
  <c r="AH159"/>
  <c r="AG159"/>
  <c r="AG768" s="1"/>
  <c r="AF159"/>
  <c r="AE159"/>
  <c r="AE768" s="1"/>
  <c r="AD159"/>
  <c r="AC159"/>
  <c r="AC768" s="1"/>
  <c r="AB159"/>
  <c r="AB768" s="1"/>
  <c r="AA159"/>
  <c r="AA768" s="1"/>
  <c r="Z159"/>
  <c r="Y159"/>
  <c r="Y768" s="1"/>
  <c r="X159"/>
  <c r="W159"/>
  <c r="W768" s="1"/>
  <c r="V159"/>
  <c r="U159"/>
  <c r="U768" s="1"/>
  <c r="T159"/>
  <c r="T768" s="1"/>
  <c r="S159"/>
  <c r="S768" s="1"/>
  <c r="R159"/>
  <c r="Q159"/>
  <c r="Q768" s="1"/>
  <c r="P159"/>
  <c r="O159"/>
  <c r="O768" s="1"/>
  <c r="N159"/>
  <c r="M159"/>
  <c r="M768" s="1"/>
  <c r="L159"/>
  <c r="L768" s="1"/>
  <c r="F159"/>
  <c r="D159"/>
  <c r="AU158"/>
  <c r="AQ158"/>
  <c r="AM158"/>
  <c r="AI158"/>
  <c r="AE158"/>
  <c r="AA158"/>
  <c r="W158"/>
  <c r="S158"/>
  <c r="O158"/>
  <c r="F158"/>
  <c r="AW157"/>
  <c r="AV157"/>
  <c r="AU157"/>
  <c r="AT157"/>
  <c r="AT766" s="1"/>
  <c r="AS157"/>
  <c r="AR157"/>
  <c r="AQ157"/>
  <c r="AQ766" s="1"/>
  <c r="AP157"/>
  <c r="AP766" s="1"/>
  <c r="AO157"/>
  <c r="AN157"/>
  <c r="AM157"/>
  <c r="AL157"/>
  <c r="AL766" s="1"/>
  <c r="AK157"/>
  <c r="AJ157"/>
  <c r="AI157"/>
  <c r="AI766" s="1"/>
  <c r="AH157"/>
  <c r="AH766" s="1"/>
  <c r="AG157"/>
  <c r="AF157"/>
  <c r="AE157"/>
  <c r="AD157"/>
  <c r="AD766" s="1"/>
  <c r="AC157"/>
  <c r="AB157"/>
  <c r="AA157"/>
  <c r="AA766" s="1"/>
  <c r="Z157"/>
  <c r="Z766" s="1"/>
  <c r="Y157"/>
  <c r="X157"/>
  <c r="W157"/>
  <c r="V157"/>
  <c r="V766" s="1"/>
  <c r="U157"/>
  <c r="T157"/>
  <c r="S157"/>
  <c r="S766" s="1"/>
  <c r="R157"/>
  <c r="R766" s="1"/>
  <c r="Q157"/>
  <c r="P157"/>
  <c r="O157"/>
  <c r="E157" s="1"/>
  <c r="N157"/>
  <c r="N766" s="1"/>
  <c r="M157"/>
  <c r="L157"/>
  <c r="F157"/>
  <c r="AW156"/>
  <c r="AW765" s="1"/>
  <c r="AV156"/>
  <c r="AV765" s="1"/>
  <c r="AU156"/>
  <c r="AT156"/>
  <c r="AS156"/>
  <c r="AR156"/>
  <c r="AQ156"/>
  <c r="AP156"/>
  <c r="AO156"/>
  <c r="AO765" s="1"/>
  <c r="AN156"/>
  <c r="AN765" s="1"/>
  <c r="AM156"/>
  <c r="AL156"/>
  <c r="AK156"/>
  <c r="AJ156"/>
  <c r="AI156"/>
  <c r="AH156"/>
  <c r="AG156"/>
  <c r="AG765" s="1"/>
  <c r="AF156"/>
  <c r="AF765" s="1"/>
  <c r="AE156"/>
  <c r="AD156"/>
  <c r="AC156"/>
  <c r="AB156"/>
  <c r="AA156"/>
  <c r="Z156"/>
  <c r="Y156"/>
  <c r="Y765" s="1"/>
  <c r="X156"/>
  <c r="X765" s="1"/>
  <c r="W156"/>
  <c r="V156"/>
  <c r="U156"/>
  <c r="T156"/>
  <c r="S156"/>
  <c r="R156"/>
  <c r="Q156"/>
  <c r="Q765" s="1"/>
  <c r="P156"/>
  <c r="P765" s="1"/>
  <c r="O156"/>
  <c r="N156"/>
  <c r="M156"/>
  <c r="L156"/>
  <c r="F156"/>
  <c r="AW155"/>
  <c r="AV155"/>
  <c r="AU155"/>
  <c r="AU764" s="1"/>
  <c r="AT155"/>
  <c r="AT764" s="1"/>
  <c r="AS155"/>
  <c r="AR155"/>
  <c r="AQ155"/>
  <c r="AQ764" s="1"/>
  <c r="AP155"/>
  <c r="AO155"/>
  <c r="AN155"/>
  <c r="AM155"/>
  <c r="AM764" s="1"/>
  <c r="AL155"/>
  <c r="AL764" s="1"/>
  <c r="AK155"/>
  <c r="AJ155"/>
  <c r="AI155"/>
  <c r="AI764" s="1"/>
  <c r="AH155"/>
  <c r="AG155"/>
  <c r="AF155"/>
  <c r="AE155"/>
  <c r="AE764" s="1"/>
  <c r="AD155"/>
  <c r="AD764" s="1"/>
  <c r="AC155"/>
  <c r="AB155"/>
  <c r="AA155"/>
  <c r="AA764" s="1"/>
  <c r="Z155"/>
  <c r="Y155"/>
  <c r="X155"/>
  <c r="W155"/>
  <c r="W764" s="1"/>
  <c r="V155"/>
  <c r="V764" s="1"/>
  <c r="U155"/>
  <c r="T155"/>
  <c r="S155"/>
  <c r="S764" s="1"/>
  <c r="R155"/>
  <c r="Q155"/>
  <c r="P155"/>
  <c r="O155"/>
  <c r="O764" s="1"/>
  <c r="N155"/>
  <c r="N764" s="1"/>
  <c r="M155"/>
  <c r="L155"/>
  <c r="F155"/>
  <c r="D155"/>
  <c r="AW154"/>
  <c r="AW763" s="1"/>
  <c r="AV154"/>
  <c r="AV763" s="1"/>
  <c r="AU154"/>
  <c r="AT154"/>
  <c r="AS154"/>
  <c r="AS763" s="1"/>
  <c r="AR154"/>
  <c r="AR763" s="1"/>
  <c r="AQ154"/>
  <c r="AQ153" s="1"/>
  <c r="AP154"/>
  <c r="AO154"/>
  <c r="AO763" s="1"/>
  <c r="AN154"/>
  <c r="AN763" s="1"/>
  <c r="AM154"/>
  <c r="AL154"/>
  <c r="AK154"/>
  <c r="AK763" s="1"/>
  <c r="AJ154"/>
  <c r="AJ763" s="1"/>
  <c r="AI154"/>
  <c r="AH154"/>
  <c r="AG154"/>
  <c r="AG763" s="1"/>
  <c r="AF154"/>
  <c r="AF763" s="1"/>
  <c r="AE154"/>
  <c r="AD154"/>
  <c r="AC154"/>
  <c r="AC763" s="1"/>
  <c r="AB154"/>
  <c r="AB763" s="1"/>
  <c r="AA154"/>
  <c r="Z154"/>
  <c r="Y154"/>
  <c r="Y763" s="1"/>
  <c r="X154"/>
  <c r="X763" s="1"/>
  <c r="W154"/>
  <c r="V154"/>
  <c r="U154"/>
  <c r="U763" s="1"/>
  <c r="T154"/>
  <c r="T763" s="1"/>
  <c r="S154"/>
  <c r="R154"/>
  <c r="Q154"/>
  <c r="Q763" s="1"/>
  <c r="P154"/>
  <c r="P763" s="1"/>
  <c r="O154"/>
  <c r="N154"/>
  <c r="M154"/>
  <c r="M763" s="1"/>
  <c r="L154"/>
  <c r="L763" s="1"/>
  <c r="F154"/>
  <c r="D154"/>
  <c r="AI153"/>
  <c r="AI762" s="1"/>
  <c r="AA153"/>
  <c r="S153"/>
  <c r="S762" s="1"/>
  <c r="F153"/>
  <c r="AW152"/>
  <c r="AV152"/>
  <c r="AU152"/>
  <c r="AT152"/>
  <c r="AS152"/>
  <c r="AR152"/>
  <c r="AQ152"/>
  <c r="AP152"/>
  <c r="AO152"/>
  <c r="AN152"/>
  <c r="AM152"/>
  <c r="AL152"/>
  <c r="AK152"/>
  <c r="AJ152"/>
  <c r="AI152"/>
  <c r="AH152"/>
  <c r="AG152"/>
  <c r="AF152"/>
  <c r="AE152"/>
  <c r="AD152"/>
  <c r="AC152"/>
  <c r="AB152"/>
  <c r="AA152"/>
  <c r="Z152"/>
  <c r="Y152"/>
  <c r="X152"/>
  <c r="W152"/>
  <c r="V152"/>
  <c r="U152"/>
  <c r="T152"/>
  <c r="S152"/>
  <c r="R152"/>
  <c r="Q152"/>
  <c r="P152"/>
  <c r="O152"/>
  <c r="N152"/>
  <c r="M152"/>
  <c r="L152"/>
  <c r="F152"/>
  <c r="AW151"/>
  <c r="AV151"/>
  <c r="AU151"/>
  <c r="AT151"/>
  <c r="AS151"/>
  <c r="AR151"/>
  <c r="AQ151"/>
  <c r="AP151"/>
  <c r="AO151"/>
  <c r="AN151"/>
  <c r="AM151"/>
  <c r="AL151"/>
  <c r="AK151"/>
  <c r="AJ151"/>
  <c r="AI151"/>
  <c r="AH151"/>
  <c r="AG151"/>
  <c r="AF151"/>
  <c r="AE151"/>
  <c r="AD151"/>
  <c r="AC151"/>
  <c r="AB151"/>
  <c r="AA151"/>
  <c r="Z151"/>
  <c r="Y151"/>
  <c r="X151"/>
  <c r="W151"/>
  <c r="V151"/>
  <c r="U151"/>
  <c r="T151"/>
  <c r="S151"/>
  <c r="R151"/>
  <c r="Q151"/>
  <c r="P151"/>
  <c r="O151"/>
  <c r="N151"/>
  <c r="M151"/>
  <c r="L151"/>
  <c r="F151"/>
  <c r="AW150"/>
  <c r="AV150"/>
  <c r="AU150"/>
  <c r="AT150"/>
  <c r="AS150"/>
  <c r="AR150"/>
  <c r="AQ150"/>
  <c r="AP150"/>
  <c r="AO150"/>
  <c r="AN150"/>
  <c r="AM150"/>
  <c r="AL150"/>
  <c r="AK150"/>
  <c r="AJ150"/>
  <c r="AI150"/>
  <c r="AH150"/>
  <c r="AG150"/>
  <c r="AF150"/>
  <c r="AE150"/>
  <c r="AD150"/>
  <c r="AC150"/>
  <c r="AB150"/>
  <c r="AA150"/>
  <c r="Z150"/>
  <c r="Y150"/>
  <c r="X150"/>
  <c r="W150"/>
  <c r="V150"/>
  <c r="U150"/>
  <c r="T150"/>
  <c r="S150"/>
  <c r="R150"/>
  <c r="Q150"/>
  <c r="P150"/>
  <c r="O150"/>
  <c r="N150"/>
  <c r="M150"/>
  <c r="L150"/>
  <c r="F150"/>
  <c r="AW149"/>
  <c r="AV149"/>
  <c r="AU149"/>
  <c r="AT149"/>
  <c r="AS149"/>
  <c r="AR149"/>
  <c r="AQ149"/>
  <c r="AP149"/>
  <c r="AO149"/>
  <c r="AN149"/>
  <c r="AM149"/>
  <c r="AL149"/>
  <c r="AK149"/>
  <c r="AJ149"/>
  <c r="AI149"/>
  <c r="AH149"/>
  <c r="AG149"/>
  <c r="AF149"/>
  <c r="AE149"/>
  <c r="AD149"/>
  <c r="AC149"/>
  <c r="AB149"/>
  <c r="AA149"/>
  <c r="Z149"/>
  <c r="Y149"/>
  <c r="X149"/>
  <c r="W149"/>
  <c r="V149"/>
  <c r="U149"/>
  <c r="T149"/>
  <c r="S149"/>
  <c r="R149"/>
  <c r="Q149"/>
  <c r="P149"/>
  <c r="O149"/>
  <c r="N149"/>
  <c r="M149"/>
  <c r="L149"/>
  <c r="F149"/>
  <c r="F148"/>
  <c r="AW147"/>
  <c r="AV147"/>
  <c r="AU147"/>
  <c r="AT147"/>
  <c r="AS147"/>
  <c r="AR147"/>
  <c r="AQ147"/>
  <c r="AQ553" s="1"/>
  <c r="AP147"/>
  <c r="AP756" s="1"/>
  <c r="AO147"/>
  <c r="AO756" s="1"/>
  <c r="AN147"/>
  <c r="AM147"/>
  <c r="AL147"/>
  <c r="AJ147"/>
  <c r="AI147"/>
  <c r="AH147"/>
  <c r="AH756" s="1"/>
  <c r="AG147"/>
  <c r="AF147"/>
  <c r="AE147"/>
  <c r="AD147"/>
  <c r="AC147"/>
  <c r="AB147"/>
  <c r="AA147"/>
  <c r="Z147"/>
  <c r="Z756" s="1"/>
  <c r="Y147"/>
  <c r="Y756" s="1"/>
  <c r="X147"/>
  <c r="W147"/>
  <c r="W553" s="1"/>
  <c r="V147"/>
  <c r="U147"/>
  <c r="T147"/>
  <c r="S147"/>
  <c r="R147"/>
  <c r="R756" s="1"/>
  <c r="Q147"/>
  <c r="P147"/>
  <c r="O147"/>
  <c r="N147"/>
  <c r="D147" s="1"/>
  <c r="M147"/>
  <c r="L147"/>
  <c r="F147"/>
  <c r="AW146"/>
  <c r="AW552" s="1"/>
  <c r="AV146"/>
  <c r="AV755" s="1"/>
  <c r="AU146"/>
  <c r="AU755" s="1"/>
  <c r="AT146"/>
  <c r="AS146"/>
  <c r="AR146"/>
  <c r="AR755" s="1"/>
  <c r="AQ146"/>
  <c r="AP146"/>
  <c r="AO146"/>
  <c r="AN146"/>
  <c r="AN755" s="1"/>
  <c r="AM146"/>
  <c r="AM755" s="1"/>
  <c r="AL146"/>
  <c r="AJ146"/>
  <c r="AJ755" s="1"/>
  <c r="AI146"/>
  <c r="AH146"/>
  <c r="AG146"/>
  <c r="AF146"/>
  <c r="AF755" s="1"/>
  <c r="AE146"/>
  <c r="AE755" s="1"/>
  <c r="AD146"/>
  <c r="AC146"/>
  <c r="AC552" s="1"/>
  <c r="AB146"/>
  <c r="AB755" s="1"/>
  <c r="AA146"/>
  <c r="Z146"/>
  <c r="Y146"/>
  <c r="X146"/>
  <c r="X755" s="1"/>
  <c r="W146"/>
  <c r="V146"/>
  <c r="U146"/>
  <c r="T146"/>
  <c r="T755" s="1"/>
  <c r="S146"/>
  <c r="R146"/>
  <c r="Q146"/>
  <c r="Q552" s="1"/>
  <c r="P146"/>
  <c r="P755" s="1"/>
  <c r="O146"/>
  <c r="N146"/>
  <c r="M146"/>
  <c r="L146"/>
  <c r="L755" s="1"/>
  <c r="F146"/>
  <c r="D146"/>
  <c r="AW145"/>
  <c r="AW754" s="1"/>
  <c r="AV145"/>
  <c r="AU145"/>
  <c r="AT145"/>
  <c r="AT754" s="1"/>
  <c r="AS145"/>
  <c r="AS754" s="1"/>
  <c r="AR145"/>
  <c r="AQ145"/>
  <c r="AP145"/>
  <c r="AP754" s="1"/>
  <c r="AO145"/>
  <c r="AO754" s="1"/>
  <c r="AN145"/>
  <c r="AM145"/>
  <c r="AL145"/>
  <c r="AL754" s="1"/>
  <c r="AJ145"/>
  <c r="AI145"/>
  <c r="AH145"/>
  <c r="AH754" s="1"/>
  <c r="AG145"/>
  <c r="AG754" s="1"/>
  <c r="AF145"/>
  <c r="AE145"/>
  <c r="AD145"/>
  <c r="AD754" s="1"/>
  <c r="AC145"/>
  <c r="AC754" s="1"/>
  <c r="AB145"/>
  <c r="AA145"/>
  <c r="Z145"/>
  <c r="Z754" s="1"/>
  <c r="Y145"/>
  <c r="Y754" s="1"/>
  <c r="X145"/>
  <c r="W145"/>
  <c r="V145"/>
  <c r="V754" s="1"/>
  <c r="U145"/>
  <c r="U754" s="1"/>
  <c r="T145"/>
  <c r="S145"/>
  <c r="R145"/>
  <c r="R754" s="1"/>
  <c r="Q145"/>
  <c r="Q754" s="1"/>
  <c r="P145"/>
  <c r="O145"/>
  <c r="N145"/>
  <c r="N754" s="1"/>
  <c r="M145"/>
  <c r="M754" s="1"/>
  <c r="L145"/>
  <c r="F145"/>
  <c r="AW144"/>
  <c r="AV144"/>
  <c r="AU144"/>
  <c r="AU753" s="1"/>
  <c r="AT144"/>
  <c r="AS144"/>
  <c r="AR144"/>
  <c r="AR753" s="1"/>
  <c r="AQ144"/>
  <c r="AQ753" s="1"/>
  <c r="AP144"/>
  <c r="AO144"/>
  <c r="AO550" s="1"/>
  <c r="AN144"/>
  <c r="AM144"/>
  <c r="AM753" s="1"/>
  <c r="AL144"/>
  <c r="AJ144"/>
  <c r="AJ753" s="1"/>
  <c r="AI144"/>
  <c r="AI753" s="1"/>
  <c r="AH144"/>
  <c r="AG144"/>
  <c r="AF144"/>
  <c r="AE144"/>
  <c r="AE753" s="1"/>
  <c r="AD144"/>
  <c r="AC144"/>
  <c r="AC550" s="1"/>
  <c r="AB144"/>
  <c r="AB753" s="1"/>
  <c r="AA144"/>
  <c r="AA753" s="1"/>
  <c r="Z144"/>
  <c r="Y144"/>
  <c r="X144"/>
  <c r="W144"/>
  <c r="W753" s="1"/>
  <c r="V144"/>
  <c r="U144"/>
  <c r="T144"/>
  <c r="T753" s="1"/>
  <c r="S144"/>
  <c r="S753" s="1"/>
  <c r="R144"/>
  <c r="Q144"/>
  <c r="P144"/>
  <c r="O144"/>
  <c r="O753" s="1"/>
  <c r="N144"/>
  <c r="M144"/>
  <c r="L144"/>
  <c r="F144"/>
  <c r="AW143"/>
  <c r="AW752" s="1"/>
  <c r="AV143"/>
  <c r="AU143"/>
  <c r="AU549" s="1"/>
  <c r="AT143"/>
  <c r="AS143"/>
  <c r="AS140" s="1"/>
  <c r="AR143"/>
  <c r="AQ143"/>
  <c r="AP143"/>
  <c r="AP752" s="1"/>
  <c r="AO143"/>
  <c r="AO752" s="1"/>
  <c r="AN143"/>
  <c r="AM143"/>
  <c r="AL143"/>
  <c r="AJ143"/>
  <c r="AI143"/>
  <c r="AI549" s="1"/>
  <c r="AH143"/>
  <c r="AH752" s="1"/>
  <c r="AG143"/>
  <c r="AG752" s="1"/>
  <c r="AF143"/>
  <c r="AE143"/>
  <c r="AD143"/>
  <c r="AC143"/>
  <c r="AC140" s="1"/>
  <c r="AB143"/>
  <c r="AA143"/>
  <c r="Z143"/>
  <c r="Z752" s="1"/>
  <c r="Y143"/>
  <c r="Y752" s="1"/>
  <c r="X143"/>
  <c r="W143"/>
  <c r="V143"/>
  <c r="U143"/>
  <c r="U140" s="1"/>
  <c r="T143"/>
  <c r="S143"/>
  <c r="R143"/>
  <c r="R752" s="1"/>
  <c r="Q143"/>
  <c r="Q752" s="1"/>
  <c r="P143"/>
  <c r="O143"/>
  <c r="O549" s="1"/>
  <c r="N143"/>
  <c r="M143"/>
  <c r="M140" s="1"/>
  <c r="L143"/>
  <c r="F143"/>
  <c r="D143"/>
  <c r="AW142"/>
  <c r="AV142"/>
  <c r="AV751" s="1"/>
  <c r="AU142"/>
  <c r="AU751" s="1"/>
  <c r="AT142"/>
  <c r="AS142"/>
  <c r="AR142"/>
  <c r="AR751" s="1"/>
  <c r="AQ142"/>
  <c r="AP142"/>
  <c r="AO142"/>
  <c r="AO548" s="1"/>
  <c r="AN142"/>
  <c r="AN751" s="1"/>
  <c r="AM142"/>
  <c r="AM751" s="1"/>
  <c r="AL142"/>
  <c r="AJ142"/>
  <c r="AJ751" s="1"/>
  <c r="AI142"/>
  <c r="AH142"/>
  <c r="AG142"/>
  <c r="AF142"/>
  <c r="AF751" s="1"/>
  <c r="AE142"/>
  <c r="AE751" s="1"/>
  <c r="AD142"/>
  <c r="AC142"/>
  <c r="AB142"/>
  <c r="AB751" s="1"/>
  <c r="AA142"/>
  <c r="Z142"/>
  <c r="Y142"/>
  <c r="X142"/>
  <c r="X751" s="1"/>
  <c r="W142"/>
  <c r="W751" s="1"/>
  <c r="V142"/>
  <c r="U142"/>
  <c r="U548" s="1"/>
  <c r="T142"/>
  <c r="T751" s="1"/>
  <c r="S142"/>
  <c r="R142"/>
  <c r="Q142"/>
  <c r="P142"/>
  <c r="P751" s="1"/>
  <c r="O142"/>
  <c r="O751" s="1"/>
  <c r="N142"/>
  <c r="M142"/>
  <c r="L142"/>
  <c r="L751" s="1"/>
  <c r="F142"/>
  <c r="AW141"/>
  <c r="AW750" s="1"/>
  <c r="AV141"/>
  <c r="AU141"/>
  <c r="AT141"/>
  <c r="AT750" s="1"/>
  <c r="AS141"/>
  <c r="AS750" s="1"/>
  <c r="AR141"/>
  <c r="AQ141"/>
  <c r="AP141"/>
  <c r="AP750" s="1"/>
  <c r="AO141"/>
  <c r="AO750" s="1"/>
  <c r="AN141"/>
  <c r="AM141"/>
  <c r="AL141"/>
  <c r="AL750" s="1"/>
  <c r="AJ141"/>
  <c r="AI141"/>
  <c r="AH141"/>
  <c r="AH750" s="1"/>
  <c r="AG141"/>
  <c r="AG750" s="1"/>
  <c r="AF141"/>
  <c r="AF750" s="1"/>
  <c r="AE141"/>
  <c r="AD141"/>
  <c r="AD750" s="1"/>
  <c r="AC141"/>
  <c r="AC750" s="1"/>
  <c r="AB141"/>
  <c r="AB750" s="1"/>
  <c r="AA141"/>
  <c r="Z141"/>
  <c r="Z750" s="1"/>
  <c r="Y141"/>
  <c r="Y750" s="1"/>
  <c r="X141"/>
  <c r="X750" s="1"/>
  <c r="W141"/>
  <c r="V141"/>
  <c r="V750" s="1"/>
  <c r="U141"/>
  <c r="U750" s="1"/>
  <c r="T141"/>
  <c r="T750" s="1"/>
  <c r="S141"/>
  <c r="R141"/>
  <c r="R750" s="1"/>
  <c r="Q141"/>
  <c r="Q750" s="1"/>
  <c r="P141"/>
  <c r="P750" s="1"/>
  <c r="O141"/>
  <c r="N141"/>
  <c r="N750" s="1"/>
  <c r="M141"/>
  <c r="M750" s="1"/>
  <c r="L141"/>
  <c r="L547" s="1"/>
  <c r="F141"/>
  <c r="AN140"/>
  <c r="AJ140"/>
  <c r="AF140"/>
  <c r="AB140"/>
  <c r="X140"/>
  <c r="T140"/>
  <c r="P140"/>
  <c r="L140"/>
  <c r="F140"/>
  <c r="AW139"/>
  <c r="AU139"/>
  <c r="AT139"/>
  <c r="AS139"/>
  <c r="AQ139"/>
  <c r="AP139"/>
  <c r="AO139"/>
  <c r="AN139"/>
  <c r="AM139"/>
  <c r="AL139"/>
  <c r="AK139"/>
  <c r="AJ139"/>
  <c r="AI139"/>
  <c r="AH139"/>
  <c r="AG139"/>
  <c r="AF139"/>
  <c r="AD139"/>
  <c r="AC139"/>
  <c r="AB139"/>
  <c r="Z139"/>
  <c r="Y139"/>
  <c r="X139"/>
  <c r="V139"/>
  <c r="T139"/>
  <c r="R139"/>
  <c r="P139"/>
  <c r="N139"/>
  <c r="M139"/>
  <c r="L139"/>
  <c r="F139"/>
  <c r="AW138"/>
  <c r="AU138"/>
  <c r="AT138"/>
  <c r="AS138"/>
  <c r="AQ138"/>
  <c r="AP138"/>
  <c r="AN138"/>
  <c r="AM138"/>
  <c r="AK138"/>
  <c r="AJ138"/>
  <c r="AI138"/>
  <c r="AH138"/>
  <c r="AG138"/>
  <c r="AF138"/>
  <c r="AD138"/>
  <c r="AC138"/>
  <c r="AB138"/>
  <c r="Z138"/>
  <c r="Y138"/>
  <c r="X138"/>
  <c r="V138"/>
  <c r="T138"/>
  <c r="R138"/>
  <c r="P138"/>
  <c r="M138"/>
  <c r="L138"/>
  <c r="F138"/>
  <c r="AW137"/>
  <c r="AU137"/>
  <c r="AT137"/>
  <c r="AS137"/>
  <c r="AQ137"/>
  <c r="AP137"/>
  <c r="AN137"/>
  <c r="AM137"/>
  <c r="AL137"/>
  <c r="AK137"/>
  <c r="AJ137"/>
  <c r="AI137"/>
  <c r="AH137"/>
  <c r="AG137"/>
  <c r="AF137"/>
  <c r="AD137"/>
  <c r="AC137"/>
  <c r="AB137"/>
  <c r="Z137"/>
  <c r="X137"/>
  <c r="W137"/>
  <c r="V137"/>
  <c r="T137"/>
  <c r="S137"/>
  <c r="R137"/>
  <c r="P137"/>
  <c r="N137"/>
  <c r="M137"/>
  <c r="L137"/>
  <c r="F137"/>
  <c r="AW136"/>
  <c r="AU136"/>
  <c r="AT136"/>
  <c r="AS136"/>
  <c r="AQ136"/>
  <c r="AP136"/>
  <c r="AO136"/>
  <c r="AN136"/>
  <c r="AM136"/>
  <c r="AK136"/>
  <c r="AJ136"/>
  <c r="AI136"/>
  <c r="AH136"/>
  <c r="AG136"/>
  <c r="AF136"/>
  <c r="AD136"/>
  <c r="AC136"/>
  <c r="AB136"/>
  <c r="Z136"/>
  <c r="Y136"/>
  <c r="X136"/>
  <c r="W136"/>
  <c r="V136"/>
  <c r="U136"/>
  <c r="T136"/>
  <c r="S136"/>
  <c r="R136"/>
  <c r="Q136"/>
  <c r="P136"/>
  <c r="N136"/>
  <c r="M136"/>
  <c r="L136"/>
  <c r="F136"/>
  <c r="AW135"/>
  <c r="AV135"/>
  <c r="AU135"/>
  <c r="AT135"/>
  <c r="AS135"/>
  <c r="AR135"/>
  <c r="AQ135"/>
  <c r="AP135"/>
  <c r="AN135"/>
  <c r="AM135"/>
  <c r="AL135"/>
  <c r="AJ135"/>
  <c r="AI135"/>
  <c r="AH135"/>
  <c r="AF135"/>
  <c r="AE135"/>
  <c r="AD135"/>
  <c r="AC135"/>
  <c r="AB135"/>
  <c r="Z135"/>
  <c r="Y135"/>
  <c r="X135"/>
  <c r="V135"/>
  <c r="U135"/>
  <c r="T135"/>
  <c r="Q135"/>
  <c r="P135"/>
  <c r="M135"/>
  <c r="L135"/>
  <c r="F135"/>
  <c r="AW134"/>
  <c r="AV134"/>
  <c r="AU134"/>
  <c r="AT134"/>
  <c r="AS134"/>
  <c r="AR134"/>
  <c r="AQ134"/>
  <c r="AP134"/>
  <c r="AN134"/>
  <c r="AM134"/>
  <c r="AK134"/>
  <c r="AJ134"/>
  <c r="AI134"/>
  <c r="AH134"/>
  <c r="AG134"/>
  <c r="AF134"/>
  <c r="AD134"/>
  <c r="AC134"/>
  <c r="AB134"/>
  <c r="Z134"/>
  <c r="Y134"/>
  <c r="X134"/>
  <c r="W134"/>
  <c r="V134"/>
  <c r="U134"/>
  <c r="T134"/>
  <c r="S134"/>
  <c r="R134"/>
  <c r="Q134"/>
  <c r="P134"/>
  <c r="N134"/>
  <c r="M134"/>
  <c r="L134"/>
  <c r="F134"/>
  <c r="AW133"/>
  <c r="AV133"/>
  <c r="AU133"/>
  <c r="AT133"/>
  <c r="AS133"/>
  <c r="AR133"/>
  <c r="AQ133"/>
  <c r="AP133"/>
  <c r="AN133"/>
  <c r="AM133"/>
  <c r="AJ133"/>
  <c r="AI133"/>
  <c r="AH133"/>
  <c r="AF133"/>
  <c r="AE133"/>
  <c r="AD133"/>
  <c r="AC133"/>
  <c r="AB133"/>
  <c r="AA133"/>
  <c r="Z133"/>
  <c r="X133"/>
  <c r="V133"/>
  <c r="U133"/>
  <c r="T133"/>
  <c r="P133"/>
  <c r="O133"/>
  <c r="N133"/>
  <c r="M133"/>
  <c r="L133"/>
  <c r="F133"/>
  <c r="F132"/>
  <c r="AW131"/>
  <c r="AV131"/>
  <c r="AU131"/>
  <c r="AT131"/>
  <c r="AS131"/>
  <c r="AR131"/>
  <c r="AQ131"/>
  <c r="AP131"/>
  <c r="AO131"/>
  <c r="AN131"/>
  <c r="AM131"/>
  <c r="AL131"/>
  <c r="AK131"/>
  <c r="AJ131"/>
  <c r="AI131"/>
  <c r="AH131"/>
  <c r="AG131"/>
  <c r="AF131"/>
  <c r="AE131"/>
  <c r="AD131"/>
  <c r="AC131"/>
  <c r="AB131"/>
  <c r="AA131"/>
  <c r="Z131"/>
  <c r="Y131"/>
  <c r="X131"/>
  <c r="W131"/>
  <c r="V131"/>
  <c r="U131"/>
  <c r="T131"/>
  <c r="S131"/>
  <c r="R131"/>
  <c r="Q131"/>
  <c r="P131"/>
  <c r="O131"/>
  <c r="N131"/>
  <c r="M131"/>
  <c r="L131"/>
  <c r="F131"/>
  <c r="AW130"/>
  <c r="AV130"/>
  <c r="AU130"/>
  <c r="AT130"/>
  <c r="AS130"/>
  <c r="AR130"/>
  <c r="AQ130"/>
  <c r="AP130"/>
  <c r="AO130"/>
  <c r="AN130"/>
  <c r="AM130"/>
  <c r="AL130"/>
  <c r="AK130"/>
  <c r="AJ130"/>
  <c r="AI130"/>
  <c r="AH130"/>
  <c r="AG130"/>
  <c r="AF130"/>
  <c r="AE130"/>
  <c r="AD130"/>
  <c r="AC130"/>
  <c r="AB130"/>
  <c r="AA130"/>
  <c r="Z130"/>
  <c r="Y130"/>
  <c r="X130"/>
  <c r="W130"/>
  <c r="V130"/>
  <c r="U130"/>
  <c r="T130"/>
  <c r="S130"/>
  <c r="R130"/>
  <c r="Q130"/>
  <c r="P130"/>
  <c r="O130"/>
  <c r="N130"/>
  <c r="M130"/>
  <c r="L130"/>
  <c r="F130"/>
  <c r="AW129"/>
  <c r="AV129"/>
  <c r="AU129"/>
  <c r="AT129"/>
  <c r="AS129"/>
  <c r="AR129"/>
  <c r="AQ129"/>
  <c r="AP129"/>
  <c r="AO129"/>
  <c r="AN129"/>
  <c r="AM129"/>
  <c r="AL129"/>
  <c r="AK129"/>
  <c r="AJ129"/>
  <c r="AI129"/>
  <c r="AH129"/>
  <c r="AG129"/>
  <c r="AF129"/>
  <c r="AE129"/>
  <c r="AD129"/>
  <c r="AC129"/>
  <c r="AB129"/>
  <c r="AA129"/>
  <c r="Z129"/>
  <c r="Y129"/>
  <c r="X129"/>
  <c r="W129"/>
  <c r="V129"/>
  <c r="U129"/>
  <c r="T129"/>
  <c r="S129"/>
  <c r="R129"/>
  <c r="Q129"/>
  <c r="P129"/>
  <c r="O129"/>
  <c r="N129"/>
  <c r="M129"/>
  <c r="L129"/>
  <c r="F129"/>
  <c r="AW128"/>
  <c r="AV128"/>
  <c r="AU128"/>
  <c r="AT128"/>
  <c r="AS128"/>
  <c r="AR128"/>
  <c r="AQ128"/>
  <c r="AP128"/>
  <c r="AO128"/>
  <c r="AN128"/>
  <c r="AM128"/>
  <c r="AL128"/>
  <c r="AK128"/>
  <c r="AJ128"/>
  <c r="AI128"/>
  <c r="AH128"/>
  <c r="AG128"/>
  <c r="AF128"/>
  <c r="AE128"/>
  <c r="AD128"/>
  <c r="AC128"/>
  <c r="AB128"/>
  <c r="AA128"/>
  <c r="Z128"/>
  <c r="Y128"/>
  <c r="X128"/>
  <c r="W128"/>
  <c r="V128"/>
  <c r="U128"/>
  <c r="T128"/>
  <c r="S128"/>
  <c r="R128"/>
  <c r="Q128"/>
  <c r="P128"/>
  <c r="O128"/>
  <c r="N128"/>
  <c r="M128"/>
  <c r="L128"/>
  <c r="F128"/>
  <c r="AW127"/>
  <c r="AV127"/>
  <c r="AU127"/>
  <c r="AT127"/>
  <c r="AS127"/>
  <c r="AR127"/>
  <c r="AQ127"/>
  <c r="AP127"/>
  <c r="AO127"/>
  <c r="AN127"/>
  <c r="AM127"/>
  <c r="AL127"/>
  <c r="AK127"/>
  <c r="AJ127"/>
  <c r="AI127"/>
  <c r="AH127"/>
  <c r="AG127"/>
  <c r="AF127"/>
  <c r="AE127"/>
  <c r="AD127"/>
  <c r="AC127"/>
  <c r="AB127"/>
  <c r="AA127"/>
  <c r="Z127"/>
  <c r="Y127"/>
  <c r="X127"/>
  <c r="W127"/>
  <c r="V127"/>
  <c r="U127"/>
  <c r="T127"/>
  <c r="S127"/>
  <c r="R127"/>
  <c r="Q127"/>
  <c r="P127"/>
  <c r="O127"/>
  <c r="N127"/>
  <c r="M127"/>
  <c r="L127"/>
  <c r="F127"/>
  <c r="AW126"/>
  <c r="AV126"/>
  <c r="AU126"/>
  <c r="AT126"/>
  <c r="AS126"/>
  <c r="AR126"/>
  <c r="AQ126"/>
  <c r="AP126"/>
  <c r="AO126"/>
  <c r="AN126"/>
  <c r="AM126"/>
  <c r="AL126"/>
  <c r="AK126"/>
  <c r="AJ126"/>
  <c r="AI126"/>
  <c r="AH126"/>
  <c r="AG126"/>
  <c r="AF126"/>
  <c r="AE126"/>
  <c r="AD126"/>
  <c r="AC126"/>
  <c r="AB126"/>
  <c r="AA126"/>
  <c r="Z126"/>
  <c r="Y126"/>
  <c r="X126"/>
  <c r="W126"/>
  <c r="V126"/>
  <c r="U126"/>
  <c r="T126"/>
  <c r="S126"/>
  <c r="R126"/>
  <c r="Q126"/>
  <c r="P126"/>
  <c r="O126"/>
  <c r="N126"/>
  <c r="M126"/>
  <c r="L126"/>
  <c r="F126"/>
  <c r="AW125"/>
  <c r="AV125"/>
  <c r="AU125"/>
  <c r="AT125"/>
  <c r="AS125"/>
  <c r="AR125"/>
  <c r="AQ125"/>
  <c r="AP125"/>
  <c r="AO125"/>
  <c r="AN125"/>
  <c r="AM125"/>
  <c r="AL125"/>
  <c r="AK125"/>
  <c r="AJ125"/>
  <c r="AI125"/>
  <c r="AH125"/>
  <c r="AG125"/>
  <c r="AF125"/>
  <c r="AE125"/>
  <c r="AD125"/>
  <c r="AC125"/>
  <c r="AB125"/>
  <c r="AA125"/>
  <c r="Z125"/>
  <c r="Y125"/>
  <c r="X125"/>
  <c r="W125"/>
  <c r="V125"/>
  <c r="U125"/>
  <c r="T125"/>
  <c r="S125"/>
  <c r="R125"/>
  <c r="Q125"/>
  <c r="P125"/>
  <c r="O125"/>
  <c r="N125"/>
  <c r="M125"/>
  <c r="L125"/>
  <c r="F125"/>
  <c r="AW124"/>
  <c r="AV124"/>
  <c r="AU124"/>
  <c r="AT124"/>
  <c r="AS124"/>
  <c r="AR124"/>
  <c r="AQ124"/>
  <c r="AP124"/>
  <c r="AO124"/>
  <c r="AN124"/>
  <c r="AM124"/>
  <c r="AL124"/>
  <c r="AK124"/>
  <c r="AJ124"/>
  <c r="AI124"/>
  <c r="AH124"/>
  <c r="AG124"/>
  <c r="AF124"/>
  <c r="AE124"/>
  <c r="AD124"/>
  <c r="AC124"/>
  <c r="AB124"/>
  <c r="AA124"/>
  <c r="Z124"/>
  <c r="Y124"/>
  <c r="X124"/>
  <c r="W124"/>
  <c r="V124"/>
  <c r="U124"/>
  <c r="T124"/>
  <c r="S124"/>
  <c r="R124"/>
  <c r="Q124"/>
  <c r="P124"/>
  <c r="O124"/>
  <c r="N124"/>
  <c r="M124"/>
  <c r="L124"/>
  <c r="F124"/>
  <c r="AW123"/>
  <c r="AV123"/>
  <c r="AU123"/>
  <c r="AT123"/>
  <c r="AS123"/>
  <c r="AR123"/>
  <c r="AQ123"/>
  <c r="AP123"/>
  <c r="AO123"/>
  <c r="AN123"/>
  <c r="AM123"/>
  <c r="AL123"/>
  <c r="AK123"/>
  <c r="AJ123"/>
  <c r="AI123"/>
  <c r="AH123"/>
  <c r="AG123"/>
  <c r="AF123"/>
  <c r="AE123"/>
  <c r="AD123"/>
  <c r="AC123"/>
  <c r="AB123"/>
  <c r="AA123"/>
  <c r="Z123"/>
  <c r="Y123"/>
  <c r="X123"/>
  <c r="W123"/>
  <c r="V123"/>
  <c r="U123"/>
  <c r="T123"/>
  <c r="S123"/>
  <c r="R123"/>
  <c r="Q123"/>
  <c r="P123"/>
  <c r="O123"/>
  <c r="N123"/>
  <c r="M123"/>
  <c r="L123"/>
  <c r="F123"/>
  <c r="AW122"/>
  <c r="AV122"/>
  <c r="AU122"/>
  <c r="AT122"/>
  <c r="AS122"/>
  <c r="AR122"/>
  <c r="AQ122"/>
  <c r="AP122"/>
  <c r="AO122"/>
  <c r="AN122"/>
  <c r="AM122"/>
  <c r="AL122"/>
  <c r="AK122"/>
  <c r="AJ122"/>
  <c r="AI122"/>
  <c r="AH122"/>
  <c r="AG122"/>
  <c r="AF122"/>
  <c r="AE122"/>
  <c r="AD122"/>
  <c r="AC122"/>
  <c r="AB122"/>
  <c r="AA122"/>
  <c r="Z122"/>
  <c r="Y122"/>
  <c r="X122"/>
  <c r="W122"/>
  <c r="V122"/>
  <c r="U122"/>
  <c r="T122"/>
  <c r="S122"/>
  <c r="R122"/>
  <c r="Q122"/>
  <c r="P122"/>
  <c r="O122"/>
  <c r="N122"/>
  <c r="M122"/>
  <c r="L122"/>
  <c r="F122"/>
  <c r="AW121"/>
  <c r="AV121"/>
  <c r="AU121"/>
  <c r="AT121"/>
  <c r="AS121"/>
  <c r="AR121"/>
  <c r="AQ121"/>
  <c r="AP121"/>
  <c r="AO121"/>
  <c r="AN121"/>
  <c r="AM121"/>
  <c r="AL121"/>
  <c r="AK121"/>
  <c r="AJ121"/>
  <c r="AI121"/>
  <c r="AH121"/>
  <c r="AG121"/>
  <c r="AF121"/>
  <c r="AE121"/>
  <c r="AD121"/>
  <c r="AC121"/>
  <c r="AB121"/>
  <c r="AA121"/>
  <c r="Z121"/>
  <c r="Y121"/>
  <c r="X121"/>
  <c r="W121"/>
  <c r="V121"/>
  <c r="U121"/>
  <c r="T121"/>
  <c r="S121"/>
  <c r="R121"/>
  <c r="Q121"/>
  <c r="P121"/>
  <c r="O121"/>
  <c r="N121"/>
  <c r="M121"/>
  <c r="L121"/>
  <c r="F121"/>
  <c r="AW120"/>
  <c r="AV120"/>
  <c r="AU120"/>
  <c r="AT120"/>
  <c r="AS120"/>
  <c r="AR120"/>
  <c r="AQ120"/>
  <c r="AP120"/>
  <c r="AO120"/>
  <c r="AN120"/>
  <c r="AM120"/>
  <c r="AL120"/>
  <c r="AK120"/>
  <c r="AJ120"/>
  <c r="AI120"/>
  <c r="AH120"/>
  <c r="AG120"/>
  <c r="AF120"/>
  <c r="AE120"/>
  <c r="AD120"/>
  <c r="AC120"/>
  <c r="AB120"/>
  <c r="AA120"/>
  <c r="Z120"/>
  <c r="Y120"/>
  <c r="X120"/>
  <c r="W120"/>
  <c r="V120"/>
  <c r="U120"/>
  <c r="T120"/>
  <c r="S120"/>
  <c r="R120"/>
  <c r="Q120"/>
  <c r="P120"/>
  <c r="O120"/>
  <c r="N120"/>
  <c r="M120"/>
  <c r="L120"/>
  <c r="F120"/>
  <c r="AW119"/>
  <c r="AV119"/>
  <c r="AU119"/>
  <c r="AT119"/>
  <c r="AS119"/>
  <c r="AR119"/>
  <c r="AQ119"/>
  <c r="AP119"/>
  <c r="AO119"/>
  <c r="AN119"/>
  <c r="AM119"/>
  <c r="AL119"/>
  <c r="AK119"/>
  <c r="AJ119"/>
  <c r="AI119"/>
  <c r="AH119"/>
  <c r="AG119"/>
  <c r="AF119"/>
  <c r="AE119"/>
  <c r="AD119"/>
  <c r="AC119"/>
  <c r="AB119"/>
  <c r="AA119"/>
  <c r="Z119"/>
  <c r="Y119"/>
  <c r="X119"/>
  <c r="W119"/>
  <c r="V119"/>
  <c r="U119"/>
  <c r="T119"/>
  <c r="S119"/>
  <c r="R119"/>
  <c r="Q119"/>
  <c r="P119"/>
  <c r="O119"/>
  <c r="N119"/>
  <c r="M119"/>
  <c r="L119"/>
  <c r="F119"/>
  <c r="AW118"/>
  <c r="AV118"/>
  <c r="AU118"/>
  <c r="AT118"/>
  <c r="AS118"/>
  <c r="AR118"/>
  <c r="AQ118"/>
  <c r="AP118"/>
  <c r="AO118"/>
  <c r="AN118"/>
  <c r="AM118"/>
  <c r="AL118"/>
  <c r="AK118"/>
  <c r="AJ118"/>
  <c r="AI118"/>
  <c r="AH118"/>
  <c r="AG118"/>
  <c r="AF118"/>
  <c r="AE118"/>
  <c r="AD118"/>
  <c r="AC118"/>
  <c r="AB118"/>
  <c r="AA118"/>
  <c r="Z118"/>
  <c r="Y118"/>
  <c r="X118"/>
  <c r="W118"/>
  <c r="V118"/>
  <c r="U118"/>
  <c r="T118"/>
  <c r="S118"/>
  <c r="R118"/>
  <c r="Q118"/>
  <c r="P118"/>
  <c r="O118"/>
  <c r="N118"/>
  <c r="M118"/>
  <c r="L118"/>
  <c r="F118"/>
  <c r="AW117"/>
  <c r="AV117"/>
  <c r="AU117"/>
  <c r="AT117"/>
  <c r="AS117"/>
  <c r="AR117"/>
  <c r="AQ117"/>
  <c r="AP117"/>
  <c r="AO117"/>
  <c r="AN117"/>
  <c r="AM117"/>
  <c r="AL117"/>
  <c r="AK117"/>
  <c r="AJ117"/>
  <c r="AI117"/>
  <c r="AH117"/>
  <c r="AG117"/>
  <c r="AF117"/>
  <c r="AE117"/>
  <c r="AD117"/>
  <c r="AC117"/>
  <c r="AB117"/>
  <c r="AA117"/>
  <c r="Z117"/>
  <c r="Y117"/>
  <c r="X117"/>
  <c r="W117"/>
  <c r="V117"/>
  <c r="U117"/>
  <c r="T117"/>
  <c r="S117"/>
  <c r="R117"/>
  <c r="Q117"/>
  <c r="P117"/>
  <c r="O117"/>
  <c r="N117"/>
  <c r="M117"/>
  <c r="L117"/>
  <c r="F117"/>
  <c r="F116"/>
  <c r="AW115"/>
  <c r="AV115"/>
  <c r="AU115"/>
  <c r="AT115"/>
  <c r="AS115"/>
  <c r="AR115"/>
  <c r="AQ115"/>
  <c r="AP115"/>
  <c r="AO115"/>
  <c r="AN115"/>
  <c r="AM115"/>
  <c r="AL115"/>
  <c r="AK115"/>
  <c r="AJ115"/>
  <c r="AI115"/>
  <c r="AH115"/>
  <c r="AG115"/>
  <c r="AF115"/>
  <c r="AE115"/>
  <c r="AD115"/>
  <c r="AC115"/>
  <c r="AB115"/>
  <c r="AA115"/>
  <c r="Z115"/>
  <c r="Y115"/>
  <c r="X115"/>
  <c r="W115"/>
  <c r="V115"/>
  <c r="U115"/>
  <c r="T115"/>
  <c r="S115"/>
  <c r="R115"/>
  <c r="Q115"/>
  <c r="P115"/>
  <c r="O115"/>
  <c r="N115"/>
  <c r="M115"/>
  <c r="L115"/>
  <c r="F115"/>
  <c r="AW114"/>
  <c r="AV114"/>
  <c r="AU114"/>
  <c r="AT114"/>
  <c r="AS114"/>
  <c r="AR114"/>
  <c r="AQ114"/>
  <c r="AP114"/>
  <c r="AO114"/>
  <c r="AN114"/>
  <c r="AM114"/>
  <c r="AL114"/>
  <c r="AK114"/>
  <c r="AJ114"/>
  <c r="AI114"/>
  <c r="AH114"/>
  <c r="AG114"/>
  <c r="AF114"/>
  <c r="AE114"/>
  <c r="AD114"/>
  <c r="AC114"/>
  <c r="AB114"/>
  <c r="AA114"/>
  <c r="Z114"/>
  <c r="Y114"/>
  <c r="X114"/>
  <c r="W114"/>
  <c r="V114"/>
  <c r="U114"/>
  <c r="T114"/>
  <c r="S114"/>
  <c r="R114"/>
  <c r="Q114"/>
  <c r="P114"/>
  <c r="O114"/>
  <c r="N114"/>
  <c r="M114"/>
  <c r="L114"/>
  <c r="F114"/>
  <c r="AW113"/>
  <c r="AV113"/>
  <c r="AU113"/>
  <c r="AT113"/>
  <c r="AS113"/>
  <c r="AR113"/>
  <c r="AQ113"/>
  <c r="AP113"/>
  <c r="AO113"/>
  <c r="AN113"/>
  <c r="AM113"/>
  <c r="AL113"/>
  <c r="AK113"/>
  <c r="AJ113"/>
  <c r="AI113"/>
  <c r="AH113"/>
  <c r="AG113"/>
  <c r="AF113"/>
  <c r="AE113"/>
  <c r="AD113"/>
  <c r="AC113"/>
  <c r="AB113"/>
  <c r="AA113"/>
  <c r="Z113"/>
  <c r="Y113"/>
  <c r="X113"/>
  <c r="W113"/>
  <c r="V113"/>
  <c r="U113"/>
  <c r="T113"/>
  <c r="S113"/>
  <c r="R113"/>
  <c r="Q113"/>
  <c r="P113"/>
  <c r="O113"/>
  <c r="N113"/>
  <c r="M113"/>
  <c r="L113"/>
  <c r="F113"/>
  <c r="AW112"/>
  <c r="AV112"/>
  <c r="AU112"/>
  <c r="AT112"/>
  <c r="AS112"/>
  <c r="AR112"/>
  <c r="AQ112"/>
  <c r="AP112"/>
  <c r="AO112"/>
  <c r="AN112"/>
  <c r="AM112"/>
  <c r="AL112"/>
  <c r="AK112"/>
  <c r="AJ112"/>
  <c r="AI112"/>
  <c r="AH112"/>
  <c r="AG112"/>
  <c r="AF112"/>
  <c r="AE112"/>
  <c r="AD112"/>
  <c r="AC112"/>
  <c r="AB112"/>
  <c r="AA112"/>
  <c r="Z112"/>
  <c r="Y112"/>
  <c r="X112"/>
  <c r="W112"/>
  <c r="V112"/>
  <c r="U112"/>
  <c r="T112"/>
  <c r="S112"/>
  <c r="R112"/>
  <c r="Q112"/>
  <c r="P112"/>
  <c r="O112"/>
  <c r="N112"/>
  <c r="M112"/>
  <c r="L112"/>
  <c r="F112"/>
  <c r="AW111"/>
  <c r="AV111"/>
  <c r="AU111"/>
  <c r="AT111"/>
  <c r="AS111"/>
  <c r="AR111"/>
  <c r="AQ111"/>
  <c r="AP111"/>
  <c r="AO111"/>
  <c r="AN111"/>
  <c r="AM111"/>
  <c r="AL111"/>
  <c r="AK111"/>
  <c r="AJ111"/>
  <c r="AI111"/>
  <c r="AH111"/>
  <c r="AG111"/>
  <c r="AF111"/>
  <c r="AE111"/>
  <c r="AD111"/>
  <c r="AC111"/>
  <c r="AB111"/>
  <c r="AA111"/>
  <c r="Z111"/>
  <c r="Y111"/>
  <c r="X111"/>
  <c r="W111"/>
  <c r="V111"/>
  <c r="U111"/>
  <c r="T111"/>
  <c r="S111"/>
  <c r="R111"/>
  <c r="Q111"/>
  <c r="P111"/>
  <c r="O111"/>
  <c r="N111"/>
  <c r="M111"/>
  <c r="L111"/>
  <c r="F111"/>
  <c r="AW110"/>
  <c r="AV110"/>
  <c r="AU110"/>
  <c r="AT110"/>
  <c r="AS110"/>
  <c r="AR110"/>
  <c r="AQ110"/>
  <c r="AP110"/>
  <c r="AO110"/>
  <c r="AN110"/>
  <c r="AM110"/>
  <c r="AL110"/>
  <c r="AK110"/>
  <c r="AJ110"/>
  <c r="AI110"/>
  <c r="AH110"/>
  <c r="AG110"/>
  <c r="AF110"/>
  <c r="AE110"/>
  <c r="AD110"/>
  <c r="AC110"/>
  <c r="AB110"/>
  <c r="AA110"/>
  <c r="Z110"/>
  <c r="Y110"/>
  <c r="X110"/>
  <c r="W110"/>
  <c r="V110"/>
  <c r="U110"/>
  <c r="T110"/>
  <c r="S110"/>
  <c r="R110"/>
  <c r="Q110"/>
  <c r="P110"/>
  <c r="O110"/>
  <c r="N110"/>
  <c r="M110"/>
  <c r="L110"/>
  <c r="F110"/>
  <c r="AW109"/>
  <c r="AV109"/>
  <c r="AU109"/>
  <c r="AT109"/>
  <c r="AS109"/>
  <c r="AR109"/>
  <c r="AQ109"/>
  <c r="AP109"/>
  <c r="AO109"/>
  <c r="AN109"/>
  <c r="AM109"/>
  <c r="AL109"/>
  <c r="AK109"/>
  <c r="AJ109"/>
  <c r="AI109"/>
  <c r="AH109"/>
  <c r="AG109"/>
  <c r="AF109"/>
  <c r="AE109"/>
  <c r="AD109"/>
  <c r="AC109"/>
  <c r="AB109"/>
  <c r="AA109"/>
  <c r="Z109"/>
  <c r="Y109"/>
  <c r="X109"/>
  <c r="W109"/>
  <c r="V109"/>
  <c r="U109"/>
  <c r="T109"/>
  <c r="S109"/>
  <c r="R109"/>
  <c r="Q109"/>
  <c r="P109"/>
  <c r="O109"/>
  <c r="N109"/>
  <c r="M109"/>
  <c r="L109"/>
  <c r="F109"/>
  <c r="AW108"/>
  <c r="AV108"/>
  <c r="AU108"/>
  <c r="AT108"/>
  <c r="AS108"/>
  <c r="AR108"/>
  <c r="AQ108"/>
  <c r="AP108"/>
  <c r="AO108"/>
  <c r="AN108"/>
  <c r="AM108"/>
  <c r="AL108"/>
  <c r="AK108"/>
  <c r="AJ108"/>
  <c r="AI108"/>
  <c r="AH108"/>
  <c r="AG108"/>
  <c r="AF108"/>
  <c r="AE108"/>
  <c r="AD108"/>
  <c r="AC108"/>
  <c r="AB108"/>
  <c r="AA108"/>
  <c r="Z108"/>
  <c r="Y108"/>
  <c r="X108"/>
  <c r="W108"/>
  <c r="V108"/>
  <c r="U108"/>
  <c r="T108"/>
  <c r="S108"/>
  <c r="R108"/>
  <c r="Q108"/>
  <c r="P108"/>
  <c r="O108"/>
  <c r="N108"/>
  <c r="M108"/>
  <c r="L108"/>
  <c r="F108"/>
  <c r="AW107"/>
  <c r="AV107"/>
  <c r="AU107"/>
  <c r="AT107"/>
  <c r="AS107"/>
  <c r="AR107"/>
  <c r="AQ107"/>
  <c r="AP107"/>
  <c r="AO107"/>
  <c r="AN107"/>
  <c r="AM107"/>
  <c r="AL107"/>
  <c r="AK107"/>
  <c r="AJ107"/>
  <c r="AI107"/>
  <c r="AH107"/>
  <c r="AG107"/>
  <c r="AF107"/>
  <c r="AE107"/>
  <c r="AD107"/>
  <c r="AC107"/>
  <c r="AB107"/>
  <c r="AA107"/>
  <c r="Z107"/>
  <c r="Y107"/>
  <c r="X107"/>
  <c r="W107"/>
  <c r="V107"/>
  <c r="U107"/>
  <c r="T107"/>
  <c r="S107"/>
  <c r="R107"/>
  <c r="Q107"/>
  <c r="P107"/>
  <c r="O107"/>
  <c r="N107"/>
  <c r="M107"/>
  <c r="L107"/>
  <c r="F107"/>
  <c r="AW106"/>
  <c r="AV106"/>
  <c r="AU106"/>
  <c r="AT106"/>
  <c r="AS106"/>
  <c r="AR106"/>
  <c r="AQ106"/>
  <c r="AP106"/>
  <c r="AO106"/>
  <c r="AN106"/>
  <c r="AM106"/>
  <c r="AL106"/>
  <c r="AK106"/>
  <c r="AJ106"/>
  <c r="AI106"/>
  <c r="AH106"/>
  <c r="AG106"/>
  <c r="AF106"/>
  <c r="AE106"/>
  <c r="AD106"/>
  <c r="AC106"/>
  <c r="AB106"/>
  <c r="AA106"/>
  <c r="Z106"/>
  <c r="Y106"/>
  <c r="X106"/>
  <c r="W106"/>
  <c r="V106"/>
  <c r="U106"/>
  <c r="T106"/>
  <c r="S106"/>
  <c r="R106"/>
  <c r="Q106"/>
  <c r="P106"/>
  <c r="O106"/>
  <c r="N106"/>
  <c r="M106"/>
  <c r="L106"/>
  <c r="F106"/>
  <c r="F105"/>
  <c r="AW104"/>
  <c r="AV104"/>
  <c r="AV713" s="1"/>
  <c r="AU104"/>
  <c r="AU713" s="1"/>
  <c r="AT104"/>
  <c r="AS104"/>
  <c r="AR104"/>
  <c r="AR713" s="1"/>
  <c r="AQ104"/>
  <c r="AQ713" s="1"/>
  <c r="AP104"/>
  <c r="AO104"/>
  <c r="AN104"/>
  <c r="AN713" s="1"/>
  <c r="AM104"/>
  <c r="AM713" s="1"/>
  <c r="AL104"/>
  <c r="AK104"/>
  <c r="AJ104"/>
  <c r="AJ713" s="1"/>
  <c r="AI104"/>
  <c r="AI713" s="1"/>
  <c r="AH104"/>
  <c r="AG104"/>
  <c r="AF104"/>
  <c r="AF713" s="1"/>
  <c r="AE104"/>
  <c r="AE713" s="1"/>
  <c r="AD104"/>
  <c r="AC104"/>
  <c r="AB104"/>
  <c r="AB713" s="1"/>
  <c r="AA104"/>
  <c r="AA713" s="1"/>
  <c r="Z104"/>
  <c r="Y104"/>
  <c r="X104"/>
  <c r="X713" s="1"/>
  <c r="W104"/>
  <c r="W713" s="1"/>
  <c r="V104"/>
  <c r="U104"/>
  <c r="T104"/>
  <c r="T713" s="1"/>
  <c r="S104"/>
  <c r="S713" s="1"/>
  <c r="R104"/>
  <c r="Q104"/>
  <c r="P104"/>
  <c r="P713" s="1"/>
  <c r="O104"/>
  <c r="O713" s="1"/>
  <c r="N104"/>
  <c r="M104"/>
  <c r="L104"/>
  <c r="L713" s="1"/>
  <c r="F104"/>
  <c r="D104"/>
  <c r="AW103"/>
  <c r="AW712" s="1"/>
  <c r="AV103"/>
  <c r="AV712" s="1"/>
  <c r="AU103"/>
  <c r="AU712" s="1"/>
  <c r="AT103"/>
  <c r="AT712" s="1"/>
  <c r="AS103"/>
  <c r="AS712" s="1"/>
  <c r="AR103"/>
  <c r="AR712" s="1"/>
  <c r="AQ103"/>
  <c r="AQ712" s="1"/>
  <c r="AP103"/>
  <c r="AO103"/>
  <c r="AO712" s="1"/>
  <c r="AN103"/>
  <c r="AN712" s="1"/>
  <c r="AM103"/>
  <c r="AM509" s="1"/>
  <c r="AL103"/>
  <c r="AL712" s="1"/>
  <c r="AK103"/>
  <c r="AK712" s="1"/>
  <c r="AJ103"/>
  <c r="AJ712" s="1"/>
  <c r="AI103"/>
  <c r="AI712" s="1"/>
  <c r="AH103"/>
  <c r="AG103"/>
  <c r="AG712" s="1"/>
  <c r="AF103"/>
  <c r="AF712" s="1"/>
  <c r="AE103"/>
  <c r="AE712" s="1"/>
  <c r="AD103"/>
  <c r="AD712" s="1"/>
  <c r="AC103"/>
  <c r="AC712" s="1"/>
  <c r="AB103"/>
  <c r="AB712" s="1"/>
  <c r="AA103"/>
  <c r="AA712" s="1"/>
  <c r="Z103"/>
  <c r="Y103"/>
  <c r="Y712" s="1"/>
  <c r="X103"/>
  <c r="X712" s="1"/>
  <c r="W103"/>
  <c r="W712" s="1"/>
  <c r="V103"/>
  <c r="V712" s="1"/>
  <c r="U103"/>
  <c r="U712" s="1"/>
  <c r="T103"/>
  <c r="T712" s="1"/>
  <c r="S103"/>
  <c r="S712" s="1"/>
  <c r="R103"/>
  <c r="Q103"/>
  <c r="Q712" s="1"/>
  <c r="P103"/>
  <c r="P712" s="1"/>
  <c r="O103"/>
  <c r="O712" s="1"/>
  <c r="N103"/>
  <c r="M103"/>
  <c r="M712" s="1"/>
  <c r="L103"/>
  <c r="L712" s="1"/>
  <c r="F103"/>
  <c r="E103"/>
  <c r="AW102"/>
  <c r="AW711" s="1"/>
  <c r="AV102"/>
  <c r="AV711" s="1"/>
  <c r="AU102"/>
  <c r="AT102"/>
  <c r="AT711" s="1"/>
  <c r="AS102"/>
  <c r="AS711" s="1"/>
  <c r="AR102"/>
  <c r="AR711" s="1"/>
  <c r="AQ102"/>
  <c r="AP102"/>
  <c r="AP711" s="1"/>
  <c r="AO102"/>
  <c r="AO711" s="1"/>
  <c r="AN102"/>
  <c r="AN711" s="1"/>
  <c r="AM102"/>
  <c r="AL102"/>
  <c r="AL711" s="1"/>
  <c r="AK102"/>
  <c r="AK711" s="1"/>
  <c r="AJ102"/>
  <c r="AJ711" s="1"/>
  <c r="AI102"/>
  <c r="AH102"/>
  <c r="AH711" s="1"/>
  <c r="AG102"/>
  <c r="AG711" s="1"/>
  <c r="AF102"/>
  <c r="AF711" s="1"/>
  <c r="AE102"/>
  <c r="AD102"/>
  <c r="AD711" s="1"/>
  <c r="AC102"/>
  <c r="AC711" s="1"/>
  <c r="AB102"/>
  <c r="AB711" s="1"/>
  <c r="AA102"/>
  <c r="Z102"/>
  <c r="Z711" s="1"/>
  <c r="Y102"/>
  <c r="Y711" s="1"/>
  <c r="X102"/>
  <c r="X711" s="1"/>
  <c r="W102"/>
  <c r="V102"/>
  <c r="V711" s="1"/>
  <c r="U102"/>
  <c r="U711" s="1"/>
  <c r="T102"/>
  <c r="T711" s="1"/>
  <c r="S102"/>
  <c r="R102"/>
  <c r="R711" s="1"/>
  <c r="Q102"/>
  <c r="Q711" s="1"/>
  <c r="P102"/>
  <c r="P711" s="1"/>
  <c r="O102"/>
  <c r="N102"/>
  <c r="N711" s="1"/>
  <c r="M102"/>
  <c r="L102"/>
  <c r="F102"/>
  <c r="E102"/>
  <c r="AW101"/>
  <c r="AV101"/>
  <c r="AU101"/>
  <c r="AU710" s="1"/>
  <c r="AT101"/>
  <c r="AT710" s="1"/>
  <c r="AS101"/>
  <c r="AR101"/>
  <c r="AQ101"/>
  <c r="AQ710" s="1"/>
  <c r="AP101"/>
  <c r="AP710" s="1"/>
  <c r="AO101"/>
  <c r="AN101"/>
  <c r="AM101"/>
  <c r="AL101"/>
  <c r="AL710" s="1"/>
  <c r="AK101"/>
  <c r="AJ101"/>
  <c r="AI101"/>
  <c r="AI710" s="1"/>
  <c r="AH101"/>
  <c r="AH710" s="1"/>
  <c r="AG101"/>
  <c r="AF101"/>
  <c r="AE101"/>
  <c r="AE710" s="1"/>
  <c r="AD101"/>
  <c r="AD710" s="1"/>
  <c r="AC101"/>
  <c r="AB101"/>
  <c r="AA101"/>
  <c r="AA710" s="1"/>
  <c r="Z101"/>
  <c r="Z710" s="1"/>
  <c r="Y101"/>
  <c r="X101"/>
  <c r="W101"/>
  <c r="W710" s="1"/>
  <c r="V101"/>
  <c r="V710" s="1"/>
  <c r="U101"/>
  <c r="T101"/>
  <c r="S101"/>
  <c r="S710" s="1"/>
  <c r="R101"/>
  <c r="R710" s="1"/>
  <c r="Q101"/>
  <c r="P101"/>
  <c r="O101"/>
  <c r="O710" s="1"/>
  <c r="N101"/>
  <c r="N710" s="1"/>
  <c r="M101"/>
  <c r="L101"/>
  <c r="F101"/>
  <c r="AW100"/>
  <c r="AW709" s="1"/>
  <c r="AV100"/>
  <c r="AV709" s="1"/>
  <c r="AU100"/>
  <c r="AU709" s="1"/>
  <c r="AT100"/>
  <c r="AS100"/>
  <c r="AS709" s="1"/>
  <c r="AR100"/>
  <c r="AR709" s="1"/>
  <c r="AQ100"/>
  <c r="AQ709" s="1"/>
  <c r="AP100"/>
  <c r="AO100"/>
  <c r="AO709" s="1"/>
  <c r="AN100"/>
  <c r="AN709" s="1"/>
  <c r="AM100"/>
  <c r="AM709" s="1"/>
  <c r="AL100"/>
  <c r="AK100"/>
  <c r="AK709" s="1"/>
  <c r="AJ100"/>
  <c r="AJ709" s="1"/>
  <c r="AI100"/>
  <c r="AI709" s="1"/>
  <c r="AH100"/>
  <c r="AG100"/>
  <c r="AG709" s="1"/>
  <c r="AF100"/>
  <c r="AF709" s="1"/>
  <c r="AE100"/>
  <c r="AE709" s="1"/>
  <c r="AD100"/>
  <c r="AC100"/>
  <c r="AC709" s="1"/>
  <c r="AB100"/>
  <c r="AB709" s="1"/>
  <c r="AA100"/>
  <c r="AA709" s="1"/>
  <c r="Z100"/>
  <c r="Y100"/>
  <c r="Y506" s="1"/>
  <c r="X100"/>
  <c r="X709" s="1"/>
  <c r="W100"/>
  <c r="W709" s="1"/>
  <c r="V100"/>
  <c r="U100"/>
  <c r="U709" s="1"/>
  <c r="T100"/>
  <c r="T709" s="1"/>
  <c r="S100"/>
  <c r="S709" s="1"/>
  <c r="R100"/>
  <c r="Q100"/>
  <c r="Q709" s="1"/>
  <c r="P100"/>
  <c r="P709" s="1"/>
  <c r="O100"/>
  <c r="O709" s="1"/>
  <c r="N100"/>
  <c r="M100"/>
  <c r="E100" s="1"/>
  <c r="L100"/>
  <c r="L709" s="1"/>
  <c r="F100"/>
  <c r="D100"/>
  <c r="C100"/>
  <c r="J100" s="1"/>
  <c r="AW99"/>
  <c r="AW708" s="1"/>
  <c r="AV99"/>
  <c r="AV708" s="1"/>
  <c r="AU99"/>
  <c r="AU708" s="1"/>
  <c r="AT99"/>
  <c r="AT708" s="1"/>
  <c r="AS99"/>
  <c r="AS708" s="1"/>
  <c r="AR99"/>
  <c r="AR708" s="1"/>
  <c r="AQ99"/>
  <c r="AQ708" s="1"/>
  <c r="AP99"/>
  <c r="AO99"/>
  <c r="AO708" s="1"/>
  <c r="AN99"/>
  <c r="AN708" s="1"/>
  <c r="AM99"/>
  <c r="AM708" s="1"/>
  <c r="AL99"/>
  <c r="AL708" s="1"/>
  <c r="AK99"/>
  <c r="AK708" s="1"/>
  <c r="AJ99"/>
  <c r="AJ708" s="1"/>
  <c r="AI99"/>
  <c r="AI708" s="1"/>
  <c r="AH99"/>
  <c r="AG99"/>
  <c r="AG708" s="1"/>
  <c r="AF99"/>
  <c r="AF708" s="1"/>
  <c r="AE99"/>
  <c r="AE708" s="1"/>
  <c r="AD99"/>
  <c r="AD708" s="1"/>
  <c r="AC99"/>
  <c r="AC708" s="1"/>
  <c r="AB99"/>
  <c r="AB708" s="1"/>
  <c r="AA99"/>
  <c r="AA708" s="1"/>
  <c r="Z99"/>
  <c r="Y99"/>
  <c r="Y708" s="1"/>
  <c r="X99"/>
  <c r="X708" s="1"/>
  <c r="W99"/>
  <c r="W708" s="1"/>
  <c r="V99"/>
  <c r="V708" s="1"/>
  <c r="U99"/>
  <c r="U708" s="1"/>
  <c r="T99"/>
  <c r="T708" s="1"/>
  <c r="S99"/>
  <c r="S708" s="1"/>
  <c r="R99"/>
  <c r="Q99"/>
  <c r="Q708" s="1"/>
  <c r="P99"/>
  <c r="P708" s="1"/>
  <c r="O99"/>
  <c r="O708" s="1"/>
  <c r="N99"/>
  <c r="M99"/>
  <c r="M505" s="1"/>
  <c r="L99"/>
  <c r="L708" s="1"/>
  <c r="F99"/>
  <c r="E99"/>
  <c r="AW98"/>
  <c r="AW707" s="1"/>
  <c r="AV98"/>
  <c r="AV707" s="1"/>
  <c r="AU98"/>
  <c r="AT98"/>
  <c r="AT707" s="1"/>
  <c r="AS98"/>
  <c r="AR98"/>
  <c r="AR707" s="1"/>
  <c r="AQ98"/>
  <c r="AP98"/>
  <c r="AP707" s="1"/>
  <c r="AO98"/>
  <c r="AO707" s="1"/>
  <c r="AN98"/>
  <c r="AN707" s="1"/>
  <c r="AM98"/>
  <c r="AL98"/>
  <c r="AL707" s="1"/>
  <c r="AK98"/>
  <c r="AK707" s="1"/>
  <c r="AJ98"/>
  <c r="AJ707" s="1"/>
  <c r="AI98"/>
  <c r="AH98"/>
  <c r="AH707" s="1"/>
  <c r="AG98"/>
  <c r="AG707" s="1"/>
  <c r="AF98"/>
  <c r="AF707" s="1"/>
  <c r="AE98"/>
  <c r="AD98"/>
  <c r="AD707" s="1"/>
  <c r="AC98"/>
  <c r="AC707" s="1"/>
  <c r="AB98"/>
  <c r="AB707" s="1"/>
  <c r="AA98"/>
  <c r="Z98"/>
  <c r="Z707" s="1"/>
  <c r="Y98"/>
  <c r="Y707" s="1"/>
  <c r="X98"/>
  <c r="X707" s="1"/>
  <c r="W98"/>
  <c r="V98"/>
  <c r="V707" s="1"/>
  <c r="U98"/>
  <c r="U707" s="1"/>
  <c r="T98"/>
  <c r="T707" s="1"/>
  <c r="S98"/>
  <c r="S504" s="1"/>
  <c r="R98"/>
  <c r="R707" s="1"/>
  <c r="Q98"/>
  <c r="Q707" s="1"/>
  <c r="P98"/>
  <c r="P707" s="1"/>
  <c r="O98"/>
  <c r="N98"/>
  <c r="N707" s="1"/>
  <c r="M98"/>
  <c r="L98"/>
  <c r="F98"/>
  <c r="E98"/>
  <c r="AW97"/>
  <c r="AV97"/>
  <c r="AU97"/>
  <c r="AU706" s="1"/>
  <c r="AT97"/>
  <c r="AT706" s="1"/>
  <c r="AS97"/>
  <c r="AR97"/>
  <c r="AQ97"/>
  <c r="AQ706" s="1"/>
  <c r="AP97"/>
  <c r="AP706" s="1"/>
  <c r="AO97"/>
  <c r="AN97"/>
  <c r="AM97"/>
  <c r="AM706" s="1"/>
  <c r="AL97"/>
  <c r="AL706" s="1"/>
  <c r="AK97"/>
  <c r="AJ97"/>
  <c r="AI97"/>
  <c r="AI706" s="1"/>
  <c r="AH97"/>
  <c r="AH706" s="1"/>
  <c r="AG97"/>
  <c r="AF97"/>
  <c r="AE97"/>
  <c r="AE706" s="1"/>
  <c r="AD97"/>
  <c r="AD706" s="1"/>
  <c r="AC97"/>
  <c r="AB97"/>
  <c r="AA97"/>
  <c r="AA706" s="1"/>
  <c r="Z97"/>
  <c r="Z706" s="1"/>
  <c r="Y97"/>
  <c r="Y503" s="1"/>
  <c r="X97"/>
  <c r="W97"/>
  <c r="W706" s="1"/>
  <c r="V97"/>
  <c r="V706" s="1"/>
  <c r="U97"/>
  <c r="T97"/>
  <c r="S97"/>
  <c r="R97"/>
  <c r="R706" s="1"/>
  <c r="Q97"/>
  <c r="P97"/>
  <c r="O97"/>
  <c r="O706" s="1"/>
  <c r="N97"/>
  <c r="N706" s="1"/>
  <c r="M97"/>
  <c r="L97"/>
  <c r="F97"/>
  <c r="AW96"/>
  <c r="AW705" s="1"/>
  <c r="AV96"/>
  <c r="AV705" s="1"/>
  <c r="AU96"/>
  <c r="AU705" s="1"/>
  <c r="AT96"/>
  <c r="AS96"/>
  <c r="AS705" s="1"/>
  <c r="AR96"/>
  <c r="AR705" s="1"/>
  <c r="AQ96"/>
  <c r="AQ705" s="1"/>
  <c r="AP96"/>
  <c r="AO96"/>
  <c r="AO705" s="1"/>
  <c r="AN96"/>
  <c r="AN705" s="1"/>
  <c r="AM96"/>
  <c r="AM705" s="1"/>
  <c r="AL96"/>
  <c r="AK96"/>
  <c r="AK705" s="1"/>
  <c r="AJ96"/>
  <c r="AJ705" s="1"/>
  <c r="AI96"/>
  <c r="AI705" s="1"/>
  <c r="AH96"/>
  <c r="AG96"/>
  <c r="AG705" s="1"/>
  <c r="AF96"/>
  <c r="AF705" s="1"/>
  <c r="AE96"/>
  <c r="AE502" s="1"/>
  <c r="AD96"/>
  <c r="AC96"/>
  <c r="AC705" s="1"/>
  <c r="AB96"/>
  <c r="AB705" s="1"/>
  <c r="AA96"/>
  <c r="AA705" s="1"/>
  <c r="Z96"/>
  <c r="Y96"/>
  <c r="Y705" s="1"/>
  <c r="X96"/>
  <c r="X705" s="1"/>
  <c r="W96"/>
  <c r="W705" s="1"/>
  <c r="V96"/>
  <c r="U96"/>
  <c r="U705" s="1"/>
  <c r="T96"/>
  <c r="T705" s="1"/>
  <c r="S96"/>
  <c r="S705" s="1"/>
  <c r="R96"/>
  <c r="Q96"/>
  <c r="Q705" s="1"/>
  <c r="P96"/>
  <c r="P705" s="1"/>
  <c r="O96"/>
  <c r="O705" s="1"/>
  <c r="N96"/>
  <c r="M96"/>
  <c r="M502" s="1"/>
  <c r="L96"/>
  <c r="L705" s="1"/>
  <c r="F96"/>
  <c r="D96"/>
  <c r="D502" s="1"/>
  <c r="AW95"/>
  <c r="AW704" s="1"/>
  <c r="AV95"/>
  <c r="AV704" s="1"/>
  <c r="AU95"/>
  <c r="AU704" s="1"/>
  <c r="AT95"/>
  <c r="AS95"/>
  <c r="AS704" s="1"/>
  <c r="AR95"/>
  <c r="AR704" s="1"/>
  <c r="AQ95"/>
  <c r="AQ704" s="1"/>
  <c r="AP95"/>
  <c r="AO95"/>
  <c r="AO704" s="1"/>
  <c r="AN95"/>
  <c r="AN704" s="1"/>
  <c r="AM95"/>
  <c r="AM704" s="1"/>
  <c r="AL95"/>
  <c r="AK95"/>
  <c r="AK501" s="1"/>
  <c r="AJ95"/>
  <c r="AJ704" s="1"/>
  <c r="AI95"/>
  <c r="AI704" s="1"/>
  <c r="AH95"/>
  <c r="AG95"/>
  <c r="AG704" s="1"/>
  <c r="AF95"/>
  <c r="AF704" s="1"/>
  <c r="AE95"/>
  <c r="AE704" s="1"/>
  <c r="AD95"/>
  <c r="AC95"/>
  <c r="AC704" s="1"/>
  <c r="AB95"/>
  <c r="AB704" s="1"/>
  <c r="AA95"/>
  <c r="AA704" s="1"/>
  <c r="Z95"/>
  <c r="Y95"/>
  <c r="Y704" s="1"/>
  <c r="X95"/>
  <c r="X704" s="1"/>
  <c r="W95"/>
  <c r="W704" s="1"/>
  <c r="V95"/>
  <c r="U95"/>
  <c r="U501" s="1"/>
  <c r="T95"/>
  <c r="T704" s="1"/>
  <c r="S95"/>
  <c r="S704" s="1"/>
  <c r="R95"/>
  <c r="Q95"/>
  <c r="Q704" s="1"/>
  <c r="P95"/>
  <c r="P704" s="1"/>
  <c r="O95"/>
  <c r="O704" s="1"/>
  <c r="N95"/>
  <c r="M95"/>
  <c r="M704" s="1"/>
  <c r="L95"/>
  <c r="L704" s="1"/>
  <c r="F95"/>
  <c r="E95"/>
  <c r="AW94"/>
  <c r="AW703" s="1"/>
  <c r="AV94"/>
  <c r="AU94"/>
  <c r="AT94"/>
  <c r="AT703" s="1"/>
  <c r="AS94"/>
  <c r="AS703" s="1"/>
  <c r="AR94"/>
  <c r="AQ94"/>
  <c r="AQ500" s="1"/>
  <c r="AP94"/>
  <c r="AP703" s="1"/>
  <c r="AO94"/>
  <c r="AO703" s="1"/>
  <c r="AN94"/>
  <c r="AM94"/>
  <c r="AL94"/>
  <c r="AL703" s="1"/>
  <c r="AK94"/>
  <c r="AJ94"/>
  <c r="AI94"/>
  <c r="AH94"/>
  <c r="AH703" s="1"/>
  <c r="AG94"/>
  <c r="AG703" s="1"/>
  <c r="AF94"/>
  <c r="AE94"/>
  <c r="AD94"/>
  <c r="AD703" s="1"/>
  <c r="AC94"/>
  <c r="AC703" s="1"/>
  <c r="AB94"/>
  <c r="AA94"/>
  <c r="Z94"/>
  <c r="Z703" s="1"/>
  <c r="Y94"/>
  <c r="Y703" s="1"/>
  <c r="X94"/>
  <c r="W94"/>
  <c r="V94"/>
  <c r="V703" s="1"/>
  <c r="U94"/>
  <c r="U703" s="1"/>
  <c r="T94"/>
  <c r="S94"/>
  <c r="R94"/>
  <c r="R703" s="1"/>
  <c r="Q94"/>
  <c r="Q703" s="1"/>
  <c r="P94"/>
  <c r="O94"/>
  <c r="N94"/>
  <c r="N703" s="1"/>
  <c r="M94"/>
  <c r="M703" s="1"/>
  <c r="L94"/>
  <c r="F94"/>
  <c r="E94"/>
  <c r="AW93"/>
  <c r="AW499" s="1"/>
  <c r="AV93"/>
  <c r="AV702" s="1"/>
  <c r="AU93"/>
  <c r="AU702" s="1"/>
  <c r="AT93"/>
  <c r="AT702" s="1"/>
  <c r="AS93"/>
  <c r="AR93"/>
  <c r="AR702" s="1"/>
  <c r="AQ93"/>
  <c r="AP93"/>
  <c r="AP702" s="1"/>
  <c r="AO93"/>
  <c r="AN93"/>
  <c r="AN702" s="1"/>
  <c r="AM93"/>
  <c r="AM702" s="1"/>
  <c r="AL93"/>
  <c r="AL702" s="1"/>
  <c r="AK93"/>
  <c r="AJ93"/>
  <c r="AJ702" s="1"/>
  <c r="AI93"/>
  <c r="AI702" s="1"/>
  <c r="AH93"/>
  <c r="AH702" s="1"/>
  <c r="AG93"/>
  <c r="AF93"/>
  <c r="AF702" s="1"/>
  <c r="AE93"/>
  <c r="AE702" s="1"/>
  <c r="AD93"/>
  <c r="AD702" s="1"/>
  <c r="AC93"/>
  <c r="AB93"/>
  <c r="AB702" s="1"/>
  <c r="AA93"/>
  <c r="AA702" s="1"/>
  <c r="Z93"/>
  <c r="Z702" s="1"/>
  <c r="Y93"/>
  <c r="X93"/>
  <c r="X702" s="1"/>
  <c r="W93"/>
  <c r="W702" s="1"/>
  <c r="V93"/>
  <c r="V702" s="1"/>
  <c r="U93"/>
  <c r="T93"/>
  <c r="T702" s="1"/>
  <c r="S93"/>
  <c r="S702" s="1"/>
  <c r="R93"/>
  <c r="R702" s="1"/>
  <c r="Q93"/>
  <c r="Q499" s="1"/>
  <c r="P93"/>
  <c r="P702" s="1"/>
  <c r="O93"/>
  <c r="O702" s="1"/>
  <c r="N93"/>
  <c r="N702" s="1"/>
  <c r="M93"/>
  <c r="L93"/>
  <c r="F93"/>
  <c r="AW92"/>
  <c r="AW701" s="1"/>
  <c r="AV92"/>
  <c r="AV701" s="1"/>
  <c r="AU92"/>
  <c r="AU701" s="1"/>
  <c r="AT92"/>
  <c r="AT701" s="1"/>
  <c r="AS92"/>
  <c r="AS701" s="1"/>
  <c r="AR92"/>
  <c r="AR701" s="1"/>
  <c r="AQ92"/>
  <c r="AQ701" s="1"/>
  <c r="AP92"/>
  <c r="AP701" s="1"/>
  <c r="AO92"/>
  <c r="AO701" s="1"/>
  <c r="AN92"/>
  <c r="AN701" s="1"/>
  <c r="AM92"/>
  <c r="AM498" s="1"/>
  <c r="AL92"/>
  <c r="AL701" s="1"/>
  <c r="AK92"/>
  <c r="AK701" s="1"/>
  <c r="AJ92"/>
  <c r="AJ701" s="1"/>
  <c r="AI92"/>
  <c r="AI701" s="1"/>
  <c r="AH92"/>
  <c r="AH701" s="1"/>
  <c r="AG92"/>
  <c r="AG701" s="1"/>
  <c r="AF92"/>
  <c r="AF701" s="1"/>
  <c r="AE92"/>
  <c r="AE701" s="1"/>
  <c r="AD92"/>
  <c r="AD701" s="1"/>
  <c r="AC92"/>
  <c r="AC701" s="1"/>
  <c r="AB92"/>
  <c r="AB701" s="1"/>
  <c r="AA92"/>
  <c r="AA701" s="1"/>
  <c r="Z92"/>
  <c r="Z701" s="1"/>
  <c r="Y92"/>
  <c r="Y701" s="1"/>
  <c r="X92"/>
  <c r="X701" s="1"/>
  <c r="W92"/>
  <c r="W498" s="1"/>
  <c r="V92"/>
  <c r="V701" s="1"/>
  <c r="U92"/>
  <c r="U701" s="1"/>
  <c r="T92"/>
  <c r="T701" s="1"/>
  <c r="S92"/>
  <c r="S701" s="1"/>
  <c r="R92"/>
  <c r="R701" s="1"/>
  <c r="Q92"/>
  <c r="Q701" s="1"/>
  <c r="P92"/>
  <c r="P701" s="1"/>
  <c r="O92"/>
  <c r="O701" s="1"/>
  <c r="N92"/>
  <c r="N701" s="1"/>
  <c r="M92"/>
  <c r="L92"/>
  <c r="L701" s="1"/>
  <c r="F92"/>
  <c r="D92"/>
  <c r="AW91"/>
  <c r="AW700" s="1"/>
  <c r="AV91"/>
  <c r="AV700" s="1"/>
  <c r="AU91"/>
  <c r="AU700" s="1"/>
  <c r="AT91"/>
  <c r="AS91"/>
  <c r="AS497" s="1"/>
  <c r="AR91"/>
  <c r="AR700" s="1"/>
  <c r="AQ91"/>
  <c r="AQ700" s="1"/>
  <c r="AP91"/>
  <c r="AO91"/>
  <c r="AO700" s="1"/>
  <c r="AN91"/>
  <c r="AN700" s="1"/>
  <c r="AM91"/>
  <c r="AM700" s="1"/>
  <c r="AL91"/>
  <c r="AK91"/>
  <c r="AK700" s="1"/>
  <c r="AJ91"/>
  <c r="AJ700" s="1"/>
  <c r="AI91"/>
  <c r="AI700" s="1"/>
  <c r="AH91"/>
  <c r="AG91"/>
  <c r="AG700" s="1"/>
  <c r="AF91"/>
  <c r="AF700" s="1"/>
  <c r="AE91"/>
  <c r="AE700" s="1"/>
  <c r="AD91"/>
  <c r="AC91"/>
  <c r="AC497" s="1"/>
  <c r="AB91"/>
  <c r="AB700" s="1"/>
  <c r="AA91"/>
  <c r="AA700" s="1"/>
  <c r="Z91"/>
  <c r="Y91"/>
  <c r="Y700" s="1"/>
  <c r="X91"/>
  <c r="X700" s="1"/>
  <c r="W91"/>
  <c r="W700" s="1"/>
  <c r="V91"/>
  <c r="U91"/>
  <c r="U700" s="1"/>
  <c r="T91"/>
  <c r="T700" s="1"/>
  <c r="S91"/>
  <c r="S700" s="1"/>
  <c r="R91"/>
  <c r="Q91"/>
  <c r="Q700" s="1"/>
  <c r="P91"/>
  <c r="P700" s="1"/>
  <c r="O91"/>
  <c r="O700" s="1"/>
  <c r="N91"/>
  <c r="M91"/>
  <c r="M497" s="1"/>
  <c r="L91"/>
  <c r="L700" s="1"/>
  <c r="F91"/>
  <c r="E91"/>
  <c r="AW90"/>
  <c r="AW699" s="1"/>
  <c r="AV90"/>
  <c r="AU90"/>
  <c r="AT90"/>
  <c r="AT699" s="1"/>
  <c r="AS90"/>
  <c r="AS699" s="1"/>
  <c r="AR90"/>
  <c r="AQ90"/>
  <c r="AP90"/>
  <c r="AP699" s="1"/>
  <c r="AO90"/>
  <c r="AO699" s="1"/>
  <c r="AN90"/>
  <c r="AM90"/>
  <c r="AL90"/>
  <c r="AL699" s="1"/>
  <c r="AK90"/>
  <c r="AK699" s="1"/>
  <c r="AJ90"/>
  <c r="AI90"/>
  <c r="AH90"/>
  <c r="AH699" s="1"/>
  <c r="AG90"/>
  <c r="AG699" s="1"/>
  <c r="AF90"/>
  <c r="AE90"/>
  <c r="AD90"/>
  <c r="AD699" s="1"/>
  <c r="AC90"/>
  <c r="AB90"/>
  <c r="AA90"/>
  <c r="Z90"/>
  <c r="Z699" s="1"/>
  <c r="Y90"/>
  <c r="Y699" s="1"/>
  <c r="X90"/>
  <c r="W90"/>
  <c r="V90"/>
  <c r="V699" s="1"/>
  <c r="U90"/>
  <c r="U699" s="1"/>
  <c r="T90"/>
  <c r="S90"/>
  <c r="R90"/>
  <c r="R699" s="1"/>
  <c r="Q90"/>
  <c r="Q699" s="1"/>
  <c r="P90"/>
  <c r="O90"/>
  <c r="N90"/>
  <c r="N699" s="1"/>
  <c r="M90"/>
  <c r="M699" s="1"/>
  <c r="L90"/>
  <c r="F90"/>
  <c r="E90"/>
  <c r="AW89"/>
  <c r="AV89"/>
  <c r="AV495" s="1"/>
  <c r="AU89"/>
  <c r="AU698" s="1"/>
  <c r="AT89"/>
  <c r="AT698" s="1"/>
  <c r="AS89"/>
  <c r="AR89"/>
  <c r="AQ89"/>
  <c r="AQ698" s="1"/>
  <c r="AP89"/>
  <c r="AP698" s="1"/>
  <c r="AO89"/>
  <c r="AO495" s="1"/>
  <c r="AN89"/>
  <c r="AN495" s="1"/>
  <c r="AM89"/>
  <c r="AM698" s="1"/>
  <c r="AL89"/>
  <c r="AL698" s="1"/>
  <c r="AK89"/>
  <c r="AJ89"/>
  <c r="AI89"/>
  <c r="AH89"/>
  <c r="AH698" s="1"/>
  <c r="AG89"/>
  <c r="AF89"/>
  <c r="AF495" s="1"/>
  <c r="AE89"/>
  <c r="AE698" s="1"/>
  <c r="AD89"/>
  <c r="AD698" s="1"/>
  <c r="AC89"/>
  <c r="AB89"/>
  <c r="AA89"/>
  <c r="AA698" s="1"/>
  <c r="Z89"/>
  <c r="Z698" s="1"/>
  <c r="Y89"/>
  <c r="X89"/>
  <c r="X495" s="1"/>
  <c r="W89"/>
  <c r="W698" s="1"/>
  <c r="V89"/>
  <c r="V698" s="1"/>
  <c r="U89"/>
  <c r="T89"/>
  <c r="S89"/>
  <c r="S698" s="1"/>
  <c r="R89"/>
  <c r="R698" s="1"/>
  <c r="Q89"/>
  <c r="P89"/>
  <c r="P495" s="1"/>
  <c r="O89"/>
  <c r="O698" s="1"/>
  <c r="N89"/>
  <c r="N698" s="1"/>
  <c r="M89"/>
  <c r="L89"/>
  <c r="F89"/>
  <c r="AW88"/>
  <c r="AW697" s="1"/>
  <c r="AS88"/>
  <c r="AO88"/>
  <c r="AO697" s="1"/>
  <c r="AK88"/>
  <c r="AG88"/>
  <c r="AG697" s="1"/>
  <c r="AC88"/>
  <c r="Y88"/>
  <c r="Y697" s="1"/>
  <c r="U88"/>
  <c r="Q88"/>
  <c r="Q697" s="1"/>
  <c r="M88"/>
  <c r="F88"/>
  <c r="AW87"/>
  <c r="AW696" s="1"/>
  <c r="AV87"/>
  <c r="AV696" s="1"/>
  <c r="AU87"/>
  <c r="AU696" s="1"/>
  <c r="AT87"/>
  <c r="AS87"/>
  <c r="AS696" s="1"/>
  <c r="AR87"/>
  <c r="AR696" s="1"/>
  <c r="AQ87"/>
  <c r="AP87"/>
  <c r="AO87"/>
  <c r="AO696" s="1"/>
  <c r="AN87"/>
  <c r="AN696" s="1"/>
  <c r="AM87"/>
  <c r="AM696" s="1"/>
  <c r="AL87"/>
  <c r="AK87"/>
  <c r="AK493" s="1"/>
  <c r="AJ87"/>
  <c r="AJ696" s="1"/>
  <c r="AI87"/>
  <c r="AH87"/>
  <c r="AG87"/>
  <c r="AG696" s="1"/>
  <c r="AF87"/>
  <c r="AF696" s="1"/>
  <c r="AE87"/>
  <c r="AE696" s="1"/>
  <c r="AD87"/>
  <c r="AC87"/>
  <c r="AC696" s="1"/>
  <c r="AB87"/>
  <c r="AB696" s="1"/>
  <c r="AA87"/>
  <c r="Z87"/>
  <c r="Y87"/>
  <c r="Y696" s="1"/>
  <c r="X87"/>
  <c r="X696" s="1"/>
  <c r="W87"/>
  <c r="W696" s="1"/>
  <c r="V87"/>
  <c r="U87"/>
  <c r="U493" s="1"/>
  <c r="T87"/>
  <c r="T696" s="1"/>
  <c r="S87"/>
  <c r="R87"/>
  <c r="Q87"/>
  <c r="Q696" s="1"/>
  <c r="P87"/>
  <c r="P696" s="1"/>
  <c r="O87"/>
  <c r="O493" s="1"/>
  <c r="N87"/>
  <c r="M87"/>
  <c r="M696" s="1"/>
  <c r="L87"/>
  <c r="L696" s="1"/>
  <c r="F87"/>
  <c r="D87"/>
  <c r="AW86"/>
  <c r="AW695" s="1"/>
  <c r="AV86"/>
  <c r="AU86"/>
  <c r="AT86"/>
  <c r="AT695" s="1"/>
  <c r="AS86"/>
  <c r="AS695" s="1"/>
  <c r="AR86"/>
  <c r="AQ86"/>
  <c r="AP86"/>
  <c r="AP695" s="1"/>
  <c r="AO86"/>
  <c r="AO695" s="1"/>
  <c r="AN86"/>
  <c r="AM86"/>
  <c r="AL86"/>
  <c r="AL695" s="1"/>
  <c r="AK86"/>
  <c r="AK695" s="1"/>
  <c r="AJ86"/>
  <c r="AI86"/>
  <c r="AH86"/>
  <c r="AH695" s="1"/>
  <c r="AG86"/>
  <c r="AG695" s="1"/>
  <c r="AF86"/>
  <c r="AE86"/>
  <c r="AD86"/>
  <c r="AD695" s="1"/>
  <c r="AC86"/>
  <c r="AC695" s="1"/>
  <c r="AB86"/>
  <c r="AA86"/>
  <c r="AA492" s="1"/>
  <c r="Z86"/>
  <c r="Z695" s="1"/>
  <c r="Y86"/>
  <c r="Y695" s="1"/>
  <c r="X86"/>
  <c r="W86"/>
  <c r="V86"/>
  <c r="V695" s="1"/>
  <c r="U86"/>
  <c r="T86"/>
  <c r="S86"/>
  <c r="R86"/>
  <c r="R695" s="1"/>
  <c r="Q86"/>
  <c r="Q695" s="1"/>
  <c r="P86"/>
  <c r="O86"/>
  <c r="E86" s="1"/>
  <c r="N86"/>
  <c r="N695" s="1"/>
  <c r="M86"/>
  <c r="M695" s="1"/>
  <c r="L86"/>
  <c r="F86"/>
  <c r="AW85"/>
  <c r="AV85"/>
  <c r="AV694" s="1"/>
  <c r="AU85"/>
  <c r="AU694" s="1"/>
  <c r="AT85"/>
  <c r="AT694" s="1"/>
  <c r="AS85"/>
  <c r="AR85"/>
  <c r="AR694" s="1"/>
  <c r="AQ85"/>
  <c r="AQ694" s="1"/>
  <c r="AP85"/>
  <c r="AP694" s="1"/>
  <c r="AO85"/>
  <c r="AN85"/>
  <c r="AN694" s="1"/>
  <c r="AM85"/>
  <c r="AM694" s="1"/>
  <c r="AL85"/>
  <c r="AL694" s="1"/>
  <c r="AK85"/>
  <c r="AJ85"/>
  <c r="AJ694" s="1"/>
  <c r="AI85"/>
  <c r="AI694" s="1"/>
  <c r="AH85"/>
  <c r="AH694" s="1"/>
  <c r="AG85"/>
  <c r="AG491" s="1"/>
  <c r="AF85"/>
  <c r="AF694" s="1"/>
  <c r="AE85"/>
  <c r="AE694" s="1"/>
  <c r="AD85"/>
  <c r="AD694" s="1"/>
  <c r="AC85"/>
  <c r="AB85"/>
  <c r="AB694" s="1"/>
  <c r="AA85"/>
  <c r="Z85"/>
  <c r="Z694" s="1"/>
  <c r="Y85"/>
  <c r="X85"/>
  <c r="X694" s="1"/>
  <c r="W85"/>
  <c r="W694" s="1"/>
  <c r="V85"/>
  <c r="V694" s="1"/>
  <c r="U85"/>
  <c r="T85"/>
  <c r="T694" s="1"/>
  <c r="S85"/>
  <c r="S694" s="1"/>
  <c r="R85"/>
  <c r="R694" s="1"/>
  <c r="Q85"/>
  <c r="P85"/>
  <c r="P694" s="1"/>
  <c r="O85"/>
  <c r="O694" s="1"/>
  <c r="N85"/>
  <c r="N694" s="1"/>
  <c r="M85"/>
  <c r="L85"/>
  <c r="F85"/>
  <c r="AW84"/>
  <c r="AW693" s="1"/>
  <c r="AV84"/>
  <c r="AV693" s="1"/>
  <c r="AU84"/>
  <c r="AU693" s="1"/>
  <c r="AT84"/>
  <c r="AT693" s="1"/>
  <c r="AS84"/>
  <c r="AS693" s="1"/>
  <c r="AR84"/>
  <c r="AR693" s="1"/>
  <c r="AQ84"/>
  <c r="AQ693" s="1"/>
  <c r="AP84"/>
  <c r="AP693" s="1"/>
  <c r="AO84"/>
  <c r="AO693" s="1"/>
  <c r="AN84"/>
  <c r="AN693" s="1"/>
  <c r="AM84"/>
  <c r="AM490" s="1"/>
  <c r="AL84"/>
  <c r="AL693" s="1"/>
  <c r="AK84"/>
  <c r="AK693" s="1"/>
  <c r="AJ84"/>
  <c r="AJ693" s="1"/>
  <c r="AI84"/>
  <c r="AH84"/>
  <c r="AH693" s="1"/>
  <c r="AG84"/>
  <c r="AG693" s="1"/>
  <c r="AF84"/>
  <c r="AF693" s="1"/>
  <c r="AE84"/>
  <c r="AD84"/>
  <c r="AD693" s="1"/>
  <c r="AC84"/>
  <c r="AC693" s="1"/>
  <c r="AB84"/>
  <c r="AB693" s="1"/>
  <c r="AA84"/>
  <c r="Z84"/>
  <c r="Z693" s="1"/>
  <c r="Y84"/>
  <c r="Y693" s="1"/>
  <c r="X84"/>
  <c r="X693" s="1"/>
  <c r="W84"/>
  <c r="V84"/>
  <c r="V693" s="1"/>
  <c r="U84"/>
  <c r="U693" s="1"/>
  <c r="T84"/>
  <c r="T693" s="1"/>
  <c r="S84"/>
  <c r="R84"/>
  <c r="R693" s="1"/>
  <c r="Q84"/>
  <c r="Q693" s="1"/>
  <c r="P84"/>
  <c r="P693" s="1"/>
  <c r="O84"/>
  <c r="N84"/>
  <c r="N693" s="1"/>
  <c r="M84"/>
  <c r="M693" s="1"/>
  <c r="L84"/>
  <c r="L693" s="1"/>
  <c r="F84"/>
  <c r="D84"/>
  <c r="AW83"/>
  <c r="AW692" s="1"/>
  <c r="AV83"/>
  <c r="AV692" s="1"/>
  <c r="AU83"/>
  <c r="AU692" s="1"/>
  <c r="AT83"/>
  <c r="AS83"/>
  <c r="AS489" s="1"/>
  <c r="AR83"/>
  <c r="AR692" s="1"/>
  <c r="AQ83"/>
  <c r="AQ692" s="1"/>
  <c r="AP83"/>
  <c r="AO83"/>
  <c r="AO692" s="1"/>
  <c r="AN83"/>
  <c r="AN692" s="1"/>
  <c r="AM83"/>
  <c r="AL83"/>
  <c r="AK83"/>
  <c r="AK692" s="1"/>
  <c r="AJ83"/>
  <c r="AJ692" s="1"/>
  <c r="AI83"/>
  <c r="AI692" s="1"/>
  <c r="AH83"/>
  <c r="AG83"/>
  <c r="AG692" s="1"/>
  <c r="AF83"/>
  <c r="AF692" s="1"/>
  <c r="AE83"/>
  <c r="AE692" s="1"/>
  <c r="AD83"/>
  <c r="AC83"/>
  <c r="AC489" s="1"/>
  <c r="AB83"/>
  <c r="AB692" s="1"/>
  <c r="AA83"/>
  <c r="AA692" s="1"/>
  <c r="Z83"/>
  <c r="Y83"/>
  <c r="Y692" s="1"/>
  <c r="X83"/>
  <c r="X692" s="1"/>
  <c r="W83"/>
  <c r="W692" s="1"/>
  <c r="V83"/>
  <c r="U83"/>
  <c r="U692" s="1"/>
  <c r="T83"/>
  <c r="T692" s="1"/>
  <c r="S83"/>
  <c r="S692" s="1"/>
  <c r="R83"/>
  <c r="Q83"/>
  <c r="Q692" s="1"/>
  <c r="P83"/>
  <c r="P692" s="1"/>
  <c r="O83"/>
  <c r="O692" s="1"/>
  <c r="N83"/>
  <c r="M83"/>
  <c r="M489" s="1"/>
  <c r="L83"/>
  <c r="L692" s="1"/>
  <c r="F83"/>
  <c r="D83"/>
  <c r="F82"/>
  <c r="AW81"/>
  <c r="AV81"/>
  <c r="AU81"/>
  <c r="AT81"/>
  <c r="AS81"/>
  <c r="AR81"/>
  <c r="AQ81"/>
  <c r="AP81"/>
  <c r="AO81"/>
  <c r="AN81"/>
  <c r="AM81"/>
  <c r="AL81"/>
  <c r="AK81"/>
  <c r="AJ81"/>
  <c r="AI81"/>
  <c r="AH81"/>
  <c r="AG81"/>
  <c r="AF81"/>
  <c r="AE81"/>
  <c r="AD81"/>
  <c r="AC81"/>
  <c r="AB81"/>
  <c r="AA81"/>
  <c r="Z81"/>
  <c r="Y81"/>
  <c r="X81"/>
  <c r="W81"/>
  <c r="V81"/>
  <c r="U81"/>
  <c r="T81"/>
  <c r="S81"/>
  <c r="R81"/>
  <c r="Q81"/>
  <c r="P81"/>
  <c r="O81"/>
  <c r="N81"/>
  <c r="M81"/>
  <c r="L81"/>
  <c r="F81"/>
  <c r="AW80"/>
  <c r="AV80"/>
  <c r="AU80"/>
  <c r="AT80"/>
  <c r="AS80"/>
  <c r="AR80"/>
  <c r="AQ80"/>
  <c r="AP80"/>
  <c r="AO80"/>
  <c r="AN80"/>
  <c r="AM80"/>
  <c r="AL80"/>
  <c r="AK80"/>
  <c r="AJ80"/>
  <c r="AI80"/>
  <c r="AH80"/>
  <c r="AG80"/>
  <c r="AF80"/>
  <c r="AE80"/>
  <c r="AD80"/>
  <c r="AC80"/>
  <c r="AB80"/>
  <c r="AA80"/>
  <c r="Z80"/>
  <c r="Y80"/>
  <c r="X80"/>
  <c r="W80"/>
  <c r="V80"/>
  <c r="U80"/>
  <c r="T80"/>
  <c r="S80"/>
  <c r="R80"/>
  <c r="Q80"/>
  <c r="P80"/>
  <c r="O80"/>
  <c r="N80"/>
  <c r="M80"/>
  <c r="L80"/>
  <c r="F80"/>
  <c r="AW79"/>
  <c r="AV79"/>
  <c r="AU79"/>
  <c r="AT79"/>
  <c r="AS79"/>
  <c r="AR79"/>
  <c r="AQ79"/>
  <c r="AP79"/>
  <c r="AO79"/>
  <c r="AN79"/>
  <c r="AM79"/>
  <c r="AL79"/>
  <c r="AK79"/>
  <c r="AJ79"/>
  <c r="AI79"/>
  <c r="AH79"/>
  <c r="AG79"/>
  <c r="AF79"/>
  <c r="AE79"/>
  <c r="AD79"/>
  <c r="AC79"/>
  <c r="AB79"/>
  <c r="AA79"/>
  <c r="Z79"/>
  <c r="Y79"/>
  <c r="X79"/>
  <c r="W79"/>
  <c r="V79"/>
  <c r="U79"/>
  <c r="T79"/>
  <c r="S79"/>
  <c r="R79"/>
  <c r="Q79"/>
  <c r="P79"/>
  <c r="O79"/>
  <c r="N79"/>
  <c r="M79"/>
  <c r="L79"/>
  <c r="F79"/>
  <c r="AW78"/>
  <c r="AV78"/>
  <c r="AU78"/>
  <c r="AT78"/>
  <c r="AS78"/>
  <c r="AR78"/>
  <c r="AQ78"/>
  <c r="AP78"/>
  <c r="AO78"/>
  <c r="AN78"/>
  <c r="AM78"/>
  <c r="AL78"/>
  <c r="AK78"/>
  <c r="AJ78"/>
  <c r="AI78"/>
  <c r="AH78"/>
  <c r="AG78"/>
  <c r="AF78"/>
  <c r="AE78"/>
  <c r="AD78"/>
  <c r="AC78"/>
  <c r="AB78"/>
  <c r="AA78"/>
  <c r="Z78"/>
  <c r="Y78"/>
  <c r="X78"/>
  <c r="W78"/>
  <c r="V78"/>
  <c r="U78"/>
  <c r="T78"/>
  <c r="S78"/>
  <c r="R78"/>
  <c r="Q78"/>
  <c r="P78"/>
  <c r="O78"/>
  <c r="N78"/>
  <c r="M78"/>
  <c r="L78"/>
  <c r="F78"/>
  <c r="AW77"/>
  <c r="AV77"/>
  <c r="AU77"/>
  <c r="AT77"/>
  <c r="AS77"/>
  <c r="AR77"/>
  <c r="AQ77"/>
  <c r="AP77"/>
  <c r="AO77"/>
  <c r="AN77"/>
  <c r="AM77"/>
  <c r="AL77"/>
  <c r="AK77"/>
  <c r="AJ77"/>
  <c r="AI77"/>
  <c r="AH77"/>
  <c r="AG77"/>
  <c r="AF77"/>
  <c r="AE77"/>
  <c r="AD77"/>
  <c r="AC77"/>
  <c r="AB77"/>
  <c r="AA77"/>
  <c r="Z77"/>
  <c r="Y77"/>
  <c r="X77"/>
  <c r="W77"/>
  <c r="V77"/>
  <c r="U77"/>
  <c r="T77"/>
  <c r="S77"/>
  <c r="R77"/>
  <c r="Q77"/>
  <c r="P77"/>
  <c r="O77"/>
  <c r="N77"/>
  <c r="M77"/>
  <c r="L77"/>
  <c r="F77"/>
  <c r="AW76"/>
  <c r="AV76"/>
  <c r="AU76"/>
  <c r="AT76"/>
  <c r="AS76"/>
  <c r="AR76"/>
  <c r="AQ76"/>
  <c r="AP76"/>
  <c r="AO76"/>
  <c r="AN76"/>
  <c r="AM76"/>
  <c r="AL76"/>
  <c r="AK76"/>
  <c r="AJ76"/>
  <c r="AI76"/>
  <c r="AH76"/>
  <c r="AG76"/>
  <c r="AF76"/>
  <c r="AE76"/>
  <c r="AD76"/>
  <c r="AC76"/>
  <c r="AB76"/>
  <c r="AA76"/>
  <c r="Z76"/>
  <c r="Y76"/>
  <c r="X76"/>
  <c r="W76"/>
  <c r="V76"/>
  <c r="U76"/>
  <c r="T76"/>
  <c r="S76"/>
  <c r="R76"/>
  <c r="Q76"/>
  <c r="P76"/>
  <c r="O76"/>
  <c r="N76"/>
  <c r="M76"/>
  <c r="L76"/>
  <c r="F76"/>
  <c r="AW75"/>
  <c r="AV75"/>
  <c r="AU75"/>
  <c r="AT75"/>
  <c r="AS75"/>
  <c r="AR75"/>
  <c r="AQ75"/>
  <c r="AP75"/>
  <c r="AO75"/>
  <c r="AN75"/>
  <c r="AM75"/>
  <c r="AL75"/>
  <c r="AK75"/>
  <c r="AJ75"/>
  <c r="AI75"/>
  <c r="AH75"/>
  <c r="AG75"/>
  <c r="AF75"/>
  <c r="AE75"/>
  <c r="AD75"/>
  <c r="AC75"/>
  <c r="AB75"/>
  <c r="AA75"/>
  <c r="Z75"/>
  <c r="Y75"/>
  <c r="X75"/>
  <c r="W75"/>
  <c r="V75"/>
  <c r="U75"/>
  <c r="T75"/>
  <c r="S75"/>
  <c r="R75"/>
  <c r="Q75"/>
  <c r="P75"/>
  <c r="O75"/>
  <c r="N75"/>
  <c r="M75"/>
  <c r="L75"/>
  <c r="F75"/>
  <c r="AW74"/>
  <c r="AV74"/>
  <c r="AU74"/>
  <c r="AT74"/>
  <c r="AS74"/>
  <c r="AR74"/>
  <c r="AQ74"/>
  <c r="AP74"/>
  <c r="AO74"/>
  <c r="AN74"/>
  <c r="AM74"/>
  <c r="AL74"/>
  <c r="AK74"/>
  <c r="AJ74"/>
  <c r="AI74"/>
  <c r="AH74"/>
  <c r="AG74"/>
  <c r="AF74"/>
  <c r="AE74"/>
  <c r="AD74"/>
  <c r="AC74"/>
  <c r="AB74"/>
  <c r="AA74"/>
  <c r="Z74"/>
  <c r="Y74"/>
  <c r="X74"/>
  <c r="W74"/>
  <c r="V74"/>
  <c r="U74"/>
  <c r="T74"/>
  <c r="S74"/>
  <c r="R74"/>
  <c r="Q74"/>
  <c r="P74"/>
  <c r="O74"/>
  <c r="N74"/>
  <c r="M74"/>
  <c r="L74"/>
  <c r="F74"/>
  <c r="AW73"/>
  <c r="AV73"/>
  <c r="AU73"/>
  <c r="AT73"/>
  <c r="AS73"/>
  <c r="AR73"/>
  <c r="AQ73"/>
  <c r="AP73"/>
  <c r="AO73"/>
  <c r="AN73"/>
  <c r="AM73"/>
  <c r="AL73"/>
  <c r="AK73"/>
  <c r="AJ73"/>
  <c r="AI73"/>
  <c r="AH73"/>
  <c r="AG73"/>
  <c r="AF73"/>
  <c r="AE73"/>
  <c r="AD73"/>
  <c r="AC73"/>
  <c r="AB73"/>
  <c r="AA73"/>
  <c r="Z73"/>
  <c r="Y73"/>
  <c r="X73"/>
  <c r="W73"/>
  <c r="V73"/>
  <c r="U73"/>
  <c r="T73"/>
  <c r="S73"/>
  <c r="R73"/>
  <c r="Q73"/>
  <c r="P73"/>
  <c r="O73"/>
  <c r="N73"/>
  <c r="M73"/>
  <c r="L73"/>
  <c r="F73"/>
  <c r="AW72"/>
  <c r="AV72"/>
  <c r="AU72"/>
  <c r="AT72"/>
  <c r="AS72"/>
  <c r="AR72"/>
  <c r="AQ72"/>
  <c r="AP72"/>
  <c r="AO72"/>
  <c r="AN72"/>
  <c r="AM72"/>
  <c r="AL72"/>
  <c r="AK72"/>
  <c r="AJ72"/>
  <c r="AI72"/>
  <c r="AH72"/>
  <c r="AG72"/>
  <c r="AF72"/>
  <c r="AE72"/>
  <c r="AD72"/>
  <c r="AC72"/>
  <c r="AB72"/>
  <c r="AA72"/>
  <c r="Z72"/>
  <c r="Y72"/>
  <c r="X72"/>
  <c r="W72"/>
  <c r="V72"/>
  <c r="U72"/>
  <c r="T72"/>
  <c r="S72"/>
  <c r="R72"/>
  <c r="Q72"/>
  <c r="P72"/>
  <c r="O72"/>
  <c r="N72"/>
  <c r="M72"/>
  <c r="L72"/>
  <c r="F72"/>
  <c r="AW71"/>
  <c r="AV71"/>
  <c r="AU71"/>
  <c r="AT71"/>
  <c r="AS71"/>
  <c r="AR71"/>
  <c r="AQ71"/>
  <c r="AP71"/>
  <c r="AO71"/>
  <c r="AN71"/>
  <c r="AM71"/>
  <c r="AL71"/>
  <c r="AK71"/>
  <c r="AJ71"/>
  <c r="AI71"/>
  <c r="AH71"/>
  <c r="AG71"/>
  <c r="AF71"/>
  <c r="AE71"/>
  <c r="AD71"/>
  <c r="AC71"/>
  <c r="AB71"/>
  <c r="AA71"/>
  <c r="Z71"/>
  <c r="Y71"/>
  <c r="X71"/>
  <c r="W71"/>
  <c r="V71"/>
  <c r="U71"/>
  <c r="T71"/>
  <c r="S71"/>
  <c r="R71"/>
  <c r="Q71"/>
  <c r="P71"/>
  <c r="O71"/>
  <c r="N71"/>
  <c r="M71"/>
  <c r="L71"/>
  <c r="F71"/>
  <c r="AW70"/>
  <c r="AV70"/>
  <c r="AU70"/>
  <c r="AT70"/>
  <c r="AS70"/>
  <c r="AR70"/>
  <c r="AQ70"/>
  <c r="AP70"/>
  <c r="AO70"/>
  <c r="AN70"/>
  <c r="AM70"/>
  <c r="AL70"/>
  <c r="AK70"/>
  <c r="AJ70"/>
  <c r="AI70"/>
  <c r="AH70"/>
  <c r="AG70"/>
  <c r="AF70"/>
  <c r="AE70"/>
  <c r="AD70"/>
  <c r="AC70"/>
  <c r="AB70"/>
  <c r="AA70"/>
  <c r="Z70"/>
  <c r="Y70"/>
  <c r="X70"/>
  <c r="W70"/>
  <c r="V70"/>
  <c r="U70"/>
  <c r="T70"/>
  <c r="S70"/>
  <c r="R70"/>
  <c r="Q70"/>
  <c r="P70"/>
  <c r="O70"/>
  <c r="N70"/>
  <c r="M70"/>
  <c r="L70"/>
  <c r="F70"/>
  <c r="AW69"/>
  <c r="AV69"/>
  <c r="AU69"/>
  <c r="AT69"/>
  <c r="AS69"/>
  <c r="AR69"/>
  <c r="AQ69"/>
  <c r="AP69"/>
  <c r="AO69"/>
  <c r="AN69"/>
  <c r="AM69"/>
  <c r="AL69"/>
  <c r="AK69"/>
  <c r="AJ69"/>
  <c r="AI69"/>
  <c r="AH69"/>
  <c r="AG69"/>
  <c r="AF69"/>
  <c r="AE69"/>
  <c r="AD69"/>
  <c r="AC69"/>
  <c r="AB69"/>
  <c r="AA69"/>
  <c r="Z69"/>
  <c r="Y69"/>
  <c r="X69"/>
  <c r="W69"/>
  <c r="V69"/>
  <c r="U69"/>
  <c r="T69"/>
  <c r="S69"/>
  <c r="R69"/>
  <c r="Q69"/>
  <c r="P69"/>
  <c r="O69"/>
  <c r="N69"/>
  <c r="M69"/>
  <c r="L69"/>
  <c r="F69"/>
  <c r="AW68"/>
  <c r="AV68"/>
  <c r="AU68"/>
  <c r="AT68"/>
  <c r="AS68"/>
  <c r="AR68"/>
  <c r="AQ68"/>
  <c r="AP68"/>
  <c r="AO68"/>
  <c r="AN68"/>
  <c r="AM68"/>
  <c r="AL68"/>
  <c r="AK68"/>
  <c r="AJ68"/>
  <c r="AI68"/>
  <c r="AH68"/>
  <c r="AG68"/>
  <c r="AF68"/>
  <c r="AE68"/>
  <c r="AD68"/>
  <c r="AC68"/>
  <c r="AB68"/>
  <c r="AA68"/>
  <c r="Z68"/>
  <c r="Y68"/>
  <c r="X68"/>
  <c r="W68"/>
  <c r="V68"/>
  <c r="U68"/>
  <c r="T68"/>
  <c r="S68"/>
  <c r="R68"/>
  <c r="Q68"/>
  <c r="P68"/>
  <c r="O68"/>
  <c r="N68"/>
  <c r="M68"/>
  <c r="L68"/>
  <c r="F68"/>
  <c r="AW67"/>
  <c r="AV67"/>
  <c r="AU67"/>
  <c r="AT67"/>
  <c r="AS67"/>
  <c r="AR67"/>
  <c r="AQ67"/>
  <c r="AP67"/>
  <c r="AO67"/>
  <c r="AN67"/>
  <c r="AM67"/>
  <c r="AL67"/>
  <c r="AK67"/>
  <c r="AJ67"/>
  <c r="AI67"/>
  <c r="AH67"/>
  <c r="AG67"/>
  <c r="AF67"/>
  <c r="AE67"/>
  <c r="AD67"/>
  <c r="AC67"/>
  <c r="AB67"/>
  <c r="AA67"/>
  <c r="Z67"/>
  <c r="Y67"/>
  <c r="X67"/>
  <c r="W67"/>
  <c r="V67"/>
  <c r="U67"/>
  <c r="T67"/>
  <c r="S67"/>
  <c r="R67"/>
  <c r="Q67"/>
  <c r="P67"/>
  <c r="O67"/>
  <c r="N67"/>
  <c r="M67"/>
  <c r="L67"/>
  <c r="F67"/>
  <c r="AW66"/>
  <c r="AV66"/>
  <c r="AU66"/>
  <c r="AT66"/>
  <c r="AS66"/>
  <c r="AR66"/>
  <c r="AQ66"/>
  <c r="AP66"/>
  <c r="AO66"/>
  <c r="AN66"/>
  <c r="AM66"/>
  <c r="AL66"/>
  <c r="AK66"/>
  <c r="AJ66"/>
  <c r="AI66"/>
  <c r="AH66"/>
  <c r="AG66"/>
  <c r="AF66"/>
  <c r="AE66"/>
  <c r="AD66"/>
  <c r="AC66"/>
  <c r="AB66"/>
  <c r="AA66"/>
  <c r="Z66"/>
  <c r="Y66"/>
  <c r="X66"/>
  <c r="W66"/>
  <c r="V66"/>
  <c r="U66"/>
  <c r="T66"/>
  <c r="S66"/>
  <c r="R66"/>
  <c r="Q66"/>
  <c r="P66"/>
  <c r="O66"/>
  <c r="N66"/>
  <c r="M66"/>
  <c r="L66"/>
  <c r="F66"/>
  <c r="F65"/>
  <c r="AW64"/>
  <c r="AV64"/>
  <c r="AU64"/>
  <c r="AT64"/>
  <c r="AS64"/>
  <c r="AR64"/>
  <c r="AQ64"/>
  <c r="AP64"/>
  <c r="AO64"/>
  <c r="AN64"/>
  <c r="AM64"/>
  <c r="AL64"/>
  <c r="AK64"/>
  <c r="AJ64"/>
  <c r="AI64"/>
  <c r="AH64"/>
  <c r="AG64"/>
  <c r="AF64"/>
  <c r="AE64"/>
  <c r="AD64"/>
  <c r="AC64"/>
  <c r="AB64"/>
  <c r="AA64"/>
  <c r="Z64"/>
  <c r="Y64"/>
  <c r="X64"/>
  <c r="W64"/>
  <c r="V64"/>
  <c r="U64"/>
  <c r="T64"/>
  <c r="S64"/>
  <c r="R64"/>
  <c r="Q64"/>
  <c r="P64"/>
  <c r="O64"/>
  <c r="N64"/>
  <c r="M64"/>
  <c r="L64"/>
  <c r="F64"/>
  <c r="AW63"/>
  <c r="AV63"/>
  <c r="AU63"/>
  <c r="AT63"/>
  <c r="AS63"/>
  <c r="AR63"/>
  <c r="AQ63"/>
  <c r="AP63"/>
  <c r="AO63"/>
  <c r="AN63"/>
  <c r="AM63"/>
  <c r="AL63"/>
  <c r="AK63"/>
  <c r="AJ63"/>
  <c r="AI63"/>
  <c r="AH63"/>
  <c r="AG63"/>
  <c r="AF63"/>
  <c r="AE63"/>
  <c r="AD63"/>
  <c r="AC63"/>
  <c r="AB63"/>
  <c r="AA63"/>
  <c r="Z63"/>
  <c r="Y63"/>
  <c r="X63"/>
  <c r="W63"/>
  <c r="V63"/>
  <c r="U63"/>
  <c r="T63"/>
  <c r="S63"/>
  <c r="R63"/>
  <c r="Q63"/>
  <c r="P63"/>
  <c r="O63"/>
  <c r="N63"/>
  <c r="M63"/>
  <c r="L63"/>
  <c r="F63"/>
  <c r="AW62"/>
  <c r="AV62"/>
  <c r="AU62"/>
  <c r="AT62"/>
  <c r="AS62"/>
  <c r="AR62"/>
  <c r="AQ62"/>
  <c r="AP62"/>
  <c r="AO62"/>
  <c r="AN62"/>
  <c r="AM62"/>
  <c r="AL62"/>
  <c r="AK62"/>
  <c r="AJ62"/>
  <c r="AI62"/>
  <c r="AH62"/>
  <c r="AG62"/>
  <c r="AF62"/>
  <c r="AE62"/>
  <c r="AD62"/>
  <c r="AC62"/>
  <c r="AB62"/>
  <c r="AA62"/>
  <c r="Z62"/>
  <c r="Y62"/>
  <c r="X62"/>
  <c r="W62"/>
  <c r="V62"/>
  <c r="U62"/>
  <c r="T62"/>
  <c r="S62"/>
  <c r="R62"/>
  <c r="Q62"/>
  <c r="P62"/>
  <c r="O62"/>
  <c r="N62"/>
  <c r="M62"/>
  <c r="L62"/>
  <c r="F62"/>
  <c r="AW61"/>
  <c r="AV61"/>
  <c r="AU61"/>
  <c r="AT61"/>
  <c r="AS61"/>
  <c r="AR61"/>
  <c r="AQ61"/>
  <c r="AP61"/>
  <c r="AO61"/>
  <c r="AN61"/>
  <c r="AM61"/>
  <c r="AL61"/>
  <c r="AK61"/>
  <c r="AJ61"/>
  <c r="AI61"/>
  <c r="AH61"/>
  <c r="AG61"/>
  <c r="AF61"/>
  <c r="AE61"/>
  <c r="AD61"/>
  <c r="AC61"/>
  <c r="AB61"/>
  <c r="AA61"/>
  <c r="Z61"/>
  <c r="Y61"/>
  <c r="X61"/>
  <c r="W61"/>
  <c r="V61"/>
  <c r="U61"/>
  <c r="T61"/>
  <c r="S61"/>
  <c r="R61"/>
  <c r="Q61"/>
  <c r="P61"/>
  <c r="O61"/>
  <c r="N61"/>
  <c r="M61"/>
  <c r="L61"/>
  <c r="F61"/>
  <c r="AW60"/>
  <c r="AV60"/>
  <c r="AU60"/>
  <c r="AT60"/>
  <c r="AS60"/>
  <c r="AR60"/>
  <c r="AQ60"/>
  <c r="AP60"/>
  <c r="AO60"/>
  <c r="AN60"/>
  <c r="AM60"/>
  <c r="AL60"/>
  <c r="AK60"/>
  <c r="AJ60"/>
  <c r="AI60"/>
  <c r="AH60"/>
  <c r="AG60"/>
  <c r="AF60"/>
  <c r="AE60"/>
  <c r="AD60"/>
  <c r="AC60"/>
  <c r="AB60"/>
  <c r="AA60"/>
  <c r="Z60"/>
  <c r="Y60"/>
  <c r="X60"/>
  <c r="W60"/>
  <c r="V60"/>
  <c r="U60"/>
  <c r="T60"/>
  <c r="S60"/>
  <c r="R60"/>
  <c r="Q60"/>
  <c r="P60"/>
  <c r="O60"/>
  <c r="N60"/>
  <c r="M60"/>
  <c r="L60"/>
  <c r="F60"/>
  <c r="F59"/>
  <c r="AW58"/>
  <c r="AV58"/>
  <c r="AV667" s="1"/>
  <c r="AU58"/>
  <c r="AT58"/>
  <c r="AS58"/>
  <c r="AR58"/>
  <c r="AR667" s="1"/>
  <c r="AQ58"/>
  <c r="AQ667" s="1"/>
  <c r="AP58"/>
  <c r="AO58"/>
  <c r="AN58"/>
  <c r="AN667" s="1"/>
  <c r="AM58"/>
  <c r="AL58"/>
  <c r="AK58"/>
  <c r="AJ58"/>
  <c r="AJ667" s="1"/>
  <c r="AI58"/>
  <c r="AI667" s="1"/>
  <c r="AH58"/>
  <c r="AG58"/>
  <c r="AF58"/>
  <c r="AF667" s="1"/>
  <c r="AE58"/>
  <c r="AD58"/>
  <c r="AC58"/>
  <c r="AB58"/>
  <c r="AB667" s="1"/>
  <c r="AA58"/>
  <c r="AA667" s="1"/>
  <c r="Z58"/>
  <c r="Y58"/>
  <c r="Y464" s="1"/>
  <c r="X58"/>
  <c r="X667" s="1"/>
  <c r="W58"/>
  <c r="V58"/>
  <c r="U58"/>
  <c r="T58"/>
  <c r="T667" s="1"/>
  <c r="S58"/>
  <c r="S667" s="1"/>
  <c r="R58"/>
  <c r="Q58"/>
  <c r="P58"/>
  <c r="P667" s="1"/>
  <c r="O58"/>
  <c r="N58"/>
  <c r="M58"/>
  <c r="L58"/>
  <c r="L667" s="1"/>
  <c r="F58"/>
  <c r="E58"/>
  <c r="C58" s="1"/>
  <c r="D58"/>
  <c r="D667" s="1"/>
  <c r="AW57"/>
  <c r="AW666" s="1"/>
  <c r="AV57"/>
  <c r="AU57"/>
  <c r="AT57"/>
  <c r="AT666" s="1"/>
  <c r="AS57"/>
  <c r="AS666" s="1"/>
  <c r="AR57"/>
  <c r="AQ57"/>
  <c r="AP57"/>
  <c r="AP666" s="1"/>
  <c r="AO57"/>
  <c r="AO666" s="1"/>
  <c r="AN57"/>
  <c r="AM57"/>
  <c r="AL57"/>
  <c r="AL666" s="1"/>
  <c r="AK57"/>
  <c r="AK666" s="1"/>
  <c r="AJ57"/>
  <c r="AI57"/>
  <c r="AH57"/>
  <c r="AH666" s="1"/>
  <c r="AG57"/>
  <c r="AG666" s="1"/>
  <c r="AF57"/>
  <c r="AF666" s="1"/>
  <c r="AE57"/>
  <c r="AD57"/>
  <c r="AD666" s="1"/>
  <c r="AC57"/>
  <c r="AC666" s="1"/>
  <c r="AB57"/>
  <c r="AA57"/>
  <c r="Z57"/>
  <c r="Z463" s="1"/>
  <c r="Y57"/>
  <c r="Y666" s="1"/>
  <c r="X57"/>
  <c r="W57"/>
  <c r="V57"/>
  <c r="V666" s="1"/>
  <c r="U57"/>
  <c r="U666" s="1"/>
  <c r="T57"/>
  <c r="S57"/>
  <c r="R57"/>
  <c r="R666" s="1"/>
  <c r="Q57"/>
  <c r="Q666" s="1"/>
  <c r="P57"/>
  <c r="O57"/>
  <c r="N57"/>
  <c r="N666" s="1"/>
  <c r="M57"/>
  <c r="M666" s="1"/>
  <c r="L57"/>
  <c r="F57"/>
  <c r="E57"/>
  <c r="AW56"/>
  <c r="AW55" s="1"/>
  <c r="AV56"/>
  <c r="AV665" s="1"/>
  <c r="AU56"/>
  <c r="AU462" s="1"/>
  <c r="AT56"/>
  <c r="AT665" s="1"/>
  <c r="AS56"/>
  <c r="AR56"/>
  <c r="AR665" s="1"/>
  <c r="AQ56"/>
  <c r="AP56"/>
  <c r="AP665" s="1"/>
  <c r="AO56"/>
  <c r="AN56"/>
  <c r="AN665" s="1"/>
  <c r="AM56"/>
  <c r="AL56"/>
  <c r="AL462" s="1"/>
  <c r="AK56"/>
  <c r="AJ56"/>
  <c r="AJ665" s="1"/>
  <c r="AI56"/>
  <c r="AH56"/>
  <c r="AH665" s="1"/>
  <c r="AG56"/>
  <c r="AG55" s="1"/>
  <c r="AF56"/>
  <c r="AF665" s="1"/>
  <c r="AE56"/>
  <c r="AD56"/>
  <c r="AD665" s="1"/>
  <c r="AC56"/>
  <c r="AB56"/>
  <c r="AB665" s="1"/>
  <c r="AA56"/>
  <c r="Z56"/>
  <c r="Z665" s="1"/>
  <c r="Y56"/>
  <c r="X56"/>
  <c r="X665" s="1"/>
  <c r="W56"/>
  <c r="W462" s="1"/>
  <c r="V56"/>
  <c r="V665" s="1"/>
  <c r="U56"/>
  <c r="T56"/>
  <c r="T665" s="1"/>
  <c r="S56"/>
  <c r="R56"/>
  <c r="R665" s="1"/>
  <c r="Q56"/>
  <c r="Q55" s="1"/>
  <c r="P56"/>
  <c r="P665" s="1"/>
  <c r="O56"/>
  <c r="O462" s="1"/>
  <c r="N56"/>
  <c r="N665" s="1"/>
  <c r="M56"/>
  <c r="L56"/>
  <c r="L462" s="1"/>
  <c r="F56"/>
  <c r="AS55"/>
  <c r="AS664" s="1"/>
  <c r="AP55"/>
  <c r="AP664" s="1"/>
  <c r="AN55"/>
  <c r="AK55"/>
  <c r="AK664" s="1"/>
  <c r="AH55"/>
  <c r="AC55"/>
  <c r="AC664" s="1"/>
  <c r="Z55"/>
  <c r="Z664" s="1"/>
  <c r="X55"/>
  <c r="U55"/>
  <c r="U664" s="1"/>
  <c r="R55"/>
  <c r="M55"/>
  <c r="F55"/>
  <c r="AW54"/>
  <c r="AV54"/>
  <c r="AV663" s="1"/>
  <c r="AU54"/>
  <c r="AU663" s="1"/>
  <c r="AT54"/>
  <c r="AS54"/>
  <c r="AR54"/>
  <c r="AQ54"/>
  <c r="AQ663" s="1"/>
  <c r="AP54"/>
  <c r="AO54"/>
  <c r="AN54"/>
  <c r="AN663" s="1"/>
  <c r="AM54"/>
  <c r="AM663" s="1"/>
  <c r="AL54"/>
  <c r="AK54"/>
  <c r="AJ54"/>
  <c r="AJ663" s="1"/>
  <c r="AI54"/>
  <c r="AI663" s="1"/>
  <c r="AH54"/>
  <c r="AG54"/>
  <c r="AF54"/>
  <c r="AF663" s="1"/>
  <c r="AE54"/>
  <c r="AE663" s="1"/>
  <c r="AD54"/>
  <c r="AC54"/>
  <c r="AB54"/>
  <c r="AB663" s="1"/>
  <c r="AA54"/>
  <c r="AA663" s="1"/>
  <c r="Z54"/>
  <c r="Y54"/>
  <c r="X54"/>
  <c r="X663" s="1"/>
  <c r="W54"/>
  <c r="W663" s="1"/>
  <c r="V54"/>
  <c r="U54"/>
  <c r="T54"/>
  <c r="T663" s="1"/>
  <c r="S54"/>
  <c r="S663" s="1"/>
  <c r="R54"/>
  <c r="R460" s="1"/>
  <c r="Q54"/>
  <c r="P54"/>
  <c r="P663" s="1"/>
  <c r="O54"/>
  <c r="O663" s="1"/>
  <c r="N54"/>
  <c r="M54"/>
  <c r="E54" s="1"/>
  <c r="L54"/>
  <c r="F54"/>
  <c r="D54"/>
  <c r="C54" s="1"/>
  <c r="AW53"/>
  <c r="AW662" s="1"/>
  <c r="AV53"/>
  <c r="AU53"/>
  <c r="AT53"/>
  <c r="AT662" s="1"/>
  <c r="AS53"/>
  <c r="AS662" s="1"/>
  <c r="AR53"/>
  <c r="AQ53"/>
  <c r="AP53"/>
  <c r="AP662" s="1"/>
  <c r="AO53"/>
  <c r="AO662" s="1"/>
  <c r="AN53"/>
  <c r="AM53"/>
  <c r="AL53"/>
  <c r="AL662" s="1"/>
  <c r="AK53"/>
  <c r="AK662" s="1"/>
  <c r="AJ53"/>
  <c r="AI53"/>
  <c r="AH53"/>
  <c r="AH662" s="1"/>
  <c r="AG53"/>
  <c r="AG662" s="1"/>
  <c r="AF53"/>
  <c r="AE53"/>
  <c r="AD53"/>
  <c r="AD662" s="1"/>
  <c r="AC53"/>
  <c r="AC662" s="1"/>
  <c r="AB53"/>
  <c r="AA53"/>
  <c r="Z53"/>
  <c r="Z662" s="1"/>
  <c r="Y53"/>
  <c r="Y662" s="1"/>
  <c r="X53"/>
  <c r="X459" s="1"/>
  <c r="W53"/>
  <c r="V53"/>
  <c r="V662" s="1"/>
  <c r="U53"/>
  <c r="U662" s="1"/>
  <c r="T53"/>
  <c r="S53"/>
  <c r="R53"/>
  <c r="R662" s="1"/>
  <c r="Q53"/>
  <c r="Q662" s="1"/>
  <c r="P53"/>
  <c r="O53"/>
  <c r="E53" s="1"/>
  <c r="N53"/>
  <c r="N662" s="1"/>
  <c r="M53"/>
  <c r="M662" s="1"/>
  <c r="L53"/>
  <c r="F53"/>
  <c r="D53"/>
  <c r="AW52"/>
  <c r="AV52"/>
  <c r="AU52"/>
  <c r="AU661" s="1"/>
  <c r="AT52"/>
  <c r="AT661" s="1"/>
  <c r="AS52"/>
  <c r="AR52"/>
  <c r="AQ52"/>
  <c r="AQ661" s="1"/>
  <c r="AP52"/>
  <c r="AP661" s="1"/>
  <c r="AO52"/>
  <c r="AN52"/>
  <c r="AN48" s="1"/>
  <c r="AM52"/>
  <c r="AM661" s="1"/>
  <c r="AL52"/>
  <c r="AL661" s="1"/>
  <c r="AK52"/>
  <c r="AJ52"/>
  <c r="AI52"/>
  <c r="AI661" s="1"/>
  <c r="AH52"/>
  <c r="AH661" s="1"/>
  <c r="AG52"/>
  <c r="AF52"/>
  <c r="AE52"/>
  <c r="AE661" s="1"/>
  <c r="AD52"/>
  <c r="AD458" s="1"/>
  <c r="AC52"/>
  <c r="AB52"/>
  <c r="AA52"/>
  <c r="AA661" s="1"/>
  <c r="Z52"/>
  <c r="Z661" s="1"/>
  <c r="Y52"/>
  <c r="X52"/>
  <c r="X48" s="1"/>
  <c r="W52"/>
  <c r="W661" s="1"/>
  <c r="V52"/>
  <c r="V661" s="1"/>
  <c r="U52"/>
  <c r="T52"/>
  <c r="S52"/>
  <c r="S661" s="1"/>
  <c r="R52"/>
  <c r="R661" s="1"/>
  <c r="Q52"/>
  <c r="P52"/>
  <c r="O52"/>
  <c r="O661" s="1"/>
  <c r="N52"/>
  <c r="N661" s="1"/>
  <c r="M52"/>
  <c r="L52"/>
  <c r="F52"/>
  <c r="E52"/>
  <c r="AW51"/>
  <c r="AW48" s="1"/>
  <c r="AV51"/>
  <c r="AU51"/>
  <c r="AU660" s="1"/>
  <c r="AT51"/>
  <c r="AT660" s="1"/>
  <c r="AS51"/>
  <c r="AR51"/>
  <c r="AQ51"/>
  <c r="AQ660" s="1"/>
  <c r="AP51"/>
  <c r="AP660" s="1"/>
  <c r="AO51"/>
  <c r="AN51"/>
  <c r="AM51"/>
  <c r="AM660" s="1"/>
  <c r="AL51"/>
  <c r="AL660" s="1"/>
  <c r="AK51"/>
  <c r="AJ51"/>
  <c r="AJ457" s="1"/>
  <c r="AI51"/>
  <c r="AI660" s="1"/>
  <c r="AH51"/>
  <c r="AH660" s="1"/>
  <c r="AG51"/>
  <c r="AG48" s="1"/>
  <c r="AF51"/>
  <c r="AE51"/>
  <c r="AE660" s="1"/>
  <c r="AD51"/>
  <c r="AD660" s="1"/>
  <c r="AC51"/>
  <c r="AB51"/>
  <c r="AA51"/>
  <c r="AA660" s="1"/>
  <c r="Z51"/>
  <c r="Z660" s="1"/>
  <c r="Y51"/>
  <c r="X51"/>
  <c r="W51"/>
  <c r="W660" s="1"/>
  <c r="V51"/>
  <c r="V660" s="1"/>
  <c r="U51"/>
  <c r="T51"/>
  <c r="S51"/>
  <c r="S660" s="1"/>
  <c r="R51"/>
  <c r="R660" s="1"/>
  <c r="Q51"/>
  <c r="Q48" s="1"/>
  <c r="P51"/>
  <c r="O51"/>
  <c r="O660" s="1"/>
  <c r="N51"/>
  <c r="N660" s="1"/>
  <c r="M51"/>
  <c r="L51"/>
  <c r="F51"/>
  <c r="D51"/>
  <c r="AW50"/>
  <c r="AW659" s="1"/>
  <c r="AV50"/>
  <c r="AV659" s="1"/>
  <c r="AU50"/>
  <c r="AT50"/>
  <c r="AS50"/>
  <c r="AS659" s="1"/>
  <c r="AR50"/>
  <c r="AR659" s="1"/>
  <c r="AQ50"/>
  <c r="AP50"/>
  <c r="AP456" s="1"/>
  <c r="AO50"/>
  <c r="AO659" s="1"/>
  <c r="AN50"/>
  <c r="AN659" s="1"/>
  <c r="AM50"/>
  <c r="AL50"/>
  <c r="AK50"/>
  <c r="AK659" s="1"/>
  <c r="AJ50"/>
  <c r="AI50"/>
  <c r="AH50"/>
  <c r="AG50"/>
  <c r="AG659" s="1"/>
  <c r="AF50"/>
  <c r="AF659" s="1"/>
  <c r="AE50"/>
  <c r="AD50"/>
  <c r="AC50"/>
  <c r="AC659" s="1"/>
  <c r="AB50"/>
  <c r="AB659" s="1"/>
  <c r="AA50"/>
  <c r="Z50"/>
  <c r="Y50"/>
  <c r="Y659" s="1"/>
  <c r="X50"/>
  <c r="X659" s="1"/>
  <c r="W50"/>
  <c r="V50"/>
  <c r="U50"/>
  <c r="U659" s="1"/>
  <c r="T50"/>
  <c r="T659" s="1"/>
  <c r="S50"/>
  <c r="R50"/>
  <c r="Q50"/>
  <c r="Q659" s="1"/>
  <c r="P50"/>
  <c r="P659" s="1"/>
  <c r="O50"/>
  <c r="N50"/>
  <c r="D50" s="1"/>
  <c r="M50"/>
  <c r="M659" s="1"/>
  <c r="L50"/>
  <c r="L659" s="1"/>
  <c r="F50"/>
  <c r="E50"/>
  <c r="AW49"/>
  <c r="AW658" s="1"/>
  <c r="AV49"/>
  <c r="AV455" s="1"/>
  <c r="AU49"/>
  <c r="AT49"/>
  <c r="AS49"/>
  <c r="AS658" s="1"/>
  <c r="AR49"/>
  <c r="AR48" s="1"/>
  <c r="AQ49"/>
  <c r="AP49"/>
  <c r="AO49"/>
  <c r="AO658" s="1"/>
  <c r="AN49"/>
  <c r="AM49"/>
  <c r="AL49"/>
  <c r="AK49"/>
  <c r="AK658" s="1"/>
  <c r="AJ49"/>
  <c r="AI49"/>
  <c r="AH49"/>
  <c r="AG49"/>
  <c r="AG658" s="1"/>
  <c r="AF49"/>
  <c r="AE49"/>
  <c r="AD49"/>
  <c r="AC49"/>
  <c r="AC658" s="1"/>
  <c r="AB49"/>
  <c r="AB48" s="1"/>
  <c r="AA49"/>
  <c r="Z49"/>
  <c r="Y49"/>
  <c r="Y658" s="1"/>
  <c r="X49"/>
  <c r="W49"/>
  <c r="V49"/>
  <c r="U49"/>
  <c r="U658" s="1"/>
  <c r="T49"/>
  <c r="S49"/>
  <c r="R49"/>
  <c r="Q49"/>
  <c r="Q658" s="1"/>
  <c r="P49"/>
  <c r="P455" s="1"/>
  <c r="O49"/>
  <c r="N49"/>
  <c r="M49"/>
  <c r="M658" s="1"/>
  <c r="L49"/>
  <c r="L48" s="1"/>
  <c r="F49"/>
  <c r="D49"/>
  <c r="AS48"/>
  <c r="AK48"/>
  <c r="AK657" s="1"/>
  <c r="AC48"/>
  <c r="U48"/>
  <c r="U657" s="1"/>
  <c r="M48"/>
  <c r="F48"/>
  <c r="AW47"/>
  <c r="AV47"/>
  <c r="AU47"/>
  <c r="AU656" s="1"/>
  <c r="AT47"/>
  <c r="AT656" s="1"/>
  <c r="AS47"/>
  <c r="AR47"/>
  <c r="AQ47"/>
  <c r="AQ656" s="1"/>
  <c r="AP47"/>
  <c r="AP656" s="1"/>
  <c r="AO47"/>
  <c r="AN47"/>
  <c r="AM47"/>
  <c r="AM656" s="1"/>
  <c r="AL47"/>
  <c r="AL656" s="1"/>
  <c r="AK47"/>
  <c r="AJ47"/>
  <c r="AI47"/>
  <c r="AI656" s="1"/>
  <c r="AH47"/>
  <c r="AH656" s="1"/>
  <c r="AG47"/>
  <c r="AF47"/>
  <c r="AE47"/>
  <c r="AE656" s="1"/>
  <c r="AD47"/>
  <c r="AD656" s="1"/>
  <c r="AC47"/>
  <c r="AB47"/>
  <c r="AB453" s="1"/>
  <c r="AA47"/>
  <c r="AA656" s="1"/>
  <c r="Z47"/>
  <c r="Z656" s="1"/>
  <c r="Y47"/>
  <c r="X47"/>
  <c r="W47"/>
  <c r="W656" s="1"/>
  <c r="V47"/>
  <c r="V656" s="1"/>
  <c r="U47"/>
  <c r="T47"/>
  <c r="S47"/>
  <c r="S656" s="1"/>
  <c r="R47"/>
  <c r="R656" s="1"/>
  <c r="Q47"/>
  <c r="P47"/>
  <c r="O47"/>
  <c r="O656" s="1"/>
  <c r="N47"/>
  <c r="N656" s="1"/>
  <c r="M47"/>
  <c r="L47"/>
  <c r="F47"/>
  <c r="D47"/>
  <c r="AW46"/>
  <c r="AW655" s="1"/>
  <c r="AV46"/>
  <c r="AV655" s="1"/>
  <c r="AU46"/>
  <c r="AT46"/>
  <c r="AS46"/>
  <c r="AS655" s="1"/>
  <c r="AR46"/>
  <c r="AR655" s="1"/>
  <c r="AQ46"/>
  <c r="AP46"/>
  <c r="AO46"/>
  <c r="AO655" s="1"/>
  <c r="AN46"/>
  <c r="AN655" s="1"/>
  <c r="AM46"/>
  <c r="AL46"/>
  <c r="AK46"/>
  <c r="AK655" s="1"/>
  <c r="AJ46"/>
  <c r="AJ655" s="1"/>
  <c r="AI46"/>
  <c r="AH46"/>
  <c r="AH452" s="1"/>
  <c r="AG46"/>
  <c r="AG655" s="1"/>
  <c r="AF46"/>
  <c r="AF655" s="1"/>
  <c r="AE46"/>
  <c r="AD46"/>
  <c r="AC46"/>
  <c r="AC655" s="1"/>
  <c r="AB46"/>
  <c r="AA46"/>
  <c r="Z46"/>
  <c r="Y46"/>
  <c r="Y655" s="1"/>
  <c r="X46"/>
  <c r="X655" s="1"/>
  <c r="W46"/>
  <c r="V46"/>
  <c r="U46"/>
  <c r="U655" s="1"/>
  <c r="T46"/>
  <c r="T655" s="1"/>
  <c r="S46"/>
  <c r="R46"/>
  <c r="Q46"/>
  <c r="Q655" s="1"/>
  <c r="P46"/>
  <c r="P655" s="1"/>
  <c r="O46"/>
  <c r="N46"/>
  <c r="M46"/>
  <c r="M655" s="1"/>
  <c r="L46"/>
  <c r="L655" s="1"/>
  <c r="F46"/>
  <c r="D46"/>
  <c r="AW45"/>
  <c r="AW654" s="1"/>
  <c r="AV45"/>
  <c r="AU45"/>
  <c r="AU654" s="1"/>
  <c r="AT45"/>
  <c r="AT654" s="1"/>
  <c r="AS45"/>
  <c r="AS654" s="1"/>
  <c r="AR45"/>
  <c r="AQ45"/>
  <c r="AQ654" s="1"/>
  <c r="AP45"/>
  <c r="AP654" s="1"/>
  <c r="AO45"/>
  <c r="AO654" s="1"/>
  <c r="AN45"/>
  <c r="AM45"/>
  <c r="AM654" s="1"/>
  <c r="AL45"/>
  <c r="AL654" s="1"/>
  <c r="AK45"/>
  <c r="AK654" s="1"/>
  <c r="AJ45"/>
  <c r="AI45"/>
  <c r="AI654" s="1"/>
  <c r="AH45"/>
  <c r="AH654" s="1"/>
  <c r="AG45"/>
  <c r="AG654" s="1"/>
  <c r="AF45"/>
  <c r="AE45"/>
  <c r="AE654" s="1"/>
  <c r="AD45"/>
  <c r="AD654" s="1"/>
  <c r="AC45"/>
  <c r="AC654" s="1"/>
  <c r="AB45"/>
  <c r="AA45"/>
  <c r="AA654" s="1"/>
  <c r="Z45"/>
  <c r="Z654" s="1"/>
  <c r="Y45"/>
  <c r="Y654" s="1"/>
  <c r="X45"/>
  <c r="W45"/>
  <c r="W654" s="1"/>
  <c r="V45"/>
  <c r="V654" s="1"/>
  <c r="U45"/>
  <c r="U654" s="1"/>
  <c r="T45"/>
  <c r="S45"/>
  <c r="S654" s="1"/>
  <c r="R45"/>
  <c r="R654" s="1"/>
  <c r="Q45"/>
  <c r="Q654" s="1"/>
  <c r="P45"/>
  <c r="O45"/>
  <c r="O654" s="1"/>
  <c r="N45"/>
  <c r="N654" s="1"/>
  <c r="M45"/>
  <c r="M654" s="1"/>
  <c r="L45"/>
  <c r="F45"/>
  <c r="E45"/>
  <c r="AW44"/>
  <c r="AW653" s="1"/>
  <c r="AV44"/>
  <c r="AV653" s="1"/>
  <c r="AU44"/>
  <c r="AT44"/>
  <c r="AT450" s="1"/>
  <c r="AS44"/>
  <c r="AS653" s="1"/>
  <c r="AR44"/>
  <c r="AR653" s="1"/>
  <c r="AQ44"/>
  <c r="AP44"/>
  <c r="AP653" s="1"/>
  <c r="AO44"/>
  <c r="AO653" s="1"/>
  <c r="AN44"/>
  <c r="AN653" s="1"/>
  <c r="AM44"/>
  <c r="AL44"/>
  <c r="AL653" s="1"/>
  <c r="AK44"/>
  <c r="AK653" s="1"/>
  <c r="AJ44"/>
  <c r="AJ653" s="1"/>
  <c r="AI44"/>
  <c r="AH44"/>
  <c r="AH653" s="1"/>
  <c r="AG44"/>
  <c r="AG653" s="1"/>
  <c r="AF44"/>
  <c r="AF653" s="1"/>
  <c r="AE44"/>
  <c r="AD44"/>
  <c r="AD450" s="1"/>
  <c r="AC44"/>
  <c r="AC653" s="1"/>
  <c r="AB44"/>
  <c r="AB653" s="1"/>
  <c r="AA44"/>
  <c r="Z44"/>
  <c r="Z653" s="1"/>
  <c r="Y44"/>
  <c r="Y653" s="1"/>
  <c r="X44"/>
  <c r="X653" s="1"/>
  <c r="W44"/>
  <c r="V44"/>
  <c r="V653" s="1"/>
  <c r="U44"/>
  <c r="U653" s="1"/>
  <c r="T44"/>
  <c r="T653" s="1"/>
  <c r="S44"/>
  <c r="R44"/>
  <c r="R653" s="1"/>
  <c r="Q44"/>
  <c r="Q653" s="1"/>
  <c r="P44"/>
  <c r="P653" s="1"/>
  <c r="O44"/>
  <c r="N44"/>
  <c r="N450" s="1"/>
  <c r="M44"/>
  <c r="M653" s="1"/>
  <c r="L44"/>
  <c r="L450" s="1"/>
  <c r="F44"/>
  <c r="AW43"/>
  <c r="AV43"/>
  <c r="AU43"/>
  <c r="AT43"/>
  <c r="AT652" s="1"/>
  <c r="AS43"/>
  <c r="AR43"/>
  <c r="AQ43"/>
  <c r="AQ652" s="1"/>
  <c r="AP43"/>
  <c r="AO43"/>
  <c r="AN43"/>
  <c r="AM43"/>
  <c r="AM652" s="1"/>
  <c r="AL43"/>
  <c r="AL652" s="1"/>
  <c r="AK43"/>
  <c r="AJ43"/>
  <c r="AI43"/>
  <c r="AI652" s="1"/>
  <c r="AH43"/>
  <c r="AG43"/>
  <c r="AF43"/>
  <c r="AE43"/>
  <c r="AE652" s="1"/>
  <c r="AD43"/>
  <c r="AD652" s="1"/>
  <c r="AC43"/>
  <c r="AB43"/>
  <c r="AA43"/>
  <c r="AA652" s="1"/>
  <c r="Z43"/>
  <c r="Y43"/>
  <c r="X43"/>
  <c r="W43"/>
  <c r="W652" s="1"/>
  <c r="V43"/>
  <c r="V652" s="1"/>
  <c r="U43"/>
  <c r="U449" s="1"/>
  <c r="T43"/>
  <c r="S43"/>
  <c r="S652" s="1"/>
  <c r="R43"/>
  <c r="Q43"/>
  <c r="P43"/>
  <c r="O43"/>
  <c r="N43"/>
  <c r="M43"/>
  <c r="L43"/>
  <c r="F43"/>
  <c r="AW42"/>
  <c r="AV42"/>
  <c r="AV651" s="1"/>
  <c r="AU42"/>
  <c r="AT42"/>
  <c r="AS42"/>
  <c r="AR42"/>
  <c r="AR651" s="1"/>
  <c r="AQ42"/>
  <c r="AP42"/>
  <c r="AO42"/>
  <c r="AN42"/>
  <c r="AN651" s="1"/>
  <c r="AM42"/>
  <c r="AL42"/>
  <c r="AK42"/>
  <c r="AJ42"/>
  <c r="AJ651" s="1"/>
  <c r="AI42"/>
  <c r="AH42"/>
  <c r="AG42"/>
  <c r="AF42"/>
  <c r="AF651" s="1"/>
  <c r="AE42"/>
  <c r="AD42"/>
  <c r="AC42"/>
  <c r="AB42"/>
  <c r="AB651" s="1"/>
  <c r="AA42"/>
  <c r="AA448" s="1"/>
  <c r="Z42"/>
  <c r="Y42"/>
  <c r="X42"/>
  <c r="X651" s="1"/>
  <c r="W42"/>
  <c r="V42"/>
  <c r="U42"/>
  <c r="T42"/>
  <c r="T651" s="1"/>
  <c r="S42"/>
  <c r="R42"/>
  <c r="Q42"/>
  <c r="P42"/>
  <c r="P651" s="1"/>
  <c r="O42"/>
  <c r="N42"/>
  <c r="M42"/>
  <c r="L42"/>
  <c r="L651" s="1"/>
  <c r="F42"/>
  <c r="D42"/>
  <c r="AP41"/>
  <c r="AP650" s="1"/>
  <c r="Z41"/>
  <c r="Z650" s="1"/>
  <c r="F41"/>
  <c r="AW40"/>
  <c r="AW649" s="1"/>
  <c r="AV40"/>
  <c r="AV649" s="1"/>
  <c r="AU40"/>
  <c r="AT40"/>
  <c r="AS40"/>
  <c r="AS649" s="1"/>
  <c r="AR40"/>
  <c r="AR649" s="1"/>
  <c r="AQ40"/>
  <c r="AP40"/>
  <c r="AO40"/>
  <c r="AO649" s="1"/>
  <c r="AN40"/>
  <c r="AN649" s="1"/>
  <c r="AM40"/>
  <c r="AM446" s="1"/>
  <c r="AL40"/>
  <c r="AK40"/>
  <c r="AK649" s="1"/>
  <c r="AJ40"/>
  <c r="AJ649" s="1"/>
  <c r="AI40"/>
  <c r="AH40"/>
  <c r="AG40"/>
  <c r="AG446" s="1"/>
  <c r="AF40"/>
  <c r="AF649" s="1"/>
  <c r="AE40"/>
  <c r="AD40"/>
  <c r="AC40"/>
  <c r="AC649" s="1"/>
  <c r="AB40"/>
  <c r="AB649" s="1"/>
  <c r="AA40"/>
  <c r="Z40"/>
  <c r="Y40"/>
  <c r="Y649" s="1"/>
  <c r="X40"/>
  <c r="X649" s="1"/>
  <c r="W40"/>
  <c r="V40"/>
  <c r="U40"/>
  <c r="U649" s="1"/>
  <c r="T40"/>
  <c r="T649" s="1"/>
  <c r="S40"/>
  <c r="R40"/>
  <c r="Q40"/>
  <c r="Q649" s="1"/>
  <c r="P40"/>
  <c r="P649" s="1"/>
  <c r="O40"/>
  <c r="N40"/>
  <c r="M40"/>
  <c r="M649" s="1"/>
  <c r="L40"/>
  <c r="L649" s="1"/>
  <c r="F40"/>
  <c r="AW39"/>
  <c r="AV39"/>
  <c r="AU39"/>
  <c r="AU648" s="1"/>
  <c r="AT39"/>
  <c r="AT648" s="1"/>
  <c r="AS39"/>
  <c r="AS445" s="1"/>
  <c r="AR39"/>
  <c r="AQ39"/>
  <c r="AQ648" s="1"/>
  <c r="AP39"/>
  <c r="AP648" s="1"/>
  <c r="AO39"/>
  <c r="AN39"/>
  <c r="AM39"/>
  <c r="AM648" s="1"/>
  <c r="AL39"/>
  <c r="AL648" s="1"/>
  <c r="AK39"/>
  <c r="AJ39"/>
  <c r="AI39"/>
  <c r="AI648" s="1"/>
  <c r="AH39"/>
  <c r="AH648" s="1"/>
  <c r="AG39"/>
  <c r="AF39"/>
  <c r="AE39"/>
  <c r="AE648" s="1"/>
  <c r="AD39"/>
  <c r="AD648" s="1"/>
  <c r="AC39"/>
  <c r="AB39"/>
  <c r="AA39"/>
  <c r="AA648" s="1"/>
  <c r="Z39"/>
  <c r="Z648" s="1"/>
  <c r="Y39"/>
  <c r="X39"/>
  <c r="W39"/>
  <c r="W648" s="1"/>
  <c r="V39"/>
  <c r="V648" s="1"/>
  <c r="U39"/>
  <c r="T39"/>
  <c r="S39"/>
  <c r="S648" s="1"/>
  <c r="R39"/>
  <c r="R648" s="1"/>
  <c r="Q39"/>
  <c r="P39"/>
  <c r="O39"/>
  <c r="O648" s="1"/>
  <c r="N39"/>
  <c r="N648" s="1"/>
  <c r="M39"/>
  <c r="M445" s="1"/>
  <c r="L39"/>
  <c r="F39"/>
  <c r="AW38"/>
  <c r="AV38"/>
  <c r="AV647" s="1"/>
  <c r="AU38"/>
  <c r="AT38"/>
  <c r="AS38"/>
  <c r="AR38"/>
  <c r="AR647" s="1"/>
  <c r="AQ38"/>
  <c r="AP38"/>
  <c r="AO38"/>
  <c r="AN38"/>
  <c r="AN647" s="1"/>
  <c r="AM38"/>
  <c r="AL38"/>
  <c r="AK38"/>
  <c r="AJ38"/>
  <c r="AJ647" s="1"/>
  <c r="AI38"/>
  <c r="AH38"/>
  <c r="AG38"/>
  <c r="AF38"/>
  <c r="AF647" s="1"/>
  <c r="AE38"/>
  <c r="AD38"/>
  <c r="AC38"/>
  <c r="AB38"/>
  <c r="AB647" s="1"/>
  <c r="AA38"/>
  <c r="Z38"/>
  <c r="Y38"/>
  <c r="X38"/>
  <c r="X647" s="1"/>
  <c r="W38"/>
  <c r="V38"/>
  <c r="U38"/>
  <c r="T38"/>
  <c r="T647" s="1"/>
  <c r="S38"/>
  <c r="S444" s="1"/>
  <c r="R38"/>
  <c r="Q38"/>
  <c r="P38"/>
  <c r="P647" s="1"/>
  <c r="O38"/>
  <c r="N38"/>
  <c r="M38"/>
  <c r="L38"/>
  <c r="L647" s="1"/>
  <c r="F38"/>
  <c r="D38"/>
  <c r="AW37"/>
  <c r="AV37"/>
  <c r="AU37"/>
  <c r="AU646" s="1"/>
  <c r="AT37"/>
  <c r="AS37"/>
  <c r="AR37"/>
  <c r="AQ37"/>
  <c r="AQ646" s="1"/>
  <c r="AP37"/>
  <c r="AO37"/>
  <c r="AN37"/>
  <c r="AM37"/>
  <c r="AM646" s="1"/>
  <c r="AL37"/>
  <c r="AK37"/>
  <c r="AJ37"/>
  <c r="AI37"/>
  <c r="AI646" s="1"/>
  <c r="AH37"/>
  <c r="AH443" s="1"/>
  <c r="AG37"/>
  <c r="AF37"/>
  <c r="AE37"/>
  <c r="AE646" s="1"/>
  <c r="AD37"/>
  <c r="AC37"/>
  <c r="AB37"/>
  <c r="AA37"/>
  <c r="AA646" s="1"/>
  <c r="Z37"/>
  <c r="Y37"/>
  <c r="Y443" s="1"/>
  <c r="X37"/>
  <c r="W37"/>
  <c r="W646" s="1"/>
  <c r="V37"/>
  <c r="U37"/>
  <c r="T37"/>
  <c r="S37"/>
  <c r="S443" s="1"/>
  <c r="R37"/>
  <c r="R646" s="1"/>
  <c r="Q37"/>
  <c r="P37"/>
  <c r="O37"/>
  <c r="O646" s="1"/>
  <c r="N37"/>
  <c r="D37" s="1"/>
  <c r="M37"/>
  <c r="L37"/>
  <c r="F37"/>
  <c r="AW36"/>
  <c r="AW645" s="1"/>
  <c r="AV36"/>
  <c r="AV645" s="1"/>
  <c r="AU36"/>
  <c r="AT36"/>
  <c r="AS36"/>
  <c r="AS645" s="1"/>
  <c r="AR36"/>
  <c r="AR645" s="1"/>
  <c r="AQ36"/>
  <c r="AP36"/>
  <c r="AO36"/>
  <c r="AO645" s="1"/>
  <c r="AN36"/>
  <c r="AN645" s="1"/>
  <c r="AM36"/>
  <c r="AL36"/>
  <c r="AK36"/>
  <c r="AK645" s="1"/>
  <c r="AJ36"/>
  <c r="AJ645" s="1"/>
  <c r="AI36"/>
  <c r="AH36"/>
  <c r="AG36"/>
  <c r="AG645" s="1"/>
  <c r="AF36"/>
  <c r="AF645" s="1"/>
  <c r="AE36"/>
  <c r="AD36"/>
  <c r="AC36"/>
  <c r="AC645" s="1"/>
  <c r="AB36"/>
  <c r="AB645" s="1"/>
  <c r="AA36"/>
  <c r="Z36"/>
  <c r="Y36"/>
  <c r="Y645" s="1"/>
  <c r="X36"/>
  <c r="X645" s="1"/>
  <c r="W36"/>
  <c r="V36"/>
  <c r="U36"/>
  <c r="U645" s="1"/>
  <c r="T36"/>
  <c r="T645" s="1"/>
  <c r="S36"/>
  <c r="R36"/>
  <c r="Q36"/>
  <c r="Q645" s="1"/>
  <c r="P36"/>
  <c r="P645" s="1"/>
  <c r="O36"/>
  <c r="N36"/>
  <c r="M36"/>
  <c r="M645" s="1"/>
  <c r="L36"/>
  <c r="L645" s="1"/>
  <c r="F36"/>
  <c r="AW35"/>
  <c r="AV35"/>
  <c r="AS35"/>
  <c r="AR35"/>
  <c r="AR441" s="1"/>
  <c r="AO35"/>
  <c r="AO441" s="1"/>
  <c r="AN35"/>
  <c r="AK35"/>
  <c r="AJ35"/>
  <c r="AG35"/>
  <c r="AF35"/>
  <c r="AC35"/>
  <c r="AB35"/>
  <c r="Y35"/>
  <c r="X35"/>
  <c r="U35"/>
  <c r="T35"/>
  <c r="Q35"/>
  <c r="P35"/>
  <c r="M35"/>
  <c r="L35"/>
  <c r="F35"/>
  <c r="AW34"/>
  <c r="AV34"/>
  <c r="AV643" s="1"/>
  <c r="AU34"/>
  <c r="AT34"/>
  <c r="AS34"/>
  <c r="AS440" s="1"/>
  <c r="AR34"/>
  <c r="AR643" s="1"/>
  <c r="AQ34"/>
  <c r="AP34"/>
  <c r="AO34"/>
  <c r="AN34"/>
  <c r="AM34"/>
  <c r="AL34"/>
  <c r="AK34"/>
  <c r="AJ34"/>
  <c r="AJ643" s="1"/>
  <c r="AI34"/>
  <c r="AH34"/>
  <c r="AG34"/>
  <c r="AF34"/>
  <c r="AE34"/>
  <c r="AD34"/>
  <c r="AC34"/>
  <c r="AC440" s="1"/>
  <c r="AB34"/>
  <c r="AB643" s="1"/>
  <c r="AA34"/>
  <c r="Z34"/>
  <c r="Y34"/>
  <c r="X34"/>
  <c r="W34"/>
  <c r="V34"/>
  <c r="U34"/>
  <c r="T34"/>
  <c r="T643" s="1"/>
  <c r="S34"/>
  <c r="R34"/>
  <c r="Q34"/>
  <c r="P34"/>
  <c r="O34"/>
  <c r="N34"/>
  <c r="M34"/>
  <c r="M440" s="1"/>
  <c r="L34"/>
  <c r="L643" s="1"/>
  <c r="F34"/>
  <c r="E34"/>
  <c r="AW33"/>
  <c r="AV33"/>
  <c r="AU33"/>
  <c r="AT33"/>
  <c r="AS33"/>
  <c r="AR33"/>
  <c r="AQ33"/>
  <c r="AP33"/>
  <c r="AP642" s="1"/>
  <c r="AO33"/>
  <c r="AN33"/>
  <c r="AM33"/>
  <c r="AL33"/>
  <c r="AK33"/>
  <c r="AJ33"/>
  <c r="AI33"/>
  <c r="AI439" s="1"/>
  <c r="AH33"/>
  <c r="AH642" s="1"/>
  <c r="AG33"/>
  <c r="AF33"/>
  <c r="AE33"/>
  <c r="AD33"/>
  <c r="AC33"/>
  <c r="AB33"/>
  <c r="AA33"/>
  <c r="Z33"/>
  <c r="Z642" s="1"/>
  <c r="Y33"/>
  <c r="X33"/>
  <c r="W33"/>
  <c r="V33"/>
  <c r="U33"/>
  <c r="T33"/>
  <c r="S33"/>
  <c r="S439" s="1"/>
  <c r="R33"/>
  <c r="R642" s="1"/>
  <c r="Q33"/>
  <c r="P33"/>
  <c r="O33"/>
  <c r="N33"/>
  <c r="M33"/>
  <c r="L33"/>
  <c r="D33" s="1"/>
  <c r="F33"/>
  <c r="AW32"/>
  <c r="AV32"/>
  <c r="AV641" s="1"/>
  <c r="AU32"/>
  <c r="AT32"/>
  <c r="AS32"/>
  <c r="AR32"/>
  <c r="AQ32"/>
  <c r="AP32"/>
  <c r="AO32"/>
  <c r="AO438" s="1"/>
  <c r="AN32"/>
  <c r="AN641" s="1"/>
  <c r="AM32"/>
  <c r="AL32"/>
  <c r="AK32"/>
  <c r="AJ32"/>
  <c r="AI32"/>
  <c r="AH32"/>
  <c r="AG32"/>
  <c r="AF32"/>
  <c r="AF641" s="1"/>
  <c r="AE32"/>
  <c r="AD32"/>
  <c r="AC32"/>
  <c r="AB32"/>
  <c r="AA32"/>
  <c r="Z32"/>
  <c r="Y32"/>
  <c r="Y438" s="1"/>
  <c r="X32"/>
  <c r="X641" s="1"/>
  <c r="W32"/>
  <c r="V32"/>
  <c r="U32"/>
  <c r="T32"/>
  <c r="S32"/>
  <c r="R32"/>
  <c r="Q32"/>
  <c r="P32"/>
  <c r="P641" s="1"/>
  <c r="O32"/>
  <c r="N32"/>
  <c r="M32"/>
  <c r="E32" s="1"/>
  <c r="L32"/>
  <c r="F32"/>
  <c r="AW31"/>
  <c r="AV31"/>
  <c r="AU31"/>
  <c r="AU437" s="1"/>
  <c r="AT31"/>
  <c r="AT640" s="1"/>
  <c r="AS31"/>
  <c r="AR31"/>
  <c r="AQ31"/>
  <c r="AP31"/>
  <c r="AO31"/>
  <c r="AN31"/>
  <c r="AM31"/>
  <c r="AL31"/>
  <c r="AL640" s="1"/>
  <c r="AK31"/>
  <c r="AJ31"/>
  <c r="AI31"/>
  <c r="AH31"/>
  <c r="AG31"/>
  <c r="AF31"/>
  <c r="AE31"/>
  <c r="AE437" s="1"/>
  <c r="AD31"/>
  <c r="AD640" s="1"/>
  <c r="AC31"/>
  <c r="AB31"/>
  <c r="AA31"/>
  <c r="Z31"/>
  <c r="Y31"/>
  <c r="X31"/>
  <c r="W31"/>
  <c r="V31"/>
  <c r="V640" s="1"/>
  <c r="U31"/>
  <c r="T31"/>
  <c r="S31"/>
  <c r="R31"/>
  <c r="Q31"/>
  <c r="P31"/>
  <c r="O31"/>
  <c r="O437" s="1"/>
  <c r="N31"/>
  <c r="N640" s="1"/>
  <c r="M31"/>
  <c r="L31"/>
  <c r="F31"/>
  <c r="AW30"/>
  <c r="AV30"/>
  <c r="AU30"/>
  <c r="AT30"/>
  <c r="AS30"/>
  <c r="AR30"/>
  <c r="AR639" s="1"/>
  <c r="AQ30"/>
  <c r="AP30"/>
  <c r="AO30"/>
  <c r="AN30"/>
  <c r="AM30"/>
  <c r="AL30"/>
  <c r="AK30"/>
  <c r="AK436" s="1"/>
  <c r="AJ30"/>
  <c r="AJ639" s="1"/>
  <c r="AI30"/>
  <c r="AH30"/>
  <c r="AG30"/>
  <c r="AF30"/>
  <c r="AE30"/>
  <c r="AD30"/>
  <c r="AC30"/>
  <c r="AB30"/>
  <c r="AB639" s="1"/>
  <c r="AA30"/>
  <c r="Z30"/>
  <c r="Y30"/>
  <c r="X30"/>
  <c r="W30"/>
  <c r="V30"/>
  <c r="U30"/>
  <c r="U436" s="1"/>
  <c r="T30"/>
  <c r="T639" s="1"/>
  <c r="S30"/>
  <c r="R30"/>
  <c r="Q30"/>
  <c r="P30"/>
  <c r="O30"/>
  <c r="E30" s="1"/>
  <c r="N30"/>
  <c r="D30" s="1"/>
  <c r="M30"/>
  <c r="L30"/>
  <c r="L639" s="1"/>
  <c r="F30"/>
  <c r="AW29"/>
  <c r="AV29"/>
  <c r="AU29"/>
  <c r="AT29"/>
  <c r="AS29"/>
  <c r="AR29"/>
  <c r="AR28" s="1"/>
  <c r="AQ29"/>
  <c r="AQ435" s="1"/>
  <c r="AP29"/>
  <c r="AP638" s="1"/>
  <c r="AO29"/>
  <c r="AN29"/>
  <c r="AM29"/>
  <c r="AL29"/>
  <c r="AK29"/>
  <c r="AJ29"/>
  <c r="AJ28" s="1"/>
  <c r="AI29"/>
  <c r="AH29"/>
  <c r="AH638" s="1"/>
  <c r="AG29"/>
  <c r="AF29"/>
  <c r="AE29"/>
  <c r="AD29"/>
  <c r="AC29"/>
  <c r="AB29"/>
  <c r="AA29"/>
  <c r="AA435" s="1"/>
  <c r="Z29"/>
  <c r="Z638" s="1"/>
  <c r="Y29"/>
  <c r="X29"/>
  <c r="X28" s="1"/>
  <c r="W29"/>
  <c r="V29"/>
  <c r="U29"/>
  <c r="T29"/>
  <c r="T28" s="1"/>
  <c r="S29"/>
  <c r="R29"/>
  <c r="R638" s="1"/>
  <c r="Q29"/>
  <c r="P29"/>
  <c r="O29"/>
  <c r="E29" s="1"/>
  <c r="N29"/>
  <c r="M29"/>
  <c r="L29"/>
  <c r="F29"/>
  <c r="AW28"/>
  <c r="AW434" s="1"/>
  <c r="AS28"/>
  <c r="AO28"/>
  <c r="AK28"/>
  <c r="AG28"/>
  <c r="AG434" s="1"/>
  <c r="AC28"/>
  <c r="Y28"/>
  <c r="U28"/>
  <c r="Q28"/>
  <c r="Q434" s="1"/>
  <c r="M28"/>
  <c r="F28"/>
  <c r="AW27"/>
  <c r="AV27"/>
  <c r="AU27"/>
  <c r="AT27"/>
  <c r="AS27"/>
  <c r="AR27"/>
  <c r="AQ27"/>
  <c r="AP27"/>
  <c r="AO27"/>
  <c r="AN27"/>
  <c r="AM27"/>
  <c r="AL27"/>
  <c r="AK27"/>
  <c r="AJ27"/>
  <c r="AI27"/>
  <c r="AH27"/>
  <c r="AG27"/>
  <c r="AF27"/>
  <c r="AE27"/>
  <c r="AD27"/>
  <c r="AC27"/>
  <c r="AB27"/>
  <c r="AA27"/>
  <c r="Z27"/>
  <c r="Y27"/>
  <c r="X27"/>
  <c r="W27"/>
  <c r="V27"/>
  <c r="U27"/>
  <c r="T27"/>
  <c r="S27"/>
  <c r="R27"/>
  <c r="Q27"/>
  <c r="P27"/>
  <c r="O27"/>
  <c r="N27"/>
  <c r="M27"/>
  <c r="L27"/>
  <c r="F27"/>
  <c r="AW26"/>
  <c r="AV26"/>
  <c r="AU26"/>
  <c r="AT26"/>
  <c r="AS26"/>
  <c r="AR26"/>
  <c r="AQ26"/>
  <c r="AP26"/>
  <c r="AO26"/>
  <c r="AN26"/>
  <c r="AM26"/>
  <c r="AL26"/>
  <c r="AK26"/>
  <c r="AJ26"/>
  <c r="AI26"/>
  <c r="AH26"/>
  <c r="AG26"/>
  <c r="AF26"/>
  <c r="AE26"/>
  <c r="AD26"/>
  <c r="AC26"/>
  <c r="AB26"/>
  <c r="AA26"/>
  <c r="Z26"/>
  <c r="Y26"/>
  <c r="X26"/>
  <c r="W26"/>
  <c r="V26"/>
  <c r="U26"/>
  <c r="T26"/>
  <c r="S26"/>
  <c r="R26"/>
  <c r="Q26"/>
  <c r="P26"/>
  <c r="O26"/>
  <c r="N26"/>
  <c r="M26"/>
  <c r="L26"/>
  <c r="F26"/>
  <c r="AW25"/>
  <c r="AV25"/>
  <c r="AU25"/>
  <c r="AT25"/>
  <c r="AS25"/>
  <c r="AR25"/>
  <c r="AQ25"/>
  <c r="AP25"/>
  <c r="AO25"/>
  <c r="AN25"/>
  <c r="AM25"/>
  <c r="AL25"/>
  <c r="AK25"/>
  <c r="AJ25"/>
  <c r="AI25"/>
  <c r="AH25"/>
  <c r="AG25"/>
  <c r="AF25"/>
  <c r="AE25"/>
  <c r="AD25"/>
  <c r="AC25"/>
  <c r="AB25"/>
  <c r="AA25"/>
  <c r="Z25"/>
  <c r="Y25"/>
  <c r="X25"/>
  <c r="W25"/>
  <c r="V25"/>
  <c r="U25"/>
  <c r="T25"/>
  <c r="S25"/>
  <c r="R25"/>
  <c r="Q25"/>
  <c r="P25"/>
  <c r="O25"/>
  <c r="N25"/>
  <c r="M25"/>
  <c r="L25"/>
  <c r="F25"/>
  <c r="AW24"/>
  <c r="AV24"/>
  <c r="AU24"/>
  <c r="AT24"/>
  <c r="AS24"/>
  <c r="AR24"/>
  <c r="AQ24"/>
  <c r="AP24"/>
  <c r="AO24"/>
  <c r="AN24"/>
  <c r="AM24"/>
  <c r="AL24"/>
  <c r="AK24"/>
  <c r="AJ24"/>
  <c r="AI24"/>
  <c r="AH24"/>
  <c r="AG24"/>
  <c r="AF24"/>
  <c r="AE24"/>
  <c r="AD24"/>
  <c r="AC24"/>
  <c r="AB24"/>
  <c r="AA24"/>
  <c r="Z24"/>
  <c r="Y24"/>
  <c r="X24"/>
  <c r="W24"/>
  <c r="V24"/>
  <c r="U24"/>
  <c r="T24"/>
  <c r="S24"/>
  <c r="R24"/>
  <c r="Q24"/>
  <c r="P24"/>
  <c r="O24"/>
  <c r="N24"/>
  <c r="M24"/>
  <c r="L24"/>
  <c r="F24"/>
  <c r="AW23"/>
  <c r="AV23"/>
  <c r="AU23"/>
  <c r="AT23"/>
  <c r="AS23"/>
  <c r="AR23"/>
  <c r="AQ23"/>
  <c r="AP23"/>
  <c r="AO23"/>
  <c r="AN23"/>
  <c r="AM23"/>
  <c r="AL23"/>
  <c r="AK23"/>
  <c r="AJ23"/>
  <c r="AI23"/>
  <c r="AH23"/>
  <c r="AG23"/>
  <c r="AF23"/>
  <c r="AE23"/>
  <c r="AD23"/>
  <c r="AC23"/>
  <c r="AB23"/>
  <c r="AA23"/>
  <c r="Z23"/>
  <c r="Y23"/>
  <c r="X23"/>
  <c r="W23"/>
  <c r="V23"/>
  <c r="U23"/>
  <c r="T23"/>
  <c r="S23"/>
  <c r="R23"/>
  <c r="Q23"/>
  <c r="P23"/>
  <c r="O23"/>
  <c r="N23"/>
  <c r="M23"/>
  <c r="L23"/>
  <c r="F23"/>
  <c r="AW22"/>
  <c r="AV22"/>
  <c r="AU22"/>
  <c r="AT22"/>
  <c r="AS22"/>
  <c r="AR22"/>
  <c r="AQ22"/>
  <c r="AP22"/>
  <c r="AO22"/>
  <c r="AN22"/>
  <c r="AM22"/>
  <c r="AL22"/>
  <c r="AK22"/>
  <c r="AJ22"/>
  <c r="AI22"/>
  <c r="AH22"/>
  <c r="AG22"/>
  <c r="AF22"/>
  <c r="AE22"/>
  <c r="AD22"/>
  <c r="AC22"/>
  <c r="AB22"/>
  <c r="AA22"/>
  <c r="Z22"/>
  <c r="Y22"/>
  <c r="X22"/>
  <c r="W22"/>
  <c r="V22"/>
  <c r="U22"/>
  <c r="T22"/>
  <c r="S22"/>
  <c r="R22"/>
  <c r="Q22"/>
  <c r="P22"/>
  <c r="O22"/>
  <c r="N22"/>
  <c r="M22"/>
  <c r="L22"/>
  <c r="F22"/>
  <c r="AW21"/>
  <c r="AV21"/>
  <c r="AU21"/>
  <c r="AT21"/>
  <c r="AS21"/>
  <c r="AR21"/>
  <c r="AQ21"/>
  <c r="AP21"/>
  <c r="AO21"/>
  <c r="AN21"/>
  <c r="AM21"/>
  <c r="AL21"/>
  <c r="AK21"/>
  <c r="AJ21"/>
  <c r="AI21"/>
  <c r="AH21"/>
  <c r="AG21"/>
  <c r="AF21"/>
  <c r="AE21"/>
  <c r="AD21"/>
  <c r="AC21"/>
  <c r="AB21"/>
  <c r="AA21"/>
  <c r="Z21"/>
  <c r="Y21"/>
  <c r="X21"/>
  <c r="W21"/>
  <c r="V21"/>
  <c r="U21"/>
  <c r="T21"/>
  <c r="S21"/>
  <c r="R21"/>
  <c r="Q21"/>
  <c r="P21"/>
  <c r="O21"/>
  <c r="N21"/>
  <c r="M21"/>
  <c r="L21"/>
  <c r="F21"/>
  <c r="AW20"/>
  <c r="AV20"/>
  <c r="AU20"/>
  <c r="AT20"/>
  <c r="AS20"/>
  <c r="AR20"/>
  <c r="AQ20"/>
  <c r="AP20"/>
  <c r="AO20"/>
  <c r="AN20"/>
  <c r="AM20"/>
  <c r="AL20"/>
  <c r="AK20"/>
  <c r="AJ20"/>
  <c r="AI20"/>
  <c r="AH20"/>
  <c r="AG20"/>
  <c r="AF20"/>
  <c r="AE20"/>
  <c r="AD20"/>
  <c r="AC20"/>
  <c r="AB20"/>
  <c r="AA20"/>
  <c r="Z20"/>
  <c r="Y20"/>
  <c r="X20"/>
  <c r="W20"/>
  <c r="V20"/>
  <c r="U20"/>
  <c r="T20"/>
  <c r="S20"/>
  <c r="R20"/>
  <c r="Q20"/>
  <c r="P20"/>
  <c r="O20"/>
  <c r="N20"/>
  <c r="M20"/>
  <c r="L20"/>
  <c r="F20"/>
  <c r="AW19"/>
  <c r="AV19"/>
  <c r="AU19"/>
  <c r="AT19"/>
  <c r="AS19"/>
  <c r="AR19"/>
  <c r="AQ19"/>
  <c r="AP19"/>
  <c r="AO19"/>
  <c r="AN19"/>
  <c r="AM19"/>
  <c r="AL19"/>
  <c r="AK19"/>
  <c r="AJ19"/>
  <c r="AI19"/>
  <c r="AH19"/>
  <c r="AG19"/>
  <c r="AF19"/>
  <c r="AE19"/>
  <c r="AD19"/>
  <c r="AC19"/>
  <c r="AB19"/>
  <c r="AA19"/>
  <c r="Z19"/>
  <c r="Y19"/>
  <c r="X19"/>
  <c r="W19"/>
  <c r="V19"/>
  <c r="U19"/>
  <c r="T19"/>
  <c r="S19"/>
  <c r="R19"/>
  <c r="Q19"/>
  <c r="P19"/>
  <c r="O19"/>
  <c r="N19"/>
  <c r="M19"/>
  <c r="L19"/>
  <c r="F19"/>
  <c r="F18"/>
  <c r="C18"/>
  <c r="F17"/>
  <c r="AW16"/>
  <c r="AU16"/>
  <c r="AT16"/>
  <c r="AS16"/>
  <c r="AQ16"/>
  <c r="AP16"/>
  <c r="AO16"/>
  <c r="AM16"/>
  <c r="AL16"/>
  <c r="AK16"/>
  <c r="AI16"/>
  <c r="AH16"/>
  <c r="AG16"/>
  <c r="AE16"/>
  <c r="AD16"/>
  <c r="AC16"/>
  <c r="AA16"/>
  <c r="Z16"/>
  <c r="Y16"/>
  <c r="W16"/>
  <c r="V16"/>
  <c r="U16"/>
  <c r="S16"/>
  <c r="R16"/>
  <c r="Q16"/>
  <c r="O16"/>
  <c r="N16"/>
  <c r="M16"/>
  <c r="F16"/>
  <c r="AW15"/>
  <c r="AV15"/>
  <c r="AU15"/>
  <c r="AT15"/>
  <c r="AS15"/>
  <c r="AR15"/>
  <c r="AQ15"/>
  <c r="AP15"/>
  <c r="AO15"/>
  <c r="AN15"/>
  <c r="AM15"/>
  <c r="AL15"/>
  <c r="AK15"/>
  <c r="AJ15"/>
  <c r="AI15"/>
  <c r="AH15"/>
  <c r="AG15"/>
  <c r="AF15"/>
  <c r="AE15"/>
  <c r="AD15"/>
  <c r="AC15"/>
  <c r="AB15"/>
  <c r="AA15"/>
  <c r="Z15"/>
  <c r="Y15"/>
  <c r="X15"/>
  <c r="W15"/>
  <c r="V15"/>
  <c r="U15"/>
  <c r="T15"/>
  <c r="S15"/>
  <c r="R15"/>
  <c r="Q15"/>
  <c r="P15"/>
  <c r="O15"/>
  <c r="N15"/>
  <c r="M15"/>
  <c r="L15"/>
  <c r="F15"/>
  <c r="AW14"/>
  <c r="AV14"/>
  <c r="AU14"/>
  <c r="AT14"/>
  <c r="AS14"/>
  <c r="AR14"/>
  <c r="AQ14"/>
  <c r="AP14"/>
  <c r="AO14"/>
  <c r="AN14"/>
  <c r="AM14"/>
  <c r="AL14"/>
  <c r="AK14"/>
  <c r="AJ14"/>
  <c r="AI14"/>
  <c r="AH14"/>
  <c r="AG14"/>
  <c r="AF14"/>
  <c r="AE14"/>
  <c r="AD14"/>
  <c r="AC14"/>
  <c r="AB14"/>
  <c r="AA14"/>
  <c r="Z14"/>
  <c r="Y14"/>
  <c r="X14"/>
  <c r="W14"/>
  <c r="V14"/>
  <c r="U14"/>
  <c r="T14"/>
  <c r="S14"/>
  <c r="R14"/>
  <c r="Q14"/>
  <c r="P14"/>
  <c r="O14"/>
  <c r="N14"/>
  <c r="M14"/>
  <c r="L14"/>
  <c r="F14"/>
  <c r="AW13"/>
  <c r="AW419" s="1"/>
  <c r="AV13"/>
  <c r="AV622" s="1"/>
  <c r="AU13"/>
  <c r="AU419" s="1"/>
  <c r="AT13"/>
  <c r="AT622" s="1"/>
  <c r="AS13"/>
  <c r="AS419" s="1"/>
  <c r="AR13"/>
  <c r="AR622" s="1"/>
  <c r="AQ13"/>
  <c r="AQ419" s="1"/>
  <c r="AP13"/>
  <c r="AP622" s="1"/>
  <c r="AO13"/>
  <c r="AO419" s="1"/>
  <c r="AN13"/>
  <c r="AN622" s="1"/>
  <c r="AM13"/>
  <c r="AM419" s="1"/>
  <c r="AL13"/>
  <c r="AL622" s="1"/>
  <c r="AK13"/>
  <c r="AK419" s="1"/>
  <c r="AJ13"/>
  <c r="AJ622" s="1"/>
  <c r="AI13"/>
  <c r="AI419" s="1"/>
  <c r="AH13"/>
  <c r="AH622" s="1"/>
  <c r="AG13"/>
  <c r="AG419" s="1"/>
  <c r="AF13"/>
  <c r="AF622" s="1"/>
  <c r="AE13"/>
  <c r="AE419" s="1"/>
  <c r="AD13"/>
  <c r="AD622" s="1"/>
  <c r="AC13"/>
  <c r="AC419" s="1"/>
  <c r="AB13"/>
  <c r="AB622" s="1"/>
  <c r="AA13"/>
  <c r="AA419" s="1"/>
  <c r="Z13"/>
  <c r="Z622" s="1"/>
  <c r="Y13"/>
  <c r="Y419" s="1"/>
  <c r="X13"/>
  <c r="X622" s="1"/>
  <c r="W13"/>
  <c r="W419" s="1"/>
  <c r="V13"/>
  <c r="V622" s="1"/>
  <c r="U13"/>
  <c r="U419" s="1"/>
  <c r="T13"/>
  <c r="T622" s="1"/>
  <c r="S13"/>
  <c r="S419" s="1"/>
  <c r="R13"/>
  <c r="R622" s="1"/>
  <c r="Q13"/>
  <c r="Q419" s="1"/>
  <c r="P13"/>
  <c r="P622" s="1"/>
  <c r="O13"/>
  <c r="O419" s="1"/>
  <c r="N13"/>
  <c r="N622" s="1"/>
  <c r="M13"/>
  <c r="M622" s="1"/>
  <c r="L13"/>
  <c r="L622" s="1"/>
  <c r="F13"/>
  <c r="D13"/>
  <c r="AW12"/>
  <c r="AW418" s="1"/>
  <c r="AV12"/>
  <c r="AV621" s="1"/>
  <c r="AU12"/>
  <c r="AU418" s="1"/>
  <c r="AT12"/>
  <c r="AT621" s="1"/>
  <c r="AS12"/>
  <c r="AS418" s="1"/>
  <c r="AR12"/>
  <c r="AR621" s="1"/>
  <c r="AQ12"/>
  <c r="AQ418" s="1"/>
  <c r="AP12"/>
  <c r="AP621" s="1"/>
  <c r="AO12"/>
  <c r="AO418" s="1"/>
  <c r="AN12"/>
  <c r="AN621" s="1"/>
  <c r="AM12"/>
  <c r="AM418" s="1"/>
  <c r="AL12"/>
  <c r="AL621" s="1"/>
  <c r="AK12"/>
  <c r="AK418" s="1"/>
  <c r="AJ12"/>
  <c r="AJ621" s="1"/>
  <c r="AI12"/>
  <c r="AI418" s="1"/>
  <c r="AH12"/>
  <c r="AH621" s="1"/>
  <c r="AG12"/>
  <c r="AG418" s="1"/>
  <c r="AF12"/>
  <c r="AF621" s="1"/>
  <c r="AE12"/>
  <c r="AE418" s="1"/>
  <c r="AD12"/>
  <c r="AD621" s="1"/>
  <c r="AC12"/>
  <c r="AC418" s="1"/>
  <c r="AB12"/>
  <c r="AB621" s="1"/>
  <c r="AA12"/>
  <c r="AA418" s="1"/>
  <c r="Z12"/>
  <c r="Z621" s="1"/>
  <c r="Y12"/>
  <c r="Y418" s="1"/>
  <c r="X12"/>
  <c r="X621" s="1"/>
  <c r="W12"/>
  <c r="W418" s="1"/>
  <c r="V12"/>
  <c r="V621" s="1"/>
  <c r="U12"/>
  <c r="U418" s="1"/>
  <c r="T12"/>
  <c r="T621" s="1"/>
  <c r="S12"/>
  <c r="S418" s="1"/>
  <c r="R12"/>
  <c r="R621" s="1"/>
  <c r="Q12"/>
  <c r="Q418" s="1"/>
  <c r="P12"/>
  <c r="P621" s="1"/>
  <c r="O12"/>
  <c r="O418" s="1"/>
  <c r="N12"/>
  <c r="N621" s="1"/>
  <c r="M12"/>
  <c r="M418" s="1"/>
  <c r="L12"/>
  <c r="D12" s="1"/>
  <c r="F12"/>
  <c r="E12"/>
  <c r="AW11"/>
  <c r="AV11"/>
  <c r="AV620" s="1"/>
  <c r="AU11"/>
  <c r="AT11"/>
  <c r="AS11"/>
  <c r="AR11"/>
  <c r="AR417" s="1"/>
  <c r="AQ11"/>
  <c r="AP11"/>
  <c r="AO11"/>
  <c r="AN11"/>
  <c r="AN620" s="1"/>
  <c r="AM11"/>
  <c r="AL11"/>
  <c r="AK11"/>
  <c r="AJ11"/>
  <c r="AI11"/>
  <c r="AH11"/>
  <c r="AG11"/>
  <c r="AF11"/>
  <c r="AF620" s="1"/>
  <c r="AE11"/>
  <c r="AD11"/>
  <c r="AC11"/>
  <c r="AB11"/>
  <c r="AB417" s="1"/>
  <c r="AA11"/>
  <c r="Z11"/>
  <c r="Y11"/>
  <c r="X11"/>
  <c r="X620" s="1"/>
  <c r="W11"/>
  <c r="V11"/>
  <c r="U11"/>
  <c r="T11"/>
  <c r="S11"/>
  <c r="R11"/>
  <c r="Q11"/>
  <c r="P11"/>
  <c r="P620" s="1"/>
  <c r="O11"/>
  <c r="N11"/>
  <c r="M11"/>
  <c r="L11"/>
  <c r="L417" s="1"/>
  <c r="F11"/>
  <c r="AW10"/>
  <c r="AV10"/>
  <c r="AU10"/>
  <c r="AT10"/>
  <c r="AT416" s="1"/>
  <c r="AS10"/>
  <c r="AR10"/>
  <c r="AQ10"/>
  <c r="AP10"/>
  <c r="AO10"/>
  <c r="AN10"/>
  <c r="AM10"/>
  <c r="AL10"/>
  <c r="AK10"/>
  <c r="AJ10"/>
  <c r="AI10"/>
  <c r="AH10"/>
  <c r="AH619" s="1"/>
  <c r="AG10"/>
  <c r="AF10"/>
  <c r="AE10"/>
  <c r="AD10"/>
  <c r="AC10"/>
  <c r="AB10"/>
  <c r="AA10"/>
  <c r="Z10"/>
  <c r="Y10"/>
  <c r="X10"/>
  <c r="W10"/>
  <c r="V10"/>
  <c r="V416" s="1"/>
  <c r="U10"/>
  <c r="T10"/>
  <c r="S10"/>
  <c r="R10"/>
  <c r="R619" s="1"/>
  <c r="Q10"/>
  <c r="P10"/>
  <c r="O10"/>
  <c r="N10"/>
  <c r="N416" s="1"/>
  <c r="M10"/>
  <c r="L10"/>
  <c r="F10"/>
  <c r="AW9"/>
  <c r="AV9"/>
  <c r="AU9"/>
  <c r="AT9"/>
  <c r="AS9"/>
  <c r="AR9"/>
  <c r="AQ9"/>
  <c r="AP9"/>
  <c r="AO9"/>
  <c r="AN9"/>
  <c r="AM9"/>
  <c r="AL9"/>
  <c r="AK9"/>
  <c r="AJ9"/>
  <c r="AI9"/>
  <c r="AH9"/>
  <c r="AG9"/>
  <c r="AF9"/>
  <c r="AE9"/>
  <c r="AD9"/>
  <c r="AC9"/>
  <c r="AB9"/>
  <c r="AA9"/>
  <c r="Z9"/>
  <c r="Y9"/>
  <c r="X9"/>
  <c r="W9"/>
  <c r="V9"/>
  <c r="U9"/>
  <c r="T9"/>
  <c r="S9"/>
  <c r="R9"/>
  <c r="Q9"/>
  <c r="P9"/>
  <c r="O9"/>
  <c r="N9"/>
  <c r="M9"/>
  <c r="L9"/>
  <c r="F9"/>
  <c r="AW8"/>
  <c r="AV8"/>
  <c r="AU8"/>
  <c r="AT8"/>
  <c r="AS8"/>
  <c r="AR8"/>
  <c r="AQ8"/>
  <c r="AP8"/>
  <c r="AO8"/>
  <c r="AN8"/>
  <c r="AM8"/>
  <c r="AL8"/>
  <c r="AK8"/>
  <c r="AJ8"/>
  <c r="AI8"/>
  <c r="AH8"/>
  <c r="AG8"/>
  <c r="AF8"/>
  <c r="AE8"/>
  <c r="AD8"/>
  <c r="AC8"/>
  <c r="AB8"/>
  <c r="AA8"/>
  <c r="Z8"/>
  <c r="Y8"/>
  <c r="X8"/>
  <c r="W8"/>
  <c r="V8"/>
  <c r="U8"/>
  <c r="T8"/>
  <c r="S8"/>
  <c r="R8"/>
  <c r="Q8"/>
  <c r="P8"/>
  <c r="O8"/>
  <c r="N8"/>
  <c r="M8"/>
  <c r="L8"/>
  <c r="F8"/>
  <c r="M611" i="84"/>
  <c r="L611"/>
  <c r="AV610"/>
  <c r="W610"/>
  <c r="L610"/>
  <c r="L609"/>
  <c r="AV607"/>
  <c r="AU607"/>
  <c r="AT607"/>
  <c r="AS607"/>
  <c r="AR607"/>
  <c r="AQ607"/>
  <c r="AP607"/>
  <c r="AO607"/>
  <c r="AN607"/>
  <c r="AM607"/>
  <c r="AL607"/>
  <c r="AK607"/>
  <c r="AJ607"/>
  <c r="AI607"/>
  <c r="AH607"/>
  <c r="AG607"/>
  <c r="AF607"/>
  <c r="AE607"/>
  <c r="AD607"/>
  <c r="AC607"/>
  <c r="Z607"/>
  <c r="Y607"/>
  <c r="X607"/>
  <c r="W607"/>
  <c r="V607"/>
  <c r="U607"/>
  <c r="T607"/>
  <c r="S607"/>
  <c r="R607"/>
  <c r="Q607"/>
  <c r="P607"/>
  <c r="O607"/>
  <c r="N607"/>
  <c r="M607"/>
  <c r="L607"/>
  <c r="K607"/>
  <c r="J607"/>
  <c r="I607"/>
  <c r="D607"/>
  <c r="C607"/>
  <c r="AV598"/>
  <c r="AU598"/>
  <c r="AT598"/>
  <c r="AS598"/>
  <c r="AR598"/>
  <c r="AQ598"/>
  <c r="AP598"/>
  <c r="AO598"/>
  <c r="AN598"/>
  <c r="AM598"/>
  <c r="AL598"/>
  <c r="AK598"/>
  <c r="AJ598"/>
  <c r="AI598"/>
  <c r="AH598"/>
  <c r="AG598"/>
  <c r="AF598"/>
  <c r="AE598"/>
  <c r="AD598"/>
  <c r="AC598"/>
  <c r="Z598"/>
  <c r="Y598"/>
  <c r="X598"/>
  <c r="W598"/>
  <c r="V598"/>
  <c r="U598"/>
  <c r="T598"/>
  <c r="S598"/>
  <c r="R598"/>
  <c r="Q598"/>
  <c r="P598"/>
  <c r="O598"/>
  <c r="N598"/>
  <c r="M598"/>
  <c r="L598"/>
  <c r="K598"/>
  <c r="J598"/>
  <c r="I598"/>
  <c r="D598"/>
  <c r="C598"/>
  <c r="R596"/>
  <c r="K596"/>
  <c r="W595"/>
  <c r="AQ594"/>
  <c r="AM594"/>
  <c r="Z594"/>
  <c r="Y594"/>
  <c r="U594"/>
  <c r="J594"/>
  <c r="I594"/>
  <c r="AG593"/>
  <c r="AC593"/>
  <c r="Q593"/>
  <c r="P593"/>
  <c r="L593"/>
  <c r="Z592"/>
  <c r="J592"/>
  <c r="S591"/>
  <c r="AU590"/>
  <c r="AQ590"/>
  <c r="V590"/>
  <c r="U590"/>
  <c r="M590"/>
  <c r="AS589"/>
  <c r="AC589"/>
  <c r="T589"/>
  <c r="P589"/>
  <c r="W588"/>
  <c r="AV586"/>
  <c r="AU586"/>
  <c r="AT586"/>
  <c r="AS586"/>
  <c r="AR586"/>
  <c r="AQ586"/>
  <c r="AP586"/>
  <c r="AO586"/>
  <c r="AN586"/>
  <c r="AM586"/>
  <c r="AL586"/>
  <c r="AK586"/>
  <c r="AJ586"/>
  <c r="AI586"/>
  <c r="AH586"/>
  <c r="AG586"/>
  <c r="AF586"/>
  <c r="AE586"/>
  <c r="AD586"/>
  <c r="AC586"/>
  <c r="Z586"/>
  <c r="Y586"/>
  <c r="X586"/>
  <c r="W586"/>
  <c r="V586"/>
  <c r="U586"/>
  <c r="T586"/>
  <c r="S586"/>
  <c r="R586"/>
  <c r="Q586"/>
  <c r="P586"/>
  <c r="O586"/>
  <c r="N586"/>
  <c r="M586"/>
  <c r="L586"/>
  <c r="K586"/>
  <c r="J586"/>
  <c r="I586"/>
  <c r="D586"/>
  <c r="C586"/>
  <c r="AU584"/>
  <c r="AN584"/>
  <c r="AM584"/>
  <c r="AJ584"/>
  <c r="AI584"/>
  <c r="AE584"/>
  <c r="Z584"/>
  <c r="R584"/>
  <c r="N584"/>
  <c r="J584"/>
  <c r="AE583"/>
  <c r="S583"/>
  <c r="U582"/>
  <c r="Q582"/>
  <c r="M582"/>
  <c r="AQ581"/>
  <c r="Q581"/>
  <c r="AK580"/>
  <c r="Y580"/>
  <c r="U580"/>
  <c r="M580"/>
  <c r="I580"/>
  <c r="AI579"/>
  <c r="Y578"/>
  <c r="Q578"/>
  <c r="AU577"/>
  <c r="AU575"/>
  <c r="S575"/>
  <c r="Y574"/>
  <c r="Q574"/>
  <c r="M574"/>
  <c r="I574"/>
  <c r="AI573"/>
  <c r="AV572"/>
  <c r="AU572"/>
  <c r="AT572"/>
  <c r="AS572"/>
  <c r="AR572"/>
  <c r="AQ572"/>
  <c r="AP572"/>
  <c r="AO572"/>
  <c r="AN572"/>
  <c r="AM572"/>
  <c r="AL572"/>
  <c r="AK572"/>
  <c r="AJ572"/>
  <c r="AI572"/>
  <c r="AH572"/>
  <c r="AG572"/>
  <c r="AF572"/>
  <c r="AE572"/>
  <c r="AD572"/>
  <c r="AC572"/>
  <c r="Z572"/>
  <c r="Y572"/>
  <c r="X572"/>
  <c r="W572"/>
  <c r="V572"/>
  <c r="U572"/>
  <c r="T572"/>
  <c r="S572"/>
  <c r="R572"/>
  <c r="Q572"/>
  <c r="P572"/>
  <c r="O572"/>
  <c r="N572"/>
  <c r="M572"/>
  <c r="L572"/>
  <c r="K572"/>
  <c r="J572"/>
  <c r="I572"/>
  <c r="D572"/>
  <c r="C572"/>
  <c r="Z556"/>
  <c r="R556"/>
  <c r="N552"/>
  <c r="AV551"/>
  <c r="AU551"/>
  <c r="AT551"/>
  <c r="AS551"/>
  <c r="AR551"/>
  <c r="AQ551"/>
  <c r="AP551"/>
  <c r="AO551"/>
  <c r="AN551"/>
  <c r="AM551"/>
  <c r="AL551"/>
  <c r="AK551"/>
  <c r="AJ551"/>
  <c r="AI551"/>
  <c r="AH551"/>
  <c r="AG551"/>
  <c r="AF551"/>
  <c r="AE551"/>
  <c r="AD551"/>
  <c r="AC551"/>
  <c r="Z551"/>
  <c r="Y551"/>
  <c r="X551"/>
  <c r="W551"/>
  <c r="V551"/>
  <c r="U551"/>
  <c r="T551"/>
  <c r="S551"/>
  <c r="R551"/>
  <c r="Q551"/>
  <c r="P551"/>
  <c r="O551"/>
  <c r="N551"/>
  <c r="M551"/>
  <c r="L551"/>
  <c r="K551"/>
  <c r="J551"/>
  <c r="I551"/>
  <c r="D551"/>
  <c r="C551"/>
  <c r="AU549"/>
  <c r="AS549"/>
  <c r="AO549"/>
  <c r="AM549"/>
  <c r="AK549"/>
  <c r="AG549"/>
  <c r="AE549"/>
  <c r="AC549"/>
  <c r="W549"/>
  <c r="O549"/>
  <c r="AU548"/>
  <c r="AQ548"/>
  <c r="AM548"/>
  <c r="AI548"/>
  <c r="AE548"/>
  <c r="Y548"/>
  <c r="U548"/>
  <c r="Q548"/>
  <c r="M548"/>
  <c r="I548"/>
  <c r="AS547"/>
  <c r="AO547"/>
  <c r="AK547"/>
  <c r="AG547"/>
  <c r="AC547"/>
  <c r="AU546"/>
  <c r="AQ546"/>
  <c r="AO546"/>
  <c r="AM546"/>
  <c r="AI546"/>
  <c r="AG546"/>
  <c r="AE546"/>
  <c r="Y546"/>
  <c r="W546"/>
  <c r="U546"/>
  <c r="Q546"/>
  <c r="O546"/>
  <c r="M546"/>
  <c r="I546"/>
  <c r="AV545"/>
  <c r="AU545"/>
  <c r="AT545"/>
  <c r="AS545"/>
  <c r="AR545"/>
  <c r="AQ545"/>
  <c r="AP545"/>
  <c r="AO545"/>
  <c r="AN545"/>
  <c r="AM545"/>
  <c r="AL545"/>
  <c r="AK545"/>
  <c r="AJ545"/>
  <c r="AI545"/>
  <c r="AH545"/>
  <c r="AG545"/>
  <c r="AF545"/>
  <c r="AE545"/>
  <c r="AD545"/>
  <c r="AC545"/>
  <c r="Z545"/>
  <c r="Y545"/>
  <c r="X545"/>
  <c r="W545"/>
  <c r="V545"/>
  <c r="U545"/>
  <c r="T545"/>
  <c r="S545"/>
  <c r="R545"/>
  <c r="Q545"/>
  <c r="P545"/>
  <c r="O545"/>
  <c r="N545"/>
  <c r="M545"/>
  <c r="L545"/>
  <c r="K545"/>
  <c r="J545"/>
  <c r="I545"/>
  <c r="D545"/>
  <c r="C545"/>
  <c r="AV543"/>
  <c r="AU543"/>
  <c r="AT543"/>
  <c r="AS543"/>
  <c r="AR543"/>
  <c r="AQ543"/>
  <c r="AP543"/>
  <c r="AO543"/>
  <c r="AN543"/>
  <c r="AM543"/>
  <c r="AL543"/>
  <c r="AK543"/>
  <c r="AJ543"/>
  <c r="AI543"/>
  <c r="AH543"/>
  <c r="AG543"/>
  <c r="AF543"/>
  <c r="AE543"/>
  <c r="AD543"/>
  <c r="AC543"/>
  <c r="Z543"/>
  <c r="Y543"/>
  <c r="X543"/>
  <c r="W543"/>
  <c r="V543"/>
  <c r="U543"/>
  <c r="T543"/>
  <c r="S543"/>
  <c r="R543"/>
  <c r="Q543"/>
  <c r="P543"/>
  <c r="O543"/>
  <c r="N543"/>
  <c r="M543"/>
  <c r="L543"/>
  <c r="K543"/>
  <c r="J543"/>
  <c r="I543"/>
  <c r="AV542"/>
  <c r="AU542"/>
  <c r="AT542"/>
  <c r="AS542"/>
  <c r="AR542"/>
  <c r="AQ542"/>
  <c r="AP542"/>
  <c r="AO542"/>
  <c r="AN542"/>
  <c r="AM542"/>
  <c r="AL542"/>
  <c r="AK542"/>
  <c r="AJ542"/>
  <c r="AI542"/>
  <c r="AH542"/>
  <c r="AG542"/>
  <c r="AF542"/>
  <c r="AE542"/>
  <c r="AD542"/>
  <c r="AC542"/>
  <c r="Z542"/>
  <c r="Y542"/>
  <c r="X542"/>
  <c r="W542"/>
  <c r="V542"/>
  <c r="U542"/>
  <c r="T542"/>
  <c r="S542"/>
  <c r="R542"/>
  <c r="Q542"/>
  <c r="P542"/>
  <c r="O542"/>
  <c r="N542"/>
  <c r="M542"/>
  <c r="L542"/>
  <c r="K542"/>
  <c r="J542"/>
  <c r="I542"/>
  <c r="AV541"/>
  <c r="AU541"/>
  <c r="AT541"/>
  <c r="AS541"/>
  <c r="AR541"/>
  <c r="AQ541"/>
  <c r="AP541"/>
  <c r="AO541"/>
  <c r="AN541"/>
  <c r="AM541"/>
  <c r="AL541"/>
  <c r="AK541"/>
  <c r="AJ541"/>
  <c r="AI541"/>
  <c r="AH541"/>
  <c r="AG541"/>
  <c r="AF541"/>
  <c r="AE541"/>
  <c r="AD541"/>
  <c r="AC541"/>
  <c r="Z541"/>
  <c r="Y541"/>
  <c r="X541"/>
  <c r="W541"/>
  <c r="V541"/>
  <c r="U541"/>
  <c r="T541"/>
  <c r="S541"/>
  <c r="R541"/>
  <c r="Q541"/>
  <c r="P541"/>
  <c r="O541"/>
  <c r="N541"/>
  <c r="M541"/>
  <c r="L541"/>
  <c r="K541"/>
  <c r="J541"/>
  <c r="I541"/>
  <c r="AV540"/>
  <c r="AU540"/>
  <c r="AT540"/>
  <c r="AS540"/>
  <c r="AR540"/>
  <c r="AQ540"/>
  <c r="AP540"/>
  <c r="AO540"/>
  <c r="AN540"/>
  <c r="AM540"/>
  <c r="AL540"/>
  <c r="AK540"/>
  <c r="AJ540"/>
  <c r="AI540"/>
  <c r="AH540"/>
  <c r="AG540"/>
  <c r="AF540"/>
  <c r="AE540"/>
  <c r="AD540"/>
  <c r="AC540"/>
  <c r="Z540"/>
  <c r="Y540"/>
  <c r="X540"/>
  <c r="W540"/>
  <c r="V540"/>
  <c r="U540"/>
  <c r="T540"/>
  <c r="S540"/>
  <c r="R540"/>
  <c r="Q540"/>
  <c r="P540"/>
  <c r="O540"/>
  <c r="N540"/>
  <c r="M540"/>
  <c r="L540"/>
  <c r="K540"/>
  <c r="J540"/>
  <c r="I540"/>
  <c r="AV539"/>
  <c r="AU539"/>
  <c r="AT539"/>
  <c r="AS539"/>
  <c r="AR539"/>
  <c r="AQ539"/>
  <c r="AP539"/>
  <c r="AO539"/>
  <c r="AN539"/>
  <c r="AM539"/>
  <c r="AL539"/>
  <c r="AK539"/>
  <c r="AJ539"/>
  <c r="AI539"/>
  <c r="AH539"/>
  <c r="AG539"/>
  <c r="AF539"/>
  <c r="AE539"/>
  <c r="AD539"/>
  <c r="AC539"/>
  <c r="Z539"/>
  <c r="Y539"/>
  <c r="X539"/>
  <c r="W539"/>
  <c r="V539"/>
  <c r="U539"/>
  <c r="T539"/>
  <c r="S539"/>
  <c r="R539"/>
  <c r="Q539"/>
  <c r="P539"/>
  <c r="O539"/>
  <c r="N539"/>
  <c r="M539"/>
  <c r="L539"/>
  <c r="K539"/>
  <c r="J539"/>
  <c r="I539"/>
  <c r="AV538"/>
  <c r="AU538"/>
  <c r="AT538"/>
  <c r="AS538"/>
  <c r="AR538"/>
  <c r="AQ538"/>
  <c r="AP538"/>
  <c r="AO538"/>
  <c r="AN538"/>
  <c r="AM538"/>
  <c r="AL538"/>
  <c r="AK538"/>
  <c r="AJ538"/>
  <c r="AI538"/>
  <c r="AH538"/>
  <c r="AG538"/>
  <c r="AF538"/>
  <c r="AE538"/>
  <c r="AD538"/>
  <c r="AC538"/>
  <c r="Z538"/>
  <c r="Y538"/>
  <c r="X538"/>
  <c r="W538"/>
  <c r="V538"/>
  <c r="U538"/>
  <c r="T538"/>
  <c r="S538"/>
  <c r="R538"/>
  <c r="Q538"/>
  <c r="P538"/>
  <c r="O538"/>
  <c r="N538"/>
  <c r="M538"/>
  <c r="L538"/>
  <c r="K538"/>
  <c r="J538"/>
  <c r="I538"/>
  <c r="AV537"/>
  <c r="AU537"/>
  <c r="AT537"/>
  <c r="AS537"/>
  <c r="AR537"/>
  <c r="AQ537"/>
  <c r="AP537"/>
  <c r="AO537"/>
  <c r="AN537"/>
  <c r="AM537"/>
  <c r="AL537"/>
  <c r="AK537"/>
  <c r="AJ537"/>
  <c r="AI537"/>
  <c r="AH537"/>
  <c r="AG537"/>
  <c r="AF537"/>
  <c r="AE537"/>
  <c r="AD537"/>
  <c r="AC537"/>
  <c r="Z537"/>
  <c r="Y537"/>
  <c r="X537"/>
  <c r="W537"/>
  <c r="V537"/>
  <c r="U537"/>
  <c r="T537"/>
  <c r="S537"/>
  <c r="R537"/>
  <c r="Q537"/>
  <c r="P537"/>
  <c r="O537"/>
  <c r="N537"/>
  <c r="M537"/>
  <c r="L537"/>
  <c r="K537"/>
  <c r="J537"/>
  <c r="I537"/>
  <c r="AV536"/>
  <c r="AU536"/>
  <c r="AT536"/>
  <c r="AS536"/>
  <c r="AR536"/>
  <c r="AQ536"/>
  <c r="AP536"/>
  <c r="AO536"/>
  <c r="AN536"/>
  <c r="AM536"/>
  <c r="AL536"/>
  <c r="AK536"/>
  <c r="AJ536"/>
  <c r="AI536"/>
  <c r="AH536"/>
  <c r="AG536"/>
  <c r="AF536"/>
  <c r="AE536"/>
  <c r="AD536"/>
  <c r="AC536"/>
  <c r="Z536"/>
  <c r="Y536"/>
  <c r="X536"/>
  <c r="W536"/>
  <c r="V536"/>
  <c r="U536"/>
  <c r="T536"/>
  <c r="S536"/>
  <c r="R536"/>
  <c r="Q536"/>
  <c r="P536"/>
  <c r="O536"/>
  <c r="N536"/>
  <c r="M536"/>
  <c r="L536"/>
  <c r="K536"/>
  <c r="J536"/>
  <c r="I536"/>
  <c r="D536"/>
  <c r="C536"/>
  <c r="T534"/>
  <c r="P534"/>
  <c r="V533"/>
  <c r="AH532"/>
  <c r="AD532"/>
  <c r="T532"/>
  <c r="L532"/>
  <c r="AV531"/>
  <c r="AU531"/>
  <c r="AT531"/>
  <c r="AS531"/>
  <c r="AR531"/>
  <c r="AQ531"/>
  <c r="AP531"/>
  <c r="AO531"/>
  <c r="AN531"/>
  <c r="AM531"/>
  <c r="AL531"/>
  <c r="AK531"/>
  <c r="AJ531"/>
  <c r="AI531"/>
  <c r="AH531"/>
  <c r="AG531"/>
  <c r="AF531"/>
  <c r="AE531"/>
  <c r="AD531"/>
  <c r="AC531"/>
  <c r="Z531"/>
  <c r="Y531"/>
  <c r="X531"/>
  <c r="W531"/>
  <c r="V531"/>
  <c r="U531"/>
  <c r="T531"/>
  <c r="S531"/>
  <c r="R531"/>
  <c r="Q531"/>
  <c r="P531"/>
  <c r="O531"/>
  <c r="N531"/>
  <c r="M531"/>
  <c r="L531"/>
  <c r="K531"/>
  <c r="J531"/>
  <c r="I531"/>
  <c r="D531"/>
  <c r="C531"/>
  <c r="V529"/>
  <c r="N529"/>
  <c r="AN528"/>
  <c r="AF528"/>
  <c r="S528"/>
  <c r="R528"/>
  <c r="X527"/>
  <c r="L527"/>
  <c r="V526"/>
  <c r="AP525"/>
  <c r="AL525"/>
  <c r="AH525"/>
  <c r="Z525"/>
  <c r="N525"/>
  <c r="J525"/>
  <c r="I525"/>
  <c r="AJ524"/>
  <c r="T524"/>
  <c r="AV523"/>
  <c r="AU523"/>
  <c r="AT523"/>
  <c r="AS523"/>
  <c r="AR523"/>
  <c r="AQ523"/>
  <c r="AP523"/>
  <c r="AO523"/>
  <c r="AN523"/>
  <c r="AM523"/>
  <c r="AL523"/>
  <c r="AK523"/>
  <c r="AJ523"/>
  <c r="AI523"/>
  <c r="AH523"/>
  <c r="AG523"/>
  <c r="AF523"/>
  <c r="AE523"/>
  <c r="AD523"/>
  <c r="AC523"/>
  <c r="Z523"/>
  <c r="Y523"/>
  <c r="X523"/>
  <c r="W523"/>
  <c r="V523"/>
  <c r="U523"/>
  <c r="T523"/>
  <c r="S523"/>
  <c r="R523"/>
  <c r="Q523"/>
  <c r="P523"/>
  <c r="O523"/>
  <c r="N523"/>
  <c r="M523"/>
  <c r="L523"/>
  <c r="K523"/>
  <c r="J523"/>
  <c r="I523"/>
  <c r="D523"/>
  <c r="C523"/>
  <c r="AT521"/>
  <c r="AL521"/>
  <c r="AH521"/>
  <c r="AD521"/>
  <c r="N521"/>
  <c r="L521"/>
  <c r="AD520"/>
  <c r="V520"/>
  <c r="AL519"/>
  <c r="AD519"/>
  <c r="P519"/>
  <c r="AH518"/>
  <c r="Z518"/>
  <c r="V518"/>
  <c r="J518"/>
  <c r="AV517"/>
  <c r="AU517"/>
  <c r="AT517"/>
  <c r="AS517"/>
  <c r="AR517"/>
  <c r="AQ517"/>
  <c r="AP517"/>
  <c r="AO517"/>
  <c r="AN517"/>
  <c r="AM517"/>
  <c r="AL517"/>
  <c r="AK517"/>
  <c r="AJ517"/>
  <c r="AI517"/>
  <c r="AH517"/>
  <c r="AG517"/>
  <c r="AF517"/>
  <c r="AE517"/>
  <c r="AD517"/>
  <c r="AC517"/>
  <c r="Z517"/>
  <c r="Y517"/>
  <c r="X517"/>
  <c r="W517"/>
  <c r="V517"/>
  <c r="U517"/>
  <c r="T517"/>
  <c r="S517"/>
  <c r="R517"/>
  <c r="Q517"/>
  <c r="P517"/>
  <c r="O517"/>
  <c r="N517"/>
  <c r="M517"/>
  <c r="L517"/>
  <c r="K517"/>
  <c r="J517"/>
  <c r="I517"/>
  <c r="D517"/>
  <c r="C517"/>
  <c r="AR515"/>
  <c r="AF515"/>
  <c r="S515"/>
  <c r="R515"/>
  <c r="J515"/>
  <c r="AQ514"/>
  <c r="AM514"/>
  <c r="AL514"/>
  <c r="T514"/>
  <c r="P514"/>
  <c r="AS513"/>
  <c r="AR513"/>
  <c r="AG513"/>
  <c r="T513"/>
  <c r="P513"/>
  <c r="AR512"/>
  <c r="AH512"/>
  <c r="V512"/>
  <c r="J512"/>
  <c r="AJ511"/>
  <c r="AH511"/>
  <c r="V511"/>
  <c r="R511"/>
  <c r="AV510"/>
  <c r="AU510"/>
  <c r="AT510"/>
  <c r="AS510"/>
  <c r="AR510"/>
  <c r="AQ510"/>
  <c r="AP510"/>
  <c r="AO510"/>
  <c r="AN510"/>
  <c r="AM510"/>
  <c r="AL510"/>
  <c r="AK510"/>
  <c r="AJ510"/>
  <c r="AI510"/>
  <c r="AH510"/>
  <c r="AG510"/>
  <c r="AF510"/>
  <c r="AE510"/>
  <c r="AD510"/>
  <c r="AC510"/>
  <c r="Z510"/>
  <c r="Y510"/>
  <c r="X510"/>
  <c r="W510"/>
  <c r="V510"/>
  <c r="U510"/>
  <c r="T510"/>
  <c r="S510"/>
  <c r="R510"/>
  <c r="Q510"/>
  <c r="P510"/>
  <c r="O510"/>
  <c r="N510"/>
  <c r="M510"/>
  <c r="L510"/>
  <c r="K510"/>
  <c r="J510"/>
  <c r="I510"/>
  <c r="D510"/>
  <c r="C510"/>
  <c r="AP508"/>
  <c r="X508"/>
  <c r="P508"/>
  <c r="AV507"/>
  <c r="X507"/>
  <c r="P507"/>
  <c r="AT506"/>
  <c r="AT505"/>
  <c r="AS505"/>
  <c r="AH505"/>
  <c r="AG505"/>
  <c r="X505"/>
  <c r="P505"/>
  <c r="AP504"/>
  <c r="X504"/>
  <c r="P504"/>
  <c r="AV503"/>
  <c r="X503"/>
  <c r="P503"/>
  <c r="AT502"/>
  <c r="AV501"/>
  <c r="AU501"/>
  <c r="AT501"/>
  <c r="AS501"/>
  <c r="AR501"/>
  <c r="AQ501"/>
  <c r="AP501"/>
  <c r="AO501"/>
  <c r="AN501"/>
  <c r="AM501"/>
  <c r="AL501"/>
  <c r="AK501"/>
  <c r="AJ501"/>
  <c r="AI501"/>
  <c r="AH501"/>
  <c r="AG501"/>
  <c r="AF501"/>
  <c r="AE501"/>
  <c r="AD501"/>
  <c r="AC501"/>
  <c r="Z501"/>
  <c r="Y501"/>
  <c r="X501"/>
  <c r="W501"/>
  <c r="V501"/>
  <c r="U501"/>
  <c r="T501"/>
  <c r="S501"/>
  <c r="R501"/>
  <c r="Q501"/>
  <c r="P501"/>
  <c r="O501"/>
  <c r="N501"/>
  <c r="M501"/>
  <c r="L501"/>
  <c r="K501"/>
  <c r="J501"/>
  <c r="I501"/>
  <c r="D501"/>
  <c r="C501"/>
  <c r="AH499"/>
  <c r="AD499"/>
  <c r="T499"/>
  <c r="T495"/>
  <c r="AV493"/>
  <c r="AR493"/>
  <c r="T493"/>
  <c r="AD492"/>
  <c r="P492"/>
  <c r="AP490"/>
  <c r="AJ489"/>
  <c r="AF489"/>
  <c r="AR487"/>
  <c r="AJ487"/>
  <c r="AR486"/>
  <c r="P483"/>
  <c r="AV481"/>
  <c r="AU481"/>
  <c r="AT481"/>
  <c r="AS481"/>
  <c r="AR481"/>
  <c r="AQ481"/>
  <c r="AP481"/>
  <c r="AO481"/>
  <c r="AN481"/>
  <c r="AM481"/>
  <c r="AL481"/>
  <c r="AK481"/>
  <c r="AJ481"/>
  <c r="AI481"/>
  <c r="AH481"/>
  <c r="AG481"/>
  <c r="AF481"/>
  <c r="AE481"/>
  <c r="AD481"/>
  <c r="AC481"/>
  <c r="Z481"/>
  <c r="Y481"/>
  <c r="X481"/>
  <c r="W481"/>
  <c r="V481"/>
  <c r="U481"/>
  <c r="T481"/>
  <c r="S481"/>
  <c r="R481"/>
  <c r="Q481"/>
  <c r="P481"/>
  <c r="O481"/>
  <c r="N481"/>
  <c r="M481"/>
  <c r="L481"/>
  <c r="K481"/>
  <c r="J481"/>
  <c r="I481"/>
  <c r="D481"/>
  <c r="C481"/>
  <c r="AV478"/>
  <c r="Z477"/>
  <c r="P477"/>
  <c r="AR476"/>
  <c r="AP474"/>
  <c r="Q474"/>
  <c r="N473"/>
  <c r="R468"/>
  <c r="AV467"/>
  <c r="AU467"/>
  <c r="AT467"/>
  <c r="AS467"/>
  <c r="AR467"/>
  <c r="AQ467"/>
  <c r="AP467"/>
  <c r="AO467"/>
  <c r="AN467"/>
  <c r="AM467"/>
  <c r="AL467"/>
  <c r="AK467"/>
  <c r="AJ467"/>
  <c r="AI467"/>
  <c r="AH467"/>
  <c r="AG467"/>
  <c r="AF467"/>
  <c r="AE467"/>
  <c r="AD467"/>
  <c r="AC467"/>
  <c r="Z467"/>
  <c r="Y467"/>
  <c r="X467"/>
  <c r="W467"/>
  <c r="V467"/>
  <c r="U467"/>
  <c r="T467"/>
  <c r="S467"/>
  <c r="R467"/>
  <c r="Q467"/>
  <c r="P467"/>
  <c r="O467"/>
  <c r="N467"/>
  <c r="M467"/>
  <c r="L467"/>
  <c r="K467"/>
  <c r="J467"/>
  <c r="I467"/>
  <c r="D467"/>
  <c r="C467"/>
  <c r="AJ458"/>
  <c r="U458"/>
  <c r="AJ457"/>
  <c r="V457"/>
  <c r="AT456"/>
  <c r="AD456"/>
  <c r="X456"/>
  <c r="AV455"/>
  <c r="X455"/>
  <c r="AV454"/>
  <c r="AU454"/>
  <c r="AT454"/>
  <c r="AS454"/>
  <c r="AR454"/>
  <c r="AQ454"/>
  <c r="AP454"/>
  <c r="AO454"/>
  <c r="AN454"/>
  <c r="AM454"/>
  <c r="AL454"/>
  <c r="AK454"/>
  <c r="AJ454"/>
  <c r="AI454"/>
  <c r="AH454"/>
  <c r="AG454"/>
  <c r="AF454"/>
  <c r="AE454"/>
  <c r="AD454"/>
  <c r="AC454"/>
  <c r="Z454"/>
  <c r="Y454"/>
  <c r="X454"/>
  <c r="W454"/>
  <c r="V454"/>
  <c r="U454"/>
  <c r="T454"/>
  <c r="S454"/>
  <c r="R454"/>
  <c r="Q454"/>
  <c r="P454"/>
  <c r="O454"/>
  <c r="N454"/>
  <c r="M454"/>
  <c r="L454"/>
  <c r="K454"/>
  <c r="J454"/>
  <c r="I454"/>
  <c r="D454"/>
  <c r="C454"/>
  <c r="AV445"/>
  <c r="AU445"/>
  <c r="AT445"/>
  <c r="AS445"/>
  <c r="AR445"/>
  <c r="AQ445"/>
  <c r="AP445"/>
  <c r="AO445"/>
  <c r="AN445"/>
  <c r="AM445"/>
  <c r="AL445"/>
  <c r="AK445"/>
  <c r="AJ445"/>
  <c r="AI445"/>
  <c r="AH445"/>
  <c r="AG445"/>
  <c r="AF445"/>
  <c r="AE445"/>
  <c r="AD445"/>
  <c r="AC445"/>
  <c r="Z445"/>
  <c r="Y445"/>
  <c r="X445"/>
  <c r="W445"/>
  <c r="V445"/>
  <c r="U445"/>
  <c r="T445"/>
  <c r="S445"/>
  <c r="R445"/>
  <c r="Q445"/>
  <c r="P445"/>
  <c r="O445"/>
  <c r="N445"/>
  <c r="M445"/>
  <c r="L445"/>
  <c r="K445"/>
  <c r="J445"/>
  <c r="I445"/>
  <c r="D445"/>
  <c r="C445"/>
  <c r="V443"/>
  <c r="S443"/>
  <c r="Z441"/>
  <c r="R441"/>
  <c r="T440"/>
  <c r="V439"/>
  <c r="N439"/>
  <c r="K439"/>
  <c r="Z437"/>
  <c r="J437"/>
  <c r="U436"/>
  <c r="T436"/>
  <c r="L436"/>
  <c r="W435"/>
  <c r="V435"/>
  <c r="N435"/>
  <c r="AV433"/>
  <c r="AU433"/>
  <c r="AT433"/>
  <c r="AS433"/>
  <c r="AR433"/>
  <c r="AQ433"/>
  <c r="AP433"/>
  <c r="AO433"/>
  <c r="AN433"/>
  <c r="AM433"/>
  <c r="AL433"/>
  <c r="AK433"/>
  <c r="AJ433"/>
  <c r="AI433"/>
  <c r="AH433"/>
  <c r="AG433"/>
  <c r="AF433"/>
  <c r="AE433"/>
  <c r="AD433"/>
  <c r="AC433"/>
  <c r="Z433"/>
  <c r="Y433"/>
  <c r="X433"/>
  <c r="W433"/>
  <c r="V433"/>
  <c r="U433"/>
  <c r="T433"/>
  <c r="S433"/>
  <c r="R433"/>
  <c r="Q433"/>
  <c r="P433"/>
  <c r="O433"/>
  <c r="N433"/>
  <c r="M433"/>
  <c r="L433"/>
  <c r="K433"/>
  <c r="J433"/>
  <c r="I433"/>
  <c r="D433"/>
  <c r="C433"/>
  <c r="AU431"/>
  <c r="AQ431"/>
  <c r="AM431"/>
  <c r="AI431"/>
  <c r="AE431"/>
  <c r="AE430"/>
  <c r="T430"/>
  <c r="AH428"/>
  <c r="X428"/>
  <c r="AR427"/>
  <c r="AN427"/>
  <c r="AU426"/>
  <c r="AE426"/>
  <c r="AV425"/>
  <c r="AJ425"/>
  <c r="AF425"/>
  <c r="AM424"/>
  <c r="X424"/>
  <c r="AN423"/>
  <c r="AI422"/>
  <c r="T422"/>
  <c r="AL420"/>
  <c r="AD420"/>
  <c r="AV419"/>
  <c r="AU419"/>
  <c r="AT419"/>
  <c r="AS419"/>
  <c r="AR419"/>
  <c r="AQ419"/>
  <c r="AP419"/>
  <c r="AO419"/>
  <c r="AN419"/>
  <c r="AM419"/>
  <c r="AL419"/>
  <c r="AK419"/>
  <c r="AJ419"/>
  <c r="AI419"/>
  <c r="AH419"/>
  <c r="AG419"/>
  <c r="AF419"/>
  <c r="AE419"/>
  <c r="AD419"/>
  <c r="AC419"/>
  <c r="Z419"/>
  <c r="Y419"/>
  <c r="X419"/>
  <c r="W419"/>
  <c r="V419"/>
  <c r="U419"/>
  <c r="T419"/>
  <c r="S419"/>
  <c r="R419"/>
  <c r="Q419"/>
  <c r="P419"/>
  <c r="O419"/>
  <c r="N419"/>
  <c r="M419"/>
  <c r="L419"/>
  <c r="K419"/>
  <c r="J419"/>
  <c r="I419"/>
  <c r="D419"/>
  <c r="C419"/>
  <c r="AU416"/>
  <c r="AP413"/>
  <c r="AD403"/>
  <c r="AV398"/>
  <c r="AU398"/>
  <c r="AT398"/>
  <c r="AS398"/>
  <c r="AR398"/>
  <c r="AQ398"/>
  <c r="AP398"/>
  <c r="AO398"/>
  <c r="AN398"/>
  <c r="AM398"/>
  <c r="AL398"/>
  <c r="AK398"/>
  <c r="AJ398"/>
  <c r="AI398"/>
  <c r="AH398"/>
  <c r="AG398"/>
  <c r="AF398"/>
  <c r="AE398"/>
  <c r="AD398"/>
  <c r="AC398"/>
  <c r="Z398"/>
  <c r="Y398"/>
  <c r="X398"/>
  <c r="W398"/>
  <c r="V398"/>
  <c r="U398"/>
  <c r="T398"/>
  <c r="S398"/>
  <c r="R398"/>
  <c r="Q398"/>
  <c r="P398"/>
  <c r="O398"/>
  <c r="N398"/>
  <c r="M398"/>
  <c r="L398"/>
  <c r="K398"/>
  <c r="J398"/>
  <c r="I398"/>
  <c r="D398"/>
  <c r="C398"/>
  <c r="AV395"/>
  <c r="AU395"/>
  <c r="AN395"/>
  <c r="AM395"/>
  <c r="AF395"/>
  <c r="AE395"/>
  <c r="AP394"/>
  <c r="AO394"/>
  <c r="AH394"/>
  <c r="AG394"/>
  <c r="AV392"/>
  <c r="AU392"/>
  <c r="AT392"/>
  <c r="AS392"/>
  <c r="AR392"/>
  <c r="AQ392"/>
  <c r="AP392"/>
  <c r="AO392"/>
  <c r="AN392"/>
  <c r="AM392"/>
  <c r="AL392"/>
  <c r="AK392"/>
  <c r="AJ392"/>
  <c r="AI392"/>
  <c r="AH392"/>
  <c r="AG392"/>
  <c r="AF392"/>
  <c r="AE392"/>
  <c r="AD392"/>
  <c r="AC392"/>
  <c r="Z392"/>
  <c r="Y392"/>
  <c r="X392"/>
  <c r="W392"/>
  <c r="V392"/>
  <c r="U392"/>
  <c r="T392"/>
  <c r="S392"/>
  <c r="R392"/>
  <c r="Q392"/>
  <c r="P392"/>
  <c r="O392"/>
  <c r="N392"/>
  <c r="M392"/>
  <c r="L392"/>
  <c r="K392"/>
  <c r="J392"/>
  <c r="I392"/>
  <c r="D392"/>
  <c r="C392"/>
  <c r="AV390"/>
  <c r="AU390"/>
  <c r="AT390"/>
  <c r="AS390"/>
  <c r="AR390"/>
  <c r="AQ390"/>
  <c r="AP390"/>
  <c r="AO390"/>
  <c r="AN390"/>
  <c r="AM390"/>
  <c r="AL390"/>
  <c r="AK390"/>
  <c r="AJ390"/>
  <c r="AI390"/>
  <c r="AH390"/>
  <c r="AG390"/>
  <c r="AF390"/>
  <c r="AE390"/>
  <c r="AD390"/>
  <c r="AC390"/>
  <c r="Z390"/>
  <c r="Y390"/>
  <c r="X390"/>
  <c r="W390"/>
  <c r="V390"/>
  <c r="U390"/>
  <c r="T390"/>
  <c r="S390"/>
  <c r="R390"/>
  <c r="Q390"/>
  <c r="P390"/>
  <c r="O390"/>
  <c r="N390"/>
  <c r="M390"/>
  <c r="L390"/>
  <c r="K390"/>
  <c r="J390"/>
  <c r="I390"/>
  <c r="AV389"/>
  <c r="AU389"/>
  <c r="AT389"/>
  <c r="AS389"/>
  <c r="AR389"/>
  <c r="AQ389"/>
  <c r="AP389"/>
  <c r="AO389"/>
  <c r="AN389"/>
  <c r="AM389"/>
  <c r="AL389"/>
  <c r="AK389"/>
  <c r="AJ389"/>
  <c r="AI389"/>
  <c r="AH389"/>
  <c r="AG389"/>
  <c r="AF389"/>
  <c r="AE389"/>
  <c r="AD389"/>
  <c r="AC389"/>
  <c r="Z389"/>
  <c r="Y389"/>
  <c r="X389"/>
  <c r="W389"/>
  <c r="V389"/>
  <c r="U389"/>
  <c r="T389"/>
  <c r="S389"/>
  <c r="R389"/>
  <c r="Q389"/>
  <c r="P389"/>
  <c r="O389"/>
  <c r="N389"/>
  <c r="M389"/>
  <c r="L389"/>
  <c r="K389"/>
  <c r="J389"/>
  <c r="I389"/>
  <c r="AV388"/>
  <c r="AU388"/>
  <c r="AT388"/>
  <c r="AS388"/>
  <c r="AR388"/>
  <c r="AQ388"/>
  <c r="AP388"/>
  <c r="AO388"/>
  <c r="AN388"/>
  <c r="AM388"/>
  <c r="AL388"/>
  <c r="AK388"/>
  <c r="AJ388"/>
  <c r="AI388"/>
  <c r="AH388"/>
  <c r="AG388"/>
  <c r="AF388"/>
  <c r="AE388"/>
  <c r="AD388"/>
  <c r="AC388"/>
  <c r="Z388"/>
  <c r="Y388"/>
  <c r="X388"/>
  <c r="W388"/>
  <c r="V388"/>
  <c r="U388"/>
  <c r="T388"/>
  <c r="S388"/>
  <c r="R388"/>
  <c r="Q388"/>
  <c r="P388"/>
  <c r="O388"/>
  <c r="N388"/>
  <c r="M388"/>
  <c r="L388"/>
  <c r="K388"/>
  <c r="J388"/>
  <c r="I388"/>
  <c r="AV387"/>
  <c r="AU387"/>
  <c r="AT387"/>
  <c r="AS387"/>
  <c r="AR387"/>
  <c r="AQ387"/>
  <c r="AP387"/>
  <c r="AO387"/>
  <c r="AN387"/>
  <c r="AM387"/>
  <c r="AL387"/>
  <c r="AK387"/>
  <c r="AJ387"/>
  <c r="AI387"/>
  <c r="AH387"/>
  <c r="AG387"/>
  <c r="AF387"/>
  <c r="AE387"/>
  <c r="AD387"/>
  <c r="AC387"/>
  <c r="AB387"/>
  <c r="Z387"/>
  <c r="Y387"/>
  <c r="X387"/>
  <c r="W387"/>
  <c r="V387"/>
  <c r="U387"/>
  <c r="T387"/>
  <c r="S387"/>
  <c r="R387"/>
  <c r="Q387"/>
  <c r="P387"/>
  <c r="O387"/>
  <c r="N387"/>
  <c r="M387"/>
  <c r="L387"/>
  <c r="K387"/>
  <c r="J387"/>
  <c r="I387"/>
  <c r="AV386"/>
  <c r="AU386"/>
  <c r="AT386"/>
  <c r="AS386"/>
  <c r="AR386"/>
  <c r="AQ386"/>
  <c r="AP386"/>
  <c r="AO386"/>
  <c r="AN386"/>
  <c r="AM386"/>
  <c r="AL386"/>
  <c r="AK386"/>
  <c r="AJ386"/>
  <c r="AI386"/>
  <c r="AH386"/>
  <c r="AG386"/>
  <c r="AF386"/>
  <c r="AE386"/>
  <c r="AD386"/>
  <c r="AC386"/>
  <c r="Z386"/>
  <c r="Y386"/>
  <c r="X386"/>
  <c r="W386"/>
  <c r="V386"/>
  <c r="U386"/>
  <c r="T386"/>
  <c r="S386"/>
  <c r="R386"/>
  <c r="Q386"/>
  <c r="P386"/>
  <c r="O386"/>
  <c r="N386"/>
  <c r="M386"/>
  <c r="L386"/>
  <c r="K386"/>
  <c r="J386"/>
  <c r="I386"/>
  <c r="AV385"/>
  <c r="AU385"/>
  <c r="AT385"/>
  <c r="AS385"/>
  <c r="AR385"/>
  <c r="AQ385"/>
  <c r="AP385"/>
  <c r="AO385"/>
  <c r="AN385"/>
  <c r="AM385"/>
  <c r="AL385"/>
  <c r="AK385"/>
  <c r="AJ385"/>
  <c r="AI385"/>
  <c r="AH385"/>
  <c r="AG385"/>
  <c r="AF385"/>
  <c r="AE385"/>
  <c r="AD385"/>
  <c r="AC385"/>
  <c r="Z385"/>
  <c r="Y385"/>
  <c r="X385"/>
  <c r="W385"/>
  <c r="V385"/>
  <c r="U385"/>
  <c r="T385"/>
  <c r="S385"/>
  <c r="R385"/>
  <c r="Q385"/>
  <c r="P385"/>
  <c r="O385"/>
  <c r="N385"/>
  <c r="M385"/>
  <c r="L385"/>
  <c r="K385"/>
  <c r="J385"/>
  <c r="I385"/>
  <c r="AV384"/>
  <c r="AU384"/>
  <c r="AT384"/>
  <c r="AS384"/>
  <c r="AR384"/>
  <c r="AQ384"/>
  <c r="AP384"/>
  <c r="AO384"/>
  <c r="AN384"/>
  <c r="AM384"/>
  <c r="AL384"/>
  <c r="AK384"/>
  <c r="AJ384"/>
  <c r="AI384"/>
  <c r="AH384"/>
  <c r="AG384"/>
  <c r="AF384"/>
  <c r="AE384"/>
  <c r="AD384"/>
  <c r="AC384"/>
  <c r="Z384"/>
  <c r="Y384"/>
  <c r="X384"/>
  <c r="W384"/>
  <c r="V384"/>
  <c r="U384"/>
  <c r="T384"/>
  <c r="S384"/>
  <c r="R384"/>
  <c r="Q384"/>
  <c r="P384"/>
  <c r="O384"/>
  <c r="N384"/>
  <c r="M384"/>
  <c r="L384"/>
  <c r="K384"/>
  <c r="J384"/>
  <c r="I384"/>
  <c r="AV383"/>
  <c r="AU383"/>
  <c r="AT383"/>
  <c r="AS383"/>
  <c r="AR383"/>
  <c r="AQ383"/>
  <c r="AP383"/>
  <c r="AO383"/>
  <c r="AN383"/>
  <c r="AM383"/>
  <c r="AL383"/>
  <c r="AK383"/>
  <c r="AJ383"/>
  <c r="AI383"/>
  <c r="AH383"/>
  <c r="AG383"/>
  <c r="AF383"/>
  <c r="AE383"/>
  <c r="AD383"/>
  <c r="AC383"/>
  <c r="Z383"/>
  <c r="Y383"/>
  <c r="X383"/>
  <c r="W383"/>
  <c r="V383"/>
  <c r="U383"/>
  <c r="T383"/>
  <c r="S383"/>
  <c r="R383"/>
  <c r="Q383"/>
  <c r="P383"/>
  <c r="O383"/>
  <c r="N383"/>
  <c r="M383"/>
  <c r="L383"/>
  <c r="K383"/>
  <c r="J383"/>
  <c r="I383"/>
  <c r="D383"/>
  <c r="C383"/>
  <c r="X381"/>
  <c r="T381"/>
  <c r="L381"/>
  <c r="AT379"/>
  <c r="AP379"/>
  <c r="AD379"/>
  <c r="T379"/>
  <c r="P379"/>
  <c r="L379"/>
  <c r="AV378"/>
  <c r="AU378"/>
  <c r="AT378"/>
  <c r="AS378"/>
  <c r="AR378"/>
  <c r="AQ378"/>
  <c r="AP378"/>
  <c r="AO378"/>
  <c r="AN378"/>
  <c r="AM378"/>
  <c r="AL378"/>
  <c r="AK378"/>
  <c r="AJ378"/>
  <c r="AI378"/>
  <c r="AH378"/>
  <c r="AG378"/>
  <c r="AF378"/>
  <c r="AE378"/>
  <c r="AD378"/>
  <c r="AC378"/>
  <c r="Z378"/>
  <c r="Y378"/>
  <c r="X378"/>
  <c r="W378"/>
  <c r="V378"/>
  <c r="U378"/>
  <c r="T378"/>
  <c r="S378"/>
  <c r="R378"/>
  <c r="Q378"/>
  <c r="P378"/>
  <c r="O378"/>
  <c r="N378"/>
  <c r="M378"/>
  <c r="L378"/>
  <c r="K378"/>
  <c r="J378"/>
  <c r="I378"/>
  <c r="D378"/>
  <c r="C378"/>
  <c r="Z376"/>
  <c r="N376"/>
  <c r="J376"/>
  <c r="AV375"/>
  <c r="AR375"/>
  <c r="AF375"/>
  <c r="R375"/>
  <c r="L374"/>
  <c r="X373"/>
  <c r="P373"/>
  <c r="AT372"/>
  <c r="AP372"/>
  <c r="AL372"/>
  <c r="AH372"/>
  <c r="AD372"/>
  <c r="V372"/>
  <c r="N372"/>
  <c r="AV370"/>
  <c r="AU370"/>
  <c r="AT370"/>
  <c r="AS370"/>
  <c r="AR370"/>
  <c r="AQ370"/>
  <c r="AP370"/>
  <c r="AO370"/>
  <c r="AN370"/>
  <c r="AM370"/>
  <c r="AL370"/>
  <c r="AK370"/>
  <c r="AJ370"/>
  <c r="AI370"/>
  <c r="AH370"/>
  <c r="AG370"/>
  <c r="AF370"/>
  <c r="AE370"/>
  <c r="AD370"/>
  <c r="AC370"/>
  <c r="Z370"/>
  <c r="Y370"/>
  <c r="X370"/>
  <c r="W370"/>
  <c r="V370"/>
  <c r="U370"/>
  <c r="T370"/>
  <c r="S370"/>
  <c r="R370"/>
  <c r="Q370"/>
  <c r="P370"/>
  <c r="O370"/>
  <c r="N370"/>
  <c r="M370"/>
  <c r="L370"/>
  <c r="K370"/>
  <c r="J370"/>
  <c r="I370"/>
  <c r="D370"/>
  <c r="C370"/>
  <c r="AP368"/>
  <c r="AL368"/>
  <c r="J368"/>
  <c r="V367"/>
  <c r="P367"/>
  <c r="J367"/>
  <c r="AL366"/>
  <c r="AH366"/>
  <c r="AH365"/>
  <c r="R365"/>
  <c r="L365"/>
  <c r="AV364"/>
  <c r="AU364"/>
  <c r="AT364"/>
  <c r="AS364"/>
  <c r="AR364"/>
  <c r="AQ364"/>
  <c r="AP364"/>
  <c r="AO364"/>
  <c r="AN364"/>
  <c r="AM364"/>
  <c r="AL364"/>
  <c r="AK364"/>
  <c r="AJ364"/>
  <c r="AI364"/>
  <c r="AH364"/>
  <c r="AG364"/>
  <c r="AF364"/>
  <c r="AE364"/>
  <c r="AD364"/>
  <c r="AC364"/>
  <c r="Z364"/>
  <c r="Y364"/>
  <c r="X364"/>
  <c r="W364"/>
  <c r="V364"/>
  <c r="U364"/>
  <c r="T364"/>
  <c r="S364"/>
  <c r="R364"/>
  <c r="Q364"/>
  <c r="P364"/>
  <c r="O364"/>
  <c r="N364"/>
  <c r="M364"/>
  <c r="L364"/>
  <c r="K364"/>
  <c r="J364"/>
  <c r="I364"/>
  <c r="D364"/>
  <c r="C364"/>
  <c r="AV362"/>
  <c r="AF362"/>
  <c r="V362"/>
  <c r="R362"/>
  <c r="J362"/>
  <c r="P361"/>
  <c r="L361"/>
  <c r="AR360"/>
  <c r="AJ360"/>
  <c r="X360"/>
  <c r="T360"/>
  <c r="AH359"/>
  <c r="Z359"/>
  <c r="N359"/>
  <c r="J359"/>
  <c r="I359"/>
  <c r="AJ358"/>
  <c r="AH358"/>
  <c r="R358"/>
  <c r="AV357"/>
  <c r="AU357"/>
  <c r="AT357"/>
  <c r="AS357"/>
  <c r="AR357"/>
  <c r="AQ357"/>
  <c r="AP357"/>
  <c r="AO357"/>
  <c r="AN357"/>
  <c r="AM357"/>
  <c r="AL357"/>
  <c r="AK357"/>
  <c r="AJ357"/>
  <c r="AI357"/>
  <c r="AH357"/>
  <c r="AG357"/>
  <c r="AF357"/>
  <c r="AE357"/>
  <c r="AD357"/>
  <c r="AC357"/>
  <c r="Z357"/>
  <c r="Y357"/>
  <c r="X357"/>
  <c r="W357"/>
  <c r="V357"/>
  <c r="U357"/>
  <c r="T357"/>
  <c r="S357"/>
  <c r="R357"/>
  <c r="Q357"/>
  <c r="P357"/>
  <c r="O357"/>
  <c r="N357"/>
  <c r="M357"/>
  <c r="L357"/>
  <c r="K357"/>
  <c r="J357"/>
  <c r="I357"/>
  <c r="D357"/>
  <c r="C357"/>
  <c r="AH355"/>
  <c r="AF355"/>
  <c r="X355"/>
  <c r="U355"/>
  <c r="T355"/>
  <c r="P355"/>
  <c r="L355"/>
  <c r="AR354"/>
  <c r="AN353"/>
  <c r="AD353"/>
  <c r="AP352"/>
  <c r="AO352"/>
  <c r="AD352"/>
  <c r="AC352"/>
  <c r="T352"/>
  <c r="L352"/>
  <c r="AL351"/>
  <c r="X351"/>
  <c r="P351"/>
  <c r="AS350"/>
  <c r="AR350"/>
  <c r="AP349"/>
  <c r="O349"/>
  <c r="AV348"/>
  <c r="AU348"/>
  <c r="AT348"/>
  <c r="AS348"/>
  <c r="AR348"/>
  <c r="AQ348"/>
  <c r="AP348"/>
  <c r="AO348"/>
  <c r="AN348"/>
  <c r="AM348"/>
  <c r="AL348"/>
  <c r="AK348"/>
  <c r="AJ348"/>
  <c r="AI348"/>
  <c r="AH348"/>
  <c r="AG348"/>
  <c r="AF348"/>
  <c r="AE348"/>
  <c r="AD348"/>
  <c r="AC348"/>
  <c r="Z348"/>
  <c r="Y348"/>
  <c r="X348"/>
  <c r="W348"/>
  <c r="V348"/>
  <c r="U348"/>
  <c r="T348"/>
  <c r="S348"/>
  <c r="R348"/>
  <c r="Q348"/>
  <c r="P348"/>
  <c r="O348"/>
  <c r="N348"/>
  <c r="M348"/>
  <c r="L348"/>
  <c r="K348"/>
  <c r="J348"/>
  <c r="I348"/>
  <c r="D348"/>
  <c r="C348"/>
  <c r="AL346"/>
  <c r="AD345"/>
  <c r="J343"/>
  <c r="AP342"/>
  <c r="T342"/>
  <c r="AR340"/>
  <c r="AF340"/>
  <c r="AH339"/>
  <c r="AR338"/>
  <c r="AN338"/>
  <c r="AF338"/>
  <c r="P338"/>
  <c r="P336"/>
  <c r="AT334"/>
  <c r="AP332"/>
  <c r="AD331"/>
  <c r="L331"/>
  <c r="AJ330"/>
  <c r="AR329"/>
  <c r="AL329"/>
  <c r="T329"/>
  <c r="L329"/>
  <c r="AV328"/>
  <c r="AU328"/>
  <c r="AT328"/>
  <c r="AS328"/>
  <c r="AR328"/>
  <c r="AQ328"/>
  <c r="AP328"/>
  <c r="AO328"/>
  <c r="AN328"/>
  <c r="AM328"/>
  <c r="AL328"/>
  <c r="AK328"/>
  <c r="AJ328"/>
  <c r="AI328"/>
  <c r="AH328"/>
  <c r="AG328"/>
  <c r="AF328"/>
  <c r="AE328"/>
  <c r="AD328"/>
  <c r="AC328"/>
  <c r="AA328"/>
  <c r="Z328"/>
  <c r="Y328"/>
  <c r="X328"/>
  <c r="W328"/>
  <c r="V328"/>
  <c r="U328"/>
  <c r="T328"/>
  <c r="S328"/>
  <c r="R328"/>
  <c r="Q328"/>
  <c r="P328"/>
  <c r="O328"/>
  <c r="N328"/>
  <c r="M328"/>
  <c r="L328"/>
  <c r="K328"/>
  <c r="J328"/>
  <c r="I328"/>
  <c r="D328"/>
  <c r="C328"/>
  <c r="AD326"/>
  <c r="AV325"/>
  <c r="AF325"/>
  <c r="J324"/>
  <c r="AR323"/>
  <c r="P323"/>
  <c r="AN322"/>
  <c r="V322"/>
  <c r="AF321"/>
  <c r="AD321"/>
  <c r="AD320"/>
  <c r="V320"/>
  <c r="AH318"/>
  <c r="AD318"/>
  <c r="AV317"/>
  <c r="AJ317"/>
  <c r="AF317"/>
  <c r="AJ315"/>
  <c r="V315"/>
  <c r="J315"/>
  <c r="AV314"/>
  <c r="AU314"/>
  <c r="AT314"/>
  <c r="AS314"/>
  <c r="AR314"/>
  <c r="AQ314"/>
  <c r="AP314"/>
  <c r="AO314"/>
  <c r="AN314"/>
  <c r="AM314"/>
  <c r="AL314"/>
  <c r="AK314"/>
  <c r="AJ314"/>
  <c r="AI314"/>
  <c r="AH314"/>
  <c r="AG314"/>
  <c r="AF314"/>
  <c r="AE314"/>
  <c r="AD314"/>
  <c r="AC314"/>
  <c r="Z314"/>
  <c r="Y314"/>
  <c r="X314"/>
  <c r="W314"/>
  <c r="V314"/>
  <c r="U314"/>
  <c r="T314"/>
  <c r="S314"/>
  <c r="R314"/>
  <c r="Q314"/>
  <c r="P314"/>
  <c r="O314"/>
  <c r="N314"/>
  <c r="M314"/>
  <c r="L314"/>
  <c r="K314"/>
  <c r="J314"/>
  <c r="I314"/>
  <c r="D314"/>
  <c r="C314"/>
  <c r="AB305"/>
  <c r="AA305"/>
  <c r="C305"/>
  <c r="AB304"/>
  <c r="AA304"/>
  <c r="C304" s="1"/>
  <c r="AB303"/>
  <c r="AA303"/>
  <c r="C303" s="1"/>
  <c r="AB302"/>
  <c r="AA302"/>
  <c r="C302" s="1"/>
  <c r="AB301"/>
  <c r="AB607" s="1"/>
  <c r="AA301"/>
  <c r="AV300"/>
  <c r="AU300"/>
  <c r="AT300"/>
  <c r="AS300"/>
  <c r="AR300"/>
  <c r="AQ300"/>
  <c r="AP300"/>
  <c r="AO300"/>
  <c r="AN300"/>
  <c r="AM300"/>
  <c r="AL300"/>
  <c r="AK300"/>
  <c r="AJ300"/>
  <c r="AI300"/>
  <c r="AH300"/>
  <c r="AG300"/>
  <c r="AF300"/>
  <c r="AE300"/>
  <c r="AD300"/>
  <c r="AC300"/>
  <c r="AA300"/>
  <c r="Z300"/>
  <c r="Y300"/>
  <c r="X300"/>
  <c r="W300"/>
  <c r="V300"/>
  <c r="U300"/>
  <c r="T300"/>
  <c r="S300"/>
  <c r="R300"/>
  <c r="Q300"/>
  <c r="P300"/>
  <c r="O300"/>
  <c r="N300"/>
  <c r="M300"/>
  <c r="L300"/>
  <c r="K300"/>
  <c r="J300"/>
  <c r="I300"/>
  <c r="AB299"/>
  <c r="D299" s="1"/>
  <c r="AA299"/>
  <c r="C299"/>
  <c r="AB298"/>
  <c r="D298" s="1"/>
  <c r="AA298"/>
  <c r="C298" s="1"/>
  <c r="AB297"/>
  <c r="D297" s="1"/>
  <c r="AA297"/>
  <c r="C297" s="1"/>
  <c r="AB296"/>
  <c r="D296" s="1"/>
  <c r="AA296"/>
  <c r="C296" s="1"/>
  <c r="AB295"/>
  <c r="D295" s="1"/>
  <c r="AA295"/>
  <c r="C295" s="1"/>
  <c r="AB294"/>
  <c r="D294" s="1"/>
  <c r="AA294"/>
  <c r="C294" s="1"/>
  <c r="AB293"/>
  <c r="D293" s="1"/>
  <c r="AA293"/>
  <c r="C293" s="1"/>
  <c r="AB292"/>
  <c r="AB445" s="1"/>
  <c r="AA292"/>
  <c r="AV291"/>
  <c r="AU291"/>
  <c r="AT291"/>
  <c r="AS291"/>
  <c r="AR291"/>
  <c r="AQ291"/>
  <c r="AP291"/>
  <c r="AO291"/>
  <c r="AN291"/>
  <c r="AM291"/>
  <c r="AL291"/>
  <c r="AK291"/>
  <c r="AJ291"/>
  <c r="AI291"/>
  <c r="AH291"/>
  <c r="AG291"/>
  <c r="AF291"/>
  <c r="AE291"/>
  <c r="AD291"/>
  <c r="AC291"/>
  <c r="AA291" s="1"/>
  <c r="AB291"/>
  <c r="Z291"/>
  <c r="Y291"/>
  <c r="X291"/>
  <c r="W291"/>
  <c r="V291"/>
  <c r="U291"/>
  <c r="T291"/>
  <c r="S291"/>
  <c r="R291"/>
  <c r="Q291"/>
  <c r="P291"/>
  <c r="O291"/>
  <c r="N291"/>
  <c r="M291"/>
  <c r="L291"/>
  <c r="K291"/>
  <c r="J291"/>
  <c r="I291"/>
  <c r="AB290"/>
  <c r="AA290"/>
  <c r="C290" s="1"/>
  <c r="AB289"/>
  <c r="AA289"/>
  <c r="C289"/>
  <c r="AB288"/>
  <c r="AA288"/>
  <c r="C288" s="1"/>
  <c r="AB287"/>
  <c r="AA287"/>
  <c r="C287"/>
  <c r="AB286"/>
  <c r="AA286"/>
  <c r="C286" s="1"/>
  <c r="AB285"/>
  <c r="AA285"/>
  <c r="C285"/>
  <c r="AB284"/>
  <c r="AA284"/>
  <c r="C284" s="1"/>
  <c r="AB283"/>
  <c r="AA283"/>
  <c r="C283"/>
  <c r="AB282"/>
  <c r="AA282"/>
  <c r="C282" s="1"/>
  <c r="AV281"/>
  <c r="AU281"/>
  <c r="AT281"/>
  <c r="AS281"/>
  <c r="AR281"/>
  <c r="AQ281"/>
  <c r="AP281"/>
  <c r="AO281"/>
  <c r="AN281"/>
  <c r="AM281"/>
  <c r="AL281"/>
  <c r="AK281"/>
  <c r="AJ281"/>
  <c r="AI281"/>
  <c r="AH281"/>
  <c r="AG281"/>
  <c r="AF281"/>
  <c r="AE281"/>
  <c r="AD281"/>
  <c r="AC281"/>
  <c r="Z281"/>
  <c r="Y281"/>
  <c r="X281"/>
  <c r="W281"/>
  <c r="V281"/>
  <c r="U281"/>
  <c r="T281"/>
  <c r="T279" s="1"/>
  <c r="S281"/>
  <c r="R281"/>
  <c r="Q281"/>
  <c r="P281"/>
  <c r="O281"/>
  <c r="N281"/>
  <c r="M281"/>
  <c r="L281"/>
  <c r="L279" s="1"/>
  <c r="K281"/>
  <c r="J281"/>
  <c r="I281"/>
  <c r="AB280"/>
  <c r="AB586" s="1"/>
  <c r="AA280"/>
  <c r="AV279"/>
  <c r="AU279"/>
  <c r="AT279"/>
  <c r="AS279"/>
  <c r="AR279"/>
  <c r="AQ279"/>
  <c r="AP279"/>
  <c r="AO279"/>
  <c r="AN279"/>
  <c r="AM279"/>
  <c r="AL279"/>
  <c r="AK279"/>
  <c r="AJ279"/>
  <c r="AI279"/>
  <c r="AH279"/>
  <c r="AG279"/>
  <c r="AF279"/>
  <c r="AE279"/>
  <c r="AD279"/>
  <c r="AC279"/>
  <c r="Y279"/>
  <c r="W279"/>
  <c r="U279"/>
  <c r="S279"/>
  <c r="Q279"/>
  <c r="O279"/>
  <c r="M279"/>
  <c r="K279"/>
  <c r="I279"/>
  <c r="AB278"/>
  <c r="AA278"/>
  <c r="D278"/>
  <c r="C278"/>
  <c r="AB277"/>
  <c r="AA277"/>
  <c r="C277" s="1"/>
  <c r="D277"/>
  <c r="AB276"/>
  <c r="AA276"/>
  <c r="AB275"/>
  <c r="D275" s="1"/>
  <c r="AA275"/>
  <c r="C275" s="1"/>
  <c r="AB274"/>
  <c r="AA274"/>
  <c r="D274"/>
  <c r="AB273"/>
  <c r="AA273"/>
  <c r="C273" s="1"/>
  <c r="D273"/>
  <c r="AB272"/>
  <c r="AA272"/>
  <c r="AB271"/>
  <c r="D271" s="1"/>
  <c r="AA271"/>
  <c r="C271" s="1"/>
  <c r="AB270"/>
  <c r="AA270"/>
  <c r="D270"/>
  <c r="AB269"/>
  <c r="AA269"/>
  <c r="C269" s="1"/>
  <c r="D269"/>
  <c r="AB268"/>
  <c r="AA268"/>
  <c r="AB267"/>
  <c r="D267" s="1"/>
  <c r="AA267"/>
  <c r="C267" s="1"/>
  <c r="AB266"/>
  <c r="AB572" s="1"/>
  <c r="AA266"/>
  <c r="AV265"/>
  <c r="AU265"/>
  <c r="AT265"/>
  <c r="AS265"/>
  <c r="AR265"/>
  <c r="AQ265"/>
  <c r="AP265"/>
  <c r="AO265"/>
  <c r="AN265"/>
  <c r="AM265"/>
  <c r="AL265"/>
  <c r="AK265"/>
  <c r="AJ265"/>
  <c r="AI265"/>
  <c r="AH265"/>
  <c r="AG265"/>
  <c r="AF265"/>
  <c r="AE265"/>
  <c r="AD265"/>
  <c r="AC265"/>
  <c r="AB265"/>
  <c r="Z265"/>
  <c r="Y265"/>
  <c r="X265"/>
  <c r="W265"/>
  <c r="V265"/>
  <c r="U265"/>
  <c r="T265"/>
  <c r="S265"/>
  <c r="R265"/>
  <c r="Q265"/>
  <c r="P265"/>
  <c r="O265"/>
  <c r="N265"/>
  <c r="M265"/>
  <c r="L265"/>
  <c r="K265"/>
  <c r="J265"/>
  <c r="I265"/>
  <c r="AB264"/>
  <c r="AA264"/>
  <c r="C264" s="1"/>
  <c r="AB263"/>
  <c r="AA263"/>
  <c r="C263"/>
  <c r="D262"/>
  <c r="C262"/>
  <c r="AB261"/>
  <c r="D261" s="1"/>
  <c r="AA261"/>
  <c r="C261" s="1"/>
  <c r="AB260"/>
  <c r="AA260"/>
  <c r="D260"/>
  <c r="AB259"/>
  <c r="AA259"/>
  <c r="C259" s="1"/>
  <c r="D259"/>
  <c r="AB258"/>
  <c r="AA258"/>
  <c r="AB257"/>
  <c r="D257" s="1"/>
  <c r="AA257"/>
  <c r="C257" s="1"/>
  <c r="AB256"/>
  <c r="AA256"/>
  <c r="D256"/>
  <c r="AB255"/>
  <c r="AA255"/>
  <c r="C255" s="1"/>
  <c r="D255"/>
  <c r="AB254"/>
  <c r="AA254"/>
  <c r="AB253"/>
  <c r="D253" s="1"/>
  <c r="AA253"/>
  <c r="C253" s="1"/>
  <c r="AB252"/>
  <c r="AA252"/>
  <c r="D252"/>
  <c r="AB251"/>
  <c r="AA251"/>
  <c r="D251"/>
  <c r="AB250"/>
  <c r="AA250"/>
  <c r="AB249"/>
  <c r="D249" s="1"/>
  <c r="AA249"/>
  <c r="AB248"/>
  <c r="AA248"/>
  <c r="C248" s="1"/>
  <c r="D248"/>
  <c r="AB247"/>
  <c r="AA247"/>
  <c r="D247"/>
  <c r="AB246"/>
  <c r="AA246"/>
  <c r="C246" s="1"/>
  <c r="AB245"/>
  <c r="AA245"/>
  <c r="AA551" s="1"/>
  <c r="AV244"/>
  <c r="AU244"/>
  <c r="AT244"/>
  <c r="AS244"/>
  <c r="AR244"/>
  <c r="AQ244"/>
  <c r="AP244"/>
  <c r="AO244"/>
  <c r="AN244"/>
  <c r="AM244"/>
  <c r="AL244"/>
  <c r="AK244"/>
  <c r="AJ244"/>
  <c r="AI244"/>
  <c r="AH244"/>
  <c r="AG244"/>
  <c r="AF244"/>
  <c r="AE244"/>
  <c r="AD244"/>
  <c r="AC244"/>
  <c r="Z244"/>
  <c r="Y244"/>
  <c r="X244"/>
  <c r="W244"/>
  <c r="V244"/>
  <c r="U244"/>
  <c r="T244"/>
  <c r="S244"/>
  <c r="R244"/>
  <c r="Q244"/>
  <c r="P244"/>
  <c r="O244"/>
  <c r="N244"/>
  <c r="M244"/>
  <c r="L244"/>
  <c r="K244"/>
  <c r="J244"/>
  <c r="I244"/>
  <c r="AB243"/>
  <c r="AA243"/>
  <c r="C243"/>
  <c r="AB242"/>
  <c r="AA242"/>
  <c r="AB241"/>
  <c r="AA241"/>
  <c r="C241"/>
  <c r="AB240"/>
  <c r="AA240"/>
  <c r="AB239"/>
  <c r="AB392" s="1"/>
  <c r="AA239"/>
  <c r="AV238"/>
  <c r="AU238"/>
  <c r="AT238"/>
  <c r="AS238"/>
  <c r="AR238"/>
  <c r="AQ238"/>
  <c r="AQ544" s="1"/>
  <c r="AP238"/>
  <c r="AO238"/>
  <c r="AN238"/>
  <c r="AM238"/>
  <c r="AL238"/>
  <c r="AK238"/>
  <c r="AJ238"/>
  <c r="AI238"/>
  <c r="AI544" s="1"/>
  <c r="AH238"/>
  <c r="AG238"/>
  <c r="AF238"/>
  <c r="AE238"/>
  <c r="AD238"/>
  <c r="AC238"/>
  <c r="Z238"/>
  <c r="Y238"/>
  <c r="X238"/>
  <c r="W238"/>
  <c r="V238"/>
  <c r="U238"/>
  <c r="T238"/>
  <c r="S238"/>
  <c r="R238"/>
  <c r="Q238"/>
  <c r="P238"/>
  <c r="O238"/>
  <c r="N238"/>
  <c r="M238"/>
  <c r="L238"/>
  <c r="K238"/>
  <c r="J238"/>
  <c r="I238"/>
  <c r="AB237"/>
  <c r="AA237"/>
  <c r="AA543" s="1"/>
  <c r="D237"/>
  <c r="AB236"/>
  <c r="AB542" s="1"/>
  <c r="AA236"/>
  <c r="C236" s="1"/>
  <c r="AB235"/>
  <c r="D235" s="1"/>
  <c r="AA235"/>
  <c r="AA541" s="1"/>
  <c r="AB234"/>
  <c r="AB540" s="1"/>
  <c r="AA234"/>
  <c r="D234"/>
  <c r="D540" s="1"/>
  <c r="AB233"/>
  <c r="AA233"/>
  <c r="AA539" s="1"/>
  <c r="D233"/>
  <c r="AB232"/>
  <c r="AB538" s="1"/>
  <c r="AA232"/>
  <c r="AB231"/>
  <c r="D231" s="1"/>
  <c r="AA231"/>
  <c r="AA537" s="1"/>
  <c r="AB230"/>
  <c r="AB536" s="1"/>
  <c r="AA230"/>
  <c r="AV229"/>
  <c r="AV382" s="1"/>
  <c r="AU229"/>
  <c r="AU535" s="1"/>
  <c r="AT229"/>
  <c r="AS229"/>
  <c r="AS535" s="1"/>
  <c r="AR229"/>
  <c r="AQ229"/>
  <c r="AP229"/>
  <c r="AP535" s="1"/>
  <c r="AO229"/>
  <c r="AN229"/>
  <c r="AN382" s="1"/>
  <c r="AM229"/>
  <c r="AM535" s="1"/>
  <c r="AL229"/>
  <c r="AK229"/>
  <c r="AK535" s="1"/>
  <c r="AJ229"/>
  <c r="AI229"/>
  <c r="AH229"/>
  <c r="AH535" s="1"/>
  <c r="AG229"/>
  <c r="AF229"/>
  <c r="AF382" s="1"/>
  <c r="AE229"/>
  <c r="AE535" s="1"/>
  <c r="AD229"/>
  <c r="AC229"/>
  <c r="AC535" s="1"/>
  <c r="AB229"/>
  <c r="Z229"/>
  <c r="Z535" s="1"/>
  <c r="Y229"/>
  <c r="X229"/>
  <c r="X382" s="1"/>
  <c r="W229"/>
  <c r="W535" s="1"/>
  <c r="V229"/>
  <c r="U229"/>
  <c r="U535" s="1"/>
  <c r="T229"/>
  <c r="S229"/>
  <c r="R229"/>
  <c r="R535" s="1"/>
  <c r="Q229"/>
  <c r="P229"/>
  <c r="P382" s="1"/>
  <c r="O229"/>
  <c r="O535" s="1"/>
  <c r="N229"/>
  <c r="M229"/>
  <c r="M535" s="1"/>
  <c r="L229"/>
  <c r="K229"/>
  <c r="J229"/>
  <c r="J535" s="1"/>
  <c r="I229"/>
  <c r="AB228"/>
  <c r="AA228"/>
  <c r="AB227"/>
  <c r="AA227"/>
  <c r="C227"/>
  <c r="AB226"/>
  <c r="AA226"/>
  <c r="AB225"/>
  <c r="AB378" s="1"/>
  <c r="AA225"/>
  <c r="AV224"/>
  <c r="AU224"/>
  <c r="AT224"/>
  <c r="AS224"/>
  <c r="AR224"/>
  <c r="AQ224"/>
  <c r="AP224"/>
  <c r="AO224"/>
  <c r="AN224"/>
  <c r="AM224"/>
  <c r="AL224"/>
  <c r="AK224"/>
  <c r="AJ224"/>
  <c r="AI224"/>
  <c r="AH224"/>
  <c r="AG224"/>
  <c r="AF224"/>
  <c r="AE224"/>
  <c r="AD224"/>
  <c r="AC224"/>
  <c r="Z224"/>
  <c r="Y224"/>
  <c r="X224"/>
  <c r="W224"/>
  <c r="V224"/>
  <c r="U224"/>
  <c r="T224"/>
  <c r="S224"/>
  <c r="R224"/>
  <c r="Q224"/>
  <c r="P224"/>
  <c r="O224"/>
  <c r="N224"/>
  <c r="M224"/>
  <c r="L224"/>
  <c r="K224"/>
  <c r="J224"/>
  <c r="I224"/>
  <c r="AB223"/>
  <c r="AA223"/>
  <c r="D223"/>
  <c r="AB222"/>
  <c r="AA222"/>
  <c r="AB221"/>
  <c r="D221" s="1"/>
  <c r="AA221"/>
  <c r="AB220"/>
  <c r="AA220"/>
  <c r="C220" s="1"/>
  <c r="D220"/>
  <c r="AB219"/>
  <c r="AA219"/>
  <c r="D219"/>
  <c r="AB218"/>
  <c r="AA218"/>
  <c r="AB217"/>
  <c r="AA217"/>
  <c r="AA523" s="1"/>
  <c r="AV216"/>
  <c r="AU216"/>
  <c r="AT216"/>
  <c r="AS216"/>
  <c r="AR216"/>
  <c r="AQ216"/>
  <c r="AP216"/>
  <c r="AO216"/>
  <c r="AN216"/>
  <c r="AM216"/>
  <c r="AL216"/>
  <c r="AK216"/>
  <c r="AJ216"/>
  <c r="AI216"/>
  <c r="AH216"/>
  <c r="AG216"/>
  <c r="AF216"/>
  <c r="AE216"/>
  <c r="AD216"/>
  <c r="AC216"/>
  <c r="Z216"/>
  <c r="Y216"/>
  <c r="X216"/>
  <c r="W216"/>
  <c r="V216"/>
  <c r="U216"/>
  <c r="T216"/>
  <c r="S216"/>
  <c r="R216"/>
  <c r="Q216"/>
  <c r="P216"/>
  <c r="O216"/>
  <c r="N216"/>
  <c r="M216"/>
  <c r="L216"/>
  <c r="K216"/>
  <c r="J216"/>
  <c r="I216"/>
  <c r="AB215"/>
  <c r="AA215"/>
  <c r="C215"/>
  <c r="AB214"/>
  <c r="AA214"/>
  <c r="AB213"/>
  <c r="AA213"/>
  <c r="C213"/>
  <c r="AB212"/>
  <c r="AA212"/>
  <c r="AB211"/>
  <c r="AB364" s="1"/>
  <c r="AA211"/>
  <c r="AV210"/>
  <c r="AU210"/>
  <c r="AT210"/>
  <c r="AS210"/>
  <c r="AR210"/>
  <c r="AQ210"/>
  <c r="AP210"/>
  <c r="AO210"/>
  <c r="AN210"/>
  <c r="AM210"/>
  <c r="AL210"/>
  <c r="AK210"/>
  <c r="AJ210"/>
  <c r="AI210"/>
  <c r="AH210"/>
  <c r="AG210"/>
  <c r="AF210"/>
  <c r="AE210"/>
  <c r="AD210"/>
  <c r="AC210"/>
  <c r="Z210"/>
  <c r="Y210"/>
  <c r="X210"/>
  <c r="W210"/>
  <c r="V210"/>
  <c r="U210"/>
  <c r="T210"/>
  <c r="S210"/>
  <c r="R210"/>
  <c r="Q210"/>
  <c r="P210"/>
  <c r="O210"/>
  <c r="N210"/>
  <c r="M210"/>
  <c r="L210"/>
  <c r="K210"/>
  <c r="J210"/>
  <c r="I210"/>
  <c r="AB209"/>
  <c r="AA209"/>
  <c r="D209"/>
  <c r="AB208"/>
  <c r="AA208"/>
  <c r="C208" s="1"/>
  <c r="AB207"/>
  <c r="D207" s="1"/>
  <c r="AA207"/>
  <c r="AB206"/>
  <c r="AA206"/>
  <c r="D206"/>
  <c r="AB205"/>
  <c r="AA205"/>
  <c r="D205"/>
  <c r="AB204"/>
  <c r="AB510" s="1"/>
  <c r="AA204"/>
  <c r="AV203"/>
  <c r="AU203"/>
  <c r="AT203"/>
  <c r="AS203"/>
  <c r="AR203"/>
  <c r="AQ203"/>
  <c r="AP203"/>
  <c r="AO203"/>
  <c r="AN203"/>
  <c r="AM203"/>
  <c r="AL203"/>
  <c r="AK203"/>
  <c r="AJ203"/>
  <c r="AI203"/>
  <c r="AH203"/>
  <c r="AG203"/>
  <c r="AF203"/>
  <c r="AE203"/>
  <c r="AD203"/>
  <c r="AC203"/>
  <c r="Z203"/>
  <c r="Y203"/>
  <c r="X203"/>
  <c r="W203"/>
  <c r="V203"/>
  <c r="U203"/>
  <c r="T203"/>
  <c r="S203"/>
  <c r="R203"/>
  <c r="Q203"/>
  <c r="P203"/>
  <c r="O203"/>
  <c r="N203"/>
  <c r="M203"/>
  <c r="L203"/>
  <c r="K203"/>
  <c r="J203"/>
  <c r="I203"/>
  <c r="AB202"/>
  <c r="AA202"/>
  <c r="AB201"/>
  <c r="AA201"/>
  <c r="C201"/>
  <c r="AB200"/>
  <c r="AA200"/>
  <c r="AB199"/>
  <c r="AA199"/>
  <c r="C199"/>
  <c r="AB198"/>
  <c r="AA198"/>
  <c r="AB197"/>
  <c r="AA197"/>
  <c r="C197"/>
  <c r="AB196"/>
  <c r="AA196"/>
  <c r="AB195"/>
  <c r="AB348" s="1"/>
  <c r="AA195"/>
  <c r="AV194"/>
  <c r="AU194"/>
  <c r="AT194"/>
  <c r="AS194"/>
  <c r="AR194"/>
  <c r="AQ194"/>
  <c r="AP194"/>
  <c r="AO194"/>
  <c r="AN194"/>
  <c r="AM194"/>
  <c r="AL194"/>
  <c r="AK194"/>
  <c r="AJ194"/>
  <c r="AI194"/>
  <c r="AH194"/>
  <c r="AG194"/>
  <c r="AF194"/>
  <c r="AE194"/>
  <c r="AD194"/>
  <c r="AC194"/>
  <c r="AA194"/>
  <c r="Z194"/>
  <c r="Y194"/>
  <c r="X194"/>
  <c r="W194"/>
  <c r="V194"/>
  <c r="U194"/>
  <c r="T194"/>
  <c r="S194"/>
  <c r="R194"/>
  <c r="Q194"/>
  <c r="P194"/>
  <c r="O194"/>
  <c r="N194"/>
  <c r="M194"/>
  <c r="L194"/>
  <c r="K194"/>
  <c r="J194"/>
  <c r="I194"/>
  <c r="AB193"/>
  <c r="D193" s="1"/>
  <c r="AA193"/>
  <c r="AB192"/>
  <c r="AA192"/>
  <c r="D192"/>
  <c r="AB191"/>
  <c r="AA191"/>
  <c r="D191"/>
  <c r="AB190"/>
  <c r="AA190"/>
  <c r="AB189"/>
  <c r="D189" s="1"/>
  <c r="AA189"/>
  <c r="AV188"/>
  <c r="AU188"/>
  <c r="AT188"/>
  <c r="AS188"/>
  <c r="AR188"/>
  <c r="AR174" s="1"/>
  <c r="AQ188"/>
  <c r="AP188"/>
  <c r="AP174" s="1"/>
  <c r="AP307" s="1"/>
  <c r="AO188"/>
  <c r="AN188"/>
  <c r="AM188"/>
  <c r="AL188"/>
  <c r="AK188"/>
  <c r="AJ188"/>
  <c r="AJ174" s="1"/>
  <c r="AI188"/>
  <c r="AH188"/>
  <c r="AH174" s="1"/>
  <c r="AG188"/>
  <c r="AF188"/>
  <c r="AE188"/>
  <c r="AD188"/>
  <c r="AC188"/>
  <c r="Z188"/>
  <c r="Y188"/>
  <c r="Y174" s="1"/>
  <c r="X188"/>
  <c r="W188"/>
  <c r="W174" s="1"/>
  <c r="V188"/>
  <c r="U188"/>
  <c r="T188"/>
  <c r="S188"/>
  <c r="S174" s="1"/>
  <c r="R188"/>
  <c r="Q188"/>
  <c r="Q174" s="1"/>
  <c r="P188"/>
  <c r="O188"/>
  <c r="O174" s="1"/>
  <c r="N188"/>
  <c r="M188"/>
  <c r="L188"/>
  <c r="K188"/>
  <c r="K174" s="1"/>
  <c r="J188"/>
  <c r="I188"/>
  <c r="I174" s="1"/>
  <c r="AB187"/>
  <c r="AA187"/>
  <c r="AB186"/>
  <c r="AA186"/>
  <c r="C186"/>
  <c r="AB185"/>
  <c r="AA185"/>
  <c r="AB184"/>
  <c r="AA184"/>
  <c r="C184"/>
  <c r="AB183"/>
  <c r="AA183"/>
  <c r="AB182"/>
  <c r="AA182"/>
  <c r="C182"/>
  <c r="AB181"/>
  <c r="AA181"/>
  <c r="AB180"/>
  <c r="AA180"/>
  <c r="C180"/>
  <c r="AB179"/>
  <c r="AA179"/>
  <c r="AB178"/>
  <c r="AA178"/>
  <c r="C178"/>
  <c r="AB177"/>
  <c r="AA177"/>
  <c r="AB176"/>
  <c r="AA176"/>
  <c r="C176"/>
  <c r="AB175"/>
  <c r="AB328" s="1"/>
  <c r="AA175"/>
  <c r="AA481" s="1"/>
  <c r="AU174"/>
  <c r="AS174"/>
  <c r="AQ174"/>
  <c r="AO174"/>
  <c r="AM174"/>
  <c r="AK174"/>
  <c r="AI174"/>
  <c r="AG174"/>
  <c r="AE174"/>
  <c r="AC174"/>
  <c r="Z174"/>
  <c r="X174"/>
  <c r="V174"/>
  <c r="T174"/>
  <c r="R174"/>
  <c r="P174"/>
  <c r="N174"/>
  <c r="L174"/>
  <c r="J174"/>
  <c r="J307" s="1"/>
  <c r="AB173"/>
  <c r="AA173"/>
  <c r="D173"/>
  <c r="AB172"/>
  <c r="AA172"/>
  <c r="D172"/>
  <c r="AB171"/>
  <c r="D171" s="1"/>
  <c r="AA171"/>
  <c r="AB170"/>
  <c r="AA170"/>
  <c r="AB169"/>
  <c r="AA169"/>
  <c r="D169"/>
  <c r="AB168"/>
  <c r="AA168"/>
  <c r="D168"/>
  <c r="AB167"/>
  <c r="D167" s="1"/>
  <c r="AA167"/>
  <c r="AB166"/>
  <c r="AA166"/>
  <c r="AB165"/>
  <c r="AA165"/>
  <c r="D165"/>
  <c r="AB164"/>
  <c r="AA164"/>
  <c r="D164"/>
  <c r="AB163"/>
  <c r="D163" s="1"/>
  <c r="AA163"/>
  <c r="AB162"/>
  <c r="AA162"/>
  <c r="AB161"/>
  <c r="AA161"/>
  <c r="AV160"/>
  <c r="AU160"/>
  <c r="AT160"/>
  <c r="AS160"/>
  <c r="AR160"/>
  <c r="AQ160"/>
  <c r="AP160"/>
  <c r="AO160"/>
  <c r="AN160"/>
  <c r="AM160"/>
  <c r="AL160"/>
  <c r="AK160"/>
  <c r="AJ160"/>
  <c r="AI160"/>
  <c r="AH160"/>
  <c r="AG160"/>
  <c r="AF160"/>
  <c r="AE160"/>
  <c r="AD160"/>
  <c r="AC160"/>
  <c r="AB160"/>
  <c r="Z160"/>
  <c r="Z307" s="1"/>
  <c r="Y160"/>
  <c r="X160"/>
  <c r="W160"/>
  <c r="V160"/>
  <c r="U160"/>
  <c r="T160"/>
  <c r="S160"/>
  <c r="R160"/>
  <c r="Q160"/>
  <c r="P160"/>
  <c r="O160"/>
  <c r="N160"/>
  <c r="M160"/>
  <c r="L160"/>
  <c r="K160"/>
  <c r="J160"/>
  <c r="I160"/>
  <c r="F153"/>
  <c r="E153"/>
  <c r="AV152"/>
  <c r="AV611" s="1"/>
  <c r="AU152"/>
  <c r="AU458" s="1"/>
  <c r="AT152"/>
  <c r="AT458" s="1"/>
  <c r="AS152"/>
  <c r="AS458" s="1"/>
  <c r="AR152"/>
  <c r="AR611" s="1"/>
  <c r="AQ152"/>
  <c r="AQ458" s="1"/>
  <c r="AP152"/>
  <c r="AP458" s="1"/>
  <c r="AO152"/>
  <c r="AO458" s="1"/>
  <c r="AN152"/>
  <c r="AN611" s="1"/>
  <c r="AM152"/>
  <c r="AM458" s="1"/>
  <c r="AL152"/>
  <c r="AL458" s="1"/>
  <c r="AK152"/>
  <c r="AK458" s="1"/>
  <c r="AJ152"/>
  <c r="AJ611" s="1"/>
  <c r="AI152"/>
  <c r="AI458" s="1"/>
  <c r="AH152"/>
  <c r="AH458" s="1"/>
  <c r="AG152"/>
  <c r="AG458" s="1"/>
  <c r="AF152"/>
  <c r="AF611" s="1"/>
  <c r="AE152"/>
  <c r="AE458" s="1"/>
  <c r="AD152"/>
  <c r="AC152"/>
  <c r="AC458" s="1"/>
  <c r="Z152"/>
  <c r="Z611" s="1"/>
  <c r="Y152"/>
  <c r="Y611" s="1"/>
  <c r="X152"/>
  <c r="X611" s="1"/>
  <c r="W152"/>
  <c r="W458" s="1"/>
  <c r="V152"/>
  <c r="V611" s="1"/>
  <c r="U152"/>
  <c r="U611" s="1"/>
  <c r="T152"/>
  <c r="T611" s="1"/>
  <c r="S152"/>
  <c r="S458" s="1"/>
  <c r="R152"/>
  <c r="R611" s="1"/>
  <c r="Q152"/>
  <c r="Q458" s="1"/>
  <c r="P152"/>
  <c r="P611" s="1"/>
  <c r="O152"/>
  <c r="O458" s="1"/>
  <c r="N152"/>
  <c r="N611" s="1"/>
  <c r="M152"/>
  <c r="M458" s="1"/>
  <c r="L152"/>
  <c r="L458" s="1"/>
  <c r="K152"/>
  <c r="K458" s="1"/>
  <c r="J152"/>
  <c r="J611" s="1"/>
  <c r="I152"/>
  <c r="I611" s="1"/>
  <c r="AV151"/>
  <c r="AV457" s="1"/>
  <c r="AU151"/>
  <c r="AU610" s="1"/>
  <c r="AT151"/>
  <c r="AT610" s="1"/>
  <c r="AS151"/>
  <c r="AS457" s="1"/>
  <c r="AR151"/>
  <c r="AR610" s="1"/>
  <c r="AQ151"/>
  <c r="AQ610" s="1"/>
  <c r="AP151"/>
  <c r="AP610" s="1"/>
  <c r="AO151"/>
  <c r="AO457" s="1"/>
  <c r="AN151"/>
  <c r="AN457" s="1"/>
  <c r="AM151"/>
  <c r="AM610" s="1"/>
  <c r="AL151"/>
  <c r="AL457" s="1"/>
  <c r="AK151"/>
  <c r="AK457" s="1"/>
  <c r="AJ151"/>
  <c r="AJ610" s="1"/>
  <c r="AI151"/>
  <c r="AI610" s="1"/>
  <c r="AH151"/>
  <c r="AH610" s="1"/>
  <c r="AG151"/>
  <c r="AG457" s="1"/>
  <c r="AF151"/>
  <c r="AF457" s="1"/>
  <c r="AE151"/>
  <c r="AE610" s="1"/>
  <c r="AD151"/>
  <c r="AC151"/>
  <c r="AC457" s="1"/>
  <c r="Z151"/>
  <c r="Z610" s="1"/>
  <c r="Y151"/>
  <c r="Y610" s="1"/>
  <c r="X151"/>
  <c r="X610" s="1"/>
  <c r="W151"/>
  <c r="W457" s="1"/>
  <c r="V151"/>
  <c r="V610" s="1"/>
  <c r="U151"/>
  <c r="U610" s="1"/>
  <c r="T151"/>
  <c r="T457" s="1"/>
  <c r="S151"/>
  <c r="S457" s="1"/>
  <c r="R151"/>
  <c r="R457" s="1"/>
  <c r="Q151"/>
  <c r="Q610" s="1"/>
  <c r="P151"/>
  <c r="P457" s="1"/>
  <c r="O151"/>
  <c r="O457" s="1"/>
  <c r="N151"/>
  <c r="N610" s="1"/>
  <c r="M151"/>
  <c r="M610" s="1"/>
  <c r="L151"/>
  <c r="L457" s="1"/>
  <c r="K151"/>
  <c r="K457" s="1"/>
  <c r="J151"/>
  <c r="J610" s="1"/>
  <c r="I151"/>
  <c r="I610" s="1"/>
  <c r="AV150"/>
  <c r="AV609" s="1"/>
  <c r="AU150"/>
  <c r="AU456" s="1"/>
  <c r="AT150"/>
  <c r="AS150"/>
  <c r="AS609" s="1"/>
  <c r="AR150"/>
  <c r="AR456" s="1"/>
  <c r="AQ150"/>
  <c r="AQ456" s="1"/>
  <c r="AP150"/>
  <c r="AP609" s="1"/>
  <c r="AO150"/>
  <c r="AO456" s="1"/>
  <c r="AN150"/>
  <c r="AN456" s="1"/>
  <c r="AM150"/>
  <c r="AM456" s="1"/>
  <c r="AL150"/>
  <c r="AL456" s="1"/>
  <c r="AK150"/>
  <c r="AK609" s="1"/>
  <c r="AJ150"/>
  <c r="AJ456" s="1"/>
  <c r="AI150"/>
  <c r="AI456" s="1"/>
  <c r="AH150"/>
  <c r="AH456" s="1"/>
  <c r="AG150"/>
  <c r="AG456" s="1"/>
  <c r="AF150"/>
  <c r="AF609" s="1"/>
  <c r="AE150"/>
  <c r="AE456" s="1"/>
  <c r="AD150"/>
  <c r="AC150"/>
  <c r="Z150"/>
  <c r="Z456" s="1"/>
  <c r="Y150"/>
  <c r="Y609" s="1"/>
  <c r="X150"/>
  <c r="X609" s="1"/>
  <c r="W150"/>
  <c r="W609" s="1"/>
  <c r="V150"/>
  <c r="V456" s="1"/>
  <c r="U150"/>
  <c r="U609" s="1"/>
  <c r="T150"/>
  <c r="T609" s="1"/>
  <c r="S150"/>
  <c r="S609" s="1"/>
  <c r="R150"/>
  <c r="R609" s="1"/>
  <c r="Q150"/>
  <c r="Q609" s="1"/>
  <c r="P150"/>
  <c r="P609" s="1"/>
  <c r="O150"/>
  <c r="O609" s="1"/>
  <c r="N150"/>
  <c r="N609" s="1"/>
  <c r="M150"/>
  <c r="M609" s="1"/>
  <c r="L150"/>
  <c r="L456" s="1"/>
  <c r="K150"/>
  <c r="K609" s="1"/>
  <c r="J150"/>
  <c r="J456" s="1"/>
  <c r="I150"/>
  <c r="I609" s="1"/>
  <c r="AV149"/>
  <c r="AV608" s="1"/>
  <c r="AU149"/>
  <c r="AU455" s="1"/>
  <c r="AT149"/>
  <c r="AT455" s="1"/>
  <c r="AS149"/>
  <c r="AS455" s="1"/>
  <c r="AR149"/>
  <c r="AQ149"/>
  <c r="AQ608" s="1"/>
  <c r="AP149"/>
  <c r="AP455" s="1"/>
  <c r="AO149"/>
  <c r="AO455" s="1"/>
  <c r="AN149"/>
  <c r="AN455" s="1"/>
  <c r="AM149"/>
  <c r="AL149"/>
  <c r="AL608" s="1"/>
  <c r="AK149"/>
  <c r="AK455" s="1"/>
  <c r="AJ149"/>
  <c r="AJ455" s="1"/>
  <c r="AI149"/>
  <c r="AI455" s="1"/>
  <c r="AH149"/>
  <c r="AH147" s="1"/>
  <c r="AG149"/>
  <c r="AG455" s="1"/>
  <c r="AF149"/>
  <c r="AF608" s="1"/>
  <c r="AE149"/>
  <c r="AE455" s="1"/>
  <c r="AD149"/>
  <c r="AD455" s="1"/>
  <c r="AC149"/>
  <c r="AC455" s="1"/>
  <c r="Z149"/>
  <c r="Z608" s="1"/>
  <c r="Y149"/>
  <c r="X149"/>
  <c r="X608" s="1"/>
  <c r="W149"/>
  <c r="W608" s="1"/>
  <c r="V149"/>
  <c r="V455" s="1"/>
  <c r="U149"/>
  <c r="T149"/>
  <c r="T608" s="1"/>
  <c r="S149"/>
  <c r="S608" s="1"/>
  <c r="R149"/>
  <c r="R608" s="1"/>
  <c r="Q149"/>
  <c r="P149"/>
  <c r="P608" s="1"/>
  <c r="O149"/>
  <c r="O608" s="1"/>
  <c r="N149"/>
  <c r="N455" s="1"/>
  <c r="M149"/>
  <c r="L149"/>
  <c r="L455" s="1"/>
  <c r="K149"/>
  <c r="K608" s="1"/>
  <c r="J149"/>
  <c r="I149"/>
  <c r="AL147"/>
  <c r="X147"/>
  <c r="X453" s="1"/>
  <c r="T147"/>
  <c r="N147"/>
  <c r="L147"/>
  <c r="AV146"/>
  <c r="AV452" s="1"/>
  <c r="AU146"/>
  <c r="AU605" s="1"/>
  <c r="AT146"/>
  <c r="AT605" s="1"/>
  <c r="AS146"/>
  <c r="AS452" s="1"/>
  <c r="AR146"/>
  <c r="AR452" s="1"/>
  <c r="AQ146"/>
  <c r="AP146"/>
  <c r="AP605" s="1"/>
  <c r="AO146"/>
  <c r="AO452" s="1"/>
  <c r="AN146"/>
  <c r="AN452" s="1"/>
  <c r="AM146"/>
  <c r="AL146"/>
  <c r="AL605" s="1"/>
  <c r="AK146"/>
  <c r="AK452" s="1"/>
  <c r="AJ146"/>
  <c r="AJ452" s="1"/>
  <c r="AI146"/>
  <c r="AH146"/>
  <c r="AH605" s="1"/>
  <c r="AG146"/>
  <c r="AG452" s="1"/>
  <c r="AF146"/>
  <c r="AF452" s="1"/>
  <c r="AE146"/>
  <c r="AE452" s="1"/>
  <c r="AD146"/>
  <c r="AD605" s="1"/>
  <c r="AC146"/>
  <c r="AC452" s="1"/>
  <c r="Z146"/>
  <c r="Z605" s="1"/>
  <c r="Y146"/>
  <c r="Y452" s="1"/>
  <c r="X146"/>
  <c r="X452" s="1"/>
  <c r="W146"/>
  <c r="W605" s="1"/>
  <c r="V146"/>
  <c r="V605" s="1"/>
  <c r="U146"/>
  <c r="U452" s="1"/>
  <c r="T146"/>
  <c r="T452" s="1"/>
  <c r="S146"/>
  <c r="S605" s="1"/>
  <c r="R146"/>
  <c r="R605" s="1"/>
  <c r="Q146"/>
  <c r="Q452" s="1"/>
  <c r="P146"/>
  <c r="P452" s="1"/>
  <c r="O146"/>
  <c r="O605" s="1"/>
  <c r="N146"/>
  <c r="N605" s="1"/>
  <c r="M146"/>
  <c r="M452" s="1"/>
  <c r="L146"/>
  <c r="L452" s="1"/>
  <c r="K146"/>
  <c r="K605" s="1"/>
  <c r="J146"/>
  <c r="J605" s="1"/>
  <c r="I146"/>
  <c r="I452" s="1"/>
  <c r="AV145"/>
  <c r="AV604" s="1"/>
  <c r="AU145"/>
  <c r="AU451" s="1"/>
  <c r="AT145"/>
  <c r="AT451" s="1"/>
  <c r="AS145"/>
  <c r="AS604" s="1"/>
  <c r="AR145"/>
  <c r="AR604" s="1"/>
  <c r="AQ145"/>
  <c r="AQ451" s="1"/>
  <c r="AP145"/>
  <c r="AP451" s="1"/>
  <c r="AO145"/>
  <c r="AO604" s="1"/>
  <c r="AN145"/>
  <c r="AN604" s="1"/>
  <c r="AM145"/>
  <c r="AM451" s="1"/>
  <c r="AL145"/>
  <c r="AL451" s="1"/>
  <c r="AK145"/>
  <c r="AK604" s="1"/>
  <c r="AJ145"/>
  <c r="AJ604" s="1"/>
  <c r="AI145"/>
  <c r="AI451" s="1"/>
  <c r="AH145"/>
  <c r="AH451" s="1"/>
  <c r="AG145"/>
  <c r="AG604" s="1"/>
  <c r="AF145"/>
  <c r="AF604" s="1"/>
  <c r="AE145"/>
  <c r="AE451" s="1"/>
  <c r="AD145"/>
  <c r="AD451" s="1"/>
  <c r="AC145"/>
  <c r="Z145"/>
  <c r="Z451" s="1"/>
  <c r="Y145"/>
  <c r="Y604" s="1"/>
  <c r="X145"/>
  <c r="X604" s="1"/>
  <c r="W145"/>
  <c r="W451" s="1"/>
  <c r="V145"/>
  <c r="V451" s="1"/>
  <c r="U145"/>
  <c r="U604" s="1"/>
  <c r="T145"/>
  <c r="T604" s="1"/>
  <c r="S145"/>
  <c r="S451" s="1"/>
  <c r="R145"/>
  <c r="R451" s="1"/>
  <c r="Q145"/>
  <c r="Q604" s="1"/>
  <c r="P145"/>
  <c r="P604" s="1"/>
  <c r="O145"/>
  <c r="O451" s="1"/>
  <c r="N145"/>
  <c r="N451" s="1"/>
  <c r="M145"/>
  <c r="M604" s="1"/>
  <c r="L145"/>
  <c r="L604" s="1"/>
  <c r="K145"/>
  <c r="K451" s="1"/>
  <c r="J145"/>
  <c r="J451" s="1"/>
  <c r="I145"/>
  <c r="I451" s="1"/>
  <c r="AV144"/>
  <c r="AV450" s="1"/>
  <c r="AU144"/>
  <c r="AT144"/>
  <c r="AT603" s="1"/>
  <c r="AS144"/>
  <c r="AS450" s="1"/>
  <c r="AR144"/>
  <c r="AR450" s="1"/>
  <c r="AQ144"/>
  <c r="AP144"/>
  <c r="AP603" s="1"/>
  <c r="AO144"/>
  <c r="AO450" s="1"/>
  <c r="AN144"/>
  <c r="AN450" s="1"/>
  <c r="AM144"/>
  <c r="AL144"/>
  <c r="AL603" s="1"/>
  <c r="AK144"/>
  <c r="AK450" s="1"/>
  <c r="AJ144"/>
  <c r="AJ450" s="1"/>
  <c r="AI144"/>
  <c r="AI603" s="1"/>
  <c r="AH144"/>
  <c r="AH603" s="1"/>
  <c r="AG144"/>
  <c r="AG450" s="1"/>
  <c r="AF144"/>
  <c r="AF450" s="1"/>
  <c r="AE144"/>
  <c r="AD144"/>
  <c r="AD603" s="1"/>
  <c r="AC144"/>
  <c r="AC450" s="1"/>
  <c r="Z144"/>
  <c r="Z603" s="1"/>
  <c r="Y144"/>
  <c r="Y450" s="1"/>
  <c r="X144"/>
  <c r="X450" s="1"/>
  <c r="W144"/>
  <c r="W603" s="1"/>
  <c r="V144"/>
  <c r="V603" s="1"/>
  <c r="U144"/>
  <c r="U450" s="1"/>
  <c r="T144"/>
  <c r="T450" s="1"/>
  <c r="S144"/>
  <c r="S603" s="1"/>
  <c r="R144"/>
  <c r="R603" s="1"/>
  <c r="Q144"/>
  <c r="Q450" s="1"/>
  <c r="P144"/>
  <c r="P450" s="1"/>
  <c r="O144"/>
  <c r="O603" s="1"/>
  <c r="N144"/>
  <c r="N603" s="1"/>
  <c r="M144"/>
  <c r="M450" s="1"/>
  <c r="L144"/>
  <c r="L450" s="1"/>
  <c r="K144"/>
  <c r="K603" s="1"/>
  <c r="J144"/>
  <c r="J603" s="1"/>
  <c r="I144"/>
  <c r="I450" s="1"/>
  <c r="AV143"/>
  <c r="AV602" s="1"/>
  <c r="AU143"/>
  <c r="AU449" s="1"/>
  <c r="AT143"/>
  <c r="AT449" s="1"/>
  <c r="AS143"/>
  <c r="AS602" s="1"/>
  <c r="AR143"/>
  <c r="AR602" s="1"/>
  <c r="AQ143"/>
  <c r="AQ449" s="1"/>
  <c r="AP143"/>
  <c r="AP449" s="1"/>
  <c r="AO143"/>
  <c r="AO602" s="1"/>
  <c r="AN143"/>
  <c r="AN602" s="1"/>
  <c r="AM143"/>
  <c r="AM449" s="1"/>
  <c r="AL143"/>
  <c r="AL449" s="1"/>
  <c r="AK143"/>
  <c r="AK602" s="1"/>
  <c r="AJ143"/>
  <c r="AJ602" s="1"/>
  <c r="AI143"/>
  <c r="AI449" s="1"/>
  <c r="AH143"/>
  <c r="AH449" s="1"/>
  <c r="AG143"/>
  <c r="AG602" s="1"/>
  <c r="AF143"/>
  <c r="AF602" s="1"/>
  <c r="AE143"/>
  <c r="AE449" s="1"/>
  <c r="AD143"/>
  <c r="AD449" s="1"/>
  <c r="AC143"/>
  <c r="AC449" s="1"/>
  <c r="Z143"/>
  <c r="Z449" s="1"/>
  <c r="Y143"/>
  <c r="Y602" s="1"/>
  <c r="X143"/>
  <c r="X602" s="1"/>
  <c r="W143"/>
  <c r="W449" s="1"/>
  <c r="V143"/>
  <c r="V449" s="1"/>
  <c r="U143"/>
  <c r="U602" s="1"/>
  <c r="T143"/>
  <c r="T602" s="1"/>
  <c r="S143"/>
  <c r="S449" s="1"/>
  <c r="R143"/>
  <c r="R449" s="1"/>
  <c r="Q143"/>
  <c r="Q602" s="1"/>
  <c r="P143"/>
  <c r="P602" s="1"/>
  <c r="O143"/>
  <c r="O449" s="1"/>
  <c r="N143"/>
  <c r="N449" s="1"/>
  <c r="M143"/>
  <c r="M602" s="1"/>
  <c r="L143"/>
  <c r="L602" s="1"/>
  <c r="K143"/>
  <c r="K449" s="1"/>
  <c r="J143"/>
  <c r="J449" s="1"/>
  <c r="I143"/>
  <c r="AV142"/>
  <c r="AV448" s="1"/>
  <c r="AU142"/>
  <c r="AT142"/>
  <c r="AT601" s="1"/>
  <c r="AS142"/>
  <c r="AS448" s="1"/>
  <c r="AR142"/>
  <c r="AR448" s="1"/>
  <c r="AQ142"/>
  <c r="AP142"/>
  <c r="AP601" s="1"/>
  <c r="AO142"/>
  <c r="AO448" s="1"/>
  <c r="AN142"/>
  <c r="AN448" s="1"/>
  <c r="AM142"/>
  <c r="AM601" s="1"/>
  <c r="AL142"/>
  <c r="AL601" s="1"/>
  <c r="AK142"/>
  <c r="AK448" s="1"/>
  <c r="AJ142"/>
  <c r="AJ448" s="1"/>
  <c r="AI142"/>
  <c r="AH142"/>
  <c r="AH601" s="1"/>
  <c r="AG142"/>
  <c r="AG448" s="1"/>
  <c r="AF142"/>
  <c r="AF448" s="1"/>
  <c r="AE142"/>
  <c r="AD142"/>
  <c r="AD601" s="1"/>
  <c r="AC142"/>
  <c r="AC448" s="1"/>
  <c r="Z142"/>
  <c r="Z601" s="1"/>
  <c r="Y142"/>
  <c r="Y448" s="1"/>
  <c r="X142"/>
  <c r="X448" s="1"/>
  <c r="W142"/>
  <c r="W601" s="1"/>
  <c r="V142"/>
  <c r="V601" s="1"/>
  <c r="U142"/>
  <c r="U448" s="1"/>
  <c r="T142"/>
  <c r="T448" s="1"/>
  <c r="S142"/>
  <c r="S601" s="1"/>
  <c r="R142"/>
  <c r="R601" s="1"/>
  <c r="Q142"/>
  <c r="Q448" s="1"/>
  <c r="P142"/>
  <c r="P448" s="1"/>
  <c r="O142"/>
  <c r="O601" s="1"/>
  <c r="N142"/>
  <c r="N601" s="1"/>
  <c r="M142"/>
  <c r="M448" s="1"/>
  <c r="L142"/>
  <c r="L448" s="1"/>
  <c r="K142"/>
  <c r="K601" s="1"/>
  <c r="J142"/>
  <c r="I142"/>
  <c r="I448" s="1"/>
  <c r="AV141"/>
  <c r="AU141"/>
  <c r="AU447" s="1"/>
  <c r="AT141"/>
  <c r="AT447" s="1"/>
  <c r="AS141"/>
  <c r="AS600" s="1"/>
  <c r="AR141"/>
  <c r="AQ141"/>
  <c r="AQ447" s="1"/>
  <c r="AP141"/>
  <c r="AP447" s="1"/>
  <c r="AO141"/>
  <c r="AO600" s="1"/>
  <c r="AN141"/>
  <c r="AM141"/>
  <c r="AM447" s="1"/>
  <c r="AL141"/>
  <c r="AL447" s="1"/>
  <c r="AK141"/>
  <c r="AK600" s="1"/>
  <c r="AJ141"/>
  <c r="AI141"/>
  <c r="AI447" s="1"/>
  <c r="AH141"/>
  <c r="AH447" s="1"/>
  <c r="AG141"/>
  <c r="AG600" s="1"/>
  <c r="AF141"/>
  <c r="AE141"/>
  <c r="AE447" s="1"/>
  <c r="AD141"/>
  <c r="AD447" s="1"/>
  <c r="AC141"/>
  <c r="Z141"/>
  <c r="Z447" s="1"/>
  <c r="Y141"/>
  <c r="Y600" s="1"/>
  <c r="X141"/>
  <c r="W141"/>
  <c r="W447" s="1"/>
  <c r="V141"/>
  <c r="V447" s="1"/>
  <c r="U141"/>
  <c r="U600" s="1"/>
  <c r="T141"/>
  <c r="S141"/>
  <c r="S447" s="1"/>
  <c r="R141"/>
  <c r="R447" s="1"/>
  <c r="Q141"/>
  <c r="Q600" s="1"/>
  <c r="P141"/>
  <c r="O141"/>
  <c r="O447" s="1"/>
  <c r="N141"/>
  <c r="N447" s="1"/>
  <c r="M141"/>
  <c r="M600" s="1"/>
  <c r="L141"/>
  <c r="K141"/>
  <c r="K447" s="1"/>
  <c r="J141"/>
  <c r="J447" s="1"/>
  <c r="I141"/>
  <c r="I447" s="1"/>
  <c r="AV140"/>
  <c r="AV446" s="1"/>
  <c r="AU140"/>
  <c r="AT140"/>
  <c r="AS140"/>
  <c r="AS446" s="1"/>
  <c r="AR140"/>
  <c r="AR446" s="1"/>
  <c r="AQ140"/>
  <c r="AP140"/>
  <c r="AO140"/>
  <c r="AO446" s="1"/>
  <c r="AN140"/>
  <c r="AN446" s="1"/>
  <c r="AM140"/>
  <c r="AL140"/>
  <c r="AK140"/>
  <c r="AK446" s="1"/>
  <c r="AJ140"/>
  <c r="AJ446" s="1"/>
  <c r="AI140"/>
  <c r="AH140"/>
  <c r="AG140"/>
  <c r="AG446" s="1"/>
  <c r="AF140"/>
  <c r="AF446" s="1"/>
  <c r="AE140"/>
  <c r="AD140"/>
  <c r="AC140"/>
  <c r="AC446" s="1"/>
  <c r="Z140"/>
  <c r="Y140"/>
  <c r="Y446" s="1"/>
  <c r="X140"/>
  <c r="X446" s="1"/>
  <c r="W140"/>
  <c r="W446" s="1"/>
  <c r="V140"/>
  <c r="U140"/>
  <c r="U446" s="1"/>
  <c r="T140"/>
  <c r="T446" s="1"/>
  <c r="S140"/>
  <c r="S446" s="1"/>
  <c r="R140"/>
  <c r="Q140"/>
  <c r="Q446" s="1"/>
  <c r="P140"/>
  <c r="P446" s="1"/>
  <c r="O140"/>
  <c r="N140"/>
  <c r="M140"/>
  <c r="M446" s="1"/>
  <c r="L140"/>
  <c r="L446" s="1"/>
  <c r="K140"/>
  <c r="K446" s="1"/>
  <c r="J140"/>
  <c r="I140"/>
  <c r="I446" s="1"/>
  <c r="AV137"/>
  <c r="AV596" s="1"/>
  <c r="AU137"/>
  <c r="AU443" s="1"/>
  <c r="AT137"/>
  <c r="AT443" s="1"/>
  <c r="AS137"/>
  <c r="AS443" s="1"/>
  <c r="AR137"/>
  <c r="AR596" s="1"/>
  <c r="AQ137"/>
  <c r="AQ443" s="1"/>
  <c r="AP137"/>
  <c r="AP443" s="1"/>
  <c r="AO137"/>
  <c r="AO443" s="1"/>
  <c r="AN137"/>
  <c r="AN596" s="1"/>
  <c r="AM137"/>
  <c r="AM443" s="1"/>
  <c r="AL137"/>
  <c r="AL443" s="1"/>
  <c r="AK137"/>
  <c r="AK443" s="1"/>
  <c r="AJ137"/>
  <c r="AJ596" s="1"/>
  <c r="AI137"/>
  <c r="AI443" s="1"/>
  <c r="AH137"/>
  <c r="AH443" s="1"/>
  <c r="AG137"/>
  <c r="AG443" s="1"/>
  <c r="AF137"/>
  <c r="AF596" s="1"/>
  <c r="AE137"/>
  <c r="AE443" s="1"/>
  <c r="AD137"/>
  <c r="AD443" s="1"/>
  <c r="AC137"/>
  <c r="AC443" s="1"/>
  <c r="Z137"/>
  <c r="Z596" s="1"/>
  <c r="Y137"/>
  <c r="Y443" s="1"/>
  <c r="X137"/>
  <c r="X443" s="1"/>
  <c r="W137"/>
  <c r="W443" s="1"/>
  <c r="V137"/>
  <c r="V596" s="1"/>
  <c r="U137"/>
  <c r="U443" s="1"/>
  <c r="T137"/>
  <c r="T443" s="1"/>
  <c r="S137"/>
  <c r="S596" s="1"/>
  <c r="R137"/>
  <c r="R443" s="1"/>
  <c r="Q137"/>
  <c r="Q443" s="1"/>
  <c r="P137"/>
  <c r="P443" s="1"/>
  <c r="O137"/>
  <c r="O596" s="1"/>
  <c r="N137"/>
  <c r="N596" s="1"/>
  <c r="M137"/>
  <c r="M443" s="1"/>
  <c r="L137"/>
  <c r="L443" s="1"/>
  <c r="K137"/>
  <c r="K443" s="1"/>
  <c r="J137"/>
  <c r="J596" s="1"/>
  <c r="I137"/>
  <c r="I443" s="1"/>
  <c r="AV136"/>
  <c r="AV442" s="1"/>
  <c r="AU136"/>
  <c r="AU442" s="1"/>
  <c r="AT136"/>
  <c r="AT595" s="1"/>
  <c r="AS136"/>
  <c r="AS442" s="1"/>
  <c r="AR136"/>
  <c r="AR442" s="1"/>
  <c r="AQ136"/>
  <c r="AQ442" s="1"/>
  <c r="AP136"/>
  <c r="AP595" s="1"/>
  <c r="AO136"/>
  <c r="AO442" s="1"/>
  <c r="AN136"/>
  <c r="AN442" s="1"/>
  <c r="AM136"/>
  <c r="AM442" s="1"/>
  <c r="AL136"/>
  <c r="AL595" s="1"/>
  <c r="AK136"/>
  <c r="AK442" s="1"/>
  <c r="AJ136"/>
  <c r="AJ442" s="1"/>
  <c r="AI136"/>
  <c r="AI442" s="1"/>
  <c r="AH136"/>
  <c r="AH595" s="1"/>
  <c r="AG136"/>
  <c r="AG442" s="1"/>
  <c r="AF136"/>
  <c r="AF442" s="1"/>
  <c r="AE136"/>
  <c r="AE442" s="1"/>
  <c r="AD136"/>
  <c r="AD595" s="1"/>
  <c r="AC136"/>
  <c r="AC442" s="1"/>
  <c r="Z136"/>
  <c r="Z442" s="1"/>
  <c r="Y136"/>
  <c r="Y442" s="1"/>
  <c r="X136"/>
  <c r="X595" s="1"/>
  <c r="W136"/>
  <c r="W442" s="1"/>
  <c r="V136"/>
  <c r="V442" s="1"/>
  <c r="U136"/>
  <c r="U442" s="1"/>
  <c r="T136"/>
  <c r="T442" s="1"/>
  <c r="S136"/>
  <c r="S442" s="1"/>
  <c r="R136"/>
  <c r="R442" s="1"/>
  <c r="Q136"/>
  <c r="Q595" s="1"/>
  <c r="P136"/>
  <c r="P595" s="1"/>
  <c r="O136"/>
  <c r="O442" s="1"/>
  <c r="N136"/>
  <c r="N442" s="1"/>
  <c r="M136"/>
  <c r="M595" s="1"/>
  <c r="L136"/>
  <c r="L595" s="1"/>
  <c r="K136"/>
  <c r="K442" s="1"/>
  <c r="J136"/>
  <c r="J442" s="1"/>
  <c r="I136"/>
  <c r="I442" s="1"/>
  <c r="AV135"/>
  <c r="AV594" s="1"/>
  <c r="AU135"/>
  <c r="AU441" s="1"/>
  <c r="AT135"/>
  <c r="AT441" s="1"/>
  <c r="AS135"/>
  <c r="AS441" s="1"/>
  <c r="AR135"/>
  <c r="AR594" s="1"/>
  <c r="AQ135"/>
  <c r="AQ441" s="1"/>
  <c r="AP135"/>
  <c r="AP441" s="1"/>
  <c r="AO135"/>
  <c r="AO441" s="1"/>
  <c r="AN135"/>
  <c r="AN594" s="1"/>
  <c r="AM135"/>
  <c r="AM441" s="1"/>
  <c r="AL135"/>
  <c r="AL441" s="1"/>
  <c r="AK135"/>
  <c r="AK441" s="1"/>
  <c r="AJ135"/>
  <c r="AJ594" s="1"/>
  <c r="AI135"/>
  <c r="AI441" s="1"/>
  <c r="AH135"/>
  <c r="AH441" s="1"/>
  <c r="AG135"/>
  <c r="AG441" s="1"/>
  <c r="AF135"/>
  <c r="AF594" s="1"/>
  <c r="AE135"/>
  <c r="AE441" s="1"/>
  <c r="AD135"/>
  <c r="AD441" s="1"/>
  <c r="AC135"/>
  <c r="AC441" s="1"/>
  <c r="Z135"/>
  <c r="Y135"/>
  <c r="Y441" s="1"/>
  <c r="X135"/>
  <c r="X441" s="1"/>
  <c r="W135"/>
  <c r="W594" s="1"/>
  <c r="V135"/>
  <c r="V594" s="1"/>
  <c r="U135"/>
  <c r="U441" s="1"/>
  <c r="T135"/>
  <c r="T441" s="1"/>
  <c r="S135"/>
  <c r="S441" s="1"/>
  <c r="R135"/>
  <c r="R594" s="1"/>
  <c r="Q135"/>
  <c r="Q441" s="1"/>
  <c r="P135"/>
  <c r="P441" s="1"/>
  <c r="O135"/>
  <c r="O594" s="1"/>
  <c r="N135"/>
  <c r="N441" s="1"/>
  <c r="M135"/>
  <c r="M441" s="1"/>
  <c r="L135"/>
  <c r="L441" s="1"/>
  <c r="K135"/>
  <c r="K441" s="1"/>
  <c r="J135"/>
  <c r="J441" s="1"/>
  <c r="I135"/>
  <c r="I441" s="1"/>
  <c r="AV134"/>
  <c r="AV440" s="1"/>
  <c r="AU134"/>
  <c r="AU440" s="1"/>
  <c r="AT134"/>
  <c r="AT593" s="1"/>
  <c r="AS134"/>
  <c r="AS440" s="1"/>
  <c r="AR134"/>
  <c r="AR440" s="1"/>
  <c r="AQ134"/>
  <c r="AQ440" s="1"/>
  <c r="AP134"/>
  <c r="AP593" s="1"/>
  <c r="AO134"/>
  <c r="AO440" s="1"/>
  <c r="AN134"/>
  <c r="AN440" s="1"/>
  <c r="AM134"/>
  <c r="AM440" s="1"/>
  <c r="AL134"/>
  <c r="AL593" s="1"/>
  <c r="AK134"/>
  <c r="AK440" s="1"/>
  <c r="AJ134"/>
  <c r="AJ440" s="1"/>
  <c r="AI134"/>
  <c r="AI440" s="1"/>
  <c r="AH134"/>
  <c r="AH593" s="1"/>
  <c r="AG134"/>
  <c r="AG440" s="1"/>
  <c r="AF134"/>
  <c r="AF440" s="1"/>
  <c r="AE134"/>
  <c r="AE440" s="1"/>
  <c r="AD134"/>
  <c r="AD593" s="1"/>
  <c r="AC134"/>
  <c r="AC440" s="1"/>
  <c r="Z134"/>
  <c r="Z440" s="1"/>
  <c r="Y134"/>
  <c r="Y593" s="1"/>
  <c r="X134"/>
  <c r="X440" s="1"/>
  <c r="W134"/>
  <c r="W440" s="1"/>
  <c r="V134"/>
  <c r="V440" s="1"/>
  <c r="U134"/>
  <c r="U593" s="1"/>
  <c r="T134"/>
  <c r="T593" s="1"/>
  <c r="S134"/>
  <c r="S440" s="1"/>
  <c r="R134"/>
  <c r="R440" s="1"/>
  <c r="Q134"/>
  <c r="Q440" s="1"/>
  <c r="P134"/>
  <c r="P440" s="1"/>
  <c r="O134"/>
  <c r="O440" s="1"/>
  <c r="N134"/>
  <c r="N440" s="1"/>
  <c r="M134"/>
  <c r="M593" s="1"/>
  <c r="L134"/>
  <c r="L440" s="1"/>
  <c r="K134"/>
  <c r="K440" s="1"/>
  <c r="J134"/>
  <c r="J440" s="1"/>
  <c r="I134"/>
  <c r="I593" s="1"/>
  <c r="AV133"/>
  <c r="AV592" s="1"/>
  <c r="AU133"/>
  <c r="AU439" s="1"/>
  <c r="AT133"/>
  <c r="AT439" s="1"/>
  <c r="AS133"/>
  <c r="AS439" s="1"/>
  <c r="AR133"/>
  <c r="AR592" s="1"/>
  <c r="AQ133"/>
  <c r="AQ439" s="1"/>
  <c r="AP133"/>
  <c r="AP439" s="1"/>
  <c r="AO133"/>
  <c r="AO439" s="1"/>
  <c r="AN133"/>
  <c r="AN592" s="1"/>
  <c r="AM133"/>
  <c r="AM439" s="1"/>
  <c r="AL133"/>
  <c r="AL439" s="1"/>
  <c r="AK133"/>
  <c r="AK439" s="1"/>
  <c r="AJ133"/>
  <c r="AJ592" s="1"/>
  <c r="AI133"/>
  <c r="AI439" s="1"/>
  <c r="AH133"/>
  <c r="AH439" s="1"/>
  <c r="AG133"/>
  <c r="AG439" s="1"/>
  <c r="AF133"/>
  <c r="AF592" s="1"/>
  <c r="AE133"/>
  <c r="AE439" s="1"/>
  <c r="AD133"/>
  <c r="AD439" s="1"/>
  <c r="AC133"/>
  <c r="AC439" s="1"/>
  <c r="Z133"/>
  <c r="Z439" s="1"/>
  <c r="Y133"/>
  <c r="Y439" s="1"/>
  <c r="X133"/>
  <c r="X439" s="1"/>
  <c r="W133"/>
  <c r="W592" s="1"/>
  <c r="V133"/>
  <c r="V592" s="1"/>
  <c r="U133"/>
  <c r="U439" s="1"/>
  <c r="T133"/>
  <c r="T439" s="1"/>
  <c r="S133"/>
  <c r="S592" s="1"/>
  <c r="R133"/>
  <c r="R592" s="1"/>
  <c r="Q133"/>
  <c r="Q439" s="1"/>
  <c r="P133"/>
  <c r="P439" s="1"/>
  <c r="O133"/>
  <c r="O592" s="1"/>
  <c r="N133"/>
  <c r="N592" s="1"/>
  <c r="M133"/>
  <c r="M439" s="1"/>
  <c r="L133"/>
  <c r="L439" s="1"/>
  <c r="K133"/>
  <c r="K592" s="1"/>
  <c r="J133"/>
  <c r="J439" s="1"/>
  <c r="I133"/>
  <c r="I439" s="1"/>
  <c r="AV132"/>
  <c r="AV438" s="1"/>
  <c r="AU132"/>
  <c r="AU438" s="1"/>
  <c r="AT132"/>
  <c r="AT591" s="1"/>
  <c r="AS132"/>
  <c r="AS438" s="1"/>
  <c r="AR132"/>
  <c r="AR438" s="1"/>
  <c r="AQ132"/>
  <c r="AQ438" s="1"/>
  <c r="AP132"/>
  <c r="AP591" s="1"/>
  <c r="AO132"/>
  <c r="AO438" s="1"/>
  <c r="AN132"/>
  <c r="AN438" s="1"/>
  <c r="AM132"/>
  <c r="AM438" s="1"/>
  <c r="AL132"/>
  <c r="AL591" s="1"/>
  <c r="AK132"/>
  <c r="AK438" s="1"/>
  <c r="AJ132"/>
  <c r="AJ438" s="1"/>
  <c r="AI132"/>
  <c r="AI438" s="1"/>
  <c r="AH132"/>
  <c r="AH591" s="1"/>
  <c r="AG132"/>
  <c r="AG438" s="1"/>
  <c r="AF132"/>
  <c r="AF438" s="1"/>
  <c r="AE132"/>
  <c r="AE438" s="1"/>
  <c r="AD132"/>
  <c r="AD591" s="1"/>
  <c r="AC132"/>
  <c r="AC438" s="1"/>
  <c r="Z132"/>
  <c r="Z438" s="1"/>
  <c r="Y132"/>
  <c r="Y591" s="1"/>
  <c r="X132"/>
  <c r="X438" s="1"/>
  <c r="W132"/>
  <c r="W438" s="1"/>
  <c r="V132"/>
  <c r="V438" s="1"/>
  <c r="U132"/>
  <c r="U591" s="1"/>
  <c r="T132"/>
  <c r="T591" s="1"/>
  <c r="S132"/>
  <c r="S438" s="1"/>
  <c r="R132"/>
  <c r="R438" s="1"/>
  <c r="Q132"/>
  <c r="Q438" s="1"/>
  <c r="P132"/>
  <c r="P591" s="1"/>
  <c r="O132"/>
  <c r="O438" s="1"/>
  <c r="N132"/>
  <c r="N438" s="1"/>
  <c r="M132"/>
  <c r="M438" s="1"/>
  <c r="L132"/>
  <c r="L438" s="1"/>
  <c r="K132"/>
  <c r="K438" s="1"/>
  <c r="J132"/>
  <c r="J438" s="1"/>
  <c r="I132"/>
  <c r="I591" s="1"/>
  <c r="AV131"/>
  <c r="AV590" s="1"/>
  <c r="AU131"/>
  <c r="AU437" s="1"/>
  <c r="AT131"/>
  <c r="AT437" s="1"/>
  <c r="AS131"/>
  <c r="AS437" s="1"/>
  <c r="AR131"/>
  <c r="AR590" s="1"/>
  <c r="AQ131"/>
  <c r="AQ437" s="1"/>
  <c r="AP131"/>
  <c r="AP437" s="1"/>
  <c r="AO131"/>
  <c r="AO437" s="1"/>
  <c r="AN131"/>
  <c r="AN590" s="1"/>
  <c r="AM131"/>
  <c r="AM437" s="1"/>
  <c r="AL131"/>
  <c r="AL437" s="1"/>
  <c r="AK131"/>
  <c r="AK437" s="1"/>
  <c r="AJ131"/>
  <c r="AJ590" s="1"/>
  <c r="AI131"/>
  <c r="AI437" s="1"/>
  <c r="AH131"/>
  <c r="AH437" s="1"/>
  <c r="AG131"/>
  <c r="AG437" s="1"/>
  <c r="AF131"/>
  <c r="AF590" s="1"/>
  <c r="AE131"/>
  <c r="AE437" s="1"/>
  <c r="AD131"/>
  <c r="AD437" s="1"/>
  <c r="AC131"/>
  <c r="AC437" s="1"/>
  <c r="Z131"/>
  <c r="Z590" s="1"/>
  <c r="Y131"/>
  <c r="Y437" s="1"/>
  <c r="X131"/>
  <c r="X437" s="1"/>
  <c r="W131"/>
  <c r="W590" s="1"/>
  <c r="V131"/>
  <c r="V437" s="1"/>
  <c r="U131"/>
  <c r="U437" s="1"/>
  <c r="T131"/>
  <c r="T437" s="1"/>
  <c r="S131"/>
  <c r="S437" s="1"/>
  <c r="R131"/>
  <c r="R590" s="1"/>
  <c r="Q131"/>
  <c r="Q437" s="1"/>
  <c r="P131"/>
  <c r="P437" s="1"/>
  <c r="O131"/>
  <c r="O590" s="1"/>
  <c r="N131"/>
  <c r="N590" s="1"/>
  <c r="M131"/>
  <c r="M437" s="1"/>
  <c r="L131"/>
  <c r="L437" s="1"/>
  <c r="K131"/>
  <c r="K437" s="1"/>
  <c r="J131"/>
  <c r="J590" s="1"/>
  <c r="I131"/>
  <c r="I437" s="1"/>
  <c r="AV130"/>
  <c r="AV436" s="1"/>
  <c r="AU130"/>
  <c r="AU436" s="1"/>
  <c r="AT130"/>
  <c r="AT589" s="1"/>
  <c r="AS130"/>
  <c r="AS436" s="1"/>
  <c r="AR130"/>
  <c r="AR436" s="1"/>
  <c r="AQ130"/>
  <c r="AQ436" s="1"/>
  <c r="AP130"/>
  <c r="AP589" s="1"/>
  <c r="AO130"/>
  <c r="AO436" s="1"/>
  <c r="AN130"/>
  <c r="AN436" s="1"/>
  <c r="AM130"/>
  <c r="AM436" s="1"/>
  <c r="AL130"/>
  <c r="AL589" s="1"/>
  <c r="AK130"/>
  <c r="AK436" s="1"/>
  <c r="AJ130"/>
  <c r="AJ436" s="1"/>
  <c r="AI130"/>
  <c r="AI436" s="1"/>
  <c r="AH130"/>
  <c r="AH589" s="1"/>
  <c r="AG130"/>
  <c r="AG436" s="1"/>
  <c r="AF130"/>
  <c r="AF436" s="1"/>
  <c r="AE130"/>
  <c r="AE436" s="1"/>
  <c r="AD130"/>
  <c r="AD589" s="1"/>
  <c r="AC130"/>
  <c r="AC436" s="1"/>
  <c r="Z130"/>
  <c r="Z436" s="1"/>
  <c r="Y130"/>
  <c r="Y436" s="1"/>
  <c r="X130"/>
  <c r="X436" s="1"/>
  <c r="W130"/>
  <c r="W436" s="1"/>
  <c r="V130"/>
  <c r="V436" s="1"/>
  <c r="U130"/>
  <c r="U589" s="1"/>
  <c r="T130"/>
  <c r="S130"/>
  <c r="S436" s="1"/>
  <c r="R130"/>
  <c r="R436" s="1"/>
  <c r="Q130"/>
  <c r="Q589" s="1"/>
  <c r="P130"/>
  <c r="P436" s="1"/>
  <c r="O130"/>
  <c r="O436" s="1"/>
  <c r="N130"/>
  <c r="N436" s="1"/>
  <c r="M130"/>
  <c r="M589" s="1"/>
  <c r="L130"/>
  <c r="L589" s="1"/>
  <c r="K130"/>
  <c r="K436" s="1"/>
  <c r="J130"/>
  <c r="J436" s="1"/>
  <c r="I130"/>
  <c r="I589" s="1"/>
  <c r="AV129"/>
  <c r="AV588" s="1"/>
  <c r="AU129"/>
  <c r="AU435" s="1"/>
  <c r="AT129"/>
  <c r="AT435" s="1"/>
  <c r="AS129"/>
  <c r="AS435" s="1"/>
  <c r="AR129"/>
  <c r="AR588" s="1"/>
  <c r="AQ129"/>
  <c r="AQ435" s="1"/>
  <c r="AP129"/>
  <c r="AP435" s="1"/>
  <c r="AO129"/>
  <c r="AO435" s="1"/>
  <c r="AN129"/>
  <c r="AN588" s="1"/>
  <c r="AM129"/>
  <c r="AM435" s="1"/>
  <c r="AL129"/>
  <c r="AL435" s="1"/>
  <c r="AK129"/>
  <c r="AK435" s="1"/>
  <c r="AJ129"/>
  <c r="AJ588" s="1"/>
  <c r="AI129"/>
  <c r="AI435" s="1"/>
  <c r="AH129"/>
  <c r="AH435" s="1"/>
  <c r="AG129"/>
  <c r="AG435" s="1"/>
  <c r="AF129"/>
  <c r="AF588" s="1"/>
  <c r="AE129"/>
  <c r="AE435" s="1"/>
  <c r="AD129"/>
  <c r="AD435" s="1"/>
  <c r="AC129"/>
  <c r="AC435" s="1"/>
  <c r="Z129"/>
  <c r="Z588" s="1"/>
  <c r="Y129"/>
  <c r="Y435" s="1"/>
  <c r="X129"/>
  <c r="X435" s="1"/>
  <c r="W129"/>
  <c r="W128" s="1"/>
  <c r="W126" s="1"/>
  <c r="V129"/>
  <c r="V588" s="1"/>
  <c r="U129"/>
  <c r="U435" s="1"/>
  <c r="T129"/>
  <c r="T435" s="1"/>
  <c r="S129"/>
  <c r="S435" s="1"/>
  <c r="R129"/>
  <c r="R435" s="1"/>
  <c r="Q129"/>
  <c r="Q435" s="1"/>
  <c r="P129"/>
  <c r="P435" s="1"/>
  <c r="O129"/>
  <c r="O588" s="1"/>
  <c r="N129"/>
  <c r="N588" s="1"/>
  <c r="M129"/>
  <c r="M435" s="1"/>
  <c r="L129"/>
  <c r="L435" s="1"/>
  <c r="K129"/>
  <c r="K588" s="1"/>
  <c r="J129"/>
  <c r="J588" s="1"/>
  <c r="I129"/>
  <c r="I435" s="1"/>
  <c r="AP128"/>
  <c r="AP126" s="1"/>
  <c r="AV125"/>
  <c r="AV431" s="1"/>
  <c r="AU125"/>
  <c r="AT125"/>
  <c r="AT584" s="1"/>
  <c r="AS125"/>
  <c r="AS584" s="1"/>
  <c r="AR125"/>
  <c r="AR431" s="1"/>
  <c r="AQ125"/>
  <c r="AQ584" s="1"/>
  <c r="AP125"/>
  <c r="AP431" s="1"/>
  <c r="AO125"/>
  <c r="AO584" s="1"/>
  <c r="AN125"/>
  <c r="AN431" s="1"/>
  <c r="AM125"/>
  <c r="AL125"/>
  <c r="AL584" s="1"/>
  <c r="AK125"/>
  <c r="AK584" s="1"/>
  <c r="AJ125"/>
  <c r="AJ431" s="1"/>
  <c r="AI125"/>
  <c r="AH125"/>
  <c r="AH431" s="1"/>
  <c r="AG125"/>
  <c r="AG584" s="1"/>
  <c r="AF125"/>
  <c r="AF431" s="1"/>
  <c r="AE125"/>
  <c r="AD125"/>
  <c r="AB125" s="1"/>
  <c r="D125" s="1"/>
  <c r="AC125"/>
  <c r="AC584" s="1"/>
  <c r="Z125"/>
  <c r="Z431" s="1"/>
  <c r="Y125"/>
  <c r="Y431" s="1"/>
  <c r="X125"/>
  <c r="X584" s="1"/>
  <c r="W125"/>
  <c r="W584" s="1"/>
  <c r="V125"/>
  <c r="V431" s="1"/>
  <c r="U125"/>
  <c r="U431" s="1"/>
  <c r="T125"/>
  <c r="T584" s="1"/>
  <c r="S125"/>
  <c r="S584" s="1"/>
  <c r="R125"/>
  <c r="R431" s="1"/>
  <c r="Q125"/>
  <c r="Q431" s="1"/>
  <c r="P125"/>
  <c r="P584" s="1"/>
  <c r="O125"/>
  <c r="O584" s="1"/>
  <c r="N125"/>
  <c r="N431" s="1"/>
  <c r="M125"/>
  <c r="M431" s="1"/>
  <c r="L125"/>
  <c r="L584" s="1"/>
  <c r="K125"/>
  <c r="K584" s="1"/>
  <c r="J125"/>
  <c r="J431" s="1"/>
  <c r="I125"/>
  <c r="I431" s="1"/>
  <c r="AV124"/>
  <c r="AV430" s="1"/>
  <c r="AU124"/>
  <c r="AU430" s="1"/>
  <c r="AT124"/>
  <c r="AT583" s="1"/>
  <c r="AS124"/>
  <c r="AR124"/>
  <c r="AR430" s="1"/>
  <c r="AQ124"/>
  <c r="AQ430" s="1"/>
  <c r="AP124"/>
  <c r="AP583" s="1"/>
  <c r="AO124"/>
  <c r="AN124"/>
  <c r="AN430" s="1"/>
  <c r="AM124"/>
  <c r="AM583" s="1"/>
  <c r="AL124"/>
  <c r="AL583" s="1"/>
  <c r="AK124"/>
  <c r="AJ124"/>
  <c r="AJ430" s="1"/>
  <c r="AI124"/>
  <c r="AI583" s="1"/>
  <c r="AH124"/>
  <c r="AH583" s="1"/>
  <c r="AG124"/>
  <c r="AF124"/>
  <c r="AF430" s="1"/>
  <c r="AE124"/>
  <c r="AD124"/>
  <c r="AD583" s="1"/>
  <c r="AC124"/>
  <c r="Z124"/>
  <c r="Z430" s="1"/>
  <c r="Y124"/>
  <c r="Y583" s="1"/>
  <c r="X124"/>
  <c r="X583" s="1"/>
  <c r="W124"/>
  <c r="W430" s="1"/>
  <c r="V124"/>
  <c r="V430" s="1"/>
  <c r="U124"/>
  <c r="U583" s="1"/>
  <c r="T124"/>
  <c r="T583" s="1"/>
  <c r="S124"/>
  <c r="S430" s="1"/>
  <c r="R124"/>
  <c r="R430" s="1"/>
  <c r="Q124"/>
  <c r="Q430" s="1"/>
  <c r="P124"/>
  <c r="P583" s="1"/>
  <c r="O124"/>
  <c r="O430" s="1"/>
  <c r="N124"/>
  <c r="N430" s="1"/>
  <c r="M124"/>
  <c r="M583" s="1"/>
  <c r="L124"/>
  <c r="L583" s="1"/>
  <c r="K124"/>
  <c r="K430" s="1"/>
  <c r="J124"/>
  <c r="J430" s="1"/>
  <c r="I124"/>
  <c r="AV123"/>
  <c r="AV582" s="1"/>
  <c r="AU123"/>
  <c r="AT123"/>
  <c r="AT429" s="1"/>
  <c r="AS123"/>
  <c r="AS582" s="1"/>
  <c r="AR123"/>
  <c r="AR582" s="1"/>
  <c r="AQ123"/>
  <c r="AP123"/>
  <c r="AP429" s="1"/>
  <c r="AO123"/>
  <c r="AO582" s="1"/>
  <c r="AN123"/>
  <c r="AN582" s="1"/>
  <c r="AM123"/>
  <c r="AL123"/>
  <c r="AL429" s="1"/>
  <c r="AK123"/>
  <c r="AK582" s="1"/>
  <c r="AJ123"/>
  <c r="AJ582" s="1"/>
  <c r="AI123"/>
  <c r="AH123"/>
  <c r="AH429" s="1"/>
  <c r="AG123"/>
  <c r="AG429" s="1"/>
  <c r="AF123"/>
  <c r="AF582" s="1"/>
  <c r="AE123"/>
  <c r="AD123"/>
  <c r="AD582" s="1"/>
  <c r="AC123"/>
  <c r="AC582" s="1"/>
  <c r="Z123"/>
  <c r="Z582" s="1"/>
  <c r="Y123"/>
  <c r="Y429" s="1"/>
  <c r="X123"/>
  <c r="X429" s="1"/>
  <c r="W123"/>
  <c r="W582" s="1"/>
  <c r="V123"/>
  <c r="V582" s="1"/>
  <c r="U123"/>
  <c r="U429" s="1"/>
  <c r="T123"/>
  <c r="T429" s="1"/>
  <c r="S123"/>
  <c r="S429" s="1"/>
  <c r="R123"/>
  <c r="R582" s="1"/>
  <c r="Q123"/>
  <c r="Q429" s="1"/>
  <c r="P123"/>
  <c r="P429" s="1"/>
  <c r="O123"/>
  <c r="O582" s="1"/>
  <c r="N123"/>
  <c r="N582" s="1"/>
  <c r="M123"/>
  <c r="M429" s="1"/>
  <c r="L123"/>
  <c r="L429" s="1"/>
  <c r="K123"/>
  <c r="K582" s="1"/>
  <c r="J123"/>
  <c r="J429" s="1"/>
  <c r="I123"/>
  <c r="I429" s="1"/>
  <c r="AV122"/>
  <c r="AV428" s="1"/>
  <c r="AU122"/>
  <c r="AU581" s="1"/>
  <c r="AT122"/>
  <c r="AT581" s="1"/>
  <c r="AS122"/>
  <c r="AR122"/>
  <c r="AR428" s="1"/>
  <c r="AQ122"/>
  <c r="AQ428" s="1"/>
  <c r="AP122"/>
  <c r="AP581" s="1"/>
  <c r="AO122"/>
  <c r="AN122"/>
  <c r="AN428" s="1"/>
  <c r="AM122"/>
  <c r="AM581" s="1"/>
  <c r="AL122"/>
  <c r="AL581" s="1"/>
  <c r="AK122"/>
  <c r="AJ122"/>
  <c r="AJ428" s="1"/>
  <c r="AI122"/>
  <c r="AI428" s="1"/>
  <c r="AH122"/>
  <c r="AH581" s="1"/>
  <c r="AG122"/>
  <c r="AF122"/>
  <c r="AF428" s="1"/>
  <c r="AE122"/>
  <c r="AE581" s="1"/>
  <c r="AD122"/>
  <c r="AD581" s="1"/>
  <c r="AC122"/>
  <c r="Z122"/>
  <c r="Z428" s="1"/>
  <c r="Y122"/>
  <c r="Y581" s="1"/>
  <c r="X122"/>
  <c r="X581" s="1"/>
  <c r="W122"/>
  <c r="W428" s="1"/>
  <c r="V122"/>
  <c r="V428" s="1"/>
  <c r="U122"/>
  <c r="U428" s="1"/>
  <c r="T122"/>
  <c r="T581" s="1"/>
  <c r="S122"/>
  <c r="S428" s="1"/>
  <c r="R122"/>
  <c r="R428" s="1"/>
  <c r="Q122"/>
  <c r="Q428" s="1"/>
  <c r="P122"/>
  <c r="P581" s="1"/>
  <c r="O122"/>
  <c r="O428" s="1"/>
  <c r="N122"/>
  <c r="N428" s="1"/>
  <c r="M122"/>
  <c r="M581" s="1"/>
  <c r="L122"/>
  <c r="L581" s="1"/>
  <c r="K122"/>
  <c r="K428" s="1"/>
  <c r="J122"/>
  <c r="J428" s="1"/>
  <c r="I122"/>
  <c r="I428" s="1"/>
  <c r="AV121"/>
  <c r="AV580" s="1"/>
  <c r="AU121"/>
  <c r="AT121"/>
  <c r="AT427" s="1"/>
  <c r="AS121"/>
  <c r="AS580" s="1"/>
  <c r="AR121"/>
  <c r="AR580" s="1"/>
  <c r="AQ121"/>
  <c r="AP121"/>
  <c r="AP427" s="1"/>
  <c r="AO121"/>
  <c r="AO580" s="1"/>
  <c r="AN121"/>
  <c r="AN580" s="1"/>
  <c r="AM121"/>
  <c r="AL121"/>
  <c r="AL427" s="1"/>
  <c r="AK121"/>
  <c r="AK427" s="1"/>
  <c r="AJ121"/>
  <c r="AJ580" s="1"/>
  <c r="AI121"/>
  <c r="AH121"/>
  <c r="AH427" s="1"/>
  <c r="AG121"/>
  <c r="AG427" s="1"/>
  <c r="AF121"/>
  <c r="AF580" s="1"/>
  <c r="AE121"/>
  <c r="AD121"/>
  <c r="AC121"/>
  <c r="AC580" s="1"/>
  <c r="Z121"/>
  <c r="Z580" s="1"/>
  <c r="Y121"/>
  <c r="Y427" s="1"/>
  <c r="X121"/>
  <c r="X427" s="1"/>
  <c r="W121"/>
  <c r="W427" s="1"/>
  <c r="V121"/>
  <c r="V580" s="1"/>
  <c r="U121"/>
  <c r="U427" s="1"/>
  <c r="T121"/>
  <c r="T427" s="1"/>
  <c r="S121"/>
  <c r="S580" s="1"/>
  <c r="R121"/>
  <c r="R580" s="1"/>
  <c r="Q121"/>
  <c r="Q427" s="1"/>
  <c r="P121"/>
  <c r="P427" s="1"/>
  <c r="O121"/>
  <c r="O580" s="1"/>
  <c r="N121"/>
  <c r="N580" s="1"/>
  <c r="M121"/>
  <c r="M427" s="1"/>
  <c r="L121"/>
  <c r="L427" s="1"/>
  <c r="K121"/>
  <c r="K580" s="1"/>
  <c r="J121"/>
  <c r="J427" s="1"/>
  <c r="I121"/>
  <c r="I427" s="1"/>
  <c r="AV120"/>
  <c r="AV426" s="1"/>
  <c r="AU120"/>
  <c r="AU579" s="1"/>
  <c r="AT120"/>
  <c r="AT579" s="1"/>
  <c r="AS120"/>
  <c r="AR120"/>
  <c r="AR426" s="1"/>
  <c r="AQ120"/>
  <c r="AQ426" s="1"/>
  <c r="AP120"/>
  <c r="AP579" s="1"/>
  <c r="AO120"/>
  <c r="AN120"/>
  <c r="AN426" s="1"/>
  <c r="AM120"/>
  <c r="AM579" s="1"/>
  <c r="AL120"/>
  <c r="AL579" s="1"/>
  <c r="AK120"/>
  <c r="AJ120"/>
  <c r="AJ426" s="1"/>
  <c r="AI120"/>
  <c r="AI426" s="1"/>
  <c r="AH120"/>
  <c r="AH579" s="1"/>
  <c r="AG120"/>
  <c r="AF120"/>
  <c r="AF426" s="1"/>
  <c r="AE120"/>
  <c r="AE579" s="1"/>
  <c r="AD120"/>
  <c r="AD579" s="1"/>
  <c r="AC120"/>
  <c r="Z120"/>
  <c r="Z426" s="1"/>
  <c r="Y120"/>
  <c r="Y426" s="1"/>
  <c r="X120"/>
  <c r="X579" s="1"/>
  <c r="W120"/>
  <c r="W426" s="1"/>
  <c r="V120"/>
  <c r="V426" s="1"/>
  <c r="U120"/>
  <c r="U579" s="1"/>
  <c r="T120"/>
  <c r="T579" s="1"/>
  <c r="S120"/>
  <c r="S426" s="1"/>
  <c r="R120"/>
  <c r="R426" s="1"/>
  <c r="Q120"/>
  <c r="Q579" s="1"/>
  <c r="P120"/>
  <c r="P579" s="1"/>
  <c r="O120"/>
  <c r="O426" s="1"/>
  <c r="N120"/>
  <c r="N426" s="1"/>
  <c r="M120"/>
  <c r="M579" s="1"/>
  <c r="L120"/>
  <c r="L579" s="1"/>
  <c r="K120"/>
  <c r="K426" s="1"/>
  <c r="J120"/>
  <c r="J426" s="1"/>
  <c r="I120"/>
  <c r="I579" s="1"/>
  <c r="AV119"/>
  <c r="AV578" s="1"/>
  <c r="AU119"/>
  <c r="AT119"/>
  <c r="AT425" s="1"/>
  <c r="AS119"/>
  <c r="AS578" s="1"/>
  <c r="AR119"/>
  <c r="AR578" s="1"/>
  <c r="AQ119"/>
  <c r="AP119"/>
  <c r="AP425" s="1"/>
  <c r="AO119"/>
  <c r="AO425" s="1"/>
  <c r="AN119"/>
  <c r="AN578" s="1"/>
  <c r="AM119"/>
  <c r="AL119"/>
  <c r="AL425" s="1"/>
  <c r="AK119"/>
  <c r="AK578" s="1"/>
  <c r="AJ119"/>
  <c r="AJ578" s="1"/>
  <c r="AI119"/>
  <c r="AH119"/>
  <c r="AH425" s="1"/>
  <c r="AG119"/>
  <c r="AG578" s="1"/>
  <c r="AF119"/>
  <c r="AF578" s="1"/>
  <c r="AE119"/>
  <c r="AD119"/>
  <c r="AC119"/>
  <c r="AC425" s="1"/>
  <c r="Z119"/>
  <c r="Z578" s="1"/>
  <c r="Y119"/>
  <c r="Y425" s="1"/>
  <c r="X119"/>
  <c r="X425" s="1"/>
  <c r="W119"/>
  <c r="W578" s="1"/>
  <c r="V119"/>
  <c r="V578" s="1"/>
  <c r="U119"/>
  <c r="U425" s="1"/>
  <c r="T119"/>
  <c r="T425" s="1"/>
  <c r="S119"/>
  <c r="S578" s="1"/>
  <c r="R119"/>
  <c r="R578" s="1"/>
  <c r="Q119"/>
  <c r="Q425" s="1"/>
  <c r="P119"/>
  <c r="P425" s="1"/>
  <c r="O119"/>
  <c r="O578" s="1"/>
  <c r="N119"/>
  <c r="N578" s="1"/>
  <c r="M119"/>
  <c r="M425" s="1"/>
  <c r="L119"/>
  <c r="L425" s="1"/>
  <c r="K119"/>
  <c r="K425" s="1"/>
  <c r="J119"/>
  <c r="J425" s="1"/>
  <c r="I119"/>
  <c r="I425" s="1"/>
  <c r="AV118"/>
  <c r="AV424" s="1"/>
  <c r="AU118"/>
  <c r="AU424" s="1"/>
  <c r="AT118"/>
  <c r="AT577" s="1"/>
  <c r="AS118"/>
  <c r="AR118"/>
  <c r="AR424" s="1"/>
  <c r="AQ118"/>
  <c r="AQ577" s="1"/>
  <c r="AP118"/>
  <c r="AP577" s="1"/>
  <c r="AO118"/>
  <c r="AN118"/>
  <c r="AN424" s="1"/>
  <c r="AM118"/>
  <c r="AM577" s="1"/>
  <c r="AL118"/>
  <c r="AL577" s="1"/>
  <c r="AK118"/>
  <c r="AJ118"/>
  <c r="AJ424" s="1"/>
  <c r="AI118"/>
  <c r="AI577" s="1"/>
  <c r="AH118"/>
  <c r="AH577" s="1"/>
  <c r="AG118"/>
  <c r="AF118"/>
  <c r="AF424" s="1"/>
  <c r="AE118"/>
  <c r="AE577" s="1"/>
  <c r="AD118"/>
  <c r="AD577" s="1"/>
  <c r="AC118"/>
  <c r="Z118"/>
  <c r="Z424" s="1"/>
  <c r="Y118"/>
  <c r="Y577" s="1"/>
  <c r="X118"/>
  <c r="X577" s="1"/>
  <c r="W118"/>
  <c r="W424" s="1"/>
  <c r="V118"/>
  <c r="V424" s="1"/>
  <c r="U118"/>
  <c r="U577" s="1"/>
  <c r="T118"/>
  <c r="T577" s="1"/>
  <c r="S118"/>
  <c r="S424" s="1"/>
  <c r="R118"/>
  <c r="R424" s="1"/>
  <c r="Q118"/>
  <c r="Q577" s="1"/>
  <c r="P118"/>
  <c r="P577" s="1"/>
  <c r="O118"/>
  <c r="O424" s="1"/>
  <c r="N118"/>
  <c r="N424" s="1"/>
  <c r="M118"/>
  <c r="M424" s="1"/>
  <c r="L118"/>
  <c r="L577" s="1"/>
  <c r="K118"/>
  <c r="K424" s="1"/>
  <c r="J118"/>
  <c r="J424" s="1"/>
  <c r="I118"/>
  <c r="I577" s="1"/>
  <c r="AV117"/>
  <c r="AV576" s="1"/>
  <c r="AU117"/>
  <c r="AT117"/>
  <c r="AT423" s="1"/>
  <c r="AS117"/>
  <c r="AS423" s="1"/>
  <c r="AR117"/>
  <c r="AR576" s="1"/>
  <c r="AQ117"/>
  <c r="AP117"/>
  <c r="AP423" s="1"/>
  <c r="AO117"/>
  <c r="AO576" s="1"/>
  <c r="AN117"/>
  <c r="AN576" s="1"/>
  <c r="AM117"/>
  <c r="AL117"/>
  <c r="AL423" s="1"/>
  <c r="AK117"/>
  <c r="AK576" s="1"/>
  <c r="AJ117"/>
  <c r="AJ576" s="1"/>
  <c r="AI117"/>
  <c r="AH117"/>
  <c r="AH423" s="1"/>
  <c r="AG117"/>
  <c r="AG576" s="1"/>
  <c r="AF117"/>
  <c r="AF576" s="1"/>
  <c r="AE117"/>
  <c r="AD117"/>
  <c r="AD576" s="1"/>
  <c r="AC117"/>
  <c r="AA117" s="1"/>
  <c r="Z117"/>
  <c r="Z576" s="1"/>
  <c r="Y117"/>
  <c r="Y423" s="1"/>
  <c r="X117"/>
  <c r="X423" s="1"/>
  <c r="W117"/>
  <c r="W576" s="1"/>
  <c r="V117"/>
  <c r="V576" s="1"/>
  <c r="U117"/>
  <c r="U423" s="1"/>
  <c r="T117"/>
  <c r="T423" s="1"/>
  <c r="S117"/>
  <c r="S576" s="1"/>
  <c r="R117"/>
  <c r="R576" s="1"/>
  <c r="Q117"/>
  <c r="Q423" s="1"/>
  <c r="P117"/>
  <c r="P423" s="1"/>
  <c r="O117"/>
  <c r="O423" s="1"/>
  <c r="N117"/>
  <c r="N576" s="1"/>
  <c r="M117"/>
  <c r="M423" s="1"/>
  <c r="L117"/>
  <c r="L423" s="1"/>
  <c r="K117"/>
  <c r="J117"/>
  <c r="J423" s="1"/>
  <c r="I117"/>
  <c r="I423" s="1"/>
  <c r="AV116"/>
  <c r="AV422" s="1"/>
  <c r="AU116"/>
  <c r="AU422" s="1"/>
  <c r="AT116"/>
  <c r="AT575" s="1"/>
  <c r="AS116"/>
  <c r="AR116"/>
  <c r="AR422" s="1"/>
  <c r="AQ116"/>
  <c r="AQ575" s="1"/>
  <c r="AP116"/>
  <c r="AP575" s="1"/>
  <c r="AO116"/>
  <c r="AN116"/>
  <c r="AN422" s="1"/>
  <c r="AM116"/>
  <c r="AM422" s="1"/>
  <c r="AL116"/>
  <c r="AL575" s="1"/>
  <c r="AK116"/>
  <c r="AJ116"/>
  <c r="AJ422" s="1"/>
  <c r="AI116"/>
  <c r="AI575" s="1"/>
  <c r="AH116"/>
  <c r="AH575" s="1"/>
  <c r="AG116"/>
  <c r="AF116"/>
  <c r="AF422" s="1"/>
  <c r="AE116"/>
  <c r="AE422" s="1"/>
  <c r="AD116"/>
  <c r="AD575" s="1"/>
  <c r="AC116"/>
  <c r="Z116"/>
  <c r="Z422" s="1"/>
  <c r="Y116"/>
  <c r="Y575" s="1"/>
  <c r="X116"/>
  <c r="X575" s="1"/>
  <c r="W116"/>
  <c r="W422" s="1"/>
  <c r="V116"/>
  <c r="V422" s="1"/>
  <c r="U116"/>
  <c r="U575" s="1"/>
  <c r="T116"/>
  <c r="T575" s="1"/>
  <c r="S116"/>
  <c r="S422" s="1"/>
  <c r="R116"/>
  <c r="R422" s="1"/>
  <c r="Q116"/>
  <c r="Q422" s="1"/>
  <c r="P116"/>
  <c r="P575" s="1"/>
  <c r="O116"/>
  <c r="O422" s="1"/>
  <c r="N116"/>
  <c r="N422" s="1"/>
  <c r="M116"/>
  <c r="M422" s="1"/>
  <c r="L116"/>
  <c r="L575" s="1"/>
  <c r="K116"/>
  <c r="K422" s="1"/>
  <c r="J116"/>
  <c r="J422" s="1"/>
  <c r="I116"/>
  <c r="AV115"/>
  <c r="AV574" s="1"/>
  <c r="AU115"/>
  <c r="AT115"/>
  <c r="AT421" s="1"/>
  <c r="AS115"/>
  <c r="AS421" s="1"/>
  <c r="AR115"/>
  <c r="AR574" s="1"/>
  <c r="AQ115"/>
  <c r="AP115"/>
  <c r="AP421" s="1"/>
  <c r="AO115"/>
  <c r="AO574" s="1"/>
  <c r="AN115"/>
  <c r="AN574" s="1"/>
  <c r="AM115"/>
  <c r="AL115"/>
  <c r="AL421" s="1"/>
  <c r="AK115"/>
  <c r="AK421" s="1"/>
  <c r="AJ115"/>
  <c r="AJ574" s="1"/>
  <c r="AI115"/>
  <c r="AH115"/>
  <c r="AH421" s="1"/>
  <c r="AG115"/>
  <c r="AG574" s="1"/>
  <c r="AF115"/>
  <c r="AF574" s="1"/>
  <c r="AE115"/>
  <c r="AD115"/>
  <c r="AD574" s="1"/>
  <c r="AC115"/>
  <c r="AC574" s="1"/>
  <c r="Z115"/>
  <c r="Z574" s="1"/>
  <c r="Y115"/>
  <c r="Y421" s="1"/>
  <c r="X115"/>
  <c r="X421" s="1"/>
  <c r="W115"/>
  <c r="W574" s="1"/>
  <c r="V115"/>
  <c r="V574" s="1"/>
  <c r="U115"/>
  <c r="U421" s="1"/>
  <c r="T115"/>
  <c r="T421" s="1"/>
  <c r="S115"/>
  <c r="S421" s="1"/>
  <c r="R115"/>
  <c r="R574" s="1"/>
  <c r="Q115"/>
  <c r="Q421" s="1"/>
  <c r="P115"/>
  <c r="P421" s="1"/>
  <c r="O115"/>
  <c r="O574" s="1"/>
  <c r="N115"/>
  <c r="N574" s="1"/>
  <c r="M115"/>
  <c r="M421" s="1"/>
  <c r="L115"/>
  <c r="L421" s="1"/>
  <c r="K115"/>
  <c r="K421" s="1"/>
  <c r="J115"/>
  <c r="I115"/>
  <c r="I421" s="1"/>
  <c r="AV114"/>
  <c r="AV573" s="1"/>
  <c r="AU114"/>
  <c r="AU420" s="1"/>
  <c r="AT114"/>
  <c r="AT573" s="1"/>
  <c r="AS114"/>
  <c r="AR114"/>
  <c r="AQ114"/>
  <c r="AQ420" s="1"/>
  <c r="AP114"/>
  <c r="AP573" s="1"/>
  <c r="AO114"/>
  <c r="AN114"/>
  <c r="AN573" s="1"/>
  <c r="AM114"/>
  <c r="AM573" s="1"/>
  <c r="AL114"/>
  <c r="AL573" s="1"/>
  <c r="AK114"/>
  <c r="AJ114"/>
  <c r="AJ573" s="1"/>
  <c r="AI114"/>
  <c r="AI420" s="1"/>
  <c r="AH114"/>
  <c r="AH573" s="1"/>
  <c r="AG114"/>
  <c r="AF114"/>
  <c r="AF573" s="1"/>
  <c r="AE114"/>
  <c r="AE420" s="1"/>
  <c r="AD114"/>
  <c r="AD573" s="1"/>
  <c r="AC114"/>
  <c r="Z114"/>
  <c r="Z420" s="1"/>
  <c r="Y114"/>
  <c r="Y420" s="1"/>
  <c r="X114"/>
  <c r="X420" s="1"/>
  <c r="W114"/>
  <c r="W420" s="1"/>
  <c r="V114"/>
  <c r="V420" s="1"/>
  <c r="U114"/>
  <c r="U573" s="1"/>
  <c r="T114"/>
  <c r="S114"/>
  <c r="S420" s="1"/>
  <c r="R114"/>
  <c r="R420" s="1"/>
  <c r="Q114"/>
  <c r="Q573" s="1"/>
  <c r="P114"/>
  <c r="P420" s="1"/>
  <c r="O114"/>
  <c r="O420" s="1"/>
  <c r="N114"/>
  <c r="N420" s="1"/>
  <c r="M114"/>
  <c r="L114"/>
  <c r="K114"/>
  <c r="K420" s="1"/>
  <c r="J114"/>
  <c r="J420" s="1"/>
  <c r="I114"/>
  <c r="I420" s="1"/>
  <c r="V112"/>
  <c r="AV111"/>
  <c r="AV570" s="1"/>
  <c r="AU111"/>
  <c r="AT111"/>
  <c r="AT417" s="1"/>
  <c r="AS111"/>
  <c r="AS417" s="1"/>
  <c r="AR111"/>
  <c r="AQ111"/>
  <c r="AQ417" s="1"/>
  <c r="AP111"/>
  <c r="AP570" s="1"/>
  <c r="AO111"/>
  <c r="AO570" s="1"/>
  <c r="AN111"/>
  <c r="AN570" s="1"/>
  <c r="AM111"/>
  <c r="AM417" s="1"/>
  <c r="AL111"/>
  <c r="AL417" s="1"/>
  <c r="AK111"/>
  <c r="AK570" s="1"/>
  <c r="AJ111"/>
  <c r="AJ570" s="1"/>
  <c r="AI111"/>
  <c r="AI417" s="1"/>
  <c r="AH111"/>
  <c r="AH417" s="1"/>
  <c r="AG111"/>
  <c r="AG417" s="1"/>
  <c r="AF111"/>
  <c r="AF570" s="1"/>
  <c r="AE111"/>
  <c r="AD111"/>
  <c r="AD570" s="1"/>
  <c r="AC111"/>
  <c r="AC570" s="1"/>
  <c r="Z111"/>
  <c r="Y111"/>
  <c r="Y417" s="1"/>
  <c r="X111"/>
  <c r="X570" s="1"/>
  <c r="W111"/>
  <c r="W570" s="1"/>
  <c r="V111"/>
  <c r="V570" s="1"/>
  <c r="U111"/>
  <c r="U417" s="1"/>
  <c r="T111"/>
  <c r="T417" s="1"/>
  <c r="S111"/>
  <c r="S570" s="1"/>
  <c r="R111"/>
  <c r="R570" s="1"/>
  <c r="Q111"/>
  <c r="Q417" s="1"/>
  <c r="P111"/>
  <c r="P417" s="1"/>
  <c r="O111"/>
  <c r="O417" s="1"/>
  <c r="N111"/>
  <c r="N570" s="1"/>
  <c r="M111"/>
  <c r="L111"/>
  <c r="L570" s="1"/>
  <c r="K111"/>
  <c r="K417" s="1"/>
  <c r="J111"/>
  <c r="I111"/>
  <c r="I417" s="1"/>
  <c r="AV110"/>
  <c r="AV569" s="1"/>
  <c r="AU110"/>
  <c r="AU569" s="1"/>
  <c r="AT110"/>
  <c r="AT569" s="1"/>
  <c r="AS110"/>
  <c r="AS416" s="1"/>
  <c r="AR110"/>
  <c r="AR416" s="1"/>
  <c r="AQ110"/>
  <c r="AQ569" s="1"/>
  <c r="AP110"/>
  <c r="AP569" s="1"/>
  <c r="AO110"/>
  <c r="AO416" s="1"/>
  <c r="AN110"/>
  <c r="AN569" s="1"/>
  <c r="AM110"/>
  <c r="AM416" s="1"/>
  <c r="AL110"/>
  <c r="AL569" s="1"/>
  <c r="AK110"/>
  <c r="AJ110"/>
  <c r="AJ416" s="1"/>
  <c r="AI110"/>
  <c r="AI416" s="1"/>
  <c r="AH110"/>
  <c r="AG110"/>
  <c r="AG416" s="1"/>
  <c r="AF110"/>
  <c r="AF569" s="1"/>
  <c r="AE110"/>
  <c r="AE569" s="1"/>
  <c r="AD110"/>
  <c r="AD569" s="1"/>
  <c r="AC110"/>
  <c r="AC416" s="1"/>
  <c r="Z110"/>
  <c r="Z416" s="1"/>
  <c r="Y110"/>
  <c r="Y569" s="1"/>
  <c r="X110"/>
  <c r="X569" s="1"/>
  <c r="W110"/>
  <c r="W416" s="1"/>
  <c r="V110"/>
  <c r="V569" s="1"/>
  <c r="U110"/>
  <c r="U416" s="1"/>
  <c r="T110"/>
  <c r="T569" s="1"/>
  <c r="S110"/>
  <c r="R110"/>
  <c r="R416" s="1"/>
  <c r="Q110"/>
  <c r="Q569" s="1"/>
  <c r="P110"/>
  <c r="O110"/>
  <c r="O416" s="1"/>
  <c r="N110"/>
  <c r="N569" s="1"/>
  <c r="M110"/>
  <c r="M569" s="1"/>
  <c r="L110"/>
  <c r="L569" s="1"/>
  <c r="K110"/>
  <c r="K416" s="1"/>
  <c r="J110"/>
  <c r="J416" s="1"/>
  <c r="I110"/>
  <c r="I569" s="1"/>
  <c r="AV109"/>
  <c r="AV568" s="1"/>
  <c r="AU109"/>
  <c r="AU415" s="1"/>
  <c r="AT109"/>
  <c r="AT415" s="1"/>
  <c r="AS109"/>
  <c r="AS415" s="1"/>
  <c r="AR109"/>
  <c r="AR568" s="1"/>
  <c r="AQ109"/>
  <c r="AP109"/>
  <c r="AP568" s="1"/>
  <c r="AO109"/>
  <c r="AO568" s="1"/>
  <c r="AN109"/>
  <c r="AM109"/>
  <c r="AM415" s="1"/>
  <c r="AL109"/>
  <c r="AL568" s="1"/>
  <c r="AK109"/>
  <c r="AK415" s="1"/>
  <c r="AJ109"/>
  <c r="AJ568" s="1"/>
  <c r="AI109"/>
  <c r="AI415" s="1"/>
  <c r="AH109"/>
  <c r="AH415" s="1"/>
  <c r="AG109"/>
  <c r="AG568" s="1"/>
  <c r="AF109"/>
  <c r="AF568" s="1"/>
  <c r="AE109"/>
  <c r="AE415" s="1"/>
  <c r="AD109"/>
  <c r="AD415" s="1"/>
  <c r="AC109"/>
  <c r="AC415" s="1"/>
  <c r="Z109"/>
  <c r="Z568" s="1"/>
  <c r="Y109"/>
  <c r="Y568" s="1"/>
  <c r="X109"/>
  <c r="W109"/>
  <c r="W415" s="1"/>
  <c r="V109"/>
  <c r="V568" s="1"/>
  <c r="U109"/>
  <c r="U568" s="1"/>
  <c r="T109"/>
  <c r="T568" s="1"/>
  <c r="S109"/>
  <c r="S415" s="1"/>
  <c r="R109"/>
  <c r="R415" s="1"/>
  <c r="Q109"/>
  <c r="Q568" s="1"/>
  <c r="P109"/>
  <c r="P568" s="1"/>
  <c r="O109"/>
  <c r="O415" s="1"/>
  <c r="N109"/>
  <c r="N568" s="1"/>
  <c r="M109"/>
  <c r="M415" s="1"/>
  <c r="L109"/>
  <c r="L568" s="1"/>
  <c r="K109"/>
  <c r="J109"/>
  <c r="J415" s="1"/>
  <c r="I109"/>
  <c r="I415" s="1"/>
  <c r="AV108"/>
  <c r="AU108"/>
  <c r="AU414" s="1"/>
  <c r="AT108"/>
  <c r="AT567" s="1"/>
  <c r="AS108"/>
  <c r="AS414" s="1"/>
  <c r="AR108"/>
  <c r="AR567" s="1"/>
  <c r="AQ108"/>
  <c r="AQ414" s="1"/>
  <c r="AP108"/>
  <c r="AP414" s="1"/>
  <c r="AO108"/>
  <c r="AO567" s="1"/>
  <c r="AN108"/>
  <c r="AN567" s="1"/>
  <c r="AM108"/>
  <c r="AM414" s="1"/>
  <c r="AL108"/>
  <c r="AL567" s="1"/>
  <c r="AK108"/>
  <c r="AK414" s="1"/>
  <c r="AJ108"/>
  <c r="AJ567" s="1"/>
  <c r="AI108"/>
  <c r="AH108"/>
  <c r="AH414" s="1"/>
  <c r="AG108"/>
  <c r="AG414" s="1"/>
  <c r="AF108"/>
  <c r="AE108"/>
  <c r="AE414" s="1"/>
  <c r="AD108"/>
  <c r="AD567" s="1"/>
  <c r="AC108"/>
  <c r="AC567" s="1"/>
  <c r="Z108"/>
  <c r="Z567" s="1"/>
  <c r="Y108"/>
  <c r="Y414" s="1"/>
  <c r="X108"/>
  <c r="X414" s="1"/>
  <c r="W108"/>
  <c r="W567" s="1"/>
  <c r="V108"/>
  <c r="V567" s="1"/>
  <c r="U108"/>
  <c r="U414" s="1"/>
  <c r="T108"/>
  <c r="T414" s="1"/>
  <c r="S108"/>
  <c r="S414" s="1"/>
  <c r="R108"/>
  <c r="R567" s="1"/>
  <c r="Q108"/>
  <c r="P108"/>
  <c r="P567" s="1"/>
  <c r="O108"/>
  <c r="O567" s="1"/>
  <c r="N108"/>
  <c r="M108"/>
  <c r="M414" s="1"/>
  <c r="L108"/>
  <c r="L567" s="1"/>
  <c r="K108"/>
  <c r="K414" s="1"/>
  <c r="J108"/>
  <c r="J567" s="1"/>
  <c r="I108"/>
  <c r="I414" s="1"/>
  <c r="AV107"/>
  <c r="AV413" s="1"/>
  <c r="AU107"/>
  <c r="AU566" s="1"/>
  <c r="AT107"/>
  <c r="AT566" s="1"/>
  <c r="AS107"/>
  <c r="AS413" s="1"/>
  <c r="AR107"/>
  <c r="AR413" s="1"/>
  <c r="AQ107"/>
  <c r="AQ413" s="1"/>
  <c r="AP107"/>
  <c r="AP566" s="1"/>
  <c r="AO107"/>
  <c r="AN107"/>
  <c r="AN566" s="1"/>
  <c r="AM107"/>
  <c r="AM413" s="1"/>
  <c r="AL107"/>
  <c r="AK107"/>
  <c r="AK413" s="1"/>
  <c r="AJ107"/>
  <c r="AJ566" s="1"/>
  <c r="AI107"/>
  <c r="AI413" s="1"/>
  <c r="AH107"/>
  <c r="AH566" s="1"/>
  <c r="AG107"/>
  <c r="AG413" s="1"/>
  <c r="AF107"/>
  <c r="AF413" s="1"/>
  <c r="AE107"/>
  <c r="AE566" s="1"/>
  <c r="AD107"/>
  <c r="AD566" s="1"/>
  <c r="AC107"/>
  <c r="AC413" s="1"/>
  <c r="Z107"/>
  <c r="Z566" s="1"/>
  <c r="Y107"/>
  <c r="Y413" s="1"/>
  <c r="X107"/>
  <c r="X566" s="1"/>
  <c r="W107"/>
  <c r="V107"/>
  <c r="V413" s="1"/>
  <c r="U107"/>
  <c r="U413" s="1"/>
  <c r="T107"/>
  <c r="S107"/>
  <c r="S413" s="1"/>
  <c r="R107"/>
  <c r="R566" s="1"/>
  <c r="Q107"/>
  <c r="Q566" s="1"/>
  <c r="P107"/>
  <c r="P566" s="1"/>
  <c r="O107"/>
  <c r="O413" s="1"/>
  <c r="N107"/>
  <c r="N413" s="1"/>
  <c r="M107"/>
  <c r="M566" s="1"/>
  <c r="L107"/>
  <c r="L566" s="1"/>
  <c r="K107"/>
  <c r="K413" s="1"/>
  <c r="J107"/>
  <c r="J566" s="1"/>
  <c r="I107"/>
  <c r="I413" s="1"/>
  <c r="AV106"/>
  <c r="AV565" s="1"/>
  <c r="AU106"/>
  <c r="AT106"/>
  <c r="AT412" s="1"/>
  <c r="AS106"/>
  <c r="AS565" s="1"/>
  <c r="AR106"/>
  <c r="AQ106"/>
  <c r="AQ412" s="1"/>
  <c r="AP106"/>
  <c r="AP565" s="1"/>
  <c r="AO106"/>
  <c r="AO412" s="1"/>
  <c r="AN106"/>
  <c r="AN565" s="1"/>
  <c r="AM106"/>
  <c r="AM412" s="1"/>
  <c r="AL106"/>
  <c r="AL412" s="1"/>
  <c r="AK106"/>
  <c r="AK565" s="1"/>
  <c r="AJ106"/>
  <c r="AJ565" s="1"/>
  <c r="AI106"/>
  <c r="AI412" s="1"/>
  <c r="AH106"/>
  <c r="AH565" s="1"/>
  <c r="AG106"/>
  <c r="AG412" s="1"/>
  <c r="AF106"/>
  <c r="AF565" s="1"/>
  <c r="AE106"/>
  <c r="AD106"/>
  <c r="AD412" s="1"/>
  <c r="AC106"/>
  <c r="AC412" s="1"/>
  <c r="Z106"/>
  <c r="Y106"/>
  <c r="Y412" s="1"/>
  <c r="X106"/>
  <c r="X565" s="1"/>
  <c r="W106"/>
  <c r="W412" s="1"/>
  <c r="V106"/>
  <c r="V565" s="1"/>
  <c r="U106"/>
  <c r="U412" s="1"/>
  <c r="T106"/>
  <c r="T412" s="1"/>
  <c r="S106"/>
  <c r="S565" s="1"/>
  <c r="R106"/>
  <c r="R565" s="1"/>
  <c r="Q106"/>
  <c r="Q412" s="1"/>
  <c r="P106"/>
  <c r="P412" s="1"/>
  <c r="O106"/>
  <c r="O412" s="1"/>
  <c r="N106"/>
  <c r="N565" s="1"/>
  <c r="M106"/>
  <c r="L106"/>
  <c r="L565" s="1"/>
  <c r="K106"/>
  <c r="K565" s="1"/>
  <c r="J106"/>
  <c r="I106"/>
  <c r="I412" s="1"/>
  <c r="AV105"/>
  <c r="AV564" s="1"/>
  <c r="AU105"/>
  <c r="AU411" s="1"/>
  <c r="AT105"/>
  <c r="AT564" s="1"/>
  <c r="AS105"/>
  <c r="AS411" s="1"/>
  <c r="AR105"/>
  <c r="AR411" s="1"/>
  <c r="AQ105"/>
  <c r="AQ564" s="1"/>
  <c r="AP105"/>
  <c r="AP564" s="1"/>
  <c r="AO105"/>
  <c r="AO411" s="1"/>
  <c r="AN105"/>
  <c r="AN411" s="1"/>
  <c r="AM105"/>
  <c r="AM411" s="1"/>
  <c r="AL105"/>
  <c r="AL564" s="1"/>
  <c r="AK105"/>
  <c r="AJ105"/>
  <c r="AJ564" s="1"/>
  <c r="AI105"/>
  <c r="AI564" s="1"/>
  <c r="AH105"/>
  <c r="AG105"/>
  <c r="AG411" s="1"/>
  <c r="AF105"/>
  <c r="AF564" s="1"/>
  <c r="AE105"/>
  <c r="AE411" s="1"/>
  <c r="AD105"/>
  <c r="AD564" s="1"/>
  <c r="AC105"/>
  <c r="AC411" s="1"/>
  <c r="Z105"/>
  <c r="Z411" s="1"/>
  <c r="Y105"/>
  <c r="Y564" s="1"/>
  <c r="X105"/>
  <c r="X564" s="1"/>
  <c r="W105"/>
  <c r="W411" s="1"/>
  <c r="V105"/>
  <c r="V564" s="1"/>
  <c r="U105"/>
  <c r="U411" s="1"/>
  <c r="T105"/>
  <c r="T564" s="1"/>
  <c r="S105"/>
  <c r="R105"/>
  <c r="R411" s="1"/>
  <c r="Q105"/>
  <c r="Q564" s="1"/>
  <c r="P105"/>
  <c r="O105"/>
  <c r="O411" s="1"/>
  <c r="N105"/>
  <c r="N564" s="1"/>
  <c r="M105"/>
  <c r="M411" s="1"/>
  <c r="L105"/>
  <c r="L564" s="1"/>
  <c r="K105"/>
  <c r="K411" s="1"/>
  <c r="J105"/>
  <c r="J411" s="1"/>
  <c r="I105"/>
  <c r="I564" s="1"/>
  <c r="AV104"/>
  <c r="AV563" s="1"/>
  <c r="AU104"/>
  <c r="AU410" s="1"/>
  <c r="AT104"/>
  <c r="AT563" s="1"/>
  <c r="AS104"/>
  <c r="AS410" s="1"/>
  <c r="AR104"/>
  <c r="AR563" s="1"/>
  <c r="AQ104"/>
  <c r="AP104"/>
  <c r="AP410" s="1"/>
  <c r="AO104"/>
  <c r="AO410" s="1"/>
  <c r="AN104"/>
  <c r="AM104"/>
  <c r="AM410" s="1"/>
  <c r="AL104"/>
  <c r="AL563" s="1"/>
  <c r="AK104"/>
  <c r="AK563" s="1"/>
  <c r="AJ104"/>
  <c r="AJ563" s="1"/>
  <c r="AI104"/>
  <c r="AI410" s="1"/>
  <c r="AH104"/>
  <c r="AH563" s="1"/>
  <c r="AG104"/>
  <c r="AG563" s="1"/>
  <c r="AF104"/>
  <c r="AF563" s="1"/>
  <c r="AE104"/>
  <c r="AE410" s="1"/>
  <c r="AD104"/>
  <c r="AD410" s="1"/>
  <c r="AC104"/>
  <c r="AC410" s="1"/>
  <c r="Z104"/>
  <c r="Z563" s="1"/>
  <c r="Y104"/>
  <c r="X104"/>
  <c r="X563" s="1"/>
  <c r="W104"/>
  <c r="W410" s="1"/>
  <c r="V104"/>
  <c r="V563" s="1"/>
  <c r="U104"/>
  <c r="U410" s="1"/>
  <c r="T104"/>
  <c r="T563" s="1"/>
  <c r="S104"/>
  <c r="S410" s="1"/>
  <c r="R104"/>
  <c r="R563" s="1"/>
  <c r="Q104"/>
  <c r="Q410" s="1"/>
  <c r="P104"/>
  <c r="P410" s="1"/>
  <c r="O104"/>
  <c r="O563" s="1"/>
  <c r="N104"/>
  <c r="N563" s="1"/>
  <c r="M104"/>
  <c r="M410" s="1"/>
  <c r="L104"/>
  <c r="L563" s="1"/>
  <c r="K104"/>
  <c r="K563" s="1"/>
  <c r="J104"/>
  <c r="J563" s="1"/>
  <c r="I104"/>
  <c r="AV103"/>
  <c r="AV562" s="1"/>
  <c r="AU103"/>
  <c r="AU562" s="1"/>
  <c r="AT103"/>
  <c r="AT562" s="1"/>
  <c r="AS103"/>
  <c r="AS409" s="1"/>
  <c r="AR103"/>
  <c r="AR562" s="1"/>
  <c r="AQ103"/>
  <c r="AQ409" s="1"/>
  <c r="AP103"/>
  <c r="AP562" s="1"/>
  <c r="AO103"/>
  <c r="AO409" s="1"/>
  <c r="AN103"/>
  <c r="AN562" s="1"/>
  <c r="AM103"/>
  <c r="AM562" s="1"/>
  <c r="AL103"/>
  <c r="AL562" s="1"/>
  <c r="AK103"/>
  <c r="AK409" s="1"/>
  <c r="AJ103"/>
  <c r="AJ409" s="1"/>
  <c r="AI103"/>
  <c r="AI409" s="1"/>
  <c r="AH103"/>
  <c r="AH562" s="1"/>
  <c r="AG103"/>
  <c r="AF103"/>
  <c r="AF409" s="1"/>
  <c r="AE103"/>
  <c r="AE409" s="1"/>
  <c r="AD103"/>
  <c r="AD562" s="1"/>
  <c r="AC103"/>
  <c r="AC409" s="1"/>
  <c r="Z103"/>
  <c r="Z562" s="1"/>
  <c r="Y103"/>
  <c r="Y409" s="1"/>
  <c r="X103"/>
  <c r="X562" s="1"/>
  <c r="W103"/>
  <c r="W409" s="1"/>
  <c r="V103"/>
  <c r="V562" s="1"/>
  <c r="U103"/>
  <c r="U562" s="1"/>
  <c r="T103"/>
  <c r="T562" s="1"/>
  <c r="S103"/>
  <c r="S409" s="1"/>
  <c r="R103"/>
  <c r="R562" s="1"/>
  <c r="Q103"/>
  <c r="Q562" s="1"/>
  <c r="P103"/>
  <c r="P562" s="1"/>
  <c r="O103"/>
  <c r="N103"/>
  <c r="N409" s="1"/>
  <c r="M103"/>
  <c r="M562" s="1"/>
  <c r="L103"/>
  <c r="L562" s="1"/>
  <c r="K103"/>
  <c r="K409" s="1"/>
  <c r="J103"/>
  <c r="J562" s="1"/>
  <c r="I103"/>
  <c r="I409" s="1"/>
  <c r="AV102"/>
  <c r="AV561" s="1"/>
  <c r="AU102"/>
  <c r="AU408" s="1"/>
  <c r="AT102"/>
  <c r="AT561" s="1"/>
  <c r="AS102"/>
  <c r="AS561" s="1"/>
  <c r="AR102"/>
  <c r="AR561" s="1"/>
  <c r="AQ102"/>
  <c r="AQ408" s="1"/>
  <c r="AP102"/>
  <c r="AP408" s="1"/>
  <c r="AO102"/>
  <c r="AO408" s="1"/>
  <c r="AN102"/>
  <c r="AN561" s="1"/>
  <c r="AM102"/>
  <c r="AL102"/>
  <c r="AL561" s="1"/>
  <c r="AK102"/>
  <c r="AK561" s="1"/>
  <c r="AJ102"/>
  <c r="AJ561" s="1"/>
  <c r="AI102"/>
  <c r="AI408" s="1"/>
  <c r="AH102"/>
  <c r="AH561" s="1"/>
  <c r="AG102"/>
  <c r="AG408" s="1"/>
  <c r="AF102"/>
  <c r="AF561" s="1"/>
  <c r="AE102"/>
  <c r="AE408" s="1"/>
  <c r="AD102"/>
  <c r="AD561" s="1"/>
  <c r="AC102"/>
  <c r="AC561" s="1"/>
  <c r="Z102"/>
  <c r="Z561" s="1"/>
  <c r="Y102"/>
  <c r="Y408" s="1"/>
  <c r="X102"/>
  <c r="X561" s="1"/>
  <c r="W102"/>
  <c r="W561" s="1"/>
  <c r="V102"/>
  <c r="V561" s="1"/>
  <c r="U102"/>
  <c r="T102"/>
  <c r="T408" s="1"/>
  <c r="S102"/>
  <c r="S561" s="1"/>
  <c r="R102"/>
  <c r="R561" s="1"/>
  <c r="Q102"/>
  <c r="Q408" s="1"/>
  <c r="P102"/>
  <c r="P561" s="1"/>
  <c r="O102"/>
  <c r="O561" s="1"/>
  <c r="N102"/>
  <c r="N561" s="1"/>
  <c r="M102"/>
  <c r="M408" s="1"/>
  <c r="L102"/>
  <c r="L561" s="1"/>
  <c r="K102"/>
  <c r="K561" s="1"/>
  <c r="J102"/>
  <c r="J561" s="1"/>
  <c r="I102"/>
  <c r="I408" s="1"/>
  <c r="AV101"/>
  <c r="AV407" s="1"/>
  <c r="AU101"/>
  <c r="AU407" s="1"/>
  <c r="AT101"/>
  <c r="AT560" s="1"/>
  <c r="AS101"/>
  <c r="AR101"/>
  <c r="AR407" s="1"/>
  <c r="AQ101"/>
  <c r="AQ560" s="1"/>
  <c r="AP101"/>
  <c r="AP560" s="1"/>
  <c r="AO101"/>
  <c r="AO407" s="1"/>
  <c r="AN101"/>
  <c r="AN560" s="1"/>
  <c r="AM101"/>
  <c r="AM407" s="1"/>
  <c r="AL101"/>
  <c r="AL560" s="1"/>
  <c r="AK101"/>
  <c r="AK407" s="1"/>
  <c r="AJ101"/>
  <c r="AJ560" s="1"/>
  <c r="AI101"/>
  <c r="AI560" s="1"/>
  <c r="AH101"/>
  <c r="AH560" s="1"/>
  <c r="AG101"/>
  <c r="AG407" s="1"/>
  <c r="AF101"/>
  <c r="AF560" s="1"/>
  <c r="AE101"/>
  <c r="AE560" s="1"/>
  <c r="AD101"/>
  <c r="AD560" s="1"/>
  <c r="AC101"/>
  <c r="Z101"/>
  <c r="Z407" s="1"/>
  <c r="Y101"/>
  <c r="Y560" s="1"/>
  <c r="X101"/>
  <c r="X560" s="1"/>
  <c r="W101"/>
  <c r="W407" s="1"/>
  <c r="V101"/>
  <c r="V560" s="1"/>
  <c r="U101"/>
  <c r="U407" s="1"/>
  <c r="T101"/>
  <c r="T560" s="1"/>
  <c r="S101"/>
  <c r="S407" s="1"/>
  <c r="R101"/>
  <c r="R560" s="1"/>
  <c r="Q101"/>
  <c r="Q560" s="1"/>
  <c r="P101"/>
  <c r="P560" s="1"/>
  <c r="O101"/>
  <c r="O407" s="1"/>
  <c r="N101"/>
  <c r="N560" s="1"/>
  <c r="M101"/>
  <c r="M407" s="1"/>
  <c r="L101"/>
  <c r="L560" s="1"/>
  <c r="K101"/>
  <c r="J101"/>
  <c r="J560" s="1"/>
  <c r="I101"/>
  <c r="I407" s="1"/>
  <c r="AV100"/>
  <c r="AV559" s="1"/>
  <c r="AU100"/>
  <c r="AU406" s="1"/>
  <c r="AT100"/>
  <c r="AT559" s="1"/>
  <c r="AS100"/>
  <c r="AS406" s="1"/>
  <c r="AR100"/>
  <c r="AR559" s="1"/>
  <c r="AQ100"/>
  <c r="AQ406" s="1"/>
  <c r="AP100"/>
  <c r="AP559" s="1"/>
  <c r="AO100"/>
  <c r="AO559" s="1"/>
  <c r="AN100"/>
  <c r="AN559" s="1"/>
  <c r="AM100"/>
  <c r="AM406" s="1"/>
  <c r="AL100"/>
  <c r="AL406" s="1"/>
  <c r="AK100"/>
  <c r="AK406" s="1"/>
  <c r="AJ100"/>
  <c r="AJ559" s="1"/>
  <c r="AI100"/>
  <c r="AH100"/>
  <c r="AH559" s="1"/>
  <c r="AG100"/>
  <c r="AG559" s="1"/>
  <c r="AF100"/>
  <c r="AF559" s="1"/>
  <c r="AE100"/>
  <c r="AE406" s="1"/>
  <c r="AD100"/>
  <c r="AD559" s="1"/>
  <c r="AC100"/>
  <c r="AC406" s="1"/>
  <c r="Z100"/>
  <c r="Z559" s="1"/>
  <c r="Y100"/>
  <c r="Y406" s="1"/>
  <c r="X100"/>
  <c r="X559" s="1"/>
  <c r="W100"/>
  <c r="W559" s="1"/>
  <c r="V100"/>
  <c r="V559" s="1"/>
  <c r="U100"/>
  <c r="U406" s="1"/>
  <c r="T100"/>
  <c r="T559" s="1"/>
  <c r="S100"/>
  <c r="S406" s="1"/>
  <c r="R100"/>
  <c r="R559" s="1"/>
  <c r="Q100"/>
  <c r="P100"/>
  <c r="P406" s="1"/>
  <c r="O100"/>
  <c r="O406" s="1"/>
  <c r="N100"/>
  <c r="N559" s="1"/>
  <c r="M100"/>
  <c r="M406" s="1"/>
  <c r="L100"/>
  <c r="L559" s="1"/>
  <c r="K100"/>
  <c r="K406" s="1"/>
  <c r="J100"/>
  <c r="J559" s="1"/>
  <c r="I100"/>
  <c r="I406" s="1"/>
  <c r="AV99"/>
  <c r="AV558" s="1"/>
  <c r="AU99"/>
  <c r="AU558" s="1"/>
  <c r="AT99"/>
  <c r="AT558" s="1"/>
  <c r="AS99"/>
  <c r="AS405" s="1"/>
  <c r="AR99"/>
  <c r="AR558" s="1"/>
  <c r="AQ99"/>
  <c r="AQ558" s="1"/>
  <c r="AP99"/>
  <c r="AP558" s="1"/>
  <c r="AO99"/>
  <c r="AN99"/>
  <c r="AN405" s="1"/>
  <c r="AM99"/>
  <c r="AM558" s="1"/>
  <c r="AL99"/>
  <c r="AL558" s="1"/>
  <c r="AK99"/>
  <c r="AK405" s="1"/>
  <c r="AJ99"/>
  <c r="AJ558" s="1"/>
  <c r="AI99"/>
  <c r="AI558" s="1"/>
  <c r="AH99"/>
  <c r="AH558" s="1"/>
  <c r="AG99"/>
  <c r="AG405" s="1"/>
  <c r="AF99"/>
  <c r="AF558" s="1"/>
  <c r="AE99"/>
  <c r="AE558" s="1"/>
  <c r="AD99"/>
  <c r="AD558" s="1"/>
  <c r="AC99"/>
  <c r="AC405" s="1"/>
  <c r="Z99"/>
  <c r="Z558" s="1"/>
  <c r="Y99"/>
  <c r="Y405" s="1"/>
  <c r="X99"/>
  <c r="X558" s="1"/>
  <c r="W99"/>
  <c r="V99"/>
  <c r="V558" s="1"/>
  <c r="U99"/>
  <c r="U405" s="1"/>
  <c r="T99"/>
  <c r="T558" s="1"/>
  <c r="S99"/>
  <c r="S405" s="1"/>
  <c r="R99"/>
  <c r="R558" s="1"/>
  <c r="Q99"/>
  <c r="Q405" s="1"/>
  <c r="P99"/>
  <c r="P558" s="1"/>
  <c r="O99"/>
  <c r="O405" s="1"/>
  <c r="N99"/>
  <c r="N405" s="1"/>
  <c r="M99"/>
  <c r="M558" s="1"/>
  <c r="L99"/>
  <c r="L558" s="1"/>
  <c r="K99"/>
  <c r="K405" s="1"/>
  <c r="J99"/>
  <c r="J558" s="1"/>
  <c r="I99"/>
  <c r="I558" s="1"/>
  <c r="AV98"/>
  <c r="AV557" s="1"/>
  <c r="AU98"/>
  <c r="AT98"/>
  <c r="AT557" s="1"/>
  <c r="AS98"/>
  <c r="AS557" s="1"/>
  <c r="AR98"/>
  <c r="AR557" s="1"/>
  <c r="AQ98"/>
  <c r="AQ404" s="1"/>
  <c r="AP98"/>
  <c r="AP557" s="1"/>
  <c r="AO98"/>
  <c r="AO557" s="1"/>
  <c r="AN98"/>
  <c r="AN557" s="1"/>
  <c r="AM98"/>
  <c r="AM404" s="1"/>
  <c r="AL98"/>
  <c r="AL557" s="1"/>
  <c r="AK98"/>
  <c r="AK557" s="1"/>
  <c r="AJ98"/>
  <c r="AJ557" s="1"/>
  <c r="AI98"/>
  <c r="AI404" s="1"/>
  <c r="AH98"/>
  <c r="AH404" s="1"/>
  <c r="AG98"/>
  <c r="AG404" s="1"/>
  <c r="AF98"/>
  <c r="AF557" s="1"/>
  <c r="AE98"/>
  <c r="AD98"/>
  <c r="AD404" s="1"/>
  <c r="AC98"/>
  <c r="AC557" s="1"/>
  <c r="Z98"/>
  <c r="Z557" s="1"/>
  <c r="Y98"/>
  <c r="Y404" s="1"/>
  <c r="X98"/>
  <c r="X557" s="1"/>
  <c r="W98"/>
  <c r="W404" s="1"/>
  <c r="V98"/>
  <c r="V557" s="1"/>
  <c r="U98"/>
  <c r="U404" s="1"/>
  <c r="T98"/>
  <c r="T557" s="1"/>
  <c r="S98"/>
  <c r="S557" s="1"/>
  <c r="R98"/>
  <c r="R557" s="1"/>
  <c r="Q98"/>
  <c r="Q404" s="1"/>
  <c r="P98"/>
  <c r="P404" s="1"/>
  <c r="O98"/>
  <c r="O557" s="1"/>
  <c r="N98"/>
  <c r="N557" s="1"/>
  <c r="M98"/>
  <c r="L98"/>
  <c r="L404" s="1"/>
  <c r="K98"/>
  <c r="K557" s="1"/>
  <c r="J98"/>
  <c r="J557" s="1"/>
  <c r="I98"/>
  <c r="I404" s="1"/>
  <c r="AV97"/>
  <c r="AV556" s="1"/>
  <c r="AU97"/>
  <c r="AU556" s="1"/>
  <c r="AT97"/>
  <c r="AT556" s="1"/>
  <c r="AS97"/>
  <c r="AS403" s="1"/>
  <c r="AR97"/>
  <c r="AR556" s="1"/>
  <c r="AQ97"/>
  <c r="AQ556" s="1"/>
  <c r="AP97"/>
  <c r="AP556" s="1"/>
  <c r="AO97"/>
  <c r="AO403" s="1"/>
  <c r="AN97"/>
  <c r="AN403" s="1"/>
  <c r="AM97"/>
  <c r="AM403" s="1"/>
  <c r="AL97"/>
  <c r="AL556" s="1"/>
  <c r="AK97"/>
  <c r="AJ97"/>
  <c r="AJ556" s="1"/>
  <c r="AI97"/>
  <c r="AI556" s="1"/>
  <c r="AH97"/>
  <c r="AH556" s="1"/>
  <c r="AG97"/>
  <c r="AG403" s="1"/>
  <c r="AF97"/>
  <c r="AF556" s="1"/>
  <c r="AE97"/>
  <c r="AE556" s="1"/>
  <c r="AD97"/>
  <c r="AD556" s="1"/>
  <c r="AC97"/>
  <c r="AC556" s="1"/>
  <c r="Z97"/>
  <c r="Z403" s="1"/>
  <c r="Y97"/>
  <c r="Y556" s="1"/>
  <c r="X97"/>
  <c r="X556" s="1"/>
  <c r="W97"/>
  <c r="W556" s="1"/>
  <c r="V97"/>
  <c r="V556" s="1"/>
  <c r="U97"/>
  <c r="U556" s="1"/>
  <c r="T97"/>
  <c r="T556" s="1"/>
  <c r="S97"/>
  <c r="S556" s="1"/>
  <c r="R97"/>
  <c r="R403" s="1"/>
  <c r="Q97"/>
  <c r="Q403" s="1"/>
  <c r="P97"/>
  <c r="P556" s="1"/>
  <c r="O97"/>
  <c r="O403" s="1"/>
  <c r="N97"/>
  <c r="N556" s="1"/>
  <c r="M97"/>
  <c r="M556" s="1"/>
  <c r="L97"/>
  <c r="L556" s="1"/>
  <c r="K97"/>
  <c r="K403" s="1"/>
  <c r="J97"/>
  <c r="J403" s="1"/>
  <c r="I97"/>
  <c r="I556" s="1"/>
  <c r="AV96"/>
  <c r="AV555" s="1"/>
  <c r="AU96"/>
  <c r="AU402" s="1"/>
  <c r="AT96"/>
  <c r="AT555" s="1"/>
  <c r="AS96"/>
  <c r="AS402" s="1"/>
  <c r="AR96"/>
  <c r="AR555" s="1"/>
  <c r="AQ96"/>
  <c r="AQ555" s="1"/>
  <c r="AP96"/>
  <c r="AP402" s="1"/>
  <c r="AO96"/>
  <c r="AO555" s="1"/>
  <c r="AN96"/>
  <c r="AN555" s="1"/>
  <c r="AM96"/>
  <c r="AM555" s="1"/>
  <c r="AL96"/>
  <c r="AL555" s="1"/>
  <c r="AK96"/>
  <c r="AK555" s="1"/>
  <c r="AJ96"/>
  <c r="AJ555" s="1"/>
  <c r="AI96"/>
  <c r="AI555" s="1"/>
  <c r="AH96"/>
  <c r="AH555" s="1"/>
  <c r="AG96"/>
  <c r="AG555" s="1"/>
  <c r="AF96"/>
  <c r="AF555" s="1"/>
  <c r="AE96"/>
  <c r="AE555" s="1"/>
  <c r="AD96"/>
  <c r="AD555" s="1"/>
  <c r="AC96"/>
  <c r="AC555" s="1"/>
  <c r="Z96"/>
  <c r="Z555" s="1"/>
  <c r="Y96"/>
  <c r="Y555" s="1"/>
  <c r="X96"/>
  <c r="X555" s="1"/>
  <c r="W96"/>
  <c r="W555" s="1"/>
  <c r="V96"/>
  <c r="V555" s="1"/>
  <c r="U96"/>
  <c r="U402" s="1"/>
  <c r="T96"/>
  <c r="T555" s="1"/>
  <c r="S96"/>
  <c r="S402" s="1"/>
  <c r="R96"/>
  <c r="R555" s="1"/>
  <c r="Q96"/>
  <c r="Q402" s="1"/>
  <c r="P96"/>
  <c r="P555" s="1"/>
  <c r="O96"/>
  <c r="O555" s="1"/>
  <c r="N96"/>
  <c r="N555" s="1"/>
  <c r="M96"/>
  <c r="M402" s="1"/>
  <c r="L96"/>
  <c r="L402" s="1"/>
  <c r="K96"/>
  <c r="K402" s="1"/>
  <c r="J96"/>
  <c r="J555" s="1"/>
  <c r="I96"/>
  <c r="I555" s="1"/>
  <c r="AV95"/>
  <c r="AV554" s="1"/>
  <c r="AU95"/>
  <c r="AU401" s="1"/>
  <c r="AT95"/>
  <c r="AT554" s="1"/>
  <c r="AS95"/>
  <c r="AS554" s="1"/>
  <c r="AR95"/>
  <c r="AR554" s="1"/>
  <c r="AQ95"/>
  <c r="AQ401" s="1"/>
  <c r="AP95"/>
  <c r="AP554" s="1"/>
  <c r="AO95"/>
  <c r="AO554" s="1"/>
  <c r="AN95"/>
  <c r="AN554" s="1"/>
  <c r="AM95"/>
  <c r="AM554" s="1"/>
  <c r="AL95"/>
  <c r="AL554" s="1"/>
  <c r="AK95"/>
  <c r="AK554" s="1"/>
  <c r="AJ95"/>
  <c r="AJ554" s="1"/>
  <c r="AI95"/>
  <c r="AI554" s="1"/>
  <c r="AH95"/>
  <c r="AH554" s="1"/>
  <c r="AG95"/>
  <c r="AG554" s="1"/>
  <c r="AF95"/>
  <c r="AF554" s="1"/>
  <c r="AE95"/>
  <c r="AE554" s="1"/>
  <c r="AD95"/>
  <c r="AD554" s="1"/>
  <c r="AC95"/>
  <c r="AC401" s="1"/>
  <c r="Z95"/>
  <c r="Z554" s="1"/>
  <c r="Y95"/>
  <c r="Y554" s="1"/>
  <c r="X95"/>
  <c r="X554" s="1"/>
  <c r="W95"/>
  <c r="W401" s="1"/>
  <c r="V95"/>
  <c r="V401" s="1"/>
  <c r="U95"/>
  <c r="U554" s="1"/>
  <c r="T95"/>
  <c r="T554" s="1"/>
  <c r="S95"/>
  <c r="S401" s="1"/>
  <c r="R95"/>
  <c r="R554" s="1"/>
  <c r="Q95"/>
  <c r="Q401" s="1"/>
  <c r="P95"/>
  <c r="P554" s="1"/>
  <c r="O95"/>
  <c r="O554" s="1"/>
  <c r="N95"/>
  <c r="N401" s="1"/>
  <c r="M95"/>
  <c r="M401" s="1"/>
  <c r="L95"/>
  <c r="L554" s="1"/>
  <c r="K95"/>
  <c r="K401" s="1"/>
  <c r="J95"/>
  <c r="J554" s="1"/>
  <c r="I95"/>
  <c r="I401" s="1"/>
  <c r="AV94"/>
  <c r="AV553" s="1"/>
  <c r="AU94"/>
  <c r="AU553" s="1"/>
  <c r="AT94"/>
  <c r="AT553" s="1"/>
  <c r="AS94"/>
  <c r="AS553" s="1"/>
  <c r="AR94"/>
  <c r="AR553" s="1"/>
  <c r="AQ94"/>
  <c r="AQ553" s="1"/>
  <c r="AP94"/>
  <c r="AP553" s="1"/>
  <c r="AO94"/>
  <c r="AO553" s="1"/>
  <c r="AN94"/>
  <c r="AN553" s="1"/>
  <c r="AM94"/>
  <c r="AM553" s="1"/>
  <c r="AL94"/>
  <c r="AL553" s="1"/>
  <c r="AK94"/>
  <c r="AK400" s="1"/>
  <c r="AJ94"/>
  <c r="AJ553" s="1"/>
  <c r="AI94"/>
  <c r="AI400" s="1"/>
  <c r="AH94"/>
  <c r="AH553" s="1"/>
  <c r="AG94"/>
  <c r="AG553" s="1"/>
  <c r="AF94"/>
  <c r="AF553" s="1"/>
  <c r="AE94"/>
  <c r="AE400" s="1"/>
  <c r="AD94"/>
  <c r="AD553" s="1"/>
  <c r="AC94"/>
  <c r="AC553" s="1"/>
  <c r="Z94"/>
  <c r="Z553" s="1"/>
  <c r="Y94"/>
  <c r="Y400" s="1"/>
  <c r="X94"/>
  <c r="X400" s="1"/>
  <c r="W94"/>
  <c r="W400" s="1"/>
  <c r="V94"/>
  <c r="V553" s="1"/>
  <c r="U94"/>
  <c r="U553" s="1"/>
  <c r="T94"/>
  <c r="T553" s="1"/>
  <c r="S94"/>
  <c r="S400" s="1"/>
  <c r="R94"/>
  <c r="R553" s="1"/>
  <c r="Q94"/>
  <c r="Q553" s="1"/>
  <c r="P94"/>
  <c r="P553" s="1"/>
  <c r="O94"/>
  <c r="O400" s="1"/>
  <c r="N94"/>
  <c r="N553" s="1"/>
  <c r="M94"/>
  <c r="M400" s="1"/>
  <c r="L94"/>
  <c r="L400" s="1"/>
  <c r="K94"/>
  <c r="K553" s="1"/>
  <c r="J94"/>
  <c r="J553" s="1"/>
  <c r="I94"/>
  <c r="I553" s="1"/>
  <c r="AV93"/>
  <c r="AV552" s="1"/>
  <c r="AU93"/>
  <c r="AU552" s="1"/>
  <c r="AT93"/>
  <c r="AT552" s="1"/>
  <c r="AS93"/>
  <c r="AS552" s="1"/>
  <c r="AR93"/>
  <c r="AR552" s="1"/>
  <c r="AQ93"/>
  <c r="AQ552" s="1"/>
  <c r="AP93"/>
  <c r="AP552" s="1"/>
  <c r="AO93"/>
  <c r="AO399" s="1"/>
  <c r="AN93"/>
  <c r="AN552" s="1"/>
  <c r="AM93"/>
  <c r="AM552" s="1"/>
  <c r="AL93"/>
  <c r="AL552" s="1"/>
  <c r="AK93"/>
  <c r="AK399" s="1"/>
  <c r="AJ93"/>
  <c r="AJ399" s="1"/>
  <c r="AI93"/>
  <c r="AI552" s="1"/>
  <c r="AH93"/>
  <c r="AH552" s="1"/>
  <c r="AG93"/>
  <c r="AG399" s="1"/>
  <c r="AF93"/>
  <c r="AF552" s="1"/>
  <c r="AE93"/>
  <c r="AE399" s="1"/>
  <c r="AD93"/>
  <c r="AD552" s="1"/>
  <c r="AC93"/>
  <c r="AC552" s="1"/>
  <c r="Z93"/>
  <c r="Z399" s="1"/>
  <c r="Y93"/>
  <c r="Y399" s="1"/>
  <c r="X93"/>
  <c r="X552" s="1"/>
  <c r="W93"/>
  <c r="W399" s="1"/>
  <c r="V93"/>
  <c r="V552" s="1"/>
  <c r="U93"/>
  <c r="U399" s="1"/>
  <c r="T93"/>
  <c r="T552" s="1"/>
  <c r="S93"/>
  <c r="S552" s="1"/>
  <c r="R93"/>
  <c r="R552" s="1"/>
  <c r="Q93"/>
  <c r="Q552" s="1"/>
  <c r="P93"/>
  <c r="P552" s="1"/>
  <c r="O93"/>
  <c r="O399" s="1"/>
  <c r="N93"/>
  <c r="N399" s="1"/>
  <c r="M93"/>
  <c r="M399" s="1"/>
  <c r="L93"/>
  <c r="L552" s="1"/>
  <c r="K93"/>
  <c r="K552" s="1"/>
  <c r="J93"/>
  <c r="J552" s="1"/>
  <c r="I93"/>
  <c r="I552" s="1"/>
  <c r="AH91"/>
  <c r="J91"/>
  <c r="AV90"/>
  <c r="AV396" s="1"/>
  <c r="AU90"/>
  <c r="AU396" s="1"/>
  <c r="AT90"/>
  <c r="AT549" s="1"/>
  <c r="AS90"/>
  <c r="AS396" s="1"/>
  <c r="AR90"/>
  <c r="AR396" s="1"/>
  <c r="AQ90"/>
  <c r="AQ396" s="1"/>
  <c r="AP90"/>
  <c r="AP549" s="1"/>
  <c r="AO90"/>
  <c r="AO396" s="1"/>
  <c r="AN90"/>
  <c r="AN396" s="1"/>
  <c r="AM90"/>
  <c r="AM396" s="1"/>
  <c r="AL90"/>
  <c r="AL549" s="1"/>
  <c r="AK90"/>
  <c r="AK396" s="1"/>
  <c r="AJ90"/>
  <c r="AJ396" s="1"/>
  <c r="AI90"/>
  <c r="AI396" s="1"/>
  <c r="AH90"/>
  <c r="AH549" s="1"/>
  <c r="AG90"/>
  <c r="AG396" s="1"/>
  <c r="AF90"/>
  <c r="AF396" s="1"/>
  <c r="AE90"/>
  <c r="AE396" s="1"/>
  <c r="AD90"/>
  <c r="AD549" s="1"/>
  <c r="AC90"/>
  <c r="AC396" s="1"/>
  <c r="AA90"/>
  <c r="Z90"/>
  <c r="Z396" s="1"/>
  <c r="Y90"/>
  <c r="Y396" s="1"/>
  <c r="X90"/>
  <c r="X549" s="1"/>
  <c r="W90"/>
  <c r="W396" s="1"/>
  <c r="V90"/>
  <c r="V396" s="1"/>
  <c r="U90"/>
  <c r="U396" s="1"/>
  <c r="T90"/>
  <c r="T549" s="1"/>
  <c r="S90"/>
  <c r="S396" s="1"/>
  <c r="R90"/>
  <c r="R396" s="1"/>
  <c r="Q90"/>
  <c r="Q396" s="1"/>
  <c r="P90"/>
  <c r="P549" s="1"/>
  <c r="O90"/>
  <c r="O396" s="1"/>
  <c r="N90"/>
  <c r="N396" s="1"/>
  <c r="M90"/>
  <c r="M396" s="1"/>
  <c r="L90"/>
  <c r="L549" s="1"/>
  <c r="K90"/>
  <c r="K396" s="1"/>
  <c r="J90"/>
  <c r="J396" s="1"/>
  <c r="I90"/>
  <c r="I396" s="1"/>
  <c r="AV89"/>
  <c r="AV548" s="1"/>
  <c r="AU89"/>
  <c r="AT89"/>
  <c r="AT395" s="1"/>
  <c r="AS89"/>
  <c r="AS395" s="1"/>
  <c r="AR89"/>
  <c r="AR548" s="1"/>
  <c r="AQ89"/>
  <c r="AQ395" s="1"/>
  <c r="AP89"/>
  <c r="AP395" s="1"/>
  <c r="AO89"/>
  <c r="AO395" s="1"/>
  <c r="AN89"/>
  <c r="AN548" s="1"/>
  <c r="AM89"/>
  <c r="AL89"/>
  <c r="AL395" s="1"/>
  <c r="AK89"/>
  <c r="AK395" s="1"/>
  <c r="AJ89"/>
  <c r="AJ548" s="1"/>
  <c r="AI89"/>
  <c r="AI395" s="1"/>
  <c r="AH89"/>
  <c r="AH395" s="1"/>
  <c r="AG89"/>
  <c r="AG395" s="1"/>
  <c r="AF89"/>
  <c r="AF548" s="1"/>
  <c r="AE89"/>
  <c r="AD89"/>
  <c r="AD395" s="1"/>
  <c r="AC89"/>
  <c r="AC395" s="1"/>
  <c r="Z89"/>
  <c r="Z548" s="1"/>
  <c r="Y89"/>
  <c r="Y395" s="1"/>
  <c r="X89"/>
  <c r="X395" s="1"/>
  <c r="W89"/>
  <c r="W395" s="1"/>
  <c r="V89"/>
  <c r="V548" s="1"/>
  <c r="U89"/>
  <c r="U395" s="1"/>
  <c r="T89"/>
  <c r="T395" s="1"/>
  <c r="S89"/>
  <c r="S395" s="1"/>
  <c r="R89"/>
  <c r="R548" s="1"/>
  <c r="Q89"/>
  <c r="Q395" s="1"/>
  <c r="P89"/>
  <c r="P395" s="1"/>
  <c r="O89"/>
  <c r="O395" s="1"/>
  <c r="N89"/>
  <c r="N548" s="1"/>
  <c r="M89"/>
  <c r="M395" s="1"/>
  <c r="L89"/>
  <c r="L395" s="1"/>
  <c r="K89"/>
  <c r="K395" s="1"/>
  <c r="J89"/>
  <c r="J548" s="1"/>
  <c r="I89"/>
  <c r="AV88"/>
  <c r="AV394" s="1"/>
  <c r="AU88"/>
  <c r="AU394" s="1"/>
  <c r="AT88"/>
  <c r="AT547" s="1"/>
  <c r="AS88"/>
  <c r="AS394" s="1"/>
  <c r="AR88"/>
  <c r="AR394" s="1"/>
  <c r="AQ88"/>
  <c r="AQ394" s="1"/>
  <c r="AP88"/>
  <c r="AP547" s="1"/>
  <c r="AO88"/>
  <c r="AN88"/>
  <c r="AN394" s="1"/>
  <c r="AM88"/>
  <c r="AM394" s="1"/>
  <c r="AL88"/>
  <c r="AL547" s="1"/>
  <c r="AK88"/>
  <c r="AK394" s="1"/>
  <c r="AJ88"/>
  <c r="AJ394" s="1"/>
  <c r="AI88"/>
  <c r="AI394" s="1"/>
  <c r="AH88"/>
  <c r="AH547" s="1"/>
  <c r="AG88"/>
  <c r="AF88"/>
  <c r="AF394" s="1"/>
  <c r="AE88"/>
  <c r="AE394" s="1"/>
  <c r="AD88"/>
  <c r="AD547" s="1"/>
  <c r="AC88"/>
  <c r="AC394" s="1"/>
  <c r="AA88"/>
  <c r="Z88"/>
  <c r="Z394" s="1"/>
  <c r="Y88"/>
  <c r="Y394" s="1"/>
  <c r="X88"/>
  <c r="X547" s="1"/>
  <c r="W88"/>
  <c r="W394" s="1"/>
  <c r="V88"/>
  <c r="V394" s="1"/>
  <c r="U88"/>
  <c r="U394" s="1"/>
  <c r="T88"/>
  <c r="T547" s="1"/>
  <c r="S88"/>
  <c r="S394" s="1"/>
  <c r="R88"/>
  <c r="R394" s="1"/>
  <c r="Q88"/>
  <c r="Q394" s="1"/>
  <c r="P88"/>
  <c r="P547" s="1"/>
  <c r="O88"/>
  <c r="O394" s="1"/>
  <c r="N88"/>
  <c r="N394" s="1"/>
  <c r="M88"/>
  <c r="M394" s="1"/>
  <c r="L88"/>
  <c r="L547" s="1"/>
  <c r="K88"/>
  <c r="K394" s="1"/>
  <c r="J88"/>
  <c r="J394" s="1"/>
  <c r="I88"/>
  <c r="I394" s="1"/>
  <c r="AV87"/>
  <c r="AV546" s="1"/>
  <c r="AU87"/>
  <c r="AU85" s="1"/>
  <c r="AT87"/>
  <c r="AT393" s="1"/>
  <c r="AS87"/>
  <c r="AS393" s="1"/>
  <c r="AR87"/>
  <c r="AR546" s="1"/>
  <c r="AQ87"/>
  <c r="AQ393" s="1"/>
  <c r="AP87"/>
  <c r="AO87"/>
  <c r="AO393" s="1"/>
  <c r="AN87"/>
  <c r="AN546" s="1"/>
  <c r="AM87"/>
  <c r="AM85" s="1"/>
  <c r="AL87"/>
  <c r="AL393" s="1"/>
  <c r="AK87"/>
  <c r="AK393" s="1"/>
  <c r="AJ87"/>
  <c r="AJ546" s="1"/>
  <c r="AI87"/>
  <c r="AI393" s="1"/>
  <c r="AH87"/>
  <c r="AG87"/>
  <c r="AG393" s="1"/>
  <c r="AF87"/>
  <c r="AF546" s="1"/>
  <c r="AE87"/>
  <c r="AE85" s="1"/>
  <c r="AD87"/>
  <c r="AD393" s="1"/>
  <c r="AC87"/>
  <c r="AC393" s="1"/>
  <c r="Z87"/>
  <c r="Z546" s="1"/>
  <c r="Y87"/>
  <c r="X87"/>
  <c r="X393" s="1"/>
  <c r="W87"/>
  <c r="W393" s="1"/>
  <c r="V87"/>
  <c r="V546" s="1"/>
  <c r="U87"/>
  <c r="T87"/>
  <c r="T393" s="1"/>
  <c r="S87"/>
  <c r="S393" s="1"/>
  <c r="R87"/>
  <c r="R546" s="1"/>
  <c r="Q87"/>
  <c r="P87"/>
  <c r="P393" s="1"/>
  <c r="O87"/>
  <c r="O393" s="1"/>
  <c r="N87"/>
  <c r="N546" s="1"/>
  <c r="M87"/>
  <c r="L87"/>
  <c r="L393" s="1"/>
  <c r="K87"/>
  <c r="K393" s="1"/>
  <c r="J87"/>
  <c r="J546" s="1"/>
  <c r="I87"/>
  <c r="AR85"/>
  <c r="AQ85"/>
  <c r="AJ85"/>
  <c r="AI85"/>
  <c r="X85"/>
  <c r="P85"/>
  <c r="AV84"/>
  <c r="AU84"/>
  <c r="AT84"/>
  <c r="AS84"/>
  <c r="AR84"/>
  <c r="AQ84"/>
  <c r="AP84"/>
  <c r="AO84"/>
  <c r="AN84"/>
  <c r="AM84"/>
  <c r="AL84"/>
  <c r="AK84"/>
  <c r="AJ84"/>
  <c r="AI84"/>
  <c r="AH84"/>
  <c r="AG84"/>
  <c r="AF84"/>
  <c r="AE84"/>
  <c r="AD84"/>
  <c r="AC84"/>
  <c r="AB84"/>
  <c r="AA84"/>
  <c r="Z84"/>
  <c r="Y84"/>
  <c r="X84"/>
  <c r="W84"/>
  <c r="V84"/>
  <c r="U84"/>
  <c r="T84"/>
  <c r="S84"/>
  <c r="R84"/>
  <c r="Q84"/>
  <c r="P84"/>
  <c r="O84"/>
  <c r="N84"/>
  <c r="M84"/>
  <c r="L84"/>
  <c r="K84"/>
  <c r="J84"/>
  <c r="I84"/>
  <c r="D84"/>
  <c r="C84"/>
  <c r="AV83"/>
  <c r="AU83"/>
  <c r="AT83"/>
  <c r="AS83"/>
  <c r="AR83"/>
  <c r="AQ83"/>
  <c r="AP83"/>
  <c r="AO83"/>
  <c r="AN83"/>
  <c r="AM83"/>
  <c r="AL83"/>
  <c r="AK83"/>
  <c r="AJ83"/>
  <c r="AI83"/>
  <c r="AH83"/>
  <c r="AG83"/>
  <c r="AF83"/>
  <c r="AE83"/>
  <c r="AD83"/>
  <c r="AC83"/>
  <c r="AB83"/>
  <c r="AA83"/>
  <c r="Z83"/>
  <c r="Y83"/>
  <c r="X83"/>
  <c r="W83"/>
  <c r="V83"/>
  <c r="U83"/>
  <c r="T83"/>
  <c r="S83"/>
  <c r="R83"/>
  <c r="Q83"/>
  <c r="P83"/>
  <c r="O83"/>
  <c r="N83"/>
  <c r="M83"/>
  <c r="L83"/>
  <c r="K83"/>
  <c r="J83"/>
  <c r="I83"/>
  <c r="D83"/>
  <c r="C83"/>
  <c r="AV82"/>
  <c r="AU82"/>
  <c r="AT82"/>
  <c r="AS82"/>
  <c r="AR82"/>
  <c r="AQ82"/>
  <c r="AP82"/>
  <c r="AO82"/>
  <c r="AN82"/>
  <c r="AM82"/>
  <c r="AL82"/>
  <c r="AK82"/>
  <c r="AJ82"/>
  <c r="AI82"/>
  <c r="AH82"/>
  <c r="AG82"/>
  <c r="AF82"/>
  <c r="AE82"/>
  <c r="AD82"/>
  <c r="AC82"/>
  <c r="AB82"/>
  <c r="AA82"/>
  <c r="Z82"/>
  <c r="Y82"/>
  <c r="X82"/>
  <c r="W82"/>
  <c r="V82"/>
  <c r="U82"/>
  <c r="T82"/>
  <c r="S82"/>
  <c r="R82"/>
  <c r="Q82"/>
  <c r="P82"/>
  <c r="O82"/>
  <c r="N82"/>
  <c r="M82"/>
  <c r="L82"/>
  <c r="K82"/>
  <c r="J82"/>
  <c r="I82"/>
  <c r="D82"/>
  <c r="C82"/>
  <c r="AV81"/>
  <c r="AU81"/>
  <c r="AT81"/>
  <c r="AS81"/>
  <c r="AR81"/>
  <c r="AQ81"/>
  <c r="AP81"/>
  <c r="AO81"/>
  <c r="AN81"/>
  <c r="AM81"/>
  <c r="AL81"/>
  <c r="AK81"/>
  <c r="AJ81"/>
  <c r="AI81"/>
  <c r="AH81"/>
  <c r="AG81"/>
  <c r="AF81"/>
  <c r="AE81"/>
  <c r="AD81"/>
  <c r="AC81"/>
  <c r="AB81"/>
  <c r="AA81"/>
  <c r="Z81"/>
  <c r="Y81"/>
  <c r="X81"/>
  <c r="W81"/>
  <c r="V81"/>
  <c r="U81"/>
  <c r="T81"/>
  <c r="S81"/>
  <c r="R81"/>
  <c r="Q81"/>
  <c r="P81"/>
  <c r="O81"/>
  <c r="N81"/>
  <c r="M81"/>
  <c r="L81"/>
  <c r="K81"/>
  <c r="J81"/>
  <c r="I81"/>
  <c r="D81"/>
  <c r="C81"/>
  <c r="AV80"/>
  <c r="AU80"/>
  <c r="AT80"/>
  <c r="AS80"/>
  <c r="AR80"/>
  <c r="AQ80"/>
  <c r="AP80"/>
  <c r="AO80"/>
  <c r="AN80"/>
  <c r="AM80"/>
  <c r="AL80"/>
  <c r="AK80"/>
  <c r="AJ80"/>
  <c r="AI80"/>
  <c r="AH80"/>
  <c r="AG80"/>
  <c r="AF80"/>
  <c r="AE80"/>
  <c r="AD80"/>
  <c r="AC80"/>
  <c r="AB80"/>
  <c r="AA80"/>
  <c r="Z80"/>
  <c r="Y80"/>
  <c r="X80"/>
  <c r="W80"/>
  <c r="V80"/>
  <c r="U80"/>
  <c r="T80"/>
  <c r="S80"/>
  <c r="R80"/>
  <c r="Q80"/>
  <c r="P80"/>
  <c r="O80"/>
  <c r="N80"/>
  <c r="M80"/>
  <c r="L80"/>
  <c r="K80"/>
  <c r="J80"/>
  <c r="I80"/>
  <c r="D80"/>
  <c r="C80"/>
  <c r="AV79"/>
  <c r="AU79"/>
  <c r="AT79"/>
  <c r="AS79"/>
  <c r="AR79"/>
  <c r="AQ79"/>
  <c r="AP79"/>
  <c r="AO79"/>
  <c r="AN79"/>
  <c r="AM79"/>
  <c r="AL79"/>
  <c r="AK79"/>
  <c r="AJ79"/>
  <c r="AI79"/>
  <c r="AH79"/>
  <c r="AG79"/>
  <c r="AF79"/>
  <c r="AE79"/>
  <c r="AD79"/>
  <c r="AC79"/>
  <c r="AB79"/>
  <c r="AA79"/>
  <c r="Z79"/>
  <c r="Y79"/>
  <c r="X79"/>
  <c r="W79"/>
  <c r="V79"/>
  <c r="U79"/>
  <c r="T79"/>
  <c r="S79"/>
  <c r="R79"/>
  <c r="Q79"/>
  <c r="P79"/>
  <c r="O79"/>
  <c r="N79"/>
  <c r="M79"/>
  <c r="L79"/>
  <c r="K79"/>
  <c r="J79"/>
  <c r="I79"/>
  <c r="D79"/>
  <c r="C79"/>
  <c r="AV78"/>
  <c r="AU78"/>
  <c r="AT78"/>
  <c r="AS78"/>
  <c r="AR78"/>
  <c r="AQ78"/>
  <c r="AP78"/>
  <c r="AO78"/>
  <c r="AN78"/>
  <c r="AM78"/>
  <c r="AL78"/>
  <c r="AK78"/>
  <c r="AJ78"/>
  <c r="AI78"/>
  <c r="AH78"/>
  <c r="AG78"/>
  <c r="AF78"/>
  <c r="AE78"/>
  <c r="AD78"/>
  <c r="AC78"/>
  <c r="AB78"/>
  <c r="AA78"/>
  <c r="Z78"/>
  <c r="Y78"/>
  <c r="X78"/>
  <c r="W78"/>
  <c r="V78"/>
  <c r="U78"/>
  <c r="T78"/>
  <c r="S78"/>
  <c r="R78"/>
  <c r="Q78"/>
  <c r="P78"/>
  <c r="O78"/>
  <c r="N78"/>
  <c r="M78"/>
  <c r="L78"/>
  <c r="K78"/>
  <c r="J78"/>
  <c r="I78"/>
  <c r="D78"/>
  <c r="C78"/>
  <c r="AV76"/>
  <c r="AU76"/>
  <c r="AT76"/>
  <c r="AS76"/>
  <c r="AR76"/>
  <c r="AQ76"/>
  <c r="AP76"/>
  <c r="AO76"/>
  <c r="AN76"/>
  <c r="AM76"/>
  <c r="AL76"/>
  <c r="AK76"/>
  <c r="AJ76"/>
  <c r="AI76"/>
  <c r="AH76"/>
  <c r="AG76"/>
  <c r="AF76"/>
  <c r="AE76"/>
  <c r="AD76"/>
  <c r="AC76"/>
  <c r="AB76"/>
  <c r="AA76"/>
  <c r="Z76"/>
  <c r="Y76"/>
  <c r="X76"/>
  <c r="W76"/>
  <c r="V76"/>
  <c r="U76"/>
  <c r="T76"/>
  <c r="S76"/>
  <c r="R76"/>
  <c r="Q76"/>
  <c r="P76"/>
  <c r="O76"/>
  <c r="N76"/>
  <c r="M76"/>
  <c r="L76"/>
  <c r="K76"/>
  <c r="J76"/>
  <c r="I76"/>
  <c r="D76"/>
  <c r="C76"/>
  <c r="AV75"/>
  <c r="AV534" s="1"/>
  <c r="AU75"/>
  <c r="AU381" s="1"/>
  <c r="AT75"/>
  <c r="AT534" s="1"/>
  <c r="AS75"/>
  <c r="AS534" s="1"/>
  <c r="AR75"/>
  <c r="AR381" s="1"/>
  <c r="AQ75"/>
  <c r="AQ381" s="1"/>
  <c r="AP75"/>
  <c r="AP534" s="1"/>
  <c r="AO75"/>
  <c r="AO534" s="1"/>
  <c r="AN75"/>
  <c r="AN534" s="1"/>
  <c r="AM75"/>
  <c r="AM381" s="1"/>
  <c r="AL75"/>
  <c r="AL381" s="1"/>
  <c r="AK75"/>
  <c r="AK534" s="1"/>
  <c r="AJ75"/>
  <c r="AJ381" s="1"/>
  <c r="AI75"/>
  <c r="AI381" s="1"/>
  <c r="AH75"/>
  <c r="AH381" s="1"/>
  <c r="AG75"/>
  <c r="AG534" s="1"/>
  <c r="AF75"/>
  <c r="AF534" s="1"/>
  <c r="AE75"/>
  <c r="AE381" s="1"/>
  <c r="AD75"/>
  <c r="AD534" s="1"/>
  <c r="AC75"/>
  <c r="AC534" s="1"/>
  <c r="Z75"/>
  <c r="Z381" s="1"/>
  <c r="Y75"/>
  <c r="Y381" s="1"/>
  <c r="X75"/>
  <c r="X534" s="1"/>
  <c r="W75"/>
  <c r="W534" s="1"/>
  <c r="V75"/>
  <c r="V534" s="1"/>
  <c r="U75"/>
  <c r="U381" s="1"/>
  <c r="T75"/>
  <c r="S75"/>
  <c r="S534" s="1"/>
  <c r="R75"/>
  <c r="R381" s="1"/>
  <c r="Q75"/>
  <c r="Q381" s="1"/>
  <c r="P75"/>
  <c r="P381" s="1"/>
  <c r="O75"/>
  <c r="O534" s="1"/>
  <c r="N75"/>
  <c r="N534" s="1"/>
  <c r="M75"/>
  <c r="M381" s="1"/>
  <c r="L75"/>
  <c r="L534" s="1"/>
  <c r="K75"/>
  <c r="K534" s="1"/>
  <c r="J75"/>
  <c r="J381" s="1"/>
  <c r="I75"/>
  <c r="I381" s="1"/>
  <c r="AV74"/>
  <c r="AV380" s="1"/>
  <c r="AU74"/>
  <c r="AU533" s="1"/>
  <c r="AT74"/>
  <c r="AT533" s="1"/>
  <c r="AS74"/>
  <c r="AS380" s="1"/>
  <c r="AR74"/>
  <c r="AR380" s="1"/>
  <c r="AQ74"/>
  <c r="AQ533" s="1"/>
  <c r="AP74"/>
  <c r="AP533" s="1"/>
  <c r="AO74"/>
  <c r="AO380" s="1"/>
  <c r="AN74"/>
  <c r="AN380" s="1"/>
  <c r="AM74"/>
  <c r="AM533" s="1"/>
  <c r="AL74"/>
  <c r="AL380" s="1"/>
  <c r="AK74"/>
  <c r="AK380" s="1"/>
  <c r="AJ74"/>
  <c r="AJ533" s="1"/>
  <c r="AI74"/>
  <c r="AI533" s="1"/>
  <c r="AH74"/>
  <c r="AH380" s="1"/>
  <c r="AG74"/>
  <c r="AG380" s="1"/>
  <c r="AF74"/>
  <c r="AF380" s="1"/>
  <c r="AE74"/>
  <c r="AE533" s="1"/>
  <c r="AD74"/>
  <c r="AD533" s="1"/>
  <c r="AC74"/>
  <c r="AC380" s="1"/>
  <c r="Z74"/>
  <c r="Z380" s="1"/>
  <c r="Y74"/>
  <c r="Y533" s="1"/>
  <c r="X74"/>
  <c r="X380" s="1"/>
  <c r="W74"/>
  <c r="W380" s="1"/>
  <c r="V74"/>
  <c r="V380" s="1"/>
  <c r="U74"/>
  <c r="U533" s="1"/>
  <c r="T74"/>
  <c r="T71" s="1"/>
  <c r="S74"/>
  <c r="S380" s="1"/>
  <c r="R74"/>
  <c r="R533" s="1"/>
  <c r="Q74"/>
  <c r="Q533" s="1"/>
  <c r="P74"/>
  <c r="P533" s="1"/>
  <c r="O74"/>
  <c r="O380" s="1"/>
  <c r="N74"/>
  <c r="N533" s="1"/>
  <c r="M74"/>
  <c r="M533" s="1"/>
  <c r="L74"/>
  <c r="L533" s="1"/>
  <c r="K74"/>
  <c r="K380" s="1"/>
  <c r="J74"/>
  <c r="J380" s="1"/>
  <c r="I74"/>
  <c r="AV73"/>
  <c r="AV379" s="1"/>
  <c r="AU73"/>
  <c r="AU379" s="1"/>
  <c r="AT73"/>
  <c r="AT532" s="1"/>
  <c r="AS73"/>
  <c r="AS532" s="1"/>
  <c r="AR73"/>
  <c r="AR379" s="1"/>
  <c r="AQ73"/>
  <c r="AQ379" s="1"/>
  <c r="AP73"/>
  <c r="AP532" s="1"/>
  <c r="AO73"/>
  <c r="AO532" s="1"/>
  <c r="AN73"/>
  <c r="AN532" s="1"/>
  <c r="AM73"/>
  <c r="AM379" s="1"/>
  <c r="AL73"/>
  <c r="AL379" s="1"/>
  <c r="AK73"/>
  <c r="AK532" s="1"/>
  <c r="AJ73"/>
  <c r="AJ532" s="1"/>
  <c r="AI73"/>
  <c r="AI379" s="1"/>
  <c r="AH73"/>
  <c r="AH379" s="1"/>
  <c r="AG73"/>
  <c r="AG532" s="1"/>
  <c r="AF73"/>
  <c r="AF379" s="1"/>
  <c r="AE73"/>
  <c r="AE379" s="1"/>
  <c r="AD73"/>
  <c r="AC73"/>
  <c r="AC532" s="1"/>
  <c r="Z73"/>
  <c r="Z379" s="1"/>
  <c r="Y73"/>
  <c r="Y379" s="1"/>
  <c r="X73"/>
  <c r="X532" s="1"/>
  <c r="W73"/>
  <c r="V73"/>
  <c r="V71" s="1"/>
  <c r="U73"/>
  <c r="U379" s="1"/>
  <c r="T73"/>
  <c r="S73"/>
  <c r="R73"/>
  <c r="R532" s="1"/>
  <c r="Q73"/>
  <c r="Q379" s="1"/>
  <c r="P73"/>
  <c r="P532" s="1"/>
  <c r="O73"/>
  <c r="N73"/>
  <c r="N532" s="1"/>
  <c r="M73"/>
  <c r="M379" s="1"/>
  <c r="L73"/>
  <c r="K73"/>
  <c r="J73"/>
  <c r="J379" s="1"/>
  <c r="I73"/>
  <c r="I379" s="1"/>
  <c r="AF71"/>
  <c r="P71"/>
  <c r="AV70"/>
  <c r="AV376" s="1"/>
  <c r="AU70"/>
  <c r="AU529" s="1"/>
  <c r="AT70"/>
  <c r="AT376" s="1"/>
  <c r="AS70"/>
  <c r="AS529" s="1"/>
  <c r="AR70"/>
  <c r="AR376" s="1"/>
  <c r="AQ70"/>
  <c r="AQ529" s="1"/>
  <c r="AP70"/>
  <c r="AP376" s="1"/>
  <c r="AO70"/>
  <c r="AO529" s="1"/>
  <c r="AN70"/>
  <c r="AN529" s="1"/>
  <c r="AM70"/>
  <c r="AM529" s="1"/>
  <c r="AL70"/>
  <c r="AL376" s="1"/>
  <c r="AK70"/>
  <c r="AK529" s="1"/>
  <c r="AJ70"/>
  <c r="AJ376" s="1"/>
  <c r="AI70"/>
  <c r="AI529" s="1"/>
  <c r="AH70"/>
  <c r="AH529" s="1"/>
  <c r="AG70"/>
  <c r="AG529" s="1"/>
  <c r="AF70"/>
  <c r="AF376" s="1"/>
  <c r="AE70"/>
  <c r="AE529" s="1"/>
  <c r="AD70"/>
  <c r="AD376" s="1"/>
  <c r="AC70"/>
  <c r="AC529" s="1"/>
  <c r="Z70"/>
  <c r="Z529" s="1"/>
  <c r="Y70"/>
  <c r="Y529" s="1"/>
  <c r="X70"/>
  <c r="X529" s="1"/>
  <c r="W70"/>
  <c r="W529" s="1"/>
  <c r="V70"/>
  <c r="V376" s="1"/>
  <c r="U70"/>
  <c r="U376" s="1"/>
  <c r="T70"/>
  <c r="T529" s="1"/>
  <c r="S70"/>
  <c r="S529" s="1"/>
  <c r="R70"/>
  <c r="R529" s="1"/>
  <c r="Q70"/>
  <c r="Q376" s="1"/>
  <c r="P70"/>
  <c r="P376" s="1"/>
  <c r="O70"/>
  <c r="O529" s="1"/>
  <c r="N70"/>
  <c r="M70"/>
  <c r="M529" s="1"/>
  <c r="L70"/>
  <c r="L376" s="1"/>
  <c r="K70"/>
  <c r="K529" s="1"/>
  <c r="J70"/>
  <c r="J529" s="1"/>
  <c r="I70"/>
  <c r="I529" s="1"/>
  <c r="AV69"/>
  <c r="AV528" s="1"/>
  <c r="AU69"/>
  <c r="AU528" s="1"/>
  <c r="AT69"/>
  <c r="AT375" s="1"/>
  <c r="AS69"/>
  <c r="AS528" s="1"/>
  <c r="AR69"/>
  <c r="AR528" s="1"/>
  <c r="AQ69"/>
  <c r="AQ528" s="1"/>
  <c r="AP69"/>
  <c r="AP528" s="1"/>
  <c r="AO69"/>
  <c r="AO528" s="1"/>
  <c r="AN69"/>
  <c r="AN375" s="1"/>
  <c r="AM69"/>
  <c r="AM528" s="1"/>
  <c r="AL69"/>
  <c r="AL375" s="1"/>
  <c r="AK69"/>
  <c r="AK528" s="1"/>
  <c r="AJ69"/>
  <c r="AJ528" s="1"/>
  <c r="AI69"/>
  <c r="AI528" s="1"/>
  <c r="AH69"/>
  <c r="AH528" s="1"/>
  <c r="AG69"/>
  <c r="AG528" s="1"/>
  <c r="AF69"/>
  <c r="AE69"/>
  <c r="AE528" s="1"/>
  <c r="AD69"/>
  <c r="AD375" s="1"/>
  <c r="AC69"/>
  <c r="AC528" s="1"/>
  <c r="Z69"/>
  <c r="Z375" s="1"/>
  <c r="Y69"/>
  <c r="Y528" s="1"/>
  <c r="X69"/>
  <c r="X528" s="1"/>
  <c r="W69"/>
  <c r="W528" s="1"/>
  <c r="V69"/>
  <c r="V375" s="1"/>
  <c r="U69"/>
  <c r="U528" s="1"/>
  <c r="T69"/>
  <c r="T375" s="1"/>
  <c r="S69"/>
  <c r="S375" s="1"/>
  <c r="R69"/>
  <c r="Q69"/>
  <c r="Q528" s="1"/>
  <c r="P69"/>
  <c r="P375" s="1"/>
  <c r="O69"/>
  <c r="O528" s="1"/>
  <c r="N69"/>
  <c r="N528" s="1"/>
  <c r="M69"/>
  <c r="M528" s="1"/>
  <c r="L69"/>
  <c r="L375" s="1"/>
  <c r="K69"/>
  <c r="K375" s="1"/>
  <c r="J69"/>
  <c r="J375" s="1"/>
  <c r="I69"/>
  <c r="I528" s="1"/>
  <c r="AV68"/>
  <c r="AV374" s="1"/>
  <c r="AU68"/>
  <c r="AU527" s="1"/>
  <c r="AT68"/>
  <c r="AT374" s="1"/>
  <c r="AS68"/>
  <c r="AS527" s="1"/>
  <c r="AR68"/>
  <c r="AR374" s="1"/>
  <c r="AQ68"/>
  <c r="AQ527" s="1"/>
  <c r="AP68"/>
  <c r="AP374" s="1"/>
  <c r="AO68"/>
  <c r="AO527" s="1"/>
  <c r="AN68"/>
  <c r="AN527" s="1"/>
  <c r="AM68"/>
  <c r="AM527" s="1"/>
  <c r="AL68"/>
  <c r="AL527" s="1"/>
  <c r="AK68"/>
  <c r="AK527" s="1"/>
  <c r="AJ68"/>
  <c r="AJ374" s="1"/>
  <c r="AI68"/>
  <c r="AI527" s="1"/>
  <c r="AH68"/>
  <c r="AH374" s="1"/>
  <c r="AG68"/>
  <c r="AG527" s="1"/>
  <c r="AF68"/>
  <c r="AF374" s="1"/>
  <c r="AE68"/>
  <c r="AE527" s="1"/>
  <c r="AD68"/>
  <c r="AC68"/>
  <c r="AC527" s="1"/>
  <c r="Z68"/>
  <c r="Z374" s="1"/>
  <c r="Y68"/>
  <c r="Y374" s="1"/>
  <c r="X68"/>
  <c r="X374" s="1"/>
  <c r="W68"/>
  <c r="W527" s="1"/>
  <c r="V68"/>
  <c r="V374" s="1"/>
  <c r="U68"/>
  <c r="U374" s="1"/>
  <c r="T68"/>
  <c r="T527" s="1"/>
  <c r="S68"/>
  <c r="S527" s="1"/>
  <c r="R68"/>
  <c r="R527" s="1"/>
  <c r="Q68"/>
  <c r="Q374" s="1"/>
  <c r="P68"/>
  <c r="P374" s="1"/>
  <c r="O68"/>
  <c r="O527" s="1"/>
  <c r="N68"/>
  <c r="N374" s="1"/>
  <c r="M68"/>
  <c r="M527" s="1"/>
  <c r="L68"/>
  <c r="K68"/>
  <c r="K527" s="1"/>
  <c r="J68"/>
  <c r="J374" s="1"/>
  <c r="I68"/>
  <c r="I374" s="1"/>
  <c r="AV67"/>
  <c r="AV526" s="1"/>
  <c r="AU67"/>
  <c r="AU526" s="1"/>
  <c r="AT67"/>
  <c r="AT63" s="1"/>
  <c r="AS67"/>
  <c r="AS526" s="1"/>
  <c r="AR67"/>
  <c r="AR373" s="1"/>
  <c r="AQ67"/>
  <c r="AQ526" s="1"/>
  <c r="AP67"/>
  <c r="AP526" s="1"/>
  <c r="AO67"/>
  <c r="AO526" s="1"/>
  <c r="AN67"/>
  <c r="AN526" s="1"/>
  <c r="AM67"/>
  <c r="AM526" s="1"/>
  <c r="AL67"/>
  <c r="AL526" s="1"/>
  <c r="AK67"/>
  <c r="AK526" s="1"/>
  <c r="AJ67"/>
  <c r="AJ373" s="1"/>
  <c r="AI67"/>
  <c r="AI526" s="1"/>
  <c r="AH67"/>
  <c r="AH526" s="1"/>
  <c r="AG67"/>
  <c r="AG526" s="1"/>
  <c r="AF67"/>
  <c r="AF526" s="1"/>
  <c r="AE67"/>
  <c r="AE526" s="1"/>
  <c r="AD67"/>
  <c r="AD526" s="1"/>
  <c r="AC67"/>
  <c r="AC526" s="1"/>
  <c r="Z67"/>
  <c r="Z373" s="1"/>
  <c r="Y67"/>
  <c r="Y526" s="1"/>
  <c r="X67"/>
  <c r="X526" s="1"/>
  <c r="W67"/>
  <c r="W526" s="1"/>
  <c r="V67"/>
  <c r="V373" s="1"/>
  <c r="U67"/>
  <c r="U526" s="1"/>
  <c r="T67"/>
  <c r="T373" s="1"/>
  <c r="S67"/>
  <c r="S526" s="1"/>
  <c r="R67"/>
  <c r="R526" s="1"/>
  <c r="Q67"/>
  <c r="Q526" s="1"/>
  <c r="P67"/>
  <c r="P526" s="1"/>
  <c r="O67"/>
  <c r="O373" s="1"/>
  <c r="N67"/>
  <c r="N373" s="1"/>
  <c r="M67"/>
  <c r="M526" s="1"/>
  <c r="L67"/>
  <c r="L526" s="1"/>
  <c r="K67"/>
  <c r="K373" s="1"/>
  <c r="J67"/>
  <c r="J373" s="1"/>
  <c r="I67"/>
  <c r="I526" s="1"/>
  <c r="AV66"/>
  <c r="AV525" s="1"/>
  <c r="AU66"/>
  <c r="AU525" s="1"/>
  <c r="AT66"/>
  <c r="AT525" s="1"/>
  <c r="AS66"/>
  <c r="AS525" s="1"/>
  <c r="AR66"/>
  <c r="AR525" s="1"/>
  <c r="AQ66"/>
  <c r="AQ525" s="1"/>
  <c r="AP66"/>
  <c r="AO66"/>
  <c r="AO525" s="1"/>
  <c r="AN66"/>
  <c r="AN525" s="1"/>
  <c r="AM66"/>
  <c r="AM525" s="1"/>
  <c r="AL66"/>
  <c r="AK66"/>
  <c r="AK525" s="1"/>
  <c r="AJ66"/>
  <c r="AI66"/>
  <c r="AI525" s="1"/>
  <c r="AH66"/>
  <c r="AG66"/>
  <c r="AG525" s="1"/>
  <c r="AF66"/>
  <c r="AF525" s="1"/>
  <c r="AE66"/>
  <c r="AE525" s="1"/>
  <c r="AD66"/>
  <c r="AD525" s="1"/>
  <c r="AC66"/>
  <c r="AC525" s="1"/>
  <c r="Z66"/>
  <c r="Z372" s="1"/>
  <c r="Y66"/>
  <c r="Y372" s="1"/>
  <c r="X66"/>
  <c r="X372" s="1"/>
  <c r="W66"/>
  <c r="W525" s="1"/>
  <c r="V66"/>
  <c r="V525" s="1"/>
  <c r="U66"/>
  <c r="U372" s="1"/>
  <c r="T66"/>
  <c r="T372" s="1"/>
  <c r="S66"/>
  <c r="S525" s="1"/>
  <c r="R66"/>
  <c r="R525" s="1"/>
  <c r="Q66"/>
  <c r="Q525" s="1"/>
  <c r="P66"/>
  <c r="P372" s="1"/>
  <c r="O66"/>
  <c r="O525" s="1"/>
  <c r="N66"/>
  <c r="M66"/>
  <c r="M525" s="1"/>
  <c r="L66"/>
  <c r="L525" s="1"/>
  <c r="K66"/>
  <c r="K525" s="1"/>
  <c r="J66"/>
  <c r="J372" s="1"/>
  <c r="I66"/>
  <c r="I372" s="1"/>
  <c r="AV65"/>
  <c r="AV524" s="1"/>
  <c r="AU65"/>
  <c r="AU524" s="1"/>
  <c r="AT65"/>
  <c r="AT524" s="1"/>
  <c r="AS65"/>
  <c r="AS524" s="1"/>
  <c r="AR65"/>
  <c r="AR524" s="1"/>
  <c r="AQ65"/>
  <c r="AQ524" s="1"/>
  <c r="AP65"/>
  <c r="AO65"/>
  <c r="AO524" s="1"/>
  <c r="AN65"/>
  <c r="AN524" s="1"/>
  <c r="AM65"/>
  <c r="AM524" s="1"/>
  <c r="AL65"/>
  <c r="AL524" s="1"/>
  <c r="AK65"/>
  <c r="AK524" s="1"/>
  <c r="AJ65"/>
  <c r="AJ371" s="1"/>
  <c r="AI65"/>
  <c r="AI524" s="1"/>
  <c r="AH65"/>
  <c r="AH524" s="1"/>
  <c r="AG65"/>
  <c r="AG524" s="1"/>
  <c r="AF65"/>
  <c r="AF524" s="1"/>
  <c r="AE65"/>
  <c r="AE524" s="1"/>
  <c r="AD65"/>
  <c r="AD524" s="1"/>
  <c r="AC65"/>
  <c r="AC524" s="1"/>
  <c r="Z65"/>
  <c r="Z371" s="1"/>
  <c r="Y65"/>
  <c r="Y524" s="1"/>
  <c r="X65"/>
  <c r="W65"/>
  <c r="W524" s="1"/>
  <c r="V65"/>
  <c r="V524" s="1"/>
  <c r="U65"/>
  <c r="U524" s="1"/>
  <c r="T65"/>
  <c r="S65"/>
  <c r="S371" s="1"/>
  <c r="R65"/>
  <c r="R371" s="1"/>
  <c r="Q65"/>
  <c r="Q524" s="1"/>
  <c r="P65"/>
  <c r="P524" s="1"/>
  <c r="O65"/>
  <c r="O371" s="1"/>
  <c r="N65"/>
  <c r="N371" s="1"/>
  <c r="M65"/>
  <c r="M524" s="1"/>
  <c r="L65"/>
  <c r="L524" s="1"/>
  <c r="K65"/>
  <c r="K371" s="1"/>
  <c r="J65"/>
  <c r="J371" s="1"/>
  <c r="I65"/>
  <c r="I524" s="1"/>
  <c r="AN63"/>
  <c r="AV62"/>
  <c r="AV368" s="1"/>
  <c r="AU62"/>
  <c r="AU521" s="1"/>
  <c r="AT62"/>
  <c r="AT368" s="1"/>
  <c r="AS62"/>
  <c r="AS521" s="1"/>
  <c r="AR62"/>
  <c r="AR521" s="1"/>
  <c r="AQ62"/>
  <c r="AQ521" s="1"/>
  <c r="AP62"/>
  <c r="AP521" s="1"/>
  <c r="AO62"/>
  <c r="AO521" s="1"/>
  <c r="AN62"/>
  <c r="AN521" s="1"/>
  <c r="AM62"/>
  <c r="AM521" s="1"/>
  <c r="AL62"/>
  <c r="AK62"/>
  <c r="AK521" s="1"/>
  <c r="AJ62"/>
  <c r="AJ521" s="1"/>
  <c r="AI62"/>
  <c r="AI521" s="1"/>
  <c r="AH62"/>
  <c r="AH368" s="1"/>
  <c r="AG62"/>
  <c r="AG521" s="1"/>
  <c r="AF62"/>
  <c r="AF521" s="1"/>
  <c r="AE62"/>
  <c r="AE521" s="1"/>
  <c r="AD62"/>
  <c r="AD368" s="1"/>
  <c r="AC62"/>
  <c r="Z62"/>
  <c r="Z521" s="1"/>
  <c r="Y62"/>
  <c r="Y521" s="1"/>
  <c r="X62"/>
  <c r="X368" s="1"/>
  <c r="W62"/>
  <c r="W368" s="1"/>
  <c r="V62"/>
  <c r="V521" s="1"/>
  <c r="U62"/>
  <c r="U521" s="1"/>
  <c r="T62"/>
  <c r="T521" s="1"/>
  <c r="S62"/>
  <c r="S368" s="1"/>
  <c r="R62"/>
  <c r="R368" s="1"/>
  <c r="Q62"/>
  <c r="Q521" s="1"/>
  <c r="P62"/>
  <c r="P521" s="1"/>
  <c r="O62"/>
  <c r="O521" s="1"/>
  <c r="N62"/>
  <c r="N368" s="1"/>
  <c r="M62"/>
  <c r="M521" s="1"/>
  <c r="L62"/>
  <c r="L368" s="1"/>
  <c r="K62"/>
  <c r="K521" s="1"/>
  <c r="J62"/>
  <c r="J521" s="1"/>
  <c r="I62"/>
  <c r="I521" s="1"/>
  <c r="AV61"/>
  <c r="AV367" s="1"/>
  <c r="AU61"/>
  <c r="AU520" s="1"/>
  <c r="AT61"/>
  <c r="AT520" s="1"/>
  <c r="AS61"/>
  <c r="AS520" s="1"/>
  <c r="AR61"/>
  <c r="AR367" s="1"/>
  <c r="AQ61"/>
  <c r="AQ520" s="1"/>
  <c r="AP61"/>
  <c r="AP520" s="1"/>
  <c r="AO61"/>
  <c r="AO520" s="1"/>
  <c r="AN61"/>
  <c r="AN520" s="1"/>
  <c r="AM61"/>
  <c r="AM520" s="1"/>
  <c r="AL61"/>
  <c r="AL520" s="1"/>
  <c r="AK61"/>
  <c r="AK520" s="1"/>
  <c r="AJ61"/>
  <c r="AJ367" s="1"/>
  <c r="AI61"/>
  <c r="AI520" s="1"/>
  <c r="AH61"/>
  <c r="AH520" s="1"/>
  <c r="AG61"/>
  <c r="AG520" s="1"/>
  <c r="AF61"/>
  <c r="AF367" s="1"/>
  <c r="AE61"/>
  <c r="AD61"/>
  <c r="AD367" s="1"/>
  <c r="AC61"/>
  <c r="AC520" s="1"/>
  <c r="Z61"/>
  <c r="Z520" s="1"/>
  <c r="Y61"/>
  <c r="Y520" s="1"/>
  <c r="X61"/>
  <c r="X367" s="1"/>
  <c r="W61"/>
  <c r="W520" s="1"/>
  <c r="V61"/>
  <c r="U61"/>
  <c r="U520" s="1"/>
  <c r="T61"/>
  <c r="T520" s="1"/>
  <c r="S61"/>
  <c r="S520" s="1"/>
  <c r="R61"/>
  <c r="R367" s="1"/>
  <c r="Q61"/>
  <c r="Q367" s="1"/>
  <c r="P61"/>
  <c r="P520" s="1"/>
  <c r="O61"/>
  <c r="O520" s="1"/>
  <c r="N61"/>
  <c r="N520" s="1"/>
  <c r="M61"/>
  <c r="M367" s="1"/>
  <c r="L61"/>
  <c r="L367" s="1"/>
  <c r="K61"/>
  <c r="K520" s="1"/>
  <c r="J61"/>
  <c r="J520" s="1"/>
  <c r="I61"/>
  <c r="I520" s="1"/>
  <c r="AV60"/>
  <c r="AV366" s="1"/>
  <c r="AU60"/>
  <c r="AU519" s="1"/>
  <c r="AT60"/>
  <c r="AT519" s="1"/>
  <c r="AS60"/>
  <c r="AS519" s="1"/>
  <c r="AR60"/>
  <c r="AR519" s="1"/>
  <c r="AQ60"/>
  <c r="AQ519" s="1"/>
  <c r="AP60"/>
  <c r="AP519" s="1"/>
  <c r="AO60"/>
  <c r="AO519" s="1"/>
  <c r="AN60"/>
  <c r="AN366" s="1"/>
  <c r="AM60"/>
  <c r="AM519" s="1"/>
  <c r="AL60"/>
  <c r="AK60"/>
  <c r="AK519" s="1"/>
  <c r="AJ60"/>
  <c r="AJ519" s="1"/>
  <c r="AI60"/>
  <c r="AI519" s="1"/>
  <c r="AH60"/>
  <c r="AH519" s="1"/>
  <c r="AG60"/>
  <c r="AG519" s="1"/>
  <c r="AF60"/>
  <c r="AF366" s="1"/>
  <c r="AE60"/>
  <c r="AE519" s="1"/>
  <c r="AD60"/>
  <c r="AD366" s="1"/>
  <c r="AC60"/>
  <c r="Z60"/>
  <c r="Z519" s="1"/>
  <c r="Y60"/>
  <c r="Y519" s="1"/>
  <c r="X60"/>
  <c r="X519" s="1"/>
  <c r="W60"/>
  <c r="W519" s="1"/>
  <c r="V60"/>
  <c r="V519" s="1"/>
  <c r="U60"/>
  <c r="U519" s="1"/>
  <c r="T60"/>
  <c r="T519" s="1"/>
  <c r="S60"/>
  <c r="S519" s="1"/>
  <c r="R60"/>
  <c r="R519" s="1"/>
  <c r="Q60"/>
  <c r="Q519" s="1"/>
  <c r="P60"/>
  <c r="P366" s="1"/>
  <c r="O60"/>
  <c r="O519" s="1"/>
  <c r="N60"/>
  <c r="N519" s="1"/>
  <c r="M60"/>
  <c r="M519" s="1"/>
  <c r="L60"/>
  <c r="L519" s="1"/>
  <c r="K60"/>
  <c r="K519" s="1"/>
  <c r="J60"/>
  <c r="J519" s="1"/>
  <c r="I60"/>
  <c r="I519" s="1"/>
  <c r="AV59"/>
  <c r="AV518" s="1"/>
  <c r="AU59"/>
  <c r="AT59"/>
  <c r="AT57" s="1"/>
  <c r="AS59"/>
  <c r="AS518" s="1"/>
  <c r="AR59"/>
  <c r="AR365" s="1"/>
  <c r="AQ59"/>
  <c r="AP59"/>
  <c r="AP57" s="1"/>
  <c r="AO59"/>
  <c r="AO518" s="1"/>
  <c r="AN59"/>
  <c r="AN518" s="1"/>
  <c r="AM59"/>
  <c r="AL59"/>
  <c r="AL365" s="1"/>
  <c r="AK59"/>
  <c r="AK518" s="1"/>
  <c r="AJ59"/>
  <c r="AJ518" s="1"/>
  <c r="AI59"/>
  <c r="AH59"/>
  <c r="AH57" s="1"/>
  <c r="AG59"/>
  <c r="AG518" s="1"/>
  <c r="AF59"/>
  <c r="AF518" s="1"/>
  <c r="AE59"/>
  <c r="AD59"/>
  <c r="AD365" s="1"/>
  <c r="AC59"/>
  <c r="AC518" s="1"/>
  <c r="Z59"/>
  <c r="Z365" s="1"/>
  <c r="Y59"/>
  <c r="Y365" s="1"/>
  <c r="X59"/>
  <c r="X518" s="1"/>
  <c r="W59"/>
  <c r="W518" s="1"/>
  <c r="V59"/>
  <c r="V365" s="1"/>
  <c r="U59"/>
  <c r="U518" s="1"/>
  <c r="T59"/>
  <c r="T365" s="1"/>
  <c r="S59"/>
  <c r="S518" s="1"/>
  <c r="R59"/>
  <c r="R518" s="1"/>
  <c r="Q59"/>
  <c r="P59"/>
  <c r="P365" s="1"/>
  <c r="O59"/>
  <c r="O518" s="1"/>
  <c r="N59"/>
  <c r="N365" s="1"/>
  <c r="M59"/>
  <c r="M518" s="1"/>
  <c r="L59"/>
  <c r="L57" s="1"/>
  <c r="K59"/>
  <c r="K518" s="1"/>
  <c r="J59"/>
  <c r="J365" s="1"/>
  <c r="I59"/>
  <c r="I365" s="1"/>
  <c r="AV57"/>
  <c r="AL57"/>
  <c r="AF57"/>
  <c r="AF363" s="1"/>
  <c r="AD57"/>
  <c r="V57"/>
  <c r="T57"/>
  <c r="P57"/>
  <c r="N57"/>
  <c r="AV56"/>
  <c r="AV515" s="1"/>
  <c r="AU56"/>
  <c r="AU515" s="1"/>
  <c r="AT56"/>
  <c r="AT515" s="1"/>
  <c r="AS56"/>
  <c r="AS362" s="1"/>
  <c r="AR56"/>
  <c r="AR362" s="1"/>
  <c r="AQ56"/>
  <c r="AQ515" s="1"/>
  <c r="AP56"/>
  <c r="AP362" s="1"/>
  <c r="AO56"/>
  <c r="AO362" s="1"/>
  <c r="AN56"/>
  <c r="AN515" s="1"/>
  <c r="AM56"/>
  <c r="AM515" s="1"/>
  <c r="AL56"/>
  <c r="AL515" s="1"/>
  <c r="AK56"/>
  <c r="AK362" s="1"/>
  <c r="AJ56"/>
  <c r="AJ515" s="1"/>
  <c r="AI56"/>
  <c r="AI515" s="1"/>
  <c r="AH56"/>
  <c r="AH515" s="1"/>
  <c r="AG56"/>
  <c r="AG362" s="1"/>
  <c r="AF56"/>
  <c r="AE56"/>
  <c r="AE515" s="1"/>
  <c r="AD56"/>
  <c r="AD515" s="1"/>
  <c r="AC56"/>
  <c r="Z56"/>
  <c r="Z515" s="1"/>
  <c r="Y56"/>
  <c r="Y515" s="1"/>
  <c r="X56"/>
  <c r="X362" s="1"/>
  <c r="W56"/>
  <c r="W515" s="1"/>
  <c r="V56"/>
  <c r="V515" s="1"/>
  <c r="U56"/>
  <c r="U515" s="1"/>
  <c r="T56"/>
  <c r="T362" s="1"/>
  <c r="S56"/>
  <c r="S362" s="1"/>
  <c r="R56"/>
  <c r="Q56"/>
  <c r="Q515" s="1"/>
  <c r="P56"/>
  <c r="P515" s="1"/>
  <c r="O56"/>
  <c r="O362" s="1"/>
  <c r="N56"/>
  <c r="N362" s="1"/>
  <c r="M56"/>
  <c r="M515" s="1"/>
  <c r="L56"/>
  <c r="L515" s="1"/>
  <c r="K56"/>
  <c r="K515" s="1"/>
  <c r="J56"/>
  <c r="I56"/>
  <c r="I515" s="1"/>
  <c r="AV55"/>
  <c r="AV361" s="1"/>
  <c r="AU55"/>
  <c r="AU361" s="1"/>
  <c r="AT55"/>
  <c r="AT514" s="1"/>
  <c r="AS55"/>
  <c r="AS514" s="1"/>
  <c r="AR55"/>
  <c r="AR514" s="1"/>
  <c r="AQ55"/>
  <c r="AQ361" s="1"/>
  <c r="AP55"/>
  <c r="AP514" s="1"/>
  <c r="AO55"/>
  <c r="AO514" s="1"/>
  <c r="AN55"/>
  <c r="AN514" s="1"/>
  <c r="AM55"/>
  <c r="AM361" s="1"/>
  <c r="AL55"/>
  <c r="AL361" s="1"/>
  <c r="AK55"/>
  <c r="AK514" s="1"/>
  <c r="AJ55"/>
  <c r="AJ514" s="1"/>
  <c r="AI55"/>
  <c r="AI361" s="1"/>
  <c r="AH55"/>
  <c r="AH361" s="1"/>
  <c r="AG55"/>
  <c r="AG514" s="1"/>
  <c r="AF55"/>
  <c r="AF361" s="1"/>
  <c r="AE55"/>
  <c r="AE361" s="1"/>
  <c r="AD55"/>
  <c r="AD514" s="1"/>
  <c r="AC55"/>
  <c r="AC514" s="1"/>
  <c r="Z55"/>
  <c r="Z514" s="1"/>
  <c r="Y55"/>
  <c r="Y361" s="1"/>
  <c r="X55"/>
  <c r="X361" s="1"/>
  <c r="W55"/>
  <c r="W514" s="1"/>
  <c r="V55"/>
  <c r="V514" s="1"/>
  <c r="U55"/>
  <c r="U361" s="1"/>
  <c r="T55"/>
  <c r="T361" s="1"/>
  <c r="S55"/>
  <c r="S514" s="1"/>
  <c r="R55"/>
  <c r="R361" s="1"/>
  <c r="Q55"/>
  <c r="Q514" s="1"/>
  <c r="P55"/>
  <c r="O55"/>
  <c r="O514" s="1"/>
  <c r="N55"/>
  <c r="N361" s="1"/>
  <c r="M55"/>
  <c r="M361" s="1"/>
  <c r="L55"/>
  <c r="L514" s="1"/>
  <c r="K55"/>
  <c r="K514" s="1"/>
  <c r="J55"/>
  <c r="J361" s="1"/>
  <c r="I55"/>
  <c r="AV54"/>
  <c r="AV360" s="1"/>
  <c r="AU54"/>
  <c r="AU513" s="1"/>
  <c r="AT54"/>
  <c r="AT513" s="1"/>
  <c r="AS54"/>
  <c r="AS360" s="1"/>
  <c r="AR54"/>
  <c r="AQ54"/>
  <c r="AQ513" s="1"/>
  <c r="AP54"/>
  <c r="AP513" s="1"/>
  <c r="AO54"/>
  <c r="AO360" s="1"/>
  <c r="AN54"/>
  <c r="AN360" s="1"/>
  <c r="AM54"/>
  <c r="AM513" s="1"/>
  <c r="AL54"/>
  <c r="AL513" s="1"/>
  <c r="AK54"/>
  <c r="AK360" s="1"/>
  <c r="AJ54"/>
  <c r="AJ513" s="1"/>
  <c r="AI54"/>
  <c r="AI513" s="1"/>
  <c r="AH54"/>
  <c r="AH360" s="1"/>
  <c r="AG54"/>
  <c r="AG360" s="1"/>
  <c r="AF54"/>
  <c r="AF360" s="1"/>
  <c r="AE54"/>
  <c r="AE513" s="1"/>
  <c r="AD54"/>
  <c r="AD513" s="1"/>
  <c r="AC54"/>
  <c r="AC513" s="1"/>
  <c r="Z54"/>
  <c r="Y54"/>
  <c r="Y513" s="1"/>
  <c r="X54"/>
  <c r="X513" s="1"/>
  <c r="W54"/>
  <c r="W513" s="1"/>
  <c r="V54"/>
  <c r="V513" s="1"/>
  <c r="U54"/>
  <c r="U513" s="1"/>
  <c r="T54"/>
  <c r="S54"/>
  <c r="S513" s="1"/>
  <c r="R54"/>
  <c r="R513" s="1"/>
  <c r="Q54"/>
  <c r="Q513" s="1"/>
  <c r="P54"/>
  <c r="P360" s="1"/>
  <c r="O54"/>
  <c r="O360" s="1"/>
  <c r="N54"/>
  <c r="N513" s="1"/>
  <c r="M54"/>
  <c r="M513" s="1"/>
  <c r="L54"/>
  <c r="L513" s="1"/>
  <c r="K54"/>
  <c r="K513" s="1"/>
  <c r="J54"/>
  <c r="I54"/>
  <c r="I513" s="1"/>
  <c r="AV53"/>
  <c r="AV512" s="1"/>
  <c r="AU53"/>
  <c r="AU359" s="1"/>
  <c r="AT53"/>
  <c r="AT359" s="1"/>
  <c r="AS53"/>
  <c r="AS512" s="1"/>
  <c r="AR53"/>
  <c r="AR359" s="1"/>
  <c r="AQ53"/>
  <c r="AQ359" s="1"/>
  <c r="AP53"/>
  <c r="AP512" s="1"/>
  <c r="AO53"/>
  <c r="AO512" s="1"/>
  <c r="AN53"/>
  <c r="AN359" s="1"/>
  <c r="AM53"/>
  <c r="AM359" s="1"/>
  <c r="AL53"/>
  <c r="AL359" s="1"/>
  <c r="AK53"/>
  <c r="AK512" s="1"/>
  <c r="AJ53"/>
  <c r="AJ512" s="1"/>
  <c r="AI53"/>
  <c r="AI359" s="1"/>
  <c r="AH53"/>
  <c r="AG53"/>
  <c r="AG512" s="1"/>
  <c r="AF53"/>
  <c r="AF512" s="1"/>
  <c r="AE53"/>
  <c r="AE359" s="1"/>
  <c r="AD53"/>
  <c r="AD359" s="1"/>
  <c r="AC53"/>
  <c r="AC512" s="1"/>
  <c r="Z53"/>
  <c r="Z512" s="1"/>
  <c r="Y53"/>
  <c r="Y512" s="1"/>
  <c r="X53"/>
  <c r="X512" s="1"/>
  <c r="W53"/>
  <c r="W512" s="1"/>
  <c r="V53"/>
  <c r="V359" s="1"/>
  <c r="U53"/>
  <c r="U359" s="1"/>
  <c r="T53"/>
  <c r="T512" s="1"/>
  <c r="S53"/>
  <c r="S512" s="1"/>
  <c r="R53"/>
  <c r="R512" s="1"/>
  <c r="Q53"/>
  <c r="Q359" s="1"/>
  <c r="P53"/>
  <c r="P359" s="1"/>
  <c r="O53"/>
  <c r="O512" s="1"/>
  <c r="N53"/>
  <c r="M53"/>
  <c r="M512" s="1"/>
  <c r="L53"/>
  <c r="L359" s="1"/>
  <c r="K53"/>
  <c r="K512" s="1"/>
  <c r="J53"/>
  <c r="I53"/>
  <c r="I512" s="1"/>
  <c r="AV52"/>
  <c r="AV511" s="1"/>
  <c r="AU52"/>
  <c r="AU511" s="1"/>
  <c r="AT52"/>
  <c r="AT358" s="1"/>
  <c r="AS52"/>
  <c r="AR52"/>
  <c r="AR511" s="1"/>
  <c r="AQ52"/>
  <c r="AQ511" s="1"/>
  <c r="AP52"/>
  <c r="AP511" s="1"/>
  <c r="AO52"/>
  <c r="AN52"/>
  <c r="AN358" s="1"/>
  <c r="AM52"/>
  <c r="AM511" s="1"/>
  <c r="AL52"/>
  <c r="AL358" s="1"/>
  <c r="AK52"/>
  <c r="AJ52"/>
  <c r="AI52"/>
  <c r="AI511" s="1"/>
  <c r="AH52"/>
  <c r="AG52"/>
  <c r="AF52"/>
  <c r="AF511" s="1"/>
  <c r="AE52"/>
  <c r="AE511" s="1"/>
  <c r="AD52"/>
  <c r="AD358" s="1"/>
  <c r="AC52"/>
  <c r="Z52"/>
  <c r="Z511" s="1"/>
  <c r="Y52"/>
  <c r="Y511" s="1"/>
  <c r="X52"/>
  <c r="X511" s="1"/>
  <c r="W52"/>
  <c r="W358" s="1"/>
  <c r="V52"/>
  <c r="V358" s="1"/>
  <c r="U52"/>
  <c r="U511" s="1"/>
  <c r="T52"/>
  <c r="T511" s="1"/>
  <c r="S52"/>
  <c r="S511" s="1"/>
  <c r="R52"/>
  <c r="Q52"/>
  <c r="Q511" s="1"/>
  <c r="P52"/>
  <c r="P358" s="1"/>
  <c r="O52"/>
  <c r="O511" s="1"/>
  <c r="N52"/>
  <c r="N511" s="1"/>
  <c r="M52"/>
  <c r="M511" s="1"/>
  <c r="L52"/>
  <c r="L358" s="1"/>
  <c r="K52"/>
  <c r="K358" s="1"/>
  <c r="J52"/>
  <c r="J511" s="1"/>
  <c r="I52"/>
  <c r="I511" s="1"/>
  <c r="AR50"/>
  <c r="AD50"/>
  <c r="AV49"/>
  <c r="AV508" s="1"/>
  <c r="AU49"/>
  <c r="AU355" s="1"/>
  <c r="AT49"/>
  <c r="AT355" s="1"/>
  <c r="AS49"/>
  <c r="AS508" s="1"/>
  <c r="AR49"/>
  <c r="AR355" s="1"/>
  <c r="AQ49"/>
  <c r="AQ508" s="1"/>
  <c r="AP49"/>
  <c r="AP355" s="1"/>
  <c r="AO49"/>
  <c r="AO508" s="1"/>
  <c r="AN49"/>
  <c r="AN355" s="1"/>
  <c r="AM49"/>
  <c r="AM355" s="1"/>
  <c r="AL49"/>
  <c r="AL355" s="1"/>
  <c r="AK49"/>
  <c r="AK508" s="1"/>
  <c r="AJ49"/>
  <c r="AJ355" s="1"/>
  <c r="AI49"/>
  <c r="AI355" s="1"/>
  <c r="AH49"/>
  <c r="AH508" s="1"/>
  <c r="AG49"/>
  <c r="AG508" s="1"/>
  <c r="AF49"/>
  <c r="AF508" s="1"/>
  <c r="AE49"/>
  <c r="AE355" s="1"/>
  <c r="AD49"/>
  <c r="AD355" s="1"/>
  <c r="AC49"/>
  <c r="AC508" s="1"/>
  <c r="Z49"/>
  <c r="Z355" s="1"/>
  <c r="Y49"/>
  <c r="Y508" s="1"/>
  <c r="X49"/>
  <c r="W49"/>
  <c r="W355" s="1"/>
  <c r="V49"/>
  <c r="V355" s="1"/>
  <c r="U49"/>
  <c r="U508" s="1"/>
  <c r="T49"/>
  <c r="T508" s="1"/>
  <c r="S49"/>
  <c r="S355" s="1"/>
  <c r="R49"/>
  <c r="R355" s="1"/>
  <c r="Q49"/>
  <c r="Q508" s="1"/>
  <c r="P49"/>
  <c r="O49"/>
  <c r="O355" s="1"/>
  <c r="N49"/>
  <c r="N355" s="1"/>
  <c r="M49"/>
  <c r="M508" s="1"/>
  <c r="L49"/>
  <c r="L508" s="1"/>
  <c r="K49"/>
  <c r="K355" s="1"/>
  <c r="J49"/>
  <c r="J355" s="1"/>
  <c r="I49"/>
  <c r="I508" s="1"/>
  <c r="AV48"/>
  <c r="AV354" s="1"/>
  <c r="AU48"/>
  <c r="AU507" s="1"/>
  <c r="AT48"/>
  <c r="AT354" s="1"/>
  <c r="AS48"/>
  <c r="AS507" s="1"/>
  <c r="AR48"/>
  <c r="AR507" s="1"/>
  <c r="AQ48"/>
  <c r="AQ507" s="1"/>
  <c r="AP48"/>
  <c r="AP354" s="1"/>
  <c r="AO48"/>
  <c r="AO354" s="1"/>
  <c r="AN48"/>
  <c r="AN354" s="1"/>
  <c r="AM48"/>
  <c r="AM507" s="1"/>
  <c r="AL48"/>
  <c r="AL507" s="1"/>
  <c r="AK48"/>
  <c r="AK354" s="1"/>
  <c r="AJ48"/>
  <c r="AJ354" s="1"/>
  <c r="AI48"/>
  <c r="AI507" s="1"/>
  <c r="AH48"/>
  <c r="AH507" s="1"/>
  <c r="AG48"/>
  <c r="AG507" s="1"/>
  <c r="AF48"/>
  <c r="AF354" s="1"/>
  <c r="AE48"/>
  <c r="AE507" s="1"/>
  <c r="AD48"/>
  <c r="AD354" s="1"/>
  <c r="AC48"/>
  <c r="AC507" s="1"/>
  <c r="Z48"/>
  <c r="Z507" s="1"/>
  <c r="Y48"/>
  <c r="Y354" s="1"/>
  <c r="X48"/>
  <c r="X354" s="1"/>
  <c r="W48"/>
  <c r="W354" s="1"/>
  <c r="V48"/>
  <c r="V507" s="1"/>
  <c r="U48"/>
  <c r="U354" s="1"/>
  <c r="T48"/>
  <c r="T354" s="1"/>
  <c r="S48"/>
  <c r="S354" s="1"/>
  <c r="R48"/>
  <c r="R507" s="1"/>
  <c r="Q48"/>
  <c r="Q354" s="1"/>
  <c r="P48"/>
  <c r="P354" s="1"/>
  <c r="O48"/>
  <c r="O354" s="1"/>
  <c r="N48"/>
  <c r="N507" s="1"/>
  <c r="M48"/>
  <c r="M354" s="1"/>
  <c r="L48"/>
  <c r="L354" s="1"/>
  <c r="K48"/>
  <c r="K354" s="1"/>
  <c r="J48"/>
  <c r="J507" s="1"/>
  <c r="I48"/>
  <c r="I354" s="1"/>
  <c r="AV47"/>
  <c r="AV353" s="1"/>
  <c r="AU47"/>
  <c r="AU353" s="1"/>
  <c r="AT47"/>
  <c r="AT353" s="1"/>
  <c r="AS47"/>
  <c r="AS506" s="1"/>
  <c r="AR47"/>
  <c r="AR353" s="1"/>
  <c r="AQ47"/>
  <c r="AQ353" s="1"/>
  <c r="AP47"/>
  <c r="AP506" s="1"/>
  <c r="AO47"/>
  <c r="AO506" s="1"/>
  <c r="AN47"/>
  <c r="AN506" s="1"/>
  <c r="AM47"/>
  <c r="AM353" s="1"/>
  <c r="AL47"/>
  <c r="AL353" s="1"/>
  <c r="AK47"/>
  <c r="AK506" s="1"/>
  <c r="AJ47"/>
  <c r="AJ353" s="1"/>
  <c r="AI47"/>
  <c r="AI506" s="1"/>
  <c r="AH47"/>
  <c r="AH353" s="1"/>
  <c r="AG47"/>
  <c r="AG506" s="1"/>
  <c r="AF47"/>
  <c r="AF353" s="1"/>
  <c r="AE47"/>
  <c r="AE353" s="1"/>
  <c r="AD47"/>
  <c r="AD506" s="1"/>
  <c r="AC47"/>
  <c r="AC506" s="1"/>
  <c r="AB47"/>
  <c r="Z47"/>
  <c r="Z353" s="1"/>
  <c r="Y47"/>
  <c r="Y353" s="1"/>
  <c r="X47"/>
  <c r="X506" s="1"/>
  <c r="W47"/>
  <c r="W506" s="1"/>
  <c r="V47"/>
  <c r="V353" s="1"/>
  <c r="U47"/>
  <c r="U353" s="1"/>
  <c r="T47"/>
  <c r="T506" s="1"/>
  <c r="S47"/>
  <c r="S506" s="1"/>
  <c r="R47"/>
  <c r="R353" s="1"/>
  <c r="Q47"/>
  <c r="Q353" s="1"/>
  <c r="P47"/>
  <c r="P506" s="1"/>
  <c r="O47"/>
  <c r="O506" s="1"/>
  <c r="N47"/>
  <c r="N353" s="1"/>
  <c r="M47"/>
  <c r="M353" s="1"/>
  <c r="L47"/>
  <c r="L506" s="1"/>
  <c r="K47"/>
  <c r="K506" s="1"/>
  <c r="J47"/>
  <c r="I47"/>
  <c r="I353" s="1"/>
  <c r="AV46"/>
  <c r="AV352" s="1"/>
  <c r="AU46"/>
  <c r="AU505" s="1"/>
  <c r="AT46"/>
  <c r="AT352" s="1"/>
  <c r="AS46"/>
  <c r="AS352" s="1"/>
  <c r="AR46"/>
  <c r="AR352" s="1"/>
  <c r="AQ46"/>
  <c r="AQ505" s="1"/>
  <c r="AP46"/>
  <c r="AP505" s="1"/>
  <c r="AO46"/>
  <c r="AO505" s="1"/>
  <c r="AN46"/>
  <c r="AN352" s="1"/>
  <c r="AM46"/>
  <c r="AM505" s="1"/>
  <c r="AL46"/>
  <c r="AL352" s="1"/>
  <c r="AK46"/>
  <c r="AK505" s="1"/>
  <c r="AJ46"/>
  <c r="AJ505" s="1"/>
  <c r="AI46"/>
  <c r="AI505" s="1"/>
  <c r="AH46"/>
  <c r="AH352" s="1"/>
  <c r="AG46"/>
  <c r="AG352" s="1"/>
  <c r="AF46"/>
  <c r="AF352" s="1"/>
  <c r="AE46"/>
  <c r="AE505" s="1"/>
  <c r="AD46"/>
  <c r="AD505" s="1"/>
  <c r="AC46"/>
  <c r="AC505" s="1"/>
  <c r="Z46"/>
  <c r="Z352" s="1"/>
  <c r="Y46"/>
  <c r="Y505" s="1"/>
  <c r="X46"/>
  <c r="X352" s="1"/>
  <c r="W46"/>
  <c r="W352" s="1"/>
  <c r="V46"/>
  <c r="V352" s="1"/>
  <c r="U46"/>
  <c r="U505" s="1"/>
  <c r="T46"/>
  <c r="T505" s="1"/>
  <c r="S46"/>
  <c r="S352" s="1"/>
  <c r="R46"/>
  <c r="R352" s="1"/>
  <c r="Q46"/>
  <c r="Q505" s="1"/>
  <c r="P46"/>
  <c r="P352" s="1"/>
  <c r="O46"/>
  <c r="O352" s="1"/>
  <c r="N46"/>
  <c r="N352" s="1"/>
  <c r="M46"/>
  <c r="M505" s="1"/>
  <c r="L46"/>
  <c r="L505" s="1"/>
  <c r="K46"/>
  <c r="K352" s="1"/>
  <c r="J46"/>
  <c r="J352" s="1"/>
  <c r="I46"/>
  <c r="I505" s="1"/>
  <c r="AV45"/>
  <c r="AV504" s="1"/>
  <c r="AU45"/>
  <c r="AU351" s="1"/>
  <c r="AT45"/>
  <c r="AT351" s="1"/>
  <c r="AS45"/>
  <c r="AS504" s="1"/>
  <c r="AR45"/>
  <c r="AR351" s="1"/>
  <c r="AQ45"/>
  <c r="AQ504" s="1"/>
  <c r="AP45"/>
  <c r="AP351" s="1"/>
  <c r="AO45"/>
  <c r="AO504" s="1"/>
  <c r="AN45"/>
  <c r="AN351" s="1"/>
  <c r="AM45"/>
  <c r="AM351" s="1"/>
  <c r="AL45"/>
  <c r="AL504" s="1"/>
  <c r="AK45"/>
  <c r="AK504" s="1"/>
  <c r="AJ45"/>
  <c r="AJ351" s="1"/>
  <c r="AI45"/>
  <c r="AI351" s="1"/>
  <c r="AH45"/>
  <c r="AH504" s="1"/>
  <c r="AG45"/>
  <c r="AG504" s="1"/>
  <c r="AF45"/>
  <c r="AF504" s="1"/>
  <c r="AE45"/>
  <c r="AE351" s="1"/>
  <c r="AD45"/>
  <c r="AD351" s="1"/>
  <c r="AC45"/>
  <c r="AC504" s="1"/>
  <c r="Z45"/>
  <c r="Z351" s="1"/>
  <c r="Y45"/>
  <c r="Y504" s="1"/>
  <c r="X45"/>
  <c r="W45"/>
  <c r="W351" s="1"/>
  <c r="V45"/>
  <c r="V351" s="1"/>
  <c r="U45"/>
  <c r="U504" s="1"/>
  <c r="T45"/>
  <c r="T504" s="1"/>
  <c r="S45"/>
  <c r="S351" s="1"/>
  <c r="R45"/>
  <c r="R351" s="1"/>
  <c r="Q45"/>
  <c r="Q504" s="1"/>
  <c r="P45"/>
  <c r="O45"/>
  <c r="O351" s="1"/>
  <c r="N45"/>
  <c r="N351" s="1"/>
  <c r="M45"/>
  <c r="M504" s="1"/>
  <c r="L45"/>
  <c r="L504" s="1"/>
  <c r="K45"/>
  <c r="K351" s="1"/>
  <c r="J45"/>
  <c r="J351" s="1"/>
  <c r="I45"/>
  <c r="I504" s="1"/>
  <c r="AV44"/>
  <c r="AV350" s="1"/>
  <c r="AU44"/>
  <c r="AU503" s="1"/>
  <c r="AT44"/>
  <c r="AT350" s="1"/>
  <c r="AS44"/>
  <c r="AS503" s="1"/>
  <c r="AR44"/>
  <c r="AR503" s="1"/>
  <c r="AQ44"/>
  <c r="AQ503" s="1"/>
  <c r="AP44"/>
  <c r="AP350" s="1"/>
  <c r="AO44"/>
  <c r="AO350" s="1"/>
  <c r="AN44"/>
  <c r="AN350" s="1"/>
  <c r="AM44"/>
  <c r="AM503" s="1"/>
  <c r="AL44"/>
  <c r="AL503" s="1"/>
  <c r="AK44"/>
  <c r="AK350" s="1"/>
  <c r="AJ44"/>
  <c r="AJ350" s="1"/>
  <c r="AI44"/>
  <c r="AI503" s="1"/>
  <c r="AH44"/>
  <c r="AH503" s="1"/>
  <c r="AG44"/>
  <c r="AG503" s="1"/>
  <c r="AF44"/>
  <c r="AF350" s="1"/>
  <c r="AE44"/>
  <c r="AE503" s="1"/>
  <c r="AD44"/>
  <c r="AD350" s="1"/>
  <c r="AC44"/>
  <c r="AC503" s="1"/>
  <c r="Z44"/>
  <c r="Z503" s="1"/>
  <c r="Y44"/>
  <c r="Y350" s="1"/>
  <c r="X44"/>
  <c r="X350" s="1"/>
  <c r="W44"/>
  <c r="W350" s="1"/>
  <c r="V44"/>
  <c r="V503" s="1"/>
  <c r="U44"/>
  <c r="U350" s="1"/>
  <c r="T44"/>
  <c r="T350" s="1"/>
  <c r="S44"/>
  <c r="S350" s="1"/>
  <c r="R44"/>
  <c r="R503" s="1"/>
  <c r="Q44"/>
  <c r="Q350" s="1"/>
  <c r="P44"/>
  <c r="P350" s="1"/>
  <c r="O44"/>
  <c r="O350" s="1"/>
  <c r="N44"/>
  <c r="N503" s="1"/>
  <c r="M44"/>
  <c r="M350" s="1"/>
  <c r="L44"/>
  <c r="L350" s="1"/>
  <c r="K44"/>
  <c r="K350" s="1"/>
  <c r="J44"/>
  <c r="J503" s="1"/>
  <c r="I44"/>
  <c r="I350" s="1"/>
  <c r="AV43"/>
  <c r="AV349" s="1"/>
  <c r="AU43"/>
  <c r="AU349" s="1"/>
  <c r="AT43"/>
  <c r="AT349" s="1"/>
  <c r="AS43"/>
  <c r="AS502" s="1"/>
  <c r="AR43"/>
  <c r="AQ43"/>
  <c r="AP43"/>
  <c r="AP502" s="1"/>
  <c r="AO43"/>
  <c r="AO502" s="1"/>
  <c r="AN43"/>
  <c r="AN502" s="1"/>
  <c r="AM43"/>
  <c r="AL43"/>
  <c r="AL349" s="1"/>
  <c r="AK43"/>
  <c r="AK502" s="1"/>
  <c r="AJ43"/>
  <c r="AJ349" s="1"/>
  <c r="AI43"/>
  <c r="AI502" s="1"/>
  <c r="AH43"/>
  <c r="AH502" s="1"/>
  <c r="AG43"/>
  <c r="AG502" s="1"/>
  <c r="AF43"/>
  <c r="AF349" s="1"/>
  <c r="AE43"/>
  <c r="AE349" s="1"/>
  <c r="AD43"/>
  <c r="AD502" s="1"/>
  <c r="AC43"/>
  <c r="AC502" s="1"/>
  <c r="AB43"/>
  <c r="Z43"/>
  <c r="Y43"/>
  <c r="X43"/>
  <c r="X502" s="1"/>
  <c r="W43"/>
  <c r="W502" s="1"/>
  <c r="V43"/>
  <c r="U43"/>
  <c r="T43"/>
  <c r="T502" s="1"/>
  <c r="S43"/>
  <c r="S502" s="1"/>
  <c r="R43"/>
  <c r="R349" s="1"/>
  <c r="Q43"/>
  <c r="P43"/>
  <c r="P502" s="1"/>
  <c r="O43"/>
  <c r="O502" s="1"/>
  <c r="N43"/>
  <c r="N349" s="1"/>
  <c r="M43"/>
  <c r="L43"/>
  <c r="L502" s="1"/>
  <c r="K43"/>
  <c r="K502" s="1"/>
  <c r="J43"/>
  <c r="I43"/>
  <c r="I349" s="1"/>
  <c r="AV41"/>
  <c r="AL41"/>
  <c r="AD41"/>
  <c r="AV40"/>
  <c r="AU40"/>
  <c r="AT40"/>
  <c r="AT499" s="1"/>
  <c r="AS40"/>
  <c r="AS346" s="1"/>
  <c r="AR40"/>
  <c r="AR499" s="1"/>
  <c r="AQ40"/>
  <c r="AQ346" s="1"/>
  <c r="AP40"/>
  <c r="AO40"/>
  <c r="AO499" s="1"/>
  <c r="AN40"/>
  <c r="AN499" s="1"/>
  <c r="AM40"/>
  <c r="AM346" s="1"/>
  <c r="AL40"/>
  <c r="AL499" s="1"/>
  <c r="AK40"/>
  <c r="AJ40"/>
  <c r="AJ499" s="1"/>
  <c r="AI40"/>
  <c r="AI346" s="1"/>
  <c r="AH40"/>
  <c r="AH346" s="1"/>
  <c r="AG40"/>
  <c r="AG499" s="1"/>
  <c r="AF40"/>
  <c r="AE40"/>
  <c r="AD40"/>
  <c r="AC40"/>
  <c r="AC346" s="1"/>
  <c r="AA40"/>
  <c r="Z40"/>
  <c r="Z499" s="1"/>
  <c r="Y40"/>
  <c r="Y346" s="1"/>
  <c r="X40"/>
  <c r="W40"/>
  <c r="W499" s="1"/>
  <c r="V40"/>
  <c r="V499" s="1"/>
  <c r="U40"/>
  <c r="U346" s="1"/>
  <c r="T40"/>
  <c r="T346" s="1"/>
  <c r="S40"/>
  <c r="R40"/>
  <c r="R499" s="1"/>
  <c r="Q40"/>
  <c r="Q346" s="1"/>
  <c r="P40"/>
  <c r="P499" s="1"/>
  <c r="O40"/>
  <c r="O346" s="1"/>
  <c r="N40"/>
  <c r="M40"/>
  <c r="L40"/>
  <c r="L346" s="1"/>
  <c r="K40"/>
  <c r="K499" s="1"/>
  <c r="J40"/>
  <c r="J499" s="1"/>
  <c r="I40"/>
  <c r="I346" s="1"/>
  <c r="AV39"/>
  <c r="AU39"/>
  <c r="AU345" s="1"/>
  <c r="AT39"/>
  <c r="AT498" s="1"/>
  <c r="AS39"/>
  <c r="AS345" s="1"/>
  <c r="AR39"/>
  <c r="AR498" s="1"/>
  <c r="AQ39"/>
  <c r="AP39"/>
  <c r="AP498" s="1"/>
  <c r="AO39"/>
  <c r="AO345" s="1"/>
  <c r="AN39"/>
  <c r="AN345" s="1"/>
  <c r="AM39"/>
  <c r="AM345" s="1"/>
  <c r="AL39"/>
  <c r="AK39"/>
  <c r="AJ39"/>
  <c r="AJ345" s="1"/>
  <c r="AI39"/>
  <c r="AI498" s="1"/>
  <c r="AH39"/>
  <c r="AH498" s="1"/>
  <c r="AG39"/>
  <c r="AG345" s="1"/>
  <c r="AF39"/>
  <c r="AE39"/>
  <c r="AE345" s="1"/>
  <c r="AD39"/>
  <c r="AD498" s="1"/>
  <c r="AC39"/>
  <c r="AC345" s="1"/>
  <c r="Z39"/>
  <c r="Z345" s="1"/>
  <c r="Y39"/>
  <c r="Y498" s="1"/>
  <c r="X39"/>
  <c r="W39"/>
  <c r="W345" s="1"/>
  <c r="V39"/>
  <c r="V498" s="1"/>
  <c r="U39"/>
  <c r="U345" s="1"/>
  <c r="T39"/>
  <c r="S39"/>
  <c r="S498" s="1"/>
  <c r="R39"/>
  <c r="R498" s="1"/>
  <c r="Q39"/>
  <c r="Q345" s="1"/>
  <c r="P39"/>
  <c r="O39"/>
  <c r="O345" s="1"/>
  <c r="N39"/>
  <c r="N498" s="1"/>
  <c r="M39"/>
  <c r="M498" s="1"/>
  <c r="L39"/>
  <c r="K39"/>
  <c r="K498" s="1"/>
  <c r="J39"/>
  <c r="J345" s="1"/>
  <c r="I39"/>
  <c r="I498" s="1"/>
  <c r="AV38"/>
  <c r="AU38"/>
  <c r="AU497" s="1"/>
  <c r="AT38"/>
  <c r="AT344" s="1"/>
  <c r="AS38"/>
  <c r="AS344" s="1"/>
  <c r="AR38"/>
  <c r="AQ38"/>
  <c r="AQ497" s="1"/>
  <c r="AP38"/>
  <c r="AP344" s="1"/>
  <c r="AO38"/>
  <c r="AO497" s="1"/>
  <c r="AN38"/>
  <c r="AM38"/>
  <c r="AM344" s="1"/>
  <c r="AL38"/>
  <c r="AL497" s="1"/>
  <c r="AK38"/>
  <c r="AK497" s="1"/>
  <c r="AJ38"/>
  <c r="AI38"/>
  <c r="AI344" s="1"/>
  <c r="AH38"/>
  <c r="AH344" s="1"/>
  <c r="AG38"/>
  <c r="AG497" s="1"/>
  <c r="AF38"/>
  <c r="AE38"/>
  <c r="AE497" s="1"/>
  <c r="AD38"/>
  <c r="AD497" s="1"/>
  <c r="AC38"/>
  <c r="AC344" s="1"/>
  <c r="Z38"/>
  <c r="Y38"/>
  <c r="Y497" s="1"/>
  <c r="X38"/>
  <c r="X497" s="1"/>
  <c r="W38"/>
  <c r="W497" s="1"/>
  <c r="V38"/>
  <c r="U38"/>
  <c r="U344" s="1"/>
  <c r="T38"/>
  <c r="T497" s="1"/>
  <c r="S38"/>
  <c r="S344" s="1"/>
  <c r="R38"/>
  <c r="Q38"/>
  <c r="Q497" s="1"/>
  <c r="P38"/>
  <c r="P344" s="1"/>
  <c r="O38"/>
  <c r="O497" s="1"/>
  <c r="N38"/>
  <c r="M38"/>
  <c r="M497" s="1"/>
  <c r="L38"/>
  <c r="L344" s="1"/>
  <c r="K38"/>
  <c r="K344" s="1"/>
  <c r="J38"/>
  <c r="I38"/>
  <c r="I497" s="1"/>
  <c r="AV37"/>
  <c r="AV343" s="1"/>
  <c r="AU37"/>
  <c r="AU496" s="1"/>
  <c r="AT37"/>
  <c r="AS37"/>
  <c r="AS343" s="1"/>
  <c r="AR37"/>
  <c r="AR496" s="1"/>
  <c r="AQ37"/>
  <c r="AQ496" s="1"/>
  <c r="AP37"/>
  <c r="AO37"/>
  <c r="AO496" s="1"/>
  <c r="AN37"/>
  <c r="AN343" s="1"/>
  <c r="AM37"/>
  <c r="AM496" s="1"/>
  <c r="AL37"/>
  <c r="AK37"/>
  <c r="AK343" s="1"/>
  <c r="AJ37"/>
  <c r="AJ496" s="1"/>
  <c r="AI37"/>
  <c r="AI343" s="1"/>
  <c r="AH37"/>
  <c r="AG37"/>
  <c r="AG496" s="1"/>
  <c r="AF37"/>
  <c r="AF496" s="1"/>
  <c r="AE37"/>
  <c r="AE343" s="1"/>
  <c r="AD37"/>
  <c r="AC37"/>
  <c r="AC343" s="1"/>
  <c r="AB37"/>
  <c r="Z37"/>
  <c r="Z496" s="1"/>
  <c r="Y37"/>
  <c r="Y496" s="1"/>
  <c r="X37"/>
  <c r="W37"/>
  <c r="W496" s="1"/>
  <c r="V37"/>
  <c r="V343" s="1"/>
  <c r="U37"/>
  <c r="U496" s="1"/>
  <c r="T37"/>
  <c r="T35" s="1"/>
  <c r="S37"/>
  <c r="S496" s="1"/>
  <c r="R37"/>
  <c r="R343" s="1"/>
  <c r="Q37"/>
  <c r="Q343" s="1"/>
  <c r="P37"/>
  <c r="O37"/>
  <c r="O496" s="1"/>
  <c r="N37"/>
  <c r="N343" s="1"/>
  <c r="M37"/>
  <c r="M496" s="1"/>
  <c r="L37"/>
  <c r="L35" s="1"/>
  <c r="K37"/>
  <c r="K343" s="1"/>
  <c r="J37"/>
  <c r="J496" s="1"/>
  <c r="I37"/>
  <c r="I496" s="1"/>
  <c r="AV36"/>
  <c r="AV35" s="1"/>
  <c r="AU36"/>
  <c r="AU342" s="1"/>
  <c r="AT36"/>
  <c r="AT342" s="1"/>
  <c r="AS36"/>
  <c r="AS495" s="1"/>
  <c r="AR36"/>
  <c r="AR35" s="1"/>
  <c r="AQ36"/>
  <c r="AQ495" s="1"/>
  <c r="AP36"/>
  <c r="AP495" s="1"/>
  <c r="AO36"/>
  <c r="AO342" s="1"/>
  <c r="AN36"/>
  <c r="AN35" s="1"/>
  <c r="AM36"/>
  <c r="AM495" s="1"/>
  <c r="AL36"/>
  <c r="AK36"/>
  <c r="AK495" s="1"/>
  <c r="AJ36"/>
  <c r="AJ35" s="1"/>
  <c r="AI36"/>
  <c r="AI342" s="1"/>
  <c r="AH36"/>
  <c r="AH495" s="1"/>
  <c r="AG36"/>
  <c r="AG342" s="1"/>
  <c r="AF36"/>
  <c r="AF35" s="1"/>
  <c r="AE36"/>
  <c r="AD36"/>
  <c r="AD342" s="1"/>
  <c r="AC36"/>
  <c r="AC495" s="1"/>
  <c r="AA36"/>
  <c r="Z36"/>
  <c r="Y36"/>
  <c r="Y495" s="1"/>
  <c r="X36"/>
  <c r="X342" s="1"/>
  <c r="W36"/>
  <c r="W342" s="1"/>
  <c r="V36"/>
  <c r="U36"/>
  <c r="U495" s="1"/>
  <c r="T36"/>
  <c r="S36"/>
  <c r="S495" s="1"/>
  <c r="R36"/>
  <c r="Q36"/>
  <c r="Q342" s="1"/>
  <c r="P36"/>
  <c r="P495" s="1"/>
  <c r="O36"/>
  <c r="O35" s="1"/>
  <c r="N36"/>
  <c r="M36"/>
  <c r="M495" s="1"/>
  <c r="L36"/>
  <c r="L342" s="1"/>
  <c r="K36"/>
  <c r="K495" s="1"/>
  <c r="J36"/>
  <c r="I36"/>
  <c r="I342" s="1"/>
  <c r="AS35"/>
  <c r="AG35"/>
  <c r="X35"/>
  <c r="P35"/>
  <c r="AV34"/>
  <c r="AV340" s="1"/>
  <c r="AU34"/>
  <c r="AT34"/>
  <c r="AS34"/>
  <c r="AS493" s="1"/>
  <c r="AR34"/>
  <c r="AQ34"/>
  <c r="AQ493" s="1"/>
  <c r="AP34"/>
  <c r="AP340" s="1"/>
  <c r="AO34"/>
  <c r="AN34"/>
  <c r="AN493" s="1"/>
  <c r="AM34"/>
  <c r="AM493" s="1"/>
  <c r="AL34"/>
  <c r="AL340" s="1"/>
  <c r="AK34"/>
  <c r="AK340" s="1"/>
  <c r="AJ34"/>
  <c r="AI34"/>
  <c r="AI493" s="1"/>
  <c r="AH34"/>
  <c r="AH340" s="1"/>
  <c r="AG34"/>
  <c r="AG493" s="1"/>
  <c r="AF34"/>
  <c r="AF493" s="1"/>
  <c r="AE34"/>
  <c r="AD34"/>
  <c r="AC34"/>
  <c r="AC340" s="1"/>
  <c r="Z34"/>
  <c r="Z340" s="1"/>
  <c r="Y34"/>
  <c r="Y493" s="1"/>
  <c r="X34"/>
  <c r="X340" s="1"/>
  <c r="W34"/>
  <c r="V34"/>
  <c r="V493" s="1"/>
  <c r="U34"/>
  <c r="U493" s="1"/>
  <c r="T34"/>
  <c r="T340" s="1"/>
  <c r="S34"/>
  <c r="S340" s="1"/>
  <c r="R34"/>
  <c r="Q34"/>
  <c r="Q493" s="1"/>
  <c r="P34"/>
  <c r="P340" s="1"/>
  <c r="O34"/>
  <c r="O493" s="1"/>
  <c r="N34"/>
  <c r="N493" s="1"/>
  <c r="M34"/>
  <c r="L34"/>
  <c r="K34"/>
  <c r="K340" s="1"/>
  <c r="J34"/>
  <c r="J340" s="1"/>
  <c r="I34"/>
  <c r="I493" s="1"/>
  <c r="AV33"/>
  <c r="AV339" s="1"/>
  <c r="AU33"/>
  <c r="AT33"/>
  <c r="AT339" s="1"/>
  <c r="AS33"/>
  <c r="AS492" s="1"/>
  <c r="AR33"/>
  <c r="AR339" s="1"/>
  <c r="AQ33"/>
  <c r="AQ492" s="1"/>
  <c r="AP33"/>
  <c r="AO33"/>
  <c r="AO492" s="1"/>
  <c r="AN33"/>
  <c r="AN339" s="1"/>
  <c r="AM33"/>
  <c r="AM339" s="1"/>
  <c r="AL33"/>
  <c r="AL339" s="1"/>
  <c r="AK33"/>
  <c r="AJ33"/>
  <c r="AI33"/>
  <c r="AI492" s="1"/>
  <c r="AH33"/>
  <c r="AH492" s="1"/>
  <c r="AG33"/>
  <c r="AG492" s="1"/>
  <c r="AF33"/>
  <c r="AF339" s="1"/>
  <c r="AE33"/>
  <c r="AD33"/>
  <c r="AD339" s="1"/>
  <c r="AC33"/>
  <c r="AC492" s="1"/>
  <c r="Z33"/>
  <c r="Z339" s="1"/>
  <c r="Y33"/>
  <c r="Y492" s="1"/>
  <c r="X33"/>
  <c r="W33"/>
  <c r="W492" s="1"/>
  <c r="V33"/>
  <c r="V339" s="1"/>
  <c r="U33"/>
  <c r="U339" s="1"/>
  <c r="T33"/>
  <c r="T492" s="1"/>
  <c r="S33"/>
  <c r="R33"/>
  <c r="Q33"/>
  <c r="Q492" s="1"/>
  <c r="P33"/>
  <c r="P339" s="1"/>
  <c r="O33"/>
  <c r="O492" s="1"/>
  <c r="N33"/>
  <c r="N339" s="1"/>
  <c r="M33"/>
  <c r="L33"/>
  <c r="L339" s="1"/>
  <c r="K33"/>
  <c r="K492" s="1"/>
  <c r="J33"/>
  <c r="J339" s="1"/>
  <c r="I33"/>
  <c r="I339" s="1"/>
  <c r="AV32"/>
  <c r="AU32"/>
  <c r="AU491" s="1"/>
  <c r="AT32"/>
  <c r="AT338" s="1"/>
  <c r="AS32"/>
  <c r="AS491" s="1"/>
  <c r="AR32"/>
  <c r="AR491" s="1"/>
  <c r="AQ32"/>
  <c r="AP32"/>
  <c r="AP491" s="1"/>
  <c r="AO32"/>
  <c r="AO338" s="1"/>
  <c r="AN32"/>
  <c r="AN491" s="1"/>
  <c r="AM32"/>
  <c r="AL32"/>
  <c r="AL338" s="1"/>
  <c r="AK32"/>
  <c r="AK491" s="1"/>
  <c r="AJ32"/>
  <c r="AJ491" s="1"/>
  <c r="AI32"/>
  <c r="AH32"/>
  <c r="AH338" s="1"/>
  <c r="AG32"/>
  <c r="AG491" s="1"/>
  <c r="AF32"/>
  <c r="AF491" s="1"/>
  <c r="AE32"/>
  <c r="AD32"/>
  <c r="AD338" s="1"/>
  <c r="AC32"/>
  <c r="AC491" s="1"/>
  <c r="Z32"/>
  <c r="Z338" s="1"/>
  <c r="Y32"/>
  <c r="X32"/>
  <c r="X491" s="1"/>
  <c r="W32"/>
  <c r="W338" s="1"/>
  <c r="V32"/>
  <c r="V338" s="1"/>
  <c r="U32"/>
  <c r="T32"/>
  <c r="T491" s="1"/>
  <c r="S32"/>
  <c r="S491" s="1"/>
  <c r="R32"/>
  <c r="R338" s="1"/>
  <c r="Q32"/>
  <c r="P32"/>
  <c r="P491" s="1"/>
  <c r="O32"/>
  <c r="O491" s="1"/>
  <c r="N32"/>
  <c r="N491" s="1"/>
  <c r="M32"/>
  <c r="L32"/>
  <c r="L491" s="1"/>
  <c r="K32"/>
  <c r="K491" s="1"/>
  <c r="J32"/>
  <c r="I32"/>
  <c r="AV31"/>
  <c r="AV490" s="1"/>
  <c r="AU31"/>
  <c r="AU337" s="1"/>
  <c r="AT31"/>
  <c r="AT490" s="1"/>
  <c r="AS31"/>
  <c r="AR31"/>
  <c r="AR337" s="1"/>
  <c r="AQ31"/>
  <c r="AQ490" s="1"/>
  <c r="AP31"/>
  <c r="AP337" s="1"/>
  <c r="AO31"/>
  <c r="AN31"/>
  <c r="AN337" s="1"/>
  <c r="AM31"/>
  <c r="AM490" s="1"/>
  <c r="AL31"/>
  <c r="AL490" s="1"/>
  <c r="AK31"/>
  <c r="AJ31"/>
  <c r="AJ337" s="1"/>
  <c r="AI31"/>
  <c r="AI490" s="1"/>
  <c r="AH31"/>
  <c r="AH490" s="1"/>
  <c r="AG31"/>
  <c r="AF31"/>
  <c r="AF490" s="1"/>
  <c r="AE31"/>
  <c r="AE490" s="1"/>
  <c r="AD31"/>
  <c r="AC31"/>
  <c r="Z31"/>
  <c r="Z490" s="1"/>
  <c r="Y31"/>
  <c r="Y490" s="1"/>
  <c r="X31"/>
  <c r="X337" s="1"/>
  <c r="W31"/>
  <c r="W490" s="1"/>
  <c r="V31"/>
  <c r="V490" s="1"/>
  <c r="U31"/>
  <c r="U337" s="1"/>
  <c r="T31"/>
  <c r="S31"/>
  <c r="S490" s="1"/>
  <c r="R31"/>
  <c r="R490" s="1"/>
  <c r="Q31"/>
  <c r="Q490" s="1"/>
  <c r="P31"/>
  <c r="P337" s="1"/>
  <c r="O31"/>
  <c r="O490" s="1"/>
  <c r="N31"/>
  <c r="N490" s="1"/>
  <c r="M31"/>
  <c r="M490" s="1"/>
  <c r="L31"/>
  <c r="L337" s="1"/>
  <c r="K31"/>
  <c r="K490" s="1"/>
  <c r="J31"/>
  <c r="I31"/>
  <c r="I490" s="1"/>
  <c r="AV30"/>
  <c r="AV336" s="1"/>
  <c r="AU30"/>
  <c r="AU489" s="1"/>
  <c r="AT30"/>
  <c r="AT336" s="1"/>
  <c r="AS30"/>
  <c r="AS336" s="1"/>
  <c r="AR30"/>
  <c r="AQ30"/>
  <c r="AQ489" s="1"/>
  <c r="AP30"/>
  <c r="AP489" s="1"/>
  <c r="AO30"/>
  <c r="AO489" s="1"/>
  <c r="AN30"/>
  <c r="AN336" s="1"/>
  <c r="AM30"/>
  <c r="AM489" s="1"/>
  <c r="AL30"/>
  <c r="AL489" s="1"/>
  <c r="AK30"/>
  <c r="AK489" s="1"/>
  <c r="AJ30"/>
  <c r="AJ336" s="1"/>
  <c r="AI30"/>
  <c r="AI489" s="1"/>
  <c r="AH30"/>
  <c r="AH489" s="1"/>
  <c r="AG30"/>
  <c r="AG489" s="1"/>
  <c r="AF30"/>
  <c r="AF336" s="1"/>
  <c r="AE30"/>
  <c r="AE489" s="1"/>
  <c r="AD30"/>
  <c r="AB30" s="1"/>
  <c r="AC30"/>
  <c r="AC489" s="1"/>
  <c r="Z30"/>
  <c r="Y30"/>
  <c r="Y489" s="1"/>
  <c r="X30"/>
  <c r="X489" s="1"/>
  <c r="W30"/>
  <c r="W336" s="1"/>
  <c r="V30"/>
  <c r="V336" s="1"/>
  <c r="U30"/>
  <c r="U489" s="1"/>
  <c r="T30"/>
  <c r="T489" s="1"/>
  <c r="S30"/>
  <c r="S489" s="1"/>
  <c r="R30"/>
  <c r="R336" s="1"/>
  <c r="Q30"/>
  <c r="Q489" s="1"/>
  <c r="P30"/>
  <c r="P489" s="1"/>
  <c r="O30"/>
  <c r="O489" s="1"/>
  <c r="N30"/>
  <c r="N336" s="1"/>
  <c r="M30"/>
  <c r="M489" s="1"/>
  <c r="L30"/>
  <c r="L489" s="1"/>
  <c r="K30"/>
  <c r="K489" s="1"/>
  <c r="J30"/>
  <c r="I30"/>
  <c r="I489" s="1"/>
  <c r="AV29"/>
  <c r="AV335" s="1"/>
  <c r="AU29"/>
  <c r="AU488" s="1"/>
  <c r="AT29"/>
  <c r="AT335" s="1"/>
  <c r="AS29"/>
  <c r="AS488" s="1"/>
  <c r="AR29"/>
  <c r="AR488" s="1"/>
  <c r="AQ29"/>
  <c r="AQ488" s="1"/>
  <c r="AP29"/>
  <c r="AP335" s="1"/>
  <c r="AO29"/>
  <c r="AO488" s="1"/>
  <c r="AN29"/>
  <c r="AN488" s="1"/>
  <c r="AM29"/>
  <c r="AM488" s="1"/>
  <c r="AL29"/>
  <c r="AL335" s="1"/>
  <c r="AK29"/>
  <c r="AK488" s="1"/>
  <c r="AJ29"/>
  <c r="AJ488" s="1"/>
  <c r="AI29"/>
  <c r="AI335" s="1"/>
  <c r="AH29"/>
  <c r="AG29"/>
  <c r="AG488" s="1"/>
  <c r="AF29"/>
  <c r="AF488" s="1"/>
  <c r="AE29"/>
  <c r="AE488" s="1"/>
  <c r="AD29"/>
  <c r="AD335" s="1"/>
  <c r="AC29"/>
  <c r="AC488" s="1"/>
  <c r="Z29"/>
  <c r="Z488" s="1"/>
  <c r="Y29"/>
  <c r="Y488" s="1"/>
  <c r="X29"/>
  <c r="X335" s="1"/>
  <c r="W29"/>
  <c r="W488" s="1"/>
  <c r="V29"/>
  <c r="V335" s="1"/>
  <c r="U29"/>
  <c r="U488" s="1"/>
  <c r="T29"/>
  <c r="T335" s="1"/>
  <c r="S29"/>
  <c r="S488" s="1"/>
  <c r="R29"/>
  <c r="R335" s="1"/>
  <c r="Q29"/>
  <c r="Q335" s="1"/>
  <c r="P29"/>
  <c r="O29"/>
  <c r="O488" s="1"/>
  <c r="N29"/>
  <c r="N335" s="1"/>
  <c r="M29"/>
  <c r="M488" s="1"/>
  <c r="L29"/>
  <c r="L335" s="1"/>
  <c r="K29"/>
  <c r="K488" s="1"/>
  <c r="J29"/>
  <c r="J488" s="1"/>
  <c r="I29"/>
  <c r="AV28"/>
  <c r="AV334" s="1"/>
  <c r="AU28"/>
  <c r="AU487" s="1"/>
  <c r="AT28"/>
  <c r="AT487" s="1"/>
  <c r="AS28"/>
  <c r="AS487" s="1"/>
  <c r="AR28"/>
  <c r="AR334" s="1"/>
  <c r="AQ28"/>
  <c r="AQ487" s="1"/>
  <c r="AP28"/>
  <c r="AP487" s="1"/>
  <c r="AO28"/>
  <c r="AO487" s="1"/>
  <c r="AN28"/>
  <c r="AM28"/>
  <c r="AM487" s="1"/>
  <c r="AL28"/>
  <c r="AL487" s="1"/>
  <c r="AK28"/>
  <c r="AK334" s="1"/>
  <c r="AJ28"/>
  <c r="AJ334" s="1"/>
  <c r="AI28"/>
  <c r="AI487" s="1"/>
  <c r="AH28"/>
  <c r="AH487" s="1"/>
  <c r="AG28"/>
  <c r="AG487" s="1"/>
  <c r="AF28"/>
  <c r="AF334" s="1"/>
  <c r="AE28"/>
  <c r="AE487" s="1"/>
  <c r="AD28"/>
  <c r="AB28" s="1"/>
  <c r="AB487" s="1"/>
  <c r="AC28"/>
  <c r="AC487" s="1"/>
  <c r="Z28"/>
  <c r="Y28"/>
  <c r="Y487" s="1"/>
  <c r="X28"/>
  <c r="X487" s="1"/>
  <c r="W28"/>
  <c r="W487" s="1"/>
  <c r="V28"/>
  <c r="U28"/>
  <c r="U334" s="1"/>
  <c r="T28"/>
  <c r="T487" s="1"/>
  <c r="S28"/>
  <c r="S487" s="1"/>
  <c r="R28"/>
  <c r="Q28"/>
  <c r="Q487" s="1"/>
  <c r="P28"/>
  <c r="P487" s="1"/>
  <c r="O28"/>
  <c r="O487" s="1"/>
  <c r="N28"/>
  <c r="M28"/>
  <c r="M487" s="1"/>
  <c r="L28"/>
  <c r="L487" s="1"/>
  <c r="K28"/>
  <c r="K334" s="1"/>
  <c r="J28"/>
  <c r="I28"/>
  <c r="I487" s="1"/>
  <c r="AV27"/>
  <c r="AV333" s="1"/>
  <c r="AU27"/>
  <c r="AU486" s="1"/>
  <c r="AT27"/>
  <c r="AS27"/>
  <c r="AS333" s="1"/>
  <c r="AR27"/>
  <c r="AR333" s="1"/>
  <c r="AQ27"/>
  <c r="AQ486" s="1"/>
  <c r="AP27"/>
  <c r="AO27"/>
  <c r="AO486" s="1"/>
  <c r="AN27"/>
  <c r="AN333" s="1"/>
  <c r="AM27"/>
  <c r="AM486" s="1"/>
  <c r="AL27"/>
  <c r="AK27"/>
  <c r="AK486" s="1"/>
  <c r="AJ27"/>
  <c r="AJ486" s="1"/>
  <c r="AI27"/>
  <c r="AI486" s="1"/>
  <c r="AH27"/>
  <c r="AG27"/>
  <c r="AG486" s="1"/>
  <c r="AF27"/>
  <c r="AF486" s="1"/>
  <c r="AE27"/>
  <c r="AE486" s="1"/>
  <c r="AD27"/>
  <c r="AC27"/>
  <c r="AC333" s="1"/>
  <c r="Z27"/>
  <c r="Z486" s="1"/>
  <c r="Y27"/>
  <c r="Y333" s="1"/>
  <c r="X27"/>
  <c r="W27"/>
  <c r="W486" s="1"/>
  <c r="V27"/>
  <c r="V333" s="1"/>
  <c r="U27"/>
  <c r="U486" s="1"/>
  <c r="T27"/>
  <c r="S27"/>
  <c r="S486" s="1"/>
  <c r="R27"/>
  <c r="R486" s="1"/>
  <c r="Q27"/>
  <c r="Q333" s="1"/>
  <c r="P27"/>
  <c r="O27"/>
  <c r="O486" s="1"/>
  <c r="N27"/>
  <c r="N333" s="1"/>
  <c r="M27"/>
  <c r="M486" s="1"/>
  <c r="L27"/>
  <c r="K27"/>
  <c r="K486" s="1"/>
  <c r="J27"/>
  <c r="J333" s="1"/>
  <c r="I27"/>
  <c r="AV26"/>
  <c r="AU26"/>
  <c r="AU485" s="1"/>
  <c r="AT26"/>
  <c r="AT332" s="1"/>
  <c r="AS26"/>
  <c r="AS485" s="1"/>
  <c r="AR26"/>
  <c r="AQ26"/>
  <c r="AQ332" s="1"/>
  <c r="AP26"/>
  <c r="AP485" s="1"/>
  <c r="AO26"/>
  <c r="AO332" s="1"/>
  <c r="AN26"/>
  <c r="AM26"/>
  <c r="AM485" s="1"/>
  <c r="AL26"/>
  <c r="AL485" s="1"/>
  <c r="AK26"/>
  <c r="AK485" s="1"/>
  <c r="AJ26"/>
  <c r="AI26"/>
  <c r="AI332" s="1"/>
  <c r="AH26"/>
  <c r="AH485" s="1"/>
  <c r="AG26"/>
  <c r="AG485" s="1"/>
  <c r="AF26"/>
  <c r="AE26"/>
  <c r="AE485" s="1"/>
  <c r="AD26"/>
  <c r="AD485" s="1"/>
  <c r="AC26"/>
  <c r="AC485" s="1"/>
  <c r="Z26"/>
  <c r="Z485" s="1"/>
  <c r="Y26"/>
  <c r="Y332" s="1"/>
  <c r="X26"/>
  <c r="X485" s="1"/>
  <c r="W26"/>
  <c r="W332" s="1"/>
  <c r="V26"/>
  <c r="V485" s="1"/>
  <c r="U26"/>
  <c r="U485" s="1"/>
  <c r="T26"/>
  <c r="T332" s="1"/>
  <c r="S26"/>
  <c r="R26"/>
  <c r="R485" s="1"/>
  <c r="Q26"/>
  <c r="Q485" s="1"/>
  <c r="P26"/>
  <c r="P485" s="1"/>
  <c r="O26"/>
  <c r="O332" s="1"/>
  <c r="N26"/>
  <c r="N485" s="1"/>
  <c r="M26"/>
  <c r="M485" s="1"/>
  <c r="L26"/>
  <c r="L485" s="1"/>
  <c r="K26"/>
  <c r="K332" s="1"/>
  <c r="J26"/>
  <c r="J485" s="1"/>
  <c r="I26"/>
  <c r="I485" s="1"/>
  <c r="AV25"/>
  <c r="AV484" s="1"/>
  <c r="AU25"/>
  <c r="AU331" s="1"/>
  <c r="AT25"/>
  <c r="AT484" s="1"/>
  <c r="AS25"/>
  <c r="AS331" s="1"/>
  <c r="AR25"/>
  <c r="AR484" s="1"/>
  <c r="AQ25"/>
  <c r="AP25"/>
  <c r="AP484" s="1"/>
  <c r="AO25"/>
  <c r="AO484" s="1"/>
  <c r="AN25"/>
  <c r="AN484" s="1"/>
  <c r="AM25"/>
  <c r="AM331" s="1"/>
  <c r="AL25"/>
  <c r="AL484" s="1"/>
  <c r="AK25"/>
  <c r="AK484" s="1"/>
  <c r="AJ25"/>
  <c r="AJ484" s="1"/>
  <c r="AI25"/>
  <c r="AI331" s="1"/>
  <c r="AH25"/>
  <c r="AH484" s="1"/>
  <c r="AG25"/>
  <c r="AG484" s="1"/>
  <c r="AF25"/>
  <c r="AF484" s="1"/>
  <c r="AE25"/>
  <c r="AE331" s="1"/>
  <c r="AD25"/>
  <c r="AD484" s="1"/>
  <c r="AC25"/>
  <c r="Z25"/>
  <c r="Z484" s="1"/>
  <c r="Y25"/>
  <c r="X25"/>
  <c r="X484" s="1"/>
  <c r="W25"/>
  <c r="W484" s="1"/>
  <c r="V25"/>
  <c r="V331" s="1"/>
  <c r="U25"/>
  <c r="U331" s="1"/>
  <c r="T25"/>
  <c r="T484" s="1"/>
  <c r="S25"/>
  <c r="S484" s="1"/>
  <c r="R25"/>
  <c r="R484" s="1"/>
  <c r="Q25"/>
  <c r="Q331" s="1"/>
  <c r="P25"/>
  <c r="P484" s="1"/>
  <c r="O25"/>
  <c r="O331" s="1"/>
  <c r="N25"/>
  <c r="N484" s="1"/>
  <c r="M25"/>
  <c r="M331" s="1"/>
  <c r="L25"/>
  <c r="L484" s="1"/>
  <c r="K25"/>
  <c r="K484" s="1"/>
  <c r="J25"/>
  <c r="J484" s="1"/>
  <c r="I25"/>
  <c r="AV24"/>
  <c r="AV483" s="1"/>
  <c r="AU24"/>
  <c r="AU483" s="1"/>
  <c r="AT24"/>
  <c r="AT483" s="1"/>
  <c r="AS24"/>
  <c r="AS330" s="1"/>
  <c r="AR24"/>
  <c r="AR483" s="1"/>
  <c r="AQ24"/>
  <c r="AQ483" s="1"/>
  <c r="AP24"/>
  <c r="AP483" s="1"/>
  <c r="AO24"/>
  <c r="AO330" s="1"/>
  <c r="AN24"/>
  <c r="AN483" s="1"/>
  <c r="AM24"/>
  <c r="AM330" s="1"/>
  <c r="AL24"/>
  <c r="AL483" s="1"/>
  <c r="AK24"/>
  <c r="AK330" s="1"/>
  <c r="AJ24"/>
  <c r="AJ483" s="1"/>
  <c r="AI24"/>
  <c r="AI483" s="1"/>
  <c r="AH24"/>
  <c r="AH330" s="1"/>
  <c r="AG24"/>
  <c r="AF24"/>
  <c r="AF483" s="1"/>
  <c r="AE24"/>
  <c r="AE483" s="1"/>
  <c r="AD24"/>
  <c r="AB24" s="1"/>
  <c r="AC24"/>
  <c r="AC330" s="1"/>
  <c r="Z24"/>
  <c r="Z483" s="1"/>
  <c r="Y24"/>
  <c r="Y483" s="1"/>
  <c r="X24"/>
  <c r="X483" s="1"/>
  <c r="W24"/>
  <c r="W330" s="1"/>
  <c r="V24"/>
  <c r="V483" s="1"/>
  <c r="U24"/>
  <c r="U483" s="1"/>
  <c r="T24"/>
  <c r="T483" s="1"/>
  <c r="S24"/>
  <c r="S330" s="1"/>
  <c r="R24"/>
  <c r="R483" s="1"/>
  <c r="Q24"/>
  <c r="Q330" s="1"/>
  <c r="P24"/>
  <c r="P330" s="1"/>
  <c r="O24"/>
  <c r="O483" s="1"/>
  <c r="N24"/>
  <c r="N483" s="1"/>
  <c r="M24"/>
  <c r="M483" s="1"/>
  <c r="L24"/>
  <c r="L483" s="1"/>
  <c r="K24"/>
  <c r="K330" s="1"/>
  <c r="J24"/>
  <c r="J483" s="1"/>
  <c r="I24"/>
  <c r="I483" s="1"/>
  <c r="AV23"/>
  <c r="AU23"/>
  <c r="AU329" s="1"/>
  <c r="AT23"/>
  <c r="AT482" s="1"/>
  <c r="AS23"/>
  <c r="AS482" s="1"/>
  <c r="AR23"/>
  <c r="AR482" s="1"/>
  <c r="AQ23"/>
  <c r="AQ329" s="1"/>
  <c r="AP23"/>
  <c r="AP482" s="1"/>
  <c r="AO23"/>
  <c r="AN23"/>
  <c r="AN482" s="1"/>
  <c r="AM23"/>
  <c r="AM482" s="1"/>
  <c r="AL23"/>
  <c r="AL482" s="1"/>
  <c r="AK23"/>
  <c r="AK482" s="1"/>
  <c r="AJ23"/>
  <c r="AJ329" s="1"/>
  <c r="AI23"/>
  <c r="AI329" s="1"/>
  <c r="AH23"/>
  <c r="AH482" s="1"/>
  <c r="AG23"/>
  <c r="AG482" s="1"/>
  <c r="AF23"/>
  <c r="AF482" s="1"/>
  <c r="AE23"/>
  <c r="AE482" s="1"/>
  <c r="AD23"/>
  <c r="AD482" s="1"/>
  <c r="AC23"/>
  <c r="Z23"/>
  <c r="Z482" s="1"/>
  <c r="Y23"/>
  <c r="Y329" s="1"/>
  <c r="X23"/>
  <c r="X482" s="1"/>
  <c r="W23"/>
  <c r="W482" s="1"/>
  <c r="V23"/>
  <c r="V482" s="1"/>
  <c r="U23"/>
  <c r="U482" s="1"/>
  <c r="T23"/>
  <c r="T482" s="1"/>
  <c r="S23"/>
  <c r="S329" s="1"/>
  <c r="R23"/>
  <c r="R482" s="1"/>
  <c r="Q23"/>
  <c r="Q329" s="1"/>
  <c r="P23"/>
  <c r="P482" s="1"/>
  <c r="O23"/>
  <c r="O482" s="1"/>
  <c r="N23"/>
  <c r="N482" s="1"/>
  <c r="M23"/>
  <c r="M329" s="1"/>
  <c r="L23"/>
  <c r="L482" s="1"/>
  <c r="K23"/>
  <c r="K482" s="1"/>
  <c r="J23"/>
  <c r="J482" s="1"/>
  <c r="I23"/>
  <c r="I329" s="1"/>
  <c r="AV20"/>
  <c r="AV326" s="1"/>
  <c r="AU20"/>
  <c r="AU326" s="1"/>
  <c r="AT20"/>
  <c r="AT479" s="1"/>
  <c r="AS20"/>
  <c r="AS479" s="1"/>
  <c r="AR20"/>
  <c r="AR479" s="1"/>
  <c r="AQ20"/>
  <c r="AQ326" s="1"/>
  <c r="AP20"/>
  <c r="AP326" s="1"/>
  <c r="AO20"/>
  <c r="AO479" s="1"/>
  <c r="AN20"/>
  <c r="AN479" s="1"/>
  <c r="AM20"/>
  <c r="AM326" s="1"/>
  <c r="AL20"/>
  <c r="AL326" s="1"/>
  <c r="AK20"/>
  <c r="AK479" s="1"/>
  <c r="AJ20"/>
  <c r="AJ479" s="1"/>
  <c r="AI20"/>
  <c r="AI326" s="1"/>
  <c r="AH20"/>
  <c r="AH479" s="1"/>
  <c r="AG20"/>
  <c r="AG479" s="1"/>
  <c r="AF20"/>
  <c r="AF326" s="1"/>
  <c r="AE20"/>
  <c r="AE326" s="1"/>
  <c r="AD20"/>
  <c r="AC20"/>
  <c r="AC479" s="1"/>
  <c r="Z20"/>
  <c r="Z479" s="1"/>
  <c r="Y20"/>
  <c r="Y326" s="1"/>
  <c r="X20"/>
  <c r="X479" s="1"/>
  <c r="W20"/>
  <c r="W479" s="1"/>
  <c r="V20"/>
  <c r="V479" s="1"/>
  <c r="U20"/>
  <c r="U326" s="1"/>
  <c r="T20"/>
  <c r="T326" s="1"/>
  <c r="S20"/>
  <c r="S479" s="1"/>
  <c r="R20"/>
  <c r="R326" s="1"/>
  <c r="Q20"/>
  <c r="Q326" s="1"/>
  <c r="P20"/>
  <c r="P479" s="1"/>
  <c r="O20"/>
  <c r="O479" s="1"/>
  <c r="N20"/>
  <c r="N326" s="1"/>
  <c r="M20"/>
  <c r="M326" s="1"/>
  <c r="L20"/>
  <c r="L479" s="1"/>
  <c r="K20"/>
  <c r="K479" s="1"/>
  <c r="J20"/>
  <c r="J479" s="1"/>
  <c r="I20"/>
  <c r="I326" s="1"/>
  <c r="AV19"/>
  <c r="AU19"/>
  <c r="AU478" s="1"/>
  <c r="AT19"/>
  <c r="AT478" s="1"/>
  <c r="AS19"/>
  <c r="AS325" s="1"/>
  <c r="AR19"/>
  <c r="AR325" s="1"/>
  <c r="AQ19"/>
  <c r="AQ478" s="1"/>
  <c r="AP19"/>
  <c r="AP478" s="1"/>
  <c r="AO19"/>
  <c r="AO325" s="1"/>
  <c r="AN19"/>
  <c r="AN478" s="1"/>
  <c r="AM19"/>
  <c r="AM478" s="1"/>
  <c r="AL19"/>
  <c r="AL325" s="1"/>
  <c r="AK19"/>
  <c r="AK325" s="1"/>
  <c r="AJ19"/>
  <c r="AJ325" s="1"/>
  <c r="AI19"/>
  <c r="AI478" s="1"/>
  <c r="AH19"/>
  <c r="AH478" s="1"/>
  <c r="AG19"/>
  <c r="AG325" s="1"/>
  <c r="AF19"/>
  <c r="AF478" s="1"/>
  <c r="AE19"/>
  <c r="AE478" s="1"/>
  <c r="AD19"/>
  <c r="AB19" s="1"/>
  <c r="AC19"/>
  <c r="AC325" s="1"/>
  <c r="Z19"/>
  <c r="Z325" s="1"/>
  <c r="Y19"/>
  <c r="Y478" s="1"/>
  <c r="X19"/>
  <c r="X325" s="1"/>
  <c r="W19"/>
  <c r="W325" s="1"/>
  <c r="V19"/>
  <c r="V478" s="1"/>
  <c r="U19"/>
  <c r="U478" s="1"/>
  <c r="T19"/>
  <c r="T478" s="1"/>
  <c r="S19"/>
  <c r="S325" s="1"/>
  <c r="R19"/>
  <c r="R478" s="1"/>
  <c r="Q19"/>
  <c r="Q478" s="1"/>
  <c r="P19"/>
  <c r="P478" s="1"/>
  <c r="O19"/>
  <c r="O325" s="1"/>
  <c r="N19"/>
  <c r="N478" s="1"/>
  <c r="M19"/>
  <c r="M478" s="1"/>
  <c r="L19"/>
  <c r="L478" s="1"/>
  <c r="K19"/>
  <c r="K325" s="1"/>
  <c r="J19"/>
  <c r="J325" s="1"/>
  <c r="I19"/>
  <c r="I478" s="1"/>
  <c r="AV18"/>
  <c r="AV477" s="1"/>
  <c r="AU18"/>
  <c r="AU324" s="1"/>
  <c r="AT18"/>
  <c r="AT477" s="1"/>
  <c r="AS18"/>
  <c r="AS477" s="1"/>
  <c r="AR18"/>
  <c r="AR324" s="1"/>
  <c r="AQ18"/>
  <c r="AQ324" s="1"/>
  <c r="AP18"/>
  <c r="AP477" s="1"/>
  <c r="AO18"/>
  <c r="AO477" s="1"/>
  <c r="AN18"/>
  <c r="AN477" s="1"/>
  <c r="AM18"/>
  <c r="AM324" s="1"/>
  <c r="AL18"/>
  <c r="AL477" s="1"/>
  <c r="AK18"/>
  <c r="AK477" s="1"/>
  <c r="AJ18"/>
  <c r="AJ477" s="1"/>
  <c r="AI18"/>
  <c r="AI324" s="1"/>
  <c r="AH18"/>
  <c r="AH324" s="1"/>
  <c r="AG18"/>
  <c r="AG477" s="1"/>
  <c r="AF18"/>
  <c r="AF477" s="1"/>
  <c r="AE18"/>
  <c r="AE324" s="1"/>
  <c r="AD18"/>
  <c r="AD477" s="1"/>
  <c r="AC18"/>
  <c r="AC477" s="1"/>
  <c r="Z18"/>
  <c r="Z324" s="1"/>
  <c r="Y18"/>
  <c r="Y324" s="1"/>
  <c r="X18"/>
  <c r="X477" s="1"/>
  <c r="W18"/>
  <c r="W477" s="1"/>
  <c r="V18"/>
  <c r="V477" s="1"/>
  <c r="U18"/>
  <c r="U324" s="1"/>
  <c r="T18"/>
  <c r="T477" s="1"/>
  <c r="S18"/>
  <c r="S477" s="1"/>
  <c r="R18"/>
  <c r="R477" s="1"/>
  <c r="Q18"/>
  <c r="Q324" s="1"/>
  <c r="P18"/>
  <c r="P324" s="1"/>
  <c r="O18"/>
  <c r="O477" s="1"/>
  <c r="N18"/>
  <c r="N324" s="1"/>
  <c r="M18"/>
  <c r="M324" s="1"/>
  <c r="L18"/>
  <c r="L477" s="1"/>
  <c r="K18"/>
  <c r="K477" s="1"/>
  <c r="J18"/>
  <c r="J477" s="1"/>
  <c r="I18"/>
  <c r="I324" s="1"/>
  <c r="AV17"/>
  <c r="AV476" s="1"/>
  <c r="AU17"/>
  <c r="AU476" s="1"/>
  <c r="AT17"/>
  <c r="AT476" s="1"/>
  <c r="AS17"/>
  <c r="AS323" s="1"/>
  <c r="AR17"/>
  <c r="AQ17"/>
  <c r="AQ476" s="1"/>
  <c r="AP17"/>
  <c r="AP476" s="1"/>
  <c r="AO17"/>
  <c r="AO323" s="1"/>
  <c r="AN17"/>
  <c r="AN323" s="1"/>
  <c r="AM17"/>
  <c r="AM476" s="1"/>
  <c r="AL17"/>
  <c r="AL476" s="1"/>
  <c r="AK17"/>
  <c r="AK323" s="1"/>
  <c r="AJ17"/>
  <c r="AJ476" s="1"/>
  <c r="AI17"/>
  <c r="AI476" s="1"/>
  <c r="AH17"/>
  <c r="AH476" s="1"/>
  <c r="AG17"/>
  <c r="AG323" s="1"/>
  <c r="AF17"/>
  <c r="AF476" s="1"/>
  <c r="AE17"/>
  <c r="AE476" s="1"/>
  <c r="AD17"/>
  <c r="AD476" s="1"/>
  <c r="AC17"/>
  <c r="AC323" s="1"/>
  <c r="Z17"/>
  <c r="Z476" s="1"/>
  <c r="Y17"/>
  <c r="Y476" s="1"/>
  <c r="X17"/>
  <c r="X476" s="1"/>
  <c r="W17"/>
  <c r="W323" s="1"/>
  <c r="V17"/>
  <c r="V476" s="1"/>
  <c r="U17"/>
  <c r="U476" s="1"/>
  <c r="T17"/>
  <c r="T323" s="1"/>
  <c r="S17"/>
  <c r="S323" s="1"/>
  <c r="R17"/>
  <c r="R476" s="1"/>
  <c r="Q17"/>
  <c r="Q323" s="1"/>
  <c r="P17"/>
  <c r="P476" s="1"/>
  <c r="O17"/>
  <c r="O323" s="1"/>
  <c r="N17"/>
  <c r="N476" s="1"/>
  <c r="M17"/>
  <c r="M476" s="1"/>
  <c r="L17"/>
  <c r="L323" s="1"/>
  <c r="K17"/>
  <c r="K323" s="1"/>
  <c r="J17"/>
  <c r="J476" s="1"/>
  <c r="I17"/>
  <c r="I476" s="1"/>
  <c r="AV16"/>
  <c r="AV475" s="1"/>
  <c r="AU16"/>
  <c r="AU322" s="1"/>
  <c r="AT16"/>
  <c r="AT475" s="1"/>
  <c r="AS16"/>
  <c r="AS475" s="1"/>
  <c r="AR16"/>
  <c r="AR475" s="1"/>
  <c r="AQ16"/>
  <c r="AQ322" s="1"/>
  <c r="AP16"/>
  <c r="AP475" s="1"/>
  <c r="AO16"/>
  <c r="AO322" s="1"/>
  <c r="AN16"/>
  <c r="AN475" s="1"/>
  <c r="AM16"/>
  <c r="AM322" s="1"/>
  <c r="AL16"/>
  <c r="AL475" s="1"/>
  <c r="AK16"/>
  <c r="AK475" s="1"/>
  <c r="AJ16"/>
  <c r="AJ322" s="1"/>
  <c r="AI16"/>
  <c r="AI322" s="1"/>
  <c r="AH16"/>
  <c r="AH475" s="1"/>
  <c r="AG16"/>
  <c r="AG475" s="1"/>
  <c r="AF16"/>
  <c r="AF475" s="1"/>
  <c r="AE16"/>
  <c r="AE322" s="1"/>
  <c r="AD16"/>
  <c r="AD475" s="1"/>
  <c r="AC16"/>
  <c r="Z16"/>
  <c r="Z322" s="1"/>
  <c r="Y16"/>
  <c r="Y322" s="1"/>
  <c r="X16"/>
  <c r="X475" s="1"/>
  <c r="W16"/>
  <c r="W322" s="1"/>
  <c r="V16"/>
  <c r="V475" s="1"/>
  <c r="U16"/>
  <c r="U322" s="1"/>
  <c r="T16"/>
  <c r="T475" s="1"/>
  <c r="S16"/>
  <c r="S475" s="1"/>
  <c r="R16"/>
  <c r="R322" s="1"/>
  <c r="Q16"/>
  <c r="Q322" s="1"/>
  <c r="P16"/>
  <c r="P475" s="1"/>
  <c r="O16"/>
  <c r="O475" s="1"/>
  <c r="N16"/>
  <c r="N475" s="1"/>
  <c r="M16"/>
  <c r="M322" s="1"/>
  <c r="L16"/>
  <c r="L475" s="1"/>
  <c r="K16"/>
  <c r="K475" s="1"/>
  <c r="J16"/>
  <c r="J322" s="1"/>
  <c r="I16"/>
  <c r="I322" s="1"/>
  <c r="AV15"/>
  <c r="AV474" s="1"/>
  <c r="AU15"/>
  <c r="AU321" s="1"/>
  <c r="AT15"/>
  <c r="AT474" s="1"/>
  <c r="AS15"/>
  <c r="AS321" s="1"/>
  <c r="AR15"/>
  <c r="AR474" s="1"/>
  <c r="AQ15"/>
  <c r="AQ474" s="1"/>
  <c r="AP15"/>
  <c r="AP321" s="1"/>
  <c r="AO15"/>
  <c r="AO321" s="1"/>
  <c r="AN15"/>
  <c r="AN474" s="1"/>
  <c r="AM15"/>
  <c r="AM474" s="1"/>
  <c r="AL15"/>
  <c r="AL474" s="1"/>
  <c r="AK15"/>
  <c r="AK321" s="1"/>
  <c r="AJ15"/>
  <c r="AJ474" s="1"/>
  <c r="AI15"/>
  <c r="AI474" s="1"/>
  <c r="AH15"/>
  <c r="AH474" s="1"/>
  <c r="AG15"/>
  <c r="AG321" s="1"/>
  <c r="AF15"/>
  <c r="AF474" s="1"/>
  <c r="AE15"/>
  <c r="AE321" s="1"/>
  <c r="AD15"/>
  <c r="AC15"/>
  <c r="AC321" s="1"/>
  <c r="Z15"/>
  <c r="Z474" s="1"/>
  <c r="Y15"/>
  <c r="Y474" s="1"/>
  <c r="X15"/>
  <c r="X321" s="1"/>
  <c r="W15"/>
  <c r="W321" s="1"/>
  <c r="V15"/>
  <c r="V474" s="1"/>
  <c r="U15"/>
  <c r="U474" s="1"/>
  <c r="T15"/>
  <c r="T474" s="1"/>
  <c r="S15"/>
  <c r="S321" s="1"/>
  <c r="R15"/>
  <c r="R474" s="1"/>
  <c r="Q15"/>
  <c r="Q321" s="1"/>
  <c r="P15"/>
  <c r="P321" s="1"/>
  <c r="O15"/>
  <c r="O321" s="1"/>
  <c r="N15"/>
  <c r="N474" s="1"/>
  <c r="M15"/>
  <c r="M321" s="1"/>
  <c r="L15"/>
  <c r="L474" s="1"/>
  <c r="K15"/>
  <c r="K321" s="1"/>
  <c r="J15"/>
  <c r="J474" s="1"/>
  <c r="I15"/>
  <c r="I474" s="1"/>
  <c r="AV14"/>
  <c r="AV320" s="1"/>
  <c r="AU14"/>
  <c r="AU320" s="1"/>
  <c r="AT14"/>
  <c r="AT473" s="1"/>
  <c r="AS14"/>
  <c r="AS473" s="1"/>
  <c r="AR14"/>
  <c r="AR473" s="1"/>
  <c r="AQ14"/>
  <c r="AQ320" s="1"/>
  <c r="AP14"/>
  <c r="AP473" s="1"/>
  <c r="AO14"/>
  <c r="AO473" s="1"/>
  <c r="AN14"/>
  <c r="AN473" s="1"/>
  <c r="AM14"/>
  <c r="AM320" s="1"/>
  <c r="AL14"/>
  <c r="AL473" s="1"/>
  <c r="AK14"/>
  <c r="AK320" s="1"/>
  <c r="AJ14"/>
  <c r="AJ473" s="1"/>
  <c r="AI14"/>
  <c r="AI320" s="1"/>
  <c r="AH14"/>
  <c r="AH473" s="1"/>
  <c r="AG14"/>
  <c r="AG473" s="1"/>
  <c r="AF14"/>
  <c r="AF320" s="1"/>
  <c r="AE14"/>
  <c r="AE320" s="1"/>
  <c r="AD14"/>
  <c r="AD473" s="1"/>
  <c r="AC14"/>
  <c r="AC473" s="1"/>
  <c r="Z14"/>
  <c r="Z473" s="1"/>
  <c r="Y14"/>
  <c r="Y320" s="1"/>
  <c r="X14"/>
  <c r="X473" s="1"/>
  <c r="W14"/>
  <c r="W473" s="1"/>
  <c r="V14"/>
  <c r="V473" s="1"/>
  <c r="U14"/>
  <c r="U320" s="1"/>
  <c r="T14"/>
  <c r="T473" s="1"/>
  <c r="S14"/>
  <c r="S320" s="1"/>
  <c r="R14"/>
  <c r="R473" s="1"/>
  <c r="Q14"/>
  <c r="Q320" s="1"/>
  <c r="P14"/>
  <c r="P473" s="1"/>
  <c r="O14"/>
  <c r="O473" s="1"/>
  <c r="N14"/>
  <c r="N320" s="1"/>
  <c r="M14"/>
  <c r="M320" s="1"/>
  <c r="L14"/>
  <c r="L473" s="1"/>
  <c r="K14"/>
  <c r="K473" s="1"/>
  <c r="J14"/>
  <c r="J473" s="1"/>
  <c r="I14"/>
  <c r="I320" s="1"/>
  <c r="AV13"/>
  <c r="AV472" s="1"/>
  <c r="AU13"/>
  <c r="AU472" s="1"/>
  <c r="AT13"/>
  <c r="AT472" s="1"/>
  <c r="AS13"/>
  <c r="AS319" s="1"/>
  <c r="AR13"/>
  <c r="AR472" s="1"/>
  <c r="AQ13"/>
  <c r="AQ319" s="1"/>
  <c r="AP13"/>
  <c r="AP472" s="1"/>
  <c r="AO13"/>
  <c r="AO319" s="1"/>
  <c r="AN13"/>
  <c r="AN472" s="1"/>
  <c r="AM13"/>
  <c r="AM472" s="1"/>
  <c r="AL13"/>
  <c r="AL319" s="1"/>
  <c r="AK13"/>
  <c r="AK319" s="1"/>
  <c r="AJ13"/>
  <c r="AJ472" s="1"/>
  <c r="AI13"/>
  <c r="AI472" s="1"/>
  <c r="AH13"/>
  <c r="AH472" s="1"/>
  <c r="AG13"/>
  <c r="AG319" s="1"/>
  <c r="AF13"/>
  <c r="AF472" s="1"/>
  <c r="AE13"/>
  <c r="AE472" s="1"/>
  <c r="AD13"/>
  <c r="AC13"/>
  <c r="AC319" s="1"/>
  <c r="Z13"/>
  <c r="Z472" s="1"/>
  <c r="Y13"/>
  <c r="Y319" s="1"/>
  <c r="X13"/>
  <c r="X319" s="1"/>
  <c r="W13"/>
  <c r="W319" s="1"/>
  <c r="V13"/>
  <c r="V472" s="1"/>
  <c r="U13"/>
  <c r="U472" s="1"/>
  <c r="T13"/>
  <c r="T319" s="1"/>
  <c r="S13"/>
  <c r="S319" s="1"/>
  <c r="R13"/>
  <c r="R472" s="1"/>
  <c r="Q13"/>
  <c r="Q472" s="1"/>
  <c r="P13"/>
  <c r="P472" s="1"/>
  <c r="O13"/>
  <c r="O319" s="1"/>
  <c r="N13"/>
  <c r="N472" s="1"/>
  <c r="M13"/>
  <c r="M472" s="1"/>
  <c r="L13"/>
  <c r="L472" s="1"/>
  <c r="K13"/>
  <c r="K319" s="1"/>
  <c r="J13"/>
  <c r="J472" s="1"/>
  <c r="I13"/>
  <c r="I319" s="1"/>
  <c r="AV12"/>
  <c r="AV471" s="1"/>
  <c r="AU12"/>
  <c r="AU318" s="1"/>
  <c r="AT12"/>
  <c r="AT471" s="1"/>
  <c r="AS12"/>
  <c r="AS471" s="1"/>
  <c r="AR12"/>
  <c r="AR318" s="1"/>
  <c r="AQ12"/>
  <c r="AQ318" s="1"/>
  <c r="AP12"/>
  <c r="AP471" s="1"/>
  <c r="AO12"/>
  <c r="AO471" s="1"/>
  <c r="AN12"/>
  <c r="AN471" s="1"/>
  <c r="AM12"/>
  <c r="AM318" s="1"/>
  <c r="AL12"/>
  <c r="AL471" s="1"/>
  <c r="AK12"/>
  <c r="AK471" s="1"/>
  <c r="AJ12"/>
  <c r="AJ471" s="1"/>
  <c r="AI12"/>
  <c r="AI318" s="1"/>
  <c r="AH12"/>
  <c r="AH471" s="1"/>
  <c r="AG12"/>
  <c r="AG318" s="1"/>
  <c r="AF12"/>
  <c r="AF471" s="1"/>
  <c r="AE12"/>
  <c r="AE318" s="1"/>
  <c r="AD12"/>
  <c r="AD471" s="1"/>
  <c r="AC12"/>
  <c r="AC471" s="1"/>
  <c r="Z12"/>
  <c r="Z318" s="1"/>
  <c r="Y12"/>
  <c r="Y318" s="1"/>
  <c r="X12"/>
  <c r="X471" s="1"/>
  <c r="W12"/>
  <c r="W471" s="1"/>
  <c r="V12"/>
  <c r="V471" s="1"/>
  <c r="U12"/>
  <c r="U318" s="1"/>
  <c r="T12"/>
  <c r="T471" s="1"/>
  <c r="S12"/>
  <c r="S318" s="1"/>
  <c r="R12"/>
  <c r="R471" s="1"/>
  <c r="Q12"/>
  <c r="Q318" s="1"/>
  <c r="P12"/>
  <c r="P471" s="1"/>
  <c r="O12"/>
  <c r="O318" s="1"/>
  <c r="N12"/>
  <c r="N471" s="1"/>
  <c r="M12"/>
  <c r="M318" s="1"/>
  <c r="L12"/>
  <c r="L471" s="1"/>
  <c r="K12"/>
  <c r="K471" s="1"/>
  <c r="J12"/>
  <c r="J318" s="1"/>
  <c r="I12"/>
  <c r="I318" s="1"/>
  <c r="AV11"/>
  <c r="AV470" s="1"/>
  <c r="AU11"/>
  <c r="AU470" s="1"/>
  <c r="AT11"/>
  <c r="AT470" s="1"/>
  <c r="AS11"/>
  <c r="AS317" s="1"/>
  <c r="AR11"/>
  <c r="AR470" s="1"/>
  <c r="AQ11"/>
  <c r="AQ470" s="1"/>
  <c r="AP11"/>
  <c r="AP470" s="1"/>
  <c r="AO11"/>
  <c r="AO317" s="1"/>
  <c r="AN11"/>
  <c r="AN470" s="1"/>
  <c r="AM11"/>
  <c r="AM317" s="1"/>
  <c r="AL11"/>
  <c r="AL470" s="1"/>
  <c r="AK11"/>
  <c r="AK317" s="1"/>
  <c r="AJ11"/>
  <c r="AJ470" s="1"/>
  <c r="AI11"/>
  <c r="AI470" s="1"/>
  <c r="AH11"/>
  <c r="AH317" s="1"/>
  <c r="AG11"/>
  <c r="AG317" s="1"/>
  <c r="AF11"/>
  <c r="AF470" s="1"/>
  <c r="AE11"/>
  <c r="AE470" s="1"/>
  <c r="AD11"/>
  <c r="AD470" s="1"/>
  <c r="AC11"/>
  <c r="AC317" s="1"/>
  <c r="Z11"/>
  <c r="Z470" s="1"/>
  <c r="Y11"/>
  <c r="Y470" s="1"/>
  <c r="X11"/>
  <c r="X317" s="1"/>
  <c r="W11"/>
  <c r="W317" s="1"/>
  <c r="V11"/>
  <c r="V470" s="1"/>
  <c r="U11"/>
  <c r="U317" s="1"/>
  <c r="T11"/>
  <c r="T470" s="1"/>
  <c r="S11"/>
  <c r="S317" s="1"/>
  <c r="R11"/>
  <c r="R470" s="1"/>
  <c r="Q11"/>
  <c r="Q470" s="1"/>
  <c r="P11"/>
  <c r="P317" s="1"/>
  <c r="O11"/>
  <c r="O317" s="1"/>
  <c r="N11"/>
  <c r="N470" s="1"/>
  <c r="M11"/>
  <c r="M470" s="1"/>
  <c r="L11"/>
  <c r="L470" s="1"/>
  <c r="K11"/>
  <c r="K317" s="1"/>
  <c r="J11"/>
  <c r="J470" s="1"/>
  <c r="I11"/>
  <c r="I470" s="1"/>
  <c r="AV10"/>
  <c r="AU10"/>
  <c r="AU316" s="1"/>
  <c r="AT10"/>
  <c r="AT469" s="1"/>
  <c r="AS10"/>
  <c r="AS316" s="1"/>
  <c r="AR10"/>
  <c r="AQ10"/>
  <c r="AQ316" s="1"/>
  <c r="AP10"/>
  <c r="AP469" s="1"/>
  <c r="AO10"/>
  <c r="AO469" s="1"/>
  <c r="AN10"/>
  <c r="AN316" s="1"/>
  <c r="AM10"/>
  <c r="AM316" s="1"/>
  <c r="AL10"/>
  <c r="AL469" s="1"/>
  <c r="AK10"/>
  <c r="AK469" s="1"/>
  <c r="AJ10"/>
  <c r="AJ469" s="1"/>
  <c r="AI10"/>
  <c r="AI316" s="1"/>
  <c r="AH10"/>
  <c r="AH469" s="1"/>
  <c r="AG10"/>
  <c r="AF10"/>
  <c r="AE10"/>
  <c r="AE316" s="1"/>
  <c r="AD10"/>
  <c r="AD469" s="1"/>
  <c r="AC10"/>
  <c r="AC316" s="1"/>
  <c r="Z10"/>
  <c r="Z316" s="1"/>
  <c r="Y10"/>
  <c r="Y316" s="1"/>
  <c r="X10"/>
  <c r="X469" s="1"/>
  <c r="W10"/>
  <c r="W469" s="1"/>
  <c r="V10"/>
  <c r="V316" s="1"/>
  <c r="U10"/>
  <c r="U316" s="1"/>
  <c r="T10"/>
  <c r="T469" s="1"/>
  <c r="S10"/>
  <c r="S469" s="1"/>
  <c r="R10"/>
  <c r="R469" s="1"/>
  <c r="Q10"/>
  <c r="Q316" s="1"/>
  <c r="P10"/>
  <c r="P469" s="1"/>
  <c r="O10"/>
  <c r="O469" s="1"/>
  <c r="N10"/>
  <c r="N316" s="1"/>
  <c r="M10"/>
  <c r="M469" s="1"/>
  <c r="L10"/>
  <c r="L469" s="1"/>
  <c r="K10"/>
  <c r="K316" s="1"/>
  <c r="J10"/>
  <c r="J469" s="1"/>
  <c r="I10"/>
  <c r="I316" s="1"/>
  <c r="AV9"/>
  <c r="AV468" s="1"/>
  <c r="AU9"/>
  <c r="AU468" s="1"/>
  <c r="AT9"/>
  <c r="AT315" s="1"/>
  <c r="AS9"/>
  <c r="AS315" s="1"/>
  <c r="AR9"/>
  <c r="AR468" s="1"/>
  <c r="AQ9"/>
  <c r="AQ468" s="1"/>
  <c r="AP9"/>
  <c r="AP468" s="1"/>
  <c r="AO9"/>
  <c r="AO315" s="1"/>
  <c r="AN9"/>
  <c r="AN468" s="1"/>
  <c r="AM9"/>
  <c r="AM468" s="1"/>
  <c r="AL9"/>
  <c r="AL468" s="1"/>
  <c r="AK9"/>
  <c r="AK468" s="1"/>
  <c r="AJ9"/>
  <c r="AJ468" s="1"/>
  <c r="AI9"/>
  <c r="AI315" s="1"/>
  <c r="AH9"/>
  <c r="AH315" s="1"/>
  <c r="AG9"/>
  <c r="AG315" s="1"/>
  <c r="AF9"/>
  <c r="AF468" s="1"/>
  <c r="AE9"/>
  <c r="AE468" s="1"/>
  <c r="AD9"/>
  <c r="AB9" s="1"/>
  <c r="AC9"/>
  <c r="AC315" s="1"/>
  <c r="Z9"/>
  <c r="Z468" s="1"/>
  <c r="Y9"/>
  <c r="Y468" s="1"/>
  <c r="X9"/>
  <c r="X468" s="1"/>
  <c r="W9"/>
  <c r="W468" s="1"/>
  <c r="V9"/>
  <c r="V468" s="1"/>
  <c r="U9"/>
  <c r="U468" s="1"/>
  <c r="T9"/>
  <c r="T468" s="1"/>
  <c r="S9"/>
  <c r="S468" s="1"/>
  <c r="R9"/>
  <c r="R315" s="1"/>
  <c r="Q9"/>
  <c r="Q468" s="1"/>
  <c r="P9"/>
  <c r="P468" s="1"/>
  <c r="O9"/>
  <c r="O468" s="1"/>
  <c r="N9"/>
  <c r="N468" s="1"/>
  <c r="M9"/>
  <c r="M315" s="1"/>
  <c r="L9"/>
  <c r="L468" s="1"/>
  <c r="K9"/>
  <c r="K468" s="1"/>
  <c r="J9"/>
  <c r="I9"/>
  <c r="I468" s="1"/>
  <c r="AB8"/>
  <c r="AA8"/>
  <c r="AH7"/>
  <c r="AV167" i="67"/>
  <c r="AU167"/>
  <c r="AT167"/>
  <c r="AS167"/>
  <c r="AR167"/>
  <c r="AQ167"/>
  <c r="AP167"/>
  <c r="AO167"/>
  <c r="AN167"/>
  <c r="AM167"/>
  <c r="AL167"/>
  <c r="AK167"/>
  <c r="AJ167"/>
  <c r="AI167"/>
  <c r="AH167"/>
  <c r="AG167"/>
  <c r="AF167"/>
  <c r="AE167"/>
  <c r="AD167"/>
  <c r="AC167"/>
  <c r="Z167"/>
  <c r="Y167"/>
  <c r="X167"/>
  <c r="W167"/>
  <c r="V167"/>
  <c r="U167"/>
  <c r="T167"/>
  <c r="S167"/>
  <c r="R167"/>
  <c r="Q167"/>
  <c r="P167"/>
  <c r="O167"/>
  <c r="N167"/>
  <c r="M167"/>
  <c r="L167"/>
  <c r="K167"/>
  <c r="J167"/>
  <c r="I167"/>
  <c r="D167"/>
  <c r="C167"/>
  <c r="AV154"/>
  <c r="AU154"/>
  <c r="AT154"/>
  <c r="AS154"/>
  <c r="AR154"/>
  <c r="AQ154"/>
  <c r="AP154"/>
  <c r="AO154"/>
  <c r="AN154"/>
  <c r="AM154"/>
  <c r="AL154"/>
  <c r="AK154"/>
  <c r="AJ154"/>
  <c r="AI154"/>
  <c r="AH154"/>
  <c r="AG154"/>
  <c r="AF154"/>
  <c r="AE154"/>
  <c r="AD154"/>
  <c r="AC154"/>
  <c r="Z154"/>
  <c r="Y154"/>
  <c r="X154"/>
  <c r="W154"/>
  <c r="V154"/>
  <c r="U154"/>
  <c r="T154"/>
  <c r="S154"/>
  <c r="R154"/>
  <c r="Q154"/>
  <c r="P154"/>
  <c r="O154"/>
  <c r="N154"/>
  <c r="M154"/>
  <c r="L154"/>
  <c r="K154"/>
  <c r="J154"/>
  <c r="I154"/>
  <c r="D154"/>
  <c r="C154"/>
  <c r="AV119"/>
  <c r="AU119"/>
  <c r="AT119"/>
  <c r="AS119"/>
  <c r="AR119"/>
  <c r="AQ119"/>
  <c r="AP119"/>
  <c r="AO119"/>
  <c r="AN119"/>
  <c r="AM119"/>
  <c r="AL119"/>
  <c r="AK119"/>
  <c r="AJ119"/>
  <c r="AI119"/>
  <c r="AH119"/>
  <c r="AG119"/>
  <c r="AF119"/>
  <c r="AE119"/>
  <c r="AD119"/>
  <c r="AC119"/>
  <c r="Z119"/>
  <c r="Y119"/>
  <c r="X119"/>
  <c r="W119"/>
  <c r="V119"/>
  <c r="U119"/>
  <c r="T119"/>
  <c r="S119"/>
  <c r="R119"/>
  <c r="Q119"/>
  <c r="P119"/>
  <c r="O119"/>
  <c r="N119"/>
  <c r="M119"/>
  <c r="L119"/>
  <c r="K119"/>
  <c r="J119"/>
  <c r="I119"/>
  <c r="D119"/>
  <c r="C119"/>
  <c r="AV106"/>
  <c r="AU106"/>
  <c r="AT106"/>
  <c r="AS106"/>
  <c r="AR106"/>
  <c r="AQ106"/>
  <c r="AP106"/>
  <c r="AO106"/>
  <c r="AN106"/>
  <c r="AM106"/>
  <c r="AL106"/>
  <c r="AK106"/>
  <c r="AJ106"/>
  <c r="AI106"/>
  <c r="AH106"/>
  <c r="AG106"/>
  <c r="AF106"/>
  <c r="AE106"/>
  <c r="AD106"/>
  <c r="AC106"/>
  <c r="Z106"/>
  <c r="Y106"/>
  <c r="X106"/>
  <c r="W106"/>
  <c r="V106"/>
  <c r="U106"/>
  <c r="T106"/>
  <c r="S106"/>
  <c r="R106"/>
  <c r="Q106"/>
  <c r="P106"/>
  <c r="O106"/>
  <c r="N106"/>
  <c r="M106"/>
  <c r="L106"/>
  <c r="K106"/>
  <c r="J106"/>
  <c r="I106"/>
  <c r="D106"/>
  <c r="C106"/>
  <c r="AB94"/>
  <c r="D94" s="1"/>
  <c r="AA94"/>
  <c r="C94" s="1"/>
  <c r="AB93"/>
  <c r="D93" s="1"/>
  <c r="AA93"/>
  <c r="C93" s="1"/>
  <c r="AB92"/>
  <c r="AA92"/>
  <c r="C92" s="1"/>
  <c r="D92"/>
  <c r="AB91"/>
  <c r="AA91"/>
  <c r="C91" s="1"/>
  <c r="D91"/>
  <c r="AB90"/>
  <c r="AA90"/>
  <c r="D90"/>
  <c r="C90"/>
  <c r="AB89"/>
  <c r="D89" s="1"/>
  <c r="AA89"/>
  <c r="C89" s="1"/>
  <c r="AB88"/>
  <c r="D88" s="1"/>
  <c r="AA88"/>
  <c r="C88" s="1"/>
  <c r="AB87"/>
  <c r="D87" s="1"/>
  <c r="AA87"/>
  <c r="C87" s="1"/>
  <c r="AB86"/>
  <c r="AA86"/>
  <c r="C86" s="1"/>
  <c r="D86"/>
  <c r="AB85"/>
  <c r="AA85"/>
  <c r="C85" s="1"/>
  <c r="D85"/>
  <c r="AB84"/>
  <c r="AA84"/>
  <c r="D84"/>
  <c r="C84"/>
  <c r="AV83"/>
  <c r="AU83"/>
  <c r="AT83"/>
  <c r="AS83"/>
  <c r="AR83"/>
  <c r="AQ83"/>
  <c r="AP83"/>
  <c r="AO83"/>
  <c r="AN83"/>
  <c r="AM83"/>
  <c r="AL83"/>
  <c r="AK83"/>
  <c r="AJ83"/>
  <c r="AI83"/>
  <c r="AH83"/>
  <c r="AG83"/>
  <c r="AF83"/>
  <c r="AE83"/>
  <c r="AD83"/>
  <c r="AC83"/>
  <c r="AB83"/>
  <c r="Z83"/>
  <c r="Y83"/>
  <c r="X83"/>
  <c r="W83"/>
  <c r="V83"/>
  <c r="U83"/>
  <c r="T83"/>
  <c r="S83"/>
  <c r="R83"/>
  <c r="Q83"/>
  <c r="P83"/>
  <c r="O83"/>
  <c r="N83"/>
  <c r="M83"/>
  <c r="L83"/>
  <c r="K83"/>
  <c r="J83"/>
  <c r="I83"/>
  <c r="AB82"/>
  <c r="D82" s="1"/>
  <c r="AA82"/>
  <c r="C82" s="1"/>
  <c r="AB81"/>
  <c r="AA81"/>
  <c r="C81" s="1"/>
  <c r="D81"/>
  <c r="AB80"/>
  <c r="AA80"/>
  <c r="C80" s="1"/>
  <c r="D80"/>
  <c r="AB79"/>
  <c r="AA79"/>
  <c r="D79"/>
  <c r="C79"/>
  <c r="AB78"/>
  <c r="AA78"/>
  <c r="C78" s="1"/>
  <c r="D78"/>
  <c r="AV77"/>
  <c r="AU77"/>
  <c r="AT77"/>
  <c r="AS77"/>
  <c r="AR77"/>
  <c r="AQ77"/>
  <c r="AP77"/>
  <c r="AO77"/>
  <c r="AN77"/>
  <c r="AM77"/>
  <c r="AL77"/>
  <c r="AK77"/>
  <c r="AJ77"/>
  <c r="AI77"/>
  <c r="AH77"/>
  <c r="AG77"/>
  <c r="AF77"/>
  <c r="AE77"/>
  <c r="AD77"/>
  <c r="AC77"/>
  <c r="AA77" s="1"/>
  <c r="Z77"/>
  <c r="Y77"/>
  <c r="Y95" s="1"/>
  <c r="X77"/>
  <c r="W77"/>
  <c r="V77"/>
  <c r="U77"/>
  <c r="U95" s="1"/>
  <c r="T77"/>
  <c r="S77"/>
  <c r="R77"/>
  <c r="Q77"/>
  <c r="Q95" s="1"/>
  <c r="P77"/>
  <c r="O77"/>
  <c r="N77"/>
  <c r="M77"/>
  <c r="M95" s="1"/>
  <c r="L77"/>
  <c r="K77"/>
  <c r="J77"/>
  <c r="I77"/>
  <c r="I95" s="1"/>
  <c r="AB76"/>
  <c r="AA76"/>
  <c r="D76"/>
  <c r="C76"/>
  <c r="AB75"/>
  <c r="AA75"/>
  <c r="D75"/>
  <c r="C75"/>
  <c r="AB74"/>
  <c r="AA74"/>
  <c r="D74"/>
  <c r="C74"/>
  <c r="AB73"/>
  <c r="AA73"/>
  <c r="C73" s="1"/>
  <c r="D73"/>
  <c r="AB72"/>
  <c r="AA72"/>
  <c r="D72"/>
  <c r="C72"/>
  <c r="AB71"/>
  <c r="AB167" s="1"/>
  <c r="AA71"/>
  <c r="AA167" s="1"/>
  <c r="AV70"/>
  <c r="AU70"/>
  <c r="AT70"/>
  <c r="AS70"/>
  <c r="AR70"/>
  <c r="AQ70"/>
  <c r="AP70"/>
  <c r="AO70"/>
  <c r="AN70"/>
  <c r="AM70"/>
  <c r="AL70"/>
  <c r="AK70"/>
  <c r="AJ70"/>
  <c r="AI70"/>
  <c r="AH70"/>
  <c r="AG70"/>
  <c r="AF70"/>
  <c r="AE70"/>
  <c r="AD70"/>
  <c r="AB70" s="1"/>
  <c r="AC70"/>
  <c r="Z70"/>
  <c r="Y70"/>
  <c r="X70"/>
  <c r="W70"/>
  <c r="V70"/>
  <c r="U70"/>
  <c r="T70"/>
  <c r="S70"/>
  <c r="R70"/>
  <c r="Q70"/>
  <c r="P70"/>
  <c r="O70"/>
  <c r="N70"/>
  <c r="M70"/>
  <c r="L70"/>
  <c r="K70"/>
  <c r="J70"/>
  <c r="I70"/>
  <c r="AB69"/>
  <c r="D69" s="1"/>
  <c r="AA69"/>
  <c r="C69"/>
  <c r="AB68"/>
  <c r="D68" s="1"/>
  <c r="AA68"/>
  <c r="C68"/>
  <c r="AB67"/>
  <c r="D67" s="1"/>
  <c r="AA67"/>
  <c r="C67"/>
  <c r="AB66"/>
  <c r="D66" s="1"/>
  <c r="AA66"/>
  <c r="C66"/>
  <c r="AV65"/>
  <c r="AU65"/>
  <c r="AT65"/>
  <c r="AS65"/>
  <c r="AR65"/>
  <c r="AQ65"/>
  <c r="AP65"/>
  <c r="AO65"/>
  <c r="AN65"/>
  <c r="AM65"/>
  <c r="AL65"/>
  <c r="AK65"/>
  <c r="AJ65"/>
  <c r="AI65"/>
  <c r="AH65"/>
  <c r="AG65"/>
  <c r="AF65"/>
  <c r="AE65"/>
  <c r="AD65"/>
  <c r="AC65"/>
  <c r="AB64"/>
  <c r="D64" s="1"/>
  <c r="AA64"/>
  <c r="C64" s="1"/>
  <c r="AB63"/>
  <c r="AA63"/>
  <c r="C63" s="1"/>
  <c r="D63"/>
  <c r="AB62"/>
  <c r="D62" s="1"/>
  <c r="AA62"/>
  <c r="C62"/>
  <c r="AB61"/>
  <c r="AA61"/>
  <c r="D61"/>
  <c r="C61"/>
  <c r="AB60"/>
  <c r="D60" s="1"/>
  <c r="AA60"/>
  <c r="C60" s="1"/>
  <c r="AB59"/>
  <c r="D59" s="1"/>
  <c r="AA59"/>
  <c r="C59"/>
  <c r="AB58"/>
  <c r="AB154" s="1"/>
  <c r="AA58"/>
  <c r="AA154" s="1"/>
  <c r="AV57"/>
  <c r="AU57"/>
  <c r="AT57"/>
  <c r="AS57"/>
  <c r="AR57"/>
  <c r="AQ57"/>
  <c r="AP57"/>
  <c r="AO57"/>
  <c r="AN57"/>
  <c r="AM57"/>
  <c r="AL57"/>
  <c r="AK57"/>
  <c r="AJ57"/>
  <c r="AI57"/>
  <c r="AH57"/>
  <c r="AG57"/>
  <c r="AF57"/>
  <c r="AE57"/>
  <c r="AD57"/>
  <c r="AB57" s="1"/>
  <c r="AC57"/>
  <c r="Z57"/>
  <c r="Y57"/>
  <c r="X57"/>
  <c r="W57"/>
  <c r="V57"/>
  <c r="U57"/>
  <c r="T57"/>
  <c r="S57"/>
  <c r="R57"/>
  <c r="Q57"/>
  <c r="P57"/>
  <c r="O57"/>
  <c r="N57"/>
  <c r="M57"/>
  <c r="L57"/>
  <c r="K57"/>
  <c r="J57"/>
  <c r="I57"/>
  <c r="AB56"/>
  <c r="D56" s="1"/>
  <c r="AA56"/>
  <c r="C56"/>
  <c r="AB55"/>
  <c r="D55" s="1"/>
  <c r="AA55"/>
  <c r="C55"/>
  <c r="AB54"/>
  <c r="D54" s="1"/>
  <c r="AA54"/>
  <c r="C54"/>
  <c r="AB53"/>
  <c r="D53" s="1"/>
  <c r="AA53"/>
  <c r="C53"/>
  <c r="F48"/>
  <c r="E48"/>
  <c r="AV47"/>
  <c r="AU47"/>
  <c r="AU190" s="1"/>
  <c r="AT47"/>
  <c r="AT142" s="1"/>
  <c r="AS47"/>
  <c r="AR47"/>
  <c r="AQ47"/>
  <c r="AQ190" s="1"/>
  <c r="AP47"/>
  <c r="AP190" s="1"/>
  <c r="AO47"/>
  <c r="AN47"/>
  <c r="AM47"/>
  <c r="AM190" s="1"/>
  <c r="AL47"/>
  <c r="AL190" s="1"/>
  <c r="AK47"/>
  <c r="AJ47"/>
  <c r="AI47"/>
  <c r="AI190" s="1"/>
  <c r="AH47"/>
  <c r="AH142" s="1"/>
  <c r="AG47"/>
  <c r="AF47"/>
  <c r="AE47"/>
  <c r="AE190" s="1"/>
  <c r="AD47"/>
  <c r="AD142" s="1"/>
  <c r="AC47"/>
  <c r="Z47"/>
  <c r="Y47"/>
  <c r="X47"/>
  <c r="W47"/>
  <c r="W190" s="1"/>
  <c r="V47"/>
  <c r="U47"/>
  <c r="T47"/>
  <c r="S47"/>
  <c r="S190" s="1"/>
  <c r="R47"/>
  <c r="Q47"/>
  <c r="P47"/>
  <c r="O47"/>
  <c r="O190" s="1"/>
  <c r="N47"/>
  <c r="N142" s="1"/>
  <c r="M47"/>
  <c r="L47"/>
  <c r="K47"/>
  <c r="K190" s="1"/>
  <c r="J47"/>
  <c r="I47"/>
  <c r="I190" s="1"/>
  <c r="AV46"/>
  <c r="AU46"/>
  <c r="AT46"/>
  <c r="AT141" s="1"/>
  <c r="AS46"/>
  <c r="AS189" s="1"/>
  <c r="AR46"/>
  <c r="AQ46"/>
  <c r="AP46"/>
  <c r="AO46"/>
  <c r="AO189" s="1"/>
  <c r="AN46"/>
  <c r="AN141" s="1"/>
  <c r="AM46"/>
  <c r="AL46"/>
  <c r="AK46"/>
  <c r="AK189" s="1"/>
  <c r="AJ46"/>
  <c r="AI46"/>
  <c r="AI141" s="1"/>
  <c r="AH46"/>
  <c r="AG46"/>
  <c r="AG189" s="1"/>
  <c r="AF46"/>
  <c r="AE46"/>
  <c r="AD46"/>
  <c r="AD141" s="1"/>
  <c r="AC46"/>
  <c r="AC189" s="1"/>
  <c r="Z46"/>
  <c r="Y46"/>
  <c r="Y189" s="1"/>
  <c r="X46"/>
  <c r="X141" s="1"/>
  <c r="W46"/>
  <c r="V46"/>
  <c r="U46"/>
  <c r="U189" s="1"/>
  <c r="T46"/>
  <c r="S46"/>
  <c r="S141" s="1"/>
  <c r="R46"/>
  <c r="Q46"/>
  <c r="Q189" s="1"/>
  <c r="P46"/>
  <c r="O46"/>
  <c r="N46"/>
  <c r="N141" s="1"/>
  <c r="M46"/>
  <c r="M189" s="1"/>
  <c r="L46"/>
  <c r="K46"/>
  <c r="J46"/>
  <c r="I46"/>
  <c r="I189" s="1"/>
  <c r="AV45"/>
  <c r="AU45"/>
  <c r="AU188" s="1"/>
  <c r="AT45"/>
  <c r="AS45"/>
  <c r="AS140" s="1"/>
  <c r="AR45"/>
  <c r="AQ45"/>
  <c r="AQ188" s="1"/>
  <c r="AP45"/>
  <c r="AO45"/>
  <c r="AN45"/>
  <c r="AN140" s="1"/>
  <c r="AM45"/>
  <c r="AM188" s="1"/>
  <c r="AL45"/>
  <c r="AK45"/>
  <c r="AJ45"/>
  <c r="AI45"/>
  <c r="AI188" s="1"/>
  <c r="AH45"/>
  <c r="AH140" s="1"/>
  <c r="AG45"/>
  <c r="AF45"/>
  <c r="AE45"/>
  <c r="AE188" s="1"/>
  <c r="AD45"/>
  <c r="AC45"/>
  <c r="AC140" s="1"/>
  <c r="Z45"/>
  <c r="Y45"/>
  <c r="X45"/>
  <c r="X140" s="1"/>
  <c r="W45"/>
  <c r="W188" s="1"/>
  <c r="V45"/>
  <c r="U45"/>
  <c r="T45"/>
  <c r="S45"/>
  <c r="S188" s="1"/>
  <c r="R45"/>
  <c r="R140" s="1"/>
  <c r="Q45"/>
  <c r="P45"/>
  <c r="O45"/>
  <c r="O188" s="1"/>
  <c r="N45"/>
  <c r="M45"/>
  <c r="M140" s="1"/>
  <c r="L45"/>
  <c r="K45"/>
  <c r="K188" s="1"/>
  <c r="J45"/>
  <c r="I45"/>
  <c r="AV44"/>
  <c r="AU44"/>
  <c r="AT44"/>
  <c r="AS44"/>
  <c r="AS187" s="1"/>
  <c r="AR44"/>
  <c r="AR139" s="1"/>
  <c r="AQ44"/>
  <c r="AP44"/>
  <c r="AO44"/>
  <c r="AO187" s="1"/>
  <c r="AN44"/>
  <c r="AM44"/>
  <c r="AM139" s="1"/>
  <c r="AL44"/>
  <c r="AK44"/>
  <c r="AK187" s="1"/>
  <c r="AJ44"/>
  <c r="AI44"/>
  <c r="AH44"/>
  <c r="AH139" s="1"/>
  <c r="AG44"/>
  <c r="AG187" s="1"/>
  <c r="AF44"/>
  <c r="AE44"/>
  <c r="AD44"/>
  <c r="AC44"/>
  <c r="AC187" s="1"/>
  <c r="Z44"/>
  <c r="Y44"/>
  <c r="Y187" s="1"/>
  <c r="X44"/>
  <c r="W44"/>
  <c r="W139" s="1"/>
  <c r="V44"/>
  <c r="U44"/>
  <c r="U187" s="1"/>
  <c r="T44"/>
  <c r="S44"/>
  <c r="R44"/>
  <c r="R139" s="1"/>
  <c r="Q44"/>
  <c r="Q187" s="1"/>
  <c r="P44"/>
  <c r="O44"/>
  <c r="N44"/>
  <c r="M44"/>
  <c r="M187" s="1"/>
  <c r="L44"/>
  <c r="L139" s="1"/>
  <c r="K44"/>
  <c r="J44"/>
  <c r="I44"/>
  <c r="I187" s="1"/>
  <c r="AV43"/>
  <c r="AU43"/>
  <c r="AU186" s="1"/>
  <c r="AT43"/>
  <c r="AS43"/>
  <c r="AR43"/>
  <c r="AR138" s="1"/>
  <c r="AQ43"/>
  <c r="AQ186" s="1"/>
  <c r="AP43"/>
  <c r="AO43"/>
  <c r="AN43"/>
  <c r="AM43"/>
  <c r="AM186" s="1"/>
  <c r="AL43"/>
  <c r="AL138" s="1"/>
  <c r="AK43"/>
  <c r="AJ43"/>
  <c r="AI43"/>
  <c r="AI186" s="1"/>
  <c r="AH43"/>
  <c r="AG43"/>
  <c r="AG138" s="1"/>
  <c r="AF43"/>
  <c r="AE43"/>
  <c r="AE186" s="1"/>
  <c r="AD43"/>
  <c r="AC43"/>
  <c r="Z43"/>
  <c r="Y43"/>
  <c r="X43"/>
  <c r="W43"/>
  <c r="W186" s="1"/>
  <c r="V43"/>
  <c r="V138" s="1"/>
  <c r="U43"/>
  <c r="T43"/>
  <c r="S43"/>
  <c r="S186" s="1"/>
  <c r="R43"/>
  <c r="Q43"/>
  <c r="Q138" s="1"/>
  <c r="P43"/>
  <c r="O43"/>
  <c r="O186" s="1"/>
  <c r="N43"/>
  <c r="M43"/>
  <c r="L43"/>
  <c r="L138" s="1"/>
  <c r="K43"/>
  <c r="K186" s="1"/>
  <c r="J43"/>
  <c r="I43"/>
  <c r="AV42"/>
  <c r="AV137" s="1"/>
  <c r="AU42"/>
  <c r="AT42"/>
  <c r="AS42"/>
  <c r="AS185" s="1"/>
  <c r="AR42"/>
  <c r="AQ42"/>
  <c r="AQ137" s="1"/>
  <c r="AP42"/>
  <c r="AO42"/>
  <c r="AO185" s="1"/>
  <c r="AN42"/>
  <c r="AM42"/>
  <c r="AL42"/>
  <c r="AL137" s="1"/>
  <c r="AK42"/>
  <c r="AK185" s="1"/>
  <c r="AJ42"/>
  <c r="AI42"/>
  <c r="AH42"/>
  <c r="AG42"/>
  <c r="AG185" s="1"/>
  <c r="AF42"/>
  <c r="AF137" s="1"/>
  <c r="AE42"/>
  <c r="AD42"/>
  <c r="AC42"/>
  <c r="AC185" s="1"/>
  <c r="Z42"/>
  <c r="Y42"/>
  <c r="Y185" s="1"/>
  <c r="X42"/>
  <c r="W42"/>
  <c r="V42"/>
  <c r="V137" s="1"/>
  <c r="U42"/>
  <c r="U185" s="1"/>
  <c r="T42"/>
  <c r="S42"/>
  <c r="R42"/>
  <c r="Q42"/>
  <c r="Q185" s="1"/>
  <c r="P42"/>
  <c r="P137" s="1"/>
  <c r="O42"/>
  <c r="N42"/>
  <c r="M42"/>
  <c r="M185" s="1"/>
  <c r="L42"/>
  <c r="K42"/>
  <c r="K137" s="1"/>
  <c r="J42"/>
  <c r="I42"/>
  <c r="I185" s="1"/>
  <c r="AV41"/>
  <c r="AV136" s="1"/>
  <c r="AU41"/>
  <c r="AU184" s="1"/>
  <c r="AT41"/>
  <c r="AS41"/>
  <c r="AR41"/>
  <c r="AQ41"/>
  <c r="AQ184" s="1"/>
  <c r="AP41"/>
  <c r="AP136" s="1"/>
  <c r="AO41"/>
  <c r="AN41"/>
  <c r="AM41"/>
  <c r="AM184" s="1"/>
  <c r="AL41"/>
  <c r="AK41"/>
  <c r="AK136" s="1"/>
  <c r="AJ41"/>
  <c r="AI41"/>
  <c r="AI184" s="1"/>
  <c r="AH41"/>
  <c r="AG41"/>
  <c r="AF41"/>
  <c r="AF136" s="1"/>
  <c r="AE41"/>
  <c r="AE184" s="1"/>
  <c r="AD41"/>
  <c r="AC41"/>
  <c r="Z41"/>
  <c r="Z136" s="1"/>
  <c r="Y41"/>
  <c r="X41"/>
  <c r="W41"/>
  <c r="W184" s="1"/>
  <c r="V41"/>
  <c r="U41"/>
  <c r="U136" s="1"/>
  <c r="T41"/>
  <c r="S41"/>
  <c r="S184" s="1"/>
  <c r="R41"/>
  <c r="Q41"/>
  <c r="P41"/>
  <c r="P136" s="1"/>
  <c r="O41"/>
  <c r="O184" s="1"/>
  <c r="N41"/>
  <c r="M41"/>
  <c r="L41"/>
  <c r="K41"/>
  <c r="K184" s="1"/>
  <c r="J41"/>
  <c r="J136" s="1"/>
  <c r="I41"/>
  <c r="AV40"/>
  <c r="AU40"/>
  <c r="AU135" s="1"/>
  <c r="AT40"/>
  <c r="AS40"/>
  <c r="AS183" s="1"/>
  <c r="AR40"/>
  <c r="AQ40"/>
  <c r="AP40"/>
  <c r="AP135" s="1"/>
  <c r="AO40"/>
  <c r="AO183" s="1"/>
  <c r="AN40"/>
  <c r="AM40"/>
  <c r="AL40"/>
  <c r="AK40"/>
  <c r="AK183" s="1"/>
  <c r="AJ40"/>
  <c r="AJ135" s="1"/>
  <c r="AI40"/>
  <c r="AH40"/>
  <c r="AG40"/>
  <c r="AG183" s="1"/>
  <c r="AF40"/>
  <c r="AE40"/>
  <c r="AE135" s="1"/>
  <c r="AD40"/>
  <c r="AC40"/>
  <c r="AC183" s="1"/>
  <c r="Z40"/>
  <c r="Z135" s="1"/>
  <c r="Y40"/>
  <c r="Y183" s="1"/>
  <c r="X40"/>
  <c r="W40"/>
  <c r="V40"/>
  <c r="U40"/>
  <c r="U183" s="1"/>
  <c r="T40"/>
  <c r="T135" s="1"/>
  <c r="S40"/>
  <c r="R40"/>
  <c r="Q40"/>
  <c r="Q183" s="1"/>
  <c r="P40"/>
  <c r="O40"/>
  <c r="O135" s="1"/>
  <c r="N40"/>
  <c r="M40"/>
  <c r="M183" s="1"/>
  <c r="L40"/>
  <c r="K40"/>
  <c r="J40"/>
  <c r="J135" s="1"/>
  <c r="I40"/>
  <c r="I183" s="1"/>
  <c r="AV39"/>
  <c r="AU39"/>
  <c r="AT39"/>
  <c r="AT134" s="1"/>
  <c r="AS39"/>
  <c r="AR39"/>
  <c r="AQ39"/>
  <c r="AP39"/>
  <c r="AO39"/>
  <c r="AO134" s="1"/>
  <c r="AN39"/>
  <c r="AM39"/>
  <c r="AL39"/>
  <c r="AK39"/>
  <c r="AJ39"/>
  <c r="AJ134" s="1"/>
  <c r="AI39"/>
  <c r="AH39"/>
  <c r="AG39"/>
  <c r="AF39"/>
  <c r="AE39"/>
  <c r="AD39"/>
  <c r="AD134" s="1"/>
  <c r="AC39"/>
  <c r="Z39"/>
  <c r="Y39"/>
  <c r="Y134" s="1"/>
  <c r="X39"/>
  <c r="W39"/>
  <c r="W182" s="1"/>
  <c r="V39"/>
  <c r="U39"/>
  <c r="T39"/>
  <c r="T134" s="1"/>
  <c r="S39"/>
  <c r="S182" s="1"/>
  <c r="R39"/>
  <c r="Q39"/>
  <c r="P39"/>
  <c r="O39"/>
  <c r="O182" s="1"/>
  <c r="N39"/>
  <c r="M39"/>
  <c r="L39"/>
  <c r="K39"/>
  <c r="K182" s="1"/>
  <c r="J39"/>
  <c r="I39"/>
  <c r="I134" s="1"/>
  <c r="AV38"/>
  <c r="AU38"/>
  <c r="AT38"/>
  <c r="AS38"/>
  <c r="AS181" s="1"/>
  <c r="AR38"/>
  <c r="AQ38"/>
  <c r="AP38"/>
  <c r="AO38"/>
  <c r="AO181" s="1"/>
  <c r="AN38"/>
  <c r="AN133" s="1"/>
  <c r="AM38"/>
  <c r="AL38"/>
  <c r="AK38"/>
  <c r="AK181" s="1"/>
  <c r="AJ38"/>
  <c r="AI38"/>
  <c r="AI133" s="1"/>
  <c r="AH38"/>
  <c r="AG38"/>
  <c r="AG181" s="1"/>
  <c r="AF38"/>
  <c r="AE38"/>
  <c r="AD38"/>
  <c r="AC38"/>
  <c r="AC181" s="1"/>
  <c r="Z38"/>
  <c r="Y38"/>
  <c r="X38"/>
  <c r="X133" s="1"/>
  <c r="W38"/>
  <c r="V38"/>
  <c r="U38"/>
  <c r="T38"/>
  <c r="S38"/>
  <c r="S133" s="1"/>
  <c r="R38"/>
  <c r="Q38"/>
  <c r="P38"/>
  <c r="O38"/>
  <c r="N38"/>
  <c r="N133" s="1"/>
  <c r="M38"/>
  <c r="L38"/>
  <c r="K38"/>
  <c r="J38"/>
  <c r="I38"/>
  <c r="I181" s="1"/>
  <c r="AV37"/>
  <c r="AU37"/>
  <c r="AU180" s="1"/>
  <c r="AT37"/>
  <c r="AS37"/>
  <c r="AR37"/>
  <c r="AQ37"/>
  <c r="AQ180" s="1"/>
  <c r="AP37"/>
  <c r="AO37"/>
  <c r="AN37"/>
  <c r="AN132" s="1"/>
  <c r="AM37"/>
  <c r="AM180" s="1"/>
  <c r="AL37"/>
  <c r="AK37"/>
  <c r="AJ37"/>
  <c r="AI37"/>
  <c r="AI180" s="1"/>
  <c r="AH37"/>
  <c r="AH132" s="1"/>
  <c r="AG37"/>
  <c r="AF37"/>
  <c r="AE37"/>
  <c r="AE180" s="1"/>
  <c r="AD37"/>
  <c r="AC37"/>
  <c r="Z37"/>
  <c r="Y37"/>
  <c r="X37"/>
  <c r="W37"/>
  <c r="W180" s="1"/>
  <c r="V37"/>
  <c r="U37"/>
  <c r="T37"/>
  <c r="S37"/>
  <c r="S180" s="1"/>
  <c r="R37"/>
  <c r="R132" s="1"/>
  <c r="Q37"/>
  <c r="P37"/>
  <c r="O37"/>
  <c r="O180" s="1"/>
  <c r="N37"/>
  <c r="M37"/>
  <c r="M132" s="1"/>
  <c r="L37"/>
  <c r="K37"/>
  <c r="K180" s="1"/>
  <c r="J37"/>
  <c r="I37"/>
  <c r="AV35"/>
  <c r="AU35"/>
  <c r="AU178" s="1"/>
  <c r="AT35"/>
  <c r="AS35"/>
  <c r="AR35"/>
  <c r="AR130" s="1"/>
  <c r="AQ35"/>
  <c r="AQ178" s="1"/>
  <c r="AP35"/>
  <c r="AO35"/>
  <c r="AN35"/>
  <c r="AM35"/>
  <c r="AM178" s="1"/>
  <c r="AL35"/>
  <c r="AL130" s="1"/>
  <c r="AK35"/>
  <c r="AJ35"/>
  <c r="AI35"/>
  <c r="AI178" s="1"/>
  <c r="AH35"/>
  <c r="AG35"/>
  <c r="AG130" s="1"/>
  <c r="AF35"/>
  <c r="AE35"/>
  <c r="AE178" s="1"/>
  <c r="AD35"/>
  <c r="AC35"/>
  <c r="Z35"/>
  <c r="Y35"/>
  <c r="X35"/>
  <c r="W35"/>
  <c r="W178" s="1"/>
  <c r="V35"/>
  <c r="V130" s="1"/>
  <c r="U35"/>
  <c r="T35"/>
  <c r="S35"/>
  <c r="S178" s="1"/>
  <c r="R35"/>
  <c r="Q35"/>
  <c r="Q130" s="1"/>
  <c r="P35"/>
  <c r="O35"/>
  <c r="O178" s="1"/>
  <c r="N35"/>
  <c r="M35"/>
  <c r="L35"/>
  <c r="L130" s="1"/>
  <c r="K35"/>
  <c r="K178" s="1"/>
  <c r="J35"/>
  <c r="I35"/>
  <c r="AV34"/>
  <c r="AV129" s="1"/>
  <c r="AU34"/>
  <c r="AT34"/>
  <c r="AS34"/>
  <c r="AS177" s="1"/>
  <c r="AR34"/>
  <c r="AQ34"/>
  <c r="AQ129" s="1"/>
  <c r="AP34"/>
  <c r="AO34"/>
  <c r="AO177" s="1"/>
  <c r="AN34"/>
  <c r="AM34"/>
  <c r="AL34"/>
  <c r="AL129" s="1"/>
  <c r="AK34"/>
  <c r="AK177" s="1"/>
  <c r="AJ34"/>
  <c r="AI34"/>
  <c r="AH34"/>
  <c r="AG34"/>
  <c r="AG177" s="1"/>
  <c r="AF34"/>
  <c r="AF129" s="1"/>
  <c r="AE34"/>
  <c r="AD34"/>
  <c r="AC34"/>
  <c r="AC177" s="1"/>
  <c r="Z34"/>
  <c r="Y34"/>
  <c r="Y177" s="1"/>
  <c r="X34"/>
  <c r="W34"/>
  <c r="V34"/>
  <c r="V129" s="1"/>
  <c r="U34"/>
  <c r="U177" s="1"/>
  <c r="T34"/>
  <c r="S34"/>
  <c r="R34"/>
  <c r="Q34"/>
  <c r="Q177" s="1"/>
  <c r="P34"/>
  <c r="P129" s="1"/>
  <c r="O34"/>
  <c r="N34"/>
  <c r="M34"/>
  <c r="M177" s="1"/>
  <c r="L34"/>
  <c r="K34"/>
  <c r="K129" s="1"/>
  <c r="J34"/>
  <c r="I34"/>
  <c r="I177" s="1"/>
  <c r="AV33"/>
  <c r="AV128" s="1"/>
  <c r="AU33"/>
  <c r="AU176" s="1"/>
  <c r="AT33"/>
  <c r="AS33"/>
  <c r="AR33"/>
  <c r="AQ33"/>
  <c r="AQ176" s="1"/>
  <c r="AP33"/>
  <c r="AP128" s="1"/>
  <c r="AO33"/>
  <c r="AN33"/>
  <c r="AM33"/>
  <c r="AM176" s="1"/>
  <c r="AL33"/>
  <c r="AK33"/>
  <c r="AJ33"/>
  <c r="AI33"/>
  <c r="AI176" s="1"/>
  <c r="AH33"/>
  <c r="AG33"/>
  <c r="AF33"/>
  <c r="AF128" s="1"/>
  <c r="AE33"/>
  <c r="AE176" s="1"/>
  <c r="AD33"/>
  <c r="AC33"/>
  <c r="Z33"/>
  <c r="Z128" s="1"/>
  <c r="Y33"/>
  <c r="X33"/>
  <c r="W33"/>
  <c r="W176" s="1"/>
  <c r="V33"/>
  <c r="U33"/>
  <c r="U128" s="1"/>
  <c r="T33"/>
  <c r="S33"/>
  <c r="S176" s="1"/>
  <c r="R33"/>
  <c r="Q33"/>
  <c r="P33"/>
  <c r="O33"/>
  <c r="O176" s="1"/>
  <c r="N33"/>
  <c r="M33"/>
  <c r="L33"/>
  <c r="K33"/>
  <c r="K176" s="1"/>
  <c r="J33"/>
  <c r="J128" s="1"/>
  <c r="I33"/>
  <c r="AV32"/>
  <c r="AU32"/>
  <c r="AU127" s="1"/>
  <c r="AT32"/>
  <c r="AS32"/>
  <c r="AS175" s="1"/>
  <c r="AR32"/>
  <c r="AQ32"/>
  <c r="AP32"/>
  <c r="AP127" s="1"/>
  <c r="AO32"/>
  <c r="AO175" s="1"/>
  <c r="AN32"/>
  <c r="AM32"/>
  <c r="AL32"/>
  <c r="AK32"/>
  <c r="AK175" s="1"/>
  <c r="AJ32"/>
  <c r="AI32"/>
  <c r="AH32"/>
  <c r="AG32"/>
  <c r="AG175" s="1"/>
  <c r="AF32"/>
  <c r="AE32"/>
  <c r="AE127" s="1"/>
  <c r="AD32"/>
  <c r="AC32"/>
  <c r="AC175" s="1"/>
  <c r="Z32"/>
  <c r="Z127" s="1"/>
  <c r="Y32"/>
  <c r="Y175" s="1"/>
  <c r="X32"/>
  <c r="W32"/>
  <c r="V32"/>
  <c r="U32"/>
  <c r="U175" s="1"/>
  <c r="T32"/>
  <c r="T127" s="1"/>
  <c r="S32"/>
  <c r="R32"/>
  <c r="Q32"/>
  <c r="Q175" s="1"/>
  <c r="P32"/>
  <c r="O32"/>
  <c r="O127" s="1"/>
  <c r="N32"/>
  <c r="M32"/>
  <c r="M175" s="1"/>
  <c r="L32"/>
  <c r="K32"/>
  <c r="J32"/>
  <c r="J127" s="1"/>
  <c r="I32"/>
  <c r="I175" s="1"/>
  <c r="AV31"/>
  <c r="AU31"/>
  <c r="AT31"/>
  <c r="AT126" s="1"/>
  <c r="AS31"/>
  <c r="AR31"/>
  <c r="AQ31"/>
  <c r="AP31"/>
  <c r="AO31"/>
  <c r="AO126" s="1"/>
  <c r="AN31"/>
  <c r="AM31"/>
  <c r="AL31"/>
  <c r="AK31"/>
  <c r="AJ31"/>
  <c r="AJ126" s="1"/>
  <c r="AI31"/>
  <c r="AH31"/>
  <c r="AG31"/>
  <c r="AF31"/>
  <c r="AE31"/>
  <c r="AD31"/>
  <c r="AD126" s="1"/>
  <c r="AC31"/>
  <c r="Z31"/>
  <c r="Y31"/>
  <c r="Y126" s="1"/>
  <c r="X31"/>
  <c r="W31"/>
  <c r="W174" s="1"/>
  <c r="V31"/>
  <c r="U31"/>
  <c r="T31"/>
  <c r="T126" s="1"/>
  <c r="S31"/>
  <c r="S174" s="1"/>
  <c r="R31"/>
  <c r="Q31"/>
  <c r="P31"/>
  <c r="O31"/>
  <c r="O174" s="1"/>
  <c r="N31"/>
  <c r="M31"/>
  <c r="L31"/>
  <c r="K31"/>
  <c r="K174" s="1"/>
  <c r="J31"/>
  <c r="I31"/>
  <c r="I126" s="1"/>
  <c r="AV29"/>
  <c r="AU29"/>
  <c r="AU172" s="1"/>
  <c r="AT29"/>
  <c r="AS29"/>
  <c r="AS124" s="1"/>
  <c r="AR29"/>
  <c r="AQ29"/>
  <c r="AQ172" s="1"/>
  <c r="AP29"/>
  <c r="AO29"/>
  <c r="AN29"/>
  <c r="AN124" s="1"/>
  <c r="AM29"/>
  <c r="AM172" s="1"/>
  <c r="AL29"/>
  <c r="AK29"/>
  <c r="AJ29"/>
  <c r="AI29"/>
  <c r="AI172" s="1"/>
  <c r="AH29"/>
  <c r="AH124" s="1"/>
  <c r="AG29"/>
  <c r="AF29"/>
  <c r="AE29"/>
  <c r="AE172" s="1"/>
  <c r="AD29"/>
  <c r="AC29"/>
  <c r="AC124" s="1"/>
  <c r="Z29"/>
  <c r="Y29"/>
  <c r="X29"/>
  <c r="W29"/>
  <c r="W172" s="1"/>
  <c r="V29"/>
  <c r="U29"/>
  <c r="T29"/>
  <c r="S29"/>
  <c r="S172" s="1"/>
  <c r="R29"/>
  <c r="R124" s="1"/>
  <c r="Q29"/>
  <c r="P29"/>
  <c r="O29"/>
  <c r="O172" s="1"/>
  <c r="N29"/>
  <c r="M29"/>
  <c r="M124" s="1"/>
  <c r="L29"/>
  <c r="K29"/>
  <c r="K172" s="1"/>
  <c r="J29"/>
  <c r="I29"/>
  <c r="AV28"/>
  <c r="AU28"/>
  <c r="AT28"/>
  <c r="AS28"/>
  <c r="AS171" s="1"/>
  <c r="AR28"/>
  <c r="AR123" s="1"/>
  <c r="AQ28"/>
  <c r="AP28"/>
  <c r="AO28"/>
  <c r="AO171" s="1"/>
  <c r="AN28"/>
  <c r="AM28"/>
  <c r="AM123" s="1"/>
  <c r="AL28"/>
  <c r="AK28"/>
  <c r="AK171" s="1"/>
  <c r="AJ28"/>
  <c r="AI28"/>
  <c r="AH28"/>
  <c r="AH123" s="1"/>
  <c r="AG28"/>
  <c r="AG171" s="1"/>
  <c r="AF28"/>
  <c r="AE28"/>
  <c r="AD28"/>
  <c r="AC28"/>
  <c r="AC171" s="1"/>
  <c r="Z28"/>
  <c r="Y28"/>
  <c r="Y171" s="1"/>
  <c r="X28"/>
  <c r="W28"/>
  <c r="W123" s="1"/>
  <c r="V28"/>
  <c r="U28"/>
  <c r="U171" s="1"/>
  <c r="T28"/>
  <c r="S28"/>
  <c r="R28"/>
  <c r="R123" s="1"/>
  <c r="Q28"/>
  <c r="Q171" s="1"/>
  <c r="P28"/>
  <c r="O28"/>
  <c r="N28"/>
  <c r="M28"/>
  <c r="M171" s="1"/>
  <c r="L28"/>
  <c r="L123" s="1"/>
  <c r="K28"/>
  <c r="J28"/>
  <c r="I28"/>
  <c r="I171" s="1"/>
  <c r="AV27"/>
  <c r="AU27"/>
  <c r="AU170" s="1"/>
  <c r="AT27"/>
  <c r="AS27"/>
  <c r="AR27"/>
  <c r="AR122" s="1"/>
  <c r="AQ27"/>
  <c r="AQ170" s="1"/>
  <c r="AP27"/>
  <c r="AO27"/>
  <c r="AN27"/>
  <c r="AM27"/>
  <c r="AM170" s="1"/>
  <c r="AL27"/>
  <c r="AL122" s="1"/>
  <c r="AK27"/>
  <c r="AJ27"/>
  <c r="AI27"/>
  <c r="AI170" s="1"/>
  <c r="AH27"/>
  <c r="AG27"/>
  <c r="AG122" s="1"/>
  <c r="AF27"/>
  <c r="AE27"/>
  <c r="AE170" s="1"/>
  <c r="AD27"/>
  <c r="AC27"/>
  <c r="Z27"/>
  <c r="Y27"/>
  <c r="X27"/>
  <c r="W27"/>
  <c r="W170" s="1"/>
  <c r="V27"/>
  <c r="V122" s="1"/>
  <c r="U27"/>
  <c r="T27"/>
  <c r="S27"/>
  <c r="S170" s="1"/>
  <c r="R27"/>
  <c r="Q27"/>
  <c r="Q122" s="1"/>
  <c r="P27"/>
  <c r="O27"/>
  <c r="O170" s="1"/>
  <c r="N27"/>
  <c r="M27"/>
  <c r="L27"/>
  <c r="L122" s="1"/>
  <c r="K27"/>
  <c r="K170" s="1"/>
  <c r="J27"/>
  <c r="I27"/>
  <c r="AV26"/>
  <c r="AV121" s="1"/>
  <c r="AU26"/>
  <c r="AT26"/>
  <c r="AS26"/>
  <c r="AS169" s="1"/>
  <c r="AR26"/>
  <c r="AQ26"/>
  <c r="AQ121" s="1"/>
  <c r="AP26"/>
  <c r="AO26"/>
  <c r="AO169" s="1"/>
  <c r="AN26"/>
  <c r="AM26"/>
  <c r="AL26"/>
  <c r="AL121" s="1"/>
  <c r="AK26"/>
  <c r="AK169" s="1"/>
  <c r="AJ26"/>
  <c r="AI26"/>
  <c r="AH26"/>
  <c r="AG26"/>
  <c r="AG169" s="1"/>
  <c r="AF26"/>
  <c r="AF121" s="1"/>
  <c r="AE26"/>
  <c r="AD26"/>
  <c r="AC26"/>
  <c r="AC169" s="1"/>
  <c r="Z26"/>
  <c r="Y26"/>
  <c r="Y169" s="1"/>
  <c r="X26"/>
  <c r="W26"/>
  <c r="V26"/>
  <c r="V121" s="1"/>
  <c r="U26"/>
  <c r="U169" s="1"/>
  <c r="T26"/>
  <c r="S26"/>
  <c r="R26"/>
  <c r="Q26"/>
  <c r="Q169" s="1"/>
  <c r="P26"/>
  <c r="P121" s="1"/>
  <c r="O26"/>
  <c r="N26"/>
  <c r="M26"/>
  <c r="M169" s="1"/>
  <c r="L26"/>
  <c r="K26"/>
  <c r="K121" s="1"/>
  <c r="J26"/>
  <c r="I26"/>
  <c r="I169" s="1"/>
  <c r="AV25"/>
  <c r="AV120" s="1"/>
  <c r="AU25"/>
  <c r="AU168" s="1"/>
  <c r="AT25"/>
  <c r="AS25"/>
  <c r="AR25"/>
  <c r="AQ25"/>
  <c r="AQ168" s="1"/>
  <c r="AP25"/>
  <c r="AP120" s="1"/>
  <c r="AO25"/>
  <c r="AN25"/>
  <c r="AM25"/>
  <c r="AM168" s="1"/>
  <c r="AL25"/>
  <c r="AK25"/>
  <c r="AK120" s="1"/>
  <c r="AJ25"/>
  <c r="AI25"/>
  <c r="AI168" s="1"/>
  <c r="AH25"/>
  <c r="AG25"/>
  <c r="AF25"/>
  <c r="AF120" s="1"/>
  <c r="AE25"/>
  <c r="AE168" s="1"/>
  <c r="AD25"/>
  <c r="AC25"/>
  <c r="Z25"/>
  <c r="Z120" s="1"/>
  <c r="Y25"/>
  <c r="X25"/>
  <c r="W25"/>
  <c r="W168" s="1"/>
  <c r="V25"/>
  <c r="U25"/>
  <c r="U120" s="1"/>
  <c r="T25"/>
  <c r="S25"/>
  <c r="R25"/>
  <c r="Q25"/>
  <c r="P25"/>
  <c r="P120" s="1"/>
  <c r="O25"/>
  <c r="O168" s="1"/>
  <c r="N25"/>
  <c r="M25"/>
  <c r="L25"/>
  <c r="K25"/>
  <c r="J25"/>
  <c r="J168" s="1"/>
  <c r="I25"/>
  <c r="AB24"/>
  <c r="AA24"/>
  <c r="AV22"/>
  <c r="AV117" s="1"/>
  <c r="AU22"/>
  <c r="AT22"/>
  <c r="AS22"/>
  <c r="AS165" s="1"/>
  <c r="AR22"/>
  <c r="AR165" s="1"/>
  <c r="AQ22"/>
  <c r="AQ117" s="1"/>
  <c r="AP22"/>
  <c r="AO22"/>
  <c r="AO165" s="1"/>
  <c r="AN22"/>
  <c r="AN165" s="1"/>
  <c r="AM22"/>
  <c r="AL22"/>
  <c r="AL117" s="1"/>
  <c r="AK22"/>
  <c r="AK165" s="1"/>
  <c r="AJ22"/>
  <c r="AJ165" s="1"/>
  <c r="AI22"/>
  <c r="AH22"/>
  <c r="AG22"/>
  <c r="AG165" s="1"/>
  <c r="AF22"/>
  <c r="AF117" s="1"/>
  <c r="AE22"/>
  <c r="AD22"/>
  <c r="AC22"/>
  <c r="AC165" s="1"/>
  <c r="Z22"/>
  <c r="Y22"/>
  <c r="Y165" s="1"/>
  <c r="X22"/>
  <c r="X165" s="1"/>
  <c r="W22"/>
  <c r="W117" s="1"/>
  <c r="V22"/>
  <c r="U22"/>
  <c r="U165" s="1"/>
  <c r="T22"/>
  <c r="T165" s="1"/>
  <c r="S22"/>
  <c r="S117" s="1"/>
  <c r="R22"/>
  <c r="Q22"/>
  <c r="Q165" s="1"/>
  <c r="P22"/>
  <c r="P165" s="1"/>
  <c r="O22"/>
  <c r="O117" s="1"/>
  <c r="N22"/>
  <c r="M22"/>
  <c r="M165" s="1"/>
  <c r="L22"/>
  <c r="L165" s="1"/>
  <c r="K22"/>
  <c r="K117" s="1"/>
  <c r="J22"/>
  <c r="I22"/>
  <c r="I165" s="1"/>
  <c r="AV21"/>
  <c r="AU21"/>
  <c r="AU164" s="1"/>
  <c r="AT21"/>
  <c r="AT164" s="1"/>
  <c r="AS21"/>
  <c r="AS116" s="1"/>
  <c r="AR21"/>
  <c r="AQ21"/>
  <c r="AQ164" s="1"/>
  <c r="AP21"/>
  <c r="AP164" s="1"/>
  <c r="AO21"/>
  <c r="AO116" s="1"/>
  <c r="AN21"/>
  <c r="AM21"/>
  <c r="AM164" s="1"/>
  <c r="AL21"/>
  <c r="AL164" s="1"/>
  <c r="AK21"/>
  <c r="AK116" s="1"/>
  <c r="AJ21"/>
  <c r="AI21"/>
  <c r="AI164" s="1"/>
  <c r="AH21"/>
  <c r="AH164" s="1"/>
  <c r="AG21"/>
  <c r="AG116" s="1"/>
  <c r="AF21"/>
  <c r="AE21"/>
  <c r="AE164" s="1"/>
  <c r="AD21"/>
  <c r="AD164" s="1"/>
  <c r="AC21"/>
  <c r="AC116" s="1"/>
  <c r="Z21"/>
  <c r="Z164" s="1"/>
  <c r="Y21"/>
  <c r="Y116" s="1"/>
  <c r="X21"/>
  <c r="W21"/>
  <c r="W164" s="1"/>
  <c r="V21"/>
  <c r="V164" s="1"/>
  <c r="U21"/>
  <c r="U116" s="1"/>
  <c r="T21"/>
  <c r="S21"/>
  <c r="S164" s="1"/>
  <c r="R21"/>
  <c r="R164" s="1"/>
  <c r="Q21"/>
  <c r="Q116" s="1"/>
  <c r="P21"/>
  <c r="O21"/>
  <c r="O164" s="1"/>
  <c r="N21"/>
  <c r="N164" s="1"/>
  <c r="M21"/>
  <c r="M116" s="1"/>
  <c r="L21"/>
  <c r="K21"/>
  <c r="K164" s="1"/>
  <c r="J21"/>
  <c r="J164" s="1"/>
  <c r="I21"/>
  <c r="I116" s="1"/>
  <c r="AV20"/>
  <c r="AV163" s="1"/>
  <c r="AU20"/>
  <c r="AU115" s="1"/>
  <c r="AT20"/>
  <c r="AS20"/>
  <c r="AS163" s="1"/>
  <c r="AR20"/>
  <c r="AR163" s="1"/>
  <c r="AQ20"/>
  <c r="AQ115" s="1"/>
  <c r="AP20"/>
  <c r="AO20"/>
  <c r="AO163" s="1"/>
  <c r="AN20"/>
  <c r="AN163" s="1"/>
  <c r="AM20"/>
  <c r="AM115" s="1"/>
  <c r="AL20"/>
  <c r="AK20"/>
  <c r="AK163" s="1"/>
  <c r="AJ20"/>
  <c r="AJ163" s="1"/>
  <c r="AI20"/>
  <c r="AI115" s="1"/>
  <c r="AH20"/>
  <c r="AG20"/>
  <c r="AG163" s="1"/>
  <c r="AF20"/>
  <c r="AF163" s="1"/>
  <c r="AE20"/>
  <c r="AE115" s="1"/>
  <c r="AD20"/>
  <c r="AC20"/>
  <c r="AC163" s="1"/>
  <c r="Z20"/>
  <c r="Y20"/>
  <c r="Y163" s="1"/>
  <c r="X20"/>
  <c r="X163" s="1"/>
  <c r="W20"/>
  <c r="W115" s="1"/>
  <c r="V20"/>
  <c r="U20"/>
  <c r="U163" s="1"/>
  <c r="T20"/>
  <c r="T163" s="1"/>
  <c r="S20"/>
  <c r="S115" s="1"/>
  <c r="R20"/>
  <c r="Q20"/>
  <c r="Q163" s="1"/>
  <c r="P20"/>
  <c r="P163" s="1"/>
  <c r="O20"/>
  <c r="O115" s="1"/>
  <c r="N20"/>
  <c r="M20"/>
  <c r="M163" s="1"/>
  <c r="L20"/>
  <c r="L163" s="1"/>
  <c r="K20"/>
  <c r="K115" s="1"/>
  <c r="J20"/>
  <c r="I20"/>
  <c r="I163" s="1"/>
  <c r="AV19"/>
  <c r="AU19"/>
  <c r="AU162" s="1"/>
  <c r="AT19"/>
  <c r="AT162" s="1"/>
  <c r="AS19"/>
  <c r="AS114" s="1"/>
  <c r="AR19"/>
  <c r="AQ19"/>
  <c r="AQ162" s="1"/>
  <c r="AP19"/>
  <c r="AP162" s="1"/>
  <c r="AO19"/>
  <c r="AO114" s="1"/>
  <c r="AN19"/>
  <c r="AM19"/>
  <c r="AM162" s="1"/>
  <c r="AL19"/>
  <c r="AL162" s="1"/>
  <c r="AK19"/>
  <c r="AK114" s="1"/>
  <c r="AJ19"/>
  <c r="AI19"/>
  <c r="AI162" s="1"/>
  <c r="AH19"/>
  <c r="AH162" s="1"/>
  <c r="AG19"/>
  <c r="AG114" s="1"/>
  <c r="AF19"/>
  <c r="AE19"/>
  <c r="AE162" s="1"/>
  <c r="AD19"/>
  <c r="AD162" s="1"/>
  <c r="AC19"/>
  <c r="AC114" s="1"/>
  <c r="Z19"/>
  <c r="Z162" s="1"/>
  <c r="Y19"/>
  <c r="Y114" s="1"/>
  <c r="X19"/>
  <c r="W19"/>
  <c r="W162" s="1"/>
  <c r="V19"/>
  <c r="V162" s="1"/>
  <c r="U19"/>
  <c r="U114" s="1"/>
  <c r="T19"/>
  <c r="S19"/>
  <c r="S162" s="1"/>
  <c r="R19"/>
  <c r="R162" s="1"/>
  <c r="Q19"/>
  <c r="Q114" s="1"/>
  <c r="P19"/>
  <c r="O19"/>
  <c r="O162" s="1"/>
  <c r="N19"/>
  <c r="N162" s="1"/>
  <c r="M19"/>
  <c r="M114" s="1"/>
  <c r="L19"/>
  <c r="K19"/>
  <c r="K162" s="1"/>
  <c r="J19"/>
  <c r="J162" s="1"/>
  <c r="I19"/>
  <c r="I114" s="1"/>
  <c r="AV17"/>
  <c r="AU17"/>
  <c r="AU160" s="1"/>
  <c r="AT17"/>
  <c r="AT160" s="1"/>
  <c r="AS17"/>
  <c r="AS112" s="1"/>
  <c r="AR17"/>
  <c r="AQ17"/>
  <c r="AQ160" s="1"/>
  <c r="AP17"/>
  <c r="AP160" s="1"/>
  <c r="AO17"/>
  <c r="AO112" s="1"/>
  <c r="AN17"/>
  <c r="AM17"/>
  <c r="AM160" s="1"/>
  <c r="AL17"/>
  <c r="AL160" s="1"/>
  <c r="AK17"/>
  <c r="AK112" s="1"/>
  <c r="AJ17"/>
  <c r="AI17"/>
  <c r="AI160" s="1"/>
  <c r="AH17"/>
  <c r="AH160" s="1"/>
  <c r="AG17"/>
  <c r="AG112" s="1"/>
  <c r="AF17"/>
  <c r="AE17"/>
  <c r="AE160" s="1"/>
  <c r="AD17"/>
  <c r="AD160" s="1"/>
  <c r="AC17"/>
  <c r="AC112" s="1"/>
  <c r="Z17"/>
  <c r="Z160" s="1"/>
  <c r="Y17"/>
  <c r="Y112" s="1"/>
  <c r="X17"/>
  <c r="W17"/>
  <c r="W160" s="1"/>
  <c r="V17"/>
  <c r="V160" s="1"/>
  <c r="U17"/>
  <c r="U112" s="1"/>
  <c r="T17"/>
  <c r="S17"/>
  <c r="S160" s="1"/>
  <c r="R17"/>
  <c r="R160" s="1"/>
  <c r="Q17"/>
  <c r="Q112" s="1"/>
  <c r="P17"/>
  <c r="O17"/>
  <c r="O160" s="1"/>
  <c r="N17"/>
  <c r="N160" s="1"/>
  <c r="M17"/>
  <c r="M112" s="1"/>
  <c r="L17"/>
  <c r="K17"/>
  <c r="K160" s="1"/>
  <c r="J17"/>
  <c r="J160" s="1"/>
  <c r="I17"/>
  <c r="I112" s="1"/>
  <c r="AV16"/>
  <c r="AV159" s="1"/>
  <c r="AU16"/>
  <c r="AU111" s="1"/>
  <c r="AT16"/>
  <c r="AS16"/>
  <c r="AS159" s="1"/>
  <c r="AR16"/>
  <c r="AR159" s="1"/>
  <c r="AQ16"/>
  <c r="AQ111" s="1"/>
  <c r="AP16"/>
  <c r="AO16"/>
  <c r="AO159" s="1"/>
  <c r="AN16"/>
  <c r="AN159" s="1"/>
  <c r="AM16"/>
  <c r="AM111" s="1"/>
  <c r="AL16"/>
  <c r="AK16"/>
  <c r="AK159" s="1"/>
  <c r="AJ16"/>
  <c r="AJ159" s="1"/>
  <c r="AI16"/>
  <c r="AI111" s="1"/>
  <c r="AH16"/>
  <c r="AG16"/>
  <c r="AG159" s="1"/>
  <c r="AF16"/>
  <c r="AF159" s="1"/>
  <c r="AE16"/>
  <c r="AE111" s="1"/>
  <c r="AD16"/>
  <c r="AC16"/>
  <c r="AC159" s="1"/>
  <c r="Z16"/>
  <c r="Y16"/>
  <c r="Y159" s="1"/>
  <c r="X16"/>
  <c r="X159" s="1"/>
  <c r="W16"/>
  <c r="W111" s="1"/>
  <c r="V16"/>
  <c r="U16"/>
  <c r="U159" s="1"/>
  <c r="T16"/>
  <c r="T159" s="1"/>
  <c r="S16"/>
  <c r="S111" s="1"/>
  <c r="R16"/>
  <c r="Q16"/>
  <c r="Q159" s="1"/>
  <c r="P16"/>
  <c r="P159" s="1"/>
  <c r="O16"/>
  <c r="O111" s="1"/>
  <c r="N16"/>
  <c r="M16"/>
  <c r="M159" s="1"/>
  <c r="L16"/>
  <c r="L159" s="1"/>
  <c r="K16"/>
  <c r="K111" s="1"/>
  <c r="J16"/>
  <c r="I16"/>
  <c r="I159" s="1"/>
  <c r="AV15"/>
  <c r="AU15"/>
  <c r="AU158" s="1"/>
  <c r="AT15"/>
  <c r="AT158" s="1"/>
  <c r="AS15"/>
  <c r="AS110" s="1"/>
  <c r="AR15"/>
  <c r="AQ15"/>
  <c r="AQ158" s="1"/>
  <c r="AP15"/>
  <c r="AP158" s="1"/>
  <c r="AO15"/>
  <c r="AO110" s="1"/>
  <c r="AN15"/>
  <c r="AM15"/>
  <c r="AM158" s="1"/>
  <c r="AL15"/>
  <c r="AL158" s="1"/>
  <c r="AK15"/>
  <c r="AK110" s="1"/>
  <c r="AJ15"/>
  <c r="AI15"/>
  <c r="AI158" s="1"/>
  <c r="AH15"/>
  <c r="AH158" s="1"/>
  <c r="AG15"/>
  <c r="AG110" s="1"/>
  <c r="AF15"/>
  <c r="AE15"/>
  <c r="AE158" s="1"/>
  <c r="AD15"/>
  <c r="AD158" s="1"/>
  <c r="AC15"/>
  <c r="AC110" s="1"/>
  <c r="Z15"/>
  <c r="Z158" s="1"/>
  <c r="Y15"/>
  <c r="Y110" s="1"/>
  <c r="X15"/>
  <c r="W15"/>
  <c r="W158" s="1"/>
  <c r="V15"/>
  <c r="V158" s="1"/>
  <c r="U15"/>
  <c r="U110" s="1"/>
  <c r="T15"/>
  <c r="S15"/>
  <c r="S158" s="1"/>
  <c r="R15"/>
  <c r="R158" s="1"/>
  <c r="Q15"/>
  <c r="Q110" s="1"/>
  <c r="P15"/>
  <c r="O15"/>
  <c r="O158" s="1"/>
  <c r="N15"/>
  <c r="N158" s="1"/>
  <c r="M15"/>
  <c r="M110" s="1"/>
  <c r="L15"/>
  <c r="K15"/>
  <c r="K158" s="1"/>
  <c r="J15"/>
  <c r="J158" s="1"/>
  <c r="I15"/>
  <c r="I110" s="1"/>
  <c r="AV14"/>
  <c r="AV157" s="1"/>
  <c r="AU14"/>
  <c r="AU109" s="1"/>
  <c r="AT14"/>
  <c r="AS14"/>
  <c r="AS157" s="1"/>
  <c r="AR14"/>
  <c r="AR157" s="1"/>
  <c r="AQ14"/>
  <c r="AQ109" s="1"/>
  <c r="AP14"/>
  <c r="AO14"/>
  <c r="AO157" s="1"/>
  <c r="AN14"/>
  <c r="AN157" s="1"/>
  <c r="AM14"/>
  <c r="AM109" s="1"/>
  <c r="AL14"/>
  <c r="AK14"/>
  <c r="AK157" s="1"/>
  <c r="AJ14"/>
  <c r="AJ157" s="1"/>
  <c r="AI14"/>
  <c r="AI109" s="1"/>
  <c r="AH14"/>
  <c r="AG14"/>
  <c r="AG157" s="1"/>
  <c r="AF14"/>
  <c r="AF157" s="1"/>
  <c r="AE14"/>
  <c r="AE109" s="1"/>
  <c r="AD14"/>
  <c r="AC14"/>
  <c r="AC157" s="1"/>
  <c r="Z14"/>
  <c r="Y14"/>
  <c r="Y157" s="1"/>
  <c r="X14"/>
  <c r="X157" s="1"/>
  <c r="W14"/>
  <c r="W109" s="1"/>
  <c r="V14"/>
  <c r="U14"/>
  <c r="U157" s="1"/>
  <c r="T14"/>
  <c r="T157" s="1"/>
  <c r="S14"/>
  <c r="S109" s="1"/>
  <c r="R14"/>
  <c r="Q14"/>
  <c r="Q157" s="1"/>
  <c r="P14"/>
  <c r="P157" s="1"/>
  <c r="O14"/>
  <c r="O109" s="1"/>
  <c r="N14"/>
  <c r="M14"/>
  <c r="M157" s="1"/>
  <c r="L14"/>
  <c r="L157" s="1"/>
  <c r="K14"/>
  <c r="K109" s="1"/>
  <c r="J14"/>
  <c r="I14"/>
  <c r="I157" s="1"/>
  <c r="AV13"/>
  <c r="AU13"/>
  <c r="AU156" s="1"/>
  <c r="AT13"/>
  <c r="AT156" s="1"/>
  <c r="AS13"/>
  <c r="AS108" s="1"/>
  <c r="AR13"/>
  <c r="AQ13"/>
  <c r="AQ156" s="1"/>
  <c r="AP13"/>
  <c r="AP156" s="1"/>
  <c r="AO13"/>
  <c r="AO108" s="1"/>
  <c r="AN13"/>
  <c r="AM13"/>
  <c r="AM156" s="1"/>
  <c r="AL13"/>
  <c r="AL156" s="1"/>
  <c r="AK13"/>
  <c r="AK108" s="1"/>
  <c r="AJ13"/>
  <c r="AI13"/>
  <c r="AI156" s="1"/>
  <c r="AH13"/>
  <c r="AH156" s="1"/>
  <c r="AG13"/>
  <c r="AG108" s="1"/>
  <c r="AF13"/>
  <c r="AE13"/>
  <c r="AE156" s="1"/>
  <c r="AD13"/>
  <c r="AD156" s="1"/>
  <c r="AC13"/>
  <c r="AC108" s="1"/>
  <c r="Z13"/>
  <c r="Z156" s="1"/>
  <c r="Y13"/>
  <c r="Y108" s="1"/>
  <c r="X13"/>
  <c r="W13"/>
  <c r="W156" s="1"/>
  <c r="V13"/>
  <c r="V156" s="1"/>
  <c r="U13"/>
  <c r="U108" s="1"/>
  <c r="T13"/>
  <c r="S13"/>
  <c r="S156" s="1"/>
  <c r="R13"/>
  <c r="R156" s="1"/>
  <c r="Q13"/>
  <c r="Q108" s="1"/>
  <c r="P13"/>
  <c r="O13"/>
  <c r="O156" s="1"/>
  <c r="N13"/>
  <c r="N156" s="1"/>
  <c r="M13"/>
  <c r="M108" s="1"/>
  <c r="L13"/>
  <c r="K13"/>
  <c r="K156" s="1"/>
  <c r="J13"/>
  <c r="J156" s="1"/>
  <c r="I13"/>
  <c r="I108" s="1"/>
  <c r="AV12"/>
  <c r="AV155" s="1"/>
  <c r="AU12"/>
  <c r="AU107" s="1"/>
  <c r="AT12"/>
  <c r="AS12"/>
  <c r="AS155" s="1"/>
  <c r="AR12"/>
  <c r="AR155" s="1"/>
  <c r="AQ12"/>
  <c r="AQ107" s="1"/>
  <c r="AP12"/>
  <c r="AO12"/>
  <c r="AO155" s="1"/>
  <c r="AN12"/>
  <c r="AN155" s="1"/>
  <c r="AM12"/>
  <c r="AM107" s="1"/>
  <c r="AL12"/>
  <c r="AK12"/>
  <c r="AK155" s="1"/>
  <c r="AJ12"/>
  <c r="AJ155" s="1"/>
  <c r="AI12"/>
  <c r="AI107" s="1"/>
  <c r="AH12"/>
  <c r="AG12"/>
  <c r="AG155" s="1"/>
  <c r="AF12"/>
  <c r="AF155" s="1"/>
  <c r="AE12"/>
  <c r="AE107" s="1"/>
  <c r="AD12"/>
  <c r="AC12"/>
  <c r="AC155" s="1"/>
  <c r="Z12"/>
  <c r="Y12"/>
  <c r="Y155" s="1"/>
  <c r="X12"/>
  <c r="X155" s="1"/>
  <c r="W12"/>
  <c r="W107" s="1"/>
  <c r="V12"/>
  <c r="U12"/>
  <c r="U155" s="1"/>
  <c r="T12"/>
  <c r="T155" s="1"/>
  <c r="S12"/>
  <c r="S107" s="1"/>
  <c r="R12"/>
  <c r="Q12"/>
  <c r="Q155" s="1"/>
  <c r="P12"/>
  <c r="P155" s="1"/>
  <c r="O12"/>
  <c r="O107" s="1"/>
  <c r="N12"/>
  <c r="M12"/>
  <c r="M155" s="1"/>
  <c r="L12"/>
  <c r="L155" s="1"/>
  <c r="K12"/>
  <c r="K107" s="1"/>
  <c r="J12"/>
  <c r="I12"/>
  <c r="I155" s="1"/>
  <c r="AB11"/>
  <c r="AA11"/>
  <c r="AV9"/>
  <c r="AV8" s="1"/>
  <c r="AV151" s="1"/>
  <c r="AU9"/>
  <c r="AU152" s="1"/>
  <c r="AT9"/>
  <c r="AT152" s="1"/>
  <c r="AS9"/>
  <c r="AS104" s="1"/>
  <c r="AR9"/>
  <c r="AR8" s="1"/>
  <c r="AR151" s="1"/>
  <c r="AQ9"/>
  <c r="AQ152" s="1"/>
  <c r="AP9"/>
  <c r="AP152" s="1"/>
  <c r="AO9"/>
  <c r="AO104" s="1"/>
  <c r="AN9"/>
  <c r="AN8" s="1"/>
  <c r="AN151" s="1"/>
  <c r="AM9"/>
  <c r="AM152" s="1"/>
  <c r="AL9"/>
  <c r="AL152" s="1"/>
  <c r="AK9"/>
  <c r="AK104" s="1"/>
  <c r="AJ9"/>
  <c r="AJ8" s="1"/>
  <c r="AJ151" s="1"/>
  <c r="AI9"/>
  <c r="AI152" s="1"/>
  <c r="AH9"/>
  <c r="AH152" s="1"/>
  <c r="AG9"/>
  <c r="AG104" s="1"/>
  <c r="AF9"/>
  <c r="AF8" s="1"/>
  <c r="AF151" s="1"/>
  <c r="AE9"/>
  <c r="AE152" s="1"/>
  <c r="AD9"/>
  <c r="AD152" s="1"/>
  <c r="AC9"/>
  <c r="AC104" s="1"/>
  <c r="Z9"/>
  <c r="Z152" s="1"/>
  <c r="Y9"/>
  <c r="Y104" s="1"/>
  <c r="X9"/>
  <c r="X8" s="1"/>
  <c r="X151" s="1"/>
  <c r="W9"/>
  <c r="W152" s="1"/>
  <c r="V9"/>
  <c r="V152" s="1"/>
  <c r="U9"/>
  <c r="U104" s="1"/>
  <c r="T9"/>
  <c r="T8" s="1"/>
  <c r="T151" s="1"/>
  <c r="S9"/>
  <c r="S152" s="1"/>
  <c r="R9"/>
  <c r="R152" s="1"/>
  <c r="Q9"/>
  <c r="Q104" s="1"/>
  <c r="P9"/>
  <c r="P8" s="1"/>
  <c r="P151" s="1"/>
  <c r="O9"/>
  <c r="O152" s="1"/>
  <c r="N9"/>
  <c r="N152" s="1"/>
  <c r="M9"/>
  <c r="M104" s="1"/>
  <c r="L9"/>
  <c r="L8" s="1"/>
  <c r="L151" s="1"/>
  <c r="K9"/>
  <c r="K152" s="1"/>
  <c r="J9"/>
  <c r="J152" s="1"/>
  <c r="I9"/>
  <c r="I104" s="1"/>
  <c r="AT8"/>
  <c r="AV7"/>
  <c r="AU7"/>
  <c r="AU150" s="1"/>
  <c r="AT7"/>
  <c r="AT150" s="1"/>
  <c r="AS7"/>
  <c r="AS102" s="1"/>
  <c r="AR7"/>
  <c r="AQ7"/>
  <c r="AQ150" s="1"/>
  <c r="AP7"/>
  <c r="AP150" s="1"/>
  <c r="AO7"/>
  <c r="AO102" s="1"/>
  <c r="AN7"/>
  <c r="AM7"/>
  <c r="AM150" s="1"/>
  <c r="AL7"/>
  <c r="AL150" s="1"/>
  <c r="AK7"/>
  <c r="AK102" s="1"/>
  <c r="AJ7"/>
  <c r="AI7"/>
  <c r="AI150" s="1"/>
  <c r="AH7"/>
  <c r="AH150" s="1"/>
  <c r="AG7"/>
  <c r="AG102" s="1"/>
  <c r="AF7"/>
  <c r="AE7"/>
  <c r="AE150" s="1"/>
  <c r="AD7"/>
  <c r="AD150" s="1"/>
  <c r="AC7"/>
  <c r="AC102" s="1"/>
  <c r="Z7"/>
  <c r="Z150" s="1"/>
  <c r="Y7"/>
  <c r="Y102" s="1"/>
  <c r="X7"/>
  <c r="W7"/>
  <c r="W150" s="1"/>
  <c r="V7"/>
  <c r="V150" s="1"/>
  <c r="U7"/>
  <c r="U102" s="1"/>
  <c r="T7"/>
  <c r="S7"/>
  <c r="S150" s="1"/>
  <c r="R7"/>
  <c r="R150" s="1"/>
  <c r="Q7"/>
  <c r="Q102" s="1"/>
  <c r="P7"/>
  <c r="O7"/>
  <c r="O150" s="1"/>
  <c r="N7"/>
  <c r="N150" s="1"/>
  <c r="M7"/>
  <c r="M102" s="1"/>
  <c r="L7"/>
  <c r="K7"/>
  <c r="K150" s="1"/>
  <c r="J7"/>
  <c r="J150" s="1"/>
  <c r="I7"/>
  <c r="I102" s="1"/>
  <c r="AV6"/>
  <c r="AV149" s="1"/>
  <c r="AU6"/>
  <c r="AU101" s="1"/>
  <c r="AT6"/>
  <c r="AS6"/>
  <c r="AS149" s="1"/>
  <c r="AR6"/>
  <c r="AR149" s="1"/>
  <c r="AQ6"/>
  <c r="AQ101" s="1"/>
  <c r="AP6"/>
  <c r="AO6"/>
  <c r="AO149" s="1"/>
  <c r="AN6"/>
  <c r="AN149" s="1"/>
  <c r="AM6"/>
  <c r="AM101" s="1"/>
  <c r="AL6"/>
  <c r="AK6"/>
  <c r="AK149" s="1"/>
  <c r="AJ6"/>
  <c r="AJ149" s="1"/>
  <c r="AI6"/>
  <c r="AI101" s="1"/>
  <c r="AH6"/>
  <c r="AG6"/>
  <c r="AG149" s="1"/>
  <c r="AF6"/>
  <c r="AF149" s="1"/>
  <c r="AE6"/>
  <c r="AE101" s="1"/>
  <c r="AD6"/>
  <c r="AC6"/>
  <c r="AC149" s="1"/>
  <c r="Z6"/>
  <c r="Y6"/>
  <c r="Y149" s="1"/>
  <c r="X6"/>
  <c r="X149" s="1"/>
  <c r="W6"/>
  <c r="W101" s="1"/>
  <c r="V6"/>
  <c r="U6"/>
  <c r="U149" s="1"/>
  <c r="T6"/>
  <c r="T149" s="1"/>
  <c r="S6"/>
  <c r="S101" s="1"/>
  <c r="R6"/>
  <c r="Q6"/>
  <c r="Q149" s="1"/>
  <c r="P6"/>
  <c r="P149" s="1"/>
  <c r="O6"/>
  <c r="O101" s="1"/>
  <c r="N6"/>
  <c r="M6"/>
  <c r="M149" s="1"/>
  <c r="L6"/>
  <c r="L149" s="1"/>
  <c r="K6"/>
  <c r="K101" s="1"/>
  <c r="J6"/>
  <c r="I6"/>
  <c r="I149" s="1"/>
  <c r="X63" i="85"/>
  <c r="W63"/>
  <c r="V63"/>
  <c r="U63"/>
  <c r="T63"/>
  <c r="S63"/>
  <c r="R63"/>
  <c r="Q63"/>
  <c r="P63"/>
  <c r="O63"/>
  <c r="N63"/>
  <c r="M63"/>
  <c r="L63"/>
  <c r="K63"/>
  <c r="J63"/>
  <c r="I63"/>
  <c r="H63"/>
  <c r="G63"/>
  <c r="F63"/>
  <c r="C63"/>
  <c r="M62"/>
  <c r="X61"/>
  <c r="W61"/>
  <c r="V61"/>
  <c r="U61"/>
  <c r="T61"/>
  <c r="S61"/>
  <c r="R61"/>
  <c r="Q61"/>
  <c r="P61"/>
  <c r="O61"/>
  <c r="N61"/>
  <c r="M61"/>
  <c r="L61"/>
  <c r="K61"/>
  <c r="J61"/>
  <c r="I61"/>
  <c r="H61"/>
  <c r="G61"/>
  <c r="F61"/>
  <c r="C61"/>
  <c r="X60"/>
  <c r="W60"/>
  <c r="V60"/>
  <c r="U60"/>
  <c r="T60"/>
  <c r="S60"/>
  <c r="R60"/>
  <c r="Q60"/>
  <c r="P60"/>
  <c r="O60"/>
  <c r="N60"/>
  <c r="M60"/>
  <c r="L60"/>
  <c r="K60"/>
  <c r="J60"/>
  <c r="I60"/>
  <c r="H60"/>
  <c r="G60"/>
  <c r="F60"/>
  <c r="C60"/>
  <c r="X59"/>
  <c r="W59"/>
  <c r="V59"/>
  <c r="U59"/>
  <c r="T59"/>
  <c r="S59"/>
  <c r="R59"/>
  <c r="Q59"/>
  <c r="P59"/>
  <c r="O59"/>
  <c r="N59"/>
  <c r="M59"/>
  <c r="L59"/>
  <c r="K59"/>
  <c r="J59"/>
  <c r="I59"/>
  <c r="H59"/>
  <c r="G59"/>
  <c r="F59"/>
  <c r="C59"/>
  <c r="X55"/>
  <c r="W55"/>
  <c r="V55"/>
  <c r="U55"/>
  <c r="T55"/>
  <c r="S55"/>
  <c r="R55"/>
  <c r="Q55"/>
  <c r="P55"/>
  <c r="O55"/>
  <c r="N55"/>
  <c r="M55"/>
  <c r="L55"/>
  <c r="K55"/>
  <c r="J55"/>
  <c r="I55"/>
  <c r="H55"/>
  <c r="G55"/>
  <c r="F55"/>
  <c r="C55"/>
  <c r="X54"/>
  <c r="W54"/>
  <c r="V54"/>
  <c r="U54"/>
  <c r="T54"/>
  <c r="S54"/>
  <c r="R54"/>
  <c r="Q54"/>
  <c r="P54"/>
  <c r="O54"/>
  <c r="N54"/>
  <c r="M54"/>
  <c r="L54"/>
  <c r="K54"/>
  <c r="J54"/>
  <c r="I54"/>
  <c r="H54"/>
  <c r="G54"/>
  <c r="F54"/>
  <c r="C54"/>
  <c r="X47"/>
  <c r="W47"/>
  <c r="V47"/>
  <c r="U47"/>
  <c r="T47"/>
  <c r="S47"/>
  <c r="R47"/>
  <c r="Q47"/>
  <c r="P47"/>
  <c r="O47"/>
  <c r="N47"/>
  <c r="M47"/>
  <c r="L47"/>
  <c r="K47"/>
  <c r="J47"/>
  <c r="I47"/>
  <c r="H47"/>
  <c r="G47"/>
  <c r="F47"/>
  <c r="C47"/>
  <c r="X45"/>
  <c r="W45"/>
  <c r="V45"/>
  <c r="U45"/>
  <c r="T45"/>
  <c r="S45"/>
  <c r="R45"/>
  <c r="Q45"/>
  <c r="P45"/>
  <c r="O45"/>
  <c r="N45"/>
  <c r="M45"/>
  <c r="L45"/>
  <c r="K45"/>
  <c r="J45"/>
  <c r="I45"/>
  <c r="H45"/>
  <c r="G45"/>
  <c r="F45"/>
  <c r="C45"/>
  <c r="X44"/>
  <c r="W44"/>
  <c r="V44"/>
  <c r="U44"/>
  <c r="T44"/>
  <c r="S44"/>
  <c r="R44"/>
  <c r="Q44"/>
  <c r="P44"/>
  <c r="O44"/>
  <c r="N44"/>
  <c r="M44"/>
  <c r="L44"/>
  <c r="K44"/>
  <c r="J44"/>
  <c r="I44"/>
  <c r="H44"/>
  <c r="G44"/>
  <c r="F44"/>
  <c r="C44"/>
  <c r="X43"/>
  <c r="W43"/>
  <c r="V43"/>
  <c r="U43"/>
  <c r="T43"/>
  <c r="S43"/>
  <c r="R43"/>
  <c r="Q43"/>
  <c r="P43"/>
  <c r="O43"/>
  <c r="N43"/>
  <c r="M43"/>
  <c r="L43"/>
  <c r="K43"/>
  <c r="J43"/>
  <c r="I43"/>
  <c r="H43"/>
  <c r="G43"/>
  <c r="F43"/>
  <c r="C43"/>
  <c r="X39"/>
  <c r="W39"/>
  <c r="V39"/>
  <c r="U39"/>
  <c r="T39"/>
  <c r="S39"/>
  <c r="R39"/>
  <c r="Q39"/>
  <c r="P39"/>
  <c r="O39"/>
  <c r="N39"/>
  <c r="M39"/>
  <c r="L39"/>
  <c r="K39"/>
  <c r="J39"/>
  <c r="I39"/>
  <c r="H39"/>
  <c r="G39"/>
  <c r="F39"/>
  <c r="C39"/>
  <c r="X38"/>
  <c r="W38"/>
  <c r="V38"/>
  <c r="U38"/>
  <c r="T38"/>
  <c r="S38"/>
  <c r="R38"/>
  <c r="Q38"/>
  <c r="P38"/>
  <c r="O38"/>
  <c r="N38"/>
  <c r="M38"/>
  <c r="L38"/>
  <c r="K38"/>
  <c r="J38"/>
  <c r="I38"/>
  <c r="H38"/>
  <c r="G38"/>
  <c r="F38"/>
  <c r="C38"/>
  <c r="Q37"/>
  <c r="X32"/>
  <c r="W32"/>
  <c r="V32"/>
  <c r="U32"/>
  <c r="T32"/>
  <c r="S32"/>
  <c r="R32"/>
  <c r="Q32"/>
  <c r="P32"/>
  <c r="O32"/>
  <c r="N32"/>
  <c r="M32"/>
  <c r="L32"/>
  <c r="K32"/>
  <c r="J32"/>
  <c r="I32"/>
  <c r="H32"/>
  <c r="G32"/>
  <c r="F32"/>
  <c r="E32"/>
  <c r="C32"/>
  <c r="E31"/>
  <c r="C31"/>
  <c r="E30"/>
  <c r="C30"/>
  <c r="E29"/>
  <c r="C29"/>
  <c r="E28"/>
  <c r="C28"/>
  <c r="E27"/>
  <c r="C27"/>
  <c r="E26"/>
  <c r="C26"/>
  <c r="E25"/>
  <c r="C25"/>
  <c r="E24"/>
  <c r="C24"/>
  <c r="E23"/>
  <c r="C23"/>
  <c r="E22"/>
  <c r="C22"/>
  <c r="E21"/>
  <c r="C21"/>
  <c r="D16"/>
  <c r="X15"/>
  <c r="W15"/>
  <c r="V15"/>
  <c r="U15"/>
  <c r="T15"/>
  <c r="S15"/>
  <c r="R15"/>
  <c r="Q15"/>
  <c r="P15"/>
  <c r="O15"/>
  <c r="N15"/>
  <c r="M15"/>
  <c r="L15"/>
  <c r="K15"/>
  <c r="J15"/>
  <c r="I15"/>
  <c r="H15"/>
  <c r="G15"/>
  <c r="F15"/>
  <c r="C15"/>
  <c r="X14"/>
  <c r="X62" s="1"/>
  <c r="W14"/>
  <c r="V14"/>
  <c r="V62" s="1"/>
  <c r="U14"/>
  <c r="U62" s="1"/>
  <c r="T14"/>
  <c r="T62" s="1"/>
  <c r="S14"/>
  <c r="R14"/>
  <c r="R46" s="1"/>
  <c r="Q14"/>
  <c r="Q62" s="1"/>
  <c r="P14"/>
  <c r="P62" s="1"/>
  <c r="O14"/>
  <c r="N14"/>
  <c r="N62" s="1"/>
  <c r="M14"/>
  <c r="M46" s="1"/>
  <c r="L14"/>
  <c r="L62" s="1"/>
  <c r="K14"/>
  <c r="J14"/>
  <c r="I14"/>
  <c r="H14"/>
  <c r="H46" s="1"/>
  <c r="G14"/>
  <c r="F14"/>
  <c r="F46" s="1"/>
  <c r="X13"/>
  <c r="W13"/>
  <c r="V13"/>
  <c r="U13"/>
  <c r="T13"/>
  <c r="S13"/>
  <c r="R13"/>
  <c r="Q13"/>
  <c r="P13"/>
  <c r="O13"/>
  <c r="N13"/>
  <c r="M13"/>
  <c r="L13"/>
  <c r="K13"/>
  <c r="J13"/>
  <c r="I13"/>
  <c r="H13"/>
  <c r="G13"/>
  <c r="F13"/>
  <c r="C13"/>
  <c r="X12"/>
  <c r="W12"/>
  <c r="V12"/>
  <c r="U12"/>
  <c r="T12"/>
  <c r="S12"/>
  <c r="R12"/>
  <c r="Q12"/>
  <c r="P12"/>
  <c r="O12"/>
  <c r="N12"/>
  <c r="M12"/>
  <c r="L12"/>
  <c r="K12"/>
  <c r="J12"/>
  <c r="I12"/>
  <c r="H12"/>
  <c r="G12"/>
  <c r="F12"/>
  <c r="C12"/>
  <c r="X11"/>
  <c r="W11"/>
  <c r="V11"/>
  <c r="U11"/>
  <c r="T11"/>
  <c r="S11"/>
  <c r="R11"/>
  <c r="Q11"/>
  <c r="P11"/>
  <c r="O11"/>
  <c r="N11"/>
  <c r="M11"/>
  <c r="L11"/>
  <c r="K11"/>
  <c r="J11"/>
  <c r="I11"/>
  <c r="H11"/>
  <c r="G11"/>
  <c r="F11"/>
  <c r="C11"/>
  <c r="X10"/>
  <c r="X58" s="1"/>
  <c r="W10"/>
  <c r="W58" s="1"/>
  <c r="V10"/>
  <c r="V58" s="1"/>
  <c r="U10"/>
  <c r="U58" s="1"/>
  <c r="T10"/>
  <c r="T58" s="1"/>
  <c r="S10"/>
  <c r="S58" s="1"/>
  <c r="R10"/>
  <c r="R58" s="1"/>
  <c r="Q10"/>
  <c r="Q58" s="1"/>
  <c r="P10"/>
  <c r="P58" s="1"/>
  <c r="O10"/>
  <c r="O42" s="1"/>
  <c r="N10"/>
  <c r="N58" s="1"/>
  <c r="M10"/>
  <c r="M58" s="1"/>
  <c r="L10"/>
  <c r="L58" s="1"/>
  <c r="K10"/>
  <c r="K58" s="1"/>
  <c r="J10"/>
  <c r="J58" s="1"/>
  <c r="I10"/>
  <c r="I58" s="1"/>
  <c r="H10"/>
  <c r="H58" s="1"/>
  <c r="G10"/>
  <c r="G58" s="1"/>
  <c r="F10"/>
  <c r="X9"/>
  <c r="X57" s="1"/>
  <c r="W9"/>
  <c r="W57" s="1"/>
  <c r="V9"/>
  <c r="V57" s="1"/>
  <c r="U9"/>
  <c r="U57" s="1"/>
  <c r="T9"/>
  <c r="T57" s="1"/>
  <c r="S9"/>
  <c r="S57" s="1"/>
  <c r="R9"/>
  <c r="R41" s="1"/>
  <c r="Q9"/>
  <c r="Q57" s="1"/>
  <c r="P9"/>
  <c r="P57" s="1"/>
  <c r="O9"/>
  <c r="O57" s="1"/>
  <c r="N9"/>
  <c r="N57" s="1"/>
  <c r="M9"/>
  <c r="M57" s="1"/>
  <c r="L9"/>
  <c r="L57" s="1"/>
  <c r="K9"/>
  <c r="K57" s="1"/>
  <c r="J9"/>
  <c r="J57" s="1"/>
  <c r="I9"/>
  <c r="I57" s="1"/>
  <c r="H9"/>
  <c r="H57" s="1"/>
  <c r="G9"/>
  <c r="G57" s="1"/>
  <c r="F9"/>
  <c r="F41" s="1"/>
  <c r="X8"/>
  <c r="X56" s="1"/>
  <c r="W8"/>
  <c r="W56" s="1"/>
  <c r="V8"/>
  <c r="V56" s="1"/>
  <c r="U8"/>
  <c r="U56" s="1"/>
  <c r="T8"/>
  <c r="T56" s="1"/>
  <c r="S8"/>
  <c r="S56" s="1"/>
  <c r="R8"/>
  <c r="R56" s="1"/>
  <c r="Q8"/>
  <c r="Q56" s="1"/>
  <c r="P8"/>
  <c r="P56" s="1"/>
  <c r="O8"/>
  <c r="O56" s="1"/>
  <c r="N8"/>
  <c r="N56" s="1"/>
  <c r="M8"/>
  <c r="M56" s="1"/>
  <c r="L8"/>
  <c r="L56" s="1"/>
  <c r="K8"/>
  <c r="K56" s="1"/>
  <c r="J8"/>
  <c r="J56" s="1"/>
  <c r="I8"/>
  <c r="I56" s="1"/>
  <c r="H8"/>
  <c r="H56" s="1"/>
  <c r="G8"/>
  <c r="G56" s="1"/>
  <c r="F8"/>
  <c r="F56" s="1"/>
  <c r="X7"/>
  <c r="W7"/>
  <c r="V7"/>
  <c r="U7"/>
  <c r="T7"/>
  <c r="S7"/>
  <c r="R7"/>
  <c r="Q7"/>
  <c r="P7"/>
  <c r="O7"/>
  <c r="N7"/>
  <c r="M7"/>
  <c r="L7"/>
  <c r="K7"/>
  <c r="J7"/>
  <c r="I7"/>
  <c r="H7"/>
  <c r="G7"/>
  <c r="F7"/>
  <c r="C7"/>
  <c r="X6"/>
  <c r="W6"/>
  <c r="V6"/>
  <c r="U6"/>
  <c r="T6"/>
  <c r="S6"/>
  <c r="R6"/>
  <c r="Q6"/>
  <c r="P6"/>
  <c r="O6"/>
  <c r="N6"/>
  <c r="M6"/>
  <c r="L6"/>
  <c r="K6"/>
  <c r="J6"/>
  <c r="I6"/>
  <c r="H6"/>
  <c r="G6"/>
  <c r="F6"/>
  <c r="C6"/>
  <c r="X5"/>
  <c r="X53" s="1"/>
  <c r="W5"/>
  <c r="W37" s="1"/>
  <c r="V5"/>
  <c r="V37" s="1"/>
  <c r="U5"/>
  <c r="U53" s="1"/>
  <c r="T5"/>
  <c r="T53" s="1"/>
  <c r="S5"/>
  <c r="S37" s="1"/>
  <c r="R5"/>
  <c r="R37" s="1"/>
  <c r="Q5"/>
  <c r="Q53" s="1"/>
  <c r="P5"/>
  <c r="P53" s="1"/>
  <c r="O5"/>
  <c r="O37" s="1"/>
  <c r="N5"/>
  <c r="N37" s="1"/>
  <c r="M5"/>
  <c r="M53" s="1"/>
  <c r="L5"/>
  <c r="L53" s="1"/>
  <c r="K5"/>
  <c r="K37" s="1"/>
  <c r="J5"/>
  <c r="J37" s="1"/>
  <c r="I5"/>
  <c r="I53" s="1"/>
  <c r="H5"/>
  <c r="H53" s="1"/>
  <c r="G5"/>
  <c r="G37" s="1"/>
  <c r="F5"/>
  <c r="V59" i="68"/>
  <c r="BO58"/>
  <c r="BI58"/>
  <c r="BD58"/>
  <c r="BA58"/>
  <c r="AU58"/>
  <c r="AQ58"/>
  <c r="AN58"/>
  <c r="AK58"/>
  <c r="AI58"/>
  <c r="AE58"/>
  <c r="Y58"/>
  <c r="W58"/>
  <c r="S58"/>
  <c r="Q58"/>
  <c r="BP56"/>
  <c r="BM56"/>
  <c r="BL56"/>
  <c r="BI56"/>
  <c r="BA56"/>
  <c r="AZ56"/>
  <c r="AX56"/>
  <c r="AW56"/>
  <c r="AR56"/>
  <c r="AL56"/>
  <c r="AK56"/>
  <c r="AF56"/>
  <c r="Z56"/>
  <c r="Y56"/>
  <c r="T56"/>
  <c r="BO55"/>
  <c r="BI55"/>
  <c r="BG55"/>
  <c r="BC55"/>
  <c r="AU55"/>
  <c r="AR55"/>
  <c r="AQ55"/>
  <c r="AI55"/>
  <c r="AF55"/>
  <c r="AE55"/>
  <c r="AB55"/>
  <c r="T55"/>
  <c r="S55"/>
  <c r="P55"/>
  <c r="BO54"/>
  <c r="BG54"/>
  <c r="BF54"/>
  <c r="BC54"/>
  <c r="AU54"/>
  <c r="AT54"/>
  <c r="AQ54"/>
  <c r="AI54"/>
  <c r="AH54"/>
  <c r="AE54"/>
  <c r="W54"/>
  <c r="V54"/>
  <c r="S54"/>
  <c r="BM42"/>
  <c r="BG42"/>
  <c r="AW42"/>
  <c r="AU42"/>
  <c r="AQ42"/>
  <c r="AO42"/>
  <c r="AI42"/>
  <c r="AE42"/>
  <c r="AC42"/>
  <c r="W42"/>
  <c r="T42"/>
  <c r="S42"/>
  <c r="Q42"/>
  <c r="BM41"/>
  <c r="P41"/>
  <c r="BP40"/>
  <c r="BJ40"/>
  <c r="BI40"/>
  <c r="BD40"/>
  <c r="AT40"/>
  <c r="AR40"/>
  <c r="AN40"/>
  <c r="AH40"/>
  <c r="AF40"/>
  <c r="AB40"/>
  <c r="T40"/>
  <c r="Q40"/>
  <c r="P40"/>
  <c r="BP39"/>
  <c r="BO39"/>
  <c r="BG39"/>
  <c r="BD39"/>
  <c r="BC39"/>
  <c r="AU39"/>
  <c r="AR39"/>
  <c r="AQ39"/>
  <c r="AI39"/>
  <c r="AF39"/>
  <c r="AE39"/>
  <c r="W39"/>
  <c r="T39"/>
  <c r="S39"/>
  <c r="BJ38"/>
  <c r="BG38"/>
  <c r="BF38"/>
  <c r="AX38"/>
  <c r="AU38"/>
  <c r="AT38"/>
  <c r="AQ38"/>
  <c r="AI38"/>
  <c r="AH38"/>
  <c r="AE38"/>
  <c r="T38"/>
  <c r="S38"/>
  <c r="N38"/>
  <c r="BN30"/>
  <c r="BK30"/>
  <c r="BH30"/>
  <c r="BE30"/>
  <c r="BB30"/>
  <c r="AY30"/>
  <c r="AV30"/>
  <c r="AS30"/>
  <c r="AP30"/>
  <c r="AM30"/>
  <c r="AJ30"/>
  <c r="AG30"/>
  <c r="AD30"/>
  <c r="AA30"/>
  <c r="X30"/>
  <c r="U30"/>
  <c r="R30"/>
  <c r="O30"/>
  <c r="L30"/>
  <c r="E30"/>
  <c r="D30"/>
  <c r="BN29"/>
  <c r="BK29"/>
  <c r="BH29"/>
  <c r="BE29"/>
  <c r="BB29"/>
  <c r="AY29"/>
  <c r="AV29"/>
  <c r="AS29"/>
  <c r="AP29"/>
  <c r="AM29"/>
  <c r="AJ29"/>
  <c r="AG29"/>
  <c r="AD29"/>
  <c r="AA29"/>
  <c r="X29"/>
  <c r="U29"/>
  <c r="R29"/>
  <c r="O29"/>
  <c r="L29"/>
  <c r="E29"/>
  <c r="D29"/>
  <c r="BN28"/>
  <c r="BK28"/>
  <c r="BH28"/>
  <c r="BE28"/>
  <c r="BB28"/>
  <c r="AY28"/>
  <c r="AV28"/>
  <c r="AS28"/>
  <c r="AP28"/>
  <c r="AM28"/>
  <c r="AJ28"/>
  <c r="AG28"/>
  <c r="AD28"/>
  <c r="AA28"/>
  <c r="X28"/>
  <c r="U28"/>
  <c r="R28"/>
  <c r="O28"/>
  <c r="L28"/>
  <c r="E28"/>
  <c r="D28"/>
  <c r="BN27"/>
  <c r="M63" i="108" s="1"/>
  <c r="AU63" s="1"/>
  <c r="BK27" i="68"/>
  <c r="BH27"/>
  <c r="M61" i="108" s="1"/>
  <c r="AU61" s="1"/>
  <c r="BE27" i="68"/>
  <c r="BB27"/>
  <c r="M59" i="108" s="1"/>
  <c r="AU59" s="1"/>
  <c r="AY27" i="68"/>
  <c r="AV27"/>
  <c r="M57" i="108" s="1"/>
  <c r="AU57" s="1"/>
  <c r="AS27" i="68"/>
  <c r="AP27"/>
  <c r="M55" i="108" s="1"/>
  <c r="AU55" s="1"/>
  <c r="AM27" i="68"/>
  <c r="AJ27"/>
  <c r="M53" i="108" s="1"/>
  <c r="AU53" s="1"/>
  <c r="AG27" i="68"/>
  <c r="AD27"/>
  <c r="AA27"/>
  <c r="M50" i="108" s="1"/>
  <c r="AU50" s="1"/>
  <c r="X27" i="68"/>
  <c r="U27"/>
  <c r="M48" i="108" s="1"/>
  <c r="AU48" s="1"/>
  <c r="R27" i="68"/>
  <c r="O27"/>
  <c r="M46" i="108" s="1"/>
  <c r="AU46" s="1"/>
  <c r="L27" i="68"/>
  <c r="E27"/>
  <c r="D27"/>
  <c r="BN26"/>
  <c r="BK26"/>
  <c r="BH26"/>
  <c r="BE26"/>
  <c r="BB26"/>
  <c r="AY26"/>
  <c r="AV26"/>
  <c r="AS26"/>
  <c r="AP26"/>
  <c r="AM26"/>
  <c r="AJ26"/>
  <c r="AG26"/>
  <c r="AD26"/>
  <c r="AA26"/>
  <c r="X26"/>
  <c r="U26"/>
  <c r="R26"/>
  <c r="O26"/>
  <c r="L26"/>
  <c r="E26"/>
  <c r="D26"/>
  <c r="BN25"/>
  <c r="BK25"/>
  <c r="BH25"/>
  <c r="BE25"/>
  <c r="BB25"/>
  <c r="AY25"/>
  <c r="AV25"/>
  <c r="AS25"/>
  <c r="AP25"/>
  <c r="AM25"/>
  <c r="AJ25"/>
  <c r="AG25"/>
  <c r="AD25"/>
  <c r="AA25"/>
  <c r="X25"/>
  <c r="U25"/>
  <c r="R25"/>
  <c r="O25"/>
  <c r="L25"/>
  <c r="E25"/>
  <c r="D25"/>
  <c r="BN24"/>
  <c r="BK24"/>
  <c r="BH24"/>
  <c r="BE24"/>
  <c r="BB24"/>
  <c r="AY24"/>
  <c r="AV24"/>
  <c r="AS24"/>
  <c r="AP24"/>
  <c r="AM24"/>
  <c r="AJ24"/>
  <c r="AG24"/>
  <c r="AD24"/>
  <c r="AA24"/>
  <c r="X24"/>
  <c r="U24"/>
  <c r="R24"/>
  <c r="O24"/>
  <c r="L24"/>
  <c r="E24"/>
  <c r="D24"/>
  <c r="BN23"/>
  <c r="BK23"/>
  <c r="L62" i="108" s="1"/>
  <c r="Q62" s="1"/>
  <c r="BH23" i="68"/>
  <c r="BE23"/>
  <c r="BB23"/>
  <c r="L59" i="108" s="1"/>
  <c r="Q59" s="1"/>
  <c r="AY23" i="68"/>
  <c r="L58" i="108" s="1"/>
  <c r="Q58" s="1"/>
  <c r="AV23" i="68"/>
  <c r="AS23"/>
  <c r="AP23"/>
  <c r="L55" i="108" s="1"/>
  <c r="Q55" s="1"/>
  <c r="AM23" i="68"/>
  <c r="L54" i="108" s="1"/>
  <c r="Q54" s="1"/>
  <c r="AJ23" i="68"/>
  <c r="L53" i="108" s="1"/>
  <c r="Q53" s="1"/>
  <c r="AG23" i="68"/>
  <c r="AD23"/>
  <c r="L51" i="108" s="1"/>
  <c r="Q51" s="1"/>
  <c r="AA23" i="68"/>
  <c r="X23"/>
  <c r="U23"/>
  <c r="R23"/>
  <c r="L47" i="108" s="1"/>
  <c r="Q47" s="1"/>
  <c r="O23" i="68"/>
  <c r="L23"/>
  <c r="E23"/>
  <c r="D23"/>
  <c r="BN22"/>
  <c r="K63" i="108" s="1"/>
  <c r="AK63" s="1"/>
  <c r="BK22" i="68"/>
  <c r="K62" i="108" s="1"/>
  <c r="AK62" s="1"/>
  <c r="BH22" i="68"/>
  <c r="K61" i="108" s="1"/>
  <c r="AK61" s="1"/>
  <c r="BE22" i="68"/>
  <c r="K60" i="108" s="1"/>
  <c r="AK60" s="1"/>
  <c r="BB22" i="68"/>
  <c r="K59" i="108" s="1"/>
  <c r="AK59" s="1"/>
  <c r="AY22" i="68"/>
  <c r="K58" i="108" s="1"/>
  <c r="AK58" s="1"/>
  <c r="AV22" i="68"/>
  <c r="K57" i="108" s="1"/>
  <c r="AK57" s="1"/>
  <c r="AS22" i="68"/>
  <c r="K56" i="108" s="1"/>
  <c r="AK56" s="1"/>
  <c r="AP22" i="68"/>
  <c r="K55" i="108" s="1"/>
  <c r="AK55" s="1"/>
  <c r="AM22" i="68"/>
  <c r="K54" i="108" s="1"/>
  <c r="AK54" s="1"/>
  <c r="AJ22" i="68"/>
  <c r="K53" i="108" s="1"/>
  <c r="AK53" s="1"/>
  <c r="AG22" i="68"/>
  <c r="K52" i="108" s="1"/>
  <c r="AK52" s="1"/>
  <c r="AD22" i="68"/>
  <c r="K51" i="108" s="1"/>
  <c r="AK51" s="1"/>
  <c r="AA22" i="68"/>
  <c r="K50" i="108" s="1"/>
  <c r="AK50" s="1"/>
  <c r="X22" i="68"/>
  <c r="K49" i="108" s="1"/>
  <c r="AK49" s="1"/>
  <c r="U22" i="68"/>
  <c r="K48" i="108" s="1"/>
  <c r="AK48" s="1"/>
  <c r="R22" i="68"/>
  <c r="K47" i="108" s="1"/>
  <c r="AK47" s="1"/>
  <c r="O22" i="68"/>
  <c r="K46" i="108" s="1"/>
  <c r="AK46" s="1"/>
  <c r="L22" i="68"/>
  <c r="K45" i="108" s="1"/>
  <c r="AK45" s="1"/>
  <c r="E22" i="68"/>
  <c r="C38" i="108" s="1"/>
  <c r="D22" i="68"/>
  <c r="C37" i="108" s="1"/>
  <c r="BN21" i="68"/>
  <c r="C27" i="108" s="1"/>
  <c r="BK21" i="68"/>
  <c r="J62" i="108" s="1"/>
  <c r="AA62" s="1"/>
  <c r="BH21" i="68"/>
  <c r="J61" i="108" s="1"/>
  <c r="AA61" s="1"/>
  <c r="BE21" i="68"/>
  <c r="C24" i="108" s="1"/>
  <c r="BB21" i="68"/>
  <c r="C23" i="108" s="1"/>
  <c r="AY21" i="68"/>
  <c r="C22" i="108" s="1"/>
  <c r="AV21" i="68"/>
  <c r="J57" i="108" s="1"/>
  <c r="AA57" s="1"/>
  <c r="AS21" i="68"/>
  <c r="C20" i="108" s="1"/>
  <c r="AP21" i="68"/>
  <c r="C19" i="108" s="1"/>
  <c r="AM21" i="68"/>
  <c r="J54" i="108" s="1"/>
  <c r="AA54" s="1"/>
  <c r="AJ21" i="68"/>
  <c r="J53" i="108" s="1"/>
  <c r="AA53" s="1"/>
  <c r="AG21" i="68"/>
  <c r="C16" i="108" s="1"/>
  <c r="AD21" i="68"/>
  <c r="C15" i="108" s="1"/>
  <c r="AA21" i="68"/>
  <c r="J50" i="108" s="1"/>
  <c r="AA50" s="1"/>
  <c r="X21" i="68"/>
  <c r="C13" i="108" s="1"/>
  <c r="U21" i="68"/>
  <c r="J48" i="108" s="1"/>
  <c r="AA48" s="1"/>
  <c r="R21" i="68"/>
  <c r="C11" i="108" s="1"/>
  <c r="O21" i="68"/>
  <c r="J46" i="108" s="1"/>
  <c r="AA46" s="1"/>
  <c r="L21" i="68"/>
  <c r="C9" i="108" s="1"/>
  <c r="E21" i="68"/>
  <c r="C33" i="108" s="1"/>
  <c r="D21" i="68"/>
  <c r="C32" i="108" s="1"/>
  <c r="BP13" i="68"/>
  <c r="BP43" s="1"/>
  <c r="BO59"/>
  <c r="BM13"/>
  <c r="BM59" s="1"/>
  <c r="BK13"/>
  <c r="BJ13"/>
  <c r="BI59"/>
  <c r="BG13"/>
  <c r="BG59" s="1"/>
  <c r="BD13"/>
  <c r="BD43" s="1"/>
  <c r="BC59"/>
  <c r="BA13"/>
  <c r="BA59" s="1"/>
  <c r="AZ43"/>
  <c r="AX13"/>
  <c r="AX43" s="1"/>
  <c r="AW59"/>
  <c r="AU13"/>
  <c r="AU59" s="1"/>
  <c r="AT43"/>
  <c r="AR13"/>
  <c r="AR59" s="1"/>
  <c r="AQ59"/>
  <c r="AO13"/>
  <c r="AO59" s="1"/>
  <c r="AN43"/>
  <c r="AL13"/>
  <c r="AK43"/>
  <c r="AI13"/>
  <c r="AI59" s="1"/>
  <c r="AF13"/>
  <c r="AF43" s="1"/>
  <c r="AE59"/>
  <c r="AC13"/>
  <c r="AB43"/>
  <c r="Z13"/>
  <c r="Z59" s="1"/>
  <c r="Y59"/>
  <c r="W13"/>
  <c r="W59" s="1"/>
  <c r="V43"/>
  <c r="T13"/>
  <c r="S59"/>
  <c r="Q13"/>
  <c r="Q43" s="1"/>
  <c r="P43"/>
  <c r="N13"/>
  <c r="N59" s="1"/>
  <c r="M43"/>
  <c r="BP12"/>
  <c r="BP58" s="1"/>
  <c r="BO42"/>
  <c r="BM12"/>
  <c r="BM58" s="1"/>
  <c r="BJ12"/>
  <c r="BJ58" s="1"/>
  <c r="BI42"/>
  <c r="BG12"/>
  <c r="BG58" s="1"/>
  <c r="BD12"/>
  <c r="BD42" s="1"/>
  <c r="BC58"/>
  <c r="BB12"/>
  <c r="G59" i="108" s="1"/>
  <c r="AV59" s="1"/>
  <c r="BA12" i="68"/>
  <c r="BA42" s="1"/>
  <c r="AX12"/>
  <c r="AX42" s="1"/>
  <c r="AW58"/>
  <c r="AV12"/>
  <c r="G57" i="108" s="1"/>
  <c r="AV57" s="1"/>
  <c r="AU12" i="68"/>
  <c r="AR12"/>
  <c r="AP12" s="1"/>
  <c r="AO12"/>
  <c r="AO58" s="1"/>
  <c r="AL12"/>
  <c r="AL58" s="1"/>
  <c r="AK42"/>
  <c r="AI12"/>
  <c r="AF12"/>
  <c r="AF58" s="1"/>
  <c r="AD12"/>
  <c r="G51" i="108" s="1"/>
  <c r="AV51" s="1"/>
  <c r="AC12" i="68"/>
  <c r="AC58" s="1"/>
  <c r="Z12"/>
  <c r="Z58" s="1"/>
  <c r="Y42"/>
  <c r="X12"/>
  <c r="G49" i="108" s="1"/>
  <c r="AV49" s="1"/>
  <c r="W12" i="68"/>
  <c r="V58"/>
  <c r="T12"/>
  <c r="T58" s="1"/>
  <c r="Q12"/>
  <c r="N12"/>
  <c r="N42" s="1"/>
  <c r="M58"/>
  <c r="E12"/>
  <c r="BP11"/>
  <c r="BP41" s="1"/>
  <c r="BO57"/>
  <c r="BM11"/>
  <c r="BM57" s="1"/>
  <c r="BL41"/>
  <c r="BK11"/>
  <c r="BJ11"/>
  <c r="BJ57" s="1"/>
  <c r="BI57"/>
  <c r="BG11"/>
  <c r="BG57" s="1"/>
  <c r="BE11"/>
  <c r="BD11"/>
  <c r="BC57"/>
  <c r="BA11"/>
  <c r="BA41" s="1"/>
  <c r="AX11"/>
  <c r="AX57" s="1"/>
  <c r="AW57"/>
  <c r="AU11"/>
  <c r="AU57" s="1"/>
  <c r="AT57"/>
  <c r="AR11"/>
  <c r="AR57" s="1"/>
  <c r="AQ57"/>
  <c r="AO11"/>
  <c r="AM11" s="1"/>
  <c r="AN57"/>
  <c r="AL11"/>
  <c r="AL57" s="1"/>
  <c r="AK57"/>
  <c r="AI11"/>
  <c r="AI57" s="1"/>
  <c r="AF11"/>
  <c r="AE57"/>
  <c r="AC11"/>
  <c r="Z11"/>
  <c r="Z57" s="1"/>
  <c r="W11"/>
  <c r="W57" s="1"/>
  <c r="T11"/>
  <c r="T41" s="1"/>
  <c r="S57"/>
  <c r="Q11"/>
  <c r="Q57" s="1"/>
  <c r="P57"/>
  <c r="N11"/>
  <c r="N57" s="1"/>
  <c r="M41"/>
  <c r="BP10"/>
  <c r="BO56"/>
  <c r="BM10"/>
  <c r="BM40" s="1"/>
  <c r="BL40"/>
  <c r="BK10"/>
  <c r="BJ10"/>
  <c r="BJ56" s="1"/>
  <c r="BH10"/>
  <c r="BG10"/>
  <c r="E10" s="1"/>
  <c r="BF40"/>
  <c r="BD10"/>
  <c r="BD56" s="1"/>
  <c r="BB10"/>
  <c r="BA10"/>
  <c r="BA40" s="1"/>
  <c r="AZ40"/>
  <c r="AY10"/>
  <c r="AX10"/>
  <c r="AX40" s="1"/>
  <c r="AV10"/>
  <c r="AU10"/>
  <c r="AU40" s="1"/>
  <c r="AT56"/>
  <c r="AR10"/>
  <c r="AQ40"/>
  <c r="AO10"/>
  <c r="AO40" s="1"/>
  <c r="AN56"/>
  <c r="AM10"/>
  <c r="AL10"/>
  <c r="AL40" s="1"/>
  <c r="AJ10"/>
  <c r="AI10"/>
  <c r="AI40" s="1"/>
  <c r="AH56"/>
  <c r="AF10"/>
  <c r="AE40"/>
  <c r="AC10"/>
  <c r="AC40" s="1"/>
  <c r="AB56"/>
  <c r="AA10"/>
  <c r="AA40" s="1"/>
  <c r="Z10"/>
  <c r="Z40" s="1"/>
  <c r="Y40"/>
  <c r="W10"/>
  <c r="W56" s="1"/>
  <c r="V56"/>
  <c r="T10"/>
  <c r="S40"/>
  <c r="Q10"/>
  <c r="Q56" s="1"/>
  <c r="P56"/>
  <c r="O10"/>
  <c r="N10"/>
  <c r="N40" s="1"/>
  <c r="M40"/>
  <c r="BP9"/>
  <c r="BP55" s="1"/>
  <c r="BN9"/>
  <c r="BM9"/>
  <c r="BM39" s="1"/>
  <c r="BL39"/>
  <c r="BJ9"/>
  <c r="BJ55" s="1"/>
  <c r="BH9"/>
  <c r="BG9"/>
  <c r="BF39"/>
  <c r="BD9"/>
  <c r="BD55" s="1"/>
  <c r="BB9"/>
  <c r="BB55" s="1"/>
  <c r="BA9"/>
  <c r="BA55" s="1"/>
  <c r="AZ55"/>
  <c r="AX9"/>
  <c r="AX55" s="1"/>
  <c r="AV9"/>
  <c r="AU9"/>
  <c r="AT55"/>
  <c r="AR9"/>
  <c r="AP9"/>
  <c r="AO9"/>
  <c r="AO39" s="1"/>
  <c r="AN55"/>
  <c r="AL9"/>
  <c r="AL39" s="1"/>
  <c r="AJ9"/>
  <c r="AI9"/>
  <c r="AH55"/>
  <c r="AF9"/>
  <c r="AD9"/>
  <c r="AC9"/>
  <c r="AC55" s="1"/>
  <c r="AB39"/>
  <c r="Z9"/>
  <c r="Z55" s="1"/>
  <c r="Y55"/>
  <c r="W9"/>
  <c r="W55" s="1"/>
  <c r="V39"/>
  <c r="T9"/>
  <c r="R9"/>
  <c r="Q9"/>
  <c r="Q55" s="1"/>
  <c r="P39"/>
  <c r="N9"/>
  <c r="N55" s="1"/>
  <c r="M55"/>
  <c r="BP8"/>
  <c r="BP54" s="1"/>
  <c r="BO38"/>
  <c r="BM8"/>
  <c r="BM54" s="1"/>
  <c r="BL54"/>
  <c r="BJ8"/>
  <c r="BJ54" s="1"/>
  <c r="BI38"/>
  <c r="BG8"/>
  <c r="BE8"/>
  <c r="F60" i="108" s="1"/>
  <c r="R60" s="1"/>
  <c r="BD8" i="68"/>
  <c r="BD54" s="1"/>
  <c r="BC38"/>
  <c r="BA8"/>
  <c r="BA54" s="1"/>
  <c r="AY8"/>
  <c r="F58" i="108" s="1"/>
  <c r="R58" s="1"/>
  <c r="AX8" i="68"/>
  <c r="AX54" s="1"/>
  <c r="AW38"/>
  <c r="AU8"/>
  <c r="AS8"/>
  <c r="F56" i="108" s="1"/>
  <c r="R56" s="1"/>
  <c r="AR8" i="68"/>
  <c r="AR54" s="1"/>
  <c r="AP8"/>
  <c r="F55" i="108" s="1"/>
  <c r="R55" s="1"/>
  <c r="AO8" i="68"/>
  <c r="AO54" s="1"/>
  <c r="AM8"/>
  <c r="F54" i="108" s="1"/>
  <c r="R54" s="1"/>
  <c r="AL8" i="68"/>
  <c r="AL54" s="1"/>
  <c r="AK54"/>
  <c r="AI8"/>
  <c r="AG8"/>
  <c r="F52" i="108" s="1"/>
  <c r="R52" s="1"/>
  <c r="AF8" i="68"/>
  <c r="AF54" s="1"/>
  <c r="AD8"/>
  <c r="F51" i="108" s="1"/>
  <c r="R51" s="1"/>
  <c r="AC8" i="68"/>
  <c r="AC38" s="1"/>
  <c r="AB38"/>
  <c r="Z8"/>
  <c r="Z54" s="1"/>
  <c r="Y54"/>
  <c r="W8"/>
  <c r="W38" s="1"/>
  <c r="V38"/>
  <c r="U8"/>
  <c r="F48" i="108" s="1"/>
  <c r="R48" s="1"/>
  <c r="T8" i="68"/>
  <c r="T54" s="1"/>
  <c r="R8"/>
  <c r="F47" i="108" s="1"/>
  <c r="R47" s="1"/>
  <c r="Q8" i="68"/>
  <c r="Q38" s="1"/>
  <c r="P38"/>
  <c r="N8"/>
  <c r="N54" s="1"/>
  <c r="M38"/>
  <c r="N52"/>
  <c r="T458" i="84" l="1"/>
  <c r="AR458"/>
  <c r="AB152"/>
  <c r="P458"/>
  <c r="AN458"/>
  <c r="I458"/>
  <c r="Y458"/>
  <c r="J458"/>
  <c r="Z458"/>
  <c r="N458"/>
  <c r="AM23" i="74"/>
  <c r="AN23" i="78"/>
  <c r="R458" i="84"/>
  <c r="X458"/>
  <c r="Q611"/>
  <c r="AA152"/>
  <c r="C152" s="1"/>
  <c r="V458"/>
  <c r="AF458"/>
  <c r="AV458"/>
  <c r="AN23" i="74"/>
  <c r="AM23" i="78"/>
  <c r="AL23" i="69"/>
  <c r="AK23"/>
  <c r="J457" i="84"/>
  <c r="Z457"/>
  <c r="AM457"/>
  <c r="R610"/>
  <c r="AB151"/>
  <c r="D151" s="1"/>
  <c r="AI457"/>
  <c r="AN610"/>
  <c r="N457"/>
  <c r="AE457"/>
  <c r="AU457"/>
  <c r="T610"/>
  <c r="AF610"/>
  <c r="AL23" i="78"/>
  <c r="AK23"/>
  <c r="AD457" i="84"/>
  <c r="AT457"/>
  <c r="K610"/>
  <c r="P610"/>
  <c r="AD610"/>
  <c r="AL610"/>
  <c r="AP457"/>
  <c r="AH457"/>
  <c r="AR457"/>
  <c r="O610"/>
  <c r="AB610"/>
  <c r="X457"/>
  <c r="AQ457"/>
  <c r="S610"/>
  <c r="C33" i="86"/>
  <c r="I457" i="84"/>
  <c r="M457"/>
  <c r="Q457"/>
  <c r="U457"/>
  <c r="Y457"/>
  <c r="AC610"/>
  <c r="AG610"/>
  <c r="AK610"/>
  <c r="AO610"/>
  <c r="AS610"/>
  <c r="AA151"/>
  <c r="C151" s="1"/>
  <c r="S147"/>
  <c r="S453" s="1"/>
  <c r="AV456"/>
  <c r="AD608"/>
  <c r="AN609"/>
  <c r="AJ147"/>
  <c r="AV147"/>
  <c r="T455"/>
  <c r="AL455"/>
  <c r="AT608"/>
  <c r="AJ609"/>
  <c r="AF147"/>
  <c r="AU147"/>
  <c r="AB149"/>
  <c r="AR147"/>
  <c r="AB150"/>
  <c r="AT147"/>
  <c r="S455"/>
  <c r="AH455"/>
  <c r="T456"/>
  <c r="L608"/>
  <c r="AP608"/>
  <c r="AH609"/>
  <c r="O147"/>
  <c r="AE147"/>
  <c r="AP147"/>
  <c r="D149"/>
  <c r="AM147"/>
  <c r="AA150"/>
  <c r="T453"/>
  <c r="AF455"/>
  <c r="R456"/>
  <c r="AF456"/>
  <c r="AN608"/>
  <c r="AI23" i="78"/>
  <c r="AI23" i="77"/>
  <c r="AI23" i="74"/>
  <c r="AJ23" i="77"/>
  <c r="AJ23" i="78"/>
  <c r="AJ23" i="69"/>
  <c r="J147" i="84"/>
  <c r="Z147"/>
  <c r="AQ147"/>
  <c r="AH606"/>
  <c r="AL453"/>
  <c r="AP606"/>
  <c r="AT453"/>
  <c r="AB609"/>
  <c r="J455"/>
  <c r="O455"/>
  <c r="Z455"/>
  <c r="AM455"/>
  <c r="AR455"/>
  <c r="I456"/>
  <c r="N456"/>
  <c r="Y456"/>
  <c r="AK456"/>
  <c r="AP456"/>
  <c r="N608"/>
  <c r="V608"/>
  <c r="AE608"/>
  <c r="AJ608"/>
  <c r="AU608"/>
  <c r="V609"/>
  <c r="AD609"/>
  <c r="AO609"/>
  <c r="AT609"/>
  <c r="R147"/>
  <c r="W147"/>
  <c r="AD147"/>
  <c r="AD453" s="1"/>
  <c r="AI147"/>
  <c r="AN147"/>
  <c r="M147"/>
  <c r="Q147"/>
  <c r="Q453" s="1"/>
  <c r="U147"/>
  <c r="Y147"/>
  <c r="D150"/>
  <c r="AF453"/>
  <c r="AJ453"/>
  <c r="AN453"/>
  <c r="AV453"/>
  <c r="AB608"/>
  <c r="R455"/>
  <c r="W455"/>
  <c r="Q456"/>
  <c r="AC456"/>
  <c r="AS456"/>
  <c r="J608"/>
  <c r="AH608"/>
  <c r="AM608"/>
  <c r="AR608"/>
  <c r="J609"/>
  <c r="Z609"/>
  <c r="AG609"/>
  <c r="AL609"/>
  <c r="AR609"/>
  <c r="AQ455"/>
  <c r="M456"/>
  <c r="AI608"/>
  <c r="AC609"/>
  <c r="K147"/>
  <c r="P147"/>
  <c r="P453" s="1"/>
  <c r="V147"/>
  <c r="V453" s="1"/>
  <c r="C150"/>
  <c r="J606"/>
  <c r="N453"/>
  <c r="R606"/>
  <c r="Z606"/>
  <c r="K455"/>
  <c r="P455"/>
  <c r="P456"/>
  <c r="U456"/>
  <c r="C32" i="86"/>
  <c r="I455" i="84"/>
  <c r="M455"/>
  <c r="Q455"/>
  <c r="U455"/>
  <c r="Y455"/>
  <c r="K456"/>
  <c r="O456"/>
  <c r="S456"/>
  <c r="W456"/>
  <c r="I608"/>
  <c r="M608"/>
  <c r="Q608"/>
  <c r="U608"/>
  <c r="Y608"/>
  <c r="I147"/>
  <c r="AC147"/>
  <c r="AC606" s="1"/>
  <c r="AG147"/>
  <c r="AG453" s="1"/>
  <c r="AK147"/>
  <c r="AO147"/>
  <c r="AS147"/>
  <c r="AS606" s="1"/>
  <c r="AA149"/>
  <c r="AA147" s="1"/>
  <c r="AA453" s="1"/>
  <c r="AC608"/>
  <c r="AG608"/>
  <c r="AK608"/>
  <c r="AO608"/>
  <c r="AS608"/>
  <c r="AE609"/>
  <c r="AI609"/>
  <c r="AM609"/>
  <c r="AQ609"/>
  <c r="AU609"/>
  <c r="K28" i="91"/>
  <c r="AG23" i="69"/>
  <c r="AH128" i="84"/>
  <c r="AH126" s="1"/>
  <c r="K435"/>
  <c r="S439"/>
  <c r="M440"/>
  <c r="O443"/>
  <c r="S588"/>
  <c r="Y589"/>
  <c r="W596"/>
  <c r="M436"/>
  <c r="R437"/>
  <c r="O439"/>
  <c r="N443"/>
  <c r="R588"/>
  <c r="O589"/>
  <c r="X589"/>
  <c r="AO589"/>
  <c r="AI590"/>
  <c r="O591"/>
  <c r="X593"/>
  <c r="AS593"/>
  <c r="N594"/>
  <c r="AI594"/>
  <c r="U595"/>
  <c r="AF23" i="77"/>
  <c r="O128" i="84"/>
  <c r="O126" s="1"/>
  <c r="O435"/>
  <c r="W439"/>
  <c r="U440"/>
  <c r="AK589"/>
  <c r="Q590"/>
  <c r="AE590"/>
  <c r="M591"/>
  <c r="W593"/>
  <c r="AK593"/>
  <c r="M594"/>
  <c r="K595"/>
  <c r="AF23" i="69"/>
  <c r="AE23" i="74"/>
  <c r="P438" i="84"/>
  <c r="P442"/>
  <c r="X591"/>
  <c r="S594"/>
  <c r="AS595"/>
  <c r="N128"/>
  <c r="N434" s="1"/>
  <c r="V128"/>
  <c r="V126" s="1"/>
  <c r="AE128"/>
  <c r="AE126" s="1"/>
  <c r="AM128"/>
  <c r="AM126" s="1"/>
  <c r="AU128"/>
  <c r="AU126" s="1"/>
  <c r="AA132"/>
  <c r="C132" s="1"/>
  <c r="AA136"/>
  <c r="C136" s="1"/>
  <c r="I436"/>
  <c r="Q436"/>
  <c r="O437"/>
  <c r="W437"/>
  <c r="U438"/>
  <c r="I440"/>
  <c r="Y440"/>
  <c r="O441"/>
  <c r="W441"/>
  <c r="M442"/>
  <c r="Q588"/>
  <c r="AE588"/>
  <c r="AU588"/>
  <c r="S589"/>
  <c r="L591"/>
  <c r="Q591"/>
  <c r="W591"/>
  <c r="AG591"/>
  <c r="I592"/>
  <c r="Y592"/>
  <c r="AM592"/>
  <c r="K593"/>
  <c r="I595"/>
  <c r="O595"/>
  <c r="T595"/>
  <c r="Y595"/>
  <c r="AO595"/>
  <c r="Q596"/>
  <c r="AE596"/>
  <c r="AU596"/>
  <c r="X442"/>
  <c r="M588"/>
  <c r="AI588"/>
  <c r="K590"/>
  <c r="AK591"/>
  <c r="U592"/>
  <c r="AQ592"/>
  <c r="AC595"/>
  <c r="M596"/>
  <c r="AI596"/>
  <c r="K128"/>
  <c r="K126" s="1"/>
  <c r="S128"/>
  <c r="S126" s="1"/>
  <c r="AD128"/>
  <c r="AD126" s="1"/>
  <c r="AL128"/>
  <c r="AL126" s="1"/>
  <c r="AT128"/>
  <c r="AT126" s="1"/>
  <c r="J435"/>
  <c r="Z435"/>
  <c r="N437"/>
  <c r="T438"/>
  <c r="R439"/>
  <c r="V441"/>
  <c r="L442"/>
  <c r="J443"/>
  <c r="Z443"/>
  <c r="U588"/>
  <c r="AQ588"/>
  <c r="W589"/>
  <c r="AG589"/>
  <c r="I590"/>
  <c r="S590"/>
  <c r="Y590"/>
  <c r="AM590"/>
  <c r="K591"/>
  <c r="AC591"/>
  <c r="AS591"/>
  <c r="M592"/>
  <c r="AI592"/>
  <c r="O593"/>
  <c r="AO593"/>
  <c r="K594"/>
  <c r="Q594"/>
  <c r="AE594"/>
  <c r="AU594"/>
  <c r="S595"/>
  <c r="AK595"/>
  <c r="U596"/>
  <c r="AQ596"/>
  <c r="J128"/>
  <c r="J587" s="1"/>
  <c r="R128"/>
  <c r="R126" s="1"/>
  <c r="Z128"/>
  <c r="Z126" s="1"/>
  <c r="AI128"/>
  <c r="AI126" s="1"/>
  <c r="AQ128"/>
  <c r="AQ126" s="1"/>
  <c r="AA130"/>
  <c r="C130" s="1"/>
  <c r="AA134"/>
  <c r="C134" s="1"/>
  <c r="I438"/>
  <c r="Y438"/>
  <c r="Q442"/>
  <c r="I588"/>
  <c r="Y588"/>
  <c r="AM588"/>
  <c r="K589"/>
  <c r="AO591"/>
  <c r="Q592"/>
  <c r="AE592"/>
  <c r="AU592"/>
  <c r="S593"/>
  <c r="AG595"/>
  <c r="I596"/>
  <c r="Y596"/>
  <c r="AM596"/>
  <c r="AE23" i="69"/>
  <c r="AP584" i="84"/>
  <c r="D584"/>
  <c r="AD431"/>
  <c r="AL431"/>
  <c r="AT431"/>
  <c r="AD584"/>
  <c r="AC23" i="78"/>
  <c r="AH584" i="84"/>
  <c r="AR584"/>
  <c r="V584"/>
  <c r="AF584"/>
  <c r="AV584"/>
  <c r="AD23" i="77"/>
  <c r="L431" i="84"/>
  <c r="P431"/>
  <c r="T431"/>
  <c r="X431"/>
  <c r="I584"/>
  <c r="M584"/>
  <c r="Q584"/>
  <c r="U584"/>
  <c r="Y584"/>
  <c r="AA125"/>
  <c r="C125" s="1"/>
  <c r="AB584"/>
  <c r="K431"/>
  <c r="O431"/>
  <c r="S431"/>
  <c r="W431"/>
  <c r="AC431"/>
  <c r="AG431"/>
  <c r="AK431"/>
  <c r="AO431"/>
  <c r="AS431"/>
  <c r="AH112"/>
  <c r="AE112"/>
  <c r="AM112"/>
  <c r="AT420"/>
  <c r="AQ422"/>
  <c r="AO423"/>
  <c r="Y424"/>
  <c r="AQ424"/>
  <c r="AN425"/>
  <c r="AF427"/>
  <c r="AV427"/>
  <c r="AP428"/>
  <c r="AM430"/>
  <c r="AQ573"/>
  <c r="U574"/>
  <c r="N575"/>
  <c r="AE575"/>
  <c r="P576"/>
  <c r="AS576"/>
  <c r="I578"/>
  <c r="J579"/>
  <c r="W579"/>
  <c r="AQ579"/>
  <c r="Q580"/>
  <c r="AP580"/>
  <c r="V581"/>
  <c r="I582"/>
  <c r="Y582"/>
  <c r="R583"/>
  <c r="AG423"/>
  <c r="I424"/>
  <c r="AI424"/>
  <c r="J573"/>
  <c r="Z573"/>
  <c r="R577"/>
  <c r="R579"/>
  <c r="N581"/>
  <c r="AI581"/>
  <c r="AT582"/>
  <c r="Z583"/>
  <c r="AU583"/>
  <c r="AA23" i="74"/>
  <c r="AB23" i="78"/>
  <c r="AB23" i="77"/>
  <c r="N573" i="84"/>
  <c r="AT574"/>
  <c r="Z575"/>
  <c r="AL576"/>
  <c r="V577"/>
  <c r="AH578"/>
  <c r="V579"/>
  <c r="N583"/>
  <c r="AT112"/>
  <c r="L422"/>
  <c r="AF423"/>
  <c r="AV423"/>
  <c r="AE424"/>
  <c r="AR425"/>
  <c r="AM426"/>
  <c r="AJ427"/>
  <c r="P428"/>
  <c r="L430"/>
  <c r="V573"/>
  <c r="R575"/>
  <c r="AM575"/>
  <c r="X576"/>
  <c r="N577"/>
  <c r="N579"/>
  <c r="Z579"/>
  <c r="J581"/>
  <c r="Z581"/>
  <c r="AQ583"/>
  <c r="AA23" i="77"/>
  <c r="AB114" i="84"/>
  <c r="D114" s="1"/>
  <c r="AB122"/>
  <c r="D122" s="1"/>
  <c r="AO421"/>
  <c r="AD422"/>
  <c r="AT422"/>
  <c r="AC429"/>
  <c r="AK429"/>
  <c r="AH430"/>
  <c r="K577"/>
  <c r="T578"/>
  <c r="AG421"/>
  <c r="AL422"/>
  <c r="U426"/>
  <c r="AS429"/>
  <c r="AP430"/>
  <c r="AK574"/>
  <c r="L578"/>
  <c r="AC578"/>
  <c r="AO578"/>
  <c r="O112"/>
  <c r="AP112"/>
  <c r="AA115"/>
  <c r="AA119"/>
  <c r="AA123"/>
  <c r="AF421"/>
  <c r="AN421"/>
  <c r="AV421"/>
  <c r="U422"/>
  <c r="AH424"/>
  <c r="AP424"/>
  <c r="AK425"/>
  <c r="AS425"/>
  <c r="T426"/>
  <c r="AH426"/>
  <c r="AP426"/>
  <c r="AC427"/>
  <c r="AS427"/>
  <c r="AE428"/>
  <c r="AM428"/>
  <c r="AU428"/>
  <c r="AJ429"/>
  <c r="AR429"/>
  <c r="M430"/>
  <c r="O573"/>
  <c r="AE573"/>
  <c r="AU573"/>
  <c r="P574"/>
  <c r="X574"/>
  <c r="AS574"/>
  <c r="M575"/>
  <c r="M576"/>
  <c r="U576"/>
  <c r="J577"/>
  <c r="O577"/>
  <c r="W577"/>
  <c r="O579"/>
  <c r="P580"/>
  <c r="X580"/>
  <c r="AH580"/>
  <c r="O581"/>
  <c r="U581"/>
  <c r="P582"/>
  <c r="X582"/>
  <c r="AG582"/>
  <c r="N112"/>
  <c r="AD112"/>
  <c r="M112"/>
  <c r="Q112"/>
  <c r="U112"/>
  <c r="Y112"/>
  <c r="J112"/>
  <c r="AI112"/>
  <c r="AQ112"/>
  <c r="AB116"/>
  <c r="D116" s="1"/>
  <c r="AB120"/>
  <c r="D120" s="1"/>
  <c r="AB124"/>
  <c r="D124" s="1"/>
  <c r="AH420"/>
  <c r="AP420"/>
  <c r="AC421"/>
  <c r="AH422"/>
  <c r="AP422"/>
  <c r="AC423"/>
  <c r="AK423"/>
  <c r="Q424"/>
  <c r="M426"/>
  <c r="AD428"/>
  <c r="AL428"/>
  <c r="AT428"/>
  <c r="AO429"/>
  <c r="AD430"/>
  <c r="AL430"/>
  <c r="AT430"/>
  <c r="S573"/>
  <c r="K575"/>
  <c r="Q575"/>
  <c r="W575"/>
  <c r="L576"/>
  <c r="T576"/>
  <c r="AC576"/>
  <c r="P578"/>
  <c r="X578"/>
  <c r="AG580"/>
  <c r="S581"/>
  <c r="K583"/>
  <c r="Q583"/>
  <c r="W583"/>
  <c r="AB23" i="69"/>
  <c r="AB118" i="84"/>
  <c r="D118" s="1"/>
  <c r="W112"/>
  <c r="AL112"/>
  <c r="AU112"/>
  <c r="C117"/>
  <c r="AA121"/>
  <c r="N571"/>
  <c r="V571"/>
  <c r="Q420"/>
  <c r="AM420"/>
  <c r="AJ421"/>
  <c r="AR421"/>
  <c r="AJ423"/>
  <c r="AR423"/>
  <c r="P424"/>
  <c r="AD424"/>
  <c r="AL424"/>
  <c r="AT424"/>
  <c r="AG425"/>
  <c r="L426"/>
  <c r="AD426"/>
  <c r="AL426"/>
  <c r="AT426"/>
  <c r="AO427"/>
  <c r="Y428"/>
  <c r="AF429"/>
  <c r="AN429"/>
  <c r="AV429"/>
  <c r="U430"/>
  <c r="AI430"/>
  <c r="K573"/>
  <c r="R573"/>
  <c r="W573"/>
  <c r="L574"/>
  <c r="T574"/>
  <c r="AL574"/>
  <c r="J575"/>
  <c r="O575"/>
  <c r="V575"/>
  <c r="I576"/>
  <c r="Q576"/>
  <c r="Y576"/>
  <c r="AT576"/>
  <c r="M577"/>
  <c r="S577"/>
  <c r="Z577"/>
  <c r="M578"/>
  <c r="U578"/>
  <c r="AP578"/>
  <c r="K579"/>
  <c r="S579"/>
  <c r="Y579"/>
  <c r="L580"/>
  <c r="T580"/>
  <c r="K581"/>
  <c r="R581"/>
  <c r="W581"/>
  <c r="L582"/>
  <c r="T582"/>
  <c r="AL582"/>
  <c r="J583"/>
  <c r="O583"/>
  <c r="V583"/>
  <c r="AA23" i="69"/>
  <c r="O559" i="84"/>
  <c r="AU405"/>
  <c r="I554"/>
  <c r="AM566"/>
  <c r="AQ91"/>
  <c r="AR402"/>
  <c r="AE405"/>
  <c r="AL407"/>
  <c r="O410"/>
  <c r="AP415"/>
  <c r="O553"/>
  <c r="U558"/>
  <c r="AQ561"/>
  <c r="AU564"/>
  <c r="AE568"/>
  <c r="O570"/>
  <c r="AM399"/>
  <c r="AQ411"/>
  <c r="Y552"/>
  <c r="AQ562"/>
  <c r="M409"/>
  <c r="AI568"/>
  <c r="AA101"/>
  <c r="AM401"/>
  <c r="AU403"/>
  <c r="Q407"/>
  <c r="AU554"/>
  <c r="Q558"/>
  <c r="AM560"/>
  <c r="U564"/>
  <c r="AQ567"/>
  <c r="W569"/>
  <c r="V91"/>
  <c r="AR400"/>
  <c r="AT403"/>
  <c r="W406"/>
  <c r="AP409"/>
  <c r="AE552"/>
  <c r="AQ554"/>
  <c r="Q557"/>
  <c r="W560"/>
  <c r="M564"/>
  <c r="AQ566"/>
  <c r="U569"/>
  <c r="R91"/>
  <c r="AE91"/>
  <c r="AP91"/>
  <c r="AB97"/>
  <c r="Z405"/>
  <c r="Y570"/>
  <c r="AL399"/>
  <c r="AJ400"/>
  <c r="AL401"/>
  <c r="AJ402"/>
  <c r="AI403"/>
  <c r="AM405"/>
  <c r="N407"/>
  <c r="AQ407"/>
  <c r="AI411"/>
  <c r="AE413"/>
  <c r="Q415"/>
  <c r="AQ416"/>
  <c r="M553"/>
  <c r="AI553"/>
  <c r="AU555"/>
  <c r="AM556"/>
  <c r="N558"/>
  <c r="M559"/>
  <c r="I560"/>
  <c r="I561"/>
  <c r="AE562"/>
  <c r="AI563"/>
  <c r="AM564"/>
  <c r="AI566"/>
  <c r="M567"/>
  <c r="S568"/>
  <c r="AU568"/>
  <c r="AQ570"/>
  <c r="O91"/>
  <c r="Z91"/>
  <c r="AM91"/>
  <c r="AB111"/>
  <c r="D111" s="1"/>
  <c r="AU399"/>
  <c r="AE401"/>
  <c r="AE403"/>
  <c r="J405"/>
  <c r="AI405"/>
  <c r="AR406"/>
  <c r="AM409"/>
  <c r="Q411"/>
  <c r="Z413"/>
  <c r="N415"/>
  <c r="Y416"/>
  <c r="W417"/>
  <c r="O552"/>
  <c r="AE553"/>
  <c r="W554"/>
  <c r="U555"/>
  <c r="AQ557"/>
  <c r="AE559"/>
  <c r="AU560"/>
  <c r="Y562"/>
  <c r="AE563"/>
  <c r="W564"/>
  <c r="O566"/>
  <c r="I567"/>
  <c r="R568"/>
  <c r="AT568"/>
  <c r="AR569"/>
  <c r="AI570"/>
  <c r="Y23" i="74"/>
  <c r="N91" i="84"/>
  <c r="W91"/>
  <c r="W397" s="1"/>
  <c r="AI91"/>
  <c r="AU91"/>
  <c r="AU397" s="1"/>
  <c r="AD399"/>
  <c r="AT399"/>
  <c r="AD401"/>
  <c r="AT401"/>
  <c r="R409"/>
  <c r="R413"/>
  <c r="I416"/>
  <c r="V417"/>
  <c r="Y553"/>
  <c r="K554"/>
  <c r="Q555"/>
  <c r="AI557"/>
  <c r="Y559"/>
  <c r="AU561"/>
  <c r="Q563"/>
  <c r="Q565"/>
  <c r="AU567"/>
  <c r="AH570"/>
  <c r="Z23" i="74"/>
  <c r="Z23" i="77"/>
  <c r="D97" i="84"/>
  <c r="X408"/>
  <c r="AO552"/>
  <c r="AO556"/>
  <c r="AG557"/>
  <c r="AG561"/>
  <c r="AO565"/>
  <c r="AS404"/>
  <c r="AK410"/>
  <c r="AK558"/>
  <c r="AC559"/>
  <c r="AG567"/>
  <c r="AS570"/>
  <c r="AB93"/>
  <c r="D93" s="1"/>
  <c r="D399" s="1"/>
  <c r="AA94"/>
  <c r="C94" s="1"/>
  <c r="AB95"/>
  <c r="D95" s="1"/>
  <c r="AA96"/>
  <c r="C96" s="1"/>
  <c r="AA102"/>
  <c r="C102" s="1"/>
  <c r="AB103"/>
  <c r="D103" s="1"/>
  <c r="AA104"/>
  <c r="C104" s="1"/>
  <c r="AA110"/>
  <c r="C110" s="1"/>
  <c r="AE550"/>
  <c r="AU550"/>
  <c r="AG400"/>
  <c r="AG402"/>
  <c r="AO404"/>
  <c r="T406"/>
  <c r="AJ410"/>
  <c r="K412"/>
  <c r="X416"/>
  <c r="P557"/>
  <c r="T561"/>
  <c r="AK562"/>
  <c r="O565"/>
  <c r="K566"/>
  <c r="AJ569"/>
  <c r="AC404"/>
  <c r="AK408"/>
  <c r="AK412"/>
  <c r="AO562"/>
  <c r="AS567"/>
  <c r="AA98"/>
  <c r="C98" s="1"/>
  <c r="AB99"/>
  <c r="D99" s="1"/>
  <c r="AA100"/>
  <c r="C100" s="1"/>
  <c r="AB101"/>
  <c r="D101" s="1"/>
  <c r="D407" s="1"/>
  <c r="AB105"/>
  <c r="D105" s="1"/>
  <c r="D411" s="1"/>
  <c r="AA106"/>
  <c r="C106" s="1"/>
  <c r="AB107"/>
  <c r="D107" s="1"/>
  <c r="AA108"/>
  <c r="C108" s="1"/>
  <c r="AB109"/>
  <c r="AB568" s="1"/>
  <c r="AM550"/>
  <c r="AA555"/>
  <c r="AO400"/>
  <c r="AO402"/>
  <c r="S404"/>
  <c r="AO406"/>
  <c r="S408"/>
  <c r="L410"/>
  <c r="AC414"/>
  <c r="AO417"/>
  <c r="S554"/>
  <c r="AS555"/>
  <c r="AG558"/>
  <c r="AS559"/>
  <c r="S560"/>
  <c r="S562"/>
  <c r="P563"/>
  <c r="AC563"/>
  <c r="AO563"/>
  <c r="AG564"/>
  <c r="AC565"/>
  <c r="AC568"/>
  <c r="K570"/>
  <c r="K91"/>
  <c r="S91"/>
  <c r="AD91"/>
  <c r="AL91"/>
  <c r="AT91"/>
  <c r="AT550" s="1"/>
  <c r="AI399"/>
  <c r="AQ399"/>
  <c r="AF400"/>
  <c r="AN400"/>
  <c r="AV400"/>
  <c r="AI401"/>
  <c r="AF402"/>
  <c r="AN402"/>
  <c r="AV402"/>
  <c r="AQ403"/>
  <c r="AN404"/>
  <c r="M405"/>
  <c r="AH405"/>
  <c r="AG406"/>
  <c r="AI407"/>
  <c r="K408"/>
  <c r="AF408"/>
  <c r="AV408"/>
  <c r="AU409"/>
  <c r="AG410"/>
  <c r="AS412"/>
  <c r="W414"/>
  <c r="AO414"/>
  <c r="Y415"/>
  <c r="Q416"/>
  <c r="AN416"/>
  <c r="N417"/>
  <c r="AK417"/>
  <c r="W552"/>
  <c r="AK552"/>
  <c r="L553"/>
  <c r="W553"/>
  <c r="AK553"/>
  <c r="Q554"/>
  <c r="M555"/>
  <c r="O556"/>
  <c r="I557"/>
  <c r="Y557"/>
  <c r="AM557"/>
  <c r="O558"/>
  <c r="AC558"/>
  <c r="K559"/>
  <c r="U559"/>
  <c r="AK559"/>
  <c r="O560"/>
  <c r="Q561"/>
  <c r="AO561"/>
  <c r="AI562"/>
  <c r="AS562"/>
  <c r="W563"/>
  <c r="AM563"/>
  <c r="AE564"/>
  <c r="Y565"/>
  <c r="I566"/>
  <c r="V566"/>
  <c r="AS566"/>
  <c r="U567"/>
  <c r="AM567"/>
  <c r="J568"/>
  <c r="AM568"/>
  <c r="AG569"/>
  <c r="U570"/>
  <c r="Z23" i="78"/>
  <c r="O550" i="84"/>
  <c r="W550"/>
  <c r="AH399"/>
  <c r="AP399"/>
  <c r="AC400"/>
  <c r="AS400"/>
  <c r="AH401"/>
  <c r="AP401"/>
  <c r="AC402"/>
  <c r="AK402"/>
  <c r="K404"/>
  <c r="AK404"/>
  <c r="Y407"/>
  <c r="AC408"/>
  <c r="AS408"/>
  <c r="U409"/>
  <c r="I411"/>
  <c r="P414"/>
  <c r="AN414"/>
  <c r="U415"/>
  <c r="M416"/>
  <c r="AF416"/>
  <c r="AD417"/>
  <c r="U552"/>
  <c r="AG552"/>
  <c r="S553"/>
  <c r="M554"/>
  <c r="AC554"/>
  <c r="K555"/>
  <c r="K556"/>
  <c r="AS556"/>
  <c r="W557"/>
  <c r="Y558"/>
  <c r="S559"/>
  <c r="M560"/>
  <c r="M561"/>
  <c r="K562"/>
  <c r="S563"/>
  <c r="O564"/>
  <c r="AC564"/>
  <c r="U565"/>
  <c r="S566"/>
  <c r="T567"/>
  <c r="AK567"/>
  <c r="AC569"/>
  <c r="AS569"/>
  <c r="Q570"/>
  <c r="Z23" i="69"/>
  <c r="Y23" i="78"/>
  <c r="Y23" i="77"/>
  <c r="C101" i="84"/>
  <c r="M557"/>
  <c r="M404"/>
  <c r="W558"/>
  <c r="W405"/>
  <c r="Q559"/>
  <c r="Q406"/>
  <c r="K560"/>
  <c r="K407"/>
  <c r="U561"/>
  <c r="U408"/>
  <c r="O562"/>
  <c r="O409"/>
  <c r="I563"/>
  <c r="I410"/>
  <c r="Y563"/>
  <c r="Y410"/>
  <c r="S411"/>
  <c r="S564"/>
  <c r="M412"/>
  <c r="M565"/>
  <c r="W413"/>
  <c r="W566"/>
  <c r="Q414"/>
  <c r="Q567"/>
  <c r="K415"/>
  <c r="K568"/>
  <c r="AQ415"/>
  <c r="AQ568"/>
  <c r="AK416"/>
  <c r="AK569"/>
  <c r="AE417"/>
  <c r="AE570"/>
  <c r="AU417"/>
  <c r="AU570"/>
  <c r="I91"/>
  <c r="M91"/>
  <c r="Q91"/>
  <c r="U91"/>
  <c r="Y91"/>
  <c r="AC91"/>
  <c r="AG91"/>
  <c r="AK91"/>
  <c r="AO91"/>
  <c r="AS91"/>
  <c r="C93"/>
  <c r="AA93"/>
  <c r="AA95"/>
  <c r="C95" s="1"/>
  <c r="AA97"/>
  <c r="C97" s="1"/>
  <c r="AA99"/>
  <c r="C99" s="1"/>
  <c r="AA103"/>
  <c r="C103" s="1"/>
  <c r="C105"/>
  <c r="AA105"/>
  <c r="AA107"/>
  <c r="C107" s="1"/>
  <c r="C109"/>
  <c r="AA109"/>
  <c r="AA111"/>
  <c r="C111" s="1"/>
  <c r="AD397"/>
  <c r="AL397"/>
  <c r="AT397"/>
  <c r="AA553"/>
  <c r="AB554"/>
  <c r="AB556"/>
  <c r="AB562"/>
  <c r="AB564"/>
  <c r="K399"/>
  <c r="S399"/>
  <c r="AC399"/>
  <c r="AS399"/>
  <c r="I400"/>
  <c r="Q400"/>
  <c r="U400"/>
  <c r="AM400"/>
  <c r="AQ400"/>
  <c r="AU400"/>
  <c r="O401"/>
  <c r="AG401"/>
  <c r="AK401"/>
  <c r="AO401"/>
  <c r="AS401"/>
  <c r="I402"/>
  <c r="Y402"/>
  <c r="AE402"/>
  <c r="AI402"/>
  <c r="AM402"/>
  <c r="AQ402"/>
  <c r="S403"/>
  <c r="W403"/>
  <c r="AC403"/>
  <c r="AH403"/>
  <c r="AR403"/>
  <c r="J404"/>
  <c r="O404"/>
  <c r="T404"/>
  <c r="Z404"/>
  <c r="AL404"/>
  <c r="AR404"/>
  <c r="I405"/>
  <c r="T405"/>
  <c r="AF405"/>
  <c r="AL405"/>
  <c r="AQ405"/>
  <c r="AV405"/>
  <c r="N406"/>
  <c r="X406"/>
  <c r="AF406"/>
  <c r="AP406"/>
  <c r="AV406"/>
  <c r="R407"/>
  <c r="X407"/>
  <c r="AE407"/>
  <c r="AJ407"/>
  <c r="AP407"/>
  <c r="L408"/>
  <c r="R408"/>
  <c r="W408"/>
  <c r="AD408"/>
  <c r="AJ408"/>
  <c r="AT408"/>
  <c r="L409"/>
  <c r="Q409"/>
  <c r="V409"/>
  <c r="AD409"/>
  <c r="AN409"/>
  <c r="AT409"/>
  <c r="K410"/>
  <c r="V410"/>
  <c r="AH410"/>
  <c r="AV410"/>
  <c r="N411"/>
  <c r="V411"/>
  <c r="AL411"/>
  <c r="AT411"/>
  <c r="L412"/>
  <c r="S412"/>
  <c r="AJ412"/>
  <c r="AP412"/>
  <c r="J413"/>
  <c r="Q413"/>
  <c r="X413"/>
  <c r="AH413"/>
  <c r="AN413"/>
  <c r="AU413"/>
  <c r="O414"/>
  <c r="V414"/>
  <c r="AD414"/>
  <c r="AL414"/>
  <c r="L415"/>
  <c r="T415"/>
  <c r="Z415"/>
  <c r="AG415"/>
  <c r="AO415"/>
  <c r="AV415"/>
  <c r="N416"/>
  <c r="V416"/>
  <c r="AE416"/>
  <c r="AL416"/>
  <c r="AT416"/>
  <c r="L417"/>
  <c r="S417"/>
  <c r="AC417"/>
  <c r="AJ417"/>
  <c r="AP417"/>
  <c r="M552"/>
  <c r="Z552"/>
  <c r="AJ552"/>
  <c r="X553"/>
  <c r="N554"/>
  <c r="V554"/>
  <c r="L555"/>
  <c r="S555"/>
  <c r="AP555"/>
  <c r="J556"/>
  <c r="Q556"/>
  <c r="AG556"/>
  <c r="AN556"/>
  <c r="U557"/>
  <c r="AD557"/>
  <c r="K558"/>
  <c r="S558"/>
  <c r="I559"/>
  <c r="P559"/>
  <c r="AM559"/>
  <c r="AU559"/>
  <c r="U560"/>
  <c r="AK560"/>
  <c r="AR560"/>
  <c r="Y561"/>
  <c r="AI561"/>
  <c r="AP561"/>
  <c r="I562"/>
  <c r="W562"/>
  <c r="AF562"/>
  <c r="M563"/>
  <c r="U563"/>
  <c r="AD563"/>
  <c r="AS563"/>
  <c r="K564"/>
  <c r="R564"/>
  <c r="Z564"/>
  <c r="AO564"/>
  <c r="I565"/>
  <c r="P565"/>
  <c r="W565"/>
  <c r="AG565"/>
  <c r="AM565"/>
  <c r="AT565"/>
  <c r="N566"/>
  <c r="U566"/>
  <c r="AC566"/>
  <c r="AK566"/>
  <c r="AR566"/>
  <c r="K567"/>
  <c r="S567"/>
  <c r="Y567"/>
  <c r="AH567"/>
  <c r="AP567"/>
  <c r="I568"/>
  <c r="O568"/>
  <c r="W568"/>
  <c r="AD568"/>
  <c r="AK568"/>
  <c r="AS568"/>
  <c r="K569"/>
  <c r="R569"/>
  <c r="Z569"/>
  <c r="AI569"/>
  <c r="AO569"/>
  <c r="I570"/>
  <c r="P570"/>
  <c r="AG570"/>
  <c r="AM570"/>
  <c r="AT570"/>
  <c r="AN563"/>
  <c r="AN410"/>
  <c r="AH564"/>
  <c r="AH411"/>
  <c r="AR565"/>
  <c r="AR412"/>
  <c r="AL566"/>
  <c r="AL413"/>
  <c r="AF567"/>
  <c r="AF414"/>
  <c r="AV567"/>
  <c r="AV414"/>
  <c r="P569"/>
  <c r="P416"/>
  <c r="J570"/>
  <c r="J417"/>
  <c r="Z570"/>
  <c r="Z417"/>
  <c r="T91"/>
  <c r="T550" s="1"/>
  <c r="AJ91"/>
  <c r="AV91"/>
  <c r="AB96"/>
  <c r="D98"/>
  <c r="AB98"/>
  <c r="D100"/>
  <c r="AB100"/>
  <c r="D102"/>
  <c r="AB102"/>
  <c r="D104"/>
  <c r="AB104"/>
  <c r="AB106"/>
  <c r="D106" s="1"/>
  <c r="AB108"/>
  <c r="D108" s="1"/>
  <c r="AB110"/>
  <c r="D110" s="1"/>
  <c r="AG550"/>
  <c r="AO550"/>
  <c r="AB570"/>
  <c r="J399"/>
  <c r="R399"/>
  <c r="V399"/>
  <c r="AF399"/>
  <c r="AN399"/>
  <c r="AR399"/>
  <c r="AV399"/>
  <c r="P400"/>
  <c r="T400"/>
  <c r="AD400"/>
  <c r="AH400"/>
  <c r="AL400"/>
  <c r="AP400"/>
  <c r="AT400"/>
  <c r="J401"/>
  <c r="R401"/>
  <c r="Z401"/>
  <c r="AF401"/>
  <c r="AJ401"/>
  <c r="AN401"/>
  <c r="AR401"/>
  <c r="AV401"/>
  <c r="P402"/>
  <c r="T402"/>
  <c r="X402"/>
  <c r="AD402"/>
  <c r="AH402"/>
  <c r="AL402"/>
  <c r="AT402"/>
  <c r="N403"/>
  <c r="V403"/>
  <c r="AF403"/>
  <c r="AL403"/>
  <c r="AV403"/>
  <c r="N404"/>
  <c r="X404"/>
  <c r="AF404"/>
  <c r="AP404"/>
  <c r="AV404"/>
  <c r="R405"/>
  <c r="X405"/>
  <c r="AJ405"/>
  <c r="AP405"/>
  <c r="L406"/>
  <c r="R406"/>
  <c r="AD406"/>
  <c r="AJ406"/>
  <c r="AT406"/>
  <c r="L407"/>
  <c r="V407"/>
  <c r="AD407"/>
  <c r="AN407"/>
  <c r="AT407"/>
  <c r="P408"/>
  <c r="V408"/>
  <c r="AH408"/>
  <c r="AN408"/>
  <c r="J409"/>
  <c r="P409"/>
  <c r="Z409"/>
  <c r="AH409"/>
  <c r="AR409"/>
  <c r="J410"/>
  <c r="T410"/>
  <c r="Z410"/>
  <c r="AL410"/>
  <c r="AT410"/>
  <c r="T411"/>
  <c r="AD411"/>
  <c r="AJ411"/>
  <c r="R412"/>
  <c r="X412"/>
  <c r="AH412"/>
  <c r="AV412"/>
  <c r="P413"/>
  <c r="AT413"/>
  <c r="L414"/>
  <c r="AJ414"/>
  <c r="AR414"/>
  <c r="AF415"/>
  <c r="AL415"/>
  <c r="T416"/>
  <c r="AD416"/>
  <c r="R417"/>
  <c r="X417"/>
  <c r="AV417"/>
  <c r="L557"/>
  <c r="AN558"/>
  <c r="AL559"/>
  <c r="Z560"/>
  <c r="N562"/>
  <c r="AP563"/>
  <c r="J564"/>
  <c r="AN564"/>
  <c r="AD565"/>
  <c r="AL565"/>
  <c r="X567"/>
  <c r="J569"/>
  <c r="AL570"/>
  <c r="AK556"/>
  <c r="AK403"/>
  <c r="AE557"/>
  <c r="AE404"/>
  <c r="AU557"/>
  <c r="AU404"/>
  <c r="AO558"/>
  <c r="AO405"/>
  <c r="AI559"/>
  <c r="AI406"/>
  <c r="AC560"/>
  <c r="AC407"/>
  <c r="AS560"/>
  <c r="AS407"/>
  <c r="AM561"/>
  <c r="AM408"/>
  <c r="AG562"/>
  <c r="AG409"/>
  <c r="AQ410"/>
  <c r="AQ563"/>
  <c r="AK411"/>
  <c r="AK564"/>
  <c r="AE412"/>
  <c r="AE565"/>
  <c r="AU412"/>
  <c r="AU565"/>
  <c r="AO413"/>
  <c r="AO566"/>
  <c r="AI414"/>
  <c r="AI567"/>
  <c r="S416"/>
  <c r="S569"/>
  <c r="M417"/>
  <c r="M570"/>
  <c r="L91"/>
  <c r="P91"/>
  <c r="X91"/>
  <c r="AF91"/>
  <c r="AN91"/>
  <c r="AR91"/>
  <c r="AR550" s="1"/>
  <c r="AB94"/>
  <c r="D94" s="1"/>
  <c r="D96"/>
  <c r="N397"/>
  <c r="V397"/>
  <c r="AJ550"/>
  <c r="AB552"/>
  <c r="D554"/>
  <c r="AA557"/>
  <c r="AB558"/>
  <c r="AB560"/>
  <c r="AB566"/>
  <c r="I399"/>
  <c r="Q399"/>
  <c r="K400"/>
  <c r="U401"/>
  <c r="Y401"/>
  <c r="O402"/>
  <c r="W402"/>
  <c r="I403"/>
  <c r="M403"/>
  <c r="U403"/>
  <c r="Y403"/>
  <c r="AJ403"/>
  <c r="AP403"/>
  <c r="R404"/>
  <c r="AJ404"/>
  <c r="AT404"/>
  <c r="L405"/>
  <c r="V405"/>
  <c r="AD405"/>
  <c r="AT405"/>
  <c r="V406"/>
  <c r="AH406"/>
  <c r="AN406"/>
  <c r="J407"/>
  <c r="P407"/>
  <c r="AH407"/>
  <c r="J408"/>
  <c r="O408"/>
  <c r="Z408"/>
  <c r="AL408"/>
  <c r="AR408"/>
  <c r="T409"/>
  <c r="AL409"/>
  <c r="AV409"/>
  <c r="N410"/>
  <c r="X410"/>
  <c r="AF410"/>
  <c r="AR410"/>
  <c r="L411"/>
  <c r="Y411"/>
  <c r="AP411"/>
  <c r="AV411"/>
  <c r="AF412"/>
  <c r="AN412"/>
  <c r="M413"/>
  <c r="AD413"/>
  <c r="AJ413"/>
  <c r="R414"/>
  <c r="Z414"/>
  <c r="P415"/>
  <c r="V415"/>
  <c r="AR415"/>
  <c r="L416"/>
  <c r="AP416"/>
  <c r="AV416"/>
  <c r="AF417"/>
  <c r="AN417"/>
  <c r="AH557"/>
  <c r="AS558"/>
  <c r="AQ559"/>
  <c r="AG560"/>
  <c r="AO560"/>
  <c r="AV560"/>
  <c r="AE561"/>
  <c r="AC562"/>
  <c r="AJ562"/>
  <c r="AU563"/>
  <c r="AS564"/>
  <c r="T565"/>
  <c r="AI565"/>
  <c r="AQ565"/>
  <c r="Y566"/>
  <c r="AG566"/>
  <c r="AV566"/>
  <c r="AE567"/>
  <c r="M568"/>
  <c r="AH568"/>
  <c r="O569"/>
  <c r="AM569"/>
  <c r="T570"/>
  <c r="P564"/>
  <c r="P411"/>
  <c r="J565"/>
  <c r="J412"/>
  <c r="Z565"/>
  <c r="Z412"/>
  <c r="T566"/>
  <c r="T413"/>
  <c r="N567"/>
  <c r="N414"/>
  <c r="X568"/>
  <c r="X415"/>
  <c r="AN568"/>
  <c r="AN415"/>
  <c r="AH569"/>
  <c r="AH416"/>
  <c r="AR570"/>
  <c r="AR417"/>
  <c r="I550"/>
  <c r="Q550"/>
  <c r="Y550"/>
  <c r="AB416"/>
  <c r="L399"/>
  <c r="P399"/>
  <c r="T399"/>
  <c r="X399"/>
  <c r="J400"/>
  <c r="N400"/>
  <c r="R400"/>
  <c r="V400"/>
  <c r="Z400"/>
  <c r="L401"/>
  <c r="P401"/>
  <c r="T401"/>
  <c r="X401"/>
  <c r="J402"/>
  <c r="N402"/>
  <c r="R402"/>
  <c r="V402"/>
  <c r="Z402"/>
  <c r="L403"/>
  <c r="P403"/>
  <c r="T403"/>
  <c r="X403"/>
  <c r="V404"/>
  <c r="P405"/>
  <c r="AR405"/>
  <c r="J406"/>
  <c r="Z406"/>
  <c r="T407"/>
  <c r="AF407"/>
  <c r="N408"/>
  <c r="X409"/>
  <c r="R410"/>
  <c r="X411"/>
  <c r="AF411"/>
  <c r="N412"/>
  <c r="V412"/>
  <c r="L413"/>
  <c r="J414"/>
  <c r="AT414"/>
  <c r="AB415"/>
  <c r="AJ415"/>
  <c r="AR564"/>
  <c r="AF566"/>
  <c r="AF393"/>
  <c r="AN393"/>
  <c r="AV393"/>
  <c r="AH396"/>
  <c r="AP396"/>
  <c r="K547"/>
  <c r="S547"/>
  <c r="O85"/>
  <c r="W85"/>
  <c r="M85"/>
  <c r="M544" s="1"/>
  <c r="Q85"/>
  <c r="U85"/>
  <c r="Y85"/>
  <c r="C90"/>
  <c r="AE393"/>
  <c r="AM393"/>
  <c r="AU393"/>
  <c r="I547"/>
  <c r="Q547"/>
  <c r="Y547"/>
  <c r="AI547"/>
  <c r="AQ547"/>
  <c r="K548"/>
  <c r="S548"/>
  <c r="AC548"/>
  <c r="AK548"/>
  <c r="AS548"/>
  <c r="M549"/>
  <c r="U549"/>
  <c r="L85"/>
  <c r="AN85"/>
  <c r="AN391" s="1"/>
  <c r="AJ393"/>
  <c r="AD394"/>
  <c r="AT394"/>
  <c r="AR395"/>
  <c r="AT396"/>
  <c r="O547"/>
  <c r="W547"/>
  <c r="K549"/>
  <c r="W23" i="69"/>
  <c r="T85" i="84"/>
  <c r="AF85"/>
  <c r="AV85"/>
  <c r="AH85"/>
  <c r="AH391" s="1"/>
  <c r="AP85"/>
  <c r="AR393"/>
  <c r="AL394"/>
  <c r="AJ395"/>
  <c r="AD396"/>
  <c r="AL396"/>
  <c r="S549"/>
  <c r="K85"/>
  <c r="K544" s="1"/>
  <c r="S85"/>
  <c r="S544" s="1"/>
  <c r="C88"/>
  <c r="C547" s="1"/>
  <c r="K546"/>
  <c r="S546"/>
  <c r="AC546"/>
  <c r="AK546"/>
  <c r="AS546"/>
  <c r="M547"/>
  <c r="U547"/>
  <c r="AE547"/>
  <c r="AM547"/>
  <c r="AU547"/>
  <c r="O548"/>
  <c r="W548"/>
  <c r="AG548"/>
  <c r="AO548"/>
  <c r="I549"/>
  <c r="Q549"/>
  <c r="Y549"/>
  <c r="AI549"/>
  <c r="AQ549"/>
  <c r="AB88"/>
  <c r="N393"/>
  <c r="R393"/>
  <c r="L394"/>
  <c r="T394"/>
  <c r="R395"/>
  <c r="Z395"/>
  <c r="T396"/>
  <c r="AF544"/>
  <c r="AN544"/>
  <c r="AV544"/>
  <c r="I393"/>
  <c r="M393"/>
  <c r="Q393"/>
  <c r="U393"/>
  <c r="Y393"/>
  <c r="I395"/>
  <c r="L546"/>
  <c r="P546"/>
  <c r="T546"/>
  <c r="X546"/>
  <c r="AD546"/>
  <c r="AH546"/>
  <c r="AL546"/>
  <c r="AP546"/>
  <c r="AT546"/>
  <c r="J547"/>
  <c r="N547"/>
  <c r="R547"/>
  <c r="V547"/>
  <c r="Z547"/>
  <c r="AF547"/>
  <c r="AJ547"/>
  <c r="AN547"/>
  <c r="AR547"/>
  <c r="AV547"/>
  <c r="L548"/>
  <c r="P548"/>
  <c r="T548"/>
  <c r="X548"/>
  <c r="AD548"/>
  <c r="AH548"/>
  <c r="AL548"/>
  <c r="AP548"/>
  <c r="AT548"/>
  <c r="J549"/>
  <c r="N549"/>
  <c r="R549"/>
  <c r="V549"/>
  <c r="Z549"/>
  <c r="AF549"/>
  <c r="AJ549"/>
  <c r="AN549"/>
  <c r="AR549"/>
  <c r="AV549"/>
  <c r="AB90"/>
  <c r="AB396" s="1"/>
  <c r="V393"/>
  <c r="P394"/>
  <c r="J395"/>
  <c r="V395"/>
  <c r="P396"/>
  <c r="AB89"/>
  <c r="D89" s="1"/>
  <c r="U544"/>
  <c r="AB394"/>
  <c r="AH393"/>
  <c r="AP393"/>
  <c r="D88"/>
  <c r="J393"/>
  <c r="Z393"/>
  <c r="X394"/>
  <c r="N395"/>
  <c r="L396"/>
  <c r="X396"/>
  <c r="J85"/>
  <c r="J391" s="1"/>
  <c r="N85"/>
  <c r="R85"/>
  <c r="R391" s="1"/>
  <c r="V85"/>
  <c r="Z85"/>
  <c r="Z391" s="1"/>
  <c r="AD85"/>
  <c r="AL85"/>
  <c r="AT85"/>
  <c r="D87"/>
  <c r="AB87"/>
  <c r="AA546"/>
  <c r="I85"/>
  <c r="AC85"/>
  <c r="AC391" s="1"/>
  <c r="AG85"/>
  <c r="AK85"/>
  <c r="AK544" s="1"/>
  <c r="AO85"/>
  <c r="AS85"/>
  <c r="AS544" s="1"/>
  <c r="AA87"/>
  <c r="C87" s="1"/>
  <c r="C393" s="1"/>
  <c r="AA89"/>
  <c r="AA548" s="1"/>
  <c r="P544"/>
  <c r="X544"/>
  <c r="AP391"/>
  <c r="C549"/>
  <c r="Y71"/>
  <c r="Y530" s="1"/>
  <c r="AQ380"/>
  <c r="AS533"/>
  <c r="AS379"/>
  <c r="AK381"/>
  <c r="I71"/>
  <c r="AS71"/>
  <c r="AC379"/>
  <c r="AG533"/>
  <c r="T380"/>
  <c r="AR534"/>
  <c r="J71"/>
  <c r="AN381"/>
  <c r="T533"/>
  <c r="Z534"/>
  <c r="N71"/>
  <c r="X71"/>
  <c r="AD71"/>
  <c r="AP71"/>
  <c r="P380"/>
  <c r="AP380"/>
  <c r="AV381"/>
  <c r="Q532"/>
  <c r="AC533"/>
  <c r="AL533"/>
  <c r="Y534"/>
  <c r="AJ534"/>
  <c r="M71"/>
  <c r="U71"/>
  <c r="U530" s="1"/>
  <c r="AC71"/>
  <c r="AC377" s="1"/>
  <c r="AO71"/>
  <c r="AV71"/>
  <c r="X530"/>
  <c r="X379"/>
  <c r="AO379"/>
  <c r="L380"/>
  <c r="AP381"/>
  <c r="V532"/>
  <c r="X533"/>
  <c r="AK533"/>
  <c r="J534"/>
  <c r="AH534"/>
  <c r="L71"/>
  <c r="Z71"/>
  <c r="AK71"/>
  <c r="AK377" s="1"/>
  <c r="AT71"/>
  <c r="K71"/>
  <c r="O71"/>
  <c r="S71"/>
  <c r="S530" s="1"/>
  <c r="W71"/>
  <c r="AK379"/>
  <c r="AF381"/>
  <c r="AO381"/>
  <c r="U532"/>
  <c r="AI532"/>
  <c r="AH533"/>
  <c r="I534"/>
  <c r="U534"/>
  <c r="S23" i="74"/>
  <c r="S23" i="78"/>
  <c r="T23" i="69"/>
  <c r="S23"/>
  <c r="T23" i="74"/>
  <c r="T23" i="78"/>
  <c r="T23" i="77"/>
  <c r="S23"/>
  <c r="AB73" i="84"/>
  <c r="AA75"/>
  <c r="K533"/>
  <c r="AN533"/>
  <c r="AM534"/>
  <c r="AJ71"/>
  <c r="P530"/>
  <c r="AP377"/>
  <c r="N379"/>
  <c r="V379"/>
  <c r="AJ379"/>
  <c r="N380"/>
  <c r="AE380"/>
  <c r="AJ380"/>
  <c r="AU380"/>
  <c r="N381"/>
  <c r="V381"/>
  <c r="AD381"/>
  <c r="AT381"/>
  <c r="J532"/>
  <c r="Z532"/>
  <c r="AM532"/>
  <c r="AR532"/>
  <c r="J533"/>
  <c r="O533"/>
  <c r="Z533"/>
  <c r="AR533"/>
  <c r="AL534"/>
  <c r="AQ534"/>
  <c r="AB74"/>
  <c r="AB380" s="1"/>
  <c r="R71"/>
  <c r="AH71"/>
  <c r="AH377" s="1"/>
  <c r="AN71"/>
  <c r="AN377" s="1"/>
  <c r="AN379"/>
  <c r="AD380"/>
  <c r="AI380"/>
  <c r="AT380"/>
  <c r="AC381"/>
  <c r="AS381"/>
  <c r="I532"/>
  <c r="Y532"/>
  <c r="AF532"/>
  <c r="AL532"/>
  <c r="AQ532"/>
  <c r="AV532"/>
  <c r="S533"/>
  <c r="AF533"/>
  <c r="AV533"/>
  <c r="M534"/>
  <c r="R534"/>
  <c r="AE534"/>
  <c r="AU534"/>
  <c r="Q71"/>
  <c r="AG71"/>
  <c r="AL71"/>
  <c r="AR71"/>
  <c r="D73"/>
  <c r="D74"/>
  <c r="AB75"/>
  <c r="D75" s="1"/>
  <c r="J377"/>
  <c r="R377"/>
  <c r="Z377"/>
  <c r="AF530"/>
  <c r="AN530"/>
  <c r="AV530"/>
  <c r="AA534"/>
  <c r="R379"/>
  <c r="AG379"/>
  <c r="R380"/>
  <c r="AM380"/>
  <c r="AG381"/>
  <c r="M532"/>
  <c r="AE532"/>
  <c r="AU532"/>
  <c r="W533"/>
  <c r="AO533"/>
  <c r="Q534"/>
  <c r="AI534"/>
  <c r="AA73"/>
  <c r="C73" s="1"/>
  <c r="C379" s="1"/>
  <c r="C75"/>
  <c r="O379"/>
  <c r="S379"/>
  <c r="I380"/>
  <c r="Q380"/>
  <c r="Y380"/>
  <c r="O381"/>
  <c r="S381"/>
  <c r="M530"/>
  <c r="AA532"/>
  <c r="K379"/>
  <c r="W379"/>
  <c r="M380"/>
  <c r="U380"/>
  <c r="K381"/>
  <c r="W381"/>
  <c r="K532"/>
  <c r="O532"/>
  <c r="S532"/>
  <c r="W532"/>
  <c r="I533"/>
  <c r="AE71"/>
  <c r="AE377" s="1"/>
  <c r="AI71"/>
  <c r="AI530" s="1"/>
  <c r="AM71"/>
  <c r="AQ71"/>
  <c r="AQ530" s="1"/>
  <c r="AU71"/>
  <c r="AU377" s="1"/>
  <c r="AA74"/>
  <c r="AA533" s="1"/>
  <c r="K530"/>
  <c r="AC530"/>
  <c r="AS530"/>
  <c r="AM63"/>
  <c r="AM371"/>
  <c r="M374"/>
  <c r="Y525"/>
  <c r="AU371"/>
  <c r="W63"/>
  <c r="AE371"/>
  <c r="AL373"/>
  <c r="AN374"/>
  <c r="AH376"/>
  <c r="O524"/>
  <c r="AF527"/>
  <c r="AV527"/>
  <c r="Q529"/>
  <c r="R63"/>
  <c r="AA66"/>
  <c r="C66" s="1"/>
  <c r="AJ63"/>
  <c r="AJ369" s="1"/>
  <c r="AR371"/>
  <c r="K372"/>
  <c r="S372"/>
  <c r="AC372"/>
  <c r="AK372"/>
  <c r="AS372"/>
  <c r="M373"/>
  <c r="U373"/>
  <c r="AH373"/>
  <c r="O375"/>
  <c r="X375"/>
  <c r="M376"/>
  <c r="N524"/>
  <c r="Z524"/>
  <c r="T526"/>
  <c r="AT526"/>
  <c r="AR527"/>
  <c r="AD529"/>
  <c r="AT529"/>
  <c r="Q23" i="78"/>
  <c r="AI371" i="84"/>
  <c r="R372"/>
  <c r="AT373"/>
  <c r="W375"/>
  <c r="R23" i="74"/>
  <c r="L63" i="84"/>
  <c r="AI63"/>
  <c r="AB67"/>
  <c r="AB373" s="1"/>
  <c r="AB68"/>
  <c r="AA70"/>
  <c r="C70" s="1"/>
  <c r="AM522"/>
  <c r="AQ371"/>
  <c r="L373"/>
  <c r="AD373"/>
  <c r="N375"/>
  <c r="Y376"/>
  <c r="K524"/>
  <c r="Q527"/>
  <c r="L528"/>
  <c r="AP529"/>
  <c r="AD63"/>
  <c r="AD522" s="1"/>
  <c r="T63"/>
  <c r="X63"/>
  <c r="AP63"/>
  <c r="AP369" s="1"/>
  <c r="AF371"/>
  <c r="AN371"/>
  <c r="AV371"/>
  <c r="O372"/>
  <c r="W372"/>
  <c r="AG372"/>
  <c r="AO372"/>
  <c r="I373"/>
  <c r="Q373"/>
  <c r="Y373"/>
  <c r="AP373"/>
  <c r="T374"/>
  <c r="AJ375"/>
  <c r="I376"/>
  <c r="R376"/>
  <c r="J524"/>
  <c r="S524"/>
  <c r="U525"/>
  <c r="P527"/>
  <c r="AJ527"/>
  <c r="K528"/>
  <c r="V528"/>
  <c r="AL529"/>
  <c r="R23" i="78"/>
  <c r="D70" i="84"/>
  <c r="D376" s="1"/>
  <c r="AB70"/>
  <c r="M371"/>
  <c r="U371"/>
  <c r="AF373"/>
  <c r="AV373"/>
  <c r="AH375"/>
  <c r="T376"/>
  <c r="P525"/>
  <c r="K526"/>
  <c r="V527"/>
  <c r="AT527"/>
  <c r="AF529"/>
  <c r="AV529"/>
  <c r="K63"/>
  <c r="P63"/>
  <c r="P522" s="1"/>
  <c r="V63"/>
  <c r="AH63"/>
  <c r="AR63"/>
  <c r="L522"/>
  <c r="T522"/>
  <c r="AD369"/>
  <c r="AT369"/>
  <c r="AB526"/>
  <c r="L371"/>
  <c r="P371"/>
  <c r="T371"/>
  <c r="X371"/>
  <c r="AD371"/>
  <c r="AH371"/>
  <c r="AL371"/>
  <c r="AP371"/>
  <c r="AT371"/>
  <c r="AF372"/>
  <c r="AJ372"/>
  <c r="AN372"/>
  <c r="AR372"/>
  <c r="AV372"/>
  <c r="AD374"/>
  <c r="AL374"/>
  <c r="X376"/>
  <c r="AN376"/>
  <c r="X524"/>
  <c r="AP524"/>
  <c r="T525"/>
  <c r="J526"/>
  <c r="O526"/>
  <c r="Z526"/>
  <c r="AJ526"/>
  <c r="AR526"/>
  <c r="J527"/>
  <c r="U527"/>
  <c r="Z527"/>
  <c r="P528"/>
  <c r="AD528"/>
  <c r="AL528"/>
  <c r="AT528"/>
  <c r="L529"/>
  <c r="AB66"/>
  <c r="D66" s="1"/>
  <c r="I371"/>
  <c r="Q371"/>
  <c r="Y371"/>
  <c r="AN373"/>
  <c r="R374"/>
  <c r="AP375"/>
  <c r="AJ525"/>
  <c r="AD527"/>
  <c r="J63"/>
  <c r="J522" s="1"/>
  <c r="O63"/>
  <c r="O369" s="1"/>
  <c r="Z63"/>
  <c r="AF63"/>
  <c r="AL63"/>
  <c r="AL154" s="1"/>
  <c r="AQ63"/>
  <c r="AV63"/>
  <c r="AB65"/>
  <c r="D68"/>
  <c r="D527" s="1"/>
  <c r="AB69"/>
  <c r="D69" s="1"/>
  <c r="W522"/>
  <c r="W371"/>
  <c r="AC371"/>
  <c r="AG371"/>
  <c r="AK371"/>
  <c r="AO371"/>
  <c r="AS371"/>
  <c r="M372"/>
  <c r="Q372"/>
  <c r="AE372"/>
  <c r="AI372"/>
  <c r="AM372"/>
  <c r="AQ372"/>
  <c r="AU372"/>
  <c r="S373"/>
  <c r="W373"/>
  <c r="R524"/>
  <c r="X525"/>
  <c r="N526"/>
  <c r="I527"/>
  <c r="N527"/>
  <c r="Y527"/>
  <c r="AH527"/>
  <c r="AP527"/>
  <c r="J528"/>
  <c r="T528"/>
  <c r="Z528"/>
  <c r="P529"/>
  <c r="U529"/>
  <c r="AJ529"/>
  <c r="AR529"/>
  <c r="N63"/>
  <c r="S63"/>
  <c r="AE63"/>
  <c r="AE522" s="1"/>
  <c r="AU63"/>
  <c r="AU522" s="1"/>
  <c r="AA68"/>
  <c r="AA527" s="1"/>
  <c r="N369"/>
  <c r="V369"/>
  <c r="AJ522"/>
  <c r="AR522"/>
  <c r="AB524"/>
  <c r="V371"/>
  <c r="L372"/>
  <c r="R373"/>
  <c r="I63"/>
  <c r="I522" s="1"/>
  <c r="M63"/>
  <c r="Q63"/>
  <c r="Q369" s="1"/>
  <c r="U63"/>
  <c r="U369" s="1"/>
  <c r="Y63"/>
  <c r="Y522" s="1"/>
  <c r="AC63"/>
  <c r="AG63"/>
  <c r="AG369" s="1"/>
  <c r="AK63"/>
  <c r="AK369" s="1"/>
  <c r="AO63"/>
  <c r="AO522" s="1"/>
  <c r="AS63"/>
  <c r="AA65"/>
  <c r="AA371" s="1"/>
  <c r="AA67"/>
  <c r="C67" s="1"/>
  <c r="AA69"/>
  <c r="C69" s="1"/>
  <c r="AE373"/>
  <c r="AI373"/>
  <c r="AM373"/>
  <c r="AQ373"/>
  <c r="AU373"/>
  <c r="K374"/>
  <c r="O374"/>
  <c r="S374"/>
  <c r="W374"/>
  <c r="AC374"/>
  <c r="AG374"/>
  <c r="AK374"/>
  <c r="AO374"/>
  <c r="AS374"/>
  <c r="I375"/>
  <c r="M375"/>
  <c r="Q375"/>
  <c r="U375"/>
  <c r="Y375"/>
  <c r="AE375"/>
  <c r="AI375"/>
  <c r="AM375"/>
  <c r="AQ375"/>
  <c r="AU375"/>
  <c r="K376"/>
  <c r="O376"/>
  <c r="S376"/>
  <c r="W376"/>
  <c r="AC376"/>
  <c r="AG376"/>
  <c r="AK376"/>
  <c r="AO376"/>
  <c r="AS376"/>
  <c r="AA525"/>
  <c r="AC373"/>
  <c r="AG373"/>
  <c r="AK373"/>
  <c r="AO373"/>
  <c r="AS373"/>
  <c r="AE374"/>
  <c r="AI374"/>
  <c r="AM374"/>
  <c r="AQ374"/>
  <c r="AU374"/>
  <c r="AC375"/>
  <c r="AG375"/>
  <c r="AK375"/>
  <c r="AO375"/>
  <c r="AS375"/>
  <c r="AE376"/>
  <c r="AI376"/>
  <c r="AM376"/>
  <c r="AQ376"/>
  <c r="AU376"/>
  <c r="Q57"/>
  <c r="Q363" s="1"/>
  <c r="AE57"/>
  <c r="AI57"/>
  <c r="AM57"/>
  <c r="AQ57"/>
  <c r="AU57"/>
  <c r="AA60"/>
  <c r="AA62"/>
  <c r="I57"/>
  <c r="I516" s="1"/>
  <c r="U365"/>
  <c r="AU365"/>
  <c r="AC366"/>
  <c r="AS366"/>
  <c r="Y367"/>
  <c r="AI367"/>
  <c r="AG368"/>
  <c r="Q520"/>
  <c r="AK57"/>
  <c r="AK516" s="1"/>
  <c r="AE365"/>
  <c r="AT365"/>
  <c r="V366"/>
  <c r="AH367"/>
  <c r="AT367"/>
  <c r="Z368"/>
  <c r="I518"/>
  <c r="AD518"/>
  <c r="AT518"/>
  <c r="M520"/>
  <c r="R57"/>
  <c r="R363" s="1"/>
  <c r="Q365"/>
  <c r="AP365"/>
  <c r="R366"/>
  <c r="I367"/>
  <c r="U367"/>
  <c r="AM367"/>
  <c r="V368"/>
  <c r="O23" i="69"/>
  <c r="P23" i="74"/>
  <c r="P23" i="78"/>
  <c r="M57" i="84"/>
  <c r="M516" s="1"/>
  <c r="Z57"/>
  <c r="AH363"/>
  <c r="Q518"/>
  <c r="AP518"/>
  <c r="L520"/>
  <c r="J57"/>
  <c r="J363" s="1"/>
  <c r="Y57"/>
  <c r="AG57"/>
  <c r="M365"/>
  <c r="AI365"/>
  <c r="AT366"/>
  <c r="Z367"/>
  <c r="AL367"/>
  <c r="T368"/>
  <c r="P518"/>
  <c r="Y518"/>
  <c r="AL518"/>
  <c r="R520"/>
  <c r="R521"/>
  <c r="P23" i="69"/>
  <c r="O23" i="77"/>
  <c r="AR57" i="84"/>
  <c r="Z363"/>
  <c r="AF516"/>
  <c r="AV516"/>
  <c r="X365"/>
  <c r="AJ365"/>
  <c r="L366"/>
  <c r="W366"/>
  <c r="AJ366"/>
  <c r="AO366"/>
  <c r="AN367"/>
  <c r="K368"/>
  <c r="P368"/>
  <c r="AC368"/>
  <c r="AN368"/>
  <c r="AS368"/>
  <c r="L518"/>
  <c r="AF519"/>
  <c r="AN519"/>
  <c r="AV519"/>
  <c r="X520"/>
  <c r="AF520"/>
  <c r="AV520"/>
  <c r="S521"/>
  <c r="X521"/>
  <c r="AB59"/>
  <c r="AB60"/>
  <c r="D60" s="1"/>
  <c r="AB61"/>
  <c r="D61" s="1"/>
  <c r="AB62"/>
  <c r="D62" s="1"/>
  <c r="AN365"/>
  <c r="K366"/>
  <c r="AR368"/>
  <c r="AR518"/>
  <c r="W521"/>
  <c r="AV521"/>
  <c r="AJ57"/>
  <c r="AA61"/>
  <c r="P516"/>
  <c r="AP363"/>
  <c r="AM365"/>
  <c r="J366"/>
  <c r="O366"/>
  <c r="T366"/>
  <c r="Z366"/>
  <c r="AG366"/>
  <c r="AR366"/>
  <c r="N367"/>
  <c r="T367"/>
  <c r="AQ367"/>
  <c r="AF368"/>
  <c r="AK368"/>
  <c r="N518"/>
  <c r="T518"/>
  <c r="AJ520"/>
  <c r="AR520"/>
  <c r="AB366"/>
  <c r="O368"/>
  <c r="AO57"/>
  <c r="X57"/>
  <c r="X516" s="1"/>
  <c r="AC57"/>
  <c r="AC516" s="1"/>
  <c r="AN57"/>
  <c r="AN516" s="1"/>
  <c r="AS57"/>
  <c r="AS516"/>
  <c r="AF365"/>
  <c r="AQ365"/>
  <c r="AV365"/>
  <c r="N366"/>
  <c r="S366"/>
  <c r="X366"/>
  <c r="AK366"/>
  <c r="AP366"/>
  <c r="AE367"/>
  <c r="AP367"/>
  <c r="AU367"/>
  <c r="AJ368"/>
  <c r="AO368"/>
  <c r="U57"/>
  <c r="AA59"/>
  <c r="AA520"/>
  <c r="AE518"/>
  <c r="AI518"/>
  <c r="AM518"/>
  <c r="AQ518"/>
  <c r="AU518"/>
  <c r="AC519"/>
  <c r="AE520"/>
  <c r="AC521"/>
  <c r="C61"/>
  <c r="C367" s="1"/>
  <c r="U516"/>
  <c r="AI516"/>
  <c r="AQ516"/>
  <c r="K365"/>
  <c r="O365"/>
  <c r="S365"/>
  <c r="W365"/>
  <c r="AC365"/>
  <c r="AG365"/>
  <c r="AK365"/>
  <c r="AO365"/>
  <c r="AS365"/>
  <c r="I366"/>
  <c r="M366"/>
  <c r="Q366"/>
  <c r="U366"/>
  <c r="Y366"/>
  <c r="AE366"/>
  <c r="AI366"/>
  <c r="AM366"/>
  <c r="AQ366"/>
  <c r="AU366"/>
  <c r="K367"/>
  <c r="O367"/>
  <c r="S367"/>
  <c r="W367"/>
  <c r="AC367"/>
  <c r="AG367"/>
  <c r="AK367"/>
  <c r="AO367"/>
  <c r="AS367"/>
  <c r="I368"/>
  <c r="M368"/>
  <c r="Q368"/>
  <c r="U368"/>
  <c r="Y368"/>
  <c r="AE368"/>
  <c r="AI368"/>
  <c r="AM368"/>
  <c r="AQ368"/>
  <c r="AU368"/>
  <c r="K57"/>
  <c r="K516" s="1"/>
  <c r="O57"/>
  <c r="O154" s="1"/>
  <c r="S57"/>
  <c r="S516" s="1"/>
  <c r="W57"/>
  <c r="C60"/>
  <c r="C519" s="1"/>
  <c r="C62"/>
  <c r="C521" s="1"/>
  <c r="AA52"/>
  <c r="AA511" s="1"/>
  <c r="AG50"/>
  <c r="AK50"/>
  <c r="AO50"/>
  <c r="AS50"/>
  <c r="AS356" s="1"/>
  <c r="W362"/>
  <c r="O513"/>
  <c r="AE514"/>
  <c r="AR361"/>
  <c r="AP515"/>
  <c r="O358"/>
  <c r="AV514"/>
  <c r="M23" i="78"/>
  <c r="T359" i="84"/>
  <c r="AL360"/>
  <c r="V50"/>
  <c r="AN50"/>
  <c r="AJ50"/>
  <c r="AB53"/>
  <c r="D53" s="1"/>
  <c r="AA56"/>
  <c r="N358"/>
  <c r="Z358"/>
  <c r="AR358"/>
  <c r="AJ361"/>
  <c r="AD362"/>
  <c r="AT362"/>
  <c r="K511"/>
  <c r="U512"/>
  <c r="AD512"/>
  <c r="AU514"/>
  <c r="O515"/>
  <c r="P50"/>
  <c r="AM50"/>
  <c r="AM509" s="1"/>
  <c r="N50"/>
  <c r="AB54"/>
  <c r="J358"/>
  <c r="S358"/>
  <c r="AP358"/>
  <c r="M359"/>
  <c r="Y359"/>
  <c r="AD360"/>
  <c r="AT360"/>
  <c r="Z361"/>
  <c r="K362"/>
  <c r="Z362"/>
  <c r="AN362"/>
  <c r="W511"/>
  <c r="AN511"/>
  <c r="Q512"/>
  <c r="AT512"/>
  <c r="AK513"/>
  <c r="N514"/>
  <c r="AF514"/>
  <c r="N515"/>
  <c r="N23" i="74"/>
  <c r="K50" i="84"/>
  <c r="AH50"/>
  <c r="AT50"/>
  <c r="D54"/>
  <c r="Z50"/>
  <c r="Z356" s="1"/>
  <c r="AP359"/>
  <c r="AL362"/>
  <c r="P512"/>
  <c r="AH513"/>
  <c r="M23" i="77"/>
  <c r="E9" i="78"/>
  <c r="AC15" i="68" s="1"/>
  <c r="AC45" s="1"/>
  <c r="L50" i="84"/>
  <c r="R50"/>
  <c r="R509" s="1"/>
  <c r="W50"/>
  <c r="W509" s="1"/>
  <c r="AI50"/>
  <c r="Z509"/>
  <c r="AN356"/>
  <c r="AB512"/>
  <c r="T358"/>
  <c r="AJ359"/>
  <c r="K360"/>
  <c r="V360"/>
  <c r="Q361"/>
  <c r="V361"/>
  <c r="AD361"/>
  <c r="AT361"/>
  <c r="L362"/>
  <c r="L511"/>
  <c r="AD511"/>
  <c r="AO511"/>
  <c r="AT511"/>
  <c r="L512"/>
  <c r="AI512"/>
  <c r="AN512"/>
  <c r="AN513"/>
  <c r="J514"/>
  <c r="U514"/>
  <c r="AH514"/>
  <c r="T515"/>
  <c r="AG515"/>
  <c r="AA53"/>
  <c r="C53" s="1"/>
  <c r="X358"/>
  <c r="J360"/>
  <c r="Z360"/>
  <c r="P362"/>
  <c r="AS511"/>
  <c r="Y514"/>
  <c r="X515"/>
  <c r="AK515"/>
  <c r="P511"/>
  <c r="AC511"/>
  <c r="AM512"/>
  <c r="J513"/>
  <c r="Z513"/>
  <c r="I514"/>
  <c r="J50"/>
  <c r="O50"/>
  <c r="O356" s="1"/>
  <c r="T50"/>
  <c r="AF50"/>
  <c r="AF356" s="1"/>
  <c r="AL50"/>
  <c r="AQ50"/>
  <c r="AV50"/>
  <c r="AV356" s="1"/>
  <c r="AB52"/>
  <c r="AB55"/>
  <c r="D55" s="1"/>
  <c r="AB56"/>
  <c r="D56" s="1"/>
  <c r="P356"/>
  <c r="AH509"/>
  <c r="AF358"/>
  <c r="AV358"/>
  <c r="R359"/>
  <c r="X359"/>
  <c r="AF359"/>
  <c r="AV359"/>
  <c r="N360"/>
  <c r="S360"/>
  <c r="AP360"/>
  <c r="I361"/>
  <c r="AP361"/>
  <c r="AJ362"/>
  <c r="AG511"/>
  <c r="AL511"/>
  <c r="N512"/>
  <c r="AL512"/>
  <c r="AQ512"/>
  <c r="AF513"/>
  <c r="AV513"/>
  <c r="M514"/>
  <c r="R514"/>
  <c r="X514"/>
  <c r="AO515"/>
  <c r="S50"/>
  <c r="X50"/>
  <c r="X356" s="1"/>
  <c r="AE50"/>
  <c r="AE509" s="1"/>
  <c r="AP50"/>
  <c r="AP509" s="1"/>
  <c r="AU50"/>
  <c r="AU356" s="1"/>
  <c r="AA54"/>
  <c r="AA513" s="1"/>
  <c r="AA55"/>
  <c r="C55" s="1"/>
  <c r="L360"/>
  <c r="R360"/>
  <c r="W360"/>
  <c r="AN361"/>
  <c r="AH362"/>
  <c r="AK511"/>
  <c r="AE512"/>
  <c r="AU512"/>
  <c r="AO513"/>
  <c r="AI514"/>
  <c r="AC515"/>
  <c r="AS515"/>
  <c r="M23" i="69"/>
  <c r="AC358" i="84"/>
  <c r="AG358"/>
  <c r="AK358"/>
  <c r="AO358"/>
  <c r="AS358"/>
  <c r="AC360"/>
  <c r="AC362"/>
  <c r="AA515"/>
  <c r="I50"/>
  <c r="M50"/>
  <c r="M509" s="1"/>
  <c r="Q50"/>
  <c r="Q356" s="1"/>
  <c r="U50"/>
  <c r="U509" s="1"/>
  <c r="Y50"/>
  <c r="AC50"/>
  <c r="C52"/>
  <c r="C54"/>
  <c r="C56"/>
  <c r="O509"/>
  <c r="AC509"/>
  <c r="AK509"/>
  <c r="I358"/>
  <c r="M358"/>
  <c r="Q358"/>
  <c r="U358"/>
  <c r="Y358"/>
  <c r="AE358"/>
  <c r="AI358"/>
  <c r="AM358"/>
  <c r="AQ358"/>
  <c r="AU358"/>
  <c r="K359"/>
  <c r="O359"/>
  <c r="S359"/>
  <c r="W359"/>
  <c r="AC359"/>
  <c r="AG359"/>
  <c r="AK359"/>
  <c r="AO359"/>
  <c r="AS359"/>
  <c r="I360"/>
  <c r="M360"/>
  <c r="Q360"/>
  <c r="U360"/>
  <c r="Y360"/>
  <c r="AE360"/>
  <c r="AI360"/>
  <c r="AM360"/>
  <c r="AQ360"/>
  <c r="AU360"/>
  <c r="K361"/>
  <c r="O361"/>
  <c r="S361"/>
  <c r="W361"/>
  <c r="AC361"/>
  <c r="AG361"/>
  <c r="AK361"/>
  <c r="AO361"/>
  <c r="AS361"/>
  <c r="I362"/>
  <c r="M362"/>
  <c r="Q362"/>
  <c r="U362"/>
  <c r="Y362"/>
  <c r="AE362"/>
  <c r="AI362"/>
  <c r="AM362"/>
  <c r="AQ362"/>
  <c r="AU362"/>
  <c r="U352"/>
  <c r="AK507"/>
  <c r="AG354"/>
  <c r="W349"/>
  <c r="M352"/>
  <c r="M355"/>
  <c r="AK503"/>
  <c r="P41"/>
  <c r="AB46"/>
  <c r="O41"/>
  <c r="X41"/>
  <c r="AJ41"/>
  <c r="AU41"/>
  <c r="AU347" s="1"/>
  <c r="AR41"/>
  <c r="P500"/>
  <c r="L349"/>
  <c r="T349"/>
  <c r="AN349"/>
  <c r="AG350"/>
  <c r="M351"/>
  <c r="U351"/>
  <c r="AH351"/>
  <c r="K353"/>
  <c r="S353"/>
  <c r="AC354"/>
  <c r="AL354"/>
  <c r="AR502"/>
  <c r="M503"/>
  <c r="U503"/>
  <c r="AP503"/>
  <c r="O505"/>
  <c r="W505"/>
  <c r="AR506"/>
  <c r="M507"/>
  <c r="U507"/>
  <c r="AP507"/>
  <c r="AL508"/>
  <c r="AH350"/>
  <c r="L353"/>
  <c r="T353"/>
  <c r="N41"/>
  <c r="T41"/>
  <c r="AF41"/>
  <c r="AT41"/>
  <c r="J41"/>
  <c r="V41"/>
  <c r="Z41"/>
  <c r="AM41"/>
  <c r="AQ41"/>
  <c r="AQ347" s="1"/>
  <c r="AB44"/>
  <c r="AB41" s="1"/>
  <c r="D47"/>
  <c r="AB48"/>
  <c r="K349"/>
  <c r="S349"/>
  <c r="AD349"/>
  <c r="AC350"/>
  <c r="AL350"/>
  <c r="L351"/>
  <c r="T351"/>
  <c r="AF351"/>
  <c r="I352"/>
  <c r="Q352"/>
  <c r="Y352"/>
  <c r="AK352"/>
  <c r="P353"/>
  <c r="X353"/>
  <c r="I355"/>
  <c r="Q355"/>
  <c r="Y355"/>
  <c r="AV355"/>
  <c r="L503"/>
  <c r="T503"/>
  <c r="AF503"/>
  <c r="AO503"/>
  <c r="AJ504"/>
  <c r="AH506"/>
  <c r="L507"/>
  <c r="T507"/>
  <c r="AF507"/>
  <c r="AO507"/>
  <c r="AJ508"/>
  <c r="K23" i="69"/>
  <c r="L23" i="74"/>
  <c r="L23" i="78"/>
  <c r="L41" i="84"/>
  <c r="S41"/>
  <c r="AE41"/>
  <c r="AP41"/>
  <c r="M41"/>
  <c r="M347" s="1"/>
  <c r="Q41"/>
  <c r="U41"/>
  <c r="Y41"/>
  <c r="AH41"/>
  <c r="AB45"/>
  <c r="AB49"/>
  <c r="P349"/>
  <c r="X349"/>
  <c r="I351"/>
  <c r="Q351"/>
  <c r="Y351"/>
  <c r="AV351"/>
  <c r="AJ352"/>
  <c r="O353"/>
  <c r="W353"/>
  <c r="AP353"/>
  <c r="AH354"/>
  <c r="AS354"/>
  <c r="I503"/>
  <c r="Q503"/>
  <c r="Y503"/>
  <c r="K505"/>
  <c r="S505"/>
  <c r="AN505"/>
  <c r="I507"/>
  <c r="Q507"/>
  <c r="Y507"/>
  <c r="L23" i="69"/>
  <c r="K23" i="77"/>
  <c r="AH347" i="84"/>
  <c r="AP347"/>
  <c r="AI349"/>
  <c r="J350"/>
  <c r="N350"/>
  <c r="R350"/>
  <c r="V350"/>
  <c r="Z350"/>
  <c r="AQ351"/>
  <c r="AI353"/>
  <c r="J354"/>
  <c r="N354"/>
  <c r="R354"/>
  <c r="V354"/>
  <c r="Z354"/>
  <c r="AQ355"/>
  <c r="J502"/>
  <c r="N502"/>
  <c r="R502"/>
  <c r="V502"/>
  <c r="Z502"/>
  <c r="AM502"/>
  <c r="AE504"/>
  <c r="AU504"/>
  <c r="J506"/>
  <c r="N506"/>
  <c r="R506"/>
  <c r="V506"/>
  <c r="Z506"/>
  <c r="AM506"/>
  <c r="AE508"/>
  <c r="AU508"/>
  <c r="R41"/>
  <c r="R347" s="1"/>
  <c r="W41"/>
  <c r="AI41"/>
  <c r="AI347" s="1"/>
  <c r="AN41"/>
  <c r="X500"/>
  <c r="AB354"/>
  <c r="J349"/>
  <c r="V349"/>
  <c r="Z349"/>
  <c r="AH349"/>
  <c r="AM349"/>
  <c r="AR349"/>
  <c r="J353"/>
  <c r="I502"/>
  <c r="M502"/>
  <c r="Q502"/>
  <c r="U502"/>
  <c r="Y502"/>
  <c r="AF502"/>
  <c r="AL502"/>
  <c r="AQ502"/>
  <c r="AV502"/>
  <c r="AD503"/>
  <c r="AJ503"/>
  <c r="AT503"/>
  <c r="K504"/>
  <c r="O504"/>
  <c r="S504"/>
  <c r="W504"/>
  <c r="AD504"/>
  <c r="AI504"/>
  <c r="AN504"/>
  <c r="AT504"/>
  <c r="J505"/>
  <c r="N505"/>
  <c r="R505"/>
  <c r="V505"/>
  <c r="Z505"/>
  <c r="AL505"/>
  <c r="AR505"/>
  <c r="I506"/>
  <c r="M506"/>
  <c r="Q506"/>
  <c r="U506"/>
  <c r="Y506"/>
  <c r="AF506"/>
  <c r="AL506"/>
  <c r="AQ506"/>
  <c r="AV506"/>
  <c r="AD507"/>
  <c r="AJ507"/>
  <c r="AT507"/>
  <c r="K508"/>
  <c r="O508"/>
  <c r="S508"/>
  <c r="W508"/>
  <c r="AD508"/>
  <c r="AI508"/>
  <c r="AN508"/>
  <c r="AT508"/>
  <c r="K41"/>
  <c r="D43"/>
  <c r="D44"/>
  <c r="D45"/>
  <c r="D46"/>
  <c r="D48"/>
  <c r="D49"/>
  <c r="AF500"/>
  <c r="AN500"/>
  <c r="AV500"/>
  <c r="AB352"/>
  <c r="M349"/>
  <c r="Q349"/>
  <c r="U349"/>
  <c r="Y349"/>
  <c r="AQ349"/>
  <c r="AE502"/>
  <c r="AJ502"/>
  <c r="AU502"/>
  <c r="K503"/>
  <c r="O503"/>
  <c r="S503"/>
  <c r="W503"/>
  <c r="AN503"/>
  <c r="J504"/>
  <c r="N504"/>
  <c r="R504"/>
  <c r="V504"/>
  <c r="Z504"/>
  <c r="AM504"/>
  <c r="AR504"/>
  <c r="AF505"/>
  <c r="AV505"/>
  <c r="AE506"/>
  <c r="AJ506"/>
  <c r="AU506"/>
  <c r="K507"/>
  <c r="O507"/>
  <c r="S507"/>
  <c r="W507"/>
  <c r="AN507"/>
  <c r="J508"/>
  <c r="N508"/>
  <c r="R508"/>
  <c r="V508"/>
  <c r="Z508"/>
  <c r="AM508"/>
  <c r="AR508"/>
  <c r="D7" i="77"/>
  <c r="V14" i="68" s="1"/>
  <c r="V60" s="1"/>
  <c r="J347" i="84"/>
  <c r="Z347"/>
  <c r="AB350"/>
  <c r="I41"/>
  <c r="AC41"/>
  <c r="AC347" s="1"/>
  <c r="AG41"/>
  <c r="AG500" s="1"/>
  <c r="AK41"/>
  <c r="AK500" s="1"/>
  <c r="AO41"/>
  <c r="AS41"/>
  <c r="AS347" s="1"/>
  <c r="AA43"/>
  <c r="C43" s="1"/>
  <c r="AA45"/>
  <c r="C45" s="1"/>
  <c r="AA47"/>
  <c r="C47" s="1"/>
  <c r="C353" s="1"/>
  <c r="AA49"/>
  <c r="C49" s="1"/>
  <c r="M500"/>
  <c r="U500"/>
  <c r="AA46"/>
  <c r="C46" s="1"/>
  <c r="AA44"/>
  <c r="C44" s="1"/>
  <c r="C350" s="1"/>
  <c r="AA48"/>
  <c r="C48" s="1"/>
  <c r="AA504"/>
  <c r="AC349"/>
  <c r="AG349"/>
  <c r="AK349"/>
  <c r="AO349"/>
  <c r="AS349"/>
  <c r="AE350"/>
  <c r="AI350"/>
  <c r="AM350"/>
  <c r="AQ350"/>
  <c r="AU350"/>
  <c r="AC351"/>
  <c r="AG351"/>
  <c r="AK351"/>
  <c r="AO351"/>
  <c r="AS351"/>
  <c r="AE352"/>
  <c r="AI352"/>
  <c r="AM352"/>
  <c r="AQ352"/>
  <c r="AU352"/>
  <c r="AC353"/>
  <c r="AG353"/>
  <c r="AK353"/>
  <c r="AO353"/>
  <c r="AS353"/>
  <c r="AE354"/>
  <c r="AI354"/>
  <c r="AM354"/>
  <c r="AQ354"/>
  <c r="AU354"/>
  <c r="AC355"/>
  <c r="AG355"/>
  <c r="AK355"/>
  <c r="AO355"/>
  <c r="AS355"/>
  <c r="AT497"/>
  <c r="M35"/>
  <c r="U35"/>
  <c r="AO35"/>
  <c r="AO21" s="1"/>
  <c r="AE35"/>
  <c r="X330"/>
  <c r="P332"/>
  <c r="T334"/>
  <c r="L336"/>
  <c r="AV337"/>
  <c r="N345"/>
  <c r="Z346"/>
  <c r="T485"/>
  <c r="AN490"/>
  <c r="P497"/>
  <c r="AC35"/>
  <c r="AP330"/>
  <c r="L334"/>
  <c r="AD344"/>
  <c r="AV488"/>
  <c r="L497"/>
  <c r="O21"/>
  <c r="AL35"/>
  <c r="AA38"/>
  <c r="L330"/>
  <c r="AR331"/>
  <c r="AP345"/>
  <c r="AJ490"/>
  <c r="AB27"/>
  <c r="AB31"/>
  <c r="AB337" s="1"/>
  <c r="Q35"/>
  <c r="Y35"/>
  <c r="AK35"/>
  <c r="AB39"/>
  <c r="AB345" s="1"/>
  <c r="AD329"/>
  <c r="AT329"/>
  <c r="AN330"/>
  <c r="AJ331"/>
  <c r="AF335"/>
  <c r="AD337"/>
  <c r="X338"/>
  <c r="T339"/>
  <c r="X344"/>
  <c r="AH345"/>
  <c r="AV486"/>
  <c r="AV487"/>
  <c r="AD490"/>
  <c r="AL491"/>
  <c r="X493"/>
  <c r="R496"/>
  <c r="J498"/>
  <c r="AS499"/>
  <c r="J23" i="69"/>
  <c r="E21"/>
  <c r="BM52" i="68" s="1"/>
  <c r="I23" i="74"/>
  <c r="D6" i="78"/>
  <c r="S15" i="68" s="1"/>
  <c r="S45" s="1"/>
  <c r="D18" i="78"/>
  <c r="BC15" i="68" s="1"/>
  <c r="BC45" s="1"/>
  <c r="D22" i="78"/>
  <c r="BO15" i="68" s="1"/>
  <c r="BO45" s="1"/>
  <c r="J23" i="77"/>
  <c r="D31" i="84"/>
  <c r="N330"/>
  <c r="Z330"/>
  <c r="R331"/>
  <c r="Z333"/>
  <c r="J337"/>
  <c r="AJ343"/>
  <c r="AR345"/>
  <c r="AN346"/>
  <c r="V484"/>
  <c r="V486"/>
  <c r="V488"/>
  <c r="J490"/>
  <c r="V491"/>
  <c r="J493"/>
  <c r="AE21"/>
  <c r="AB486"/>
  <c r="J329"/>
  <c r="R329"/>
  <c r="Z329"/>
  <c r="Z331"/>
  <c r="AL331"/>
  <c r="N332"/>
  <c r="AH332"/>
  <c r="R333"/>
  <c r="AL334"/>
  <c r="AP336"/>
  <c r="Z337"/>
  <c r="AL337"/>
  <c r="N338"/>
  <c r="AP338"/>
  <c r="N340"/>
  <c r="AF343"/>
  <c r="V346"/>
  <c r="N486"/>
  <c r="R488"/>
  <c r="AT488"/>
  <c r="AT489"/>
  <c r="R491"/>
  <c r="AH491"/>
  <c r="N492"/>
  <c r="Z492"/>
  <c r="AT492"/>
  <c r="N496"/>
  <c r="AN498"/>
  <c r="E4" i="69"/>
  <c r="E8"/>
  <c r="Z52" i="68" s="1"/>
  <c r="E12" i="69"/>
  <c r="AL52" i="68" s="1"/>
  <c r="E16" i="69"/>
  <c r="AX52" i="68" s="1"/>
  <c r="D4" i="74"/>
  <c r="M7" i="68" s="1"/>
  <c r="M53" s="1"/>
  <c r="D6" i="74"/>
  <c r="S7" i="68" s="1"/>
  <c r="S37" s="1"/>
  <c r="D8" i="74"/>
  <c r="Y7" i="68" s="1"/>
  <c r="Y53" s="1"/>
  <c r="D10" i="74"/>
  <c r="AE7" i="68" s="1"/>
  <c r="AE53" s="1"/>
  <c r="D12" i="74"/>
  <c r="AK7" i="68" s="1"/>
  <c r="AK53" s="1"/>
  <c r="D14" i="74"/>
  <c r="AQ7" i="68" s="1"/>
  <c r="D16" i="74"/>
  <c r="AW7" i="68" s="1"/>
  <c r="AW53" s="1"/>
  <c r="D18" i="74"/>
  <c r="BC7" i="68" s="1"/>
  <c r="BC37" s="1"/>
  <c r="D20" i="74"/>
  <c r="BI7" i="68" s="1"/>
  <c r="BI53" s="1"/>
  <c r="D22" i="74"/>
  <c r="BO7" i="68" s="1"/>
  <c r="BO53" s="1"/>
  <c r="I23" i="78"/>
  <c r="D9"/>
  <c r="AB15" i="68" s="1"/>
  <c r="AB61" s="1"/>
  <c r="D13" i="78"/>
  <c r="AN15" i="68" s="1"/>
  <c r="AN61" s="1"/>
  <c r="AA23" i="84"/>
  <c r="AA25"/>
  <c r="D27"/>
  <c r="D10" i="69"/>
  <c r="AE52" i="68" s="1"/>
  <c r="E16" i="78"/>
  <c r="AX15" i="68" s="1"/>
  <c r="AX61" s="1"/>
  <c r="D13" i="77"/>
  <c r="AN14" i="68" s="1"/>
  <c r="AN60" s="1"/>
  <c r="D19" i="77"/>
  <c r="BF14" i="68" s="1"/>
  <c r="BF44" s="1"/>
  <c r="I35" i="84"/>
  <c r="I494" s="1"/>
  <c r="AL21"/>
  <c r="AB40"/>
  <c r="P329"/>
  <c r="X329"/>
  <c r="AH329"/>
  <c r="AP329"/>
  <c r="J330"/>
  <c r="R330"/>
  <c r="J331"/>
  <c r="L332"/>
  <c r="V332"/>
  <c r="AD334"/>
  <c r="AH336"/>
  <c r="V337"/>
  <c r="AH337"/>
  <c r="AL342"/>
  <c r="Z343"/>
  <c r="V345"/>
  <c r="R346"/>
  <c r="AH483"/>
  <c r="J486"/>
  <c r="N488"/>
  <c r="AP488"/>
  <c r="X490"/>
  <c r="AD491"/>
  <c r="L492"/>
  <c r="V492"/>
  <c r="AL492"/>
  <c r="P493"/>
  <c r="AD495"/>
  <c r="AV496"/>
  <c r="AP497"/>
  <c r="AJ498"/>
  <c r="AB23"/>
  <c r="D23" s="1"/>
  <c r="AF21"/>
  <c r="AJ21"/>
  <c r="AJ480" s="1"/>
  <c r="AN21"/>
  <c r="AV21"/>
  <c r="AA24"/>
  <c r="C24" s="1"/>
  <c r="C483" s="1"/>
  <c r="AB25"/>
  <c r="D25" s="1"/>
  <c r="AA26"/>
  <c r="AA332" s="1"/>
  <c r="AA28"/>
  <c r="C28" s="1"/>
  <c r="AB29"/>
  <c r="D29" s="1"/>
  <c r="AA30"/>
  <c r="C30" s="1"/>
  <c r="C489" s="1"/>
  <c r="AA32"/>
  <c r="C32" s="1"/>
  <c r="AB33"/>
  <c r="D33" s="1"/>
  <c r="AA34"/>
  <c r="C34" s="1"/>
  <c r="C36"/>
  <c r="D37"/>
  <c r="C38"/>
  <c r="D39"/>
  <c r="C40"/>
  <c r="AB490"/>
  <c r="N329"/>
  <c r="V329"/>
  <c r="AF329"/>
  <c r="AN329"/>
  <c r="AV329"/>
  <c r="AR330"/>
  <c r="T331"/>
  <c r="AH331"/>
  <c r="AT331"/>
  <c r="AJ333"/>
  <c r="X334"/>
  <c r="AN335"/>
  <c r="X336"/>
  <c r="R337"/>
  <c r="AF337"/>
  <c r="AT337"/>
  <c r="T338"/>
  <c r="AN340"/>
  <c r="AH342"/>
  <c r="T344"/>
  <c r="R345"/>
  <c r="P346"/>
  <c r="AD346"/>
  <c r="AO346"/>
  <c r="AJ482"/>
  <c r="AD483"/>
  <c r="AT485"/>
  <c r="AN486"/>
  <c r="AD487"/>
  <c r="L488"/>
  <c r="AL488"/>
  <c r="AN489"/>
  <c r="AR490"/>
  <c r="Z491"/>
  <c r="AF492"/>
  <c r="X495"/>
  <c r="V496"/>
  <c r="L499"/>
  <c r="Y317"/>
  <c r="I472"/>
  <c r="AC476"/>
  <c r="AQ477"/>
  <c r="I317"/>
  <c r="J316"/>
  <c r="P319"/>
  <c r="J323"/>
  <c r="I325"/>
  <c r="Z469"/>
  <c r="T315"/>
  <c r="L319"/>
  <c r="AV321"/>
  <c r="V469"/>
  <c r="AR471"/>
  <c r="AK472"/>
  <c r="AL478"/>
  <c r="AV479"/>
  <c r="H23" i="78"/>
  <c r="D9" i="77"/>
  <c r="AB14" i="68" s="1"/>
  <c r="AB60" s="1"/>
  <c r="R7" i="84"/>
  <c r="AA13"/>
  <c r="Y325"/>
  <c r="AA9"/>
  <c r="AB16"/>
  <c r="N315"/>
  <c r="Z315"/>
  <c r="R316"/>
  <c r="T317"/>
  <c r="AN317"/>
  <c r="AT318"/>
  <c r="L320"/>
  <c r="AT321"/>
  <c r="AL322"/>
  <c r="Z323"/>
  <c r="R324"/>
  <c r="T325"/>
  <c r="AN325"/>
  <c r="AT326"/>
  <c r="N469"/>
  <c r="AC470"/>
  <c r="X472"/>
  <c r="M474"/>
  <c r="L476"/>
  <c r="N477"/>
  <c r="AJ478"/>
  <c r="AP479"/>
  <c r="AQ7"/>
  <c r="AQ313" s="1"/>
  <c r="AA17"/>
  <c r="AB20"/>
  <c r="L315"/>
  <c r="X315"/>
  <c r="M317"/>
  <c r="AT320"/>
  <c r="AR321"/>
  <c r="AH322"/>
  <c r="M325"/>
  <c r="AH326"/>
  <c r="T472"/>
  <c r="R475"/>
  <c r="AF479"/>
  <c r="AB14"/>
  <c r="Q315"/>
  <c r="AL316"/>
  <c r="N318"/>
  <c r="AN319"/>
  <c r="T321"/>
  <c r="M468"/>
  <c r="J478"/>
  <c r="E17" i="78"/>
  <c r="BA15" i="68" s="1"/>
  <c r="BA45" s="1"/>
  <c r="E19" i="78"/>
  <c r="BG15" i="68" s="1"/>
  <c r="BG61" s="1"/>
  <c r="E21" i="78"/>
  <c r="BM15" i="68" s="1"/>
  <c r="BM45" s="1"/>
  <c r="E9" i="77"/>
  <c r="AC14" i="68" s="1"/>
  <c r="AC44" s="1"/>
  <c r="E11" i="77"/>
  <c r="AI14" i="68" s="1"/>
  <c r="AI44" s="1"/>
  <c r="D15" i="77"/>
  <c r="AT14" i="68" s="1"/>
  <c r="AT60" s="1"/>
  <c r="E22" i="77"/>
  <c r="BP14" i="68" s="1"/>
  <c r="BP60" s="1"/>
  <c r="N7" i="84"/>
  <c r="AD7"/>
  <c r="AP7"/>
  <c r="AA15"/>
  <c r="P315"/>
  <c r="AF315"/>
  <c r="AV315"/>
  <c r="P316"/>
  <c r="AD316"/>
  <c r="AT316"/>
  <c r="N317"/>
  <c r="X318"/>
  <c r="AP318"/>
  <c r="M319"/>
  <c r="AJ319"/>
  <c r="J320"/>
  <c r="Z320"/>
  <c r="AL320"/>
  <c r="P322"/>
  <c r="X323"/>
  <c r="AJ323"/>
  <c r="AD324"/>
  <c r="AT324"/>
  <c r="N325"/>
  <c r="X326"/>
  <c r="AS468"/>
  <c r="P470"/>
  <c r="J471"/>
  <c r="AL472"/>
  <c r="AF473"/>
  <c r="P474"/>
  <c r="J475"/>
  <c r="AJ475"/>
  <c r="T476"/>
  <c r="AN476"/>
  <c r="AH477"/>
  <c r="AR477"/>
  <c r="X478"/>
  <c r="N479"/>
  <c r="AD479"/>
  <c r="D11" i="77"/>
  <c r="AH14" i="68" s="1"/>
  <c r="AH60" s="1"/>
  <c r="E14" i="77"/>
  <c r="AR14" i="68" s="1"/>
  <c r="AR60" s="1"/>
  <c r="E16" i="77"/>
  <c r="AX14" i="68" s="1"/>
  <c r="AX44" s="1"/>
  <c r="J7" i="84"/>
  <c r="Z7"/>
  <c r="AL7"/>
  <c r="AB10"/>
  <c r="D10" s="1"/>
  <c r="AF7"/>
  <c r="AR7"/>
  <c r="AV7"/>
  <c r="AB13"/>
  <c r="AB18"/>
  <c r="D18" s="1"/>
  <c r="D20"/>
  <c r="I315"/>
  <c r="AR315"/>
  <c r="AR316"/>
  <c r="V318"/>
  <c r="AR319"/>
  <c r="AJ320"/>
  <c r="V321"/>
  <c r="N322"/>
  <c r="I323"/>
  <c r="U323"/>
  <c r="AH323"/>
  <c r="V326"/>
  <c r="AD468"/>
  <c r="AN469"/>
  <c r="X470"/>
  <c r="AS470"/>
  <c r="Z471"/>
  <c r="Z475"/>
  <c r="Q476"/>
  <c r="AG478"/>
  <c r="E5" i="78"/>
  <c r="Q15" i="68" s="1"/>
  <c r="Q45" s="1"/>
  <c r="E7" i="78"/>
  <c r="W15" i="68" s="1"/>
  <c r="W61" s="1"/>
  <c r="D5" i="77"/>
  <c r="P14" i="68" s="1"/>
  <c r="P60" s="1"/>
  <c r="E8" i="77"/>
  <c r="Z14" i="68" s="1"/>
  <c r="Z44" s="1"/>
  <c r="D16" i="77"/>
  <c r="AW14" i="68" s="1"/>
  <c r="AW44" s="1"/>
  <c r="D17" i="77"/>
  <c r="AZ14" i="68" s="1"/>
  <c r="AZ60" s="1"/>
  <c r="D18" i="77"/>
  <c r="BC14" i="68" s="1"/>
  <c r="BC44" s="1"/>
  <c r="E19" i="77"/>
  <c r="BG14" i="68" s="1"/>
  <c r="BG44" s="1"/>
  <c r="D16" i="84"/>
  <c r="AL324"/>
  <c r="AT468"/>
  <c r="AV473"/>
  <c r="Z478"/>
  <c r="R479"/>
  <c r="V7"/>
  <c r="AI7"/>
  <c r="AI313" s="1"/>
  <c r="AT7"/>
  <c r="D9"/>
  <c r="AA11"/>
  <c r="AB12"/>
  <c r="D12" s="1"/>
  <c r="D14"/>
  <c r="AB15"/>
  <c r="AA19"/>
  <c r="Y315"/>
  <c r="AN315"/>
  <c r="L316"/>
  <c r="T316"/>
  <c r="AP316"/>
  <c r="L317"/>
  <c r="AL317"/>
  <c r="R318"/>
  <c r="AF318"/>
  <c r="AV318"/>
  <c r="R319"/>
  <c r="AP319"/>
  <c r="R320"/>
  <c r="AH320"/>
  <c r="L321"/>
  <c r="U321"/>
  <c r="AN321"/>
  <c r="AP322"/>
  <c r="AF323"/>
  <c r="AV323"/>
  <c r="T324"/>
  <c r="AP324"/>
  <c r="L325"/>
  <c r="AC468"/>
  <c r="AM469"/>
  <c r="U470"/>
  <c r="AH470"/>
  <c r="AG472"/>
  <c r="X474"/>
  <c r="AR478"/>
  <c r="T479"/>
  <c r="AL479"/>
  <c r="E10" i="78"/>
  <c r="AF15" i="68" s="1"/>
  <c r="AF61" s="1"/>
  <c r="E12" i="78"/>
  <c r="AL15" i="68" s="1"/>
  <c r="AL45" s="1"/>
  <c r="E14" i="78"/>
  <c r="AR15" i="68" s="1"/>
  <c r="AR61" s="1"/>
  <c r="H23" i="77"/>
  <c r="E6"/>
  <c r="T14" i="68" s="1"/>
  <c r="T60" s="1"/>
  <c r="D8" i="77"/>
  <c r="Y14" i="68" s="1"/>
  <c r="Y44" s="1"/>
  <c r="D10" i="77"/>
  <c r="AE14" i="68" s="1"/>
  <c r="AE44" s="1"/>
  <c r="E17" i="77"/>
  <c r="BA14" i="68" s="1"/>
  <c r="BA44" s="1"/>
  <c r="D21" i="77"/>
  <c r="BL14" i="68" s="1"/>
  <c r="BL60" s="1"/>
  <c r="O316" i="84"/>
  <c r="O322"/>
  <c r="S471"/>
  <c r="S473"/>
  <c r="W475"/>
  <c r="D14" i="69"/>
  <c r="AQ36" i="68" s="1"/>
  <c r="D18" i="69"/>
  <c r="BC52" i="68" s="1"/>
  <c r="D22" i="69"/>
  <c r="BO36" i="68" s="1"/>
  <c r="D7" i="69"/>
  <c r="V52" i="68" s="1"/>
  <c r="O7" i="84"/>
  <c r="W7"/>
  <c r="S316"/>
  <c r="W318"/>
  <c r="O324"/>
  <c r="S326"/>
  <c r="AI469"/>
  <c r="AQ471"/>
  <c r="AE473"/>
  <c r="AI475"/>
  <c r="AE479"/>
  <c r="AQ479"/>
  <c r="AE7"/>
  <c r="AM7"/>
  <c r="AU7"/>
  <c r="U315"/>
  <c r="Q319"/>
  <c r="K320"/>
  <c r="W320"/>
  <c r="K322"/>
  <c r="Y323"/>
  <c r="AO468"/>
  <c r="K469"/>
  <c r="O471"/>
  <c r="AM471"/>
  <c r="Y472"/>
  <c r="AU473"/>
  <c r="AO474"/>
  <c r="AE475"/>
  <c r="AM477"/>
  <c r="AK478"/>
  <c r="K7"/>
  <c r="S7"/>
  <c r="C9"/>
  <c r="AG7"/>
  <c r="C11"/>
  <c r="C13"/>
  <c r="C15"/>
  <c r="AA16"/>
  <c r="C17"/>
  <c r="C19"/>
  <c r="S324"/>
  <c r="W326"/>
  <c r="AG470"/>
  <c r="AQ473"/>
  <c r="AK474"/>
  <c r="AU475"/>
  <c r="AG476"/>
  <c r="AS476"/>
  <c r="AU479"/>
  <c r="L30" i="86"/>
  <c r="L33"/>
  <c r="L20"/>
  <c r="L12"/>
  <c r="L16"/>
  <c r="L8"/>
  <c r="L27"/>
  <c r="L19"/>
  <c r="L11"/>
  <c r="L24"/>
  <c r="L23"/>
  <c r="L15"/>
  <c r="L7"/>
  <c r="L34" s="1"/>
  <c r="L31"/>
  <c r="L9"/>
  <c r="L13"/>
  <c r="L17"/>
  <c r="L21"/>
  <c r="L25"/>
  <c r="L29"/>
  <c r="L28"/>
  <c r="L32"/>
  <c r="L10"/>
  <c r="L14"/>
  <c r="L18"/>
  <c r="L22"/>
  <c r="L26"/>
  <c r="J33"/>
  <c r="J32"/>
  <c r="J30"/>
  <c r="J29"/>
  <c r="J28"/>
  <c r="J27"/>
  <c r="J26"/>
  <c r="J25"/>
  <c r="J23"/>
  <c r="J22"/>
  <c r="J21"/>
  <c r="J20"/>
  <c r="J19"/>
  <c r="J18"/>
  <c r="J17"/>
  <c r="J15"/>
  <c r="J14"/>
  <c r="J13"/>
  <c r="J10"/>
  <c r="J9"/>
  <c r="J8"/>
  <c r="J24"/>
  <c r="J16"/>
  <c r="J12"/>
  <c r="J11"/>
  <c r="J7"/>
  <c r="J31"/>
  <c r="J28" i="91"/>
  <c r="O28"/>
  <c r="I28"/>
  <c r="L28"/>
  <c r="G28"/>
  <c r="H28"/>
  <c r="C30" i="68"/>
  <c r="J30" s="1"/>
  <c r="AD55"/>
  <c r="O56"/>
  <c r="BK56"/>
  <c r="E42"/>
  <c r="AY56"/>
  <c r="C26"/>
  <c r="J26" s="1"/>
  <c r="BB42"/>
  <c r="C10" i="85"/>
  <c r="C42" s="1"/>
  <c r="K42"/>
  <c r="W42"/>
  <c r="O58"/>
  <c r="J42"/>
  <c r="R42"/>
  <c r="G42"/>
  <c r="S42"/>
  <c r="F42"/>
  <c r="N42"/>
  <c r="V42"/>
  <c r="F58"/>
  <c r="I42"/>
  <c r="M42"/>
  <c r="Q42"/>
  <c r="U42"/>
  <c r="H42"/>
  <c r="L42"/>
  <c r="P42"/>
  <c r="T42"/>
  <c r="X42"/>
  <c r="J41"/>
  <c r="V41"/>
  <c r="F57"/>
  <c r="C9"/>
  <c r="I41"/>
  <c r="M41"/>
  <c r="Q41"/>
  <c r="U41"/>
  <c r="N41"/>
  <c r="R57"/>
  <c r="H41"/>
  <c r="L41"/>
  <c r="P41"/>
  <c r="T41"/>
  <c r="X41"/>
  <c r="G41"/>
  <c r="K41"/>
  <c r="O41"/>
  <c r="S41"/>
  <c r="W41"/>
  <c r="J40"/>
  <c r="V40"/>
  <c r="C8"/>
  <c r="I40"/>
  <c r="M40"/>
  <c r="Q40"/>
  <c r="U40"/>
  <c r="H40"/>
  <c r="L40"/>
  <c r="P40"/>
  <c r="T40"/>
  <c r="X40"/>
  <c r="F40"/>
  <c r="N40"/>
  <c r="R40"/>
  <c r="G40"/>
  <c r="K40"/>
  <c r="O40"/>
  <c r="S40"/>
  <c r="W40"/>
  <c r="P37"/>
  <c r="C5"/>
  <c r="S16"/>
  <c r="S64" s="1"/>
  <c r="L37"/>
  <c r="X37"/>
  <c r="H37"/>
  <c r="I37"/>
  <c r="T37"/>
  <c r="W73" i="83"/>
  <c r="W72"/>
  <c r="W69"/>
  <c r="W70"/>
  <c r="W68"/>
  <c r="W71"/>
  <c r="W67"/>
  <c r="AR70"/>
  <c r="AR68"/>
  <c r="AR73"/>
  <c r="AR72"/>
  <c r="AR71"/>
  <c r="AR69"/>
  <c r="AR67"/>
  <c r="AR66" s="1"/>
  <c r="AG161"/>
  <c r="AG166"/>
  <c r="AG163"/>
  <c r="AG164"/>
  <c r="AG165"/>
  <c r="AG162"/>
  <c r="AG160"/>
  <c r="AN69"/>
  <c r="AN67"/>
  <c r="AN71"/>
  <c r="AN70"/>
  <c r="AN68"/>
  <c r="AN73"/>
  <c r="AN72"/>
  <c r="M70"/>
  <c r="M68"/>
  <c r="M71"/>
  <c r="M67"/>
  <c r="M73"/>
  <c r="M72"/>
  <c r="M69"/>
  <c r="U165"/>
  <c r="U162"/>
  <c r="U160"/>
  <c r="U161"/>
  <c r="U166"/>
  <c r="U163"/>
  <c r="U164"/>
  <c r="AK73"/>
  <c r="AK72"/>
  <c r="AK69"/>
  <c r="AK67"/>
  <c r="AK71"/>
  <c r="AK70"/>
  <c r="AK68"/>
  <c r="AG71"/>
  <c r="AG73"/>
  <c r="AG72"/>
  <c r="AG69"/>
  <c r="AG67"/>
  <c r="AG70"/>
  <c r="AG68"/>
  <c r="AV165"/>
  <c r="AV162"/>
  <c r="AV160"/>
  <c r="AV166"/>
  <c r="AV163"/>
  <c r="AV161"/>
  <c r="AV164"/>
  <c r="AA70"/>
  <c r="AA68"/>
  <c r="AA71"/>
  <c r="AA73"/>
  <c r="AA72"/>
  <c r="AA69"/>
  <c r="AA67"/>
  <c r="AA66" s="1"/>
  <c r="AK166"/>
  <c r="AK163"/>
  <c r="AK164"/>
  <c r="AK165"/>
  <c r="AK162"/>
  <c r="AK160"/>
  <c r="AK159" s="1"/>
  <c r="AK161"/>
  <c r="AS69"/>
  <c r="AS67"/>
  <c r="AS70"/>
  <c r="AS68"/>
  <c r="AS73"/>
  <c r="AS72"/>
  <c r="AS71"/>
  <c r="AU166"/>
  <c r="AU163"/>
  <c r="AU161"/>
  <c r="AU164"/>
  <c r="AU165"/>
  <c r="AU162"/>
  <c r="AU160"/>
  <c r="AS166"/>
  <c r="AS163"/>
  <c r="AS161"/>
  <c r="AS162"/>
  <c r="U70"/>
  <c r="U68"/>
  <c r="U71"/>
  <c r="U67"/>
  <c r="U73"/>
  <c r="U72"/>
  <c r="U69"/>
  <c r="AV70"/>
  <c r="AV68"/>
  <c r="AV73"/>
  <c r="AV72"/>
  <c r="AV71"/>
  <c r="AV69"/>
  <c r="AV67"/>
  <c r="AI165"/>
  <c r="AI162"/>
  <c r="AI160"/>
  <c r="AI161"/>
  <c r="AI166"/>
  <c r="AI163"/>
  <c r="AI164"/>
  <c r="AU70"/>
  <c r="AU68"/>
  <c r="AU73"/>
  <c r="AU72"/>
  <c r="AU71"/>
  <c r="AU69"/>
  <c r="AU67"/>
  <c r="W166"/>
  <c r="W163"/>
  <c r="W164"/>
  <c r="W165"/>
  <c r="W162"/>
  <c r="W160"/>
  <c r="W159" s="1"/>
  <c r="W161"/>
  <c r="AB73"/>
  <c r="AB72"/>
  <c r="AB69"/>
  <c r="D69" s="1"/>
  <c r="AB67"/>
  <c r="AB70"/>
  <c r="D70" s="1"/>
  <c r="AB68"/>
  <c r="D68" s="1"/>
  <c r="AB71"/>
  <c r="AH70"/>
  <c r="AH68"/>
  <c r="AH69"/>
  <c r="AH67"/>
  <c r="S73"/>
  <c r="S72"/>
  <c r="S69"/>
  <c r="S70"/>
  <c r="S68"/>
  <c r="S71"/>
  <c r="S67"/>
  <c r="AN164"/>
  <c r="AN165"/>
  <c r="AN160"/>
  <c r="AN161"/>
  <c r="AO73"/>
  <c r="AO72"/>
  <c r="AO69"/>
  <c r="AO67"/>
  <c r="AO71"/>
  <c r="E71" s="1"/>
  <c r="AO70"/>
  <c r="AO68"/>
  <c r="F62" i="85"/>
  <c r="AP11" i="68"/>
  <c r="AP57" s="1"/>
  <c r="BL57"/>
  <c r="S7" i="83"/>
  <c r="AI7"/>
  <c r="AM7"/>
  <c r="AT11"/>
  <c r="O18"/>
  <c r="S18"/>
  <c r="W18"/>
  <c r="AE18"/>
  <c r="AM18"/>
  <c r="AQ18"/>
  <c r="AQ11" s="1"/>
  <c r="AU18"/>
  <c r="AN18"/>
  <c r="AN11" s="1"/>
  <c r="O25"/>
  <c r="S25"/>
  <c r="W25"/>
  <c r="AA25"/>
  <c r="AE25"/>
  <c r="AI25"/>
  <c r="AQ25"/>
  <c r="AU25"/>
  <c r="Q39"/>
  <c r="Y39"/>
  <c r="AG39"/>
  <c r="AK39"/>
  <c r="AS39"/>
  <c r="AW39"/>
  <c r="Q50"/>
  <c r="U50"/>
  <c r="AC50"/>
  <c r="AK50"/>
  <c r="AS50"/>
  <c r="AP74"/>
  <c r="R89"/>
  <c r="V89"/>
  <c r="Z89"/>
  <c r="AD89"/>
  <c r="AH89"/>
  <c r="C94"/>
  <c r="K94" s="1"/>
  <c r="E101"/>
  <c r="C102"/>
  <c r="K102" s="1"/>
  <c r="N124"/>
  <c r="V124"/>
  <c r="Z124"/>
  <c r="AD124"/>
  <c r="AL124"/>
  <c r="AP124"/>
  <c r="T132"/>
  <c r="X132"/>
  <c r="AQ132"/>
  <c r="AV132"/>
  <c r="AW132"/>
  <c r="N132"/>
  <c r="V132"/>
  <c r="AD132"/>
  <c r="AL132"/>
  <c r="Z143"/>
  <c r="AD143"/>
  <c r="AL143"/>
  <c r="AQ143"/>
  <c r="AU172"/>
  <c r="X173"/>
  <c r="M173"/>
  <c r="AS173"/>
  <c r="AW173"/>
  <c r="R172"/>
  <c r="T182"/>
  <c r="X182"/>
  <c r="AR182"/>
  <c r="Y71"/>
  <c r="D67"/>
  <c r="AT118"/>
  <c r="C130"/>
  <c r="J130" s="1"/>
  <c r="I130" s="1"/>
  <c r="X143"/>
  <c r="AH71"/>
  <c r="BI41" i="68"/>
  <c r="Q46" i="85"/>
  <c r="D29" i="83"/>
  <c r="E32"/>
  <c r="S31"/>
  <c r="W31"/>
  <c r="AA31"/>
  <c r="AE31"/>
  <c r="AM31"/>
  <c r="AQ31"/>
  <c r="AU31"/>
  <c r="D34"/>
  <c r="D38"/>
  <c r="O39"/>
  <c r="S39"/>
  <c r="W39"/>
  <c r="AA39"/>
  <c r="AE39"/>
  <c r="AI39"/>
  <c r="AM39"/>
  <c r="AQ39"/>
  <c r="E42"/>
  <c r="D45"/>
  <c r="E46"/>
  <c r="E62"/>
  <c r="Q66"/>
  <c r="AC66"/>
  <c r="AT66"/>
  <c r="D75"/>
  <c r="Q74"/>
  <c r="U74"/>
  <c r="AG74"/>
  <c r="AK74"/>
  <c r="AW74"/>
  <c r="L80"/>
  <c r="T80"/>
  <c r="T79" s="1"/>
  <c r="AB80"/>
  <c r="AB79" s="1"/>
  <c r="AJ80"/>
  <c r="AJ79" s="1"/>
  <c r="AR80"/>
  <c r="AR79" s="1"/>
  <c r="AW80"/>
  <c r="AW79" s="1"/>
  <c r="D83"/>
  <c r="D86"/>
  <c r="O89"/>
  <c r="S89"/>
  <c r="W89"/>
  <c r="AA89"/>
  <c r="AE89"/>
  <c r="AI89"/>
  <c r="AM89"/>
  <c r="AQ89"/>
  <c r="AU89"/>
  <c r="D91"/>
  <c r="E93"/>
  <c r="D95"/>
  <c r="D98"/>
  <c r="E119"/>
  <c r="Q118"/>
  <c r="U118"/>
  <c r="AC118"/>
  <c r="AG118"/>
  <c r="AK118"/>
  <c r="AS118"/>
  <c r="AW118"/>
  <c r="D125"/>
  <c r="X124"/>
  <c r="AJ124"/>
  <c r="AN124"/>
  <c r="E127"/>
  <c r="D130"/>
  <c r="AA132"/>
  <c r="AJ132"/>
  <c r="AN132"/>
  <c r="O143"/>
  <c r="W143"/>
  <c r="AT143"/>
  <c r="D146"/>
  <c r="AJ159"/>
  <c r="N167"/>
  <c r="AD167"/>
  <c r="AP167"/>
  <c r="AD172"/>
  <c r="Q182"/>
  <c r="AJ182"/>
  <c r="AN182"/>
  <c r="AS164"/>
  <c r="Q25"/>
  <c r="Y25"/>
  <c r="AK25"/>
  <c r="D30"/>
  <c r="D32"/>
  <c r="R31"/>
  <c r="V31"/>
  <c r="Z31"/>
  <c r="AL31"/>
  <c r="AP31"/>
  <c r="E34"/>
  <c r="D35"/>
  <c r="E36"/>
  <c r="R39"/>
  <c r="V39"/>
  <c r="Z39"/>
  <c r="AD39"/>
  <c r="AH39"/>
  <c r="AT39"/>
  <c r="D42"/>
  <c r="E43"/>
  <c r="E47"/>
  <c r="E48"/>
  <c r="N50"/>
  <c r="V50"/>
  <c r="AD50"/>
  <c r="AL50"/>
  <c r="AT50"/>
  <c r="E63"/>
  <c r="E64"/>
  <c r="E65"/>
  <c r="AJ66"/>
  <c r="E75"/>
  <c r="AQ74"/>
  <c r="AU74"/>
  <c r="E77"/>
  <c r="D78"/>
  <c r="E84"/>
  <c r="E86"/>
  <c r="E91"/>
  <c r="D93"/>
  <c r="C93" s="1"/>
  <c r="K93" s="1"/>
  <c r="E96"/>
  <c r="E98"/>
  <c r="C98" s="1"/>
  <c r="K98" s="1"/>
  <c r="D127"/>
  <c r="E128"/>
  <c r="L132"/>
  <c r="P132"/>
  <c r="AI132"/>
  <c r="AR132"/>
  <c r="N143"/>
  <c r="V143"/>
  <c r="AA143"/>
  <c r="AE143"/>
  <c r="AM143"/>
  <c r="N159"/>
  <c r="AE167"/>
  <c r="D170"/>
  <c r="P167"/>
  <c r="V172"/>
  <c r="AP172"/>
  <c r="L182"/>
  <c r="P182"/>
  <c r="AI182"/>
  <c r="Y69"/>
  <c r="Y73"/>
  <c r="T124"/>
  <c r="T697" s="1"/>
  <c r="E126"/>
  <c r="AG11" i="68"/>
  <c r="AG57" s="1"/>
  <c r="Q41"/>
  <c r="M57"/>
  <c r="W7" i="83"/>
  <c r="E12"/>
  <c r="Y70"/>
  <c r="Y72"/>
  <c r="D20"/>
  <c r="O11" i="68"/>
  <c r="O41" s="1"/>
  <c r="V11" i="83"/>
  <c r="V584" s="1"/>
  <c r="Z11"/>
  <c r="AD11"/>
  <c r="AL11"/>
  <c r="D22"/>
  <c r="L18"/>
  <c r="L11" s="1"/>
  <c r="P18"/>
  <c r="T18"/>
  <c r="T11" s="1"/>
  <c r="X18"/>
  <c r="AB18"/>
  <c r="AB591" s="1"/>
  <c r="AF18"/>
  <c r="AF11" s="1"/>
  <c r="AJ18"/>
  <c r="AJ11" s="1"/>
  <c r="AR18"/>
  <c r="AR11" s="1"/>
  <c r="AV18"/>
  <c r="AV11" s="1"/>
  <c r="Y68"/>
  <c r="AO124"/>
  <c r="E72"/>
  <c r="AB611" i="84"/>
  <c r="AE611"/>
  <c r="AI611"/>
  <c r="AM611"/>
  <c r="AQ611"/>
  <c r="AU611"/>
  <c r="AD611"/>
  <c r="AH611"/>
  <c r="AL611"/>
  <c r="AP611"/>
  <c r="AT611"/>
  <c r="AD458"/>
  <c r="K611"/>
  <c r="O611"/>
  <c r="S611"/>
  <c r="W611"/>
  <c r="AC611"/>
  <c r="AG611"/>
  <c r="AK611"/>
  <c r="AO611"/>
  <c r="AS611"/>
  <c r="E28" i="91"/>
  <c r="D8" i="69"/>
  <c r="Y52" i="68" s="1"/>
  <c r="E8" i="78"/>
  <c r="Z15" i="68" s="1"/>
  <c r="Z45" s="1"/>
  <c r="D152" i="84"/>
  <c r="R133" i="82"/>
  <c r="AG133"/>
  <c r="AK133"/>
  <c r="O135"/>
  <c r="U137"/>
  <c r="AE137"/>
  <c r="O138"/>
  <c r="U138"/>
  <c r="AE138"/>
  <c r="AA139"/>
  <c r="AV136"/>
  <c r="AR137"/>
  <c r="O134"/>
  <c r="AA134"/>
  <c r="AE134"/>
  <c r="N135"/>
  <c r="O136"/>
  <c r="AE136"/>
  <c r="O137"/>
  <c r="D6" i="69"/>
  <c r="S36" i="68" s="1"/>
  <c r="E13" i="69"/>
  <c r="AO52" i="68" s="1"/>
  <c r="E17" i="69"/>
  <c r="BA52" i="68" s="1"/>
  <c r="D19" i="69"/>
  <c r="BF52" i="68" s="1"/>
  <c r="AG23" i="74"/>
  <c r="D5" i="78"/>
  <c r="P15" i="68" s="1"/>
  <c r="P61" s="1"/>
  <c r="D10" i="78"/>
  <c r="AE15" i="68" s="1"/>
  <c r="AE45" s="1"/>
  <c r="D14" i="78"/>
  <c r="AQ15" i="68" s="1"/>
  <c r="AQ45" s="1"/>
  <c r="D17" i="78"/>
  <c r="AZ15" i="68" s="1"/>
  <c r="AZ61" s="1"/>
  <c r="D21" i="78"/>
  <c r="BL15" i="68" s="1"/>
  <c r="BL61" s="1"/>
  <c r="D6" i="77"/>
  <c r="S14" i="68" s="1"/>
  <c r="S44" s="1"/>
  <c r="E7" i="77"/>
  <c r="W14" i="68" s="1"/>
  <c r="W44" s="1"/>
  <c r="E12" i="77"/>
  <c r="AL14" i="68" s="1"/>
  <c r="AL44" s="1"/>
  <c r="D14" i="77"/>
  <c r="AQ14" i="68" s="1"/>
  <c r="AQ44" s="1"/>
  <c r="E15" i="77"/>
  <c r="AU14" i="68" s="1"/>
  <c r="AU44" s="1"/>
  <c r="E20" i="77"/>
  <c r="BJ14" i="68" s="1"/>
  <c r="BJ60" s="1"/>
  <c r="D22" i="77"/>
  <c r="BO14" i="68" s="1"/>
  <c r="BO44" s="1"/>
  <c r="E5" i="69"/>
  <c r="Q52" i="68" s="1"/>
  <c r="E9" i="69"/>
  <c r="AC52" i="68" s="1"/>
  <c r="D11" i="69"/>
  <c r="AH36" i="68" s="1"/>
  <c r="D15" i="69"/>
  <c r="AT52" i="68" s="1"/>
  <c r="E20" i="69"/>
  <c r="BJ52" i="68" s="1"/>
  <c r="E4" i="74"/>
  <c r="N7" i="68" s="1"/>
  <c r="N37" s="1"/>
  <c r="E6" i="74"/>
  <c r="T7" i="68" s="1"/>
  <c r="T37" s="1"/>
  <c r="E8" i="74"/>
  <c r="Z7" i="68" s="1"/>
  <c r="Z37" s="1"/>
  <c r="E10" i="74"/>
  <c r="AF7" i="68" s="1"/>
  <c r="AF53" s="1"/>
  <c r="E12" i="74"/>
  <c r="AL7" i="68" s="1"/>
  <c r="AL53" s="1"/>
  <c r="E14" i="74"/>
  <c r="AR7" i="68" s="1"/>
  <c r="AR53" s="1"/>
  <c r="E16" i="74"/>
  <c r="AX7" i="68" s="1"/>
  <c r="AX37" s="1"/>
  <c r="E18" i="74"/>
  <c r="BD7" i="68" s="1"/>
  <c r="BD37" s="1"/>
  <c r="E20" i="74"/>
  <c r="BJ7" i="68" s="1"/>
  <c r="BJ37" s="1"/>
  <c r="E22" i="74"/>
  <c r="BP7" i="68" s="1"/>
  <c r="BP37" s="1"/>
  <c r="E4" i="78"/>
  <c r="N15" i="68" s="1"/>
  <c r="N61" s="1"/>
  <c r="E6" i="78"/>
  <c r="T15" i="68" s="1"/>
  <c r="T61" s="1"/>
  <c r="E11" i="78"/>
  <c r="AI15" i="68" s="1"/>
  <c r="AI61" s="1"/>
  <c r="E13" i="78"/>
  <c r="AO15" i="68" s="1"/>
  <c r="AO45" s="1"/>
  <c r="E15" i="78"/>
  <c r="AU15" i="68" s="1"/>
  <c r="AU61" s="1"/>
  <c r="E18" i="78"/>
  <c r="BD15" i="68" s="1"/>
  <c r="BD61" s="1"/>
  <c r="E20" i="78"/>
  <c r="BJ15" i="68" s="1"/>
  <c r="BJ61" s="1"/>
  <c r="E22" i="78"/>
  <c r="BP15" i="68" s="1"/>
  <c r="BP61" s="1"/>
  <c r="E5" i="77"/>
  <c r="Q14" i="68" s="1"/>
  <c r="Q44" s="1"/>
  <c r="E10" i="77"/>
  <c r="AF14" i="68" s="1"/>
  <c r="AF60" s="1"/>
  <c r="D12" i="77"/>
  <c r="AK14" i="68" s="1"/>
  <c r="AK44" s="1"/>
  <c r="E13" i="77"/>
  <c r="AO14" i="68" s="1"/>
  <c r="AO44" s="1"/>
  <c r="E18" i="77"/>
  <c r="BD14" i="68" s="1"/>
  <c r="BD60" s="1"/>
  <c r="D20" i="77"/>
  <c r="BI14" i="68" s="1"/>
  <c r="BI44" s="1"/>
  <c r="E21" i="77"/>
  <c r="BM14" i="68" s="1"/>
  <c r="BM44" s="1"/>
  <c r="AB133" i="84"/>
  <c r="D133" s="1"/>
  <c r="AN435"/>
  <c r="AV435"/>
  <c r="AL436"/>
  <c r="AF437"/>
  <c r="AR437"/>
  <c r="AV437"/>
  <c r="AH438"/>
  <c r="AP438"/>
  <c r="AN439"/>
  <c r="AV439"/>
  <c r="AH440"/>
  <c r="AF441"/>
  <c r="AN441"/>
  <c r="AV441"/>
  <c r="AH442"/>
  <c r="AP442"/>
  <c r="AF443"/>
  <c r="AJ443"/>
  <c r="AN443"/>
  <c r="AF23" i="78"/>
  <c r="AB129" i="84"/>
  <c r="D129" s="1"/>
  <c r="AB135"/>
  <c r="AB137"/>
  <c r="AB596" s="1"/>
  <c r="AF435"/>
  <c r="AR435"/>
  <c r="AD436"/>
  <c r="AP436"/>
  <c r="AN437"/>
  <c r="AD438"/>
  <c r="AJ439"/>
  <c r="AP440"/>
  <c r="AJ441"/>
  <c r="AD442"/>
  <c r="AR443"/>
  <c r="I128"/>
  <c r="M128"/>
  <c r="M126" s="1"/>
  <c r="Q128"/>
  <c r="Q126" s="1"/>
  <c r="U128"/>
  <c r="U126" s="1"/>
  <c r="Y128"/>
  <c r="Y126" s="1"/>
  <c r="AC128"/>
  <c r="AG128"/>
  <c r="AG126" s="1"/>
  <c r="AK128"/>
  <c r="AK126" s="1"/>
  <c r="AO128"/>
  <c r="AO126" s="1"/>
  <c r="AS128"/>
  <c r="AS126" s="1"/>
  <c r="AA129"/>
  <c r="C129" s="1"/>
  <c r="AA131"/>
  <c r="C131" s="1"/>
  <c r="AA133"/>
  <c r="C133" s="1"/>
  <c r="AA135"/>
  <c r="C135" s="1"/>
  <c r="AA137"/>
  <c r="C137" s="1"/>
  <c r="N587"/>
  <c r="R587"/>
  <c r="V587"/>
  <c r="Z587"/>
  <c r="L588"/>
  <c r="P588"/>
  <c r="T588"/>
  <c r="X588"/>
  <c r="AD588"/>
  <c r="AH588"/>
  <c r="AL588"/>
  <c r="AP588"/>
  <c r="AT588"/>
  <c r="J589"/>
  <c r="N589"/>
  <c r="R589"/>
  <c r="V589"/>
  <c r="Z589"/>
  <c r="AF589"/>
  <c r="AJ589"/>
  <c r="AN589"/>
  <c r="AR589"/>
  <c r="AV589"/>
  <c r="L590"/>
  <c r="P590"/>
  <c r="T590"/>
  <c r="X590"/>
  <c r="AD590"/>
  <c r="AH590"/>
  <c r="AL590"/>
  <c r="AP590"/>
  <c r="AT590"/>
  <c r="J591"/>
  <c r="N591"/>
  <c r="R591"/>
  <c r="V591"/>
  <c r="Z591"/>
  <c r="AF591"/>
  <c r="AJ591"/>
  <c r="AN591"/>
  <c r="AR591"/>
  <c r="AV591"/>
  <c r="L592"/>
  <c r="P592"/>
  <c r="T592"/>
  <c r="X592"/>
  <c r="AD592"/>
  <c r="AH592"/>
  <c r="AL592"/>
  <c r="AP592"/>
  <c r="AT592"/>
  <c r="J593"/>
  <c r="N593"/>
  <c r="R593"/>
  <c r="V593"/>
  <c r="Z593"/>
  <c r="AF593"/>
  <c r="AJ593"/>
  <c r="AN593"/>
  <c r="AR593"/>
  <c r="AV593"/>
  <c r="L594"/>
  <c r="P594"/>
  <c r="T594"/>
  <c r="X594"/>
  <c r="AD594"/>
  <c r="AH594"/>
  <c r="AL594"/>
  <c r="AP594"/>
  <c r="AT594"/>
  <c r="J595"/>
  <c r="N595"/>
  <c r="R595"/>
  <c r="V595"/>
  <c r="Z595"/>
  <c r="AF595"/>
  <c r="AJ595"/>
  <c r="AN595"/>
  <c r="AR595"/>
  <c r="AV595"/>
  <c r="L596"/>
  <c r="P596"/>
  <c r="T596"/>
  <c r="X596"/>
  <c r="AD596"/>
  <c r="AH596"/>
  <c r="AL596"/>
  <c r="AP596"/>
  <c r="AT596"/>
  <c r="D13" i="69"/>
  <c r="AN52" i="68" s="1"/>
  <c r="D4" i="77"/>
  <c r="M14" i="68" s="1"/>
  <c r="M44" s="1"/>
  <c r="AB131" i="84"/>
  <c r="D131" s="1"/>
  <c r="D135"/>
  <c r="AB594"/>
  <c r="AJ435"/>
  <c r="AH436"/>
  <c r="AT436"/>
  <c r="AJ437"/>
  <c r="AL438"/>
  <c r="AT438"/>
  <c r="AF439"/>
  <c r="AR439"/>
  <c r="AD440"/>
  <c r="AL440"/>
  <c r="AT440"/>
  <c r="AR441"/>
  <c r="AL442"/>
  <c r="AT442"/>
  <c r="AV443"/>
  <c r="J126"/>
  <c r="N126"/>
  <c r="L128"/>
  <c r="L126" s="1"/>
  <c r="P128"/>
  <c r="P126" s="1"/>
  <c r="T128"/>
  <c r="T126" s="1"/>
  <c r="X128"/>
  <c r="X126" s="1"/>
  <c r="AF128"/>
  <c r="AF126" s="1"/>
  <c r="AJ128"/>
  <c r="AJ126" s="1"/>
  <c r="AJ432" s="1"/>
  <c r="AN128"/>
  <c r="AN126" s="1"/>
  <c r="AR128"/>
  <c r="AR126" s="1"/>
  <c r="AR432" s="1"/>
  <c r="AV128"/>
  <c r="AV126" s="1"/>
  <c r="AB130"/>
  <c r="D130" s="1"/>
  <c r="AB132"/>
  <c r="D132" s="1"/>
  <c r="AB134"/>
  <c r="D134" s="1"/>
  <c r="D136"/>
  <c r="AB136"/>
  <c r="AB442" s="1"/>
  <c r="AB590"/>
  <c r="AB440"/>
  <c r="AC588"/>
  <c r="AG588"/>
  <c r="AK588"/>
  <c r="AO588"/>
  <c r="AS588"/>
  <c r="AE589"/>
  <c r="AI589"/>
  <c r="AM589"/>
  <c r="AQ589"/>
  <c r="AU589"/>
  <c r="AC590"/>
  <c r="AG590"/>
  <c r="AK590"/>
  <c r="AO590"/>
  <c r="AS590"/>
  <c r="AE591"/>
  <c r="AI591"/>
  <c r="AM591"/>
  <c r="AQ591"/>
  <c r="AU591"/>
  <c r="AC592"/>
  <c r="AG592"/>
  <c r="AK592"/>
  <c r="AO592"/>
  <c r="AS592"/>
  <c r="AE593"/>
  <c r="AI593"/>
  <c r="AM593"/>
  <c r="AQ593"/>
  <c r="AU593"/>
  <c r="AC594"/>
  <c r="AG594"/>
  <c r="AK594"/>
  <c r="AO594"/>
  <c r="AS594"/>
  <c r="AE595"/>
  <c r="AI595"/>
  <c r="AM595"/>
  <c r="AQ595"/>
  <c r="AU595"/>
  <c r="AC596"/>
  <c r="AG596"/>
  <c r="AK596"/>
  <c r="AO596"/>
  <c r="AS596"/>
  <c r="D16" i="69"/>
  <c r="AW52" i="68" s="1"/>
  <c r="AH585" i="84"/>
  <c r="AL585"/>
  <c r="AP585"/>
  <c r="AT585"/>
  <c r="T432"/>
  <c r="X434"/>
  <c r="AH587"/>
  <c r="AL587"/>
  <c r="AP587"/>
  <c r="AT587"/>
  <c r="AB588"/>
  <c r="AB438"/>
  <c r="D5" i="69"/>
  <c r="P36" i="68" s="1"/>
  <c r="D21" i="69"/>
  <c r="J418" i="84"/>
  <c r="AE574"/>
  <c r="AE421"/>
  <c r="AM574"/>
  <c r="AM421"/>
  <c r="AU574"/>
  <c r="AU421"/>
  <c r="AE576"/>
  <c r="AE423"/>
  <c r="AM576"/>
  <c r="AM423"/>
  <c r="AU576"/>
  <c r="AU423"/>
  <c r="AE578"/>
  <c r="AE425"/>
  <c r="AM578"/>
  <c r="AM425"/>
  <c r="AU578"/>
  <c r="AU425"/>
  <c r="AE580"/>
  <c r="AE427"/>
  <c r="AM580"/>
  <c r="AM427"/>
  <c r="AQ580"/>
  <c r="AQ427"/>
  <c r="AE582"/>
  <c r="AE429"/>
  <c r="AI582"/>
  <c r="AI429"/>
  <c r="AU582"/>
  <c r="AU429"/>
  <c r="I112"/>
  <c r="AD421"/>
  <c r="AB115"/>
  <c r="AD423"/>
  <c r="AB117"/>
  <c r="AD425"/>
  <c r="AB119"/>
  <c r="AD427"/>
  <c r="AB121"/>
  <c r="AD429"/>
  <c r="AB123"/>
  <c r="J421"/>
  <c r="Z421"/>
  <c r="N423"/>
  <c r="Z425"/>
  <c r="N427"/>
  <c r="Z429"/>
  <c r="K574"/>
  <c r="AN577"/>
  <c r="AJ581"/>
  <c r="K112"/>
  <c r="S112"/>
  <c r="M420"/>
  <c r="U420"/>
  <c r="O421"/>
  <c r="W421"/>
  <c r="I422"/>
  <c r="Y422"/>
  <c r="K423"/>
  <c r="S423"/>
  <c r="U424"/>
  <c r="O425"/>
  <c r="W425"/>
  <c r="I426"/>
  <c r="Q426"/>
  <c r="K427"/>
  <c r="S427"/>
  <c r="M428"/>
  <c r="O429"/>
  <c r="W429"/>
  <c r="I430"/>
  <c r="Y430"/>
  <c r="I573"/>
  <c r="Y573"/>
  <c r="AH574"/>
  <c r="AP574"/>
  <c r="AJ575"/>
  <c r="AR575"/>
  <c r="K576"/>
  <c r="AD578"/>
  <c r="AL578"/>
  <c r="AT578"/>
  <c r="AF579"/>
  <c r="AN579"/>
  <c r="AV579"/>
  <c r="I581"/>
  <c r="AH582"/>
  <c r="AP582"/>
  <c r="AJ583"/>
  <c r="AR583"/>
  <c r="L112"/>
  <c r="L573"/>
  <c r="P112"/>
  <c r="P573"/>
  <c r="T112"/>
  <c r="T573"/>
  <c r="X112"/>
  <c r="X573"/>
  <c r="AC573"/>
  <c r="AC420"/>
  <c r="AA114"/>
  <c r="AC112"/>
  <c r="AG573"/>
  <c r="AG420"/>
  <c r="AG112"/>
  <c r="AK573"/>
  <c r="AK420"/>
  <c r="AK112"/>
  <c r="AO573"/>
  <c r="AO420"/>
  <c r="AO112"/>
  <c r="AS573"/>
  <c r="AS420"/>
  <c r="AS112"/>
  <c r="AC575"/>
  <c r="AC422"/>
  <c r="AA116"/>
  <c r="C116" s="1"/>
  <c r="AG575"/>
  <c r="AG422"/>
  <c r="AK575"/>
  <c r="AK422"/>
  <c r="AO575"/>
  <c r="AO422"/>
  <c r="AS575"/>
  <c r="AS422"/>
  <c r="AC577"/>
  <c r="AC424"/>
  <c r="AA118"/>
  <c r="C118" s="1"/>
  <c r="AG577"/>
  <c r="AG424"/>
  <c r="AK577"/>
  <c r="AK424"/>
  <c r="AO577"/>
  <c r="AO424"/>
  <c r="AS577"/>
  <c r="AS424"/>
  <c r="AC579"/>
  <c r="AC426"/>
  <c r="AA120"/>
  <c r="C120" s="1"/>
  <c r="AG579"/>
  <c r="AG426"/>
  <c r="AK579"/>
  <c r="AK426"/>
  <c r="AO579"/>
  <c r="AO426"/>
  <c r="AS579"/>
  <c r="AS426"/>
  <c r="AC581"/>
  <c r="AC428"/>
  <c r="AA122"/>
  <c r="C122" s="1"/>
  <c r="AG581"/>
  <c r="AG428"/>
  <c r="AK581"/>
  <c r="AK428"/>
  <c r="AO581"/>
  <c r="AO428"/>
  <c r="AS581"/>
  <c r="AS428"/>
  <c r="AC583"/>
  <c r="AC430"/>
  <c r="AA124"/>
  <c r="C124" s="1"/>
  <c r="AG583"/>
  <c r="AG430"/>
  <c r="AK583"/>
  <c r="AK430"/>
  <c r="AO583"/>
  <c r="AO430"/>
  <c r="AS583"/>
  <c r="AS430"/>
  <c r="R112"/>
  <c r="Z112"/>
  <c r="Z418" s="1"/>
  <c r="C115"/>
  <c r="C119"/>
  <c r="C121"/>
  <c r="C123"/>
  <c r="AB576"/>
  <c r="AB578"/>
  <c r="L420"/>
  <c r="T420"/>
  <c r="N421"/>
  <c r="V421"/>
  <c r="P422"/>
  <c r="X422"/>
  <c r="R423"/>
  <c r="Z423"/>
  <c r="L424"/>
  <c r="T424"/>
  <c r="N425"/>
  <c r="V425"/>
  <c r="P426"/>
  <c r="X426"/>
  <c r="R427"/>
  <c r="Z427"/>
  <c r="L428"/>
  <c r="T428"/>
  <c r="N429"/>
  <c r="V429"/>
  <c r="P430"/>
  <c r="X430"/>
  <c r="M573"/>
  <c r="S574"/>
  <c r="I575"/>
  <c r="O576"/>
  <c r="AH576"/>
  <c r="AP576"/>
  <c r="AJ577"/>
  <c r="AR577"/>
  <c r="K578"/>
  <c r="W580"/>
  <c r="AD580"/>
  <c r="AL580"/>
  <c r="AT580"/>
  <c r="AF581"/>
  <c r="AN581"/>
  <c r="AV581"/>
  <c r="S582"/>
  <c r="I583"/>
  <c r="AF420"/>
  <c r="AF112"/>
  <c r="AF418" s="1"/>
  <c r="AJ420"/>
  <c r="AJ112"/>
  <c r="AN420"/>
  <c r="AN112"/>
  <c r="AN418" s="1"/>
  <c r="AR420"/>
  <c r="AR112"/>
  <c r="AV420"/>
  <c r="AV112"/>
  <c r="AV418" s="1"/>
  <c r="AB112"/>
  <c r="J571"/>
  <c r="R571"/>
  <c r="Z571"/>
  <c r="W423"/>
  <c r="S425"/>
  <c r="O427"/>
  <c r="K429"/>
  <c r="AF575"/>
  <c r="AN575"/>
  <c r="AV575"/>
  <c r="AJ579"/>
  <c r="AR579"/>
  <c r="AF583"/>
  <c r="AN583"/>
  <c r="AV583"/>
  <c r="D115"/>
  <c r="J574"/>
  <c r="AI574"/>
  <c r="AI421"/>
  <c r="AQ574"/>
  <c r="AQ421"/>
  <c r="D117"/>
  <c r="J576"/>
  <c r="AI576"/>
  <c r="AI423"/>
  <c r="AQ576"/>
  <c r="AQ423"/>
  <c r="D119"/>
  <c r="J578"/>
  <c r="AI578"/>
  <c r="AI425"/>
  <c r="AQ578"/>
  <c r="AQ425"/>
  <c r="D121"/>
  <c r="D580" s="1"/>
  <c r="J580"/>
  <c r="AI580"/>
  <c r="AI427"/>
  <c r="AU580"/>
  <c r="AU427"/>
  <c r="D123"/>
  <c r="J582"/>
  <c r="AM582"/>
  <c r="AM429"/>
  <c r="AQ582"/>
  <c r="AQ429"/>
  <c r="R421"/>
  <c r="V423"/>
  <c r="R425"/>
  <c r="V427"/>
  <c r="R429"/>
  <c r="AR573"/>
  <c r="AF577"/>
  <c r="AV577"/>
  <c r="AR581"/>
  <c r="AD571"/>
  <c r="AH571"/>
  <c r="AL571"/>
  <c r="AP571"/>
  <c r="AT571"/>
  <c r="AB574"/>
  <c r="D576"/>
  <c r="AB580"/>
  <c r="AB582"/>
  <c r="C28" i="91"/>
  <c r="D9" i="69"/>
  <c r="AB36" i="68" s="1"/>
  <c r="D12" i="69"/>
  <c r="AK52" i="68" s="1"/>
  <c r="D17" i="69"/>
  <c r="AZ52" i="68" s="1"/>
  <c r="D20" i="69"/>
  <c r="BI52" i="68" s="1"/>
  <c r="P418" i="84"/>
  <c r="X418"/>
  <c r="E4" i="77"/>
  <c r="N14" i="68" s="1"/>
  <c r="N44" s="1"/>
  <c r="I484" i="84"/>
  <c r="I331"/>
  <c r="Y484"/>
  <c r="Y331"/>
  <c r="S485"/>
  <c r="S332"/>
  <c r="AC490"/>
  <c r="AC337"/>
  <c r="AG490"/>
  <c r="AG337"/>
  <c r="AK490"/>
  <c r="AK337"/>
  <c r="AO490"/>
  <c r="AO337"/>
  <c r="AS490"/>
  <c r="AS337"/>
  <c r="AE491"/>
  <c r="AE338"/>
  <c r="AI491"/>
  <c r="AI338"/>
  <c r="AM491"/>
  <c r="AM338"/>
  <c r="AQ491"/>
  <c r="AQ338"/>
  <c r="M492"/>
  <c r="M339"/>
  <c r="AK492"/>
  <c r="AK339"/>
  <c r="W493"/>
  <c r="W340"/>
  <c r="AE493"/>
  <c r="AE340"/>
  <c r="AU493"/>
  <c r="AU340"/>
  <c r="AK345"/>
  <c r="AK498"/>
  <c r="S499"/>
  <c r="S346"/>
  <c r="AE346"/>
  <c r="AE499"/>
  <c r="AU346"/>
  <c r="AU499"/>
  <c r="AB330"/>
  <c r="AA485"/>
  <c r="AA493"/>
  <c r="AC494"/>
  <c r="AK494"/>
  <c r="AS494"/>
  <c r="AE330"/>
  <c r="AU330"/>
  <c r="W331"/>
  <c r="AO331"/>
  <c r="Q332"/>
  <c r="AC332"/>
  <c r="AM332"/>
  <c r="AS332"/>
  <c r="O333"/>
  <c r="U333"/>
  <c r="AG333"/>
  <c r="AM333"/>
  <c r="I334"/>
  <c r="O334"/>
  <c r="Y334"/>
  <c r="AG334"/>
  <c r="AQ334"/>
  <c r="I335"/>
  <c r="S335"/>
  <c r="Y335"/>
  <c r="AK335"/>
  <c r="AQ335"/>
  <c r="M336"/>
  <c r="S336"/>
  <c r="AE336"/>
  <c r="AK336"/>
  <c r="AU336"/>
  <c r="M337"/>
  <c r="W337"/>
  <c r="AI337"/>
  <c r="K338"/>
  <c r="AC338"/>
  <c r="AS338"/>
  <c r="AC339"/>
  <c r="AI339"/>
  <c r="AQ339"/>
  <c r="Q340"/>
  <c r="Y340"/>
  <c r="AG340"/>
  <c r="O342"/>
  <c r="U342"/>
  <c r="AE342"/>
  <c r="AS342"/>
  <c r="M343"/>
  <c r="S343"/>
  <c r="AQ343"/>
  <c r="I344"/>
  <c r="Q344"/>
  <c r="AG344"/>
  <c r="AO344"/>
  <c r="AU344"/>
  <c r="K346"/>
  <c r="M482"/>
  <c r="S482"/>
  <c r="AC482"/>
  <c r="AQ482"/>
  <c r="K483"/>
  <c r="Q483"/>
  <c r="AO483"/>
  <c r="O484"/>
  <c r="AE484"/>
  <c r="AM484"/>
  <c r="AS484"/>
  <c r="AI485"/>
  <c r="AQ485"/>
  <c r="Q486"/>
  <c r="Y486"/>
  <c r="U487"/>
  <c r="AK487"/>
  <c r="AI488"/>
  <c r="W489"/>
  <c r="U490"/>
  <c r="AO491"/>
  <c r="I492"/>
  <c r="AM492"/>
  <c r="AC493"/>
  <c r="AK493"/>
  <c r="I495"/>
  <c r="Q495"/>
  <c r="AG495"/>
  <c r="AO495"/>
  <c r="AU495"/>
  <c r="AE496"/>
  <c r="AK496"/>
  <c r="AS496"/>
  <c r="S497"/>
  <c r="AC497"/>
  <c r="AI497"/>
  <c r="Q498"/>
  <c r="W498"/>
  <c r="AG498"/>
  <c r="AU498"/>
  <c r="O499"/>
  <c r="U499"/>
  <c r="L486"/>
  <c r="L333"/>
  <c r="P486"/>
  <c r="P333"/>
  <c r="T486"/>
  <c r="T333"/>
  <c r="X486"/>
  <c r="X333"/>
  <c r="J487"/>
  <c r="J334"/>
  <c r="N487"/>
  <c r="N334"/>
  <c r="R487"/>
  <c r="R334"/>
  <c r="V487"/>
  <c r="V334"/>
  <c r="Z487"/>
  <c r="Z334"/>
  <c r="P488"/>
  <c r="P335"/>
  <c r="J489"/>
  <c r="J336"/>
  <c r="Z489"/>
  <c r="Z336"/>
  <c r="T490"/>
  <c r="T337"/>
  <c r="X492"/>
  <c r="X339"/>
  <c r="AJ339"/>
  <c r="AJ492"/>
  <c r="R493"/>
  <c r="R340"/>
  <c r="AD340"/>
  <c r="AD493"/>
  <c r="AT340"/>
  <c r="AT493"/>
  <c r="J495"/>
  <c r="J342"/>
  <c r="N495"/>
  <c r="N342"/>
  <c r="R495"/>
  <c r="R342"/>
  <c r="V495"/>
  <c r="V342"/>
  <c r="Z495"/>
  <c r="Z342"/>
  <c r="L496"/>
  <c r="L343"/>
  <c r="P496"/>
  <c r="P343"/>
  <c r="T496"/>
  <c r="T343"/>
  <c r="X496"/>
  <c r="X343"/>
  <c r="J497"/>
  <c r="J344"/>
  <c r="N497"/>
  <c r="N344"/>
  <c r="R497"/>
  <c r="R344"/>
  <c r="V497"/>
  <c r="V344"/>
  <c r="Z497"/>
  <c r="Z344"/>
  <c r="L498"/>
  <c r="L345"/>
  <c r="P498"/>
  <c r="P345"/>
  <c r="T498"/>
  <c r="T345"/>
  <c r="X498"/>
  <c r="X345"/>
  <c r="AF498"/>
  <c r="AF345"/>
  <c r="AV498"/>
  <c r="AV345"/>
  <c r="N499"/>
  <c r="N346"/>
  <c r="AP499"/>
  <c r="AP346"/>
  <c r="AF154"/>
  <c r="AA483"/>
  <c r="AB336"/>
  <c r="AA491"/>
  <c r="AB492"/>
  <c r="AF494"/>
  <c r="AN494"/>
  <c r="AV494"/>
  <c r="AB496"/>
  <c r="D498"/>
  <c r="K329"/>
  <c r="O329"/>
  <c r="W329"/>
  <c r="AC329"/>
  <c r="AG329"/>
  <c r="AK329"/>
  <c r="AO329"/>
  <c r="AS329"/>
  <c r="I330"/>
  <c r="M330"/>
  <c r="V330"/>
  <c r="AD330"/>
  <c r="AI330"/>
  <c r="AT330"/>
  <c r="K331"/>
  <c r="P331"/>
  <c r="AC331"/>
  <c r="AN331"/>
  <c r="J332"/>
  <c r="U332"/>
  <c r="Z332"/>
  <c r="AG332"/>
  <c r="AL332"/>
  <c r="I333"/>
  <c r="S333"/>
  <c r="AF333"/>
  <c r="AK333"/>
  <c r="AQ333"/>
  <c r="M334"/>
  <c r="S334"/>
  <c r="AE334"/>
  <c r="AP334"/>
  <c r="AU334"/>
  <c r="M335"/>
  <c r="W335"/>
  <c r="AE335"/>
  <c r="AJ335"/>
  <c r="AO335"/>
  <c r="AU335"/>
  <c r="Q336"/>
  <c r="AD336"/>
  <c r="AI336"/>
  <c r="AO336"/>
  <c r="K337"/>
  <c r="Q337"/>
  <c r="AM337"/>
  <c r="J338"/>
  <c r="O338"/>
  <c r="AG338"/>
  <c r="K339"/>
  <c r="Q339"/>
  <c r="Y339"/>
  <c r="AO339"/>
  <c r="I340"/>
  <c r="O340"/>
  <c r="V340"/>
  <c r="AM340"/>
  <c r="AS340"/>
  <c r="M342"/>
  <c r="AC342"/>
  <c r="AK342"/>
  <c r="AQ342"/>
  <c r="Y343"/>
  <c r="AG343"/>
  <c r="AO343"/>
  <c r="O344"/>
  <c r="W344"/>
  <c r="AE344"/>
  <c r="AL344"/>
  <c r="M345"/>
  <c r="S345"/>
  <c r="AI345"/>
  <c r="J346"/>
  <c r="W346"/>
  <c r="AG346"/>
  <c r="AT346"/>
  <c r="Y482"/>
  <c r="AI482"/>
  <c r="AO482"/>
  <c r="AV482"/>
  <c r="W483"/>
  <c r="AM483"/>
  <c r="M484"/>
  <c r="U484"/>
  <c r="AC484"/>
  <c r="K485"/>
  <c r="Y485"/>
  <c r="AO485"/>
  <c r="I486"/>
  <c r="AS486"/>
  <c r="I488"/>
  <c r="Q488"/>
  <c r="X488"/>
  <c r="N489"/>
  <c r="V489"/>
  <c r="AD489"/>
  <c r="AS489"/>
  <c r="L490"/>
  <c r="J491"/>
  <c r="W491"/>
  <c r="AT491"/>
  <c r="U492"/>
  <c r="AR492"/>
  <c r="K493"/>
  <c r="S493"/>
  <c r="Z493"/>
  <c r="AH493"/>
  <c r="AP493"/>
  <c r="O495"/>
  <c r="W495"/>
  <c r="AE495"/>
  <c r="AL495"/>
  <c r="AT495"/>
  <c r="AC496"/>
  <c r="K497"/>
  <c r="AH497"/>
  <c r="O498"/>
  <c r="AE498"/>
  <c r="AM498"/>
  <c r="AS498"/>
  <c r="AC499"/>
  <c r="AI499"/>
  <c r="AQ499"/>
  <c r="AG483"/>
  <c r="AG330"/>
  <c r="AQ484"/>
  <c r="AQ331"/>
  <c r="I491"/>
  <c r="I338"/>
  <c r="M491"/>
  <c r="M338"/>
  <c r="Q491"/>
  <c r="Q338"/>
  <c r="U491"/>
  <c r="U338"/>
  <c r="Y491"/>
  <c r="Y338"/>
  <c r="S492"/>
  <c r="S339"/>
  <c r="AE492"/>
  <c r="AE339"/>
  <c r="AU492"/>
  <c r="AU339"/>
  <c r="M493"/>
  <c r="M340"/>
  <c r="AO493"/>
  <c r="AO340"/>
  <c r="AQ498"/>
  <c r="AQ345"/>
  <c r="M346"/>
  <c r="M499"/>
  <c r="AK499"/>
  <c r="AK346"/>
  <c r="I21"/>
  <c r="I480" s="1"/>
  <c r="M21"/>
  <c r="Q21"/>
  <c r="Q480" s="1"/>
  <c r="U21"/>
  <c r="Y21"/>
  <c r="Y327" s="1"/>
  <c r="AC21"/>
  <c r="AC480" s="1"/>
  <c r="AG21"/>
  <c r="AK21"/>
  <c r="AS21"/>
  <c r="AS480" s="1"/>
  <c r="C23"/>
  <c r="C25"/>
  <c r="AA27"/>
  <c r="AA486" s="1"/>
  <c r="AA29"/>
  <c r="C29" s="1"/>
  <c r="AA31"/>
  <c r="C31" s="1"/>
  <c r="C33"/>
  <c r="AA33"/>
  <c r="K35"/>
  <c r="K21" s="1"/>
  <c r="S35"/>
  <c r="S21" s="1"/>
  <c r="W35"/>
  <c r="W21" s="1"/>
  <c r="AI35"/>
  <c r="AI21" s="1"/>
  <c r="AM35"/>
  <c r="AM21" s="1"/>
  <c r="AM480" s="1"/>
  <c r="AQ35"/>
  <c r="AQ21" s="1"/>
  <c r="AU35"/>
  <c r="AU21" s="1"/>
  <c r="AA37"/>
  <c r="AA39"/>
  <c r="C39" s="1"/>
  <c r="AG480"/>
  <c r="AB334"/>
  <c r="AA489"/>
  <c r="M494"/>
  <c r="U494"/>
  <c r="Y480"/>
  <c r="U330"/>
  <c r="AG331"/>
  <c r="I332"/>
  <c r="AE332"/>
  <c r="AK332"/>
  <c r="AU332"/>
  <c r="M333"/>
  <c r="W333"/>
  <c r="AE333"/>
  <c r="AO333"/>
  <c r="AU333"/>
  <c r="Q334"/>
  <c r="W334"/>
  <c r="AI334"/>
  <c r="AO334"/>
  <c r="K335"/>
  <c r="AC335"/>
  <c r="AS335"/>
  <c r="K336"/>
  <c r="U336"/>
  <c r="AC336"/>
  <c r="AM336"/>
  <c r="O337"/>
  <c r="AQ337"/>
  <c r="S338"/>
  <c r="AK338"/>
  <c r="W339"/>
  <c r="AG339"/>
  <c r="U340"/>
  <c r="K342"/>
  <c r="S342"/>
  <c r="Y342"/>
  <c r="I343"/>
  <c r="O343"/>
  <c r="W343"/>
  <c r="AM343"/>
  <c r="AU343"/>
  <c r="M344"/>
  <c r="AK344"/>
  <c r="AQ344"/>
  <c r="K345"/>
  <c r="Y345"/>
  <c r="I482"/>
  <c r="Q482"/>
  <c r="AU482"/>
  <c r="AK483"/>
  <c r="AS483"/>
  <c r="AI484"/>
  <c r="W485"/>
  <c r="AC486"/>
  <c r="K487"/>
  <c r="AU490"/>
  <c r="K496"/>
  <c r="AI496"/>
  <c r="AM497"/>
  <c r="U498"/>
  <c r="AC498"/>
  <c r="Q499"/>
  <c r="Y499"/>
  <c r="AF485"/>
  <c r="AF332"/>
  <c r="AJ485"/>
  <c r="AJ332"/>
  <c r="AN485"/>
  <c r="AN332"/>
  <c r="AR485"/>
  <c r="AR332"/>
  <c r="AV485"/>
  <c r="AV332"/>
  <c r="AD486"/>
  <c r="AD333"/>
  <c r="AH486"/>
  <c r="AH333"/>
  <c r="AL486"/>
  <c r="AL333"/>
  <c r="AP486"/>
  <c r="AP333"/>
  <c r="AT486"/>
  <c r="AT333"/>
  <c r="AN487"/>
  <c r="AN334"/>
  <c r="AH488"/>
  <c r="AH335"/>
  <c r="AR489"/>
  <c r="AR336"/>
  <c r="AV491"/>
  <c r="AV338"/>
  <c r="R339"/>
  <c r="R492"/>
  <c r="AP492"/>
  <c r="AP339"/>
  <c r="L340"/>
  <c r="L493"/>
  <c r="AJ493"/>
  <c r="AJ340"/>
  <c r="AF495"/>
  <c r="AF342"/>
  <c r="AJ495"/>
  <c r="AJ342"/>
  <c r="AN495"/>
  <c r="AN342"/>
  <c r="AR495"/>
  <c r="AR342"/>
  <c r="AV495"/>
  <c r="AV342"/>
  <c r="AD496"/>
  <c r="AD343"/>
  <c r="AH496"/>
  <c r="AH343"/>
  <c r="AL496"/>
  <c r="AL343"/>
  <c r="AP496"/>
  <c r="AP343"/>
  <c r="AT496"/>
  <c r="AT343"/>
  <c r="AF497"/>
  <c r="AF344"/>
  <c r="AJ497"/>
  <c r="AJ344"/>
  <c r="AN497"/>
  <c r="AN344"/>
  <c r="AR497"/>
  <c r="AR344"/>
  <c r="AV497"/>
  <c r="AV344"/>
  <c r="AL498"/>
  <c r="AL345"/>
  <c r="X499"/>
  <c r="X346"/>
  <c r="AF499"/>
  <c r="AF346"/>
  <c r="AV499"/>
  <c r="AV346"/>
  <c r="L21"/>
  <c r="L480" s="1"/>
  <c r="P21"/>
  <c r="P327" s="1"/>
  <c r="T21"/>
  <c r="T480" s="1"/>
  <c r="X21"/>
  <c r="X480" s="1"/>
  <c r="AR21"/>
  <c r="AR154" s="1"/>
  <c r="D24"/>
  <c r="AB26"/>
  <c r="D26" s="1"/>
  <c r="D28"/>
  <c r="D30"/>
  <c r="AB32"/>
  <c r="D32" s="1"/>
  <c r="AB34"/>
  <c r="D34" s="1"/>
  <c r="J35"/>
  <c r="N35"/>
  <c r="N21" s="1"/>
  <c r="N154" s="1"/>
  <c r="R35"/>
  <c r="R21" s="1"/>
  <c r="R154" s="1"/>
  <c r="V35"/>
  <c r="Z35"/>
  <c r="Z21" s="1"/>
  <c r="Z154" s="1"/>
  <c r="AD35"/>
  <c r="AD21" s="1"/>
  <c r="AD327" s="1"/>
  <c r="AH35"/>
  <c r="AH21" s="1"/>
  <c r="AH154" s="1"/>
  <c r="AP35"/>
  <c r="AP21" s="1"/>
  <c r="AP154" s="1"/>
  <c r="AT35"/>
  <c r="AT21" s="1"/>
  <c r="AT154" s="1"/>
  <c r="AB36"/>
  <c r="AB35" s="1"/>
  <c r="AB38"/>
  <c r="D38" s="1"/>
  <c r="D40"/>
  <c r="AA482"/>
  <c r="AA487"/>
  <c r="AB488"/>
  <c r="AB340"/>
  <c r="P494"/>
  <c r="X494"/>
  <c r="AH327"/>
  <c r="AL341"/>
  <c r="AB498"/>
  <c r="U329"/>
  <c r="AE329"/>
  <c r="AM329"/>
  <c r="O330"/>
  <c r="T330"/>
  <c r="Y330"/>
  <c r="AF330"/>
  <c r="AL330"/>
  <c r="AQ330"/>
  <c r="AV330"/>
  <c r="N331"/>
  <c r="S331"/>
  <c r="X331"/>
  <c r="AF331"/>
  <c r="AK331"/>
  <c r="AP331"/>
  <c r="AV331"/>
  <c r="M332"/>
  <c r="R332"/>
  <c r="X332"/>
  <c r="AD332"/>
  <c r="K333"/>
  <c r="AI333"/>
  <c r="P334"/>
  <c r="AC334"/>
  <c r="AH334"/>
  <c r="AM334"/>
  <c r="AS334"/>
  <c r="J335"/>
  <c r="O335"/>
  <c r="U335"/>
  <c r="Z335"/>
  <c r="AG335"/>
  <c r="AM335"/>
  <c r="AR335"/>
  <c r="I336"/>
  <c r="O336"/>
  <c r="T336"/>
  <c r="Y336"/>
  <c r="AG336"/>
  <c r="AL336"/>
  <c r="AQ336"/>
  <c r="I337"/>
  <c r="N337"/>
  <c r="S337"/>
  <c r="Y337"/>
  <c r="AE337"/>
  <c r="L338"/>
  <c r="AJ338"/>
  <c r="AU338"/>
  <c r="O339"/>
  <c r="AS339"/>
  <c r="AI340"/>
  <c r="AQ340"/>
  <c r="P342"/>
  <c r="AM342"/>
  <c r="U343"/>
  <c r="AR343"/>
  <c r="Y344"/>
  <c r="I345"/>
  <c r="AT345"/>
  <c r="AJ346"/>
  <c r="AR346"/>
  <c r="S483"/>
  <c r="AC483"/>
  <c r="Q484"/>
  <c r="AU484"/>
  <c r="O485"/>
  <c r="AF487"/>
  <c r="T488"/>
  <c r="AD488"/>
  <c r="R489"/>
  <c r="AV489"/>
  <c r="P490"/>
  <c r="J492"/>
  <c r="AN492"/>
  <c r="AV492"/>
  <c r="AL493"/>
  <c r="L495"/>
  <c r="AI495"/>
  <c r="Q496"/>
  <c r="AN496"/>
  <c r="U497"/>
  <c r="AS497"/>
  <c r="Z498"/>
  <c r="AO498"/>
  <c r="I499"/>
  <c r="AM499"/>
  <c r="I23" i="69"/>
  <c r="D4"/>
  <c r="M52" i="68" s="1"/>
  <c r="E6" i="69"/>
  <c r="T52" i="68" s="1"/>
  <c r="E10" i="69"/>
  <c r="AF52" i="68" s="1"/>
  <c r="E14" i="69"/>
  <c r="AR52" i="68" s="1"/>
  <c r="E18" i="69"/>
  <c r="BD52" i="68" s="1"/>
  <c r="E22" i="69"/>
  <c r="BP52" i="68" s="1"/>
  <c r="E5" i="74"/>
  <c r="Q7" i="68" s="1"/>
  <c r="Q53" s="1"/>
  <c r="E7" i="74"/>
  <c r="W7" i="68" s="1"/>
  <c r="W53" s="1"/>
  <c r="E9" i="74"/>
  <c r="AC7" i="68" s="1"/>
  <c r="AC53" s="1"/>
  <c r="E11" i="74"/>
  <c r="AI7" i="68" s="1"/>
  <c r="AI53" s="1"/>
  <c r="E13" i="74"/>
  <c r="AO7" i="68" s="1"/>
  <c r="AO53" s="1"/>
  <c r="E15" i="74"/>
  <c r="AU7" i="68" s="1"/>
  <c r="E17" i="74"/>
  <c r="BA7" i="68" s="1"/>
  <c r="BA53" s="1"/>
  <c r="E19" i="74"/>
  <c r="BG7" i="68" s="1"/>
  <c r="BG53" s="1"/>
  <c r="E21" i="74"/>
  <c r="BM7" i="68" s="1"/>
  <c r="BM53" s="1"/>
  <c r="D7" i="78"/>
  <c r="V15" i="68" s="1"/>
  <c r="V61" s="1"/>
  <c r="D11" i="78"/>
  <c r="AH15" i="68" s="1"/>
  <c r="AH45" s="1"/>
  <c r="D15" i="78"/>
  <c r="AT15" i="68" s="1"/>
  <c r="AT45" s="1"/>
  <c r="D19" i="78"/>
  <c r="BF15" i="68" s="1"/>
  <c r="BF61" s="1"/>
  <c r="E7" i="69"/>
  <c r="W52" i="68" s="1"/>
  <c r="E11" i="69"/>
  <c r="AI36" i="68" s="1"/>
  <c r="E15" i="69"/>
  <c r="AU52" i="68" s="1"/>
  <c r="E19" i="69"/>
  <c r="BG36" i="68" s="1"/>
  <c r="D5" i="74"/>
  <c r="P7" i="68" s="1"/>
  <c r="P53" s="1"/>
  <c r="D7" i="74"/>
  <c r="V7" i="68" s="1"/>
  <c r="V53" s="1"/>
  <c r="D9" i="74"/>
  <c r="AB7" i="68" s="1"/>
  <c r="AB37" s="1"/>
  <c r="D11" i="74"/>
  <c r="AH7" i="68" s="1"/>
  <c r="AH37" s="1"/>
  <c r="D13" i="74"/>
  <c r="AN7" i="68" s="1"/>
  <c r="AN37" s="1"/>
  <c r="D15" i="74"/>
  <c r="AT7" i="68" s="1"/>
  <c r="AT37" s="1"/>
  <c r="D17" i="74"/>
  <c r="AZ7" i="68" s="1"/>
  <c r="AZ53" s="1"/>
  <c r="D19" i="74"/>
  <c r="BF7" i="68" s="1"/>
  <c r="BF37" s="1"/>
  <c r="D21" i="74"/>
  <c r="BL7" i="68" s="1"/>
  <c r="BL53" s="1"/>
  <c r="D4" i="78"/>
  <c r="M15" i="68" s="1"/>
  <c r="M61" s="1"/>
  <c r="D8" i="78"/>
  <c r="Y15" i="68" s="1"/>
  <c r="Y45" s="1"/>
  <c r="D12" i="78"/>
  <c r="AK15" i="68" s="1"/>
  <c r="D16" i="78"/>
  <c r="AW15" i="68" s="1"/>
  <c r="AW45" s="1"/>
  <c r="D20" i="78"/>
  <c r="BI15" i="68" s="1"/>
  <c r="BI61" s="1"/>
  <c r="AB468" i="84"/>
  <c r="AI154"/>
  <c r="K466"/>
  <c r="O466"/>
  <c r="S466"/>
  <c r="AF466"/>
  <c r="AR466"/>
  <c r="AV466"/>
  <c r="AB315"/>
  <c r="AG316"/>
  <c r="AQ317"/>
  <c r="AK318"/>
  <c r="AE319"/>
  <c r="AU319"/>
  <c r="AO320"/>
  <c r="AI321"/>
  <c r="AC322"/>
  <c r="AS322"/>
  <c r="AM323"/>
  <c r="AG324"/>
  <c r="AQ325"/>
  <c r="AK326"/>
  <c r="AI468"/>
  <c r="Q469"/>
  <c r="AC469"/>
  <c r="AS469"/>
  <c r="K470"/>
  <c r="AM470"/>
  <c r="U471"/>
  <c r="AG471"/>
  <c r="O472"/>
  <c r="AQ472"/>
  <c r="I473"/>
  <c r="Y473"/>
  <c r="AK473"/>
  <c r="S474"/>
  <c r="AE474"/>
  <c r="AU474"/>
  <c r="M475"/>
  <c r="AO475"/>
  <c r="W476"/>
  <c r="U477"/>
  <c r="O478"/>
  <c r="I479"/>
  <c r="Y479"/>
  <c r="AE466"/>
  <c r="AI466"/>
  <c r="AU466"/>
  <c r="AB321"/>
  <c r="AE315"/>
  <c r="AM315"/>
  <c r="AQ315"/>
  <c r="AU315"/>
  <c r="X316"/>
  <c r="AF316"/>
  <c r="AK316"/>
  <c r="AV316"/>
  <c r="R317"/>
  <c r="AE317"/>
  <c r="AP317"/>
  <c r="AU317"/>
  <c r="L318"/>
  <c r="AJ318"/>
  <c r="AO318"/>
  <c r="V319"/>
  <c r="AD319"/>
  <c r="AI319"/>
  <c r="AT319"/>
  <c r="P320"/>
  <c r="AC320"/>
  <c r="AN320"/>
  <c r="AS320"/>
  <c r="J321"/>
  <c r="Z321"/>
  <c r="AH321"/>
  <c r="AM321"/>
  <c r="T322"/>
  <c r="AG322"/>
  <c r="AR322"/>
  <c r="N323"/>
  <c r="AL323"/>
  <c r="AQ323"/>
  <c r="X324"/>
  <c r="AF324"/>
  <c r="AK324"/>
  <c r="AV324"/>
  <c r="R325"/>
  <c r="AE325"/>
  <c r="AP325"/>
  <c r="AU325"/>
  <c r="L326"/>
  <c r="AJ326"/>
  <c r="AO326"/>
  <c r="AH468"/>
  <c r="U469"/>
  <c r="AG469"/>
  <c r="AR469"/>
  <c r="O470"/>
  <c r="I471"/>
  <c r="Y471"/>
  <c r="S472"/>
  <c r="M473"/>
  <c r="W474"/>
  <c r="AD474"/>
  <c r="Q475"/>
  <c r="AC475"/>
  <c r="K476"/>
  <c r="I477"/>
  <c r="Y477"/>
  <c r="S478"/>
  <c r="M479"/>
  <c r="I7"/>
  <c r="M7"/>
  <c r="M154" s="1"/>
  <c r="Q7"/>
  <c r="U7"/>
  <c r="Y7"/>
  <c r="AC7"/>
  <c r="AK7"/>
  <c r="AO7"/>
  <c r="AS7"/>
  <c r="AA10"/>
  <c r="C10" s="1"/>
  <c r="AA12"/>
  <c r="C12" s="1"/>
  <c r="AA14"/>
  <c r="C14" s="1"/>
  <c r="C16"/>
  <c r="AA18"/>
  <c r="C18" s="1"/>
  <c r="AA20"/>
  <c r="C20" s="1"/>
  <c r="AB319"/>
  <c r="AD315"/>
  <c r="AL315"/>
  <c r="AP315"/>
  <c r="W316"/>
  <c r="AJ316"/>
  <c r="AO316"/>
  <c r="Q317"/>
  <c r="V317"/>
  <c r="AD317"/>
  <c r="AI317"/>
  <c r="AT317"/>
  <c r="K318"/>
  <c r="P318"/>
  <c r="AC318"/>
  <c r="AN318"/>
  <c r="AS318"/>
  <c r="J319"/>
  <c r="U319"/>
  <c r="Z319"/>
  <c r="AH319"/>
  <c r="AM319"/>
  <c r="O320"/>
  <c r="T320"/>
  <c r="AG320"/>
  <c r="AR320"/>
  <c r="I321"/>
  <c r="N321"/>
  <c r="Y321"/>
  <c r="AL321"/>
  <c r="AQ321"/>
  <c r="S322"/>
  <c r="X322"/>
  <c r="AF322"/>
  <c r="AK322"/>
  <c r="AV322"/>
  <c r="M323"/>
  <c r="R323"/>
  <c r="AE323"/>
  <c r="AP323"/>
  <c r="AU323"/>
  <c r="L324"/>
  <c r="W324"/>
  <c r="AJ324"/>
  <c r="AO324"/>
  <c r="Q325"/>
  <c r="V325"/>
  <c r="AD325"/>
  <c r="AI325"/>
  <c r="AT325"/>
  <c r="K326"/>
  <c r="P326"/>
  <c r="AC326"/>
  <c r="AN326"/>
  <c r="AS326"/>
  <c r="J468"/>
  <c r="AG468"/>
  <c r="I469"/>
  <c r="Y469"/>
  <c r="AF469"/>
  <c r="AQ469"/>
  <c r="AV469"/>
  <c r="S470"/>
  <c r="AK470"/>
  <c r="M471"/>
  <c r="AE471"/>
  <c r="AU471"/>
  <c r="W472"/>
  <c r="AD472"/>
  <c r="AO472"/>
  <c r="Q473"/>
  <c r="AI473"/>
  <c r="K474"/>
  <c r="AC474"/>
  <c r="AS474"/>
  <c r="U475"/>
  <c r="AM475"/>
  <c r="O476"/>
  <c r="AK476"/>
  <c r="M477"/>
  <c r="AE477"/>
  <c r="AU477"/>
  <c r="W478"/>
  <c r="AD478"/>
  <c r="AO478"/>
  <c r="Q479"/>
  <c r="AI479"/>
  <c r="L7"/>
  <c r="P7"/>
  <c r="T7"/>
  <c r="X7"/>
  <c r="X154" s="1"/>
  <c r="X613" s="1"/>
  <c r="AJ7"/>
  <c r="AN7"/>
  <c r="AN154" s="1"/>
  <c r="AB11"/>
  <c r="D11" s="1"/>
  <c r="D13"/>
  <c r="D15"/>
  <c r="AB17"/>
  <c r="AB476" s="1"/>
  <c r="D19"/>
  <c r="D325" s="1"/>
  <c r="L466"/>
  <c r="D321"/>
  <c r="AB325"/>
  <c r="K315"/>
  <c r="O315"/>
  <c r="S315"/>
  <c r="W315"/>
  <c r="AK315"/>
  <c r="M316"/>
  <c r="AH316"/>
  <c r="J317"/>
  <c r="Z317"/>
  <c r="AR317"/>
  <c r="T318"/>
  <c r="AL318"/>
  <c r="N319"/>
  <c r="AF319"/>
  <c r="AV319"/>
  <c r="X320"/>
  <c r="AP320"/>
  <c r="R321"/>
  <c r="AJ321"/>
  <c r="L322"/>
  <c r="AD322"/>
  <c r="AT322"/>
  <c r="V323"/>
  <c r="AD323"/>
  <c r="AI323"/>
  <c r="AT323"/>
  <c r="K324"/>
  <c r="V324"/>
  <c r="AC324"/>
  <c r="AN324"/>
  <c r="AS324"/>
  <c r="P325"/>
  <c r="U325"/>
  <c r="AH325"/>
  <c r="AM325"/>
  <c r="J326"/>
  <c r="O326"/>
  <c r="Z326"/>
  <c r="AG326"/>
  <c r="AR326"/>
  <c r="AE469"/>
  <c r="AU469"/>
  <c r="W470"/>
  <c r="AO470"/>
  <c r="Q471"/>
  <c r="AI471"/>
  <c r="K472"/>
  <c r="AC472"/>
  <c r="AS472"/>
  <c r="U473"/>
  <c r="AM473"/>
  <c r="O474"/>
  <c r="AG474"/>
  <c r="I475"/>
  <c r="Y475"/>
  <c r="AQ475"/>
  <c r="S476"/>
  <c r="AO476"/>
  <c r="Q477"/>
  <c r="AI477"/>
  <c r="K478"/>
  <c r="AC478"/>
  <c r="AS478"/>
  <c r="U479"/>
  <c r="AM479"/>
  <c r="H23" i="74"/>
  <c r="G23" i="78"/>
  <c r="H23" i="69"/>
  <c r="G23" i="74"/>
  <c r="M767" i="82"/>
  <c r="M564"/>
  <c r="AC767"/>
  <c r="AC564"/>
  <c r="AK767"/>
  <c r="AK564"/>
  <c r="U767"/>
  <c r="U564"/>
  <c r="AS767"/>
  <c r="AS564"/>
  <c r="G55" i="108"/>
  <c r="AV55" s="1"/>
  <c r="AP42" i="68"/>
  <c r="AH42"/>
  <c r="AG12"/>
  <c r="G52" i="108" s="1"/>
  <c r="AV52" s="1"/>
  <c r="D12" i="68"/>
  <c r="D58" s="1"/>
  <c r="BF42"/>
  <c r="BE12"/>
  <c r="O767" i="82"/>
  <c r="O564"/>
  <c r="W767"/>
  <c r="W564"/>
  <c r="AE767"/>
  <c r="AE564"/>
  <c r="AM767"/>
  <c r="AM564"/>
  <c r="AU767"/>
  <c r="AU564"/>
  <c r="O771"/>
  <c r="O568"/>
  <c r="S771"/>
  <c r="S568"/>
  <c r="W771"/>
  <c r="W568"/>
  <c r="AA771"/>
  <c r="AA568"/>
  <c r="AE771"/>
  <c r="AE568"/>
  <c r="AI771"/>
  <c r="AI568"/>
  <c r="AM771"/>
  <c r="AM568"/>
  <c r="AQ771"/>
  <c r="AQ568"/>
  <c r="AU771"/>
  <c r="AU568"/>
  <c r="AB42" i="68"/>
  <c r="AA12"/>
  <c r="G50" i="108" s="1"/>
  <c r="AV50" s="1"/>
  <c r="AY12" i="68"/>
  <c r="G58" i="108" s="1"/>
  <c r="AV58" s="1"/>
  <c r="AZ58" i="68"/>
  <c r="O769" i="82"/>
  <c r="O566"/>
  <c r="S769"/>
  <c r="S566"/>
  <c r="W769"/>
  <c r="W566"/>
  <c r="AA769"/>
  <c r="AA566"/>
  <c r="AE769"/>
  <c r="AE566"/>
  <c r="AI769"/>
  <c r="AI566"/>
  <c r="AM769"/>
  <c r="AM566"/>
  <c r="AQ769"/>
  <c r="AQ566"/>
  <c r="AU769"/>
  <c r="AU566"/>
  <c r="N58" i="68"/>
  <c r="AX58"/>
  <c r="J161" i="82"/>
  <c r="D419"/>
  <c r="D565"/>
  <c r="C770"/>
  <c r="N569"/>
  <c r="V569"/>
  <c r="AD569"/>
  <c r="AL569"/>
  <c r="AT569"/>
  <c r="U622"/>
  <c r="AC622"/>
  <c r="AK622"/>
  <c r="AS622"/>
  <c r="R12" i="68"/>
  <c r="G47" i="108" s="1"/>
  <c r="AV47" s="1"/>
  <c r="BN12" i="68"/>
  <c r="G63" i="108" s="1"/>
  <c r="AV63" s="1"/>
  <c r="E58" i="68"/>
  <c r="AG42"/>
  <c r="AL42"/>
  <c r="BP42"/>
  <c r="AB58"/>
  <c r="BF58"/>
  <c r="C12" i="82"/>
  <c r="K12" s="1"/>
  <c r="N158"/>
  <c r="R158"/>
  <c r="V158"/>
  <c r="Z158"/>
  <c r="AD158"/>
  <c r="AH158"/>
  <c r="AL158"/>
  <c r="AP158"/>
  <c r="AT158"/>
  <c r="C160"/>
  <c r="D163"/>
  <c r="L565"/>
  <c r="T565"/>
  <c r="AB565"/>
  <c r="AJ565"/>
  <c r="AR565"/>
  <c r="P567"/>
  <c r="X567"/>
  <c r="AF567"/>
  <c r="AN567"/>
  <c r="AV567"/>
  <c r="L569"/>
  <c r="T569"/>
  <c r="AB569"/>
  <c r="AJ569"/>
  <c r="AR569"/>
  <c r="Q621"/>
  <c r="Y621"/>
  <c r="AG621"/>
  <c r="AO621"/>
  <c r="AW621"/>
  <c r="S622"/>
  <c r="AA622"/>
  <c r="AI622"/>
  <c r="AQ622"/>
  <c r="V42" i="68"/>
  <c r="U12"/>
  <c r="U42" s="1"/>
  <c r="AT58"/>
  <c r="AS12"/>
  <c r="C13" i="82"/>
  <c r="J13" s="1"/>
  <c r="M419"/>
  <c r="E13"/>
  <c r="S767"/>
  <c r="S564"/>
  <c r="AA767"/>
  <c r="AA564"/>
  <c r="AI767"/>
  <c r="AI564"/>
  <c r="AQ767"/>
  <c r="AQ564"/>
  <c r="M771"/>
  <c r="M568"/>
  <c r="Q771"/>
  <c r="Q568"/>
  <c r="U771"/>
  <c r="U568"/>
  <c r="Y771"/>
  <c r="Y568"/>
  <c r="AC771"/>
  <c r="AC568"/>
  <c r="AG771"/>
  <c r="AG568"/>
  <c r="AK771"/>
  <c r="AK568"/>
  <c r="AO771"/>
  <c r="AO568"/>
  <c r="AS771"/>
  <c r="AS568"/>
  <c r="AW771"/>
  <c r="AW568"/>
  <c r="P58" i="68"/>
  <c r="P42"/>
  <c r="O12"/>
  <c r="G46" i="108" s="1"/>
  <c r="AV46" s="1"/>
  <c r="AN42" i="68"/>
  <c r="AM12"/>
  <c r="G54" i="108" s="1"/>
  <c r="AV54" s="1"/>
  <c r="AR58" i="68"/>
  <c r="AR42"/>
  <c r="BK12"/>
  <c r="G62" i="108" s="1"/>
  <c r="AV62" s="1"/>
  <c r="BL42" i="68"/>
  <c r="M769" i="82"/>
  <c r="M566"/>
  <c r="Q769"/>
  <c r="Q566"/>
  <c r="U769"/>
  <c r="U566"/>
  <c r="Y769"/>
  <c r="Y566"/>
  <c r="AC769"/>
  <c r="AC566"/>
  <c r="AG769"/>
  <c r="AG566"/>
  <c r="AK769"/>
  <c r="AK566"/>
  <c r="AO769"/>
  <c r="AO566"/>
  <c r="AS769"/>
  <c r="AS566"/>
  <c r="AW769"/>
  <c r="AW566"/>
  <c r="L12" i="68"/>
  <c r="G45" i="108" s="1"/>
  <c r="AV45" s="1"/>
  <c r="AJ12" i="68"/>
  <c r="G53" i="108" s="1"/>
  <c r="AV53" s="1"/>
  <c r="BH12" i="68"/>
  <c r="G61" i="108" s="1"/>
  <c r="AV61" s="1"/>
  <c r="Z42" i="68"/>
  <c r="AT42"/>
  <c r="K161" i="82"/>
  <c r="D418"/>
  <c r="E770"/>
  <c r="R569"/>
  <c r="Z569"/>
  <c r="AH569"/>
  <c r="AP569"/>
  <c r="Q622"/>
  <c r="Y622"/>
  <c r="AG622"/>
  <c r="AO622"/>
  <c r="AW622"/>
  <c r="BK58" i="68"/>
  <c r="AF42"/>
  <c r="AZ42"/>
  <c r="BJ42"/>
  <c r="AH58"/>
  <c r="BL58"/>
  <c r="Q158" i="82"/>
  <c r="E158" s="1"/>
  <c r="Y158"/>
  <c r="AG158"/>
  <c r="AO158"/>
  <c r="AW158"/>
  <c r="L158"/>
  <c r="P158"/>
  <c r="T158"/>
  <c r="X158"/>
  <c r="AB158"/>
  <c r="AF158"/>
  <c r="AJ158"/>
  <c r="AN158"/>
  <c r="AR158"/>
  <c r="AV158"/>
  <c r="E162"/>
  <c r="P565"/>
  <c r="X565"/>
  <c r="AF565"/>
  <c r="AN565"/>
  <c r="AV565"/>
  <c r="L567"/>
  <c r="T567"/>
  <c r="AB567"/>
  <c r="AJ567"/>
  <c r="AR567"/>
  <c r="P569"/>
  <c r="X569"/>
  <c r="AF569"/>
  <c r="AN569"/>
  <c r="AV569"/>
  <c r="M621"/>
  <c r="U621"/>
  <c r="AC621"/>
  <c r="AK621"/>
  <c r="AS621"/>
  <c r="O622"/>
  <c r="W622"/>
  <c r="AE622"/>
  <c r="AM622"/>
  <c r="AU622"/>
  <c r="P768"/>
  <c r="X768"/>
  <c r="AF768"/>
  <c r="AN768"/>
  <c r="AV768"/>
  <c r="AD58" i="68"/>
  <c r="M42"/>
  <c r="E159" i="82"/>
  <c r="C159" s="1"/>
  <c r="E163"/>
  <c r="E772" s="1"/>
  <c r="E768"/>
  <c r="D770"/>
  <c r="D772"/>
  <c r="M565"/>
  <c r="Q565"/>
  <c r="U565"/>
  <c r="Y565"/>
  <c r="AC565"/>
  <c r="AG565"/>
  <c r="AK565"/>
  <c r="AO565"/>
  <c r="AS565"/>
  <c r="AW565"/>
  <c r="M567"/>
  <c r="Q567"/>
  <c r="U567"/>
  <c r="Y567"/>
  <c r="AC567"/>
  <c r="AG567"/>
  <c r="AK567"/>
  <c r="AO567"/>
  <c r="AS567"/>
  <c r="AW567"/>
  <c r="M569"/>
  <c r="Q569"/>
  <c r="U569"/>
  <c r="Y569"/>
  <c r="AC569"/>
  <c r="AG569"/>
  <c r="AK569"/>
  <c r="AO569"/>
  <c r="AS569"/>
  <c r="AW569"/>
  <c r="L621"/>
  <c r="M770"/>
  <c r="X42" i="68"/>
  <c r="BC42"/>
  <c r="E418" i="82"/>
  <c r="O565"/>
  <c r="S565"/>
  <c r="W565"/>
  <c r="AA565"/>
  <c r="AE565"/>
  <c r="AI565"/>
  <c r="AM565"/>
  <c r="AQ565"/>
  <c r="AU565"/>
  <c r="O567"/>
  <c r="S567"/>
  <c r="W567"/>
  <c r="AA567"/>
  <c r="AE567"/>
  <c r="AI567"/>
  <c r="AM567"/>
  <c r="AQ567"/>
  <c r="AU567"/>
  <c r="O569"/>
  <c r="S569"/>
  <c r="W569"/>
  <c r="AA569"/>
  <c r="AE569"/>
  <c r="AI569"/>
  <c r="AM569"/>
  <c r="AQ569"/>
  <c r="AU569"/>
  <c r="AJ637"/>
  <c r="AJ434"/>
  <c r="AN657"/>
  <c r="AN454"/>
  <c r="X637"/>
  <c r="X434"/>
  <c r="X657"/>
  <c r="X454"/>
  <c r="C50"/>
  <c r="J50"/>
  <c r="T637"/>
  <c r="T434"/>
  <c r="AR637"/>
  <c r="AR434"/>
  <c r="C30"/>
  <c r="J30" s="1"/>
  <c r="AQ762"/>
  <c r="AQ559"/>
  <c r="Q619"/>
  <c r="Q416"/>
  <c r="AG619"/>
  <c r="AG416"/>
  <c r="AS619"/>
  <c r="AS416"/>
  <c r="T620"/>
  <c r="T417"/>
  <c r="AJ620"/>
  <c r="AJ417"/>
  <c r="P638"/>
  <c r="P435"/>
  <c r="AF638"/>
  <c r="AF435"/>
  <c r="AV638"/>
  <c r="AV435"/>
  <c r="AA639"/>
  <c r="AA436"/>
  <c r="AQ639"/>
  <c r="AQ436"/>
  <c r="Q438"/>
  <c r="Q641"/>
  <c r="AG438"/>
  <c r="AG641"/>
  <c r="AW438"/>
  <c r="AW641"/>
  <c r="X642"/>
  <c r="X439"/>
  <c r="AN642"/>
  <c r="AN439"/>
  <c r="AV642"/>
  <c r="AV439"/>
  <c r="P644"/>
  <c r="P441"/>
  <c r="X644"/>
  <c r="X441"/>
  <c r="AF644"/>
  <c r="AF441"/>
  <c r="AN644"/>
  <c r="AN441"/>
  <c r="AV644"/>
  <c r="AV441"/>
  <c r="AA645"/>
  <c r="AA442"/>
  <c r="AA35"/>
  <c r="AU645"/>
  <c r="AU442"/>
  <c r="AU35"/>
  <c r="Z646"/>
  <c r="Z35"/>
  <c r="AP646"/>
  <c r="AP35"/>
  <c r="R652"/>
  <c r="R449"/>
  <c r="AH652"/>
  <c r="AH449"/>
  <c r="O655"/>
  <c r="O452"/>
  <c r="AE655"/>
  <c r="AE452"/>
  <c r="AM655"/>
  <c r="AM452"/>
  <c r="V659"/>
  <c r="V456"/>
  <c r="AL659"/>
  <c r="AL456"/>
  <c r="L661"/>
  <c r="D52"/>
  <c r="L458"/>
  <c r="AF661"/>
  <c r="AF458"/>
  <c r="AF48"/>
  <c r="AR661"/>
  <c r="AR458"/>
  <c r="R664"/>
  <c r="R461"/>
  <c r="AA665"/>
  <c r="AA55"/>
  <c r="AA462"/>
  <c r="AQ665"/>
  <c r="AQ55"/>
  <c r="AQ462"/>
  <c r="U697"/>
  <c r="U494"/>
  <c r="Z700"/>
  <c r="Z497"/>
  <c r="Z88"/>
  <c r="AL700"/>
  <c r="AL497"/>
  <c r="AL88"/>
  <c r="N708"/>
  <c r="D99"/>
  <c r="AP708"/>
  <c r="AP505"/>
  <c r="O787"/>
  <c r="O175"/>
  <c r="E178"/>
  <c r="O584"/>
  <c r="AE787"/>
  <c r="AE175"/>
  <c r="AE584"/>
  <c r="AM787"/>
  <c r="AM584"/>
  <c r="AM175"/>
  <c r="AK145"/>
  <c r="AK141"/>
  <c r="AK146"/>
  <c r="AK142"/>
  <c r="AK143"/>
  <c r="AK144"/>
  <c r="E144" s="1"/>
  <c r="D146" i="108"/>
  <c r="X619" i="82"/>
  <c r="X416"/>
  <c r="D154" i="108"/>
  <c r="AN619" i="82"/>
  <c r="AN416"/>
  <c r="AA620"/>
  <c r="AA417"/>
  <c r="S435"/>
  <c r="S638"/>
  <c r="AI435"/>
  <c r="AI638"/>
  <c r="AU638"/>
  <c r="AU435"/>
  <c r="V639"/>
  <c r="V436"/>
  <c r="AD639"/>
  <c r="AD436"/>
  <c r="AP639"/>
  <c r="AP436"/>
  <c r="Q640"/>
  <c r="Q437"/>
  <c r="AG640"/>
  <c r="AG437"/>
  <c r="AW640"/>
  <c r="AW437"/>
  <c r="N643"/>
  <c r="N440"/>
  <c r="AD643"/>
  <c r="AD440"/>
  <c r="AP643"/>
  <c r="AP440"/>
  <c r="P648"/>
  <c r="P445"/>
  <c r="T648"/>
  <c r="T445"/>
  <c r="X648"/>
  <c r="X445"/>
  <c r="AB648"/>
  <c r="AB445"/>
  <c r="AN648"/>
  <c r="AN445"/>
  <c r="AR648"/>
  <c r="AR445"/>
  <c r="AV648"/>
  <c r="AV445"/>
  <c r="O649"/>
  <c r="O446"/>
  <c r="S649"/>
  <c r="S446"/>
  <c r="W649"/>
  <c r="W446"/>
  <c r="AA649"/>
  <c r="AA446"/>
  <c r="AE649"/>
  <c r="AE446"/>
  <c r="AI649"/>
  <c r="AI446"/>
  <c r="AQ649"/>
  <c r="AQ446"/>
  <c r="AU649"/>
  <c r="AU446"/>
  <c r="M651"/>
  <c r="M448"/>
  <c r="E42"/>
  <c r="M41"/>
  <c r="Q651"/>
  <c r="Q448"/>
  <c r="Q41"/>
  <c r="U448"/>
  <c r="U651"/>
  <c r="U41"/>
  <c r="Y651"/>
  <c r="Y448"/>
  <c r="Y41"/>
  <c r="AC651"/>
  <c r="AC448"/>
  <c r="AC41"/>
  <c r="AG651"/>
  <c r="AG448"/>
  <c r="AG41"/>
  <c r="AK651"/>
  <c r="AK448"/>
  <c r="AK41"/>
  <c r="AO651"/>
  <c r="AO448"/>
  <c r="AO41"/>
  <c r="AS651"/>
  <c r="AS448"/>
  <c r="AS41"/>
  <c r="AW651"/>
  <c r="AW448"/>
  <c r="AW41"/>
  <c r="L654"/>
  <c r="L451"/>
  <c r="L41"/>
  <c r="D45"/>
  <c r="P654"/>
  <c r="P451"/>
  <c r="P41"/>
  <c r="T654"/>
  <c r="T451"/>
  <c r="T41"/>
  <c r="X451"/>
  <c r="X654"/>
  <c r="X41"/>
  <c r="AB654"/>
  <c r="AB451"/>
  <c r="AB41"/>
  <c r="AF654"/>
  <c r="AF451"/>
  <c r="AF41"/>
  <c r="AJ654"/>
  <c r="AJ451"/>
  <c r="AJ41"/>
  <c r="AN451"/>
  <c r="AN41"/>
  <c r="AR654"/>
  <c r="AR451"/>
  <c r="AR41"/>
  <c r="AV654"/>
  <c r="AV451"/>
  <c r="AV41"/>
  <c r="O658"/>
  <c r="E49"/>
  <c r="O48"/>
  <c r="O455"/>
  <c r="S658"/>
  <c r="S455"/>
  <c r="W658"/>
  <c r="W455"/>
  <c r="W48"/>
  <c r="AA658"/>
  <c r="AA455"/>
  <c r="AA48"/>
  <c r="AE658"/>
  <c r="AE48"/>
  <c r="AE455"/>
  <c r="AI658"/>
  <c r="AI455"/>
  <c r="AM658"/>
  <c r="AM455"/>
  <c r="AM48"/>
  <c r="AQ658"/>
  <c r="AQ455"/>
  <c r="AQ48"/>
  <c r="AU658"/>
  <c r="AU48"/>
  <c r="AU455"/>
  <c r="M664"/>
  <c r="AN664"/>
  <c r="AN461"/>
  <c r="C87"/>
  <c r="O140"/>
  <c r="O750"/>
  <c r="S750"/>
  <c r="S140"/>
  <c r="S547"/>
  <c r="W750"/>
  <c r="W140"/>
  <c r="AA140"/>
  <c r="AA546" s="1"/>
  <c r="AA547"/>
  <c r="AE750"/>
  <c r="AE140"/>
  <c r="AI750"/>
  <c r="AI547"/>
  <c r="AI140"/>
  <c r="AI749" s="1"/>
  <c r="AN750"/>
  <c r="AN547"/>
  <c r="AR750"/>
  <c r="AR547"/>
  <c r="AR140"/>
  <c r="AV750"/>
  <c r="AV547"/>
  <c r="AL751"/>
  <c r="AL548"/>
  <c r="AL140"/>
  <c r="D142"/>
  <c r="AP751"/>
  <c r="AP548"/>
  <c r="AP140"/>
  <c r="AT751"/>
  <c r="AT548"/>
  <c r="AT140"/>
  <c r="O755"/>
  <c r="E146"/>
  <c r="S755"/>
  <c r="S552"/>
  <c r="W755"/>
  <c r="W552"/>
  <c r="AA755"/>
  <c r="AA552"/>
  <c r="AI755"/>
  <c r="AI552"/>
  <c r="M756"/>
  <c r="M553"/>
  <c r="Q756"/>
  <c r="Q553"/>
  <c r="U756"/>
  <c r="U553"/>
  <c r="AC756"/>
  <c r="AC553"/>
  <c r="AG756"/>
  <c r="AG553"/>
  <c r="AS756"/>
  <c r="AS553"/>
  <c r="AW756"/>
  <c r="AW553"/>
  <c r="D560"/>
  <c r="C154"/>
  <c r="M785"/>
  <c r="M582"/>
  <c r="E176"/>
  <c r="M175"/>
  <c r="Q785"/>
  <c r="Q582"/>
  <c r="Q175"/>
  <c r="U785"/>
  <c r="U582"/>
  <c r="U175"/>
  <c r="Y785"/>
  <c r="Y582"/>
  <c r="Y175"/>
  <c r="AC785"/>
  <c r="AC582"/>
  <c r="AC175"/>
  <c r="AG582"/>
  <c r="AG785"/>
  <c r="AG175"/>
  <c r="AK785"/>
  <c r="AK582"/>
  <c r="AK175"/>
  <c r="AO785"/>
  <c r="AO582"/>
  <c r="AO175"/>
  <c r="AS785"/>
  <c r="AS582"/>
  <c r="AS175"/>
  <c r="AW785"/>
  <c r="AW582"/>
  <c r="AW175"/>
  <c r="C179"/>
  <c r="J179"/>
  <c r="L790"/>
  <c r="D181"/>
  <c r="L587"/>
  <c r="T790"/>
  <c r="T587"/>
  <c r="X790"/>
  <c r="X587"/>
  <c r="AB790"/>
  <c r="AB587"/>
  <c r="AJ790"/>
  <c r="AJ587"/>
  <c r="AN790"/>
  <c r="AN587"/>
  <c r="AR790"/>
  <c r="AR587"/>
  <c r="L805"/>
  <c r="D196"/>
  <c r="L195"/>
  <c r="L601" s="1"/>
  <c r="P805"/>
  <c r="P195"/>
  <c r="P602"/>
  <c r="T805"/>
  <c r="T602"/>
  <c r="X805"/>
  <c r="X195"/>
  <c r="X602"/>
  <c r="AB805"/>
  <c r="AB195"/>
  <c r="AF805"/>
  <c r="AF602"/>
  <c r="AF195"/>
  <c r="AJ805"/>
  <c r="AJ195"/>
  <c r="AJ602"/>
  <c r="AN805"/>
  <c r="AN602"/>
  <c r="AN195"/>
  <c r="AR805"/>
  <c r="AR195"/>
  <c r="AV805"/>
  <c r="AV602"/>
  <c r="L806"/>
  <c r="L603"/>
  <c r="D197"/>
  <c r="P806"/>
  <c r="P603"/>
  <c r="T806"/>
  <c r="T603"/>
  <c r="X806"/>
  <c r="X603"/>
  <c r="AB806"/>
  <c r="AB603"/>
  <c r="AF806"/>
  <c r="AF603"/>
  <c r="AJ806"/>
  <c r="AJ603"/>
  <c r="AN806"/>
  <c r="AN603"/>
  <c r="AR806"/>
  <c r="AR603"/>
  <c r="AV806"/>
  <c r="AV603"/>
  <c r="L807"/>
  <c r="L604"/>
  <c r="D198"/>
  <c r="T807"/>
  <c r="T604"/>
  <c r="X807"/>
  <c r="X604"/>
  <c r="AB807"/>
  <c r="AB604"/>
  <c r="AJ807"/>
  <c r="AJ604"/>
  <c r="AN807"/>
  <c r="AN604"/>
  <c r="AR807"/>
  <c r="AR604"/>
  <c r="L808"/>
  <c r="L605"/>
  <c r="D199"/>
  <c r="P808"/>
  <c r="P605"/>
  <c r="T808"/>
  <c r="T605"/>
  <c r="X808"/>
  <c r="X605"/>
  <c r="AB808"/>
  <c r="AB605"/>
  <c r="AF808"/>
  <c r="AF605"/>
  <c r="AJ808"/>
  <c r="AJ605"/>
  <c r="AN808"/>
  <c r="AN605"/>
  <c r="AR808"/>
  <c r="AR605"/>
  <c r="AV808"/>
  <c r="AV605"/>
  <c r="L809"/>
  <c r="L606"/>
  <c r="D200"/>
  <c r="P809"/>
  <c r="P606"/>
  <c r="T809"/>
  <c r="T606"/>
  <c r="X809"/>
  <c r="X606"/>
  <c r="AB809"/>
  <c r="AB606"/>
  <c r="AF809"/>
  <c r="AF606"/>
  <c r="AJ809"/>
  <c r="AJ606"/>
  <c r="AN809"/>
  <c r="AN606"/>
  <c r="AR809"/>
  <c r="AR606"/>
  <c r="AV809"/>
  <c r="AV606"/>
  <c r="L810"/>
  <c r="L607"/>
  <c r="D201"/>
  <c r="P810"/>
  <c r="P607"/>
  <c r="T810"/>
  <c r="T607"/>
  <c r="X810"/>
  <c r="X607"/>
  <c r="AB810"/>
  <c r="AB607"/>
  <c r="AF810"/>
  <c r="AF607"/>
  <c r="AJ810"/>
  <c r="AJ607"/>
  <c r="AN810"/>
  <c r="AN607"/>
  <c r="AR810"/>
  <c r="AR607"/>
  <c r="AV810"/>
  <c r="AV607"/>
  <c r="L811"/>
  <c r="L608"/>
  <c r="D202"/>
  <c r="P811"/>
  <c r="P608"/>
  <c r="T811"/>
  <c r="T608"/>
  <c r="X811"/>
  <c r="X608"/>
  <c r="AB811"/>
  <c r="AB608"/>
  <c r="AF811"/>
  <c r="AF608"/>
  <c r="AJ811"/>
  <c r="AJ608"/>
  <c r="AN811"/>
  <c r="AN608"/>
  <c r="AR811"/>
  <c r="AR608"/>
  <c r="AV811"/>
  <c r="AV608"/>
  <c r="L812"/>
  <c r="L609"/>
  <c r="D203"/>
  <c r="T812"/>
  <c r="T609"/>
  <c r="X812"/>
  <c r="X609"/>
  <c r="AB812"/>
  <c r="AB609"/>
  <c r="AJ812"/>
  <c r="AJ609"/>
  <c r="AN812"/>
  <c r="AN609"/>
  <c r="AR812"/>
  <c r="AR609"/>
  <c r="L813"/>
  <c r="L610"/>
  <c r="D204"/>
  <c r="P813"/>
  <c r="P610"/>
  <c r="T813"/>
  <c r="T610"/>
  <c r="X813"/>
  <c r="X610"/>
  <c r="AB813"/>
  <c r="AB610"/>
  <c r="AF813"/>
  <c r="AF610"/>
  <c r="AJ813"/>
  <c r="AJ610"/>
  <c r="AN813"/>
  <c r="AN610"/>
  <c r="AR813"/>
  <c r="AR610"/>
  <c r="AV813"/>
  <c r="AV610"/>
  <c r="U611"/>
  <c r="U814"/>
  <c r="U195"/>
  <c r="AK611"/>
  <c r="AK814"/>
  <c r="AO611"/>
  <c r="AO195"/>
  <c r="AO804" s="1"/>
  <c r="AW611"/>
  <c r="AW195"/>
  <c r="AW601" s="1"/>
  <c r="D10" i="68"/>
  <c r="D40" s="1"/>
  <c r="AK38"/>
  <c r="BA38"/>
  <c r="N39"/>
  <c r="M54"/>
  <c r="AL505" i="82"/>
  <c r="AP659"/>
  <c r="E8" i="68"/>
  <c r="E54" s="1"/>
  <c r="L8"/>
  <c r="F45" i="108" s="1"/>
  <c r="R45" s="1"/>
  <c r="AJ8" i="68"/>
  <c r="F53" i="108" s="1"/>
  <c r="R53" s="1"/>
  <c r="BH8" i="68"/>
  <c r="F61" i="108" s="1"/>
  <c r="R61" s="1"/>
  <c r="U9" i="68"/>
  <c r="U55" s="1"/>
  <c r="AS9"/>
  <c r="AS39" s="1"/>
  <c r="R10"/>
  <c r="R40" s="1"/>
  <c r="AP39"/>
  <c r="BB39"/>
  <c r="AM40"/>
  <c r="Y39"/>
  <c r="BI39"/>
  <c r="V40"/>
  <c r="BC40"/>
  <c r="AC54"/>
  <c r="AW55"/>
  <c r="BM55"/>
  <c r="S56"/>
  <c r="AE56"/>
  <c r="BG56"/>
  <c r="V41" i="82"/>
  <c r="AL41"/>
  <c r="K50"/>
  <c r="AK147"/>
  <c r="K179"/>
  <c r="D640"/>
  <c r="E459"/>
  <c r="E504"/>
  <c r="E508"/>
  <c r="P546"/>
  <c r="X546"/>
  <c r="AF546"/>
  <c r="AN546"/>
  <c r="AR546"/>
  <c r="D561"/>
  <c r="E787"/>
  <c r="E791"/>
  <c r="P417"/>
  <c r="AV417"/>
  <c r="Z435"/>
  <c r="T436"/>
  <c r="N437"/>
  <c r="AT437"/>
  <c r="AN438"/>
  <c r="AH439"/>
  <c r="AB440"/>
  <c r="AP443"/>
  <c r="V449"/>
  <c r="AC461"/>
  <c r="S464"/>
  <c r="AU493"/>
  <c r="AD505"/>
  <c r="V509"/>
  <c r="O547"/>
  <c r="Y553"/>
  <c r="AF587"/>
  <c r="L602"/>
  <c r="P604"/>
  <c r="AV609"/>
  <c r="AA638"/>
  <c r="O640"/>
  <c r="AO641"/>
  <c r="AC643"/>
  <c r="AN654"/>
  <c r="AO789"/>
  <c r="M619"/>
  <c r="M416"/>
  <c r="AC619"/>
  <c r="AC416"/>
  <c r="L638"/>
  <c r="L435"/>
  <c r="AB638"/>
  <c r="AB435"/>
  <c r="AN638"/>
  <c r="AN435"/>
  <c r="S639"/>
  <c r="S436"/>
  <c r="AI639"/>
  <c r="AI436"/>
  <c r="P642"/>
  <c r="P439"/>
  <c r="AF642"/>
  <c r="AF439"/>
  <c r="O645"/>
  <c r="O442"/>
  <c r="O35"/>
  <c r="AE442"/>
  <c r="AE645"/>
  <c r="AE35"/>
  <c r="AQ645"/>
  <c r="AQ442"/>
  <c r="AQ35"/>
  <c r="V646"/>
  <c r="V443"/>
  <c r="AL646"/>
  <c r="AL443"/>
  <c r="AL35"/>
  <c r="N652"/>
  <c r="D43"/>
  <c r="AP652"/>
  <c r="AP449"/>
  <c r="AA655"/>
  <c r="AA452"/>
  <c r="AU655"/>
  <c r="AU452"/>
  <c r="R659"/>
  <c r="R456"/>
  <c r="AH659"/>
  <c r="AH456"/>
  <c r="P661"/>
  <c r="P458"/>
  <c r="P48"/>
  <c r="AB661"/>
  <c r="AB458"/>
  <c r="AV661"/>
  <c r="AV458"/>
  <c r="AV48"/>
  <c r="W665"/>
  <c r="W55"/>
  <c r="AM665"/>
  <c r="AM55"/>
  <c r="N700"/>
  <c r="N497"/>
  <c r="D91"/>
  <c r="N88"/>
  <c r="AD700"/>
  <c r="AD497"/>
  <c r="AD88"/>
  <c r="AT700"/>
  <c r="AT497"/>
  <c r="AT88"/>
  <c r="D231" i="108"/>
  <c r="N784" i="82"/>
  <c r="N581"/>
  <c r="N174"/>
  <c r="AD784"/>
  <c r="AD581"/>
  <c r="AD174"/>
  <c r="AT784"/>
  <c r="AT581"/>
  <c r="AT174"/>
  <c r="AA787"/>
  <c r="AA584"/>
  <c r="AA175"/>
  <c r="AU787"/>
  <c r="AU175"/>
  <c r="AU584"/>
  <c r="D140" i="108"/>
  <c r="L619" i="82"/>
  <c r="L416"/>
  <c r="D148" i="108"/>
  <c r="AB619" i="82"/>
  <c r="AB416"/>
  <c r="D156" i="108"/>
  <c r="AR619" i="82"/>
  <c r="AR416"/>
  <c r="S620"/>
  <c r="S417"/>
  <c r="AI620"/>
  <c r="AI417"/>
  <c r="AU620"/>
  <c r="AU417"/>
  <c r="AC640"/>
  <c r="AC437"/>
  <c r="AS640"/>
  <c r="AS437"/>
  <c r="T641"/>
  <c r="T438"/>
  <c r="AJ641"/>
  <c r="AJ438"/>
  <c r="O642"/>
  <c r="O439"/>
  <c r="AE642"/>
  <c r="AE439"/>
  <c r="AU642"/>
  <c r="AU439"/>
  <c r="V643"/>
  <c r="V440"/>
  <c r="AT643"/>
  <c r="AT440"/>
  <c r="AF648"/>
  <c r="AF445"/>
  <c r="O416"/>
  <c r="O619"/>
  <c r="AA619"/>
  <c r="AA416"/>
  <c r="AQ619"/>
  <c r="AQ416"/>
  <c r="N638"/>
  <c r="N435"/>
  <c r="V638"/>
  <c r="V435"/>
  <c r="AD638"/>
  <c r="AD435"/>
  <c r="AL638"/>
  <c r="AL435"/>
  <c r="AT638"/>
  <c r="AT435"/>
  <c r="M436"/>
  <c r="M639"/>
  <c r="Q639"/>
  <c r="Q436"/>
  <c r="Y639"/>
  <c r="Y436"/>
  <c r="AC436"/>
  <c r="AC639"/>
  <c r="AG639"/>
  <c r="AG436"/>
  <c r="AO639"/>
  <c r="AO436"/>
  <c r="AS436"/>
  <c r="AS639"/>
  <c r="AW639"/>
  <c r="AW436"/>
  <c r="L640"/>
  <c r="L437"/>
  <c r="P640"/>
  <c r="P437"/>
  <c r="T640"/>
  <c r="T437"/>
  <c r="X640"/>
  <c r="X437"/>
  <c r="AB640"/>
  <c r="AB437"/>
  <c r="AF640"/>
  <c r="AF437"/>
  <c r="AJ640"/>
  <c r="AJ437"/>
  <c r="AN640"/>
  <c r="AN437"/>
  <c r="AR640"/>
  <c r="AR437"/>
  <c r="AV640"/>
  <c r="AV437"/>
  <c r="O641"/>
  <c r="O438"/>
  <c r="S641"/>
  <c r="S438"/>
  <c r="W641"/>
  <c r="W438"/>
  <c r="AA641"/>
  <c r="AA438"/>
  <c r="AE641"/>
  <c r="AE438"/>
  <c r="AI641"/>
  <c r="AI438"/>
  <c r="AM641"/>
  <c r="AM438"/>
  <c r="AQ641"/>
  <c r="AQ438"/>
  <c r="AU641"/>
  <c r="AU438"/>
  <c r="N642"/>
  <c r="N439"/>
  <c r="V642"/>
  <c r="V439"/>
  <c r="AD642"/>
  <c r="AD439"/>
  <c r="AL642"/>
  <c r="AL439"/>
  <c r="AT642"/>
  <c r="AT439"/>
  <c r="Q643"/>
  <c r="Q440"/>
  <c r="U440"/>
  <c r="U643"/>
  <c r="Y643"/>
  <c r="Y440"/>
  <c r="AG643"/>
  <c r="AG440"/>
  <c r="AK440"/>
  <c r="AK643"/>
  <c r="AO643"/>
  <c r="AO440"/>
  <c r="AW643"/>
  <c r="AW440"/>
  <c r="L644"/>
  <c r="L441"/>
  <c r="T644"/>
  <c r="T441"/>
  <c r="AB644"/>
  <c r="AB441"/>
  <c r="AJ441"/>
  <c r="AJ644"/>
  <c r="O653"/>
  <c r="O450"/>
  <c r="S653"/>
  <c r="S450"/>
  <c r="W653"/>
  <c r="W450"/>
  <c r="AA653"/>
  <c r="AA450"/>
  <c r="AE653"/>
  <c r="AE450"/>
  <c r="AI653"/>
  <c r="AI450"/>
  <c r="AM653"/>
  <c r="AM450"/>
  <c r="AQ653"/>
  <c r="AQ450"/>
  <c r="AU653"/>
  <c r="AU450"/>
  <c r="E458"/>
  <c r="D247" i="108"/>
  <c r="X664" i="82"/>
  <c r="X461"/>
  <c r="Q664"/>
  <c r="Q461"/>
  <c r="AG664"/>
  <c r="AG461"/>
  <c r="AW664"/>
  <c r="AW461"/>
  <c r="O667"/>
  <c r="O464"/>
  <c r="W667"/>
  <c r="W464"/>
  <c r="AE667"/>
  <c r="AE464"/>
  <c r="AM667"/>
  <c r="AM464"/>
  <c r="AU667"/>
  <c r="AU464"/>
  <c r="M697"/>
  <c r="M494"/>
  <c r="M82"/>
  <c r="AC697"/>
  <c r="AC494"/>
  <c r="AC82"/>
  <c r="AS697"/>
  <c r="AS494"/>
  <c r="AS82"/>
  <c r="N704"/>
  <c r="N501"/>
  <c r="D95"/>
  <c r="R704"/>
  <c r="R501"/>
  <c r="V704"/>
  <c r="V501"/>
  <c r="Z704"/>
  <c r="Z501"/>
  <c r="AD704"/>
  <c r="AD501"/>
  <c r="AH704"/>
  <c r="AH501"/>
  <c r="AL704"/>
  <c r="AL501"/>
  <c r="AP704"/>
  <c r="AP501"/>
  <c r="AT704"/>
  <c r="AT501"/>
  <c r="N712"/>
  <c r="D103"/>
  <c r="D509" s="1"/>
  <c r="R712"/>
  <c r="R509"/>
  <c r="Z712"/>
  <c r="Z509"/>
  <c r="AH712"/>
  <c r="AH509"/>
  <c r="AP712"/>
  <c r="AP509"/>
  <c r="V784"/>
  <c r="V581"/>
  <c r="V174"/>
  <c r="AL784"/>
  <c r="AL581"/>
  <c r="AL174"/>
  <c r="O791"/>
  <c r="O588"/>
  <c r="E182"/>
  <c r="S791"/>
  <c r="S588"/>
  <c r="W791"/>
  <c r="W588"/>
  <c r="AA791"/>
  <c r="AA588"/>
  <c r="AE791"/>
  <c r="AE588"/>
  <c r="AI791"/>
  <c r="AI588"/>
  <c r="AM791"/>
  <c r="AM588"/>
  <c r="AQ791"/>
  <c r="AQ588"/>
  <c r="AU791"/>
  <c r="AU588"/>
  <c r="BB40" i="68"/>
  <c r="Y38"/>
  <c r="BM38"/>
  <c r="Z39"/>
  <c r="BJ39"/>
  <c r="W40"/>
  <c r="AW54"/>
  <c r="V55"/>
  <c r="AL55"/>
  <c r="X417" i="82"/>
  <c r="R443"/>
  <c r="Z447"/>
  <c r="L620"/>
  <c r="Q637"/>
  <c r="X8" i="68"/>
  <c r="AV8"/>
  <c r="AG9"/>
  <c r="AG39" s="1"/>
  <c r="BE9"/>
  <c r="BE39" s="1"/>
  <c r="AP10"/>
  <c r="AP40" s="1"/>
  <c r="U38"/>
  <c r="BE38"/>
  <c r="AD39"/>
  <c r="O40"/>
  <c r="BK40"/>
  <c r="AZ38"/>
  <c r="M39"/>
  <c r="BO40"/>
  <c r="AK55"/>
  <c r="N56"/>
  <c r="L28" i="82"/>
  <c r="P28"/>
  <c r="AB28"/>
  <c r="AF28"/>
  <c r="AN28"/>
  <c r="AV28"/>
  <c r="D34"/>
  <c r="D8" i="68"/>
  <c r="D54" s="1"/>
  <c r="O8"/>
  <c r="F46" i="108" s="1"/>
  <c r="R46" s="1"/>
  <c r="BK8" i="68"/>
  <c r="F62" i="108" s="1"/>
  <c r="R62" s="1"/>
  <c r="X9" i="68"/>
  <c r="X55" s="1"/>
  <c r="AG10"/>
  <c r="AG56" s="1"/>
  <c r="BH56"/>
  <c r="AN38"/>
  <c r="AK40"/>
  <c r="AW40"/>
  <c r="P54"/>
  <c r="AB54"/>
  <c r="AN54"/>
  <c r="AZ54"/>
  <c r="AO55"/>
  <c r="BF55"/>
  <c r="M56"/>
  <c r="AO56"/>
  <c r="E36" i="82"/>
  <c r="E442" s="1"/>
  <c r="R41"/>
  <c r="AH41"/>
  <c r="E46"/>
  <c r="K58"/>
  <c r="U82"/>
  <c r="AN417"/>
  <c r="R435"/>
  <c r="L436"/>
  <c r="AR436"/>
  <c r="AL437"/>
  <c r="AF438"/>
  <c r="Z439"/>
  <c r="T440"/>
  <c r="AP447"/>
  <c r="AD449"/>
  <c r="AA464"/>
  <c r="W493"/>
  <c r="V505"/>
  <c r="N509"/>
  <c r="AT509"/>
  <c r="O552"/>
  <c r="AI559"/>
  <c r="P587"/>
  <c r="AF609"/>
  <c r="AR620"/>
  <c r="AW637"/>
  <c r="AK639"/>
  <c r="Y641"/>
  <c r="M643"/>
  <c r="AR644"/>
  <c r="U619"/>
  <c r="U416"/>
  <c r="Y619"/>
  <c r="Y416"/>
  <c r="AK619"/>
  <c r="AK416"/>
  <c r="AO619"/>
  <c r="AO416"/>
  <c r="AW619"/>
  <c r="AW416"/>
  <c r="M637"/>
  <c r="M434"/>
  <c r="U637"/>
  <c r="U434"/>
  <c r="Y434"/>
  <c r="Y637"/>
  <c r="AC637"/>
  <c r="AC434"/>
  <c r="AK637"/>
  <c r="AK434"/>
  <c r="AO434"/>
  <c r="AO637"/>
  <c r="AS637"/>
  <c r="AS434"/>
  <c r="T638"/>
  <c r="T435"/>
  <c r="X638"/>
  <c r="X435"/>
  <c r="AJ638"/>
  <c r="AJ435"/>
  <c r="AR638"/>
  <c r="AR435"/>
  <c r="O639"/>
  <c r="O436"/>
  <c r="W639"/>
  <c r="W436"/>
  <c r="AE639"/>
  <c r="AE436"/>
  <c r="AM639"/>
  <c r="AM436"/>
  <c r="AU639"/>
  <c r="AU436"/>
  <c r="R640"/>
  <c r="R437"/>
  <c r="Z640"/>
  <c r="Z437"/>
  <c r="AH640"/>
  <c r="AH437"/>
  <c r="AP640"/>
  <c r="AP437"/>
  <c r="M641"/>
  <c r="M438"/>
  <c r="U641"/>
  <c r="U438"/>
  <c r="AC641"/>
  <c r="AC438"/>
  <c r="AK641"/>
  <c r="AK438"/>
  <c r="AS641"/>
  <c r="AS438"/>
  <c r="L642"/>
  <c r="L439"/>
  <c r="T642"/>
  <c r="T439"/>
  <c r="AB642"/>
  <c r="AB439"/>
  <c r="AJ642"/>
  <c r="AJ439"/>
  <c r="AR642"/>
  <c r="AR439"/>
  <c r="S645"/>
  <c r="S442"/>
  <c r="S35"/>
  <c r="W645"/>
  <c r="W442"/>
  <c r="W35"/>
  <c r="AI645"/>
  <c r="AI442"/>
  <c r="AI35"/>
  <c r="AM645"/>
  <c r="AM442"/>
  <c r="AM35"/>
  <c r="N646"/>
  <c r="N443"/>
  <c r="AD646"/>
  <c r="AD443"/>
  <c r="AD35"/>
  <c r="AH646"/>
  <c r="AH35"/>
  <c r="AT646"/>
  <c r="AT443"/>
  <c r="AT35"/>
  <c r="Z652"/>
  <c r="Z449"/>
  <c r="S655"/>
  <c r="S452"/>
  <c r="W655"/>
  <c r="W452"/>
  <c r="AI655"/>
  <c r="AI452"/>
  <c r="AQ655"/>
  <c r="AQ452"/>
  <c r="M657"/>
  <c r="M454"/>
  <c r="AC657"/>
  <c r="AC454"/>
  <c r="AS657"/>
  <c r="AS454"/>
  <c r="L657"/>
  <c r="L454"/>
  <c r="AB657"/>
  <c r="AB454"/>
  <c r="AR657"/>
  <c r="AR454"/>
  <c r="N659"/>
  <c r="N456"/>
  <c r="Z456"/>
  <c r="Z659"/>
  <c r="AD659"/>
  <c r="AD456"/>
  <c r="AT659"/>
  <c r="AT456"/>
  <c r="T661"/>
  <c r="T48"/>
  <c r="T458"/>
  <c r="X458"/>
  <c r="X661"/>
  <c r="AJ661"/>
  <c r="AJ48"/>
  <c r="D48" s="1"/>
  <c r="AJ458"/>
  <c r="AN661"/>
  <c r="AN458"/>
  <c r="O665"/>
  <c r="O55"/>
  <c r="S665"/>
  <c r="S55"/>
  <c r="S462"/>
  <c r="AE665"/>
  <c r="AE55"/>
  <c r="AI665"/>
  <c r="AI55"/>
  <c r="AI462"/>
  <c r="AU665"/>
  <c r="AU55"/>
  <c r="AK697"/>
  <c r="AK494"/>
  <c r="R700"/>
  <c r="R497"/>
  <c r="R88"/>
  <c r="V700"/>
  <c r="V497"/>
  <c r="V88"/>
  <c r="AH700"/>
  <c r="AH497"/>
  <c r="AH88"/>
  <c r="AP700"/>
  <c r="AP497"/>
  <c r="AP88"/>
  <c r="R708"/>
  <c r="R505"/>
  <c r="Z708"/>
  <c r="Z505"/>
  <c r="AH708"/>
  <c r="AH505"/>
  <c r="AA762"/>
  <c r="AA559"/>
  <c r="S787"/>
  <c r="S584"/>
  <c r="S175"/>
  <c r="W787"/>
  <c r="W584"/>
  <c r="W175"/>
  <c r="AI787"/>
  <c r="AI584"/>
  <c r="AI175"/>
  <c r="AQ787"/>
  <c r="AQ584"/>
  <c r="AQ175"/>
  <c r="D142" i="108"/>
  <c r="P619" i="82"/>
  <c r="P416"/>
  <c r="D144" i="108"/>
  <c r="T619" i="82"/>
  <c r="T416"/>
  <c r="D150" i="108"/>
  <c r="AF619" i="82"/>
  <c r="AF416"/>
  <c r="D152" i="108"/>
  <c r="AJ619" i="82"/>
  <c r="AJ416"/>
  <c r="D158" i="108"/>
  <c r="AV619" i="82"/>
  <c r="AV416"/>
  <c r="O620"/>
  <c r="O417"/>
  <c r="W620"/>
  <c r="W417"/>
  <c r="AE620"/>
  <c r="AE417"/>
  <c r="AM620"/>
  <c r="AM417"/>
  <c r="AQ620"/>
  <c r="AQ417"/>
  <c r="O638"/>
  <c r="O435"/>
  <c r="W638"/>
  <c r="W435"/>
  <c r="AE638"/>
  <c r="AE435"/>
  <c r="AM638"/>
  <c r="AM435"/>
  <c r="N639"/>
  <c r="N436"/>
  <c r="R639"/>
  <c r="R436"/>
  <c r="Z639"/>
  <c r="Z436"/>
  <c r="AH639"/>
  <c r="AH436"/>
  <c r="AL639"/>
  <c r="AL436"/>
  <c r="AT639"/>
  <c r="AT436"/>
  <c r="M640"/>
  <c r="M437"/>
  <c r="U640"/>
  <c r="U437"/>
  <c r="Y640"/>
  <c r="Y437"/>
  <c r="AK640"/>
  <c r="AK437"/>
  <c r="AO640"/>
  <c r="AO437"/>
  <c r="L641"/>
  <c r="L438"/>
  <c r="AB641"/>
  <c r="AB438"/>
  <c r="AR641"/>
  <c r="AR438"/>
  <c r="W642"/>
  <c r="W439"/>
  <c r="AA439"/>
  <c r="AA642"/>
  <c r="AM642"/>
  <c r="AM439"/>
  <c r="AQ439"/>
  <c r="AQ642"/>
  <c r="R643"/>
  <c r="R440"/>
  <c r="Z643"/>
  <c r="Z440"/>
  <c r="AH643"/>
  <c r="AH440"/>
  <c r="AL643"/>
  <c r="AL440"/>
  <c r="L648"/>
  <c r="L445"/>
  <c r="D39"/>
  <c r="AJ648"/>
  <c r="AJ445"/>
  <c r="S619"/>
  <c r="S416"/>
  <c r="W416"/>
  <c r="W619"/>
  <c r="AE416"/>
  <c r="AE619"/>
  <c r="AI619"/>
  <c r="AI416"/>
  <c r="AM416"/>
  <c r="AM619"/>
  <c r="AU416"/>
  <c r="AU619"/>
  <c r="N620"/>
  <c r="N417"/>
  <c r="R620"/>
  <c r="R417"/>
  <c r="V620"/>
  <c r="V417"/>
  <c r="Z620"/>
  <c r="Z417"/>
  <c r="AD620"/>
  <c r="AD417"/>
  <c r="AH620"/>
  <c r="AH417"/>
  <c r="AL620"/>
  <c r="AL417"/>
  <c r="AP620"/>
  <c r="AP417"/>
  <c r="AT620"/>
  <c r="AT417"/>
  <c r="D141" i="108"/>
  <c r="N619" i="82"/>
  <c r="D143" i="108"/>
  <c r="R416" i="82"/>
  <c r="D145" i="108"/>
  <c r="V619" i="82"/>
  <c r="D147" i="108"/>
  <c r="Z619" i="82"/>
  <c r="Z416"/>
  <c r="D149" i="108"/>
  <c r="AD619" i="82"/>
  <c r="D151" i="108"/>
  <c r="AH416" i="82"/>
  <c r="D153" i="108"/>
  <c r="AL619" i="82"/>
  <c r="D155" i="108"/>
  <c r="AP619" i="82"/>
  <c r="AP416"/>
  <c r="D157" i="108"/>
  <c r="AT619" i="82"/>
  <c r="M620"/>
  <c r="M417"/>
  <c r="Q417"/>
  <c r="Q620"/>
  <c r="U620"/>
  <c r="U417"/>
  <c r="Y417"/>
  <c r="Y620"/>
  <c r="AC620"/>
  <c r="AC417"/>
  <c r="AG417"/>
  <c r="AG620"/>
  <c r="AK620"/>
  <c r="AK417"/>
  <c r="AO417"/>
  <c r="AO620"/>
  <c r="AS620"/>
  <c r="AS417"/>
  <c r="AW417"/>
  <c r="AW620"/>
  <c r="M638"/>
  <c r="M435"/>
  <c r="Q638"/>
  <c r="Q435"/>
  <c r="U638"/>
  <c r="U435"/>
  <c r="Y638"/>
  <c r="Y435"/>
  <c r="AC638"/>
  <c r="AC435"/>
  <c r="AG638"/>
  <c r="AG435"/>
  <c r="AK638"/>
  <c r="AK435"/>
  <c r="AO638"/>
  <c r="AO435"/>
  <c r="AS638"/>
  <c r="AS435"/>
  <c r="AW638"/>
  <c r="AW435"/>
  <c r="P639"/>
  <c r="P436"/>
  <c r="X639"/>
  <c r="X436"/>
  <c r="AF639"/>
  <c r="AF436"/>
  <c r="AN639"/>
  <c r="AN436"/>
  <c r="AV639"/>
  <c r="AV436"/>
  <c r="S640"/>
  <c r="S437"/>
  <c r="W437"/>
  <c r="W640"/>
  <c r="AA640"/>
  <c r="AA437"/>
  <c r="AI640"/>
  <c r="AI437"/>
  <c r="AM437"/>
  <c r="AM640"/>
  <c r="AQ640"/>
  <c r="AQ437"/>
  <c r="N641"/>
  <c r="N438"/>
  <c r="R641"/>
  <c r="R438"/>
  <c r="V641"/>
  <c r="V438"/>
  <c r="Z641"/>
  <c r="Z438"/>
  <c r="AD641"/>
  <c r="AD438"/>
  <c r="AH641"/>
  <c r="AH438"/>
  <c r="AL641"/>
  <c r="AL438"/>
  <c r="AP641"/>
  <c r="AP438"/>
  <c r="AT641"/>
  <c r="AT438"/>
  <c r="M642"/>
  <c r="M439"/>
  <c r="Q642"/>
  <c r="Q439"/>
  <c r="U642"/>
  <c r="U439"/>
  <c r="Y642"/>
  <c r="Y439"/>
  <c r="AC642"/>
  <c r="AC439"/>
  <c r="AG642"/>
  <c r="AG439"/>
  <c r="AK642"/>
  <c r="AK439"/>
  <c r="AO642"/>
  <c r="AO439"/>
  <c r="AS642"/>
  <c r="AS439"/>
  <c r="AW642"/>
  <c r="AW439"/>
  <c r="P643"/>
  <c r="P440"/>
  <c r="X643"/>
  <c r="X440"/>
  <c r="AF643"/>
  <c r="AF440"/>
  <c r="AN643"/>
  <c r="AN440"/>
  <c r="M647"/>
  <c r="M444"/>
  <c r="E38"/>
  <c r="Q647"/>
  <c r="Q444"/>
  <c r="U647"/>
  <c r="U444"/>
  <c r="Y647"/>
  <c r="Y444"/>
  <c r="AC647"/>
  <c r="AC444"/>
  <c r="AG647"/>
  <c r="AG444"/>
  <c r="AK647"/>
  <c r="AK444"/>
  <c r="AO647"/>
  <c r="AO444"/>
  <c r="AS444"/>
  <c r="AS647"/>
  <c r="AW647"/>
  <c r="AW444"/>
  <c r="L453"/>
  <c r="L656"/>
  <c r="P656"/>
  <c r="P453"/>
  <c r="T656"/>
  <c r="T453"/>
  <c r="X656"/>
  <c r="X453"/>
  <c r="AF656"/>
  <c r="AF453"/>
  <c r="AJ656"/>
  <c r="AJ453"/>
  <c r="AN656"/>
  <c r="AN453"/>
  <c r="AR453"/>
  <c r="AR656"/>
  <c r="AV656"/>
  <c r="AV453"/>
  <c r="C49"/>
  <c r="J49"/>
  <c r="Q657"/>
  <c r="Q454"/>
  <c r="AG657"/>
  <c r="AG454"/>
  <c r="AW657"/>
  <c r="AW454"/>
  <c r="AH664"/>
  <c r="AH461"/>
  <c r="L666"/>
  <c r="L463"/>
  <c r="D57"/>
  <c r="P666"/>
  <c r="P463"/>
  <c r="P55"/>
  <c r="T666"/>
  <c r="T463"/>
  <c r="T55"/>
  <c r="X666"/>
  <c r="X463"/>
  <c r="AB666"/>
  <c r="AB463"/>
  <c r="AF463"/>
  <c r="AF55"/>
  <c r="AJ666"/>
  <c r="AJ463"/>
  <c r="AJ55"/>
  <c r="AN666"/>
  <c r="AN463"/>
  <c r="AR666"/>
  <c r="AR463"/>
  <c r="AV666"/>
  <c r="AV463"/>
  <c r="AV55"/>
  <c r="E87"/>
  <c r="O696"/>
  <c r="S696"/>
  <c r="S493"/>
  <c r="AA696"/>
  <c r="AA493"/>
  <c r="AI696"/>
  <c r="AI493"/>
  <c r="AQ696"/>
  <c r="AQ493"/>
  <c r="C146"/>
  <c r="J146"/>
  <c r="O763"/>
  <c r="O560"/>
  <c r="E154"/>
  <c r="O153"/>
  <c r="S763"/>
  <c r="S560"/>
  <c r="W763"/>
  <c r="W560"/>
  <c r="W153"/>
  <c r="AA763"/>
  <c r="AA560"/>
  <c r="AE763"/>
  <c r="AE560"/>
  <c r="AE153"/>
  <c r="AI763"/>
  <c r="AI560"/>
  <c r="AM763"/>
  <c r="AM560"/>
  <c r="AM153"/>
  <c r="AQ763"/>
  <c r="AQ560"/>
  <c r="AU763"/>
  <c r="AU560"/>
  <c r="AU153"/>
  <c r="L786"/>
  <c r="L583"/>
  <c r="D177"/>
  <c r="L175"/>
  <c r="P786"/>
  <c r="P583"/>
  <c r="P175"/>
  <c r="T786"/>
  <c r="T583"/>
  <c r="T175"/>
  <c r="X786"/>
  <c r="X583"/>
  <c r="X175"/>
  <c r="AB786"/>
  <c r="AB583"/>
  <c r="AB175"/>
  <c r="AF786"/>
  <c r="AF583"/>
  <c r="AF175"/>
  <c r="AJ786"/>
  <c r="AJ583"/>
  <c r="AJ175"/>
  <c r="AN786"/>
  <c r="AN583"/>
  <c r="AN175"/>
  <c r="AR786"/>
  <c r="AR583"/>
  <c r="AR175"/>
  <c r="AV786"/>
  <c r="AV583"/>
  <c r="AV175"/>
  <c r="M789"/>
  <c r="M586"/>
  <c r="E180"/>
  <c r="Q789"/>
  <c r="Q586"/>
  <c r="U789"/>
  <c r="U586"/>
  <c r="Y789"/>
  <c r="Y586"/>
  <c r="AC789"/>
  <c r="AC586"/>
  <c r="AG586"/>
  <c r="AG789"/>
  <c r="AK789"/>
  <c r="AK586"/>
  <c r="AS789"/>
  <c r="AS586"/>
  <c r="AW789"/>
  <c r="AW586"/>
  <c r="C183"/>
  <c r="AX39" i="68"/>
  <c r="AY40"/>
  <c r="BI54"/>
  <c r="BC56"/>
  <c r="D31" i="82"/>
  <c r="V437"/>
  <c r="N449"/>
  <c r="AT449"/>
  <c r="AE462"/>
  <c r="AD10" i="68"/>
  <c r="AD56" s="1"/>
  <c r="BN10"/>
  <c r="BN40" s="1"/>
  <c r="AG38"/>
  <c r="AS38"/>
  <c r="R39"/>
  <c r="BN39"/>
  <c r="AA56"/>
  <c r="AO38"/>
  <c r="BL38"/>
  <c r="AK39"/>
  <c r="AW39"/>
  <c r="Q54"/>
  <c r="AQ56"/>
  <c r="E11" i="82"/>
  <c r="E33"/>
  <c r="C33" s="1"/>
  <c r="AA8" i="68"/>
  <c r="F50" i="108" s="1"/>
  <c r="R50" s="1"/>
  <c r="E9" i="68"/>
  <c r="E55" s="1"/>
  <c r="L9"/>
  <c r="L39" s="1"/>
  <c r="U10"/>
  <c r="U56" s="1"/>
  <c r="AS10"/>
  <c r="AS56" s="1"/>
  <c r="BE10"/>
  <c r="BE56" s="1"/>
  <c r="AJ56"/>
  <c r="AV56"/>
  <c r="BD38"/>
  <c r="BP38"/>
  <c r="Q39"/>
  <c r="AC39"/>
  <c r="BA39"/>
  <c r="BG40"/>
  <c r="BL55"/>
  <c r="AC56"/>
  <c r="AI56"/>
  <c r="AU56"/>
  <c r="BF56"/>
  <c r="E10" i="82"/>
  <c r="D11"/>
  <c r="O28"/>
  <c r="S28"/>
  <c r="W28"/>
  <c r="AA28"/>
  <c r="AI28"/>
  <c r="AM28"/>
  <c r="AQ28"/>
  <c r="AU28"/>
  <c r="D29"/>
  <c r="D435" s="1"/>
  <c r="BB8" i="68"/>
  <c r="F59" i="108" s="1"/>
  <c r="R59" s="1"/>
  <c r="BN8" i="68"/>
  <c r="F63" i="108" s="1"/>
  <c r="R63" s="1"/>
  <c r="D9" i="68"/>
  <c r="O9"/>
  <c r="O55" s="1"/>
  <c r="AA9"/>
  <c r="AA55" s="1"/>
  <c r="AM9"/>
  <c r="AM39" s="1"/>
  <c r="AY9"/>
  <c r="AY39" s="1"/>
  <c r="BK9"/>
  <c r="BK55" s="1"/>
  <c r="L10"/>
  <c r="L56" s="1"/>
  <c r="X10"/>
  <c r="X56" s="1"/>
  <c r="O38"/>
  <c r="AJ55"/>
  <c r="AV55"/>
  <c r="BH55"/>
  <c r="E56"/>
  <c r="Z38"/>
  <c r="AF38"/>
  <c r="AL38"/>
  <c r="AR38"/>
  <c r="AH39"/>
  <c r="AN39"/>
  <c r="AT39"/>
  <c r="AZ39"/>
  <c r="D10" i="82"/>
  <c r="Z28"/>
  <c r="AH28"/>
  <c r="AP28"/>
  <c r="AT28"/>
  <c r="E31"/>
  <c r="D32"/>
  <c r="E40"/>
  <c r="N41"/>
  <c r="AD41"/>
  <c r="AT41"/>
  <c r="S48"/>
  <c r="AI48"/>
  <c r="K54"/>
  <c r="AK82"/>
  <c r="AV140"/>
  <c r="AV749" s="1"/>
  <c r="K183"/>
  <c r="T195"/>
  <c r="T804" s="1"/>
  <c r="AL416"/>
  <c r="AF417"/>
  <c r="AP435"/>
  <c r="AJ436"/>
  <c r="AD437"/>
  <c r="X438"/>
  <c r="R439"/>
  <c r="L440"/>
  <c r="AR440"/>
  <c r="Z443"/>
  <c r="AL449"/>
  <c r="M461"/>
  <c r="AS461"/>
  <c r="AM462"/>
  <c r="AI464"/>
  <c r="AE493"/>
  <c r="N505"/>
  <c r="AT505"/>
  <c r="AL509"/>
  <c r="AE547"/>
  <c r="AE552"/>
  <c r="S559"/>
  <c r="AR602"/>
  <c r="AV604"/>
  <c r="P609"/>
  <c r="AB620"/>
  <c r="AG637"/>
  <c r="U639"/>
  <c r="AU640"/>
  <c r="AI642"/>
  <c r="AM649"/>
  <c r="AB656"/>
  <c r="N645"/>
  <c r="N442"/>
  <c r="R645"/>
  <c r="R442"/>
  <c r="V645"/>
  <c r="V442"/>
  <c r="Z645"/>
  <c r="Z442"/>
  <c r="AD645"/>
  <c r="AD442"/>
  <c r="AH645"/>
  <c r="AH442"/>
  <c r="AL645"/>
  <c r="AL442"/>
  <c r="AP645"/>
  <c r="AP442"/>
  <c r="AT645"/>
  <c r="AT442"/>
  <c r="M646"/>
  <c r="M443"/>
  <c r="Q646"/>
  <c r="Q443"/>
  <c r="U646"/>
  <c r="U443"/>
  <c r="AC646"/>
  <c r="AC443"/>
  <c r="AG646"/>
  <c r="AG443"/>
  <c r="AK646"/>
  <c r="AK443"/>
  <c r="AO646"/>
  <c r="AO443"/>
  <c r="AS646"/>
  <c r="AS443"/>
  <c r="AW646"/>
  <c r="AW443"/>
  <c r="N649"/>
  <c r="N446"/>
  <c r="R649"/>
  <c r="R446"/>
  <c r="V649"/>
  <c r="V446"/>
  <c r="Z649"/>
  <c r="Z446"/>
  <c r="AD649"/>
  <c r="AD446"/>
  <c r="AH649"/>
  <c r="AH446"/>
  <c r="AL649"/>
  <c r="AL446"/>
  <c r="AP649"/>
  <c r="AP446"/>
  <c r="AT649"/>
  <c r="AT446"/>
  <c r="M652"/>
  <c r="M449"/>
  <c r="E43"/>
  <c r="Q652"/>
  <c r="Q449"/>
  <c r="Y652"/>
  <c r="Y449"/>
  <c r="AC652"/>
  <c r="AC449"/>
  <c r="AG652"/>
  <c r="AG449"/>
  <c r="AK652"/>
  <c r="AK449"/>
  <c r="AO652"/>
  <c r="AO449"/>
  <c r="AS652"/>
  <c r="AS449"/>
  <c r="AW652"/>
  <c r="AW449"/>
  <c r="N655"/>
  <c r="N452"/>
  <c r="R452"/>
  <c r="R655"/>
  <c r="V655"/>
  <c r="V452"/>
  <c r="Z655"/>
  <c r="Z452"/>
  <c r="AD655"/>
  <c r="AD452"/>
  <c r="AL655"/>
  <c r="AL452"/>
  <c r="AP655"/>
  <c r="AP452"/>
  <c r="AT655"/>
  <c r="AT452"/>
  <c r="N658"/>
  <c r="N48"/>
  <c r="R658"/>
  <c r="R48"/>
  <c r="V658"/>
  <c r="V48"/>
  <c r="Z658"/>
  <c r="Z48"/>
  <c r="AD658"/>
  <c r="AD48"/>
  <c r="AH658"/>
  <c r="AH48"/>
  <c r="AL658"/>
  <c r="AL48"/>
  <c r="AT658"/>
  <c r="AT48"/>
  <c r="L662"/>
  <c r="L459"/>
  <c r="P662"/>
  <c r="P459"/>
  <c r="T662"/>
  <c r="T459"/>
  <c r="AB662"/>
  <c r="AB459"/>
  <c r="AF662"/>
  <c r="AF459"/>
  <c r="AJ662"/>
  <c r="AJ459"/>
  <c r="AN662"/>
  <c r="AN459"/>
  <c r="AR662"/>
  <c r="AR459"/>
  <c r="AV662"/>
  <c r="AV459"/>
  <c r="O666"/>
  <c r="O463"/>
  <c r="S666"/>
  <c r="S463"/>
  <c r="W666"/>
  <c r="W463"/>
  <c r="AA666"/>
  <c r="AA463"/>
  <c r="AE666"/>
  <c r="AE463"/>
  <c r="AI666"/>
  <c r="AI463"/>
  <c r="AM666"/>
  <c r="AM463"/>
  <c r="AQ666"/>
  <c r="AQ463"/>
  <c r="AU666"/>
  <c r="AU463"/>
  <c r="N667"/>
  <c r="N464"/>
  <c r="R667"/>
  <c r="R464"/>
  <c r="V667"/>
  <c r="V464"/>
  <c r="Z667"/>
  <c r="Z464"/>
  <c r="AD667"/>
  <c r="AD464"/>
  <c r="AH667"/>
  <c r="AH464"/>
  <c r="AL667"/>
  <c r="AL464"/>
  <c r="AP667"/>
  <c r="AP464"/>
  <c r="AT667"/>
  <c r="AT464"/>
  <c r="O693"/>
  <c r="O490"/>
  <c r="S693"/>
  <c r="S490"/>
  <c r="W490"/>
  <c r="W693"/>
  <c r="AA693"/>
  <c r="AA490"/>
  <c r="AE693"/>
  <c r="AE490"/>
  <c r="AI693"/>
  <c r="AI490"/>
  <c r="N696"/>
  <c r="N493"/>
  <c r="R696"/>
  <c r="R493"/>
  <c r="V696"/>
  <c r="V493"/>
  <c r="Z696"/>
  <c r="Z493"/>
  <c r="AD696"/>
  <c r="AD493"/>
  <c r="AH696"/>
  <c r="AH493"/>
  <c r="AL696"/>
  <c r="AL493"/>
  <c r="AP696"/>
  <c r="AP493"/>
  <c r="AT696"/>
  <c r="AT493"/>
  <c r="M698"/>
  <c r="M495"/>
  <c r="E89"/>
  <c r="Q698"/>
  <c r="Q495"/>
  <c r="U698"/>
  <c r="U495"/>
  <c r="Y495"/>
  <c r="Y698"/>
  <c r="AC698"/>
  <c r="AC495"/>
  <c r="AG698"/>
  <c r="AG495"/>
  <c r="AK698"/>
  <c r="AK495"/>
  <c r="AS698"/>
  <c r="AS495"/>
  <c r="AW698"/>
  <c r="AW495"/>
  <c r="L699"/>
  <c r="L496"/>
  <c r="D90"/>
  <c r="P699"/>
  <c r="P496"/>
  <c r="T699"/>
  <c r="T496"/>
  <c r="X699"/>
  <c r="X496"/>
  <c r="AB699"/>
  <c r="AB496"/>
  <c r="AF699"/>
  <c r="AF496"/>
  <c r="AJ699"/>
  <c r="AJ496"/>
  <c r="AN699"/>
  <c r="AN496"/>
  <c r="AR699"/>
  <c r="AR496"/>
  <c r="AV699"/>
  <c r="AV496"/>
  <c r="M702"/>
  <c r="M499"/>
  <c r="E93"/>
  <c r="U702"/>
  <c r="U499"/>
  <c r="Y702"/>
  <c r="Y499"/>
  <c r="AC702"/>
  <c r="AC499"/>
  <c r="AG499"/>
  <c r="AG702"/>
  <c r="AK702"/>
  <c r="AK499"/>
  <c r="AO702"/>
  <c r="AO499"/>
  <c r="AS702"/>
  <c r="AS499"/>
  <c r="L703"/>
  <c r="L500"/>
  <c r="D94"/>
  <c r="P703"/>
  <c r="P500"/>
  <c r="T703"/>
  <c r="T500"/>
  <c r="X703"/>
  <c r="X500"/>
  <c r="AB703"/>
  <c r="AB500"/>
  <c r="AF703"/>
  <c r="AF500"/>
  <c r="AJ703"/>
  <c r="AJ500"/>
  <c r="AN703"/>
  <c r="AN500"/>
  <c r="AR703"/>
  <c r="AR500"/>
  <c r="AV703"/>
  <c r="AV500"/>
  <c r="N705"/>
  <c r="N502"/>
  <c r="R705"/>
  <c r="R502"/>
  <c r="V705"/>
  <c r="V502"/>
  <c r="Z705"/>
  <c r="Z502"/>
  <c r="AD705"/>
  <c r="AD502"/>
  <c r="AH705"/>
  <c r="AH502"/>
  <c r="AL705"/>
  <c r="AL502"/>
  <c r="AP705"/>
  <c r="AP502"/>
  <c r="AT705"/>
  <c r="AT502"/>
  <c r="M706"/>
  <c r="M503"/>
  <c r="E97"/>
  <c r="Q706"/>
  <c r="Q503"/>
  <c r="U706"/>
  <c r="U503"/>
  <c r="AC706"/>
  <c r="AC503"/>
  <c r="AG706"/>
  <c r="AG503"/>
  <c r="AK706"/>
  <c r="AK503"/>
  <c r="AO706"/>
  <c r="AO503"/>
  <c r="AS706"/>
  <c r="AS503"/>
  <c r="AW706"/>
  <c r="AW503"/>
  <c r="L707"/>
  <c r="D98"/>
  <c r="D504" s="1"/>
  <c r="N709"/>
  <c r="N506"/>
  <c r="R709"/>
  <c r="R506"/>
  <c r="V709"/>
  <c r="V506"/>
  <c r="Z709"/>
  <c r="Z506"/>
  <c r="AD709"/>
  <c r="AD506"/>
  <c r="AH709"/>
  <c r="AH506"/>
  <c r="AL709"/>
  <c r="AL506"/>
  <c r="AP709"/>
  <c r="AP506"/>
  <c r="AT709"/>
  <c r="AT506"/>
  <c r="M710"/>
  <c r="M507"/>
  <c r="E101"/>
  <c r="Q710"/>
  <c r="Q507"/>
  <c r="U710"/>
  <c r="U507"/>
  <c r="Y710"/>
  <c r="Y507"/>
  <c r="AC710"/>
  <c r="AC507"/>
  <c r="AG710"/>
  <c r="AG507"/>
  <c r="AK710"/>
  <c r="AK507"/>
  <c r="AO710"/>
  <c r="AO507"/>
  <c r="AS710"/>
  <c r="AS507"/>
  <c r="AW710"/>
  <c r="AW507"/>
  <c r="L711"/>
  <c r="D102"/>
  <c r="N713"/>
  <c r="N510"/>
  <c r="R713"/>
  <c r="R510"/>
  <c r="V713"/>
  <c r="V510"/>
  <c r="Z713"/>
  <c r="Z510"/>
  <c r="AD713"/>
  <c r="AD510"/>
  <c r="AH713"/>
  <c r="AH510"/>
  <c r="AL713"/>
  <c r="AL510"/>
  <c r="AP713"/>
  <c r="AP510"/>
  <c r="AT713"/>
  <c r="AT510"/>
  <c r="AM750"/>
  <c r="AM547"/>
  <c r="AM140"/>
  <c r="AQ547"/>
  <c r="AQ750"/>
  <c r="AQ140"/>
  <c r="AQ546" s="1"/>
  <c r="AU547"/>
  <c r="AU750"/>
  <c r="AU140"/>
  <c r="AU546" s="1"/>
  <c r="N752"/>
  <c r="N549"/>
  <c r="V752"/>
  <c r="V549"/>
  <c r="AD752"/>
  <c r="AD549"/>
  <c r="AL752"/>
  <c r="AL549"/>
  <c r="AT752"/>
  <c r="AT549"/>
  <c r="M753"/>
  <c r="M550"/>
  <c r="Q753"/>
  <c r="Q550"/>
  <c r="U753"/>
  <c r="U550"/>
  <c r="Y550"/>
  <c r="Y753"/>
  <c r="AG753"/>
  <c r="AG550"/>
  <c r="AS753"/>
  <c r="AS550"/>
  <c r="AW753"/>
  <c r="AW550"/>
  <c r="L754"/>
  <c r="L551"/>
  <c r="D145"/>
  <c r="P754"/>
  <c r="P551"/>
  <c r="T754"/>
  <c r="T551"/>
  <c r="X754"/>
  <c r="X551"/>
  <c r="AB754"/>
  <c r="AB551"/>
  <c r="AF754"/>
  <c r="AF551"/>
  <c r="AJ754"/>
  <c r="AJ551"/>
  <c r="N755"/>
  <c r="N552"/>
  <c r="R755"/>
  <c r="R552"/>
  <c r="V755"/>
  <c r="V552"/>
  <c r="Z755"/>
  <c r="Z552"/>
  <c r="AD755"/>
  <c r="AD552"/>
  <c r="AH755"/>
  <c r="AH552"/>
  <c r="AQ755"/>
  <c r="AQ552"/>
  <c r="N763"/>
  <c r="N560"/>
  <c r="N153"/>
  <c r="R763"/>
  <c r="R560"/>
  <c r="R153"/>
  <c r="V763"/>
  <c r="V560"/>
  <c r="V153"/>
  <c r="Z763"/>
  <c r="Z560"/>
  <c r="Z153"/>
  <c r="AD763"/>
  <c r="AD560"/>
  <c r="AD153"/>
  <c r="AH763"/>
  <c r="AH560"/>
  <c r="AH153"/>
  <c r="AL763"/>
  <c r="AL560"/>
  <c r="AL153"/>
  <c r="AP763"/>
  <c r="AP560"/>
  <c r="AP153"/>
  <c r="AT763"/>
  <c r="AT560"/>
  <c r="AT153"/>
  <c r="O585"/>
  <c r="O788"/>
  <c r="S788"/>
  <c r="S585"/>
  <c r="W788"/>
  <c r="W585"/>
  <c r="AA788"/>
  <c r="AA585"/>
  <c r="AE788"/>
  <c r="AE585"/>
  <c r="AI788"/>
  <c r="AI585"/>
  <c r="AM788"/>
  <c r="AM585"/>
  <c r="AQ788"/>
  <c r="AQ585"/>
  <c r="AU788"/>
  <c r="AU585"/>
  <c r="O792"/>
  <c r="O589"/>
  <c r="S792"/>
  <c r="S589"/>
  <c r="W792"/>
  <c r="W589"/>
  <c r="AA792"/>
  <c r="AA589"/>
  <c r="AE792"/>
  <c r="AE589"/>
  <c r="AI792"/>
  <c r="AI589"/>
  <c r="AM792"/>
  <c r="AM589"/>
  <c r="AQ792"/>
  <c r="AQ589"/>
  <c r="D36"/>
  <c r="E39"/>
  <c r="D40"/>
  <c r="AP48"/>
  <c r="L55"/>
  <c r="V55"/>
  <c r="AB55"/>
  <c r="AL55"/>
  <c r="AR55"/>
  <c r="J58"/>
  <c r="Y82"/>
  <c r="AO82"/>
  <c r="AU82"/>
  <c r="E83"/>
  <c r="E84"/>
  <c r="E142"/>
  <c r="P153"/>
  <c r="X153"/>
  <c r="AF153"/>
  <c r="AN153"/>
  <c r="AV153"/>
  <c r="R174"/>
  <c r="Z174"/>
  <c r="AH174"/>
  <c r="D180"/>
  <c r="M442"/>
  <c r="U442"/>
  <c r="AC442"/>
  <c r="AK442"/>
  <c r="AS442"/>
  <c r="O443"/>
  <c r="W443"/>
  <c r="AE443"/>
  <c r="AM443"/>
  <c r="AU443"/>
  <c r="S445"/>
  <c r="AA445"/>
  <c r="AI445"/>
  <c r="AQ445"/>
  <c r="M446"/>
  <c r="U446"/>
  <c r="AC446"/>
  <c r="AK446"/>
  <c r="AS446"/>
  <c r="M450"/>
  <c r="U450"/>
  <c r="AC450"/>
  <c r="AK450"/>
  <c r="AS450"/>
  <c r="O451"/>
  <c r="W451"/>
  <c r="AE451"/>
  <c r="AM451"/>
  <c r="AU451"/>
  <c r="Q452"/>
  <c r="Y452"/>
  <c r="AG452"/>
  <c r="AO452"/>
  <c r="AW452"/>
  <c r="U454"/>
  <c r="AK454"/>
  <c r="Q456"/>
  <c r="Y456"/>
  <c r="AG456"/>
  <c r="AO456"/>
  <c r="AW456"/>
  <c r="N459"/>
  <c r="V459"/>
  <c r="AD459"/>
  <c r="AL459"/>
  <c r="AT459"/>
  <c r="Z461"/>
  <c r="AP461"/>
  <c r="T462"/>
  <c r="AB462"/>
  <c r="AJ462"/>
  <c r="AR462"/>
  <c r="N463"/>
  <c r="V463"/>
  <c r="AD463"/>
  <c r="AL463"/>
  <c r="AT463"/>
  <c r="L489"/>
  <c r="T489"/>
  <c r="AB489"/>
  <c r="AJ489"/>
  <c r="AR489"/>
  <c r="N490"/>
  <c r="V490"/>
  <c r="AD490"/>
  <c r="AL490"/>
  <c r="AT490"/>
  <c r="P491"/>
  <c r="X491"/>
  <c r="AF491"/>
  <c r="AN491"/>
  <c r="AV491"/>
  <c r="N498"/>
  <c r="V498"/>
  <c r="AD498"/>
  <c r="AL498"/>
  <c r="AT498"/>
  <c r="P499"/>
  <c r="X499"/>
  <c r="AF499"/>
  <c r="AN499"/>
  <c r="AV499"/>
  <c r="U502"/>
  <c r="AC502"/>
  <c r="AK502"/>
  <c r="AS502"/>
  <c r="S505"/>
  <c r="AA505"/>
  <c r="AI505"/>
  <c r="AQ505"/>
  <c r="M506"/>
  <c r="U506"/>
  <c r="AC506"/>
  <c r="AK506"/>
  <c r="AS506"/>
  <c r="S509"/>
  <c r="AA509"/>
  <c r="AI509"/>
  <c r="AQ509"/>
  <c r="T547"/>
  <c r="AB547"/>
  <c r="Z549"/>
  <c r="AP549"/>
  <c r="T550"/>
  <c r="AJ550"/>
  <c r="R553"/>
  <c r="AH553"/>
  <c r="Y562"/>
  <c r="AO562"/>
  <c r="S563"/>
  <c r="AI563"/>
  <c r="R581"/>
  <c r="AH581"/>
  <c r="AC587"/>
  <c r="AS587"/>
  <c r="AO602"/>
  <c r="M604"/>
  <c r="AC604"/>
  <c r="AS604"/>
  <c r="M609"/>
  <c r="AC609"/>
  <c r="AS609"/>
  <c r="AO644"/>
  <c r="S646"/>
  <c r="AG649"/>
  <c r="Z666"/>
  <c r="AM692"/>
  <c r="AC753"/>
  <c r="O643"/>
  <c r="O440"/>
  <c r="S643"/>
  <c r="S440"/>
  <c r="W643"/>
  <c r="W440"/>
  <c r="AA643"/>
  <c r="AA440"/>
  <c r="AE643"/>
  <c r="AE440"/>
  <c r="AI643"/>
  <c r="AI440"/>
  <c r="AM643"/>
  <c r="AM440"/>
  <c r="AQ643"/>
  <c r="AQ440"/>
  <c r="AU643"/>
  <c r="AU440"/>
  <c r="L646"/>
  <c r="L443"/>
  <c r="P646"/>
  <c r="P443"/>
  <c r="T646"/>
  <c r="T443"/>
  <c r="X646"/>
  <c r="X443"/>
  <c r="AB646"/>
  <c r="AB443"/>
  <c r="AF646"/>
  <c r="AF443"/>
  <c r="AJ646"/>
  <c r="AJ443"/>
  <c r="AN646"/>
  <c r="AN443"/>
  <c r="AR646"/>
  <c r="AR443"/>
  <c r="AV646"/>
  <c r="AV443"/>
  <c r="O647"/>
  <c r="O444"/>
  <c r="W647"/>
  <c r="W444"/>
  <c r="AA647"/>
  <c r="AA444"/>
  <c r="AE647"/>
  <c r="AE444"/>
  <c r="AI647"/>
  <c r="AI444"/>
  <c r="AM647"/>
  <c r="AM444"/>
  <c r="AQ647"/>
  <c r="AQ444"/>
  <c r="AU647"/>
  <c r="AU444"/>
  <c r="O651"/>
  <c r="O448"/>
  <c r="S651"/>
  <c r="S448"/>
  <c r="W651"/>
  <c r="W448"/>
  <c r="AE651"/>
  <c r="AE448"/>
  <c r="AI651"/>
  <c r="AI448"/>
  <c r="AM651"/>
  <c r="AM448"/>
  <c r="AQ651"/>
  <c r="AQ448"/>
  <c r="AU651"/>
  <c r="AU448"/>
  <c r="L652"/>
  <c r="L449"/>
  <c r="P652"/>
  <c r="P449"/>
  <c r="T652"/>
  <c r="T449"/>
  <c r="X652"/>
  <c r="X449"/>
  <c r="AB652"/>
  <c r="AB449"/>
  <c r="AF652"/>
  <c r="AF449"/>
  <c r="AJ652"/>
  <c r="AJ449"/>
  <c r="AN652"/>
  <c r="AN449"/>
  <c r="AR652"/>
  <c r="AR449"/>
  <c r="AV652"/>
  <c r="AV449"/>
  <c r="M660"/>
  <c r="M457"/>
  <c r="E51"/>
  <c r="Q660"/>
  <c r="Q457"/>
  <c r="U660"/>
  <c r="U457"/>
  <c r="Y660"/>
  <c r="Y457"/>
  <c r="AC660"/>
  <c r="AC457"/>
  <c r="AG660"/>
  <c r="AG457"/>
  <c r="AK660"/>
  <c r="AK457"/>
  <c r="AO660"/>
  <c r="AO457"/>
  <c r="AS660"/>
  <c r="AS457"/>
  <c r="AW660"/>
  <c r="AW457"/>
  <c r="O662"/>
  <c r="O459"/>
  <c r="S662"/>
  <c r="S459"/>
  <c r="W662"/>
  <c r="W459"/>
  <c r="AA662"/>
  <c r="AA459"/>
  <c r="AE662"/>
  <c r="AE459"/>
  <c r="AI662"/>
  <c r="AI459"/>
  <c r="AM662"/>
  <c r="AM459"/>
  <c r="AQ662"/>
  <c r="AQ459"/>
  <c r="AU662"/>
  <c r="AU459"/>
  <c r="N663"/>
  <c r="N460"/>
  <c r="V663"/>
  <c r="V460"/>
  <c r="Z663"/>
  <c r="Z460"/>
  <c r="AD663"/>
  <c r="AD460"/>
  <c r="AH663"/>
  <c r="AH460"/>
  <c r="AL663"/>
  <c r="AL460"/>
  <c r="AP663"/>
  <c r="AP460"/>
  <c r="AT663"/>
  <c r="AT460"/>
  <c r="M665"/>
  <c r="M462"/>
  <c r="Q665"/>
  <c r="Q462"/>
  <c r="U665"/>
  <c r="U462"/>
  <c r="Y665"/>
  <c r="Y462"/>
  <c r="AC665"/>
  <c r="AC462"/>
  <c r="AG665"/>
  <c r="AG462"/>
  <c r="AK665"/>
  <c r="AK462"/>
  <c r="AO665"/>
  <c r="AO462"/>
  <c r="AS665"/>
  <c r="AS462"/>
  <c r="AW665"/>
  <c r="AW462"/>
  <c r="M667"/>
  <c r="M464"/>
  <c r="Q667"/>
  <c r="Q464"/>
  <c r="U667"/>
  <c r="U464"/>
  <c r="AC667"/>
  <c r="AC464"/>
  <c r="AG667"/>
  <c r="AG464"/>
  <c r="AK667"/>
  <c r="AK464"/>
  <c r="AO464"/>
  <c r="AO667"/>
  <c r="AS667"/>
  <c r="AS464"/>
  <c r="AW667"/>
  <c r="AW464"/>
  <c r="M694"/>
  <c r="M491"/>
  <c r="E85"/>
  <c r="Q491"/>
  <c r="Q694"/>
  <c r="U694"/>
  <c r="U491"/>
  <c r="Y694"/>
  <c r="Y491"/>
  <c r="AC694"/>
  <c r="AC491"/>
  <c r="AK694"/>
  <c r="AK491"/>
  <c r="AO694"/>
  <c r="AO491"/>
  <c r="AS694"/>
  <c r="AS491"/>
  <c r="AW491"/>
  <c r="AW694"/>
  <c r="L695"/>
  <c r="L492"/>
  <c r="D86"/>
  <c r="P695"/>
  <c r="P492"/>
  <c r="T695"/>
  <c r="T492"/>
  <c r="X695"/>
  <c r="X492"/>
  <c r="AB695"/>
  <c r="AB492"/>
  <c r="AF695"/>
  <c r="AF492"/>
  <c r="AJ695"/>
  <c r="AJ492"/>
  <c r="AN695"/>
  <c r="AN492"/>
  <c r="AR695"/>
  <c r="AR492"/>
  <c r="AV695"/>
  <c r="AV492"/>
  <c r="L698"/>
  <c r="D89"/>
  <c r="L88"/>
  <c r="P698"/>
  <c r="P88"/>
  <c r="T698"/>
  <c r="T88"/>
  <c r="X698"/>
  <c r="X88"/>
  <c r="AB698"/>
  <c r="AB88"/>
  <c r="AF698"/>
  <c r="AF88"/>
  <c r="AJ698"/>
  <c r="AJ88"/>
  <c r="AN698"/>
  <c r="AN88"/>
  <c r="AR698"/>
  <c r="AR88"/>
  <c r="AV698"/>
  <c r="AV88"/>
  <c r="O699"/>
  <c r="O496"/>
  <c r="O88"/>
  <c r="O82" s="1"/>
  <c r="S496"/>
  <c r="S88"/>
  <c r="S699"/>
  <c r="W699"/>
  <c r="W496"/>
  <c r="W88"/>
  <c r="AA699"/>
  <c r="AA496"/>
  <c r="AA88"/>
  <c r="AE699"/>
  <c r="AE496"/>
  <c r="AE88"/>
  <c r="AE82" s="1"/>
  <c r="AI496"/>
  <c r="AI88"/>
  <c r="AM699"/>
  <c r="AM496"/>
  <c r="AM88"/>
  <c r="AQ699"/>
  <c r="AQ496"/>
  <c r="AQ88"/>
  <c r="AU699"/>
  <c r="AU496"/>
  <c r="AU88"/>
  <c r="M701"/>
  <c r="E92"/>
  <c r="E498" s="1"/>
  <c r="L702"/>
  <c r="D93"/>
  <c r="O703"/>
  <c r="O500"/>
  <c r="S703"/>
  <c r="S500"/>
  <c r="W703"/>
  <c r="W500"/>
  <c r="AA500"/>
  <c r="AA703"/>
  <c r="AE703"/>
  <c r="AE500"/>
  <c r="AI703"/>
  <c r="AI500"/>
  <c r="AM703"/>
  <c r="AM500"/>
  <c r="AU703"/>
  <c r="AU500"/>
  <c r="M705"/>
  <c r="E96"/>
  <c r="L706"/>
  <c r="L503"/>
  <c r="D97"/>
  <c r="P706"/>
  <c r="P503"/>
  <c r="T706"/>
  <c r="T503"/>
  <c r="X706"/>
  <c r="X503"/>
  <c r="AB706"/>
  <c r="AB503"/>
  <c r="AF706"/>
  <c r="AF503"/>
  <c r="AJ706"/>
  <c r="AJ503"/>
  <c r="AN706"/>
  <c r="AN503"/>
  <c r="AR706"/>
  <c r="AR503"/>
  <c r="AV706"/>
  <c r="AV503"/>
  <c r="O707"/>
  <c r="O504"/>
  <c r="W707"/>
  <c r="W504"/>
  <c r="AA707"/>
  <c r="AA504"/>
  <c r="AE707"/>
  <c r="AE504"/>
  <c r="AI707"/>
  <c r="AI504"/>
  <c r="AM707"/>
  <c r="AM504"/>
  <c r="AQ707"/>
  <c r="AQ504"/>
  <c r="AU707"/>
  <c r="AU504"/>
  <c r="L710"/>
  <c r="L507"/>
  <c r="D101"/>
  <c r="D507" s="1"/>
  <c r="P710"/>
  <c r="P507"/>
  <c r="T710"/>
  <c r="T507"/>
  <c r="X710"/>
  <c r="X507"/>
  <c r="AB710"/>
  <c r="AB507"/>
  <c r="AF710"/>
  <c r="AF507"/>
  <c r="AJ710"/>
  <c r="AJ507"/>
  <c r="AN710"/>
  <c r="AN507"/>
  <c r="AR710"/>
  <c r="AR507"/>
  <c r="AV710"/>
  <c r="AV507"/>
  <c r="O711"/>
  <c r="O508"/>
  <c r="S711"/>
  <c r="S508"/>
  <c r="W711"/>
  <c r="W508"/>
  <c r="AA711"/>
  <c r="AA508"/>
  <c r="AE711"/>
  <c r="AE508"/>
  <c r="AI711"/>
  <c r="AI508"/>
  <c r="AM711"/>
  <c r="AM508"/>
  <c r="AQ711"/>
  <c r="AQ508"/>
  <c r="AU711"/>
  <c r="AU508"/>
  <c r="M713"/>
  <c r="M510"/>
  <c r="E104"/>
  <c r="Q713"/>
  <c r="Q510"/>
  <c r="U713"/>
  <c r="U510"/>
  <c r="Y713"/>
  <c r="Y510"/>
  <c r="AC713"/>
  <c r="AC510"/>
  <c r="AG510"/>
  <c r="AG713"/>
  <c r="AK713"/>
  <c r="AK510"/>
  <c r="AO713"/>
  <c r="AO510"/>
  <c r="AS713"/>
  <c r="AS510"/>
  <c r="AW713"/>
  <c r="AW510"/>
  <c r="S751"/>
  <c r="S548"/>
  <c r="AA751"/>
  <c r="AA548"/>
  <c r="AI751"/>
  <c r="AI548"/>
  <c r="M752"/>
  <c r="M549"/>
  <c r="E143"/>
  <c r="U752"/>
  <c r="U549"/>
  <c r="AC752"/>
  <c r="AC549"/>
  <c r="AS752"/>
  <c r="AS549"/>
  <c r="L753"/>
  <c r="D144"/>
  <c r="P753"/>
  <c r="P550"/>
  <c r="X753"/>
  <c r="X550"/>
  <c r="AF753"/>
  <c r="AF550"/>
  <c r="AN753"/>
  <c r="AN550"/>
  <c r="AV753"/>
  <c r="AV550"/>
  <c r="O754"/>
  <c r="O551"/>
  <c r="S551"/>
  <c r="S754"/>
  <c r="W551"/>
  <c r="W754"/>
  <c r="AA754"/>
  <c r="AA551"/>
  <c r="AE754"/>
  <c r="AE551"/>
  <c r="AI551"/>
  <c r="AI754"/>
  <c r="AN754"/>
  <c r="AN551"/>
  <c r="AR754"/>
  <c r="AR551"/>
  <c r="AV754"/>
  <c r="AV551"/>
  <c r="AL755"/>
  <c r="AL552"/>
  <c r="AP755"/>
  <c r="AP552"/>
  <c r="AT755"/>
  <c r="AT552"/>
  <c r="R764"/>
  <c r="R561"/>
  <c r="Z764"/>
  <c r="Z561"/>
  <c r="AH764"/>
  <c r="AH561"/>
  <c r="AP764"/>
  <c r="AP561"/>
  <c r="M765"/>
  <c r="M562"/>
  <c r="E156"/>
  <c r="U765"/>
  <c r="U562"/>
  <c r="AC765"/>
  <c r="AC562"/>
  <c r="AK765"/>
  <c r="AK562"/>
  <c r="AS765"/>
  <c r="AS562"/>
  <c r="L766"/>
  <c r="L563"/>
  <c r="D157"/>
  <c r="P766"/>
  <c r="P563"/>
  <c r="T766"/>
  <c r="T563"/>
  <c r="X766"/>
  <c r="X563"/>
  <c r="AB766"/>
  <c r="AB563"/>
  <c r="AF766"/>
  <c r="AF563"/>
  <c r="AJ766"/>
  <c r="AJ563"/>
  <c r="AN766"/>
  <c r="AN563"/>
  <c r="AR766"/>
  <c r="AR563"/>
  <c r="AV766"/>
  <c r="AV563"/>
  <c r="AP784"/>
  <c r="AP174"/>
  <c r="N788"/>
  <c r="N585"/>
  <c r="R788"/>
  <c r="R585"/>
  <c r="V788"/>
  <c r="V585"/>
  <c r="Z788"/>
  <c r="Z585"/>
  <c r="AD788"/>
  <c r="AD585"/>
  <c r="AH788"/>
  <c r="AH585"/>
  <c r="AL788"/>
  <c r="AL585"/>
  <c r="AP788"/>
  <c r="AP585"/>
  <c r="AT788"/>
  <c r="AT585"/>
  <c r="N792"/>
  <c r="N589"/>
  <c r="R792"/>
  <c r="R589"/>
  <c r="V792"/>
  <c r="V589"/>
  <c r="Z792"/>
  <c r="Z589"/>
  <c r="AD792"/>
  <c r="AD589"/>
  <c r="AH792"/>
  <c r="AH589"/>
  <c r="AL792"/>
  <c r="AL589"/>
  <c r="AP792"/>
  <c r="AP589"/>
  <c r="AT792"/>
  <c r="AT589"/>
  <c r="E602"/>
  <c r="E610"/>
  <c r="N35"/>
  <c r="N28" s="1"/>
  <c r="R35"/>
  <c r="V35"/>
  <c r="C53"/>
  <c r="J54"/>
  <c r="C83"/>
  <c r="K100"/>
  <c r="AV440"/>
  <c r="L442"/>
  <c r="T442"/>
  <c r="AB442"/>
  <c r="AJ442"/>
  <c r="AR442"/>
  <c r="P444"/>
  <c r="X444"/>
  <c r="AF444"/>
  <c r="AN444"/>
  <c r="AV444"/>
  <c r="R445"/>
  <c r="Z445"/>
  <c r="AH445"/>
  <c r="AP445"/>
  <c r="L446"/>
  <c r="T446"/>
  <c r="AB446"/>
  <c r="AJ446"/>
  <c r="AR446"/>
  <c r="P448"/>
  <c r="X448"/>
  <c r="AF448"/>
  <c r="AN448"/>
  <c r="AV448"/>
  <c r="T450"/>
  <c r="AB450"/>
  <c r="AJ450"/>
  <c r="AR450"/>
  <c r="N451"/>
  <c r="V451"/>
  <c r="AD451"/>
  <c r="AL451"/>
  <c r="AT451"/>
  <c r="R453"/>
  <c r="Z453"/>
  <c r="AH453"/>
  <c r="AP453"/>
  <c r="N455"/>
  <c r="V455"/>
  <c r="AD455"/>
  <c r="AL455"/>
  <c r="AT455"/>
  <c r="R457"/>
  <c r="Z457"/>
  <c r="AH457"/>
  <c r="AP457"/>
  <c r="S458"/>
  <c r="AA458"/>
  <c r="AI458"/>
  <c r="AQ458"/>
  <c r="O460"/>
  <c r="W460"/>
  <c r="AE460"/>
  <c r="AM460"/>
  <c r="AU460"/>
  <c r="S489"/>
  <c r="AA489"/>
  <c r="AI489"/>
  <c r="AQ489"/>
  <c r="M490"/>
  <c r="U490"/>
  <c r="AC490"/>
  <c r="AK490"/>
  <c r="AS490"/>
  <c r="M498"/>
  <c r="U498"/>
  <c r="AC498"/>
  <c r="AK498"/>
  <c r="AS498"/>
  <c r="O548"/>
  <c r="AE548"/>
  <c r="Y549"/>
  <c r="AO549"/>
  <c r="N561"/>
  <c r="AD561"/>
  <c r="AT561"/>
  <c r="E606"/>
  <c r="S647"/>
  <c r="AS648"/>
  <c r="U652"/>
  <c r="AH655"/>
  <c r="AV658"/>
  <c r="AJ660"/>
  <c r="X662"/>
  <c r="Y667"/>
  <c r="AM693"/>
  <c r="AA695"/>
  <c r="AQ703"/>
  <c r="S707"/>
  <c r="Y709"/>
  <c r="M644"/>
  <c r="M441"/>
  <c r="Q644"/>
  <c r="Q441"/>
  <c r="U644"/>
  <c r="U441"/>
  <c r="Y644"/>
  <c r="Y441"/>
  <c r="AC644"/>
  <c r="AC441"/>
  <c r="AG644"/>
  <c r="AG441"/>
  <c r="AK644"/>
  <c r="AK441"/>
  <c r="AS644"/>
  <c r="AS441"/>
  <c r="AW644"/>
  <c r="AW441"/>
  <c r="N647"/>
  <c r="N444"/>
  <c r="R647"/>
  <c r="R444"/>
  <c r="V647"/>
  <c r="V444"/>
  <c r="Z647"/>
  <c r="Z444"/>
  <c r="AD647"/>
  <c r="AD444"/>
  <c r="AH647"/>
  <c r="AH444"/>
  <c r="AL647"/>
  <c r="AL444"/>
  <c r="AP647"/>
  <c r="AP444"/>
  <c r="AT647"/>
  <c r="AT444"/>
  <c r="Q648"/>
  <c r="Q445"/>
  <c r="U648"/>
  <c r="U445"/>
  <c r="Y648"/>
  <c r="Y445"/>
  <c r="AC648"/>
  <c r="AC445"/>
  <c r="AG648"/>
  <c r="AG445"/>
  <c r="AK648"/>
  <c r="AK445"/>
  <c r="AO648"/>
  <c r="AO445"/>
  <c r="AW648"/>
  <c r="AW445"/>
  <c r="N651"/>
  <c r="N448"/>
  <c r="R651"/>
  <c r="R448"/>
  <c r="V651"/>
  <c r="V448"/>
  <c r="Z651"/>
  <c r="Z448"/>
  <c r="AD651"/>
  <c r="AD448"/>
  <c r="AH651"/>
  <c r="AH448"/>
  <c r="AL651"/>
  <c r="AL448"/>
  <c r="AP651"/>
  <c r="AP448"/>
  <c r="AT651"/>
  <c r="AT448"/>
  <c r="L653"/>
  <c r="D44"/>
  <c r="M656"/>
  <c r="M453"/>
  <c r="E47"/>
  <c r="Q656"/>
  <c r="Q453"/>
  <c r="U656"/>
  <c r="U453"/>
  <c r="Y656"/>
  <c r="Y453"/>
  <c r="AC656"/>
  <c r="AC453"/>
  <c r="AG656"/>
  <c r="AG453"/>
  <c r="AK656"/>
  <c r="AK453"/>
  <c r="AO656"/>
  <c r="AO453"/>
  <c r="AS656"/>
  <c r="AS453"/>
  <c r="AW656"/>
  <c r="AW453"/>
  <c r="L658"/>
  <c r="L455"/>
  <c r="T658"/>
  <c r="T455"/>
  <c r="X658"/>
  <c r="X455"/>
  <c r="AB658"/>
  <c r="AB455"/>
  <c r="AF455"/>
  <c r="AF658"/>
  <c r="AJ658"/>
  <c r="AJ455"/>
  <c r="AN658"/>
  <c r="AN455"/>
  <c r="AR658"/>
  <c r="AR455"/>
  <c r="O659"/>
  <c r="O456"/>
  <c r="S659"/>
  <c r="S456"/>
  <c r="W659"/>
  <c r="W456"/>
  <c r="AA659"/>
  <c r="AA456"/>
  <c r="AE659"/>
  <c r="AE456"/>
  <c r="AI659"/>
  <c r="AI456"/>
  <c r="AM659"/>
  <c r="AM456"/>
  <c r="AQ659"/>
  <c r="AQ456"/>
  <c r="AU659"/>
  <c r="AU456"/>
  <c r="L660"/>
  <c r="L457"/>
  <c r="P660"/>
  <c r="P457"/>
  <c r="T457"/>
  <c r="T660"/>
  <c r="X660"/>
  <c r="X457"/>
  <c r="AB660"/>
  <c r="AB457"/>
  <c r="AF660"/>
  <c r="AF457"/>
  <c r="AN660"/>
  <c r="AN457"/>
  <c r="AR660"/>
  <c r="AR457"/>
  <c r="AV660"/>
  <c r="AV457"/>
  <c r="M661"/>
  <c r="M458"/>
  <c r="Q661"/>
  <c r="Q458"/>
  <c r="U661"/>
  <c r="U458"/>
  <c r="Y661"/>
  <c r="Y458"/>
  <c r="AC661"/>
  <c r="AC458"/>
  <c r="AG661"/>
  <c r="AG458"/>
  <c r="AK661"/>
  <c r="AK458"/>
  <c r="AO661"/>
  <c r="AO458"/>
  <c r="AS661"/>
  <c r="AS458"/>
  <c r="AW661"/>
  <c r="AW458"/>
  <c r="M663"/>
  <c r="M460"/>
  <c r="Q663"/>
  <c r="Q460"/>
  <c r="U663"/>
  <c r="U460"/>
  <c r="Y663"/>
  <c r="Y460"/>
  <c r="AC663"/>
  <c r="AC460"/>
  <c r="AG663"/>
  <c r="AG460"/>
  <c r="AK663"/>
  <c r="AK460"/>
  <c r="AO663"/>
  <c r="AO460"/>
  <c r="AS663"/>
  <c r="AS460"/>
  <c r="AW663"/>
  <c r="AW460"/>
  <c r="L665"/>
  <c r="D56"/>
  <c r="N692"/>
  <c r="N489"/>
  <c r="R692"/>
  <c r="R489"/>
  <c r="V692"/>
  <c r="V489"/>
  <c r="V82"/>
  <c r="Z692"/>
  <c r="Z489"/>
  <c r="Z82"/>
  <c r="AD692"/>
  <c r="AD489"/>
  <c r="AD82"/>
  <c r="AH692"/>
  <c r="AH489"/>
  <c r="AH82"/>
  <c r="AL692"/>
  <c r="AL489"/>
  <c r="AP692"/>
  <c r="AP489"/>
  <c r="AP82"/>
  <c r="AT692"/>
  <c r="AT489"/>
  <c r="AT82"/>
  <c r="L694"/>
  <c r="D85"/>
  <c r="O695"/>
  <c r="O492"/>
  <c r="S695"/>
  <c r="S492"/>
  <c r="W695"/>
  <c r="W492"/>
  <c r="AE695"/>
  <c r="AE492"/>
  <c r="AI695"/>
  <c r="AI492"/>
  <c r="AM695"/>
  <c r="AM492"/>
  <c r="AQ492"/>
  <c r="AQ695"/>
  <c r="AU695"/>
  <c r="AU492"/>
  <c r="L750"/>
  <c r="D141"/>
  <c r="AJ750"/>
  <c r="AJ547"/>
  <c r="N751"/>
  <c r="N548"/>
  <c r="N140"/>
  <c r="D140" s="1"/>
  <c r="R751"/>
  <c r="R548"/>
  <c r="R140"/>
  <c r="V751"/>
  <c r="V548"/>
  <c r="V140"/>
  <c r="Z751"/>
  <c r="Z548"/>
  <c r="Z140"/>
  <c r="AD751"/>
  <c r="AD548"/>
  <c r="AD140"/>
  <c r="AD546" s="1"/>
  <c r="AH751"/>
  <c r="AH548"/>
  <c r="AH140"/>
  <c r="AQ751"/>
  <c r="AQ548"/>
  <c r="AM754"/>
  <c r="AM551"/>
  <c r="AQ754"/>
  <c r="AQ551"/>
  <c r="AU754"/>
  <c r="AU551"/>
  <c r="N756"/>
  <c r="N553"/>
  <c r="V756"/>
  <c r="V553"/>
  <c r="AD756"/>
  <c r="AD553"/>
  <c r="AL756"/>
  <c r="AL553"/>
  <c r="AT756"/>
  <c r="AT553"/>
  <c r="M764"/>
  <c r="M561"/>
  <c r="E155"/>
  <c r="M153"/>
  <c r="Q764"/>
  <c r="Q561"/>
  <c r="Q153"/>
  <c r="U764"/>
  <c r="U561"/>
  <c r="U153"/>
  <c r="Y764"/>
  <c r="Y561"/>
  <c r="Y153"/>
  <c r="AC764"/>
  <c r="AC561"/>
  <c r="AC153"/>
  <c r="AG764"/>
  <c r="AG561"/>
  <c r="AG153"/>
  <c r="AK764"/>
  <c r="AK561"/>
  <c r="AK153"/>
  <c r="AO764"/>
  <c r="AO561"/>
  <c r="AO153"/>
  <c r="AS764"/>
  <c r="AS561"/>
  <c r="AS153"/>
  <c r="AW764"/>
  <c r="AW561"/>
  <c r="AW153"/>
  <c r="L765"/>
  <c r="L562"/>
  <c r="D156"/>
  <c r="T765"/>
  <c r="T562"/>
  <c r="AB765"/>
  <c r="AB562"/>
  <c r="AJ765"/>
  <c r="AJ562"/>
  <c r="AR765"/>
  <c r="AR562"/>
  <c r="O766"/>
  <c r="O563"/>
  <c r="W766"/>
  <c r="W563"/>
  <c r="AE766"/>
  <c r="AE563"/>
  <c r="AM766"/>
  <c r="AM563"/>
  <c r="AU766"/>
  <c r="AU563"/>
  <c r="N785"/>
  <c r="N582"/>
  <c r="R785"/>
  <c r="R582"/>
  <c r="V785"/>
  <c r="V582"/>
  <c r="Z785"/>
  <c r="Z582"/>
  <c r="AD785"/>
  <c r="AD582"/>
  <c r="AH785"/>
  <c r="AH582"/>
  <c r="AL785"/>
  <c r="AL582"/>
  <c r="AP785"/>
  <c r="AP582"/>
  <c r="AT785"/>
  <c r="AT582"/>
  <c r="M786"/>
  <c r="M583"/>
  <c r="E177"/>
  <c r="U786"/>
  <c r="U583"/>
  <c r="AC786"/>
  <c r="AC583"/>
  <c r="AK786"/>
  <c r="AK583"/>
  <c r="AS786"/>
  <c r="AS583"/>
  <c r="L787"/>
  <c r="L584"/>
  <c r="D178"/>
  <c r="P787"/>
  <c r="P584"/>
  <c r="T787"/>
  <c r="T584"/>
  <c r="X787"/>
  <c r="X584"/>
  <c r="AB787"/>
  <c r="AB584"/>
  <c r="AF787"/>
  <c r="AF584"/>
  <c r="AJ787"/>
  <c r="AJ584"/>
  <c r="AN787"/>
  <c r="AN584"/>
  <c r="AR787"/>
  <c r="AR584"/>
  <c r="AV787"/>
  <c r="AV584"/>
  <c r="R789"/>
  <c r="R586"/>
  <c r="Z789"/>
  <c r="Z586"/>
  <c r="AH789"/>
  <c r="AH586"/>
  <c r="AP789"/>
  <c r="AP586"/>
  <c r="M790"/>
  <c r="E181"/>
  <c r="Q790"/>
  <c r="Q587"/>
  <c r="Y790"/>
  <c r="Y587"/>
  <c r="AG790"/>
  <c r="AG587"/>
  <c r="AO790"/>
  <c r="AO587"/>
  <c r="AW790"/>
  <c r="AW587"/>
  <c r="L791"/>
  <c r="L588"/>
  <c r="D182"/>
  <c r="P791"/>
  <c r="P588"/>
  <c r="T791"/>
  <c r="T588"/>
  <c r="X791"/>
  <c r="X588"/>
  <c r="AB791"/>
  <c r="AB588"/>
  <c r="AF791"/>
  <c r="AF588"/>
  <c r="AJ791"/>
  <c r="AJ588"/>
  <c r="AN791"/>
  <c r="AN588"/>
  <c r="AR791"/>
  <c r="AR588"/>
  <c r="AV791"/>
  <c r="AV588"/>
  <c r="M805"/>
  <c r="M602"/>
  <c r="U805"/>
  <c r="U602"/>
  <c r="Y805"/>
  <c r="Y195"/>
  <c r="Y804" s="1"/>
  <c r="AC805"/>
  <c r="AC602"/>
  <c r="AC195"/>
  <c r="AK805"/>
  <c r="AK602"/>
  <c r="AK195"/>
  <c r="AK601" s="1"/>
  <c r="AS805"/>
  <c r="AS602"/>
  <c r="AS195"/>
  <c r="M806"/>
  <c r="M603"/>
  <c r="Q806"/>
  <c r="Q603"/>
  <c r="U806"/>
  <c r="U603"/>
  <c r="Y806"/>
  <c r="Y603"/>
  <c r="AC806"/>
  <c r="AC603"/>
  <c r="AG806"/>
  <c r="AG603"/>
  <c r="AK806"/>
  <c r="AK603"/>
  <c r="AO806"/>
  <c r="AO603"/>
  <c r="AS806"/>
  <c r="AS603"/>
  <c r="AW806"/>
  <c r="AW603"/>
  <c r="Q807"/>
  <c r="Q604"/>
  <c r="Y807"/>
  <c r="Y604"/>
  <c r="AG807"/>
  <c r="AG604"/>
  <c r="AO807"/>
  <c r="AO604"/>
  <c r="AW807"/>
  <c r="AW604"/>
  <c r="M808"/>
  <c r="M605"/>
  <c r="Q808"/>
  <c r="Q605"/>
  <c r="U808"/>
  <c r="U605"/>
  <c r="Y808"/>
  <c r="Y605"/>
  <c r="AC808"/>
  <c r="AC605"/>
  <c r="AG808"/>
  <c r="AG605"/>
  <c r="AK808"/>
  <c r="AK605"/>
  <c r="AO808"/>
  <c r="AO605"/>
  <c r="AS808"/>
  <c r="AS605"/>
  <c r="AW808"/>
  <c r="AW605"/>
  <c r="M809"/>
  <c r="M606"/>
  <c r="Q809"/>
  <c r="Q606"/>
  <c r="U809"/>
  <c r="U606"/>
  <c r="Y606"/>
  <c r="Y809"/>
  <c r="AC809"/>
  <c r="AC606"/>
  <c r="AG809"/>
  <c r="AG606"/>
  <c r="AK809"/>
  <c r="AK606"/>
  <c r="AO809"/>
  <c r="AO606"/>
  <c r="AS809"/>
  <c r="AS606"/>
  <c r="AW606"/>
  <c r="AW809"/>
  <c r="Q810"/>
  <c r="Q607"/>
  <c r="Y810"/>
  <c r="Y607"/>
  <c r="AG810"/>
  <c r="AG607"/>
  <c r="AO810"/>
  <c r="AO607"/>
  <c r="AW810"/>
  <c r="AW607"/>
  <c r="M811"/>
  <c r="M608"/>
  <c r="Q811"/>
  <c r="Q608"/>
  <c r="U811"/>
  <c r="U608"/>
  <c r="Y811"/>
  <c r="Y608"/>
  <c r="AC811"/>
  <c r="AC608"/>
  <c r="AG811"/>
  <c r="AG608"/>
  <c r="AO811"/>
  <c r="AO608"/>
  <c r="AW811"/>
  <c r="AW608"/>
  <c r="Q812"/>
  <c r="Q609"/>
  <c r="Y812"/>
  <c r="Y609"/>
  <c r="AG812"/>
  <c r="AG609"/>
  <c r="AO812"/>
  <c r="AO609"/>
  <c r="AW812"/>
  <c r="AW609"/>
  <c r="M813"/>
  <c r="M610"/>
  <c r="U813"/>
  <c r="U610"/>
  <c r="AC813"/>
  <c r="AC610"/>
  <c r="AK813"/>
  <c r="AK610"/>
  <c r="AS813"/>
  <c r="AS610"/>
  <c r="E37"/>
  <c r="O41"/>
  <c r="S41"/>
  <c r="W41"/>
  <c r="AA41"/>
  <c r="AE41"/>
  <c r="AI41"/>
  <c r="AM41"/>
  <c r="AQ41"/>
  <c r="AU41"/>
  <c r="E44"/>
  <c r="Y48"/>
  <c r="AO48"/>
  <c r="J53"/>
  <c r="N55"/>
  <c r="Y55"/>
  <c r="AD55"/>
  <c r="AO55"/>
  <c r="AT55"/>
  <c r="E56"/>
  <c r="L82"/>
  <c r="Q82"/>
  <c r="W82"/>
  <c r="AB82"/>
  <c r="AG82"/>
  <c r="AR82"/>
  <c r="AW82"/>
  <c r="Q140"/>
  <c r="Y140"/>
  <c r="AG140"/>
  <c r="AG749" s="1"/>
  <c r="AO140"/>
  <c r="AW140"/>
  <c r="AW749" s="1"/>
  <c r="L153"/>
  <c r="T153"/>
  <c r="AB153"/>
  <c r="AJ153"/>
  <c r="AR153"/>
  <c r="Q195"/>
  <c r="E620"/>
  <c r="E642"/>
  <c r="D646"/>
  <c r="D445"/>
  <c r="D456"/>
  <c r="D458"/>
  <c r="D663"/>
  <c r="D462"/>
  <c r="C667"/>
  <c r="D693"/>
  <c r="D492"/>
  <c r="E698"/>
  <c r="E700"/>
  <c r="E713"/>
  <c r="Q749"/>
  <c r="E764"/>
  <c r="E766"/>
  <c r="D585"/>
  <c r="D589"/>
  <c r="D609"/>
  <c r="Q442"/>
  <c r="Y442"/>
  <c r="AG442"/>
  <c r="AO442"/>
  <c r="AW442"/>
  <c r="AA443"/>
  <c r="AI443"/>
  <c r="AQ443"/>
  <c r="O445"/>
  <c r="W445"/>
  <c r="AE445"/>
  <c r="AM445"/>
  <c r="AU445"/>
  <c r="Q446"/>
  <c r="Y446"/>
  <c r="AO446"/>
  <c r="AW446"/>
  <c r="Q450"/>
  <c r="Y450"/>
  <c r="AG450"/>
  <c r="AO450"/>
  <c r="AW450"/>
  <c r="S451"/>
  <c r="AA451"/>
  <c r="AI451"/>
  <c r="AQ451"/>
  <c r="M452"/>
  <c r="U452"/>
  <c r="AC452"/>
  <c r="AK452"/>
  <c r="AS452"/>
  <c r="M456"/>
  <c r="U456"/>
  <c r="AC456"/>
  <c r="AK456"/>
  <c r="AS456"/>
  <c r="R459"/>
  <c r="Z459"/>
  <c r="AH459"/>
  <c r="AP459"/>
  <c r="P462"/>
  <c r="X462"/>
  <c r="AF462"/>
  <c r="AN462"/>
  <c r="AV462"/>
  <c r="R463"/>
  <c r="AH463"/>
  <c r="AP463"/>
  <c r="P489"/>
  <c r="X489"/>
  <c r="AF489"/>
  <c r="AN489"/>
  <c r="AV489"/>
  <c r="R490"/>
  <c r="Z490"/>
  <c r="AH490"/>
  <c r="AP490"/>
  <c r="L491"/>
  <c r="T491"/>
  <c r="AB491"/>
  <c r="AJ491"/>
  <c r="AR491"/>
  <c r="L495"/>
  <c r="T495"/>
  <c r="AB495"/>
  <c r="AJ495"/>
  <c r="AR495"/>
  <c r="R498"/>
  <c r="Z498"/>
  <c r="AH498"/>
  <c r="AP498"/>
  <c r="L499"/>
  <c r="T499"/>
  <c r="AB499"/>
  <c r="AJ499"/>
  <c r="AR499"/>
  <c r="Q502"/>
  <c r="Y502"/>
  <c r="AG502"/>
  <c r="AO502"/>
  <c r="AW502"/>
  <c r="O505"/>
  <c r="W505"/>
  <c r="AE505"/>
  <c r="AM505"/>
  <c r="AU505"/>
  <c r="Q506"/>
  <c r="AG506"/>
  <c r="AO506"/>
  <c r="AW506"/>
  <c r="O509"/>
  <c r="W509"/>
  <c r="AE509"/>
  <c r="AU509"/>
  <c r="P547"/>
  <c r="X547"/>
  <c r="AF547"/>
  <c r="R549"/>
  <c r="AH549"/>
  <c r="L550"/>
  <c r="AB550"/>
  <c r="AR550"/>
  <c r="Z553"/>
  <c r="AP553"/>
  <c r="Q562"/>
  <c r="AG562"/>
  <c r="AW562"/>
  <c r="AA563"/>
  <c r="AQ563"/>
  <c r="Z581"/>
  <c r="AP581"/>
  <c r="U587"/>
  <c r="AK587"/>
  <c r="Q602"/>
  <c r="AG602"/>
  <c r="AW602"/>
  <c r="U604"/>
  <c r="AK604"/>
  <c r="E608"/>
  <c r="U609"/>
  <c r="AK609"/>
  <c r="AP658"/>
  <c r="M709"/>
  <c r="AU792"/>
  <c r="AK811"/>
  <c r="M751"/>
  <c r="M548"/>
  <c r="Q751"/>
  <c r="Q548"/>
  <c r="Y751"/>
  <c r="Y548"/>
  <c r="AC751"/>
  <c r="AC548"/>
  <c r="AG751"/>
  <c r="AG548"/>
  <c r="AS751"/>
  <c r="AS548"/>
  <c r="AW751"/>
  <c r="AW548"/>
  <c r="L752"/>
  <c r="L549"/>
  <c r="P752"/>
  <c r="P549"/>
  <c r="T752"/>
  <c r="T549"/>
  <c r="X752"/>
  <c r="X549"/>
  <c r="AB752"/>
  <c r="AB549"/>
  <c r="AF752"/>
  <c r="AF549"/>
  <c r="AJ752"/>
  <c r="AJ549"/>
  <c r="AN752"/>
  <c r="AN549"/>
  <c r="AR752"/>
  <c r="AR549"/>
  <c r="AV752"/>
  <c r="AV549"/>
  <c r="M552"/>
  <c r="M755"/>
  <c r="U755"/>
  <c r="U552"/>
  <c r="Y755"/>
  <c r="Y552"/>
  <c r="AG755"/>
  <c r="AG552"/>
  <c r="AO755"/>
  <c r="AO552"/>
  <c r="AS552"/>
  <c r="AS755"/>
  <c r="L756"/>
  <c r="L553"/>
  <c r="P756"/>
  <c r="P553"/>
  <c r="T756"/>
  <c r="T553"/>
  <c r="X756"/>
  <c r="X553"/>
  <c r="AB756"/>
  <c r="AB553"/>
  <c r="AF756"/>
  <c r="AF553"/>
  <c r="AJ756"/>
  <c r="AJ553"/>
  <c r="AN756"/>
  <c r="AN553"/>
  <c r="AR756"/>
  <c r="AR553"/>
  <c r="AV756"/>
  <c r="AV553"/>
  <c r="L764"/>
  <c r="L561"/>
  <c r="P764"/>
  <c r="P561"/>
  <c r="T764"/>
  <c r="T561"/>
  <c r="X764"/>
  <c r="X561"/>
  <c r="AB764"/>
  <c r="AB561"/>
  <c r="AF764"/>
  <c r="AF561"/>
  <c r="AJ764"/>
  <c r="AJ561"/>
  <c r="AN764"/>
  <c r="AN561"/>
  <c r="AR764"/>
  <c r="AR561"/>
  <c r="AV764"/>
  <c r="AV561"/>
  <c r="O765"/>
  <c r="O562"/>
  <c r="S765"/>
  <c r="S562"/>
  <c r="W765"/>
  <c r="W562"/>
  <c r="AA765"/>
  <c r="AA562"/>
  <c r="AE765"/>
  <c r="AE562"/>
  <c r="AI765"/>
  <c r="AI562"/>
  <c r="AM765"/>
  <c r="AM562"/>
  <c r="AQ765"/>
  <c r="AQ562"/>
  <c r="AU765"/>
  <c r="AU562"/>
  <c r="O786"/>
  <c r="O583"/>
  <c r="W786"/>
  <c r="W583"/>
  <c r="AE786"/>
  <c r="AE583"/>
  <c r="AI786"/>
  <c r="AI583"/>
  <c r="AM786"/>
  <c r="AM583"/>
  <c r="AQ786"/>
  <c r="AQ583"/>
  <c r="AU786"/>
  <c r="AU583"/>
  <c r="L789"/>
  <c r="L586"/>
  <c r="P789"/>
  <c r="P586"/>
  <c r="T789"/>
  <c r="T586"/>
  <c r="X789"/>
  <c r="X586"/>
  <c r="AB789"/>
  <c r="AB586"/>
  <c r="AF789"/>
  <c r="AF586"/>
  <c r="AJ789"/>
  <c r="AJ586"/>
  <c r="AN789"/>
  <c r="AN586"/>
  <c r="AR789"/>
  <c r="AR586"/>
  <c r="AV789"/>
  <c r="AV586"/>
  <c r="O790"/>
  <c r="O587"/>
  <c r="S790"/>
  <c r="S587"/>
  <c r="W790"/>
  <c r="W587"/>
  <c r="AA790"/>
  <c r="AA587"/>
  <c r="AE790"/>
  <c r="AE587"/>
  <c r="AI790"/>
  <c r="AI587"/>
  <c r="AM790"/>
  <c r="AM587"/>
  <c r="AQ790"/>
  <c r="AQ587"/>
  <c r="AU790"/>
  <c r="AU587"/>
  <c r="O805"/>
  <c r="O602"/>
  <c r="S805"/>
  <c r="S602"/>
  <c r="W805"/>
  <c r="W602"/>
  <c r="AA805"/>
  <c r="AA602"/>
  <c r="AE805"/>
  <c r="AE602"/>
  <c r="AI805"/>
  <c r="AI602"/>
  <c r="AM805"/>
  <c r="AM602"/>
  <c r="AQ805"/>
  <c r="AQ602"/>
  <c r="AU805"/>
  <c r="AU602"/>
  <c r="O807"/>
  <c r="O604"/>
  <c r="S807"/>
  <c r="S604"/>
  <c r="W807"/>
  <c r="W604"/>
  <c r="AA807"/>
  <c r="AA604"/>
  <c r="AE807"/>
  <c r="AE604"/>
  <c r="AI807"/>
  <c r="AI604"/>
  <c r="AM807"/>
  <c r="AM604"/>
  <c r="AQ807"/>
  <c r="AQ604"/>
  <c r="AU807"/>
  <c r="AU604"/>
  <c r="O810"/>
  <c r="O607"/>
  <c r="W810"/>
  <c r="W607"/>
  <c r="AA810"/>
  <c r="AA607"/>
  <c r="AE810"/>
  <c r="AE607"/>
  <c r="AI810"/>
  <c r="AI607"/>
  <c r="AM810"/>
  <c r="AM607"/>
  <c r="AQ810"/>
  <c r="AQ607"/>
  <c r="AU810"/>
  <c r="AU607"/>
  <c r="O812"/>
  <c r="O609"/>
  <c r="S812"/>
  <c r="S609"/>
  <c r="W812"/>
  <c r="W609"/>
  <c r="AA812"/>
  <c r="AA609"/>
  <c r="AE812"/>
  <c r="AE609"/>
  <c r="AI812"/>
  <c r="AI609"/>
  <c r="AM812"/>
  <c r="AM609"/>
  <c r="AQ812"/>
  <c r="AQ609"/>
  <c r="AU812"/>
  <c r="AU609"/>
  <c r="O813"/>
  <c r="O610"/>
  <c r="S813"/>
  <c r="S610"/>
  <c r="W813"/>
  <c r="W610"/>
  <c r="AA813"/>
  <c r="AA610"/>
  <c r="AE813"/>
  <c r="AE610"/>
  <c r="AI813"/>
  <c r="AI610"/>
  <c r="AM813"/>
  <c r="AM610"/>
  <c r="AQ813"/>
  <c r="AQ610"/>
  <c r="AU813"/>
  <c r="AU610"/>
  <c r="E416"/>
  <c r="E440"/>
  <c r="D647"/>
  <c r="D446"/>
  <c r="D448"/>
  <c r="D457"/>
  <c r="E667"/>
  <c r="E496"/>
  <c r="E500"/>
  <c r="D705"/>
  <c r="D709"/>
  <c r="D508"/>
  <c r="O749"/>
  <c r="S749"/>
  <c r="W546"/>
  <c r="AA749"/>
  <c r="AE749"/>
  <c r="AM546"/>
  <c r="AQ749"/>
  <c r="AU749"/>
  <c r="D750"/>
  <c r="D752"/>
  <c r="D756"/>
  <c r="E765"/>
  <c r="D785"/>
  <c r="D602"/>
  <c r="D807"/>
  <c r="D606"/>
  <c r="D610"/>
  <c r="M451"/>
  <c r="Q451"/>
  <c r="U451"/>
  <c r="Y451"/>
  <c r="AC451"/>
  <c r="AG451"/>
  <c r="AK451"/>
  <c r="AO451"/>
  <c r="AS451"/>
  <c r="AW451"/>
  <c r="M455"/>
  <c r="Q455"/>
  <c r="U455"/>
  <c r="Y455"/>
  <c r="AC455"/>
  <c r="AG455"/>
  <c r="AK455"/>
  <c r="AO455"/>
  <c r="AS455"/>
  <c r="AW455"/>
  <c r="N458"/>
  <c r="R458"/>
  <c r="V458"/>
  <c r="Z458"/>
  <c r="AH458"/>
  <c r="AL458"/>
  <c r="AP458"/>
  <c r="AT458"/>
  <c r="N462"/>
  <c r="R462"/>
  <c r="V462"/>
  <c r="Z462"/>
  <c r="AD462"/>
  <c r="AH462"/>
  <c r="AP462"/>
  <c r="AT462"/>
  <c r="L490"/>
  <c r="P490"/>
  <c r="T490"/>
  <c r="X490"/>
  <c r="AB490"/>
  <c r="AF490"/>
  <c r="AJ490"/>
  <c r="AN490"/>
  <c r="AR490"/>
  <c r="AV490"/>
  <c r="N491"/>
  <c r="R491"/>
  <c r="V491"/>
  <c r="Z491"/>
  <c r="AD491"/>
  <c r="AH491"/>
  <c r="AL491"/>
  <c r="AP491"/>
  <c r="AT491"/>
  <c r="N495"/>
  <c r="R495"/>
  <c r="V495"/>
  <c r="Z495"/>
  <c r="AD495"/>
  <c r="AH495"/>
  <c r="AL495"/>
  <c r="AP495"/>
  <c r="AT495"/>
  <c r="L498"/>
  <c r="P498"/>
  <c r="T498"/>
  <c r="X498"/>
  <c r="AB498"/>
  <c r="AF498"/>
  <c r="AJ498"/>
  <c r="AN498"/>
  <c r="AR498"/>
  <c r="AV498"/>
  <c r="N499"/>
  <c r="R499"/>
  <c r="V499"/>
  <c r="Z499"/>
  <c r="AD499"/>
  <c r="AH499"/>
  <c r="AL499"/>
  <c r="AP499"/>
  <c r="AT499"/>
  <c r="O502"/>
  <c r="S502"/>
  <c r="W502"/>
  <c r="AA502"/>
  <c r="AI502"/>
  <c r="AM502"/>
  <c r="AQ502"/>
  <c r="AU502"/>
  <c r="Q505"/>
  <c r="U505"/>
  <c r="Y505"/>
  <c r="AC505"/>
  <c r="AG505"/>
  <c r="AK505"/>
  <c r="AO505"/>
  <c r="AS505"/>
  <c r="AW505"/>
  <c r="O506"/>
  <c r="S506"/>
  <c r="W506"/>
  <c r="AA506"/>
  <c r="AE506"/>
  <c r="AI506"/>
  <c r="AM506"/>
  <c r="AQ506"/>
  <c r="AU506"/>
  <c r="M509"/>
  <c r="Q509"/>
  <c r="U509"/>
  <c r="Y509"/>
  <c r="AC509"/>
  <c r="AG509"/>
  <c r="AK509"/>
  <c r="AO509"/>
  <c r="AS509"/>
  <c r="AW509"/>
  <c r="N547"/>
  <c r="R547"/>
  <c r="V547"/>
  <c r="Z547"/>
  <c r="AD547"/>
  <c r="AH547"/>
  <c r="AP547"/>
  <c r="L548"/>
  <c r="T548"/>
  <c r="AB548"/>
  <c r="AJ548"/>
  <c r="AR548"/>
  <c r="R551"/>
  <c r="Z551"/>
  <c r="AH551"/>
  <c r="AP551"/>
  <c r="L552"/>
  <c r="T552"/>
  <c r="AB552"/>
  <c r="AJ552"/>
  <c r="AR552"/>
  <c r="Q560"/>
  <c r="Y560"/>
  <c r="AG560"/>
  <c r="AO560"/>
  <c r="AW560"/>
  <c r="S561"/>
  <c r="AA561"/>
  <c r="AI561"/>
  <c r="AQ561"/>
  <c r="S582"/>
  <c r="AA582"/>
  <c r="AI582"/>
  <c r="AQ582"/>
  <c r="N584"/>
  <c r="V584"/>
  <c r="AD584"/>
  <c r="AL584"/>
  <c r="AT584"/>
  <c r="P585"/>
  <c r="X585"/>
  <c r="AF585"/>
  <c r="AN585"/>
  <c r="AV585"/>
  <c r="N588"/>
  <c r="V588"/>
  <c r="AD588"/>
  <c r="AL588"/>
  <c r="AT588"/>
  <c r="P589"/>
  <c r="X589"/>
  <c r="AF589"/>
  <c r="AN589"/>
  <c r="AV589"/>
  <c r="R603"/>
  <c r="Z603"/>
  <c r="AH603"/>
  <c r="AP603"/>
  <c r="N605"/>
  <c r="V605"/>
  <c r="AD605"/>
  <c r="AL605"/>
  <c r="AT605"/>
  <c r="O606"/>
  <c r="W606"/>
  <c r="AE606"/>
  <c r="AM606"/>
  <c r="AU606"/>
  <c r="R608"/>
  <c r="Z608"/>
  <c r="AH608"/>
  <c r="AP608"/>
  <c r="AD653"/>
  <c r="AC692"/>
  <c r="AK696"/>
  <c r="M700"/>
  <c r="AS700"/>
  <c r="AM701"/>
  <c r="U704"/>
  <c r="U751"/>
  <c r="AU752"/>
  <c r="W756"/>
  <c r="AC791"/>
  <c r="S810"/>
  <c r="S752"/>
  <c r="S549"/>
  <c r="W752"/>
  <c r="W549"/>
  <c r="AA752"/>
  <c r="AA549"/>
  <c r="AE549"/>
  <c r="AE752"/>
  <c r="AM752"/>
  <c r="AM549"/>
  <c r="AQ752"/>
  <c r="AQ549"/>
  <c r="N753"/>
  <c r="N550"/>
  <c r="R753"/>
  <c r="R550"/>
  <c r="V753"/>
  <c r="V550"/>
  <c r="Z753"/>
  <c r="Z550"/>
  <c r="AD753"/>
  <c r="AD550"/>
  <c r="AH753"/>
  <c r="AH550"/>
  <c r="AL753"/>
  <c r="AL550"/>
  <c r="AP753"/>
  <c r="AP550"/>
  <c r="AT753"/>
  <c r="AT550"/>
  <c r="O756"/>
  <c r="O553"/>
  <c r="S756"/>
  <c r="S553"/>
  <c r="AA756"/>
  <c r="AA553"/>
  <c r="AE756"/>
  <c r="AE553"/>
  <c r="AI756"/>
  <c r="AI553"/>
  <c r="AM553"/>
  <c r="AM756"/>
  <c r="AU756"/>
  <c r="AU553"/>
  <c r="N765"/>
  <c r="N562"/>
  <c r="R765"/>
  <c r="R562"/>
  <c r="V765"/>
  <c r="V562"/>
  <c r="Z765"/>
  <c r="Z562"/>
  <c r="AD765"/>
  <c r="AD562"/>
  <c r="AH765"/>
  <c r="AH562"/>
  <c r="AL765"/>
  <c r="AL562"/>
  <c r="AP765"/>
  <c r="AP562"/>
  <c r="AT765"/>
  <c r="AT562"/>
  <c r="M766"/>
  <c r="M563"/>
  <c r="Q766"/>
  <c r="Q563"/>
  <c r="U766"/>
  <c r="U563"/>
  <c r="Y766"/>
  <c r="Y563"/>
  <c r="AC766"/>
  <c r="AC563"/>
  <c r="AG766"/>
  <c r="AG563"/>
  <c r="AK766"/>
  <c r="AK563"/>
  <c r="AO766"/>
  <c r="AO563"/>
  <c r="AS766"/>
  <c r="AS563"/>
  <c r="AW766"/>
  <c r="AW563"/>
  <c r="M787"/>
  <c r="M584"/>
  <c r="Q787"/>
  <c r="Q584"/>
  <c r="U787"/>
  <c r="U584"/>
  <c r="Y787"/>
  <c r="Y584"/>
  <c r="AC787"/>
  <c r="AC584"/>
  <c r="AG787"/>
  <c r="AG584"/>
  <c r="AK787"/>
  <c r="AK584"/>
  <c r="AO787"/>
  <c r="AO584"/>
  <c r="AW787"/>
  <c r="AW584"/>
  <c r="N790"/>
  <c r="N587"/>
  <c r="R790"/>
  <c r="R587"/>
  <c r="V790"/>
  <c r="V587"/>
  <c r="Z790"/>
  <c r="Z587"/>
  <c r="AD790"/>
  <c r="AD587"/>
  <c r="AH790"/>
  <c r="AH587"/>
  <c r="AL790"/>
  <c r="AL587"/>
  <c r="AP790"/>
  <c r="AP587"/>
  <c r="AT790"/>
  <c r="AT587"/>
  <c r="M791"/>
  <c r="M588"/>
  <c r="Q791"/>
  <c r="Q588"/>
  <c r="Y791"/>
  <c r="Y588"/>
  <c r="AG791"/>
  <c r="AG588"/>
  <c r="AK791"/>
  <c r="AK588"/>
  <c r="AO791"/>
  <c r="AO588"/>
  <c r="AS791"/>
  <c r="AS588"/>
  <c r="AW791"/>
  <c r="AW588"/>
  <c r="N805"/>
  <c r="N602"/>
  <c r="R805"/>
  <c r="R602"/>
  <c r="V805"/>
  <c r="V602"/>
  <c r="Z805"/>
  <c r="Z602"/>
  <c r="AD805"/>
  <c r="AD602"/>
  <c r="AH805"/>
  <c r="AH602"/>
  <c r="AL805"/>
  <c r="AL602"/>
  <c r="AP805"/>
  <c r="AP602"/>
  <c r="AT805"/>
  <c r="AT602"/>
  <c r="N807"/>
  <c r="N604"/>
  <c r="R807"/>
  <c r="R604"/>
  <c r="V807"/>
  <c r="V604"/>
  <c r="Z807"/>
  <c r="Z604"/>
  <c r="AD807"/>
  <c r="AD604"/>
  <c r="AH807"/>
  <c r="AH604"/>
  <c r="AL807"/>
  <c r="AL604"/>
  <c r="AP807"/>
  <c r="AP604"/>
  <c r="AT807"/>
  <c r="AT604"/>
  <c r="N809"/>
  <c r="N606"/>
  <c r="R809"/>
  <c r="R606"/>
  <c r="V809"/>
  <c r="V606"/>
  <c r="Z809"/>
  <c r="Z606"/>
  <c r="AD809"/>
  <c r="AD606"/>
  <c r="AH809"/>
  <c r="AH606"/>
  <c r="AL809"/>
  <c r="AL606"/>
  <c r="AP809"/>
  <c r="AP606"/>
  <c r="AT809"/>
  <c r="AT606"/>
  <c r="N812"/>
  <c r="N609"/>
  <c r="R812"/>
  <c r="R609"/>
  <c r="V812"/>
  <c r="V609"/>
  <c r="Z812"/>
  <c r="Z609"/>
  <c r="AD812"/>
  <c r="AD609"/>
  <c r="AH812"/>
  <c r="AH609"/>
  <c r="AL812"/>
  <c r="AL609"/>
  <c r="AP812"/>
  <c r="AP609"/>
  <c r="AT812"/>
  <c r="AT609"/>
  <c r="E205"/>
  <c r="D639"/>
  <c r="D438"/>
  <c r="D440"/>
  <c r="E443"/>
  <c r="E456"/>
  <c r="E661"/>
  <c r="E460"/>
  <c r="E665"/>
  <c r="D464"/>
  <c r="E492"/>
  <c r="D701"/>
  <c r="D500"/>
  <c r="V749"/>
  <c r="AL749"/>
  <c r="E788"/>
  <c r="E792"/>
  <c r="E605"/>
  <c r="E609"/>
  <c r="R450"/>
  <c r="V450"/>
  <c r="Z450"/>
  <c r="AH450"/>
  <c r="AL450"/>
  <c r="AP450"/>
  <c r="Q489"/>
  <c r="U489"/>
  <c r="Y489"/>
  <c r="AG489"/>
  <c r="AK489"/>
  <c r="AO489"/>
  <c r="AW489"/>
  <c r="AQ490"/>
  <c r="AU490"/>
  <c r="M493"/>
  <c r="Q493"/>
  <c r="Y493"/>
  <c r="AC493"/>
  <c r="AG493"/>
  <c r="AO493"/>
  <c r="AS493"/>
  <c r="AW493"/>
  <c r="Q497"/>
  <c r="U497"/>
  <c r="Y497"/>
  <c r="AG497"/>
  <c r="AK497"/>
  <c r="AO497"/>
  <c r="AW497"/>
  <c r="O498"/>
  <c r="S498"/>
  <c r="AA498"/>
  <c r="AE498"/>
  <c r="AI498"/>
  <c r="AQ498"/>
  <c r="AU498"/>
  <c r="M501"/>
  <c r="Q501"/>
  <c r="Y501"/>
  <c r="AC501"/>
  <c r="AG501"/>
  <c r="AO501"/>
  <c r="AS501"/>
  <c r="AW501"/>
  <c r="N504"/>
  <c r="R504"/>
  <c r="V504"/>
  <c r="Z504"/>
  <c r="AD504"/>
  <c r="AH504"/>
  <c r="AL504"/>
  <c r="AP504"/>
  <c r="AT504"/>
  <c r="L505"/>
  <c r="P505"/>
  <c r="T505"/>
  <c r="X505"/>
  <c r="AB505"/>
  <c r="AF505"/>
  <c r="AJ505"/>
  <c r="AN505"/>
  <c r="AR505"/>
  <c r="AV505"/>
  <c r="N508"/>
  <c r="R508"/>
  <c r="V508"/>
  <c r="Z508"/>
  <c r="AD508"/>
  <c r="AH508"/>
  <c r="AL508"/>
  <c r="AP508"/>
  <c r="AT508"/>
  <c r="L509"/>
  <c r="P509"/>
  <c r="T509"/>
  <c r="X509"/>
  <c r="AB509"/>
  <c r="AF509"/>
  <c r="AJ509"/>
  <c r="AN509"/>
  <c r="AR509"/>
  <c r="AV509"/>
  <c r="M547"/>
  <c r="Q547"/>
  <c r="U547"/>
  <c r="Y547"/>
  <c r="AC547"/>
  <c r="AG547"/>
  <c r="AO547"/>
  <c r="AW547"/>
  <c r="O550"/>
  <c r="W550"/>
  <c r="AE550"/>
  <c r="AM550"/>
  <c r="AU550"/>
  <c r="Q551"/>
  <c r="Y551"/>
  <c r="AG551"/>
  <c r="AO551"/>
  <c r="AW551"/>
  <c r="P560"/>
  <c r="X560"/>
  <c r="AF560"/>
  <c r="AN560"/>
  <c r="AV560"/>
  <c r="N563"/>
  <c r="V563"/>
  <c r="AD563"/>
  <c r="AL563"/>
  <c r="AT563"/>
  <c r="P582"/>
  <c r="X582"/>
  <c r="AF582"/>
  <c r="AN582"/>
  <c r="AV582"/>
  <c r="R583"/>
  <c r="Z583"/>
  <c r="AH583"/>
  <c r="AP583"/>
  <c r="M585"/>
  <c r="U585"/>
  <c r="AC585"/>
  <c r="AK585"/>
  <c r="AS585"/>
  <c r="O586"/>
  <c r="W586"/>
  <c r="AE586"/>
  <c r="AM586"/>
  <c r="AU586"/>
  <c r="M589"/>
  <c r="U589"/>
  <c r="AC589"/>
  <c r="AK589"/>
  <c r="AS589"/>
  <c r="O603"/>
  <c r="W603"/>
  <c r="AE603"/>
  <c r="AM603"/>
  <c r="AU603"/>
  <c r="S605"/>
  <c r="AA605"/>
  <c r="AI605"/>
  <c r="AQ605"/>
  <c r="N607"/>
  <c r="V607"/>
  <c r="AD607"/>
  <c r="AL607"/>
  <c r="AT607"/>
  <c r="O608"/>
  <c r="W608"/>
  <c r="AE608"/>
  <c r="AM608"/>
  <c r="AU608"/>
  <c r="R610"/>
  <c r="Z610"/>
  <c r="AH610"/>
  <c r="AP610"/>
  <c r="X611"/>
  <c r="AI752"/>
  <c r="AW755"/>
  <c r="AS787"/>
  <c r="U791"/>
  <c r="C270" i="108"/>
  <c r="I253" i="82"/>
  <c r="E438"/>
  <c r="E495"/>
  <c r="D553"/>
  <c r="D619"/>
  <c r="E660"/>
  <c r="E663"/>
  <c r="P749"/>
  <c r="D764"/>
  <c r="C240"/>
  <c r="C259"/>
  <c r="J259" s="1"/>
  <c r="C289"/>
  <c r="J289" s="1"/>
  <c r="C297"/>
  <c r="C305"/>
  <c r="C350"/>
  <c r="J350" s="1"/>
  <c r="K354"/>
  <c r="C358"/>
  <c r="I358" s="1"/>
  <c r="C362"/>
  <c r="E417"/>
  <c r="D496"/>
  <c r="S546"/>
  <c r="D547"/>
  <c r="C567"/>
  <c r="E585"/>
  <c r="E588"/>
  <c r="E604"/>
  <c r="D643"/>
  <c r="D651"/>
  <c r="D661"/>
  <c r="D703"/>
  <c r="AN749"/>
  <c r="C257"/>
  <c r="C460" s="1"/>
  <c r="C295"/>
  <c r="C303"/>
  <c r="C348"/>
  <c r="K352"/>
  <c r="C356"/>
  <c r="D436"/>
  <c r="D444"/>
  <c r="D563"/>
  <c r="D699"/>
  <c r="AF749"/>
  <c r="D805"/>
  <c r="C244"/>
  <c r="C255"/>
  <c r="C285"/>
  <c r="C346"/>
  <c r="C360"/>
  <c r="I360" s="1"/>
  <c r="C366"/>
  <c r="D437"/>
  <c r="D452"/>
  <c r="D460"/>
  <c r="AI546"/>
  <c r="D659"/>
  <c r="D695"/>
  <c r="D711"/>
  <c r="X749"/>
  <c r="E789"/>
  <c r="E808"/>
  <c r="L432" i="84"/>
  <c r="L585"/>
  <c r="AJ327"/>
  <c r="AF587"/>
  <c r="AL606"/>
  <c r="R307"/>
  <c r="D162"/>
  <c r="D468" s="1"/>
  <c r="D166"/>
  <c r="D472" s="1"/>
  <c r="D170"/>
  <c r="M174"/>
  <c r="M306" s="1"/>
  <c r="U174"/>
  <c r="U307" s="1"/>
  <c r="AD174"/>
  <c r="AL174"/>
  <c r="AT174"/>
  <c r="AT307" s="1"/>
  <c r="C177"/>
  <c r="C181"/>
  <c r="C185"/>
  <c r="C196"/>
  <c r="C200"/>
  <c r="C214"/>
  <c r="AB216"/>
  <c r="C228"/>
  <c r="C534" s="1"/>
  <c r="C242"/>
  <c r="AB244"/>
  <c r="P279"/>
  <c r="X279"/>
  <c r="X432" s="1"/>
  <c r="AA279"/>
  <c r="AA329"/>
  <c r="AA338"/>
  <c r="AN341"/>
  <c r="P347"/>
  <c r="AV347"/>
  <c r="AH356"/>
  <c r="AB361"/>
  <c r="AC363"/>
  <c r="W369"/>
  <c r="AF377"/>
  <c r="J382"/>
  <c r="AP382"/>
  <c r="AF391"/>
  <c r="AJ397"/>
  <c r="AB401"/>
  <c r="AB411"/>
  <c r="V418"/>
  <c r="AB421"/>
  <c r="AT432"/>
  <c r="AH434"/>
  <c r="AB472"/>
  <c r="P480"/>
  <c r="AB491"/>
  <c r="Z500"/>
  <c r="V522"/>
  <c r="V550"/>
  <c r="AR585"/>
  <c r="AD606"/>
  <c r="AJ307"/>
  <c r="W382"/>
  <c r="AB425"/>
  <c r="AT434"/>
  <c r="AH544"/>
  <c r="AH307"/>
  <c r="AB188"/>
  <c r="D190"/>
  <c r="D496" s="1"/>
  <c r="AB203"/>
  <c r="D208"/>
  <c r="AA210"/>
  <c r="D218"/>
  <c r="D222"/>
  <c r="AA224"/>
  <c r="D232"/>
  <c r="D538" s="1"/>
  <c r="D236"/>
  <c r="AA238"/>
  <c r="D246"/>
  <c r="D250"/>
  <c r="D254"/>
  <c r="D258"/>
  <c r="D268"/>
  <c r="D574" s="1"/>
  <c r="D272"/>
  <c r="D578" s="1"/>
  <c r="D276"/>
  <c r="D582" s="1"/>
  <c r="AB279"/>
  <c r="C291"/>
  <c r="Q306"/>
  <c r="U306"/>
  <c r="AD306"/>
  <c r="AH306"/>
  <c r="AT306"/>
  <c r="AB300"/>
  <c r="D302"/>
  <c r="D303"/>
  <c r="AA330"/>
  <c r="AF341"/>
  <c r="AN347"/>
  <c r="U363"/>
  <c r="AB375"/>
  <c r="AH382"/>
  <c r="AB389"/>
  <c r="AB407"/>
  <c r="AP418"/>
  <c r="AP432"/>
  <c r="AD434"/>
  <c r="AB455"/>
  <c r="AN509"/>
  <c r="AP516"/>
  <c r="AB531"/>
  <c r="N550"/>
  <c r="AV307"/>
  <c r="V306"/>
  <c r="U341"/>
  <c r="AB593"/>
  <c r="V606"/>
  <c r="P307"/>
  <c r="T307"/>
  <c r="X307"/>
  <c r="AA174"/>
  <c r="AF174"/>
  <c r="AF306" s="1"/>
  <c r="AB306" s="1"/>
  <c r="AN174"/>
  <c r="AN480" s="1"/>
  <c r="AV174"/>
  <c r="C179"/>
  <c r="C183"/>
  <c r="C187"/>
  <c r="C198"/>
  <c r="C202"/>
  <c r="C212"/>
  <c r="C226"/>
  <c r="C240"/>
  <c r="J279"/>
  <c r="J306" s="1"/>
  <c r="N279"/>
  <c r="N306" s="1"/>
  <c r="R279"/>
  <c r="R585" s="1"/>
  <c r="V279"/>
  <c r="V585" s="1"/>
  <c r="Z279"/>
  <c r="D291"/>
  <c r="AG306"/>
  <c r="AK306"/>
  <c r="C300"/>
  <c r="D305"/>
  <c r="D611" s="1"/>
  <c r="AL306"/>
  <c r="O313"/>
  <c r="AB331"/>
  <c r="AC341"/>
  <c r="AK347"/>
  <c r="W356"/>
  <c r="AB359"/>
  <c r="AN363"/>
  <c r="AU369"/>
  <c r="AE382"/>
  <c r="U391"/>
  <c r="O397"/>
  <c r="AB403"/>
  <c r="AL418"/>
  <c r="AB429"/>
  <c r="R434"/>
  <c r="P466"/>
  <c r="AB483"/>
  <c r="J516"/>
  <c r="R530"/>
  <c r="AF535"/>
  <c r="AB547"/>
  <c r="X571"/>
  <c r="AB589"/>
  <c r="N606"/>
  <c r="AT606"/>
  <c r="D70" i="67"/>
  <c r="AE95"/>
  <c r="AI95"/>
  <c r="AM95"/>
  <c r="AQ95"/>
  <c r="AU95"/>
  <c r="AA57"/>
  <c r="C57" s="1"/>
  <c r="AB65"/>
  <c r="D65" s="1"/>
  <c r="AA70"/>
  <c r="C70" s="1"/>
  <c r="AB77"/>
  <c r="D77" s="1"/>
  <c r="AH95"/>
  <c r="AL95"/>
  <c r="AP95"/>
  <c r="AT95"/>
  <c r="AA65"/>
  <c r="C65" s="1"/>
  <c r="C77"/>
  <c r="AG95"/>
  <c r="AK95"/>
  <c r="AO95"/>
  <c r="AS95"/>
  <c r="L95"/>
  <c r="P95"/>
  <c r="T95"/>
  <c r="X95"/>
  <c r="J95"/>
  <c r="N95"/>
  <c r="R95"/>
  <c r="V95"/>
  <c r="Z95"/>
  <c r="K95"/>
  <c r="O95"/>
  <c r="S95"/>
  <c r="W95"/>
  <c r="AF95"/>
  <c r="AJ95"/>
  <c r="AN95"/>
  <c r="AR95"/>
  <c r="AV95"/>
  <c r="C29" i="68"/>
  <c r="K29" s="1"/>
  <c r="AV40"/>
  <c r="AP54"/>
  <c r="C28"/>
  <c r="K28" s="1"/>
  <c r="R38"/>
  <c r="AP38"/>
  <c r="AD54"/>
  <c r="C18" i="108"/>
  <c r="L63"/>
  <c r="Q63" s="1"/>
  <c r="C22" i="68"/>
  <c r="C7" i="108" s="1"/>
  <c r="C27" i="68"/>
  <c r="K30"/>
  <c r="I30" s="1"/>
  <c r="AJ40"/>
  <c r="BH40"/>
  <c r="AD42"/>
  <c r="R54"/>
  <c r="R55"/>
  <c r="AP55"/>
  <c r="BN55"/>
  <c r="AM56"/>
  <c r="C14" i="108"/>
  <c r="J47"/>
  <c r="AA47" s="1"/>
  <c r="L57"/>
  <c r="Q57" s="1"/>
  <c r="AD38" i="68"/>
  <c r="E40"/>
  <c r="R42"/>
  <c r="C10" i="108"/>
  <c r="C26"/>
  <c r="J45"/>
  <c r="AA45" s="1"/>
  <c r="L48"/>
  <c r="Q48" s="1"/>
  <c r="J51"/>
  <c r="AA51" s="1"/>
  <c r="J58"/>
  <c r="AA58" s="1"/>
  <c r="L61"/>
  <c r="Q61" s="1"/>
  <c r="J49"/>
  <c r="AA49" s="1"/>
  <c r="M52"/>
  <c r="AU52" s="1"/>
  <c r="R804" i="82"/>
  <c r="R601"/>
  <c r="AH804"/>
  <c r="AH601"/>
  <c r="K369"/>
  <c r="K373"/>
  <c r="J373"/>
  <c r="K389"/>
  <c r="J389"/>
  <c r="K397"/>
  <c r="J397"/>
  <c r="J225"/>
  <c r="K217"/>
  <c r="J217"/>
  <c r="J230"/>
  <c r="K230"/>
  <c r="C284" i="108"/>
  <c r="E814" i="82"/>
  <c r="E611"/>
  <c r="AP804"/>
  <c r="AP601"/>
  <c r="V814"/>
  <c r="V611"/>
  <c r="AL814"/>
  <c r="AL611"/>
  <c r="AP814"/>
  <c r="AP611"/>
  <c r="E449"/>
  <c r="E652"/>
  <c r="C286" i="108"/>
  <c r="I248" i="82"/>
  <c r="C455"/>
  <c r="C242" i="108"/>
  <c r="I252" i="82"/>
  <c r="C658"/>
  <c r="C245" i="108"/>
  <c r="C663" i="82"/>
  <c r="C227" i="108"/>
  <c r="C229"/>
  <c r="C235"/>
  <c r="AO749" i="82"/>
  <c r="AO546"/>
  <c r="E786"/>
  <c r="K380"/>
  <c r="E583"/>
  <c r="D791"/>
  <c r="D588"/>
  <c r="E810"/>
  <c r="E607"/>
  <c r="E622"/>
  <c r="E419"/>
  <c r="E639"/>
  <c r="C264" i="108"/>
  <c r="E444" i="82"/>
  <c r="E651"/>
  <c r="E448"/>
  <c r="C285" i="108"/>
  <c r="D656" i="82"/>
  <c r="D453"/>
  <c r="E769"/>
  <c r="E566"/>
  <c r="J372"/>
  <c r="C372"/>
  <c r="D583"/>
  <c r="C380"/>
  <c r="J380" s="1"/>
  <c r="D786"/>
  <c r="C404"/>
  <c r="J404" s="1"/>
  <c r="M804"/>
  <c r="M601"/>
  <c r="X804"/>
  <c r="X601"/>
  <c r="AC804"/>
  <c r="AC601"/>
  <c r="AN804"/>
  <c r="AN601"/>
  <c r="AS804"/>
  <c r="AS601"/>
  <c r="L814"/>
  <c r="L611"/>
  <c r="P814"/>
  <c r="P611"/>
  <c r="T814"/>
  <c r="T611"/>
  <c r="AB814"/>
  <c r="AB611"/>
  <c r="AF814"/>
  <c r="AF611"/>
  <c r="AJ814"/>
  <c r="AJ611"/>
  <c r="AR814"/>
  <c r="AR611"/>
  <c r="AV814"/>
  <c r="AV611"/>
  <c r="D621"/>
  <c r="C215"/>
  <c r="K215" s="1"/>
  <c r="E638"/>
  <c r="E435"/>
  <c r="E654"/>
  <c r="E451"/>
  <c r="E658"/>
  <c r="E455"/>
  <c r="E666"/>
  <c r="E463"/>
  <c r="E692"/>
  <c r="E489"/>
  <c r="E694"/>
  <c r="E491"/>
  <c r="E696"/>
  <c r="E493"/>
  <c r="E499"/>
  <c r="E702"/>
  <c r="E704"/>
  <c r="E501"/>
  <c r="E706"/>
  <c r="E503"/>
  <c r="E708"/>
  <c r="E505"/>
  <c r="E710"/>
  <c r="E507"/>
  <c r="E712"/>
  <c r="E509"/>
  <c r="D548"/>
  <c r="D751"/>
  <c r="C345"/>
  <c r="J345" s="1"/>
  <c r="D753"/>
  <c r="D550"/>
  <c r="C347"/>
  <c r="J347" s="1"/>
  <c r="D552"/>
  <c r="C349"/>
  <c r="D755"/>
  <c r="J351"/>
  <c r="C351"/>
  <c r="J353"/>
  <c r="C353"/>
  <c r="J355"/>
  <c r="C355"/>
  <c r="D763"/>
  <c r="C357"/>
  <c r="J357" s="1"/>
  <c r="D765"/>
  <c r="C359"/>
  <c r="J359" s="1"/>
  <c r="D562"/>
  <c r="C361"/>
  <c r="J361" s="1"/>
  <c r="D769"/>
  <c r="J363"/>
  <c r="C363"/>
  <c r="D771"/>
  <c r="D568"/>
  <c r="J365"/>
  <c r="C365"/>
  <c r="D787"/>
  <c r="D584"/>
  <c r="E790"/>
  <c r="E806"/>
  <c r="D811"/>
  <c r="D608"/>
  <c r="K227"/>
  <c r="K232"/>
  <c r="K240"/>
  <c r="K248"/>
  <c r="J263"/>
  <c r="J265"/>
  <c r="J271"/>
  <c r="J273"/>
  <c r="J279"/>
  <c r="J283"/>
  <c r="J285"/>
  <c r="J301"/>
  <c r="J303"/>
  <c r="J337"/>
  <c r="J339"/>
  <c r="J341"/>
  <c r="K372"/>
  <c r="AD611"/>
  <c r="N195"/>
  <c r="AT195"/>
  <c r="J211"/>
  <c r="I211" s="1"/>
  <c r="J222"/>
  <c r="J226"/>
  <c r="J227"/>
  <c r="J247"/>
  <c r="J248"/>
  <c r="I255"/>
  <c r="I281"/>
  <c r="I299"/>
  <c r="I307"/>
  <c r="I321"/>
  <c r="I323"/>
  <c r="I325"/>
  <c r="I327"/>
  <c r="I329"/>
  <c r="I331"/>
  <c r="I333"/>
  <c r="I337"/>
  <c r="I339"/>
  <c r="C377"/>
  <c r="C385"/>
  <c r="C393"/>
  <c r="AT611"/>
  <c r="C218"/>
  <c r="J218" s="1"/>
  <c r="C220"/>
  <c r="J220" s="1"/>
  <c r="K225"/>
  <c r="C234"/>
  <c r="I235"/>
  <c r="C238"/>
  <c r="I239" s="1"/>
  <c r="C242"/>
  <c r="J242" s="1"/>
  <c r="I243"/>
  <c r="K246"/>
  <c r="C250"/>
  <c r="J250" s="1"/>
  <c r="K253"/>
  <c r="K263"/>
  <c r="K265"/>
  <c r="K267"/>
  <c r="K269"/>
  <c r="K271"/>
  <c r="K273"/>
  <c r="K275"/>
  <c r="K277"/>
  <c r="K279"/>
  <c r="K281"/>
  <c r="K283"/>
  <c r="K287"/>
  <c r="K309"/>
  <c r="K311"/>
  <c r="K313"/>
  <c r="K315"/>
  <c r="K317"/>
  <c r="K319"/>
  <c r="K321"/>
  <c r="K323"/>
  <c r="K325"/>
  <c r="K327"/>
  <c r="K329"/>
  <c r="K331"/>
  <c r="K333"/>
  <c r="K335"/>
  <c r="K337"/>
  <c r="K339"/>
  <c r="K341"/>
  <c r="J369"/>
  <c r="J385"/>
  <c r="E587"/>
  <c r="Y601"/>
  <c r="E603"/>
  <c r="AN611"/>
  <c r="E647"/>
  <c r="E662"/>
  <c r="C247" i="108"/>
  <c r="P804" i="82"/>
  <c r="P601"/>
  <c r="U804"/>
  <c r="U601"/>
  <c r="Z804"/>
  <c r="Z601"/>
  <c r="AF804"/>
  <c r="AF601"/>
  <c r="AV804"/>
  <c r="AV601"/>
  <c r="R814"/>
  <c r="R611"/>
  <c r="Z814"/>
  <c r="Z611"/>
  <c r="AH814"/>
  <c r="AH611"/>
  <c r="C261" i="108"/>
  <c r="I232" i="82"/>
  <c r="E437"/>
  <c r="E640"/>
  <c r="C265" i="108"/>
  <c r="I236" i="82"/>
  <c r="E445"/>
  <c r="E648"/>
  <c r="E453"/>
  <c r="C659"/>
  <c r="C243" i="108"/>
  <c r="C456" i="82"/>
  <c r="C220" i="108"/>
  <c r="C222"/>
  <c r="C224"/>
  <c r="C231"/>
  <c r="M749" i="82"/>
  <c r="M546"/>
  <c r="E343"/>
  <c r="U749"/>
  <c r="U546"/>
  <c r="Y749"/>
  <c r="Y546"/>
  <c r="AC749"/>
  <c r="AC546"/>
  <c r="AS749"/>
  <c r="AS546"/>
  <c r="E621"/>
  <c r="E643"/>
  <c r="D652"/>
  <c r="D449"/>
  <c r="E655"/>
  <c r="E452"/>
  <c r="E751"/>
  <c r="E548"/>
  <c r="E755"/>
  <c r="E552"/>
  <c r="E560"/>
  <c r="E763"/>
  <c r="E568"/>
  <c r="E771"/>
  <c r="C388"/>
  <c r="K388" s="1"/>
  <c r="C396"/>
  <c r="J396" s="1"/>
  <c r="L804"/>
  <c r="Q804"/>
  <c r="Q601"/>
  <c r="AB804"/>
  <c r="AB601"/>
  <c r="AG804"/>
  <c r="AG601"/>
  <c r="AR804"/>
  <c r="AR601"/>
  <c r="O814"/>
  <c r="O611"/>
  <c r="O195"/>
  <c r="S814"/>
  <c r="S195"/>
  <c r="W814"/>
  <c r="W195"/>
  <c r="W611"/>
  <c r="AA814"/>
  <c r="AA195"/>
  <c r="AA611"/>
  <c r="AE814"/>
  <c r="AE611"/>
  <c r="AE195"/>
  <c r="AI814"/>
  <c r="AI195"/>
  <c r="AM814"/>
  <c r="AM195"/>
  <c r="AM611"/>
  <c r="AQ814"/>
  <c r="AQ195"/>
  <c r="AQ611"/>
  <c r="AU814"/>
  <c r="AU611"/>
  <c r="AU195"/>
  <c r="K231"/>
  <c r="D638"/>
  <c r="E641"/>
  <c r="K235"/>
  <c r="D642"/>
  <c r="D439"/>
  <c r="E645"/>
  <c r="K239"/>
  <c r="E649"/>
  <c r="E446"/>
  <c r="K243"/>
  <c r="E653"/>
  <c r="K247"/>
  <c r="E450"/>
  <c r="D654"/>
  <c r="D451"/>
  <c r="K251"/>
  <c r="D658"/>
  <c r="D455"/>
  <c r="J252"/>
  <c r="C254"/>
  <c r="J254" s="1"/>
  <c r="D660"/>
  <c r="D662"/>
  <c r="C256"/>
  <c r="J256" s="1"/>
  <c r="D459"/>
  <c r="C258"/>
  <c r="J258" s="1"/>
  <c r="D666"/>
  <c r="C260"/>
  <c r="C262"/>
  <c r="K262" s="1"/>
  <c r="C264"/>
  <c r="C266"/>
  <c r="J266" s="1"/>
  <c r="C268"/>
  <c r="C270"/>
  <c r="J270" s="1"/>
  <c r="C272"/>
  <c r="C274"/>
  <c r="J274" s="1"/>
  <c r="C276"/>
  <c r="C278"/>
  <c r="J278" s="1"/>
  <c r="C280"/>
  <c r="C282"/>
  <c r="J282" s="1"/>
  <c r="C284"/>
  <c r="D489"/>
  <c r="D692"/>
  <c r="C286"/>
  <c r="D694"/>
  <c r="D491"/>
  <c r="C288"/>
  <c r="D493"/>
  <c r="J290"/>
  <c r="C290"/>
  <c r="D696"/>
  <c r="D698"/>
  <c r="J292"/>
  <c r="C292"/>
  <c r="D495"/>
  <c r="D497"/>
  <c r="D700"/>
  <c r="C294"/>
  <c r="D702"/>
  <c r="C296"/>
  <c r="J296" s="1"/>
  <c r="D501"/>
  <c r="C298"/>
  <c r="J298" s="1"/>
  <c r="D704"/>
  <c r="D706"/>
  <c r="D503"/>
  <c r="J300"/>
  <c r="C300"/>
  <c r="D505"/>
  <c r="D708"/>
  <c r="J302"/>
  <c r="C302"/>
  <c r="J304"/>
  <c r="C304"/>
  <c r="C306"/>
  <c r="J306" s="1"/>
  <c r="C308"/>
  <c r="K308" s="1"/>
  <c r="C310"/>
  <c r="J310" s="1"/>
  <c r="C312"/>
  <c r="J312" s="1"/>
  <c r="C314"/>
  <c r="J314" s="1"/>
  <c r="C316"/>
  <c r="J316" s="1"/>
  <c r="C318"/>
  <c r="J318" s="1"/>
  <c r="C320"/>
  <c r="J320" s="1"/>
  <c r="C322"/>
  <c r="J322" s="1"/>
  <c r="C324"/>
  <c r="J324" s="1"/>
  <c r="C326"/>
  <c r="J326" s="1"/>
  <c r="C328"/>
  <c r="J328" s="1"/>
  <c r="C330"/>
  <c r="J330" s="1"/>
  <c r="C332"/>
  <c r="J332" s="1"/>
  <c r="C334"/>
  <c r="J334" s="1"/>
  <c r="C336"/>
  <c r="J336" s="1"/>
  <c r="C338"/>
  <c r="J338" s="1"/>
  <c r="C340"/>
  <c r="J340" s="1"/>
  <c r="C342"/>
  <c r="J342" s="1"/>
  <c r="R749"/>
  <c r="R546"/>
  <c r="Z749"/>
  <c r="Z546"/>
  <c r="AD749"/>
  <c r="AH749"/>
  <c r="AH546"/>
  <c r="AP749"/>
  <c r="AP546"/>
  <c r="AT749"/>
  <c r="AT546"/>
  <c r="C368"/>
  <c r="I369" s="1"/>
  <c r="C376"/>
  <c r="K376" s="1"/>
  <c r="D587"/>
  <c r="C384"/>
  <c r="K384" s="1"/>
  <c r="J392"/>
  <c r="C392"/>
  <c r="D806"/>
  <c r="C400"/>
  <c r="D603"/>
  <c r="C408"/>
  <c r="K408" s="1"/>
  <c r="K213"/>
  <c r="K223"/>
  <c r="J229"/>
  <c r="K236"/>
  <c r="J253"/>
  <c r="J255"/>
  <c r="J257"/>
  <c r="J261"/>
  <c r="J267"/>
  <c r="J275"/>
  <c r="J277"/>
  <c r="J281"/>
  <c r="J295"/>
  <c r="J297"/>
  <c r="J299"/>
  <c r="J305"/>
  <c r="J307"/>
  <c r="K396"/>
  <c r="C464"/>
  <c r="C709"/>
  <c r="AD195"/>
  <c r="J213"/>
  <c r="C219"/>
  <c r="K219" s="1"/>
  <c r="J231"/>
  <c r="J235"/>
  <c r="J239"/>
  <c r="J240"/>
  <c r="J243"/>
  <c r="J244"/>
  <c r="K252"/>
  <c r="I261"/>
  <c r="I265"/>
  <c r="I275"/>
  <c r="I287"/>
  <c r="I291"/>
  <c r="I293"/>
  <c r="I295"/>
  <c r="I341"/>
  <c r="C401"/>
  <c r="J401" s="1"/>
  <c r="Q546"/>
  <c r="AG546"/>
  <c r="V195"/>
  <c r="AL195"/>
  <c r="D205"/>
  <c r="C214"/>
  <c r="C216"/>
  <c r="J216" s="1"/>
  <c r="K222"/>
  <c r="C224"/>
  <c r="K224" s="1"/>
  <c r="K226"/>
  <c r="C228"/>
  <c r="K229"/>
  <c r="C233"/>
  <c r="C237"/>
  <c r="C241"/>
  <c r="C245"/>
  <c r="K245" s="1"/>
  <c r="J246"/>
  <c r="C249"/>
  <c r="J344"/>
  <c r="J346"/>
  <c r="J348"/>
  <c r="J352"/>
  <c r="J354"/>
  <c r="J356"/>
  <c r="J360"/>
  <c r="J362"/>
  <c r="J364"/>
  <c r="K366"/>
  <c r="C381"/>
  <c r="C405"/>
  <c r="E436"/>
  <c r="D443"/>
  <c r="D463"/>
  <c r="E497"/>
  <c r="V546"/>
  <c r="AL546"/>
  <c r="E562"/>
  <c r="D566"/>
  <c r="T601"/>
  <c r="AO601"/>
  <c r="D604"/>
  <c r="N611"/>
  <c r="AI611"/>
  <c r="D622"/>
  <c r="D648"/>
  <c r="C233" i="108"/>
  <c r="D498" i="82"/>
  <c r="E510"/>
  <c r="O546"/>
  <c r="AE546"/>
  <c r="D582"/>
  <c r="D641"/>
  <c r="E659"/>
  <c r="E695"/>
  <c r="E703"/>
  <c r="E711"/>
  <c r="W749"/>
  <c r="AM749"/>
  <c r="D809"/>
  <c r="E812"/>
  <c r="Q814"/>
  <c r="AG814"/>
  <c r="AW814"/>
  <c r="E464"/>
  <c r="E490"/>
  <c r="E506"/>
  <c r="E549"/>
  <c r="E567"/>
  <c r="E569"/>
  <c r="E693"/>
  <c r="L749"/>
  <c r="T749"/>
  <c r="AB749"/>
  <c r="AJ749"/>
  <c r="AR749"/>
  <c r="D813"/>
  <c r="M814"/>
  <c r="AC814"/>
  <c r="AS814"/>
  <c r="D569"/>
  <c r="J366"/>
  <c r="C370"/>
  <c r="C374"/>
  <c r="J374" s="1"/>
  <c r="C378"/>
  <c r="J382"/>
  <c r="C382"/>
  <c r="D788"/>
  <c r="C386"/>
  <c r="J386" s="1"/>
  <c r="D792"/>
  <c r="C390"/>
  <c r="J390" s="1"/>
  <c r="C394"/>
  <c r="J394" s="1"/>
  <c r="C398"/>
  <c r="K398" s="1"/>
  <c r="C402"/>
  <c r="J402" s="1"/>
  <c r="D808"/>
  <c r="C406"/>
  <c r="J406" s="1"/>
  <c r="D812"/>
  <c r="K255"/>
  <c r="K259"/>
  <c r="K261"/>
  <c r="K285"/>
  <c r="K289"/>
  <c r="K291"/>
  <c r="K293"/>
  <c r="K295"/>
  <c r="K299"/>
  <c r="K301"/>
  <c r="K303"/>
  <c r="K305"/>
  <c r="K307"/>
  <c r="D343"/>
  <c r="K344"/>
  <c r="K346"/>
  <c r="K348"/>
  <c r="K356"/>
  <c r="K360"/>
  <c r="K362"/>
  <c r="K364"/>
  <c r="C367"/>
  <c r="K367" s="1"/>
  <c r="C371"/>
  <c r="J371" s="1"/>
  <c r="C375"/>
  <c r="C379"/>
  <c r="J379" s="1"/>
  <c r="C383"/>
  <c r="C387"/>
  <c r="K387" s="1"/>
  <c r="C391"/>
  <c r="J391" s="1"/>
  <c r="C395"/>
  <c r="C399"/>
  <c r="J399"/>
  <c r="C403"/>
  <c r="J403"/>
  <c r="C407"/>
  <c r="J407"/>
  <c r="E462"/>
  <c r="D490"/>
  <c r="D506"/>
  <c r="D549"/>
  <c r="E563"/>
  <c r="E565"/>
  <c r="D567"/>
  <c r="E589"/>
  <c r="D605"/>
  <c r="D620"/>
  <c r="D649"/>
  <c r="E699"/>
  <c r="E707"/>
  <c r="D768"/>
  <c r="Y814"/>
  <c r="AO814"/>
  <c r="C188" i="84"/>
  <c r="AA469"/>
  <c r="AA316"/>
  <c r="C163"/>
  <c r="AA473"/>
  <c r="AA320"/>
  <c r="C167"/>
  <c r="AA477"/>
  <c r="C171"/>
  <c r="AA324"/>
  <c r="AA499"/>
  <c r="AA346"/>
  <c r="C193"/>
  <c r="AE500"/>
  <c r="AE347"/>
  <c r="AM500"/>
  <c r="AM347"/>
  <c r="C565"/>
  <c r="C412"/>
  <c r="I466"/>
  <c r="I313"/>
  <c r="I307"/>
  <c r="Q466"/>
  <c r="Q313"/>
  <c r="Q307"/>
  <c r="Y466"/>
  <c r="Y313"/>
  <c r="Y307"/>
  <c r="AA470"/>
  <c r="AA317"/>
  <c r="C164"/>
  <c r="AA478"/>
  <c r="AA325"/>
  <c r="C172"/>
  <c r="O480"/>
  <c r="O327"/>
  <c r="O307"/>
  <c r="AA496"/>
  <c r="AA343"/>
  <c r="C190"/>
  <c r="AC466"/>
  <c r="AC313"/>
  <c r="AC307"/>
  <c r="AG466"/>
  <c r="AG313"/>
  <c r="AG307"/>
  <c r="AK466"/>
  <c r="AK313"/>
  <c r="AK307"/>
  <c r="AO466"/>
  <c r="AO307"/>
  <c r="AO306"/>
  <c r="AO313"/>
  <c r="AS466"/>
  <c r="AS313"/>
  <c r="AS307"/>
  <c r="AA467"/>
  <c r="AA314"/>
  <c r="AA471"/>
  <c r="AA318"/>
  <c r="C165"/>
  <c r="AA475"/>
  <c r="AA322"/>
  <c r="C169"/>
  <c r="AA479"/>
  <c r="AA326"/>
  <c r="C173"/>
  <c r="AE480"/>
  <c r="AE327"/>
  <c r="AE307"/>
  <c r="AI480"/>
  <c r="AI327"/>
  <c r="AI307"/>
  <c r="AQ480"/>
  <c r="AQ327"/>
  <c r="AU480"/>
  <c r="AU327"/>
  <c r="AU307"/>
  <c r="C482"/>
  <c r="C329"/>
  <c r="AA497"/>
  <c r="C191"/>
  <c r="AA344"/>
  <c r="I509"/>
  <c r="I356"/>
  <c r="C559"/>
  <c r="C406"/>
  <c r="C563"/>
  <c r="C410"/>
  <c r="C567"/>
  <c r="C414"/>
  <c r="S306"/>
  <c r="C484"/>
  <c r="C331"/>
  <c r="C492"/>
  <c r="C339"/>
  <c r="AA495"/>
  <c r="AA342"/>
  <c r="C189"/>
  <c r="AI500"/>
  <c r="C561"/>
  <c r="C408"/>
  <c r="M466"/>
  <c r="M313"/>
  <c r="M307"/>
  <c r="U466"/>
  <c r="U313"/>
  <c r="AA474"/>
  <c r="AA321"/>
  <c r="C168"/>
  <c r="S480"/>
  <c r="S307"/>
  <c r="S327"/>
  <c r="AA468"/>
  <c r="C162"/>
  <c r="AA160"/>
  <c r="AA315"/>
  <c r="AA472"/>
  <c r="AA319"/>
  <c r="C166"/>
  <c r="AA476"/>
  <c r="AA323"/>
  <c r="C170"/>
  <c r="K494"/>
  <c r="O494"/>
  <c r="O341"/>
  <c r="S494"/>
  <c r="S341"/>
  <c r="W494"/>
  <c r="W341"/>
  <c r="AE494"/>
  <c r="AE341"/>
  <c r="AI494"/>
  <c r="AI341"/>
  <c r="AM494"/>
  <c r="AQ494"/>
  <c r="AQ341"/>
  <c r="AU494"/>
  <c r="AU341"/>
  <c r="C192"/>
  <c r="K500"/>
  <c r="K347"/>
  <c r="C194"/>
  <c r="O500"/>
  <c r="O347"/>
  <c r="S500"/>
  <c r="S347"/>
  <c r="W500"/>
  <c r="W347"/>
  <c r="C542"/>
  <c r="C389"/>
  <c r="C552"/>
  <c r="C399"/>
  <c r="AE306"/>
  <c r="AA188"/>
  <c r="Q509"/>
  <c r="Y509"/>
  <c r="Y356"/>
  <c r="AA510"/>
  <c r="AA357"/>
  <c r="AA512"/>
  <c r="AA359"/>
  <c r="AE516"/>
  <c r="AE363"/>
  <c r="AU516"/>
  <c r="AU363"/>
  <c r="M522"/>
  <c r="M369"/>
  <c r="AA524"/>
  <c r="AA528"/>
  <c r="AA375"/>
  <c r="O530"/>
  <c r="O377"/>
  <c r="AM530"/>
  <c r="AM377"/>
  <c r="I535"/>
  <c r="I382"/>
  <c r="AG535"/>
  <c r="AG382"/>
  <c r="AO535"/>
  <c r="AO382"/>
  <c r="AA538"/>
  <c r="AA385"/>
  <c r="AA540"/>
  <c r="AA387"/>
  <c r="O544"/>
  <c r="O391"/>
  <c r="AE544"/>
  <c r="AE391"/>
  <c r="U550"/>
  <c r="U397"/>
  <c r="AA556"/>
  <c r="AA403"/>
  <c r="AA558"/>
  <c r="AA405"/>
  <c r="AA560"/>
  <c r="AA407"/>
  <c r="AA562"/>
  <c r="AA409"/>
  <c r="AA564"/>
  <c r="AA411"/>
  <c r="AA566"/>
  <c r="AA413"/>
  <c r="C416"/>
  <c r="C569"/>
  <c r="M571"/>
  <c r="M418"/>
  <c r="Q571"/>
  <c r="Q418"/>
  <c r="Y571"/>
  <c r="Y418"/>
  <c r="AG571"/>
  <c r="AG418"/>
  <c r="AO571"/>
  <c r="AO418"/>
  <c r="AA572"/>
  <c r="AA419"/>
  <c r="AA574"/>
  <c r="AA421"/>
  <c r="AA576"/>
  <c r="AA423"/>
  <c r="AA578"/>
  <c r="AA425"/>
  <c r="AA580"/>
  <c r="AA427"/>
  <c r="AA582"/>
  <c r="AA429"/>
  <c r="Q585"/>
  <c r="Q432"/>
  <c r="Y585"/>
  <c r="Y432"/>
  <c r="AG585"/>
  <c r="AG432"/>
  <c r="AK585"/>
  <c r="AK432"/>
  <c r="AS585"/>
  <c r="AS432"/>
  <c r="I587"/>
  <c r="I434"/>
  <c r="U587"/>
  <c r="U434"/>
  <c r="AC587"/>
  <c r="AC434"/>
  <c r="AK587"/>
  <c r="AK434"/>
  <c r="AS587"/>
  <c r="AS434"/>
  <c r="AA445"/>
  <c r="AA598"/>
  <c r="O606"/>
  <c r="O453"/>
  <c r="AA606"/>
  <c r="AI606"/>
  <c r="AI453"/>
  <c r="AU606"/>
  <c r="AU453"/>
  <c r="D469"/>
  <c r="D316"/>
  <c r="D473"/>
  <c r="D320"/>
  <c r="D475"/>
  <c r="D322"/>
  <c r="D477"/>
  <c r="D324"/>
  <c r="D479"/>
  <c r="D326"/>
  <c r="AD480"/>
  <c r="AL327"/>
  <c r="AL480"/>
  <c r="AT480"/>
  <c r="R494"/>
  <c r="R341"/>
  <c r="AP494"/>
  <c r="AP341"/>
  <c r="D499"/>
  <c r="D346"/>
  <c r="N500"/>
  <c r="N347"/>
  <c r="V500"/>
  <c r="V347"/>
  <c r="AL500"/>
  <c r="AL347"/>
  <c r="AT500"/>
  <c r="AT347"/>
  <c r="AB502"/>
  <c r="AB349"/>
  <c r="AB504"/>
  <c r="AB351"/>
  <c r="AB506"/>
  <c r="AB353"/>
  <c r="AB508"/>
  <c r="AB355"/>
  <c r="L509"/>
  <c r="L356"/>
  <c r="T509"/>
  <c r="T356"/>
  <c r="AJ509"/>
  <c r="AJ356"/>
  <c r="AR509"/>
  <c r="AR356"/>
  <c r="D513"/>
  <c r="D360"/>
  <c r="N516"/>
  <c r="N363"/>
  <c r="V516"/>
  <c r="V363"/>
  <c r="AD516"/>
  <c r="AD363"/>
  <c r="AL516"/>
  <c r="AL363"/>
  <c r="AT516"/>
  <c r="AT363"/>
  <c r="AB518"/>
  <c r="AB365"/>
  <c r="AB520"/>
  <c r="AB367"/>
  <c r="P369"/>
  <c r="X522"/>
  <c r="X369"/>
  <c r="AF522"/>
  <c r="AF369"/>
  <c r="AN522"/>
  <c r="AN369"/>
  <c r="AV522"/>
  <c r="AV369"/>
  <c r="N530"/>
  <c r="N377"/>
  <c r="V530"/>
  <c r="V377"/>
  <c r="AD530"/>
  <c r="AD377"/>
  <c r="AL530"/>
  <c r="AL377"/>
  <c r="AT530"/>
  <c r="AT377"/>
  <c r="AB532"/>
  <c r="AB379"/>
  <c r="AB534"/>
  <c r="AB381"/>
  <c r="L535"/>
  <c r="L382"/>
  <c r="AB535"/>
  <c r="AB382"/>
  <c r="AJ535"/>
  <c r="AJ382"/>
  <c r="AR535"/>
  <c r="AR382"/>
  <c r="N544"/>
  <c r="N391"/>
  <c r="V544"/>
  <c r="V391"/>
  <c r="P550"/>
  <c r="P397"/>
  <c r="AF550"/>
  <c r="AF397"/>
  <c r="AN550"/>
  <c r="AN397"/>
  <c r="D555"/>
  <c r="D402"/>
  <c r="D557"/>
  <c r="D404"/>
  <c r="D563"/>
  <c r="D410"/>
  <c r="AJ571"/>
  <c r="AJ418"/>
  <c r="D573"/>
  <c r="D420"/>
  <c r="D577"/>
  <c r="D424"/>
  <c r="D579"/>
  <c r="D426"/>
  <c r="L587"/>
  <c r="L434"/>
  <c r="T587"/>
  <c r="T434"/>
  <c r="AJ587"/>
  <c r="AJ434"/>
  <c r="AR587"/>
  <c r="AR434"/>
  <c r="W466"/>
  <c r="W313"/>
  <c r="AM466"/>
  <c r="AM313"/>
  <c r="AQ466"/>
  <c r="AQ307"/>
  <c r="AK480"/>
  <c r="AK327"/>
  <c r="AA484"/>
  <c r="AA331"/>
  <c r="AA490"/>
  <c r="AA337"/>
  <c r="AA492"/>
  <c r="AA339"/>
  <c r="I341"/>
  <c r="Q494"/>
  <c r="Q341"/>
  <c r="Y494"/>
  <c r="Y341"/>
  <c r="AG494"/>
  <c r="AG341"/>
  <c r="AO494"/>
  <c r="AO341"/>
  <c r="I500"/>
  <c r="I347"/>
  <c r="Q347"/>
  <c r="Q500"/>
  <c r="Y500"/>
  <c r="Y347"/>
  <c r="AO500"/>
  <c r="AO347"/>
  <c r="AA348"/>
  <c r="AA501"/>
  <c r="AA503"/>
  <c r="AA350"/>
  <c r="AA352"/>
  <c r="AA505"/>
  <c r="AA507"/>
  <c r="K509"/>
  <c r="K356"/>
  <c r="S509"/>
  <c r="S356"/>
  <c r="AI509"/>
  <c r="AI356"/>
  <c r="AQ509"/>
  <c r="AQ356"/>
  <c r="I363"/>
  <c r="Y516"/>
  <c r="Y363"/>
  <c r="AG516"/>
  <c r="AG363"/>
  <c r="AO516"/>
  <c r="AO363"/>
  <c r="AA517"/>
  <c r="AA364"/>
  <c r="AA366"/>
  <c r="AA519"/>
  <c r="AA521"/>
  <c r="AA368"/>
  <c r="K522"/>
  <c r="K369"/>
  <c r="S522"/>
  <c r="S369"/>
  <c r="AI522"/>
  <c r="AI369"/>
  <c r="AQ522"/>
  <c r="AQ369"/>
  <c r="I377"/>
  <c r="I530"/>
  <c r="Q530"/>
  <c r="Q377"/>
  <c r="AG530"/>
  <c r="AG377"/>
  <c r="AO377"/>
  <c r="AO530"/>
  <c r="AA531"/>
  <c r="AA378"/>
  <c r="K535"/>
  <c r="K382"/>
  <c r="S535"/>
  <c r="S382"/>
  <c r="AI535"/>
  <c r="AI382"/>
  <c r="AQ535"/>
  <c r="AQ382"/>
  <c r="I391"/>
  <c r="I544"/>
  <c r="Q544"/>
  <c r="Q391"/>
  <c r="Y391"/>
  <c r="Y544"/>
  <c r="AG544"/>
  <c r="AG391"/>
  <c r="AO391"/>
  <c r="AO544"/>
  <c r="AA545"/>
  <c r="AA392"/>
  <c r="AA547"/>
  <c r="AA394"/>
  <c r="AA549"/>
  <c r="AA396"/>
  <c r="K550"/>
  <c r="K397"/>
  <c r="S550"/>
  <c r="S397"/>
  <c r="AI550"/>
  <c r="AI397"/>
  <c r="AQ550"/>
  <c r="AQ397"/>
  <c r="C568"/>
  <c r="C415"/>
  <c r="AA416"/>
  <c r="AA569"/>
  <c r="AA570"/>
  <c r="AA417"/>
  <c r="K571"/>
  <c r="K418"/>
  <c r="O418"/>
  <c r="O571"/>
  <c r="S571"/>
  <c r="S418"/>
  <c r="W418"/>
  <c r="W571"/>
  <c r="AE418"/>
  <c r="AE571"/>
  <c r="AI571"/>
  <c r="AI418"/>
  <c r="AM418"/>
  <c r="AM571"/>
  <c r="AQ571"/>
  <c r="AQ418"/>
  <c r="AU418"/>
  <c r="AU571"/>
  <c r="AA584"/>
  <c r="AA431"/>
  <c r="K432"/>
  <c r="K585"/>
  <c r="O585"/>
  <c r="O432"/>
  <c r="S432"/>
  <c r="S585"/>
  <c r="W585"/>
  <c r="W432"/>
  <c r="AE585"/>
  <c r="AE432"/>
  <c r="AI432"/>
  <c r="AI585"/>
  <c r="AM585"/>
  <c r="AM432"/>
  <c r="AQ432"/>
  <c r="AQ585"/>
  <c r="AU585"/>
  <c r="AU432"/>
  <c r="K587"/>
  <c r="K434"/>
  <c r="O434"/>
  <c r="O587"/>
  <c r="S587"/>
  <c r="S434"/>
  <c r="W434"/>
  <c r="W587"/>
  <c r="AE434"/>
  <c r="AE587"/>
  <c r="AI587"/>
  <c r="AI434"/>
  <c r="AM434"/>
  <c r="AM587"/>
  <c r="AQ587"/>
  <c r="AQ434"/>
  <c r="AU434"/>
  <c r="AU587"/>
  <c r="AA588"/>
  <c r="AA435"/>
  <c r="AA436"/>
  <c r="AA589"/>
  <c r="AA590"/>
  <c r="AA437"/>
  <c r="AA438"/>
  <c r="AA591"/>
  <c r="AA592"/>
  <c r="AA439"/>
  <c r="AA440"/>
  <c r="AA593"/>
  <c r="AA594"/>
  <c r="AA441"/>
  <c r="AA442"/>
  <c r="AA595"/>
  <c r="AA596"/>
  <c r="AA443"/>
  <c r="I606"/>
  <c r="I453"/>
  <c r="M453"/>
  <c r="M606"/>
  <c r="Q606"/>
  <c r="U453"/>
  <c r="U606"/>
  <c r="Y606"/>
  <c r="Y453"/>
  <c r="AK453"/>
  <c r="AK606"/>
  <c r="AO606"/>
  <c r="AO453"/>
  <c r="AA607"/>
  <c r="AA454"/>
  <c r="AA609"/>
  <c r="AA456"/>
  <c r="K306"/>
  <c r="K363"/>
  <c r="K377"/>
  <c r="AS382"/>
  <c r="AA386"/>
  <c r="K391"/>
  <c r="Y397"/>
  <c r="AA400"/>
  <c r="O306"/>
  <c r="Z306"/>
  <c r="AU306"/>
  <c r="N307"/>
  <c r="T313"/>
  <c r="AB339"/>
  <c r="M356"/>
  <c r="C366"/>
  <c r="C394"/>
  <c r="L397"/>
  <c r="AG397"/>
  <c r="D423"/>
  <c r="AB435"/>
  <c r="AB443"/>
  <c r="D474"/>
  <c r="D478"/>
  <c r="AT494"/>
  <c r="AF509"/>
  <c r="AH516"/>
  <c r="AB519"/>
  <c r="J530"/>
  <c r="X535"/>
  <c r="P571"/>
  <c r="X587"/>
  <c r="AA203"/>
  <c r="C203" s="1"/>
  <c r="C205"/>
  <c r="C206"/>
  <c r="C207"/>
  <c r="C209"/>
  <c r="AA216"/>
  <c r="C218"/>
  <c r="C219"/>
  <c r="C221"/>
  <c r="C222"/>
  <c r="C223"/>
  <c r="C224"/>
  <c r="AA229"/>
  <c r="C231"/>
  <c r="C232"/>
  <c r="C233"/>
  <c r="C234"/>
  <c r="C235"/>
  <c r="C237"/>
  <c r="C238"/>
  <c r="AA244"/>
  <c r="C247"/>
  <c r="C249"/>
  <c r="C250"/>
  <c r="C251"/>
  <c r="C252"/>
  <c r="C254"/>
  <c r="C256"/>
  <c r="C258"/>
  <c r="C260"/>
  <c r="AA265"/>
  <c r="C268"/>
  <c r="C270"/>
  <c r="C272"/>
  <c r="C274"/>
  <c r="C276"/>
  <c r="C281"/>
  <c r="AA281"/>
  <c r="I306"/>
  <c r="Y306"/>
  <c r="AI306"/>
  <c r="W307"/>
  <c r="AM307"/>
  <c r="K313"/>
  <c r="S313"/>
  <c r="AF313"/>
  <c r="AN313"/>
  <c r="AU313"/>
  <c r="D319"/>
  <c r="AG327"/>
  <c r="AN327"/>
  <c r="AB333"/>
  <c r="AA340"/>
  <c r="P341"/>
  <c r="AK341"/>
  <c r="AV341"/>
  <c r="X347"/>
  <c r="AA351"/>
  <c r="J356"/>
  <c r="U356"/>
  <c r="AE356"/>
  <c r="AP356"/>
  <c r="AA362"/>
  <c r="P363"/>
  <c r="AK363"/>
  <c r="AV363"/>
  <c r="AA365"/>
  <c r="C368"/>
  <c r="I369"/>
  <c r="T369"/>
  <c r="AO369"/>
  <c r="AA376"/>
  <c r="P377"/>
  <c r="AV377"/>
  <c r="R382"/>
  <c r="AC382"/>
  <c r="AM382"/>
  <c r="AB383"/>
  <c r="D385"/>
  <c r="AA390"/>
  <c r="P391"/>
  <c r="AK391"/>
  <c r="AV391"/>
  <c r="AA393"/>
  <c r="C396"/>
  <c r="I397"/>
  <c r="T397"/>
  <c r="AE397"/>
  <c r="AO397"/>
  <c r="AA404"/>
  <c r="AB405"/>
  <c r="AB409"/>
  <c r="AB413"/>
  <c r="R418"/>
  <c r="AH418"/>
  <c r="AB419"/>
  <c r="AB423"/>
  <c r="AB427"/>
  <c r="AB431"/>
  <c r="V432"/>
  <c r="AL432"/>
  <c r="J434"/>
  <c r="Z434"/>
  <c r="AP434"/>
  <c r="X466"/>
  <c r="AN466"/>
  <c r="AB470"/>
  <c r="AB474"/>
  <c r="AB478"/>
  <c r="AB481"/>
  <c r="AB485"/>
  <c r="AB489"/>
  <c r="AB493"/>
  <c r="AL494"/>
  <c r="J500"/>
  <c r="AP500"/>
  <c r="X509"/>
  <c r="Z516"/>
  <c r="N522"/>
  <c r="AT522"/>
  <c r="AH530"/>
  <c r="AB533"/>
  <c r="P535"/>
  <c r="AV535"/>
  <c r="R544"/>
  <c r="AB545"/>
  <c r="AB549"/>
  <c r="AL550"/>
  <c r="AN571"/>
  <c r="P587"/>
  <c r="AV587"/>
  <c r="AB591"/>
  <c r="AB595"/>
  <c r="AG509"/>
  <c r="AG356"/>
  <c r="AO509"/>
  <c r="AO356"/>
  <c r="AA514"/>
  <c r="AA361"/>
  <c r="W516"/>
  <c r="W363"/>
  <c r="AM516"/>
  <c r="AM363"/>
  <c r="AC522"/>
  <c r="AC369"/>
  <c r="AK522"/>
  <c r="AS522"/>
  <c r="AS369"/>
  <c r="AA526"/>
  <c r="AA373"/>
  <c r="W530"/>
  <c r="W377"/>
  <c r="Q535"/>
  <c r="Q382"/>
  <c r="Y535"/>
  <c r="Y382"/>
  <c r="AA536"/>
  <c r="AA383"/>
  <c r="AA542"/>
  <c r="AA389"/>
  <c r="W544"/>
  <c r="W391"/>
  <c r="AM544"/>
  <c r="AM391"/>
  <c r="AU544"/>
  <c r="AU391"/>
  <c r="M397"/>
  <c r="M550"/>
  <c r="AC397"/>
  <c r="AC550"/>
  <c r="AK550"/>
  <c r="AK397"/>
  <c r="AS397"/>
  <c r="AS550"/>
  <c r="AA552"/>
  <c r="AA399"/>
  <c r="AA554"/>
  <c r="AA401"/>
  <c r="AA559"/>
  <c r="AA406"/>
  <c r="AA561"/>
  <c r="AA408"/>
  <c r="AA563"/>
  <c r="AA410"/>
  <c r="AA565"/>
  <c r="AA412"/>
  <c r="AA567"/>
  <c r="AA414"/>
  <c r="I571"/>
  <c r="I418"/>
  <c r="U571"/>
  <c r="U418"/>
  <c r="AC571"/>
  <c r="AC418"/>
  <c r="AK571"/>
  <c r="AK418"/>
  <c r="AS571"/>
  <c r="AS418"/>
  <c r="AA573"/>
  <c r="AA420"/>
  <c r="AA575"/>
  <c r="AA422"/>
  <c r="AA577"/>
  <c r="AA424"/>
  <c r="AA579"/>
  <c r="AA426"/>
  <c r="AA581"/>
  <c r="AA428"/>
  <c r="AA583"/>
  <c r="AA430"/>
  <c r="M585"/>
  <c r="M432"/>
  <c r="U585"/>
  <c r="U432"/>
  <c r="AO585"/>
  <c r="AO432"/>
  <c r="AA586"/>
  <c r="AA433"/>
  <c r="M587"/>
  <c r="M434"/>
  <c r="Q587"/>
  <c r="Q434"/>
  <c r="Y587"/>
  <c r="Y434"/>
  <c r="AG587"/>
  <c r="AG434"/>
  <c r="AO587"/>
  <c r="AO434"/>
  <c r="C438"/>
  <c r="C591"/>
  <c r="C442"/>
  <c r="C595"/>
  <c r="K606"/>
  <c r="K453"/>
  <c r="S606"/>
  <c r="W606"/>
  <c r="W453"/>
  <c r="AE606"/>
  <c r="AE453"/>
  <c r="AM606"/>
  <c r="AM453"/>
  <c r="AQ606"/>
  <c r="AQ453"/>
  <c r="C609"/>
  <c r="C456"/>
  <c r="L307"/>
  <c r="L313"/>
  <c r="AR307"/>
  <c r="AR313"/>
  <c r="R480"/>
  <c r="R327"/>
  <c r="Z480"/>
  <c r="Z327"/>
  <c r="AP480"/>
  <c r="AP327"/>
  <c r="J494"/>
  <c r="J341"/>
  <c r="Z494"/>
  <c r="Z341"/>
  <c r="AH494"/>
  <c r="AH341"/>
  <c r="AD500"/>
  <c r="AD347"/>
  <c r="T535"/>
  <c r="T382"/>
  <c r="D537"/>
  <c r="D384"/>
  <c r="D539"/>
  <c r="D386"/>
  <c r="D541"/>
  <c r="D388"/>
  <c r="D543"/>
  <c r="D390"/>
  <c r="AD544"/>
  <c r="AD391"/>
  <c r="AL544"/>
  <c r="AL391"/>
  <c r="AT544"/>
  <c r="AT391"/>
  <c r="AB546"/>
  <c r="AB393"/>
  <c r="AB548"/>
  <c r="AB395"/>
  <c r="X550"/>
  <c r="X397"/>
  <c r="AV550"/>
  <c r="AV397"/>
  <c r="D559"/>
  <c r="D406"/>
  <c r="D561"/>
  <c r="D408"/>
  <c r="L571"/>
  <c r="L418"/>
  <c r="T571"/>
  <c r="T418"/>
  <c r="AB571"/>
  <c r="AB418"/>
  <c r="AR571"/>
  <c r="AR418"/>
  <c r="D575"/>
  <c r="D422"/>
  <c r="D581"/>
  <c r="D428"/>
  <c r="D583"/>
  <c r="D430"/>
  <c r="P585"/>
  <c r="P432"/>
  <c r="AF585"/>
  <c r="AF432"/>
  <c r="AN585"/>
  <c r="AN432"/>
  <c r="AV585"/>
  <c r="AV432"/>
  <c r="AA610"/>
  <c r="AA457"/>
  <c r="J466"/>
  <c r="J313"/>
  <c r="N466"/>
  <c r="N313"/>
  <c r="R466"/>
  <c r="R313"/>
  <c r="V466"/>
  <c r="V313"/>
  <c r="Z466"/>
  <c r="Z313"/>
  <c r="AD466"/>
  <c r="AD313"/>
  <c r="AH466"/>
  <c r="AH313"/>
  <c r="AL466"/>
  <c r="AL313"/>
  <c r="AP466"/>
  <c r="AP313"/>
  <c r="AT466"/>
  <c r="AT313"/>
  <c r="AB467"/>
  <c r="AB314"/>
  <c r="AB469"/>
  <c r="AB316"/>
  <c r="AB471"/>
  <c r="AB318"/>
  <c r="AB473"/>
  <c r="AB320"/>
  <c r="AB475"/>
  <c r="AB322"/>
  <c r="AB477"/>
  <c r="AB324"/>
  <c r="AB479"/>
  <c r="AB326"/>
  <c r="AF480"/>
  <c r="AV480"/>
  <c r="AV327"/>
  <c r="L494"/>
  <c r="L341"/>
  <c r="T494"/>
  <c r="T341"/>
  <c r="AJ494"/>
  <c r="AJ341"/>
  <c r="AR494"/>
  <c r="AR341"/>
  <c r="AB497"/>
  <c r="AB344"/>
  <c r="AB499"/>
  <c r="AB346"/>
  <c r="L500"/>
  <c r="L347"/>
  <c r="T500"/>
  <c r="T347"/>
  <c r="AJ500"/>
  <c r="AJ347"/>
  <c r="AR500"/>
  <c r="AR347"/>
  <c r="N509"/>
  <c r="N356"/>
  <c r="V509"/>
  <c r="V356"/>
  <c r="AD509"/>
  <c r="AD356"/>
  <c r="AL509"/>
  <c r="AL356"/>
  <c r="AT509"/>
  <c r="AT356"/>
  <c r="AB511"/>
  <c r="AB358"/>
  <c r="AB513"/>
  <c r="AB360"/>
  <c r="AB515"/>
  <c r="AB362"/>
  <c r="L516"/>
  <c r="L363"/>
  <c r="T516"/>
  <c r="T363"/>
  <c r="AJ516"/>
  <c r="AJ363"/>
  <c r="AR516"/>
  <c r="AR363"/>
  <c r="R522"/>
  <c r="R369"/>
  <c r="Z522"/>
  <c r="Z369"/>
  <c r="AH522"/>
  <c r="AH369"/>
  <c r="AB523"/>
  <c r="AB370"/>
  <c r="AB525"/>
  <c r="AB372"/>
  <c r="AB527"/>
  <c r="AB374"/>
  <c r="AB529"/>
  <c r="AB376"/>
  <c r="L530"/>
  <c r="L377"/>
  <c r="T530"/>
  <c r="T377"/>
  <c r="AJ530"/>
  <c r="AJ377"/>
  <c r="AR530"/>
  <c r="AR377"/>
  <c r="N535"/>
  <c r="N382"/>
  <c r="V535"/>
  <c r="V382"/>
  <c r="AD535"/>
  <c r="AD382"/>
  <c r="AL535"/>
  <c r="AL382"/>
  <c r="AT535"/>
  <c r="AT382"/>
  <c r="AB537"/>
  <c r="AB384"/>
  <c r="AB539"/>
  <c r="AB386"/>
  <c r="AB541"/>
  <c r="AB388"/>
  <c r="AB543"/>
  <c r="AB390"/>
  <c r="L544"/>
  <c r="L391"/>
  <c r="T544"/>
  <c r="T391"/>
  <c r="AJ544"/>
  <c r="AJ391"/>
  <c r="AR544"/>
  <c r="AR391"/>
  <c r="J550"/>
  <c r="J397"/>
  <c r="R550"/>
  <c r="R397"/>
  <c r="Z550"/>
  <c r="Z397"/>
  <c r="AH550"/>
  <c r="AH397"/>
  <c r="AP550"/>
  <c r="AP397"/>
  <c r="AB551"/>
  <c r="AB398"/>
  <c r="AB553"/>
  <c r="AB400"/>
  <c r="AB555"/>
  <c r="AB402"/>
  <c r="AB557"/>
  <c r="AB404"/>
  <c r="AB559"/>
  <c r="AB406"/>
  <c r="AB561"/>
  <c r="AB408"/>
  <c r="AB563"/>
  <c r="AB410"/>
  <c r="AB565"/>
  <c r="AB412"/>
  <c r="AB567"/>
  <c r="AB414"/>
  <c r="AB573"/>
  <c r="AB420"/>
  <c r="AB575"/>
  <c r="AB422"/>
  <c r="AB577"/>
  <c r="AB424"/>
  <c r="AB579"/>
  <c r="AB426"/>
  <c r="AB581"/>
  <c r="AB428"/>
  <c r="AB583"/>
  <c r="AB430"/>
  <c r="L606"/>
  <c r="L306"/>
  <c r="P606"/>
  <c r="P306"/>
  <c r="T606"/>
  <c r="T306"/>
  <c r="X606"/>
  <c r="AF606"/>
  <c r="AJ606"/>
  <c r="AJ306"/>
  <c r="AN606"/>
  <c r="AN306"/>
  <c r="AR606"/>
  <c r="AR306"/>
  <c r="AV606"/>
  <c r="AV306"/>
  <c r="D609"/>
  <c r="D456"/>
  <c r="AA611"/>
  <c r="AA458"/>
  <c r="AQ306"/>
  <c r="AK356"/>
  <c r="AQ363"/>
  <c r="Y369"/>
  <c r="AA372"/>
  <c r="AQ377"/>
  <c r="M382"/>
  <c r="AQ391"/>
  <c r="AB457"/>
  <c r="AB281"/>
  <c r="AP306"/>
  <c r="AD307"/>
  <c r="AV313"/>
  <c r="AA360"/>
  <c r="S363"/>
  <c r="L369"/>
  <c r="AR369"/>
  <c r="S377"/>
  <c r="U382"/>
  <c r="AA388"/>
  <c r="S391"/>
  <c r="AR397"/>
  <c r="AA402"/>
  <c r="AB417"/>
  <c r="D427"/>
  <c r="D431"/>
  <c r="AB439"/>
  <c r="AH480"/>
  <c r="R500"/>
  <c r="AB501"/>
  <c r="AB505"/>
  <c r="AP530"/>
  <c r="Z544"/>
  <c r="AB569"/>
  <c r="AV571"/>
  <c r="AJ585"/>
  <c r="D160"/>
  <c r="AB174"/>
  <c r="D174" s="1"/>
  <c r="D176"/>
  <c r="D177"/>
  <c r="D178"/>
  <c r="D179"/>
  <c r="D180"/>
  <c r="D181"/>
  <c r="D182"/>
  <c r="D183"/>
  <c r="D184"/>
  <c r="D185"/>
  <c r="D186"/>
  <c r="D187"/>
  <c r="AB194"/>
  <c r="D196"/>
  <c r="D197"/>
  <c r="D198"/>
  <c r="D199"/>
  <c r="D200"/>
  <c r="D201"/>
  <c r="D202"/>
  <c r="D203"/>
  <c r="AB210"/>
  <c r="D212"/>
  <c r="D213"/>
  <c r="D214"/>
  <c r="D215"/>
  <c r="D216"/>
  <c r="AB224"/>
  <c r="D226"/>
  <c r="D227"/>
  <c r="D228"/>
  <c r="D229"/>
  <c r="AB238"/>
  <c r="D240"/>
  <c r="D241"/>
  <c r="D242"/>
  <c r="D243"/>
  <c r="D244"/>
  <c r="D263"/>
  <c r="D264"/>
  <c r="D265"/>
  <c r="D282"/>
  <c r="D283"/>
  <c r="D284"/>
  <c r="D285"/>
  <c r="D286"/>
  <c r="D287"/>
  <c r="D288"/>
  <c r="D289"/>
  <c r="D290"/>
  <c r="D304"/>
  <c r="W306"/>
  <c r="AC306"/>
  <c r="AA306" s="1"/>
  <c r="AM306"/>
  <c r="AS306"/>
  <c r="K307"/>
  <c r="V307"/>
  <c r="AL307"/>
  <c r="P313"/>
  <c r="X313"/>
  <c r="AE313"/>
  <c r="D315"/>
  <c r="Q327"/>
  <c r="X327"/>
  <c r="AB329"/>
  <c r="AA333"/>
  <c r="AA334"/>
  <c r="AB335"/>
  <c r="M341"/>
  <c r="X341"/>
  <c r="AS341"/>
  <c r="AB343"/>
  <c r="D345"/>
  <c r="U347"/>
  <c r="AF347"/>
  <c r="AA353"/>
  <c r="R356"/>
  <c r="AC356"/>
  <c r="AB357"/>
  <c r="M363"/>
  <c r="X363"/>
  <c r="AI363"/>
  <c r="AS363"/>
  <c r="AA367"/>
  <c r="AM369"/>
  <c r="AA370"/>
  <c r="AB371"/>
  <c r="M377"/>
  <c r="X377"/>
  <c r="AS377"/>
  <c r="AA381"/>
  <c r="O382"/>
  <c r="Z382"/>
  <c r="AK382"/>
  <c r="AU382"/>
  <c r="AA384"/>
  <c r="AB385"/>
  <c r="D387"/>
  <c r="M391"/>
  <c r="X391"/>
  <c r="AI391"/>
  <c r="AS391"/>
  <c r="AA395"/>
  <c r="Q397"/>
  <c r="AM397"/>
  <c r="AA398"/>
  <c r="AB399"/>
  <c r="D401"/>
  <c r="N418"/>
  <c r="AD418"/>
  <c r="AT418"/>
  <c r="D421"/>
  <c r="D425"/>
  <c r="D429"/>
  <c r="R432"/>
  <c r="AH432"/>
  <c r="AB433"/>
  <c r="V434"/>
  <c r="AL434"/>
  <c r="AB437"/>
  <c r="AB441"/>
  <c r="L453"/>
  <c r="AR453"/>
  <c r="T466"/>
  <c r="AJ466"/>
  <c r="AH500"/>
  <c r="AB503"/>
  <c r="AB507"/>
  <c r="P509"/>
  <c r="AV509"/>
  <c r="R516"/>
  <c r="AB517"/>
  <c r="AB521"/>
  <c r="Z530"/>
  <c r="AN535"/>
  <c r="J544"/>
  <c r="AP544"/>
  <c r="AD550"/>
  <c r="AF571"/>
  <c r="T585"/>
  <c r="AN587"/>
  <c r="AB598"/>
  <c r="J453"/>
  <c r="R453"/>
  <c r="Z453"/>
  <c r="AH453"/>
  <c r="AP453"/>
  <c r="AB454"/>
  <c r="AB456"/>
  <c r="D458"/>
  <c r="AB458"/>
  <c r="AB95" i="67"/>
  <c r="D95" s="1"/>
  <c r="D57"/>
  <c r="AD95"/>
  <c r="AB106"/>
  <c r="AA83"/>
  <c r="AA95" s="1"/>
  <c r="C95" s="1"/>
  <c r="AC95"/>
  <c r="AA106"/>
  <c r="D83"/>
  <c r="AB119"/>
  <c r="AA119"/>
  <c r="M64" i="108"/>
  <c r="C4"/>
  <c r="I215" i="82"/>
  <c r="J29" i="68"/>
  <c r="I29" s="1"/>
  <c r="X39"/>
  <c r="AJ39"/>
  <c r="AV39"/>
  <c r="BH39"/>
  <c r="AA42"/>
  <c r="BK42"/>
  <c r="AM54"/>
  <c r="AY54"/>
  <c r="L46" i="108"/>
  <c r="Q46" s="1"/>
  <c r="L50"/>
  <c r="Q50" s="1"/>
  <c r="J56"/>
  <c r="AA56" s="1"/>
  <c r="J60"/>
  <c r="AA60" s="1"/>
  <c r="C21" i="68"/>
  <c r="C25"/>
  <c r="E38"/>
  <c r="AM38"/>
  <c r="AY38"/>
  <c r="D56"/>
  <c r="BB56"/>
  <c r="X58"/>
  <c r="AV58"/>
  <c r="BH58"/>
  <c r="C17" i="108"/>
  <c r="C21"/>
  <c r="C25"/>
  <c r="M45"/>
  <c r="AU45" s="1"/>
  <c r="M47"/>
  <c r="AU47" s="1"/>
  <c r="M49"/>
  <c r="AU49" s="1"/>
  <c r="M51"/>
  <c r="AU51" s="1"/>
  <c r="L52"/>
  <c r="Q52" s="1"/>
  <c r="M54"/>
  <c r="AU54" s="1"/>
  <c r="M56"/>
  <c r="AU56" s="1"/>
  <c r="M58"/>
  <c r="AU58" s="1"/>
  <c r="M60"/>
  <c r="AU60" s="1"/>
  <c r="M62"/>
  <c r="AU62" s="1"/>
  <c r="C12"/>
  <c r="L45"/>
  <c r="Q45" s="1"/>
  <c r="L49"/>
  <c r="Q49" s="1"/>
  <c r="J55"/>
  <c r="AA55" s="1"/>
  <c r="L56"/>
  <c r="Q56" s="1"/>
  <c r="J59"/>
  <c r="AA59" s="1"/>
  <c r="L60"/>
  <c r="Q60" s="1"/>
  <c r="J63"/>
  <c r="AA63" s="1"/>
  <c r="C24" i="68"/>
  <c r="J24" s="1"/>
  <c r="I24" s="1"/>
  <c r="K27"/>
  <c r="BE42"/>
  <c r="U54"/>
  <c r="AG54"/>
  <c r="AS54"/>
  <c r="BE54"/>
  <c r="BE55"/>
  <c r="AA58"/>
  <c r="AM57"/>
  <c r="BK57"/>
  <c r="C23"/>
  <c r="J27"/>
  <c r="AV42"/>
  <c r="BH42"/>
  <c r="AP58"/>
  <c r="BB58"/>
  <c r="X11" i="83"/>
  <c r="AH72"/>
  <c r="AQ73"/>
  <c r="E73" s="1"/>
  <c r="AS13" i="68"/>
  <c r="AS59" s="1"/>
  <c r="AN41"/>
  <c r="AO57"/>
  <c r="AQ67" i="83"/>
  <c r="E67" s="1"/>
  <c r="AQ68"/>
  <c r="AQ69"/>
  <c r="AQ70"/>
  <c r="E70" s="1"/>
  <c r="AH73"/>
  <c r="AH66" s="1"/>
  <c r="C134"/>
  <c r="J134" s="1"/>
  <c r="AS182"/>
  <c r="AO41" i="68"/>
  <c r="AB11" i="83"/>
  <c r="U13" i="68"/>
  <c r="U43" s="1"/>
  <c r="AV13"/>
  <c r="AV59" s="1"/>
  <c r="AK41"/>
  <c r="D16" i="83"/>
  <c r="D398" s="1"/>
  <c r="E17"/>
  <c r="C17" s="1"/>
  <c r="K17" s="1"/>
  <c r="D21"/>
  <c r="T57" i="68"/>
  <c r="S11" i="83"/>
  <c r="S584" s="1"/>
  <c r="W11"/>
  <c r="AA11"/>
  <c r="AE11"/>
  <c r="AE584" s="1"/>
  <c r="AI11"/>
  <c r="AM11"/>
  <c r="AU11"/>
  <c r="M18"/>
  <c r="M591" s="1"/>
  <c r="Q18"/>
  <c r="Q11" s="1"/>
  <c r="U18"/>
  <c r="Y18"/>
  <c r="Y11" s="1"/>
  <c r="AC18"/>
  <c r="AC11" s="1"/>
  <c r="AC584" s="1"/>
  <c r="AG18"/>
  <c r="AG11" s="1"/>
  <c r="AK18"/>
  <c r="AK11" s="1"/>
  <c r="AO18"/>
  <c r="AO11" s="1"/>
  <c r="AS18"/>
  <c r="AS11" s="1"/>
  <c r="AS584" s="1"/>
  <c r="AW18"/>
  <c r="AW11" s="1"/>
  <c r="AW393" s="1"/>
  <c r="Y66"/>
  <c r="E69"/>
  <c r="E451" s="1"/>
  <c r="D71"/>
  <c r="D110"/>
  <c r="D683" s="1"/>
  <c r="N111"/>
  <c r="N684" s="1"/>
  <c r="AU111"/>
  <c r="AI111"/>
  <c r="AE111"/>
  <c r="AE104" s="1"/>
  <c r="E109"/>
  <c r="E491" s="1"/>
  <c r="P111"/>
  <c r="P104" s="1"/>
  <c r="T111"/>
  <c r="X111"/>
  <c r="X104" s="1"/>
  <c r="AB111"/>
  <c r="AB104" s="1"/>
  <c r="AF111"/>
  <c r="AJ111"/>
  <c r="AJ104" s="1"/>
  <c r="AN111"/>
  <c r="AN104" s="1"/>
  <c r="AR111"/>
  <c r="AR104" s="1"/>
  <c r="AV111"/>
  <c r="D117"/>
  <c r="C121"/>
  <c r="J121" s="1"/>
  <c r="I121" s="1"/>
  <c r="C129"/>
  <c r="D105"/>
  <c r="D678" s="1"/>
  <c r="E106"/>
  <c r="Q111"/>
  <c r="Q104" s="1"/>
  <c r="E105"/>
  <c r="E487" s="1"/>
  <c r="D106"/>
  <c r="E107"/>
  <c r="D108"/>
  <c r="D490" s="1"/>
  <c r="S111"/>
  <c r="S104" s="1"/>
  <c r="W111"/>
  <c r="AA111"/>
  <c r="AM111"/>
  <c r="AM104" s="1"/>
  <c r="AQ111"/>
  <c r="AQ104" s="1"/>
  <c r="E114"/>
  <c r="E116"/>
  <c r="E115"/>
  <c r="E688" s="1"/>
  <c r="D116"/>
  <c r="D114"/>
  <c r="M111"/>
  <c r="U111"/>
  <c r="U104" s="1"/>
  <c r="Y111"/>
  <c r="Y104" s="1"/>
  <c r="AC111"/>
  <c r="AC104" s="1"/>
  <c r="AG111"/>
  <c r="AG104" s="1"/>
  <c r="AK111"/>
  <c r="AK104" s="1"/>
  <c r="AK486" s="1"/>
  <c r="AO111"/>
  <c r="AO684" s="1"/>
  <c r="AS111"/>
  <c r="AS104" s="1"/>
  <c r="AW111"/>
  <c r="AW104" s="1"/>
  <c r="AW677" s="1"/>
  <c r="D112"/>
  <c r="D494" s="1"/>
  <c r="E113"/>
  <c r="E686" s="1"/>
  <c r="AV104"/>
  <c r="AV486" s="1"/>
  <c r="T104"/>
  <c r="T677" s="1"/>
  <c r="E108"/>
  <c r="D109"/>
  <c r="E112"/>
  <c r="E494" s="1"/>
  <c r="AF104"/>
  <c r="E110"/>
  <c r="D113"/>
  <c r="R111"/>
  <c r="R104" s="1"/>
  <c r="V111"/>
  <c r="V104" s="1"/>
  <c r="Z111"/>
  <c r="AD111"/>
  <c r="AH111"/>
  <c r="AH104" s="1"/>
  <c r="AL111"/>
  <c r="AL104" s="1"/>
  <c r="AP111"/>
  <c r="AT111"/>
  <c r="C62"/>
  <c r="R11"/>
  <c r="R393" s="1"/>
  <c r="AH11"/>
  <c r="AP11"/>
  <c r="AP584" s="1"/>
  <c r="C101"/>
  <c r="K101" s="1"/>
  <c r="U11"/>
  <c r="U393" s="1"/>
  <c r="M124"/>
  <c r="M506" s="1"/>
  <c r="E125"/>
  <c r="C125" s="1"/>
  <c r="C507" s="1"/>
  <c r="AN172"/>
  <c r="AN745" s="1"/>
  <c r="AN173"/>
  <c r="AN555" s="1"/>
  <c r="AC172"/>
  <c r="AC554" s="1"/>
  <c r="AC173"/>
  <c r="AP8" i="44"/>
  <c r="Y183" i="83"/>
  <c r="Y133"/>
  <c r="Y144"/>
  <c r="Y143" s="1"/>
  <c r="Y120"/>
  <c r="Y118" s="1"/>
  <c r="Y177"/>
  <c r="Y172" s="1"/>
  <c r="AP9" i="44"/>
  <c r="AQ163" i="83" s="1"/>
  <c r="AQ736" s="1"/>
  <c r="AQ177"/>
  <c r="AQ172" s="1"/>
  <c r="AQ131"/>
  <c r="AQ183"/>
  <c r="AQ182" s="1"/>
  <c r="AQ564" s="1"/>
  <c r="AP16" i="44"/>
  <c r="AR160" i="83" s="1"/>
  <c r="AR169"/>
  <c r="AR144"/>
  <c r="AR120"/>
  <c r="AR177"/>
  <c r="AR559" s="1"/>
  <c r="AP17" i="44"/>
  <c r="Y169" i="83"/>
  <c r="AN166"/>
  <c r="AN548" s="1"/>
  <c r="AN162"/>
  <c r="AN163"/>
  <c r="AP24" i="44"/>
  <c r="AO183" i="83"/>
  <c r="AO565" s="1"/>
  <c r="AO133"/>
  <c r="AO169"/>
  <c r="AO144"/>
  <c r="AO143" s="1"/>
  <c r="AO525" s="1"/>
  <c r="AO120"/>
  <c r="AO502" s="1"/>
  <c r="AO177"/>
  <c r="AO750" s="1"/>
  <c r="AP25" i="44"/>
  <c r="AH131" i="83"/>
  <c r="AH183"/>
  <c r="AH133"/>
  <c r="AH178"/>
  <c r="AH172" s="1"/>
  <c r="AH169"/>
  <c r="T164"/>
  <c r="T737" s="1"/>
  <c r="T160"/>
  <c r="T542" s="1"/>
  <c r="T165"/>
  <c r="T161"/>
  <c r="T543" s="1"/>
  <c r="AP29" i="44"/>
  <c r="AT126" i="83"/>
  <c r="AT183"/>
  <c r="AT182" s="1"/>
  <c r="AT133"/>
  <c r="AT169"/>
  <c r="AT167" s="1"/>
  <c r="AT549" s="1"/>
  <c r="AP31" i="44"/>
  <c r="AH126" i="83"/>
  <c r="AP33" i="44"/>
  <c r="R171" i="83"/>
  <c r="R126"/>
  <c r="R124" s="1"/>
  <c r="R506" s="1"/>
  <c r="R183"/>
  <c r="R182" s="1"/>
  <c r="R133"/>
  <c r="R515" s="1"/>
  <c r="E183"/>
  <c r="E756" s="1"/>
  <c r="S182"/>
  <c r="S755" s="1"/>
  <c r="W182"/>
  <c r="AA182"/>
  <c r="AA755" s="1"/>
  <c r="AE182"/>
  <c r="AE564" s="1"/>
  <c r="AU182"/>
  <c r="AU564" s="1"/>
  <c r="F26" i="91"/>
  <c r="M26" s="1"/>
  <c r="L118" i="83"/>
  <c r="L691" s="1"/>
  <c r="P118"/>
  <c r="P691" s="1"/>
  <c r="T118"/>
  <c r="X118"/>
  <c r="X691" s="1"/>
  <c r="E122"/>
  <c r="O124"/>
  <c r="S124"/>
  <c r="W124"/>
  <c r="W506" s="1"/>
  <c r="AA124"/>
  <c r="AA697" s="1"/>
  <c r="AE124"/>
  <c r="AE697" s="1"/>
  <c r="AI124"/>
  <c r="AM124"/>
  <c r="AM506" s="1"/>
  <c r="AQ124"/>
  <c r="AQ697" s="1"/>
  <c r="AU124"/>
  <c r="D135"/>
  <c r="C135" s="1"/>
  <c r="J135" s="1"/>
  <c r="I135" s="1"/>
  <c r="D139"/>
  <c r="C139" s="1"/>
  <c r="C712" s="1"/>
  <c r="M143"/>
  <c r="M716" s="1"/>
  <c r="Q143"/>
  <c r="Q525" s="1"/>
  <c r="U143"/>
  <c r="AC143"/>
  <c r="AC525" s="1"/>
  <c r="AG143"/>
  <c r="AG525" s="1"/>
  <c r="AK143"/>
  <c r="AK525" s="1"/>
  <c r="AS143"/>
  <c r="AS716" s="1"/>
  <c r="AW143"/>
  <c r="AW525" s="1"/>
  <c r="E146"/>
  <c r="E528" s="1"/>
  <c r="E150"/>
  <c r="U159"/>
  <c r="U541" s="1"/>
  <c r="Z159"/>
  <c r="Z732" s="1"/>
  <c r="AD159"/>
  <c r="AD541" s="1"/>
  <c r="AS165"/>
  <c r="AS547" s="1"/>
  <c r="D168"/>
  <c r="D550" s="1"/>
  <c r="T167"/>
  <c r="T549" s="1"/>
  <c r="X167"/>
  <c r="X549" s="1"/>
  <c r="AB167"/>
  <c r="AB549" s="1"/>
  <c r="AJ167"/>
  <c r="AJ549" s="1"/>
  <c r="AN167"/>
  <c r="AN549" s="1"/>
  <c r="AR167"/>
  <c r="AQ171"/>
  <c r="AQ744" s="1"/>
  <c r="AT172"/>
  <c r="Z173"/>
  <c r="Z555" s="1"/>
  <c r="AL173"/>
  <c r="AL555" s="1"/>
  <c r="M172"/>
  <c r="M554" s="1"/>
  <c r="Q173"/>
  <c r="Q555" s="1"/>
  <c r="U172"/>
  <c r="U745" s="1"/>
  <c r="Y173"/>
  <c r="Y555" s="1"/>
  <c r="AG173"/>
  <c r="AG555" s="1"/>
  <c r="AK173"/>
  <c r="AK555" s="1"/>
  <c r="AO173"/>
  <c r="AO746" s="1"/>
  <c r="AS172"/>
  <c r="AS554" s="1"/>
  <c r="AW172"/>
  <c r="AW554" s="1"/>
  <c r="N182"/>
  <c r="N564" s="1"/>
  <c r="V182"/>
  <c r="V755" s="1"/>
  <c r="Z182"/>
  <c r="Z564" s="1"/>
  <c r="AD182"/>
  <c r="AD755" s="1"/>
  <c r="AL182"/>
  <c r="AP182"/>
  <c r="AP564" s="1"/>
  <c r="E190"/>
  <c r="E763" s="1"/>
  <c r="D115"/>
  <c r="E117"/>
  <c r="O118"/>
  <c r="O500" s="1"/>
  <c r="S118"/>
  <c r="S500" s="1"/>
  <c r="W118"/>
  <c r="W691" s="1"/>
  <c r="AA118"/>
  <c r="AA691" s="1"/>
  <c r="AE118"/>
  <c r="AE691" s="1"/>
  <c r="AI118"/>
  <c r="AI691" s="1"/>
  <c r="AM118"/>
  <c r="AM500" s="1"/>
  <c r="AQ118"/>
  <c r="AQ691" s="1"/>
  <c r="AU118"/>
  <c r="AU691" s="1"/>
  <c r="AB118"/>
  <c r="AB500" s="1"/>
  <c r="AF118"/>
  <c r="AF691" s="1"/>
  <c r="AJ118"/>
  <c r="AJ691" s="1"/>
  <c r="AN118"/>
  <c r="AN691" s="1"/>
  <c r="AV118"/>
  <c r="AV500" s="1"/>
  <c r="M132"/>
  <c r="M705" s="1"/>
  <c r="Q132"/>
  <c r="Q514" s="1"/>
  <c r="U132"/>
  <c r="U705" s="1"/>
  <c r="AC132"/>
  <c r="AC705" s="1"/>
  <c r="AG132"/>
  <c r="AG514" s="1"/>
  <c r="AK132"/>
  <c r="D148"/>
  <c r="D530" s="1"/>
  <c r="E151"/>
  <c r="E724" s="1"/>
  <c r="D152"/>
  <c r="D534" s="1"/>
  <c r="E155"/>
  <c r="C155" s="1"/>
  <c r="X159"/>
  <c r="X541" s="1"/>
  <c r="AC159"/>
  <c r="AC732" s="1"/>
  <c r="AG159"/>
  <c r="AG541" s="1"/>
  <c r="AL159"/>
  <c r="AL732" s="1"/>
  <c r="AS160"/>
  <c r="AS542" s="1"/>
  <c r="AW159"/>
  <c r="AW732" s="1"/>
  <c r="O167"/>
  <c r="O740" s="1"/>
  <c r="S167"/>
  <c r="W167"/>
  <c r="W549" s="1"/>
  <c r="AA167"/>
  <c r="AA549" s="1"/>
  <c r="AI167"/>
  <c r="AI740" s="1"/>
  <c r="AM167"/>
  <c r="AM740" s="1"/>
  <c r="AU167"/>
  <c r="AU740" s="1"/>
  <c r="E170"/>
  <c r="C170" s="1"/>
  <c r="J170" s="1"/>
  <c r="D174"/>
  <c r="D747" s="1"/>
  <c r="P173"/>
  <c r="T173"/>
  <c r="T555" s="1"/>
  <c r="AF173"/>
  <c r="AF746" s="1"/>
  <c r="AJ173"/>
  <c r="AJ746" s="1"/>
  <c r="S177"/>
  <c r="S559" s="1"/>
  <c r="D178"/>
  <c r="D751" s="1"/>
  <c r="D190"/>
  <c r="D572" s="1"/>
  <c r="AL133" i="82"/>
  <c r="AO134"/>
  <c r="AO743" s="1"/>
  <c r="AO135"/>
  <c r="AL136"/>
  <c r="AA137"/>
  <c r="AV137"/>
  <c r="AV543" s="1"/>
  <c r="E19" i="86"/>
  <c r="AO137" i="82"/>
  <c r="AO543" s="1"/>
  <c r="W139"/>
  <c r="Q137"/>
  <c r="Q543" s="1"/>
  <c r="Y137"/>
  <c r="S139"/>
  <c r="S545" s="1"/>
  <c r="AR136"/>
  <c r="AR745" s="1"/>
  <c r="S133"/>
  <c r="S742" s="1"/>
  <c r="W133"/>
  <c r="W539" s="1"/>
  <c r="S138"/>
  <c r="S747" s="1"/>
  <c r="W138"/>
  <c r="AA138"/>
  <c r="AA544" s="1"/>
  <c r="AR138"/>
  <c r="AV138"/>
  <c r="Q139"/>
  <c r="Q748" s="1"/>
  <c r="AR139"/>
  <c r="AR545" s="1"/>
  <c r="AV139"/>
  <c r="AV748" s="1"/>
  <c r="Q8" i="67"/>
  <c r="Q151" s="1"/>
  <c r="AD30"/>
  <c r="AD173" s="1"/>
  <c r="M16" i="91"/>
  <c r="Q133" i="82"/>
  <c r="Y133"/>
  <c r="AO133"/>
  <c r="AL134"/>
  <c r="D134" s="1"/>
  <c r="S135"/>
  <c r="W135"/>
  <c r="W744" s="1"/>
  <c r="AA135"/>
  <c r="AA744" s="1"/>
  <c r="M19" i="91"/>
  <c r="M22"/>
  <c r="M25"/>
  <c r="E10" i="83"/>
  <c r="E392" s="1"/>
  <c r="D15"/>
  <c r="E16"/>
  <c r="E398" s="1"/>
  <c r="D19"/>
  <c r="D592" s="1"/>
  <c r="D23"/>
  <c r="C27"/>
  <c r="K27" s="1"/>
  <c r="O31"/>
  <c r="O604" s="1"/>
  <c r="C42"/>
  <c r="J42" s="1"/>
  <c r="I42" s="1"/>
  <c r="C43"/>
  <c r="M50"/>
  <c r="M623" s="1"/>
  <c r="E51"/>
  <c r="E624" s="1"/>
  <c r="L79"/>
  <c r="L461" s="1"/>
  <c r="L7"/>
  <c r="P7"/>
  <c r="P389" s="1"/>
  <c r="T7"/>
  <c r="T389" s="1"/>
  <c r="X7"/>
  <c r="X389" s="1"/>
  <c r="AB7"/>
  <c r="AF7"/>
  <c r="AJ7"/>
  <c r="AJ389" s="1"/>
  <c r="AN7"/>
  <c r="AN389" s="1"/>
  <c r="AR7"/>
  <c r="AR389" s="1"/>
  <c r="AV7"/>
  <c r="AV580" s="1"/>
  <c r="E9"/>
  <c r="E391" s="1"/>
  <c r="E13"/>
  <c r="E586" s="1"/>
  <c r="C85"/>
  <c r="C658" s="1"/>
  <c r="C97"/>
  <c r="C670" s="1"/>
  <c r="L25"/>
  <c r="L598" s="1"/>
  <c r="P25"/>
  <c r="P407" s="1"/>
  <c r="T25"/>
  <c r="T598" s="1"/>
  <c r="X25"/>
  <c r="X598" s="1"/>
  <c r="AB25"/>
  <c r="AB598" s="1"/>
  <c r="AF25"/>
  <c r="AF598" s="1"/>
  <c r="AJ25"/>
  <c r="AN25"/>
  <c r="AN407" s="1"/>
  <c r="AR25"/>
  <c r="AR598" s="1"/>
  <c r="AV25"/>
  <c r="AV598" s="1"/>
  <c r="E29"/>
  <c r="E411" s="1"/>
  <c r="E35"/>
  <c r="E37"/>
  <c r="E419" s="1"/>
  <c r="M39"/>
  <c r="E39" s="1"/>
  <c r="E612" s="1"/>
  <c r="D40"/>
  <c r="D613" s="1"/>
  <c r="P11"/>
  <c r="P393" s="1"/>
  <c r="E20"/>
  <c r="E402" s="1"/>
  <c r="E21"/>
  <c r="E594" s="1"/>
  <c r="E22"/>
  <c r="E24"/>
  <c r="E406" s="1"/>
  <c r="E26"/>
  <c r="E408" s="1"/>
  <c r="D28"/>
  <c r="E30"/>
  <c r="M31"/>
  <c r="M604" s="1"/>
  <c r="Q31"/>
  <c r="Q604" s="1"/>
  <c r="U31"/>
  <c r="U604" s="1"/>
  <c r="Y31"/>
  <c r="AC31"/>
  <c r="AC604" s="1"/>
  <c r="AG31"/>
  <c r="AG413" s="1"/>
  <c r="AK31"/>
  <c r="AO31"/>
  <c r="AO413" s="1"/>
  <c r="AS31"/>
  <c r="AS604" s="1"/>
  <c r="AW31"/>
  <c r="AW604" s="1"/>
  <c r="E33"/>
  <c r="E415" s="1"/>
  <c r="D37"/>
  <c r="D419" s="1"/>
  <c r="E38"/>
  <c r="C38" s="1"/>
  <c r="C86"/>
  <c r="J86" s="1"/>
  <c r="I86" s="1"/>
  <c r="C65"/>
  <c r="C447" s="1"/>
  <c r="P74"/>
  <c r="T74"/>
  <c r="T456" s="1"/>
  <c r="X74"/>
  <c r="X647" s="1"/>
  <c r="AB74"/>
  <c r="AB456" s="1"/>
  <c r="AF74"/>
  <c r="AF647" s="1"/>
  <c r="AJ74"/>
  <c r="AJ647" s="1"/>
  <c r="AN74"/>
  <c r="AN647" s="1"/>
  <c r="AR74"/>
  <c r="AR456" s="1"/>
  <c r="AV74"/>
  <c r="M80"/>
  <c r="M79" s="1"/>
  <c r="M461" s="1"/>
  <c r="Q80"/>
  <c r="U80"/>
  <c r="U79" s="1"/>
  <c r="U461" s="1"/>
  <c r="Y80"/>
  <c r="AC80"/>
  <c r="AC79" s="1"/>
  <c r="AG80"/>
  <c r="AG653" s="1"/>
  <c r="AK80"/>
  <c r="AK79" s="1"/>
  <c r="AK652" s="1"/>
  <c r="AO80"/>
  <c r="AS80"/>
  <c r="AS79" s="1"/>
  <c r="AS652" s="1"/>
  <c r="C83"/>
  <c r="C656" s="1"/>
  <c r="N89"/>
  <c r="D89" s="1"/>
  <c r="D90"/>
  <c r="D663" s="1"/>
  <c r="O50"/>
  <c r="O623" s="1"/>
  <c r="S50"/>
  <c r="W50"/>
  <c r="W623" s="1"/>
  <c r="AA50"/>
  <c r="AA432" s="1"/>
  <c r="AE50"/>
  <c r="AE432" s="1"/>
  <c r="AI50"/>
  <c r="AI432" s="1"/>
  <c r="AM50"/>
  <c r="AM623" s="1"/>
  <c r="AQ50"/>
  <c r="AQ432" s="1"/>
  <c r="AU50"/>
  <c r="AU623" s="1"/>
  <c r="D56"/>
  <c r="D59"/>
  <c r="D61"/>
  <c r="D72"/>
  <c r="C72" s="1"/>
  <c r="K72" s="1"/>
  <c r="D76"/>
  <c r="D77"/>
  <c r="E78"/>
  <c r="C78" s="1"/>
  <c r="E81"/>
  <c r="E463" s="1"/>
  <c r="N80"/>
  <c r="R80"/>
  <c r="R79" s="1"/>
  <c r="R652" s="1"/>
  <c r="V80"/>
  <c r="V79" s="1"/>
  <c r="V652" s="1"/>
  <c r="Z80"/>
  <c r="AD80"/>
  <c r="AH80"/>
  <c r="AH79" s="1"/>
  <c r="AH652" s="1"/>
  <c r="AL80"/>
  <c r="AL79" s="1"/>
  <c r="AL652" s="1"/>
  <c r="AP80"/>
  <c r="AT80"/>
  <c r="E82"/>
  <c r="D46"/>
  <c r="C46" s="1"/>
  <c r="J46" s="1"/>
  <c r="I46" s="1"/>
  <c r="D47"/>
  <c r="D620" s="1"/>
  <c r="D49"/>
  <c r="C49" s="1"/>
  <c r="C622" s="1"/>
  <c r="D50"/>
  <c r="D432" s="1"/>
  <c r="D53"/>
  <c r="D626" s="1"/>
  <c r="E55"/>
  <c r="E57"/>
  <c r="E630" s="1"/>
  <c r="E60"/>
  <c r="D63"/>
  <c r="C63" s="1"/>
  <c r="C445" s="1"/>
  <c r="N74"/>
  <c r="N647" s="1"/>
  <c r="R74"/>
  <c r="R456" s="1"/>
  <c r="V74"/>
  <c r="V647" s="1"/>
  <c r="Z74"/>
  <c r="Z647" s="1"/>
  <c r="AD74"/>
  <c r="AD647" s="1"/>
  <c r="AH74"/>
  <c r="AH456" s="1"/>
  <c r="E76"/>
  <c r="E649" s="1"/>
  <c r="S74"/>
  <c r="S647" s="1"/>
  <c r="W74"/>
  <c r="W647" s="1"/>
  <c r="AA74"/>
  <c r="AE74"/>
  <c r="AE647" s="1"/>
  <c r="AI74"/>
  <c r="AI647" s="1"/>
  <c r="AM74"/>
  <c r="O80"/>
  <c r="O79" s="1"/>
  <c r="O461" s="1"/>
  <c r="D82"/>
  <c r="N100"/>
  <c r="D100" s="1"/>
  <c r="D103"/>
  <c r="W104"/>
  <c r="W677" s="1"/>
  <c r="AA104"/>
  <c r="AA486" s="1"/>
  <c r="AO66"/>
  <c r="AO448" s="1"/>
  <c r="AS66"/>
  <c r="AS448" s="1"/>
  <c r="AW66"/>
  <c r="AW639" s="1"/>
  <c r="C87"/>
  <c r="C88"/>
  <c r="C470" s="1"/>
  <c r="C99"/>
  <c r="E100"/>
  <c r="C106"/>
  <c r="J106" s="1"/>
  <c r="D107"/>
  <c r="D680" s="1"/>
  <c r="L111"/>
  <c r="L684" s="1"/>
  <c r="M118"/>
  <c r="M691" s="1"/>
  <c r="AW167"/>
  <c r="N173"/>
  <c r="N555" s="1"/>
  <c r="E178"/>
  <c r="E751" s="1"/>
  <c r="E186"/>
  <c r="E138"/>
  <c r="E142"/>
  <c r="E715" s="1"/>
  <c r="L143"/>
  <c r="L716" s="1"/>
  <c r="P143"/>
  <c r="P716" s="1"/>
  <c r="T143"/>
  <c r="T525" s="1"/>
  <c r="AB143"/>
  <c r="AB716" s="1"/>
  <c r="AF143"/>
  <c r="AF716" s="1"/>
  <c r="AJ143"/>
  <c r="AJ525" s="1"/>
  <c r="AR143"/>
  <c r="AR525" s="1"/>
  <c r="AV143"/>
  <c r="AV525" s="1"/>
  <c r="D147"/>
  <c r="D529" s="1"/>
  <c r="D150"/>
  <c r="D723" s="1"/>
  <c r="E154"/>
  <c r="E536" s="1"/>
  <c r="O159"/>
  <c r="O732" s="1"/>
  <c r="E175"/>
  <c r="E748" s="1"/>
  <c r="AU173"/>
  <c r="AU555" s="1"/>
  <c r="D176"/>
  <c r="D558" s="1"/>
  <c r="E179"/>
  <c r="C179" s="1"/>
  <c r="C752" s="1"/>
  <c r="D180"/>
  <c r="D562" s="1"/>
  <c r="E181"/>
  <c r="E754" s="1"/>
  <c r="D186"/>
  <c r="D568" s="1"/>
  <c r="D136"/>
  <c r="D518" s="1"/>
  <c r="E137"/>
  <c r="E710" s="1"/>
  <c r="E139"/>
  <c r="E521" s="1"/>
  <c r="D140"/>
  <c r="D713" s="1"/>
  <c r="E141"/>
  <c r="E523" s="1"/>
  <c r="E147"/>
  <c r="E720" s="1"/>
  <c r="D151"/>
  <c r="D724" s="1"/>
  <c r="D154"/>
  <c r="E158"/>
  <c r="C158" s="1"/>
  <c r="M159"/>
  <c r="M541" s="1"/>
  <c r="Q159"/>
  <c r="Q732" s="1"/>
  <c r="V159"/>
  <c r="AI159"/>
  <c r="AI732" s="1"/>
  <c r="L173"/>
  <c r="L555" s="1"/>
  <c r="AB173"/>
  <c r="AB555" s="1"/>
  <c r="AR173"/>
  <c r="AR746" s="1"/>
  <c r="AV173"/>
  <c r="AV555" s="1"/>
  <c r="O111"/>
  <c r="O104" s="1"/>
  <c r="O486" s="1"/>
  <c r="AI104"/>
  <c r="AU104"/>
  <c r="AU677" s="1"/>
  <c r="U182"/>
  <c r="U564" s="1"/>
  <c r="AK182"/>
  <c r="AK755" s="1"/>
  <c r="R8" i="67"/>
  <c r="AF10"/>
  <c r="I8"/>
  <c r="I151" s="1"/>
  <c r="AB37"/>
  <c r="AB132" s="1"/>
  <c r="AB41"/>
  <c r="D41" s="1"/>
  <c r="AB43"/>
  <c r="AB45"/>
  <c r="AB140" s="1"/>
  <c r="P165" i="82"/>
  <c r="P164" s="1"/>
  <c r="P773" s="1"/>
  <c r="AQ8" i="67"/>
  <c r="AQ103" s="1"/>
  <c r="D9" i="82"/>
  <c r="D618" s="1"/>
  <c r="C8" i="86"/>
  <c r="C9"/>
  <c r="C10"/>
  <c r="E27"/>
  <c r="E29"/>
  <c r="E30"/>
  <c r="AB6" i="67"/>
  <c r="AD8"/>
  <c r="AD151" s="1"/>
  <c r="P23"/>
  <c r="P166" s="1"/>
  <c r="AB28"/>
  <c r="AH65" i="82"/>
  <c r="AH59" s="1"/>
  <c r="AB40" i="67"/>
  <c r="D40" s="1"/>
  <c r="D22" i="82"/>
  <c r="D631" s="1"/>
  <c r="E25"/>
  <c r="E25" i="86"/>
  <c r="M12" i="91"/>
  <c r="AH8" i="67"/>
  <c r="AH103" s="1"/>
  <c r="AB19"/>
  <c r="D19" s="1"/>
  <c r="AW132" i="82"/>
  <c r="AW741" s="1"/>
  <c r="C26" i="86"/>
  <c r="C29"/>
  <c r="AP8" i="67"/>
  <c r="AP151" s="1"/>
  <c r="AC18"/>
  <c r="AC161" s="1"/>
  <c r="T23"/>
  <c r="T118" s="1"/>
  <c r="AH23"/>
  <c r="AH166" s="1"/>
  <c r="AL23"/>
  <c r="AL166" s="1"/>
  <c r="AT23"/>
  <c r="AT166" s="1"/>
  <c r="M30"/>
  <c r="M173" s="1"/>
  <c r="Q30"/>
  <c r="Q173" s="1"/>
  <c r="U30"/>
  <c r="U173" s="1"/>
  <c r="AF36"/>
  <c r="AF179" s="1"/>
  <c r="AJ36"/>
  <c r="AR36"/>
  <c r="AR131" s="1"/>
  <c r="AV36"/>
  <c r="AV179" s="1"/>
  <c r="AR138" i="84"/>
  <c r="D8" i="82"/>
  <c r="D414" s="1"/>
  <c r="E16"/>
  <c r="O17"/>
  <c r="O626" s="1"/>
  <c r="E21"/>
  <c r="D79"/>
  <c r="D688" s="1"/>
  <c r="D111"/>
  <c r="E114"/>
  <c r="E520" s="1"/>
  <c r="D115"/>
  <c r="D521" s="1"/>
  <c r="AO116"/>
  <c r="AO725" s="1"/>
  <c r="L148"/>
  <c r="P148"/>
  <c r="P554" s="1"/>
  <c r="T148"/>
  <c r="T757" s="1"/>
  <c r="X148"/>
  <c r="X757" s="1"/>
  <c r="AB148"/>
  <c r="AF148"/>
  <c r="AF554" s="1"/>
  <c r="AJ148"/>
  <c r="AN148"/>
  <c r="AN757" s="1"/>
  <c r="AR148"/>
  <c r="AV148"/>
  <c r="AV554" s="1"/>
  <c r="Q148"/>
  <c r="Q554" s="1"/>
  <c r="AS148"/>
  <c r="AS757" s="1"/>
  <c r="AW148"/>
  <c r="AL30" i="67"/>
  <c r="AL173" s="1"/>
  <c r="AT30"/>
  <c r="AT125" s="1"/>
  <c r="D78" i="82"/>
  <c r="D484" s="1"/>
  <c r="D106"/>
  <c r="D715" s="1"/>
  <c r="AJ105"/>
  <c r="AJ714" s="1"/>
  <c r="AV105"/>
  <c r="E109"/>
  <c r="E515" s="1"/>
  <c r="E113"/>
  <c r="E722" s="1"/>
  <c r="Y116"/>
  <c r="Y725" s="1"/>
  <c r="I16" i="85"/>
  <c r="M37"/>
  <c r="U37"/>
  <c r="K16"/>
  <c r="K64" s="1"/>
  <c r="C53"/>
  <c r="C37"/>
  <c r="F53"/>
  <c r="J53"/>
  <c r="N53"/>
  <c r="R53"/>
  <c r="V53"/>
  <c r="W16"/>
  <c r="W48" s="1"/>
  <c r="G53"/>
  <c r="K53"/>
  <c r="O53"/>
  <c r="S53"/>
  <c r="W53"/>
  <c r="F37"/>
  <c r="F16"/>
  <c r="J16"/>
  <c r="N16"/>
  <c r="N64" s="1"/>
  <c r="R16"/>
  <c r="V16"/>
  <c r="V48" s="1"/>
  <c r="G16"/>
  <c r="X11" i="68"/>
  <c r="X41" s="1"/>
  <c r="Y57"/>
  <c r="AL43"/>
  <c r="AJ13"/>
  <c r="AJ59" s="1"/>
  <c r="AF41"/>
  <c r="AD11"/>
  <c r="AD57" s="1"/>
  <c r="AH43"/>
  <c r="AH59"/>
  <c r="AG13"/>
  <c r="AG59" s="1"/>
  <c r="Y41"/>
  <c r="BA57"/>
  <c r="AL59"/>
  <c r="AA11"/>
  <c r="AB57"/>
  <c r="N43"/>
  <c r="L13"/>
  <c r="E13"/>
  <c r="E59" s="1"/>
  <c r="X13"/>
  <c r="AC43"/>
  <c r="AC59"/>
  <c r="BJ43"/>
  <c r="BH13"/>
  <c r="BJ59"/>
  <c r="AB41"/>
  <c r="AW41"/>
  <c r="AF57"/>
  <c r="AZ57"/>
  <c r="AY11"/>
  <c r="AY57" s="1"/>
  <c r="R11"/>
  <c r="AC57"/>
  <c r="AC41"/>
  <c r="BD57"/>
  <c r="BD41"/>
  <c r="BB11"/>
  <c r="BN11"/>
  <c r="BN57" s="1"/>
  <c r="BF59"/>
  <c r="BE13"/>
  <c r="BE43" s="1"/>
  <c r="AZ41"/>
  <c r="Q7" i="83"/>
  <c r="BP57" i="68"/>
  <c r="AT59"/>
  <c r="U46" i="85"/>
  <c r="I62"/>
  <c r="E15" i="83"/>
  <c r="E397" s="1"/>
  <c r="C54"/>
  <c r="K54" s="1"/>
  <c r="C75"/>
  <c r="K75" s="1"/>
  <c r="M16" i="85"/>
  <c r="I46"/>
  <c r="Q16"/>
  <c r="L11" i="68"/>
  <c r="L41" s="1"/>
  <c r="U11"/>
  <c r="AJ11"/>
  <c r="AJ57" s="1"/>
  <c r="D13"/>
  <c r="D59" s="1"/>
  <c r="AR41"/>
  <c r="M59"/>
  <c r="AX59"/>
  <c r="U16" i="85"/>
  <c r="U64" s="1"/>
  <c r="N46"/>
  <c r="V46"/>
  <c r="J62"/>
  <c r="D10" i="83"/>
  <c r="D583" s="1"/>
  <c r="N11"/>
  <c r="D14"/>
  <c r="D587" s="1"/>
  <c r="D26"/>
  <c r="N39"/>
  <c r="N612" s="1"/>
  <c r="K62"/>
  <c r="D41"/>
  <c r="M7"/>
  <c r="M389" s="1"/>
  <c r="E25"/>
  <c r="E598" s="1"/>
  <c r="N31"/>
  <c r="D31" s="1"/>
  <c r="C58"/>
  <c r="C440" s="1"/>
  <c r="L74"/>
  <c r="D81"/>
  <c r="D654" s="1"/>
  <c r="C84"/>
  <c r="K88"/>
  <c r="C95"/>
  <c r="C477" s="1"/>
  <c r="E89"/>
  <c r="E471" s="1"/>
  <c r="C91"/>
  <c r="C664" s="1"/>
  <c r="C92"/>
  <c r="J92" s="1"/>
  <c r="I92" s="1"/>
  <c r="C96"/>
  <c r="C478" s="1"/>
  <c r="C114"/>
  <c r="C687" s="1"/>
  <c r="D51"/>
  <c r="D433" s="1"/>
  <c r="J88"/>
  <c r="I88" s="1"/>
  <c r="K96"/>
  <c r="J101"/>
  <c r="I101" s="1"/>
  <c r="N66"/>
  <c r="N448" s="1"/>
  <c r="O74"/>
  <c r="O456" s="1"/>
  <c r="AQ165"/>
  <c r="AQ547" s="1"/>
  <c r="Y160"/>
  <c r="Y542" s="1"/>
  <c r="Y165"/>
  <c r="Y547" s="1"/>
  <c r="S166"/>
  <c r="S548" s="1"/>
  <c r="S165"/>
  <c r="S162"/>
  <c r="S161"/>
  <c r="S543" s="1"/>
  <c r="S164"/>
  <c r="S737" s="1"/>
  <c r="S163"/>
  <c r="S736" s="1"/>
  <c r="S160"/>
  <c r="AO164"/>
  <c r="AO546" s="1"/>
  <c r="AO161"/>
  <c r="E145"/>
  <c r="E718" s="1"/>
  <c r="E149"/>
  <c r="E722" s="1"/>
  <c r="E153"/>
  <c r="E726" s="1"/>
  <c r="E157"/>
  <c r="E730" s="1"/>
  <c r="L167"/>
  <c r="L549" s="1"/>
  <c r="M167"/>
  <c r="M740" s="1"/>
  <c r="Q167"/>
  <c r="Q549" s="1"/>
  <c r="U167"/>
  <c r="U740" s="1"/>
  <c r="AC167"/>
  <c r="AC549" s="1"/>
  <c r="AG167"/>
  <c r="AG740" s="1"/>
  <c r="AK167"/>
  <c r="AK549" s="1"/>
  <c r="AO167"/>
  <c r="AO549" s="1"/>
  <c r="AS167"/>
  <c r="AS740" s="1"/>
  <c r="Q172"/>
  <c r="Q745" s="1"/>
  <c r="AJ172"/>
  <c r="AJ745" s="1"/>
  <c r="E174"/>
  <c r="E747" s="1"/>
  <c r="D175"/>
  <c r="O182"/>
  <c r="O755" s="1"/>
  <c r="E24" i="107"/>
  <c r="I24"/>
  <c r="AF172" i="83"/>
  <c r="AF554" s="1"/>
  <c r="AK172"/>
  <c r="AK745" s="1"/>
  <c r="U173"/>
  <c r="U746" s="1"/>
  <c r="O173"/>
  <c r="O555" s="1"/>
  <c r="S173"/>
  <c r="S746" s="1"/>
  <c r="W173"/>
  <c r="W555" s="1"/>
  <c r="AA173"/>
  <c r="AA555" s="1"/>
  <c r="AE173"/>
  <c r="AE746" s="1"/>
  <c r="AI173"/>
  <c r="AI555" s="1"/>
  <c r="AM173"/>
  <c r="AM746" s="1"/>
  <c r="AQ173"/>
  <c r="AQ555" s="1"/>
  <c r="F23" i="91"/>
  <c r="M23" s="1"/>
  <c r="AB172" i="83"/>
  <c r="AB554" s="1"/>
  <c r="AG172"/>
  <c r="AG745" s="1"/>
  <c r="P172"/>
  <c r="P554" s="1"/>
  <c r="T172"/>
  <c r="T745" s="1"/>
  <c r="X172"/>
  <c r="X745" s="1"/>
  <c r="F20" i="91"/>
  <c r="M20" s="1"/>
  <c r="AA15" i="67"/>
  <c r="AA158" s="1"/>
  <c r="AA20"/>
  <c r="AA115" s="1"/>
  <c r="N65" i="82"/>
  <c r="N674" s="1"/>
  <c r="AD65"/>
  <c r="AT65"/>
  <c r="AQ599"/>
  <c r="C11" i="86"/>
  <c r="C12"/>
  <c r="AC60" i="68"/>
  <c r="AK8" i="67"/>
  <c r="P10"/>
  <c r="P153" s="1"/>
  <c r="X10"/>
  <c r="X153" s="1"/>
  <c r="L18"/>
  <c r="L161" s="1"/>
  <c r="P18"/>
  <c r="P161" s="1"/>
  <c r="T18"/>
  <c r="T161" s="1"/>
  <c r="X18"/>
  <c r="AB20"/>
  <c r="AB163" s="1"/>
  <c r="AB29"/>
  <c r="AB124" s="1"/>
  <c r="AN36"/>
  <c r="D64" i="82"/>
  <c r="D470" s="1"/>
  <c r="M116"/>
  <c r="AS116"/>
  <c r="AS725" s="1"/>
  <c r="AG148"/>
  <c r="D171"/>
  <c r="C73" i="108" s="1"/>
  <c r="AM184" i="82"/>
  <c r="AM793" s="1"/>
  <c r="N8" i="67"/>
  <c r="N103" s="1"/>
  <c r="V8"/>
  <c r="V151" s="1"/>
  <c r="AO8"/>
  <c r="AO151" s="1"/>
  <c r="AV23"/>
  <c r="AV166" s="1"/>
  <c r="N23"/>
  <c r="N166" s="1"/>
  <c r="R23"/>
  <c r="R166" s="1"/>
  <c r="V23"/>
  <c r="V118" s="1"/>
  <c r="AJ23"/>
  <c r="AN23"/>
  <c r="AN166" s="1"/>
  <c r="AR23"/>
  <c r="AR118" s="1"/>
  <c r="AB26"/>
  <c r="AB169" s="1"/>
  <c r="AH30"/>
  <c r="AH125" s="1"/>
  <c r="AB33"/>
  <c r="AB176" s="1"/>
  <c r="AB35"/>
  <c r="AB130" s="1"/>
  <c r="E26" i="82"/>
  <c r="E635" s="1"/>
  <c r="AG132"/>
  <c r="AG741" s="1"/>
  <c r="L165"/>
  <c r="L164" s="1"/>
  <c r="L773" s="1"/>
  <c r="T165"/>
  <c r="T164" s="1"/>
  <c r="X165"/>
  <c r="X164" s="1"/>
  <c r="X773" s="1"/>
  <c r="AB165"/>
  <c r="AB164" s="1"/>
  <c r="AB773" s="1"/>
  <c r="AF165"/>
  <c r="AF164" s="1"/>
  <c r="AF773" s="1"/>
  <c r="AJ165"/>
  <c r="AJ164" s="1"/>
  <c r="AN165"/>
  <c r="AN164" s="1"/>
  <c r="AN773" s="1"/>
  <c r="AR165"/>
  <c r="AR164" s="1"/>
  <c r="AR570" s="1"/>
  <c r="AV165"/>
  <c r="AV164" s="1"/>
  <c r="AV773" s="1"/>
  <c r="E169"/>
  <c r="D170"/>
  <c r="C72" i="108" s="1"/>
  <c r="E15" i="86"/>
  <c r="E17"/>
  <c r="E18"/>
  <c r="U8" i="67"/>
  <c r="U151" s="1"/>
  <c r="AC8"/>
  <c r="AC151" s="1"/>
  <c r="AI8"/>
  <c r="AI103" s="1"/>
  <c r="AU8"/>
  <c r="AU103" s="1"/>
  <c r="AR10"/>
  <c r="U18"/>
  <c r="AS18"/>
  <c r="AS161" s="1"/>
  <c r="AF18"/>
  <c r="AF161" s="1"/>
  <c r="AJ18"/>
  <c r="AJ161" s="1"/>
  <c r="AN18"/>
  <c r="AN161" s="1"/>
  <c r="AR18"/>
  <c r="AR161" s="1"/>
  <c r="AV18"/>
  <c r="AV161" s="1"/>
  <c r="AA22"/>
  <c r="AF23"/>
  <c r="AJ138" i="84"/>
  <c r="AJ444" s="1"/>
  <c r="L138"/>
  <c r="T138"/>
  <c r="T597" s="1"/>
  <c r="X138"/>
  <c r="X444" s="1"/>
  <c r="T105" i="82"/>
  <c r="T511" s="1"/>
  <c r="AC116"/>
  <c r="U132"/>
  <c r="AC132"/>
  <c r="AK132"/>
  <c r="AK538" s="1"/>
  <c r="AS132"/>
  <c r="M165"/>
  <c r="M571" s="1"/>
  <c r="Q165"/>
  <c r="Q164" s="1"/>
  <c r="U165"/>
  <c r="U164" s="1"/>
  <c r="Y165"/>
  <c r="AC165"/>
  <c r="AC774" s="1"/>
  <c r="AG165"/>
  <c r="M105"/>
  <c r="M511" s="1"/>
  <c r="Q105"/>
  <c r="U105"/>
  <c r="U714" s="1"/>
  <c r="Y105"/>
  <c r="AC105"/>
  <c r="AC714" s="1"/>
  <c r="N116"/>
  <c r="E118"/>
  <c r="D119"/>
  <c r="C91" i="108" s="1"/>
  <c r="E122" i="82"/>
  <c r="E528" s="1"/>
  <c r="D123"/>
  <c r="D529" s="1"/>
  <c r="E126"/>
  <c r="E532" s="1"/>
  <c r="D127"/>
  <c r="D533" s="1"/>
  <c r="E130"/>
  <c r="E739" s="1"/>
  <c r="D131"/>
  <c r="D740" s="1"/>
  <c r="E134"/>
  <c r="E540" s="1"/>
  <c r="D135"/>
  <c r="E192"/>
  <c r="E801" s="1"/>
  <c r="E21" i="86"/>
  <c r="E23"/>
  <c r="E24"/>
  <c r="C25"/>
  <c r="C30"/>
  <c r="AE8" i="67"/>
  <c r="AE103" s="1"/>
  <c r="AM8"/>
  <c r="AS8"/>
  <c r="AS151" s="1"/>
  <c r="AG10"/>
  <c r="AG153" s="1"/>
  <c r="AG18"/>
  <c r="AG23"/>
  <c r="AO23"/>
  <c r="AO118" s="1"/>
  <c r="AS23"/>
  <c r="AS118" s="1"/>
  <c r="J30"/>
  <c r="J173" s="1"/>
  <c r="R30"/>
  <c r="V30"/>
  <c r="V125" s="1"/>
  <c r="Z30"/>
  <c r="Z173" s="1"/>
  <c r="AB32"/>
  <c r="D32" s="1"/>
  <c r="AG36"/>
  <c r="AK36"/>
  <c r="AK179" s="1"/>
  <c r="AO36"/>
  <c r="AB44"/>
  <c r="AB139" s="1"/>
  <c r="O142"/>
  <c r="P605" i="84"/>
  <c r="E22" i="82"/>
  <c r="E631" s="1"/>
  <c r="R65"/>
  <c r="R674" s="1"/>
  <c r="V65"/>
  <c r="V59" s="1"/>
  <c r="Z65"/>
  <c r="Z674" s="1"/>
  <c r="AL65"/>
  <c r="AL674" s="1"/>
  <c r="AP65"/>
  <c r="AP674" s="1"/>
  <c r="D68"/>
  <c r="D474" s="1"/>
  <c r="D72"/>
  <c r="D478" s="1"/>
  <c r="E117"/>
  <c r="D89" i="108" s="1"/>
  <c r="D118" i="82"/>
  <c r="D524" s="1"/>
  <c r="D122"/>
  <c r="D528" s="1"/>
  <c r="D126"/>
  <c r="C98" i="108" s="1"/>
  <c r="D130" i="82"/>
  <c r="D739" s="1"/>
  <c r="D150"/>
  <c r="AA599"/>
  <c r="E13" i="86"/>
  <c r="E14"/>
  <c r="C19"/>
  <c r="C20"/>
  <c r="C27"/>
  <c r="C28"/>
  <c r="AG23" i="77"/>
  <c r="N36" i="68"/>
  <c r="M8" i="67"/>
  <c r="M151" s="1"/>
  <c r="Y8"/>
  <c r="Y151" s="1"/>
  <c r="AN10"/>
  <c r="AN153" s="1"/>
  <c r="AK18"/>
  <c r="Z23"/>
  <c r="Z166" s="1"/>
  <c r="AQ23"/>
  <c r="AQ166" s="1"/>
  <c r="L23"/>
  <c r="L118" s="1"/>
  <c r="AD23"/>
  <c r="W36"/>
  <c r="W131" s="1"/>
  <c r="AA41"/>
  <c r="AA136" s="1"/>
  <c r="P138" i="84"/>
  <c r="AB141"/>
  <c r="D141" s="1"/>
  <c r="D600" s="1"/>
  <c r="X605"/>
  <c r="M17" i="82"/>
  <c r="M423" s="1"/>
  <c r="Q17"/>
  <c r="Q626" s="1"/>
  <c r="U17"/>
  <c r="Y17"/>
  <c r="Y626" s="1"/>
  <c r="AC17"/>
  <c r="AG17"/>
  <c r="AG626" s="1"/>
  <c r="AK17"/>
  <c r="AK626" s="1"/>
  <c r="AO17"/>
  <c r="AO626" s="1"/>
  <c r="AS17"/>
  <c r="AS423" s="1"/>
  <c r="AW17"/>
  <c r="E27"/>
  <c r="E433" s="1"/>
  <c r="D60"/>
  <c r="D669" s="1"/>
  <c r="E63"/>
  <c r="D67"/>
  <c r="D473" s="1"/>
  <c r="E68"/>
  <c r="E677" s="1"/>
  <c r="D71"/>
  <c r="D477" s="1"/>
  <c r="E72"/>
  <c r="Q18" i="67"/>
  <c r="Q161" s="1"/>
  <c r="BD53" i="68"/>
  <c r="J8" i="67"/>
  <c r="J103" s="1"/>
  <c r="Z8"/>
  <c r="Z151" s="1"/>
  <c r="AG8"/>
  <c r="AG151" s="1"/>
  <c r="AL8"/>
  <c r="AL151" s="1"/>
  <c r="AS10"/>
  <c r="AS153" s="1"/>
  <c r="I18"/>
  <c r="I161" s="1"/>
  <c r="Y18"/>
  <c r="Y161" s="1"/>
  <c r="AO18"/>
  <c r="AO161" s="1"/>
  <c r="AA21"/>
  <c r="AA164" s="1"/>
  <c r="AP23"/>
  <c r="AA25"/>
  <c r="C25" s="1"/>
  <c r="AE23"/>
  <c r="AE166" s="1"/>
  <c r="AI23"/>
  <c r="AI166" s="1"/>
  <c r="M18"/>
  <c r="M161" s="1"/>
  <c r="AA19"/>
  <c r="AA162" s="1"/>
  <c r="AB22"/>
  <c r="AB165" s="1"/>
  <c r="AB27"/>
  <c r="AB122" s="1"/>
  <c r="S30"/>
  <c r="S125" s="1"/>
  <c r="W30"/>
  <c r="W173" s="1"/>
  <c r="AF30"/>
  <c r="AF173" s="1"/>
  <c r="AN30"/>
  <c r="AN125" s="1"/>
  <c r="AR30"/>
  <c r="AR125" s="1"/>
  <c r="AV30"/>
  <c r="AV173" s="1"/>
  <c r="L30"/>
  <c r="L125" s="1"/>
  <c r="T30"/>
  <c r="T173" s="1"/>
  <c r="X30"/>
  <c r="X125" s="1"/>
  <c r="AG30"/>
  <c r="AO30"/>
  <c r="AO173" s="1"/>
  <c r="AS30"/>
  <c r="AS173" s="1"/>
  <c r="K36"/>
  <c r="K179" s="1"/>
  <c r="AB42"/>
  <c r="AB185" s="1"/>
  <c r="S189"/>
  <c r="I599" i="84"/>
  <c r="AC601"/>
  <c r="Q603"/>
  <c r="AE604"/>
  <c r="AU604"/>
  <c r="AG605"/>
  <c r="Q65" i="82"/>
  <c r="Q674" s="1"/>
  <c r="U65"/>
  <c r="U471" s="1"/>
  <c r="Y65"/>
  <c r="Y674" s="1"/>
  <c r="AC65"/>
  <c r="AC471" s="1"/>
  <c r="AG65"/>
  <c r="AG59" s="1"/>
  <c r="AK65"/>
  <c r="AK59" s="1"/>
  <c r="AO65"/>
  <c r="AO674" s="1"/>
  <c r="AS65"/>
  <c r="AS59" s="1"/>
  <c r="AW65"/>
  <c r="AW471" s="1"/>
  <c r="D69"/>
  <c r="D678" s="1"/>
  <c r="E70"/>
  <c r="E679" s="1"/>
  <c r="D73"/>
  <c r="D682" s="1"/>
  <c r="E74"/>
  <c r="D75"/>
  <c r="D684" s="1"/>
  <c r="E110"/>
  <c r="E719" s="1"/>
  <c r="D114"/>
  <c r="D723" s="1"/>
  <c r="E121"/>
  <c r="E125"/>
  <c r="D97" i="108" s="1"/>
  <c r="E129" i="82"/>
  <c r="L132"/>
  <c r="L741" s="1"/>
  <c r="P132"/>
  <c r="T132"/>
  <c r="T741" s="1"/>
  <c r="X132"/>
  <c r="X741" s="1"/>
  <c r="AB132"/>
  <c r="AB741" s="1"/>
  <c r="AF132"/>
  <c r="AF538" s="1"/>
  <c r="AJ132"/>
  <c r="AJ538" s="1"/>
  <c r="AN132"/>
  <c r="AN741" s="1"/>
  <c r="E150"/>
  <c r="E759" s="1"/>
  <c r="D151"/>
  <c r="D760" s="1"/>
  <c r="O165"/>
  <c r="O164" s="1"/>
  <c r="S165"/>
  <c r="S774" s="1"/>
  <c r="W165"/>
  <c r="W164" s="1"/>
  <c r="AA165"/>
  <c r="AA164" s="1"/>
  <c r="AE165"/>
  <c r="AE774" s="1"/>
  <c r="AI165"/>
  <c r="AI164" s="1"/>
  <c r="AM165"/>
  <c r="AM774" s="1"/>
  <c r="AQ165"/>
  <c r="AQ164" s="1"/>
  <c r="AU165"/>
  <c r="AU164" s="1"/>
  <c r="D167"/>
  <c r="C80" i="108" s="1"/>
  <c r="E170" i="82"/>
  <c r="D72" i="108" s="1"/>
  <c r="AE184" i="82"/>
  <c r="AE793" s="1"/>
  <c r="E12" i="86"/>
  <c r="E20"/>
  <c r="O36" i="67"/>
  <c r="O131" s="1"/>
  <c r="S36"/>
  <c r="S179" s="1"/>
  <c r="AH190"/>
  <c r="AK138" i="84"/>
  <c r="AK444" s="1"/>
  <c r="Y451"/>
  <c r="Y599"/>
  <c r="AS601"/>
  <c r="N604"/>
  <c r="AL604"/>
  <c r="AN605"/>
  <c r="Q116" i="82"/>
  <c r="Q522" s="1"/>
  <c r="U116"/>
  <c r="U725" s="1"/>
  <c r="AG116"/>
  <c r="AK116"/>
  <c r="AK725" s="1"/>
  <c r="AW116"/>
  <c r="AW725" s="1"/>
  <c r="AH36" i="67"/>
  <c r="AH131" s="1"/>
  <c r="AL36"/>
  <c r="AP36"/>
  <c r="AP131" s="1"/>
  <c r="J36"/>
  <c r="J179" s="1"/>
  <c r="R36"/>
  <c r="R131" s="1"/>
  <c r="V36"/>
  <c r="V179" s="1"/>
  <c r="Z36"/>
  <c r="Z179" s="1"/>
  <c r="AO449" i="84"/>
  <c r="K452"/>
  <c r="S600"/>
  <c r="W602"/>
  <c r="V604"/>
  <c r="AM604"/>
  <c r="AO605"/>
  <c r="E16" i="86"/>
  <c r="E28"/>
  <c r="D28" i="91"/>
  <c r="Q28"/>
  <c r="AH23" i="74"/>
  <c r="AM23" i="67"/>
  <c r="AM166" s="1"/>
  <c r="AU23"/>
  <c r="AU166" s="1"/>
  <c r="AB34"/>
  <c r="AB129" s="1"/>
  <c r="AP30"/>
  <c r="AP125" s="1"/>
  <c r="L36"/>
  <c r="L131" s="1"/>
  <c r="P36"/>
  <c r="P131" s="1"/>
  <c r="T36"/>
  <c r="T179" s="1"/>
  <c r="AP142"/>
  <c r="AC138" i="84"/>
  <c r="AC597" s="1"/>
  <c r="AS138"/>
  <c r="AS597" s="1"/>
  <c r="AB145"/>
  <c r="AB604" s="1"/>
  <c r="AS449"/>
  <c r="O452"/>
  <c r="AM600"/>
  <c r="M603"/>
  <c r="AD604"/>
  <c r="AT604"/>
  <c r="AF605"/>
  <c r="AV605"/>
  <c r="E8" i="82"/>
  <c r="E617" s="1"/>
  <c r="D23"/>
  <c r="D632" s="1"/>
  <c r="E67"/>
  <c r="E676" s="1"/>
  <c r="E71"/>
  <c r="E77"/>
  <c r="E686" s="1"/>
  <c r="E78"/>
  <c r="E484" s="1"/>
  <c r="E81"/>
  <c r="E690" s="1"/>
  <c r="L105"/>
  <c r="L714" s="1"/>
  <c r="P105"/>
  <c r="P714" s="1"/>
  <c r="X105"/>
  <c r="X714" s="1"/>
  <c r="AB105"/>
  <c r="AB714" s="1"/>
  <c r="AF105"/>
  <c r="AF714" s="1"/>
  <c r="AN105"/>
  <c r="AN714" s="1"/>
  <c r="AR105"/>
  <c r="AR511" s="1"/>
  <c r="D110"/>
  <c r="D719" s="1"/>
  <c r="L116"/>
  <c r="L522" s="1"/>
  <c r="P116"/>
  <c r="T116"/>
  <c r="T725" s="1"/>
  <c r="X116"/>
  <c r="X522" s="1"/>
  <c r="AB116"/>
  <c r="AB522" s="1"/>
  <c r="AF116"/>
  <c r="AJ116"/>
  <c r="AJ725" s="1"/>
  <c r="AN116"/>
  <c r="AN725" s="1"/>
  <c r="AR116"/>
  <c r="AR522" s="1"/>
  <c r="AV116"/>
  <c r="AV725" s="1"/>
  <c r="E149"/>
  <c r="E758" s="1"/>
  <c r="U148"/>
  <c r="Y148"/>
  <c r="AC148"/>
  <c r="AC554" s="1"/>
  <c r="AK148"/>
  <c r="AK757" s="1"/>
  <c r="AO148"/>
  <c r="AO757" s="1"/>
  <c r="D166"/>
  <c r="D572" s="1"/>
  <c r="D188"/>
  <c r="D594" s="1"/>
  <c r="W599"/>
  <c r="C15" i="86"/>
  <c r="C16"/>
  <c r="C22"/>
  <c r="E26"/>
  <c r="BM61" i="68"/>
  <c r="AB7" i="67"/>
  <c r="D7" s="1"/>
  <c r="L10"/>
  <c r="L153" s="1"/>
  <c r="T10"/>
  <c r="T153" s="1"/>
  <c r="AC10"/>
  <c r="AC153" s="1"/>
  <c r="AK10"/>
  <c r="AK153" s="1"/>
  <c r="AP10"/>
  <c r="AP105" s="1"/>
  <c r="AV10"/>
  <c r="AV153" s="1"/>
  <c r="AA13"/>
  <c r="AA156" s="1"/>
  <c r="AA17"/>
  <c r="AA160" s="1"/>
  <c r="K18"/>
  <c r="K113" s="1"/>
  <c r="O18"/>
  <c r="S18"/>
  <c r="S113" s="1"/>
  <c r="W18"/>
  <c r="W113" s="1"/>
  <c r="AE18"/>
  <c r="AE113" s="1"/>
  <c r="AI18"/>
  <c r="AI113" s="1"/>
  <c r="AM18"/>
  <c r="AM113" s="1"/>
  <c r="AQ18"/>
  <c r="AQ113" s="1"/>
  <c r="AU18"/>
  <c r="AU113" s="1"/>
  <c r="X124"/>
  <c r="X23"/>
  <c r="X118" s="1"/>
  <c r="I30"/>
  <c r="I173" s="1"/>
  <c r="Y30"/>
  <c r="Y173" s="1"/>
  <c r="I36"/>
  <c r="I179" s="1"/>
  <c r="M10"/>
  <c r="M153" s="1"/>
  <c r="U10"/>
  <c r="U153" s="1"/>
  <c r="AL10"/>
  <c r="AL105" s="1"/>
  <c r="AA12"/>
  <c r="AA16"/>
  <c r="AA111" s="1"/>
  <c r="O23"/>
  <c r="O166" s="1"/>
  <c r="W23"/>
  <c r="W166" s="1"/>
  <c r="AD125"/>
  <c r="AE182"/>
  <c r="AE36"/>
  <c r="AE179" s="1"/>
  <c r="AI182"/>
  <c r="AI36"/>
  <c r="AM182"/>
  <c r="AM36"/>
  <c r="AM131" s="1"/>
  <c r="AQ182"/>
  <c r="AQ36"/>
  <c r="AQ131" s="1"/>
  <c r="AU182"/>
  <c r="AU36"/>
  <c r="AU179" s="1"/>
  <c r="AB9"/>
  <c r="AB104" s="1"/>
  <c r="K168"/>
  <c r="K23"/>
  <c r="K166" s="1"/>
  <c r="S168"/>
  <c r="S23"/>
  <c r="S166" s="1"/>
  <c r="AE174"/>
  <c r="AE30"/>
  <c r="AE173" s="1"/>
  <c r="AI174"/>
  <c r="AI30"/>
  <c r="AI125" s="1"/>
  <c r="AM174"/>
  <c r="AM30"/>
  <c r="AM173" s="1"/>
  <c r="AQ174"/>
  <c r="AQ30"/>
  <c r="AQ125" s="1"/>
  <c r="AU174"/>
  <c r="AU30"/>
  <c r="AU125" s="1"/>
  <c r="AJ127"/>
  <c r="AJ30"/>
  <c r="AJ125" s="1"/>
  <c r="P128"/>
  <c r="P30"/>
  <c r="P173" s="1"/>
  <c r="AA33"/>
  <c r="AA128" s="1"/>
  <c r="AC30"/>
  <c r="AC173" s="1"/>
  <c r="AK128"/>
  <c r="AK30"/>
  <c r="AK173" s="1"/>
  <c r="AD133"/>
  <c r="AB38"/>
  <c r="AB133" s="1"/>
  <c r="AD36"/>
  <c r="AD179" s="1"/>
  <c r="AT133"/>
  <c r="AT36"/>
  <c r="AT131" s="1"/>
  <c r="N134"/>
  <c r="N36"/>
  <c r="N131" s="1"/>
  <c r="K8"/>
  <c r="K103" s="1"/>
  <c r="O8"/>
  <c r="O103" s="1"/>
  <c r="S8"/>
  <c r="S103" s="1"/>
  <c r="W8"/>
  <c r="W103" s="1"/>
  <c r="I10"/>
  <c r="I153" s="1"/>
  <c r="Q10"/>
  <c r="Q153" s="1"/>
  <c r="Y10"/>
  <c r="Y153" s="1"/>
  <c r="AJ10"/>
  <c r="AJ153" s="1"/>
  <c r="AO10"/>
  <c r="AO153" s="1"/>
  <c r="AT10"/>
  <c r="AT105" s="1"/>
  <c r="AA14"/>
  <c r="AA109" s="1"/>
  <c r="J18"/>
  <c r="J113" s="1"/>
  <c r="N18"/>
  <c r="N161" s="1"/>
  <c r="R18"/>
  <c r="R113" s="1"/>
  <c r="V18"/>
  <c r="V113" s="1"/>
  <c r="Z18"/>
  <c r="Z161" s="1"/>
  <c r="AD18"/>
  <c r="AD113" s="1"/>
  <c r="AH18"/>
  <c r="AH113" s="1"/>
  <c r="AL18"/>
  <c r="AL161" s="1"/>
  <c r="AP18"/>
  <c r="AP113" s="1"/>
  <c r="AT18"/>
  <c r="AT161" s="1"/>
  <c r="AB21"/>
  <c r="AB164" s="1"/>
  <c r="N126"/>
  <c r="N30"/>
  <c r="N125" s="1"/>
  <c r="X132"/>
  <c r="X36"/>
  <c r="X131" s="1"/>
  <c r="AC132"/>
  <c r="AC36"/>
  <c r="AC179" s="1"/>
  <c r="AS132"/>
  <c r="AS36"/>
  <c r="AS179" s="1"/>
  <c r="M181"/>
  <c r="M36"/>
  <c r="M179" s="1"/>
  <c r="Q181"/>
  <c r="Q36"/>
  <c r="Q179" s="1"/>
  <c r="U181"/>
  <c r="U36"/>
  <c r="U179" s="1"/>
  <c r="Y181"/>
  <c r="Y36"/>
  <c r="Y179" s="1"/>
  <c r="AE142"/>
  <c r="AM142"/>
  <c r="AU142"/>
  <c r="AD190"/>
  <c r="M138" i="84"/>
  <c r="M444" s="1"/>
  <c r="Q447"/>
  <c r="W448"/>
  <c r="U599"/>
  <c r="AK599"/>
  <c r="O600"/>
  <c r="AI600"/>
  <c r="I601"/>
  <c r="Y601"/>
  <c r="AO601"/>
  <c r="S602"/>
  <c r="AM602"/>
  <c r="AC603"/>
  <c r="AR603"/>
  <c r="K604"/>
  <c r="S604"/>
  <c r="M605"/>
  <c r="U605"/>
  <c r="L65" i="82"/>
  <c r="L59" s="1"/>
  <c r="L668" s="1"/>
  <c r="P65"/>
  <c r="P59" s="1"/>
  <c r="T65"/>
  <c r="T674" s="1"/>
  <c r="X65"/>
  <c r="X59" s="1"/>
  <c r="AB65"/>
  <c r="AB59" s="1"/>
  <c r="AF65"/>
  <c r="AF59" s="1"/>
  <c r="AJ65"/>
  <c r="AJ471" s="1"/>
  <c r="AN65"/>
  <c r="AN674" s="1"/>
  <c r="AR65"/>
  <c r="AR59" s="1"/>
  <c r="AR465" s="1"/>
  <c r="AV65"/>
  <c r="AV59" s="1"/>
  <c r="AG447" i="84"/>
  <c r="AM448"/>
  <c r="AO599"/>
  <c r="M601"/>
  <c r="AQ602"/>
  <c r="AG603"/>
  <c r="AS603"/>
  <c r="AB25" i="67"/>
  <c r="AB168" s="1"/>
  <c r="AB31"/>
  <c r="AB174" s="1"/>
  <c r="AB39"/>
  <c r="AB134" s="1"/>
  <c r="AB47"/>
  <c r="AB190" s="1"/>
  <c r="S142"/>
  <c r="AI142"/>
  <c r="AQ142"/>
  <c r="AI189"/>
  <c r="AT190"/>
  <c r="AF138" i="84"/>
  <c r="AF444" s="1"/>
  <c r="AN138"/>
  <c r="AV138"/>
  <c r="AV597" s="1"/>
  <c r="AB143"/>
  <c r="AB602" s="1"/>
  <c r="AS447"/>
  <c r="M449"/>
  <c r="O450"/>
  <c r="AK451"/>
  <c r="M599"/>
  <c r="AC599"/>
  <c r="AS599"/>
  <c r="W600"/>
  <c r="AQ600"/>
  <c r="Q601"/>
  <c r="AG601"/>
  <c r="K602"/>
  <c r="AE602"/>
  <c r="AU602"/>
  <c r="U603"/>
  <c r="AK603"/>
  <c r="AV603"/>
  <c r="O604"/>
  <c r="W604"/>
  <c r="AH604"/>
  <c r="AP604"/>
  <c r="I605"/>
  <c r="Q605"/>
  <c r="Y605"/>
  <c r="AJ605"/>
  <c r="AR605"/>
  <c r="E15" i="82"/>
  <c r="E421" s="1"/>
  <c r="I23" i="67"/>
  <c r="I166" s="1"/>
  <c r="M23"/>
  <c r="M166" s="1"/>
  <c r="Q23"/>
  <c r="Q166" s="1"/>
  <c r="Y23"/>
  <c r="Y166" s="1"/>
  <c r="AA27"/>
  <c r="C27" s="1"/>
  <c r="K30"/>
  <c r="K173" s="1"/>
  <c r="O30"/>
  <c r="O173" s="1"/>
  <c r="AA31"/>
  <c r="C31" s="1"/>
  <c r="AA35"/>
  <c r="AA178" s="1"/>
  <c r="AA39"/>
  <c r="C39" s="1"/>
  <c r="AA43"/>
  <c r="AB46"/>
  <c r="D46" s="1"/>
  <c r="AA47"/>
  <c r="C47" s="1"/>
  <c r="W142"/>
  <c r="AL142"/>
  <c r="N190"/>
  <c r="U138" i="84"/>
  <c r="AG138"/>
  <c r="AG444" s="1"/>
  <c r="AO138"/>
  <c r="AO444" s="1"/>
  <c r="S448"/>
  <c r="S450"/>
  <c r="AO451"/>
  <c r="Q599"/>
  <c r="AG599"/>
  <c r="K600"/>
  <c r="AE600"/>
  <c r="AU600"/>
  <c r="U601"/>
  <c r="AK601"/>
  <c r="O602"/>
  <c r="AI602"/>
  <c r="I603"/>
  <c r="Y603"/>
  <c r="AO603"/>
  <c r="J604"/>
  <c r="R604"/>
  <c r="Z604"/>
  <c r="AI604"/>
  <c r="AQ604"/>
  <c r="L605"/>
  <c r="T605"/>
  <c r="AC605"/>
  <c r="AK605"/>
  <c r="AS605"/>
  <c r="E14" i="82"/>
  <c r="E623" s="1"/>
  <c r="E173"/>
  <c r="E782" s="1"/>
  <c r="W184"/>
  <c r="W793" s="1"/>
  <c r="AU184"/>
  <c r="AU590" s="1"/>
  <c r="N184"/>
  <c r="N590" s="1"/>
  <c r="V184"/>
  <c r="V590" s="1"/>
  <c r="AD184"/>
  <c r="AD590" s="1"/>
  <c r="AL184"/>
  <c r="AL590" s="1"/>
  <c r="AT184"/>
  <c r="AT590" s="1"/>
  <c r="AQ579"/>
  <c r="S591"/>
  <c r="V592"/>
  <c r="M593"/>
  <c r="AS593"/>
  <c r="AJ594"/>
  <c r="AE595"/>
  <c r="V596"/>
  <c r="Y597"/>
  <c r="P598"/>
  <c r="AV598"/>
  <c r="AH600"/>
  <c r="E7" i="86"/>
  <c r="E8"/>
  <c r="E9"/>
  <c r="E10"/>
  <c r="E11"/>
  <c r="C14"/>
  <c r="C18"/>
  <c r="C24"/>
  <c r="M13" i="91"/>
  <c r="M132" i="82"/>
  <c r="M741" s="1"/>
  <c r="M148"/>
  <c r="M757" s="1"/>
  <c r="W579"/>
  <c r="AE591"/>
  <c r="Z592"/>
  <c r="Q593"/>
  <c r="AW593"/>
  <c r="AN594"/>
  <c r="AQ595"/>
  <c r="AH596"/>
  <c r="AC597"/>
  <c r="T598"/>
  <c r="N600"/>
  <c r="AT600"/>
  <c r="AG23" i="78"/>
  <c r="AA579" i="82"/>
  <c r="AI591"/>
  <c r="AL592"/>
  <c r="AC593"/>
  <c r="T594"/>
  <c r="O595"/>
  <c r="AU595"/>
  <c r="AL596"/>
  <c r="AO597"/>
  <c r="AF598"/>
  <c r="R600"/>
  <c r="AH23" i="69"/>
  <c r="AH23" i="78"/>
  <c r="R116" i="82"/>
  <c r="R725" s="1"/>
  <c r="V116"/>
  <c r="V725" s="1"/>
  <c r="Z116"/>
  <c r="Z522" s="1"/>
  <c r="AD116"/>
  <c r="AD725" s="1"/>
  <c r="AH116"/>
  <c r="AH725" s="1"/>
  <c r="N132"/>
  <c r="N538" s="1"/>
  <c r="R132"/>
  <c r="R741" s="1"/>
  <c r="V132"/>
  <c r="V538" s="1"/>
  <c r="Z132"/>
  <c r="Z741" s="1"/>
  <c r="AD132"/>
  <c r="AD741" s="1"/>
  <c r="AH132"/>
  <c r="AH741" s="1"/>
  <c r="N148"/>
  <c r="N757" s="1"/>
  <c r="R148"/>
  <c r="R757" s="1"/>
  <c r="V148"/>
  <c r="V554" s="1"/>
  <c r="Z148"/>
  <c r="Z757" s="1"/>
  <c r="AD148"/>
  <c r="AD554" s="1"/>
  <c r="AH148"/>
  <c r="E166"/>
  <c r="E572" s="1"/>
  <c r="O184"/>
  <c r="O590" s="1"/>
  <c r="AQ184"/>
  <c r="AQ590" s="1"/>
  <c r="E188"/>
  <c r="E797" s="1"/>
  <c r="AM579"/>
  <c r="O591"/>
  <c r="AU591"/>
  <c r="AP592"/>
  <c r="AG593"/>
  <c r="X594"/>
  <c r="AA595"/>
  <c r="R596"/>
  <c r="M597"/>
  <c r="AS597"/>
  <c r="AJ598"/>
  <c r="AM599"/>
  <c r="AD600"/>
  <c r="C7" i="86"/>
  <c r="C13"/>
  <c r="C17"/>
  <c r="C21"/>
  <c r="E22"/>
  <c r="C23"/>
  <c r="N28" i="91"/>
  <c r="R28"/>
  <c r="N118" i="67"/>
  <c r="BD45" i="68"/>
  <c r="N101" i="67"/>
  <c r="N149"/>
  <c r="Z101"/>
  <c r="Z149"/>
  <c r="AH101"/>
  <c r="AH149"/>
  <c r="AP101"/>
  <c r="AP149"/>
  <c r="AT101"/>
  <c r="AT149"/>
  <c r="M37" i="68"/>
  <c r="AA6" i="67"/>
  <c r="C6" s="1"/>
  <c r="AA7"/>
  <c r="C7" s="1"/>
  <c r="AA9"/>
  <c r="K10"/>
  <c r="O10"/>
  <c r="S10"/>
  <c r="W10"/>
  <c r="AE10"/>
  <c r="AI10"/>
  <c r="AM10"/>
  <c r="AQ10"/>
  <c r="AU10"/>
  <c r="U23"/>
  <c r="AC23"/>
  <c r="AK23"/>
  <c r="O169"/>
  <c r="O121"/>
  <c r="S169"/>
  <c r="S121"/>
  <c r="W169"/>
  <c r="W121"/>
  <c r="AA26"/>
  <c r="AE169"/>
  <c r="AE121"/>
  <c r="AI169"/>
  <c r="AI121"/>
  <c r="AM169"/>
  <c r="AM121"/>
  <c r="AU169"/>
  <c r="AU121"/>
  <c r="K171"/>
  <c r="K123"/>
  <c r="O171"/>
  <c r="O123"/>
  <c r="S171"/>
  <c r="S123"/>
  <c r="AA28"/>
  <c r="AE171"/>
  <c r="AE123"/>
  <c r="AI171"/>
  <c r="AI123"/>
  <c r="AQ171"/>
  <c r="AQ123"/>
  <c r="AU171"/>
  <c r="AU123"/>
  <c r="AA29"/>
  <c r="K175"/>
  <c r="K127"/>
  <c r="S175"/>
  <c r="S127"/>
  <c r="W175"/>
  <c r="W127"/>
  <c r="AA32"/>
  <c r="AI175"/>
  <c r="AI127"/>
  <c r="AM175"/>
  <c r="AM127"/>
  <c r="AQ175"/>
  <c r="AQ127"/>
  <c r="O177"/>
  <c r="O129"/>
  <c r="S177"/>
  <c r="S129"/>
  <c r="W177"/>
  <c r="W129"/>
  <c r="AA34"/>
  <c r="AE177"/>
  <c r="AE129"/>
  <c r="AI177"/>
  <c r="AI129"/>
  <c r="AM177"/>
  <c r="AM129"/>
  <c r="AU177"/>
  <c r="AU129"/>
  <c r="AA37"/>
  <c r="K181"/>
  <c r="K133"/>
  <c r="O181"/>
  <c r="O133"/>
  <c r="W181"/>
  <c r="W133"/>
  <c r="AA38"/>
  <c r="AE181"/>
  <c r="AE133"/>
  <c r="AM181"/>
  <c r="AM133"/>
  <c r="AQ181"/>
  <c r="AQ133"/>
  <c r="AU181"/>
  <c r="AU133"/>
  <c r="K183"/>
  <c r="K135"/>
  <c r="S183"/>
  <c r="S135"/>
  <c r="W183"/>
  <c r="W135"/>
  <c r="AA40"/>
  <c r="AI183"/>
  <c r="AI135"/>
  <c r="AM183"/>
  <c r="AM135"/>
  <c r="AQ183"/>
  <c r="AQ135"/>
  <c r="O185"/>
  <c r="O137"/>
  <c r="S185"/>
  <c r="S137"/>
  <c r="W185"/>
  <c r="W137"/>
  <c r="AA42"/>
  <c r="AE185"/>
  <c r="AE137"/>
  <c r="AI185"/>
  <c r="AI137"/>
  <c r="AM185"/>
  <c r="AM137"/>
  <c r="AU185"/>
  <c r="AU137"/>
  <c r="K187"/>
  <c r="K139"/>
  <c r="O187"/>
  <c r="O139"/>
  <c r="S187"/>
  <c r="S139"/>
  <c r="AA44"/>
  <c r="AE187"/>
  <c r="AE139"/>
  <c r="AI187"/>
  <c r="AI139"/>
  <c r="AQ187"/>
  <c r="AQ139"/>
  <c r="AU187"/>
  <c r="AU139"/>
  <c r="AA45"/>
  <c r="K189"/>
  <c r="K141"/>
  <c r="O189"/>
  <c r="O141"/>
  <c r="W189"/>
  <c r="W141"/>
  <c r="AA46"/>
  <c r="AE189"/>
  <c r="AE141"/>
  <c r="AM189"/>
  <c r="AM141"/>
  <c r="AQ189"/>
  <c r="AQ141"/>
  <c r="AU189"/>
  <c r="AU141"/>
  <c r="L101"/>
  <c r="T101"/>
  <c r="AJ101"/>
  <c r="AR101"/>
  <c r="J102"/>
  <c r="R102"/>
  <c r="Z102"/>
  <c r="AH102"/>
  <c r="AP102"/>
  <c r="P103"/>
  <c r="X103"/>
  <c r="AF103"/>
  <c r="AN103"/>
  <c r="AV103"/>
  <c r="N104"/>
  <c r="V104"/>
  <c r="AD104"/>
  <c r="AL104"/>
  <c r="AT104"/>
  <c r="M107"/>
  <c r="U107"/>
  <c r="AC107"/>
  <c r="AK107"/>
  <c r="AS107"/>
  <c r="K108"/>
  <c r="S108"/>
  <c r="AI108"/>
  <c r="AQ108"/>
  <c r="I109"/>
  <c r="Q109"/>
  <c r="Y109"/>
  <c r="AG109"/>
  <c r="AO109"/>
  <c r="O110"/>
  <c r="W110"/>
  <c r="AE110"/>
  <c r="AM110"/>
  <c r="AU110"/>
  <c r="M111"/>
  <c r="U111"/>
  <c r="AC111"/>
  <c r="AK111"/>
  <c r="AS111"/>
  <c r="K112"/>
  <c r="S112"/>
  <c r="AI112"/>
  <c r="AQ112"/>
  <c r="O114"/>
  <c r="W114"/>
  <c r="AE114"/>
  <c r="AM114"/>
  <c r="AU114"/>
  <c r="M115"/>
  <c r="U115"/>
  <c r="AC115"/>
  <c r="AK115"/>
  <c r="AS115"/>
  <c r="K116"/>
  <c r="S116"/>
  <c r="AI116"/>
  <c r="AQ116"/>
  <c r="I117"/>
  <c r="Q117"/>
  <c r="Y117"/>
  <c r="AG117"/>
  <c r="AO117"/>
  <c r="J120"/>
  <c r="W120"/>
  <c r="AM120"/>
  <c r="M121"/>
  <c r="AC121"/>
  <c r="AS121"/>
  <c r="S122"/>
  <c r="AI122"/>
  <c r="I123"/>
  <c r="Y123"/>
  <c r="AO123"/>
  <c r="O124"/>
  <c r="AE124"/>
  <c r="AU124"/>
  <c r="K126"/>
  <c r="AQ126"/>
  <c r="Q127"/>
  <c r="AG127"/>
  <c r="W128"/>
  <c r="AM128"/>
  <c r="M129"/>
  <c r="AC129"/>
  <c r="AS129"/>
  <c r="S130"/>
  <c r="AI130"/>
  <c r="O132"/>
  <c r="AE132"/>
  <c r="AU132"/>
  <c r="U133"/>
  <c r="AK133"/>
  <c r="K134"/>
  <c r="AQ134"/>
  <c r="Q135"/>
  <c r="AG135"/>
  <c r="W136"/>
  <c r="AM136"/>
  <c r="M137"/>
  <c r="AC137"/>
  <c r="AS137"/>
  <c r="S138"/>
  <c r="AI138"/>
  <c r="I139"/>
  <c r="Y139"/>
  <c r="AO139"/>
  <c r="O140"/>
  <c r="AE140"/>
  <c r="AU140"/>
  <c r="U141"/>
  <c r="AK141"/>
  <c r="K142"/>
  <c r="W149"/>
  <c r="AM149"/>
  <c r="M150"/>
  <c r="AC150"/>
  <c r="AS150"/>
  <c r="I152"/>
  <c r="Y152"/>
  <c r="AO152"/>
  <c r="K155"/>
  <c r="AQ155"/>
  <c r="Q156"/>
  <c r="AG156"/>
  <c r="W157"/>
  <c r="AM157"/>
  <c r="M158"/>
  <c r="AC158"/>
  <c r="AS158"/>
  <c r="S159"/>
  <c r="AI159"/>
  <c r="I160"/>
  <c r="Y160"/>
  <c r="AO160"/>
  <c r="U162"/>
  <c r="AK162"/>
  <c r="K163"/>
  <c r="AQ163"/>
  <c r="Q164"/>
  <c r="AG164"/>
  <c r="W165"/>
  <c r="AQ165"/>
  <c r="V166"/>
  <c r="P168"/>
  <c r="AK168"/>
  <c r="P169"/>
  <c r="AL169"/>
  <c r="Q170"/>
  <c r="AL170"/>
  <c r="R171"/>
  <c r="AM171"/>
  <c r="R172"/>
  <c r="AN172"/>
  <c r="T174"/>
  <c r="AO174"/>
  <c r="T175"/>
  <c r="AP175"/>
  <c r="U176"/>
  <c r="AP176"/>
  <c r="V177"/>
  <c r="AQ177"/>
  <c r="V178"/>
  <c r="AR178"/>
  <c r="AR179"/>
  <c r="X180"/>
  <c r="AS180"/>
  <c r="X181"/>
  <c r="AT181"/>
  <c r="Y182"/>
  <c r="AT182"/>
  <c r="Z183"/>
  <c r="AU183"/>
  <c r="Z184"/>
  <c r="AV184"/>
  <c r="AV185"/>
  <c r="AC188"/>
  <c r="AD189"/>
  <c r="AE601" i="84"/>
  <c r="AA142"/>
  <c r="AE448"/>
  <c r="AI601"/>
  <c r="AI448"/>
  <c r="AQ601"/>
  <c r="AQ448"/>
  <c r="AU601"/>
  <c r="AU448"/>
  <c r="AE605"/>
  <c r="AA146"/>
  <c r="C146" s="1"/>
  <c r="AI605"/>
  <c r="AI452"/>
  <c r="AM605"/>
  <c r="AM452"/>
  <c r="AQ605"/>
  <c r="AQ452"/>
  <c r="AI450"/>
  <c r="AU452"/>
  <c r="N670" i="82"/>
  <c r="N467"/>
  <c r="D61"/>
  <c r="R670"/>
  <c r="R467"/>
  <c r="V670"/>
  <c r="V467"/>
  <c r="Z670"/>
  <c r="Z467"/>
  <c r="AD670"/>
  <c r="AD467"/>
  <c r="AH670"/>
  <c r="AH467"/>
  <c r="AL670"/>
  <c r="AL467"/>
  <c r="AP670"/>
  <c r="AP467"/>
  <c r="AT670"/>
  <c r="AT467"/>
  <c r="V674"/>
  <c r="V471"/>
  <c r="AL471"/>
  <c r="L102" i="67"/>
  <c r="L150"/>
  <c r="P102"/>
  <c r="P150"/>
  <c r="T102"/>
  <c r="T150"/>
  <c r="X102"/>
  <c r="X150"/>
  <c r="AF102"/>
  <c r="AF150"/>
  <c r="AJ102"/>
  <c r="AJ150"/>
  <c r="AN102"/>
  <c r="AN150"/>
  <c r="AR102"/>
  <c r="AR150"/>
  <c r="AV102"/>
  <c r="AV150"/>
  <c r="L104"/>
  <c r="L152"/>
  <c r="P104"/>
  <c r="P152"/>
  <c r="T104"/>
  <c r="T152"/>
  <c r="X104"/>
  <c r="X152"/>
  <c r="AF104"/>
  <c r="AF152"/>
  <c r="AJ104"/>
  <c r="AJ152"/>
  <c r="AN104"/>
  <c r="AN152"/>
  <c r="AR104"/>
  <c r="AR152"/>
  <c r="AV104"/>
  <c r="AV152"/>
  <c r="J107"/>
  <c r="J155"/>
  <c r="N107"/>
  <c r="N155"/>
  <c r="R107"/>
  <c r="R155"/>
  <c r="V107"/>
  <c r="V155"/>
  <c r="Z107"/>
  <c r="Z155"/>
  <c r="AD107"/>
  <c r="AD155"/>
  <c r="AH107"/>
  <c r="AH155"/>
  <c r="AL107"/>
  <c r="AL155"/>
  <c r="AP107"/>
  <c r="AP155"/>
  <c r="AT107"/>
  <c r="AT155"/>
  <c r="J109"/>
  <c r="J157"/>
  <c r="N109"/>
  <c r="N157"/>
  <c r="R109"/>
  <c r="R157"/>
  <c r="V109"/>
  <c r="V157"/>
  <c r="Z109"/>
  <c r="Z157"/>
  <c r="AD109"/>
  <c r="AD157"/>
  <c r="AH109"/>
  <c r="AH157"/>
  <c r="AL109"/>
  <c r="AL157"/>
  <c r="AP109"/>
  <c r="AP157"/>
  <c r="AT109"/>
  <c r="AT157"/>
  <c r="J111"/>
  <c r="J159"/>
  <c r="N111"/>
  <c r="N159"/>
  <c r="R111"/>
  <c r="R159"/>
  <c r="V111"/>
  <c r="V159"/>
  <c r="Z111"/>
  <c r="Z159"/>
  <c r="AD111"/>
  <c r="AD159"/>
  <c r="AH111"/>
  <c r="AH159"/>
  <c r="AL111"/>
  <c r="AL159"/>
  <c r="AP111"/>
  <c r="AP159"/>
  <c r="AT111"/>
  <c r="AT159"/>
  <c r="J115"/>
  <c r="J163"/>
  <c r="N115"/>
  <c r="N163"/>
  <c r="R115"/>
  <c r="R163"/>
  <c r="V115"/>
  <c r="V163"/>
  <c r="Z115"/>
  <c r="Z163"/>
  <c r="AD115"/>
  <c r="AD163"/>
  <c r="AH115"/>
  <c r="AH163"/>
  <c r="AL115"/>
  <c r="AL163"/>
  <c r="AP115"/>
  <c r="AP163"/>
  <c r="AT115"/>
  <c r="AT163"/>
  <c r="J117"/>
  <c r="J165"/>
  <c r="N117"/>
  <c r="N165"/>
  <c r="R117"/>
  <c r="R165"/>
  <c r="V117"/>
  <c r="V165"/>
  <c r="Z117"/>
  <c r="Z165"/>
  <c r="AD117"/>
  <c r="AD165"/>
  <c r="AH165"/>
  <c r="AH117"/>
  <c r="AP117"/>
  <c r="AP165"/>
  <c r="AT117"/>
  <c r="AT165"/>
  <c r="J23"/>
  <c r="L168"/>
  <c r="L120"/>
  <c r="T120"/>
  <c r="T168"/>
  <c r="X120"/>
  <c r="X168"/>
  <c r="AJ120"/>
  <c r="AJ168"/>
  <c r="AN120"/>
  <c r="AN168"/>
  <c r="AR168"/>
  <c r="AR120"/>
  <c r="L169"/>
  <c r="L121"/>
  <c r="T169"/>
  <c r="T121"/>
  <c r="X121"/>
  <c r="X169"/>
  <c r="AJ169"/>
  <c r="AJ121"/>
  <c r="AN121"/>
  <c r="AN169"/>
  <c r="AR169"/>
  <c r="AR121"/>
  <c r="P122"/>
  <c r="P170"/>
  <c r="T122"/>
  <c r="T170"/>
  <c r="X170"/>
  <c r="X122"/>
  <c r="AF122"/>
  <c r="AF170"/>
  <c r="AJ122"/>
  <c r="AJ170"/>
  <c r="AN170"/>
  <c r="AN122"/>
  <c r="AV122"/>
  <c r="AV170"/>
  <c r="P171"/>
  <c r="P123"/>
  <c r="T123"/>
  <c r="T171"/>
  <c r="X171"/>
  <c r="X123"/>
  <c r="AF171"/>
  <c r="AF123"/>
  <c r="AJ123"/>
  <c r="AJ171"/>
  <c r="AN171"/>
  <c r="AN123"/>
  <c r="AV171"/>
  <c r="AV123"/>
  <c r="L124"/>
  <c r="L172"/>
  <c r="P124"/>
  <c r="P172"/>
  <c r="T172"/>
  <c r="T124"/>
  <c r="AB172"/>
  <c r="AF124"/>
  <c r="AF172"/>
  <c r="AJ172"/>
  <c r="AJ124"/>
  <c r="AR124"/>
  <c r="AR172"/>
  <c r="AV124"/>
  <c r="AV172"/>
  <c r="L126"/>
  <c r="L174"/>
  <c r="P174"/>
  <c r="P126"/>
  <c r="X126"/>
  <c r="X174"/>
  <c r="AF174"/>
  <c r="AF126"/>
  <c r="AN126"/>
  <c r="AN174"/>
  <c r="AR126"/>
  <c r="AR174"/>
  <c r="AV174"/>
  <c r="AV126"/>
  <c r="L127"/>
  <c r="L175"/>
  <c r="P175"/>
  <c r="P127"/>
  <c r="X175"/>
  <c r="X127"/>
  <c r="AF175"/>
  <c r="AF127"/>
  <c r="AN175"/>
  <c r="AN127"/>
  <c r="AR127"/>
  <c r="AR175"/>
  <c r="AV175"/>
  <c r="AV127"/>
  <c r="L176"/>
  <c r="L128"/>
  <c r="T128"/>
  <c r="T176"/>
  <c r="X128"/>
  <c r="X176"/>
  <c r="AJ128"/>
  <c r="AJ176"/>
  <c r="AN128"/>
  <c r="AN176"/>
  <c r="AR176"/>
  <c r="AR128"/>
  <c r="L177"/>
  <c r="L129"/>
  <c r="T177"/>
  <c r="T129"/>
  <c r="X129"/>
  <c r="X177"/>
  <c r="AJ177"/>
  <c r="AJ129"/>
  <c r="AN129"/>
  <c r="AN177"/>
  <c r="AR177"/>
  <c r="AR129"/>
  <c r="P130"/>
  <c r="P178"/>
  <c r="T130"/>
  <c r="T178"/>
  <c r="X178"/>
  <c r="X130"/>
  <c r="AF130"/>
  <c r="AF178"/>
  <c r="AJ130"/>
  <c r="AJ178"/>
  <c r="AN178"/>
  <c r="AN130"/>
  <c r="AV130"/>
  <c r="AV178"/>
  <c r="AN179"/>
  <c r="AN131"/>
  <c r="L132"/>
  <c r="L180"/>
  <c r="P132"/>
  <c r="P180"/>
  <c r="T180"/>
  <c r="T132"/>
  <c r="AF132"/>
  <c r="AF180"/>
  <c r="AJ180"/>
  <c r="AJ132"/>
  <c r="AR132"/>
  <c r="AR180"/>
  <c r="AV132"/>
  <c r="AV180"/>
  <c r="L181"/>
  <c r="L133"/>
  <c r="P133"/>
  <c r="P181"/>
  <c r="T181"/>
  <c r="T133"/>
  <c r="AF133"/>
  <c r="AF181"/>
  <c r="AJ181"/>
  <c r="AJ133"/>
  <c r="AR181"/>
  <c r="AR133"/>
  <c r="AV133"/>
  <c r="AV181"/>
  <c r="L134"/>
  <c r="L182"/>
  <c r="P182"/>
  <c r="P134"/>
  <c r="X134"/>
  <c r="X182"/>
  <c r="AF182"/>
  <c r="AF134"/>
  <c r="AN134"/>
  <c r="AN182"/>
  <c r="AR134"/>
  <c r="AR182"/>
  <c r="AV182"/>
  <c r="AV134"/>
  <c r="L135"/>
  <c r="L183"/>
  <c r="P183"/>
  <c r="P135"/>
  <c r="X183"/>
  <c r="X135"/>
  <c r="AF183"/>
  <c r="AF135"/>
  <c r="AN183"/>
  <c r="AN135"/>
  <c r="AR135"/>
  <c r="AR183"/>
  <c r="AV183"/>
  <c r="AV135"/>
  <c r="L184"/>
  <c r="L136"/>
  <c r="T136"/>
  <c r="T184"/>
  <c r="X136"/>
  <c r="X184"/>
  <c r="AB184"/>
  <c r="AJ136"/>
  <c r="AJ184"/>
  <c r="AN136"/>
  <c r="AN184"/>
  <c r="AR184"/>
  <c r="AR136"/>
  <c r="L185"/>
  <c r="L137"/>
  <c r="T185"/>
  <c r="T137"/>
  <c r="X137"/>
  <c r="X185"/>
  <c r="AJ185"/>
  <c r="AJ137"/>
  <c r="AN137"/>
  <c r="AN185"/>
  <c r="AR185"/>
  <c r="AR137"/>
  <c r="P138"/>
  <c r="P186"/>
  <c r="T138"/>
  <c r="T186"/>
  <c r="X186"/>
  <c r="X138"/>
  <c r="AF138"/>
  <c r="AF186"/>
  <c r="AJ138"/>
  <c r="AJ186"/>
  <c r="AN186"/>
  <c r="AN138"/>
  <c r="AV138"/>
  <c r="AV186"/>
  <c r="P187"/>
  <c r="P139"/>
  <c r="T139"/>
  <c r="T187"/>
  <c r="X187"/>
  <c r="X139"/>
  <c r="AF187"/>
  <c r="AF139"/>
  <c r="AJ139"/>
  <c r="AJ187"/>
  <c r="AN187"/>
  <c r="AN139"/>
  <c r="AV187"/>
  <c r="AV139"/>
  <c r="L140"/>
  <c r="L188"/>
  <c r="P140"/>
  <c r="P188"/>
  <c r="T188"/>
  <c r="T140"/>
  <c r="AF140"/>
  <c r="AF188"/>
  <c r="AJ188"/>
  <c r="AJ140"/>
  <c r="AR140"/>
  <c r="AR188"/>
  <c r="AV140"/>
  <c r="AV188"/>
  <c r="L189"/>
  <c r="L141"/>
  <c r="P141"/>
  <c r="P189"/>
  <c r="T189"/>
  <c r="T141"/>
  <c r="AF141"/>
  <c r="AF189"/>
  <c r="AJ189"/>
  <c r="AJ141"/>
  <c r="AR189"/>
  <c r="AR141"/>
  <c r="AV141"/>
  <c r="AV189"/>
  <c r="L142"/>
  <c r="L190"/>
  <c r="P190"/>
  <c r="P142"/>
  <c r="T142"/>
  <c r="X142"/>
  <c r="X190"/>
  <c r="AF190"/>
  <c r="AF142"/>
  <c r="AJ142"/>
  <c r="AN142"/>
  <c r="AN190"/>
  <c r="AR142"/>
  <c r="AR190"/>
  <c r="AV190"/>
  <c r="AV142"/>
  <c r="M101"/>
  <c r="U101"/>
  <c r="AC101"/>
  <c r="AK101"/>
  <c r="AS101"/>
  <c r="K102"/>
  <c r="S102"/>
  <c r="AI102"/>
  <c r="AQ102"/>
  <c r="O104"/>
  <c r="W104"/>
  <c r="AE104"/>
  <c r="AM104"/>
  <c r="AU104"/>
  <c r="P107"/>
  <c r="X107"/>
  <c r="AF107"/>
  <c r="AN107"/>
  <c r="AV107"/>
  <c r="N108"/>
  <c r="V108"/>
  <c r="AD108"/>
  <c r="AL108"/>
  <c r="AT108"/>
  <c r="L109"/>
  <c r="T109"/>
  <c r="AJ109"/>
  <c r="AR109"/>
  <c r="J110"/>
  <c r="R110"/>
  <c r="Z110"/>
  <c r="AH110"/>
  <c r="AP110"/>
  <c r="P111"/>
  <c r="X111"/>
  <c r="AF111"/>
  <c r="AN111"/>
  <c r="AV111"/>
  <c r="N112"/>
  <c r="V112"/>
  <c r="AD112"/>
  <c r="AL112"/>
  <c r="AT112"/>
  <c r="T113"/>
  <c r="J114"/>
  <c r="R114"/>
  <c r="Z114"/>
  <c r="AH114"/>
  <c r="AP114"/>
  <c r="P115"/>
  <c r="X115"/>
  <c r="AF115"/>
  <c r="AN115"/>
  <c r="AV115"/>
  <c r="N116"/>
  <c r="V116"/>
  <c r="AD116"/>
  <c r="AL116"/>
  <c r="AT116"/>
  <c r="L117"/>
  <c r="T117"/>
  <c r="AJ117"/>
  <c r="AR117"/>
  <c r="K120"/>
  <c r="AQ120"/>
  <c r="Q121"/>
  <c r="AG121"/>
  <c r="W122"/>
  <c r="AM122"/>
  <c r="M123"/>
  <c r="AC123"/>
  <c r="AS123"/>
  <c r="S124"/>
  <c r="AI124"/>
  <c r="O126"/>
  <c r="AE126"/>
  <c r="AU126"/>
  <c r="U127"/>
  <c r="AK127"/>
  <c r="K128"/>
  <c r="AQ128"/>
  <c r="Q129"/>
  <c r="AG129"/>
  <c r="W130"/>
  <c r="AM130"/>
  <c r="S132"/>
  <c r="AI132"/>
  <c r="I133"/>
  <c r="Y133"/>
  <c r="AO133"/>
  <c r="O134"/>
  <c r="AE134"/>
  <c r="AU134"/>
  <c r="U135"/>
  <c r="AK135"/>
  <c r="K136"/>
  <c r="AQ136"/>
  <c r="Q137"/>
  <c r="AG137"/>
  <c r="W138"/>
  <c r="AM138"/>
  <c r="M139"/>
  <c r="AC139"/>
  <c r="AS139"/>
  <c r="S140"/>
  <c r="AI140"/>
  <c r="I141"/>
  <c r="Y141"/>
  <c r="AO141"/>
  <c r="K149"/>
  <c r="AQ149"/>
  <c r="Q150"/>
  <c r="AG150"/>
  <c r="M152"/>
  <c r="AC152"/>
  <c r="AS152"/>
  <c r="O155"/>
  <c r="AE155"/>
  <c r="AU155"/>
  <c r="U156"/>
  <c r="AK156"/>
  <c r="K157"/>
  <c r="AQ157"/>
  <c r="Q158"/>
  <c r="AG158"/>
  <c r="W159"/>
  <c r="AM159"/>
  <c r="M160"/>
  <c r="AC160"/>
  <c r="AS160"/>
  <c r="I162"/>
  <c r="Y162"/>
  <c r="AO162"/>
  <c r="O163"/>
  <c r="AE163"/>
  <c r="AU163"/>
  <c r="U164"/>
  <c r="AK164"/>
  <c r="K165"/>
  <c r="AV165"/>
  <c r="U168"/>
  <c r="AP168"/>
  <c r="V169"/>
  <c r="AQ169"/>
  <c r="V170"/>
  <c r="AR170"/>
  <c r="W171"/>
  <c r="AR171"/>
  <c r="X172"/>
  <c r="AS172"/>
  <c r="AT173"/>
  <c r="Y174"/>
  <c r="AT174"/>
  <c r="Z175"/>
  <c r="AU175"/>
  <c r="Z176"/>
  <c r="AV176"/>
  <c r="AV177"/>
  <c r="AC180"/>
  <c r="AD181"/>
  <c r="I182"/>
  <c r="AD182"/>
  <c r="J183"/>
  <c r="AE183"/>
  <c r="J184"/>
  <c r="AF184"/>
  <c r="K185"/>
  <c r="AF185"/>
  <c r="L186"/>
  <c r="AG186"/>
  <c r="L187"/>
  <c r="AH187"/>
  <c r="M188"/>
  <c r="AH188"/>
  <c r="N189"/>
  <c r="J601" i="84"/>
  <c r="J448"/>
  <c r="N623" i="82"/>
  <c r="N420"/>
  <c r="R623"/>
  <c r="R420"/>
  <c r="V623"/>
  <c r="V420"/>
  <c r="Z623"/>
  <c r="Z420"/>
  <c r="AD623"/>
  <c r="AD420"/>
  <c r="AH623"/>
  <c r="AH420"/>
  <c r="AL623"/>
  <c r="AL420"/>
  <c r="AP623"/>
  <c r="AP420"/>
  <c r="AT623"/>
  <c r="AT420"/>
  <c r="AE165" i="67"/>
  <c r="AE117"/>
  <c r="AI165"/>
  <c r="AI117"/>
  <c r="AM165"/>
  <c r="AM117"/>
  <c r="AU165"/>
  <c r="AU117"/>
  <c r="I168"/>
  <c r="I120"/>
  <c r="M168"/>
  <c r="M120"/>
  <c r="Q168"/>
  <c r="Q120"/>
  <c r="Y168"/>
  <c r="Y120"/>
  <c r="AC168"/>
  <c r="AC120"/>
  <c r="AG168"/>
  <c r="AG120"/>
  <c r="AO168"/>
  <c r="AO120"/>
  <c r="AS168"/>
  <c r="AS120"/>
  <c r="I170"/>
  <c r="I122"/>
  <c r="M170"/>
  <c r="M122"/>
  <c r="U170"/>
  <c r="U122"/>
  <c r="Y170"/>
  <c r="Y122"/>
  <c r="AC170"/>
  <c r="AC122"/>
  <c r="AK170"/>
  <c r="AK122"/>
  <c r="AO170"/>
  <c r="AO122"/>
  <c r="AS170"/>
  <c r="AS122"/>
  <c r="I172"/>
  <c r="I124"/>
  <c r="Q172"/>
  <c r="Q124"/>
  <c r="U172"/>
  <c r="U124"/>
  <c r="Y172"/>
  <c r="Y124"/>
  <c r="AG172"/>
  <c r="AG124"/>
  <c r="AK172"/>
  <c r="AK124"/>
  <c r="AO172"/>
  <c r="AO124"/>
  <c r="M174"/>
  <c r="M126"/>
  <c r="Q174"/>
  <c r="Q126"/>
  <c r="U174"/>
  <c r="U126"/>
  <c r="AC174"/>
  <c r="AC126"/>
  <c r="AG174"/>
  <c r="AG126"/>
  <c r="AK174"/>
  <c r="AK126"/>
  <c r="AS174"/>
  <c r="AS126"/>
  <c r="I176"/>
  <c r="I128"/>
  <c r="M176"/>
  <c r="M128"/>
  <c r="Q176"/>
  <c r="Q128"/>
  <c r="Y176"/>
  <c r="Y128"/>
  <c r="AC176"/>
  <c r="AC128"/>
  <c r="AG176"/>
  <c r="AG128"/>
  <c r="AO176"/>
  <c r="AO128"/>
  <c r="AS176"/>
  <c r="AS128"/>
  <c r="I178"/>
  <c r="I130"/>
  <c r="M178"/>
  <c r="M130"/>
  <c r="U178"/>
  <c r="U130"/>
  <c r="Y178"/>
  <c r="Y130"/>
  <c r="AC178"/>
  <c r="AC130"/>
  <c r="AK178"/>
  <c r="AK130"/>
  <c r="AO178"/>
  <c r="AO130"/>
  <c r="AS178"/>
  <c r="AS130"/>
  <c r="I180"/>
  <c r="I132"/>
  <c r="Q180"/>
  <c r="Q132"/>
  <c r="U180"/>
  <c r="U132"/>
  <c r="Y180"/>
  <c r="Y132"/>
  <c r="AG180"/>
  <c r="AG132"/>
  <c r="AK180"/>
  <c r="AK132"/>
  <c r="AO180"/>
  <c r="AO132"/>
  <c r="M182"/>
  <c r="M134"/>
  <c r="Q182"/>
  <c r="Q134"/>
  <c r="U182"/>
  <c r="U134"/>
  <c r="AC182"/>
  <c r="AC134"/>
  <c r="AG182"/>
  <c r="AG134"/>
  <c r="AK182"/>
  <c r="AK134"/>
  <c r="AS182"/>
  <c r="AS134"/>
  <c r="I184"/>
  <c r="I136"/>
  <c r="M184"/>
  <c r="M136"/>
  <c r="Q184"/>
  <c r="Q136"/>
  <c r="Y184"/>
  <c r="Y136"/>
  <c r="AC184"/>
  <c r="AC136"/>
  <c r="AG184"/>
  <c r="AG136"/>
  <c r="AO184"/>
  <c r="AO136"/>
  <c r="AS184"/>
  <c r="AS136"/>
  <c r="I186"/>
  <c r="I138"/>
  <c r="M186"/>
  <c r="M138"/>
  <c r="U186"/>
  <c r="U138"/>
  <c r="Y186"/>
  <c r="Y138"/>
  <c r="AC186"/>
  <c r="AC138"/>
  <c r="AK186"/>
  <c r="AK138"/>
  <c r="AO186"/>
  <c r="AO138"/>
  <c r="AS186"/>
  <c r="AS138"/>
  <c r="I188"/>
  <c r="I140"/>
  <c r="Q188"/>
  <c r="Q140"/>
  <c r="U188"/>
  <c r="U140"/>
  <c r="Y188"/>
  <c r="Y140"/>
  <c r="AG188"/>
  <c r="AG140"/>
  <c r="AK188"/>
  <c r="AK140"/>
  <c r="AO188"/>
  <c r="AO140"/>
  <c r="I142"/>
  <c r="M190"/>
  <c r="M142"/>
  <c r="Q190"/>
  <c r="Q142"/>
  <c r="U190"/>
  <c r="U142"/>
  <c r="Y142"/>
  <c r="AC190"/>
  <c r="AC142"/>
  <c r="AG190"/>
  <c r="AG142"/>
  <c r="AK190"/>
  <c r="AK142"/>
  <c r="AO142"/>
  <c r="AS190"/>
  <c r="AS142"/>
  <c r="P101"/>
  <c r="X101"/>
  <c r="AF101"/>
  <c r="AN101"/>
  <c r="AV101"/>
  <c r="N102"/>
  <c r="V102"/>
  <c r="AD102"/>
  <c r="AL102"/>
  <c r="AT102"/>
  <c r="L103"/>
  <c r="T103"/>
  <c r="AJ103"/>
  <c r="AR103"/>
  <c r="J104"/>
  <c r="R104"/>
  <c r="Z104"/>
  <c r="AH104"/>
  <c r="AP104"/>
  <c r="P105"/>
  <c r="I107"/>
  <c r="Q107"/>
  <c r="Y107"/>
  <c r="AG107"/>
  <c r="AO107"/>
  <c r="O108"/>
  <c r="W108"/>
  <c r="AE108"/>
  <c r="AM108"/>
  <c r="AU108"/>
  <c r="M109"/>
  <c r="U109"/>
  <c r="AC109"/>
  <c r="AK109"/>
  <c r="AS109"/>
  <c r="K110"/>
  <c r="S110"/>
  <c r="AI110"/>
  <c r="AQ110"/>
  <c r="I111"/>
  <c r="Q111"/>
  <c r="Y111"/>
  <c r="AG111"/>
  <c r="AO111"/>
  <c r="O112"/>
  <c r="W112"/>
  <c r="AE112"/>
  <c r="AM112"/>
  <c r="AU112"/>
  <c r="K114"/>
  <c r="S114"/>
  <c r="AI114"/>
  <c r="AQ114"/>
  <c r="I115"/>
  <c r="Q115"/>
  <c r="Y115"/>
  <c r="AG115"/>
  <c r="AO115"/>
  <c r="O116"/>
  <c r="W116"/>
  <c r="AE116"/>
  <c r="AM116"/>
  <c r="AU116"/>
  <c r="M117"/>
  <c r="U117"/>
  <c r="AC117"/>
  <c r="AK117"/>
  <c r="AS117"/>
  <c r="O120"/>
  <c r="AE120"/>
  <c r="AU120"/>
  <c r="U121"/>
  <c r="AK121"/>
  <c r="K122"/>
  <c r="AQ122"/>
  <c r="Q123"/>
  <c r="AG123"/>
  <c r="W124"/>
  <c r="AM124"/>
  <c r="S126"/>
  <c r="AI126"/>
  <c r="I127"/>
  <c r="Y127"/>
  <c r="AO127"/>
  <c r="O128"/>
  <c r="AE128"/>
  <c r="AU128"/>
  <c r="U129"/>
  <c r="AK129"/>
  <c r="K130"/>
  <c r="AQ130"/>
  <c r="W132"/>
  <c r="AM132"/>
  <c r="M133"/>
  <c r="AC133"/>
  <c r="AS133"/>
  <c r="S134"/>
  <c r="AI134"/>
  <c r="I135"/>
  <c r="Y135"/>
  <c r="AO135"/>
  <c r="O136"/>
  <c r="AE136"/>
  <c r="AU136"/>
  <c r="U137"/>
  <c r="AK137"/>
  <c r="K138"/>
  <c r="AQ138"/>
  <c r="Q139"/>
  <c r="AG139"/>
  <c r="W140"/>
  <c r="AM140"/>
  <c r="M141"/>
  <c r="AC141"/>
  <c r="AS141"/>
  <c r="O149"/>
  <c r="AE149"/>
  <c r="AU149"/>
  <c r="U150"/>
  <c r="AK150"/>
  <c r="Q152"/>
  <c r="AG152"/>
  <c r="S155"/>
  <c r="AI155"/>
  <c r="I156"/>
  <c r="Y156"/>
  <c r="AO156"/>
  <c r="O157"/>
  <c r="AE157"/>
  <c r="AU157"/>
  <c r="U158"/>
  <c r="AK158"/>
  <c r="K159"/>
  <c r="AQ159"/>
  <c r="Q160"/>
  <c r="AG160"/>
  <c r="M162"/>
  <c r="AC162"/>
  <c r="AS162"/>
  <c r="S163"/>
  <c r="AI163"/>
  <c r="I164"/>
  <c r="Y164"/>
  <c r="AO164"/>
  <c r="O165"/>
  <c r="AF165"/>
  <c r="Z168"/>
  <c r="AV168"/>
  <c r="AV169"/>
  <c r="AC172"/>
  <c r="I174"/>
  <c r="AD174"/>
  <c r="J175"/>
  <c r="AE175"/>
  <c r="J176"/>
  <c r="AF176"/>
  <c r="K177"/>
  <c r="AF177"/>
  <c r="L178"/>
  <c r="AG178"/>
  <c r="M180"/>
  <c r="AH180"/>
  <c r="N181"/>
  <c r="AI181"/>
  <c r="N182"/>
  <c r="AJ182"/>
  <c r="O183"/>
  <c r="AJ183"/>
  <c r="P184"/>
  <c r="AK184"/>
  <c r="P185"/>
  <c r="AL185"/>
  <c r="Q186"/>
  <c r="AL186"/>
  <c r="R187"/>
  <c r="AM187"/>
  <c r="R188"/>
  <c r="AN188"/>
  <c r="AN189"/>
  <c r="T190"/>
  <c r="AJ190"/>
  <c r="AE599" i="84"/>
  <c r="AE138"/>
  <c r="AE446"/>
  <c r="AA140"/>
  <c r="AI599"/>
  <c r="AI138"/>
  <c r="AI446"/>
  <c r="AM599"/>
  <c r="AM138"/>
  <c r="AM446"/>
  <c r="AQ599"/>
  <c r="AQ138"/>
  <c r="AU599"/>
  <c r="AU138"/>
  <c r="AU446"/>
  <c r="AE603"/>
  <c r="AA144"/>
  <c r="AE450"/>
  <c r="AM603"/>
  <c r="AM450"/>
  <c r="AQ603"/>
  <c r="AQ450"/>
  <c r="AU603"/>
  <c r="AU450"/>
  <c r="AQ446"/>
  <c r="E428" i="82"/>
  <c r="O669"/>
  <c r="O466"/>
  <c r="E60"/>
  <c r="S669"/>
  <c r="S466"/>
  <c r="W669"/>
  <c r="W466"/>
  <c r="AA669"/>
  <c r="AA466"/>
  <c r="AE669"/>
  <c r="AE466"/>
  <c r="AI669"/>
  <c r="AI466"/>
  <c r="AM669"/>
  <c r="AM466"/>
  <c r="AQ669"/>
  <c r="AQ466"/>
  <c r="AU669"/>
  <c r="AU466"/>
  <c r="O673"/>
  <c r="O470"/>
  <c r="E64"/>
  <c r="S673"/>
  <c r="S470"/>
  <c r="W673"/>
  <c r="W470"/>
  <c r="AA673"/>
  <c r="AA470"/>
  <c r="AE673"/>
  <c r="AE470"/>
  <c r="AI673"/>
  <c r="AI470"/>
  <c r="AM673"/>
  <c r="AM470"/>
  <c r="AQ673"/>
  <c r="AQ470"/>
  <c r="AU673"/>
  <c r="AU470"/>
  <c r="J101" i="67"/>
  <c r="J149"/>
  <c r="R101"/>
  <c r="R149"/>
  <c r="V101"/>
  <c r="V149"/>
  <c r="AD101"/>
  <c r="AD149"/>
  <c r="AL101"/>
  <c r="AL149"/>
  <c r="R103"/>
  <c r="R151"/>
  <c r="AP103"/>
  <c r="AT103"/>
  <c r="AT151"/>
  <c r="J10"/>
  <c r="N10"/>
  <c r="R10"/>
  <c r="V10"/>
  <c r="Z10"/>
  <c r="AD10"/>
  <c r="AH10"/>
  <c r="AB12"/>
  <c r="L108"/>
  <c r="L156"/>
  <c r="P108"/>
  <c r="P156"/>
  <c r="T108"/>
  <c r="T156"/>
  <c r="X108"/>
  <c r="X156"/>
  <c r="AB13"/>
  <c r="AF108"/>
  <c r="AF156"/>
  <c r="AJ108"/>
  <c r="AJ156"/>
  <c r="AN108"/>
  <c r="AN156"/>
  <c r="AR108"/>
  <c r="AR156"/>
  <c r="AV108"/>
  <c r="AV156"/>
  <c r="AB14"/>
  <c r="L110"/>
  <c r="L158"/>
  <c r="P110"/>
  <c r="P158"/>
  <c r="T110"/>
  <c r="T158"/>
  <c r="X110"/>
  <c r="X158"/>
  <c r="AB15"/>
  <c r="AF110"/>
  <c r="AF158"/>
  <c r="AJ110"/>
  <c r="AJ158"/>
  <c r="AN110"/>
  <c r="AN158"/>
  <c r="AR110"/>
  <c r="AR158"/>
  <c r="AV110"/>
  <c r="AV158"/>
  <c r="AB16"/>
  <c r="L112"/>
  <c r="L160"/>
  <c r="P112"/>
  <c r="P160"/>
  <c r="T112"/>
  <c r="T160"/>
  <c r="X112"/>
  <c r="X160"/>
  <c r="AB17"/>
  <c r="AF112"/>
  <c r="AF160"/>
  <c r="AJ112"/>
  <c r="AJ160"/>
  <c r="AN112"/>
  <c r="AN160"/>
  <c r="AR112"/>
  <c r="AR160"/>
  <c r="AV112"/>
  <c r="AV160"/>
  <c r="L114"/>
  <c r="L162"/>
  <c r="P114"/>
  <c r="P162"/>
  <c r="T114"/>
  <c r="T162"/>
  <c r="X114"/>
  <c r="X162"/>
  <c r="AB114"/>
  <c r="AB162"/>
  <c r="AF114"/>
  <c r="AF162"/>
  <c r="AJ114"/>
  <c r="AJ162"/>
  <c r="AN114"/>
  <c r="AN162"/>
  <c r="AR114"/>
  <c r="AR162"/>
  <c r="AV114"/>
  <c r="AV162"/>
  <c r="L116"/>
  <c r="L164"/>
  <c r="P116"/>
  <c r="P164"/>
  <c r="T116"/>
  <c r="T164"/>
  <c r="X116"/>
  <c r="X164"/>
  <c r="AF116"/>
  <c r="AF164"/>
  <c r="AJ116"/>
  <c r="AJ164"/>
  <c r="AN116"/>
  <c r="AN164"/>
  <c r="AR116"/>
  <c r="AR164"/>
  <c r="AV116"/>
  <c r="AV164"/>
  <c r="N168"/>
  <c r="N120"/>
  <c r="R120"/>
  <c r="R168"/>
  <c r="V168"/>
  <c r="V120"/>
  <c r="AD168"/>
  <c r="AD120"/>
  <c r="AH120"/>
  <c r="AH168"/>
  <c r="AL168"/>
  <c r="AL120"/>
  <c r="AT168"/>
  <c r="AT120"/>
  <c r="J121"/>
  <c r="J169"/>
  <c r="N121"/>
  <c r="N169"/>
  <c r="R169"/>
  <c r="R121"/>
  <c r="Z121"/>
  <c r="Z169"/>
  <c r="AD121"/>
  <c r="AD169"/>
  <c r="AH169"/>
  <c r="AH121"/>
  <c r="AP121"/>
  <c r="AP169"/>
  <c r="AT121"/>
  <c r="AT169"/>
  <c r="J170"/>
  <c r="J122"/>
  <c r="N122"/>
  <c r="N170"/>
  <c r="R170"/>
  <c r="R122"/>
  <c r="Z170"/>
  <c r="Z122"/>
  <c r="AD122"/>
  <c r="AD170"/>
  <c r="AH170"/>
  <c r="AH122"/>
  <c r="AP170"/>
  <c r="AP122"/>
  <c r="AT122"/>
  <c r="AT170"/>
  <c r="J123"/>
  <c r="J171"/>
  <c r="N171"/>
  <c r="N123"/>
  <c r="V123"/>
  <c r="V171"/>
  <c r="Z123"/>
  <c r="Z171"/>
  <c r="AD171"/>
  <c r="AD123"/>
  <c r="AL123"/>
  <c r="AL171"/>
  <c r="AP123"/>
  <c r="AP171"/>
  <c r="AT171"/>
  <c r="AT123"/>
  <c r="D29"/>
  <c r="J124"/>
  <c r="J172"/>
  <c r="N172"/>
  <c r="N124"/>
  <c r="V172"/>
  <c r="V124"/>
  <c r="Z124"/>
  <c r="Z172"/>
  <c r="AD172"/>
  <c r="AD124"/>
  <c r="AL172"/>
  <c r="AL124"/>
  <c r="AP124"/>
  <c r="AP172"/>
  <c r="AT172"/>
  <c r="AT124"/>
  <c r="Z125"/>
  <c r="J174"/>
  <c r="J126"/>
  <c r="R174"/>
  <c r="R126"/>
  <c r="V126"/>
  <c r="V174"/>
  <c r="Z174"/>
  <c r="Z126"/>
  <c r="AH174"/>
  <c r="AH126"/>
  <c r="AL126"/>
  <c r="AL174"/>
  <c r="AP174"/>
  <c r="AP126"/>
  <c r="N127"/>
  <c r="N175"/>
  <c r="R127"/>
  <c r="R175"/>
  <c r="V175"/>
  <c r="V127"/>
  <c r="AD127"/>
  <c r="AD175"/>
  <c r="AH127"/>
  <c r="AH175"/>
  <c r="AL175"/>
  <c r="AL127"/>
  <c r="AT127"/>
  <c r="AT175"/>
  <c r="D33"/>
  <c r="N176"/>
  <c r="N128"/>
  <c r="R128"/>
  <c r="R176"/>
  <c r="V176"/>
  <c r="V128"/>
  <c r="AD176"/>
  <c r="AD128"/>
  <c r="AH128"/>
  <c r="AH176"/>
  <c r="AL176"/>
  <c r="AL128"/>
  <c r="AT176"/>
  <c r="AT128"/>
  <c r="J129"/>
  <c r="J177"/>
  <c r="N129"/>
  <c r="N177"/>
  <c r="R177"/>
  <c r="R129"/>
  <c r="Z129"/>
  <c r="Z177"/>
  <c r="AD129"/>
  <c r="AD177"/>
  <c r="AH177"/>
  <c r="AH129"/>
  <c r="AP129"/>
  <c r="AP177"/>
  <c r="AT129"/>
  <c r="AT177"/>
  <c r="J178"/>
  <c r="J130"/>
  <c r="N130"/>
  <c r="N178"/>
  <c r="R178"/>
  <c r="R130"/>
  <c r="Z178"/>
  <c r="Z130"/>
  <c r="AD130"/>
  <c r="AD178"/>
  <c r="AH178"/>
  <c r="AH130"/>
  <c r="AP178"/>
  <c r="AP130"/>
  <c r="AT130"/>
  <c r="AT178"/>
  <c r="J132"/>
  <c r="J180"/>
  <c r="N180"/>
  <c r="N132"/>
  <c r="V180"/>
  <c r="V132"/>
  <c r="Z132"/>
  <c r="Z180"/>
  <c r="AD180"/>
  <c r="AD132"/>
  <c r="AL180"/>
  <c r="AL132"/>
  <c r="AP132"/>
  <c r="AP180"/>
  <c r="AT180"/>
  <c r="AT132"/>
  <c r="J181"/>
  <c r="J133"/>
  <c r="R133"/>
  <c r="R181"/>
  <c r="V133"/>
  <c r="V181"/>
  <c r="Z181"/>
  <c r="Z133"/>
  <c r="AH133"/>
  <c r="AH181"/>
  <c r="AL133"/>
  <c r="AL181"/>
  <c r="AP181"/>
  <c r="AP133"/>
  <c r="J182"/>
  <c r="J134"/>
  <c r="R182"/>
  <c r="R134"/>
  <c r="V134"/>
  <c r="V182"/>
  <c r="Z182"/>
  <c r="Z134"/>
  <c r="AH182"/>
  <c r="AH134"/>
  <c r="AL134"/>
  <c r="AL182"/>
  <c r="AP182"/>
  <c r="AP134"/>
  <c r="N135"/>
  <c r="N183"/>
  <c r="R135"/>
  <c r="R183"/>
  <c r="V183"/>
  <c r="V135"/>
  <c r="AD135"/>
  <c r="AD183"/>
  <c r="AH135"/>
  <c r="AH183"/>
  <c r="AL183"/>
  <c r="AL135"/>
  <c r="AT135"/>
  <c r="AT183"/>
  <c r="N184"/>
  <c r="N136"/>
  <c r="R136"/>
  <c r="R184"/>
  <c r="V184"/>
  <c r="V136"/>
  <c r="AD184"/>
  <c r="AD136"/>
  <c r="AH136"/>
  <c r="AH184"/>
  <c r="AL184"/>
  <c r="AL136"/>
  <c r="AT184"/>
  <c r="AT136"/>
  <c r="J137"/>
  <c r="J185"/>
  <c r="N137"/>
  <c r="N185"/>
  <c r="R185"/>
  <c r="R137"/>
  <c r="Z137"/>
  <c r="Z185"/>
  <c r="AD137"/>
  <c r="AD185"/>
  <c r="AH185"/>
  <c r="AH137"/>
  <c r="AP137"/>
  <c r="AP185"/>
  <c r="AT137"/>
  <c r="AT185"/>
  <c r="J186"/>
  <c r="J138"/>
  <c r="N138"/>
  <c r="N186"/>
  <c r="R186"/>
  <c r="R138"/>
  <c r="Z186"/>
  <c r="Z138"/>
  <c r="AD138"/>
  <c r="AD186"/>
  <c r="AH186"/>
  <c r="AH138"/>
  <c r="AP186"/>
  <c r="AP138"/>
  <c r="AT138"/>
  <c r="AT186"/>
  <c r="J139"/>
  <c r="J187"/>
  <c r="N187"/>
  <c r="N139"/>
  <c r="V139"/>
  <c r="V187"/>
  <c r="Z139"/>
  <c r="Z187"/>
  <c r="AD187"/>
  <c r="AD139"/>
  <c r="AL139"/>
  <c r="AL187"/>
  <c r="AP139"/>
  <c r="AP187"/>
  <c r="AT187"/>
  <c r="AT139"/>
  <c r="D45"/>
  <c r="J140"/>
  <c r="J188"/>
  <c r="N188"/>
  <c r="N140"/>
  <c r="V188"/>
  <c r="V140"/>
  <c r="Z140"/>
  <c r="Z188"/>
  <c r="AD188"/>
  <c r="AD140"/>
  <c r="AL188"/>
  <c r="AL140"/>
  <c r="AP140"/>
  <c r="AP188"/>
  <c r="AT188"/>
  <c r="AT140"/>
  <c r="J189"/>
  <c r="J141"/>
  <c r="R141"/>
  <c r="R189"/>
  <c r="V141"/>
  <c r="V189"/>
  <c r="Z189"/>
  <c r="Z141"/>
  <c r="AH141"/>
  <c r="AH189"/>
  <c r="AL141"/>
  <c r="AL189"/>
  <c r="AP189"/>
  <c r="AP141"/>
  <c r="J190"/>
  <c r="J142"/>
  <c r="R190"/>
  <c r="R142"/>
  <c r="V142"/>
  <c r="V190"/>
  <c r="Z190"/>
  <c r="Z142"/>
  <c r="I101"/>
  <c r="Q101"/>
  <c r="Y101"/>
  <c r="AG101"/>
  <c r="AO101"/>
  <c r="O102"/>
  <c r="W102"/>
  <c r="AE102"/>
  <c r="AM102"/>
  <c r="AU102"/>
  <c r="K104"/>
  <c r="S104"/>
  <c r="AI104"/>
  <c r="AQ104"/>
  <c r="L107"/>
  <c r="T107"/>
  <c r="AJ107"/>
  <c r="AR107"/>
  <c r="J108"/>
  <c r="R108"/>
  <c r="Z108"/>
  <c r="AH108"/>
  <c r="AP108"/>
  <c r="P109"/>
  <c r="X109"/>
  <c r="AF109"/>
  <c r="AN109"/>
  <c r="AV109"/>
  <c r="N110"/>
  <c r="V110"/>
  <c r="AD110"/>
  <c r="AL110"/>
  <c r="AT110"/>
  <c r="L111"/>
  <c r="T111"/>
  <c r="AJ111"/>
  <c r="AR111"/>
  <c r="J112"/>
  <c r="R112"/>
  <c r="Z112"/>
  <c r="AH112"/>
  <c r="AP112"/>
  <c r="P113"/>
  <c r="AF113"/>
  <c r="AV113"/>
  <c r="N114"/>
  <c r="V114"/>
  <c r="AD114"/>
  <c r="AL114"/>
  <c r="AT114"/>
  <c r="L115"/>
  <c r="T115"/>
  <c r="AJ115"/>
  <c r="AR115"/>
  <c r="J116"/>
  <c r="R116"/>
  <c r="Z116"/>
  <c r="AH116"/>
  <c r="AP116"/>
  <c r="P117"/>
  <c r="X117"/>
  <c r="AN117"/>
  <c r="AL118"/>
  <c r="S120"/>
  <c r="AI120"/>
  <c r="I121"/>
  <c r="Y121"/>
  <c r="AO121"/>
  <c r="O122"/>
  <c r="AE122"/>
  <c r="AU122"/>
  <c r="U123"/>
  <c r="AK123"/>
  <c r="K124"/>
  <c r="AQ124"/>
  <c r="W126"/>
  <c r="AM126"/>
  <c r="M127"/>
  <c r="AC127"/>
  <c r="AS127"/>
  <c r="S128"/>
  <c r="AI128"/>
  <c r="I129"/>
  <c r="Y129"/>
  <c r="AO129"/>
  <c r="O130"/>
  <c r="AE130"/>
  <c r="AU130"/>
  <c r="K132"/>
  <c r="AQ132"/>
  <c r="Q133"/>
  <c r="AG133"/>
  <c r="W134"/>
  <c r="AM134"/>
  <c r="M135"/>
  <c r="AC135"/>
  <c r="AS135"/>
  <c r="S136"/>
  <c r="AI136"/>
  <c r="I137"/>
  <c r="Y137"/>
  <c r="AO137"/>
  <c r="O138"/>
  <c r="AE138"/>
  <c r="AU138"/>
  <c r="U139"/>
  <c r="AK139"/>
  <c r="K140"/>
  <c r="AQ140"/>
  <c r="Q141"/>
  <c r="AG141"/>
  <c r="S149"/>
  <c r="AI149"/>
  <c r="I150"/>
  <c r="Y150"/>
  <c r="AO150"/>
  <c r="U152"/>
  <c r="AK152"/>
  <c r="W155"/>
  <c r="AM155"/>
  <c r="M156"/>
  <c r="AC156"/>
  <c r="AS156"/>
  <c r="S157"/>
  <c r="AI157"/>
  <c r="I158"/>
  <c r="Y158"/>
  <c r="AO158"/>
  <c r="O159"/>
  <c r="AE159"/>
  <c r="AU159"/>
  <c r="U160"/>
  <c r="AK160"/>
  <c r="Q162"/>
  <c r="AG162"/>
  <c r="W163"/>
  <c r="AM163"/>
  <c r="M164"/>
  <c r="AC164"/>
  <c r="AS164"/>
  <c r="S165"/>
  <c r="AL165"/>
  <c r="AF168"/>
  <c r="K169"/>
  <c r="AF169"/>
  <c r="L170"/>
  <c r="AG170"/>
  <c r="L171"/>
  <c r="AH171"/>
  <c r="M172"/>
  <c r="AH172"/>
  <c r="N174"/>
  <c r="AJ174"/>
  <c r="O175"/>
  <c r="AJ175"/>
  <c r="P176"/>
  <c r="AK176"/>
  <c r="P177"/>
  <c r="AL177"/>
  <c r="Q178"/>
  <c r="AL178"/>
  <c r="R179"/>
  <c r="R180"/>
  <c r="AN180"/>
  <c r="S181"/>
  <c r="AN181"/>
  <c r="T182"/>
  <c r="AO182"/>
  <c r="T183"/>
  <c r="AP183"/>
  <c r="U184"/>
  <c r="AP184"/>
  <c r="V185"/>
  <c r="AQ185"/>
  <c r="V186"/>
  <c r="AR186"/>
  <c r="W187"/>
  <c r="AR187"/>
  <c r="X188"/>
  <c r="AS188"/>
  <c r="X189"/>
  <c r="AT189"/>
  <c r="Y190"/>
  <c r="AO190"/>
  <c r="J599" i="84"/>
  <c r="J138"/>
  <c r="J446"/>
  <c r="N599"/>
  <c r="N138"/>
  <c r="N446"/>
  <c r="R599"/>
  <c r="R138"/>
  <c r="R446"/>
  <c r="V599"/>
  <c r="V138"/>
  <c r="V446"/>
  <c r="Z599"/>
  <c r="Z138"/>
  <c r="Z446"/>
  <c r="M671" i="82"/>
  <c r="M468"/>
  <c r="E62"/>
  <c r="Q671"/>
  <c r="Q468"/>
  <c r="U671"/>
  <c r="U468"/>
  <c r="Y671"/>
  <c r="Y468"/>
  <c r="AC671"/>
  <c r="AC468"/>
  <c r="AG671"/>
  <c r="AG468"/>
  <c r="AK671"/>
  <c r="AK468"/>
  <c r="AO671"/>
  <c r="AO468"/>
  <c r="AO59"/>
  <c r="AS671"/>
  <c r="AS468"/>
  <c r="AW671"/>
  <c r="AW468"/>
  <c r="I138" i="84"/>
  <c r="Q138"/>
  <c r="Y138"/>
  <c r="D447"/>
  <c r="L600"/>
  <c r="L447"/>
  <c r="P600"/>
  <c r="P447"/>
  <c r="T600"/>
  <c r="T447"/>
  <c r="X600"/>
  <c r="X447"/>
  <c r="AC600"/>
  <c r="AA141"/>
  <c r="AC602"/>
  <c r="AA143"/>
  <c r="C143" s="1"/>
  <c r="AC604"/>
  <c r="AA145"/>
  <c r="C145" s="1"/>
  <c r="Y447"/>
  <c r="AO447"/>
  <c r="O448"/>
  <c r="U449"/>
  <c r="AK449"/>
  <c r="K450"/>
  <c r="Q451"/>
  <c r="AG451"/>
  <c r="W452"/>
  <c r="N625" i="82"/>
  <c r="N422"/>
  <c r="D16"/>
  <c r="R625"/>
  <c r="R422"/>
  <c r="V625"/>
  <c r="V422"/>
  <c r="Z422"/>
  <c r="Z625"/>
  <c r="AD625"/>
  <c r="AD422"/>
  <c r="AH625"/>
  <c r="AH422"/>
  <c r="AL625"/>
  <c r="AL422"/>
  <c r="AP625"/>
  <c r="AP422"/>
  <c r="AT625"/>
  <c r="AT422"/>
  <c r="N628"/>
  <c r="N425"/>
  <c r="N17"/>
  <c r="R628"/>
  <c r="R425"/>
  <c r="R17"/>
  <c r="V628"/>
  <c r="V425"/>
  <c r="V17"/>
  <c r="Z628"/>
  <c r="Z425"/>
  <c r="Z17"/>
  <c r="AD628"/>
  <c r="AD425"/>
  <c r="AD17"/>
  <c r="AH628"/>
  <c r="AH425"/>
  <c r="AH17"/>
  <c r="AL628"/>
  <c r="AL425"/>
  <c r="AL17"/>
  <c r="AP628"/>
  <c r="AP425"/>
  <c r="AP17"/>
  <c r="AT628"/>
  <c r="AT425"/>
  <c r="AT17"/>
  <c r="M629"/>
  <c r="M426"/>
  <c r="E20"/>
  <c r="Q629"/>
  <c r="Q426"/>
  <c r="U629"/>
  <c r="U426"/>
  <c r="Y629"/>
  <c r="Y426"/>
  <c r="AC629"/>
  <c r="AC426"/>
  <c r="AG629"/>
  <c r="AG426"/>
  <c r="AK629"/>
  <c r="AK426"/>
  <c r="AO629"/>
  <c r="AO426"/>
  <c r="AS629"/>
  <c r="AS426"/>
  <c r="AW629"/>
  <c r="AW426"/>
  <c r="O631"/>
  <c r="O428"/>
  <c r="S631"/>
  <c r="S428"/>
  <c r="S17"/>
  <c r="W631"/>
  <c r="W428"/>
  <c r="W17"/>
  <c r="AA631"/>
  <c r="AA428"/>
  <c r="AA17"/>
  <c r="AE631"/>
  <c r="AE428"/>
  <c r="AE17"/>
  <c r="AI631"/>
  <c r="AI428"/>
  <c r="AI17"/>
  <c r="AM631"/>
  <c r="AM428"/>
  <c r="AM17"/>
  <c r="AQ631"/>
  <c r="AQ428"/>
  <c r="AQ17"/>
  <c r="AU631"/>
  <c r="AU428"/>
  <c r="AU17"/>
  <c r="N632"/>
  <c r="N429"/>
  <c r="R632"/>
  <c r="R429"/>
  <c r="V632"/>
  <c r="V429"/>
  <c r="Z632"/>
  <c r="Z429"/>
  <c r="AD632"/>
  <c r="AD429"/>
  <c r="AH632"/>
  <c r="AH429"/>
  <c r="AL632"/>
  <c r="AL429"/>
  <c r="AP632"/>
  <c r="AP429"/>
  <c r="AT632"/>
  <c r="AT429"/>
  <c r="M633"/>
  <c r="M430"/>
  <c r="E24"/>
  <c r="Q633"/>
  <c r="Q430"/>
  <c r="U633"/>
  <c r="U430"/>
  <c r="Y633"/>
  <c r="Y430"/>
  <c r="AC633"/>
  <c r="AC430"/>
  <c r="AG633"/>
  <c r="AG430"/>
  <c r="AK633"/>
  <c r="AK430"/>
  <c r="AO633"/>
  <c r="AO430"/>
  <c r="AS633"/>
  <c r="AS430"/>
  <c r="AW633"/>
  <c r="AW430"/>
  <c r="AT674"/>
  <c r="AT471"/>
  <c r="D676"/>
  <c r="L444" i="84"/>
  <c r="L597"/>
  <c r="AD599"/>
  <c r="AB140"/>
  <c r="D140" s="1"/>
  <c r="AD138"/>
  <c r="AD446"/>
  <c r="AH599"/>
  <c r="AH138"/>
  <c r="AH446"/>
  <c r="AL599"/>
  <c r="AL138"/>
  <c r="AL446"/>
  <c r="AP599"/>
  <c r="AP138"/>
  <c r="AP446"/>
  <c r="AT599"/>
  <c r="AT138"/>
  <c r="AT446"/>
  <c r="I600"/>
  <c r="I602"/>
  <c r="I604"/>
  <c r="M447"/>
  <c r="AC447"/>
  <c r="I449"/>
  <c r="Y449"/>
  <c r="U451"/>
  <c r="E414" i="82"/>
  <c r="M618"/>
  <c r="M415"/>
  <c r="E9"/>
  <c r="Q618"/>
  <c r="Q415"/>
  <c r="U415"/>
  <c r="U618"/>
  <c r="Y618"/>
  <c r="Y415"/>
  <c r="AC618"/>
  <c r="AC415"/>
  <c r="AG618"/>
  <c r="AG415"/>
  <c r="AK415"/>
  <c r="AK618"/>
  <c r="AO618"/>
  <c r="AO415"/>
  <c r="AS618"/>
  <c r="AS415"/>
  <c r="AW618"/>
  <c r="AW415"/>
  <c r="E636"/>
  <c r="AL59"/>
  <c r="AT59"/>
  <c r="L672"/>
  <c r="L469"/>
  <c r="D63"/>
  <c r="P672"/>
  <c r="P469"/>
  <c r="T672"/>
  <c r="T469"/>
  <c r="X672"/>
  <c r="X469"/>
  <c r="AB672"/>
  <c r="AB469"/>
  <c r="AF672"/>
  <c r="AF469"/>
  <c r="AJ672"/>
  <c r="AJ469"/>
  <c r="AN672"/>
  <c r="AN469"/>
  <c r="AR672"/>
  <c r="AR469"/>
  <c r="AV672"/>
  <c r="AV469"/>
  <c r="M675"/>
  <c r="M472"/>
  <c r="M65"/>
  <c r="M59" s="1"/>
  <c r="E66"/>
  <c r="E476"/>
  <c r="K599" i="84"/>
  <c r="K138"/>
  <c r="O599"/>
  <c r="O138"/>
  <c r="S599"/>
  <c r="S138"/>
  <c r="W599"/>
  <c r="W138"/>
  <c r="AB600"/>
  <c r="AF600"/>
  <c r="AF447"/>
  <c r="AJ600"/>
  <c r="AJ447"/>
  <c r="AN600"/>
  <c r="AN447"/>
  <c r="AR600"/>
  <c r="AR447"/>
  <c r="AV600"/>
  <c r="AV447"/>
  <c r="O446"/>
  <c r="U447"/>
  <c r="AK447"/>
  <c r="K448"/>
  <c r="Q449"/>
  <c r="AG449"/>
  <c r="W450"/>
  <c r="M451"/>
  <c r="AC451"/>
  <c r="AS451"/>
  <c r="S452"/>
  <c r="O617" i="82"/>
  <c r="O414"/>
  <c r="S617"/>
  <c r="S414"/>
  <c r="W617"/>
  <c r="W414"/>
  <c r="AA617"/>
  <c r="AA414"/>
  <c r="AE617"/>
  <c r="AE414"/>
  <c r="AI617"/>
  <c r="AI414"/>
  <c r="AM617"/>
  <c r="AM414"/>
  <c r="AQ617"/>
  <c r="AQ414"/>
  <c r="AU617"/>
  <c r="AU414"/>
  <c r="N624"/>
  <c r="N421"/>
  <c r="R624"/>
  <c r="R421"/>
  <c r="V624"/>
  <c r="V421"/>
  <c r="Z624"/>
  <c r="Z421"/>
  <c r="AD624"/>
  <c r="AD421"/>
  <c r="AH624"/>
  <c r="AH421"/>
  <c r="AL624"/>
  <c r="AL421"/>
  <c r="AP624"/>
  <c r="AP421"/>
  <c r="AT624"/>
  <c r="AT421"/>
  <c r="E625"/>
  <c r="E422"/>
  <c r="M626"/>
  <c r="AC626"/>
  <c r="AC423"/>
  <c r="AS626"/>
  <c r="D19"/>
  <c r="L630"/>
  <c r="L427"/>
  <c r="L17"/>
  <c r="D21"/>
  <c r="P630"/>
  <c r="P427"/>
  <c r="P17"/>
  <c r="T630"/>
  <c r="T427"/>
  <c r="T17"/>
  <c r="X630"/>
  <c r="X427"/>
  <c r="X17"/>
  <c r="AB630"/>
  <c r="AB427"/>
  <c r="AB17"/>
  <c r="AF630"/>
  <c r="AF427"/>
  <c r="AF17"/>
  <c r="AJ630"/>
  <c r="AJ427"/>
  <c r="AJ17"/>
  <c r="AN630"/>
  <c r="AN427"/>
  <c r="AN17"/>
  <c r="AR630"/>
  <c r="AR427"/>
  <c r="AR17"/>
  <c r="AV630"/>
  <c r="AV427"/>
  <c r="AV17"/>
  <c r="L634"/>
  <c r="L431"/>
  <c r="D25"/>
  <c r="P634"/>
  <c r="P431"/>
  <c r="T634"/>
  <c r="T431"/>
  <c r="X634"/>
  <c r="X431"/>
  <c r="AB634"/>
  <c r="AB431"/>
  <c r="AF634"/>
  <c r="AF431"/>
  <c r="AJ634"/>
  <c r="AJ431"/>
  <c r="AN634"/>
  <c r="AN431"/>
  <c r="AR634"/>
  <c r="AR431"/>
  <c r="AV634"/>
  <c r="AV431"/>
  <c r="L635"/>
  <c r="L432"/>
  <c r="D26"/>
  <c r="P635"/>
  <c r="P432"/>
  <c r="T635"/>
  <c r="T432"/>
  <c r="X635"/>
  <c r="X432"/>
  <c r="AB635"/>
  <c r="AB432"/>
  <c r="AF635"/>
  <c r="AF432"/>
  <c r="AJ635"/>
  <c r="AJ432"/>
  <c r="AN635"/>
  <c r="AN432"/>
  <c r="AR635"/>
  <c r="AR432"/>
  <c r="AV635"/>
  <c r="AV432"/>
  <c r="L636"/>
  <c r="L433"/>
  <c r="D27"/>
  <c r="P636"/>
  <c r="P433"/>
  <c r="T636"/>
  <c r="T433"/>
  <c r="X636"/>
  <c r="X433"/>
  <c r="AB636"/>
  <c r="AB433"/>
  <c r="AF636"/>
  <c r="AF433"/>
  <c r="AJ636"/>
  <c r="AJ433"/>
  <c r="AN636"/>
  <c r="AN433"/>
  <c r="AR636"/>
  <c r="AR433"/>
  <c r="AV636"/>
  <c r="AV433"/>
  <c r="Z471"/>
  <c r="M617"/>
  <c r="M414"/>
  <c r="Q617"/>
  <c r="Q414"/>
  <c r="U617"/>
  <c r="U414"/>
  <c r="Y617"/>
  <c r="Y414"/>
  <c r="AC617"/>
  <c r="AC414"/>
  <c r="AG617"/>
  <c r="AG414"/>
  <c r="AK617"/>
  <c r="AK414"/>
  <c r="AO617"/>
  <c r="AO414"/>
  <c r="AS617"/>
  <c r="AS414"/>
  <c r="AW617"/>
  <c r="AW414"/>
  <c r="O618"/>
  <c r="O415"/>
  <c r="S618"/>
  <c r="S415"/>
  <c r="W618"/>
  <c r="W415"/>
  <c r="AA618"/>
  <c r="AA415"/>
  <c r="AE618"/>
  <c r="AE415"/>
  <c r="AI618"/>
  <c r="AI415"/>
  <c r="AM618"/>
  <c r="AM415"/>
  <c r="AQ618"/>
  <c r="AQ415"/>
  <c r="AU618"/>
  <c r="AU415"/>
  <c r="L420"/>
  <c r="L623"/>
  <c r="P623"/>
  <c r="P420"/>
  <c r="T623"/>
  <c r="T420"/>
  <c r="X623"/>
  <c r="X420"/>
  <c r="AB420"/>
  <c r="AB623"/>
  <c r="AF623"/>
  <c r="AF420"/>
  <c r="AJ623"/>
  <c r="AJ420"/>
  <c r="AN623"/>
  <c r="AN420"/>
  <c r="AR420"/>
  <c r="AR623"/>
  <c r="AV623"/>
  <c r="AV420"/>
  <c r="L624"/>
  <c r="L421"/>
  <c r="P624"/>
  <c r="P421"/>
  <c r="T624"/>
  <c r="T421"/>
  <c r="X624"/>
  <c r="X421"/>
  <c r="AB624"/>
  <c r="AB421"/>
  <c r="AF624"/>
  <c r="AF421"/>
  <c r="AJ624"/>
  <c r="AJ421"/>
  <c r="AN624"/>
  <c r="AN421"/>
  <c r="AR624"/>
  <c r="AR421"/>
  <c r="AV624"/>
  <c r="AV421"/>
  <c r="L625"/>
  <c r="L422"/>
  <c r="P625"/>
  <c r="P422"/>
  <c r="T625"/>
  <c r="T422"/>
  <c r="X625"/>
  <c r="X422"/>
  <c r="AB625"/>
  <c r="AB422"/>
  <c r="AF625"/>
  <c r="AF422"/>
  <c r="AJ625"/>
  <c r="AJ422"/>
  <c r="AN422"/>
  <c r="AN625"/>
  <c r="AR625"/>
  <c r="AR422"/>
  <c r="AV625"/>
  <c r="AV422"/>
  <c r="L628"/>
  <c r="L425"/>
  <c r="P628"/>
  <c r="P425"/>
  <c r="T628"/>
  <c r="T425"/>
  <c r="X628"/>
  <c r="X425"/>
  <c r="AB628"/>
  <c r="AB425"/>
  <c r="AF628"/>
  <c r="AF425"/>
  <c r="AJ628"/>
  <c r="AJ425"/>
  <c r="AN628"/>
  <c r="AN425"/>
  <c r="AR628"/>
  <c r="AR425"/>
  <c r="AV628"/>
  <c r="AV425"/>
  <c r="O629"/>
  <c r="O426"/>
  <c r="S629"/>
  <c r="S426"/>
  <c r="W629"/>
  <c r="W426"/>
  <c r="AA629"/>
  <c r="AA426"/>
  <c r="AE629"/>
  <c r="AE426"/>
  <c r="AI629"/>
  <c r="AI426"/>
  <c r="AM629"/>
  <c r="AM426"/>
  <c r="AQ629"/>
  <c r="AQ426"/>
  <c r="AU629"/>
  <c r="AU426"/>
  <c r="N630"/>
  <c r="N427"/>
  <c r="R630"/>
  <c r="R427"/>
  <c r="V630"/>
  <c r="V427"/>
  <c r="Z630"/>
  <c r="Z427"/>
  <c r="AD630"/>
  <c r="AD427"/>
  <c r="AH630"/>
  <c r="AH427"/>
  <c r="AL630"/>
  <c r="AL427"/>
  <c r="AP630"/>
  <c r="AP427"/>
  <c r="AT630"/>
  <c r="AT427"/>
  <c r="M631"/>
  <c r="M428"/>
  <c r="Q631"/>
  <c r="Q428"/>
  <c r="U631"/>
  <c r="U428"/>
  <c r="Y631"/>
  <c r="Y428"/>
  <c r="AC631"/>
  <c r="AC428"/>
  <c r="AG631"/>
  <c r="AG428"/>
  <c r="AK631"/>
  <c r="AK428"/>
  <c r="AO631"/>
  <c r="AO428"/>
  <c r="AS631"/>
  <c r="AS428"/>
  <c r="AW631"/>
  <c r="AW428"/>
  <c r="L632"/>
  <c r="L429"/>
  <c r="P632"/>
  <c r="P429"/>
  <c r="T632"/>
  <c r="T429"/>
  <c r="X632"/>
  <c r="X429"/>
  <c r="AB632"/>
  <c r="AB429"/>
  <c r="AF632"/>
  <c r="AF429"/>
  <c r="AJ632"/>
  <c r="AJ429"/>
  <c r="AN632"/>
  <c r="AN429"/>
  <c r="AR632"/>
  <c r="AR429"/>
  <c r="AV632"/>
  <c r="AV429"/>
  <c r="O633"/>
  <c r="O430"/>
  <c r="S633"/>
  <c r="S430"/>
  <c r="W633"/>
  <c r="W430"/>
  <c r="AA633"/>
  <c r="AA430"/>
  <c r="AE633"/>
  <c r="AE430"/>
  <c r="AI633"/>
  <c r="AI430"/>
  <c r="AM633"/>
  <c r="AM430"/>
  <c r="AQ633"/>
  <c r="AQ430"/>
  <c r="AU633"/>
  <c r="AU430"/>
  <c r="N634"/>
  <c r="N431"/>
  <c r="R634"/>
  <c r="R431"/>
  <c r="V634"/>
  <c r="V431"/>
  <c r="Z634"/>
  <c r="Z431"/>
  <c r="AD634"/>
  <c r="AD431"/>
  <c r="AH634"/>
  <c r="AH431"/>
  <c r="AL634"/>
  <c r="AL431"/>
  <c r="AP634"/>
  <c r="AP431"/>
  <c r="AT634"/>
  <c r="AT431"/>
  <c r="N635"/>
  <c r="N432"/>
  <c r="R635"/>
  <c r="R432"/>
  <c r="V635"/>
  <c r="V432"/>
  <c r="Z432"/>
  <c r="Z635"/>
  <c r="AD635"/>
  <c r="AD432"/>
  <c r="AH635"/>
  <c r="AH432"/>
  <c r="AL635"/>
  <c r="AL432"/>
  <c r="AP432"/>
  <c r="AP635"/>
  <c r="AT635"/>
  <c r="AT432"/>
  <c r="N636"/>
  <c r="N433"/>
  <c r="R636"/>
  <c r="R433"/>
  <c r="V636"/>
  <c r="V433"/>
  <c r="Z636"/>
  <c r="Z433"/>
  <c r="AD636"/>
  <c r="AD433"/>
  <c r="AH636"/>
  <c r="AH433"/>
  <c r="AL636"/>
  <c r="AL433"/>
  <c r="AP636"/>
  <c r="AP433"/>
  <c r="AT636"/>
  <c r="AT433"/>
  <c r="M669"/>
  <c r="M466"/>
  <c r="Q669"/>
  <c r="Q466"/>
  <c r="U669"/>
  <c r="U466"/>
  <c r="Y669"/>
  <c r="Y466"/>
  <c r="AC669"/>
  <c r="AC466"/>
  <c r="AG669"/>
  <c r="AG466"/>
  <c r="AK669"/>
  <c r="AK466"/>
  <c r="AO669"/>
  <c r="AO466"/>
  <c r="AS669"/>
  <c r="AS466"/>
  <c r="AW669"/>
  <c r="AW466"/>
  <c r="L670"/>
  <c r="L467"/>
  <c r="P670"/>
  <c r="P467"/>
  <c r="T670"/>
  <c r="T467"/>
  <c r="X670"/>
  <c r="X467"/>
  <c r="AB670"/>
  <c r="AB467"/>
  <c r="AF670"/>
  <c r="AF467"/>
  <c r="AJ670"/>
  <c r="AJ467"/>
  <c r="AN670"/>
  <c r="AN467"/>
  <c r="AR670"/>
  <c r="AR467"/>
  <c r="AV670"/>
  <c r="AV467"/>
  <c r="O671"/>
  <c r="O468"/>
  <c r="S671"/>
  <c r="S468"/>
  <c r="W671"/>
  <c r="W468"/>
  <c r="AA671"/>
  <c r="AA468"/>
  <c r="AE671"/>
  <c r="AE468"/>
  <c r="AI671"/>
  <c r="AI468"/>
  <c r="AM671"/>
  <c r="AM468"/>
  <c r="AQ671"/>
  <c r="AQ468"/>
  <c r="AU671"/>
  <c r="AU468"/>
  <c r="N672"/>
  <c r="N469"/>
  <c r="R672"/>
  <c r="R469"/>
  <c r="V672"/>
  <c r="V469"/>
  <c r="Z672"/>
  <c r="Z469"/>
  <c r="AD672"/>
  <c r="AD469"/>
  <c r="AH672"/>
  <c r="AH469"/>
  <c r="AL672"/>
  <c r="AL469"/>
  <c r="AP672"/>
  <c r="AP469"/>
  <c r="AT672"/>
  <c r="AT469"/>
  <c r="M673"/>
  <c r="M470"/>
  <c r="Q673"/>
  <c r="Q470"/>
  <c r="U673"/>
  <c r="U470"/>
  <c r="Y673"/>
  <c r="Y470"/>
  <c r="AC673"/>
  <c r="AC470"/>
  <c r="AG673"/>
  <c r="AG470"/>
  <c r="AK673"/>
  <c r="AK470"/>
  <c r="AO673"/>
  <c r="AO470"/>
  <c r="AS673"/>
  <c r="AS470"/>
  <c r="AW673"/>
  <c r="AW470"/>
  <c r="O675"/>
  <c r="O472"/>
  <c r="S675"/>
  <c r="S472"/>
  <c r="W675"/>
  <c r="W472"/>
  <c r="AA675"/>
  <c r="AA472"/>
  <c r="AE675"/>
  <c r="AE472"/>
  <c r="AI675"/>
  <c r="AI472"/>
  <c r="AM675"/>
  <c r="AM472"/>
  <c r="AQ675"/>
  <c r="AQ472"/>
  <c r="AU675"/>
  <c r="AU472"/>
  <c r="N676"/>
  <c r="N473"/>
  <c r="R676"/>
  <c r="R473"/>
  <c r="V676"/>
  <c r="V473"/>
  <c r="Z676"/>
  <c r="Z473"/>
  <c r="AD676"/>
  <c r="AD473"/>
  <c r="AH676"/>
  <c r="AH473"/>
  <c r="AL676"/>
  <c r="AL473"/>
  <c r="AP676"/>
  <c r="AP473"/>
  <c r="AT676"/>
  <c r="AT473"/>
  <c r="M677"/>
  <c r="M474"/>
  <c r="Q677"/>
  <c r="Q474"/>
  <c r="U677"/>
  <c r="U474"/>
  <c r="Y677"/>
  <c r="Y474"/>
  <c r="AC677"/>
  <c r="AC474"/>
  <c r="AG677"/>
  <c r="AG474"/>
  <c r="AK677"/>
  <c r="AK474"/>
  <c r="AO677"/>
  <c r="AO474"/>
  <c r="AS677"/>
  <c r="AS474"/>
  <c r="AW677"/>
  <c r="AW474"/>
  <c r="L678"/>
  <c r="L475"/>
  <c r="P678"/>
  <c r="P475"/>
  <c r="T678"/>
  <c r="T475"/>
  <c r="X678"/>
  <c r="X475"/>
  <c r="AB678"/>
  <c r="AB475"/>
  <c r="AF678"/>
  <c r="AF475"/>
  <c r="AJ678"/>
  <c r="AJ475"/>
  <c r="AN678"/>
  <c r="AN475"/>
  <c r="AR678"/>
  <c r="AR475"/>
  <c r="AV678"/>
  <c r="AV475"/>
  <c r="O679"/>
  <c r="O476"/>
  <c r="S679"/>
  <c r="S476"/>
  <c r="W679"/>
  <c r="W476"/>
  <c r="AA679"/>
  <c r="AA476"/>
  <c r="AE679"/>
  <c r="AE476"/>
  <c r="AI679"/>
  <c r="AI476"/>
  <c r="AM679"/>
  <c r="AM476"/>
  <c r="AQ679"/>
  <c r="AQ476"/>
  <c r="AU679"/>
  <c r="AU476"/>
  <c r="N680"/>
  <c r="N477"/>
  <c r="R680"/>
  <c r="R477"/>
  <c r="V680"/>
  <c r="V477"/>
  <c r="Z680"/>
  <c r="Z477"/>
  <c r="AD680"/>
  <c r="AD477"/>
  <c r="AH680"/>
  <c r="AH477"/>
  <c r="AL680"/>
  <c r="AL477"/>
  <c r="AP680"/>
  <c r="AP477"/>
  <c r="AT680"/>
  <c r="AT477"/>
  <c r="M681"/>
  <c r="M478"/>
  <c r="Q681"/>
  <c r="Q478"/>
  <c r="U681"/>
  <c r="U478"/>
  <c r="Y681"/>
  <c r="Y478"/>
  <c r="AC681"/>
  <c r="AC478"/>
  <c r="AG681"/>
  <c r="AG478"/>
  <c r="AK681"/>
  <c r="AK478"/>
  <c r="AO681"/>
  <c r="AO478"/>
  <c r="AS681"/>
  <c r="AS478"/>
  <c r="AW681"/>
  <c r="AW478"/>
  <c r="L682"/>
  <c r="L479"/>
  <c r="P682"/>
  <c r="P479"/>
  <c r="T682"/>
  <c r="T479"/>
  <c r="X682"/>
  <c r="X479"/>
  <c r="AB682"/>
  <c r="AB479"/>
  <c r="AF682"/>
  <c r="AF479"/>
  <c r="AJ682"/>
  <c r="AJ479"/>
  <c r="AN682"/>
  <c r="AN479"/>
  <c r="AR682"/>
  <c r="AR479"/>
  <c r="AV682"/>
  <c r="AV479"/>
  <c r="O683"/>
  <c r="O480"/>
  <c r="S683"/>
  <c r="S480"/>
  <c r="W683"/>
  <c r="W480"/>
  <c r="AA683"/>
  <c r="AA480"/>
  <c r="AE683"/>
  <c r="AE480"/>
  <c r="AI683"/>
  <c r="AI480"/>
  <c r="AM683"/>
  <c r="AM480"/>
  <c r="AQ683"/>
  <c r="AQ480"/>
  <c r="AU683"/>
  <c r="AU480"/>
  <c r="AV714"/>
  <c r="AV511"/>
  <c r="O715"/>
  <c r="O512"/>
  <c r="O105"/>
  <c r="S715"/>
  <c r="S512"/>
  <c r="S105"/>
  <c r="W715"/>
  <c r="W512"/>
  <c r="W105"/>
  <c r="AA715"/>
  <c r="AA512"/>
  <c r="AA105"/>
  <c r="AE715"/>
  <c r="AE512"/>
  <c r="AE105"/>
  <c r="AI715"/>
  <c r="AI512"/>
  <c r="AI105"/>
  <c r="AM715"/>
  <c r="AM512"/>
  <c r="AM105"/>
  <c r="AQ715"/>
  <c r="AQ512"/>
  <c r="AQ105"/>
  <c r="AU715"/>
  <c r="AU512"/>
  <c r="AU105"/>
  <c r="N716"/>
  <c r="N513"/>
  <c r="R716"/>
  <c r="R513"/>
  <c r="V716"/>
  <c r="V513"/>
  <c r="Z716"/>
  <c r="Z513"/>
  <c r="S571"/>
  <c r="S164"/>
  <c r="AI774"/>
  <c r="AI571"/>
  <c r="N448" i="84"/>
  <c r="R448"/>
  <c r="V448"/>
  <c r="Z448"/>
  <c r="AD448"/>
  <c r="AH448"/>
  <c r="AL448"/>
  <c r="AP448"/>
  <c r="AT448"/>
  <c r="L449"/>
  <c r="P449"/>
  <c r="T449"/>
  <c r="X449"/>
  <c r="AF449"/>
  <c r="AJ449"/>
  <c r="AN449"/>
  <c r="AR449"/>
  <c r="AV449"/>
  <c r="J450"/>
  <c r="N450"/>
  <c r="R450"/>
  <c r="V450"/>
  <c r="Z450"/>
  <c r="AD450"/>
  <c r="AH450"/>
  <c r="AL450"/>
  <c r="AP450"/>
  <c r="AT450"/>
  <c r="L451"/>
  <c r="P451"/>
  <c r="T451"/>
  <c r="X451"/>
  <c r="AF451"/>
  <c r="AJ451"/>
  <c r="AN451"/>
  <c r="AR451"/>
  <c r="AV451"/>
  <c r="J452"/>
  <c r="N452"/>
  <c r="R452"/>
  <c r="V452"/>
  <c r="Z452"/>
  <c r="AD452"/>
  <c r="AH452"/>
  <c r="AL452"/>
  <c r="AP452"/>
  <c r="AT452"/>
  <c r="L599"/>
  <c r="P599"/>
  <c r="T599"/>
  <c r="X599"/>
  <c r="AF599"/>
  <c r="AJ599"/>
  <c r="AN599"/>
  <c r="AR599"/>
  <c r="AV599"/>
  <c r="J600"/>
  <c r="N600"/>
  <c r="R600"/>
  <c r="V600"/>
  <c r="Z600"/>
  <c r="AD600"/>
  <c r="AH600"/>
  <c r="AL600"/>
  <c r="AP600"/>
  <c r="AT600"/>
  <c r="L601"/>
  <c r="P601"/>
  <c r="T601"/>
  <c r="X601"/>
  <c r="AF601"/>
  <c r="AJ601"/>
  <c r="AN601"/>
  <c r="AR601"/>
  <c r="AV601"/>
  <c r="J602"/>
  <c r="N602"/>
  <c r="R602"/>
  <c r="V602"/>
  <c r="Z602"/>
  <c r="AD602"/>
  <c r="AH602"/>
  <c r="AL602"/>
  <c r="AP602"/>
  <c r="AT602"/>
  <c r="L603"/>
  <c r="P603"/>
  <c r="T603"/>
  <c r="X603"/>
  <c r="AF603"/>
  <c r="AJ603"/>
  <c r="AN603"/>
  <c r="N414" i="82"/>
  <c r="N617"/>
  <c r="R617"/>
  <c r="R414"/>
  <c r="V617"/>
  <c r="V414"/>
  <c r="Z617"/>
  <c r="Z414"/>
  <c r="AD414"/>
  <c r="AD617"/>
  <c r="AH617"/>
  <c r="AH414"/>
  <c r="AL617"/>
  <c r="AL414"/>
  <c r="AP617"/>
  <c r="AP414"/>
  <c r="AT414"/>
  <c r="AT617"/>
  <c r="L618"/>
  <c r="L415"/>
  <c r="P618"/>
  <c r="P415"/>
  <c r="T618"/>
  <c r="T415"/>
  <c r="X618"/>
  <c r="X415"/>
  <c r="AB618"/>
  <c r="AB415"/>
  <c r="AF618"/>
  <c r="AF415"/>
  <c r="AJ618"/>
  <c r="AJ415"/>
  <c r="AN618"/>
  <c r="AN415"/>
  <c r="AR618"/>
  <c r="AR415"/>
  <c r="AV618"/>
  <c r="AV415"/>
  <c r="M623"/>
  <c r="M420"/>
  <c r="Q623"/>
  <c r="Q420"/>
  <c r="U623"/>
  <c r="U420"/>
  <c r="Y623"/>
  <c r="Y420"/>
  <c r="AC623"/>
  <c r="AC420"/>
  <c r="AG623"/>
  <c r="AG420"/>
  <c r="AK623"/>
  <c r="AK420"/>
  <c r="AO623"/>
  <c r="AO420"/>
  <c r="AS623"/>
  <c r="AS420"/>
  <c r="AW623"/>
  <c r="AW420"/>
  <c r="M624"/>
  <c r="M421"/>
  <c r="Q624"/>
  <c r="Q421"/>
  <c r="U624"/>
  <c r="U421"/>
  <c r="Y624"/>
  <c r="Y421"/>
  <c r="AC624"/>
  <c r="AC421"/>
  <c r="AG624"/>
  <c r="AG421"/>
  <c r="AK624"/>
  <c r="AK421"/>
  <c r="AO624"/>
  <c r="AO421"/>
  <c r="AS624"/>
  <c r="AS421"/>
  <c r="AW624"/>
  <c r="AW421"/>
  <c r="M625"/>
  <c r="M422"/>
  <c r="Q625"/>
  <c r="Q422"/>
  <c r="U625"/>
  <c r="U422"/>
  <c r="Y625"/>
  <c r="Y422"/>
  <c r="AC625"/>
  <c r="AC422"/>
  <c r="AG625"/>
  <c r="AG422"/>
  <c r="AK625"/>
  <c r="AK422"/>
  <c r="AO625"/>
  <c r="AO422"/>
  <c r="AS625"/>
  <c r="AS422"/>
  <c r="AW625"/>
  <c r="AW422"/>
  <c r="M628"/>
  <c r="M425"/>
  <c r="Q628"/>
  <c r="Q425"/>
  <c r="U628"/>
  <c r="U425"/>
  <c r="Y628"/>
  <c r="Y425"/>
  <c r="AC628"/>
  <c r="AC425"/>
  <c r="AG628"/>
  <c r="AG425"/>
  <c r="AK628"/>
  <c r="AK425"/>
  <c r="AO425"/>
  <c r="AO628"/>
  <c r="AS628"/>
  <c r="AS425"/>
  <c r="AW628"/>
  <c r="AW425"/>
  <c r="L629"/>
  <c r="L426"/>
  <c r="P426"/>
  <c r="P629"/>
  <c r="T629"/>
  <c r="T426"/>
  <c r="X629"/>
  <c r="X426"/>
  <c r="AB629"/>
  <c r="AB426"/>
  <c r="AF426"/>
  <c r="AF629"/>
  <c r="AJ629"/>
  <c r="AJ426"/>
  <c r="AN629"/>
  <c r="AN426"/>
  <c r="AR629"/>
  <c r="AR426"/>
  <c r="AV629"/>
  <c r="AV426"/>
  <c r="O630"/>
  <c r="O427"/>
  <c r="S630"/>
  <c r="S427"/>
  <c r="W427"/>
  <c r="W630"/>
  <c r="AA630"/>
  <c r="AA427"/>
  <c r="AE630"/>
  <c r="AE427"/>
  <c r="AI630"/>
  <c r="AI427"/>
  <c r="AM427"/>
  <c r="AM630"/>
  <c r="AQ630"/>
  <c r="AQ427"/>
  <c r="AU630"/>
  <c r="AU427"/>
  <c r="N428"/>
  <c r="N631"/>
  <c r="R631"/>
  <c r="R428"/>
  <c r="V631"/>
  <c r="V428"/>
  <c r="Z631"/>
  <c r="Z428"/>
  <c r="AD631"/>
  <c r="AD428"/>
  <c r="AH631"/>
  <c r="AH428"/>
  <c r="AL631"/>
  <c r="AL428"/>
  <c r="AP631"/>
  <c r="AP428"/>
  <c r="AT428"/>
  <c r="AT631"/>
  <c r="M632"/>
  <c r="M429"/>
  <c r="Q632"/>
  <c r="Q429"/>
  <c r="U429"/>
  <c r="U632"/>
  <c r="Y632"/>
  <c r="Y429"/>
  <c r="AC632"/>
  <c r="AC429"/>
  <c r="AG632"/>
  <c r="AG429"/>
  <c r="AK429"/>
  <c r="AK632"/>
  <c r="AO632"/>
  <c r="AO429"/>
  <c r="AS632"/>
  <c r="AS429"/>
  <c r="AW632"/>
  <c r="AW429"/>
  <c r="L633"/>
  <c r="L430"/>
  <c r="P633"/>
  <c r="P430"/>
  <c r="T633"/>
  <c r="T430"/>
  <c r="X633"/>
  <c r="X430"/>
  <c r="AB430"/>
  <c r="AB633"/>
  <c r="AF633"/>
  <c r="AF430"/>
  <c r="AJ633"/>
  <c r="AJ430"/>
  <c r="AN633"/>
  <c r="AN430"/>
  <c r="AR430"/>
  <c r="AR633"/>
  <c r="AV633"/>
  <c r="AV430"/>
  <c r="O634"/>
  <c r="O431"/>
  <c r="S431"/>
  <c r="S634"/>
  <c r="W634"/>
  <c r="W431"/>
  <c r="AA634"/>
  <c r="AA431"/>
  <c r="AE634"/>
  <c r="AE431"/>
  <c r="AI634"/>
  <c r="AI431"/>
  <c r="AM634"/>
  <c r="AM431"/>
  <c r="AQ634"/>
  <c r="AQ431"/>
  <c r="AU634"/>
  <c r="AU431"/>
  <c r="O635"/>
  <c r="O432"/>
  <c r="S635"/>
  <c r="S432"/>
  <c r="W635"/>
  <c r="W432"/>
  <c r="AA635"/>
  <c r="AA432"/>
  <c r="AE635"/>
  <c r="AE432"/>
  <c r="AI635"/>
  <c r="AI432"/>
  <c r="AM635"/>
  <c r="AM432"/>
  <c r="AQ635"/>
  <c r="AQ432"/>
  <c r="AU635"/>
  <c r="AU432"/>
  <c r="O636"/>
  <c r="O433"/>
  <c r="S636"/>
  <c r="S433"/>
  <c r="W636"/>
  <c r="W433"/>
  <c r="AA636"/>
  <c r="AA433"/>
  <c r="AE636"/>
  <c r="AE433"/>
  <c r="AI636"/>
  <c r="AI433"/>
  <c r="AM636"/>
  <c r="AM433"/>
  <c r="AQ636"/>
  <c r="AQ433"/>
  <c r="AU636"/>
  <c r="AU433"/>
  <c r="N669"/>
  <c r="N466"/>
  <c r="R669"/>
  <c r="R466"/>
  <c r="V669"/>
  <c r="V466"/>
  <c r="Z669"/>
  <c r="Z466"/>
  <c r="AD669"/>
  <c r="AD466"/>
  <c r="AH669"/>
  <c r="AH466"/>
  <c r="AL669"/>
  <c r="AL466"/>
  <c r="AP669"/>
  <c r="AP466"/>
  <c r="AT669"/>
  <c r="AT466"/>
  <c r="M670"/>
  <c r="M467"/>
  <c r="Q670"/>
  <c r="Q467"/>
  <c r="U670"/>
  <c r="U467"/>
  <c r="Y670"/>
  <c r="Y467"/>
  <c r="AC670"/>
  <c r="AC467"/>
  <c r="AG670"/>
  <c r="AG467"/>
  <c r="AK670"/>
  <c r="AK467"/>
  <c r="AO670"/>
  <c r="AO467"/>
  <c r="AS670"/>
  <c r="AS467"/>
  <c r="AW670"/>
  <c r="AW467"/>
  <c r="L671"/>
  <c r="L468"/>
  <c r="P671"/>
  <c r="P468"/>
  <c r="T671"/>
  <c r="T468"/>
  <c r="X671"/>
  <c r="X468"/>
  <c r="AB671"/>
  <c r="AB468"/>
  <c r="AF671"/>
  <c r="AF468"/>
  <c r="AJ671"/>
  <c r="AJ468"/>
  <c r="AN671"/>
  <c r="AN468"/>
  <c r="AR671"/>
  <c r="AR468"/>
  <c r="AV671"/>
  <c r="AV468"/>
  <c r="E672"/>
  <c r="E469"/>
  <c r="O672"/>
  <c r="O469"/>
  <c r="S672"/>
  <c r="S469"/>
  <c r="W672"/>
  <c r="W469"/>
  <c r="AA672"/>
  <c r="AA469"/>
  <c r="AE672"/>
  <c r="AE469"/>
  <c r="AI672"/>
  <c r="AI469"/>
  <c r="AM672"/>
  <c r="AM469"/>
  <c r="AQ672"/>
  <c r="AQ469"/>
  <c r="AU672"/>
  <c r="AU469"/>
  <c r="N673"/>
  <c r="N470"/>
  <c r="R673"/>
  <c r="R470"/>
  <c r="V673"/>
  <c r="V470"/>
  <c r="Z673"/>
  <c r="Z470"/>
  <c r="AD673"/>
  <c r="AD470"/>
  <c r="AH673"/>
  <c r="AH470"/>
  <c r="AL673"/>
  <c r="AL470"/>
  <c r="AP673"/>
  <c r="AP470"/>
  <c r="AT673"/>
  <c r="AT470"/>
  <c r="L675"/>
  <c r="L472"/>
  <c r="P675"/>
  <c r="P472"/>
  <c r="T675"/>
  <c r="T472"/>
  <c r="X675"/>
  <c r="X472"/>
  <c r="AB675"/>
  <c r="AB472"/>
  <c r="AF675"/>
  <c r="AF472"/>
  <c r="AJ675"/>
  <c r="AJ472"/>
  <c r="AN675"/>
  <c r="AN472"/>
  <c r="AR675"/>
  <c r="AR472"/>
  <c r="AV675"/>
  <c r="AV472"/>
  <c r="O676"/>
  <c r="O473"/>
  <c r="S676"/>
  <c r="S473"/>
  <c r="W676"/>
  <c r="W473"/>
  <c r="AA676"/>
  <c r="AA473"/>
  <c r="AE676"/>
  <c r="AE473"/>
  <c r="AI676"/>
  <c r="AI473"/>
  <c r="AM676"/>
  <c r="AM473"/>
  <c r="AQ676"/>
  <c r="AQ473"/>
  <c r="AU676"/>
  <c r="AU473"/>
  <c r="N677"/>
  <c r="N474"/>
  <c r="R677"/>
  <c r="R474"/>
  <c r="V677"/>
  <c r="V474"/>
  <c r="Z677"/>
  <c r="Z474"/>
  <c r="AD677"/>
  <c r="AD474"/>
  <c r="AH677"/>
  <c r="AH474"/>
  <c r="AL677"/>
  <c r="AL474"/>
  <c r="AP677"/>
  <c r="AP474"/>
  <c r="AT677"/>
  <c r="AT474"/>
  <c r="M678"/>
  <c r="M475"/>
  <c r="Q678"/>
  <c r="Q475"/>
  <c r="U678"/>
  <c r="U475"/>
  <c r="Y678"/>
  <c r="Y475"/>
  <c r="AC678"/>
  <c r="AC475"/>
  <c r="AG678"/>
  <c r="AG475"/>
  <c r="AK678"/>
  <c r="AK475"/>
  <c r="AO678"/>
  <c r="AO475"/>
  <c r="AS678"/>
  <c r="AS475"/>
  <c r="AW678"/>
  <c r="AW475"/>
  <c r="L679"/>
  <c r="L476"/>
  <c r="P679"/>
  <c r="P476"/>
  <c r="T679"/>
  <c r="T476"/>
  <c r="X679"/>
  <c r="X476"/>
  <c r="AB679"/>
  <c r="AB476"/>
  <c r="AF679"/>
  <c r="AF476"/>
  <c r="AJ679"/>
  <c r="AJ476"/>
  <c r="AN679"/>
  <c r="AN476"/>
  <c r="AR679"/>
  <c r="AR476"/>
  <c r="AV679"/>
  <c r="AV476"/>
  <c r="O680"/>
  <c r="O477"/>
  <c r="S680"/>
  <c r="S477"/>
  <c r="W680"/>
  <c r="W477"/>
  <c r="AA680"/>
  <c r="AA477"/>
  <c r="AE680"/>
  <c r="AE477"/>
  <c r="AI680"/>
  <c r="AI477"/>
  <c r="AM680"/>
  <c r="AM477"/>
  <c r="AQ680"/>
  <c r="AQ477"/>
  <c r="AU680"/>
  <c r="AU477"/>
  <c r="N681"/>
  <c r="N478"/>
  <c r="R681"/>
  <c r="R478"/>
  <c r="V681"/>
  <c r="V478"/>
  <c r="Z681"/>
  <c r="Z478"/>
  <c r="AD681"/>
  <c r="AD478"/>
  <c r="AH681"/>
  <c r="AH478"/>
  <c r="AL681"/>
  <c r="AL478"/>
  <c r="AP681"/>
  <c r="AP478"/>
  <c r="AT681"/>
  <c r="AT478"/>
  <c r="M682"/>
  <c r="M479"/>
  <c r="Q682"/>
  <c r="Q479"/>
  <c r="U682"/>
  <c r="U479"/>
  <c r="Y682"/>
  <c r="Y479"/>
  <c r="AC682"/>
  <c r="AC479"/>
  <c r="AG682"/>
  <c r="AG479"/>
  <c r="AK682"/>
  <c r="AK479"/>
  <c r="AO682"/>
  <c r="AO479"/>
  <c r="AS682"/>
  <c r="AS479"/>
  <c r="AW682"/>
  <c r="AW479"/>
  <c r="L683"/>
  <c r="L480"/>
  <c r="P683"/>
  <c r="P480"/>
  <c r="T683"/>
  <c r="T480"/>
  <c r="X683"/>
  <c r="X480"/>
  <c r="AB683"/>
  <c r="AB480"/>
  <c r="M684"/>
  <c r="M481"/>
  <c r="E75"/>
  <c r="Q684"/>
  <c r="Q481"/>
  <c r="U684"/>
  <c r="U481"/>
  <c r="Y684"/>
  <c r="Y481"/>
  <c r="AC684"/>
  <c r="AC481"/>
  <c r="AG684"/>
  <c r="AG481"/>
  <c r="AK684"/>
  <c r="AK481"/>
  <c r="AO481"/>
  <c r="AO684"/>
  <c r="AS684"/>
  <c r="AS481"/>
  <c r="AW684"/>
  <c r="AW481"/>
  <c r="L685"/>
  <c r="L482"/>
  <c r="D76"/>
  <c r="P482"/>
  <c r="P685"/>
  <c r="T685"/>
  <c r="T482"/>
  <c r="X685"/>
  <c r="X482"/>
  <c r="AB685"/>
  <c r="AB482"/>
  <c r="AF482"/>
  <c r="AF685"/>
  <c r="AJ685"/>
  <c r="AJ482"/>
  <c r="L686"/>
  <c r="L483"/>
  <c r="D77"/>
  <c r="P686"/>
  <c r="P483"/>
  <c r="T686"/>
  <c r="T483"/>
  <c r="X686"/>
  <c r="X483"/>
  <c r="AB686"/>
  <c r="AB483"/>
  <c r="AF686"/>
  <c r="AF483"/>
  <c r="AJ686"/>
  <c r="AJ483"/>
  <c r="AN686"/>
  <c r="AN483"/>
  <c r="AR686"/>
  <c r="AR483"/>
  <c r="AV686"/>
  <c r="AV483"/>
  <c r="L690"/>
  <c r="L487"/>
  <c r="D81"/>
  <c r="P690"/>
  <c r="P487"/>
  <c r="T690"/>
  <c r="T487"/>
  <c r="X690"/>
  <c r="X487"/>
  <c r="AB690"/>
  <c r="AB487"/>
  <c r="AF690"/>
  <c r="AF487"/>
  <c r="AJ690"/>
  <c r="AJ487"/>
  <c r="AN690"/>
  <c r="AN487"/>
  <c r="AR690"/>
  <c r="AR487"/>
  <c r="AV690"/>
  <c r="AV487"/>
  <c r="L725"/>
  <c r="AN522"/>
  <c r="L538"/>
  <c r="L757"/>
  <c r="L554"/>
  <c r="P757"/>
  <c r="AB757"/>
  <c r="AB554"/>
  <c r="AF757"/>
  <c r="AR757"/>
  <c r="AR554"/>
  <c r="AV757"/>
  <c r="Q675"/>
  <c r="Q472"/>
  <c r="U675"/>
  <c r="U472"/>
  <c r="Y675"/>
  <c r="Y472"/>
  <c r="AC675"/>
  <c r="AC472"/>
  <c r="AG675"/>
  <c r="AG472"/>
  <c r="AK675"/>
  <c r="AK472"/>
  <c r="AO675"/>
  <c r="AO472"/>
  <c r="AS675"/>
  <c r="AS472"/>
  <c r="AW675"/>
  <c r="AW472"/>
  <c r="L676"/>
  <c r="L473"/>
  <c r="P676"/>
  <c r="P473"/>
  <c r="T676"/>
  <c r="T473"/>
  <c r="X676"/>
  <c r="X473"/>
  <c r="AB676"/>
  <c r="AB473"/>
  <c r="AF676"/>
  <c r="AF473"/>
  <c r="AJ676"/>
  <c r="AJ473"/>
  <c r="AN676"/>
  <c r="AN473"/>
  <c r="AR676"/>
  <c r="AR473"/>
  <c r="AV676"/>
  <c r="AV473"/>
  <c r="O677"/>
  <c r="O474"/>
  <c r="S677"/>
  <c r="S474"/>
  <c r="W677"/>
  <c r="W474"/>
  <c r="AA677"/>
  <c r="AA474"/>
  <c r="AE677"/>
  <c r="AE474"/>
  <c r="AI677"/>
  <c r="AI474"/>
  <c r="AM677"/>
  <c r="AM474"/>
  <c r="AQ677"/>
  <c r="AQ474"/>
  <c r="AU677"/>
  <c r="AU474"/>
  <c r="D475"/>
  <c r="N678"/>
  <c r="N475"/>
  <c r="R678"/>
  <c r="R475"/>
  <c r="V678"/>
  <c r="V475"/>
  <c r="Z678"/>
  <c r="Z475"/>
  <c r="AD678"/>
  <c r="AD475"/>
  <c r="AH678"/>
  <c r="AH475"/>
  <c r="AL678"/>
  <c r="AL475"/>
  <c r="AP678"/>
  <c r="AP475"/>
  <c r="AT678"/>
  <c r="AT475"/>
  <c r="M679"/>
  <c r="M476"/>
  <c r="Q679"/>
  <c r="Q476"/>
  <c r="U679"/>
  <c r="U476"/>
  <c r="Y679"/>
  <c r="Y476"/>
  <c r="AC679"/>
  <c r="AC476"/>
  <c r="AG679"/>
  <c r="AG476"/>
  <c r="AK679"/>
  <c r="AK476"/>
  <c r="AO679"/>
  <c r="AO476"/>
  <c r="AS679"/>
  <c r="AS476"/>
  <c r="AW679"/>
  <c r="AW476"/>
  <c r="L680"/>
  <c r="L477"/>
  <c r="P680"/>
  <c r="P477"/>
  <c r="T680"/>
  <c r="T477"/>
  <c r="X680"/>
  <c r="X477"/>
  <c r="AB680"/>
  <c r="AB477"/>
  <c r="AF680"/>
  <c r="AF477"/>
  <c r="AJ680"/>
  <c r="AJ477"/>
  <c r="AN680"/>
  <c r="AN477"/>
  <c r="AR680"/>
  <c r="AR477"/>
  <c r="AV680"/>
  <c r="AV477"/>
  <c r="E681"/>
  <c r="E478"/>
  <c r="O681"/>
  <c r="O478"/>
  <c r="S681"/>
  <c r="S478"/>
  <c r="W681"/>
  <c r="W478"/>
  <c r="AA681"/>
  <c r="AA478"/>
  <c r="AE681"/>
  <c r="AE478"/>
  <c r="AI681"/>
  <c r="AI478"/>
  <c r="AM681"/>
  <c r="AM478"/>
  <c r="AQ681"/>
  <c r="AQ478"/>
  <c r="AU681"/>
  <c r="AU478"/>
  <c r="N682"/>
  <c r="N479"/>
  <c r="R682"/>
  <c r="R479"/>
  <c r="V682"/>
  <c r="V479"/>
  <c r="Z682"/>
  <c r="Z479"/>
  <c r="AD682"/>
  <c r="AD479"/>
  <c r="AH682"/>
  <c r="AH479"/>
  <c r="AL682"/>
  <c r="AL479"/>
  <c r="AP682"/>
  <c r="AP479"/>
  <c r="AT682"/>
  <c r="AT479"/>
  <c r="M683"/>
  <c r="M480"/>
  <c r="Q683"/>
  <c r="Q480"/>
  <c r="U683"/>
  <c r="U480"/>
  <c r="Y683"/>
  <c r="Y480"/>
  <c r="AC683"/>
  <c r="AC480"/>
  <c r="AG683"/>
  <c r="AG480"/>
  <c r="N684"/>
  <c r="N481"/>
  <c r="R684"/>
  <c r="R481"/>
  <c r="V684"/>
  <c r="V481"/>
  <c r="Z684"/>
  <c r="Z481"/>
  <c r="AD684"/>
  <c r="AD481"/>
  <c r="AH684"/>
  <c r="AH481"/>
  <c r="AL684"/>
  <c r="AL481"/>
  <c r="AP684"/>
  <c r="AP481"/>
  <c r="AT684"/>
  <c r="AT481"/>
  <c r="M685"/>
  <c r="M482"/>
  <c r="E76"/>
  <c r="Q685"/>
  <c r="Q482"/>
  <c r="U685"/>
  <c r="U482"/>
  <c r="Y685"/>
  <c r="Y482"/>
  <c r="AC685"/>
  <c r="AC482"/>
  <c r="AG685"/>
  <c r="AG482"/>
  <c r="AK685"/>
  <c r="AK482"/>
  <c r="AO685"/>
  <c r="AO482"/>
  <c r="AS685"/>
  <c r="AS482"/>
  <c r="AW685"/>
  <c r="AW482"/>
  <c r="O687"/>
  <c r="O484"/>
  <c r="S687"/>
  <c r="S484"/>
  <c r="W687"/>
  <c r="W484"/>
  <c r="AA687"/>
  <c r="AA484"/>
  <c r="AE687"/>
  <c r="AE484"/>
  <c r="AI687"/>
  <c r="AI484"/>
  <c r="AM687"/>
  <c r="AM484"/>
  <c r="AQ687"/>
  <c r="AQ484"/>
  <c r="AU687"/>
  <c r="AU484"/>
  <c r="N688"/>
  <c r="N485"/>
  <c r="R688"/>
  <c r="R485"/>
  <c r="V688"/>
  <c r="V485"/>
  <c r="Z688"/>
  <c r="Z485"/>
  <c r="AD688"/>
  <c r="AD485"/>
  <c r="AH688"/>
  <c r="AH485"/>
  <c r="AL688"/>
  <c r="AL485"/>
  <c r="AP688"/>
  <c r="AP485"/>
  <c r="AT688"/>
  <c r="AT485"/>
  <c r="M689"/>
  <c r="M486"/>
  <c r="E80"/>
  <c r="Q689"/>
  <c r="Q486"/>
  <c r="U689"/>
  <c r="U486"/>
  <c r="Y689"/>
  <c r="Y486"/>
  <c r="AC689"/>
  <c r="AC486"/>
  <c r="AG689"/>
  <c r="AG486"/>
  <c r="AK689"/>
  <c r="AK486"/>
  <c r="AO689"/>
  <c r="AO486"/>
  <c r="AS689"/>
  <c r="AS486"/>
  <c r="AW689"/>
  <c r="AW486"/>
  <c r="E106"/>
  <c r="Y714"/>
  <c r="Y511"/>
  <c r="T773"/>
  <c r="T570"/>
  <c r="AJ773"/>
  <c r="AJ570"/>
  <c r="M774"/>
  <c r="Y774"/>
  <c r="Y571"/>
  <c r="Y164"/>
  <c r="AC164"/>
  <c r="AG571"/>
  <c r="AB142" i="84"/>
  <c r="D142" s="1"/>
  <c r="AB144"/>
  <c r="AB146"/>
  <c r="D146" s="1"/>
  <c r="L617" i="82"/>
  <c r="L414"/>
  <c r="P617"/>
  <c r="P414"/>
  <c r="T617"/>
  <c r="T414"/>
  <c r="X617"/>
  <c r="X414"/>
  <c r="AB617"/>
  <c r="AB414"/>
  <c r="AF617"/>
  <c r="AF414"/>
  <c r="AJ617"/>
  <c r="AJ414"/>
  <c r="AN617"/>
  <c r="AN414"/>
  <c r="AR617"/>
  <c r="AR414"/>
  <c r="AV617"/>
  <c r="AV414"/>
  <c r="N618"/>
  <c r="N415"/>
  <c r="R618"/>
  <c r="R415"/>
  <c r="V618"/>
  <c r="V415"/>
  <c r="Z618"/>
  <c r="Z415"/>
  <c r="AD618"/>
  <c r="AD415"/>
  <c r="AH618"/>
  <c r="AH415"/>
  <c r="AL618"/>
  <c r="AL415"/>
  <c r="AP618"/>
  <c r="AP415"/>
  <c r="AT618"/>
  <c r="AT415"/>
  <c r="D14"/>
  <c r="O623"/>
  <c r="O420"/>
  <c r="S623"/>
  <c r="S420"/>
  <c r="W623"/>
  <c r="W420"/>
  <c r="AA623"/>
  <c r="AA420"/>
  <c r="AE623"/>
  <c r="AE420"/>
  <c r="AI623"/>
  <c r="AI420"/>
  <c r="AM623"/>
  <c r="AM420"/>
  <c r="AQ623"/>
  <c r="AQ420"/>
  <c r="AU623"/>
  <c r="AU420"/>
  <c r="D15"/>
  <c r="O624"/>
  <c r="O421"/>
  <c r="S421"/>
  <c r="S624"/>
  <c r="W624"/>
  <c r="W421"/>
  <c r="AA624"/>
  <c r="AA421"/>
  <c r="AE624"/>
  <c r="AE421"/>
  <c r="AI421"/>
  <c r="AI624"/>
  <c r="AM624"/>
  <c r="AM421"/>
  <c r="AQ624"/>
  <c r="AQ421"/>
  <c r="AU624"/>
  <c r="AU421"/>
  <c r="O625"/>
  <c r="O422"/>
  <c r="S625"/>
  <c r="S422"/>
  <c r="W625"/>
  <c r="W422"/>
  <c r="AA625"/>
  <c r="AA422"/>
  <c r="AE625"/>
  <c r="AE422"/>
  <c r="AI625"/>
  <c r="AI422"/>
  <c r="AM625"/>
  <c r="AM422"/>
  <c r="AQ625"/>
  <c r="AQ422"/>
  <c r="AU625"/>
  <c r="AU422"/>
  <c r="E19"/>
  <c r="O628"/>
  <c r="O425"/>
  <c r="S628"/>
  <c r="S425"/>
  <c r="W628"/>
  <c r="W425"/>
  <c r="AA628"/>
  <c r="AA425"/>
  <c r="AE628"/>
  <c r="AE425"/>
  <c r="AI628"/>
  <c r="AI425"/>
  <c r="AM628"/>
  <c r="AM425"/>
  <c r="AQ628"/>
  <c r="AQ425"/>
  <c r="AU628"/>
  <c r="AU425"/>
  <c r="D20"/>
  <c r="N629"/>
  <c r="N426"/>
  <c r="R629"/>
  <c r="R426"/>
  <c r="V629"/>
  <c r="V426"/>
  <c r="Z629"/>
  <c r="Z426"/>
  <c r="AD629"/>
  <c r="AD426"/>
  <c r="AH629"/>
  <c r="AH426"/>
  <c r="AL629"/>
  <c r="AL426"/>
  <c r="AP629"/>
  <c r="AP426"/>
  <c r="AT629"/>
  <c r="AT426"/>
  <c r="M630"/>
  <c r="M427"/>
  <c r="Q630"/>
  <c r="Q427"/>
  <c r="U630"/>
  <c r="U427"/>
  <c r="Y630"/>
  <c r="Y427"/>
  <c r="AC630"/>
  <c r="AC427"/>
  <c r="AG630"/>
  <c r="AG427"/>
  <c r="AK630"/>
  <c r="AK427"/>
  <c r="AO630"/>
  <c r="AO427"/>
  <c r="AS630"/>
  <c r="AS427"/>
  <c r="AW630"/>
  <c r="AW427"/>
  <c r="L631"/>
  <c r="L428"/>
  <c r="P631"/>
  <c r="P428"/>
  <c r="T631"/>
  <c r="T428"/>
  <c r="X631"/>
  <c r="X428"/>
  <c r="AB631"/>
  <c r="AB428"/>
  <c r="AF631"/>
  <c r="AF428"/>
  <c r="AJ631"/>
  <c r="AJ428"/>
  <c r="AN631"/>
  <c r="AN428"/>
  <c r="AR631"/>
  <c r="AR428"/>
  <c r="AV631"/>
  <c r="AV428"/>
  <c r="E23"/>
  <c r="O632"/>
  <c r="O429"/>
  <c r="S632"/>
  <c r="S429"/>
  <c r="W632"/>
  <c r="W429"/>
  <c r="AA632"/>
  <c r="AA429"/>
  <c r="AE632"/>
  <c r="AE429"/>
  <c r="AI632"/>
  <c r="AI429"/>
  <c r="AM632"/>
  <c r="AM429"/>
  <c r="AQ632"/>
  <c r="AQ429"/>
  <c r="AU632"/>
  <c r="AU429"/>
  <c r="D24"/>
  <c r="N633"/>
  <c r="N430"/>
  <c r="R633"/>
  <c r="R430"/>
  <c r="V633"/>
  <c r="V430"/>
  <c r="Z633"/>
  <c r="Z430"/>
  <c r="AD633"/>
  <c r="AD430"/>
  <c r="AH633"/>
  <c r="AH430"/>
  <c r="AL633"/>
  <c r="AL430"/>
  <c r="AP633"/>
  <c r="AP430"/>
  <c r="AT633"/>
  <c r="AT430"/>
  <c r="M634"/>
  <c r="M431"/>
  <c r="Q634"/>
  <c r="Q431"/>
  <c r="U634"/>
  <c r="U431"/>
  <c r="Y634"/>
  <c r="Y431"/>
  <c r="AC634"/>
  <c r="AC431"/>
  <c r="AG634"/>
  <c r="AG431"/>
  <c r="AK634"/>
  <c r="AK431"/>
  <c r="AO634"/>
  <c r="AO431"/>
  <c r="AS634"/>
  <c r="AS431"/>
  <c r="AW634"/>
  <c r="AW431"/>
  <c r="M635"/>
  <c r="M432"/>
  <c r="Q635"/>
  <c r="Q432"/>
  <c r="U635"/>
  <c r="U432"/>
  <c r="Y635"/>
  <c r="Y432"/>
  <c r="AC635"/>
  <c r="AC432"/>
  <c r="AG635"/>
  <c r="AG432"/>
  <c r="AK635"/>
  <c r="AK432"/>
  <c r="AO635"/>
  <c r="AO432"/>
  <c r="AS635"/>
  <c r="AS432"/>
  <c r="AW635"/>
  <c r="AW432"/>
  <c r="M636"/>
  <c r="M433"/>
  <c r="Q636"/>
  <c r="Q433"/>
  <c r="U636"/>
  <c r="U433"/>
  <c r="Y636"/>
  <c r="Y433"/>
  <c r="AC636"/>
  <c r="AC433"/>
  <c r="AG433"/>
  <c r="AG636"/>
  <c r="AK636"/>
  <c r="AK433"/>
  <c r="AO636"/>
  <c r="AO433"/>
  <c r="AS636"/>
  <c r="AS433"/>
  <c r="AW433"/>
  <c r="AW636"/>
  <c r="L669"/>
  <c r="L466"/>
  <c r="P466"/>
  <c r="P669"/>
  <c r="T669"/>
  <c r="T466"/>
  <c r="X669"/>
  <c r="X466"/>
  <c r="AB669"/>
  <c r="AB466"/>
  <c r="AF466"/>
  <c r="AF669"/>
  <c r="AJ669"/>
  <c r="AJ466"/>
  <c r="AN669"/>
  <c r="AN466"/>
  <c r="AR669"/>
  <c r="AR466"/>
  <c r="AV466"/>
  <c r="AV669"/>
  <c r="E61"/>
  <c r="O670"/>
  <c r="O467"/>
  <c r="S670"/>
  <c r="S467"/>
  <c r="W670"/>
  <c r="W467"/>
  <c r="AA670"/>
  <c r="AA467"/>
  <c r="AE670"/>
  <c r="AE467"/>
  <c r="AI670"/>
  <c r="AI467"/>
  <c r="AM467"/>
  <c r="AM670"/>
  <c r="AQ670"/>
  <c r="AQ467"/>
  <c r="AU670"/>
  <c r="AU467"/>
  <c r="D62"/>
  <c r="N468"/>
  <c r="N671"/>
  <c r="R671"/>
  <c r="R468"/>
  <c r="V671"/>
  <c r="V468"/>
  <c r="Z671"/>
  <c r="Z468"/>
  <c r="AD468"/>
  <c r="AD671"/>
  <c r="AH671"/>
  <c r="AH468"/>
  <c r="AL671"/>
  <c r="AL468"/>
  <c r="AP671"/>
  <c r="AP468"/>
  <c r="AT671"/>
  <c r="AT468"/>
  <c r="M672"/>
  <c r="M469"/>
  <c r="Q672"/>
  <c r="Q469"/>
  <c r="U469"/>
  <c r="U672"/>
  <c r="Y672"/>
  <c r="Y469"/>
  <c r="AC672"/>
  <c r="AC469"/>
  <c r="AG672"/>
  <c r="AG469"/>
  <c r="AK469"/>
  <c r="AK672"/>
  <c r="AO672"/>
  <c r="AO469"/>
  <c r="AS672"/>
  <c r="AS469"/>
  <c r="AW672"/>
  <c r="AW469"/>
  <c r="L470"/>
  <c r="L673"/>
  <c r="P673"/>
  <c r="P470"/>
  <c r="T673"/>
  <c r="T470"/>
  <c r="X673"/>
  <c r="X470"/>
  <c r="AB673"/>
  <c r="AB470"/>
  <c r="AF673"/>
  <c r="AF470"/>
  <c r="AJ673"/>
  <c r="AJ470"/>
  <c r="AN673"/>
  <c r="AN470"/>
  <c r="AR470"/>
  <c r="AR673"/>
  <c r="AV673"/>
  <c r="AV470"/>
  <c r="O65"/>
  <c r="S65"/>
  <c r="S59" s="1"/>
  <c r="W65"/>
  <c r="AA65"/>
  <c r="AA59" s="1"/>
  <c r="AE65"/>
  <c r="AE59" s="1"/>
  <c r="AI65"/>
  <c r="AM65"/>
  <c r="AQ65"/>
  <c r="AQ59" s="1"/>
  <c r="AU65"/>
  <c r="AU59" s="1"/>
  <c r="D66"/>
  <c r="N675"/>
  <c r="N472"/>
  <c r="R675"/>
  <c r="R472"/>
  <c r="V675"/>
  <c r="V472"/>
  <c r="Z472"/>
  <c r="Z675"/>
  <c r="AD675"/>
  <c r="AD472"/>
  <c r="AH675"/>
  <c r="AH472"/>
  <c r="AL675"/>
  <c r="AL472"/>
  <c r="AP472"/>
  <c r="AP675"/>
  <c r="AT675"/>
  <c r="AT472"/>
  <c r="M676"/>
  <c r="M473"/>
  <c r="Q473"/>
  <c r="Q676"/>
  <c r="U676"/>
  <c r="U473"/>
  <c r="Y676"/>
  <c r="Y473"/>
  <c r="AC676"/>
  <c r="AC473"/>
  <c r="AG676"/>
  <c r="AG473"/>
  <c r="AK676"/>
  <c r="AK473"/>
  <c r="AO676"/>
  <c r="AO473"/>
  <c r="AS676"/>
  <c r="AS473"/>
  <c r="AW473"/>
  <c r="AW676"/>
  <c r="L677"/>
  <c r="L474"/>
  <c r="P677"/>
  <c r="P474"/>
  <c r="T677"/>
  <c r="T474"/>
  <c r="X474"/>
  <c r="X677"/>
  <c r="AB677"/>
  <c r="AB474"/>
  <c r="AF677"/>
  <c r="AF474"/>
  <c r="AJ677"/>
  <c r="AJ474"/>
  <c r="AN474"/>
  <c r="AN677"/>
  <c r="AR677"/>
  <c r="AR474"/>
  <c r="AV677"/>
  <c r="AV474"/>
  <c r="E69"/>
  <c r="O678"/>
  <c r="O475"/>
  <c r="S678"/>
  <c r="S475"/>
  <c r="W678"/>
  <c r="W475"/>
  <c r="AA678"/>
  <c r="AA475"/>
  <c r="AE475"/>
  <c r="AE678"/>
  <c r="AI678"/>
  <c r="AI475"/>
  <c r="AM678"/>
  <c r="AM475"/>
  <c r="AQ678"/>
  <c r="AQ475"/>
  <c r="AU475"/>
  <c r="AU678"/>
  <c r="D70"/>
  <c r="N679"/>
  <c r="N476"/>
  <c r="R679"/>
  <c r="R476"/>
  <c r="V476"/>
  <c r="V679"/>
  <c r="Z679"/>
  <c r="Z476"/>
  <c r="AD679"/>
  <c r="AD476"/>
  <c r="AH679"/>
  <c r="AH476"/>
  <c r="AL679"/>
  <c r="AL476"/>
  <c r="AP679"/>
  <c r="AP476"/>
  <c r="AT679"/>
  <c r="AT476"/>
  <c r="M477"/>
  <c r="M680"/>
  <c r="Q680"/>
  <c r="Q477"/>
  <c r="U680"/>
  <c r="U477"/>
  <c r="Y680"/>
  <c r="Y477"/>
  <c r="AC477"/>
  <c r="AC680"/>
  <c r="AG680"/>
  <c r="AG477"/>
  <c r="AK680"/>
  <c r="AK477"/>
  <c r="AO680"/>
  <c r="AO477"/>
  <c r="AS477"/>
  <c r="AS680"/>
  <c r="AW680"/>
  <c r="AW477"/>
  <c r="L681"/>
  <c r="L478"/>
  <c r="P681"/>
  <c r="P478"/>
  <c r="T681"/>
  <c r="T478"/>
  <c r="X681"/>
  <c r="X478"/>
  <c r="AB681"/>
  <c r="AB478"/>
  <c r="AF681"/>
  <c r="AF478"/>
  <c r="AJ478"/>
  <c r="AJ681"/>
  <c r="AN681"/>
  <c r="AN478"/>
  <c r="AR681"/>
  <c r="AR478"/>
  <c r="AV681"/>
  <c r="AV478"/>
  <c r="E73"/>
  <c r="O682"/>
  <c r="O479"/>
  <c r="S682"/>
  <c r="S479"/>
  <c r="W682"/>
  <c r="W479"/>
  <c r="AA479"/>
  <c r="AA682"/>
  <c r="AE682"/>
  <c r="AE479"/>
  <c r="AI682"/>
  <c r="AI479"/>
  <c r="AM682"/>
  <c r="AM479"/>
  <c r="AQ682"/>
  <c r="AQ479"/>
  <c r="AU682"/>
  <c r="AU479"/>
  <c r="D74"/>
  <c r="N683"/>
  <c r="N480"/>
  <c r="R480"/>
  <c r="R683"/>
  <c r="V683"/>
  <c r="V480"/>
  <c r="Z683"/>
  <c r="Z480"/>
  <c r="AD683"/>
  <c r="AD480"/>
  <c r="AH480"/>
  <c r="AH683"/>
  <c r="AL683"/>
  <c r="AL480"/>
  <c r="AP683"/>
  <c r="AP480"/>
  <c r="AT683"/>
  <c r="AT480"/>
  <c r="D107"/>
  <c r="N741"/>
  <c r="AH538"/>
  <c r="AN685"/>
  <c r="AN482"/>
  <c r="AR685"/>
  <c r="AR482"/>
  <c r="AV685"/>
  <c r="AV482"/>
  <c r="E483"/>
  <c r="O686"/>
  <c r="O483"/>
  <c r="S686"/>
  <c r="S483"/>
  <c r="W686"/>
  <c r="W483"/>
  <c r="AA686"/>
  <c r="AA483"/>
  <c r="AE686"/>
  <c r="AE483"/>
  <c r="AI686"/>
  <c r="AI483"/>
  <c r="AM686"/>
  <c r="AM483"/>
  <c r="AQ686"/>
  <c r="AQ483"/>
  <c r="AU686"/>
  <c r="AU483"/>
  <c r="N687"/>
  <c r="N484"/>
  <c r="R687"/>
  <c r="R484"/>
  <c r="V687"/>
  <c r="V484"/>
  <c r="Z687"/>
  <c r="Z484"/>
  <c r="AD687"/>
  <c r="AD484"/>
  <c r="AH687"/>
  <c r="AH484"/>
  <c r="AL687"/>
  <c r="AL484"/>
  <c r="AP687"/>
  <c r="AP484"/>
  <c r="AT687"/>
  <c r="AT484"/>
  <c r="M688"/>
  <c r="M485"/>
  <c r="Q688"/>
  <c r="Q485"/>
  <c r="U688"/>
  <c r="U485"/>
  <c r="Y688"/>
  <c r="Y485"/>
  <c r="AC688"/>
  <c r="AC485"/>
  <c r="AG688"/>
  <c r="AG485"/>
  <c r="AK688"/>
  <c r="AK485"/>
  <c r="AO688"/>
  <c r="AO485"/>
  <c r="AS688"/>
  <c r="AS485"/>
  <c r="AW688"/>
  <c r="AW485"/>
  <c r="L689"/>
  <c r="L486"/>
  <c r="P689"/>
  <c r="P486"/>
  <c r="T689"/>
  <c r="T486"/>
  <c r="X689"/>
  <c r="X486"/>
  <c r="AB689"/>
  <c r="AB486"/>
  <c r="AF689"/>
  <c r="AF486"/>
  <c r="AJ689"/>
  <c r="AJ486"/>
  <c r="AN689"/>
  <c r="AN486"/>
  <c r="AR689"/>
  <c r="AR486"/>
  <c r="AV689"/>
  <c r="AV486"/>
  <c r="O690"/>
  <c r="O487"/>
  <c r="S690"/>
  <c r="S487"/>
  <c r="W690"/>
  <c r="W487"/>
  <c r="AA690"/>
  <c r="AA487"/>
  <c r="AE690"/>
  <c r="AE487"/>
  <c r="AI690"/>
  <c r="AI487"/>
  <c r="AM690"/>
  <c r="AM487"/>
  <c r="AQ690"/>
  <c r="AQ487"/>
  <c r="AU690"/>
  <c r="AU487"/>
  <c r="N715"/>
  <c r="N512"/>
  <c r="R715"/>
  <c r="R512"/>
  <c r="V715"/>
  <c r="V512"/>
  <c r="Z715"/>
  <c r="Z512"/>
  <c r="AD715"/>
  <c r="AD512"/>
  <c r="AH715"/>
  <c r="AH512"/>
  <c r="AL715"/>
  <c r="AL512"/>
  <c r="AP715"/>
  <c r="AP512"/>
  <c r="AT715"/>
  <c r="AT512"/>
  <c r="M716"/>
  <c r="M513"/>
  <c r="Q716"/>
  <c r="Q513"/>
  <c r="U716"/>
  <c r="U513"/>
  <c r="Y716"/>
  <c r="Y513"/>
  <c r="AC716"/>
  <c r="AC513"/>
  <c r="AG716"/>
  <c r="AG513"/>
  <c r="AK716"/>
  <c r="AK513"/>
  <c r="AO716"/>
  <c r="AO513"/>
  <c r="AS716"/>
  <c r="AS513"/>
  <c r="AW716"/>
  <c r="AW513"/>
  <c r="L717"/>
  <c r="L514"/>
  <c r="P717"/>
  <c r="P514"/>
  <c r="T717"/>
  <c r="T514"/>
  <c r="X717"/>
  <c r="X514"/>
  <c r="AB717"/>
  <c r="AB514"/>
  <c r="AF717"/>
  <c r="AF514"/>
  <c r="AJ717"/>
  <c r="AJ514"/>
  <c r="AN717"/>
  <c r="AN514"/>
  <c r="AR717"/>
  <c r="AR514"/>
  <c r="AV717"/>
  <c r="AV514"/>
  <c r="E718"/>
  <c r="O718"/>
  <c r="O515"/>
  <c r="S718"/>
  <c r="S515"/>
  <c r="W718"/>
  <c r="W515"/>
  <c r="AA718"/>
  <c r="AA515"/>
  <c r="AE718"/>
  <c r="AE515"/>
  <c r="AI718"/>
  <c r="AI515"/>
  <c r="AM718"/>
  <c r="AM515"/>
  <c r="AQ718"/>
  <c r="AQ515"/>
  <c r="AU718"/>
  <c r="AU515"/>
  <c r="N719"/>
  <c r="N516"/>
  <c r="R719"/>
  <c r="R516"/>
  <c r="V719"/>
  <c r="V516"/>
  <c r="Z719"/>
  <c r="Z516"/>
  <c r="AD719"/>
  <c r="AD516"/>
  <c r="AH719"/>
  <c r="AH516"/>
  <c r="AL719"/>
  <c r="AL516"/>
  <c r="AP719"/>
  <c r="AP516"/>
  <c r="AT719"/>
  <c r="AT516"/>
  <c r="M720"/>
  <c r="M517"/>
  <c r="Q720"/>
  <c r="Q517"/>
  <c r="U720"/>
  <c r="U517"/>
  <c r="Y720"/>
  <c r="Y517"/>
  <c r="AC720"/>
  <c r="AC517"/>
  <c r="AG720"/>
  <c r="AG517"/>
  <c r="AK720"/>
  <c r="AK517"/>
  <c r="AO720"/>
  <c r="AO517"/>
  <c r="AS720"/>
  <c r="AS517"/>
  <c r="AW720"/>
  <c r="AW517"/>
  <c r="L518"/>
  <c r="L721"/>
  <c r="P721"/>
  <c r="P518"/>
  <c r="T721"/>
  <c r="T518"/>
  <c r="X721"/>
  <c r="X518"/>
  <c r="AB721"/>
  <c r="AB518"/>
  <c r="AF721"/>
  <c r="AF518"/>
  <c r="AJ721"/>
  <c r="AJ518"/>
  <c r="AN721"/>
  <c r="AN518"/>
  <c r="AR721"/>
  <c r="AR518"/>
  <c r="AV721"/>
  <c r="AV518"/>
  <c r="O722"/>
  <c r="O519"/>
  <c r="S722"/>
  <c r="S519"/>
  <c r="W722"/>
  <c r="W519"/>
  <c r="AA722"/>
  <c r="AA519"/>
  <c r="AE722"/>
  <c r="AE519"/>
  <c r="AI722"/>
  <c r="AI519"/>
  <c r="AM722"/>
  <c r="AM519"/>
  <c r="AQ722"/>
  <c r="AQ519"/>
  <c r="AU722"/>
  <c r="AU519"/>
  <c r="N723"/>
  <c r="N520"/>
  <c r="R723"/>
  <c r="R520"/>
  <c r="V723"/>
  <c r="V520"/>
  <c r="Z723"/>
  <c r="Z520"/>
  <c r="AD723"/>
  <c r="AD520"/>
  <c r="AH723"/>
  <c r="AH520"/>
  <c r="AL723"/>
  <c r="AL520"/>
  <c r="AP723"/>
  <c r="AP520"/>
  <c r="AT723"/>
  <c r="AT520"/>
  <c r="M724"/>
  <c r="M521"/>
  <c r="Q724"/>
  <c r="Q521"/>
  <c r="U724"/>
  <c r="U521"/>
  <c r="Y724"/>
  <c r="Y521"/>
  <c r="AC724"/>
  <c r="AC521"/>
  <c r="AG724"/>
  <c r="AG521"/>
  <c r="AK724"/>
  <c r="AK521"/>
  <c r="AO724"/>
  <c r="AO521"/>
  <c r="AS724"/>
  <c r="AS521"/>
  <c r="AW724"/>
  <c r="AW521"/>
  <c r="O726"/>
  <c r="O523"/>
  <c r="S726"/>
  <c r="S523"/>
  <c r="W726"/>
  <c r="W523"/>
  <c r="AA726"/>
  <c r="AA523"/>
  <c r="AE726"/>
  <c r="AE523"/>
  <c r="AI726"/>
  <c r="AI523"/>
  <c r="AM726"/>
  <c r="AM523"/>
  <c r="AQ726"/>
  <c r="AQ523"/>
  <c r="AU726"/>
  <c r="AU523"/>
  <c r="N727"/>
  <c r="N524"/>
  <c r="R727"/>
  <c r="R524"/>
  <c r="V727"/>
  <c r="V524"/>
  <c r="Z727"/>
  <c r="Z524"/>
  <c r="AD727"/>
  <c r="AD524"/>
  <c r="AH727"/>
  <c r="AH524"/>
  <c r="AL727"/>
  <c r="AL524"/>
  <c r="AP727"/>
  <c r="AP524"/>
  <c r="AT727"/>
  <c r="AT524"/>
  <c r="M728"/>
  <c r="M525"/>
  <c r="Q728"/>
  <c r="Q525"/>
  <c r="U728"/>
  <c r="U525"/>
  <c r="Y728"/>
  <c r="Y525"/>
  <c r="AC728"/>
  <c r="AC525"/>
  <c r="AG728"/>
  <c r="AG525"/>
  <c r="AK728"/>
  <c r="AK525"/>
  <c r="AO728"/>
  <c r="AO525"/>
  <c r="AS728"/>
  <c r="AS525"/>
  <c r="AW728"/>
  <c r="AW525"/>
  <c r="L729"/>
  <c r="L526"/>
  <c r="P729"/>
  <c r="P526"/>
  <c r="T729"/>
  <c r="T526"/>
  <c r="X729"/>
  <c r="X526"/>
  <c r="AB729"/>
  <c r="AB526"/>
  <c r="AF729"/>
  <c r="AF526"/>
  <c r="AJ729"/>
  <c r="AJ526"/>
  <c r="AN729"/>
  <c r="AN526"/>
  <c r="AR729"/>
  <c r="AR526"/>
  <c r="AV729"/>
  <c r="AV526"/>
  <c r="D93" i="108"/>
  <c r="O730" i="82"/>
  <c r="O527"/>
  <c r="S730"/>
  <c r="S527"/>
  <c r="W730"/>
  <c r="W527"/>
  <c r="AA730"/>
  <c r="AA527"/>
  <c r="AE730"/>
  <c r="AE527"/>
  <c r="AI730"/>
  <c r="AI527"/>
  <c r="AM730"/>
  <c r="AM527"/>
  <c r="AQ730"/>
  <c r="AQ527"/>
  <c r="AU730"/>
  <c r="AU527"/>
  <c r="N731"/>
  <c r="N528"/>
  <c r="R731"/>
  <c r="R528"/>
  <c r="V731"/>
  <c r="V528"/>
  <c r="Z731"/>
  <c r="Z528"/>
  <c r="AD731"/>
  <c r="AD528"/>
  <c r="AH731"/>
  <c r="AH528"/>
  <c r="AL731"/>
  <c r="AL528"/>
  <c r="AP731"/>
  <c r="AP528"/>
  <c r="AT731"/>
  <c r="AT528"/>
  <c r="M732"/>
  <c r="M529"/>
  <c r="Q732"/>
  <c r="Q529"/>
  <c r="U732"/>
  <c r="U529"/>
  <c r="Y732"/>
  <c r="Y529"/>
  <c r="AC732"/>
  <c r="AC529"/>
  <c r="AG732"/>
  <c r="AG529"/>
  <c r="AK732"/>
  <c r="AK529"/>
  <c r="AO732"/>
  <c r="AO529"/>
  <c r="AS732"/>
  <c r="AS529"/>
  <c r="AW732"/>
  <c r="AW529"/>
  <c r="L733"/>
  <c r="L530"/>
  <c r="P733"/>
  <c r="P530"/>
  <c r="T733"/>
  <c r="T530"/>
  <c r="X733"/>
  <c r="X530"/>
  <c r="AB733"/>
  <c r="AB530"/>
  <c r="AF733"/>
  <c r="AF530"/>
  <c r="AJ733"/>
  <c r="AJ530"/>
  <c r="AN733"/>
  <c r="AN530"/>
  <c r="AR733"/>
  <c r="AR530"/>
  <c r="AV733"/>
  <c r="AV530"/>
  <c r="O734"/>
  <c r="O531"/>
  <c r="S734"/>
  <c r="S531"/>
  <c r="W734"/>
  <c r="W531"/>
  <c r="AA734"/>
  <c r="AA531"/>
  <c r="AE734"/>
  <c r="AE531"/>
  <c r="AI734"/>
  <c r="AI531"/>
  <c r="AM734"/>
  <c r="AM531"/>
  <c r="AQ734"/>
  <c r="AQ531"/>
  <c r="AU734"/>
  <c r="AU531"/>
  <c r="N735"/>
  <c r="N532"/>
  <c r="R735"/>
  <c r="R532"/>
  <c r="V735"/>
  <c r="V532"/>
  <c r="Z735"/>
  <c r="Z532"/>
  <c r="AD735"/>
  <c r="AD532"/>
  <c r="AH735"/>
  <c r="AH532"/>
  <c r="AL735"/>
  <c r="AL532"/>
  <c r="AP735"/>
  <c r="AP532"/>
  <c r="AT735"/>
  <c r="AT532"/>
  <c r="M736"/>
  <c r="M533"/>
  <c r="Q736"/>
  <c r="Q533"/>
  <c r="U736"/>
  <c r="U533"/>
  <c r="Y736"/>
  <c r="Y533"/>
  <c r="AC736"/>
  <c r="AC533"/>
  <c r="AG736"/>
  <c r="AG533"/>
  <c r="AK736"/>
  <c r="AK533"/>
  <c r="AO736"/>
  <c r="AO533"/>
  <c r="AS736"/>
  <c r="AS533"/>
  <c r="AW736"/>
  <c r="AW533"/>
  <c r="L737"/>
  <c r="L534"/>
  <c r="P737"/>
  <c r="P534"/>
  <c r="T737"/>
  <c r="T534"/>
  <c r="X737"/>
  <c r="X534"/>
  <c r="AB737"/>
  <c r="AB534"/>
  <c r="AF737"/>
  <c r="AF534"/>
  <c r="AJ737"/>
  <c r="AJ534"/>
  <c r="AN737"/>
  <c r="AN534"/>
  <c r="AR737"/>
  <c r="AR534"/>
  <c r="AV737"/>
  <c r="AV534"/>
  <c r="O738"/>
  <c r="O535"/>
  <c r="S738"/>
  <c r="S535"/>
  <c r="W738"/>
  <c r="W535"/>
  <c r="AA738"/>
  <c r="AA535"/>
  <c r="AE738"/>
  <c r="AE535"/>
  <c r="AI738"/>
  <c r="AI535"/>
  <c r="AM738"/>
  <c r="AM535"/>
  <c r="AQ738"/>
  <c r="AQ535"/>
  <c r="AU738"/>
  <c r="AU535"/>
  <c r="D536"/>
  <c r="N739"/>
  <c r="N536"/>
  <c r="R739"/>
  <c r="R536"/>
  <c r="V739"/>
  <c r="V536"/>
  <c r="Z739"/>
  <c r="Z536"/>
  <c r="AD739"/>
  <c r="AD536"/>
  <c r="AH739"/>
  <c r="AH536"/>
  <c r="AL739"/>
  <c r="AL536"/>
  <c r="AP739"/>
  <c r="AP536"/>
  <c r="AT739"/>
  <c r="AT536"/>
  <c r="M740"/>
  <c r="M537"/>
  <c r="Q740"/>
  <c r="Q537"/>
  <c r="U740"/>
  <c r="U537"/>
  <c r="Y740"/>
  <c r="Y537"/>
  <c r="AC740"/>
  <c r="AC537"/>
  <c r="AG740"/>
  <c r="AG537"/>
  <c r="AK740"/>
  <c r="AK537"/>
  <c r="AO740"/>
  <c r="AO537"/>
  <c r="AS740"/>
  <c r="AS537"/>
  <c r="AW740"/>
  <c r="AW537"/>
  <c r="O742"/>
  <c r="O539"/>
  <c r="S539"/>
  <c r="AA742"/>
  <c r="AA539"/>
  <c r="AE742"/>
  <c r="AE539"/>
  <c r="AI742"/>
  <c r="AI539"/>
  <c r="AM742"/>
  <c r="AM539"/>
  <c r="AQ742"/>
  <c r="AQ539"/>
  <c r="AU742"/>
  <c r="AU539"/>
  <c r="N743"/>
  <c r="N540"/>
  <c r="R743"/>
  <c r="R540"/>
  <c r="V743"/>
  <c r="V540"/>
  <c r="Z743"/>
  <c r="Z540"/>
  <c r="AD743"/>
  <c r="AD540"/>
  <c r="AH743"/>
  <c r="AH540"/>
  <c r="AL743"/>
  <c r="AL540"/>
  <c r="AP743"/>
  <c r="AP540"/>
  <c r="AT743"/>
  <c r="AT540"/>
  <c r="M744"/>
  <c r="M541"/>
  <c r="Q744"/>
  <c r="Q541"/>
  <c r="U744"/>
  <c r="U541"/>
  <c r="Y744"/>
  <c r="Y541"/>
  <c r="AC744"/>
  <c r="AC541"/>
  <c r="AG744"/>
  <c r="AG541"/>
  <c r="AK744"/>
  <c r="AK541"/>
  <c r="AO744"/>
  <c r="AO541"/>
  <c r="AS744"/>
  <c r="AS541"/>
  <c r="AW744"/>
  <c r="AW541"/>
  <c r="L745"/>
  <c r="L542"/>
  <c r="P745"/>
  <c r="P542"/>
  <c r="T745"/>
  <c r="T542"/>
  <c r="X745"/>
  <c r="X542"/>
  <c r="AB745"/>
  <c r="AB542"/>
  <c r="AF745"/>
  <c r="AF542"/>
  <c r="AJ745"/>
  <c r="AJ542"/>
  <c r="AN745"/>
  <c r="AN542"/>
  <c r="AV745"/>
  <c r="AV542"/>
  <c r="O746"/>
  <c r="O543"/>
  <c r="S746"/>
  <c r="S543"/>
  <c r="W746"/>
  <c r="W543"/>
  <c r="AA746"/>
  <c r="AA543"/>
  <c r="AE746"/>
  <c r="AE543"/>
  <c r="AI746"/>
  <c r="AI543"/>
  <c r="AM746"/>
  <c r="AM543"/>
  <c r="AQ746"/>
  <c r="AQ543"/>
  <c r="AU746"/>
  <c r="AU543"/>
  <c r="N747"/>
  <c r="N544"/>
  <c r="R747"/>
  <c r="R544"/>
  <c r="V747"/>
  <c r="V544"/>
  <c r="Z747"/>
  <c r="Z544"/>
  <c r="AD747"/>
  <c r="AD544"/>
  <c r="AH747"/>
  <c r="AH544"/>
  <c r="AL747"/>
  <c r="AL544"/>
  <c r="AP747"/>
  <c r="AP544"/>
  <c r="AT747"/>
  <c r="AT544"/>
  <c r="M748"/>
  <c r="M545"/>
  <c r="U748"/>
  <c r="U545"/>
  <c r="Y748"/>
  <c r="Y545"/>
  <c r="AC748"/>
  <c r="AC545"/>
  <c r="AG748"/>
  <c r="AG545"/>
  <c r="AK748"/>
  <c r="AK545"/>
  <c r="AO748"/>
  <c r="AO545"/>
  <c r="AS748"/>
  <c r="AS545"/>
  <c r="AW748"/>
  <c r="AW545"/>
  <c r="O758"/>
  <c r="O555"/>
  <c r="S758"/>
  <c r="S555"/>
  <c r="W758"/>
  <c r="W555"/>
  <c r="AA758"/>
  <c r="AA555"/>
  <c r="AE758"/>
  <c r="AE555"/>
  <c r="AI758"/>
  <c r="AI555"/>
  <c r="AM758"/>
  <c r="AM555"/>
  <c r="AQ758"/>
  <c r="AQ555"/>
  <c r="AU758"/>
  <c r="AU555"/>
  <c r="N759"/>
  <c r="N556"/>
  <c r="R759"/>
  <c r="R556"/>
  <c r="V759"/>
  <c r="V556"/>
  <c r="Z759"/>
  <c r="Z556"/>
  <c r="AD759"/>
  <c r="AD556"/>
  <c r="AH759"/>
  <c r="AH556"/>
  <c r="AL759"/>
  <c r="AL556"/>
  <c r="AP759"/>
  <c r="AP556"/>
  <c r="AT759"/>
  <c r="AT556"/>
  <c r="M760"/>
  <c r="M557"/>
  <c r="Q760"/>
  <c r="Q557"/>
  <c r="U760"/>
  <c r="U557"/>
  <c r="Y760"/>
  <c r="Y557"/>
  <c r="AC760"/>
  <c r="AC557"/>
  <c r="AG760"/>
  <c r="AG557"/>
  <c r="AK760"/>
  <c r="AK557"/>
  <c r="AO760"/>
  <c r="AO557"/>
  <c r="AS760"/>
  <c r="AS557"/>
  <c r="AW760"/>
  <c r="AW557"/>
  <c r="L761"/>
  <c r="L558"/>
  <c r="P761"/>
  <c r="P558"/>
  <c r="T761"/>
  <c r="T558"/>
  <c r="X761"/>
  <c r="X558"/>
  <c r="AB761"/>
  <c r="AB558"/>
  <c r="AF761"/>
  <c r="AF558"/>
  <c r="AJ761"/>
  <c r="AJ558"/>
  <c r="AN761"/>
  <c r="AN558"/>
  <c r="AR761"/>
  <c r="AR558"/>
  <c r="AV761"/>
  <c r="AV558"/>
  <c r="C79" i="108"/>
  <c r="D775" i="82"/>
  <c r="N775"/>
  <c r="N572"/>
  <c r="R775"/>
  <c r="R572"/>
  <c r="V775"/>
  <c r="V572"/>
  <c r="Z775"/>
  <c r="Z572"/>
  <c r="AD775"/>
  <c r="AD572"/>
  <c r="AH775"/>
  <c r="AH572"/>
  <c r="AL775"/>
  <c r="AL572"/>
  <c r="AP775"/>
  <c r="AP572"/>
  <c r="AT775"/>
  <c r="AT572"/>
  <c r="M776"/>
  <c r="M573"/>
  <c r="Q776"/>
  <c r="Q573"/>
  <c r="U776"/>
  <c r="U573"/>
  <c r="Y776"/>
  <c r="Y573"/>
  <c r="AC776"/>
  <c r="AC573"/>
  <c r="AG776"/>
  <c r="AG573"/>
  <c r="AK776"/>
  <c r="AK573"/>
  <c r="AO776"/>
  <c r="AO573"/>
  <c r="AS776"/>
  <c r="AS573"/>
  <c r="AW776"/>
  <c r="AW573"/>
  <c r="L777"/>
  <c r="L574"/>
  <c r="P777"/>
  <c r="P574"/>
  <c r="T777"/>
  <c r="T574"/>
  <c r="X777"/>
  <c r="X574"/>
  <c r="AB777"/>
  <c r="AB574"/>
  <c r="AF777"/>
  <c r="AF574"/>
  <c r="AJ777"/>
  <c r="AJ574"/>
  <c r="AN777"/>
  <c r="AN574"/>
  <c r="AR777"/>
  <c r="AR574"/>
  <c r="AV777"/>
  <c r="AV574"/>
  <c r="D71" i="108"/>
  <c r="E778" i="82"/>
  <c r="E575"/>
  <c r="O778"/>
  <c r="O575"/>
  <c r="S778"/>
  <c r="S575"/>
  <c r="W778"/>
  <c r="W575"/>
  <c r="AA778"/>
  <c r="AA575"/>
  <c r="AE778"/>
  <c r="AE575"/>
  <c r="AI778"/>
  <c r="AI575"/>
  <c r="AM778"/>
  <c r="AM575"/>
  <c r="AQ778"/>
  <c r="AQ575"/>
  <c r="AU778"/>
  <c r="AU575"/>
  <c r="D779"/>
  <c r="N779"/>
  <c r="N576"/>
  <c r="R779"/>
  <c r="R576"/>
  <c r="V779"/>
  <c r="V576"/>
  <c r="Z779"/>
  <c r="Z576"/>
  <c r="AD779"/>
  <c r="AD576"/>
  <c r="AH779"/>
  <c r="AH576"/>
  <c r="AL779"/>
  <c r="AL576"/>
  <c r="AP779"/>
  <c r="AP576"/>
  <c r="AT779"/>
  <c r="AT576"/>
  <c r="M780"/>
  <c r="M577"/>
  <c r="Q780"/>
  <c r="Q577"/>
  <c r="U780"/>
  <c r="U577"/>
  <c r="Y780"/>
  <c r="Y577"/>
  <c r="AC780"/>
  <c r="AC577"/>
  <c r="AG780"/>
  <c r="AG577"/>
  <c r="AK577"/>
  <c r="AK780"/>
  <c r="AO780"/>
  <c r="AO577"/>
  <c r="AS780"/>
  <c r="AS577"/>
  <c r="AW780"/>
  <c r="AW577"/>
  <c r="L781"/>
  <c r="L578"/>
  <c r="P781"/>
  <c r="P578"/>
  <c r="T781"/>
  <c r="T578"/>
  <c r="X781"/>
  <c r="X578"/>
  <c r="AB781"/>
  <c r="AB578"/>
  <c r="AF781"/>
  <c r="AF578"/>
  <c r="AJ781"/>
  <c r="AJ578"/>
  <c r="AN781"/>
  <c r="AN578"/>
  <c r="AR781"/>
  <c r="AR578"/>
  <c r="AV781"/>
  <c r="AV578"/>
  <c r="L782"/>
  <c r="L579"/>
  <c r="P782"/>
  <c r="P579"/>
  <c r="T782"/>
  <c r="T579"/>
  <c r="X782"/>
  <c r="X579"/>
  <c r="AB782"/>
  <c r="AB579"/>
  <c r="AF782"/>
  <c r="AF579"/>
  <c r="AJ782"/>
  <c r="AJ579"/>
  <c r="AN782"/>
  <c r="AN579"/>
  <c r="AR782"/>
  <c r="AR579"/>
  <c r="AV782"/>
  <c r="AV579"/>
  <c r="M794"/>
  <c r="M591"/>
  <c r="M184"/>
  <c r="E185"/>
  <c r="Q794"/>
  <c r="Q591"/>
  <c r="Q184"/>
  <c r="U794"/>
  <c r="U591"/>
  <c r="U184"/>
  <c r="Y794"/>
  <c r="Y591"/>
  <c r="Y184"/>
  <c r="AC794"/>
  <c r="AC591"/>
  <c r="AC184"/>
  <c r="AG794"/>
  <c r="AG591"/>
  <c r="AG184"/>
  <c r="AK794"/>
  <c r="AK591"/>
  <c r="AK184"/>
  <c r="AO794"/>
  <c r="AO591"/>
  <c r="AO184"/>
  <c r="AS794"/>
  <c r="AS591"/>
  <c r="AS184"/>
  <c r="AW794"/>
  <c r="AW591"/>
  <c r="AW184"/>
  <c r="L795"/>
  <c r="L592"/>
  <c r="D186"/>
  <c r="P795"/>
  <c r="P592"/>
  <c r="T795"/>
  <c r="T592"/>
  <c r="T184"/>
  <c r="X795"/>
  <c r="X592"/>
  <c r="X184"/>
  <c r="AB795"/>
  <c r="AB592"/>
  <c r="AB184"/>
  <c r="AF795"/>
  <c r="AF592"/>
  <c r="AF184"/>
  <c r="AJ795"/>
  <c r="AJ592"/>
  <c r="AJ184"/>
  <c r="AN795"/>
  <c r="AN592"/>
  <c r="AN184"/>
  <c r="AR795"/>
  <c r="AR592"/>
  <c r="AR184"/>
  <c r="AV795"/>
  <c r="AV592"/>
  <c r="AV184"/>
  <c r="O796"/>
  <c r="O593"/>
  <c r="S796"/>
  <c r="S593"/>
  <c r="W796"/>
  <c r="W593"/>
  <c r="AA796"/>
  <c r="AA593"/>
  <c r="AE796"/>
  <c r="AE593"/>
  <c r="AI796"/>
  <c r="AI593"/>
  <c r="AM796"/>
  <c r="AM593"/>
  <c r="AQ796"/>
  <c r="AQ593"/>
  <c r="AU796"/>
  <c r="AU593"/>
  <c r="L799"/>
  <c r="L596"/>
  <c r="D190"/>
  <c r="P799"/>
  <c r="P596"/>
  <c r="T799"/>
  <c r="T596"/>
  <c r="X799"/>
  <c r="X596"/>
  <c r="AB799"/>
  <c r="AB596"/>
  <c r="AF799"/>
  <c r="AF596"/>
  <c r="AJ799"/>
  <c r="AJ596"/>
  <c r="AN799"/>
  <c r="AN596"/>
  <c r="AR799"/>
  <c r="AR596"/>
  <c r="AV799"/>
  <c r="AV596"/>
  <c r="L800"/>
  <c r="L597"/>
  <c r="D191"/>
  <c r="P800"/>
  <c r="P597"/>
  <c r="T800"/>
  <c r="T597"/>
  <c r="X800"/>
  <c r="X597"/>
  <c r="AB800"/>
  <c r="AB597"/>
  <c r="AF800"/>
  <c r="AF597"/>
  <c r="AJ800"/>
  <c r="AJ597"/>
  <c r="AN800"/>
  <c r="AN597"/>
  <c r="AR800"/>
  <c r="AR597"/>
  <c r="AV800"/>
  <c r="AV597"/>
  <c r="AD716"/>
  <c r="AD513"/>
  <c r="AH716"/>
  <c r="AH513"/>
  <c r="AL716"/>
  <c r="AL513"/>
  <c r="AP716"/>
  <c r="AP513"/>
  <c r="AT716"/>
  <c r="AT513"/>
  <c r="M717"/>
  <c r="M514"/>
  <c r="Q717"/>
  <c r="Q514"/>
  <c r="U717"/>
  <c r="U514"/>
  <c r="Y717"/>
  <c r="Y514"/>
  <c r="AC717"/>
  <c r="AC514"/>
  <c r="AG717"/>
  <c r="AG514"/>
  <c r="AK717"/>
  <c r="AK514"/>
  <c r="AO717"/>
  <c r="AO514"/>
  <c r="AS717"/>
  <c r="AS514"/>
  <c r="AW717"/>
  <c r="AW514"/>
  <c r="L718"/>
  <c r="L515"/>
  <c r="P718"/>
  <c r="P515"/>
  <c r="T718"/>
  <c r="T515"/>
  <c r="X718"/>
  <c r="X515"/>
  <c r="AB718"/>
  <c r="AB515"/>
  <c r="AF718"/>
  <c r="AF515"/>
  <c r="AJ718"/>
  <c r="AJ515"/>
  <c r="AN718"/>
  <c r="AN515"/>
  <c r="AR718"/>
  <c r="AR515"/>
  <c r="AV718"/>
  <c r="AV515"/>
  <c r="O719"/>
  <c r="O516"/>
  <c r="S719"/>
  <c r="S516"/>
  <c r="W719"/>
  <c r="W516"/>
  <c r="AA719"/>
  <c r="AA516"/>
  <c r="AE719"/>
  <c r="AE516"/>
  <c r="AI719"/>
  <c r="AI516"/>
  <c r="AM719"/>
  <c r="AM516"/>
  <c r="AQ719"/>
  <c r="AQ516"/>
  <c r="AU719"/>
  <c r="AU516"/>
  <c r="D720"/>
  <c r="D517"/>
  <c r="N720"/>
  <c r="N517"/>
  <c r="R720"/>
  <c r="R517"/>
  <c r="V720"/>
  <c r="V517"/>
  <c r="Z720"/>
  <c r="Z517"/>
  <c r="AD720"/>
  <c r="AD517"/>
  <c r="AH720"/>
  <c r="AH517"/>
  <c r="AL720"/>
  <c r="AL517"/>
  <c r="AP720"/>
  <c r="AP517"/>
  <c r="AT720"/>
  <c r="AT517"/>
  <c r="M721"/>
  <c r="M518"/>
  <c r="Q721"/>
  <c r="Q518"/>
  <c r="U721"/>
  <c r="U518"/>
  <c r="Y721"/>
  <c r="Y518"/>
  <c r="AC721"/>
  <c r="AC518"/>
  <c r="AG721"/>
  <c r="AG518"/>
  <c r="AK721"/>
  <c r="AK518"/>
  <c r="AO721"/>
  <c r="AO518"/>
  <c r="AS721"/>
  <c r="AS518"/>
  <c r="AW721"/>
  <c r="AW518"/>
  <c r="L722"/>
  <c r="L519"/>
  <c r="P722"/>
  <c r="P519"/>
  <c r="T722"/>
  <c r="T519"/>
  <c r="X722"/>
  <c r="X519"/>
  <c r="AB722"/>
  <c r="AB519"/>
  <c r="AF722"/>
  <c r="AF519"/>
  <c r="AJ722"/>
  <c r="AJ519"/>
  <c r="AN722"/>
  <c r="AN519"/>
  <c r="AR722"/>
  <c r="AR519"/>
  <c r="AV722"/>
  <c r="AV519"/>
  <c r="O723"/>
  <c r="O520"/>
  <c r="S723"/>
  <c r="S520"/>
  <c r="W723"/>
  <c r="W520"/>
  <c r="AA723"/>
  <c r="AA520"/>
  <c r="AE723"/>
  <c r="AE520"/>
  <c r="AI723"/>
  <c r="AI520"/>
  <c r="AM723"/>
  <c r="AM520"/>
  <c r="AQ723"/>
  <c r="AQ520"/>
  <c r="AU723"/>
  <c r="AU520"/>
  <c r="N724"/>
  <c r="N521"/>
  <c r="R724"/>
  <c r="R521"/>
  <c r="V724"/>
  <c r="V521"/>
  <c r="Z724"/>
  <c r="Z521"/>
  <c r="AD724"/>
  <c r="AD521"/>
  <c r="AH724"/>
  <c r="AH521"/>
  <c r="AL724"/>
  <c r="AL521"/>
  <c r="AP724"/>
  <c r="AP521"/>
  <c r="AT724"/>
  <c r="AT521"/>
  <c r="AC725"/>
  <c r="AC522"/>
  <c r="AS522"/>
  <c r="L726"/>
  <c r="L523"/>
  <c r="P726"/>
  <c r="P523"/>
  <c r="T726"/>
  <c r="T523"/>
  <c r="X726"/>
  <c r="X523"/>
  <c r="AB726"/>
  <c r="AB523"/>
  <c r="AF726"/>
  <c r="AF523"/>
  <c r="AJ726"/>
  <c r="AJ523"/>
  <c r="AN726"/>
  <c r="AN523"/>
  <c r="AR726"/>
  <c r="AR523"/>
  <c r="AV726"/>
  <c r="AV523"/>
  <c r="O727"/>
  <c r="O524"/>
  <c r="S727"/>
  <c r="S524"/>
  <c r="W727"/>
  <c r="W524"/>
  <c r="AA727"/>
  <c r="AA524"/>
  <c r="AE727"/>
  <c r="AE524"/>
  <c r="AI727"/>
  <c r="AI524"/>
  <c r="AM727"/>
  <c r="AM524"/>
  <c r="AQ727"/>
  <c r="AQ524"/>
  <c r="AU727"/>
  <c r="AU524"/>
  <c r="D728"/>
  <c r="D525"/>
  <c r="N728"/>
  <c r="N525"/>
  <c r="R728"/>
  <c r="R525"/>
  <c r="V525"/>
  <c r="V728"/>
  <c r="Z728"/>
  <c r="Z525"/>
  <c r="AD728"/>
  <c r="AD525"/>
  <c r="AH728"/>
  <c r="AH525"/>
  <c r="AL728"/>
  <c r="AL525"/>
  <c r="AP728"/>
  <c r="AP525"/>
  <c r="AT728"/>
  <c r="AT525"/>
  <c r="M729"/>
  <c r="M526"/>
  <c r="Q729"/>
  <c r="Q526"/>
  <c r="U729"/>
  <c r="U526"/>
  <c r="Y729"/>
  <c r="Y526"/>
  <c r="AC729"/>
  <c r="AC526"/>
  <c r="AG729"/>
  <c r="AG526"/>
  <c r="AK729"/>
  <c r="AK526"/>
  <c r="AO729"/>
  <c r="AO526"/>
  <c r="AS729"/>
  <c r="AS526"/>
  <c r="AW729"/>
  <c r="AW526"/>
  <c r="L730"/>
  <c r="L527"/>
  <c r="P730"/>
  <c r="P527"/>
  <c r="T730"/>
  <c r="T527"/>
  <c r="X730"/>
  <c r="X527"/>
  <c r="AB730"/>
  <c r="AB527"/>
  <c r="AF730"/>
  <c r="AF527"/>
  <c r="AJ730"/>
  <c r="AJ527"/>
  <c r="AN730"/>
  <c r="AN527"/>
  <c r="AR730"/>
  <c r="AR527"/>
  <c r="AV730"/>
  <c r="AV527"/>
  <c r="O731"/>
  <c r="O528"/>
  <c r="S731"/>
  <c r="S528"/>
  <c r="W731"/>
  <c r="W528"/>
  <c r="AA731"/>
  <c r="AA528"/>
  <c r="AE731"/>
  <c r="AE528"/>
  <c r="AI731"/>
  <c r="AI528"/>
  <c r="AM731"/>
  <c r="AM528"/>
  <c r="AQ731"/>
  <c r="AQ528"/>
  <c r="AU731"/>
  <c r="AU528"/>
  <c r="N732"/>
  <c r="N529"/>
  <c r="R732"/>
  <c r="R529"/>
  <c r="V732"/>
  <c r="V529"/>
  <c r="Z732"/>
  <c r="Z529"/>
  <c r="AD732"/>
  <c r="AD529"/>
  <c r="AH732"/>
  <c r="AH529"/>
  <c r="AL732"/>
  <c r="AL529"/>
  <c r="AP732"/>
  <c r="AP529"/>
  <c r="AT732"/>
  <c r="AT529"/>
  <c r="M733"/>
  <c r="M530"/>
  <c r="Q733"/>
  <c r="Q530"/>
  <c r="U733"/>
  <c r="U530"/>
  <c r="Y733"/>
  <c r="Y530"/>
  <c r="AC733"/>
  <c r="AC530"/>
  <c r="AG733"/>
  <c r="AG530"/>
  <c r="AK733"/>
  <c r="AK530"/>
  <c r="AO733"/>
  <c r="AO530"/>
  <c r="AS733"/>
  <c r="AS530"/>
  <c r="AW733"/>
  <c r="AW530"/>
  <c r="L734"/>
  <c r="L531"/>
  <c r="P734"/>
  <c r="P531"/>
  <c r="T734"/>
  <c r="T531"/>
  <c r="X734"/>
  <c r="X531"/>
  <c r="AB734"/>
  <c r="AB531"/>
  <c r="AF531"/>
  <c r="AF734"/>
  <c r="AJ734"/>
  <c r="AJ531"/>
  <c r="AN734"/>
  <c r="AN531"/>
  <c r="AR734"/>
  <c r="AR531"/>
  <c r="AV734"/>
  <c r="AV531"/>
  <c r="O735"/>
  <c r="O532"/>
  <c r="S735"/>
  <c r="S532"/>
  <c r="W735"/>
  <c r="W532"/>
  <c r="AA735"/>
  <c r="AA532"/>
  <c r="AE735"/>
  <c r="AE532"/>
  <c r="AI735"/>
  <c r="AI532"/>
  <c r="AM735"/>
  <c r="AM532"/>
  <c r="AQ735"/>
  <c r="AQ532"/>
  <c r="AU735"/>
  <c r="AU532"/>
  <c r="C99" i="108"/>
  <c r="D736" i="82"/>
  <c r="N736"/>
  <c r="N533"/>
  <c r="R736"/>
  <c r="R533"/>
  <c r="V736"/>
  <c r="V533"/>
  <c r="Z736"/>
  <c r="Z533"/>
  <c r="AD736"/>
  <c r="AD533"/>
  <c r="AH736"/>
  <c r="AH533"/>
  <c r="AL736"/>
  <c r="AL533"/>
  <c r="AP736"/>
  <c r="AP533"/>
  <c r="AT736"/>
  <c r="AT533"/>
  <c r="M737"/>
  <c r="M534"/>
  <c r="Q737"/>
  <c r="Q534"/>
  <c r="U737"/>
  <c r="U534"/>
  <c r="Y737"/>
  <c r="Y534"/>
  <c r="AC737"/>
  <c r="AC534"/>
  <c r="AG737"/>
  <c r="AG534"/>
  <c r="AK737"/>
  <c r="AK534"/>
  <c r="AO737"/>
  <c r="AO534"/>
  <c r="AS737"/>
  <c r="AS534"/>
  <c r="AW737"/>
  <c r="AW534"/>
  <c r="L738"/>
  <c r="L535"/>
  <c r="P738"/>
  <c r="P535"/>
  <c r="T738"/>
  <c r="T535"/>
  <c r="X738"/>
  <c r="X535"/>
  <c r="AB738"/>
  <c r="AB535"/>
  <c r="AF738"/>
  <c r="AF535"/>
  <c r="AJ738"/>
  <c r="AJ535"/>
  <c r="AN738"/>
  <c r="AN535"/>
  <c r="AR738"/>
  <c r="AR535"/>
  <c r="AV738"/>
  <c r="AV535"/>
  <c r="O739"/>
  <c r="O536"/>
  <c r="S739"/>
  <c r="S536"/>
  <c r="W739"/>
  <c r="W536"/>
  <c r="AA739"/>
  <c r="AA536"/>
  <c r="AE739"/>
  <c r="AE536"/>
  <c r="AI739"/>
  <c r="AI536"/>
  <c r="AM739"/>
  <c r="AM536"/>
  <c r="AQ739"/>
  <c r="AQ536"/>
  <c r="AU739"/>
  <c r="AU536"/>
  <c r="N740"/>
  <c r="N537"/>
  <c r="R740"/>
  <c r="R537"/>
  <c r="V740"/>
  <c r="V537"/>
  <c r="Z740"/>
  <c r="Z537"/>
  <c r="AD740"/>
  <c r="AD537"/>
  <c r="AH740"/>
  <c r="AH537"/>
  <c r="AL740"/>
  <c r="AL537"/>
  <c r="AP537"/>
  <c r="AP740"/>
  <c r="AT740"/>
  <c r="AT537"/>
  <c r="M538"/>
  <c r="AS741"/>
  <c r="AS538"/>
  <c r="AW538"/>
  <c r="L742"/>
  <c r="L539"/>
  <c r="P742"/>
  <c r="P539"/>
  <c r="T742"/>
  <c r="T539"/>
  <c r="X742"/>
  <c r="X539"/>
  <c r="AB742"/>
  <c r="AB539"/>
  <c r="AF742"/>
  <c r="AF539"/>
  <c r="AJ742"/>
  <c r="AJ539"/>
  <c r="AN742"/>
  <c r="AN539"/>
  <c r="AR742"/>
  <c r="AR539"/>
  <c r="AV742"/>
  <c r="AV539"/>
  <c r="O743"/>
  <c r="O540"/>
  <c r="S743"/>
  <c r="S540"/>
  <c r="W743"/>
  <c r="W540"/>
  <c r="AA743"/>
  <c r="AA540"/>
  <c r="AE743"/>
  <c r="AE540"/>
  <c r="AI743"/>
  <c r="AI540"/>
  <c r="AM743"/>
  <c r="AM540"/>
  <c r="AQ743"/>
  <c r="AQ540"/>
  <c r="AU743"/>
  <c r="AU540"/>
  <c r="D744"/>
  <c r="D541"/>
  <c r="N744"/>
  <c r="N541"/>
  <c r="R744"/>
  <c r="R541"/>
  <c r="V744"/>
  <c r="V541"/>
  <c r="Z744"/>
  <c r="Z541"/>
  <c r="AD744"/>
  <c r="AD541"/>
  <c r="AH744"/>
  <c r="AH541"/>
  <c r="AL744"/>
  <c r="AL541"/>
  <c r="AP744"/>
  <c r="AP541"/>
  <c r="AT744"/>
  <c r="AT541"/>
  <c r="M745"/>
  <c r="M542"/>
  <c r="Q745"/>
  <c r="Q542"/>
  <c r="U745"/>
  <c r="U542"/>
  <c r="Y745"/>
  <c r="Y542"/>
  <c r="AC745"/>
  <c r="AC542"/>
  <c r="AG745"/>
  <c r="AG542"/>
  <c r="AK745"/>
  <c r="AK542"/>
  <c r="AO745"/>
  <c r="AO542"/>
  <c r="AS745"/>
  <c r="AS542"/>
  <c r="AW745"/>
  <c r="AW542"/>
  <c r="L746"/>
  <c r="L543"/>
  <c r="P746"/>
  <c r="P543"/>
  <c r="T746"/>
  <c r="T543"/>
  <c r="X746"/>
  <c r="X543"/>
  <c r="AB746"/>
  <c r="AB543"/>
  <c r="AF746"/>
  <c r="AF543"/>
  <c r="AJ746"/>
  <c r="AJ543"/>
  <c r="AN746"/>
  <c r="AN543"/>
  <c r="AR746"/>
  <c r="AR543"/>
  <c r="AV746"/>
  <c r="O747"/>
  <c r="O544"/>
  <c r="AE747"/>
  <c r="AE544"/>
  <c r="AI747"/>
  <c r="AI544"/>
  <c r="AM747"/>
  <c r="AM544"/>
  <c r="AQ747"/>
  <c r="AQ544"/>
  <c r="AU747"/>
  <c r="AU544"/>
  <c r="N748"/>
  <c r="N545"/>
  <c r="R748"/>
  <c r="R545"/>
  <c r="V748"/>
  <c r="V545"/>
  <c r="Z748"/>
  <c r="Z545"/>
  <c r="AD748"/>
  <c r="AD545"/>
  <c r="AH748"/>
  <c r="AH545"/>
  <c r="AL748"/>
  <c r="AL545"/>
  <c r="AP748"/>
  <c r="AP545"/>
  <c r="AT748"/>
  <c r="AT545"/>
  <c r="Y757"/>
  <c r="Y554"/>
  <c r="AC757"/>
  <c r="AG757"/>
  <c r="AG554"/>
  <c r="AW757"/>
  <c r="AW554"/>
  <c r="L758"/>
  <c r="L555"/>
  <c r="P758"/>
  <c r="P555"/>
  <c r="T758"/>
  <c r="T555"/>
  <c r="X758"/>
  <c r="X555"/>
  <c r="AB758"/>
  <c r="AB555"/>
  <c r="AF758"/>
  <c r="AF555"/>
  <c r="AJ758"/>
  <c r="AJ555"/>
  <c r="AN758"/>
  <c r="AN555"/>
  <c r="AR758"/>
  <c r="AR555"/>
  <c r="AV758"/>
  <c r="AV555"/>
  <c r="E556"/>
  <c r="O759"/>
  <c r="O556"/>
  <c r="S759"/>
  <c r="S556"/>
  <c r="W759"/>
  <c r="W556"/>
  <c r="AA759"/>
  <c r="AA556"/>
  <c r="AE759"/>
  <c r="AE556"/>
  <c r="AI759"/>
  <c r="AI556"/>
  <c r="AM759"/>
  <c r="AM556"/>
  <c r="AQ759"/>
  <c r="AQ556"/>
  <c r="AU759"/>
  <c r="AU556"/>
  <c r="D557"/>
  <c r="N760"/>
  <c r="N557"/>
  <c r="R760"/>
  <c r="R557"/>
  <c r="V760"/>
  <c r="V557"/>
  <c r="Z760"/>
  <c r="Z557"/>
  <c r="AD760"/>
  <c r="AD557"/>
  <c r="AH760"/>
  <c r="AH557"/>
  <c r="AL760"/>
  <c r="AL557"/>
  <c r="AP760"/>
  <c r="AP557"/>
  <c r="AT760"/>
  <c r="AT557"/>
  <c r="M761"/>
  <c r="M558"/>
  <c r="Q761"/>
  <c r="Q558"/>
  <c r="U761"/>
  <c r="U558"/>
  <c r="Y761"/>
  <c r="Y558"/>
  <c r="AC761"/>
  <c r="AC558"/>
  <c r="AG761"/>
  <c r="AG558"/>
  <c r="AK761"/>
  <c r="AK558"/>
  <c r="AO761"/>
  <c r="AO558"/>
  <c r="AS761"/>
  <c r="AS558"/>
  <c r="AW761"/>
  <c r="AW558"/>
  <c r="L571"/>
  <c r="T774"/>
  <c r="T571"/>
  <c r="AJ774"/>
  <c r="AJ571"/>
  <c r="AN774"/>
  <c r="O775"/>
  <c r="O572"/>
  <c r="S775"/>
  <c r="S572"/>
  <c r="W775"/>
  <c r="W572"/>
  <c r="AA775"/>
  <c r="AA572"/>
  <c r="AE775"/>
  <c r="AE572"/>
  <c r="AI775"/>
  <c r="AI572"/>
  <c r="AM775"/>
  <c r="AM572"/>
  <c r="AQ775"/>
  <c r="AQ572"/>
  <c r="AU775"/>
  <c r="AU572"/>
  <c r="D573"/>
  <c r="N776"/>
  <c r="N573"/>
  <c r="R776"/>
  <c r="R573"/>
  <c r="V776"/>
  <c r="V573"/>
  <c r="Z776"/>
  <c r="Z573"/>
  <c r="AD776"/>
  <c r="AD573"/>
  <c r="AH776"/>
  <c r="AH573"/>
  <c r="AL776"/>
  <c r="AL573"/>
  <c r="AP776"/>
  <c r="AP573"/>
  <c r="AT776"/>
  <c r="AT573"/>
  <c r="M777"/>
  <c r="M574"/>
  <c r="Q777"/>
  <c r="Q574"/>
  <c r="U777"/>
  <c r="U574"/>
  <c r="Y777"/>
  <c r="Y574"/>
  <c r="AC777"/>
  <c r="AC574"/>
  <c r="AG777"/>
  <c r="AG574"/>
  <c r="AK777"/>
  <c r="AK574"/>
  <c r="AO777"/>
  <c r="AO574"/>
  <c r="AS777"/>
  <c r="AS574"/>
  <c r="AW777"/>
  <c r="AW574"/>
  <c r="L778"/>
  <c r="L575"/>
  <c r="P778"/>
  <c r="P575"/>
  <c r="T778"/>
  <c r="T575"/>
  <c r="X778"/>
  <c r="X575"/>
  <c r="AB778"/>
  <c r="AB575"/>
  <c r="AF778"/>
  <c r="AF575"/>
  <c r="AJ778"/>
  <c r="AJ575"/>
  <c r="AN778"/>
  <c r="AN575"/>
  <c r="AR778"/>
  <c r="AR575"/>
  <c r="AV778"/>
  <c r="AV575"/>
  <c r="E779"/>
  <c r="O779"/>
  <c r="O576"/>
  <c r="S779"/>
  <c r="S576"/>
  <c r="W779"/>
  <c r="W576"/>
  <c r="AA779"/>
  <c r="AA576"/>
  <c r="AE779"/>
  <c r="AE576"/>
  <c r="AI779"/>
  <c r="AI576"/>
  <c r="AM779"/>
  <c r="AM576"/>
  <c r="AQ779"/>
  <c r="AQ576"/>
  <c r="AU779"/>
  <c r="AU576"/>
  <c r="D780"/>
  <c r="N780"/>
  <c r="N577"/>
  <c r="R780"/>
  <c r="R577"/>
  <c r="V780"/>
  <c r="V577"/>
  <c r="Z780"/>
  <c r="Z577"/>
  <c r="AD780"/>
  <c r="AD577"/>
  <c r="AH780"/>
  <c r="AH577"/>
  <c r="AL780"/>
  <c r="AL577"/>
  <c r="AP780"/>
  <c r="AP577"/>
  <c r="AT780"/>
  <c r="AT577"/>
  <c r="M781"/>
  <c r="M578"/>
  <c r="Q781"/>
  <c r="Q578"/>
  <c r="U781"/>
  <c r="U578"/>
  <c r="Y781"/>
  <c r="Y578"/>
  <c r="AC781"/>
  <c r="AC578"/>
  <c r="AG781"/>
  <c r="AG578"/>
  <c r="AK781"/>
  <c r="AK578"/>
  <c r="AO781"/>
  <c r="AO578"/>
  <c r="AS781"/>
  <c r="AS578"/>
  <c r="AW781"/>
  <c r="AW578"/>
  <c r="M782"/>
  <c r="M579"/>
  <c r="Q782"/>
  <c r="Q579"/>
  <c r="U782"/>
  <c r="U579"/>
  <c r="Y782"/>
  <c r="Y579"/>
  <c r="AC782"/>
  <c r="AC579"/>
  <c r="AG782"/>
  <c r="AG579"/>
  <c r="AK782"/>
  <c r="AK579"/>
  <c r="AO782"/>
  <c r="AO579"/>
  <c r="AS782"/>
  <c r="AS579"/>
  <c r="AW782"/>
  <c r="AW579"/>
  <c r="O793"/>
  <c r="AU793"/>
  <c r="N794"/>
  <c r="N591"/>
  <c r="R794"/>
  <c r="R591"/>
  <c r="V794"/>
  <c r="V591"/>
  <c r="Z794"/>
  <c r="Z591"/>
  <c r="AD794"/>
  <c r="AD591"/>
  <c r="AH794"/>
  <c r="AH591"/>
  <c r="AL794"/>
  <c r="AL591"/>
  <c r="AP794"/>
  <c r="AP591"/>
  <c r="AT794"/>
  <c r="AT591"/>
  <c r="M795"/>
  <c r="M592"/>
  <c r="E186"/>
  <c r="Q795"/>
  <c r="Q592"/>
  <c r="U795"/>
  <c r="U592"/>
  <c r="Y795"/>
  <c r="Y592"/>
  <c r="AC795"/>
  <c r="AC592"/>
  <c r="AG795"/>
  <c r="AG592"/>
  <c r="AK795"/>
  <c r="AK592"/>
  <c r="AO795"/>
  <c r="AO592"/>
  <c r="AS795"/>
  <c r="AS592"/>
  <c r="AW795"/>
  <c r="AW592"/>
  <c r="L796"/>
  <c r="L593"/>
  <c r="D187"/>
  <c r="P796"/>
  <c r="P593"/>
  <c r="T796"/>
  <c r="T593"/>
  <c r="X796"/>
  <c r="X593"/>
  <c r="AB796"/>
  <c r="AB593"/>
  <c r="AF796"/>
  <c r="AF593"/>
  <c r="AJ796"/>
  <c r="AJ593"/>
  <c r="AN796"/>
  <c r="AN593"/>
  <c r="AR796"/>
  <c r="AR593"/>
  <c r="AV796"/>
  <c r="AV593"/>
  <c r="M798"/>
  <c r="M595"/>
  <c r="E189"/>
  <c r="Q798"/>
  <c r="Q595"/>
  <c r="U798"/>
  <c r="U595"/>
  <c r="Y798"/>
  <c r="Y595"/>
  <c r="AC798"/>
  <c r="AC595"/>
  <c r="AG798"/>
  <c r="AG595"/>
  <c r="AK798"/>
  <c r="AK595"/>
  <c r="AO798"/>
  <c r="AO595"/>
  <c r="AS798"/>
  <c r="AS595"/>
  <c r="AW798"/>
  <c r="AW595"/>
  <c r="M799"/>
  <c r="M596"/>
  <c r="E190"/>
  <c r="Q799"/>
  <c r="Q596"/>
  <c r="U799"/>
  <c r="U596"/>
  <c r="Y799"/>
  <c r="Y596"/>
  <c r="AC799"/>
  <c r="AC596"/>
  <c r="AG799"/>
  <c r="AG596"/>
  <c r="AK799"/>
  <c r="AK596"/>
  <c r="AO799"/>
  <c r="AO596"/>
  <c r="AS799"/>
  <c r="AS596"/>
  <c r="AW799"/>
  <c r="AW596"/>
  <c r="M802"/>
  <c r="M599"/>
  <c r="E193"/>
  <c r="Q802"/>
  <c r="Q599"/>
  <c r="U802"/>
  <c r="U599"/>
  <c r="Y802"/>
  <c r="Y599"/>
  <c r="AC802"/>
  <c r="AC599"/>
  <c r="AG802"/>
  <c r="AG599"/>
  <c r="AK802"/>
  <c r="AK599"/>
  <c r="AO802"/>
  <c r="AO599"/>
  <c r="AS802"/>
  <c r="AS599"/>
  <c r="AW802"/>
  <c r="AW599"/>
  <c r="AF683"/>
  <c r="AF480"/>
  <c r="AJ683"/>
  <c r="AJ480"/>
  <c r="AN683"/>
  <c r="AN480"/>
  <c r="AR683"/>
  <c r="AR480"/>
  <c r="AV683"/>
  <c r="AV480"/>
  <c r="O684"/>
  <c r="O481"/>
  <c r="S684"/>
  <c r="S481"/>
  <c r="W684"/>
  <c r="W481"/>
  <c r="AA684"/>
  <c r="AA481"/>
  <c r="AE684"/>
  <c r="AE481"/>
  <c r="AI684"/>
  <c r="AI481"/>
  <c r="AM684"/>
  <c r="AM481"/>
  <c r="AQ684"/>
  <c r="AQ481"/>
  <c r="AU684"/>
  <c r="AU481"/>
  <c r="N685"/>
  <c r="N482"/>
  <c r="R685"/>
  <c r="R482"/>
  <c r="V685"/>
  <c r="V482"/>
  <c r="Z685"/>
  <c r="Z482"/>
  <c r="AD685"/>
  <c r="AD482"/>
  <c r="AH685"/>
  <c r="AH482"/>
  <c r="AL685"/>
  <c r="AL482"/>
  <c r="AP685"/>
  <c r="AP482"/>
  <c r="AT685"/>
  <c r="AT482"/>
  <c r="M686"/>
  <c r="M483"/>
  <c r="Q686"/>
  <c r="Q483"/>
  <c r="U686"/>
  <c r="U483"/>
  <c r="Y686"/>
  <c r="Y483"/>
  <c r="AC686"/>
  <c r="AC483"/>
  <c r="AG686"/>
  <c r="AG483"/>
  <c r="AK686"/>
  <c r="AK483"/>
  <c r="AO686"/>
  <c r="AO483"/>
  <c r="AS686"/>
  <c r="AS483"/>
  <c r="AW686"/>
  <c r="AW483"/>
  <c r="L687"/>
  <c r="L484"/>
  <c r="P687"/>
  <c r="P484"/>
  <c r="T687"/>
  <c r="T484"/>
  <c r="X687"/>
  <c r="X484"/>
  <c r="AB687"/>
  <c r="AB484"/>
  <c r="AF687"/>
  <c r="AF484"/>
  <c r="AJ687"/>
  <c r="AJ484"/>
  <c r="AN687"/>
  <c r="AN484"/>
  <c r="AR687"/>
  <c r="AR484"/>
  <c r="AV687"/>
  <c r="AV484"/>
  <c r="E79"/>
  <c r="O688"/>
  <c r="O485"/>
  <c r="S688"/>
  <c r="S485"/>
  <c r="W688"/>
  <c r="W485"/>
  <c r="AA688"/>
  <c r="AA485"/>
  <c r="AE688"/>
  <c r="AE485"/>
  <c r="AI688"/>
  <c r="AI485"/>
  <c r="AM688"/>
  <c r="AM485"/>
  <c r="AQ688"/>
  <c r="AQ485"/>
  <c r="AU688"/>
  <c r="AU485"/>
  <c r="D80"/>
  <c r="N689"/>
  <c r="N486"/>
  <c r="R689"/>
  <c r="R486"/>
  <c r="V689"/>
  <c r="V486"/>
  <c r="Z689"/>
  <c r="Z486"/>
  <c r="AD689"/>
  <c r="AD486"/>
  <c r="AH689"/>
  <c r="AH486"/>
  <c r="AL689"/>
  <c r="AL486"/>
  <c r="AP689"/>
  <c r="AP486"/>
  <c r="AT689"/>
  <c r="AT486"/>
  <c r="M690"/>
  <c r="M487"/>
  <c r="Q690"/>
  <c r="Q487"/>
  <c r="U690"/>
  <c r="U487"/>
  <c r="Y690"/>
  <c r="Y487"/>
  <c r="AC690"/>
  <c r="AC487"/>
  <c r="AG690"/>
  <c r="AG487"/>
  <c r="AK690"/>
  <c r="AK487"/>
  <c r="AO690"/>
  <c r="AO487"/>
  <c r="AS690"/>
  <c r="AS487"/>
  <c r="AW690"/>
  <c r="AW487"/>
  <c r="AG105"/>
  <c r="AK105"/>
  <c r="AO105"/>
  <c r="AS105"/>
  <c r="AW105"/>
  <c r="L715"/>
  <c r="L512"/>
  <c r="P715"/>
  <c r="P512"/>
  <c r="T715"/>
  <c r="T512"/>
  <c r="X715"/>
  <c r="X512"/>
  <c r="AB715"/>
  <c r="AB512"/>
  <c r="AF715"/>
  <c r="AF512"/>
  <c r="AJ715"/>
  <c r="AJ512"/>
  <c r="AN715"/>
  <c r="AN512"/>
  <c r="AR715"/>
  <c r="AR512"/>
  <c r="AV715"/>
  <c r="AV512"/>
  <c r="E107"/>
  <c r="O716"/>
  <c r="O513"/>
  <c r="S716"/>
  <c r="S513"/>
  <c r="W716"/>
  <c r="W513"/>
  <c r="AA716"/>
  <c r="AA513"/>
  <c r="AE716"/>
  <c r="AE513"/>
  <c r="AI716"/>
  <c r="AI513"/>
  <c r="AM716"/>
  <c r="AM513"/>
  <c r="AQ716"/>
  <c r="AQ513"/>
  <c r="AU716"/>
  <c r="AU513"/>
  <c r="D108"/>
  <c r="N717"/>
  <c r="N514"/>
  <c r="R717"/>
  <c r="R514"/>
  <c r="V717"/>
  <c r="V514"/>
  <c r="Z717"/>
  <c r="Z514"/>
  <c r="AD717"/>
  <c r="AD514"/>
  <c r="AH717"/>
  <c r="AH514"/>
  <c r="AL717"/>
  <c r="AL514"/>
  <c r="AP717"/>
  <c r="AP514"/>
  <c r="AT717"/>
  <c r="AT514"/>
  <c r="M718"/>
  <c r="M515"/>
  <c r="Q718"/>
  <c r="Q515"/>
  <c r="U718"/>
  <c r="U515"/>
  <c r="Y718"/>
  <c r="Y515"/>
  <c r="AC718"/>
  <c r="AC515"/>
  <c r="AG718"/>
  <c r="AG515"/>
  <c r="AK718"/>
  <c r="AK515"/>
  <c r="AO718"/>
  <c r="AO515"/>
  <c r="AS718"/>
  <c r="AS515"/>
  <c r="AW718"/>
  <c r="AW515"/>
  <c r="L719"/>
  <c r="L516"/>
  <c r="P719"/>
  <c r="P516"/>
  <c r="T719"/>
  <c r="T516"/>
  <c r="X719"/>
  <c r="X516"/>
  <c r="AB719"/>
  <c r="AB516"/>
  <c r="AF719"/>
  <c r="AF516"/>
  <c r="AJ719"/>
  <c r="AJ516"/>
  <c r="AN719"/>
  <c r="AN516"/>
  <c r="AR719"/>
  <c r="AR516"/>
  <c r="AV719"/>
  <c r="AV516"/>
  <c r="E111"/>
  <c r="C111" s="1"/>
  <c r="O720"/>
  <c r="O517"/>
  <c r="S720"/>
  <c r="S517"/>
  <c r="W720"/>
  <c r="W517"/>
  <c r="AA720"/>
  <c r="AA517"/>
  <c r="AE720"/>
  <c r="AE517"/>
  <c r="AI720"/>
  <c r="AI517"/>
  <c r="AM720"/>
  <c r="AM517"/>
  <c r="AQ720"/>
  <c r="AQ517"/>
  <c r="AU720"/>
  <c r="AU517"/>
  <c r="D112"/>
  <c r="N721"/>
  <c r="N518"/>
  <c r="R721"/>
  <c r="R518"/>
  <c r="V721"/>
  <c r="V518"/>
  <c r="Z721"/>
  <c r="Z518"/>
  <c r="AD721"/>
  <c r="AD518"/>
  <c r="AH721"/>
  <c r="AH518"/>
  <c r="AL721"/>
  <c r="AL518"/>
  <c r="AP721"/>
  <c r="AP518"/>
  <c r="AT721"/>
  <c r="AT518"/>
  <c r="M722"/>
  <c r="M519"/>
  <c r="Q722"/>
  <c r="Q519"/>
  <c r="U722"/>
  <c r="U519"/>
  <c r="Y722"/>
  <c r="Y519"/>
  <c r="AC722"/>
  <c r="AC519"/>
  <c r="AG722"/>
  <c r="AG519"/>
  <c r="AK722"/>
  <c r="AK519"/>
  <c r="AO722"/>
  <c r="AO519"/>
  <c r="AS722"/>
  <c r="AS519"/>
  <c r="AW722"/>
  <c r="AW519"/>
  <c r="L723"/>
  <c r="L520"/>
  <c r="P723"/>
  <c r="P520"/>
  <c r="T723"/>
  <c r="T520"/>
  <c r="X723"/>
  <c r="X520"/>
  <c r="AB723"/>
  <c r="AB520"/>
  <c r="AF723"/>
  <c r="AF520"/>
  <c r="AJ723"/>
  <c r="AJ520"/>
  <c r="AN723"/>
  <c r="AN520"/>
  <c r="AR723"/>
  <c r="AR520"/>
  <c r="AV723"/>
  <c r="AV520"/>
  <c r="E115"/>
  <c r="O724"/>
  <c r="O521"/>
  <c r="S724"/>
  <c r="S521"/>
  <c r="W724"/>
  <c r="W521"/>
  <c r="AA724"/>
  <c r="AA521"/>
  <c r="AE724"/>
  <c r="AE521"/>
  <c r="AI724"/>
  <c r="AI521"/>
  <c r="AM724"/>
  <c r="AM521"/>
  <c r="AQ724"/>
  <c r="AQ521"/>
  <c r="AU724"/>
  <c r="AU521"/>
  <c r="AL116"/>
  <c r="AP116"/>
  <c r="AT116"/>
  <c r="M726"/>
  <c r="M523"/>
  <c r="Q726"/>
  <c r="Q523"/>
  <c r="U726"/>
  <c r="U523"/>
  <c r="Y726"/>
  <c r="Y523"/>
  <c r="AC726"/>
  <c r="AC523"/>
  <c r="AG726"/>
  <c r="AG523"/>
  <c r="AK726"/>
  <c r="AK523"/>
  <c r="AO726"/>
  <c r="AO523"/>
  <c r="AS726"/>
  <c r="AS523"/>
  <c r="AW726"/>
  <c r="AW523"/>
  <c r="L727"/>
  <c r="L524"/>
  <c r="P727"/>
  <c r="P524"/>
  <c r="T727"/>
  <c r="T524"/>
  <c r="X727"/>
  <c r="X524"/>
  <c r="AB727"/>
  <c r="AB524"/>
  <c r="AF727"/>
  <c r="AF524"/>
  <c r="AJ727"/>
  <c r="AJ524"/>
  <c r="AN727"/>
  <c r="AN524"/>
  <c r="AR727"/>
  <c r="AR524"/>
  <c r="AV727"/>
  <c r="AV524"/>
  <c r="E119"/>
  <c r="O728"/>
  <c r="O525"/>
  <c r="S728"/>
  <c r="S525"/>
  <c r="W728"/>
  <c r="W525"/>
  <c r="AA728"/>
  <c r="AA525"/>
  <c r="AE728"/>
  <c r="AE525"/>
  <c r="AI728"/>
  <c r="AI525"/>
  <c r="AM728"/>
  <c r="AM525"/>
  <c r="AQ728"/>
  <c r="AQ525"/>
  <c r="AU728"/>
  <c r="AU525"/>
  <c r="D120"/>
  <c r="N729"/>
  <c r="N526"/>
  <c r="R729"/>
  <c r="R526"/>
  <c r="V729"/>
  <c r="V526"/>
  <c r="Z729"/>
  <c r="Z526"/>
  <c r="AD729"/>
  <c r="AD526"/>
  <c r="AH729"/>
  <c r="AH526"/>
  <c r="AL729"/>
  <c r="AL526"/>
  <c r="AP729"/>
  <c r="AP526"/>
  <c r="AT729"/>
  <c r="AT526"/>
  <c r="M730"/>
  <c r="M527"/>
  <c r="Q730"/>
  <c r="Q527"/>
  <c r="U730"/>
  <c r="U527"/>
  <c r="Y730"/>
  <c r="Y527"/>
  <c r="AC730"/>
  <c r="AC527"/>
  <c r="AG730"/>
  <c r="AG527"/>
  <c r="AK730"/>
  <c r="AK527"/>
  <c r="AO730"/>
  <c r="AO527"/>
  <c r="AS730"/>
  <c r="AS527"/>
  <c r="AW730"/>
  <c r="AW527"/>
  <c r="L731"/>
  <c r="L528"/>
  <c r="P731"/>
  <c r="P528"/>
  <c r="T731"/>
  <c r="T528"/>
  <c r="X731"/>
  <c r="X528"/>
  <c r="AB731"/>
  <c r="AB528"/>
  <c r="AF731"/>
  <c r="AF528"/>
  <c r="AJ731"/>
  <c r="AJ528"/>
  <c r="AN731"/>
  <c r="AN528"/>
  <c r="AR731"/>
  <c r="AR528"/>
  <c r="AV731"/>
  <c r="AV528"/>
  <c r="E123"/>
  <c r="O732"/>
  <c r="O529"/>
  <c r="S732"/>
  <c r="S529"/>
  <c r="W732"/>
  <c r="W529"/>
  <c r="AA732"/>
  <c r="AA529"/>
  <c r="AE732"/>
  <c r="AE529"/>
  <c r="AI732"/>
  <c r="AI529"/>
  <c r="AM732"/>
  <c r="AM529"/>
  <c r="AQ732"/>
  <c r="AQ529"/>
  <c r="AU732"/>
  <c r="AU529"/>
  <c r="D124"/>
  <c r="N733"/>
  <c r="N530"/>
  <c r="R733"/>
  <c r="R530"/>
  <c r="V733"/>
  <c r="V530"/>
  <c r="Z733"/>
  <c r="Z530"/>
  <c r="AD733"/>
  <c r="AD530"/>
  <c r="AH733"/>
  <c r="AH530"/>
  <c r="AL733"/>
  <c r="AL530"/>
  <c r="AP733"/>
  <c r="AP530"/>
  <c r="AT733"/>
  <c r="AT530"/>
  <c r="M734"/>
  <c r="M531"/>
  <c r="Q734"/>
  <c r="Q531"/>
  <c r="U734"/>
  <c r="U531"/>
  <c r="Y734"/>
  <c r="Y531"/>
  <c r="AC734"/>
  <c r="AC531"/>
  <c r="AG734"/>
  <c r="AG531"/>
  <c r="AK734"/>
  <c r="AK531"/>
  <c r="AO734"/>
  <c r="AO531"/>
  <c r="AS734"/>
  <c r="AS531"/>
  <c r="AW734"/>
  <c r="AW531"/>
  <c r="L735"/>
  <c r="L532"/>
  <c r="P735"/>
  <c r="P532"/>
  <c r="T735"/>
  <c r="T532"/>
  <c r="X735"/>
  <c r="X532"/>
  <c r="AB735"/>
  <c r="AB532"/>
  <c r="AF735"/>
  <c r="AF532"/>
  <c r="AJ735"/>
  <c r="AJ532"/>
  <c r="AN735"/>
  <c r="AN532"/>
  <c r="AR735"/>
  <c r="AR532"/>
  <c r="AV735"/>
  <c r="AV532"/>
  <c r="E127"/>
  <c r="O736"/>
  <c r="O533"/>
  <c r="S736"/>
  <c r="S533"/>
  <c r="W736"/>
  <c r="W533"/>
  <c r="AA736"/>
  <c r="AA533"/>
  <c r="AE736"/>
  <c r="AE533"/>
  <c r="AI736"/>
  <c r="AI533"/>
  <c r="AM736"/>
  <c r="AM533"/>
  <c r="AQ736"/>
  <c r="AQ533"/>
  <c r="AU736"/>
  <c r="AU533"/>
  <c r="D128"/>
  <c r="N737"/>
  <c r="N534"/>
  <c r="R737"/>
  <c r="R534"/>
  <c r="V737"/>
  <c r="V534"/>
  <c r="Z737"/>
  <c r="Z534"/>
  <c r="AD737"/>
  <c r="AD534"/>
  <c r="AH737"/>
  <c r="AH534"/>
  <c r="AL737"/>
  <c r="AL534"/>
  <c r="AP737"/>
  <c r="AP534"/>
  <c r="AT737"/>
  <c r="AT534"/>
  <c r="M738"/>
  <c r="M535"/>
  <c r="Q738"/>
  <c r="Q535"/>
  <c r="U738"/>
  <c r="U535"/>
  <c r="Y738"/>
  <c r="Y535"/>
  <c r="AC738"/>
  <c r="AC535"/>
  <c r="AG738"/>
  <c r="AG535"/>
  <c r="AK738"/>
  <c r="AK535"/>
  <c r="AO738"/>
  <c r="AO535"/>
  <c r="AS738"/>
  <c r="AS535"/>
  <c r="AW738"/>
  <c r="AW535"/>
  <c r="L739"/>
  <c r="L536"/>
  <c r="P739"/>
  <c r="P536"/>
  <c r="T739"/>
  <c r="T536"/>
  <c r="X739"/>
  <c r="X536"/>
  <c r="AB739"/>
  <c r="AB536"/>
  <c r="AF739"/>
  <c r="AF536"/>
  <c r="AJ739"/>
  <c r="AJ536"/>
  <c r="AN739"/>
  <c r="AN536"/>
  <c r="AR739"/>
  <c r="AR536"/>
  <c r="AV739"/>
  <c r="AV536"/>
  <c r="E131"/>
  <c r="O740"/>
  <c r="O537"/>
  <c r="S740"/>
  <c r="S537"/>
  <c r="W740"/>
  <c r="W537"/>
  <c r="AA740"/>
  <c r="AA537"/>
  <c r="AE740"/>
  <c r="AE537"/>
  <c r="AI740"/>
  <c r="AI537"/>
  <c r="AM740"/>
  <c r="AM537"/>
  <c r="AQ740"/>
  <c r="AQ537"/>
  <c r="AU740"/>
  <c r="AU537"/>
  <c r="AP132"/>
  <c r="AT132"/>
  <c r="M742"/>
  <c r="M539"/>
  <c r="U742"/>
  <c r="U539"/>
  <c r="Y539"/>
  <c r="AC742"/>
  <c r="AC539"/>
  <c r="AG742"/>
  <c r="AG539"/>
  <c r="AK742"/>
  <c r="AK539"/>
  <c r="AS742"/>
  <c r="AS539"/>
  <c r="AW742"/>
  <c r="AW539"/>
  <c r="L743"/>
  <c r="L540"/>
  <c r="P743"/>
  <c r="P540"/>
  <c r="T743"/>
  <c r="T540"/>
  <c r="X743"/>
  <c r="X540"/>
  <c r="AB743"/>
  <c r="AB540"/>
  <c r="AF743"/>
  <c r="AF540"/>
  <c r="AJ743"/>
  <c r="AJ540"/>
  <c r="AN743"/>
  <c r="AN540"/>
  <c r="AR743"/>
  <c r="AR540"/>
  <c r="AV743"/>
  <c r="AV540"/>
  <c r="O744"/>
  <c r="O541"/>
  <c r="AE744"/>
  <c r="AE541"/>
  <c r="AI744"/>
  <c r="AI541"/>
  <c r="AM744"/>
  <c r="AM541"/>
  <c r="AQ744"/>
  <c r="AQ541"/>
  <c r="AU744"/>
  <c r="AU541"/>
  <c r="N745"/>
  <c r="N542"/>
  <c r="R745"/>
  <c r="R542"/>
  <c r="V745"/>
  <c r="V542"/>
  <c r="Z745"/>
  <c r="Z542"/>
  <c r="AD745"/>
  <c r="AD542"/>
  <c r="AH745"/>
  <c r="AH542"/>
  <c r="AP745"/>
  <c r="AP542"/>
  <c r="AT745"/>
  <c r="AT542"/>
  <c r="M746"/>
  <c r="M543"/>
  <c r="Q746"/>
  <c r="U746"/>
  <c r="U543"/>
  <c r="Y746"/>
  <c r="Y543"/>
  <c r="AC746"/>
  <c r="AC543"/>
  <c r="AG746"/>
  <c r="AG543"/>
  <c r="AK746"/>
  <c r="AK543"/>
  <c r="AS746"/>
  <c r="AS543"/>
  <c r="AW746"/>
  <c r="AW543"/>
  <c r="L747"/>
  <c r="L544"/>
  <c r="P747"/>
  <c r="P544"/>
  <c r="T747"/>
  <c r="T544"/>
  <c r="X747"/>
  <c r="X544"/>
  <c r="AB747"/>
  <c r="AB544"/>
  <c r="AF747"/>
  <c r="AF544"/>
  <c r="AJ747"/>
  <c r="AJ544"/>
  <c r="AN747"/>
  <c r="AN544"/>
  <c r="AR544"/>
  <c r="O748"/>
  <c r="O545"/>
  <c r="W748"/>
  <c r="W545"/>
  <c r="AA748"/>
  <c r="AA545"/>
  <c r="AE748"/>
  <c r="AE545"/>
  <c r="AI748"/>
  <c r="AI545"/>
  <c r="AM748"/>
  <c r="AM545"/>
  <c r="AQ748"/>
  <c r="AQ545"/>
  <c r="AU748"/>
  <c r="AU545"/>
  <c r="AL148"/>
  <c r="AP148"/>
  <c r="AT148"/>
  <c r="M758"/>
  <c r="M555"/>
  <c r="Q758"/>
  <c r="Q555"/>
  <c r="U758"/>
  <c r="U555"/>
  <c r="Y758"/>
  <c r="Y555"/>
  <c r="AC758"/>
  <c r="AC555"/>
  <c r="AG758"/>
  <c r="AG555"/>
  <c r="AK758"/>
  <c r="AK555"/>
  <c r="AO758"/>
  <c r="AO555"/>
  <c r="AS758"/>
  <c r="AS555"/>
  <c r="AW758"/>
  <c r="AW555"/>
  <c r="L759"/>
  <c r="L556"/>
  <c r="P759"/>
  <c r="P556"/>
  <c r="T759"/>
  <c r="T556"/>
  <c r="X759"/>
  <c r="X556"/>
  <c r="AB759"/>
  <c r="AB556"/>
  <c r="AF759"/>
  <c r="AF556"/>
  <c r="AJ759"/>
  <c r="AJ556"/>
  <c r="AN759"/>
  <c r="AN556"/>
  <c r="AR759"/>
  <c r="AR556"/>
  <c r="AV759"/>
  <c r="AV556"/>
  <c r="E151"/>
  <c r="O760"/>
  <c r="O557"/>
  <c r="S760"/>
  <c r="S557"/>
  <c r="W760"/>
  <c r="W557"/>
  <c r="AA760"/>
  <c r="AA557"/>
  <c r="AE760"/>
  <c r="AE557"/>
  <c r="AI760"/>
  <c r="AI557"/>
  <c r="AM760"/>
  <c r="AM557"/>
  <c r="AQ760"/>
  <c r="AQ557"/>
  <c r="AU760"/>
  <c r="AU557"/>
  <c r="D152"/>
  <c r="N761"/>
  <c r="N558"/>
  <c r="R761"/>
  <c r="R558"/>
  <c r="V761"/>
  <c r="V558"/>
  <c r="Z761"/>
  <c r="Z558"/>
  <c r="AD761"/>
  <c r="AD558"/>
  <c r="AH761"/>
  <c r="AH558"/>
  <c r="AL761"/>
  <c r="AL558"/>
  <c r="AP761"/>
  <c r="AP558"/>
  <c r="AT761"/>
  <c r="AT558"/>
  <c r="AK165"/>
  <c r="AO165"/>
  <c r="AS165"/>
  <c r="AW165"/>
  <c r="L775"/>
  <c r="L572"/>
  <c r="P775"/>
  <c r="P572"/>
  <c r="T775"/>
  <c r="T572"/>
  <c r="X775"/>
  <c r="X572"/>
  <c r="AB775"/>
  <c r="AB572"/>
  <c r="AF775"/>
  <c r="AF572"/>
  <c r="AJ775"/>
  <c r="AJ572"/>
  <c r="AN775"/>
  <c r="AN572"/>
  <c r="AR775"/>
  <c r="AR572"/>
  <c r="AV775"/>
  <c r="AV572"/>
  <c r="E167"/>
  <c r="O776"/>
  <c r="O573"/>
  <c r="S776"/>
  <c r="S573"/>
  <c r="W776"/>
  <c r="W573"/>
  <c r="AA776"/>
  <c r="AA573"/>
  <c r="AE776"/>
  <c r="AE573"/>
  <c r="AI776"/>
  <c r="AI573"/>
  <c r="AM776"/>
  <c r="AM573"/>
  <c r="AQ776"/>
  <c r="AQ573"/>
  <c r="AU776"/>
  <c r="AU573"/>
  <c r="D168"/>
  <c r="N777"/>
  <c r="N574"/>
  <c r="R777"/>
  <c r="R574"/>
  <c r="V777"/>
  <c r="V574"/>
  <c r="Z777"/>
  <c r="Z574"/>
  <c r="AD777"/>
  <c r="AD574"/>
  <c r="AH777"/>
  <c r="AH574"/>
  <c r="AL777"/>
  <c r="AL574"/>
  <c r="AP777"/>
  <c r="AP574"/>
  <c r="AT777"/>
  <c r="AT574"/>
  <c r="M778"/>
  <c r="M575"/>
  <c r="Q778"/>
  <c r="Q575"/>
  <c r="U778"/>
  <c r="U575"/>
  <c r="Y778"/>
  <c r="Y575"/>
  <c r="AC778"/>
  <c r="AC575"/>
  <c r="AG778"/>
  <c r="AG575"/>
  <c r="AK778"/>
  <c r="AK575"/>
  <c r="AO778"/>
  <c r="AO575"/>
  <c r="AS778"/>
  <c r="AS575"/>
  <c r="AW778"/>
  <c r="AW575"/>
  <c r="L779"/>
  <c r="L576"/>
  <c r="P779"/>
  <c r="P576"/>
  <c r="T779"/>
  <c r="T576"/>
  <c r="X779"/>
  <c r="X576"/>
  <c r="AB779"/>
  <c r="AB576"/>
  <c r="AF779"/>
  <c r="AF576"/>
  <c r="AJ779"/>
  <c r="AJ576"/>
  <c r="AN779"/>
  <c r="AN576"/>
  <c r="AR779"/>
  <c r="AR576"/>
  <c r="AV779"/>
  <c r="AV576"/>
  <c r="E171"/>
  <c r="O780"/>
  <c r="O577"/>
  <c r="S780"/>
  <c r="S577"/>
  <c r="W780"/>
  <c r="W577"/>
  <c r="AA780"/>
  <c r="AA577"/>
  <c r="AE780"/>
  <c r="AE577"/>
  <c r="AI780"/>
  <c r="AI577"/>
  <c r="AM780"/>
  <c r="AM577"/>
  <c r="AQ780"/>
  <c r="AQ577"/>
  <c r="AU780"/>
  <c r="AU577"/>
  <c r="D172"/>
  <c r="N781"/>
  <c r="N578"/>
  <c r="R781"/>
  <c r="R578"/>
  <c r="V781"/>
  <c r="V578"/>
  <c r="Z781"/>
  <c r="Z578"/>
  <c r="AD781"/>
  <c r="AD578"/>
  <c r="AH781"/>
  <c r="AH578"/>
  <c r="AL781"/>
  <c r="AL578"/>
  <c r="AP781"/>
  <c r="AP578"/>
  <c r="AT781"/>
  <c r="AT578"/>
  <c r="R184"/>
  <c r="Z184"/>
  <c r="AH184"/>
  <c r="AP184"/>
  <c r="E187"/>
  <c r="N797"/>
  <c r="N594"/>
  <c r="R797"/>
  <c r="R594"/>
  <c r="V797"/>
  <c r="V594"/>
  <c r="N798"/>
  <c r="N595"/>
  <c r="D189"/>
  <c r="R798"/>
  <c r="R595"/>
  <c r="V798"/>
  <c r="V595"/>
  <c r="Z798"/>
  <c r="Z595"/>
  <c r="AD798"/>
  <c r="AD595"/>
  <c r="AH798"/>
  <c r="AH595"/>
  <c r="AL798"/>
  <c r="AL595"/>
  <c r="AP798"/>
  <c r="AP595"/>
  <c r="AT798"/>
  <c r="AT595"/>
  <c r="N802"/>
  <c r="N599"/>
  <c r="D193"/>
  <c r="R802"/>
  <c r="R599"/>
  <c r="V802"/>
  <c r="V599"/>
  <c r="Z802"/>
  <c r="Z599"/>
  <c r="AK683"/>
  <c r="AK480"/>
  <c r="AO683"/>
  <c r="AO480"/>
  <c r="AS683"/>
  <c r="AS480"/>
  <c r="AW683"/>
  <c r="AW480"/>
  <c r="L684"/>
  <c r="L481"/>
  <c r="P684"/>
  <c r="P481"/>
  <c r="T684"/>
  <c r="T481"/>
  <c r="X684"/>
  <c r="X481"/>
  <c r="AB684"/>
  <c r="AB481"/>
  <c r="AF684"/>
  <c r="AF481"/>
  <c r="AJ684"/>
  <c r="AJ481"/>
  <c r="AN684"/>
  <c r="AN481"/>
  <c r="AR684"/>
  <c r="AR481"/>
  <c r="AV684"/>
  <c r="AV481"/>
  <c r="O685"/>
  <c r="O482"/>
  <c r="S685"/>
  <c r="S482"/>
  <c r="W685"/>
  <c r="W482"/>
  <c r="AA685"/>
  <c r="AA482"/>
  <c r="AE685"/>
  <c r="AE482"/>
  <c r="AI685"/>
  <c r="AI482"/>
  <c r="AM685"/>
  <c r="AM482"/>
  <c r="AQ685"/>
  <c r="AQ482"/>
  <c r="AU685"/>
  <c r="AU482"/>
  <c r="N686"/>
  <c r="N483"/>
  <c r="R686"/>
  <c r="R483"/>
  <c r="V686"/>
  <c r="V483"/>
  <c r="Z686"/>
  <c r="Z483"/>
  <c r="AD686"/>
  <c r="AD483"/>
  <c r="AH686"/>
  <c r="AH483"/>
  <c r="AL483"/>
  <c r="AL686"/>
  <c r="AP686"/>
  <c r="AP483"/>
  <c r="AT686"/>
  <c r="AT483"/>
  <c r="M687"/>
  <c r="M484"/>
  <c r="Q687"/>
  <c r="Q484"/>
  <c r="U687"/>
  <c r="U484"/>
  <c r="Y687"/>
  <c r="Y484"/>
  <c r="AC687"/>
  <c r="AC484"/>
  <c r="AG687"/>
  <c r="AG484"/>
  <c r="AK687"/>
  <c r="AK484"/>
  <c r="AO687"/>
  <c r="AO484"/>
  <c r="AS484"/>
  <c r="AS687"/>
  <c r="AW687"/>
  <c r="AW484"/>
  <c r="L688"/>
  <c r="L485"/>
  <c r="P688"/>
  <c r="P485"/>
  <c r="T688"/>
  <c r="T485"/>
  <c r="X688"/>
  <c r="X485"/>
  <c r="AB688"/>
  <c r="AB485"/>
  <c r="AF688"/>
  <c r="AF485"/>
  <c r="AJ688"/>
  <c r="AJ485"/>
  <c r="AN688"/>
  <c r="AN485"/>
  <c r="AR688"/>
  <c r="AR485"/>
  <c r="AV688"/>
  <c r="AV485"/>
  <c r="O689"/>
  <c r="O486"/>
  <c r="S689"/>
  <c r="S486"/>
  <c r="W689"/>
  <c r="W486"/>
  <c r="AA689"/>
  <c r="AA486"/>
  <c r="AE689"/>
  <c r="AE486"/>
  <c r="AI689"/>
  <c r="AI486"/>
  <c r="AM689"/>
  <c r="AM486"/>
  <c r="AQ689"/>
  <c r="AQ486"/>
  <c r="AU689"/>
  <c r="AU486"/>
  <c r="N690"/>
  <c r="N487"/>
  <c r="R690"/>
  <c r="R487"/>
  <c r="V690"/>
  <c r="V487"/>
  <c r="Z690"/>
  <c r="Z487"/>
  <c r="AD690"/>
  <c r="AD487"/>
  <c r="AH690"/>
  <c r="AH487"/>
  <c r="AL690"/>
  <c r="AL487"/>
  <c r="AP690"/>
  <c r="AP487"/>
  <c r="AT690"/>
  <c r="AT487"/>
  <c r="N105"/>
  <c r="R105"/>
  <c r="V105"/>
  <c r="Z105"/>
  <c r="AD105"/>
  <c r="AH105"/>
  <c r="AL105"/>
  <c r="AP105"/>
  <c r="AT105"/>
  <c r="M715"/>
  <c r="M512"/>
  <c r="Q715"/>
  <c r="Q512"/>
  <c r="U715"/>
  <c r="U512"/>
  <c r="Y715"/>
  <c r="Y512"/>
  <c r="AC715"/>
  <c r="AC512"/>
  <c r="AG715"/>
  <c r="AG512"/>
  <c r="AK715"/>
  <c r="AK512"/>
  <c r="AO715"/>
  <c r="AO512"/>
  <c r="AS715"/>
  <c r="AS512"/>
  <c r="AW715"/>
  <c r="AW512"/>
  <c r="L716"/>
  <c r="L513"/>
  <c r="P716"/>
  <c r="P513"/>
  <c r="T716"/>
  <c r="T513"/>
  <c r="X716"/>
  <c r="X513"/>
  <c r="AB716"/>
  <c r="AB513"/>
  <c r="AF716"/>
  <c r="AF513"/>
  <c r="AJ716"/>
  <c r="AJ513"/>
  <c r="AN716"/>
  <c r="AN513"/>
  <c r="AR716"/>
  <c r="AR513"/>
  <c r="AV716"/>
  <c r="AV513"/>
  <c r="E108"/>
  <c r="O717"/>
  <c r="O514"/>
  <c r="S717"/>
  <c r="S514"/>
  <c r="W717"/>
  <c r="W514"/>
  <c r="AA717"/>
  <c r="AA514"/>
  <c r="AE717"/>
  <c r="AE514"/>
  <c r="AI717"/>
  <c r="AI514"/>
  <c r="AM717"/>
  <c r="AM514"/>
  <c r="AQ717"/>
  <c r="AQ514"/>
  <c r="AU717"/>
  <c r="AU514"/>
  <c r="D109"/>
  <c r="N718"/>
  <c r="N515"/>
  <c r="R718"/>
  <c r="R515"/>
  <c r="V718"/>
  <c r="V515"/>
  <c r="Z718"/>
  <c r="Z515"/>
  <c r="AD718"/>
  <c r="AD515"/>
  <c r="AH718"/>
  <c r="AH515"/>
  <c r="AL718"/>
  <c r="AL515"/>
  <c r="AP718"/>
  <c r="AP515"/>
  <c r="AT718"/>
  <c r="AT515"/>
  <c r="M719"/>
  <c r="M516"/>
  <c r="Q719"/>
  <c r="Q516"/>
  <c r="U719"/>
  <c r="U516"/>
  <c r="Y719"/>
  <c r="Y516"/>
  <c r="AC719"/>
  <c r="AC516"/>
  <c r="AG719"/>
  <c r="AG516"/>
  <c r="AK719"/>
  <c r="AK516"/>
  <c r="AO719"/>
  <c r="AO516"/>
  <c r="AS719"/>
  <c r="AS516"/>
  <c r="AW719"/>
  <c r="AW516"/>
  <c r="L720"/>
  <c r="L517"/>
  <c r="P720"/>
  <c r="P517"/>
  <c r="T720"/>
  <c r="T517"/>
  <c r="X720"/>
  <c r="X517"/>
  <c r="AB720"/>
  <c r="AB517"/>
  <c r="AF720"/>
  <c r="AF517"/>
  <c r="AJ720"/>
  <c r="AJ517"/>
  <c r="AN720"/>
  <c r="AN517"/>
  <c r="AR720"/>
  <c r="AR517"/>
  <c r="AV720"/>
  <c r="AV517"/>
  <c r="E112"/>
  <c r="O721"/>
  <c r="O518"/>
  <c r="S721"/>
  <c r="S518"/>
  <c r="W721"/>
  <c r="W518"/>
  <c r="AA721"/>
  <c r="AA518"/>
  <c r="AE721"/>
  <c r="AE518"/>
  <c r="AI721"/>
  <c r="AI518"/>
  <c r="AM721"/>
  <c r="AM518"/>
  <c r="AQ721"/>
  <c r="AQ518"/>
  <c r="AU721"/>
  <c r="AU518"/>
  <c r="D113"/>
  <c r="N722"/>
  <c r="N519"/>
  <c r="R722"/>
  <c r="R519"/>
  <c r="V722"/>
  <c r="V519"/>
  <c r="Z722"/>
  <c r="Z519"/>
  <c r="AD722"/>
  <c r="AD519"/>
  <c r="AH722"/>
  <c r="AH519"/>
  <c r="AL722"/>
  <c r="AL519"/>
  <c r="AP722"/>
  <c r="AP519"/>
  <c r="AT722"/>
  <c r="AT519"/>
  <c r="M723"/>
  <c r="M520"/>
  <c r="Q723"/>
  <c r="Q520"/>
  <c r="U723"/>
  <c r="U520"/>
  <c r="Y723"/>
  <c r="Y520"/>
  <c r="AC723"/>
  <c r="AC520"/>
  <c r="AG723"/>
  <c r="AG520"/>
  <c r="AK723"/>
  <c r="AK520"/>
  <c r="AO723"/>
  <c r="AO520"/>
  <c r="AS723"/>
  <c r="AS520"/>
  <c r="AW723"/>
  <c r="AW520"/>
  <c r="L724"/>
  <c r="L521"/>
  <c r="P724"/>
  <c r="P521"/>
  <c r="T724"/>
  <c r="T521"/>
  <c r="X724"/>
  <c r="X521"/>
  <c r="AB724"/>
  <c r="AB521"/>
  <c r="AF724"/>
  <c r="AF521"/>
  <c r="AJ724"/>
  <c r="AJ521"/>
  <c r="AN724"/>
  <c r="AN521"/>
  <c r="AR724"/>
  <c r="AR521"/>
  <c r="AV724"/>
  <c r="AV521"/>
  <c r="O116"/>
  <c r="S116"/>
  <c r="W116"/>
  <c r="AA116"/>
  <c r="AE116"/>
  <c r="AI116"/>
  <c r="AM116"/>
  <c r="AQ116"/>
  <c r="AU116"/>
  <c r="D117"/>
  <c r="N726"/>
  <c r="N523"/>
  <c r="R726"/>
  <c r="R523"/>
  <c r="V726"/>
  <c r="V523"/>
  <c r="Z726"/>
  <c r="Z523"/>
  <c r="AD726"/>
  <c r="AD523"/>
  <c r="AH726"/>
  <c r="AH523"/>
  <c r="AL726"/>
  <c r="AL523"/>
  <c r="AP726"/>
  <c r="AP523"/>
  <c r="AT726"/>
  <c r="AT523"/>
  <c r="M727"/>
  <c r="M524"/>
  <c r="Q727"/>
  <c r="Q524"/>
  <c r="U727"/>
  <c r="U524"/>
  <c r="Y727"/>
  <c r="Y524"/>
  <c r="AC727"/>
  <c r="AC524"/>
  <c r="AG727"/>
  <c r="AG524"/>
  <c r="AK727"/>
  <c r="AK524"/>
  <c r="AO727"/>
  <c r="AO524"/>
  <c r="AS727"/>
  <c r="AS524"/>
  <c r="AW727"/>
  <c r="AW524"/>
  <c r="L728"/>
  <c r="L525"/>
  <c r="P728"/>
  <c r="P525"/>
  <c r="T728"/>
  <c r="T525"/>
  <c r="X728"/>
  <c r="X525"/>
  <c r="AB728"/>
  <c r="AB525"/>
  <c r="AF728"/>
  <c r="AF525"/>
  <c r="AJ728"/>
  <c r="AJ525"/>
  <c r="AN728"/>
  <c r="AN525"/>
  <c r="AR728"/>
  <c r="AR525"/>
  <c r="AV728"/>
  <c r="AV525"/>
  <c r="E120"/>
  <c r="O729"/>
  <c r="O526"/>
  <c r="S729"/>
  <c r="S526"/>
  <c r="W729"/>
  <c r="W526"/>
  <c r="AA729"/>
  <c r="AA526"/>
  <c r="AE729"/>
  <c r="AE526"/>
  <c r="AI729"/>
  <c r="AI526"/>
  <c r="AM729"/>
  <c r="AM526"/>
  <c r="AQ729"/>
  <c r="AQ526"/>
  <c r="AU729"/>
  <c r="AU526"/>
  <c r="D121"/>
  <c r="N730"/>
  <c r="N527"/>
  <c r="R730"/>
  <c r="R527"/>
  <c r="V730"/>
  <c r="V527"/>
  <c r="Z730"/>
  <c r="Z527"/>
  <c r="AD730"/>
  <c r="AD527"/>
  <c r="AH730"/>
  <c r="AH527"/>
  <c r="AL730"/>
  <c r="AL527"/>
  <c r="AP730"/>
  <c r="AP527"/>
  <c r="AT730"/>
  <c r="AT527"/>
  <c r="M731"/>
  <c r="M528"/>
  <c r="Q731"/>
  <c r="Q528"/>
  <c r="U731"/>
  <c r="U528"/>
  <c r="Y731"/>
  <c r="Y528"/>
  <c r="AC731"/>
  <c r="AC528"/>
  <c r="AG731"/>
  <c r="AG528"/>
  <c r="AK731"/>
  <c r="AK528"/>
  <c r="AO731"/>
  <c r="AO528"/>
  <c r="AS731"/>
  <c r="AS528"/>
  <c r="AW731"/>
  <c r="AW528"/>
  <c r="L732"/>
  <c r="L529"/>
  <c r="P732"/>
  <c r="P529"/>
  <c r="T732"/>
  <c r="T529"/>
  <c r="X732"/>
  <c r="X529"/>
  <c r="AB732"/>
  <c r="AB529"/>
  <c r="AF732"/>
  <c r="AF529"/>
  <c r="AJ732"/>
  <c r="AJ529"/>
  <c r="AN732"/>
  <c r="AN529"/>
  <c r="AR732"/>
  <c r="AR529"/>
  <c r="AV732"/>
  <c r="AV529"/>
  <c r="E124"/>
  <c r="O733"/>
  <c r="O530"/>
  <c r="S733"/>
  <c r="S530"/>
  <c r="W733"/>
  <c r="W530"/>
  <c r="AA733"/>
  <c r="AA530"/>
  <c r="AE733"/>
  <c r="AE530"/>
  <c r="AI733"/>
  <c r="AI530"/>
  <c r="AM733"/>
  <c r="AM530"/>
  <c r="AQ733"/>
  <c r="AQ530"/>
  <c r="AU733"/>
  <c r="AU530"/>
  <c r="D125"/>
  <c r="N734"/>
  <c r="N531"/>
  <c r="R734"/>
  <c r="R531"/>
  <c r="V734"/>
  <c r="V531"/>
  <c r="Z734"/>
  <c r="Z531"/>
  <c r="AD734"/>
  <c r="AD531"/>
  <c r="AH734"/>
  <c r="AH531"/>
  <c r="AL734"/>
  <c r="AL531"/>
  <c r="AP734"/>
  <c r="AP531"/>
  <c r="AT734"/>
  <c r="AT531"/>
  <c r="M735"/>
  <c r="M532"/>
  <c r="Q735"/>
  <c r="Q532"/>
  <c r="U735"/>
  <c r="U532"/>
  <c r="Y735"/>
  <c r="Y532"/>
  <c r="AC735"/>
  <c r="AC532"/>
  <c r="AG735"/>
  <c r="AG532"/>
  <c r="AK735"/>
  <c r="AK532"/>
  <c r="AO735"/>
  <c r="AO532"/>
  <c r="AS735"/>
  <c r="AS532"/>
  <c r="AW735"/>
  <c r="AW532"/>
  <c r="L736"/>
  <c r="L533"/>
  <c r="P736"/>
  <c r="P533"/>
  <c r="T736"/>
  <c r="T533"/>
  <c r="X736"/>
  <c r="X533"/>
  <c r="AB736"/>
  <c r="AB533"/>
  <c r="AF736"/>
  <c r="AF533"/>
  <c r="AJ736"/>
  <c r="AJ533"/>
  <c r="AN736"/>
  <c r="AN533"/>
  <c r="AR736"/>
  <c r="AR533"/>
  <c r="AV736"/>
  <c r="AV533"/>
  <c r="E128"/>
  <c r="O737"/>
  <c r="O534"/>
  <c r="S737"/>
  <c r="S534"/>
  <c r="W737"/>
  <c r="W534"/>
  <c r="AA737"/>
  <c r="AA534"/>
  <c r="AE737"/>
  <c r="AE534"/>
  <c r="AI737"/>
  <c r="AI534"/>
  <c r="AM737"/>
  <c r="AM534"/>
  <c r="AQ737"/>
  <c r="AQ534"/>
  <c r="AU737"/>
  <c r="AU534"/>
  <c r="D129"/>
  <c r="N738"/>
  <c r="N535"/>
  <c r="R738"/>
  <c r="R535"/>
  <c r="V738"/>
  <c r="V535"/>
  <c r="Z738"/>
  <c r="Z535"/>
  <c r="AD738"/>
  <c r="AD535"/>
  <c r="AH738"/>
  <c r="AH535"/>
  <c r="AL738"/>
  <c r="AL535"/>
  <c r="AP738"/>
  <c r="AP535"/>
  <c r="AT738"/>
  <c r="AT535"/>
  <c r="M739"/>
  <c r="M536"/>
  <c r="Q739"/>
  <c r="Q536"/>
  <c r="U739"/>
  <c r="U536"/>
  <c r="Y739"/>
  <c r="Y536"/>
  <c r="AC739"/>
  <c r="AC536"/>
  <c r="AG739"/>
  <c r="AG536"/>
  <c r="AK739"/>
  <c r="AK536"/>
  <c r="AO739"/>
  <c r="AO536"/>
  <c r="AS739"/>
  <c r="AS536"/>
  <c r="AW739"/>
  <c r="AW536"/>
  <c r="L740"/>
  <c r="L537"/>
  <c r="P740"/>
  <c r="P537"/>
  <c r="T740"/>
  <c r="T537"/>
  <c r="X740"/>
  <c r="X537"/>
  <c r="AB740"/>
  <c r="AB537"/>
  <c r="AF740"/>
  <c r="AF537"/>
  <c r="AJ740"/>
  <c r="AJ537"/>
  <c r="AN740"/>
  <c r="AN537"/>
  <c r="AR740"/>
  <c r="AR537"/>
  <c r="AV740"/>
  <c r="AV537"/>
  <c r="O132"/>
  <c r="AE132"/>
  <c r="AI132"/>
  <c r="AM132"/>
  <c r="AQ132"/>
  <c r="AU132"/>
  <c r="D133"/>
  <c r="N742"/>
  <c r="N539"/>
  <c r="R742"/>
  <c r="R539"/>
  <c r="V742"/>
  <c r="V539"/>
  <c r="Z742"/>
  <c r="Z539"/>
  <c r="AD742"/>
  <c r="AD539"/>
  <c r="AH742"/>
  <c r="AH539"/>
  <c r="AL742"/>
  <c r="AL539"/>
  <c r="AP742"/>
  <c r="AP539"/>
  <c r="AT742"/>
  <c r="AT539"/>
  <c r="M743"/>
  <c r="M540"/>
  <c r="Q743"/>
  <c r="Q540"/>
  <c r="U743"/>
  <c r="U540"/>
  <c r="Y743"/>
  <c r="Y540"/>
  <c r="AC743"/>
  <c r="AC540"/>
  <c r="AG743"/>
  <c r="AG540"/>
  <c r="AK743"/>
  <c r="AK540"/>
  <c r="AO540"/>
  <c r="AS743"/>
  <c r="AS540"/>
  <c r="AW743"/>
  <c r="AW540"/>
  <c r="L744"/>
  <c r="L541"/>
  <c r="P744"/>
  <c r="P541"/>
  <c r="T744"/>
  <c r="T541"/>
  <c r="X744"/>
  <c r="X541"/>
  <c r="AB744"/>
  <c r="AB541"/>
  <c r="AF744"/>
  <c r="AF541"/>
  <c r="AJ744"/>
  <c r="AJ541"/>
  <c r="AN744"/>
  <c r="AN541"/>
  <c r="AR744"/>
  <c r="AR541"/>
  <c r="AV744"/>
  <c r="AV541"/>
  <c r="E136"/>
  <c r="O745"/>
  <c r="O542"/>
  <c r="S745"/>
  <c r="S542"/>
  <c r="W745"/>
  <c r="W542"/>
  <c r="AA745"/>
  <c r="AA542"/>
  <c r="AE745"/>
  <c r="AE542"/>
  <c r="AI745"/>
  <c r="AI542"/>
  <c r="AM745"/>
  <c r="AM542"/>
  <c r="AQ745"/>
  <c r="AQ542"/>
  <c r="AU745"/>
  <c r="AU542"/>
  <c r="D137"/>
  <c r="N746"/>
  <c r="N543"/>
  <c r="R746"/>
  <c r="R543"/>
  <c r="V746"/>
  <c r="V543"/>
  <c r="Z746"/>
  <c r="Z543"/>
  <c r="AD746"/>
  <c r="AD543"/>
  <c r="AH746"/>
  <c r="AH543"/>
  <c r="AL746"/>
  <c r="AL543"/>
  <c r="AP746"/>
  <c r="AP543"/>
  <c r="AT746"/>
  <c r="AT543"/>
  <c r="M747"/>
  <c r="M544"/>
  <c r="Q747"/>
  <c r="Q544"/>
  <c r="U747"/>
  <c r="U544"/>
  <c r="Y747"/>
  <c r="Y544"/>
  <c r="AC747"/>
  <c r="AC544"/>
  <c r="AG747"/>
  <c r="AG544"/>
  <c r="AK747"/>
  <c r="AK544"/>
  <c r="AO747"/>
  <c r="AO544"/>
  <c r="AS747"/>
  <c r="AS544"/>
  <c r="AW747"/>
  <c r="AW544"/>
  <c r="L748"/>
  <c r="L545"/>
  <c r="P748"/>
  <c r="P545"/>
  <c r="T748"/>
  <c r="T545"/>
  <c r="X748"/>
  <c r="X545"/>
  <c r="AB748"/>
  <c r="AB545"/>
  <c r="AF748"/>
  <c r="AF545"/>
  <c r="AJ748"/>
  <c r="AJ545"/>
  <c r="AN748"/>
  <c r="AN545"/>
  <c r="O148"/>
  <c r="S148"/>
  <c r="W148"/>
  <c r="AA148"/>
  <c r="AE148"/>
  <c r="AI148"/>
  <c r="AM148"/>
  <c r="AQ148"/>
  <c r="AU148"/>
  <c r="D149"/>
  <c r="N758"/>
  <c r="N555"/>
  <c r="R758"/>
  <c r="R555"/>
  <c r="V758"/>
  <c r="V555"/>
  <c r="Z758"/>
  <c r="Z555"/>
  <c r="AD758"/>
  <c r="AD555"/>
  <c r="AH758"/>
  <c r="AH555"/>
  <c r="AL758"/>
  <c r="AL555"/>
  <c r="AP758"/>
  <c r="AP555"/>
  <c r="AT758"/>
  <c r="AT555"/>
  <c r="M759"/>
  <c r="M556"/>
  <c r="Q759"/>
  <c r="Q556"/>
  <c r="U759"/>
  <c r="U556"/>
  <c r="Y759"/>
  <c r="Y556"/>
  <c r="AC759"/>
  <c r="AC556"/>
  <c r="AG759"/>
  <c r="AG556"/>
  <c r="AK759"/>
  <c r="AK556"/>
  <c r="AO759"/>
  <c r="AO556"/>
  <c r="AS759"/>
  <c r="AS556"/>
  <c r="AW759"/>
  <c r="AW556"/>
  <c r="L760"/>
  <c r="L557"/>
  <c r="P760"/>
  <c r="P557"/>
  <c r="T760"/>
  <c r="T557"/>
  <c r="X760"/>
  <c r="X557"/>
  <c r="AB760"/>
  <c r="AB557"/>
  <c r="AF760"/>
  <c r="AF557"/>
  <c r="AJ760"/>
  <c r="AJ557"/>
  <c r="AN760"/>
  <c r="AN557"/>
  <c r="AR760"/>
  <c r="AR557"/>
  <c r="AV760"/>
  <c r="AV557"/>
  <c r="E152"/>
  <c r="O761"/>
  <c r="O558"/>
  <c r="S761"/>
  <c r="S558"/>
  <c r="W761"/>
  <c r="W558"/>
  <c r="AA761"/>
  <c r="AA558"/>
  <c r="AE761"/>
  <c r="AE558"/>
  <c r="AI761"/>
  <c r="AI558"/>
  <c r="AM761"/>
  <c r="AM558"/>
  <c r="AQ761"/>
  <c r="AQ558"/>
  <c r="AU761"/>
  <c r="AU558"/>
  <c r="N165"/>
  <c r="R165"/>
  <c r="V165"/>
  <c r="Z165"/>
  <c r="AD165"/>
  <c r="AH165"/>
  <c r="AL165"/>
  <c r="AP165"/>
  <c r="AT165"/>
  <c r="M775"/>
  <c r="M572"/>
  <c r="Q775"/>
  <c r="Q572"/>
  <c r="U775"/>
  <c r="U572"/>
  <c r="Y775"/>
  <c r="Y572"/>
  <c r="AC775"/>
  <c r="AC572"/>
  <c r="AG775"/>
  <c r="AG572"/>
  <c r="AK775"/>
  <c r="AK572"/>
  <c r="AO775"/>
  <c r="AO572"/>
  <c r="AS775"/>
  <c r="AS572"/>
  <c r="AW775"/>
  <c r="AW572"/>
  <c r="L776"/>
  <c r="L573"/>
  <c r="P776"/>
  <c r="P573"/>
  <c r="T776"/>
  <c r="T573"/>
  <c r="X776"/>
  <c r="X573"/>
  <c r="AB776"/>
  <c r="AB573"/>
  <c r="AF776"/>
  <c r="AF573"/>
  <c r="AJ776"/>
  <c r="AJ573"/>
  <c r="AN776"/>
  <c r="AN573"/>
  <c r="AR776"/>
  <c r="AR573"/>
  <c r="AV776"/>
  <c r="AV573"/>
  <c r="E168"/>
  <c r="O777"/>
  <c r="O574"/>
  <c r="S777"/>
  <c r="S574"/>
  <c r="W777"/>
  <c r="W574"/>
  <c r="AA777"/>
  <c r="AA574"/>
  <c r="AE777"/>
  <c r="AE574"/>
  <c r="AI777"/>
  <c r="AI574"/>
  <c r="AM777"/>
  <c r="AM574"/>
  <c r="AQ777"/>
  <c r="AQ574"/>
  <c r="AU777"/>
  <c r="AU574"/>
  <c r="D169"/>
  <c r="N778"/>
  <c r="N575"/>
  <c r="R778"/>
  <c r="R575"/>
  <c r="V778"/>
  <c r="V575"/>
  <c r="Z778"/>
  <c r="Z575"/>
  <c r="AD778"/>
  <c r="AD575"/>
  <c r="AH778"/>
  <c r="AH575"/>
  <c r="AL778"/>
  <c r="AL575"/>
  <c r="AP778"/>
  <c r="AP575"/>
  <c r="AT778"/>
  <c r="AT575"/>
  <c r="M779"/>
  <c r="M576"/>
  <c r="Q779"/>
  <c r="Q576"/>
  <c r="U779"/>
  <c r="U576"/>
  <c r="Y779"/>
  <c r="Y576"/>
  <c r="AC779"/>
  <c r="AC576"/>
  <c r="AG779"/>
  <c r="AG576"/>
  <c r="AK779"/>
  <c r="AK576"/>
  <c r="AO779"/>
  <c r="AO576"/>
  <c r="AS779"/>
  <c r="AS576"/>
  <c r="AW779"/>
  <c r="AW576"/>
  <c r="L780"/>
  <c r="L577"/>
  <c r="P780"/>
  <c r="P577"/>
  <c r="T780"/>
  <c r="T577"/>
  <c r="X780"/>
  <c r="X577"/>
  <c r="AB780"/>
  <c r="AB577"/>
  <c r="AF780"/>
  <c r="AF577"/>
  <c r="AJ780"/>
  <c r="AJ577"/>
  <c r="AN780"/>
  <c r="AN577"/>
  <c r="AR780"/>
  <c r="AR577"/>
  <c r="AV780"/>
  <c r="AV577"/>
  <c r="E172"/>
  <c r="O781"/>
  <c r="O578"/>
  <c r="S781"/>
  <c r="S578"/>
  <c r="W781"/>
  <c r="W578"/>
  <c r="AA781"/>
  <c r="AA578"/>
  <c r="AE781"/>
  <c r="AE578"/>
  <c r="AI781"/>
  <c r="AI578"/>
  <c r="AM781"/>
  <c r="AM578"/>
  <c r="AQ781"/>
  <c r="AQ578"/>
  <c r="AU781"/>
  <c r="AU578"/>
  <c r="D173"/>
  <c r="O782"/>
  <c r="O579"/>
  <c r="S184"/>
  <c r="AA184"/>
  <c r="AI184"/>
  <c r="D185"/>
  <c r="L184"/>
  <c r="P184"/>
  <c r="D797"/>
  <c r="O797"/>
  <c r="O594"/>
  <c r="S797"/>
  <c r="S594"/>
  <c r="W797"/>
  <c r="W594"/>
  <c r="O800"/>
  <c r="O597"/>
  <c r="E191"/>
  <c r="S800"/>
  <c r="S597"/>
  <c r="W800"/>
  <c r="W597"/>
  <c r="AA800"/>
  <c r="AA597"/>
  <c r="AE800"/>
  <c r="AE597"/>
  <c r="AI800"/>
  <c r="AI597"/>
  <c r="AM800"/>
  <c r="AM597"/>
  <c r="AQ800"/>
  <c r="AQ597"/>
  <c r="AU800"/>
  <c r="AU597"/>
  <c r="L803"/>
  <c r="L600"/>
  <c r="D194"/>
  <c r="P803"/>
  <c r="P600"/>
  <c r="T803"/>
  <c r="T600"/>
  <c r="X803"/>
  <c r="X600"/>
  <c r="AB803"/>
  <c r="AB600"/>
  <c r="AF803"/>
  <c r="AF600"/>
  <c r="AJ803"/>
  <c r="AJ600"/>
  <c r="AN803"/>
  <c r="AN600"/>
  <c r="AR803"/>
  <c r="AR600"/>
  <c r="AV803"/>
  <c r="AV600"/>
  <c r="AD802"/>
  <c r="AD599"/>
  <c r="AH802"/>
  <c r="AH599"/>
  <c r="AL802"/>
  <c r="AL599"/>
  <c r="AP802"/>
  <c r="AP599"/>
  <c r="AT802"/>
  <c r="AT599"/>
  <c r="M803"/>
  <c r="M600"/>
  <c r="E194"/>
  <c r="Q803"/>
  <c r="Q600"/>
  <c r="U803"/>
  <c r="U600"/>
  <c r="Y803"/>
  <c r="Y600"/>
  <c r="AC803"/>
  <c r="AC600"/>
  <c r="AG803"/>
  <c r="AG600"/>
  <c r="AK803"/>
  <c r="AK600"/>
  <c r="AO803"/>
  <c r="AO600"/>
  <c r="AS803"/>
  <c r="AS600"/>
  <c r="AW803"/>
  <c r="AW600"/>
  <c r="Z797"/>
  <c r="Z594"/>
  <c r="AD797"/>
  <c r="AD594"/>
  <c r="AH797"/>
  <c r="AH594"/>
  <c r="AL797"/>
  <c r="AL594"/>
  <c r="AP797"/>
  <c r="AP594"/>
  <c r="AT797"/>
  <c r="AT594"/>
  <c r="N801"/>
  <c r="N598"/>
  <c r="R801"/>
  <c r="R598"/>
  <c r="V801"/>
  <c r="V598"/>
  <c r="Z801"/>
  <c r="Z598"/>
  <c r="AD801"/>
  <c r="AD598"/>
  <c r="AH801"/>
  <c r="AH598"/>
  <c r="AL801"/>
  <c r="AL598"/>
  <c r="AP801"/>
  <c r="AP598"/>
  <c r="AT801"/>
  <c r="AT598"/>
  <c r="AA797"/>
  <c r="AA594"/>
  <c r="AE797"/>
  <c r="AE594"/>
  <c r="AI797"/>
  <c r="AI594"/>
  <c r="AM797"/>
  <c r="AM594"/>
  <c r="AQ797"/>
  <c r="AQ594"/>
  <c r="AU797"/>
  <c r="AU594"/>
  <c r="D192"/>
  <c r="O801"/>
  <c r="O598"/>
  <c r="S801"/>
  <c r="S598"/>
  <c r="W801"/>
  <c r="W598"/>
  <c r="AA801"/>
  <c r="AA598"/>
  <c r="AE801"/>
  <c r="AE598"/>
  <c r="AI801"/>
  <c r="AI598"/>
  <c r="AM801"/>
  <c r="AM598"/>
  <c r="AQ801"/>
  <c r="AQ598"/>
  <c r="AU801"/>
  <c r="AU598"/>
  <c r="N782"/>
  <c r="N579"/>
  <c r="R782"/>
  <c r="R579"/>
  <c r="V782"/>
  <c r="V579"/>
  <c r="Z782"/>
  <c r="Z579"/>
  <c r="AD782"/>
  <c r="AD579"/>
  <c r="AH782"/>
  <c r="AH579"/>
  <c r="AL782"/>
  <c r="AL579"/>
  <c r="AP782"/>
  <c r="AP579"/>
  <c r="AT782"/>
  <c r="AT579"/>
  <c r="AE579"/>
  <c r="AU579"/>
  <c r="W591"/>
  <c r="AM591"/>
  <c r="N592"/>
  <c r="AD592"/>
  <c r="AT592"/>
  <c r="U593"/>
  <c r="AK593"/>
  <c r="L594"/>
  <c r="AB594"/>
  <c r="AR594"/>
  <c r="S595"/>
  <c r="AI595"/>
  <c r="Z596"/>
  <c r="AP596"/>
  <c r="Q597"/>
  <c r="AG597"/>
  <c r="AW597"/>
  <c r="X598"/>
  <c r="AN598"/>
  <c r="O599"/>
  <c r="AE599"/>
  <c r="AU599"/>
  <c r="V600"/>
  <c r="AL600"/>
  <c r="L794"/>
  <c r="L591"/>
  <c r="P794"/>
  <c r="P591"/>
  <c r="T794"/>
  <c r="T591"/>
  <c r="X794"/>
  <c r="X591"/>
  <c r="AB794"/>
  <c r="AB591"/>
  <c r="AF794"/>
  <c r="AF591"/>
  <c r="AJ794"/>
  <c r="AJ591"/>
  <c r="AN794"/>
  <c r="AN591"/>
  <c r="AR794"/>
  <c r="AR591"/>
  <c r="AV794"/>
  <c r="AV591"/>
  <c r="O795"/>
  <c r="O592"/>
  <c r="S795"/>
  <c r="S592"/>
  <c r="W795"/>
  <c r="W592"/>
  <c r="AA795"/>
  <c r="AA592"/>
  <c r="AE795"/>
  <c r="AE592"/>
  <c r="AI795"/>
  <c r="AI592"/>
  <c r="AM795"/>
  <c r="AM592"/>
  <c r="AQ795"/>
  <c r="AQ592"/>
  <c r="AU795"/>
  <c r="AU592"/>
  <c r="N796"/>
  <c r="N593"/>
  <c r="R796"/>
  <c r="R593"/>
  <c r="V796"/>
  <c r="V593"/>
  <c r="Z796"/>
  <c r="Z593"/>
  <c r="AD796"/>
  <c r="AD593"/>
  <c r="AH796"/>
  <c r="AH593"/>
  <c r="AL796"/>
  <c r="AL593"/>
  <c r="AP796"/>
  <c r="AP593"/>
  <c r="AT796"/>
  <c r="AT593"/>
  <c r="M797"/>
  <c r="M594"/>
  <c r="Q797"/>
  <c r="Q594"/>
  <c r="U797"/>
  <c r="U594"/>
  <c r="Y797"/>
  <c r="Y594"/>
  <c r="AC797"/>
  <c r="AC594"/>
  <c r="AG797"/>
  <c r="AG594"/>
  <c r="AK797"/>
  <c r="AK594"/>
  <c r="AO797"/>
  <c r="AO594"/>
  <c r="AS797"/>
  <c r="AS594"/>
  <c r="AW797"/>
  <c r="AW594"/>
  <c r="L798"/>
  <c r="L595"/>
  <c r="P798"/>
  <c r="P595"/>
  <c r="T798"/>
  <c r="T595"/>
  <c r="X798"/>
  <c r="X595"/>
  <c r="AB798"/>
  <c r="AB595"/>
  <c r="AF798"/>
  <c r="AF595"/>
  <c r="AJ798"/>
  <c r="AJ595"/>
  <c r="AN798"/>
  <c r="AN595"/>
  <c r="AR798"/>
  <c r="AR595"/>
  <c r="AV798"/>
  <c r="AV595"/>
  <c r="O799"/>
  <c r="O596"/>
  <c r="S799"/>
  <c r="S596"/>
  <c r="W799"/>
  <c r="W596"/>
  <c r="AA799"/>
  <c r="AA596"/>
  <c r="AE799"/>
  <c r="AE596"/>
  <c r="AI799"/>
  <c r="AI596"/>
  <c r="AM799"/>
  <c r="AM596"/>
  <c r="AQ799"/>
  <c r="AQ596"/>
  <c r="AU799"/>
  <c r="AU596"/>
  <c r="N800"/>
  <c r="N597"/>
  <c r="R800"/>
  <c r="R597"/>
  <c r="V800"/>
  <c r="V597"/>
  <c r="Z800"/>
  <c r="Z597"/>
  <c r="AD800"/>
  <c r="AD597"/>
  <c r="AH800"/>
  <c r="AH597"/>
  <c r="AL800"/>
  <c r="AL597"/>
  <c r="AP800"/>
  <c r="AP597"/>
  <c r="AT800"/>
  <c r="AT597"/>
  <c r="M801"/>
  <c r="M598"/>
  <c r="Q801"/>
  <c r="Q598"/>
  <c r="U801"/>
  <c r="U598"/>
  <c r="Y801"/>
  <c r="Y598"/>
  <c r="AC801"/>
  <c r="AC598"/>
  <c r="AG801"/>
  <c r="AG598"/>
  <c r="AK801"/>
  <c r="AK598"/>
  <c r="AO801"/>
  <c r="AO598"/>
  <c r="AS801"/>
  <c r="AS598"/>
  <c r="AW801"/>
  <c r="AW598"/>
  <c r="L802"/>
  <c r="L599"/>
  <c r="P802"/>
  <c r="P599"/>
  <c r="T802"/>
  <c r="T599"/>
  <c r="X802"/>
  <c r="X599"/>
  <c r="AB802"/>
  <c r="AB599"/>
  <c r="AF802"/>
  <c r="AF599"/>
  <c r="AJ802"/>
  <c r="AJ599"/>
  <c r="AN802"/>
  <c r="AN599"/>
  <c r="AR802"/>
  <c r="AR599"/>
  <c r="AV802"/>
  <c r="AV599"/>
  <c r="O803"/>
  <c r="O600"/>
  <c r="S803"/>
  <c r="S600"/>
  <c r="W803"/>
  <c r="W600"/>
  <c r="AA803"/>
  <c r="AA600"/>
  <c r="AE803"/>
  <c r="AE600"/>
  <c r="AI803"/>
  <c r="AI600"/>
  <c r="AM803"/>
  <c r="AM600"/>
  <c r="AQ803"/>
  <c r="AQ600"/>
  <c r="AU803"/>
  <c r="AU600"/>
  <c r="S579"/>
  <c r="AI579"/>
  <c r="AA591"/>
  <c r="AQ591"/>
  <c r="R592"/>
  <c r="AH592"/>
  <c r="Y593"/>
  <c r="AO593"/>
  <c r="P594"/>
  <c r="AF594"/>
  <c r="AV594"/>
  <c r="W595"/>
  <c r="AM595"/>
  <c r="N596"/>
  <c r="AD596"/>
  <c r="AT596"/>
  <c r="U597"/>
  <c r="AK597"/>
  <c r="L598"/>
  <c r="AB598"/>
  <c r="AR598"/>
  <c r="S599"/>
  <c r="AI599"/>
  <c r="Z600"/>
  <c r="AP600"/>
  <c r="CA31" i="86"/>
  <c r="CA34" s="1"/>
  <c r="CI31"/>
  <c r="CI34" s="1"/>
  <c r="S31"/>
  <c r="S34" s="1"/>
  <c r="AA31"/>
  <c r="AA34" s="1"/>
  <c r="AI31"/>
  <c r="AI34" s="1"/>
  <c r="AQ31"/>
  <c r="AQ34" s="1"/>
  <c r="AY31"/>
  <c r="AY34" s="1"/>
  <c r="BG31"/>
  <c r="BG34" s="1"/>
  <c r="BO31"/>
  <c r="BO34" s="1"/>
  <c r="U31"/>
  <c r="U34" s="1"/>
  <c r="AC31"/>
  <c r="AC34" s="1"/>
  <c r="AK31"/>
  <c r="AK34" s="1"/>
  <c r="AS31"/>
  <c r="AS34" s="1"/>
  <c r="BA31"/>
  <c r="BA34" s="1"/>
  <c r="BI31"/>
  <c r="BI34" s="1"/>
  <c r="BQ31"/>
  <c r="BQ34" s="1"/>
  <c r="BY31"/>
  <c r="BY34" s="1"/>
  <c r="CG31"/>
  <c r="CG34" s="1"/>
  <c r="O31"/>
  <c r="W31"/>
  <c r="W34" s="1"/>
  <c r="AE31"/>
  <c r="AE34" s="1"/>
  <c r="AM31"/>
  <c r="AM34" s="1"/>
  <c r="AU31"/>
  <c r="AU34" s="1"/>
  <c r="BC31"/>
  <c r="BC34" s="1"/>
  <c r="BK31"/>
  <c r="BK34" s="1"/>
  <c r="BS31"/>
  <c r="BS34" s="1"/>
  <c r="BW31"/>
  <c r="BW34" s="1"/>
  <c r="CE31"/>
  <c r="CE34" s="1"/>
  <c r="Q31"/>
  <c r="Y31"/>
  <c r="Y34" s="1"/>
  <c r="AG31"/>
  <c r="AG34" s="1"/>
  <c r="AO31"/>
  <c r="AO34" s="1"/>
  <c r="AW31"/>
  <c r="AW34" s="1"/>
  <c r="BE31"/>
  <c r="BE34" s="1"/>
  <c r="BM31"/>
  <c r="BM34" s="1"/>
  <c r="BU31"/>
  <c r="BU34" s="1"/>
  <c r="CC31"/>
  <c r="CC34" s="1"/>
  <c r="CK31"/>
  <c r="CK34" s="1"/>
  <c r="AH23" i="77"/>
  <c r="M11" i="91"/>
  <c r="M18"/>
  <c r="M21"/>
  <c r="M24"/>
  <c r="M27"/>
  <c r="M10"/>
  <c r="M14"/>
  <c r="M17"/>
  <c r="M15"/>
  <c r="D8" i="107"/>
  <c r="D6"/>
  <c r="D20"/>
  <c r="D12"/>
  <c r="D22"/>
  <c r="D16"/>
  <c r="D13"/>
  <c r="D15"/>
  <c r="E43" i="68"/>
  <c r="BE41"/>
  <c r="BE57"/>
  <c r="BK59"/>
  <c r="BK43"/>
  <c r="S48" i="85"/>
  <c r="T43" i="68"/>
  <c r="BL43"/>
  <c r="BD59"/>
  <c r="X46" i="85"/>
  <c r="D11" i="68"/>
  <c r="Y43"/>
  <c r="BA43"/>
  <c r="BI43"/>
  <c r="BF57"/>
  <c r="BP59"/>
  <c r="W64" i="85"/>
  <c r="N7" i="83"/>
  <c r="N389" s="1"/>
  <c r="R7"/>
  <c r="R389" s="1"/>
  <c r="V7"/>
  <c r="Z7"/>
  <c r="Z580" s="1"/>
  <c r="AD7"/>
  <c r="AD389" s="1"/>
  <c r="AH7"/>
  <c r="AH580" s="1"/>
  <c r="AL7"/>
  <c r="AL389" s="1"/>
  <c r="AP7"/>
  <c r="AT7"/>
  <c r="AT580" s="1"/>
  <c r="O11"/>
  <c r="O584" s="1"/>
  <c r="D12"/>
  <c r="D585" s="1"/>
  <c r="E11" i="68"/>
  <c r="AV11"/>
  <c r="BH11"/>
  <c r="R13"/>
  <c r="AD13"/>
  <c r="AP13"/>
  <c r="BB13"/>
  <c r="BN13"/>
  <c r="N41"/>
  <c r="V41"/>
  <c r="Z41"/>
  <c r="AH41"/>
  <c r="AL41"/>
  <c r="AT41"/>
  <c r="AX41"/>
  <c r="BF41"/>
  <c r="BJ41"/>
  <c r="Z43"/>
  <c r="BF43"/>
  <c r="V57"/>
  <c r="AH57"/>
  <c r="P59"/>
  <c r="AF59"/>
  <c r="AK59"/>
  <c r="BL59"/>
  <c r="H16" i="85"/>
  <c r="X16"/>
  <c r="J46"/>
  <c r="P46"/>
  <c r="H62"/>
  <c r="R62"/>
  <c r="D8" i="83"/>
  <c r="D581" s="1"/>
  <c r="AR43" i="68"/>
  <c r="AN59"/>
  <c r="P16" i="85"/>
  <c r="AO43" i="68"/>
  <c r="AW43"/>
  <c r="BM43"/>
  <c r="T59"/>
  <c r="AZ59"/>
  <c r="C14" i="85"/>
  <c r="T46"/>
  <c r="AS11" i="68"/>
  <c r="O13"/>
  <c r="AA13"/>
  <c r="AM13"/>
  <c r="AY13"/>
  <c r="S41"/>
  <c r="W41"/>
  <c r="AE41"/>
  <c r="AI41"/>
  <c r="AM41"/>
  <c r="AQ41"/>
  <c r="AU41"/>
  <c r="BC41"/>
  <c r="BG41"/>
  <c r="BK41"/>
  <c r="BO41"/>
  <c r="S43"/>
  <c r="W43"/>
  <c r="AE43"/>
  <c r="AI43"/>
  <c r="AQ43"/>
  <c r="AU43"/>
  <c r="BC43"/>
  <c r="BG43"/>
  <c r="BO43"/>
  <c r="Q59"/>
  <c r="AB59"/>
  <c r="G62" i="85"/>
  <c r="G46"/>
  <c r="K62"/>
  <c r="K46"/>
  <c r="O62"/>
  <c r="O46"/>
  <c r="S62"/>
  <c r="S46"/>
  <c r="W62"/>
  <c r="W46"/>
  <c r="O16"/>
  <c r="T16"/>
  <c r="L46"/>
  <c r="U7" i="83"/>
  <c r="U580" s="1"/>
  <c r="Y7"/>
  <c r="Y580" s="1"/>
  <c r="AC7"/>
  <c r="AC580" s="1"/>
  <c r="AG7"/>
  <c r="AG580" s="1"/>
  <c r="AK7"/>
  <c r="AK580" s="1"/>
  <c r="AO7"/>
  <c r="AO580" s="1"/>
  <c r="AS7"/>
  <c r="AS389" s="1"/>
  <c r="AW7"/>
  <c r="L16" i="85"/>
  <c r="C32" i="83"/>
  <c r="C414" s="1"/>
  <c r="C36"/>
  <c r="J36" s="1"/>
  <c r="I36" s="1"/>
  <c r="C40"/>
  <c r="C44"/>
  <c r="K44" s="1"/>
  <c r="C48"/>
  <c r="C52"/>
  <c r="J52" s="1"/>
  <c r="I52" s="1"/>
  <c r="J96"/>
  <c r="I96" s="1"/>
  <c r="E19"/>
  <c r="E592" s="1"/>
  <c r="C21"/>
  <c r="C45"/>
  <c r="C53"/>
  <c r="K53" s="1"/>
  <c r="K91"/>
  <c r="C64"/>
  <c r="J64" s="1"/>
  <c r="I64" s="1"/>
  <c r="J93"/>
  <c r="I93" s="1"/>
  <c r="J94"/>
  <c r="I94" s="1"/>
  <c r="J98"/>
  <c r="I98" s="1"/>
  <c r="J102"/>
  <c r="I102" s="1"/>
  <c r="C119"/>
  <c r="C501" s="1"/>
  <c r="C123"/>
  <c r="J123" s="1"/>
  <c r="C127"/>
  <c r="J127" s="1"/>
  <c r="K129"/>
  <c r="C128"/>
  <c r="C510" s="1"/>
  <c r="K130"/>
  <c r="K134"/>
  <c r="M580"/>
  <c r="O580"/>
  <c r="O389"/>
  <c r="P580"/>
  <c r="S580"/>
  <c r="S389"/>
  <c r="W580"/>
  <c r="W389"/>
  <c r="AA580"/>
  <c r="AA389"/>
  <c r="AC389"/>
  <c r="AE580"/>
  <c r="AE389"/>
  <c r="AH389"/>
  <c r="AI580"/>
  <c r="AI389"/>
  <c r="AJ580"/>
  <c r="AM580"/>
  <c r="AM389"/>
  <c r="AQ580"/>
  <c r="AQ389"/>
  <c r="AR580"/>
  <c r="AS580"/>
  <c r="AU580"/>
  <c r="AU389"/>
  <c r="E581"/>
  <c r="E390"/>
  <c r="L581"/>
  <c r="L390"/>
  <c r="M581"/>
  <c r="M390"/>
  <c r="N581"/>
  <c r="N390"/>
  <c r="O581"/>
  <c r="O390"/>
  <c r="P581"/>
  <c r="P390"/>
  <c r="Q581"/>
  <c r="Q390"/>
  <c r="R581"/>
  <c r="R390"/>
  <c r="S581"/>
  <c r="S390"/>
  <c r="T581"/>
  <c r="T390"/>
  <c r="U581"/>
  <c r="U390"/>
  <c r="V581"/>
  <c r="V390"/>
  <c r="W581"/>
  <c r="W390"/>
  <c r="X581"/>
  <c r="X390"/>
  <c r="Y581"/>
  <c r="Y390"/>
  <c r="Z581"/>
  <c r="Z390"/>
  <c r="AA581"/>
  <c r="AA390"/>
  <c r="AB581"/>
  <c r="AB390"/>
  <c r="AC581"/>
  <c r="AC390"/>
  <c r="AD581"/>
  <c r="AD390"/>
  <c r="AE581"/>
  <c r="AE390"/>
  <c r="AF581"/>
  <c r="AF390"/>
  <c r="AG581"/>
  <c r="AG390"/>
  <c r="AH581"/>
  <c r="AH390"/>
  <c r="AI581"/>
  <c r="AI390"/>
  <c r="AJ581"/>
  <c r="AJ390"/>
  <c r="AK581"/>
  <c r="AK390"/>
  <c r="AL581"/>
  <c r="AL390"/>
  <c r="AM581"/>
  <c r="AM390"/>
  <c r="AN581"/>
  <c r="AN390"/>
  <c r="AO581"/>
  <c r="AO390"/>
  <c r="AP581"/>
  <c r="AP390"/>
  <c r="AQ581"/>
  <c r="AQ390"/>
  <c r="AR581"/>
  <c r="AR390"/>
  <c r="AS581"/>
  <c r="AS390"/>
  <c r="AT581"/>
  <c r="AT390"/>
  <c r="AU581"/>
  <c r="AU390"/>
  <c r="AV581"/>
  <c r="AV390"/>
  <c r="AW581"/>
  <c r="AW390"/>
  <c r="D582"/>
  <c r="D391"/>
  <c r="L582"/>
  <c r="L391"/>
  <c r="M582"/>
  <c r="M391"/>
  <c r="N582"/>
  <c r="N391"/>
  <c r="O582"/>
  <c r="O391"/>
  <c r="P582"/>
  <c r="P391"/>
  <c r="Q582"/>
  <c r="Q391"/>
  <c r="R582"/>
  <c r="R391"/>
  <c r="S582"/>
  <c r="S391"/>
  <c r="T582"/>
  <c r="T391"/>
  <c r="U582"/>
  <c r="U391"/>
  <c r="V582"/>
  <c r="V391"/>
  <c r="W582"/>
  <c r="W391"/>
  <c r="X582"/>
  <c r="X391"/>
  <c r="Y582"/>
  <c r="Y391"/>
  <c r="Z582"/>
  <c r="Z391"/>
  <c r="AA582"/>
  <c r="AA391"/>
  <c r="AB582"/>
  <c r="AB391"/>
  <c r="AC582"/>
  <c r="AC391"/>
  <c r="AD582"/>
  <c r="AD391"/>
  <c r="AE582"/>
  <c r="AE391"/>
  <c r="AF582"/>
  <c r="AF391"/>
  <c r="AG582"/>
  <c r="AG391"/>
  <c r="AH582"/>
  <c r="AH391"/>
  <c r="AI582"/>
  <c r="AI391"/>
  <c r="AJ582"/>
  <c r="AJ391"/>
  <c r="AK582"/>
  <c r="AK391"/>
  <c r="AL582"/>
  <c r="AL391"/>
  <c r="AM582"/>
  <c r="AM391"/>
  <c r="AN582"/>
  <c r="AN391"/>
  <c r="AO582"/>
  <c r="AO391"/>
  <c r="AP582"/>
  <c r="AP391"/>
  <c r="AQ582"/>
  <c r="AQ391"/>
  <c r="AR582"/>
  <c r="AR391"/>
  <c r="AS582"/>
  <c r="AS391"/>
  <c r="AT582"/>
  <c r="AT391"/>
  <c r="AU582"/>
  <c r="AU391"/>
  <c r="AV582"/>
  <c r="AV391"/>
  <c r="AW582"/>
  <c r="AW391"/>
  <c r="E583"/>
  <c r="L583"/>
  <c r="L392"/>
  <c r="M583"/>
  <c r="M392"/>
  <c r="N583"/>
  <c r="N392"/>
  <c r="O583"/>
  <c r="O392"/>
  <c r="P583"/>
  <c r="P392"/>
  <c r="Q583"/>
  <c r="Q392"/>
  <c r="R583"/>
  <c r="R392"/>
  <c r="S583"/>
  <c r="S392"/>
  <c r="T583"/>
  <c r="T392"/>
  <c r="U583"/>
  <c r="U392"/>
  <c r="V583"/>
  <c r="V392"/>
  <c r="W583"/>
  <c r="W392"/>
  <c r="X583"/>
  <c r="X392"/>
  <c r="Y583"/>
  <c r="Y392"/>
  <c r="Z583"/>
  <c r="Z392"/>
  <c r="AA583"/>
  <c r="AA392"/>
  <c r="AB583"/>
  <c r="AB392"/>
  <c r="AC583"/>
  <c r="AC392"/>
  <c r="AD583"/>
  <c r="AD392"/>
  <c r="AE583"/>
  <c r="AE392"/>
  <c r="AF583"/>
  <c r="AF392"/>
  <c r="AG583"/>
  <c r="AG392"/>
  <c r="AH583"/>
  <c r="AH392"/>
  <c r="AI583"/>
  <c r="AI392"/>
  <c r="AJ583"/>
  <c r="AJ392"/>
  <c r="AK583"/>
  <c r="AK392"/>
  <c r="AL583"/>
  <c r="AL392"/>
  <c r="AM583"/>
  <c r="AM392"/>
  <c r="AN583"/>
  <c r="AN392"/>
  <c r="AO392"/>
  <c r="AO583"/>
  <c r="AP583"/>
  <c r="AP392"/>
  <c r="AQ583"/>
  <c r="AQ392"/>
  <c r="AR583"/>
  <c r="AR392"/>
  <c r="AS583"/>
  <c r="AS392"/>
  <c r="AT583"/>
  <c r="AT392"/>
  <c r="AU583"/>
  <c r="AU392"/>
  <c r="AV583"/>
  <c r="AV392"/>
  <c r="AW583"/>
  <c r="AW392"/>
  <c r="Q584"/>
  <c r="Q393"/>
  <c r="S393"/>
  <c r="V393"/>
  <c r="W584"/>
  <c r="W393"/>
  <c r="X584"/>
  <c r="X393"/>
  <c r="Z584"/>
  <c r="Z393"/>
  <c r="AA584"/>
  <c r="AA393"/>
  <c r="AB584"/>
  <c r="AB393"/>
  <c r="AC393"/>
  <c r="AD584"/>
  <c r="AD393"/>
  <c r="AE393"/>
  <c r="AF584"/>
  <c r="AF393"/>
  <c r="AI584"/>
  <c r="AI393"/>
  <c r="AJ584"/>
  <c r="AJ393"/>
  <c r="AK584"/>
  <c r="AK393"/>
  <c r="AL584"/>
  <c r="AL393"/>
  <c r="AM584"/>
  <c r="AM393"/>
  <c r="AP393"/>
  <c r="AS393"/>
  <c r="AT584"/>
  <c r="AT393"/>
  <c r="AU584"/>
  <c r="AU393"/>
  <c r="AV584"/>
  <c r="AV393"/>
  <c r="AW584"/>
  <c r="E585"/>
  <c r="E394"/>
  <c r="L585"/>
  <c r="L394"/>
  <c r="M585"/>
  <c r="M394"/>
  <c r="N585"/>
  <c r="N394"/>
  <c r="O585"/>
  <c r="O394"/>
  <c r="P585"/>
  <c r="P394"/>
  <c r="Q585"/>
  <c r="Q394"/>
  <c r="R585"/>
  <c r="R394"/>
  <c r="S585"/>
  <c r="S394"/>
  <c r="T585"/>
  <c r="T394"/>
  <c r="U585"/>
  <c r="U394"/>
  <c r="V585"/>
  <c r="V394"/>
  <c r="W394"/>
  <c r="W585"/>
  <c r="X585"/>
  <c r="X394"/>
  <c r="Y585"/>
  <c r="Y394"/>
  <c r="Z585"/>
  <c r="Z394"/>
  <c r="AA585"/>
  <c r="AA394"/>
  <c r="AB585"/>
  <c r="AB394"/>
  <c r="AC585"/>
  <c r="AC394"/>
  <c r="AD585"/>
  <c r="AD394"/>
  <c r="AE585"/>
  <c r="AE394"/>
  <c r="AF585"/>
  <c r="AF394"/>
  <c r="AG585"/>
  <c r="AG394"/>
  <c r="AH585"/>
  <c r="AH394"/>
  <c r="AI585"/>
  <c r="AI394"/>
  <c r="AJ585"/>
  <c r="AJ394"/>
  <c r="AK585"/>
  <c r="AK394"/>
  <c r="AL585"/>
  <c r="AL394"/>
  <c r="AM585"/>
  <c r="AM394"/>
  <c r="AN585"/>
  <c r="AN394"/>
  <c r="AO585"/>
  <c r="AO394"/>
  <c r="AP585"/>
  <c r="AP394"/>
  <c r="AQ585"/>
  <c r="AQ394"/>
  <c r="AR585"/>
  <c r="AR394"/>
  <c r="AS585"/>
  <c r="AS394"/>
  <c r="AT585"/>
  <c r="AT394"/>
  <c r="AU585"/>
  <c r="AU394"/>
  <c r="AV585"/>
  <c r="AV394"/>
  <c r="AW585"/>
  <c r="AW394"/>
  <c r="D586"/>
  <c r="D395"/>
  <c r="L586"/>
  <c r="L395"/>
  <c r="M586"/>
  <c r="M395"/>
  <c r="N586"/>
  <c r="N395"/>
  <c r="O586"/>
  <c r="O395"/>
  <c r="P586"/>
  <c r="P395"/>
  <c r="Q586"/>
  <c r="Q395"/>
  <c r="R586"/>
  <c r="R395"/>
  <c r="S586"/>
  <c r="S395"/>
  <c r="T586"/>
  <c r="T395"/>
  <c r="U586"/>
  <c r="U395"/>
  <c r="V586"/>
  <c r="V395"/>
  <c r="W586"/>
  <c r="W395"/>
  <c r="X586"/>
  <c r="X395"/>
  <c r="Y586"/>
  <c r="Y395"/>
  <c r="Z586"/>
  <c r="Z395"/>
  <c r="AA586"/>
  <c r="AA395"/>
  <c r="AB586"/>
  <c r="AB395"/>
  <c r="AC586"/>
  <c r="AC395"/>
  <c r="AD586"/>
  <c r="AD395"/>
  <c r="AE586"/>
  <c r="AE395"/>
  <c r="AF586"/>
  <c r="AF395"/>
  <c r="AG586"/>
  <c r="AG395"/>
  <c r="AH586"/>
  <c r="AH395"/>
  <c r="AI586"/>
  <c r="AI395"/>
  <c r="AJ586"/>
  <c r="AJ395"/>
  <c r="AK586"/>
  <c r="AK395"/>
  <c r="AL586"/>
  <c r="AL395"/>
  <c r="AM586"/>
  <c r="AM395"/>
  <c r="AN586"/>
  <c r="AN395"/>
  <c r="AO586"/>
  <c r="AO395"/>
  <c r="AP586"/>
  <c r="AP395"/>
  <c r="AQ586"/>
  <c r="AQ395"/>
  <c r="AR586"/>
  <c r="AR395"/>
  <c r="AS586"/>
  <c r="AS395"/>
  <c r="AT395"/>
  <c r="AT586"/>
  <c r="AU586"/>
  <c r="AU395"/>
  <c r="AV586"/>
  <c r="AV395"/>
  <c r="AW586"/>
  <c r="AW395"/>
  <c r="E587"/>
  <c r="E396"/>
  <c r="L587"/>
  <c r="L396"/>
  <c r="M587"/>
  <c r="M396"/>
  <c r="N587"/>
  <c r="N396"/>
  <c r="O587"/>
  <c r="O396"/>
  <c r="P587"/>
  <c r="P396"/>
  <c r="Q587"/>
  <c r="Q396"/>
  <c r="R587"/>
  <c r="R396"/>
  <c r="S587"/>
  <c r="S396"/>
  <c r="T587"/>
  <c r="T396"/>
  <c r="U587"/>
  <c r="U396"/>
  <c r="V587"/>
  <c r="V396"/>
  <c r="W587"/>
  <c r="W396"/>
  <c r="X587"/>
  <c r="X396"/>
  <c r="Y587"/>
  <c r="Y396"/>
  <c r="Z587"/>
  <c r="Z396"/>
  <c r="AA587"/>
  <c r="AA396"/>
  <c r="AB587"/>
  <c r="AB396"/>
  <c r="AC587"/>
  <c r="AC396"/>
  <c r="AD587"/>
  <c r="AD396"/>
  <c r="AE587"/>
  <c r="AE396"/>
  <c r="AF587"/>
  <c r="AF396"/>
  <c r="AG587"/>
  <c r="AG396"/>
  <c r="AH587"/>
  <c r="AH396"/>
  <c r="AI587"/>
  <c r="AI396"/>
  <c r="AJ587"/>
  <c r="AJ396"/>
  <c r="AK587"/>
  <c r="AK396"/>
  <c r="AL587"/>
  <c r="AL396"/>
  <c r="AM587"/>
  <c r="AM396"/>
  <c r="AN587"/>
  <c r="AN396"/>
  <c r="AO587"/>
  <c r="AO396"/>
  <c r="AP587"/>
  <c r="AP396"/>
  <c r="AQ587"/>
  <c r="AQ396"/>
  <c r="AR587"/>
  <c r="AR396"/>
  <c r="AS587"/>
  <c r="AS396"/>
  <c r="AT587"/>
  <c r="AT396"/>
  <c r="AU587"/>
  <c r="AU396"/>
  <c r="AV587"/>
  <c r="AV396"/>
  <c r="AW587"/>
  <c r="AW396"/>
  <c r="L588"/>
  <c r="L397"/>
  <c r="M588"/>
  <c r="M397"/>
  <c r="N588"/>
  <c r="N397"/>
  <c r="O588"/>
  <c r="O397"/>
  <c r="P588"/>
  <c r="P397"/>
  <c r="Q588"/>
  <c r="Q397"/>
  <c r="R588"/>
  <c r="R397"/>
  <c r="S588"/>
  <c r="S397"/>
  <c r="T588"/>
  <c r="T397"/>
  <c r="U588"/>
  <c r="U397"/>
  <c r="V588"/>
  <c r="V397"/>
  <c r="W588"/>
  <c r="W397"/>
  <c r="X588"/>
  <c r="X397"/>
  <c r="Y588"/>
  <c r="Y397"/>
  <c r="Z588"/>
  <c r="Z397"/>
  <c r="AA588"/>
  <c r="AA397"/>
  <c r="AB588"/>
  <c r="AB397"/>
  <c r="AC588"/>
  <c r="AC397"/>
  <c r="AD588"/>
  <c r="AD397"/>
  <c r="AE588"/>
  <c r="AE397"/>
  <c r="AF588"/>
  <c r="AF397"/>
  <c r="AG588"/>
  <c r="AG397"/>
  <c r="AH588"/>
  <c r="AH397"/>
  <c r="AI588"/>
  <c r="AI397"/>
  <c r="AJ588"/>
  <c r="AJ397"/>
  <c r="AK588"/>
  <c r="AK397"/>
  <c r="AL588"/>
  <c r="AL397"/>
  <c r="AM588"/>
  <c r="AM397"/>
  <c r="AN588"/>
  <c r="AN397"/>
  <c r="AO588"/>
  <c r="AO397"/>
  <c r="AP588"/>
  <c r="AP397"/>
  <c r="AQ588"/>
  <c r="AQ397"/>
  <c r="AR588"/>
  <c r="AR397"/>
  <c r="AS588"/>
  <c r="AS397"/>
  <c r="AT588"/>
  <c r="AT397"/>
  <c r="AU588"/>
  <c r="AU397"/>
  <c r="AV588"/>
  <c r="AV397"/>
  <c r="AW588"/>
  <c r="AW397"/>
  <c r="D589"/>
  <c r="L589"/>
  <c r="L398"/>
  <c r="M589"/>
  <c r="M398"/>
  <c r="N589"/>
  <c r="N398"/>
  <c r="O589"/>
  <c r="O398"/>
  <c r="P589"/>
  <c r="P398"/>
  <c r="Q589"/>
  <c r="Q398"/>
  <c r="R589"/>
  <c r="R398"/>
  <c r="S589"/>
  <c r="S398"/>
  <c r="T589"/>
  <c r="T398"/>
  <c r="U589"/>
  <c r="U398"/>
  <c r="V589"/>
  <c r="V398"/>
  <c r="W589"/>
  <c r="W398"/>
  <c r="X589"/>
  <c r="X398"/>
  <c r="Y589"/>
  <c r="Y398"/>
  <c r="Z589"/>
  <c r="Z398"/>
  <c r="AA589"/>
  <c r="AA398"/>
  <c r="AB589"/>
  <c r="AB398"/>
  <c r="AC589"/>
  <c r="AC398"/>
  <c r="AD589"/>
  <c r="AD398"/>
  <c r="AE589"/>
  <c r="AE398"/>
  <c r="AF589"/>
  <c r="AF398"/>
  <c r="AG589"/>
  <c r="AG398"/>
  <c r="AH589"/>
  <c r="AH398"/>
  <c r="AI589"/>
  <c r="AI398"/>
  <c r="AJ589"/>
  <c r="AJ398"/>
  <c r="AK589"/>
  <c r="AK398"/>
  <c r="AL589"/>
  <c r="AL398"/>
  <c r="AM589"/>
  <c r="AM398"/>
  <c r="AN589"/>
  <c r="AN398"/>
  <c r="AO589"/>
  <c r="AO398"/>
  <c r="AP589"/>
  <c r="AP398"/>
  <c r="AQ589"/>
  <c r="AQ398"/>
  <c r="AR589"/>
  <c r="AR398"/>
  <c r="AS589"/>
  <c r="AS398"/>
  <c r="AT589"/>
  <c r="AT398"/>
  <c r="AU589"/>
  <c r="AU398"/>
  <c r="AV589"/>
  <c r="AV398"/>
  <c r="AW589"/>
  <c r="AW398"/>
  <c r="D399"/>
  <c r="D590"/>
  <c r="E399"/>
  <c r="L590"/>
  <c r="L399"/>
  <c r="M590"/>
  <c r="M399"/>
  <c r="N590"/>
  <c r="N399"/>
  <c r="O590"/>
  <c r="O399"/>
  <c r="P590"/>
  <c r="P399"/>
  <c r="Q590"/>
  <c r="Q399"/>
  <c r="R590"/>
  <c r="R399"/>
  <c r="S590"/>
  <c r="S399"/>
  <c r="T590"/>
  <c r="T399"/>
  <c r="U590"/>
  <c r="U399"/>
  <c r="V590"/>
  <c r="V399"/>
  <c r="W590"/>
  <c r="W399"/>
  <c r="X590"/>
  <c r="X399"/>
  <c r="Y590"/>
  <c r="Y399"/>
  <c r="Z590"/>
  <c r="Z399"/>
  <c r="AA590"/>
  <c r="AA399"/>
  <c r="AB590"/>
  <c r="AB399"/>
  <c r="AC590"/>
  <c r="AC399"/>
  <c r="AD590"/>
  <c r="AD399"/>
  <c r="AE590"/>
  <c r="AE399"/>
  <c r="AF590"/>
  <c r="AF399"/>
  <c r="AG590"/>
  <c r="AG399"/>
  <c r="AH590"/>
  <c r="AH399"/>
  <c r="AI590"/>
  <c r="AI399"/>
  <c r="AJ590"/>
  <c r="AJ399"/>
  <c r="AK590"/>
  <c r="AK399"/>
  <c r="AL590"/>
  <c r="AL399"/>
  <c r="AM590"/>
  <c r="AM399"/>
  <c r="AN590"/>
  <c r="AN399"/>
  <c r="AO590"/>
  <c r="AO399"/>
  <c r="AP590"/>
  <c r="AP399"/>
  <c r="AQ590"/>
  <c r="AQ399"/>
  <c r="AR590"/>
  <c r="AR399"/>
  <c r="AS590"/>
  <c r="AS399"/>
  <c r="AT590"/>
  <c r="AT399"/>
  <c r="AU590"/>
  <c r="AU399"/>
  <c r="AV590"/>
  <c r="AV399"/>
  <c r="AW590"/>
  <c r="AW399"/>
  <c r="L591"/>
  <c r="L400"/>
  <c r="M400"/>
  <c r="N591"/>
  <c r="N400"/>
  <c r="O591"/>
  <c r="O400"/>
  <c r="P591"/>
  <c r="P400"/>
  <c r="Q591"/>
  <c r="Q400"/>
  <c r="R591"/>
  <c r="R400"/>
  <c r="S591"/>
  <c r="S400"/>
  <c r="T591"/>
  <c r="T400"/>
  <c r="U591"/>
  <c r="U400"/>
  <c r="V591"/>
  <c r="V400"/>
  <c r="W591"/>
  <c r="W400"/>
  <c r="X591"/>
  <c r="X400"/>
  <c r="Y591"/>
  <c r="Y400"/>
  <c r="Z591"/>
  <c r="Z400"/>
  <c r="AA591"/>
  <c r="AA400"/>
  <c r="AB400"/>
  <c r="AC400"/>
  <c r="AD591"/>
  <c r="AD400"/>
  <c r="AE591"/>
  <c r="AE400"/>
  <c r="AF591"/>
  <c r="AF400"/>
  <c r="AG400"/>
  <c r="AG591"/>
  <c r="AH591"/>
  <c r="AH400"/>
  <c r="AI591"/>
  <c r="AI400"/>
  <c r="AJ591"/>
  <c r="AJ400"/>
  <c r="AK591"/>
  <c r="AK400"/>
  <c r="AL591"/>
  <c r="AL400"/>
  <c r="AM591"/>
  <c r="AM400"/>
  <c r="AN591"/>
  <c r="AN400"/>
  <c r="AO591"/>
  <c r="AO400"/>
  <c r="AP591"/>
  <c r="AP400"/>
  <c r="AQ591"/>
  <c r="AQ400"/>
  <c r="AR591"/>
  <c r="AR400"/>
  <c r="AS400"/>
  <c r="AT591"/>
  <c r="AT400"/>
  <c r="AU591"/>
  <c r="AU400"/>
  <c r="AV591"/>
  <c r="AV400"/>
  <c r="AW400"/>
  <c r="L592"/>
  <c r="L401"/>
  <c r="M592"/>
  <c r="M401"/>
  <c r="N592"/>
  <c r="N401"/>
  <c r="O592"/>
  <c r="O401"/>
  <c r="P592"/>
  <c r="P401"/>
  <c r="Q592"/>
  <c r="Q401"/>
  <c r="R592"/>
  <c r="R401"/>
  <c r="S592"/>
  <c r="S401"/>
  <c r="T592"/>
  <c r="T401"/>
  <c r="U592"/>
  <c r="U401"/>
  <c r="V592"/>
  <c r="V401"/>
  <c r="W592"/>
  <c r="W401"/>
  <c r="X592"/>
  <c r="X401"/>
  <c r="Y592"/>
  <c r="Y401"/>
  <c r="Z592"/>
  <c r="Z401"/>
  <c r="AA592"/>
  <c r="AA401"/>
  <c r="AB592"/>
  <c r="AB401"/>
  <c r="AC592"/>
  <c r="AC401"/>
  <c r="AD592"/>
  <c r="AD401"/>
  <c r="AE592"/>
  <c r="AE401"/>
  <c r="AF592"/>
  <c r="AF401"/>
  <c r="AG592"/>
  <c r="AG401"/>
  <c r="AH592"/>
  <c r="AH401"/>
  <c r="AI592"/>
  <c r="AI401"/>
  <c r="AJ592"/>
  <c r="AJ401"/>
  <c r="AK592"/>
  <c r="AK401"/>
  <c r="AL592"/>
  <c r="AL401"/>
  <c r="AM592"/>
  <c r="AM401"/>
  <c r="AN592"/>
  <c r="AN401"/>
  <c r="AO592"/>
  <c r="AO401"/>
  <c r="AP592"/>
  <c r="AP401"/>
  <c r="AQ592"/>
  <c r="AQ401"/>
  <c r="AR592"/>
  <c r="AR401"/>
  <c r="AS592"/>
  <c r="AS401"/>
  <c r="AT592"/>
  <c r="AT401"/>
  <c r="AU592"/>
  <c r="AU401"/>
  <c r="AV592"/>
  <c r="AV401"/>
  <c r="AW592"/>
  <c r="AW401"/>
  <c r="D593"/>
  <c r="D402"/>
  <c r="L593"/>
  <c r="L402"/>
  <c r="M593"/>
  <c r="M402"/>
  <c r="N593"/>
  <c r="N402"/>
  <c r="O402"/>
  <c r="O593"/>
  <c r="P593"/>
  <c r="P402"/>
  <c r="Q593"/>
  <c r="Q402"/>
  <c r="R593"/>
  <c r="R402"/>
  <c r="S593"/>
  <c r="S402"/>
  <c r="T593"/>
  <c r="T402"/>
  <c r="U593"/>
  <c r="U402"/>
  <c r="V593"/>
  <c r="V402"/>
  <c r="W593"/>
  <c r="W402"/>
  <c r="X593"/>
  <c r="X402"/>
  <c r="Y593"/>
  <c r="Y402"/>
  <c r="Z593"/>
  <c r="Z402"/>
  <c r="AA593"/>
  <c r="AA402"/>
  <c r="AB593"/>
  <c r="AB402"/>
  <c r="AC593"/>
  <c r="AC402"/>
  <c r="AD593"/>
  <c r="AD402"/>
  <c r="AE593"/>
  <c r="AE402"/>
  <c r="AF593"/>
  <c r="AF402"/>
  <c r="AG593"/>
  <c r="AG402"/>
  <c r="AH593"/>
  <c r="AH402"/>
  <c r="AI593"/>
  <c r="AI402"/>
  <c r="AJ593"/>
  <c r="AJ402"/>
  <c r="AK593"/>
  <c r="AK402"/>
  <c r="AL593"/>
  <c r="AL402"/>
  <c r="AM593"/>
  <c r="AM402"/>
  <c r="AN593"/>
  <c r="AN402"/>
  <c r="AO593"/>
  <c r="AO402"/>
  <c r="AP593"/>
  <c r="AP402"/>
  <c r="AQ593"/>
  <c r="AQ402"/>
  <c r="AR593"/>
  <c r="AR402"/>
  <c r="AS593"/>
  <c r="AS402"/>
  <c r="AT593"/>
  <c r="AT402"/>
  <c r="AU593"/>
  <c r="AU402"/>
  <c r="AV593"/>
  <c r="AV402"/>
  <c r="AW593"/>
  <c r="AW402"/>
  <c r="D594"/>
  <c r="D403"/>
  <c r="E403"/>
  <c r="L594"/>
  <c r="L403"/>
  <c r="M594"/>
  <c r="M403"/>
  <c r="N594"/>
  <c r="N403"/>
  <c r="O594"/>
  <c r="O403"/>
  <c r="P594"/>
  <c r="P403"/>
  <c r="Q594"/>
  <c r="Q403"/>
  <c r="R594"/>
  <c r="R403"/>
  <c r="S594"/>
  <c r="S403"/>
  <c r="T594"/>
  <c r="T403"/>
  <c r="U594"/>
  <c r="U403"/>
  <c r="V594"/>
  <c r="V403"/>
  <c r="W594"/>
  <c r="W403"/>
  <c r="X594"/>
  <c r="X403"/>
  <c r="Y594"/>
  <c r="Y403"/>
  <c r="Z594"/>
  <c r="Z403"/>
  <c r="AA594"/>
  <c r="AA403"/>
  <c r="AB594"/>
  <c r="AB403"/>
  <c r="AC594"/>
  <c r="AC403"/>
  <c r="AD594"/>
  <c r="AD403"/>
  <c r="AE594"/>
  <c r="AE403"/>
  <c r="AF594"/>
  <c r="AF403"/>
  <c r="AG594"/>
  <c r="AG403"/>
  <c r="AH594"/>
  <c r="AH403"/>
  <c r="AI594"/>
  <c r="AI403"/>
  <c r="AJ594"/>
  <c r="AJ403"/>
  <c r="AK594"/>
  <c r="AK403"/>
  <c r="AL594"/>
  <c r="AL403"/>
  <c r="AM594"/>
  <c r="AM403"/>
  <c r="AN594"/>
  <c r="AN403"/>
  <c r="AO594"/>
  <c r="AO403"/>
  <c r="AP594"/>
  <c r="AP403"/>
  <c r="AQ594"/>
  <c r="AQ403"/>
  <c r="AR594"/>
  <c r="AR403"/>
  <c r="AS594"/>
  <c r="AS403"/>
  <c r="AT594"/>
  <c r="AT403"/>
  <c r="AU594"/>
  <c r="AU403"/>
  <c r="AV594"/>
  <c r="AV403"/>
  <c r="AW594"/>
  <c r="AW403"/>
  <c r="D595"/>
  <c r="D404"/>
  <c r="E404"/>
  <c r="L595"/>
  <c r="L404"/>
  <c r="M595"/>
  <c r="M404"/>
  <c r="N595"/>
  <c r="N404"/>
  <c r="O595"/>
  <c r="O404"/>
  <c r="P595"/>
  <c r="P404"/>
  <c r="Q595"/>
  <c r="Q404"/>
  <c r="R595"/>
  <c r="R404"/>
  <c r="S595"/>
  <c r="S404"/>
  <c r="T595"/>
  <c r="T404"/>
  <c r="U595"/>
  <c r="U404"/>
  <c r="V595"/>
  <c r="V404"/>
  <c r="W595"/>
  <c r="W404"/>
  <c r="X595"/>
  <c r="X404"/>
  <c r="Y595"/>
  <c r="Y404"/>
  <c r="Z595"/>
  <c r="Z404"/>
  <c r="AA595"/>
  <c r="AA404"/>
  <c r="AB595"/>
  <c r="AB404"/>
  <c r="AC595"/>
  <c r="AC404"/>
  <c r="AD595"/>
  <c r="AD404"/>
  <c r="AE595"/>
  <c r="AE404"/>
  <c r="AF595"/>
  <c r="AF404"/>
  <c r="AG595"/>
  <c r="AG404"/>
  <c r="AH595"/>
  <c r="AH404"/>
  <c r="AI595"/>
  <c r="AI404"/>
  <c r="AJ595"/>
  <c r="AJ404"/>
  <c r="AK595"/>
  <c r="AK404"/>
  <c r="AL595"/>
  <c r="AL404"/>
  <c r="AM595"/>
  <c r="AM404"/>
  <c r="AN595"/>
  <c r="AN404"/>
  <c r="AO595"/>
  <c r="AO404"/>
  <c r="AP595"/>
  <c r="AP404"/>
  <c r="AQ595"/>
  <c r="AQ404"/>
  <c r="AR595"/>
  <c r="AR404"/>
  <c r="AS595"/>
  <c r="AS404"/>
  <c r="AT595"/>
  <c r="AT404"/>
  <c r="AU595"/>
  <c r="AU404"/>
  <c r="AV595"/>
  <c r="AV404"/>
  <c r="AW595"/>
  <c r="AW404"/>
  <c r="D405"/>
  <c r="E596"/>
  <c r="E405"/>
  <c r="L596"/>
  <c r="L405"/>
  <c r="M596"/>
  <c r="M405"/>
  <c r="N596"/>
  <c r="N405"/>
  <c r="O596"/>
  <c r="O405"/>
  <c r="P596"/>
  <c r="P405"/>
  <c r="Q596"/>
  <c r="Q405"/>
  <c r="R596"/>
  <c r="R405"/>
  <c r="S596"/>
  <c r="S405"/>
  <c r="T405"/>
  <c r="T596"/>
  <c r="U596"/>
  <c r="U405"/>
  <c r="V596"/>
  <c r="V405"/>
  <c r="W596"/>
  <c r="W405"/>
  <c r="X596"/>
  <c r="X405"/>
  <c r="Y596"/>
  <c r="Y405"/>
  <c r="Z596"/>
  <c r="Z405"/>
  <c r="AA596"/>
  <c r="AA405"/>
  <c r="AB596"/>
  <c r="AB405"/>
  <c r="AC596"/>
  <c r="AC405"/>
  <c r="AD596"/>
  <c r="AD405"/>
  <c r="AE596"/>
  <c r="AE405"/>
  <c r="AF596"/>
  <c r="AF405"/>
  <c r="AG596"/>
  <c r="AG405"/>
  <c r="AH596"/>
  <c r="AH405"/>
  <c r="AI596"/>
  <c r="AI405"/>
  <c r="AJ596"/>
  <c r="AJ405"/>
  <c r="AK596"/>
  <c r="AK405"/>
  <c r="AL596"/>
  <c r="AL405"/>
  <c r="AM596"/>
  <c r="AM405"/>
  <c r="AN596"/>
  <c r="AN405"/>
  <c r="AO596"/>
  <c r="AO405"/>
  <c r="AP596"/>
  <c r="AP405"/>
  <c r="AQ596"/>
  <c r="AQ405"/>
  <c r="AR596"/>
  <c r="AR405"/>
  <c r="AS596"/>
  <c r="AS405"/>
  <c r="AT596"/>
  <c r="AT405"/>
  <c r="AU596"/>
  <c r="AU405"/>
  <c r="AV596"/>
  <c r="AV405"/>
  <c r="AW596"/>
  <c r="AW405"/>
  <c r="D597"/>
  <c r="D406"/>
  <c r="L597"/>
  <c r="L406"/>
  <c r="M597"/>
  <c r="M406"/>
  <c r="N597"/>
  <c r="N406"/>
  <c r="O597"/>
  <c r="O406"/>
  <c r="P597"/>
  <c r="P406"/>
  <c r="Q597"/>
  <c r="Q406"/>
  <c r="R597"/>
  <c r="R406"/>
  <c r="S597"/>
  <c r="S406"/>
  <c r="T597"/>
  <c r="T406"/>
  <c r="U597"/>
  <c r="U406"/>
  <c r="V597"/>
  <c r="V406"/>
  <c r="W597"/>
  <c r="W406"/>
  <c r="X597"/>
  <c r="X406"/>
  <c r="Y597"/>
  <c r="Y406"/>
  <c r="Z597"/>
  <c r="Z406"/>
  <c r="AA597"/>
  <c r="AA406"/>
  <c r="AB597"/>
  <c r="AB406"/>
  <c r="AC597"/>
  <c r="AC406"/>
  <c r="AD597"/>
  <c r="AD406"/>
  <c r="AE597"/>
  <c r="AE406"/>
  <c r="AF597"/>
  <c r="AF406"/>
  <c r="AG597"/>
  <c r="AG406"/>
  <c r="AH597"/>
  <c r="AH406"/>
  <c r="AI597"/>
  <c r="AI406"/>
  <c r="AJ597"/>
  <c r="AJ406"/>
  <c r="AK597"/>
  <c r="AK406"/>
  <c r="AL597"/>
  <c r="AL406"/>
  <c r="AM597"/>
  <c r="AM406"/>
  <c r="AN597"/>
  <c r="AN406"/>
  <c r="AO597"/>
  <c r="AO406"/>
  <c r="AP597"/>
  <c r="AP406"/>
  <c r="AQ406"/>
  <c r="AQ597"/>
  <c r="AR597"/>
  <c r="AR406"/>
  <c r="AS597"/>
  <c r="AS406"/>
  <c r="AT597"/>
  <c r="AT406"/>
  <c r="AU597"/>
  <c r="AU406"/>
  <c r="AV597"/>
  <c r="AV406"/>
  <c r="AW597"/>
  <c r="AW406"/>
  <c r="L407"/>
  <c r="M598"/>
  <c r="M407"/>
  <c r="N598"/>
  <c r="N407"/>
  <c r="O598"/>
  <c r="O407"/>
  <c r="Q598"/>
  <c r="Q407"/>
  <c r="R598"/>
  <c r="R407"/>
  <c r="S598"/>
  <c r="S407"/>
  <c r="T407"/>
  <c r="U598"/>
  <c r="U407"/>
  <c r="V598"/>
  <c r="V407"/>
  <c r="W598"/>
  <c r="W407"/>
  <c r="X407"/>
  <c r="Y598"/>
  <c r="Y407"/>
  <c r="Z598"/>
  <c r="Z407"/>
  <c r="AA598"/>
  <c r="AA407"/>
  <c r="AC598"/>
  <c r="AC407"/>
  <c r="AD598"/>
  <c r="AD407"/>
  <c r="AE598"/>
  <c r="AE407"/>
  <c r="AG598"/>
  <c r="AG407"/>
  <c r="AH598"/>
  <c r="AH407"/>
  <c r="AI598"/>
  <c r="AI407"/>
  <c r="AK598"/>
  <c r="AK407"/>
  <c r="AL598"/>
  <c r="AL407"/>
  <c r="AM598"/>
  <c r="AM407"/>
  <c r="AO598"/>
  <c r="AO407"/>
  <c r="AP598"/>
  <c r="AP407"/>
  <c r="AQ598"/>
  <c r="AQ407"/>
  <c r="AR407"/>
  <c r="AS598"/>
  <c r="AS407"/>
  <c r="AT598"/>
  <c r="AT407"/>
  <c r="AU598"/>
  <c r="AU407"/>
  <c r="AW598"/>
  <c r="AW407"/>
  <c r="D408"/>
  <c r="L599"/>
  <c r="L408"/>
  <c r="M599"/>
  <c r="M408"/>
  <c r="N599"/>
  <c r="N408"/>
  <c r="O599"/>
  <c r="O408"/>
  <c r="P599"/>
  <c r="P408"/>
  <c r="Q599"/>
  <c r="Q408"/>
  <c r="R599"/>
  <c r="R408"/>
  <c r="S599"/>
  <c r="S408"/>
  <c r="T599"/>
  <c r="T408"/>
  <c r="U599"/>
  <c r="U408"/>
  <c r="V599"/>
  <c r="V408"/>
  <c r="W599"/>
  <c r="W408"/>
  <c r="X599"/>
  <c r="X408"/>
  <c r="Y408"/>
  <c r="Y599"/>
  <c r="Z599"/>
  <c r="Z408"/>
  <c r="AA599"/>
  <c r="AA408"/>
  <c r="AB599"/>
  <c r="AB408"/>
  <c r="AC599"/>
  <c r="AC408"/>
  <c r="AD599"/>
  <c r="AD408"/>
  <c r="AE599"/>
  <c r="AE408"/>
  <c r="AF599"/>
  <c r="AF408"/>
  <c r="AG599"/>
  <c r="AG408"/>
  <c r="AH599"/>
  <c r="AH408"/>
  <c r="AI599"/>
  <c r="AI408"/>
  <c r="AJ599"/>
  <c r="AJ408"/>
  <c r="AK599"/>
  <c r="AK408"/>
  <c r="AL599"/>
  <c r="AL408"/>
  <c r="AM599"/>
  <c r="AM408"/>
  <c r="AN599"/>
  <c r="AN408"/>
  <c r="AO599"/>
  <c r="AO408"/>
  <c r="AP599"/>
  <c r="AP408"/>
  <c r="AQ599"/>
  <c r="AQ408"/>
  <c r="AR599"/>
  <c r="AR408"/>
  <c r="AS599"/>
  <c r="AS408"/>
  <c r="AT599"/>
  <c r="AT408"/>
  <c r="AU599"/>
  <c r="AU408"/>
  <c r="AV599"/>
  <c r="AV408"/>
  <c r="AW599"/>
  <c r="AW408"/>
  <c r="D600"/>
  <c r="D409"/>
  <c r="E600"/>
  <c r="E409"/>
  <c r="L600"/>
  <c r="L409"/>
  <c r="M600"/>
  <c r="M409"/>
  <c r="N600"/>
  <c r="N409"/>
  <c r="O600"/>
  <c r="O409"/>
  <c r="P600"/>
  <c r="P409"/>
  <c r="Q600"/>
  <c r="Q409"/>
  <c r="R600"/>
  <c r="R409"/>
  <c r="S600"/>
  <c r="S409"/>
  <c r="T600"/>
  <c r="T409"/>
  <c r="U600"/>
  <c r="U409"/>
  <c r="V600"/>
  <c r="V409"/>
  <c r="W600"/>
  <c r="W409"/>
  <c r="X600"/>
  <c r="X409"/>
  <c r="Y600"/>
  <c r="Y409"/>
  <c r="Z600"/>
  <c r="Z409"/>
  <c r="AA600"/>
  <c r="AA409"/>
  <c r="AB600"/>
  <c r="AB409"/>
  <c r="AC600"/>
  <c r="AC409"/>
  <c r="AD600"/>
  <c r="AD409"/>
  <c r="AE600"/>
  <c r="AE409"/>
  <c r="AF600"/>
  <c r="AF409"/>
  <c r="AG600"/>
  <c r="AG409"/>
  <c r="AH600"/>
  <c r="AH409"/>
  <c r="AI600"/>
  <c r="AI409"/>
  <c r="AJ600"/>
  <c r="AJ409"/>
  <c r="AK600"/>
  <c r="AK409"/>
  <c r="AL600"/>
  <c r="AL409"/>
  <c r="AM600"/>
  <c r="AM409"/>
  <c r="AN600"/>
  <c r="AN409"/>
  <c r="AO600"/>
  <c r="AO409"/>
  <c r="AP600"/>
  <c r="AP409"/>
  <c r="AQ600"/>
  <c r="AQ409"/>
  <c r="AR600"/>
  <c r="AR409"/>
  <c r="AS600"/>
  <c r="AS409"/>
  <c r="AT600"/>
  <c r="AT409"/>
  <c r="AU600"/>
  <c r="AU409"/>
  <c r="AV600"/>
  <c r="AV409"/>
  <c r="AW600"/>
  <c r="AW409"/>
  <c r="D410"/>
  <c r="E601"/>
  <c r="E410"/>
  <c r="L601"/>
  <c r="L410"/>
  <c r="M601"/>
  <c r="M410"/>
  <c r="N601"/>
  <c r="N410"/>
  <c r="O601"/>
  <c r="O410"/>
  <c r="P601"/>
  <c r="P410"/>
  <c r="Q601"/>
  <c r="Q410"/>
  <c r="R601"/>
  <c r="R410"/>
  <c r="S601"/>
  <c r="S410"/>
  <c r="T601"/>
  <c r="T410"/>
  <c r="U601"/>
  <c r="U410"/>
  <c r="V601"/>
  <c r="V410"/>
  <c r="W601"/>
  <c r="W410"/>
  <c r="X601"/>
  <c r="X410"/>
  <c r="Y601"/>
  <c r="Y410"/>
  <c r="Z601"/>
  <c r="Z410"/>
  <c r="AA601"/>
  <c r="AA410"/>
  <c r="AB601"/>
  <c r="AB410"/>
  <c r="AC601"/>
  <c r="AC410"/>
  <c r="AD601"/>
  <c r="AD410"/>
  <c r="AE601"/>
  <c r="AE410"/>
  <c r="AF601"/>
  <c r="AF410"/>
  <c r="AG601"/>
  <c r="AG410"/>
  <c r="AH601"/>
  <c r="AH410"/>
  <c r="AI601"/>
  <c r="AI410"/>
  <c r="AJ601"/>
  <c r="AJ410"/>
  <c r="AK601"/>
  <c r="AK410"/>
  <c r="AL601"/>
  <c r="AL410"/>
  <c r="AM601"/>
  <c r="AM410"/>
  <c r="AN601"/>
  <c r="AN410"/>
  <c r="AO601"/>
  <c r="AO410"/>
  <c r="AP601"/>
  <c r="AP410"/>
  <c r="AQ601"/>
  <c r="AQ410"/>
  <c r="AR601"/>
  <c r="AR410"/>
  <c r="AS601"/>
  <c r="AS410"/>
  <c r="AT601"/>
  <c r="AT410"/>
  <c r="AU601"/>
  <c r="AU410"/>
  <c r="AV601"/>
  <c r="AV410"/>
  <c r="AW601"/>
  <c r="AW410"/>
  <c r="D602"/>
  <c r="D411"/>
  <c r="L602"/>
  <c r="L411"/>
  <c r="M602"/>
  <c r="M411"/>
  <c r="N602"/>
  <c r="N411"/>
  <c r="O602"/>
  <c r="O411"/>
  <c r="P602"/>
  <c r="P411"/>
  <c r="Q602"/>
  <c r="Q411"/>
  <c r="R602"/>
  <c r="R411"/>
  <c r="S602"/>
  <c r="S411"/>
  <c r="T602"/>
  <c r="T411"/>
  <c r="U602"/>
  <c r="U411"/>
  <c r="V602"/>
  <c r="V411"/>
  <c r="W602"/>
  <c r="W411"/>
  <c r="X602"/>
  <c r="X411"/>
  <c r="Y602"/>
  <c r="Y411"/>
  <c r="Z602"/>
  <c r="Z411"/>
  <c r="AA602"/>
  <c r="AA411"/>
  <c r="AB602"/>
  <c r="AB411"/>
  <c r="AC602"/>
  <c r="AC411"/>
  <c r="AD411"/>
  <c r="AD602"/>
  <c r="AE602"/>
  <c r="AE411"/>
  <c r="AF602"/>
  <c r="AF411"/>
  <c r="AG602"/>
  <c r="AG411"/>
  <c r="AH602"/>
  <c r="AH411"/>
  <c r="AI602"/>
  <c r="AI411"/>
  <c r="AJ602"/>
  <c r="AJ411"/>
  <c r="AK602"/>
  <c r="AK411"/>
  <c r="AL602"/>
  <c r="AL411"/>
  <c r="AM602"/>
  <c r="AM411"/>
  <c r="AN602"/>
  <c r="AN411"/>
  <c r="AO602"/>
  <c r="AO411"/>
  <c r="AP602"/>
  <c r="AP411"/>
  <c r="AQ602"/>
  <c r="AQ411"/>
  <c r="AR602"/>
  <c r="AR411"/>
  <c r="AS602"/>
  <c r="AS411"/>
  <c r="AT602"/>
  <c r="AT411"/>
  <c r="AU602"/>
  <c r="AU411"/>
  <c r="AV602"/>
  <c r="AV411"/>
  <c r="AW602"/>
  <c r="AW411"/>
  <c r="D603"/>
  <c r="D412"/>
  <c r="E603"/>
  <c r="L603"/>
  <c r="L412"/>
  <c r="M603"/>
  <c r="M412"/>
  <c r="N603"/>
  <c r="N412"/>
  <c r="O603"/>
  <c r="O412"/>
  <c r="P603"/>
  <c r="P412"/>
  <c r="Q603"/>
  <c r="Q412"/>
  <c r="R603"/>
  <c r="R412"/>
  <c r="S603"/>
  <c r="S412"/>
  <c r="T603"/>
  <c r="T412"/>
  <c r="U603"/>
  <c r="U412"/>
  <c r="V603"/>
  <c r="V412"/>
  <c r="W603"/>
  <c r="W412"/>
  <c r="X603"/>
  <c r="X412"/>
  <c r="Y603"/>
  <c r="Y412"/>
  <c r="Z603"/>
  <c r="Z412"/>
  <c r="AA603"/>
  <c r="AA412"/>
  <c r="AB603"/>
  <c r="AB412"/>
  <c r="AC603"/>
  <c r="AC412"/>
  <c r="AD603"/>
  <c r="AD412"/>
  <c r="AE603"/>
  <c r="AE412"/>
  <c r="AF603"/>
  <c r="AF412"/>
  <c r="AG603"/>
  <c r="AG412"/>
  <c r="AH603"/>
  <c r="AH412"/>
  <c r="AI603"/>
  <c r="AI412"/>
  <c r="AJ603"/>
  <c r="AJ412"/>
  <c r="AK603"/>
  <c r="AK412"/>
  <c r="AL603"/>
  <c r="AL412"/>
  <c r="AM603"/>
  <c r="AM412"/>
  <c r="AN603"/>
  <c r="AN412"/>
  <c r="AO603"/>
  <c r="AO412"/>
  <c r="AP603"/>
  <c r="AP412"/>
  <c r="AQ603"/>
  <c r="AQ412"/>
  <c r="AR603"/>
  <c r="AR412"/>
  <c r="AS603"/>
  <c r="AS412"/>
  <c r="AT603"/>
  <c r="AT412"/>
  <c r="AU603"/>
  <c r="AU412"/>
  <c r="AV603"/>
  <c r="AV412"/>
  <c r="AW603"/>
  <c r="AW412"/>
  <c r="L413"/>
  <c r="L604"/>
  <c r="P604"/>
  <c r="P413"/>
  <c r="Q413"/>
  <c r="R604"/>
  <c r="R413"/>
  <c r="S604"/>
  <c r="S413"/>
  <c r="T604"/>
  <c r="T413"/>
  <c r="V604"/>
  <c r="V413"/>
  <c r="W604"/>
  <c r="W413"/>
  <c r="X604"/>
  <c r="X413"/>
  <c r="Y604"/>
  <c r="Y413"/>
  <c r="Z604"/>
  <c r="Z413"/>
  <c r="AA604"/>
  <c r="AA413"/>
  <c r="AB604"/>
  <c r="AB413"/>
  <c r="AD604"/>
  <c r="AD413"/>
  <c r="AE604"/>
  <c r="AE413"/>
  <c r="AF604"/>
  <c r="AF413"/>
  <c r="AG604"/>
  <c r="AH604"/>
  <c r="AH413"/>
  <c r="AI604"/>
  <c r="AI413"/>
  <c r="AJ604"/>
  <c r="AJ413"/>
  <c r="AL604"/>
  <c r="AL413"/>
  <c r="AM604"/>
  <c r="AM413"/>
  <c r="AN604"/>
  <c r="AN413"/>
  <c r="AP604"/>
  <c r="AP413"/>
  <c r="AQ604"/>
  <c r="AQ413"/>
  <c r="AR604"/>
  <c r="AR413"/>
  <c r="AT604"/>
  <c r="AT413"/>
  <c r="AU604"/>
  <c r="AU413"/>
  <c r="AV604"/>
  <c r="AV413"/>
  <c r="D605"/>
  <c r="D414"/>
  <c r="E605"/>
  <c r="E414"/>
  <c r="L605"/>
  <c r="L414"/>
  <c r="M605"/>
  <c r="M414"/>
  <c r="N605"/>
  <c r="N414"/>
  <c r="O605"/>
  <c r="O414"/>
  <c r="P605"/>
  <c r="P414"/>
  <c r="Q605"/>
  <c r="Q414"/>
  <c r="R605"/>
  <c r="R414"/>
  <c r="S605"/>
  <c r="S414"/>
  <c r="T605"/>
  <c r="T414"/>
  <c r="U605"/>
  <c r="U414"/>
  <c r="V605"/>
  <c r="V414"/>
  <c r="W605"/>
  <c r="W414"/>
  <c r="X605"/>
  <c r="X414"/>
  <c r="Y605"/>
  <c r="Y414"/>
  <c r="Z605"/>
  <c r="Z414"/>
  <c r="AA605"/>
  <c r="AA414"/>
  <c r="AB605"/>
  <c r="AB414"/>
  <c r="AC605"/>
  <c r="AC414"/>
  <c r="AD605"/>
  <c r="AD414"/>
  <c r="AE605"/>
  <c r="AE414"/>
  <c r="AF605"/>
  <c r="AF414"/>
  <c r="AG605"/>
  <c r="AG414"/>
  <c r="AH605"/>
  <c r="AH414"/>
  <c r="AI414"/>
  <c r="AI605"/>
  <c r="AJ605"/>
  <c r="AJ414"/>
  <c r="AK605"/>
  <c r="AK414"/>
  <c r="AL605"/>
  <c r="AL414"/>
  <c r="AM605"/>
  <c r="AM414"/>
  <c r="AN605"/>
  <c r="AN414"/>
  <c r="AO605"/>
  <c r="AO414"/>
  <c r="AP605"/>
  <c r="AP414"/>
  <c r="AQ605"/>
  <c r="AQ414"/>
  <c r="AR605"/>
  <c r="AR414"/>
  <c r="AS605"/>
  <c r="AS414"/>
  <c r="AT605"/>
  <c r="AT414"/>
  <c r="AU605"/>
  <c r="AU414"/>
  <c r="AV605"/>
  <c r="AV414"/>
  <c r="AW605"/>
  <c r="AW414"/>
  <c r="D606"/>
  <c r="D415"/>
  <c r="L606"/>
  <c r="L415"/>
  <c r="M606"/>
  <c r="M415"/>
  <c r="N606"/>
  <c r="N415"/>
  <c r="O606"/>
  <c r="O415"/>
  <c r="P606"/>
  <c r="P415"/>
  <c r="Q606"/>
  <c r="Q415"/>
  <c r="R606"/>
  <c r="R415"/>
  <c r="S606"/>
  <c r="S415"/>
  <c r="T606"/>
  <c r="T415"/>
  <c r="U606"/>
  <c r="U415"/>
  <c r="V606"/>
  <c r="V415"/>
  <c r="W606"/>
  <c r="W415"/>
  <c r="X606"/>
  <c r="X415"/>
  <c r="Y606"/>
  <c r="Y415"/>
  <c r="Z606"/>
  <c r="Z415"/>
  <c r="AA606"/>
  <c r="AA415"/>
  <c r="AB606"/>
  <c r="AB415"/>
  <c r="AC606"/>
  <c r="AC415"/>
  <c r="AD606"/>
  <c r="AD415"/>
  <c r="AE606"/>
  <c r="AE415"/>
  <c r="AF606"/>
  <c r="AF415"/>
  <c r="AG606"/>
  <c r="AG415"/>
  <c r="AH606"/>
  <c r="AH415"/>
  <c r="AI606"/>
  <c r="AI415"/>
  <c r="AJ606"/>
  <c r="AJ415"/>
  <c r="AK606"/>
  <c r="AK415"/>
  <c r="AL606"/>
  <c r="AL415"/>
  <c r="AM606"/>
  <c r="AM415"/>
  <c r="AN606"/>
  <c r="AN415"/>
  <c r="AO606"/>
  <c r="AO415"/>
  <c r="AP606"/>
  <c r="AP415"/>
  <c r="AQ606"/>
  <c r="AQ415"/>
  <c r="AR606"/>
  <c r="AR415"/>
  <c r="AS606"/>
  <c r="AS415"/>
  <c r="AT606"/>
  <c r="AT415"/>
  <c r="AU606"/>
  <c r="AU415"/>
  <c r="AV606"/>
  <c r="AV415"/>
  <c r="AW606"/>
  <c r="AW415"/>
  <c r="D607"/>
  <c r="D416"/>
  <c r="E607"/>
  <c r="E416"/>
  <c r="L607"/>
  <c r="L416"/>
  <c r="M607"/>
  <c r="M416"/>
  <c r="N607"/>
  <c r="N416"/>
  <c r="O607"/>
  <c r="O416"/>
  <c r="P607"/>
  <c r="P416"/>
  <c r="Q607"/>
  <c r="Q416"/>
  <c r="R607"/>
  <c r="R416"/>
  <c r="S607"/>
  <c r="S416"/>
  <c r="T607"/>
  <c r="T416"/>
  <c r="U607"/>
  <c r="U416"/>
  <c r="V607"/>
  <c r="V416"/>
  <c r="W607"/>
  <c r="W416"/>
  <c r="X607"/>
  <c r="X416"/>
  <c r="Y607"/>
  <c r="Y416"/>
  <c r="Z607"/>
  <c r="Z416"/>
  <c r="AA607"/>
  <c r="AA416"/>
  <c r="AB607"/>
  <c r="AB416"/>
  <c r="AC607"/>
  <c r="AC416"/>
  <c r="AD607"/>
  <c r="AD416"/>
  <c r="AE607"/>
  <c r="AE416"/>
  <c r="AF607"/>
  <c r="AF416"/>
  <c r="AG607"/>
  <c r="AG416"/>
  <c r="AH607"/>
  <c r="AH416"/>
  <c r="AI607"/>
  <c r="AI416"/>
  <c r="AJ607"/>
  <c r="AJ416"/>
  <c r="AK607"/>
  <c r="AK416"/>
  <c r="AL607"/>
  <c r="AL416"/>
  <c r="AM607"/>
  <c r="AM416"/>
  <c r="AN607"/>
  <c r="AN416"/>
  <c r="AO607"/>
  <c r="AO416"/>
  <c r="AP607"/>
  <c r="AP416"/>
  <c r="AQ607"/>
  <c r="AQ416"/>
  <c r="AR607"/>
  <c r="AR416"/>
  <c r="AS607"/>
  <c r="AS416"/>
  <c r="AT607"/>
  <c r="AT416"/>
  <c r="AU607"/>
  <c r="AU416"/>
  <c r="AV607"/>
  <c r="AV416"/>
  <c r="AW607"/>
  <c r="AW416"/>
  <c r="D608"/>
  <c r="D417"/>
  <c r="E417"/>
  <c r="L608"/>
  <c r="L417"/>
  <c r="M608"/>
  <c r="M417"/>
  <c r="N608"/>
  <c r="N417"/>
  <c r="O608"/>
  <c r="O417"/>
  <c r="P608"/>
  <c r="P417"/>
  <c r="Q608"/>
  <c r="Q417"/>
  <c r="R608"/>
  <c r="R417"/>
  <c r="S608"/>
  <c r="S417"/>
  <c r="T608"/>
  <c r="T417"/>
  <c r="U608"/>
  <c r="U417"/>
  <c r="V608"/>
  <c r="V417"/>
  <c r="W608"/>
  <c r="W417"/>
  <c r="X608"/>
  <c r="X417"/>
  <c r="Y608"/>
  <c r="Y417"/>
  <c r="Z608"/>
  <c r="Z417"/>
  <c r="AA608"/>
  <c r="AA417"/>
  <c r="AB608"/>
  <c r="AB417"/>
  <c r="AC608"/>
  <c r="AC417"/>
  <c r="AD608"/>
  <c r="AD417"/>
  <c r="AE608"/>
  <c r="AE417"/>
  <c r="AF608"/>
  <c r="AF417"/>
  <c r="AG608"/>
  <c r="AG417"/>
  <c r="AH608"/>
  <c r="AH417"/>
  <c r="AI608"/>
  <c r="AI417"/>
  <c r="AJ608"/>
  <c r="AJ417"/>
  <c r="AK608"/>
  <c r="AK417"/>
  <c r="AL608"/>
  <c r="AL417"/>
  <c r="AM608"/>
  <c r="AM417"/>
  <c r="AN417"/>
  <c r="AN608"/>
  <c r="AO608"/>
  <c r="AO417"/>
  <c r="AP608"/>
  <c r="AP417"/>
  <c r="AQ608"/>
  <c r="AQ417"/>
  <c r="AR608"/>
  <c r="AR417"/>
  <c r="AS608"/>
  <c r="AS417"/>
  <c r="AT608"/>
  <c r="AT417"/>
  <c r="AU608"/>
  <c r="AU417"/>
  <c r="AV608"/>
  <c r="AV417"/>
  <c r="AW608"/>
  <c r="AW417"/>
  <c r="D609"/>
  <c r="D418"/>
  <c r="E609"/>
  <c r="E418"/>
  <c r="L609"/>
  <c r="L418"/>
  <c r="M609"/>
  <c r="M418"/>
  <c r="N609"/>
  <c r="N418"/>
  <c r="O609"/>
  <c r="O418"/>
  <c r="P609"/>
  <c r="P418"/>
  <c r="Q609"/>
  <c r="Q418"/>
  <c r="R609"/>
  <c r="R418"/>
  <c r="S609"/>
  <c r="S418"/>
  <c r="T609"/>
  <c r="T418"/>
  <c r="U609"/>
  <c r="U418"/>
  <c r="V609"/>
  <c r="V418"/>
  <c r="W609"/>
  <c r="W418"/>
  <c r="X609"/>
  <c r="X418"/>
  <c r="Y609"/>
  <c r="Y418"/>
  <c r="Z609"/>
  <c r="Z418"/>
  <c r="AA609"/>
  <c r="AA418"/>
  <c r="AB609"/>
  <c r="AB418"/>
  <c r="AC609"/>
  <c r="AC418"/>
  <c r="AD609"/>
  <c r="AD418"/>
  <c r="AE609"/>
  <c r="AE418"/>
  <c r="AF609"/>
  <c r="AF418"/>
  <c r="AG609"/>
  <c r="AG418"/>
  <c r="AH609"/>
  <c r="AH418"/>
  <c r="AI609"/>
  <c r="AI418"/>
  <c r="AJ609"/>
  <c r="AJ418"/>
  <c r="AK609"/>
  <c r="AK418"/>
  <c r="AL609"/>
  <c r="AL418"/>
  <c r="AM609"/>
  <c r="AM418"/>
  <c r="AN609"/>
  <c r="AN418"/>
  <c r="AO609"/>
  <c r="AO418"/>
  <c r="AP609"/>
  <c r="AP418"/>
  <c r="AQ609"/>
  <c r="AQ418"/>
  <c r="AR609"/>
  <c r="AR418"/>
  <c r="AS609"/>
  <c r="AS418"/>
  <c r="AT609"/>
  <c r="AT418"/>
  <c r="AU609"/>
  <c r="AU418"/>
  <c r="AV609"/>
  <c r="AV418"/>
  <c r="AW609"/>
  <c r="AW418"/>
  <c r="D610"/>
  <c r="L610"/>
  <c r="L419"/>
  <c r="M610"/>
  <c r="M419"/>
  <c r="N610"/>
  <c r="N419"/>
  <c r="O610"/>
  <c r="O419"/>
  <c r="P610"/>
  <c r="P419"/>
  <c r="Q610"/>
  <c r="Q419"/>
  <c r="R610"/>
  <c r="R419"/>
  <c r="S610"/>
  <c r="S419"/>
  <c r="T610"/>
  <c r="T419"/>
  <c r="U610"/>
  <c r="U419"/>
  <c r="V610"/>
  <c r="V419"/>
  <c r="W610"/>
  <c r="W419"/>
  <c r="X610"/>
  <c r="X419"/>
  <c r="Y610"/>
  <c r="Y419"/>
  <c r="Z610"/>
  <c r="Z419"/>
  <c r="AA610"/>
  <c r="AA419"/>
  <c r="AB610"/>
  <c r="AB419"/>
  <c r="AC610"/>
  <c r="AC419"/>
  <c r="AD610"/>
  <c r="AD419"/>
  <c r="AE610"/>
  <c r="AE419"/>
  <c r="AF610"/>
  <c r="AF419"/>
  <c r="AG610"/>
  <c r="AG419"/>
  <c r="AH610"/>
  <c r="AH419"/>
  <c r="AI610"/>
  <c r="AI419"/>
  <c r="AJ610"/>
  <c r="AJ419"/>
  <c r="AK610"/>
  <c r="AK419"/>
  <c r="AL610"/>
  <c r="AL419"/>
  <c r="AM610"/>
  <c r="AM419"/>
  <c r="AN610"/>
  <c r="AN419"/>
  <c r="AO610"/>
  <c r="AO419"/>
  <c r="AP610"/>
  <c r="AP419"/>
  <c r="AQ610"/>
  <c r="AQ419"/>
  <c r="AR610"/>
  <c r="AR419"/>
  <c r="AS610"/>
  <c r="AS419"/>
  <c r="AT610"/>
  <c r="AT419"/>
  <c r="AU610"/>
  <c r="AU419"/>
  <c r="AV610"/>
  <c r="AV419"/>
  <c r="AW610"/>
  <c r="AW419"/>
  <c r="D611"/>
  <c r="D420"/>
  <c r="L611"/>
  <c r="L420"/>
  <c r="M611"/>
  <c r="M420"/>
  <c r="N611"/>
  <c r="N420"/>
  <c r="O611"/>
  <c r="O420"/>
  <c r="P611"/>
  <c r="P420"/>
  <c r="Q611"/>
  <c r="Q420"/>
  <c r="R611"/>
  <c r="R420"/>
  <c r="S611"/>
  <c r="S420"/>
  <c r="T611"/>
  <c r="T420"/>
  <c r="U611"/>
  <c r="U420"/>
  <c r="V611"/>
  <c r="V420"/>
  <c r="W611"/>
  <c r="W420"/>
  <c r="X611"/>
  <c r="X420"/>
  <c r="Y611"/>
  <c r="Y420"/>
  <c r="Z611"/>
  <c r="Z420"/>
  <c r="AA611"/>
  <c r="AA420"/>
  <c r="AB611"/>
  <c r="AB420"/>
  <c r="AC611"/>
  <c r="AC420"/>
  <c r="AD611"/>
  <c r="AD420"/>
  <c r="AE611"/>
  <c r="AE420"/>
  <c r="AF611"/>
  <c r="AF420"/>
  <c r="AG611"/>
  <c r="AG420"/>
  <c r="AH611"/>
  <c r="AH420"/>
  <c r="AI611"/>
  <c r="AI420"/>
  <c r="AJ611"/>
  <c r="AJ420"/>
  <c r="AK611"/>
  <c r="AK420"/>
  <c r="AL611"/>
  <c r="AL420"/>
  <c r="AM611"/>
  <c r="AM420"/>
  <c r="AN611"/>
  <c r="AN420"/>
  <c r="AO611"/>
  <c r="AO420"/>
  <c r="AP611"/>
  <c r="AP420"/>
  <c r="AQ611"/>
  <c r="AQ420"/>
  <c r="AR611"/>
  <c r="AR420"/>
  <c r="AS611"/>
  <c r="AS420"/>
  <c r="AT611"/>
  <c r="AT420"/>
  <c r="AU611"/>
  <c r="AU420"/>
  <c r="AV611"/>
  <c r="AV420"/>
  <c r="AW611"/>
  <c r="AW420"/>
  <c r="L612"/>
  <c r="L421"/>
  <c r="M421"/>
  <c r="O612"/>
  <c r="O421"/>
  <c r="P612"/>
  <c r="P421"/>
  <c r="Q612"/>
  <c r="Q421"/>
  <c r="R612"/>
  <c r="R421"/>
  <c r="S612"/>
  <c r="S421"/>
  <c r="T612"/>
  <c r="T421"/>
  <c r="U612"/>
  <c r="U421"/>
  <c r="V612"/>
  <c r="V421"/>
  <c r="W612"/>
  <c r="W421"/>
  <c r="X612"/>
  <c r="X421"/>
  <c r="Y612"/>
  <c r="Y421"/>
  <c r="Z612"/>
  <c r="Z421"/>
  <c r="AA612"/>
  <c r="AA421"/>
  <c r="AB612"/>
  <c r="AB421"/>
  <c r="AC612"/>
  <c r="AC421"/>
  <c r="AD612"/>
  <c r="AD421"/>
  <c r="AE612"/>
  <c r="AE421"/>
  <c r="AF612"/>
  <c r="AF421"/>
  <c r="AG612"/>
  <c r="AG421"/>
  <c r="AH612"/>
  <c r="AH421"/>
  <c r="AI612"/>
  <c r="AI421"/>
  <c r="AJ612"/>
  <c r="AJ421"/>
  <c r="AK612"/>
  <c r="AK421"/>
  <c r="AL612"/>
  <c r="AL421"/>
  <c r="AM612"/>
  <c r="AM421"/>
  <c r="AN612"/>
  <c r="AN421"/>
  <c r="AO612"/>
  <c r="AO421"/>
  <c r="AP612"/>
  <c r="AP421"/>
  <c r="AQ612"/>
  <c r="AQ421"/>
  <c r="AR612"/>
  <c r="AR421"/>
  <c r="AS612"/>
  <c r="AS421"/>
  <c r="AT612"/>
  <c r="AT421"/>
  <c r="AU612"/>
  <c r="AU421"/>
  <c r="AV612"/>
  <c r="AV421"/>
  <c r="AW612"/>
  <c r="AW421"/>
  <c r="D422"/>
  <c r="E613"/>
  <c r="E422"/>
  <c r="L613"/>
  <c r="L422"/>
  <c r="M613"/>
  <c r="M422"/>
  <c r="N613"/>
  <c r="N422"/>
  <c r="O613"/>
  <c r="O422"/>
  <c r="P613"/>
  <c r="P422"/>
  <c r="Q613"/>
  <c r="Q422"/>
  <c r="R613"/>
  <c r="R422"/>
  <c r="S613"/>
  <c r="S422"/>
  <c r="T613"/>
  <c r="T422"/>
  <c r="U613"/>
  <c r="U422"/>
  <c r="V613"/>
  <c r="V422"/>
  <c r="W613"/>
  <c r="W422"/>
  <c r="X613"/>
  <c r="X422"/>
  <c r="Y613"/>
  <c r="Y422"/>
  <c r="Z613"/>
  <c r="Z422"/>
  <c r="AA613"/>
  <c r="AA422"/>
  <c r="AB613"/>
  <c r="AB422"/>
  <c r="AC613"/>
  <c r="AC422"/>
  <c r="AD613"/>
  <c r="AD422"/>
  <c r="AE613"/>
  <c r="AE422"/>
  <c r="AF613"/>
  <c r="AF422"/>
  <c r="AG613"/>
  <c r="AG422"/>
  <c r="AH613"/>
  <c r="AH422"/>
  <c r="AI613"/>
  <c r="AI422"/>
  <c r="AJ613"/>
  <c r="AJ422"/>
  <c r="AK613"/>
  <c r="AK422"/>
  <c r="AL613"/>
  <c r="AL422"/>
  <c r="AM613"/>
  <c r="AM422"/>
  <c r="AN613"/>
  <c r="AN422"/>
  <c r="AO613"/>
  <c r="AO422"/>
  <c r="AP613"/>
  <c r="AP422"/>
  <c r="AQ613"/>
  <c r="AQ422"/>
  <c r="AR613"/>
  <c r="AR422"/>
  <c r="AS613"/>
  <c r="AS422"/>
  <c r="AT613"/>
  <c r="AT422"/>
  <c r="AU613"/>
  <c r="AU422"/>
  <c r="AV613"/>
  <c r="AV422"/>
  <c r="AW613"/>
  <c r="AW422"/>
  <c r="D614"/>
  <c r="E614"/>
  <c r="E423"/>
  <c r="L423"/>
  <c r="L614"/>
  <c r="M614"/>
  <c r="M423"/>
  <c r="N614"/>
  <c r="N423"/>
  <c r="O614"/>
  <c r="O423"/>
  <c r="P614"/>
  <c r="P423"/>
  <c r="Q614"/>
  <c r="Q423"/>
  <c r="R614"/>
  <c r="R423"/>
  <c r="S614"/>
  <c r="S423"/>
  <c r="T614"/>
  <c r="T423"/>
  <c r="U614"/>
  <c r="U423"/>
  <c r="V614"/>
  <c r="V423"/>
  <c r="W614"/>
  <c r="W423"/>
  <c r="X614"/>
  <c r="X423"/>
  <c r="Y614"/>
  <c r="Y423"/>
  <c r="Z614"/>
  <c r="Z423"/>
  <c r="AA614"/>
  <c r="AA423"/>
  <c r="AB614"/>
  <c r="AB423"/>
  <c r="AC614"/>
  <c r="AC423"/>
  <c r="AD614"/>
  <c r="AD423"/>
  <c r="AE614"/>
  <c r="AE423"/>
  <c r="AF614"/>
  <c r="AF423"/>
  <c r="AG614"/>
  <c r="AG423"/>
  <c r="AH614"/>
  <c r="AH423"/>
  <c r="AI614"/>
  <c r="AI423"/>
  <c r="AJ614"/>
  <c r="AJ423"/>
  <c r="AK614"/>
  <c r="AK423"/>
  <c r="AL614"/>
  <c r="AL423"/>
  <c r="AM614"/>
  <c r="AM423"/>
  <c r="AN614"/>
  <c r="AN423"/>
  <c r="AO614"/>
  <c r="AO423"/>
  <c r="AP614"/>
  <c r="AP423"/>
  <c r="AQ614"/>
  <c r="AQ423"/>
  <c r="AR614"/>
  <c r="AR423"/>
  <c r="AS614"/>
  <c r="AS423"/>
  <c r="AT614"/>
  <c r="AT423"/>
  <c r="AU614"/>
  <c r="AU423"/>
  <c r="AV614"/>
  <c r="AV423"/>
  <c r="AW614"/>
  <c r="AW423"/>
  <c r="D615"/>
  <c r="D424"/>
  <c r="E615"/>
  <c r="E424"/>
  <c r="L615"/>
  <c r="L424"/>
  <c r="M615"/>
  <c r="M424"/>
  <c r="N615"/>
  <c r="N424"/>
  <c r="O615"/>
  <c r="O424"/>
  <c r="P615"/>
  <c r="P424"/>
  <c r="Q615"/>
  <c r="Q424"/>
  <c r="R615"/>
  <c r="R424"/>
  <c r="S615"/>
  <c r="S424"/>
  <c r="T615"/>
  <c r="T424"/>
  <c r="U615"/>
  <c r="U424"/>
  <c r="V615"/>
  <c r="V424"/>
  <c r="W615"/>
  <c r="W424"/>
  <c r="X615"/>
  <c r="X424"/>
  <c r="Y615"/>
  <c r="Y424"/>
  <c r="Z615"/>
  <c r="Z424"/>
  <c r="AA615"/>
  <c r="AA424"/>
  <c r="AB615"/>
  <c r="AB424"/>
  <c r="AC615"/>
  <c r="AC424"/>
  <c r="AD615"/>
  <c r="AD424"/>
  <c r="AE615"/>
  <c r="AE424"/>
  <c r="AF615"/>
  <c r="AF424"/>
  <c r="AG615"/>
  <c r="AG424"/>
  <c r="AH615"/>
  <c r="AH424"/>
  <c r="AI424"/>
  <c r="AI615"/>
  <c r="AJ615"/>
  <c r="AJ424"/>
  <c r="AK615"/>
  <c r="AK424"/>
  <c r="AL615"/>
  <c r="AL424"/>
  <c r="AM615"/>
  <c r="AM424"/>
  <c r="AN615"/>
  <c r="AN424"/>
  <c r="AO615"/>
  <c r="AO424"/>
  <c r="AP615"/>
  <c r="AP424"/>
  <c r="AQ615"/>
  <c r="AQ424"/>
  <c r="AR615"/>
  <c r="AR424"/>
  <c r="AS615"/>
  <c r="AS424"/>
  <c r="AT615"/>
  <c r="AT424"/>
  <c r="AU615"/>
  <c r="AU424"/>
  <c r="AV615"/>
  <c r="AV424"/>
  <c r="AW615"/>
  <c r="AW424"/>
  <c r="C616"/>
  <c r="D616"/>
  <c r="D425"/>
  <c r="E616"/>
  <c r="E425"/>
  <c r="L616"/>
  <c r="L425"/>
  <c r="M616"/>
  <c r="M425"/>
  <c r="N616"/>
  <c r="N425"/>
  <c r="O616"/>
  <c r="O425"/>
  <c r="P616"/>
  <c r="P425"/>
  <c r="Q616"/>
  <c r="Q425"/>
  <c r="R616"/>
  <c r="R425"/>
  <c r="S616"/>
  <c r="S425"/>
  <c r="T616"/>
  <c r="T425"/>
  <c r="U616"/>
  <c r="U425"/>
  <c r="V616"/>
  <c r="V425"/>
  <c r="W616"/>
  <c r="W425"/>
  <c r="X616"/>
  <c r="X425"/>
  <c r="Y616"/>
  <c r="Y425"/>
  <c r="Z616"/>
  <c r="Z425"/>
  <c r="AA616"/>
  <c r="AA425"/>
  <c r="AB616"/>
  <c r="AB425"/>
  <c r="AC616"/>
  <c r="AC425"/>
  <c r="AD616"/>
  <c r="AD425"/>
  <c r="AE616"/>
  <c r="AE425"/>
  <c r="AF616"/>
  <c r="AF425"/>
  <c r="AG616"/>
  <c r="AG425"/>
  <c r="AH616"/>
  <c r="AH425"/>
  <c r="AI616"/>
  <c r="AI425"/>
  <c r="AJ616"/>
  <c r="AJ425"/>
  <c r="AK616"/>
  <c r="AK425"/>
  <c r="AL616"/>
  <c r="AL425"/>
  <c r="AM616"/>
  <c r="AM425"/>
  <c r="AN616"/>
  <c r="AN425"/>
  <c r="AO616"/>
  <c r="AO425"/>
  <c r="AP616"/>
  <c r="AP425"/>
  <c r="AQ616"/>
  <c r="AQ425"/>
  <c r="AR616"/>
  <c r="AR425"/>
  <c r="AS616"/>
  <c r="AS425"/>
  <c r="AT616"/>
  <c r="AT425"/>
  <c r="AU616"/>
  <c r="AU425"/>
  <c r="AV616"/>
  <c r="AV425"/>
  <c r="AW616"/>
  <c r="AW425"/>
  <c r="D617"/>
  <c r="D426"/>
  <c r="E617"/>
  <c r="E426"/>
  <c r="L617"/>
  <c r="L426"/>
  <c r="M617"/>
  <c r="M426"/>
  <c r="N617"/>
  <c r="N426"/>
  <c r="O617"/>
  <c r="O426"/>
  <c r="P617"/>
  <c r="P426"/>
  <c r="Q617"/>
  <c r="Q426"/>
  <c r="R617"/>
  <c r="R426"/>
  <c r="S617"/>
  <c r="S426"/>
  <c r="T617"/>
  <c r="T426"/>
  <c r="U617"/>
  <c r="U426"/>
  <c r="V617"/>
  <c r="V426"/>
  <c r="W617"/>
  <c r="W426"/>
  <c r="X617"/>
  <c r="X426"/>
  <c r="Y617"/>
  <c r="Y426"/>
  <c r="Z617"/>
  <c r="Z426"/>
  <c r="AA617"/>
  <c r="AA426"/>
  <c r="AB617"/>
  <c r="AB426"/>
  <c r="AC617"/>
  <c r="AC426"/>
  <c r="AD617"/>
  <c r="AD426"/>
  <c r="AE617"/>
  <c r="AE426"/>
  <c r="AF617"/>
  <c r="AF426"/>
  <c r="AG617"/>
  <c r="AG426"/>
  <c r="AH617"/>
  <c r="AH426"/>
  <c r="AI617"/>
  <c r="AI426"/>
  <c r="AJ617"/>
  <c r="AJ426"/>
  <c r="AK617"/>
  <c r="AK426"/>
  <c r="AL617"/>
  <c r="AL426"/>
  <c r="AM617"/>
  <c r="AM426"/>
  <c r="AN617"/>
  <c r="AN426"/>
  <c r="AO617"/>
  <c r="AO426"/>
  <c r="AP617"/>
  <c r="AP426"/>
  <c r="AQ617"/>
  <c r="AQ426"/>
  <c r="AR617"/>
  <c r="AR426"/>
  <c r="AS617"/>
  <c r="AS426"/>
  <c r="AT617"/>
  <c r="AT426"/>
  <c r="AU617"/>
  <c r="AU426"/>
  <c r="AV617"/>
  <c r="AV426"/>
  <c r="AW617"/>
  <c r="AW426"/>
  <c r="D618"/>
  <c r="D427"/>
  <c r="E618"/>
  <c r="E427"/>
  <c r="L618"/>
  <c r="L427"/>
  <c r="M618"/>
  <c r="M427"/>
  <c r="N618"/>
  <c r="N427"/>
  <c r="O618"/>
  <c r="O427"/>
  <c r="P618"/>
  <c r="P427"/>
  <c r="Q618"/>
  <c r="Q427"/>
  <c r="R618"/>
  <c r="R427"/>
  <c r="S618"/>
  <c r="S427"/>
  <c r="T618"/>
  <c r="T427"/>
  <c r="U618"/>
  <c r="U427"/>
  <c r="V618"/>
  <c r="V427"/>
  <c r="W618"/>
  <c r="W427"/>
  <c r="X618"/>
  <c r="X427"/>
  <c r="Y618"/>
  <c r="Y427"/>
  <c r="Z618"/>
  <c r="Z427"/>
  <c r="AA618"/>
  <c r="AA427"/>
  <c r="AB618"/>
  <c r="AB427"/>
  <c r="AC618"/>
  <c r="AC427"/>
  <c r="AD618"/>
  <c r="AD427"/>
  <c r="AE618"/>
  <c r="AE427"/>
  <c r="AF618"/>
  <c r="AF427"/>
  <c r="AG618"/>
  <c r="AG427"/>
  <c r="AH618"/>
  <c r="AH427"/>
  <c r="AI618"/>
  <c r="AI427"/>
  <c r="AJ618"/>
  <c r="AJ427"/>
  <c r="AK618"/>
  <c r="AK427"/>
  <c r="AL618"/>
  <c r="AL427"/>
  <c r="AM618"/>
  <c r="AM427"/>
  <c r="AN618"/>
  <c r="AN427"/>
  <c r="AO618"/>
  <c r="AO427"/>
  <c r="AP618"/>
  <c r="AP427"/>
  <c r="AQ618"/>
  <c r="AQ427"/>
  <c r="AR618"/>
  <c r="AR427"/>
  <c r="AS618"/>
  <c r="AS427"/>
  <c r="AT618"/>
  <c r="AT427"/>
  <c r="AU618"/>
  <c r="AU427"/>
  <c r="AV618"/>
  <c r="AV427"/>
  <c r="AW618"/>
  <c r="AW427"/>
  <c r="C428"/>
  <c r="E619"/>
  <c r="E428"/>
  <c r="L619"/>
  <c r="L428"/>
  <c r="M619"/>
  <c r="M428"/>
  <c r="N619"/>
  <c r="N428"/>
  <c r="O619"/>
  <c r="O428"/>
  <c r="P619"/>
  <c r="P428"/>
  <c r="Q619"/>
  <c r="Q428"/>
  <c r="R619"/>
  <c r="R428"/>
  <c r="S619"/>
  <c r="S428"/>
  <c r="T619"/>
  <c r="T428"/>
  <c r="U619"/>
  <c r="U428"/>
  <c r="V619"/>
  <c r="V428"/>
  <c r="W619"/>
  <c r="W428"/>
  <c r="X619"/>
  <c r="X428"/>
  <c r="Y619"/>
  <c r="Y428"/>
  <c r="Z619"/>
  <c r="Z428"/>
  <c r="AA619"/>
  <c r="AA428"/>
  <c r="AB619"/>
  <c r="AB428"/>
  <c r="AC619"/>
  <c r="AC428"/>
  <c r="AD619"/>
  <c r="AD428"/>
  <c r="AE619"/>
  <c r="AE428"/>
  <c r="AF619"/>
  <c r="AF428"/>
  <c r="AG619"/>
  <c r="AG428"/>
  <c r="AH619"/>
  <c r="AH428"/>
  <c r="AI619"/>
  <c r="AI428"/>
  <c r="AJ619"/>
  <c r="AJ428"/>
  <c r="AK619"/>
  <c r="AK428"/>
  <c r="AL619"/>
  <c r="AL428"/>
  <c r="AM619"/>
  <c r="AM428"/>
  <c r="AN619"/>
  <c r="AN428"/>
  <c r="AO619"/>
  <c r="AO428"/>
  <c r="AP619"/>
  <c r="AP428"/>
  <c r="AQ619"/>
  <c r="AQ428"/>
  <c r="AR619"/>
  <c r="AR428"/>
  <c r="AS619"/>
  <c r="AS428"/>
  <c r="AT619"/>
  <c r="AT428"/>
  <c r="AU619"/>
  <c r="AU428"/>
  <c r="AV619"/>
  <c r="AV428"/>
  <c r="AW619"/>
  <c r="AW428"/>
  <c r="E620"/>
  <c r="E429"/>
  <c r="L620"/>
  <c r="L429"/>
  <c r="M620"/>
  <c r="M429"/>
  <c r="N620"/>
  <c r="N429"/>
  <c r="O620"/>
  <c r="O429"/>
  <c r="P620"/>
  <c r="P429"/>
  <c r="Q620"/>
  <c r="Q429"/>
  <c r="R620"/>
  <c r="R429"/>
  <c r="S620"/>
  <c r="S429"/>
  <c r="T620"/>
  <c r="T429"/>
  <c r="U620"/>
  <c r="U429"/>
  <c r="V429"/>
  <c r="V620"/>
  <c r="W620"/>
  <c r="W429"/>
  <c r="X620"/>
  <c r="X429"/>
  <c r="Y620"/>
  <c r="Y429"/>
  <c r="Z620"/>
  <c r="Z429"/>
  <c r="AA620"/>
  <c r="AA429"/>
  <c r="AB620"/>
  <c r="AB429"/>
  <c r="AC620"/>
  <c r="AC429"/>
  <c r="AD620"/>
  <c r="AD429"/>
  <c r="AE620"/>
  <c r="AE429"/>
  <c r="AF620"/>
  <c r="AF429"/>
  <c r="AG620"/>
  <c r="AG429"/>
  <c r="AH620"/>
  <c r="AH429"/>
  <c r="AI620"/>
  <c r="AI429"/>
  <c r="AJ620"/>
  <c r="AJ429"/>
  <c r="AK620"/>
  <c r="AK429"/>
  <c r="AL620"/>
  <c r="AL429"/>
  <c r="AM620"/>
  <c r="AM429"/>
  <c r="AN620"/>
  <c r="AN429"/>
  <c r="AO620"/>
  <c r="AO429"/>
  <c r="AP620"/>
  <c r="AP429"/>
  <c r="AQ620"/>
  <c r="AQ429"/>
  <c r="AR620"/>
  <c r="AR429"/>
  <c r="AS620"/>
  <c r="AS429"/>
  <c r="AT620"/>
  <c r="AT429"/>
  <c r="AU620"/>
  <c r="AU429"/>
  <c r="AV620"/>
  <c r="AV429"/>
  <c r="AW620"/>
  <c r="AW429"/>
  <c r="C621"/>
  <c r="D621"/>
  <c r="D430"/>
  <c r="E621"/>
  <c r="E430"/>
  <c r="L621"/>
  <c r="L430"/>
  <c r="M621"/>
  <c r="M430"/>
  <c r="N621"/>
  <c r="N430"/>
  <c r="O621"/>
  <c r="O430"/>
  <c r="P621"/>
  <c r="P430"/>
  <c r="Q621"/>
  <c r="Q430"/>
  <c r="R621"/>
  <c r="R430"/>
  <c r="S621"/>
  <c r="S430"/>
  <c r="T621"/>
  <c r="T430"/>
  <c r="U621"/>
  <c r="U430"/>
  <c r="V621"/>
  <c r="V430"/>
  <c r="W621"/>
  <c r="W430"/>
  <c r="X621"/>
  <c r="X430"/>
  <c r="Y621"/>
  <c r="Y430"/>
  <c r="Z621"/>
  <c r="Z430"/>
  <c r="AA621"/>
  <c r="AA430"/>
  <c r="AB621"/>
  <c r="AB430"/>
  <c r="AC621"/>
  <c r="AC430"/>
  <c r="AD621"/>
  <c r="AD430"/>
  <c r="AE621"/>
  <c r="AE430"/>
  <c r="AF621"/>
  <c r="AF430"/>
  <c r="AG621"/>
  <c r="AG430"/>
  <c r="AH621"/>
  <c r="AH430"/>
  <c r="AI621"/>
  <c r="AI430"/>
  <c r="AJ621"/>
  <c r="AJ430"/>
  <c r="AK621"/>
  <c r="AK430"/>
  <c r="AL621"/>
  <c r="AL430"/>
  <c r="AM621"/>
  <c r="AM430"/>
  <c r="AN621"/>
  <c r="AN430"/>
  <c r="AO621"/>
  <c r="AO430"/>
  <c r="AP621"/>
  <c r="AP430"/>
  <c r="AQ621"/>
  <c r="AQ430"/>
  <c r="AR621"/>
  <c r="AR430"/>
  <c r="AS430"/>
  <c r="AS621"/>
  <c r="AT621"/>
  <c r="AT430"/>
  <c r="AU621"/>
  <c r="AU430"/>
  <c r="AV621"/>
  <c r="AV430"/>
  <c r="AW621"/>
  <c r="AW430"/>
  <c r="E622"/>
  <c r="E431"/>
  <c r="L622"/>
  <c r="L431"/>
  <c r="M622"/>
  <c r="M431"/>
  <c r="N622"/>
  <c r="N431"/>
  <c r="O622"/>
  <c r="O431"/>
  <c r="P622"/>
  <c r="P431"/>
  <c r="Q622"/>
  <c r="Q431"/>
  <c r="R622"/>
  <c r="R431"/>
  <c r="S622"/>
  <c r="S431"/>
  <c r="T622"/>
  <c r="T431"/>
  <c r="U622"/>
  <c r="U431"/>
  <c r="V622"/>
  <c r="V431"/>
  <c r="W622"/>
  <c r="W431"/>
  <c r="X622"/>
  <c r="X431"/>
  <c r="Y622"/>
  <c r="Y431"/>
  <c r="Z622"/>
  <c r="Z431"/>
  <c r="AA622"/>
  <c r="AA431"/>
  <c r="AB622"/>
  <c r="AB431"/>
  <c r="AC622"/>
  <c r="AC431"/>
  <c r="AD622"/>
  <c r="AD431"/>
  <c r="AE622"/>
  <c r="AE431"/>
  <c r="AF622"/>
  <c r="AF431"/>
  <c r="AG622"/>
  <c r="AG431"/>
  <c r="AH622"/>
  <c r="AH431"/>
  <c r="AI622"/>
  <c r="AI431"/>
  <c r="AJ622"/>
  <c r="AJ431"/>
  <c r="AK622"/>
  <c r="AK431"/>
  <c r="AL622"/>
  <c r="AL431"/>
  <c r="AM622"/>
  <c r="AM431"/>
  <c r="AN622"/>
  <c r="AN431"/>
  <c r="AO622"/>
  <c r="AO431"/>
  <c r="AP622"/>
  <c r="AP431"/>
  <c r="AQ622"/>
  <c r="AQ431"/>
  <c r="AR622"/>
  <c r="AR431"/>
  <c r="AS622"/>
  <c r="AS431"/>
  <c r="AT622"/>
  <c r="AT431"/>
  <c r="AU622"/>
  <c r="AU431"/>
  <c r="AV622"/>
  <c r="AV431"/>
  <c r="AW622"/>
  <c r="AW431"/>
  <c r="L623"/>
  <c r="L432"/>
  <c r="N623"/>
  <c r="N432"/>
  <c r="P623"/>
  <c r="P432"/>
  <c r="Q623"/>
  <c r="Q432"/>
  <c r="R623"/>
  <c r="R432"/>
  <c r="S623"/>
  <c r="T623"/>
  <c r="T432"/>
  <c r="U623"/>
  <c r="U432"/>
  <c r="V623"/>
  <c r="V432"/>
  <c r="X623"/>
  <c r="X432"/>
  <c r="Y623"/>
  <c r="Y432"/>
  <c r="Z623"/>
  <c r="Z432"/>
  <c r="AB623"/>
  <c r="AB432"/>
  <c r="AC623"/>
  <c r="AC432"/>
  <c r="AD623"/>
  <c r="AD432"/>
  <c r="AF623"/>
  <c r="AF432"/>
  <c r="AG623"/>
  <c r="AG432"/>
  <c r="AH623"/>
  <c r="AH432"/>
  <c r="AI623"/>
  <c r="AJ623"/>
  <c r="AJ432"/>
  <c r="AK623"/>
  <c r="AK432"/>
  <c r="AL623"/>
  <c r="AL432"/>
  <c r="AM432"/>
  <c r="AN623"/>
  <c r="AN432"/>
  <c r="AO623"/>
  <c r="AO432"/>
  <c r="AP623"/>
  <c r="AP432"/>
  <c r="AQ623"/>
  <c r="AR623"/>
  <c r="AR432"/>
  <c r="AS623"/>
  <c r="AS432"/>
  <c r="AT623"/>
  <c r="AT432"/>
  <c r="AV623"/>
  <c r="AV432"/>
  <c r="AW623"/>
  <c r="AW432"/>
  <c r="D624"/>
  <c r="L624"/>
  <c r="L433"/>
  <c r="M624"/>
  <c r="M433"/>
  <c r="N624"/>
  <c r="N433"/>
  <c r="O624"/>
  <c r="O433"/>
  <c r="P624"/>
  <c r="P433"/>
  <c r="Q624"/>
  <c r="Q433"/>
  <c r="R624"/>
  <c r="R433"/>
  <c r="S624"/>
  <c r="S433"/>
  <c r="T624"/>
  <c r="T433"/>
  <c r="U624"/>
  <c r="U433"/>
  <c r="V624"/>
  <c r="V433"/>
  <c r="W624"/>
  <c r="W433"/>
  <c r="X624"/>
  <c r="X433"/>
  <c r="Y624"/>
  <c r="Y433"/>
  <c r="Z624"/>
  <c r="Z433"/>
  <c r="AA624"/>
  <c r="AA433"/>
  <c r="AB624"/>
  <c r="AB433"/>
  <c r="AC624"/>
  <c r="AC433"/>
  <c r="AD624"/>
  <c r="AD433"/>
  <c r="AE624"/>
  <c r="AE433"/>
  <c r="AF624"/>
  <c r="AF433"/>
  <c r="AG624"/>
  <c r="AG433"/>
  <c r="AH624"/>
  <c r="AH433"/>
  <c r="AI624"/>
  <c r="AI433"/>
  <c r="AJ624"/>
  <c r="AJ433"/>
  <c r="AK624"/>
  <c r="AK433"/>
  <c r="AL624"/>
  <c r="AL433"/>
  <c r="AM624"/>
  <c r="AM433"/>
  <c r="AN624"/>
  <c r="AN433"/>
  <c r="AO624"/>
  <c r="AO433"/>
  <c r="AP624"/>
  <c r="AP433"/>
  <c r="AQ624"/>
  <c r="AQ433"/>
  <c r="AR624"/>
  <c r="AR433"/>
  <c r="AS624"/>
  <c r="AS433"/>
  <c r="AT624"/>
  <c r="AT433"/>
  <c r="AU624"/>
  <c r="AU433"/>
  <c r="AV624"/>
  <c r="AV433"/>
  <c r="AW624"/>
  <c r="AW433"/>
  <c r="D625"/>
  <c r="D434"/>
  <c r="E625"/>
  <c r="E434"/>
  <c r="L625"/>
  <c r="L434"/>
  <c r="M625"/>
  <c r="M434"/>
  <c r="N625"/>
  <c r="N434"/>
  <c r="O625"/>
  <c r="O434"/>
  <c r="P625"/>
  <c r="P434"/>
  <c r="Q625"/>
  <c r="Q434"/>
  <c r="R625"/>
  <c r="R434"/>
  <c r="S625"/>
  <c r="S434"/>
  <c r="T625"/>
  <c r="T434"/>
  <c r="U625"/>
  <c r="U434"/>
  <c r="V625"/>
  <c r="V434"/>
  <c r="W625"/>
  <c r="W434"/>
  <c r="X625"/>
  <c r="X434"/>
  <c r="Y625"/>
  <c r="Y434"/>
  <c r="Z625"/>
  <c r="Z434"/>
  <c r="AA625"/>
  <c r="AA434"/>
  <c r="AB625"/>
  <c r="AB434"/>
  <c r="AC625"/>
  <c r="AC434"/>
  <c r="AD625"/>
  <c r="AD434"/>
  <c r="AE625"/>
  <c r="AE434"/>
  <c r="AF625"/>
  <c r="AF434"/>
  <c r="AG625"/>
  <c r="AG434"/>
  <c r="AH625"/>
  <c r="AH434"/>
  <c r="AI625"/>
  <c r="AI434"/>
  <c r="AJ625"/>
  <c r="AJ434"/>
  <c r="AK625"/>
  <c r="AK434"/>
  <c r="AL625"/>
  <c r="AL434"/>
  <c r="AM625"/>
  <c r="AM434"/>
  <c r="AN625"/>
  <c r="AN434"/>
  <c r="AO625"/>
  <c r="AO434"/>
  <c r="AP625"/>
  <c r="AP434"/>
  <c r="AQ625"/>
  <c r="AQ434"/>
  <c r="AR625"/>
  <c r="AR434"/>
  <c r="AS625"/>
  <c r="AS434"/>
  <c r="AT625"/>
  <c r="AT434"/>
  <c r="AU625"/>
  <c r="AU434"/>
  <c r="AV625"/>
  <c r="AV434"/>
  <c r="AW625"/>
  <c r="AW434"/>
  <c r="C435"/>
  <c r="E626"/>
  <c r="E435"/>
  <c r="L626"/>
  <c r="L435"/>
  <c r="M626"/>
  <c r="M435"/>
  <c r="N626"/>
  <c r="N435"/>
  <c r="O626"/>
  <c r="O435"/>
  <c r="P626"/>
  <c r="P435"/>
  <c r="Q626"/>
  <c r="Q435"/>
  <c r="R626"/>
  <c r="R435"/>
  <c r="S626"/>
  <c r="S435"/>
  <c r="T626"/>
  <c r="T435"/>
  <c r="U626"/>
  <c r="U435"/>
  <c r="V626"/>
  <c r="V435"/>
  <c r="W626"/>
  <c r="W435"/>
  <c r="X626"/>
  <c r="X435"/>
  <c r="Y626"/>
  <c r="Y435"/>
  <c r="Z626"/>
  <c r="Z435"/>
  <c r="AA626"/>
  <c r="AA435"/>
  <c r="AB626"/>
  <c r="AB435"/>
  <c r="AC626"/>
  <c r="AC435"/>
  <c r="AD626"/>
  <c r="AD435"/>
  <c r="AE626"/>
  <c r="AE435"/>
  <c r="AF435"/>
  <c r="AF626"/>
  <c r="AG626"/>
  <c r="AG435"/>
  <c r="AH626"/>
  <c r="AH435"/>
  <c r="AI626"/>
  <c r="AI435"/>
  <c r="AJ626"/>
  <c r="AJ435"/>
  <c r="AK626"/>
  <c r="AK435"/>
  <c r="AL626"/>
  <c r="AL435"/>
  <c r="AM626"/>
  <c r="AM435"/>
  <c r="AN626"/>
  <c r="AN435"/>
  <c r="AO626"/>
  <c r="AO435"/>
  <c r="AP626"/>
  <c r="AP435"/>
  <c r="AQ626"/>
  <c r="AQ435"/>
  <c r="AR626"/>
  <c r="AR435"/>
  <c r="AS626"/>
  <c r="AS435"/>
  <c r="AT626"/>
  <c r="AT435"/>
  <c r="AU626"/>
  <c r="AU435"/>
  <c r="AV626"/>
  <c r="AV435"/>
  <c r="AW626"/>
  <c r="AW435"/>
  <c r="D627"/>
  <c r="D436"/>
  <c r="E627"/>
  <c r="E436"/>
  <c r="L627"/>
  <c r="L436"/>
  <c r="M627"/>
  <c r="M436"/>
  <c r="N627"/>
  <c r="N436"/>
  <c r="O627"/>
  <c r="O436"/>
  <c r="P627"/>
  <c r="P436"/>
  <c r="Q627"/>
  <c r="Q436"/>
  <c r="R627"/>
  <c r="R436"/>
  <c r="S627"/>
  <c r="S436"/>
  <c r="T627"/>
  <c r="T436"/>
  <c r="U627"/>
  <c r="U436"/>
  <c r="V627"/>
  <c r="V436"/>
  <c r="W627"/>
  <c r="W436"/>
  <c r="X627"/>
  <c r="X436"/>
  <c r="Y627"/>
  <c r="Y436"/>
  <c r="Z627"/>
  <c r="Z436"/>
  <c r="AA627"/>
  <c r="AA436"/>
  <c r="AB627"/>
  <c r="AB436"/>
  <c r="AC627"/>
  <c r="AC436"/>
  <c r="AD627"/>
  <c r="AD436"/>
  <c r="AE627"/>
  <c r="AE436"/>
  <c r="AF627"/>
  <c r="AF436"/>
  <c r="AG627"/>
  <c r="AG436"/>
  <c r="AH627"/>
  <c r="AH436"/>
  <c r="AI627"/>
  <c r="AI436"/>
  <c r="AJ627"/>
  <c r="AJ436"/>
  <c r="AK627"/>
  <c r="AK436"/>
  <c r="AL627"/>
  <c r="AL436"/>
  <c r="AM627"/>
  <c r="AM436"/>
  <c r="AN627"/>
  <c r="AN436"/>
  <c r="AO627"/>
  <c r="AO436"/>
  <c r="AP627"/>
  <c r="AP436"/>
  <c r="AQ627"/>
  <c r="AQ436"/>
  <c r="AR627"/>
  <c r="AR436"/>
  <c r="AS627"/>
  <c r="AS436"/>
  <c r="AT627"/>
  <c r="AT436"/>
  <c r="AU627"/>
  <c r="AU436"/>
  <c r="AV627"/>
  <c r="AV436"/>
  <c r="AW627"/>
  <c r="AW436"/>
  <c r="D628"/>
  <c r="D437"/>
  <c r="L628"/>
  <c r="L437"/>
  <c r="M628"/>
  <c r="M437"/>
  <c r="N437"/>
  <c r="N628"/>
  <c r="O628"/>
  <c r="O437"/>
  <c r="P628"/>
  <c r="P437"/>
  <c r="Q628"/>
  <c r="Q437"/>
  <c r="R628"/>
  <c r="R437"/>
  <c r="S628"/>
  <c r="S437"/>
  <c r="T628"/>
  <c r="T437"/>
  <c r="U628"/>
  <c r="U437"/>
  <c r="V628"/>
  <c r="V437"/>
  <c r="W628"/>
  <c r="W437"/>
  <c r="X628"/>
  <c r="X437"/>
  <c r="Y628"/>
  <c r="Y437"/>
  <c r="Z628"/>
  <c r="Z437"/>
  <c r="AA628"/>
  <c r="AA437"/>
  <c r="AB628"/>
  <c r="AB437"/>
  <c r="AC628"/>
  <c r="AC437"/>
  <c r="AD628"/>
  <c r="AD437"/>
  <c r="AE628"/>
  <c r="AE437"/>
  <c r="AF628"/>
  <c r="AF437"/>
  <c r="AG628"/>
  <c r="AG437"/>
  <c r="AH628"/>
  <c r="AH437"/>
  <c r="AI628"/>
  <c r="AI437"/>
  <c r="AJ628"/>
  <c r="AJ437"/>
  <c r="AK628"/>
  <c r="AK437"/>
  <c r="AL628"/>
  <c r="AL437"/>
  <c r="AM628"/>
  <c r="AM437"/>
  <c r="AN628"/>
  <c r="AN437"/>
  <c r="AO628"/>
  <c r="AO437"/>
  <c r="AP628"/>
  <c r="AP437"/>
  <c r="AQ628"/>
  <c r="AQ437"/>
  <c r="AR628"/>
  <c r="AR437"/>
  <c r="AS628"/>
  <c r="AS437"/>
  <c r="AT628"/>
  <c r="AT437"/>
  <c r="AU628"/>
  <c r="AU437"/>
  <c r="AV628"/>
  <c r="AV437"/>
  <c r="AW628"/>
  <c r="AW437"/>
  <c r="E629"/>
  <c r="E438"/>
  <c r="L629"/>
  <c r="L438"/>
  <c r="M629"/>
  <c r="M438"/>
  <c r="N629"/>
  <c r="N438"/>
  <c r="O629"/>
  <c r="O438"/>
  <c r="P629"/>
  <c r="P438"/>
  <c r="Q629"/>
  <c r="Q438"/>
  <c r="R629"/>
  <c r="R438"/>
  <c r="S629"/>
  <c r="S438"/>
  <c r="T629"/>
  <c r="T438"/>
  <c r="U629"/>
  <c r="U438"/>
  <c r="V629"/>
  <c r="V438"/>
  <c r="W629"/>
  <c r="W438"/>
  <c r="X629"/>
  <c r="X438"/>
  <c r="Y629"/>
  <c r="Y438"/>
  <c r="Z629"/>
  <c r="Z438"/>
  <c r="AA629"/>
  <c r="AA438"/>
  <c r="AB629"/>
  <c r="AB438"/>
  <c r="AC629"/>
  <c r="AC438"/>
  <c r="AD629"/>
  <c r="AD438"/>
  <c r="AE629"/>
  <c r="AE438"/>
  <c r="AF629"/>
  <c r="AF438"/>
  <c r="AG629"/>
  <c r="AG438"/>
  <c r="AH629"/>
  <c r="AH438"/>
  <c r="AI629"/>
  <c r="AI438"/>
  <c r="AJ629"/>
  <c r="AJ438"/>
  <c r="AK629"/>
  <c r="AK438"/>
  <c r="AL629"/>
  <c r="AL438"/>
  <c r="AM629"/>
  <c r="AM438"/>
  <c r="AN629"/>
  <c r="AN438"/>
  <c r="AO629"/>
  <c r="AO438"/>
  <c r="AP629"/>
  <c r="AP438"/>
  <c r="AQ629"/>
  <c r="AQ438"/>
  <c r="AR629"/>
  <c r="AR438"/>
  <c r="AS629"/>
  <c r="AS438"/>
  <c r="AT629"/>
  <c r="AT438"/>
  <c r="AU629"/>
  <c r="AU438"/>
  <c r="AV629"/>
  <c r="AV438"/>
  <c r="AW629"/>
  <c r="AW438"/>
  <c r="D630"/>
  <c r="D439"/>
  <c r="L630"/>
  <c r="L439"/>
  <c r="M630"/>
  <c r="M439"/>
  <c r="N630"/>
  <c r="N439"/>
  <c r="O630"/>
  <c r="O439"/>
  <c r="P630"/>
  <c r="P439"/>
  <c r="Q630"/>
  <c r="Q439"/>
  <c r="R630"/>
  <c r="R439"/>
  <c r="S630"/>
  <c r="S439"/>
  <c r="T630"/>
  <c r="T439"/>
  <c r="U630"/>
  <c r="U439"/>
  <c r="V630"/>
  <c r="V439"/>
  <c r="W630"/>
  <c r="W439"/>
  <c r="X630"/>
  <c r="X439"/>
  <c r="Y630"/>
  <c r="Y439"/>
  <c r="Z630"/>
  <c r="Z439"/>
  <c r="AA630"/>
  <c r="AA439"/>
  <c r="AB630"/>
  <c r="AB439"/>
  <c r="AC630"/>
  <c r="AC439"/>
  <c r="AD630"/>
  <c r="AD439"/>
  <c r="AE630"/>
  <c r="AE439"/>
  <c r="AF630"/>
  <c r="AF439"/>
  <c r="AG630"/>
  <c r="AG439"/>
  <c r="AH630"/>
  <c r="AH439"/>
  <c r="AI630"/>
  <c r="AI439"/>
  <c r="AJ630"/>
  <c r="AJ439"/>
  <c r="AK630"/>
  <c r="AK439"/>
  <c r="AL630"/>
  <c r="AL439"/>
  <c r="AM630"/>
  <c r="AM439"/>
  <c r="AN630"/>
  <c r="AN439"/>
  <c r="AO630"/>
  <c r="AO439"/>
  <c r="AP630"/>
  <c r="AP439"/>
  <c r="AQ630"/>
  <c r="AQ439"/>
  <c r="AR630"/>
  <c r="AR439"/>
  <c r="AS630"/>
  <c r="AS439"/>
  <c r="AT630"/>
  <c r="AT439"/>
  <c r="AU630"/>
  <c r="AU439"/>
  <c r="AV630"/>
  <c r="AV439"/>
  <c r="AW630"/>
  <c r="AW439"/>
  <c r="D631"/>
  <c r="D440"/>
  <c r="E631"/>
  <c r="E440"/>
  <c r="L631"/>
  <c r="L440"/>
  <c r="M631"/>
  <c r="M440"/>
  <c r="N631"/>
  <c r="N440"/>
  <c r="O631"/>
  <c r="O440"/>
  <c r="P631"/>
  <c r="P440"/>
  <c r="Q631"/>
  <c r="Q440"/>
  <c r="R631"/>
  <c r="R440"/>
  <c r="S631"/>
  <c r="S440"/>
  <c r="T631"/>
  <c r="T440"/>
  <c r="U631"/>
  <c r="U440"/>
  <c r="V631"/>
  <c r="V440"/>
  <c r="W631"/>
  <c r="W440"/>
  <c r="X631"/>
  <c r="X440"/>
  <c r="Y631"/>
  <c r="Y440"/>
  <c r="Z631"/>
  <c r="Z440"/>
  <c r="AA631"/>
  <c r="AA440"/>
  <c r="AB631"/>
  <c r="AB440"/>
  <c r="AC631"/>
  <c r="AC440"/>
  <c r="AD631"/>
  <c r="AD440"/>
  <c r="AE631"/>
  <c r="AE440"/>
  <c r="AF631"/>
  <c r="AF440"/>
  <c r="AG631"/>
  <c r="AG440"/>
  <c r="AH631"/>
  <c r="AH440"/>
  <c r="AI631"/>
  <c r="AI440"/>
  <c r="AJ631"/>
  <c r="AJ440"/>
  <c r="AK631"/>
  <c r="AK440"/>
  <c r="AL631"/>
  <c r="AL440"/>
  <c r="AM631"/>
  <c r="AM440"/>
  <c r="AN631"/>
  <c r="AN440"/>
  <c r="AO631"/>
  <c r="AO440"/>
  <c r="AP631"/>
  <c r="AP440"/>
  <c r="AQ631"/>
  <c r="AQ440"/>
  <c r="AR631"/>
  <c r="AR440"/>
  <c r="AS631"/>
  <c r="AS440"/>
  <c r="AT631"/>
  <c r="AT440"/>
  <c r="AU631"/>
  <c r="AU440"/>
  <c r="AV631"/>
  <c r="AV440"/>
  <c r="AW631"/>
  <c r="AW440"/>
  <c r="E632"/>
  <c r="E441"/>
  <c r="L632"/>
  <c r="L441"/>
  <c r="M632"/>
  <c r="M441"/>
  <c r="N632"/>
  <c r="N441"/>
  <c r="O632"/>
  <c r="O441"/>
  <c r="P632"/>
  <c r="P441"/>
  <c r="Q632"/>
  <c r="Q441"/>
  <c r="R632"/>
  <c r="R441"/>
  <c r="S632"/>
  <c r="S441"/>
  <c r="T632"/>
  <c r="T441"/>
  <c r="U632"/>
  <c r="U441"/>
  <c r="V632"/>
  <c r="V441"/>
  <c r="W632"/>
  <c r="W441"/>
  <c r="X632"/>
  <c r="X441"/>
  <c r="Y632"/>
  <c r="Y441"/>
  <c r="Z632"/>
  <c r="Z441"/>
  <c r="AA632"/>
  <c r="AA441"/>
  <c r="AB632"/>
  <c r="AB441"/>
  <c r="AC632"/>
  <c r="AC441"/>
  <c r="AD632"/>
  <c r="AD441"/>
  <c r="AE632"/>
  <c r="AE441"/>
  <c r="AF632"/>
  <c r="AF441"/>
  <c r="AG632"/>
  <c r="AG441"/>
  <c r="AH632"/>
  <c r="AH441"/>
  <c r="AI632"/>
  <c r="AI441"/>
  <c r="AJ632"/>
  <c r="AJ441"/>
  <c r="AK632"/>
  <c r="AK441"/>
  <c r="AL632"/>
  <c r="AL441"/>
  <c r="AM632"/>
  <c r="AM441"/>
  <c r="AN632"/>
  <c r="AN441"/>
  <c r="AO632"/>
  <c r="AO441"/>
  <c r="AP441"/>
  <c r="AP632"/>
  <c r="AQ632"/>
  <c r="AQ441"/>
  <c r="AR632"/>
  <c r="AR441"/>
  <c r="AS632"/>
  <c r="AS441"/>
  <c r="AT632"/>
  <c r="AT441"/>
  <c r="AU632"/>
  <c r="AU441"/>
  <c r="AV632"/>
  <c r="AV441"/>
  <c r="AW632"/>
  <c r="AW441"/>
  <c r="D633"/>
  <c r="D442"/>
  <c r="L633"/>
  <c r="L442"/>
  <c r="M633"/>
  <c r="M442"/>
  <c r="N633"/>
  <c r="N442"/>
  <c r="O633"/>
  <c r="O442"/>
  <c r="P633"/>
  <c r="P442"/>
  <c r="Q633"/>
  <c r="Q442"/>
  <c r="R633"/>
  <c r="R442"/>
  <c r="S633"/>
  <c r="S442"/>
  <c r="T633"/>
  <c r="T442"/>
  <c r="U633"/>
  <c r="U442"/>
  <c r="V633"/>
  <c r="V442"/>
  <c r="W633"/>
  <c r="W442"/>
  <c r="X633"/>
  <c r="X442"/>
  <c r="Y633"/>
  <c r="Y442"/>
  <c r="Z633"/>
  <c r="Z442"/>
  <c r="AA633"/>
  <c r="AA442"/>
  <c r="AB633"/>
  <c r="AB442"/>
  <c r="AC633"/>
  <c r="AC442"/>
  <c r="AD633"/>
  <c r="AD442"/>
  <c r="AE633"/>
  <c r="AE442"/>
  <c r="AF633"/>
  <c r="AF442"/>
  <c r="AG633"/>
  <c r="AG442"/>
  <c r="AH633"/>
  <c r="AH442"/>
  <c r="AI633"/>
  <c r="AI442"/>
  <c r="AJ633"/>
  <c r="AJ442"/>
  <c r="AK633"/>
  <c r="AK442"/>
  <c r="AL633"/>
  <c r="AL442"/>
  <c r="AM633"/>
  <c r="AM442"/>
  <c r="AN633"/>
  <c r="AN442"/>
  <c r="AO633"/>
  <c r="AO442"/>
  <c r="AP633"/>
  <c r="AP442"/>
  <c r="AQ633"/>
  <c r="AQ442"/>
  <c r="AR633"/>
  <c r="AR442"/>
  <c r="AS633"/>
  <c r="AS442"/>
  <c r="AT633"/>
  <c r="AT442"/>
  <c r="AU633"/>
  <c r="AU442"/>
  <c r="AV633"/>
  <c r="AV442"/>
  <c r="AW633"/>
  <c r="AW442"/>
  <c r="E634"/>
  <c r="E443"/>
  <c r="L634"/>
  <c r="L443"/>
  <c r="M634"/>
  <c r="M443"/>
  <c r="N634"/>
  <c r="N443"/>
  <c r="O634"/>
  <c r="O443"/>
  <c r="P634"/>
  <c r="P443"/>
  <c r="Q634"/>
  <c r="Q443"/>
  <c r="R634"/>
  <c r="R443"/>
  <c r="S634"/>
  <c r="S443"/>
  <c r="T634"/>
  <c r="T443"/>
  <c r="U634"/>
  <c r="U443"/>
  <c r="V634"/>
  <c r="V443"/>
  <c r="W634"/>
  <c r="W443"/>
  <c r="X443"/>
  <c r="X634"/>
  <c r="Y634"/>
  <c r="Y443"/>
  <c r="Z634"/>
  <c r="Z443"/>
  <c r="AA634"/>
  <c r="AA443"/>
  <c r="AB634"/>
  <c r="AB443"/>
  <c r="AC634"/>
  <c r="AC443"/>
  <c r="AD634"/>
  <c r="AD443"/>
  <c r="AE634"/>
  <c r="AE443"/>
  <c r="AF634"/>
  <c r="AF443"/>
  <c r="AG634"/>
  <c r="AG443"/>
  <c r="AH634"/>
  <c r="AH443"/>
  <c r="AI634"/>
  <c r="AI443"/>
  <c r="AJ634"/>
  <c r="AJ443"/>
  <c r="AK634"/>
  <c r="AK443"/>
  <c r="AL634"/>
  <c r="AL443"/>
  <c r="AM634"/>
  <c r="AM443"/>
  <c r="AN634"/>
  <c r="AN443"/>
  <c r="AO634"/>
  <c r="AO443"/>
  <c r="AP634"/>
  <c r="AP443"/>
  <c r="AQ634"/>
  <c r="AQ443"/>
  <c r="AR634"/>
  <c r="AR443"/>
  <c r="AS634"/>
  <c r="AS443"/>
  <c r="AT634"/>
  <c r="AT443"/>
  <c r="AU634"/>
  <c r="AU443"/>
  <c r="AV634"/>
  <c r="AV443"/>
  <c r="AW634"/>
  <c r="AW443"/>
  <c r="C444"/>
  <c r="D635"/>
  <c r="D444"/>
  <c r="E635"/>
  <c r="E444"/>
  <c r="L635"/>
  <c r="L444"/>
  <c r="M635"/>
  <c r="M444"/>
  <c r="N635"/>
  <c r="N444"/>
  <c r="O635"/>
  <c r="O444"/>
  <c r="P635"/>
  <c r="P444"/>
  <c r="Q635"/>
  <c r="Q444"/>
  <c r="R635"/>
  <c r="R444"/>
  <c r="S635"/>
  <c r="S444"/>
  <c r="T635"/>
  <c r="T444"/>
  <c r="U635"/>
  <c r="U444"/>
  <c r="V635"/>
  <c r="V444"/>
  <c r="W635"/>
  <c r="W444"/>
  <c r="X635"/>
  <c r="X444"/>
  <c r="Y635"/>
  <c r="Y444"/>
  <c r="Z635"/>
  <c r="Z444"/>
  <c r="AA635"/>
  <c r="AA444"/>
  <c r="AB635"/>
  <c r="AB444"/>
  <c r="AC635"/>
  <c r="AC444"/>
  <c r="AD635"/>
  <c r="AD444"/>
  <c r="AE635"/>
  <c r="AE444"/>
  <c r="AF635"/>
  <c r="AF444"/>
  <c r="AG635"/>
  <c r="AG444"/>
  <c r="AH635"/>
  <c r="AH444"/>
  <c r="AI635"/>
  <c r="AI444"/>
  <c r="AJ635"/>
  <c r="AJ444"/>
  <c r="AK635"/>
  <c r="AK444"/>
  <c r="AL635"/>
  <c r="AL444"/>
  <c r="AM635"/>
  <c r="AM444"/>
  <c r="AN635"/>
  <c r="AN444"/>
  <c r="AO635"/>
  <c r="AO444"/>
  <c r="AP635"/>
  <c r="AP444"/>
  <c r="AQ635"/>
  <c r="AQ444"/>
  <c r="AR635"/>
  <c r="AR444"/>
  <c r="AS635"/>
  <c r="AS444"/>
  <c r="AT635"/>
  <c r="AT444"/>
  <c r="AU635"/>
  <c r="AU444"/>
  <c r="AV635"/>
  <c r="AV444"/>
  <c r="AW635"/>
  <c r="AW444"/>
  <c r="D445"/>
  <c r="E636"/>
  <c r="E445"/>
  <c r="L636"/>
  <c r="L445"/>
  <c r="M636"/>
  <c r="M445"/>
  <c r="N636"/>
  <c r="N445"/>
  <c r="O636"/>
  <c r="O445"/>
  <c r="P636"/>
  <c r="P445"/>
  <c r="Q636"/>
  <c r="Q445"/>
  <c r="R636"/>
  <c r="R445"/>
  <c r="S636"/>
  <c r="S445"/>
  <c r="T636"/>
  <c r="T445"/>
  <c r="U636"/>
  <c r="U445"/>
  <c r="V636"/>
  <c r="V445"/>
  <c r="W636"/>
  <c r="W445"/>
  <c r="X636"/>
  <c r="X445"/>
  <c r="Y636"/>
  <c r="Y445"/>
  <c r="Z636"/>
  <c r="Z445"/>
  <c r="AA636"/>
  <c r="AA445"/>
  <c r="AB636"/>
  <c r="AB445"/>
  <c r="AC636"/>
  <c r="AC445"/>
  <c r="AD636"/>
  <c r="AD445"/>
  <c r="AE636"/>
  <c r="AE445"/>
  <c r="AF636"/>
  <c r="AF445"/>
  <c r="AG636"/>
  <c r="AG445"/>
  <c r="AH636"/>
  <c r="AH445"/>
  <c r="AI636"/>
  <c r="AI445"/>
  <c r="AJ636"/>
  <c r="AJ445"/>
  <c r="AK636"/>
  <c r="AK445"/>
  <c r="AL636"/>
  <c r="AL445"/>
  <c r="AM636"/>
  <c r="AM445"/>
  <c r="AN636"/>
  <c r="AN445"/>
  <c r="AO636"/>
  <c r="AO445"/>
  <c r="AP636"/>
  <c r="AP445"/>
  <c r="AQ636"/>
  <c r="AQ445"/>
  <c r="AR636"/>
  <c r="AR445"/>
  <c r="AS636"/>
  <c r="AS445"/>
  <c r="AT636"/>
  <c r="AT445"/>
  <c r="AU636"/>
  <c r="AU445"/>
  <c r="AV636"/>
  <c r="AV445"/>
  <c r="AW636"/>
  <c r="AW445"/>
  <c r="D637"/>
  <c r="D446"/>
  <c r="E637"/>
  <c r="E446"/>
  <c r="L637"/>
  <c r="L446"/>
  <c r="M637"/>
  <c r="M446"/>
  <c r="N637"/>
  <c r="N446"/>
  <c r="O637"/>
  <c r="O446"/>
  <c r="P637"/>
  <c r="P446"/>
  <c r="Q637"/>
  <c r="Q446"/>
  <c r="R637"/>
  <c r="R446"/>
  <c r="S637"/>
  <c r="S446"/>
  <c r="T637"/>
  <c r="T446"/>
  <c r="U637"/>
  <c r="U446"/>
  <c r="V637"/>
  <c r="V446"/>
  <c r="W637"/>
  <c r="W446"/>
  <c r="X637"/>
  <c r="X446"/>
  <c r="Y637"/>
  <c r="Y446"/>
  <c r="Z637"/>
  <c r="Z446"/>
  <c r="AA637"/>
  <c r="AA446"/>
  <c r="AB637"/>
  <c r="AB446"/>
  <c r="AC637"/>
  <c r="AC446"/>
  <c r="AD637"/>
  <c r="AD446"/>
  <c r="AE637"/>
  <c r="AE446"/>
  <c r="AF637"/>
  <c r="AF446"/>
  <c r="AG637"/>
  <c r="AG446"/>
  <c r="AH637"/>
  <c r="AH446"/>
  <c r="AI637"/>
  <c r="AI446"/>
  <c r="AJ637"/>
  <c r="AJ446"/>
  <c r="AK637"/>
  <c r="AK446"/>
  <c r="AL637"/>
  <c r="AL446"/>
  <c r="AM637"/>
  <c r="AM446"/>
  <c r="AN637"/>
  <c r="AN446"/>
  <c r="AO637"/>
  <c r="AO446"/>
  <c r="AP637"/>
  <c r="AP446"/>
  <c r="AQ637"/>
  <c r="AQ446"/>
  <c r="AR637"/>
  <c r="AR446"/>
  <c r="AS637"/>
  <c r="AS446"/>
  <c r="AT637"/>
  <c r="AT446"/>
  <c r="AU637"/>
  <c r="AU446"/>
  <c r="AV637"/>
  <c r="AV446"/>
  <c r="AW637"/>
  <c r="AW446"/>
  <c r="D638"/>
  <c r="D447"/>
  <c r="E638"/>
  <c r="E447"/>
  <c r="L638"/>
  <c r="L447"/>
  <c r="M638"/>
  <c r="M447"/>
  <c r="N638"/>
  <c r="N447"/>
  <c r="O638"/>
  <c r="O447"/>
  <c r="P638"/>
  <c r="P447"/>
  <c r="Q638"/>
  <c r="Q447"/>
  <c r="R638"/>
  <c r="R447"/>
  <c r="S638"/>
  <c r="S447"/>
  <c r="T638"/>
  <c r="T447"/>
  <c r="U638"/>
  <c r="U447"/>
  <c r="V638"/>
  <c r="V447"/>
  <c r="W638"/>
  <c r="W447"/>
  <c r="X638"/>
  <c r="X447"/>
  <c r="Y638"/>
  <c r="Y447"/>
  <c r="Z638"/>
  <c r="Z447"/>
  <c r="AA638"/>
  <c r="AA447"/>
  <c r="AB638"/>
  <c r="AB447"/>
  <c r="AC638"/>
  <c r="AC447"/>
  <c r="AD638"/>
  <c r="AD447"/>
  <c r="AE638"/>
  <c r="AE447"/>
  <c r="AF638"/>
  <c r="AF447"/>
  <c r="AG638"/>
  <c r="AG447"/>
  <c r="AH638"/>
  <c r="AH447"/>
  <c r="AI638"/>
  <c r="AI447"/>
  <c r="AJ638"/>
  <c r="AJ447"/>
  <c r="AK638"/>
  <c r="AK447"/>
  <c r="AL638"/>
  <c r="AL447"/>
  <c r="AM638"/>
  <c r="AM447"/>
  <c r="AN638"/>
  <c r="AN447"/>
  <c r="AO638"/>
  <c r="AO447"/>
  <c r="AP638"/>
  <c r="AP447"/>
  <c r="AQ638"/>
  <c r="AQ447"/>
  <c r="AR638"/>
  <c r="AR447"/>
  <c r="AS638"/>
  <c r="AS447"/>
  <c r="AT638"/>
  <c r="AT447"/>
  <c r="AU638"/>
  <c r="AU447"/>
  <c r="AV638"/>
  <c r="AV447"/>
  <c r="AW638"/>
  <c r="AW447"/>
  <c r="L639"/>
  <c r="L448"/>
  <c r="O639"/>
  <c r="O448"/>
  <c r="P639"/>
  <c r="P448"/>
  <c r="Q639"/>
  <c r="Q448"/>
  <c r="R639"/>
  <c r="R448"/>
  <c r="T639"/>
  <c r="T448"/>
  <c r="V639"/>
  <c r="V448"/>
  <c r="X639"/>
  <c r="X448"/>
  <c r="Y639"/>
  <c r="Y448"/>
  <c r="Z639"/>
  <c r="Z448"/>
  <c r="AA639"/>
  <c r="AA448"/>
  <c r="AC639"/>
  <c r="AC448"/>
  <c r="AD639"/>
  <c r="AD448"/>
  <c r="AE639"/>
  <c r="AE448"/>
  <c r="AF639"/>
  <c r="AF448"/>
  <c r="AI639"/>
  <c r="AI448"/>
  <c r="AJ639"/>
  <c r="AJ448"/>
  <c r="AL639"/>
  <c r="AL448"/>
  <c r="AM639"/>
  <c r="AM448"/>
  <c r="AP639"/>
  <c r="AP448"/>
  <c r="AR639"/>
  <c r="AR448"/>
  <c r="AT639"/>
  <c r="AT448"/>
  <c r="AW448"/>
  <c r="D640"/>
  <c r="D449"/>
  <c r="L640"/>
  <c r="L449"/>
  <c r="M640"/>
  <c r="M449"/>
  <c r="N640"/>
  <c r="N449"/>
  <c r="O640"/>
  <c r="O449"/>
  <c r="P640"/>
  <c r="P449"/>
  <c r="Q640"/>
  <c r="Q449"/>
  <c r="R640"/>
  <c r="R449"/>
  <c r="S640"/>
  <c r="S449"/>
  <c r="T640"/>
  <c r="T449"/>
  <c r="U640"/>
  <c r="U449"/>
  <c r="V640"/>
  <c r="V449"/>
  <c r="W640"/>
  <c r="W449"/>
  <c r="X640"/>
  <c r="X449"/>
  <c r="Y640"/>
  <c r="Y449"/>
  <c r="Z640"/>
  <c r="Z449"/>
  <c r="AA640"/>
  <c r="AA449"/>
  <c r="AB640"/>
  <c r="AB449"/>
  <c r="AC640"/>
  <c r="AC449"/>
  <c r="AD640"/>
  <c r="AD449"/>
  <c r="AE640"/>
  <c r="AE449"/>
  <c r="AF640"/>
  <c r="AF449"/>
  <c r="AG640"/>
  <c r="AG449"/>
  <c r="AH449"/>
  <c r="AH640"/>
  <c r="AI640"/>
  <c r="AI449"/>
  <c r="AJ640"/>
  <c r="AJ449"/>
  <c r="AK640"/>
  <c r="AK449"/>
  <c r="AL640"/>
  <c r="AL449"/>
  <c r="AM640"/>
  <c r="AM449"/>
  <c r="AN640"/>
  <c r="AN449"/>
  <c r="AO640"/>
  <c r="AO449"/>
  <c r="AP640"/>
  <c r="AP449"/>
  <c r="AQ640"/>
  <c r="AQ449"/>
  <c r="AR640"/>
  <c r="AR449"/>
  <c r="AS640"/>
  <c r="AS449"/>
  <c r="AT640"/>
  <c r="AT449"/>
  <c r="AU640"/>
  <c r="AU449"/>
  <c r="AV640"/>
  <c r="AV449"/>
  <c r="AW640"/>
  <c r="AW449"/>
  <c r="L641"/>
  <c r="L450"/>
  <c r="M641"/>
  <c r="M450"/>
  <c r="N641"/>
  <c r="N450"/>
  <c r="O641"/>
  <c r="O450"/>
  <c r="P641"/>
  <c r="P450"/>
  <c r="Q641"/>
  <c r="Q450"/>
  <c r="R641"/>
  <c r="R450"/>
  <c r="S641"/>
  <c r="S450"/>
  <c r="T641"/>
  <c r="T450"/>
  <c r="U641"/>
  <c r="U450"/>
  <c r="V641"/>
  <c r="V450"/>
  <c r="W641"/>
  <c r="W450"/>
  <c r="X641"/>
  <c r="X450"/>
  <c r="Y641"/>
  <c r="Y450"/>
  <c r="Z641"/>
  <c r="Z450"/>
  <c r="AA641"/>
  <c r="AA450"/>
  <c r="AB641"/>
  <c r="AB450"/>
  <c r="AC641"/>
  <c r="AC450"/>
  <c r="AD641"/>
  <c r="AD450"/>
  <c r="AE641"/>
  <c r="AE450"/>
  <c r="AF641"/>
  <c r="AF450"/>
  <c r="AG641"/>
  <c r="AG450"/>
  <c r="AH641"/>
  <c r="AH450"/>
  <c r="AI641"/>
  <c r="AI450"/>
  <c r="AJ641"/>
  <c r="AJ450"/>
  <c r="AK641"/>
  <c r="AK450"/>
  <c r="AL641"/>
  <c r="AL450"/>
  <c r="AM641"/>
  <c r="AM450"/>
  <c r="AN641"/>
  <c r="AN450"/>
  <c r="AO641"/>
  <c r="AO450"/>
  <c r="AP641"/>
  <c r="AP450"/>
  <c r="AQ450"/>
  <c r="AR641"/>
  <c r="AR450"/>
  <c r="AS641"/>
  <c r="AS450"/>
  <c r="AT641"/>
  <c r="AT450"/>
  <c r="AU641"/>
  <c r="AU450"/>
  <c r="AV641"/>
  <c r="AV450"/>
  <c r="AW641"/>
  <c r="AW450"/>
  <c r="E642"/>
  <c r="L642"/>
  <c r="L451"/>
  <c r="M642"/>
  <c r="M451"/>
  <c r="N642"/>
  <c r="N451"/>
  <c r="O642"/>
  <c r="O451"/>
  <c r="P642"/>
  <c r="P451"/>
  <c r="Q642"/>
  <c r="Q451"/>
  <c r="R642"/>
  <c r="R451"/>
  <c r="S642"/>
  <c r="S451"/>
  <c r="T642"/>
  <c r="T451"/>
  <c r="U642"/>
  <c r="U451"/>
  <c r="V642"/>
  <c r="V451"/>
  <c r="W642"/>
  <c r="W451"/>
  <c r="X642"/>
  <c r="X451"/>
  <c r="Y642"/>
  <c r="Y451"/>
  <c r="Z642"/>
  <c r="Z451"/>
  <c r="AA642"/>
  <c r="AA451"/>
  <c r="AB642"/>
  <c r="AB451"/>
  <c r="AC642"/>
  <c r="AC451"/>
  <c r="AD642"/>
  <c r="AD451"/>
  <c r="AE642"/>
  <c r="AE451"/>
  <c r="AF642"/>
  <c r="AF451"/>
  <c r="AG642"/>
  <c r="AG451"/>
  <c r="AH642"/>
  <c r="AH451"/>
  <c r="AI642"/>
  <c r="AI451"/>
  <c r="AJ642"/>
  <c r="AJ451"/>
  <c r="AK642"/>
  <c r="AK451"/>
  <c r="AL642"/>
  <c r="AL451"/>
  <c r="AM642"/>
  <c r="AM451"/>
  <c r="AN642"/>
  <c r="AN451"/>
  <c r="AO642"/>
  <c r="AO451"/>
  <c r="AP642"/>
  <c r="AP451"/>
  <c r="AQ642"/>
  <c r="AQ451"/>
  <c r="AR642"/>
  <c r="AR451"/>
  <c r="AS642"/>
  <c r="AS451"/>
  <c r="AT642"/>
  <c r="AT451"/>
  <c r="AU642"/>
  <c r="AU451"/>
  <c r="AV642"/>
  <c r="AV451"/>
  <c r="AW642"/>
  <c r="AW451"/>
  <c r="L643"/>
  <c r="L452"/>
  <c r="M643"/>
  <c r="M452"/>
  <c r="N643"/>
  <c r="N452"/>
  <c r="O643"/>
  <c r="O452"/>
  <c r="P643"/>
  <c r="P452"/>
  <c r="Q643"/>
  <c r="Q452"/>
  <c r="R643"/>
  <c r="R452"/>
  <c r="S643"/>
  <c r="S452"/>
  <c r="T643"/>
  <c r="T452"/>
  <c r="U643"/>
  <c r="U452"/>
  <c r="V643"/>
  <c r="V452"/>
  <c r="W643"/>
  <c r="W452"/>
  <c r="X643"/>
  <c r="X452"/>
  <c r="Y643"/>
  <c r="Y452"/>
  <c r="Z643"/>
  <c r="Z452"/>
  <c r="AA643"/>
  <c r="AA452"/>
  <c r="AB643"/>
  <c r="AB452"/>
  <c r="AC643"/>
  <c r="AC452"/>
  <c r="AD643"/>
  <c r="AD452"/>
  <c r="AE643"/>
  <c r="AE452"/>
  <c r="AF643"/>
  <c r="AF452"/>
  <c r="AG643"/>
  <c r="AG452"/>
  <c r="AH643"/>
  <c r="AH452"/>
  <c r="AI643"/>
  <c r="AI452"/>
  <c r="AJ643"/>
  <c r="AJ452"/>
  <c r="AK643"/>
  <c r="AK452"/>
  <c r="AL643"/>
  <c r="AL452"/>
  <c r="AM643"/>
  <c r="AM452"/>
  <c r="AN643"/>
  <c r="AN452"/>
  <c r="AO643"/>
  <c r="AO452"/>
  <c r="AP643"/>
  <c r="AP452"/>
  <c r="AQ643"/>
  <c r="AQ452"/>
  <c r="AR643"/>
  <c r="AR452"/>
  <c r="AS643"/>
  <c r="AS452"/>
  <c r="AT643"/>
  <c r="AT452"/>
  <c r="AU643"/>
  <c r="AU452"/>
  <c r="AV643"/>
  <c r="AV452"/>
  <c r="AW643"/>
  <c r="AW452"/>
  <c r="D644"/>
  <c r="D453"/>
  <c r="L644"/>
  <c r="L453"/>
  <c r="M644"/>
  <c r="M453"/>
  <c r="N644"/>
  <c r="N453"/>
  <c r="O644"/>
  <c r="O453"/>
  <c r="P644"/>
  <c r="P453"/>
  <c r="Q644"/>
  <c r="Q453"/>
  <c r="R644"/>
  <c r="R453"/>
  <c r="S644"/>
  <c r="S453"/>
  <c r="T644"/>
  <c r="T453"/>
  <c r="U644"/>
  <c r="U453"/>
  <c r="V644"/>
  <c r="V453"/>
  <c r="W644"/>
  <c r="W453"/>
  <c r="X644"/>
  <c r="X453"/>
  <c r="Y644"/>
  <c r="Y453"/>
  <c r="Z644"/>
  <c r="Z453"/>
  <c r="AA644"/>
  <c r="AA453"/>
  <c r="AB644"/>
  <c r="AB453"/>
  <c r="AC644"/>
  <c r="AC453"/>
  <c r="AD644"/>
  <c r="AD453"/>
  <c r="AE644"/>
  <c r="AE453"/>
  <c r="AF644"/>
  <c r="AF453"/>
  <c r="AG644"/>
  <c r="AG453"/>
  <c r="AH644"/>
  <c r="AH453"/>
  <c r="AI644"/>
  <c r="AI453"/>
  <c r="AJ644"/>
  <c r="AJ453"/>
  <c r="AK644"/>
  <c r="AK453"/>
  <c r="AL644"/>
  <c r="AL453"/>
  <c r="AM644"/>
  <c r="AM453"/>
  <c r="AN644"/>
  <c r="AN453"/>
  <c r="AO644"/>
  <c r="AO453"/>
  <c r="AP644"/>
  <c r="AP453"/>
  <c r="AQ644"/>
  <c r="AQ453"/>
  <c r="AR644"/>
  <c r="AR453"/>
  <c r="AS644"/>
  <c r="AS453"/>
  <c r="AT644"/>
  <c r="AT453"/>
  <c r="AU644"/>
  <c r="AU453"/>
  <c r="AV644"/>
  <c r="AV453"/>
  <c r="AW644"/>
  <c r="AW453"/>
  <c r="E645"/>
  <c r="E454"/>
  <c r="L645"/>
  <c r="L454"/>
  <c r="M645"/>
  <c r="M454"/>
  <c r="N645"/>
  <c r="N454"/>
  <c r="O645"/>
  <c r="O454"/>
  <c r="P645"/>
  <c r="P454"/>
  <c r="Q645"/>
  <c r="Q454"/>
  <c r="R645"/>
  <c r="R454"/>
  <c r="S645"/>
  <c r="S454"/>
  <c r="T645"/>
  <c r="T454"/>
  <c r="U454"/>
  <c r="U645"/>
  <c r="V645"/>
  <c r="V454"/>
  <c r="W645"/>
  <c r="W454"/>
  <c r="X645"/>
  <c r="X454"/>
  <c r="Y645"/>
  <c r="Y454"/>
  <c r="Z645"/>
  <c r="Z454"/>
  <c r="AA645"/>
  <c r="AA454"/>
  <c r="AB645"/>
  <c r="AB454"/>
  <c r="AC645"/>
  <c r="AC454"/>
  <c r="AD645"/>
  <c r="AD454"/>
  <c r="AE645"/>
  <c r="AE454"/>
  <c r="AF645"/>
  <c r="AF454"/>
  <c r="AG645"/>
  <c r="AG454"/>
  <c r="AH645"/>
  <c r="AH454"/>
  <c r="AI645"/>
  <c r="AI454"/>
  <c r="AJ645"/>
  <c r="AJ454"/>
  <c r="AK645"/>
  <c r="AK454"/>
  <c r="AL645"/>
  <c r="AL454"/>
  <c r="AM645"/>
  <c r="AM454"/>
  <c r="AN645"/>
  <c r="AN454"/>
  <c r="AO645"/>
  <c r="AO454"/>
  <c r="AP645"/>
  <c r="AP454"/>
  <c r="AQ645"/>
  <c r="AQ454"/>
  <c r="AR645"/>
  <c r="AR454"/>
  <c r="AS645"/>
  <c r="AS454"/>
  <c r="AT645"/>
  <c r="AT454"/>
  <c r="AU645"/>
  <c r="AU454"/>
  <c r="AV645"/>
  <c r="AV454"/>
  <c r="AW645"/>
  <c r="AW454"/>
  <c r="E646"/>
  <c r="E455"/>
  <c r="L646"/>
  <c r="L455"/>
  <c r="M646"/>
  <c r="M455"/>
  <c r="N646"/>
  <c r="N455"/>
  <c r="O646"/>
  <c r="O455"/>
  <c r="P646"/>
  <c r="P455"/>
  <c r="Q646"/>
  <c r="Q455"/>
  <c r="R646"/>
  <c r="R455"/>
  <c r="S646"/>
  <c r="S455"/>
  <c r="T646"/>
  <c r="T455"/>
  <c r="U646"/>
  <c r="U455"/>
  <c r="V646"/>
  <c r="V455"/>
  <c r="W646"/>
  <c r="W455"/>
  <c r="X646"/>
  <c r="X455"/>
  <c r="Y646"/>
  <c r="Y455"/>
  <c r="Z646"/>
  <c r="Z455"/>
  <c r="AA646"/>
  <c r="AA455"/>
  <c r="AB646"/>
  <c r="AB455"/>
  <c r="AC646"/>
  <c r="AC455"/>
  <c r="AD646"/>
  <c r="AD455"/>
  <c r="AE646"/>
  <c r="AE455"/>
  <c r="AF646"/>
  <c r="AF455"/>
  <c r="AG646"/>
  <c r="AG455"/>
  <c r="AH646"/>
  <c r="AI646"/>
  <c r="AI455"/>
  <c r="AJ646"/>
  <c r="AJ455"/>
  <c r="AK646"/>
  <c r="AK455"/>
  <c r="AL646"/>
  <c r="AL455"/>
  <c r="AM646"/>
  <c r="AM455"/>
  <c r="AN646"/>
  <c r="AN455"/>
  <c r="AO646"/>
  <c r="AO455"/>
  <c r="AP646"/>
  <c r="AP455"/>
  <c r="AQ646"/>
  <c r="AQ455"/>
  <c r="AR455"/>
  <c r="AR646"/>
  <c r="AS646"/>
  <c r="AS455"/>
  <c r="AT646"/>
  <c r="AT455"/>
  <c r="AU646"/>
  <c r="AU455"/>
  <c r="AV646"/>
  <c r="AV455"/>
  <c r="AW646"/>
  <c r="AW455"/>
  <c r="L647"/>
  <c r="L456"/>
  <c r="M647"/>
  <c r="M456"/>
  <c r="Q647"/>
  <c r="Q456"/>
  <c r="S456"/>
  <c r="U647"/>
  <c r="U456"/>
  <c r="Y647"/>
  <c r="Y456"/>
  <c r="Z456"/>
  <c r="AC647"/>
  <c r="AC456"/>
  <c r="AF456"/>
  <c r="AG647"/>
  <c r="AG456"/>
  <c r="AH647"/>
  <c r="AJ456"/>
  <c r="AK647"/>
  <c r="AK456"/>
  <c r="AL647"/>
  <c r="AL456"/>
  <c r="AO647"/>
  <c r="AO456"/>
  <c r="AP647"/>
  <c r="AP456"/>
  <c r="AQ647"/>
  <c r="AQ456"/>
  <c r="AR647"/>
  <c r="AS647"/>
  <c r="AS456"/>
  <c r="AT647"/>
  <c r="AT456"/>
  <c r="AU647"/>
  <c r="AU456"/>
  <c r="AW647"/>
  <c r="AW456"/>
  <c r="C457"/>
  <c r="D648"/>
  <c r="D457"/>
  <c r="E648"/>
  <c r="E457"/>
  <c r="L648"/>
  <c r="L457"/>
  <c r="M648"/>
  <c r="M457"/>
  <c r="N648"/>
  <c r="N457"/>
  <c r="O648"/>
  <c r="O457"/>
  <c r="P648"/>
  <c r="P457"/>
  <c r="Q648"/>
  <c r="Q457"/>
  <c r="R648"/>
  <c r="R457"/>
  <c r="S648"/>
  <c r="S457"/>
  <c r="T648"/>
  <c r="T457"/>
  <c r="U648"/>
  <c r="U457"/>
  <c r="V648"/>
  <c r="V457"/>
  <c r="W648"/>
  <c r="W457"/>
  <c r="X648"/>
  <c r="X457"/>
  <c r="Y648"/>
  <c r="Y457"/>
  <c r="Z648"/>
  <c r="Z457"/>
  <c r="AA648"/>
  <c r="AA457"/>
  <c r="AB648"/>
  <c r="AB457"/>
  <c r="AC648"/>
  <c r="AC457"/>
  <c r="AD648"/>
  <c r="AD457"/>
  <c r="AE648"/>
  <c r="AE457"/>
  <c r="AF648"/>
  <c r="AF457"/>
  <c r="AG648"/>
  <c r="AG457"/>
  <c r="AH648"/>
  <c r="AH457"/>
  <c r="AI648"/>
  <c r="AI457"/>
  <c r="AJ648"/>
  <c r="AJ457"/>
  <c r="AK648"/>
  <c r="AK457"/>
  <c r="AL648"/>
  <c r="AL457"/>
  <c r="AM648"/>
  <c r="AM457"/>
  <c r="AN648"/>
  <c r="AN457"/>
  <c r="AO648"/>
  <c r="AO457"/>
  <c r="AP648"/>
  <c r="AP457"/>
  <c r="AQ648"/>
  <c r="AQ457"/>
  <c r="AR648"/>
  <c r="AR457"/>
  <c r="AS648"/>
  <c r="AS457"/>
  <c r="AT648"/>
  <c r="AT457"/>
  <c r="AU648"/>
  <c r="AU457"/>
  <c r="AV648"/>
  <c r="AV457"/>
  <c r="AW648"/>
  <c r="AW457"/>
  <c r="L649"/>
  <c r="L458"/>
  <c r="M649"/>
  <c r="M458"/>
  <c r="N649"/>
  <c r="N458"/>
  <c r="O649"/>
  <c r="O458"/>
  <c r="P649"/>
  <c r="P458"/>
  <c r="Q649"/>
  <c r="Q458"/>
  <c r="R649"/>
  <c r="R458"/>
  <c r="S649"/>
  <c r="S458"/>
  <c r="T649"/>
  <c r="T458"/>
  <c r="U649"/>
  <c r="U458"/>
  <c r="V649"/>
  <c r="V458"/>
  <c r="W649"/>
  <c r="W458"/>
  <c r="X649"/>
  <c r="X458"/>
  <c r="Y649"/>
  <c r="Y458"/>
  <c r="Z649"/>
  <c r="Z458"/>
  <c r="AA649"/>
  <c r="AA458"/>
  <c r="AB649"/>
  <c r="AB458"/>
  <c r="AC649"/>
  <c r="AC458"/>
  <c r="AD649"/>
  <c r="AD458"/>
  <c r="AE649"/>
  <c r="AE458"/>
  <c r="AF649"/>
  <c r="AF458"/>
  <c r="AG649"/>
  <c r="AG458"/>
  <c r="AH649"/>
  <c r="AH458"/>
  <c r="AI649"/>
  <c r="AI458"/>
  <c r="AJ649"/>
  <c r="AJ458"/>
  <c r="AK649"/>
  <c r="AK458"/>
  <c r="AL649"/>
  <c r="AL458"/>
  <c r="AM649"/>
  <c r="AM458"/>
  <c r="AN649"/>
  <c r="AN458"/>
  <c r="AO649"/>
  <c r="AO458"/>
  <c r="AP649"/>
  <c r="AP458"/>
  <c r="AQ649"/>
  <c r="AQ458"/>
  <c r="AR649"/>
  <c r="AR458"/>
  <c r="AS649"/>
  <c r="AS458"/>
  <c r="AT649"/>
  <c r="AT458"/>
  <c r="AU649"/>
  <c r="AU458"/>
  <c r="AV649"/>
  <c r="AV458"/>
  <c r="AW649"/>
  <c r="AW458"/>
  <c r="D459"/>
  <c r="E650"/>
  <c r="E459"/>
  <c r="L650"/>
  <c r="L459"/>
  <c r="M650"/>
  <c r="M459"/>
  <c r="N650"/>
  <c r="N459"/>
  <c r="O650"/>
  <c r="O459"/>
  <c r="P650"/>
  <c r="P459"/>
  <c r="Q650"/>
  <c r="Q459"/>
  <c r="R650"/>
  <c r="R459"/>
  <c r="S650"/>
  <c r="S459"/>
  <c r="T650"/>
  <c r="T459"/>
  <c r="U650"/>
  <c r="U459"/>
  <c r="V650"/>
  <c r="V459"/>
  <c r="W650"/>
  <c r="W459"/>
  <c r="X650"/>
  <c r="X459"/>
  <c r="Y650"/>
  <c r="Y459"/>
  <c r="Z650"/>
  <c r="Z459"/>
  <c r="AA650"/>
  <c r="AA459"/>
  <c r="AB650"/>
  <c r="AB459"/>
  <c r="AC650"/>
  <c r="AC459"/>
  <c r="AD650"/>
  <c r="AD459"/>
  <c r="AE650"/>
  <c r="AE459"/>
  <c r="AF650"/>
  <c r="AF459"/>
  <c r="AG650"/>
  <c r="AG459"/>
  <c r="AH650"/>
  <c r="AH459"/>
  <c r="AI650"/>
  <c r="AI459"/>
  <c r="AJ650"/>
  <c r="AJ459"/>
  <c r="AK650"/>
  <c r="AK459"/>
  <c r="AL650"/>
  <c r="AL459"/>
  <c r="AM650"/>
  <c r="AM459"/>
  <c r="AN650"/>
  <c r="AN459"/>
  <c r="AO650"/>
  <c r="AO459"/>
  <c r="AP650"/>
  <c r="AP459"/>
  <c r="AQ650"/>
  <c r="AQ459"/>
  <c r="AR650"/>
  <c r="AR459"/>
  <c r="AS650"/>
  <c r="AS459"/>
  <c r="AT650"/>
  <c r="AT459"/>
  <c r="AU650"/>
  <c r="AU459"/>
  <c r="AV650"/>
  <c r="AV459"/>
  <c r="AW650"/>
  <c r="AW459"/>
  <c r="D651"/>
  <c r="D460"/>
  <c r="L651"/>
  <c r="L460"/>
  <c r="M651"/>
  <c r="M460"/>
  <c r="N651"/>
  <c r="N460"/>
  <c r="O651"/>
  <c r="O460"/>
  <c r="P651"/>
  <c r="P460"/>
  <c r="Q651"/>
  <c r="Q460"/>
  <c r="R651"/>
  <c r="R460"/>
  <c r="S651"/>
  <c r="S460"/>
  <c r="T651"/>
  <c r="T460"/>
  <c r="U651"/>
  <c r="U460"/>
  <c r="V651"/>
  <c r="V460"/>
  <c r="W651"/>
  <c r="W460"/>
  <c r="X651"/>
  <c r="X460"/>
  <c r="Y651"/>
  <c r="Y460"/>
  <c r="Z651"/>
  <c r="Z460"/>
  <c r="AA651"/>
  <c r="AA460"/>
  <c r="AB651"/>
  <c r="AB460"/>
  <c r="AC651"/>
  <c r="AC460"/>
  <c r="AD651"/>
  <c r="AD460"/>
  <c r="AE460"/>
  <c r="AE651"/>
  <c r="AF651"/>
  <c r="AF460"/>
  <c r="AG651"/>
  <c r="AG460"/>
  <c r="AH651"/>
  <c r="AH460"/>
  <c r="AI651"/>
  <c r="AI460"/>
  <c r="AJ651"/>
  <c r="AJ460"/>
  <c r="AK651"/>
  <c r="AK460"/>
  <c r="AL651"/>
  <c r="AL460"/>
  <c r="AM651"/>
  <c r="AM460"/>
  <c r="AN651"/>
  <c r="AN460"/>
  <c r="AO651"/>
  <c r="AO460"/>
  <c r="AP651"/>
  <c r="AP460"/>
  <c r="AQ651"/>
  <c r="AQ460"/>
  <c r="AR651"/>
  <c r="AR460"/>
  <c r="AS651"/>
  <c r="AS460"/>
  <c r="AT651"/>
  <c r="AT460"/>
  <c r="AU651"/>
  <c r="AU460"/>
  <c r="AV651"/>
  <c r="AV460"/>
  <c r="AW651"/>
  <c r="AW460"/>
  <c r="L652"/>
  <c r="P652"/>
  <c r="P461"/>
  <c r="S652"/>
  <c r="S461"/>
  <c r="T652"/>
  <c r="T461"/>
  <c r="U652"/>
  <c r="W652"/>
  <c r="W461"/>
  <c r="X652"/>
  <c r="X461"/>
  <c r="AA652"/>
  <c r="AA461"/>
  <c r="AB652"/>
  <c r="AB461"/>
  <c r="AE652"/>
  <c r="AE461"/>
  <c r="AF652"/>
  <c r="AF461"/>
  <c r="AH461"/>
  <c r="AI652"/>
  <c r="AI461"/>
  <c r="AJ652"/>
  <c r="AJ461"/>
  <c r="AK461"/>
  <c r="AM652"/>
  <c r="AM461"/>
  <c r="AN652"/>
  <c r="AN461"/>
  <c r="AQ652"/>
  <c r="AQ461"/>
  <c r="AR652"/>
  <c r="AR461"/>
  <c r="AS461"/>
  <c r="AU652"/>
  <c r="AU461"/>
  <c r="AV652"/>
  <c r="AV461"/>
  <c r="AW652"/>
  <c r="AW461"/>
  <c r="L653"/>
  <c r="L462"/>
  <c r="O462"/>
  <c r="P653"/>
  <c r="P462"/>
  <c r="Q653"/>
  <c r="S653"/>
  <c r="S462"/>
  <c r="T653"/>
  <c r="T462"/>
  <c r="U653"/>
  <c r="V653"/>
  <c r="W653"/>
  <c r="W462"/>
  <c r="X653"/>
  <c r="X462"/>
  <c r="Y653"/>
  <c r="AA653"/>
  <c r="AA462"/>
  <c r="AB653"/>
  <c r="AB462"/>
  <c r="AC462"/>
  <c r="AE653"/>
  <c r="AE462"/>
  <c r="AF653"/>
  <c r="AF462"/>
  <c r="AH462"/>
  <c r="AI653"/>
  <c r="AI462"/>
  <c r="AJ653"/>
  <c r="AJ462"/>
  <c r="AK653"/>
  <c r="AL462"/>
  <c r="AM653"/>
  <c r="AM462"/>
  <c r="AN653"/>
  <c r="AN462"/>
  <c r="AO653"/>
  <c r="AQ653"/>
  <c r="AQ462"/>
  <c r="AR653"/>
  <c r="AR462"/>
  <c r="AU653"/>
  <c r="AU462"/>
  <c r="AV653"/>
  <c r="AV462"/>
  <c r="AW653"/>
  <c r="AW462"/>
  <c r="D463"/>
  <c r="L654"/>
  <c r="L463"/>
  <c r="M654"/>
  <c r="M463"/>
  <c r="N654"/>
  <c r="N463"/>
  <c r="O654"/>
  <c r="O463"/>
  <c r="P654"/>
  <c r="P463"/>
  <c r="Q654"/>
  <c r="Q463"/>
  <c r="R654"/>
  <c r="R463"/>
  <c r="S654"/>
  <c r="S463"/>
  <c r="T654"/>
  <c r="T463"/>
  <c r="U654"/>
  <c r="U463"/>
  <c r="V654"/>
  <c r="V463"/>
  <c r="W654"/>
  <c r="W463"/>
  <c r="X654"/>
  <c r="X463"/>
  <c r="Y654"/>
  <c r="Y463"/>
  <c r="Z654"/>
  <c r="Z463"/>
  <c r="AA654"/>
  <c r="AA463"/>
  <c r="AB654"/>
  <c r="AB463"/>
  <c r="AC654"/>
  <c r="AC463"/>
  <c r="AD654"/>
  <c r="AD463"/>
  <c r="AE654"/>
  <c r="AE463"/>
  <c r="AF654"/>
  <c r="AF463"/>
  <c r="AG654"/>
  <c r="AG463"/>
  <c r="AH654"/>
  <c r="AH463"/>
  <c r="AI654"/>
  <c r="AI463"/>
  <c r="AJ654"/>
  <c r="AJ463"/>
  <c r="AK654"/>
  <c r="AK463"/>
  <c r="AL654"/>
  <c r="AL463"/>
  <c r="AM654"/>
  <c r="AM463"/>
  <c r="AN654"/>
  <c r="AN463"/>
  <c r="AO654"/>
  <c r="AO463"/>
  <c r="AP654"/>
  <c r="AP463"/>
  <c r="AQ654"/>
  <c r="AQ463"/>
  <c r="AR654"/>
  <c r="AR463"/>
  <c r="AS654"/>
  <c r="AS463"/>
  <c r="AT654"/>
  <c r="AT463"/>
  <c r="AU654"/>
  <c r="AU463"/>
  <c r="AV654"/>
  <c r="AV463"/>
  <c r="AW654"/>
  <c r="AW463"/>
  <c r="E655"/>
  <c r="L655"/>
  <c r="L464"/>
  <c r="M655"/>
  <c r="M464"/>
  <c r="N655"/>
  <c r="N464"/>
  <c r="O655"/>
  <c r="O464"/>
  <c r="P655"/>
  <c r="P464"/>
  <c r="Q655"/>
  <c r="Q464"/>
  <c r="R655"/>
  <c r="R464"/>
  <c r="S655"/>
  <c r="S464"/>
  <c r="T655"/>
  <c r="T464"/>
  <c r="U655"/>
  <c r="U464"/>
  <c r="V655"/>
  <c r="V464"/>
  <c r="W655"/>
  <c r="W464"/>
  <c r="X655"/>
  <c r="X464"/>
  <c r="Y655"/>
  <c r="Y464"/>
  <c r="Z655"/>
  <c r="Z464"/>
  <c r="AA655"/>
  <c r="AA464"/>
  <c r="AB655"/>
  <c r="AB464"/>
  <c r="AC655"/>
  <c r="AC464"/>
  <c r="AD655"/>
  <c r="AD464"/>
  <c r="AE655"/>
  <c r="AE464"/>
  <c r="AF655"/>
  <c r="AF464"/>
  <c r="AG655"/>
  <c r="AG464"/>
  <c r="AH655"/>
  <c r="AH464"/>
  <c r="AI655"/>
  <c r="AI464"/>
  <c r="AJ655"/>
  <c r="AJ464"/>
  <c r="AK655"/>
  <c r="AK464"/>
  <c r="AL655"/>
  <c r="AL464"/>
  <c r="AM655"/>
  <c r="AM464"/>
  <c r="AN655"/>
  <c r="AN464"/>
  <c r="AO655"/>
  <c r="AO464"/>
  <c r="AP655"/>
  <c r="AP464"/>
  <c r="AQ655"/>
  <c r="AQ464"/>
  <c r="AR655"/>
  <c r="AR464"/>
  <c r="AS655"/>
  <c r="AS464"/>
  <c r="AT655"/>
  <c r="AT464"/>
  <c r="AU655"/>
  <c r="AU464"/>
  <c r="AV655"/>
  <c r="AV464"/>
  <c r="AW655"/>
  <c r="AW464"/>
  <c r="D656"/>
  <c r="D465"/>
  <c r="E656"/>
  <c r="E465"/>
  <c r="L656"/>
  <c r="L465"/>
  <c r="M656"/>
  <c r="M465"/>
  <c r="N656"/>
  <c r="N465"/>
  <c r="O656"/>
  <c r="O465"/>
  <c r="P656"/>
  <c r="P465"/>
  <c r="Q656"/>
  <c r="Q465"/>
  <c r="R656"/>
  <c r="R465"/>
  <c r="S656"/>
  <c r="S465"/>
  <c r="T656"/>
  <c r="T465"/>
  <c r="U656"/>
  <c r="U465"/>
  <c r="V656"/>
  <c r="V465"/>
  <c r="W656"/>
  <c r="W465"/>
  <c r="X656"/>
  <c r="X465"/>
  <c r="Y656"/>
  <c r="Y465"/>
  <c r="Z656"/>
  <c r="Z465"/>
  <c r="AA656"/>
  <c r="AA465"/>
  <c r="AB656"/>
  <c r="AB465"/>
  <c r="AC656"/>
  <c r="AC465"/>
  <c r="AD656"/>
  <c r="AD465"/>
  <c r="AE656"/>
  <c r="AE465"/>
  <c r="AF656"/>
  <c r="AF465"/>
  <c r="AG656"/>
  <c r="AG465"/>
  <c r="AH656"/>
  <c r="AH465"/>
  <c r="AI656"/>
  <c r="AI465"/>
  <c r="AJ656"/>
  <c r="AJ465"/>
  <c r="AK656"/>
  <c r="AK465"/>
  <c r="AL656"/>
  <c r="AL465"/>
  <c r="AM656"/>
  <c r="AM465"/>
  <c r="AN656"/>
  <c r="AN465"/>
  <c r="AO656"/>
  <c r="AO465"/>
  <c r="AP656"/>
  <c r="AP465"/>
  <c r="AQ656"/>
  <c r="AQ465"/>
  <c r="AR656"/>
  <c r="AR465"/>
  <c r="AS656"/>
  <c r="AS465"/>
  <c r="AT656"/>
  <c r="AT465"/>
  <c r="AU656"/>
  <c r="AU465"/>
  <c r="AV656"/>
  <c r="AV465"/>
  <c r="AW656"/>
  <c r="AW465"/>
  <c r="D657"/>
  <c r="D466"/>
  <c r="E657"/>
  <c r="E466"/>
  <c r="L657"/>
  <c r="L466"/>
  <c r="M657"/>
  <c r="M466"/>
  <c r="N657"/>
  <c r="N466"/>
  <c r="O657"/>
  <c r="O466"/>
  <c r="P657"/>
  <c r="P466"/>
  <c r="Q657"/>
  <c r="Q466"/>
  <c r="R657"/>
  <c r="R466"/>
  <c r="S657"/>
  <c r="S466"/>
  <c r="T657"/>
  <c r="T466"/>
  <c r="U657"/>
  <c r="U466"/>
  <c r="V657"/>
  <c r="V466"/>
  <c r="W657"/>
  <c r="W466"/>
  <c r="X657"/>
  <c r="X466"/>
  <c r="Y657"/>
  <c r="Y466"/>
  <c r="Z657"/>
  <c r="Z466"/>
  <c r="AA657"/>
  <c r="AA466"/>
  <c r="AB657"/>
  <c r="AB466"/>
  <c r="AC657"/>
  <c r="AC466"/>
  <c r="AD657"/>
  <c r="AD466"/>
  <c r="AE657"/>
  <c r="AE466"/>
  <c r="AF657"/>
  <c r="AF466"/>
  <c r="AG657"/>
  <c r="AG466"/>
  <c r="AH657"/>
  <c r="AH466"/>
  <c r="AI657"/>
  <c r="AI466"/>
  <c r="AJ657"/>
  <c r="AJ466"/>
  <c r="AK657"/>
  <c r="AK466"/>
  <c r="AL657"/>
  <c r="AL466"/>
  <c r="AM657"/>
  <c r="AM466"/>
  <c r="AN657"/>
  <c r="AN466"/>
  <c r="AO466"/>
  <c r="AO657"/>
  <c r="AP657"/>
  <c r="AP466"/>
  <c r="AQ657"/>
  <c r="AQ466"/>
  <c r="AR657"/>
  <c r="AR466"/>
  <c r="AS657"/>
  <c r="AS466"/>
  <c r="AT657"/>
  <c r="AT466"/>
  <c r="AU657"/>
  <c r="AU466"/>
  <c r="AV657"/>
  <c r="AV466"/>
  <c r="AW657"/>
  <c r="AW466"/>
  <c r="D658"/>
  <c r="D467"/>
  <c r="E658"/>
  <c r="E467"/>
  <c r="L658"/>
  <c r="L467"/>
  <c r="M658"/>
  <c r="M467"/>
  <c r="N658"/>
  <c r="N467"/>
  <c r="O658"/>
  <c r="O467"/>
  <c r="P658"/>
  <c r="P467"/>
  <c r="Q658"/>
  <c r="Q467"/>
  <c r="R658"/>
  <c r="R467"/>
  <c r="S658"/>
  <c r="S467"/>
  <c r="T658"/>
  <c r="T467"/>
  <c r="U658"/>
  <c r="U467"/>
  <c r="V658"/>
  <c r="V467"/>
  <c r="W658"/>
  <c r="W467"/>
  <c r="X658"/>
  <c r="X467"/>
  <c r="Y658"/>
  <c r="Y467"/>
  <c r="Z658"/>
  <c r="Z467"/>
  <c r="AA658"/>
  <c r="AA467"/>
  <c r="AB658"/>
  <c r="AB467"/>
  <c r="AC658"/>
  <c r="AC467"/>
  <c r="AD658"/>
  <c r="AD467"/>
  <c r="AE658"/>
  <c r="AE467"/>
  <c r="AF658"/>
  <c r="AF467"/>
  <c r="AG658"/>
  <c r="AG467"/>
  <c r="AH658"/>
  <c r="AH467"/>
  <c r="AI658"/>
  <c r="AI467"/>
  <c r="AJ658"/>
  <c r="AJ467"/>
  <c r="AK658"/>
  <c r="AK467"/>
  <c r="AL658"/>
  <c r="AL467"/>
  <c r="AM658"/>
  <c r="AM467"/>
  <c r="AN658"/>
  <c r="AN467"/>
  <c r="AO658"/>
  <c r="AO467"/>
  <c r="AP658"/>
  <c r="AP467"/>
  <c r="AQ658"/>
  <c r="AQ467"/>
  <c r="AR658"/>
  <c r="AR467"/>
  <c r="AS658"/>
  <c r="AS467"/>
  <c r="AT658"/>
  <c r="AT467"/>
  <c r="AU658"/>
  <c r="AU467"/>
  <c r="AV658"/>
  <c r="AV467"/>
  <c r="AW658"/>
  <c r="AW467"/>
  <c r="C659"/>
  <c r="D659"/>
  <c r="D468"/>
  <c r="E659"/>
  <c r="E468"/>
  <c r="L659"/>
  <c r="L468"/>
  <c r="M659"/>
  <c r="M468"/>
  <c r="N659"/>
  <c r="N468"/>
  <c r="O659"/>
  <c r="O468"/>
  <c r="P659"/>
  <c r="P468"/>
  <c r="Q659"/>
  <c r="Q468"/>
  <c r="R659"/>
  <c r="R468"/>
  <c r="S659"/>
  <c r="S468"/>
  <c r="T659"/>
  <c r="T468"/>
  <c r="U659"/>
  <c r="U468"/>
  <c r="V659"/>
  <c r="V468"/>
  <c r="W468"/>
  <c r="W659"/>
  <c r="X659"/>
  <c r="X468"/>
  <c r="Y659"/>
  <c r="Y468"/>
  <c r="Z659"/>
  <c r="Z468"/>
  <c r="AA659"/>
  <c r="AA468"/>
  <c r="AB659"/>
  <c r="AB468"/>
  <c r="AC659"/>
  <c r="AC468"/>
  <c r="AD659"/>
  <c r="AD468"/>
  <c r="AE659"/>
  <c r="AE468"/>
  <c r="AF659"/>
  <c r="AF468"/>
  <c r="AG659"/>
  <c r="AG468"/>
  <c r="AH659"/>
  <c r="AH468"/>
  <c r="AI659"/>
  <c r="AI468"/>
  <c r="AJ659"/>
  <c r="AJ468"/>
  <c r="AK659"/>
  <c r="AK468"/>
  <c r="AL659"/>
  <c r="AL468"/>
  <c r="AM659"/>
  <c r="AM468"/>
  <c r="AN659"/>
  <c r="AN468"/>
  <c r="AO659"/>
  <c r="AO468"/>
  <c r="AP659"/>
  <c r="AP468"/>
  <c r="AQ659"/>
  <c r="AQ468"/>
  <c r="AR659"/>
  <c r="AR468"/>
  <c r="AS659"/>
  <c r="AS468"/>
  <c r="AT659"/>
  <c r="AT468"/>
  <c r="AU659"/>
  <c r="AU468"/>
  <c r="AV659"/>
  <c r="AV468"/>
  <c r="AW659"/>
  <c r="AW468"/>
  <c r="C660"/>
  <c r="D660"/>
  <c r="D469"/>
  <c r="E660"/>
  <c r="E469"/>
  <c r="L660"/>
  <c r="L469"/>
  <c r="M660"/>
  <c r="M469"/>
  <c r="N660"/>
  <c r="N469"/>
  <c r="O660"/>
  <c r="O469"/>
  <c r="P660"/>
  <c r="P469"/>
  <c r="Q660"/>
  <c r="Q469"/>
  <c r="R660"/>
  <c r="R469"/>
  <c r="S660"/>
  <c r="S469"/>
  <c r="T660"/>
  <c r="T469"/>
  <c r="U660"/>
  <c r="U469"/>
  <c r="V660"/>
  <c r="V469"/>
  <c r="W660"/>
  <c r="W469"/>
  <c r="X660"/>
  <c r="X469"/>
  <c r="Y660"/>
  <c r="Y469"/>
  <c r="Z660"/>
  <c r="Z469"/>
  <c r="AA660"/>
  <c r="AA469"/>
  <c r="AB660"/>
  <c r="AB469"/>
  <c r="AC660"/>
  <c r="AC469"/>
  <c r="AD660"/>
  <c r="AD469"/>
  <c r="AE660"/>
  <c r="AE469"/>
  <c r="AF660"/>
  <c r="AF469"/>
  <c r="AG660"/>
  <c r="AG469"/>
  <c r="AH660"/>
  <c r="AH469"/>
  <c r="AI660"/>
  <c r="AI469"/>
  <c r="AJ660"/>
  <c r="AJ469"/>
  <c r="AK660"/>
  <c r="AK469"/>
  <c r="AL660"/>
  <c r="AL469"/>
  <c r="AM660"/>
  <c r="AM469"/>
  <c r="AN660"/>
  <c r="AN469"/>
  <c r="AO660"/>
  <c r="AO469"/>
  <c r="AP660"/>
  <c r="AP469"/>
  <c r="AQ660"/>
  <c r="AQ469"/>
  <c r="AR660"/>
  <c r="AR469"/>
  <c r="AS660"/>
  <c r="AS469"/>
  <c r="AT660"/>
  <c r="AT469"/>
  <c r="AU660"/>
  <c r="AU469"/>
  <c r="AV660"/>
  <c r="AV469"/>
  <c r="AW660"/>
  <c r="AW469"/>
  <c r="D661"/>
  <c r="D470"/>
  <c r="E661"/>
  <c r="E470"/>
  <c r="L661"/>
  <c r="L470"/>
  <c r="M661"/>
  <c r="M470"/>
  <c r="N661"/>
  <c r="N470"/>
  <c r="O661"/>
  <c r="O470"/>
  <c r="P661"/>
  <c r="P470"/>
  <c r="Q661"/>
  <c r="Q470"/>
  <c r="R661"/>
  <c r="R470"/>
  <c r="S661"/>
  <c r="S470"/>
  <c r="T661"/>
  <c r="T470"/>
  <c r="U661"/>
  <c r="U470"/>
  <c r="V661"/>
  <c r="V470"/>
  <c r="W661"/>
  <c r="W470"/>
  <c r="X661"/>
  <c r="X470"/>
  <c r="Y661"/>
  <c r="Y470"/>
  <c r="Z661"/>
  <c r="Z470"/>
  <c r="AA661"/>
  <c r="AA470"/>
  <c r="AB661"/>
  <c r="AB470"/>
  <c r="AC661"/>
  <c r="AC470"/>
  <c r="AD661"/>
  <c r="AD470"/>
  <c r="AE661"/>
  <c r="AE470"/>
  <c r="AF661"/>
  <c r="AF470"/>
  <c r="AG661"/>
  <c r="AG470"/>
  <c r="AH661"/>
  <c r="AH470"/>
  <c r="AI661"/>
  <c r="AI470"/>
  <c r="AJ661"/>
  <c r="AJ470"/>
  <c r="AK661"/>
  <c r="AK470"/>
  <c r="AL661"/>
  <c r="AL470"/>
  <c r="AM661"/>
  <c r="AM470"/>
  <c r="AN661"/>
  <c r="AN470"/>
  <c r="AO661"/>
  <c r="AO470"/>
  <c r="AP661"/>
  <c r="AP470"/>
  <c r="AQ661"/>
  <c r="AQ470"/>
  <c r="AR661"/>
  <c r="AR470"/>
  <c r="AS661"/>
  <c r="AS470"/>
  <c r="AT661"/>
  <c r="AT470"/>
  <c r="AU661"/>
  <c r="AU470"/>
  <c r="AV661"/>
  <c r="AV470"/>
  <c r="AW661"/>
  <c r="AW470"/>
  <c r="L662"/>
  <c r="L471"/>
  <c r="M662"/>
  <c r="M471"/>
  <c r="N662"/>
  <c r="O662"/>
  <c r="O471"/>
  <c r="P662"/>
  <c r="P471"/>
  <c r="Q662"/>
  <c r="Q471"/>
  <c r="R662"/>
  <c r="R471"/>
  <c r="S662"/>
  <c r="S471"/>
  <c r="T662"/>
  <c r="T471"/>
  <c r="U662"/>
  <c r="U471"/>
  <c r="V662"/>
  <c r="V471"/>
  <c r="W662"/>
  <c r="W471"/>
  <c r="X662"/>
  <c r="X471"/>
  <c r="Y662"/>
  <c r="Y471"/>
  <c r="Z662"/>
  <c r="Z471"/>
  <c r="AA662"/>
  <c r="AA471"/>
  <c r="AB662"/>
  <c r="AB471"/>
  <c r="AC662"/>
  <c r="AC471"/>
  <c r="AD662"/>
  <c r="AD471"/>
  <c r="AE662"/>
  <c r="AE471"/>
  <c r="AF662"/>
  <c r="AF471"/>
  <c r="AG662"/>
  <c r="AG471"/>
  <c r="AH662"/>
  <c r="AH471"/>
  <c r="AI662"/>
  <c r="AI471"/>
  <c r="AJ662"/>
  <c r="AJ471"/>
  <c r="AK662"/>
  <c r="AK471"/>
  <c r="AL662"/>
  <c r="AL471"/>
  <c r="AM662"/>
  <c r="AM471"/>
  <c r="AN662"/>
  <c r="AN471"/>
  <c r="AO662"/>
  <c r="AO471"/>
  <c r="AP662"/>
  <c r="AP471"/>
  <c r="AQ662"/>
  <c r="AQ471"/>
  <c r="AR662"/>
  <c r="AR471"/>
  <c r="AS662"/>
  <c r="AS471"/>
  <c r="AT662"/>
  <c r="AT471"/>
  <c r="AU662"/>
  <c r="AU471"/>
  <c r="AV662"/>
  <c r="AV471"/>
  <c r="AW662"/>
  <c r="AW471"/>
  <c r="E663"/>
  <c r="E472"/>
  <c r="L663"/>
  <c r="L472"/>
  <c r="M663"/>
  <c r="M472"/>
  <c r="N663"/>
  <c r="N472"/>
  <c r="O663"/>
  <c r="O472"/>
  <c r="P663"/>
  <c r="P472"/>
  <c r="Q663"/>
  <c r="Q472"/>
  <c r="R663"/>
  <c r="R472"/>
  <c r="S663"/>
  <c r="S472"/>
  <c r="T663"/>
  <c r="T472"/>
  <c r="U663"/>
  <c r="U472"/>
  <c r="V663"/>
  <c r="V472"/>
  <c r="W663"/>
  <c r="W472"/>
  <c r="X663"/>
  <c r="X472"/>
  <c r="Y663"/>
  <c r="Y472"/>
  <c r="Z663"/>
  <c r="Z472"/>
  <c r="AA663"/>
  <c r="AA472"/>
  <c r="AB663"/>
  <c r="AB472"/>
  <c r="AC663"/>
  <c r="AC472"/>
  <c r="AD663"/>
  <c r="AD472"/>
  <c r="AE663"/>
  <c r="AE472"/>
  <c r="AF663"/>
  <c r="AF472"/>
  <c r="AG663"/>
  <c r="AG472"/>
  <c r="AH663"/>
  <c r="AH472"/>
  <c r="AI663"/>
  <c r="AI472"/>
  <c r="AJ663"/>
  <c r="AJ472"/>
  <c r="AK663"/>
  <c r="AK472"/>
  <c r="AL663"/>
  <c r="AL472"/>
  <c r="AM663"/>
  <c r="AM472"/>
  <c r="AN663"/>
  <c r="AN472"/>
  <c r="AO663"/>
  <c r="AO472"/>
  <c r="AP663"/>
  <c r="AP472"/>
  <c r="AQ663"/>
  <c r="AQ472"/>
  <c r="AR663"/>
  <c r="AR472"/>
  <c r="AS663"/>
  <c r="AS472"/>
  <c r="AT663"/>
  <c r="AT472"/>
  <c r="AU663"/>
  <c r="AU472"/>
  <c r="AV663"/>
  <c r="AV472"/>
  <c r="AW663"/>
  <c r="AW472"/>
  <c r="D473"/>
  <c r="D664"/>
  <c r="E664"/>
  <c r="E473"/>
  <c r="L664"/>
  <c r="L473"/>
  <c r="M664"/>
  <c r="M473"/>
  <c r="N664"/>
  <c r="N473"/>
  <c r="O664"/>
  <c r="O473"/>
  <c r="P664"/>
  <c r="P473"/>
  <c r="Q664"/>
  <c r="Q473"/>
  <c r="R664"/>
  <c r="R473"/>
  <c r="S664"/>
  <c r="S473"/>
  <c r="T664"/>
  <c r="T473"/>
  <c r="U664"/>
  <c r="U473"/>
  <c r="V664"/>
  <c r="V473"/>
  <c r="W664"/>
  <c r="W473"/>
  <c r="X664"/>
  <c r="X473"/>
  <c r="Y664"/>
  <c r="Y473"/>
  <c r="Z664"/>
  <c r="Z473"/>
  <c r="AA664"/>
  <c r="AA473"/>
  <c r="AB664"/>
  <c r="AB473"/>
  <c r="AC664"/>
  <c r="AC473"/>
  <c r="AD664"/>
  <c r="AD473"/>
  <c r="AE664"/>
  <c r="AE473"/>
  <c r="AF664"/>
  <c r="AF473"/>
  <c r="AG664"/>
  <c r="AG473"/>
  <c r="AH664"/>
  <c r="AH473"/>
  <c r="AI664"/>
  <c r="AI473"/>
  <c r="AJ664"/>
  <c r="AJ473"/>
  <c r="AK664"/>
  <c r="AK473"/>
  <c r="AL664"/>
  <c r="AL473"/>
  <c r="AM664"/>
  <c r="AM473"/>
  <c r="AN664"/>
  <c r="AN473"/>
  <c r="AO664"/>
  <c r="AO473"/>
  <c r="AP664"/>
  <c r="AP473"/>
  <c r="AQ664"/>
  <c r="AQ473"/>
  <c r="AR664"/>
  <c r="AR473"/>
  <c r="AS664"/>
  <c r="AS473"/>
  <c r="AT664"/>
  <c r="AT473"/>
  <c r="AU664"/>
  <c r="AU473"/>
  <c r="AV664"/>
  <c r="AV473"/>
  <c r="AW664"/>
  <c r="AW473"/>
  <c r="D665"/>
  <c r="D474"/>
  <c r="E665"/>
  <c r="E474"/>
  <c r="L665"/>
  <c r="L474"/>
  <c r="M665"/>
  <c r="M474"/>
  <c r="N665"/>
  <c r="N474"/>
  <c r="O665"/>
  <c r="O474"/>
  <c r="P665"/>
  <c r="P474"/>
  <c r="Q665"/>
  <c r="Q474"/>
  <c r="R665"/>
  <c r="R474"/>
  <c r="S665"/>
  <c r="S474"/>
  <c r="T665"/>
  <c r="T474"/>
  <c r="U665"/>
  <c r="U474"/>
  <c r="V665"/>
  <c r="V474"/>
  <c r="W665"/>
  <c r="W474"/>
  <c r="X665"/>
  <c r="X474"/>
  <c r="Y665"/>
  <c r="Y474"/>
  <c r="Z665"/>
  <c r="Z474"/>
  <c r="AA665"/>
  <c r="AA474"/>
  <c r="AB665"/>
  <c r="AB474"/>
  <c r="AC665"/>
  <c r="AC474"/>
  <c r="AD665"/>
  <c r="AD474"/>
  <c r="AE665"/>
  <c r="AE474"/>
  <c r="AF665"/>
  <c r="AF474"/>
  <c r="AG474"/>
  <c r="AG665"/>
  <c r="AH665"/>
  <c r="AH474"/>
  <c r="AI665"/>
  <c r="AI474"/>
  <c r="AJ665"/>
  <c r="AJ474"/>
  <c r="AK665"/>
  <c r="AK474"/>
  <c r="AL665"/>
  <c r="AL474"/>
  <c r="AM665"/>
  <c r="AM474"/>
  <c r="AN665"/>
  <c r="AN474"/>
  <c r="AO665"/>
  <c r="AO474"/>
  <c r="AP665"/>
  <c r="AP474"/>
  <c r="AQ665"/>
  <c r="AQ474"/>
  <c r="AR665"/>
  <c r="AR474"/>
  <c r="AS665"/>
  <c r="AS474"/>
  <c r="AT665"/>
  <c r="AT474"/>
  <c r="AU665"/>
  <c r="AU474"/>
  <c r="AV665"/>
  <c r="AV474"/>
  <c r="AW665"/>
  <c r="AW474"/>
  <c r="C666"/>
  <c r="C475"/>
  <c r="D666"/>
  <c r="D475"/>
  <c r="E666"/>
  <c r="E475"/>
  <c r="L666"/>
  <c r="L475"/>
  <c r="M666"/>
  <c r="M475"/>
  <c r="N666"/>
  <c r="N475"/>
  <c r="O666"/>
  <c r="O475"/>
  <c r="P666"/>
  <c r="P475"/>
  <c r="Q666"/>
  <c r="Q475"/>
  <c r="R666"/>
  <c r="R475"/>
  <c r="S666"/>
  <c r="S475"/>
  <c r="T666"/>
  <c r="T475"/>
  <c r="U666"/>
  <c r="U475"/>
  <c r="V666"/>
  <c r="V475"/>
  <c r="W666"/>
  <c r="W475"/>
  <c r="X666"/>
  <c r="X475"/>
  <c r="Y666"/>
  <c r="Y475"/>
  <c r="Z666"/>
  <c r="Z475"/>
  <c r="AA666"/>
  <c r="AA475"/>
  <c r="AB666"/>
  <c r="AB475"/>
  <c r="AC666"/>
  <c r="AC475"/>
  <c r="AD666"/>
  <c r="AD475"/>
  <c r="AE666"/>
  <c r="AE475"/>
  <c r="AF666"/>
  <c r="AF475"/>
  <c r="AG666"/>
  <c r="AG475"/>
  <c r="AH666"/>
  <c r="AH475"/>
  <c r="AI666"/>
  <c r="AI475"/>
  <c r="AJ666"/>
  <c r="AJ475"/>
  <c r="AK666"/>
  <c r="AK475"/>
  <c r="AL666"/>
  <c r="AL475"/>
  <c r="AM666"/>
  <c r="AM475"/>
  <c r="AN666"/>
  <c r="AN475"/>
  <c r="AO666"/>
  <c r="AO475"/>
  <c r="AP666"/>
  <c r="AP475"/>
  <c r="AQ666"/>
  <c r="AQ475"/>
  <c r="AR666"/>
  <c r="AR475"/>
  <c r="AS666"/>
  <c r="AS475"/>
  <c r="AT666"/>
  <c r="AT475"/>
  <c r="AU666"/>
  <c r="AU475"/>
  <c r="AV666"/>
  <c r="AV475"/>
  <c r="AW666"/>
  <c r="AW475"/>
  <c r="C667"/>
  <c r="C476"/>
  <c r="D667"/>
  <c r="D476"/>
  <c r="E667"/>
  <c r="E476"/>
  <c r="L667"/>
  <c r="L476"/>
  <c r="M667"/>
  <c r="M476"/>
  <c r="N667"/>
  <c r="N476"/>
  <c r="O667"/>
  <c r="O476"/>
  <c r="P667"/>
  <c r="P476"/>
  <c r="Q667"/>
  <c r="Q476"/>
  <c r="R667"/>
  <c r="R476"/>
  <c r="S667"/>
  <c r="S476"/>
  <c r="T667"/>
  <c r="T476"/>
  <c r="U667"/>
  <c r="U476"/>
  <c r="V667"/>
  <c r="V476"/>
  <c r="W667"/>
  <c r="W476"/>
  <c r="X667"/>
  <c r="X476"/>
  <c r="Y667"/>
  <c r="Y476"/>
  <c r="Z667"/>
  <c r="Z476"/>
  <c r="AA667"/>
  <c r="AA476"/>
  <c r="AB667"/>
  <c r="AB476"/>
  <c r="AC667"/>
  <c r="AC476"/>
  <c r="AD667"/>
  <c r="AD476"/>
  <c r="AE667"/>
  <c r="AE476"/>
  <c r="AF667"/>
  <c r="AF476"/>
  <c r="AG667"/>
  <c r="AG476"/>
  <c r="AH667"/>
  <c r="AH476"/>
  <c r="AI667"/>
  <c r="AI476"/>
  <c r="AJ667"/>
  <c r="AJ476"/>
  <c r="AK667"/>
  <c r="AK476"/>
  <c r="AL667"/>
  <c r="AL476"/>
  <c r="AM667"/>
  <c r="AM476"/>
  <c r="AN667"/>
  <c r="AN476"/>
  <c r="AO667"/>
  <c r="AO476"/>
  <c r="AP667"/>
  <c r="AP476"/>
  <c r="AQ667"/>
  <c r="AQ476"/>
  <c r="AR667"/>
  <c r="AR476"/>
  <c r="AS667"/>
  <c r="AS476"/>
  <c r="AT667"/>
  <c r="AT476"/>
  <c r="AU667"/>
  <c r="AU476"/>
  <c r="AV667"/>
  <c r="AV476"/>
  <c r="AW667"/>
  <c r="AW476"/>
  <c r="C668"/>
  <c r="D668"/>
  <c r="D477"/>
  <c r="E668"/>
  <c r="E477"/>
  <c r="L668"/>
  <c r="L477"/>
  <c r="M668"/>
  <c r="M477"/>
  <c r="N668"/>
  <c r="N477"/>
  <c r="O668"/>
  <c r="O477"/>
  <c r="P668"/>
  <c r="P477"/>
  <c r="Q668"/>
  <c r="Q477"/>
  <c r="R668"/>
  <c r="R477"/>
  <c r="S668"/>
  <c r="S477"/>
  <c r="T668"/>
  <c r="T477"/>
  <c r="U668"/>
  <c r="U477"/>
  <c r="V668"/>
  <c r="V477"/>
  <c r="W668"/>
  <c r="W477"/>
  <c r="X668"/>
  <c r="X477"/>
  <c r="Y668"/>
  <c r="Y477"/>
  <c r="Z668"/>
  <c r="Z477"/>
  <c r="AA668"/>
  <c r="AA477"/>
  <c r="AB668"/>
  <c r="AB477"/>
  <c r="AC668"/>
  <c r="AC477"/>
  <c r="AD668"/>
  <c r="AD477"/>
  <c r="AE668"/>
  <c r="AE477"/>
  <c r="AF668"/>
  <c r="AF477"/>
  <c r="AG668"/>
  <c r="AG477"/>
  <c r="AH668"/>
  <c r="AH477"/>
  <c r="AI668"/>
  <c r="AI477"/>
  <c r="AJ668"/>
  <c r="AJ477"/>
  <c r="AK668"/>
  <c r="AK477"/>
  <c r="AL668"/>
  <c r="AL477"/>
  <c r="AM668"/>
  <c r="AM477"/>
  <c r="AN668"/>
  <c r="AN477"/>
  <c r="AO668"/>
  <c r="AO477"/>
  <c r="AP668"/>
  <c r="AP477"/>
  <c r="AQ668"/>
  <c r="AQ477"/>
  <c r="AR668"/>
  <c r="AR477"/>
  <c r="AS668"/>
  <c r="AS477"/>
  <c r="AT668"/>
  <c r="AT477"/>
  <c r="AU668"/>
  <c r="AU477"/>
  <c r="AV668"/>
  <c r="AV477"/>
  <c r="AW668"/>
  <c r="AW477"/>
  <c r="D669"/>
  <c r="D478"/>
  <c r="E669"/>
  <c r="E478"/>
  <c r="L669"/>
  <c r="L478"/>
  <c r="M669"/>
  <c r="M478"/>
  <c r="N669"/>
  <c r="N478"/>
  <c r="O669"/>
  <c r="O478"/>
  <c r="P669"/>
  <c r="P478"/>
  <c r="Q669"/>
  <c r="Q478"/>
  <c r="R669"/>
  <c r="R478"/>
  <c r="S669"/>
  <c r="S478"/>
  <c r="T669"/>
  <c r="T478"/>
  <c r="U669"/>
  <c r="U478"/>
  <c r="V669"/>
  <c r="V478"/>
  <c r="W669"/>
  <c r="W478"/>
  <c r="X669"/>
  <c r="X478"/>
  <c r="Y669"/>
  <c r="Y478"/>
  <c r="Z669"/>
  <c r="Z478"/>
  <c r="AA669"/>
  <c r="AA478"/>
  <c r="AB669"/>
  <c r="AB478"/>
  <c r="AC669"/>
  <c r="AC478"/>
  <c r="AD669"/>
  <c r="AD478"/>
  <c r="AE669"/>
  <c r="AE478"/>
  <c r="AF669"/>
  <c r="AF478"/>
  <c r="AG669"/>
  <c r="AG478"/>
  <c r="AH669"/>
  <c r="AH478"/>
  <c r="AI669"/>
  <c r="AI478"/>
  <c r="AJ669"/>
  <c r="AJ478"/>
  <c r="AK669"/>
  <c r="AK478"/>
  <c r="AL669"/>
  <c r="AL478"/>
  <c r="AM669"/>
  <c r="AM478"/>
  <c r="AN669"/>
  <c r="AN478"/>
  <c r="AO669"/>
  <c r="AO478"/>
  <c r="AP669"/>
  <c r="AP478"/>
  <c r="AQ669"/>
  <c r="AQ478"/>
  <c r="AR669"/>
  <c r="AR478"/>
  <c r="AS669"/>
  <c r="AS478"/>
  <c r="AT669"/>
  <c r="AT478"/>
  <c r="AU669"/>
  <c r="AU478"/>
  <c r="AV669"/>
  <c r="AV478"/>
  <c r="AW669"/>
  <c r="AW478"/>
  <c r="D670"/>
  <c r="D479"/>
  <c r="E670"/>
  <c r="E479"/>
  <c r="L670"/>
  <c r="L479"/>
  <c r="M670"/>
  <c r="M479"/>
  <c r="N670"/>
  <c r="N479"/>
  <c r="O670"/>
  <c r="O479"/>
  <c r="P670"/>
  <c r="P479"/>
  <c r="Q670"/>
  <c r="Q479"/>
  <c r="R670"/>
  <c r="R479"/>
  <c r="S670"/>
  <c r="S479"/>
  <c r="T670"/>
  <c r="T479"/>
  <c r="U670"/>
  <c r="U479"/>
  <c r="V670"/>
  <c r="V479"/>
  <c r="W670"/>
  <c r="W479"/>
  <c r="X670"/>
  <c r="X479"/>
  <c r="Y670"/>
  <c r="Y479"/>
  <c r="Z670"/>
  <c r="Z479"/>
  <c r="AA670"/>
  <c r="AA479"/>
  <c r="AB670"/>
  <c r="AB479"/>
  <c r="AC670"/>
  <c r="AC479"/>
  <c r="AD670"/>
  <c r="AD479"/>
  <c r="AE670"/>
  <c r="AE479"/>
  <c r="AF670"/>
  <c r="AF479"/>
  <c r="AG670"/>
  <c r="AG479"/>
  <c r="AH670"/>
  <c r="AH479"/>
  <c r="AI670"/>
  <c r="AI479"/>
  <c r="AJ670"/>
  <c r="AJ479"/>
  <c r="AK670"/>
  <c r="AK479"/>
  <c r="AL670"/>
  <c r="AL479"/>
  <c r="AM670"/>
  <c r="AM479"/>
  <c r="AN670"/>
  <c r="AN479"/>
  <c r="AO670"/>
  <c r="AO479"/>
  <c r="AP670"/>
  <c r="AP479"/>
  <c r="AQ670"/>
  <c r="AQ479"/>
  <c r="AR670"/>
  <c r="AR479"/>
  <c r="AS670"/>
  <c r="AS479"/>
  <c r="AT670"/>
  <c r="AT479"/>
  <c r="AU670"/>
  <c r="AU479"/>
  <c r="AV670"/>
  <c r="AV479"/>
  <c r="AW670"/>
  <c r="AW479"/>
  <c r="C671"/>
  <c r="C480"/>
  <c r="D671"/>
  <c r="D480"/>
  <c r="E671"/>
  <c r="E480"/>
  <c r="L671"/>
  <c r="L480"/>
  <c r="M671"/>
  <c r="M480"/>
  <c r="N671"/>
  <c r="N480"/>
  <c r="O671"/>
  <c r="O480"/>
  <c r="P671"/>
  <c r="P480"/>
  <c r="Q671"/>
  <c r="Q480"/>
  <c r="R671"/>
  <c r="R480"/>
  <c r="S671"/>
  <c r="S480"/>
  <c r="T671"/>
  <c r="T480"/>
  <c r="U671"/>
  <c r="U480"/>
  <c r="V671"/>
  <c r="V480"/>
  <c r="W671"/>
  <c r="W480"/>
  <c r="X671"/>
  <c r="X480"/>
  <c r="Y671"/>
  <c r="Y480"/>
  <c r="Z671"/>
  <c r="Z480"/>
  <c r="AA671"/>
  <c r="AA480"/>
  <c r="AB671"/>
  <c r="AB480"/>
  <c r="AC671"/>
  <c r="AC480"/>
  <c r="AD671"/>
  <c r="AD480"/>
  <c r="AE671"/>
  <c r="AE480"/>
  <c r="AF671"/>
  <c r="AF480"/>
  <c r="AG671"/>
  <c r="AG480"/>
  <c r="AH671"/>
  <c r="AH480"/>
  <c r="AI671"/>
  <c r="AI480"/>
  <c r="AJ671"/>
  <c r="AJ480"/>
  <c r="AK671"/>
  <c r="AK480"/>
  <c r="AL671"/>
  <c r="AL480"/>
  <c r="AM671"/>
  <c r="AM480"/>
  <c r="AN671"/>
  <c r="AN480"/>
  <c r="AO671"/>
  <c r="AO480"/>
  <c r="AP671"/>
  <c r="AP480"/>
  <c r="AQ671"/>
  <c r="AQ480"/>
  <c r="AR671"/>
  <c r="AR480"/>
  <c r="AS671"/>
  <c r="AS480"/>
  <c r="AT671"/>
  <c r="AT480"/>
  <c r="AU671"/>
  <c r="AU480"/>
  <c r="AV671"/>
  <c r="AV480"/>
  <c r="AW671"/>
  <c r="AW480"/>
  <c r="C672"/>
  <c r="D672"/>
  <c r="D481"/>
  <c r="E672"/>
  <c r="E481"/>
  <c r="L672"/>
  <c r="L481"/>
  <c r="M672"/>
  <c r="M481"/>
  <c r="N672"/>
  <c r="N481"/>
  <c r="O672"/>
  <c r="O481"/>
  <c r="P672"/>
  <c r="P481"/>
  <c r="Q672"/>
  <c r="Q481"/>
  <c r="R672"/>
  <c r="R481"/>
  <c r="S672"/>
  <c r="S481"/>
  <c r="T672"/>
  <c r="T481"/>
  <c r="U672"/>
  <c r="U481"/>
  <c r="V672"/>
  <c r="V481"/>
  <c r="W672"/>
  <c r="W481"/>
  <c r="X672"/>
  <c r="X481"/>
  <c r="Y672"/>
  <c r="Y481"/>
  <c r="Z672"/>
  <c r="Z481"/>
  <c r="AA672"/>
  <c r="AA481"/>
  <c r="AB672"/>
  <c r="AB481"/>
  <c r="AC672"/>
  <c r="AC481"/>
  <c r="AD672"/>
  <c r="AD481"/>
  <c r="AE672"/>
  <c r="AE481"/>
  <c r="AF672"/>
  <c r="AF481"/>
  <c r="AG672"/>
  <c r="AG481"/>
  <c r="AH672"/>
  <c r="AH481"/>
  <c r="AI672"/>
  <c r="AI481"/>
  <c r="AJ672"/>
  <c r="AJ481"/>
  <c r="AK672"/>
  <c r="AK481"/>
  <c r="AL672"/>
  <c r="AL481"/>
  <c r="AM672"/>
  <c r="AM481"/>
  <c r="AN672"/>
  <c r="AN481"/>
  <c r="AO672"/>
  <c r="AO481"/>
  <c r="AP672"/>
  <c r="AP481"/>
  <c r="AQ672"/>
  <c r="AQ481"/>
  <c r="AR672"/>
  <c r="AR481"/>
  <c r="AS672"/>
  <c r="AS481"/>
  <c r="AT672"/>
  <c r="AT481"/>
  <c r="AU672"/>
  <c r="AU481"/>
  <c r="AV672"/>
  <c r="AV481"/>
  <c r="AW672"/>
  <c r="AW481"/>
  <c r="L673"/>
  <c r="L482"/>
  <c r="M673"/>
  <c r="M482"/>
  <c r="N482"/>
  <c r="O673"/>
  <c r="O482"/>
  <c r="P673"/>
  <c r="P482"/>
  <c r="Q673"/>
  <c r="Q482"/>
  <c r="R673"/>
  <c r="R482"/>
  <c r="S673"/>
  <c r="S482"/>
  <c r="T673"/>
  <c r="T482"/>
  <c r="U673"/>
  <c r="U482"/>
  <c r="V673"/>
  <c r="V482"/>
  <c r="W673"/>
  <c r="W482"/>
  <c r="X673"/>
  <c r="X482"/>
  <c r="Y673"/>
  <c r="Y482"/>
  <c r="Z673"/>
  <c r="Z482"/>
  <c r="AA673"/>
  <c r="AA482"/>
  <c r="AB673"/>
  <c r="AB482"/>
  <c r="AC673"/>
  <c r="AC482"/>
  <c r="AD673"/>
  <c r="AD482"/>
  <c r="AE673"/>
  <c r="AE482"/>
  <c r="AF673"/>
  <c r="AF482"/>
  <c r="AG673"/>
  <c r="AG482"/>
  <c r="AH673"/>
  <c r="AH482"/>
  <c r="AI673"/>
  <c r="AI482"/>
  <c r="AJ673"/>
  <c r="AJ482"/>
  <c r="AK673"/>
  <c r="AK482"/>
  <c r="AL673"/>
  <c r="AL482"/>
  <c r="AM673"/>
  <c r="AM482"/>
  <c r="AN673"/>
  <c r="AN482"/>
  <c r="AO673"/>
  <c r="AO482"/>
  <c r="AP673"/>
  <c r="AP482"/>
  <c r="AQ673"/>
  <c r="AQ482"/>
  <c r="AR673"/>
  <c r="AR482"/>
  <c r="AS673"/>
  <c r="AS482"/>
  <c r="AT673"/>
  <c r="AT482"/>
  <c r="AU673"/>
  <c r="AU482"/>
  <c r="AV673"/>
  <c r="AV482"/>
  <c r="AW673"/>
  <c r="AW482"/>
  <c r="C674"/>
  <c r="C483"/>
  <c r="D674"/>
  <c r="D483"/>
  <c r="E674"/>
  <c r="E483"/>
  <c r="L674"/>
  <c r="L483"/>
  <c r="M674"/>
  <c r="M483"/>
  <c r="N674"/>
  <c r="N483"/>
  <c r="O674"/>
  <c r="O483"/>
  <c r="P674"/>
  <c r="P483"/>
  <c r="Q674"/>
  <c r="Q483"/>
  <c r="R674"/>
  <c r="R483"/>
  <c r="S674"/>
  <c r="S483"/>
  <c r="T674"/>
  <c r="T483"/>
  <c r="U674"/>
  <c r="U483"/>
  <c r="V674"/>
  <c r="V483"/>
  <c r="W674"/>
  <c r="W483"/>
  <c r="X674"/>
  <c r="X483"/>
  <c r="Y674"/>
  <c r="Y483"/>
  <c r="Z674"/>
  <c r="Z483"/>
  <c r="AA674"/>
  <c r="AA483"/>
  <c r="AB674"/>
  <c r="AB483"/>
  <c r="AC674"/>
  <c r="AC483"/>
  <c r="AD674"/>
  <c r="AD483"/>
  <c r="AE674"/>
  <c r="AE483"/>
  <c r="AF674"/>
  <c r="AF483"/>
  <c r="AG674"/>
  <c r="AG483"/>
  <c r="AH674"/>
  <c r="AH483"/>
  <c r="AI674"/>
  <c r="AI483"/>
  <c r="AJ674"/>
  <c r="AJ483"/>
  <c r="AK674"/>
  <c r="AK483"/>
  <c r="AL674"/>
  <c r="AL483"/>
  <c r="AM674"/>
  <c r="AM483"/>
  <c r="AN674"/>
  <c r="AN483"/>
  <c r="AO674"/>
  <c r="AO483"/>
  <c r="AP674"/>
  <c r="AP483"/>
  <c r="AQ674"/>
  <c r="AQ483"/>
  <c r="AR674"/>
  <c r="AR483"/>
  <c r="AS674"/>
  <c r="AS483"/>
  <c r="AT674"/>
  <c r="AT483"/>
  <c r="AU674"/>
  <c r="AU483"/>
  <c r="AV674"/>
  <c r="AV483"/>
  <c r="AW674"/>
  <c r="AW483"/>
  <c r="C675"/>
  <c r="C484"/>
  <c r="D675"/>
  <c r="D484"/>
  <c r="E675"/>
  <c r="E484"/>
  <c r="L675"/>
  <c r="L484"/>
  <c r="M675"/>
  <c r="M484"/>
  <c r="N675"/>
  <c r="N484"/>
  <c r="O675"/>
  <c r="O484"/>
  <c r="P675"/>
  <c r="P484"/>
  <c r="Q675"/>
  <c r="Q484"/>
  <c r="R675"/>
  <c r="R484"/>
  <c r="S675"/>
  <c r="S484"/>
  <c r="T675"/>
  <c r="T484"/>
  <c r="U675"/>
  <c r="U484"/>
  <c r="V675"/>
  <c r="V484"/>
  <c r="W675"/>
  <c r="W484"/>
  <c r="X675"/>
  <c r="X484"/>
  <c r="Y675"/>
  <c r="Y484"/>
  <c r="Z675"/>
  <c r="Z484"/>
  <c r="AA675"/>
  <c r="AA484"/>
  <c r="AB675"/>
  <c r="AB484"/>
  <c r="AC675"/>
  <c r="AC484"/>
  <c r="AD675"/>
  <c r="AD484"/>
  <c r="AE675"/>
  <c r="AE484"/>
  <c r="AF675"/>
  <c r="AF484"/>
  <c r="AG675"/>
  <c r="AG484"/>
  <c r="AH675"/>
  <c r="AH484"/>
  <c r="AI675"/>
  <c r="AI484"/>
  <c r="AJ675"/>
  <c r="AJ484"/>
  <c r="AK675"/>
  <c r="AK484"/>
  <c r="AL675"/>
  <c r="AL484"/>
  <c r="AM675"/>
  <c r="AM484"/>
  <c r="AN675"/>
  <c r="AN484"/>
  <c r="AO675"/>
  <c r="AO484"/>
  <c r="AP675"/>
  <c r="AP484"/>
  <c r="AQ675"/>
  <c r="AQ484"/>
  <c r="AR675"/>
  <c r="AR484"/>
  <c r="AS675"/>
  <c r="AS484"/>
  <c r="AT675"/>
  <c r="AT484"/>
  <c r="AU675"/>
  <c r="AU484"/>
  <c r="AV675"/>
  <c r="AV484"/>
  <c r="AW675"/>
  <c r="AW484"/>
  <c r="E676"/>
  <c r="E485"/>
  <c r="L676"/>
  <c r="L485"/>
  <c r="M676"/>
  <c r="M485"/>
  <c r="N676"/>
  <c r="N485"/>
  <c r="O676"/>
  <c r="O485"/>
  <c r="P676"/>
  <c r="P485"/>
  <c r="Q676"/>
  <c r="Q485"/>
  <c r="R676"/>
  <c r="R485"/>
  <c r="S676"/>
  <c r="S485"/>
  <c r="T676"/>
  <c r="T485"/>
  <c r="U676"/>
  <c r="U485"/>
  <c r="V676"/>
  <c r="V485"/>
  <c r="W676"/>
  <c r="W485"/>
  <c r="X676"/>
  <c r="X485"/>
  <c r="Y676"/>
  <c r="Y485"/>
  <c r="Z676"/>
  <c r="Z485"/>
  <c r="AA676"/>
  <c r="AA485"/>
  <c r="AB676"/>
  <c r="AB485"/>
  <c r="AC676"/>
  <c r="AC485"/>
  <c r="AD676"/>
  <c r="AD485"/>
  <c r="AE676"/>
  <c r="AE485"/>
  <c r="AF676"/>
  <c r="AF485"/>
  <c r="AG676"/>
  <c r="AG485"/>
  <c r="AH676"/>
  <c r="AH485"/>
  <c r="AI676"/>
  <c r="AI485"/>
  <c r="AJ676"/>
  <c r="AJ485"/>
  <c r="AK676"/>
  <c r="AK485"/>
  <c r="AL676"/>
  <c r="AL485"/>
  <c r="AM676"/>
  <c r="AM485"/>
  <c r="AN676"/>
  <c r="AN485"/>
  <c r="AO676"/>
  <c r="AO485"/>
  <c r="AP676"/>
  <c r="AP485"/>
  <c r="AQ676"/>
  <c r="AQ485"/>
  <c r="AR676"/>
  <c r="AR485"/>
  <c r="AS676"/>
  <c r="AS485"/>
  <c r="AT676"/>
  <c r="AT485"/>
  <c r="AU485"/>
  <c r="AU676"/>
  <c r="AV676"/>
  <c r="AV485"/>
  <c r="AW676"/>
  <c r="AW485"/>
  <c r="O677"/>
  <c r="T486"/>
  <c r="AA677"/>
  <c r="AF677"/>
  <c r="AF486"/>
  <c r="AI677"/>
  <c r="AI486"/>
  <c r="AV677"/>
  <c r="D487"/>
  <c r="L678"/>
  <c r="L487"/>
  <c r="M678"/>
  <c r="M487"/>
  <c r="N678"/>
  <c r="N487"/>
  <c r="O678"/>
  <c r="O487"/>
  <c r="P678"/>
  <c r="P487"/>
  <c r="Q678"/>
  <c r="Q487"/>
  <c r="R678"/>
  <c r="R487"/>
  <c r="S678"/>
  <c r="S487"/>
  <c r="T678"/>
  <c r="T487"/>
  <c r="U678"/>
  <c r="U487"/>
  <c r="V678"/>
  <c r="V487"/>
  <c r="W678"/>
  <c r="W487"/>
  <c r="X678"/>
  <c r="X487"/>
  <c r="Y678"/>
  <c r="Y487"/>
  <c r="Z678"/>
  <c r="Z487"/>
  <c r="AA678"/>
  <c r="AA487"/>
  <c r="AB678"/>
  <c r="AB487"/>
  <c r="AC678"/>
  <c r="AC487"/>
  <c r="AD678"/>
  <c r="AD487"/>
  <c r="AE678"/>
  <c r="AE487"/>
  <c r="AF678"/>
  <c r="AF487"/>
  <c r="AG678"/>
  <c r="AG487"/>
  <c r="AH678"/>
  <c r="AH487"/>
  <c r="AI678"/>
  <c r="AI487"/>
  <c r="AJ678"/>
  <c r="AJ487"/>
  <c r="AK678"/>
  <c r="AK487"/>
  <c r="AL678"/>
  <c r="AL487"/>
  <c r="AM678"/>
  <c r="AM487"/>
  <c r="AN678"/>
  <c r="AN487"/>
  <c r="AO678"/>
  <c r="AO487"/>
  <c r="AP678"/>
  <c r="AP487"/>
  <c r="AQ678"/>
  <c r="AQ487"/>
  <c r="AR678"/>
  <c r="AR487"/>
  <c r="AS678"/>
  <c r="AS487"/>
  <c r="AT678"/>
  <c r="AT487"/>
  <c r="AU678"/>
  <c r="AU487"/>
  <c r="AV678"/>
  <c r="AV487"/>
  <c r="AW678"/>
  <c r="AW487"/>
  <c r="D679"/>
  <c r="D488"/>
  <c r="E679"/>
  <c r="E488"/>
  <c r="L679"/>
  <c r="L488"/>
  <c r="M679"/>
  <c r="M488"/>
  <c r="N679"/>
  <c r="N488"/>
  <c r="O679"/>
  <c r="O488"/>
  <c r="P679"/>
  <c r="P488"/>
  <c r="Q679"/>
  <c r="Q488"/>
  <c r="R679"/>
  <c r="R488"/>
  <c r="S679"/>
  <c r="S488"/>
  <c r="T679"/>
  <c r="T488"/>
  <c r="U679"/>
  <c r="U488"/>
  <c r="V679"/>
  <c r="V488"/>
  <c r="W679"/>
  <c r="W488"/>
  <c r="X679"/>
  <c r="X488"/>
  <c r="Y679"/>
  <c r="Y488"/>
  <c r="Z679"/>
  <c r="Z488"/>
  <c r="AA679"/>
  <c r="AA488"/>
  <c r="AB679"/>
  <c r="AB488"/>
  <c r="AC679"/>
  <c r="AC488"/>
  <c r="AD679"/>
  <c r="AD488"/>
  <c r="AE679"/>
  <c r="AE488"/>
  <c r="AF679"/>
  <c r="AF488"/>
  <c r="AG679"/>
  <c r="AG488"/>
  <c r="AH679"/>
  <c r="AH488"/>
  <c r="AI679"/>
  <c r="AI488"/>
  <c r="AJ679"/>
  <c r="AJ488"/>
  <c r="AK679"/>
  <c r="AK488"/>
  <c r="AL679"/>
  <c r="AL488"/>
  <c r="AM679"/>
  <c r="AM488"/>
  <c r="AN679"/>
  <c r="AN488"/>
  <c r="AO679"/>
  <c r="AO488"/>
  <c r="AP679"/>
  <c r="AP488"/>
  <c r="AQ679"/>
  <c r="AQ488"/>
  <c r="AR679"/>
  <c r="AR488"/>
  <c r="AS679"/>
  <c r="AS488"/>
  <c r="AT679"/>
  <c r="AT488"/>
  <c r="AU679"/>
  <c r="AU488"/>
  <c r="AV679"/>
  <c r="AV488"/>
  <c r="AW679"/>
  <c r="AW488"/>
  <c r="E680"/>
  <c r="E489"/>
  <c r="L680"/>
  <c r="L489"/>
  <c r="M680"/>
  <c r="M489"/>
  <c r="N680"/>
  <c r="N489"/>
  <c r="O680"/>
  <c r="O489"/>
  <c r="P680"/>
  <c r="P489"/>
  <c r="Q680"/>
  <c r="Q489"/>
  <c r="R680"/>
  <c r="R489"/>
  <c r="S680"/>
  <c r="S489"/>
  <c r="T680"/>
  <c r="T489"/>
  <c r="U680"/>
  <c r="U489"/>
  <c r="V680"/>
  <c r="V489"/>
  <c r="W680"/>
  <c r="W489"/>
  <c r="X680"/>
  <c r="X489"/>
  <c r="Y680"/>
  <c r="Y489"/>
  <c r="Z680"/>
  <c r="Z489"/>
  <c r="AA680"/>
  <c r="AA489"/>
  <c r="AB680"/>
  <c r="AB489"/>
  <c r="AC680"/>
  <c r="AC489"/>
  <c r="AD680"/>
  <c r="AD489"/>
  <c r="AE680"/>
  <c r="AE489"/>
  <c r="AF680"/>
  <c r="AF489"/>
  <c r="AG680"/>
  <c r="AG489"/>
  <c r="AH680"/>
  <c r="AH489"/>
  <c r="AI680"/>
  <c r="AI489"/>
  <c r="AJ680"/>
  <c r="AJ489"/>
  <c r="AK680"/>
  <c r="AK489"/>
  <c r="AL680"/>
  <c r="AL489"/>
  <c r="AM680"/>
  <c r="AM489"/>
  <c r="AN680"/>
  <c r="AN489"/>
  <c r="AO680"/>
  <c r="AO489"/>
  <c r="AP680"/>
  <c r="AP489"/>
  <c r="AQ680"/>
  <c r="AQ489"/>
  <c r="AR680"/>
  <c r="AR489"/>
  <c r="AS680"/>
  <c r="AS489"/>
  <c r="AT680"/>
  <c r="AT489"/>
  <c r="AU680"/>
  <c r="AU489"/>
  <c r="AV680"/>
  <c r="AV489"/>
  <c r="AW680"/>
  <c r="AW489"/>
  <c r="L681"/>
  <c r="L490"/>
  <c r="M681"/>
  <c r="M490"/>
  <c r="N681"/>
  <c r="N490"/>
  <c r="O681"/>
  <c r="O490"/>
  <c r="P681"/>
  <c r="P490"/>
  <c r="Q681"/>
  <c r="Q490"/>
  <c r="R681"/>
  <c r="R490"/>
  <c r="S681"/>
  <c r="S490"/>
  <c r="T681"/>
  <c r="T490"/>
  <c r="U681"/>
  <c r="U490"/>
  <c r="V681"/>
  <c r="V490"/>
  <c r="W681"/>
  <c r="W490"/>
  <c r="X681"/>
  <c r="X490"/>
  <c r="Y681"/>
  <c r="Y490"/>
  <c r="Z681"/>
  <c r="Z490"/>
  <c r="AA681"/>
  <c r="AA490"/>
  <c r="AB681"/>
  <c r="AB490"/>
  <c r="AC681"/>
  <c r="AC490"/>
  <c r="AD681"/>
  <c r="AD490"/>
  <c r="AE681"/>
  <c r="AE490"/>
  <c r="AF681"/>
  <c r="AF490"/>
  <c r="AG681"/>
  <c r="AG490"/>
  <c r="AH681"/>
  <c r="AH490"/>
  <c r="AI681"/>
  <c r="AI490"/>
  <c r="AJ681"/>
  <c r="AJ490"/>
  <c r="AK681"/>
  <c r="AK490"/>
  <c r="AL681"/>
  <c r="AL490"/>
  <c r="AM681"/>
  <c r="AM490"/>
  <c r="AN681"/>
  <c r="AN490"/>
  <c r="AO681"/>
  <c r="AO490"/>
  <c r="AP681"/>
  <c r="AP490"/>
  <c r="AQ681"/>
  <c r="AQ490"/>
  <c r="AR681"/>
  <c r="AR490"/>
  <c r="AS681"/>
  <c r="AS490"/>
  <c r="AT681"/>
  <c r="AT490"/>
  <c r="AU681"/>
  <c r="AU490"/>
  <c r="AV681"/>
  <c r="AV490"/>
  <c r="AW681"/>
  <c r="AW490"/>
  <c r="D682"/>
  <c r="D491"/>
  <c r="E682"/>
  <c r="L682"/>
  <c r="L491"/>
  <c r="M682"/>
  <c r="M491"/>
  <c r="N682"/>
  <c r="N491"/>
  <c r="O682"/>
  <c r="O491"/>
  <c r="P682"/>
  <c r="P491"/>
  <c r="Q682"/>
  <c r="Q491"/>
  <c r="R682"/>
  <c r="R491"/>
  <c r="S682"/>
  <c r="S491"/>
  <c r="T682"/>
  <c r="T491"/>
  <c r="U682"/>
  <c r="U491"/>
  <c r="V682"/>
  <c r="V491"/>
  <c r="W682"/>
  <c r="W491"/>
  <c r="X682"/>
  <c r="X491"/>
  <c r="Y682"/>
  <c r="Y491"/>
  <c r="Z682"/>
  <c r="Z491"/>
  <c r="AA682"/>
  <c r="AA491"/>
  <c r="AB682"/>
  <c r="AB491"/>
  <c r="AC682"/>
  <c r="AC491"/>
  <c r="AD682"/>
  <c r="AD491"/>
  <c r="AE682"/>
  <c r="AE491"/>
  <c r="AF682"/>
  <c r="AF491"/>
  <c r="AG682"/>
  <c r="AG491"/>
  <c r="AH682"/>
  <c r="AH491"/>
  <c r="AI682"/>
  <c r="AI491"/>
  <c r="AJ682"/>
  <c r="AJ491"/>
  <c r="AK682"/>
  <c r="AK491"/>
  <c r="AL682"/>
  <c r="AL491"/>
  <c r="AM682"/>
  <c r="AM491"/>
  <c r="AN682"/>
  <c r="AN491"/>
  <c r="AO682"/>
  <c r="AO491"/>
  <c r="AP682"/>
  <c r="AP491"/>
  <c r="AQ682"/>
  <c r="AQ491"/>
  <c r="AR682"/>
  <c r="AR491"/>
  <c r="AS682"/>
  <c r="AS491"/>
  <c r="AT682"/>
  <c r="AT491"/>
  <c r="AU682"/>
  <c r="AU491"/>
  <c r="AV682"/>
  <c r="AV491"/>
  <c r="AW682"/>
  <c r="AW491"/>
  <c r="D492"/>
  <c r="E683"/>
  <c r="E492"/>
  <c r="L683"/>
  <c r="L492"/>
  <c r="M683"/>
  <c r="M492"/>
  <c r="N683"/>
  <c r="N492"/>
  <c r="O683"/>
  <c r="O492"/>
  <c r="P492"/>
  <c r="P683"/>
  <c r="Q683"/>
  <c r="Q492"/>
  <c r="R683"/>
  <c r="R492"/>
  <c r="S683"/>
  <c r="S492"/>
  <c r="T683"/>
  <c r="T492"/>
  <c r="U683"/>
  <c r="U492"/>
  <c r="V683"/>
  <c r="V492"/>
  <c r="W683"/>
  <c r="W492"/>
  <c r="X683"/>
  <c r="X492"/>
  <c r="Y683"/>
  <c r="Y492"/>
  <c r="Z683"/>
  <c r="Z492"/>
  <c r="AA683"/>
  <c r="AA492"/>
  <c r="AB683"/>
  <c r="AB492"/>
  <c r="AC683"/>
  <c r="AC492"/>
  <c r="AD683"/>
  <c r="AD492"/>
  <c r="AE683"/>
  <c r="AE492"/>
  <c r="AF683"/>
  <c r="AF492"/>
  <c r="AG683"/>
  <c r="AG492"/>
  <c r="AH683"/>
  <c r="AH492"/>
  <c r="AI683"/>
  <c r="AI492"/>
  <c r="AJ683"/>
  <c r="AJ492"/>
  <c r="AK683"/>
  <c r="AK492"/>
  <c r="AL683"/>
  <c r="AL492"/>
  <c r="AM683"/>
  <c r="AM492"/>
  <c r="AN683"/>
  <c r="AN492"/>
  <c r="AO683"/>
  <c r="AO492"/>
  <c r="AP683"/>
  <c r="AP492"/>
  <c r="AQ683"/>
  <c r="AQ492"/>
  <c r="AR683"/>
  <c r="AR492"/>
  <c r="AS683"/>
  <c r="AS492"/>
  <c r="AT683"/>
  <c r="AT492"/>
  <c r="AU683"/>
  <c r="AU492"/>
  <c r="AV683"/>
  <c r="AV492"/>
  <c r="AW683"/>
  <c r="AW492"/>
  <c r="N493"/>
  <c r="P684"/>
  <c r="P493"/>
  <c r="Q493"/>
  <c r="R684"/>
  <c r="R493"/>
  <c r="S493"/>
  <c r="T684"/>
  <c r="T493"/>
  <c r="U684"/>
  <c r="V684"/>
  <c r="V493"/>
  <c r="W684"/>
  <c r="W493"/>
  <c r="X684"/>
  <c r="X493"/>
  <c r="Y493"/>
  <c r="AA684"/>
  <c r="AA493"/>
  <c r="AB493"/>
  <c r="AC684"/>
  <c r="AC493"/>
  <c r="AE684"/>
  <c r="AE493"/>
  <c r="AF684"/>
  <c r="AF493"/>
  <c r="AG684"/>
  <c r="AG493"/>
  <c r="AH684"/>
  <c r="AH493"/>
  <c r="AI684"/>
  <c r="AI493"/>
  <c r="AJ684"/>
  <c r="AJ493"/>
  <c r="AK684"/>
  <c r="AK493"/>
  <c r="AL684"/>
  <c r="AM684"/>
  <c r="AM493"/>
  <c r="AN684"/>
  <c r="AO493"/>
  <c r="AQ493"/>
  <c r="AR493"/>
  <c r="AS684"/>
  <c r="AS493"/>
  <c r="AU684"/>
  <c r="AU493"/>
  <c r="AV684"/>
  <c r="AV493"/>
  <c r="AW684"/>
  <c r="AW493"/>
  <c r="E685"/>
  <c r="L685"/>
  <c r="L494"/>
  <c r="M685"/>
  <c r="M494"/>
  <c r="N685"/>
  <c r="N494"/>
  <c r="O685"/>
  <c r="O494"/>
  <c r="P685"/>
  <c r="P494"/>
  <c r="Q685"/>
  <c r="Q494"/>
  <c r="R685"/>
  <c r="R494"/>
  <c r="S685"/>
  <c r="S494"/>
  <c r="T685"/>
  <c r="T494"/>
  <c r="U685"/>
  <c r="U494"/>
  <c r="V685"/>
  <c r="V494"/>
  <c r="W685"/>
  <c r="W494"/>
  <c r="X685"/>
  <c r="X494"/>
  <c r="Y685"/>
  <c r="Y494"/>
  <c r="Z685"/>
  <c r="Z494"/>
  <c r="AA685"/>
  <c r="AA494"/>
  <c r="AB685"/>
  <c r="AB494"/>
  <c r="AC685"/>
  <c r="AC494"/>
  <c r="AD685"/>
  <c r="AD494"/>
  <c r="AE685"/>
  <c r="AE494"/>
  <c r="AF685"/>
  <c r="AF494"/>
  <c r="AG685"/>
  <c r="AG494"/>
  <c r="AH685"/>
  <c r="AH494"/>
  <c r="AI685"/>
  <c r="AI494"/>
  <c r="AJ685"/>
  <c r="AJ494"/>
  <c r="AK685"/>
  <c r="AK494"/>
  <c r="AL685"/>
  <c r="AL494"/>
  <c r="AM685"/>
  <c r="AM494"/>
  <c r="AN685"/>
  <c r="AN494"/>
  <c r="AO685"/>
  <c r="AO494"/>
  <c r="AP685"/>
  <c r="AP494"/>
  <c r="AQ685"/>
  <c r="AQ494"/>
  <c r="AR685"/>
  <c r="AR494"/>
  <c r="AS685"/>
  <c r="AS494"/>
  <c r="AT685"/>
  <c r="AT494"/>
  <c r="AU685"/>
  <c r="AU494"/>
  <c r="AV685"/>
  <c r="AV494"/>
  <c r="AW685"/>
  <c r="AW494"/>
  <c r="D686"/>
  <c r="E495"/>
  <c r="L686"/>
  <c r="L495"/>
  <c r="M686"/>
  <c r="M495"/>
  <c r="N686"/>
  <c r="N495"/>
  <c r="O686"/>
  <c r="O495"/>
  <c r="P686"/>
  <c r="P495"/>
  <c r="Q686"/>
  <c r="Q495"/>
  <c r="R686"/>
  <c r="R495"/>
  <c r="S686"/>
  <c r="S495"/>
  <c r="T686"/>
  <c r="T495"/>
  <c r="U686"/>
  <c r="U495"/>
  <c r="V686"/>
  <c r="V495"/>
  <c r="W686"/>
  <c r="W495"/>
  <c r="X686"/>
  <c r="X495"/>
  <c r="Y686"/>
  <c r="Y495"/>
  <c r="Z686"/>
  <c r="Z495"/>
  <c r="AA686"/>
  <c r="AA495"/>
  <c r="AB686"/>
  <c r="AB495"/>
  <c r="AC686"/>
  <c r="AC495"/>
  <c r="AD686"/>
  <c r="AD495"/>
  <c r="AE686"/>
  <c r="AE495"/>
  <c r="AF686"/>
  <c r="AF495"/>
  <c r="AG686"/>
  <c r="AG495"/>
  <c r="AH686"/>
  <c r="AH495"/>
  <c r="AI686"/>
  <c r="AI495"/>
  <c r="AJ686"/>
  <c r="AJ495"/>
  <c r="AK686"/>
  <c r="AK495"/>
  <c r="AL686"/>
  <c r="AL495"/>
  <c r="AM686"/>
  <c r="AM495"/>
  <c r="AN686"/>
  <c r="AN495"/>
  <c r="AO686"/>
  <c r="AO495"/>
  <c r="AP686"/>
  <c r="AP495"/>
  <c r="AQ686"/>
  <c r="AQ495"/>
  <c r="AR686"/>
  <c r="AR495"/>
  <c r="AS686"/>
  <c r="AS495"/>
  <c r="AT686"/>
  <c r="AT495"/>
  <c r="AU686"/>
  <c r="AU495"/>
  <c r="AV686"/>
  <c r="AV495"/>
  <c r="AW686"/>
  <c r="AW495"/>
  <c r="D687"/>
  <c r="D496"/>
  <c r="E687"/>
  <c r="E496"/>
  <c r="L687"/>
  <c r="L496"/>
  <c r="M687"/>
  <c r="M496"/>
  <c r="N687"/>
  <c r="N496"/>
  <c r="O687"/>
  <c r="O496"/>
  <c r="P687"/>
  <c r="P496"/>
  <c r="Q687"/>
  <c r="Q496"/>
  <c r="R687"/>
  <c r="R496"/>
  <c r="S687"/>
  <c r="S496"/>
  <c r="T687"/>
  <c r="T496"/>
  <c r="U687"/>
  <c r="U496"/>
  <c r="V687"/>
  <c r="V496"/>
  <c r="W687"/>
  <c r="W496"/>
  <c r="X687"/>
  <c r="X496"/>
  <c r="Y687"/>
  <c r="Y496"/>
  <c r="Z687"/>
  <c r="Z496"/>
  <c r="AA687"/>
  <c r="AA496"/>
  <c r="AB687"/>
  <c r="AB496"/>
  <c r="AC687"/>
  <c r="AC496"/>
  <c r="AD687"/>
  <c r="AD496"/>
  <c r="AE687"/>
  <c r="AE496"/>
  <c r="AF687"/>
  <c r="AF496"/>
  <c r="AG687"/>
  <c r="AG496"/>
  <c r="AH687"/>
  <c r="AH496"/>
  <c r="AI687"/>
  <c r="AI496"/>
  <c r="AJ687"/>
  <c r="AJ496"/>
  <c r="AK687"/>
  <c r="AK496"/>
  <c r="AL687"/>
  <c r="AL496"/>
  <c r="AM687"/>
  <c r="AM496"/>
  <c r="AN687"/>
  <c r="AN496"/>
  <c r="AO687"/>
  <c r="AO496"/>
  <c r="AP687"/>
  <c r="AP496"/>
  <c r="AQ687"/>
  <c r="AQ496"/>
  <c r="AR687"/>
  <c r="AR496"/>
  <c r="AS687"/>
  <c r="AS496"/>
  <c r="AT687"/>
  <c r="AT496"/>
  <c r="AU687"/>
  <c r="AU496"/>
  <c r="AV687"/>
  <c r="AV496"/>
  <c r="AW687"/>
  <c r="AW496"/>
  <c r="L688"/>
  <c r="L497"/>
  <c r="M688"/>
  <c r="M497"/>
  <c r="N688"/>
  <c r="N497"/>
  <c r="O688"/>
  <c r="O497"/>
  <c r="P688"/>
  <c r="P497"/>
  <c r="Q688"/>
  <c r="Q497"/>
  <c r="R688"/>
  <c r="R497"/>
  <c r="S688"/>
  <c r="S497"/>
  <c r="T688"/>
  <c r="T497"/>
  <c r="U688"/>
  <c r="U497"/>
  <c r="V688"/>
  <c r="V497"/>
  <c r="W688"/>
  <c r="W497"/>
  <c r="X688"/>
  <c r="X497"/>
  <c r="Y688"/>
  <c r="Y497"/>
  <c r="Z688"/>
  <c r="Z497"/>
  <c r="AA688"/>
  <c r="AA497"/>
  <c r="AB688"/>
  <c r="AB497"/>
  <c r="AC688"/>
  <c r="AC497"/>
  <c r="AD688"/>
  <c r="AD497"/>
  <c r="AE688"/>
  <c r="AE497"/>
  <c r="AF688"/>
  <c r="AF497"/>
  <c r="AG688"/>
  <c r="AG497"/>
  <c r="AH688"/>
  <c r="AH497"/>
  <c r="AI688"/>
  <c r="AI497"/>
  <c r="AJ688"/>
  <c r="AJ497"/>
  <c r="AK688"/>
  <c r="AK497"/>
  <c r="AL688"/>
  <c r="AL497"/>
  <c r="AM688"/>
  <c r="AM497"/>
  <c r="AN688"/>
  <c r="AN497"/>
  <c r="AO688"/>
  <c r="AO497"/>
  <c r="AP688"/>
  <c r="AP497"/>
  <c r="AQ688"/>
  <c r="AQ497"/>
  <c r="AR688"/>
  <c r="AR497"/>
  <c r="AS688"/>
  <c r="AS497"/>
  <c r="AT688"/>
  <c r="AT497"/>
  <c r="AU688"/>
  <c r="AU497"/>
  <c r="AV688"/>
  <c r="AV497"/>
  <c r="AW688"/>
  <c r="AW497"/>
  <c r="D689"/>
  <c r="E689"/>
  <c r="E498"/>
  <c r="L689"/>
  <c r="L498"/>
  <c r="M689"/>
  <c r="M498"/>
  <c r="N689"/>
  <c r="N498"/>
  <c r="O689"/>
  <c r="O498"/>
  <c r="P689"/>
  <c r="P498"/>
  <c r="Q689"/>
  <c r="Q498"/>
  <c r="R689"/>
  <c r="R498"/>
  <c r="S689"/>
  <c r="S498"/>
  <c r="T689"/>
  <c r="T498"/>
  <c r="U689"/>
  <c r="U498"/>
  <c r="V689"/>
  <c r="V498"/>
  <c r="W689"/>
  <c r="W498"/>
  <c r="X689"/>
  <c r="X498"/>
  <c r="Y689"/>
  <c r="Y498"/>
  <c r="Z498"/>
  <c r="Z689"/>
  <c r="AA689"/>
  <c r="AA498"/>
  <c r="AB689"/>
  <c r="AB498"/>
  <c r="AC689"/>
  <c r="AC498"/>
  <c r="AD689"/>
  <c r="AD498"/>
  <c r="AE689"/>
  <c r="AE498"/>
  <c r="AF689"/>
  <c r="AF498"/>
  <c r="AG689"/>
  <c r="AG498"/>
  <c r="AH689"/>
  <c r="AH498"/>
  <c r="AI689"/>
  <c r="AI498"/>
  <c r="AJ689"/>
  <c r="AJ498"/>
  <c r="AK689"/>
  <c r="AK498"/>
  <c r="AL689"/>
  <c r="AL498"/>
  <c r="AM689"/>
  <c r="AM498"/>
  <c r="AN689"/>
  <c r="AN498"/>
  <c r="AO689"/>
  <c r="AO498"/>
  <c r="AP689"/>
  <c r="AP498"/>
  <c r="AQ689"/>
  <c r="AQ498"/>
  <c r="AR689"/>
  <c r="AR498"/>
  <c r="AS689"/>
  <c r="AS498"/>
  <c r="AT689"/>
  <c r="AT498"/>
  <c r="AU689"/>
  <c r="AU498"/>
  <c r="AV689"/>
  <c r="AV498"/>
  <c r="AW689"/>
  <c r="AW498"/>
  <c r="D690"/>
  <c r="D499"/>
  <c r="E499"/>
  <c r="L690"/>
  <c r="L499"/>
  <c r="M690"/>
  <c r="M499"/>
  <c r="N690"/>
  <c r="N499"/>
  <c r="O690"/>
  <c r="O499"/>
  <c r="P690"/>
  <c r="P499"/>
  <c r="Q690"/>
  <c r="Q499"/>
  <c r="R690"/>
  <c r="R499"/>
  <c r="S690"/>
  <c r="S499"/>
  <c r="T690"/>
  <c r="T499"/>
  <c r="U690"/>
  <c r="U499"/>
  <c r="V690"/>
  <c r="V499"/>
  <c r="W690"/>
  <c r="W499"/>
  <c r="X690"/>
  <c r="X499"/>
  <c r="Y690"/>
  <c r="Y499"/>
  <c r="Z690"/>
  <c r="Z499"/>
  <c r="AA690"/>
  <c r="AA499"/>
  <c r="AB690"/>
  <c r="AB499"/>
  <c r="AC690"/>
  <c r="AC499"/>
  <c r="AD690"/>
  <c r="AD499"/>
  <c r="AE690"/>
  <c r="AE499"/>
  <c r="AF690"/>
  <c r="AF499"/>
  <c r="AG690"/>
  <c r="AG499"/>
  <c r="AH690"/>
  <c r="AH499"/>
  <c r="AI690"/>
  <c r="AI499"/>
  <c r="AJ690"/>
  <c r="AJ499"/>
  <c r="AK690"/>
  <c r="AK499"/>
  <c r="AL690"/>
  <c r="AL499"/>
  <c r="AM690"/>
  <c r="AM499"/>
  <c r="AN690"/>
  <c r="AN499"/>
  <c r="AO690"/>
  <c r="AO499"/>
  <c r="AP690"/>
  <c r="AP499"/>
  <c r="AQ690"/>
  <c r="AQ499"/>
  <c r="AR690"/>
  <c r="AR499"/>
  <c r="AS690"/>
  <c r="AS499"/>
  <c r="AT690"/>
  <c r="AT499"/>
  <c r="AU690"/>
  <c r="AU499"/>
  <c r="AV690"/>
  <c r="AV499"/>
  <c r="AW690"/>
  <c r="AW499"/>
  <c r="L500"/>
  <c r="N691"/>
  <c r="N500"/>
  <c r="Q691"/>
  <c r="Q500"/>
  <c r="R691"/>
  <c r="R500"/>
  <c r="S691"/>
  <c r="U691"/>
  <c r="U500"/>
  <c r="V691"/>
  <c r="V500"/>
  <c r="X500"/>
  <c r="Y691"/>
  <c r="Y500"/>
  <c r="Z691"/>
  <c r="Z500"/>
  <c r="AA500"/>
  <c r="AB691"/>
  <c r="AC691"/>
  <c r="AC500"/>
  <c r="AD691"/>
  <c r="AD500"/>
  <c r="AG691"/>
  <c r="AG500"/>
  <c r="AH691"/>
  <c r="AH500"/>
  <c r="AI500"/>
  <c r="AJ500"/>
  <c r="AK691"/>
  <c r="AK500"/>
  <c r="AL691"/>
  <c r="AL500"/>
  <c r="AN500"/>
  <c r="AP691"/>
  <c r="AP500"/>
  <c r="AS691"/>
  <c r="AS500"/>
  <c r="AT691"/>
  <c r="AT500"/>
  <c r="AV691"/>
  <c r="AW691"/>
  <c r="AW500"/>
  <c r="D692"/>
  <c r="D501"/>
  <c r="E692"/>
  <c r="E501"/>
  <c r="L692"/>
  <c r="L501"/>
  <c r="M692"/>
  <c r="M501"/>
  <c r="N692"/>
  <c r="N501"/>
  <c r="O692"/>
  <c r="O501"/>
  <c r="P692"/>
  <c r="P501"/>
  <c r="Q692"/>
  <c r="Q501"/>
  <c r="R692"/>
  <c r="R501"/>
  <c r="S692"/>
  <c r="S501"/>
  <c r="T692"/>
  <c r="T501"/>
  <c r="U692"/>
  <c r="U501"/>
  <c r="V692"/>
  <c r="V501"/>
  <c r="W692"/>
  <c r="W501"/>
  <c r="X692"/>
  <c r="X501"/>
  <c r="Y692"/>
  <c r="Y501"/>
  <c r="Z692"/>
  <c r="Z501"/>
  <c r="AA692"/>
  <c r="AA501"/>
  <c r="AB692"/>
  <c r="AB501"/>
  <c r="AC692"/>
  <c r="AC501"/>
  <c r="AD692"/>
  <c r="AD501"/>
  <c r="AE692"/>
  <c r="AE501"/>
  <c r="AF692"/>
  <c r="AF501"/>
  <c r="AG692"/>
  <c r="AG501"/>
  <c r="AH692"/>
  <c r="AH501"/>
  <c r="AI692"/>
  <c r="AI501"/>
  <c r="AJ692"/>
  <c r="AJ501"/>
  <c r="AK692"/>
  <c r="AK501"/>
  <c r="AL692"/>
  <c r="AL501"/>
  <c r="AM692"/>
  <c r="AM501"/>
  <c r="AN692"/>
  <c r="AN501"/>
  <c r="AO692"/>
  <c r="AO501"/>
  <c r="AP692"/>
  <c r="AP501"/>
  <c r="AQ692"/>
  <c r="AQ501"/>
  <c r="AR692"/>
  <c r="AR501"/>
  <c r="AS692"/>
  <c r="AS501"/>
  <c r="AT692"/>
  <c r="AT501"/>
  <c r="AU692"/>
  <c r="AU501"/>
  <c r="AV692"/>
  <c r="AV501"/>
  <c r="AW692"/>
  <c r="AW501"/>
  <c r="L693"/>
  <c r="L502"/>
  <c r="M693"/>
  <c r="M502"/>
  <c r="N693"/>
  <c r="N502"/>
  <c r="O693"/>
  <c r="O502"/>
  <c r="P693"/>
  <c r="P502"/>
  <c r="Q693"/>
  <c r="Q502"/>
  <c r="R693"/>
  <c r="R502"/>
  <c r="S693"/>
  <c r="S502"/>
  <c r="T693"/>
  <c r="T502"/>
  <c r="U693"/>
  <c r="U502"/>
  <c r="V693"/>
  <c r="V502"/>
  <c r="W693"/>
  <c r="W502"/>
  <c r="X693"/>
  <c r="X502"/>
  <c r="Y693"/>
  <c r="Y502"/>
  <c r="Z693"/>
  <c r="Z502"/>
  <c r="AA693"/>
  <c r="AA502"/>
  <c r="AB693"/>
  <c r="AB502"/>
  <c r="AC693"/>
  <c r="AC502"/>
  <c r="AD693"/>
  <c r="AD502"/>
  <c r="AE693"/>
  <c r="AE502"/>
  <c r="AF693"/>
  <c r="AF502"/>
  <c r="AG693"/>
  <c r="AG502"/>
  <c r="AH693"/>
  <c r="AH502"/>
  <c r="AI693"/>
  <c r="AI502"/>
  <c r="AJ693"/>
  <c r="AJ502"/>
  <c r="AK693"/>
  <c r="AK502"/>
  <c r="AL693"/>
  <c r="AL502"/>
  <c r="AM693"/>
  <c r="AM502"/>
  <c r="AN693"/>
  <c r="AN502"/>
  <c r="AO693"/>
  <c r="AP693"/>
  <c r="AP502"/>
  <c r="AQ693"/>
  <c r="AQ502"/>
  <c r="AS693"/>
  <c r="AS502"/>
  <c r="AT693"/>
  <c r="AT502"/>
  <c r="AU693"/>
  <c r="AU502"/>
  <c r="AV693"/>
  <c r="AV502"/>
  <c r="AW693"/>
  <c r="AW502"/>
  <c r="C694"/>
  <c r="C503"/>
  <c r="D694"/>
  <c r="D503"/>
  <c r="E694"/>
  <c r="E503"/>
  <c r="L694"/>
  <c r="L503"/>
  <c r="M694"/>
  <c r="M503"/>
  <c r="N694"/>
  <c r="N503"/>
  <c r="O694"/>
  <c r="O503"/>
  <c r="P694"/>
  <c r="P503"/>
  <c r="Q694"/>
  <c r="Q503"/>
  <c r="R694"/>
  <c r="R503"/>
  <c r="S694"/>
  <c r="S503"/>
  <c r="T694"/>
  <c r="T503"/>
  <c r="U694"/>
  <c r="U503"/>
  <c r="V694"/>
  <c r="V503"/>
  <c r="W694"/>
  <c r="W503"/>
  <c r="X694"/>
  <c r="X503"/>
  <c r="Y694"/>
  <c r="Y503"/>
  <c r="Z694"/>
  <c r="Z503"/>
  <c r="AA694"/>
  <c r="AA503"/>
  <c r="AB694"/>
  <c r="AB503"/>
  <c r="AC694"/>
  <c r="AC503"/>
  <c r="AD694"/>
  <c r="AD503"/>
  <c r="AE694"/>
  <c r="AE503"/>
  <c r="AF694"/>
  <c r="AF503"/>
  <c r="AG694"/>
  <c r="AG503"/>
  <c r="AH694"/>
  <c r="AH503"/>
  <c r="AI694"/>
  <c r="AI503"/>
  <c r="AJ694"/>
  <c r="AJ503"/>
  <c r="AK694"/>
  <c r="AK503"/>
  <c r="AL694"/>
  <c r="AL503"/>
  <c r="AM694"/>
  <c r="AM503"/>
  <c r="AN694"/>
  <c r="AN503"/>
  <c r="AO694"/>
  <c r="AO503"/>
  <c r="AP694"/>
  <c r="AP503"/>
  <c r="AQ694"/>
  <c r="AQ503"/>
  <c r="AR694"/>
  <c r="AR503"/>
  <c r="AS694"/>
  <c r="AS503"/>
  <c r="AT694"/>
  <c r="AT503"/>
  <c r="AU694"/>
  <c r="AU503"/>
  <c r="AV694"/>
  <c r="AV503"/>
  <c r="AW694"/>
  <c r="AW503"/>
  <c r="D695"/>
  <c r="D504"/>
  <c r="E695"/>
  <c r="E504"/>
  <c r="L695"/>
  <c r="L504"/>
  <c r="M695"/>
  <c r="M504"/>
  <c r="N695"/>
  <c r="N504"/>
  <c r="O695"/>
  <c r="O504"/>
  <c r="P695"/>
  <c r="P504"/>
  <c r="Q695"/>
  <c r="Q504"/>
  <c r="R695"/>
  <c r="R504"/>
  <c r="S695"/>
  <c r="S504"/>
  <c r="T695"/>
  <c r="T504"/>
  <c r="U695"/>
  <c r="U504"/>
  <c r="V695"/>
  <c r="V504"/>
  <c r="W695"/>
  <c r="W504"/>
  <c r="X695"/>
  <c r="X504"/>
  <c r="Y695"/>
  <c r="Y504"/>
  <c r="Z695"/>
  <c r="Z504"/>
  <c r="AA695"/>
  <c r="AA504"/>
  <c r="AB695"/>
  <c r="AB504"/>
  <c r="AC695"/>
  <c r="AC504"/>
  <c r="AD695"/>
  <c r="AD504"/>
  <c r="AE695"/>
  <c r="AE504"/>
  <c r="AF695"/>
  <c r="AF504"/>
  <c r="AG695"/>
  <c r="AG504"/>
  <c r="AH695"/>
  <c r="AH504"/>
  <c r="AI695"/>
  <c r="AI504"/>
  <c r="AJ695"/>
  <c r="AJ504"/>
  <c r="AK695"/>
  <c r="AK504"/>
  <c r="AL695"/>
  <c r="AL504"/>
  <c r="AM695"/>
  <c r="AM504"/>
  <c r="AN695"/>
  <c r="AN504"/>
  <c r="AO695"/>
  <c r="AO504"/>
  <c r="AP695"/>
  <c r="AP504"/>
  <c r="AQ695"/>
  <c r="AQ504"/>
  <c r="AR695"/>
  <c r="AR504"/>
  <c r="AS695"/>
  <c r="AS504"/>
  <c r="AT695"/>
  <c r="AT504"/>
  <c r="AU695"/>
  <c r="AU504"/>
  <c r="AV695"/>
  <c r="AV504"/>
  <c r="AW695"/>
  <c r="AW504"/>
  <c r="D696"/>
  <c r="D505"/>
  <c r="E696"/>
  <c r="E505"/>
  <c r="L696"/>
  <c r="L505"/>
  <c r="M696"/>
  <c r="M505"/>
  <c r="N696"/>
  <c r="N505"/>
  <c r="O696"/>
  <c r="O505"/>
  <c r="P696"/>
  <c r="P505"/>
  <c r="Q696"/>
  <c r="Q505"/>
  <c r="R696"/>
  <c r="R505"/>
  <c r="S696"/>
  <c r="S505"/>
  <c r="T696"/>
  <c r="T505"/>
  <c r="U696"/>
  <c r="U505"/>
  <c r="V696"/>
  <c r="V505"/>
  <c r="W696"/>
  <c r="W505"/>
  <c r="X696"/>
  <c r="X505"/>
  <c r="Y696"/>
  <c r="Y505"/>
  <c r="Z696"/>
  <c r="Z505"/>
  <c r="AA696"/>
  <c r="AA505"/>
  <c r="AB696"/>
  <c r="AB505"/>
  <c r="AC696"/>
  <c r="AC505"/>
  <c r="AD696"/>
  <c r="AD505"/>
  <c r="AE696"/>
  <c r="AE505"/>
  <c r="AF696"/>
  <c r="AF505"/>
  <c r="AG696"/>
  <c r="AG505"/>
  <c r="AH696"/>
  <c r="AH505"/>
  <c r="AI696"/>
  <c r="AI505"/>
  <c r="AJ696"/>
  <c r="AJ505"/>
  <c r="AK696"/>
  <c r="AK505"/>
  <c r="AL696"/>
  <c r="AL505"/>
  <c r="AM696"/>
  <c r="AM505"/>
  <c r="AN696"/>
  <c r="AN505"/>
  <c r="AO696"/>
  <c r="AO505"/>
  <c r="AP696"/>
  <c r="AP505"/>
  <c r="AQ696"/>
  <c r="AQ505"/>
  <c r="AR696"/>
  <c r="AR505"/>
  <c r="AS696"/>
  <c r="AS505"/>
  <c r="AT696"/>
  <c r="AT505"/>
  <c r="AU696"/>
  <c r="AU505"/>
  <c r="AV696"/>
  <c r="AV505"/>
  <c r="AW696"/>
  <c r="AW505"/>
  <c r="L697"/>
  <c r="L506"/>
  <c r="N697"/>
  <c r="N506"/>
  <c r="P697"/>
  <c r="P506"/>
  <c r="Q697"/>
  <c r="Q506"/>
  <c r="T506"/>
  <c r="U697"/>
  <c r="U506"/>
  <c r="V697"/>
  <c r="V506"/>
  <c r="W697"/>
  <c r="X697"/>
  <c r="X506"/>
  <c r="Y697"/>
  <c r="Y506"/>
  <c r="Z697"/>
  <c r="Z506"/>
  <c r="AB697"/>
  <c r="AB506"/>
  <c r="AC697"/>
  <c r="AC506"/>
  <c r="AD697"/>
  <c r="AD506"/>
  <c r="AF697"/>
  <c r="AF506"/>
  <c r="AG697"/>
  <c r="AG506"/>
  <c r="AJ697"/>
  <c r="AJ506"/>
  <c r="AK697"/>
  <c r="AK506"/>
  <c r="AL697"/>
  <c r="AL506"/>
  <c r="AM697"/>
  <c r="AN697"/>
  <c r="AN506"/>
  <c r="AO697"/>
  <c r="AO506"/>
  <c r="AP697"/>
  <c r="AP506"/>
  <c r="AQ506"/>
  <c r="AR697"/>
  <c r="AR506"/>
  <c r="AS697"/>
  <c r="AS506"/>
  <c r="AV697"/>
  <c r="AV506"/>
  <c r="AW697"/>
  <c r="AW506"/>
  <c r="D698"/>
  <c r="D507"/>
  <c r="E698"/>
  <c r="E507"/>
  <c r="L698"/>
  <c r="L507"/>
  <c r="M698"/>
  <c r="M507"/>
  <c r="N698"/>
  <c r="N507"/>
  <c r="O698"/>
  <c r="O507"/>
  <c r="P698"/>
  <c r="P507"/>
  <c r="Q698"/>
  <c r="Q507"/>
  <c r="R698"/>
  <c r="R507"/>
  <c r="S698"/>
  <c r="S507"/>
  <c r="T698"/>
  <c r="T507"/>
  <c r="U698"/>
  <c r="U507"/>
  <c r="V698"/>
  <c r="V507"/>
  <c r="W698"/>
  <c r="W507"/>
  <c r="X698"/>
  <c r="X507"/>
  <c r="Y698"/>
  <c r="Y507"/>
  <c r="Z698"/>
  <c r="Z507"/>
  <c r="AA698"/>
  <c r="AA507"/>
  <c r="AB698"/>
  <c r="AB507"/>
  <c r="AC698"/>
  <c r="AC507"/>
  <c r="AD698"/>
  <c r="AD507"/>
  <c r="AE698"/>
  <c r="AE507"/>
  <c r="AF698"/>
  <c r="AF507"/>
  <c r="AG698"/>
  <c r="AG507"/>
  <c r="AH698"/>
  <c r="AH507"/>
  <c r="AI698"/>
  <c r="AI507"/>
  <c r="AJ698"/>
  <c r="AJ507"/>
  <c r="AK698"/>
  <c r="AK507"/>
  <c r="AL698"/>
  <c r="AL507"/>
  <c r="AM698"/>
  <c r="AM507"/>
  <c r="AN698"/>
  <c r="AN507"/>
  <c r="AO698"/>
  <c r="AO507"/>
  <c r="AP698"/>
  <c r="AP507"/>
  <c r="AQ698"/>
  <c r="AQ507"/>
  <c r="AR698"/>
  <c r="AR507"/>
  <c r="AS698"/>
  <c r="AS507"/>
  <c r="AT698"/>
  <c r="AT507"/>
  <c r="AU698"/>
  <c r="AU507"/>
  <c r="AV698"/>
  <c r="AV507"/>
  <c r="AW698"/>
  <c r="AW507"/>
  <c r="E699"/>
  <c r="E508"/>
  <c r="L699"/>
  <c r="L508"/>
  <c r="M699"/>
  <c r="M508"/>
  <c r="N699"/>
  <c r="N508"/>
  <c r="O699"/>
  <c r="O508"/>
  <c r="P699"/>
  <c r="P508"/>
  <c r="Q699"/>
  <c r="Q508"/>
  <c r="S699"/>
  <c r="S508"/>
  <c r="T699"/>
  <c r="T508"/>
  <c r="U699"/>
  <c r="U508"/>
  <c r="V699"/>
  <c r="V508"/>
  <c r="W699"/>
  <c r="W508"/>
  <c r="X699"/>
  <c r="X508"/>
  <c r="Y699"/>
  <c r="Y508"/>
  <c r="Z699"/>
  <c r="Z508"/>
  <c r="AA699"/>
  <c r="AA508"/>
  <c r="AB699"/>
  <c r="AB508"/>
  <c r="AC699"/>
  <c r="AC508"/>
  <c r="AD699"/>
  <c r="AD508"/>
  <c r="AE699"/>
  <c r="AE508"/>
  <c r="AF699"/>
  <c r="AF508"/>
  <c r="AG699"/>
  <c r="AG508"/>
  <c r="AH699"/>
  <c r="AH508"/>
  <c r="AI699"/>
  <c r="AI508"/>
  <c r="AJ699"/>
  <c r="AJ508"/>
  <c r="AK699"/>
  <c r="AK508"/>
  <c r="AL699"/>
  <c r="AL508"/>
  <c r="AM699"/>
  <c r="AM508"/>
  <c r="AN699"/>
  <c r="AN508"/>
  <c r="AO699"/>
  <c r="AO508"/>
  <c r="AP699"/>
  <c r="AP508"/>
  <c r="AQ699"/>
  <c r="AQ508"/>
  <c r="AR699"/>
  <c r="AR508"/>
  <c r="AS699"/>
  <c r="AS508"/>
  <c r="AU699"/>
  <c r="AU508"/>
  <c r="AV699"/>
  <c r="AV508"/>
  <c r="AW699"/>
  <c r="AW508"/>
  <c r="D700"/>
  <c r="D509"/>
  <c r="E700"/>
  <c r="E509"/>
  <c r="L700"/>
  <c r="L509"/>
  <c r="M700"/>
  <c r="M509"/>
  <c r="N700"/>
  <c r="N509"/>
  <c r="O700"/>
  <c r="O509"/>
  <c r="P700"/>
  <c r="P509"/>
  <c r="Q700"/>
  <c r="Q509"/>
  <c r="R700"/>
  <c r="R509"/>
  <c r="S700"/>
  <c r="S509"/>
  <c r="T700"/>
  <c r="T509"/>
  <c r="U700"/>
  <c r="U509"/>
  <c r="V700"/>
  <c r="V509"/>
  <c r="W700"/>
  <c r="W509"/>
  <c r="X700"/>
  <c r="X509"/>
  <c r="Y700"/>
  <c r="Y509"/>
  <c r="Z700"/>
  <c r="Z509"/>
  <c r="AA700"/>
  <c r="AA509"/>
  <c r="AB700"/>
  <c r="AB509"/>
  <c r="AC700"/>
  <c r="AC509"/>
  <c r="AD700"/>
  <c r="AD509"/>
  <c r="AE700"/>
  <c r="AE509"/>
  <c r="AF700"/>
  <c r="AF509"/>
  <c r="AG700"/>
  <c r="AG509"/>
  <c r="AH700"/>
  <c r="AH509"/>
  <c r="AI700"/>
  <c r="AI509"/>
  <c r="AJ700"/>
  <c r="AJ509"/>
  <c r="AK700"/>
  <c r="AK509"/>
  <c r="AL700"/>
  <c r="AL509"/>
  <c r="AM700"/>
  <c r="AM509"/>
  <c r="AN700"/>
  <c r="AN509"/>
  <c r="AO700"/>
  <c r="AO509"/>
  <c r="AP700"/>
  <c r="AP509"/>
  <c r="AQ700"/>
  <c r="AQ509"/>
  <c r="AR700"/>
  <c r="AR509"/>
  <c r="AS700"/>
  <c r="AS509"/>
  <c r="AT700"/>
  <c r="AT509"/>
  <c r="AU700"/>
  <c r="AU509"/>
  <c r="AV700"/>
  <c r="AV509"/>
  <c r="AW700"/>
  <c r="AW509"/>
  <c r="D701"/>
  <c r="D510"/>
  <c r="E701"/>
  <c r="E510"/>
  <c r="L701"/>
  <c r="L510"/>
  <c r="M701"/>
  <c r="M510"/>
  <c r="N701"/>
  <c r="N510"/>
  <c r="O701"/>
  <c r="O510"/>
  <c r="P701"/>
  <c r="P510"/>
  <c r="Q701"/>
  <c r="Q510"/>
  <c r="R701"/>
  <c r="R510"/>
  <c r="S701"/>
  <c r="S510"/>
  <c r="T701"/>
  <c r="T510"/>
  <c r="U701"/>
  <c r="U510"/>
  <c r="V701"/>
  <c r="V510"/>
  <c r="W701"/>
  <c r="W510"/>
  <c r="X701"/>
  <c r="X510"/>
  <c r="Y701"/>
  <c r="Y510"/>
  <c r="Z701"/>
  <c r="Z510"/>
  <c r="AA701"/>
  <c r="AA510"/>
  <c r="AB701"/>
  <c r="AB510"/>
  <c r="AC701"/>
  <c r="AC510"/>
  <c r="AD701"/>
  <c r="AD510"/>
  <c r="AE701"/>
  <c r="AE510"/>
  <c r="AF701"/>
  <c r="AF510"/>
  <c r="AG701"/>
  <c r="AG510"/>
  <c r="AH701"/>
  <c r="AH510"/>
  <c r="AI701"/>
  <c r="AI510"/>
  <c r="AJ701"/>
  <c r="AJ510"/>
  <c r="AK701"/>
  <c r="AK510"/>
  <c r="AL701"/>
  <c r="AL510"/>
  <c r="AM701"/>
  <c r="AM510"/>
  <c r="AN510"/>
  <c r="AN701"/>
  <c r="AO701"/>
  <c r="AO510"/>
  <c r="AP701"/>
  <c r="AP510"/>
  <c r="AQ701"/>
  <c r="AQ510"/>
  <c r="AR701"/>
  <c r="AR510"/>
  <c r="AS701"/>
  <c r="AS510"/>
  <c r="AT701"/>
  <c r="AT510"/>
  <c r="AU701"/>
  <c r="AU510"/>
  <c r="AV701"/>
  <c r="AV510"/>
  <c r="AW701"/>
  <c r="AW510"/>
  <c r="D702"/>
  <c r="D511"/>
  <c r="E702"/>
  <c r="E511"/>
  <c r="L702"/>
  <c r="L511"/>
  <c r="M702"/>
  <c r="M511"/>
  <c r="N702"/>
  <c r="N511"/>
  <c r="O702"/>
  <c r="O511"/>
  <c r="P702"/>
  <c r="P511"/>
  <c r="Q702"/>
  <c r="Q511"/>
  <c r="R702"/>
  <c r="R511"/>
  <c r="S702"/>
  <c r="S511"/>
  <c r="T702"/>
  <c r="T511"/>
  <c r="U702"/>
  <c r="U511"/>
  <c r="V702"/>
  <c r="V511"/>
  <c r="W702"/>
  <c r="W511"/>
  <c r="X702"/>
  <c r="X511"/>
  <c r="Y702"/>
  <c r="Y511"/>
  <c r="Z702"/>
  <c r="Z511"/>
  <c r="AA702"/>
  <c r="AA511"/>
  <c r="AB702"/>
  <c r="AB511"/>
  <c r="AC702"/>
  <c r="AC511"/>
  <c r="AD702"/>
  <c r="AD511"/>
  <c r="AE702"/>
  <c r="AE511"/>
  <c r="AF702"/>
  <c r="AF511"/>
  <c r="AG702"/>
  <c r="AG511"/>
  <c r="AH702"/>
  <c r="AH511"/>
  <c r="AI702"/>
  <c r="AI511"/>
  <c r="AJ702"/>
  <c r="AJ511"/>
  <c r="AK702"/>
  <c r="AK511"/>
  <c r="AL702"/>
  <c r="AL511"/>
  <c r="AM702"/>
  <c r="AM511"/>
  <c r="AN702"/>
  <c r="AN511"/>
  <c r="AO702"/>
  <c r="AO511"/>
  <c r="AP702"/>
  <c r="AP511"/>
  <c r="AQ702"/>
  <c r="AQ511"/>
  <c r="AR702"/>
  <c r="AR511"/>
  <c r="AS702"/>
  <c r="AS511"/>
  <c r="AT702"/>
  <c r="AT511"/>
  <c r="AU702"/>
  <c r="AU511"/>
  <c r="AV702"/>
  <c r="AV511"/>
  <c r="AW702"/>
  <c r="AW511"/>
  <c r="C703"/>
  <c r="C512"/>
  <c r="D703"/>
  <c r="D512"/>
  <c r="E703"/>
  <c r="E512"/>
  <c r="L703"/>
  <c r="L512"/>
  <c r="M703"/>
  <c r="M512"/>
  <c r="N703"/>
  <c r="N512"/>
  <c r="O703"/>
  <c r="O512"/>
  <c r="P703"/>
  <c r="P512"/>
  <c r="Q703"/>
  <c r="Q512"/>
  <c r="R703"/>
  <c r="R512"/>
  <c r="S703"/>
  <c r="S512"/>
  <c r="T703"/>
  <c r="T512"/>
  <c r="U703"/>
  <c r="U512"/>
  <c r="V703"/>
  <c r="V512"/>
  <c r="W703"/>
  <c r="W512"/>
  <c r="X703"/>
  <c r="X512"/>
  <c r="Y703"/>
  <c r="Y512"/>
  <c r="Z703"/>
  <c r="Z512"/>
  <c r="AA703"/>
  <c r="AA512"/>
  <c r="AB703"/>
  <c r="AB512"/>
  <c r="AC703"/>
  <c r="AC512"/>
  <c r="AD703"/>
  <c r="AD512"/>
  <c r="AE703"/>
  <c r="AE512"/>
  <c r="AF703"/>
  <c r="AF512"/>
  <c r="AG703"/>
  <c r="AG512"/>
  <c r="AH703"/>
  <c r="AH512"/>
  <c r="AI703"/>
  <c r="AI512"/>
  <c r="AJ703"/>
  <c r="AJ512"/>
  <c r="AK703"/>
  <c r="AK512"/>
  <c r="AL703"/>
  <c r="AL512"/>
  <c r="AM703"/>
  <c r="AM512"/>
  <c r="AN703"/>
  <c r="AN512"/>
  <c r="AO703"/>
  <c r="AO512"/>
  <c r="AP703"/>
  <c r="AP512"/>
  <c r="AQ703"/>
  <c r="AQ512"/>
  <c r="AR703"/>
  <c r="AR512"/>
  <c r="AS703"/>
  <c r="AS512"/>
  <c r="AT703"/>
  <c r="AT512"/>
  <c r="AU703"/>
  <c r="AU512"/>
  <c r="AV703"/>
  <c r="AV512"/>
  <c r="AW703"/>
  <c r="AW512"/>
  <c r="L704"/>
  <c r="L513"/>
  <c r="M704"/>
  <c r="M513"/>
  <c r="N704"/>
  <c r="N513"/>
  <c r="O704"/>
  <c r="O513"/>
  <c r="P704"/>
  <c r="P513"/>
  <c r="Q704"/>
  <c r="Q513"/>
  <c r="R704"/>
  <c r="R513"/>
  <c r="S704"/>
  <c r="S513"/>
  <c r="T704"/>
  <c r="T513"/>
  <c r="U704"/>
  <c r="U513"/>
  <c r="V704"/>
  <c r="V513"/>
  <c r="W704"/>
  <c r="W513"/>
  <c r="X704"/>
  <c r="X513"/>
  <c r="Y704"/>
  <c r="Y513"/>
  <c r="Z704"/>
  <c r="Z513"/>
  <c r="AA704"/>
  <c r="AA513"/>
  <c r="AB704"/>
  <c r="AB513"/>
  <c r="AC704"/>
  <c r="AC513"/>
  <c r="AD704"/>
  <c r="AD513"/>
  <c r="AE704"/>
  <c r="AE513"/>
  <c r="AF704"/>
  <c r="AF513"/>
  <c r="AG704"/>
  <c r="AG513"/>
  <c r="AI704"/>
  <c r="AI513"/>
  <c r="AJ704"/>
  <c r="AJ513"/>
  <c r="AK704"/>
  <c r="AK513"/>
  <c r="AL704"/>
  <c r="AL513"/>
  <c r="AM704"/>
  <c r="AM513"/>
  <c r="AN704"/>
  <c r="AN513"/>
  <c r="AO704"/>
  <c r="AO513"/>
  <c r="AP704"/>
  <c r="AP513"/>
  <c r="AQ513"/>
  <c r="AR704"/>
  <c r="AR513"/>
  <c r="AS704"/>
  <c r="AS513"/>
  <c r="AT704"/>
  <c r="AT513"/>
  <c r="AU704"/>
  <c r="AU513"/>
  <c r="AV704"/>
  <c r="AV513"/>
  <c r="AW704"/>
  <c r="AW513"/>
  <c r="L705"/>
  <c r="L514"/>
  <c r="N705"/>
  <c r="N514"/>
  <c r="O705"/>
  <c r="O514"/>
  <c r="P705"/>
  <c r="P514"/>
  <c r="Q705"/>
  <c r="S705"/>
  <c r="S514"/>
  <c r="T705"/>
  <c r="T514"/>
  <c r="V705"/>
  <c r="V514"/>
  <c r="W705"/>
  <c r="W514"/>
  <c r="X705"/>
  <c r="X514"/>
  <c r="Z705"/>
  <c r="Z514"/>
  <c r="AA705"/>
  <c r="AA514"/>
  <c r="AB705"/>
  <c r="AB514"/>
  <c r="AC514"/>
  <c r="AD705"/>
  <c r="AD514"/>
  <c r="AE705"/>
  <c r="AE514"/>
  <c r="AF705"/>
  <c r="AF514"/>
  <c r="AI705"/>
  <c r="AI514"/>
  <c r="AJ705"/>
  <c r="AJ514"/>
  <c r="AL705"/>
  <c r="AL514"/>
  <c r="AM705"/>
  <c r="AM514"/>
  <c r="AN705"/>
  <c r="AN514"/>
  <c r="AP705"/>
  <c r="AP514"/>
  <c r="AQ705"/>
  <c r="AQ514"/>
  <c r="AR705"/>
  <c r="AR514"/>
  <c r="AS705"/>
  <c r="AS514"/>
  <c r="AU705"/>
  <c r="AU514"/>
  <c r="AV705"/>
  <c r="AV514"/>
  <c r="AW705"/>
  <c r="AW514"/>
  <c r="L706"/>
  <c r="L515"/>
  <c r="M706"/>
  <c r="M515"/>
  <c r="N706"/>
  <c r="N515"/>
  <c r="O706"/>
  <c r="O515"/>
  <c r="P706"/>
  <c r="P515"/>
  <c r="Q706"/>
  <c r="Q515"/>
  <c r="S706"/>
  <c r="S515"/>
  <c r="T706"/>
  <c r="T515"/>
  <c r="U706"/>
  <c r="U515"/>
  <c r="V706"/>
  <c r="V515"/>
  <c r="W706"/>
  <c r="W515"/>
  <c r="X706"/>
  <c r="X515"/>
  <c r="Z706"/>
  <c r="Z515"/>
  <c r="AA706"/>
  <c r="AA515"/>
  <c r="AB706"/>
  <c r="AB515"/>
  <c r="AC706"/>
  <c r="AC515"/>
  <c r="AD706"/>
  <c r="AD515"/>
  <c r="AE706"/>
  <c r="AE515"/>
  <c r="AF706"/>
  <c r="AF515"/>
  <c r="AG706"/>
  <c r="AG515"/>
  <c r="AH515"/>
  <c r="AI706"/>
  <c r="AI515"/>
  <c r="AJ706"/>
  <c r="AJ515"/>
  <c r="AK706"/>
  <c r="AK515"/>
  <c r="AL706"/>
  <c r="AL515"/>
  <c r="AM706"/>
  <c r="AM515"/>
  <c r="AN706"/>
  <c r="AN515"/>
  <c r="AP706"/>
  <c r="AP515"/>
  <c r="AQ706"/>
  <c r="AQ515"/>
  <c r="AR706"/>
  <c r="AR515"/>
  <c r="AS706"/>
  <c r="AS515"/>
  <c r="AT515"/>
  <c r="AU706"/>
  <c r="AU515"/>
  <c r="AV706"/>
  <c r="AV515"/>
  <c r="AW706"/>
  <c r="AW515"/>
  <c r="C707"/>
  <c r="D707"/>
  <c r="D516"/>
  <c r="E707"/>
  <c r="E516"/>
  <c r="L707"/>
  <c r="L516"/>
  <c r="M707"/>
  <c r="M516"/>
  <c r="N707"/>
  <c r="N516"/>
  <c r="O707"/>
  <c r="O516"/>
  <c r="P707"/>
  <c r="P516"/>
  <c r="Q707"/>
  <c r="Q516"/>
  <c r="R707"/>
  <c r="R516"/>
  <c r="S707"/>
  <c r="S516"/>
  <c r="T707"/>
  <c r="T516"/>
  <c r="U707"/>
  <c r="U516"/>
  <c r="V707"/>
  <c r="V516"/>
  <c r="W707"/>
  <c r="W516"/>
  <c r="X707"/>
  <c r="X516"/>
  <c r="Y707"/>
  <c r="Y516"/>
  <c r="Z707"/>
  <c r="Z516"/>
  <c r="AA707"/>
  <c r="AA516"/>
  <c r="AB707"/>
  <c r="AB516"/>
  <c r="AC707"/>
  <c r="AC516"/>
  <c r="AD707"/>
  <c r="AD516"/>
  <c r="AE707"/>
  <c r="AE516"/>
  <c r="AF707"/>
  <c r="AF516"/>
  <c r="AG707"/>
  <c r="AG516"/>
  <c r="AH707"/>
  <c r="AH516"/>
  <c r="AI707"/>
  <c r="AI516"/>
  <c r="AJ707"/>
  <c r="AJ516"/>
  <c r="AK707"/>
  <c r="AK516"/>
  <c r="AL707"/>
  <c r="AL516"/>
  <c r="AM707"/>
  <c r="AM516"/>
  <c r="AN707"/>
  <c r="AN516"/>
  <c r="AO707"/>
  <c r="AO516"/>
  <c r="AP707"/>
  <c r="AP516"/>
  <c r="AQ707"/>
  <c r="AQ516"/>
  <c r="AR707"/>
  <c r="AR516"/>
  <c r="AS707"/>
  <c r="AS516"/>
  <c r="AT707"/>
  <c r="AT516"/>
  <c r="AU707"/>
  <c r="AU516"/>
  <c r="AV707"/>
  <c r="AV516"/>
  <c r="AW707"/>
  <c r="AW516"/>
  <c r="D708"/>
  <c r="E708"/>
  <c r="E517"/>
  <c r="L708"/>
  <c r="L517"/>
  <c r="N708"/>
  <c r="N517"/>
  <c r="O708"/>
  <c r="O517"/>
  <c r="P708"/>
  <c r="P517"/>
  <c r="R708"/>
  <c r="R517"/>
  <c r="S708"/>
  <c r="S517"/>
  <c r="T708"/>
  <c r="T517"/>
  <c r="V708"/>
  <c r="V517"/>
  <c r="W708"/>
  <c r="W517"/>
  <c r="Z708"/>
  <c r="Z517"/>
  <c r="AA708"/>
  <c r="AA517"/>
  <c r="AD708"/>
  <c r="AD517"/>
  <c r="AE708"/>
  <c r="AE517"/>
  <c r="AH708"/>
  <c r="AH517"/>
  <c r="AI708"/>
  <c r="AI517"/>
  <c r="AL708"/>
  <c r="AL517"/>
  <c r="AM708"/>
  <c r="AM517"/>
  <c r="AP708"/>
  <c r="AP517"/>
  <c r="AQ708"/>
  <c r="AQ517"/>
  <c r="AT708"/>
  <c r="AT517"/>
  <c r="AU708"/>
  <c r="AU517"/>
  <c r="D709"/>
  <c r="M709"/>
  <c r="M518"/>
  <c r="E136"/>
  <c r="N709"/>
  <c r="N518"/>
  <c r="Q709"/>
  <c r="Q518"/>
  <c r="R709"/>
  <c r="R518"/>
  <c r="U709"/>
  <c r="U518"/>
  <c r="V709"/>
  <c r="V518"/>
  <c r="D711"/>
  <c r="D520"/>
  <c r="E714"/>
  <c r="D715"/>
  <c r="D524"/>
  <c r="C142"/>
  <c r="J142" s="1"/>
  <c r="I142" s="1"/>
  <c r="M525"/>
  <c r="Y716"/>
  <c r="Y525"/>
  <c r="AO716"/>
  <c r="AS525"/>
  <c r="AW716"/>
  <c r="D719"/>
  <c r="D528"/>
  <c r="E531"/>
  <c r="D532"/>
  <c r="D727"/>
  <c r="C728"/>
  <c r="C537"/>
  <c r="D731"/>
  <c r="D540"/>
  <c r="Q541"/>
  <c r="AK732"/>
  <c r="AK541"/>
  <c r="M549"/>
  <c r="AC740"/>
  <c r="AG549"/>
  <c r="AO740"/>
  <c r="D743"/>
  <c r="D552"/>
  <c r="D556"/>
  <c r="S555"/>
  <c r="X554"/>
  <c r="AA746"/>
  <c r="AE555"/>
  <c r="AI746"/>
  <c r="AQ746"/>
  <c r="E563"/>
  <c r="R755"/>
  <c r="R564"/>
  <c r="V564"/>
  <c r="Z755"/>
  <c r="AP755"/>
  <c r="E758"/>
  <c r="E567"/>
  <c r="E762"/>
  <c r="E571"/>
  <c r="M708"/>
  <c r="M517"/>
  <c r="Q708"/>
  <c r="Q517"/>
  <c r="U708"/>
  <c r="U517"/>
  <c r="Y708"/>
  <c r="Y517"/>
  <c r="AC708"/>
  <c r="AC517"/>
  <c r="AG708"/>
  <c r="AG517"/>
  <c r="AK708"/>
  <c r="AK517"/>
  <c r="AO708"/>
  <c r="AO517"/>
  <c r="AS708"/>
  <c r="AS517"/>
  <c r="AW708"/>
  <c r="AW517"/>
  <c r="L709"/>
  <c r="L518"/>
  <c r="P709"/>
  <c r="P518"/>
  <c r="T709"/>
  <c r="T518"/>
  <c r="X709"/>
  <c r="X518"/>
  <c r="AB709"/>
  <c r="AB518"/>
  <c r="AF709"/>
  <c r="AF518"/>
  <c r="AJ709"/>
  <c r="AJ518"/>
  <c r="AN709"/>
  <c r="AN518"/>
  <c r="AR709"/>
  <c r="AR518"/>
  <c r="AV709"/>
  <c r="AV518"/>
  <c r="O710"/>
  <c r="O519"/>
  <c r="S710"/>
  <c r="S519"/>
  <c r="W710"/>
  <c r="W519"/>
  <c r="AA710"/>
  <c r="AA519"/>
  <c r="AE710"/>
  <c r="AE519"/>
  <c r="AI710"/>
  <c r="AI519"/>
  <c r="AM710"/>
  <c r="AM519"/>
  <c r="AQ710"/>
  <c r="AQ519"/>
  <c r="AU710"/>
  <c r="AU519"/>
  <c r="N711"/>
  <c r="N520"/>
  <c r="R711"/>
  <c r="R520"/>
  <c r="V711"/>
  <c r="V520"/>
  <c r="Z711"/>
  <c r="Z520"/>
  <c r="AD711"/>
  <c r="AD520"/>
  <c r="AH711"/>
  <c r="AH520"/>
  <c r="AL711"/>
  <c r="AL520"/>
  <c r="AP711"/>
  <c r="AP520"/>
  <c r="AT711"/>
  <c r="AT520"/>
  <c r="M712"/>
  <c r="M521"/>
  <c r="Q712"/>
  <c r="Q521"/>
  <c r="U712"/>
  <c r="U521"/>
  <c r="Y712"/>
  <c r="Y521"/>
  <c r="AC712"/>
  <c r="AC521"/>
  <c r="AG712"/>
  <c r="AG521"/>
  <c r="AK712"/>
  <c r="AK521"/>
  <c r="AO712"/>
  <c r="AO521"/>
  <c r="AS712"/>
  <c r="AS521"/>
  <c r="AW712"/>
  <c r="AW521"/>
  <c r="L713"/>
  <c r="L522"/>
  <c r="P713"/>
  <c r="P522"/>
  <c r="T713"/>
  <c r="T522"/>
  <c r="X713"/>
  <c r="X522"/>
  <c r="AB713"/>
  <c r="AB522"/>
  <c r="AF713"/>
  <c r="AF522"/>
  <c r="AJ713"/>
  <c r="AJ522"/>
  <c r="AN713"/>
  <c r="AN522"/>
  <c r="AR713"/>
  <c r="AR522"/>
  <c r="AV713"/>
  <c r="AV522"/>
  <c r="O714"/>
  <c r="O523"/>
  <c r="S714"/>
  <c r="S523"/>
  <c r="W714"/>
  <c r="W523"/>
  <c r="AA714"/>
  <c r="AA523"/>
  <c r="AE714"/>
  <c r="AE523"/>
  <c r="AI714"/>
  <c r="AI523"/>
  <c r="AM714"/>
  <c r="AM523"/>
  <c r="AQ714"/>
  <c r="AQ523"/>
  <c r="AU714"/>
  <c r="AU523"/>
  <c r="N715"/>
  <c r="N524"/>
  <c r="R715"/>
  <c r="R524"/>
  <c r="V715"/>
  <c r="V524"/>
  <c r="Z715"/>
  <c r="Z524"/>
  <c r="AD715"/>
  <c r="AD524"/>
  <c r="AH715"/>
  <c r="AH524"/>
  <c r="AL715"/>
  <c r="AL524"/>
  <c r="AP715"/>
  <c r="AP524"/>
  <c r="AT715"/>
  <c r="AT524"/>
  <c r="L717"/>
  <c r="L526"/>
  <c r="P717"/>
  <c r="P526"/>
  <c r="T717"/>
  <c r="T526"/>
  <c r="X717"/>
  <c r="X526"/>
  <c r="AB717"/>
  <c r="AB526"/>
  <c r="AF717"/>
  <c r="AF526"/>
  <c r="AJ717"/>
  <c r="AJ526"/>
  <c r="AN717"/>
  <c r="AN526"/>
  <c r="AV717"/>
  <c r="AV526"/>
  <c r="O718"/>
  <c r="O527"/>
  <c r="S718"/>
  <c r="S527"/>
  <c r="W718"/>
  <c r="W527"/>
  <c r="AA718"/>
  <c r="AA527"/>
  <c r="AE718"/>
  <c r="AE527"/>
  <c r="AI718"/>
  <c r="AI527"/>
  <c r="AM718"/>
  <c r="AM527"/>
  <c r="AQ718"/>
  <c r="AQ527"/>
  <c r="AU718"/>
  <c r="AU527"/>
  <c r="N719"/>
  <c r="N528"/>
  <c r="R719"/>
  <c r="R528"/>
  <c r="V719"/>
  <c r="V528"/>
  <c r="Z719"/>
  <c r="Z528"/>
  <c r="AD719"/>
  <c r="AD528"/>
  <c r="AH719"/>
  <c r="AH528"/>
  <c r="AL719"/>
  <c r="AL528"/>
  <c r="AP719"/>
  <c r="AP528"/>
  <c r="AT719"/>
  <c r="AT528"/>
  <c r="M720"/>
  <c r="M529"/>
  <c r="Q720"/>
  <c r="Q529"/>
  <c r="U720"/>
  <c r="U529"/>
  <c r="Y720"/>
  <c r="Y529"/>
  <c r="AC720"/>
  <c r="AC529"/>
  <c r="AG720"/>
  <c r="AG529"/>
  <c r="AK720"/>
  <c r="AK529"/>
  <c r="AO720"/>
  <c r="AO529"/>
  <c r="AS720"/>
  <c r="AS529"/>
  <c r="AW720"/>
  <c r="AW529"/>
  <c r="L721"/>
  <c r="L530"/>
  <c r="P721"/>
  <c r="P530"/>
  <c r="T721"/>
  <c r="T530"/>
  <c r="X721"/>
  <c r="X530"/>
  <c r="AB721"/>
  <c r="AB530"/>
  <c r="AF721"/>
  <c r="AF530"/>
  <c r="AJ721"/>
  <c r="AJ530"/>
  <c r="AN721"/>
  <c r="AN530"/>
  <c r="AR721"/>
  <c r="AR530"/>
  <c r="AV721"/>
  <c r="AV530"/>
  <c r="O722"/>
  <c r="O531"/>
  <c r="S722"/>
  <c r="S531"/>
  <c r="W722"/>
  <c r="W531"/>
  <c r="AA722"/>
  <c r="AA531"/>
  <c r="AE722"/>
  <c r="AE531"/>
  <c r="AI722"/>
  <c r="AI531"/>
  <c r="AM722"/>
  <c r="AM531"/>
  <c r="AQ722"/>
  <c r="AQ531"/>
  <c r="AU722"/>
  <c r="AU531"/>
  <c r="N723"/>
  <c r="N532"/>
  <c r="R723"/>
  <c r="R532"/>
  <c r="V723"/>
  <c r="V532"/>
  <c r="Z723"/>
  <c r="Z532"/>
  <c r="AD723"/>
  <c r="AD532"/>
  <c r="AH723"/>
  <c r="AH532"/>
  <c r="AL723"/>
  <c r="AL532"/>
  <c r="AP723"/>
  <c r="AP532"/>
  <c r="AT723"/>
  <c r="AT532"/>
  <c r="M724"/>
  <c r="M533"/>
  <c r="Q724"/>
  <c r="Q533"/>
  <c r="U724"/>
  <c r="U533"/>
  <c r="Y724"/>
  <c r="Y533"/>
  <c r="AC724"/>
  <c r="AC533"/>
  <c r="AG724"/>
  <c r="AG533"/>
  <c r="AK724"/>
  <c r="AK533"/>
  <c r="AO724"/>
  <c r="AO533"/>
  <c r="AS724"/>
  <c r="AS533"/>
  <c r="AW724"/>
  <c r="AW533"/>
  <c r="L725"/>
  <c r="L534"/>
  <c r="P725"/>
  <c r="P534"/>
  <c r="T725"/>
  <c r="T534"/>
  <c r="X725"/>
  <c r="X534"/>
  <c r="AB725"/>
  <c r="AB534"/>
  <c r="AF725"/>
  <c r="AF534"/>
  <c r="AJ725"/>
  <c r="AJ534"/>
  <c r="AN725"/>
  <c r="AN534"/>
  <c r="AR725"/>
  <c r="AR534"/>
  <c r="AV725"/>
  <c r="AV534"/>
  <c r="O726"/>
  <c r="O535"/>
  <c r="S726"/>
  <c r="S535"/>
  <c r="W726"/>
  <c r="W535"/>
  <c r="AA726"/>
  <c r="AA535"/>
  <c r="AE726"/>
  <c r="AE535"/>
  <c r="AI726"/>
  <c r="AI535"/>
  <c r="AM726"/>
  <c r="AM535"/>
  <c r="AQ726"/>
  <c r="AQ535"/>
  <c r="AU726"/>
  <c r="AU535"/>
  <c r="N727"/>
  <c r="N536"/>
  <c r="R727"/>
  <c r="R536"/>
  <c r="V727"/>
  <c r="V536"/>
  <c r="Z727"/>
  <c r="Z536"/>
  <c r="AD727"/>
  <c r="AD536"/>
  <c r="AH727"/>
  <c r="AH536"/>
  <c r="AL727"/>
  <c r="AL536"/>
  <c r="AP727"/>
  <c r="AP536"/>
  <c r="AT727"/>
  <c r="AT536"/>
  <c r="M728"/>
  <c r="M537"/>
  <c r="Q728"/>
  <c r="Q537"/>
  <c r="U728"/>
  <c r="U537"/>
  <c r="Y728"/>
  <c r="Y537"/>
  <c r="AC728"/>
  <c r="AC537"/>
  <c r="AG728"/>
  <c r="AG537"/>
  <c r="AK728"/>
  <c r="AK537"/>
  <c r="AO728"/>
  <c r="AO537"/>
  <c r="AS728"/>
  <c r="AS537"/>
  <c r="AW728"/>
  <c r="AW537"/>
  <c r="L729"/>
  <c r="L538"/>
  <c r="P729"/>
  <c r="P538"/>
  <c r="T729"/>
  <c r="T538"/>
  <c r="X729"/>
  <c r="X538"/>
  <c r="AB729"/>
  <c r="AB538"/>
  <c r="AF729"/>
  <c r="AF538"/>
  <c r="AJ729"/>
  <c r="AJ538"/>
  <c r="AN729"/>
  <c r="AN538"/>
  <c r="AR729"/>
  <c r="AR538"/>
  <c r="AV729"/>
  <c r="AV538"/>
  <c r="O730"/>
  <c r="O539"/>
  <c r="S730"/>
  <c r="S539"/>
  <c r="W730"/>
  <c r="W539"/>
  <c r="AA730"/>
  <c r="AA539"/>
  <c r="AE730"/>
  <c r="AE539"/>
  <c r="AI730"/>
  <c r="AI539"/>
  <c r="AM730"/>
  <c r="AM539"/>
  <c r="AQ730"/>
  <c r="AQ539"/>
  <c r="AU730"/>
  <c r="AU539"/>
  <c r="N731"/>
  <c r="N540"/>
  <c r="R731"/>
  <c r="R540"/>
  <c r="V731"/>
  <c r="V540"/>
  <c r="Z731"/>
  <c r="Z540"/>
  <c r="AD731"/>
  <c r="AD540"/>
  <c r="AH731"/>
  <c r="AH540"/>
  <c r="AL731"/>
  <c r="AL540"/>
  <c r="AP731"/>
  <c r="AP540"/>
  <c r="AT731"/>
  <c r="AT540"/>
  <c r="L733"/>
  <c r="L542"/>
  <c r="P733"/>
  <c r="P542"/>
  <c r="X733"/>
  <c r="X542"/>
  <c r="AB733"/>
  <c r="AB542"/>
  <c r="AF733"/>
  <c r="AF542"/>
  <c r="AJ733"/>
  <c r="AJ542"/>
  <c r="AN733"/>
  <c r="AN542"/>
  <c r="AV733"/>
  <c r="AV542"/>
  <c r="O734"/>
  <c r="O543"/>
  <c r="W734"/>
  <c r="W543"/>
  <c r="AA734"/>
  <c r="AA543"/>
  <c r="AE734"/>
  <c r="AE543"/>
  <c r="AI734"/>
  <c r="AI543"/>
  <c r="AM734"/>
  <c r="AM543"/>
  <c r="AU734"/>
  <c r="AU543"/>
  <c r="N735"/>
  <c r="N544"/>
  <c r="V735"/>
  <c r="V544"/>
  <c r="Z735"/>
  <c r="Z544"/>
  <c r="AD735"/>
  <c r="AD544"/>
  <c r="AL735"/>
  <c r="AL544"/>
  <c r="AP735"/>
  <c r="AP544"/>
  <c r="M736"/>
  <c r="M545"/>
  <c r="Q736"/>
  <c r="Q545"/>
  <c r="U736"/>
  <c r="U545"/>
  <c r="AC736"/>
  <c r="AC545"/>
  <c r="AG736"/>
  <c r="AG545"/>
  <c r="AK736"/>
  <c r="AK545"/>
  <c r="AS736"/>
  <c r="AS545"/>
  <c r="AW736"/>
  <c r="AW545"/>
  <c r="L737"/>
  <c r="L546"/>
  <c r="P737"/>
  <c r="P546"/>
  <c r="X737"/>
  <c r="X546"/>
  <c r="AB737"/>
  <c r="AB546"/>
  <c r="AF737"/>
  <c r="AF546"/>
  <c r="AJ737"/>
  <c r="AJ546"/>
  <c r="AN737"/>
  <c r="AN546"/>
  <c r="AV737"/>
  <c r="AV546"/>
  <c r="O738"/>
  <c r="O547"/>
  <c r="W738"/>
  <c r="W547"/>
  <c r="AA738"/>
  <c r="AA547"/>
  <c r="AE738"/>
  <c r="AE547"/>
  <c r="AI738"/>
  <c r="AI547"/>
  <c r="AM738"/>
  <c r="AM547"/>
  <c r="AU738"/>
  <c r="AU547"/>
  <c r="N739"/>
  <c r="N548"/>
  <c r="V739"/>
  <c r="V548"/>
  <c r="Z739"/>
  <c r="Z548"/>
  <c r="AD739"/>
  <c r="AD548"/>
  <c r="AL739"/>
  <c r="AL548"/>
  <c r="AP739"/>
  <c r="AP548"/>
  <c r="AW740"/>
  <c r="AW549"/>
  <c r="L741"/>
  <c r="L550"/>
  <c r="P741"/>
  <c r="P550"/>
  <c r="T741"/>
  <c r="T550"/>
  <c r="X741"/>
  <c r="X550"/>
  <c r="AB741"/>
  <c r="AB550"/>
  <c r="AF741"/>
  <c r="AF550"/>
  <c r="AJ741"/>
  <c r="AJ550"/>
  <c r="AN741"/>
  <c r="AN550"/>
  <c r="AR741"/>
  <c r="AR550"/>
  <c r="AV741"/>
  <c r="AV550"/>
  <c r="O742"/>
  <c r="O551"/>
  <c r="S742"/>
  <c r="S551"/>
  <c r="W742"/>
  <c r="W551"/>
  <c r="AA742"/>
  <c r="AA551"/>
  <c r="AE742"/>
  <c r="AE551"/>
  <c r="AI742"/>
  <c r="AI551"/>
  <c r="AM742"/>
  <c r="AM551"/>
  <c r="AQ742"/>
  <c r="AQ551"/>
  <c r="AU742"/>
  <c r="AU551"/>
  <c r="N743"/>
  <c r="N552"/>
  <c r="R743"/>
  <c r="R552"/>
  <c r="V743"/>
  <c r="V552"/>
  <c r="Z743"/>
  <c r="Z552"/>
  <c r="AD743"/>
  <c r="AD552"/>
  <c r="AH743"/>
  <c r="AH552"/>
  <c r="AL743"/>
  <c r="AL552"/>
  <c r="AP743"/>
  <c r="AP552"/>
  <c r="AT743"/>
  <c r="AT552"/>
  <c r="M744"/>
  <c r="M553"/>
  <c r="Q744"/>
  <c r="Q553"/>
  <c r="U744"/>
  <c r="U553"/>
  <c r="Y744"/>
  <c r="Y553"/>
  <c r="AC744"/>
  <c r="AC553"/>
  <c r="AG744"/>
  <c r="AG553"/>
  <c r="AK744"/>
  <c r="AK553"/>
  <c r="AO744"/>
  <c r="AO553"/>
  <c r="AS744"/>
  <c r="AS553"/>
  <c r="AW744"/>
  <c r="AW553"/>
  <c r="L172"/>
  <c r="AB745"/>
  <c r="AN554"/>
  <c r="AV745"/>
  <c r="AV554"/>
  <c r="N747"/>
  <c r="N556"/>
  <c r="R747"/>
  <c r="R556"/>
  <c r="V747"/>
  <c r="V556"/>
  <c r="Z747"/>
  <c r="Z556"/>
  <c r="AD747"/>
  <c r="AD556"/>
  <c r="AH747"/>
  <c r="AH556"/>
  <c r="AL747"/>
  <c r="AL556"/>
  <c r="AP747"/>
  <c r="AP556"/>
  <c r="AT747"/>
  <c r="AT556"/>
  <c r="M748"/>
  <c r="M557"/>
  <c r="Q748"/>
  <c r="Q557"/>
  <c r="U748"/>
  <c r="U557"/>
  <c r="Y748"/>
  <c r="Y557"/>
  <c r="AC748"/>
  <c r="AC557"/>
  <c r="AG748"/>
  <c r="AG557"/>
  <c r="AK748"/>
  <c r="AK557"/>
  <c r="AO748"/>
  <c r="AO557"/>
  <c r="AS748"/>
  <c r="AS557"/>
  <c r="AW748"/>
  <c r="AW557"/>
  <c r="L749"/>
  <c r="L558"/>
  <c r="P749"/>
  <c r="P558"/>
  <c r="T749"/>
  <c r="T558"/>
  <c r="X749"/>
  <c r="X558"/>
  <c r="AB749"/>
  <c r="AB558"/>
  <c r="AF749"/>
  <c r="AF558"/>
  <c r="AJ749"/>
  <c r="AJ558"/>
  <c r="AN749"/>
  <c r="AN558"/>
  <c r="AR749"/>
  <c r="AR558"/>
  <c r="AV749"/>
  <c r="AV558"/>
  <c r="O750"/>
  <c r="O559"/>
  <c r="S750"/>
  <c r="W750"/>
  <c r="W559"/>
  <c r="AA750"/>
  <c r="AA559"/>
  <c r="AE750"/>
  <c r="AE559"/>
  <c r="AI750"/>
  <c r="AI559"/>
  <c r="AM750"/>
  <c r="AM559"/>
  <c r="AQ750"/>
  <c r="AQ559"/>
  <c r="AU750"/>
  <c r="AU559"/>
  <c r="N751"/>
  <c r="N560"/>
  <c r="R751"/>
  <c r="R560"/>
  <c r="V751"/>
  <c r="V560"/>
  <c r="Z751"/>
  <c r="Z560"/>
  <c r="AD751"/>
  <c r="AD560"/>
  <c r="AH751"/>
  <c r="AH560"/>
  <c r="AL751"/>
  <c r="AL560"/>
  <c r="AP751"/>
  <c r="AP560"/>
  <c r="AT751"/>
  <c r="AT560"/>
  <c r="M752"/>
  <c r="M561"/>
  <c r="Q752"/>
  <c r="Q561"/>
  <c r="U752"/>
  <c r="U561"/>
  <c r="Y752"/>
  <c r="Y561"/>
  <c r="AC752"/>
  <c r="AC561"/>
  <c r="AG752"/>
  <c r="AG561"/>
  <c r="AK752"/>
  <c r="AK561"/>
  <c r="AO752"/>
  <c r="AO561"/>
  <c r="AS752"/>
  <c r="AS561"/>
  <c r="AW752"/>
  <c r="AW561"/>
  <c r="L753"/>
  <c r="L562"/>
  <c r="P753"/>
  <c r="P562"/>
  <c r="T753"/>
  <c r="T562"/>
  <c r="X753"/>
  <c r="X562"/>
  <c r="AB753"/>
  <c r="AB562"/>
  <c r="AF753"/>
  <c r="AF562"/>
  <c r="AJ753"/>
  <c r="AJ562"/>
  <c r="AN753"/>
  <c r="AN562"/>
  <c r="AR753"/>
  <c r="AR562"/>
  <c r="AV753"/>
  <c r="AV562"/>
  <c r="O754"/>
  <c r="O563"/>
  <c r="S754"/>
  <c r="S563"/>
  <c r="W754"/>
  <c r="W563"/>
  <c r="AA754"/>
  <c r="AA563"/>
  <c r="AE754"/>
  <c r="AE563"/>
  <c r="AI754"/>
  <c r="AI563"/>
  <c r="AM754"/>
  <c r="AM563"/>
  <c r="AQ754"/>
  <c r="AQ563"/>
  <c r="AU754"/>
  <c r="AU563"/>
  <c r="AT755"/>
  <c r="AT564"/>
  <c r="M756"/>
  <c r="M565"/>
  <c r="Q756"/>
  <c r="Q565"/>
  <c r="U756"/>
  <c r="U565"/>
  <c r="AC756"/>
  <c r="AC565"/>
  <c r="AG756"/>
  <c r="AG565"/>
  <c r="AK756"/>
  <c r="AK565"/>
  <c r="AO756"/>
  <c r="AS756"/>
  <c r="AS565"/>
  <c r="AW756"/>
  <c r="AW565"/>
  <c r="L757"/>
  <c r="L566"/>
  <c r="P757"/>
  <c r="P566"/>
  <c r="T757"/>
  <c r="T566"/>
  <c r="X757"/>
  <c r="X566"/>
  <c r="AB757"/>
  <c r="AB566"/>
  <c r="AF757"/>
  <c r="AF566"/>
  <c r="AJ757"/>
  <c r="AJ566"/>
  <c r="AN757"/>
  <c r="AN566"/>
  <c r="AR757"/>
  <c r="AR566"/>
  <c r="AV757"/>
  <c r="AV566"/>
  <c r="O758"/>
  <c r="O567"/>
  <c r="S758"/>
  <c r="S567"/>
  <c r="W758"/>
  <c r="W567"/>
  <c r="AA758"/>
  <c r="AA567"/>
  <c r="AE758"/>
  <c r="AE567"/>
  <c r="AI758"/>
  <c r="AI567"/>
  <c r="AM758"/>
  <c r="AM567"/>
  <c r="AQ758"/>
  <c r="AQ567"/>
  <c r="AU758"/>
  <c r="AU567"/>
  <c r="D759"/>
  <c r="N759"/>
  <c r="N568"/>
  <c r="R759"/>
  <c r="R568"/>
  <c r="V759"/>
  <c r="V568"/>
  <c r="Z759"/>
  <c r="Z568"/>
  <c r="AD759"/>
  <c r="AD568"/>
  <c r="AH759"/>
  <c r="AH568"/>
  <c r="AL759"/>
  <c r="AL568"/>
  <c r="AP759"/>
  <c r="AP568"/>
  <c r="AT759"/>
  <c r="AT568"/>
  <c r="M760"/>
  <c r="M569"/>
  <c r="Q760"/>
  <c r="Q569"/>
  <c r="U760"/>
  <c r="U569"/>
  <c r="Y760"/>
  <c r="Y569"/>
  <c r="AC760"/>
  <c r="AC569"/>
  <c r="AG760"/>
  <c r="AG569"/>
  <c r="AK760"/>
  <c r="AK569"/>
  <c r="AO760"/>
  <c r="AO569"/>
  <c r="AS760"/>
  <c r="AS569"/>
  <c r="AW760"/>
  <c r="AW569"/>
  <c r="L761"/>
  <c r="L570"/>
  <c r="P761"/>
  <c r="P570"/>
  <c r="T761"/>
  <c r="T570"/>
  <c r="X761"/>
  <c r="X570"/>
  <c r="AB761"/>
  <c r="AB570"/>
  <c r="AF761"/>
  <c r="AF570"/>
  <c r="AJ761"/>
  <c r="AJ570"/>
  <c r="AN761"/>
  <c r="AN570"/>
  <c r="AR761"/>
  <c r="AR570"/>
  <c r="AV761"/>
  <c r="AV570"/>
  <c r="O762"/>
  <c r="O571"/>
  <c r="S762"/>
  <c r="S571"/>
  <c r="W762"/>
  <c r="W571"/>
  <c r="AA762"/>
  <c r="AA571"/>
  <c r="AE762"/>
  <c r="AE571"/>
  <c r="AI762"/>
  <c r="AI571"/>
  <c r="AM762"/>
  <c r="AM571"/>
  <c r="AQ762"/>
  <c r="AQ571"/>
  <c r="AU762"/>
  <c r="AU571"/>
  <c r="N763"/>
  <c r="N572"/>
  <c r="R763"/>
  <c r="R572"/>
  <c r="V763"/>
  <c r="V572"/>
  <c r="Z763"/>
  <c r="Z572"/>
  <c r="AD763"/>
  <c r="AD572"/>
  <c r="AH763"/>
  <c r="AH572"/>
  <c r="AL763"/>
  <c r="AL572"/>
  <c r="AP763"/>
  <c r="AP572"/>
  <c r="AT763"/>
  <c r="AT572"/>
  <c r="M764"/>
  <c r="M573"/>
  <c r="Q764"/>
  <c r="Q573"/>
  <c r="U764"/>
  <c r="U573"/>
  <c r="Y764"/>
  <c r="Y573"/>
  <c r="AC764"/>
  <c r="AC573"/>
  <c r="AG764"/>
  <c r="AG573"/>
  <c r="AK764"/>
  <c r="AK573"/>
  <c r="AO764"/>
  <c r="AO573"/>
  <c r="AS764"/>
  <c r="AS573"/>
  <c r="AW764"/>
  <c r="AW573"/>
  <c r="L765"/>
  <c r="L574"/>
  <c r="P765"/>
  <c r="P574"/>
  <c r="T765"/>
  <c r="T574"/>
  <c r="Y709"/>
  <c r="Y518"/>
  <c r="AC709"/>
  <c r="AC518"/>
  <c r="AG709"/>
  <c r="AG518"/>
  <c r="AK709"/>
  <c r="AK518"/>
  <c r="AO709"/>
  <c r="AO518"/>
  <c r="AS709"/>
  <c r="AS518"/>
  <c r="AW709"/>
  <c r="AW518"/>
  <c r="L710"/>
  <c r="L519"/>
  <c r="P710"/>
  <c r="P519"/>
  <c r="T710"/>
  <c r="T519"/>
  <c r="X710"/>
  <c r="X519"/>
  <c r="AB710"/>
  <c r="AB519"/>
  <c r="AF710"/>
  <c r="AF519"/>
  <c r="AJ710"/>
  <c r="AJ519"/>
  <c r="AN710"/>
  <c r="AN519"/>
  <c r="AR710"/>
  <c r="AR519"/>
  <c r="AV710"/>
  <c r="AV519"/>
  <c r="O711"/>
  <c r="O520"/>
  <c r="S711"/>
  <c r="S520"/>
  <c r="W711"/>
  <c r="W520"/>
  <c r="AA711"/>
  <c r="AA520"/>
  <c r="AE711"/>
  <c r="AE520"/>
  <c r="AI711"/>
  <c r="AI520"/>
  <c r="AM711"/>
  <c r="AM520"/>
  <c r="AQ711"/>
  <c r="AQ520"/>
  <c r="AU711"/>
  <c r="AU520"/>
  <c r="D712"/>
  <c r="N712"/>
  <c r="N521"/>
  <c r="R712"/>
  <c r="R521"/>
  <c r="V712"/>
  <c r="V521"/>
  <c r="Z712"/>
  <c r="Z521"/>
  <c r="AD712"/>
  <c r="AD521"/>
  <c r="AH712"/>
  <c r="AH521"/>
  <c r="AL712"/>
  <c r="AL521"/>
  <c r="AP712"/>
  <c r="AP521"/>
  <c r="AT712"/>
  <c r="AT521"/>
  <c r="M713"/>
  <c r="M522"/>
  <c r="Q713"/>
  <c r="Q522"/>
  <c r="U713"/>
  <c r="U522"/>
  <c r="Y713"/>
  <c r="Y522"/>
  <c r="AC713"/>
  <c r="AC522"/>
  <c r="AG713"/>
  <c r="AG522"/>
  <c r="AK713"/>
  <c r="AK522"/>
  <c r="AO713"/>
  <c r="AO522"/>
  <c r="AS713"/>
  <c r="AS522"/>
  <c r="AW713"/>
  <c r="AW522"/>
  <c r="L714"/>
  <c r="L523"/>
  <c r="P714"/>
  <c r="P523"/>
  <c r="T714"/>
  <c r="T523"/>
  <c r="X714"/>
  <c r="X523"/>
  <c r="AB714"/>
  <c r="AB523"/>
  <c r="AF714"/>
  <c r="AF523"/>
  <c r="AJ714"/>
  <c r="AJ523"/>
  <c r="AN714"/>
  <c r="AN523"/>
  <c r="AR714"/>
  <c r="AR523"/>
  <c r="AV714"/>
  <c r="AV523"/>
  <c r="E524"/>
  <c r="O715"/>
  <c r="O524"/>
  <c r="S715"/>
  <c r="S524"/>
  <c r="W715"/>
  <c r="W524"/>
  <c r="AA715"/>
  <c r="AA524"/>
  <c r="AE715"/>
  <c r="AE524"/>
  <c r="AI715"/>
  <c r="AI524"/>
  <c r="AM715"/>
  <c r="AM524"/>
  <c r="AQ715"/>
  <c r="AQ524"/>
  <c r="AU715"/>
  <c r="AU524"/>
  <c r="N716"/>
  <c r="N525"/>
  <c r="R716"/>
  <c r="R525"/>
  <c r="V716"/>
  <c r="V525"/>
  <c r="Z716"/>
  <c r="Z525"/>
  <c r="AD716"/>
  <c r="AD525"/>
  <c r="AH716"/>
  <c r="AH525"/>
  <c r="AL716"/>
  <c r="AL525"/>
  <c r="AP716"/>
  <c r="AP525"/>
  <c r="AT716"/>
  <c r="AT525"/>
  <c r="M717"/>
  <c r="M526"/>
  <c r="Q717"/>
  <c r="Q526"/>
  <c r="U717"/>
  <c r="U526"/>
  <c r="Y717"/>
  <c r="Y526"/>
  <c r="AC717"/>
  <c r="AC526"/>
  <c r="AG717"/>
  <c r="AG526"/>
  <c r="AK717"/>
  <c r="AK526"/>
  <c r="AS717"/>
  <c r="AS526"/>
  <c r="AW717"/>
  <c r="AW526"/>
  <c r="L718"/>
  <c r="L527"/>
  <c r="P718"/>
  <c r="P527"/>
  <c r="T718"/>
  <c r="T527"/>
  <c r="X718"/>
  <c r="X527"/>
  <c r="AB718"/>
  <c r="AB527"/>
  <c r="AF718"/>
  <c r="AF527"/>
  <c r="AJ718"/>
  <c r="AJ527"/>
  <c r="AN718"/>
  <c r="AN527"/>
  <c r="AR718"/>
  <c r="AR527"/>
  <c r="AV718"/>
  <c r="AV527"/>
  <c r="E719"/>
  <c r="O719"/>
  <c r="O528"/>
  <c r="S719"/>
  <c r="S528"/>
  <c r="W719"/>
  <c r="W528"/>
  <c r="AA719"/>
  <c r="AA528"/>
  <c r="AE719"/>
  <c r="AE528"/>
  <c r="AI719"/>
  <c r="AI528"/>
  <c r="AM719"/>
  <c r="AM528"/>
  <c r="AQ719"/>
  <c r="AQ528"/>
  <c r="AU719"/>
  <c r="AU528"/>
  <c r="D720"/>
  <c r="N720"/>
  <c r="N529"/>
  <c r="R720"/>
  <c r="R529"/>
  <c r="V720"/>
  <c r="V529"/>
  <c r="Z720"/>
  <c r="Z529"/>
  <c r="AD720"/>
  <c r="AD529"/>
  <c r="AH720"/>
  <c r="AH529"/>
  <c r="AL720"/>
  <c r="AL529"/>
  <c r="AP720"/>
  <c r="AP529"/>
  <c r="AT720"/>
  <c r="AT529"/>
  <c r="M721"/>
  <c r="M530"/>
  <c r="Q721"/>
  <c r="Q530"/>
  <c r="U721"/>
  <c r="U530"/>
  <c r="Y721"/>
  <c r="Y530"/>
  <c r="AC721"/>
  <c r="AC530"/>
  <c r="AG721"/>
  <c r="AG530"/>
  <c r="AK721"/>
  <c r="AK530"/>
  <c r="AO721"/>
  <c r="AO530"/>
  <c r="AS721"/>
  <c r="AS530"/>
  <c r="AW721"/>
  <c r="AW530"/>
  <c r="L722"/>
  <c r="L531"/>
  <c r="P722"/>
  <c r="P531"/>
  <c r="T722"/>
  <c r="T531"/>
  <c r="X722"/>
  <c r="X531"/>
  <c r="AB722"/>
  <c r="AB531"/>
  <c r="AF722"/>
  <c r="AF531"/>
  <c r="AJ722"/>
  <c r="AJ531"/>
  <c r="AN722"/>
  <c r="AN531"/>
  <c r="AR722"/>
  <c r="AR531"/>
  <c r="AV722"/>
  <c r="AV531"/>
  <c r="O723"/>
  <c r="O532"/>
  <c r="S723"/>
  <c r="S532"/>
  <c r="W723"/>
  <c r="W532"/>
  <c r="AA723"/>
  <c r="AA532"/>
  <c r="AE723"/>
  <c r="AE532"/>
  <c r="AI723"/>
  <c r="AI532"/>
  <c r="AM723"/>
  <c r="AM532"/>
  <c r="AQ723"/>
  <c r="AQ532"/>
  <c r="AU723"/>
  <c r="AU532"/>
  <c r="D533"/>
  <c r="N724"/>
  <c r="N533"/>
  <c r="R724"/>
  <c r="R533"/>
  <c r="V724"/>
  <c r="V533"/>
  <c r="Z724"/>
  <c r="Z533"/>
  <c r="AD724"/>
  <c r="AD533"/>
  <c r="AH724"/>
  <c r="AH533"/>
  <c r="AL724"/>
  <c r="AL533"/>
  <c r="AP724"/>
  <c r="AP533"/>
  <c r="AT724"/>
  <c r="AT533"/>
  <c r="M725"/>
  <c r="M534"/>
  <c r="Q725"/>
  <c r="Q534"/>
  <c r="U725"/>
  <c r="U534"/>
  <c r="Y725"/>
  <c r="Y534"/>
  <c r="AC725"/>
  <c r="AC534"/>
  <c r="AG725"/>
  <c r="AG534"/>
  <c r="AK725"/>
  <c r="AK534"/>
  <c r="AO725"/>
  <c r="AO534"/>
  <c r="AS725"/>
  <c r="AS534"/>
  <c r="AW725"/>
  <c r="AW534"/>
  <c r="L726"/>
  <c r="L535"/>
  <c r="P726"/>
  <c r="P535"/>
  <c r="T726"/>
  <c r="T535"/>
  <c r="X726"/>
  <c r="X535"/>
  <c r="AB726"/>
  <c r="AB535"/>
  <c r="AF726"/>
  <c r="AF535"/>
  <c r="AJ726"/>
  <c r="AJ535"/>
  <c r="AN726"/>
  <c r="AN535"/>
  <c r="AR726"/>
  <c r="AR535"/>
  <c r="AV726"/>
  <c r="AV535"/>
  <c r="E727"/>
  <c r="O727"/>
  <c r="O536"/>
  <c r="S727"/>
  <c r="S536"/>
  <c r="W727"/>
  <c r="W536"/>
  <c r="AA727"/>
  <c r="AA536"/>
  <c r="AE727"/>
  <c r="AE536"/>
  <c r="AI727"/>
  <c r="AI536"/>
  <c r="AM727"/>
  <c r="AM536"/>
  <c r="AQ727"/>
  <c r="AQ536"/>
  <c r="AU727"/>
  <c r="AU536"/>
  <c r="D728"/>
  <c r="D537"/>
  <c r="J155"/>
  <c r="I155" s="1"/>
  <c r="N728"/>
  <c r="N537"/>
  <c r="R728"/>
  <c r="R537"/>
  <c r="V728"/>
  <c r="V537"/>
  <c r="Z728"/>
  <c r="Z537"/>
  <c r="AD728"/>
  <c r="AD537"/>
  <c r="AH728"/>
  <c r="AH537"/>
  <c r="AL728"/>
  <c r="AL537"/>
  <c r="AP728"/>
  <c r="AP537"/>
  <c r="AT728"/>
  <c r="AT537"/>
  <c r="M729"/>
  <c r="M538"/>
  <c r="Q729"/>
  <c r="Q538"/>
  <c r="U729"/>
  <c r="U538"/>
  <c r="Y729"/>
  <c r="Y538"/>
  <c r="AC729"/>
  <c r="AC538"/>
  <c r="AG729"/>
  <c r="AG538"/>
  <c r="AK729"/>
  <c r="AK538"/>
  <c r="AO729"/>
  <c r="AO538"/>
  <c r="AS729"/>
  <c r="AS538"/>
  <c r="AW729"/>
  <c r="AW538"/>
  <c r="L730"/>
  <c r="L539"/>
  <c r="P730"/>
  <c r="P539"/>
  <c r="T730"/>
  <c r="T539"/>
  <c r="X730"/>
  <c r="X539"/>
  <c r="AB730"/>
  <c r="AB539"/>
  <c r="AF730"/>
  <c r="AF539"/>
  <c r="AJ730"/>
  <c r="AJ539"/>
  <c r="AN730"/>
  <c r="AN539"/>
  <c r="AR730"/>
  <c r="AR539"/>
  <c r="AV730"/>
  <c r="AV539"/>
  <c r="O731"/>
  <c r="O540"/>
  <c r="S731"/>
  <c r="S540"/>
  <c r="W731"/>
  <c r="W540"/>
  <c r="AA731"/>
  <c r="AA540"/>
  <c r="AE731"/>
  <c r="AE540"/>
  <c r="AI731"/>
  <c r="AI540"/>
  <c r="AM731"/>
  <c r="AM540"/>
  <c r="AQ731"/>
  <c r="AQ540"/>
  <c r="AU731"/>
  <c r="AU540"/>
  <c r="N732"/>
  <c r="N541"/>
  <c r="Z541"/>
  <c r="AD732"/>
  <c r="AL541"/>
  <c r="AP732"/>
  <c r="AP541"/>
  <c r="M733"/>
  <c r="M542"/>
  <c r="Q733"/>
  <c r="Q542"/>
  <c r="U733"/>
  <c r="U542"/>
  <c r="AC733"/>
  <c r="AC542"/>
  <c r="AG733"/>
  <c r="AG542"/>
  <c r="AK733"/>
  <c r="AK542"/>
  <c r="AW733"/>
  <c r="AW542"/>
  <c r="L734"/>
  <c r="L543"/>
  <c r="P734"/>
  <c r="P543"/>
  <c r="T734"/>
  <c r="X734"/>
  <c r="X543"/>
  <c r="AB734"/>
  <c r="AB543"/>
  <c r="AF734"/>
  <c r="AF543"/>
  <c r="AJ734"/>
  <c r="AJ543"/>
  <c r="AN734"/>
  <c r="AN543"/>
  <c r="AV734"/>
  <c r="AV543"/>
  <c r="O735"/>
  <c r="O544"/>
  <c r="S735"/>
  <c r="S544"/>
  <c r="W735"/>
  <c r="W544"/>
  <c r="AA735"/>
  <c r="AA544"/>
  <c r="AE735"/>
  <c r="AE544"/>
  <c r="AI735"/>
  <c r="AI544"/>
  <c r="AM735"/>
  <c r="AM544"/>
  <c r="AU735"/>
  <c r="AU544"/>
  <c r="N736"/>
  <c r="N545"/>
  <c r="V736"/>
  <c r="V545"/>
  <c r="Z736"/>
  <c r="Z545"/>
  <c r="AD736"/>
  <c r="AD545"/>
  <c r="AL736"/>
  <c r="AL545"/>
  <c r="AP736"/>
  <c r="AP545"/>
  <c r="M737"/>
  <c r="M546"/>
  <c r="Q737"/>
  <c r="Q546"/>
  <c r="U737"/>
  <c r="U546"/>
  <c r="AC737"/>
  <c r="AC546"/>
  <c r="AG737"/>
  <c r="AG546"/>
  <c r="AK737"/>
  <c r="AK546"/>
  <c r="AS737"/>
  <c r="AS546"/>
  <c r="AW737"/>
  <c r="AW546"/>
  <c r="L738"/>
  <c r="L547"/>
  <c r="P738"/>
  <c r="P547"/>
  <c r="T738"/>
  <c r="T547"/>
  <c r="X738"/>
  <c r="X547"/>
  <c r="AB738"/>
  <c r="AB547"/>
  <c r="AF738"/>
  <c r="AF547"/>
  <c r="AJ738"/>
  <c r="AJ547"/>
  <c r="AN738"/>
  <c r="AN547"/>
  <c r="AV738"/>
  <c r="AV547"/>
  <c r="O739"/>
  <c r="O548"/>
  <c r="W739"/>
  <c r="W548"/>
  <c r="AA739"/>
  <c r="AA548"/>
  <c r="AE739"/>
  <c r="AE548"/>
  <c r="AI739"/>
  <c r="AI548"/>
  <c r="AM739"/>
  <c r="AM548"/>
  <c r="AU739"/>
  <c r="AU548"/>
  <c r="N740"/>
  <c r="N549"/>
  <c r="V740"/>
  <c r="V549"/>
  <c r="Z740"/>
  <c r="Z549"/>
  <c r="AD740"/>
  <c r="AD549"/>
  <c r="AL740"/>
  <c r="AL549"/>
  <c r="AP740"/>
  <c r="AP549"/>
  <c r="M741"/>
  <c r="M550"/>
  <c r="Q741"/>
  <c r="Q550"/>
  <c r="U741"/>
  <c r="U550"/>
  <c r="Y741"/>
  <c r="Y550"/>
  <c r="AC741"/>
  <c r="AC550"/>
  <c r="AG741"/>
  <c r="AG550"/>
  <c r="AK741"/>
  <c r="AK550"/>
  <c r="AO741"/>
  <c r="AO550"/>
  <c r="AS741"/>
  <c r="AS550"/>
  <c r="AW741"/>
  <c r="AW550"/>
  <c r="L742"/>
  <c r="L551"/>
  <c r="P742"/>
  <c r="P551"/>
  <c r="T742"/>
  <c r="T551"/>
  <c r="X742"/>
  <c r="X551"/>
  <c r="AB742"/>
  <c r="AB551"/>
  <c r="AF742"/>
  <c r="AF551"/>
  <c r="AJ742"/>
  <c r="AJ551"/>
  <c r="AN742"/>
  <c r="AN551"/>
  <c r="AR742"/>
  <c r="AR551"/>
  <c r="AV742"/>
  <c r="AV551"/>
  <c r="O743"/>
  <c r="O552"/>
  <c r="S743"/>
  <c r="S552"/>
  <c r="W743"/>
  <c r="W552"/>
  <c r="AA743"/>
  <c r="AA552"/>
  <c r="AE743"/>
  <c r="AE552"/>
  <c r="AI743"/>
  <c r="AI552"/>
  <c r="AM743"/>
  <c r="AM552"/>
  <c r="AQ743"/>
  <c r="AQ552"/>
  <c r="AU743"/>
  <c r="AU552"/>
  <c r="N744"/>
  <c r="N553"/>
  <c r="V744"/>
  <c r="V553"/>
  <c r="Z744"/>
  <c r="Z553"/>
  <c r="AD744"/>
  <c r="AD553"/>
  <c r="AH744"/>
  <c r="AH553"/>
  <c r="AL744"/>
  <c r="AL553"/>
  <c r="AP744"/>
  <c r="AP553"/>
  <c r="AT744"/>
  <c r="AT553"/>
  <c r="Q554"/>
  <c r="U554"/>
  <c r="AS745"/>
  <c r="L746"/>
  <c r="P746"/>
  <c r="P555"/>
  <c r="X746"/>
  <c r="X555"/>
  <c r="AJ555"/>
  <c r="AR555"/>
  <c r="O747"/>
  <c r="O556"/>
  <c r="S747"/>
  <c r="S556"/>
  <c r="W747"/>
  <c r="W556"/>
  <c r="AA747"/>
  <c r="AA556"/>
  <c r="AE747"/>
  <c r="AE556"/>
  <c r="AI747"/>
  <c r="AI556"/>
  <c r="AM747"/>
  <c r="AM556"/>
  <c r="AQ747"/>
  <c r="AQ556"/>
  <c r="AU747"/>
  <c r="AU556"/>
  <c r="N748"/>
  <c r="N557"/>
  <c r="R748"/>
  <c r="R557"/>
  <c r="V748"/>
  <c r="V557"/>
  <c r="Z748"/>
  <c r="Z557"/>
  <c r="AD748"/>
  <c r="AD557"/>
  <c r="AH748"/>
  <c r="AH557"/>
  <c r="AL748"/>
  <c r="AL557"/>
  <c r="AP748"/>
  <c r="AP557"/>
  <c r="AT748"/>
  <c r="AT557"/>
  <c r="M749"/>
  <c r="M558"/>
  <c r="Q749"/>
  <c r="Q558"/>
  <c r="U749"/>
  <c r="U558"/>
  <c r="Y749"/>
  <c r="Y558"/>
  <c r="AC749"/>
  <c r="AC558"/>
  <c r="AG749"/>
  <c r="AG558"/>
  <c r="AK749"/>
  <c r="AK558"/>
  <c r="AO749"/>
  <c r="AO558"/>
  <c r="AS749"/>
  <c r="AS558"/>
  <c r="AW749"/>
  <c r="AW558"/>
  <c r="L750"/>
  <c r="L559"/>
  <c r="P750"/>
  <c r="P559"/>
  <c r="T750"/>
  <c r="T559"/>
  <c r="X750"/>
  <c r="X559"/>
  <c r="AB750"/>
  <c r="AB559"/>
  <c r="AF750"/>
  <c r="AF559"/>
  <c r="AJ750"/>
  <c r="AJ559"/>
  <c r="AN750"/>
  <c r="AN559"/>
  <c r="AV750"/>
  <c r="AV559"/>
  <c r="O751"/>
  <c r="O560"/>
  <c r="S751"/>
  <c r="S560"/>
  <c r="W751"/>
  <c r="W560"/>
  <c r="AA751"/>
  <c r="AA560"/>
  <c r="AE751"/>
  <c r="AE560"/>
  <c r="AI751"/>
  <c r="AI560"/>
  <c r="AM751"/>
  <c r="AM560"/>
  <c r="AQ751"/>
  <c r="AQ560"/>
  <c r="AU751"/>
  <c r="AU560"/>
  <c r="D752"/>
  <c r="D561"/>
  <c r="N752"/>
  <c r="N561"/>
  <c r="R752"/>
  <c r="R561"/>
  <c r="V752"/>
  <c r="V561"/>
  <c r="Z752"/>
  <c r="Z561"/>
  <c r="AD752"/>
  <c r="AD561"/>
  <c r="AH752"/>
  <c r="AH561"/>
  <c r="AL752"/>
  <c r="AL561"/>
  <c r="AP752"/>
  <c r="AP561"/>
  <c r="AT752"/>
  <c r="AT561"/>
  <c r="M753"/>
  <c r="M562"/>
  <c r="Q753"/>
  <c r="Q562"/>
  <c r="U753"/>
  <c r="U562"/>
  <c r="Y753"/>
  <c r="Y562"/>
  <c r="AC753"/>
  <c r="AC562"/>
  <c r="AG753"/>
  <c r="AG562"/>
  <c r="AK753"/>
  <c r="AK562"/>
  <c r="AO753"/>
  <c r="AO562"/>
  <c r="AS753"/>
  <c r="AS562"/>
  <c r="AW753"/>
  <c r="AW562"/>
  <c r="L754"/>
  <c r="L563"/>
  <c r="P754"/>
  <c r="P563"/>
  <c r="T754"/>
  <c r="T563"/>
  <c r="X754"/>
  <c r="X563"/>
  <c r="AB754"/>
  <c r="AB563"/>
  <c r="AF754"/>
  <c r="AF563"/>
  <c r="AJ754"/>
  <c r="AJ563"/>
  <c r="AN754"/>
  <c r="AN563"/>
  <c r="AR754"/>
  <c r="AR563"/>
  <c r="AV754"/>
  <c r="AV563"/>
  <c r="O564"/>
  <c r="W755"/>
  <c r="W564"/>
  <c r="AA564"/>
  <c r="AE755"/>
  <c r="AI755"/>
  <c r="AI564"/>
  <c r="AM755"/>
  <c r="AM564"/>
  <c r="N756"/>
  <c r="N565"/>
  <c r="R756"/>
  <c r="R565"/>
  <c r="V756"/>
  <c r="V565"/>
  <c r="Z756"/>
  <c r="Z565"/>
  <c r="AD756"/>
  <c r="AD565"/>
  <c r="AL756"/>
  <c r="AL565"/>
  <c r="AP756"/>
  <c r="AP565"/>
  <c r="AT756"/>
  <c r="AT565"/>
  <c r="M757"/>
  <c r="M566"/>
  <c r="Q757"/>
  <c r="Q566"/>
  <c r="U757"/>
  <c r="U566"/>
  <c r="Y757"/>
  <c r="Y566"/>
  <c r="AC757"/>
  <c r="AC566"/>
  <c r="AG757"/>
  <c r="AG566"/>
  <c r="AK757"/>
  <c r="AK566"/>
  <c r="AO757"/>
  <c r="AO566"/>
  <c r="AS757"/>
  <c r="AS566"/>
  <c r="AW757"/>
  <c r="AW566"/>
  <c r="L758"/>
  <c r="L567"/>
  <c r="P758"/>
  <c r="P567"/>
  <c r="T758"/>
  <c r="T567"/>
  <c r="X758"/>
  <c r="X567"/>
  <c r="AB758"/>
  <c r="AB567"/>
  <c r="AF758"/>
  <c r="AF567"/>
  <c r="AJ758"/>
  <c r="AJ567"/>
  <c r="AN758"/>
  <c r="AN567"/>
  <c r="AR758"/>
  <c r="AR567"/>
  <c r="AV758"/>
  <c r="AV567"/>
  <c r="E759"/>
  <c r="E568"/>
  <c r="O759"/>
  <c r="O568"/>
  <c r="S759"/>
  <c r="S568"/>
  <c r="W759"/>
  <c r="W568"/>
  <c r="AA759"/>
  <c r="AA568"/>
  <c r="AE759"/>
  <c r="AE568"/>
  <c r="AI759"/>
  <c r="AI568"/>
  <c r="AM759"/>
  <c r="AM568"/>
  <c r="AQ759"/>
  <c r="AQ568"/>
  <c r="AU759"/>
  <c r="AU568"/>
  <c r="D760"/>
  <c r="D569"/>
  <c r="N760"/>
  <c r="N569"/>
  <c r="R760"/>
  <c r="R569"/>
  <c r="V760"/>
  <c r="V569"/>
  <c r="Z760"/>
  <c r="Z569"/>
  <c r="AD760"/>
  <c r="AD569"/>
  <c r="AH760"/>
  <c r="AH569"/>
  <c r="AL760"/>
  <c r="AL569"/>
  <c r="AP760"/>
  <c r="AP569"/>
  <c r="AT760"/>
  <c r="AT569"/>
  <c r="M761"/>
  <c r="M570"/>
  <c r="Q761"/>
  <c r="Q570"/>
  <c r="U761"/>
  <c r="U570"/>
  <c r="Y761"/>
  <c r="Y570"/>
  <c r="AC761"/>
  <c r="AC570"/>
  <c r="AG761"/>
  <c r="AG570"/>
  <c r="AK761"/>
  <c r="AK570"/>
  <c r="AO761"/>
  <c r="AO570"/>
  <c r="AS761"/>
  <c r="AS570"/>
  <c r="AW761"/>
  <c r="AW570"/>
  <c r="L762"/>
  <c r="L571"/>
  <c r="P762"/>
  <c r="P571"/>
  <c r="T762"/>
  <c r="T571"/>
  <c r="X762"/>
  <c r="X571"/>
  <c r="AB762"/>
  <c r="AB571"/>
  <c r="AF762"/>
  <c r="AF571"/>
  <c r="AJ762"/>
  <c r="AJ571"/>
  <c r="AN762"/>
  <c r="AN571"/>
  <c r="AR762"/>
  <c r="AR571"/>
  <c r="AV762"/>
  <c r="AV571"/>
  <c r="E572"/>
  <c r="O763"/>
  <c r="O572"/>
  <c r="S763"/>
  <c r="S572"/>
  <c r="W763"/>
  <c r="W572"/>
  <c r="AA763"/>
  <c r="AA572"/>
  <c r="AE763"/>
  <c r="AE572"/>
  <c r="AI763"/>
  <c r="AI572"/>
  <c r="AM763"/>
  <c r="AM572"/>
  <c r="AQ763"/>
  <c r="AQ572"/>
  <c r="AU763"/>
  <c r="AU572"/>
  <c r="D764"/>
  <c r="D573"/>
  <c r="N764"/>
  <c r="N573"/>
  <c r="R764"/>
  <c r="R573"/>
  <c r="V764"/>
  <c r="V573"/>
  <c r="Z764"/>
  <c r="Z573"/>
  <c r="AD764"/>
  <c r="AD573"/>
  <c r="AH764"/>
  <c r="AH573"/>
  <c r="AL764"/>
  <c r="AL573"/>
  <c r="AP764"/>
  <c r="AP573"/>
  <c r="AT764"/>
  <c r="AT573"/>
  <c r="M765"/>
  <c r="M574"/>
  <c r="Q765"/>
  <c r="Q574"/>
  <c r="U765"/>
  <c r="U574"/>
  <c r="Y765"/>
  <c r="Y574"/>
  <c r="AC765"/>
  <c r="AC574"/>
  <c r="AG765"/>
  <c r="AG574"/>
  <c r="AK765"/>
  <c r="AK574"/>
  <c r="AO765"/>
  <c r="AO574"/>
  <c r="AS765"/>
  <c r="AS574"/>
  <c r="AW765"/>
  <c r="AW574"/>
  <c r="Z709"/>
  <c r="Z518"/>
  <c r="AD709"/>
  <c r="AD518"/>
  <c r="AH709"/>
  <c r="AH518"/>
  <c r="AL709"/>
  <c r="AL518"/>
  <c r="AP709"/>
  <c r="AP518"/>
  <c r="AT709"/>
  <c r="AT518"/>
  <c r="M710"/>
  <c r="M519"/>
  <c r="Q710"/>
  <c r="Q519"/>
  <c r="U710"/>
  <c r="U519"/>
  <c r="Y710"/>
  <c r="Y519"/>
  <c r="AC710"/>
  <c r="AC519"/>
  <c r="AG710"/>
  <c r="AG519"/>
  <c r="AK710"/>
  <c r="AK519"/>
  <c r="AO710"/>
  <c r="AO519"/>
  <c r="AS710"/>
  <c r="AS519"/>
  <c r="AW710"/>
  <c r="AW519"/>
  <c r="L711"/>
  <c r="L520"/>
  <c r="P711"/>
  <c r="P520"/>
  <c r="T711"/>
  <c r="T520"/>
  <c r="X711"/>
  <c r="X520"/>
  <c r="AB711"/>
  <c r="AB520"/>
  <c r="AF711"/>
  <c r="AF520"/>
  <c r="AJ711"/>
  <c r="AJ520"/>
  <c r="AN711"/>
  <c r="AN520"/>
  <c r="AR711"/>
  <c r="AR520"/>
  <c r="AV711"/>
  <c r="AV520"/>
  <c r="E712"/>
  <c r="O712"/>
  <c r="O521"/>
  <c r="S712"/>
  <c r="S521"/>
  <c r="W712"/>
  <c r="W521"/>
  <c r="AA712"/>
  <c r="AA521"/>
  <c r="AE712"/>
  <c r="AE521"/>
  <c r="AI712"/>
  <c r="AI521"/>
  <c r="AM712"/>
  <c r="AM521"/>
  <c r="AQ712"/>
  <c r="AQ521"/>
  <c r="AU712"/>
  <c r="AU521"/>
  <c r="D522"/>
  <c r="N713"/>
  <c r="N522"/>
  <c r="R713"/>
  <c r="R522"/>
  <c r="V713"/>
  <c r="V522"/>
  <c r="Z713"/>
  <c r="Z522"/>
  <c r="AD713"/>
  <c r="AD522"/>
  <c r="AH713"/>
  <c r="AH522"/>
  <c r="AL713"/>
  <c r="AL522"/>
  <c r="AP713"/>
  <c r="AP522"/>
  <c r="AT713"/>
  <c r="AT522"/>
  <c r="M714"/>
  <c r="M523"/>
  <c r="Q714"/>
  <c r="Q523"/>
  <c r="U714"/>
  <c r="U523"/>
  <c r="Y714"/>
  <c r="Y523"/>
  <c r="AC714"/>
  <c r="AC523"/>
  <c r="AG714"/>
  <c r="AG523"/>
  <c r="AK714"/>
  <c r="AK523"/>
  <c r="AO714"/>
  <c r="AO523"/>
  <c r="AS714"/>
  <c r="AS523"/>
  <c r="AW714"/>
  <c r="AW523"/>
  <c r="L715"/>
  <c r="L524"/>
  <c r="P715"/>
  <c r="P524"/>
  <c r="T715"/>
  <c r="T524"/>
  <c r="X715"/>
  <c r="X524"/>
  <c r="AB715"/>
  <c r="AB524"/>
  <c r="AF715"/>
  <c r="AF524"/>
  <c r="AJ715"/>
  <c r="AJ524"/>
  <c r="AN715"/>
  <c r="AN524"/>
  <c r="AR715"/>
  <c r="AR524"/>
  <c r="AV715"/>
  <c r="AV524"/>
  <c r="O716"/>
  <c r="O525"/>
  <c r="S716"/>
  <c r="S525"/>
  <c r="W716"/>
  <c r="W525"/>
  <c r="AA716"/>
  <c r="AA525"/>
  <c r="AE716"/>
  <c r="AE525"/>
  <c r="AI716"/>
  <c r="AI525"/>
  <c r="AM716"/>
  <c r="AM525"/>
  <c r="AQ716"/>
  <c r="AQ525"/>
  <c r="AU716"/>
  <c r="AU525"/>
  <c r="N717"/>
  <c r="N526"/>
  <c r="R717"/>
  <c r="R526"/>
  <c r="V717"/>
  <c r="V526"/>
  <c r="Z717"/>
  <c r="Z526"/>
  <c r="AD717"/>
  <c r="AD526"/>
  <c r="AH717"/>
  <c r="AH526"/>
  <c r="AL717"/>
  <c r="AL526"/>
  <c r="AP717"/>
  <c r="AP526"/>
  <c r="AT717"/>
  <c r="AT526"/>
  <c r="M718"/>
  <c r="M527"/>
  <c r="Q718"/>
  <c r="Q527"/>
  <c r="U718"/>
  <c r="U527"/>
  <c r="Y718"/>
  <c r="Y527"/>
  <c r="AC718"/>
  <c r="AC527"/>
  <c r="AG718"/>
  <c r="AG527"/>
  <c r="AK718"/>
  <c r="AK527"/>
  <c r="AO718"/>
  <c r="AO527"/>
  <c r="AS718"/>
  <c r="AS527"/>
  <c r="AW718"/>
  <c r="AW527"/>
  <c r="L719"/>
  <c r="L528"/>
  <c r="P719"/>
  <c r="P528"/>
  <c r="T719"/>
  <c r="T528"/>
  <c r="X719"/>
  <c r="X528"/>
  <c r="AB719"/>
  <c r="AB528"/>
  <c r="AF719"/>
  <c r="AF528"/>
  <c r="AJ719"/>
  <c r="AJ528"/>
  <c r="AN719"/>
  <c r="AN528"/>
  <c r="AR719"/>
  <c r="AR528"/>
  <c r="AV719"/>
  <c r="AV528"/>
  <c r="O720"/>
  <c r="O529"/>
  <c r="S720"/>
  <c r="S529"/>
  <c r="W720"/>
  <c r="W529"/>
  <c r="AA720"/>
  <c r="AA529"/>
  <c r="AE720"/>
  <c r="AE529"/>
  <c r="AI720"/>
  <c r="AI529"/>
  <c r="AM720"/>
  <c r="AM529"/>
  <c r="AQ720"/>
  <c r="AQ529"/>
  <c r="AU720"/>
  <c r="AU529"/>
  <c r="D721"/>
  <c r="N721"/>
  <c r="N530"/>
  <c r="R721"/>
  <c r="R530"/>
  <c r="V721"/>
  <c r="V530"/>
  <c r="Z721"/>
  <c r="Z530"/>
  <c r="AD721"/>
  <c r="AD530"/>
  <c r="AH721"/>
  <c r="AH530"/>
  <c r="AL721"/>
  <c r="AL530"/>
  <c r="AP721"/>
  <c r="AP530"/>
  <c r="AT721"/>
  <c r="AT530"/>
  <c r="M722"/>
  <c r="M531"/>
  <c r="Q722"/>
  <c r="Q531"/>
  <c r="U722"/>
  <c r="U531"/>
  <c r="Y722"/>
  <c r="Y531"/>
  <c r="AC722"/>
  <c r="AC531"/>
  <c r="AG722"/>
  <c r="AG531"/>
  <c r="AK722"/>
  <c r="AK531"/>
  <c r="AO722"/>
  <c r="AO531"/>
  <c r="AS722"/>
  <c r="AS531"/>
  <c r="AW722"/>
  <c r="AW531"/>
  <c r="L723"/>
  <c r="L532"/>
  <c r="P723"/>
  <c r="P532"/>
  <c r="T723"/>
  <c r="T532"/>
  <c r="X723"/>
  <c r="X532"/>
  <c r="AB723"/>
  <c r="AB532"/>
  <c r="AF723"/>
  <c r="AF532"/>
  <c r="AJ723"/>
  <c r="AJ532"/>
  <c r="AN723"/>
  <c r="AN532"/>
  <c r="AR723"/>
  <c r="AR532"/>
  <c r="AV723"/>
  <c r="AV532"/>
  <c r="E533"/>
  <c r="O724"/>
  <c r="O533"/>
  <c r="S724"/>
  <c r="S533"/>
  <c r="W724"/>
  <c r="W533"/>
  <c r="AA724"/>
  <c r="AA533"/>
  <c r="AE724"/>
  <c r="AE533"/>
  <c r="AI724"/>
  <c r="AI533"/>
  <c r="AM724"/>
  <c r="AM533"/>
  <c r="AQ724"/>
  <c r="AQ533"/>
  <c r="AU724"/>
  <c r="AU533"/>
  <c r="N725"/>
  <c r="N534"/>
  <c r="R725"/>
  <c r="R534"/>
  <c r="V725"/>
  <c r="V534"/>
  <c r="Z725"/>
  <c r="Z534"/>
  <c r="AD725"/>
  <c r="AD534"/>
  <c r="AH725"/>
  <c r="AH534"/>
  <c r="AL725"/>
  <c r="AL534"/>
  <c r="AP725"/>
  <c r="AP534"/>
  <c r="AT725"/>
  <c r="AT534"/>
  <c r="M726"/>
  <c r="M535"/>
  <c r="Q726"/>
  <c r="Q535"/>
  <c r="U726"/>
  <c r="U535"/>
  <c r="Y726"/>
  <c r="Y535"/>
  <c r="AC726"/>
  <c r="AC535"/>
  <c r="AG726"/>
  <c r="AG535"/>
  <c r="AK726"/>
  <c r="AK535"/>
  <c r="AO726"/>
  <c r="AO535"/>
  <c r="AS726"/>
  <c r="AS535"/>
  <c r="AW726"/>
  <c r="AW535"/>
  <c r="L727"/>
  <c r="L536"/>
  <c r="P727"/>
  <c r="P536"/>
  <c r="T727"/>
  <c r="T536"/>
  <c r="X727"/>
  <c r="X536"/>
  <c r="AB727"/>
  <c r="AB536"/>
  <c r="AF727"/>
  <c r="AF536"/>
  <c r="AJ727"/>
  <c r="AJ536"/>
  <c r="AN727"/>
  <c r="AN536"/>
  <c r="AR727"/>
  <c r="AR536"/>
  <c r="AV727"/>
  <c r="AV536"/>
  <c r="E728"/>
  <c r="E537"/>
  <c r="K155"/>
  <c r="O728"/>
  <c r="O537"/>
  <c r="S728"/>
  <c r="S537"/>
  <c r="W728"/>
  <c r="W537"/>
  <c r="AA728"/>
  <c r="AA537"/>
  <c r="AE728"/>
  <c r="AE537"/>
  <c r="AI728"/>
  <c r="AI537"/>
  <c r="AM728"/>
  <c r="AM537"/>
  <c r="AQ728"/>
  <c r="AQ537"/>
  <c r="AU728"/>
  <c r="AU537"/>
  <c r="D729"/>
  <c r="D538"/>
  <c r="N729"/>
  <c r="N538"/>
  <c r="R729"/>
  <c r="R538"/>
  <c r="V729"/>
  <c r="V538"/>
  <c r="Z729"/>
  <c r="Z538"/>
  <c r="AD729"/>
  <c r="AD538"/>
  <c r="AH729"/>
  <c r="AH538"/>
  <c r="AL729"/>
  <c r="AL538"/>
  <c r="AP729"/>
  <c r="AP538"/>
  <c r="AT729"/>
  <c r="AT538"/>
  <c r="M730"/>
  <c r="M539"/>
  <c r="Q730"/>
  <c r="Q539"/>
  <c r="U730"/>
  <c r="U539"/>
  <c r="Y730"/>
  <c r="Y539"/>
  <c r="AC730"/>
  <c r="AC539"/>
  <c r="AG730"/>
  <c r="AG539"/>
  <c r="AK730"/>
  <c r="AK539"/>
  <c r="AO730"/>
  <c r="AO539"/>
  <c r="AS730"/>
  <c r="AS539"/>
  <c r="AW730"/>
  <c r="AW539"/>
  <c r="L731"/>
  <c r="L540"/>
  <c r="P731"/>
  <c r="P540"/>
  <c r="T731"/>
  <c r="T540"/>
  <c r="X731"/>
  <c r="X540"/>
  <c r="AB731"/>
  <c r="AB540"/>
  <c r="AF731"/>
  <c r="AF540"/>
  <c r="AJ731"/>
  <c r="AJ540"/>
  <c r="AN731"/>
  <c r="AN540"/>
  <c r="AR731"/>
  <c r="AR540"/>
  <c r="AV731"/>
  <c r="AV540"/>
  <c r="W732"/>
  <c r="W541"/>
  <c r="AA732"/>
  <c r="AA541"/>
  <c r="AE732"/>
  <c r="AE541"/>
  <c r="AM732"/>
  <c r="AM541"/>
  <c r="N733"/>
  <c r="N542"/>
  <c r="V733"/>
  <c r="V542"/>
  <c r="Z733"/>
  <c r="Z542"/>
  <c r="AD733"/>
  <c r="AD542"/>
  <c r="AL733"/>
  <c r="AL542"/>
  <c r="AP733"/>
  <c r="AP542"/>
  <c r="M734"/>
  <c r="M543"/>
  <c r="Q734"/>
  <c r="Q543"/>
  <c r="U734"/>
  <c r="U543"/>
  <c r="AC734"/>
  <c r="AC543"/>
  <c r="AG734"/>
  <c r="AG543"/>
  <c r="AK734"/>
  <c r="AK543"/>
  <c r="AS734"/>
  <c r="AS543"/>
  <c r="AW734"/>
  <c r="AW543"/>
  <c r="L735"/>
  <c r="L544"/>
  <c r="P735"/>
  <c r="P544"/>
  <c r="T735"/>
  <c r="T544"/>
  <c r="X735"/>
  <c r="X544"/>
  <c r="AB735"/>
  <c r="AB544"/>
  <c r="AF735"/>
  <c r="AF544"/>
  <c r="AJ735"/>
  <c r="AJ544"/>
  <c r="AN544"/>
  <c r="AV735"/>
  <c r="AV544"/>
  <c r="O736"/>
  <c r="O545"/>
  <c r="W736"/>
  <c r="W545"/>
  <c r="AA736"/>
  <c r="AA545"/>
  <c r="AE736"/>
  <c r="AE545"/>
  <c r="AI736"/>
  <c r="AI545"/>
  <c r="AM736"/>
  <c r="AM545"/>
  <c r="AQ545"/>
  <c r="AU736"/>
  <c r="AU545"/>
  <c r="N737"/>
  <c r="N546"/>
  <c r="V737"/>
  <c r="V546"/>
  <c r="Z737"/>
  <c r="Z546"/>
  <c r="AD737"/>
  <c r="AD546"/>
  <c r="AL737"/>
  <c r="AL546"/>
  <c r="AP737"/>
  <c r="AP546"/>
  <c r="M738"/>
  <c r="M547"/>
  <c r="Q738"/>
  <c r="Q547"/>
  <c r="U738"/>
  <c r="U547"/>
  <c r="AC738"/>
  <c r="AC547"/>
  <c r="AG738"/>
  <c r="AG547"/>
  <c r="AK738"/>
  <c r="AK547"/>
  <c r="AW738"/>
  <c r="AW547"/>
  <c r="L739"/>
  <c r="L548"/>
  <c r="P739"/>
  <c r="P548"/>
  <c r="T739"/>
  <c r="T548"/>
  <c r="X739"/>
  <c r="X548"/>
  <c r="AB739"/>
  <c r="AB548"/>
  <c r="AF739"/>
  <c r="AF548"/>
  <c r="AJ739"/>
  <c r="AJ548"/>
  <c r="AV739"/>
  <c r="AV548"/>
  <c r="O549"/>
  <c r="S740"/>
  <c r="S549"/>
  <c r="AA740"/>
  <c r="AE740"/>
  <c r="AE549"/>
  <c r="AI549"/>
  <c r="AM549"/>
  <c r="D741"/>
  <c r="N741"/>
  <c r="N550"/>
  <c r="R741"/>
  <c r="R550"/>
  <c r="V741"/>
  <c r="V550"/>
  <c r="Z741"/>
  <c r="Z550"/>
  <c r="AD741"/>
  <c r="AD550"/>
  <c r="AH741"/>
  <c r="AH550"/>
  <c r="AL741"/>
  <c r="AL550"/>
  <c r="AP741"/>
  <c r="AP550"/>
  <c r="AT741"/>
  <c r="AT550"/>
  <c r="M742"/>
  <c r="M551"/>
  <c r="Q742"/>
  <c r="Q551"/>
  <c r="U742"/>
  <c r="U551"/>
  <c r="Y551"/>
  <c r="AC742"/>
  <c r="AC551"/>
  <c r="AG742"/>
  <c r="AG551"/>
  <c r="AK742"/>
  <c r="AK551"/>
  <c r="AO742"/>
  <c r="AO551"/>
  <c r="AS742"/>
  <c r="AS551"/>
  <c r="AW742"/>
  <c r="AW551"/>
  <c r="L743"/>
  <c r="L552"/>
  <c r="P743"/>
  <c r="P552"/>
  <c r="T743"/>
  <c r="T552"/>
  <c r="X743"/>
  <c r="X552"/>
  <c r="AB743"/>
  <c r="AB552"/>
  <c r="AF743"/>
  <c r="AF552"/>
  <c r="AJ743"/>
  <c r="AJ552"/>
  <c r="AN743"/>
  <c r="AN552"/>
  <c r="AR743"/>
  <c r="AR552"/>
  <c r="AV743"/>
  <c r="AV552"/>
  <c r="O744"/>
  <c r="O553"/>
  <c r="S744"/>
  <c r="S553"/>
  <c r="W744"/>
  <c r="W553"/>
  <c r="AA744"/>
  <c r="AA553"/>
  <c r="AE744"/>
  <c r="AE553"/>
  <c r="AI744"/>
  <c r="AI553"/>
  <c r="AM744"/>
  <c r="AM553"/>
  <c r="AQ553"/>
  <c r="AU744"/>
  <c r="AU553"/>
  <c r="N745"/>
  <c r="N554"/>
  <c r="R745"/>
  <c r="R554"/>
  <c r="V745"/>
  <c r="V554"/>
  <c r="Z745"/>
  <c r="Z554"/>
  <c r="AD745"/>
  <c r="AD554"/>
  <c r="AH745"/>
  <c r="AH554"/>
  <c r="AL745"/>
  <c r="AL554"/>
  <c r="AP745"/>
  <c r="AP554"/>
  <c r="M746"/>
  <c r="M555"/>
  <c r="U555"/>
  <c r="Y746"/>
  <c r="AC746"/>
  <c r="AC555"/>
  <c r="AK746"/>
  <c r="AO555"/>
  <c r="AS746"/>
  <c r="AS555"/>
  <c r="AW746"/>
  <c r="AW555"/>
  <c r="L747"/>
  <c r="L556"/>
  <c r="P747"/>
  <c r="P556"/>
  <c r="T747"/>
  <c r="T556"/>
  <c r="X747"/>
  <c r="X556"/>
  <c r="AB747"/>
  <c r="AB556"/>
  <c r="AF747"/>
  <c r="AF556"/>
  <c r="AJ747"/>
  <c r="AJ556"/>
  <c r="AN747"/>
  <c r="AN556"/>
  <c r="AR747"/>
  <c r="AR556"/>
  <c r="AV747"/>
  <c r="AV556"/>
  <c r="O748"/>
  <c r="O557"/>
  <c r="S748"/>
  <c r="S557"/>
  <c r="W748"/>
  <c r="W557"/>
  <c r="AA748"/>
  <c r="AA557"/>
  <c r="AE748"/>
  <c r="AE557"/>
  <c r="AI748"/>
  <c r="AI557"/>
  <c r="AM748"/>
  <c r="AM557"/>
  <c r="AQ748"/>
  <c r="AQ557"/>
  <c r="AU748"/>
  <c r="AU557"/>
  <c r="D749"/>
  <c r="N749"/>
  <c r="N558"/>
  <c r="R749"/>
  <c r="R558"/>
  <c r="V749"/>
  <c r="V558"/>
  <c r="Z749"/>
  <c r="Z558"/>
  <c r="AD749"/>
  <c r="AD558"/>
  <c r="AH749"/>
  <c r="AH558"/>
  <c r="AL749"/>
  <c r="AL558"/>
  <c r="AP749"/>
  <c r="AP558"/>
  <c r="AT749"/>
  <c r="AT558"/>
  <c r="M750"/>
  <c r="M559"/>
  <c r="Q750"/>
  <c r="Q559"/>
  <c r="U750"/>
  <c r="U559"/>
  <c r="Y750"/>
  <c r="AC750"/>
  <c r="AC559"/>
  <c r="AG750"/>
  <c r="AG559"/>
  <c r="AK750"/>
  <c r="AK559"/>
  <c r="AS750"/>
  <c r="AS559"/>
  <c r="AW750"/>
  <c r="AW559"/>
  <c r="L751"/>
  <c r="L560"/>
  <c r="P751"/>
  <c r="P560"/>
  <c r="T751"/>
  <c r="T560"/>
  <c r="X751"/>
  <c r="X560"/>
  <c r="AB751"/>
  <c r="AB560"/>
  <c r="AF751"/>
  <c r="AF560"/>
  <c r="AJ751"/>
  <c r="AJ560"/>
  <c r="AN751"/>
  <c r="AN560"/>
  <c r="AR751"/>
  <c r="AR560"/>
  <c r="AV751"/>
  <c r="AV560"/>
  <c r="E752"/>
  <c r="E561"/>
  <c r="O752"/>
  <c r="O561"/>
  <c r="S752"/>
  <c r="S561"/>
  <c r="W752"/>
  <c r="W561"/>
  <c r="AA752"/>
  <c r="AA561"/>
  <c r="AE752"/>
  <c r="AE561"/>
  <c r="AI752"/>
  <c r="AI561"/>
  <c r="AM752"/>
  <c r="AM561"/>
  <c r="AQ752"/>
  <c r="AQ561"/>
  <c r="AU752"/>
  <c r="AU561"/>
  <c r="N753"/>
  <c r="N562"/>
  <c r="R753"/>
  <c r="R562"/>
  <c r="V753"/>
  <c r="V562"/>
  <c r="Z753"/>
  <c r="Z562"/>
  <c r="AD753"/>
  <c r="AD562"/>
  <c r="AH753"/>
  <c r="AH562"/>
  <c r="AL753"/>
  <c r="AL562"/>
  <c r="AP753"/>
  <c r="AP562"/>
  <c r="AT753"/>
  <c r="AT562"/>
  <c r="M754"/>
  <c r="M563"/>
  <c r="Q754"/>
  <c r="Q563"/>
  <c r="U754"/>
  <c r="U563"/>
  <c r="Y754"/>
  <c r="Y563"/>
  <c r="AC754"/>
  <c r="AC563"/>
  <c r="AG754"/>
  <c r="AG563"/>
  <c r="AK754"/>
  <c r="AK563"/>
  <c r="AO754"/>
  <c r="AO563"/>
  <c r="AS754"/>
  <c r="AS563"/>
  <c r="AW754"/>
  <c r="AW563"/>
  <c r="L755"/>
  <c r="L564"/>
  <c r="P755"/>
  <c r="P564"/>
  <c r="T755"/>
  <c r="T564"/>
  <c r="X755"/>
  <c r="X564"/>
  <c r="AB755"/>
  <c r="AB564"/>
  <c r="AF755"/>
  <c r="AF564"/>
  <c r="AJ755"/>
  <c r="AJ564"/>
  <c r="AN755"/>
  <c r="AN564"/>
  <c r="AR755"/>
  <c r="AR564"/>
  <c r="AV755"/>
  <c r="AV564"/>
  <c r="E565"/>
  <c r="O756"/>
  <c r="O565"/>
  <c r="S756"/>
  <c r="S565"/>
  <c r="W756"/>
  <c r="W565"/>
  <c r="AA756"/>
  <c r="AA565"/>
  <c r="AE756"/>
  <c r="AE565"/>
  <c r="AI756"/>
  <c r="AI565"/>
  <c r="AM756"/>
  <c r="AM565"/>
  <c r="AQ565"/>
  <c r="AU756"/>
  <c r="AU565"/>
  <c r="D757"/>
  <c r="D566"/>
  <c r="N757"/>
  <c r="N566"/>
  <c r="R757"/>
  <c r="R566"/>
  <c r="V757"/>
  <c r="V566"/>
  <c r="Z757"/>
  <c r="Z566"/>
  <c r="AD757"/>
  <c r="AD566"/>
  <c r="AH757"/>
  <c r="AH566"/>
  <c r="AL757"/>
  <c r="AL566"/>
  <c r="AP757"/>
  <c r="AP566"/>
  <c r="AT757"/>
  <c r="AT566"/>
  <c r="M758"/>
  <c r="M567"/>
  <c r="Q758"/>
  <c r="Q567"/>
  <c r="U758"/>
  <c r="U567"/>
  <c r="Y758"/>
  <c r="Y567"/>
  <c r="AC758"/>
  <c r="AC567"/>
  <c r="AG758"/>
  <c r="AG567"/>
  <c r="AK758"/>
  <c r="AK567"/>
  <c r="AO758"/>
  <c r="AO567"/>
  <c r="AS758"/>
  <c r="AS567"/>
  <c r="AW758"/>
  <c r="AW567"/>
  <c r="L759"/>
  <c r="L568"/>
  <c r="P759"/>
  <c r="P568"/>
  <c r="T759"/>
  <c r="T568"/>
  <c r="X759"/>
  <c r="X568"/>
  <c r="AB759"/>
  <c r="AB568"/>
  <c r="AF759"/>
  <c r="AF568"/>
  <c r="AJ759"/>
  <c r="AJ568"/>
  <c r="AN759"/>
  <c r="AN568"/>
  <c r="AR759"/>
  <c r="AR568"/>
  <c r="AV759"/>
  <c r="AV568"/>
  <c r="E187"/>
  <c r="C187" s="1"/>
  <c r="O760"/>
  <c r="O569"/>
  <c r="S760"/>
  <c r="S569"/>
  <c r="W760"/>
  <c r="W569"/>
  <c r="AA760"/>
  <c r="AA569"/>
  <c r="AE760"/>
  <c r="AE569"/>
  <c r="AI760"/>
  <c r="AI569"/>
  <c r="AM760"/>
  <c r="AM569"/>
  <c r="AQ760"/>
  <c r="AQ569"/>
  <c r="AU760"/>
  <c r="AU569"/>
  <c r="D188"/>
  <c r="N761"/>
  <c r="N570"/>
  <c r="R761"/>
  <c r="R570"/>
  <c r="V761"/>
  <c r="V570"/>
  <c r="Z761"/>
  <c r="Z570"/>
  <c r="AD761"/>
  <c r="AD570"/>
  <c r="AH761"/>
  <c r="AH570"/>
  <c r="AL761"/>
  <c r="AL570"/>
  <c r="AP761"/>
  <c r="AP570"/>
  <c r="AT761"/>
  <c r="AT570"/>
  <c r="M762"/>
  <c r="M571"/>
  <c r="Q762"/>
  <c r="Q571"/>
  <c r="U762"/>
  <c r="U571"/>
  <c r="Y762"/>
  <c r="Y571"/>
  <c r="AC762"/>
  <c r="AC571"/>
  <c r="AG762"/>
  <c r="AG571"/>
  <c r="AK762"/>
  <c r="AK571"/>
  <c r="AO762"/>
  <c r="AO571"/>
  <c r="AS762"/>
  <c r="AS571"/>
  <c r="AW762"/>
  <c r="AW571"/>
  <c r="L763"/>
  <c r="L572"/>
  <c r="P763"/>
  <c r="P572"/>
  <c r="T763"/>
  <c r="T572"/>
  <c r="X763"/>
  <c r="X572"/>
  <c r="AB763"/>
  <c r="AB572"/>
  <c r="AF763"/>
  <c r="AF572"/>
  <c r="AJ763"/>
  <c r="AJ572"/>
  <c r="AN763"/>
  <c r="AN572"/>
  <c r="AR763"/>
  <c r="AR572"/>
  <c r="AV763"/>
  <c r="AV572"/>
  <c r="E191"/>
  <c r="C191" s="1"/>
  <c r="O764"/>
  <c r="O573"/>
  <c r="S764"/>
  <c r="S573"/>
  <c r="W764"/>
  <c r="W573"/>
  <c r="AA764"/>
  <c r="AA573"/>
  <c r="AE764"/>
  <c r="AE573"/>
  <c r="AI764"/>
  <c r="AI573"/>
  <c r="AM764"/>
  <c r="AM573"/>
  <c r="AQ764"/>
  <c r="AQ573"/>
  <c r="AU764"/>
  <c r="AU573"/>
  <c r="D192"/>
  <c r="N765"/>
  <c r="N574"/>
  <c r="R765"/>
  <c r="R574"/>
  <c r="X708"/>
  <c r="X517"/>
  <c r="AB708"/>
  <c r="AB517"/>
  <c r="AF708"/>
  <c r="AF517"/>
  <c r="AJ708"/>
  <c r="AJ517"/>
  <c r="AN708"/>
  <c r="AN517"/>
  <c r="AR708"/>
  <c r="AR517"/>
  <c r="AV708"/>
  <c r="AV517"/>
  <c r="O709"/>
  <c r="O518"/>
  <c r="S709"/>
  <c r="S518"/>
  <c r="W709"/>
  <c r="W518"/>
  <c r="AA709"/>
  <c r="AA518"/>
  <c r="AE709"/>
  <c r="AE518"/>
  <c r="AI709"/>
  <c r="AI518"/>
  <c r="AM709"/>
  <c r="AM518"/>
  <c r="AQ709"/>
  <c r="AQ518"/>
  <c r="AU709"/>
  <c r="AU518"/>
  <c r="D137"/>
  <c r="N710"/>
  <c r="N519"/>
  <c r="R710"/>
  <c r="R519"/>
  <c r="V710"/>
  <c r="V519"/>
  <c r="Z710"/>
  <c r="Z519"/>
  <c r="AD710"/>
  <c r="AD519"/>
  <c r="AH710"/>
  <c r="AH519"/>
  <c r="AL710"/>
  <c r="AL519"/>
  <c r="AP710"/>
  <c r="AP519"/>
  <c r="AT710"/>
  <c r="AT519"/>
  <c r="M711"/>
  <c r="M520"/>
  <c r="Q711"/>
  <c r="Q520"/>
  <c r="U711"/>
  <c r="U520"/>
  <c r="Y711"/>
  <c r="Y520"/>
  <c r="AC711"/>
  <c r="AC520"/>
  <c r="AG711"/>
  <c r="AG520"/>
  <c r="AK711"/>
  <c r="AK520"/>
  <c r="AO711"/>
  <c r="AO520"/>
  <c r="AS711"/>
  <c r="AS520"/>
  <c r="AW711"/>
  <c r="AW520"/>
  <c r="L712"/>
  <c r="L521"/>
  <c r="P712"/>
  <c r="P521"/>
  <c r="T712"/>
  <c r="T521"/>
  <c r="X712"/>
  <c r="X521"/>
  <c r="AB712"/>
  <c r="AB521"/>
  <c r="AF712"/>
  <c r="AF521"/>
  <c r="AJ712"/>
  <c r="AJ521"/>
  <c r="AN712"/>
  <c r="AN521"/>
  <c r="AR712"/>
  <c r="AR521"/>
  <c r="AV712"/>
  <c r="AV521"/>
  <c r="E140"/>
  <c r="O713"/>
  <c r="O522"/>
  <c r="S713"/>
  <c r="S522"/>
  <c r="W713"/>
  <c r="W522"/>
  <c r="AA713"/>
  <c r="AA522"/>
  <c r="AE713"/>
  <c r="AE522"/>
  <c r="AI713"/>
  <c r="AI522"/>
  <c r="AM713"/>
  <c r="AM522"/>
  <c r="AQ713"/>
  <c r="AQ522"/>
  <c r="AU713"/>
  <c r="AU522"/>
  <c r="D141"/>
  <c r="N714"/>
  <c r="N523"/>
  <c r="R714"/>
  <c r="R523"/>
  <c r="V714"/>
  <c r="V523"/>
  <c r="Z714"/>
  <c r="Z523"/>
  <c r="AD714"/>
  <c r="AD523"/>
  <c r="AH714"/>
  <c r="AH523"/>
  <c r="AL714"/>
  <c r="AL523"/>
  <c r="AP714"/>
  <c r="AP523"/>
  <c r="AT714"/>
  <c r="AT523"/>
  <c r="M715"/>
  <c r="M524"/>
  <c r="Q715"/>
  <c r="Q524"/>
  <c r="U715"/>
  <c r="U524"/>
  <c r="Y715"/>
  <c r="Y524"/>
  <c r="AC715"/>
  <c r="AC524"/>
  <c r="AG715"/>
  <c r="AG524"/>
  <c r="AK715"/>
  <c r="AK524"/>
  <c r="AO715"/>
  <c r="AO524"/>
  <c r="AS715"/>
  <c r="AS524"/>
  <c r="AW715"/>
  <c r="AW524"/>
  <c r="P525"/>
  <c r="X716"/>
  <c r="X525"/>
  <c r="AB525"/>
  <c r="AJ716"/>
  <c r="AN716"/>
  <c r="AN525"/>
  <c r="AV716"/>
  <c r="O717"/>
  <c r="O526"/>
  <c r="S717"/>
  <c r="S526"/>
  <c r="W717"/>
  <c r="W526"/>
  <c r="AA717"/>
  <c r="AA526"/>
  <c r="AE717"/>
  <c r="AE526"/>
  <c r="AI717"/>
  <c r="AI526"/>
  <c r="AM717"/>
  <c r="AM526"/>
  <c r="AQ717"/>
  <c r="AQ526"/>
  <c r="AU717"/>
  <c r="AU526"/>
  <c r="D145"/>
  <c r="N718"/>
  <c r="N527"/>
  <c r="R718"/>
  <c r="R527"/>
  <c r="V718"/>
  <c r="V527"/>
  <c r="Z718"/>
  <c r="Z527"/>
  <c r="AD718"/>
  <c r="AD527"/>
  <c r="AH718"/>
  <c r="AH527"/>
  <c r="AL718"/>
  <c r="AL527"/>
  <c r="AP718"/>
  <c r="AP527"/>
  <c r="AT718"/>
  <c r="AT527"/>
  <c r="M719"/>
  <c r="M528"/>
  <c r="Q719"/>
  <c r="Q528"/>
  <c r="U719"/>
  <c r="U528"/>
  <c r="Y719"/>
  <c r="Y528"/>
  <c r="AC719"/>
  <c r="AC528"/>
  <c r="AG719"/>
  <c r="AG528"/>
  <c r="AK719"/>
  <c r="AK528"/>
  <c r="AO719"/>
  <c r="AO528"/>
  <c r="AS719"/>
  <c r="AS528"/>
  <c r="AW719"/>
  <c r="AW528"/>
  <c r="L720"/>
  <c r="L529"/>
  <c r="P720"/>
  <c r="P529"/>
  <c r="T720"/>
  <c r="T529"/>
  <c r="X720"/>
  <c r="X529"/>
  <c r="AB720"/>
  <c r="AB529"/>
  <c r="AF720"/>
  <c r="AF529"/>
  <c r="AJ720"/>
  <c r="AJ529"/>
  <c r="AN720"/>
  <c r="AN529"/>
  <c r="AR720"/>
  <c r="AR529"/>
  <c r="AV720"/>
  <c r="AV529"/>
  <c r="E148"/>
  <c r="O721"/>
  <c r="O530"/>
  <c r="S721"/>
  <c r="S530"/>
  <c r="W721"/>
  <c r="W530"/>
  <c r="AA721"/>
  <c r="AA530"/>
  <c r="AE721"/>
  <c r="AE530"/>
  <c r="AI721"/>
  <c r="AI530"/>
  <c r="AM721"/>
  <c r="AM530"/>
  <c r="AQ721"/>
  <c r="AQ530"/>
  <c r="AU721"/>
  <c r="AU530"/>
  <c r="D149"/>
  <c r="N722"/>
  <c r="N531"/>
  <c r="R722"/>
  <c r="R531"/>
  <c r="V722"/>
  <c r="V531"/>
  <c r="Z722"/>
  <c r="Z531"/>
  <c r="AD722"/>
  <c r="AD531"/>
  <c r="AH722"/>
  <c r="AH531"/>
  <c r="AL722"/>
  <c r="AL531"/>
  <c r="AP722"/>
  <c r="AP531"/>
  <c r="AT722"/>
  <c r="AT531"/>
  <c r="M723"/>
  <c r="M532"/>
  <c r="Q723"/>
  <c r="Q532"/>
  <c r="U723"/>
  <c r="U532"/>
  <c r="Y723"/>
  <c r="Y532"/>
  <c r="AC723"/>
  <c r="AC532"/>
  <c r="AG723"/>
  <c r="AG532"/>
  <c r="AK723"/>
  <c r="AK532"/>
  <c r="AO723"/>
  <c r="AO532"/>
  <c r="AS723"/>
  <c r="AS532"/>
  <c r="AW723"/>
  <c r="AW532"/>
  <c r="L724"/>
  <c r="L533"/>
  <c r="P724"/>
  <c r="P533"/>
  <c r="T724"/>
  <c r="T533"/>
  <c r="X724"/>
  <c r="X533"/>
  <c r="AB724"/>
  <c r="AB533"/>
  <c r="AF724"/>
  <c r="AF533"/>
  <c r="AJ724"/>
  <c r="AJ533"/>
  <c r="AN724"/>
  <c r="AN533"/>
  <c r="AR724"/>
  <c r="AR533"/>
  <c r="AV724"/>
  <c r="AV533"/>
  <c r="E152"/>
  <c r="O725"/>
  <c r="O534"/>
  <c r="S725"/>
  <c r="S534"/>
  <c r="W725"/>
  <c r="W534"/>
  <c r="AA725"/>
  <c r="AA534"/>
  <c r="AE725"/>
  <c r="AE534"/>
  <c r="AI725"/>
  <c r="AI534"/>
  <c r="AM725"/>
  <c r="AM534"/>
  <c r="AQ725"/>
  <c r="AQ534"/>
  <c r="AU725"/>
  <c r="AU534"/>
  <c r="D153"/>
  <c r="N726"/>
  <c r="N535"/>
  <c r="R726"/>
  <c r="R535"/>
  <c r="V726"/>
  <c r="V535"/>
  <c r="Z726"/>
  <c r="Z535"/>
  <c r="AD726"/>
  <c r="AD535"/>
  <c r="AH726"/>
  <c r="AH535"/>
  <c r="AL726"/>
  <c r="AL535"/>
  <c r="AP726"/>
  <c r="AP535"/>
  <c r="AT726"/>
  <c r="AT535"/>
  <c r="M727"/>
  <c r="M536"/>
  <c r="Q727"/>
  <c r="Q536"/>
  <c r="U727"/>
  <c r="U536"/>
  <c r="Y727"/>
  <c r="Y536"/>
  <c r="AC727"/>
  <c r="AC536"/>
  <c r="AG727"/>
  <c r="AG536"/>
  <c r="AK727"/>
  <c r="AK536"/>
  <c r="AO727"/>
  <c r="AO536"/>
  <c r="AS727"/>
  <c r="AS536"/>
  <c r="AW727"/>
  <c r="AW536"/>
  <c r="L728"/>
  <c r="L537"/>
  <c r="P728"/>
  <c r="P537"/>
  <c r="T728"/>
  <c r="T537"/>
  <c r="X728"/>
  <c r="X537"/>
  <c r="AB728"/>
  <c r="AB537"/>
  <c r="AF728"/>
  <c r="AF537"/>
  <c r="AJ728"/>
  <c r="AJ537"/>
  <c r="AN728"/>
  <c r="AN537"/>
  <c r="AR728"/>
  <c r="AR537"/>
  <c r="AV728"/>
  <c r="AV537"/>
  <c r="E156"/>
  <c r="O729"/>
  <c r="O538"/>
  <c r="S729"/>
  <c r="S538"/>
  <c r="W729"/>
  <c r="W538"/>
  <c r="AA729"/>
  <c r="AA538"/>
  <c r="AE729"/>
  <c r="AE538"/>
  <c r="AI729"/>
  <c r="AI538"/>
  <c r="AM729"/>
  <c r="AM538"/>
  <c r="AQ729"/>
  <c r="AQ538"/>
  <c r="AU729"/>
  <c r="AU538"/>
  <c r="D157"/>
  <c r="N730"/>
  <c r="N539"/>
  <c r="R730"/>
  <c r="R539"/>
  <c r="V730"/>
  <c r="V539"/>
  <c r="Z730"/>
  <c r="Z539"/>
  <c r="AD730"/>
  <c r="AD539"/>
  <c r="AH730"/>
  <c r="AH539"/>
  <c r="AL730"/>
  <c r="AL539"/>
  <c r="AP730"/>
  <c r="AP539"/>
  <c r="AT730"/>
  <c r="AT539"/>
  <c r="M731"/>
  <c r="M540"/>
  <c r="Q731"/>
  <c r="Q540"/>
  <c r="U731"/>
  <c r="U540"/>
  <c r="Y731"/>
  <c r="Y540"/>
  <c r="AC731"/>
  <c r="AC540"/>
  <c r="AG731"/>
  <c r="AG540"/>
  <c r="AK731"/>
  <c r="AK540"/>
  <c r="AO731"/>
  <c r="AO540"/>
  <c r="AS731"/>
  <c r="AS540"/>
  <c r="AW731"/>
  <c r="AW540"/>
  <c r="L732"/>
  <c r="L541"/>
  <c r="P732"/>
  <c r="P541"/>
  <c r="AB732"/>
  <c r="AB541"/>
  <c r="AF732"/>
  <c r="AF541"/>
  <c r="AJ732"/>
  <c r="AJ541"/>
  <c r="O733"/>
  <c r="O542"/>
  <c r="S733"/>
  <c r="S542"/>
  <c r="W733"/>
  <c r="W542"/>
  <c r="AA733"/>
  <c r="AA542"/>
  <c r="AE733"/>
  <c r="AE542"/>
  <c r="AI733"/>
  <c r="AI542"/>
  <c r="AM733"/>
  <c r="AM542"/>
  <c r="AU733"/>
  <c r="AU542"/>
  <c r="N734"/>
  <c r="N543"/>
  <c r="V734"/>
  <c r="V543"/>
  <c r="Z734"/>
  <c r="Z543"/>
  <c r="AD734"/>
  <c r="AD543"/>
  <c r="AL734"/>
  <c r="AL543"/>
  <c r="AP734"/>
  <c r="AP543"/>
  <c r="M735"/>
  <c r="M544"/>
  <c r="Q735"/>
  <c r="Q544"/>
  <c r="U735"/>
  <c r="U544"/>
  <c r="AC735"/>
  <c r="AC544"/>
  <c r="AG735"/>
  <c r="AG544"/>
  <c r="AK735"/>
  <c r="AK544"/>
  <c r="AS735"/>
  <c r="AS544"/>
  <c r="AW735"/>
  <c r="AW544"/>
  <c r="L736"/>
  <c r="L545"/>
  <c r="P736"/>
  <c r="P545"/>
  <c r="T736"/>
  <c r="T545"/>
  <c r="X736"/>
  <c r="X545"/>
  <c r="AB736"/>
  <c r="AB545"/>
  <c r="AF736"/>
  <c r="AF545"/>
  <c r="AJ736"/>
  <c r="AJ545"/>
  <c r="AN736"/>
  <c r="AN545"/>
  <c r="AV736"/>
  <c r="AV545"/>
  <c r="O737"/>
  <c r="O546"/>
  <c r="S546"/>
  <c r="W737"/>
  <c r="W546"/>
  <c r="AA737"/>
  <c r="AA546"/>
  <c r="AE737"/>
  <c r="AE546"/>
  <c r="AI737"/>
  <c r="AI546"/>
  <c r="AM737"/>
  <c r="AM546"/>
  <c r="AU737"/>
  <c r="AU546"/>
  <c r="N738"/>
  <c r="N547"/>
  <c r="V738"/>
  <c r="V547"/>
  <c r="Z738"/>
  <c r="Z547"/>
  <c r="AD738"/>
  <c r="AD547"/>
  <c r="AL738"/>
  <c r="AL547"/>
  <c r="AP738"/>
  <c r="AP547"/>
  <c r="M739"/>
  <c r="M548"/>
  <c r="Q739"/>
  <c r="Q548"/>
  <c r="U739"/>
  <c r="U548"/>
  <c r="AC739"/>
  <c r="AC548"/>
  <c r="AG739"/>
  <c r="AG548"/>
  <c r="AK739"/>
  <c r="AK548"/>
  <c r="AS739"/>
  <c r="AS548"/>
  <c r="AW739"/>
  <c r="AW548"/>
  <c r="L740"/>
  <c r="P740"/>
  <c r="P549"/>
  <c r="T740"/>
  <c r="AF740"/>
  <c r="AF549"/>
  <c r="AR740"/>
  <c r="AR549"/>
  <c r="AV740"/>
  <c r="AV549"/>
  <c r="E168"/>
  <c r="O741"/>
  <c r="O550"/>
  <c r="S741"/>
  <c r="S550"/>
  <c r="W741"/>
  <c r="W550"/>
  <c r="AA741"/>
  <c r="AA550"/>
  <c r="AE741"/>
  <c r="AE550"/>
  <c r="AI741"/>
  <c r="AI550"/>
  <c r="AM741"/>
  <c r="AM550"/>
  <c r="AQ741"/>
  <c r="AQ550"/>
  <c r="AU741"/>
  <c r="AU550"/>
  <c r="N742"/>
  <c r="N551"/>
  <c r="R742"/>
  <c r="R551"/>
  <c r="V742"/>
  <c r="V551"/>
  <c r="Z742"/>
  <c r="Z551"/>
  <c r="AD742"/>
  <c r="AD551"/>
  <c r="AL742"/>
  <c r="AL551"/>
  <c r="AP742"/>
  <c r="AP551"/>
  <c r="M743"/>
  <c r="M552"/>
  <c r="Q743"/>
  <c r="Q552"/>
  <c r="U743"/>
  <c r="U552"/>
  <c r="Y743"/>
  <c r="Y552"/>
  <c r="AC743"/>
  <c r="AC552"/>
  <c r="AG743"/>
  <c r="AG552"/>
  <c r="AK743"/>
  <c r="AK552"/>
  <c r="AO743"/>
  <c r="AO552"/>
  <c r="AS743"/>
  <c r="AS552"/>
  <c r="AW743"/>
  <c r="AW552"/>
  <c r="L744"/>
  <c r="L553"/>
  <c r="P744"/>
  <c r="P553"/>
  <c r="T744"/>
  <c r="T553"/>
  <c r="X744"/>
  <c r="X553"/>
  <c r="AB744"/>
  <c r="AB553"/>
  <c r="AF744"/>
  <c r="AF553"/>
  <c r="AJ744"/>
  <c r="AJ553"/>
  <c r="AN744"/>
  <c r="AN553"/>
  <c r="AR744"/>
  <c r="AR553"/>
  <c r="AV744"/>
  <c r="AV553"/>
  <c r="O172"/>
  <c r="S172"/>
  <c r="W172"/>
  <c r="AA172"/>
  <c r="AE172"/>
  <c r="AI172"/>
  <c r="AM172"/>
  <c r="AQ745"/>
  <c r="AQ554"/>
  <c r="AU745"/>
  <c r="AU554"/>
  <c r="N746"/>
  <c r="R746"/>
  <c r="R555"/>
  <c r="V746"/>
  <c r="V555"/>
  <c r="AD746"/>
  <c r="AD555"/>
  <c r="AH746"/>
  <c r="AH555"/>
  <c r="AP746"/>
  <c r="AP555"/>
  <c r="AT746"/>
  <c r="AT555"/>
  <c r="M747"/>
  <c r="M556"/>
  <c r="Q747"/>
  <c r="Q556"/>
  <c r="U747"/>
  <c r="U556"/>
  <c r="Y747"/>
  <c r="Y556"/>
  <c r="AC747"/>
  <c r="AC556"/>
  <c r="AG747"/>
  <c r="AG556"/>
  <c r="AK747"/>
  <c r="AK556"/>
  <c r="AO747"/>
  <c r="AO556"/>
  <c r="AS747"/>
  <c r="AS556"/>
  <c r="AW747"/>
  <c r="AW556"/>
  <c r="L748"/>
  <c r="L557"/>
  <c r="P748"/>
  <c r="P557"/>
  <c r="T748"/>
  <c r="T557"/>
  <c r="X748"/>
  <c r="X557"/>
  <c r="AB748"/>
  <c r="AB557"/>
  <c r="AF748"/>
  <c r="AF557"/>
  <c r="AJ748"/>
  <c r="AJ557"/>
  <c r="AN748"/>
  <c r="AN557"/>
  <c r="AR748"/>
  <c r="AR557"/>
  <c r="AV748"/>
  <c r="AV557"/>
  <c r="E176"/>
  <c r="O749"/>
  <c r="O558"/>
  <c r="S749"/>
  <c r="S558"/>
  <c r="W749"/>
  <c r="W558"/>
  <c r="AA749"/>
  <c r="AA558"/>
  <c r="AE749"/>
  <c r="AE558"/>
  <c r="AI749"/>
  <c r="AI558"/>
  <c r="AM749"/>
  <c r="AM558"/>
  <c r="AQ749"/>
  <c r="AQ558"/>
  <c r="AU749"/>
  <c r="AU558"/>
  <c r="D177"/>
  <c r="N750"/>
  <c r="N559"/>
  <c r="R750"/>
  <c r="R559"/>
  <c r="V750"/>
  <c r="V559"/>
  <c r="Z750"/>
  <c r="Z559"/>
  <c r="AD750"/>
  <c r="AD559"/>
  <c r="AH750"/>
  <c r="AH559"/>
  <c r="AL750"/>
  <c r="AL559"/>
  <c r="AP750"/>
  <c r="AP559"/>
  <c r="AT750"/>
  <c r="AT559"/>
  <c r="M751"/>
  <c r="M560"/>
  <c r="Q751"/>
  <c r="Q560"/>
  <c r="U751"/>
  <c r="U560"/>
  <c r="Y751"/>
  <c r="Y560"/>
  <c r="AC751"/>
  <c r="AC560"/>
  <c r="AG751"/>
  <c r="AG560"/>
  <c r="AK751"/>
  <c r="AK560"/>
  <c r="AO751"/>
  <c r="AO560"/>
  <c r="AS751"/>
  <c r="AS560"/>
  <c r="AW751"/>
  <c r="AW560"/>
  <c r="L752"/>
  <c r="L561"/>
  <c r="P752"/>
  <c r="P561"/>
  <c r="T752"/>
  <c r="T561"/>
  <c r="X752"/>
  <c r="X561"/>
  <c r="AB752"/>
  <c r="AB561"/>
  <c r="AF752"/>
  <c r="AF561"/>
  <c r="AJ752"/>
  <c r="AJ561"/>
  <c r="AN752"/>
  <c r="AN561"/>
  <c r="AR752"/>
  <c r="AR561"/>
  <c r="AV752"/>
  <c r="AV561"/>
  <c r="E180"/>
  <c r="O753"/>
  <c r="O562"/>
  <c r="S753"/>
  <c r="S562"/>
  <c r="W753"/>
  <c r="W562"/>
  <c r="AA753"/>
  <c r="AA562"/>
  <c r="AE753"/>
  <c r="AE562"/>
  <c r="AI753"/>
  <c r="AI562"/>
  <c r="AM753"/>
  <c r="AM562"/>
  <c r="AQ753"/>
  <c r="AQ562"/>
  <c r="AU753"/>
  <c r="AU562"/>
  <c r="D181"/>
  <c r="N754"/>
  <c r="N563"/>
  <c r="R754"/>
  <c r="R563"/>
  <c r="V754"/>
  <c r="V563"/>
  <c r="Z754"/>
  <c r="Z563"/>
  <c r="AD754"/>
  <c r="AD563"/>
  <c r="AH754"/>
  <c r="AH563"/>
  <c r="AL754"/>
  <c r="AL563"/>
  <c r="AP754"/>
  <c r="AP563"/>
  <c r="AT754"/>
  <c r="AT563"/>
  <c r="M755"/>
  <c r="M564"/>
  <c r="Q755"/>
  <c r="Q564"/>
  <c r="U755"/>
  <c r="AC755"/>
  <c r="AC564"/>
  <c r="AG755"/>
  <c r="AG564"/>
  <c r="AK564"/>
  <c r="AS755"/>
  <c r="AS564"/>
  <c r="AW755"/>
  <c r="AW564"/>
  <c r="L756"/>
  <c r="L565"/>
  <c r="P756"/>
  <c r="P565"/>
  <c r="T756"/>
  <c r="T565"/>
  <c r="X756"/>
  <c r="X565"/>
  <c r="AB756"/>
  <c r="AB565"/>
  <c r="AF756"/>
  <c r="AF565"/>
  <c r="AJ756"/>
  <c r="AJ565"/>
  <c r="AN756"/>
  <c r="AN565"/>
  <c r="AR756"/>
  <c r="AR565"/>
  <c r="AV756"/>
  <c r="AV565"/>
  <c r="E184"/>
  <c r="O757"/>
  <c r="O566"/>
  <c r="S757"/>
  <c r="S566"/>
  <c r="W757"/>
  <c r="W566"/>
  <c r="AA757"/>
  <c r="AA566"/>
  <c r="AE757"/>
  <c r="AE566"/>
  <c r="AI757"/>
  <c r="AI566"/>
  <c r="AM757"/>
  <c r="AM566"/>
  <c r="AQ757"/>
  <c r="AQ566"/>
  <c r="AU757"/>
  <c r="AU566"/>
  <c r="D185"/>
  <c r="N758"/>
  <c r="N567"/>
  <c r="R758"/>
  <c r="R567"/>
  <c r="V758"/>
  <c r="V567"/>
  <c r="Z758"/>
  <c r="Z567"/>
  <c r="AD758"/>
  <c r="AD567"/>
  <c r="AH758"/>
  <c r="AH567"/>
  <c r="AL758"/>
  <c r="AL567"/>
  <c r="AP758"/>
  <c r="AP567"/>
  <c r="AT758"/>
  <c r="AT567"/>
  <c r="C186"/>
  <c r="J186" s="1"/>
  <c r="I186" s="1"/>
  <c r="M759"/>
  <c r="M568"/>
  <c r="Q759"/>
  <c r="Q568"/>
  <c r="U759"/>
  <c r="U568"/>
  <c r="Y759"/>
  <c r="Y568"/>
  <c r="AC759"/>
  <c r="AC568"/>
  <c r="AG759"/>
  <c r="AG568"/>
  <c r="AK759"/>
  <c r="AK568"/>
  <c r="AO759"/>
  <c r="AO568"/>
  <c r="AS759"/>
  <c r="AS568"/>
  <c r="AW759"/>
  <c r="AW568"/>
  <c r="L760"/>
  <c r="L569"/>
  <c r="P760"/>
  <c r="P569"/>
  <c r="T760"/>
  <c r="T569"/>
  <c r="X760"/>
  <c r="X569"/>
  <c r="AB760"/>
  <c r="AB569"/>
  <c r="AF760"/>
  <c r="AF569"/>
  <c r="AJ760"/>
  <c r="AJ569"/>
  <c r="AN760"/>
  <c r="AN569"/>
  <c r="AR760"/>
  <c r="AR569"/>
  <c r="AV760"/>
  <c r="AV569"/>
  <c r="E188"/>
  <c r="O761"/>
  <c r="O570"/>
  <c r="S761"/>
  <c r="S570"/>
  <c r="W761"/>
  <c r="W570"/>
  <c r="AA761"/>
  <c r="AA570"/>
  <c r="AE761"/>
  <c r="AE570"/>
  <c r="AI761"/>
  <c r="AI570"/>
  <c r="AM761"/>
  <c r="AM570"/>
  <c r="AQ761"/>
  <c r="AQ570"/>
  <c r="AU761"/>
  <c r="AU570"/>
  <c r="D189"/>
  <c r="N762"/>
  <c r="N571"/>
  <c r="R762"/>
  <c r="R571"/>
  <c r="V762"/>
  <c r="V571"/>
  <c r="Z762"/>
  <c r="Z571"/>
  <c r="AD762"/>
  <c r="AD571"/>
  <c r="AH762"/>
  <c r="AH571"/>
  <c r="AL762"/>
  <c r="AL571"/>
  <c r="AP762"/>
  <c r="AP571"/>
  <c r="AT762"/>
  <c r="AT571"/>
  <c r="M763"/>
  <c r="M572"/>
  <c r="Q763"/>
  <c r="Q572"/>
  <c r="U763"/>
  <c r="U572"/>
  <c r="Y763"/>
  <c r="Y572"/>
  <c r="AC763"/>
  <c r="AC572"/>
  <c r="AG763"/>
  <c r="AG572"/>
  <c r="AK763"/>
  <c r="AK572"/>
  <c r="AO763"/>
  <c r="AO572"/>
  <c r="AS763"/>
  <c r="AS572"/>
  <c r="AW763"/>
  <c r="AW572"/>
  <c r="L764"/>
  <c r="L573"/>
  <c r="P764"/>
  <c r="P573"/>
  <c r="T764"/>
  <c r="T573"/>
  <c r="X764"/>
  <c r="X573"/>
  <c r="AB764"/>
  <c r="AB573"/>
  <c r="AF764"/>
  <c r="AF573"/>
  <c r="AJ764"/>
  <c r="AJ573"/>
  <c r="AN764"/>
  <c r="AN573"/>
  <c r="AR764"/>
  <c r="AR573"/>
  <c r="AV764"/>
  <c r="AV573"/>
  <c r="E192"/>
  <c r="O765"/>
  <c r="O574"/>
  <c r="S765"/>
  <c r="S574"/>
  <c r="V765"/>
  <c r="V574"/>
  <c r="Z765"/>
  <c r="Z574"/>
  <c r="AD765"/>
  <c r="AD574"/>
  <c r="AH765"/>
  <c r="AH574"/>
  <c r="AL765"/>
  <c r="AL574"/>
  <c r="W765"/>
  <c r="W574"/>
  <c r="AA765"/>
  <c r="AA574"/>
  <c r="AE765"/>
  <c r="AE574"/>
  <c r="AI765"/>
  <c r="AI574"/>
  <c r="AM765"/>
  <c r="AM574"/>
  <c r="X765"/>
  <c r="X574"/>
  <c r="AB765"/>
  <c r="AB574"/>
  <c r="AF765"/>
  <c r="AF574"/>
  <c r="AJ765"/>
  <c r="AJ574"/>
  <c r="AN765"/>
  <c r="AN574"/>
  <c r="AP765"/>
  <c r="AP574"/>
  <c r="AT765"/>
  <c r="AT574"/>
  <c r="AQ765"/>
  <c r="AQ574"/>
  <c r="AU765"/>
  <c r="AU574"/>
  <c r="AR765"/>
  <c r="AR574"/>
  <c r="AV765"/>
  <c r="AV574"/>
  <c r="M9" i="91"/>
  <c r="H24" i="107"/>
  <c r="G24"/>
  <c r="D5"/>
  <c r="D7"/>
  <c r="D14"/>
  <c r="D21"/>
  <c r="D23"/>
  <c r="D9"/>
  <c r="D11"/>
  <c r="D18"/>
  <c r="F24"/>
  <c r="J24"/>
  <c r="D10"/>
  <c r="D17"/>
  <c r="D19"/>
  <c r="D4"/>
  <c r="AM55" i="68" l="1"/>
  <c r="O54"/>
  <c r="O39"/>
  <c r="BE40"/>
  <c r="AS40"/>
  <c r="BN56"/>
  <c r="L38"/>
  <c r="AS55"/>
  <c r="L58"/>
  <c r="AA39"/>
  <c r="L55"/>
  <c r="R58"/>
  <c r="X57"/>
  <c r="AA54"/>
  <c r="BB54"/>
  <c r="L40"/>
  <c r="AG40"/>
  <c r="U59"/>
  <c r="AA38"/>
  <c r="AJ42"/>
  <c r="R56"/>
  <c r="X40"/>
  <c r="AJ54"/>
  <c r="AP56"/>
  <c r="AG41"/>
  <c r="BK38"/>
  <c r="AM42"/>
  <c r="L57"/>
  <c r="D38"/>
  <c r="BN38"/>
  <c r="AM58"/>
  <c r="AS43"/>
  <c r="BK39"/>
  <c r="U39"/>
  <c r="AP41"/>
  <c r="AJ58"/>
  <c r="BK54"/>
  <c r="O57"/>
  <c r="AG58"/>
  <c r="AD40"/>
  <c r="BE59"/>
  <c r="AV43"/>
  <c r="BN58"/>
  <c r="AY42"/>
  <c r="BN42"/>
  <c r="BB38"/>
  <c r="AJ38"/>
  <c r="U40"/>
  <c r="AY58"/>
  <c r="C611" i="84"/>
  <c r="C458"/>
  <c r="C457"/>
  <c r="C610"/>
  <c r="AG105" i="67"/>
  <c r="AS166"/>
  <c r="AA608" i="84"/>
  <c r="AG606"/>
  <c r="AA455"/>
  <c r="C149"/>
  <c r="AB147"/>
  <c r="AB606" s="1"/>
  <c r="AQ60" i="68"/>
  <c r="AH44"/>
  <c r="P45"/>
  <c r="BI37"/>
  <c r="T44"/>
  <c r="AN45"/>
  <c r="AH61"/>
  <c r="D147" i="84"/>
  <c r="BK6" i="68"/>
  <c r="BK36" s="1"/>
  <c r="AS453" i="84"/>
  <c r="AC453"/>
  <c r="C147"/>
  <c r="C606" s="1"/>
  <c r="E135" i="82"/>
  <c r="C441" i="84"/>
  <c r="C594"/>
  <c r="C589"/>
  <c r="C436"/>
  <c r="AD585"/>
  <c r="AD432"/>
  <c r="C437"/>
  <c r="C590"/>
  <c r="C593"/>
  <c r="C440"/>
  <c r="P434"/>
  <c r="D137"/>
  <c r="AD587"/>
  <c r="AB592"/>
  <c r="C584"/>
  <c r="C431"/>
  <c r="D112"/>
  <c r="C570"/>
  <c r="C417"/>
  <c r="C401"/>
  <c r="C554"/>
  <c r="D558"/>
  <c r="D405"/>
  <c r="D409"/>
  <c r="D562"/>
  <c r="D566"/>
  <c r="D413"/>
  <c r="D560"/>
  <c r="D564"/>
  <c r="D552"/>
  <c r="D109"/>
  <c r="D400"/>
  <c r="D553"/>
  <c r="D414"/>
  <c r="D567"/>
  <c r="D412"/>
  <c r="D565"/>
  <c r="AB91"/>
  <c r="AB397" s="1"/>
  <c r="AA91"/>
  <c r="C91" s="1"/>
  <c r="L550"/>
  <c r="AA415"/>
  <c r="AA568"/>
  <c r="AB85"/>
  <c r="D85" s="1"/>
  <c r="C546"/>
  <c r="D90"/>
  <c r="C89"/>
  <c r="C548" s="1"/>
  <c r="AA85"/>
  <c r="AA391" s="1"/>
  <c r="AC544"/>
  <c r="AA379"/>
  <c r="C532"/>
  <c r="AK530"/>
  <c r="AU530"/>
  <c r="Y377"/>
  <c r="AE530"/>
  <c r="U377"/>
  <c r="S154"/>
  <c r="C14" i="78"/>
  <c r="S53" i="68"/>
  <c r="D71" i="84"/>
  <c r="AB71"/>
  <c r="AI377"/>
  <c r="AA380"/>
  <c r="C74"/>
  <c r="AA71"/>
  <c r="AA530" s="1"/>
  <c r="AA529"/>
  <c r="Q522"/>
  <c r="AP522"/>
  <c r="U522"/>
  <c r="D67"/>
  <c r="O522"/>
  <c r="P153"/>
  <c r="P612" s="1"/>
  <c r="X460"/>
  <c r="C65"/>
  <c r="D374"/>
  <c r="C373"/>
  <c r="C526"/>
  <c r="D372"/>
  <c r="D525"/>
  <c r="D65"/>
  <c r="D371" s="1"/>
  <c r="AB63"/>
  <c r="AB369" s="1"/>
  <c r="AJ113" i="67"/>
  <c r="AE369" i="84"/>
  <c r="AA374"/>
  <c r="P154"/>
  <c r="AG522"/>
  <c r="C68"/>
  <c r="AL369"/>
  <c r="AB522"/>
  <c r="D63"/>
  <c r="J369"/>
  <c r="D529"/>
  <c r="AL522"/>
  <c r="AE154"/>
  <c r="AE613" s="1"/>
  <c r="AB528"/>
  <c r="AA63"/>
  <c r="C63" s="1"/>
  <c r="AI173" i="67"/>
  <c r="Q516" i="84"/>
  <c r="O516"/>
  <c r="C520"/>
  <c r="O363"/>
  <c r="AA57"/>
  <c r="AA516"/>
  <c r="AA518"/>
  <c r="C59"/>
  <c r="C365" s="1"/>
  <c r="S61" i="68"/>
  <c r="BA36"/>
  <c r="BN15"/>
  <c r="BN45" s="1"/>
  <c r="AV14"/>
  <c r="AV44" s="1"/>
  <c r="AK60"/>
  <c r="V44"/>
  <c r="D59" i="84"/>
  <c r="AB57"/>
  <c r="D57" s="1"/>
  <c r="AB368"/>
  <c r="C57"/>
  <c r="AM356"/>
  <c r="Q154"/>
  <c r="Q460" s="1"/>
  <c r="AS509"/>
  <c r="AA358"/>
  <c r="D359"/>
  <c r="D512"/>
  <c r="C361"/>
  <c r="C514"/>
  <c r="BP44" i="68"/>
  <c r="Z53"/>
  <c r="C4" i="78"/>
  <c r="BK15" i="68"/>
  <c r="BK61" s="1"/>
  <c r="V37"/>
  <c r="N45"/>
  <c r="AO36"/>
  <c r="BG60"/>
  <c r="BL45"/>
  <c r="T45"/>
  <c r="AF44"/>
  <c r="BB15"/>
  <c r="BB61" s="1"/>
  <c r="C21" i="78"/>
  <c r="BI60" i="68"/>
  <c r="BO52"/>
  <c r="AT36"/>
  <c r="Z60"/>
  <c r="AF37"/>
  <c r="BC60"/>
  <c r="AB44"/>
  <c r="AB52"/>
  <c r="AF45"/>
  <c r="BL44"/>
  <c r="AC61"/>
  <c r="AT53"/>
  <c r="AL60"/>
  <c r="AS6"/>
  <c r="AS52" s="1"/>
  <c r="AT61"/>
  <c r="C21" i="77"/>
  <c r="BC61" i="68"/>
  <c r="D515" i="84"/>
  <c r="D362"/>
  <c r="W154"/>
  <c r="W460" s="1"/>
  <c r="AB50"/>
  <c r="D52"/>
  <c r="AB514"/>
  <c r="D50"/>
  <c r="AA50"/>
  <c r="J509"/>
  <c r="AV154"/>
  <c r="AU509"/>
  <c r="AU151" i="67"/>
  <c r="AA110"/>
  <c r="U153" i="84"/>
  <c r="U459" s="1"/>
  <c r="U154"/>
  <c r="U460" s="1"/>
  <c r="C50"/>
  <c r="C15" i="67"/>
  <c r="C110" s="1"/>
  <c r="AA354" i="84"/>
  <c r="AU500"/>
  <c r="AQ154"/>
  <c r="AQ460" s="1"/>
  <c r="AG347"/>
  <c r="AQ500"/>
  <c r="AU154"/>
  <c r="AU460" s="1"/>
  <c r="AG154"/>
  <c r="AG460" s="1"/>
  <c r="AA502"/>
  <c r="AH52" i="68"/>
  <c r="AA349" i="84"/>
  <c r="AM125" i="67"/>
  <c r="AA506" i="84"/>
  <c r="AP7" i="68"/>
  <c r="AP53" s="1"/>
  <c r="T36"/>
  <c r="BO37"/>
  <c r="C15" i="78"/>
  <c r="AC36" i="68"/>
  <c r="BP36"/>
  <c r="C16" i="78"/>
  <c r="C22" i="69"/>
  <c r="BO61" i="68"/>
  <c r="W45"/>
  <c r="AQ37"/>
  <c r="BJ53"/>
  <c r="BM60"/>
  <c r="AZ37"/>
  <c r="BJ45"/>
  <c r="Z36"/>
  <c r="BM36"/>
  <c r="AQ53"/>
  <c r="AV15"/>
  <c r="AV61" s="1"/>
  <c r="AJ15"/>
  <c r="AJ61" s="1"/>
  <c r="Y37"/>
  <c r="S60"/>
  <c r="AU36"/>
  <c r="Y61"/>
  <c r="AX45"/>
  <c r="AI37"/>
  <c r="AB53"/>
  <c r="BG37"/>
  <c r="U14"/>
  <c r="U44" s="1"/>
  <c r="BJ44"/>
  <c r="T53"/>
  <c r="X7"/>
  <c r="X53" s="1"/>
  <c r="AZ45"/>
  <c r="R15"/>
  <c r="R61" s="1"/>
  <c r="C15" i="69"/>
  <c r="U15" i="68"/>
  <c r="U45" s="1"/>
  <c r="BL37"/>
  <c r="AA14"/>
  <c r="AA44" s="1"/>
  <c r="C14" i="74"/>
  <c r="BI36" i="68"/>
  <c r="AW36"/>
  <c r="BB14"/>
  <c r="BB44" s="1"/>
  <c r="BO60"/>
  <c r="W60"/>
  <c r="BD44"/>
  <c r="P44"/>
  <c r="C9" i="78"/>
  <c r="M60" i="68"/>
  <c r="W36"/>
  <c r="C6" i="78"/>
  <c r="Q60" i="68"/>
  <c r="C8" i="78"/>
  <c r="K154" i="84"/>
  <c r="K460" s="1"/>
  <c r="D41"/>
  <c r="C351"/>
  <c r="C504"/>
  <c r="C354"/>
  <c r="C507"/>
  <c r="C505"/>
  <c r="C352"/>
  <c r="Q36" i="68"/>
  <c r="BD36"/>
  <c r="BJ36"/>
  <c r="C503" i="84"/>
  <c r="AA355"/>
  <c r="AS500"/>
  <c r="AA41"/>
  <c r="C508"/>
  <c r="BB6" i="68"/>
  <c r="BB52" s="1"/>
  <c r="C349" i="84"/>
  <c r="AC154"/>
  <c r="AC460" s="1"/>
  <c r="AK36" i="68"/>
  <c r="BN6"/>
  <c r="D27" i="108" s="1"/>
  <c r="O6" i="68"/>
  <c r="D46" i="108" s="1"/>
  <c r="AB46" s="1"/>
  <c r="C506" i="84"/>
  <c r="AC500"/>
  <c r="AA508"/>
  <c r="D344"/>
  <c r="D497"/>
  <c r="AO480"/>
  <c r="AO327"/>
  <c r="L153"/>
  <c r="L612" s="1"/>
  <c r="AR166" i="67"/>
  <c r="AK37" i="68"/>
  <c r="BN14"/>
  <c r="BN60" s="1"/>
  <c r="R6"/>
  <c r="D11" i="108" s="1"/>
  <c r="R118" i="67"/>
  <c r="C17" i="74"/>
  <c r="C6" i="69"/>
  <c r="AS15" i="68"/>
  <c r="AS61" s="1"/>
  <c r="L15"/>
  <c r="L61" s="1"/>
  <c r="AU45"/>
  <c r="AI52"/>
  <c r="C4" i="69"/>
  <c r="C5" i="77"/>
  <c r="C22"/>
  <c r="I327" i="84"/>
  <c r="AB342"/>
  <c r="N327"/>
  <c r="AA345"/>
  <c r="AJ154"/>
  <c r="AJ613" s="1"/>
  <c r="L154"/>
  <c r="L613" s="1"/>
  <c r="AS7" i="68"/>
  <c r="E56" i="108" s="1"/>
  <c r="AL56" s="1"/>
  <c r="AD341" i="84"/>
  <c r="AM154"/>
  <c r="AM613" s="1"/>
  <c r="AO154"/>
  <c r="AO613" s="1"/>
  <c r="V103" i="67"/>
  <c r="BC36" i="68"/>
  <c r="C18" i="77"/>
  <c r="L327" i="84"/>
  <c r="AA488"/>
  <c r="AM341"/>
  <c r="K341"/>
  <c r="K480"/>
  <c r="AM327"/>
  <c r="AA336"/>
  <c r="AR480"/>
  <c r="AS154"/>
  <c r="AS613" s="1"/>
  <c r="Y154"/>
  <c r="Y460" s="1"/>
  <c r="AB332"/>
  <c r="AB484"/>
  <c r="AB482"/>
  <c r="Q125" i="67"/>
  <c r="D35"/>
  <c r="D178" s="1"/>
  <c r="AB178"/>
  <c r="AH118"/>
  <c r="C9" i="74"/>
  <c r="S52" i="68"/>
  <c r="M45"/>
  <c r="AY14"/>
  <c r="AY44" s="1"/>
  <c r="C18" i="78"/>
  <c r="C9" i="77"/>
  <c r="O14" i="68"/>
  <c r="O60" s="1"/>
  <c r="AE36"/>
  <c r="BA60"/>
  <c r="AX53"/>
  <c r="AD494" i="84"/>
  <c r="AS327"/>
  <c r="N494"/>
  <c r="AB495"/>
  <c r="AA335"/>
  <c r="N480"/>
  <c r="AA498"/>
  <c r="K327"/>
  <c r="AB341"/>
  <c r="AR327"/>
  <c r="AY15" i="68"/>
  <c r="AY61" s="1"/>
  <c r="AM14"/>
  <c r="AM44" s="1"/>
  <c r="AY6"/>
  <c r="AY52" s="1"/>
  <c r="AD14"/>
  <c r="AD44" s="1"/>
  <c r="BP45"/>
  <c r="AR45"/>
  <c r="C11" i="77"/>
  <c r="V45" i="68"/>
  <c r="E7"/>
  <c r="E53" s="1"/>
  <c r="AX36"/>
  <c r="N53"/>
  <c r="C12" i="77"/>
  <c r="C21" i="69"/>
  <c r="AL36" i="68"/>
  <c r="C16" i="69"/>
  <c r="BA61" i="68"/>
  <c r="Z61"/>
  <c r="C14" i="77"/>
  <c r="X15" i="68"/>
  <c r="X61" s="1"/>
  <c r="R14"/>
  <c r="R44" s="1"/>
  <c r="C15" i="77"/>
  <c r="D14" i="68"/>
  <c r="D60" s="1"/>
  <c r="AB45"/>
  <c r="AR36"/>
  <c r="C10" i="74"/>
  <c r="C14" i="69"/>
  <c r="C20" i="78"/>
  <c r="C11" i="69"/>
  <c r="AW61" i="68"/>
  <c r="E15"/>
  <c r="E45" s="1"/>
  <c r="AN53"/>
  <c r="W37"/>
  <c r="AU37"/>
  <c r="C17" i="77"/>
  <c r="C12" i="74"/>
  <c r="AE37" i="68"/>
  <c r="AA6"/>
  <c r="D50" i="108" s="1"/>
  <c r="AB50" s="1"/>
  <c r="BG45" i="68"/>
  <c r="D23" i="77"/>
  <c r="BM37" i="68"/>
  <c r="O15"/>
  <c r="O45" s="1"/>
  <c r="AJ7"/>
  <c r="AJ53" s="1"/>
  <c r="AU60"/>
  <c r="AN44"/>
  <c r="AZ36"/>
  <c r="AD15"/>
  <c r="AD61" s="1"/>
  <c r="AG14"/>
  <c r="AG44" s="1"/>
  <c r="O7"/>
  <c r="O37" s="1"/>
  <c r="AD6"/>
  <c r="AD36" s="1"/>
  <c r="C16" i="77"/>
  <c r="C5" i="78"/>
  <c r="C19" i="69"/>
  <c r="AW60" i="68"/>
  <c r="BF53"/>
  <c r="L14"/>
  <c r="L60" s="1"/>
  <c r="D7"/>
  <c r="D37" i="108" s="1"/>
  <c r="AK61" i="68"/>
  <c r="N60"/>
  <c r="C16" i="74"/>
  <c r="C5"/>
  <c r="AG7" i="68"/>
  <c r="E52" i="108" s="1"/>
  <c r="AL52" s="1"/>
  <c r="BE6" i="68"/>
  <c r="BE52" s="1"/>
  <c r="C17" i="69"/>
  <c r="BE15" i="68"/>
  <c r="BE45" s="1"/>
  <c r="AL37"/>
  <c r="E23" i="77"/>
  <c r="AW37" i="68"/>
  <c r="AA15"/>
  <c r="AA61" s="1"/>
  <c r="AP14"/>
  <c r="AP60" s="1"/>
  <c r="AV7"/>
  <c r="E57" i="108" s="1"/>
  <c r="AL57" s="1"/>
  <c r="AE60" i="68"/>
  <c r="AR44"/>
  <c r="AP15"/>
  <c r="AP61" s="1"/>
  <c r="AS14"/>
  <c r="AS60" s="1"/>
  <c r="AM7"/>
  <c r="AM53" s="1"/>
  <c r="AP6"/>
  <c r="D55" i="108" s="1"/>
  <c r="AB55" s="1"/>
  <c r="C17" i="78"/>
  <c r="C18" i="74"/>
  <c r="C7" i="77"/>
  <c r="C12" i="78"/>
  <c r="AJ14" i="68"/>
  <c r="AJ60" s="1"/>
  <c r="X6"/>
  <c r="D13" i="108" s="1"/>
  <c r="Q61" i="68"/>
  <c r="AQ52"/>
  <c r="P37"/>
  <c r="BN7"/>
  <c r="E63" i="108" s="1"/>
  <c r="AL63" s="1"/>
  <c r="R7" i="68"/>
  <c r="R53" s="1"/>
  <c r="V36"/>
  <c r="BF60"/>
  <c r="AQ61"/>
  <c r="AU53"/>
  <c r="C7" i="78"/>
  <c r="C20" i="74"/>
  <c r="C6"/>
  <c r="AO61" i="68"/>
  <c r="AR37"/>
  <c r="BB7"/>
  <c r="BB37" s="1"/>
  <c r="AE61"/>
  <c r="C20" i="69"/>
  <c r="C8"/>
  <c r="BP53" i="68"/>
  <c r="BC53"/>
  <c r="AI45"/>
  <c r="C19" i="77"/>
  <c r="C6"/>
  <c r="BH15" i="68"/>
  <c r="BH45" s="1"/>
  <c r="E14"/>
  <c r="E44" s="1"/>
  <c r="Y36"/>
  <c r="AM15"/>
  <c r="AM61" s="1"/>
  <c r="BH7"/>
  <c r="BH37" s="1"/>
  <c r="L7"/>
  <c r="E45" i="108" s="1"/>
  <c r="AL45" s="1"/>
  <c r="AI60" i="68"/>
  <c r="BL52"/>
  <c r="AZ44"/>
  <c r="BL36"/>
  <c r="BE14"/>
  <c r="BE44" s="1"/>
  <c r="BK7"/>
  <c r="BK53" s="1"/>
  <c r="C4" i="77"/>
  <c r="C4" i="74"/>
  <c r="E23" i="78"/>
  <c r="C7" i="69"/>
  <c r="C8" i="77"/>
  <c r="C13" i="78"/>
  <c r="Y60" i="68"/>
  <c r="BF36"/>
  <c r="BH14"/>
  <c r="BH60" s="1"/>
  <c r="AV6"/>
  <c r="AV52" s="1"/>
  <c r="U6"/>
  <c r="U52" s="1"/>
  <c r="C22" i="78"/>
  <c r="C10"/>
  <c r="C22" i="74"/>
  <c r="E23"/>
  <c r="C10" i="77"/>
  <c r="C8" i="74"/>
  <c r="C13" i="69"/>
  <c r="AT44" i="68"/>
  <c r="BK14"/>
  <c r="BK44" s="1"/>
  <c r="X14"/>
  <c r="X60" s="1"/>
  <c r="C9" i="69"/>
  <c r="BH6" i="68"/>
  <c r="D25" i="108" s="1"/>
  <c r="AO60" i="68"/>
  <c r="AD7"/>
  <c r="E51" i="108" s="1"/>
  <c r="AL51" s="1"/>
  <c r="C15" i="74"/>
  <c r="C20" i="77"/>
  <c r="C13"/>
  <c r="AL61" i="68"/>
  <c r="AX60"/>
  <c r="BE7"/>
  <c r="BE53" s="1"/>
  <c r="C493" i="84"/>
  <c r="C340"/>
  <c r="C335"/>
  <c r="C488"/>
  <c r="C337"/>
  <c r="C490"/>
  <c r="C491"/>
  <c r="C338"/>
  <c r="AP613"/>
  <c r="AP460"/>
  <c r="C334"/>
  <c r="C487"/>
  <c r="AA35"/>
  <c r="C336"/>
  <c r="AT341"/>
  <c r="C26"/>
  <c r="C332" s="1"/>
  <c r="J151" i="67"/>
  <c r="C330" i="84"/>
  <c r="Q113" i="67"/>
  <c r="D471" i="84"/>
  <c r="D318"/>
  <c r="AS105" i="67"/>
  <c r="T125"/>
  <c r="AN173"/>
  <c r="D26" i="108"/>
  <c r="J34" i="86"/>
  <c r="J22" i="68"/>
  <c r="I22" s="1"/>
  <c r="K26"/>
  <c r="I26" s="1"/>
  <c r="K22"/>
  <c r="K64" i="108"/>
  <c r="AN57" s="1"/>
  <c r="C58" i="85"/>
  <c r="C57"/>
  <c r="C41"/>
  <c r="C56"/>
  <c r="C40"/>
  <c r="V64"/>
  <c r="E453" i="83"/>
  <c r="E644"/>
  <c r="D451"/>
  <c r="D642"/>
  <c r="AN584"/>
  <c r="AN393"/>
  <c r="D643"/>
  <c r="D452"/>
  <c r="P677"/>
  <c r="P486"/>
  <c r="AQ584"/>
  <c r="AQ393"/>
  <c r="D641"/>
  <c r="D450"/>
  <c r="C509"/>
  <c r="P584"/>
  <c r="AV389"/>
  <c r="Z389"/>
  <c r="AG43" i="68"/>
  <c r="AN740" i="83"/>
  <c r="AF525"/>
  <c r="W740"/>
  <c r="S739"/>
  <c r="AC716"/>
  <c r="O691"/>
  <c r="L493"/>
  <c r="W456"/>
  <c r="I134"/>
  <c r="AB66"/>
  <c r="U66"/>
  <c r="AU159"/>
  <c r="AU66"/>
  <c r="AG66"/>
  <c r="AK66"/>
  <c r="Z746"/>
  <c r="E557"/>
  <c r="AU549"/>
  <c r="E556"/>
  <c r="D521"/>
  <c r="C178"/>
  <c r="J178" s="1"/>
  <c r="O746"/>
  <c r="U549"/>
  <c r="C700"/>
  <c r="AE500"/>
  <c r="AD456"/>
  <c r="AE623"/>
  <c r="M432"/>
  <c r="U413"/>
  <c r="C409"/>
  <c r="AG389"/>
  <c r="R580"/>
  <c r="C76"/>
  <c r="J76" s="1"/>
  <c r="S66"/>
  <c r="AV66"/>
  <c r="AV159"/>
  <c r="AN66"/>
  <c r="W66"/>
  <c r="C34"/>
  <c r="M66"/>
  <c r="J158"/>
  <c r="I158" s="1"/>
  <c r="K158"/>
  <c r="T393"/>
  <c r="T584"/>
  <c r="AO584"/>
  <c r="AO393"/>
  <c r="C67"/>
  <c r="C640" s="1"/>
  <c r="E449"/>
  <c r="E640"/>
  <c r="AR393"/>
  <c r="AR584"/>
  <c r="O541"/>
  <c r="AV746"/>
  <c r="E731"/>
  <c r="AD564"/>
  <c r="C661"/>
  <c r="AS653"/>
  <c r="M653"/>
  <c r="AL461"/>
  <c r="V461"/>
  <c r="E651"/>
  <c r="AI456"/>
  <c r="D645"/>
  <c r="AO639"/>
  <c r="D435"/>
  <c r="AU432"/>
  <c r="O432"/>
  <c r="D428"/>
  <c r="AW413"/>
  <c r="E593"/>
  <c r="AT389"/>
  <c r="X580"/>
  <c r="C71"/>
  <c r="E18"/>
  <c r="E591" s="1"/>
  <c r="D18"/>
  <c r="D591" s="1"/>
  <c r="J179"/>
  <c r="E540"/>
  <c r="C561"/>
  <c r="AG732"/>
  <c r="E535"/>
  <c r="C136"/>
  <c r="AU486"/>
  <c r="N673"/>
  <c r="AS462"/>
  <c r="AL653"/>
  <c r="AC653"/>
  <c r="E460"/>
  <c r="D454"/>
  <c r="D636"/>
  <c r="C619"/>
  <c r="D401"/>
  <c r="K46"/>
  <c r="X732"/>
  <c r="AI541"/>
  <c r="D725"/>
  <c r="T746"/>
  <c r="D560"/>
  <c r="AS549"/>
  <c r="E527"/>
  <c r="AG705"/>
  <c r="U514"/>
  <c r="M514"/>
  <c r="AU500"/>
  <c r="E497"/>
  <c r="AN493"/>
  <c r="AL493"/>
  <c r="U493"/>
  <c r="Q684"/>
  <c r="W486"/>
  <c r="C665"/>
  <c r="V462"/>
  <c r="M462"/>
  <c r="M652"/>
  <c r="AB647"/>
  <c r="T647"/>
  <c r="AH455"/>
  <c r="C436"/>
  <c r="D619"/>
  <c r="AO604"/>
  <c r="N413"/>
  <c r="AN598"/>
  <c r="P598"/>
  <c r="AW591"/>
  <c r="N580"/>
  <c r="K121"/>
  <c r="C13"/>
  <c r="J13" s="1"/>
  <c r="I13" s="1"/>
  <c r="K48" i="85"/>
  <c r="AJ43" i="68"/>
  <c r="N48" i="85"/>
  <c r="D73" i="83"/>
  <c r="D455" s="1"/>
  <c r="AH163"/>
  <c r="AH545" s="1"/>
  <c r="C110"/>
  <c r="C683" s="1"/>
  <c r="C116"/>
  <c r="AQ66"/>
  <c r="AQ118" i="67"/>
  <c r="Y103"/>
  <c r="W161"/>
  <c r="AQ793" i="82"/>
  <c r="N554"/>
  <c r="AJ522"/>
  <c r="AM571"/>
  <c r="AR173" i="67"/>
  <c r="AU131"/>
  <c r="D75" i="108"/>
  <c r="X173" i="67"/>
  <c r="AK105"/>
  <c r="AD793" i="82"/>
  <c r="Z554"/>
  <c r="E598"/>
  <c r="C171"/>
  <c r="AA541"/>
  <c r="D577"/>
  <c r="E576"/>
  <c r="D516"/>
  <c r="AN570"/>
  <c r="R538"/>
  <c r="AV522"/>
  <c r="D466"/>
  <c r="AM164"/>
  <c r="AE164"/>
  <c r="AE570" s="1"/>
  <c r="L570"/>
  <c r="AJ59"/>
  <c r="AF597" i="84"/>
  <c r="N151" i="67"/>
  <c r="M113"/>
  <c r="AS153" i="84"/>
  <c r="U125" i="67"/>
  <c r="AO37" i="68"/>
  <c r="Q37"/>
  <c r="M36"/>
  <c r="P52"/>
  <c r="AN36"/>
  <c r="AA7"/>
  <c r="AA37" s="1"/>
  <c r="AO166" i="67"/>
  <c r="D23" i="78"/>
  <c r="C18" i="69"/>
  <c r="D6" i="68"/>
  <c r="D32" i="108" s="1"/>
  <c r="AM6" i="68"/>
  <c r="D18" i="108" s="1"/>
  <c r="BI45" i="68"/>
  <c r="AK45"/>
  <c r="U7"/>
  <c r="E48" i="108" s="1"/>
  <c r="AL48" s="1"/>
  <c r="C19" i="78"/>
  <c r="C11"/>
  <c r="C19" i="74"/>
  <c r="C11"/>
  <c r="BG52" i="68"/>
  <c r="L6"/>
  <c r="D23" i="69"/>
  <c r="AF774" i="82"/>
  <c r="D102" i="108"/>
  <c r="E723" i="82"/>
  <c r="M714"/>
  <c r="D479"/>
  <c r="AF570"/>
  <c r="T538"/>
  <c r="E579"/>
  <c r="P511"/>
  <c r="U674"/>
  <c r="Z59"/>
  <c r="AJ674"/>
  <c r="Q423"/>
  <c r="M597" i="84"/>
  <c r="AN118" i="67"/>
  <c r="AO423" i="82"/>
  <c r="AV131" i="67"/>
  <c r="BA37" i="68"/>
  <c r="AC37"/>
  <c r="AF36"/>
  <c r="AY7"/>
  <c r="AY37" s="1"/>
  <c r="E23" i="69"/>
  <c r="C10"/>
  <c r="BF45" i="68"/>
  <c r="D15"/>
  <c r="D45" s="1"/>
  <c r="E6"/>
  <c r="E52" s="1"/>
  <c r="C21" i="74"/>
  <c r="C13"/>
  <c r="C5" i="69"/>
  <c r="AG15" i="68"/>
  <c r="AG45" s="1"/>
  <c r="AJ6"/>
  <c r="D53" i="108" s="1"/>
  <c r="AB53" s="1"/>
  <c r="AH53" i="68"/>
  <c r="C12" i="69"/>
  <c r="AG6" i="68"/>
  <c r="C443" i="84"/>
  <c r="C596"/>
  <c r="C439"/>
  <c r="C592"/>
  <c r="C435"/>
  <c r="C588"/>
  <c r="AB128"/>
  <c r="AB126"/>
  <c r="AB585" s="1"/>
  <c r="AF434"/>
  <c r="AB436"/>
  <c r="D128"/>
  <c r="I126"/>
  <c r="AN434"/>
  <c r="AA128"/>
  <c r="C128" s="1"/>
  <c r="AC126"/>
  <c r="AV434"/>
  <c r="C424"/>
  <c r="C577"/>
  <c r="C430"/>
  <c r="C583"/>
  <c r="C575"/>
  <c r="C422"/>
  <c r="C581"/>
  <c r="C428"/>
  <c r="C426"/>
  <c r="C579"/>
  <c r="AA112"/>
  <c r="C112" s="1"/>
  <c r="C114"/>
  <c r="Z613"/>
  <c r="Z460"/>
  <c r="AH613"/>
  <c r="AH460"/>
  <c r="R460"/>
  <c r="C7" i="74"/>
  <c r="AK154" i="84"/>
  <c r="AK460" s="1"/>
  <c r="D36"/>
  <c r="AB21"/>
  <c r="AB338"/>
  <c r="C27"/>
  <c r="C35"/>
  <c r="C341" s="1"/>
  <c r="V494"/>
  <c r="V21"/>
  <c r="W480"/>
  <c r="T154"/>
  <c r="C37"/>
  <c r="N341"/>
  <c r="AD154"/>
  <c r="D35"/>
  <c r="D341" s="1"/>
  <c r="J21"/>
  <c r="AC327"/>
  <c r="AA21"/>
  <c r="C21" s="1"/>
  <c r="W327"/>
  <c r="D23" i="74"/>
  <c r="V341" i="84"/>
  <c r="T327"/>
  <c r="D317"/>
  <c r="D470"/>
  <c r="I154"/>
  <c r="I460" s="1"/>
  <c r="W179" i="67"/>
  <c r="BK52" i="68"/>
  <c r="AB323" i="84"/>
  <c r="AJ313"/>
  <c r="Z131" i="67"/>
  <c r="AB7" i="84"/>
  <c r="D476"/>
  <c r="AB317"/>
  <c r="D17"/>
  <c r="D323" s="1"/>
  <c r="AA7"/>
  <c r="J159" i="82"/>
  <c r="C565"/>
  <c r="E564"/>
  <c r="E767"/>
  <c r="X767"/>
  <c r="X564"/>
  <c r="AH767"/>
  <c r="AH564"/>
  <c r="AR767"/>
  <c r="AR564"/>
  <c r="AB767"/>
  <c r="AB564"/>
  <c r="D158"/>
  <c r="L767"/>
  <c r="L564"/>
  <c r="Y767"/>
  <c r="Y564"/>
  <c r="G56" i="108"/>
  <c r="AV56" s="1"/>
  <c r="AS58" i="68"/>
  <c r="C163" i="82"/>
  <c r="AL767"/>
  <c r="AL564"/>
  <c r="V767"/>
  <c r="V564"/>
  <c r="O42" i="68"/>
  <c r="K13" i="82"/>
  <c r="AS42" i="68"/>
  <c r="J12" i="82"/>
  <c r="AW767"/>
  <c r="AW564"/>
  <c r="G60" i="108"/>
  <c r="AV60" s="1"/>
  <c r="BE58" i="68"/>
  <c r="C12"/>
  <c r="J12" s="1"/>
  <c r="AV767" i="82"/>
  <c r="AV564"/>
  <c r="AF767"/>
  <c r="AF564"/>
  <c r="P767"/>
  <c r="P564"/>
  <c r="AG767"/>
  <c r="AG564"/>
  <c r="AP767"/>
  <c r="AP564"/>
  <c r="Z767"/>
  <c r="Z564"/>
  <c r="D42" i="68"/>
  <c r="K159" i="82"/>
  <c r="J160"/>
  <c r="AN767"/>
  <c r="AN564"/>
  <c r="Q767"/>
  <c r="Q564"/>
  <c r="R767"/>
  <c r="R564"/>
  <c r="C162"/>
  <c r="AJ767"/>
  <c r="AJ564"/>
  <c r="T767"/>
  <c r="T564"/>
  <c r="AO767"/>
  <c r="AO564"/>
  <c r="U58" i="68"/>
  <c r="G48" i="108"/>
  <c r="AV48" s="1"/>
  <c r="AT767" i="82"/>
  <c r="AT564"/>
  <c r="AD767"/>
  <c r="AD564"/>
  <c r="N767"/>
  <c r="N564"/>
  <c r="O58" i="68"/>
  <c r="C768" i="82"/>
  <c r="L42" i="68"/>
  <c r="K163" i="82"/>
  <c r="K160"/>
  <c r="AE691"/>
  <c r="AE488"/>
  <c r="O691"/>
  <c r="O488"/>
  <c r="D657"/>
  <c r="D454"/>
  <c r="E753"/>
  <c r="E550"/>
  <c r="N637"/>
  <c r="N434"/>
  <c r="D265" i="108"/>
  <c r="J33" i="82"/>
  <c r="C439"/>
  <c r="C642"/>
  <c r="E140"/>
  <c r="C140" s="1"/>
  <c r="L691"/>
  <c r="L488"/>
  <c r="AO657"/>
  <c r="AO454"/>
  <c r="AQ650"/>
  <c r="AQ447"/>
  <c r="AP691"/>
  <c r="AP488"/>
  <c r="C56"/>
  <c r="J56" s="1"/>
  <c r="D219" i="108"/>
  <c r="C96" i="82"/>
  <c r="K96" s="1"/>
  <c r="AA697"/>
  <c r="AA494"/>
  <c r="AA82"/>
  <c r="AF697"/>
  <c r="AF494"/>
  <c r="AF82"/>
  <c r="AV762"/>
  <c r="AV559"/>
  <c r="P762"/>
  <c r="P559"/>
  <c r="Y691"/>
  <c r="Y488"/>
  <c r="L461"/>
  <c r="L664"/>
  <c r="D55"/>
  <c r="R762"/>
  <c r="R559"/>
  <c r="AT650"/>
  <c r="AT447"/>
  <c r="C10"/>
  <c r="AI637"/>
  <c r="AI434"/>
  <c r="S637"/>
  <c r="S434"/>
  <c r="X784"/>
  <c r="X581"/>
  <c r="X174"/>
  <c r="AI664"/>
  <c r="AI461"/>
  <c r="AD644"/>
  <c r="AD441"/>
  <c r="AI644"/>
  <c r="AI441"/>
  <c r="U691"/>
  <c r="U488"/>
  <c r="AA784"/>
  <c r="AA581"/>
  <c r="AA174"/>
  <c r="AM664"/>
  <c r="AM461"/>
  <c r="AL650"/>
  <c r="AL447"/>
  <c r="C201"/>
  <c r="K201" s="1"/>
  <c r="C181"/>
  <c r="J181" s="1"/>
  <c r="AW784"/>
  <c r="AW174"/>
  <c r="AW581"/>
  <c r="AG784"/>
  <c r="AG581"/>
  <c r="AG174"/>
  <c r="Q784"/>
  <c r="Q581"/>
  <c r="Q174"/>
  <c r="E785"/>
  <c r="D204" i="108"/>
  <c r="D223"/>
  <c r="AQ657" i="82"/>
  <c r="AQ454"/>
  <c r="O657"/>
  <c r="O454"/>
  <c r="AR650"/>
  <c r="AR447"/>
  <c r="AF650"/>
  <c r="AF447"/>
  <c r="P650"/>
  <c r="P447"/>
  <c r="L650"/>
  <c r="L447"/>
  <c r="D41"/>
  <c r="AK650"/>
  <c r="AK447"/>
  <c r="U650"/>
  <c r="U447"/>
  <c r="AL697"/>
  <c r="AL494"/>
  <c r="Z644"/>
  <c r="Z441"/>
  <c r="AR762"/>
  <c r="AR559"/>
  <c r="L762"/>
  <c r="D153"/>
  <c r="L559"/>
  <c r="AR691"/>
  <c r="AR488"/>
  <c r="Q691"/>
  <c r="Q488"/>
  <c r="AO664"/>
  <c r="AO461"/>
  <c r="AU650"/>
  <c r="AU447"/>
  <c r="AE650"/>
  <c r="AE447"/>
  <c r="O650"/>
  <c r="O447"/>
  <c r="C178"/>
  <c r="J178" s="1"/>
  <c r="AS762"/>
  <c r="AS559"/>
  <c r="AC762"/>
  <c r="AC559"/>
  <c r="M762"/>
  <c r="M559"/>
  <c r="E153"/>
  <c r="C85"/>
  <c r="J85" s="1"/>
  <c r="V691"/>
  <c r="V488"/>
  <c r="D653"/>
  <c r="C44"/>
  <c r="J44" s="1"/>
  <c r="V644"/>
  <c r="V441"/>
  <c r="AI697"/>
  <c r="AI494"/>
  <c r="W697"/>
  <c r="W494"/>
  <c r="S697"/>
  <c r="S494"/>
  <c r="J89"/>
  <c r="C89"/>
  <c r="C86"/>
  <c r="J86"/>
  <c r="K51"/>
  <c r="C51"/>
  <c r="R783"/>
  <c r="R580"/>
  <c r="X762"/>
  <c r="X559"/>
  <c r="V664"/>
  <c r="V461"/>
  <c r="AT762"/>
  <c r="AT559"/>
  <c r="AD762"/>
  <c r="AD559"/>
  <c r="N762"/>
  <c r="N559"/>
  <c r="C102"/>
  <c r="J102"/>
  <c r="C90"/>
  <c r="AL454"/>
  <c r="AL657"/>
  <c r="AD657"/>
  <c r="AD454"/>
  <c r="V454"/>
  <c r="V657"/>
  <c r="N657"/>
  <c r="N454"/>
  <c r="AT637"/>
  <c r="AT434"/>
  <c r="AM637"/>
  <c r="AM434"/>
  <c r="W637"/>
  <c r="W434"/>
  <c r="C11"/>
  <c r="AJ784"/>
  <c r="AJ581"/>
  <c r="AJ174"/>
  <c r="T784"/>
  <c r="T581"/>
  <c r="T174"/>
  <c r="AE762"/>
  <c r="AE559"/>
  <c r="AV664"/>
  <c r="AV461"/>
  <c r="T664"/>
  <c r="T461"/>
  <c r="W784"/>
  <c r="W581"/>
  <c r="W174"/>
  <c r="AP697"/>
  <c r="AP494"/>
  <c r="O664"/>
  <c r="O461"/>
  <c r="AT644"/>
  <c r="AT441"/>
  <c r="W441"/>
  <c r="W644"/>
  <c r="AH650"/>
  <c r="AH447"/>
  <c r="AN637"/>
  <c r="AN434"/>
  <c r="L637"/>
  <c r="L434"/>
  <c r="E82"/>
  <c r="M691"/>
  <c r="M488"/>
  <c r="N783"/>
  <c r="N580"/>
  <c r="O441"/>
  <c r="O644"/>
  <c r="AK756"/>
  <c r="AK553"/>
  <c r="C204"/>
  <c r="K204" s="1"/>
  <c r="C202"/>
  <c r="K202" s="1"/>
  <c r="AS784"/>
  <c r="AS174"/>
  <c r="AS581"/>
  <c r="AC784"/>
  <c r="AC174"/>
  <c r="AC581"/>
  <c r="M784"/>
  <c r="M174"/>
  <c r="M581"/>
  <c r="E175"/>
  <c r="AM657"/>
  <c r="AM454"/>
  <c r="AA657"/>
  <c r="AA454"/>
  <c r="AN650"/>
  <c r="AN447"/>
  <c r="AB650"/>
  <c r="AB447"/>
  <c r="C45"/>
  <c r="J45"/>
  <c r="AW650"/>
  <c r="AW447"/>
  <c r="AG447"/>
  <c r="AG650"/>
  <c r="Q650"/>
  <c r="Q447"/>
  <c r="C42"/>
  <c r="C651" s="1"/>
  <c r="AK755"/>
  <c r="AK552"/>
  <c r="Z697"/>
  <c r="Z494"/>
  <c r="D243" i="108"/>
  <c r="K47" i="82"/>
  <c r="AY55" i="68"/>
  <c r="AV546" i="82"/>
  <c r="E705"/>
  <c r="D55" i="68"/>
  <c r="D665" i="82"/>
  <c r="D710"/>
  <c r="E656"/>
  <c r="D810"/>
  <c r="BH38" i="68"/>
  <c r="E561" i="82"/>
  <c r="C498"/>
  <c r="D607"/>
  <c r="K181"/>
  <c r="AL82"/>
  <c r="K83"/>
  <c r="AD28"/>
  <c r="C8" i="68"/>
  <c r="J8" s="1"/>
  <c r="BH54"/>
  <c r="C9"/>
  <c r="J9" s="1"/>
  <c r="C176" i="82"/>
  <c r="K176" s="1"/>
  <c r="E582"/>
  <c r="E457"/>
  <c r="D39" i="68"/>
  <c r="J154" i="82"/>
  <c r="J87"/>
  <c r="E55"/>
  <c r="C47"/>
  <c r="AJ762"/>
  <c r="AJ559"/>
  <c r="Q559"/>
  <c r="Q762"/>
  <c r="Z691"/>
  <c r="Z488"/>
  <c r="R644"/>
  <c r="R441"/>
  <c r="AM697"/>
  <c r="AM494"/>
  <c r="AV697"/>
  <c r="AV494"/>
  <c r="AV82"/>
  <c r="P697"/>
  <c r="P494"/>
  <c r="P82"/>
  <c r="C180"/>
  <c r="J180" s="1"/>
  <c r="D645"/>
  <c r="C36"/>
  <c r="AH762"/>
  <c r="AH559"/>
  <c r="AI657"/>
  <c r="AI454"/>
  <c r="Z637"/>
  <c r="Z434"/>
  <c r="AN581"/>
  <c r="AN784"/>
  <c r="AN174"/>
  <c r="W762"/>
  <c r="W559"/>
  <c r="AI784"/>
  <c r="AI581"/>
  <c r="AI174"/>
  <c r="R697"/>
  <c r="R494"/>
  <c r="AJ657"/>
  <c r="AJ454"/>
  <c r="C103"/>
  <c r="J103"/>
  <c r="N697"/>
  <c r="N494"/>
  <c r="AE441"/>
  <c r="AE644"/>
  <c r="AK750"/>
  <c r="AK547"/>
  <c r="AK140"/>
  <c r="AA664"/>
  <c r="AA461"/>
  <c r="T762"/>
  <c r="T559"/>
  <c r="AW691"/>
  <c r="AW488"/>
  <c r="W691"/>
  <c r="W488"/>
  <c r="AT664"/>
  <c r="AT461"/>
  <c r="N664"/>
  <c r="N461"/>
  <c r="AI650"/>
  <c r="AI447"/>
  <c r="S650"/>
  <c r="S447"/>
  <c r="C182"/>
  <c r="K182" s="1"/>
  <c r="AO762"/>
  <c r="AO559"/>
  <c r="Y762"/>
  <c r="Y559"/>
  <c r="AH691"/>
  <c r="AH488"/>
  <c r="D246" i="108"/>
  <c r="AP783" i="82"/>
  <c r="AP580"/>
  <c r="C157"/>
  <c r="J157" s="1"/>
  <c r="C144"/>
  <c r="K144" s="1"/>
  <c r="K143"/>
  <c r="C143"/>
  <c r="C93"/>
  <c r="J93" s="1"/>
  <c r="AU494"/>
  <c r="AU697"/>
  <c r="AR697"/>
  <c r="AR494"/>
  <c r="AJ697"/>
  <c r="AJ494"/>
  <c r="AB697"/>
  <c r="AB494"/>
  <c r="T697"/>
  <c r="T494"/>
  <c r="L697"/>
  <c r="L494"/>
  <c r="D88"/>
  <c r="Z783"/>
  <c r="Z580"/>
  <c r="AF762"/>
  <c r="AF559"/>
  <c r="AB664"/>
  <c r="AB461"/>
  <c r="C40"/>
  <c r="J40"/>
  <c r="AP762"/>
  <c r="AP559"/>
  <c r="Z762"/>
  <c r="Z559"/>
  <c r="AK691"/>
  <c r="AK488"/>
  <c r="N650"/>
  <c r="N447"/>
  <c r="AH637"/>
  <c r="AH434"/>
  <c r="AQ637"/>
  <c r="AQ434"/>
  <c r="AA637"/>
  <c r="AA434"/>
  <c r="C31"/>
  <c r="J31"/>
  <c r="AV784"/>
  <c r="AV581"/>
  <c r="AV174"/>
  <c r="AF581"/>
  <c r="AF784"/>
  <c r="AF174"/>
  <c r="P784"/>
  <c r="P581"/>
  <c r="P174"/>
  <c r="C177"/>
  <c r="J177" s="1"/>
  <c r="AM762"/>
  <c r="AM559"/>
  <c r="AJ664"/>
  <c r="AJ461"/>
  <c r="P664"/>
  <c r="P461"/>
  <c r="C38"/>
  <c r="K38" s="1"/>
  <c r="S784"/>
  <c r="S581"/>
  <c r="S174"/>
  <c r="AH697"/>
  <c r="AH494"/>
  <c r="AE664"/>
  <c r="AE461"/>
  <c r="AH644"/>
  <c r="AH441"/>
  <c r="S644"/>
  <c r="S441"/>
  <c r="C46"/>
  <c r="K46"/>
  <c r="AV637"/>
  <c r="AV434"/>
  <c r="P637"/>
  <c r="P434"/>
  <c r="F49" i="108"/>
  <c r="R49" s="1"/>
  <c r="X38" i="68"/>
  <c r="AL783" i="82"/>
  <c r="AL580"/>
  <c r="C95"/>
  <c r="AU784"/>
  <c r="AU581"/>
  <c r="AU174"/>
  <c r="AT697"/>
  <c r="AT494"/>
  <c r="W664"/>
  <c r="W461"/>
  <c r="C43"/>
  <c r="J43" s="1"/>
  <c r="J203"/>
  <c r="C203"/>
  <c r="K203" s="1"/>
  <c r="C199"/>
  <c r="K199" s="1"/>
  <c r="J197"/>
  <c r="C197"/>
  <c r="K197" s="1"/>
  <c r="AO784"/>
  <c r="AO174"/>
  <c r="AO581"/>
  <c r="Y784"/>
  <c r="Y581"/>
  <c r="Y174"/>
  <c r="AU657"/>
  <c r="AU454"/>
  <c r="W657"/>
  <c r="W454"/>
  <c r="X650"/>
  <c r="X447"/>
  <c r="AS650"/>
  <c r="AS447"/>
  <c r="AC650"/>
  <c r="AC447"/>
  <c r="M650"/>
  <c r="M447"/>
  <c r="E41"/>
  <c r="AK548"/>
  <c r="AK751"/>
  <c r="AM784"/>
  <c r="AM581"/>
  <c r="AM174"/>
  <c r="AE784"/>
  <c r="AE581"/>
  <c r="AE174"/>
  <c r="O784"/>
  <c r="O581"/>
  <c r="O174"/>
  <c r="C99"/>
  <c r="AF657"/>
  <c r="AF454"/>
  <c r="J52"/>
  <c r="C52"/>
  <c r="AP644"/>
  <c r="AP441"/>
  <c r="AU644"/>
  <c r="AU441"/>
  <c r="E35"/>
  <c r="AG55" i="68"/>
  <c r="E619" i="82"/>
  <c r="E502"/>
  <c r="D790"/>
  <c r="N749"/>
  <c r="AW804"/>
  <c r="AK804"/>
  <c r="AW546"/>
  <c r="D586"/>
  <c r="D416"/>
  <c r="D442"/>
  <c r="K44"/>
  <c r="K177"/>
  <c r="R82"/>
  <c r="K85"/>
  <c r="AJ82"/>
  <c r="K97"/>
  <c r="K93"/>
  <c r="K89"/>
  <c r="K31"/>
  <c r="R28"/>
  <c r="C10" i="68"/>
  <c r="K10" s="1"/>
  <c r="K154" i="82"/>
  <c r="S82"/>
  <c r="K87"/>
  <c r="E48"/>
  <c r="X54" i="68"/>
  <c r="C155" i="82"/>
  <c r="E752"/>
  <c r="L54" i="68"/>
  <c r="E147" i="82"/>
  <c r="C37"/>
  <c r="K37" s="1"/>
  <c r="AG691"/>
  <c r="AG488"/>
  <c r="AD664"/>
  <c r="AD461"/>
  <c r="AA650"/>
  <c r="AA447"/>
  <c r="AW762"/>
  <c r="AW559"/>
  <c r="AG559"/>
  <c r="AG762"/>
  <c r="J101"/>
  <c r="C101"/>
  <c r="K101" s="1"/>
  <c r="K92"/>
  <c r="C92"/>
  <c r="AN697"/>
  <c r="AN494"/>
  <c r="AN82"/>
  <c r="X697"/>
  <c r="X494"/>
  <c r="X82"/>
  <c r="AU691"/>
  <c r="AU488"/>
  <c r="AR461"/>
  <c r="AR664"/>
  <c r="C98"/>
  <c r="J98" s="1"/>
  <c r="AP637"/>
  <c r="AP434"/>
  <c r="C29"/>
  <c r="R650"/>
  <c r="R447"/>
  <c r="AF637"/>
  <c r="AF434"/>
  <c r="AC691"/>
  <c r="AC488"/>
  <c r="AD783"/>
  <c r="AD580"/>
  <c r="AV657"/>
  <c r="AV454"/>
  <c r="AL644"/>
  <c r="AL441"/>
  <c r="AK753"/>
  <c r="AK550"/>
  <c r="D262" i="108"/>
  <c r="AB762" i="82"/>
  <c r="AB559"/>
  <c r="AB691"/>
  <c r="AB488"/>
  <c r="Y664"/>
  <c r="Y461"/>
  <c r="Y657"/>
  <c r="Y454"/>
  <c r="AM650"/>
  <c r="AM447"/>
  <c r="W650"/>
  <c r="W447"/>
  <c r="J156"/>
  <c r="C156"/>
  <c r="AK559"/>
  <c r="AK762"/>
  <c r="U762"/>
  <c r="U559"/>
  <c r="C141"/>
  <c r="J141" s="1"/>
  <c r="AT691"/>
  <c r="AT488"/>
  <c r="AD691"/>
  <c r="AD488"/>
  <c r="N644"/>
  <c r="N441"/>
  <c r="K104"/>
  <c r="C104"/>
  <c r="J97"/>
  <c r="C97"/>
  <c r="AQ697"/>
  <c r="AQ494"/>
  <c r="AQ82"/>
  <c r="AE494"/>
  <c r="AE697"/>
  <c r="O494"/>
  <c r="O697"/>
  <c r="AH783"/>
  <c r="AH580"/>
  <c r="AN762"/>
  <c r="AN559"/>
  <c r="AO691"/>
  <c r="AO488"/>
  <c r="AL461"/>
  <c r="AL664"/>
  <c r="AP657"/>
  <c r="AP454"/>
  <c r="AL762"/>
  <c r="AL559"/>
  <c r="V762"/>
  <c r="V559"/>
  <c r="C94"/>
  <c r="J94"/>
  <c r="AT657"/>
  <c r="AT454"/>
  <c r="AH657"/>
  <c r="AH454"/>
  <c r="Z657"/>
  <c r="Z454"/>
  <c r="R657"/>
  <c r="R454"/>
  <c r="S657"/>
  <c r="S454"/>
  <c r="AD650"/>
  <c r="AD447"/>
  <c r="C32"/>
  <c r="AU637"/>
  <c r="AU434"/>
  <c r="O637"/>
  <c r="O434"/>
  <c r="AR784"/>
  <c r="AR581"/>
  <c r="AR174"/>
  <c r="AB784"/>
  <c r="AB581"/>
  <c r="AB174"/>
  <c r="L784"/>
  <c r="L581"/>
  <c r="L174"/>
  <c r="D175"/>
  <c r="AU762"/>
  <c r="AU559"/>
  <c r="O762"/>
  <c r="O559"/>
  <c r="AF664"/>
  <c r="AF461"/>
  <c r="C57"/>
  <c r="J57"/>
  <c r="D242" i="108"/>
  <c r="C39" i="82"/>
  <c r="J39"/>
  <c r="AQ784"/>
  <c r="AQ581"/>
  <c r="AQ174"/>
  <c r="V697"/>
  <c r="V494"/>
  <c r="AU664"/>
  <c r="AU461"/>
  <c r="S664"/>
  <c r="S461"/>
  <c r="T657"/>
  <c r="T454"/>
  <c r="AM644"/>
  <c r="AM441"/>
  <c r="C34"/>
  <c r="AB637"/>
  <c r="AB434"/>
  <c r="F57" i="108"/>
  <c r="R57" s="1"/>
  <c r="AV38" i="68"/>
  <c r="V783" i="82"/>
  <c r="V580"/>
  <c r="AS691"/>
  <c r="AS488"/>
  <c r="AT783"/>
  <c r="AT580"/>
  <c r="AD697"/>
  <c r="AD494"/>
  <c r="C91"/>
  <c r="P657"/>
  <c r="P454"/>
  <c r="AQ644"/>
  <c r="AQ441"/>
  <c r="V650"/>
  <c r="V447"/>
  <c r="J200"/>
  <c r="C200"/>
  <c r="K200" s="1"/>
  <c r="J198"/>
  <c r="C198"/>
  <c r="K198" s="1"/>
  <c r="AJ804"/>
  <c r="AJ601"/>
  <c r="J196"/>
  <c r="C196"/>
  <c r="K196" s="1"/>
  <c r="AK784"/>
  <c r="AK581"/>
  <c r="U784"/>
  <c r="U174"/>
  <c r="U581"/>
  <c r="C142"/>
  <c r="J142"/>
  <c r="AE657"/>
  <c r="AE454"/>
  <c r="AV650"/>
  <c r="AV447"/>
  <c r="AJ650"/>
  <c r="AJ447"/>
  <c r="T650"/>
  <c r="T447"/>
  <c r="AO650"/>
  <c r="AO447"/>
  <c r="Y650"/>
  <c r="Y447"/>
  <c r="AK752"/>
  <c r="AK549"/>
  <c r="AK754"/>
  <c r="AK551"/>
  <c r="E145"/>
  <c r="E584"/>
  <c r="AQ664"/>
  <c r="AQ461"/>
  <c r="AA644"/>
  <c r="AA441"/>
  <c r="K33"/>
  <c r="D551"/>
  <c r="N546"/>
  <c r="D712"/>
  <c r="E439"/>
  <c r="E646"/>
  <c r="D707"/>
  <c r="D789"/>
  <c r="D754"/>
  <c r="E701"/>
  <c r="J83"/>
  <c r="K56"/>
  <c r="N82"/>
  <c r="K156"/>
  <c r="K142"/>
  <c r="T82"/>
  <c r="K43"/>
  <c r="AM82"/>
  <c r="AL28"/>
  <c r="V28"/>
  <c r="AE28"/>
  <c r="BN54" i="68"/>
  <c r="C84" i="82"/>
  <c r="J183"/>
  <c r="AI82"/>
  <c r="K36"/>
  <c r="E39" i="68"/>
  <c r="E88" i="82"/>
  <c r="D35"/>
  <c r="E586"/>
  <c r="D766"/>
  <c r="D499"/>
  <c r="D450"/>
  <c r="D417"/>
  <c r="K53"/>
  <c r="AV54" i="68"/>
  <c r="K146" i="82"/>
  <c r="E141"/>
  <c r="K49"/>
  <c r="K30"/>
  <c r="I313"/>
  <c r="K242"/>
  <c r="I226"/>
  <c r="I303"/>
  <c r="K358"/>
  <c r="K297"/>
  <c r="K257"/>
  <c r="J398"/>
  <c r="J238"/>
  <c r="I228"/>
  <c r="I279"/>
  <c r="J408"/>
  <c r="J368"/>
  <c r="C207" i="108"/>
  <c r="C205"/>
  <c r="J308" i="82"/>
  <c r="J388"/>
  <c r="C506"/>
  <c r="C462"/>
  <c r="J367"/>
  <c r="I247"/>
  <c r="I317"/>
  <c r="I301"/>
  <c r="I257"/>
  <c r="I373"/>
  <c r="I305"/>
  <c r="K350"/>
  <c r="J358"/>
  <c r="J224"/>
  <c r="I289"/>
  <c r="C225" i="108"/>
  <c r="K244" i="82"/>
  <c r="J376"/>
  <c r="C561"/>
  <c r="I309"/>
  <c r="I297"/>
  <c r="I246"/>
  <c r="AV613" i="84"/>
  <c r="AT613"/>
  <c r="AT460"/>
  <c r="AV460"/>
  <c r="Z585"/>
  <c r="Z432"/>
  <c r="D556"/>
  <c r="D403"/>
  <c r="D542"/>
  <c r="D389"/>
  <c r="D608"/>
  <c r="D455"/>
  <c r="D528"/>
  <c r="D375"/>
  <c r="D188"/>
  <c r="AB494"/>
  <c r="C210"/>
  <c r="G210" s="1"/>
  <c r="AT327"/>
  <c r="C174"/>
  <c r="R613"/>
  <c r="AB453"/>
  <c r="C279"/>
  <c r="G279" s="1"/>
  <c r="AF327"/>
  <c r="AA363"/>
  <c r="U480"/>
  <c r="X585"/>
  <c r="AA327"/>
  <c r="C502"/>
  <c r="C355"/>
  <c r="AF307"/>
  <c r="J585"/>
  <c r="J432"/>
  <c r="M480"/>
  <c r="M327"/>
  <c r="N585"/>
  <c r="N432"/>
  <c r="P460"/>
  <c r="P613"/>
  <c r="D514"/>
  <c r="D361"/>
  <c r="X306"/>
  <c r="D279"/>
  <c r="D300"/>
  <c r="C395"/>
  <c r="C381"/>
  <c r="D343"/>
  <c r="U327"/>
  <c r="AN307"/>
  <c r="R306"/>
  <c r="J28" i="68"/>
  <c r="I28" s="1"/>
  <c r="I27"/>
  <c r="I397" i="82"/>
  <c r="C694"/>
  <c r="C491"/>
  <c r="I288"/>
  <c r="C221" i="108"/>
  <c r="K288" i="82"/>
  <c r="C692"/>
  <c r="C489"/>
  <c r="I286"/>
  <c r="C219" i="108"/>
  <c r="K286" i="82"/>
  <c r="D125" i="108"/>
  <c r="I284" i="82"/>
  <c r="K284"/>
  <c r="D121" i="108"/>
  <c r="I280" i="82"/>
  <c r="K280"/>
  <c r="D117" i="108"/>
  <c r="I276" i="82"/>
  <c r="K276"/>
  <c r="I272"/>
  <c r="K272"/>
  <c r="D114" i="108"/>
  <c r="I268" i="82"/>
  <c r="K268"/>
  <c r="D110" i="108"/>
  <c r="I264" i="82"/>
  <c r="K264"/>
  <c r="C463"/>
  <c r="I260"/>
  <c r="C666"/>
  <c r="K260"/>
  <c r="W601"/>
  <c r="W804"/>
  <c r="O601"/>
  <c r="O804"/>
  <c r="C263" i="108"/>
  <c r="C640" i="82"/>
  <c r="I234"/>
  <c r="C437"/>
  <c r="K377"/>
  <c r="C755"/>
  <c r="I349"/>
  <c r="C552"/>
  <c r="K349"/>
  <c r="C809"/>
  <c r="K403"/>
  <c r="I403"/>
  <c r="C606"/>
  <c r="K391"/>
  <c r="I391"/>
  <c r="K390"/>
  <c r="I390"/>
  <c r="C655"/>
  <c r="C287" i="108"/>
  <c r="C452" i="82"/>
  <c r="J249"/>
  <c r="I249"/>
  <c r="C647"/>
  <c r="C444"/>
  <c r="J241"/>
  <c r="C268" i="108"/>
  <c r="I241" i="82"/>
  <c r="C639"/>
  <c r="C436"/>
  <c r="C262" i="108"/>
  <c r="J233" i="82"/>
  <c r="I233"/>
  <c r="D814"/>
  <c r="D611"/>
  <c r="C205"/>
  <c r="C186" i="108"/>
  <c r="I340" i="82"/>
  <c r="K340"/>
  <c r="C182" i="108"/>
  <c r="I336" i="82"/>
  <c r="K336"/>
  <c r="I332"/>
  <c r="K332"/>
  <c r="I328"/>
  <c r="K328"/>
  <c r="I324"/>
  <c r="K324"/>
  <c r="I320"/>
  <c r="K320"/>
  <c r="I316"/>
  <c r="K316"/>
  <c r="I312"/>
  <c r="K312"/>
  <c r="K258"/>
  <c r="C459"/>
  <c r="C246" i="108"/>
  <c r="I256" i="82"/>
  <c r="C662"/>
  <c r="K256"/>
  <c r="C244" i="108"/>
  <c r="I254" i="82"/>
  <c r="I251" s="1"/>
  <c r="C660"/>
  <c r="C457"/>
  <c r="K254"/>
  <c r="AI601"/>
  <c r="AI804"/>
  <c r="C656"/>
  <c r="I250"/>
  <c r="C453"/>
  <c r="C288" i="108"/>
  <c r="C269"/>
  <c r="I242" i="82"/>
  <c r="C648"/>
  <c r="C445"/>
  <c r="C588"/>
  <c r="I385"/>
  <c r="K385"/>
  <c r="I365"/>
  <c r="K365"/>
  <c r="C566"/>
  <c r="I363"/>
  <c r="C769"/>
  <c r="K363"/>
  <c r="C562"/>
  <c r="C765"/>
  <c r="I359"/>
  <c r="K359"/>
  <c r="C206" i="108"/>
  <c r="C132"/>
  <c r="I353" i="82"/>
  <c r="K353"/>
  <c r="C753"/>
  <c r="C550"/>
  <c r="K347"/>
  <c r="C751"/>
  <c r="C548"/>
  <c r="K345"/>
  <c r="E195"/>
  <c r="I271"/>
  <c r="J219"/>
  <c r="I267"/>
  <c r="I223"/>
  <c r="I392"/>
  <c r="J384"/>
  <c r="I368"/>
  <c r="J262"/>
  <c r="I396"/>
  <c r="K368"/>
  <c r="I315"/>
  <c r="I283"/>
  <c r="J387"/>
  <c r="K233"/>
  <c r="K250"/>
  <c r="K218"/>
  <c r="I259"/>
  <c r="I258" s="1"/>
  <c r="I269"/>
  <c r="I389"/>
  <c r="C785"/>
  <c r="C582"/>
  <c r="K379"/>
  <c r="I379"/>
  <c r="K378"/>
  <c r="I378"/>
  <c r="AL804"/>
  <c r="AL601"/>
  <c r="C603"/>
  <c r="I400"/>
  <c r="C806"/>
  <c r="I294"/>
  <c r="C497"/>
  <c r="C700"/>
  <c r="K294"/>
  <c r="K395"/>
  <c r="I395"/>
  <c r="C789"/>
  <c r="K383"/>
  <c r="C586"/>
  <c r="I383"/>
  <c r="K371"/>
  <c r="I371"/>
  <c r="C812"/>
  <c r="C609"/>
  <c r="K406"/>
  <c r="I406"/>
  <c r="C792"/>
  <c r="C589"/>
  <c r="I386"/>
  <c r="K386"/>
  <c r="K374"/>
  <c r="I374"/>
  <c r="J214"/>
  <c r="AD804"/>
  <c r="AD601"/>
  <c r="C790"/>
  <c r="I384"/>
  <c r="C587"/>
  <c r="C234" i="108"/>
  <c r="I306" i="82"/>
  <c r="C712"/>
  <c r="C509"/>
  <c r="K306"/>
  <c r="C226" i="108"/>
  <c r="I298" i="82"/>
  <c r="C704"/>
  <c r="C501"/>
  <c r="K298"/>
  <c r="I282"/>
  <c r="D123" i="108"/>
  <c r="K282" i="82"/>
  <c r="I278"/>
  <c r="D119" i="108"/>
  <c r="K278" i="82"/>
  <c r="I274"/>
  <c r="D115" i="108"/>
  <c r="K274" i="82"/>
  <c r="I270"/>
  <c r="K270"/>
  <c r="D112" i="108"/>
  <c r="I266" i="82"/>
  <c r="K266"/>
  <c r="AU601"/>
  <c r="AU804"/>
  <c r="AQ601"/>
  <c r="AQ804"/>
  <c r="S601"/>
  <c r="S804"/>
  <c r="E546"/>
  <c r="C267" i="108"/>
  <c r="I238" i="82"/>
  <c r="I393"/>
  <c r="K393"/>
  <c r="N804"/>
  <c r="D195"/>
  <c r="N601"/>
  <c r="I364"/>
  <c r="I362"/>
  <c r="I366"/>
  <c r="K361"/>
  <c r="C763"/>
  <c r="C204" i="108"/>
  <c r="I357" i="82"/>
  <c r="I356" s="1"/>
  <c r="C560"/>
  <c r="K357"/>
  <c r="I404"/>
  <c r="C786"/>
  <c r="I380"/>
  <c r="C583"/>
  <c r="J234"/>
  <c r="K228"/>
  <c r="J395"/>
  <c r="K404"/>
  <c r="K220"/>
  <c r="I222"/>
  <c r="I220" s="1"/>
  <c r="I273"/>
  <c r="J377"/>
  <c r="K370"/>
  <c r="I370"/>
  <c r="I405"/>
  <c r="K405"/>
  <c r="C608"/>
  <c r="J405"/>
  <c r="C622"/>
  <c r="C419"/>
  <c r="K216"/>
  <c r="C813"/>
  <c r="C610"/>
  <c r="K407"/>
  <c r="I407"/>
  <c r="C805"/>
  <c r="K399"/>
  <c r="C602"/>
  <c r="I399"/>
  <c r="K375"/>
  <c r="I375"/>
  <c r="D749"/>
  <c r="D546"/>
  <c r="C343"/>
  <c r="C808"/>
  <c r="C605"/>
  <c r="K402"/>
  <c r="I402"/>
  <c r="I394"/>
  <c r="K394"/>
  <c r="C788"/>
  <c r="C585"/>
  <c r="K382"/>
  <c r="I382"/>
  <c r="C584"/>
  <c r="I381"/>
  <c r="K381"/>
  <c r="J381"/>
  <c r="C283" i="108"/>
  <c r="J245" i="82"/>
  <c r="I245"/>
  <c r="C266" i="108"/>
  <c r="C440" i="82"/>
  <c r="J237"/>
  <c r="I237"/>
  <c r="V804"/>
  <c r="V601"/>
  <c r="C807"/>
  <c r="I401"/>
  <c r="C604"/>
  <c r="K401"/>
  <c r="C188" i="108"/>
  <c r="I342" i="82"/>
  <c r="K342"/>
  <c r="C184" i="108"/>
  <c r="I338" i="82"/>
  <c r="K338"/>
  <c r="I334"/>
  <c r="K334"/>
  <c r="I330"/>
  <c r="K330"/>
  <c r="I326"/>
  <c r="K326"/>
  <c r="I322"/>
  <c r="K322"/>
  <c r="I318"/>
  <c r="K318"/>
  <c r="I314"/>
  <c r="K314"/>
  <c r="I310"/>
  <c r="K310"/>
  <c r="C710"/>
  <c r="C232" i="108"/>
  <c r="C507" i="82"/>
  <c r="I304"/>
  <c r="K304"/>
  <c r="C230" i="108"/>
  <c r="I302" i="82"/>
  <c r="K302"/>
  <c r="C706"/>
  <c r="C228" i="108"/>
  <c r="I300" i="82"/>
  <c r="K300"/>
  <c r="C503"/>
  <c r="C702"/>
  <c r="I296"/>
  <c r="C499"/>
  <c r="K296"/>
  <c r="C698"/>
  <c r="I292"/>
  <c r="C495"/>
  <c r="K292"/>
  <c r="C223" i="108"/>
  <c r="I290" i="82"/>
  <c r="C696"/>
  <c r="C493"/>
  <c r="K290"/>
  <c r="AM601"/>
  <c r="AM804"/>
  <c r="AE601"/>
  <c r="AE804"/>
  <c r="AA601"/>
  <c r="AA804"/>
  <c r="AT804"/>
  <c r="AT601"/>
  <c r="C134" i="108"/>
  <c r="I355" i="82"/>
  <c r="K355"/>
  <c r="K351"/>
  <c r="I354"/>
  <c r="I352"/>
  <c r="C418"/>
  <c r="C621"/>
  <c r="J215"/>
  <c r="J383"/>
  <c r="J378"/>
  <c r="J370"/>
  <c r="J228"/>
  <c r="I224"/>
  <c r="K214"/>
  <c r="I277"/>
  <c r="I263"/>
  <c r="I408"/>
  <c r="J400"/>
  <c r="I376"/>
  <c r="J294"/>
  <c r="J288"/>
  <c r="J286"/>
  <c r="J284"/>
  <c r="J280"/>
  <c r="J276"/>
  <c r="J272"/>
  <c r="J268"/>
  <c r="J264"/>
  <c r="J260"/>
  <c r="I388"/>
  <c r="K249"/>
  <c r="K237"/>
  <c r="K392"/>
  <c r="J375"/>
  <c r="K238"/>
  <c r="I311"/>
  <c r="I227"/>
  <c r="K400"/>
  <c r="J349"/>
  <c r="I372"/>
  <c r="K241"/>
  <c r="I240"/>
  <c r="K234"/>
  <c r="I225"/>
  <c r="J393"/>
  <c r="C494" i="84"/>
  <c r="D592"/>
  <c r="D439"/>
  <c r="D570"/>
  <c r="D417"/>
  <c r="D382"/>
  <c r="D535"/>
  <c r="AB530"/>
  <c r="AB377"/>
  <c r="D224"/>
  <c r="D508"/>
  <c r="D355"/>
  <c r="D490"/>
  <c r="D337"/>
  <c r="D482"/>
  <c r="D329"/>
  <c r="C580"/>
  <c r="C427"/>
  <c r="C555"/>
  <c r="C402"/>
  <c r="C538"/>
  <c r="C385"/>
  <c r="C524"/>
  <c r="C371"/>
  <c r="C509"/>
  <c r="C356"/>
  <c r="C468"/>
  <c r="C315"/>
  <c r="O460"/>
  <c r="O613"/>
  <c r="C499"/>
  <c r="C346"/>
  <c r="C473"/>
  <c r="C320"/>
  <c r="AL613"/>
  <c r="AL460"/>
  <c r="D610"/>
  <c r="D457"/>
  <c r="D440"/>
  <c r="D593"/>
  <c r="D436"/>
  <c r="D589"/>
  <c r="D418"/>
  <c r="D571"/>
  <c r="D396"/>
  <c r="D549"/>
  <c r="AB544"/>
  <c r="AB391"/>
  <c r="D238"/>
  <c r="D532"/>
  <c r="D379"/>
  <c r="D520"/>
  <c r="D367"/>
  <c r="D356"/>
  <c r="D509"/>
  <c r="D352"/>
  <c r="D505"/>
  <c r="AB500"/>
  <c r="AB347"/>
  <c r="D194"/>
  <c r="D338"/>
  <c r="D491"/>
  <c r="D334"/>
  <c r="D487"/>
  <c r="D330"/>
  <c r="D483"/>
  <c r="AB587"/>
  <c r="AB434"/>
  <c r="D281"/>
  <c r="C574"/>
  <c r="C421"/>
  <c r="C556"/>
  <c r="C403"/>
  <c r="C539"/>
  <c r="C386"/>
  <c r="C515"/>
  <c r="C362"/>
  <c r="C472"/>
  <c r="C319"/>
  <c r="C495"/>
  <c r="C342"/>
  <c r="C479"/>
  <c r="C326"/>
  <c r="C478"/>
  <c r="C325"/>
  <c r="D594"/>
  <c r="D441"/>
  <c r="D590"/>
  <c r="D437"/>
  <c r="D546"/>
  <c r="D393"/>
  <c r="D380"/>
  <c r="D533"/>
  <c r="D368"/>
  <c r="D521"/>
  <c r="AB516"/>
  <c r="AB363"/>
  <c r="D210"/>
  <c r="D506"/>
  <c r="D353"/>
  <c r="D502"/>
  <c r="D349"/>
  <c r="D492"/>
  <c r="D339"/>
  <c r="D488"/>
  <c r="D335"/>
  <c r="D484"/>
  <c r="D331"/>
  <c r="D606"/>
  <c r="D453"/>
  <c r="C576"/>
  <c r="C423"/>
  <c r="C564"/>
  <c r="C411"/>
  <c r="C557"/>
  <c r="C404"/>
  <c r="C244"/>
  <c r="C540"/>
  <c r="C387"/>
  <c r="AA535"/>
  <c r="AA382"/>
  <c r="C229"/>
  <c r="C527"/>
  <c r="C374"/>
  <c r="C511"/>
  <c r="C358"/>
  <c r="AQ613"/>
  <c r="C474"/>
  <c r="C321"/>
  <c r="C497"/>
  <c r="C344"/>
  <c r="AU613"/>
  <c r="C475"/>
  <c r="C322"/>
  <c r="C470"/>
  <c r="C317"/>
  <c r="C477"/>
  <c r="C324"/>
  <c r="C306"/>
  <c r="G174" s="1"/>
  <c r="AB307"/>
  <c r="D596"/>
  <c r="D443"/>
  <c r="D588"/>
  <c r="D435"/>
  <c r="D548"/>
  <c r="D395"/>
  <c r="D366"/>
  <c r="D519"/>
  <c r="D504"/>
  <c r="D351"/>
  <c r="D486"/>
  <c r="D333"/>
  <c r="AR613"/>
  <c r="AR460"/>
  <c r="AA571"/>
  <c r="AA418"/>
  <c r="C265"/>
  <c r="C560"/>
  <c r="C407"/>
  <c r="C543"/>
  <c r="C390"/>
  <c r="C529"/>
  <c r="C376"/>
  <c r="C513"/>
  <c r="C360"/>
  <c r="C476"/>
  <c r="C323"/>
  <c r="M613"/>
  <c r="M460"/>
  <c r="C582"/>
  <c r="C429"/>
  <c r="C562"/>
  <c r="C409"/>
  <c r="C525"/>
  <c r="C372"/>
  <c r="AA509"/>
  <c r="AA356"/>
  <c r="AA466"/>
  <c r="AA307"/>
  <c r="AA313"/>
  <c r="Y613"/>
  <c r="C469"/>
  <c r="C316"/>
  <c r="D442"/>
  <c r="D595"/>
  <c r="D438"/>
  <c r="D591"/>
  <c r="D416"/>
  <c r="D569"/>
  <c r="D394"/>
  <c r="D547"/>
  <c r="D534"/>
  <c r="D381"/>
  <c r="D522"/>
  <c r="D369"/>
  <c r="D518"/>
  <c r="D365"/>
  <c r="D354"/>
  <c r="D507"/>
  <c r="D350"/>
  <c r="D503"/>
  <c r="D340"/>
  <c r="D493"/>
  <c r="D336"/>
  <c r="D489"/>
  <c r="D332"/>
  <c r="D485"/>
  <c r="AB480"/>
  <c r="AB327"/>
  <c r="AD613"/>
  <c r="AD460"/>
  <c r="AA587"/>
  <c r="AA434"/>
  <c r="C578"/>
  <c r="C425"/>
  <c r="C566"/>
  <c r="C413"/>
  <c r="C558"/>
  <c r="C405"/>
  <c r="C553"/>
  <c r="C400"/>
  <c r="C541"/>
  <c r="C388"/>
  <c r="C537"/>
  <c r="C384"/>
  <c r="C528"/>
  <c r="C375"/>
  <c r="AA522"/>
  <c r="AA369"/>
  <c r="C216"/>
  <c r="C512"/>
  <c r="C359"/>
  <c r="N613"/>
  <c r="N460"/>
  <c r="AA494"/>
  <c r="AA341"/>
  <c r="C498"/>
  <c r="C345"/>
  <c r="S613"/>
  <c r="S460"/>
  <c r="AI613"/>
  <c r="AI460"/>
  <c r="C471"/>
  <c r="C318"/>
  <c r="C496"/>
  <c r="C343"/>
  <c r="C160"/>
  <c r="D306"/>
  <c r="H304" s="1"/>
  <c r="H67" i="67"/>
  <c r="H63"/>
  <c r="H56"/>
  <c r="H94"/>
  <c r="H92"/>
  <c r="H88"/>
  <c r="H86"/>
  <c r="H84"/>
  <c r="H81"/>
  <c r="H79"/>
  <c r="H76"/>
  <c r="H74"/>
  <c r="H72"/>
  <c r="H69"/>
  <c r="H61"/>
  <c r="H59"/>
  <c r="H54"/>
  <c r="H90"/>
  <c r="H80"/>
  <c r="H93"/>
  <c r="H70"/>
  <c r="H65"/>
  <c r="H55"/>
  <c r="H78"/>
  <c r="H91"/>
  <c r="H75"/>
  <c r="H60"/>
  <c r="H77"/>
  <c r="H62"/>
  <c r="H85"/>
  <c r="H64"/>
  <c r="H89"/>
  <c r="H66"/>
  <c r="H82"/>
  <c r="H87"/>
  <c r="H73"/>
  <c r="H53"/>
  <c r="H68"/>
  <c r="G94"/>
  <c r="G92"/>
  <c r="G88"/>
  <c r="G86"/>
  <c r="G84"/>
  <c r="G72"/>
  <c r="G90"/>
  <c r="G81"/>
  <c r="G79"/>
  <c r="G76"/>
  <c r="G74"/>
  <c r="G69"/>
  <c r="G67"/>
  <c r="G63"/>
  <c r="G61"/>
  <c r="G59"/>
  <c r="G56"/>
  <c r="G54"/>
  <c r="G68"/>
  <c r="G89"/>
  <c r="G85"/>
  <c r="G66"/>
  <c r="G62"/>
  <c r="G73"/>
  <c r="G82"/>
  <c r="G57"/>
  <c r="G64"/>
  <c r="G78"/>
  <c r="G53"/>
  <c r="G65"/>
  <c r="G77"/>
  <c r="G87"/>
  <c r="G60"/>
  <c r="G75"/>
  <c r="G70"/>
  <c r="G91"/>
  <c r="G80"/>
  <c r="G93"/>
  <c r="G55"/>
  <c r="H57"/>
  <c r="C83"/>
  <c r="G83" s="1"/>
  <c r="H83"/>
  <c r="C3" i="108"/>
  <c r="L64"/>
  <c r="I213" i="82"/>
  <c r="AX63" i="108"/>
  <c r="AX61"/>
  <c r="AX59"/>
  <c r="AX57"/>
  <c r="AX55"/>
  <c r="AX53"/>
  <c r="AX50"/>
  <c r="AX48"/>
  <c r="AX46"/>
  <c r="AX62"/>
  <c r="AX60"/>
  <c r="AX58"/>
  <c r="AX56"/>
  <c r="AX54"/>
  <c r="AX52"/>
  <c r="AX51"/>
  <c r="AX49"/>
  <c r="AX47"/>
  <c r="AX45"/>
  <c r="C2"/>
  <c r="J64"/>
  <c r="K21" i="68"/>
  <c r="J21"/>
  <c r="J23"/>
  <c r="K25"/>
  <c r="I214" i="82"/>
  <c r="AN63" i="108"/>
  <c r="AN59"/>
  <c r="AN55"/>
  <c r="AN50"/>
  <c r="AN46"/>
  <c r="AN60"/>
  <c r="AN56"/>
  <c r="AN52"/>
  <c r="AN49"/>
  <c r="AN45"/>
  <c r="J25" i="68"/>
  <c r="K23"/>
  <c r="K24"/>
  <c r="Y677" i="83"/>
  <c r="Y486"/>
  <c r="K116"/>
  <c r="C498"/>
  <c r="Y584"/>
  <c r="Y393"/>
  <c r="AQ448"/>
  <c r="AQ639"/>
  <c r="K70"/>
  <c r="C70"/>
  <c r="E452"/>
  <c r="E643"/>
  <c r="AG584"/>
  <c r="AG393"/>
  <c r="AH448"/>
  <c r="AH639"/>
  <c r="AJ554"/>
  <c r="C615"/>
  <c r="E599"/>
  <c r="AR164"/>
  <c r="AR737" s="1"/>
  <c r="N104"/>
  <c r="M11"/>
  <c r="AK554"/>
  <c r="W746"/>
  <c r="AV407"/>
  <c r="AF407"/>
  <c r="E400"/>
  <c r="E395"/>
  <c r="AN580"/>
  <c r="K86"/>
  <c r="C20"/>
  <c r="J20" s="1"/>
  <c r="I20" s="1"/>
  <c r="BN41" i="68"/>
  <c r="D43"/>
  <c r="L525" i="83"/>
  <c r="AO559"/>
  <c r="Q746"/>
  <c r="E560"/>
  <c r="C174"/>
  <c r="J174" s="1"/>
  <c r="Q740"/>
  <c r="M732"/>
  <c r="D517"/>
  <c r="AQ684"/>
  <c r="E662"/>
  <c r="C468"/>
  <c r="AK462"/>
  <c r="U462"/>
  <c r="AQ641"/>
  <c r="C627"/>
  <c r="W432"/>
  <c r="C424"/>
  <c r="M612"/>
  <c r="N604"/>
  <c r="AL580"/>
  <c r="AD580"/>
  <c r="K42"/>
  <c r="C69"/>
  <c r="C451" s="1"/>
  <c r="C109"/>
  <c r="AO104"/>
  <c r="E68"/>
  <c r="S545"/>
  <c r="S564"/>
  <c r="AG554"/>
  <c r="AM555"/>
  <c r="U732"/>
  <c r="C516"/>
  <c r="D498"/>
  <c r="AR684"/>
  <c r="AB684"/>
  <c r="Y684"/>
  <c r="S684"/>
  <c r="N471"/>
  <c r="O653"/>
  <c r="O652"/>
  <c r="R647"/>
  <c r="C626"/>
  <c r="E401"/>
  <c r="AS591"/>
  <c r="AC591"/>
  <c r="E590"/>
  <c r="U48" i="85"/>
  <c r="AO172" i="83"/>
  <c r="AO554" s="1"/>
  <c r="K109"/>
  <c r="C491"/>
  <c r="Q677"/>
  <c r="Q486"/>
  <c r="AR486"/>
  <c r="AR677"/>
  <c r="AB486"/>
  <c r="AB677"/>
  <c r="AN486"/>
  <c r="AN677"/>
  <c r="AG486"/>
  <c r="AG677"/>
  <c r="R167"/>
  <c r="D171"/>
  <c r="AR118"/>
  <c r="D120"/>
  <c r="D693" s="1"/>
  <c r="AR502"/>
  <c r="AR693"/>
  <c r="Y554"/>
  <c r="Y745"/>
  <c r="Y182"/>
  <c r="Y564" s="1"/>
  <c r="Y565"/>
  <c r="V389"/>
  <c r="V580"/>
  <c r="AR733"/>
  <c r="AR542"/>
  <c r="D126"/>
  <c r="D699" s="1"/>
  <c r="R508"/>
  <c r="R699"/>
  <c r="AT124"/>
  <c r="AT697" s="1"/>
  <c r="AT508"/>
  <c r="AT699"/>
  <c r="AO132"/>
  <c r="AO515"/>
  <c r="AH393"/>
  <c r="AH584"/>
  <c r="AP104"/>
  <c r="AP493"/>
  <c r="AP684"/>
  <c r="Z104"/>
  <c r="Z493"/>
  <c r="Z684"/>
  <c r="U486"/>
  <c r="U677"/>
  <c r="M493"/>
  <c r="M684"/>
  <c r="AM486"/>
  <c r="AM677"/>
  <c r="K45"/>
  <c r="C618"/>
  <c r="J84"/>
  <c r="I84" s="1"/>
  <c r="C466"/>
  <c r="D423"/>
  <c r="C41"/>
  <c r="C423" s="1"/>
  <c r="Q389"/>
  <c r="Q580"/>
  <c r="AA57" i="68"/>
  <c r="AA41"/>
  <c r="V541" i="83"/>
  <c r="V732"/>
  <c r="D536"/>
  <c r="C154"/>
  <c r="J154" s="1"/>
  <c r="I154" s="1"/>
  <c r="D489"/>
  <c r="C107"/>
  <c r="J107" s="1"/>
  <c r="I107" s="1"/>
  <c r="AA456"/>
  <c r="AA647"/>
  <c r="C57"/>
  <c r="C630" s="1"/>
  <c r="E439"/>
  <c r="D431"/>
  <c r="D622"/>
  <c r="AT79"/>
  <c r="AT462"/>
  <c r="AT653"/>
  <c r="AD79"/>
  <c r="AD462"/>
  <c r="AD653"/>
  <c r="N79"/>
  <c r="N462"/>
  <c r="N653"/>
  <c r="D458"/>
  <c r="D649"/>
  <c r="C59"/>
  <c r="D441"/>
  <c r="D632"/>
  <c r="AV647"/>
  <c r="AV456"/>
  <c r="P647"/>
  <c r="P456"/>
  <c r="E606"/>
  <c r="C33"/>
  <c r="C415" s="1"/>
  <c r="AK604"/>
  <c r="AK413"/>
  <c r="AJ598"/>
  <c r="AJ407"/>
  <c r="AB580"/>
  <c r="AB389"/>
  <c r="L389"/>
  <c r="L580"/>
  <c r="AK514"/>
  <c r="AK705"/>
  <c r="AT104"/>
  <c r="AT493"/>
  <c r="AT684"/>
  <c r="AD104"/>
  <c r="AD493"/>
  <c r="AD684"/>
  <c r="C113"/>
  <c r="J113" s="1"/>
  <c r="D495"/>
  <c r="E490"/>
  <c r="E681"/>
  <c r="D685"/>
  <c r="C112"/>
  <c r="C685" s="1"/>
  <c r="AQ486"/>
  <c r="AQ677"/>
  <c r="S486"/>
  <c r="S677"/>
  <c r="AO118"/>
  <c r="Y559"/>
  <c r="AS738"/>
  <c r="AQ755"/>
  <c r="AN746"/>
  <c r="AW745"/>
  <c r="M745"/>
  <c r="R744"/>
  <c r="AT740"/>
  <c r="Y756"/>
  <c r="T546"/>
  <c r="Q716"/>
  <c r="AE506"/>
  <c r="W500"/>
  <c r="R584"/>
  <c r="AT742"/>
  <c r="AJ740"/>
  <c r="AB740"/>
  <c r="AG746"/>
  <c r="Y738"/>
  <c r="K139"/>
  <c r="AB746"/>
  <c r="AO745"/>
  <c r="AC745"/>
  <c r="R553"/>
  <c r="J139"/>
  <c r="I139" s="1"/>
  <c r="S734"/>
  <c r="AK716"/>
  <c r="C521"/>
  <c r="AO706"/>
  <c r="AM691"/>
  <c r="D681"/>
  <c r="E678"/>
  <c r="AK677"/>
  <c r="E654"/>
  <c r="N456"/>
  <c r="C108"/>
  <c r="AH166"/>
  <c r="AQ161"/>
  <c r="E171"/>
  <c r="E744" s="1"/>
  <c r="M104"/>
  <c r="AR546"/>
  <c r="C115"/>
  <c r="D497"/>
  <c r="C150"/>
  <c r="E723"/>
  <c r="AU506"/>
  <c r="AU697"/>
  <c r="O506"/>
  <c r="O697"/>
  <c r="AH182"/>
  <c r="D182" s="1"/>
  <c r="AH756"/>
  <c r="K114"/>
  <c r="C496"/>
  <c r="AE486"/>
  <c r="AE677"/>
  <c r="C103"/>
  <c r="C676" s="1"/>
  <c r="D485"/>
  <c r="AM647"/>
  <c r="AM456"/>
  <c r="E437"/>
  <c r="C55"/>
  <c r="C437" s="1"/>
  <c r="E628"/>
  <c r="AP79"/>
  <c r="AP462"/>
  <c r="AP653"/>
  <c r="Z79"/>
  <c r="Z462"/>
  <c r="Z653"/>
  <c r="D438"/>
  <c r="C56"/>
  <c r="J56" s="1"/>
  <c r="I56" s="1"/>
  <c r="D629"/>
  <c r="AL755"/>
  <c r="AL564"/>
  <c r="AT554"/>
  <c r="AT745"/>
  <c r="U525"/>
  <c r="U716"/>
  <c r="AI697"/>
  <c r="AI506"/>
  <c r="S697"/>
  <c r="S506"/>
  <c r="T691"/>
  <c r="T500"/>
  <c r="AR161"/>
  <c r="AR543" s="1"/>
  <c r="AR165"/>
  <c r="Y515"/>
  <c r="Y706"/>
  <c r="AJ486"/>
  <c r="AJ677"/>
  <c r="X486"/>
  <c r="X677"/>
  <c r="J129"/>
  <c r="I129" s="1"/>
  <c r="C511"/>
  <c r="AW389"/>
  <c r="AW580"/>
  <c r="D39"/>
  <c r="C39" s="1"/>
  <c r="N421"/>
  <c r="N393"/>
  <c r="N584"/>
  <c r="U57" i="68"/>
  <c r="U41"/>
  <c r="R57"/>
  <c r="R41"/>
  <c r="G48" i="85"/>
  <c r="G64"/>
  <c r="E482" i="83"/>
  <c r="E673"/>
  <c r="AC461"/>
  <c r="AC652"/>
  <c r="C30"/>
  <c r="K30" s="1"/>
  <c r="E412"/>
  <c r="C22"/>
  <c r="C595" s="1"/>
  <c r="E595"/>
  <c r="L393"/>
  <c r="L584"/>
  <c r="C35"/>
  <c r="C417" s="1"/>
  <c r="E608"/>
  <c r="K97"/>
  <c r="J97"/>
  <c r="I97" s="1"/>
  <c r="C479"/>
  <c r="AF389"/>
  <c r="AF580"/>
  <c r="J27"/>
  <c r="I27" s="1"/>
  <c r="C600"/>
  <c r="C15"/>
  <c r="D397"/>
  <c r="D588"/>
  <c r="AS159"/>
  <c r="AS733"/>
  <c r="E143"/>
  <c r="E716" s="1"/>
  <c r="D183"/>
  <c r="D565" s="1"/>
  <c r="AQ167"/>
  <c r="AT551"/>
  <c r="AQ756"/>
  <c r="AN739"/>
  <c r="AH565"/>
  <c r="AU755"/>
  <c r="E532"/>
  <c r="C702"/>
  <c r="R697"/>
  <c r="AQ500"/>
  <c r="AF500"/>
  <c r="P500"/>
  <c r="D688"/>
  <c r="AW486"/>
  <c r="D676"/>
  <c r="AH162"/>
  <c r="AH735" s="1"/>
  <c r="AO182"/>
  <c r="D111"/>
  <c r="C105"/>
  <c r="J105" s="1"/>
  <c r="K179"/>
  <c r="C679"/>
  <c r="C474"/>
  <c r="AN456"/>
  <c r="E582"/>
  <c r="K83"/>
  <c r="D169"/>
  <c r="AH124"/>
  <c r="D131"/>
  <c r="AH486"/>
  <c r="AH677"/>
  <c r="AS486"/>
  <c r="AS677"/>
  <c r="AC677"/>
  <c r="AC486"/>
  <c r="R486"/>
  <c r="R677"/>
  <c r="AL486"/>
  <c r="AL677"/>
  <c r="V486"/>
  <c r="V677"/>
  <c r="J38"/>
  <c r="I38" s="1"/>
  <c r="C611"/>
  <c r="C420"/>
  <c r="C126"/>
  <c r="AO734"/>
  <c r="J67"/>
  <c r="I67" s="1"/>
  <c r="L59" i="68"/>
  <c r="L43"/>
  <c r="C138" i="83"/>
  <c r="J138" s="1"/>
  <c r="E520"/>
  <c r="J55"/>
  <c r="I55" s="1"/>
  <c r="J110"/>
  <c r="K110"/>
  <c r="C492"/>
  <c r="C77"/>
  <c r="D650"/>
  <c r="K21"/>
  <c r="C594"/>
  <c r="J48"/>
  <c r="I48" s="1"/>
  <c r="C430"/>
  <c r="AP580"/>
  <c r="AP389"/>
  <c r="J71"/>
  <c r="I71" s="1"/>
  <c r="K71"/>
  <c r="C644"/>
  <c r="C122"/>
  <c r="K122" s="1"/>
  <c r="AT132"/>
  <c r="AT706"/>
  <c r="AO166"/>
  <c r="AO163"/>
  <c r="AO162"/>
  <c r="Y167"/>
  <c r="Y742"/>
  <c r="D144"/>
  <c r="AR717"/>
  <c r="E131"/>
  <c r="AQ704"/>
  <c r="Y166"/>
  <c r="Y163"/>
  <c r="E163" s="1"/>
  <c r="Y162"/>
  <c r="J62"/>
  <c r="I62" s="1"/>
  <c r="C635"/>
  <c r="K128"/>
  <c r="C701"/>
  <c r="J112"/>
  <c r="C494"/>
  <c r="K49"/>
  <c r="C431"/>
  <c r="J32"/>
  <c r="I32" s="1"/>
  <c r="C605"/>
  <c r="E74"/>
  <c r="O647"/>
  <c r="C26"/>
  <c r="D599"/>
  <c r="C10"/>
  <c r="J10" s="1"/>
  <c r="I10" s="1"/>
  <c r="D392"/>
  <c r="J75"/>
  <c r="I75" s="1"/>
  <c r="C648"/>
  <c r="BH59" i="68"/>
  <c r="BH43"/>
  <c r="X43"/>
  <c r="X59"/>
  <c r="C171" i="83"/>
  <c r="K171" s="1"/>
  <c r="J99"/>
  <c r="I99" s="1"/>
  <c r="K99"/>
  <c r="C481"/>
  <c r="AS639"/>
  <c r="E66"/>
  <c r="C47"/>
  <c r="D429"/>
  <c r="C73"/>
  <c r="D646"/>
  <c r="E50"/>
  <c r="S432"/>
  <c r="C90"/>
  <c r="J90" s="1"/>
  <c r="I90" s="1"/>
  <c r="D472"/>
  <c r="AO79"/>
  <c r="AO462"/>
  <c r="Y79"/>
  <c r="Y462"/>
  <c r="K65"/>
  <c r="J65"/>
  <c r="I65" s="1"/>
  <c r="C638"/>
  <c r="C28"/>
  <c r="J28" s="1"/>
  <c r="I28" s="1"/>
  <c r="D601"/>
  <c r="C29"/>
  <c r="E602"/>
  <c r="K85"/>
  <c r="J85"/>
  <c r="I85" s="1"/>
  <c r="C467"/>
  <c r="J43"/>
  <c r="I43" s="1"/>
  <c r="K43"/>
  <c r="C425"/>
  <c r="C23"/>
  <c r="D596"/>
  <c r="C698"/>
  <c r="C488"/>
  <c r="E458"/>
  <c r="X456"/>
  <c r="E420"/>
  <c r="C16"/>
  <c r="E120"/>
  <c r="AL746"/>
  <c r="AH742"/>
  <c r="X740"/>
  <c r="E144"/>
  <c r="AR716"/>
  <c r="T716"/>
  <c r="D753"/>
  <c r="AO543"/>
  <c r="AF555"/>
  <c r="E552"/>
  <c r="AO737"/>
  <c r="Y733"/>
  <c r="AO717"/>
  <c r="D763"/>
  <c r="AF745"/>
  <c r="AQ738"/>
  <c r="S738"/>
  <c r="AR526"/>
  <c r="P745"/>
  <c r="AK740"/>
  <c r="AC541"/>
  <c r="C146"/>
  <c r="J146" s="1"/>
  <c r="I146" s="1"/>
  <c r="AG716"/>
  <c r="E519"/>
  <c r="AH704"/>
  <c r="AA506"/>
  <c r="M500"/>
  <c r="O493"/>
  <c r="C682"/>
  <c r="C669"/>
  <c r="R462"/>
  <c r="R461"/>
  <c r="AA623"/>
  <c r="E421"/>
  <c r="M413"/>
  <c r="AB407"/>
  <c r="E589"/>
  <c r="E588"/>
  <c r="T580"/>
  <c r="AY41" i="68"/>
  <c r="AO160" i="83"/>
  <c r="Y161"/>
  <c r="J109"/>
  <c r="K55"/>
  <c r="E177"/>
  <c r="E169"/>
  <c r="C169" s="1"/>
  <c r="K169" s="1"/>
  <c r="AH167"/>
  <c r="K15"/>
  <c r="C397"/>
  <c r="C175"/>
  <c r="D557"/>
  <c r="K63"/>
  <c r="C636"/>
  <c r="C14"/>
  <c r="D396"/>
  <c r="J87"/>
  <c r="I87" s="1"/>
  <c r="K87"/>
  <c r="C469"/>
  <c r="C82"/>
  <c r="J82" s="1"/>
  <c r="I82" s="1"/>
  <c r="D464"/>
  <c r="C60"/>
  <c r="K60" s="1"/>
  <c r="E633"/>
  <c r="C61"/>
  <c r="D634"/>
  <c r="J83"/>
  <c r="I83" s="1"/>
  <c r="C465"/>
  <c r="AG79"/>
  <c r="AG462"/>
  <c r="Q79"/>
  <c r="E80"/>
  <c r="E462" s="1"/>
  <c r="Q462"/>
  <c r="J69"/>
  <c r="I69" s="1"/>
  <c r="K38"/>
  <c r="E611"/>
  <c r="C24"/>
  <c r="E597"/>
  <c r="E610"/>
  <c r="C37"/>
  <c r="E433"/>
  <c r="J125"/>
  <c r="K125"/>
  <c r="J40"/>
  <c r="I40" s="1"/>
  <c r="C613"/>
  <c r="D66"/>
  <c r="N639"/>
  <c r="R132"/>
  <c r="D133"/>
  <c r="R706"/>
  <c r="R163"/>
  <c r="R160"/>
  <c r="R164"/>
  <c r="K119"/>
  <c r="C692"/>
  <c r="K33"/>
  <c r="C606"/>
  <c r="E11"/>
  <c r="O393"/>
  <c r="J91"/>
  <c r="I91" s="1"/>
  <c r="C473"/>
  <c r="K58"/>
  <c r="C631"/>
  <c r="BB57" i="68"/>
  <c r="BB41"/>
  <c r="C117" i="83"/>
  <c r="E690"/>
  <c r="N755"/>
  <c r="AH160"/>
  <c r="AH161"/>
  <c r="AH164"/>
  <c r="AH165"/>
  <c r="T159"/>
  <c r="T733"/>
  <c r="AH132"/>
  <c r="AH706"/>
  <c r="AN159"/>
  <c r="AN735"/>
  <c r="AR172"/>
  <c r="AR750"/>
  <c r="AR163"/>
  <c r="AR162"/>
  <c r="AR166"/>
  <c r="AQ162"/>
  <c r="AQ160"/>
  <c r="AQ166"/>
  <c r="AQ164"/>
  <c r="Y132"/>
  <c r="E133"/>
  <c r="E124"/>
  <c r="M697"/>
  <c r="K82"/>
  <c r="C190"/>
  <c r="J190" s="1"/>
  <c r="I190" s="1"/>
  <c r="D173"/>
  <c r="D746" s="1"/>
  <c r="E529"/>
  <c r="E743"/>
  <c r="E711"/>
  <c r="AW541"/>
  <c r="O684"/>
  <c r="E464"/>
  <c r="R653"/>
  <c r="AE456"/>
  <c r="D443"/>
  <c r="C628"/>
  <c r="AS413"/>
  <c r="O413"/>
  <c r="U584"/>
  <c r="AD41" i="68"/>
  <c r="AH551" i="83"/>
  <c r="E553"/>
  <c r="K178"/>
  <c r="I178" s="1"/>
  <c r="D748"/>
  <c r="K170"/>
  <c r="AO526"/>
  <c r="AU746"/>
  <c r="S547"/>
  <c r="E539"/>
  <c r="AH513"/>
  <c r="D502"/>
  <c r="C657"/>
  <c r="D655"/>
  <c r="AH653"/>
  <c r="V456"/>
  <c r="C453"/>
  <c r="E442"/>
  <c r="D623"/>
  <c r="C422"/>
  <c r="AC413"/>
  <c r="E407"/>
  <c r="C403"/>
  <c r="C588"/>
  <c r="D390"/>
  <c r="C50"/>
  <c r="AJ41" i="68"/>
  <c r="C9" i="83"/>
  <c r="C582" s="1"/>
  <c r="AO165"/>
  <c r="E165" s="1"/>
  <c r="Y164"/>
  <c r="K106"/>
  <c r="I106" s="1"/>
  <c r="D118"/>
  <c r="AT165"/>
  <c r="AT166"/>
  <c r="AT162"/>
  <c r="AT161"/>
  <c r="C427"/>
  <c r="S159"/>
  <c r="C51"/>
  <c r="K51" s="1"/>
  <c r="C151"/>
  <c r="D74"/>
  <c r="D11"/>
  <c r="D393" s="1"/>
  <c r="R165"/>
  <c r="R161"/>
  <c r="R166"/>
  <c r="R162"/>
  <c r="AT163"/>
  <c r="AT164"/>
  <c r="AT160"/>
  <c r="D532" i="82"/>
  <c r="E487"/>
  <c r="U571"/>
  <c r="AU571"/>
  <c r="AE571"/>
  <c r="AK471"/>
  <c r="AJ153" i="84"/>
  <c r="AJ612" s="1"/>
  <c r="AK131" i="67"/>
  <c r="AP179"/>
  <c r="AS113"/>
  <c r="P179"/>
  <c r="AS444" i="84"/>
  <c r="AI151" i="67"/>
  <c r="S748" i="82"/>
  <c r="S744"/>
  <c r="AE590"/>
  <c r="AV571"/>
  <c r="AK741"/>
  <c r="C103" i="108"/>
  <c r="AK522" i="82"/>
  <c r="Q725"/>
  <c r="W742"/>
  <c r="D735"/>
  <c r="E531"/>
  <c r="AR714"/>
  <c r="U59"/>
  <c r="U668" s="1"/>
  <c r="AV570"/>
  <c r="P570"/>
  <c r="AJ741"/>
  <c r="X725"/>
  <c r="T714"/>
  <c r="D681"/>
  <c r="E473"/>
  <c r="AU774"/>
  <c r="AA571"/>
  <c r="O571"/>
  <c r="D429"/>
  <c r="E687"/>
  <c r="AK674"/>
  <c r="C22"/>
  <c r="K22" s="1"/>
  <c r="AJ597" i="84"/>
  <c r="AS103" i="67"/>
  <c r="V173"/>
  <c r="P118"/>
  <c r="C60" i="82"/>
  <c r="C109" i="108" s="1"/>
  <c r="Y423" i="82"/>
  <c r="AO125" i="67"/>
  <c r="AB128"/>
  <c r="AE118"/>
  <c r="C78" i="82"/>
  <c r="K78" s="1"/>
  <c r="L774"/>
  <c r="AV545"/>
  <c r="AV774"/>
  <c r="AF571"/>
  <c r="P774"/>
  <c r="AW522"/>
  <c r="E734"/>
  <c r="AB511"/>
  <c r="E474"/>
  <c r="AF741"/>
  <c r="T522"/>
  <c r="D677"/>
  <c r="AQ571"/>
  <c r="O774"/>
  <c r="AB447" i="84"/>
  <c r="D481" i="82"/>
  <c r="D680"/>
  <c r="M103" i="67"/>
  <c r="AV118"/>
  <c r="Z118"/>
  <c r="AR113"/>
  <c r="I103"/>
  <c r="C71" i="82"/>
  <c r="J71" s="1"/>
  <c r="U757"/>
  <c r="U554"/>
  <c r="E634"/>
  <c r="E431"/>
  <c r="AB123" i="67"/>
  <c r="AB171"/>
  <c r="Q742" i="82"/>
  <c r="Q539"/>
  <c r="AV544"/>
  <c r="AV132"/>
  <c r="AL745"/>
  <c r="AL542"/>
  <c r="AO746"/>
  <c r="AL132"/>
  <c r="AL538" s="1"/>
  <c r="P741"/>
  <c r="P538"/>
  <c r="E730"/>
  <c r="E527"/>
  <c r="E683"/>
  <c r="E480"/>
  <c r="AG173" i="67"/>
  <c r="AG125"/>
  <c r="U626" i="82"/>
  <c r="U423"/>
  <c r="AD166" i="67"/>
  <c r="AD118"/>
  <c r="AK161"/>
  <c r="AK113"/>
  <c r="C94" i="108"/>
  <c r="D731" i="82"/>
  <c r="AG179" i="67"/>
  <c r="AG131"/>
  <c r="R125"/>
  <c r="R173"/>
  <c r="AG118"/>
  <c r="AG166"/>
  <c r="M725" i="82"/>
  <c r="M522"/>
  <c r="AJ757"/>
  <c r="AJ554"/>
  <c r="E427"/>
  <c r="E630"/>
  <c r="AR444" i="84"/>
  <c r="AR153"/>
  <c r="AR459" s="1"/>
  <c r="D743" i="82"/>
  <c r="D540"/>
  <c r="D138"/>
  <c r="E137"/>
  <c r="E746" s="1"/>
  <c r="Q757"/>
  <c r="Q59"/>
  <c r="Q465" s="1"/>
  <c r="Q571"/>
  <c r="AW674"/>
  <c r="AK423"/>
  <c r="AW59"/>
  <c r="AW668" s="1"/>
  <c r="AB115" i="67"/>
  <c r="D28"/>
  <c r="D171" s="1"/>
  <c r="AF522" i="82"/>
  <c r="AF725"/>
  <c r="P725"/>
  <c r="P522"/>
  <c r="AG725"/>
  <c r="AG522"/>
  <c r="W774"/>
  <c r="W571"/>
  <c r="D37" i="67"/>
  <c r="D180" s="1"/>
  <c r="Q103"/>
  <c r="AH757" i="82"/>
  <c r="AH554"/>
  <c r="AM103" i="67"/>
  <c r="AM151"/>
  <c r="C95" i="108"/>
  <c r="D732" i="82"/>
  <c r="N725"/>
  <c r="N522"/>
  <c r="Q714"/>
  <c r="Q511"/>
  <c r="AG774"/>
  <c r="AG164"/>
  <c r="AG773" s="1"/>
  <c r="AC741"/>
  <c r="AC538"/>
  <c r="AV747"/>
  <c r="D136"/>
  <c r="C136" s="1"/>
  <c r="K136" s="1"/>
  <c r="S541"/>
  <c r="P571"/>
  <c r="AO554"/>
  <c r="S544"/>
  <c r="D537"/>
  <c r="D724"/>
  <c r="Q774"/>
  <c r="AB180" i="67"/>
  <c r="AR747" i="82"/>
  <c r="W590"/>
  <c r="D776"/>
  <c r="E775"/>
  <c r="E731"/>
  <c r="D687"/>
  <c r="AC571"/>
  <c r="M164"/>
  <c r="M570" s="1"/>
  <c r="X511"/>
  <c r="AB538"/>
  <c r="C75"/>
  <c r="J75" s="1"/>
  <c r="D428"/>
  <c r="N793"/>
  <c r="AS471"/>
  <c r="R59"/>
  <c r="O423"/>
  <c r="T444" i="84"/>
  <c r="AQ161" i="67"/>
  <c r="U103"/>
  <c r="V131"/>
  <c r="AR48"/>
  <c r="AR191" s="1"/>
  <c r="AB188"/>
  <c r="AB175"/>
  <c r="P125"/>
  <c r="AB102"/>
  <c r="AC444" i="84"/>
  <c r="AA163" i="67"/>
  <c r="T105"/>
  <c r="AQ179"/>
  <c r="AO132" i="82"/>
  <c r="AO741" s="1"/>
  <c r="D139"/>
  <c r="D545" s="1"/>
  <c r="C130"/>
  <c r="J130" s="1"/>
  <c r="C167"/>
  <c r="J167" s="1"/>
  <c r="C123"/>
  <c r="C732" s="1"/>
  <c r="AK554"/>
  <c r="D576"/>
  <c r="AD757"/>
  <c r="V741"/>
  <c r="AR725"/>
  <c r="D673"/>
  <c r="P597" i="84"/>
  <c r="AS674" i="82"/>
  <c r="AM179" i="67"/>
  <c r="X105"/>
  <c r="AA112"/>
  <c r="K131"/>
  <c r="C20"/>
  <c r="C115" s="1"/>
  <c r="Y132" i="82"/>
  <c r="D162" i="67"/>
  <c r="D114"/>
  <c r="AB137"/>
  <c r="C122" i="82"/>
  <c r="K122" s="1"/>
  <c r="D94" i="108"/>
  <c r="AD522" i="82"/>
  <c r="E536"/>
  <c r="U522"/>
  <c r="C102" i="108"/>
  <c r="E523" i="82"/>
  <c r="Z725"/>
  <c r="AB725"/>
  <c r="C127"/>
  <c r="C533" s="1"/>
  <c r="D727"/>
  <c r="E726"/>
  <c r="M554"/>
  <c r="AL793"/>
  <c r="AG471"/>
  <c r="AP173" i="67"/>
  <c r="AA114"/>
  <c r="W125"/>
  <c r="R522" i="82"/>
  <c r="AG674"/>
  <c r="Q471"/>
  <c r="D42" i="67"/>
  <c r="D185" s="1"/>
  <c r="AP153"/>
  <c r="AG103"/>
  <c r="Y113"/>
  <c r="O179"/>
  <c r="AA120"/>
  <c r="K161"/>
  <c r="AH179"/>
  <c r="C68" i="82"/>
  <c r="C474" s="1"/>
  <c r="AC511"/>
  <c r="E516"/>
  <c r="T131" i="67"/>
  <c r="AE125"/>
  <c r="D748" i="82"/>
  <c r="AJ166" i="67"/>
  <c r="AJ118"/>
  <c r="AD471" i="82"/>
  <c r="AD674"/>
  <c r="AJ179" i="67"/>
  <c r="AJ131"/>
  <c r="AB138"/>
  <c r="D43"/>
  <c r="D186" s="1"/>
  <c r="AA132" i="82"/>
  <c r="AA741" s="1"/>
  <c r="AR773"/>
  <c r="X153" i="84"/>
  <c r="D38" i="67"/>
  <c r="D133" s="1"/>
  <c r="AD103"/>
  <c r="AJ173"/>
  <c r="AB186"/>
  <c r="E524" i="82"/>
  <c r="E727"/>
  <c r="AB121" i="67"/>
  <c r="D26"/>
  <c r="D121" s="1"/>
  <c r="W747" i="82"/>
  <c r="E138"/>
  <c r="C188"/>
  <c r="J188" s="1"/>
  <c r="W132"/>
  <c r="W741" s="1"/>
  <c r="E139"/>
  <c r="E748" s="1"/>
  <c r="W541"/>
  <c r="AO742"/>
  <c r="Y742"/>
  <c r="AR571"/>
  <c r="X571"/>
  <c r="AA747"/>
  <c r="E735"/>
  <c r="AR542"/>
  <c r="Z538"/>
  <c r="AH522"/>
  <c r="U511"/>
  <c r="AH471"/>
  <c r="E432"/>
  <c r="AR597" i="84"/>
  <c r="N471" i="82"/>
  <c r="AL125" i="67"/>
  <c r="C64" i="82"/>
  <c r="J64" s="1"/>
  <c r="AC125" i="67"/>
  <c r="AC113"/>
  <c r="AF131"/>
  <c r="AA138"/>
  <c r="AA186"/>
  <c r="AN153" i="84"/>
  <c r="AN612" s="1"/>
  <c r="AN597"/>
  <c r="C677" i="82"/>
  <c r="AR132"/>
  <c r="AC59"/>
  <c r="AC465" s="1"/>
  <c r="AC674"/>
  <c r="AP166" i="67"/>
  <c r="AP118"/>
  <c r="AW626" i="82"/>
  <c r="AW423"/>
  <c r="AG161" i="67"/>
  <c r="AG113"/>
  <c r="AI131"/>
  <c r="AI179"/>
  <c r="AA107"/>
  <c r="C12"/>
  <c r="C155" s="1"/>
  <c r="O113"/>
  <c r="O161"/>
  <c r="U741" i="82"/>
  <c r="U538"/>
  <c r="AF118" i="67"/>
  <c r="AB23"/>
  <c r="AB118" s="1"/>
  <c r="U161"/>
  <c r="U113"/>
  <c r="AK151"/>
  <c r="AK103"/>
  <c r="AF153"/>
  <c r="AF105"/>
  <c r="AR748" i="82"/>
  <c r="AO539"/>
  <c r="AB571"/>
  <c r="Q132"/>
  <c r="AA117" i="67"/>
  <c r="C22"/>
  <c r="C165" s="1"/>
  <c r="AR153"/>
  <c r="AR105"/>
  <c r="X161"/>
  <c r="X113"/>
  <c r="E133" i="82"/>
  <c r="AB149" i="67"/>
  <c r="D6"/>
  <c r="D101" s="1"/>
  <c r="AB101"/>
  <c r="C170" i="82"/>
  <c r="J170" s="1"/>
  <c r="S132"/>
  <c r="S741" s="1"/>
  <c r="AN571"/>
  <c r="X774"/>
  <c r="AS554"/>
  <c r="W544"/>
  <c r="Q545"/>
  <c r="X570"/>
  <c r="R554"/>
  <c r="T554"/>
  <c r="D617"/>
  <c r="AV153" i="84"/>
  <c r="AV612" s="1"/>
  <c r="AH674" i="82"/>
  <c r="N59"/>
  <c r="N668" s="1"/>
  <c r="T153" i="84"/>
  <c r="T612" s="1"/>
  <c r="AT118" i="67"/>
  <c r="AT179"/>
  <c r="T166"/>
  <c r="AQ151"/>
  <c r="S118"/>
  <c r="AA165"/>
  <c r="Y125"/>
  <c r="AO103"/>
  <c r="AB136"/>
  <c r="AB181"/>
  <c r="AB152"/>
  <c r="AQ173"/>
  <c r="E738" i="82"/>
  <c r="D101" i="108"/>
  <c r="AA184" i="67"/>
  <c r="C41"/>
  <c r="C184" s="1"/>
  <c r="AO179"/>
  <c r="AO131"/>
  <c r="C72" i="82"/>
  <c r="J72" s="1"/>
  <c r="V793"/>
  <c r="D34" i="67"/>
  <c r="D129" s="1"/>
  <c r="K118"/>
  <c r="I125"/>
  <c r="L173"/>
  <c r="D22"/>
  <c r="D165" s="1"/>
  <c r="AB150"/>
  <c r="O118"/>
  <c r="AE131"/>
  <c r="AU173"/>
  <c r="C114" i="82"/>
  <c r="K114" s="1"/>
  <c r="D520"/>
  <c r="E519"/>
  <c r="D512"/>
  <c r="AN511"/>
  <c r="C106"/>
  <c r="J106" s="1"/>
  <c r="Y118" i="67"/>
  <c r="E594" i="82"/>
  <c r="AV444" i="84"/>
  <c r="M153"/>
  <c r="M612" s="1"/>
  <c r="D9" i="67"/>
  <c r="D104" s="1"/>
  <c r="P48"/>
  <c r="P191" s="1"/>
  <c r="Z113"/>
  <c r="AU48"/>
  <c r="AU191" s="1"/>
  <c r="W151"/>
  <c r="AB141"/>
  <c r="J161"/>
  <c r="T471" i="82"/>
  <c r="U105" i="67"/>
  <c r="S173"/>
  <c r="I131"/>
  <c r="AK125"/>
  <c r="AU118"/>
  <c r="C17"/>
  <c r="C160" s="1"/>
  <c r="T59" i="82"/>
  <c r="AI161" i="67"/>
  <c r="AF125"/>
  <c r="AA155"/>
  <c r="AJ105"/>
  <c r="AQ48"/>
  <c r="AQ143" s="1"/>
  <c r="Q105"/>
  <c r="AV105"/>
  <c r="AB117"/>
  <c r="AF48"/>
  <c r="AF143" s="1"/>
  <c r="AR668" i="82"/>
  <c r="AA126" i="67"/>
  <c r="AP161"/>
  <c r="D612" i="83"/>
  <c r="D421"/>
  <c r="C100"/>
  <c r="J100" s="1"/>
  <c r="D673"/>
  <c r="D482"/>
  <c r="J78"/>
  <c r="I78" s="1"/>
  <c r="C651"/>
  <c r="K78"/>
  <c r="C460"/>
  <c r="D662"/>
  <c r="D471"/>
  <c r="J30"/>
  <c r="I30" s="1"/>
  <c r="C412"/>
  <c r="C603"/>
  <c r="J22"/>
  <c r="I22" s="1"/>
  <c r="C404"/>
  <c r="K84"/>
  <c r="E31"/>
  <c r="C31" s="1"/>
  <c r="J31" s="1"/>
  <c r="I31" s="1"/>
  <c r="E173"/>
  <c r="E746" s="1"/>
  <c r="J54"/>
  <c r="I54" s="1"/>
  <c r="D25"/>
  <c r="C147"/>
  <c r="D143"/>
  <c r="E111"/>
  <c r="L104"/>
  <c r="D80"/>
  <c r="J15"/>
  <c r="I15" s="1"/>
  <c r="D7"/>
  <c r="D580" s="1"/>
  <c r="C89"/>
  <c r="C471" s="1"/>
  <c r="J73"/>
  <c r="I73" s="1"/>
  <c r="AB142" i="67"/>
  <c r="E624" i="82"/>
  <c r="AA182" i="67"/>
  <c r="C150" i="82"/>
  <c r="K150" s="1"/>
  <c r="C134"/>
  <c r="C540" s="1"/>
  <c r="AA174" i="67"/>
  <c r="C118" i="82"/>
  <c r="J118" s="1"/>
  <c r="C110"/>
  <c r="K110" s="1"/>
  <c r="C151"/>
  <c r="C557" s="1"/>
  <c r="D79" i="108"/>
  <c r="AR774" i="82"/>
  <c r="AB774"/>
  <c r="E743"/>
  <c r="D98" i="108"/>
  <c r="D90"/>
  <c r="D556" i="82"/>
  <c r="E555"/>
  <c r="C90" i="108"/>
  <c r="V522" i="82"/>
  <c r="U774"/>
  <c r="AN554"/>
  <c r="X554"/>
  <c r="AN538"/>
  <c r="X538"/>
  <c r="AJ511"/>
  <c r="AB451" i="84"/>
  <c r="AB449"/>
  <c r="AQ774" i="82"/>
  <c r="AA774"/>
  <c r="AB570"/>
  <c r="X597" i="84"/>
  <c r="P444"/>
  <c r="AD59" i="82"/>
  <c r="C8"/>
  <c r="K8" s="1"/>
  <c r="D415"/>
  <c r="AN113" i="67"/>
  <c r="AC103"/>
  <c r="AD131"/>
  <c r="N179"/>
  <c r="AH173"/>
  <c r="J125"/>
  <c r="AF166"/>
  <c r="AH151"/>
  <c r="Z103"/>
  <c r="M125"/>
  <c r="AN105"/>
  <c r="AG48"/>
  <c r="AG191" s="1"/>
  <c r="S161"/>
  <c r="L113"/>
  <c r="AC105"/>
  <c r="X48"/>
  <c r="X143" s="1"/>
  <c r="L48"/>
  <c r="L191" s="1"/>
  <c r="AB183"/>
  <c r="AB127"/>
  <c r="AL113"/>
  <c r="AA108"/>
  <c r="O125"/>
  <c r="AK48"/>
  <c r="AK143" s="1"/>
  <c r="C13"/>
  <c r="C156" s="1"/>
  <c r="AM48"/>
  <c r="AM143" s="1"/>
  <c r="S48"/>
  <c r="S191" s="1"/>
  <c r="AA8"/>
  <c r="C8" s="1"/>
  <c r="AB18"/>
  <c r="AB113" s="1"/>
  <c r="D20"/>
  <c r="C166" i="82"/>
  <c r="J166" s="1"/>
  <c r="C79"/>
  <c r="C123" i="108" s="1"/>
  <c r="AM590" i="82"/>
  <c r="AG538"/>
  <c r="AO522"/>
  <c r="Y522"/>
  <c r="D759"/>
  <c r="E535"/>
  <c r="V757"/>
  <c r="L511"/>
  <c r="Y59"/>
  <c r="Y465" s="1"/>
  <c r="D485"/>
  <c r="E477"/>
  <c r="AF511"/>
  <c r="AP471"/>
  <c r="AO471"/>
  <c r="Y471"/>
  <c r="R471"/>
  <c r="AP59"/>
  <c r="AP668" s="1"/>
  <c r="C67"/>
  <c r="J67" s="1"/>
  <c r="AG423"/>
  <c r="AE151" i="67"/>
  <c r="J131"/>
  <c r="AM161"/>
  <c r="AI118"/>
  <c r="AJ48"/>
  <c r="AJ143" s="1"/>
  <c r="AB135"/>
  <c r="C35"/>
  <c r="C178" s="1"/>
  <c r="AB8"/>
  <c r="D8" s="1"/>
  <c r="C126" i="82"/>
  <c r="J126" s="1"/>
  <c r="AD538"/>
  <c r="E680"/>
  <c r="AT793"/>
  <c r="K48" i="67"/>
  <c r="K143" s="1"/>
  <c r="D44"/>
  <c r="D187" s="1"/>
  <c r="X166"/>
  <c r="L166"/>
  <c r="Q131"/>
  <c r="M105"/>
  <c r="T48"/>
  <c r="T143" s="1"/>
  <c r="X179"/>
  <c r="AB177"/>
  <c r="AB187"/>
  <c r="S131"/>
  <c r="C16"/>
  <c r="C159" s="1"/>
  <c r="AE48"/>
  <c r="AE191" s="1"/>
  <c r="AS48"/>
  <c r="AS191" s="1"/>
  <c r="AA170"/>
  <c r="D143" i="84"/>
  <c r="D602" s="1"/>
  <c r="AF471" i="82"/>
  <c r="C43" i="67"/>
  <c r="C138" s="1"/>
  <c r="Q118"/>
  <c r="AB120"/>
  <c r="P674" i="82"/>
  <c r="AS125" i="67"/>
  <c r="AN48"/>
  <c r="AN191" s="1"/>
  <c r="AB189"/>
  <c r="AC153" i="84"/>
  <c r="AC612" s="1"/>
  <c r="AE161" i="67"/>
  <c r="AI48"/>
  <c r="AI191" s="1"/>
  <c r="D25"/>
  <c r="D120" s="1"/>
  <c r="C33"/>
  <c r="C176" s="1"/>
  <c r="AA168"/>
  <c r="AL48"/>
  <c r="AL191" s="1"/>
  <c r="AV471" i="82"/>
  <c r="AL131" i="67"/>
  <c r="AL153"/>
  <c r="AB170"/>
  <c r="AA159"/>
  <c r="AB182"/>
  <c r="AV125"/>
  <c r="V161"/>
  <c r="AA116"/>
  <c r="I113"/>
  <c r="C21"/>
  <c r="C116" s="1"/>
  <c r="AK597" i="84"/>
  <c r="X674" i="82"/>
  <c r="AL103" i="67"/>
  <c r="C478" i="82"/>
  <c r="L179" i="67"/>
  <c r="Y48"/>
  <c r="Y191" s="1"/>
  <c r="Q48"/>
  <c r="Q143" s="1"/>
  <c r="AA157"/>
  <c r="AS131"/>
  <c r="AV48"/>
  <c r="AV143" s="1"/>
  <c r="AD161"/>
  <c r="AU161"/>
  <c r="AM118"/>
  <c r="AO113"/>
  <c r="AA30"/>
  <c r="AA125" s="1"/>
  <c r="O48"/>
  <c r="O143" s="1"/>
  <c r="AA176"/>
  <c r="AO597" i="84"/>
  <c r="AO153"/>
  <c r="AO459" s="1"/>
  <c r="AV674" i="82"/>
  <c r="AF674"/>
  <c r="P471"/>
  <c r="Y105" i="67"/>
  <c r="D47"/>
  <c r="D142" s="1"/>
  <c r="AL179"/>
  <c r="V48"/>
  <c r="V191" s="1"/>
  <c r="AK153" i="84"/>
  <c r="AK612" s="1"/>
  <c r="S151" i="67"/>
  <c r="Y131"/>
  <c r="W118"/>
  <c r="L105"/>
  <c r="C19"/>
  <c r="C114" s="1"/>
  <c r="C14"/>
  <c r="C109" s="1"/>
  <c r="AP48"/>
  <c r="AP191" s="1"/>
  <c r="I64" i="85"/>
  <c r="I48"/>
  <c r="J64"/>
  <c r="J48"/>
  <c r="F48"/>
  <c r="F64"/>
  <c r="F28" i="91"/>
  <c r="R48" i="85"/>
  <c r="R64"/>
  <c r="D584" i="83"/>
  <c r="D448"/>
  <c r="D639"/>
  <c r="D604"/>
  <c r="D413"/>
  <c r="C689"/>
  <c r="J17"/>
  <c r="I17" s="1"/>
  <c r="K174"/>
  <c r="K146"/>
  <c r="T554"/>
  <c r="I170"/>
  <c r="C505"/>
  <c r="C489"/>
  <c r="C458"/>
  <c r="C454"/>
  <c r="C446"/>
  <c r="C438"/>
  <c r="C434"/>
  <c r="C426"/>
  <c r="C418"/>
  <c r="C410"/>
  <c r="C402"/>
  <c r="C399"/>
  <c r="C395"/>
  <c r="D394"/>
  <c r="AO389"/>
  <c r="AK389"/>
  <c r="Y389"/>
  <c r="U389"/>
  <c r="J95"/>
  <c r="I95" s="1"/>
  <c r="K95"/>
  <c r="Q48" i="85"/>
  <c r="Q64"/>
  <c r="J58" i="83"/>
  <c r="I58" s="1"/>
  <c r="E653"/>
  <c r="C614"/>
  <c r="E172"/>
  <c r="E554" s="1"/>
  <c r="K142"/>
  <c r="C696"/>
  <c r="C680"/>
  <c r="C649"/>
  <c r="C645"/>
  <c r="C637"/>
  <c r="C629"/>
  <c r="C625"/>
  <c r="C617"/>
  <c r="C609"/>
  <c r="C601"/>
  <c r="C593"/>
  <c r="C590"/>
  <c r="C586"/>
  <c r="J16"/>
  <c r="I16" s="1"/>
  <c r="J114"/>
  <c r="I114" s="1"/>
  <c r="K92"/>
  <c r="J63"/>
  <c r="I63" s="1"/>
  <c r="M64" i="85"/>
  <c r="M48"/>
  <c r="C81" i="83"/>
  <c r="X465" i="82"/>
  <c r="X668"/>
  <c r="D116"/>
  <c r="D522" s="1"/>
  <c r="AF153" i="84"/>
  <c r="AF459" s="1"/>
  <c r="X471" i="82"/>
  <c r="U131" i="67"/>
  <c r="D31"/>
  <c r="D174" s="1"/>
  <c r="M131"/>
  <c r="AB126"/>
  <c r="AT113"/>
  <c r="N113"/>
  <c r="AA190"/>
  <c r="AA122"/>
  <c r="AB30"/>
  <c r="AB125" s="1"/>
  <c r="AN471" i="82"/>
  <c r="AO105" i="67"/>
  <c r="I105"/>
  <c r="K151"/>
  <c r="AO48"/>
  <c r="AO191" s="1"/>
  <c r="AC48"/>
  <c r="AC191" s="1"/>
  <c r="I48"/>
  <c r="I191" s="1"/>
  <c r="AA36"/>
  <c r="AA179" s="1"/>
  <c r="AA142"/>
  <c r="AA130"/>
  <c r="I118"/>
  <c r="AN59" i="82"/>
  <c r="N173" i="67"/>
  <c r="AC131"/>
  <c r="U48"/>
  <c r="U191" s="1"/>
  <c r="AN444" i="84"/>
  <c r="L465" i="82"/>
  <c r="AG153" i="84"/>
  <c r="AG612" s="1"/>
  <c r="AR471" i="82"/>
  <c r="AB471"/>
  <c r="L471"/>
  <c r="O151" i="67"/>
  <c r="D39"/>
  <c r="D134" s="1"/>
  <c r="AB116"/>
  <c r="AT48"/>
  <c r="AT143" s="1"/>
  <c r="K125"/>
  <c r="E420" i="82"/>
  <c r="AR674"/>
  <c r="AB674"/>
  <c r="L674"/>
  <c r="AT153" i="67"/>
  <c r="AH161"/>
  <c r="R161"/>
  <c r="D65" i="82"/>
  <c r="D674" s="1"/>
  <c r="AA134" i="67"/>
  <c r="M118"/>
  <c r="AG597" i="84"/>
  <c r="M48" i="67"/>
  <c r="M143" s="1"/>
  <c r="AB36"/>
  <c r="AA18"/>
  <c r="D145" i="84"/>
  <c r="D27" i="67"/>
  <c r="AB668" i="82"/>
  <c r="AB465"/>
  <c r="AV465"/>
  <c r="AV668"/>
  <c r="AF465"/>
  <c r="AF668"/>
  <c r="P668"/>
  <c r="P465"/>
  <c r="D165"/>
  <c r="C70" i="108" s="1"/>
  <c r="AA10" i="67"/>
  <c r="AA153" s="1"/>
  <c r="U444" i="84"/>
  <c r="U597"/>
  <c r="E116" i="82"/>
  <c r="E725" s="1"/>
  <c r="E105"/>
  <c r="E714" s="1"/>
  <c r="D21" i="67"/>
  <c r="E148" i="82"/>
  <c r="E554" s="1"/>
  <c r="C481"/>
  <c r="AQ668"/>
  <c r="AQ465"/>
  <c r="C780"/>
  <c r="C577"/>
  <c r="J171"/>
  <c r="C760"/>
  <c r="C720"/>
  <c r="C517"/>
  <c r="J111"/>
  <c r="AA668"/>
  <c r="AA465"/>
  <c r="M668"/>
  <c r="M465"/>
  <c r="S668"/>
  <c r="S465"/>
  <c r="D448" i="84"/>
  <c r="D601"/>
  <c r="E800" i="82"/>
  <c r="E597"/>
  <c r="D183" i="108"/>
  <c r="C743" i="82"/>
  <c r="O741"/>
  <c r="O538"/>
  <c r="N714"/>
  <c r="N511"/>
  <c r="AL757"/>
  <c r="AL554"/>
  <c r="E799"/>
  <c r="E596"/>
  <c r="D800"/>
  <c r="D597"/>
  <c r="C191"/>
  <c r="K191" s="1"/>
  <c r="D795"/>
  <c r="D592"/>
  <c r="C186"/>
  <c r="J186" s="1"/>
  <c r="U793"/>
  <c r="U590"/>
  <c r="D683"/>
  <c r="D480"/>
  <c r="C74"/>
  <c r="J74" s="1"/>
  <c r="AI471"/>
  <c r="AI674"/>
  <c r="AB450" i="84"/>
  <c r="AB603"/>
  <c r="D690" i="82"/>
  <c r="D487"/>
  <c r="C81"/>
  <c r="J81" s="1"/>
  <c r="AU714"/>
  <c r="AU511"/>
  <c r="C669"/>
  <c r="C466"/>
  <c r="D628"/>
  <c r="D425"/>
  <c r="C19"/>
  <c r="K19" s="1"/>
  <c r="AP597" i="84"/>
  <c r="AP153"/>
  <c r="AP444"/>
  <c r="D136" i="67"/>
  <c r="D184"/>
  <c r="N105"/>
  <c r="N153"/>
  <c r="AA603" i="84"/>
  <c r="AA450"/>
  <c r="J166" i="67"/>
  <c r="J118"/>
  <c r="AA187"/>
  <c r="AA139"/>
  <c r="C44"/>
  <c r="AK166"/>
  <c r="AK118"/>
  <c r="AA152"/>
  <c r="AA104"/>
  <c r="C9"/>
  <c r="C150"/>
  <c r="C102"/>
  <c r="O34" i="86"/>
  <c r="C31"/>
  <c r="E803" i="82"/>
  <c r="E600"/>
  <c r="S793"/>
  <c r="S590"/>
  <c r="AP774"/>
  <c r="AP571"/>
  <c r="AP164"/>
  <c r="Z774"/>
  <c r="Z571"/>
  <c r="Z164"/>
  <c r="AU757"/>
  <c r="AU554"/>
  <c r="AE757"/>
  <c r="AE554"/>
  <c r="O757"/>
  <c r="O554"/>
  <c r="E745"/>
  <c r="E542"/>
  <c r="D742"/>
  <c r="D539"/>
  <c r="C133"/>
  <c r="J133" s="1"/>
  <c r="AI741"/>
  <c r="AI538"/>
  <c r="D96" i="108"/>
  <c r="E733" i="82"/>
  <c r="E530"/>
  <c r="C93" i="108"/>
  <c r="D730" i="82"/>
  <c r="D527"/>
  <c r="C121"/>
  <c r="J121" s="1"/>
  <c r="AU725"/>
  <c r="AU522"/>
  <c r="AE725"/>
  <c r="AE522"/>
  <c r="O725"/>
  <c r="O522"/>
  <c r="E721"/>
  <c r="E518"/>
  <c r="D718"/>
  <c r="D515"/>
  <c r="C109"/>
  <c r="J109" s="1"/>
  <c r="C512"/>
  <c r="AH714"/>
  <c r="AH511"/>
  <c r="R714"/>
  <c r="R511"/>
  <c r="E796"/>
  <c r="E593"/>
  <c r="R793"/>
  <c r="R590"/>
  <c r="D80" i="108"/>
  <c r="E776" i="82"/>
  <c r="E573"/>
  <c r="AK774"/>
  <c r="AK571"/>
  <c r="AK164"/>
  <c r="AP757"/>
  <c r="AP554"/>
  <c r="AP741"/>
  <c r="AP538"/>
  <c r="D103" i="108"/>
  <c r="E740" i="82"/>
  <c r="E537"/>
  <c r="D95" i="108"/>
  <c r="E732" i="82"/>
  <c r="E529"/>
  <c r="K123"/>
  <c r="AP725"/>
  <c r="AP522"/>
  <c r="E724"/>
  <c r="E521"/>
  <c r="E716"/>
  <c r="E513"/>
  <c r="AK714"/>
  <c r="AK511"/>
  <c r="D689"/>
  <c r="D486"/>
  <c r="C80"/>
  <c r="J80" s="1"/>
  <c r="E802"/>
  <c r="E599"/>
  <c r="E795"/>
  <c r="E592"/>
  <c r="AJ793"/>
  <c r="AJ590"/>
  <c r="T793"/>
  <c r="T590"/>
  <c r="AW793"/>
  <c r="AW590"/>
  <c r="AG793"/>
  <c r="AG590"/>
  <c r="Q793"/>
  <c r="Q590"/>
  <c r="M793"/>
  <c r="M590"/>
  <c r="E184"/>
  <c r="E479"/>
  <c r="E682"/>
  <c r="AM674"/>
  <c r="AM471"/>
  <c r="W674"/>
  <c r="W471"/>
  <c r="E670"/>
  <c r="E467"/>
  <c r="E628"/>
  <c r="E425"/>
  <c r="D623"/>
  <c r="D420"/>
  <c r="C14"/>
  <c r="D452" i="84"/>
  <c r="D605"/>
  <c r="AC773" i="82"/>
  <c r="AC570"/>
  <c r="E165"/>
  <c r="D685"/>
  <c r="D482"/>
  <c r="C76"/>
  <c r="J76" s="1"/>
  <c r="AM773"/>
  <c r="AM570"/>
  <c r="W773"/>
  <c r="W570"/>
  <c r="AQ511"/>
  <c r="AQ714"/>
  <c r="AA714"/>
  <c r="AA511"/>
  <c r="C470"/>
  <c r="D634"/>
  <c r="D431"/>
  <c r="C25"/>
  <c r="AN626"/>
  <c r="AN423"/>
  <c r="X626"/>
  <c r="X423"/>
  <c r="S597" i="84"/>
  <c r="S153"/>
  <c r="S444"/>
  <c r="K597"/>
  <c r="K153"/>
  <c r="K444"/>
  <c r="E675" i="82"/>
  <c r="E472"/>
  <c r="AH668"/>
  <c r="AH465"/>
  <c r="R668"/>
  <c r="R465"/>
  <c r="AL597" i="84"/>
  <c r="AL153"/>
  <c r="AL444"/>
  <c r="AJ459"/>
  <c r="AM423" i="82"/>
  <c r="AM626"/>
  <c r="W626"/>
  <c r="W423"/>
  <c r="AP626"/>
  <c r="AP423"/>
  <c r="Z626"/>
  <c r="Z423"/>
  <c r="AA451" i="84"/>
  <c r="AA604"/>
  <c r="AW465" i="82"/>
  <c r="AG668"/>
  <c r="AG465"/>
  <c r="E671"/>
  <c r="E468"/>
  <c r="Z597" i="84"/>
  <c r="Z153"/>
  <c r="Z444"/>
  <c r="J597"/>
  <c r="J153"/>
  <c r="J444"/>
  <c r="AI143" i="67"/>
  <c r="D183"/>
  <c r="D135"/>
  <c r="D175"/>
  <c r="D127"/>
  <c r="AB112"/>
  <c r="AB160"/>
  <c r="D17"/>
  <c r="AB110"/>
  <c r="AB158"/>
  <c r="D15"/>
  <c r="AB108"/>
  <c r="AB156"/>
  <c r="D13"/>
  <c r="AH105"/>
  <c r="AH153"/>
  <c r="R105"/>
  <c r="R153"/>
  <c r="AU597" i="84"/>
  <c r="AU153"/>
  <c r="AU444"/>
  <c r="AI597"/>
  <c r="AI153"/>
  <c r="AI444"/>
  <c r="AE597"/>
  <c r="AE153"/>
  <c r="AE444"/>
  <c r="AF191" i="67"/>
  <c r="D117"/>
  <c r="D670" i="82"/>
  <c r="D467"/>
  <c r="C61"/>
  <c r="J61" s="1"/>
  <c r="AA601" i="84"/>
  <c r="AA448"/>
  <c r="C142"/>
  <c r="N48" i="67"/>
  <c r="AA188"/>
  <c r="AA140"/>
  <c r="C45"/>
  <c r="AA137"/>
  <c r="C42"/>
  <c r="AA185"/>
  <c r="AA181"/>
  <c r="AA133"/>
  <c r="C38"/>
  <c r="AA175"/>
  <c r="AA127"/>
  <c r="C32"/>
  <c r="AQ105"/>
  <c r="AQ153"/>
  <c r="K105"/>
  <c r="K153"/>
  <c r="AA101"/>
  <c r="AA149"/>
  <c r="C174"/>
  <c r="C126"/>
  <c r="J48"/>
  <c r="P793" i="82"/>
  <c r="P590"/>
  <c r="V774"/>
  <c r="V571"/>
  <c r="V164"/>
  <c r="AQ757"/>
  <c r="AQ554"/>
  <c r="D746"/>
  <c r="D543"/>
  <c r="AU741"/>
  <c r="AU538"/>
  <c r="C97" i="108"/>
  <c r="D734" i="82"/>
  <c r="D531"/>
  <c r="C125"/>
  <c r="C528"/>
  <c r="AQ725"/>
  <c r="AQ522"/>
  <c r="D722"/>
  <c r="D519"/>
  <c r="C113"/>
  <c r="J113" s="1"/>
  <c r="AD714"/>
  <c r="AD511"/>
  <c r="AP793"/>
  <c r="AP590"/>
  <c r="C81" i="108"/>
  <c r="D777" i="82"/>
  <c r="D574"/>
  <c r="C168"/>
  <c r="J168" s="1"/>
  <c r="C96" i="108"/>
  <c r="D733" i="82"/>
  <c r="D530"/>
  <c r="C124"/>
  <c r="K124" s="1"/>
  <c r="D717"/>
  <c r="D514"/>
  <c r="C108"/>
  <c r="K108" s="1"/>
  <c r="AG714"/>
  <c r="AG511"/>
  <c r="X793"/>
  <c r="X590"/>
  <c r="J122"/>
  <c r="D675"/>
  <c r="D472"/>
  <c r="C66"/>
  <c r="J66" s="1"/>
  <c r="D671"/>
  <c r="D468"/>
  <c r="C62"/>
  <c r="D629"/>
  <c r="D426"/>
  <c r="C20"/>
  <c r="J20" s="1"/>
  <c r="D686"/>
  <c r="D483"/>
  <c r="C77"/>
  <c r="AQ773"/>
  <c r="AQ570"/>
  <c r="AA773"/>
  <c r="AA570"/>
  <c r="O714"/>
  <c r="O511"/>
  <c r="AR626"/>
  <c r="AR423"/>
  <c r="D630"/>
  <c r="D427"/>
  <c r="C21"/>
  <c r="AN459" i="84"/>
  <c r="AT668" i="82"/>
  <c r="AT465"/>
  <c r="E633"/>
  <c r="E430"/>
  <c r="AQ626"/>
  <c r="AQ423"/>
  <c r="AA626"/>
  <c r="AA423"/>
  <c r="AD626"/>
  <c r="AD423"/>
  <c r="N626"/>
  <c r="N423"/>
  <c r="AA447" i="84"/>
  <c r="AA600"/>
  <c r="Y444"/>
  <c r="Y597"/>
  <c r="Y153"/>
  <c r="D446"/>
  <c r="D599"/>
  <c r="AD105" i="67"/>
  <c r="AD153"/>
  <c r="AB10"/>
  <c r="D10" s="1"/>
  <c r="AE668" i="82"/>
  <c r="AE465"/>
  <c r="AA183" i="67"/>
  <c r="AA135"/>
  <c r="C40"/>
  <c r="AM105"/>
  <c r="AM153"/>
  <c r="C168"/>
  <c r="C120"/>
  <c r="D803" i="82"/>
  <c r="D600"/>
  <c r="C194"/>
  <c r="K194" s="1"/>
  <c r="L793"/>
  <c r="L590"/>
  <c r="D184"/>
  <c r="AI793"/>
  <c r="AI590"/>
  <c r="D74" i="108"/>
  <c r="E781" i="82"/>
  <c r="E578"/>
  <c r="C71" i="108"/>
  <c r="D778" i="82"/>
  <c r="D575"/>
  <c r="C169"/>
  <c r="J169" s="1"/>
  <c r="AH774"/>
  <c r="AH571"/>
  <c r="AH164"/>
  <c r="R774"/>
  <c r="R571"/>
  <c r="R164"/>
  <c r="AM757"/>
  <c r="AM554"/>
  <c r="W757"/>
  <c r="W554"/>
  <c r="AQ741"/>
  <c r="AQ538"/>
  <c r="C101" i="108"/>
  <c r="D738" i="82"/>
  <c r="D535"/>
  <c r="C129"/>
  <c r="J129" s="1"/>
  <c r="C735"/>
  <c r="AM725"/>
  <c r="AM522"/>
  <c r="W725"/>
  <c r="W522"/>
  <c r="AP714"/>
  <c r="AP511"/>
  <c r="Z714"/>
  <c r="Z511"/>
  <c r="C484"/>
  <c r="AH793"/>
  <c r="AH590"/>
  <c r="D73" i="108"/>
  <c r="E780" i="82"/>
  <c r="E577"/>
  <c r="K171"/>
  <c r="AS774"/>
  <c r="AS571"/>
  <c r="AS164"/>
  <c r="E760"/>
  <c r="E557"/>
  <c r="E744"/>
  <c r="E541"/>
  <c r="D99" i="108"/>
  <c r="E736" i="82"/>
  <c r="E533"/>
  <c r="D91" i="108"/>
  <c r="E728" i="82"/>
  <c r="E525"/>
  <c r="E720"/>
  <c r="E517"/>
  <c r="K111"/>
  <c r="AS714"/>
  <c r="AS511"/>
  <c r="E798"/>
  <c r="E595"/>
  <c r="D799"/>
  <c r="D596"/>
  <c r="C190"/>
  <c r="K190" s="1"/>
  <c r="AR793"/>
  <c r="AR590"/>
  <c r="AB793"/>
  <c r="AB590"/>
  <c r="AO793"/>
  <c r="AO590"/>
  <c r="Y793"/>
  <c r="Y590"/>
  <c r="D716"/>
  <c r="D513"/>
  <c r="C107"/>
  <c r="J107" s="1"/>
  <c r="E678"/>
  <c r="E475"/>
  <c r="AU674"/>
  <c r="AU471"/>
  <c r="AE674"/>
  <c r="AE471"/>
  <c r="O674"/>
  <c r="O471"/>
  <c r="E632"/>
  <c r="E429"/>
  <c r="D144" i="84"/>
  <c r="U773" i="82"/>
  <c r="U570"/>
  <c r="E689"/>
  <c r="E486"/>
  <c r="D148"/>
  <c r="J60"/>
  <c r="AU773"/>
  <c r="AU570"/>
  <c r="O773"/>
  <c r="O570"/>
  <c r="C135"/>
  <c r="C119"/>
  <c r="AI714"/>
  <c r="AI511"/>
  <c r="S714"/>
  <c r="S511"/>
  <c r="C73"/>
  <c r="AJ668"/>
  <c r="AJ465"/>
  <c r="D636"/>
  <c r="D433"/>
  <c r="C27"/>
  <c r="AV626"/>
  <c r="AV423"/>
  <c r="AF626"/>
  <c r="AF423"/>
  <c r="P626"/>
  <c r="P423"/>
  <c r="L626"/>
  <c r="L423"/>
  <c r="D17"/>
  <c r="E17"/>
  <c r="W597" i="84"/>
  <c r="W153"/>
  <c r="W444"/>
  <c r="O597"/>
  <c r="O153"/>
  <c r="O444"/>
  <c r="D672" i="82"/>
  <c r="D469"/>
  <c r="C63"/>
  <c r="AP465"/>
  <c r="Z668"/>
  <c r="Z465"/>
  <c r="C631"/>
  <c r="AT597" i="84"/>
  <c r="AT153"/>
  <c r="AT444"/>
  <c r="AD597"/>
  <c r="AD153"/>
  <c r="AD444"/>
  <c r="AB138"/>
  <c r="AU626" i="82"/>
  <c r="AU423"/>
  <c r="AE626"/>
  <c r="AE423"/>
  <c r="E629"/>
  <c r="E426"/>
  <c r="AH626"/>
  <c r="AH423"/>
  <c r="R626"/>
  <c r="R423"/>
  <c r="D422"/>
  <c r="D625"/>
  <c r="C16"/>
  <c r="C144" i="84"/>
  <c r="Q444"/>
  <c r="Q597"/>
  <c r="Q153"/>
  <c r="AO668" i="82"/>
  <c r="AO465"/>
  <c r="U612" i="84"/>
  <c r="R597"/>
  <c r="R153"/>
  <c r="R444"/>
  <c r="D141" i="67"/>
  <c r="D189"/>
  <c r="Z105"/>
  <c r="Z153"/>
  <c r="J105"/>
  <c r="J153"/>
  <c r="C101"/>
  <c r="C149"/>
  <c r="E673" i="82"/>
  <c r="E470"/>
  <c r="K64"/>
  <c r="AI59"/>
  <c r="O59"/>
  <c r="AQ597" i="84"/>
  <c r="AQ153"/>
  <c r="AQ444"/>
  <c r="AA599"/>
  <c r="C140"/>
  <c r="AA446"/>
  <c r="AJ191" i="67"/>
  <c r="AS612" i="84"/>
  <c r="AS459"/>
  <c r="AA172" i="67"/>
  <c r="AA124"/>
  <c r="C29"/>
  <c r="AA121"/>
  <c r="AA169"/>
  <c r="C26"/>
  <c r="AC166"/>
  <c r="AC118"/>
  <c r="AA23"/>
  <c r="AI105"/>
  <c r="AI153"/>
  <c r="S105"/>
  <c r="S153"/>
  <c r="C182"/>
  <c r="C134"/>
  <c r="C170"/>
  <c r="C122"/>
  <c r="Z48"/>
  <c r="Q34" i="86"/>
  <c r="E31"/>
  <c r="D81" i="108"/>
  <c r="E777" i="82"/>
  <c r="E574"/>
  <c r="AL774"/>
  <c r="AL571"/>
  <c r="AL164"/>
  <c r="AA757"/>
  <c r="AA554"/>
  <c r="AE741"/>
  <c r="AE538"/>
  <c r="D100" i="108"/>
  <c r="E737" i="82"/>
  <c r="E534"/>
  <c r="AA725"/>
  <c r="AA522"/>
  <c r="AT714"/>
  <c r="AT511"/>
  <c r="D802"/>
  <c r="D599"/>
  <c r="C193"/>
  <c r="K193" s="1"/>
  <c r="AW774"/>
  <c r="AW571"/>
  <c r="AW164"/>
  <c r="AL725"/>
  <c r="AL522"/>
  <c r="AW714"/>
  <c r="AW511"/>
  <c r="AN793"/>
  <c r="AN590"/>
  <c r="AK793"/>
  <c r="AK590"/>
  <c r="C776"/>
  <c r="S471"/>
  <c r="S674"/>
  <c r="D624"/>
  <c r="D421"/>
  <c r="C15"/>
  <c r="J15" s="1"/>
  <c r="Q773"/>
  <c r="Q570"/>
  <c r="E684"/>
  <c r="E481"/>
  <c r="AE714"/>
  <c r="AE511"/>
  <c r="AB626"/>
  <c r="AB423"/>
  <c r="M674"/>
  <c r="M471"/>
  <c r="E65"/>
  <c r="C65" s="1"/>
  <c r="C449" i="84"/>
  <c r="C602"/>
  <c r="AT626" i="82"/>
  <c r="AT423"/>
  <c r="AK668"/>
  <c r="AK465"/>
  <c r="N597" i="84"/>
  <c r="N153"/>
  <c r="N444"/>
  <c r="D128" i="67"/>
  <c r="D176"/>
  <c r="AB159"/>
  <c r="AB111"/>
  <c r="D16"/>
  <c r="AB157"/>
  <c r="AB109"/>
  <c r="D14"/>
  <c r="AB155"/>
  <c r="AB107"/>
  <c r="D12"/>
  <c r="AU668" i="82"/>
  <c r="AU465"/>
  <c r="E669"/>
  <c r="E466"/>
  <c r="K60"/>
  <c r="AM597" i="84"/>
  <c r="AM153"/>
  <c r="AM444"/>
  <c r="T191" i="67"/>
  <c r="AA189"/>
  <c r="AA141"/>
  <c r="C46"/>
  <c r="W105"/>
  <c r="W153"/>
  <c r="M28" i="91"/>
  <c r="D801" i="82"/>
  <c r="D598"/>
  <c r="C192"/>
  <c r="D794"/>
  <c r="D591"/>
  <c r="C185"/>
  <c r="J185" s="1"/>
  <c r="AA793"/>
  <c r="AA590"/>
  <c r="C75" i="108"/>
  <c r="D782" i="82"/>
  <c r="D579"/>
  <c r="C173"/>
  <c r="C779"/>
  <c r="AT774"/>
  <c r="AT571"/>
  <c r="AT164"/>
  <c r="AD774"/>
  <c r="AD571"/>
  <c r="AD164"/>
  <c r="N774"/>
  <c r="N571"/>
  <c r="N164"/>
  <c r="E761"/>
  <c r="E558"/>
  <c r="D758"/>
  <c r="D555"/>
  <c r="C149"/>
  <c r="AI757"/>
  <c r="AI554"/>
  <c r="S757"/>
  <c r="S554"/>
  <c r="AM741"/>
  <c r="AM538"/>
  <c r="D92" i="108"/>
  <c r="E729" i="82"/>
  <c r="E526"/>
  <c r="C89" i="108"/>
  <c r="D726" i="82"/>
  <c r="D523"/>
  <c r="C117"/>
  <c r="AI725"/>
  <c r="AI522"/>
  <c r="S725"/>
  <c r="S522"/>
  <c r="E717"/>
  <c r="E514"/>
  <c r="AL714"/>
  <c r="AL511"/>
  <c r="V714"/>
  <c r="V511"/>
  <c r="D798"/>
  <c r="D595"/>
  <c r="C189"/>
  <c r="K189" s="1"/>
  <c r="Z793"/>
  <c r="Z590"/>
  <c r="C74" i="108"/>
  <c r="D781" i="82"/>
  <c r="D578"/>
  <c r="C172"/>
  <c r="J172" s="1"/>
  <c r="AO774"/>
  <c r="AO571"/>
  <c r="AO164"/>
  <c r="D761"/>
  <c r="D558"/>
  <c r="C152"/>
  <c r="K152" s="1"/>
  <c r="AT757"/>
  <c r="AT554"/>
  <c r="AT741"/>
  <c r="AT538"/>
  <c r="C100" i="108"/>
  <c r="D737" i="82"/>
  <c r="D534"/>
  <c r="C128"/>
  <c r="K128" s="1"/>
  <c r="C92" i="108"/>
  <c r="D729" i="82"/>
  <c r="D526"/>
  <c r="C120"/>
  <c r="J120" s="1"/>
  <c r="AT725"/>
  <c r="AT522"/>
  <c r="D721"/>
  <c r="D518"/>
  <c r="C112"/>
  <c r="J112" s="1"/>
  <c r="AO714"/>
  <c r="AO511"/>
  <c r="E688"/>
  <c r="E485"/>
  <c r="D796"/>
  <c r="D593"/>
  <c r="C187"/>
  <c r="K187" s="1"/>
  <c r="K170"/>
  <c r="J123"/>
  <c r="AV793"/>
  <c r="AV590"/>
  <c r="AF793"/>
  <c r="AF590"/>
  <c r="AS793"/>
  <c r="AS590"/>
  <c r="AC793"/>
  <c r="AC590"/>
  <c r="E794"/>
  <c r="E591"/>
  <c r="D105"/>
  <c r="D679"/>
  <c r="D476"/>
  <c r="C70"/>
  <c r="J70" s="1"/>
  <c r="AQ674"/>
  <c r="AQ471"/>
  <c r="AA674"/>
  <c r="AA471"/>
  <c r="Q668"/>
  <c r="D633"/>
  <c r="D430"/>
  <c r="C24"/>
  <c r="J24" s="1"/>
  <c r="AB452" i="84"/>
  <c r="AB605"/>
  <c r="AB448"/>
  <c r="AB601"/>
  <c r="Y773" i="82"/>
  <c r="Y570"/>
  <c r="E715"/>
  <c r="E512"/>
  <c r="E685"/>
  <c r="E482"/>
  <c r="AI773"/>
  <c r="AI570"/>
  <c r="S773"/>
  <c r="S570"/>
  <c r="C131"/>
  <c r="C115"/>
  <c r="AM714"/>
  <c r="AM511"/>
  <c r="W714"/>
  <c r="W511"/>
  <c r="C69"/>
  <c r="K69" s="1"/>
  <c r="T668"/>
  <c r="T465"/>
  <c r="D432"/>
  <c r="D635"/>
  <c r="C26"/>
  <c r="C23"/>
  <c r="AJ626"/>
  <c r="AJ423"/>
  <c r="T626"/>
  <c r="T423"/>
  <c r="AL668"/>
  <c r="AL465"/>
  <c r="V668"/>
  <c r="V465"/>
  <c r="E618"/>
  <c r="E415"/>
  <c r="C451" i="84"/>
  <c r="C604"/>
  <c r="C141"/>
  <c r="AH597"/>
  <c r="AH153"/>
  <c r="AH444"/>
  <c r="AB446"/>
  <c r="AB599"/>
  <c r="AI626" i="82"/>
  <c r="AI423"/>
  <c r="S626"/>
  <c r="S423"/>
  <c r="AL626"/>
  <c r="AL423"/>
  <c r="V626"/>
  <c r="V423"/>
  <c r="C605" i="84"/>
  <c r="C452"/>
  <c r="AA449"/>
  <c r="AA602"/>
  <c r="I444"/>
  <c r="I597"/>
  <c r="I153"/>
  <c r="AS668" i="82"/>
  <c r="AS465"/>
  <c r="AC668"/>
  <c r="C9"/>
  <c r="V597" i="84"/>
  <c r="V153"/>
  <c r="V444"/>
  <c r="D140" i="67"/>
  <c r="D188"/>
  <c r="D132"/>
  <c r="D126"/>
  <c r="D124"/>
  <c r="D172"/>
  <c r="V105"/>
  <c r="V153"/>
  <c r="AM59" i="82"/>
  <c r="W59"/>
  <c r="AH48" i="67"/>
  <c r="AO143"/>
  <c r="W48"/>
  <c r="P143"/>
  <c r="AA605" i="84"/>
  <c r="AA452"/>
  <c r="AA138"/>
  <c r="AD48" i="67"/>
  <c r="AA180"/>
  <c r="AA132"/>
  <c r="C37"/>
  <c r="AA129"/>
  <c r="C34"/>
  <c r="AA177"/>
  <c r="AA171"/>
  <c r="AA123"/>
  <c r="C28"/>
  <c r="U166"/>
  <c r="U118"/>
  <c r="AU105"/>
  <c r="AU153"/>
  <c r="AE105"/>
  <c r="AE153"/>
  <c r="O105"/>
  <c r="O153"/>
  <c r="AA150"/>
  <c r="AA102"/>
  <c r="D102"/>
  <c r="D150"/>
  <c r="C190"/>
  <c r="C142"/>
  <c r="R48"/>
  <c r="D24" i="107"/>
  <c r="C760" i="83"/>
  <c r="C569"/>
  <c r="J187"/>
  <c r="I187" s="1"/>
  <c r="J136"/>
  <c r="I136" s="1"/>
  <c r="C709"/>
  <c r="C518"/>
  <c r="C764"/>
  <c r="J191"/>
  <c r="I191" s="1"/>
  <c r="C573"/>
  <c r="J128"/>
  <c r="I128" s="1"/>
  <c r="K135"/>
  <c r="K123"/>
  <c r="I123" s="1"/>
  <c r="K112"/>
  <c r="I112" s="1"/>
  <c r="J119"/>
  <c r="I119" s="1"/>
  <c r="K40"/>
  <c r="J57"/>
  <c r="I57" s="1"/>
  <c r="K64"/>
  <c r="J45"/>
  <c r="I45" s="1"/>
  <c r="J29"/>
  <c r="I29" s="1"/>
  <c r="J44"/>
  <c r="I44" s="1"/>
  <c r="J21"/>
  <c r="I21" s="1"/>
  <c r="L64" i="85"/>
  <c r="L48"/>
  <c r="O64"/>
  <c r="O48"/>
  <c r="AY59" i="68"/>
  <c r="AY43"/>
  <c r="AS41"/>
  <c r="AS57"/>
  <c r="H48" i="85"/>
  <c r="H64"/>
  <c r="BB59" i="68"/>
  <c r="BB43"/>
  <c r="C13"/>
  <c r="C12" i="83"/>
  <c r="J12" s="1"/>
  <c r="I12" s="1"/>
  <c r="K186"/>
  <c r="K127"/>
  <c r="I127" s="1"/>
  <c r="C19"/>
  <c r="K19" s="1"/>
  <c r="K76"/>
  <c r="J53"/>
  <c r="I53" s="1"/>
  <c r="J49"/>
  <c r="I49" s="1"/>
  <c r="J37"/>
  <c r="I37" s="1"/>
  <c r="K56"/>
  <c r="J61"/>
  <c r="I61" s="1"/>
  <c r="K20"/>
  <c r="AM59" i="68"/>
  <c r="AM43"/>
  <c r="P64" i="85"/>
  <c r="P48"/>
  <c r="AP59" i="68"/>
  <c r="AP43"/>
  <c r="BH57"/>
  <c r="BH41"/>
  <c r="C11"/>
  <c r="J11" s="1"/>
  <c r="J116" i="83"/>
  <c r="I116" s="1"/>
  <c r="J72"/>
  <c r="I72" s="1"/>
  <c r="K52"/>
  <c r="K48"/>
  <c r="K36"/>
  <c r="J33"/>
  <c r="I33" s="1"/>
  <c r="AA59" i="68"/>
  <c r="AA43"/>
  <c r="C62" i="85"/>
  <c r="C46"/>
  <c r="C16"/>
  <c r="E14" s="1"/>
  <c r="C8" i="83"/>
  <c r="J8" s="1"/>
  <c r="I8" s="1"/>
  <c r="AD59" i="68"/>
  <c r="AD43"/>
  <c r="AV41"/>
  <c r="AV57"/>
  <c r="K107" i="83"/>
  <c r="K115"/>
  <c r="K103"/>
  <c r="J41"/>
  <c r="I41" s="1"/>
  <c r="K32"/>
  <c r="K13"/>
  <c r="E7"/>
  <c r="T48" i="85"/>
  <c r="T64"/>
  <c r="O59" i="68"/>
  <c r="O43"/>
  <c r="X48" i="85"/>
  <c r="X64"/>
  <c r="BN59" i="68"/>
  <c r="BN43"/>
  <c r="R59"/>
  <c r="R43"/>
  <c r="E57"/>
  <c r="E41"/>
  <c r="D57"/>
  <c r="D41"/>
  <c r="E765" i="83"/>
  <c r="E574"/>
  <c r="D762"/>
  <c r="D571"/>
  <c r="C189"/>
  <c r="K189" s="1"/>
  <c r="E761"/>
  <c r="E570"/>
  <c r="C759"/>
  <c r="C568"/>
  <c r="D758"/>
  <c r="D567"/>
  <c r="C185"/>
  <c r="K185" s="1"/>
  <c r="E757"/>
  <c r="E566"/>
  <c r="C184"/>
  <c r="J184" s="1"/>
  <c r="I184" s="1"/>
  <c r="D754"/>
  <c r="D563"/>
  <c r="C181"/>
  <c r="K181" s="1"/>
  <c r="E753"/>
  <c r="E562"/>
  <c r="C180"/>
  <c r="J180" s="1"/>
  <c r="I180" s="1"/>
  <c r="D750"/>
  <c r="D559"/>
  <c r="C177"/>
  <c r="K177" s="1"/>
  <c r="E749"/>
  <c r="E558"/>
  <c r="C176"/>
  <c r="J176" s="1"/>
  <c r="I176" s="1"/>
  <c r="D555"/>
  <c r="AM745"/>
  <c r="AM554"/>
  <c r="AI745"/>
  <c r="AI554"/>
  <c r="AE745"/>
  <c r="AE554"/>
  <c r="AA745"/>
  <c r="AA554"/>
  <c r="W745"/>
  <c r="W554"/>
  <c r="S745"/>
  <c r="S554"/>
  <c r="O745"/>
  <c r="O554"/>
  <c r="D742"/>
  <c r="D551"/>
  <c r="E741"/>
  <c r="E550"/>
  <c r="C168"/>
  <c r="J168" s="1"/>
  <c r="D730"/>
  <c r="D539"/>
  <c r="C157"/>
  <c r="K157" s="1"/>
  <c r="E729"/>
  <c r="E538"/>
  <c r="C156"/>
  <c r="J156" s="1"/>
  <c r="I156" s="1"/>
  <c r="D726"/>
  <c r="D535"/>
  <c r="C153"/>
  <c r="K153" s="1"/>
  <c r="E725"/>
  <c r="E534"/>
  <c r="C152"/>
  <c r="J152" s="1"/>
  <c r="I152" s="1"/>
  <c r="D722"/>
  <c r="D531"/>
  <c r="C149"/>
  <c r="K149" s="1"/>
  <c r="E721"/>
  <c r="E530"/>
  <c r="C148"/>
  <c r="J148" s="1"/>
  <c r="I148" s="1"/>
  <c r="D718"/>
  <c r="D527"/>
  <c r="C145"/>
  <c r="K145" s="1"/>
  <c r="E717"/>
  <c r="E526"/>
  <c r="C144"/>
  <c r="J144" s="1"/>
  <c r="D714"/>
  <c r="D523"/>
  <c r="C141"/>
  <c r="K141" s="1"/>
  <c r="E713"/>
  <c r="E522"/>
  <c r="C140"/>
  <c r="J140" s="1"/>
  <c r="I140" s="1"/>
  <c r="D710"/>
  <c r="D519"/>
  <c r="C137"/>
  <c r="K137" s="1"/>
  <c r="D765"/>
  <c r="D574"/>
  <c r="C192"/>
  <c r="J192" s="1"/>
  <c r="I192" s="1"/>
  <c r="E764"/>
  <c r="E573"/>
  <c r="K191"/>
  <c r="D761"/>
  <c r="D570"/>
  <c r="C188"/>
  <c r="K188" s="1"/>
  <c r="E760"/>
  <c r="E569"/>
  <c r="K187"/>
  <c r="L745"/>
  <c r="L554"/>
  <c r="D172"/>
  <c r="C751"/>
  <c r="C560"/>
  <c r="C747"/>
  <c r="C556"/>
  <c r="C743"/>
  <c r="C552"/>
  <c r="C731"/>
  <c r="C540"/>
  <c r="C727"/>
  <c r="C532"/>
  <c r="C719"/>
  <c r="E525"/>
  <c r="C715"/>
  <c r="C524"/>
  <c r="C520"/>
  <c r="E709"/>
  <c r="E518"/>
  <c r="K136"/>
  <c r="C517"/>
  <c r="C708"/>
  <c r="E37" i="68" l="1"/>
  <c r="D62" i="108"/>
  <c r="AB62" s="1"/>
  <c r="C40" i="68"/>
  <c r="C56"/>
  <c r="K8"/>
  <c r="I8" s="1"/>
  <c r="C39"/>
  <c r="C38"/>
  <c r="J10"/>
  <c r="I10" s="1"/>
  <c r="C55"/>
  <c r="C54"/>
  <c r="K9"/>
  <c r="I9" s="1"/>
  <c r="I11" i="82"/>
  <c r="I12"/>
  <c r="C107" i="67"/>
  <c r="K191"/>
  <c r="AO612" i="84"/>
  <c r="C455"/>
  <c r="C608"/>
  <c r="U61" i="68"/>
  <c r="C453" i="84"/>
  <c r="D126"/>
  <c r="AB432"/>
  <c r="L143" i="67"/>
  <c r="AT191"/>
  <c r="L459" i="84"/>
  <c r="P459"/>
  <c r="AS460"/>
  <c r="AA397"/>
  <c r="L460"/>
  <c r="W613"/>
  <c r="U613"/>
  <c r="D137" i="67"/>
  <c r="D18"/>
  <c r="AO460" i="84"/>
  <c r="AA550"/>
  <c r="D415"/>
  <c r="D568"/>
  <c r="AB550"/>
  <c r="D91"/>
  <c r="C85"/>
  <c r="AA544"/>
  <c r="AE460"/>
  <c r="E49" i="108"/>
  <c r="AL49" s="1"/>
  <c r="D20"/>
  <c r="AY45" i="68"/>
  <c r="R37"/>
  <c r="D61"/>
  <c r="AG613" i="84"/>
  <c r="C533"/>
  <c r="C380"/>
  <c r="AA377"/>
  <c r="C71"/>
  <c r="D526"/>
  <c r="D373"/>
  <c r="E59" i="108"/>
  <c r="AL59" s="1"/>
  <c r="D14"/>
  <c r="AM45" i="68"/>
  <c r="AP44"/>
  <c r="AV60"/>
  <c r="AJ44"/>
  <c r="D38" i="108"/>
  <c r="AG37" i="68"/>
  <c r="AV45"/>
  <c r="D524" i="84"/>
  <c r="D24" i="108"/>
  <c r="AD52" i="68"/>
  <c r="Q613" i="84"/>
  <c r="AC613"/>
  <c r="AA36" i="68"/>
  <c r="AA52"/>
  <c r="C518" i="84"/>
  <c r="AD45" i="68"/>
  <c r="X37"/>
  <c r="AJ45"/>
  <c r="BH61"/>
  <c r="BH44"/>
  <c r="BK45"/>
  <c r="BN61"/>
  <c r="BB45"/>
  <c r="AP37"/>
  <c r="C158" i="67"/>
  <c r="AK459" i="84"/>
  <c r="C164" i="67"/>
  <c r="AY53" i="68"/>
  <c r="BN44"/>
  <c r="O44"/>
  <c r="R45"/>
  <c r="AS36"/>
  <c r="BB60"/>
  <c r="AS45"/>
  <c r="D56" i="108"/>
  <c r="AB56" s="1"/>
  <c r="D511" i="84"/>
  <c r="D358"/>
  <c r="D63" i="108"/>
  <c r="AB63" s="1"/>
  <c r="AA173" i="67"/>
  <c r="U60" i="68"/>
  <c r="D130" i="67"/>
  <c r="AV53" i="68"/>
  <c r="D123" i="67"/>
  <c r="E55" i="108"/>
  <c r="AL55" s="1"/>
  <c r="BN37" i="68"/>
  <c r="X44"/>
  <c r="D44"/>
  <c r="AS44"/>
  <c r="E53" i="108"/>
  <c r="AL53" s="1"/>
  <c r="Q191" i="67"/>
  <c r="BB36" i="68"/>
  <c r="AJ460" i="84"/>
  <c r="AB356"/>
  <c r="AB509"/>
  <c r="E61" i="108"/>
  <c r="AL61" s="1"/>
  <c r="AM60" i="68"/>
  <c r="AD37"/>
  <c r="AC459" i="84"/>
  <c r="D61" i="108"/>
  <c r="AB61" s="1"/>
  <c r="K613" i="84"/>
  <c r="AM460"/>
  <c r="BN52" i="68"/>
  <c r="AQ191" i="67"/>
  <c r="D23" i="108"/>
  <c r="BE36" i="68"/>
  <c r="AG60"/>
  <c r="L53"/>
  <c r="E54" i="108"/>
  <c r="AL54" s="1"/>
  <c r="D10"/>
  <c r="O36" i="68"/>
  <c r="O52"/>
  <c r="U36"/>
  <c r="X45"/>
  <c r="E50" i="108"/>
  <c r="AL50" s="1"/>
  <c r="R52" i="68"/>
  <c r="E60"/>
  <c r="BE60"/>
  <c r="AM37"/>
  <c r="E47" i="108"/>
  <c r="AL47" s="1"/>
  <c r="AA60" i="68"/>
  <c r="BN36"/>
  <c r="R60"/>
  <c r="AV37"/>
  <c r="D19" i="108"/>
  <c r="D59"/>
  <c r="AB59" s="1"/>
  <c r="BN53" i="68"/>
  <c r="AY60"/>
  <c r="AS53"/>
  <c r="AJ37"/>
  <c r="E46" i="108"/>
  <c r="AL46" s="1"/>
  <c r="C7" i="68"/>
  <c r="C53" s="1"/>
  <c r="BH53"/>
  <c r="E61"/>
  <c r="AD53"/>
  <c r="AA347" i="84"/>
  <c r="AA500"/>
  <c r="R36" i="68"/>
  <c r="AY36"/>
  <c r="D47" i="108"/>
  <c r="AB47" s="1"/>
  <c r="M191" i="67"/>
  <c r="I613" i="84"/>
  <c r="AK613"/>
  <c r="AA154"/>
  <c r="AA613" s="1"/>
  <c r="C41"/>
  <c r="AC143" i="67"/>
  <c r="C186"/>
  <c r="Y143"/>
  <c r="AU143"/>
  <c r="AS37" i="68"/>
  <c r="BH36"/>
  <c r="D494" i="84"/>
  <c r="L45" i="68"/>
  <c r="D22" i="108"/>
  <c r="D58"/>
  <c r="AB58" s="1"/>
  <c r="O53" i="68"/>
  <c r="AP52"/>
  <c r="AA53"/>
  <c r="AA45"/>
  <c r="C15"/>
  <c r="K15" s="1"/>
  <c r="BE61"/>
  <c r="D53"/>
  <c r="BH52"/>
  <c r="C23" i="77"/>
  <c r="E62" i="108"/>
  <c r="AL62" s="1"/>
  <c r="AD60" i="68"/>
  <c r="AP36"/>
  <c r="D48" i="108"/>
  <c r="AB48" s="1"/>
  <c r="O61" i="68"/>
  <c r="D51" i="108"/>
  <c r="AB51" s="1"/>
  <c r="BK37" i="68"/>
  <c r="AP45"/>
  <c r="D37"/>
  <c r="D52"/>
  <c r="BK60"/>
  <c r="D60" i="108"/>
  <c r="AB60" s="1"/>
  <c r="AG61" i="68"/>
  <c r="D12" i="108"/>
  <c r="E60"/>
  <c r="AL60" s="1"/>
  <c r="BE37" i="68"/>
  <c r="E58" i="108"/>
  <c r="AL58" s="1"/>
  <c r="D15"/>
  <c r="C14" i="68"/>
  <c r="K14" s="1"/>
  <c r="L37"/>
  <c r="AM36"/>
  <c r="AG53"/>
  <c r="L44"/>
  <c r="AJ52"/>
  <c r="D21" i="108"/>
  <c r="D36" i="68"/>
  <c r="X52"/>
  <c r="X36"/>
  <c r="D49" i="108"/>
  <c r="AB49" s="1"/>
  <c r="D57"/>
  <c r="AB57" s="1"/>
  <c r="AV36" i="68"/>
  <c r="BB53"/>
  <c r="C485" i="84"/>
  <c r="C6" i="68"/>
  <c r="D64" i="108" s="1"/>
  <c r="AN47"/>
  <c r="AN54"/>
  <c r="AN62"/>
  <c r="AN53"/>
  <c r="AN61"/>
  <c r="AN51"/>
  <c r="AN58"/>
  <c r="AN48"/>
  <c r="AN639" i="83"/>
  <c r="AN448"/>
  <c r="AU448"/>
  <c r="AU639"/>
  <c r="I76"/>
  <c r="W639"/>
  <c r="W448"/>
  <c r="S639"/>
  <c r="S448"/>
  <c r="AG639"/>
  <c r="AG448"/>
  <c r="AB448"/>
  <c r="AB639"/>
  <c r="I174"/>
  <c r="J34"/>
  <c r="I34" s="1"/>
  <c r="K34"/>
  <c r="C416"/>
  <c r="C607"/>
  <c r="AV448"/>
  <c r="AV639"/>
  <c r="AK448"/>
  <c r="AK639"/>
  <c r="U639"/>
  <c r="U448"/>
  <c r="M448"/>
  <c r="M639"/>
  <c r="AV732"/>
  <c r="AV541"/>
  <c r="AU541"/>
  <c r="AU732"/>
  <c r="C11"/>
  <c r="K11" s="1"/>
  <c r="I179"/>
  <c r="K67"/>
  <c r="AH736"/>
  <c r="D508"/>
  <c r="E104"/>
  <c r="D79"/>
  <c r="I109"/>
  <c r="C449"/>
  <c r="C18"/>
  <c r="D400"/>
  <c r="C711"/>
  <c r="C528"/>
  <c r="C23" i="69"/>
  <c r="C23" i="78"/>
  <c r="C23" i="74"/>
  <c r="AG52" i="68"/>
  <c r="AG36"/>
  <c r="D16" i="108"/>
  <c r="D52"/>
  <c r="D33"/>
  <c r="E36" i="68"/>
  <c r="L52"/>
  <c r="L36"/>
  <c r="D9" i="108"/>
  <c r="D45"/>
  <c r="AB45" s="1"/>
  <c r="C162" i="67"/>
  <c r="J78" i="82"/>
  <c r="C532"/>
  <c r="C736"/>
  <c r="D190" i="67"/>
  <c r="D542" i="82"/>
  <c r="W538"/>
  <c r="K75"/>
  <c r="AE143" i="67"/>
  <c r="C680" i="82"/>
  <c r="AE773"/>
  <c r="U465"/>
  <c r="C122" i="108"/>
  <c r="AK191" i="67"/>
  <c r="M773" i="82"/>
  <c r="AF612" i="84"/>
  <c r="C684" i="82"/>
  <c r="AB161" i="67"/>
  <c r="C116" i="108"/>
  <c r="D54"/>
  <c r="AB54" s="1"/>
  <c r="U53" i="68"/>
  <c r="D17" i="108"/>
  <c r="AJ36" i="68"/>
  <c r="C115" i="108"/>
  <c r="C485" i="82"/>
  <c r="K71"/>
  <c r="C536"/>
  <c r="AM191" i="67"/>
  <c r="C477" i="82"/>
  <c r="C687"/>
  <c r="AR143" i="67"/>
  <c r="K130" i="82"/>
  <c r="AM52" i="68"/>
  <c r="C681" i="82"/>
  <c r="U37" i="68"/>
  <c r="C434" i="84"/>
  <c r="C587"/>
  <c r="AA126"/>
  <c r="C126" s="1"/>
  <c r="AC585"/>
  <c r="AC432"/>
  <c r="I585"/>
  <c r="I432"/>
  <c r="C573"/>
  <c r="C420"/>
  <c r="C327"/>
  <c r="C480"/>
  <c r="AA480"/>
  <c r="D21"/>
  <c r="J154"/>
  <c r="J327"/>
  <c r="J480"/>
  <c r="V154"/>
  <c r="V327"/>
  <c r="V480"/>
  <c r="C486"/>
  <c r="C333"/>
  <c r="T460"/>
  <c r="T613"/>
  <c r="D342"/>
  <c r="D495"/>
  <c r="C7"/>
  <c r="AB154"/>
  <c r="AB313"/>
  <c r="AB466"/>
  <c r="D7"/>
  <c r="J162" i="82"/>
  <c r="C569"/>
  <c r="C772"/>
  <c r="K162"/>
  <c r="C158"/>
  <c r="I162" s="1"/>
  <c r="D767"/>
  <c r="D564"/>
  <c r="C771"/>
  <c r="J163"/>
  <c r="G64" i="108"/>
  <c r="D4"/>
  <c r="K12" i="68"/>
  <c r="I12" s="1"/>
  <c r="C42"/>
  <c r="C58"/>
  <c r="C568" i="82"/>
  <c r="J140"/>
  <c r="I146"/>
  <c r="D220" i="108"/>
  <c r="C693" i="82"/>
  <c r="J84"/>
  <c r="C490"/>
  <c r="D266" i="108"/>
  <c r="K34" i="82"/>
  <c r="D261" i="108"/>
  <c r="C638" i="82"/>
  <c r="K29"/>
  <c r="C435"/>
  <c r="R691"/>
  <c r="R488"/>
  <c r="D230" i="108"/>
  <c r="K99" i="82"/>
  <c r="AD637"/>
  <c r="AD434"/>
  <c r="M783"/>
  <c r="M580"/>
  <c r="E174"/>
  <c r="W783"/>
  <c r="W580"/>
  <c r="C496"/>
  <c r="C699"/>
  <c r="K90"/>
  <c r="E697"/>
  <c r="E494"/>
  <c r="AE637"/>
  <c r="AE434"/>
  <c r="N691"/>
  <c r="N488"/>
  <c r="K145"/>
  <c r="E551"/>
  <c r="E754"/>
  <c r="U783"/>
  <c r="U580"/>
  <c r="AQ783"/>
  <c r="AQ580"/>
  <c r="D269" i="108"/>
  <c r="K57" i="82"/>
  <c r="L783"/>
  <c r="L580"/>
  <c r="D174"/>
  <c r="D225" i="108"/>
  <c r="C500" i="82"/>
  <c r="K94"/>
  <c r="D235" i="108"/>
  <c r="J104" i="82"/>
  <c r="C510"/>
  <c r="C713"/>
  <c r="I92"/>
  <c r="J92"/>
  <c r="C701"/>
  <c r="E454"/>
  <c r="E657"/>
  <c r="D245" i="108"/>
  <c r="C661" i="82"/>
  <c r="K52"/>
  <c r="C458"/>
  <c r="AM783"/>
  <c r="AM580"/>
  <c r="AU783"/>
  <c r="AU580"/>
  <c r="D226" i="108"/>
  <c r="K95" i="82"/>
  <c r="P783"/>
  <c r="P580"/>
  <c r="I143"/>
  <c r="J143"/>
  <c r="C752"/>
  <c r="C549"/>
  <c r="AN783"/>
  <c r="AN580"/>
  <c r="C645"/>
  <c r="C442"/>
  <c r="P691"/>
  <c r="P488"/>
  <c r="I47"/>
  <c r="D288" i="108"/>
  <c r="J47" i="82"/>
  <c r="F64" i="108"/>
  <c r="D3"/>
  <c r="AC783" i="82"/>
  <c r="AC580"/>
  <c r="D244" i="108"/>
  <c r="J51" i="82"/>
  <c r="AF691"/>
  <c r="AF488"/>
  <c r="C708"/>
  <c r="C448"/>
  <c r="C787"/>
  <c r="C811"/>
  <c r="C607"/>
  <c r="C620"/>
  <c r="C791"/>
  <c r="J34"/>
  <c r="J29"/>
  <c r="E28"/>
  <c r="J99"/>
  <c r="J182"/>
  <c r="C145"/>
  <c r="K39"/>
  <c r="J204"/>
  <c r="J11"/>
  <c r="J90"/>
  <c r="I89"/>
  <c r="V637"/>
  <c r="V434"/>
  <c r="D264" i="108"/>
  <c r="C641" i="82"/>
  <c r="K32"/>
  <c r="C438"/>
  <c r="AN691"/>
  <c r="AN488"/>
  <c r="AE783"/>
  <c r="AE580"/>
  <c r="K55"/>
  <c r="E461"/>
  <c r="E664"/>
  <c r="C35"/>
  <c r="J35" s="1"/>
  <c r="D644"/>
  <c r="D441"/>
  <c r="AI488"/>
  <c r="AI691"/>
  <c r="AM691"/>
  <c r="AM488"/>
  <c r="K91"/>
  <c r="C175"/>
  <c r="I176" s="1"/>
  <c r="D581"/>
  <c r="D784"/>
  <c r="AB783"/>
  <c r="AB580"/>
  <c r="AQ691"/>
  <c r="AQ488"/>
  <c r="K147"/>
  <c r="E553"/>
  <c r="C147"/>
  <c r="E756"/>
  <c r="S783"/>
  <c r="S580"/>
  <c r="AF783"/>
  <c r="AF580"/>
  <c r="AI783"/>
  <c r="AI580"/>
  <c r="AV691"/>
  <c r="AV488"/>
  <c r="K175"/>
  <c r="E784"/>
  <c r="E581"/>
  <c r="AS783"/>
  <c r="AS580"/>
  <c r="D233" i="108"/>
  <c r="K102" i="82"/>
  <c r="C508"/>
  <c r="C711"/>
  <c r="D222" i="108"/>
  <c r="C492" i="82"/>
  <c r="C695"/>
  <c r="K86"/>
  <c r="D221" i="108"/>
  <c r="C153" i="82"/>
  <c r="J153"/>
  <c r="D762"/>
  <c r="D559"/>
  <c r="C41"/>
  <c r="J41"/>
  <c r="D447"/>
  <c r="D650"/>
  <c r="AA783"/>
  <c r="AA580"/>
  <c r="J55"/>
  <c r="C55"/>
  <c r="D664"/>
  <c r="D461"/>
  <c r="AA691"/>
  <c r="AA488"/>
  <c r="C643"/>
  <c r="C417"/>
  <c r="K84"/>
  <c r="J199"/>
  <c r="J95"/>
  <c r="J144"/>
  <c r="J36"/>
  <c r="T691"/>
  <c r="T488"/>
  <c r="I141"/>
  <c r="C547"/>
  <c r="C750"/>
  <c r="D229" i="108"/>
  <c r="K98" i="82"/>
  <c r="C504"/>
  <c r="C707"/>
  <c r="R637"/>
  <c r="R434"/>
  <c r="E644"/>
  <c r="E441"/>
  <c r="K41"/>
  <c r="E447"/>
  <c r="E650"/>
  <c r="J88"/>
  <c r="C88"/>
  <c r="D494"/>
  <c r="D697"/>
  <c r="D207" i="108"/>
  <c r="I157" i="82"/>
  <c r="C563"/>
  <c r="C766"/>
  <c r="K157"/>
  <c r="D283" i="108"/>
  <c r="I42" i="82"/>
  <c r="J42"/>
  <c r="E691"/>
  <c r="E488"/>
  <c r="AJ783"/>
  <c r="AJ580"/>
  <c r="K153"/>
  <c r="E762"/>
  <c r="E559"/>
  <c r="AG783"/>
  <c r="AG580"/>
  <c r="AW783"/>
  <c r="AW580"/>
  <c r="I10"/>
  <c r="C619"/>
  <c r="C416"/>
  <c r="K141"/>
  <c r="E750"/>
  <c r="E547"/>
  <c r="AL637"/>
  <c r="AL434"/>
  <c r="AR783"/>
  <c r="AR580"/>
  <c r="D228" i="108"/>
  <c r="D206"/>
  <c r="I156" i="82"/>
  <c r="X691"/>
  <c r="X488"/>
  <c r="D232" i="108"/>
  <c r="J37" i="82"/>
  <c r="C646"/>
  <c r="C443"/>
  <c r="D205" i="108"/>
  <c r="I155" i="82"/>
  <c r="J155"/>
  <c r="C764"/>
  <c r="S488"/>
  <c r="S691"/>
  <c r="AJ691"/>
  <c r="AJ488"/>
  <c r="O783"/>
  <c r="O580"/>
  <c r="Y783"/>
  <c r="Y580"/>
  <c r="AO783"/>
  <c r="AO580"/>
  <c r="D284" i="108"/>
  <c r="I43" i="82"/>
  <c r="C652"/>
  <c r="C449"/>
  <c r="D287" i="108"/>
  <c r="I46" i="82"/>
  <c r="J46"/>
  <c r="D268" i="108"/>
  <c r="J38" i="82"/>
  <c r="AV783"/>
  <c r="AV580"/>
  <c r="D263" i="108"/>
  <c r="D270"/>
  <c r="C649" i="82"/>
  <c r="C446"/>
  <c r="AK749"/>
  <c r="AK546"/>
  <c r="D234" i="108"/>
  <c r="K103" i="82"/>
  <c r="J176"/>
  <c r="AL691"/>
  <c r="AL488"/>
  <c r="D286" i="108"/>
  <c r="I45" i="82"/>
  <c r="C654"/>
  <c r="C451"/>
  <c r="K45"/>
  <c r="T783"/>
  <c r="T580"/>
  <c r="D285" i="108"/>
  <c r="I44" i="82"/>
  <c r="C450"/>
  <c r="C653"/>
  <c r="Q783"/>
  <c r="Q580"/>
  <c r="X783"/>
  <c r="X580"/>
  <c r="D227" i="108"/>
  <c r="J96" i="82"/>
  <c r="C705"/>
  <c r="C502"/>
  <c r="C665"/>
  <c r="K140"/>
  <c r="C505"/>
  <c r="C810"/>
  <c r="E749"/>
  <c r="K11"/>
  <c r="K178"/>
  <c r="I142"/>
  <c r="J91"/>
  <c r="J32"/>
  <c r="C703"/>
  <c r="K10"/>
  <c r="I144"/>
  <c r="K180"/>
  <c r="K40"/>
  <c r="K155"/>
  <c r="K42"/>
  <c r="J202"/>
  <c r="D28"/>
  <c r="J201"/>
  <c r="J10"/>
  <c r="D82"/>
  <c r="C48"/>
  <c r="I387"/>
  <c r="I308"/>
  <c r="I231"/>
  <c r="I398"/>
  <c r="I361"/>
  <c r="AN460" i="84"/>
  <c r="AN613"/>
  <c r="AF460"/>
  <c r="AF613"/>
  <c r="C516"/>
  <c r="C363"/>
  <c r="H265"/>
  <c r="G203"/>
  <c r="H229"/>
  <c r="G224"/>
  <c r="H216"/>
  <c r="X612"/>
  <c r="G238"/>
  <c r="D307"/>
  <c r="I21" i="68"/>
  <c r="I23"/>
  <c r="C611" i="82"/>
  <c r="C814"/>
  <c r="K205"/>
  <c r="C749"/>
  <c r="C546"/>
  <c r="I350"/>
  <c r="I348"/>
  <c r="I346"/>
  <c r="I344"/>
  <c r="I285"/>
  <c r="I244"/>
  <c r="I345"/>
  <c r="I262"/>
  <c r="J343"/>
  <c r="K343"/>
  <c r="I367"/>
  <c r="I319"/>
  <c r="I335"/>
  <c r="D804"/>
  <c r="D601"/>
  <c r="C195"/>
  <c r="J195" s="1"/>
  <c r="E601"/>
  <c r="K195"/>
  <c r="E804"/>
  <c r="I347"/>
  <c r="J205"/>
  <c r="I351"/>
  <c r="I377"/>
  <c r="H307" i="84"/>
  <c r="C550"/>
  <c r="C397"/>
  <c r="G244"/>
  <c r="C307"/>
  <c r="G160"/>
  <c r="C418"/>
  <c r="C571"/>
  <c r="G265"/>
  <c r="G305"/>
  <c r="G278"/>
  <c r="G300"/>
  <c r="G291"/>
  <c r="G304"/>
  <c r="C535"/>
  <c r="C382"/>
  <c r="G229"/>
  <c r="H174"/>
  <c r="G194"/>
  <c r="H244"/>
  <c r="H203"/>
  <c r="D434"/>
  <c r="D587"/>
  <c r="H305"/>
  <c r="H291"/>
  <c r="H278"/>
  <c r="C522"/>
  <c r="C369"/>
  <c r="G216"/>
  <c r="AB613"/>
  <c r="AB460"/>
  <c r="D516"/>
  <c r="H210"/>
  <c r="D363"/>
  <c r="D500"/>
  <c r="H194"/>
  <c r="D347"/>
  <c r="D544"/>
  <c r="H238"/>
  <c r="D391"/>
  <c r="D530"/>
  <c r="H224"/>
  <c r="D377"/>
  <c r="H279"/>
  <c r="H300"/>
  <c r="H160"/>
  <c r="G95" i="67"/>
  <c r="H95"/>
  <c r="AD62" i="108"/>
  <c r="AD60"/>
  <c r="AD58"/>
  <c r="AD56"/>
  <c r="AD54"/>
  <c r="AD52"/>
  <c r="AD51"/>
  <c r="AD49"/>
  <c r="AD47"/>
  <c r="AD45"/>
  <c r="AD63"/>
  <c r="AD61"/>
  <c r="AD59"/>
  <c r="AD57"/>
  <c r="AD55"/>
  <c r="AD53"/>
  <c r="AD50"/>
  <c r="AD48"/>
  <c r="AD46"/>
  <c r="I25" i="68"/>
  <c r="T63" i="108"/>
  <c r="T61"/>
  <c r="T59"/>
  <c r="T57"/>
  <c r="T55"/>
  <c r="T53"/>
  <c r="T50"/>
  <c r="T48"/>
  <c r="T46"/>
  <c r="T62"/>
  <c r="T60"/>
  <c r="T58"/>
  <c r="T56"/>
  <c r="T54"/>
  <c r="T51"/>
  <c r="T49"/>
  <c r="T47"/>
  <c r="T45"/>
  <c r="T52"/>
  <c r="N486" i="83"/>
  <c r="N677"/>
  <c r="M584"/>
  <c r="M393"/>
  <c r="J70"/>
  <c r="I70" s="1"/>
  <c r="C452"/>
  <c r="C643"/>
  <c r="K11" i="68"/>
  <c r="I11" s="1"/>
  <c r="AH159" i="83"/>
  <c r="AH541" s="1"/>
  <c r="C642"/>
  <c r="K138"/>
  <c r="I138" s="1"/>
  <c r="C66"/>
  <c r="J66" s="1"/>
  <c r="E166"/>
  <c r="E739" s="1"/>
  <c r="AO486"/>
  <c r="AO677"/>
  <c r="C183"/>
  <c r="E162"/>
  <c r="E544" s="1"/>
  <c r="E641"/>
  <c r="C68"/>
  <c r="E450"/>
  <c r="E745"/>
  <c r="D389"/>
  <c r="K9"/>
  <c r="E555"/>
  <c r="K69"/>
  <c r="AH697"/>
  <c r="AH506"/>
  <c r="K105"/>
  <c r="I105" s="1"/>
  <c r="C487"/>
  <c r="C678"/>
  <c r="AP652"/>
  <c r="AP461"/>
  <c r="M486"/>
  <c r="M677"/>
  <c r="J108"/>
  <c r="C681"/>
  <c r="AO691"/>
  <c r="AO500"/>
  <c r="AT486"/>
  <c r="AT677"/>
  <c r="N652"/>
  <c r="N461"/>
  <c r="AP677"/>
  <c r="AP486"/>
  <c r="AO514"/>
  <c r="AO705"/>
  <c r="R549"/>
  <c r="R740"/>
  <c r="J150"/>
  <c r="I150" s="1"/>
  <c r="K150"/>
  <c r="D704"/>
  <c r="D513"/>
  <c r="AO564"/>
  <c r="AO755"/>
  <c r="AQ549"/>
  <c r="AQ740"/>
  <c r="AR547"/>
  <c r="AR738"/>
  <c r="AQ543"/>
  <c r="AQ734"/>
  <c r="K113"/>
  <c r="I113" s="1"/>
  <c r="C686"/>
  <c r="C495"/>
  <c r="AT461"/>
  <c r="AT652"/>
  <c r="K57"/>
  <c r="C439"/>
  <c r="AR500"/>
  <c r="AR691"/>
  <c r="J89"/>
  <c r="I89" s="1"/>
  <c r="E118"/>
  <c r="K35"/>
  <c r="E182"/>
  <c r="J35"/>
  <c r="I35" s="1"/>
  <c r="K41"/>
  <c r="AH544"/>
  <c r="J103"/>
  <c r="I103" s="1"/>
  <c r="D756"/>
  <c r="AS732"/>
  <c r="AS541"/>
  <c r="AH739"/>
  <c r="AH548"/>
  <c r="J59"/>
  <c r="I59" s="1"/>
  <c r="K59"/>
  <c r="C441"/>
  <c r="C632"/>
  <c r="AD652"/>
  <c r="AD461"/>
  <c r="D553"/>
  <c r="D744"/>
  <c r="D493"/>
  <c r="D684"/>
  <c r="Z652"/>
  <c r="Z461"/>
  <c r="AH564"/>
  <c r="AH755"/>
  <c r="J115"/>
  <c r="I115" s="1"/>
  <c r="C688"/>
  <c r="C497"/>
  <c r="AD677"/>
  <c r="AD486"/>
  <c r="Z486"/>
  <c r="Z677"/>
  <c r="C536"/>
  <c r="C173"/>
  <c r="K173" s="1"/>
  <c r="C763"/>
  <c r="K108"/>
  <c r="K190"/>
  <c r="AR159"/>
  <c r="AR541" s="1"/>
  <c r="C662"/>
  <c r="K22"/>
  <c r="C723"/>
  <c r="C572"/>
  <c r="K28"/>
  <c r="Y159"/>
  <c r="K154"/>
  <c r="K89"/>
  <c r="D167"/>
  <c r="D740" s="1"/>
  <c r="C490"/>
  <c r="AR734"/>
  <c r="E132"/>
  <c r="E705" s="1"/>
  <c r="C608"/>
  <c r="AT506"/>
  <c r="Y755"/>
  <c r="C485"/>
  <c r="D124"/>
  <c r="I110"/>
  <c r="E738"/>
  <c r="E547"/>
  <c r="AT545"/>
  <c r="AT736"/>
  <c r="AT547"/>
  <c r="AT738"/>
  <c r="AQ159"/>
  <c r="AQ733"/>
  <c r="AQ542"/>
  <c r="AR545"/>
  <c r="AR736"/>
  <c r="AN541"/>
  <c r="AN732"/>
  <c r="T541"/>
  <c r="T732"/>
  <c r="AH542"/>
  <c r="AH733"/>
  <c r="C690"/>
  <c r="C499"/>
  <c r="J117"/>
  <c r="I117" s="1"/>
  <c r="K117"/>
  <c r="R159"/>
  <c r="R542"/>
  <c r="R733"/>
  <c r="D132"/>
  <c r="R705"/>
  <c r="R514"/>
  <c r="J24"/>
  <c r="I24" s="1"/>
  <c r="C597"/>
  <c r="C406"/>
  <c r="Q461"/>
  <c r="Q652"/>
  <c r="E79"/>
  <c r="J60"/>
  <c r="I60" s="1"/>
  <c r="C633"/>
  <c r="C442"/>
  <c r="AH740"/>
  <c r="AH549"/>
  <c r="K16"/>
  <c r="C398"/>
  <c r="C589"/>
  <c r="AO461"/>
  <c r="AO652"/>
  <c r="E448"/>
  <c r="E639"/>
  <c r="Y735"/>
  <c r="Y544"/>
  <c r="E704"/>
  <c r="E513"/>
  <c r="C131"/>
  <c r="Y549"/>
  <c r="E167"/>
  <c r="Y740"/>
  <c r="K77"/>
  <c r="C459"/>
  <c r="C650"/>
  <c r="AT546"/>
  <c r="AT737"/>
  <c r="D161"/>
  <c r="R543"/>
  <c r="R734"/>
  <c r="S732"/>
  <c r="S541"/>
  <c r="AT548"/>
  <c r="AT739"/>
  <c r="Y546"/>
  <c r="Y737"/>
  <c r="E164"/>
  <c r="J50"/>
  <c r="I50" s="1"/>
  <c r="C432"/>
  <c r="C623"/>
  <c r="E697"/>
  <c r="E506"/>
  <c r="AQ739"/>
  <c r="AQ548"/>
  <c r="AR544"/>
  <c r="AR735"/>
  <c r="AH543"/>
  <c r="AH734"/>
  <c r="R737"/>
  <c r="R546"/>
  <c r="D706"/>
  <c r="D515"/>
  <c r="K14"/>
  <c r="C396"/>
  <c r="C587"/>
  <c r="J14"/>
  <c r="I14" s="1"/>
  <c r="K175"/>
  <c r="J175"/>
  <c r="I175" s="1"/>
  <c r="C557"/>
  <c r="C748"/>
  <c r="AO542"/>
  <c r="E160"/>
  <c r="AO733"/>
  <c r="E502"/>
  <c r="C120"/>
  <c r="E693"/>
  <c r="J23"/>
  <c r="I23" s="1"/>
  <c r="C596"/>
  <c r="K23"/>
  <c r="C405"/>
  <c r="K29"/>
  <c r="C602"/>
  <c r="C411"/>
  <c r="K90"/>
  <c r="C663"/>
  <c r="C472"/>
  <c r="K73"/>
  <c r="C646"/>
  <c r="C455"/>
  <c r="C392"/>
  <c r="K10"/>
  <c r="C583"/>
  <c r="E647"/>
  <c r="E456"/>
  <c r="AO548"/>
  <c r="AO739"/>
  <c r="J122"/>
  <c r="I122" s="1"/>
  <c r="C504"/>
  <c r="C695"/>
  <c r="K24"/>
  <c r="J77"/>
  <c r="I77" s="1"/>
  <c r="D160"/>
  <c r="AO547"/>
  <c r="AO738"/>
  <c r="E515"/>
  <c r="E706"/>
  <c r="R739"/>
  <c r="D166"/>
  <c r="R548"/>
  <c r="C74"/>
  <c r="J74" s="1"/>
  <c r="D647"/>
  <c r="D456"/>
  <c r="J51"/>
  <c r="I51" s="1"/>
  <c r="C433"/>
  <c r="C624"/>
  <c r="AT735"/>
  <c r="AT544"/>
  <c r="AQ737"/>
  <c r="AQ546"/>
  <c r="AR739"/>
  <c r="AR548"/>
  <c r="AR554"/>
  <c r="AR745"/>
  <c r="AH705"/>
  <c r="AH514"/>
  <c r="D164"/>
  <c r="AH737"/>
  <c r="AH546"/>
  <c r="D755"/>
  <c r="D564"/>
  <c r="E393"/>
  <c r="E584"/>
  <c r="AG461"/>
  <c r="AG652"/>
  <c r="K61"/>
  <c r="C634"/>
  <c r="C443"/>
  <c r="C655"/>
  <c r="C464"/>
  <c r="E559"/>
  <c r="E750"/>
  <c r="Y734"/>
  <c r="Y543"/>
  <c r="Y652"/>
  <c r="Y461"/>
  <c r="C744"/>
  <c r="C553"/>
  <c r="Y548"/>
  <c r="Y739"/>
  <c r="D717"/>
  <c r="D526"/>
  <c r="AO736"/>
  <c r="AO545"/>
  <c r="J126"/>
  <c r="K126"/>
  <c r="C699"/>
  <c r="C508"/>
  <c r="AO159"/>
  <c r="AO732" s="1"/>
  <c r="E161"/>
  <c r="D165"/>
  <c r="R738"/>
  <c r="R547"/>
  <c r="C533"/>
  <c r="J151"/>
  <c r="I151" s="1"/>
  <c r="C724"/>
  <c r="AT159"/>
  <c r="AT733"/>
  <c r="AT542"/>
  <c r="D162"/>
  <c r="R735"/>
  <c r="R544"/>
  <c r="AT543"/>
  <c r="AT734"/>
  <c r="C118"/>
  <c r="D691"/>
  <c r="D500"/>
  <c r="J9"/>
  <c r="I9" s="1"/>
  <c r="C391"/>
  <c r="Y705"/>
  <c r="Y514"/>
  <c r="AQ544"/>
  <c r="AQ735"/>
  <c r="AH547"/>
  <c r="AH738"/>
  <c r="R545"/>
  <c r="R736"/>
  <c r="K37"/>
  <c r="C610"/>
  <c r="C419"/>
  <c r="E551"/>
  <c r="E742"/>
  <c r="D652"/>
  <c r="D461"/>
  <c r="E432"/>
  <c r="K50"/>
  <c r="E623"/>
  <c r="J47"/>
  <c r="I47" s="1"/>
  <c r="C429"/>
  <c r="K47"/>
  <c r="C620"/>
  <c r="J26"/>
  <c r="I26" s="1"/>
  <c r="C599"/>
  <c r="C408"/>
  <c r="K26"/>
  <c r="C565"/>
  <c r="K183"/>
  <c r="C756"/>
  <c r="J183"/>
  <c r="Y736"/>
  <c r="Y545"/>
  <c r="AO544"/>
  <c r="AO735"/>
  <c r="AT705"/>
  <c r="AT514"/>
  <c r="C133"/>
  <c r="K133" s="1"/>
  <c r="K151"/>
  <c r="I125"/>
  <c r="J171"/>
  <c r="I171" s="1"/>
  <c r="D163"/>
  <c r="E522" i="82"/>
  <c r="K68"/>
  <c r="C30" i="67"/>
  <c r="C125" s="1"/>
  <c r="D471" i="82"/>
  <c r="I143" i="67"/>
  <c r="AL741" i="82"/>
  <c r="C111" i="67"/>
  <c r="C473" i="82"/>
  <c r="K80"/>
  <c r="C572"/>
  <c r="C529"/>
  <c r="C128" i="67"/>
  <c r="C10"/>
  <c r="C153" s="1"/>
  <c r="AG143"/>
  <c r="C165" i="82"/>
  <c r="C571" s="1"/>
  <c r="C108" i="67"/>
  <c r="AP143"/>
  <c r="AO538" i="82"/>
  <c r="E132"/>
  <c r="E741" s="1"/>
  <c r="X191" i="67"/>
  <c r="D132" i="82"/>
  <c r="J22"/>
  <c r="M459" i="84"/>
  <c r="C617" i="82"/>
  <c r="C573"/>
  <c r="D181" i="67"/>
  <c r="C428" i="82"/>
  <c r="C520"/>
  <c r="C117" i="67"/>
  <c r="AN143"/>
  <c r="K167" i="82"/>
  <c r="C556"/>
  <c r="AV191" i="67"/>
  <c r="J79" i="82"/>
  <c r="AB151" i="67"/>
  <c r="J68" i="82"/>
  <c r="C151" i="67"/>
  <c r="C103"/>
  <c r="D152"/>
  <c r="C739" i="82"/>
  <c r="N465"/>
  <c r="AA151" i="67"/>
  <c r="C676" i="82"/>
  <c r="C775"/>
  <c r="C136" i="67"/>
  <c r="AG570" i="82"/>
  <c r="C137"/>
  <c r="J137" s="1"/>
  <c r="S538"/>
  <c r="C759"/>
  <c r="E543"/>
  <c r="D747"/>
  <c r="D544"/>
  <c r="J150"/>
  <c r="V143" i="67"/>
  <c r="AA103"/>
  <c r="C163"/>
  <c r="AG459" i="84"/>
  <c r="K127" i="82"/>
  <c r="AA538"/>
  <c r="C594"/>
  <c r="S143" i="67"/>
  <c r="AR612" i="84"/>
  <c r="C731" i="82"/>
  <c r="C36" i="67"/>
  <c r="C131" s="1"/>
  <c r="D139"/>
  <c r="C673" i="82"/>
  <c r="K186"/>
  <c r="C715"/>
  <c r="D132" i="108"/>
  <c r="D725" i="82"/>
  <c r="J127"/>
  <c r="C119" i="108"/>
  <c r="K188" i="82"/>
  <c r="D30" i="67"/>
  <c r="K72" i="82"/>
  <c r="C139"/>
  <c r="C748" s="1"/>
  <c r="Y741"/>
  <c r="Y538"/>
  <c r="AV741"/>
  <c r="AV538"/>
  <c r="D745"/>
  <c r="C157" i="67"/>
  <c r="D182"/>
  <c r="K106" i="82"/>
  <c r="K166"/>
  <c r="C576"/>
  <c r="C414"/>
  <c r="C797"/>
  <c r="C130" i="67"/>
  <c r="C113" i="108"/>
  <c r="K67" i="82"/>
  <c r="J8"/>
  <c r="I8" s="1"/>
  <c r="D571"/>
  <c r="K118"/>
  <c r="C524"/>
  <c r="C727"/>
  <c r="AA105" i="67"/>
  <c r="AV459" i="84"/>
  <c r="K151" i="82"/>
  <c r="D138" i="67"/>
  <c r="AA131"/>
  <c r="J19" i="82"/>
  <c r="D168" i="67"/>
  <c r="T459" i="84"/>
  <c r="X459"/>
  <c r="K79" i="82"/>
  <c r="D169" i="67"/>
  <c r="C112"/>
  <c r="D177"/>
  <c r="K20" i="82"/>
  <c r="O191" i="67"/>
  <c r="U143"/>
  <c r="C688" i="82"/>
  <c r="J151"/>
  <c r="D774"/>
  <c r="E757"/>
  <c r="AB173" i="67"/>
  <c r="AB103"/>
  <c r="AB166"/>
  <c r="D149"/>
  <c r="Q538" i="82"/>
  <c r="Q741"/>
  <c r="AR741"/>
  <c r="AR538"/>
  <c r="C723"/>
  <c r="D133" i="108"/>
  <c r="J134" i="82"/>
  <c r="K134"/>
  <c r="E545"/>
  <c r="D23" i="67"/>
  <c r="D118" s="1"/>
  <c r="D449" i="84"/>
  <c r="D59" i="82"/>
  <c r="D668" s="1"/>
  <c r="E742"/>
  <c r="E539"/>
  <c r="E544"/>
  <c r="E747"/>
  <c r="C138"/>
  <c r="J110"/>
  <c r="C516"/>
  <c r="C719"/>
  <c r="J114"/>
  <c r="K168"/>
  <c r="K126"/>
  <c r="AS143" i="67"/>
  <c r="AD465" i="82"/>
  <c r="Y668"/>
  <c r="E511"/>
  <c r="C116"/>
  <c r="I129" s="1"/>
  <c r="K185"/>
  <c r="AD668"/>
  <c r="E684" i="83"/>
  <c r="C111"/>
  <c r="E493"/>
  <c r="E604"/>
  <c r="E413"/>
  <c r="C421"/>
  <c r="K39"/>
  <c r="C612"/>
  <c r="D716"/>
  <c r="D525"/>
  <c r="J188"/>
  <c r="I188" s="1"/>
  <c r="D462"/>
  <c r="D653"/>
  <c r="K147"/>
  <c r="C720"/>
  <c r="C529"/>
  <c r="J147"/>
  <c r="I147" s="1"/>
  <c r="C25"/>
  <c r="D598"/>
  <c r="D407"/>
  <c r="C80"/>
  <c r="D104"/>
  <c r="L677"/>
  <c r="L486"/>
  <c r="E677"/>
  <c r="E486"/>
  <c r="J133"/>
  <c r="C143"/>
  <c r="C673"/>
  <c r="C482"/>
  <c r="K100"/>
  <c r="I100" s="1"/>
  <c r="J39"/>
  <c r="I39" s="1"/>
  <c r="D163" i="67"/>
  <c r="D115"/>
  <c r="AL143"/>
  <c r="K81" i="83"/>
  <c r="C654"/>
  <c r="C463"/>
  <c r="K176"/>
  <c r="J177"/>
  <c r="I177" s="1"/>
  <c r="K180"/>
  <c r="J181"/>
  <c r="I181" s="1"/>
  <c r="K184"/>
  <c r="J185"/>
  <c r="I185" s="1"/>
  <c r="J81"/>
  <c r="I81" s="1"/>
  <c r="E545"/>
  <c r="E736"/>
  <c r="Y541"/>
  <c r="Y732"/>
  <c r="K31"/>
  <c r="C413"/>
  <c r="C604"/>
  <c r="K66"/>
  <c r="C639"/>
  <c r="C448"/>
  <c r="J11"/>
  <c r="I11" s="1"/>
  <c r="C393"/>
  <c r="C584"/>
  <c r="AN668" i="82"/>
  <c r="AN465"/>
  <c r="J191"/>
  <c r="AB131" i="67"/>
  <c r="D36"/>
  <c r="AB179"/>
  <c r="J187" i="82"/>
  <c r="D151" i="67"/>
  <c r="D103"/>
  <c r="AA113"/>
  <c r="C18"/>
  <c r="AA161"/>
  <c r="D122"/>
  <c r="D170"/>
  <c r="J136" i="82"/>
  <c r="D604" i="84"/>
  <c r="D451"/>
  <c r="J128" i="82"/>
  <c r="J194"/>
  <c r="K107"/>
  <c r="D161" i="67"/>
  <c r="D113"/>
  <c r="D116"/>
  <c r="D164"/>
  <c r="J189" i="82"/>
  <c r="K24"/>
  <c r="K116"/>
  <c r="C774"/>
  <c r="J165"/>
  <c r="I166"/>
  <c r="C180" i="67"/>
  <c r="C132"/>
  <c r="C632" i="82"/>
  <c r="C429"/>
  <c r="C782"/>
  <c r="C579"/>
  <c r="K173"/>
  <c r="C801"/>
  <c r="C598"/>
  <c r="K192"/>
  <c r="C114" i="108"/>
  <c r="C674" i="82"/>
  <c r="C471"/>
  <c r="I68"/>
  <c r="AL773"/>
  <c r="AL570"/>
  <c r="AA166" i="67"/>
  <c r="AA118"/>
  <c r="R459" i="84"/>
  <c r="R612"/>
  <c r="AT459"/>
  <c r="AT612"/>
  <c r="C112" i="108"/>
  <c r="C672" i="82"/>
  <c r="C469"/>
  <c r="K63"/>
  <c r="D450" i="84"/>
  <c r="D603"/>
  <c r="AS773" i="82"/>
  <c r="AS570"/>
  <c r="C121" i="108"/>
  <c r="C686" i="82"/>
  <c r="C483"/>
  <c r="K77"/>
  <c r="C111" i="108"/>
  <c r="C671" i="82"/>
  <c r="C468"/>
  <c r="C734"/>
  <c r="C531"/>
  <c r="K125"/>
  <c r="C181" i="67"/>
  <c r="C133"/>
  <c r="C123"/>
  <c r="C171"/>
  <c r="AD143"/>
  <c r="AD191"/>
  <c r="V459" i="84"/>
  <c r="V612"/>
  <c r="I612"/>
  <c r="I459"/>
  <c r="AH459"/>
  <c r="AH612"/>
  <c r="C724" i="82"/>
  <c r="C521"/>
  <c r="J115"/>
  <c r="C679"/>
  <c r="C476"/>
  <c r="I70"/>
  <c r="K70"/>
  <c r="D714"/>
  <c r="D511"/>
  <c r="C105"/>
  <c r="I115" s="1"/>
  <c r="C796"/>
  <c r="C593"/>
  <c r="C737"/>
  <c r="C534"/>
  <c r="C781"/>
  <c r="C578"/>
  <c r="AD773"/>
  <c r="AD570"/>
  <c r="C794"/>
  <c r="C591"/>
  <c r="J192"/>
  <c r="J65"/>
  <c r="AM459" i="84"/>
  <c r="AM612"/>
  <c r="D159" i="67"/>
  <c r="D111"/>
  <c r="C624" i="82"/>
  <c r="C421"/>
  <c r="K15"/>
  <c r="E34" i="86"/>
  <c r="C169" i="67"/>
  <c r="C121"/>
  <c r="C625" i="82"/>
  <c r="C422"/>
  <c r="K16"/>
  <c r="AB444" i="84"/>
  <c r="AB597"/>
  <c r="J63" i="82"/>
  <c r="W459" i="84"/>
  <c r="W612"/>
  <c r="C636" i="82"/>
  <c r="C433"/>
  <c r="K27"/>
  <c r="J27"/>
  <c r="C738"/>
  <c r="C535"/>
  <c r="K129"/>
  <c r="K172"/>
  <c r="C803"/>
  <c r="C600"/>
  <c r="Y612" i="84"/>
  <c r="Y459"/>
  <c r="C722" i="82"/>
  <c r="C519"/>
  <c r="K113"/>
  <c r="K137"/>
  <c r="AU459" i="84"/>
  <c r="AU612"/>
  <c r="D108" i="67"/>
  <c r="D156"/>
  <c r="J459" i="84"/>
  <c r="J612"/>
  <c r="S459"/>
  <c r="S612"/>
  <c r="E793" i="82"/>
  <c r="E590"/>
  <c r="K115"/>
  <c r="AK773"/>
  <c r="AK570"/>
  <c r="D182" i="108"/>
  <c r="C742" i="82"/>
  <c r="C539"/>
  <c r="K133"/>
  <c r="AP773"/>
  <c r="AP570"/>
  <c r="C34" i="86"/>
  <c r="K31" s="1"/>
  <c r="C125" i="108"/>
  <c r="C690" i="82"/>
  <c r="C487"/>
  <c r="K81"/>
  <c r="C795"/>
  <c r="C592"/>
  <c r="C800"/>
  <c r="C597"/>
  <c r="R143" i="67"/>
  <c r="R191"/>
  <c r="AA597" i="84"/>
  <c r="AA444"/>
  <c r="C740" i="82"/>
  <c r="C537"/>
  <c r="J131"/>
  <c r="AO773"/>
  <c r="AO570"/>
  <c r="C189" i="67"/>
  <c r="C141"/>
  <c r="D157"/>
  <c r="D109"/>
  <c r="C799" i="82"/>
  <c r="C596"/>
  <c r="AH773"/>
  <c r="AH570"/>
  <c r="C105" i="67"/>
  <c r="C185"/>
  <c r="C137"/>
  <c r="C110" i="108"/>
  <c r="C670" i="82"/>
  <c r="C467"/>
  <c r="AI459" i="84"/>
  <c r="AI612"/>
  <c r="K62" i="82"/>
  <c r="K459" i="84"/>
  <c r="K612"/>
  <c r="D70" i="108"/>
  <c r="E774" i="82"/>
  <c r="E571"/>
  <c r="K165"/>
  <c r="Z773"/>
  <c r="Z570"/>
  <c r="W191" i="67"/>
  <c r="W143"/>
  <c r="W668" i="82"/>
  <c r="W465"/>
  <c r="C618"/>
  <c r="C415"/>
  <c r="C447" i="84"/>
  <c r="C600"/>
  <c r="C635" i="82"/>
  <c r="C432"/>
  <c r="J26"/>
  <c r="K26"/>
  <c r="D741"/>
  <c r="D538"/>
  <c r="C132"/>
  <c r="I133" s="1"/>
  <c r="J152"/>
  <c r="C726"/>
  <c r="C523"/>
  <c r="K117"/>
  <c r="D131" i="108"/>
  <c r="C758" i="82"/>
  <c r="C555"/>
  <c r="K149"/>
  <c r="J173"/>
  <c r="D155" i="67"/>
  <c r="D107"/>
  <c r="N459" i="84"/>
  <c r="N612"/>
  <c r="E674" i="82"/>
  <c r="E471"/>
  <c r="K65"/>
  <c r="C802"/>
  <c r="C599"/>
  <c r="Z143" i="67"/>
  <c r="Z191"/>
  <c r="AQ459" i="84"/>
  <c r="AQ612"/>
  <c r="AI668" i="82"/>
  <c r="AI465"/>
  <c r="D153" i="67"/>
  <c r="D105"/>
  <c r="C603" i="84"/>
  <c r="C450"/>
  <c r="AD459"/>
  <c r="AD612"/>
  <c r="AB153"/>
  <c r="E626" i="82"/>
  <c r="E423"/>
  <c r="C728"/>
  <c r="C525"/>
  <c r="J119"/>
  <c r="J23"/>
  <c r="C716"/>
  <c r="C513"/>
  <c r="J190"/>
  <c r="R773"/>
  <c r="R570"/>
  <c r="D793"/>
  <c r="D590"/>
  <c r="C184"/>
  <c r="J184" s="1"/>
  <c r="AB153" i="67"/>
  <c r="AB105"/>
  <c r="AB48"/>
  <c r="D48" s="1"/>
  <c r="J77" i="82"/>
  <c r="C629"/>
  <c r="C426"/>
  <c r="J62"/>
  <c r="C717"/>
  <c r="C514"/>
  <c r="C733"/>
  <c r="C530"/>
  <c r="I124"/>
  <c r="J125"/>
  <c r="V773"/>
  <c r="V570"/>
  <c r="J143" i="67"/>
  <c r="J191"/>
  <c r="N143"/>
  <c r="N191"/>
  <c r="AE459" i="84"/>
  <c r="AE612"/>
  <c r="D112" i="67"/>
  <c r="D160"/>
  <c r="D138" i="84"/>
  <c r="C634" i="82"/>
  <c r="C431"/>
  <c r="K25"/>
  <c r="J25"/>
  <c r="C623"/>
  <c r="C420"/>
  <c r="K14"/>
  <c r="K61"/>
  <c r="C152" i="67"/>
  <c r="C104"/>
  <c r="C139"/>
  <c r="C187"/>
  <c r="AP459" i="84"/>
  <c r="AP612"/>
  <c r="C425" i="82"/>
  <c r="C628"/>
  <c r="C118" i="108"/>
  <c r="C683" i="82"/>
  <c r="C480"/>
  <c r="K74"/>
  <c r="C23" i="67"/>
  <c r="AA48"/>
  <c r="AH143"/>
  <c r="AH191"/>
  <c r="C721" i="82"/>
  <c r="C518"/>
  <c r="D134" i="108"/>
  <c r="C761" i="82"/>
  <c r="C558"/>
  <c r="N773"/>
  <c r="N570"/>
  <c r="D164"/>
  <c r="O668"/>
  <c r="O465"/>
  <c r="O459" i="84"/>
  <c r="O612"/>
  <c r="C117" i="108"/>
  <c r="C682" i="82"/>
  <c r="C479"/>
  <c r="J73"/>
  <c r="E538"/>
  <c r="E164"/>
  <c r="C675"/>
  <c r="C472"/>
  <c r="I66"/>
  <c r="AL459" i="84"/>
  <c r="AL612"/>
  <c r="C120" i="108"/>
  <c r="C685" i="82"/>
  <c r="C482"/>
  <c r="K73"/>
  <c r="K131"/>
  <c r="C177" i="67"/>
  <c r="C129"/>
  <c r="AM668" i="82"/>
  <c r="AM465"/>
  <c r="C138" i="84"/>
  <c r="C678" i="82"/>
  <c r="C475"/>
  <c r="I69"/>
  <c r="J69"/>
  <c r="K76"/>
  <c r="C633"/>
  <c r="C430"/>
  <c r="C729"/>
  <c r="C526"/>
  <c r="I120"/>
  <c r="D185" i="108"/>
  <c r="C745" i="82"/>
  <c r="C542"/>
  <c r="C798"/>
  <c r="C595"/>
  <c r="J117"/>
  <c r="K120"/>
  <c r="J149"/>
  <c r="AT773"/>
  <c r="AT570"/>
  <c r="AW773"/>
  <c r="AW570"/>
  <c r="J193"/>
  <c r="C172" i="67"/>
  <c r="C124"/>
  <c r="C599" i="84"/>
  <c r="C446"/>
  <c r="Q612"/>
  <c r="Q459"/>
  <c r="J16" i="82"/>
  <c r="I67"/>
  <c r="D626"/>
  <c r="D423"/>
  <c r="C17"/>
  <c r="I20" s="1"/>
  <c r="D184" i="108"/>
  <c r="C744" i="82"/>
  <c r="C541"/>
  <c r="I135"/>
  <c r="J135"/>
  <c r="D757"/>
  <c r="D554"/>
  <c r="C148"/>
  <c r="J148" s="1"/>
  <c r="K23"/>
  <c r="K119"/>
  <c r="K135"/>
  <c r="C778"/>
  <c r="C575"/>
  <c r="K169"/>
  <c r="C183" i="67"/>
  <c r="C135"/>
  <c r="AA153" i="84"/>
  <c r="C153" s="1"/>
  <c r="C630" i="82"/>
  <c r="C427"/>
  <c r="J21"/>
  <c r="K21"/>
  <c r="J108"/>
  <c r="J124"/>
  <c r="C777"/>
  <c r="C574"/>
  <c r="C175" i="67"/>
  <c r="C127"/>
  <c r="C188"/>
  <c r="C140"/>
  <c r="C601" i="84"/>
  <c r="C448"/>
  <c r="D110" i="67"/>
  <c r="D158"/>
  <c r="Z459" i="84"/>
  <c r="Z612"/>
  <c r="K66" i="82"/>
  <c r="J14"/>
  <c r="C124" i="108"/>
  <c r="C689" i="82"/>
  <c r="C486"/>
  <c r="C718"/>
  <c r="C515"/>
  <c r="K109"/>
  <c r="K112"/>
  <c r="C730"/>
  <c r="C527"/>
  <c r="K121"/>
  <c r="E59"/>
  <c r="C43" i="68"/>
  <c r="C59"/>
  <c r="K13"/>
  <c r="J13"/>
  <c r="J189" i="83"/>
  <c r="I189" s="1"/>
  <c r="E580"/>
  <c r="E389"/>
  <c r="C581"/>
  <c r="C390"/>
  <c r="K8"/>
  <c r="C7"/>
  <c r="K192"/>
  <c r="E10" i="85"/>
  <c r="E6"/>
  <c r="E12"/>
  <c r="C64"/>
  <c r="E11"/>
  <c r="E5"/>
  <c r="E15"/>
  <c r="E9"/>
  <c r="C48"/>
  <c r="E13"/>
  <c r="E8"/>
  <c r="E7"/>
  <c r="C57" i="68"/>
  <c r="C41"/>
  <c r="J137" i="83"/>
  <c r="I137" s="1"/>
  <c r="K140"/>
  <c r="J141"/>
  <c r="I141" s="1"/>
  <c r="K144"/>
  <c r="I144" s="1"/>
  <c r="J145"/>
  <c r="I145" s="1"/>
  <c r="K148"/>
  <c r="J149"/>
  <c r="I149" s="1"/>
  <c r="K152"/>
  <c r="J153"/>
  <c r="I153" s="1"/>
  <c r="K156"/>
  <c r="J157"/>
  <c r="I157" s="1"/>
  <c r="K168"/>
  <c r="I168" s="1"/>
  <c r="J169"/>
  <c r="I169" s="1"/>
  <c r="J19"/>
  <c r="I19" s="1"/>
  <c r="C592"/>
  <c r="C401"/>
  <c r="C585"/>
  <c r="C394"/>
  <c r="K12"/>
  <c r="D745"/>
  <c r="D554"/>
  <c r="C172"/>
  <c r="K172" s="1"/>
  <c r="C761"/>
  <c r="C570"/>
  <c r="C765"/>
  <c r="C574"/>
  <c r="C710"/>
  <c r="C519"/>
  <c r="C713"/>
  <c r="C522"/>
  <c r="C714"/>
  <c r="C523"/>
  <c r="C717"/>
  <c r="C526"/>
  <c r="C718"/>
  <c r="C527"/>
  <c r="C721"/>
  <c r="C530"/>
  <c r="C722"/>
  <c r="C531"/>
  <c r="C725"/>
  <c r="C534"/>
  <c r="C726"/>
  <c r="C535"/>
  <c r="C729"/>
  <c r="C538"/>
  <c r="C730"/>
  <c r="C539"/>
  <c r="C741"/>
  <c r="C550"/>
  <c r="C742"/>
  <c r="C551"/>
  <c r="C749"/>
  <c r="C558"/>
  <c r="C750"/>
  <c r="C559"/>
  <c r="C753"/>
  <c r="C562"/>
  <c r="C754"/>
  <c r="C563"/>
  <c r="C757"/>
  <c r="C566"/>
  <c r="C758"/>
  <c r="C567"/>
  <c r="C762"/>
  <c r="C571"/>
  <c r="D432" i="84" l="1"/>
  <c r="D585"/>
  <c r="D550"/>
  <c r="D397"/>
  <c r="C391"/>
  <c r="C544"/>
  <c r="K7" i="68"/>
  <c r="C377" i="84"/>
  <c r="C530"/>
  <c r="C154"/>
  <c r="G613" s="1"/>
  <c r="AA460"/>
  <c r="C37" i="68"/>
  <c r="C45"/>
  <c r="C44"/>
  <c r="D7" i="108"/>
  <c r="J7" i="68"/>
  <c r="E64" i="108"/>
  <c r="AM60" s="1"/>
  <c r="J15" i="68"/>
  <c r="I15" s="1"/>
  <c r="C347" i="84"/>
  <c r="C500"/>
  <c r="C173" i="67"/>
  <c r="D2" i="108"/>
  <c r="C52" i="68"/>
  <c r="K6"/>
  <c r="C36"/>
  <c r="J6"/>
  <c r="C61"/>
  <c r="J14"/>
  <c r="I14" s="1"/>
  <c r="C60"/>
  <c r="C466" i="84"/>
  <c r="C313"/>
  <c r="D159" i="83"/>
  <c r="E735"/>
  <c r="I66"/>
  <c r="C746"/>
  <c r="AR732"/>
  <c r="C555"/>
  <c r="C591"/>
  <c r="K18"/>
  <c r="C400"/>
  <c r="J18"/>
  <c r="I18" s="1"/>
  <c r="I117" i="82"/>
  <c r="AB52" i="108"/>
  <c r="J52"/>
  <c r="AA52" s="1"/>
  <c r="I121" i="82"/>
  <c r="C585" i="84"/>
  <c r="C432"/>
  <c r="AA585"/>
  <c r="AA432"/>
  <c r="J460"/>
  <c r="J613"/>
  <c r="V613"/>
  <c r="V460"/>
  <c r="D327"/>
  <c r="D480"/>
  <c r="D154"/>
  <c r="D466"/>
  <c r="D313"/>
  <c r="AW62" i="108"/>
  <c r="AW58"/>
  <c r="AW54"/>
  <c r="AW49"/>
  <c r="AW45"/>
  <c r="AW61"/>
  <c r="AW57"/>
  <c r="AW53"/>
  <c r="AW52"/>
  <c r="AW48"/>
  <c r="AW60"/>
  <c r="AW56"/>
  <c r="AW51"/>
  <c r="AW47"/>
  <c r="AW63"/>
  <c r="AW59"/>
  <c r="AW55"/>
  <c r="AW50"/>
  <c r="AW46"/>
  <c r="I161" i="82"/>
  <c r="K158"/>
  <c r="I160"/>
  <c r="C564"/>
  <c r="C767"/>
  <c r="I159"/>
  <c r="J158"/>
  <c r="I163"/>
  <c r="D224" i="108"/>
  <c r="I88" i="82"/>
  <c r="C494"/>
  <c r="C697"/>
  <c r="I58"/>
  <c r="C461"/>
  <c r="C664"/>
  <c r="I54"/>
  <c r="C454"/>
  <c r="C657"/>
  <c r="I49"/>
  <c r="J48"/>
  <c r="I50"/>
  <c r="I53"/>
  <c r="D637"/>
  <c r="C28"/>
  <c r="I35" s="1"/>
  <c r="D434"/>
  <c r="I147"/>
  <c r="C756"/>
  <c r="J147"/>
  <c r="C553"/>
  <c r="I145"/>
  <c r="C754"/>
  <c r="C551"/>
  <c r="J145"/>
  <c r="E580"/>
  <c r="E783"/>
  <c r="I140"/>
  <c r="I93"/>
  <c r="I56"/>
  <c r="I91"/>
  <c r="I51"/>
  <c r="I52"/>
  <c r="K48"/>
  <c r="D267" i="108"/>
  <c r="C644" i="82"/>
  <c r="C441"/>
  <c r="K28"/>
  <c r="E434"/>
  <c r="E637"/>
  <c r="I175"/>
  <c r="C581"/>
  <c r="C784"/>
  <c r="C82"/>
  <c r="J82" s="1"/>
  <c r="D691"/>
  <c r="D488"/>
  <c r="C650"/>
  <c r="C447"/>
  <c r="C762"/>
  <c r="C559"/>
  <c r="I154"/>
  <c r="I153" s="1"/>
  <c r="S63" i="108"/>
  <c r="S61"/>
  <c r="S59"/>
  <c r="S57"/>
  <c r="S55"/>
  <c r="S53"/>
  <c r="S62"/>
  <c r="S60"/>
  <c r="S58"/>
  <c r="S56"/>
  <c r="S54"/>
  <c r="S52"/>
  <c r="S51"/>
  <c r="S50"/>
  <c r="S49"/>
  <c r="S48"/>
  <c r="S47"/>
  <c r="S46"/>
  <c r="S45"/>
  <c r="C174" i="82"/>
  <c r="J174"/>
  <c r="D783"/>
  <c r="D580"/>
  <c r="I177"/>
  <c r="I178"/>
  <c r="I37"/>
  <c r="I41"/>
  <c r="K35"/>
  <c r="J175"/>
  <c r="I36"/>
  <c r="I57"/>
  <c r="K88"/>
  <c r="I90"/>
  <c r="C804"/>
  <c r="I201"/>
  <c r="I197"/>
  <c r="I200"/>
  <c r="C601"/>
  <c r="I198"/>
  <c r="I204"/>
  <c r="I199"/>
  <c r="I202"/>
  <c r="I196"/>
  <c r="I203"/>
  <c r="I343"/>
  <c r="I205"/>
  <c r="G307" i="84"/>
  <c r="H306"/>
  <c r="G306"/>
  <c r="H44" i="67"/>
  <c r="H40"/>
  <c r="H36"/>
  <c r="H32"/>
  <c r="H28"/>
  <c r="H23"/>
  <c r="H19"/>
  <c r="H15"/>
  <c r="H10"/>
  <c r="H6"/>
  <c r="H46"/>
  <c r="H34"/>
  <c r="H26"/>
  <c r="H17"/>
  <c r="H8"/>
  <c r="H45"/>
  <c r="H41"/>
  <c r="H37"/>
  <c r="H33"/>
  <c r="H29"/>
  <c r="H25"/>
  <c r="H20"/>
  <c r="H16"/>
  <c r="H12"/>
  <c r="H7"/>
  <c r="H42"/>
  <c r="H38"/>
  <c r="H30"/>
  <c r="H21"/>
  <c r="H13"/>
  <c r="H47"/>
  <c r="H39"/>
  <c r="H35"/>
  <c r="H31"/>
  <c r="H27"/>
  <c r="H22"/>
  <c r="H18"/>
  <c r="H14"/>
  <c r="H9"/>
  <c r="H43"/>
  <c r="AO541" i="83"/>
  <c r="AH732"/>
  <c r="E548"/>
  <c r="J68"/>
  <c r="C641"/>
  <c r="K68"/>
  <c r="C450"/>
  <c r="E159"/>
  <c r="E541" s="1"/>
  <c r="C182"/>
  <c r="E755"/>
  <c r="E564"/>
  <c r="D697"/>
  <c r="D506"/>
  <c r="C124"/>
  <c r="J124" s="1"/>
  <c r="E500"/>
  <c r="E691"/>
  <c r="D549"/>
  <c r="J173"/>
  <c r="I173" s="1"/>
  <c r="E514"/>
  <c r="I183"/>
  <c r="C160"/>
  <c r="C733" s="1"/>
  <c r="I108"/>
  <c r="D737"/>
  <c r="D546"/>
  <c r="C164"/>
  <c r="K131"/>
  <c r="C513"/>
  <c r="J131"/>
  <c r="C704"/>
  <c r="R541"/>
  <c r="R732"/>
  <c r="D544"/>
  <c r="D735"/>
  <c r="C162"/>
  <c r="E734"/>
  <c r="E543"/>
  <c r="K120"/>
  <c r="C502"/>
  <c r="C693"/>
  <c r="J120"/>
  <c r="C161"/>
  <c r="D543"/>
  <c r="D734"/>
  <c r="AQ732"/>
  <c r="AQ541"/>
  <c r="D733"/>
  <c r="C706"/>
  <c r="I126"/>
  <c r="C647"/>
  <c r="C456"/>
  <c r="K74"/>
  <c r="I74" s="1"/>
  <c r="K118"/>
  <c r="C691"/>
  <c r="C500"/>
  <c r="J118"/>
  <c r="I118" s="1"/>
  <c r="AT541"/>
  <c r="AT732"/>
  <c r="D547"/>
  <c r="D738"/>
  <c r="C165"/>
  <c r="D548"/>
  <c r="D739"/>
  <c r="C166"/>
  <c r="E733"/>
  <c r="E542"/>
  <c r="E546"/>
  <c r="E737"/>
  <c r="C167"/>
  <c r="E549"/>
  <c r="E740"/>
  <c r="K167"/>
  <c r="D542"/>
  <c r="C515"/>
  <c r="D545"/>
  <c r="D736"/>
  <c r="E461"/>
  <c r="E652"/>
  <c r="C79"/>
  <c r="D705"/>
  <c r="D514"/>
  <c r="C132"/>
  <c r="J132" s="1"/>
  <c r="C163"/>
  <c r="K163" s="1"/>
  <c r="I168" i="82"/>
  <c r="C179" i="67"/>
  <c r="I167" i="82"/>
  <c r="K139"/>
  <c r="D166" i="67"/>
  <c r="C543" i="82"/>
  <c r="D125" i="67"/>
  <c r="D173"/>
  <c r="C522" i="82"/>
  <c r="C746"/>
  <c r="I119"/>
  <c r="I131"/>
  <c r="C725"/>
  <c r="D186" i="108"/>
  <c r="D188"/>
  <c r="C545" i="82"/>
  <c r="J139"/>
  <c r="K132"/>
  <c r="I127"/>
  <c r="I128"/>
  <c r="I125"/>
  <c r="I136"/>
  <c r="D465"/>
  <c r="K138"/>
  <c r="D187" i="108"/>
  <c r="J138" i="82"/>
  <c r="C747"/>
  <c r="C544"/>
  <c r="I189"/>
  <c r="J116"/>
  <c r="I118"/>
  <c r="I126"/>
  <c r="I130"/>
  <c r="I122"/>
  <c r="I123"/>
  <c r="C525" i="83"/>
  <c r="K143"/>
  <c r="J143"/>
  <c r="C716"/>
  <c r="I133"/>
  <c r="C104"/>
  <c r="D677"/>
  <c r="D486"/>
  <c r="K25"/>
  <c r="C407"/>
  <c r="C598"/>
  <c r="J25"/>
  <c r="I25" s="1"/>
  <c r="J111"/>
  <c r="C684"/>
  <c r="C493"/>
  <c r="K111"/>
  <c r="J80"/>
  <c r="I80" s="1"/>
  <c r="C462"/>
  <c r="C653"/>
  <c r="K80"/>
  <c r="E732"/>
  <c r="D541"/>
  <c r="D732"/>
  <c r="D179" i="67"/>
  <c r="D131"/>
  <c r="C113"/>
  <c r="C161"/>
  <c r="I24" i="82"/>
  <c r="I25"/>
  <c r="C459" i="84"/>
  <c r="G126"/>
  <c r="G125"/>
  <c r="G91"/>
  <c r="G85"/>
  <c r="G71"/>
  <c r="G63"/>
  <c r="G57"/>
  <c r="G41"/>
  <c r="G21"/>
  <c r="G112"/>
  <c r="C612"/>
  <c r="G151"/>
  <c r="G76"/>
  <c r="G152"/>
  <c r="G50"/>
  <c r="G7"/>
  <c r="G147"/>
  <c r="AA191" i="67"/>
  <c r="AA143"/>
  <c r="AB612" i="84"/>
  <c r="AB459"/>
  <c r="I109" i="82"/>
  <c r="E773"/>
  <c r="E570"/>
  <c r="I152"/>
  <c r="I112"/>
  <c r="I19"/>
  <c r="I17" s="1"/>
  <c r="D444" i="84"/>
  <c r="D597"/>
  <c r="D191" i="67"/>
  <c r="D143"/>
  <c r="I108" i="82"/>
  <c r="AB143" i="67"/>
  <c r="AB191"/>
  <c r="C793" i="82"/>
  <c r="C590"/>
  <c r="I188"/>
  <c r="I193"/>
  <c r="I186"/>
  <c r="K184"/>
  <c r="I194"/>
  <c r="M33" i="86"/>
  <c r="M32"/>
  <c r="M7"/>
  <c r="M8"/>
  <c r="M13"/>
  <c r="M21"/>
  <c r="M14"/>
  <c r="M20"/>
  <c r="M19"/>
  <c r="M12"/>
  <c r="M25"/>
  <c r="M28"/>
  <c r="M24"/>
  <c r="M9"/>
  <c r="M23"/>
  <c r="M22"/>
  <c r="M27"/>
  <c r="M30"/>
  <c r="M10"/>
  <c r="M17"/>
  <c r="M18"/>
  <c r="M16"/>
  <c r="M29"/>
  <c r="M26"/>
  <c r="M11"/>
  <c r="M15"/>
  <c r="I192" i="82"/>
  <c r="D773"/>
  <c r="D570"/>
  <c r="C164"/>
  <c r="K164" s="1"/>
  <c r="AA459" i="84"/>
  <c r="AA612"/>
  <c r="C626" i="82"/>
  <c r="C423"/>
  <c r="I22"/>
  <c r="C166" i="67"/>
  <c r="C118"/>
  <c r="I107" i="82"/>
  <c r="K17"/>
  <c r="C741"/>
  <c r="C538"/>
  <c r="I139"/>
  <c r="I138"/>
  <c r="I134"/>
  <c r="I191"/>
  <c r="I137"/>
  <c r="I187"/>
  <c r="J105"/>
  <c r="C757"/>
  <c r="C554"/>
  <c r="K148"/>
  <c r="I150"/>
  <c r="I151"/>
  <c r="C597" i="84"/>
  <c r="G138"/>
  <c r="C444"/>
  <c r="I149" i="82"/>
  <c r="K33" i="86"/>
  <c r="K32"/>
  <c r="K21"/>
  <c r="K25"/>
  <c r="K29"/>
  <c r="K20"/>
  <c r="K9"/>
  <c r="K8"/>
  <c r="K14"/>
  <c r="K24"/>
  <c r="K15"/>
  <c r="K12"/>
  <c r="K13"/>
  <c r="K27"/>
  <c r="K26"/>
  <c r="K30"/>
  <c r="K28"/>
  <c r="K7"/>
  <c r="K18"/>
  <c r="K11"/>
  <c r="K19"/>
  <c r="K16"/>
  <c r="K10"/>
  <c r="K17"/>
  <c r="K22"/>
  <c r="K23"/>
  <c r="D153" i="84"/>
  <c r="H138" s="1"/>
  <c r="C714" i="82"/>
  <c r="C511"/>
  <c r="I114"/>
  <c r="I111"/>
  <c r="K105"/>
  <c r="I106"/>
  <c r="I110"/>
  <c r="E668"/>
  <c r="E465"/>
  <c r="C59"/>
  <c r="I21"/>
  <c r="J17"/>
  <c r="J132"/>
  <c r="AC63" i="108"/>
  <c r="AC62"/>
  <c r="AC61"/>
  <c r="AC60"/>
  <c r="AC59"/>
  <c r="AC58"/>
  <c r="AC57"/>
  <c r="AC56"/>
  <c r="AC55"/>
  <c r="AC54"/>
  <c r="AC53"/>
  <c r="AC52"/>
  <c r="AC51"/>
  <c r="AC50"/>
  <c r="AC49"/>
  <c r="AC48"/>
  <c r="AC47"/>
  <c r="AC46"/>
  <c r="AC45"/>
  <c r="I190" i="82"/>
  <c r="I113"/>
  <c r="M31" i="86"/>
  <c r="I185" i="82"/>
  <c r="I23"/>
  <c r="C48" i="67"/>
  <c r="I13" i="68"/>
  <c r="J172" i="83"/>
  <c r="I172" s="1"/>
  <c r="E16" i="85"/>
  <c r="C580" i="83"/>
  <c r="C389"/>
  <c r="J7"/>
  <c r="K7"/>
  <c r="C745"/>
  <c r="C554"/>
  <c r="C613" i="84" l="1"/>
  <c r="G154"/>
  <c r="G460"/>
  <c r="C460"/>
  <c r="I7" i="68"/>
  <c r="AM49" i="108"/>
  <c r="AM59"/>
  <c r="AM54"/>
  <c r="AM46"/>
  <c r="AM57"/>
  <c r="AM51"/>
  <c r="AM62"/>
  <c r="AM45"/>
  <c r="AM50"/>
  <c r="AM55"/>
  <c r="AM61"/>
  <c r="AM47"/>
  <c r="AM53"/>
  <c r="AM58"/>
  <c r="AM63"/>
  <c r="AM48"/>
  <c r="AM52"/>
  <c r="AM56"/>
  <c r="I6" i="68"/>
  <c r="I7" i="83"/>
  <c r="I68"/>
  <c r="D613" i="84"/>
  <c r="D460"/>
  <c r="H613"/>
  <c r="H460"/>
  <c r="I158" i="82"/>
  <c r="C783"/>
  <c r="C580"/>
  <c r="I183"/>
  <c r="I179"/>
  <c r="I181"/>
  <c r="I182"/>
  <c r="I180"/>
  <c r="C637"/>
  <c r="C434"/>
  <c r="I33"/>
  <c r="I30"/>
  <c r="I29"/>
  <c r="I39"/>
  <c r="I38"/>
  <c r="I34"/>
  <c r="I40"/>
  <c r="I31"/>
  <c r="I32"/>
  <c r="C691"/>
  <c r="I100"/>
  <c r="C488"/>
  <c r="I83"/>
  <c r="I87"/>
  <c r="I84"/>
  <c r="I85"/>
  <c r="I94"/>
  <c r="I104"/>
  <c r="I95"/>
  <c r="I98"/>
  <c r="K82"/>
  <c r="I102"/>
  <c r="I97"/>
  <c r="I96"/>
  <c r="I99"/>
  <c r="I101"/>
  <c r="I103"/>
  <c r="I86"/>
  <c r="I174"/>
  <c r="I55"/>
  <c r="I48" s="1"/>
  <c r="K174"/>
  <c r="J28"/>
  <c r="I195"/>
  <c r="G44" i="67"/>
  <c r="G40"/>
  <c r="G36"/>
  <c r="G32"/>
  <c r="G28"/>
  <c r="G23"/>
  <c r="G19"/>
  <c r="G15"/>
  <c r="G10"/>
  <c r="G6"/>
  <c r="G42"/>
  <c r="G34"/>
  <c r="G26"/>
  <c r="G17"/>
  <c r="G8"/>
  <c r="G45"/>
  <c r="G41"/>
  <c r="G37"/>
  <c r="G33"/>
  <c r="G29"/>
  <c r="G25"/>
  <c r="G20"/>
  <c r="G16"/>
  <c r="G12"/>
  <c r="G7"/>
  <c r="G46"/>
  <c r="G38"/>
  <c r="G30"/>
  <c r="G21"/>
  <c r="G13"/>
  <c r="G47"/>
  <c r="G43"/>
  <c r="G39"/>
  <c r="G35"/>
  <c r="G31"/>
  <c r="G27"/>
  <c r="G22"/>
  <c r="G18"/>
  <c r="G14"/>
  <c r="G9"/>
  <c r="C159" i="83"/>
  <c r="C732" s="1"/>
  <c r="I120"/>
  <c r="C736"/>
  <c r="J160"/>
  <c r="C542"/>
  <c r="C506"/>
  <c r="C697"/>
  <c r="K124"/>
  <c r="I124" s="1"/>
  <c r="C545"/>
  <c r="J163"/>
  <c r="I163" s="1"/>
  <c r="K160"/>
  <c r="C755"/>
  <c r="C564"/>
  <c r="J182"/>
  <c r="K182"/>
  <c r="J79"/>
  <c r="I79" s="1"/>
  <c r="K79"/>
  <c r="C652"/>
  <c r="C461"/>
  <c r="J166"/>
  <c r="C548"/>
  <c r="C739"/>
  <c r="K166"/>
  <c r="I143"/>
  <c r="I131"/>
  <c r="C549"/>
  <c r="C740"/>
  <c r="J167"/>
  <c r="I167" s="1"/>
  <c r="K165"/>
  <c r="J165"/>
  <c r="C547"/>
  <c r="C738"/>
  <c r="K161"/>
  <c r="C543"/>
  <c r="J161"/>
  <c r="C734"/>
  <c r="J164"/>
  <c r="K164"/>
  <c r="C737"/>
  <c r="C546"/>
  <c r="I111"/>
  <c r="K132"/>
  <c r="I132" s="1"/>
  <c r="C705"/>
  <c r="C514"/>
  <c r="J162"/>
  <c r="C544"/>
  <c r="C735"/>
  <c r="K162"/>
  <c r="I116" i="82"/>
  <c r="J104" i="83"/>
  <c r="C677"/>
  <c r="C486"/>
  <c r="K104"/>
  <c r="H48" i="67"/>
  <c r="I132" i="82"/>
  <c r="I184"/>
  <c r="I148"/>
  <c r="C191" i="67"/>
  <c r="C143"/>
  <c r="C465" i="82"/>
  <c r="C668"/>
  <c r="I72"/>
  <c r="J59"/>
  <c r="I64"/>
  <c r="I78"/>
  <c r="I71"/>
  <c r="I60"/>
  <c r="I75"/>
  <c r="I79"/>
  <c r="I65"/>
  <c r="I76"/>
  <c r="I73"/>
  <c r="I80"/>
  <c r="I63"/>
  <c r="I77"/>
  <c r="I61"/>
  <c r="I62"/>
  <c r="I81"/>
  <c r="I74"/>
  <c r="K34" i="86"/>
  <c r="C773" i="82"/>
  <c r="C570"/>
  <c r="I171"/>
  <c r="I170"/>
  <c r="I169"/>
  <c r="I165"/>
  <c r="I173"/>
  <c r="I172"/>
  <c r="M34" i="86"/>
  <c r="G153" i="84"/>
  <c r="D612"/>
  <c r="H154"/>
  <c r="H152"/>
  <c r="H151"/>
  <c r="H147"/>
  <c r="D459"/>
  <c r="H85"/>
  <c r="H41"/>
  <c r="H7"/>
  <c r="H125"/>
  <c r="H63"/>
  <c r="H50"/>
  <c r="H126"/>
  <c r="H112"/>
  <c r="H71"/>
  <c r="H21"/>
  <c r="H76"/>
  <c r="H91"/>
  <c r="H57"/>
  <c r="K59" i="82"/>
  <c r="I105"/>
  <c r="J164"/>
  <c r="C541" i="83" l="1"/>
  <c r="I161"/>
  <c r="I160"/>
  <c r="I82" i="82"/>
  <c r="I28"/>
  <c r="J159" i="83"/>
  <c r="K159"/>
  <c r="I164"/>
  <c r="I165"/>
  <c r="I182"/>
  <c r="I162"/>
  <c r="I166"/>
  <c r="I104"/>
  <c r="I59" i="82"/>
  <c r="I164"/>
  <c r="G48" i="67"/>
  <c r="H153" i="84"/>
  <c r="I159" i="83" l="1"/>
</calcChain>
</file>

<file path=xl/sharedStrings.xml><?xml version="1.0" encoding="utf-8"?>
<sst xmlns="http://schemas.openxmlformats.org/spreadsheetml/2006/main" count="13088" uniqueCount="2472">
  <si>
    <t>кухня</t>
  </si>
  <si>
    <t>гостиницы, мотели, кемпинги</t>
  </si>
  <si>
    <t xml:space="preserve">13) </t>
  </si>
  <si>
    <t>предприятия химической отрасли</t>
  </si>
  <si>
    <t xml:space="preserve">5) </t>
  </si>
  <si>
    <t>6)</t>
  </si>
  <si>
    <t>птицеводческая ферма</t>
  </si>
  <si>
    <t>казино, боулинг, дискотеки, залы игровых автоматов, бильярдные</t>
  </si>
  <si>
    <t xml:space="preserve">прочие здания   </t>
  </si>
  <si>
    <t xml:space="preserve">прочие здания  </t>
  </si>
  <si>
    <t>здания судов, нотариальные и адвокатские конторы</t>
  </si>
  <si>
    <t>культовые здания</t>
  </si>
  <si>
    <t>Объекты пожаров</t>
  </si>
  <si>
    <t xml:space="preserve">1. </t>
  </si>
  <si>
    <t>поля зерновых культур</t>
  </si>
  <si>
    <t xml:space="preserve">10. </t>
  </si>
  <si>
    <t>находящиеся в ведении местных исполнительных органов</t>
  </si>
  <si>
    <t xml:space="preserve">предприятия легкой промышленности </t>
  </si>
  <si>
    <t xml:space="preserve">9) </t>
  </si>
  <si>
    <t xml:space="preserve">предприятия пищевой промышленности </t>
  </si>
  <si>
    <t>дворцы и дома школьников</t>
  </si>
  <si>
    <t xml:space="preserve">8. </t>
  </si>
  <si>
    <t xml:space="preserve"> из них в зданиях повышенной этажности</t>
  </si>
  <si>
    <t xml:space="preserve">9. </t>
  </si>
  <si>
    <t>склады лесопиломатериалов</t>
  </si>
  <si>
    <t>административные здания организаций, предприятий, учреждений</t>
  </si>
  <si>
    <t>прочие учебные учреждения</t>
  </si>
  <si>
    <t xml:space="preserve">2) </t>
  </si>
  <si>
    <t>частный сектор</t>
  </si>
  <si>
    <t>общежития</t>
  </si>
  <si>
    <t>дачи, садовые домики, юрты</t>
  </si>
  <si>
    <t>склады сена, фуража, и др.</t>
  </si>
  <si>
    <t>мельницы</t>
  </si>
  <si>
    <t>элеваторы, склады зерна</t>
  </si>
  <si>
    <r>
      <t xml:space="preserve">Прочие открытые территории </t>
    </r>
    <r>
      <rPr>
        <sz val="12"/>
        <rFont val="Times New Roman"/>
        <family val="1"/>
        <charset val="204"/>
      </rPr>
      <t xml:space="preserve">(пустыри, обочины дорог, улицы и др.)  </t>
    </r>
  </si>
  <si>
    <t>ИТОГО:</t>
  </si>
  <si>
    <t>В том числе:</t>
  </si>
  <si>
    <t xml:space="preserve">1) </t>
  </si>
  <si>
    <t>здания органов представительной власти</t>
  </si>
  <si>
    <r>
      <t>Степи, луга, пастбища</t>
    </r>
    <r>
      <rPr>
        <sz val="12"/>
        <rFont val="Times New Roman"/>
        <family val="1"/>
        <charset val="204"/>
      </rPr>
      <t xml:space="preserve"> </t>
    </r>
  </si>
  <si>
    <t xml:space="preserve">15. </t>
  </si>
  <si>
    <t>техники</t>
  </si>
  <si>
    <t>автомобильный транспорт</t>
  </si>
  <si>
    <t>склады промышленных товаров</t>
  </si>
  <si>
    <t>склады ЛВЖ, ГЖ и сжиженных газов</t>
  </si>
  <si>
    <t>предприятия черной и цветной металлургии</t>
  </si>
  <si>
    <t xml:space="preserve">3) </t>
  </si>
  <si>
    <t>стадионы, ипподромы</t>
  </si>
  <si>
    <t>надворные постройки</t>
  </si>
  <si>
    <t xml:space="preserve">12) </t>
  </si>
  <si>
    <t xml:space="preserve">прочие детские учреждения </t>
  </si>
  <si>
    <t xml:space="preserve">6. </t>
  </si>
  <si>
    <t xml:space="preserve">11. </t>
  </si>
  <si>
    <t>7)</t>
  </si>
  <si>
    <t>8)</t>
  </si>
  <si>
    <t>сельскохозяйственная техника</t>
  </si>
  <si>
    <t>воздушные суда</t>
  </si>
  <si>
    <t>дворцы культуры, клубы, музеи, выставки, библиотеки</t>
  </si>
  <si>
    <t>здания бытового обслуживания населения</t>
  </si>
  <si>
    <t>театры, кинотеатры, цирки, концертные залы, видеосалоны</t>
  </si>
  <si>
    <t xml:space="preserve">4. </t>
  </si>
  <si>
    <t>дошкольные (сады, ясли, дома ребенка)</t>
  </si>
  <si>
    <t xml:space="preserve">11) </t>
  </si>
  <si>
    <t>предприятия добычи газа</t>
  </si>
  <si>
    <t xml:space="preserve">8) </t>
  </si>
  <si>
    <t>почтамп, телеграф, АТС, отделения связи</t>
  </si>
  <si>
    <t>Район</t>
  </si>
  <si>
    <t>предприятия машиностроения и металлообработки</t>
  </si>
  <si>
    <t xml:space="preserve">4) </t>
  </si>
  <si>
    <t>предприятия электроэнергетики</t>
  </si>
  <si>
    <t>высшего и среднего профессионального образования (ВУЗ,ПТУ)</t>
  </si>
  <si>
    <t xml:space="preserve">объекты общественного питания </t>
  </si>
  <si>
    <t xml:space="preserve">прочие предприятия  </t>
  </si>
  <si>
    <t xml:space="preserve">2. </t>
  </si>
  <si>
    <t>оптовые рынки, базары, ярмарки, выставки товаров</t>
  </si>
  <si>
    <t>Всего</t>
  </si>
  <si>
    <t>прочие склады</t>
  </si>
  <si>
    <t>зерносушилки, механизированные тока, кормоцеха</t>
  </si>
  <si>
    <t>теплицы, парники</t>
  </si>
  <si>
    <t>склады медицинских товаров</t>
  </si>
  <si>
    <t>из них в зданиях повышенной этажности</t>
  </si>
  <si>
    <t xml:space="preserve">5. </t>
  </si>
  <si>
    <t>склады химических веществ, минудобрений и др.</t>
  </si>
  <si>
    <t>парки, зоопарки, дендрарий, аквапарки, окианариум</t>
  </si>
  <si>
    <t>железнодорожные, морские, речные и автовокзалы и др.</t>
  </si>
  <si>
    <t>склады продовольственных товаров, плодоовощные базы</t>
  </si>
  <si>
    <t>прочие транспортные средства</t>
  </si>
  <si>
    <t xml:space="preserve">12. </t>
  </si>
  <si>
    <t>морские, речные суда</t>
  </si>
  <si>
    <t xml:space="preserve">3. </t>
  </si>
  <si>
    <t>предприятия нефтянной отрасли</t>
  </si>
  <si>
    <t>здания местных исполнительных органов</t>
  </si>
  <si>
    <t>дворцы спорта, манежи, бассейны, тир</t>
  </si>
  <si>
    <t>ДЧС Алматинской области</t>
  </si>
  <si>
    <t>фрукто и овощехранилища</t>
  </si>
  <si>
    <t xml:space="preserve">7. </t>
  </si>
  <si>
    <t>Ущерб</t>
  </si>
  <si>
    <t>аэропорты и аэровокзалы</t>
  </si>
  <si>
    <t>пред. деревообрабатывающей и целлюлозно-бумажной пром.</t>
  </si>
  <si>
    <t>туристические базы</t>
  </si>
  <si>
    <t>поликлиники, диспансеры, медпункты</t>
  </si>
  <si>
    <t>дома престарелых и инвалидов</t>
  </si>
  <si>
    <t>крытые рынки</t>
  </si>
  <si>
    <t>общеобразовательные (школы, лицеи, гимназии, интернаты)</t>
  </si>
  <si>
    <t>оздоровительные лагеря, пансионаты и др.</t>
  </si>
  <si>
    <t>предприятия угольной отрасли</t>
  </si>
  <si>
    <t xml:space="preserve">7) </t>
  </si>
  <si>
    <t xml:space="preserve">В том числе: </t>
  </si>
  <si>
    <t xml:space="preserve">6) </t>
  </si>
  <si>
    <t>1)</t>
  </si>
  <si>
    <t>предприятия промышленности строительных материалов</t>
  </si>
  <si>
    <t>прочие здания</t>
  </si>
  <si>
    <t>больницы, госпитали, родильные дома</t>
  </si>
  <si>
    <t xml:space="preserve">торговые павильоны, киоски, ларьки, палатки и др. </t>
  </si>
  <si>
    <t xml:space="preserve">прочие здания торговли </t>
  </si>
  <si>
    <t>институты повышения квалификации, учебные комбинаты и курсы</t>
  </si>
  <si>
    <t xml:space="preserve">прочее жилье   </t>
  </si>
  <si>
    <t xml:space="preserve">13. </t>
  </si>
  <si>
    <t xml:space="preserve">10) </t>
  </si>
  <si>
    <t>здания органов государственной власти</t>
  </si>
  <si>
    <t>железнодорожный транспорт</t>
  </si>
  <si>
    <t>№ п/п</t>
  </si>
  <si>
    <t>Причина пожара</t>
  </si>
  <si>
    <t>радио и вычислительные центры, телестудии</t>
  </si>
  <si>
    <t>банки, биржы, брокерские конторы</t>
  </si>
  <si>
    <t>баня</t>
  </si>
  <si>
    <t>сарай</t>
  </si>
  <si>
    <t>Енбекшиказахский</t>
  </si>
  <si>
    <t>г.Талдыкорган</t>
  </si>
  <si>
    <t>гараж</t>
  </si>
  <si>
    <t>Талгарский</t>
  </si>
  <si>
    <t>Карасайский</t>
  </si>
  <si>
    <t>Райымбекский</t>
  </si>
  <si>
    <t>Саркандский</t>
  </si>
  <si>
    <t>Уйгурский</t>
  </si>
  <si>
    <t>Панфиловский</t>
  </si>
  <si>
    <t>Балхашский</t>
  </si>
  <si>
    <t>Илийский</t>
  </si>
  <si>
    <t>да</t>
  </si>
  <si>
    <t>г.Текели</t>
  </si>
  <si>
    <t>Ескельдинский</t>
  </si>
  <si>
    <t>Кербулакский</t>
  </si>
  <si>
    <t>Алакольский</t>
  </si>
  <si>
    <t>Каратальский</t>
  </si>
  <si>
    <t>Жамбылский</t>
  </si>
  <si>
    <t>нет</t>
  </si>
  <si>
    <t>Коксуский</t>
  </si>
  <si>
    <t>многоквартирный жилой дом</t>
  </si>
  <si>
    <t>Аксуский</t>
  </si>
  <si>
    <t>чердачное помещение</t>
  </si>
  <si>
    <t>Форма 5</t>
  </si>
  <si>
    <t>форма 6</t>
  </si>
  <si>
    <t>Причины возникновения пожаров</t>
  </si>
  <si>
    <t>Количество пожаров</t>
  </si>
  <si>
    <t>ущерб, тыс.тенге</t>
  </si>
  <si>
    <t>Северный регион</t>
  </si>
  <si>
    <t xml:space="preserve">кол-во </t>
  </si>
  <si>
    <t xml:space="preserve">Ущерб </t>
  </si>
  <si>
    <t xml:space="preserve">Установленные поджоги </t>
  </si>
  <si>
    <t xml:space="preserve">Нарушение  технологического процесса, неисправность  производственного оборудования </t>
  </si>
  <si>
    <t>3.</t>
  </si>
  <si>
    <t xml:space="preserve">Нарушение правил монтажа  и технической эксплуатации электрооборудования, всего: в том числе </t>
  </si>
  <si>
    <t xml:space="preserve">короткое замыкание проводки в авторнаспортных средствах </t>
  </si>
  <si>
    <t xml:space="preserve">Нарушение правил пожарной безопасности  при эксплуатации бытовых электроприборов, всего </t>
  </si>
  <si>
    <t>отопительные приборы</t>
  </si>
  <si>
    <t>приборы приготовления пищи</t>
  </si>
  <si>
    <t>утюги</t>
  </si>
  <si>
    <t>телевизоры</t>
  </si>
  <si>
    <t>осветительные лампы</t>
  </si>
  <si>
    <t xml:space="preserve">прочие приборы </t>
  </si>
  <si>
    <t xml:space="preserve">Нарушение ППБ при устройстве и эксплуатации теплогенерирующих установок, всего:  </t>
  </si>
  <si>
    <t>газовые</t>
  </si>
  <si>
    <t>2)</t>
  </si>
  <si>
    <t>на твердом топливе</t>
  </si>
  <si>
    <t>3)</t>
  </si>
  <si>
    <t>на жидком топливе</t>
  </si>
  <si>
    <t>4)</t>
  </si>
  <si>
    <t>электрические</t>
  </si>
  <si>
    <t>Нарушение  ППБ при устройстве и эксплуатации печей</t>
  </si>
  <si>
    <t>несоответствие противопожарной разделки печи</t>
  </si>
  <si>
    <t>несоотвествие противопожарной отступки печи</t>
  </si>
  <si>
    <t>сушка вещей и сырых дров</t>
  </si>
  <si>
    <t>отсутствие предтопочного металлического листа</t>
  </si>
  <si>
    <t>5)</t>
  </si>
  <si>
    <t>отсутствие искрогасительных устройств</t>
  </si>
  <si>
    <t>Нарушение ППБ при  производстве электросварочных и других огневых работ, всего в том числе:</t>
  </si>
  <si>
    <t>электросварочные работы</t>
  </si>
  <si>
    <t>газосварочные работы</t>
  </si>
  <si>
    <t>газорезательные работы</t>
  </si>
  <si>
    <t>паяльные работы</t>
  </si>
  <si>
    <t xml:space="preserve">Нарушение ППБ при эксплуатации бытовых газовых, керосиновых и других устройств.  </t>
  </si>
  <si>
    <t xml:space="preserve">Неосторожное обращение  с огнем, в том числе: </t>
  </si>
  <si>
    <t>при курении</t>
  </si>
  <si>
    <t>при использовании приборами освещения с открытым пламенем (свечами, фонарями, факелами и.т.п.)</t>
  </si>
  <si>
    <t>от костра</t>
  </si>
  <si>
    <t>от фейерверков, пиротехнических изделий</t>
  </si>
  <si>
    <t xml:space="preserve"> прочее</t>
  </si>
  <si>
    <t>Шалость детей с огнем</t>
  </si>
  <si>
    <t>Самовозгорание веществ и материалов</t>
  </si>
  <si>
    <t>Взрывы</t>
  </si>
  <si>
    <t>Прямые удары молнии или их вторичные воздействия</t>
  </si>
  <si>
    <t xml:space="preserve">14. </t>
  </si>
  <si>
    <r>
      <t xml:space="preserve">Прочие причины пожаров </t>
    </r>
    <r>
      <rPr>
        <b/>
        <i/>
        <sz val="12"/>
        <rFont val="Times New Roman"/>
        <family val="1"/>
        <charset val="204"/>
      </rPr>
      <t>(отсутствие искрогасительных устройств на транспортных средствах, обрыв топливопровода, в результате ДТП )</t>
    </r>
  </si>
  <si>
    <t>Здания и сооружения производственного назначения, всего</t>
  </si>
  <si>
    <t xml:space="preserve">Предприятия торговли, всего </t>
  </si>
  <si>
    <t xml:space="preserve">магазины промышленных товаров </t>
  </si>
  <si>
    <t>магазины продуктовых товаров</t>
  </si>
  <si>
    <t>гастрономы</t>
  </si>
  <si>
    <t>универмаги</t>
  </si>
  <si>
    <t>минимаркеты</t>
  </si>
  <si>
    <t>супермаркеты</t>
  </si>
  <si>
    <t>9)</t>
  </si>
  <si>
    <t xml:space="preserve">торгово-развлекательные центры </t>
  </si>
  <si>
    <t>10)</t>
  </si>
  <si>
    <t>торговые центры</t>
  </si>
  <si>
    <t>11)</t>
  </si>
  <si>
    <t>торговые дома</t>
  </si>
  <si>
    <t>13.1) рестораны</t>
  </si>
  <si>
    <t>13.2) кафе, бары</t>
  </si>
  <si>
    <t>13.3) столовые</t>
  </si>
  <si>
    <t>13.4) шашлычные и тому подобное</t>
  </si>
  <si>
    <t>14)</t>
  </si>
  <si>
    <t>Складские здания, всего</t>
  </si>
  <si>
    <t>Здания образовательных учреждений, всего</t>
  </si>
  <si>
    <t>Детские учреждения, всего</t>
  </si>
  <si>
    <t>6.</t>
  </si>
  <si>
    <t xml:space="preserve">Культурно-зрелищные учреждения, всего </t>
  </si>
  <si>
    <t>7.</t>
  </si>
  <si>
    <t xml:space="preserve">Спортивно-зрелищные учреждения, всего </t>
  </si>
  <si>
    <t>Лечебно-профилактические  учреждения, всего</t>
  </si>
  <si>
    <t>санатории, профилактории</t>
  </si>
  <si>
    <t>санитарно-эпидемиологические станции</t>
  </si>
  <si>
    <t>станции скорой помощи</t>
  </si>
  <si>
    <t>Банно-прачечные комплексы, всего</t>
  </si>
  <si>
    <t>бани</t>
  </si>
  <si>
    <t>сауны</t>
  </si>
  <si>
    <t>прачечные</t>
  </si>
  <si>
    <t>химчистки</t>
  </si>
  <si>
    <t>10.</t>
  </si>
  <si>
    <t>Административно-общественные здания, всего</t>
  </si>
  <si>
    <t>здание Комитета национальной безопасности</t>
  </si>
  <si>
    <t>15)</t>
  </si>
  <si>
    <t>здания Министерства внутренних дел</t>
  </si>
  <si>
    <t>16)</t>
  </si>
  <si>
    <t>здания Министерства обороны</t>
  </si>
  <si>
    <t>17)</t>
  </si>
  <si>
    <t>объекты Министерства по чрезвычайным ситуациям</t>
  </si>
  <si>
    <t>18)</t>
  </si>
  <si>
    <t>19)</t>
  </si>
  <si>
    <t>Сельскохозяйственные объекты, всего</t>
  </si>
  <si>
    <t>животноводческая ферма, кошара, конюшня, хлев</t>
  </si>
  <si>
    <t>полевой стан, пасека, стригальный пункт и др.</t>
  </si>
  <si>
    <t>12.</t>
  </si>
  <si>
    <t xml:space="preserve">Строящиеся объекты  и стройплощадки </t>
  </si>
  <si>
    <t>13.</t>
  </si>
  <si>
    <t xml:space="preserve">Транспортные средства, всего </t>
  </si>
  <si>
    <t>1.1) грузовые</t>
  </si>
  <si>
    <t>1.2) легковые</t>
  </si>
  <si>
    <t>1.3) автобусы</t>
  </si>
  <si>
    <t>1.4) тролейбусы</t>
  </si>
  <si>
    <t>14.</t>
  </si>
  <si>
    <t xml:space="preserve">Жилой сектор, всего </t>
  </si>
  <si>
    <t>многоэтажное государственное жилье</t>
  </si>
  <si>
    <t>многоэтажное жилье собственников квартир</t>
  </si>
  <si>
    <t>жилые здания высототой 10 и более этажей</t>
  </si>
  <si>
    <t>15.</t>
  </si>
  <si>
    <t>Леса, всего</t>
  </si>
  <si>
    <t>в ведении Комитета лесного и охотничьего хозяйства Министерства окружающей среды и водных ресурсов</t>
  </si>
  <si>
    <t>16.</t>
  </si>
  <si>
    <t>17.</t>
  </si>
  <si>
    <t>№</t>
  </si>
  <si>
    <t>Наименование показателей</t>
  </si>
  <si>
    <t>всего</t>
  </si>
  <si>
    <t>в городах</t>
  </si>
  <si>
    <t>в сельской местности</t>
  </si>
  <si>
    <t>Сумма ущерба (тысяч тенге)</t>
  </si>
  <si>
    <t>Гибель людей (всего) из них:</t>
  </si>
  <si>
    <t>3.1.</t>
  </si>
  <si>
    <t>детей</t>
  </si>
  <si>
    <t>3.2.</t>
  </si>
  <si>
    <t>лиц в нетрезвом состоянии</t>
  </si>
  <si>
    <t>3.3.</t>
  </si>
  <si>
    <t>лиц погибших от отравления угарным газом, в результате нарушений требований пожарной безопасности, не повлекших возникновения пожара</t>
  </si>
  <si>
    <t>Травмировано людей на пожарах (всего) из них:</t>
  </si>
  <si>
    <t>4.1.</t>
  </si>
  <si>
    <t>лиц травмированных от отравления угарным газом, в результате нарушений требований пожарной безопасности, не повлекших возникновения пожара</t>
  </si>
  <si>
    <t>Спасено людей на пожарах</t>
  </si>
  <si>
    <t>Спасено материальных ценностей (тысяч тенге)</t>
  </si>
  <si>
    <t>г.Капшагай</t>
  </si>
  <si>
    <t xml:space="preserve">а) Установленные поджоги </t>
  </si>
  <si>
    <t xml:space="preserve">б) Нарушение  технологического процесса, неисправность  производственного оборудования </t>
  </si>
  <si>
    <t xml:space="preserve">в) Нарушение правил монтажа  и технической эксплуатации электрооборудования, всего: в том числе </t>
  </si>
  <si>
    <t xml:space="preserve">г) Нарушение правил пожарной безопасности  при эксплуатации бытовых электроприборов, всего: в том числе  </t>
  </si>
  <si>
    <t xml:space="preserve">д) Нарушение ППБ при устройстве и эксплуатации теплогенерирующих установок, всего:  </t>
  </si>
  <si>
    <t>е) Нарушение  ППБ при устройстве и эксплуатации печей</t>
  </si>
  <si>
    <t>ж) Нарушение ППБ при  производстве электросварочных и других огневых работ, всего в том числе:</t>
  </si>
  <si>
    <t xml:space="preserve">и) Неосторожное обращение  с огнем, в том числе: </t>
  </si>
  <si>
    <t>к) Шалость детей с огнем</t>
  </si>
  <si>
    <t>л) Самовозгорание веществ и материалов</t>
  </si>
  <si>
    <t>м) Взрывы</t>
  </si>
  <si>
    <t>н) Прямые удары молнии или их вторичные воздействия</t>
  </si>
  <si>
    <r>
      <t xml:space="preserve">п) Прочие причины пожаров </t>
    </r>
    <r>
      <rPr>
        <b/>
        <i/>
        <sz val="12"/>
        <rFont val="Times New Roman"/>
        <family val="1"/>
        <charset val="204"/>
      </rPr>
      <t>(отсутствие искрогасительных устройств на транспортных средствах, обрыв топливопровода, в результате ДТП )</t>
    </r>
  </si>
  <si>
    <t>о) Не установленные причины</t>
  </si>
  <si>
    <t>Здания и сооружения производственного назначения</t>
  </si>
  <si>
    <t>Предприятия торговли</t>
  </si>
  <si>
    <t>Складские здания</t>
  </si>
  <si>
    <t>Здания образовательных учреждений</t>
  </si>
  <si>
    <t>Детские учреждения</t>
  </si>
  <si>
    <t>Культурно-зрелищные учреждения</t>
  </si>
  <si>
    <t>Спортивно-зрелищные учреждения</t>
  </si>
  <si>
    <t>Лечебно-профилактические  учреждения</t>
  </si>
  <si>
    <t>Банно-прачечные комплексы</t>
  </si>
  <si>
    <t>Административно-общественные здания</t>
  </si>
  <si>
    <t>Сельскохозяйственные объекты</t>
  </si>
  <si>
    <t>Транспортные средства</t>
  </si>
  <si>
    <t>Жилой сектор</t>
  </si>
  <si>
    <t>Леса</t>
  </si>
  <si>
    <t xml:space="preserve">Степи, луга, пастбища </t>
  </si>
  <si>
    <t xml:space="preserve">Прочие открытые территории (пустыри, обочины дорог, улицы и др.) </t>
  </si>
  <si>
    <t>Общаее кол-во пожаров</t>
  </si>
  <si>
    <t>Сумма ущерба</t>
  </si>
  <si>
    <t>Общая сумма ущерба (тысяч тенге)</t>
  </si>
  <si>
    <t>Общее кол-во спасенных людей</t>
  </si>
  <si>
    <t>Спасено материальных ценностей</t>
  </si>
  <si>
    <t>Общая сумма спасенного имущества</t>
  </si>
  <si>
    <t>Степная площадь (гектар)</t>
  </si>
  <si>
    <t>Общий ущерб (тысяч тенге)</t>
  </si>
  <si>
    <t>Число пострадавших людей</t>
  </si>
  <si>
    <t>Число пострадавших животных (голов)</t>
  </si>
  <si>
    <t>Ликвидировано степных пожаров акиматами и добровольными противопожарными формированиями без привлечения сил и средств Государственного учреждения «Служба пожаротушения и аварийно-спасательных работ»</t>
  </si>
  <si>
    <t>Привлечено сил и средств Министерства по чрезвычайным ситуациям Республики Казахстан</t>
  </si>
  <si>
    <t>погибло</t>
  </si>
  <si>
    <t>травмировано</t>
  </si>
  <si>
    <t xml:space="preserve">силы и средства </t>
  </si>
  <si>
    <t>человек</t>
  </si>
  <si>
    <t>Лесная площадь (гектар)</t>
  </si>
  <si>
    <t>Ликвидировано лесных пожаров акиматами и добровольными противопожарными формированиями без привлечения сил и средств Государственного учреждения «Служба пожаротушения и аварийно-спасательных работ»</t>
  </si>
  <si>
    <t>лесная площадь (гектар)</t>
  </si>
  <si>
    <t>Количество загораний</t>
  </si>
  <si>
    <t>Площадь (гектар)</t>
  </si>
  <si>
    <t>Ликвидировано загораний степных территорий акиматами и добровольными противопожарными формированиями без привлечения сил и средств Государственного учреждения «Служба пожаротушения и аварийно-спасательных работ»</t>
  </si>
  <si>
    <t>В городской местности</t>
  </si>
  <si>
    <t>В сельской местности</t>
  </si>
  <si>
    <t>В городах и поселках городского типа</t>
  </si>
  <si>
    <t>Количество пожаров произошедших в жилом секторе</t>
  </si>
  <si>
    <t>1.1.</t>
  </si>
  <si>
    <t>Ущерб (тыс. тенге)</t>
  </si>
  <si>
    <t>1.2.</t>
  </si>
  <si>
    <t>Погибло людей    всего</t>
  </si>
  <si>
    <t>1.2.1</t>
  </si>
  <si>
    <t>в том числе детей</t>
  </si>
  <si>
    <t>1.3.</t>
  </si>
  <si>
    <t>Травмировано людей   всего</t>
  </si>
  <si>
    <t>1.3.1</t>
  </si>
  <si>
    <t>1.4.</t>
  </si>
  <si>
    <t>Спасено людей   всего</t>
  </si>
  <si>
    <t>1.4.1</t>
  </si>
  <si>
    <t>1.5.</t>
  </si>
  <si>
    <t>Спасено материальных ценностей (тыс. тенге)</t>
  </si>
  <si>
    <t>1.6.</t>
  </si>
  <si>
    <t>Погибло скота, голов всего:</t>
  </si>
  <si>
    <t>Из них:</t>
  </si>
  <si>
    <t>1.6.1.</t>
  </si>
  <si>
    <t>КРС (корова)</t>
  </si>
  <si>
    <t>1.6.2.</t>
  </si>
  <si>
    <t>МРС (овца, коза)</t>
  </si>
  <si>
    <t>1.6.3.</t>
  </si>
  <si>
    <t>лошадь</t>
  </si>
  <si>
    <t>1.6.4.</t>
  </si>
  <si>
    <t>верблюд</t>
  </si>
  <si>
    <t>1.6.5.</t>
  </si>
  <si>
    <t>свинья, осел и т.д.</t>
  </si>
  <si>
    <t>1.6.6.</t>
  </si>
  <si>
    <t>грызуны (кролик, нутрия)</t>
  </si>
  <si>
    <t>1.6.7.</t>
  </si>
  <si>
    <t>птицы (гусь, утка, курица, индейка)</t>
  </si>
  <si>
    <t>1.7</t>
  </si>
  <si>
    <t>Уничтожено техники, ед.</t>
  </si>
  <si>
    <t>1.8</t>
  </si>
  <si>
    <t>Уничтожено строений, ед.</t>
  </si>
  <si>
    <t>Социальное положение людей, погибших на пожарах в жилом секторе</t>
  </si>
  <si>
    <t>2.1.</t>
  </si>
  <si>
    <t>Рабочие</t>
  </si>
  <si>
    <t>2.2.</t>
  </si>
  <si>
    <t>Служащие</t>
  </si>
  <si>
    <t>2.3.</t>
  </si>
  <si>
    <t>Предприниматели</t>
  </si>
  <si>
    <t>2.4.</t>
  </si>
  <si>
    <t>Временно не работающие</t>
  </si>
  <si>
    <t>2.5.</t>
  </si>
  <si>
    <t>Пенсионеры</t>
  </si>
  <si>
    <t>2.6.</t>
  </si>
  <si>
    <t>Дети (дошкольники)</t>
  </si>
  <si>
    <t>2.7.</t>
  </si>
  <si>
    <t>Учащиеся</t>
  </si>
  <si>
    <t>2.7.1.</t>
  </si>
  <si>
    <t>от 7 до 10</t>
  </si>
  <si>
    <t>2.7.2.</t>
  </si>
  <si>
    <t>от 10 до 16</t>
  </si>
  <si>
    <t>2.8.</t>
  </si>
  <si>
    <t>Студента ВУЗов, лицеев (старше 16 лет)</t>
  </si>
  <si>
    <t>2.9.</t>
  </si>
  <si>
    <t>Лица БОМЖ</t>
  </si>
  <si>
    <t>2.10.</t>
  </si>
  <si>
    <t>Инвалиды</t>
  </si>
  <si>
    <t>Основные условия, способствовавшие гибели людей</t>
  </si>
  <si>
    <t>Алкогольное опьянение</t>
  </si>
  <si>
    <t>Состояние сна</t>
  </si>
  <si>
    <t>Инвалидность</t>
  </si>
  <si>
    <t>3.4.</t>
  </si>
  <si>
    <t>Оставленные без присмотра дети</t>
  </si>
  <si>
    <t>3.5.</t>
  </si>
  <si>
    <t>Паника, неправильные действия при пожаре</t>
  </si>
  <si>
    <t>3.6.</t>
  </si>
  <si>
    <t>Прочие</t>
  </si>
  <si>
    <t>Основные причины гибели людей на пожарах произошедших в жилом секторе</t>
  </si>
  <si>
    <t>Высокая температура</t>
  </si>
  <si>
    <t>4.2.</t>
  </si>
  <si>
    <t>Воздействие продуктов горения</t>
  </si>
  <si>
    <t>4.3.</t>
  </si>
  <si>
    <t>Обрушение строительных конструкций</t>
  </si>
  <si>
    <t>4.4.</t>
  </si>
  <si>
    <t>Психологические факторы (паника, шок и др.)</t>
  </si>
  <si>
    <t>4.5.</t>
  </si>
  <si>
    <t>Взрыв газа</t>
  </si>
  <si>
    <t>4.6.</t>
  </si>
  <si>
    <t>5.</t>
  </si>
  <si>
    <t>Место гибели людей</t>
  </si>
  <si>
    <t>5.1.</t>
  </si>
  <si>
    <t>На месте пожара</t>
  </si>
  <si>
    <t>5.2.</t>
  </si>
  <si>
    <t>В пути следования в больницу</t>
  </si>
  <si>
    <t>5.3.</t>
  </si>
  <si>
    <t>В больнице</t>
  </si>
  <si>
    <t>Причины пожаров произошедших в жилом секторе</t>
  </si>
  <si>
    <t>6.1.</t>
  </si>
  <si>
    <t>6.2.</t>
  </si>
  <si>
    <t>6.3.</t>
  </si>
  <si>
    <t>6.4.</t>
  </si>
  <si>
    <t>6.5.</t>
  </si>
  <si>
    <t>6.6.</t>
  </si>
  <si>
    <t>6.6.1.</t>
  </si>
  <si>
    <t>6.6.2</t>
  </si>
  <si>
    <t>6.6.3</t>
  </si>
  <si>
    <t>6.6.4</t>
  </si>
  <si>
    <t>6.6.5</t>
  </si>
  <si>
    <t>6.7</t>
  </si>
  <si>
    <t>6.8</t>
  </si>
  <si>
    <t>6.9</t>
  </si>
  <si>
    <t>6.10</t>
  </si>
  <si>
    <t>6.11</t>
  </si>
  <si>
    <t>6.12</t>
  </si>
  <si>
    <t>6.13</t>
  </si>
  <si>
    <t>6.14</t>
  </si>
  <si>
    <t>6.15</t>
  </si>
  <si>
    <t>6.16</t>
  </si>
  <si>
    <t>Не установленные причины</t>
  </si>
  <si>
    <t>6.17</t>
  </si>
  <si>
    <t>7</t>
  </si>
  <si>
    <t>Причины пожаров, в результате которых погибли люди</t>
  </si>
  <si>
    <t>7.1</t>
  </si>
  <si>
    <t>7.2</t>
  </si>
  <si>
    <t>7.3</t>
  </si>
  <si>
    <t>7.4</t>
  </si>
  <si>
    <t>7.5</t>
  </si>
  <si>
    <t>7.6</t>
  </si>
  <si>
    <t>7.6.1</t>
  </si>
  <si>
    <t>7.6.2</t>
  </si>
  <si>
    <t>7.6.3</t>
  </si>
  <si>
    <t>7.6.4</t>
  </si>
  <si>
    <t>7.6.5</t>
  </si>
  <si>
    <t>7.7</t>
  </si>
  <si>
    <t>7.8</t>
  </si>
  <si>
    <t>7.9</t>
  </si>
  <si>
    <t>7.10</t>
  </si>
  <si>
    <t>7.11</t>
  </si>
  <si>
    <t>7.12</t>
  </si>
  <si>
    <t>7.13</t>
  </si>
  <si>
    <t>7.14</t>
  </si>
  <si>
    <t>7.15</t>
  </si>
  <si>
    <t>7.16</t>
  </si>
  <si>
    <t>7.17</t>
  </si>
  <si>
    <t>8</t>
  </si>
  <si>
    <t>Распределение пожаров по объектам</t>
  </si>
  <si>
    <t>8.1</t>
  </si>
  <si>
    <t>8.2</t>
  </si>
  <si>
    <t>8.3</t>
  </si>
  <si>
    <t>8.4</t>
  </si>
  <si>
    <t>8.5</t>
  </si>
  <si>
    <t>8.6</t>
  </si>
  <si>
    <t>8.7</t>
  </si>
  <si>
    <t>8.8</t>
  </si>
  <si>
    <t>8.9</t>
  </si>
  <si>
    <t>8.10</t>
  </si>
  <si>
    <t>Место возникновения</t>
  </si>
  <si>
    <t>9.1</t>
  </si>
  <si>
    <t>9.2</t>
  </si>
  <si>
    <t>9.3</t>
  </si>
  <si>
    <t>9.4</t>
  </si>
  <si>
    <t>9.5</t>
  </si>
  <si>
    <t>9.6</t>
  </si>
  <si>
    <t>9.7</t>
  </si>
  <si>
    <t>9.8</t>
  </si>
  <si>
    <t>9.9</t>
  </si>
  <si>
    <t>9.10.</t>
  </si>
  <si>
    <t>9.11.</t>
  </si>
  <si>
    <t>9.12.</t>
  </si>
  <si>
    <t>9.13.</t>
  </si>
  <si>
    <t>9.14.</t>
  </si>
  <si>
    <t>Распределение пожаров по дням недели</t>
  </si>
  <si>
    <t>10.1</t>
  </si>
  <si>
    <t>понедельник</t>
  </si>
  <si>
    <t>10.2</t>
  </si>
  <si>
    <t>вторник</t>
  </si>
  <si>
    <t>10.3</t>
  </si>
  <si>
    <t>среда</t>
  </si>
  <si>
    <t>10.4</t>
  </si>
  <si>
    <t>четверг</t>
  </si>
  <si>
    <t>10.5</t>
  </si>
  <si>
    <t>пятница</t>
  </si>
  <si>
    <t>10.6</t>
  </si>
  <si>
    <t>суббота</t>
  </si>
  <si>
    <t>10.7</t>
  </si>
  <si>
    <t>воскресенье</t>
  </si>
  <si>
    <t>Гибель людей на пожарах по дням недели</t>
  </si>
  <si>
    <t>11.1</t>
  </si>
  <si>
    <t>11.2</t>
  </si>
  <si>
    <t>11.3</t>
  </si>
  <si>
    <t>11.4</t>
  </si>
  <si>
    <t>11.5</t>
  </si>
  <si>
    <t>11.6</t>
  </si>
  <si>
    <t>11.7</t>
  </si>
  <si>
    <t>Время возникновения пожара в жилом секторе</t>
  </si>
  <si>
    <t>12.1</t>
  </si>
  <si>
    <t>00.00 – 06.00</t>
  </si>
  <si>
    <t>12.2</t>
  </si>
  <si>
    <t>06.00 – 12.00</t>
  </si>
  <si>
    <t>12.3</t>
  </si>
  <si>
    <t>12.00 – 18.00</t>
  </si>
  <si>
    <t>12.4</t>
  </si>
  <si>
    <t>18.00 – 24.00</t>
  </si>
  <si>
    <t>Время гибели людей в жилом секторе, по времени суток</t>
  </si>
  <si>
    <t>13.1</t>
  </si>
  <si>
    <t>13.2</t>
  </si>
  <si>
    <t>13.3</t>
  </si>
  <si>
    <t>13.4</t>
  </si>
  <si>
    <t>Травмирование людей на пожарах</t>
  </si>
  <si>
    <t>14.1</t>
  </si>
  <si>
    <t>Высокая температура (ожоги)</t>
  </si>
  <si>
    <t>14.2</t>
  </si>
  <si>
    <t>14.3</t>
  </si>
  <si>
    <t>14.4</t>
  </si>
  <si>
    <t>Взрывы газа</t>
  </si>
  <si>
    <t>14.5</t>
  </si>
  <si>
    <t>Пожары произошедшие в жилых зданиях различной этажности и хозяйственных постройках</t>
  </si>
  <si>
    <t>15.1</t>
  </si>
  <si>
    <t>15.1.1</t>
  </si>
  <si>
    <t>15.1.2.</t>
  </si>
  <si>
    <t>15.1.3.</t>
  </si>
  <si>
    <t>15.2</t>
  </si>
  <si>
    <t>одноэтажные дома</t>
  </si>
  <si>
    <t>15.3</t>
  </si>
  <si>
    <t>15.4</t>
  </si>
  <si>
    <t>15.5</t>
  </si>
  <si>
    <t>15.6</t>
  </si>
  <si>
    <t>свыше 9 этажей</t>
  </si>
  <si>
    <t>Гибель людей на пожарах, произошедших в жилых зданиях различной этажности и хозяйственных постройках</t>
  </si>
  <si>
    <t>16.1</t>
  </si>
  <si>
    <t>16.1.1</t>
  </si>
  <si>
    <t>16.1.2.</t>
  </si>
  <si>
    <t>16.1.3.</t>
  </si>
  <si>
    <t>16.2</t>
  </si>
  <si>
    <t>16.3</t>
  </si>
  <si>
    <t>16.4</t>
  </si>
  <si>
    <t>16.5</t>
  </si>
  <si>
    <t>16.6</t>
  </si>
  <si>
    <t>Этажность жилого здания, в котором произошел пожар</t>
  </si>
  <si>
    <t>17.1</t>
  </si>
  <si>
    <t>1 этаж</t>
  </si>
  <si>
    <t>17.2</t>
  </si>
  <si>
    <t>2 этаж</t>
  </si>
  <si>
    <t>17.3</t>
  </si>
  <si>
    <t>3 этаж</t>
  </si>
  <si>
    <t>17.4</t>
  </si>
  <si>
    <t>4 этаж</t>
  </si>
  <si>
    <t>17.5</t>
  </si>
  <si>
    <t>5 этаж</t>
  </si>
  <si>
    <t>17.6</t>
  </si>
  <si>
    <t>6 этаж</t>
  </si>
  <si>
    <t>17.7</t>
  </si>
  <si>
    <t>7 этаж</t>
  </si>
  <si>
    <t>17.8</t>
  </si>
  <si>
    <t>8 этаж</t>
  </si>
  <si>
    <t>17.9</t>
  </si>
  <si>
    <t>9 этаж</t>
  </si>
  <si>
    <t>17.10</t>
  </si>
  <si>
    <t>Этажность жилого здания, в котором погибли люди в результате пожара</t>
  </si>
  <si>
    <t>18.1</t>
  </si>
  <si>
    <t>18.2</t>
  </si>
  <si>
    <t>18.3</t>
  </si>
  <si>
    <t>18.4</t>
  </si>
  <si>
    <t>18.5</t>
  </si>
  <si>
    <t>18.6</t>
  </si>
  <si>
    <t>18.7</t>
  </si>
  <si>
    <t>18.8</t>
  </si>
  <si>
    <t>18.9</t>
  </si>
  <si>
    <t>18.10</t>
  </si>
  <si>
    <t>в городах и поселках городского типа</t>
  </si>
  <si>
    <t>Погибло людей от отравления угарным газом, в результате нарушений требований пожарной безопасности, не повлекших возникновения пожара - всего:</t>
  </si>
  <si>
    <t>1.1</t>
  </si>
  <si>
    <t>в том числе мужчин</t>
  </si>
  <si>
    <t>1.2</t>
  </si>
  <si>
    <t>в том числе женщин</t>
  </si>
  <si>
    <t>1.3</t>
  </si>
  <si>
    <t>в том числе детей (до 16 лет)</t>
  </si>
  <si>
    <t>Социальное положение людей, погибших от отравления угарным газом, в результате нарушений требований пожарной безопасности без возникновения пожара</t>
  </si>
  <si>
    <t>2.1</t>
  </si>
  <si>
    <t>2.2</t>
  </si>
  <si>
    <t>2.3</t>
  </si>
  <si>
    <t>2.4</t>
  </si>
  <si>
    <t>Временно неработающие</t>
  </si>
  <si>
    <t>2.5</t>
  </si>
  <si>
    <t>2.6</t>
  </si>
  <si>
    <t>Дети дошкольного возраста</t>
  </si>
  <si>
    <t>2.7</t>
  </si>
  <si>
    <t>2.7.1</t>
  </si>
  <si>
    <t>2.7.2</t>
  </si>
  <si>
    <t>2.8</t>
  </si>
  <si>
    <t>Студенты высших учебных заведений, лицеев (старше 16 лет)</t>
  </si>
  <si>
    <t>2.9</t>
  </si>
  <si>
    <t>Лица без определенного места жительства</t>
  </si>
  <si>
    <t>2.10</t>
  </si>
  <si>
    <t>Лицо, находящееся в местах лишения свободы</t>
  </si>
  <si>
    <t>2.11</t>
  </si>
  <si>
    <t>Основные условия, способствовавшие гибели от отравления угарным газом,  в результате нарушений требований пожарной безопасности, без возникновения пожара</t>
  </si>
  <si>
    <t>3.1</t>
  </si>
  <si>
    <t xml:space="preserve">Алкогольное опьянение </t>
  </si>
  <si>
    <t>3.2</t>
  </si>
  <si>
    <t>3.3</t>
  </si>
  <si>
    <t>3.4</t>
  </si>
  <si>
    <t>3.5</t>
  </si>
  <si>
    <t>Прочие (расписать)</t>
  </si>
  <si>
    <t>Основные причины нарушений требований пожарной безопасности при которых погибли люди (человек) от отравления угарным газом без возникновения пожара</t>
  </si>
  <si>
    <t>4.1</t>
  </si>
  <si>
    <t>прогары и трещины в конструкции печи</t>
  </si>
  <si>
    <t>4.2</t>
  </si>
  <si>
    <t>забитый дымоход</t>
  </si>
  <si>
    <t>4.3</t>
  </si>
  <si>
    <t>использование неисправного печного оборудования</t>
  </si>
  <si>
    <t>4.4</t>
  </si>
  <si>
    <t>использование воздуховодов системы вентиляции в качестве дымовых каналов</t>
  </si>
  <si>
    <t>4.5</t>
  </si>
  <si>
    <t>нарушение требований пожарной безопасности при эксплуатации бытовых газовых устройств</t>
  </si>
  <si>
    <t>4.6</t>
  </si>
  <si>
    <t>4.7</t>
  </si>
  <si>
    <t>Прочие причины отравления угарным газом без возникновения пожара (расписать)</t>
  </si>
  <si>
    <t>Распределение погибших людей от отравления угарным газом в жилом секторе, в результате нарушений требований пожарной безопасности не повлекших возникновения пожара по объектам</t>
  </si>
  <si>
    <t>5.1</t>
  </si>
  <si>
    <t>частный дом</t>
  </si>
  <si>
    <t>5.2</t>
  </si>
  <si>
    <t>5.3</t>
  </si>
  <si>
    <t>5.4</t>
  </si>
  <si>
    <t>5.5</t>
  </si>
  <si>
    <t>сауна</t>
  </si>
  <si>
    <t>5.6</t>
  </si>
  <si>
    <t>дача</t>
  </si>
  <si>
    <t>5.7</t>
  </si>
  <si>
    <t>5.8</t>
  </si>
  <si>
    <t>вагончик для жилья</t>
  </si>
  <si>
    <t>5.9</t>
  </si>
  <si>
    <t>сеновал</t>
  </si>
  <si>
    <t>5.10</t>
  </si>
  <si>
    <t>Место гибели людей от отравления угарным газом, в результате нарушений требований пожарной безопасности</t>
  </si>
  <si>
    <t>6.1</t>
  </si>
  <si>
    <t>жилые комнаты</t>
  </si>
  <si>
    <t>6.2</t>
  </si>
  <si>
    <t>коридор</t>
  </si>
  <si>
    <t>6.3</t>
  </si>
  <si>
    <t>гардероб</t>
  </si>
  <si>
    <t>6.4</t>
  </si>
  <si>
    <t>6.5</t>
  </si>
  <si>
    <t>ванная, душевая, туалет</t>
  </si>
  <si>
    <t>6.6</t>
  </si>
  <si>
    <t>балкон, лоджия</t>
  </si>
  <si>
    <t>подвальное помещение</t>
  </si>
  <si>
    <t>шахта лифта</t>
  </si>
  <si>
    <t>подъезд, лестничная клетка</t>
  </si>
  <si>
    <t>шахта дымоудаления</t>
  </si>
  <si>
    <t>подсобное помещение</t>
  </si>
  <si>
    <t>пристойка к зданию (баня, гараж, тамбур и тому подобное)</t>
  </si>
  <si>
    <t>мусоропровод</t>
  </si>
  <si>
    <t>другие места возникновения</t>
  </si>
  <si>
    <t>Гибель людей от отравления угарным газом, в результате нарушения требований пожарной безопасности без возникновения пожара по дням недели</t>
  </si>
  <si>
    <t>Время гибели людей от отравления угарным газом, в результате нарушений требований пожарной безопасности без возникновения пожара по времени суток</t>
  </si>
  <si>
    <t>Гибель людей от отравления угарным газом, в результате нарушения требований пожарной безопасности без возникновения пожара, произошедших в жилых зданиях различной этажности и хозяйственных постройках</t>
  </si>
  <si>
    <t>хозяйственные постройки всего:</t>
  </si>
  <si>
    <t>двухэтажные дома</t>
  </si>
  <si>
    <t>от 3 - 5 этажей</t>
  </si>
  <si>
    <t>от 6 - 9 этажей</t>
  </si>
  <si>
    <t xml:space="preserve">Этажность жилого здания, в котором погибли люди от отравления угарным газом, в результате нарушения требований пожарной безопасности </t>
  </si>
  <si>
    <t>10.8</t>
  </si>
  <si>
    <t>10.9</t>
  </si>
  <si>
    <t>10.10</t>
  </si>
  <si>
    <t>Травмировано людей от отравления угарным газом, в результате нарушений требований пожарной безопасности, не повлекших возникновения пожара - всего:</t>
  </si>
  <si>
    <t>Социальное положение людей, травмированных от отравления угарным газом, в результате нарушений требований пожарной безопасности без возникновения пожара</t>
  </si>
  <si>
    <t>12.5</t>
  </si>
  <si>
    <t>12.6</t>
  </si>
  <si>
    <t>12.7</t>
  </si>
  <si>
    <t>12.7.1</t>
  </si>
  <si>
    <t>12.7.2</t>
  </si>
  <si>
    <t>12.8</t>
  </si>
  <si>
    <t>12.9</t>
  </si>
  <si>
    <t>12.10</t>
  </si>
  <si>
    <t>12.11</t>
  </si>
  <si>
    <t>Основные условия, способствовавшие травмированию от отравления угарным газом,  в результате нарушений требований пожарной безопасности, без возникновения пожара</t>
  </si>
  <si>
    <t>13.5</t>
  </si>
  <si>
    <t>Основные причины нарушений требований пожарной безопасности, при которых травмированы люди (человек) от отравления угарным газом без возникновения пожара</t>
  </si>
  <si>
    <t>14.6</t>
  </si>
  <si>
    <t>14.7</t>
  </si>
  <si>
    <t>Распределение травмированных людей от отравления угарным газом, в результате нарушений требований пожарной безопасности по объектам</t>
  </si>
  <si>
    <t>15.7</t>
  </si>
  <si>
    <t>15.8</t>
  </si>
  <si>
    <t>15.9</t>
  </si>
  <si>
    <t>15.10</t>
  </si>
  <si>
    <t>Место травмированных людей от отравления угарным газом, в результате нарушений требований пожарной безопасности</t>
  </si>
  <si>
    <t>16.7</t>
  </si>
  <si>
    <t>16.8</t>
  </si>
  <si>
    <t>16.9</t>
  </si>
  <si>
    <t>16.10</t>
  </si>
  <si>
    <t>16.11</t>
  </si>
  <si>
    <t>16.12</t>
  </si>
  <si>
    <t>16.13</t>
  </si>
  <si>
    <t>16.14</t>
  </si>
  <si>
    <t>16.15</t>
  </si>
  <si>
    <t>Травмированные люди от отравления угарным газом, в результате нарушения требований пожарной безопасности без возникновения пожара по дням недели</t>
  </si>
  <si>
    <t>Время травмированных людей от отравления угарным газом, в результате нарушений требований пожарной безопасности без возникновения пожара по времени суток</t>
  </si>
  <si>
    <t>Травмированные люди от отравления угарным газом, в результате нарушения требований пожарной безопасности без возникновения пожара, произошедших в жилых зданиях различной этажности и хозяйственных постройках</t>
  </si>
  <si>
    <t>19.1</t>
  </si>
  <si>
    <t>19.2</t>
  </si>
  <si>
    <t>19.3</t>
  </si>
  <si>
    <t>19.4</t>
  </si>
  <si>
    <t>19.5</t>
  </si>
  <si>
    <t>19.6</t>
  </si>
  <si>
    <t>19.7</t>
  </si>
  <si>
    <t>19.8</t>
  </si>
  <si>
    <t>19.9</t>
  </si>
  <si>
    <t xml:space="preserve">Этажность жилого здания, в котором травмированы люди от отравления угарным газом, в результате нарушения требований пожарной безопасности </t>
  </si>
  <si>
    <t>20.1</t>
  </si>
  <si>
    <t>20.2</t>
  </si>
  <si>
    <t>20.3</t>
  </si>
  <si>
    <t>20.4</t>
  </si>
  <si>
    <t>20.5</t>
  </si>
  <si>
    <t>20.6</t>
  </si>
  <si>
    <t>20.7</t>
  </si>
  <si>
    <t>20.8</t>
  </si>
  <si>
    <t>20.9</t>
  </si>
  <si>
    <t>20.10</t>
  </si>
  <si>
    <t>Случаи горения, не подлежащие учету как пожары</t>
  </si>
  <si>
    <t>Случаи горения, обусловленные спецификой технологического процесса производства (заложенные в технологический регламент или другую техническую документацию) или условиями работы промышленных установок и агрегатов, а также бытовых печей для обогрева помещений</t>
  </si>
  <si>
    <t>Случаи горения, как результат обработки предметов огнем, теплом, или иным термическим (тепловым) воздействием с целью их переработки, изменения качественных характеристик (сушка, варка, глажение, копчение, жаренье, плавление и прочее)</t>
  </si>
  <si>
    <t>Взрывы, вспышки и разряды статического электричества, не вызвавшие возникновения пожара</t>
  </si>
  <si>
    <t>Случаи коротких замыканий электросетей, в электрооборудовании, бытовых и промышленных электроприборах, не вызвавшие распространения горения за пределы аппарата, агрегата и механизма</t>
  </si>
  <si>
    <t>Случаи задымления при неисправности бытовых электроприборов и сгорания пищи при ее приготовлении, не вызвавшие возникновения пожара</t>
  </si>
  <si>
    <t>Загорания бесхозных зданий и бесхозных транспортных средств, сухой травы, листьев, тополиного пуха на открытых территориях и степных массивах, пожнивных остатков, стерни, а также мусора на свалках, пустырях, на территории домовладений и объектов хозяйствования, обочинах дорог, контейнерных площадок для его сбора, в контейнерах (урнах) для его сбора, в лифтовых шахтах (лифтах) жилых домов, в мусоросборниках (мусоропроводах) жилых домов, на лестничных клетках жилых домов, в подвальных и чердачных помещениях жилых домов</t>
  </si>
  <si>
    <t>Случаи покушения на самоубийство и самоубийств путем самосожжения, если они не вызвали распространения горения</t>
  </si>
  <si>
    <t>Случаи пожаров автотранспортных средств, причиной которых явилось дорожно-транспортное происшествие</t>
  </si>
  <si>
    <t>Пожары, причиной которых явились авиационные, железнодорожные аварии, террористические акты, военные действия, спецоперации правоохранительных органов, землетрясения</t>
  </si>
  <si>
    <t>Случаи отравления людей угарным газом со смертельным исходом, от печного отопления (каминов)</t>
  </si>
  <si>
    <t>Случаи самовозгорания пирофорных соединений, без последствий и ущерба</t>
  </si>
  <si>
    <t xml:space="preserve">в1) короткое замыкание проводки в автотранспортных средствах </t>
  </si>
  <si>
    <t>Наименование ведомств</t>
  </si>
  <si>
    <t>Ущерб (тыс. тенге.)</t>
  </si>
  <si>
    <t xml:space="preserve">2. Министерство внутренних дел РК </t>
  </si>
  <si>
    <t xml:space="preserve">3. Министерство иностранных дел РК </t>
  </si>
  <si>
    <t xml:space="preserve">4. Министерства культуры и спорта РК </t>
  </si>
  <si>
    <t xml:space="preserve">5. Министерство национальной экономики РК </t>
  </si>
  <si>
    <t xml:space="preserve">7. Министерство по инвестициям и развитию РК </t>
  </si>
  <si>
    <t xml:space="preserve">9. Министерство здравоохранения и социальной защиты РК </t>
  </si>
  <si>
    <t xml:space="preserve">10. Министерство сельского хозяйства РК </t>
  </si>
  <si>
    <t xml:space="preserve">12. Министерство финансов РК </t>
  </si>
  <si>
    <t xml:space="preserve">13. Министерства энергетики РК </t>
  </si>
  <si>
    <t xml:space="preserve">14. Министерство юстиции РК </t>
  </si>
  <si>
    <t>15. Комитет национальной безопасности РК</t>
  </si>
  <si>
    <r>
      <t xml:space="preserve">16. </t>
    </r>
    <r>
      <rPr>
        <sz val="14"/>
        <color indexed="8"/>
        <rFont val="Times New Roman"/>
        <family val="1"/>
        <charset val="204"/>
      </rPr>
      <t xml:space="preserve">Агентство РК по делам государственной службы и противодействию коррупции </t>
    </r>
  </si>
  <si>
    <t>17. Управление делами Президента РК</t>
  </si>
  <si>
    <t>18. Национальный банк РК</t>
  </si>
  <si>
    <t>19. Акционерные общества</t>
  </si>
  <si>
    <t>20. КАЗАХСТАН ТЕМIР ЖОЛЫ</t>
  </si>
  <si>
    <t>21. Личная собственность</t>
  </si>
  <si>
    <t>22. Кооперативы РК</t>
  </si>
  <si>
    <t>23. Крестьянские хозяйства РК</t>
  </si>
  <si>
    <t>24. Частная собственность</t>
  </si>
  <si>
    <t>25. Прочие</t>
  </si>
  <si>
    <t>Всего:</t>
  </si>
  <si>
    <t>Лесные массивы</t>
  </si>
  <si>
    <t>Степные массивы</t>
  </si>
  <si>
    <t>ИТОГО</t>
  </si>
  <si>
    <t>2016г.</t>
  </si>
  <si>
    <t>а) баня</t>
  </si>
  <si>
    <t>б) гараж</t>
  </si>
  <si>
    <t>в) сарай и тому подобное</t>
  </si>
  <si>
    <t>Наименование пожарных частей</t>
  </si>
  <si>
    <t>Кол-во выездов</t>
  </si>
  <si>
    <t>Кол-во личного состава</t>
  </si>
  <si>
    <t>кол-во техники</t>
  </si>
  <si>
    <t>Наименование района</t>
  </si>
  <si>
    <t>СПЧ-1</t>
  </si>
  <si>
    <t>ПЧ-21</t>
  </si>
  <si>
    <t>ПЧ-22</t>
  </si>
  <si>
    <t>ПЧ-25</t>
  </si>
  <si>
    <t>ПП-29</t>
  </si>
  <si>
    <t>ПЧ-20</t>
  </si>
  <si>
    <t>ПЧ-26</t>
  </si>
  <si>
    <t>ПП-36</t>
  </si>
  <si>
    <t>ПЧ-14</t>
  </si>
  <si>
    <t>ПЧ-6</t>
  </si>
  <si>
    <t>ПЧ-9</t>
  </si>
  <si>
    <t>ПЧ-35</t>
  </si>
  <si>
    <t>ПЧ-7</t>
  </si>
  <si>
    <t>ПЧ-4</t>
  </si>
  <si>
    <t>ПЧ-3</t>
  </si>
  <si>
    <t>ПЧ-13</t>
  </si>
  <si>
    <t>ПЧ-1</t>
  </si>
  <si>
    <t>ПЧ-30</t>
  </si>
  <si>
    <t>ПЧ-31</t>
  </si>
  <si>
    <t>ПП-28</t>
  </si>
  <si>
    <t>ПЧ-32</t>
  </si>
  <si>
    <t>ПЧ-33</t>
  </si>
  <si>
    <t>ПЧ-11</t>
  </si>
  <si>
    <t>ПЧ-12</t>
  </si>
  <si>
    <t>ПЧ-34</t>
  </si>
  <si>
    <t>ПП-27</t>
  </si>
  <si>
    <t>СПЧ-2</t>
  </si>
  <si>
    <t>ПЧ-10</t>
  </si>
  <si>
    <t>ПЧ-5</t>
  </si>
  <si>
    <t>ПЧ-24</t>
  </si>
  <si>
    <t>Сокращение ПЧ</t>
  </si>
  <si>
    <t>хозяйственные постройки</t>
  </si>
  <si>
    <t>ОЧС</t>
  </si>
  <si>
    <t>Выезды</t>
  </si>
  <si>
    <t>Материальный ущерб, тыс. тенге</t>
  </si>
  <si>
    <t>Погибло людей</t>
  </si>
  <si>
    <t>Травмировано людей</t>
  </si>
  <si>
    <t>Спасено людей</t>
  </si>
  <si>
    <t>Эвакуация людей</t>
  </si>
  <si>
    <t>Производственные пожары</t>
  </si>
  <si>
    <t>Бытовые пожары</t>
  </si>
  <si>
    <t>Пожары на прочих объектах</t>
  </si>
  <si>
    <t>Случай горения, не подлежащие учету как пожары</t>
  </si>
  <si>
    <t>Аварийно-спасательные работы</t>
  </si>
  <si>
    <t>Ложные</t>
  </si>
  <si>
    <t>Природные пожары / кол-во/ площадь (га)</t>
  </si>
  <si>
    <t>степные</t>
  </si>
  <si>
    <t>Лесные</t>
  </si>
  <si>
    <t>кол-во</t>
  </si>
  <si>
    <t>площадь (га)</t>
  </si>
  <si>
    <t>Всего по области</t>
  </si>
  <si>
    <t>пт</t>
  </si>
  <si>
    <t>суб</t>
  </si>
  <si>
    <t>воск</t>
  </si>
  <si>
    <t>пн</t>
  </si>
  <si>
    <t>вт</t>
  </si>
  <si>
    <t>ср</t>
  </si>
  <si>
    <t>чт</t>
  </si>
  <si>
    <t>Оперативная информация о происшедших пожарах на территории Алматинской области</t>
  </si>
  <si>
    <t>Кол-во информаций, перешедшие с прошлого года</t>
  </si>
  <si>
    <t>Зарегистрировано информаций в КУИ в текущем году</t>
  </si>
  <si>
    <t>Приобщено к КУИ</t>
  </si>
  <si>
    <t>Не принято решений КУИ (в производстве)</t>
  </si>
  <si>
    <t>9.15.</t>
  </si>
  <si>
    <t>4</t>
  </si>
  <si>
    <t>3</t>
  </si>
  <si>
    <r>
      <t xml:space="preserve">п) Прочие причины пожаров </t>
    </r>
    <r>
      <rPr>
        <i/>
        <sz val="12"/>
        <rFont val="Times New Roman"/>
        <family val="1"/>
        <charset val="204"/>
      </rPr>
      <t>(отсутствие искрогасительных устройств на транспортных средствах, обрыв топливопровода, в результате ДТП )</t>
    </r>
  </si>
  <si>
    <t>з.2) НППБ при эксплуатации керосиновых и других устройств</t>
  </si>
  <si>
    <t>з.1) НППБ при эксплуатации бытовых газовых устройств</t>
  </si>
  <si>
    <t>Наличие АПС, сработка их при пожаре, причины не сработки</t>
  </si>
  <si>
    <t>Степень риска, к которому отнесен объект</t>
  </si>
  <si>
    <t>Наименование объекта пожара</t>
  </si>
  <si>
    <t>Принятое процессуальное решение по факту пожара</t>
  </si>
  <si>
    <t>Дата возникновения пожара (число, месяц, год)</t>
  </si>
  <si>
    <t>Незначительная</t>
  </si>
  <si>
    <t>Неосторожное обращение с огнем</t>
  </si>
  <si>
    <t>Высокая</t>
  </si>
  <si>
    <t xml:space="preserve">Нарушение ППБ при эксплуатации бытовых газовых, керосиновых и других устройств </t>
  </si>
  <si>
    <t>Передано  по подследственности</t>
  </si>
  <si>
    <t>Административное производство</t>
  </si>
  <si>
    <t>Списано в НД</t>
  </si>
  <si>
    <t>1. Областные, районные акиматы</t>
  </si>
  <si>
    <t xml:space="preserve">6. Министерство обороны РК </t>
  </si>
  <si>
    <t xml:space="preserve">8. Министерство образования и науки РК </t>
  </si>
  <si>
    <t>списано в НД</t>
  </si>
  <si>
    <r>
      <t xml:space="preserve">Дата последнего обследования, принятые меры, </t>
    </r>
    <r>
      <rPr>
        <sz val="12"/>
        <color theme="0"/>
        <rFont val="Times New Roman"/>
        <family val="1"/>
        <charset val="204"/>
      </rPr>
      <t>(</t>
    </r>
    <r>
      <rPr>
        <i/>
        <sz val="12"/>
        <color theme="0"/>
        <rFont val="Times New Roman"/>
        <family val="1"/>
        <charset val="204"/>
      </rPr>
      <t>указать основание проверок)</t>
    </r>
  </si>
  <si>
    <t>Столбец1</t>
  </si>
  <si>
    <t>Нарушение ППБ при устройстве и эксплуатации печей</t>
  </si>
  <si>
    <t>Нарушение технологического процесса, неисправность производственного оборудования</t>
  </si>
  <si>
    <t>Нарушение ППБ при эксплуатации бытовых электроприборов</t>
  </si>
  <si>
    <t>Нарушение ППБ при производстве электросварочных и других огневых работ</t>
  </si>
  <si>
    <t>Прочие причины пожаров</t>
  </si>
  <si>
    <t>Наименование показателей (ущерб)</t>
  </si>
  <si>
    <t>1.</t>
  </si>
  <si>
    <t>2.</t>
  </si>
  <si>
    <t>Нарушение правил монтажа и технической эксплуатации электрооборудования</t>
  </si>
  <si>
    <t>Нарушение ППБ при устройстве и эксплуатации теплогенерирующих установок</t>
  </si>
  <si>
    <t>2.11.</t>
  </si>
  <si>
    <t>2.12.</t>
  </si>
  <si>
    <t>Неустановленные причины</t>
  </si>
  <si>
    <t>4.</t>
  </si>
  <si>
    <t>7.1.</t>
  </si>
  <si>
    <t>в том числе, сработала при пожаре</t>
  </si>
  <si>
    <t>8.</t>
  </si>
  <si>
    <t>9.</t>
  </si>
  <si>
    <t>9.1.</t>
  </si>
  <si>
    <t>по статье 410 ч.1 (ст.312 ч.1)</t>
  </si>
  <si>
    <t>9.2.</t>
  </si>
  <si>
    <t>по ст.462 ч.3</t>
  </si>
  <si>
    <r>
      <t xml:space="preserve">Не установленные причины  </t>
    </r>
    <r>
      <rPr>
        <b/>
        <i/>
        <sz val="12"/>
        <rFont val="Times New Roman"/>
        <family val="1"/>
        <charset val="204"/>
      </rPr>
      <t>(расписать каждый пожар)</t>
    </r>
  </si>
  <si>
    <t>Списано в наряд</t>
  </si>
  <si>
    <t>Передано по подведомственности</t>
  </si>
  <si>
    <t>Передано по территориальности</t>
  </si>
  <si>
    <t>Привл. к дисц. отв.</t>
  </si>
  <si>
    <t>Привл. к адм. отв.</t>
  </si>
  <si>
    <t>НППБ  при эксплуатации бытовых электроприборов</t>
  </si>
  <si>
    <t>НППБ при устройстве и эксплуатации теплогенерирующих установок</t>
  </si>
  <si>
    <t>итого</t>
  </si>
  <si>
    <t>количество пожара на подконтрольных объектах</t>
  </si>
  <si>
    <t>высокой степени  риска</t>
  </si>
  <si>
    <t>незначительной степени риска</t>
  </si>
  <si>
    <t>в том числе:</t>
  </si>
  <si>
    <t>сумма ущерба</t>
  </si>
  <si>
    <t>погибло на пожарах, количество людей</t>
  </si>
  <si>
    <t>травмировано на пожарах, количество людей</t>
  </si>
  <si>
    <t>передано по подследственности</t>
  </si>
  <si>
    <t>возбуждено административное производство</t>
  </si>
  <si>
    <t>оборудовано АПС, количество объектов</t>
  </si>
  <si>
    <t>проведено ПТО (в период с 2013-2016 г.г.)</t>
  </si>
  <si>
    <t>привлечено к административной ответственности</t>
  </si>
  <si>
    <t>в том числе :</t>
  </si>
  <si>
    <t>направлено в СМЭС</t>
  </si>
  <si>
    <t>2.13.</t>
  </si>
  <si>
    <t>Правильный</t>
  </si>
  <si>
    <t>Форма № 17</t>
  </si>
  <si>
    <t>Примечание</t>
  </si>
  <si>
    <t>травмы</t>
  </si>
  <si>
    <t>НППБ при устройстве и эксплуатации печей</t>
  </si>
  <si>
    <t>г1) НППБ при эксплуатации бытовых электроприборов (отопительные приборы)</t>
  </si>
  <si>
    <t>г2) НППБ при эксплуатации бытовых электроприборов (приборы приготовления пищи)</t>
  </si>
  <si>
    <t>г3) НППБ при эксплуатации бытовых электроприборов (утюги)</t>
  </si>
  <si>
    <t>г4) НППБ при эксплуатации бытовых электроприборов (телевизоры)</t>
  </si>
  <si>
    <t>г5) НППБ при эксплуатации бытовых электроприборов (осветительные лампы)</t>
  </si>
  <si>
    <t>г6) НППБ при эксплуатации бытовых электроприборов (прочие приборы)</t>
  </si>
  <si>
    <t>д.1) НППБ при устройстве и эксплуатации теплогенерирующих установок (газовые)</t>
  </si>
  <si>
    <t>д.2) НППБ при устройстве и эксплуатации теплогенерирующих установок (на твердом топливе)</t>
  </si>
  <si>
    <t>д.3) НППБ при устройстве и эксплуатации теплогенерирующих установок (на жидком топливе)</t>
  </si>
  <si>
    <t>д.4) НППБ при устройстве и эксплуатации теплогенерирующих установок (электрические)</t>
  </si>
  <si>
    <t>е.1) НППБ при устройстве и эксплуатации печей (несоответствие противопожарной разделки печи)</t>
  </si>
  <si>
    <t>е.2) НППБ при устройстве и эксплуатации печей (несоотвествие противопожарной отступки печи)</t>
  </si>
  <si>
    <t>е.3) НППБ при устройстве и эксплуатации печей (сушка вещей и сырых дров)</t>
  </si>
  <si>
    <t>е.4) НППБ при устройстве и эксплуатации печей (отсутствие предтопочного металлического листа)</t>
  </si>
  <si>
    <t>е.5) НППБ при устройстве и эксплуатации печей (отсутствие искрогасительных устройств)</t>
  </si>
  <si>
    <t>ж.1) НППБ при  производстве электросварочных и других огневых работ (электросварочные работы)</t>
  </si>
  <si>
    <t>ж.2) НППБ при  производстве электросварочных и других огневых работ (газосварочные работы)</t>
  </si>
  <si>
    <t>ж.3) НППБ при  производстве электросварочных и других огневых работ (газорезательные работы)</t>
  </si>
  <si>
    <t>ж.4) НППБ при  производстве электросварочных и других огневых работ (паяльные работы)</t>
  </si>
  <si>
    <t>и.1) НОСО при курении</t>
  </si>
  <si>
    <t>и.2) НОСО при использовании приборами освещения с открытым пламенем (свечами, фонарями, факелами и.т.п.)</t>
  </si>
  <si>
    <t>и.3) НОСО от костра</t>
  </si>
  <si>
    <t>и.4) НОСО от фейерверков, пиротехнических изделий</t>
  </si>
  <si>
    <t xml:space="preserve">з) НППБ при эксплуатации бытовых газовых, керосиновых и других устройств.  </t>
  </si>
  <si>
    <t>и.6) НОСО при курение в постели в нетрезвом виде</t>
  </si>
  <si>
    <t>3.1)</t>
  </si>
  <si>
    <t xml:space="preserve">4.1) </t>
  </si>
  <si>
    <t xml:space="preserve">4.2) </t>
  </si>
  <si>
    <t xml:space="preserve">4.3) </t>
  </si>
  <si>
    <t xml:space="preserve">4.4) </t>
  </si>
  <si>
    <t xml:space="preserve">4.5) </t>
  </si>
  <si>
    <t xml:space="preserve">4.6) </t>
  </si>
  <si>
    <t>5.1)</t>
  </si>
  <si>
    <t>5.2)</t>
  </si>
  <si>
    <t>5.3)</t>
  </si>
  <si>
    <t>5.4)</t>
  </si>
  <si>
    <t>6.1)</t>
  </si>
  <si>
    <t>6.2)</t>
  </si>
  <si>
    <t>6.3)</t>
  </si>
  <si>
    <t>6.4)</t>
  </si>
  <si>
    <t>6.5)</t>
  </si>
  <si>
    <t>7.1)</t>
  </si>
  <si>
    <t>7.2)</t>
  </si>
  <si>
    <t>7.3)</t>
  </si>
  <si>
    <t>7.4)</t>
  </si>
  <si>
    <t xml:space="preserve">9.1) </t>
  </si>
  <si>
    <t>9.2)</t>
  </si>
  <si>
    <t>9.3)</t>
  </si>
  <si>
    <t>9.4)</t>
  </si>
  <si>
    <t>9.5)</t>
  </si>
  <si>
    <t>и.5) НОСО (прочее)</t>
  </si>
  <si>
    <t>Учащиеся (от 7 до 10 лет)</t>
  </si>
  <si>
    <t>Учащиеся (от 10 до 16лет)</t>
  </si>
  <si>
    <t>Социальное_положение_людей_погибших_на_пожарах_в_жилом_секторе</t>
  </si>
  <si>
    <t>Детская шалость</t>
  </si>
  <si>
    <t>Установленные поджоги</t>
  </si>
  <si>
    <t>Количество случаев</t>
  </si>
  <si>
    <t>47 807 625 тг.</t>
  </si>
  <si>
    <t>Отчет за 2017 год</t>
  </si>
  <si>
    <t>% от общего числа</t>
  </si>
  <si>
    <t>Сравнение на сколько</t>
  </si>
  <si>
    <t>Сравнение во сколько в %</t>
  </si>
  <si>
    <t>Количество травмированных людей на  одну тысячу человек населения</t>
  </si>
  <si>
    <t>(форма 1)</t>
  </si>
  <si>
    <t>Отчет за аналогичный период предыдущего года</t>
  </si>
  <si>
    <t xml:space="preserve">
на территории Алматинской области</t>
  </si>
  <si>
    <t>(форма 2)</t>
  </si>
  <si>
    <t xml:space="preserve">Сведения о случаях горения, не подлежащие учету как пожары на территории Алматинской области
</t>
  </si>
  <si>
    <t>(форма 3)</t>
  </si>
  <si>
    <t xml:space="preserve">Общие сведения о пожарах и гибели людей на территории Алматинской области
</t>
  </si>
  <si>
    <t xml:space="preserve">Сведения об объектах возникновения пожаров на территории Алматинской области 
</t>
  </si>
  <si>
    <t>(форма 5)</t>
  </si>
  <si>
    <t xml:space="preserve">Сведения о пожарах в жилом секторе и их последствиях
на территории Алматинской области 
</t>
  </si>
  <si>
    <t>Пожары на подкотрольных объектах</t>
  </si>
  <si>
    <t xml:space="preserve">Сведения о причинах возникновения пожаров на территории Алматинской области 
</t>
  </si>
  <si>
    <t>Причины возникновения пожаров в Жилом секторе</t>
  </si>
  <si>
    <t>(форма 6)</t>
  </si>
  <si>
    <t xml:space="preserve">Сведения о степных пожарах на территории Алматинской области </t>
  </si>
  <si>
    <t xml:space="preserve">Сведения о загораниях на территории Алматинской области 
</t>
  </si>
  <si>
    <t xml:space="preserve">Сведения о лесных пожаров на территории Алматинской области 
</t>
  </si>
  <si>
    <t xml:space="preserve">Сведения о погибших и травмированных людях от отравления угарным газом в жилом секторе, в результате нарушений требований пожарной безопасности без возникновения пожара на территории Алматинской области </t>
  </si>
  <si>
    <t xml:space="preserve">(форма 7) </t>
  </si>
  <si>
    <t xml:space="preserve">Сведения о пожарах в разрезе министерств и ведомств на территории Алматинской области </t>
  </si>
  <si>
    <t xml:space="preserve">(форма 11) </t>
  </si>
  <si>
    <t>ущерб</t>
  </si>
  <si>
    <t>1.1) авто (грузовые)</t>
  </si>
  <si>
    <t>1.2) авто (легковые)</t>
  </si>
  <si>
    <t>1.3) авто (автобусы)</t>
  </si>
  <si>
    <t>1.4) авто (тролейбусы)</t>
  </si>
  <si>
    <t>объекты общ.пит. (рестораны)</t>
  </si>
  <si>
    <t xml:space="preserve">13.1) </t>
  </si>
  <si>
    <t xml:space="preserve">13.2) </t>
  </si>
  <si>
    <t xml:space="preserve">13.3) </t>
  </si>
  <si>
    <t xml:space="preserve">13.4) </t>
  </si>
  <si>
    <t>объекты общ.пит. (кафе, бары)</t>
  </si>
  <si>
    <t>объекты общ.пит. (столовые)</t>
  </si>
  <si>
    <t>объекты общ.пит. (шашлычные и тому подобное)</t>
  </si>
  <si>
    <t>е.1) несоответствие противопожарной разделки печи</t>
  </si>
  <si>
    <t>е.2) несоотвествие противопожарной отступки печи</t>
  </si>
  <si>
    <t>е.3) сушка вещей и сырых дров</t>
  </si>
  <si>
    <t>е.4) отсутствие предтопочного металлического листа</t>
  </si>
  <si>
    <t>е.5) отсутствие искрогасительных устройств</t>
  </si>
  <si>
    <t>и.6) Курение в постели в нетрезвом виде</t>
  </si>
  <si>
    <t>% от всего</t>
  </si>
  <si>
    <t xml:space="preserve">Сравнение на сколько </t>
  </si>
  <si>
    <t>Сравнение во сколько %</t>
  </si>
  <si>
    <t>2015 год</t>
  </si>
  <si>
    <t>2016 год</t>
  </si>
  <si>
    <t>пожары</t>
  </si>
  <si>
    <t>гибель</t>
  </si>
  <si>
    <t>Количество пожаров в жилом секторе</t>
  </si>
  <si>
    <t>Ущерб от пожаров в жилом секторе (в тыс. тенге)</t>
  </si>
  <si>
    <t>Ущерб (в тыс. тенге) в расчете на одну тысячу человек населения</t>
  </si>
  <si>
    <t>Наименование области</t>
  </si>
  <si>
    <t xml:space="preserve">Численность населения </t>
  </si>
  <si>
    <t>Количество пожаров  на одну тысячу человек населения</t>
  </si>
  <si>
    <t>Количество погибших людей на одну тысячу человек населения</t>
  </si>
  <si>
    <t>по Области</t>
  </si>
  <si>
    <t>сарай и т.п.</t>
  </si>
  <si>
    <t>др. места возникновения</t>
  </si>
  <si>
    <t>Нарушение  технологического процесса</t>
  </si>
  <si>
    <t>Нарушение правил монтажа  и технической эксплуатации электрооборудования</t>
  </si>
  <si>
    <t>НППБ при  производстве электросварочных и других огневых работ</t>
  </si>
  <si>
    <t>НППБ при эксплуатации бытовых газовых устройств</t>
  </si>
  <si>
    <t>НППБ при эксплуатации керосиновых и других устройств</t>
  </si>
  <si>
    <t>Неосторожное обращение  с огнем</t>
  </si>
  <si>
    <t>Курение в постели в нетрезвом виде</t>
  </si>
  <si>
    <t xml:space="preserve">Распределение количества погибших при пожарах людей в жилом секторе
по области, в разрезе регионов
</t>
  </si>
  <si>
    <t>Основные причины пожаров при которых погибли люди в жилом секторе</t>
  </si>
  <si>
    <t>Основные причины гибели людей на пожарах в жилом секторе</t>
  </si>
  <si>
    <t>Психологические факторы</t>
  </si>
  <si>
    <t>Распределение погибших людей на пожарах в жилом секторе по социальному положению</t>
  </si>
  <si>
    <t>Студента ВУЗов, лицеев</t>
  </si>
  <si>
    <t>Распределение погибших при пожарах в жилом секторе людей по условиям, способствовавшим гибели</t>
  </si>
  <si>
    <t>Пожар</t>
  </si>
  <si>
    <t>Текущий год</t>
  </si>
  <si>
    <t>Предыдущий год</t>
  </si>
  <si>
    <t>ДЧС</t>
  </si>
  <si>
    <t>СВЕДЕНИЯ                                                                                                                                                                                                                                                                                                                                         о зарегистрированных информациях об уголовных правонарушениях в КУИ ЕРДР и принятых по ним решениям ДЧС Алматинской области за отчетный период 2017 года</t>
  </si>
  <si>
    <t>Учащиеся от 7 до 10 лет</t>
  </si>
  <si>
    <t>Учащиеся от 10 до 16 лет</t>
  </si>
  <si>
    <t>Учет гибели людей на пожарах</t>
  </si>
  <si>
    <t>Дата гибели людей</t>
  </si>
  <si>
    <t>День недели</t>
  </si>
  <si>
    <t>Время гибели людей</t>
  </si>
  <si>
    <t>Район пожара</t>
  </si>
  <si>
    <t>В городах</t>
  </si>
  <si>
    <t>Адрес пожара</t>
  </si>
  <si>
    <t>Классификация объекта</t>
  </si>
  <si>
    <t>Объект пожара</t>
  </si>
  <si>
    <t>Место возникновения пожара</t>
  </si>
  <si>
    <t>Площадь пожара</t>
  </si>
  <si>
    <t>Гибель людей (всего)</t>
  </si>
  <si>
    <t>из них, детей</t>
  </si>
  <si>
    <t>из них, лиц в нетрезвом состоянии</t>
  </si>
  <si>
    <t>Ф.И.О. погибших</t>
  </si>
  <si>
    <t>Социальное положение людей, погибших на пожарах</t>
  </si>
  <si>
    <t xml:space="preserve">Основные причины гибели людей на пожарах </t>
  </si>
  <si>
    <t>1 человека</t>
  </si>
  <si>
    <t>2 человека</t>
  </si>
  <si>
    <t>3 человека</t>
  </si>
  <si>
    <t>4 человека</t>
  </si>
  <si>
    <t>5 человека</t>
  </si>
  <si>
    <t>Учет травмирования людей на пожарах</t>
  </si>
  <si>
    <t>Дата травмы людей</t>
  </si>
  <si>
    <t>Время травмы людей</t>
  </si>
  <si>
    <t>Травмы людей на пожарах, произошедших в жилых зданиях различной этажности и хозяйственных постройках</t>
  </si>
  <si>
    <t>Этажность жилого здания, в котором получили травмы люди в результате пожара</t>
  </si>
  <si>
    <t>Травмирование людей (всего)</t>
  </si>
  <si>
    <t>Ф.И.О. травмированных</t>
  </si>
  <si>
    <t>Социальное положение людей, травмированных на пожарах</t>
  </si>
  <si>
    <t xml:space="preserve">Основные причины травмы людей на пожарах </t>
  </si>
  <si>
    <t>Причина получения травмы</t>
  </si>
  <si>
    <t>Пожары происшедшие на зданиях и сооружениях производственного назначения</t>
  </si>
  <si>
    <t>№ КУИ</t>
  </si>
  <si>
    <t>Дата пожара</t>
  </si>
  <si>
    <t>Время пожара</t>
  </si>
  <si>
    <t>Сгорело грубых кормов (тн)</t>
  </si>
  <si>
    <t>Материальный ущерб (тысяч тенге)</t>
  </si>
  <si>
    <t>Спасено людей на пожарах (чел)</t>
  </si>
  <si>
    <t>Эвакуировано людей</t>
  </si>
  <si>
    <t>Руководитель объекта</t>
  </si>
  <si>
    <t>Виновное лицо, принятые меры</t>
  </si>
  <si>
    <t>Дата последнего обследования, принятые меры, (указать основание проверок)</t>
  </si>
  <si>
    <t>Наличие АПС, сра-ботка их при пожа-ре, причи-ны не сра-ботки</t>
  </si>
  <si>
    <t>ПЧ</t>
  </si>
  <si>
    <t>количество личного состава</t>
  </si>
  <si>
    <t>техника</t>
  </si>
  <si>
    <t>другие силы</t>
  </si>
  <si>
    <t>личный состав</t>
  </si>
  <si>
    <t>Пожары происшедшие на предприятиях торговли</t>
  </si>
  <si>
    <t>Пожары происшедшие на складских зданиях</t>
  </si>
  <si>
    <t>Пожары происшедшие в зданиях образовательных учреждений</t>
  </si>
  <si>
    <t>Пожары происшедшие в детских учреждениях</t>
  </si>
  <si>
    <t>Пожары происшедшие в культурно-зрелищных учреждениях</t>
  </si>
  <si>
    <t>Пожары происшедшие в спортивно зрелищных учреждениях</t>
  </si>
  <si>
    <t>Пожары происшедшие в лечебно-профилактических  учреждениях</t>
  </si>
  <si>
    <t>Пожары происшедшие в банно-прачечных комплексах</t>
  </si>
  <si>
    <t>Пожары происшедшие в административно-общественных зданиях</t>
  </si>
  <si>
    <r>
      <t xml:space="preserve">Материальный ущерб </t>
    </r>
    <r>
      <rPr>
        <b/>
        <sz val="10"/>
        <color rgb="FFFF0000"/>
        <rFont val="Arial Cyr"/>
        <charset val="204"/>
      </rPr>
      <t>(тысяч тенге)</t>
    </r>
  </si>
  <si>
    <r>
      <t xml:space="preserve">Спасено материальных ценностей </t>
    </r>
    <r>
      <rPr>
        <b/>
        <sz val="10"/>
        <color rgb="FFFF0000"/>
        <rFont val="Arial Cyr"/>
        <charset val="204"/>
      </rPr>
      <t>(тысяч тенге)</t>
    </r>
  </si>
  <si>
    <t xml:space="preserve">Пожары происшедшие на сельско-хозяйственных объектах </t>
  </si>
  <si>
    <t>Пожары происшедшие на строящихся объектах и стройплощадках</t>
  </si>
  <si>
    <t>Пожары происшедшие на транспортных средствах</t>
  </si>
  <si>
    <t>№               п/п</t>
  </si>
  <si>
    <t>Владелец транспортного средства</t>
  </si>
  <si>
    <t>Год рождения</t>
  </si>
  <si>
    <t xml:space="preserve">Причина </t>
  </si>
  <si>
    <t>Уничтожено</t>
  </si>
  <si>
    <t>Марка автомобиля</t>
  </si>
  <si>
    <t>Год выпуска</t>
  </si>
  <si>
    <t>Тип транспортного средства</t>
  </si>
  <si>
    <t>Гос.номер</t>
  </si>
  <si>
    <t>Пожары происшедшие в жилом секторе.</t>
  </si>
  <si>
    <t>Площадь пожара (кв.м)</t>
  </si>
  <si>
    <r>
      <t>Материальный ущерб</t>
    </r>
    <r>
      <rPr>
        <b/>
        <sz val="12"/>
        <color rgb="FFFF0000"/>
        <rFont val="Times New Roman"/>
        <family val="1"/>
        <charset val="204"/>
      </rPr>
      <t xml:space="preserve"> (тысяч тенге)</t>
    </r>
  </si>
  <si>
    <r>
      <t xml:space="preserve">Спасено материальных ценностей </t>
    </r>
    <r>
      <rPr>
        <b/>
        <sz val="12"/>
        <color rgb="FFFF0000"/>
        <rFont val="Times New Roman"/>
        <family val="1"/>
        <charset val="204"/>
      </rPr>
      <t>(тысяч тенге)</t>
    </r>
  </si>
  <si>
    <t>Гибель скота Всего</t>
  </si>
  <si>
    <t>Владелец объекта, год рождения</t>
  </si>
  <si>
    <t xml:space="preserve">Журнал зарегистрированной информации выздах на тушение загорания лесных пожаров по данным Управления природных ресурсов и регулирования природопользования Алматинской области. </t>
  </si>
  <si>
    <t xml:space="preserve">Дата </t>
  </si>
  <si>
    <t xml:space="preserve">Время </t>
  </si>
  <si>
    <t>находящиеся в ведении</t>
  </si>
  <si>
    <t>ГУ Территориальное управление лесного и охотничьего хозяйства</t>
  </si>
  <si>
    <t>общая площадь горения   (Га)</t>
  </si>
  <si>
    <t>Причина</t>
  </si>
  <si>
    <t>Количество задействованных 
сил и средств</t>
  </si>
  <si>
    <t xml:space="preserve">акиматами и добровольными противопожарными формированиями </t>
  </si>
  <si>
    <t>ППС</t>
  </si>
  <si>
    <t xml:space="preserve">людей </t>
  </si>
  <si>
    <t>Выбрать (Выезжала ли техника?)</t>
  </si>
  <si>
    <t>наименование ПЧ</t>
  </si>
  <si>
    <t xml:space="preserve">Журнал зарегистрированной информации ДПС Алматинской области о выездах на тушение степных пожаров </t>
  </si>
  <si>
    <t>Участок пожара</t>
  </si>
  <si>
    <t>причина пожара</t>
  </si>
  <si>
    <r>
      <t xml:space="preserve">Пожары происшедшие в прочих открытых территориях </t>
    </r>
    <r>
      <rPr>
        <sz val="16"/>
        <rFont val="Arial Cyr"/>
        <family val="2"/>
        <charset val="204"/>
      </rPr>
      <t>(пустыри, обочины, улицы, и др.)</t>
    </r>
  </si>
  <si>
    <t>район</t>
  </si>
  <si>
    <t>Сведения о погибших и травмированных людях от отравления угарным газом в жилом секторе, в результате нарушений требований пожарной безопасности без возникновения пожара на территории Алматинской области</t>
  </si>
  <si>
    <t>адрес</t>
  </si>
  <si>
    <t>Распределение погибших и травмированых людей от отравления угарным газом в жилом секторе</t>
  </si>
  <si>
    <t>Место гибели и травм  людей от отравления угарным газом</t>
  </si>
  <si>
    <t>произошедших в жилых зданиях различной этажности и хозяйственных постройках</t>
  </si>
  <si>
    <t>Этажность жилого здания</t>
  </si>
  <si>
    <t>Основные условия, способствовавшие гибели и травм от отравления угарным газом</t>
  </si>
  <si>
    <t>Основные причины нарушений требований пожарной безопасности</t>
  </si>
  <si>
    <t>Ф.И.О., г.р. погибших от угарного газа</t>
  </si>
  <si>
    <t>Социальное положение людей, погибших от отравления угарным газом</t>
  </si>
  <si>
    <t>Ф.И.О., г.р. травмированных от угарного газа</t>
  </si>
  <si>
    <t>Социальное положение людей, травмированных от отравления угарным газом</t>
  </si>
  <si>
    <t>Гибель</t>
  </si>
  <si>
    <t>Всего гибель</t>
  </si>
  <si>
    <t>Травмы</t>
  </si>
  <si>
    <t>Всего травмы</t>
  </si>
  <si>
    <t>Принятое процессуальное решение</t>
  </si>
  <si>
    <t>6 человека</t>
  </si>
  <si>
    <t>7 человека</t>
  </si>
  <si>
    <t>8 человека</t>
  </si>
  <si>
    <t>9 человека</t>
  </si>
  <si>
    <t>10 человека</t>
  </si>
  <si>
    <t>Дата задымления</t>
  </si>
  <si>
    <t>Время</t>
  </si>
  <si>
    <t>Адрес задымления</t>
  </si>
  <si>
    <t>Объект задымления</t>
  </si>
  <si>
    <t>Место возникновения задымления</t>
  </si>
  <si>
    <t>Причина задымления</t>
  </si>
  <si>
    <t>Адрес</t>
  </si>
  <si>
    <t>Объект</t>
  </si>
  <si>
    <t xml:space="preserve">Место возникновения </t>
  </si>
  <si>
    <t>Дата</t>
  </si>
  <si>
    <t>Время выезда</t>
  </si>
  <si>
    <t xml:space="preserve">место возникновения </t>
  </si>
  <si>
    <t xml:space="preserve">причина </t>
  </si>
  <si>
    <t>Журнал зарегистрированной информации ДЧС Алматинской области о выездах на тушение травостоя</t>
  </si>
  <si>
    <t>район выезда</t>
  </si>
  <si>
    <t>общая площадь горения (Га)</t>
  </si>
  <si>
    <t xml:space="preserve">Количество задействованных акиматами и добровольными противопожарными формированиями </t>
  </si>
  <si>
    <t>в том числе ППС</t>
  </si>
  <si>
    <t>людей</t>
  </si>
  <si>
    <t>Загорания мусора, бесхозных зданий и бесхозных транспортных средств и тд.</t>
  </si>
  <si>
    <t>общая площадь/ кол-во</t>
  </si>
  <si>
    <t>что горело</t>
  </si>
  <si>
    <t>Адресс</t>
  </si>
  <si>
    <t>Ф.И.О.</t>
  </si>
  <si>
    <t>Место возникновение</t>
  </si>
  <si>
    <t>Владелец транспортного средства, год рождения</t>
  </si>
  <si>
    <t xml:space="preserve">Форма собственности </t>
  </si>
  <si>
    <t>Повреждено</t>
  </si>
  <si>
    <t>виновное лицо</t>
  </si>
  <si>
    <t>Район выезда</t>
  </si>
  <si>
    <t xml:space="preserve">Адрес </t>
  </si>
  <si>
    <t xml:space="preserve">Объект </t>
  </si>
  <si>
    <t>Ложные вызовы</t>
  </si>
  <si>
    <t xml:space="preserve">дата </t>
  </si>
  <si>
    <t xml:space="preserve">время </t>
  </si>
  <si>
    <t>Сработка сигнализации</t>
  </si>
  <si>
    <t>Место сработки сигнализаций</t>
  </si>
  <si>
    <t>Причина сработки</t>
  </si>
  <si>
    <t>Прочие выезда (Упало дерево, потерялся мальчик и тд., без АСР)</t>
  </si>
  <si>
    <t xml:space="preserve">Место </t>
  </si>
  <si>
    <t>Пароль для снятие защиты - 12345678</t>
  </si>
  <si>
    <t>с. Кабанбай батыра, ул. Балуан шолак 7</t>
  </si>
  <si>
    <t>жилой дом</t>
  </si>
  <si>
    <t>стены</t>
  </si>
  <si>
    <t>1) Курмангалиев Тумарбай Курмангалиевич 1944           2) Курмангалиев Тумар Тумарбаевич 1977</t>
  </si>
  <si>
    <t>1) Курмангалиева Райхан 1949</t>
  </si>
  <si>
    <t>отравление угарным газом</t>
  </si>
  <si>
    <t>ул. Индустриальная №9, на территории ТОО «Капшагай Курылыс Комбинат»</t>
  </si>
  <si>
    <t>п. КазЦИК, ул.Еламан</t>
  </si>
  <si>
    <t>ТОО «Капшагай Курылыс Комбинат»</t>
  </si>
  <si>
    <t xml:space="preserve"> кабины козлового крана</t>
  </si>
  <si>
    <t>Мусин Е.Т. 1942</t>
  </si>
  <si>
    <t xml:space="preserve"> НППБ при эксплуатаций печи</t>
  </si>
  <si>
    <t>ул. Кунаева №440 "А"</t>
  </si>
  <si>
    <t>мкр "Жастар", возле дома №26</t>
  </si>
  <si>
    <t>с.КазЦИК, Промзона №71</t>
  </si>
  <si>
    <t>с. Шелек, ул. Кагазбаева 16/1</t>
  </si>
  <si>
    <t>Авазов А.</t>
  </si>
  <si>
    <t>Сулейменова Г.</t>
  </si>
  <si>
    <t>уст</t>
  </si>
  <si>
    <t>письменное заявление</t>
  </si>
  <si>
    <t>моторный отсек</t>
  </si>
  <si>
    <t xml:space="preserve">полностью </t>
  </si>
  <si>
    <t>Мерседес Бенц</t>
  </si>
  <si>
    <t xml:space="preserve"> FAW Ca 5041</t>
  </si>
  <si>
    <t>Ауди-80</t>
  </si>
  <si>
    <t xml:space="preserve"> В 953 ОН</t>
  </si>
  <si>
    <t>А 258 HF</t>
  </si>
  <si>
    <t>371 ВZ 02</t>
  </si>
  <si>
    <t>с Балтабай ул Школьная №7</t>
  </si>
  <si>
    <t>с. Туздыбастау, ж/к Солнечный уч. №10</t>
  </si>
  <si>
    <t>с. Узынагаш, улица Караш батыра № 19 «А»</t>
  </si>
  <si>
    <t>п.Жетыген, ул.Шассейная, дом 27</t>
  </si>
  <si>
    <t>с. Умбеталы, ул. Самал №23</t>
  </si>
  <si>
    <t>с.Карабулак, ул. Суворова №13</t>
  </si>
  <si>
    <t>Когалинский с/о с. Кокбастау б/н.</t>
  </si>
  <si>
    <t>с.Бояулы, ул.Молдакасымова №2</t>
  </si>
  <si>
    <t>с. Шонжы ул. Курмангалиева 12</t>
  </si>
  <si>
    <t>село Койлык, улица Ш.Уалиханова  №98</t>
  </si>
  <si>
    <t xml:space="preserve"> Караойский с/о,  д/о "ПРОСТОР", ул. 20 линия, уч.№429</t>
  </si>
  <si>
    <t>с. Кабанбай батыра, ул. Балуан шолака 7</t>
  </si>
  <si>
    <t>на территории жилого дома</t>
  </si>
  <si>
    <t>4-х квартирный жилой дом</t>
  </si>
  <si>
    <t>сена в количестве 300 тюков</t>
  </si>
  <si>
    <t>навеса, бани с распространением огня на кровлю двухкомнатного жилого дома</t>
  </si>
  <si>
    <t>телевизор</t>
  </si>
  <si>
    <t>внутреннее обшивка парилки бани</t>
  </si>
  <si>
    <t>комната и кровля жилого дома</t>
  </si>
  <si>
    <t>баня и сарай</t>
  </si>
  <si>
    <t>стены и кровля</t>
  </si>
  <si>
    <t>каркасной стены</t>
  </si>
  <si>
    <t>пол внутри комнаты</t>
  </si>
  <si>
    <t>каркасной стены, и межкомнатного деревянного проема</t>
  </si>
  <si>
    <t>внутренняя обшивка бани</t>
  </si>
  <si>
    <t xml:space="preserve"> потолка жилого дома</t>
  </si>
  <si>
    <t>двери подвального помещения топки</t>
  </si>
  <si>
    <t>крыша бани и сарая</t>
  </si>
  <si>
    <t>диван внутри жилого дома</t>
  </si>
  <si>
    <t>стены жилого дома</t>
  </si>
  <si>
    <t>детская шалость с огнем</t>
  </si>
  <si>
    <t>НОСО при использовавший пиротехнических изделий</t>
  </si>
  <si>
    <t>НППБ при монтаже и эксплуатации печи на твёрдом топливе</t>
  </si>
  <si>
    <t>поджог</t>
  </si>
  <si>
    <t>НППБ (выброс золы производится на специально отведенных местах)</t>
  </si>
  <si>
    <t xml:space="preserve"> Атыкаев Б.К.</t>
  </si>
  <si>
    <t xml:space="preserve">Жакова Л.С. </t>
  </si>
  <si>
    <t>Жуманбаев К.Ж.</t>
  </si>
  <si>
    <t>Кусум Х. 1964</t>
  </si>
  <si>
    <t xml:space="preserve"> Кортоленко Т.А.1976</t>
  </si>
  <si>
    <t>Ушпаев Р. 1978</t>
  </si>
  <si>
    <t xml:space="preserve"> Атыкаев Б.К. 1961</t>
  </si>
  <si>
    <t>Мекежанова Е.Ш. 1967</t>
  </si>
  <si>
    <t>Жакова Л.С. 1984</t>
  </si>
  <si>
    <t>Орынбаев С.1958</t>
  </si>
  <si>
    <t>Тентекматаев А.К.1972</t>
  </si>
  <si>
    <t>Райханова Анар 1967</t>
  </si>
  <si>
    <t>Снесар С.М. 1959</t>
  </si>
  <si>
    <t>Курмангалиев Т.К. 1944</t>
  </si>
  <si>
    <t>Мекежанов Е.Ш.</t>
  </si>
  <si>
    <t>ул. Белова №134</t>
  </si>
  <si>
    <t>г. Талгар улица Рыскулова № 7</t>
  </si>
  <si>
    <t xml:space="preserve"> г.Уштобе, ул.Бейсекова 29</t>
  </si>
  <si>
    <t>город Сарканд, улица Ауэзова  №106 кв. 2</t>
  </si>
  <si>
    <t>Капал-Талдыкорган вблизи села Кошкентал</t>
  </si>
  <si>
    <t xml:space="preserve">59 км. трассы Кабанбай-Ушбулак </t>
  </si>
  <si>
    <t>на 402 километре Алматы-Оскемен</t>
  </si>
  <si>
    <t>на автодороге Алтынемел-Доланалы</t>
  </si>
  <si>
    <t xml:space="preserve"> п. Отеген батыр ул. Колдасова дом № 12 кв. 21</t>
  </si>
  <si>
    <t xml:space="preserve"> на автодороге Сарыозек-Когалы-Коксу </t>
  </si>
  <si>
    <t xml:space="preserve">на автодороге Когалы-Коксу </t>
  </si>
  <si>
    <t xml:space="preserve">Капал-Талдыкорган вблизи села Кошкентал </t>
  </si>
  <si>
    <t>село Талдыбулак ул. Нуржумалу 15</t>
  </si>
  <si>
    <t>м-он «Ивушка», дом №5/1, в квартире №406</t>
  </si>
  <si>
    <t xml:space="preserve"> г.Талгар ул Бокина дом №9 кв 20   </t>
  </si>
  <si>
    <t xml:space="preserve"> вблизи ПКС «Красный камень»</t>
  </si>
  <si>
    <t>г. Каскелен, ул. Пушкина 62/22</t>
  </si>
  <si>
    <t>из за снежного заноса 3 легковых автомашин</t>
  </si>
  <si>
    <t>из за снежного заноса 10 чел. и 2 легковых автомобилей Субару м/н 105АСО 05 и Ауди 80 м/н В 518 ОZH сапасены</t>
  </si>
  <si>
    <t>многоквартирный жилой дом Сактаганов Жанарыс Баймырзаулы, 09.07.2007 хотел прыгнуть с 4-го этажа</t>
  </si>
  <si>
    <t>автомашина Вольво гоc. номер 828 KFA 05 перегородил дорогу</t>
  </si>
  <si>
    <t>застряли 10 автомашин  40 человек</t>
  </si>
  <si>
    <t xml:space="preserve"> блокирование входной двери, совместно с участковым РУВД</t>
  </si>
  <si>
    <t xml:space="preserve">женщина выйдя на балкон захлопнула дверь </t>
  </si>
  <si>
    <t>застряли 35 автомашин</t>
  </si>
  <si>
    <t>застряла автомашина скорой медицинской помощи внутри с беременной женщиной</t>
  </si>
  <si>
    <t>пастух сломал ногу и не может спуститься с гор</t>
  </si>
  <si>
    <t xml:space="preserve"> из за снежного заноса  застряли легковые автомашины</t>
  </si>
  <si>
    <t xml:space="preserve"> застряла скорая автомашина </t>
  </si>
  <si>
    <t>АСР снежный занос</t>
  </si>
  <si>
    <t>АСР</t>
  </si>
  <si>
    <t>помощь полиций</t>
  </si>
  <si>
    <t>открывание дверей</t>
  </si>
  <si>
    <t xml:space="preserve"> с.Бахар ул.И.Бахтия</t>
  </si>
  <si>
    <t>улица Гаухар Ана № 126</t>
  </si>
  <si>
    <t>негодного автомобильного баллона</t>
  </si>
  <si>
    <t>мусор</t>
  </si>
  <si>
    <t>ОСО</t>
  </si>
  <si>
    <t>подстанции</t>
  </si>
  <si>
    <t xml:space="preserve"> в подвале многоквартирного жилого дома</t>
  </si>
  <si>
    <t xml:space="preserve"> коротки замыкания электро подстанции </t>
  </si>
  <si>
    <t xml:space="preserve"> короткое замыкание электропроводов в электрощитовом</t>
  </si>
  <si>
    <t>9-площядка, дом № 42,  квартира № 28</t>
  </si>
  <si>
    <t>мкрн. Жастар дом №67</t>
  </si>
  <si>
    <t xml:space="preserve"> с. Карабулак, возле торгового дома Санжар</t>
  </si>
  <si>
    <t>трансформатор по улице</t>
  </si>
  <si>
    <t>в кухонном помещении</t>
  </si>
  <si>
    <t>подвальном помещении</t>
  </si>
  <si>
    <t>задымление трансформатора</t>
  </si>
  <si>
    <t>тление электрической  картины (в виде спирали)</t>
  </si>
  <si>
    <t>тление бытовых мусоров (в виде картонных коробок)</t>
  </si>
  <si>
    <t xml:space="preserve"> с.Шонжы ул.Кыдырбаева 17 а</t>
  </si>
  <si>
    <t>с. Мойнак, ул. Коксу 22/2</t>
  </si>
  <si>
    <t>с. Комсомол, ул. Жабаева 54 А</t>
  </si>
  <si>
    <t>1) Мамтумулова М. 1967 г.</t>
  </si>
  <si>
    <t>1) Касымова Самал 1991 г.</t>
  </si>
  <si>
    <t xml:space="preserve"> п.Боралдай, Водник-1, дом 29, кв 22,</t>
  </si>
  <si>
    <t xml:space="preserve">с.Бурган, на речке </t>
  </si>
  <si>
    <t>на автотрассе Талдыкорган-Капал, в районе села Акын-Сара</t>
  </si>
  <si>
    <t>мкр.Самал дом №7</t>
  </si>
  <si>
    <t>проживал по адресу с.Бурганул.Туротай №24</t>
  </si>
  <si>
    <t>Оперативная группа ГУ «ОСО» ДЧС Алматинской области.</t>
  </si>
  <si>
    <t>задымления и возгорания дома не было</t>
  </si>
  <si>
    <t>застряли автомашины</t>
  </si>
  <si>
    <t>маленький ребенок играл с градусником и сломал его в результате ртуть находящийся в градуснике пролилась на ковер и на пол квартиры</t>
  </si>
  <si>
    <t xml:space="preserve">с.Каракастек гражданин СагымжановСамадТолегенович выйдя из дома родственников в нетрезвом состояние проходил через реку Кракастек где упал лицом в воду и погиб </t>
  </si>
  <si>
    <t>водители  застрявших автомашин своими силами отбуксировались на проезжую часть автодороги и продолжили движение своим ходом</t>
  </si>
  <si>
    <t xml:space="preserve"> В ходе опроса очевидицу Друзину Надежду Петровну выяснилось что она приняла за возгорание дома, дым который испускался с котельной «Баскуат» на уровне 5-и этажного дома</t>
  </si>
  <si>
    <t xml:space="preserve">начальник ОЧС Байузаков К.Г., Сакаба К., </t>
  </si>
  <si>
    <t>Адм.№ 171964093000001</t>
  </si>
  <si>
    <t>несчастный случай</t>
  </si>
  <si>
    <t xml:space="preserve"> Құлымбетов А.Т.  27.08.1983 г.р.</t>
  </si>
  <si>
    <t xml:space="preserve"> Құлымбетов А.Т.  </t>
  </si>
  <si>
    <t xml:space="preserve">Жанысбекова Г. С.  01.11.1974 </t>
  </si>
  <si>
    <t xml:space="preserve">Жанысбекова Г. С.  </t>
  </si>
  <si>
    <t>Адм.№ 171942093000001</t>
  </si>
  <si>
    <t xml:space="preserve">с. Педжим ул. Бау бакша №10  </t>
  </si>
  <si>
    <t>задымление каркасной стены</t>
  </si>
  <si>
    <t>задымлении дома</t>
  </si>
  <si>
    <t xml:space="preserve">нарушения правил пожарной безопасности, теплогенерирующие аппараты, работающие на твердом </t>
  </si>
  <si>
    <t>с. Иргели, мкр. Асыл-Арман, дом №12, кв. №117</t>
  </si>
  <si>
    <t>вещи б/у в балконе</t>
  </si>
  <si>
    <t>Балкон</t>
  </si>
  <si>
    <t>без ущерба</t>
  </si>
  <si>
    <t>Байтасов А.Т. 17.02.1988</t>
  </si>
  <si>
    <t>с. Иргели, мкр. Асыл-Арман, дом №13, кв. №44</t>
  </si>
  <si>
    <t>Байжанова Э.К. 06.10.1965</t>
  </si>
  <si>
    <t>с. Ушконыр, Сауткан №4</t>
  </si>
  <si>
    <t>Тукенова К.А. 05.02.1955</t>
  </si>
  <si>
    <t>с. Абай, с/о. аксай уч. №49</t>
  </si>
  <si>
    <t>05.01.2017 года в 15 часов 32 минут поступил материал с РУВД Карасайского района за номером КУИ №19465 от 31.12.2016 года от начальника Карасайского РУВД полковника полиции Данияр А.Д., по факту поджога  жилого дома по адресу: с. Абай, с/о. Аксай, уч. №49.</t>
  </si>
  <si>
    <t>поступил материал с РУВД Карасайского района по факту поджога по адресу: с. Абай, с/о. Аксай уч. №49. Данный выезд по факту пожара был зарегистрирован  в ПЧ-1 г. Каскелен за КУИ №449 от 30.12.2016 года. Был собран материал и передан в РУВД Карасайского района для принятия процессуального решения, так как согласно ст. 62 п.2 УПК РК от 04 июля 2014 года за №231-V, сотрудники гражданской защиты не являются органами дознания.</t>
  </si>
  <si>
    <t>деревянные конструкции кровли сауны</t>
  </si>
  <si>
    <t>Дробышев К.С.</t>
  </si>
  <si>
    <t>Дробышев К.С., привлечн к адм. ответственности на 5 МРП</t>
  </si>
  <si>
    <t>Адм.№ 171926093000001</t>
  </si>
  <si>
    <t>Адм.№ 171946093000001</t>
  </si>
  <si>
    <t>Адм.№ 171962093000001</t>
  </si>
  <si>
    <t>Адм.№ 17196209000002</t>
  </si>
  <si>
    <t>Тяжое состояние</t>
  </si>
  <si>
    <t>Адм.№ 161968093000131</t>
  </si>
  <si>
    <t>ТОО "Молочный завод "Солнечный"           Белоглазов В.</t>
  </si>
  <si>
    <t>потолочное перекрытие</t>
  </si>
  <si>
    <t>Жуманбаев К.Ж. 1943</t>
  </si>
  <si>
    <t>Ашимов А.Т. 09.10.1972 г.р.</t>
  </si>
  <si>
    <t>Тохтиев А.А. 08.08.2012 г.р.</t>
  </si>
  <si>
    <t>ИП "Скрылев"</t>
  </si>
  <si>
    <t>Котельная</t>
  </si>
  <si>
    <t>Скрылев В.А. 01.06.1957</t>
  </si>
  <si>
    <t>Не производилось</t>
  </si>
  <si>
    <t>Не имеется</t>
  </si>
  <si>
    <t>моторный отсек салон</t>
  </si>
  <si>
    <t>Дуйсенова Гульмира Асылхановна 17.08.1971</t>
  </si>
  <si>
    <t>Количества погибших людей при пожарах по области на одну тысячу человек населения</t>
  </si>
  <si>
    <t>среднее по области 2016 год</t>
  </si>
  <si>
    <t>среднее по области 2015 год</t>
  </si>
  <si>
    <t>Распределение пожараов по дням недели</t>
  </si>
  <si>
    <t>в ворде поменять местами</t>
  </si>
  <si>
    <t>Количества пожаров по области на одну тысячу человек населения</t>
  </si>
  <si>
    <t>январь</t>
  </si>
  <si>
    <t>2017г.</t>
  </si>
  <si>
    <t xml:space="preserve"> с.Байдыбек би ул.Жакупова №18</t>
  </si>
  <si>
    <t>кровать, вещи, внутри жилого дома</t>
  </si>
  <si>
    <t>ул. Шалкар (Луговая)  дом  № 63</t>
  </si>
  <si>
    <t>1) Ерзат Зангар 1987</t>
  </si>
  <si>
    <t xml:space="preserve">ожоги (1-2 степени, обеих кистей, поясницы,плеча) </t>
  </si>
  <si>
    <t>село Алмалыбак, ул. Б.Байдибекова № 23</t>
  </si>
  <si>
    <t>с. Отеген батыр, ул. Калинина 2</t>
  </si>
  <si>
    <t>ТОО "ТимКаНур"</t>
  </si>
  <si>
    <t>ТОО "ЭЛКП АлРи"</t>
  </si>
  <si>
    <t>в бытовом помещении производственного цеха вещей б/у и обшивки стен</t>
  </si>
  <si>
    <t>утеплитель на кровле</t>
  </si>
  <si>
    <t>Курбанбаев Ф.Б. 1964</t>
  </si>
  <si>
    <t>Есбол С.Е. 1983</t>
  </si>
  <si>
    <t>г.Есик ул. Малькеева №85</t>
  </si>
  <si>
    <t>Костычев А.А.</t>
  </si>
  <si>
    <t>Опель</t>
  </si>
  <si>
    <t>B 422 TXN</t>
  </si>
  <si>
    <t>с. Кызылту ул. Джамбула 2 а</t>
  </si>
  <si>
    <t>п. Отеген батыр, м-н Куат, ул Рахимбаева 25</t>
  </si>
  <si>
    <t>п. Ащибулак, ул. Бейбарыс дом № 35</t>
  </si>
  <si>
    <t>с.Берлик, с.т Эделвейс Лазурный, ул. Дачный №29</t>
  </si>
  <si>
    <t>с. Булакты, ул. Ауезова 21</t>
  </si>
  <si>
    <t>с. Тлендиева ул. Садовая № 77</t>
  </si>
  <si>
    <t xml:space="preserve"> с.Бесагаш ул Аманбоктер 33</t>
  </si>
  <si>
    <t>с.Койшибек ул.Кунаева №36</t>
  </si>
  <si>
    <t>с. Акдала новостройка возле новой школы</t>
  </si>
  <si>
    <t>с/о Коксай ул.Клюбничеая №161</t>
  </si>
  <si>
    <t>с/о Арман уч.115</t>
  </si>
  <si>
    <t>с. Алмалы, улица Жангишупова  №12</t>
  </si>
  <si>
    <t xml:space="preserve"> с. Шелек ул. Жибек Жолы без номера</t>
  </si>
  <si>
    <t xml:space="preserve"> с. Алмалы, улица Сейфулина  №15</t>
  </si>
  <si>
    <t>с. Шелек, ул. Жибек жолы 58</t>
  </si>
  <si>
    <t>12 м-он, земельный участок №20</t>
  </si>
  <si>
    <t>г. Текели, ул. Есенберлина №17</t>
  </si>
  <si>
    <t>с. Еркин, ПКС «Алмалы» участок № 186</t>
  </si>
  <si>
    <t>ул. Шевченко №199</t>
  </si>
  <si>
    <t xml:space="preserve"> ул. Абая 69</t>
  </si>
  <si>
    <t>дачный дом</t>
  </si>
  <si>
    <t>двухэтажный дачный дом</t>
  </si>
  <si>
    <t>на территорий жилого дома</t>
  </si>
  <si>
    <t>не жилого дома</t>
  </si>
  <si>
    <t>утеплитель расширительного бочка фронтона</t>
  </si>
  <si>
    <t>потолочного перекрытия времянки</t>
  </si>
  <si>
    <t>полностью 2-этажного дачного жилого дома</t>
  </si>
  <si>
    <t>перекрытие кровли жилого дома</t>
  </si>
  <si>
    <t xml:space="preserve">стены топки </t>
  </si>
  <si>
    <t>двухэтажной дачи и бани</t>
  </si>
  <si>
    <t>в подвальном помещении жилого дома складируемых дров</t>
  </si>
  <si>
    <t>внутри жтлого дома личных вещей</t>
  </si>
  <si>
    <t xml:space="preserve"> деревянных конструкций кровли жилого дома</t>
  </si>
  <si>
    <t xml:space="preserve"> кровли жилого дома</t>
  </si>
  <si>
    <t xml:space="preserve"> кровли дачного дома </t>
  </si>
  <si>
    <t xml:space="preserve"> вн. части деревянных  обшивок сарая</t>
  </si>
  <si>
    <t xml:space="preserve">кровли бани </t>
  </si>
  <si>
    <t>стены летний кухней</t>
  </si>
  <si>
    <t>косяк двери</t>
  </si>
  <si>
    <t xml:space="preserve"> кровли топки барачных квартир</t>
  </si>
  <si>
    <t xml:space="preserve">холодной веранды летней кухни </t>
  </si>
  <si>
    <t>потолочные перекрытия жилого дома</t>
  </si>
  <si>
    <t>кровля жилого дома</t>
  </si>
  <si>
    <t>стены дома</t>
  </si>
  <si>
    <t>НППБ при разделки эксплуатации печей</t>
  </si>
  <si>
    <t>НППБ при эксплуатации печей</t>
  </si>
  <si>
    <t>НППБ при монтаже и эксплуатации печи на твёрдом топлив</t>
  </si>
  <si>
    <t xml:space="preserve">НППБ  п.424 Технического регламента "Общие требования пожарной безопасности" </t>
  </si>
  <si>
    <t>НОСО (пиротехника)</t>
  </si>
  <si>
    <t>НОСО свечи</t>
  </si>
  <si>
    <t>самовозгорания вещества и материалов</t>
  </si>
  <si>
    <t xml:space="preserve"> короткое замыкание электро проводов светильника установленной на потолке топки которая расплавилась и возгорелась</t>
  </si>
  <si>
    <t>НОСО при курении</t>
  </si>
  <si>
    <t>курение в постели</t>
  </si>
  <si>
    <t>НОСО</t>
  </si>
  <si>
    <t>Кайржанова М. 1967</t>
  </si>
  <si>
    <t>Тугелбаев Д.Б.1986</t>
  </si>
  <si>
    <t>Калиева Т.Е.1972</t>
  </si>
  <si>
    <t>Жангозаин К. 1991</t>
  </si>
  <si>
    <t>Дурсупов Р.М.1948</t>
  </si>
  <si>
    <t>Черкасова В.Е. 1953</t>
  </si>
  <si>
    <t>Жанабекулы У.Ж. 1987</t>
  </si>
  <si>
    <t>Доскельдиева А. 1981</t>
  </si>
  <si>
    <t>Жакыпекова Р.М. 1966</t>
  </si>
  <si>
    <t>Кайсанов Е. 1951</t>
  </si>
  <si>
    <t>Рамазан Меделбек  1976</t>
  </si>
  <si>
    <t>Асимжанов С.С. 1966</t>
  </si>
  <si>
    <t>Сермус М.А.  1981</t>
  </si>
  <si>
    <t>Джунусов Ж.К. 1951</t>
  </si>
  <si>
    <t>Мухамадиева Б 1984</t>
  </si>
  <si>
    <t>Жумабай С. 1987</t>
  </si>
  <si>
    <t>Сендербекова Г.К. 1963</t>
  </si>
  <si>
    <t>ПЧ-1 г. Алматы 10 чел.</t>
  </si>
  <si>
    <t>ул.Абая второй железнодорожный переезд</t>
  </si>
  <si>
    <t xml:space="preserve"> мкр Жастар, дом № 29, кв № 47</t>
  </si>
  <si>
    <t>г. Талгар, ул. Т.Бокина 5, кв. 20</t>
  </si>
  <si>
    <t>ул. Гагарина №18 кв.12</t>
  </si>
  <si>
    <t>144 км. Трассы Ушара-Достык, участок Токты</t>
  </si>
  <si>
    <t xml:space="preserve">на автодороге Сарыозек-Коктал 40 км. </t>
  </si>
  <si>
    <t>возле с. Байсерке</t>
  </si>
  <si>
    <t xml:space="preserve"> грузовая автомашина марки МАН гос.номер KZ 295 AU.05. 2010 г встала поперек дороги</t>
  </si>
  <si>
    <t>в снежном заносе застряли 10 автомашин</t>
  </si>
  <si>
    <t>запах газа</t>
  </si>
  <si>
    <t>столкновение грузовой машины на газовую трубу</t>
  </si>
  <si>
    <t>прорыв газовых труб и утечка газа</t>
  </si>
  <si>
    <t>г.Жаркент ул.Жмутская дом 21</t>
  </si>
  <si>
    <t xml:space="preserve"> г. Талгар ул Раймбек батырова 85</t>
  </si>
  <si>
    <t xml:space="preserve">ул. Чкалова № 17, напротив магазина "Астау" </t>
  </si>
  <si>
    <t>с. Боралдай, мкр "Водник", 49 в подвале многоквартирного жилого дома</t>
  </si>
  <si>
    <t>короткое замыкание на КТП-10/0</t>
  </si>
  <si>
    <t>село Балпык би, трасса Алматы-Оскемен, возле торгового коплекса «Самал» внутри киоска</t>
  </si>
  <si>
    <t>короткое замыкание электро розетки и проводов</t>
  </si>
  <si>
    <t>с.Шелек ул.Бижанова №82</t>
  </si>
  <si>
    <t>с.Туздыбастау  ул Жылкыбая 207 б</t>
  </si>
  <si>
    <t xml:space="preserve"> с.Шонжы ул.Бейтитшилик № 11</t>
  </si>
  <si>
    <t>с. Шонжы, ул. Табылганова 14/2</t>
  </si>
  <si>
    <t>мкр. Восточный, дом № 15 В</t>
  </si>
  <si>
    <t>г. Жаркент, ул. Лян 92/5</t>
  </si>
  <si>
    <t>с. Еркин, ул. Абая 32</t>
  </si>
  <si>
    <t>дымоход</t>
  </si>
  <si>
    <t>из за трещине  дымохода печи</t>
  </si>
  <si>
    <t>двух комнатном времянке</t>
  </si>
  <si>
    <t>аптека</t>
  </si>
  <si>
    <t xml:space="preserve"> в помещении котельной </t>
  </si>
  <si>
    <t>тление матрацалежащая в углу в котельной</t>
  </si>
  <si>
    <t>печь</t>
  </si>
  <si>
    <t>НППБ при эксплуатации печи</t>
  </si>
  <si>
    <t>пол из печи</t>
  </si>
  <si>
    <t>кровли жилого дома</t>
  </si>
  <si>
    <t>от печной трубы из щели дымоходной трубы</t>
  </si>
  <si>
    <t xml:space="preserve">  на 11400 км автодороги Сарканд-Екиаша</t>
  </si>
  <si>
    <t xml:space="preserve">Токбакбаев К.К. 1953         Аблайханов Т. 1977 </t>
  </si>
  <si>
    <t>ДТП две легковые автомобили  «Touota camry»328 AUB-05   и «Honda odesei»    680 ААZ/05</t>
  </si>
  <si>
    <t>КазЦикский сельский округ. д/о "Милиоратор" ул Абрикосовая д № 179</t>
  </si>
  <si>
    <t xml:space="preserve"> трасса Аксай-Калжат на 50 км в Зоне отдыхе "Сухраб"</t>
  </si>
  <si>
    <t>с.Кайназар ул. Подгорная № 16</t>
  </si>
  <si>
    <t>с. Коктюбе 2 ул. Новостройка без номера</t>
  </si>
  <si>
    <t>с.Шонжы 4 мр-н квартира 16</t>
  </si>
  <si>
    <t>ул. Уалиханова 242</t>
  </si>
  <si>
    <t>ул. Гагарина №81</t>
  </si>
  <si>
    <t>ул. Берентаева №6</t>
  </si>
  <si>
    <t>п.КазЦик, ул.Мусрепова, дом 2А</t>
  </si>
  <si>
    <t>п.Байсерке, ул.Жетысу, дом 9</t>
  </si>
  <si>
    <t>г. Талгар, ул. Менделеева 3, кв. 6</t>
  </si>
  <si>
    <t>Д/О Ветеран, ул. Заречная 82</t>
  </si>
  <si>
    <t>29) Садуакасов Е.К. 1959 г.</t>
  </si>
  <si>
    <t>с. Киши шыган, ул. Бегимбетов 15</t>
  </si>
  <si>
    <t xml:space="preserve">с. Покровка, ул. Космическая №27/1 </t>
  </si>
  <si>
    <t>г. Ушарал, 2-военный городок, 114</t>
  </si>
  <si>
    <t>п.Отеген батыр, ул.Рахимбаева д.25</t>
  </si>
  <si>
    <t>г.Каскелен ул.Акжайык №3</t>
  </si>
  <si>
    <t>с.Шонжы ул.Искандирова №146</t>
  </si>
  <si>
    <t>на Капшагайском водохранилище зона отдыха "Голубой залив"</t>
  </si>
  <si>
    <t>возле с. Акын Сара</t>
  </si>
  <si>
    <t>жилой дом развалились стены и кровля на площади 24 кв.м.</t>
  </si>
  <si>
    <t xml:space="preserve">гр.  Кудряшова Тамара Мирболатовна 06.02.1988 г.р. </t>
  </si>
  <si>
    <t>чувствовался запах газа</t>
  </si>
  <si>
    <t>Справка и акт визуального осмотра направлено в прокуратуру Илийского района</t>
  </si>
  <si>
    <t xml:space="preserve">в газопроводные сети ввели химический состав этил меркоптан (адарант) для придания природному газу </t>
  </si>
  <si>
    <t>жилом доме</t>
  </si>
  <si>
    <t>Габайдулин Н.Ш. 1961 г. провалился в воду</t>
  </si>
  <si>
    <t>в снежном заносе застряла автомашина</t>
  </si>
  <si>
    <t>в снежном заносе застряла 3 грузовых автомашин</t>
  </si>
  <si>
    <t>с термическими ожогами 1,2,3 степени и 10% ожог лица, обеих кистей рук, левого бедра, правой голени</t>
  </si>
  <si>
    <t>из-за сильного ветра повреждена обшивка стены из пеноплекса и штукатурки с левой стороны жилого дома</t>
  </si>
  <si>
    <t xml:space="preserve">Филиала Управления магистральных газопроводов "Алматы" АО "Интергаз Центральная Азия" </t>
  </si>
  <si>
    <t>в котельной помещении взорвался труба горячей воды</t>
  </si>
  <si>
    <t>труп вытащили водно-спасательная служба</t>
  </si>
  <si>
    <t>ОЧС Ескельдинского района выезжала Сакаба К.</t>
  </si>
  <si>
    <t>Казавтодор. Задействованы  5 чел. Рено техника</t>
  </si>
  <si>
    <t>ВОД-СПАС</t>
  </si>
  <si>
    <t>Ожога получила при эксплуатаций газового баллончика</t>
  </si>
  <si>
    <t>на трассе Капал -Талдыкорган на 22 километре застряли машины</t>
  </si>
  <si>
    <t xml:space="preserve"> 3 легковых автомашин 15 пассажирами </t>
  </si>
  <si>
    <t>списано в наряд</t>
  </si>
  <si>
    <t xml:space="preserve">мусора внутри отдушины (воздухоотвод ) многоэтажного дома </t>
  </si>
  <si>
    <t>бросили окурку сигарет или спичку в воздухоотвод</t>
  </si>
  <si>
    <t>Уйкасов Махмуд Биханбаевич</t>
  </si>
  <si>
    <t>с. Ащыбулак, ул. 2- линия, 26 дом</t>
  </si>
  <si>
    <t xml:space="preserve"> </t>
  </si>
  <si>
    <t>Козловой Кран</t>
  </si>
  <si>
    <t xml:space="preserve">без ущерба </t>
  </si>
  <si>
    <t>Павлоа леонид Витальевич 1974 г.р.</t>
  </si>
  <si>
    <t>привлечен к адм. Ответственности</t>
  </si>
  <si>
    <t>КУИ 171966090000004</t>
  </si>
  <si>
    <t>06.01.2017 году в 12 часов 40 минут поступило сообщение   о том что от отравления  угарным газом в легкой степени поступили в  ЦРБ Панфиловского района 6 человек</t>
  </si>
  <si>
    <t>1. Юлдашева К. 21.10.2001 г.р.
2. Юлдашева Диляра 21.06.2006 г.р.
3. Юлдашев Руслан  03.07.1984г.р.
4.Юлдашева Гулистан Абликимовна 25.10.1975 г.р.
5. Курбанова Гульбахар 16.10.1982 г.р.
6. Талипова Тахмина Маликовна 06.01.1986 г.р.</t>
  </si>
  <si>
    <t>без № адм</t>
  </si>
  <si>
    <t>Адм.№ 171962093000003</t>
  </si>
  <si>
    <t>Адм.№ 171962093000004</t>
  </si>
  <si>
    <t>Адм.№ 171962093000005</t>
  </si>
  <si>
    <t>ППБ при эксплуатации электросети</t>
  </si>
  <si>
    <t>Адм.№ 171962093000007</t>
  </si>
  <si>
    <t>08.01.2017 г. в 17 час. 28 мин. поступило сообщение о том, что в Многопрофильную городскую больницу поступили с отравлением угарного газа</t>
  </si>
  <si>
    <t xml:space="preserve"> гр. Нусупова Бакыт 1952 года рождения и гр. Канатбеков Елдос Саматович 1999 года рождения </t>
  </si>
  <si>
    <t>КУИ 171910090000012</t>
  </si>
  <si>
    <t>09.01.2017г. в 04 час. 05 мин. поступило сообщение о том что в Многопрофильную городскую больницу поступили с отравлением угарного газа</t>
  </si>
  <si>
    <t>гр. Курманова Ляззат Шаяхметовна 1964 года рождения, гр. Кажыкенов Ербол Ергазыулы 1994 года рождения, гр. Султанбекова Жанар Шаяхметовна 1972 года</t>
  </si>
  <si>
    <t>КУИ 171910090000014</t>
  </si>
  <si>
    <t>09.01.2017 г. в 08 час. 38 мин. поступило сообщение о том, что  в Областную детскую больницу города Талдыкорган поступила с угарным газом</t>
  </si>
  <si>
    <t xml:space="preserve">гражданка Жедебаева Нурия 27.11.2004 г.р. </t>
  </si>
  <si>
    <t>КУИ 171910090000016</t>
  </si>
  <si>
    <r>
      <t>Материальный ущерб</t>
    </r>
    <r>
      <rPr>
        <b/>
        <sz val="10"/>
        <color rgb="FFFF0000"/>
        <rFont val="Times New Roman"/>
        <family val="1"/>
        <charset val="204"/>
      </rPr>
      <t xml:space="preserve"> (тысяч тенге)</t>
    </r>
  </si>
  <si>
    <t>Бактыбайский с/о, с.Елтай, ул. Нурпейсова №4</t>
  </si>
  <si>
    <t>1) Исабекова Б.Д. 1975                          2) Жанабаева А.А. 2003                                                  3) Жанабай А.А. 2005                                              4) Жанабай М.А. 2007                                                   5) Жанабай Ж.А. 2009                                               6) Жанабай Н.А. 2010</t>
  </si>
  <si>
    <t>с. Булакты, ул. Интымак №14 "А"</t>
  </si>
  <si>
    <t>магазине "САТ"</t>
  </si>
  <si>
    <t>кровля магазина</t>
  </si>
  <si>
    <t xml:space="preserve"> Раманкулова А.М. 1974 г.</t>
  </si>
  <si>
    <t>улица Каблиса Жырау № 209</t>
  </si>
  <si>
    <t>на втором этаже в помещении гостиницы «Мын быр тун»</t>
  </si>
  <si>
    <t>3 спальных кровати и с частичным распространением огня на стены номеров гостиницы</t>
  </si>
  <si>
    <t>Мухаметкалиев А</t>
  </si>
  <si>
    <t>ул. Желтоксан №19/2</t>
  </si>
  <si>
    <t xml:space="preserve">возле комплекса «Баунти СПА» </t>
  </si>
  <si>
    <t>помещение парилки сауны с распространением огня на кровлю</t>
  </si>
  <si>
    <t>ИП "Бисембетов"</t>
  </si>
  <si>
    <t>Сериккызы И.</t>
  </si>
  <si>
    <t>20 м-он, ул.Веселая 27</t>
  </si>
  <si>
    <t>недостроенный зона отдыха</t>
  </si>
  <si>
    <t>диван на втором этаже в комнате</t>
  </si>
  <si>
    <t>10 м-он, 2 сектор, земельный участок №24/1</t>
  </si>
  <si>
    <t>г.Есик ул.Алматинская б/н</t>
  </si>
  <si>
    <t>Коныров Б.Б.</t>
  </si>
  <si>
    <t xml:space="preserve"> Шарипов З.К.</t>
  </si>
  <si>
    <t>«Нисан Примера»</t>
  </si>
  <si>
    <t xml:space="preserve"> В 941 АХN</t>
  </si>
  <si>
    <t>Фольцваген Гольф 2</t>
  </si>
  <si>
    <t>А 624 ZCM</t>
  </si>
  <si>
    <t xml:space="preserve"> с.Жетыген, ул.Ауезова 4, кв 13</t>
  </si>
  <si>
    <t>с.Тескенсу ул. Токбаева №35</t>
  </si>
  <si>
    <t>с.Туймебай, ул.Кунаева, дом 17</t>
  </si>
  <si>
    <t>с.Карабулак, ул. Балпык би №134</t>
  </si>
  <si>
    <t xml:space="preserve"> с. Карасай, название улицы и номера дома не известно </t>
  </si>
  <si>
    <t xml:space="preserve"> с.Баканас ул.Бижанова 21</t>
  </si>
  <si>
    <t>село Баканас ул. Конаева дом 78</t>
  </si>
  <si>
    <t>д/о Энергетик ул Пограгичная 62</t>
  </si>
  <si>
    <t>Райымбекские дачи 4 переулок 10 линия дом №6</t>
  </si>
  <si>
    <t>п.Бурундай, Бирлик, ул.Арасан, дом 20</t>
  </si>
  <si>
    <t>с.Толе би ул. Лазгиева 25</t>
  </si>
  <si>
    <t>п. Отеген батыр д/м Энергетический 3- линия дом №322</t>
  </si>
  <si>
    <t xml:space="preserve"> с.Бесагаш, ул.Акын сара 9 "а"</t>
  </si>
  <si>
    <t xml:space="preserve"> п. Отеген батыр ул. Молодежная №2 "а"</t>
  </si>
  <si>
    <t xml:space="preserve"> г.Есик Алматиская №207</t>
  </si>
  <si>
    <t>г.Есик ул.Калинина №7</t>
  </si>
  <si>
    <t>г.Есик ул. Гастелло №22</t>
  </si>
  <si>
    <t xml:space="preserve">г. Ушарал, ул. Женис №181, кв. 6. </t>
  </si>
  <si>
    <t>2-х этажный многоквартирный жилой дом</t>
  </si>
  <si>
    <t>хоз.постройки, кровля</t>
  </si>
  <si>
    <t>перекрытие кухни</t>
  </si>
  <si>
    <t xml:space="preserve"> жилой дом с мансардой</t>
  </si>
  <si>
    <t xml:space="preserve"> топки</t>
  </si>
  <si>
    <t xml:space="preserve">дивана  в кухонном помещений жилого дома </t>
  </si>
  <si>
    <t>электро розетки с последующим распространением на потолок через тюль и близь расположенную кровать</t>
  </si>
  <si>
    <t>кровля бани хозпостройки</t>
  </si>
  <si>
    <t>вещей с распространением огня на стену и потолочную перегородку жилого дома</t>
  </si>
  <si>
    <t>кровля потолочное перекрытие мебель</t>
  </si>
  <si>
    <t xml:space="preserve">внутренняя обшивка бани </t>
  </si>
  <si>
    <t>кровля стены</t>
  </si>
  <si>
    <t xml:space="preserve">обшивки дома (веранда) </t>
  </si>
  <si>
    <t>потолочного перекрытия и кровли жилого дома</t>
  </si>
  <si>
    <t xml:space="preserve">потолочного перекрытия </t>
  </si>
  <si>
    <t>перекрытие жилого дома</t>
  </si>
  <si>
    <t xml:space="preserve"> дрова в помещении топочной</t>
  </si>
  <si>
    <t xml:space="preserve">кровли жилого дома </t>
  </si>
  <si>
    <t>перекрыти квартиры</t>
  </si>
  <si>
    <t>3 куб</t>
  </si>
  <si>
    <t>НОСО (с открытым огнем, свеча)</t>
  </si>
  <si>
    <t>короткое замыкание проводки</t>
  </si>
  <si>
    <t xml:space="preserve"> НОСО приборы освещения (свеча)</t>
  </si>
  <si>
    <t>Айымкулов Е.</t>
  </si>
  <si>
    <t>Евдокимова Н. 1976</t>
  </si>
  <si>
    <t>Умбетова У. 1991</t>
  </si>
  <si>
    <t>Жомартов Т. 1953</t>
  </si>
  <si>
    <t>Кускараев О. 1967</t>
  </si>
  <si>
    <t>Бородай В.В.  1971</t>
  </si>
  <si>
    <t>Курманов Д. 1954</t>
  </si>
  <si>
    <t>Новикова Г.Ф. 1952</t>
  </si>
  <si>
    <t>Акылбаева К. 1969</t>
  </si>
  <si>
    <t>Дрозденко В. 1983</t>
  </si>
  <si>
    <t>Кузякина А.Б. 1977</t>
  </si>
  <si>
    <t>Естанова Ж. 1987</t>
  </si>
  <si>
    <t>Чикаев С.А. 1960</t>
  </si>
  <si>
    <t>Исабеков А.Ж. 1960</t>
  </si>
  <si>
    <t>Ли И.С. 1966</t>
  </si>
  <si>
    <t>Найманбекова Б.А.1967</t>
  </si>
  <si>
    <t>Шагалаков Е. 1975</t>
  </si>
  <si>
    <t>Хамитова Г. 1969</t>
  </si>
  <si>
    <t>Елеуов А.А. 1950</t>
  </si>
  <si>
    <t>СПч-1,35</t>
  </si>
  <si>
    <t>м-он Каратал напротив  дома №45</t>
  </si>
  <si>
    <t>перекрытие комнаты</t>
  </si>
  <si>
    <t>пластикового мусорного контейнера</t>
  </si>
  <si>
    <t xml:space="preserve"> Капал-Талдыкорган вблизи села Кошкентал </t>
  </si>
  <si>
    <t xml:space="preserve">на озере Канбакты село Байчегир в Канбактинском с/о </t>
  </si>
  <si>
    <t xml:space="preserve">на автодороге Сарыозек-Коктал 45 км </t>
  </si>
  <si>
    <t xml:space="preserve">на трассе  застрял 1ед. легковой автомашины марки Газель </t>
  </si>
  <si>
    <t>под лед провалился автомобиль марки УАЗ, с одним пассажиром</t>
  </si>
  <si>
    <t>застрял пассажирский автобус</t>
  </si>
  <si>
    <t>г. Есик., 1 мкр., возле магазина АДИЛ</t>
  </si>
  <si>
    <t>с. Гулдала, ул. Кичикова 75</t>
  </si>
  <si>
    <t>внутри жилого дома</t>
  </si>
  <si>
    <t>с. Талдыбулак, ул. Нурпеисова №116</t>
  </si>
  <si>
    <t>п.Отеген батыр, ул.Титова, корпус №30</t>
  </si>
  <si>
    <t>микр-н "Восточный", ул. Карагайлы дома № 1</t>
  </si>
  <si>
    <t>внутри жилого дома короткое замыкания электропроводов без открытого источника огня</t>
  </si>
  <si>
    <t>Отдел образования №7, замыкание электропроводки без открытого огня</t>
  </si>
  <si>
    <t xml:space="preserve">внутри жилого дома, короткое замыкание ванной комнате </t>
  </si>
  <si>
    <t>с.Шелек ул Первомайская №173</t>
  </si>
  <si>
    <t>с.Шелек ул.Макатаева №11</t>
  </si>
  <si>
    <t>с. Узынагаш, улица Бабажанова 42 «В»</t>
  </si>
  <si>
    <t>с.Шелек, улица Абая №35</t>
  </si>
  <si>
    <t>село Жансугуров по улице Кабанбай батыра дом №61</t>
  </si>
  <si>
    <t>Караойский с/о д/о "Дорожник" ул. Центральная №78</t>
  </si>
  <si>
    <t>г. Уштобе, ул. Гагарина 7</t>
  </si>
  <si>
    <t xml:space="preserve">г. Ушарал, ул. Касымжанова 32, кв. 7. </t>
  </si>
  <si>
    <t xml:space="preserve"> в помещений квартиры</t>
  </si>
  <si>
    <t>кровли бани</t>
  </si>
  <si>
    <t xml:space="preserve"> тление матраца и голубинного помета</t>
  </si>
  <si>
    <t xml:space="preserve"> крыши дома </t>
  </si>
  <si>
    <t>отопительной печи</t>
  </si>
  <si>
    <t xml:space="preserve">внутри жилого дома </t>
  </si>
  <si>
    <t>мкр Самал, дом 10 А кв. 24</t>
  </si>
  <si>
    <t xml:space="preserve"> подгорание пищи на включенной  газовой плите</t>
  </si>
  <si>
    <t>Талгарские дачи улица 5-я дом №75</t>
  </si>
  <si>
    <t>г. Жаркент улица Страительная №56 "А"</t>
  </si>
  <si>
    <t>с. Косозен ул. Акжол № 47</t>
  </si>
  <si>
    <t>с. Карабулак, ул. Сыргабаева дом №28</t>
  </si>
  <si>
    <t>дачный кооператив "Строитель", улица Энергетика, дом №104.</t>
  </si>
  <si>
    <t>г. Жаркент, ул. Мухамади 107</t>
  </si>
  <si>
    <t>г. Жаркент, ул. Ракышев 23</t>
  </si>
  <si>
    <t>улица Ветеранов, дом №20.</t>
  </si>
  <si>
    <t>г. Есик ул Колхозная №3</t>
  </si>
  <si>
    <t>с. Междуреченск ул. Молодежная №13</t>
  </si>
  <si>
    <t>г. Жаркент, ул. Иванова б/н.</t>
  </si>
  <si>
    <t>с. Байдибек би, ул. Гагарина 19</t>
  </si>
  <si>
    <t>1) Асипбеков Г. 1984 г.                           1) Асипбекова Г. 1985 г.</t>
  </si>
  <si>
    <t>1) Пикулова М.А. 1999 г.</t>
  </si>
  <si>
    <t xml:space="preserve">1) Ералиева У.Ш. 1985 г.                               2) Вали А.Б. 2010 г.                                                3) Вали А.Б. 2011 г.                                                              </t>
  </si>
  <si>
    <t xml:space="preserve">1) Жумабек А. 1980 г.                                                                        2) Анархан Б. 2009 г. </t>
  </si>
  <si>
    <t>1) Касымхан А.Б. 2013 г.                                           2) Султанбекова Ж.Ш. 1978 г.                                                     3) Курманова Л.Ш. 1964 г.                                4) Кажикенов Е. 1994 г.</t>
  </si>
  <si>
    <t xml:space="preserve">1) Есентаева К.Ю. 1975 г.                                                 2) Жидебаева Н.Е. 2004 г.                                                                </t>
  </si>
  <si>
    <t>1) Алдабергенова А.М. 1993 г.</t>
  </si>
  <si>
    <t>1) Шерембетов Б.Х. 1975 г.</t>
  </si>
  <si>
    <t>1) Жумабаева Р.А. 19.01.1988</t>
  </si>
  <si>
    <t>1) Подабедов В.В. 1983 г.                                     2) Подабедова О.В. 1992 г.                                            3) Подабедов Я.В. 2015 г.</t>
  </si>
  <si>
    <t>1) Допонова Е.Е. 1997 г.                            2) Допонов А.Е. 1996 г.                              3) Допонова М.Е. 2015 г.</t>
  </si>
  <si>
    <t>1) Булатаева С.Ч. 1983 г.</t>
  </si>
  <si>
    <t>1) Юсупова Р. 1951 г.                                                              2) Юсупова Г. 1956 г.                                                            3) Юсупова Э. 1980 г.                                                        4) Юсупова Р. 1996 г.                               5) Ережепова Е. 2004 г.</t>
  </si>
  <si>
    <t>1) Абдагалиев Е.С. 2008 г.                                      2) Абдыгалиева А.С. 2011 г.</t>
  </si>
  <si>
    <t xml:space="preserve">1) Сайдуллаева С. 1968 г.                                          2) Юлдашев А. 1966 г.                      </t>
  </si>
  <si>
    <t xml:space="preserve">1) Нурсейтова М.Н. 1984 г.                           2) Нурбол К. 2005 г.                                        3) Курмангазыулы Н. 1984 г. </t>
  </si>
  <si>
    <t>1) Евдокимова Г.В. 1945 г.</t>
  </si>
  <si>
    <t>1) Истаев  М.И. 1969 г.</t>
  </si>
  <si>
    <t>1) Зайрова З.К. 1990 г.                               2) Смайлов Д. 2010 г.                          3) Смайлова С. 2015 г.</t>
  </si>
  <si>
    <t>1) Дюменко Т. 1958 г.</t>
  </si>
  <si>
    <t>п. Отеген батыр. ул Лукина дом № 10 кв 12</t>
  </si>
  <si>
    <t>с. Бельбулак, ул. Абдыгулова б/н</t>
  </si>
  <si>
    <t xml:space="preserve">г.Есик перекресток Тихий №38 </t>
  </si>
  <si>
    <t>город Жаркент, улица Алиева 50</t>
  </si>
  <si>
    <t xml:space="preserve"> г. Талгар ул. Торайгыров</t>
  </si>
  <si>
    <t>ул. Порхоменко №17</t>
  </si>
  <si>
    <t>с. Чапаево ул.Гагарина  возле дома №8</t>
  </si>
  <si>
    <t>из-за неисправности водопровода квартиры №15</t>
  </si>
  <si>
    <t>По факту были привлечены сотрудники СЭС</t>
  </si>
  <si>
    <t>Прорыв устранен владельцем  дома</t>
  </si>
  <si>
    <t xml:space="preserve"> гражданку Турдахунову Зулфию Тайржановну 10.12.1993 г.р.</t>
  </si>
  <si>
    <t xml:space="preserve"> хлопок печи на твердом топливе жилого дома</t>
  </si>
  <si>
    <t>гр-н. Магзумов Екпин Кимович 1969 г.р.  получил термический ожог</t>
  </si>
  <si>
    <t>а/м марки МАЗДА  323 г.н. 429 YSL 05 врезалась в стойку газовой арки</t>
  </si>
  <si>
    <t>подтопление квартиры №12</t>
  </si>
  <si>
    <t>на строительной площадке территории  ртути внутри стеклянной банки</t>
  </si>
  <si>
    <t>прорыв водопроводной трубы на территории частного дома</t>
  </si>
  <si>
    <t>с термические ожог лица 1- (легкого)степени</t>
  </si>
  <si>
    <t>левой кисти по своей неосторожности положил ладонь на печь на твердом топливе</t>
  </si>
  <si>
    <t>в результате арка соскочила с опоры и произошла утечка газа</t>
  </si>
  <si>
    <t>1) Джунусов Жомарт Кайларулы 1951</t>
  </si>
  <si>
    <t>1) Мухтарова Руслана 1952</t>
  </si>
  <si>
    <t>Адм.№ 171934093000003</t>
  </si>
  <si>
    <t>слабая вытяжка печи</t>
  </si>
  <si>
    <t>г.Уштобе, ул.Гагарина 9/7</t>
  </si>
  <si>
    <t>приобщен к КУИ 171950090000002</t>
  </si>
  <si>
    <t>Аккольский с/о, 15 км. к югу населенного пункта Кокжиде</t>
  </si>
  <si>
    <t>в реке Или произошел разлив воды,  отрезанными от населенных пунктов в виде острова остались КХ «Ахмет», «Самат» и «Даулет» в которых проживало 7 человек в том числе 2 ребенка.</t>
  </si>
  <si>
    <t>спасательные работы</t>
  </si>
  <si>
    <t>ОСО, АО "Казависпас"</t>
  </si>
  <si>
    <t>г. Жаркент, ул. Конаева№ 126</t>
  </si>
  <si>
    <t>АҚ "Жетісугаз корпарациясы" Жаркентгазсервис филиялының әкімшілік ғимараты</t>
  </si>
  <si>
    <t>"Жетісугаз Корпарациясы" М.С.Абдрахманов</t>
  </si>
  <si>
    <t>г.Жаркент, на перекрестке ул. Пушкина-Абая</t>
  </si>
  <si>
    <t>трансформатор</t>
  </si>
  <si>
    <t xml:space="preserve">Азимов Т.Т. 1988  Шарипова Г.Ш.1990 </t>
  </si>
  <si>
    <t>г. Жаркент, ул. Строительная№ 56А</t>
  </si>
  <si>
    <t>Шарипова Ж.Т 2015</t>
  </si>
  <si>
    <t>171956090000009 от 13.01.2017г.</t>
  </si>
  <si>
    <t xml:space="preserve">Адм.№ </t>
  </si>
  <si>
    <t>Адм.№ 171956093000003</t>
  </si>
  <si>
    <t>Адм.№ 171910093000002</t>
  </si>
  <si>
    <t>9-площадка, дом №41, 1-этаж.</t>
  </si>
  <si>
    <t>произошло короткое замыкание, без возгорания</t>
  </si>
  <si>
    <t>Абылайхана №149.</t>
  </si>
  <si>
    <t>Адм.№ 171942093000003</t>
  </si>
  <si>
    <t>с.Актерек ул.Жунусова 7</t>
  </si>
  <si>
    <t>мопаева с. 1949</t>
  </si>
  <si>
    <t>на трассе Сарыозек - Коктал</t>
  </si>
  <si>
    <t xml:space="preserve">застряли 11 автомашин из них: 8 легковых, 2 грузовых, 1 микроавтобус спасено 40 человек, </t>
  </si>
  <si>
    <t>вся автотехника была отбуксирована на очищенный участок автодороги, пострадавших нет.</t>
  </si>
  <si>
    <t xml:space="preserve">                                        1) Тохтиева А.Ш. 1997 г.                                                             2) Тохтиев Ш.Я. 1962 г.</t>
  </si>
  <si>
    <t>д/о Энергетик ул Пограгичная 76</t>
  </si>
  <si>
    <t xml:space="preserve">По прибытию на место вызова было установлено что произошло загорания бани на площади 24 кв.м. </t>
  </si>
  <si>
    <t>было установлено что данный садоводческое общество относиться к Енбекшиказахскому району материал передано.</t>
  </si>
  <si>
    <t>Адм.№ 171962093000008</t>
  </si>
  <si>
    <t>нарушение правил пожарной безопасности при эксплуатации печи</t>
  </si>
  <si>
    <t>Лексус РХ 300</t>
  </si>
  <si>
    <t>107 ХРА/05</t>
  </si>
  <si>
    <t>вдоль дороги с. Рыскулова</t>
  </si>
  <si>
    <t>назначения пожарно-технической экспертизы.</t>
  </si>
  <si>
    <t>Адм.№ 171964093000002</t>
  </si>
  <si>
    <t>Адм.№ 171964093000003</t>
  </si>
  <si>
    <t>с.Бактыбай ул.Нурпейсова 4</t>
  </si>
  <si>
    <t xml:space="preserve"> поступили угарным отравлением 6 человек</t>
  </si>
  <si>
    <t>1.Исабекова Б.Д. 23.12.1975г.р 2.Жанабаева Н.А.26.10.2010г.р 3.Жанабай М.А 16.02.2007г.р 4.Жанабай Ж.А. 15.06.2009г.р. 5.Жанабаева А.А.28.04.2003г.р 6.Жанабаева А.А.03.05.2005г.р.</t>
  </si>
  <si>
    <t>КУИ № 171964090000008</t>
  </si>
  <si>
    <t>Адм.№ 171968093000004</t>
  </si>
  <si>
    <t>Адм.№ 171968093000005</t>
  </si>
  <si>
    <t>Адм.№ 171968093000006</t>
  </si>
  <si>
    <t>Адм.№ 171968093000007</t>
  </si>
  <si>
    <t>Адм.№ 171968093000008</t>
  </si>
  <si>
    <t>с  Жапек батыр д/ о" Жомарт "2-линия дом № 52</t>
  </si>
  <si>
    <t>загорание топки</t>
  </si>
  <si>
    <t>Байсеркинский с/о .д/о "Геолог" д № 157</t>
  </si>
  <si>
    <t>потолочного перекрыти возле дымохода</t>
  </si>
  <si>
    <t>Адм.№ 171968093000009</t>
  </si>
  <si>
    <t>Елеуов Абзалбек 20.10.1950</t>
  </si>
  <si>
    <t>квартира</t>
  </si>
  <si>
    <t>"Казавтодор"</t>
  </si>
  <si>
    <t>12.01.2017 г.</t>
  </si>
  <si>
    <t>а/т Алматы-Оскемен</t>
  </si>
  <si>
    <t>11.01.2017 г.</t>
  </si>
  <si>
    <t>г.Ушарал ул. Конаева №76</t>
  </si>
  <si>
    <t>утечка газа</t>
  </si>
  <si>
    <t>1) Тохтиева Н.Ш. 1999 г.                                                                  2) Тохтиев Р.Ш. 2001 г.                                                               3) Тохтиев Р.Ш. 2001 г.                                                                  4) Тохтиев М.Ш. 2009 г.                                                                             5) Тохтиев М.Ш. 1991 г.                                                                   6) Халилова Г.Н. 1968 г.</t>
  </si>
  <si>
    <t>Не проводилось</t>
  </si>
  <si>
    <t>Имеется, не исправна</t>
  </si>
  <si>
    <t>1) Мусаев Ш.Д. 2008 г.                                  2) Мусаева Г.Д. 2002 г.                                          3) Исраилова Р.А. 1978 г.</t>
  </si>
  <si>
    <t>электро провода на стене</t>
  </si>
  <si>
    <t>котельная</t>
  </si>
  <si>
    <t>диван</t>
  </si>
  <si>
    <t>мотор</t>
  </si>
  <si>
    <t>занесли в корридор мангал</t>
  </si>
  <si>
    <t>18.11.2016 г. прив.к адм.</t>
  </si>
  <si>
    <t>не имеется</t>
  </si>
  <si>
    <t>1) Досаева Т. 1987 г.                                                                        2) Бекеева С. 1977 г.</t>
  </si>
  <si>
    <t>Имеется, не сработала, в нерабочем состоянии</t>
  </si>
  <si>
    <t>1) Базарбаева Е. 2011 г.                  2) Нусипову Б.Ж. 1952 г.                                                  3) Канатбеков Е.С. 1999 г.</t>
  </si>
  <si>
    <t>поступил материал с  ОЧС Талгарского района зарегистрированный КУИ №171962090000016</t>
  </si>
  <si>
    <t>07.01.2017г. В 18 час 32 мин поступил Материал с ОЧС Панфиловского района  исходящим номером 29-20-3-32\15 от 06.01.2017г По отравлению угарным газом в зоне отдыха Сухраб поступивший материал от отдела ЧС Панфиловского района за исх № 29-20-3-32/15 от 06.01.2017 года по отравлению угарного газа приобщено к КУИ № 171966090000004.</t>
  </si>
  <si>
    <t>1)Курбанова Гульбахрам 1982,                2)Талипова Тахмина 1986,                3)Юлдашева Ясмина 2009,                      4)Юлдашев Карим 2005,                    5) Юлдашева Разиля 2015,                     6)Юлдашев Камиль 2001,                    7)Юлдашев Абдурахман 2001,                   8)Юлдашев Аят 2016,                 9)Юлдашева Дильяра 2006,                    10)Юлдашева Дилинур 2007.</t>
  </si>
  <si>
    <t xml:space="preserve">Юлдашева Г </t>
  </si>
  <si>
    <r>
      <t>01.01.2017</t>
    </r>
    <r>
      <rPr>
        <sz val="10"/>
        <rFont val="Times New Roman"/>
        <family val="1"/>
        <charset val="204"/>
      </rPr>
      <t xml:space="preserve"> г.</t>
    </r>
  </si>
  <si>
    <t>2 кв.м. Котельной ИП "Скрылев"</t>
  </si>
  <si>
    <t>Без ущерба</t>
  </si>
  <si>
    <t>-</t>
  </si>
  <si>
    <t>Привлечен к адм. ответственности, по ст.410 ч.1 КоАП</t>
  </si>
  <si>
    <r>
      <t>09.01.2017</t>
    </r>
    <r>
      <rPr>
        <sz val="10"/>
        <rFont val="Times New Roman"/>
        <family val="1"/>
        <charset val="204"/>
      </rPr>
      <t xml:space="preserve"> г.</t>
    </r>
  </si>
  <si>
    <t>40 кв.м. в бытовом помещении производственного цеха вещей б/у и обшивки стен ТОО "ТимКаНур"</t>
  </si>
  <si>
    <t>Передано в РОВД</t>
  </si>
  <si>
    <r>
      <t>11.01.2017</t>
    </r>
    <r>
      <rPr>
        <sz val="10"/>
        <rFont val="Times New Roman"/>
        <family val="1"/>
        <charset val="204"/>
      </rPr>
      <t xml:space="preserve"> г.</t>
    </r>
  </si>
  <si>
    <t>1 кв.м. утеплителя на кровле ТОО "ЭЛКП АлРи"</t>
  </si>
  <si>
    <r>
      <t>19.01.2017</t>
    </r>
    <r>
      <rPr>
        <sz val="10"/>
        <rFont val="Times New Roman"/>
        <family val="1"/>
        <charset val="204"/>
      </rPr>
      <t xml:space="preserve"> г.</t>
    </r>
  </si>
  <si>
    <t>5 кв.м. кровли магазина "САТ"</t>
  </si>
  <si>
    <t xml:space="preserve">Без ущерба </t>
  </si>
  <si>
    <r>
      <t>03.01.2017</t>
    </r>
    <r>
      <rPr>
        <sz val="10"/>
        <rFont val="Times New Roman"/>
        <family val="1"/>
        <charset val="204"/>
      </rPr>
      <t xml:space="preserve"> г.</t>
    </r>
  </si>
  <si>
    <t>10 кв.м. деревянных конструкций кровли сауны</t>
  </si>
  <si>
    <r>
      <t>17.01.2017</t>
    </r>
    <r>
      <rPr>
        <sz val="10"/>
        <rFont val="Times New Roman"/>
        <family val="1"/>
        <charset val="204"/>
      </rPr>
      <t xml:space="preserve"> г.</t>
    </r>
  </si>
  <si>
    <t>85 кв.м. помещение парилки сауны с распространением огня на кровлю</t>
  </si>
  <si>
    <t>Устанавливается</t>
  </si>
  <si>
    <r>
      <t>14.01.2017</t>
    </r>
    <r>
      <rPr>
        <sz val="10"/>
        <rFont val="Times New Roman"/>
        <family val="1"/>
        <charset val="204"/>
      </rPr>
      <t xml:space="preserve"> г.</t>
    </r>
  </si>
  <si>
    <t>3 спальных кровати и с частичным распространением огня на стены номеров гостиницы «Мын быр тун», общей площадью 3 кв.м.</t>
  </si>
  <si>
    <t>3 кв.м перекрытия комнаты АО "Жетисугаз корпарация"</t>
  </si>
  <si>
    <t xml:space="preserve">18.11.2016 г. по особому порядку,
Привлечен к адм. ответ-ственности по ст. 410 ч.1 Ко-АП РК
</t>
  </si>
  <si>
    <t>Поджог</t>
  </si>
  <si>
    <t xml:space="preserve">Короткое замыкание </t>
  </si>
  <si>
    <t>Взрыв</t>
  </si>
  <si>
    <t>Короткое замыкание</t>
  </si>
  <si>
    <t>с. Кеген, ул. Балапан №41</t>
  </si>
  <si>
    <t>жилой дом полностью</t>
  </si>
  <si>
    <t xml:space="preserve">1) Байсакова Бибигуль Халыковна 18.09.1970 г.р.                  2) Алимкожаева Балауса 25.09.1991 г.р.                                           3)  Алимкожаева Альбина 2006 г.р. </t>
  </si>
  <si>
    <t xml:space="preserve"> с. Иргели, ул. Конаева №81 кв. №10</t>
  </si>
  <si>
    <t>1) Еськова Инна Александровна 25.04.1965 г.р.</t>
  </si>
  <si>
    <t>ермические ожоги лица и правой руки 2-степени 21 процент</t>
  </si>
  <si>
    <t xml:space="preserve"> ул. Алматинская 55</t>
  </si>
  <si>
    <t>1) Павлова Н. 1981</t>
  </si>
  <si>
    <t xml:space="preserve"> трасса Алматы-Харгос на 205 км </t>
  </si>
  <si>
    <t xml:space="preserve">ТОО "Салтанат-М" </t>
  </si>
  <si>
    <t>охранной будки</t>
  </si>
  <si>
    <t>Адм.№ 171966093000004</t>
  </si>
  <si>
    <t>оставление топочной печи без присмотра</t>
  </si>
  <si>
    <t>г.Талгар, ул. Рыскулова б/н</t>
  </si>
  <si>
    <t>ТОО "Русь Эго"</t>
  </si>
  <si>
    <t xml:space="preserve">внутри помещения цеха технического обслуживания по линии электрооборудовании </t>
  </si>
  <si>
    <t>Садыкова Ю.В. 1950</t>
  </si>
  <si>
    <t>с. Байсерке, ул Аркабая 241</t>
  </si>
  <si>
    <t>магазин "Ольга"</t>
  </si>
  <si>
    <t>перекрытие в топке</t>
  </si>
  <si>
    <t>Бакланов П. 1960</t>
  </si>
  <si>
    <t>Бакланов П.</t>
  </si>
  <si>
    <t>Адм.№ 171968093000010</t>
  </si>
  <si>
    <t>НППБ</t>
  </si>
  <si>
    <t xml:space="preserve"> п. Отеген батыр ул. Батталханова  №3 "А"</t>
  </si>
  <si>
    <t>донерная возле магазина "Жансая"</t>
  </si>
  <si>
    <t xml:space="preserve"> стены </t>
  </si>
  <si>
    <t>Адм.№ 171968093000011</t>
  </si>
  <si>
    <t xml:space="preserve">с. Кабанбай, ул. Наурызбай батыр № 13 </t>
  </si>
  <si>
    <t>ТОО «Ер Саян»</t>
  </si>
  <si>
    <t>4 стойки крытого базара</t>
  </si>
  <si>
    <t>с.Караой в отгоне, к/х "Гадиров"</t>
  </si>
  <si>
    <t>к/х "Гадиров"</t>
  </si>
  <si>
    <t xml:space="preserve">навесного потолка в жилом доме </t>
  </si>
  <si>
    <t>Гадиров Е.М. 1976</t>
  </si>
  <si>
    <t>г.Талгар ул.Левитана 1</t>
  </si>
  <si>
    <t>КХ</t>
  </si>
  <si>
    <t>сено</t>
  </si>
  <si>
    <t>Алипаша Н. 1958</t>
  </si>
  <si>
    <t>с. Жетыген, ул. Жетыгенская № 20</t>
  </si>
  <si>
    <t>Тотапов М.А.</t>
  </si>
  <si>
    <t>Mitsubishi Delica</t>
  </si>
  <si>
    <t>155 FSA 05</t>
  </si>
  <si>
    <t xml:space="preserve"> г.Каскелен ул.Заводская 33</t>
  </si>
  <si>
    <t>Куллер Н.</t>
  </si>
  <si>
    <t>«Нисан»</t>
  </si>
  <si>
    <t>424 ZSA 05</t>
  </si>
  <si>
    <t>по трассе Алматы-Харгос на 230 км</t>
  </si>
  <si>
    <t>Камаев К.У.</t>
  </si>
  <si>
    <t>заднего колеса (шины) прицепа</t>
  </si>
  <si>
    <t>Skania L-164</t>
  </si>
  <si>
    <t>341 AUA 05</t>
  </si>
  <si>
    <t>село Думан, по Талгарской трассе</t>
  </si>
  <si>
    <t>Хайруллаев У.</t>
  </si>
  <si>
    <t xml:space="preserve">под приборной панелью </t>
  </si>
  <si>
    <t>Лада калина</t>
  </si>
  <si>
    <t xml:space="preserve"> 285 LKA/05</t>
  </si>
  <si>
    <t>с. Покровка ул. Алматинская во дворе дома №160</t>
  </si>
  <si>
    <t>Вепрев Н.Е.</t>
  </si>
  <si>
    <t>салон автомашины</t>
  </si>
  <si>
    <t xml:space="preserve"> Мерседес-190</t>
  </si>
  <si>
    <t>474 DPA 05</t>
  </si>
  <si>
    <t>с.Жапек-батыр, дача Жомарт, ул.4-Линия, дом 8</t>
  </si>
  <si>
    <t xml:space="preserve"> Ишпекбаева К.Т.</t>
  </si>
  <si>
    <t>Митсубиси Монтеро Спорт</t>
  </si>
  <si>
    <t>252 VLA 05</t>
  </si>
  <si>
    <t>4 м-он, по улице Достык</t>
  </si>
  <si>
    <t>Ойнарова А.О.</t>
  </si>
  <si>
    <t>«Фольксваген Гольф»</t>
  </si>
  <si>
    <t>г. Талгар, ул Рыскулова №72</t>
  </si>
  <si>
    <t>Кусаинов Д.</t>
  </si>
  <si>
    <t>моторного отсека</t>
  </si>
  <si>
    <t>Ауди 80</t>
  </si>
  <si>
    <t>В 547 PEN</t>
  </si>
  <si>
    <t>трасса Алматы - Капчагай поворот с. Косозен</t>
  </si>
  <si>
    <t xml:space="preserve"> Газель </t>
  </si>
  <si>
    <t xml:space="preserve"> 570 SPA 02</t>
  </si>
  <si>
    <t>с. Сарыбастау, ул. Абай №64</t>
  </si>
  <si>
    <t xml:space="preserve"> кровля сарая и сено</t>
  </si>
  <si>
    <t>Талипов О.К. 1942</t>
  </si>
  <si>
    <t>с.Сарыозек-2 военный городок дом №42 кв.35</t>
  </si>
  <si>
    <t xml:space="preserve">дивана с распространением огня на кресло и палас в гостиной комнате квартиры </t>
  </si>
  <si>
    <t>Нурланов Е.Н. 1993</t>
  </si>
  <si>
    <t>НППБ (при эксплуатации электро оборудования)</t>
  </si>
  <si>
    <t xml:space="preserve">НППБ (при эксплуатации электро оборудования) </t>
  </si>
  <si>
    <t>с. Узынагаш, улица Тауелсиздик д.5</t>
  </si>
  <si>
    <t>газ воздушной смеси с распространением огня на кровлю помещения топки</t>
  </si>
  <si>
    <t>Байдаулетов Е.М. 1968</t>
  </si>
  <si>
    <t>Адм.№ 171942093000004</t>
  </si>
  <si>
    <t>использование газовой печи имеющую поврежденную гофру произошло загорание газ воздушной смеси с распространением огня на кровлю помещения топки</t>
  </si>
  <si>
    <t>с/о Достык-3, ул.Садовая 21</t>
  </si>
  <si>
    <t>кровли дачного дома</t>
  </si>
  <si>
    <t>Тю Л. 1980</t>
  </si>
  <si>
    <t>село Кыргауылды, ул. Саттилик № 2</t>
  </si>
  <si>
    <t>кровля бани</t>
  </si>
  <si>
    <t>Турумбаев С.Е.  1961</t>
  </si>
  <si>
    <t>ул. Дарабоз ана дом № 116 «Г»</t>
  </si>
  <si>
    <t>деревянной обшивки  внутри бани</t>
  </si>
  <si>
    <t xml:space="preserve"> Абдрахманов Т.А. 1962</t>
  </si>
  <si>
    <t>Адм.№ 171910093000003</t>
  </si>
  <si>
    <t>с. Узынагаш, ул. Жартас 37</t>
  </si>
  <si>
    <t>кровля и обшивка жилого дома</t>
  </si>
  <si>
    <t xml:space="preserve"> Жоламанов А 1987</t>
  </si>
  <si>
    <t>г.Жаркент улица М. Ниязова 10</t>
  </si>
  <si>
    <t>навес сарай и сено</t>
  </si>
  <si>
    <t>Таипов А. 1972</t>
  </si>
  <si>
    <t>с/о "Восход" ул. Восход №81</t>
  </si>
  <si>
    <t>Акиямов Е.В. 1976</t>
  </si>
  <si>
    <t>Есимкожаев А.Н. 1962</t>
  </si>
  <si>
    <t>гибель 3</t>
  </si>
  <si>
    <t xml:space="preserve"> г. Каскелен ул. Достык №30 "Б"1</t>
  </si>
  <si>
    <t xml:space="preserve">б/у вещи внутри жилого дома </t>
  </si>
  <si>
    <t>Шегенбаева Т. 1945</t>
  </si>
  <si>
    <t>с. Жетыген, ул. Морозова, дом №3</t>
  </si>
  <si>
    <t>Масатбаева О.Н. 1957</t>
  </si>
  <si>
    <t>г. Сарканд, улица Т.Жарокова №21</t>
  </si>
  <si>
    <t>кухонный комната жилого дома</t>
  </si>
  <si>
    <t>Нусипов Г. 1984</t>
  </si>
  <si>
    <t>с. Талапты, ул. Байжурунова 50</t>
  </si>
  <si>
    <t>меж комнатная стена, возле колодца отопительной печи</t>
  </si>
  <si>
    <t>Касенов А.А. 1956</t>
  </si>
  <si>
    <t>Касенов А.А.</t>
  </si>
  <si>
    <t>Адм.№ 171948093000001</t>
  </si>
  <si>
    <t>с Тургень, ул Достык №100</t>
  </si>
  <si>
    <t>деревянного пола внутри дома</t>
  </si>
  <si>
    <t>Воробьева Е. 1978</t>
  </si>
  <si>
    <t>ул. Белова № 282</t>
  </si>
  <si>
    <t>Ковалев В. 1980</t>
  </si>
  <si>
    <t>г. Есик ул. Астана № 14</t>
  </si>
  <si>
    <t>Идаулетова Л. 1967</t>
  </si>
  <si>
    <t>мебели а именно кровати в спальной комнате</t>
  </si>
  <si>
    <t xml:space="preserve"> Еськова И.А. 1965</t>
  </si>
  <si>
    <t>короткого замыкания проводов</t>
  </si>
  <si>
    <t>с. Кокозек, ул. Акымжанова №10 "А"</t>
  </si>
  <si>
    <t>бани а именно внутренняя обшивка и кровля бани</t>
  </si>
  <si>
    <t>Шалабаев К.Р. 1970</t>
  </si>
  <si>
    <t>г.Есик, мкр. Байтерек, ул.Толе би, пятно 30</t>
  </si>
  <si>
    <t xml:space="preserve">кровли, мансарда и потолочного перекрытие </t>
  </si>
  <si>
    <t>Буламбаева Х. 1945</t>
  </si>
  <si>
    <t>Ашибулакский с/о, д/о "Ардагер", 15- линия</t>
  </si>
  <si>
    <t>деревянные стены коридора</t>
  </si>
  <si>
    <t>Тарасова Н.С. 1952</t>
  </si>
  <si>
    <t>Адм.№ 171968093000012</t>
  </si>
  <si>
    <t>с. Лепсы, ул. Уалиханова 42</t>
  </si>
  <si>
    <t>внутрення обшивка перекрытие</t>
  </si>
  <si>
    <t>Касымбаев К.Б. 1960</t>
  </si>
  <si>
    <t>с Туздыбастау  ул Сарыарка №21</t>
  </si>
  <si>
    <t>стены котельной комнаты жилого дома</t>
  </si>
  <si>
    <t>Ракишев Ж.О.1975</t>
  </si>
  <si>
    <t>Адм.№ 17196209300008</t>
  </si>
  <si>
    <t>НППБ при эксплуатации печи на твердом топливе</t>
  </si>
  <si>
    <t xml:space="preserve">с. Кеген, ул. Калмакбай №6 </t>
  </si>
  <si>
    <t>стройматериалы возле сарая</t>
  </si>
  <si>
    <t>Садыков М.Т. 1968</t>
  </si>
  <si>
    <t>Салтаева Р.Б.</t>
  </si>
  <si>
    <t>Адм.№ 171958093000001</t>
  </si>
  <si>
    <t>Ашибулакский с/о,  д/о "Шартас", 2- линия, участок №19</t>
  </si>
  <si>
    <t xml:space="preserve"> потолочного перекрытию </t>
  </si>
  <si>
    <t>Скакова Р. 1963</t>
  </si>
  <si>
    <t>г. Ушарал, ул. Алибаев №114</t>
  </si>
  <si>
    <t>полностью жилой дом</t>
  </si>
  <si>
    <t>Текетбаева Р. 1957</t>
  </si>
  <si>
    <t>трасса Алматы-Жандосов   Достыктау №51а</t>
  </si>
  <si>
    <t>баня полностью</t>
  </si>
  <si>
    <t>Жуматаева Х.С. 1976</t>
  </si>
  <si>
    <t>село Енбекши, ул. Студентческая №10</t>
  </si>
  <si>
    <t xml:space="preserve">кровли 2-х квартирного жилого барачного типа дома </t>
  </si>
  <si>
    <t>Салиев Т.   1975                                       Кадиркенрв Е. 1963</t>
  </si>
  <si>
    <t>ст. Шамалган, ул. Байтерек № 7</t>
  </si>
  <si>
    <t xml:space="preserve">крыши времянки жилого дома </t>
  </si>
  <si>
    <t>Жуманиязов С.К. 1979</t>
  </si>
  <si>
    <t>с.Сарыозек ул Б.Момышулы 35/1,35/2 ул.Темирязева 10</t>
  </si>
  <si>
    <t>на территорий 2-х жилых домов</t>
  </si>
  <si>
    <t xml:space="preserve">хозяйственных построек </t>
  </si>
  <si>
    <t>Кудайбергенова Г.  1964</t>
  </si>
  <si>
    <t>г.Есик ул.Коммунальная №14</t>
  </si>
  <si>
    <t>сарая</t>
  </si>
  <si>
    <t>дачное общество «Уйтас», ул. Центральная дом № 23</t>
  </si>
  <si>
    <t>Бусел В.А. 1984</t>
  </si>
  <si>
    <t>г. Талгар, ул. Шолохова 20</t>
  </si>
  <si>
    <t>Ясинская Т.П. 1981</t>
  </si>
  <si>
    <t>с.Кокжазык,  ул. Абдирова 24</t>
  </si>
  <si>
    <t xml:space="preserve"> сарая </t>
  </si>
  <si>
    <t>Алимбаев Ж.А. 1960</t>
  </si>
  <si>
    <t>Айдархан Д.Ж.</t>
  </si>
  <si>
    <t>г. Жаркент, улица Абдулина 134 квартира 3</t>
  </si>
  <si>
    <t>стены и потолка</t>
  </si>
  <si>
    <t>Хасенова Н. 1949</t>
  </si>
  <si>
    <t>Адм.№ 171956093000005</t>
  </si>
  <si>
    <t>с.Туздыбастау ул.Маджита 38</t>
  </si>
  <si>
    <t>Нурмухамедов Т. 1939</t>
  </si>
  <si>
    <t>с.Тургень улица Абая №2</t>
  </si>
  <si>
    <t>Беляев В.  1952</t>
  </si>
  <si>
    <t>Аксайское ущелье №5 км Д/О Курылысшы ул.Наурызбай батыра участок №32</t>
  </si>
  <si>
    <t>кровля двухэтажного жилого дома</t>
  </si>
  <si>
    <t>Клецова Н.Г. 1978</t>
  </si>
  <si>
    <t xml:space="preserve"> с. Булакты ул. Байтерек №4</t>
  </si>
  <si>
    <t>внутри кроли времянки</t>
  </si>
  <si>
    <t>Атабекова Айша</t>
  </si>
  <si>
    <t xml:space="preserve"> г. Сарканд, улица Казыбек би  №12</t>
  </si>
  <si>
    <t xml:space="preserve">сарая </t>
  </si>
  <si>
    <t>Маманбаев К. 1941</t>
  </si>
  <si>
    <t>г. Сарканд, улица Жусип баласы №9</t>
  </si>
  <si>
    <t>спальни принадлежности жилого дома</t>
  </si>
  <si>
    <t>Жарылкасым Тимур  1989</t>
  </si>
  <si>
    <t>Малик Мирас Олжасович 29.03.2009 г.р.</t>
  </si>
  <si>
    <t>с.Бактыбай,  ул. Таукехана 115</t>
  </si>
  <si>
    <t xml:space="preserve"> потолочного перекрытия и кровли жилого дома</t>
  </si>
  <si>
    <t>Кужикеева Ф.К.  1961</t>
  </si>
  <si>
    <t xml:space="preserve">Кужикеева Ф.К. </t>
  </si>
  <si>
    <t>Адм.№ 171964093000004</t>
  </si>
  <si>
    <t xml:space="preserve"> г.Уштобе, ул.Жалменде би 65</t>
  </si>
  <si>
    <t xml:space="preserve">мягкой мебели (диван, два кресла), четырех оконных рамм, межкомнатной двери, частично деревянного пола в комнате зала и частично кровли жилого дома </t>
  </si>
  <si>
    <t>Бубенщиков В.Г.  1969</t>
  </si>
  <si>
    <t>Бубенщиков В.Г.</t>
  </si>
  <si>
    <t>Адм.№ 171950093000002</t>
  </si>
  <si>
    <t xml:space="preserve"> г. Сарканд, улица Б. Майлина  №16/2</t>
  </si>
  <si>
    <t xml:space="preserve"> Бабылханов Т.М.1983</t>
  </si>
  <si>
    <t>г. Текели, ул. Береговая №43</t>
  </si>
  <si>
    <t>хозяйственных построек</t>
  </si>
  <si>
    <t>Подкарытова Л.1957</t>
  </si>
  <si>
    <t>Адм.№ 171926093000005</t>
  </si>
  <si>
    <t xml:space="preserve">НППБ при нарушении п.424 п.п1 </t>
  </si>
  <si>
    <t xml:space="preserve">  с. Екпінді,  ул. Казакстан №27</t>
  </si>
  <si>
    <t>Дуйсенбек Д. 1959</t>
  </si>
  <si>
    <t>ул. Тельмана № 12</t>
  </si>
  <si>
    <t xml:space="preserve"> деревянные балки потолочного перекрытия дома, кровли дома</t>
  </si>
  <si>
    <t>Никулин В.П.  1958</t>
  </si>
  <si>
    <t>при чистки дымохода искры попали на деревянные балки потолочного перекрытия дома</t>
  </si>
  <si>
    <t>г.Есик, ул. Талгарская №1, кв 31</t>
  </si>
  <si>
    <t>внутри квартиры холодильник, микроволновка пола</t>
  </si>
  <si>
    <t>Гучина К.А. 1994</t>
  </si>
  <si>
    <t>с. Балпык би, ул. Алдабергенова дом №49</t>
  </si>
  <si>
    <t>стена</t>
  </si>
  <si>
    <t>Жанимхан Ахан 1975</t>
  </si>
  <si>
    <t xml:space="preserve">Жанимхан Ахан </t>
  </si>
  <si>
    <t>Адм.№ 171948093000002</t>
  </si>
  <si>
    <t xml:space="preserve">г.Есик ул.Кавказкая № 3 </t>
  </si>
  <si>
    <t>потолочного перекрытия</t>
  </si>
  <si>
    <t xml:space="preserve"> Ершова Л.Н. 1954</t>
  </si>
  <si>
    <t xml:space="preserve"> Ершова Л.Н.</t>
  </si>
  <si>
    <t>ул.  Казахстанская дом № 08-3.</t>
  </si>
  <si>
    <t>гаража и стоящих внутри автомашин марки «Тайота Карина» и «Тайота Камри-10»</t>
  </si>
  <si>
    <t>Танибергенов Б 1974</t>
  </si>
  <si>
    <t xml:space="preserve"> с.Ават, ул.Хамраева 11</t>
  </si>
  <si>
    <t>Мамирова Х. 1963</t>
  </si>
  <si>
    <t>ул. Шевченко № 173</t>
  </si>
  <si>
    <t xml:space="preserve"> кровли дома </t>
  </si>
  <si>
    <t>Ким С.В. 1954</t>
  </si>
  <si>
    <t>Ким С.В.</t>
  </si>
  <si>
    <t>Адм.№ 171910093000006</t>
  </si>
  <si>
    <t xml:space="preserve"> Ашибулакский с/о, д/о " Ардагер-Ветеран",  ул. 31-линия, напротив дома № 96</t>
  </si>
  <si>
    <t>Кондаков С. 1957</t>
  </si>
  <si>
    <t>Кондаков С.</t>
  </si>
  <si>
    <t>Адм.№ 171968093000013</t>
  </si>
  <si>
    <t>матрац внутри жилого дома</t>
  </si>
  <si>
    <t>Рыжиков В.А. 1984</t>
  </si>
  <si>
    <t>Адм.№ 171926093000006</t>
  </si>
  <si>
    <t>п.426 ТР "Общие требования пожарной безопасности " №14 от 16.01.2009 года</t>
  </si>
  <si>
    <t xml:space="preserve"> с.Шонжы в Центральном парке</t>
  </si>
  <si>
    <t>игровая площадка для пинтбола</t>
  </si>
  <si>
    <t xml:space="preserve"> баллон автотранспортных средств собранные в кучу, и внутренная часть (деревянный пол и полки) железный бутки</t>
  </si>
  <si>
    <t>Бескайнарский с/о, село Ак-булак, вдоль трассы</t>
  </si>
  <si>
    <t>внутри железного контейнера</t>
  </si>
  <si>
    <t xml:space="preserve"> дивана</t>
  </si>
  <si>
    <t>Ашимова Н.С. 1962</t>
  </si>
  <si>
    <t>Адм.№ 171962093000009</t>
  </si>
  <si>
    <t>НППБ при курение, вне отведенной для этого место</t>
  </si>
  <si>
    <t xml:space="preserve"> село Жамбыла, ул. Жеруйык</t>
  </si>
  <si>
    <t>трансформаторной подстанции</t>
  </si>
  <si>
    <t>Джамбулатова С.Е.</t>
  </si>
  <si>
    <t xml:space="preserve"> дачный кооператив "Строитель", ул. Клубничный, дом. №379</t>
  </si>
  <si>
    <t xml:space="preserve">1) Байсеркеева С.А. 1978 г.                                                                 2) Байсеркеева Г.К. 2008 г.                                                                           3) Байсеркеев С.А. 2002 г. </t>
  </si>
  <si>
    <t>Дачное общество "Ащибулак" Пятая улица, участок № 25</t>
  </si>
  <si>
    <t>1) Копбаева М. 1994 г.</t>
  </si>
  <si>
    <t xml:space="preserve">с. Узынагаш, ул. Саурык батыра № 41 «А» </t>
  </si>
  <si>
    <t>1) Бисенов Г.К. 1963 г.                               2) Ерпаизова К.Е. 1969 г.                                            3) Куанышбай А.Г. 1995 г.</t>
  </si>
  <si>
    <t>отравление природным газом</t>
  </si>
  <si>
    <t xml:space="preserve">с.Жансугурова ул.Пушкина д.9 кв 10 </t>
  </si>
  <si>
    <t>1) Толешова Г.Н. 1965 г.</t>
  </si>
  <si>
    <t>п.Ашыбулак, дача Пруды, ул. 2-линия, дом 26</t>
  </si>
  <si>
    <t>1) Жуманбаева Р.А. 1988 г.</t>
  </si>
  <si>
    <t>с. Байдибек би ул. Шевченко № 9 кв. 5.</t>
  </si>
  <si>
    <t xml:space="preserve">1) Турсын Д.Е. 2004 г.                                                                  2) Турсын Г.Е. 2003 г.                                                         3) Миралиева Б.А. 1978 г.                                                            4) Айтуарова А. 1974 г. </t>
  </si>
  <si>
    <t xml:space="preserve">с. Алдабергенова, ул. Ескелды би дом №58. </t>
  </si>
  <si>
    <t>1) Сарымсакова Т. 29.04.1960 г.р.                      2) Шокетанова А.С. 21.08.2001 г.р.</t>
  </si>
  <si>
    <t>г. Уштобе ул. Аблайхана, № 42 кв 13</t>
  </si>
  <si>
    <t>1) Акбаева Г. 1968 г.                                               2) Ермеккызы А. 2006 г.</t>
  </si>
  <si>
    <t>с. КазЦик. ул. Диль. дом № 28/2.</t>
  </si>
  <si>
    <t xml:space="preserve">1) Никифорова Т.Т. 1951 </t>
  </si>
  <si>
    <t xml:space="preserve">мкр. «Коктал», ул. Шевченко № 43/3  </t>
  </si>
  <si>
    <t>82) Алтай А. 2015 г.</t>
  </si>
  <si>
    <t>ул. Алимжанова 122</t>
  </si>
  <si>
    <t>83) Жумабай Ш. 2007 г.                            84) Жумабаева Ш. 1999 г.                           85) Жумабаева Т. 1965 г.                                            86) Жумабаева А. 1994 г.</t>
  </si>
  <si>
    <t>село Нарынкол ул. Жаменке №52</t>
  </si>
  <si>
    <t>1) Байсакова Б.Х. 1970 г.                                                                  2) Алимкожаева Б. 1991 г.                                                              3) Алимкожаева А. 2006 г.</t>
  </si>
  <si>
    <t>село Балпык би, улица Желтоксан дом №18</t>
  </si>
  <si>
    <t>90) Кусмолдина М.Н. 1958 г.</t>
  </si>
  <si>
    <t>с. Каргалы, ул. Ашекеева № 11</t>
  </si>
  <si>
    <t>1) Жумагулова Н. 1957 г.                                    2) Мухамедкулова А.Р. 1984 г.                                  3) Мухамедкулов М. 2008 г.                               4) Жумагулов М.Н. 1978 г.</t>
  </si>
  <si>
    <t>ул. Сатпаева №51/1</t>
  </si>
  <si>
    <t>1) Карабекова Ш.Б. 1993 г.                                2) Сабыргазы У. 2016 г.                             3) Данеш С. 1963 г.</t>
  </si>
  <si>
    <t xml:space="preserve"> с. Кишишыган, ул. Аэропорт №7 </t>
  </si>
  <si>
    <t>1) Мусаханов Е. 1965 г.                                 2) Курманбаев Е. 1965 г.</t>
  </si>
  <si>
    <t>с. Кырбалтабай ул. Желтоксан д.7</t>
  </si>
  <si>
    <t>100) Жапаров Ж. 1973 г.                                                                101) Утеулиева П. 1981 г.                                                               102) Жапарова А. 2005 г.                                                                   103) Жамбулатулы А. 2008 г.</t>
  </si>
  <si>
    <t>п. Отеген батыр  д/о "Энергетик "7-линия дом № 252</t>
  </si>
  <si>
    <t>1) Кыдыралиева Р.И. 1967 г.                              2) Дусалиев И.Р. 2005 г.</t>
  </si>
  <si>
    <t>Талгарские дачи №1 ул Яблочная 15</t>
  </si>
  <si>
    <t>1) Иманкулов Б.Ж. 1984 г.                                                                 2) Тамаганова М.Ж. 1984 г.</t>
  </si>
  <si>
    <t>г.Талгар  Мелиоратор д 11 кв 21</t>
  </si>
  <si>
    <t>1) Нургалиева А.Б. 1991 г.                                                      2) Сейдахмет А. 2013 г.</t>
  </si>
  <si>
    <t>с.Байтерек ул. Виноградная № 46</t>
  </si>
  <si>
    <t>1) Прохоров Д.Д. 2010 г.                                                              2) Прохоров М.Д. 2011 г.                                                                      3) Прохорова Е.Н. 1988 г.                                                     4) Прохоров Д.А. 1984 г.</t>
  </si>
  <si>
    <t>с. Байсерке, ул. Толеби д №22.</t>
  </si>
  <si>
    <t xml:space="preserve">1) Усманова С.М. 1984 г.                              </t>
  </si>
  <si>
    <t>с. Байсерке, ул. Толеби д № 22</t>
  </si>
  <si>
    <t>1) Сражатдин П.К. 2007 г.                    2) Сражатдин С.К. 2011 г.</t>
  </si>
  <si>
    <t>с.Туздыбастау ул.Жамбула 53.</t>
  </si>
  <si>
    <t xml:space="preserve">1) Нураханова К.К. 1990 г.                                                                 2) Мелис А.А. 1996 г.                                                             3) Нураханова А.К. 2013 г.                                                             4) Таукен А.К. 2000 г.                                                      </t>
  </si>
  <si>
    <t>п. Отеген батыр, м-н "Куат", ул. Жандосова  дом  № 20</t>
  </si>
  <si>
    <t>1) Захаров Н.Г. 1981 г.                                                       2) Ерин Н.В. 1986 г.                                                           3) Захарова О.В. 1980 г.                                                               4) Майсет А.В. 1984 г.</t>
  </si>
  <si>
    <t xml:space="preserve"> г. Жаркент  КСХТ  11  квартира 10</t>
  </si>
  <si>
    <t>1) Баратова И.А. 1988 г.</t>
  </si>
  <si>
    <t>г. Жаркент, ул. Журавлева 108/2</t>
  </si>
  <si>
    <t>1) Турлажа Н. 1992 г.</t>
  </si>
  <si>
    <t>с. Уштерек ул. Аккайнар №17</t>
  </si>
  <si>
    <t>1) Хожамбердиева Н. 1972 г.</t>
  </si>
  <si>
    <t>127) Ходжабаев С. 1970 г.</t>
  </si>
  <si>
    <t>ул. Сыпатаева № 50, кв. № 3</t>
  </si>
  <si>
    <t>128) Нурдаулет Т.Е. 1995 г.</t>
  </si>
  <si>
    <t>город Жаркент,улица Жансугурова 96</t>
  </si>
  <si>
    <t>1) Кожанбердиева Д. 1988 г.                                   2) Абликимов Д. 2014 г.</t>
  </si>
  <si>
    <t>с. Кеген, ул. Алдаберген №4/2</t>
  </si>
  <si>
    <t xml:space="preserve">1) Олимжанов Анвар 1972 г.                                    2) Камбаров Донияр 1986 г.                </t>
  </si>
  <si>
    <t>с. Узынагаш, ул. Карасай батыра № 58</t>
  </si>
  <si>
    <t>1) Манаева А.Ж. 1985 г.                                               2) Сабыралиева А.С. 1988 г.                                        3) Шокеев М.М. 1988 г.                     4) Сабыралиева Ж.С. 2008 г.                                   5) Малик М.М. 2012 г.                                6) Марленкызы  Ж. 2016 г.</t>
  </si>
  <si>
    <t>село Каркара ул. Райымбек №23</t>
  </si>
  <si>
    <t>1) Бейсебаев М.О. 1934 г.                                            2) Садвакасова К. 1937 г.                                            3) Бейсембаев Д.Б. 1982 г.</t>
  </si>
  <si>
    <t>с. Шолакай, ул. Школьная №1</t>
  </si>
  <si>
    <t>1) Янтижанов Ш.Р. 2013 г.                                                                                   2) Янтижанов Д.Р. 2016 г.                                                                       3) Байысава Р.Н. 1962 г.</t>
  </si>
  <si>
    <t>с. Каргалы, ул. Коктем № 1 «А»</t>
  </si>
  <si>
    <t>1) Жайбергенова Р.К. 1978 г.                                  2) Буланбаев Т.Ж. 2003 г.                                           3) Буланбаев Е.Ж. 2005 г.                                             4) Буланбаева Г.Ж. 2013 г.                                             5) Буланбаев К.Ж. 2014 г.</t>
  </si>
  <si>
    <t>мкр. «Каратал» № 31, кв. № 16</t>
  </si>
  <si>
    <t>150) Исмаилов Ж.А. 1952 г.</t>
  </si>
  <si>
    <t>села Мамбет по ул. Бактыбай дом № 4</t>
  </si>
  <si>
    <t>151) Шыныбекова С. Ж. 1995 г.</t>
  </si>
  <si>
    <t>из коксу</t>
  </si>
  <si>
    <t>с. Панфилов ул. Нурпеисова 139 а</t>
  </si>
  <si>
    <t>г.Жаркент ул.Абая №165</t>
  </si>
  <si>
    <t xml:space="preserve"> микр. Достык дом № 23</t>
  </si>
  <si>
    <t>балкон</t>
  </si>
  <si>
    <t>п. Боралдай. ул. Заречная дом № 40.</t>
  </si>
  <si>
    <t>г. Жаркент улица Конаева 36</t>
  </si>
  <si>
    <t>ул. Панфилова №3</t>
  </si>
  <si>
    <t>тление деревянного пола</t>
  </si>
  <si>
    <t>Адм.№ 171926093000003</t>
  </si>
  <si>
    <t xml:space="preserve">по Алматинской трассе 3 км. </t>
  </si>
  <si>
    <t xml:space="preserve">  в кафе "Байтерек"</t>
  </si>
  <si>
    <t>на кухни</t>
  </si>
  <si>
    <t>1 военный городок  дом № 3</t>
  </si>
  <si>
    <t>задымление в электрической щитовой   мусора</t>
  </si>
  <si>
    <t>ул.Акын Сара дом. № 116</t>
  </si>
  <si>
    <t xml:space="preserve">КГП «ТКТС» котельной № 2 </t>
  </si>
  <si>
    <t>сильное задымление во дворе дома</t>
  </si>
  <si>
    <t>увеличивают выброс дымовых газов в атмосферу,  из-за ветра</t>
  </si>
  <si>
    <t xml:space="preserve">г. Уштобе, по ул. Шорабаева № 30 </t>
  </si>
  <si>
    <t xml:space="preserve"> ванна и отопительная печь на твердом топливе</t>
  </si>
  <si>
    <t xml:space="preserve">из-за образовавшейся трещины в перегородке в близи дымохода </t>
  </si>
  <si>
    <t>ул. Биржан Сал № 123/1</t>
  </si>
  <si>
    <t>отопительной системы дома</t>
  </si>
  <si>
    <t xml:space="preserve">при закипании воды в расширительном баке </t>
  </si>
  <si>
    <t>г. Жаркент улица Н.Головацкого 223</t>
  </si>
  <si>
    <t>Адм.№ 171956093</t>
  </si>
  <si>
    <t>электро-трансформатора</t>
  </si>
  <si>
    <t>задымление электро-трансформатора</t>
  </si>
  <si>
    <t>кз</t>
  </si>
  <si>
    <t>трасса Алматы-  Астана 105 км</t>
  </si>
  <si>
    <t xml:space="preserve"> Камаз г.н. В 933 СХ </t>
  </si>
  <si>
    <t>заднего колеса а/м</t>
  </si>
  <si>
    <t>перегрев колодки</t>
  </si>
  <si>
    <t>4-ый мкр., дом. № 42 «В»</t>
  </si>
  <si>
    <t>подъезд многоквартирного жилого дома</t>
  </si>
  <si>
    <t>мкр. «Молодежный», дом № 13, кв. 37</t>
  </si>
  <si>
    <t xml:space="preserve"> в туалете бумаги</t>
  </si>
  <si>
    <t>с.Байтерек ул.Комсомольская №16</t>
  </si>
  <si>
    <t>внутри бани</t>
  </si>
  <si>
    <t>с. Жетыген, ул. Валиханова 127</t>
  </si>
  <si>
    <t>с. Каргалы, улица А.Бейсеуова д.18 кв. 7</t>
  </si>
  <si>
    <t>использование неисправной дверцы печи вкоторая отрылась и изнутри вывалились угольки на предтопочный лист</t>
  </si>
  <si>
    <t>Адм.№ 171942093000005</t>
  </si>
  <si>
    <t>с.Шелек, ул.Кабылова № 231</t>
  </si>
  <si>
    <t xml:space="preserve"> с.Бактыбай, по улице Макатаева №14</t>
  </si>
  <si>
    <t xml:space="preserve">в помещении жилого дома </t>
  </si>
  <si>
    <t xml:space="preserve">от печи бани пристроенной к жилому дому. </t>
  </si>
  <si>
    <t>от печи</t>
  </si>
  <si>
    <t>ул. Амангельды № 2.</t>
  </si>
  <si>
    <t>Западный жилой район возле 134 б, на улице</t>
  </si>
  <si>
    <t>короткое замыкание электропроводов в трансформаторе</t>
  </si>
  <si>
    <t>короткое замыкание электропроводки дома</t>
  </si>
  <si>
    <t>на улице электро линий</t>
  </si>
  <si>
    <t>короткое замыкания электро столба</t>
  </si>
  <si>
    <t>ЕКОХАМА марки, маршрутки номер №16</t>
  </si>
  <si>
    <t xml:space="preserve">короткое замыкание в моторном отсеке электропроводов </t>
  </si>
  <si>
    <t xml:space="preserve">электрического столбы </t>
  </si>
  <si>
    <t xml:space="preserve">короткое замыкания электрического столбы </t>
  </si>
  <si>
    <t xml:space="preserve">на территории ГКП Центр социальной адаптации </t>
  </si>
  <si>
    <t>короткое замыкания проводов в трансформаторе</t>
  </si>
  <si>
    <t xml:space="preserve"> внутри подъезда</t>
  </si>
  <si>
    <t>короткое замыкания внутри электрощита</t>
  </si>
  <si>
    <t>столб пор улице</t>
  </si>
  <si>
    <t xml:space="preserve"> короткое замыкание на столбе электропроводов</t>
  </si>
  <si>
    <t xml:space="preserve"> м-он «Самал», дом № 10 «Б», кв № 24</t>
  </si>
  <si>
    <t>Адм.№ 171910093000004</t>
  </si>
  <si>
    <t>ул. Биржан сал дом 87, кв. № 37</t>
  </si>
  <si>
    <t>Адм.№ 171910093000005</t>
  </si>
  <si>
    <t>Тауелсыздык №22/13</t>
  </si>
  <si>
    <t>Адм.№ 171926093000004</t>
  </si>
  <si>
    <t xml:space="preserve"> с.Коктобе ул.Логовая №48</t>
  </si>
  <si>
    <t xml:space="preserve"> с.Раймбек ул.Байтурсынова №23</t>
  </si>
  <si>
    <t>с.Сарыозек ул.Рыскулова №32</t>
  </si>
  <si>
    <t xml:space="preserve">подтопление жилого дома в результате порыва водопровода </t>
  </si>
  <si>
    <t>АСР откачка воды</t>
  </si>
  <si>
    <t xml:space="preserve">трассе Алматы-Ускаман на 431 км. </t>
  </si>
  <si>
    <t>съехала с проезжий части автомобильной дороги на обочиною грузовой автомашина Volva</t>
  </si>
  <si>
    <t xml:space="preserve">с. Каргалы ул. Журунова 15/2 </t>
  </si>
  <si>
    <t>помощь полиции открывание дверей</t>
  </si>
  <si>
    <t xml:space="preserve"> застрял микро автобус мерседес спринтер </t>
  </si>
  <si>
    <t>г.Талгар ул Карасай-батыра д 34 б кв 30</t>
  </si>
  <si>
    <t xml:space="preserve">на 45 км.трассы Сарыозек-Коктал </t>
  </si>
  <si>
    <t xml:space="preserve"> г. Каскелен, мкр. Алтын Ауыл, д.15 кв.5</t>
  </si>
  <si>
    <t>мкр. Самал, дом № 39, кв. № 28</t>
  </si>
  <si>
    <t>с. Каргалы, ул. Алимбекова д. 14 кв 27</t>
  </si>
  <si>
    <t>ПИСЬМЕННОЕ ЗАЯВЛЕНИЕ</t>
  </si>
  <si>
    <t xml:space="preserve">трассе Алматы-Ускаман на 429 км. </t>
  </si>
  <si>
    <t>грузовой автомашина «Камаз 5510» гос. ном. А 334 RHМ</t>
  </si>
  <si>
    <t>ул. Тауелсыздык №7</t>
  </si>
  <si>
    <t>запах газа исходит из квартиры №24</t>
  </si>
  <si>
    <t>участок Токты</t>
  </si>
  <si>
    <t>застряли 4 грузовых, 3 чел.</t>
  </si>
  <si>
    <t xml:space="preserve"> с Азат, ул Азизбекова</t>
  </si>
  <si>
    <t xml:space="preserve"> поступил материал с ОЧС Талгарского района зарегистрированный КУИ № 171962090000029 от 30.01.2017 года за исходящим номером №29-20-3-35/32 от 30.01.2017 года автомашина тойота камри г.н 966 PLA/02 застряла в снегу.</t>
  </si>
  <si>
    <t>село Тонкерис</t>
  </si>
  <si>
    <t>автомашина Митсубиси L 200 гос номером kz 099 WBE/05 съехала с дороги и столкнулась с деревом</t>
  </si>
  <si>
    <t>ДТП</t>
  </si>
  <si>
    <t>Ушарал-Достык автотрассасы Токты участок</t>
  </si>
  <si>
    <t xml:space="preserve">застряли грузовые, легковые автомашины. </t>
  </si>
  <si>
    <t>на автотрассе Талдыкорган-Капал, в районе села Акын-Сара и Коныр</t>
  </si>
  <si>
    <t>ул. Тауелсыздык №2 кв.14.</t>
  </si>
  <si>
    <t>мкр. «Новый Гарышкер», дом № 4, кв. № 73</t>
  </si>
  <si>
    <t>застрял в снегу  1-ед. легковый автомашины марки «Мерседес» гос. номер KZ 197 ЇМD 05</t>
  </si>
  <si>
    <t xml:space="preserve">14 километре трасса  Талдыкорган- Лепсы </t>
  </si>
  <si>
    <t>две легковые автомашины допустили лобовое столкновение</t>
  </si>
  <si>
    <t>на участке «Атжайлау» озера Балкаш</t>
  </si>
  <si>
    <t>гр-на Ануарбекова Рината Асамуартовича 18.07.1981 г</t>
  </si>
  <si>
    <t>поисковые работы</t>
  </si>
  <si>
    <t>п. Отеген батыр, м-н "Куат", ул Сартай батыр, дом № 83</t>
  </si>
  <si>
    <t>запах газа шел из газового баллона который стоял во дворе дома № 87</t>
  </si>
  <si>
    <t>ул. Тауелсыздык №21 кв.5</t>
  </si>
  <si>
    <t xml:space="preserve">32 км. трассы Достык-Ушарал </t>
  </si>
  <si>
    <t>между с. Акши-Коктума</t>
  </si>
  <si>
    <t>застряли автомашины Тойота прадо с 3-мя людьми</t>
  </si>
  <si>
    <t xml:space="preserve"> п.Боралдай, Водник-1, дом 35, квартира 18</t>
  </si>
  <si>
    <t>застряли Камаз</t>
  </si>
  <si>
    <t>с. Ушконыр с здания Винзовода</t>
  </si>
  <si>
    <t>что несовершенно летний хочет совершит попытку суицида</t>
  </si>
  <si>
    <t>помощь полиции</t>
  </si>
  <si>
    <t>г.Талгар ул Жансугурова</t>
  </si>
  <si>
    <t>о задымлении в магазине "Мадина"</t>
  </si>
  <si>
    <t>Енбекшиказахский район, садоводческое общества "Достык-3" ул. Садовая за №21</t>
  </si>
  <si>
    <t>о загорание  мансарды дачного дома на площади 30 кв.м. дачного дома.</t>
  </si>
  <si>
    <t>КУИ № 171962090000023 от 22.01.2017 года за исходящим номером  29-20-3-35/24 от 23. 01.2017 г.</t>
  </si>
  <si>
    <t>трасса Алматы-Кокпек -Коктал 40 км</t>
  </si>
  <si>
    <t>ДТП две легковые автомобили  Мерседес 280 Е и Ваз Лада Самара</t>
  </si>
  <si>
    <t>B 337 KSO                               KZ 820 FWA 08</t>
  </si>
  <si>
    <t>без возгорания</t>
  </si>
  <si>
    <t>с.КазЦИК, д/о «Достык», ул.Зеленая №8 «А»</t>
  </si>
  <si>
    <t>Причина смерти гр. Ергалиев Канат Турсунбекович 06.03.1970 г.р., устанавливается.</t>
  </si>
  <si>
    <t xml:space="preserve">в бане и потеряв сознание упал рядом с печем и на месте скончался и был доставлен в морг </t>
  </si>
  <si>
    <t xml:space="preserve">отравления угарным газом гр-ки Жумабаевой Ханшайым 03.09.2007 года рождения. диагнозом отравление угарным газом легкой степени, после осмотра, и оказания дежурными врачами медицинской помощи была отправлена домой.  24.01.2017 года, в 15 часов 37 минут в «Многопрофильную городскую больницу» г. Талдыкорган поступили мать Жумабаевой Ханшайым, г-ка Жумабаева Тлектес Кадырсызовна 20.03.1965 г.р. и дочь г-ка Жумабаева Шугла Сулейкызы 31.01.1999 г.р. с диагнозом отравления угарным газом от дежурной мед. сестры приемного покоя Ким С.Ф. Сообщение зарегистрировано в базе КУИ- 171910090000039 от 24.01.2017 г., после осмотра, и оказания дежурными врачами медицинской помощи были отправлены домой. Также 24.01.2017 года, в 17 часов 55 минут поступила дочь г-ки Жумабаевой Тлектес, г-ка Жумабаева Аяжан 1994 г.р. с диагнозом отравления угарным газом, была доставлена в «Многопрофильную городскую больницу» г. Талдыкорган, сообщила диспетчер скорой помощи 103 Хегай Виктория в журналах у дежурных  «Многопрофильной городской больницы» г. Талдыкорган записи о поступлении г-ки Жумабаевой Аяжан 1994 г.р.   не имеется, извещение взять не представилось возможным. </t>
  </si>
  <si>
    <t xml:space="preserve">В ходе проверки мной было установлено, что гр-ка Жумабаева Ханшайым 03.09.2007 года рождения, поступила в ГКП на ПХВ «Областную детскую больницу» г. Талдыкорган </t>
  </si>
  <si>
    <t>КУИ № 171910090000025</t>
  </si>
  <si>
    <t>селе Талапты Коксуском районе по улице Байжурун дом номер 50 о задымления печки</t>
  </si>
  <si>
    <t xml:space="preserve"> о задымления печки</t>
  </si>
  <si>
    <t>22,5 км автодороги с. Тургень-ур. Батан</t>
  </si>
  <si>
    <t>самопроизвольный сход снежной лавины</t>
  </si>
  <si>
    <t>Объем лавины 75 м куб. В данное время дорога не расчищена</t>
  </si>
  <si>
    <t>в селе Лесновка ул. Алпысбаева дом №18</t>
  </si>
  <si>
    <t xml:space="preserve">скончался при несчастном случае. </t>
  </si>
  <si>
    <t>(задавило дерево).</t>
  </si>
  <si>
    <t>КУИ № 171948090000003</t>
  </si>
  <si>
    <t>Восточный мкр., ул. Актерек № 47</t>
  </si>
  <si>
    <t>На место прибыла аварийная служба газа 104 г-н Абитаев Думан 13.02.1992 г.р. слесарь</t>
  </si>
  <si>
    <t>гражданин Сейтнуров Данияр Сейтнурович 10.12.1987 года рождения приобрел газовый красный маленький баллон, но он стал пропускать газ.</t>
  </si>
  <si>
    <t xml:space="preserve">23,5 км автодороги с. Турген-ур. Батан </t>
  </si>
  <si>
    <t xml:space="preserve"> самопроизвольные сходы снежных лавин</t>
  </si>
  <si>
    <t>Объем лавины на 23 км автодороги 216 м куб. Объем лавины на 23,5 км автодороги 1026 м куб</t>
  </si>
  <si>
    <t xml:space="preserve">село Таскарасу ул. Панфилова </t>
  </si>
  <si>
    <t>подтопление подвальных сооружении жилых домов</t>
  </si>
  <si>
    <t>в некоторых жилых домах из-за поднятии грунтовых вод в подвальных помещениях приоброзовалось вода</t>
  </si>
  <si>
    <t>застряла автомашина и требуется помощь</t>
  </si>
  <si>
    <t>по адресу: Енбекшиказахский район, с Азат, ул Азизбекова.</t>
  </si>
  <si>
    <t>с. Узынагаш, ул.Сатпаева 132.</t>
  </si>
  <si>
    <t>дверцы печи для забора воздуха в дымоходе печи</t>
  </si>
  <si>
    <t xml:space="preserve">поток горячего воздуха с искрами </t>
  </si>
  <si>
    <t>между с. Казцик и с. Комсомол</t>
  </si>
  <si>
    <t>из-за столкновения грузовой автомашины марки Мерседес г/н А 785 ТАО,  в газовую трубу</t>
  </si>
  <si>
    <t>с. Куйган речка " Алматинка"</t>
  </si>
  <si>
    <t>в речку упал автомобиль марки Митсубиси Галант г/н 546 АCZ 05</t>
  </si>
  <si>
    <t>внутри остался гр. Козлюков Сергей Сергейович 05.04.1984 г.р., и утонул</t>
  </si>
  <si>
    <t>Талгарские дачи - 6, ул. Больница №43</t>
  </si>
  <si>
    <t>термического ожога гр-ки: Кумарбек Инжу Кадыркызы 28.06.2016 г.р.</t>
  </si>
  <si>
    <t>Курманбек Инжу Кадыркызы 28.06.2016 ожог руки средней степени</t>
  </si>
  <si>
    <t>послужило печь на твердом топливе неосторожность</t>
  </si>
  <si>
    <t>с.Жаналык Новостройка</t>
  </si>
  <si>
    <t>По прибытию созвонились заявителем для уточнения адреса</t>
  </si>
  <si>
    <t>но заявитель сказал что наши помощи не нуждается после отключил телефон</t>
  </si>
  <si>
    <t>с. Тургень ур. "Батан"</t>
  </si>
  <si>
    <t xml:space="preserve"> самопроизвольный сход снежной  лавины </t>
  </si>
  <si>
    <t xml:space="preserve">Сошедшая лавина  перекрыла автодорогу </t>
  </si>
  <si>
    <t>г.Есик, аллея Алтын Адам № 24</t>
  </si>
  <si>
    <t xml:space="preserve"> испарение в расширительном баке</t>
  </si>
  <si>
    <t>Алакольский  район, с. Екпенды, ул. Центральная 28</t>
  </si>
  <si>
    <t>передано в ОЧС Алакольского района</t>
  </si>
  <si>
    <t xml:space="preserve"> город Талгар, улица Бекбаева-крутенко 176</t>
  </si>
  <si>
    <t xml:space="preserve"> хлопок печи от  замерзание отопительных батарей</t>
  </si>
  <si>
    <t xml:space="preserve">в прихожей комнате жилого дома </t>
  </si>
  <si>
    <t>ул. Алдабергенова дом № 49</t>
  </si>
  <si>
    <t>пожар произошел в Ескельдинском районе, п. Карабулак</t>
  </si>
  <si>
    <t>уточнив адрес места пожара у звонившего заявителя гражданина Жамакан Акана</t>
  </si>
  <si>
    <t>пожар произошел в Ескельдинском районе, п. Карабулак, ул. Алдабергенова дом № 49</t>
  </si>
  <si>
    <t xml:space="preserve">по старой трассе Алматы – Оскемен на 227 км. </t>
  </si>
  <si>
    <t>застряли в снежном покрове АВТОМАШИНЫ</t>
  </si>
  <si>
    <t>отказались бросить автомашину и добраться до ближайшего населенного пункта</t>
  </si>
  <si>
    <t>г. Жаркент, ул. Жансугурова № 61</t>
  </si>
  <si>
    <t xml:space="preserve"> кішкентай газ баллон  лап етіп бетін жјне екі ќолын кїйдіріп алєан</t>
  </si>
  <si>
    <t>«Жетісу» базарыныѕ ќасында «МАН» маркалы жїк автокґліктіѕ кабинасында газплитаєа шай ќойып отырєанда,</t>
  </si>
  <si>
    <t>Ш. Курбанов 1961 ожог 3 степени изза взрыва маленького газ баллона</t>
  </si>
  <si>
    <t>Алматы ќаласы, Тїркісіб ауданыныѕ</t>
  </si>
  <si>
    <t>временно проживающая по адресу: город Талдыкорган по улице Токаева № 2 установлено, что 08 февраля 2017 года около 19 часов 30 минут гражданка Шыныбекова С. Ж., 1995 г/р</t>
  </si>
  <si>
    <t>пришла с работы поужинав с братом легла отдохнуть. Примерно вечером около 23 часов 00 минут закинула ведро угля и при этом дым и угарный газ от отопительной печи не ощущала и легли спать.</t>
  </si>
  <si>
    <t>Утром 09.02.2017 года проснулась ей стало плохо, болела голова и почувствовала запах дыма и открыла двери и окна для проветривания комнаты. После гражданка Шыныбекова С. Ж. вызвала скорую медицинскую помощь, в результате гражданка Шыныбекова С. Ж., с диагнозом отравление угарным газом доставлена в приемный покой областной больницы г. Талдыкорган оказав первую медицинскую помощь, была направлена Коксуское ЦРБ, так как она была прописана в Коксуском районе, села Мамбет по ул. Бактыбай дом № 4.</t>
  </si>
  <si>
    <t>Январь</t>
  </si>
  <si>
    <r>
      <t xml:space="preserve">за период </t>
    </r>
    <r>
      <rPr>
        <b/>
        <u/>
        <sz val="14"/>
        <rFont val="Times New Roman"/>
        <family val="1"/>
        <charset val="204"/>
      </rPr>
      <t xml:space="preserve">с «10» февраля 2017 г. по «16» февраля 2017 г.         </t>
    </r>
  </si>
  <si>
    <t>с</t>
  </si>
  <si>
    <t>по</t>
  </si>
  <si>
    <t>ОТЧЕТ</t>
  </si>
</sst>
</file>

<file path=xl/styles.xml><?xml version="1.0" encoding="utf-8"?>
<styleSheet xmlns="http://schemas.openxmlformats.org/spreadsheetml/2006/main">
  <numFmts count="4">
    <numFmt numFmtId="164" formatCode="0.0"/>
    <numFmt numFmtId="165" formatCode="[$-419]d\ mmm;@"/>
    <numFmt numFmtId="166" formatCode="0.0%"/>
    <numFmt numFmtId="167" formatCode="0.000"/>
  </numFmts>
  <fonts count="139">
    <font>
      <sz val="10"/>
      <name val="Arial Cyr"/>
      <charset val="204"/>
    </font>
    <font>
      <sz val="11"/>
      <color theme="1"/>
      <name val="Calibri"/>
      <family val="2"/>
      <charset val="204"/>
      <scheme val="minor"/>
    </font>
    <font>
      <sz val="11"/>
      <color theme="1"/>
      <name val="Calibri"/>
      <family val="2"/>
      <charset val="204"/>
      <scheme val="minor"/>
    </font>
    <font>
      <sz val="10"/>
      <name val="Arial Cyr"/>
      <charset val="204"/>
    </font>
    <font>
      <b/>
      <sz val="12"/>
      <name val="Arial Cyr"/>
      <family val="2"/>
      <charset val="204"/>
    </font>
    <font>
      <sz val="10"/>
      <name val="Arial Cyr"/>
      <family val="2"/>
      <charset val="204"/>
    </font>
    <font>
      <b/>
      <sz val="10"/>
      <name val="Arial Cyr"/>
      <charset val="204"/>
    </font>
    <font>
      <sz val="14"/>
      <name val="Arial Cyr"/>
      <charset val="204"/>
    </font>
    <font>
      <sz val="10"/>
      <name val="Times New Roman"/>
      <family val="1"/>
      <charset val="204"/>
    </font>
    <font>
      <sz val="14"/>
      <name val="Times New Roman"/>
      <family val="1"/>
      <charset val="204"/>
    </font>
    <font>
      <sz val="12"/>
      <name val="Arial Cyr"/>
      <charset val="204"/>
    </font>
    <font>
      <sz val="12"/>
      <name val="Times New Roman"/>
      <family val="1"/>
      <charset val="204"/>
    </font>
    <font>
      <b/>
      <sz val="14"/>
      <name val="Times New Roman"/>
      <family val="1"/>
      <charset val="204"/>
    </font>
    <font>
      <b/>
      <sz val="14"/>
      <name val="Arial Cyr"/>
      <charset val="204"/>
    </font>
    <font>
      <b/>
      <sz val="12"/>
      <name val="Arial Cyr"/>
      <charset val="204"/>
    </font>
    <font>
      <b/>
      <sz val="12"/>
      <name val="Times New Roman"/>
      <family val="1"/>
      <charset val="204"/>
    </font>
    <font>
      <sz val="12"/>
      <name val="Arial Cyr"/>
      <family val="2"/>
      <charset val="204"/>
    </font>
    <font>
      <sz val="10"/>
      <name val="Arial"/>
      <family val="2"/>
      <charset val="204"/>
    </font>
    <font>
      <sz val="11"/>
      <name val="Arial"/>
      <family val="2"/>
      <charset val="204"/>
    </font>
    <font>
      <sz val="12"/>
      <name val="Arial"/>
      <family val="2"/>
      <charset val="204"/>
    </font>
    <font>
      <sz val="11"/>
      <name val="Times New Roman"/>
      <family val="1"/>
      <charset val="204"/>
    </font>
    <font>
      <sz val="11"/>
      <name val="Arial Cyr"/>
      <charset val="204"/>
    </font>
    <font>
      <sz val="14"/>
      <name val="Arial"/>
      <family val="2"/>
      <charset val="204"/>
    </font>
    <font>
      <sz val="8"/>
      <name val="Arial Cyr"/>
      <charset val="204"/>
    </font>
    <font>
      <b/>
      <sz val="11"/>
      <name val="Arial Cyr"/>
      <charset val="204"/>
    </font>
    <font>
      <sz val="12"/>
      <color indexed="8"/>
      <name val="Arial Cyr"/>
      <charset val="204"/>
    </font>
    <font>
      <b/>
      <sz val="11"/>
      <name val="Arial"/>
      <family val="2"/>
      <charset val="204"/>
    </font>
    <font>
      <b/>
      <sz val="11"/>
      <name val="Times New Roman"/>
      <family val="1"/>
      <charset val="204"/>
    </font>
    <font>
      <sz val="9"/>
      <name val="Arial Cyr"/>
      <charset val="204"/>
    </font>
    <font>
      <b/>
      <sz val="14"/>
      <name val="Arial"/>
      <family val="2"/>
      <charset val="204"/>
    </font>
    <font>
      <b/>
      <sz val="12"/>
      <color indexed="10"/>
      <name val="Times New Roman"/>
      <family val="1"/>
      <charset val="204"/>
    </font>
    <font>
      <sz val="12"/>
      <color indexed="10"/>
      <name val="Arial Cyr"/>
      <family val="2"/>
      <charset val="204"/>
    </font>
    <font>
      <b/>
      <i/>
      <sz val="12"/>
      <name val="Times New Roman"/>
      <family val="1"/>
      <charset val="204"/>
    </font>
    <font>
      <sz val="12"/>
      <color indexed="8"/>
      <name val="Times New Roman"/>
      <family val="1"/>
      <charset val="204"/>
    </font>
    <font>
      <b/>
      <sz val="14"/>
      <color indexed="8"/>
      <name val="Times New Roman"/>
      <family val="1"/>
      <charset val="204"/>
    </font>
    <font>
      <sz val="14"/>
      <color indexed="8"/>
      <name val="Times New Roman"/>
      <family val="1"/>
      <charset val="204"/>
    </font>
    <font>
      <b/>
      <sz val="14"/>
      <color indexed="8"/>
      <name val="Calibri"/>
      <family val="2"/>
      <charset val="204"/>
    </font>
    <font>
      <b/>
      <sz val="10"/>
      <name val="Arial"/>
      <family val="2"/>
      <charset val="204"/>
    </font>
    <font>
      <sz val="11"/>
      <color theme="1"/>
      <name val="Calibri"/>
      <family val="2"/>
      <scheme val="minor"/>
    </font>
    <font>
      <b/>
      <sz val="12"/>
      <color indexed="8"/>
      <name val="Times New Roman"/>
      <family val="1"/>
      <charset val="204"/>
    </font>
    <font>
      <b/>
      <sz val="16"/>
      <color indexed="8"/>
      <name val="Calibri"/>
      <family val="2"/>
      <charset val="204"/>
    </font>
    <font>
      <sz val="12"/>
      <color theme="1"/>
      <name val="Times New Roman"/>
      <family val="1"/>
      <charset val="204"/>
    </font>
    <font>
      <b/>
      <sz val="11"/>
      <color theme="1"/>
      <name val="Calibri"/>
      <family val="2"/>
      <charset val="204"/>
      <scheme val="minor"/>
    </font>
    <font>
      <i/>
      <sz val="12"/>
      <name val="Times New Roman"/>
      <family val="1"/>
      <charset val="204"/>
    </font>
    <font>
      <b/>
      <sz val="12"/>
      <name val="Arial"/>
      <family val="2"/>
      <charset val="204"/>
    </font>
    <font>
      <sz val="10"/>
      <name val="Arial"/>
      <family val="2"/>
      <charset val="204"/>
    </font>
    <font>
      <sz val="16"/>
      <name val="Times New Roman"/>
      <family val="1"/>
      <charset val="204"/>
    </font>
    <font>
      <b/>
      <sz val="18"/>
      <name val="Times New Roman"/>
      <family val="1"/>
      <charset val="204"/>
    </font>
    <font>
      <b/>
      <sz val="18"/>
      <name val="Arial Cyr"/>
      <family val="2"/>
      <charset val="204"/>
    </font>
    <font>
      <b/>
      <sz val="18"/>
      <name val="Arial Cyr"/>
      <charset val="204"/>
    </font>
    <font>
      <sz val="10"/>
      <name val="Arial"/>
      <family val="2"/>
      <charset val="204"/>
    </font>
    <font>
      <b/>
      <i/>
      <sz val="14"/>
      <name val="Times New Roman"/>
      <family val="1"/>
      <charset val="204"/>
    </font>
    <font>
      <b/>
      <sz val="12"/>
      <color rgb="FFFF0000"/>
      <name val="Times New Roman"/>
      <family val="1"/>
      <charset val="204"/>
    </font>
    <font>
      <b/>
      <sz val="10"/>
      <name val="Times New Roman"/>
      <family val="1"/>
      <charset val="204"/>
    </font>
    <font>
      <sz val="10"/>
      <color theme="1"/>
      <name val="Arial"/>
      <family val="2"/>
      <charset val="204"/>
    </font>
    <font>
      <b/>
      <u/>
      <sz val="14"/>
      <name val="Times New Roman"/>
      <family val="1"/>
      <charset val="204"/>
    </font>
    <font>
      <b/>
      <sz val="9"/>
      <color indexed="8"/>
      <name val="Times New Roman"/>
      <family val="1"/>
      <charset val="204"/>
    </font>
    <font>
      <b/>
      <sz val="9"/>
      <name val="Times New Roman"/>
      <family val="1"/>
      <charset val="204"/>
    </font>
    <font>
      <sz val="11"/>
      <color indexed="10"/>
      <name val="Calibri"/>
      <family val="2"/>
    </font>
    <font>
      <b/>
      <sz val="10"/>
      <color indexed="10"/>
      <name val="Times New Roman"/>
      <family val="1"/>
      <charset val="204"/>
    </font>
    <font>
      <sz val="11"/>
      <name val="Calibri"/>
      <family val="2"/>
      <charset val="204"/>
    </font>
    <font>
      <sz val="14"/>
      <color rgb="FFFF0000"/>
      <name val="Times New Roman"/>
      <family val="1"/>
      <charset val="204"/>
    </font>
    <font>
      <sz val="11"/>
      <color rgb="FFFF0000"/>
      <name val="Arial"/>
      <family val="2"/>
      <charset val="204"/>
    </font>
    <font>
      <b/>
      <sz val="14"/>
      <color rgb="FFFF0000"/>
      <name val="Times New Roman"/>
      <family val="1"/>
      <charset val="204"/>
    </font>
    <font>
      <sz val="12"/>
      <color rgb="FFFF0000"/>
      <name val="Times New Roman"/>
      <family val="1"/>
      <charset val="204"/>
    </font>
    <font>
      <sz val="12"/>
      <color rgb="FFFF0000"/>
      <name val="Arial Cyr"/>
      <family val="2"/>
      <charset val="204"/>
    </font>
    <font>
      <b/>
      <sz val="18"/>
      <color rgb="FFFFC000"/>
      <name val="Times New Roman"/>
      <family val="1"/>
      <charset val="204"/>
    </font>
    <font>
      <sz val="10"/>
      <color rgb="FF000000"/>
      <name val="Times New Roman"/>
      <family val="1"/>
      <charset val="204"/>
    </font>
    <font>
      <b/>
      <sz val="16"/>
      <name val="Arial Cyr"/>
      <family val="2"/>
      <charset val="204"/>
    </font>
    <font>
      <b/>
      <sz val="16"/>
      <color rgb="FFFF0000"/>
      <name val="Times New Roman"/>
      <family val="1"/>
      <charset val="204"/>
    </font>
    <font>
      <b/>
      <i/>
      <sz val="16"/>
      <name val="Times New Roman"/>
      <family val="1"/>
      <charset val="204"/>
    </font>
    <font>
      <b/>
      <sz val="16"/>
      <name val="Times New Roman"/>
      <family val="1"/>
      <charset val="204"/>
    </font>
    <font>
      <sz val="10"/>
      <color theme="1"/>
      <name val="Times New Roman"/>
      <family val="1"/>
      <charset val="204"/>
    </font>
    <font>
      <b/>
      <sz val="12"/>
      <color theme="0"/>
      <name val="Times New Roman"/>
      <family val="1"/>
      <charset val="204"/>
    </font>
    <font>
      <sz val="12"/>
      <color theme="0"/>
      <name val="Times New Roman"/>
      <family val="1"/>
      <charset val="204"/>
    </font>
    <font>
      <i/>
      <sz val="12"/>
      <color theme="0"/>
      <name val="Times New Roman"/>
      <family val="1"/>
      <charset val="204"/>
    </font>
    <font>
      <i/>
      <sz val="14"/>
      <name val="Times New Roman"/>
      <family val="1"/>
      <charset val="204"/>
    </font>
    <font>
      <i/>
      <sz val="16"/>
      <name val="Times New Roman"/>
      <family val="1"/>
      <charset val="204"/>
    </font>
    <font>
      <sz val="11"/>
      <color rgb="FFFF0000"/>
      <name val="Calibri"/>
      <family val="2"/>
      <scheme val="minor"/>
    </font>
    <font>
      <b/>
      <sz val="12"/>
      <color theme="1"/>
      <name val="Times New Roman"/>
      <family val="1"/>
      <charset val="204"/>
    </font>
    <font>
      <b/>
      <sz val="8"/>
      <name val="Times New Roman"/>
      <family val="1"/>
      <charset val="204"/>
    </font>
    <font>
      <sz val="10"/>
      <name val="Times New Roman"/>
      <family val="1"/>
      <charset val="204"/>
    </font>
    <font>
      <sz val="10"/>
      <name val="Times New Roman"/>
      <family val="1"/>
      <charset val="204"/>
    </font>
    <font>
      <b/>
      <sz val="16"/>
      <color indexed="8"/>
      <name val="Times New Roman"/>
      <family val="1"/>
      <charset val="204"/>
    </font>
    <font>
      <sz val="16"/>
      <color indexed="8"/>
      <name val="Times New Roman"/>
      <family val="1"/>
      <charset val="204"/>
    </font>
    <font>
      <b/>
      <sz val="14"/>
      <name val="Arial Cyr"/>
      <family val="2"/>
      <charset val="204"/>
    </font>
    <font>
      <sz val="14"/>
      <name val="Arial Cyr"/>
      <family val="2"/>
      <charset val="204"/>
    </font>
    <font>
      <b/>
      <sz val="14"/>
      <color theme="1"/>
      <name val="Calibri"/>
      <family val="2"/>
      <charset val="204"/>
      <scheme val="minor"/>
    </font>
    <font>
      <b/>
      <sz val="18"/>
      <name val="Arial"/>
      <family val="2"/>
      <charset val="204"/>
    </font>
    <font>
      <b/>
      <sz val="11"/>
      <color rgb="FFFF0000"/>
      <name val="Times New Roman"/>
      <family val="1"/>
      <charset val="204"/>
    </font>
    <font>
      <b/>
      <sz val="14"/>
      <color theme="1"/>
      <name val="Times New Roman"/>
      <family val="1"/>
      <charset val="204"/>
    </font>
    <font>
      <b/>
      <sz val="12"/>
      <color theme="1"/>
      <name val="Calibri"/>
      <family val="2"/>
      <charset val="204"/>
      <scheme val="minor"/>
    </font>
    <font>
      <b/>
      <sz val="9"/>
      <color theme="1"/>
      <name val="Times New Roman"/>
      <family val="1"/>
      <charset val="204"/>
    </font>
    <font>
      <b/>
      <sz val="11"/>
      <color theme="1"/>
      <name val="Times New Roman"/>
      <family val="1"/>
      <charset val="204"/>
    </font>
    <font>
      <sz val="11"/>
      <color theme="1"/>
      <name val="Times New Roman"/>
      <family val="1"/>
      <charset val="204"/>
    </font>
    <font>
      <sz val="12"/>
      <color theme="1"/>
      <name val="Calibri"/>
      <family val="2"/>
      <charset val="204"/>
      <scheme val="minor"/>
    </font>
    <font>
      <sz val="14"/>
      <color theme="1"/>
      <name val="Calibri"/>
      <family val="2"/>
      <charset val="204"/>
      <scheme val="minor"/>
    </font>
    <font>
      <b/>
      <i/>
      <sz val="11"/>
      <color theme="1"/>
      <name val="Calibri"/>
      <family val="2"/>
      <charset val="204"/>
      <scheme val="minor"/>
    </font>
    <font>
      <b/>
      <sz val="10"/>
      <color indexed="8"/>
      <name val="Times New Roman"/>
      <family val="1"/>
      <charset val="204"/>
    </font>
    <font>
      <b/>
      <sz val="10"/>
      <color rgb="FFFF0000"/>
      <name val="Times New Roman"/>
      <family val="1"/>
      <charset val="204"/>
    </font>
    <font>
      <b/>
      <sz val="11"/>
      <name val="Arial Cyr"/>
      <family val="2"/>
      <charset val="204"/>
    </font>
    <font>
      <b/>
      <sz val="10"/>
      <name val="Arial Cyr"/>
      <family val="2"/>
      <charset val="204"/>
    </font>
    <font>
      <sz val="11"/>
      <name val="Arial Cyr"/>
      <family val="2"/>
      <charset val="204"/>
    </font>
    <font>
      <b/>
      <sz val="8"/>
      <name val="Arial Cyr"/>
      <charset val="204"/>
    </font>
    <font>
      <b/>
      <sz val="10"/>
      <color rgb="FFFF0000"/>
      <name val="Arial Cyr"/>
      <charset val="204"/>
    </font>
    <font>
      <b/>
      <sz val="20"/>
      <name val="Arial Cyr"/>
      <family val="2"/>
      <charset val="204"/>
    </font>
    <font>
      <sz val="12"/>
      <color rgb="FFFF0000"/>
      <name val="Arial Cyr"/>
      <charset val="204"/>
    </font>
    <font>
      <b/>
      <sz val="20"/>
      <color indexed="8"/>
      <name val="Times New Roman"/>
      <family val="1"/>
      <charset val="204"/>
    </font>
    <font>
      <sz val="16"/>
      <name val="Arial Cyr"/>
      <family val="2"/>
      <charset val="204"/>
    </font>
    <font>
      <sz val="12"/>
      <color indexed="30"/>
      <name val="Arial Cyr"/>
      <charset val="204"/>
    </font>
    <font>
      <b/>
      <sz val="9"/>
      <name val="Arial Cyr"/>
      <family val="2"/>
      <charset val="204"/>
    </font>
    <font>
      <sz val="8"/>
      <name val="Arial"/>
      <family val="2"/>
      <charset val="204"/>
    </font>
    <font>
      <b/>
      <sz val="8"/>
      <name val="Arial Cyr"/>
      <family val="2"/>
      <charset val="204"/>
    </font>
    <font>
      <sz val="8"/>
      <name val="Arial Cyr"/>
      <family val="2"/>
      <charset val="204"/>
    </font>
    <font>
      <sz val="9"/>
      <name val="Arial"/>
      <family val="2"/>
      <charset val="204"/>
    </font>
    <font>
      <b/>
      <sz val="9"/>
      <name val="Arial Cyr"/>
      <charset val="204"/>
    </font>
    <font>
      <sz val="8"/>
      <name val="Times New Roman"/>
      <family val="1"/>
      <charset val="204"/>
    </font>
    <font>
      <b/>
      <sz val="16"/>
      <name val="Arial Cyr"/>
      <charset val="204"/>
    </font>
    <font>
      <b/>
      <sz val="16"/>
      <color theme="1"/>
      <name val="Calibri"/>
      <family val="2"/>
      <charset val="204"/>
      <scheme val="minor"/>
    </font>
    <font>
      <b/>
      <sz val="18"/>
      <color theme="1"/>
      <name val="Calibri"/>
      <family val="2"/>
      <charset val="204"/>
      <scheme val="minor"/>
    </font>
    <font>
      <b/>
      <sz val="12"/>
      <color indexed="10"/>
      <name val="Arial Cyr"/>
      <family val="2"/>
      <charset val="204"/>
    </font>
    <font>
      <sz val="8"/>
      <color indexed="10"/>
      <name val="Arial Cyr"/>
      <charset val="204"/>
    </font>
    <font>
      <b/>
      <sz val="13"/>
      <name val="Arial Cyr"/>
      <charset val="204"/>
    </font>
    <font>
      <b/>
      <sz val="13"/>
      <name val="Times New Roman"/>
      <family val="1"/>
      <charset val="204"/>
    </font>
    <font>
      <b/>
      <sz val="13"/>
      <name val="Arial"/>
      <family val="2"/>
      <charset val="204"/>
    </font>
    <font>
      <sz val="10"/>
      <color indexed="30"/>
      <name val="Arial Cyr"/>
      <charset val="204"/>
    </font>
    <font>
      <sz val="10"/>
      <color indexed="10"/>
      <name val="Arial Cyr"/>
      <charset val="204"/>
    </font>
    <font>
      <sz val="10"/>
      <color theme="1"/>
      <name val="Arial Cyr"/>
      <charset val="204"/>
    </font>
    <font>
      <b/>
      <sz val="12"/>
      <color theme="1"/>
      <name val="Arial Cyr"/>
      <charset val="204"/>
    </font>
    <font>
      <sz val="12"/>
      <name val="Cambria"/>
      <family val="1"/>
      <charset val="204"/>
    </font>
    <font>
      <sz val="12"/>
      <color indexed="12"/>
      <name val="Arial"/>
      <family val="2"/>
      <charset val="204"/>
    </font>
    <font>
      <sz val="11"/>
      <color rgb="FF000000"/>
      <name val="Times New Roman"/>
      <family val="1"/>
      <charset val="204"/>
    </font>
    <font>
      <sz val="9"/>
      <name val="Times New Roman"/>
      <family val="1"/>
      <charset val="204"/>
    </font>
    <font>
      <sz val="9"/>
      <name val="Calibri"/>
      <family val="2"/>
      <charset val="204"/>
    </font>
    <font>
      <sz val="10"/>
      <color rgb="FFFF0000"/>
      <name val="Arial"/>
      <family val="2"/>
      <charset val="204"/>
    </font>
    <font>
      <b/>
      <sz val="12"/>
      <color rgb="FFFF0000"/>
      <name val="Arial Cyr"/>
      <charset val="204"/>
    </font>
    <font>
      <sz val="10"/>
      <color rgb="FFFF0000"/>
      <name val="Arial Cyr"/>
      <charset val="204"/>
    </font>
    <font>
      <sz val="16"/>
      <color rgb="FFFF0000"/>
      <name val="Times New Roman"/>
      <family val="1"/>
      <charset val="204"/>
    </font>
    <font>
      <i/>
      <sz val="16"/>
      <color rgb="FFFF0000"/>
      <name val="Times New Roman"/>
      <family val="1"/>
      <charset val="204"/>
    </font>
  </fonts>
  <fills count="64">
    <fill>
      <patternFill patternType="none"/>
    </fill>
    <fill>
      <patternFill patternType="gray125"/>
    </fill>
    <fill>
      <patternFill patternType="solid">
        <fgColor indexed="13"/>
        <bgColor indexed="64"/>
      </patternFill>
    </fill>
    <fill>
      <patternFill patternType="solid">
        <fgColor indexed="11"/>
        <bgColor indexed="64"/>
      </patternFill>
    </fill>
    <fill>
      <patternFill patternType="solid">
        <fgColor indexed="15"/>
        <bgColor indexed="64"/>
      </patternFill>
    </fill>
    <fill>
      <patternFill patternType="solid">
        <fgColor indexed="40"/>
        <bgColor indexed="64"/>
      </patternFill>
    </fill>
    <fill>
      <patternFill patternType="solid">
        <fgColor indexed="10"/>
        <bgColor indexed="64"/>
      </patternFill>
    </fill>
    <fill>
      <patternFill patternType="solid">
        <fgColor indexed="53"/>
        <bgColor indexed="64"/>
      </patternFill>
    </fill>
    <fill>
      <patternFill patternType="solid">
        <fgColor indexed="42"/>
        <bgColor indexed="64"/>
      </patternFill>
    </fill>
    <fill>
      <patternFill patternType="solid">
        <fgColor indexed="50"/>
        <bgColor indexed="64"/>
      </patternFill>
    </fill>
    <fill>
      <patternFill patternType="solid">
        <fgColor indexed="9"/>
        <bgColor indexed="64"/>
      </patternFill>
    </fill>
    <fill>
      <patternFill patternType="solid">
        <fgColor indexed="57"/>
        <bgColor indexed="64"/>
      </patternFill>
    </fill>
    <fill>
      <patternFill patternType="solid">
        <fgColor indexed="51"/>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rgb="FFFFFF00"/>
        <bgColor indexed="64"/>
      </patternFill>
    </fill>
    <fill>
      <patternFill patternType="solid">
        <fgColor rgb="FF7030A0"/>
        <bgColor indexed="64"/>
      </patternFill>
    </fill>
    <fill>
      <patternFill patternType="solid">
        <fgColor rgb="FFFF0000"/>
        <bgColor indexed="64"/>
      </patternFill>
    </fill>
    <fill>
      <patternFill patternType="solid">
        <fgColor theme="0"/>
        <bgColor indexed="64"/>
      </patternFill>
    </fill>
    <fill>
      <patternFill patternType="solid">
        <fgColor rgb="FFFFC000"/>
        <bgColor indexed="64"/>
      </patternFill>
    </fill>
    <fill>
      <patternFill patternType="solid">
        <fgColor indexed="27"/>
        <bgColor indexed="64"/>
      </patternFill>
    </fill>
    <fill>
      <patternFill patternType="solid">
        <fgColor rgb="FF92D050"/>
        <bgColor indexed="34"/>
      </patternFill>
    </fill>
    <fill>
      <patternFill patternType="solid">
        <fgColor rgb="FF92D050"/>
        <bgColor indexed="41"/>
      </patternFill>
    </fill>
    <fill>
      <patternFill patternType="solid">
        <fgColor indexed="38"/>
        <bgColor indexed="64"/>
      </patternFill>
    </fill>
    <fill>
      <patternFill patternType="solid">
        <fgColor indexed="38"/>
        <bgColor indexed="40"/>
      </patternFill>
    </fill>
    <fill>
      <patternFill patternType="solid">
        <fgColor rgb="FF00B050"/>
        <bgColor indexed="49"/>
      </patternFill>
    </fill>
    <fill>
      <patternFill patternType="solid">
        <fgColor rgb="FF00B050"/>
        <bgColor indexed="40"/>
      </patternFill>
    </fill>
    <fill>
      <patternFill patternType="solid">
        <fgColor indexed="38"/>
        <bgColor indexed="26"/>
      </patternFill>
    </fill>
    <fill>
      <patternFill patternType="solid">
        <fgColor indexed="38"/>
        <bgColor indexed="51"/>
      </patternFill>
    </fill>
    <fill>
      <patternFill patternType="solid">
        <fgColor rgb="FF00B050"/>
        <bgColor indexed="26"/>
      </patternFill>
    </fill>
    <fill>
      <patternFill patternType="solid">
        <fgColor rgb="FF00B050"/>
        <bgColor indexed="21"/>
      </patternFill>
    </fill>
    <fill>
      <patternFill patternType="solid">
        <fgColor indexed="38"/>
        <bgColor indexed="38"/>
      </patternFill>
    </fill>
    <fill>
      <patternFill patternType="solid">
        <fgColor rgb="FF92D050"/>
        <bgColor indexed="21"/>
      </patternFill>
    </fill>
    <fill>
      <patternFill patternType="solid">
        <fgColor rgb="FF92D050"/>
        <bgColor indexed="38"/>
      </patternFill>
    </fill>
    <fill>
      <patternFill patternType="solid">
        <fgColor theme="3" tint="0.59999389629810485"/>
        <bgColor indexed="64"/>
      </patternFill>
    </fill>
    <fill>
      <patternFill patternType="solid">
        <fgColor rgb="FF92D050"/>
        <bgColor indexed="51"/>
      </patternFill>
    </fill>
    <fill>
      <patternFill patternType="solid">
        <fgColor rgb="FF00CC00"/>
        <bgColor indexed="64"/>
      </patternFill>
    </fill>
    <fill>
      <patternFill patternType="solid">
        <fgColor rgb="FF92D050"/>
        <bgColor indexed="60"/>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rgb="FF339933"/>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theme="1" tint="0.499984740745262"/>
        <bgColor indexed="64"/>
      </patternFill>
    </fill>
    <fill>
      <patternFill patternType="solid">
        <fgColor rgb="FF00B050"/>
        <bgColor indexed="41"/>
      </patternFill>
    </fill>
    <fill>
      <patternFill patternType="solid">
        <fgColor rgb="FF00B050"/>
        <bgColor indexed="34"/>
      </patternFill>
    </fill>
    <fill>
      <patternFill patternType="solid">
        <fgColor theme="1" tint="0.499984740745262"/>
        <bgColor indexed="41"/>
      </patternFill>
    </fill>
    <fill>
      <patternFill patternType="solid">
        <fgColor theme="9" tint="0.59999389629810485"/>
        <bgColor indexed="64"/>
      </patternFill>
    </fill>
    <fill>
      <patternFill patternType="solid">
        <fgColor rgb="FF0070C0"/>
        <bgColor indexed="64"/>
      </patternFill>
    </fill>
    <fill>
      <patternFill patternType="solid">
        <fgColor indexed="52"/>
        <bgColor indexed="64"/>
      </patternFill>
    </fill>
    <fill>
      <patternFill patternType="solid">
        <fgColor indexed="14"/>
        <bgColor indexed="64"/>
      </patternFill>
    </fill>
    <fill>
      <patternFill patternType="solid">
        <fgColor theme="6"/>
        <bgColor indexed="64"/>
      </patternFill>
    </fill>
    <fill>
      <patternFill patternType="solid">
        <fgColor theme="4"/>
        <bgColor indexed="64"/>
      </patternFill>
    </fill>
    <fill>
      <patternFill patternType="solid">
        <fgColor theme="0" tint="-0.34998626667073579"/>
        <bgColor indexed="64"/>
      </patternFill>
    </fill>
    <fill>
      <patternFill patternType="solid">
        <fgColor rgb="FF008000"/>
        <bgColor indexed="64"/>
      </patternFill>
    </fill>
    <fill>
      <patternFill patternType="solid">
        <fgColor rgb="FF4CAE02"/>
        <bgColor indexed="64"/>
      </patternFill>
    </fill>
    <fill>
      <patternFill patternType="solid">
        <fgColor theme="0" tint="-0.14999847407452621"/>
        <bgColor indexed="64"/>
      </patternFill>
    </fill>
  </fills>
  <borders count="18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bottom style="medium">
        <color indexed="8"/>
      </bottom>
      <diagonal/>
    </border>
    <border>
      <left/>
      <right/>
      <top/>
      <bottom style="thin">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64"/>
      </right>
      <top style="medium">
        <color indexed="8"/>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8"/>
      </left>
      <right style="medium">
        <color indexed="64"/>
      </right>
      <top/>
      <bottom style="medium">
        <color indexed="8"/>
      </bottom>
      <diagonal/>
    </border>
    <border>
      <left style="medium">
        <color indexed="64"/>
      </left>
      <right style="medium">
        <color indexed="64"/>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right/>
      <top style="medium">
        <color indexed="8"/>
      </top>
      <bottom style="medium">
        <color indexed="8"/>
      </bottom>
      <diagonal/>
    </border>
    <border>
      <left style="medium">
        <color indexed="64"/>
      </left>
      <right style="medium">
        <color indexed="64"/>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right style="medium">
        <color indexed="8"/>
      </right>
      <top/>
      <bottom/>
      <diagonal/>
    </border>
    <border>
      <left style="medium">
        <color indexed="8"/>
      </left>
      <right/>
      <top/>
      <bottom/>
      <diagonal/>
    </border>
    <border>
      <left style="medium">
        <color indexed="64"/>
      </left>
      <right style="medium">
        <color indexed="8"/>
      </right>
      <top style="medium">
        <color indexed="64"/>
      </top>
      <bottom style="medium">
        <color indexed="64"/>
      </bottom>
      <diagonal/>
    </border>
    <border>
      <left/>
      <right/>
      <top style="medium">
        <color indexed="8"/>
      </top>
      <bottom/>
      <diagonal/>
    </border>
    <border>
      <left/>
      <right style="medium">
        <color indexed="64"/>
      </right>
      <top style="medium">
        <color indexed="8"/>
      </top>
      <bottom style="medium">
        <color indexed="8"/>
      </bottom>
      <diagonal/>
    </border>
    <border>
      <left style="medium">
        <color indexed="8"/>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8"/>
      </left>
      <right style="medium">
        <color indexed="8"/>
      </right>
      <top style="medium">
        <color indexed="8"/>
      </top>
      <bottom style="thin">
        <color indexed="8"/>
      </bottom>
      <diagonal/>
    </border>
    <border>
      <left/>
      <right style="medium">
        <color indexed="8"/>
      </right>
      <top style="medium">
        <color indexed="8"/>
      </top>
      <bottom style="thin">
        <color indexed="8"/>
      </bottom>
      <diagonal/>
    </border>
    <border>
      <left style="medium">
        <color indexed="64"/>
      </left>
      <right style="medium">
        <color indexed="64"/>
      </right>
      <top style="medium">
        <color indexed="64"/>
      </top>
      <bottom style="medium">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medium">
        <color indexed="8"/>
      </left>
      <right style="medium">
        <color indexed="8"/>
      </right>
      <top/>
      <bottom style="thin">
        <color indexed="8"/>
      </bottom>
      <diagonal/>
    </border>
    <border>
      <left style="medium">
        <color indexed="8"/>
      </left>
      <right/>
      <top style="medium">
        <color indexed="8"/>
      </top>
      <bottom style="thin">
        <color indexed="8"/>
      </bottom>
      <diagonal/>
    </border>
    <border>
      <left style="medium">
        <color indexed="8"/>
      </left>
      <right/>
      <top style="medium">
        <color indexed="8"/>
      </top>
      <bottom style="medium">
        <color indexed="8"/>
      </bottom>
      <diagonal/>
    </border>
    <border>
      <left style="thin">
        <color indexed="8"/>
      </left>
      <right/>
      <top style="thin">
        <color indexed="8"/>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style="thick">
        <color indexed="64"/>
      </left>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top/>
      <bottom style="thick">
        <color indexed="64"/>
      </bottom>
      <diagonal/>
    </border>
    <border>
      <left/>
      <right style="thick">
        <color indexed="64"/>
      </right>
      <top style="thick">
        <color indexed="64"/>
      </top>
      <bottom/>
      <diagonal/>
    </border>
    <border>
      <left style="thin">
        <color indexed="64"/>
      </left>
      <right style="thick">
        <color indexed="64"/>
      </right>
      <top style="thick">
        <color indexed="64"/>
      </top>
      <bottom style="thick">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right style="thin">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diagonal/>
    </border>
    <border>
      <left/>
      <right/>
      <top style="thin">
        <color indexed="64"/>
      </top>
      <bottom style="thin">
        <color indexed="64"/>
      </bottom>
      <diagonal/>
    </border>
    <border>
      <left style="thick">
        <color indexed="64"/>
      </left>
      <right/>
      <top style="thick">
        <color indexed="64"/>
      </top>
      <bottom style="thin">
        <color indexed="64"/>
      </bottom>
      <diagonal/>
    </border>
    <border>
      <left/>
      <right style="thin">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diagonal/>
    </border>
    <border>
      <left/>
      <right style="thin">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ck">
        <color indexed="64"/>
      </right>
      <top style="thin">
        <color indexed="64"/>
      </top>
      <bottom style="thin">
        <color indexed="64"/>
      </bottom>
      <diagonal/>
    </border>
    <border>
      <left/>
      <right/>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8"/>
      </bottom>
      <diagonal/>
    </border>
    <border>
      <left/>
      <right style="thin">
        <color indexed="8"/>
      </right>
      <top style="thin">
        <color indexed="64"/>
      </top>
      <bottom style="thin">
        <color indexed="8"/>
      </bottom>
      <diagonal/>
    </border>
    <border>
      <left/>
      <right/>
      <top style="thick">
        <color indexed="64"/>
      </top>
      <bottom style="thick">
        <color indexed="64"/>
      </bottom>
      <diagonal/>
    </border>
    <border>
      <left/>
      <right style="medium">
        <color indexed="64"/>
      </right>
      <top style="medium">
        <color indexed="64"/>
      </top>
      <bottom/>
      <diagonal/>
    </border>
    <border>
      <left style="thick">
        <color indexed="64"/>
      </left>
      <right style="thick">
        <color indexed="64"/>
      </right>
      <top/>
      <bottom/>
      <diagonal/>
    </border>
    <border>
      <left style="medium">
        <color indexed="64"/>
      </left>
      <right/>
      <top/>
      <bottom style="thin">
        <color indexed="8"/>
      </bottom>
      <diagonal/>
    </border>
    <border>
      <left/>
      <right style="thin">
        <color indexed="64"/>
      </right>
      <top/>
      <bottom style="thin">
        <color indexed="8"/>
      </bottom>
      <diagonal/>
    </border>
    <border>
      <left/>
      <right style="medium">
        <color indexed="64"/>
      </right>
      <top style="medium">
        <color indexed="64"/>
      </top>
      <bottom style="medium">
        <color indexed="8"/>
      </bottom>
      <diagonal/>
    </border>
    <border>
      <left/>
      <right style="medium">
        <color indexed="64"/>
      </right>
      <top style="medium">
        <color indexed="8"/>
      </top>
      <bottom/>
      <diagonal/>
    </border>
    <border>
      <left style="thick">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medium">
        <color indexed="64"/>
      </right>
      <top style="medium">
        <color indexed="64"/>
      </top>
      <bottom/>
      <diagonal/>
    </border>
    <border>
      <left/>
      <right style="thick">
        <color indexed="64"/>
      </right>
      <top style="medium">
        <color indexed="64"/>
      </top>
      <bottom/>
      <diagonal/>
    </border>
    <border>
      <left style="thick">
        <color indexed="64"/>
      </left>
      <right style="medium">
        <color indexed="64"/>
      </right>
      <top style="medium">
        <color indexed="64"/>
      </top>
      <bottom style="medium">
        <color indexed="64"/>
      </bottom>
      <diagonal/>
    </border>
    <border>
      <left style="thick">
        <color indexed="64"/>
      </left>
      <right style="medium">
        <color indexed="64"/>
      </right>
      <top style="medium">
        <color indexed="64"/>
      </top>
      <bottom style="thick">
        <color indexed="64"/>
      </bottom>
      <diagonal/>
    </border>
    <border>
      <left/>
      <right style="medium">
        <color indexed="64"/>
      </right>
      <top style="medium">
        <color indexed="64"/>
      </top>
      <bottom style="thick">
        <color indexed="64"/>
      </bottom>
      <diagonal/>
    </border>
    <border>
      <left/>
      <right style="thick">
        <color indexed="64"/>
      </right>
      <top style="medium">
        <color indexed="64"/>
      </top>
      <bottom style="thick">
        <color indexed="64"/>
      </bottom>
      <diagonal/>
    </border>
    <border>
      <left style="thick">
        <color indexed="64"/>
      </left>
      <right style="medium">
        <color indexed="64"/>
      </right>
      <top style="thick">
        <color indexed="64"/>
      </top>
      <bottom style="thick">
        <color indexed="64"/>
      </bottom>
      <diagonal/>
    </border>
    <border>
      <left/>
      <right style="medium">
        <color indexed="64"/>
      </right>
      <top style="thick">
        <color indexed="64"/>
      </top>
      <bottom style="thick">
        <color indexed="64"/>
      </bottom>
      <diagonal/>
    </border>
    <border>
      <left style="medium">
        <color indexed="64"/>
      </left>
      <right/>
      <top style="thick">
        <color indexed="64"/>
      </top>
      <bottom style="medium">
        <color indexed="64"/>
      </bottom>
      <diagonal/>
    </border>
    <border>
      <left style="thick">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ck">
        <color indexed="64"/>
      </bottom>
      <diagonal/>
    </border>
    <border>
      <left style="medium">
        <color indexed="64"/>
      </left>
      <right/>
      <top style="medium">
        <color indexed="8"/>
      </top>
      <bottom/>
      <diagonal/>
    </border>
    <border>
      <left style="thick">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medium">
        <color indexed="64"/>
      </right>
      <top style="thick">
        <color indexed="64"/>
      </top>
      <bottom style="medium">
        <color indexed="64"/>
      </bottom>
      <diagonal/>
    </border>
    <border>
      <left style="medium">
        <color indexed="64"/>
      </left>
      <right style="thick">
        <color indexed="64"/>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thin">
        <color indexed="8"/>
      </right>
      <top/>
      <bottom style="thin">
        <color indexed="8"/>
      </bottom>
      <diagonal/>
    </border>
    <border>
      <left style="thin">
        <color indexed="8"/>
      </left>
      <right style="thick">
        <color indexed="64"/>
      </right>
      <top/>
      <bottom style="thin">
        <color indexed="8"/>
      </bottom>
      <diagonal/>
    </border>
    <border>
      <left style="thin">
        <color indexed="8"/>
      </left>
      <right/>
      <top/>
      <bottom style="thin">
        <color indexed="8"/>
      </bottom>
      <diagonal/>
    </border>
    <border>
      <left style="medium">
        <color indexed="64"/>
      </left>
      <right/>
      <top style="medium">
        <color indexed="8"/>
      </top>
      <bottom style="medium">
        <color indexed="8"/>
      </bottom>
      <diagonal/>
    </border>
    <border>
      <left style="thick">
        <color indexed="64"/>
      </left>
      <right style="thin">
        <color indexed="8"/>
      </right>
      <top style="thin">
        <color indexed="8"/>
      </top>
      <bottom style="thin">
        <color indexed="8"/>
      </bottom>
      <diagonal/>
    </border>
    <border>
      <left style="thin">
        <color indexed="8"/>
      </left>
      <right style="thick">
        <color indexed="64"/>
      </right>
      <top style="thin">
        <color indexed="8"/>
      </top>
      <bottom style="thin">
        <color indexed="8"/>
      </bottom>
      <diagonal/>
    </border>
    <border>
      <left style="thick">
        <color indexed="64"/>
      </left>
      <right style="thin">
        <color indexed="8"/>
      </right>
      <top style="thin">
        <color indexed="8"/>
      </top>
      <bottom/>
      <diagonal/>
    </border>
    <border>
      <left style="thin">
        <color indexed="8"/>
      </left>
      <right style="thick">
        <color indexed="64"/>
      </right>
      <top style="thin">
        <color indexed="8"/>
      </top>
      <bottom/>
      <diagonal/>
    </border>
    <border>
      <left style="medium">
        <color indexed="64"/>
      </left>
      <right/>
      <top/>
      <bottom style="medium">
        <color indexed="8"/>
      </bottom>
      <diagonal/>
    </border>
    <border>
      <left style="medium">
        <color indexed="8"/>
      </left>
      <right style="medium">
        <color indexed="8"/>
      </right>
      <top style="medium">
        <color indexed="8"/>
      </top>
      <bottom style="medium">
        <color indexed="64"/>
      </bottom>
      <diagonal/>
    </border>
    <border>
      <left style="medium">
        <color indexed="64"/>
      </left>
      <right style="medium">
        <color indexed="64"/>
      </right>
      <top style="medium">
        <color indexed="8"/>
      </top>
      <bottom/>
      <diagonal/>
    </border>
    <border>
      <left style="thick">
        <color indexed="64"/>
      </left>
      <right style="thin">
        <color indexed="8"/>
      </right>
      <top style="thin">
        <color indexed="8"/>
      </top>
      <bottom style="thick">
        <color indexed="64"/>
      </bottom>
      <diagonal/>
    </border>
    <border>
      <left style="thin">
        <color indexed="8"/>
      </left>
      <right style="thick">
        <color indexed="64"/>
      </right>
      <top style="thin">
        <color indexed="8"/>
      </top>
      <bottom style="thick">
        <color indexed="64"/>
      </bottom>
      <diagonal/>
    </border>
    <border>
      <left style="thin">
        <color indexed="8"/>
      </left>
      <right/>
      <top style="thin">
        <color indexed="8"/>
      </top>
      <bottom style="thick">
        <color indexed="64"/>
      </bottom>
      <diagonal/>
    </border>
    <border>
      <left style="thick">
        <color indexed="64"/>
      </left>
      <right style="medium">
        <color indexed="8"/>
      </right>
      <top style="thick">
        <color indexed="64"/>
      </top>
      <bottom style="thick">
        <color indexed="64"/>
      </bottom>
      <diagonal/>
    </border>
    <border>
      <left style="medium">
        <color indexed="8"/>
      </left>
      <right/>
      <top style="thick">
        <color indexed="64"/>
      </top>
      <bottom style="thick">
        <color indexed="64"/>
      </bottom>
      <diagonal/>
    </border>
    <border>
      <left style="medium">
        <color indexed="64"/>
      </left>
      <right style="thick">
        <color indexed="64"/>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ck">
        <color indexed="64"/>
      </left>
      <right style="thin">
        <color indexed="8"/>
      </right>
      <top style="thick">
        <color indexed="64"/>
      </top>
      <bottom style="thick">
        <color indexed="64"/>
      </bottom>
      <diagonal/>
    </border>
    <border>
      <left style="thin">
        <color indexed="8"/>
      </left>
      <right style="thick">
        <color indexed="64"/>
      </right>
      <top style="thick">
        <color indexed="64"/>
      </top>
      <bottom style="thick">
        <color indexed="64"/>
      </bottom>
      <diagonal/>
    </border>
    <border>
      <left/>
      <right style="thick">
        <color indexed="64"/>
      </right>
      <top/>
      <bottom style="medium">
        <color indexed="64"/>
      </bottom>
      <diagonal/>
    </border>
    <border>
      <left style="medium">
        <color indexed="64"/>
      </left>
      <right style="medium">
        <color indexed="64"/>
      </right>
      <top style="thick">
        <color indexed="64"/>
      </top>
      <bottom style="medium">
        <color indexed="64"/>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style="medium">
        <color indexed="64"/>
      </top>
      <bottom style="thick">
        <color indexed="64"/>
      </bottom>
      <diagonal/>
    </border>
    <border>
      <left style="thick">
        <color indexed="64"/>
      </left>
      <right style="medium">
        <color indexed="64"/>
      </right>
      <top/>
      <bottom style="medium">
        <color indexed="64"/>
      </bottom>
      <diagonal/>
    </border>
    <border>
      <left style="medium">
        <color indexed="64"/>
      </left>
      <right style="thick">
        <color indexed="64"/>
      </right>
      <top/>
      <bottom style="medium">
        <color indexed="64"/>
      </bottom>
      <diagonal/>
    </border>
    <border>
      <left style="thick">
        <color indexed="64"/>
      </left>
      <right style="medium">
        <color indexed="8"/>
      </right>
      <top/>
      <bottom style="thick">
        <color indexed="64"/>
      </bottom>
      <diagonal/>
    </border>
    <border>
      <left style="medium">
        <color indexed="8"/>
      </left>
      <right style="medium">
        <color indexed="8"/>
      </right>
      <top/>
      <bottom style="thick">
        <color indexed="64"/>
      </bottom>
      <diagonal/>
    </border>
    <border>
      <left/>
      <right style="thick">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medium">
        <color indexed="64"/>
      </left>
      <right/>
      <top style="medium">
        <color indexed="64"/>
      </top>
      <bottom style="thick">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thick">
        <color indexed="64"/>
      </bottom>
      <diagonal/>
    </border>
    <border>
      <left/>
      <right style="thin">
        <color indexed="64"/>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64"/>
      </left>
      <right/>
      <top/>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thick">
        <color indexed="64"/>
      </bottom>
      <diagonal/>
    </border>
    <border>
      <left style="thick">
        <color indexed="64"/>
      </left>
      <right style="thick">
        <color indexed="64"/>
      </right>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right style="thick">
        <color indexed="64"/>
      </right>
      <top/>
      <bottom style="thin">
        <color indexed="64"/>
      </bottom>
      <diagonal/>
    </border>
    <border>
      <left style="thick">
        <color indexed="64"/>
      </left>
      <right style="thick">
        <color indexed="64"/>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style="thin">
        <color indexed="64"/>
      </top>
      <bottom/>
      <diagonal/>
    </border>
    <border>
      <left/>
      <right style="thick">
        <color indexed="64"/>
      </right>
      <top style="thin">
        <color indexed="64"/>
      </top>
      <bottom/>
      <diagonal/>
    </border>
    <border>
      <left style="thick">
        <color indexed="64"/>
      </left>
      <right style="thick">
        <color indexed="64"/>
      </right>
      <top style="medium">
        <color indexed="64"/>
      </top>
      <bottom style="medium">
        <color indexed="64"/>
      </bottom>
      <diagonal/>
    </border>
    <border>
      <left style="thick">
        <color indexed="64"/>
      </left>
      <right style="thick">
        <color indexed="64"/>
      </right>
      <top style="medium">
        <color indexed="64"/>
      </top>
      <bottom style="thick">
        <color indexed="64"/>
      </bottom>
      <diagonal/>
    </border>
    <border>
      <left style="thin">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ck">
        <color indexed="64"/>
      </right>
      <top/>
      <bottom style="medium">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n">
        <color indexed="64"/>
      </left>
      <right style="thick">
        <color indexed="64"/>
      </right>
      <top/>
      <bottom/>
      <diagonal/>
    </border>
    <border>
      <left/>
      <right/>
      <top style="thin">
        <color indexed="64"/>
      </top>
      <bottom style="thick">
        <color indexed="64"/>
      </bottom>
      <diagonal/>
    </border>
    <border>
      <left/>
      <right style="thin">
        <color indexed="64"/>
      </right>
      <top style="thick">
        <color indexed="64"/>
      </top>
      <bottom/>
      <diagonal/>
    </border>
    <border>
      <left style="thin">
        <color indexed="64"/>
      </left>
      <right style="thin">
        <color indexed="64"/>
      </right>
      <top style="thick">
        <color indexed="64"/>
      </top>
      <bottom/>
      <diagonal/>
    </border>
  </borders>
  <cellStyleXfs count="9">
    <xf numFmtId="0" fontId="0" fillId="0" borderId="0"/>
    <xf numFmtId="0" fontId="5" fillId="0" borderId="0"/>
    <xf numFmtId="0" fontId="38" fillId="0" borderId="0"/>
    <xf numFmtId="0" fontId="17" fillId="0" borderId="0"/>
    <xf numFmtId="0" fontId="45" fillId="0" borderId="0"/>
    <xf numFmtId="0" fontId="50" fillId="0" borderId="0"/>
    <xf numFmtId="0" fontId="2" fillId="0" borderId="0"/>
    <xf numFmtId="0" fontId="3" fillId="0" borderId="0"/>
    <xf numFmtId="0" fontId="17" fillId="0" borderId="0"/>
  </cellStyleXfs>
  <cellXfs count="2997">
    <xf numFmtId="0" fontId="0" fillId="0" borderId="0" xfId="0"/>
    <xf numFmtId="0" fontId="0" fillId="0" borderId="0" xfId="0" applyAlignment="1">
      <alignment horizontal="center"/>
    </xf>
    <xf numFmtId="0" fontId="0" fillId="0" borderId="1" xfId="0"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11" fillId="0" borderId="7" xfId="0" applyFont="1" applyBorder="1" applyAlignment="1">
      <alignment horizontal="left" vertical="center" wrapText="1"/>
    </xf>
    <xf numFmtId="0" fontId="11" fillId="0" borderId="5" xfId="0" applyFont="1" applyBorder="1" applyAlignment="1">
      <alignment horizontal="left" vertical="center" wrapText="1"/>
    </xf>
    <xf numFmtId="0" fontId="0" fillId="0" borderId="0" xfId="0" applyFont="1"/>
    <xf numFmtId="0" fontId="7" fillId="0" borderId="0" xfId="0" applyFont="1"/>
    <xf numFmtId="0" fontId="0" fillId="0" borderId="0" xfId="0" applyFont="1" applyAlignment="1">
      <alignment horizontal="left" vertical="center" wrapText="1"/>
    </xf>
    <xf numFmtId="0" fontId="0" fillId="19" borderId="0" xfId="0" applyFill="1"/>
    <xf numFmtId="0" fontId="0" fillId="19" borderId="0" xfId="0" applyFill="1" applyBorder="1"/>
    <xf numFmtId="0" fontId="0" fillId="18" borderId="0" xfId="0" applyFill="1"/>
    <xf numFmtId="0" fontId="9" fillId="0" borderId="0" xfId="0" applyFont="1"/>
    <xf numFmtId="0" fontId="16" fillId="0" borderId="0" xfId="0" applyFont="1" applyAlignment="1">
      <alignment horizontal="center" vertical="center"/>
    </xf>
    <xf numFmtId="0" fontId="12" fillId="0" borderId="0" xfId="0" applyFont="1" applyFill="1" applyAlignment="1">
      <alignment horizontal="center"/>
    </xf>
    <xf numFmtId="0" fontId="16" fillId="0" borderId="0" xfId="0" applyFont="1" applyFill="1" applyAlignment="1">
      <alignment horizontal="center" vertical="center"/>
    </xf>
    <xf numFmtId="49" fontId="15" fillId="2" borderId="25" xfId="0" applyNumberFormat="1" applyFont="1" applyFill="1" applyBorder="1" applyAlignment="1">
      <alignment horizontal="left" vertical="center" wrapText="1"/>
    </xf>
    <xf numFmtId="1" fontId="4" fillId="2" borderId="1" xfId="0" applyNumberFormat="1" applyFont="1" applyFill="1" applyBorder="1" applyAlignment="1">
      <alignment horizontal="center" vertical="center"/>
    </xf>
    <xf numFmtId="1" fontId="4" fillId="2" borderId="19" xfId="0" applyNumberFormat="1" applyFont="1" applyFill="1" applyBorder="1" applyAlignment="1">
      <alignment horizontal="center" vertical="center"/>
    </xf>
    <xf numFmtId="1" fontId="4" fillId="2" borderId="20" xfId="0" applyNumberFormat="1" applyFont="1" applyFill="1" applyBorder="1" applyAlignment="1">
      <alignment horizontal="center" vertical="center"/>
    </xf>
    <xf numFmtId="1" fontId="4" fillId="21" borderId="20" xfId="0" applyNumberFormat="1" applyFont="1" applyFill="1" applyBorder="1" applyAlignment="1">
      <alignment horizontal="center" vertical="center"/>
    </xf>
    <xf numFmtId="49" fontId="15" fillId="2" borderId="29" xfId="0" applyNumberFormat="1" applyFont="1" applyFill="1" applyBorder="1" applyAlignment="1">
      <alignment horizontal="left" vertical="center" wrapText="1"/>
    </xf>
    <xf numFmtId="1" fontId="16" fillId="2" borderId="20" xfId="0" applyNumberFormat="1" applyFont="1" applyFill="1" applyBorder="1" applyAlignment="1">
      <alignment horizontal="center" vertical="center"/>
    </xf>
    <xf numFmtId="49" fontId="11" fillId="0" borderId="26" xfId="0" applyNumberFormat="1" applyFont="1" applyFill="1" applyBorder="1" applyAlignment="1">
      <alignment horizontal="left" vertical="center" wrapText="1"/>
    </xf>
    <xf numFmtId="1" fontId="16" fillId="0" borderId="1" xfId="0" applyNumberFormat="1" applyFont="1" applyFill="1" applyBorder="1" applyAlignment="1">
      <alignment horizontal="center" vertical="center"/>
    </xf>
    <xf numFmtId="1" fontId="16" fillId="0" borderId="19" xfId="0" applyNumberFormat="1" applyFont="1" applyFill="1" applyBorder="1" applyAlignment="1">
      <alignment horizontal="center" vertical="center"/>
    </xf>
    <xf numFmtId="1" fontId="16" fillId="0" borderId="20" xfId="0" applyNumberFormat="1" applyFont="1" applyFill="1" applyBorder="1" applyAlignment="1">
      <alignment horizontal="center" vertical="center"/>
    </xf>
    <xf numFmtId="1" fontId="16" fillId="10" borderId="20" xfId="0" applyNumberFormat="1" applyFont="1" applyFill="1" applyBorder="1" applyAlignment="1">
      <alignment horizontal="center" vertical="center"/>
    </xf>
    <xf numFmtId="1" fontId="31" fillId="0" borderId="20" xfId="0" applyNumberFormat="1" applyFont="1" applyFill="1" applyBorder="1" applyAlignment="1">
      <alignment horizontal="center" vertical="center"/>
    </xf>
    <xf numFmtId="49" fontId="15" fillId="2" borderId="30" xfId="0" applyNumberFormat="1" applyFont="1" applyFill="1" applyBorder="1" applyAlignment="1">
      <alignment horizontal="left" vertical="center" wrapText="1"/>
    </xf>
    <xf numFmtId="49" fontId="11" fillId="0" borderId="30" xfId="0" applyNumberFormat="1" applyFont="1" applyFill="1" applyBorder="1" applyAlignment="1">
      <alignment horizontal="left" vertical="center" wrapText="1"/>
    </xf>
    <xf numFmtId="49" fontId="11" fillId="0" borderId="29" xfId="0" applyNumberFormat="1" applyFont="1" applyFill="1" applyBorder="1" applyAlignment="1">
      <alignment horizontal="left" vertical="center" wrapText="1"/>
    </xf>
    <xf numFmtId="49" fontId="15" fillId="2" borderId="33" xfId="0" applyNumberFormat="1" applyFont="1" applyFill="1" applyBorder="1" applyAlignment="1">
      <alignment horizontal="left" vertical="center" wrapText="1"/>
    </xf>
    <xf numFmtId="1" fontId="14" fillId="2" borderId="20" xfId="0" applyNumberFormat="1" applyFont="1" applyFill="1" applyBorder="1" applyAlignment="1">
      <alignment horizontal="center" vertical="center"/>
    </xf>
    <xf numFmtId="49" fontId="15" fillId="2" borderId="26" xfId="0" applyNumberFormat="1" applyFont="1" applyFill="1" applyBorder="1" applyAlignment="1">
      <alignment horizontal="left" vertical="center" wrapText="1"/>
    </xf>
    <xf numFmtId="0" fontId="15" fillId="12" borderId="29" xfId="0" applyFont="1" applyFill="1" applyBorder="1" applyAlignment="1">
      <alignment horizontal="left" vertical="center" wrapText="1"/>
    </xf>
    <xf numFmtId="1" fontId="4" fillId="12" borderId="1" xfId="0" applyNumberFormat="1" applyFont="1" applyFill="1" applyBorder="1" applyAlignment="1">
      <alignment horizontal="center" vertical="center"/>
    </xf>
    <xf numFmtId="0" fontId="11" fillId="0" borderId="25" xfId="0" applyFont="1" applyFill="1" applyBorder="1" applyAlignment="1">
      <alignment horizontal="left" vertical="center" wrapText="1"/>
    </xf>
    <xf numFmtId="0" fontId="15" fillId="0" borderId="27" xfId="0" applyFont="1" applyFill="1" applyBorder="1" applyAlignment="1">
      <alignment horizontal="center" vertical="top" wrapText="1"/>
    </xf>
    <xf numFmtId="1" fontId="15" fillId="0" borderId="28" xfId="0" applyNumberFormat="1" applyFont="1" applyFill="1" applyBorder="1" applyAlignment="1">
      <alignment horizontal="center" vertical="top" wrapText="1"/>
    </xf>
    <xf numFmtId="1" fontId="16" fillId="21" borderId="20" xfId="0" applyNumberFormat="1" applyFont="1" applyFill="1" applyBorder="1" applyAlignment="1">
      <alignment horizontal="center" vertical="center"/>
    </xf>
    <xf numFmtId="0" fontId="15" fillId="2" borderId="29" xfId="0" applyFont="1" applyFill="1" applyBorder="1" applyAlignment="1">
      <alignment horizontal="left" vertical="center" wrapText="1"/>
    </xf>
    <xf numFmtId="0" fontId="11" fillId="0" borderId="30" xfId="0" applyFont="1" applyFill="1" applyBorder="1" applyAlignment="1">
      <alignment horizontal="left" vertical="center" wrapText="1"/>
    </xf>
    <xf numFmtId="0" fontId="15" fillId="2" borderId="9" xfId="0" applyFont="1" applyFill="1" applyBorder="1" applyAlignment="1">
      <alignment horizontal="left" vertical="center" wrapText="1"/>
    </xf>
    <xf numFmtId="0" fontId="11" fillId="0" borderId="7" xfId="0" applyFont="1" applyFill="1" applyBorder="1" applyAlignment="1">
      <alignment horizontal="left" vertical="center" wrapText="1"/>
    </xf>
    <xf numFmtId="1" fontId="16" fillId="2" borderId="10" xfId="0" applyNumberFormat="1" applyFont="1" applyFill="1" applyBorder="1" applyAlignment="1">
      <alignment horizontal="center" vertical="center"/>
    </xf>
    <xf numFmtId="1" fontId="16" fillId="2" borderId="41" xfId="0" applyNumberFormat="1" applyFont="1" applyFill="1" applyBorder="1" applyAlignment="1">
      <alignment horizontal="center" vertical="center"/>
    </xf>
    <xf numFmtId="0" fontId="16" fillId="0" borderId="1" xfId="0" applyFont="1" applyBorder="1" applyAlignment="1">
      <alignment horizontal="center" vertical="center"/>
    </xf>
    <xf numFmtId="0" fontId="11" fillId="0" borderId="5" xfId="0" applyFont="1" applyFill="1" applyBorder="1" applyAlignment="1">
      <alignment horizontal="left" vertical="center" wrapText="1"/>
    </xf>
    <xf numFmtId="1" fontId="16" fillId="0" borderId="12" xfId="0" applyNumberFormat="1" applyFont="1" applyFill="1" applyBorder="1" applyAlignment="1">
      <alignment horizontal="center" vertical="center"/>
    </xf>
    <xf numFmtId="1" fontId="16" fillId="0" borderId="43" xfId="0" applyNumberFormat="1" applyFont="1" applyFill="1" applyBorder="1" applyAlignment="1">
      <alignment horizontal="center" vertical="center"/>
    </xf>
    <xf numFmtId="1" fontId="16" fillId="0" borderId="44" xfId="0" applyNumberFormat="1" applyFont="1" applyFill="1" applyBorder="1" applyAlignment="1">
      <alignment horizontal="center" vertical="center"/>
    </xf>
    <xf numFmtId="0" fontId="15" fillId="2" borderId="30" xfId="0" applyFont="1" applyFill="1" applyBorder="1" applyAlignment="1">
      <alignment horizontal="left" vertical="center" wrapText="1"/>
    </xf>
    <xf numFmtId="0" fontId="11" fillId="0" borderId="26" xfId="0" applyFont="1" applyFill="1" applyBorder="1" applyAlignment="1">
      <alignment horizontal="left" vertical="center" wrapText="1"/>
    </xf>
    <xf numFmtId="0" fontId="11" fillId="0" borderId="32" xfId="0" applyFont="1" applyFill="1" applyBorder="1" applyAlignment="1">
      <alignment horizontal="left" vertical="center" wrapText="1"/>
    </xf>
    <xf numFmtId="0" fontId="11" fillId="0" borderId="21" xfId="0" applyFont="1" applyFill="1" applyBorder="1" applyAlignment="1">
      <alignment horizontal="left" vertical="center" wrapText="1"/>
    </xf>
    <xf numFmtId="0" fontId="11" fillId="2" borderId="30" xfId="0" applyFont="1" applyFill="1" applyBorder="1" applyAlignment="1">
      <alignment horizontal="left" vertical="center" wrapText="1"/>
    </xf>
    <xf numFmtId="1" fontId="16" fillId="2" borderId="1" xfId="0" applyNumberFormat="1" applyFont="1" applyFill="1" applyBorder="1" applyAlignment="1">
      <alignment horizontal="center" vertical="center"/>
    </xf>
    <xf numFmtId="1" fontId="16" fillId="2" borderId="19" xfId="0" applyNumberFormat="1" applyFont="1" applyFill="1" applyBorder="1" applyAlignment="1">
      <alignment horizontal="center" vertical="center"/>
    </xf>
    <xf numFmtId="0" fontId="11" fillId="0" borderId="20" xfId="0" applyFont="1" applyFill="1" applyBorder="1" applyAlignment="1">
      <alignment horizontal="left" vertical="center" wrapText="1"/>
    </xf>
    <xf numFmtId="0" fontId="11" fillId="2" borderId="47" xfId="0" applyFont="1" applyFill="1" applyBorder="1" applyAlignment="1">
      <alignment horizontal="left" vertical="center" wrapText="1"/>
    </xf>
    <xf numFmtId="0" fontId="11" fillId="2" borderId="25" xfId="0" applyFont="1" applyFill="1" applyBorder="1" applyAlignment="1">
      <alignment horizontal="left" vertical="center" wrapText="1"/>
    </xf>
    <xf numFmtId="0" fontId="15" fillId="12" borderId="25" xfId="0" applyFont="1" applyFill="1" applyBorder="1" applyAlignment="1">
      <alignment horizontal="left" vertical="center" wrapText="1"/>
    </xf>
    <xf numFmtId="1" fontId="4" fillId="12" borderId="19" xfId="0" applyNumberFormat="1" applyFont="1" applyFill="1" applyBorder="1" applyAlignment="1">
      <alignment horizontal="center" vertical="center"/>
    </xf>
    <xf numFmtId="1" fontId="4" fillId="12" borderId="20" xfId="0" applyNumberFormat="1" applyFont="1" applyFill="1" applyBorder="1" applyAlignment="1">
      <alignment horizontal="center" vertical="center"/>
    </xf>
    <xf numFmtId="0" fontId="12" fillId="19" borderId="0" xfId="0" applyFont="1" applyFill="1" applyBorder="1" applyAlignment="1">
      <alignment horizontal="center"/>
    </xf>
    <xf numFmtId="0" fontId="12" fillId="19" borderId="0" xfId="0" applyFont="1" applyFill="1" applyAlignment="1">
      <alignment horizontal="center"/>
    </xf>
    <xf numFmtId="0" fontId="0" fillId="13" borderId="0" xfId="0" applyFill="1"/>
    <xf numFmtId="0" fontId="16" fillId="22" borderId="20" xfId="0" applyFont="1" applyFill="1" applyBorder="1" applyAlignment="1">
      <alignment horizontal="center" vertical="center"/>
    </xf>
    <xf numFmtId="0" fontId="16" fillId="22" borderId="20" xfId="0" applyFont="1" applyFill="1" applyBorder="1" applyAlignment="1">
      <alignment horizontal="center" vertical="center" wrapText="1"/>
    </xf>
    <xf numFmtId="0" fontId="16" fillId="23" borderId="20" xfId="0" applyFont="1" applyFill="1" applyBorder="1" applyAlignment="1">
      <alignment horizontal="center" vertical="center" wrapText="1"/>
    </xf>
    <xf numFmtId="0" fontId="16" fillId="23" borderId="20" xfId="0" applyFont="1" applyFill="1" applyBorder="1" applyAlignment="1">
      <alignment horizontal="center" vertical="center"/>
    </xf>
    <xf numFmtId="49" fontId="11" fillId="0" borderId="31" xfId="0" applyNumberFormat="1" applyFont="1" applyFill="1" applyBorder="1" applyAlignment="1">
      <alignment horizontal="left" vertical="center" wrapText="1"/>
    </xf>
    <xf numFmtId="49" fontId="11" fillId="0" borderId="9" xfId="0" applyNumberFormat="1" applyFont="1" applyFill="1" applyBorder="1" applyAlignment="1">
      <alignment horizontal="left" vertical="center" wrapText="1"/>
    </xf>
    <xf numFmtId="49" fontId="11" fillId="0" borderId="7" xfId="0" applyNumberFormat="1" applyFont="1" applyFill="1" applyBorder="1" applyAlignment="1">
      <alignment horizontal="left" vertical="center" wrapText="1"/>
    </xf>
    <xf numFmtId="49" fontId="15" fillId="2" borderId="36" xfId="0" applyNumberFormat="1" applyFont="1" applyFill="1" applyBorder="1" applyAlignment="1">
      <alignment horizontal="left" vertical="center" wrapText="1"/>
    </xf>
    <xf numFmtId="0" fontId="15" fillId="12" borderId="26" xfId="0" applyFont="1" applyFill="1" applyBorder="1" applyAlignment="1">
      <alignment horizontal="left" vertical="center" wrapText="1"/>
    </xf>
    <xf numFmtId="0" fontId="15" fillId="0" borderId="26" xfId="0" applyFont="1" applyFill="1" applyBorder="1" applyAlignment="1">
      <alignment horizontal="left" vertical="center" wrapText="1"/>
    </xf>
    <xf numFmtId="0" fontId="15" fillId="2" borderId="38" xfId="0" applyFont="1" applyFill="1" applyBorder="1" applyAlignment="1">
      <alignment horizontal="left" vertical="center" wrapText="1"/>
    </xf>
    <xf numFmtId="0" fontId="15" fillId="2" borderId="39" xfId="0" applyFont="1" applyFill="1" applyBorder="1" applyAlignment="1">
      <alignment horizontal="left" vertical="center" wrapText="1"/>
    </xf>
    <xf numFmtId="0" fontId="11" fillId="0" borderId="31" xfId="0" applyFont="1" applyFill="1" applyBorder="1" applyAlignment="1">
      <alignment horizontal="left" vertical="center" wrapText="1"/>
    </xf>
    <xf numFmtId="0" fontId="11" fillId="0" borderId="0" xfId="0" applyFont="1" applyFill="1" applyBorder="1" applyAlignment="1">
      <alignment horizontal="left" vertical="center" wrapText="1"/>
    </xf>
    <xf numFmtId="0" fontId="11" fillId="0" borderId="22" xfId="0" applyFont="1" applyFill="1" applyBorder="1" applyAlignment="1">
      <alignment horizontal="left" vertical="center" wrapText="1"/>
    </xf>
    <xf numFmtId="0" fontId="11" fillId="0" borderId="9" xfId="0" applyFont="1" applyFill="1" applyBorder="1" applyAlignment="1">
      <alignment horizontal="left" vertical="center" wrapText="1"/>
    </xf>
    <xf numFmtId="0" fontId="33" fillId="0" borderId="7" xfId="0" applyFont="1" applyFill="1" applyBorder="1" applyAlignment="1">
      <alignment horizontal="left" vertical="center" wrapText="1"/>
    </xf>
    <xf numFmtId="0" fontId="15" fillId="2" borderId="45" xfId="0" applyFont="1" applyFill="1" applyBorder="1" applyAlignment="1">
      <alignment horizontal="left" vertical="center" wrapText="1"/>
    </xf>
    <xf numFmtId="0" fontId="15" fillId="12" borderId="38" xfId="0" applyFont="1" applyFill="1" applyBorder="1" applyAlignment="1">
      <alignment horizontal="left" vertical="center" wrapText="1"/>
    </xf>
    <xf numFmtId="0" fontId="15" fillId="2" borderId="26" xfId="0" applyFont="1" applyFill="1" applyBorder="1" applyAlignment="1">
      <alignment horizontal="left" vertical="center" wrapText="1"/>
    </xf>
    <xf numFmtId="0" fontId="15" fillId="2" borderId="46" xfId="0" applyFont="1" applyFill="1" applyBorder="1" applyAlignment="1">
      <alignment horizontal="left" vertical="center" wrapText="1"/>
    </xf>
    <xf numFmtId="0" fontId="11" fillId="0" borderId="42" xfId="0" applyFont="1" applyFill="1" applyBorder="1" applyAlignment="1">
      <alignment horizontal="left" vertical="center" wrapText="1"/>
    </xf>
    <xf numFmtId="0" fontId="15" fillId="2" borderId="48" xfId="0" applyFont="1" applyFill="1" applyBorder="1" applyAlignment="1">
      <alignment horizontal="left" vertical="center" wrapText="1"/>
    </xf>
    <xf numFmtId="0" fontId="15" fillId="2" borderId="25" xfId="0" applyFont="1" applyFill="1" applyBorder="1" applyAlignment="1">
      <alignment horizontal="left" vertical="center" wrapText="1"/>
    </xf>
    <xf numFmtId="0" fontId="0" fillId="0" borderId="0" xfId="0" applyAlignment="1">
      <alignment horizontal="left" vertical="center" wrapText="1"/>
    </xf>
    <xf numFmtId="0" fontId="35" fillId="0" borderId="0" xfId="0" applyFont="1"/>
    <xf numFmtId="49" fontId="34" fillId="0" borderId="0" xfId="0" applyNumberFormat="1" applyFont="1"/>
    <xf numFmtId="0" fontId="34" fillId="0" borderId="0" xfId="0" applyFont="1"/>
    <xf numFmtId="49" fontId="0" fillId="0" borderId="0" xfId="0" applyNumberFormat="1"/>
    <xf numFmtId="0" fontId="34" fillId="2" borderId="8" xfId="0" applyFont="1" applyFill="1" applyBorder="1" applyAlignment="1">
      <alignment horizontal="center" vertical="center" wrapText="1"/>
    </xf>
    <xf numFmtId="0" fontId="35" fillId="8" borderId="5" xfId="0" applyFont="1" applyFill="1" applyBorder="1" applyAlignment="1">
      <alignment horizontal="center" vertical="center" wrapText="1"/>
    </xf>
    <xf numFmtId="0" fontId="35" fillId="0" borderId="6" xfId="0" applyFont="1" applyBorder="1" applyAlignment="1">
      <alignment horizontal="center" vertical="center" wrapText="1"/>
    </xf>
    <xf numFmtId="0" fontId="35" fillId="0" borderId="8" xfId="0" applyFont="1" applyBorder="1" applyAlignment="1">
      <alignment horizontal="center" vertical="center" wrapText="1"/>
    </xf>
    <xf numFmtId="0" fontId="35" fillId="0" borderId="6" xfId="0" applyFont="1" applyFill="1" applyBorder="1" applyAlignment="1">
      <alignment horizontal="center" vertical="center" wrapText="1"/>
    </xf>
    <xf numFmtId="0" fontId="35" fillId="0" borderId="37" xfId="0" applyFont="1" applyFill="1" applyBorder="1" applyAlignment="1">
      <alignment horizontal="center" vertical="center" wrapText="1"/>
    </xf>
    <xf numFmtId="0" fontId="35" fillId="0" borderId="37" xfId="0" applyFont="1" applyBorder="1" applyAlignment="1">
      <alignment horizontal="center" vertical="center" wrapText="1"/>
    </xf>
    <xf numFmtId="0" fontId="35" fillId="0" borderId="5" xfId="0" applyFont="1" applyBorder="1" applyAlignment="1">
      <alignment horizontal="center" vertical="center" wrapText="1"/>
    </xf>
    <xf numFmtId="3" fontId="35" fillId="0" borderId="5" xfId="0" applyNumberFormat="1" applyFont="1" applyBorder="1" applyAlignment="1">
      <alignment horizontal="center" vertical="center" wrapText="1"/>
    </xf>
    <xf numFmtId="3" fontId="35" fillId="0" borderId="6" xfId="0" applyNumberFormat="1" applyFont="1" applyBorder="1" applyAlignment="1">
      <alignment horizontal="center" vertical="center" wrapText="1"/>
    </xf>
    <xf numFmtId="1" fontId="4" fillId="19" borderId="0" xfId="0" applyNumberFormat="1" applyFont="1" applyFill="1" applyBorder="1" applyAlignment="1">
      <alignment vertical="center"/>
    </xf>
    <xf numFmtId="0" fontId="4" fillId="19" borderId="0" xfId="0" applyFont="1" applyFill="1" applyBorder="1" applyAlignment="1">
      <alignment vertical="center"/>
    </xf>
    <xf numFmtId="0" fontId="16" fillId="19" borderId="0" xfId="0" applyFont="1" applyFill="1" applyAlignment="1">
      <alignment horizontal="center" vertical="center"/>
    </xf>
    <xf numFmtId="1" fontId="16" fillId="19" borderId="20" xfId="0" applyNumberFormat="1" applyFont="1" applyFill="1" applyBorder="1" applyAlignment="1">
      <alignment horizontal="center" vertical="center"/>
    </xf>
    <xf numFmtId="1" fontId="4" fillId="16" borderId="20" xfId="0" applyNumberFormat="1" applyFont="1" applyFill="1" applyBorder="1" applyAlignment="1">
      <alignment horizontal="center" vertical="center"/>
    </xf>
    <xf numFmtId="1" fontId="16" fillId="16" borderId="20" xfId="0" applyNumberFormat="1" applyFont="1" applyFill="1" applyBorder="1" applyAlignment="1">
      <alignment horizontal="center" vertical="center"/>
    </xf>
    <xf numFmtId="0" fontId="11" fillId="0" borderId="0" xfId="0" applyFont="1" applyAlignment="1">
      <alignment horizontal="center" vertical="center" wrapText="1"/>
    </xf>
    <xf numFmtId="0" fontId="0" fillId="0" borderId="2" xfId="0" applyBorder="1" applyAlignment="1">
      <alignment horizontal="center" vertical="center" wrapText="1"/>
    </xf>
    <xf numFmtId="0" fontId="0" fillId="0" borderId="52"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0" fillId="0" borderId="55" xfId="0" applyBorder="1" applyAlignment="1">
      <alignment horizontal="center" vertical="center" wrapText="1"/>
    </xf>
    <xf numFmtId="0" fontId="0" fillId="0" borderId="56" xfId="0" applyBorder="1" applyAlignment="1">
      <alignment horizontal="center" vertical="center" wrapText="1"/>
    </xf>
    <xf numFmtId="0" fontId="0" fillId="0" borderId="57" xfId="0" applyBorder="1" applyAlignment="1">
      <alignment horizontal="center" vertical="center" wrapText="1"/>
    </xf>
    <xf numFmtId="0" fontId="0" fillId="0" borderId="51"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15" fillId="0" borderId="49" xfId="0" applyFont="1" applyBorder="1" applyAlignment="1">
      <alignment horizontal="center" vertical="center" wrapText="1"/>
    </xf>
    <xf numFmtId="0" fontId="15" fillId="0" borderId="67"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62" xfId="0" applyFont="1" applyBorder="1" applyAlignment="1">
      <alignment horizontal="center" vertical="center" wrapText="1"/>
    </xf>
    <xf numFmtId="0" fontId="11" fillId="0" borderId="66" xfId="0" applyFont="1" applyBorder="1" applyAlignment="1">
      <alignment horizontal="center" vertical="center" wrapText="1"/>
    </xf>
    <xf numFmtId="0" fontId="33" fillId="13" borderId="49" xfId="0" applyFont="1" applyFill="1" applyBorder="1" applyAlignment="1">
      <alignment horizontal="center" vertical="center" wrapText="1"/>
    </xf>
    <xf numFmtId="0" fontId="0" fillId="0" borderId="66" xfId="0" applyBorder="1" applyAlignment="1">
      <alignment horizontal="center" vertical="center" wrapText="1"/>
    </xf>
    <xf numFmtId="0" fontId="0" fillId="0" borderId="72" xfId="0" applyBorder="1" applyAlignment="1">
      <alignment horizontal="center" vertical="center" wrapText="1"/>
    </xf>
    <xf numFmtId="0" fontId="0" fillId="0" borderId="73" xfId="0" applyBorder="1" applyAlignment="1">
      <alignment horizontal="center" vertical="center" wrapText="1"/>
    </xf>
    <xf numFmtId="0" fontId="33" fillId="15" borderId="68" xfId="0" applyFont="1" applyFill="1" applyBorder="1" applyAlignment="1">
      <alignment horizontal="center" vertical="center" wrapText="1"/>
    </xf>
    <xf numFmtId="0" fontId="33" fillId="15" borderId="60" xfId="0" applyFont="1" applyFill="1" applyBorder="1" applyAlignment="1">
      <alignment horizontal="center" vertical="center" wrapText="1"/>
    </xf>
    <xf numFmtId="0" fontId="6" fillId="0" borderId="0" xfId="0" applyFont="1"/>
    <xf numFmtId="0" fontId="6" fillId="0" borderId="0" xfId="0" applyFont="1" applyAlignment="1">
      <alignment horizontal="center" vertical="center" wrapText="1"/>
    </xf>
    <xf numFmtId="0" fontId="33" fillId="13" borderId="70" xfId="0" applyFont="1" applyFill="1" applyBorder="1" applyAlignment="1">
      <alignment horizontal="center" vertical="center" wrapText="1"/>
    </xf>
    <xf numFmtId="0" fontId="0" fillId="0" borderId="75" xfId="0" applyBorder="1" applyAlignment="1">
      <alignment horizontal="center" vertical="center" wrapText="1"/>
    </xf>
    <xf numFmtId="0" fontId="0" fillId="0" borderId="76" xfId="0" applyBorder="1" applyAlignment="1">
      <alignment horizontal="center" vertical="center" wrapText="1"/>
    </xf>
    <xf numFmtId="0" fontId="6" fillId="0" borderId="49" xfId="0" applyFont="1" applyBorder="1" applyAlignment="1">
      <alignment horizontal="center" vertical="center" wrapText="1"/>
    </xf>
    <xf numFmtId="0" fontId="6" fillId="0" borderId="71" xfId="0" applyFont="1" applyBorder="1" applyAlignment="1">
      <alignment horizontal="center" vertical="center" wrapText="1"/>
    </xf>
    <xf numFmtId="0" fontId="15" fillId="0" borderId="66" xfId="0" applyFont="1" applyBorder="1" applyAlignment="1">
      <alignment horizontal="center" vertical="center" wrapText="1"/>
    </xf>
    <xf numFmtId="0" fontId="0" fillId="19" borderId="0" xfId="0" applyFont="1" applyFill="1"/>
    <xf numFmtId="0" fontId="0" fillId="19" borderId="52" xfId="0" applyFill="1" applyBorder="1" applyAlignment="1">
      <alignment horizontal="center" vertical="center" wrapText="1"/>
    </xf>
    <xf numFmtId="0" fontId="0" fillId="19" borderId="53" xfId="0" applyFill="1" applyBorder="1" applyAlignment="1">
      <alignment horizontal="center" vertical="center" wrapText="1"/>
    </xf>
    <xf numFmtId="0" fontId="0" fillId="19" borderId="2" xfId="0" applyFill="1" applyBorder="1" applyAlignment="1">
      <alignment horizontal="center" vertical="center" wrapText="1"/>
    </xf>
    <xf numFmtId="0" fontId="0" fillId="19" borderId="56" xfId="0" applyFill="1" applyBorder="1" applyAlignment="1">
      <alignment horizontal="center" vertical="center" wrapText="1"/>
    </xf>
    <xf numFmtId="0" fontId="0" fillId="19" borderId="77" xfId="0" applyFill="1" applyBorder="1" applyAlignment="1">
      <alignment horizontal="center" vertical="center" wrapText="1"/>
    </xf>
    <xf numFmtId="0" fontId="0" fillId="19" borderId="54" xfId="0" applyFill="1" applyBorder="1" applyAlignment="1">
      <alignment horizontal="center" vertical="center" wrapText="1"/>
    </xf>
    <xf numFmtId="0" fontId="0" fillId="19" borderId="55" xfId="0" applyFill="1" applyBorder="1" applyAlignment="1">
      <alignment horizontal="center" vertical="center" wrapText="1"/>
    </xf>
    <xf numFmtId="0" fontId="0" fillId="19" borderId="74" xfId="0" applyFill="1" applyBorder="1" applyAlignment="1">
      <alignment horizontal="center" vertical="center" wrapText="1"/>
    </xf>
    <xf numFmtId="0" fontId="0" fillId="19" borderId="75" xfId="0" applyFill="1" applyBorder="1" applyAlignment="1">
      <alignment horizontal="center" vertical="center" wrapText="1"/>
    </xf>
    <xf numFmtId="0" fontId="0" fillId="19" borderId="76" xfId="0" applyFill="1" applyBorder="1" applyAlignment="1">
      <alignment horizontal="center" vertical="center" wrapText="1"/>
    </xf>
    <xf numFmtId="0" fontId="0" fillId="19" borderId="63" xfId="0" applyFill="1" applyBorder="1" applyAlignment="1">
      <alignment horizontal="center" vertical="center" wrapText="1"/>
    </xf>
    <xf numFmtId="0" fontId="0" fillId="19" borderId="57" xfId="0" applyFill="1" applyBorder="1" applyAlignment="1">
      <alignment horizontal="center" vertical="center" wrapText="1"/>
    </xf>
    <xf numFmtId="0" fontId="7" fillId="0" borderId="0" xfId="0" applyFont="1" applyAlignment="1">
      <alignment vertical="center" wrapText="1"/>
    </xf>
    <xf numFmtId="0" fontId="0" fillId="14" borderId="75" xfId="0" applyFill="1" applyBorder="1" applyAlignment="1">
      <alignment horizontal="center" vertical="center" wrapText="1"/>
    </xf>
    <xf numFmtId="0" fontId="0" fillId="14" borderId="76" xfId="0" applyFill="1" applyBorder="1" applyAlignment="1">
      <alignment horizontal="center" vertical="center" wrapText="1"/>
    </xf>
    <xf numFmtId="0" fontId="0" fillId="14" borderId="52" xfId="0" applyFill="1" applyBorder="1" applyAlignment="1">
      <alignment horizontal="center" vertical="center" wrapText="1"/>
    </xf>
    <xf numFmtId="0" fontId="0" fillId="14" borderId="53" xfId="0" applyFill="1" applyBorder="1" applyAlignment="1">
      <alignment horizontal="center" vertical="center" wrapText="1"/>
    </xf>
    <xf numFmtId="0" fontId="0" fillId="14" borderId="54" xfId="0" applyFill="1" applyBorder="1" applyAlignment="1">
      <alignment horizontal="center" vertical="center" wrapText="1"/>
    </xf>
    <xf numFmtId="0" fontId="0" fillId="14" borderId="55" xfId="0" applyFill="1" applyBorder="1" applyAlignment="1">
      <alignment horizontal="center" vertical="center" wrapText="1"/>
    </xf>
    <xf numFmtId="0" fontId="0" fillId="14" borderId="56" xfId="0" applyFill="1" applyBorder="1" applyAlignment="1">
      <alignment horizontal="center" vertical="center" wrapText="1"/>
    </xf>
    <xf numFmtId="0" fontId="0" fillId="14" borderId="77" xfId="0" applyFill="1" applyBorder="1" applyAlignment="1">
      <alignment horizontal="center" vertical="center" wrapText="1"/>
    </xf>
    <xf numFmtId="0" fontId="0" fillId="14" borderId="63" xfId="0" applyFill="1" applyBorder="1" applyAlignment="1">
      <alignment horizontal="center" vertical="center" wrapText="1"/>
    </xf>
    <xf numFmtId="0" fontId="0" fillId="14" borderId="2" xfId="0" applyFill="1" applyBorder="1" applyAlignment="1">
      <alignment horizontal="center" vertical="center" wrapText="1"/>
    </xf>
    <xf numFmtId="0" fontId="0" fillId="14" borderId="74" xfId="0" applyFill="1" applyBorder="1" applyAlignment="1">
      <alignment horizontal="center" vertical="center" wrapText="1"/>
    </xf>
    <xf numFmtId="0" fontId="0" fillId="14" borderId="57" xfId="0" applyFill="1" applyBorder="1" applyAlignment="1">
      <alignment horizontal="center" vertical="center" wrapText="1"/>
    </xf>
    <xf numFmtId="0" fontId="0" fillId="14" borderId="72" xfId="0" applyFill="1" applyBorder="1" applyAlignment="1">
      <alignment horizontal="center" vertical="center" wrapText="1"/>
    </xf>
    <xf numFmtId="0" fontId="0" fillId="14" borderId="73" xfId="0" applyFill="1" applyBorder="1" applyAlignment="1">
      <alignment horizontal="center" vertical="center" wrapText="1"/>
    </xf>
    <xf numFmtId="0" fontId="0" fillId="19" borderId="72" xfId="0" applyFill="1" applyBorder="1" applyAlignment="1">
      <alignment horizontal="center" vertical="center" wrapText="1"/>
    </xf>
    <xf numFmtId="0" fontId="0" fillId="19" borderId="73" xfId="0" applyFill="1" applyBorder="1" applyAlignment="1">
      <alignment horizontal="center" vertical="center" wrapText="1"/>
    </xf>
    <xf numFmtId="0" fontId="0" fillId="16" borderId="63" xfId="0" applyFill="1" applyBorder="1" applyAlignment="1">
      <alignment horizontal="center" vertical="center" wrapText="1"/>
    </xf>
    <xf numFmtId="0" fontId="0" fillId="16" borderId="57" xfId="0" applyFill="1" applyBorder="1" applyAlignment="1">
      <alignment horizontal="center" vertical="center" wrapText="1"/>
    </xf>
    <xf numFmtId="0" fontId="0" fillId="14" borderId="53" xfId="0" applyFont="1" applyFill="1" applyBorder="1" applyAlignment="1">
      <alignment horizontal="center" vertical="center" wrapText="1"/>
    </xf>
    <xf numFmtId="0" fontId="11" fillId="19" borderId="0" xfId="0" applyFont="1" applyFill="1" applyBorder="1" applyAlignment="1">
      <alignment horizontal="left" vertical="center" wrapText="1"/>
    </xf>
    <xf numFmtId="0" fontId="15" fillId="19" borderId="0" xfId="0" applyFont="1" applyFill="1" applyBorder="1" applyAlignment="1">
      <alignment horizontal="left" vertical="center" wrapText="1"/>
    </xf>
    <xf numFmtId="0" fontId="33" fillId="19" borderId="0" xfId="0" applyFont="1" applyFill="1" applyBorder="1" applyAlignment="1">
      <alignment horizontal="left" vertical="center" wrapText="1"/>
    </xf>
    <xf numFmtId="0" fontId="0" fillId="19" borderId="0" xfId="0" applyFill="1" applyBorder="1" applyAlignment="1">
      <alignment horizontal="left" vertical="center" wrapText="1"/>
    </xf>
    <xf numFmtId="0" fontId="15" fillId="0" borderId="26" xfId="0" applyFont="1" applyFill="1" applyBorder="1" applyAlignment="1">
      <alignment horizontal="center" vertical="center" wrapText="1"/>
    </xf>
    <xf numFmtId="0" fontId="38" fillId="0" borderId="0" xfId="2"/>
    <xf numFmtId="0" fontId="33" fillId="0" borderId="5" xfId="2" applyFont="1" applyBorder="1" applyAlignment="1">
      <alignment horizontal="center" vertical="center" wrapText="1"/>
    </xf>
    <xf numFmtId="0" fontId="33" fillId="0" borderId="6" xfId="2" applyFont="1" applyBorder="1" applyAlignment="1">
      <alignment horizontal="center" vertical="center" wrapText="1"/>
    </xf>
    <xf numFmtId="0" fontId="41" fillId="0" borderId="8" xfId="2" applyFont="1" applyBorder="1" applyAlignment="1">
      <alignment horizontal="center" wrapText="1"/>
    </xf>
    <xf numFmtId="0" fontId="41" fillId="0" borderId="37" xfId="2" applyFont="1" applyBorder="1" applyAlignment="1">
      <alignment horizontal="center" wrapText="1"/>
    </xf>
    <xf numFmtId="0" fontId="33" fillId="13" borderId="5" xfId="2" applyFont="1" applyFill="1" applyBorder="1" applyAlignment="1">
      <alignment horizontal="center" vertical="center" wrapText="1"/>
    </xf>
    <xf numFmtId="0" fontId="33" fillId="19" borderId="6" xfId="2" applyFont="1" applyFill="1" applyBorder="1" applyAlignment="1">
      <alignment horizontal="center" vertical="center" wrapText="1"/>
    </xf>
    <xf numFmtId="0" fontId="33" fillId="13" borderId="6" xfId="2" applyFont="1" applyFill="1" applyBorder="1" applyAlignment="1">
      <alignment horizontal="center" vertical="center" textRotation="90" wrapText="1"/>
    </xf>
    <xf numFmtId="0" fontId="33" fillId="13" borderId="6" xfId="2" applyFont="1" applyFill="1" applyBorder="1" applyAlignment="1">
      <alignment horizontal="center" vertical="center" wrapText="1"/>
    </xf>
    <xf numFmtId="0" fontId="17" fillId="0" borderId="0" xfId="3"/>
    <xf numFmtId="0" fontId="43" fillId="0" borderId="0" xfId="3" applyFont="1" applyFill="1" applyBorder="1" applyAlignment="1">
      <alignment vertical="top" wrapText="1"/>
    </xf>
    <xf numFmtId="0" fontId="15" fillId="0" borderId="0" xfId="3" applyFont="1" applyFill="1" applyBorder="1" applyAlignment="1">
      <alignment vertical="top" wrapText="1"/>
    </xf>
    <xf numFmtId="0" fontId="17" fillId="0" borderId="0" xfId="3" applyBorder="1"/>
    <xf numFmtId="3" fontId="12" fillId="15" borderId="8" xfId="3" applyNumberFormat="1" applyFont="1" applyFill="1" applyBorder="1" applyAlignment="1">
      <alignment horizontal="center" vertical="top" wrapText="1"/>
    </xf>
    <xf numFmtId="3" fontId="12" fillId="0" borderId="8" xfId="3" applyNumberFormat="1" applyFont="1" applyFill="1" applyBorder="1" applyAlignment="1">
      <alignment horizontal="center" vertical="top" wrapText="1"/>
    </xf>
    <xf numFmtId="3" fontId="12" fillId="24" borderId="8" xfId="3" applyNumberFormat="1" applyFont="1" applyFill="1" applyBorder="1" applyAlignment="1">
      <alignment horizontal="center" vertical="top" wrapText="1"/>
    </xf>
    <xf numFmtId="0" fontId="17" fillId="0" borderId="0" xfId="3" applyFill="1" applyBorder="1"/>
    <xf numFmtId="0" fontId="17" fillId="0" borderId="0" xfId="3" applyFill="1"/>
    <xf numFmtId="3" fontId="12" fillId="10" borderId="8" xfId="3" applyNumberFormat="1" applyFont="1" applyFill="1" applyBorder="1" applyAlignment="1">
      <alignment horizontal="center" vertical="top" wrapText="1"/>
    </xf>
    <xf numFmtId="0" fontId="22" fillId="0" borderId="0" xfId="3" applyFont="1" applyBorder="1"/>
    <xf numFmtId="0" fontId="22" fillId="0" borderId="0" xfId="3" applyFont="1"/>
    <xf numFmtId="0" fontId="45" fillId="0" borderId="0" xfId="4"/>
    <xf numFmtId="0" fontId="15" fillId="7" borderId="37" xfId="4" applyFont="1" applyFill="1" applyBorder="1" applyAlignment="1">
      <alignment horizontal="center" vertical="top" wrapText="1"/>
    </xf>
    <xf numFmtId="0" fontId="11" fillId="0" borderId="6" xfId="4" applyFont="1" applyBorder="1" applyAlignment="1">
      <alignment horizontal="center" vertical="top" wrapText="1"/>
    </xf>
    <xf numFmtId="0" fontId="15" fillId="3" borderId="6" xfId="4" applyFont="1" applyFill="1" applyBorder="1" applyAlignment="1">
      <alignment vertical="top" wrapText="1"/>
    </xf>
    <xf numFmtId="0" fontId="37" fillId="0" borderId="0" xfId="4" applyFont="1"/>
    <xf numFmtId="0" fontId="11" fillId="0" borderId="6" xfId="4" applyFont="1" applyBorder="1" applyAlignment="1">
      <alignment vertical="top" wrapText="1"/>
    </xf>
    <xf numFmtId="0" fontId="15" fillId="11" borderId="6" xfId="4" applyFont="1" applyFill="1" applyBorder="1" applyAlignment="1">
      <alignment horizontal="center" vertical="top" wrapText="1"/>
    </xf>
    <xf numFmtId="0" fontId="15" fillId="11" borderId="6" xfId="4" applyFont="1" applyFill="1" applyBorder="1" applyAlignment="1">
      <alignment vertical="top" wrapText="1"/>
    </xf>
    <xf numFmtId="0" fontId="11" fillId="11" borderId="6" xfId="4" applyFont="1" applyFill="1" applyBorder="1" applyAlignment="1">
      <alignment vertical="top" wrapText="1"/>
    </xf>
    <xf numFmtId="0" fontId="11" fillId="10" borderId="6" xfId="4" applyFont="1" applyFill="1" applyBorder="1" applyAlignment="1">
      <alignment vertical="top" wrapText="1"/>
    </xf>
    <xf numFmtId="0" fontId="12" fillId="0" borderId="0" xfId="0" applyFont="1" applyBorder="1" applyAlignment="1"/>
    <xf numFmtId="0" fontId="9" fillId="0" borderId="0" xfId="0" applyFont="1" applyAlignment="1"/>
    <xf numFmtId="0" fontId="12" fillId="0" borderId="0" xfId="0" applyFont="1" applyBorder="1" applyAlignment="1">
      <alignment horizontal="left" vertical="center"/>
    </xf>
    <xf numFmtId="0" fontId="11" fillId="19" borderId="0" xfId="0" applyFont="1" applyFill="1" applyBorder="1" applyAlignment="1">
      <alignment horizontal="left" vertical="center"/>
    </xf>
    <xf numFmtId="0" fontId="0" fillId="0" borderId="0" xfId="0" applyAlignment="1"/>
    <xf numFmtId="0" fontId="0" fillId="19" borderId="0" xfId="0" applyFill="1" applyBorder="1" applyAlignment="1"/>
    <xf numFmtId="0" fontId="15" fillId="19" borderId="0" xfId="0" applyFont="1" applyFill="1" applyBorder="1" applyAlignment="1">
      <alignment horizontal="left" vertical="center"/>
    </xf>
    <xf numFmtId="0" fontId="33" fillId="19" borderId="0" xfId="0" applyFont="1" applyFill="1" applyBorder="1" applyAlignment="1">
      <alignment horizontal="left" vertical="center"/>
    </xf>
    <xf numFmtId="0" fontId="0" fillId="19" borderId="0" xfId="0" applyFill="1" applyBorder="1" applyAlignment="1">
      <alignment horizontal="left" vertical="center"/>
    </xf>
    <xf numFmtId="0" fontId="0" fillId="0" borderId="0" xfId="0" applyAlignment="1">
      <alignment horizontal="left" vertical="center"/>
    </xf>
    <xf numFmtId="0" fontId="15" fillId="15" borderId="49" xfId="0" applyFont="1" applyFill="1" applyBorder="1" applyAlignment="1">
      <alignment horizontal="center" vertical="center" wrapText="1"/>
    </xf>
    <xf numFmtId="1" fontId="16" fillId="19" borderId="19" xfId="0" applyNumberFormat="1" applyFont="1" applyFill="1" applyBorder="1" applyAlignment="1">
      <alignment horizontal="center" vertical="center"/>
    </xf>
    <xf numFmtId="0" fontId="9" fillId="19" borderId="0" xfId="0" applyFont="1" applyFill="1" applyBorder="1" applyAlignment="1">
      <alignment horizontal="center"/>
    </xf>
    <xf numFmtId="0" fontId="0" fillId="19" borderId="0" xfId="0" applyFont="1" applyFill="1" applyBorder="1"/>
    <xf numFmtId="1" fontId="4" fillId="19" borderId="0" xfId="0" applyNumberFormat="1" applyFont="1" applyFill="1" applyBorder="1" applyAlignment="1">
      <alignment horizontal="center" vertical="center"/>
    </xf>
    <xf numFmtId="0" fontId="11" fillId="19" borderId="31" xfId="0" applyFont="1" applyFill="1" applyBorder="1" applyAlignment="1">
      <alignment horizontal="left" vertical="center" wrapText="1"/>
    </xf>
    <xf numFmtId="0" fontId="5" fillId="0" borderId="0" xfId="0" applyFont="1"/>
    <xf numFmtId="1" fontId="16" fillId="0" borderId="0" xfId="0" applyNumberFormat="1" applyFont="1" applyAlignment="1">
      <alignment horizontal="center" vertical="center"/>
    </xf>
    <xf numFmtId="0" fontId="47" fillId="18" borderId="26" xfId="0" applyFont="1" applyFill="1" applyBorder="1" applyAlignment="1">
      <alignment horizontal="left" vertical="center" wrapText="1"/>
    </xf>
    <xf numFmtId="1" fontId="48" fillId="18" borderId="1" xfId="0" applyNumberFormat="1" applyFont="1" applyFill="1" applyBorder="1" applyAlignment="1">
      <alignment horizontal="center" vertical="center"/>
    </xf>
    <xf numFmtId="0" fontId="47" fillId="18" borderId="30" xfId="0" applyFont="1" applyFill="1" applyBorder="1" applyAlignment="1">
      <alignment horizontal="left" vertical="center" wrapText="1"/>
    </xf>
    <xf numFmtId="49" fontId="15" fillId="2" borderId="8" xfId="0" applyNumberFormat="1" applyFont="1" applyFill="1" applyBorder="1" applyAlignment="1">
      <alignment horizontal="left" vertical="center" wrapText="1"/>
    </xf>
    <xf numFmtId="0" fontId="49" fillId="19" borderId="0" xfId="0" applyFont="1" applyFill="1"/>
    <xf numFmtId="49" fontId="15" fillId="0" borderId="8" xfId="0" applyNumberFormat="1" applyFont="1" applyFill="1" applyBorder="1" applyAlignment="1">
      <alignment horizontal="left" vertical="center" wrapText="1"/>
    </xf>
    <xf numFmtId="0" fontId="15" fillId="0" borderId="8" xfId="0" applyFont="1" applyBorder="1" applyAlignment="1">
      <alignment horizontal="left" vertical="center" wrapText="1"/>
    </xf>
    <xf numFmtId="1" fontId="4" fillId="16" borderId="1" xfId="0" applyNumberFormat="1" applyFont="1" applyFill="1" applyBorder="1" applyAlignment="1">
      <alignment horizontal="center" vertical="center"/>
    </xf>
    <xf numFmtId="1" fontId="4" fillId="16" borderId="19" xfId="0" applyNumberFormat="1" applyFont="1" applyFill="1" applyBorder="1" applyAlignment="1">
      <alignment horizontal="center" vertical="center"/>
    </xf>
    <xf numFmtId="1" fontId="4" fillId="20" borderId="20" xfId="0" applyNumberFormat="1" applyFont="1" applyFill="1" applyBorder="1" applyAlignment="1">
      <alignment horizontal="center" vertical="center"/>
    </xf>
    <xf numFmtId="1" fontId="4" fillId="20" borderId="1" xfId="0" applyNumberFormat="1" applyFont="1" applyFill="1" applyBorder="1" applyAlignment="1">
      <alignment horizontal="center" vertical="center"/>
    </xf>
    <xf numFmtId="0" fontId="50" fillId="0" borderId="0" xfId="5" applyAlignment="1">
      <alignment wrapText="1"/>
    </xf>
    <xf numFmtId="0" fontId="50" fillId="0" borderId="0" xfId="5"/>
    <xf numFmtId="0" fontId="50" fillId="7" borderId="0" xfId="5" applyFill="1"/>
    <xf numFmtId="0" fontId="11" fillId="0" borderId="0" xfId="5" applyFont="1" applyFill="1" applyBorder="1" applyAlignment="1">
      <alignment horizontal="center"/>
    </xf>
    <xf numFmtId="3" fontId="12" fillId="13" borderId="8" xfId="3" applyNumberFormat="1" applyFont="1" applyFill="1" applyBorder="1" applyAlignment="1">
      <alignment horizontal="center" vertical="top" wrapText="1"/>
    </xf>
    <xf numFmtId="0" fontId="17" fillId="13" borderId="0" xfId="3" applyFill="1" applyBorder="1"/>
    <xf numFmtId="0" fontId="17" fillId="13" borderId="0" xfId="3" applyFill="1"/>
    <xf numFmtId="0" fontId="11" fillId="16" borderId="22" xfId="3" applyFont="1" applyFill="1" applyBorder="1" applyAlignment="1">
      <alignment vertical="top" wrapText="1"/>
    </xf>
    <xf numFmtId="3" fontId="12" fillId="16" borderId="8" xfId="3" applyNumberFormat="1" applyFont="1" applyFill="1" applyBorder="1" applyAlignment="1">
      <alignment horizontal="center" vertical="top" wrapText="1"/>
    </xf>
    <xf numFmtId="0" fontId="17" fillId="16" borderId="0" xfId="3" applyFill="1" applyBorder="1"/>
    <xf numFmtId="0" fontId="17" fillId="16" borderId="0" xfId="3" applyFill="1"/>
    <xf numFmtId="0" fontId="12" fillId="15" borderId="0" xfId="3" applyFont="1" applyFill="1" applyBorder="1"/>
    <xf numFmtId="0" fontId="12" fillId="15" borderId="0" xfId="3" applyFont="1" applyFill="1"/>
    <xf numFmtId="0" fontId="11" fillId="13" borderId="6" xfId="4" applyFont="1" applyFill="1" applyBorder="1" applyAlignment="1">
      <alignment vertical="top" wrapText="1"/>
    </xf>
    <xf numFmtId="0" fontId="45" fillId="13" borderId="0" xfId="4" applyFill="1"/>
    <xf numFmtId="0" fontId="12" fillId="15" borderId="6" xfId="4" applyFont="1" applyFill="1" applyBorder="1" applyAlignment="1">
      <alignment vertical="top" wrapText="1"/>
    </xf>
    <xf numFmtId="0" fontId="37" fillId="15" borderId="0" xfId="4" applyFont="1" applyFill="1"/>
    <xf numFmtId="0" fontId="45" fillId="15" borderId="0" xfId="4" applyFill="1"/>
    <xf numFmtId="0" fontId="7" fillId="18" borderId="0" xfId="0" applyFont="1" applyFill="1"/>
    <xf numFmtId="0" fontId="7" fillId="19" borderId="0" xfId="0" applyFont="1" applyFill="1"/>
    <xf numFmtId="0" fontId="35" fillId="19" borderId="6" xfId="0" applyFont="1" applyFill="1" applyBorder="1" applyAlignment="1">
      <alignment horizontal="center" vertical="center" wrapText="1"/>
    </xf>
    <xf numFmtId="0" fontId="35" fillId="19" borderId="5" xfId="0" applyFont="1" applyFill="1" applyBorder="1" applyAlignment="1">
      <alignment horizontal="center" vertical="center" wrapText="1"/>
    </xf>
    <xf numFmtId="0" fontId="20" fillId="0" borderId="0" xfId="0" applyFont="1" applyAlignment="1">
      <alignment horizontal="center" vertical="center" wrapText="1"/>
    </xf>
    <xf numFmtId="0" fontId="15" fillId="0" borderId="0" xfId="0" applyFont="1" applyAlignment="1">
      <alignment horizontal="center" vertical="center" wrapText="1"/>
    </xf>
    <xf numFmtId="0" fontId="53" fillId="0" borderId="49" xfId="0" applyFont="1" applyBorder="1" applyAlignment="1">
      <alignment horizontal="center" vertical="center" wrapText="1"/>
    </xf>
    <xf numFmtId="0" fontId="53" fillId="15" borderId="69" xfId="0" applyFont="1" applyFill="1" applyBorder="1" applyAlignment="1">
      <alignment horizontal="center" vertical="center" wrapText="1"/>
    </xf>
    <xf numFmtId="0" fontId="53" fillId="13" borderId="49" xfId="0" applyFont="1" applyFill="1" applyBorder="1" applyAlignment="1">
      <alignment horizontal="center" vertical="center" wrapText="1"/>
    </xf>
    <xf numFmtId="0" fontId="53" fillId="15" borderId="49" xfId="0" applyFont="1" applyFill="1" applyBorder="1" applyAlignment="1">
      <alignment horizontal="center" vertical="center" wrapText="1"/>
    </xf>
    <xf numFmtId="0" fontId="17" fillId="16" borderId="12" xfId="0" applyFont="1" applyFill="1" applyBorder="1" applyAlignment="1">
      <alignment horizontal="center" vertical="center" wrapText="1"/>
    </xf>
    <xf numFmtId="1" fontId="11" fillId="19" borderId="1" xfId="0" applyNumberFormat="1" applyFont="1" applyFill="1" applyBorder="1" applyAlignment="1">
      <alignment horizontal="center" vertical="center" wrapText="1"/>
    </xf>
    <xf numFmtId="0" fontId="11" fillId="19" borderId="1" xfId="0" applyFont="1" applyFill="1" applyBorder="1" applyAlignment="1">
      <alignment horizontal="center" vertical="center" wrapText="1"/>
    </xf>
    <xf numFmtId="0" fontId="9" fillId="16" borderId="37" xfId="5" applyFont="1" applyFill="1" applyBorder="1" applyAlignment="1">
      <alignment horizontal="center" vertical="center" wrapText="1"/>
    </xf>
    <xf numFmtId="0" fontId="9" fillId="8" borderId="5" xfId="0" applyFont="1" applyFill="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0" fillId="18" borderId="0" xfId="0" applyFont="1" applyFill="1"/>
    <xf numFmtId="0" fontId="9" fillId="19" borderId="6" xfId="0" applyFont="1" applyFill="1" applyBorder="1" applyAlignment="1">
      <alignment horizontal="center" vertical="center" wrapText="1"/>
    </xf>
    <xf numFmtId="1" fontId="4" fillId="20" borderId="19" xfId="0" applyNumberFormat="1" applyFont="1" applyFill="1" applyBorder="1" applyAlignment="1">
      <alignment horizontal="center" vertical="center"/>
    </xf>
    <xf numFmtId="1" fontId="16" fillId="20" borderId="20" xfId="0" applyNumberFormat="1" applyFont="1" applyFill="1" applyBorder="1" applyAlignment="1">
      <alignment horizontal="center" vertical="center"/>
    </xf>
    <xf numFmtId="0" fontId="6" fillId="19" borderId="0" xfId="0" applyFont="1" applyFill="1"/>
    <xf numFmtId="0" fontId="8" fillId="19" borderId="0" xfId="0" applyFont="1" applyFill="1"/>
    <xf numFmtId="0" fontId="26" fillId="0" borderId="0" xfId="3" applyFont="1" applyBorder="1" applyAlignment="1">
      <alignment wrapText="1"/>
    </xf>
    <xf numFmtId="0" fontId="26" fillId="0" borderId="0" xfId="3" applyFont="1" applyAlignment="1">
      <alignment wrapText="1"/>
    </xf>
    <xf numFmtId="0" fontId="18" fillId="0" borderId="0" xfId="3" applyFont="1" applyFill="1" applyBorder="1"/>
    <xf numFmtId="0" fontId="18" fillId="0" borderId="0" xfId="3" applyFont="1" applyFill="1"/>
    <xf numFmtId="0" fontId="15" fillId="19" borderId="0" xfId="3" applyFont="1" applyFill="1" applyBorder="1" applyAlignment="1">
      <alignment vertical="top" wrapText="1"/>
    </xf>
    <xf numFmtId="0" fontId="17" fillId="19" borderId="0" xfId="3" applyFill="1" applyBorder="1"/>
    <xf numFmtId="0" fontId="17" fillId="19" borderId="0" xfId="3" applyFill="1"/>
    <xf numFmtId="0" fontId="17" fillId="0" borderId="0" xfId="3" applyFont="1" applyBorder="1"/>
    <xf numFmtId="0" fontId="17" fillId="0" borderId="0" xfId="3" applyFont="1"/>
    <xf numFmtId="0" fontId="12" fillId="0" borderId="0" xfId="0" applyFont="1" applyBorder="1" applyAlignment="1">
      <alignment horizontal="center" wrapText="1"/>
    </xf>
    <xf numFmtId="3" fontId="11" fillId="19" borderId="1" xfId="0" applyNumberFormat="1" applyFont="1" applyFill="1" applyBorder="1" applyAlignment="1">
      <alignment horizontal="center" vertical="center" wrapText="1"/>
    </xf>
    <xf numFmtId="0" fontId="15" fillId="19" borderId="49" xfId="0" applyFont="1" applyFill="1" applyBorder="1" applyAlignment="1">
      <alignment horizontal="center" vertical="center" wrapText="1"/>
    </xf>
    <xf numFmtId="0" fontId="15" fillId="19" borderId="71" xfId="0" applyNumberFormat="1" applyFont="1" applyFill="1" applyBorder="1" applyAlignment="1">
      <alignment horizontal="center" vertical="center"/>
    </xf>
    <xf numFmtId="0" fontId="9" fillId="19" borderId="71" xfId="0" applyFont="1" applyFill="1" applyBorder="1" applyAlignment="1">
      <alignment horizontal="left" wrapText="1"/>
    </xf>
    <xf numFmtId="0" fontId="15" fillId="19" borderId="49" xfId="0" applyNumberFormat="1" applyFont="1" applyFill="1" applyBorder="1" applyAlignment="1">
      <alignment horizontal="center" vertical="center"/>
    </xf>
    <xf numFmtId="0" fontId="9" fillId="19" borderId="49" xfId="0" applyFont="1" applyFill="1" applyBorder="1" applyAlignment="1">
      <alignment horizontal="left" wrapText="1"/>
    </xf>
    <xf numFmtId="0" fontId="15" fillId="15" borderId="49" xfId="0" applyFont="1" applyFill="1" applyBorder="1" applyAlignment="1">
      <alignment horizontal="left" vertical="center"/>
    </xf>
    <xf numFmtId="49" fontId="15" fillId="15" borderId="49" xfId="0" applyNumberFormat="1" applyFont="1" applyFill="1" applyBorder="1" applyAlignment="1">
      <alignment horizontal="center" vertical="top"/>
    </xf>
    <xf numFmtId="1" fontId="15" fillId="15" borderId="49" xfId="0" applyNumberFormat="1" applyFont="1" applyFill="1" applyBorder="1" applyAlignment="1">
      <alignment horizontal="center" vertical="top"/>
    </xf>
    <xf numFmtId="0" fontId="0" fillId="0" borderId="0" xfId="0" applyAlignment="1">
      <alignment horizontal="center" vertical="center"/>
    </xf>
    <xf numFmtId="0" fontId="45" fillId="0" borderId="0" xfId="4" applyAlignment="1">
      <alignment vertical="top" wrapText="1"/>
    </xf>
    <xf numFmtId="0" fontId="45" fillId="0" borderId="0" xfId="4" applyAlignment="1">
      <alignment wrapText="1"/>
    </xf>
    <xf numFmtId="0" fontId="8" fillId="0" borderId="0" xfId="3" applyFont="1" applyAlignment="1">
      <alignment horizontal="center" vertical="center"/>
    </xf>
    <xf numFmtId="0" fontId="8" fillId="0" borderId="0" xfId="3" applyFont="1" applyFill="1" applyBorder="1" applyAlignment="1">
      <alignment horizontal="center" vertical="center"/>
    </xf>
    <xf numFmtId="0" fontId="8" fillId="0" borderId="0" xfId="3" applyFont="1" applyFill="1" applyBorder="1" applyAlignment="1">
      <alignment horizontal="center" vertical="center" wrapText="1"/>
    </xf>
    <xf numFmtId="0" fontId="53" fillId="19" borderId="0" xfId="3" applyFont="1" applyFill="1" applyBorder="1" applyAlignment="1">
      <alignment horizontal="center" vertical="center"/>
    </xf>
    <xf numFmtId="0" fontId="53" fillId="24" borderId="8" xfId="3" applyFont="1" applyFill="1" applyBorder="1" applyAlignment="1">
      <alignment horizontal="center" vertical="center" wrapText="1"/>
    </xf>
    <xf numFmtId="0" fontId="17" fillId="0" borderId="0" xfId="3" applyAlignment="1">
      <alignment wrapText="1"/>
    </xf>
    <xf numFmtId="0" fontId="8" fillId="0" borderId="0" xfId="0" applyFont="1"/>
    <xf numFmtId="0" fontId="53" fillId="19" borderId="0" xfId="0" applyFont="1" applyFill="1" applyBorder="1"/>
    <xf numFmtId="0" fontId="53" fillId="19" borderId="49" xfId="0" applyFont="1" applyFill="1" applyBorder="1"/>
    <xf numFmtId="0" fontId="8" fillId="0" borderId="0" xfId="0" applyFont="1" applyAlignment="1">
      <alignment horizontal="center" vertical="center" wrapText="1"/>
    </xf>
    <xf numFmtId="1" fontId="53" fillId="19" borderId="0" xfId="0" applyNumberFormat="1" applyFont="1" applyFill="1" applyBorder="1" applyAlignment="1">
      <alignment vertical="center" wrapText="1"/>
    </xf>
    <xf numFmtId="0" fontId="53" fillId="0" borderId="0" xfId="0" applyFont="1" applyFill="1" applyBorder="1" applyAlignment="1">
      <alignment horizontal="center" vertical="center" wrapText="1"/>
    </xf>
    <xf numFmtId="0" fontId="59" fillId="0" borderId="0" xfId="0" applyFont="1" applyBorder="1" applyAlignment="1">
      <alignment horizontal="center" vertical="center" wrapText="1"/>
    </xf>
    <xf numFmtId="0" fontId="8" fillId="0" borderId="0" xfId="0" applyFont="1" applyFill="1" applyAlignment="1">
      <alignment horizontal="center" vertical="center" wrapText="1"/>
    </xf>
    <xf numFmtId="0" fontId="8" fillId="0" borderId="0" xfId="0" applyFont="1" applyBorder="1" applyAlignment="1">
      <alignment horizontal="center" vertical="center" wrapText="1"/>
    </xf>
    <xf numFmtId="1" fontId="53" fillId="15" borderId="2" xfId="0" applyNumberFormat="1" applyFont="1" applyFill="1" applyBorder="1" applyAlignment="1">
      <alignment horizontal="center" vertical="center" wrapText="1"/>
    </xf>
    <xf numFmtId="0" fontId="0" fillId="0" borderId="0" xfId="0" applyFont="1" applyAlignment="1">
      <alignment wrapText="1"/>
    </xf>
    <xf numFmtId="0" fontId="41" fillId="0" borderId="0" xfId="2" applyFont="1" applyAlignment="1">
      <alignment wrapText="1"/>
    </xf>
    <xf numFmtId="0" fontId="35" fillId="13" borderId="5" xfId="2" applyFont="1" applyFill="1" applyBorder="1" applyAlignment="1">
      <alignment horizontal="center" vertical="center" wrapText="1"/>
    </xf>
    <xf numFmtId="49" fontId="11" fillId="16" borderId="30" xfId="0" applyNumberFormat="1" applyFont="1" applyFill="1" applyBorder="1" applyAlignment="1">
      <alignment horizontal="left" vertical="center" wrapText="1"/>
    </xf>
    <xf numFmtId="49" fontId="11" fillId="16" borderId="26" xfId="0" applyNumberFormat="1" applyFont="1" applyFill="1" applyBorder="1" applyAlignment="1">
      <alignment horizontal="left" vertical="center" wrapText="1"/>
    </xf>
    <xf numFmtId="49" fontId="15" fillId="13" borderId="26" xfId="0" applyNumberFormat="1" applyFont="1" applyFill="1" applyBorder="1" applyAlignment="1">
      <alignment horizontal="left" vertical="center" wrapText="1"/>
    </xf>
    <xf numFmtId="49" fontId="15" fillId="13" borderId="36" xfId="0" applyNumberFormat="1" applyFont="1" applyFill="1" applyBorder="1" applyAlignment="1">
      <alignment horizontal="left" vertical="center" wrapText="1"/>
    </xf>
    <xf numFmtId="3" fontId="12" fillId="0" borderId="8" xfId="3" applyNumberFormat="1" applyFont="1" applyFill="1" applyBorder="1" applyAlignment="1">
      <alignment horizontal="center" vertical="center" wrapText="1"/>
    </xf>
    <xf numFmtId="0" fontId="17" fillId="0" borderId="0" xfId="3" applyBorder="1" applyAlignment="1">
      <alignment horizontal="center" vertical="center"/>
    </xf>
    <xf numFmtId="0" fontId="17" fillId="0" borderId="0" xfId="3" applyAlignment="1">
      <alignment horizontal="center" vertical="center"/>
    </xf>
    <xf numFmtId="1" fontId="8" fillId="0" borderId="8" xfId="3" applyNumberFormat="1" applyFont="1" applyFill="1" applyBorder="1" applyAlignment="1">
      <alignment horizontal="center" vertical="center"/>
    </xf>
    <xf numFmtId="0" fontId="60" fillId="0" borderId="8" xfId="0" applyFont="1" applyBorder="1" applyAlignment="1">
      <alignment horizontal="center" vertical="center"/>
    </xf>
    <xf numFmtId="0" fontId="11" fillId="19" borderId="0" xfId="3" applyFont="1" applyFill="1" applyBorder="1" applyAlignment="1">
      <alignment vertical="top" wrapText="1"/>
    </xf>
    <xf numFmtId="0" fontId="8" fillId="19" borderId="0" xfId="3" applyFont="1" applyFill="1" applyBorder="1" applyAlignment="1">
      <alignment horizontal="center" vertical="center"/>
    </xf>
    <xf numFmtId="49" fontId="11" fillId="13" borderId="8" xfId="3" applyNumberFormat="1" applyFont="1" applyFill="1" applyBorder="1" applyAlignment="1">
      <alignment horizontal="center" vertical="top" wrapText="1"/>
    </xf>
    <xf numFmtId="49" fontId="11" fillId="13" borderId="8" xfId="0" applyNumberFormat="1" applyFont="1" applyFill="1" applyBorder="1" applyAlignment="1">
      <alignment horizontal="left" vertical="center" wrapText="1"/>
    </xf>
    <xf numFmtId="49" fontId="11" fillId="0" borderId="8" xfId="3" applyNumberFormat="1" applyFont="1" applyFill="1" applyBorder="1" applyAlignment="1">
      <alignment horizontal="center" vertical="top" wrapText="1"/>
    </xf>
    <xf numFmtId="49" fontId="11" fillId="19" borderId="8" xfId="0" applyNumberFormat="1" applyFont="1" applyFill="1" applyBorder="1" applyAlignment="1">
      <alignment horizontal="left" vertical="center" wrapText="1"/>
    </xf>
    <xf numFmtId="49" fontId="15" fillId="13" borderId="8" xfId="0" applyNumberFormat="1" applyFont="1" applyFill="1" applyBorder="1" applyAlignment="1">
      <alignment horizontal="left" vertical="center" wrapText="1"/>
    </xf>
    <xf numFmtId="49" fontId="11" fillId="15" borderId="8" xfId="3" applyNumberFormat="1" applyFont="1" applyFill="1" applyBorder="1" applyAlignment="1">
      <alignment horizontal="center" vertical="top" wrapText="1"/>
    </xf>
    <xf numFmtId="49" fontId="11" fillId="15" borderId="8" xfId="0" applyNumberFormat="1" applyFont="1" applyFill="1" applyBorder="1" applyAlignment="1">
      <alignment horizontal="left" vertical="center" wrapText="1"/>
    </xf>
    <xf numFmtId="0" fontId="17" fillId="0" borderId="0" xfId="3" applyFont="1" applyAlignment="1">
      <alignment vertical="top"/>
    </xf>
    <xf numFmtId="0" fontId="17" fillId="0" borderId="0" xfId="3" applyFont="1" applyFill="1" applyAlignment="1">
      <alignment vertical="top" wrapText="1"/>
    </xf>
    <xf numFmtId="0" fontId="17" fillId="19" borderId="0" xfId="3" applyFont="1" applyFill="1" applyBorder="1" applyAlignment="1">
      <alignment vertical="top"/>
    </xf>
    <xf numFmtId="0" fontId="17" fillId="19" borderId="0" xfId="3" applyFont="1" applyFill="1" applyBorder="1" applyAlignment="1">
      <alignment vertical="top" wrapText="1"/>
    </xf>
    <xf numFmtId="0" fontId="11" fillId="37" borderId="8" xfId="3" applyFont="1" applyFill="1" applyBorder="1" applyAlignment="1">
      <alignment horizontal="left" vertical="center" wrapText="1"/>
    </xf>
    <xf numFmtId="3" fontId="12" fillId="37" borderId="8" xfId="3" applyNumberFormat="1" applyFont="1" applyFill="1" applyBorder="1" applyAlignment="1">
      <alignment horizontal="center" vertical="top" wrapText="1"/>
    </xf>
    <xf numFmtId="49" fontId="11" fillId="37" borderId="8" xfId="3" applyNumberFormat="1" applyFont="1" applyFill="1" applyBorder="1" applyAlignment="1">
      <alignment horizontal="center" vertical="top" wrapText="1"/>
    </xf>
    <xf numFmtId="1" fontId="8" fillId="19" borderId="8" xfId="3" applyNumberFormat="1" applyFont="1" applyFill="1" applyBorder="1" applyAlignment="1">
      <alignment horizontal="center" vertical="center"/>
    </xf>
    <xf numFmtId="49" fontId="17" fillId="0" borderId="0" xfId="3" applyNumberFormat="1" applyFont="1" applyAlignment="1">
      <alignment horizontal="center"/>
    </xf>
    <xf numFmtId="49" fontId="11" fillId="0" borderId="8" xfId="3" applyNumberFormat="1" applyFont="1" applyFill="1" applyBorder="1" applyAlignment="1">
      <alignment horizontal="center" wrapText="1"/>
    </xf>
    <xf numFmtId="49" fontId="11" fillId="0" borderId="0" xfId="3" applyNumberFormat="1" applyFont="1" applyAlignment="1">
      <alignment horizontal="center"/>
    </xf>
    <xf numFmtId="49" fontId="15" fillId="13" borderId="8" xfId="0" applyNumberFormat="1" applyFont="1" applyFill="1" applyBorder="1" applyAlignment="1">
      <alignment horizontal="center" vertical="center" wrapText="1"/>
    </xf>
    <xf numFmtId="49" fontId="11" fillId="0" borderId="26" xfId="0" applyNumberFormat="1" applyFont="1" applyFill="1" applyBorder="1" applyAlignment="1">
      <alignment horizontal="center" vertical="center" wrapText="1"/>
    </xf>
    <xf numFmtId="49" fontId="15" fillId="13" borderId="29" xfId="0" applyNumberFormat="1" applyFont="1" applyFill="1" applyBorder="1" applyAlignment="1">
      <alignment horizontal="center" vertical="center" wrapText="1"/>
    </xf>
    <xf numFmtId="49" fontId="15" fillId="18" borderId="30" xfId="0" applyNumberFormat="1" applyFont="1" applyFill="1" applyBorder="1" applyAlignment="1">
      <alignment horizontal="center" vertical="center" wrapText="1"/>
    </xf>
    <xf numFmtId="49" fontId="15" fillId="18" borderId="31" xfId="0" applyNumberFormat="1" applyFont="1" applyFill="1" applyBorder="1" applyAlignment="1">
      <alignment horizontal="center" vertical="center" wrapText="1"/>
    </xf>
    <xf numFmtId="49" fontId="11" fillId="18" borderId="0" xfId="0" applyNumberFormat="1" applyFont="1" applyFill="1" applyBorder="1" applyAlignment="1">
      <alignment horizontal="center" vertical="center" wrapText="1"/>
    </xf>
    <xf numFmtId="49" fontId="15" fillId="13" borderId="33" xfId="0" applyNumberFormat="1" applyFont="1" applyFill="1" applyBorder="1" applyAlignment="1">
      <alignment horizontal="center" vertical="center" wrapText="1"/>
    </xf>
    <xf numFmtId="49" fontId="15" fillId="13" borderId="26" xfId="0" applyNumberFormat="1" applyFont="1" applyFill="1" applyBorder="1" applyAlignment="1">
      <alignment horizontal="center" vertical="center" wrapText="1"/>
    </xf>
    <xf numFmtId="49" fontId="15" fillId="13" borderId="25" xfId="0" applyNumberFormat="1" applyFont="1" applyFill="1" applyBorder="1" applyAlignment="1">
      <alignment horizontal="center" vertical="center" wrapText="1"/>
    </xf>
    <xf numFmtId="0" fontId="15" fillId="12" borderId="29" xfId="0" applyFont="1" applyFill="1" applyBorder="1" applyAlignment="1">
      <alignment horizontal="center" vertical="center" wrapText="1"/>
    </xf>
    <xf numFmtId="49" fontId="17" fillId="19" borderId="0" xfId="3" applyNumberFormat="1" applyFont="1" applyFill="1" applyBorder="1" applyAlignment="1">
      <alignment horizontal="center"/>
    </xf>
    <xf numFmtId="0" fontId="18" fillId="18" borderId="8" xfId="0" applyFont="1" applyFill="1" applyBorder="1" applyAlignment="1">
      <alignment horizontal="center" vertical="distributed" wrapText="1"/>
    </xf>
    <xf numFmtId="0" fontId="53" fillId="18" borderId="8" xfId="3" applyFont="1" applyFill="1" applyBorder="1" applyAlignment="1">
      <alignment horizontal="center" vertical="center" wrapText="1"/>
    </xf>
    <xf numFmtId="49" fontId="12" fillId="15" borderId="8" xfId="3" applyNumberFormat="1" applyFont="1" applyFill="1" applyBorder="1" applyAlignment="1">
      <alignment horizontal="center" vertical="top" wrapText="1"/>
    </xf>
    <xf numFmtId="0" fontId="12" fillId="15" borderId="8" xfId="3" applyFont="1" applyFill="1" applyBorder="1" applyAlignment="1">
      <alignment vertical="top" wrapText="1"/>
    </xf>
    <xf numFmtId="0" fontId="53" fillId="26" borderId="8" xfId="3" applyFont="1" applyFill="1" applyBorder="1" applyAlignment="1">
      <alignment horizontal="center" vertical="center"/>
    </xf>
    <xf numFmtId="0" fontId="53" fillId="27" borderId="8" xfId="3" applyFont="1" applyFill="1" applyBorder="1" applyAlignment="1">
      <alignment horizontal="center" vertical="center" wrapText="1"/>
    </xf>
    <xf numFmtId="3" fontId="53" fillId="26" borderId="8" xfId="3" applyNumberFormat="1" applyFont="1" applyFill="1" applyBorder="1" applyAlignment="1">
      <alignment horizontal="center" vertical="center"/>
    </xf>
    <xf numFmtId="0" fontId="11" fillId="0" borderId="8" xfId="3" applyFont="1" applyFill="1" applyBorder="1" applyAlignment="1">
      <alignment vertical="top" wrapText="1"/>
    </xf>
    <xf numFmtId="0" fontId="12" fillId="0" borderId="8" xfId="3" applyFont="1" applyFill="1" applyBorder="1" applyAlignment="1">
      <alignment horizontal="center" vertical="top" wrapText="1"/>
    </xf>
    <xf numFmtId="0" fontId="8" fillId="0" borderId="8" xfId="3" applyFont="1" applyFill="1" applyBorder="1" applyAlignment="1">
      <alignment horizontal="center" vertical="center"/>
    </xf>
    <xf numFmtId="49" fontId="11" fillId="16" borderId="8" xfId="3" applyNumberFormat="1" applyFont="1" applyFill="1" applyBorder="1" applyAlignment="1">
      <alignment horizontal="center" wrapText="1"/>
    </xf>
    <xf numFmtId="0" fontId="11" fillId="16" borderId="8" xfId="3" applyFont="1" applyFill="1" applyBorder="1" applyAlignment="1">
      <alignment vertical="top" wrapText="1"/>
    </xf>
    <xf numFmtId="0" fontId="12" fillId="16" borderId="8" xfId="3" applyFont="1" applyFill="1" applyBorder="1" applyAlignment="1">
      <alignment horizontal="center" vertical="top" wrapText="1"/>
    </xf>
    <xf numFmtId="0" fontId="8" fillId="16" borderId="8" xfId="3" applyFont="1" applyFill="1" applyBorder="1" applyAlignment="1">
      <alignment horizontal="center" vertical="center"/>
    </xf>
    <xf numFmtId="0" fontId="8" fillId="19" borderId="8" xfId="3" applyFont="1" applyFill="1" applyBorder="1" applyAlignment="1">
      <alignment horizontal="center" vertical="center"/>
    </xf>
    <xf numFmtId="49" fontId="11" fillId="24" borderId="8" xfId="3" applyNumberFormat="1" applyFont="1" applyFill="1" applyBorder="1" applyAlignment="1">
      <alignment horizontal="center" vertical="top" wrapText="1"/>
    </xf>
    <xf numFmtId="0" fontId="11" fillId="24" borderId="8" xfId="3" applyFont="1" applyFill="1" applyBorder="1" applyAlignment="1">
      <alignment vertical="top" wrapText="1"/>
    </xf>
    <xf numFmtId="0" fontId="12" fillId="24" borderId="8" xfId="3" applyFont="1" applyFill="1" applyBorder="1" applyAlignment="1">
      <alignment horizontal="center" vertical="top" wrapText="1"/>
    </xf>
    <xf numFmtId="0" fontId="53" fillId="29" borderId="8" xfId="3" applyFont="1" applyFill="1" applyBorder="1" applyAlignment="1">
      <alignment horizontal="center" vertical="center" wrapText="1"/>
    </xf>
    <xf numFmtId="0" fontId="11" fillId="15" borderId="8" xfId="3" applyFont="1" applyFill="1" applyBorder="1" applyAlignment="1">
      <alignment vertical="top" wrapText="1"/>
    </xf>
    <xf numFmtId="0" fontId="12" fillId="15" borderId="8" xfId="3" applyFont="1" applyFill="1" applyBorder="1" applyAlignment="1">
      <alignment horizontal="center" vertical="top" wrapText="1"/>
    </xf>
    <xf numFmtId="0" fontId="8" fillId="31" borderId="8" xfId="3" applyFont="1" applyFill="1" applyBorder="1" applyAlignment="1">
      <alignment horizontal="center" vertical="center"/>
    </xf>
    <xf numFmtId="0" fontId="8" fillId="15" borderId="8" xfId="3" applyFont="1" applyFill="1" applyBorder="1" applyAlignment="1">
      <alignment horizontal="center" vertical="center"/>
    </xf>
    <xf numFmtId="0" fontId="11" fillId="13" borderId="8" xfId="3" applyFont="1" applyFill="1" applyBorder="1" applyAlignment="1">
      <alignment vertical="top" wrapText="1"/>
    </xf>
    <xf numFmtId="0" fontId="12" fillId="13" borderId="8" xfId="3" applyFont="1" applyFill="1" applyBorder="1" applyAlignment="1">
      <alignment horizontal="center" vertical="top" wrapText="1"/>
    </xf>
    <xf numFmtId="0" fontId="8" fillId="33" borderId="8" xfId="3" applyFont="1" applyFill="1" applyBorder="1" applyAlignment="1">
      <alignment horizontal="center" vertical="center"/>
    </xf>
    <xf numFmtId="0" fontId="8" fillId="34" borderId="8" xfId="3" applyFont="1" applyFill="1" applyBorder="1" applyAlignment="1">
      <alignment horizontal="center" vertical="center"/>
    </xf>
    <xf numFmtId="0" fontId="8" fillId="13" borderId="8" xfId="3" applyFont="1" applyFill="1" applyBorder="1" applyAlignment="1">
      <alignment horizontal="center" vertical="center"/>
    </xf>
    <xf numFmtId="49" fontId="15" fillId="18" borderId="8" xfId="3" applyNumberFormat="1" applyFont="1" applyFill="1" applyBorder="1" applyAlignment="1">
      <alignment horizontal="center" vertical="top" wrapText="1"/>
    </xf>
    <xf numFmtId="0" fontId="15" fillId="24" borderId="8" xfId="3" applyFont="1" applyFill="1" applyBorder="1" applyAlignment="1">
      <alignment vertical="top" wrapText="1"/>
    </xf>
    <xf numFmtId="0" fontId="8" fillId="24" borderId="8" xfId="3" applyFont="1" applyFill="1" applyBorder="1" applyAlignment="1">
      <alignment horizontal="center" vertical="center"/>
    </xf>
    <xf numFmtId="49" fontId="15" fillId="24" borderId="8" xfId="3" applyNumberFormat="1" applyFont="1" applyFill="1" applyBorder="1" applyAlignment="1">
      <alignment horizontal="center" vertical="top" wrapText="1"/>
    </xf>
    <xf numFmtId="0" fontId="53" fillId="32" borderId="8" xfId="3" applyFont="1" applyFill="1" applyBorder="1" applyAlignment="1">
      <alignment horizontal="center" vertical="center" wrapText="1"/>
    </xf>
    <xf numFmtId="0" fontId="53" fillId="25" borderId="8" xfId="3" applyFont="1" applyFill="1" applyBorder="1" applyAlignment="1">
      <alignment horizontal="center" vertical="center" wrapText="1"/>
    </xf>
    <xf numFmtId="0" fontId="15" fillId="24" borderId="8" xfId="3" applyFont="1" applyFill="1" applyBorder="1" applyAlignment="1">
      <alignment horizontal="center" vertical="center" wrapText="1"/>
    </xf>
    <xf numFmtId="0" fontId="11" fillId="19" borderId="8" xfId="3" applyFont="1" applyFill="1" applyBorder="1" applyAlignment="1">
      <alignment horizontal="left" vertical="center" wrapText="1"/>
    </xf>
    <xf numFmtId="3" fontId="15" fillId="24" borderId="8" xfId="3" applyNumberFormat="1" applyFont="1" applyFill="1" applyBorder="1" applyAlignment="1">
      <alignment horizontal="left" vertical="center" wrapText="1"/>
    </xf>
    <xf numFmtId="0" fontId="53" fillId="28" borderId="8" xfId="3" applyFont="1" applyFill="1" applyBorder="1" applyAlignment="1">
      <alignment horizontal="center" vertical="center" wrapText="1"/>
    </xf>
    <xf numFmtId="0" fontId="8" fillId="36" borderId="8" xfId="3" applyFont="1" applyFill="1" applyBorder="1" applyAlignment="1">
      <alignment horizontal="center" vertical="center"/>
    </xf>
    <xf numFmtId="0" fontId="12" fillId="37" borderId="8" xfId="3" applyFont="1" applyFill="1" applyBorder="1" applyAlignment="1">
      <alignment horizontal="center" vertical="top" wrapText="1"/>
    </xf>
    <xf numFmtId="0" fontId="8" fillId="37" borderId="8" xfId="3" applyFont="1" applyFill="1" applyBorder="1" applyAlignment="1">
      <alignment horizontal="center" vertical="center"/>
    </xf>
    <xf numFmtId="0" fontId="15" fillId="24" borderId="8" xfId="3" applyFont="1" applyFill="1" applyBorder="1" applyAlignment="1">
      <alignment horizontal="center" vertical="top" wrapText="1"/>
    </xf>
    <xf numFmtId="49" fontId="11" fillId="0" borderId="8" xfId="3" applyNumberFormat="1" applyFont="1" applyFill="1" applyBorder="1" applyAlignment="1">
      <alignment horizontal="center" vertical="center" wrapText="1"/>
    </xf>
    <xf numFmtId="0" fontId="12" fillId="0" borderId="8" xfId="3" applyFont="1" applyFill="1" applyBorder="1" applyAlignment="1">
      <alignment horizontal="center" vertical="center" wrapText="1"/>
    </xf>
    <xf numFmtId="0" fontId="8" fillId="22" borderId="8" xfId="3" applyFont="1" applyFill="1" applyBorder="1" applyAlignment="1">
      <alignment horizontal="center" vertical="center"/>
    </xf>
    <xf numFmtId="1" fontId="8" fillId="15" borderId="8" xfId="3" applyNumberFormat="1" applyFont="1" applyFill="1" applyBorder="1" applyAlignment="1">
      <alignment horizontal="center" vertical="center"/>
    </xf>
    <xf numFmtId="0" fontId="11" fillId="0" borderId="8" xfId="4" applyFont="1" applyBorder="1" applyAlignment="1">
      <alignment vertical="top" wrapText="1"/>
    </xf>
    <xf numFmtId="0" fontId="11" fillId="13" borderId="8" xfId="4" applyFont="1" applyFill="1" applyBorder="1" applyAlignment="1">
      <alignment vertical="top" wrapText="1"/>
    </xf>
    <xf numFmtId="0" fontId="12" fillId="15" borderId="8" xfId="4" applyFont="1" applyFill="1" applyBorder="1" applyAlignment="1">
      <alignment vertical="top" wrapText="1"/>
    </xf>
    <xf numFmtId="0" fontId="53" fillId="30" borderId="8" xfId="3" applyFont="1" applyFill="1" applyBorder="1" applyAlignment="1">
      <alignment horizontal="center" vertical="center" wrapText="1"/>
    </xf>
    <xf numFmtId="0" fontId="12" fillId="24" borderId="8" xfId="3" applyFont="1" applyFill="1" applyBorder="1" applyAlignment="1">
      <alignment vertical="top" wrapText="1"/>
    </xf>
    <xf numFmtId="0" fontId="12" fillId="19" borderId="8" xfId="3" applyFont="1" applyFill="1" applyBorder="1" applyAlignment="1">
      <alignment horizontal="center" vertical="top" wrapText="1"/>
    </xf>
    <xf numFmtId="3" fontId="12" fillId="19" borderId="8" xfId="3" applyNumberFormat="1" applyFont="1" applyFill="1" applyBorder="1" applyAlignment="1">
      <alignment horizontal="center" vertical="top" wrapText="1"/>
    </xf>
    <xf numFmtId="0" fontId="8" fillId="38" borderId="8" xfId="3" applyFont="1" applyFill="1" applyBorder="1" applyAlignment="1">
      <alignment horizontal="center" vertical="center"/>
    </xf>
    <xf numFmtId="0" fontId="33" fillId="0" borderId="5" xfId="2" applyFont="1" applyFill="1" applyBorder="1" applyAlignment="1">
      <alignment horizontal="center" vertical="center" wrapText="1"/>
    </xf>
    <xf numFmtId="0" fontId="33" fillId="0" borderId="6" xfId="2" applyFont="1" applyFill="1" applyBorder="1" applyAlignment="1">
      <alignment horizontal="center" vertical="center" wrapText="1"/>
    </xf>
    <xf numFmtId="0" fontId="33" fillId="19" borderId="5" xfId="2" applyFont="1" applyFill="1" applyBorder="1" applyAlignment="1">
      <alignment horizontal="center" vertical="center" wrapText="1"/>
    </xf>
    <xf numFmtId="0" fontId="12" fillId="0" borderId="0" xfId="0" applyFont="1" applyBorder="1" applyAlignment="1">
      <alignment horizontal="center"/>
    </xf>
    <xf numFmtId="1" fontId="11" fillId="0" borderId="27" xfId="0" applyNumberFormat="1" applyFont="1" applyFill="1" applyBorder="1" applyAlignment="1">
      <alignment horizontal="center" vertical="top" wrapText="1"/>
    </xf>
    <xf numFmtId="1" fontId="11" fillId="0" borderId="28" xfId="0" applyNumberFormat="1" applyFont="1" applyFill="1" applyBorder="1" applyAlignment="1">
      <alignment horizontal="center" vertical="top" wrapText="1"/>
    </xf>
    <xf numFmtId="1" fontId="11" fillId="0" borderId="34" xfId="0" applyNumberFormat="1" applyFont="1" applyFill="1" applyBorder="1" applyAlignment="1">
      <alignment horizontal="center" vertical="top" wrapText="1"/>
    </xf>
    <xf numFmtId="1" fontId="15" fillId="2" borderId="27" xfId="0" applyNumberFormat="1" applyFont="1" applyFill="1" applyBorder="1" applyAlignment="1">
      <alignment horizontal="center" vertical="top" wrapText="1"/>
    </xf>
    <xf numFmtId="1" fontId="11" fillId="2" borderId="27" xfId="0" applyNumberFormat="1" applyFont="1" applyFill="1" applyBorder="1" applyAlignment="1">
      <alignment horizontal="center" vertical="top" wrapText="1"/>
    </xf>
    <xf numFmtId="1" fontId="15" fillId="2" borderId="47" xfId="0" applyNumberFormat="1" applyFont="1" applyFill="1" applyBorder="1" applyAlignment="1">
      <alignment horizontal="center" vertical="top" wrapText="1"/>
    </xf>
    <xf numFmtId="1" fontId="15" fillId="12" borderId="27" xfId="0" applyNumberFormat="1" applyFont="1" applyFill="1" applyBorder="1" applyAlignment="1">
      <alignment horizontal="center" vertical="top" wrapText="1"/>
    </xf>
    <xf numFmtId="1" fontId="15" fillId="2" borderId="8" xfId="0" applyNumberFormat="1" applyFont="1" applyFill="1" applyBorder="1" applyAlignment="1">
      <alignment horizontal="center" vertical="top" wrapText="1"/>
    </xf>
    <xf numFmtId="1" fontId="15" fillId="20" borderId="8" xfId="0" applyNumberFormat="1" applyFont="1" applyFill="1" applyBorder="1" applyAlignment="1">
      <alignment horizontal="center" vertical="top" wrapText="1"/>
    </xf>
    <xf numFmtId="1" fontId="15" fillId="19" borderId="8" xfId="0" applyNumberFormat="1" applyFont="1" applyFill="1" applyBorder="1" applyAlignment="1">
      <alignment horizontal="center" vertical="top" wrapText="1"/>
    </xf>
    <xf numFmtId="1" fontId="15" fillId="0" borderId="8" xfId="0" applyNumberFormat="1" applyFont="1" applyFill="1" applyBorder="1" applyAlignment="1">
      <alignment horizontal="center" vertical="top" wrapText="1"/>
    </xf>
    <xf numFmtId="1" fontId="47" fillId="18" borderId="14" xfId="0" applyNumberFormat="1" applyFont="1" applyFill="1" applyBorder="1" applyAlignment="1">
      <alignment horizontal="center" vertical="top" wrapText="1"/>
    </xf>
    <xf numFmtId="0" fontId="11" fillId="19" borderId="6" xfId="4" applyFont="1" applyFill="1" applyBorder="1" applyAlignment="1">
      <alignment vertical="top" wrapText="1"/>
    </xf>
    <xf numFmtId="1" fontId="11" fillId="19" borderId="28" xfId="0" applyNumberFormat="1" applyFont="1" applyFill="1" applyBorder="1" applyAlignment="1">
      <alignment horizontal="center" vertical="top" wrapText="1"/>
    </xf>
    <xf numFmtId="1" fontId="11" fillId="19" borderId="27" xfId="0" applyNumberFormat="1" applyFont="1" applyFill="1" applyBorder="1" applyAlignment="1">
      <alignment horizontal="center" vertical="top" wrapText="1"/>
    </xf>
    <xf numFmtId="0" fontId="29" fillId="19" borderId="0" xfId="3" applyFont="1" applyFill="1" applyAlignment="1">
      <alignment horizontal="center" wrapText="1"/>
    </xf>
    <xf numFmtId="0" fontId="29" fillId="19" borderId="0" xfId="3" applyFont="1" applyFill="1" applyAlignment="1">
      <alignment horizontal="center" vertical="top"/>
    </xf>
    <xf numFmtId="0" fontId="29" fillId="19" borderId="0" xfId="3" applyFont="1" applyFill="1" applyAlignment="1">
      <alignment horizontal="center" vertical="top" wrapText="1"/>
    </xf>
    <xf numFmtId="49" fontId="34" fillId="0" borderId="0" xfId="0" applyNumberFormat="1" applyFont="1" applyAlignment="1">
      <alignment horizontal="center"/>
    </xf>
    <xf numFmtId="0" fontId="12" fillId="0" borderId="0" xfId="0" applyFont="1" applyBorder="1" applyAlignment="1">
      <alignment horizontal="center"/>
    </xf>
    <xf numFmtId="1" fontId="53" fillId="39" borderId="63" xfId="0" applyNumberFormat="1" applyFont="1" applyFill="1" applyBorder="1" applyAlignment="1">
      <alignment horizontal="center" vertical="center" wrapText="1"/>
    </xf>
    <xf numFmtId="1" fontId="53" fillId="39" borderId="43" xfId="0" applyNumberFormat="1" applyFont="1" applyFill="1" applyBorder="1" applyAlignment="1">
      <alignment horizontal="center" vertical="center" wrapText="1"/>
    </xf>
    <xf numFmtId="1" fontId="53" fillId="39" borderId="44" xfId="0" applyNumberFormat="1" applyFont="1" applyFill="1" applyBorder="1" applyAlignment="1">
      <alignment horizontal="center" vertical="center" wrapText="1"/>
    </xf>
    <xf numFmtId="1" fontId="53" fillId="39" borderId="2" xfId="0" applyNumberFormat="1" applyFont="1" applyFill="1" applyBorder="1" applyAlignment="1">
      <alignment horizontal="center" vertical="center" wrapText="1"/>
    </xf>
    <xf numFmtId="1" fontId="53" fillId="39" borderId="19" xfId="0" applyNumberFormat="1" applyFont="1" applyFill="1" applyBorder="1" applyAlignment="1">
      <alignment horizontal="center" vertical="center" wrapText="1"/>
    </xf>
    <xf numFmtId="1" fontId="53" fillId="39" borderId="20" xfId="0" applyNumberFormat="1" applyFont="1" applyFill="1" applyBorder="1" applyAlignment="1">
      <alignment horizontal="center" vertical="center" wrapText="1"/>
    </xf>
    <xf numFmtId="1" fontId="8" fillId="39" borderId="20" xfId="0" applyNumberFormat="1" applyFont="1" applyFill="1" applyBorder="1" applyAlignment="1">
      <alignment horizontal="center" vertical="center" wrapText="1"/>
    </xf>
    <xf numFmtId="1" fontId="8" fillId="39" borderId="2" xfId="0" applyNumberFormat="1" applyFont="1" applyFill="1" applyBorder="1" applyAlignment="1">
      <alignment horizontal="center" vertical="center" wrapText="1"/>
    </xf>
    <xf numFmtId="1" fontId="8" fillId="39" borderId="19" xfId="0" applyNumberFormat="1" applyFont="1" applyFill="1" applyBorder="1" applyAlignment="1">
      <alignment horizontal="center" vertical="center" wrapText="1"/>
    </xf>
    <xf numFmtId="1" fontId="11" fillId="19" borderId="47" xfId="0" applyNumberFormat="1" applyFont="1" applyFill="1" applyBorder="1" applyAlignment="1">
      <alignment horizontal="center" vertical="top" wrapText="1"/>
    </xf>
    <xf numFmtId="3" fontId="63" fillId="24" borderId="8" xfId="3" applyNumberFormat="1" applyFont="1" applyFill="1" applyBorder="1" applyAlignment="1">
      <alignment horizontal="center" vertical="top" wrapText="1"/>
    </xf>
    <xf numFmtId="0" fontId="63" fillId="0" borderId="8" xfId="3" applyFont="1" applyFill="1" applyBorder="1" applyAlignment="1">
      <alignment horizontal="center" vertical="top" wrapText="1"/>
    </xf>
    <xf numFmtId="3" fontId="63" fillId="13" borderId="8" xfId="3" applyNumberFormat="1" applyFont="1" applyFill="1" applyBorder="1" applyAlignment="1">
      <alignment horizontal="center" vertical="top" wrapText="1"/>
    </xf>
    <xf numFmtId="3" fontId="63" fillId="37" borderId="8" xfId="3" applyNumberFormat="1" applyFont="1" applyFill="1" applyBorder="1" applyAlignment="1">
      <alignment horizontal="center" vertical="top" wrapText="1"/>
    </xf>
    <xf numFmtId="3" fontId="63" fillId="15" borderId="8" xfId="3" applyNumberFormat="1" applyFont="1" applyFill="1" applyBorder="1" applyAlignment="1">
      <alignment horizontal="center" vertical="top" wrapText="1"/>
    </xf>
    <xf numFmtId="0" fontId="63" fillId="13" borderId="8" xfId="3" applyFont="1" applyFill="1" applyBorder="1" applyAlignment="1">
      <alignment horizontal="center" vertical="top" wrapText="1"/>
    </xf>
    <xf numFmtId="3" fontId="63" fillId="0" borderId="8" xfId="3" applyNumberFormat="1" applyFont="1" applyFill="1" applyBorder="1" applyAlignment="1">
      <alignment horizontal="center" vertical="top" wrapText="1"/>
    </xf>
    <xf numFmtId="3" fontId="63" fillId="10" borderId="8" xfId="3" applyNumberFormat="1" applyFont="1" applyFill="1" applyBorder="1" applyAlignment="1">
      <alignment horizontal="center" vertical="top" wrapText="1"/>
    </xf>
    <xf numFmtId="0" fontId="16" fillId="23" borderId="19" xfId="0" applyFont="1" applyFill="1" applyBorder="1" applyAlignment="1">
      <alignment horizontal="center" vertical="center" wrapText="1"/>
    </xf>
    <xf numFmtId="1" fontId="4" fillId="2" borderId="2" xfId="0" applyNumberFormat="1" applyFont="1" applyFill="1" applyBorder="1" applyAlignment="1">
      <alignment horizontal="center" vertical="center"/>
    </xf>
    <xf numFmtId="1" fontId="4" fillId="16" borderId="2" xfId="0" applyNumberFormat="1" applyFont="1" applyFill="1" applyBorder="1" applyAlignment="1">
      <alignment horizontal="center" vertical="center"/>
    </xf>
    <xf numFmtId="1" fontId="4" fillId="20" borderId="2" xfId="0" applyNumberFormat="1" applyFont="1" applyFill="1" applyBorder="1" applyAlignment="1">
      <alignment horizontal="center" vertical="center"/>
    </xf>
    <xf numFmtId="0" fontId="11" fillId="0" borderId="2" xfId="0" applyFont="1" applyBorder="1" applyAlignment="1">
      <alignment horizontal="center"/>
    </xf>
    <xf numFmtId="1" fontId="16" fillId="0" borderId="2" xfId="0" applyNumberFormat="1" applyFont="1" applyFill="1" applyBorder="1" applyAlignment="1">
      <alignment horizontal="center" vertical="center"/>
    </xf>
    <xf numFmtId="1" fontId="4" fillId="0" borderId="2" xfId="0" applyNumberFormat="1" applyFont="1" applyFill="1" applyBorder="1" applyAlignment="1">
      <alignment horizontal="center" vertical="center"/>
    </xf>
    <xf numFmtId="1" fontId="48" fillId="18" borderId="2" xfId="0" applyNumberFormat="1" applyFont="1" applyFill="1" applyBorder="1" applyAlignment="1">
      <alignment horizontal="center" vertical="center"/>
    </xf>
    <xf numFmtId="3" fontId="63" fillId="16" borderId="8" xfId="3" applyNumberFormat="1" applyFont="1" applyFill="1" applyBorder="1" applyAlignment="1">
      <alignment horizontal="center" vertical="top" wrapText="1"/>
    </xf>
    <xf numFmtId="3" fontId="63" fillId="19" borderId="8" xfId="3" applyNumberFormat="1" applyFont="1" applyFill="1" applyBorder="1" applyAlignment="1">
      <alignment horizontal="center" vertical="top" wrapText="1"/>
    </xf>
    <xf numFmtId="3" fontId="63" fillId="0" borderId="8" xfId="3" applyNumberFormat="1" applyFont="1" applyFill="1" applyBorder="1" applyAlignment="1">
      <alignment horizontal="center" vertical="center" wrapText="1"/>
    </xf>
    <xf numFmtId="0" fontId="65" fillId="23" borderId="1" xfId="0" applyFont="1" applyFill="1" applyBorder="1" applyAlignment="1">
      <alignment horizontal="center" vertical="center" wrapText="1"/>
    </xf>
    <xf numFmtId="0" fontId="65" fillId="23" borderId="1" xfId="0" applyFont="1" applyFill="1" applyBorder="1" applyAlignment="1">
      <alignment horizontal="center" vertical="center"/>
    </xf>
    <xf numFmtId="1" fontId="66" fillId="18" borderId="14" xfId="0" applyNumberFormat="1" applyFont="1" applyFill="1" applyBorder="1" applyAlignment="1">
      <alignment horizontal="center" vertical="top" wrapText="1"/>
    </xf>
    <xf numFmtId="0" fontId="52" fillId="15" borderId="49" xfId="0" applyFont="1" applyFill="1" applyBorder="1" applyAlignment="1">
      <alignment horizontal="center" vertical="center" wrapText="1"/>
    </xf>
    <xf numFmtId="1" fontId="52" fillId="15" borderId="49" xfId="0" applyNumberFormat="1" applyFont="1" applyFill="1" applyBorder="1" applyAlignment="1">
      <alignment horizontal="center" vertical="top"/>
    </xf>
    <xf numFmtId="49" fontId="52" fillId="15" borderId="49" xfId="0" applyNumberFormat="1" applyFont="1" applyFill="1" applyBorder="1" applyAlignment="1">
      <alignment horizontal="center" vertical="top"/>
    </xf>
    <xf numFmtId="0" fontId="64" fillId="13" borderId="49" xfId="2" applyFont="1" applyFill="1" applyBorder="1" applyAlignment="1">
      <alignment horizontal="center" vertical="center" wrapText="1"/>
    </xf>
    <xf numFmtId="1" fontId="52" fillId="0" borderId="0" xfId="0" applyNumberFormat="1" applyFont="1" applyFill="1" applyBorder="1" applyAlignment="1">
      <alignment horizontal="center" vertical="top" wrapText="1"/>
    </xf>
    <xf numFmtId="1" fontId="52" fillId="19" borderId="0" xfId="0" applyNumberFormat="1" applyFont="1" applyFill="1" applyBorder="1" applyAlignment="1">
      <alignment horizontal="center" vertical="top" wrapText="1"/>
    </xf>
    <xf numFmtId="1" fontId="52" fillId="0" borderId="28" xfId="0" applyNumberFormat="1" applyFont="1" applyFill="1" applyBorder="1" applyAlignment="1">
      <alignment horizontal="center" vertical="top" wrapText="1"/>
    </xf>
    <xf numFmtId="1" fontId="64" fillId="0" borderId="27" xfId="0" applyNumberFormat="1" applyFont="1" applyFill="1" applyBorder="1" applyAlignment="1">
      <alignment horizontal="center" vertical="top" wrapText="1"/>
    </xf>
    <xf numFmtId="1" fontId="64" fillId="0" borderId="28" xfId="0" applyNumberFormat="1" applyFont="1" applyFill="1" applyBorder="1" applyAlignment="1">
      <alignment horizontal="center" vertical="top" wrapText="1"/>
    </xf>
    <xf numFmtId="1" fontId="64" fillId="0" borderId="34" xfId="0" applyNumberFormat="1" applyFont="1" applyFill="1" applyBorder="1" applyAlignment="1">
      <alignment horizontal="center" vertical="top" wrapText="1"/>
    </xf>
    <xf numFmtId="1" fontId="64" fillId="0" borderId="35" xfId="0" applyNumberFormat="1" applyFont="1" applyFill="1" applyBorder="1" applyAlignment="1">
      <alignment horizontal="center" vertical="top" wrapText="1"/>
    </xf>
    <xf numFmtId="1" fontId="64" fillId="19" borderId="28" xfId="0" applyNumberFormat="1" applyFont="1" applyFill="1" applyBorder="1" applyAlignment="1">
      <alignment horizontal="center" vertical="top" wrapText="1"/>
    </xf>
    <xf numFmtId="1" fontId="52" fillId="2" borderId="27" xfId="0" applyNumberFormat="1" applyFont="1" applyFill="1" applyBorder="1" applyAlignment="1">
      <alignment horizontal="center" vertical="top" wrapText="1"/>
    </xf>
    <xf numFmtId="1" fontId="52" fillId="2" borderId="28" xfId="0" applyNumberFormat="1" applyFont="1" applyFill="1" applyBorder="1" applyAlignment="1">
      <alignment horizontal="center" vertical="top" wrapText="1"/>
    </xf>
    <xf numFmtId="1" fontId="64" fillId="19" borderId="27" xfId="0" applyNumberFormat="1" applyFont="1" applyFill="1" applyBorder="1" applyAlignment="1">
      <alignment horizontal="center" vertical="top" wrapText="1"/>
    </xf>
    <xf numFmtId="1" fontId="52" fillId="19" borderId="28" xfId="0" applyNumberFormat="1" applyFont="1" applyFill="1" applyBorder="1" applyAlignment="1">
      <alignment horizontal="center" vertical="top" wrapText="1"/>
    </xf>
    <xf numFmtId="1" fontId="64" fillId="2" borderId="27" xfId="0" applyNumberFormat="1" applyFont="1" applyFill="1" applyBorder="1" applyAlignment="1">
      <alignment horizontal="center" vertical="top" wrapText="1"/>
    </xf>
    <xf numFmtId="1" fontId="52" fillId="2" borderId="47" xfId="0" applyNumberFormat="1" applyFont="1" applyFill="1" applyBorder="1" applyAlignment="1">
      <alignment horizontal="center" vertical="top" wrapText="1"/>
    </xf>
    <xf numFmtId="1" fontId="64" fillId="19" borderId="47" xfId="0" applyNumberFormat="1" applyFont="1" applyFill="1" applyBorder="1" applyAlignment="1">
      <alignment horizontal="center" vertical="top" wrapText="1"/>
    </xf>
    <xf numFmtId="1" fontId="52" fillId="12" borderId="27" xfId="0" applyNumberFormat="1" applyFont="1" applyFill="1" applyBorder="1" applyAlignment="1">
      <alignment horizontal="center" vertical="top" wrapText="1"/>
    </xf>
    <xf numFmtId="0" fontId="17" fillId="0" borderId="0" xfId="5" applyFont="1"/>
    <xf numFmtId="0" fontId="17" fillId="13" borderId="0" xfId="5" applyFont="1" applyFill="1"/>
    <xf numFmtId="0" fontId="17" fillId="19" borderId="0" xfId="5" applyFont="1" applyFill="1"/>
    <xf numFmtId="1" fontId="9" fillId="16" borderId="37" xfId="5" applyNumberFormat="1" applyFont="1" applyFill="1" applyBorder="1" applyAlignment="1">
      <alignment horizontal="center" vertical="center" wrapText="1"/>
    </xf>
    <xf numFmtId="0" fontId="12" fillId="35" borderId="87" xfId="5" applyFont="1" applyFill="1" applyBorder="1" applyAlignment="1">
      <alignment horizontal="center" vertical="center" wrapText="1"/>
    </xf>
    <xf numFmtId="0" fontId="9" fillId="35" borderId="37" xfId="5" applyFont="1" applyFill="1" applyBorder="1" applyAlignment="1">
      <alignment horizontal="center" vertical="center" wrapText="1"/>
    </xf>
    <xf numFmtId="0" fontId="12" fillId="40" borderId="87" xfId="5" applyFont="1" applyFill="1" applyBorder="1" applyAlignment="1">
      <alignment horizontal="center" vertical="center"/>
    </xf>
    <xf numFmtId="0" fontId="9" fillId="40" borderId="37" xfId="5" applyFont="1" applyFill="1" applyBorder="1" applyAlignment="1">
      <alignment horizontal="center" vertical="center" wrapText="1"/>
    </xf>
    <xf numFmtId="1" fontId="9" fillId="40" borderId="37" xfId="5" applyNumberFormat="1" applyFont="1" applyFill="1" applyBorder="1" applyAlignment="1">
      <alignment horizontal="center" vertical="center" wrapText="1"/>
    </xf>
    <xf numFmtId="1" fontId="9" fillId="16" borderId="80" xfId="5" applyNumberFormat="1" applyFont="1" applyFill="1" applyBorder="1" applyAlignment="1">
      <alignment horizontal="center" vertical="center" wrapText="1"/>
    </xf>
    <xf numFmtId="1" fontId="9" fillId="42" borderId="80" xfId="5" applyNumberFormat="1" applyFont="1" applyFill="1" applyBorder="1" applyAlignment="1">
      <alignment horizontal="center" vertical="center" wrapText="1"/>
    </xf>
    <xf numFmtId="0" fontId="12" fillId="41" borderId="102" xfId="5" applyFont="1" applyFill="1" applyBorder="1" applyAlignment="1">
      <alignment horizontal="center" vertical="center"/>
    </xf>
    <xf numFmtId="0" fontId="12" fillId="42" borderId="103" xfId="5" applyFont="1" applyFill="1" applyBorder="1" applyAlignment="1">
      <alignment horizontal="center" vertical="center" wrapText="1"/>
    </xf>
    <xf numFmtId="0" fontId="9" fillId="41" borderId="104" xfId="5" applyFont="1" applyFill="1" applyBorder="1" applyAlignment="1">
      <alignment horizontal="center" vertical="center" wrapText="1"/>
    </xf>
    <xf numFmtId="0" fontId="9" fillId="42" borderId="101" xfId="5" applyFont="1" applyFill="1" applyBorder="1" applyAlignment="1">
      <alignment horizontal="center" vertical="center" wrapText="1"/>
    </xf>
    <xf numFmtId="0" fontId="9" fillId="16" borderId="104" xfId="5" applyFont="1" applyFill="1" applyBorder="1" applyAlignment="1">
      <alignment horizontal="center" vertical="center" wrapText="1"/>
    </xf>
    <xf numFmtId="1" fontId="9" fillId="16" borderId="101" xfId="5" applyNumberFormat="1" applyFont="1" applyFill="1" applyBorder="1" applyAlignment="1">
      <alignment horizontal="center" vertical="center" wrapText="1"/>
    </xf>
    <xf numFmtId="1" fontId="9" fillId="42" borderId="101" xfId="5" applyNumberFormat="1" applyFont="1" applyFill="1" applyBorder="1" applyAlignment="1">
      <alignment horizontal="center" vertical="center" wrapText="1"/>
    </xf>
    <xf numFmtId="0" fontId="9" fillId="35" borderId="87" xfId="5" applyFont="1" applyFill="1" applyBorder="1" applyAlignment="1">
      <alignment horizontal="center" vertical="center" wrapText="1"/>
    </xf>
    <xf numFmtId="1" fontId="9" fillId="40" borderId="87" xfId="5" applyNumberFormat="1" applyFont="1" applyFill="1" applyBorder="1" applyAlignment="1">
      <alignment horizontal="center" vertical="center" wrapText="1"/>
    </xf>
    <xf numFmtId="1" fontId="9" fillId="42" borderId="96" xfId="5" applyNumberFormat="1" applyFont="1" applyFill="1" applyBorder="1" applyAlignment="1">
      <alignment horizontal="center" vertical="center" wrapText="1"/>
    </xf>
    <xf numFmtId="0" fontId="9" fillId="41" borderId="102" xfId="5" applyFont="1" applyFill="1" applyBorder="1" applyAlignment="1">
      <alignment horizontal="center" vertical="center" wrapText="1"/>
    </xf>
    <xf numFmtId="1" fontId="9" fillId="42" borderId="103" xfId="5" applyNumberFormat="1" applyFont="1" applyFill="1" applyBorder="1" applyAlignment="1">
      <alignment horizontal="center" vertical="center" wrapText="1"/>
    </xf>
    <xf numFmtId="0" fontId="70" fillId="20" borderId="108" xfId="5" applyFont="1" applyFill="1" applyBorder="1" applyAlignment="1">
      <alignment vertical="center" wrapText="1"/>
    </xf>
    <xf numFmtId="0" fontId="71" fillId="20" borderId="109" xfId="5" applyFont="1" applyFill="1" applyBorder="1" applyAlignment="1">
      <alignment horizontal="center" vertical="center" wrapText="1"/>
    </xf>
    <xf numFmtId="0" fontId="69" fillId="20" borderId="108" xfId="5" applyFont="1" applyFill="1" applyBorder="1" applyAlignment="1">
      <alignment horizontal="center" vertical="center" wrapText="1"/>
    </xf>
    <xf numFmtId="0" fontId="69" fillId="20" borderId="109" xfId="5" applyFont="1" applyFill="1" applyBorder="1" applyAlignment="1">
      <alignment horizontal="center" vertical="center" wrapText="1"/>
    </xf>
    <xf numFmtId="0" fontId="69" fillId="20" borderId="69" xfId="5" applyFont="1" applyFill="1" applyBorder="1" applyAlignment="1">
      <alignment horizontal="center" vertical="center" wrapText="1"/>
    </xf>
    <xf numFmtId="0" fontId="69" fillId="20" borderId="86" xfId="5" applyFont="1" applyFill="1" applyBorder="1" applyAlignment="1">
      <alignment horizontal="center" vertical="center" wrapText="1"/>
    </xf>
    <xf numFmtId="0" fontId="63" fillId="41" borderId="102" xfId="5" applyFont="1" applyFill="1" applyBorder="1" applyAlignment="1">
      <alignment horizontal="center" vertical="center"/>
    </xf>
    <xf numFmtId="0" fontId="63" fillId="35" borderId="87" xfId="5" applyFont="1" applyFill="1" applyBorder="1" applyAlignment="1">
      <alignment horizontal="center" vertical="center" wrapText="1"/>
    </xf>
    <xf numFmtId="0" fontId="63" fillId="40" borderId="87" xfId="5" applyFont="1" applyFill="1" applyBorder="1" applyAlignment="1">
      <alignment horizontal="center" vertical="center"/>
    </xf>
    <xf numFmtId="0" fontId="63" fillId="42" borderId="103" xfId="5" applyFont="1" applyFill="1" applyBorder="1" applyAlignment="1">
      <alignment horizontal="center" vertical="center" wrapText="1"/>
    </xf>
    <xf numFmtId="0" fontId="61" fillId="41" borderId="104" xfId="5" applyFont="1" applyFill="1" applyBorder="1" applyAlignment="1">
      <alignment horizontal="center" vertical="center" wrapText="1"/>
    </xf>
    <xf numFmtId="0" fontId="61" fillId="35" borderId="37" xfId="5" applyFont="1" applyFill="1" applyBorder="1" applyAlignment="1">
      <alignment horizontal="center" vertical="center" wrapText="1"/>
    </xf>
    <xf numFmtId="0" fontId="61" fillId="16" borderId="104" xfId="5" applyFont="1" applyFill="1" applyBorder="1" applyAlignment="1">
      <alignment horizontal="center" vertical="center" wrapText="1"/>
    </xf>
    <xf numFmtId="0" fontId="61" fillId="16" borderId="37" xfId="5" applyFont="1" applyFill="1" applyBorder="1" applyAlignment="1">
      <alignment horizontal="center" vertical="center" wrapText="1"/>
    </xf>
    <xf numFmtId="1" fontId="61" fillId="16" borderId="37" xfId="5" applyNumberFormat="1" applyFont="1" applyFill="1" applyBorder="1" applyAlignment="1">
      <alignment horizontal="center" vertical="center" wrapText="1"/>
    </xf>
    <xf numFmtId="1" fontId="61" fillId="16" borderId="101" xfId="5" applyNumberFormat="1" applyFont="1" applyFill="1" applyBorder="1" applyAlignment="1">
      <alignment horizontal="center" vertical="center" wrapText="1"/>
    </xf>
    <xf numFmtId="1" fontId="61" fillId="40" borderId="37" xfId="5" applyNumberFormat="1" applyFont="1" applyFill="1" applyBorder="1" applyAlignment="1">
      <alignment horizontal="center" vertical="center" wrapText="1"/>
    </xf>
    <xf numFmtId="1" fontId="61" fillId="42" borderId="101" xfId="5" applyNumberFormat="1" applyFont="1" applyFill="1" applyBorder="1" applyAlignment="1">
      <alignment horizontal="center" vertical="center" wrapText="1"/>
    </xf>
    <xf numFmtId="0" fontId="61" fillId="41" borderId="102" xfId="5" applyFont="1" applyFill="1" applyBorder="1" applyAlignment="1">
      <alignment horizontal="center" vertical="center" wrapText="1"/>
    </xf>
    <xf numFmtId="0" fontId="61" fillId="35" borderId="87" xfId="5" applyFont="1" applyFill="1" applyBorder="1" applyAlignment="1">
      <alignment horizontal="center" vertical="center" wrapText="1"/>
    </xf>
    <xf numFmtId="1" fontId="61" fillId="40" borderId="87" xfId="5" applyNumberFormat="1" applyFont="1" applyFill="1" applyBorder="1" applyAlignment="1">
      <alignment horizontal="center" vertical="center" wrapText="1"/>
    </xf>
    <xf numFmtId="1" fontId="61" fillId="42" borderId="103" xfId="5" applyNumberFormat="1" applyFont="1" applyFill="1" applyBorder="1" applyAlignment="1">
      <alignment horizontal="center" vertical="center" wrapText="1"/>
    </xf>
    <xf numFmtId="0" fontId="9" fillId="13" borderId="111" xfId="5" applyFont="1" applyFill="1" applyBorder="1" applyAlignment="1">
      <alignment vertical="center" wrapText="1"/>
    </xf>
    <xf numFmtId="0" fontId="51" fillId="16" borderId="111" xfId="5" applyFont="1" applyFill="1" applyBorder="1" applyAlignment="1">
      <alignment vertical="center" wrapText="1"/>
    </xf>
    <xf numFmtId="0" fontId="9" fillId="13" borderId="93" xfId="5" applyFont="1" applyFill="1" applyBorder="1" applyAlignment="1">
      <alignment vertical="center" wrapText="1"/>
    </xf>
    <xf numFmtId="0" fontId="71" fillId="41" borderId="102" xfId="5" applyFont="1" applyFill="1" applyBorder="1" applyAlignment="1">
      <alignment horizontal="center" vertical="center"/>
    </xf>
    <xf numFmtId="0" fontId="71" fillId="35" borderId="87" xfId="5" applyFont="1" applyFill="1" applyBorder="1" applyAlignment="1">
      <alignment horizontal="center" vertical="center" wrapText="1"/>
    </xf>
    <xf numFmtId="0" fontId="71" fillId="40" borderId="87" xfId="5" applyFont="1" applyFill="1" applyBorder="1" applyAlignment="1">
      <alignment horizontal="center" vertical="center"/>
    </xf>
    <xf numFmtId="0" fontId="71" fillId="42" borderId="103" xfId="5" applyFont="1" applyFill="1" applyBorder="1" applyAlignment="1">
      <alignment horizontal="center" vertical="center" wrapText="1"/>
    </xf>
    <xf numFmtId="0" fontId="46" fillId="35" borderId="37" xfId="5" applyFont="1" applyFill="1" applyBorder="1" applyAlignment="1">
      <alignment horizontal="center" vertical="center" wrapText="1"/>
    </xf>
    <xf numFmtId="0" fontId="46" fillId="35" borderId="106" xfId="5" applyFont="1" applyFill="1" applyBorder="1" applyAlignment="1">
      <alignment horizontal="center" vertical="center" wrapText="1"/>
    </xf>
    <xf numFmtId="3" fontId="9" fillId="42" borderId="101" xfId="5" applyNumberFormat="1" applyFont="1" applyFill="1" applyBorder="1" applyAlignment="1">
      <alignment horizontal="center" vertical="center" wrapText="1"/>
    </xf>
    <xf numFmtId="3" fontId="9" fillId="42" borderId="80" xfId="5" applyNumberFormat="1" applyFont="1" applyFill="1" applyBorder="1" applyAlignment="1">
      <alignment horizontal="center" vertical="center" wrapText="1"/>
    </xf>
    <xf numFmtId="0" fontId="46" fillId="19" borderId="1" xfId="0" applyFont="1" applyFill="1" applyBorder="1" applyAlignment="1">
      <alignment horizontal="center" vertical="center" wrapText="1"/>
    </xf>
    <xf numFmtId="164" fontId="4" fillId="20" borderId="20" xfId="0" applyNumberFormat="1" applyFont="1" applyFill="1" applyBorder="1" applyAlignment="1">
      <alignment horizontal="center" vertical="center"/>
    </xf>
    <xf numFmtId="0" fontId="6" fillId="16" borderId="1" xfId="0" applyFont="1" applyFill="1" applyBorder="1" applyAlignment="1">
      <alignment horizontal="center" vertical="center" wrapText="1"/>
    </xf>
    <xf numFmtId="0" fontId="73" fillId="15" borderId="4" xfId="0" applyFont="1" applyFill="1" applyBorder="1" applyAlignment="1">
      <alignment horizontal="center" vertical="center" wrapText="1"/>
    </xf>
    <xf numFmtId="0" fontId="73" fillId="15" borderId="11" xfId="0" applyFont="1" applyFill="1" applyBorder="1" applyAlignment="1">
      <alignment horizontal="center" vertical="center" wrapText="1"/>
    </xf>
    <xf numFmtId="0" fontId="73" fillId="15" borderId="12" xfId="0" applyFont="1" applyFill="1" applyBorder="1" applyAlignment="1">
      <alignment horizontal="center" vertical="center" wrapText="1"/>
    </xf>
    <xf numFmtId="1" fontId="14" fillId="16" borderId="20" xfId="0" applyNumberFormat="1" applyFont="1" applyFill="1" applyBorder="1" applyAlignment="1">
      <alignment horizontal="center" vertical="center"/>
    </xf>
    <xf numFmtId="0" fontId="9" fillId="16" borderId="1" xfId="0" applyFont="1" applyFill="1" applyBorder="1" applyAlignment="1">
      <alignment horizontal="center" vertical="center"/>
    </xf>
    <xf numFmtId="49" fontId="15" fillId="20" borderId="8" xfId="0" applyNumberFormat="1" applyFont="1" applyFill="1" applyBorder="1" applyAlignment="1">
      <alignment horizontal="left" vertical="center" wrapText="1"/>
    </xf>
    <xf numFmtId="3" fontId="46" fillId="20" borderId="1" xfId="0" applyNumberFormat="1" applyFont="1" applyFill="1" applyBorder="1" applyAlignment="1">
      <alignment horizontal="center" vertical="center" wrapText="1"/>
    </xf>
    <xf numFmtId="0" fontId="71" fillId="20" borderId="1" xfId="0" applyFont="1" applyFill="1" applyBorder="1" applyAlignment="1">
      <alignment horizontal="center" vertical="center" wrapText="1"/>
    </xf>
    <xf numFmtId="0" fontId="46" fillId="20" borderId="1" xfId="0" applyFont="1" applyFill="1" applyBorder="1" applyAlignment="1">
      <alignment horizontal="center" vertical="center" wrapText="1"/>
    </xf>
    <xf numFmtId="0" fontId="77" fillId="16" borderId="1" xfId="0" applyFont="1" applyFill="1" applyBorder="1" applyAlignment="1">
      <alignment horizontal="center" vertical="center" wrapText="1"/>
    </xf>
    <xf numFmtId="0" fontId="46" fillId="16" borderId="1" xfId="0" applyFont="1" applyFill="1" applyBorder="1" applyAlignment="1">
      <alignment horizontal="center" vertical="center" wrapText="1"/>
    </xf>
    <xf numFmtId="0" fontId="77" fillId="19" borderId="1" xfId="0" applyFont="1" applyFill="1" applyBorder="1" applyAlignment="1">
      <alignment horizontal="center" vertical="center" wrapText="1"/>
    </xf>
    <xf numFmtId="1" fontId="71" fillId="16" borderId="1" xfId="0" applyNumberFormat="1" applyFont="1" applyFill="1" applyBorder="1" applyAlignment="1">
      <alignment horizontal="center" vertical="center" wrapText="1"/>
    </xf>
    <xf numFmtId="0" fontId="9" fillId="20" borderId="1" xfId="0" applyFont="1" applyFill="1" applyBorder="1" applyAlignment="1">
      <alignment horizontal="center" vertical="center"/>
    </xf>
    <xf numFmtId="0" fontId="71" fillId="20" borderId="1" xfId="0" applyFont="1" applyFill="1" applyBorder="1" applyAlignment="1">
      <alignment horizontal="center" vertical="center" textRotation="90" wrapText="1"/>
    </xf>
    <xf numFmtId="0" fontId="12" fillId="20" borderId="1" xfId="0" applyFont="1" applyFill="1" applyBorder="1" applyAlignment="1">
      <alignment wrapText="1"/>
    </xf>
    <xf numFmtId="0" fontId="76" fillId="16" borderId="1" xfId="0" applyFont="1" applyFill="1" applyBorder="1" applyAlignment="1">
      <alignment wrapText="1"/>
    </xf>
    <xf numFmtId="0" fontId="76" fillId="0" borderId="1" xfId="0" applyFont="1" applyBorder="1" applyAlignment="1">
      <alignment wrapText="1"/>
    </xf>
    <xf numFmtId="0" fontId="76" fillId="19" borderId="1" xfId="0" applyFont="1" applyFill="1" applyBorder="1" applyAlignment="1">
      <alignment wrapText="1"/>
    </xf>
    <xf numFmtId="0" fontId="76" fillId="0" borderId="1" xfId="0" applyFont="1" applyFill="1" applyBorder="1" applyAlignment="1">
      <alignment wrapText="1"/>
    </xf>
    <xf numFmtId="0" fontId="12" fillId="20" borderId="1" xfId="0" applyFont="1" applyFill="1" applyBorder="1"/>
    <xf numFmtId="0" fontId="76" fillId="16" borderId="1" xfId="0" applyFont="1" applyFill="1" applyBorder="1"/>
    <xf numFmtId="0" fontId="12" fillId="10" borderId="1" xfId="0" applyFont="1" applyFill="1" applyBorder="1" applyAlignment="1">
      <alignment wrapText="1"/>
    </xf>
    <xf numFmtId="0" fontId="12" fillId="10" borderId="1" xfId="0" applyFont="1" applyFill="1" applyBorder="1"/>
    <xf numFmtId="0" fontId="12" fillId="16" borderId="1" xfId="0" applyFont="1" applyFill="1" applyBorder="1" applyAlignment="1">
      <alignment wrapText="1"/>
    </xf>
    <xf numFmtId="1" fontId="12" fillId="19" borderId="8" xfId="3" applyNumberFormat="1" applyFont="1" applyFill="1" applyBorder="1" applyAlignment="1">
      <alignment horizontal="center" vertical="top" wrapText="1"/>
    </xf>
    <xf numFmtId="1" fontId="12" fillId="0" borderId="8" xfId="3" applyNumberFormat="1" applyFont="1" applyFill="1" applyBorder="1" applyAlignment="1">
      <alignment horizontal="center" vertical="top" wrapText="1"/>
    </xf>
    <xf numFmtId="0" fontId="73" fillId="44" borderId="11" xfId="0" applyFont="1" applyFill="1" applyBorder="1" applyAlignment="1">
      <alignment horizontal="center" vertical="center" wrapText="1"/>
    </xf>
    <xf numFmtId="0" fontId="78" fillId="0" borderId="0" xfId="2" applyFont="1"/>
    <xf numFmtId="0" fontId="71" fillId="16" borderId="104" xfId="5" applyFont="1" applyFill="1" applyBorder="1" applyAlignment="1">
      <alignment horizontal="center" vertical="center" wrapText="1"/>
    </xf>
    <xf numFmtId="0" fontId="71" fillId="16" borderId="37" xfId="5" applyFont="1" applyFill="1" applyBorder="1" applyAlignment="1">
      <alignment horizontal="center" vertical="center" wrapText="1"/>
    </xf>
    <xf numFmtId="0" fontId="28" fillId="0" borderId="0" xfId="0" applyFont="1" applyAlignment="1">
      <alignment horizontal="center" vertical="center"/>
    </xf>
    <xf numFmtId="0" fontId="58" fillId="19" borderId="0" xfId="2" applyFont="1" applyFill="1"/>
    <xf numFmtId="0" fontId="38" fillId="19" borderId="0" xfId="2" applyFill="1"/>
    <xf numFmtId="0" fontId="38" fillId="0" borderId="0" xfId="2" applyAlignment="1">
      <alignment horizontal="left"/>
    </xf>
    <xf numFmtId="0" fontId="38" fillId="0" borderId="0" xfId="2" applyAlignment="1">
      <alignment horizontal="center" vertical="center"/>
    </xf>
    <xf numFmtId="0" fontId="53" fillId="43" borderId="8" xfId="2" applyFont="1" applyFill="1" applyBorder="1" applyAlignment="1">
      <alignment horizontal="center" vertical="center" wrapText="1"/>
    </xf>
    <xf numFmtId="0" fontId="53" fillId="19" borderId="8" xfId="2" applyFont="1" applyFill="1" applyBorder="1" applyAlignment="1">
      <alignment horizontal="center" vertical="center" wrapText="1"/>
    </xf>
    <xf numFmtId="0" fontId="57" fillId="19" borderId="8" xfId="2" applyFont="1" applyFill="1" applyBorder="1" applyAlignment="1">
      <alignment horizontal="center" vertical="center" wrapText="1"/>
    </xf>
    <xf numFmtId="0" fontId="53" fillId="15" borderId="8" xfId="2" applyFont="1" applyFill="1" applyBorder="1" applyAlignment="1">
      <alignment horizontal="center" vertical="center" wrapText="1"/>
    </xf>
    <xf numFmtId="0" fontId="63" fillId="15" borderId="8" xfId="0" applyFont="1" applyFill="1" applyBorder="1" applyAlignment="1">
      <alignment horizontal="center" vertical="center" wrapText="1"/>
    </xf>
    <xf numFmtId="1" fontId="52" fillId="2" borderId="34" xfId="0" applyNumberFormat="1" applyFont="1" applyFill="1" applyBorder="1" applyAlignment="1">
      <alignment horizontal="center" vertical="top" wrapText="1"/>
    </xf>
    <xf numFmtId="1" fontId="64" fillId="0" borderId="91" xfId="0" applyNumberFormat="1" applyFont="1" applyFill="1" applyBorder="1" applyAlignment="1">
      <alignment horizontal="center" vertical="top" wrapText="1"/>
    </xf>
    <xf numFmtId="1" fontId="64" fillId="0" borderId="92" xfId="0" applyNumberFormat="1" applyFont="1" applyFill="1" applyBorder="1" applyAlignment="1">
      <alignment horizontal="center" vertical="top" wrapText="1"/>
    </xf>
    <xf numFmtId="1" fontId="52" fillId="16" borderId="8" xfId="0" applyNumberFormat="1" applyFont="1" applyFill="1" applyBorder="1" applyAlignment="1">
      <alignment horizontal="center" vertical="top" wrapText="1"/>
    </xf>
    <xf numFmtId="1" fontId="52" fillId="16" borderId="28" xfId="0" applyNumberFormat="1" applyFont="1" applyFill="1" applyBorder="1" applyAlignment="1">
      <alignment horizontal="center" vertical="top" wrapText="1"/>
    </xf>
    <xf numFmtId="1" fontId="52" fillId="2" borderId="14" xfId="0" applyNumberFormat="1" applyFont="1" applyFill="1" applyBorder="1" applyAlignment="1">
      <alignment horizontal="center" vertical="top" wrapText="1"/>
    </xf>
    <xf numFmtId="1" fontId="63" fillId="0" borderId="8" xfId="3" applyNumberFormat="1" applyFont="1" applyFill="1" applyBorder="1" applyAlignment="1">
      <alignment horizontal="center" vertical="top" wrapText="1"/>
    </xf>
    <xf numFmtId="0" fontId="63" fillId="16" borderId="8" xfId="3" applyFont="1" applyFill="1" applyBorder="1" applyAlignment="1">
      <alignment horizontal="center" vertical="top" wrapText="1"/>
    </xf>
    <xf numFmtId="0" fontId="63" fillId="24" borderId="8" xfId="3" applyFont="1" applyFill="1" applyBorder="1" applyAlignment="1">
      <alignment horizontal="center" vertical="top" wrapText="1"/>
    </xf>
    <xf numFmtId="0" fontId="63" fillId="15" borderId="8" xfId="3" applyFont="1" applyFill="1" applyBorder="1" applyAlignment="1">
      <alignment horizontal="center" vertical="top" wrapText="1"/>
    </xf>
    <xf numFmtId="0" fontId="63" fillId="19" borderId="8" xfId="3" applyFont="1" applyFill="1" applyBorder="1" applyAlignment="1">
      <alignment horizontal="center" vertical="top" wrapText="1"/>
    </xf>
    <xf numFmtId="0" fontId="63" fillId="37" borderId="8" xfId="3" applyFont="1" applyFill="1" applyBorder="1" applyAlignment="1">
      <alignment horizontal="center" vertical="top" wrapText="1"/>
    </xf>
    <xf numFmtId="0" fontId="63" fillId="0" borderId="8" xfId="3" applyFont="1" applyFill="1" applyBorder="1" applyAlignment="1">
      <alignment horizontal="center" vertical="center" wrapText="1"/>
    </xf>
    <xf numFmtId="0" fontId="63" fillId="10" borderId="8" xfId="3" applyFont="1" applyFill="1" applyBorder="1" applyAlignment="1">
      <alignment horizontal="center" vertical="top" wrapText="1"/>
    </xf>
    <xf numFmtId="49" fontId="27" fillId="15" borderId="8" xfId="3" applyNumberFormat="1" applyFont="1" applyFill="1" applyBorder="1" applyAlignment="1">
      <alignment horizontal="center" vertical="center" wrapText="1"/>
    </xf>
    <xf numFmtId="0" fontId="27" fillId="15" borderId="8" xfId="3" applyFont="1" applyFill="1" applyBorder="1" applyAlignment="1">
      <alignment horizontal="center" vertical="center" wrapText="1"/>
    </xf>
    <xf numFmtId="0" fontId="46" fillId="45" borderId="104" xfId="5" applyFont="1" applyFill="1" applyBorder="1" applyAlignment="1">
      <alignment horizontal="center" vertical="center" wrapText="1"/>
    </xf>
    <xf numFmtId="0" fontId="46" fillId="45" borderId="105" xfId="5" applyFont="1" applyFill="1" applyBorder="1" applyAlignment="1">
      <alignment horizontal="center" vertical="center" wrapText="1"/>
    </xf>
    <xf numFmtId="0" fontId="33" fillId="13" borderId="49" xfId="2" applyFont="1" applyFill="1" applyBorder="1" applyAlignment="1">
      <alignment horizontal="center" vertical="center" wrapText="1"/>
    </xf>
    <xf numFmtId="49" fontId="11" fillId="47" borderId="30" xfId="0" applyNumberFormat="1" applyFont="1" applyFill="1" applyBorder="1" applyAlignment="1">
      <alignment horizontal="left" vertical="center" wrapText="1"/>
    </xf>
    <xf numFmtId="49" fontId="11" fillId="48" borderId="30" xfId="0" applyNumberFormat="1" applyFont="1" applyFill="1" applyBorder="1" applyAlignment="1">
      <alignment horizontal="left" vertical="center" wrapText="1"/>
    </xf>
    <xf numFmtId="49" fontId="11" fillId="49" borderId="30" xfId="0" applyNumberFormat="1" applyFont="1" applyFill="1" applyBorder="1" applyAlignment="1">
      <alignment horizontal="left" vertical="center" wrapText="1"/>
    </xf>
    <xf numFmtId="49" fontId="11" fillId="49" borderId="32" xfId="0" applyNumberFormat="1" applyFont="1" applyFill="1" applyBorder="1" applyAlignment="1">
      <alignment horizontal="left" vertical="center" wrapText="1"/>
    </xf>
    <xf numFmtId="49" fontId="11" fillId="48" borderId="29" xfId="0" applyNumberFormat="1" applyFont="1" applyFill="1" applyBorder="1" applyAlignment="1">
      <alignment horizontal="left" vertical="center" wrapText="1"/>
    </xf>
    <xf numFmtId="49" fontId="11" fillId="48" borderId="26" xfId="0" applyNumberFormat="1" applyFont="1" applyFill="1" applyBorder="1" applyAlignment="1">
      <alignment horizontal="left" vertical="center" wrapText="1"/>
    </xf>
    <xf numFmtId="49" fontId="11" fillId="46" borderId="32" xfId="0" applyNumberFormat="1" applyFont="1" applyFill="1" applyBorder="1" applyAlignment="1">
      <alignment horizontal="left" vertical="center" wrapText="1"/>
    </xf>
    <xf numFmtId="49" fontId="11" fillId="46" borderId="0" xfId="0" applyNumberFormat="1" applyFont="1" applyFill="1" applyBorder="1" applyAlignment="1">
      <alignment horizontal="left" vertical="center" wrapText="1"/>
    </xf>
    <xf numFmtId="49" fontId="11" fillId="46" borderId="26" xfId="0" applyNumberFormat="1" applyFont="1" applyFill="1" applyBorder="1" applyAlignment="1">
      <alignment horizontal="left" vertical="center" wrapText="1"/>
    </xf>
    <xf numFmtId="49" fontId="11" fillId="16" borderId="30" xfId="0" applyNumberFormat="1" applyFont="1" applyFill="1" applyBorder="1" applyAlignment="1">
      <alignment horizontal="center" vertical="center" wrapText="1"/>
    </xf>
    <xf numFmtId="49" fontId="11" fillId="14" borderId="30" xfId="0" applyNumberFormat="1" applyFont="1" applyFill="1" applyBorder="1" applyAlignment="1">
      <alignment horizontal="center" vertical="center" wrapText="1"/>
    </xf>
    <xf numFmtId="49" fontId="11" fillId="14" borderId="31" xfId="0" applyNumberFormat="1" applyFont="1" applyFill="1" applyBorder="1" applyAlignment="1">
      <alignment horizontal="left" vertical="center" wrapText="1"/>
    </xf>
    <xf numFmtId="49" fontId="11" fillId="16" borderId="32" xfId="0" applyNumberFormat="1" applyFont="1" applyFill="1" applyBorder="1" applyAlignment="1">
      <alignment horizontal="center" vertical="center" wrapText="1"/>
    </xf>
    <xf numFmtId="49" fontId="11" fillId="14" borderId="29" xfId="0" applyNumberFormat="1" applyFont="1" applyFill="1" applyBorder="1" applyAlignment="1">
      <alignment horizontal="center" vertical="center" wrapText="1"/>
    </xf>
    <xf numFmtId="49" fontId="11" fillId="14" borderId="29" xfId="0" applyNumberFormat="1" applyFont="1" applyFill="1" applyBorder="1" applyAlignment="1">
      <alignment horizontal="left" vertical="center" wrapText="1"/>
    </xf>
    <xf numFmtId="49" fontId="11" fillId="14" borderId="30" xfId="0" applyNumberFormat="1" applyFont="1" applyFill="1" applyBorder="1" applyAlignment="1">
      <alignment horizontal="left" vertical="center" wrapText="1"/>
    </xf>
    <xf numFmtId="49" fontId="11" fillId="14" borderId="26" xfId="0" applyNumberFormat="1" applyFont="1" applyFill="1" applyBorder="1" applyAlignment="1">
      <alignment horizontal="center" vertical="center" wrapText="1"/>
    </xf>
    <xf numFmtId="49" fontId="11" fillId="14" borderId="26" xfId="0" applyNumberFormat="1" applyFont="1" applyFill="1" applyBorder="1" applyAlignment="1">
      <alignment horizontal="left" vertical="center" wrapText="1"/>
    </xf>
    <xf numFmtId="49" fontId="11" fillId="14" borderId="32" xfId="0" applyNumberFormat="1" applyFont="1" applyFill="1" applyBorder="1" applyAlignment="1">
      <alignment horizontal="center" vertical="center" wrapText="1"/>
    </xf>
    <xf numFmtId="49" fontId="11" fillId="14" borderId="9" xfId="0" applyNumberFormat="1" applyFont="1" applyFill="1" applyBorder="1" applyAlignment="1">
      <alignment horizontal="left" vertical="center" wrapText="1"/>
    </xf>
    <xf numFmtId="49" fontId="11" fillId="14" borderId="7" xfId="0" applyNumberFormat="1" applyFont="1" applyFill="1" applyBorder="1" applyAlignment="1">
      <alignment horizontal="left" vertical="center" wrapText="1"/>
    </xf>
    <xf numFmtId="49" fontId="11" fillId="14" borderId="0" xfId="0" applyNumberFormat="1" applyFont="1" applyFill="1" applyBorder="1" applyAlignment="1">
      <alignment horizontal="center" vertical="center" wrapText="1"/>
    </xf>
    <xf numFmtId="0" fontId="11" fillId="14" borderId="7" xfId="0" applyFont="1" applyFill="1" applyBorder="1" applyAlignment="1">
      <alignment horizontal="left" vertical="center" wrapText="1"/>
    </xf>
    <xf numFmtId="0" fontId="11" fillId="14" borderId="5" xfId="0" applyFont="1" applyFill="1" applyBorder="1" applyAlignment="1">
      <alignment horizontal="left" vertical="center" wrapText="1"/>
    </xf>
    <xf numFmtId="0" fontId="38" fillId="0" borderId="0" xfId="2" applyAlignment="1">
      <alignment wrapText="1"/>
    </xf>
    <xf numFmtId="0" fontId="0" fillId="19" borderId="0" xfId="0" applyFont="1" applyFill="1" applyAlignment="1">
      <alignment wrapText="1"/>
    </xf>
    <xf numFmtId="0" fontId="11" fillId="41" borderId="104" xfId="5" applyFont="1" applyFill="1" applyBorder="1" applyAlignment="1">
      <alignment horizontal="center" vertical="center" wrapText="1"/>
    </xf>
    <xf numFmtId="0" fontId="11" fillId="35" borderId="37" xfId="5" applyFont="1" applyFill="1" applyBorder="1" applyAlignment="1">
      <alignment horizontal="center" vertical="center" wrapText="1"/>
    </xf>
    <xf numFmtId="0" fontId="11" fillId="40" borderId="37" xfId="5" applyFont="1" applyFill="1" applyBorder="1" applyAlignment="1">
      <alignment horizontal="center" vertical="center" wrapText="1"/>
    </xf>
    <xf numFmtId="3" fontId="11" fillId="42" borderId="101" xfId="5" applyNumberFormat="1" applyFont="1" applyFill="1" applyBorder="1" applyAlignment="1">
      <alignment horizontal="center" vertical="center" wrapText="1"/>
    </xf>
    <xf numFmtId="0" fontId="11" fillId="16" borderId="104" xfId="5" applyFont="1" applyFill="1" applyBorder="1" applyAlignment="1">
      <alignment horizontal="center" vertical="center" wrapText="1"/>
    </xf>
    <xf numFmtId="0" fontId="11" fillId="16" borderId="37" xfId="5" applyFont="1" applyFill="1" applyBorder="1" applyAlignment="1">
      <alignment horizontal="center" vertical="center" wrapText="1"/>
    </xf>
    <xf numFmtId="1" fontId="11" fillId="16" borderId="37" xfId="5" applyNumberFormat="1" applyFont="1" applyFill="1" applyBorder="1" applyAlignment="1">
      <alignment horizontal="center" vertical="center" wrapText="1"/>
    </xf>
    <xf numFmtId="1" fontId="11" fillId="16" borderId="101" xfId="5" applyNumberFormat="1" applyFont="1" applyFill="1" applyBorder="1" applyAlignment="1">
      <alignment horizontal="center" vertical="center" wrapText="1"/>
    </xf>
    <xf numFmtId="1" fontId="11" fillId="40" borderId="37" xfId="5" applyNumberFormat="1" applyFont="1" applyFill="1" applyBorder="1" applyAlignment="1">
      <alignment horizontal="center" vertical="center" wrapText="1"/>
    </xf>
    <xf numFmtId="1" fontId="11" fillId="42" borderId="101" xfId="5" applyNumberFormat="1" applyFont="1" applyFill="1" applyBorder="1" applyAlignment="1">
      <alignment horizontal="center" vertical="center" wrapText="1"/>
    </xf>
    <xf numFmtId="0" fontId="11" fillId="41" borderId="102" xfId="5" applyFont="1" applyFill="1" applyBorder="1" applyAlignment="1">
      <alignment horizontal="center" vertical="center" wrapText="1"/>
    </xf>
    <xf numFmtId="0" fontId="11" fillId="35" borderId="87" xfId="5" applyFont="1" applyFill="1" applyBorder="1" applyAlignment="1">
      <alignment horizontal="center" vertical="center" wrapText="1"/>
    </xf>
    <xf numFmtId="1" fontId="11" fillId="40" borderId="87" xfId="5" applyNumberFormat="1" applyFont="1" applyFill="1" applyBorder="1" applyAlignment="1">
      <alignment horizontal="center" vertical="center" wrapText="1"/>
    </xf>
    <xf numFmtId="1" fontId="11" fillId="42" borderId="103" xfId="5" applyNumberFormat="1" applyFont="1" applyFill="1" applyBorder="1" applyAlignment="1">
      <alignment horizontal="center" vertical="center" wrapText="1"/>
    </xf>
    <xf numFmtId="0" fontId="52" fillId="20" borderId="108" xfId="5" applyFont="1" applyFill="1" applyBorder="1" applyAlignment="1">
      <alignment horizontal="center" vertical="center" wrapText="1"/>
    </xf>
    <xf numFmtId="0" fontId="52" fillId="20" borderId="109" xfId="5" applyFont="1" applyFill="1" applyBorder="1" applyAlignment="1">
      <alignment horizontal="center" vertical="center" wrapText="1"/>
    </xf>
    <xf numFmtId="0" fontId="52" fillId="20" borderId="69" xfId="5" applyFont="1" applyFill="1" applyBorder="1" applyAlignment="1">
      <alignment horizontal="center" vertical="center" wrapText="1"/>
    </xf>
    <xf numFmtId="0" fontId="11" fillId="13" borderId="22" xfId="3" applyFont="1" applyFill="1" applyBorder="1" applyAlignment="1">
      <alignment vertical="top" wrapText="1"/>
    </xf>
    <xf numFmtId="1" fontId="15" fillId="16" borderId="27" xfId="0" applyNumberFormat="1" applyFont="1" applyFill="1" applyBorder="1" applyAlignment="1">
      <alignment horizontal="center" vertical="top" wrapText="1"/>
    </xf>
    <xf numFmtId="1" fontId="52" fillId="16" borderId="27" xfId="0" applyNumberFormat="1" applyFont="1" applyFill="1" applyBorder="1" applyAlignment="1">
      <alignment horizontal="center" vertical="top" wrapText="1"/>
    </xf>
    <xf numFmtId="1" fontId="15" fillId="16" borderId="14" xfId="0" applyNumberFormat="1" applyFont="1" applyFill="1" applyBorder="1" applyAlignment="1">
      <alignment horizontal="center" vertical="top" wrapText="1"/>
    </xf>
    <xf numFmtId="1" fontId="52" fillId="16" borderId="14" xfId="0" applyNumberFormat="1" applyFont="1" applyFill="1" applyBorder="1" applyAlignment="1">
      <alignment horizontal="center" vertical="top" wrapText="1"/>
    </xf>
    <xf numFmtId="1" fontId="52" fillId="16" borderId="24" xfId="0" applyNumberFormat="1" applyFont="1" applyFill="1" applyBorder="1" applyAlignment="1">
      <alignment horizontal="center" vertical="top" wrapText="1"/>
    </xf>
    <xf numFmtId="1" fontId="15" fillId="16" borderId="40" xfId="0" applyNumberFormat="1" applyFont="1" applyFill="1" applyBorder="1" applyAlignment="1">
      <alignment horizontal="center" vertical="top" wrapText="1"/>
    </xf>
    <xf numFmtId="1" fontId="52" fillId="16" borderId="40" xfId="0" applyNumberFormat="1" applyFont="1" applyFill="1" applyBorder="1" applyAlignment="1">
      <alignment horizontal="center" vertical="top" wrapText="1"/>
    </xf>
    <xf numFmtId="1" fontId="52" fillId="16" borderId="35" xfId="0" applyNumberFormat="1" applyFont="1" applyFill="1" applyBorder="1" applyAlignment="1">
      <alignment horizontal="center" vertical="top" wrapText="1"/>
    </xf>
    <xf numFmtId="0" fontId="15" fillId="16" borderId="38" xfId="0" applyFont="1" applyFill="1" applyBorder="1" applyAlignment="1">
      <alignment horizontal="left" vertical="center" wrapText="1"/>
    </xf>
    <xf numFmtId="49" fontId="34" fillId="0" borderId="0" xfId="0" applyNumberFormat="1" applyFont="1" applyAlignment="1">
      <alignment horizontal="center"/>
    </xf>
    <xf numFmtId="49" fontId="34" fillId="15" borderId="8" xfId="0" applyNumberFormat="1" applyFont="1" applyFill="1" applyBorder="1" applyAlignment="1">
      <alignment horizontal="center" vertical="center" wrapText="1"/>
    </xf>
    <xf numFmtId="0" fontId="34" fillId="15" borderId="8" xfId="0" applyFont="1" applyFill="1" applyBorder="1" applyAlignment="1">
      <alignment horizontal="center" vertical="center" wrapText="1"/>
    </xf>
    <xf numFmtId="49" fontId="35" fillId="15" borderId="5" xfId="0" applyNumberFormat="1" applyFont="1" applyFill="1" applyBorder="1" applyAlignment="1">
      <alignment horizontal="center" vertical="center" wrapText="1"/>
    </xf>
    <xf numFmtId="0" fontId="35" fillId="15" borderId="6" xfId="0" applyFont="1" applyFill="1" applyBorder="1" applyAlignment="1">
      <alignment vertical="center" wrapText="1"/>
    </xf>
    <xf numFmtId="49" fontId="9" fillId="15" borderId="5" xfId="0" applyNumberFormat="1" applyFont="1" applyFill="1" applyBorder="1" applyAlignment="1">
      <alignment horizontal="center" vertical="center" wrapText="1"/>
    </xf>
    <xf numFmtId="0" fontId="9" fillId="15" borderId="6" xfId="0" applyFont="1" applyFill="1" applyBorder="1" applyAlignment="1">
      <alignment vertical="center" wrapText="1"/>
    </xf>
    <xf numFmtId="0" fontId="34" fillId="14" borderId="8" xfId="1" applyFont="1" applyFill="1" applyBorder="1" applyAlignment="1">
      <alignment horizontal="center" vertical="center" wrapText="1"/>
    </xf>
    <xf numFmtId="0" fontId="39" fillId="2" borderId="8" xfId="1" applyFont="1" applyFill="1" applyBorder="1" applyAlignment="1">
      <alignment horizontal="center" vertical="center" wrapText="1"/>
    </xf>
    <xf numFmtId="0" fontId="3" fillId="0" borderId="0" xfId="1" applyFont="1"/>
    <xf numFmtId="166" fontId="34" fillId="14" borderId="6" xfId="1" applyNumberFormat="1" applyFont="1" applyFill="1" applyBorder="1" applyAlignment="1">
      <alignment horizontal="center" vertical="center" wrapText="1"/>
    </xf>
    <xf numFmtId="49" fontId="34" fillId="14" borderId="8" xfId="1" applyNumberFormat="1" applyFont="1" applyFill="1" applyBorder="1" applyAlignment="1">
      <alignment horizontal="center" vertical="center" wrapText="1"/>
    </xf>
    <xf numFmtId="0" fontId="83" fillId="14" borderId="8" xfId="1" applyFont="1" applyFill="1" applyBorder="1" applyAlignment="1">
      <alignment horizontal="center" vertical="center" wrapText="1"/>
    </xf>
    <xf numFmtId="0" fontId="39" fillId="14" borderId="8" xfId="1" applyFont="1" applyFill="1" applyBorder="1" applyAlignment="1">
      <alignment horizontal="center" vertical="center" wrapText="1"/>
    </xf>
    <xf numFmtId="49" fontId="35" fillId="14" borderId="5" xfId="1" applyNumberFormat="1" applyFont="1" applyFill="1" applyBorder="1" applyAlignment="1">
      <alignment horizontal="center" vertical="center" wrapText="1"/>
    </xf>
    <xf numFmtId="0" fontId="35" fillId="14" borderId="6" xfId="1" applyFont="1" applyFill="1" applyBorder="1" applyAlignment="1">
      <alignment vertical="center" wrapText="1"/>
    </xf>
    <xf numFmtId="0" fontId="15" fillId="8" borderId="5" xfId="0" applyFont="1" applyFill="1" applyBorder="1" applyAlignment="1">
      <alignment horizontal="center" vertical="center" wrapText="1"/>
    </xf>
    <xf numFmtId="0" fontId="11" fillId="0" borderId="6" xfId="0" applyFont="1" applyBorder="1" applyAlignment="1">
      <alignment horizontal="center" vertical="center" wrapText="1"/>
    </xf>
    <xf numFmtId="0" fontId="11" fillId="19" borderId="6" xfId="0" applyFont="1" applyFill="1" applyBorder="1" applyAlignment="1">
      <alignment horizontal="center" vertical="center" wrapText="1"/>
    </xf>
    <xf numFmtId="0" fontId="11" fillId="0" borderId="8" xfId="0" applyFont="1" applyBorder="1" applyAlignment="1">
      <alignment horizontal="center" vertical="center" wrapText="1"/>
    </xf>
    <xf numFmtId="0" fontId="11" fillId="19" borderId="37" xfId="0" applyFont="1" applyFill="1" applyBorder="1" applyAlignment="1">
      <alignment horizontal="center" vertical="center" wrapText="1"/>
    </xf>
    <xf numFmtId="0" fontId="11" fillId="0" borderId="37" xfId="0" applyFont="1" applyBorder="1" applyAlignment="1">
      <alignment horizontal="center" vertical="center" wrapText="1"/>
    </xf>
    <xf numFmtId="3" fontId="11" fillId="0" borderId="5" xfId="0" applyNumberFormat="1" applyFont="1" applyBorder="1" applyAlignment="1">
      <alignment horizontal="center" vertical="center" wrapText="1"/>
    </xf>
    <xf numFmtId="3" fontId="11" fillId="0" borderId="6" xfId="0" applyNumberFormat="1" applyFont="1" applyBorder="1" applyAlignment="1">
      <alignment horizontal="center" vertical="center" wrapText="1"/>
    </xf>
    <xf numFmtId="0" fontId="11" fillId="0" borderId="5" xfId="0" applyFont="1" applyBorder="1" applyAlignment="1">
      <alignment horizontal="center" vertical="center" wrapText="1"/>
    </xf>
    <xf numFmtId="49" fontId="9" fillId="14" borderId="5" xfId="1" applyNumberFormat="1" applyFont="1" applyFill="1" applyBorder="1" applyAlignment="1">
      <alignment horizontal="center" vertical="center" wrapText="1"/>
    </xf>
    <xf numFmtId="0" fontId="9" fillId="14" borderId="6" xfId="1" applyFont="1" applyFill="1" applyBorder="1" applyAlignment="1">
      <alignment vertical="center" wrapText="1"/>
    </xf>
    <xf numFmtId="2" fontId="35" fillId="14" borderId="5" xfId="1" applyNumberFormat="1" applyFont="1" applyFill="1" applyBorder="1" applyAlignment="1">
      <alignment horizontal="center" vertical="center" wrapText="1"/>
    </xf>
    <xf numFmtId="2" fontId="35" fillId="14" borderId="6" xfId="1" applyNumberFormat="1" applyFont="1" applyFill="1" applyBorder="1" applyAlignment="1">
      <alignment vertical="center" wrapText="1"/>
    </xf>
    <xf numFmtId="9" fontId="83" fillId="14" borderId="5" xfId="0" applyNumberFormat="1" applyFont="1" applyFill="1" applyBorder="1" applyAlignment="1">
      <alignment horizontal="center" vertical="center" wrapText="1"/>
    </xf>
    <xf numFmtId="9" fontId="39" fillId="14" borderId="5" xfId="0" applyNumberFormat="1" applyFont="1" applyFill="1" applyBorder="1" applyAlignment="1">
      <alignment horizontal="center" vertical="center" wrapText="1"/>
    </xf>
    <xf numFmtId="9" fontId="39" fillId="8" borderId="5" xfId="0" applyNumberFormat="1" applyFont="1" applyFill="1" applyBorder="1" applyAlignment="1">
      <alignment horizontal="center" vertical="center" wrapText="1"/>
    </xf>
    <xf numFmtId="2" fontId="3" fillId="0" borderId="0" xfId="1" applyNumberFormat="1" applyFont="1"/>
    <xf numFmtId="2" fontId="9" fillId="14" borderId="5" xfId="1" applyNumberFormat="1" applyFont="1" applyFill="1" applyBorder="1" applyAlignment="1">
      <alignment horizontal="center" vertical="center" wrapText="1"/>
    </xf>
    <xf numFmtId="2" fontId="9" fillId="14" borderId="6" xfId="1" applyNumberFormat="1" applyFont="1" applyFill="1" applyBorder="1" applyAlignment="1">
      <alignment vertical="center" wrapText="1"/>
    </xf>
    <xf numFmtId="9" fontId="34" fillId="14" borderId="6" xfId="1" applyNumberFormat="1" applyFont="1" applyFill="1" applyBorder="1" applyAlignment="1">
      <alignment horizontal="center" vertical="center" wrapText="1"/>
    </xf>
    <xf numFmtId="49" fontId="34" fillId="0" borderId="0" xfId="0" applyNumberFormat="1" applyFont="1" applyAlignment="1">
      <alignment vertical="center" wrapText="1"/>
    </xf>
    <xf numFmtId="49" fontId="34" fillId="0" borderId="0" xfId="0" applyNumberFormat="1" applyFont="1" applyAlignment="1">
      <alignment vertical="center"/>
    </xf>
    <xf numFmtId="0" fontId="34" fillId="0" borderId="0" xfId="0" applyFont="1" applyAlignment="1">
      <alignment horizontal="center" vertical="center"/>
    </xf>
    <xf numFmtId="0" fontId="3" fillId="19" borderId="0" xfId="1" applyFont="1" applyFill="1"/>
    <xf numFmtId="49" fontId="7" fillId="50" borderId="81" xfId="1" applyNumberFormat="1" applyFont="1" applyFill="1" applyBorder="1" applyAlignment="1">
      <alignment horizontal="center"/>
    </xf>
    <xf numFmtId="0" fontId="39" fillId="50" borderId="8" xfId="1" applyFont="1" applyFill="1" applyBorder="1" applyAlignment="1">
      <alignment horizontal="center" vertical="center" wrapText="1"/>
    </xf>
    <xf numFmtId="1" fontId="39" fillId="50" borderId="6" xfId="1" applyNumberFormat="1" applyFont="1" applyFill="1" applyBorder="1" applyAlignment="1">
      <alignment horizontal="center" vertical="center" wrapText="1"/>
    </xf>
    <xf numFmtId="1" fontId="15" fillId="50" borderId="6" xfId="1" applyNumberFormat="1" applyFont="1" applyFill="1" applyBorder="1" applyAlignment="1">
      <alignment horizontal="center" vertical="center" wrapText="1"/>
    </xf>
    <xf numFmtId="49" fontId="7" fillId="50" borderId="0" xfId="1" applyNumberFormat="1" applyFont="1" applyFill="1" applyBorder="1" applyAlignment="1">
      <alignment horizontal="center"/>
    </xf>
    <xf numFmtId="0" fontId="7" fillId="50" borderId="0" xfId="1" applyFont="1" applyFill="1"/>
    <xf numFmtId="0" fontId="34" fillId="50" borderId="8" xfId="1" applyFont="1" applyFill="1" applyBorder="1" applyAlignment="1">
      <alignment horizontal="center" vertical="center" wrapText="1"/>
    </xf>
    <xf numFmtId="1" fontId="12" fillId="50" borderId="6" xfId="1" applyNumberFormat="1" applyFont="1" applyFill="1" applyBorder="1" applyAlignment="1">
      <alignment horizontal="center" vertical="center" wrapText="1"/>
    </xf>
    <xf numFmtId="9" fontId="39" fillId="50" borderId="5" xfId="0" applyNumberFormat="1" applyFont="1" applyFill="1" applyBorder="1" applyAlignment="1">
      <alignment horizontal="center" vertical="center" wrapText="1"/>
    </xf>
    <xf numFmtId="2" fontId="35" fillId="50" borderId="5" xfId="1" applyNumberFormat="1" applyFont="1" applyFill="1" applyBorder="1" applyAlignment="1">
      <alignment horizontal="center" vertical="center" wrapText="1"/>
    </xf>
    <xf numFmtId="3" fontId="34" fillId="13" borderId="6" xfId="0" applyNumberFormat="1" applyFont="1" applyFill="1" applyBorder="1" applyAlignment="1">
      <alignment horizontal="center" vertical="center" wrapText="1"/>
    </xf>
    <xf numFmtId="3" fontId="52" fillId="13" borderId="6" xfId="0" applyNumberFormat="1" applyFont="1" applyFill="1" applyBorder="1" applyAlignment="1">
      <alignment horizontal="center" vertical="center" wrapText="1"/>
    </xf>
    <xf numFmtId="3" fontId="12" fillId="13" borderId="6" xfId="0" applyNumberFormat="1" applyFont="1" applyFill="1" applyBorder="1" applyAlignment="1">
      <alignment horizontal="center" vertical="center" wrapText="1"/>
    </xf>
    <xf numFmtId="3" fontId="71" fillId="13" borderId="6" xfId="1" applyNumberFormat="1" applyFont="1" applyFill="1" applyBorder="1" applyAlignment="1">
      <alignment horizontal="center" vertical="center" wrapText="1"/>
    </xf>
    <xf numFmtId="3" fontId="15" fillId="13" borderId="6" xfId="1" applyNumberFormat="1" applyFont="1" applyFill="1" applyBorder="1" applyAlignment="1">
      <alignment horizontal="center" vertical="center" wrapText="1"/>
    </xf>
    <xf numFmtId="0" fontId="12" fillId="0" borderId="0" xfId="0" applyFont="1" applyBorder="1" applyAlignment="1">
      <alignment horizontal="right" wrapText="1"/>
    </xf>
    <xf numFmtId="49" fontId="13" fillId="19" borderId="78" xfId="1" applyNumberFormat="1" applyFont="1" applyFill="1" applyBorder="1" applyAlignment="1"/>
    <xf numFmtId="49" fontId="13" fillId="19" borderId="116" xfId="1" applyNumberFormat="1" applyFont="1" applyFill="1" applyBorder="1" applyAlignment="1"/>
    <xf numFmtId="0" fontId="15" fillId="14" borderId="49" xfId="0" applyFont="1" applyFill="1" applyBorder="1" applyAlignment="1">
      <alignment horizontal="center" vertical="center" wrapText="1"/>
    </xf>
    <xf numFmtId="0" fontId="15" fillId="14" borderId="71" xfId="0" applyNumberFormat="1" applyFont="1" applyFill="1" applyBorder="1" applyAlignment="1">
      <alignment horizontal="center" vertical="center"/>
    </xf>
    <xf numFmtId="0" fontId="9" fillId="14" borderId="71" xfId="0" applyFont="1" applyFill="1" applyBorder="1" applyAlignment="1">
      <alignment horizontal="left" wrapText="1"/>
    </xf>
    <xf numFmtId="0" fontId="15" fillId="14" borderId="49" xfId="0" applyNumberFormat="1" applyFont="1" applyFill="1" applyBorder="1" applyAlignment="1">
      <alignment horizontal="center" vertical="center"/>
    </xf>
    <xf numFmtId="0" fontId="9" fillId="14" borderId="49" xfId="0" applyFont="1" applyFill="1" applyBorder="1" applyAlignment="1">
      <alignment horizontal="left" wrapText="1"/>
    </xf>
    <xf numFmtId="0" fontId="15" fillId="14" borderId="49" xfId="0" applyFont="1" applyFill="1" applyBorder="1" applyAlignment="1">
      <alignment horizontal="left" vertical="center"/>
    </xf>
    <xf numFmtId="0" fontId="53" fillId="13" borderId="69" xfId="0" applyFont="1" applyFill="1" applyBorder="1" applyAlignment="1">
      <alignment horizontal="center" vertical="center" wrapText="1"/>
    </xf>
    <xf numFmtId="0" fontId="52" fillId="50" borderId="49" xfId="0" applyFont="1" applyFill="1" applyBorder="1" applyAlignment="1">
      <alignment horizontal="center" vertical="center" wrapText="1"/>
    </xf>
    <xf numFmtId="1" fontId="52" fillId="50" borderId="49" xfId="0" applyNumberFormat="1" applyFont="1" applyFill="1" applyBorder="1" applyAlignment="1">
      <alignment horizontal="center" vertical="top"/>
    </xf>
    <xf numFmtId="49" fontId="52" fillId="50" borderId="49" xfId="0" applyNumberFormat="1" applyFont="1" applyFill="1" applyBorder="1" applyAlignment="1">
      <alignment horizontal="center" vertical="top"/>
    </xf>
    <xf numFmtId="0" fontId="44" fillId="19" borderId="0" xfId="3" applyFont="1" applyFill="1" applyAlignment="1">
      <alignment horizontal="center" vertical="center" wrapText="1"/>
    </xf>
    <xf numFmtId="0" fontId="3" fillId="14" borderId="8" xfId="1" applyFont="1" applyFill="1" applyBorder="1"/>
    <xf numFmtId="0" fontId="6" fillId="14" borderId="8" xfId="1" applyFont="1" applyFill="1" applyBorder="1" applyAlignment="1">
      <alignment horizontal="left" vertical="center" wrapText="1"/>
    </xf>
    <xf numFmtId="1" fontId="6" fillId="14" borderId="8" xfId="1" applyNumberFormat="1" applyFont="1" applyFill="1" applyBorder="1" applyAlignment="1">
      <alignment horizontal="center" vertical="center"/>
    </xf>
    <xf numFmtId="166" fontId="15" fillId="14" borderId="8" xfId="1" applyNumberFormat="1" applyFont="1" applyFill="1" applyBorder="1" applyAlignment="1">
      <alignment horizontal="center" vertical="top" wrapText="1"/>
    </xf>
    <xf numFmtId="0" fontId="11" fillId="0" borderId="25" xfId="1" applyFont="1" applyFill="1" applyBorder="1" applyAlignment="1">
      <alignment horizontal="left" vertical="center" wrapText="1"/>
    </xf>
    <xf numFmtId="0" fontId="15" fillId="0" borderId="26" xfId="1" applyFont="1" applyFill="1" applyBorder="1" applyAlignment="1">
      <alignment horizontal="left" vertical="center" wrapText="1"/>
    </xf>
    <xf numFmtId="0" fontId="15" fillId="0" borderId="27" xfId="1" applyFont="1" applyFill="1" applyBorder="1" applyAlignment="1">
      <alignment horizontal="center" vertical="top" wrapText="1"/>
    </xf>
    <xf numFmtId="1" fontId="15" fillId="0" borderId="28" xfId="1" applyNumberFormat="1" applyFont="1" applyFill="1" applyBorder="1" applyAlignment="1">
      <alignment horizontal="center" vertical="top" wrapText="1"/>
    </xf>
    <xf numFmtId="1" fontId="52" fillId="0" borderId="0" xfId="1" applyNumberFormat="1" applyFont="1" applyFill="1" applyBorder="1" applyAlignment="1">
      <alignment horizontal="center" vertical="top" wrapText="1"/>
    </xf>
    <xf numFmtId="1" fontId="52" fillId="19" borderId="0" xfId="1" applyNumberFormat="1" applyFont="1" applyFill="1" applyBorder="1" applyAlignment="1">
      <alignment horizontal="center" vertical="top" wrapText="1"/>
    </xf>
    <xf numFmtId="1" fontId="16" fillId="0" borderId="1" xfId="1" applyNumberFormat="1" applyFont="1" applyFill="1" applyBorder="1" applyAlignment="1">
      <alignment horizontal="center" vertical="center"/>
    </xf>
    <xf numFmtId="1" fontId="16" fillId="0" borderId="19" xfId="1" applyNumberFormat="1" applyFont="1" applyFill="1" applyBorder="1" applyAlignment="1">
      <alignment horizontal="center" vertical="center"/>
    </xf>
    <xf numFmtId="1" fontId="16" fillId="0" borderId="20" xfId="1" applyNumberFormat="1" applyFont="1" applyFill="1" applyBorder="1" applyAlignment="1">
      <alignment horizontal="center" vertical="center"/>
    </xf>
    <xf numFmtId="1" fontId="16" fillId="21" borderId="20" xfId="1" applyNumberFormat="1" applyFont="1" applyFill="1" applyBorder="1" applyAlignment="1">
      <alignment horizontal="center" vertical="center"/>
    </xf>
    <xf numFmtId="0" fontId="15" fillId="2" borderId="29" xfId="1" applyFont="1" applyFill="1" applyBorder="1" applyAlignment="1">
      <alignment horizontal="left" vertical="center" wrapText="1"/>
    </xf>
    <xf numFmtId="0" fontId="15" fillId="2" borderId="38" xfId="1" applyFont="1" applyFill="1" applyBorder="1" applyAlignment="1">
      <alignment horizontal="left" vertical="center" wrapText="1"/>
    </xf>
    <xf numFmtId="1" fontId="15" fillId="0" borderId="27" xfId="1" applyNumberFormat="1" applyFont="1" applyFill="1" applyBorder="1" applyAlignment="1">
      <alignment horizontal="center" vertical="top" wrapText="1"/>
    </xf>
    <xf numFmtId="166" fontId="15" fillId="14" borderId="75" xfId="1" applyNumberFormat="1" applyFont="1" applyFill="1" applyBorder="1" applyAlignment="1">
      <alignment horizontal="center" vertical="top" wrapText="1"/>
    </xf>
    <xf numFmtId="166" fontId="15" fillId="14" borderId="76" xfId="1" applyNumberFormat="1" applyFont="1" applyFill="1" applyBorder="1" applyAlignment="1">
      <alignment horizontal="center" vertical="top" wrapText="1"/>
    </xf>
    <xf numFmtId="1" fontId="4" fillId="6" borderId="20" xfId="0" applyNumberFormat="1" applyFont="1" applyFill="1" applyBorder="1" applyAlignment="1">
      <alignment horizontal="center" vertical="center"/>
    </xf>
    <xf numFmtId="0" fontId="11" fillId="0" borderId="30" xfId="1" applyFont="1" applyFill="1" applyBorder="1" applyAlignment="1">
      <alignment horizontal="left" vertical="center" wrapText="1"/>
    </xf>
    <xf numFmtId="1" fontId="11" fillId="0" borderId="27" xfId="1" applyNumberFormat="1" applyFont="1" applyFill="1" applyBorder="1" applyAlignment="1">
      <alignment horizontal="center" vertical="top" wrapText="1"/>
    </xf>
    <xf numFmtId="1" fontId="11" fillId="0" borderId="28" xfId="1" applyNumberFormat="1" applyFont="1" applyFill="1" applyBorder="1" applyAlignment="1">
      <alignment horizontal="center" vertical="top" wrapText="1"/>
    </xf>
    <xf numFmtId="166" fontId="11" fillId="14" borderId="52" xfId="1" applyNumberFormat="1" applyFont="1" applyFill="1" applyBorder="1" applyAlignment="1">
      <alignment horizontal="center" vertical="top" wrapText="1"/>
    </xf>
    <xf numFmtId="166" fontId="11" fillId="14" borderId="53" xfId="1" applyNumberFormat="1" applyFont="1" applyFill="1" applyBorder="1" applyAlignment="1">
      <alignment horizontal="center" vertical="top" wrapText="1"/>
    </xf>
    <xf numFmtId="0" fontId="11" fillId="0" borderId="26" xfId="1" applyFont="1" applyFill="1" applyBorder="1" applyAlignment="1">
      <alignment horizontal="left" vertical="center" wrapText="1"/>
    </xf>
    <xf numFmtId="1" fontId="11" fillId="0" borderId="34" xfId="1" applyNumberFormat="1" applyFont="1" applyFill="1" applyBorder="1" applyAlignment="1">
      <alignment horizontal="center" vertical="top" wrapText="1"/>
    </xf>
    <xf numFmtId="0" fontId="15" fillId="2" borderId="9" xfId="1" applyFont="1" applyFill="1" applyBorder="1" applyAlignment="1">
      <alignment horizontal="left" vertical="center" wrapText="1"/>
    </xf>
    <xf numFmtId="0" fontId="15" fillId="2" borderId="39" xfId="1" applyFont="1" applyFill="1" applyBorder="1" applyAlignment="1">
      <alignment horizontal="left" vertical="center" wrapText="1"/>
    </xf>
    <xf numFmtId="1" fontId="15" fillId="0" borderId="40" xfId="1" applyNumberFormat="1" applyFont="1" applyFill="1" applyBorder="1" applyAlignment="1">
      <alignment horizontal="center" vertical="top" wrapText="1"/>
    </xf>
    <xf numFmtId="1" fontId="15" fillId="0" borderId="35" xfId="1" applyNumberFormat="1" applyFont="1" applyFill="1" applyBorder="1" applyAlignment="1">
      <alignment horizontal="center" vertical="top" wrapText="1"/>
    </xf>
    <xf numFmtId="166" fontId="15" fillId="14" borderId="52" xfId="1" applyNumberFormat="1" applyFont="1" applyFill="1" applyBorder="1" applyAlignment="1">
      <alignment horizontal="center" vertical="top" wrapText="1"/>
    </xf>
    <xf numFmtId="166" fontId="15" fillId="14" borderId="53" xfId="1" applyNumberFormat="1" applyFont="1" applyFill="1" applyBorder="1" applyAlignment="1">
      <alignment horizontal="center" vertical="top" wrapText="1"/>
    </xf>
    <xf numFmtId="0" fontId="11" fillId="0" borderId="7" xfId="1" applyFont="1" applyFill="1" applyBorder="1" applyAlignment="1">
      <alignment horizontal="left" vertical="center" wrapText="1"/>
    </xf>
    <xf numFmtId="0" fontId="11" fillId="0" borderId="31" xfId="1" applyFont="1" applyFill="1" applyBorder="1" applyAlignment="1">
      <alignment horizontal="left" vertical="center" wrapText="1"/>
    </xf>
    <xf numFmtId="1" fontId="11" fillId="0" borderId="35" xfId="1" applyNumberFormat="1" applyFont="1" applyFill="1" applyBorder="1" applyAlignment="1">
      <alignment horizontal="center" vertical="top" wrapText="1"/>
    </xf>
    <xf numFmtId="1" fontId="11" fillId="19" borderId="28" xfId="1" applyNumberFormat="1" applyFont="1" applyFill="1" applyBorder="1" applyAlignment="1">
      <alignment horizontal="center" vertical="top" wrapText="1"/>
    </xf>
    <xf numFmtId="0" fontId="11" fillId="0" borderId="0" xfId="1" applyFont="1" applyFill="1" applyBorder="1" applyAlignment="1">
      <alignment horizontal="left" vertical="center" wrapText="1"/>
    </xf>
    <xf numFmtId="0" fontId="11" fillId="2" borderId="31" xfId="1" applyFont="1" applyFill="1" applyBorder="1" applyAlignment="1">
      <alignment horizontal="left" vertical="center" wrapText="1"/>
    </xf>
    <xf numFmtId="0" fontId="3" fillId="0" borderId="7" xfId="1" applyFont="1" applyBorder="1"/>
    <xf numFmtId="0" fontId="11" fillId="0" borderId="5" xfId="1" applyFont="1" applyFill="1" applyBorder="1" applyAlignment="1">
      <alignment horizontal="left" vertical="center" wrapText="1"/>
    </xf>
    <xf numFmtId="0" fontId="11" fillId="0" borderId="22" xfId="1" applyFont="1" applyFill="1" applyBorder="1" applyAlignment="1">
      <alignment horizontal="left" vertical="center" wrapText="1"/>
    </xf>
    <xf numFmtId="0" fontId="15" fillId="2" borderId="30" xfId="1" applyFont="1" applyFill="1" applyBorder="1" applyAlignment="1">
      <alignment horizontal="left" vertical="center" wrapText="1"/>
    </xf>
    <xf numFmtId="1" fontId="15" fillId="0" borderId="14" xfId="1" applyNumberFormat="1" applyFont="1" applyFill="1" applyBorder="1" applyAlignment="1">
      <alignment horizontal="center" vertical="top" wrapText="1"/>
    </xf>
    <xf numFmtId="1" fontId="15" fillId="0" borderId="24" xfId="1" applyNumberFormat="1" applyFont="1" applyFill="1" applyBorder="1" applyAlignment="1">
      <alignment horizontal="center" vertical="top" wrapText="1"/>
    </xf>
    <xf numFmtId="1" fontId="15" fillId="2" borderId="27" xfId="1" applyNumberFormat="1" applyFont="1" applyFill="1" applyBorder="1" applyAlignment="1">
      <alignment horizontal="center" vertical="top" wrapText="1"/>
    </xf>
    <xf numFmtId="1" fontId="15" fillId="2" borderId="28" xfId="1" applyNumberFormat="1" applyFont="1" applyFill="1" applyBorder="1" applyAlignment="1">
      <alignment horizontal="center" vertical="top" wrapText="1"/>
    </xf>
    <xf numFmtId="0" fontId="11" fillId="0" borderId="32" xfId="1" applyFont="1" applyFill="1" applyBorder="1" applyAlignment="1">
      <alignment horizontal="left" vertical="center" wrapText="1"/>
    </xf>
    <xf numFmtId="0" fontId="11" fillId="0" borderId="9" xfId="1" applyFont="1" applyFill="1" applyBorder="1" applyAlignment="1">
      <alignment horizontal="left" vertical="center" wrapText="1"/>
    </xf>
    <xf numFmtId="0" fontId="11" fillId="0" borderId="21" xfId="1" applyFont="1" applyFill="1" applyBorder="1" applyAlignment="1">
      <alignment horizontal="left" vertical="center" wrapText="1"/>
    </xf>
    <xf numFmtId="0" fontId="15" fillId="2" borderId="45" xfId="1" applyFont="1" applyFill="1" applyBorder="1" applyAlignment="1">
      <alignment horizontal="left" vertical="center" wrapText="1"/>
    </xf>
    <xf numFmtId="1" fontId="11" fillId="19" borderId="27" xfId="1" applyNumberFormat="1" applyFont="1" applyFill="1" applyBorder="1" applyAlignment="1">
      <alignment horizontal="center" vertical="top" wrapText="1"/>
    </xf>
    <xf numFmtId="0" fontId="11" fillId="19" borderId="31" xfId="1" applyFont="1" applyFill="1" applyBorder="1" applyAlignment="1">
      <alignment horizontal="left" vertical="center" wrapText="1"/>
    </xf>
    <xf numFmtId="0" fontId="15" fillId="12" borderId="38" xfId="1" applyFont="1" applyFill="1" applyBorder="1" applyAlignment="1">
      <alignment horizontal="left" vertical="center" wrapText="1"/>
    </xf>
    <xf numFmtId="1" fontId="15" fillId="19" borderId="28" xfId="1" applyNumberFormat="1" applyFont="1" applyFill="1" applyBorder="1" applyAlignment="1">
      <alignment horizontal="center" vertical="top" wrapText="1"/>
    </xf>
    <xf numFmtId="0" fontId="15" fillId="2" borderId="26" xfId="1" applyFont="1" applyFill="1" applyBorder="1" applyAlignment="1">
      <alignment horizontal="left" vertical="center" wrapText="1"/>
    </xf>
    <xf numFmtId="0" fontId="11" fillId="2" borderId="30" xfId="1" applyFont="1" applyFill="1" applyBorder="1" applyAlignment="1">
      <alignment horizontal="left" vertical="center" wrapText="1"/>
    </xf>
    <xf numFmtId="1" fontId="11" fillId="2" borderId="27" xfId="1" applyNumberFormat="1" applyFont="1" applyFill="1" applyBorder="1" applyAlignment="1">
      <alignment horizontal="center" vertical="top" wrapText="1"/>
    </xf>
    <xf numFmtId="0" fontId="11" fillId="0" borderId="20" xfId="1" applyFont="1" applyFill="1" applyBorder="1" applyAlignment="1">
      <alignment horizontal="left" vertical="center" wrapText="1"/>
    </xf>
    <xf numFmtId="1" fontId="16" fillId="6" borderId="20" xfId="0" applyNumberFormat="1" applyFont="1" applyFill="1" applyBorder="1" applyAlignment="1">
      <alignment horizontal="center" vertical="center"/>
    </xf>
    <xf numFmtId="0" fontId="15" fillId="2" borderId="46" xfId="1" applyFont="1" applyFill="1" applyBorder="1" applyAlignment="1">
      <alignment horizontal="left" vertical="center" wrapText="1"/>
    </xf>
    <xf numFmtId="1" fontId="15" fillId="2" borderId="47" xfId="1" applyNumberFormat="1" applyFont="1" applyFill="1" applyBorder="1" applyAlignment="1">
      <alignment horizontal="center" vertical="top" wrapText="1"/>
    </xf>
    <xf numFmtId="1" fontId="11" fillId="19" borderId="47" xfId="1" applyNumberFormat="1" applyFont="1" applyFill="1" applyBorder="1" applyAlignment="1">
      <alignment horizontal="center" vertical="top" wrapText="1"/>
    </xf>
    <xf numFmtId="1" fontId="16" fillId="9" borderId="20" xfId="0" applyNumberFormat="1" applyFont="1" applyFill="1" applyBorder="1" applyAlignment="1">
      <alignment horizontal="center" vertical="center"/>
    </xf>
    <xf numFmtId="0" fontId="11" fillId="0" borderId="42" xfId="1" applyFont="1" applyFill="1" applyBorder="1" applyAlignment="1">
      <alignment horizontal="left" vertical="center" wrapText="1"/>
    </xf>
    <xf numFmtId="0" fontId="11" fillId="2" borderId="47" xfId="1" applyFont="1" applyFill="1" applyBorder="1" applyAlignment="1">
      <alignment horizontal="left" vertical="center" wrapText="1"/>
    </xf>
    <xf numFmtId="0" fontId="15" fillId="2" borderId="48" xfId="1" applyFont="1" applyFill="1" applyBorder="1" applyAlignment="1">
      <alignment horizontal="left" vertical="center" wrapText="1"/>
    </xf>
    <xf numFmtId="1" fontId="16" fillId="5" borderId="20" xfId="0" applyNumberFormat="1" applyFont="1" applyFill="1" applyBorder="1" applyAlignment="1">
      <alignment horizontal="center" vertical="center"/>
    </xf>
    <xf numFmtId="1" fontId="4" fillId="5" borderId="20" xfId="0" applyNumberFormat="1" applyFont="1" applyFill="1" applyBorder="1" applyAlignment="1">
      <alignment horizontal="center" vertical="center"/>
    </xf>
    <xf numFmtId="0" fontId="15" fillId="2" borderId="25" xfId="1" applyFont="1" applyFill="1" applyBorder="1" applyAlignment="1">
      <alignment horizontal="left" vertical="center" wrapText="1"/>
    </xf>
    <xf numFmtId="166" fontId="15" fillId="14" borderId="72" xfId="1" applyNumberFormat="1" applyFont="1" applyFill="1" applyBorder="1" applyAlignment="1">
      <alignment horizontal="center" vertical="top" wrapText="1"/>
    </xf>
    <xf numFmtId="166" fontId="15" fillId="14" borderId="73" xfId="1" applyNumberFormat="1" applyFont="1" applyFill="1" applyBorder="1" applyAlignment="1">
      <alignment horizontal="center" vertical="top" wrapText="1"/>
    </xf>
    <xf numFmtId="0" fontId="15" fillId="12" borderId="29" xfId="1" applyFont="1" applyFill="1" applyBorder="1" applyAlignment="1">
      <alignment horizontal="left" vertical="center" wrapText="1"/>
    </xf>
    <xf numFmtId="1" fontId="15" fillId="12" borderId="34" xfId="1" applyNumberFormat="1" applyFont="1" applyFill="1" applyBorder="1" applyAlignment="1">
      <alignment horizontal="center" vertical="top" wrapText="1"/>
    </xf>
    <xf numFmtId="1" fontId="15" fillId="12" borderId="117" xfId="1" applyNumberFormat="1" applyFont="1" applyFill="1" applyBorder="1" applyAlignment="1">
      <alignment horizontal="center" vertical="top" wrapText="1"/>
    </xf>
    <xf numFmtId="9" fontId="15" fillId="14" borderId="118" xfId="1" applyNumberFormat="1" applyFont="1" applyFill="1" applyBorder="1" applyAlignment="1">
      <alignment horizontal="center" vertical="top" wrapText="1"/>
    </xf>
    <xf numFmtId="9" fontId="15" fillId="14" borderId="119" xfId="1" applyNumberFormat="1" applyFont="1" applyFill="1" applyBorder="1" applyAlignment="1">
      <alignment horizontal="center" vertical="top" wrapText="1"/>
    </xf>
    <xf numFmtId="0" fontId="16" fillId="51" borderId="20" xfId="0" applyFont="1" applyFill="1" applyBorder="1" applyAlignment="1">
      <alignment horizontal="center" vertical="center" wrapText="1"/>
    </xf>
    <xf numFmtId="0" fontId="16" fillId="51" borderId="20" xfId="0" applyFont="1" applyFill="1" applyBorder="1" applyAlignment="1">
      <alignment horizontal="center" vertical="center"/>
    </xf>
    <xf numFmtId="0" fontId="16" fillId="52" borderId="20" xfId="0" applyFont="1" applyFill="1" applyBorder="1" applyAlignment="1">
      <alignment horizontal="center" vertical="center" wrapText="1"/>
    </xf>
    <xf numFmtId="0" fontId="16" fillId="52" borderId="20" xfId="0" applyFont="1" applyFill="1" applyBorder="1" applyAlignment="1">
      <alignment horizontal="center" vertical="center"/>
    </xf>
    <xf numFmtId="1" fontId="16" fillId="0" borderId="56" xfId="1" applyNumberFormat="1" applyFont="1" applyFill="1" applyBorder="1" applyAlignment="1">
      <alignment horizontal="center" vertical="center"/>
    </xf>
    <xf numFmtId="1" fontId="16" fillId="0" borderId="57" xfId="1" applyNumberFormat="1" applyFont="1" applyFill="1" applyBorder="1" applyAlignment="1">
      <alignment horizontal="center" vertical="center"/>
    </xf>
    <xf numFmtId="1" fontId="16" fillId="0" borderId="123" xfId="1" applyNumberFormat="1" applyFont="1" applyFill="1" applyBorder="1" applyAlignment="1">
      <alignment horizontal="center" vertical="center"/>
    </xf>
    <xf numFmtId="1" fontId="16" fillId="0" borderId="124" xfId="1" applyNumberFormat="1" applyFont="1" applyFill="1" applyBorder="1" applyAlignment="1">
      <alignment horizontal="center" vertical="center"/>
    </xf>
    <xf numFmtId="1" fontId="16" fillId="21" borderId="123" xfId="1" applyNumberFormat="1" applyFont="1" applyFill="1" applyBorder="1" applyAlignment="1">
      <alignment horizontal="center" vertical="center"/>
    </xf>
    <xf numFmtId="1" fontId="16" fillId="21" borderId="124" xfId="1" applyNumberFormat="1" applyFont="1" applyFill="1" applyBorder="1" applyAlignment="1">
      <alignment horizontal="center" vertical="center"/>
    </xf>
    <xf numFmtId="1" fontId="16" fillId="0" borderId="125" xfId="1" applyNumberFormat="1" applyFont="1" applyFill="1" applyBorder="1" applyAlignment="1">
      <alignment horizontal="center" vertical="center"/>
    </xf>
    <xf numFmtId="1" fontId="4" fillId="2" borderId="52" xfId="1" applyNumberFormat="1" applyFont="1" applyFill="1" applyBorder="1" applyAlignment="1">
      <alignment horizontal="center" vertical="center"/>
    </xf>
    <xf numFmtId="1" fontId="4" fillId="2" borderId="53" xfId="1" applyNumberFormat="1" applyFont="1" applyFill="1" applyBorder="1" applyAlignment="1">
      <alignment horizontal="center" vertical="center"/>
    </xf>
    <xf numFmtId="1" fontId="4" fillId="2" borderId="127" xfId="1" applyNumberFormat="1" applyFont="1" applyFill="1" applyBorder="1" applyAlignment="1">
      <alignment horizontal="center" vertical="center"/>
    </xf>
    <xf numFmtId="1" fontId="4" fillId="2" borderId="128" xfId="1" applyNumberFormat="1" applyFont="1" applyFill="1" applyBorder="1" applyAlignment="1">
      <alignment horizontal="center" vertical="center"/>
    </xf>
    <xf numFmtId="1" fontId="4" fillId="45" borderId="127" xfId="0" applyNumberFormat="1" applyFont="1" applyFill="1" applyBorder="1" applyAlignment="1">
      <alignment horizontal="center" vertical="center"/>
    </xf>
    <xf numFmtId="1" fontId="4" fillId="45" borderId="128" xfId="0" applyNumberFormat="1" applyFont="1" applyFill="1" applyBorder="1" applyAlignment="1">
      <alignment horizontal="center" vertical="center"/>
    </xf>
    <xf numFmtId="1" fontId="4" fillId="2" borderId="42" xfId="1" applyNumberFormat="1" applyFont="1" applyFill="1" applyBorder="1" applyAlignment="1">
      <alignment horizontal="center" vertical="center"/>
    </xf>
    <xf numFmtId="1" fontId="16" fillId="0" borderId="52" xfId="1" applyNumberFormat="1" applyFont="1" applyFill="1" applyBorder="1" applyAlignment="1">
      <alignment horizontal="center" vertical="center"/>
    </xf>
    <xf numFmtId="1" fontId="16" fillId="0" borderId="53" xfId="1" applyNumberFormat="1" applyFont="1" applyFill="1" applyBorder="1" applyAlignment="1">
      <alignment horizontal="center" vertical="center"/>
    </xf>
    <xf numFmtId="1" fontId="16" fillId="0" borderId="127" xfId="1" applyNumberFormat="1" applyFont="1" applyFill="1" applyBorder="1" applyAlignment="1">
      <alignment horizontal="center" vertical="center"/>
    </xf>
    <xf numFmtId="1" fontId="16" fillId="0" borderId="128" xfId="1" applyNumberFormat="1" applyFont="1" applyFill="1" applyBorder="1" applyAlignment="1">
      <alignment horizontal="center" vertical="center"/>
    </xf>
    <xf numFmtId="1" fontId="16" fillId="45" borderId="127" xfId="0" applyNumberFormat="1" applyFont="1" applyFill="1" applyBorder="1" applyAlignment="1">
      <alignment horizontal="center" vertical="center"/>
    </xf>
    <xf numFmtId="1" fontId="16" fillId="45" borderId="128" xfId="0" applyNumberFormat="1" applyFont="1" applyFill="1" applyBorder="1" applyAlignment="1">
      <alignment horizontal="center" vertical="center"/>
    </xf>
    <xf numFmtId="1" fontId="16" fillId="0" borderId="42" xfId="1" applyNumberFormat="1" applyFont="1" applyFill="1" applyBorder="1" applyAlignment="1">
      <alignment horizontal="center" vertical="center"/>
    </xf>
    <xf numFmtId="1" fontId="4" fillId="2" borderId="3" xfId="1" applyNumberFormat="1" applyFont="1" applyFill="1" applyBorder="1" applyAlignment="1">
      <alignment horizontal="center" vertical="center"/>
    </xf>
    <xf numFmtId="1" fontId="16" fillId="2" borderId="72" xfId="1" applyNumberFormat="1" applyFont="1" applyFill="1" applyBorder="1" applyAlignment="1">
      <alignment horizontal="center" vertical="center"/>
    </xf>
    <xf numFmtId="1" fontId="16" fillId="2" borderId="73" xfId="1" applyNumberFormat="1" applyFont="1" applyFill="1" applyBorder="1" applyAlignment="1">
      <alignment horizontal="center" vertical="center"/>
    </xf>
    <xf numFmtId="1" fontId="16" fillId="2" borderId="129" xfId="1" applyNumberFormat="1" applyFont="1" applyFill="1" applyBorder="1" applyAlignment="1">
      <alignment horizontal="center" vertical="center"/>
    </xf>
    <xf numFmtId="1" fontId="16" fillId="2" borderId="130" xfId="1" applyNumberFormat="1" applyFont="1" applyFill="1" applyBorder="1" applyAlignment="1">
      <alignment horizontal="center" vertical="center"/>
    </xf>
    <xf numFmtId="1" fontId="16" fillId="45" borderId="129" xfId="0" applyNumberFormat="1" applyFont="1" applyFill="1" applyBorder="1" applyAlignment="1">
      <alignment horizontal="center" vertical="center"/>
    </xf>
    <xf numFmtId="1" fontId="16" fillId="45" borderId="130" xfId="0" applyNumberFormat="1" applyFont="1" applyFill="1" applyBorder="1" applyAlignment="1">
      <alignment horizontal="center" vertical="center"/>
    </xf>
    <xf numFmtId="1" fontId="16" fillId="2" borderId="48" xfId="1" applyNumberFormat="1" applyFont="1" applyFill="1" applyBorder="1" applyAlignment="1">
      <alignment horizontal="center" vertical="center"/>
    </xf>
    <xf numFmtId="0" fontId="16" fillId="0" borderId="52" xfId="1" applyFont="1" applyBorder="1" applyAlignment="1">
      <alignment horizontal="center" vertical="center"/>
    </xf>
    <xf numFmtId="0" fontId="16" fillId="0" borderId="53" xfId="1" applyFont="1" applyBorder="1" applyAlignment="1">
      <alignment horizontal="center" vertical="center"/>
    </xf>
    <xf numFmtId="0" fontId="16" fillId="0" borderId="3" xfId="1" applyFont="1" applyBorder="1" applyAlignment="1">
      <alignment horizontal="center" vertical="center"/>
    </xf>
    <xf numFmtId="1" fontId="16" fillId="19" borderId="127" xfId="1" applyNumberFormat="1" applyFont="1" applyFill="1" applyBorder="1" applyAlignment="1">
      <alignment horizontal="center" vertical="center"/>
    </xf>
    <xf numFmtId="1" fontId="16" fillId="19" borderId="128" xfId="1" applyNumberFormat="1" applyFont="1" applyFill="1" applyBorder="1" applyAlignment="1">
      <alignment horizontal="center" vertical="center"/>
    </xf>
    <xf numFmtId="1" fontId="16" fillId="19" borderId="42" xfId="1" applyNumberFormat="1" applyFont="1" applyFill="1" applyBorder="1" applyAlignment="1">
      <alignment horizontal="center" vertical="center"/>
    </xf>
    <xf numFmtId="1" fontId="16" fillId="2" borderId="127" xfId="1" applyNumberFormat="1" applyFont="1" applyFill="1" applyBorder="1" applyAlignment="1">
      <alignment horizontal="center" vertical="center"/>
    </xf>
    <xf numFmtId="1" fontId="16" fillId="2" borderId="128" xfId="1" applyNumberFormat="1" applyFont="1" applyFill="1" applyBorder="1" applyAlignment="1">
      <alignment horizontal="center" vertical="center"/>
    </xf>
    <xf numFmtId="0" fontId="15" fillId="2" borderId="132" xfId="1" applyFont="1" applyFill="1" applyBorder="1" applyAlignment="1">
      <alignment horizontal="left" vertical="center" wrapText="1"/>
    </xf>
    <xf numFmtId="1" fontId="14" fillId="2" borderId="127" xfId="1" applyNumberFormat="1" applyFont="1" applyFill="1" applyBorder="1" applyAlignment="1">
      <alignment horizontal="center" vertical="center"/>
    </xf>
    <xf numFmtId="1" fontId="14" fillId="2" borderId="128" xfId="1" applyNumberFormat="1" applyFont="1" applyFill="1" applyBorder="1" applyAlignment="1">
      <alignment horizontal="center" vertical="center"/>
    </xf>
    <xf numFmtId="1" fontId="16" fillId="2" borderId="52" xfId="1" applyNumberFormat="1" applyFont="1" applyFill="1" applyBorder="1" applyAlignment="1">
      <alignment horizontal="center" vertical="center"/>
    </xf>
    <xf numFmtId="1" fontId="16" fillId="2" borderId="53" xfId="1" applyNumberFormat="1" applyFont="1" applyFill="1" applyBorder="1" applyAlignment="1">
      <alignment horizontal="center" vertical="center"/>
    </xf>
    <xf numFmtId="1" fontId="16" fillId="2" borderId="42" xfId="1" applyNumberFormat="1" applyFont="1" applyFill="1" applyBorder="1" applyAlignment="1">
      <alignment horizontal="center" vertical="center"/>
    </xf>
    <xf numFmtId="1" fontId="16" fillId="20" borderId="127" xfId="1" applyNumberFormat="1" applyFont="1" applyFill="1" applyBorder="1" applyAlignment="1">
      <alignment horizontal="center" vertical="center"/>
    </xf>
    <xf numFmtId="1" fontId="14" fillId="45" borderId="127" xfId="0" applyNumberFormat="1" applyFont="1" applyFill="1" applyBorder="1" applyAlignment="1">
      <alignment horizontal="center" vertical="center"/>
    </xf>
    <xf numFmtId="1" fontId="14" fillId="45" borderId="128" xfId="0" applyNumberFormat="1" applyFont="1" applyFill="1" applyBorder="1" applyAlignment="1">
      <alignment horizontal="center" vertical="center"/>
    </xf>
    <xf numFmtId="1" fontId="4" fillId="16" borderId="127" xfId="1" applyNumberFormat="1" applyFont="1" applyFill="1" applyBorder="1" applyAlignment="1">
      <alignment horizontal="center" vertical="center"/>
    </xf>
    <xf numFmtId="1" fontId="16" fillId="16" borderId="127" xfId="1" applyNumberFormat="1" applyFont="1" applyFill="1" applyBorder="1" applyAlignment="1">
      <alignment horizontal="center" vertical="center"/>
    </xf>
    <xf numFmtId="0" fontId="11" fillId="2" borderId="29" xfId="1" applyFont="1" applyFill="1" applyBorder="1" applyAlignment="1">
      <alignment horizontal="left" vertical="center" wrapText="1"/>
    </xf>
    <xf numFmtId="1" fontId="15" fillId="2" borderId="34" xfId="1" applyNumberFormat="1" applyFont="1" applyFill="1" applyBorder="1" applyAlignment="1">
      <alignment horizontal="center" vertical="top" wrapText="1"/>
    </xf>
    <xf numFmtId="1" fontId="15" fillId="2" borderId="133" xfId="1" applyNumberFormat="1" applyFont="1" applyFill="1" applyBorder="1" applyAlignment="1">
      <alignment horizontal="center" vertical="top" wrapText="1"/>
    </xf>
    <xf numFmtId="1" fontId="16" fillId="2" borderId="134" xfId="1" applyNumberFormat="1" applyFont="1" applyFill="1" applyBorder="1" applyAlignment="1">
      <alignment horizontal="center" vertical="center"/>
    </xf>
    <xf numFmtId="1" fontId="16" fillId="2" borderId="135" xfId="1" applyNumberFormat="1" applyFont="1" applyFill="1" applyBorder="1" applyAlignment="1">
      <alignment horizontal="center" vertical="center"/>
    </xf>
    <xf numFmtId="1" fontId="16" fillId="45" borderId="134" xfId="0" applyNumberFormat="1" applyFont="1" applyFill="1" applyBorder="1" applyAlignment="1">
      <alignment horizontal="center" vertical="center"/>
    </xf>
    <xf numFmtId="1" fontId="16" fillId="45" borderId="135" xfId="0" applyNumberFormat="1" applyFont="1" applyFill="1" applyBorder="1" applyAlignment="1">
      <alignment horizontal="center" vertical="center"/>
    </xf>
    <xf numFmtId="1" fontId="16" fillId="2" borderId="136" xfId="1" applyNumberFormat="1" applyFont="1" applyFill="1" applyBorder="1" applyAlignment="1">
      <alignment horizontal="center" vertical="center"/>
    </xf>
    <xf numFmtId="1" fontId="16" fillId="16" borderId="134" xfId="1" applyNumberFormat="1" applyFont="1" applyFill="1" applyBorder="1" applyAlignment="1">
      <alignment horizontal="center" vertical="center"/>
    </xf>
    <xf numFmtId="1" fontId="4" fillId="2" borderId="134" xfId="1" applyNumberFormat="1" applyFont="1" applyFill="1" applyBorder="1" applyAlignment="1">
      <alignment horizontal="center" vertical="center"/>
    </xf>
    <xf numFmtId="0" fontId="15" fillId="12" borderId="137" xfId="1" applyFont="1" applyFill="1" applyBorder="1" applyAlignment="1">
      <alignment horizontal="left" vertical="center" wrapText="1"/>
    </xf>
    <xf numFmtId="0" fontId="15" fillId="12" borderId="138" xfId="1" applyFont="1" applyFill="1" applyBorder="1" applyAlignment="1">
      <alignment horizontal="left" vertical="center" wrapText="1"/>
    </xf>
    <xf numFmtId="1" fontId="12" fillId="12" borderId="64" xfId="1" applyNumberFormat="1" applyFont="1" applyFill="1" applyBorder="1" applyAlignment="1">
      <alignment horizontal="center" vertical="top" wrapText="1"/>
    </xf>
    <xf numFmtId="1" fontId="12" fillId="12" borderId="139" xfId="1" applyNumberFormat="1" applyFont="1" applyFill="1" applyBorder="1" applyAlignment="1">
      <alignment horizontal="center" vertical="top" wrapText="1"/>
    </xf>
    <xf numFmtId="1" fontId="85" fillId="12" borderId="141" xfId="1" applyNumberFormat="1" applyFont="1" applyFill="1" applyBorder="1" applyAlignment="1">
      <alignment horizontal="center" vertical="center"/>
    </xf>
    <xf numFmtId="1" fontId="85" fillId="12" borderId="60" xfId="1" applyNumberFormat="1" applyFont="1" applyFill="1" applyBorder="1" applyAlignment="1">
      <alignment horizontal="center" vertical="center"/>
    </xf>
    <xf numFmtId="1" fontId="85" fillId="12" borderId="68" xfId="1" applyNumberFormat="1" applyFont="1" applyFill="1" applyBorder="1" applyAlignment="1">
      <alignment horizontal="center" vertical="center"/>
    </xf>
    <xf numFmtId="1" fontId="86" fillId="45" borderId="142" xfId="0" applyNumberFormat="1" applyFont="1" applyFill="1" applyBorder="1" applyAlignment="1">
      <alignment horizontal="center" vertical="center"/>
    </xf>
    <xf numFmtId="1" fontId="86" fillId="45" borderId="143" xfId="0" applyNumberFormat="1" applyFont="1" applyFill="1" applyBorder="1" applyAlignment="1">
      <alignment horizontal="center" vertical="center"/>
    </xf>
    <xf numFmtId="0" fontId="3" fillId="14" borderId="5" xfId="1" applyFont="1" applyFill="1" applyBorder="1"/>
    <xf numFmtId="0" fontId="6" fillId="14" borderId="5" xfId="1" applyFont="1" applyFill="1" applyBorder="1" applyAlignment="1">
      <alignment horizontal="left" vertical="center" wrapText="1"/>
    </xf>
    <xf numFmtId="1" fontId="80" fillId="14" borderId="5" xfId="1" applyNumberFormat="1" applyFont="1" applyFill="1" applyBorder="1" applyAlignment="1">
      <alignment horizontal="center" vertical="top" wrapText="1"/>
    </xf>
    <xf numFmtId="0" fontId="65" fillId="53" borderId="20" xfId="1" applyFont="1" applyFill="1" applyBorder="1" applyAlignment="1">
      <alignment horizontal="center" vertical="center" wrapText="1"/>
    </xf>
    <xf numFmtId="0" fontId="65" fillId="53" borderId="42" xfId="1" applyFont="1" applyFill="1" applyBorder="1" applyAlignment="1">
      <alignment horizontal="center" vertical="center"/>
    </xf>
    <xf numFmtId="1" fontId="52" fillId="50" borderId="0" xfId="1" applyNumberFormat="1" applyFont="1" applyFill="1" applyBorder="1" applyAlignment="1">
      <alignment horizontal="center" vertical="top" wrapText="1"/>
    </xf>
    <xf numFmtId="1" fontId="52" fillId="50" borderId="27" xfId="1" applyNumberFormat="1" applyFont="1" applyFill="1" applyBorder="1" applyAlignment="1">
      <alignment horizontal="center" vertical="top" wrapText="1"/>
    </xf>
    <xf numFmtId="1" fontId="52" fillId="50" borderId="126" xfId="1" applyNumberFormat="1" applyFont="1" applyFill="1" applyBorder="1" applyAlignment="1">
      <alignment horizontal="center" vertical="top" wrapText="1"/>
    </xf>
    <xf numFmtId="1" fontId="64" fillId="50" borderId="27" xfId="1" applyNumberFormat="1" applyFont="1" applyFill="1" applyBorder="1" applyAlignment="1">
      <alignment horizontal="center" vertical="top" wrapText="1"/>
    </xf>
    <xf numFmtId="1" fontId="64" fillId="50" borderId="126" xfId="1" applyNumberFormat="1" applyFont="1" applyFill="1" applyBorder="1" applyAlignment="1">
      <alignment horizontal="center" vertical="top" wrapText="1"/>
    </xf>
    <xf numFmtId="1" fontId="64" fillId="50" borderId="34" xfId="1" applyNumberFormat="1" applyFont="1" applyFill="1" applyBorder="1" applyAlignment="1">
      <alignment horizontal="center" vertical="top" wrapText="1"/>
    </xf>
    <xf numFmtId="1" fontId="52" fillId="50" borderId="40" xfId="1" applyNumberFormat="1" applyFont="1" applyFill="1" applyBorder="1" applyAlignment="1">
      <alignment horizontal="center" vertical="top" wrapText="1"/>
    </xf>
    <xf numFmtId="1" fontId="64" fillId="50" borderId="28" xfId="1" applyNumberFormat="1" applyFont="1" applyFill="1" applyBorder="1" applyAlignment="1">
      <alignment horizontal="center" vertical="top" wrapText="1"/>
    </xf>
    <xf numFmtId="1" fontId="52" fillId="50" borderId="14" xfId="1" applyNumberFormat="1" applyFont="1" applyFill="1" applyBorder="1" applyAlignment="1">
      <alignment horizontal="center" vertical="top" wrapText="1"/>
    </xf>
    <xf numFmtId="1" fontId="52" fillId="50" borderId="131" xfId="1" applyNumberFormat="1" applyFont="1" applyFill="1" applyBorder="1" applyAlignment="1">
      <alignment horizontal="center" vertical="top" wrapText="1"/>
    </xf>
    <xf numFmtId="1" fontId="52" fillId="50" borderId="47" xfId="1" applyNumberFormat="1" applyFont="1" applyFill="1" applyBorder="1" applyAlignment="1">
      <alignment horizontal="center" vertical="top" wrapText="1"/>
    </xf>
    <xf numFmtId="1" fontId="64" fillId="50" borderId="47" xfId="1" applyNumberFormat="1" applyFont="1" applyFill="1" applyBorder="1" applyAlignment="1">
      <alignment horizontal="center" vertical="top" wrapText="1"/>
    </xf>
    <xf numFmtId="1" fontId="52" fillId="50" borderId="34" xfId="1" applyNumberFormat="1" applyFont="1" applyFill="1" applyBorder="1" applyAlignment="1">
      <alignment horizontal="center" vertical="top" wrapText="1"/>
    </xf>
    <xf numFmtId="1" fontId="52" fillId="50" borderId="117" xfId="1" applyNumberFormat="1" applyFont="1" applyFill="1" applyBorder="1" applyAlignment="1">
      <alignment horizontal="center" vertical="top" wrapText="1"/>
    </xf>
    <xf numFmtId="1" fontId="52" fillId="50" borderId="68" xfId="1" applyNumberFormat="1" applyFont="1" applyFill="1" applyBorder="1" applyAlignment="1">
      <alignment horizontal="center" vertical="top" wrapText="1"/>
    </xf>
    <xf numFmtId="1" fontId="52" fillId="50" borderId="140" xfId="1" applyNumberFormat="1" applyFont="1" applyFill="1" applyBorder="1" applyAlignment="1">
      <alignment horizontal="center" vertical="top" wrapText="1"/>
    </xf>
    <xf numFmtId="9" fontId="4" fillId="2" borderId="1" xfId="1" applyNumberFormat="1" applyFont="1" applyFill="1" applyBorder="1" applyAlignment="1">
      <alignment horizontal="center" vertical="center"/>
    </xf>
    <xf numFmtId="9" fontId="4" fillId="2" borderId="52" xfId="1" applyNumberFormat="1" applyFont="1" applyFill="1" applyBorder="1" applyAlignment="1">
      <alignment horizontal="center" vertical="center"/>
    </xf>
    <xf numFmtId="9" fontId="4" fillId="2" borderId="53" xfId="1" applyNumberFormat="1" applyFont="1" applyFill="1" applyBorder="1" applyAlignment="1">
      <alignment horizontal="center" vertical="center"/>
    </xf>
    <xf numFmtId="9" fontId="4" fillId="2" borderId="127" xfId="1" applyNumberFormat="1" applyFont="1" applyFill="1" applyBorder="1" applyAlignment="1">
      <alignment horizontal="center" vertical="center"/>
    </xf>
    <xf numFmtId="9" fontId="4" fillId="2" borderId="128" xfId="1" applyNumberFormat="1" applyFont="1" applyFill="1" applyBorder="1" applyAlignment="1">
      <alignment horizontal="center" vertical="center"/>
    </xf>
    <xf numFmtId="9" fontId="4" fillId="45" borderId="127" xfId="0" applyNumberFormat="1" applyFont="1" applyFill="1" applyBorder="1" applyAlignment="1">
      <alignment horizontal="center" vertical="center"/>
    </xf>
    <xf numFmtId="9" fontId="4" fillId="45" borderId="128" xfId="0" applyNumberFormat="1" applyFont="1" applyFill="1" applyBorder="1" applyAlignment="1">
      <alignment horizontal="center" vertical="center"/>
    </xf>
    <xf numFmtId="9" fontId="11" fillId="0" borderId="27" xfId="1" applyNumberFormat="1" applyFont="1" applyFill="1" applyBorder="1" applyAlignment="1">
      <alignment horizontal="center" vertical="top" wrapText="1"/>
    </xf>
    <xf numFmtId="9" fontId="11" fillId="0" borderId="28" xfId="1" applyNumberFormat="1" applyFont="1" applyFill="1" applyBorder="1" applyAlignment="1">
      <alignment horizontal="center" vertical="top" wrapText="1"/>
    </xf>
    <xf numFmtId="9" fontId="16" fillId="0" borderId="52" xfId="1" applyNumberFormat="1" applyFont="1" applyFill="1" applyBorder="1" applyAlignment="1">
      <alignment horizontal="center" vertical="center"/>
    </xf>
    <xf numFmtId="9" fontId="16" fillId="0" borderId="53" xfId="1" applyNumberFormat="1" applyFont="1" applyFill="1" applyBorder="1" applyAlignment="1">
      <alignment horizontal="center" vertical="center"/>
    </xf>
    <xf numFmtId="9" fontId="16" fillId="0" borderId="127" xfId="1" applyNumberFormat="1" applyFont="1" applyFill="1" applyBorder="1" applyAlignment="1">
      <alignment horizontal="center" vertical="center"/>
    </xf>
    <xf numFmtId="9" fontId="16" fillId="0" borderId="128" xfId="1" applyNumberFormat="1" applyFont="1" applyFill="1" applyBorder="1" applyAlignment="1">
      <alignment horizontal="center" vertical="center"/>
    </xf>
    <xf numFmtId="9" fontId="16" fillId="45" borderId="127" xfId="0" applyNumberFormat="1" applyFont="1" applyFill="1" applyBorder="1" applyAlignment="1">
      <alignment horizontal="center" vertical="center"/>
    </xf>
    <xf numFmtId="9" fontId="16" fillId="45" borderId="128" xfId="0" applyNumberFormat="1" applyFont="1" applyFill="1" applyBorder="1" applyAlignment="1">
      <alignment horizontal="center" vertical="center"/>
    </xf>
    <xf numFmtId="9" fontId="11" fillId="0" borderId="34" xfId="1" applyNumberFormat="1" applyFont="1" applyFill="1" applyBorder="1" applyAlignment="1">
      <alignment horizontal="center" vertical="top" wrapText="1"/>
    </xf>
    <xf numFmtId="9" fontId="15" fillId="0" borderId="40" xfId="1" applyNumberFormat="1" applyFont="1" applyFill="1" applyBorder="1" applyAlignment="1">
      <alignment horizontal="center" vertical="top" wrapText="1"/>
    </xf>
    <xf numFmtId="9" fontId="15" fillId="0" borderId="35" xfId="1" applyNumberFormat="1" applyFont="1" applyFill="1" applyBorder="1" applyAlignment="1">
      <alignment horizontal="center" vertical="top" wrapText="1"/>
    </xf>
    <xf numFmtId="9" fontId="11" fillId="0" borderId="35" xfId="1" applyNumberFormat="1" applyFont="1" applyFill="1" applyBorder="1" applyAlignment="1">
      <alignment horizontal="center" vertical="top" wrapText="1"/>
    </xf>
    <xf numFmtId="9" fontId="11" fillId="19" borderId="28" xfId="1" applyNumberFormat="1" applyFont="1" applyFill="1" applyBorder="1" applyAlignment="1">
      <alignment horizontal="center" vertical="top" wrapText="1"/>
    </xf>
    <xf numFmtId="9" fontId="16" fillId="2" borderId="72" xfId="1" applyNumberFormat="1" applyFont="1" applyFill="1" applyBorder="1" applyAlignment="1">
      <alignment horizontal="center" vertical="center"/>
    </xf>
    <xf numFmtId="9" fontId="16" fillId="2" borderId="73" xfId="1" applyNumberFormat="1" applyFont="1" applyFill="1" applyBorder="1" applyAlignment="1">
      <alignment horizontal="center" vertical="center"/>
    </xf>
    <xf numFmtId="9" fontId="16" fillId="2" borderId="129" xfId="1" applyNumberFormat="1" applyFont="1" applyFill="1" applyBorder="1" applyAlignment="1">
      <alignment horizontal="center" vertical="center"/>
    </xf>
    <xf numFmtId="9" fontId="16" fillId="2" borderId="130" xfId="1" applyNumberFormat="1" applyFont="1" applyFill="1" applyBorder="1" applyAlignment="1">
      <alignment horizontal="center" vertical="center"/>
    </xf>
    <xf numFmtId="9" fontId="16" fillId="45" borderId="129" xfId="0" applyNumberFormat="1" applyFont="1" applyFill="1" applyBorder="1" applyAlignment="1">
      <alignment horizontal="center" vertical="center"/>
    </xf>
    <xf numFmtId="9" fontId="16" fillId="45" borderId="130" xfId="0" applyNumberFormat="1" applyFont="1" applyFill="1" applyBorder="1" applyAlignment="1">
      <alignment horizontal="center" vertical="center"/>
    </xf>
    <xf numFmtId="9" fontId="16" fillId="0" borderId="52" xfId="1" applyNumberFormat="1" applyFont="1" applyBorder="1" applyAlignment="1">
      <alignment horizontal="center" vertical="center"/>
    </xf>
    <xf numFmtId="9" fontId="16" fillId="0" borderId="53" xfId="1" applyNumberFormat="1" applyFont="1" applyBorder="1" applyAlignment="1">
      <alignment horizontal="center" vertical="center"/>
    </xf>
    <xf numFmtId="9" fontId="16" fillId="0" borderId="56" xfId="1" applyNumberFormat="1" applyFont="1" applyFill="1" applyBorder="1" applyAlignment="1">
      <alignment horizontal="center" vertical="center"/>
    </xf>
    <xf numFmtId="9" fontId="16" fillId="0" borderId="57" xfId="1" applyNumberFormat="1" applyFont="1" applyFill="1" applyBorder="1" applyAlignment="1">
      <alignment horizontal="center" vertical="center"/>
    </xf>
    <xf numFmtId="9" fontId="16" fillId="0" borderId="123" xfId="1" applyNumberFormat="1" applyFont="1" applyFill="1" applyBorder="1" applyAlignment="1">
      <alignment horizontal="center" vertical="center"/>
    </xf>
    <xf numFmtId="9" fontId="16" fillId="0" borderId="124" xfId="1" applyNumberFormat="1" applyFont="1" applyFill="1" applyBorder="1" applyAlignment="1">
      <alignment horizontal="center" vertical="center"/>
    </xf>
    <xf numFmtId="9" fontId="15" fillId="0" borderId="14" xfId="1" applyNumberFormat="1" applyFont="1" applyFill="1" applyBorder="1" applyAlignment="1">
      <alignment horizontal="center" vertical="top" wrapText="1"/>
    </xf>
    <xf numFmtId="9" fontId="15" fillId="0" borderId="24" xfId="1" applyNumberFormat="1" applyFont="1" applyFill="1" applyBorder="1" applyAlignment="1">
      <alignment horizontal="center" vertical="top" wrapText="1"/>
    </xf>
    <xf numFmtId="9" fontId="15" fillId="0" borderId="28" xfId="1" applyNumberFormat="1" applyFont="1" applyFill="1" applyBorder="1" applyAlignment="1">
      <alignment horizontal="center" vertical="top" wrapText="1"/>
    </xf>
    <xf numFmtId="9" fontId="15" fillId="0" borderId="27" xfId="1" applyNumberFormat="1" applyFont="1" applyFill="1" applyBorder="1" applyAlignment="1">
      <alignment horizontal="center" vertical="top" wrapText="1"/>
    </xf>
    <xf numFmtId="9" fontId="16" fillId="19" borderId="127" xfId="1" applyNumberFormat="1" applyFont="1" applyFill="1" applyBorder="1" applyAlignment="1">
      <alignment horizontal="center" vertical="center"/>
    </xf>
    <xf numFmtId="9" fontId="16" fillId="19" borderId="128" xfId="1" applyNumberFormat="1" applyFont="1" applyFill="1" applyBorder="1" applyAlignment="1">
      <alignment horizontal="center" vertical="center"/>
    </xf>
    <xf numFmtId="9" fontId="16" fillId="2" borderId="127" xfId="1" applyNumberFormat="1" applyFont="1" applyFill="1" applyBorder="1" applyAlignment="1">
      <alignment horizontal="center" vertical="center"/>
    </xf>
    <xf numFmtId="9" fontId="16" fillId="2" borderId="128" xfId="1" applyNumberFormat="1" applyFont="1" applyFill="1" applyBorder="1" applyAlignment="1">
      <alignment horizontal="center" vertical="center"/>
    </xf>
    <xf numFmtId="0" fontId="15" fillId="2" borderId="16" xfId="1" applyFont="1" applyFill="1" applyBorder="1" applyAlignment="1">
      <alignment horizontal="left" vertical="center" wrapText="1"/>
    </xf>
    <xf numFmtId="0" fontId="15" fillId="2" borderId="1" xfId="1" applyFont="1" applyFill="1" applyBorder="1" applyAlignment="1">
      <alignment horizontal="left" vertical="center" wrapText="1"/>
    </xf>
    <xf numFmtId="9" fontId="15" fillId="2" borderId="27" xfId="1" applyNumberFormat="1" applyFont="1" applyFill="1" applyBorder="1" applyAlignment="1">
      <alignment horizontal="center" vertical="top" wrapText="1"/>
    </xf>
    <xf numFmtId="9" fontId="15" fillId="2" borderId="28" xfId="1" applyNumberFormat="1" applyFont="1" applyFill="1" applyBorder="1" applyAlignment="1">
      <alignment horizontal="center" vertical="top" wrapText="1"/>
    </xf>
    <xf numFmtId="0" fontId="11" fillId="0" borderId="1" xfId="1" applyFont="1" applyFill="1" applyBorder="1" applyAlignment="1">
      <alignment horizontal="left" vertical="center" wrapText="1"/>
    </xf>
    <xf numFmtId="9" fontId="11" fillId="19" borderId="27" xfId="1" applyNumberFormat="1" applyFont="1" applyFill="1" applyBorder="1" applyAlignment="1">
      <alignment horizontal="center" vertical="top" wrapText="1"/>
    </xf>
    <xf numFmtId="9" fontId="15" fillId="19" borderId="28" xfId="1" applyNumberFormat="1" applyFont="1" applyFill="1" applyBorder="1" applyAlignment="1">
      <alignment horizontal="center" vertical="top" wrapText="1"/>
    </xf>
    <xf numFmtId="9" fontId="14" fillId="2" borderId="127" xfId="1" applyNumberFormat="1" applyFont="1" applyFill="1" applyBorder="1" applyAlignment="1">
      <alignment horizontal="center" vertical="center"/>
    </xf>
    <xf numFmtId="9" fontId="14" fillId="2" borderId="128" xfId="1" applyNumberFormat="1" applyFont="1" applyFill="1" applyBorder="1" applyAlignment="1">
      <alignment horizontal="center" vertical="center"/>
    </xf>
    <xf numFmtId="9" fontId="11" fillId="2" borderId="27" xfId="1" applyNumberFormat="1" applyFont="1" applyFill="1" applyBorder="1" applyAlignment="1">
      <alignment horizontal="center" vertical="top" wrapText="1"/>
    </xf>
    <xf numFmtId="9" fontId="16" fillId="2" borderId="52" xfId="1" applyNumberFormat="1" applyFont="1" applyFill="1" applyBorder="1" applyAlignment="1">
      <alignment horizontal="center" vertical="center"/>
    </xf>
    <xf numFmtId="9" fontId="16" fillId="2" borderId="53" xfId="1" applyNumberFormat="1" applyFont="1" applyFill="1" applyBorder="1" applyAlignment="1">
      <alignment horizontal="center" vertical="center"/>
    </xf>
    <xf numFmtId="9" fontId="16" fillId="20" borderId="127" xfId="1" applyNumberFormat="1" applyFont="1" applyFill="1" applyBorder="1" applyAlignment="1">
      <alignment horizontal="center" vertical="center"/>
    </xf>
    <xf numFmtId="9" fontId="14" fillId="45" borderId="127" xfId="0" applyNumberFormat="1" applyFont="1" applyFill="1" applyBorder="1" applyAlignment="1">
      <alignment horizontal="center" vertical="center"/>
    </xf>
    <xf numFmtId="9" fontId="14" fillId="45" borderId="128" xfId="0" applyNumberFormat="1" applyFont="1" applyFill="1" applyBorder="1" applyAlignment="1">
      <alignment horizontal="center" vertical="center"/>
    </xf>
    <xf numFmtId="9" fontId="15" fillId="2" borderId="47" xfId="1" applyNumberFormat="1" applyFont="1" applyFill="1" applyBorder="1" applyAlignment="1">
      <alignment horizontal="center" vertical="top" wrapText="1"/>
    </xf>
    <xf numFmtId="9" fontId="11" fillId="19" borderId="47" xfId="1" applyNumberFormat="1" applyFont="1" applyFill="1" applyBorder="1" applyAlignment="1">
      <alignment horizontal="center" vertical="top" wrapText="1"/>
    </xf>
    <xf numFmtId="9" fontId="4" fillId="16" borderId="127" xfId="1" applyNumberFormat="1" applyFont="1" applyFill="1" applyBorder="1" applyAlignment="1">
      <alignment horizontal="center" vertical="center"/>
    </xf>
    <xf numFmtId="9" fontId="16" fillId="16" borderId="127" xfId="1" applyNumberFormat="1" applyFont="1" applyFill="1" applyBorder="1" applyAlignment="1">
      <alignment horizontal="center" vertical="center"/>
    </xf>
    <xf numFmtId="9" fontId="15" fillId="2" borderId="34" xfId="1" applyNumberFormat="1" applyFont="1" applyFill="1" applyBorder="1" applyAlignment="1">
      <alignment horizontal="center" vertical="top" wrapText="1"/>
    </xf>
    <xf numFmtId="9" fontId="15" fillId="2" borderId="133" xfId="1" applyNumberFormat="1" applyFont="1" applyFill="1" applyBorder="1" applyAlignment="1">
      <alignment horizontal="center" vertical="top" wrapText="1"/>
    </xf>
    <xf numFmtId="9" fontId="16" fillId="2" borderId="134" xfId="1" applyNumberFormat="1" applyFont="1" applyFill="1" applyBorder="1" applyAlignment="1">
      <alignment horizontal="center" vertical="center"/>
    </xf>
    <xf numFmtId="9" fontId="16" fillId="2" borderId="135" xfId="1" applyNumberFormat="1" applyFont="1" applyFill="1" applyBorder="1" applyAlignment="1">
      <alignment horizontal="center" vertical="center"/>
    </xf>
    <xf numFmtId="9" fontId="16" fillId="45" borderId="134" xfId="0" applyNumberFormat="1" applyFont="1" applyFill="1" applyBorder="1" applyAlignment="1">
      <alignment horizontal="center" vertical="center"/>
    </xf>
    <xf numFmtId="9" fontId="16" fillId="45" borderId="135" xfId="0" applyNumberFormat="1" applyFont="1" applyFill="1" applyBorder="1" applyAlignment="1">
      <alignment horizontal="center" vertical="center"/>
    </xf>
    <xf numFmtId="9" fontId="16" fillId="16" borderId="134" xfId="1" applyNumberFormat="1" applyFont="1" applyFill="1" applyBorder="1" applyAlignment="1">
      <alignment horizontal="center" vertical="center"/>
    </xf>
    <xf numFmtId="9" fontId="4" fillId="2" borderId="134" xfId="1" applyNumberFormat="1" applyFont="1" applyFill="1" applyBorder="1" applyAlignment="1">
      <alignment horizontal="center" vertical="center"/>
    </xf>
    <xf numFmtId="9" fontId="12" fillId="12" borderId="64" xfId="1" applyNumberFormat="1" applyFont="1" applyFill="1" applyBorder="1" applyAlignment="1">
      <alignment horizontal="center" vertical="top" wrapText="1"/>
    </xf>
    <xf numFmtId="9" fontId="12" fillId="12" borderId="139" xfId="1" applyNumberFormat="1" applyFont="1" applyFill="1" applyBorder="1" applyAlignment="1">
      <alignment horizontal="center" vertical="top" wrapText="1"/>
    </xf>
    <xf numFmtId="9" fontId="85" fillId="12" borderId="141" xfId="1" applyNumberFormat="1" applyFont="1" applyFill="1" applyBorder="1" applyAlignment="1">
      <alignment horizontal="center" vertical="center"/>
    </xf>
    <xf numFmtId="9" fontId="85" fillId="12" borderId="60" xfId="1" applyNumberFormat="1" applyFont="1" applyFill="1" applyBorder="1" applyAlignment="1">
      <alignment horizontal="center" vertical="center"/>
    </xf>
    <xf numFmtId="9" fontId="85" fillId="12" borderId="68" xfId="1" applyNumberFormat="1" applyFont="1" applyFill="1" applyBorder="1" applyAlignment="1">
      <alignment horizontal="center" vertical="center"/>
    </xf>
    <xf numFmtId="9" fontId="86" fillId="45" borderId="142" xfId="0" applyNumberFormat="1" applyFont="1" applyFill="1" applyBorder="1" applyAlignment="1">
      <alignment horizontal="center" vertical="center"/>
    </xf>
    <xf numFmtId="9" fontId="86" fillId="45" borderId="143" xfId="0" applyNumberFormat="1" applyFont="1" applyFill="1" applyBorder="1" applyAlignment="1">
      <alignment horizontal="center" vertical="center"/>
    </xf>
    <xf numFmtId="166" fontId="80" fillId="14" borderId="5" xfId="1" applyNumberFormat="1" applyFont="1" applyFill="1" applyBorder="1" applyAlignment="1">
      <alignment horizontal="center" vertical="top" wrapText="1"/>
    </xf>
    <xf numFmtId="0" fontId="15" fillId="16" borderId="39" xfId="0" applyFont="1" applyFill="1" applyBorder="1" applyAlignment="1">
      <alignment horizontal="left" vertical="center" wrapText="1"/>
    </xf>
    <xf numFmtId="0" fontId="15" fillId="16" borderId="29" xfId="0" applyFont="1" applyFill="1" applyBorder="1" applyAlignment="1">
      <alignment horizontal="left" vertical="center" wrapText="1"/>
    </xf>
    <xf numFmtId="0" fontId="15" fillId="16" borderId="45" xfId="0" applyFont="1" applyFill="1" applyBorder="1" applyAlignment="1">
      <alignment horizontal="left" vertical="center" wrapText="1"/>
    </xf>
    <xf numFmtId="0" fontId="15" fillId="16" borderId="26" xfId="0" applyFont="1" applyFill="1" applyBorder="1" applyAlignment="1">
      <alignment horizontal="left" vertical="center" wrapText="1"/>
    </xf>
    <xf numFmtId="0" fontId="15" fillId="16" borderId="46" xfId="0" applyFont="1" applyFill="1" applyBorder="1" applyAlignment="1">
      <alignment horizontal="left" vertical="center" wrapText="1"/>
    </xf>
    <xf numFmtId="0" fontId="15" fillId="16" borderId="48" xfId="0" applyFont="1" applyFill="1" applyBorder="1" applyAlignment="1">
      <alignment horizontal="left" vertical="center" wrapText="1"/>
    </xf>
    <xf numFmtId="0" fontId="15" fillId="16" borderId="25" xfId="0" applyFont="1" applyFill="1" applyBorder="1" applyAlignment="1">
      <alignment horizontal="left" vertical="center" wrapText="1"/>
    </xf>
    <xf numFmtId="0" fontId="46" fillId="16" borderId="1" xfId="0" applyFont="1" applyFill="1" applyBorder="1" applyAlignment="1">
      <alignment horizontal="left" vertical="center" wrapText="1"/>
    </xf>
    <xf numFmtId="0" fontId="39" fillId="0" borderId="0" xfId="2" applyFont="1" applyAlignment="1">
      <alignment vertical="center" wrapText="1"/>
    </xf>
    <xf numFmtId="0" fontId="42" fillId="0" borderId="0" xfId="2" applyFont="1" applyAlignment="1">
      <alignment horizontal="center" vertical="center" wrapText="1"/>
    </xf>
    <xf numFmtId="0" fontId="33" fillId="15" borderId="49" xfId="2" applyFont="1" applyFill="1" applyBorder="1" applyAlignment="1">
      <alignment horizontal="center" vertical="center" textRotation="90" wrapText="1"/>
    </xf>
    <xf numFmtId="0" fontId="33" fillId="15" borderId="49" xfId="2" applyFont="1" applyFill="1" applyBorder="1" applyAlignment="1">
      <alignment horizontal="center" vertical="center" wrapText="1"/>
    </xf>
    <xf numFmtId="0" fontId="29" fillId="0" borderId="0" xfId="5" applyFont="1" applyAlignment="1">
      <alignment horizontal="center" wrapText="1"/>
    </xf>
    <xf numFmtId="0" fontId="37" fillId="0" borderId="0" xfId="5" applyFont="1"/>
    <xf numFmtId="0" fontId="11" fillId="0" borderId="29" xfId="0" applyFont="1" applyFill="1" applyBorder="1" applyAlignment="1">
      <alignment horizontal="left" vertical="center" wrapText="1"/>
    </xf>
    <xf numFmtId="0" fontId="39" fillId="14" borderId="105" xfId="1" applyFont="1" applyFill="1" applyBorder="1" applyAlignment="1">
      <alignment horizontal="center" vertical="center" wrapText="1"/>
    </xf>
    <xf numFmtId="0" fontId="39" fillId="14" borderId="147" xfId="1" applyFont="1" applyFill="1" applyBorder="1" applyAlignment="1">
      <alignment horizontal="center" vertical="center" wrapText="1"/>
    </xf>
    <xf numFmtId="49" fontId="15" fillId="2" borderId="148" xfId="1" applyNumberFormat="1" applyFont="1" applyFill="1" applyBorder="1" applyAlignment="1">
      <alignment horizontal="left" vertical="center" wrapText="1"/>
    </xf>
    <xf numFmtId="49" fontId="15" fillId="2" borderId="5" xfId="1" applyNumberFormat="1" applyFont="1" applyFill="1" applyBorder="1" applyAlignment="1">
      <alignment horizontal="left" vertical="center" wrapText="1"/>
    </xf>
    <xf numFmtId="1" fontId="15" fillId="2" borderId="5" xfId="1" applyNumberFormat="1" applyFont="1" applyFill="1" applyBorder="1" applyAlignment="1">
      <alignment horizontal="center" vertical="top" wrapText="1"/>
    </xf>
    <xf numFmtId="1" fontId="15" fillId="16" borderId="149" xfId="1" applyNumberFormat="1" applyFont="1" applyFill="1" applyBorder="1" applyAlignment="1">
      <alignment horizontal="center"/>
    </xf>
    <xf numFmtId="1" fontId="15" fillId="14" borderId="56" xfId="1" applyNumberFormat="1" applyFont="1" applyFill="1" applyBorder="1" applyAlignment="1">
      <alignment horizontal="center"/>
    </xf>
    <xf numFmtId="1" fontId="15" fillId="14" borderId="57" xfId="1" applyNumberFormat="1" applyFont="1" applyFill="1" applyBorder="1" applyAlignment="1">
      <alignment horizontal="center"/>
    </xf>
    <xf numFmtId="49" fontId="15" fillId="2" borderId="104" xfId="1" applyNumberFormat="1" applyFont="1" applyFill="1" applyBorder="1" applyAlignment="1">
      <alignment horizontal="left" vertical="center" wrapText="1"/>
    </xf>
    <xf numFmtId="49" fontId="15" fillId="2" borderId="8" xfId="1" applyNumberFormat="1" applyFont="1" applyFill="1" applyBorder="1" applyAlignment="1">
      <alignment horizontal="left" vertical="center" wrapText="1"/>
    </xf>
    <xf numFmtId="1" fontId="15" fillId="2" borderId="8" xfId="1" applyNumberFormat="1" applyFont="1" applyFill="1" applyBorder="1" applyAlignment="1">
      <alignment horizontal="center" vertical="top" wrapText="1"/>
    </xf>
    <xf numFmtId="1" fontId="15" fillId="16" borderId="122" xfId="1" applyNumberFormat="1" applyFont="1" applyFill="1" applyBorder="1" applyAlignment="1">
      <alignment horizontal="center"/>
    </xf>
    <xf numFmtId="1" fontId="15" fillId="14" borderId="52" xfId="1" applyNumberFormat="1" applyFont="1" applyFill="1" applyBorder="1" applyAlignment="1">
      <alignment horizontal="center"/>
    </xf>
    <xf numFmtId="1" fontId="15" fillId="14" borderId="53" xfId="1" applyNumberFormat="1" applyFont="1" applyFill="1" applyBorder="1" applyAlignment="1">
      <alignment horizontal="center"/>
    </xf>
    <xf numFmtId="49" fontId="15" fillId="13" borderId="104" xfId="1" applyNumberFormat="1" applyFont="1" applyFill="1" applyBorder="1" applyAlignment="1">
      <alignment horizontal="left" vertical="center" wrapText="1"/>
    </xf>
    <xf numFmtId="49" fontId="15" fillId="20" borderId="8" xfId="1" applyNumberFormat="1" applyFont="1" applyFill="1" applyBorder="1" applyAlignment="1">
      <alignment horizontal="left" vertical="center" wrapText="1"/>
    </xf>
    <xf numFmtId="1" fontId="15" fillId="20" borderId="8" xfId="1" applyNumberFormat="1" applyFont="1" applyFill="1" applyBorder="1" applyAlignment="1">
      <alignment horizontal="center" vertical="top" wrapText="1"/>
    </xf>
    <xf numFmtId="1" fontId="15" fillId="20" borderId="122" xfId="1" applyNumberFormat="1" applyFont="1" applyFill="1" applyBorder="1" applyAlignment="1">
      <alignment horizontal="center"/>
    </xf>
    <xf numFmtId="49" fontId="15" fillId="0" borderId="104" xfId="1" applyNumberFormat="1" applyFont="1" applyFill="1" applyBorder="1" applyAlignment="1">
      <alignment horizontal="left" vertical="center" wrapText="1"/>
    </xf>
    <xf numFmtId="49" fontId="15" fillId="0" borderId="8" xfId="1" applyNumberFormat="1" applyFont="1" applyFill="1" applyBorder="1" applyAlignment="1">
      <alignment horizontal="left" vertical="center" wrapText="1"/>
    </xf>
    <xf numFmtId="1" fontId="15" fillId="19" borderId="8" xfId="1" applyNumberFormat="1" applyFont="1" applyFill="1" applyBorder="1" applyAlignment="1">
      <alignment horizontal="center" vertical="top" wrapText="1"/>
    </xf>
    <xf numFmtId="1" fontId="15" fillId="19" borderId="122" xfId="1" applyNumberFormat="1" applyFont="1" applyFill="1" applyBorder="1" applyAlignment="1">
      <alignment horizontal="center"/>
    </xf>
    <xf numFmtId="1" fontId="15" fillId="0" borderId="8" xfId="1" applyNumberFormat="1" applyFont="1" applyFill="1" applyBorder="1" applyAlignment="1">
      <alignment horizontal="center" vertical="top" wrapText="1"/>
    </xf>
    <xf numFmtId="1" fontId="15" fillId="0" borderId="122" xfId="1" applyNumberFormat="1" applyFont="1" applyFill="1" applyBorder="1" applyAlignment="1">
      <alignment horizontal="center" vertical="top" wrapText="1"/>
    </xf>
    <xf numFmtId="1" fontId="15" fillId="0" borderId="122" xfId="1" applyNumberFormat="1" applyFont="1" applyBorder="1" applyAlignment="1">
      <alignment horizontal="center"/>
    </xf>
    <xf numFmtId="0" fontId="15" fillId="0" borderId="8" xfId="1" applyFont="1" applyBorder="1" applyAlignment="1">
      <alignment horizontal="left" vertical="center" wrapText="1"/>
    </xf>
    <xf numFmtId="0" fontId="47" fillId="18" borderId="150" xfId="1" applyFont="1" applyFill="1" applyBorder="1" applyAlignment="1">
      <alignment horizontal="left" vertical="center" wrapText="1"/>
    </xf>
    <xf numFmtId="0" fontId="47" fillId="18" borderId="151" xfId="1" applyFont="1" applyFill="1" applyBorder="1" applyAlignment="1">
      <alignment horizontal="left" vertical="center" wrapText="1"/>
    </xf>
    <xf numFmtId="1" fontId="47" fillId="18" borderId="78" xfId="1" applyNumberFormat="1" applyFont="1" applyFill="1" applyBorder="1" applyAlignment="1">
      <alignment horizontal="center" vertical="top" wrapText="1"/>
    </xf>
    <xf numFmtId="1" fontId="47" fillId="18" borderId="147" xfId="1" applyNumberFormat="1" applyFont="1" applyFill="1" applyBorder="1" applyAlignment="1">
      <alignment horizontal="center" vertical="top" wrapText="1"/>
    </xf>
    <xf numFmtId="1" fontId="48" fillId="18" borderId="54" xfId="1" applyNumberFormat="1" applyFont="1" applyFill="1" applyBorder="1" applyAlignment="1">
      <alignment horizontal="center" vertical="center"/>
    </xf>
    <xf numFmtId="1" fontId="48" fillId="18" borderId="152" xfId="1" applyNumberFormat="1" applyFont="1" applyFill="1" applyBorder="1" applyAlignment="1">
      <alignment horizontal="center" vertical="center"/>
    </xf>
    <xf numFmtId="1" fontId="85" fillId="18" borderId="141" xfId="1" applyNumberFormat="1" applyFont="1" applyFill="1" applyBorder="1" applyAlignment="1">
      <alignment horizontal="center" vertical="center"/>
    </xf>
    <xf numFmtId="1" fontId="85" fillId="18" borderId="153" xfId="1" applyNumberFormat="1" applyFont="1" applyFill="1" applyBorder="1" applyAlignment="1">
      <alignment horizontal="center" vertical="center"/>
    </xf>
    <xf numFmtId="1" fontId="85" fillId="18" borderId="60" xfId="1" applyNumberFormat="1" applyFont="1" applyFill="1" applyBorder="1" applyAlignment="1">
      <alignment horizontal="center" vertical="center"/>
    </xf>
    <xf numFmtId="49" fontId="15" fillId="2" borderId="95" xfId="1" applyNumberFormat="1" applyFont="1" applyFill="1" applyBorder="1" applyAlignment="1">
      <alignment horizontal="left" vertical="center" wrapText="1"/>
    </xf>
    <xf numFmtId="1" fontId="15" fillId="2" borderId="148" xfId="1" applyNumberFormat="1" applyFont="1" applyFill="1" applyBorder="1" applyAlignment="1">
      <alignment horizontal="center" vertical="top" wrapText="1"/>
    </xf>
    <xf numFmtId="1" fontId="4" fillId="2" borderId="56" xfId="1" applyNumberFormat="1" applyFont="1" applyFill="1" applyBorder="1" applyAlignment="1">
      <alignment horizontal="center" vertical="center"/>
    </xf>
    <xf numFmtId="1" fontId="4" fillId="2" borderId="57" xfId="1" applyNumberFormat="1" applyFont="1" applyFill="1" applyBorder="1" applyAlignment="1">
      <alignment horizontal="center" vertical="center"/>
    </xf>
    <xf numFmtId="1" fontId="4" fillId="2" borderId="123" xfId="1" applyNumberFormat="1" applyFont="1" applyFill="1" applyBorder="1" applyAlignment="1">
      <alignment horizontal="center" vertical="center"/>
    </xf>
    <xf numFmtId="1" fontId="4" fillId="2" borderId="124" xfId="1" applyNumberFormat="1" applyFont="1" applyFill="1" applyBorder="1" applyAlignment="1">
      <alignment horizontal="center" vertical="center"/>
    </xf>
    <xf numFmtId="1" fontId="85" fillId="2" borderId="123" xfId="1" applyNumberFormat="1" applyFont="1" applyFill="1" applyBorder="1" applyAlignment="1">
      <alignment horizontal="center" vertical="center"/>
    </xf>
    <xf numFmtId="1" fontId="85" fillId="2" borderId="124" xfId="1" applyNumberFormat="1" applyFont="1" applyFill="1" applyBorder="1" applyAlignment="1">
      <alignment horizontal="center" vertical="center"/>
    </xf>
    <xf numFmtId="1" fontId="4" fillId="21" borderId="123" xfId="1" applyNumberFormat="1" applyFont="1" applyFill="1" applyBorder="1" applyAlignment="1">
      <alignment horizontal="center" vertical="center"/>
    </xf>
    <xf numFmtId="1" fontId="4" fillId="21" borderId="125" xfId="1" applyNumberFormat="1" applyFont="1" applyFill="1" applyBorder="1" applyAlignment="1">
      <alignment horizontal="center" vertical="center"/>
    </xf>
    <xf numFmtId="1" fontId="85" fillId="16" borderId="124" xfId="1" applyNumberFormat="1" applyFont="1" applyFill="1" applyBorder="1" applyAlignment="1">
      <alignment horizontal="center" vertical="center"/>
    </xf>
    <xf numFmtId="1" fontId="85" fillId="16" borderId="123" xfId="1" applyNumberFormat="1" applyFont="1" applyFill="1" applyBorder="1" applyAlignment="1">
      <alignment horizontal="center" vertical="center"/>
    </xf>
    <xf numFmtId="1" fontId="85" fillId="2" borderId="125" xfId="1" applyNumberFormat="1" applyFont="1" applyFill="1" applyBorder="1" applyAlignment="1">
      <alignment horizontal="center" vertical="center"/>
    </xf>
    <xf numFmtId="49" fontId="15" fillId="2" borderId="79" xfId="1" applyNumberFormat="1" applyFont="1" applyFill="1" applyBorder="1" applyAlignment="1">
      <alignment horizontal="left" vertical="center" wrapText="1"/>
    </xf>
    <xf numFmtId="1" fontId="15" fillId="2" borderId="104" xfId="1" applyNumberFormat="1" applyFont="1" applyFill="1" applyBorder="1" applyAlignment="1">
      <alignment horizontal="center" vertical="top" wrapText="1"/>
    </xf>
    <xf numFmtId="1" fontId="4" fillId="16" borderId="52" xfId="1" applyNumberFormat="1" applyFont="1" applyFill="1" applyBorder="1" applyAlignment="1">
      <alignment horizontal="center" vertical="center"/>
    </xf>
    <xf numFmtId="1" fontId="4" fillId="16" borderId="53" xfId="1" applyNumberFormat="1" applyFont="1" applyFill="1" applyBorder="1" applyAlignment="1">
      <alignment horizontal="center" vertical="center"/>
    </xf>
    <xf numFmtId="1" fontId="4" fillId="16" borderId="128" xfId="1" applyNumberFormat="1" applyFont="1" applyFill="1" applyBorder="1" applyAlignment="1">
      <alignment horizontal="center" vertical="center"/>
    </xf>
    <xf numFmtId="1" fontId="85" fillId="16" borderId="127" xfId="1" applyNumberFormat="1" applyFont="1" applyFill="1" applyBorder="1" applyAlignment="1">
      <alignment horizontal="center" vertical="center"/>
    </xf>
    <xf numFmtId="1" fontId="85" fillId="16" borderId="128" xfId="1" applyNumberFormat="1" applyFont="1" applyFill="1" applyBorder="1" applyAlignment="1">
      <alignment horizontal="center" vertical="center"/>
    </xf>
    <xf numFmtId="1" fontId="4" fillId="21" borderId="127" xfId="1" applyNumberFormat="1" applyFont="1" applyFill="1" applyBorder="1" applyAlignment="1">
      <alignment horizontal="center" vertical="center"/>
    </xf>
    <xf numFmtId="1" fontId="4" fillId="21" borderId="42" xfId="1" applyNumberFormat="1" applyFont="1" applyFill="1" applyBorder="1" applyAlignment="1">
      <alignment horizontal="center" vertical="center"/>
    </xf>
    <xf numFmtId="1" fontId="85" fillId="2" borderId="127" xfId="1" applyNumberFormat="1" applyFont="1" applyFill="1" applyBorder="1" applyAlignment="1">
      <alignment horizontal="center" vertical="center"/>
    </xf>
    <xf numFmtId="1" fontId="85" fillId="2" borderId="128" xfId="1" applyNumberFormat="1" applyFont="1" applyFill="1" applyBorder="1" applyAlignment="1">
      <alignment horizontal="center" vertical="center"/>
    </xf>
    <xf numFmtId="1" fontId="85" fillId="2" borderId="42" xfId="1" applyNumberFormat="1" applyFont="1" applyFill="1" applyBorder="1" applyAlignment="1">
      <alignment horizontal="center" vertical="center"/>
    </xf>
    <xf numFmtId="49" fontId="15" fillId="13" borderId="8" xfId="1" applyNumberFormat="1" applyFont="1" applyFill="1" applyBorder="1" applyAlignment="1">
      <alignment horizontal="left" vertical="center" wrapText="1"/>
    </xf>
    <xf numFmtId="49" fontId="15" fillId="20" borderId="79" xfId="1" applyNumberFormat="1" applyFont="1" applyFill="1" applyBorder="1" applyAlignment="1">
      <alignment horizontal="left" vertical="center" wrapText="1"/>
    </xf>
    <xf numFmtId="1" fontId="15" fillId="20" borderId="104" xfId="1" applyNumberFormat="1" applyFont="1" applyFill="1" applyBorder="1" applyAlignment="1">
      <alignment horizontal="center" vertical="top" wrapText="1"/>
    </xf>
    <xf numFmtId="1" fontId="4" fillId="20" borderId="52" xfId="1" applyNumberFormat="1" applyFont="1" applyFill="1" applyBorder="1" applyAlignment="1">
      <alignment horizontal="center" vertical="center"/>
    </xf>
    <xf numFmtId="1" fontId="4" fillId="20" borderId="53" xfId="1" applyNumberFormat="1" applyFont="1" applyFill="1" applyBorder="1" applyAlignment="1">
      <alignment horizontal="center" vertical="center"/>
    </xf>
    <xf numFmtId="1" fontId="4" fillId="20" borderId="127" xfId="1" applyNumberFormat="1" applyFont="1" applyFill="1" applyBorder="1" applyAlignment="1">
      <alignment horizontal="center" vertical="center"/>
    </xf>
    <xf numFmtId="1" fontId="4" fillId="20" borderId="128" xfId="1" applyNumberFormat="1" applyFont="1" applyFill="1" applyBorder="1" applyAlignment="1">
      <alignment horizontal="center" vertical="center"/>
    </xf>
    <xf numFmtId="1" fontId="85" fillId="20" borderId="127" xfId="1" applyNumberFormat="1" applyFont="1" applyFill="1" applyBorder="1" applyAlignment="1">
      <alignment horizontal="center" vertical="center"/>
    </xf>
    <xf numFmtId="1" fontId="85" fillId="20" borderId="128" xfId="1" applyNumberFormat="1" applyFont="1" applyFill="1" applyBorder="1" applyAlignment="1">
      <alignment horizontal="center" vertical="center"/>
    </xf>
    <xf numFmtId="164" fontId="85" fillId="20" borderId="128" xfId="1" applyNumberFormat="1" applyFont="1" applyFill="1" applyBorder="1" applyAlignment="1">
      <alignment horizontal="center" vertical="center"/>
    </xf>
    <xf numFmtId="1" fontId="85" fillId="20" borderId="42" xfId="1" applyNumberFormat="1" applyFont="1" applyFill="1" applyBorder="1" applyAlignment="1">
      <alignment horizontal="center" vertical="center"/>
    </xf>
    <xf numFmtId="1" fontId="86" fillId="20" borderId="127" xfId="1" applyNumberFormat="1" applyFont="1" applyFill="1" applyBorder="1" applyAlignment="1">
      <alignment horizontal="center" vertical="center"/>
    </xf>
    <xf numFmtId="1" fontId="86" fillId="20" borderId="128" xfId="1" applyNumberFormat="1" applyFont="1" applyFill="1" applyBorder="1" applyAlignment="1">
      <alignment horizontal="center" vertical="center"/>
    </xf>
    <xf numFmtId="49" fontId="15" fillId="0" borderId="79" xfId="1" applyNumberFormat="1" applyFont="1" applyFill="1" applyBorder="1" applyAlignment="1">
      <alignment horizontal="left" vertical="center" wrapText="1"/>
    </xf>
    <xf numFmtId="1" fontId="15" fillId="19" borderId="104" xfId="1" applyNumberFormat="1" applyFont="1" applyFill="1" applyBorder="1" applyAlignment="1">
      <alignment horizontal="center" vertical="top" wrapText="1"/>
    </xf>
    <xf numFmtId="0" fontId="11" fillId="0" borderId="52" xfId="1" applyFont="1" applyBorder="1" applyAlignment="1">
      <alignment horizontal="center"/>
    </xf>
    <xf numFmtId="1" fontId="86" fillId="10" borderId="127" xfId="1" applyNumberFormat="1" applyFont="1" applyFill="1" applyBorder="1" applyAlignment="1">
      <alignment horizontal="center" vertical="center"/>
    </xf>
    <xf numFmtId="1" fontId="86" fillId="0" borderId="128" xfId="1" applyNumberFormat="1" applyFont="1" applyFill="1" applyBorder="1" applyAlignment="1">
      <alignment horizontal="center" vertical="center"/>
    </xf>
    <xf numFmtId="1" fontId="86" fillId="0" borderId="127" xfId="1" applyNumberFormat="1" applyFont="1" applyFill="1" applyBorder="1" applyAlignment="1">
      <alignment horizontal="center" vertical="center"/>
    </xf>
    <xf numFmtId="1" fontId="86" fillId="19" borderId="128" xfId="1" applyNumberFormat="1" applyFont="1" applyFill="1" applyBorder="1" applyAlignment="1">
      <alignment horizontal="center" vertical="center"/>
    </xf>
    <xf numFmtId="1" fontId="86" fillId="19" borderId="127" xfId="1" applyNumberFormat="1" applyFont="1" applyFill="1" applyBorder="1" applyAlignment="1">
      <alignment horizontal="center" vertical="center"/>
    </xf>
    <xf numFmtId="1" fontId="86" fillId="0" borderId="42" xfId="1" applyNumberFormat="1" applyFont="1" applyFill="1" applyBorder="1" applyAlignment="1">
      <alignment horizontal="center" vertical="center"/>
    </xf>
    <xf numFmtId="1" fontId="15" fillId="0" borderId="104" xfId="1" applyNumberFormat="1" applyFont="1" applyFill="1" applyBorder="1" applyAlignment="1">
      <alignment horizontal="center" vertical="top" wrapText="1"/>
    </xf>
    <xf numFmtId="1" fontId="85" fillId="2" borderId="52" xfId="1" applyNumberFormat="1" applyFont="1" applyFill="1" applyBorder="1" applyAlignment="1">
      <alignment horizontal="center" vertical="center"/>
    </xf>
    <xf numFmtId="1" fontId="85" fillId="2" borderId="53" xfId="1" applyNumberFormat="1" applyFont="1" applyFill="1" applyBorder="1" applyAlignment="1">
      <alignment horizontal="center" vertical="center"/>
    </xf>
    <xf numFmtId="1" fontId="85" fillId="2" borderId="3" xfId="1" applyNumberFormat="1" applyFont="1" applyFill="1" applyBorder="1" applyAlignment="1">
      <alignment horizontal="center" vertical="center"/>
    </xf>
    <xf numFmtId="1" fontId="4" fillId="0" borderId="52" xfId="1" applyNumberFormat="1" applyFont="1" applyFill="1" applyBorder="1" applyAlignment="1">
      <alignment horizontal="center" vertical="center"/>
    </xf>
    <xf numFmtId="1" fontId="85" fillId="16" borderId="42" xfId="1" applyNumberFormat="1" applyFont="1" applyFill="1" applyBorder="1" applyAlignment="1">
      <alignment horizontal="center" vertical="center"/>
    </xf>
    <xf numFmtId="1" fontId="85" fillId="16" borderId="52" xfId="1" applyNumberFormat="1" applyFont="1" applyFill="1" applyBorder="1" applyAlignment="1">
      <alignment horizontal="center" vertical="center"/>
    </xf>
    <xf numFmtId="1" fontId="85" fillId="16" borderId="53" xfId="1" applyNumberFormat="1" applyFont="1" applyFill="1" applyBorder="1" applyAlignment="1">
      <alignment horizontal="center" vertical="center"/>
    </xf>
    <xf numFmtId="0" fontId="15" fillId="0" borderId="79" xfId="1" applyFont="1" applyBorder="1" applyAlignment="1">
      <alignment horizontal="left" vertical="center" wrapText="1"/>
    </xf>
    <xf numFmtId="49" fontId="15" fillId="2" borderId="9" xfId="1" applyNumberFormat="1" applyFont="1" applyFill="1" applyBorder="1" applyAlignment="1">
      <alignment horizontal="left" vertical="center" wrapText="1"/>
    </xf>
    <xf numFmtId="49" fontId="15" fillId="2" borderId="94" xfId="1" applyNumberFormat="1" applyFont="1" applyFill="1" applyBorder="1" applyAlignment="1">
      <alignment horizontal="left" vertical="center" wrapText="1"/>
    </xf>
    <xf numFmtId="1" fontId="15" fillId="2" borderId="102" xfId="1" applyNumberFormat="1" applyFont="1" applyFill="1" applyBorder="1" applyAlignment="1">
      <alignment horizontal="center" vertical="top" wrapText="1"/>
    </xf>
    <xf numFmtId="1" fontId="15" fillId="16" borderId="155" xfId="1" applyNumberFormat="1" applyFont="1" applyFill="1" applyBorder="1" applyAlignment="1">
      <alignment horizontal="center"/>
    </xf>
    <xf numFmtId="1" fontId="4" fillId="2" borderId="72" xfId="1" applyNumberFormat="1" applyFont="1" applyFill="1" applyBorder="1" applyAlignment="1">
      <alignment horizontal="center" vertical="center"/>
    </xf>
    <xf numFmtId="1" fontId="4" fillId="2" borderId="73" xfId="1" applyNumberFormat="1" applyFont="1" applyFill="1" applyBorder="1" applyAlignment="1">
      <alignment horizontal="center" vertical="center"/>
    </xf>
    <xf numFmtId="1" fontId="4" fillId="2" borderId="129" xfId="1" applyNumberFormat="1" applyFont="1" applyFill="1" applyBorder="1" applyAlignment="1">
      <alignment horizontal="center" vertical="center"/>
    </xf>
    <xf numFmtId="1" fontId="4" fillId="2" borderId="130" xfId="1" applyNumberFormat="1" applyFont="1" applyFill="1" applyBorder="1" applyAlignment="1">
      <alignment horizontal="center" vertical="center"/>
    </xf>
    <xf numFmtId="1" fontId="85" fillId="2" borderId="129" xfId="1" applyNumberFormat="1" applyFont="1" applyFill="1" applyBorder="1" applyAlignment="1">
      <alignment horizontal="center" vertical="center"/>
    </xf>
    <xf numFmtId="1" fontId="85" fillId="2" borderId="130" xfId="1" applyNumberFormat="1" applyFont="1" applyFill="1" applyBorder="1" applyAlignment="1">
      <alignment horizontal="center" vertical="center"/>
    </xf>
    <xf numFmtId="1" fontId="4" fillId="21" borderId="129" xfId="1" applyNumberFormat="1" applyFont="1" applyFill="1" applyBorder="1" applyAlignment="1">
      <alignment horizontal="center" vertical="center"/>
    </xf>
    <xf numFmtId="1" fontId="4" fillId="21" borderId="48" xfId="1" applyNumberFormat="1" applyFont="1" applyFill="1" applyBorder="1" applyAlignment="1">
      <alignment horizontal="center" vertical="center"/>
    </xf>
    <xf numFmtId="1" fontId="85" fillId="16" borderId="129" xfId="1" applyNumberFormat="1" applyFont="1" applyFill="1" applyBorder="1" applyAlignment="1">
      <alignment horizontal="center" vertical="center"/>
    </xf>
    <xf numFmtId="1" fontId="85" fillId="16" borderId="130" xfId="1" applyNumberFormat="1" applyFont="1" applyFill="1" applyBorder="1" applyAlignment="1">
      <alignment horizontal="center" vertical="center"/>
    </xf>
    <xf numFmtId="1" fontId="85" fillId="16" borderId="48" xfId="1" applyNumberFormat="1" applyFont="1" applyFill="1" applyBorder="1" applyAlignment="1">
      <alignment horizontal="center" vertical="center"/>
    </xf>
    <xf numFmtId="0" fontId="47" fillId="18" borderId="137" xfId="1" applyFont="1" applyFill="1" applyBorder="1" applyAlignment="1">
      <alignment horizontal="left" vertical="center" wrapText="1"/>
    </xf>
    <xf numFmtId="0" fontId="47" fillId="18" borderId="138" xfId="1" applyFont="1" applyFill="1" applyBorder="1" applyAlignment="1">
      <alignment horizontal="left" vertical="center" wrapText="1"/>
    </xf>
    <xf numFmtId="1" fontId="47" fillId="18" borderId="64" xfId="1" applyNumberFormat="1" applyFont="1" applyFill="1" applyBorder="1" applyAlignment="1">
      <alignment horizontal="center" vertical="top" wrapText="1"/>
    </xf>
    <xf numFmtId="1" fontId="47" fillId="18" borderId="139" xfId="1" applyNumberFormat="1" applyFont="1" applyFill="1" applyBorder="1" applyAlignment="1">
      <alignment horizontal="center" vertical="top" wrapText="1"/>
    </xf>
    <xf numFmtId="1" fontId="48" fillId="18" borderId="141" xfId="1" applyNumberFormat="1" applyFont="1" applyFill="1" applyBorder="1" applyAlignment="1">
      <alignment horizontal="center" vertical="center"/>
    </xf>
    <xf numFmtId="1" fontId="48" fillId="18" borderId="60" xfId="1" applyNumberFormat="1" applyFont="1" applyFill="1" applyBorder="1" applyAlignment="1">
      <alignment horizontal="center" vertical="center"/>
    </xf>
    <xf numFmtId="1" fontId="48" fillId="18" borderId="68" xfId="1" applyNumberFormat="1" applyFont="1" applyFill="1" applyBorder="1" applyAlignment="1">
      <alignment horizontal="center" vertical="center"/>
    </xf>
    <xf numFmtId="1" fontId="48" fillId="18" borderId="140" xfId="1" applyNumberFormat="1" applyFont="1" applyFill="1" applyBorder="1" applyAlignment="1">
      <alignment horizontal="center" vertical="center"/>
    </xf>
    <xf numFmtId="1" fontId="85" fillId="18" borderId="68" xfId="1" applyNumberFormat="1" applyFont="1" applyFill="1" applyBorder="1" applyAlignment="1">
      <alignment horizontal="center" vertical="center"/>
    </xf>
    <xf numFmtId="1" fontId="85" fillId="18" borderId="140" xfId="1" applyNumberFormat="1" applyFont="1" applyFill="1" applyBorder="1" applyAlignment="1">
      <alignment horizontal="center" vertical="center"/>
    </xf>
    <xf numFmtId="49" fontId="7" fillId="50" borderId="81" xfId="1" applyNumberFormat="1" applyFont="1" applyFill="1" applyBorder="1" applyAlignment="1"/>
    <xf numFmtId="0" fontId="3" fillId="50" borderId="0" xfId="1" applyFont="1" applyFill="1"/>
    <xf numFmtId="0" fontId="15" fillId="50" borderId="0" xfId="1" applyFont="1" applyFill="1" applyBorder="1" applyAlignment="1">
      <alignment horizontal="center" vertical="top" wrapText="1"/>
    </xf>
    <xf numFmtId="1" fontId="15" fillId="50" borderId="0" xfId="1" applyNumberFormat="1" applyFont="1" applyFill="1" applyBorder="1" applyAlignment="1">
      <alignment horizontal="center"/>
    </xf>
    <xf numFmtId="1" fontId="15" fillId="50" borderId="0" xfId="1" applyNumberFormat="1" applyFont="1" applyFill="1" applyBorder="1" applyAlignment="1">
      <alignment horizontal="center" vertical="top" wrapText="1"/>
    </xf>
    <xf numFmtId="1" fontId="47" fillId="50" borderId="0" xfId="1" applyNumberFormat="1" applyFont="1" applyFill="1" applyBorder="1" applyAlignment="1">
      <alignment horizontal="center" vertical="top" wrapText="1"/>
    </xf>
    <xf numFmtId="166" fontId="4" fillId="2" borderId="52" xfId="1" applyNumberFormat="1" applyFont="1" applyFill="1" applyBorder="1" applyAlignment="1">
      <alignment horizontal="center" vertical="center"/>
    </xf>
    <xf numFmtId="166" fontId="15" fillId="16" borderId="122" xfId="1" applyNumberFormat="1" applyFont="1" applyFill="1" applyBorder="1" applyAlignment="1">
      <alignment horizontal="center"/>
    </xf>
    <xf numFmtId="166" fontId="4" fillId="2" borderId="56" xfId="1" applyNumberFormat="1" applyFont="1" applyFill="1" applyBorder="1" applyAlignment="1">
      <alignment horizontal="center" vertical="center"/>
    </xf>
    <xf numFmtId="166" fontId="4" fillId="2" borderId="57" xfId="1" applyNumberFormat="1" applyFont="1" applyFill="1" applyBorder="1" applyAlignment="1">
      <alignment horizontal="center" vertical="center"/>
    </xf>
    <xf numFmtId="166" fontId="4" fillId="2" borderId="123" xfId="1" applyNumberFormat="1" applyFont="1" applyFill="1" applyBorder="1" applyAlignment="1">
      <alignment horizontal="center" vertical="center"/>
    </xf>
    <xf numFmtId="166" fontId="4" fillId="2" borderId="124" xfId="1" applyNumberFormat="1" applyFont="1" applyFill="1" applyBorder="1" applyAlignment="1">
      <alignment horizontal="center" vertical="center"/>
    </xf>
    <xf numFmtId="166" fontId="4" fillId="2" borderId="125" xfId="1" applyNumberFormat="1" applyFont="1" applyFill="1" applyBorder="1" applyAlignment="1">
      <alignment horizontal="center" vertical="center"/>
    </xf>
    <xf numFmtId="166" fontId="4" fillId="21" borderId="123" xfId="1" applyNumberFormat="1" applyFont="1" applyFill="1" applyBorder="1" applyAlignment="1">
      <alignment horizontal="center" vertical="center"/>
    </xf>
    <xf numFmtId="166" fontId="4" fillId="21" borderId="124" xfId="1" applyNumberFormat="1" applyFont="1" applyFill="1" applyBorder="1" applyAlignment="1">
      <alignment horizontal="center" vertical="center"/>
    </xf>
    <xf numFmtId="166" fontId="4" fillId="16" borderId="125" xfId="1" applyNumberFormat="1" applyFont="1" applyFill="1" applyBorder="1" applyAlignment="1">
      <alignment horizontal="center" vertical="center"/>
    </xf>
    <xf numFmtId="166" fontId="4" fillId="16" borderId="123" xfId="1" applyNumberFormat="1" applyFont="1" applyFill="1" applyBorder="1" applyAlignment="1">
      <alignment horizontal="center" vertical="center"/>
    </xf>
    <xf numFmtId="166" fontId="4" fillId="16" borderId="124" xfId="1" applyNumberFormat="1" applyFont="1" applyFill="1" applyBorder="1" applyAlignment="1">
      <alignment horizontal="center" vertical="center"/>
    </xf>
    <xf numFmtId="166" fontId="15" fillId="2" borderId="104" xfId="1" applyNumberFormat="1" applyFont="1" applyFill="1" applyBorder="1" applyAlignment="1">
      <alignment horizontal="center" vertical="top" wrapText="1"/>
    </xf>
    <xf numFmtId="166" fontId="4" fillId="16" borderId="52" xfId="1" applyNumberFormat="1" applyFont="1" applyFill="1" applyBorder="1" applyAlignment="1">
      <alignment horizontal="center" vertical="center"/>
    </xf>
    <xf numFmtId="166" fontId="4" fillId="16" borderId="53" xfId="1" applyNumberFormat="1" applyFont="1" applyFill="1" applyBorder="1" applyAlignment="1">
      <alignment horizontal="center" vertical="center"/>
    </xf>
    <xf numFmtId="166" fontId="4" fillId="16" borderId="127" xfId="1" applyNumberFormat="1" applyFont="1" applyFill="1" applyBorder="1" applyAlignment="1">
      <alignment horizontal="center" vertical="center"/>
    </xf>
    <xf numFmtId="166" fontId="4" fillId="16" borderId="128" xfId="1" applyNumberFormat="1" applyFont="1" applyFill="1" applyBorder="1" applyAlignment="1">
      <alignment horizontal="center" vertical="center"/>
    </xf>
    <xf numFmtId="166" fontId="4" fillId="16" borderId="42" xfId="1" applyNumberFormat="1" applyFont="1" applyFill="1" applyBorder="1" applyAlignment="1">
      <alignment horizontal="center" vertical="center"/>
    </xf>
    <xf numFmtId="166" fontId="4" fillId="21" borderId="127" xfId="1" applyNumberFormat="1" applyFont="1" applyFill="1" applyBorder="1" applyAlignment="1">
      <alignment horizontal="center" vertical="center"/>
    </xf>
    <xf numFmtId="166" fontId="4" fillId="21" borderId="128" xfId="1" applyNumberFormat="1" applyFont="1" applyFill="1" applyBorder="1" applyAlignment="1">
      <alignment horizontal="center" vertical="center"/>
    </xf>
    <xf numFmtId="166" fontId="4" fillId="2" borderId="127" xfId="1" applyNumberFormat="1" applyFont="1" applyFill="1" applyBorder="1" applyAlignment="1">
      <alignment horizontal="center" vertical="center"/>
    </xf>
    <xf numFmtId="166" fontId="4" fillId="2" borderId="42" xfId="1" applyNumberFormat="1" applyFont="1" applyFill="1" applyBorder="1" applyAlignment="1">
      <alignment horizontal="center" vertical="center"/>
    </xf>
    <xf numFmtId="166" fontId="4" fillId="2" borderId="128" xfId="1" applyNumberFormat="1" applyFont="1" applyFill="1" applyBorder="1" applyAlignment="1">
      <alignment horizontal="center" vertical="center"/>
    </xf>
    <xf numFmtId="166" fontId="15" fillId="20" borderId="104" xfId="1" applyNumberFormat="1" applyFont="1" applyFill="1" applyBorder="1" applyAlignment="1">
      <alignment horizontal="center" vertical="top" wrapText="1"/>
    </xf>
    <xf numFmtId="166" fontId="15" fillId="20" borderId="122" xfId="1" applyNumberFormat="1" applyFont="1" applyFill="1" applyBorder="1" applyAlignment="1">
      <alignment horizontal="center"/>
    </xf>
    <xf numFmtId="166" fontId="4" fillId="20" borderId="52" xfId="1" applyNumberFormat="1" applyFont="1" applyFill="1" applyBorder="1" applyAlignment="1">
      <alignment horizontal="center" vertical="center"/>
    </xf>
    <xf numFmtId="166" fontId="4" fillId="20" borderId="53" xfId="1" applyNumberFormat="1" applyFont="1" applyFill="1" applyBorder="1" applyAlignment="1">
      <alignment horizontal="center" vertical="center"/>
    </xf>
    <xf numFmtId="166" fontId="4" fillId="20" borderId="127" xfId="1" applyNumberFormat="1" applyFont="1" applyFill="1" applyBorder="1" applyAlignment="1">
      <alignment horizontal="center" vertical="center"/>
    </xf>
    <xf numFmtId="166" fontId="4" fillId="20" borderId="128" xfId="1" applyNumberFormat="1" applyFont="1" applyFill="1" applyBorder="1" applyAlignment="1">
      <alignment horizontal="center" vertical="center"/>
    </xf>
    <xf numFmtId="166" fontId="4" fillId="20" borderId="42" xfId="1" applyNumberFormat="1" applyFont="1" applyFill="1" applyBorder="1" applyAlignment="1">
      <alignment horizontal="center" vertical="center"/>
    </xf>
    <xf numFmtId="166" fontId="16" fillId="20" borderId="127" xfId="1" applyNumberFormat="1" applyFont="1" applyFill="1" applyBorder="1" applyAlignment="1">
      <alignment horizontal="center" vertical="center"/>
    </xf>
    <xf numFmtId="166" fontId="16" fillId="20" borderId="128" xfId="1" applyNumberFormat="1" applyFont="1" applyFill="1" applyBorder="1" applyAlignment="1">
      <alignment horizontal="center" vertical="center"/>
    </xf>
    <xf numFmtId="166" fontId="15" fillId="19" borderId="104" xfId="1" applyNumberFormat="1" applyFont="1" applyFill="1" applyBorder="1" applyAlignment="1">
      <alignment horizontal="center" vertical="top" wrapText="1"/>
    </xf>
    <xf numFmtId="166" fontId="15" fillId="19" borderId="122" xfId="1" applyNumberFormat="1" applyFont="1" applyFill="1" applyBorder="1" applyAlignment="1">
      <alignment horizontal="center"/>
    </xf>
    <xf numFmtId="166" fontId="11" fillId="0" borderId="52" xfId="1" applyNumberFormat="1" applyFont="1" applyBorder="1" applyAlignment="1">
      <alignment horizontal="center"/>
    </xf>
    <xf numFmtId="166" fontId="16" fillId="0" borderId="53" xfId="1" applyNumberFormat="1" applyFont="1" applyFill="1" applyBorder="1" applyAlignment="1">
      <alignment horizontal="center" vertical="center"/>
    </xf>
    <xf numFmtId="166" fontId="16" fillId="0" borderId="127" xfId="1" applyNumberFormat="1" applyFont="1" applyFill="1" applyBorder="1" applyAlignment="1">
      <alignment horizontal="center" vertical="center"/>
    </xf>
    <xf numFmtId="166" fontId="16" fillId="0" borderId="128" xfId="1" applyNumberFormat="1" applyFont="1" applyFill="1" applyBorder="1" applyAlignment="1">
      <alignment horizontal="center" vertical="center"/>
    </xf>
    <xf numFmtId="166" fontId="16" fillId="0" borderId="42" xfId="1" applyNumberFormat="1" applyFont="1" applyFill="1" applyBorder="1" applyAlignment="1">
      <alignment horizontal="center" vertical="center"/>
    </xf>
    <xf numFmtId="166" fontId="16" fillId="10" borderId="127" xfId="1" applyNumberFormat="1" applyFont="1" applyFill="1" applyBorder="1" applyAlignment="1">
      <alignment horizontal="center" vertical="center"/>
    </xf>
    <xf numFmtId="166" fontId="16" fillId="19" borderId="42" xfId="1" applyNumberFormat="1" applyFont="1" applyFill="1" applyBorder="1" applyAlignment="1">
      <alignment horizontal="center" vertical="center"/>
    </xf>
    <xf numFmtId="166" fontId="16" fillId="19" borderId="127" xfId="1" applyNumberFormat="1" applyFont="1" applyFill="1" applyBorder="1" applyAlignment="1">
      <alignment horizontal="center" vertical="center"/>
    </xf>
    <xf numFmtId="166" fontId="16" fillId="19" borderId="128" xfId="1" applyNumberFormat="1" applyFont="1" applyFill="1" applyBorder="1" applyAlignment="1">
      <alignment horizontal="center" vertical="center"/>
    </xf>
    <xf numFmtId="166" fontId="4" fillId="2" borderId="53" xfId="1" applyNumberFormat="1" applyFont="1" applyFill="1" applyBorder="1" applyAlignment="1">
      <alignment horizontal="center" vertical="center"/>
    </xf>
    <xf numFmtId="166" fontId="15" fillId="0" borderId="104" xfId="1" applyNumberFormat="1" applyFont="1" applyFill="1" applyBorder="1" applyAlignment="1">
      <alignment horizontal="center" vertical="top" wrapText="1"/>
    </xf>
    <xf numFmtId="166" fontId="15" fillId="0" borderId="122" xfId="1" applyNumberFormat="1" applyFont="1" applyFill="1" applyBorder="1" applyAlignment="1">
      <alignment horizontal="center" vertical="top" wrapText="1"/>
    </xf>
    <xf numFmtId="166" fontId="16" fillId="0" borderId="52" xfId="1" applyNumberFormat="1" applyFont="1" applyFill="1" applyBorder="1" applyAlignment="1">
      <alignment horizontal="center" vertical="center"/>
    </xf>
    <xf numFmtId="166" fontId="15" fillId="0" borderId="122" xfId="1" applyNumberFormat="1" applyFont="1" applyBorder="1" applyAlignment="1">
      <alignment horizontal="center"/>
    </xf>
    <xf numFmtId="166" fontId="4" fillId="2" borderId="3" xfId="1" applyNumberFormat="1" applyFont="1" applyFill="1" applyBorder="1" applyAlignment="1">
      <alignment horizontal="center" vertical="center"/>
    </xf>
    <xf numFmtId="166" fontId="4" fillId="0" borderId="52" xfId="1" applyNumberFormat="1" applyFont="1" applyFill="1" applyBorder="1" applyAlignment="1">
      <alignment horizontal="center" vertical="center"/>
    </xf>
    <xf numFmtId="166" fontId="14" fillId="16" borderId="127" xfId="1" applyNumberFormat="1" applyFont="1" applyFill="1" applyBorder="1" applyAlignment="1">
      <alignment horizontal="center" vertical="center"/>
    </xf>
    <xf numFmtId="166" fontId="14" fillId="16" borderId="128" xfId="1" applyNumberFormat="1" applyFont="1" applyFill="1" applyBorder="1" applyAlignment="1">
      <alignment horizontal="center" vertical="center"/>
    </xf>
    <xf numFmtId="49" fontId="15" fillId="2" borderId="105" xfId="1" applyNumberFormat="1" applyFont="1" applyFill="1" applyBorder="1" applyAlignment="1">
      <alignment horizontal="left" vertical="center" wrapText="1"/>
    </xf>
    <xf numFmtId="49" fontId="15" fillId="2" borderId="154" xfId="1" applyNumberFormat="1" applyFont="1" applyFill="1" applyBorder="1" applyAlignment="1">
      <alignment horizontal="left" vertical="center" wrapText="1"/>
    </xf>
    <xf numFmtId="166" fontId="15" fillId="2" borderId="105" xfId="1" applyNumberFormat="1" applyFont="1" applyFill="1" applyBorder="1" applyAlignment="1">
      <alignment horizontal="center" vertical="top" wrapText="1"/>
    </xf>
    <xf numFmtId="166" fontId="15" fillId="16" borderId="147" xfId="1" applyNumberFormat="1" applyFont="1" applyFill="1" applyBorder="1" applyAlignment="1">
      <alignment horizontal="center"/>
    </xf>
    <xf numFmtId="166" fontId="4" fillId="2" borderId="72" xfId="1" applyNumberFormat="1" applyFont="1" applyFill="1" applyBorder="1" applyAlignment="1">
      <alignment horizontal="center" vertical="center"/>
    </xf>
    <xf numFmtId="166" fontId="4" fillId="2" borderId="73" xfId="1" applyNumberFormat="1" applyFont="1" applyFill="1" applyBorder="1" applyAlignment="1">
      <alignment horizontal="center" vertical="center"/>
    </xf>
    <xf numFmtId="166" fontId="4" fillId="2" borderId="129" xfId="1" applyNumberFormat="1" applyFont="1" applyFill="1" applyBorder="1" applyAlignment="1">
      <alignment horizontal="center" vertical="center"/>
    </xf>
    <xf numFmtId="166" fontId="4" fillId="2" borderId="130" xfId="1" applyNumberFormat="1" applyFont="1" applyFill="1" applyBorder="1" applyAlignment="1">
      <alignment horizontal="center" vertical="center"/>
    </xf>
    <xf numFmtId="166" fontId="4" fillId="2" borderId="48" xfId="1" applyNumberFormat="1" applyFont="1" applyFill="1" applyBorder="1" applyAlignment="1">
      <alignment horizontal="center" vertical="center"/>
    </xf>
    <xf numFmtId="166" fontId="4" fillId="21" borderId="129" xfId="1" applyNumberFormat="1" applyFont="1" applyFill="1" applyBorder="1" applyAlignment="1">
      <alignment horizontal="center" vertical="center"/>
    </xf>
    <xf numFmtId="166" fontId="4" fillId="21" borderId="130" xfId="1" applyNumberFormat="1" applyFont="1" applyFill="1" applyBorder="1" applyAlignment="1">
      <alignment horizontal="center" vertical="center"/>
    </xf>
    <xf numFmtId="166" fontId="4" fillId="16" borderId="129" xfId="1" applyNumberFormat="1" applyFont="1" applyFill="1" applyBorder="1" applyAlignment="1">
      <alignment horizontal="center" vertical="center"/>
    </xf>
    <xf numFmtId="166" fontId="4" fillId="16" borderId="48" xfId="1" applyNumberFormat="1" applyFont="1" applyFill="1" applyBorder="1" applyAlignment="1">
      <alignment horizontal="center" vertical="center"/>
    </xf>
    <xf numFmtId="166" fontId="4" fillId="16" borderId="130" xfId="1" applyNumberFormat="1" applyFont="1" applyFill="1" applyBorder="1" applyAlignment="1">
      <alignment horizontal="center" vertical="center"/>
    </xf>
    <xf numFmtId="166" fontId="14" fillId="16" borderId="129" xfId="1" applyNumberFormat="1" applyFont="1" applyFill="1" applyBorder="1" applyAlignment="1">
      <alignment horizontal="center" vertical="center"/>
    </xf>
    <xf numFmtId="166" fontId="14" fillId="16" borderId="130" xfId="1" applyNumberFormat="1" applyFont="1" applyFill="1" applyBorder="1" applyAlignment="1">
      <alignment horizontal="center" vertical="center"/>
    </xf>
    <xf numFmtId="166" fontId="47" fillId="18" borderId="78" xfId="1" applyNumberFormat="1" applyFont="1" applyFill="1" applyBorder="1" applyAlignment="1">
      <alignment horizontal="center" vertical="top" wrapText="1"/>
    </xf>
    <xf numFmtId="166" fontId="47" fillId="18" borderId="156" xfId="1" applyNumberFormat="1" applyFont="1" applyFill="1" applyBorder="1" applyAlignment="1">
      <alignment horizontal="center" vertical="top" wrapText="1"/>
    </xf>
    <xf numFmtId="166" fontId="48" fillId="18" borderId="141" xfId="1" applyNumberFormat="1" applyFont="1" applyFill="1" applyBorder="1" applyAlignment="1">
      <alignment horizontal="center" vertical="center"/>
    </xf>
    <xf numFmtId="166" fontId="48" fillId="18" borderId="60" xfId="1" applyNumberFormat="1" applyFont="1" applyFill="1" applyBorder="1" applyAlignment="1">
      <alignment horizontal="center" vertical="center"/>
    </xf>
    <xf numFmtId="166" fontId="48" fillId="18" borderId="68" xfId="1" applyNumberFormat="1" applyFont="1" applyFill="1" applyBorder="1" applyAlignment="1">
      <alignment horizontal="center" vertical="center"/>
    </xf>
    <xf numFmtId="166" fontId="48" fillId="18" borderId="140" xfId="1" applyNumberFormat="1" applyFont="1" applyFill="1" applyBorder="1" applyAlignment="1">
      <alignment horizontal="center" vertical="center"/>
    </xf>
    <xf numFmtId="0" fontId="15" fillId="15" borderId="26" xfId="0" applyFont="1" applyFill="1" applyBorder="1" applyAlignment="1">
      <alignment horizontal="left" vertical="center" wrapText="1"/>
    </xf>
    <xf numFmtId="0" fontId="11" fillId="19" borderId="20" xfId="0" applyFont="1" applyFill="1" applyBorder="1" applyAlignment="1">
      <alignment horizontal="left" vertical="center" wrapText="1"/>
    </xf>
    <xf numFmtId="0" fontId="11" fillId="0" borderId="7" xfId="0" applyFont="1" applyFill="1" applyBorder="1" applyAlignment="1">
      <alignment horizontal="left" vertical="center"/>
    </xf>
    <xf numFmtId="0" fontId="11" fillId="54" borderId="31" xfId="0" applyFont="1" applyFill="1" applyBorder="1" applyAlignment="1">
      <alignment horizontal="left" vertical="center" wrapText="1"/>
    </xf>
    <xf numFmtId="1" fontId="11" fillId="54" borderId="28" xfId="0" applyNumberFormat="1" applyFont="1" applyFill="1" applyBorder="1" applyAlignment="1">
      <alignment horizontal="center" vertical="top" wrapText="1"/>
    </xf>
    <xf numFmtId="1" fontId="16" fillId="54" borderId="10" xfId="0" applyNumberFormat="1" applyFont="1" applyFill="1" applyBorder="1" applyAlignment="1">
      <alignment horizontal="center" vertical="center"/>
    </xf>
    <xf numFmtId="1" fontId="16" fillId="54" borderId="41" xfId="0" applyNumberFormat="1" applyFont="1" applyFill="1" applyBorder="1" applyAlignment="1">
      <alignment horizontal="center" vertical="center"/>
    </xf>
    <xf numFmtId="0" fontId="0" fillId="50" borderId="0" xfId="0" applyFill="1"/>
    <xf numFmtId="0" fontId="65" fillId="23" borderId="20" xfId="0" applyFont="1" applyFill="1" applyBorder="1" applyAlignment="1">
      <alignment horizontal="center" vertical="center" wrapText="1"/>
    </xf>
    <xf numFmtId="0" fontId="65" fillId="23" borderId="20" xfId="0" applyFont="1" applyFill="1" applyBorder="1" applyAlignment="1">
      <alignment horizontal="center" vertical="center"/>
    </xf>
    <xf numFmtId="1" fontId="52" fillId="12" borderId="28" xfId="0" applyNumberFormat="1" applyFont="1" applyFill="1" applyBorder="1" applyAlignment="1">
      <alignment horizontal="center" vertical="top" wrapText="1"/>
    </xf>
    <xf numFmtId="0" fontId="29" fillId="19" borderId="0" xfId="3" applyFont="1" applyFill="1" applyAlignment="1">
      <alignment horizontal="center" vertical="center" wrapText="1"/>
    </xf>
    <xf numFmtId="0" fontId="53" fillId="19" borderId="0" xfId="3" applyFont="1" applyFill="1" applyBorder="1" applyAlignment="1">
      <alignment horizontal="center" vertical="center"/>
    </xf>
    <xf numFmtId="0" fontId="53" fillId="14" borderId="5" xfId="3" applyFont="1" applyFill="1" applyBorder="1" applyAlignment="1">
      <alignment horizontal="center" vertical="center" wrapText="1"/>
    </xf>
    <xf numFmtId="3" fontId="12" fillId="15" borderId="8" xfId="3" applyNumberFormat="1" applyFont="1" applyFill="1" applyBorder="1" applyAlignment="1">
      <alignment horizontal="center" vertical="center" wrapText="1"/>
    </xf>
    <xf numFmtId="9" fontId="12" fillId="17" borderId="8" xfId="3" applyNumberFormat="1" applyFont="1" applyFill="1" applyBorder="1" applyAlignment="1">
      <alignment horizontal="center" vertical="top" wrapText="1"/>
    </xf>
    <xf numFmtId="166" fontId="12" fillId="14" borderId="8" xfId="3" applyNumberFormat="1" applyFont="1" applyFill="1" applyBorder="1" applyAlignment="1">
      <alignment horizontal="center" vertical="top" wrapText="1"/>
    </xf>
    <xf numFmtId="3" fontId="12" fillId="14" borderId="8" xfId="3" applyNumberFormat="1" applyFont="1" applyFill="1" applyBorder="1" applyAlignment="1">
      <alignment horizontal="center" vertical="top" wrapText="1"/>
    </xf>
    <xf numFmtId="0" fontId="12" fillId="14" borderId="8" xfId="3" applyFont="1" applyFill="1" applyBorder="1" applyAlignment="1">
      <alignment horizontal="center" vertical="top" wrapText="1"/>
    </xf>
    <xf numFmtId="9" fontId="12" fillId="55" borderId="8" xfId="3" applyNumberFormat="1" applyFont="1" applyFill="1" applyBorder="1" applyAlignment="1">
      <alignment horizontal="center" vertical="top" wrapText="1"/>
    </xf>
    <xf numFmtId="0" fontId="19" fillId="2" borderId="158" xfId="0" applyFont="1" applyFill="1" applyBorder="1" applyAlignment="1">
      <alignment horizontal="center"/>
    </xf>
    <xf numFmtId="0" fontId="11" fillId="2" borderId="158" xfId="0" applyFont="1" applyFill="1" applyBorder="1" applyAlignment="1">
      <alignment horizontal="center"/>
    </xf>
    <xf numFmtId="166" fontId="12" fillId="55" borderId="8" xfId="3" applyNumberFormat="1" applyFont="1" applyFill="1" applyBorder="1" applyAlignment="1">
      <alignment horizontal="center" vertical="top" wrapText="1"/>
    </xf>
    <xf numFmtId="166" fontId="12" fillId="35" borderId="8" xfId="3" applyNumberFormat="1" applyFont="1" applyFill="1" applyBorder="1" applyAlignment="1">
      <alignment horizontal="center" vertical="top" wrapText="1"/>
    </xf>
    <xf numFmtId="49" fontId="11" fillId="19" borderId="8" xfId="1" applyNumberFormat="1" applyFont="1" applyFill="1" applyBorder="1" applyAlignment="1">
      <alignment horizontal="left" vertical="center" wrapText="1"/>
    </xf>
    <xf numFmtId="3" fontId="15" fillId="15" borderId="8" xfId="3" applyNumberFormat="1" applyFont="1" applyFill="1" applyBorder="1" applyAlignment="1">
      <alignment horizontal="left" vertical="center" wrapText="1"/>
    </xf>
    <xf numFmtId="49" fontId="11" fillId="13" borderId="8" xfId="1" applyNumberFormat="1" applyFont="1" applyFill="1" applyBorder="1" applyAlignment="1">
      <alignment horizontal="left" vertical="center" wrapText="1"/>
    </xf>
    <xf numFmtId="49" fontId="11" fillId="15" borderId="8" xfId="1" applyNumberFormat="1" applyFont="1" applyFill="1" applyBorder="1" applyAlignment="1">
      <alignment horizontal="left" vertical="center" wrapText="1"/>
    </xf>
    <xf numFmtId="0" fontId="11" fillId="13" borderId="8" xfId="3" applyFont="1" applyFill="1" applyBorder="1" applyAlignment="1">
      <alignment horizontal="left" vertical="center" wrapText="1"/>
    </xf>
    <xf numFmtId="0" fontId="60" fillId="0" borderId="8" xfId="1" applyFont="1" applyBorder="1" applyAlignment="1">
      <alignment horizontal="center" vertical="center"/>
    </xf>
    <xf numFmtId="0" fontId="15" fillId="13" borderId="0" xfId="0" applyFont="1" applyFill="1" applyBorder="1" applyAlignment="1">
      <alignment horizontal="center" vertical="top" wrapText="1"/>
    </xf>
    <xf numFmtId="49" fontId="15" fillId="13" borderId="0" xfId="0" applyNumberFormat="1" applyFont="1" applyFill="1" applyBorder="1" applyAlignment="1">
      <alignment horizontal="left" vertical="center" wrapText="1"/>
    </xf>
    <xf numFmtId="49" fontId="11" fillId="0" borderId="0" xfId="0" applyNumberFormat="1" applyFont="1" applyFill="1" applyBorder="1" applyAlignment="1">
      <alignment horizontal="left" vertical="center" wrapText="1"/>
    </xf>
    <xf numFmtId="49" fontId="11" fillId="16" borderId="0" xfId="0" applyNumberFormat="1" applyFont="1" applyFill="1" applyBorder="1" applyAlignment="1">
      <alignment horizontal="left" vertical="center" wrapText="1"/>
    </xf>
    <xf numFmtId="49" fontId="11" fillId="14" borderId="0" xfId="0" applyNumberFormat="1" applyFont="1" applyFill="1" applyBorder="1" applyAlignment="1">
      <alignment horizontal="left" vertical="center" wrapText="1"/>
    </xf>
    <xf numFmtId="0" fontId="11" fillId="16" borderId="0" xfId="3" applyFont="1" applyFill="1" applyBorder="1" applyAlignment="1">
      <alignment vertical="top" wrapText="1"/>
    </xf>
    <xf numFmtId="0" fontId="11" fillId="14" borderId="0" xfId="0" applyFont="1" applyFill="1" applyBorder="1" applyAlignment="1">
      <alignment horizontal="left" vertical="center" wrapText="1"/>
    </xf>
    <xf numFmtId="0" fontId="15" fillId="12" borderId="0" xfId="0" applyFont="1" applyFill="1" applyBorder="1" applyAlignment="1">
      <alignment horizontal="left" vertical="center" wrapText="1"/>
    </xf>
    <xf numFmtId="0" fontId="15" fillId="24" borderId="0" xfId="3" applyFont="1" applyFill="1" applyBorder="1" applyAlignment="1">
      <alignment vertical="top" wrapText="1"/>
    </xf>
    <xf numFmtId="0" fontId="11" fillId="0" borderId="0" xfId="3" applyFont="1" applyFill="1" applyBorder="1" applyAlignment="1">
      <alignment vertical="top" wrapText="1"/>
    </xf>
    <xf numFmtId="166" fontId="12" fillId="17" borderId="8" xfId="3" applyNumberFormat="1" applyFont="1" applyFill="1" applyBorder="1" applyAlignment="1">
      <alignment horizontal="center" vertical="top" wrapText="1"/>
    </xf>
    <xf numFmtId="0" fontId="15" fillId="32" borderId="14" xfId="0" applyFont="1" applyFill="1" applyBorder="1" applyAlignment="1">
      <alignment horizontal="center" vertical="top" wrapText="1"/>
    </xf>
    <xf numFmtId="0" fontId="19" fillId="0" borderId="158" xfId="0" applyFont="1" applyFill="1" applyBorder="1" applyAlignment="1">
      <alignment horizontal="center"/>
    </xf>
    <xf numFmtId="166" fontId="12" fillId="19" borderId="8" xfId="3" applyNumberFormat="1" applyFont="1" applyFill="1" applyBorder="1" applyAlignment="1">
      <alignment horizontal="center" vertical="top" wrapText="1"/>
    </xf>
    <xf numFmtId="166" fontId="12" fillId="15" borderId="8" xfId="3" applyNumberFormat="1" applyFont="1" applyFill="1" applyBorder="1" applyAlignment="1">
      <alignment horizontal="center" vertical="center" wrapText="1"/>
    </xf>
    <xf numFmtId="166" fontId="12" fillId="15" borderId="8" xfId="3" applyNumberFormat="1" applyFont="1" applyFill="1" applyBorder="1" applyAlignment="1">
      <alignment horizontal="center" vertical="top" wrapText="1"/>
    </xf>
    <xf numFmtId="166" fontId="12" fillId="16" borderId="8" xfId="3" applyNumberFormat="1" applyFont="1" applyFill="1" applyBorder="1" applyAlignment="1">
      <alignment horizontal="center" vertical="top" wrapText="1"/>
    </xf>
    <xf numFmtId="166" fontId="12" fillId="0" borderId="8" xfId="3" applyNumberFormat="1" applyFont="1" applyFill="1" applyBorder="1" applyAlignment="1">
      <alignment horizontal="center" vertical="top" wrapText="1"/>
    </xf>
    <xf numFmtId="166" fontId="12" fillId="24" borderId="8" xfId="3" applyNumberFormat="1" applyFont="1" applyFill="1" applyBorder="1" applyAlignment="1">
      <alignment horizontal="center" vertical="top" wrapText="1"/>
    </xf>
    <xf numFmtId="166" fontId="12" fillId="13" borderId="8" xfId="3" applyNumberFormat="1" applyFont="1" applyFill="1" applyBorder="1" applyAlignment="1">
      <alignment horizontal="center" vertical="top" wrapText="1"/>
    </xf>
    <xf numFmtId="166" fontId="12" fillId="37" borderId="8" xfId="3" applyNumberFormat="1" applyFont="1" applyFill="1" applyBorder="1" applyAlignment="1">
      <alignment horizontal="center" vertical="top" wrapText="1"/>
    </xf>
    <xf numFmtId="166" fontId="12" fillId="0" borderId="8" xfId="3" applyNumberFormat="1" applyFont="1" applyFill="1" applyBorder="1" applyAlignment="1">
      <alignment horizontal="center" vertical="center" wrapText="1"/>
    </xf>
    <xf numFmtId="166" fontId="12" fillId="10" borderId="8" xfId="3" applyNumberFormat="1" applyFont="1" applyFill="1" applyBorder="1" applyAlignment="1">
      <alignment horizontal="center" vertical="top" wrapText="1"/>
    </xf>
    <xf numFmtId="0" fontId="27" fillId="50" borderId="5" xfId="3" applyFont="1" applyFill="1" applyBorder="1" applyAlignment="1">
      <alignment horizontal="center" vertical="center" wrapText="1"/>
    </xf>
    <xf numFmtId="0" fontId="53" fillId="50" borderId="5" xfId="3" applyFont="1" applyFill="1" applyBorder="1" applyAlignment="1">
      <alignment horizontal="center" vertical="center" wrapText="1"/>
    </xf>
    <xf numFmtId="9" fontId="12" fillId="50" borderId="8" xfId="3" applyNumberFormat="1" applyFont="1" applyFill="1" applyBorder="1" applyAlignment="1">
      <alignment horizontal="center" vertical="top" wrapText="1"/>
    </xf>
    <xf numFmtId="166" fontId="12" fillId="50" borderId="8" xfId="3" applyNumberFormat="1" applyFont="1" applyFill="1" applyBorder="1" applyAlignment="1">
      <alignment horizontal="center" vertical="top" wrapText="1"/>
    </xf>
    <xf numFmtId="3" fontId="12" fillId="50" borderId="8" xfId="3" applyNumberFormat="1" applyFont="1" applyFill="1" applyBorder="1" applyAlignment="1">
      <alignment horizontal="center" vertical="top" wrapText="1"/>
    </xf>
    <xf numFmtId="0" fontId="12" fillId="50" borderId="8" xfId="3" applyFont="1" applyFill="1" applyBorder="1" applyAlignment="1">
      <alignment horizontal="center" vertical="top" wrapText="1"/>
    </xf>
    <xf numFmtId="0" fontId="89" fillId="15" borderId="8" xfId="3" applyFont="1" applyFill="1" applyBorder="1" applyAlignment="1">
      <alignment horizontal="center" vertical="center" wrapText="1"/>
    </xf>
    <xf numFmtId="3" fontId="63" fillId="15" borderId="8" xfId="3" applyNumberFormat="1" applyFont="1" applyFill="1" applyBorder="1" applyAlignment="1">
      <alignment horizontal="center" vertical="center" wrapText="1"/>
    </xf>
    <xf numFmtId="0" fontId="27" fillId="50" borderId="0" xfId="3" applyFont="1" applyFill="1" applyBorder="1" applyAlignment="1">
      <alignment horizontal="center" vertical="center" wrapText="1"/>
    </xf>
    <xf numFmtId="0" fontId="18" fillId="50" borderId="5" xfId="0" applyFont="1" applyFill="1" applyBorder="1" applyAlignment="1">
      <alignment horizontal="center" vertical="distributed" wrapText="1"/>
    </xf>
    <xf numFmtId="3" fontId="12" fillId="50" borderId="8" xfId="3" applyNumberFormat="1" applyFont="1" applyFill="1" applyBorder="1" applyAlignment="1">
      <alignment horizontal="center" vertical="center" wrapText="1"/>
    </xf>
    <xf numFmtId="166" fontId="12" fillId="50" borderId="8" xfId="3" applyNumberFormat="1" applyFont="1" applyFill="1" applyBorder="1" applyAlignment="1">
      <alignment horizontal="center" vertical="center" wrapText="1"/>
    </xf>
    <xf numFmtId="49" fontId="24" fillId="14" borderId="2" xfId="1" applyNumberFormat="1" applyFont="1" applyFill="1" applyBorder="1" applyAlignment="1">
      <alignment horizontal="center" wrapText="1"/>
    </xf>
    <xf numFmtId="0" fontId="27" fillId="14" borderId="6" xfId="3" applyFont="1" applyFill="1" applyBorder="1" applyAlignment="1">
      <alignment horizontal="center" vertical="center" wrapText="1"/>
    </xf>
    <xf numFmtId="0" fontId="2" fillId="0" borderId="0" xfId="6"/>
    <xf numFmtId="0" fontId="2" fillId="0" borderId="83" xfId="6" applyBorder="1"/>
    <xf numFmtId="1" fontId="2" fillId="0" borderId="0" xfId="6" applyNumberFormat="1" applyBorder="1"/>
    <xf numFmtId="1" fontId="2" fillId="0" borderId="4" xfId="6" applyNumberFormat="1" applyBorder="1"/>
    <xf numFmtId="0" fontId="90" fillId="0" borderId="0" xfId="6" applyFont="1"/>
    <xf numFmtId="0" fontId="91" fillId="0" borderId="0" xfId="6" applyFont="1" applyAlignment="1">
      <alignment vertical="center" wrapText="1"/>
    </xf>
    <xf numFmtId="167" fontId="94" fillId="19" borderId="1" xfId="6" applyNumberFormat="1" applyFont="1" applyFill="1" applyBorder="1" applyAlignment="1">
      <alignment horizontal="center" vertical="center" wrapText="1"/>
    </xf>
    <xf numFmtId="0" fontId="2" fillId="19" borderId="0" xfId="6" applyFill="1"/>
    <xf numFmtId="2" fontId="94" fillId="19" borderId="1" xfId="6" applyNumberFormat="1" applyFont="1" applyFill="1" applyBorder="1" applyAlignment="1">
      <alignment horizontal="center" vertical="center" wrapText="1"/>
    </xf>
    <xf numFmtId="0" fontId="2" fillId="19" borderId="0" xfId="6" applyFill="1" applyBorder="1"/>
    <xf numFmtId="167" fontId="2" fillId="13" borderId="1" xfId="6" applyNumberFormat="1" applyFill="1" applyBorder="1" applyAlignment="1">
      <alignment horizontal="center" vertical="center"/>
    </xf>
    <xf numFmtId="2" fontId="2" fillId="13" borderId="1" xfId="6" applyNumberFormat="1" applyFill="1" applyBorder="1" applyAlignment="1">
      <alignment horizontal="center" vertical="center"/>
    </xf>
    <xf numFmtId="0" fontId="80" fillId="16" borderId="7" xfId="3" applyFont="1" applyFill="1" applyBorder="1" applyAlignment="1">
      <alignment horizontal="center" vertical="center" wrapText="1"/>
    </xf>
    <xf numFmtId="0" fontId="80" fillId="16" borderId="159" xfId="3" applyFont="1" applyFill="1" applyBorder="1" applyAlignment="1">
      <alignment horizontal="center" vertical="center" wrapText="1"/>
    </xf>
    <xf numFmtId="0" fontId="15" fillId="19" borderId="0" xfId="3" applyFont="1" applyFill="1" applyBorder="1" applyAlignment="1">
      <alignment horizontal="center" vertical="top" wrapText="1"/>
    </xf>
    <xf numFmtId="3" fontId="91" fillId="13" borderId="1" xfId="6" applyNumberFormat="1" applyFont="1" applyFill="1" applyBorder="1" applyAlignment="1">
      <alignment horizontal="center" vertical="center"/>
    </xf>
    <xf numFmtId="0" fontId="91" fillId="13" borderId="1" xfId="6" applyFont="1" applyFill="1" applyBorder="1" applyAlignment="1">
      <alignment horizontal="center" vertical="center"/>
    </xf>
    <xf numFmtId="0" fontId="2" fillId="16" borderId="0" xfId="6" applyFill="1"/>
    <xf numFmtId="3" fontId="15" fillId="0" borderId="49" xfId="0" applyNumberFormat="1" applyFont="1" applyBorder="1" applyAlignment="1">
      <alignment horizontal="center" vertical="center" wrapText="1"/>
    </xf>
    <xf numFmtId="3" fontId="35" fillId="8" borderId="5" xfId="0" applyNumberFormat="1" applyFont="1" applyFill="1" applyBorder="1" applyAlignment="1">
      <alignment horizontal="center" vertical="center" wrapText="1"/>
    </xf>
    <xf numFmtId="3" fontId="35" fillId="19" borderId="6" xfId="0" applyNumberFormat="1" applyFont="1" applyFill="1" applyBorder="1" applyAlignment="1">
      <alignment horizontal="center" vertical="center" wrapText="1"/>
    </xf>
    <xf numFmtId="0" fontId="2" fillId="0" borderId="3" xfId="6" applyBorder="1"/>
    <xf numFmtId="0" fontId="15" fillId="15" borderId="79" xfId="0" applyFont="1" applyFill="1" applyBorder="1" applyAlignment="1">
      <alignment horizontal="center" vertical="top" wrapText="1"/>
    </xf>
    <xf numFmtId="0" fontId="34" fillId="0" borderId="0" xfId="4" applyFont="1" applyAlignment="1">
      <alignment horizontal="center" vertical="top" wrapText="1"/>
    </xf>
    <xf numFmtId="0" fontId="34" fillId="0" borderId="0" xfId="4" applyFont="1" applyAlignment="1">
      <alignment horizontal="center" vertical="top"/>
    </xf>
    <xf numFmtId="0" fontId="53" fillId="16" borderId="49" xfId="0" applyFont="1" applyFill="1" applyBorder="1" applyAlignment="1">
      <alignment horizontal="center" vertical="center" wrapText="1"/>
    </xf>
    <xf numFmtId="0" fontId="11" fillId="11" borderId="1" xfId="4" applyFont="1" applyFill="1" applyBorder="1" applyAlignment="1">
      <alignment horizontal="center" vertical="center"/>
    </xf>
    <xf numFmtId="0" fontId="15" fillId="15" borderId="8" xfId="0" applyFont="1" applyFill="1" applyBorder="1" applyAlignment="1">
      <alignment horizontal="center" vertical="center" wrapText="1"/>
    </xf>
    <xf numFmtId="0" fontId="56" fillId="15" borderId="9" xfId="2" applyFont="1" applyFill="1" applyBorder="1" applyAlignment="1">
      <alignment vertical="center" wrapText="1"/>
    </xf>
    <xf numFmtId="0" fontId="56" fillId="15" borderId="9" xfId="2" applyFont="1" applyFill="1" applyBorder="1" applyAlignment="1">
      <alignment horizontal="center" vertical="center" wrapText="1"/>
    </xf>
    <xf numFmtId="0" fontId="6" fillId="15" borderId="9" xfId="0" applyFont="1" applyFill="1" applyBorder="1" applyAlignment="1">
      <alignment horizontal="center" vertical="center" wrapText="1"/>
    </xf>
    <xf numFmtId="0" fontId="15" fillId="16" borderId="8" xfId="0" applyFont="1" applyFill="1" applyBorder="1" applyAlignment="1">
      <alignment horizontal="center" vertical="center" wrapText="1"/>
    </xf>
    <xf numFmtId="0" fontId="15" fillId="16" borderId="8" xfId="0" applyFont="1" applyFill="1" applyBorder="1" applyAlignment="1">
      <alignment horizontal="center" vertical="center" textRotation="90" wrapText="1"/>
    </xf>
    <xf numFmtId="0" fontId="15" fillId="16" borderId="8" xfId="0" applyFont="1" applyFill="1" applyBorder="1" applyAlignment="1">
      <alignment horizontal="center" vertical="top" wrapText="1"/>
    </xf>
    <xf numFmtId="0" fontId="11" fillId="19" borderId="2" xfId="0" applyFont="1" applyFill="1" applyBorder="1" applyAlignment="1">
      <alignment horizontal="center" vertical="center" wrapText="1"/>
    </xf>
    <xf numFmtId="0" fontId="15" fillId="11" borderId="6" xfId="4" applyFont="1" applyFill="1" applyBorder="1" applyAlignment="1">
      <alignment horizontal="center" vertical="center" wrapText="1"/>
    </xf>
    <xf numFmtId="0" fontId="15" fillId="15" borderId="6" xfId="4" applyFont="1" applyFill="1" applyBorder="1" applyAlignment="1">
      <alignment horizontal="center" vertical="center" wrapText="1"/>
    </xf>
    <xf numFmtId="49" fontId="15" fillId="7" borderId="8" xfId="4" applyNumberFormat="1" applyFont="1" applyFill="1" applyBorder="1" applyAlignment="1">
      <alignment horizontal="center" vertical="center" wrapText="1"/>
    </xf>
    <xf numFmtId="49" fontId="11" fillId="0" borderId="5" xfId="4" applyNumberFormat="1" applyFont="1" applyBorder="1" applyAlignment="1">
      <alignment horizontal="center" vertical="center" wrapText="1"/>
    </xf>
    <xf numFmtId="49" fontId="45" fillId="0" borderId="0" xfId="4" applyNumberFormat="1" applyAlignment="1">
      <alignment horizontal="center" vertical="center"/>
    </xf>
    <xf numFmtId="0" fontId="15" fillId="3" borderId="6" xfId="4" applyFont="1" applyFill="1" applyBorder="1" applyAlignment="1">
      <alignment horizontal="center" vertical="center" wrapText="1"/>
    </xf>
    <xf numFmtId="0" fontId="11" fillId="0" borderId="6" xfId="4" applyFont="1" applyBorder="1" applyAlignment="1">
      <alignment horizontal="center" vertical="center" wrapText="1"/>
    </xf>
    <xf numFmtId="0" fontId="11" fillId="11" borderId="6" xfId="4" applyFont="1" applyFill="1" applyBorder="1" applyAlignment="1">
      <alignment horizontal="center" vertical="center" wrapText="1"/>
    </xf>
    <xf numFmtId="0" fontId="11" fillId="10" borderId="6" xfId="4" applyFont="1" applyFill="1" applyBorder="1" applyAlignment="1">
      <alignment horizontal="center" vertical="center" wrapText="1"/>
    </xf>
    <xf numFmtId="0" fontId="11" fillId="19" borderId="6" xfId="4" applyFont="1" applyFill="1" applyBorder="1" applyAlignment="1">
      <alignment horizontal="center" vertical="center" wrapText="1"/>
    </xf>
    <xf numFmtId="0" fontId="12" fillId="15" borderId="6" xfId="4" applyFont="1" applyFill="1" applyBorder="1" applyAlignment="1">
      <alignment horizontal="center" vertical="center" wrapText="1"/>
    </xf>
    <xf numFmtId="0" fontId="11" fillId="13" borderId="6" xfId="4" applyFont="1" applyFill="1" applyBorder="1" applyAlignment="1">
      <alignment horizontal="center" vertical="center" wrapText="1"/>
    </xf>
    <xf numFmtId="0" fontId="11" fillId="0" borderId="0" xfId="4" applyFont="1" applyAlignment="1">
      <alignment horizontal="center" vertical="center"/>
    </xf>
    <xf numFmtId="0" fontId="34" fillId="0" borderId="0" xfId="4" applyFont="1" applyAlignment="1">
      <alignment horizontal="center" vertical="center" wrapText="1"/>
    </xf>
    <xf numFmtId="0" fontId="34" fillId="0" borderId="0" xfId="4" applyFont="1" applyAlignment="1">
      <alignment horizontal="center" vertical="center"/>
    </xf>
    <xf numFmtId="0" fontId="15" fillId="3" borderId="37" xfId="4" applyFont="1" applyFill="1" applyBorder="1" applyAlignment="1">
      <alignment horizontal="center" vertical="center" wrapText="1"/>
    </xf>
    <xf numFmtId="0" fontId="15" fillId="4" borderId="37" xfId="4" applyFont="1" applyFill="1" applyBorder="1" applyAlignment="1">
      <alignment horizontal="center" vertical="center" wrapText="1"/>
    </xf>
    <xf numFmtId="0" fontId="52" fillId="3" borderId="37" xfId="4" applyFont="1" applyFill="1" applyBorder="1" applyAlignment="1">
      <alignment horizontal="center" vertical="center" wrapText="1"/>
    </xf>
    <xf numFmtId="0" fontId="53" fillId="3" borderId="37" xfId="4" applyFont="1" applyFill="1" applyBorder="1" applyAlignment="1">
      <alignment horizontal="center" vertical="center" wrapText="1"/>
    </xf>
    <xf numFmtId="0" fontId="53" fillId="4" borderId="37" xfId="4" applyFont="1" applyFill="1" applyBorder="1" applyAlignment="1">
      <alignment horizontal="center" vertical="center" wrapText="1"/>
    </xf>
    <xf numFmtId="0" fontId="11" fillId="0" borderId="1" xfId="4" applyFont="1" applyBorder="1" applyAlignment="1">
      <alignment horizontal="center" vertical="center"/>
    </xf>
    <xf numFmtId="0" fontId="52" fillId="3" borderId="6" xfId="4" applyFont="1" applyFill="1" applyBorder="1" applyAlignment="1">
      <alignment horizontal="center" vertical="center" wrapText="1"/>
    </xf>
    <xf numFmtId="0" fontId="15" fillId="3" borderId="1" xfId="4" applyFont="1" applyFill="1" applyBorder="1" applyAlignment="1">
      <alignment horizontal="center" vertical="center"/>
    </xf>
    <xf numFmtId="0" fontId="52" fillId="11" borderId="6" xfId="4" applyFont="1" applyFill="1" applyBorder="1" applyAlignment="1">
      <alignment horizontal="center" vertical="center" wrapText="1"/>
    </xf>
    <xf numFmtId="0" fontId="15" fillId="11" borderId="1" xfId="4" applyFont="1" applyFill="1" applyBorder="1" applyAlignment="1">
      <alignment horizontal="center" vertical="center"/>
    </xf>
    <xf numFmtId="0" fontId="11" fillId="0" borderId="1" xfId="0" applyFont="1" applyBorder="1" applyAlignment="1">
      <alignment horizontal="center" vertical="center"/>
    </xf>
    <xf numFmtId="0" fontId="52" fillId="15" borderId="6" xfId="4" applyFont="1" applyFill="1" applyBorder="1" applyAlignment="1">
      <alignment horizontal="center" vertical="center" wrapText="1"/>
    </xf>
    <xf numFmtId="0" fontId="15" fillId="15" borderId="1" xfId="4" applyFont="1" applyFill="1" applyBorder="1" applyAlignment="1">
      <alignment horizontal="center" vertical="center"/>
    </xf>
    <xf numFmtId="0" fontId="15" fillId="13" borderId="6" xfId="4" applyFont="1" applyFill="1" applyBorder="1" applyAlignment="1">
      <alignment horizontal="center" vertical="center" wrapText="1"/>
    </xf>
    <xf numFmtId="0" fontId="52" fillId="13" borderId="6" xfId="4" applyFont="1" applyFill="1" applyBorder="1" applyAlignment="1">
      <alignment horizontal="center" vertical="center" wrapText="1"/>
    </xf>
    <xf numFmtId="0" fontId="11" fillId="13" borderId="1" xfId="4" applyFont="1" applyFill="1" applyBorder="1" applyAlignment="1">
      <alignment horizontal="center" vertical="center"/>
    </xf>
    <xf numFmtId="0" fontId="11" fillId="19" borderId="1" xfId="4" applyFont="1" applyFill="1" applyBorder="1" applyAlignment="1">
      <alignment horizontal="center" vertical="center"/>
    </xf>
    <xf numFmtId="0" fontId="11" fillId="0" borderId="12" xfId="0" applyFont="1" applyBorder="1" applyAlignment="1">
      <alignment horizontal="center" vertical="center"/>
    </xf>
    <xf numFmtId="0" fontId="11" fillId="15" borderId="1" xfId="4" applyFont="1" applyFill="1" applyBorder="1" applyAlignment="1">
      <alignment horizontal="center" vertical="center"/>
    </xf>
    <xf numFmtId="0" fontId="11" fillId="0" borderId="0" xfId="4" applyFont="1" applyBorder="1" applyAlignment="1">
      <alignment horizontal="center" vertical="center" wrapText="1"/>
    </xf>
    <xf numFmtId="0" fontId="11" fillId="11" borderId="1" xfId="0" applyFont="1" applyFill="1" applyBorder="1" applyAlignment="1">
      <alignment horizontal="center" vertical="center"/>
    </xf>
    <xf numFmtId="0" fontId="15" fillId="11" borderId="0" xfId="4" applyFont="1" applyFill="1" applyBorder="1" applyAlignment="1">
      <alignment horizontal="center" vertical="center" wrapText="1"/>
    </xf>
    <xf numFmtId="0" fontId="45" fillId="0" borderId="0" xfId="4" applyAlignment="1">
      <alignment horizontal="center" vertical="center" wrapText="1"/>
    </xf>
    <xf numFmtId="0" fontId="45" fillId="0" borderId="0" xfId="4" applyAlignment="1">
      <alignment horizontal="center" vertical="center"/>
    </xf>
    <xf numFmtId="0" fontId="37" fillId="0" borderId="0" xfId="4" applyFont="1" applyAlignment="1">
      <alignment horizontal="center" vertical="center"/>
    </xf>
    <xf numFmtId="0" fontId="79" fillId="50" borderId="37" xfId="4" applyFont="1" applyFill="1" applyBorder="1" applyAlignment="1">
      <alignment horizontal="center" vertical="center" wrapText="1"/>
    </xf>
    <xf numFmtId="0" fontId="54" fillId="50" borderId="12" xfId="0" applyFont="1" applyFill="1" applyBorder="1" applyAlignment="1">
      <alignment horizontal="center" vertical="center" wrapText="1"/>
    </xf>
    <xf numFmtId="0" fontId="79" fillId="50" borderId="6" xfId="4" applyFont="1" applyFill="1" applyBorder="1" applyAlignment="1">
      <alignment horizontal="center" vertical="center" wrapText="1"/>
    </xf>
    <xf numFmtId="0" fontId="52" fillId="4" borderId="80" xfId="4" applyFont="1" applyFill="1" applyBorder="1" applyAlignment="1">
      <alignment horizontal="center" vertical="center" wrapText="1"/>
    </xf>
    <xf numFmtId="0" fontId="52" fillId="3" borderId="81" xfId="4" applyFont="1" applyFill="1" applyBorder="1" applyAlignment="1">
      <alignment horizontal="center" vertical="center" wrapText="1"/>
    </xf>
    <xf numFmtId="0" fontId="52" fillId="11" borderId="81" xfId="4" applyFont="1" applyFill="1" applyBorder="1" applyAlignment="1">
      <alignment horizontal="center" vertical="center" wrapText="1"/>
    </xf>
    <xf numFmtId="0" fontId="52" fillId="15" borderId="81" xfId="4" applyFont="1" applyFill="1" applyBorder="1" applyAlignment="1">
      <alignment horizontal="center" vertical="center" wrapText="1"/>
    </xf>
    <xf numFmtId="0" fontId="52" fillId="13" borderId="81" xfId="4" applyFont="1" applyFill="1" applyBorder="1" applyAlignment="1">
      <alignment horizontal="center" vertical="center" wrapText="1"/>
    </xf>
    <xf numFmtId="0" fontId="11" fillId="0" borderId="2" xfId="4" applyFont="1" applyBorder="1" applyAlignment="1">
      <alignment horizontal="center" vertical="center"/>
    </xf>
    <xf numFmtId="0" fontId="15" fillId="3" borderId="2" xfId="4" applyFont="1" applyFill="1" applyBorder="1" applyAlignment="1">
      <alignment horizontal="center" vertical="center"/>
    </xf>
    <xf numFmtId="0" fontId="15" fillId="11" borderId="2" xfId="4" applyFont="1" applyFill="1" applyBorder="1" applyAlignment="1">
      <alignment horizontal="center" vertical="center"/>
    </xf>
    <xf numFmtId="0" fontId="11" fillId="0" borderId="2" xfId="0" applyFont="1" applyBorder="1" applyAlignment="1">
      <alignment horizontal="center" vertical="center"/>
    </xf>
    <xf numFmtId="0" fontId="11" fillId="11" borderId="2" xfId="4" applyFont="1" applyFill="1" applyBorder="1" applyAlignment="1">
      <alignment horizontal="center" vertical="center"/>
    </xf>
    <xf numFmtId="0" fontId="15" fillId="15" borderId="2" xfId="4" applyFont="1" applyFill="1" applyBorder="1" applyAlignment="1">
      <alignment horizontal="center" vertical="center"/>
    </xf>
    <xf numFmtId="0" fontId="11" fillId="13" borderId="2" xfId="4" applyFont="1" applyFill="1" applyBorder="1" applyAlignment="1">
      <alignment horizontal="center" vertical="center"/>
    </xf>
    <xf numFmtId="0" fontId="11" fillId="15" borderId="2" xfId="4" applyFont="1" applyFill="1" applyBorder="1" applyAlignment="1">
      <alignment horizontal="center" vertical="center"/>
    </xf>
    <xf numFmtId="0" fontId="15" fillId="14" borderId="8" xfId="4" applyFont="1" applyFill="1" applyBorder="1" applyAlignment="1">
      <alignment horizontal="center" vertical="center" wrapText="1"/>
    </xf>
    <xf numFmtId="0" fontId="11" fillId="14" borderId="2" xfId="4" applyFont="1" applyFill="1" applyBorder="1" applyAlignment="1">
      <alignment horizontal="center" vertical="center"/>
    </xf>
    <xf numFmtId="0" fontId="54" fillId="14" borderId="8" xfId="0" applyFont="1" applyFill="1" applyBorder="1" applyAlignment="1">
      <alignment horizontal="center" vertical="center" wrapText="1"/>
    </xf>
    <xf numFmtId="9" fontId="53" fillId="14" borderId="8" xfId="3" applyNumberFormat="1" applyFont="1" applyFill="1" applyBorder="1" applyAlignment="1">
      <alignment horizontal="center" vertical="center" wrapText="1"/>
    </xf>
    <xf numFmtId="166" fontId="53" fillId="14" borderId="8" xfId="3" applyNumberFormat="1" applyFont="1" applyFill="1" applyBorder="1" applyAlignment="1">
      <alignment horizontal="center" vertical="center" wrapText="1"/>
    </xf>
    <xf numFmtId="1" fontId="4" fillId="2" borderId="1" xfId="1" applyNumberFormat="1" applyFont="1" applyFill="1" applyBorder="1" applyAlignment="1">
      <alignment horizontal="center" vertical="center"/>
    </xf>
    <xf numFmtId="0" fontId="11" fillId="0" borderId="10" xfId="4" applyFont="1" applyBorder="1" applyAlignment="1">
      <alignment horizontal="center" vertical="center"/>
    </xf>
    <xf numFmtId="1" fontId="4" fillId="2" borderId="12" xfId="1" applyNumberFormat="1" applyFont="1" applyFill="1" applyBorder="1" applyAlignment="1">
      <alignment horizontal="center" vertical="center"/>
    </xf>
    <xf numFmtId="1" fontId="4" fillId="2" borderId="8" xfId="1" applyNumberFormat="1" applyFont="1" applyFill="1" applyBorder="1" applyAlignment="1">
      <alignment horizontal="center" vertical="center"/>
    </xf>
    <xf numFmtId="1" fontId="4" fillId="2" borderId="10" xfId="1" applyNumberFormat="1" applyFont="1" applyFill="1" applyBorder="1" applyAlignment="1">
      <alignment horizontal="center" vertical="center"/>
    </xf>
    <xf numFmtId="9" fontId="56" fillId="8" borderId="5" xfId="0" applyNumberFormat="1" applyFont="1" applyFill="1" applyBorder="1" applyAlignment="1">
      <alignment horizontal="center" vertical="center" wrapText="1"/>
    </xf>
    <xf numFmtId="0" fontId="53" fillId="16" borderId="69" xfId="0" applyFont="1" applyFill="1" applyBorder="1" applyAlignment="1">
      <alignment horizontal="center" vertical="center" wrapText="1"/>
    </xf>
    <xf numFmtId="0" fontId="53" fillId="14" borderId="49" xfId="0" applyFont="1" applyFill="1" applyBorder="1" applyAlignment="1">
      <alignment horizontal="center" vertical="center" wrapText="1"/>
    </xf>
    <xf numFmtId="1" fontId="15" fillId="8" borderId="5" xfId="0" applyNumberFormat="1" applyFont="1" applyFill="1" applyBorder="1" applyAlignment="1">
      <alignment horizontal="center" vertical="center" wrapText="1"/>
    </xf>
    <xf numFmtId="0" fontId="53" fillId="14" borderId="69" xfId="0" applyFont="1" applyFill="1" applyBorder="1" applyAlignment="1">
      <alignment horizontal="center" vertical="center" wrapText="1"/>
    </xf>
    <xf numFmtId="0" fontId="8" fillId="19" borderId="0" xfId="0" applyFont="1" applyFill="1" applyBorder="1" applyAlignment="1">
      <alignment horizontal="center"/>
    </xf>
    <xf numFmtId="166" fontId="98" fillId="14" borderId="6" xfId="1" applyNumberFormat="1" applyFont="1" applyFill="1" applyBorder="1" applyAlignment="1">
      <alignment horizontal="center" vertical="center" wrapText="1"/>
    </xf>
    <xf numFmtId="9" fontId="98" fillId="14" borderId="6" xfId="1" applyNumberFormat="1" applyFont="1" applyFill="1" applyBorder="1" applyAlignment="1">
      <alignment horizontal="center" vertical="center" wrapText="1"/>
    </xf>
    <xf numFmtId="49" fontId="6" fillId="19" borderId="78" xfId="1" applyNumberFormat="1" applyFont="1" applyFill="1" applyBorder="1" applyAlignment="1"/>
    <xf numFmtId="0" fontId="53" fillId="50" borderId="49" xfId="0" applyFont="1" applyFill="1" applyBorder="1" applyAlignment="1">
      <alignment horizontal="center" vertical="center" wrapText="1"/>
    </xf>
    <xf numFmtId="1" fontId="99" fillId="50" borderId="49" xfId="0" applyNumberFormat="1" applyFont="1" applyFill="1" applyBorder="1" applyAlignment="1">
      <alignment horizontal="center" vertical="top"/>
    </xf>
    <xf numFmtId="49" fontId="99" fillId="50" borderId="49" xfId="0" applyNumberFormat="1" applyFont="1" applyFill="1" applyBorder="1" applyAlignment="1">
      <alignment horizontal="center" vertical="top"/>
    </xf>
    <xf numFmtId="1" fontId="15" fillId="16" borderId="49" xfId="0" applyNumberFormat="1" applyFont="1" applyFill="1" applyBorder="1" applyAlignment="1">
      <alignment horizontal="center" vertical="top"/>
    </xf>
    <xf numFmtId="49" fontId="15" fillId="16" borderId="49" xfId="0" applyNumberFormat="1" applyFont="1" applyFill="1" applyBorder="1" applyAlignment="1">
      <alignment horizontal="center" vertical="top"/>
    </xf>
    <xf numFmtId="0" fontId="15" fillId="16" borderId="49" xfId="0" applyFont="1" applyFill="1" applyBorder="1" applyAlignment="1">
      <alignment horizontal="left" vertical="center"/>
    </xf>
    <xf numFmtId="1" fontId="53" fillId="16" borderId="2" xfId="0" applyNumberFormat="1" applyFont="1" applyFill="1" applyBorder="1" applyAlignment="1">
      <alignment horizontal="center" vertical="center" wrapText="1"/>
    </xf>
    <xf numFmtId="49" fontId="83" fillId="20" borderId="8" xfId="1" applyNumberFormat="1" applyFont="1" applyFill="1" applyBorder="1" applyAlignment="1">
      <alignment horizontal="center" vertical="center" wrapText="1"/>
    </xf>
    <xf numFmtId="0" fontId="83" fillId="20" borderId="8" xfId="1" applyFont="1" applyFill="1" applyBorder="1" applyAlignment="1">
      <alignment horizontal="center" vertical="center" wrapText="1"/>
    </xf>
    <xf numFmtId="0" fontId="39" fillId="20" borderId="8" xfId="1" applyFont="1" applyFill="1" applyBorder="1" applyAlignment="1">
      <alignment horizontal="center" vertical="center" wrapText="1"/>
    </xf>
    <xf numFmtId="49" fontId="84" fillId="20" borderId="5" xfId="1" applyNumberFormat="1" applyFont="1" applyFill="1" applyBorder="1" applyAlignment="1">
      <alignment horizontal="center" vertical="center" wrapText="1"/>
    </xf>
    <xf numFmtId="0" fontId="84" fillId="20" borderId="6" xfId="1" applyFont="1" applyFill="1" applyBorder="1" applyAlignment="1">
      <alignment vertical="center" wrapText="1"/>
    </xf>
    <xf numFmtId="49" fontId="46" fillId="20" borderId="5" xfId="1" applyNumberFormat="1" applyFont="1" applyFill="1" applyBorder="1" applyAlignment="1">
      <alignment horizontal="center" vertical="center" wrapText="1"/>
    </xf>
    <xf numFmtId="0" fontId="46" fillId="20" borderId="6" xfId="1" applyFont="1" applyFill="1" applyBorder="1" applyAlignment="1">
      <alignment vertical="center" wrapText="1"/>
    </xf>
    <xf numFmtId="3" fontId="83" fillId="16" borderId="6" xfId="1" applyNumberFormat="1" applyFont="1" applyFill="1" applyBorder="1" applyAlignment="1">
      <alignment horizontal="center" vertical="center" wrapText="1"/>
    </xf>
    <xf numFmtId="3" fontId="39" fillId="16" borderId="6" xfId="1" applyNumberFormat="1" applyFont="1" applyFill="1" applyBorder="1" applyAlignment="1">
      <alignment horizontal="center" vertical="center" wrapText="1"/>
    </xf>
    <xf numFmtId="3" fontId="71" fillId="16" borderId="6" xfId="1" applyNumberFormat="1" applyFont="1" applyFill="1" applyBorder="1" applyAlignment="1">
      <alignment horizontal="center" vertical="center" wrapText="1"/>
    </xf>
    <xf numFmtId="3" fontId="15" fillId="16" borderId="6" xfId="1" applyNumberFormat="1" applyFont="1" applyFill="1" applyBorder="1" applyAlignment="1">
      <alignment horizontal="center" vertical="center" wrapText="1"/>
    </xf>
    <xf numFmtId="0" fontId="15" fillId="20" borderId="49" xfId="0" applyFont="1" applyFill="1" applyBorder="1" applyAlignment="1">
      <alignment horizontal="center" vertical="center" wrapText="1"/>
    </xf>
    <xf numFmtId="0" fontId="15" fillId="16" borderId="71" xfId="0" applyNumberFormat="1" applyFont="1" applyFill="1" applyBorder="1" applyAlignment="1">
      <alignment horizontal="center" vertical="center"/>
    </xf>
    <xf numFmtId="0" fontId="9" fillId="16" borderId="71" xfId="0" applyFont="1" applyFill="1" applyBorder="1" applyAlignment="1">
      <alignment horizontal="left" wrapText="1"/>
    </xf>
    <xf numFmtId="0" fontId="15" fillId="16" borderId="49" xfId="0" applyNumberFormat="1" applyFont="1" applyFill="1" applyBorder="1" applyAlignment="1">
      <alignment horizontal="center" vertical="center"/>
    </xf>
    <xf numFmtId="0" fontId="9" fillId="16" borderId="49" xfId="0" applyFont="1" applyFill="1" applyBorder="1" applyAlignment="1">
      <alignment horizontal="left" wrapText="1"/>
    </xf>
    <xf numFmtId="0" fontId="27" fillId="14" borderId="8" xfId="3" applyFont="1" applyFill="1" applyBorder="1" applyAlignment="1">
      <alignment horizontal="center" vertical="center" wrapText="1"/>
    </xf>
    <xf numFmtId="49" fontId="27" fillId="14" borderId="8" xfId="3" applyNumberFormat="1" applyFont="1" applyFill="1" applyBorder="1" applyAlignment="1">
      <alignment horizontal="center" vertical="center" wrapText="1"/>
    </xf>
    <xf numFmtId="0" fontId="18" fillId="14" borderId="8" xfId="0" applyFont="1" applyFill="1" applyBorder="1" applyAlignment="1">
      <alignment horizontal="center" vertical="distributed" wrapText="1"/>
    </xf>
    <xf numFmtId="0" fontId="27" fillId="16" borderId="8" xfId="3" applyFont="1" applyFill="1" applyBorder="1" applyAlignment="1">
      <alignment horizontal="center" vertical="center" wrapText="1"/>
    </xf>
    <xf numFmtId="49" fontId="27" fillId="16" borderId="8" xfId="3" applyNumberFormat="1" applyFont="1" applyFill="1" applyBorder="1" applyAlignment="1">
      <alignment horizontal="center" vertical="center" wrapText="1"/>
    </xf>
    <xf numFmtId="0" fontId="53" fillId="14" borderId="8" xfId="3" applyFont="1" applyFill="1" applyBorder="1" applyAlignment="1">
      <alignment horizontal="center" vertical="center" wrapText="1"/>
    </xf>
    <xf numFmtId="0" fontId="76" fillId="18" borderId="1" xfId="0" applyFont="1" applyFill="1" applyBorder="1" applyAlignment="1">
      <alignment wrapText="1"/>
    </xf>
    <xf numFmtId="0" fontId="6" fillId="13" borderId="49" xfId="0" applyFont="1" applyFill="1" applyBorder="1" applyAlignment="1">
      <alignment horizontal="center" vertical="center" wrapText="1"/>
    </xf>
    <xf numFmtId="0" fontId="15" fillId="15" borderId="70" xfId="0" applyFont="1" applyFill="1" applyBorder="1" applyAlignment="1">
      <alignment horizontal="center" vertical="center" wrapText="1"/>
    </xf>
    <xf numFmtId="49" fontId="0" fillId="0" borderId="0" xfId="0" applyNumberFormat="1" applyAlignment="1">
      <alignment horizontal="center" vertical="center"/>
    </xf>
    <xf numFmtId="0" fontId="100" fillId="13" borderId="49" xfId="0" applyFont="1" applyFill="1" applyBorder="1" applyAlignment="1">
      <alignment horizontal="center" vertical="center" wrapText="1"/>
    </xf>
    <xf numFmtId="0" fontId="18" fillId="0" borderId="12" xfId="0" applyFont="1" applyFill="1" applyBorder="1" applyAlignment="1">
      <alignment horizontal="center" vertical="center" wrapText="1"/>
    </xf>
    <xf numFmtId="0" fontId="14" fillId="10" borderId="0" xfId="0" applyFont="1" applyFill="1" applyBorder="1" applyAlignment="1">
      <alignment horizontal="center"/>
    </xf>
    <xf numFmtId="0" fontId="19" fillId="19" borderId="12" xfId="0" applyFont="1" applyFill="1" applyBorder="1" applyAlignment="1">
      <alignment horizontal="center" vertical="distributed" wrapText="1"/>
    </xf>
    <xf numFmtId="14" fontId="19" fillId="19" borderId="12" xfId="0" applyNumberFormat="1" applyFont="1" applyFill="1" applyBorder="1" applyAlignment="1">
      <alignment horizontal="center" vertical="distributed" wrapText="1"/>
    </xf>
    <xf numFmtId="1" fontId="19" fillId="19" borderId="12" xfId="0" applyNumberFormat="1" applyFont="1" applyFill="1" applyBorder="1" applyAlignment="1">
      <alignment horizontal="center" vertical="distributed" wrapText="1"/>
    </xf>
    <xf numFmtId="20" fontId="19" fillId="19" borderId="12" xfId="0" applyNumberFormat="1" applyFont="1" applyFill="1" applyBorder="1" applyAlignment="1">
      <alignment horizontal="center" vertical="distributed" wrapText="1"/>
    </xf>
    <xf numFmtId="0" fontId="17" fillId="19" borderId="12" xfId="0" applyFont="1" applyFill="1" applyBorder="1" applyAlignment="1">
      <alignment horizontal="center" vertical="distributed" wrapText="1"/>
    </xf>
    <xf numFmtId="0" fontId="17" fillId="0" borderId="12" xfId="0" applyFont="1" applyFill="1" applyBorder="1" applyAlignment="1">
      <alignment horizontal="center" vertical="distributed" wrapText="1"/>
    </xf>
    <xf numFmtId="0" fontId="19" fillId="19" borderId="12" xfId="0" applyFont="1" applyFill="1" applyBorder="1" applyAlignment="1">
      <alignment horizontal="center" vertical="center" wrapText="1"/>
    </xf>
    <xf numFmtId="0" fontId="22" fillId="19" borderId="12" xfId="0" applyFont="1" applyFill="1" applyBorder="1" applyAlignment="1">
      <alignment horizontal="center" vertical="distributed" wrapText="1"/>
    </xf>
    <xf numFmtId="0" fontId="22" fillId="19" borderId="12" xfId="0" applyFont="1" applyFill="1" applyBorder="1" applyAlignment="1">
      <alignment horizontal="center" vertical="center" wrapText="1"/>
    </xf>
    <xf numFmtId="0" fontId="17" fillId="19" borderId="12" xfId="0" applyFont="1" applyFill="1" applyBorder="1" applyAlignment="1">
      <alignment horizontal="center" vertical="center" wrapText="1"/>
    </xf>
    <xf numFmtId="0" fontId="19" fillId="19" borderId="12" xfId="0" applyFont="1" applyFill="1" applyBorder="1" applyAlignment="1">
      <alignment horizontal="left" vertical="center" wrapText="1"/>
    </xf>
    <xf numFmtId="0" fontId="18" fillId="19" borderId="163" xfId="0" applyFont="1" applyFill="1" applyBorder="1" applyAlignment="1">
      <alignment horizontal="center" vertical="center" wrapText="1"/>
    </xf>
    <xf numFmtId="1" fontId="19" fillId="19" borderId="1" xfId="0" applyNumberFormat="1" applyFont="1" applyFill="1" applyBorder="1" applyAlignment="1">
      <alignment horizontal="center" vertical="center" wrapText="1"/>
    </xf>
    <xf numFmtId="0" fontId="21" fillId="0" borderId="10" xfId="0" applyFont="1" applyBorder="1" applyAlignment="1">
      <alignment vertical="center" wrapText="1"/>
    </xf>
    <xf numFmtId="14" fontId="21" fillId="0" borderId="10" xfId="0" applyNumberFormat="1" applyFont="1" applyBorder="1" applyAlignment="1">
      <alignment vertical="center" wrapText="1"/>
    </xf>
    <xf numFmtId="1" fontId="21" fillId="0" borderId="10" xfId="0" applyNumberFormat="1" applyFont="1" applyBorder="1" applyAlignment="1">
      <alignment vertical="center" wrapText="1"/>
    </xf>
    <xf numFmtId="0" fontId="21" fillId="0" borderId="82" xfId="0" applyFont="1" applyBorder="1" applyAlignment="1">
      <alignment vertical="center" wrapText="1"/>
    </xf>
    <xf numFmtId="0" fontId="21" fillId="19" borderId="1" xfId="0" applyFont="1" applyFill="1" applyBorder="1" applyAlignment="1">
      <alignment horizontal="center" vertical="center" wrapText="1"/>
    </xf>
    <xf numFmtId="0" fontId="18" fillId="19" borderId="1" xfId="0" applyFont="1" applyFill="1" applyBorder="1" applyAlignment="1">
      <alignment horizontal="center" vertical="center" wrapText="1"/>
    </xf>
    <xf numFmtId="1" fontId="101" fillId="15" borderId="49" xfId="0" applyNumberFormat="1" applyFont="1" applyFill="1" applyBorder="1" applyAlignment="1">
      <alignment horizontal="center" vertical="center" wrapText="1"/>
    </xf>
    <xf numFmtId="1" fontId="17" fillId="19" borderId="12" xfId="0" applyNumberFormat="1" applyFont="1" applyFill="1" applyBorder="1" applyAlignment="1">
      <alignment horizontal="center" vertical="distributed" wrapText="1"/>
    </xf>
    <xf numFmtId="0" fontId="0" fillId="0" borderId="1" xfId="0" applyBorder="1"/>
    <xf numFmtId="0" fontId="18" fillId="19" borderId="12" xfId="0" applyFont="1" applyFill="1" applyBorder="1" applyAlignment="1">
      <alignment horizontal="center" vertical="distributed" wrapText="1"/>
    </xf>
    <xf numFmtId="0" fontId="19" fillId="19" borderId="1" xfId="0" applyFont="1" applyFill="1" applyBorder="1" applyAlignment="1">
      <alignment horizontal="center" vertical="center" wrapText="1"/>
    </xf>
    <xf numFmtId="1" fontId="17" fillId="19" borderId="12" xfId="0" applyNumberFormat="1" applyFont="1" applyFill="1" applyBorder="1" applyAlignment="1">
      <alignment horizontal="center" vertical="center" wrapText="1"/>
    </xf>
    <xf numFmtId="14" fontId="19" fillId="19" borderId="1" xfId="0" applyNumberFormat="1" applyFont="1" applyFill="1" applyBorder="1" applyAlignment="1">
      <alignment horizontal="center" vertical="center" wrapText="1"/>
    </xf>
    <xf numFmtId="20" fontId="19" fillId="19" borderId="1" xfId="0" applyNumberFormat="1" applyFont="1" applyFill="1" applyBorder="1" applyAlignment="1">
      <alignment horizontal="center" vertical="center" wrapText="1"/>
    </xf>
    <xf numFmtId="0" fontId="17" fillId="19" borderId="1" xfId="0" applyFont="1" applyFill="1" applyBorder="1" applyAlignment="1">
      <alignment horizontal="center" vertical="center" wrapText="1"/>
    </xf>
    <xf numFmtId="0" fontId="18" fillId="19" borderId="12" xfId="0" applyFont="1" applyFill="1" applyBorder="1" applyAlignment="1">
      <alignment horizontal="center" vertical="center" wrapText="1"/>
    </xf>
    <xf numFmtId="0" fontId="8" fillId="19" borderId="1" xfId="0" applyFont="1" applyFill="1" applyBorder="1" applyAlignment="1">
      <alignment horizontal="center" vertical="center" wrapText="1"/>
    </xf>
    <xf numFmtId="0" fontId="0" fillId="19" borderId="163" xfId="0" applyFill="1" applyBorder="1" applyAlignment="1">
      <alignment horizontal="center" vertical="center" wrapText="1"/>
    </xf>
    <xf numFmtId="0" fontId="0" fillId="19" borderId="1" xfId="0" applyFill="1" applyBorder="1" applyAlignment="1">
      <alignment horizontal="center" vertical="center" wrapText="1"/>
    </xf>
    <xf numFmtId="1" fontId="103" fillId="15" borderId="49" xfId="0" applyNumberFormat="1" applyFont="1" applyFill="1" applyBorder="1" applyAlignment="1">
      <alignment horizontal="center" vertical="center" wrapText="1"/>
    </xf>
    <xf numFmtId="0" fontId="3" fillId="19" borderId="1" xfId="0" applyFont="1" applyFill="1" applyBorder="1" applyAlignment="1">
      <alignment horizontal="center" vertical="center" wrapText="1"/>
    </xf>
    <xf numFmtId="14" fontId="10" fillId="19" borderId="1" xfId="0" applyNumberFormat="1" applyFont="1" applyFill="1" applyBorder="1" applyAlignment="1">
      <alignment horizontal="center" vertical="center" wrapText="1"/>
    </xf>
    <xf numFmtId="1" fontId="10" fillId="19" borderId="1" xfId="0" applyNumberFormat="1" applyFont="1" applyFill="1" applyBorder="1" applyAlignment="1">
      <alignment horizontal="center" vertical="center" wrapText="1"/>
    </xf>
    <xf numFmtId="20" fontId="16" fillId="19" borderId="1" xfId="0" applyNumberFormat="1" applyFont="1" applyFill="1" applyBorder="1" applyAlignment="1">
      <alignment horizontal="center" vertical="center" wrapText="1"/>
    </xf>
    <xf numFmtId="0" fontId="0" fillId="19" borderId="1" xfId="0" applyNumberFormat="1" applyFill="1" applyBorder="1" applyAlignment="1">
      <alignment horizontal="center" vertical="center" wrapText="1"/>
    </xf>
    <xf numFmtId="0" fontId="0" fillId="19" borderId="1" xfId="0" applyFont="1" applyFill="1" applyBorder="1" applyAlignment="1">
      <alignment horizontal="center" vertical="center" wrapText="1"/>
    </xf>
    <xf numFmtId="1" fontId="0" fillId="19" borderId="1" xfId="0" applyNumberFormat="1" applyFill="1" applyBorder="1" applyAlignment="1">
      <alignment horizontal="center" vertical="center" wrapText="1"/>
    </xf>
    <xf numFmtId="1" fontId="6" fillId="15" borderId="49" xfId="0" applyNumberFormat="1" applyFont="1" applyFill="1" applyBorder="1" applyAlignment="1">
      <alignment horizontal="center" vertical="center" wrapText="1"/>
    </xf>
    <xf numFmtId="0" fontId="21" fillId="19" borderId="0" xfId="0" applyFont="1" applyFill="1" applyBorder="1" applyAlignment="1">
      <alignment horizontal="center" vertical="center" wrapText="1"/>
    </xf>
    <xf numFmtId="1" fontId="24" fillId="15" borderId="49" xfId="0" applyNumberFormat="1" applyFont="1" applyFill="1" applyBorder="1" applyAlignment="1">
      <alignment horizontal="center" vertical="center" wrapText="1"/>
    </xf>
    <xf numFmtId="0" fontId="18" fillId="19" borderId="1" xfId="0" applyFont="1" applyFill="1" applyBorder="1" applyAlignment="1">
      <alignment horizontal="center" vertical="distributed" wrapText="1"/>
    </xf>
    <xf numFmtId="14" fontId="19" fillId="19" borderId="1" xfId="0" applyNumberFormat="1" applyFont="1" applyFill="1" applyBorder="1" applyAlignment="1">
      <alignment horizontal="center" vertical="distributed" wrapText="1"/>
    </xf>
    <xf numFmtId="1" fontId="19" fillId="19" borderId="1" xfId="0" applyNumberFormat="1" applyFont="1" applyFill="1" applyBorder="1" applyAlignment="1">
      <alignment horizontal="center" vertical="distributed" wrapText="1"/>
    </xf>
    <xf numFmtId="20" fontId="19" fillId="19" borderId="1" xfId="0" applyNumberFormat="1" applyFont="1" applyFill="1" applyBorder="1" applyAlignment="1">
      <alignment horizontal="center" vertical="distributed" wrapText="1"/>
    </xf>
    <xf numFmtId="0" fontId="10" fillId="19" borderId="1" xfId="0" applyFont="1" applyFill="1" applyBorder="1" applyAlignment="1">
      <alignment horizontal="center" wrapText="1"/>
    </xf>
    <xf numFmtId="0" fontId="10" fillId="19" borderId="1" xfId="0" applyFont="1" applyFill="1" applyBorder="1" applyAlignment="1">
      <alignment horizontal="center" vertical="center" wrapText="1"/>
    </xf>
    <xf numFmtId="0" fontId="10" fillId="19" borderId="1" xfId="0" applyFont="1" applyFill="1" applyBorder="1" applyAlignment="1">
      <alignment horizontal="center" vertical="distributed" wrapText="1"/>
    </xf>
    <xf numFmtId="0" fontId="4" fillId="15" borderId="49" xfId="0" applyFont="1" applyFill="1" applyBorder="1" applyAlignment="1">
      <alignment horizontal="center" vertical="center" wrapText="1"/>
    </xf>
    <xf numFmtId="1" fontId="14" fillId="15" borderId="49" xfId="0" applyNumberFormat="1" applyFont="1" applyFill="1" applyBorder="1" applyAlignment="1">
      <alignment horizontal="center" vertical="center" wrapText="1"/>
    </xf>
    <xf numFmtId="0" fontId="101" fillId="15" borderId="49" xfId="0" applyFont="1" applyFill="1" applyBorder="1" applyAlignment="1">
      <alignment horizontal="center" vertical="center" wrapText="1"/>
    </xf>
    <xf numFmtId="0" fontId="14" fillId="15" borderId="49" xfId="0" applyFont="1" applyFill="1" applyBorder="1" applyAlignment="1">
      <alignment horizontal="center" vertical="center" wrapText="1"/>
    </xf>
    <xf numFmtId="0" fontId="4" fillId="15" borderId="9" xfId="0" applyFont="1" applyFill="1" applyBorder="1" applyAlignment="1">
      <alignment horizontal="center" vertical="center" wrapText="1"/>
    </xf>
    <xf numFmtId="0" fontId="21" fillId="19" borderId="12" xfId="0" applyFont="1" applyFill="1" applyBorder="1" applyAlignment="1">
      <alignment horizontal="center" vertical="center" wrapText="1"/>
    </xf>
    <xf numFmtId="0" fontId="7" fillId="19" borderId="1" xfId="0" applyFont="1" applyFill="1" applyBorder="1" applyAlignment="1">
      <alignment horizontal="center" vertical="distributed"/>
    </xf>
    <xf numFmtId="14" fontId="7" fillId="19" borderId="12" xfId="0" applyNumberFormat="1" applyFont="1" applyFill="1" applyBorder="1" applyAlignment="1">
      <alignment horizontal="center" vertical="center" wrapText="1"/>
    </xf>
    <xf numFmtId="1" fontId="18" fillId="19" borderId="12" xfId="0" applyNumberFormat="1" applyFont="1" applyFill="1" applyBorder="1" applyAlignment="1">
      <alignment horizontal="center" vertical="center" wrapText="1"/>
    </xf>
    <xf numFmtId="20" fontId="7" fillId="19" borderId="12" xfId="0" applyNumberFormat="1" applyFont="1" applyFill="1" applyBorder="1" applyAlignment="1">
      <alignment horizontal="center" vertical="center" wrapText="1"/>
    </xf>
    <xf numFmtId="0" fontId="7" fillId="19" borderId="12" xfId="0" applyNumberFormat="1" applyFont="1" applyFill="1" applyBorder="1" applyAlignment="1">
      <alignment horizontal="center" vertical="center" wrapText="1"/>
    </xf>
    <xf numFmtId="0" fontId="7" fillId="19" borderId="12" xfId="0" applyFont="1" applyFill="1" applyBorder="1" applyAlignment="1">
      <alignment horizontal="center" vertical="center" wrapText="1"/>
    </xf>
    <xf numFmtId="0" fontId="7" fillId="19" borderId="12" xfId="0" applyFont="1" applyFill="1" applyBorder="1" applyAlignment="1">
      <alignment horizontal="center" vertical="distributed"/>
    </xf>
    <xf numFmtId="0" fontId="13" fillId="19" borderId="12" xfId="0" applyFont="1" applyFill="1" applyBorder="1" applyAlignment="1">
      <alignment horizontal="center" vertical="distributed"/>
    </xf>
    <xf numFmtId="0" fontId="10" fillId="19" borderId="12" xfId="0" applyFont="1" applyFill="1" applyBorder="1" applyAlignment="1">
      <alignment horizontal="center" vertical="center"/>
    </xf>
    <xf numFmtId="1" fontId="15" fillId="15" borderId="49" xfId="0" applyNumberFormat="1" applyFont="1" applyFill="1" applyBorder="1" applyAlignment="1">
      <alignment horizontal="center" vertical="center" wrapText="1"/>
    </xf>
    <xf numFmtId="0" fontId="19" fillId="19" borderId="1" xfId="0" applyFont="1" applyFill="1" applyBorder="1" applyAlignment="1">
      <alignment horizontal="center" vertical="distributed" wrapText="1"/>
    </xf>
    <xf numFmtId="0" fontId="100" fillId="18" borderId="49" xfId="0" applyFont="1" applyFill="1" applyBorder="1" applyAlignment="1">
      <alignment horizontal="center" vertical="center" wrapText="1"/>
    </xf>
    <xf numFmtId="0" fontId="100" fillId="20" borderId="49" xfId="0" applyFont="1" applyFill="1" applyBorder="1" applyAlignment="1">
      <alignment horizontal="center" vertical="center" wrapText="1"/>
    </xf>
    <xf numFmtId="0" fontId="10" fillId="19" borderId="12" xfId="0" applyFont="1" applyFill="1" applyBorder="1" applyAlignment="1">
      <alignment horizontal="center" vertical="center" wrapText="1"/>
    </xf>
    <xf numFmtId="0" fontId="14" fillId="19" borderId="12" xfId="0" applyFont="1" applyFill="1" applyBorder="1" applyAlignment="1">
      <alignment horizontal="center" vertical="center" wrapText="1"/>
    </xf>
    <xf numFmtId="0" fontId="11" fillId="19" borderId="12" xfId="8" applyFont="1" applyFill="1" applyBorder="1" applyAlignment="1">
      <alignment horizontal="center" vertical="center" wrapText="1"/>
    </xf>
    <xf numFmtId="0" fontId="23" fillId="0" borderId="0" xfId="0" applyFont="1" applyAlignment="1">
      <alignment horizontal="center" vertical="center" wrapText="1"/>
    </xf>
    <xf numFmtId="0" fontId="4" fillId="15" borderId="10" xfId="0" applyFont="1" applyFill="1" applyBorder="1" applyAlignment="1">
      <alignment horizontal="center" vertical="center" wrapText="1"/>
    </xf>
    <xf numFmtId="0" fontId="111" fillId="19" borderId="1" xfId="0" applyFont="1" applyFill="1" applyBorder="1" applyAlignment="1">
      <alignment horizontal="center" vertical="center" wrapText="1"/>
    </xf>
    <xf numFmtId="0" fontId="112" fillId="15" borderId="49" xfId="0" applyFont="1" applyFill="1" applyBorder="1" applyAlignment="1">
      <alignment horizontal="center" vertical="center" wrapText="1"/>
    </xf>
    <xf numFmtId="0" fontId="113" fillId="0" borderId="1" xfId="0" applyFont="1" applyFill="1" applyBorder="1" applyAlignment="1">
      <alignment horizontal="center" vertical="center"/>
    </xf>
    <xf numFmtId="14" fontId="113" fillId="0" borderId="1" xfId="0" applyNumberFormat="1" applyFont="1" applyFill="1" applyBorder="1" applyAlignment="1">
      <alignment horizontal="center" vertical="center"/>
    </xf>
    <xf numFmtId="20" fontId="113" fillId="0" borderId="1" xfId="0" applyNumberFormat="1" applyFont="1" applyFill="1" applyBorder="1" applyAlignment="1">
      <alignment horizontal="center" vertical="center"/>
    </xf>
    <xf numFmtId="0" fontId="113" fillId="0" borderId="1" xfId="0" applyFont="1" applyFill="1" applyBorder="1" applyAlignment="1">
      <alignment horizontal="center" vertical="center" wrapText="1"/>
    </xf>
    <xf numFmtId="0" fontId="113" fillId="0" borderId="1" xfId="0" applyFont="1" applyBorder="1" applyAlignment="1">
      <alignment horizontal="center" vertical="center"/>
    </xf>
    <xf numFmtId="0" fontId="113" fillId="0" borderId="12" xfId="0" applyFont="1" applyFill="1" applyBorder="1" applyAlignment="1">
      <alignment horizontal="center" vertical="center"/>
    </xf>
    <xf numFmtId="0" fontId="111" fillId="19" borderId="12" xfId="0" applyFont="1" applyFill="1" applyBorder="1" applyAlignment="1">
      <alignment horizontal="center" vertical="center" wrapText="1"/>
    </xf>
    <xf numFmtId="1" fontId="114" fillId="19" borderId="12" xfId="0" applyNumberFormat="1" applyFont="1" applyFill="1" applyBorder="1" applyAlignment="1">
      <alignment horizontal="center" vertical="distributed" wrapText="1"/>
    </xf>
    <xf numFmtId="0" fontId="101" fillId="16" borderId="9" xfId="0" applyFont="1" applyFill="1" applyBorder="1" applyAlignment="1">
      <alignment horizontal="center" vertical="center" wrapText="1"/>
    </xf>
    <xf numFmtId="0" fontId="4" fillId="54" borderId="9" xfId="0" applyFont="1" applyFill="1" applyBorder="1" applyAlignment="1">
      <alignment horizontal="center" vertical="center" wrapText="1"/>
    </xf>
    <xf numFmtId="0" fontId="11" fillId="54" borderId="9" xfId="0" applyFont="1" applyFill="1" applyBorder="1" applyAlignment="1">
      <alignment horizontal="center" vertical="center" wrapText="1"/>
    </xf>
    <xf numFmtId="0" fontId="100" fillId="15" borderId="49" xfId="0" applyFont="1" applyFill="1" applyBorder="1" applyAlignment="1">
      <alignment horizontal="center" vertical="center" wrapText="1"/>
    </xf>
    <xf numFmtId="0" fontId="23" fillId="19" borderId="1" xfId="0" applyFont="1" applyFill="1" applyBorder="1" applyAlignment="1">
      <alignment horizontal="center"/>
    </xf>
    <xf numFmtId="14" fontId="23" fillId="19" borderId="1" xfId="0" applyNumberFormat="1" applyFont="1" applyFill="1" applyBorder="1" applyAlignment="1">
      <alignment horizontal="center"/>
    </xf>
    <xf numFmtId="20" fontId="23" fillId="19" borderId="1" xfId="0" applyNumberFormat="1" applyFont="1" applyFill="1" applyBorder="1" applyAlignment="1">
      <alignment horizontal="center"/>
    </xf>
    <xf numFmtId="0" fontId="23" fillId="19" borderId="1" xfId="0" applyFont="1" applyFill="1" applyBorder="1" applyAlignment="1">
      <alignment horizontal="center" vertical="center" wrapText="1"/>
    </xf>
    <xf numFmtId="0" fontId="23" fillId="19" borderId="1" xfId="0" applyFont="1" applyFill="1" applyBorder="1" applyAlignment="1">
      <alignment horizontal="center" wrapText="1"/>
    </xf>
    <xf numFmtId="0" fontId="23" fillId="19" borderId="12" xfId="0" applyFont="1" applyFill="1" applyBorder="1" applyAlignment="1">
      <alignment horizontal="center" wrapText="1"/>
    </xf>
    <xf numFmtId="0" fontId="0" fillId="19" borderId="1" xfId="0" applyFill="1" applyBorder="1" applyAlignment="1">
      <alignment horizontal="center" vertical="center"/>
    </xf>
    <xf numFmtId="0" fontId="0" fillId="19" borderId="1" xfId="0" applyFill="1" applyBorder="1" applyAlignment="1">
      <alignment horizontal="center"/>
    </xf>
    <xf numFmtId="14" fontId="0" fillId="19" borderId="1" xfId="0" applyNumberFormat="1" applyFill="1" applyBorder="1" applyAlignment="1">
      <alignment horizontal="center"/>
    </xf>
    <xf numFmtId="20" fontId="0" fillId="19" borderId="1" xfId="0" applyNumberFormat="1" applyFill="1" applyBorder="1" applyAlignment="1">
      <alignment horizontal="center"/>
    </xf>
    <xf numFmtId="0" fontId="0" fillId="19" borderId="1" xfId="0" applyFill="1" applyBorder="1"/>
    <xf numFmtId="0" fontId="0" fillId="19" borderId="12" xfId="0" applyFill="1" applyBorder="1"/>
    <xf numFmtId="0" fontId="116" fillId="0" borderId="0" xfId="0" applyFont="1" applyAlignment="1">
      <alignment wrapText="1"/>
    </xf>
    <xf numFmtId="0" fontId="100" fillId="2" borderId="49" xfId="0" applyFont="1" applyFill="1" applyBorder="1" applyAlignment="1">
      <alignment horizontal="center" vertical="center" wrapText="1"/>
    </xf>
    <xf numFmtId="14" fontId="21" fillId="19" borderId="12" xfId="0" applyNumberFormat="1" applyFont="1" applyFill="1" applyBorder="1" applyAlignment="1">
      <alignment horizontal="center" vertical="center" wrapText="1"/>
    </xf>
    <xf numFmtId="1" fontId="20" fillId="19" borderId="12" xfId="0" applyNumberFormat="1" applyFont="1" applyFill="1" applyBorder="1" applyAlignment="1">
      <alignment horizontal="center" vertical="center" wrapText="1"/>
    </xf>
    <xf numFmtId="0" fontId="21" fillId="19" borderId="12" xfId="0" applyFont="1" applyFill="1" applyBorder="1" applyAlignment="1">
      <alignment horizontal="center" vertical="distributed" wrapText="1"/>
    </xf>
    <xf numFmtId="0" fontId="18" fillId="19" borderId="12" xfId="0" applyFont="1" applyFill="1" applyBorder="1" applyAlignment="1">
      <alignment horizontal="center" vertical="top" wrapText="1"/>
    </xf>
    <xf numFmtId="0" fontId="0" fillId="19" borderId="1" xfId="0" applyFill="1" applyBorder="1" applyAlignment="1">
      <alignment wrapText="1"/>
    </xf>
    <xf numFmtId="14" fontId="18" fillId="19" borderId="12" xfId="0" applyNumberFormat="1" applyFont="1" applyFill="1" applyBorder="1" applyAlignment="1">
      <alignment horizontal="center" vertical="center" wrapText="1"/>
    </xf>
    <xf numFmtId="20" fontId="18" fillId="19" borderId="12" xfId="0" applyNumberFormat="1" applyFont="1" applyFill="1" applyBorder="1" applyAlignment="1">
      <alignment horizontal="center" vertical="center" wrapText="1"/>
    </xf>
    <xf numFmtId="0" fontId="18" fillId="19" borderId="12" xfId="0" applyFont="1" applyFill="1" applyBorder="1" applyAlignment="1">
      <alignment horizontal="center" vertical="center"/>
    </xf>
    <xf numFmtId="0" fontId="19" fillId="19" borderId="12" xfId="0" applyFont="1" applyFill="1" applyBorder="1" applyAlignment="1">
      <alignment horizontal="center" vertical="center"/>
    </xf>
    <xf numFmtId="0" fontId="19" fillId="19" borderId="12" xfId="0" applyFont="1" applyFill="1" applyBorder="1" applyAlignment="1">
      <alignment horizontal="center" vertical="distributed"/>
    </xf>
    <xf numFmtId="3" fontId="19" fillId="19" borderId="1" xfId="0" applyNumberFormat="1" applyFont="1" applyFill="1" applyBorder="1" applyAlignment="1">
      <alignment horizontal="center" vertical="center" wrapText="1"/>
    </xf>
    <xf numFmtId="0" fontId="18" fillId="0" borderId="1" xfId="0" applyFont="1" applyFill="1" applyBorder="1" applyAlignment="1">
      <alignment horizontal="center" vertical="center" wrapText="1"/>
    </xf>
    <xf numFmtId="1" fontId="17" fillId="19" borderId="1" xfId="0" applyNumberFormat="1" applyFont="1" applyFill="1" applyBorder="1" applyAlignment="1">
      <alignment horizontal="center" vertical="distributed" wrapText="1"/>
    </xf>
    <xf numFmtId="0" fontId="0" fillId="19" borderId="1" xfId="0" applyFill="1" applyBorder="1" applyAlignment="1">
      <alignment vertical="center" wrapText="1"/>
    </xf>
    <xf numFmtId="0" fontId="0" fillId="19" borderId="1" xfId="0" applyFont="1" applyFill="1" applyBorder="1"/>
    <xf numFmtId="14" fontId="20" fillId="19" borderId="1" xfId="0" applyNumberFormat="1" applyFont="1" applyFill="1" applyBorder="1" applyAlignment="1">
      <alignment horizontal="center" vertical="center" wrapText="1"/>
    </xf>
    <xf numFmtId="1" fontId="20" fillId="19" borderId="1" xfId="0" applyNumberFormat="1" applyFont="1" applyFill="1" applyBorder="1" applyAlignment="1">
      <alignment horizontal="center" vertical="center" wrapText="1"/>
    </xf>
    <xf numFmtId="20" fontId="18" fillId="19" borderId="1" xfId="0" applyNumberFormat="1" applyFont="1" applyFill="1" applyBorder="1" applyAlignment="1">
      <alignment horizontal="center" vertical="center" wrapText="1"/>
    </xf>
    <xf numFmtId="0" fontId="17" fillId="19" borderId="1" xfId="0" applyFont="1" applyFill="1" applyBorder="1" applyAlignment="1">
      <alignment horizontal="center" vertical="distributed" wrapText="1"/>
    </xf>
    <xf numFmtId="0" fontId="21" fillId="19" borderId="1" xfId="0" applyFont="1" applyFill="1" applyBorder="1" applyAlignment="1">
      <alignment horizontal="center" vertical="center"/>
    </xf>
    <xf numFmtId="14" fontId="11" fillId="19" borderId="1" xfId="0" applyNumberFormat="1" applyFont="1" applyFill="1" applyBorder="1" applyAlignment="1">
      <alignment horizontal="center" vertical="center" wrapText="1"/>
    </xf>
    <xf numFmtId="0" fontId="102" fillId="19" borderId="1" xfId="0" applyFont="1" applyFill="1" applyBorder="1" applyAlignment="1">
      <alignment horizontal="center" vertical="center" wrapText="1"/>
    </xf>
    <xf numFmtId="14" fontId="18" fillId="19" borderId="1" xfId="0" applyNumberFormat="1" applyFont="1" applyFill="1" applyBorder="1" applyAlignment="1">
      <alignment horizontal="center" vertical="distributed" wrapText="1"/>
    </xf>
    <xf numFmtId="1" fontId="18" fillId="19" borderId="1" xfId="0" applyNumberFormat="1" applyFont="1" applyFill="1" applyBorder="1" applyAlignment="1">
      <alignment horizontal="center" vertical="distributed" wrapText="1"/>
    </xf>
    <xf numFmtId="20" fontId="18" fillId="19" borderId="1" xfId="0" applyNumberFormat="1" applyFont="1" applyFill="1" applyBorder="1" applyAlignment="1">
      <alignment horizontal="center" vertical="distributed" wrapText="1"/>
    </xf>
    <xf numFmtId="0" fontId="21" fillId="19" borderId="1" xfId="0" applyFont="1" applyFill="1" applyBorder="1" applyAlignment="1">
      <alignment horizontal="center" vertical="distributed"/>
    </xf>
    <xf numFmtId="14" fontId="0" fillId="19" borderId="1" xfId="0" applyNumberFormat="1" applyFill="1" applyBorder="1" applyAlignment="1">
      <alignment horizontal="center" vertical="center" wrapText="1"/>
    </xf>
    <xf numFmtId="20" fontId="0" fillId="19" borderId="1" xfId="0" applyNumberFormat="1" applyFill="1" applyBorder="1" applyAlignment="1">
      <alignment horizontal="center" vertical="center" wrapText="1"/>
    </xf>
    <xf numFmtId="0" fontId="0" fillId="19" borderId="12" xfId="0" applyFill="1" applyBorder="1" applyAlignment="1">
      <alignment wrapText="1"/>
    </xf>
    <xf numFmtId="0" fontId="21" fillId="19" borderId="1" xfId="0" applyFont="1" applyFill="1" applyBorder="1" applyAlignment="1">
      <alignment vertical="center" wrapText="1"/>
    </xf>
    <xf numFmtId="14" fontId="20" fillId="19" borderId="1" xfId="0" applyNumberFormat="1" applyFont="1" applyFill="1" applyBorder="1" applyAlignment="1">
      <alignment horizontal="center" vertical="distributed"/>
    </xf>
    <xf numFmtId="1" fontId="20" fillId="19" borderId="1" xfId="0" applyNumberFormat="1" applyFont="1" applyFill="1" applyBorder="1" applyAlignment="1">
      <alignment horizontal="center" vertical="distributed"/>
    </xf>
    <xf numFmtId="20" fontId="102" fillId="19" borderId="1" xfId="0" applyNumberFormat="1" applyFont="1" applyFill="1" applyBorder="1" applyAlignment="1">
      <alignment horizontal="center" vertical="distributed"/>
    </xf>
    <xf numFmtId="1" fontId="17" fillId="19" borderId="1" xfId="0" applyNumberFormat="1" applyFont="1" applyFill="1" applyBorder="1" applyAlignment="1">
      <alignment horizontal="center" vertical="center" wrapText="1"/>
    </xf>
    <xf numFmtId="14" fontId="21" fillId="19" borderId="1" xfId="0" applyNumberFormat="1" applyFont="1" applyFill="1" applyBorder="1" applyAlignment="1">
      <alignment horizontal="center" vertical="center" wrapText="1"/>
    </xf>
    <xf numFmtId="1" fontId="21" fillId="19" borderId="1" xfId="0" applyNumberFormat="1" applyFont="1" applyFill="1" applyBorder="1" applyAlignment="1">
      <alignment horizontal="center" vertical="center" wrapText="1"/>
    </xf>
    <xf numFmtId="20" fontId="21" fillId="19" borderId="1" xfId="0" applyNumberFormat="1" applyFont="1" applyFill="1" applyBorder="1" applyAlignment="1">
      <alignment horizontal="center" vertical="center" wrapText="1"/>
    </xf>
    <xf numFmtId="0" fontId="106" fillId="19" borderId="1" xfId="0" applyFont="1" applyFill="1" applyBorder="1" applyAlignment="1">
      <alignment horizontal="center" vertical="distributed" wrapText="1"/>
    </xf>
    <xf numFmtId="0" fontId="4" fillId="15" borderId="70" xfId="0" applyFont="1" applyFill="1" applyBorder="1" applyAlignment="1">
      <alignment horizontal="center" vertical="center" wrapText="1"/>
    </xf>
    <xf numFmtId="1" fontId="100" fillId="15" borderId="9" xfId="0" applyNumberFormat="1" applyFont="1" applyFill="1" applyBorder="1" applyAlignment="1">
      <alignment horizontal="center" vertical="center" wrapText="1"/>
    </xf>
    <xf numFmtId="1" fontId="14" fillId="15" borderId="70" xfId="0" applyNumberFormat="1" applyFont="1" applyFill="1" applyBorder="1" applyAlignment="1">
      <alignment horizontal="center" vertical="center" wrapText="1"/>
    </xf>
    <xf numFmtId="0" fontId="101" fillId="15" borderId="70" xfId="0" applyFont="1" applyFill="1" applyBorder="1" applyAlignment="1">
      <alignment horizontal="center" vertical="center" wrapText="1"/>
    </xf>
    <xf numFmtId="0" fontId="14" fillId="15" borderId="70" xfId="0" applyFont="1" applyFill="1" applyBorder="1" applyAlignment="1">
      <alignment horizontal="center" vertical="center" wrapText="1"/>
    </xf>
    <xf numFmtId="0" fontId="15" fillId="15" borderId="70" xfId="3" applyFont="1" applyFill="1" applyBorder="1" applyAlignment="1">
      <alignment horizontal="center" vertical="center" wrapText="1"/>
    </xf>
    <xf numFmtId="164" fontId="4" fillId="15" borderId="70" xfId="0" applyNumberFormat="1" applyFont="1" applyFill="1" applyBorder="1" applyAlignment="1">
      <alignment horizontal="center" vertical="center" wrapText="1"/>
    </xf>
    <xf numFmtId="0" fontId="100" fillId="19" borderId="1" xfId="0" applyFont="1" applyFill="1" applyBorder="1" applyAlignment="1">
      <alignment horizontal="center" vertical="center" wrapText="1"/>
    </xf>
    <xf numFmtId="164" fontId="100" fillId="19" borderId="1" xfId="0" applyNumberFormat="1" applyFont="1" applyFill="1" applyBorder="1" applyAlignment="1">
      <alignment horizontal="center" vertical="center" wrapText="1"/>
    </xf>
    <xf numFmtId="14" fontId="18" fillId="19" borderId="1" xfId="0" applyNumberFormat="1" applyFont="1" applyFill="1" applyBorder="1" applyAlignment="1">
      <alignment horizontal="center" vertical="center" wrapText="1"/>
    </xf>
    <xf numFmtId="1" fontId="18" fillId="19" borderId="1" xfId="0" applyNumberFormat="1" applyFont="1" applyFill="1" applyBorder="1" applyAlignment="1">
      <alignment horizontal="center" vertical="center" wrapText="1"/>
    </xf>
    <xf numFmtId="3" fontId="100" fillId="19" borderId="1" xfId="0" applyNumberFormat="1" applyFont="1" applyFill="1" applyBorder="1" applyAlignment="1">
      <alignment horizontal="center" vertical="center" wrapText="1"/>
    </xf>
    <xf numFmtId="0" fontId="24" fillId="19" borderId="1" xfId="0" applyFont="1" applyFill="1" applyBorder="1" applyAlignment="1">
      <alignment horizontal="center" vertical="center" wrapText="1"/>
    </xf>
    <xf numFmtId="0" fontId="17" fillId="0" borderId="1" xfId="0" applyFont="1" applyFill="1" applyBorder="1" applyAlignment="1">
      <alignment horizontal="center" vertical="distributed" wrapText="1"/>
    </xf>
    <xf numFmtId="0" fontId="22" fillId="19" borderId="1" xfId="0" applyFont="1" applyFill="1" applyBorder="1" applyAlignment="1">
      <alignment horizontal="center" vertical="center" wrapText="1"/>
    </xf>
    <xf numFmtId="14" fontId="22" fillId="19" borderId="1" xfId="0" applyNumberFormat="1" applyFont="1" applyFill="1" applyBorder="1" applyAlignment="1">
      <alignment horizontal="center" vertical="center" wrapText="1"/>
    </xf>
    <xf numFmtId="1" fontId="22" fillId="19" borderId="1" xfId="0" applyNumberFormat="1" applyFont="1" applyFill="1" applyBorder="1" applyAlignment="1">
      <alignment horizontal="center" vertical="center" wrapText="1"/>
    </xf>
    <xf numFmtId="20" fontId="22" fillId="19" borderId="1" xfId="0" applyNumberFormat="1" applyFont="1" applyFill="1" applyBorder="1" applyAlignment="1">
      <alignment horizontal="center" vertical="center" wrapText="1"/>
    </xf>
    <xf numFmtId="0" fontId="7" fillId="19" borderId="1" xfId="0" applyFont="1" applyFill="1" applyBorder="1" applyAlignment="1">
      <alignment horizontal="center" vertical="center" wrapText="1"/>
    </xf>
    <xf numFmtId="0" fontId="13" fillId="19" borderId="1" xfId="0" applyFont="1" applyFill="1" applyBorder="1" applyAlignment="1">
      <alignment horizontal="center" vertical="center" wrapText="1"/>
    </xf>
    <xf numFmtId="14" fontId="7" fillId="19" borderId="1" xfId="0" applyNumberFormat="1" applyFont="1" applyFill="1" applyBorder="1" applyAlignment="1">
      <alignment horizontal="center" vertical="center" wrapText="1"/>
    </xf>
    <xf numFmtId="20" fontId="7" fillId="19" borderId="1" xfId="0" applyNumberFormat="1" applyFont="1" applyFill="1" applyBorder="1" applyAlignment="1">
      <alignment horizontal="center" vertical="center" wrapText="1"/>
    </xf>
    <xf numFmtId="0" fontId="7" fillId="19" borderId="1" xfId="0" applyNumberFormat="1" applyFont="1" applyFill="1" applyBorder="1" applyAlignment="1">
      <alignment horizontal="center" vertical="center" wrapText="1"/>
    </xf>
    <xf numFmtId="0" fontId="13" fillId="19" borderId="1" xfId="0" applyFont="1" applyFill="1" applyBorder="1" applyAlignment="1">
      <alignment horizontal="center" vertical="distributed"/>
    </xf>
    <xf numFmtId="0" fontId="10" fillId="19" borderId="1" xfId="0" applyFont="1" applyFill="1" applyBorder="1" applyAlignment="1">
      <alignment horizontal="center" vertical="center"/>
    </xf>
    <xf numFmtId="164" fontId="19" fillId="19" borderId="1" xfId="0" applyNumberFormat="1" applyFont="1" applyFill="1" applyBorder="1" applyAlignment="1">
      <alignment horizontal="center" vertical="center" wrapText="1"/>
    </xf>
    <xf numFmtId="14" fontId="17" fillId="19" borderId="1" xfId="0" applyNumberFormat="1" applyFont="1" applyFill="1" applyBorder="1" applyAlignment="1">
      <alignment horizontal="center" vertical="center" wrapText="1"/>
    </xf>
    <xf numFmtId="0" fontId="10" fillId="19" borderId="1" xfId="0" applyFont="1" applyFill="1" applyBorder="1" applyAlignment="1" applyProtection="1">
      <alignment horizontal="center" vertical="center" wrapText="1"/>
    </xf>
    <xf numFmtId="0" fontId="14" fillId="19" borderId="1" xfId="0" applyFont="1" applyFill="1" applyBorder="1" applyAlignment="1">
      <alignment horizontal="center" vertical="center" wrapText="1"/>
    </xf>
    <xf numFmtId="0" fontId="109" fillId="19" borderId="1" xfId="0" applyFont="1" applyFill="1" applyBorder="1" applyAlignment="1">
      <alignment horizontal="center" vertical="center" wrapText="1"/>
    </xf>
    <xf numFmtId="0" fontId="0" fillId="10" borderId="1" xfId="0" applyFill="1" applyBorder="1" applyAlignment="1">
      <alignment horizontal="center" vertical="center"/>
    </xf>
    <xf numFmtId="0" fontId="23" fillId="19" borderId="1" xfId="0" applyFont="1" applyFill="1" applyBorder="1" applyAlignment="1">
      <alignment horizontal="center" vertical="center"/>
    </xf>
    <xf numFmtId="14" fontId="23" fillId="19" borderId="1" xfId="0" applyNumberFormat="1" applyFont="1" applyFill="1" applyBorder="1" applyAlignment="1">
      <alignment horizontal="center" vertical="center"/>
    </xf>
    <xf numFmtId="20" fontId="23" fillId="19" borderId="1" xfId="0" applyNumberFormat="1" applyFont="1" applyFill="1" applyBorder="1" applyAlignment="1">
      <alignment horizontal="center" vertical="center"/>
    </xf>
    <xf numFmtId="0" fontId="23" fillId="19" borderId="12" xfId="0" applyFont="1" applyFill="1" applyBorder="1" applyAlignment="1">
      <alignment horizontal="center" vertical="center"/>
    </xf>
    <xf numFmtId="14" fontId="23" fillId="19" borderId="12" xfId="0" applyNumberFormat="1" applyFont="1" applyFill="1" applyBorder="1" applyAlignment="1">
      <alignment horizontal="center" vertical="center"/>
    </xf>
    <xf numFmtId="20" fontId="23" fillId="19" borderId="12" xfId="0" applyNumberFormat="1" applyFont="1" applyFill="1" applyBorder="1" applyAlignment="1">
      <alignment horizontal="center" vertical="center"/>
    </xf>
    <xf numFmtId="0" fontId="23" fillId="19" borderId="12" xfId="0" applyFont="1" applyFill="1" applyBorder="1" applyAlignment="1">
      <alignment horizontal="center" vertical="center" wrapText="1"/>
    </xf>
    <xf numFmtId="1" fontId="114" fillId="19" borderId="1" xfId="0" applyNumberFormat="1" applyFont="1" applyFill="1" applyBorder="1" applyAlignment="1">
      <alignment horizontal="center" vertical="distributed" wrapText="1"/>
    </xf>
    <xf numFmtId="14" fontId="111" fillId="19" borderId="1" xfId="0" applyNumberFormat="1" applyFont="1" applyFill="1" applyBorder="1" applyAlignment="1">
      <alignment horizontal="center" vertical="distributed" wrapText="1"/>
    </xf>
    <xf numFmtId="20" fontId="114" fillId="19" borderId="1" xfId="0" applyNumberFormat="1" applyFont="1" applyFill="1" applyBorder="1" applyAlignment="1">
      <alignment horizontal="center" vertical="distributed" wrapText="1"/>
    </xf>
    <xf numFmtId="0" fontId="0" fillId="19" borderId="1" xfId="0" applyFill="1" applyBorder="1" applyAlignment="1">
      <alignment horizontal="center" vertical="distributed"/>
    </xf>
    <xf numFmtId="0" fontId="0" fillId="19" borderId="12" xfId="0" applyFill="1" applyBorder="1" applyAlignment="1">
      <alignment horizontal="center"/>
    </xf>
    <xf numFmtId="0" fontId="0" fillId="19" borderId="12" xfId="0" applyFill="1" applyBorder="1" applyAlignment="1">
      <alignment horizontal="center" vertical="center" wrapText="1"/>
    </xf>
    <xf numFmtId="14" fontId="10" fillId="19" borderId="1" xfId="0" applyNumberFormat="1" applyFont="1" applyFill="1" applyBorder="1" applyAlignment="1">
      <alignment horizontal="center"/>
    </xf>
    <xf numFmtId="14" fontId="0" fillId="19" borderId="1" xfId="0" applyNumberFormat="1" applyFont="1" applyFill="1" applyBorder="1" applyAlignment="1">
      <alignment horizontal="center" vertical="center" wrapText="1"/>
    </xf>
    <xf numFmtId="20" fontId="0" fillId="19" borderId="1" xfId="0" applyNumberFormat="1" applyFont="1" applyFill="1" applyBorder="1" applyAlignment="1">
      <alignment horizontal="center" vertical="center" wrapText="1"/>
    </xf>
    <xf numFmtId="0" fontId="17" fillId="19" borderId="1" xfId="0" applyFont="1" applyFill="1" applyBorder="1" applyAlignment="1">
      <alignment horizontal="center" wrapText="1"/>
    </xf>
    <xf numFmtId="14" fontId="19" fillId="19" borderId="1" xfId="0" applyNumberFormat="1" applyFont="1" applyFill="1" applyBorder="1" applyAlignment="1">
      <alignment horizontal="center" wrapText="1"/>
    </xf>
    <xf numFmtId="20" fontId="17" fillId="19" borderId="1" xfId="0" applyNumberFormat="1" applyFont="1" applyFill="1" applyBorder="1" applyAlignment="1">
      <alignment horizontal="center" wrapText="1"/>
    </xf>
    <xf numFmtId="0" fontId="0" fillId="19" borderId="1" xfId="0" applyFill="1" applyBorder="1" applyAlignment="1">
      <alignment horizontal="center" wrapText="1"/>
    </xf>
    <xf numFmtId="3" fontId="0" fillId="19" borderId="1" xfId="0" applyNumberFormat="1" applyFill="1" applyBorder="1" applyAlignment="1">
      <alignment horizontal="center" vertical="center"/>
    </xf>
    <xf numFmtId="14" fontId="10" fillId="19" borderId="1" xfId="0" applyNumberFormat="1" applyFont="1" applyFill="1" applyBorder="1" applyAlignment="1">
      <alignment horizontal="center" wrapText="1"/>
    </xf>
    <xf numFmtId="20" fontId="10" fillId="19" borderId="1" xfId="0" applyNumberFormat="1" applyFont="1" applyFill="1" applyBorder="1" applyAlignment="1">
      <alignment horizontal="center" wrapText="1"/>
    </xf>
    <xf numFmtId="0" fontId="10" fillId="19" borderId="1" xfId="0" applyFont="1" applyFill="1" applyBorder="1" applyAlignment="1">
      <alignment horizontal="center"/>
    </xf>
    <xf numFmtId="0" fontId="0" fillId="19" borderId="1" xfId="0" applyFont="1" applyFill="1" applyBorder="1" applyAlignment="1">
      <alignment horizontal="center" vertical="center"/>
    </xf>
    <xf numFmtId="14" fontId="0" fillId="19" borderId="1" xfId="0" applyNumberFormat="1" applyFont="1" applyFill="1" applyBorder="1" applyAlignment="1">
      <alignment horizontal="center" vertical="center"/>
    </xf>
    <xf numFmtId="20" fontId="0" fillId="19" borderId="1" xfId="0" applyNumberFormat="1" applyFont="1" applyFill="1" applyBorder="1" applyAlignment="1">
      <alignment horizontal="center" vertical="center"/>
    </xf>
    <xf numFmtId="0" fontId="0" fillId="19" borderId="12" xfId="0" applyFont="1" applyFill="1" applyBorder="1" applyAlignment="1">
      <alignment horizontal="center" vertical="center" wrapText="1"/>
    </xf>
    <xf numFmtId="0" fontId="0" fillId="19" borderId="12" xfId="0" applyFont="1" applyFill="1" applyBorder="1" applyAlignment="1">
      <alignment horizontal="center" vertical="center"/>
    </xf>
    <xf numFmtId="14" fontId="0" fillId="19" borderId="12" xfId="0" applyNumberFormat="1" applyFont="1" applyFill="1" applyBorder="1" applyAlignment="1">
      <alignment horizontal="center" vertical="center"/>
    </xf>
    <xf numFmtId="0" fontId="101" fillId="0" borderId="49" xfId="0" applyFont="1" applyBorder="1" applyAlignment="1">
      <alignment horizontal="center" vertical="center" wrapText="1"/>
    </xf>
    <xf numFmtId="1" fontId="4" fillId="15" borderId="49" xfId="0" applyNumberFormat="1" applyFont="1" applyFill="1" applyBorder="1" applyAlignment="1">
      <alignment horizontal="center" vertical="center" wrapText="1"/>
    </xf>
    <xf numFmtId="0" fontId="4" fillId="3" borderId="49" xfId="0" applyFont="1" applyFill="1" applyBorder="1" applyAlignment="1">
      <alignment horizontal="center" vertical="center" wrapText="1"/>
    </xf>
    <xf numFmtId="0" fontId="4" fillId="57" borderId="49" xfId="0" applyFont="1" applyFill="1" applyBorder="1" applyAlignment="1">
      <alignment horizontal="center" vertical="center" wrapText="1"/>
    </xf>
    <xf numFmtId="0" fontId="4" fillId="12" borderId="49" xfId="0" applyFont="1" applyFill="1" applyBorder="1" applyAlignment="1">
      <alignment horizontal="center" vertical="center" wrapText="1"/>
    </xf>
    <xf numFmtId="0" fontId="4" fillId="56" borderId="49" xfId="0" applyFont="1" applyFill="1" applyBorder="1" applyAlignment="1">
      <alignment horizontal="center" vertical="center" wrapText="1"/>
    </xf>
    <xf numFmtId="0" fontId="4" fillId="2" borderId="49" xfId="0" applyFont="1" applyFill="1" applyBorder="1" applyAlignment="1">
      <alignment horizontal="center" vertical="center" wrapText="1"/>
    </xf>
    <xf numFmtId="0" fontId="53" fillId="15" borderId="49" xfId="0" applyFont="1" applyFill="1" applyBorder="1" applyAlignment="1">
      <alignment vertical="center" wrapText="1"/>
    </xf>
    <xf numFmtId="0" fontId="101" fillId="16" borderId="49" xfId="0" applyFont="1" applyFill="1" applyBorder="1" applyAlignment="1">
      <alignment horizontal="center" vertical="center" wrapText="1"/>
    </xf>
    <xf numFmtId="0" fontId="4" fillId="54" borderId="49" xfId="0" applyFont="1" applyFill="1" applyBorder="1" applyAlignment="1">
      <alignment horizontal="center" vertical="center" wrapText="1"/>
    </xf>
    <xf numFmtId="0" fontId="11" fillId="54" borderId="49" xfId="0" applyFont="1" applyFill="1" applyBorder="1" applyAlignment="1">
      <alignment horizontal="center" vertical="center" wrapText="1"/>
    </xf>
    <xf numFmtId="0" fontId="102" fillId="15" borderId="49" xfId="0" applyFont="1" applyFill="1" applyBorder="1" applyAlignment="1">
      <alignment horizontal="center" vertical="center" wrapText="1"/>
    </xf>
    <xf numFmtId="0" fontId="0" fillId="19" borderId="12" xfId="0" applyFill="1" applyBorder="1" applyAlignment="1">
      <alignment horizontal="center" vertical="center"/>
    </xf>
    <xf numFmtId="0" fontId="80" fillId="15" borderId="49" xfId="0" applyFont="1" applyFill="1" applyBorder="1" applyAlignment="1">
      <alignment horizontal="center" vertical="center" wrapText="1"/>
    </xf>
    <xf numFmtId="0" fontId="15" fillId="54" borderId="49" xfId="0" applyFont="1" applyFill="1" applyBorder="1" applyAlignment="1">
      <alignment horizontal="center" vertical="center" wrapText="1"/>
    </xf>
    <xf numFmtId="14" fontId="4" fillId="15" borderId="49" xfId="0" applyNumberFormat="1" applyFont="1" applyFill="1" applyBorder="1" applyAlignment="1">
      <alignment horizontal="center" vertical="center" wrapText="1"/>
    </xf>
    <xf numFmtId="14" fontId="0" fillId="19" borderId="12" xfId="0" applyNumberFormat="1" applyFont="1" applyFill="1" applyBorder="1" applyAlignment="1">
      <alignment horizontal="center" vertical="center" wrapText="1"/>
    </xf>
    <xf numFmtId="20" fontId="0" fillId="19" borderId="12" xfId="0" applyNumberFormat="1" applyFont="1" applyFill="1" applyBorder="1" applyAlignment="1">
      <alignment horizontal="center" vertical="center" wrapText="1"/>
    </xf>
    <xf numFmtId="3" fontId="0" fillId="19" borderId="12" xfId="0" applyNumberFormat="1" applyFill="1" applyBorder="1" applyAlignment="1">
      <alignment horizontal="center" vertical="center"/>
    </xf>
    <xf numFmtId="0" fontId="23" fillId="19" borderId="12" xfId="0" applyFont="1" applyFill="1" applyBorder="1" applyAlignment="1">
      <alignment horizontal="center"/>
    </xf>
    <xf numFmtId="14" fontId="23" fillId="19" borderId="12" xfId="0" applyNumberFormat="1" applyFont="1" applyFill="1" applyBorder="1" applyAlignment="1">
      <alignment horizontal="center"/>
    </xf>
    <xf numFmtId="20" fontId="23" fillId="19" borderId="12" xfId="0" applyNumberFormat="1" applyFont="1" applyFill="1" applyBorder="1" applyAlignment="1">
      <alignment horizontal="center"/>
    </xf>
    <xf numFmtId="1" fontId="53" fillId="15" borderId="49" xfId="0" applyNumberFormat="1" applyFont="1" applyFill="1" applyBorder="1" applyAlignment="1">
      <alignment horizontal="center" vertical="center" wrapText="1"/>
    </xf>
    <xf numFmtId="0" fontId="17" fillId="19" borderId="12" xfId="0" applyFont="1" applyFill="1" applyBorder="1" applyAlignment="1">
      <alignment horizontal="center" wrapText="1"/>
    </xf>
    <xf numFmtId="0" fontId="24" fillId="15" borderId="49" xfId="0" applyFont="1" applyFill="1" applyBorder="1" applyAlignment="1">
      <alignment horizontal="center" vertical="center" wrapText="1"/>
    </xf>
    <xf numFmtId="0" fontId="12" fillId="15" borderId="49" xfId="0" applyFont="1" applyFill="1" applyBorder="1" applyAlignment="1">
      <alignment horizontal="center" vertical="center" wrapText="1"/>
    </xf>
    <xf numFmtId="0" fontId="71" fillId="15" borderId="49" xfId="0" applyFont="1" applyFill="1" applyBorder="1" applyAlignment="1">
      <alignment horizontal="center" vertical="center" wrapText="1"/>
    </xf>
    <xf numFmtId="0" fontId="15" fillId="15" borderId="49" xfId="0" applyFont="1" applyFill="1" applyBorder="1" applyAlignment="1">
      <alignment vertical="center" wrapText="1"/>
    </xf>
    <xf numFmtId="1" fontId="112" fillId="15" borderId="49" xfId="0" applyNumberFormat="1" applyFont="1" applyFill="1" applyBorder="1" applyAlignment="1">
      <alignment horizontal="center" vertical="center" wrapText="1"/>
    </xf>
    <xf numFmtId="14" fontId="15" fillId="15" borderId="49" xfId="0" applyNumberFormat="1" applyFont="1" applyFill="1" applyBorder="1" applyAlignment="1">
      <alignment horizontal="center" vertical="center" wrapText="1"/>
    </xf>
    <xf numFmtId="0" fontId="8" fillId="19" borderId="12" xfId="0" applyFont="1" applyFill="1" applyBorder="1" applyAlignment="1">
      <alignment horizontal="center" vertical="center" wrapText="1"/>
    </xf>
    <xf numFmtId="14" fontId="111" fillId="19" borderId="12" xfId="0" applyNumberFormat="1" applyFont="1" applyFill="1" applyBorder="1" applyAlignment="1">
      <alignment horizontal="center" vertical="distributed" wrapText="1"/>
    </xf>
    <xf numFmtId="20" fontId="114" fillId="19" borderId="12" xfId="0" applyNumberFormat="1" applyFont="1" applyFill="1" applyBorder="1" applyAlignment="1">
      <alignment horizontal="center" vertical="distributed" wrapText="1"/>
    </xf>
    <xf numFmtId="0" fontId="0" fillId="19" borderId="12" xfId="0" applyFill="1" applyBorder="1" applyAlignment="1">
      <alignment horizontal="center" vertical="distributed"/>
    </xf>
    <xf numFmtId="0" fontId="24" fillId="19" borderId="12" xfId="0" applyFont="1" applyFill="1" applyBorder="1" applyAlignment="1">
      <alignment horizontal="center" vertical="center" wrapText="1"/>
    </xf>
    <xf numFmtId="0" fontId="0" fillId="19" borderId="12" xfId="0" applyFont="1" applyFill="1" applyBorder="1"/>
    <xf numFmtId="0" fontId="27" fillId="13" borderId="49" xfId="0" applyFont="1" applyFill="1" applyBorder="1" applyAlignment="1">
      <alignment horizontal="center" vertical="center" wrapText="1"/>
    </xf>
    <xf numFmtId="0" fontId="57" fillId="15" borderId="49" xfId="0" applyFont="1" applyFill="1" applyBorder="1" applyAlignment="1">
      <alignment horizontal="center" vertical="center" wrapText="1"/>
    </xf>
    <xf numFmtId="0" fontId="6" fillId="15" borderId="49" xfId="0" applyFont="1" applyFill="1" applyBorder="1" applyAlignment="1">
      <alignment horizontal="center" vertical="center" wrapText="1"/>
    </xf>
    <xf numFmtId="0" fontId="57" fillId="13" borderId="49" xfId="0" applyFont="1" applyFill="1" applyBorder="1" applyAlignment="1">
      <alignment horizontal="center" vertical="center" wrapText="1"/>
    </xf>
    <xf numFmtId="0" fontId="12" fillId="15" borderId="49" xfId="0" applyFont="1" applyFill="1" applyBorder="1" applyAlignment="1">
      <alignment vertical="center" wrapText="1"/>
    </xf>
    <xf numFmtId="0" fontId="4" fillId="16" borderId="49" xfId="0" applyFont="1" applyFill="1" applyBorder="1" applyAlignment="1">
      <alignment horizontal="center" vertical="center" wrapText="1"/>
    </xf>
    <xf numFmtId="14" fontId="113" fillId="0" borderId="12" xfId="0" applyNumberFormat="1" applyFont="1" applyFill="1" applyBorder="1" applyAlignment="1">
      <alignment horizontal="center" vertical="center"/>
    </xf>
    <xf numFmtId="20" fontId="113" fillId="0" borderId="12" xfId="0" applyNumberFormat="1" applyFont="1" applyFill="1" applyBorder="1" applyAlignment="1">
      <alignment horizontal="center" vertical="center"/>
    </xf>
    <xf numFmtId="0" fontId="113" fillId="0" borderId="12" xfId="0" applyFont="1" applyFill="1" applyBorder="1" applyAlignment="1">
      <alignment horizontal="center" vertical="center" wrapText="1"/>
    </xf>
    <xf numFmtId="0" fontId="113" fillId="0" borderId="12" xfId="0" applyFont="1" applyBorder="1" applyAlignment="1">
      <alignment horizontal="center" vertical="center"/>
    </xf>
    <xf numFmtId="14" fontId="0" fillId="19" borderId="12" xfId="0" applyNumberFormat="1" applyFill="1" applyBorder="1" applyAlignment="1">
      <alignment horizontal="center" vertical="center" wrapText="1"/>
    </xf>
    <xf numFmtId="20" fontId="0" fillId="19" borderId="12" xfId="0" applyNumberFormat="1" applyFill="1" applyBorder="1" applyAlignment="1">
      <alignment horizontal="center" vertical="center" wrapText="1"/>
    </xf>
    <xf numFmtId="0" fontId="101" fillId="55" borderId="49" xfId="0" applyFont="1" applyFill="1" applyBorder="1" applyAlignment="1">
      <alignment horizontal="center" vertical="center" wrapText="1"/>
    </xf>
    <xf numFmtId="0" fontId="0" fillId="19" borderId="12" xfId="0" applyFill="1" applyBorder="1" applyAlignment="1">
      <alignment vertical="center" wrapText="1"/>
    </xf>
    <xf numFmtId="0" fontId="15" fillId="15" borderId="49" xfId="0" applyFont="1" applyFill="1" applyBorder="1" applyAlignment="1">
      <alignment horizontal="center" vertical="top" wrapText="1"/>
    </xf>
    <xf numFmtId="0" fontId="12" fillId="13" borderId="49" xfId="0" applyFont="1" applyFill="1" applyBorder="1" applyAlignment="1">
      <alignment vertical="center" wrapText="1"/>
    </xf>
    <xf numFmtId="0" fontId="6" fillId="16" borderId="49" xfId="0" applyFont="1" applyFill="1" applyBorder="1" applyAlignment="1">
      <alignment horizontal="center" vertical="center" wrapText="1"/>
    </xf>
    <xf numFmtId="0" fontId="12" fillId="13" borderId="49" xfId="0" applyFont="1" applyFill="1" applyBorder="1" applyAlignment="1">
      <alignment horizontal="center" vertical="center" wrapText="1"/>
    </xf>
    <xf numFmtId="0" fontId="57" fillId="16" borderId="49" xfId="0" applyFont="1" applyFill="1" applyBorder="1" applyAlignment="1">
      <alignment vertical="center" wrapText="1"/>
    </xf>
    <xf numFmtId="14" fontId="22" fillId="19" borderId="12" xfId="0" applyNumberFormat="1" applyFont="1" applyFill="1" applyBorder="1" applyAlignment="1">
      <alignment horizontal="center" vertical="center" wrapText="1"/>
    </xf>
    <xf numFmtId="20" fontId="22" fillId="19" borderId="12" xfId="0" applyNumberFormat="1" applyFont="1" applyFill="1" applyBorder="1" applyAlignment="1">
      <alignment horizontal="center" vertical="center" wrapText="1"/>
    </xf>
    <xf numFmtId="0" fontId="13" fillId="19" borderId="12" xfId="0" applyFont="1" applyFill="1" applyBorder="1" applyAlignment="1">
      <alignment horizontal="center" vertical="center" wrapText="1"/>
    </xf>
    <xf numFmtId="0" fontId="57" fillId="16" borderId="49" xfId="0" applyFont="1" applyFill="1" applyBorder="1" applyAlignment="1">
      <alignment horizontal="center" vertical="center" wrapText="1"/>
    </xf>
    <xf numFmtId="0" fontId="3" fillId="19" borderId="12" xfId="0" applyFont="1" applyFill="1" applyBorder="1" applyAlignment="1">
      <alignment horizontal="center" vertical="center" wrapText="1"/>
    </xf>
    <xf numFmtId="20" fontId="16" fillId="19" borderId="12" xfId="0" applyNumberFormat="1" applyFont="1" applyFill="1" applyBorder="1" applyAlignment="1">
      <alignment horizontal="center" vertical="center" wrapText="1"/>
    </xf>
    <xf numFmtId="0" fontId="0" fillId="19" borderId="12" xfId="0" applyNumberFormat="1" applyFill="1" applyBorder="1" applyAlignment="1">
      <alignment horizontal="center" vertical="center" wrapText="1"/>
    </xf>
    <xf numFmtId="14" fontId="101" fillId="15" borderId="49" xfId="0" applyNumberFormat="1" applyFont="1" applyFill="1" applyBorder="1" applyAlignment="1">
      <alignment horizontal="center" vertical="center" wrapText="1"/>
    </xf>
    <xf numFmtId="0" fontId="21" fillId="19" borderId="12" xfId="0" applyFont="1" applyFill="1" applyBorder="1" applyAlignment="1">
      <alignment horizontal="center" vertical="distributed"/>
    </xf>
    <xf numFmtId="0" fontId="21" fillId="19" borderId="12" xfId="0" applyFont="1" applyFill="1" applyBorder="1" applyAlignment="1">
      <alignment horizontal="center" vertical="center"/>
    </xf>
    <xf numFmtId="0" fontId="101" fillId="15" borderId="49" xfId="0" applyFont="1" applyFill="1" applyBorder="1" applyAlignment="1">
      <alignment horizontal="center" vertical="center"/>
    </xf>
    <xf numFmtId="0" fontId="6" fillId="15" borderId="49" xfId="0" applyFont="1" applyFill="1" applyBorder="1" applyAlignment="1">
      <alignment horizontal="center" vertical="center"/>
    </xf>
    <xf numFmtId="0" fontId="21" fillId="19" borderId="12" xfId="0" applyFont="1" applyFill="1" applyBorder="1" applyAlignment="1">
      <alignment vertical="center" wrapText="1"/>
    </xf>
    <xf numFmtId="14" fontId="18" fillId="19" borderId="12" xfId="0" applyNumberFormat="1" applyFont="1" applyFill="1" applyBorder="1" applyAlignment="1">
      <alignment horizontal="center" vertical="distributed" wrapText="1"/>
    </xf>
    <xf numFmtId="20" fontId="18" fillId="19" borderId="12" xfId="0" applyNumberFormat="1" applyFont="1" applyFill="1" applyBorder="1" applyAlignment="1">
      <alignment horizontal="center" vertical="distributed" wrapText="1"/>
    </xf>
    <xf numFmtId="14" fontId="11" fillId="19" borderId="12" xfId="0" applyNumberFormat="1" applyFont="1" applyFill="1" applyBorder="1" applyAlignment="1">
      <alignment horizontal="center" vertical="center" wrapText="1"/>
    </xf>
    <xf numFmtId="0" fontId="102" fillId="19" borderId="12" xfId="0" applyFont="1" applyFill="1" applyBorder="1" applyAlignment="1">
      <alignment horizontal="center" vertical="center" wrapText="1"/>
    </xf>
    <xf numFmtId="14" fontId="20" fillId="19" borderId="12" xfId="0" applyNumberFormat="1" applyFont="1" applyFill="1" applyBorder="1" applyAlignment="1">
      <alignment horizontal="center" vertical="center" wrapText="1"/>
    </xf>
    <xf numFmtId="14" fontId="100" fillId="15" borderId="49" xfId="0" applyNumberFormat="1" applyFont="1" applyFill="1" applyBorder="1" applyAlignment="1">
      <alignment horizontal="center" vertical="center" wrapText="1"/>
    </xf>
    <xf numFmtId="0" fontId="4" fillId="55" borderId="49" xfId="0" applyFont="1" applyFill="1" applyBorder="1" applyAlignment="1">
      <alignment horizontal="center" vertical="center" wrapText="1"/>
    </xf>
    <xf numFmtId="0" fontId="100" fillId="55" borderId="49" xfId="0" applyFont="1" applyFill="1" applyBorder="1" applyAlignment="1">
      <alignment horizontal="center" vertical="center" wrapText="1"/>
    </xf>
    <xf numFmtId="0" fontId="24" fillId="55" borderId="49" xfId="0" applyFont="1" applyFill="1" applyBorder="1" applyAlignment="1">
      <alignment horizontal="center" vertical="center" wrapText="1"/>
    </xf>
    <xf numFmtId="0" fontId="4" fillId="55" borderId="10" xfId="0" applyFont="1" applyFill="1" applyBorder="1" applyAlignment="1">
      <alignment horizontal="center" vertical="center" wrapText="1"/>
    </xf>
    <xf numFmtId="0" fontId="110" fillId="55" borderId="49" xfId="0" applyFont="1" applyFill="1" applyBorder="1" applyAlignment="1">
      <alignment horizontal="center" vertical="center" wrapText="1"/>
    </xf>
    <xf numFmtId="0" fontId="53" fillId="55" borderId="49" xfId="0" applyFont="1" applyFill="1" applyBorder="1" applyAlignment="1">
      <alignment horizontal="center" vertical="center" wrapText="1"/>
    </xf>
    <xf numFmtId="0" fontId="80" fillId="55" borderId="49" xfId="0" applyFont="1" applyFill="1" applyBorder="1" applyAlignment="1">
      <alignment horizontal="center" vertical="center" wrapText="1"/>
    </xf>
    <xf numFmtId="0" fontId="8" fillId="19" borderId="0" xfId="0" applyFont="1" applyFill="1" applyBorder="1" applyAlignment="1">
      <alignment horizontal="center" vertical="center" wrapText="1"/>
    </xf>
    <xf numFmtId="0" fontId="72" fillId="19" borderId="0" xfId="0" applyFont="1" applyFill="1" applyBorder="1" applyAlignment="1">
      <alignment horizontal="center" vertical="center" wrapText="1"/>
    </xf>
    <xf numFmtId="3" fontId="72" fillId="19" borderId="0" xfId="0" applyNumberFormat="1" applyFont="1" applyFill="1" applyBorder="1" applyAlignment="1">
      <alignment horizontal="center" vertical="center" wrapText="1"/>
    </xf>
    <xf numFmtId="14" fontId="72" fillId="19" borderId="0" xfId="0" applyNumberFormat="1" applyFont="1" applyFill="1" applyBorder="1" applyAlignment="1">
      <alignment horizontal="center" vertical="center" wrapText="1"/>
    </xf>
    <xf numFmtId="0" fontId="67" fillId="19" borderId="0" xfId="0" applyFont="1" applyFill="1" applyBorder="1" applyAlignment="1">
      <alignment horizontal="center" vertical="center" wrapText="1"/>
    </xf>
    <xf numFmtId="14" fontId="8" fillId="19" borderId="0" xfId="0" applyNumberFormat="1" applyFont="1" applyFill="1" applyBorder="1" applyAlignment="1">
      <alignment horizontal="center" vertical="center" wrapText="1"/>
    </xf>
    <xf numFmtId="3" fontId="8" fillId="19" borderId="0" xfId="0" applyNumberFormat="1" applyFont="1" applyFill="1" applyBorder="1" applyAlignment="1">
      <alignment horizontal="center" vertical="center" wrapText="1"/>
    </xf>
    <xf numFmtId="14" fontId="81" fillId="19" borderId="0" xfId="0" applyNumberFormat="1" applyFont="1" applyFill="1" applyBorder="1" applyAlignment="1">
      <alignment horizontal="center" vertical="center" wrapText="1"/>
    </xf>
    <xf numFmtId="0" fontId="81" fillId="19" borderId="0" xfId="0" applyFont="1" applyFill="1" applyBorder="1" applyAlignment="1">
      <alignment horizontal="center" vertical="center" wrapText="1"/>
    </xf>
    <xf numFmtId="0" fontId="0" fillId="19" borderId="0" xfId="0" applyFill="1" applyBorder="1" applyAlignment="1">
      <alignment horizontal="center" vertical="center" wrapText="1"/>
    </xf>
    <xf numFmtId="3" fontId="21" fillId="19" borderId="0" xfId="0" applyNumberFormat="1" applyFont="1" applyFill="1" applyBorder="1" applyAlignment="1">
      <alignment horizontal="center" vertical="center" wrapText="1"/>
    </xf>
    <xf numFmtId="0" fontId="10" fillId="19" borderId="0" xfId="0" applyFont="1" applyFill="1" applyBorder="1" applyAlignment="1">
      <alignment horizontal="center" vertical="distributed" wrapText="1"/>
    </xf>
    <xf numFmtId="3" fontId="10" fillId="19" borderId="0" xfId="0" applyNumberFormat="1" applyFont="1" applyFill="1" applyBorder="1" applyAlignment="1">
      <alignment horizontal="center" vertical="center" wrapText="1"/>
    </xf>
    <xf numFmtId="0" fontId="25" fillId="19" borderId="0" xfId="0" applyFont="1" applyFill="1" applyBorder="1" applyAlignment="1">
      <alignment horizontal="center" vertical="center" wrapText="1"/>
    </xf>
    <xf numFmtId="0" fontId="0" fillId="19" borderId="0" xfId="0" applyFont="1" applyFill="1" applyBorder="1" applyAlignment="1">
      <alignment horizontal="center" vertical="center" wrapText="1"/>
    </xf>
    <xf numFmtId="0" fontId="21" fillId="19" borderId="0" xfId="0" applyFont="1" applyFill="1" applyBorder="1" applyAlignment="1">
      <alignment horizontal="center" wrapText="1"/>
    </xf>
    <xf numFmtId="0" fontId="10" fillId="19" borderId="0" xfId="0" applyFont="1" applyFill="1" applyBorder="1" applyAlignment="1">
      <alignment horizontal="center" vertical="center" wrapText="1"/>
    </xf>
    <xf numFmtId="0" fontId="0" fillId="19" borderId="0" xfId="0" applyFill="1" applyBorder="1" applyAlignment="1">
      <alignment horizontal="center" vertical="distributed" wrapText="1"/>
    </xf>
    <xf numFmtId="14" fontId="0" fillId="19" borderId="0" xfId="0" applyNumberFormat="1" applyFont="1" applyFill="1" applyBorder="1" applyAlignment="1">
      <alignment horizontal="center" vertical="center"/>
    </xf>
    <xf numFmtId="0" fontId="82" fillId="19" borderId="0" xfId="0" applyFont="1" applyFill="1" applyBorder="1" applyAlignment="1">
      <alignment horizontal="center" vertical="center" wrapText="1"/>
    </xf>
    <xf numFmtId="14" fontId="6" fillId="19" borderId="0" xfId="0" applyNumberFormat="1" applyFont="1" applyFill="1" applyBorder="1" applyAlignment="1">
      <alignment horizontal="center" vertical="center" wrapText="1"/>
    </xf>
    <xf numFmtId="0" fontId="6" fillId="19" borderId="0" xfId="0" applyFont="1" applyFill="1" applyBorder="1" applyAlignment="1">
      <alignment horizontal="center" vertical="center" wrapText="1"/>
    </xf>
    <xf numFmtId="14" fontId="18" fillId="19" borderId="0" xfId="0" applyNumberFormat="1" applyFont="1" applyFill="1" applyBorder="1" applyAlignment="1">
      <alignment horizontal="center" vertical="center" wrapText="1"/>
    </xf>
    <xf numFmtId="14" fontId="19" fillId="19" borderId="0" xfId="0" applyNumberFormat="1" applyFont="1" applyFill="1" applyBorder="1" applyAlignment="1">
      <alignment horizontal="center" vertical="distributed" wrapText="1"/>
    </xf>
    <xf numFmtId="14" fontId="14" fillId="19" borderId="0" xfId="0" applyNumberFormat="1" applyFont="1" applyFill="1" applyBorder="1" applyAlignment="1">
      <alignment horizontal="center" vertical="center" wrapText="1"/>
    </xf>
    <xf numFmtId="0" fontId="14" fillId="19" borderId="0" xfId="0" applyFont="1" applyFill="1" applyBorder="1" applyAlignment="1">
      <alignment horizontal="center" vertical="center" wrapText="1"/>
    </xf>
    <xf numFmtId="14" fontId="0" fillId="19" borderId="0" xfId="0" applyNumberFormat="1" applyFill="1" applyBorder="1" applyAlignment="1">
      <alignment horizontal="center" vertical="center" wrapText="1"/>
    </xf>
    <xf numFmtId="14" fontId="21" fillId="19" borderId="0" xfId="0" applyNumberFormat="1" applyFont="1" applyFill="1" applyBorder="1" applyAlignment="1">
      <alignment horizontal="center" vertical="center" wrapText="1"/>
    </xf>
    <xf numFmtId="14" fontId="0" fillId="19" borderId="0" xfId="0" applyNumberFormat="1" applyFont="1" applyFill="1" applyBorder="1" applyAlignment="1">
      <alignment horizontal="center" vertical="center" wrapText="1"/>
    </xf>
    <xf numFmtId="0" fontId="35" fillId="15" borderId="6" xfId="2" applyFont="1" applyFill="1" applyBorder="1" applyAlignment="1">
      <alignment horizontal="center" vertical="center" textRotation="90" wrapText="1"/>
    </xf>
    <xf numFmtId="0" fontId="35" fillId="15" borderId="5" xfId="2" applyFont="1" applyFill="1" applyBorder="1" applyAlignment="1">
      <alignment horizontal="center" vertical="center" wrapText="1"/>
    </xf>
    <xf numFmtId="0" fontId="35" fillId="15" borderId="6" xfId="2" applyFont="1" applyFill="1" applyBorder="1" applyAlignment="1">
      <alignment horizontal="center" vertical="center" wrapText="1"/>
    </xf>
    <xf numFmtId="1" fontId="18" fillId="0" borderId="12" xfId="0" applyNumberFormat="1" applyFont="1" applyFill="1" applyBorder="1" applyAlignment="1">
      <alignment horizontal="center" vertical="center" wrapText="1"/>
    </xf>
    <xf numFmtId="20" fontId="113" fillId="19" borderId="1" xfId="0" applyNumberFormat="1" applyFont="1" applyFill="1" applyBorder="1" applyAlignment="1">
      <alignment horizontal="center" vertical="center" wrapText="1"/>
    </xf>
    <xf numFmtId="0" fontId="44" fillId="19" borderId="1" xfId="0" applyFont="1" applyFill="1" applyBorder="1" applyAlignment="1">
      <alignment horizontal="center" vertical="center" wrapText="1"/>
    </xf>
    <xf numFmtId="0" fontId="0" fillId="16" borderId="1" xfId="0" applyFill="1" applyBorder="1" applyAlignment="1">
      <alignment horizontal="center" vertical="center"/>
    </xf>
    <xf numFmtId="0" fontId="0" fillId="16" borderId="1" xfId="0" applyFill="1" applyBorder="1"/>
    <xf numFmtId="0" fontId="0" fillId="13" borderId="12" xfId="0" applyFont="1" applyFill="1" applyBorder="1" applyAlignment="1">
      <alignment horizontal="center" vertical="center"/>
    </xf>
    <xf numFmtId="1" fontId="17" fillId="13" borderId="1" xfId="0" applyNumberFormat="1" applyFont="1" applyFill="1" applyBorder="1" applyAlignment="1">
      <alignment horizontal="center" vertical="distributed" wrapText="1"/>
    </xf>
    <xf numFmtId="14" fontId="0" fillId="13" borderId="1" xfId="0" applyNumberFormat="1" applyFont="1" applyFill="1" applyBorder="1" applyAlignment="1">
      <alignment horizontal="center" vertical="center"/>
    </xf>
    <xf numFmtId="20" fontId="0" fillId="13" borderId="1" xfId="0" applyNumberFormat="1" applyFont="1" applyFill="1" applyBorder="1" applyAlignment="1">
      <alignment horizontal="center" vertical="center"/>
    </xf>
    <xf numFmtId="0" fontId="17" fillId="13" borderId="1" xfId="0" applyFont="1" applyFill="1" applyBorder="1" applyAlignment="1">
      <alignment horizontal="center" vertical="center" wrapText="1"/>
    </xf>
    <xf numFmtId="0" fontId="17" fillId="13" borderId="12" xfId="0" applyFont="1" applyFill="1" applyBorder="1" applyAlignment="1">
      <alignment horizontal="center" vertical="distributed" wrapText="1"/>
    </xf>
    <xf numFmtId="0" fontId="0" fillId="13" borderId="1" xfId="0" applyFill="1" applyBorder="1" applyAlignment="1">
      <alignment horizontal="center" vertical="center" wrapText="1"/>
    </xf>
    <xf numFmtId="0" fontId="0" fillId="13" borderId="1" xfId="0" applyFont="1" applyFill="1" applyBorder="1" applyAlignment="1">
      <alignment horizontal="center" vertical="center" wrapText="1"/>
    </xf>
    <xf numFmtId="0" fontId="0" fillId="13" borderId="1" xfId="0" applyFill="1" applyBorder="1" applyAlignment="1">
      <alignment wrapText="1"/>
    </xf>
    <xf numFmtId="0" fontId="18" fillId="13" borderId="1" xfId="0" applyFont="1" applyFill="1" applyBorder="1" applyAlignment="1">
      <alignment horizontal="center" vertical="center" wrapText="1"/>
    </xf>
    <xf numFmtId="0" fontId="0" fillId="13" borderId="1" xfId="0" applyFill="1" applyBorder="1"/>
    <xf numFmtId="0" fontId="0" fillId="13" borderId="1" xfId="0" applyFont="1" applyFill="1" applyBorder="1" applyAlignment="1">
      <alignment horizontal="center" vertical="center"/>
    </xf>
    <xf numFmtId="1" fontId="18" fillId="13" borderId="12" xfId="0" applyNumberFormat="1" applyFont="1" applyFill="1" applyBorder="1" applyAlignment="1">
      <alignment horizontal="center" vertical="center" wrapText="1"/>
    </xf>
    <xf numFmtId="0" fontId="18" fillId="13" borderId="1" xfId="0" applyFont="1" applyFill="1" applyBorder="1" applyAlignment="1">
      <alignment horizontal="center" vertical="distributed" wrapText="1"/>
    </xf>
    <xf numFmtId="0" fontId="102" fillId="13"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0" fillId="13" borderId="1" xfId="0" applyFill="1" applyBorder="1" applyAlignment="1">
      <alignment horizontal="center" vertical="center"/>
    </xf>
    <xf numFmtId="14" fontId="0" fillId="13" borderId="1" xfId="0" applyNumberFormat="1" applyFill="1" applyBorder="1" applyAlignment="1">
      <alignment horizontal="center" vertical="center"/>
    </xf>
    <xf numFmtId="20" fontId="0" fillId="13" borderId="1" xfId="0" applyNumberFormat="1" applyFill="1" applyBorder="1" applyAlignment="1">
      <alignment horizontal="center" vertical="center"/>
    </xf>
    <xf numFmtId="1" fontId="111" fillId="19" borderId="1" xfId="0" applyNumberFormat="1" applyFont="1" applyFill="1" applyBorder="1" applyAlignment="1">
      <alignment horizontal="center" vertical="center" wrapText="1"/>
    </xf>
    <xf numFmtId="0" fontId="0" fillId="13" borderId="1" xfId="0" applyFill="1" applyBorder="1" applyAlignment="1">
      <alignment horizontal="center"/>
    </xf>
    <xf numFmtId="1" fontId="111" fillId="13" borderId="1" xfId="0" applyNumberFormat="1" applyFont="1" applyFill="1" applyBorder="1" applyAlignment="1">
      <alignment horizontal="center" vertical="center" wrapText="1"/>
    </xf>
    <xf numFmtId="14" fontId="0" fillId="13" borderId="1" xfId="0" applyNumberFormat="1" applyFill="1" applyBorder="1" applyAlignment="1">
      <alignment horizontal="center"/>
    </xf>
    <xf numFmtId="20" fontId="0" fillId="13" borderId="1" xfId="0" applyNumberFormat="1" applyFill="1" applyBorder="1" applyAlignment="1">
      <alignment horizontal="center"/>
    </xf>
    <xf numFmtId="0" fontId="0" fillId="13" borderId="1" xfId="0" applyFill="1" applyBorder="1" applyAlignment="1">
      <alignment horizontal="center" wrapText="1"/>
    </xf>
    <xf numFmtId="0" fontId="17" fillId="13" borderId="1" xfId="0" applyFont="1" applyFill="1" applyBorder="1" applyAlignment="1">
      <alignment horizontal="center" vertical="distributed"/>
    </xf>
    <xf numFmtId="0" fontId="15" fillId="19" borderId="8" xfId="0" applyFont="1" applyFill="1" applyBorder="1" applyAlignment="1">
      <alignment horizontal="center" vertical="center" wrapText="1"/>
    </xf>
    <xf numFmtId="0" fontId="0" fillId="13" borderId="12" xfId="0" applyFont="1" applyFill="1" applyBorder="1" applyAlignment="1">
      <alignment horizontal="center" vertical="center" wrapText="1"/>
    </xf>
    <xf numFmtId="0" fontId="11" fillId="13" borderId="1" xfId="0" applyFont="1" applyFill="1" applyBorder="1" applyAlignment="1">
      <alignment horizontal="center" vertical="center" wrapText="1"/>
    </xf>
    <xf numFmtId="0" fontId="23" fillId="13" borderId="1" xfId="0" applyFont="1" applyFill="1" applyBorder="1" applyAlignment="1">
      <alignment horizontal="center"/>
    </xf>
    <xf numFmtId="1" fontId="17" fillId="13" borderId="1" xfId="0" applyNumberFormat="1" applyFont="1" applyFill="1" applyBorder="1" applyAlignment="1">
      <alignment horizontal="center" vertical="center" wrapText="1"/>
    </xf>
    <xf numFmtId="14" fontId="23" fillId="13" borderId="1" xfId="0" applyNumberFormat="1" applyFont="1" applyFill="1" applyBorder="1" applyAlignment="1">
      <alignment horizontal="center" vertical="center"/>
    </xf>
    <xf numFmtId="20" fontId="23" fillId="13" borderId="1" xfId="0" applyNumberFormat="1" applyFont="1" applyFill="1" applyBorder="1" applyAlignment="1">
      <alignment horizontal="center" vertical="center"/>
    </xf>
    <xf numFmtId="0" fontId="111" fillId="13" borderId="1" xfId="0" applyFont="1" applyFill="1" applyBorder="1" applyAlignment="1">
      <alignment horizontal="center" vertical="center" wrapText="1"/>
    </xf>
    <xf numFmtId="0" fontId="23" fillId="13" borderId="1" xfId="0" applyFont="1" applyFill="1" applyBorder="1" applyAlignment="1">
      <alignment horizontal="center" vertical="center" wrapText="1"/>
    </xf>
    <xf numFmtId="0" fontId="23" fillId="13" borderId="12" xfId="0" applyFont="1" applyFill="1" applyBorder="1" applyAlignment="1">
      <alignment horizontal="center" wrapText="1"/>
    </xf>
    <xf numFmtId="0" fontId="0" fillId="13" borderId="12" xfId="0" applyFill="1" applyBorder="1" applyAlignment="1">
      <alignment wrapText="1"/>
    </xf>
    <xf numFmtId="0" fontId="0" fillId="13" borderId="12" xfId="0" applyFill="1" applyBorder="1"/>
    <xf numFmtId="0" fontId="23" fillId="13" borderId="1" xfId="0" applyFont="1" applyFill="1" applyBorder="1" applyAlignment="1">
      <alignment horizontal="center" vertical="center"/>
    </xf>
    <xf numFmtId="1" fontId="111" fillId="13" borderId="12" xfId="0" applyNumberFormat="1" applyFont="1" applyFill="1" applyBorder="1" applyAlignment="1">
      <alignment horizontal="center" vertical="center" wrapText="1"/>
    </xf>
    <xf numFmtId="0" fontId="0" fillId="13" borderId="12" xfId="0" applyFill="1" applyBorder="1" applyAlignment="1">
      <alignment horizontal="center" vertical="center" wrapText="1"/>
    </xf>
    <xf numFmtId="14" fontId="0" fillId="13" borderId="12" xfId="0" applyNumberFormat="1" applyFill="1" applyBorder="1" applyAlignment="1">
      <alignment horizontal="center" vertical="center" wrapText="1"/>
    </xf>
    <xf numFmtId="20" fontId="0" fillId="13" borderId="12" xfId="0" applyNumberFormat="1" applyFill="1" applyBorder="1" applyAlignment="1">
      <alignment horizontal="center" vertical="center" wrapText="1"/>
    </xf>
    <xf numFmtId="0" fontId="18" fillId="13" borderId="12" xfId="0" applyFont="1" applyFill="1" applyBorder="1" applyAlignment="1">
      <alignment horizontal="center" vertical="center" wrapText="1"/>
    </xf>
    <xf numFmtId="0" fontId="17" fillId="13" borderId="12" xfId="0" applyFont="1" applyFill="1" applyBorder="1" applyAlignment="1">
      <alignment horizontal="center" vertical="center" wrapText="1"/>
    </xf>
    <xf numFmtId="0" fontId="0" fillId="13" borderId="12" xfId="0" applyFill="1" applyBorder="1" applyAlignment="1">
      <alignment horizontal="center" vertical="center"/>
    </xf>
    <xf numFmtId="1" fontId="19" fillId="13" borderId="1" xfId="0" applyNumberFormat="1" applyFont="1" applyFill="1" applyBorder="1" applyAlignment="1">
      <alignment horizontal="center" vertical="distributed" wrapText="1"/>
    </xf>
    <xf numFmtId="20" fontId="19" fillId="13" borderId="1" xfId="0" applyNumberFormat="1" applyFont="1" applyFill="1" applyBorder="1" applyAlignment="1">
      <alignment horizontal="center" vertical="distributed" wrapText="1"/>
    </xf>
    <xf numFmtId="0" fontId="19" fillId="13" borderId="1" xfId="0" applyFont="1" applyFill="1" applyBorder="1" applyAlignment="1">
      <alignment horizontal="center" vertical="center" wrapText="1"/>
    </xf>
    <xf numFmtId="0" fontId="19" fillId="13" borderId="1" xfId="0" applyFont="1" applyFill="1" applyBorder="1" applyAlignment="1">
      <alignment horizontal="center" vertical="distributed" wrapText="1"/>
    </xf>
    <xf numFmtId="0" fontId="10" fillId="13"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0" fontId="10" fillId="13" borderId="1" xfId="0" applyFont="1" applyFill="1" applyBorder="1"/>
    <xf numFmtId="0" fontId="10" fillId="13" borderId="12" xfId="0" applyFont="1" applyFill="1" applyBorder="1" applyAlignment="1">
      <alignment horizontal="center" vertical="center"/>
    </xf>
    <xf numFmtId="14" fontId="0" fillId="13" borderId="12" xfId="0" applyNumberFormat="1" applyFont="1" applyFill="1" applyBorder="1" applyAlignment="1">
      <alignment horizontal="center" vertical="center"/>
    </xf>
    <xf numFmtId="20" fontId="10" fillId="13" borderId="12" xfId="0" applyNumberFormat="1" applyFont="1" applyFill="1" applyBorder="1" applyAlignment="1">
      <alignment horizontal="center" vertical="center"/>
    </xf>
    <xf numFmtId="0" fontId="19" fillId="13" borderId="12" xfId="0" applyFont="1" applyFill="1" applyBorder="1" applyAlignment="1">
      <alignment horizontal="center" vertical="center" wrapText="1"/>
    </xf>
    <xf numFmtId="0" fontId="19" fillId="13" borderId="12" xfId="0" applyFont="1" applyFill="1" applyBorder="1" applyAlignment="1">
      <alignment horizontal="center" vertical="distributed" wrapText="1"/>
    </xf>
    <xf numFmtId="0" fontId="10" fillId="13" borderId="12" xfId="0" applyFont="1" applyFill="1" applyBorder="1" applyAlignment="1">
      <alignment horizontal="center" vertical="center" wrapText="1"/>
    </xf>
    <xf numFmtId="0" fontId="10" fillId="13" borderId="12" xfId="0" applyNumberFormat="1" applyFont="1" applyFill="1" applyBorder="1" applyAlignment="1">
      <alignment horizontal="center" vertical="center" wrapText="1"/>
    </xf>
    <xf numFmtId="0" fontId="10" fillId="13" borderId="12" xfId="0" applyFont="1" applyFill="1" applyBorder="1" applyAlignment="1">
      <alignment wrapText="1"/>
    </xf>
    <xf numFmtId="0" fontId="10" fillId="13" borderId="12" xfId="0" applyFont="1" applyFill="1" applyBorder="1"/>
    <xf numFmtId="1" fontId="114" fillId="13" borderId="1" xfId="0" applyNumberFormat="1" applyFont="1" applyFill="1" applyBorder="1" applyAlignment="1">
      <alignment horizontal="center" vertical="distributed" wrapText="1"/>
    </xf>
    <xf numFmtId="0" fontId="17" fillId="13" borderId="1" xfId="0" applyFont="1" applyFill="1" applyBorder="1" applyAlignment="1">
      <alignment horizontal="center" vertical="distributed" wrapText="1"/>
    </xf>
    <xf numFmtId="0" fontId="10" fillId="13" borderId="12" xfId="0" applyFont="1" applyFill="1" applyBorder="1" applyAlignment="1">
      <alignment horizontal="center"/>
    </xf>
    <xf numFmtId="1" fontId="17" fillId="13" borderId="12" xfId="0" applyNumberFormat="1" applyFont="1" applyFill="1" applyBorder="1" applyAlignment="1">
      <alignment horizontal="center" vertical="center" wrapText="1"/>
    </xf>
    <xf numFmtId="14" fontId="9" fillId="13" borderId="1" xfId="0" applyNumberFormat="1" applyFont="1" applyFill="1" applyBorder="1" applyAlignment="1">
      <alignment horizontal="center" vertical="center" wrapText="1"/>
    </xf>
    <xf numFmtId="1" fontId="22" fillId="13" borderId="12" xfId="0" applyNumberFormat="1" applyFont="1" applyFill="1" applyBorder="1" applyAlignment="1">
      <alignment horizontal="center" vertical="center" wrapText="1"/>
    </xf>
    <xf numFmtId="20" fontId="86" fillId="13" borderId="1" xfId="0" applyNumberFormat="1" applyFont="1" applyFill="1" applyBorder="1" applyAlignment="1">
      <alignment horizontal="center" vertical="center" wrapText="1"/>
    </xf>
    <xf numFmtId="0" fontId="22" fillId="13" borderId="12" xfId="0" applyFont="1" applyFill="1" applyBorder="1" applyAlignment="1">
      <alignment horizontal="center" vertical="center" wrapText="1"/>
    </xf>
    <xf numFmtId="0" fontId="22" fillId="13" borderId="12" xfId="0" applyFont="1" applyFill="1" applyBorder="1" applyAlignment="1">
      <alignment horizontal="center" vertical="distributed" wrapText="1"/>
    </xf>
    <xf numFmtId="0" fontId="7" fillId="13" borderId="1" xfId="0" applyFont="1" applyFill="1" applyBorder="1" applyAlignment="1">
      <alignment horizontal="center" vertical="center" wrapText="1"/>
    </xf>
    <xf numFmtId="0" fontId="8" fillId="13" borderId="12" xfId="0" applyFont="1" applyFill="1" applyBorder="1" applyAlignment="1">
      <alignment horizontal="center" vertical="center" wrapText="1"/>
    </xf>
    <xf numFmtId="0" fontId="0" fillId="16" borderId="0" xfId="0" applyFill="1" applyAlignment="1">
      <alignment wrapText="1"/>
    </xf>
    <xf numFmtId="0" fontId="10" fillId="16" borderId="12" xfId="0" applyFont="1" applyFill="1" applyBorder="1" applyAlignment="1" applyProtection="1">
      <alignment horizontal="center" vertical="center" wrapText="1"/>
    </xf>
    <xf numFmtId="0" fontId="0" fillId="16" borderId="1" xfId="0" applyFont="1" applyFill="1" applyBorder="1" applyAlignment="1">
      <alignment horizontal="center" vertical="center"/>
    </xf>
    <xf numFmtId="0" fontId="10" fillId="16" borderId="1" xfId="0" applyFont="1" applyFill="1" applyBorder="1" applyAlignment="1" applyProtection="1">
      <alignment horizontal="center" vertical="center" wrapText="1"/>
    </xf>
    <xf numFmtId="0" fontId="27" fillId="16" borderId="5" xfId="3" applyFont="1" applyFill="1" applyBorder="1" applyAlignment="1">
      <alignment horizontal="center" vertical="center" wrapText="1"/>
    </xf>
    <xf numFmtId="0" fontId="53" fillId="16" borderId="49" xfId="0" applyFont="1" applyFill="1" applyBorder="1" applyAlignment="1">
      <alignment horizontal="center" vertical="center" wrapText="1"/>
    </xf>
    <xf numFmtId="0" fontId="53" fillId="15" borderId="49" xfId="0" applyFont="1" applyFill="1" applyBorder="1" applyAlignment="1">
      <alignment horizontal="center" vertical="center" wrapText="1"/>
    </xf>
    <xf numFmtId="14" fontId="0" fillId="13" borderId="1" xfId="0" applyNumberFormat="1" applyFont="1" applyFill="1" applyBorder="1" applyAlignment="1">
      <alignment horizontal="center" vertical="center" wrapText="1"/>
    </xf>
    <xf numFmtId="20" fontId="17" fillId="13" borderId="1" xfId="0" applyNumberFormat="1" applyFont="1" applyFill="1" applyBorder="1" applyAlignment="1">
      <alignment horizontal="center" vertical="center" wrapText="1"/>
    </xf>
    <xf numFmtId="0" fontId="21" fillId="13" borderId="12" xfId="0" applyFont="1" applyFill="1" applyBorder="1" applyAlignment="1">
      <alignment horizontal="center" vertical="center" wrapText="1"/>
    </xf>
    <xf numFmtId="0" fontId="21" fillId="13" borderId="1" xfId="0" applyFont="1" applyFill="1" applyBorder="1" applyAlignment="1">
      <alignment horizontal="center" vertical="center" wrapText="1"/>
    </xf>
    <xf numFmtId="0" fontId="0" fillId="13" borderId="3" xfId="0" applyFill="1" applyBorder="1" applyAlignment="1">
      <alignment horizontal="center" vertical="center" wrapText="1"/>
    </xf>
    <xf numFmtId="0" fontId="0" fillId="13" borderId="163" xfId="0" applyFill="1" applyBorder="1" applyAlignment="1">
      <alignment horizontal="center" vertical="center" wrapText="1"/>
    </xf>
    <xf numFmtId="0" fontId="18" fillId="13" borderId="12" xfId="0" applyFont="1" applyFill="1" applyBorder="1" applyAlignment="1">
      <alignment horizontal="center" vertical="top" wrapText="1"/>
    </xf>
    <xf numFmtId="1" fontId="17" fillId="13" borderId="12" xfId="0" applyNumberFormat="1" applyFont="1" applyFill="1" applyBorder="1" applyAlignment="1">
      <alignment horizontal="center" vertical="distributed" wrapText="1"/>
    </xf>
    <xf numFmtId="0" fontId="0" fillId="13" borderId="12" xfId="0" applyFill="1" applyBorder="1" applyAlignment="1">
      <alignment horizontal="center"/>
    </xf>
    <xf numFmtId="0" fontId="18" fillId="13" borderId="12" xfId="0" applyFont="1" applyFill="1" applyBorder="1" applyAlignment="1">
      <alignment horizontal="center" vertical="distributed" wrapText="1"/>
    </xf>
    <xf numFmtId="0" fontId="14" fillId="13" borderId="1" xfId="0" applyFont="1" applyFill="1" applyBorder="1" applyAlignment="1">
      <alignment horizontal="center" vertical="center"/>
    </xf>
    <xf numFmtId="49" fontId="12" fillId="16" borderId="8" xfId="3" applyNumberFormat="1" applyFont="1" applyFill="1" applyBorder="1" applyAlignment="1">
      <alignment horizontal="center" vertical="top" wrapText="1"/>
    </xf>
    <xf numFmtId="49" fontId="11" fillId="16" borderId="8" xfId="3" applyNumberFormat="1" applyFont="1" applyFill="1" applyBorder="1" applyAlignment="1">
      <alignment horizontal="center" vertical="top" wrapText="1"/>
    </xf>
    <xf numFmtId="49" fontId="15" fillId="16" borderId="8" xfId="3" applyNumberFormat="1" applyFont="1" applyFill="1" applyBorder="1" applyAlignment="1">
      <alignment horizontal="center" vertical="top" wrapText="1"/>
    </xf>
    <xf numFmtId="0" fontId="15" fillId="16" borderId="8" xfId="3" applyFont="1" applyFill="1" applyBorder="1" applyAlignment="1">
      <alignment horizontal="center" vertical="center" wrapText="1"/>
    </xf>
    <xf numFmtId="0" fontId="15" fillId="16" borderId="8" xfId="3" applyFont="1" applyFill="1" applyBorder="1" applyAlignment="1">
      <alignment horizontal="center" vertical="top" wrapText="1"/>
    </xf>
    <xf numFmtId="49" fontId="11" fillId="16" borderId="8" xfId="3" applyNumberFormat="1" applyFont="1" applyFill="1" applyBorder="1" applyAlignment="1">
      <alignment horizontal="center" vertical="center" wrapText="1"/>
    </xf>
    <xf numFmtId="0" fontId="27" fillId="16" borderId="0" xfId="3" applyFont="1" applyFill="1" applyBorder="1" applyAlignment="1">
      <alignment horizontal="center" vertical="center" wrapText="1"/>
    </xf>
    <xf numFmtId="49" fontId="24" fillId="16" borderId="2" xfId="1" applyNumberFormat="1" applyFont="1" applyFill="1" applyBorder="1" applyAlignment="1">
      <alignment horizontal="center" wrapText="1"/>
    </xf>
    <xf numFmtId="0" fontId="18" fillId="16" borderId="8" xfId="0" applyFont="1" applyFill="1" applyBorder="1" applyAlignment="1">
      <alignment horizontal="center" vertical="distributed" wrapText="1"/>
    </xf>
    <xf numFmtId="0" fontId="18" fillId="16" borderId="5" xfId="0" applyFont="1" applyFill="1" applyBorder="1" applyAlignment="1">
      <alignment horizontal="center" vertical="distributed" wrapText="1"/>
    </xf>
    <xf numFmtId="0" fontId="53" fillId="16" borderId="5" xfId="3" applyFont="1" applyFill="1" applyBorder="1" applyAlignment="1">
      <alignment horizontal="center" vertical="center" wrapText="1"/>
    </xf>
    <xf numFmtId="0" fontId="53" fillId="16" borderId="8" xfId="3" applyFont="1" applyFill="1" applyBorder="1" applyAlignment="1">
      <alignment horizontal="center" vertical="center" wrapText="1"/>
    </xf>
    <xf numFmtId="167" fontId="2" fillId="60" borderId="1" xfId="6" applyNumberFormat="1" applyFill="1" applyBorder="1" applyAlignment="1">
      <alignment horizontal="center"/>
    </xf>
    <xf numFmtId="0" fontId="15" fillId="16" borderId="79" xfId="8" applyFont="1" applyFill="1" applyBorder="1" applyAlignment="1">
      <alignment vertical="top" wrapText="1"/>
    </xf>
    <xf numFmtId="0" fontId="92" fillId="16" borderId="49" xfId="6" applyFont="1" applyFill="1" applyBorder="1" applyAlignment="1">
      <alignment horizontal="center" vertical="center" wrapText="1"/>
    </xf>
    <xf numFmtId="167" fontId="94" fillId="19" borderId="53" xfId="6" applyNumberFormat="1" applyFont="1" applyFill="1" applyBorder="1" applyAlignment="1">
      <alignment horizontal="center" vertical="center" wrapText="1"/>
    </xf>
    <xf numFmtId="0" fontId="93" fillId="19" borderId="12" xfId="6" applyFont="1" applyFill="1" applyBorder="1" applyAlignment="1">
      <alignment wrapText="1"/>
    </xf>
    <xf numFmtId="167" fontId="2" fillId="19" borderId="12" xfId="6" applyNumberFormat="1" applyFill="1" applyBorder="1" applyAlignment="1">
      <alignment horizontal="center" vertical="center"/>
    </xf>
    <xf numFmtId="167" fontId="2" fillId="60" borderId="53" xfId="6" applyNumberFormat="1" applyFill="1" applyBorder="1" applyAlignment="1">
      <alignment horizontal="center"/>
    </xf>
    <xf numFmtId="167" fontId="2" fillId="13" borderId="164" xfId="6" applyNumberFormat="1" applyFill="1" applyBorder="1" applyAlignment="1">
      <alignment horizontal="center" vertical="center"/>
    </xf>
    <xf numFmtId="167" fontId="2" fillId="60" borderId="164" xfId="6" applyNumberFormat="1" applyFill="1" applyBorder="1" applyAlignment="1">
      <alignment horizontal="center"/>
    </xf>
    <xf numFmtId="167" fontId="2" fillId="60" borderId="55" xfId="6" applyNumberFormat="1" applyFill="1" applyBorder="1" applyAlignment="1">
      <alignment horizontal="center"/>
    </xf>
    <xf numFmtId="167" fontId="94" fillId="19" borderId="12" xfId="6" applyNumberFormat="1" applyFont="1" applyFill="1" applyBorder="1" applyAlignment="1">
      <alignment horizontal="center" vertical="center" wrapText="1"/>
    </xf>
    <xf numFmtId="167" fontId="94" fillId="19" borderId="57" xfId="6" applyNumberFormat="1" applyFont="1" applyFill="1" applyBorder="1" applyAlignment="1">
      <alignment horizontal="center" vertical="center" wrapText="1"/>
    </xf>
    <xf numFmtId="0" fontId="1" fillId="15" borderId="141" xfId="6" applyFont="1" applyFill="1" applyBorder="1"/>
    <xf numFmtId="0" fontId="92" fillId="15" borderId="153" xfId="6" applyFont="1" applyFill="1" applyBorder="1" applyAlignment="1">
      <alignment horizontal="center" vertical="center" wrapText="1"/>
    </xf>
    <xf numFmtId="0" fontId="92" fillId="15" borderId="60" xfId="6" applyFont="1" applyFill="1" applyBorder="1" applyAlignment="1">
      <alignment horizontal="center" vertical="center" wrapText="1"/>
    </xf>
    <xf numFmtId="0" fontId="2" fillId="15" borderId="51" xfId="6" applyFill="1" applyBorder="1" applyAlignment="1">
      <alignment horizontal="center" vertical="center"/>
    </xf>
    <xf numFmtId="0" fontId="2" fillId="15" borderId="61" xfId="6" applyFill="1" applyBorder="1" applyAlignment="1">
      <alignment horizontal="center" vertical="center"/>
    </xf>
    <xf numFmtId="0" fontId="92" fillId="15" borderId="68" xfId="6" applyFont="1" applyFill="1" applyBorder="1" applyAlignment="1">
      <alignment horizontal="center" vertical="center" wrapText="1"/>
    </xf>
    <xf numFmtId="0" fontId="92" fillId="15" borderId="49" xfId="6" applyFont="1" applyFill="1" applyBorder="1" applyAlignment="1">
      <alignment horizontal="center" vertical="center" wrapText="1"/>
    </xf>
    <xf numFmtId="0" fontId="42" fillId="15" borderId="165" xfId="6" applyFont="1" applyFill="1" applyBorder="1"/>
    <xf numFmtId="0" fontId="42" fillId="15" borderId="166" xfId="6" applyFont="1" applyFill="1" applyBorder="1"/>
    <xf numFmtId="0" fontId="42" fillId="15" borderId="167" xfId="6" applyFont="1" applyFill="1" applyBorder="1"/>
    <xf numFmtId="0" fontId="42" fillId="15" borderId="168" xfId="6" applyFont="1" applyFill="1" applyBorder="1"/>
    <xf numFmtId="0" fontId="42" fillId="15" borderId="77" xfId="6" applyFont="1" applyFill="1" applyBorder="1"/>
    <xf numFmtId="0" fontId="42" fillId="15" borderId="152" xfId="6" applyFont="1" applyFill="1" applyBorder="1"/>
    <xf numFmtId="0" fontId="2" fillId="15" borderId="169" xfId="6" applyFill="1" applyBorder="1" applyAlignment="1">
      <alignment horizontal="center" vertical="center"/>
    </xf>
    <xf numFmtId="0" fontId="2" fillId="15" borderId="166" xfId="6" applyFill="1" applyBorder="1" applyAlignment="1">
      <alignment horizontal="center" vertical="center"/>
    </xf>
    <xf numFmtId="0" fontId="42" fillId="15" borderId="170" xfId="6" applyFont="1" applyFill="1" applyBorder="1"/>
    <xf numFmtId="0" fontId="2" fillId="15" borderId="171" xfId="6" applyFill="1" applyBorder="1" applyAlignment="1">
      <alignment horizontal="center" vertical="center"/>
    </xf>
    <xf numFmtId="0" fontId="42" fillId="15" borderId="172" xfId="6" applyFont="1" applyFill="1" applyBorder="1"/>
    <xf numFmtId="2" fontId="94" fillId="19" borderId="12" xfId="6" applyNumberFormat="1" applyFont="1" applyFill="1" applyBorder="1" applyAlignment="1">
      <alignment horizontal="center" vertical="center" wrapText="1"/>
    </xf>
    <xf numFmtId="0" fontId="92" fillId="16" borderId="153" xfId="6" applyFont="1" applyFill="1" applyBorder="1" applyAlignment="1">
      <alignment horizontal="center" vertical="center" wrapText="1"/>
    </xf>
    <xf numFmtId="0" fontId="92" fillId="16" borderId="60" xfId="6" applyFont="1" applyFill="1" applyBorder="1" applyAlignment="1">
      <alignment horizontal="center" vertical="center" wrapText="1"/>
    </xf>
    <xf numFmtId="167" fontId="2" fillId="13" borderId="12" xfId="6" applyNumberFormat="1" applyFill="1" applyBorder="1" applyAlignment="1">
      <alignment horizontal="center" vertical="center"/>
    </xf>
    <xf numFmtId="167" fontId="2" fillId="60" borderId="12" xfId="6" applyNumberFormat="1" applyFill="1" applyBorder="1" applyAlignment="1">
      <alignment horizontal="center"/>
    </xf>
    <xf numFmtId="167" fontId="2" fillId="60" borderId="57" xfId="6" applyNumberFormat="1" applyFill="1" applyBorder="1" applyAlignment="1">
      <alignment horizontal="center"/>
    </xf>
    <xf numFmtId="0" fontId="80" fillId="15" borderId="153" xfId="3" applyFont="1" applyFill="1" applyBorder="1" applyAlignment="1">
      <alignment horizontal="center" vertical="center" wrapText="1"/>
    </xf>
    <xf numFmtId="0" fontId="93" fillId="15" borderId="153" xfId="6" applyFont="1" applyFill="1" applyBorder="1" applyAlignment="1">
      <alignment horizontal="center" vertical="center" wrapText="1"/>
    </xf>
    <xf numFmtId="0" fontId="93" fillId="15" borderId="60" xfId="6" applyFont="1" applyFill="1" applyBorder="1" applyAlignment="1">
      <alignment horizontal="center" vertical="center" wrapText="1"/>
    </xf>
    <xf numFmtId="0" fontId="80" fillId="15" borderId="68" xfId="3" applyFont="1" applyFill="1" applyBorder="1" applyAlignment="1">
      <alignment horizontal="center" vertical="center" wrapText="1"/>
    </xf>
    <xf numFmtId="167" fontId="2" fillId="16" borderId="63" xfId="6" applyNumberFormat="1" applyFill="1" applyBorder="1" applyAlignment="1">
      <alignment horizontal="center" vertical="center"/>
    </xf>
    <xf numFmtId="167" fontId="2" fillId="16" borderId="2" xfId="6" applyNumberFormat="1" applyFill="1" applyBorder="1" applyAlignment="1">
      <alignment horizontal="center" vertical="center"/>
    </xf>
    <xf numFmtId="167" fontId="2" fillId="16" borderId="74" xfId="6" applyNumberFormat="1" applyFill="1" applyBorder="1" applyAlignment="1">
      <alignment horizontal="center" vertical="center"/>
    </xf>
    <xf numFmtId="0" fontId="2" fillId="15" borderId="60" xfId="6" applyFill="1" applyBorder="1"/>
    <xf numFmtId="0" fontId="2" fillId="15" borderId="168" xfId="6" applyFill="1" applyBorder="1"/>
    <xf numFmtId="0" fontId="2" fillId="15" borderId="77" xfId="6" applyFill="1" applyBorder="1"/>
    <xf numFmtId="0" fontId="2" fillId="15" borderId="152" xfId="6" applyFill="1" applyBorder="1"/>
    <xf numFmtId="0" fontId="1" fillId="15" borderId="49" xfId="6" applyFont="1" applyFill="1" applyBorder="1"/>
    <xf numFmtId="0" fontId="2" fillId="15" borderId="165" xfId="6" applyFill="1" applyBorder="1" applyAlignment="1">
      <alignment horizontal="center" vertical="center"/>
    </xf>
    <xf numFmtId="0" fontId="2" fillId="15" borderId="167" xfId="6" applyFill="1" applyBorder="1" applyAlignment="1">
      <alignment horizontal="center" vertical="center"/>
    </xf>
    <xf numFmtId="0" fontId="91" fillId="13" borderId="2" xfId="6" applyFont="1" applyFill="1" applyBorder="1" applyAlignment="1">
      <alignment horizontal="center" vertical="center"/>
    </xf>
    <xf numFmtId="0" fontId="15" fillId="16" borderId="70" xfId="3" applyFont="1" applyFill="1" applyBorder="1" applyAlignment="1">
      <alignment horizontal="center" vertical="top" wrapText="1"/>
    </xf>
    <xf numFmtId="0" fontId="15" fillId="16" borderId="173" xfId="8" applyFont="1" applyFill="1" applyBorder="1" applyAlignment="1">
      <alignment vertical="top" wrapText="1"/>
    </xf>
    <xf numFmtId="0" fontId="15" fillId="16" borderId="174" xfId="8" applyFont="1" applyFill="1" applyBorder="1" applyAlignment="1">
      <alignment vertical="top" wrapText="1"/>
    </xf>
    <xf numFmtId="3" fontId="91" fillId="13" borderId="63" xfId="6" applyNumberFormat="1" applyFont="1" applyFill="1" applyBorder="1" applyAlignment="1">
      <alignment horizontal="center" vertical="center"/>
    </xf>
    <xf numFmtId="3" fontId="91" fillId="13" borderId="12" xfId="6" applyNumberFormat="1" applyFont="1" applyFill="1" applyBorder="1" applyAlignment="1">
      <alignment horizontal="center" vertical="center"/>
    </xf>
    <xf numFmtId="0" fontId="80" fillId="16" borderId="108" xfId="3" applyFont="1" applyFill="1" applyBorder="1" applyAlignment="1">
      <alignment horizontal="center" vertical="center" wrapText="1"/>
    </xf>
    <xf numFmtId="0" fontId="80" fillId="16" borderId="139" xfId="3" applyFont="1" applyFill="1" applyBorder="1" applyAlignment="1">
      <alignment horizontal="center" vertical="center" wrapText="1"/>
    </xf>
    <xf numFmtId="0" fontId="15" fillId="16" borderId="166" xfId="8" applyFont="1" applyFill="1" applyBorder="1" applyAlignment="1">
      <alignment vertical="top" wrapText="1"/>
    </xf>
    <xf numFmtId="0" fontId="15" fillId="16" borderId="167" xfId="8" applyFont="1" applyFill="1" applyBorder="1" applyAlignment="1">
      <alignment vertical="top" wrapText="1"/>
    </xf>
    <xf numFmtId="0" fontId="15" fillId="16" borderId="165" xfId="8" applyFont="1" applyFill="1" applyBorder="1" applyAlignment="1">
      <alignment vertical="top" wrapText="1"/>
    </xf>
    <xf numFmtId="0" fontId="15" fillId="16" borderId="49" xfId="3" applyFont="1" applyFill="1" applyBorder="1" applyAlignment="1">
      <alignment horizontal="center" vertical="top" wrapText="1"/>
    </xf>
    <xf numFmtId="0" fontId="80" fillId="16" borderId="60" xfId="3" applyFont="1" applyFill="1" applyBorder="1" applyAlignment="1">
      <alignment horizontal="center" vertical="center" wrapText="1"/>
    </xf>
    <xf numFmtId="0" fontId="80" fillId="16" borderId="141" xfId="3" applyFont="1" applyFill="1" applyBorder="1" applyAlignment="1">
      <alignment horizontal="center" vertical="center" wrapText="1"/>
    </xf>
    <xf numFmtId="0" fontId="91" fillId="13" borderId="56" xfId="6" applyFont="1" applyFill="1" applyBorder="1" applyAlignment="1">
      <alignment horizontal="center" vertical="center"/>
    </xf>
    <xf numFmtId="0" fontId="91" fillId="13" borderId="57" xfId="6" applyFont="1" applyFill="1" applyBorder="1" applyAlignment="1">
      <alignment horizontal="center" vertical="center"/>
    </xf>
    <xf numFmtId="0" fontId="91" fillId="13" borderId="52" xfId="6" applyFont="1" applyFill="1" applyBorder="1" applyAlignment="1">
      <alignment horizontal="center" vertical="center"/>
    </xf>
    <xf numFmtId="0" fontId="91" fillId="13" borderId="53" xfId="6" applyFont="1" applyFill="1" applyBorder="1" applyAlignment="1">
      <alignment horizontal="center" vertical="center"/>
    </xf>
    <xf numFmtId="0" fontId="91" fillId="13" borderId="54" xfId="6" applyFont="1" applyFill="1" applyBorder="1" applyAlignment="1">
      <alignment horizontal="center" vertical="center"/>
    </xf>
    <xf numFmtId="0" fontId="91" fillId="13" borderId="55" xfId="6" applyFont="1" applyFill="1" applyBorder="1" applyAlignment="1">
      <alignment horizontal="center" vertical="center"/>
    </xf>
    <xf numFmtId="3" fontId="42" fillId="13" borderId="53" xfId="6" applyNumberFormat="1" applyFont="1" applyFill="1" applyBorder="1" applyAlignment="1">
      <alignment horizontal="center" vertical="center"/>
    </xf>
    <xf numFmtId="3" fontId="42" fillId="13" borderId="55" xfId="6" applyNumberFormat="1" applyFont="1" applyFill="1" applyBorder="1" applyAlignment="1">
      <alignment horizontal="center" vertical="center"/>
    </xf>
    <xf numFmtId="3" fontId="42" fillId="13" borderId="57" xfId="6" applyNumberFormat="1" applyFont="1" applyFill="1" applyBorder="1" applyAlignment="1">
      <alignment horizontal="center" vertical="center"/>
    </xf>
    <xf numFmtId="0" fontId="2" fillId="15" borderId="141" xfId="6" applyFill="1" applyBorder="1"/>
    <xf numFmtId="0" fontId="80" fillId="15" borderId="60" xfId="3" applyFont="1" applyFill="1" applyBorder="1" applyAlignment="1">
      <alignment horizontal="center" vertical="center" wrapText="1"/>
    </xf>
    <xf numFmtId="3" fontId="42" fillId="16" borderId="63" xfId="6" applyNumberFormat="1" applyFont="1" applyFill="1" applyBorder="1" applyAlignment="1">
      <alignment horizontal="center" vertical="center"/>
    </xf>
    <xf numFmtId="3" fontId="42" fillId="16" borderId="2" xfId="6" applyNumberFormat="1" applyFont="1" applyFill="1" applyBorder="1" applyAlignment="1">
      <alignment horizontal="center" vertical="center"/>
    </xf>
    <xf numFmtId="3" fontId="42" fillId="16" borderId="74" xfId="6" applyNumberFormat="1" applyFont="1" applyFill="1" applyBorder="1" applyAlignment="1">
      <alignment horizontal="center" vertical="center"/>
    </xf>
    <xf numFmtId="0" fontId="2" fillId="15" borderId="49" xfId="6" applyFill="1" applyBorder="1"/>
    <xf numFmtId="0" fontId="15" fillId="15" borderId="165" xfId="3" applyFont="1" applyFill="1" applyBorder="1" applyAlignment="1">
      <alignment horizontal="left" vertical="center" wrapText="1"/>
    </xf>
    <xf numFmtId="0" fontId="15" fillId="15" borderId="166" xfId="3" applyFont="1" applyFill="1" applyBorder="1" applyAlignment="1">
      <alignment horizontal="left" vertical="center" wrapText="1"/>
    </xf>
    <xf numFmtId="49" fontId="15" fillId="15" borderId="166" xfId="7" applyNumberFormat="1" applyFont="1" applyFill="1" applyBorder="1" applyAlignment="1">
      <alignment horizontal="left" vertical="center" wrapText="1"/>
    </xf>
    <xf numFmtId="3" fontId="15" fillId="15" borderId="166" xfId="3" applyNumberFormat="1" applyFont="1" applyFill="1" applyBorder="1" applyAlignment="1">
      <alignment horizontal="left" vertical="center" wrapText="1"/>
    </xf>
    <xf numFmtId="49" fontId="15" fillId="15" borderId="167" xfId="7" applyNumberFormat="1" applyFont="1" applyFill="1" applyBorder="1" applyAlignment="1">
      <alignment horizontal="left" vertical="center" wrapText="1"/>
    </xf>
    <xf numFmtId="3" fontId="2" fillId="16" borderId="2" xfId="6" applyNumberFormat="1" applyFill="1" applyBorder="1" applyAlignment="1">
      <alignment horizontal="center" vertical="center"/>
    </xf>
    <xf numFmtId="0" fontId="2" fillId="15" borderId="169" xfId="6" applyFill="1" applyBorder="1"/>
    <xf numFmtId="0" fontId="15" fillId="15" borderId="166" xfId="8" applyFont="1" applyFill="1" applyBorder="1" applyAlignment="1">
      <alignment vertical="top" wrapText="1"/>
    </xf>
    <xf numFmtId="0" fontId="15" fillId="15" borderId="167" xfId="8" applyFont="1" applyFill="1" applyBorder="1" applyAlignment="1">
      <alignment vertical="top" wrapText="1"/>
    </xf>
    <xf numFmtId="0" fontId="15" fillId="15" borderId="165" xfId="8" applyFont="1" applyFill="1" applyBorder="1" applyAlignment="1">
      <alignment vertical="top" wrapText="1"/>
    </xf>
    <xf numFmtId="3" fontId="2" fillId="16" borderId="63" xfId="6" applyNumberFormat="1" applyFill="1" applyBorder="1" applyAlignment="1">
      <alignment horizontal="center" vertical="center"/>
    </xf>
    <xf numFmtId="0" fontId="53" fillId="15" borderId="68" xfId="3" applyFont="1" applyFill="1" applyBorder="1" applyAlignment="1">
      <alignment horizontal="center" vertical="center" wrapText="1"/>
    </xf>
    <xf numFmtId="0" fontId="53" fillId="15" borderId="60" xfId="3" applyFont="1" applyFill="1" applyBorder="1" applyAlignment="1">
      <alignment horizontal="center" vertical="center" wrapText="1"/>
    </xf>
    <xf numFmtId="0" fontId="2" fillId="16" borderId="2" xfId="6" applyFill="1" applyBorder="1" applyAlignment="1">
      <alignment horizontal="center" vertical="center"/>
    </xf>
    <xf numFmtId="0" fontId="2" fillId="15" borderId="62" xfId="6" applyFill="1" applyBorder="1" applyAlignment="1">
      <alignment horizontal="center" vertical="center"/>
    </xf>
    <xf numFmtId="0" fontId="42" fillId="15" borderId="169" xfId="6" applyFont="1" applyFill="1" applyBorder="1"/>
    <xf numFmtId="0" fontId="2" fillId="16" borderId="75" xfId="6" applyFill="1" applyBorder="1" applyAlignment="1">
      <alignment horizontal="center" vertical="center"/>
    </xf>
    <xf numFmtId="0" fontId="2" fillId="13" borderId="76" xfId="6" applyFill="1" applyBorder="1" applyAlignment="1">
      <alignment horizontal="center" vertical="center"/>
    </xf>
    <xf numFmtId="0" fontId="2" fillId="16" borderId="52" xfId="6" applyFill="1" applyBorder="1" applyAlignment="1">
      <alignment horizontal="center" vertical="center"/>
    </xf>
    <xf numFmtId="0" fontId="2" fillId="13" borderId="53" xfId="6" applyFill="1" applyBorder="1" applyAlignment="1">
      <alignment horizontal="center" vertical="center"/>
    </xf>
    <xf numFmtId="0" fontId="2" fillId="16" borderId="54" xfId="6" applyFill="1" applyBorder="1" applyAlignment="1">
      <alignment horizontal="center" vertical="center"/>
    </xf>
    <xf numFmtId="0" fontId="2" fillId="13" borderId="55" xfId="6" applyFill="1" applyBorder="1" applyAlignment="1">
      <alignment horizontal="center" vertical="center"/>
    </xf>
    <xf numFmtId="3" fontId="2" fillId="16" borderId="75" xfId="6" applyNumberFormat="1" applyFill="1" applyBorder="1" applyAlignment="1">
      <alignment horizontal="center" vertical="center"/>
    </xf>
    <xf numFmtId="3" fontId="2" fillId="13" borderId="76" xfId="6" applyNumberFormat="1" applyFill="1" applyBorder="1" applyAlignment="1">
      <alignment horizontal="center" vertical="center"/>
    </xf>
    <xf numFmtId="3" fontId="2" fillId="16" borderId="52" xfId="6" applyNumberFormat="1" applyFill="1" applyBorder="1" applyAlignment="1">
      <alignment horizontal="center" vertical="center"/>
    </xf>
    <xf numFmtId="3" fontId="2" fillId="13" borderId="53" xfId="6" applyNumberFormat="1" applyFill="1" applyBorder="1" applyAlignment="1">
      <alignment horizontal="center" vertical="center"/>
    </xf>
    <xf numFmtId="3" fontId="2" fillId="16" borderId="54" xfId="6" applyNumberFormat="1" applyFill="1" applyBorder="1" applyAlignment="1">
      <alignment horizontal="center" vertical="center"/>
    </xf>
    <xf numFmtId="3" fontId="2" fillId="13" borderId="55" xfId="6" applyNumberFormat="1" applyFill="1" applyBorder="1" applyAlignment="1">
      <alignment horizontal="center" vertical="center"/>
    </xf>
    <xf numFmtId="3" fontId="2" fillId="13" borderId="57" xfId="6" applyNumberFormat="1" applyFill="1" applyBorder="1" applyAlignment="1">
      <alignment horizontal="center" vertical="center"/>
    </xf>
    <xf numFmtId="3" fontId="2" fillId="16" borderId="74" xfId="6" applyNumberFormat="1" applyFill="1" applyBorder="1" applyAlignment="1">
      <alignment horizontal="center" vertical="center"/>
    </xf>
    <xf numFmtId="0" fontId="2" fillId="15" borderId="165" xfId="6" applyFill="1" applyBorder="1" applyAlignment="1">
      <alignment horizontal="left" vertical="center"/>
    </xf>
    <xf numFmtId="0" fontId="2" fillId="15" borderId="166" xfId="6" applyFill="1" applyBorder="1" applyAlignment="1">
      <alignment horizontal="left" vertical="center"/>
    </xf>
    <xf numFmtId="0" fontId="2" fillId="15" borderId="167" xfId="6" applyFill="1" applyBorder="1" applyAlignment="1">
      <alignment horizontal="left" vertical="center"/>
    </xf>
    <xf numFmtId="0" fontId="11" fillId="15" borderId="166" xfId="8" applyFont="1" applyFill="1" applyBorder="1" applyAlignment="1">
      <alignment vertical="top" wrapText="1"/>
    </xf>
    <xf numFmtId="0" fontId="11" fillId="15" borderId="167" xfId="8" applyFont="1" applyFill="1" applyBorder="1" applyAlignment="1">
      <alignment vertical="top" wrapText="1"/>
    </xf>
    <xf numFmtId="0" fontId="11" fillId="15" borderId="165" xfId="8" applyFont="1" applyFill="1" applyBorder="1" applyAlignment="1">
      <alignment vertical="top" wrapText="1"/>
    </xf>
    <xf numFmtId="3" fontId="42" fillId="13" borderId="76" xfId="6" applyNumberFormat="1" applyFont="1" applyFill="1" applyBorder="1" applyAlignment="1">
      <alignment horizontal="center" vertical="center"/>
    </xf>
    <xf numFmtId="3" fontId="42" fillId="16" borderId="176" xfId="6" applyNumberFormat="1" applyFont="1" applyFill="1" applyBorder="1" applyAlignment="1">
      <alignment horizontal="center" vertical="center"/>
    </xf>
    <xf numFmtId="0" fontId="11" fillId="15" borderId="169" xfId="3" applyFont="1" applyFill="1" applyBorder="1" applyAlignment="1">
      <alignment horizontal="left" vertical="center" wrapText="1"/>
    </xf>
    <xf numFmtId="0" fontId="11" fillId="15" borderId="166" xfId="3" applyFont="1" applyFill="1" applyBorder="1" applyAlignment="1">
      <alignment horizontal="left" vertical="center" wrapText="1"/>
    </xf>
    <xf numFmtId="49" fontId="11" fillId="15" borderId="166" xfId="7" applyNumberFormat="1" applyFont="1" applyFill="1" applyBorder="1" applyAlignment="1">
      <alignment horizontal="left" vertical="center" wrapText="1"/>
    </xf>
    <xf numFmtId="3" fontId="11" fillId="15" borderId="166" xfId="3" applyNumberFormat="1" applyFont="1" applyFill="1" applyBorder="1" applyAlignment="1">
      <alignment horizontal="left" vertical="center" wrapText="1"/>
    </xf>
    <xf numFmtId="49" fontId="11" fillId="15" borderId="167" xfId="7" applyNumberFormat="1" applyFont="1" applyFill="1" applyBorder="1" applyAlignment="1">
      <alignment horizontal="left" vertical="center" wrapText="1"/>
    </xf>
    <xf numFmtId="3" fontId="95" fillId="13" borderId="53" xfId="6" applyNumberFormat="1" applyFont="1" applyFill="1" applyBorder="1" applyAlignment="1">
      <alignment horizontal="center" vertical="center"/>
    </xf>
    <xf numFmtId="3" fontId="95" fillId="13" borderId="55" xfId="6" applyNumberFormat="1" applyFont="1" applyFill="1" applyBorder="1" applyAlignment="1">
      <alignment horizontal="center" vertical="center"/>
    </xf>
    <xf numFmtId="3" fontId="95" fillId="13" borderId="57" xfId="6" applyNumberFormat="1" applyFont="1" applyFill="1" applyBorder="1" applyAlignment="1">
      <alignment horizontal="center" vertical="center"/>
    </xf>
    <xf numFmtId="3" fontId="95" fillId="16" borderId="63" xfId="6" applyNumberFormat="1" applyFont="1" applyFill="1" applyBorder="1" applyAlignment="1">
      <alignment horizontal="center" vertical="center"/>
    </xf>
    <xf numFmtId="3" fontId="95" fillId="16" borderId="2" xfId="6" applyNumberFormat="1" applyFont="1" applyFill="1" applyBorder="1" applyAlignment="1">
      <alignment horizontal="center" vertical="center"/>
    </xf>
    <xf numFmtId="3" fontId="95" fillId="16" borderId="74" xfId="6" applyNumberFormat="1" applyFont="1" applyFill="1" applyBorder="1" applyAlignment="1">
      <alignment horizontal="center" vertical="center"/>
    </xf>
    <xf numFmtId="0" fontId="11" fillId="15" borderId="177" xfId="3" applyFont="1" applyFill="1" applyBorder="1" applyAlignment="1">
      <alignment horizontal="left" vertical="center" wrapText="1"/>
    </xf>
    <xf numFmtId="0" fontId="11" fillId="15" borderId="173" xfId="3" applyFont="1" applyFill="1" applyBorder="1" applyAlignment="1">
      <alignment horizontal="left" vertical="center" wrapText="1"/>
    </xf>
    <xf numFmtId="0" fontId="11" fillId="15" borderId="174" xfId="3" applyFont="1" applyFill="1" applyBorder="1" applyAlignment="1">
      <alignment horizontal="left" vertical="center" wrapText="1"/>
    </xf>
    <xf numFmtId="3" fontId="96" fillId="13" borderId="53" xfId="6" applyNumberFormat="1" applyFont="1" applyFill="1" applyBorder="1" applyAlignment="1">
      <alignment horizontal="center" vertical="center"/>
    </xf>
    <xf numFmtId="3" fontId="96" fillId="13" borderId="55" xfId="6" applyNumberFormat="1" applyFont="1" applyFill="1" applyBorder="1" applyAlignment="1">
      <alignment horizontal="center" vertical="center"/>
    </xf>
    <xf numFmtId="3" fontId="96" fillId="16" borderId="2" xfId="6" applyNumberFormat="1" applyFont="1" applyFill="1" applyBorder="1" applyAlignment="1">
      <alignment horizontal="center" vertical="center"/>
    </xf>
    <xf numFmtId="3" fontId="96" fillId="16" borderId="74" xfId="6" applyNumberFormat="1" applyFont="1" applyFill="1" applyBorder="1" applyAlignment="1">
      <alignment horizontal="center" vertical="center"/>
    </xf>
    <xf numFmtId="0" fontId="11" fillId="15" borderId="173" xfId="3" applyFont="1" applyFill="1" applyBorder="1" applyAlignment="1">
      <alignment vertical="top" wrapText="1"/>
    </xf>
    <xf numFmtId="0" fontId="11" fillId="15" borderId="174" xfId="3" applyFont="1" applyFill="1" applyBorder="1" applyAlignment="1">
      <alignment vertical="top" wrapText="1"/>
    </xf>
    <xf numFmtId="0" fontId="11" fillId="15" borderId="177" xfId="3" applyFont="1" applyFill="1" applyBorder="1" applyAlignment="1">
      <alignment vertical="top" wrapText="1"/>
    </xf>
    <xf numFmtId="3" fontId="96" fillId="16" borderId="63" xfId="6" applyNumberFormat="1" applyFont="1" applyFill="1" applyBorder="1" applyAlignment="1">
      <alignment horizontal="center" vertical="center"/>
    </xf>
    <xf numFmtId="3" fontId="96" fillId="13" borderId="57" xfId="6" applyNumberFormat="1" applyFont="1" applyFill="1" applyBorder="1" applyAlignment="1">
      <alignment horizontal="center" vertical="center"/>
    </xf>
    <xf numFmtId="1" fontId="79" fillId="13" borderId="55" xfId="6" applyNumberFormat="1" applyFont="1" applyFill="1" applyBorder="1" applyAlignment="1">
      <alignment horizontal="center"/>
    </xf>
    <xf numFmtId="1" fontId="79" fillId="13" borderId="55" xfId="6" applyNumberFormat="1" applyFont="1" applyFill="1" applyBorder="1" applyAlignment="1">
      <alignment horizontal="center" vertical="center"/>
    </xf>
    <xf numFmtId="1" fontId="2" fillId="13" borderId="53" xfId="6" applyNumberFormat="1" applyFill="1" applyBorder="1" applyAlignment="1">
      <alignment horizontal="center" vertical="center"/>
    </xf>
    <xf numFmtId="1" fontId="2" fillId="13" borderId="55" xfId="6" applyNumberFormat="1" applyFill="1" applyBorder="1" applyAlignment="1">
      <alignment horizontal="center" vertical="center"/>
    </xf>
    <xf numFmtId="0" fontId="2" fillId="0" borderId="58" xfId="6" applyBorder="1"/>
    <xf numFmtId="0" fontId="2" fillId="16" borderId="74" xfId="6" applyFill="1" applyBorder="1" applyAlignment="1">
      <alignment horizontal="center" vertical="center"/>
    </xf>
    <xf numFmtId="0" fontId="42" fillId="19" borderId="178" xfId="6" applyFont="1" applyFill="1" applyBorder="1"/>
    <xf numFmtId="1" fontId="2" fillId="16" borderId="178" xfId="6" applyNumberFormat="1" applyFill="1" applyBorder="1" applyAlignment="1">
      <alignment horizontal="center" vertical="center"/>
    </xf>
    <xf numFmtId="1" fontId="2" fillId="13" borderId="179" xfId="6" applyNumberFormat="1" applyFill="1" applyBorder="1" applyAlignment="1">
      <alignment horizontal="center" vertical="center"/>
    </xf>
    <xf numFmtId="0" fontId="2" fillId="15" borderId="64" xfId="6" applyFill="1" applyBorder="1"/>
    <xf numFmtId="0" fontId="42" fillId="15" borderId="60" xfId="6" applyFont="1" applyFill="1" applyBorder="1" applyAlignment="1">
      <alignment horizontal="center" vertical="center"/>
    </xf>
    <xf numFmtId="0" fontId="42" fillId="15" borderId="68" xfId="6" applyFont="1" applyFill="1" applyBorder="1" applyAlignment="1">
      <alignment horizontal="center" vertical="center"/>
    </xf>
    <xf numFmtId="0" fontId="118" fillId="15" borderId="49" xfId="6" applyFont="1" applyFill="1" applyBorder="1" applyAlignment="1">
      <alignment horizontal="center" vertical="center"/>
    </xf>
    <xf numFmtId="0" fontId="118" fillId="15" borderId="69" xfId="6" applyFont="1" applyFill="1" applyBorder="1" applyAlignment="1">
      <alignment horizontal="center" vertical="center"/>
    </xf>
    <xf numFmtId="1" fontId="2" fillId="13" borderId="57" xfId="6" applyNumberFormat="1" applyFill="1" applyBorder="1" applyAlignment="1">
      <alignment horizontal="center" vertical="center"/>
    </xf>
    <xf numFmtId="0" fontId="91" fillId="15" borderId="60" xfId="6" applyFont="1" applyFill="1" applyBorder="1" applyAlignment="1">
      <alignment horizontal="center" vertical="center"/>
    </xf>
    <xf numFmtId="0" fontId="91" fillId="15" borderId="68" xfId="6" applyFont="1" applyFill="1" applyBorder="1" applyAlignment="1">
      <alignment horizontal="center" vertical="center"/>
    </xf>
    <xf numFmtId="1" fontId="2" fillId="16" borderId="63" xfId="6" applyNumberFormat="1" applyFill="1" applyBorder="1" applyAlignment="1">
      <alignment horizontal="center" vertical="center"/>
    </xf>
    <xf numFmtId="1" fontId="2" fillId="16" borderId="2" xfId="6" applyNumberFormat="1" applyFill="1" applyBorder="1" applyAlignment="1">
      <alignment horizontal="center" vertical="center"/>
    </xf>
    <xf numFmtId="1" fontId="2" fillId="16" borderId="74" xfId="6" applyNumberFormat="1" applyFill="1" applyBorder="1" applyAlignment="1">
      <alignment horizontal="center" vertical="center"/>
    </xf>
    <xf numFmtId="1" fontId="79" fillId="16" borderId="74" xfId="6" applyNumberFormat="1" applyFont="1" applyFill="1" applyBorder="1" applyAlignment="1">
      <alignment horizontal="center" vertical="center"/>
    </xf>
    <xf numFmtId="0" fontId="39" fillId="15" borderId="167" xfId="7" applyFont="1" applyFill="1" applyBorder="1" applyAlignment="1">
      <alignment horizontal="center" vertical="center" wrapText="1"/>
    </xf>
    <xf numFmtId="0" fontId="39" fillId="15" borderId="165" xfId="7" applyFont="1" applyFill="1" applyBorder="1" applyAlignment="1">
      <alignment horizontal="center" vertical="center" wrapText="1"/>
    </xf>
    <xf numFmtId="1" fontId="39" fillId="16" borderId="63" xfId="7" applyNumberFormat="1" applyFont="1" applyFill="1" applyBorder="1" applyAlignment="1">
      <alignment horizontal="center" vertical="center" wrapText="1"/>
    </xf>
    <xf numFmtId="1" fontId="39" fillId="13" borderId="57" xfId="7" applyNumberFormat="1" applyFont="1" applyFill="1" applyBorder="1" applyAlignment="1">
      <alignment horizontal="center" vertical="center" wrapText="1"/>
    </xf>
    <xf numFmtId="0" fontId="42" fillId="15" borderId="68" xfId="6" applyFont="1" applyFill="1" applyBorder="1"/>
    <xf numFmtId="0" fontId="42" fillId="15" borderId="60" xfId="6" applyFont="1" applyFill="1" applyBorder="1"/>
    <xf numFmtId="0" fontId="7" fillId="0" borderId="0" xfId="0" applyFont="1" applyAlignment="1">
      <alignment wrapText="1"/>
    </xf>
    <xf numFmtId="167" fontId="94" fillId="19" borderId="10" xfId="6" applyNumberFormat="1" applyFont="1" applyFill="1" applyBorder="1" applyAlignment="1">
      <alignment horizontal="center" vertical="center" wrapText="1"/>
    </xf>
    <xf numFmtId="167" fontId="94" fillId="19" borderId="73" xfId="6" applyNumberFormat="1" applyFont="1" applyFill="1" applyBorder="1" applyAlignment="1">
      <alignment horizontal="center" vertical="center" wrapText="1"/>
    </xf>
    <xf numFmtId="2" fontId="94" fillId="13" borderId="63" xfId="6" applyNumberFormat="1" applyFont="1" applyFill="1" applyBorder="1" applyAlignment="1">
      <alignment horizontal="center" vertical="center" wrapText="1"/>
    </xf>
    <xf numFmtId="2" fontId="94" fillId="13" borderId="2" xfId="6" applyNumberFormat="1" applyFont="1" applyFill="1" applyBorder="1" applyAlignment="1">
      <alignment horizontal="center" vertical="center" wrapText="1"/>
    </xf>
    <xf numFmtId="2" fontId="94" fillId="13" borderId="82" xfId="6" applyNumberFormat="1" applyFont="1" applyFill="1" applyBorder="1" applyAlignment="1">
      <alignment horizontal="center" vertical="center" wrapText="1"/>
    </xf>
    <xf numFmtId="0" fontId="94" fillId="15" borderId="165" xfId="6" applyFont="1" applyFill="1" applyBorder="1" applyAlignment="1">
      <alignment horizontal="center" wrapText="1"/>
    </xf>
    <xf numFmtId="0" fontId="94" fillId="15" borderId="166" xfId="6" applyFont="1" applyFill="1" applyBorder="1" applyAlignment="1">
      <alignment horizontal="center" wrapText="1"/>
    </xf>
    <xf numFmtId="0" fontId="94" fillId="15" borderId="171" xfId="6" applyFont="1" applyFill="1" applyBorder="1" applyAlignment="1">
      <alignment horizontal="center" wrapText="1"/>
    </xf>
    <xf numFmtId="0" fontId="92" fillId="16" borderId="68" xfId="6" applyFont="1" applyFill="1" applyBorder="1" applyAlignment="1">
      <alignment horizontal="center" vertical="center" wrapText="1"/>
    </xf>
    <xf numFmtId="2" fontId="94" fillId="19" borderId="63" xfId="6" applyNumberFormat="1" applyFont="1" applyFill="1" applyBorder="1" applyAlignment="1">
      <alignment horizontal="center" vertical="center" wrapText="1"/>
    </xf>
    <xf numFmtId="2" fontId="94" fillId="19" borderId="2" xfId="6" applyNumberFormat="1" applyFont="1" applyFill="1" applyBorder="1" applyAlignment="1">
      <alignment horizontal="center" vertical="center" wrapText="1"/>
    </xf>
    <xf numFmtId="0" fontId="94" fillId="16" borderId="165" xfId="6" applyFont="1" applyFill="1" applyBorder="1" applyAlignment="1">
      <alignment horizontal="center" wrapText="1"/>
    </xf>
    <xf numFmtId="0" fontId="94" fillId="16" borderId="166" xfId="6" applyFont="1" applyFill="1" applyBorder="1" applyAlignment="1">
      <alignment horizontal="center" wrapText="1"/>
    </xf>
    <xf numFmtId="0" fontId="94" fillId="16" borderId="171" xfId="6" applyFont="1" applyFill="1" applyBorder="1" applyAlignment="1">
      <alignment horizontal="center" wrapText="1"/>
    </xf>
    <xf numFmtId="2" fontId="94" fillId="19" borderId="82" xfId="6" applyNumberFormat="1" applyFont="1" applyFill="1" applyBorder="1" applyAlignment="1">
      <alignment horizontal="center" vertical="center" wrapText="1"/>
    </xf>
    <xf numFmtId="0" fontId="93" fillId="20" borderId="49" xfId="6" applyFont="1" applyFill="1" applyBorder="1" applyAlignment="1">
      <alignment horizontal="center" wrapText="1"/>
    </xf>
    <xf numFmtId="167" fontId="94" fillId="20" borderId="153" xfId="6" applyNumberFormat="1" applyFont="1" applyFill="1" applyBorder="1" applyAlignment="1">
      <alignment horizontal="center" vertical="center" wrapText="1"/>
    </xf>
    <xf numFmtId="0" fontId="93" fillId="61" borderId="49" xfId="6" applyFont="1" applyFill="1" applyBorder="1" applyAlignment="1">
      <alignment horizontal="center" wrapText="1"/>
    </xf>
    <xf numFmtId="2" fontId="94" fillId="61" borderId="68" xfId="6" applyNumberFormat="1" applyFont="1" applyFill="1" applyBorder="1" applyAlignment="1">
      <alignment horizontal="center" vertical="center" wrapText="1"/>
    </xf>
    <xf numFmtId="167" fontId="94" fillId="61" borderId="153" xfId="6" applyNumberFormat="1" applyFont="1" applyFill="1" applyBorder="1" applyAlignment="1">
      <alignment horizontal="center" vertical="center" wrapText="1"/>
    </xf>
    <xf numFmtId="167" fontId="94" fillId="61" borderId="60" xfId="6" applyNumberFormat="1" applyFont="1" applyFill="1" applyBorder="1" applyAlignment="1">
      <alignment horizontal="center" vertical="center" wrapText="1"/>
    </xf>
    <xf numFmtId="167" fontId="94" fillId="19" borderId="180" xfId="6" applyNumberFormat="1" applyFont="1" applyFill="1" applyBorder="1" applyAlignment="1">
      <alignment horizontal="center" vertical="center" wrapText="1"/>
    </xf>
    <xf numFmtId="2" fontId="94" fillId="20" borderId="141" xfId="6" applyNumberFormat="1" applyFont="1" applyFill="1" applyBorder="1" applyAlignment="1">
      <alignment horizontal="center" vertical="center" wrapText="1"/>
    </xf>
    <xf numFmtId="167" fontId="94" fillId="20" borderId="60" xfId="6" applyNumberFormat="1" applyFont="1" applyFill="1" applyBorder="1" applyAlignment="1">
      <alignment horizontal="center" vertical="center" wrapText="1"/>
    </xf>
    <xf numFmtId="0" fontId="2" fillId="15" borderId="13" xfId="6" applyFill="1" applyBorder="1"/>
    <xf numFmtId="0" fontId="2" fillId="15" borderId="66" xfId="6" applyFill="1" applyBorder="1"/>
    <xf numFmtId="0" fontId="2" fillId="15" borderId="181" xfId="6" applyFill="1" applyBorder="1"/>
    <xf numFmtId="0" fontId="80" fillId="15" borderId="182" xfId="3" applyFont="1" applyFill="1" applyBorder="1" applyAlignment="1">
      <alignment horizontal="center" vertical="center" wrapText="1"/>
    </xf>
    <xf numFmtId="0" fontId="80" fillId="15" borderId="183" xfId="3" applyFont="1" applyFill="1" applyBorder="1" applyAlignment="1">
      <alignment horizontal="center" vertical="center" wrapText="1"/>
    </xf>
    <xf numFmtId="0" fontId="93" fillId="15" borderId="183" xfId="6" applyFont="1" applyFill="1" applyBorder="1" applyAlignment="1">
      <alignment horizontal="center" vertical="center" wrapText="1"/>
    </xf>
    <xf numFmtId="0" fontId="93" fillId="15" borderId="119" xfId="6" applyFont="1" applyFill="1" applyBorder="1" applyAlignment="1">
      <alignment horizontal="center" vertical="center" wrapText="1"/>
    </xf>
    <xf numFmtId="2" fontId="2" fillId="60" borderId="1" xfId="6" applyNumberFormat="1" applyFill="1" applyBorder="1" applyAlignment="1">
      <alignment horizontal="center" vertical="center"/>
    </xf>
    <xf numFmtId="2" fontId="2" fillId="16" borderId="75" xfId="6" applyNumberFormat="1" applyFill="1" applyBorder="1" applyAlignment="1">
      <alignment horizontal="center" vertical="center"/>
    </xf>
    <xf numFmtId="2" fontId="2" fillId="13" borderId="175" xfId="6" applyNumberFormat="1" applyFill="1" applyBorder="1" applyAlignment="1">
      <alignment horizontal="center" vertical="center"/>
    </xf>
    <xf numFmtId="2" fontId="2" fillId="60" borderId="175" xfId="6" applyNumberFormat="1" applyFill="1" applyBorder="1" applyAlignment="1">
      <alignment horizontal="center" vertical="center"/>
    </xf>
    <xf numFmtId="2" fontId="2" fillId="60" borderId="76" xfId="6" applyNumberFormat="1" applyFill="1" applyBorder="1" applyAlignment="1">
      <alignment horizontal="center" vertical="center"/>
    </xf>
    <xf numFmtId="2" fontId="2" fillId="16" borderId="52" xfId="6" applyNumberFormat="1" applyFill="1" applyBorder="1" applyAlignment="1">
      <alignment horizontal="center" vertical="center"/>
    </xf>
    <xf numFmtId="2" fontId="2" fillId="60" borderId="53" xfId="6" applyNumberFormat="1" applyFill="1" applyBorder="1" applyAlignment="1">
      <alignment horizontal="center" vertical="center"/>
    </xf>
    <xf numFmtId="2" fontId="2" fillId="16" borderId="54" xfId="6" applyNumberFormat="1" applyFill="1" applyBorder="1" applyAlignment="1">
      <alignment horizontal="center" vertical="center"/>
    </xf>
    <xf numFmtId="2" fontId="2" fillId="13" borderId="164" xfId="6" applyNumberFormat="1" applyFill="1" applyBorder="1" applyAlignment="1">
      <alignment horizontal="center" vertical="center"/>
    </xf>
    <xf numFmtId="2" fontId="2" fillId="60" borderId="164" xfId="6" applyNumberFormat="1" applyFill="1" applyBorder="1" applyAlignment="1">
      <alignment horizontal="center" vertical="center"/>
    </xf>
    <xf numFmtId="2" fontId="2" fillId="60" borderId="55" xfId="6" applyNumberFormat="1" applyFill="1" applyBorder="1" applyAlignment="1">
      <alignment horizontal="center" vertical="center"/>
    </xf>
    <xf numFmtId="0" fontId="2" fillId="15" borderId="166" xfId="6" applyFill="1" applyBorder="1"/>
    <xf numFmtId="0" fontId="2" fillId="15" borderId="167" xfId="6" applyFill="1" applyBorder="1"/>
    <xf numFmtId="2" fontId="94" fillId="61" borderId="153" xfId="6" applyNumberFormat="1" applyFont="1" applyFill="1" applyBorder="1" applyAlignment="1">
      <alignment horizontal="center" vertical="center" wrapText="1"/>
    </xf>
    <xf numFmtId="2" fontId="94" fillId="19" borderId="10" xfId="6" applyNumberFormat="1" applyFont="1" applyFill="1" applyBorder="1" applyAlignment="1">
      <alignment horizontal="center" vertical="center" wrapText="1"/>
    </xf>
    <xf numFmtId="2" fontId="94" fillId="20" borderId="153" xfId="6" applyNumberFormat="1" applyFont="1" applyFill="1" applyBorder="1" applyAlignment="1">
      <alignment horizontal="center" vertical="center" wrapText="1"/>
    </xf>
    <xf numFmtId="0" fontId="80" fillId="15" borderId="141" xfId="3" applyFont="1" applyFill="1" applyBorder="1" applyAlignment="1">
      <alignment horizontal="center" vertical="center" wrapText="1"/>
    </xf>
    <xf numFmtId="0" fontId="1" fillId="15" borderId="64" xfId="6" applyFont="1" applyFill="1" applyBorder="1" applyAlignment="1">
      <alignment horizontal="center" vertical="center"/>
    </xf>
    <xf numFmtId="0" fontId="2" fillId="0" borderId="0" xfId="6" applyAlignment="1">
      <alignment horizontal="center" vertical="center"/>
    </xf>
    <xf numFmtId="0" fontId="1" fillId="15" borderId="49" xfId="6" applyFont="1" applyFill="1" applyBorder="1" applyAlignment="1">
      <alignment horizontal="center" vertical="center"/>
    </xf>
    <xf numFmtId="0" fontId="2" fillId="15" borderId="69" xfId="6" applyFill="1" applyBorder="1" applyAlignment="1">
      <alignment horizontal="center" vertical="center"/>
    </xf>
    <xf numFmtId="0" fontId="2" fillId="15" borderId="49" xfId="6" applyFill="1" applyBorder="1" applyAlignment="1">
      <alignment horizontal="center" vertical="center"/>
    </xf>
    <xf numFmtId="0" fontId="53" fillId="15" borderId="70" xfId="0" applyFont="1" applyFill="1" applyBorder="1" applyAlignment="1">
      <alignment horizontal="center" vertical="center" wrapText="1"/>
    </xf>
    <xf numFmtId="0" fontId="53" fillId="0" borderId="69" xfId="0" applyFont="1" applyBorder="1" applyAlignment="1">
      <alignment horizontal="center" vertical="center" wrapText="1"/>
    </xf>
    <xf numFmtId="0" fontId="8" fillId="0" borderId="167" xfId="0" applyFont="1" applyBorder="1" applyAlignment="1">
      <alignment horizontal="center" vertical="center" wrapText="1"/>
    </xf>
    <xf numFmtId="0" fontId="8" fillId="0" borderId="169" xfId="0" applyFont="1" applyBorder="1" applyAlignment="1">
      <alignment horizontal="center" vertical="center" wrapText="1"/>
    </xf>
    <xf numFmtId="0" fontId="8" fillId="0" borderId="166"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52" xfId="0" applyFont="1" applyBorder="1" applyAlignment="1">
      <alignment horizontal="center" vertical="center" wrapText="1"/>
    </xf>
    <xf numFmtId="0" fontId="8" fillId="0" borderId="170"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9" xfId="0" applyFont="1" applyBorder="1" applyAlignment="1">
      <alignment horizontal="center" vertical="center" wrapText="1"/>
    </xf>
    <xf numFmtId="0" fontId="8" fillId="0" borderId="169" xfId="0" applyFont="1" applyFill="1" applyBorder="1" applyAlignment="1">
      <alignment horizontal="center" vertical="center" wrapText="1"/>
    </xf>
    <xf numFmtId="0" fontId="8" fillId="0" borderId="170" xfId="0" applyFont="1" applyFill="1" applyBorder="1" applyAlignment="1">
      <alignment horizontal="center" vertical="center" wrapText="1"/>
    </xf>
    <xf numFmtId="0" fontId="11" fillId="16" borderId="25" xfId="1" applyFont="1" applyFill="1" applyBorder="1" applyAlignment="1">
      <alignment horizontal="left" vertical="center" wrapText="1"/>
    </xf>
    <xf numFmtId="0" fontId="15" fillId="16" borderId="29" xfId="1" applyFont="1" applyFill="1" applyBorder="1" applyAlignment="1">
      <alignment horizontal="left" vertical="center" wrapText="1"/>
    </xf>
    <xf numFmtId="0" fontId="11" fillId="16" borderId="30" xfId="1" applyFont="1" applyFill="1" applyBorder="1" applyAlignment="1">
      <alignment horizontal="left" vertical="center" wrapText="1"/>
    </xf>
    <xf numFmtId="0" fontId="15" fillId="16" borderId="9" xfId="1" applyFont="1" applyFill="1" applyBorder="1" applyAlignment="1">
      <alignment horizontal="left" vertical="center" wrapText="1"/>
    </xf>
    <xf numFmtId="0" fontId="11" fillId="16" borderId="7" xfId="1" applyFont="1" applyFill="1" applyBorder="1" applyAlignment="1">
      <alignment horizontal="left" vertical="center" wrapText="1"/>
    </xf>
    <xf numFmtId="0" fontId="3" fillId="16" borderId="7" xfId="1" applyFont="1" applyFill="1" applyBorder="1"/>
    <xf numFmtId="0" fontId="11" fillId="16" borderId="5" xfId="1" applyFont="1" applyFill="1" applyBorder="1" applyAlignment="1">
      <alignment horizontal="left" vertical="center" wrapText="1"/>
    </xf>
    <xf numFmtId="0" fontId="15" fillId="16" borderId="30" xfId="1" applyFont="1" applyFill="1" applyBorder="1" applyAlignment="1">
      <alignment horizontal="left" vertical="center" wrapText="1"/>
    </xf>
    <xf numFmtId="0" fontId="11" fillId="16" borderId="26" xfId="1" applyFont="1" applyFill="1" applyBorder="1" applyAlignment="1">
      <alignment horizontal="left" vertical="center" wrapText="1"/>
    </xf>
    <xf numFmtId="0" fontId="11" fillId="16" borderId="32" xfId="1" applyFont="1" applyFill="1" applyBorder="1" applyAlignment="1">
      <alignment horizontal="left" vertical="center" wrapText="1"/>
    </xf>
    <xf numFmtId="0" fontId="11" fillId="16" borderId="21" xfId="1" applyFont="1" applyFill="1" applyBorder="1" applyAlignment="1">
      <alignment horizontal="left" vertical="center" wrapText="1"/>
    </xf>
    <xf numFmtId="0" fontId="11" fillId="16" borderId="20" xfId="1" applyFont="1" applyFill="1" applyBorder="1" applyAlignment="1">
      <alignment horizontal="left" vertical="center" wrapText="1"/>
    </xf>
    <xf numFmtId="0" fontId="11" fillId="16" borderId="47" xfId="1" applyFont="1" applyFill="1" applyBorder="1" applyAlignment="1">
      <alignment horizontal="left" vertical="center" wrapText="1"/>
    </xf>
    <xf numFmtId="1" fontId="120" fillId="2" borderId="20" xfId="0" applyNumberFormat="1" applyFont="1" applyFill="1" applyBorder="1" applyAlignment="1">
      <alignment horizontal="center" vertical="center"/>
    </xf>
    <xf numFmtId="1" fontId="31" fillId="2" borderId="20" xfId="0" applyNumberFormat="1" applyFont="1" applyFill="1" applyBorder="1" applyAlignment="1">
      <alignment horizontal="center" vertical="center"/>
    </xf>
    <xf numFmtId="1" fontId="4" fillId="0" borderId="1" xfId="0" applyNumberFormat="1" applyFont="1" applyFill="1" applyBorder="1" applyAlignment="1">
      <alignment horizontal="center" vertical="center"/>
    </xf>
    <xf numFmtId="1" fontId="31" fillId="0" borderId="1" xfId="0" applyNumberFormat="1" applyFont="1" applyFill="1" applyBorder="1" applyAlignment="1">
      <alignment horizontal="center" vertical="center"/>
    </xf>
    <xf numFmtId="1" fontId="31" fillId="0" borderId="19" xfId="0" applyNumberFormat="1" applyFont="1" applyFill="1" applyBorder="1" applyAlignment="1">
      <alignment horizontal="center" vertical="center"/>
    </xf>
    <xf numFmtId="1" fontId="120" fillId="21" borderId="20" xfId="0" applyNumberFormat="1" applyFont="1" applyFill="1" applyBorder="1" applyAlignment="1">
      <alignment horizontal="center" vertical="center"/>
    </xf>
    <xf numFmtId="1" fontId="16" fillId="0" borderId="42" xfId="0" applyNumberFormat="1" applyFont="1" applyFill="1" applyBorder="1" applyAlignment="1">
      <alignment horizontal="center" vertical="center"/>
    </xf>
    <xf numFmtId="1" fontId="16" fillId="16" borderId="19" xfId="0" applyNumberFormat="1" applyFont="1" applyFill="1" applyBorder="1" applyAlignment="1">
      <alignment horizontal="center" vertical="center"/>
    </xf>
    <xf numFmtId="49" fontId="11" fillId="16" borderId="5" xfId="4" applyNumberFormat="1" applyFont="1" applyFill="1" applyBorder="1" applyAlignment="1">
      <alignment horizontal="center" vertical="center" wrapText="1"/>
    </xf>
    <xf numFmtId="0" fontId="15" fillId="16" borderId="6" xfId="4" applyFont="1" applyFill="1" applyBorder="1" applyAlignment="1">
      <alignment horizontal="center" vertical="center" wrapText="1"/>
    </xf>
    <xf numFmtId="0" fontId="11" fillId="16" borderId="6" xfId="4" applyFont="1" applyFill="1" applyBorder="1" applyAlignment="1">
      <alignment horizontal="center" vertical="center" wrapText="1"/>
    </xf>
    <xf numFmtId="0" fontId="12" fillId="16" borderId="6" xfId="4" applyFont="1" applyFill="1" applyBorder="1" applyAlignment="1">
      <alignment horizontal="center" vertical="center" wrapText="1"/>
    </xf>
    <xf numFmtId="0" fontId="15" fillId="3" borderId="1" xfId="0" applyFont="1" applyFill="1" applyBorder="1" applyAlignment="1">
      <alignment horizontal="center" vertical="top"/>
    </xf>
    <xf numFmtId="0" fontId="11" fillId="0" borderId="1" xfId="0" applyFont="1" applyBorder="1" applyAlignment="1">
      <alignment horizontal="center" vertical="top"/>
    </xf>
    <xf numFmtId="0" fontId="15" fillId="11" borderId="1" xfId="0" applyFont="1" applyFill="1" applyBorder="1" applyAlignment="1">
      <alignment horizontal="center" vertical="top"/>
    </xf>
    <xf numFmtId="0" fontId="11" fillId="11" borderId="1" xfId="0" applyFont="1" applyFill="1" applyBorder="1" applyAlignment="1">
      <alignment horizontal="center" vertical="top"/>
    </xf>
    <xf numFmtId="0" fontId="15" fillId="62" borderId="1" xfId="0" applyFont="1" applyFill="1" applyBorder="1" applyAlignment="1">
      <alignment horizontal="center" vertical="top"/>
    </xf>
    <xf numFmtId="49" fontId="29" fillId="50" borderId="4" xfId="4" applyNumberFormat="1" applyFont="1" applyFill="1" applyBorder="1" applyAlignment="1">
      <alignment horizontal="center" vertical="center" wrapText="1"/>
    </xf>
    <xf numFmtId="0" fontId="15" fillId="50" borderId="37" xfId="4" applyFont="1" applyFill="1" applyBorder="1" applyAlignment="1">
      <alignment horizontal="center" vertical="center" wrapText="1"/>
    </xf>
    <xf numFmtId="0" fontId="17" fillId="50" borderId="12" xfId="0" applyFont="1" applyFill="1" applyBorder="1" applyAlignment="1">
      <alignment horizontal="center" vertical="center" wrapText="1"/>
    </xf>
    <xf numFmtId="0" fontId="15" fillId="50" borderId="6" xfId="4" applyFont="1" applyFill="1" applyBorder="1" applyAlignment="1">
      <alignment horizontal="center" vertical="center" wrapText="1"/>
    </xf>
    <xf numFmtId="0" fontId="15" fillId="50" borderId="0" xfId="3" applyFont="1" applyFill="1" applyBorder="1" applyAlignment="1">
      <alignment horizontal="center" vertical="center"/>
    </xf>
    <xf numFmtId="0" fontId="15" fillId="50" borderId="0" xfId="4" applyFont="1" applyFill="1" applyBorder="1" applyAlignment="1">
      <alignment horizontal="center" vertical="center" wrapText="1"/>
    </xf>
    <xf numFmtId="0" fontId="17" fillId="50" borderId="0" xfId="0" applyFont="1" applyFill="1" applyBorder="1" applyAlignment="1">
      <alignment horizontal="center" vertical="center" wrapText="1"/>
    </xf>
    <xf numFmtId="0" fontId="12" fillId="14" borderId="102" xfId="5" applyFont="1" applyFill="1" applyBorder="1" applyAlignment="1">
      <alignment horizontal="center" vertical="center"/>
    </xf>
    <xf numFmtId="0" fontId="12" fillId="14" borderId="87" xfId="5" applyFont="1" applyFill="1" applyBorder="1" applyAlignment="1">
      <alignment horizontal="center" vertical="center" wrapText="1"/>
    </xf>
    <xf numFmtId="0" fontId="12" fillId="14" borderId="87" xfId="5" applyFont="1" applyFill="1" applyBorder="1" applyAlignment="1">
      <alignment horizontal="center" vertical="center"/>
    </xf>
    <xf numFmtId="0" fontId="12" fillId="14" borderId="103" xfId="5" applyFont="1" applyFill="1" applyBorder="1" applyAlignment="1">
      <alignment horizontal="center" vertical="center" wrapText="1"/>
    </xf>
    <xf numFmtId="166" fontId="71" fillId="14" borderId="109" xfId="5" applyNumberFormat="1" applyFont="1" applyFill="1" applyBorder="1" applyAlignment="1">
      <alignment horizontal="center" vertical="center" wrapText="1"/>
    </xf>
    <xf numFmtId="166" fontId="34" fillId="55" borderId="6" xfId="1" applyNumberFormat="1" applyFont="1" applyFill="1" applyBorder="1" applyAlignment="1">
      <alignment horizontal="center" vertical="center" wrapText="1"/>
    </xf>
    <xf numFmtId="0" fontId="11" fillId="63" borderId="30" xfId="0" applyFont="1" applyFill="1" applyBorder="1" applyAlignment="1">
      <alignment horizontal="left" vertical="center" wrapText="1"/>
    </xf>
    <xf numFmtId="0" fontId="11" fillId="63" borderId="26" xfId="0" applyFont="1" applyFill="1" applyBorder="1" applyAlignment="1">
      <alignment horizontal="left" vertical="center" wrapText="1"/>
    </xf>
    <xf numFmtId="1" fontId="16" fillId="63" borderId="1" xfId="0" applyNumberFormat="1" applyFont="1" applyFill="1" applyBorder="1" applyAlignment="1">
      <alignment horizontal="center" vertical="center"/>
    </xf>
    <xf numFmtId="1" fontId="16" fillId="63" borderId="19" xfId="0" applyNumberFormat="1" applyFont="1" applyFill="1" applyBorder="1" applyAlignment="1">
      <alignment horizontal="center" vertical="center"/>
    </xf>
    <xf numFmtId="1" fontId="16" fillId="63" borderId="20" xfId="0" applyNumberFormat="1" applyFont="1" applyFill="1" applyBorder="1" applyAlignment="1">
      <alignment horizontal="center" vertical="center"/>
    </xf>
    <xf numFmtId="1" fontId="64" fillId="63" borderId="27" xfId="0" applyNumberFormat="1" applyFont="1" applyFill="1" applyBorder="1" applyAlignment="1">
      <alignment horizontal="center" vertical="top" wrapText="1"/>
    </xf>
    <xf numFmtId="1" fontId="64" fillId="63" borderId="28" xfId="0" applyNumberFormat="1" applyFont="1" applyFill="1" applyBorder="1" applyAlignment="1">
      <alignment horizontal="center" vertical="top" wrapText="1"/>
    </xf>
    <xf numFmtId="1" fontId="11" fillId="63" borderId="27" xfId="0" applyNumberFormat="1" applyFont="1" applyFill="1" applyBorder="1" applyAlignment="1">
      <alignment horizontal="center" vertical="top" wrapText="1"/>
    </xf>
    <xf numFmtId="0" fontId="77" fillId="19" borderId="1" xfId="0" applyFont="1" applyFill="1" applyBorder="1" applyAlignment="1">
      <alignment horizontal="center" vertical="center"/>
    </xf>
    <xf numFmtId="0" fontId="76" fillId="13" borderId="1" xfId="0" applyFont="1" applyFill="1" applyBorder="1" applyAlignment="1">
      <alignment wrapText="1"/>
    </xf>
    <xf numFmtId="0" fontId="8" fillId="19" borderId="8" xfId="2" applyFont="1" applyFill="1" applyBorder="1" applyAlignment="1">
      <alignment horizontal="center" vertical="center" wrapText="1"/>
    </xf>
    <xf numFmtId="0" fontId="4" fillId="15" borderId="49" xfId="0" applyFont="1" applyFill="1" applyBorder="1" applyAlignment="1">
      <alignment horizontal="center" vertical="center" wrapText="1"/>
    </xf>
    <xf numFmtId="0" fontId="122" fillId="0" borderId="0" xfId="0" applyFont="1"/>
    <xf numFmtId="0" fontId="123" fillId="15" borderId="49" xfId="0" applyFont="1" applyFill="1" applyBorder="1" applyAlignment="1">
      <alignment vertical="center" wrapText="1"/>
    </xf>
    <xf numFmtId="0" fontId="122" fillId="19" borderId="1" xfId="0" applyFont="1" applyFill="1" applyBorder="1" applyAlignment="1">
      <alignment horizontal="center" wrapText="1"/>
    </xf>
    <xf numFmtId="0" fontId="124" fillId="19" borderId="12" xfId="0" applyFont="1" applyFill="1" applyBorder="1" applyAlignment="1">
      <alignment horizontal="center" wrapText="1"/>
    </xf>
    <xf numFmtId="0" fontId="122" fillId="19" borderId="12" xfId="0" applyFont="1" applyFill="1" applyBorder="1" applyAlignment="1">
      <alignment horizontal="center" wrapText="1"/>
    </xf>
    <xf numFmtId="0" fontId="124" fillId="19" borderId="1" xfId="0" applyFont="1" applyFill="1" applyBorder="1" applyAlignment="1">
      <alignment horizontal="center" wrapText="1"/>
    </xf>
    <xf numFmtId="0" fontId="0" fillId="19" borderId="3" xfId="0" applyFont="1" applyFill="1" applyBorder="1" applyAlignment="1">
      <alignment horizontal="center" vertical="center"/>
    </xf>
    <xf numFmtId="0" fontId="4" fillId="16" borderId="49" xfId="0" applyFont="1" applyFill="1" applyBorder="1" applyAlignment="1">
      <alignment horizontal="center" vertical="center" wrapText="1"/>
    </xf>
    <xf numFmtId="0" fontId="100" fillId="16" borderId="49" xfId="0" applyFont="1" applyFill="1" applyBorder="1" applyAlignment="1">
      <alignment horizontal="center" vertical="center" wrapText="1"/>
    </xf>
    <xf numFmtId="0" fontId="6" fillId="20" borderId="49" xfId="0" applyFont="1" applyFill="1" applyBorder="1" applyAlignment="1">
      <alignment horizontal="center" vertical="center" wrapText="1"/>
    </xf>
    <xf numFmtId="0" fontId="24" fillId="20" borderId="49" xfId="0" applyFont="1" applyFill="1" applyBorder="1" applyAlignment="1">
      <alignment horizontal="center" vertical="center" wrapText="1"/>
    </xf>
    <xf numFmtId="0" fontId="101" fillId="16" borderId="49" xfId="0" applyFont="1" applyFill="1" applyBorder="1" applyAlignment="1">
      <alignment horizontal="center" vertical="center" wrapText="1"/>
    </xf>
    <xf numFmtId="0" fontId="15" fillId="18" borderId="49" xfId="0" applyFont="1" applyFill="1" applyBorder="1" applyAlignment="1">
      <alignment horizontal="center" vertical="center" wrapText="1"/>
    </xf>
    <xf numFmtId="0" fontId="10" fillId="18" borderId="1" xfId="0" applyFont="1" applyFill="1" applyBorder="1" applyAlignment="1" applyProtection="1">
      <alignment horizontal="center" vertical="center" wrapText="1"/>
    </xf>
    <xf numFmtId="0" fontId="0" fillId="13" borderId="3" xfId="0" applyFill="1" applyBorder="1" applyAlignment="1">
      <alignment horizontal="center" vertical="center"/>
    </xf>
    <xf numFmtId="14" fontId="17" fillId="13" borderId="1" xfId="0" applyNumberFormat="1" applyFont="1" applyFill="1" applyBorder="1" applyAlignment="1">
      <alignment horizontal="center" vertical="center" wrapText="1"/>
    </xf>
    <xf numFmtId="0" fontId="10" fillId="13" borderId="1" xfId="0" applyFont="1" applyFill="1" applyBorder="1" applyAlignment="1">
      <alignment horizontal="center" vertical="center"/>
    </xf>
    <xf numFmtId="14" fontId="19" fillId="13" borderId="1" xfId="0" applyNumberFormat="1" applyFont="1" applyFill="1" applyBorder="1" applyAlignment="1">
      <alignment horizontal="center" vertical="center"/>
    </xf>
    <xf numFmtId="20" fontId="16" fillId="13" borderId="1" xfId="0" applyNumberFormat="1" applyFont="1" applyFill="1" applyBorder="1" applyAlignment="1">
      <alignment horizontal="center" vertical="center" wrapText="1"/>
    </xf>
    <xf numFmtId="0" fontId="16" fillId="13" borderId="1" xfId="0" applyNumberFormat="1" applyFont="1" applyFill="1" applyBorder="1" applyAlignment="1">
      <alignment horizontal="center" vertical="center" wrapText="1"/>
    </xf>
    <xf numFmtId="0" fontId="10" fillId="13" borderId="1" xfId="0" applyFont="1" applyFill="1" applyBorder="1" applyAlignment="1">
      <alignment vertical="center" wrapText="1"/>
    </xf>
    <xf numFmtId="0" fontId="10" fillId="13" borderId="1" xfId="0" applyFont="1" applyFill="1" applyBorder="1" applyAlignment="1" applyProtection="1">
      <alignment horizontal="center" vertical="center" wrapText="1"/>
    </xf>
    <xf numFmtId="0" fontId="19" fillId="13" borderId="1" xfId="0" applyFont="1" applyFill="1" applyBorder="1" applyAlignment="1">
      <alignment horizontal="center" vertical="distributed"/>
    </xf>
    <xf numFmtId="14" fontId="10" fillId="13" borderId="1" xfId="0" applyNumberFormat="1" applyFont="1" applyFill="1" applyBorder="1" applyAlignment="1">
      <alignment horizontal="center" vertical="center" wrapText="1"/>
    </xf>
    <xf numFmtId="0" fontId="0" fillId="13" borderId="1" xfId="0" applyFont="1" applyFill="1" applyBorder="1" applyAlignment="1">
      <alignment vertical="center" wrapText="1"/>
    </xf>
    <xf numFmtId="0" fontId="11" fillId="13" borderId="12" xfId="8" applyFont="1" applyFill="1" applyBorder="1" applyAlignment="1">
      <alignment horizontal="center" vertical="center" wrapText="1"/>
    </xf>
    <xf numFmtId="0" fontId="14" fillId="13" borderId="12" xfId="0" applyFont="1" applyFill="1" applyBorder="1" applyAlignment="1">
      <alignment horizontal="center" vertical="center" wrapText="1"/>
    </xf>
    <xf numFmtId="0" fontId="109" fillId="13" borderId="1" xfId="0" applyFont="1" applyFill="1" applyBorder="1" applyAlignment="1">
      <alignment horizontal="center" vertical="center" wrapText="1"/>
    </xf>
    <xf numFmtId="20" fontId="10" fillId="13" borderId="0" xfId="0" applyNumberFormat="1" applyFont="1" applyFill="1" applyAlignment="1">
      <alignment horizontal="center" vertical="center"/>
    </xf>
    <xf numFmtId="20" fontId="10" fillId="13" borderId="1" xfId="0" applyNumberFormat="1" applyFont="1" applyFill="1" applyBorder="1" applyAlignment="1">
      <alignment horizontal="center" vertical="center" wrapText="1"/>
    </xf>
    <xf numFmtId="14" fontId="19" fillId="13" borderId="1" xfId="0" applyNumberFormat="1" applyFont="1" applyFill="1" applyBorder="1" applyAlignment="1">
      <alignment horizontal="center" vertical="distributed" wrapText="1"/>
    </xf>
    <xf numFmtId="20" fontId="0" fillId="13" borderId="1" xfId="0" applyNumberFormat="1" applyFill="1" applyBorder="1" applyAlignment="1">
      <alignment vertical="center" wrapText="1"/>
    </xf>
    <xf numFmtId="0" fontId="21" fillId="13" borderId="1" xfId="0" applyFont="1" applyFill="1" applyBorder="1" applyAlignment="1">
      <alignment horizontal="left" vertical="center" wrapText="1"/>
    </xf>
    <xf numFmtId="0" fontId="125" fillId="13" borderId="1" xfId="0" applyFont="1" applyFill="1" applyBorder="1" applyAlignment="1">
      <alignment horizontal="center" vertical="center" wrapText="1"/>
    </xf>
    <xf numFmtId="0" fontId="10" fillId="13" borderId="1" xfId="0" applyFont="1" applyFill="1" applyBorder="1" applyAlignment="1">
      <alignment horizontal="center" wrapText="1"/>
    </xf>
    <xf numFmtId="0" fontId="15" fillId="19" borderId="9" xfId="0" applyFont="1" applyFill="1" applyBorder="1" applyAlignment="1">
      <alignment horizontal="center" vertical="center" wrapText="1"/>
    </xf>
    <xf numFmtId="0" fontId="11" fillId="19" borderId="82" xfId="0" applyFont="1" applyFill="1" applyBorder="1" applyAlignment="1">
      <alignment horizontal="center" vertical="center" wrapText="1"/>
    </xf>
    <xf numFmtId="0" fontId="11" fillId="19" borderId="10" xfId="0" applyFont="1" applyFill="1" applyBorder="1" applyAlignment="1">
      <alignment horizontal="center" vertical="center" wrapText="1"/>
    </xf>
    <xf numFmtId="3" fontId="11" fillId="19" borderId="10" xfId="0" applyNumberFormat="1" applyFont="1" applyFill="1" applyBorder="1" applyAlignment="1">
      <alignment horizontal="center" vertical="center" wrapText="1"/>
    </xf>
    <xf numFmtId="1" fontId="11" fillId="19" borderId="10" xfId="0" applyNumberFormat="1" applyFont="1" applyFill="1" applyBorder="1" applyAlignment="1">
      <alignment horizontal="center" vertical="center" wrapText="1"/>
    </xf>
    <xf numFmtId="0" fontId="6" fillId="13" borderId="1" xfId="0" applyFont="1" applyFill="1" applyBorder="1" applyAlignment="1">
      <alignment horizontal="center" vertical="center"/>
    </xf>
    <xf numFmtId="0" fontId="6" fillId="13" borderId="1" xfId="0" applyFont="1" applyFill="1" applyBorder="1" applyAlignment="1">
      <alignment vertical="center"/>
    </xf>
    <xf numFmtId="0" fontId="6" fillId="13" borderId="1" xfId="0" applyFont="1" applyFill="1" applyBorder="1" applyAlignment="1">
      <alignment horizontal="center" vertical="center" wrapText="1"/>
    </xf>
    <xf numFmtId="0" fontId="10" fillId="13" borderId="12" xfId="0" applyFont="1" applyFill="1" applyBorder="1" applyAlignment="1">
      <alignment horizontal="center" vertical="distributed" wrapText="1"/>
    </xf>
    <xf numFmtId="0" fontId="121" fillId="13" borderId="1" xfId="0" applyFont="1" applyFill="1" applyBorder="1" applyAlignment="1">
      <alignment horizontal="center"/>
    </xf>
    <xf numFmtId="0" fontId="23" fillId="13" borderId="1" xfId="0" applyFont="1" applyFill="1" applyBorder="1" applyAlignment="1">
      <alignment horizontal="center" wrapText="1"/>
    </xf>
    <xf numFmtId="0" fontId="4" fillId="15" borderId="70" xfId="0" applyFont="1" applyFill="1" applyBorder="1" applyAlignment="1">
      <alignment horizontal="center" vertical="center" wrapText="1"/>
    </xf>
    <xf numFmtId="0" fontId="100" fillId="15" borderId="49" xfId="0" applyFont="1" applyFill="1" applyBorder="1" applyAlignment="1">
      <alignment horizontal="center" vertical="center" wrapText="1"/>
    </xf>
    <xf numFmtId="0" fontId="101" fillId="16" borderId="49" xfId="0" applyFont="1" applyFill="1" applyBorder="1" applyAlignment="1">
      <alignment horizontal="center" vertical="center" wrapText="1"/>
    </xf>
    <xf numFmtId="0" fontId="10" fillId="13" borderId="12" xfId="0" applyFont="1" applyFill="1" applyBorder="1" applyAlignment="1" applyProtection="1">
      <alignment horizontal="center" vertical="center" wrapText="1"/>
    </xf>
    <xf numFmtId="0" fontId="109" fillId="13" borderId="12" xfId="0" applyFont="1" applyFill="1" applyBorder="1" applyAlignment="1">
      <alignment horizontal="center" vertical="center" wrapText="1"/>
    </xf>
    <xf numFmtId="0" fontId="19" fillId="13" borderId="1" xfId="0" applyFont="1" applyFill="1" applyBorder="1" applyAlignment="1">
      <alignment horizontal="center" vertical="center"/>
    </xf>
    <xf numFmtId="20" fontId="19" fillId="13" borderId="1" xfId="0" applyNumberFormat="1" applyFont="1" applyFill="1" applyBorder="1" applyAlignment="1">
      <alignment horizontal="center" vertical="center"/>
    </xf>
    <xf numFmtId="0" fontId="10" fillId="13" borderId="12" xfId="0" applyFont="1" applyFill="1" applyBorder="1" applyAlignment="1">
      <alignment horizontal="center" wrapText="1"/>
    </xf>
    <xf numFmtId="0" fontId="44" fillId="50" borderId="1" xfId="0" applyFont="1" applyFill="1" applyBorder="1" applyAlignment="1">
      <alignment horizontal="center" vertical="center" wrapText="1"/>
    </xf>
    <xf numFmtId="1" fontId="17" fillId="50" borderId="1" xfId="0" applyNumberFormat="1" applyFont="1" applyFill="1" applyBorder="1" applyAlignment="1">
      <alignment horizontal="center" vertical="distributed" wrapText="1"/>
    </xf>
    <xf numFmtId="14" fontId="17" fillId="50" borderId="1" xfId="0" applyNumberFormat="1" applyFont="1" applyFill="1" applyBorder="1" applyAlignment="1">
      <alignment horizontal="center" vertical="center" wrapText="1"/>
    </xf>
    <xf numFmtId="20" fontId="19" fillId="50" borderId="1" xfId="0" applyNumberFormat="1" applyFont="1" applyFill="1" applyBorder="1" applyAlignment="1">
      <alignment horizontal="center" vertical="center" wrapText="1"/>
    </xf>
    <xf numFmtId="0" fontId="18" fillId="50" borderId="1" xfId="0" applyFont="1" applyFill="1" applyBorder="1" applyAlignment="1">
      <alignment horizontal="center" vertical="center" wrapText="1"/>
    </xf>
    <xf numFmtId="0" fontId="17" fillId="50" borderId="1" xfId="0" applyFont="1" applyFill="1" applyBorder="1" applyAlignment="1">
      <alignment horizontal="center" vertical="distributed" wrapText="1"/>
    </xf>
    <xf numFmtId="0" fontId="0" fillId="50" borderId="1" xfId="0" applyFont="1" applyFill="1" applyBorder="1" applyAlignment="1">
      <alignment horizontal="center" vertical="center" wrapText="1"/>
    </xf>
    <xf numFmtId="0" fontId="0" fillId="50" borderId="1" xfId="0" applyFill="1" applyBorder="1" applyAlignment="1">
      <alignment wrapText="1"/>
    </xf>
    <xf numFmtId="0" fontId="0" fillId="50" borderId="1" xfId="0" applyFill="1" applyBorder="1"/>
    <xf numFmtId="0" fontId="0" fillId="50" borderId="1" xfId="0" applyFont="1" applyFill="1" applyBorder="1" applyAlignment="1">
      <alignment horizontal="center" vertical="center"/>
    </xf>
    <xf numFmtId="1" fontId="17" fillId="50" borderId="12" xfId="0" applyNumberFormat="1" applyFont="1" applyFill="1" applyBorder="1" applyAlignment="1">
      <alignment horizontal="center" vertical="distributed" wrapText="1"/>
    </xf>
    <xf numFmtId="14" fontId="0" fillId="50" borderId="12" xfId="0" applyNumberFormat="1" applyFont="1" applyFill="1" applyBorder="1" applyAlignment="1">
      <alignment horizontal="center" vertical="center"/>
    </xf>
    <xf numFmtId="20" fontId="0" fillId="50" borderId="1" xfId="0" applyNumberFormat="1" applyFont="1" applyFill="1" applyBorder="1" applyAlignment="1">
      <alignment horizontal="center" vertical="center"/>
    </xf>
    <xf numFmtId="0" fontId="17" fillId="50" borderId="1" xfId="0" applyFont="1" applyFill="1" applyBorder="1" applyAlignment="1">
      <alignment horizontal="center" vertical="center" wrapText="1"/>
    </xf>
    <xf numFmtId="0" fontId="17" fillId="50" borderId="12" xfId="0" applyFont="1" applyFill="1" applyBorder="1" applyAlignment="1">
      <alignment horizontal="center" vertical="distributed" wrapText="1"/>
    </xf>
    <xf numFmtId="0" fontId="19" fillId="50" borderId="1" xfId="0" applyFont="1" applyFill="1" applyBorder="1" applyAlignment="1">
      <alignment horizontal="center" vertical="distributed" wrapText="1"/>
    </xf>
    <xf numFmtId="0" fontId="0" fillId="50" borderId="1" xfId="0" applyFill="1" applyBorder="1" applyAlignment="1">
      <alignment horizontal="center" vertical="center" wrapText="1"/>
    </xf>
    <xf numFmtId="0" fontId="122" fillId="50" borderId="12" xfId="0" applyFont="1" applyFill="1" applyBorder="1" applyAlignment="1">
      <alignment horizontal="center" vertical="center" wrapText="1"/>
    </xf>
    <xf numFmtId="0" fontId="18" fillId="50" borderId="12" xfId="0" applyFont="1" applyFill="1" applyBorder="1" applyAlignment="1">
      <alignment horizontal="center" vertical="center" wrapText="1"/>
    </xf>
    <xf numFmtId="0" fontId="0" fillId="50" borderId="12" xfId="0" applyFill="1" applyBorder="1"/>
    <xf numFmtId="0" fontId="0" fillId="50" borderId="3" xfId="0" applyFont="1" applyFill="1" applyBorder="1" applyAlignment="1">
      <alignment horizontal="center" vertical="center"/>
    </xf>
    <xf numFmtId="0" fontId="0" fillId="50" borderId="1" xfId="0" applyFill="1" applyBorder="1" applyAlignment="1">
      <alignment horizontal="center" vertical="center"/>
    </xf>
    <xf numFmtId="0" fontId="0" fillId="18" borderId="0" xfId="0" applyFill="1" applyAlignment="1">
      <alignment wrapText="1"/>
    </xf>
    <xf numFmtId="0" fontId="10" fillId="50" borderId="1" xfId="0" applyFont="1" applyFill="1" applyBorder="1" applyAlignment="1">
      <alignment horizontal="center" vertical="center" wrapText="1"/>
    </xf>
    <xf numFmtId="1" fontId="17" fillId="50" borderId="1" xfId="0" applyNumberFormat="1" applyFont="1" applyFill="1" applyBorder="1" applyAlignment="1">
      <alignment horizontal="center" vertical="center" wrapText="1"/>
    </xf>
    <xf numFmtId="14" fontId="0" fillId="50" borderId="1" xfId="0" applyNumberFormat="1" applyFont="1" applyFill="1" applyBorder="1" applyAlignment="1">
      <alignment horizontal="center" vertical="center" wrapText="1"/>
    </xf>
    <xf numFmtId="20" fontId="10" fillId="50" borderId="1" xfId="0" applyNumberFormat="1" applyFont="1" applyFill="1" applyBorder="1" applyAlignment="1">
      <alignment horizontal="center" vertical="center" wrapText="1"/>
    </xf>
    <xf numFmtId="0" fontId="19" fillId="50" borderId="1" xfId="0" applyFont="1" applyFill="1" applyBorder="1" applyAlignment="1">
      <alignment horizontal="center" vertical="center" wrapText="1"/>
    </xf>
    <xf numFmtId="0" fontId="0" fillId="50" borderId="1" xfId="0" applyNumberFormat="1" applyFill="1" applyBorder="1" applyAlignment="1">
      <alignment horizontal="center" vertical="center" wrapText="1"/>
    </xf>
    <xf numFmtId="0" fontId="4" fillId="18" borderId="70" xfId="0" applyFont="1" applyFill="1" applyBorder="1" applyAlignment="1">
      <alignment horizontal="center" vertical="center" wrapText="1"/>
    </xf>
    <xf numFmtId="0" fontId="4" fillId="20" borderId="49" xfId="0" applyFont="1" applyFill="1" applyBorder="1" applyAlignment="1">
      <alignment horizontal="center" vertical="center" wrapText="1"/>
    </xf>
    <xf numFmtId="0" fontId="4" fillId="18" borderId="49" xfId="0" applyFont="1" applyFill="1" applyBorder="1" applyAlignment="1">
      <alignment horizontal="center" vertical="center" wrapText="1"/>
    </xf>
    <xf numFmtId="0" fontId="26" fillId="18" borderId="49" xfId="0" applyFont="1" applyFill="1" applyBorder="1" applyAlignment="1">
      <alignment horizontal="center" vertical="center" wrapText="1"/>
    </xf>
    <xf numFmtId="0" fontId="101" fillId="18" borderId="49" xfId="0" applyFont="1" applyFill="1" applyBorder="1" applyAlignment="1">
      <alignment horizontal="center" vertical="center" wrapText="1"/>
    </xf>
    <xf numFmtId="0" fontId="6" fillId="18" borderId="49" xfId="0" applyFont="1" applyFill="1" applyBorder="1" applyAlignment="1">
      <alignment horizontal="center" vertical="center" wrapText="1"/>
    </xf>
    <xf numFmtId="0" fontId="112" fillId="18" borderId="49" xfId="0" applyFont="1" applyFill="1" applyBorder="1" applyAlignment="1">
      <alignment horizontal="center" vertical="center" wrapText="1"/>
    </xf>
    <xf numFmtId="0" fontId="53" fillId="18" borderId="49" xfId="0" applyFont="1" applyFill="1" applyBorder="1" applyAlignment="1">
      <alignment horizontal="center" vertical="center" wrapText="1"/>
    </xf>
    <xf numFmtId="0" fontId="15" fillId="20" borderId="70" xfId="0" applyFont="1" applyFill="1" applyBorder="1" applyAlignment="1">
      <alignment horizontal="center" vertical="center" wrapText="1"/>
    </xf>
    <xf numFmtId="0" fontId="53" fillId="20" borderId="49" xfId="0" applyFont="1" applyFill="1" applyBorder="1" applyAlignment="1">
      <alignment horizontal="center" vertical="center" wrapText="1"/>
    </xf>
    <xf numFmtId="0" fontId="14" fillId="16" borderId="70" xfId="0" applyFont="1" applyFill="1" applyBorder="1" applyAlignment="1">
      <alignment horizontal="center" vertical="center" wrapText="1"/>
    </xf>
    <xf numFmtId="0" fontId="15" fillId="16" borderId="70" xfId="3" applyFont="1" applyFill="1" applyBorder="1" applyAlignment="1">
      <alignment horizontal="center" vertical="center" wrapText="1"/>
    </xf>
    <xf numFmtId="0" fontId="24" fillId="16" borderId="49"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0" fillId="0" borderId="1" xfId="0" applyFont="1" applyFill="1" applyBorder="1" applyAlignment="1">
      <alignment horizontal="center" vertical="center"/>
    </xf>
    <xf numFmtId="14" fontId="0" fillId="0" borderId="1" xfId="0" applyNumberFormat="1" applyFont="1" applyFill="1" applyBorder="1" applyAlignment="1">
      <alignment horizontal="center" vertical="center"/>
    </xf>
    <xf numFmtId="20" fontId="0" fillId="0" borderId="1" xfId="0" applyNumberFormat="1" applyFont="1" applyFill="1" applyBorder="1" applyAlignment="1">
      <alignment horizontal="center" vertical="center"/>
    </xf>
    <xf numFmtId="0" fontId="0" fillId="0" borderId="1"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ont="1" applyFill="1" applyBorder="1" applyAlignment="1">
      <alignment horizontal="center" vertical="center"/>
    </xf>
    <xf numFmtId="0" fontId="0" fillId="13" borderId="1" xfId="0" applyFill="1" applyBorder="1" applyAlignment="1">
      <alignment vertical="center" wrapText="1"/>
    </xf>
    <xf numFmtId="0" fontId="18" fillId="50" borderId="12" xfId="0" applyFont="1" applyFill="1" applyBorder="1" applyAlignment="1">
      <alignment horizontal="center" vertical="center"/>
    </xf>
    <xf numFmtId="0" fontId="0" fillId="50" borderId="12" xfId="0" applyFont="1" applyFill="1" applyBorder="1" applyAlignment="1">
      <alignment horizontal="center" vertical="center"/>
    </xf>
    <xf numFmtId="20" fontId="0" fillId="50" borderId="12" xfId="0" applyNumberFormat="1" applyFont="1" applyFill="1" applyBorder="1" applyAlignment="1">
      <alignment horizontal="center" vertical="center"/>
    </xf>
    <xf numFmtId="0" fontId="0" fillId="50" borderId="12" xfId="0" applyFill="1" applyBorder="1" applyAlignment="1">
      <alignment horizontal="center" vertical="center" wrapText="1"/>
    </xf>
    <xf numFmtId="0" fontId="0" fillId="50" borderId="12" xfId="0" applyFont="1" applyFill="1" applyBorder="1" applyAlignment="1">
      <alignment horizontal="center" vertical="center" wrapText="1"/>
    </xf>
    <xf numFmtId="0" fontId="0" fillId="50" borderId="12" xfId="0" applyFill="1" applyBorder="1" applyAlignment="1">
      <alignment wrapText="1"/>
    </xf>
    <xf numFmtId="0" fontId="0" fillId="13" borderId="1" xfId="0" applyNumberFormat="1" applyFill="1" applyBorder="1" applyAlignment="1">
      <alignment horizontal="center" vertical="center" wrapText="1"/>
    </xf>
    <xf numFmtId="1" fontId="0" fillId="13" borderId="1" xfId="0" applyNumberFormat="1" applyFill="1" applyBorder="1" applyAlignment="1">
      <alignment horizontal="center" vertical="center" wrapText="1"/>
    </xf>
    <xf numFmtId="0" fontId="0" fillId="13" borderId="12" xfId="0" applyNumberFormat="1" applyFill="1" applyBorder="1" applyAlignment="1">
      <alignment horizontal="center" vertical="center" wrapText="1"/>
    </xf>
    <xf numFmtId="0" fontId="3" fillId="13" borderId="12" xfId="0" applyFont="1" applyFill="1" applyBorder="1" applyAlignment="1">
      <alignment horizontal="center" vertical="center" wrapText="1"/>
    </xf>
    <xf numFmtId="14" fontId="10" fillId="13" borderId="12" xfId="0" applyNumberFormat="1" applyFont="1" applyFill="1" applyBorder="1" applyAlignment="1">
      <alignment horizontal="center" vertical="center" wrapText="1"/>
    </xf>
    <xf numFmtId="1" fontId="10" fillId="13" borderId="12" xfId="0" applyNumberFormat="1" applyFont="1" applyFill="1" applyBorder="1" applyAlignment="1">
      <alignment horizontal="center" vertical="center" wrapText="1"/>
    </xf>
    <xf numFmtId="1" fontId="20" fillId="13" borderId="1" xfId="0" applyNumberFormat="1" applyFont="1" applyFill="1" applyBorder="1" applyAlignment="1">
      <alignment horizontal="center" vertical="center" wrapText="1"/>
    </xf>
    <xf numFmtId="20" fontId="19" fillId="13" borderId="1" xfId="0" applyNumberFormat="1" applyFont="1" applyFill="1" applyBorder="1" applyAlignment="1">
      <alignment horizontal="center" vertical="center" wrapText="1"/>
    </xf>
    <xf numFmtId="0" fontId="18" fillId="13" borderId="1" xfId="0" applyFont="1" applyFill="1" applyBorder="1" applyAlignment="1">
      <alignment horizontal="center" wrapText="1"/>
    </xf>
    <xf numFmtId="164" fontId="19" fillId="13" borderId="1" xfId="0" applyNumberFormat="1" applyFont="1" applyFill="1" applyBorder="1" applyAlignment="1">
      <alignment horizontal="center" vertical="center" wrapText="1"/>
    </xf>
    <xf numFmtId="0" fontId="0" fillId="13" borderId="1" xfId="0" applyFont="1" applyFill="1" applyBorder="1" applyAlignment="1">
      <alignment horizontal="center" vertical="distributed"/>
    </xf>
    <xf numFmtId="0" fontId="11" fillId="13" borderId="1" xfId="8" applyFont="1" applyFill="1" applyBorder="1" applyAlignment="1">
      <alignment horizontal="center" vertical="center" wrapText="1"/>
    </xf>
    <xf numFmtId="14" fontId="0" fillId="50" borderId="1" xfId="0" applyNumberFormat="1" applyFont="1" applyFill="1" applyBorder="1" applyAlignment="1">
      <alignment horizontal="center" vertical="center"/>
    </xf>
    <xf numFmtId="0" fontId="79" fillId="15" borderId="8" xfId="2" applyFont="1" applyFill="1" applyBorder="1" applyAlignment="1">
      <alignment horizontal="center" vertical="center" wrapText="1"/>
    </xf>
    <xf numFmtId="0" fontId="0" fillId="13" borderId="12" xfId="0" applyFill="1" applyBorder="1" applyAlignment="1">
      <alignment vertical="center"/>
    </xf>
    <xf numFmtId="14" fontId="0" fillId="13" borderId="12" xfId="0" applyNumberFormat="1" applyFill="1" applyBorder="1" applyAlignment="1">
      <alignment horizontal="center"/>
    </xf>
    <xf numFmtId="20" fontId="0" fillId="13" borderId="12" xfId="0" applyNumberFormat="1" applyFill="1" applyBorder="1" applyAlignment="1">
      <alignment horizontal="center"/>
    </xf>
    <xf numFmtId="14" fontId="0" fillId="13" borderId="12" xfId="0" applyNumberFormat="1" applyFill="1" applyBorder="1" applyAlignment="1">
      <alignment horizontal="center" vertical="center"/>
    </xf>
    <xf numFmtId="20" fontId="0" fillId="13" borderId="12" xfId="0" applyNumberFormat="1" applyFont="1" applyFill="1" applyBorder="1" applyAlignment="1">
      <alignment horizontal="center" vertical="center"/>
    </xf>
    <xf numFmtId="0" fontId="122" fillId="13" borderId="12" xfId="0" applyFont="1" applyFill="1" applyBorder="1" applyAlignment="1">
      <alignment horizontal="center" vertical="center" wrapText="1"/>
    </xf>
    <xf numFmtId="0" fontId="0" fillId="13" borderId="3" xfId="0" applyFont="1" applyFill="1" applyBorder="1" applyAlignment="1">
      <alignment horizontal="center" vertical="center"/>
    </xf>
    <xf numFmtId="0" fontId="17" fillId="13" borderId="1" xfId="0" applyFont="1" applyFill="1" applyBorder="1" applyAlignment="1">
      <alignment horizontal="center" vertical="center"/>
    </xf>
    <xf numFmtId="14" fontId="19" fillId="13" borderId="1" xfId="0" applyNumberFormat="1" applyFont="1" applyFill="1" applyBorder="1" applyAlignment="1">
      <alignment horizontal="center" vertical="center" wrapText="1"/>
    </xf>
    <xf numFmtId="0" fontId="10" fillId="13" borderId="1" xfId="0" applyFont="1" applyFill="1" applyBorder="1" applyAlignment="1">
      <alignment vertical="center"/>
    </xf>
    <xf numFmtId="3" fontId="10" fillId="13" borderId="1" xfId="0" applyNumberFormat="1" applyFont="1" applyFill="1" applyBorder="1" applyAlignment="1">
      <alignment horizontal="center" vertical="center" wrapText="1"/>
    </xf>
    <xf numFmtId="0" fontId="18" fillId="13" borderId="12" xfId="0" applyFont="1" applyFill="1" applyBorder="1" applyAlignment="1">
      <alignment horizontal="center" vertical="center"/>
    </xf>
    <xf numFmtId="14" fontId="0" fillId="13" borderId="1" xfId="0" applyNumberFormat="1" applyFill="1" applyBorder="1" applyAlignment="1">
      <alignment horizontal="center" vertical="center" wrapText="1"/>
    </xf>
    <xf numFmtId="20" fontId="0" fillId="13" borderId="1" xfId="0" applyNumberFormat="1" applyFill="1" applyBorder="1" applyAlignment="1">
      <alignment horizontal="center" vertical="center" wrapText="1"/>
    </xf>
    <xf numFmtId="14" fontId="17" fillId="13" borderId="1" xfId="0" applyNumberFormat="1" applyFont="1" applyFill="1" applyBorder="1" applyAlignment="1">
      <alignment horizontal="center" vertical="distributed" wrapText="1"/>
    </xf>
    <xf numFmtId="20" fontId="17" fillId="13" borderId="1" xfId="0" applyNumberFormat="1" applyFont="1" applyFill="1" applyBorder="1" applyAlignment="1">
      <alignment horizontal="center" vertical="distributed" wrapText="1"/>
    </xf>
    <xf numFmtId="0" fontId="19" fillId="13" borderId="12" xfId="0" applyFont="1" applyFill="1" applyBorder="1" applyAlignment="1">
      <alignment horizontal="center" vertical="center"/>
    </xf>
    <xf numFmtId="0" fontId="19" fillId="13" borderId="12" xfId="0" applyFont="1" applyFill="1" applyBorder="1" applyAlignment="1">
      <alignment horizontal="center" vertical="distributed"/>
    </xf>
    <xf numFmtId="0" fontId="114" fillId="13" borderId="1" xfId="0" applyFont="1" applyFill="1" applyBorder="1" applyAlignment="1">
      <alignment horizontal="left" vertical="center" wrapText="1"/>
    </xf>
    <xf numFmtId="0" fontId="18" fillId="13" borderId="163" xfId="0" applyFont="1" applyFill="1" applyBorder="1" applyAlignment="1">
      <alignment horizontal="center" vertical="center" wrapText="1"/>
    </xf>
    <xf numFmtId="164" fontId="17" fillId="13" borderId="1" xfId="0" applyNumberFormat="1" applyFont="1" applyFill="1" applyBorder="1" applyAlignment="1">
      <alignment horizontal="center" vertical="center" wrapText="1"/>
    </xf>
    <xf numFmtId="3" fontId="19" fillId="13" borderId="1" xfId="0" applyNumberFormat="1" applyFont="1" applyFill="1" applyBorder="1" applyAlignment="1">
      <alignment horizontal="center" vertical="center" wrapText="1"/>
    </xf>
    <xf numFmtId="14" fontId="18" fillId="13" borderId="1" xfId="0" applyNumberFormat="1" applyFont="1" applyFill="1" applyBorder="1" applyAlignment="1">
      <alignment horizontal="center" vertical="center" wrapText="1"/>
    </xf>
    <xf numFmtId="20" fontId="18" fillId="13" borderId="1" xfId="0" applyNumberFormat="1" applyFont="1" applyFill="1" applyBorder="1" applyAlignment="1">
      <alignment horizontal="center" vertical="distributed" wrapText="1"/>
    </xf>
    <xf numFmtId="14" fontId="127" fillId="13" borderId="1" xfId="0" applyNumberFormat="1" applyFont="1" applyFill="1" applyBorder="1" applyAlignment="1">
      <alignment horizontal="center" vertical="center"/>
    </xf>
    <xf numFmtId="20" fontId="127" fillId="13" borderId="1" xfId="0" applyNumberFormat="1" applyFont="1" applyFill="1" applyBorder="1" applyAlignment="1">
      <alignment horizontal="center" vertical="center"/>
    </xf>
    <xf numFmtId="0" fontId="54" fillId="13" borderId="1" xfId="0" applyFont="1" applyFill="1" applyBorder="1" applyAlignment="1">
      <alignment horizontal="center" vertical="center" wrapText="1"/>
    </xf>
    <xf numFmtId="0" fontId="127" fillId="13" borderId="1" xfId="0" applyFont="1" applyFill="1" applyBorder="1" applyAlignment="1">
      <alignment horizontal="center" vertical="center" wrapText="1"/>
    </xf>
    <xf numFmtId="0" fontId="128" fillId="13" borderId="1" xfId="0" applyFont="1" applyFill="1" applyBorder="1" applyAlignment="1">
      <alignment horizontal="center" vertical="center"/>
    </xf>
    <xf numFmtId="14" fontId="17" fillId="13" borderId="12" xfId="0" applyNumberFormat="1" applyFont="1" applyFill="1" applyBorder="1" applyAlignment="1">
      <alignment horizontal="center" vertical="distributed" wrapText="1"/>
    </xf>
    <xf numFmtId="20" fontId="17" fillId="13" borderId="12" xfId="0" applyNumberFormat="1" applyFont="1" applyFill="1" applyBorder="1" applyAlignment="1">
      <alignment horizontal="center" vertical="distributed" wrapText="1"/>
    </xf>
    <xf numFmtId="0" fontId="111" fillId="13" borderId="12" xfId="0" applyFont="1" applyFill="1" applyBorder="1" applyAlignment="1">
      <alignment horizontal="left" vertical="center" wrapText="1"/>
    </xf>
    <xf numFmtId="0" fontId="17" fillId="13" borderId="12" xfId="0" applyFont="1" applyFill="1" applyBorder="1" applyAlignment="1">
      <alignment horizontal="left" vertical="center" wrapText="1"/>
    </xf>
    <xf numFmtId="164" fontId="53" fillId="13" borderId="1" xfId="0" applyNumberFormat="1" applyFont="1" applyFill="1" applyBorder="1" applyAlignment="1">
      <alignment horizontal="center" vertical="center" wrapText="1"/>
    </xf>
    <xf numFmtId="3" fontId="19" fillId="13" borderId="12" xfId="0" applyNumberFormat="1" applyFont="1" applyFill="1" applyBorder="1" applyAlignment="1">
      <alignment horizontal="center" vertical="center" wrapText="1"/>
    </xf>
    <xf numFmtId="0" fontId="0" fillId="0" borderId="0" xfId="0" applyAlignment="1">
      <alignment vertical="center"/>
    </xf>
    <xf numFmtId="0" fontId="10" fillId="13" borderId="1" xfId="0" applyFont="1" applyFill="1" applyBorder="1" applyAlignment="1">
      <alignment horizontal="center" vertical="distributed" wrapText="1"/>
    </xf>
    <xf numFmtId="0" fontId="21" fillId="13" borderId="1" xfId="0" applyFont="1" applyFill="1" applyBorder="1" applyAlignment="1">
      <alignment vertical="center" wrapText="1"/>
    </xf>
    <xf numFmtId="0" fontId="8" fillId="13" borderId="1" xfId="0" applyFont="1" applyFill="1" applyBorder="1" applyAlignment="1">
      <alignment horizontal="center" vertical="center" wrapText="1"/>
    </xf>
    <xf numFmtId="0" fontId="18" fillId="15" borderId="12" xfId="0" applyFont="1" applyFill="1" applyBorder="1" applyAlignment="1">
      <alignment horizontal="center" vertical="center" wrapText="1"/>
    </xf>
    <xf numFmtId="0" fontId="126" fillId="13" borderId="1" xfId="0" applyFont="1" applyFill="1" applyBorder="1" applyAlignment="1">
      <alignment horizontal="center" vertical="center"/>
    </xf>
    <xf numFmtId="14" fontId="111" fillId="13" borderId="1" xfId="0" applyNumberFormat="1" applyFont="1" applyFill="1" applyBorder="1" applyAlignment="1">
      <alignment horizontal="center" vertical="distributed"/>
    </xf>
    <xf numFmtId="20" fontId="23" fillId="13" borderId="1" xfId="0" applyNumberFormat="1" applyFont="1" applyFill="1" applyBorder="1" applyAlignment="1">
      <alignment horizontal="center"/>
    </xf>
    <xf numFmtId="14" fontId="23" fillId="13" borderId="1" xfId="0" applyNumberFormat="1" applyFont="1" applyFill="1" applyBorder="1" applyAlignment="1">
      <alignment horizontal="center"/>
    </xf>
    <xf numFmtId="0" fontId="23" fillId="13" borderId="12" xfId="0" applyFont="1" applyFill="1" applyBorder="1" applyAlignment="1">
      <alignment horizontal="center" vertical="center" wrapText="1"/>
    </xf>
    <xf numFmtId="14" fontId="10" fillId="13" borderId="1" xfId="0" applyNumberFormat="1" applyFont="1" applyFill="1" applyBorder="1" applyAlignment="1">
      <alignment horizontal="center"/>
    </xf>
    <xf numFmtId="0" fontId="17" fillId="13" borderId="1" xfId="0" applyFont="1" applyFill="1" applyBorder="1" applyAlignment="1">
      <alignment horizontal="left" vertical="center" wrapText="1"/>
    </xf>
    <xf numFmtId="1" fontId="0" fillId="13" borderId="12" xfId="0" applyNumberFormat="1" applyFill="1" applyBorder="1" applyAlignment="1">
      <alignment horizontal="center" vertical="center" wrapText="1"/>
    </xf>
    <xf numFmtId="0" fontId="0" fillId="13" borderId="1" xfId="0" applyFont="1" applyFill="1" applyBorder="1" applyAlignment="1">
      <alignment wrapText="1"/>
    </xf>
    <xf numFmtId="0" fontId="0" fillId="13" borderId="12" xfId="0" applyFont="1" applyFill="1" applyBorder="1"/>
    <xf numFmtId="0" fontId="0" fillId="13" borderId="1" xfId="0" applyFont="1" applyFill="1" applyBorder="1"/>
    <xf numFmtId="0" fontId="21" fillId="13" borderId="1" xfId="0" applyFont="1" applyFill="1" applyBorder="1" applyAlignment="1">
      <alignment horizontal="center" vertical="center"/>
    </xf>
    <xf numFmtId="20" fontId="0" fillId="13" borderId="1" xfId="0" applyNumberFormat="1" applyFont="1" applyFill="1" applyBorder="1" applyAlignment="1">
      <alignment horizontal="center" vertical="center" wrapText="1"/>
    </xf>
    <xf numFmtId="0" fontId="17" fillId="13" borderId="11" xfId="0" applyFont="1" applyFill="1" applyBorder="1" applyAlignment="1">
      <alignment horizontal="center" vertical="center" wrapText="1"/>
    </xf>
    <xf numFmtId="3" fontId="102" fillId="13" borderId="1" xfId="0" applyNumberFormat="1" applyFont="1" applyFill="1" applyBorder="1" applyAlignment="1">
      <alignment horizontal="center" vertical="center" wrapText="1"/>
    </xf>
    <xf numFmtId="164" fontId="102" fillId="13" borderId="1" xfId="0" applyNumberFormat="1" applyFont="1" applyFill="1" applyBorder="1" applyAlignment="1">
      <alignment horizontal="center" vertical="center" wrapText="1"/>
    </xf>
    <xf numFmtId="0" fontId="0" fillId="13" borderId="3" xfId="0" applyFont="1" applyFill="1" applyBorder="1" applyAlignment="1">
      <alignment horizontal="center" vertical="center" wrapText="1"/>
    </xf>
    <xf numFmtId="0" fontId="0" fillId="13" borderId="163" xfId="0" applyFont="1" applyFill="1" applyBorder="1" applyAlignment="1">
      <alignment horizontal="center" vertical="center" wrapText="1"/>
    </xf>
    <xf numFmtId="0" fontId="0" fillId="13" borderId="12" xfId="0" applyFont="1" applyFill="1" applyBorder="1" applyAlignment="1">
      <alignment vertical="center" wrapText="1"/>
    </xf>
    <xf numFmtId="0" fontId="17" fillId="20" borderId="1" xfId="0" applyFont="1" applyFill="1" applyBorder="1" applyAlignment="1">
      <alignment horizontal="center" vertical="center" wrapText="1"/>
    </xf>
    <xf numFmtId="0" fontId="19" fillId="15" borderId="1" xfId="0" applyFont="1" applyFill="1" applyBorder="1" applyAlignment="1">
      <alignment horizontal="center" vertical="center" wrapText="1"/>
    </xf>
    <xf numFmtId="0" fontId="28" fillId="13" borderId="1" xfId="0" applyFont="1" applyFill="1" applyBorder="1" applyAlignment="1">
      <alignment horizontal="center" vertical="center" wrapText="1"/>
    </xf>
    <xf numFmtId="0" fontId="10" fillId="50" borderId="12" xfId="0" applyFont="1" applyFill="1" applyBorder="1" applyAlignment="1" applyProtection="1">
      <alignment horizontal="center" vertical="center" wrapText="1"/>
    </xf>
    <xf numFmtId="0" fontId="10" fillId="50" borderId="1" xfId="0" applyFont="1" applyFill="1" applyBorder="1" applyAlignment="1" applyProtection="1">
      <alignment horizontal="center" vertical="center" wrapText="1"/>
    </xf>
    <xf numFmtId="164" fontId="16" fillId="13" borderId="1" xfId="0" applyNumberFormat="1" applyFont="1" applyFill="1" applyBorder="1" applyAlignment="1">
      <alignment horizontal="center" vertical="center" wrapText="1"/>
    </xf>
    <xf numFmtId="3" fontId="16" fillId="13" borderId="1" xfId="0" applyNumberFormat="1" applyFont="1" applyFill="1" applyBorder="1" applyAlignment="1">
      <alignment horizontal="center" vertical="center" wrapText="1"/>
    </xf>
    <xf numFmtId="0" fontId="0" fillId="13" borderId="0" xfId="0" applyFont="1" applyFill="1"/>
    <xf numFmtId="0" fontId="19" fillId="13" borderId="0" xfId="0" applyFont="1" applyFill="1" applyBorder="1" applyAlignment="1">
      <alignment horizontal="center" vertical="center" wrapText="1"/>
    </xf>
    <xf numFmtId="0" fontId="129" fillId="13" borderId="1" xfId="0" applyFont="1" applyFill="1" applyBorder="1" applyAlignment="1">
      <alignment horizontal="center" vertical="center" wrapText="1"/>
    </xf>
    <xf numFmtId="0" fontId="130" fillId="13" borderId="1" xfId="0" applyFont="1" applyFill="1" applyBorder="1" applyAlignment="1">
      <alignment horizontal="center" vertical="center" wrapText="1"/>
    </xf>
    <xf numFmtId="14" fontId="19" fillId="13" borderId="0" xfId="0" applyNumberFormat="1" applyFont="1" applyFill="1" applyAlignment="1">
      <alignment horizontal="center" vertical="center" wrapText="1"/>
    </xf>
    <xf numFmtId="0" fontId="18" fillId="15" borderId="1" xfId="0" applyFont="1" applyFill="1" applyBorder="1" applyAlignment="1">
      <alignment horizontal="center" vertical="center" wrapText="1"/>
    </xf>
    <xf numFmtId="3" fontId="15" fillId="0" borderId="79" xfId="0" applyNumberFormat="1" applyFont="1" applyBorder="1" applyAlignment="1">
      <alignment horizontal="center"/>
    </xf>
    <xf numFmtId="3" fontId="15" fillId="16" borderId="79" xfId="0" applyNumberFormat="1" applyFont="1" applyFill="1" applyBorder="1" applyAlignment="1">
      <alignment horizontal="center"/>
    </xf>
    <xf numFmtId="3" fontId="15" fillId="0" borderId="79" xfId="0" applyNumberFormat="1" applyFont="1" applyFill="1" applyBorder="1" applyAlignment="1">
      <alignment horizontal="center" vertical="top" wrapText="1"/>
    </xf>
    <xf numFmtId="3" fontId="15" fillId="19" borderId="79" xfId="0" applyNumberFormat="1" applyFont="1" applyFill="1" applyBorder="1" applyAlignment="1">
      <alignment horizontal="center"/>
    </xf>
    <xf numFmtId="3" fontId="47" fillId="18" borderId="79" xfId="0" applyNumberFormat="1" applyFont="1" applyFill="1" applyBorder="1" applyAlignment="1">
      <alignment horizontal="center" vertical="top" wrapText="1"/>
    </xf>
    <xf numFmtId="3" fontId="15" fillId="20" borderId="79" xfId="0" applyNumberFormat="1" applyFont="1" applyFill="1" applyBorder="1" applyAlignment="1">
      <alignment horizontal="center"/>
    </xf>
    <xf numFmtId="3" fontId="15" fillId="16" borderId="28" xfId="0" applyNumberFormat="1" applyFont="1" applyFill="1" applyBorder="1" applyAlignment="1">
      <alignment horizontal="center" vertical="top" wrapText="1"/>
    </xf>
    <xf numFmtId="3" fontId="11" fillId="0" borderId="28" xfId="0" applyNumberFormat="1" applyFont="1" applyFill="1" applyBorder="1" applyAlignment="1">
      <alignment horizontal="center" vertical="top" wrapText="1"/>
    </xf>
    <xf numFmtId="3" fontId="15" fillId="16" borderId="35" xfId="0" applyNumberFormat="1" applyFont="1" applyFill="1" applyBorder="1" applyAlignment="1">
      <alignment horizontal="center" vertical="top" wrapText="1"/>
    </xf>
    <xf numFmtId="3" fontId="11" fillId="0" borderId="35" xfId="0" applyNumberFormat="1" applyFont="1" applyFill="1" applyBorder="1" applyAlignment="1">
      <alignment horizontal="center" vertical="top" wrapText="1"/>
    </xf>
    <xf numFmtId="3" fontId="11" fillId="54" borderId="35" xfId="0" applyNumberFormat="1" applyFont="1" applyFill="1" applyBorder="1" applyAlignment="1">
      <alignment horizontal="center" vertical="top" wrapText="1"/>
    </xf>
    <xf numFmtId="3" fontId="15" fillId="16" borderId="24" xfId="0" applyNumberFormat="1" applyFont="1" applyFill="1" applyBorder="1" applyAlignment="1">
      <alignment horizontal="center" vertical="top" wrapText="1"/>
    </xf>
    <xf numFmtId="3" fontId="15" fillId="0" borderId="28" xfId="0" applyNumberFormat="1" applyFont="1" applyFill="1" applyBorder="1" applyAlignment="1">
      <alignment horizontal="center" vertical="top" wrapText="1"/>
    </xf>
    <xf numFmtId="3" fontId="15" fillId="2" borderId="28" xfId="0" applyNumberFormat="1" applyFont="1" applyFill="1" applyBorder="1" applyAlignment="1">
      <alignment horizontal="center" vertical="top" wrapText="1"/>
    </xf>
    <xf numFmtId="3" fontId="15" fillId="19" borderId="28" xfId="0" applyNumberFormat="1" applyFont="1" applyFill="1" applyBorder="1" applyAlignment="1">
      <alignment horizontal="center" vertical="top" wrapText="1"/>
    </xf>
    <xf numFmtId="3" fontId="11" fillId="19" borderId="28" xfId="0" applyNumberFormat="1" applyFont="1" applyFill="1" applyBorder="1" applyAlignment="1">
      <alignment horizontal="center" vertical="top" wrapText="1"/>
    </xf>
    <xf numFmtId="3" fontId="11" fillId="63" borderId="28" xfId="0" applyNumberFormat="1" applyFont="1" applyFill="1" applyBorder="1" applyAlignment="1">
      <alignment horizontal="center" vertical="top" wrapText="1"/>
    </xf>
    <xf numFmtId="3" fontId="15" fillId="12" borderId="28" xfId="0" applyNumberFormat="1" applyFont="1" applyFill="1" applyBorder="1" applyAlignment="1">
      <alignment horizontal="center" vertical="top" wrapText="1"/>
    </xf>
    <xf numFmtId="3" fontId="46" fillId="42" borderId="101" xfId="5" applyNumberFormat="1" applyFont="1" applyFill="1" applyBorder="1" applyAlignment="1">
      <alignment horizontal="center" vertical="center" wrapText="1"/>
    </xf>
    <xf numFmtId="3" fontId="71" fillId="16" borderId="101" xfId="5" applyNumberFormat="1" applyFont="1" applyFill="1" applyBorder="1" applyAlignment="1">
      <alignment horizontal="center" vertical="center" wrapText="1"/>
    </xf>
    <xf numFmtId="3" fontId="46" fillId="40" borderId="37" xfId="5" applyNumberFormat="1" applyFont="1" applyFill="1" applyBorder="1" applyAlignment="1">
      <alignment horizontal="center" vertical="center" wrapText="1"/>
    </xf>
    <xf numFmtId="3" fontId="71" fillId="16" borderId="104" xfId="5" applyNumberFormat="1" applyFont="1" applyFill="1" applyBorder="1" applyAlignment="1">
      <alignment horizontal="center" vertical="center" wrapText="1"/>
    </xf>
    <xf numFmtId="3" fontId="46" fillId="40" borderId="106" xfId="5" applyNumberFormat="1" applyFont="1" applyFill="1" applyBorder="1" applyAlignment="1">
      <alignment horizontal="center" vertical="center" wrapText="1"/>
    </xf>
    <xf numFmtId="3" fontId="46" fillId="42" borderId="107" xfId="5" applyNumberFormat="1" applyFont="1" applyFill="1" applyBorder="1" applyAlignment="1">
      <alignment horizontal="center" vertical="center" wrapText="1"/>
    </xf>
    <xf numFmtId="3" fontId="71" fillId="20" borderId="109" xfId="5" applyNumberFormat="1" applyFont="1" applyFill="1" applyBorder="1" applyAlignment="1">
      <alignment horizontal="center" vertical="center" wrapText="1"/>
    </xf>
    <xf numFmtId="0" fontId="8"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81" xfId="0" applyFont="1" applyBorder="1" applyAlignment="1">
      <alignment horizontal="center" vertical="center" wrapText="1"/>
    </xf>
    <xf numFmtId="0" fontId="17" fillId="0" borderId="5" xfId="0" applyFont="1" applyBorder="1" applyAlignment="1">
      <alignment horizontal="center" vertical="center" wrapText="1"/>
    </xf>
    <xf numFmtId="0" fontId="8" fillId="0" borderId="6" xfId="0" applyFont="1" applyBorder="1" applyAlignment="1">
      <alignment horizontal="center" vertical="center" wrapText="1"/>
    </xf>
    <xf numFmtId="0" fontId="11" fillId="0" borderId="6" xfId="0" applyFont="1" applyBorder="1" applyAlignment="1">
      <alignment vertical="center" wrapText="1"/>
    </xf>
    <xf numFmtId="0" fontId="8" fillId="0" borderId="6" xfId="0" applyFont="1" applyBorder="1" applyAlignment="1">
      <alignment vertical="center" wrapText="1"/>
    </xf>
    <xf numFmtId="0" fontId="8" fillId="0" borderId="81" xfId="0" applyFont="1" applyBorder="1" applyAlignment="1">
      <alignment horizontal="center" vertical="center" wrapText="1"/>
    </xf>
    <xf numFmtId="0" fontId="8" fillId="0" borderId="162" xfId="0" applyFont="1" applyBorder="1" applyAlignment="1">
      <alignment horizontal="center" vertical="center" wrapText="1"/>
    </xf>
    <xf numFmtId="0" fontId="19" fillId="0" borderId="6" xfId="0" applyFont="1" applyBorder="1" applyAlignment="1">
      <alignment horizontal="center" vertical="center" wrapText="1"/>
    </xf>
    <xf numFmtId="0" fontId="8" fillId="0" borderId="9" xfId="0" applyFont="1" applyBorder="1" applyAlignment="1">
      <alignment horizontal="center" vertical="center" wrapText="1"/>
    </xf>
    <xf numFmtId="0" fontId="17" fillId="0" borderId="9" xfId="0" applyFont="1" applyBorder="1" applyAlignment="1">
      <alignment horizontal="center" vertical="center" wrapText="1"/>
    </xf>
    <xf numFmtId="0" fontId="8" fillId="0" borderId="9" xfId="0" applyFont="1" applyBorder="1" applyAlignment="1">
      <alignment vertical="center" wrapText="1"/>
    </xf>
    <xf numFmtId="0" fontId="19" fillId="0" borderId="9" xfId="0" applyFont="1" applyBorder="1" applyAlignment="1">
      <alignment horizontal="center" vertical="center" wrapText="1"/>
    </xf>
    <xf numFmtId="0" fontId="131" fillId="0" borderId="5" xfId="0" applyFont="1" applyBorder="1" applyAlignment="1">
      <alignment horizontal="center" vertical="center" wrapText="1"/>
    </xf>
    <xf numFmtId="0" fontId="20" fillId="0" borderId="5" xfId="0" applyFont="1" applyBorder="1" applyAlignment="1">
      <alignment horizontal="center" vertical="center" wrapText="1"/>
    </xf>
    <xf numFmtId="9" fontId="15" fillId="14" borderId="56" xfId="1" applyNumberFormat="1" applyFont="1" applyFill="1" applyBorder="1" applyAlignment="1">
      <alignment horizontal="center"/>
    </xf>
    <xf numFmtId="9" fontId="15" fillId="14" borderId="57" xfId="1" applyNumberFormat="1" applyFont="1" applyFill="1" applyBorder="1" applyAlignment="1">
      <alignment horizontal="center"/>
    </xf>
    <xf numFmtId="9" fontId="15" fillId="14" borderId="52" xfId="1" applyNumberFormat="1" applyFont="1" applyFill="1" applyBorder="1" applyAlignment="1">
      <alignment horizontal="center"/>
    </xf>
    <xf numFmtId="9" fontId="15" fillId="14" borderId="53" xfId="1" applyNumberFormat="1" applyFont="1" applyFill="1" applyBorder="1" applyAlignment="1">
      <alignment horizontal="center"/>
    </xf>
    <xf numFmtId="9" fontId="15" fillId="14" borderId="72" xfId="1" applyNumberFormat="1" applyFont="1" applyFill="1" applyBorder="1" applyAlignment="1">
      <alignment horizontal="center"/>
    </xf>
    <xf numFmtId="9" fontId="15" fillId="14" borderId="73" xfId="1" applyNumberFormat="1" applyFont="1" applyFill="1" applyBorder="1" applyAlignment="1">
      <alignment horizontal="center"/>
    </xf>
    <xf numFmtId="9" fontId="48" fillId="14" borderId="141" xfId="1" applyNumberFormat="1" applyFont="1" applyFill="1" applyBorder="1" applyAlignment="1">
      <alignment horizontal="center" vertical="center"/>
    </xf>
    <xf numFmtId="9" fontId="48" fillId="14" borderId="69" xfId="1" applyNumberFormat="1" applyFont="1" applyFill="1" applyBorder="1" applyAlignment="1">
      <alignment horizontal="center" vertical="center"/>
    </xf>
    <xf numFmtId="0" fontId="15" fillId="19" borderId="8" xfId="0" applyFont="1" applyFill="1" applyBorder="1" applyAlignment="1">
      <alignment horizontal="center" vertical="top" wrapText="1"/>
    </xf>
    <xf numFmtId="0" fontId="11" fillId="19" borderId="63" xfId="0" applyFont="1" applyFill="1" applyBorder="1" applyAlignment="1">
      <alignment horizontal="center" vertical="center" wrapText="1"/>
    </xf>
    <xf numFmtId="0" fontId="11" fillId="19" borderId="12" xfId="0" applyFont="1" applyFill="1" applyBorder="1" applyAlignment="1">
      <alignment horizontal="center" vertical="center" wrapText="1"/>
    </xf>
    <xf numFmtId="3" fontId="11" fillId="19" borderId="12" xfId="0" applyNumberFormat="1" applyFont="1" applyFill="1" applyBorder="1" applyAlignment="1">
      <alignment horizontal="center" vertical="center" wrapText="1"/>
    </xf>
    <xf numFmtId="1" fontId="11" fillId="19" borderId="12" xfId="0" applyNumberFormat="1" applyFont="1" applyFill="1" applyBorder="1" applyAlignment="1">
      <alignment horizontal="center" vertical="center" wrapText="1"/>
    </xf>
    <xf numFmtId="14" fontId="28" fillId="19" borderId="1" xfId="0" applyNumberFormat="1" applyFont="1" applyFill="1" applyBorder="1" applyAlignment="1">
      <alignment horizontal="center" vertical="center"/>
    </xf>
    <xf numFmtId="165" fontId="0" fillId="19" borderId="0" xfId="0" applyNumberFormat="1" applyFill="1"/>
    <xf numFmtId="0" fontId="28" fillId="19" borderId="0" xfId="0" applyFont="1" applyFill="1" applyAlignment="1">
      <alignment horizontal="center" vertical="center"/>
    </xf>
    <xf numFmtId="14" fontId="0" fillId="19" borderId="0" xfId="0" applyNumberFormat="1" applyFill="1"/>
    <xf numFmtId="14" fontId="28" fillId="19" borderId="0" xfId="0" applyNumberFormat="1" applyFont="1" applyFill="1" applyAlignment="1">
      <alignment horizontal="center" vertical="center"/>
    </xf>
    <xf numFmtId="0" fontId="15" fillId="19" borderId="9" xfId="0" applyFont="1" applyFill="1" applyBorder="1" applyAlignment="1">
      <alignment horizontal="center" vertical="top" wrapText="1"/>
    </xf>
    <xf numFmtId="166" fontId="57" fillId="26" borderId="8" xfId="3" applyNumberFormat="1" applyFont="1" applyFill="1" applyBorder="1" applyAlignment="1">
      <alignment horizontal="center" vertical="center"/>
    </xf>
    <xf numFmtId="166" fontId="57" fillId="27" borderId="8" xfId="3" applyNumberFormat="1" applyFont="1" applyFill="1" applyBorder="1" applyAlignment="1">
      <alignment horizontal="center" vertical="center" wrapText="1"/>
    </xf>
    <xf numFmtId="166" fontId="132" fillId="0" borderId="8" xfId="3" applyNumberFormat="1" applyFont="1" applyFill="1" applyBorder="1" applyAlignment="1">
      <alignment horizontal="center" vertical="center"/>
    </xf>
    <xf numFmtId="166" fontId="132" fillId="19" borderId="8" xfId="3" applyNumberFormat="1" applyFont="1" applyFill="1" applyBorder="1" applyAlignment="1">
      <alignment horizontal="center" vertical="center"/>
    </xf>
    <xf numFmtId="166" fontId="132" fillId="16" borderId="8" xfId="3" applyNumberFormat="1" applyFont="1" applyFill="1" applyBorder="1" applyAlignment="1">
      <alignment horizontal="center" vertical="center"/>
    </xf>
    <xf numFmtId="166" fontId="57" fillId="29" borderId="8" xfId="3" applyNumberFormat="1" applyFont="1" applyFill="1" applyBorder="1" applyAlignment="1">
      <alignment horizontal="center" vertical="center" wrapText="1"/>
    </xf>
    <xf numFmtId="166" fontId="132" fillId="31" borderId="8" xfId="3" applyNumberFormat="1" applyFont="1" applyFill="1" applyBorder="1" applyAlignment="1">
      <alignment horizontal="center" vertical="center"/>
    </xf>
    <xf numFmtId="166" fontId="132" fillId="15" borderId="8" xfId="3" applyNumberFormat="1" applyFont="1" applyFill="1" applyBorder="1" applyAlignment="1">
      <alignment horizontal="center" vertical="center"/>
    </xf>
    <xf numFmtId="166" fontId="132" fillId="33" borderId="8" xfId="3" applyNumberFormat="1" applyFont="1" applyFill="1" applyBorder="1" applyAlignment="1">
      <alignment horizontal="center" vertical="center"/>
    </xf>
    <xf numFmtId="166" fontId="132" fillId="34" borderId="8" xfId="3" applyNumberFormat="1" applyFont="1" applyFill="1" applyBorder="1" applyAlignment="1">
      <alignment horizontal="center" vertical="center"/>
    </xf>
    <xf numFmtId="166" fontId="132" fillId="13" borderId="8" xfId="3" applyNumberFormat="1" applyFont="1" applyFill="1" applyBorder="1" applyAlignment="1">
      <alignment horizontal="center" vertical="center"/>
    </xf>
    <xf numFmtId="166" fontId="57" fillId="24" borderId="8" xfId="3" applyNumberFormat="1" applyFont="1" applyFill="1" applyBorder="1" applyAlignment="1">
      <alignment horizontal="center" vertical="center" wrapText="1"/>
    </xf>
    <xf numFmtId="166" fontId="132" fillId="24" borderId="8" xfId="3" applyNumberFormat="1" applyFont="1" applyFill="1" applyBorder="1" applyAlignment="1">
      <alignment horizontal="center" vertical="center"/>
    </xf>
    <xf numFmtId="166" fontId="57" fillId="32" borderId="8" xfId="3" applyNumberFormat="1" applyFont="1" applyFill="1" applyBorder="1" applyAlignment="1">
      <alignment horizontal="center" vertical="center" wrapText="1"/>
    </xf>
    <xf numFmtId="166" fontId="57" fillId="25" borderId="8" xfId="3" applyNumberFormat="1" applyFont="1" applyFill="1" applyBorder="1" applyAlignment="1">
      <alignment horizontal="center" vertical="center" wrapText="1"/>
    </xf>
    <xf numFmtId="166" fontId="57" fillId="28" borderId="8" xfId="3" applyNumberFormat="1" applyFont="1" applyFill="1" applyBorder="1" applyAlignment="1">
      <alignment horizontal="center" vertical="center" wrapText="1"/>
    </xf>
    <xf numFmtId="166" fontId="132" fillId="36" borderId="8" xfId="3" applyNumberFormat="1" applyFont="1" applyFill="1" applyBorder="1" applyAlignment="1">
      <alignment horizontal="center" vertical="center"/>
    </xf>
    <xf numFmtId="166" fontId="132" fillId="37" borderId="8" xfId="3" applyNumberFormat="1" applyFont="1" applyFill="1" applyBorder="1" applyAlignment="1">
      <alignment horizontal="center" vertical="center"/>
    </xf>
    <xf numFmtId="166" fontId="133" fillId="0" borderId="8" xfId="1" applyNumberFormat="1" applyFont="1" applyBorder="1" applyAlignment="1">
      <alignment horizontal="center" vertical="center"/>
    </xf>
    <xf numFmtId="166" fontId="132" fillId="22" borderId="8" xfId="3" applyNumberFormat="1" applyFont="1" applyFill="1" applyBorder="1" applyAlignment="1">
      <alignment horizontal="center" vertical="center"/>
    </xf>
    <xf numFmtId="166" fontId="57" fillId="32" borderId="14" xfId="0" applyNumberFormat="1" applyFont="1" applyFill="1" applyBorder="1" applyAlignment="1">
      <alignment horizontal="center" vertical="top" wrapText="1"/>
    </xf>
    <xf numFmtId="166" fontId="114" fillId="0" borderId="158" xfId="0" applyNumberFormat="1" applyFont="1" applyFill="1" applyBorder="1" applyAlignment="1">
      <alignment horizontal="center"/>
    </xf>
    <xf numFmtId="166" fontId="57" fillId="30" borderId="8" xfId="3" applyNumberFormat="1" applyFont="1" applyFill="1" applyBorder="1" applyAlignment="1">
      <alignment horizontal="center" vertical="center" wrapText="1"/>
    </xf>
    <xf numFmtId="166" fontId="132" fillId="38" borderId="8" xfId="3" applyNumberFormat="1" applyFont="1" applyFill="1" applyBorder="1" applyAlignment="1">
      <alignment horizontal="center" vertical="center"/>
    </xf>
    <xf numFmtId="0" fontId="44" fillId="20" borderId="1" xfId="0" applyFont="1" applyFill="1" applyBorder="1" applyAlignment="1">
      <alignment horizontal="center" vertical="center" wrapText="1"/>
    </xf>
    <xf numFmtId="14" fontId="44" fillId="20" borderId="1" xfId="0" applyNumberFormat="1" applyFont="1" applyFill="1" applyBorder="1" applyAlignment="1">
      <alignment horizontal="center" vertical="center" wrapText="1"/>
    </xf>
    <xf numFmtId="1" fontId="18" fillId="20" borderId="12" xfId="0" applyNumberFormat="1" applyFont="1" applyFill="1" applyBorder="1" applyAlignment="1">
      <alignment horizontal="center" vertical="center" wrapText="1"/>
    </xf>
    <xf numFmtId="20" fontId="44" fillId="20" borderId="1" xfId="0" applyNumberFormat="1" applyFont="1" applyFill="1" applyBorder="1" applyAlignment="1">
      <alignment horizontal="center" vertical="center" wrapText="1"/>
    </xf>
    <xf numFmtId="0" fontId="18" fillId="20" borderId="1" xfId="0" applyFont="1" applyFill="1" applyBorder="1" applyAlignment="1">
      <alignment horizontal="center" vertical="distributed" wrapText="1"/>
    </xf>
    <xf numFmtId="0" fontId="18" fillId="20" borderId="12" xfId="0" applyFont="1" applyFill="1" applyBorder="1" applyAlignment="1">
      <alignment horizontal="center" vertical="center" wrapText="1"/>
    </xf>
    <xf numFmtId="0" fontId="18" fillId="20" borderId="12" xfId="0" applyFont="1" applyFill="1" applyBorder="1" applyAlignment="1">
      <alignment horizontal="center" vertical="center"/>
    </xf>
    <xf numFmtId="0" fontId="21" fillId="20" borderId="1" xfId="0" applyFont="1" applyFill="1" applyBorder="1" applyAlignment="1">
      <alignment horizontal="center" vertical="center" wrapText="1"/>
    </xf>
    <xf numFmtId="0" fontId="19" fillId="20" borderId="1" xfId="0" applyFont="1" applyFill="1" applyBorder="1" applyAlignment="1">
      <alignment horizontal="center" vertical="center" wrapText="1"/>
    </xf>
    <xf numFmtId="0" fontId="19" fillId="20" borderId="12" xfId="0" applyFont="1" applyFill="1" applyBorder="1" applyAlignment="1">
      <alignment horizontal="center" vertical="distributed" wrapText="1"/>
    </xf>
    <xf numFmtId="14" fontId="18" fillId="20" borderId="1" xfId="0" applyNumberFormat="1" applyFont="1" applyFill="1" applyBorder="1" applyAlignment="1">
      <alignment horizontal="center" vertical="center" wrapText="1"/>
    </xf>
    <xf numFmtId="1" fontId="18" fillId="20" borderId="1" xfId="0" applyNumberFormat="1" applyFont="1" applyFill="1" applyBorder="1" applyAlignment="1">
      <alignment horizontal="center" vertical="center" wrapText="1"/>
    </xf>
    <xf numFmtId="20" fontId="18" fillId="20" borderId="1" xfId="0" applyNumberFormat="1" applyFont="1" applyFill="1" applyBorder="1" applyAlignment="1">
      <alignment horizontal="center" vertical="distributed" wrapText="1"/>
    </xf>
    <xf numFmtId="0" fontId="18" fillId="20" borderId="1" xfId="0" applyFont="1" applyFill="1" applyBorder="1" applyAlignment="1">
      <alignment horizontal="center" vertical="center" wrapText="1"/>
    </xf>
    <xf numFmtId="0" fontId="17" fillId="20" borderId="12" xfId="0" applyFont="1" applyFill="1" applyBorder="1" applyAlignment="1">
      <alignment horizontal="center" vertical="center" wrapText="1"/>
    </xf>
    <xf numFmtId="0" fontId="19" fillId="20" borderId="12" xfId="0" applyFont="1" applyFill="1" applyBorder="1" applyAlignment="1">
      <alignment horizontal="center" vertical="center"/>
    </xf>
    <xf numFmtId="0" fontId="19" fillId="20" borderId="12" xfId="0" applyFont="1" applyFill="1" applyBorder="1" applyAlignment="1">
      <alignment horizontal="center" vertical="distributed"/>
    </xf>
    <xf numFmtId="0" fontId="17" fillId="20" borderId="12" xfId="0" applyFont="1" applyFill="1" applyBorder="1" applyAlignment="1">
      <alignment horizontal="center" vertical="distributed" wrapText="1"/>
    </xf>
    <xf numFmtId="0" fontId="22" fillId="20" borderId="12" xfId="0" applyFont="1" applyFill="1" applyBorder="1" applyAlignment="1">
      <alignment horizontal="center" vertical="center" wrapText="1"/>
    </xf>
    <xf numFmtId="0" fontId="19" fillId="20" borderId="12" xfId="0" applyFont="1" applyFill="1" applyBorder="1" applyAlignment="1">
      <alignment horizontal="left" vertical="center" wrapText="1"/>
    </xf>
    <xf numFmtId="0" fontId="18" fillId="20" borderId="163" xfId="0" applyFont="1" applyFill="1" applyBorder="1" applyAlignment="1">
      <alignment horizontal="center" vertical="center" wrapText="1"/>
    </xf>
    <xf numFmtId="1" fontId="19" fillId="20" borderId="1" xfId="0" applyNumberFormat="1" applyFont="1" applyFill="1" applyBorder="1" applyAlignment="1">
      <alignment horizontal="center" vertical="center" wrapText="1"/>
    </xf>
    <xf numFmtId="3" fontId="19" fillId="20" borderId="1" xfId="0" applyNumberFormat="1" applyFont="1" applyFill="1" applyBorder="1" applyAlignment="1">
      <alignment horizontal="center" vertical="center" wrapText="1"/>
    </xf>
    <xf numFmtId="0" fontId="21" fillId="20" borderId="1" xfId="0" applyFont="1" applyFill="1" applyBorder="1" applyAlignment="1">
      <alignment horizontal="center" vertical="center"/>
    </xf>
    <xf numFmtId="1" fontId="17" fillId="20" borderId="1" xfId="0" applyNumberFormat="1" applyFont="1" applyFill="1" applyBorder="1" applyAlignment="1">
      <alignment horizontal="center" vertical="distributed" wrapText="1"/>
    </xf>
    <xf numFmtId="14" fontId="0" fillId="20" borderId="1" xfId="0" applyNumberFormat="1" applyFont="1" applyFill="1" applyBorder="1" applyAlignment="1">
      <alignment horizontal="center" vertical="center" wrapText="1"/>
    </xf>
    <xf numFmtId="1" fontId="20" fillId="20" borderId="1" xfId="0" applyNumberFormat="1" applyFont="1" applyFill="1" applyBorder="1" applyAlignment="1">
      <alignment horizontal="center" vertical="center" wrapText="1"/>
    </xf>
    <xf numFmtId="20" fontId="0" fillId="20" borderId="1" xfId="0" applyNumberFormat="1" applyFont="1" applyFill="1" applyBorder="1" applyAlignment="1">
      <alignment horizontal="center" vertical="center" wrapText="1"/>
    </xf>
    <xf numFmtId="0" fontId="21" fillId="20" borderId="12" xfId="0" applyFont="1" applyFill="1" applyBorder="1" applyAlignment="1">
      <alignment horizontal="center" vertical="center" wrapText="1"/>
    </xf>
    <xf numFmtId="0" fontId="19" fillId="20" borderId="1" xfId="0" applyFont="1" applyFill="1" applyBorder="1" applyAlignment="1">
      <alignment horizontal="center" vertical="distributed" wrapText="1"/>
    </xf>
    <xf numFmtId="0" fontId="0" fillId="20" borderId="1" xfId="0" applyFill="1" applyBorder="1" applyAlignment="1">
      <alignment horizontal="center" vertical="center" wrapText="1"/>
    </xf>
    <xf numFmtId="0" fontId="18" fillId="20" borderId="12" xfId="0" applyFont="1" applyFill="1" applyBorder="1" applyAlignment="1">
      <alignment horizontal="center" vertical="top" wrapText="1"/>
    </xf>
    <xf numFmtId="0" fontId="18" fillId="20" borderId="12" xfId="0" applyFont="1" applyFill="1" applyBorder="1" applyAlignment="1">
      <alignment horizontal="center" vertical="distributed" wrapText="1"/>
    </xf>
    <xf numFmtId="0" fontId="8" fillId="20" borderId="1" xfId="0" applyFont="1" applyFill="1" applyBorder="1" applyAlignment="1">
      <alignment horizontal="center" vertical="center" wrapText="1"/>
    </xf>
    <xf numFmtId="0" fontId="0" fillId="20" borderId="163" xfId="0" applyFill="1" applyBorder="1" applyAlignment="1">
      <alignment horizontal="center" vertical="center" wrapText="1"/>
    </xf>
    <xf numFmtId="0" fontId="0" fillId="20" borderId="1" xfId="0" applyFill="1" applyBorder="1"/>
    <xf numFmtId="0" fontId="0" fillId="20" borderId="1" xfId="0" applyFont="1" applyFill="1" applyBorder="1" applyAlignment="1">
      <alignment horizontal="center" vertical="center"/>
    </xf>
    <xf numFmtId="0" fontId="0" fillId="19" borderId="0" xfId="0" applyFill="1" applyAlignment="1">
      <alignment horizontal="center" vertical="center" wrapText="1"/>
    </xf>
    <xf numFmtId="1" fontId="17" fillId="20" borderId="12" xfId="0" applyNumberFormat="1" applyFont="1" applyFill="1" applyBorder="1" applyAlignment="1">
      <alignment horizontal="center" vertical="distributed" wrapText="1"/>
    </xf>
    <xf numFmtId="14" fontId="17" fillId="20" borderId="1" xfId="0" applyNumberFormat="1" applyFont="1" applyFill="1" applyBorder="1" applyAlignment="1">
      <alignment horizontal="center" vertical="center" wrapText="1"/>
    </xf>
    <xf numFmtId="20" fontId="17" fillId="20" borderId="1" xfId="0" applyNumberFormat="1" applyFont="1" applyFill="1" applyBorder="1" applyAlignment="1">
      <alignment horizontal="center" vertical="center" wrapText="1"/>
    </xf>
    <xf numFmtId="0" fontId="0" fillId="20" borderId="1" xfId="0" applyFont="1" applyFill="1" applyBorder="1" applyAlignment="1">
      <alignment horizontal="center" vertical="center" wrapText="1"/>
    </xf>
    <xf numFmtId="0" fontId="0" fillId="20" borderId="1" xfId="0" applyFill="1" applyBorder="1" applyAlignment="1">
      <alignment horizontal="center" vertical="center" wrapText="1" shrinkToFit="1"/>
    </xf>
    <xf numFmtId="0" fontId="37" fillId="20" borderId="1" xfId="0" applyFont="1" applyFill="1" applyBorder="1" applyAlignment="1">
      <alignment horizontal="center" vertical="center" wrapText="1"/>
    </xf>
    <xf numFmtId="14" fontId="37" fillId="20" borderId="1" xfId="0" applyNumberFormat="1" applyFont="1" applyFill="1" applyBorder="1" applyAlignment="1">
      <alignment horizontal="center" vertical="center" wrapText="1"/>
    </xf>
    <xf numFmtId="20" fontId="37" fillId="20" borderId="1" xfId="0" applyNumberFormat="1" applyFont="1" applyFill="1" applyBorder="1" applyAlignment="1">
      <alignment horizontal="center" vertical="center" wrapText="1"/>
    </xf>
    <xf numFmtId="0" fontId="0" fillId="20" borderId="1" xfId="0" applyFill="1" applyBorder="1" applyAlignment="1">
      <alignment vertical="center" wrapText="1"/>
    </xf>
    <xf numFmtId="0" fontId="6" fillId="20" borderId="1" xfId="0" applyFont="1" applyFill="1" applyBorder="1" applyAlignment="1">
      <alignment horizontal="center" vertical="center"/>
    </xf>
    <xf numFmtId="14" fontId="19" fillId="20" borderId="1" xfId="0" applyNumberFormat="1" applyFont="1" applyFill="1" applyBorder="1" applyAlignment="1">
      <alignment horizontal="center" vertical="center" wrapText="1"/>
    </xf>
    <xf numFmtId="20" fontId="19" fillId="20" borderId="1" xfId="0" applyNumberFormat="1" applyFont="1" applyFill="1" applyBorder="1" applyAlignment="1">
      <alignment horizontal="center" vertical="center" wrapText="1"/>
    </xf>
    <xf numFmtId="0" fontId="6" fillId="20" borderId="1" xfId="0" applyFont="1" applyFill="1" applyBorder="1" applyAlignment="1">
      <alignment horizontal="center" vertical="center" wrapText="1"/>
    </xf>
    <xf numFmtId="0" fontId="19" fillId="20" borderId="12" xfId="0" applyFont="1" applyFill="1" applyBorder="1" applyAlignment="1">
      <alignment horizontal="center" vertical="center" wrapText="1"/>
    </xf>
    <xf numFmtId="0" fontId="8" fillId="20" borderId="12" xfId="0" applyFont="1" applyFill="1" applyBorder="1" applyAlignment="1">
      <alignment horizontal="center" vertical="center" wrapText="1"/>
    </xf>
    <xf numFmtId="0" fontId="0" fillId="20" borderId="12" xfId="0" applyFill="1" applyBorder="1" applyAlignment="1">
      <alignment horizontal="center" vertical="center" wrapText="1"/>
    </xf>
    <xf numFmtId="0" fontId="0" fillId="20" borderId="12" xfId="0" applyFill="1" applyBorder="1" applyAlignment="1">
      <alignment wrapText="1"/>
    </xf>
    <xf numFmtId="0" fontId="0" fillId="20" borderId="12" xfId="0" applyFill="1" applyBorder="1"/>
    <xf numFmtId="1" fontId="19" fillId="20" borderId="1" xfId="0" applyNumberFormat="1" applyFont="1" applyFill="1" applyBorder="1" applyAlignment="1">
      <alignment horizontal="center" vertical="distributed" wrapText="1"/>
    </xf>
    <xf numFmtId="0" fontId="17" fillId="20" borderId="1" xfId="0" applyFont="1" applyFill="1" applyBorder="1" applyAlignment="1">
      <alignment horizontal="center" vertical="distributed" wrapText="1"/>
    </xf>
    <xf numFmtId="0" fontId="10" fillId="20" borderId="1" xfId="0" applyFont="1" applyFill="1" applyBorder="1" applyAlignment="1">
      <alignment horizontal="center" vertical="center" wrapText="1"/>
    </xf>
    <xf numFmtId="0" fontId="10" fillId="20" borderId="1" xfId="0" applyFont="1" applyFill="1" applyBorder="1" applyAlignment="1">
      <alignment horizontal="center" vertical="center"/>
    </xf>
    <xf numFmtId="0" fontId="0" fillId="20" borderId="1" xfId="0" applyFill="1" applyBorder="1" applyAlignment="1">
      <alignment wrapText="1"/>
    </xf>
    <xf numFmtId="14" fontId="19" fillId="20" borderId="1" xfId="0" applyNumberFormat="1" applyFont="1" applyFill="1" applyBorder="1" applyAlignment="1">
      <alignment horizontal="center" vertical="distributed" wrapText="1"/>
    </xf>
    <xf numFmtId="20" fontId="19" fillId="20" borderId="1" xfId="0" applyNumberFormat="1" applyFont="1" applyFill="1" applyBorder="1" applyAlignment="1">
      <alignment horizontal="center" vertical="distributed" wrapText="1"/>
    </xf>
    <xf numFmtId="0" fontId="102" fillId="20" borderId="1" xfId="0" applyFont="1" applyFill="1" applyBorder="1" applyAlignment="1">
      <alignment horizontal="center" vertical="center" wrapText="1"/>
    </xf>
    <xf numFmtId="164" fontId="44" fillId="20" borderId="1" xfId="0" applyNumberFormat="1" applyFont="1" applyFill="1" applyBorder="1" applyAlignment="1">
      <alignment horizontal="center" vertical="center" wrapText="1"/>
    </xf>
    <xf numFmtId="3" fontId="44" fillId="20" borderId="1" xfId="0" applyNumberFormat="1" applyFont="1" applyFill="1" applyBorder="1" applyAlignment="1">
      <alignment horizontal="center" vertical="center" wrapText="1"/>
    </xf>
    <xf numFmtId="3" fontId="100" fillId="20" borderId="1" xfId="0" applyNumberFormat="1" applyFont="1" applyFill="1" applyBorder="1" applyAlignment="1">
      <alignment horizontal="center" vertical="center" wrapText="1"/>
    </xf>
    <xf numFmtId="0" fontId="24" fillId="20" borderId="1" xfId="0" applyFont="1" applyFill="1" applyBorder="1" applyAlignment="1">
      <alignment horizontal="center" vertical="center" wrapText="1"/>
    </xf>
    <xf numFmtId="0" fontId="100" fillId="20" borderId="1" xfId="0" applyFont="1" applyFill="1" applyBorder="1" applyAlignment="1">
      <alignment horizontal="center" vertical="center" wrapText="1"/>
    </xf>
    <xf numFmtId="0" fontId="0" fillId="20" borderId="1" xfId="0" applyFont="1" applyFill="1" applyBorder="1" applyAlignment="1">
      <alignment wrapText="1"/>
    </xf>
    <xf numFmtId="0" fontId="14" fillId="20" borderId="1" xfId="0" applyFont="1" applyFill="1" applyBorder="1" applyAlignment="1">
      <alignment horizontal="center" vertical="center" wrapText="1"/>
    </xf>
    <xf numFmtId="164" fontId="19" fillId="20" borderId="1" xfId="0" applyNumberFormat="1" applyFont="1" applyFill="1" applyBorder="1" applyAlignment="1">
      <alignment horizontal="center" vertical="center" wrapText="1"/>
    </xf>
    <xf numFmtId="3" fontId="102" fillId="20" borderId="1" xfId="0" applyNumberFormat="1" applyFont="1" applyFill="1" applyBorder="1" applyAlignment="1">
      <alignment horizontal="center" vertical="center" wrapText="1"/>
    </xf>
    <xf numFmtId="0" fontId="0" fillId="20" borderId="1" xfId="0" applyFont="1" applyFill="1" applyBorder="1"/>
    <xf numFmtId="0" fontId="44" fillId="16" borderId="1" xfId="0" applyFont="1" applyFill="1" applyBorder="1" applyAlignment="1">
      <alignment horizontal="center" vertical="center" wrapText="1"/>
    </xf>
    <xf numFmtId="0" fontId="0" fillId="16" borderId="0" xfId="0" applyFill="1"/>
    <xf numFmtId="1" fontId="134" fillId="20" borderId="1" xfId="0" applyNumberFormat="1" applyFont="1" applyFill="1" applyBorder="1" applyAlignment="1">
      <alignment horizontal="center" vertical="distributed" wrapText="1"/>
    </xf>
    <xf numFmtId="164" fontId="100" fillId="20" borderId="1" xfId="0" applyNumberFormat="1" applyFont="1" applyFill="1" applyBorder="1" applyAlignment="1">
      <alignment horizontal="center" vertical="center" wrapText="1"/>
    </xf>
    <xf numFmtId="0" fontId="14" fillId="20" borderId="1" xfId="0" applyFont="1" applyFill="1" applyBorder="1" applyAlignment="1">
      <alignment horizontal="center" vertical="center"/>
    </xf>
    <xf numFmtId="3" fontId="14" fillId="20" borderId="1" xfId="0" applyNumberFormat="1" applyFont="1" applyFill="1" applyBorder="1" applyAlignment="1">
      <alignment horizontal="center" vertical="center" wrapText="1"/>
    </xf>
    <xf numFmtId="0" fontId="62" fillId="20" borderId="1" xfId="0" applyFont="1" applyFill="1" applyBorder="1" applyAlignment="1">
      <alignment horizontal="center" vertical="center" wrapText="1"/>
    </xf>
    <xf numFmtId="0" fontId="44" fillId="13" borderId="1" xfId="0" applyFont="1" applyFill="1" applyBorder="1" applyAlignment="1">
      <alignment horizontal="center" vertical="center" wrapText="1"/>
    </xf>
    <xf numFmtId="14" fontId="44" fillId="13" borderId="1" xfId="0" applyNumberFormat="1" applyFont="1" applyFill="1" applyBorder="1" applyAlignment="1">
      <alignment horizontal="center" vertical="center" wrapText="1"/>
    </xf>
    <xf numFmtId="1" fontId="18" fillId="13" borderId="1" xfId="0" applyNumberFormat="1" applyFont="1" applyFill="1" applyBorder="1" applyAlignment="1">
      <alignment horizontal="center" vertical="center" wrapText="1"/>
    </xf>
    <xf numFmtId="20" fontId="44" fillId="13" borderId="1" xfId="0" applyNumberFormat="1" applyFont="1" applyFill="1" applyBorder="1" applyAlignment="1">
      <alignment horizontal="center" vertical="center" wrapText="1"/>
    </xf>
    <xf numFmtId="0" fontId="100" fillId="13" borderId="1" xfId="0" applyFont="1" applyFill="1" applyBorder="1" applyAlignment="1">
      <alignment horizontal="center" vertical="center" wrapText="1"/>
    </xf>
    <xf numFmtId="164" fontId="100" fillId="13" borderId="1" xfId="0" applyNumberFormat="1" applyFont="1" applyFill="1" applyBorder="1" applyAlignment="1">
      <alignment horizontal="center" vertical="center" wrapText="1"/>
    </xf>
    <xf numFmtId="3" fontId="44" fillId="13" borderId="1" xfId="0" applyNumberFormat="1" applyFont="1" applyFill="1" applyBorder="1" applyAlignment="1">
      <alignment horizontal="center" vertical="center" wrapText="1"/>
    </xf>
    <xf numFmtId="3" fontId="100" fillId="13" borderId="1" xfId="0" applyNumberFormat="1" applyFont="1" applyFill="1" applyBorder="1" applyAlignment="1">
      <alignment horizontal="center" vertical="center" wrapText="1"/>
    </xf>
    <xf numFmtId="0" fontId="24" fillId="13" borderId="1" xfId="0" applyFont="1" applyFill="1" applyBorder="1" applyAlignment="1">
      <alignment horizontal="center" vertical="center" wrapText="1"/>
    </xf>
    <xf numFmtId="164" fontId="102" fillId="20" borderId="1" xfId="0" applyNumberFormat="1" applyFont="1" applyFill="1" applyBorder="1" applyAlignment="1">
      <alignment horizontal="center" vertical="center" wrapText="1"/>
    </xf>
    <xf numFmtId="3" fontId="10" fillId="20" borderId="1" xfId="0" applyNumberFormat="1" applyFont="1" applyFill="1" applyBorder="1" applyAlignment="1">
      <alignment horizontal="center" vertical="center" wrapText="1"/>
    </xf>
    <xf numFmtId="1" fontId="17" fillId="20" borderId="1" xfId="0" applyNumberFormat="1" applyFont="1" applyFill="1" applyBorder="1" applyAlignment="1">
      <alignment horizontal="center" vertical="center" wrapText="1"/>
    </xf>
    <xf numFmtId="0" fontId="0" fillId="20" borderId="1" xfId="0" applyFill="1" applyBorder="1" applyAlignment="1">
      <alignment vertical="center"/>
    </xf>
    <xf numFmtId="0" fontId="44" fillId="20" borderId="0" xfId="0" applyFont="1" applyFill="1" applyAlignment="1">
      <alignment horizontal="center" vertical="center" wrapText="1"/>
    </xf>
    <xf numFmtId="0" fontId="14" fillId="20" borderId="0" xfId="0" applyFont="1" applyFill="1" applyBorder="1" applyAlignment="1">
      <alignment horizontal="center" vertical="center" wrapText="1"/>
    </xf>
    <xf numFmtId="3" fontId="44" fillId="16" borderId="1" xfId="0" applyNumberFormat="1" applyFont="1" applyFill="1" applyBorder="1" applyAlignment="1">
      <alignment horizontal="center" vertical="center" wrapText="1"/>
    </xf>
    <xf numFmtId="0" fontId="11" fillId="20" borderId="1" xfId="0" applyFont="1" applyFill="1" applyBorder="1" applyAlignment="1">
      <alignment horizontal="center" vertical="center" wrapText="1"/>
    </xf>
    <xf numFmtId="3" fontId="14" fillId="13" borderId="1" xfId="0" applyNumberFormat="1" applyFont="1" applyFill="1" applyBorder="1" applyAlignment="1">
      <alignment horizontal="center" vertical="center" wrapText="1"/>
    </xf>
    <xf numFmtId="3" fontId="44" fillId="13" borderId="0" xfId="0" applyNumberFormat="1" applyFont="1" applyFill="1" applyAlignment="1">
      <alignment horizontal="center" vertical="center" wrapText="1"/>
    </xf>
    <xf numFmtId="0" fontId="18" fillId="18" borderId="1" xfId="0" applyFont="1" applyFill="1" applyBorder="1" applyAlignment="1">
      <alignment horizontal="center" vertical="center" wrapText="1"/>
    </xf>
    <xf numFmtId="0" fontId="18" fillId="18" borderId="1" xfId="0" applyFont="1" applyFill="1" applyBorder="1" applyAlignment="1">
      <alignment horizontal="center" vertical="distributed" wrapText="1"/>
    </xf>
    <xf numFmtId="14" fontId="10" fillId="20" borderId="1" xfId="0" applyNumberFormat="1" applyFont="1" applyFill="1" applyBorder="1" applyAlignment="1">
      <alignment horizontal="center" vertical="center"/>
    </xf>
    <xf numFmtId="20" fontId="10" fillId="20" borderId="1" xfId="0" applyNumberFormat="1" applyFont="1" applyFill="1" applyBorder="1" applyAlignment="1">
      <alignment horizontal="center" vertical="center"/>
    </xf>
    <xf numFmtId="14" fontId="14" fillId="20" borderId="1" xfId="0" applyNumberFormat="1" applyFont="1" applyFill="1" applyBorder="1" applyAlignment="1">
      <alignment horizontal="center" vertical="center"/>
    </xf>
    <xf numFmtId="1" fontId="37" fillId="20" borderId="1" xfId="0" applyNumberFormat="1" applyFont="1" applyFill="1" applyBorder="1" applyAlignment="1">
      <alignment horizontal="center" vertical="distributed" wrapText="1"/>
    </xf>
    <xf numFmtId="14" fontId="17" fillId="20" borderId="1" xfId="0" applyNumberFormat="1" applyFont="1" applyFill="1" applyBorder="1" applyAlignment="1">
      <alignment horizontal="center" vertical="distributed" wrapText="1"/>
    </xf>
    <xf numFmtId="20" fontId="17" fillId="20" borderId="1" xfId="0" applyNumberFormat="1" applyFont="1" applyFill="1" applyBorder="1" applyAlignment="1">
      <alignment horizontal="center" vertical="distributed" wrapText="1"/>
    </xf>
    <xf numFmtId="164" fontId="17" fillId="20" borderId="1" xfId="0" applyNumberFormat="1" applyFont="1" applyFill="1" applyBorder="1" applyAlignment="1">
      <alignment horizontal="center" vertical="center" wrapText="1"/>
    </xf>
    <xf numFmtId="0" fontId="7" fillId="20" borderId="1" xfId="0" applyFont="1" applyFill="1" applyBorder="1" applyAlignment="1">
      <alignment horizontal="center" vertical="center" wrapText="1"/>
    </xf>
    <xf numFmtId="0" fontId="19" fillId="20" borderId="1" xfId="0" applyFont="1" applyFill="1" applyBorder="1" applyAlignment="1">
      <alignment horizontal="center" vertical="distributed"/>
    </xf>
    <xf numFmtId="14" fontId="19" fillId="20" borderId="1" xfId="0" applyNumberFormat="1" applyFont="1" applyFill="1" applyBorder="1" applyAlignment="1">
      <alignment horizontal="center" vertical="distributed"/>
    </xf>
    <xf numFmtId="20" fontId="19" fillId="20" borderId="1" xfId="0" applyNumberFormat="1" applyFont="1" applyFill="1" applyBorder="1" applyAlignment="1">
      <alignment horizontal="center" vertical="distributed"/>
    </xf>
    <xf numFmtId="0" fontId="10" fillId="20" borderId="1" xfId="0" applyFont="1" applyFill="1" applyBorder="1" applyAlignment="1" applyProtection="1">
      <alignment horizontal="center" vertical="center" wrapText="1"/>
    </xf>
    <xf numFmtId="0" fontId="10" fillId="20" borderId="1" xfId="0" applyFont="1" applyFill="1" applyBorder="1" applyAlignment="1">
      <alignment vertical="center" wrapText="1"/>
    </xf>
    <xf numFmtId="0" fontId="10" fillId="20" borderId="12" xfId="0" applyFont="1" applyFill="1" applyBorder="1" applyAlignment="1">
      <alignment horizontal="center" vertical="center" wrapText="1"/>
    </xf>
    <xf numFmtId="0" fontId="11" fillId="20" borderId="12" xfId="8" applyFont="1" applyFill="1" applyBorder="1" applyAlignment="1">
      <alignment horizontal="center" vertical="center" wrapText="1"/>
    </xf>
    <xf numFmtId="0" fontId="14" fillId="20" borderId="12" xfId="0" applyFont="1" applyFill="1" applyBorder="1" applyAlignment="1">
      <alignment horizontal="center" vertical="center" wrapText="1"/>
    </xf>
    <xf numFmtId="0" fontId="109" fillId="20" borderId="1" xfId="0" applyFont="1" applyFill="1" applyBorder="1" applyAlignment="1">
      <alignment horizontal="center" vertical="center" wrapText="1"/>
    </xf>
    <xf numFmtId="0" fontId="0" fillId="20" borderId="1" xfId="0" applyFill="1" applyBorder="1" applyAlignment="1">
      <alignment horizontal="center" vertical="center"/>
    </xf>
    <xf numFmtId="0" fontId="19" fillId="20" borderId="1" xfId="0" applyFont="1" applyFill="1" applyBorder="1" applyAlignment="1">
      <alignment horizontal="center" vertical="center"/>
    </xf>
    <xf numFmtId="14" fontId="19" fillId="20" borderId="1" xfId="0" applyNumberFormat="1" applyFont="1" applyFill="1" applyBorder="1" applyAlignment="1">
      <alignment horizontal="center" vertical="center"/>
    </xf>
    <xf numFmtId="20" fontId="19" fillId="20" borderId="1" xfId="0" applyNumberFormat="1" applyFont="1" applyFill="1" applyBorder="1" applyAlignment="1">
      <alignment horizontal="center" vertical="center"/>
    </xf>
    <xf numFmtId="0" fontId="0" fillId="18" borderId="1" xfId="0" applyFill="1" applyBorder="1" applyAlignment="1">
      <alignment horizontal="center" vertical="center" wrapText="1"/>
    </xf>
    <xf numFmtId="14" fontId="19" fillId="13" borderId="1" xfId="0" applyNumberFormat="1" applyFont="1" applyFill="1" applyBorder="1" applyAlignment="1">
      <alignment horizontal="center" vertical="distributed"/>
    </xf>
    <xf numFmtId="20" fontId="19" fillId="13" borderId="1" xfId="0" applyNumberFormat="1" applyFont="1" applyFill="1" applyBorder="1" applyAlignment="1">
      <alignment horizontal="center" vertical="distributed"/>
    </xf>
    <xf numFmtId="0" fontId="19" fillId="18" borderId="1" xfId="0" applyFont="1" applyFill="1" applyBorder="1" applyAlignment="1">
      <alignment horizontal="center" vertical="center" wrapText="1"/>
    </xf>
    <xf numFmtId="0" fontId="10" fillId="16" borderId="12" xfId="0" applyFont="1" applyFill="1" applyBorder="1" applyAlignment="1">
      <alignment horizontal="center" vertical="center" wrapText="1"/>
    </xf>
    <xf numFmtId="0" fontId="106" fillId="20" borderId="1" xfId="0" applyFont="1" applyFill="1" applyBorder="1" applyAlignment="1">
      <alignment horizontal="center" vertical="center" wrapText="1"/>
    </xf>
    <xf numFmtId="0" fontId="106" fillId="20" borderId="1" xfId="0" applyFont="1" applyFill="1" applyBorder="1" applyAlignment="1">
      <alignment vertical="center" wrapText="1"/>
    </xf>
    <xf numFmtId="0" fontId="135" fillId="20" borderId="12" xfId="0" applyFont="1" applyFill="1" applyBorder="1" applyAlignment="1">
      <alignment horizontal="center" vertical="center" wrapText="1"/>
    </xf>
    <xf numFmtId="0" fontId="0" fillId="0" borderId="0" xfId="0" applyAlignment="1">
      <alignment vertical="center" wrapText="1"/>
    </xf>
    <xf numFmtId="0" fontId="21" fillId="20" borderId="1" xfId="0" applyFont="1" applyFill="1" applyBorder="1" applyAlignment="1">
      <alignment vertical="center" wrapText="1"/>
    </xf>
    <xf numFmtId="0" fontId="19" fillId="16" borderId="1" xfId="0" applyFont="1" applyFill="1" applyBorder="1" applyAlignment="1">
      <alignment horizontal="center" vertical="distributed"/>
    </xf>
    <xf numFmtId="1" fontId="17" fillId="16" borderId="1" xfId="0" applyNumberFormat="1" applyFont="1" applyFill="1" applyBorder="1" applyAlignment="1">
      <alignment horizontal="center" vertical="center" wrapText="1"/>
    </xf>
    <xf numFmtId="14" fontId="19" fillId="16" borderId="1" xfId="0" applyNumberFormat="1" applyFont="1" applyFill="1" applyBorder="1" applyAlignment="1">
      <alignment horizontal="center" vertical="distributed"/>
    </xf>
    <xf numFmtId="1" fontId="19" fillId="16" borderId="1" xfId="0" applyNumberFormat="1" applyFont="1" applyFill="1" applyBorder="1" applyAlignment="1">
      <alignment horizontal="center" vertical="center" wrapText="1"/>
    </xf>
    <xf numFmtId="20" fontId="19" fillId="16" borderId="1" xfId="0" applyNumberFormat="1" applyFont="1" applyFill="1" applyBorder="1" applyAlignment="1">
      <alignment horizontal="center" vertical="distributed"/>
    </xf>
    <xf numFmtId="0" fontId="19" fillId="16" borderId="1" xfId="0" applyFont="1" applyFill="1" applyBorder="1" applyAlignment="1">
      <alignment horizontal="center" vertical="center" wrapText="1"/>
    </xf>
    <xf numFmtId="0" fontId="17" fillId="16" borderId="1" xfId="0" applyFont="1" applyFill="1" applyBorder="1" applyAlignment="1">
      <alignment horizontal="center" vertical="center" wrapText="1"/>
    </xf>
    <xf numFmtId="0" fontId="10" fillId="16" borderId="1" xfId="0" applyFont="1" applyFill="1" applyBorder="1" applyAlignment="1">
      <alignment vertical="center" wrapText="1"/>
    </xf>
    <xf numFmtId="0" fontId="14" fillId="16" borderId="1" xfId="0" applyFont="1" applyFill="1" applyBorder="1" applyAlignment="1">
      <alignment horizontal="center" vertical="center" wrapText="1"/>
    </xf>
    <xf numFmtId="0" fontId="11" fillId="16" borderId="12" xfId="8" applyFont="1" applyFill="1" applyBorder="1" applyAlignment="1">
      <alignment horizontal="center" vertical="center" wrapText="1"/>
    </xf>
    <xf numFmtId="0" fontId="14" fillId="16" borderId="12" xfId="0" applyFont="1" applyFill="1" applyBorder="1" applyAlignment="1">
      <alignment horizontal="center" vertical="center" wrapText="1"/>
    </xf>
    <xf numFmtId="0" fontId="10" fillId="16" borderId="1" xfId="0" applyFont="1" applyFill="1" applyBorder="1" applyAlignment="1">
      <alignment horizontal="center" vertical="center" wrapText="1"/>
    </xf>
    <xf numFmtId="0" fontId="109" fillId="16" borderId="1" xfId="0" applyFont="1" applyFill="1" applyBorder="1" applyAlignment="1">
      <alignment horizontal="center" vertical="center" wrapText="1"/>
    </xf>
    <xf numFmtId="0" fontId="18" fillId="16" borderId="1" xfId="0" applyFont="1" applyFill="1" applyBorder="1" applyAlignment="1">
      <alignment horizontal="center" vertical="center" wrapText="1"/>
    </xf>
    <xf numFmtId="0" fontId="0" fillId="20" borderId="1" xfId="0" applyFill="1" applyBorder="1" applyAlignment="1">
      <alignment horizontal="center" wrapText="1"/>
    </xf>
    <xf numFmtId="1" fontId="111" fillId="20" borderId="1" xfId="0" applyNumberFormat="1" applyFont="1" applyFill="1" applyBorder="1" applyAlignment="1">
      <alignment horizontal="center" vertical="center" wrapText="1"/>
    </xf>
    <xf numFmtId="14" fontId="0" fillId="20" borderId="1" xfId="0" applyNumberFormat="1" applyFill="1" applyBorder="1" applyAlignment="1">
      <alignment horizontal="center" wrapText="1"/>
    </xf>
    <xf numFmtId="20" fontId="0" fillId="20" borderId="1" xfId="0" applyNumberFormat="1" applyFill="1" applyBorder="1" applyAlignment="1">
      <alignment horizontal="center" wrapText="1"/>
    </xf>
    <xf numFmtId="0" fontId="17" fillId="20" borderId="1" xfId="0" applyFont="1" applyFill="1" applyBorder="1" applyAlignment="1">
      <alignment horizontal="center"/>
    </xf>
    <xf numFmtId="14" fontId="0" fillId="20" borderId="1" xfId="0" applyNumberFormat="1" applyFill="1" applyBorder="1" applyAlignment="1">
      <alignment horizontal="center"/>
    </xf>
    <xf numFmtId="20" fontId="17" fillId="20" borderId="1" xfId="0" applyNumberFormat="1" applyFont="1" applyFill="1" applyBorder="1" applyAlignment="1">
      <alignment horizontal="center"/>
    </xf>
    <xf numFmtId="0" fontId="17" fillId="20" borderId="1" xfId="0" applyFont="1" applyFill="1" applyBorder="1" applyAlignment="1">
      <alignment horizontal="center" vertical="distributed"/>
    </xf>
    <xf numFmtId="14" fontId="17" fillId="20" borderId="1" xfId="0" applyNumberFormat="1" applyFont="1" applyFill="1" applyBorder="1" applyAlignment="1">
      <alignment horizontal="center" vertical="distributed"/>
    </xf>
    <xf numFmtId="20" fontId="17" fillId="20" borderId="1" xfId="0" applyNumberFormat="1" applyFont="1" applyFill="1" applyBorder="1" applyAlignment="1">
      <alignment horizontal="center" vertical="distributed"/>
    </xf>
    <xf numFmtId="0" fontId="0" fillId="20" borderId="1" xfId="0" applyFill="1" applyBorder="1" applyAlignment="1">
      <alignment horizontal="center"/>
    </xf>
    <xf numFmtId="0" fontId="0" fillId="20" borderId="11" xfId="0" applyFill="1" applyBorder="1" applyAlignment="1">
      <alignment horizontal="center" vertical="center"/>
    </xf>
    <xf numFmtId="14" fontId="10" fillId="20" borderId="1" xfId="0" applyNumberFormat="1" applyFont="1" applyFill="1" applyBorder="1" applyAlignment="1">
      <alignment horizontal="center"/>
    </xf>
    <xf numFmtId="20" fontId="0" fillId="20" borderId="1" xfId="0" applyNumberFormat="1" applyFill="1" applyBorder="1" applyAlignment="1">
      <alignment horizontal="center"/>
    </xf>
    <xf numFmtId="20" fontId="0" fillId="20" borderId="1" xfId="0" applyNumberFormat="1" applyFill="1" applyBorder="1" applyAlignment="1">
      <alignment horizontal="center" vertical="center"/>
    </xf>
    <xf numFmtId="14" fontId="0" fillId="20" borderId="1" xfId="0" applyNumberFormat="1" applyFill="1" applyBorder="1" applyAlignment="1">
      <alignment horizontal="center" vertical="center"/>
    </xf>
    <xf numFmtId="0" fontId="23" fillId="20" borderId="1" xfId="0" applyFont="1" applyFill="1" applyBorder="1" applyAlignment="1">
      <alignment horizontal="center" vertical="center"/>
    </xf>
    <xf numFmtId="14" fontId="23" fillId="20" borderId="1" xfId="0" applyNumberFormat="1" applyFont="1" applyFill="1" applyBorder="1" applyAlignment="1">
      <alignment horizontal="center" vertical="center"/>
    </xf>
    <xf numFmtId="20" fontId="23" fillId="20" borderId="1" xfId="0" applyNumberFormat="1" applyFont="1" applyFill="1" applyBorder="1" applyAlignment="1">
      <alignment horizontal="center" vertical="center"/>
    </xf>
    <xf numFmtId="0" fontId="111" fillId="20" borderId="1" xfId="0" applyFont="1" applyFill="1" applyBorder="1" applyAlignment="1">
      <alignment horizontal="center" vertical="center" wrapText="1"/>
    </xf>
    <xf numFmtId="0" fontId="23" fillId="20" borderId="1" xfId="0" applyFont="1" applyFill="1" applyBorder="1" applyAlignment="1">
      <alignment horizontal="center" vertical="center" wrapText="1"/>
    </xf>
    <xf numFmtId="0" fontId="23" fillId="20" borderId="1" xfId="0" applyFont="1" applyFill="1" applyBorder="1" applyAlignment="1">
      <alignment horizontal="center" wrapText="1"/>
    </xf>
    <xf numFmtId="14" fontId="0" fillId="20" borderId="1" xfId="0" applyNumberFormat="1" applyFill="1" applyBorder="1" applyAlignment="1">
      <alignment horizontal="center" vertical="center" wrapText="1"/>
    </xf>
    <xf numFmtId="0" fontId="23" fillId="20" borderId="1" xfId="0" applyFont="1" applyFill="1" applyBorder="1" applyAlignment="1">
      <alignment horizontal="center" vertical="top" wrapText="1"/>
    </xf>
    <xf numFmtId="0" fontId="10" fillId="20" borderId="1" xfId="0" applyFont="1" applyFill="1" applyBorder="1" applyAlignment="1">
      <alignment horizontal="center" wrapText="1"/>
    </xf>
    <xf numFmtId="0" fontId="0" fillId="20" borderId="12" xfId="0" applyFill="1" applyBorder="1" applyAlignment="1">
      <alignment horizontal="center"/>
    </xf>
    <xf numFmtId="14" fontId="0" fillId="20" borderId="1" xfId="0" applyNumberFormat="1" applyFont="1" applyFill="1" applyBorder="1" applyAlignment="1">
      <alignment horizontal="center" vertical="center"/>
    </xf>
    <xf numFmtId="20" fontId="0" fillId="20" borderId="1" xfId="0" applyNumberFormat="1" applyFont="1" applyFill="1" applyBorder="1" applyAlignment="1">
      <alignment horizontal="center" vertical="center"/>
    </xf>
    <xf numFmtId="0" fontId="0" fillId="20" borderId="1" xfId="0" applyFont="1" applyFill="1" applyBorder="1" applyAlignment="1">
      <alignment horizontal="center"/>
    </xf>
    <xf numFmtId="0" fontId="10" fillId="20" borderId="12" xfId="0" applyFont="1" applyFill="1" applyBorder="1" applyAlignment="1">
      <alignment horizontal="center" wrapText="1"/>
    </xf>
    <xf numFmtId="0" fontId="0" fillId="20" borderId="12" xfId="0" applyFill="1" applyBorder="1" applyAlignment="1">
      <alignment horizontal="center" vertical="center"/>
    </xf>
    <xf numFmtId="0" fontId="0" fillId="20" borderId="3" xfId="0" applyFont="1" applyFill="1" applyBorder="1" applyAlignment="1">
      <alignment horizontal="center" vertical="center"/>
    </xf>
    <xf numFmtId="0" fontId="136" fillId="20" borderId="1" xfId="0" applyFont="1" applyFill="1" applyBorder="1" applyAlignment="1">
      <alignment horizontal="center" vertical="center" wrapText="1"/>
    </xf>
    <xf numFmtId="14" fontId="17" fillId="50" borderId="1" xfId="0" applyNumberFormat="1" applyFont="1" applyFill="1" applyBorder="1" applyAlignment="1">
      <alignment horizontal="center" vertical="distributed"/>
    </xf>
    <xf numFmtId="20" fontId="17" fillId="50" borderId="1" xfId="0" applyNumberFormat="1" applyFont="1" applyFill="1" applyBorder="1" applyAlignment="1">
      <alignment horizontal="center" vertical="center" wrapText="1"/>
    </xf>
    <xf numFmtId="0" fontId="136" fillId="50" borderId="1" xfId="0" applyFont="1" applyFill="1" applyBorder="1" applyAlignment="1">
      <alignment wrapText="1"/>
    </xf>
    <xf numFmtId="14" fontId="17" fillId="20" borderId="1" xfId="0" applyNumberFormat="1" applyFont="1" applyFill="1" applyBorder="1" applyAlignment="1">
      <alignment horizontal="center" vertical="center"/>
    </xf>
    <xf numFmtId="0" fontId="17" fillId="20" borderId="1" xfId="0" applyFont="1" applyFill="1" applyBorder="1" applyAlignment="1">
      <alignment horizontal="center" vertical="center"/>
    </xf>
    <xf numFmtId="0" fontId="13" fillId="20" borderId="1" xfId="0" applyFont="1" applyFill="1" applyBorder="1" applyAlignment="1">
      <alignment horizontal="center" vertical="center"/>
    </xf>
    <xf numFmtId="1" fontId="17" fillId="18" borderId="1" xfId="0" applyNumberFormat="1" applyFont="1" applyFill="1" applyBorder="1" applyAlignment="1">
      <alignment horizontal="center" vertical="center" wrapText="1"/>
    </xf>
    <xf numFmtId="14" fontId="0" fillId="18" borderId="1" xfId="0" applyNumberFormat="1" applyFont="1" applyFill="1" applyBorder="1" applyAlignment="1">
      <alignment horizontal="center" vertical="center"/>
    </xf>
    <xf numFmtId="20" fontId="0" fillId="18" borderId="1" xfId="0" applyNumberFormat="1" applyFont="1" applyFill="1" applyBorder="1" applyAlignment="1">
      <alignment horizontal="center" vertical="center"/>
    </xf>
    <xf numFmtId="0" fontId="17" fillId="18" borderId="1" xfId="0" applyFont="1" applyFill="1" applyBorder="1" applyAlignment="1">
      <alignment horizontal="center" vertical="center" wrapText="1"/>
    </xf>
    <xf numFmtId="0" fontId="0" fillId="18" borderId="1" xfId="0" applyFont="1" applyFill="1" applyBorder="1" applyAlignment="1">
      <alignment horizontal="center" vertical="center" wrapText="1"/>
    </xf>
    <xf numFmtId="0" fontId="0" fillId="18" borderId="1" xfId="0" applyFont="1" applyFill="1" applyBorder="1" applyAlignment="1">
      <alignment wrapText="1"/>
    </xf>
    <xf numFmtId="0" fontId="0" fillId="18" borderId="1" xfId="0" applyFont="1" applyFill="1" applyBorder="1"/>
    <xf numFmtId="0" fontId="13" fillId="18" borderId="1" xfId="0" applyFont="1" applyFill="1" applyBorder="1" applyAlignment="1">
      <alignment horizontal="center" vertical="center"/>
    </xf>
    <xf numFmtId="0" fontId="44" fillId="20" borderId="1" xfId="0" applyFont="1" applyFill="1" applyBorder="1" applyAlignment="1">
      <alignment horizontal="center" vertical="center"/>
    </xf>
    <xf numFmtId="0" fontId="17" fillId="50" borderId="1" xfId="0" applyFont="1" applyFill="1" applyBorder="1" applyAlignment="1">
      <alignment horizontal="center" vertical="distributed"/>
    </xf>
    <xf numFmtId="20" fontId="19" fillId="50" borderId="1" xfId="0" applyNumberFormat="1" applyFont="1" applyFill="1" applyBorder="1" applyAlignment="1">
      <alignment horizontal="center" vertical="distributed"/>
    </xf>
    <xf numFmtId="0" fontId="19" fillId="50" borderId="1" xfId="0" applyFont="1" applyFill="1" applyBorder="1" applyAlignment="1">
      <alignment horizontal="center" vertical="distributed"/>
    </xf>
    <xf numFmtId="0" fontId="0" fillId="50" borderId="1" xfId="0" applyNumberFormat="1" applyFont="1" applyFill="1" applyBorder="1" applyAlignment="1">
      <alignment horizontal="center" vertical="center" wrapText="1"/>
    </xf>
    <xf numFmtId="0" fontId="137" fillId="20" borderId="1" xfId="0" applyFont="1" applyFill="1" applyBorder="1" applyAlignment="1">
      <alignment horizontal="center" vertical="center" wrapText="1"/>
    </xf>
    <xf numFmtId="0" fontId="138" fillId="16" borderId="1" xfId="0" applyFont="1" applyFill="1" applyBorder="1" applyAlignment="1">
      <alignment horizontal="center" vertical="center" wrapText="1"/>
    </xf>
    <xf numFmtId="0" fontId="137" fillId="19" borderId="1" xfId="0" applyFont="1" applyFill="1" applyBorder="1" applyAlignment="1">
      <alignment horizontal="center" vertical="center" wrapText="1"/>
    </xf>
    <xf numFmtId="0" fontId="138" fillId="19" borderId="1" xfId="0" applyFont="1" applyFill="1" applyBorder="1" applyAlignment="1">
      <alignment horizontal="center" vertical="center" wrapText="1"/>
    </xf>
    <xf numFmtId="0" fontId="138" fillId="19" borderId="1" xfId="0" applyFont="1" applyFill="1" applyBorder="1" applyAlignment="1">
      <alignment horizontal="center" vertical="center"/>
    </xf>
    <xf numFmtId="3" fontId="137" fillId="20" borderId="1" xfId="0" applyNumberFormat="1" applyFont="1" applyFill="1" applyBorder="1" applyAlignment="1">
      <alignment horizontal="center" vertical="center" wrapText="1"/>
    </xf>
    <xf numFmtId="0" fontId="69" fillId="20" borderId="1" xfId="0" applyFont="1" applyFill="1" applyBorder="1" applyAlignment="1">
      <alignment horizontal="center" vertical="center" wrapText="1"/>
    </xf>
    <xf numFmtId="0" fontId="137" fillId="16" borderId="1" xfId="0" applyFont="1" applyFill="1" applyBorder="1" applyAlignment="1">
      <alignment horizontal="center" vertical="center" wrapText="1"/>
    </xf>
    <xf numFmtId="1" fontId="69" fillId="16" borderId="1" xfId="0" applyNumberFormat="1" applyFont="1" applyFill="1" applyBorder="1" applyAlignment="1">
      <alignment horizontal="center" vertical="center" wrapText="1"/>
    </xf>
    <xf numFmtId="0" fontId="69" fillId="20" borderId="1" xfId="0" applyFont="1" applyFill="1" applyBorder="1" applyAlignment="1">
      <alignment horizontal="center" vertical="center" textRotation="90" wrapText="1"/>
    </xf>
    <xf numFmtId="0" fontId="0" fillId="15" borderId="1" xfId="0" applyFill="1" applyBorder="1"/>
    <xf numFmtId="0" fontId="0" fillId="15" borderId="1" xfId="0" applyFill="1" applyBorder="1" applyAlignment="1">
      <alignment horizontal="center" vertical="center"/>
    </xf>
    <xf numFmtId="14" fontId="0" fillId="16" borderId="1" xfId="0" applyNumberFormat="1" applyFill="1" applyBorder="1" applyAlignment="1">
      <alignment horizontal="center" vertical="center"/>
    </xf>
    <xf numFmtId="0" fontId="0" fillId="0" borderId="0" xfId="0" applyFont="1" applyAlignment="1">
      <alignment horizontal="center" vertical="center"/>
    </xf>
    <xf numFmtId="0" fontId="0" fillId="15" borderId="1" xfId="0" applyFont="1" applyFill="1" applyBorder="1" applyAlignment="1">
      <alignment horizontal="center" vertical="center"/>
    </xf>
    <xf numFmtId="0" fontId="11" fillId="15" borderId="1" xfId="0" applyFont="1" applyFill="1" applyBorder="1" applyAlignment="1">
      <alignment horizontal="center" vertical="center" wrapText="1"/>
    </xf>
    <xf numFmtId="0" fontId="36" fillId="15" borderId="8" xfId="0" applyFont="1" applyFill="1" applyBorder="1" applyAlignment="1">
      <alignment horizontal="center"/>
    </xf>
    <xf numFmtId="0" fontId="52" fillId="15" borderId="93" xfId="0" applyFont="1" applyFill="1" applyBorder="1" applyAlignment="1">
      <alignment horizontal="center" vertical="center" wrapText="1"/>
    </xf>
    <xf numFmtId="0" fontId="52" fillId="15" borderId="0" xfId="0" applyFont="1" applyFill="1" applyBorder="1" applyAlignment="1">
      <alignment horizontal="center" vertical="center" wrapText="1"/>
    </xf>
    <xf numFmtId="49" fontId="13" fillId="14" borderId="81" xfId="1" applyNumberFormat="1" applyFont="1" applyFill="1" applyBorder="1" applyAlignment="1">
      <alignment horizontal="center"/>
    </xf>
    <xf numFmtId="0" fontId="36" fillId="16" borderId="8" xfId="0" applyFont="1" applyFill="1" applyBorder="1" applyAlignment="1">
      <alignment horizontal="center"/>
    </xf>
    <xf numFmtId="49" fontId="13" fillId="20" borderId="81" xfId="1" applyNumberFormat="1" applyFont="1" applyFill="1" applyBorder="1" applyAlignment="1">
      <alignment horizontal="center"/>
    </xf>
    <xf numFmtId="49" fontId="13" fillId="20" borderId="112" xfId="1" applyNumberFormat="1" applyFont="1" applyFill="1" applyBorder="1" applyAlignment="1">
      <alignment horizontal="center"/>
    </xf>
    <xf numFmtId="0" fontId="7" fillId="14" borderId="113" xfId="1" applyFont="1" applyFill="1" applyBorder="1" applyAlignment="1">
      <alignment horizontal="center"/>
    </xf>
    <xf numFmtId="0" fontId="7" fillId="14" borderId="114" xfId="1" applyFont="1" applyFill="1" applyBorder="1" applyAlignment="1">
      <alignment horizontal="center"/>
    </xf>
    <xf numFmtId="0" fontId="7" fillId="14" borderId="115" xfId="1" applyFont="1" applyFill="1" applyBorder="1" applyAlignment="1">
      <alignment horizontal="center"/>
    </xf>
    <xf numFmtId="0" fontId="36" fillId="15" borderId="8" xfId="0" applyFont="1" applyFill="1" applyBorder="1" applyAlignment="1">
      <alignment horizontal="center" wrapText="1"/>
    </xf>
    <xf numFmtId="49" fontId="34" fillId="0" borderId="0" xfId="0" applyNumberFormat="1" applyFont="1" applyAlignment="1">
      <alignment horizontal="center" vertical="center" wrapText="1"/>
    </xf>
    <xf numFmtId="49" fontId="34" fillId="0" borderId="0" xfId="0" applyNumberFormat="1" applyFont="1" applyAlignment="1">
      <alignment horizontal="center" vertical="center"/>
    </xf>
    <xf numFmtId="0" fontId="7" fillId="14" borderId="1" xfId="1" applyFont="1" applyFill="1" applyBorder="1" applyAlignment="1">
      <alignment horizontal="center" wrapText="1"/>
    </xf>
    <xf numFmtId="49" fontId="13" fillId="15" borderId="81" xfId="1" applyNumberFormat="1" applyFont="1" applyFill="1" applyBorder="1" applyAlignment="1">
      <alignment horizontal="center" wrapText="1"/>
    </xf>
    <xf numFmtId="49" fontId="13" fillId="15" borderId="112" xfId="1" applyNumberFormat="1" applyFont="1" applyFill="1" applyBorder="1" applyAlignment="1">
      <alignment horizontal="center" wrapText="1"/>
    </xf>
    <xf numFmtId="49" fontId="13" fillId="14" borderId="78" xfId="1" applyNumberFormat="1" applyFont="1" applyFill="1" applyBorder="1" applyAlignment="1">
      <alignment horizontal="center"/>
    </xf>
    <xf numFmtId="0" fontId="12" fillId="0" borderId="0" xfId="0" applyFont="1" applyBorder="1" applyAlignment="1">
      <alignment horizontal="center" vertical="center" wrapText="1"/>
    </xf>
    <xf numFmtId="0" fontId="12" fillId="0" borderId="0" xfId="0" applyFont="1" applyBorder="1" applyAlignment="1">
      <alignment horizontal="center" vertical="center"/>
    </xf>
    <xf numFmtId="49" fontId="13" fillId="16" borderId="78" xfId="1" applyNumberFormat="1" applyFont="1" applyFill="1" applyBorder="1" applyAlignment="1">
      <alignment horizontal="center"/>
    </xf>
    <xf numFmtId="0" fontId="16" fillId="15" borderId="84" xfId="0" applyFont="1" applyFill="1" applyBorder="1" applyAlignment="1">
      <alignment horizontal="center" vertical="center"/>
    </xf>
    <xf numFmtId="0" fontId="16" fillId="15" borderId="85" xfId="0" applyFont="1" applyFill="1" applyBorder="1" applyAlignment="1">
      <alignment horizontal="center" vertical="center"/>
    </xf>
    <xf numFmtId="0" fontId="16" fillId="15" borderId="42" xfId="0" applyFont="1" applyFill="1" applyBorder="1" applyAlignment="1">
      <alignment horizontal="center" vertical="center"/>
    </xf>
    <xf numFmtId="0" fontId="16" fillId="15" borderId="19" xfId="0" applyFont="1" applyFill="1" applyBorder="1" applyAlignment="1">
      <alignment horizontal="center" vertical="center"/>
    </xf>
    <xf numFmtId="0" fontId="15" fillId="15" borderId="10" xfId="0" applyFont="1" applyFill="1" applyBorder="1" applyAlignment="1">
      <alignment horizontal="center" vertical="center" wrapText="1"/>
    </xf>
    <xf numFmtId="0" fontId="15" fillId="15" borderId="12" xfId="0" applyFont="1" applyFill="1" applyBorder="1" applyAlignment="1">
      <alignment horizontal="center" vertical="center" wrapText="1"/>
    </xf>
    <xf numFmtId="0" fontId="15" fillId="13" borderId="16" xfId="0" applyFont="1" applyFill="1" applyBorder="1" applyAlignment="1">
      <alignment horizontal="center" vertical="top" wrapText="1"/>
    </xf>
    <xf numFmtId="0" fontId="15" fillId="13" borderId="17" xfId="0" applyFont="1" applyFill="1" applyBorder="1" applyAlignment="1">
      <alignment horizontal="center" vertical="top" wrapText="1"/>
    </xf>
    <xf numFmtId="0" fontId="15" fillId="13" borderId="21" xfId="0" applyFont="1" applyFill="1" applyBorder="1" applyAlignment="1">
      <alignment horizontal="center" vertical="top" wrapText="1"/>
    </xf>
    <xf numFmtId="0" fontId="15" fillId="13" borderId="22" xfId="0" applyFont="1" applyFill="1" applyBorder="1" applyAlignment="1">
      <alignment horizontal="center" vertical="top" wrapText="1"/>
    </xf>
    <xf numFmtId="0" fontId="15" fillId="16" borderId="120" xfId="1" applyFont="1" applyFill="1" applyBorder="1" applyAlignment="1">
      <alignment horizontal="center" vertical="top" wrapText="1"/>
    </xf>
    <xf numFmtId="0" fontId="15" fillId="16" borderId="145" xfId="1" applyFont="1" applyFill="1" applyBorder="1" applyAlignment="1">
      <alignment horizontal="center" vertical="top" wrapText="1"/>
    </xf>
    <xf numFmtId="0" fontId="15" fillId="16" borderId="105" xfId="1" applyFont="1" applyFill="1" applyBorder="1" applyAlignment="1">
      <alignment horizontal="center" vertical="top" wrapText="1"/>
    </xf>
    <xf numFmtId="0" fontId="15" fillId="16" borderId="146" xfId="1" applyFont="1" applyFill="1" applyBorder="1" applyAlignment="1">
      <alignment horizontal="center" vertical="top" wrapText="1"/>
    </xf>
    <xf numFmtId="0" fontId="15" fillId="16" borderId="121" xfId="1" applyFont="1" applyFill="1" applyBorder="1" applyAlignment="1">
      <alignment horizontal="center" vertical="top" wrapText="1"/>
    </xf>
    <xf numFmtId="0" fontId="15" fillId="16" borderId="147" xfId="1" applyFont="1" applyFill="1" applyBorder="1" applyAlignment="1">
      <alignment horizontal="center" vertical="top" wrapText="1"/>
    </xf>
    <xf numFmtId="0" fontId="39" fillId="14" borderId="97" xfId="1" applyFont="1" applyFill="1" applyBorder="1" applyAlignment="1">
      <alignment horizontal="center" vertical="center" wrapText="1"/>
    </xf>
    <xf numFmtId="0" fontId="39" fillId="14" borderId="99" xfId="1" applyFont="1" applyFill="1" applyBorder="1" applyAlignment="1">
      <alignment horizontal="center" vertical="center" wrapText="1"/>
    </xf>
    <xf numFmtId="0" fontId="16" fillId="16" borderId="66" xfId="0" applyFont="1" applyFill="1" applyBorder="1" applyAlignment="1">
      <alignment horizontal="center" vertical="center"/>
    </xf>
    <xf numFmtId="0" fontId="16" fillId="16" borderId="2" xfId="0" applyFont="1" applyFill="1" applyBorder="1" applyAlignment="1">
      <alignment horizontal="center" vertical="center"/>
    </xf>
    <xf numFmtId="0" fontId="16" fillId="16" borderId="3" xfId="0" applyFont="1" applyFill="1" applyBorder="1" applyAlignment="1">
      <alignment horizontal="center" vertical="center"/>
    </xf>
    <xf numFmtId="49" fontId="13" fillId="14" borderId="49" xfId="1" applyNumberFormat="1" applyFont="1" applyFill="1" applyBorder="1" applyAlignment="1">
      <alignment horizontal="center"/>
    </xf>
    <xf numFmtId="49" fontId="47" fillId="16" borderId="49" xfId="0" applyNumberFormat="1" applyFont="1" applyFill="1" applyBorder="1" applyAlignment="1">
      <alignment horizontal="center" vertical="center" wrapText="1"/>
    </xf>
    <xf numFmtId="49" fontId="7" fillId="14" borderId="50" xfId="1" applyNumberFormat="1" applyFont="1" applyFill="1" applyBorder="1" applyAlignment="1">
      <alignment horizontal="center"/>
    </xf>
    <xf numFmtId="49" fontId="7" fillId="14" borderId="65" xfId="1" applyNumberFormat="1" applyFont="1" applyFill="1" applyBorder="1" applyAlignment="1">
      <alignment horizontal="center"/>
    </xf>
    <xf numFmtId="49" fontId="7" fillId="14" borderId="59" xfId="1" applyNumberFormat="1" applyFont="1" applyFill="1" applyBorder="1" applyAlignment="1">
      <alignment horizontal="center"/>
    </xf>
    <xf numFmtId="0" fontId="52" fillId="13" borderId="1" xfId="0" applyFont="1" applyFill="1" applyBorder="1" applyAlignment="1">
      <alignment horizontal="center" vertical="top" wrapText="1"/>
    </xf>
    <xf numFmtId="0" fontId="16" fillId="16" borderId="84" xfId="0" applyFont="1" applyFill="1" applyBorder="1" applyAlignment="1">
      <alignment horizontal="center" vertical="center"/>
    </xf>
    <xf numFmtId="0" fontId="16" fillId="16" borderId="85" xfId="0" applyFont="1" applyFill="1" applyBorder="1" applyAlignment="1">
      <alignment horizontal="center" vertical="center"/>
    </xf>
    <xf numFmtId="0" fontId="16" fillId="0" borderId="15" xfId="0" applyFont="1" applyBorder="1" applyAlignment="1">
      <alignment horizontal="center" vertical="center"/>
    </xf>
    <xf numFmtId="0" fontId="15" fillId="15" borderId="8" xfId="0" applyFont="1" applyFill="1" applyBorder="1" applyAlignment="1">
      <alignment horizontal="center" vertical="top" wrapText="1"/>
    </xf>
    <xf numFmtId="0" fontId="15" fillId="15" borderId="79" xfId="0" applyFont="1" applyFill="1" applyBorder="1" applyAlignment="1">
      <alignment horizontal="center" vertical="top" wrapText="1"/>
    </xf>
    <xf numFmtId="0" fontId="16" fillId="15" borderId="66" xfId="0" applyFont="1" applyFill="1" applyBorder="1" applyAlignment="1">
      <alignment horizontal="center" vertical="center"/>
    </xf>
    <xf numFmtId="0" fontId="16" fillId="15" borderId="2" xfId="0" applyFont="1" applyFill="1" applyBorder="1" applyAlignment="1">
      <alignment horizontal="center" vertical="center"/>
    </xf>
    <xf numFmtId="0" fontId="16" fillId="15" borderId="3" xfId="0" applyFont="1" applyFill="1" applyBorder="1" applyAlignment="1">
      <alignment horizontal="center" vertical="center"/>
    </xf>
    <xf numFmtId="49" fontId="47" fillId="15" borderId="49" xfId="0" applyNumberFormat="1" applyFont="1" applyFill="1" applyBorder="1" applyAlignment="1">
      <alignment horizontal="center" vertical="center" wrapText="1"/>
    </xf>
    <xf numFmtId="0" fontId="15" fillId="0" borderId="13" xfId="0" applyFont="1" applyFill="1" applyBorder="1" applyAlignment="1">
      <alignment horizontal="center" vertical="center"/>
    </xf>
    <xf numFmtId="0" fontId="30" fillId="0" borderId="15" xfId="0" applyFont="1" applyBorder="1" applyAlignment="1">
      <alignment horizontal="center" vertical="center"/>
    </xf>
    <xf numFmtId="0" fontId="15" fillId="14" borderId="120" xfId="1" applyFont="1" applyFill="1" applyBorder="1" applyAlignment="1">
      <alignment horizontal="center" vertical="top" wrapText="1"/>
    </xf>
    <xf numFmtId="0" fontId="15" fillId="14" borderId="110" xfId="1" applyFont="1" applyFill="1" applyBorder="1" applyAlignment="1">
      <alignment horizontal="center" vertical="top" wrapText="1"/>
    </xf>
    <xf numFmtId="0" fontId="15" fillId="14" borderId="105" xfId="1" applyFont="1" applyFill="1" applyBorder="1" applyAlignment="1">
      <alignment horizontal="center" vertical="top" wrapText="1"/>
    </xf>
    <xf numFmtId="0" fontId="15" fillId="14" borderId="154" xfId="1" applyFont="1" applyFill="1" applyBorder="1" applyAlignment="1">
      <alignment horizontal="center" vertical="top" wrapText="1"/>
    </xf>
    <xf numFmtId="0" fontId="15" fillId="14" borderId="121" xfId="1" applyFont="1" applyFill="1" applyBorder="1" applyAlignment="1">
      <alignment horizontal="center" vertical="top" wrapText="1"/>
    </xf>
    <xf numFmtId="0" fontId="15" fillId="14" borderId="147" xfId="1" applyFont="1" applyFill="1" applyBorder="1" applyAlignment="1">
      <alignment horizontal="center" vertical="top" wrapText="1"/>
    </xf>
    <xf numFmtId="0" fontId="16" fillId="14" borderId="66" xfId="0" applyFont="1" applyFill="1" applyBorder="1" applyAlignment="1">
      <alignment horizontal="center" vertical="center"/>
    </xf>
    <xf numFmtId="0" fontId="16" fillId="14" borderId="2" xfId="0" applyFont="1" applyFill="1" applyBorder="1" applyAlignment="1">
      <alignment horizontal="center" vertical="center"/>
    </xf>
    <xf numFmtId="0" fontId="16" fillId="14" borderId="3" xfId="0" applyFont="1" applyFill="1" applyBorder="1" applyAlignment="1">
      <alignment horizontal="center" vertical="center"/>
    </xf>
    <xf numFmtId="0" fontId="16" fillId="14" borderId="84" xfId="0" applyFont="1" applyFill="1" applyBorder="1" applyAlignment="1">
      <alignment horizontal="center" vertical="center"/>
    </xf>
    <xf numFmtId="0" fontId="16" fillId="14" borderId="85" xfId="0" applyFont="1" applyFill="1" applyBorder="1" applyAlignment="1">
      <alignment horizontal="center" vertical="center"/>
    </xf>
    <xf numFmtId="0" fontId="16" fillId="14" borderId="42" xfId="0" applyFont="1" applyFill="1" applyBorder="1" applyAlignment="1">
      <alignment horizontal="center" vertical="center"/>
    </xf>
    <xf numFmtId="0" fontId="16" fillId="14" borderId="19" xfId="0" applyFont="1" applyFill="1" applyBorder="1" applyAlignment="1">
      <alignment horizontal="center" vertical="center"/>
    </xf>
    <xf numFmtId="0" fontId="16" fillId="16" borderId="42" xfId="0" applyFont="1" applyFill="1" applyBorder="1" applyAlignment="1">
      <alignment horizontal="center" vertical="center"/>
    </xf>
    <xf numFmtId="0" fontId="16" fillId="16" borderId="19" xfId="0" applyFont="1" applyFill="1" applyBorder="1" applyAlignment="1">
      <alignment horizontal="center" vertical="center"/>
    </xf>
    <xf numFmtId="0" fontId="15" fillId="14" borderId="104" xfId="1" applyFont="1" applyFill="1" applyBorder="1" applyAlignment="1">
      <alignment horizontal="center" vertical="top" wrapText="1"/>
    </xf>
    <xf numFmtId="0" fontId="15" fillId="14" borderId="79" xfId="1" applyFont="1" applyFill="1" applyBorder="1" applyAlignment="1">
      <alignment horizontal="center" vertical="top" wrapText="1"/>
    </xf>
    <xf numFmtId="0" fontId="15" fillId="14" borderId="122" xfId="1" applyFont="1" applyFill="1" applyBorder="1" applyAlignment="1">
      <alignment horizontal="center" vertical="top" wrapText="1"/>
    </xf>
    <xf numFmtId="49" fontId="7" fillId="14" borderId="0" xfId="1" applyNumberFormat="1" applyFont="1" applyFill="1" applyBorder="1" applyAlignment="1">
      <alignment horizontal="center"/>
    </xf>
    <xf numFmtId="0" fontId="15" fillId="15" borderId="16" xfId="0" applyFont="1" applyFill="1" applyBorder="1" applyAlignment="1">
      <alignment horizontal="center" vertical="top" wrapText="1"/>
    </xf>
    <xf numFmtId="0" fontId="15" fillId="15" borderId="17" xfId="0" applyFont="1" applyFill="1" applyBorder="1" applyAlignment="1">
      <alignment horizontal="center" vertical="top" wrapText="1"/>
    </xf>
    <xf numFmtId="0" fontId="15" fillId="15" borderId="21" xfId="0" applyFont="1" applyFill="1" applyBorder="1" applyAlignment="1">
      <alignment horizontal="center" vertical="top" wrapText="1"/>
    </xf>
    <xf numFmtId="0" fontId="15" fillId="15" borderId="22" xfId="0" applyFont="1" applyFill="1" applyBorder="1" applyAlignment="1">
      <alignment horizontal="center" vertical="top" wrapText="1"/>
    </xf>
    <xf numFmtId="0" fontId="15" fillId="15" borderId="18" xfId="0" applyFont="1" applyFill="1" applyBorder="1" applyAlignment="1">
      <alignment horizontal="center" vertical="top" wrapText="1"/>
    </xf>
    <xf numFmtId="0" fontId="15" fillId="15" borderId="23" xfId="0" applyFont="1" applyFill="1" applyBorder="1" applyAlignment="1">
      <alignment horizontal="center" vertical="top" wrapText="1"/>
    </xf>
    <xf numFmtId="0" fontId="15" fillId="15" borderId="9" xfId="0" applyFont="1" applyFill="1" applyBorder="1" applyAlignment="1">
      <alignment horizontal="center" vertical="top" wrapText="1"/>
    </xf>
    <xf numFmtId="0" fontId="15" fillId="15" borderId="24" xfId="0" applyFont="1" applyFill="1" applyBorder="1" applyAlignment="1">
      <alignment horizontal="center" vertical="top" wrapText="1"/>
    </xf>
    <xf numFmtId="0" fontId="52" fillId="50" borderId="89" xfId="1" applyFont="1" applyFill="1" applyBorder="1" applyAlignment="1">
      <alignment horizontal="center" vertical="top" wrapText="1"/>
    </xf>
    <xf numFmtId="0" fontId="52" fillId="50" borderId="15" xfId="1" applyFont="1" applyFill="1" applyBorder="1" applyAlignment="1">
      <alignment horizontal="center" vertical="top" wrapText="1"/>
    </xf>
    <xf numFmtId="0" fontId="15" fillId="14" borderId="16" xfId="0" applyFont="1" applyFill="1" applyBorder="1" applyAlignment="1">
      <alignment horizontal="center" vertical="top" wrapText="1"/>
    </xf>
    <xf numFmtId="0" fontId="15" fillId="14" borderId="17" xfId="0" applyFont="1" applyFill="1" applyBorder="1" applyAlignment="1">
      <alignment horizontal="center" vertical="top" wrapText="1"/>
    </xf>
    <xf numFmtId="0" fontId="15" fillId="14" borderId="21" xfId="0" applyFont="1" applyFill="1" applyBorder="1" applyAlignment="1">
      <alignment horizontal="center" vertical="top" wrapText="1"/>
    </xf>
    <xf numFmtId="0" fontId="15" fillId="14" borderId="22" xfId="0" applyFont="1" applyFill="1" applyBorder="1" applyAlignment="1">
      <alignment horizontal="center" vertical="top" wrapText="1"/>
    </xf>
    <xf numFmtId="0" fontId="15" fillId="14" borderId="18" xfId="0" applyFont="1" applyFill="1" applyBorder="1" applyAlignment="1">
      <alignment horizontal="center" vertical="top" wrapText="1"/>
    </xf>
    <xf numFmtId="0" fontId="15" fillId="14" borderId="23" xfId="0" applyFont="1" applyFill="1" applyBorder="1" applyAlignment="1">
      <alignment horizontal="center" vertical="top" wrapText="1"/>
    </xf>
    <xf numFmtId="0" fontId="15" fillId="14" borderId="9" xfId="0" applyFont="1" applyFill="1" applyBorder="1" applyAlignment="1">
      <alignment horizontal="center" vertical="top" wrapText="1"/>
    </xf>
    <xf numFmtId="0" fontId="15" fillId="14" borderId="24" xfId="0" applyFont="1" applyFill="1" applyBorder="1" applyAlignment="1">
      <alignment horizontal="center" vertical="top" wrapText="1"/>
    </xf>
    <xf numFmtId="0" fontId="15" fillId="16" borderId="16" xfId="0" applyFont="1" applyFill="1" applyBorder="1" applyAlignment="1">
      <alignment horizontal="center" vertical="top" wrapText="1"/>
    </xf>
    <xf numFmtId="0" fontId="15" fillId="16" borderId="17" xfId="0" applyFont="1" applyFill="1" applyBorder="1" applyAlignment="1">
      <alignment horizontal="center" vertical="top" wrapText="1"/>
    </xf>
    <xf numFmtId="0" fontId="15" fillId="16" borderId="21" xfId="0" applyFont="1" applyFill="1" applyBorder="1" applyAlignment="1">
      <alignment horizontal="center" vertical="top" wrapText="1"/>
    </xf>
    <xf numFmtId="0" fontId="15" fillId="16" borderId="22" xfId="0" applyFont="1" applyFill="1" applyBorder="1" applyAlignment="1">
      <alignment horizontal="center" vertical="top" wrapText="1"/>
    </xf>
    <xf numFmtId="0" fontId="15" fillId="16" borderId="18" xfId="0" applyFont="1" applyFill="1" applyBorder="1" applyAlignment="1">
      <alignment horizontal="center" vertical="top" wrapText="1"/>
    </xf>
    <xf numFmtId="0" fontId="15" fillId="16" borderId="23" xfId="0" applyFont="1" applyFill="1" applyBorder="1" applyAlignment="1">
      <alignment horizontal="center" vertical="top" wrapText="1"/>
    </xf>
    <xf numFmtId="0" fontId="15" fillId="16" borderId="9" xfId="0" applyFont="1" applyFill="1" applyBorder="1" applyAlignment="1">
      <alignment horizontal="center" vertical="top" wrapText="1"/>
    </xf>
    <xf numFmtId="0" fontId="15" fillId="16" borderId="24" xfId="0" applyFont="1" applyFill="1" applyBorder="1" applyAlignment="1">
      <alignment horizontal="center" vertical="top" wrapText="1"/>
    </xf>
    <xf numFmtId="49" fontId="21" fillId="14" borderId="78" xfId="1" applyNumberFormat="1" applyFont="1" applyFill="1" applyBorder="1" applyAlignment="1">
      <alignment horizontal="center"/>
    </xf>
    <xf numFmtId="1" fontId="16" fillId="16" borderId="42" xfId="0" applyNumberFormat="1" applyFont="1" applyFill="1" applyBorder="1" applyAlignment="1">
      <alignment horizontal="center" vertical="center"/>
    </xf>
    <xf numFmtId="1" fontId="16" fillId="16" borderId="157" xfId="0" applyNumberFormat="1" applyFont="1" applyFill="1" applyBorder="1" applyAlignment="1">
      <alignment horizontal="center" vertical="center"/>
    </xf>
    <xf numFmtId="1" fontId="16" fillId="21" borderId="42" xfId="0" applyNumberFormat="1" applyFont="1" applyFill="1" applyBorder="1" applyAlignment="1">
      <alignment horizontal="center" vertical="center"/>
    </xf>
    <xf numFmtId="1" fontId="16" fillId="21" borderId="157" xfId="0" applyNumberFormat="1" applyFont="1" applyFill="1" applyBorder="1" applyAlignment="1">
      <alignment horizontal="center" vertical="center"/>
    </xf>
    <xf numFmtId="0" fontId="15" fillId="0" borderId="15" xfId="0" applyFont="1" applyBorder="1" applyAlignment="1">
      <alignment horizontal="center" vertical="center"/>
    </xf>
    <xf numFmtId="0" fontId="12" fillId="0" borderId="0" xfId="0" applyFont="1" applyBorder="1" applyAlignment="1">
      <alignment horizontal="center" wrapText="1"/>
    </xf>
    <xf numFmtId="49" fontId="13" fillId="15" borderId="78" xfId="1" applyNumberFormat="1" applyFont="1" applyFill="1" applyBorder="1" applyAlignment="1">
      <alignment horizontal="center"/>
    </xf>
    <xf numFmtId="0" fontId="52" fillId="13" borderId="89" xfId="0" applyFont="1" applyFill="1" applyBorder="1" applyAlignment="1">
      <alignment horizontal="center" vertical="top" wrapText="1"/>
    </xf>
    <xf numFmtId="0" fontId="52" fillId="13" borderId="90" xfId="0" applyFont="1" applyFill="1" applyBorder="1" applyAlignment="1">
      <alignment horizontal="center" vertical="top" wrapText="1"/>
    </xf>
    <xf numFmtId="0" fontId="27" fillId="14" borderId="8" xfId="3" applyFont="1" applyFill="1" applyBorder="1" applyAlignment="1">
      <alignment horizontal="center" vertical="top" wrapText="1"/>
    </xf>
    <xf numFmtId="49" fontId="21" fillId="50" borderId="1" xfId="1" applyNumberFormat="1" applyFont="1" applyFill="1" applyBorder="1" applyAlignment="1">
      <alignment horizontal="center"/>
    </xf>
    <xf numFmtId="0" fontId="89" fillId="15" borderId="8" xfId="3" applyFont="1" applyFill="1" applyBorder="1" applyAlignment="1">
      <alignment horizontal="center" vertical="center" wrapText="1"/>
    </xf>
    <xf numFmtId="0" fontId="52" fillId="15" borderId="8" xfId="0" applyFont="1" applyFill="1" applyBorder="1" applyAlignment="1">
      <alignment horizontal="center" vertical="top" wrapText="1"/>
    </xf>
    <xf numFmtId="0" fontId="53" fillId="14" borderId="8" xfId="0" applyFont="1" applyFill="1" applyBorder="1" applyAlignment="1">
      <alignment horizontal="center" vertical="center" wrapText="1"/>
    </xf>
    <xf numFmtId="0" fontId="27" fillId="14" borderId="9" xfId="3" applyFont="1" applyFill="1" applyBorder="1" applyAlignment="1">
      <alignment horizontal="center" vertical="center" wrapText="1"/>
    </xf>
    <xf numFmtId="0" fontId="27" fillId="14" borderId="5" xfId="3" applyFont="1" applyFill="1" applyBorder="1" applyAlignment="1">
      <alignment horizontal="center" vertical="center" wrapText="1"/>
    </xf>
    <xf numFmtId="0" fontId="53" fillId="19" borderId="0" xfId="3" applyFont="1" applyFill="1" applyBorder="1" applyAlignment="1">
      <alignment horizontal="center" vertical="center"/>
    </xf>
    <xf numFmtId="0" fontId="15" fillId="14" borderId="81" xfId="3" applyFont="1" applyFill="1" applyBorder="1" applyAlignment="1">
      <alignment horizontal="center"/>
    </xf>
    <xf numFmtId="0" fontId="53" fillId="16" borderId="8" xfId="0" applyFont="1" applyFill="1" applyBorder="1" applyAlignment="1">
      <alignment horizontal="center" vertical="center" wrapText="1"/>
    </xf>
    <xf numFmtId="0" fontId="15" fillId="16" borderId="81" xfId="3" applyFont="1" applyFill="1" applyBorder="1" applyAlignment="1">
      <alignment horizontal="center"/>
    </xf>
    <xf numFmtId="0" fontId="29" fillId="19" borderId="0" xfId="3" applyFont="1" applyFill="1" applyAlignment="1">
      <alignment horizontal="center" vertical="center" wrapText="1"/>
    </xf>
    <xf numFmtId="0" fontId="43" fillId="0" borderId="0" xfId="3" applyFont="1" applyBorder="1" applyAlignment="1">
      <alignment horizontal="right"/>
    </xf>
    <xf numFmtId="0" fontId="15" fillId="0" borderId="0" xfId="3" applyFont="1" applyBorder="1" applyAlignment="1">
      <alignment horizontal="center"/>
    </xf>
    <xf numFmtId="49" fontId="13" fillId="15" borderId="79" xfId="1" applyNumberFormat="1" applyFont="1" applyFill="1" applyBorder="1" applyAlignment="1">
      <alignment horizontal="center" vertical="center"/>
    </xf>
    <xf numFmtId="49" fontId="13" fillId="15" borderId="80" xfId="1" applyNumberFormat="1" applyFont="1" applyFill="1" applyBorder="1" applyAlignment="1">
      <alignment horizontal="center" vertical="center"/>
    </xf>
    <xf numFmtId="49" fontId="13" fillId="15" borderId="37" xfId="1" applyNumberFormat="1" applyFont="1" applyFill="1" applyBorder="1" applyAlignment="1">
      <alignment horizontal="center" vertical="center"/>
    </xf>
    <xf numFmtId="0" fontId="53" fillId="15" borderId="8" xfId="0" applyFont="1" applyFill="1" applyBorder="1" applyAlignment="1">
      <alignment horizontal="center" vertical="center" wrapText="1"/>
    </xf>
    <xf numFmtId="0" fontId="27" fillId="15" borderId="9" xfId="3" applyFont="1" applyFill="1" applyBorder="1" applyAlignment="1">
      <alignment horizontal="center" vertical="center" wrapText="1"/>
    </xf>
    <xf numFmtId="0" fontId="27" fillId="15" borderId="5" xfId="3" applyFont="1" applyFill="1" applyBorder="1" applyAlignment="1">
      <alignment horizontal="center" vertical="center" wrapText="1"/>
    </xf>
    <xf numFmtId="0" fontId="15" fillId="13" borderId="32" xfId="0" applyFont="1" applyFill="1" applyBorder="1" applyAlignment="1">
      <alignment horizontal="center" vertical="top" wrapText="1"/>
    </xf>
    <xf numFmtId="0" fontId="15" fillId="13" borderId="31" xfId="0" applyFont="1" applyFill="1" applyBorder="1" applyAlignment="1">
      <alignment horizontal="center" vertical="top" wrapText="1"/>
    </xf>
    <xf numFmtId="0" fontId="27" fillId="18" borderId="8" xfId="3" applyFont="1" applyFill="1" applyBorder="1" applyAlignment="1">
      <alignment horizontal="center" vertical="top" wrapText="1"/>
    </xf>
    <xf numFmtId="49" fontId="14" fillId="16" borderId="1" xfId="1" applyNumberFormat="1" applyFont="1" applyFill="1" applyBorder="1" applyAlignment="1">
      <alignment horizontal="center" vertical="center"/>
    </xf>
    <xf numFmtId="0" fontId="27" fillId="16" borderId="9" xfId="3" applyFont="1" applyFill="1" applyBorder="1" applyAlignment="1">
      <alignment horizontal="center" vertical="center" wrapText="1"/>
    </xf>
    <xf numFmtId="0" fontId="27" fillId="16" borderId="5" xfId="3" applyFont="1" applyFill="1" applyBorder="1" applyAlignment="1">
      <alignment horizontal="center" vertical="center" wrapText="1"/>
    </xf>
    <xf numFmtId="49" fontId="14" fillId="14" borderId="1" xfId="1" applyNumberFormat="1" applyFont="1" applyFill="1" applyBorder="1" applyAlignment="1">
      <alignment horizontal="center" vertical="center"/>
    </xf>
    <xf numFmtId="0" fontId="27" fillId="16" borderId="8" xfId="3" applyFont="1" applyFill="1" applyBorder="1" applyAlignment="1">
      <alignment horizontal="center" vertical="top" wrapText="1"/>
    </xf>
    <xf numFmtId="0" fontId="39" fillId="15" borderId="79" xfId="2" applyFont="1" applyFill="1" applyBorder="1" applyAlignment="1">
      <alignment horizontal="center" vertical="center" wrapText="1"/>
    </xf>
    <xf numFmtId="0" fontId="39" fillId="15" borderId="80" xfId="2" applyFont="1" applyFill="1" applyBorder="1" applyAlignment="1">
      <alignment horizontal="center" vertical="center" wrapText="1"/>
    </xf>
    <xf numFmtId="0" fontId="39" fillId="15" borderId="37" xfId="2" applyFont="1" applyFill="1" applyBorder="1" applyAlignment="1">
      <alignment horizontal="center" vertical="center" wrapText="1"/>
    </xf>
    <xf numFmtId="0" fontId="35" fillId="15" borderId="9" xfId="2" applyFont="1" applyFill="1" applyBorder="1" applyAlignment="1">
      <alignment horizontal="center" vertical="center" textRotation="90" wrapText="1"/>
    </xf>
    <xf numFmtId="0" fontId="35" fillId="15" borderId="7" xfId="2" applyFont="1" applyFill="1" applyBorder="1" applyAlignment="1">
      <alignment horizontal="center" vertical="center" textRotation="90" wrapText="1"/>
    </xf>
    <xf numFmtId="0" fontId="35" fillId="15" borderId="5" xfId="2" applyFont="1" applyFill="1" applyBorder="1" applyAlignment="1">
      <alignment horizontal="center" vertical="center" textRotation="90" wrapText="1"/>
    </xf>
    <xf numFmtId="0" fontId="35" fillId="15" borderId="79" xfId="2" applyFont="1" applyFill="1" applyBorder="1" applyAlignment="1">
      <alignment horizontal="center" vertical="center" wrapText="1"/>
    </xf>
    <xf numFmtId="0" fontId="35" fillId="15" borderId="80" xfId="2" applyFont="1" applyFill="1" applyBorder="1" applyAlignment="1">
      <alignment horizontal="center" vertical="center" wrapText="1"/>
    </xf>
    <xf numFmtId="0" fontId="35" fillId="15" borderId="37" xfId="2" applyFont="1" applyFill="1" applyBorder="1" applyAlignment="1">
      <alignment horizontal="center" vertical="center" wrapText="1"/>
    </xf>
    <xf numFmtId="0" fontId="34" fillId="15" borderId="9" xfId="2" applyFont="1" applyFill="1" applyBorder="1" applyAlignment="1">
      <alignment horizontal="center" vertical="center" textRotation="90" wrapText="1"/>
    </xf>
    <xf numFmtId="0" fontId="34" fillId="15" borderId="5" xfId="2" applyFont="1" applyFill="1" applyBorder="1" applyAlignment="1">
      <alignment horizontal="center" vertical="center" textRotation="90" wrapText="1"/>
    </xf>
    <xf numFmtId="0" fontId="39" fillId="16" borderId="81" xfId="2" applyFont="1" applyFill="1" applyBorder="1" applyAlignment="1">
      <alignment horizontal="center" wrapText="1"/>
    </xf>
    <xf numFmtId="0" fontId="39" fillId="2" borderId="81" xfId="2" applyFont="1" applyFill="1" applyBorder="1" applyAlignment="1">
      <alignment horizontal="center" wrapText="1"/>
    </xf>
    <xf numFmtId="0" fontId="39" fillId="0" borderId="0" xfId="2" applyFont="1" applyAlignment="1">
      <alignment horizontal="center" vertical="center" wrapText="1"/>
    </xf>
    <xf numFmtId="0" fontId="87" fillId="0" borderId="0" xfId="2" applyFont="1" applyAlignment="1">
      <alignment horizontal="center" wrapText="1"/>
    </xf>
    <xf numFmtId="0" fontId="39" fillId="15" borderId="49" xfId="2" applyFont="1" applyFill="1" applyBorder="1" applyAlignment="1">
      <alignment horizontal="center" vertical="center" wrapText="1"/>
    </xf>
    <xf numFmtId="0" fontId="33" fillId="15" borderId="49" xfId="2" applyFont="1" applyFill="1" applyBorder="1" applyAlignment="1">
      <alignment horizontal="center" vertical="center" textRotation="90" wrapText="1"/>
    </xf>
    <xf numFmtId="0" fontId="33" fillId="15" borderId="49" xfId="2" applyFont="1" applyFill="1" applyBorder="1" applyAlignment="1">
      <alignment horizontal="center" vertical="center" wrapText="1"/>
    </xf>
    <xf numFmtId="0" fontId="42" fillId="15" borderId="81" xfId="2" applyFont="1" applyFill="1" applyBorder="1" applyAlignment="1">
      <alignment horizontal="center" wrapText="1"/>
    </xf>
    <xf numFmtId="0" fontId="34" fillId="0" borderId="0" xfId="2" applyFont="1" applyAlignment="1">
      <alignment horizontal="center" vertical="center" wrapText="1"/>
    </xf>
    <xf numFmtId="0" fontId="34" fillId="0" borderId="0" xfId="2" applyFont="1" applyAlignment="1">
      <alignment horizontal="center" vertical="center"/>
    </xf>
    <xf numFmtId="0" fontId="39" fillId="13" borderId="79" xfId="2" applyFont="1" applyFill="1" applyBorder="1" applyAlignment="1">
      <alignment horizontal="center" vertical="center" wrapText="1"/>
    </xf>
    <xf numFmtId="0" fontId="39" fillId="13" borderId="80" xfId="2" applyFont="1" applyFill="1" applyBorder="1" applyAlignment="1">
      <alignment horizontal="center" vertical="center" wrapText="1"/>
    </xf>
    <xf numFmtId="0" fontId="39" fillId="13" borderId="37" xfId="2" applyFont="1" applyFill="1" applyBorder="1" applyAlignment="1">
      <alignment horizontal="center" vertical="center" wrapText="1"/>
    </xf>
    <xf numFmtId="0" fontId="33" fillId="13" borderId="9" xfId="2" applyFont="1" applyFill="1" applyBorder="1" applyAlignment="1">
      <alignment horizontal="center" vertical="center" textRotation="90" wrapText="1"/>
    </xf>
    <xf numFmtId="0" fontId="33" fillId="13" borderId="7" xfId="2" applyFont="1" applyFill="1" applyBorder="1" applyAlignment="1">
      <alignment horizontal="center" vertical="center" textRotation="90" wrapText="1"/>
    </xf>
    <xf numFmtId="0" fontId="33" fillId="13" borderId="5" xfId="2" applyFont="1" applyFill="1" applyBorder="1" applyAlignment="1">
      <alignment horizontal="center" vertical="center" textRotation="90" wrapText="1"/>
    </xf>
    <xf numFmtId="0" fontId="33" fillId="13" borderId="79" xfId="2" applyFont="1" applyFill="1" applyBorder="1" applyAlignment="1">
      <alignment horizontal="center" vertical="center" wrapText="1"/>
    </xf>
    <xf numFmtId="0" fontId="33" fillId="13" borderId="80" xfId="2" applyFont="1" applyFill="1" applyBorder="1" applyAlignment="1">
      <alignment horizontal="center" vertical="center" wrapText="1"/>
    </xf>
    <xf numFmtId="0" fontId="33" fillId="13" borderId="37" xfId="2" applyFont="1" applyFill="1" applyBorder="1" applyAlignment="1">
      <alignment horizontal="center" vertical="center" wrapText="1"/>
    </xf>
    <xf numFmtId="0" fontId="40" fillId="2" borderId="81" xfId="2" applyFont="1" applyFill="1" applyBorder="1" applyAlignment="1">
      <alignment horizontal="center"/>
    </xf>
    <xf numFmtId="0" fontId="40" fillId="16" borderId="81" xfId="2" applyFont="1" applyFill="1" applyBorder="1" applyAlignment="1">
      <alignment horizontal="center"/>
    </xf>
    <xf numFmtId="0" fontId="52" fillId="15" borderId="161" xfId="0" applyFont="1" applyFill="1" applyBorder="1" applyAlignment="1">
      <alignment horizontal="center" vertical="center" wrapText="1"/>
    </xf>
    <xf numFmtId="0" fontId="52" fillId="15" borderId="81" xfId="0" applyFont="1" applyFill="1" applyBorder="1" applyAlignment="1">
      <alignment horizontal="center" vertical="center" wrapText="1"/>
    </xf>
    <xf numFmtId="0" fontId="52" fillId="15" borderId="6" xfId="0" applyFont="1" applyFill="1" applyBorder="1" applyAlignment="1">
      <alignment horizontal="center" vertical="center" wrapText="1"/>
    </xf>
    <xf numFmtId="0" fontId="6" fillId="15" borderId="3" xfId="0" applyFont="1" applyFill="1" applyBorder="1" applyAlignment="1">
      <alignment horizontal="center" vertical="center" wrapText="1"/>
    </xf>
    <xf numFmtId="0" fontId="6" fillId="15" borderId="2" xfId="0" applyFont="1" applyFill="1" applyBorder="1" applyAlignment="1">
      <alignment horizontal="center" vertical="center" wrapText="1"/>
    </xf>
    <xf numFmtId="0" fontId="34" fillId="0" borderId="0" xfId="4" applyFont="1" applyAlignment="1">
      <alignment horizontal="center" vertical="top" wrapText="1"/>
    </xf>
    <xf numFmtId="0" fontId="34" fillId="0" borderId="0" xfId="4" applyFont="1" applyAlignment="1">
      <alignment horizontal="center" vertical="top"/>
    </xf>
    <xf numFmtId="0" fontId="6" fillId="15" borderId="66" xfId="0" applyFont="1" applyFill="1" applyBorder="1" applyAlignment="1">
      <alignment horizontal="center" vertical="center" wrapText="1"/>
    </xf>
    <xf numFmtId="49" fontId="29" fillId="15" borderId="81" xfId="4" applyNumberFormat="1" applyFont="1" applyFill="1" applyBorder="1" applyAlignment="1">
      <alignment horizontal="center" vertical="center" wrapText="1"/>
    </xf>
    <xf numFmtId="49" fontId="29" fillId="15" borderId="112" xfId="4" applyNumberFormat="1" applyFont="1" applyFill="1" applyBorder="1" applyAlignment="1">
      <alignment horizontal="center" vertical="center" wrapText="1"/>
    </xf>
    <xf numFmtId="49" fontId="24" fillId="14" borderId="79" xfId="1" applyNumberFormat="1" applyFont="1" applyFill="1" applyBorder="1" applyAlignment="1">
      <alignment horizontal="center" vertical="center" wrapText="1"/>
    </xf>
    <xf numFmtId="49" fontId="24" fillId="14" borderId="80" xfId="1" applyNumberFormat="1" applyFont="1" applyFill="1" applyBorder="1" applyAlignment="1">
      <alignment horizontal="center" vertical="center" wrapText="1"/>
    </xf>
    <xf numFmtId="49" fontId="24" fillId="14" borderId="37" xfId="1" applyNumberFormat="1" applyFont="1" applyFill="1" applyBorder="1" applyAlignment="1">
      <alignment horizontal="center" vertical="center" wrapText="1"/>
    </xf>
    <xf numFmtId="49" fontId="29" fillId="16" borderId="81" xfId="4" applyNumberFormat="1" applyFont="1" applyFill="1" applyBorder="1" applyAlignment="1">
      <alignment horizontal="center" vertical="center" wrapText="1"/>
    </xf>
    <xf numFmtId="49" fontId="29" fillId="16" borderId="112" xfId="4" applyNumberFormat="1" applyFont="1" applyFill="1" applyBorder="1" applyAlignment="1">
      <alignment horizontal="center" vertical="center" wrapText="1"/>
    </xf>
    <xf numFmtId="0" fontId="79" fillId="50" borderId="1"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6" fillId="16" borderId="2" xfId="0" applyFont="1" applyFill="1" applyBorder="1" applyAlignment="1">
      <alignment horizontal="center" vertical="center" wrapText="1"/>
    </xf>
    <xf numFmtId="0" fontId="15" fillId="14" borderId="81" xfId="3" applyFont="1" applyFill="1" applyBorder="1" applyAlignment="1">
      <alignment horizontal="center" vertical="center"/>
    </xf>
    <xf numFmtId="0" fontId="15" fillId="14" borderId="112" xfId="3" applyFont="1" applyFill="1" applyBorder="1" applyAlignment="1">
      <alignment horizontal="center" vertical="center"/>
    </xf>
    <xf numFmtId="0" fontId="6" fillId="14" borderId="113" xfId="0" applyFont="1" applyFill="1" applyBorder="1" applyAlignment="1">
      <alignment horizontal="center" vertical="center" wrapText="1"/>
    </xf>
    <xf numFmtId="0" fontId="6" fillId="14" borderId="160" xfId="0" applyFont="1" applyFill="1" applyBorder="1" applyAlignment="1">
      <alignment horizontal="center" vertical="center" wrapText="1"/>
    </xf>
    <xf numFmtId="0" fontId="15" fillId="11" borderId="95" xfId="4" applyFont="1" applyFill="1" applyBorder="1" applyAlignment="1">
      <alignment horizontal="center" vertical="top" wrapText="1"/>
    </xf>
    <xf numFmtId="0" fontId="15" fillId="11" borderId="6" xfId="4" applyFont="1" applyFill="1" applyBorder="1" applyAlignment="1">
      <alignment horizontal="center" vertical="top" wrapText="1"/>
    </xf>
    <xf numFmtId="0" fontId="12" fillId="14" borderId="79" xfId="5" applyFont="1" applyFill="1" applyBorder="1" applyAlignment="1">
      <alignment horizontal="center" vertical="center" wrapText="1"/>
    </xf>
    <xf numFmtId="0" fontId="12" fillId="14" borderId="101" xfId="5" applyFont="1" applyFill="1" applyBorder="1" applyAlignment="1">
      <alignment horizontal="center" vertical="center" wrapText="1"/>
    </xf>
    <xf numFmtId="0" fontId="12" fillId="40" borderId="79" xfId="5" applyFont="1" applyFill="1" applyBorder="1" applyAlignment="1">
      <alignment horizontal="center" vertical="center" wrapText="1"/>
    </xf>
    <xf numFmtId="0" fontId="12" fillId="40" borderId="101" xfId="5" applyFont="1" applyFill="1" applyBorder="1" applyAlignment="1">
      <alignment horizontal="center" vertical="center" wrapText="1"/>
    </xf>
    <xf numFmtId="0" fontId="12" fillId="14" borderId="100" xfId="5" applyFont="1" applyFill="1" applyBorder="1" applyAlignment="1">
      <alignment horizontal="center" vertical="center" wrapText="1"/>
    </xf>
    <xf numFmtId="0" fontId="12" fillId="14" borderId="37" xfId="5" applyFont="1" applyFill="1" applyBorder="1" applyAlignment="1">
      <alignment horizontal="center" vertical="center" wrapText="1"/>
    </xf>
    <xf numFmtId="0" fontId="29" fillId="0" borderId="0" xfId="5" applyFont="1" applyAlignment="1">
      <alignment horizontal="center" wrapText="1"/>
    </xf>
    <xf numFmtId="0" fontId="68" fillId="15" borderId="97" xfId="0" applyFont="1" applyFill="1" applyBorder="1" applyAlignment="1">
      <alignment horizontal="center" vertical="center"/>
    </xf>
    <xf numFmtId="0" fontId="68" fillId="15" borderId="98" xfId="0" applyFont="1" applyFill="1" applyBorder="1" applyAlignment="1">
      <alignment horizontal="center" vertical="center"/>
    </xf>
    <xf numFmtId="0" fontId="68" fillId="15" borderId="99" xfId="0" applyFont="1" applyFill="1" applyBorder="1" applyAlignment="1">
      <alignment horizontal="center" vertical="center"/>
    </xf>
    <xf numFmtId="0" fontId="69" fillId="15" borderId="98" xfId="5" applyFont="1" applyFill="1" applyBorder="1" applyAlignment="1">
      <alignment horizontal="center" vertical="center" wrapText="1"/>
    </xf>
    <xf numFmtId="0" fontId="69" fillId="15" borderId="99" xfId="5" applyFont="1" applyFill="1" applyBorder="1" applyAlignment="1">
      <alignment horizontal="center" vertical="center" wrapText="1"/>
    </xf>
    <xf numFmtId="0" fontId="88" fillId="15" borderId="49" xfId="5" applyFont="1" applyFill="1" applyBorder="1" applyAlignment="1">
      <alignment horizontal="center" vertical="center" wrapText="1"/>
    </xf>
    <xf numFmtId="0" fontId="71" fillId="14" borderId="97" xfId="5" applyFont="1" applyFill="1" applyBorder="1" applyAlignment="1">
      <alignment horizontal="center" vertical="center" wrapText="1"/>
    </xf>
    <xf numFmtId="0" fontId="71" fillId="14" borderId="98" xfId="5" applyFont="1" applyFill="1" applyBorder="1" applyAlignment="1">
      <alignment horizontal="center" vertical="center" wrapText="1"/>
    </xf>
    <xf numFmtId="0" fontId="71" fillId="14" borderId="99" xfId="5" applyFont="1" applyFill="1" applyBorder="1" applyAlignment="1">
      <alignment horizontal="center" vertical="center" wrapText="1"/>
    </xf>
    <xf numFmtId="0" fontId="12" fillId="13" borderId="93" xfId="5" applyFont="1" applyFill="1" applyBorder="1" applyAlignment="1">
      <alignment horizontal="center" vertical="center" wrapText="1"/>
    </xf>
    <xf numFmtId="0" fontId="12" fillId="13" borderId="111" xfId="5" applyFont="1" applyFill="1" applyBorder="1" applyAlignment="1">
      <alignment horizontal="center" vertical="center" wrapText="1"/>
    </xf>
    <xf numFmtId="0" fontId="71" fillId="41" borderId="111" xfId="5" applyFont="1" applyFill="1" applyBorder="1" applyAlignment="1">
      <alignment horizontal="center" vertical="center" wrapText="1"/>
    </xf>
    <xf numFmtId="0" fontId="71" fillId="41" borderId="6" xfId="5" applyFont="1" applyFill="1" applyBorder="1" applyAlignment="1">
      <alignment horizontal="center" vertical="center" wrapText="1"/>
    </xf>
    <xf numFmtId="0" fontId="71" fillId="40" borderId="95" xfId="5" applyFont="1" applyFill="1" applyBorder="1" applyAlignment="1">
      <alignment horizontal="center" vertical="center" wrapText="1"/>
    </xf>
    <xf numFmtId="0" fontId="71" fillId="40" borderId="144" xfId="5" applyFont="1" applyFill="1" applyBorder="1" applyAlignment="1">
      <alignment horizontal="center" vertical="center" wrapText="1"/>
    </xf>
    <xf numFmtId="0" fontId="12" fillId="41" borderId="100" xfId="5" applyFont="1" applyFill="1" applyBorder="1" applyAlignment="1">
      <alignment horizontal="center" vertical="center" wrapText="1"/>
    </xf>
    <xf numFmtId="0" fontId="12" fillId="41" borderId="37" xfId="5" applyFont="1" applyFill="1" applyBorder="1" applyAlignment="1">
      <alignment horizontal="center" vertical="center" wrapText="1"/>
    </xf>
    <xf numFmtId="0" fontId="12" fillId="40" borderId="80" xfId="5" applyFont="1" applyFill="1" applyBorder="1" applyAlignment="1">
      <alignment horizontal="center" vertical="center" wrapText="1"/>
    </xf>
    <xf numFmtId="0" fontId="63" fillId="41" borderId="100" xfId="5" applyFont="1" applyFill="1" applyBorder="1" applyAlignment="1">
      <alignment horizontal="center" vertical="center" wrapText="1"/>
    </xf>
    <xf numFmtId="0" fontId="63" fillId="41" borderId="37" xfId="5" applyFont="1" applyFill="1" applyBorder="1" applyAlignment="1">
      <alignment horizontal="center" vertical="center" wrapText="1"/>
    </xf>
    <xf numFmtId="0" fontId="63" fillId="40" borderId="79" xfId="5" applyFont="1" applyFill="1" applyBorder="1" applyAlignment="1">
      <alignment horizontal="center" vertical="center" wrapText="1"/>
    </xf>
    <xf numFmtId="0" fontId="63" fillId="40" borderId="101" xfId="5" applyFont="1" applyFill="1" applyBorder="1" applyAlignment="1">
      <alignment horizontal="center" vertical="center" wrapText="1"/>
    </xf>
    <xf numFmtId="0" fontId="97" fillId="0" borderId="0" xfId="0" applyFont="1" applyAlignment="1">
      <alignment horizontal="center" wrapText="1"/>
    </xf>
    <xf numFmtId="0" fontId="79" fillId="0" borderId="81" xfId="0" applyFont="1" applyBorder="1" applyAlignment="1">
      <alignment horizontal="center" vertical="center" wrapText="1"/>
    </xf>
    <xf numFmtId="0" fontId="15" fillId="15" borderId="79" xfId="0" applyFont="1" applyFill="1" applyBorder="1" applyAlignment="1">
      <alignment horizontal="center" vertical="center" wrapText="1"/>
    </xf>
    <xf numFmtId="0" fontId="15" fillId="15" borderId="37" xfId="0" applyFont="1" applyFill="1" applyBorder="1" applyAlignment="1">
      <alignment horizontal="center" vertical="center" wrapText="1"/>
    </xf>
    <xf numFmtId="0" fontId="15" fillId="15" borderId="8" xfId="0" applyFont="1" applyFill="1" applyBorder="1" applyAlignment="1">
      <alignment horizontal="center" wrapText="1"/>
    </xf>
    <xf numFmtId="0" fontId="15" fillId="16" borderId="8" xfId="0" applyFont="1" applyFill="1" applyBorder="1" applyAlignment="1">
      <alignment horizontal="center" vertical="center" textRotation="90" wrapText="1"/>
    </xf>
    <xf numFmtId="0" fontId="15" fillId="16" borderId="8" xfId="0" applyFont="1" applyFill="1" applyBorder="1" applyAlignment="1">
      <alignment horizontal="center" vertical="center" wrapText="1"/>
    </xf>
    <xf numFmtId="0" fontId="12" fillId="0" borderId="0" xfId="0" applyFont="1" applyAlignment="1">
      <alignment horizontal="center" wrapText="1"/>
    </xf>
    <xf numFmtId="0" fontId="53" fillId="15" borderId="70" xfId="0" applyFont="1" applyFill="1" applyBorder="1" applyAlignment="1">
      <alignment horizontal="center" vertical="center" wrapText="1"/>
    </xf>
    <xf numFmtId="0" fontId="53" fillId="15" borderId="71" xfId="0" applyFont="1" applyFill="1" applyBorder="1" applyAlignment="1">
      <alignment horizontal="center" vertical="center" wrapText="1"/>
    </xf>
    <xf numFmtId="0" fontId="53" fillId="15" borderId="88" xfId="0" applyFont="1" applyFill="1" applyBorder="1" applyAlignment="1">
      <alignment horizontal="center" vertical="center" wrapText="1"/>
    </xf>
    <xf numFmtId="0" fontId="53" fillId="15" borderId="49" xfId="0" applyFont="1" applyFill="1" applyBorder="1" applyAlignment="1">
      <alignment horizontal="center" vertical="center" wrapText="1"/>
    </xf>
    <xf numFmtId="0" fontId="7" fillId="0" borderId="78" xfId="0" applyFont="1" applyBorder="1" applyAlignment="1">
      <alignment horizontal="center" vertical="center" wrapText="1"/>
    </xf>
    <xf numFmtId="0" fontId="14" fillId="0" borderId="64" xfId="0" applyFont="1" applyBorder="1" applyAlignment="1">
      <alignment horizontal="center" vertical="center" wrapText="1"/>
    </xf>
    <xf numFmtId="0" fontId="14" fillId="0" borderId="69" xfId="0" applyFont="1" applyBorder="1" applyAlignment="1">
      <alignment horizontal="center" vertical="center" wrapText="1"/>
    </xf>
    <xf numFmtId="0" fontId="15" fillId="15" borderId="70" xfId="0" applyFont="1" applyFill="1" applyBorder="1" applyAlignment="1">
      <alignment horizontal="center" vertical="center" wrapText="1"/>
    </xf>
    <xf numFmtId="0" fontId="15" fillId="15" borderId="71" xfId="0" applyFont="1" applyFill="1" applyBorder="1" applyAlignment="1">
      <alignment horizontal="center" vertical="center" wrapText="1"/>
    </xf>
    <xf numFmtId="0" fontId="6" fillId="13" borderId="49" xfId="0" applyFont="1" applyFill="1" applyBorder="1" applyAlignment="1">
      <alignment horizontal="center" vertical="center" wrapText="1"/>
    </xf>
    <xf numFmtId="0" fontId="6" fillId="15" borderId="50" xfId="0" applyFont="1" applyFill="1" applyBorder="1" applyAlignment="1">
      <alignment horizontal="center" vertical="center" wrapText="1"/>
    </xf>
    <xf numFmtId="0" fontId="6" fillId="15" borderId="58" xfId="0" applyFont="1" applyFill="1" applyBorder="1" applyAlignment="1">
      <alignment horizontal="center" vertical="center" wrapText="1"/>
    </xf>
    <xf numFmtId="0" fontId="15" fillId="15" borderId="50" xfId="0" applyFont="1" applyFill="1" applyBorder="1" applyAlignment="1">
      <alignment horizontal="center" vertical="center" wrapText="1"/>
    </xf>
    <xf numFmtId="0" fontId="15" fillId="15" borderId="58" xfId="0" applyFont="1" applyFill="1" applyBorder="1" applyAlignment="1">
      <alignment horizontal="center" vertical="center" wrapText="1"/>
    </xf>
    <xf numFmtId="0" fontId="6" fillId="15" borderId="65" xfId="0" applyFont="1" applyFill="1" applyBorder="1" applyAlignment="1">
      <alignment horizontal="center" vertical="center" wrapText="1"/>
    </xf>
    <xf numFmtId="0" fontId="6" fillId="15" borderId="59" xfId="0" applyFont="1" applyFill="1" applyBorder="1"/>
    <xf numFmtId="0" fontId="15" fillId="15" borderId="49" xfId="3" applyFont="1" applyFill="1" applyBorder="1" applyAlignment="1">
      <alignment horizontal="center" vertical="top" wrapText="1"/>
    </xf>
    <xf numFmtId="0" fontId="15" fillId="24" borderId="49" xfId="3" applyFont="1" applyFill="1" applyBorder="1" applyAlignment="1">
      <alignment horizontal="center" vertical="center" wrapText="1"/>
    </xf>
    <xf numFmtId="0" fontId="15" fillId="24" borderId="49" xfId="3" applyFont="1" applyFill="1" applyBorder="1" applyAlignment="1">
      <alignment horizontal="center" vertical="top" wrapText="1"/>
    </xf>
    <xf numFmtId="0" fontId="15" fillId="15" borderId="70" xfId="3" applyFont="1" applyFill="1" applyBorder="1" applyAlignment="1">
      <alignment horizontal="center" vertical="top" wrapText="1"/>
    </xf>
    <xf numFmtId="0" fontId="12" fillId="15" borderId="49" xfId="8" applyFont="1" applyFill="1" applyBorder="1" applyAlignment="1">
      <alignment horizontal="center" vertical="top" wrapText="1"/>
    </xf>
    <xf numFmtId="0" fontId="91" fillId="0" borderId="0" xfId="6" applyFont="1" applyBorder="1" applyAlignment="1">
      <alignment horizontal="center" vertical="center" wrapText="1"/>
    </xf>
    <xf numFmtId="0" fontId="119" fillId="16" borderId="49" xfId="6" applyFont="1" applyFill="1" applyBorder="1" applyAlignment="1">
      <alignment horizontal="center"/>
    </xf>
    <xf numFmtId="0" fontId="93" fillId="61" borderId="64" xfId="6" applyFont="1" applyFill="1" applyBorder="1" applyAlignment="1">
      <alignment horizontal="center" wrapText="1"/>
    </xf>
    <xf numFmtId="0" fontId="93" fillId="61" borderId="69" xfId="6" applyFont="1" applyFill="1" applyBorder="1" applyAlignment="1">
      <alignment horizontal="center" wrapText="1"/>
    </xf>
    <xf numFmtId="0" fontId="119" fillId="15" borderId="64" xfId="6" applyFont="1" applyFill="1" applyBorder="1" applyAlignment="1">
      <alignment horizontal="center"/>
    </xf>
    <xf numFmtId="0" fontId="119" fillId="15" borderId="86" xfId="6" applyFont="1" applyFill="1" applyBorder="1" applyAlignment="1">
      <alignment horizontal="center"/>
    </xf>
    <xf numFmtId="0" fontId="119" fillId="15" borderId="69" xfId="6" applyFont="1" applyFill="1" applyBorder="1" applyAlignment="1">
      <alignment horizontal="center"/>
    </xf>
    <xf numFmtId="0" fontId="100" fillId="15" borderId="70" xfId="0" applyFont="1" applyFill="1" applyBorder="1" applyAlignment="1">
      <alignment horizontal="center" vertical="center" wrapText="1"/>
    </xf>
    <xf numFmtId="0" fontId="100" fillId="15" borderId="71" xfId="0" applyFont="1" applyFill="1" applyBorder="1" applyAlignment="1">
      <alignment horizontal="center" vertical="center" wrapText="1"/>
    </xf>
    <xf numFmtId="0" fontId="100" fillId="16" borderId="70" xfId="0" applyFont="1" applyFill="1" applyBorder="1" applyAlignment="1">
      <alignment horizontal="center" vertical="center" wrapText="1"/>
    </xf>
    <xf numFmtId="0" fontId="100" fillId="16" borderId="71" xfId="0" applyFont="1" applyFill="1" applyBorder="1" applyAlignment="1">
      <alignment horizontal="center" vertical="center" wrapText="1"/>
    </xf>
    <xf numFmtId="1" fontId="100" fillId="15" borderId="70" xfId="0" applyNumberFormat="1" applyFont="1" applyFill="1" applyBorder="1" applyAlignment="1">
      <alignment horizontal="center" vertical="center" wrapText="1"/>
    </xf>
    <xf numFmtId="1" fontId="100" fillId="15" borderId="71" xfId="0" applyNumberFormat="1" applyFont="1" applyFill="1" applyBorder="1" applyAlignment="1">
      <alignment horizontal="center" vertical="center" wrapText="1"/>
    </xf>
    <xf numFmtId="0" fontId="4" fillId="15" borderId="87" xfId="0" applyFont="1" applyFill="1" applyBorder="1" applyAlignment="1">
      <alignment horizontal="center" vertical="center" wrapText="1"/>
    </xf>
    <xf numFmtId="0" fontId="4" fillId="15" borderId="162" xfId="0" applyFont="1" applyFill="1" applyBorder="1" applyAlignment="1">
      <alignment horizontal="center" vertical="center" wrapText="1"/>
    </xf>
    <xf numFmtId="0" fontId="24" fillId="0" borderId="0" xfId="0" applyFont="1" applyBorder="1" applyAlignment="1">
      <alignment horizontal="center" vertical="center"/>
    </xf>
    <xf numFmtId="0" fontId="100" fillId="13" borderId="70" xfId="0" applyFont="1" applyFill="1" applyBorder="1" applyAlignment="1">
      <alignment horizontal="center" vertical="center" wrapText="1"/>
    </xf>
    <xf numFmtId="0" fontId="100" fillId="13" borderId="71" xfId="0" applyFont="1" applyFill="1" applyBorder="1" applyAlignment="1">
      <alignment horizontal="center" vertical="center" wrapText="1"/>
    </xf>
    <xf numFmtId="0" fontId="100" fillId="13" borderId="64" xfId="0" applyFont="1" applyFill="1" applyBorder="1" applyAlignment="1">
      <alignment horizontal="center" vertical="center" wrapText="1"/>
    </xf>
    <xf numFmtId="0" fontId="100" fillId="13" borderId="86" xfId="0" applyFont="1" applyFill="1" applyBorder="1" applyAlignment="1">
      <alignment horizontal="center" vertical="center" wrapText="1"/>
    </xf>
    <xf numFmtId="0" fontId="100" fillId="13" borderId="69" xfId="0" applyFont="1" applyFill="1" applyBorder="1" applyAlignment="1">
      <alignment horizontal="center" vertical="center" wrapText="1"/>
    </xf>
    <xf numFmtId="0" fontId="27" fillId="16" borderId="70" xfId="3" applyFont="1" applyFill="1" applyBorder="1" applyAlignment="1">
      <alignment horizontal="center" vertical="center" wrapText="1"/>
    </xf>
    <xf numFmtId="0" fontId="27" fillId="16" borderId="71" xfId="3" applyFont="1" applyFill="1" applyBorder="1" applyAlignment="1">
      <alignment horizontal="center" vertical="center" wrapText="1"/>
    </xf>
    <xf numFmtId="0" fontId="100" fillId="18" borderId="70" xfId="0" applyFont="1" applyFill="1" applyBorder="1" applyAlignment="1">
      <alignment horizontal="center" vertical="center" wrapText="1"/>
    </xf>
    <xf numFmtId="0" fontId="100" fillId="18" borderId="71" xfId="0" applyFont="1" applyFill="1" applyBorder="1" applyAlignment="1">
      <alignment horizontal="center" vertical="center" wrapText="1"/>
    </xf>
    <xf numFmtId="0" fontId="100" fillId="13" borderId="49" xfId="0" applyFont="1" applyFill="1" applyBorder="1" applyAlignment="1">
      <alignment horizontal="center" vertical="center" wrapText="1"/>
    </xf>
    <xf numFmtId="0" fontId="14" fillId="0" borderId="0" xfId="0" applyFont="1" applyBorder="1" applyAlignment="1">
      <alignment horizontal="center"/>
    </xf>
    <xf numFmtId="0" fontId="4" fillId="15" borderId="70" xfId="0" applyFont="1" applyFill="1" applyBorder="1" applyAlignment="1">
      <alignment horizontal="center" vertical="center" wrapText="1"/>
    </xf>
    <xf numFmtId="0" fontId="4" fillId="15" borderId="71" xfId="0" applyFont="1" applyFill="1" applyBorder="1" applyAlignment="1">
      <alignment horizontal="center" vertical="center" wrapText="1"/>
    </xf>
    <xf numFmtId="0" fontId="4" fillId="15" borderId="49" xfId="0" applyFont="1" applyFill="1" applyBorder="1" applyAlignment="1">
      <alignment horizontal="center" vertical="center" wrapText="1"/>
    </xf>
    <xf numFmtId="1" fontId="101" fillId="15" borderId="49" xfId="0" applyNumberFormat="1" applyFont="1" applyFill="1" applyBorder="1" applyAlignment="1">
      <alignment horizontal="center" vertical="center" wrapText="1"/>
    </xf>
    <xf numFmtId="0" fontId="100" fillId="15" borderId="49" xfId="0" applyFont="1" applyFill="1" applyBorder="1" applyAlignment="1">
      <alignment horizontal="center" vertical="center" wrapText="1"/>
    </xf>
    <xf numFmtId="0" fontId="15" fillId="16" borderId="49" xfId="3" applyFont="1" applyFill="1" applyBorder="1" applyAlignment="1">
      <alignment horizontal="center" vertical="center" wrapText="1"/>
    </xf>
    <xf numFmtId="0" fontId="4" fillId="18" borderId="49" xfId="0" applyFont="1" applyFill="1" applyBorder="1" applyAlignment="1">
      <alignment horizontal="center" vertical="center" wrapText="1"/>
    </xf>
    <xf numFmtId="0" fontId="68" fillId="0" borderId="83" xfId="0" applyFont="1" applyBorder="1" applyAlignment="1">
      <alignment horizontal="center" vertical="center" wrapText="1"/>
    </xf>
    <xf numFmtId="0" fontId="68" fillId="0" borderId="0" xfId="0" applyFont="1" applyBorder="1" applyAlignment="1">
      <alignment horizontal="center" vertical="center" wrapText="1"/>
    </xf>
    <xf numFmtId="0" fontId="101" fillId="0" borderId="83" xfId="0" applyFont="1" applyBorder="1" applyAlignment="1">
      <alignment horizontal="center"/>
    </xf>
    <xf numFmtId="0" fontId="101" fillId="0" borderId="0" xfId="0" applyFont="1" applyBorder="1" applyAlignment="1">
      <alignment horizontal="center"/>
    </xf>
    <xf numFmtId="0" fontId="85" fillId="0" borderId="83" xfId="0" applyFont="1" applyBorder="1" applyAlignment="1">
      <alignment horizontal="center" vertical="center" wrapText="1"/>
    </xf>
    <xf numFmtId="0" fontId="85" fillId="0" borderId="0" xfId="0" applyFont="1" applyBorder="1" applyAlignment="1">
      <alignment horizontal="center" vertical="center" wrapText="1"/>
    </xf>
    <xf numFmtId="0" fontId="68" fillId="0" borderId="83" xfId="0" applyFont="1" applyBorder="1" applyAlignment="1">
      <alignment horizontal="center"/>
    </xf>
    <xf numFmtId="0" fontId="68" fillId="0" borderId="0" xfId="0" applyFont="1" applyBorder="1" applyAlignment="1">
      <alignment horizontal="center"/>
    </xf>
    <xf numFmtId="0" fontId="48" fillId="0" borderId="83" xfId="0" applyFont="1" applyBorder="1" applyAlignment="1">
      <alignment horizontal="center"/>
    </xf>
    <xf numFmtId="0" fontId="48" fillId="0" borderId="0" xfId="0" applyFont="1" applyBorder="1" applyAlignment="1">
      <alignment horizontal="center"/>
    </xf>
    <xf numFmtId="0" fontId="48" fillId="0" borderId="0" xfId="0" applyFont="1" applyAlignment="1">
      <alignment horizontal="center" vertical="center" wrapText="1"/>
    </xf>
    <xf numFmtId="0" fontId="105" fillId="0" borderId="83" xfId="0" applyFont="1" applyBorder="1" applyAlignment="1">
      <alignment horizontal="center" wrapText="1"/>
    </xf>
    <xf numFmtId="0" fontId="105" fillId="0" borderId="0" xfId="0" applyFont="1" applyBorder="1" applyAlignment="1">
      <alignment horizontal="center" wrapText="1"/>
    </xf>
    <xf numFmtId="0" fontId="4" fillId="0" borderId="83" xfId="0" applyFont="1" applyBorder="1" applyAlignment="1">
      <alignment horizontal="center" vertical="center"/>
    </xf>
    <xf numFmtId="0" fontId="4" fillId="0" borderId="0" xfId="0" applyFont="1" applyBorder="1" applyAlignment="1">
      <alignment horizontal="center" vertical="center"/>
    </xf>
    <xf numFmtId="0" fontId="68" fillId="19" borderId="83" xfId="0" applyFont="1" applyFill="1" applyBorder="1" applyAlignment="1">
      <alignment horizontal="center" vertical="center" wrapText="1"/>
    </xf>
    <xf numFmtId="0" fontId="68" fillId="19" borderId="0" xfId="0" applyFont="1" applyFill="1" applyBorder="1" applyAlignment="1">
      <alignment horizontal="center" vertical="center" wrapText="1"/>
    </xf>
    <xf numFmtId="0" fontId="48" fillId="0" borderId="0" xfId="0" applyFont="1" applyFill="1" applyAlignment="1">
      <alignment horizontal="center" wrapText="1"/>
    </xf>
    <xf numFmtId="0" fontId="12" fillId="13" borderId="49" xfId="0" applyFont="1" applyFill="1" applyBorder="1" applyAlignment="1">
      <alignment horizontal="center" vertical="center" wrapText="1"/>
    </xf>
    <xf numFmtId="0" fontId="12" fillId="16" borderId="49" xfId="0" applyFont="1" applyFill="1" applyBorder="1" applyAlignment="1">
      <alignment horizontal="center" vertical="center" wrapText="1"/>
    </xf>
    <xf numFmtId="1" fontId="12" fillId="13" borderId="49" xfId="0" applyNumberFormat="1" applyFont="1" applyFill="1" applyBorder="1" applyAlignment="1">
      <alignment horizontal="center" vertical="center" wrapText="1"/>
    </xf>
    <xf numFmtId="0" fontId="4" fillId="54" borderId="49" xfId="0" applyFont="1" applyFill="1" applyBorder="1" applyAlignment="1">
      <alignment horizontal="center" vertical="center" wrapText="1"/>
    </xf>
    <xf numFmtId="0" fontId="12" fillId="18" borderId="49" xfId="0" applyFont="1" applyFill="1" applyBorder="1" applyAlignment="1">
      <alignment horizontal="center" vertical="center" wrapText="1"/>
    </xf>
    <xf numFmtId="0" fontId="12" fillId="20" borderId="49" xfId="0" applyFont="1" applyFill="1" applyBorder="1" applyAlignment="1">
      <alignment horizontal="center" vertical="center" wrapText="1"/>
    </xf>
    <xf numFmtId="0" fontId="12" fillId="0" borderId="83"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15" fillId="54" borderId="49" xfId="0" applyFont="1" applyFill="1" applyBorder="1" applyAlignment="1">
      <alignment horizontal="center" vertical="center" wrapText="1"/>
    </xf>
    <xf numFmtId="0" fontId="34" fillId="13" borderId="49" xfId="2" applyFont="1" applyFill="1" applyBorder="1" applyAlignment="1">
      <alignment horizontal="center" vertical="center" wrapText="1"/>
    </xf>
    <xf numFmtId="0" fontId="39" fillId="13" borderId="49" xfId="2" applyFont="1" applyFill="1" applyBorder="1" applyAlignment="1">
      <alignment horizontal="center" vertical="center" wrapText="1"/>
    </xf>
    <xf numFmtId="0" fontId="107" fillId="15" borderId="49" xfId="2" applyFont="1" applyFill="1" applyBorder="1" applyAlignment="1">
      <alignment horizontal="center" vertical="center" wrapText="1"/>
    </xf>
    <xf numFmtId="0" fontId="100" fillId="55" borderId="49" xfId="0" applyFont="1" applyFill="1" applyBorder="1" applyAlignment="1">
      <alignment horizontal="center" vertical="center" wrapText="1"/>
    </xf>
    <xf numFmtId="0" fontId="14" fillId="18" borderId="49" xfId="0" applyFont="1" applyFill="1" applyBorder="1" applyAlignment="1">
      <alignment horizontal="center" vertical="center" wrapText="1"/>
    </xf>
    <xf numFmtId="0" fontId="101" fillId="13" borderId="49" xfId="0" applyFont="1" applyFill="1" applyBorder="1" applyAlignment="1">
      <alignment horizontal="center" vertical="center" wrapText="1"/>
    </xf>
    <xf numFmtId="0" fontId="100" fillId="16" borderId="49" xfId="0" applyFont="1" applyFill="1" applyBorder="1" applyAlignment="1">
      <alignment horizontal="center" vertical="center" wrapText="1"/>
    </xf>
    <xf numFmtId="0" fontId="39" fillId="12" borderId="49" xfId="2" applyFont="1" applyFill="1" applyBorder="1" applyAlignment="1">
      <alignment horizontal="center" vertical="center" wrapText="1"/>
    </xf>
    <xf numFmtId="0" fontId="47" fillId="0" borderId="83" xfId="0" applyFont="1" applyFill="1" applyBorder="1" applyAlignment="1">
      <alignment horizontal="center" vertical="center" wrapText="1"/>
    </xf>
    <xf numFmtId="0" fontId="47" fillId="0" borderId="0" xfId="0" applyFont="1" applyFill="1" applyBorder="1" applyAlignment="1">
      <alignment horizontal="center" vertical="center" wrapText="1"/>
    </xf>
    <xf numFmtId="0" fontId="34" fillId="12" borderId="49" xfId="2" applyFont="1" applyFill="1" applyBorder="1" applyAlignment="1">
      <alignment horizontal="center" vertical="center" wrapText="1"/>
    </xf>
    <xf numFmtId="0" fontId="12" fillId="15" borderId="49" xfId="0" applyFont="1" applyFill="1" applyBorder="1" applyAlignment="1">
      <alignment horizontal="center" vertical="center" wrapText="1"/>
    </xf>
    <xf numFmtId="0" fontId="13" fillId="15" borderId="49" xfId="0" applyFont="1" applyFill="1" applyBorder="1"/>
    <xf numFmtId="0" fontId="6" fillId="0" borderId="49" xfId="0" applyFont="1" applyBorder="1"/>
    <xf numFmtId="0" fontId="12" fillId="13" borderId="49" xfId="0" applyFont="1" applyFill="1" applyBorder="1" applyAlignment="1">
      <alignment horizontal="center" vertical="center"/>
    </xf>
    <xf numFmtId="0" fontId="13" fillId="0" borderId="0" xfId="0" applyFont="1" applyAlignment="1">
      <alignment horizontal="center" vertical="center" wrapText="1"/>
    </xf>
    <xf numFmtId="1" fontId="4" fillId="15" borderId="49" xfId="0" applyNumberFormat="1" applyFont="1" applyFill="1" applyBorder="1" applyAlignment="1">
      <alignment horizontal="center" vertical="center" wrapText="1"/>
    </xf>
    <xf numFmtId="14" fontId="101" fillId="15" borderId="49" xfId="0" applyNumberFormat="1" applyFont="1" applyFill="1" applyBorder="1" applyAlignment="1">
      <alignment horizontal="center" vertical="center" wrapText="1"/>
    </xf>
    <xf numFmtId="0" fontId="15" fillId="16" borderId="49" xfId="8" applyFont="1" applyFill="1" applyBorder="1" applyAlignment="1">
      <alignment horizontal="center" vertical="center" wrapText="1"/>
    </xf>
    <xf numFmtId="0" fontId="15" fillId="18" borderId="49" xfId="8" applyFont="1" applyFill="1" applyBorder="1" applyAlignment="1">
      <alignment horizontal="center" vertical="center" wrapText="1"/>
    </xf>
    <xf numFmtId="0" fontId="24" fillId="18" borderId="49" xfId="0" applyFont="1" applyFill="1" applyBorder="1" applyAlignment="1">
      <alignment horizontal="center" vertical="center" wrapText="1"/>
    </xf>
    <xf numFmtId="0" fontId="6" fillId="20" borderId="49" xfId="0" applyFont="1" applyFill="1" applyBorder="1" applyAlignment="1">
      <alignment horizontal="center" vertical="center" wrapText="1"/>
    </xf>
    <xf numFmtId="0" fontId="24" fillId="20" borderId="49" xfId="0" applyFont="1" applyFill="1" applyBorder="1" applyAlignment="1">
      <alignment horizontal="center" vertical="center" wrapText="1"/>
    </xf>
    <xf numFmtId="0" fontId="15" fillId="20" borderId="49" xfId="8" applyFont="1" applyFill="1" applyBorder="1" applyAlignment="1">
      <alignment horizontal="center" vertical="center" wrapText="1"/>
    </xf>
    <xf numFmtId="0" fontId="4" fillId="55" borderId="49" xfId="0" applyFont="1" applyFill="1" applyBorder="1" applyAlignment="1">
      <alignment horizontal="center" vertical="center" wrapText="1"/>
    </xf>
    <xf numFmtId="0" fontId="14" fillId="20" borderId="49" xfId="0" applyFont="1" applyFill="1" applyBorder="1" applyAlignment="1">
      <alignment horizontal="center" vertical="center" wrapText="1"/>
    </xf>
    <xf numFmtId="0" fontId="6" fillId="0" borderId="0" xfId="0" applyNumberFormat="1" applyFont="1" applyAlignment="1">
      <alignment horizontal="center" vertical="center" wrapText="1"/>
    </xf>
    <xf numFmtId="0" fontId="24" fillId="0" borderId="0" xfId="0" applyFont="1" applyAlignment="1">
      <alignment horizontal="center" wrapText="1"/>
    </xf>
    <xf numFmtId="0" fontId="14" fillId="0" borderId="0" xfId="0" applyFont="1" applyAlignment="1">
      <alignment horizontal="center"/>
    </xf>
    <xf numFmtId="0" fontId="27" fillId="15" borderId="70" xfId="0" applyFont="1" applyFill="1" applyBorder="1" applyAlignment="1">
      <alignment horizontal="center" vertical="center" wrapText="1"/>
    </xf>
    <xf numFmtId="0" fontId="27" fillId="15" borderId="71" xfId="0" applyFont="1" applyFill="1" applyBorder="1" applyAlignment="1">
      <alignment horizontal="center" vertical="center" wrapText="1"/>
    </xf>
    <xf numFmtId="14" fontId="27" fillId="15" borderId="49" xfId="0" applyNumberFormat="1" applyFont="1" applyFill="1" applyBorder="1" applyAlignment="1">
      <alignment horizontal="center" vertical="center" wrapText="1"/>
    </xf>
    <xf numFmtId="0" fontId="80" fillId="4" borderId="49" xfId="0" applyFont="1" applyFill="1" applyBorder="1" applyAlignment="1">
      <alignment horizontal="center" vertical="center" wrapText="1"/>
    </xf>
    <xf numFmtId="0" fontId="27" fillId="15" borderId="49" xfId="0" applyFont="1" applyFill="1" applyBorder="1" applyAlignment="1">
      <alignment horizontal="center" vertical="center" wrapText="1"/>
    </xf>
    <xf numFmtId="0" fontId="80" fillId="12" borderId="49" xfId="0" applyFont="1" applyFill="1" applyBorder="1" applyAlignment="1">
      <alignment horizontal="center" vertical="center" wrapText="1"/>
    </xf>
    <xf numFmtId="0" fontId="80" fillId="7" borderId="49" xfId="0" applyFont="1" applyFill="1" applyBorder="1" applyAlignment="1">
      <alignment horizontal="center" vertical="center" wrapText="1"/>
    </xf>
    <xf numFmtId="0" fontId="24" fillId="0" borderId="83" xfId="0" applyFont="1" applyBorder="1" applyAlignment="1">
      <alignment horizontal="center" vertical="center" wrapText="1"/>
    </xf>
    <xf numFmtId="0" fontId="24" fillId="0" borderId="0" xfId="0" applyFont="1" applyBorder="1" applyAlignment="1">
      <alignment horizontal="center" vertical="center" wrapText="1"/>
    </xf>
    <xf numFmtId="0" fontId="101" fillId="16" borderId="49" xfId="0" applyFont="1" applyFill="1" applyBorder="1" applyAlignment="1">
      <alignment horizontal="center" vertical="center" wrapText="1"/>
    </xf>
    <xf numFmtId="0" fontId="27" fillId="20" borderId="70" xfId="0" applyFont="1" applyFill="1" applyBorder="1" applyAlignment="1">
      <alignment horizontal="center" vertical="center" wrapText="1"/>
    </xf>
    <xf numFmtId="0" fontId="27" fillId="20" borderId="71" xfId="0" applyFont="1" applyFill="1" applyBorder="1" applyAlignment="1">
      <alignment horizontal="center" vertical="center" wrapText="1"/>
    </xf>
    <xf numFmtId="0" fontId="110" fillId="55" borderId="49" xfId="0" applyFont="1" applyFill="1" applyBorder="1" applyAlignment="1">
      <alignment horizontal="center" vertical="center" wrapText="1"/>
    </xf>
    <xf numFmtId="0" fontId="80" fillId="2" borderId="49" xfId="0" applyFont="1" applyFill="1" applyBorder="1" applyAlignment="1">
      <alignment horizontal="center" vertical="center" wrapText="1"/>
    </xf>
    <xf numFmtId="1" fontId="100" fillId="15" borderId="49" xfId="0" applyNumberFormat="1" applyFont="1" applyFill="1" applyBorder="1" applyAlignment="1">
      <alignment horizontal="center" vertical="center" wrapText="1"/>
    </xf>
    <xf numFmtId="0" fontId="15" fillId="17" borderId="49" xfId="0" applyFont="1" applyFill="1" applyBorder="1" applyAlignment="1">
      <alignment horizontal="center" vertical="center" wrapText="1"/>
    </xf>
    <xf numFmtId="1" fontId="110" fillId="15" borderId="49" xfId="0" applyNumberFormat="1" applyFont="1" applyFill="1" applyBorder="1" applyAlignment="1">
      <alignment horizontal="center" vertical="center" wrapText="1"/>
    </xf>
    <xf numFmtId="0" fontId="80" fillId="15" borderId="49" xfId="0" applyFont="1" applyFill="1" applyBorder="1" applyAlignment="1">
      <alignment horizontal="center" vertical="center" wrapText="1"/>
    </xf>
    <xf numFmtId="0" fontId="80" fillId="16" borderId="49" xfId="0" applyFont="1" applyFill="1" applyBorder="1" applyAlignment="1">
      <alignment horizontal="center" vertical="center" wrapText="1"/>
    </xf>
    <xf numFmtId="0" fontId="57" fillId="15" borderId="49" xfId="0" applyFont="1" applyFill="1" applyBorder="1" applyAlignment="1">
      <alignment horizontal="center" vertical="center" wrapText="1"/>
    </xf>
    <xf numFmtId="0" fontId="57" fillId="58" borderId="49" xfId="0" applyFont="1" applyFill="1" applyBorder="1" applyAlignment="1">
      <alignment horizontal="center" vertical="center" wrapText="1"/>
    </xf>
    <xf numFmtId="0" fontId="15" fillId="59" borderId="49" xfId="0" applyFont="1" applyFill="1" applyBorder="1" applyAlignment="1">
      <alignment horizontal="center" vertical="center" wrapText="1"/>
    </xf>
    <xf numFmtId="0" fontId="27" fillId="18" borderId="49" xfId="0" applyFont="1" applyFill="1" applyBorder="1" applyAlignment="1">
      <alignment horizontal="center" vertical="center" wrapText="1"/>
    </xf>
    <xf numFmtId="0" fontId="15" fillId="18" borderId="49" xfId="0" applyFont="1" applyFill="1" applyBorder="1" applyAlignment="1">
      <alignment horizontal="center" vertical="center" wrapText="1"/>
    </xf>
    <xf numFmtId="0" fontId="53" fillId="17" borderId="49" xfId="0" applyFont="1" applyFill="1" applyBorder="1" applyAlignment="1">
      <alignment horizontal="center" vertical="center" wrapText="1"/>
    </xf>
    <xf numFmtId="0" fontId="27" fillId="0" borderId="0" xfId="0" applyFont="1" applyFill="1" applyBorder="1" applyAlignment="1">
      <alignment horizontal="center" vertical="center" wrapText="1"/>
    </xf>
    <xf numFmtId="0" fontId="112" fillId="55" borderId="49" xfId="0" applyFont="1" applyFill="1" applyBorder="1" applyAlignment="1">
      <alignment horizontal="center" vertical="center" wrapText="1"/>
    </xf>
    <xf numFmtId="0" fontId="27" fillId="13" borderId="49" xfId="0" applyFont="1" applyFill="1" applyBorder="1" applyAlignment="1">
      <alignment horizontal="center" vertical="center" wrapText="1"/>
    </xf>
    <xf numFmtId="0" fontId="24" fillId="13" borderId="49" xfId="0" applyFont="1" applyFill="1" applyBorder="1" applyAlignment="1">
      <alignment horizontal="center"/>
    </xf>
    <xf numFmtId="0" fontId="57" fillId="13" borderId="49" xfId="0" applyFont="1" applyFill="1" applyBorder="1" applyAlignment="1">
      <alignment horizontal="center" vertical="center" wrapText="1"/>
    </xf>
    <xf numFmtId="0" fontId="115" fillId="15" borderId="49" xfId="0" applyFont="1" applyFill="1" applyBorder="1" applyAlignment="1">
      <alignment horizontal="center" vertical="center" wrapText="1"/>
    </xf>
    <xf numFmtId="0" fontId="15" fillId="20" borderId="49" xfId="0" applyFont="1" applyFill="1" applyBorder="1" applyAlignment="1">
      <alignment horizontal="center" vertical="center" wrapText="1"/>
    </xf>
    <xf numFmtId="0" fontId="117" fillId="0" borderId="0" xfId="0" applyFont="1" applyBorder="1" applyAlignment="1">
      <alignment horizontal="center" wrapText="1"/>
    </xf>
    <xf numFmtId="0" fontId="115" fillId="0" borderId="83" xfId="0" applyFont="1" applyBorder="1" applyAlignment="1">
      <alignment horizontal="center"/>
    </xf>
    <xf numFmtId="0" fontId="115" fillId="0" borderId="0" xfId="0" applyFont="1" applyBorder="1" applyAlignment="1">
      <alignment horizontal="center"/>
    </xf>
    <xf numFmtId="0" fontId="13" fillId="0" borderId="83" xfId="0" applyFont="1" applyBorder="1" applyAlignment="1">
      <alignment horizontal="center" wrapText="1"/>
    </xf>
    <xf numFmtId="0" fontId="13" fillId="0" borderId="0" xfId="0" applyFont="1" applyBorder="1" applyAlignment="1">
      <alignment horizontal="center" wrapText="1"/>
    </xf>
    <xf numFmtId="0" fontId="13" fillId="0" borderId="0" xfId="0" applyFont="1" applyAlignment="1">
      <alignment horizontal="center"/>
    </xf>
    <xf numFmtId="0" fontId="49" fillId="0" borderId="83" xfId="0" applyFont="1" applyBorder="1" applyAlignment="1">
      <alignment horizontal="center"/>
    </xf>
    <xf numFmtId="0" fontId="49" fillId="0" borderId="0" xfId="0" applyFont="1" applyBorder="1" applyAlignment="1">
      <alignment horizontal="center"/>
    </xf>
    <xf numFmtId="0" fontId="13" fillId="0" borderId="83" xfId="0" applyFont="1" applyBorder="1" applyAlignment="1">
      <alignment horizontal="center"/>
    </xf>
    <xf numFmtId="0" fontId="13" fillId="0" borderId="0" xfId="0" applyFont="1" applyBorder="1" applyAlignment="1">
      <alignment horizontal="center"/>
    </xf>
    <xf numFmtId="0" fontId="68" fillId="0" borderId="83" xfId="0" applyFont="1" applyFill="1" applyBorder="1" applyAlignment="1">
      <alignment horizontal="center" wrapText="1"/>
    </xf>
    <xf numFmtId="0" fontId="68" fillId="0" borderId="0" xfId="0" applyFont="1" applyFill="1" applyBorder="1" applyAlignment="1">
      <alignment horizontal="center" wrapText="1"/>
    </xf>
  </cellXfs>
  <cellStyles count="9">
    <cellStyle name="Обычный" xfId="0" builtinId="0"/>
    <cellStyle name="Обычный 2" xfId="1"/>
    <cellStyle name="Обычный 2 2" xfId="7"/>
    <cellStyle name="Обычный 3" xfId="2"/>
    <cellStyle name="Обычный 4" xfId="3"/>
    <cellStyle name="Обычный 5" xfId="4"/>
    <cellStyle name="Обычный 5 2" xfId="8"/>
    <cellStyle name="Обычный 6" xfId="5"/>
    <cellStyle name="Обычный 7" xfId="6"/>
  </cellStyles>
  <dxfs count="112">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ill>
        <patternFill patternType="solid">
          <fgColor indexed="64"/>
          <bgColor rgb="FF00B050"/>
        </patternFill>
      </fill>
      <alignment horizontal="center" vertical="bottom" textRotation="0" wrapText="0" indent="0" relativeIndent="0" justifyLastLine="0" shrinkToFit="0" readingOrder="0"/>
    </dxf>
    <dxf>
      <font>
        <b val="0"/>
        <strike val="0"/>
        <outline val="0"/>
        <shadow val="0"/>
        <u val="none"/>
        <vertAlign val="baseline"/>
        <sz val="10"/>
        <name val="Times New Roman"/>
        <scheme val="none"/>
      </font>
      <fill>
        <patternFill patternType="solid">
          <fgColor indexed="64"/>
          <bgColor rgb="FF339933"/>
        </patternFill>
      </fill>
      <alignment horizontal="center" vertical="center" textRotation="0" wrapText="0" indent="0" relativeIndent="255" justifyLastLine="0" shrinkToFit="0" readingOrder="0"/>
    </dxf>
    <dxf>
      <font>
        <b val="0"/>
        <i val="0"/>
        <strike val="0"/>
        <condense val="0"/>
        <extend val="0"/>
        <outline val="0"/>
        <shadow val="0"/>
        <u val="none"/>
        <vertAlign val="baseline"/>
        <sz val="10"/>
        <color theme="1"/>
        <name val="Times New Roman"/>
        <scheme val="none"/>
      </font>
      <fill>
        <patternFill patternType="solid">
          <fgColor indexed="64"/>
          <bgColor rgb="FF00B050"/>
        </patternFill>
      </fill>
      <alignment horizontal="center" vertical="center" textRotation="0" wrapText="1" indent="0" relative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name val="Times New Roman"/>
        <scheme val="none"/>
      </font>
      <alignment horizontal="center" vertical="center" textRotation="0" indent="0" relativeIndent="255" justifyLastLine="0" shrinkToFit="0" readingOrder="0"/>
      <border outline="0">
        <right style="thin">
          <color indexed="64"/>
        </right>
      </border>
    </dxf>
    <dxf>
      <font>
        <b val="0"/>
        <i val="0"/>
        <strike val="0"/>
        <condense val="0"/>
        <extend val="0"/>
        <outline val="0"/>
        <shadow val="0"/>
        <u val="none"/>
        <vertAlign val="baseline"/>
        <sz val="10"/>
        <color theme="1"/>
        <name val="Times New Roman"/>
        <scheme val="none"/>
      </font>
      <fill>
        <patternFill patternType="solid">
          <fgColor indexed="64"/>
          <bgColor rgb="FF00B050"/>
        </patternFill>
      </fill>
      <alignment horizontal="center" vertical="center" textRotation="0" wrapText="1" indent="0" relative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name val="Times New Roman"/>
        <scheme val="none"/>
      </font>
      <alignment horizontal="center" vertical="center" textRotation="0" indent="0" relativeIndent="255" justifyLastLine="0" shrinkToFit="0" readingOrder="0"/>
    </dxf>
    <dxf>
      <font>
        <b val="0"/>
        <i val="0"/>
        <strike val="0"/>
        <condense val="0"/>
        <extend val="0"/>
        <outline val="0"/>
        <shadow val="0"/>
        <u val="none"/>
        <vertAlign val="baseline"/>
        <sz val="10"/>
        <color theme="1"/>
        <name val="Times New Roman"/>
        <scheme val="none"/>
      </font>
      <fill>
        <patternFill patternType="solid">
          <fgColor indexed="64"/>
          <bgColor rgb="FF00B050"/>
        </patternFill>
      </fill>
      <alignment horizontal="center" vertical="center" textRotation="0" wrapText="1" indent="0" relative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name val="Times New Roman"/>
        <scheme val="none"/>
      </font>
      <alignment horizontal="center" vertical="center" textRotation="0" indent="0" relativeIndent="255" justifyLastLine="0" shrinkToFit="0" readingOrder="0"/>
    </dxf>
    <dxf>
      <font>
        <b val="0"/>
        <i val="0"/>
        <strike val="0"/>
        <condense val="0"/>
        <extend val="0"/>
        <outline val="0"/>
        <shadow val="0"/>
        <u val="none"/>
        <vertAlign val="baseline"/>
        <sz val="10"/>
        <color theme="1"/>
        <name val="Times New Roman"/>
        <scheme val="none"/>
      </font>
      <fill>
        <patternFill patternType="solid">
          <fgColor indexed="64"/>
          <bgColor rgb="FF00B050"/>
        </patternFill>
      </fill>
      <alignment horizontal="center" vertical="center" textRotation="0" wrapText="1" indent="0" relative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name val="Times New Roman"/>
        <scheme val="none"/>
      </font>
      <alignment horizontal="center" vertical="center" textRotation="0" indent="0" relativeIndent="255" justifyLastLine="0" shrinkToFit="0" readingOrder="0"/>
    </dxf>
    <dxf>
      <font>
        <b val="0"/>
        <i val="0"/>
        <strike val="0"/>
        <condense val="0"/>
        <extend val="0"/>
        <outline val="0"/>
        <shadow val="0"/>
        <u val="none"/>
        <vertAlign val="baseline"/>
        <sz val="10"/>
        <color theme="1"/>
        <name val="Times New Roman"/>
        <scheme val="none"/>
      </font>
      <fill>
        <patternFill patternType="solid">
          <fgColor indexed="64"/>
          <bgColor rgb="FF00B050"/>
        </patternFill>
      </fill>
      <alignment horizontal="center" vertical="center" textRotation="0" wrapText="1" indent="0" relative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name val="Times New Roman"/>
        <scheme val="none"/>
      </font>
      <alignment horizontal="center" vertical="center" textRotation="0" indent="0" relativeIndent="255" justifyLastLine="0" shrinkToFit="0" readingOrder="0"/>
    </dxf>
    <dxf>
      <font>
        <b val="0"/>
        <i val="0"/>
        <strike val="0"/>
        <condense val="0"/>
        <extend val="0"/>
        <outline val="0"/>
        <shadow val="0"/>
        <u val="none"/>
        <vertAlign val="baseline"/>
        <sz val="10"/>
        <color theme="1"/>
        <name val="Times New Roman"/>
        <scheme val="none"/>
      </font>
      <fill>
        <patternFill patternType="solid">
          <fgColor indexed="64"/>
          <bgColor rgb="FF00B050"/>
        </patternFill>
      </fill>
      <alignment horizontal="center" vertical="center" textRotation="0" wrapText="1" indent="0" relative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name val="Times New Roman"/>
        <scheme val="none"/>
      </font>
      <alignment horizontal="center" vertical="center" textRotation="0" indent="0" relativeIndent="255" justifyLastLine="0" shrinkToFit="0" readingOrder="0"/>
    </dxf>
    <dxf>
      <font>
        <b val="0"/>
        <i val="0"/>
        <strike val="0"/>
        <condense val="0"/>
        <extend val="0"/>
        <outline val="0"/>
        <shadow val="0"/>
        <u val="none"/>
        <vertAlign val="baseline"/>
        <sz val="10"/>
        <color theme="1"/>
        <name val="Times New Roman"/>
        <scheme val="none"/>
      </font>
      <fill>
        <patternFill patternType="solid">
          <fgColor indexed="64"/>
          <bgColor rgb="FF00B050"/>
        </patternFill>
      </fill>
      <alignment horizontal="center" vertical="center" textRotation="0" wrapText="1" indent="0" relative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name val="Times New Roman"/>
        <scheme val="none"/>
      </font>
      <alignment horizontal="center" vertical="center" textRotation="0" indent="0" relativeIndent="255" justifyLastLine="0" shrinkToFit="0" readingOrder="0"/>
    </dxf>
    <dxf>
      <font>
        <b val="0"/>
        <i val="0"/>
        <strike val="0"/>
        <condense val="0"/>
        <extend val="0"/>
        <outline val="0"/>
        <shadow val="0"/>
        <u val="none"/>
        <vertAlign val="baseline"/>
        <sz val="10"/>
        <color theme="1"/>
        <name val="Times New Roman"/>
        <scheme val="none"/>
      </font>
      <fill>
        <patternFill patternType="solid">
          <fgColor indexed="64"/>
          <bgColor rgb="FF00B050"/>
        </patternFill>
      </fill>
      <alignment horizontal="center" vertical="center" textRotation="0" wrapText="1" indent="0" relative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name val="Times New Roman"/>
        <scheme val="none"/>
      </font>
      <alignment horizontal="center" vertical="center" textRotation="0" indent="0" relativeIndent="255" justifyLastLine="0" shrinkToFit="0" readingOrder="0"/>
    </dxf>
    <dxf>
      <font>
        <b val="0"/>
        <i val="0"/>
        <strike val="0"/>
        <condense val="0"/>
        <extend val="0"/>
        <outline val="0"/>
        <shadow val="0"/>
        <u val="none"/>
        <vertAlign val="baseline"/>
        <sz val="10"/>
        <color theme="1"/>
        <name val="Times New Roman"/>
        <scheme val="none"/>
      </font>
      <numFmt numFmtId="3" formatCode="#,##0"/>
      <fill>
        <patternFill patternType="solid">
          <fgColor indexed="64"/>
          <bgColor rgb="FF00B050"/>
        </patternFill>
      </fill>
      <alignment horizontal="center" vertical="center" textRotation="0" wrapText="1" indent="0" relative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name val="Times New Roman"/>
        <scheme val="none"/>
      </font>
      <numFmt numFmtId="3" formatCode="#,##0"/>
      <alignment horizontal="center" vertical="center" textRotation="0" wrapText="0" indent="0" relativeIndent="255" justifyLastLine="0" shrinkToFit="0" readingOrder="0"/>
    </dxf>
    <dxf>
      <font>
        <b val="0"/>
        <i val="0"/>
        <strike val="0"/>
        <condense val="0"/>
        <extend val="0"/>
        <outline val="0"/>
        <shadow val="0"/>
        <u val="none"/>
        <vertAlign val="baseline"/>
        <sz val="10"/>
        <color theme="1"/>
        <name val="Times New Roman"/>
        <scheme val="none"/>
      </font>
      <fill>
        <patternFill patternType="solid">
          <fgColor indexed="64"/>
          <bgColor rgb="FF00B050"/>
        </patternFill>
      </fill>
      <alignment horizontal="center" vertical="center" textRotation="0" wrapText="1" indent="0" relative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name val="Times New Roman"/>
        <scheme val="none"/>
      </font>
      <alignment horizontal="center" vertical="center" textRotation="0" indent="0" relativeIndent="255" justifyLastLine="0" shrinkToFit="0" readingOrder="0"/>
    </dxf>
    <dxf>
      <font>
        <b val="0"/>
        <i val="0"/>
        <strike val="0"/>
        <condense val="0"/>
        <extend val="0"/>
        <outline val="0"/>
        <shadow val="0"/>
        <u val="none"/>
        <vertAlign val="baseline"/>
        <sz val="10"/>
        <color theme="1"/>
        <name val="Times New Roman"/>
        <scheme val="none"/>
      </font>
      <fill>
        <patternFill patternType="solid">
          <fgColor indexed="64"/>
          <bgColor rgb="FF00B050"/>
        </patternFill>
      </fill>
      <alignment horizontal="center" vertical="center" textRotation="0" wrapText="1" indent="0" relative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name val="Times New Roman"/>
        <scheme val="none"/>
      </font>
      <alignment horizontal="center" vertical="center" textRotation="0" wrapText="1" indent="0" relativeIndent="255" justifyLastLine="0" shrinkToFit="0" readingOrder="0"/>
    </dxf>
    <dxf>
      <font>
        <b val="0"/>
        <i val="0"/>
        <strike val="0"/>
        <condense val="0"/>
        <extend val="0"/>
        <outline val="0"/>
        <shadow val="0"/>
        <u val="none"/>
        <vertAlign val="baseline"/>
        <sz val="10"/>
        <color theme="1"/>
        <name val="Times New Roman"/>
        <scheme val="none"/>
      </font>
      <fill>
        <patternFill patternType="solid">
          <fgColor indexed="64"/>
          <bgColor rgb="FF00B050"/>
        </patternFill>
      </fill>
      <alignment horizontal="center" vertical="center" textRotation="0" wrapText="1" indent="0" relative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name val="Times New Roman"/>
        <scheme val="none"/>
      </font>
      <alignment horizontal="center" vertical="center" textRotation="0" indent="0" relativeIndent="255" justifyLastLine="0" shrinkToFit="0" readingOrder="0"/>
    </dxf>
    <dxf>
      <font>
        <b val="0"/>
        <i val="0"/>
        <strike val="0"/>
        <condense val="0"/>
        <extend val="0"/>
        <outline val="0"/>
        <shadow val="0"/>
        <u val="none"/>
        <vertAlign val="baseline"/>
        <sz val="10"/>
        <color theme="1"/>
        <name val="Times New Roman"/>
        <scheme val="none"/>
      </font>
      <fill>
        <patternFill patternType="solid">
          <fgColor indexed="64"/>
          <bgColor rgb="FF00B050"/>
        </patternFill>
      </fill>
      <alignment horizontal="center" vertical="center" textRotation="0" wrapText="1" indent="0" relativeIndent="0" justifyLastLine="0" shrinkToFit="0" readingOrder="0"/>
      <border diagonalUp="0" diagonalDown="0" outline="0">
        <left/>
        <right style="thin">
          <color indexed="64"/>
        </right>
        <top/>
        <bottom/>
      </border>
    </dxf>
    <dxf>
      <font>
        <b val="0"/>
        <strike val="0"/>
        <outline val="0"/>
        <shadow val="0"/>
        <u val="none"/>
        <vertAlign val="baseline"/>
        <sz val="10"/>
        <name val="Times New Roman"/>
        <scheme val="none"/>
      </font>
      <alignment horizontal="center" vertical="center" textRotation="0" indent="0" relativeIndent="255" justifyLastLine="0" shrinkToFit="0" readingOrder="0"/>
    </dxf>
    <dxf>
      <fill>
        <patternFill>
          <fgColor indexed="64"/>
          <bgColor rgb="FF00B050"/>
        </patternFill>
      </fill>
      <alignment horizontal="center" textRotation="0" indent="0" relativeIndent="255" justifyLastLine="0" shrinkToFit="0" readingOrder="0"/>
    </dxf>
    <dxf>
      <border outline="0">
        <left style="thin">
          <color indexed="64"/>
        </left>
        <top style="thin">
          <color indexed="64"/>
        </top>
        <bottom style="thin">
          <color theme="0"/>
        </bottom>
      </border>
    </dxf>
    <dxf>
      <font>
        <b val="0"/>
        <i val="0"/>
        <strike val="0"/>
        <condense val="0"/>
        <extend val="0"/>
        <outline val="0"/>
        <shadow val="0"/>
        <u val="none"/>
        <vertAlign val="baseline"/>
        <sz val="10"/>
        <color theme="1"/>
        <name val="Times New Roman"/>
        <scheme val="none"/>
      </font>
      <fill>
        <patternFill patternType="solid">
          <fgColor indexed="64"/>
          <bgColor rgb="FF92D050"/>
        </patternFill>
      </fill>
      <alignment horizontal="center" vertical="center" textRotation="0" wrapText="1" indent="0" relativeIndent="255" justifyLastLine="0" shrinkToFit="0" readingOrder="0"/>
    </dxf>
    <dxf>
      <font>
        <b/>
        <i val="0"/>
        <strike val="0"/>
        <condense val="0"/>
        <extend val="0"/>
        <outline val="0"/>
        <shadow val="0"/>
        <u val="none"/>
        <vertAlign val="baseline"/>
        <sz val="12"/>
        <color theme="0"/>
        <name val="Times New Roman"/>
        <scheme val="none"/>
      </font>
      <fill>
        <patternFill patternType="solid">
          <fgColor indexed="64"/>
          <bgColor rgb="FF00B050"/>
        </patternFill>
      </fill>
      <alignment horizontal="center" vertical="center" textRotation="0" wrapText="1" indent="0" relativeIndent="0" justifyLastLine="0" shrinkToFit="0" readingOrder="0"/>
      <border diagonalUp="0" diagonalDown="0" outline="0">
        <left style="thin">
          <color indexed="64"/>
        </left>
        <right style="thin">
          <color indexed="64"/>
        </right>
        <top/>
        <bottom/>
      </border>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0000"/>
        </patternFill>
      </fill>
    </dxf>
    <dxf>
      <fill>
        <patternFill>
          <bgColor rgb="FFFF0000"/>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s>
  <tableStyles count="0" defaultTableStyle="TableStyleMedium9" defaultPivotStyle="PivotStyleLight16"/>
  <colors>
    <mruColors>
      <color rgb="FF008000"/>
      <color rgb="FFFFFF66"/>
      <color rgb="FF009900"/>
      <color rgb="FF00CC00"/>
      <color rgb="FF339933"/>
      <color rgb="FF99FFCC"/>
      <color rgb="FF006666"/>
      <color rgb="FF0066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1.xml"/><Relationship Id="rId61"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16547213752340217"/>
          <c:y val="6.6089431324914974E-2"/>
          <c:w val="0.60088258831745756"/>
          <c:h val="0.74056328957587592"/>
        </c:manualLayout>
      </c:layout>
      <c:barChart>
        <c:barDir val="col"/>
        <c:grouping val="clustered"/>
        <c:ser>
          <c:idx val="0"/>
          <c:order val="0"/>
          <c:tx>
            <c:strRef>
              <c:f>диаграммы!$C$1</c:f>
              <c:strCache>
                <c:ptCount val="1"/>
                <c:pt idx="0">
                  <c:v>2015 год</c:v>
                </c:pt>
              </c:strCache>
            </c:strRef>
          </c:tx>
          <c:dLbls>
            <c:dLbl>
              <c:idx val="0"/>
              <c:layout>
                <c:manualLayout>
                  <c:x val="-1.9157625624998689E-2"/>
                  <c:y val="0"/>
                </c:manualLayout>
              </c:layout>
              <c:dLblPos val="outEnd"/>
              <c:showVal val="1"/>
            </c:dLbl>
            <c:txPr>
              <a:bodyPr/>
              <a:lstStyle/>
              <a:p>
                <a:pPr>
                  <a:defRPr sz="800" b="1">
                    <a:solidFill>
                      <a:srgbClr val="0070C0"/>
                    </a:solidFill>
                  </a:defRPr>
                </a:pPr>
                <a:endParaRPr lang="ru-RU"/>
              </a:p>
            </c:txPr>
            <c:dLblPos val="outEnd"/>
            <c:showVal val="1"/>
          </c:dLbls>
          <c:cat>
            <c:strRef>
              <c:f>диаграммы!$B$2:$B$4</c:f>
              <c:strCache>
                <c:ptCount val="3"/>
                <c:pt idx="0">
                  <c:v>пожары</c:v>
                </c:pt>
                <c:pt idx="1">
                  <c:v>гибель</c:v>
                </c:pt>
                <c:pt idx="2">
                  <c:v>травмы</c:v>
                </c:pt>
              </c:strCache>
            </c:strRef>
          </c:cat>
          <c:val>
            <c:numRef>
              <c:f>диаграммы!$C$2:$C$4</c:f>
              <c:numCache>
                <c:formatCode>0</c:formatCode>
                <c:ptCount val="3"/>
                <c:pt idx="0">
                  <c:v>74</c:v>
                </c:pt>
                <c:pt idx="1">
                  <c:v>2</c:v>
                </c:pt>
                <c:pt idx="2">
                  <c:v>3</c:v>
                </c:pt>
              </c:numCache>
            </c:numRef>
          </c:val>
        </c:ser>
        <c:ser>
          <c:idx val="1"/>
          <c:order val="1"/>
          <c:tx>
            <c:strRef>
              <c:f>диаграммы!$D$1</c:f>
              <c:strCache>
                <c:ptCount val="1"/>
                <c:pt idx="0">
                  <c:v>2016 год</c:v>
                </c:pt>
              </c:strCache>
            </c:strRef>
          </c:tx>
          <c:dLbls>
            <c:dLbl>
              <c:idx val="0"/>
              <c:layout>
                <c:manualLayout>
                  <c:x val="1.9157625624998689E-2"/>
                  <c:y val="0"/>
                </c:manualLayout>
              </c:layout>
              <c:dLblPos val="outEnd"/>
              <c:showVal val="1"/>
            </c:dLbl>
            <c:txPr>
              <a:bodyPr/>
              <a:lstStyle/>
              <a:p>
                <a:pPr>
                  <a:defRPr sz="800" b="1">
                    <a:solidFill>
                      <a:srgbClr val="FF0000"/>
                    </a:solidFill>
                  </a:defRPr>
                </a:pPr>
                <a:endParaRPr lang="ru-RU"/>
              </a:p>
            </c:txPr>
            <c:dLblPos val="outEnd"/>
            <c:showVal val="1"/>
          </c:dLbls>
          <c:cat>
            <c:strRef>
              <c:f>диаграммы!$B$2:$B$4</c:f>
              <c:strCache>
                <c:ptCount val="3"/>
                <c:pt idx="0">
                  <c:v>пожары</c:v>
                </c:pt>
                <c:pt idx="1">
                  <c:v>гибель</c:v>
                </c:pt>
                <c:pt idx="2">
                  <c:v>травмы</c:v>
                </c:pt>
              </c:strCache>
            </c:strRef>
          </c:cat>
          <c:val>
            <c:numRef>
              <c:f>диаграммы!$D$2:$D$4</c:f>
              <c:numCache>
                <c:formatCode>0</c:formatCode>
                <c:ptCount val="3"/>
                <c:pt idx="0">
                  <c:v>0</c:v>
                </c:pt>
                <c:pt idx="1">
                  <c:v>7</c:v>
                </c:pt>
                <c:pt idx="2">
                  <c:v>10</c:v>
                </c:pt>
              </c:numCache>
            </c:numRef>
          </c:val>
        </c:ser>
        <c:axId val="101419648"/>
        <c:axId val="101446016"/>
      </c:barChart>
      <c:catAx>
        <c:axId val="101419648"/>
        <c:scaling>
          <c:orientation val="minMax"/>
        </c:scaling>
        <c:axPos val="b"/>
        <c:numFmt formatCode="General" sourceLinked="1"/>
        <c:tickLblPos val="nextTo"/>
        <c:txPr>
          <a:bodyPr/>
          <a:lstStyle/>
          <a:p>
            <a:pPr>
              <a:defRPr b="1"/>
            </a:pPr>
            <a:endParaRPr lang="ru-RU"/>
          </a:p>
        </c:txPr>
        <c:crossAx val="101446016"/>
        <c:crosses val="autoZero"/>
        <c:auto val="1"/>
        <c:lblAlgn val="ctr"/>
        <c:lblOffset val="100"/>
      </c:catAx>
      <c:valAx>
        <c:axId val="101446016"/>
        <c:scaling>
          <c:orientation val="minMax"/>
        </c:scaling>
        <c:axPos val="l"/>
        <c:majorGridlines/>
        <c:minorGridlines/>
        <c:numFmt formatCode="0" sourceLinked="1"/>
        <c:tickLblPos val="nextTo"/>
        <c:txPr>
          <a:bodyPr/>
          <a:lstStyle/>
          <a:p>
            <a:pPr>
              <a:defRPr b="1"/>
            </a:pPr>
            <a:endParaRPr lang="ru-RU"/>
          </a:p>
        </c:txPr>
        <c:crossAx val="101419648"/>
        <c:crosses val="autoZero"/>
        <c:crossBetween val="between"/>
      </c:valAx>
      <c:spPr>
        <a:gradFill>
          <a:gsLst>
            <a:gs pos="0">
              <a:srgbClr val="5E9EFF"/>
            </a:gs>
            <a:gs pos="39999">
              <a:srgbClr val="85C2FF"/>
            </a:gs>
            <a:gs pos="70000">
              <a:srgbClr val="C4D6EB"/>
            </a:gs>
            <a:gs pos="100000">
              <a:srgbClr val="FFEBFA"/>
            </a:gs>
          </a:gsLst>
          <a:path path="shape">
            <a:fillToRect l="50000" t="50000" r="50000" b="50000"/>
          </a:path>
        </a:gradFill>
      </c:spPr>
    </c:plotArea>
    <c:legend>
      <c:legendPos val="r"/>
      <c:layout>
        <c:manualLayout>
          <c:xMode val="edge"/>
          <c:yMode val="edge"/>
          <c:x val="0.7500342953927237"/>
          <c:y val="0.35068992169216873"/>
          <c:w val="0.22548505893506621"/>
          <c:h val="0.25695112685569227"/>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699" l="0.70000000000000062" r="0.70000000000000062" t="0.75000000000000699"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lang val="ru-RU"/>
  <c:chart>
    <c:autoTitleDeleted val="1"/>
    <c:plotArea>
      <c:layout>
        <c:manualLayout>
          <c:layoutTarget val="inner"/>
          <c:xMode val="edge"/>
          <c:yMode val="edge"/>
          <c:x val="0.22596028479607974"/>
          <c:y val="9.9637916706709725E-2"/>
          <c:w val="0.56537821934538957"/>
          <c:h val="0.63056908397636757"/>
        </c:manualLayout>
      </c:layout>
      <c:barChart>
        <c:barDir val="col"/>
        <c:grouping val="clustered"/>
        <c:ser>
          <c:idx val="0"/>
          <c:order val="0"/>
          <c:tx>
            <c:strRef>
              <c:f>диаграммы!$C$1</c:f>
              <c:strCache>
                <c:ptCount val="1"/>
                <c:pt idx="0">
                  <c:v>2015 год</c:v>
                </c:pt>
              </c:strCache>
            </c:strRef>
          </c:tx>
          <c:spPr>
            <a:solidFill>
              <a:schemeClr val="accent2"/>
            </a:solidFill>
          </c:spPr>
          <c:dPt>
            <c:idx val="0"/>
            <c:spPr>
              <a:solidFill>
                <a:schemeClr val="tx2">
                  <a:lumMod val="60000"/>
                  <a:lumOff val="40000"/>
                </a:schemeClr>
              </a:solidFill>
            </c:spPr>
          </c:dPt>
          <c:dLbls>
            <c:dLbl>
              <c:idx val="0"/>
              <c:spPr/>
              <c:txPr>
                <a:bodyPr/>
                <a:lstStyle/>
                <a:p>
                  <a:pPr>
                    <a:defRPr b="1">
                      <a:solidFill>
                        <a:srgbClr val="0070C0"/>
                      </a:solidFill>
                    </a:defRPr>
                  </a:pPr>
                  <a:endParaRPr lang="ru-RU"/>
                </a:p>
              </c:txPr>
            </c:dLbl>
            <c:dLbl>
              <c:idx val="1"/>
              <c:spPr/>
              <c:txPr>
                <a:bodyPr/>
                <a:lstStyle/>
                <a:p>
                  <a:pPr>
                    <a:defRPr b="1">
                      <a:solidFill>
                        <a:srgbClr val="FF0000"/>
                      </a:solidFill>
                    </a:defRPr>
                  </a:pPr>
                  <a:endParaRPr lang="ru-RU"/>
                </a:p>
              </c:txPr>
            </c:dLbl>
            <c:txPr>
              <a:bodyPr/>
              <a:lstStyle/>
              <a:p>
                <a:pPr>
                  <a:defRPr b="1"/>
                </a:pPr>
                <a:endParaRPr lang="ru-RU"/>
              </a:p>
            </c:txPr>
            <c:dLblPos val="outEnd"/>
            <c:showVal val="1"/>
          </c:dLbls>
          <c:cat>
            <c:strRef>
              <c:f>диаграммы!$C$1:$D$1</c:f>
              <c:strCache>
                <c:ptCount val="2"/>
                <c:pt idx="0">
                  <c:v>2015 год</c:v>
                </c:pt>
                <c:pt idx="1">
                  <c:v>2016 год</c:v>
                </c:pt>
              </c:strCache>
            </c:strRef>
          </c:cat>
          <c:val>
            <c:numRef>
              <c:f>диаграммы!$C$7:$D$7</c:f>
              <c:numCache>
                <c:formatCode>0</c:formatCode>
                <c:ptCount val="2"/>
                <c:pt idx="0">
                  <c:v>3407</c:v>
                </c:pt>
                <c:pt idx="1">
                  <c:v>20277.400000000001</c:v>
                </c:pt>
              </c:numCache>
            </c:numRef>
          </c:val>
        </c:ser>
        <c:axId val="101303808"/>
        <c:axId val="101305728"/>
      </c:barChart>
      <c:catAx>
        <c:axId val="101303808"/>
        <c:scaling>
          <c:orientation val="minMax"/>
        </c:scaling>
        <c:axPos val="b"/>
        <c:title>
          <c:tx>
            <c:rich>
              <a:bodyPr/>
              <a:lstStyle/>
              <a:p>
                <a:pPr>
                  <a:defRPr/>
                </a:pPr>
                <a:r>
                  <a:rPr lang="ru-RU"/>
                  <a:t>Ущерб (тыс. тенге)</a:t>
                </a:r>
              </a:p>
            </c:rich>
          </c:tx>
        </c:title>
        <c:numFmt formatCode="General" sourceLinked="1"/>
        <c:tickLblPos val="nextTo"/>
        <c:txPr>
          <a:bodyPr/>
          <a:lstStyle/>
          <a:p>
            <a:pPr>
              <a:defRPr b="1"/>
            </a:pPr>
            <a:endParaRPr lang="ru-RU"/>
          </a:p>
        </c:txPr>
        <c:crossAx val="101305728"/>
        <c:crosses val="autoZero"/>
        <c:auto val="1"/>
        <c:lblAlgn val="ctr"/>
        <c:lblOffset val="100"/>
      </c:catAx>
      <c:valAx>
        <c:axId val="101305728"/>
        <c:scaling>
          <c:orientation val="minMax"/>
        </c:scaling>
        <c:axPos val="l"/>
        <c:majorGridlines/>
        <c:numFmt formatCode="0" sourceLinked="1"/>
        <c:tickLblPos val="nextTo"/>
        <c:txPr>
          <a:bodyPr/>
          <a:lstStyle/>
          <a:p>
            <a:pPr>
              <a:defRPr b="1"/>
            </a:pPr>
            <a:endParaRPr lang="ru-RU"/>
          </a:p>
        </c:txPr>
        <c:crossAx val="101303808"/>
        <c:crosses val="autoZero"/>
        <c:crossBetween val="between"/>
      </c:valAx>
      <c:spPr>
        <a:gradFill flip="none" rotWithShape="1">
          <a:gsLst>
            <a:gs pos="0">
              <a:srgbClr val="5E9EFF"/>
            </a:gs>
            <a:gs pos="39999">
              <a:srgbClr val="85C2FF"/>
            </a:gs>
            <a:gs pos="70000">
              <a:srgbClr val="C4D6EB"/>
            </a:gs>
            <a:gs pos="100000">
              <a:srgbClr val="FFEBFA"/>
            </a:gs>
          </a:gsLst>
          <a:path path="shape">
            <a:fillToRect l="50000" t="50000" r="50000" b="50000"/>
          </a:path>
          <a:tileRect/>
        </a:gradFill>
      </c:spPr>
    </c:plotArea>
    <c:legend>
      <c:legendPos val="r"/>
      <c:layout>
        <c:manualLayout>
          <c:xMode val="edge"/>
          <c:yMode val="edge"/>
          <c:x val="0.76796951863291363"/>
          <c:y val="0.39939886050587553"/>
          <c:w val="0.23203048136708873"/>
          <c:h val="0.2129797720548037"/>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699" l="0.70000000000000062" r="0.70000000000000062" t="0.75000000000000699"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ru-RU"/>
  <c:chart>
    <c:plotArea>
      <c:layout/>
      <c:barChart>
        <c:barDir val="col"/>
        <c:grouping val="clustered"/>
        <c:ser>
          <c:idx val="0"/>
          <c:order val="0"/>
          <c:tx>
            <c:strRef>
              <c:f>диаграммы!$C$8</c:f>
              <c:strCache>
                <c:ptCount val="1"/>
                <c:pt idx="0">
                  <c:v>2015 год</c:v>
                </c:pt>
              </c:strCache>
            </c:strRef>
          </c:tx>
          <c:dLbls>
            <c:txPr>
              <a:bodyPr/>
              <a:lstStyle/>
              <a:p>
                <a:pPr>
                  <a:defRPr sz="800" b="1">
                    <a:solidFill>
                      <a:srgbClr val="00B0F0"/>
                    </a:solidFill>
                  </a:defRPr>
                </a:pPr>
                <a:endParaRPr lang="ru-RU"/>
              </a:p>
            </c:txPr>
            <c:dLblPos val="outEnd"/>
            <c:showVal val="1"/>
          </c:dLbls>
          <c:cat>
            <c:strRef>
              <c:f>диаграммы!$B$9:$B$27</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диаграммы!$C$9:$C$27</c:f>
              <c:numCache>
                <c:formatCode>General</c:formatCode>
                <c:ptCount val="19"/>
                <c:pt idx="0" formatCode="#,##0">
                  <c:v>1</c:v>
                </c:pt>
                <c:pt idx="1">
                  <c:v>2</c:v>
                </c:pt>
                <c:pt idx="2">
                  <c:v>2</c:v>
                </c:pt>
                <c:pt idx="3">
                  <c:v>15</c:v>
                </c:pt>
                <c:pt idx="4">
                  <c:v>2</c:v>
                </c:pt>
                <c:pt idx="5">
                  <c:v>1</c:v>
                </c:pt>
                <c:pt idx="6">
                  <c:v>8</c:v>
                </c:pt>
                <c:pt idx="7">
                  <c:v>10</c:v>
                </c:pt>
                <c:pt idx="8">
                  <c:v>2</c:v>
                </c:pt>
                <c:pt idx="9">
                  <c:v>1</c:v>
                </c:pt>
                <c:pt idx="10">
                  <c:v>1</c:v>
                </c:pt>
                <c:pt idx="11">
                  <c:v>4</c:v>
                </c:pt>
                <c:pt idx="12">
                  <c:v>3</c:v>
                </c:pt>
                <c:pt idx="13">
                  <c:v>2</c:v>
                </c:pt>
                <c:pt idx="14">
                  <c:v>9</c:v>
                </c:pt>
                <c:pt idx="15">
                  <c:v>4</c:v>
                </c:pt>
                <c:pt idx="16">
                  <c:v>4</c:v>
                </c:pt>
                <c:pt idx="17">
                  <c:v>3</c:v>
                </c:pt>
                <c:pt idx="18">
                  <c:v>0</c:v>
                </c:pt>
              </c:numCache>
            </c:numRef>
          </c:val>
        </c:ser>
        <c:ser>
          <c:idx val="1"/>
          <c:order val="1"/>
          <c:tx>
            <c:strRef>
              <c:f>диаграммы!$D$8</c:f>
              <c:strCache>
                <c:ptCount val="1"/>
                <c:pt idx="0">
                  <c:v>2016 год</c:v>
                </c:pt>
              </c:strCache>
            </c:strRef>
          </c:tx>
          <c:dLbls>
            <c:txPr>
              <a:bodyPr/>
              <a:lstStyle/>
              <a:p>
                <a:pPr>
                  <a:defRPr sz="800" b="1">
                    <a:solidFill>
                      <a:srgbClr val="FF0000"/>
                    </a:solidFill>
                  </a:defRPr>
                </a:pPr>
                <a:endParaRPr lang="ru-RU"/>
              </a:p>
            </c:txPr>
            <c:dLblPos val="outEnd"/>
            <c:showVal val="1"/>
          </c:dLbls>
          <c:cat>
            <c:strRef>
              <c:f>диаграммы!$B$9:$B$27</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диаграммы!$D$9:$D$27</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ser>
        <c:dLbls>
          <c:showVal val="1"/>
        </c:dLbls>
        <c:axId val="101335424"/>
        <c:axId val="101336960"/>
      </c:barChart>
      <c:catAx>
        <c:axId val="101335424"/>
        <c:scaling>
          <c:orientation val="minMax"/>
        </c:scaling>
        <c:axPos val="b"/>
        <c:numFmt formatCode="General" sourceLinked="1"/>
        <c:tickLblPos val="nextTo"/>
        <c:txPr>
          <a:bodyPr rot="-5400000" vert="horz"/>
          <a:lstStyle/>
          <a:p>
            <a:pPr>
              <a:defRPr sz="800" b="1"/>
            </a:pPr>
            <a:endParaRPr lang="ru-RU"/>
          </a:p>
        </c:txPr>
        <c:crossAx val="101336960"/>
        <c:crosses val="autoZero"/>
        <c:auto val="1"/>
        <c:lblAlgn val="ctr"/>
        <c:lblOffset val="100"/>
      </c:catAx>
      <c:valAx>
        <c:axId val="101336960"/>
        <c:scaling>
          <c:orientation val="minMax"/>
        </c:scaling>
        <c:axPos val="l"/>
        <c:majorGridlines/>
        <c:numFmt formatCode="#,##0" sourceLinked="1"/>
        <c:tickLblPos val="nextTo"/>
        <c:crossAx val="101335424"/>
        <c:crosses val="autoZero"/>
        <c:crossBetween val="between"/>
      </c:valAx>
      <c:spPr>
        <a:solidFill>
          <a:schemeClr val="accent1">
            <a:lumMod val="20000"/>
            <a:lumOff val="80000"/>
          </a:schemeClr>
        </a:solidFill>
      </c:spPr>
    </c:plotArea>
    <c:legend>
      <c:legendPos val="r"/>
      <c:txPr>
        <a:bodyPr/>
        <a:lstStyle/>
        <a:p>
          <a:pPr>
            <a:defRPr sz="800"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699" l="0.70000000000000062" r="0.70000000000000062" t="0.75000000000000699"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050"/>
            </a:pPr>
            <a:r>
              <a:rPr lang="ru-RU" sz="1050"/>
              <a:t>Количество пожаров в жилом секторе</a:t>
            </a:r>
          </a:p>
        </c:rich>
      </c:tx>
      <c:layout>
        <c:manualLayout>
          <c:xMode val="edge"/>
          <c:yMode val="edge"/>
          <c:x val="0.12619800595447775"/>
          <c:y val="0"/>
        </c:manualLayout>
      </c:layout>
    </c:title>
    <c:view3D>
      <c:rAngAx val="1"/>
    </c:view3D>
    <c:sideWall>
      <c:spPr>
        <a:effectLst>
          <a:innerShdw blurRad="63500" dist="50800" dir="13500000">
            <a:prstClr val="black">
              <a:alpha val="50000"/>
            </a:prstClr>
          </a:innerShdw>
        </a:effectLst>
        <a:scene3d>
          <a:camera prst="orthographicFront"/>
          <a:lightRig rig="threePt" dir="t"/>
        </a:scene3d>
        <a:sp3d>
          <a:bevelT/>
        </a:sp3d>
      </c:spPr>
    </c:sideWall>
    <c:backWall>
      <c:spPr>
        <a:effectLst>
          <a:innerShdw blurRad="63500" dist="50800" dir="13500000">
            <a:prstClr val="black">
              <a:alpha val="50000"/>
            </a:prstClr>
          </a:innerShdw>
        </a:effectLst>
        <a:scene3d>
          <a:camera prst="orthographicFront"/>
          <a:lightRig rig="threePt" dir="t"/>
        </a:scene3d>
        <a:sp3d>
          <a:bevelT/>
        </a:sp3d>
      </c:spPr>
    </c:backWall>
    <c:plotArea>
      <c:layout>
        <c:manualLayout>
          <c:layoutTarget val="inner"/>
          <c:xMode val="edge"/>
          <c:yMode val="edge"/>
          <c:x val="8.6071741032370933E-2"/>
          <c:y val="0.10502643481772393"/>
          <c:w val="0.724204626290888"/>
          <c:h val="0.77899356144344511"/>
        </c:manualLayout>
      </c:layout>
      <c:bar3DChart>
        <c:barDir val="col"/>
        <c:grouping val="clustered"/>
        <c:ser>
          <c:idx val="0"/>
          <c:order val="0"/>
          <c:tx>
            <c:strRef>
              <c:f>диаграммы!$B$32</c:f>
              <c:strCache>
                <c:ptCount val="1"/>
                <c:pt idx="0">
                  <c:v>в городах</c:v>
                </c:pt>
              </c:strCache>
            </c:strRef>
          </c:tx>
          <c:dLbls>
            <c:txPr>
              <a:bodyPr/>
              <a:lstStyle/>
              <a:p>
                <a:pPr>
                  <a:defRPr b="1">
                    <a:solidFill>
                      <a:srgbClr val="0070C0"/>
                    </a:solidFill>
                  </a:defRPr>
                </a:pPr>
                <a:endParaRPr lang="ru-RU"/>
              </a:p>
            </c:txPr>
            <c:showVal val="1"/>
          </c:dLbls>
          <c:cat>
            <c:strRef>
              <c:f>диаграммы!$C$31:$D$31</c:f>
              <c:strCache>
                <c:ptCount val="2"/>
                <c:pt idx="0">
                  <c:v>2015 год</c:v>
                </c:pt>
                <c:pt idx="1">
                  <c:v>2016 год</c:v>
                </c:pt>
              </c:strCache>
            </c:strRef>
          </c:cat>
          <c:val>
            <c:numRef>
              <c:f>диаграммы!$C$32:$D$32</c:f>
              <c:numCache>
                <c:formatCode>0</c:formatCode>
                <c:ptCount val="2"/>
                <c:pt idx="0">
                  <c:v>17</c:v>
                </c:pt>
                <c:pt idx="1">
                  <c:v>0</c:v>
                </c:pt>
              </c:numCache>
            </c:numRef>
          </c:val>
        </c:ser>
        <c:ser>
          <c:idx val="1"/>
          <c:order val="1"/>
          <c:tx>
            <c:strRef>
              <c:f>диаграммы!$B$33</c:f>
              <c:strCache>
                <c:ptCount val="1"/>
                <c:pt idx="0">
                  <c:v>в сельской местности</c:v>
                </c:pt>
              </c:strCache>
            </c:strRef>
          </c:tx>
          <c:dLbls>
            <c:txPr>
              <a:bodyPr/>
              <a:lstStyle/>
              <a:p>
                <a:pPr>
                  <a:defRPr b="1">
                    <a:solidFill>
                      <a:srgbClr val="FF0000"/>
                    </a:solidFill>
                  </a:defRPr>
                </a:pPr>
                <a:endParaRPr lang="ru-RU"/>
              </a:p>
            </c:txPr>
            <c:showVal val="1"/>
          </c:dLbls>
          <c:cat>
            <c:strRef>
              <c:f>диаграммы!$C$31:$D$31</c:f>
              <c:strCache>
                <c:ptCount val="2"/>
                <c:pt idx="0">
                  <c:v>2015 год</c:v>
                </c:pt>
                <c:pt idx="1">
                  <c:v>2016 год</c:v>
                </c:pt>
              </c:strCache>
            </c:strRef>
          </c:cat>
          <c:val>
            <c:numRef>
              <c:f>диаграммы!$C$33:$D$33</c:f>
              <c:numCache>
                <c:formatCode>0</c:formatCode>
                <c:ptCount val="2"/>
                <c:pt idx="0">
                  <c:v>57</c:v>
                </c:pt>
                <c:pt idx="1">
                  <c:v>0</c:v>
                </c:pt>
              </c:numCache>
            </c:numRef>
          </c:val>
        </c:ser>
        <c:shape val="pyramid"/>
        <c:axId val="101383168"/>
        <c:axId val="104215296"/>
        <c:axId val="0"/>
      </c:bar3DChart>
      <c:catAx>
        <c:axId val="101383168"/>
        <c:scaling>
          <c:orientation val="minMax"/>
        </c:scaling>
        <c:axPos val="b"/>
        <c:numFmt formatCode="General" sourceLinked="1"/>
        <c:tickLblPos val="nextTo"/>
        <c:txPr>
          <a:bodyPr/>
          <a:lstStyle/>
          <a:p>
            <a:pPr>
              <a:defRPr b="1"/>
            </a:pPr>
            <a:endParaRPr lang="ru-RU"/>
          </a:p>
        </c:txPr>
        <c:crossAx val="104215296"/>
        <c:crosses val="autoZero"/>
        <c:auto val="1"/>
        <c:lblAlgn val="ctr"/>
        <c:lblOffset val="100"/>
      </c:catAx>
      <c:valAx>
        <c:axId val="104215296"/>
        <c:scaling>
          <c:orientation val="minMax"/>
        </c:scaling>
        <c:axPos val="l"/>
        <c:majorGridlines>
          <c:spPr>
            <a:ln>
              <a:solidFill>
                <a:sysClr val="windowText" lastClr="000000"/>
              </a:solidFill>
            </a:ln>
            <a:effectLst>
              <a:innerShdw blurRad="63500" dist="50800" dir="13500000">
                <a:prstClr val="black">
                  <a:alpha val="50000"/>
                </a:prstClr>
              </a:innerShdw>
            </a:effectLst>
          </c:spPr>
        </c:majorGridlines>
        <c:numFmt formatCode="0" sourceLinked="1"/>
        <c:tickLblPos val="nextTo"/>
        <c:crossAx val="101383168"/>
        <c:crosses val="autoZero"/>
        <c:crossBetween val="between"/>
      </c:valAx>
      <c:spPr>
        <a:noFill/>
      </c:spPr>
    </c:plotArea>
    <c:legend>
      <c:legendPos val="r"/>
      <c:layout>
        <c:manualLayout>
          <c:xMode val="edge"/>
          <c:yMode val="edge"/>
          <c:x val="0.80538392706376338"/>
          <c:y val="0.29043548403635355"/>
          <c:w val="0.19041023309121657"/>
          <c:h val="0.37293725283777285"/>
        </c:manualLayout>
      </c:layout>
      <c:txPr>
        <a:bodyPr/>
        <a:lstStyle/>
        <a:p>
          <a:pPr>
            <a:defRPr sz="700"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699" l="0.70000000000000062" r="0.70000000000000062" t="0.75000000000000699"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ru-RU"/>
  <c:clrMapOvr bg1="lt1" tx1="dk1" bg2="lt2" tx2="dk2" accent1="accent1" accent2="accent2" accent3="accent3" accent4="accent4" accent5="accent5" accent6="accent6" hlink="hlink" folHlink="folHlink"/>
  <c:chart>
    <c:title>
      <c:tx>
        <c:rich>
          <a:bodyPr/>
          <a:lstStyle/>
          <a:p>
            <a:pPr>
              <a:defRPr sz="900"/>
            </a:pPr>
            <a:r>
              <a:rPr lang="ru-RU" sz="900"/>
              <a:t>Ущерб от пожаров в </a:t>
            </a:r>
            <a:r>
              <a:rPr lang="ru-RU" sz="1000"/>
              <a:t>жилом</a:t>
            </a:r>
            <a:r>
              <a:rPr lang="ru-RU" sz="900"/>
              <a:t> секторе</a:t>
            </a:r>
            <a:r>
              <a:rPr lang="ru-RU" sz="900" baseline="0"/>
              <a:t> </a:t>
            </a:r>
            <a:r>
              <a:rPr lang="ru-RU" sz="900"/>
              <a:t>(в тыс. тенге)</a:t>
            </a:r>
          </a:p>
        </c:rich>
      </c:tx>
      <c:layout>
        <c:manualLayout>
          <c:xMode val="edge"/>
          <c:yMode val="edge"/>
          <c:x val="9.2328740157480368E-2"/>
          <c:y val="0"/>
        </c:manualLayout>
      </c:layout>
    </c:title>
    <c:view3D>
      <c:rAngAx val="1"/>
    </c:view3D>
    <c:sideWall>
      <c:spPr>
        <a:effectLst>
          <a:innerShdw blurRad="63500" dist="50800" dir="13500000">
            <a:prstClr val="black">
              <a:alpha val="50000"/>
            </a:prstClr>
          </a:innerShdw>
        </a:effectLst>
        <a:scene3d>
          <a:camera prst="orthographicFront"/>
          <a:lightRig rig="threePt" dir="t"/>
        </a:scene3d>
        <a:sp3d>
          <a:bevelT/>
        </a:sp3d>
      </c:spPr>
    </c:sideWall>
    <c:backWall>
      <c:spPr>
        <a:effectLst>
          <a:innerShdw blurRad="63500" dist="50800" dir="13500000">
            <a:prstClr val="black">
              <a:alpha val="50000"/>
            </a:prstClr>
          </a:innerShdw>
        </a:effectLst>
        <a:scene3d>
          <a:camera prst="orthographicFront"/>
          <a:lightRig rig="threePt" dir="t"/>
        </a:scene3d>
        <a:sp3d>
          <a:bevelT/>
        </a:sp3d>
      </c:spPr>
    </c:backWall>
    <c:plotArea>
      <c:layout>
        <c:manualLayout>
          <c:layoutTarget val="inner"/>
          <c:xMode val="edge"/>
          <c:yMode val="edge"/>
          <c:x val="0.17430475460754838"/>
          <c:y val="0.16898132216949782"/>
          <c:w val="0.63530554040933362"/>
          <c:h val="0.68455751150263056"/>
        </c:manualLayout>
      </c:layout>
      <c:bar3DChart>
        <c:barDir val="col"/>
        <c:grouping val="clustered"/>
        <c:ser>
          <c:idx val="0"/>
          <c:order val="0"/>
          <c:tx>
            <c:strRef>
              <c:f>диаграммы!$B$37</c:f>
              <c:strCache>
                <c:ptCount val="1"/>
                <c:pt idx="0">
                  <c:v>в городах</c:v>
                </c:pt>
              </c:strCache>
            </c:strRef>
          </c:tx>
          <c:dLbls>
            <c:dLbl>
              <c:idx val="0"/>
              <c:layout>
                <c:manualLayout>
                  <c:x val="0"/>
                  <c:y val="-1.5988706349992363E-2"/>
                </c:manualLayout>
              </c:layout>
              <c:showVal val="1"/>
            </c:dLbl>
            <c:dLbl>
              <c:idx val="1"/>
              <c:layout>
                <c:manualLayout>
                  <c:x val="0"/>
                  <c:y val="-3.7306981483315925E-2"/>
                </c:manualLayout>
              </c:layout>
              <c:showVal val="1"/>
            </c:dLbl>
            <c:txPr>
              <a:bodyPr/>
              <a:lstStyle/>
              <a:p>
                <a:pPr>
                  <a:defRPr b="1">
                    <a:solidFill>
                      <a:srgbClr val="0070C0"/>
                    </a:solidFill>
                  </a:defRPr>
                </a:pPr>
                <a:endParaRPr lang="ru-RU"/>
              </a:p>
            </c:txPr>
            <c:showVal val="1"/>
          </c:dLbls>
          <c:cat>
            <c:strRef>
              <c:f>диаграммы!$C$36:$D$36</c:f>
              <c:strCache>
                <c:ptCount val="2"/>
                <c:pt idx="0">
                  <c:v>2015 год</c:v>
                </c:pt>
                <c:pt idx="1">
                  <c:v>2016 год</c:v>
                </c:pt>
              </c:strCache>
            </c:strRef>
          </c:cat>
          <c:val>
            <c:numRef>
              <c:f>диаграммы!$C$37:$D$37</c:f>
              <c:numCache>
                <c:formatCode>0</c:formatCode>
                <c:ptCount val="2"/>
                <c:pt idx="0">
                  <c:v>1450</c:v>
                </c:pt>
                <c:pt idx="1">
                  <c:v>14180</c:v>
                </c:pt>
              </c:numCache>
            </c:numRef>
          </c:val>
        </c:ser>
        <c:ser>
          <c:idx val="1"/>
          <c:order val="1"/>
          <c:tx>
            <c:strRef>
              <c:f>диаграммы!$B$38</c:f>
              <c:strCache>
                <c:ptCount val="1"/>
                <c:pt idx="0">
                  <c:v>в сельской местности</c:v>
                </c:pt>
              </c:strCache>
            </c:strRef>
          </c:tx>
          <c:dLbls>
            <c:dLbl>
              <c:idx val="0"/>
              <c:layout>
                <c:manualLayout>
                  <c:x val="7.4279552194332875E-3"/>
                  <c:y val="-1.5501911091042521E-3"/>
                </c:manualLayout>
              </c:layout>
              <c:showVal val="1"/>
            </c:dLbl>
            <c:dLbl>
              <c:idx val="1"/>
              <c:layout>
                <c:manualLayout>
                  <c:x val="1.287147377361198E-2"/>
                  <c:y val="2.1318275133323211E-2"/>
                </c:manualLayout>
              </c:layout>
              <c:showVal val="1"/>
            </c:dLbl>
            <c:txPr>
              <a:bodyPr/>
              <a:lstStyle/>
              <a:p>
                <a:pPr>
                  <a:defRPr b="1">
                    <a:solidFill>
                      <a:srgbClr val="FF0000"/>
                    </a:solidFill>
                  </a:defRPr>
                </a:pPr>
                <a:endParaRPr lang="ru-RU"/>
              </a:p>
            </c:txPr>
            <c:showVal val="1"/>
          </c:dLbls>
          <c:cat>
            <c:strRef>
              <c:f>диаграммы!$C$36:$D$36</c:f>
              <c:strCache>
                <c:ptCount val="2"/>
                <c:pt idx="0">
                  <c:v>2015 год</c:v>
                </c:pt>
                <c:pt idx="1">
                  <c:v>2016 год</c:v>
                </c:pt>
              </c:strCache>
            </c:strRef>
          </c:cat>
          <c:val>
            <c:numRef>
              <c:f>диаграммы!$C$38:$D$38</c:f>
              <c:numCache>
                <c:formatCode>0</c:formatCode>
                <c:ptCount val="2"/>
                <c:pt idx="0">
                  <c:v>1957</c:v>
                </c:pt>
                <c:pt idx="1">
                  <c:v>6097.4</c:v>
                </c:pt>
              </c:numCache>
            </c:numRef>
          </c:val>
        </c:ser>
        <c:shape val="pyramid"/>
        <c:axId val="104290560"/>
        <c:axId val="104292352"/>
        <c:axId val="0"/>
      </c:bar3DChart>
      <c:catAx>
        <c:axId val="104290560"/>
        <c:scaling>
          <c:orientation val="minMax"/>
        </c:scaling>
        <c:axPos val="b"/>
        <c:numFmt formatCode="General" sourceLinked="1"/>
        <c:tickLblPos val="nextTo"/>
        <c:txPr>
          <a:bodyPr/>
          <a:lstStyle/>
          <a:p>
            <a:pPr>
              <a:defRPr b="1"/>
            </a:pPr>
            <a:endParaRPr lang="ru-RU"/>
          </a:p>
        </c:txPr>
        <c:crossAx val="104292352"/>
        <c:crosses val="autoZero"/>
        <c:auto val="1"/>
        <c:lblAlgn val="ctr"/>
        <c:lblOffset val="100"/>
      </c:catAx>
      <c:valAx>
        <c:axId val="104292352"/>
        <c:scaling>
          <c:orientation val="minMax"/>
        </c:scaling>
        <c:axPos val="l"/>
        <c:majorGridlines>
          <c:spPr>
            <a:ln>
              <a:solidFill>
                <a:sysClr val="windowText" lastClr="000000"/>
              </a:solidFill>
            </a:ln>
            <a:effectLst>
              <a:innerShdw blurRad="63500" dist="50800" dir="13500000">
                <a:prstClr val="black">
                  <a:alpha val="50000"/>
                </a:prstClr>
              </a:innerShdw>
            </a:effectLst>
          </c:spPr>
        </c:majorGridlines>
        <c:numFmt formatCode="0" sourceLinked="1"/>
        <c:tickLblPos val="nextTo"/>
        <c:txPr>
          <a:bodyPr/>
          <a:lstStyle/>
          <a:p>
            <a:pPr>
              <a:defRPr b="1"/>
            </a:pPr>
            <a:endParaRPr lang="ru-RU"/>
          </a:p>
        </c:txPr>
        <c:crossAx val="104290560"/>
        <c:crosses val="autoZero"/>
        <c:crossBetween val="between"/>
      </c:valAx>
      <c:spPr>
        <a:noFill/>
      </c:spPr>
    </c:plotArea>
    <c:legend>
      <c:legendPos val="r"/>
      <c:layout>
        <c:manualLayout>
          <c:xMode val="edge"/>
          <c:yMode val="edge"/>
          <c:x val="0.80607114432793547"/>
          <c:y val="0.33215821859581485"/>
          <c:w val="0.18972300902267344"/>
          <c:h val="0.31584021195942902"/>
        </c:manualLayout>
      </c:layout>
      <c:txPr>
        <a:bodyPr/>
        <a:lstStyle/>
        <a:p>
          <a:pPr>
            <a:defRPr sz="700"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699" l="0.70000000000000062" r="0.70000000000000062" t="0.75000000000000699"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050"/>
            </a:pPr>
            <a:r>
              <a:rPr lang="ru-RU" sz="1050"/>
              <a:t>Пожары произошедшие в жилых</a:t>
            </a:r>
            <a:r>
              <a:rPr lang="ru-RU" sz="1050" baseline="0"/>
              <a:t> </a:t>
            </a:r>
            <a:r>
              <a:rPr lang="ru-RU" sz="1050"/>
              <a:t>зданиях различной этажности и хозяйственных постройках</a:t>
            </a:r>
          </a:p>
        </c:rich>
      </c:tx>
      <c:layout>
        <c:manualLayout>
          <c:xMode val="edge"/>
          <c:yMode val="edge"/>
          <c:x val="0.1773888888888889"/>
          <c:y val="2.3148148148148147E-2"/>
        </c:manualLayout>
      </c:layout>
    </c:title>
    <c:plotArea>
      <c:layout>
        <c:manualLayout>
          <c:layoutTarget val="inner"/>
          <c:xMode val="edge"/>
          <c:yMode val="edge"/>
          <c:x val="0.24828018372703742"/>
          <c:y val="0.16666666666666666"/>
          <c:w val="0.54921412948381454"/>
          <c:h val="0.68295895304753573"/>
        </c:manualLayout>
      </c:layout>
      <c:barChart>
        <c:barDir val="bar"/>
        <c:grouping val="clustered"/>
        <c:ser>
          <c:idx val="0"/>
          <c:order val="0"/>
          <c:tx>
            <c:strRef>
              <c:f>диаграммы!$C$69</c:f>
              <c:strCache>
                <c:ptCount val="1"/>
                <c:pt idx="0">
                  <c:v>В городской местности</c:v>
                </c:pt>
              </c:strCache>
            </c:strRef>
          </c:tx>
          <c:dLbls>
            <c:txPr>
              <a:bodyPr/>
              <a:lstStyle/>
              <a:p>
                <a:pPr>
                  <a:defRPr b="1">
                    <a:solidFill>
                      <a:srgbClr val="0070C0"/>
                    </a:solidFill>
                  </a:defRPr>
                </a:pPr>
                <a:endParaRPr lang="ru-RU"/>
              </a:p>
            </c:txPr>
            <c:dLblPos val="outEnd"/>
            <c:showVal val="1"/>
          </c:dLbls>
          <c:cat>
            <c:strRef>
              <c:f>диаграммы!$B$70:$B$75</c:f>
              <c:strCache>
                <c:ptCount val="6"/>
                <c:pt idx="0">
                  <c:v>хозяйственные постройки</c:v>
                </c:pt>
                <c:pt idx="1">
                  <c:v>одноэтажные дома</c:v>
                </c:pt>
                <c:pt idx="2">
                  <c:v>двухэтажные дома</c:v>
                </c:pt>
                <c:pt idx="3">
                  <c:v>от 3 - 5 этажей</c:v>
                </c:pt>
                <c:pt idx="4">
                  <c:v>от 6 - 9 этажей</c:v>
                </c:pt>
                <c:pt idx="5">
                  <c:v>свыше 9 этажей</c:v>
                </c:pt>
              </c:strCache>
            </c:strRef>
          </c:cat>
          <c:val>
            <c:numRef>
              <c:f>диаграммы!$C$70:$C$75</c:f>
              <c:numCache>
                <c:formatCode>General</c:formatCode>
                <c:ptCount val="6"/>
                <c:pt idx="0" formatCode="#,##0">
                  <c:v>16</c:v>
                </c:pt>
                <c:pt idx="1">
                  <c:v>16</c:v>
                </c:pt>
                <c:pt idx="2">
                  <c:v>1</c:v>
                </c:pt>
                <c:pt idx="3">
                  <c:v>0</c:v>
                </c:pt>
                <c:pt idx="4">
                  <c:v>0</c:v>
                </c:pt>
                <c:pt idx="5">
                  <c:v>0</c:v>
                </c:pt>
              </c:numCache>
            </c:numRef>
          </c:val>
        </c:ser>
        <c:ser>
          <c:idx val="1"/>
          <c:order val="1"/>
          <c:tx>
            <c:strRef>
              <c:f>диаграммы!$D$69</c:f>
              <c:strCache>
                <c:ptCount val="1"/>
                <c:pt idx="0">
                  <c:v>В сельской местности</c:v>
                </c:pt>
              </c:strCache>
            </c:strRef>
          </c:tx>
          <c:dLbls>
            <c:txPr>
              <a:bodyPr/>
              <a:lstStyle/>
              <a:p>
                <a:pPr>
                  <a:defRPr b="1">
                    <a:solidFill>
                      <a:srgbClr val="FF0000"/>
                    </a:solidFill>
                  </a:defRPr>
                </a:pPr>
                <a:endParaRPr lang="ru-RU"/>
              </a:p>
            </c:txPr>
            <c:dLblPos val="outEnd"/>
            <c:showVal val="1"/>
          </c:dLbls>
          <c:cat>
            <c:strRef>
              <c:f>диаграммы!$B$70:$B$75</c:f>
              <c:strCache>
                <c:ptCount val="6"/>
                <c:pt idx="0">
                  <c:v>хозяйственные постройки</c:v>
                </c:pt>
                <c:pt idx="1">
                  <c:v>одноэтажные дома</c:v>
                </c:pt>
                <c:pt idx="2">
                  <c:v>двухэтажные дома</c:v>
                </c:pt>
                <c:pt idx="3">
                  <c:v>от 3 - 5 этажей</c:v>
                </c:pt>
                <c:pt idx="4">
                  <c:v>от 6 - 9 этажей</c:v>
                </c:pt>
                <c:pt idx="5">
                  <c:v>свыше 9 этажей</c:v>
                </c:pt>
              </c:strCache>
            </c:strRef>
          </c:cat>
          <c:val>
            <c:numRef>
              <c:f>диаграммы!$D$70:$D$75</c:f>
              <c:numCache>
                <c:formatCode>#,##0</c:formatCode>
                <c:ptCount val="6"/>
                <c:pt idx="0">
                  <c:v>13</c:v>
                </c:pt>
                <c:pt idx="1">
                  <c:v>50</c:v>
                </c:pt>
                <c:pt idx="2">
                  <c:v>3</c:v>
                </c:pt>
                <c:pt idx="3" formatCode="General">
                  <c:v>1</c:v>
                </c:pt>
                <c:pt idx="4" formatCode="General">
                  <c:v>2</c:v>
                </c:pt>
                <c:pt idx="5" formatCode="General">
                  <c:v>0</c:v>
                </c:pt>
              </c:numCache>
            </c:numRef>
          </c:val>
        </c:ser>
        <c:axId val="104326272"/>
        <c:axId val="104327808"/>
      </c:barChart>
      <c:catAx>
        <c:axId val="104326272"/>
        <c:scaling>
          <c:orientation val="minMax"/>
        </c:scaling>
        <c:axPos val="l"/>
        <c:numFmt formatCode="General" sourceLinked="1"/>
        <c:tickLblPos val="nextTo"/>
        <c:txPr>
          <a:bodyPr/>
          <a:lstStyle/>
          <a:p>
            <a:pPr>
              <a:defRPr sz="800" b="1"/>
            </a:pPr>
            <a:endParaRPr lang="ru-RU"/>
          </a:p>
        </c:txPr>
        <c:crossAx val="104327808"/>
        <c:crosses val="autoZero"/>
        <c:auto val="1"/>
        <c:lblAlgn val="ctr"/>
        <c:lblOffset val="100"/>
      </c:catAx>
      <c:valAx>
        <c:axId val="104327808"/>
        <c:scaling>
          <c:orientation val="minMax"/>
        </c:scaling>
        <c:axPos val="b"/>
        <c:majorGridlines/>
        <c:numFmt formatCode="#,##0" sourceLinked="1"/>
        <c:tickLblPos val="nextTo"/>
        <c:crossAx val="104326272"/>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c:spPr>
    </c:plotArea>
    <c:legend>
      <c:legendPos val="r"/>
      <c:layout>
        <c:manualLayout>
          <c:xMode val="edge"/>
          <c:yMode val="edge"/>
          <c:x val="0.79916797900261505"/>
          <c:y val="0.17091243802857994"/>
          <c:w val="0.18416535433070871"/>
          <c:h val="0.69058253135023895"/>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666" l="0.70000000000000062" r="0.70000000000000062" t="0.75000000000000666"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000"/>
            </a:pPr>
            <a:r>
              <a:rPr lang="ru-RU" sz="1000" b="1"/>
              <a:t>Распределение пожаров по местам возникновения пожара в жилом секторе</a:t>
            </a:r>
          </a:p>
        </c:rich>
      </c:tx>
    </c:title>
    <c:view3D>
      <c:rAngAx val="1"/>
    </c:view3D>
    <c:plotArea>
      <c:layout>
        <c:manualLayout>
          <c:layoutTarget val="inner"/>
          <c:xMode val="edge"/>
          <c:yMode val="edge"/>
          <c:x val="0.20511329833770794"/>
          <c:y val="0.21129629629629995"/>
          <c:w val="0.55603390201224756"/>
          <c:h val="0.63832932341790605"/>
        </c:manualLayout>
      </c:layout>
      <c:bar3DChart>
        <c:barDir val="bar"/>
        <c:grouping val="clustered"/>
        <c:ser>
          <c:idx val="0"/>
          <c:order val="0"/>
          <c:tx>
            <c:strRef>
              <c:f>диаграммы!$C$78</c:f>
              <c:strCache>
                <c:ptCount val="1"/>
                <c:pt idx="0">
                  <c:v>В городской местности</c:v>
                </c:pt>
              </c:strCache>
            </c:strRef>
          </c:tx>
          <c:dLbls>
            <c:txPr>
              <a:bodyPr/>
              <a:lstStyle/>
              <a:p>
                <a:pPr>
                  <a:defRPr b="1">
                    <a:solidFill>
                      <a:srgbClr val="0070C0"/>
                    </a:solidFill>
                  </a:defRPr>
                </a:pPr>
                <a:endParaRPr lang="ru-RU"/>
              </a:p>
            </c:txPr>
            <c:showVal val="1"/>
          </c:dLbls>
          <c:cat>
            <c:strRef>
              <c:f>диаграммы!$B$79:$B$81</c:f>
              <c:strCache>
                <c:ptCount val="3"/>
                <c:pt idx="0">
                  <c:v>баня</c:v>
                </c:pt>
                <c:pt idx="1">
                  <c:v>гараж</c:v>
                </c:pt>
                <c:pt idx="2">
                  <c:v>сарай и т.п.</c:v>
                </c:pt>
              </c:strCache>
            </c:strRef>
          </c:cat>
          <c:val>
            <c:numRef>
              <c:f>диаграммы!$C$79:$C$81</c:f>
              <c:numCache>
                <c:formatCode>General</c:formatCode>
                <c:ptCount val="3"/>
                <c:pt idx="0">
                  <c:v>5</c:v>
                </c:pt>
                <c:pt idx="1">
                  <c:v>0</c:v>
                </c:pt>
                <c:pt idx="2">
                  <c:v>11</c:v>
                </c:pt>
              </c:numCache>
            </c:numRef>
          </c:val>
        </c:ser>
        <c:ser>
          <c:idx val="1"/>
          <c:order val="1"/>
          <c:tx>
            <c:strRef>
              <c:f>диаграммы!$D$78</c:f>
              <c:strCache>
                <c:ptCount val="1"/>
                <c:pt idx="0">
                  <c:v>В сельской местности</c:v>
                </c:pt>
              </c:strCache>
            </c:strRef>
          </c:tx>
          <c:spPr>
            <a:solidFill>
              <a:schemeClr val="accent2"/>
            </a:solidFill>
          </c:spPr>
          <c:dLbls>
            <c:txPr>
              <a:bodyPr/>
              <a:lstStyle/>
              <a:p>
                <a:pPr>
                  <a:defRPr b="1">
                    <a:solidFill>
                      <a:srgbClr val="FF0000"/>
                    </a:solidFill>
                  </a:defRPr>
                </a:pPr>
                <a:endParaRPr lang="ru-RU"/>
              </a:p>
            </c:txPr>
            <c:showVal val="1"/>
          </c:dLbls>
          <c:cat>
            <c:strRef>
              <c:f>диаграммы!$B$79:$B$81</c:f>
              <c:strCache>
                <c:ptCount val="3"/>
                <c:pt idx="0">
                  <c:v>баня</c:v>
                </c:pt>
                <c:pt idx="1">
                  <c:v>гараж</c:v>
                </c:pt>
                <c:pt idx="2">
                  <c:v>сарай и т.п.</c:v>
                </c:pt>
              </c:strCache>
            </c:strRef>
          </c:cat>
          <c:val>
            <c:numRef>
              <c:f>диаграммы!$D$79:$D$81</c:f>
              <c:numCache>
                <c:formatCode>General</c:formatCode>
                <c:ptCount val="3"/>
                <c:pt idx="0">
                  <c:v>8</c:v>
                </c:pt>
                <c:pt idx="1">
                  <c:v>0</c:v>
                </c:pt>
                <c:pt idx="2">
                  <c:v>5</c:v>
                </c:pt>
              </c:numCache>
            </c:numRef>
          </c:val>
        </c:ser>
        <c:shape val="cylinder"/>
        <c:axId val="104501632"/>
        <c:axId val="104503168"/>
        <c:axId val="0"/>
      </c:bar3DChart>
      <c:catAx>
        <c:axId val="104501632"/>
        <c:scaling>
          <c:orientation val="minMax"/>
        </c:scaling>
        <c:axPos val="l"/>
        <c:numFmt formatCode="General" sourceLinked="1"/>
        <c:tickLblPos val="nextTo"/>
        <c:txPr>
          <a:bodyPr/>
          <a:lstStyle/>
          <a:p>
            <a:pPr>
              <a:defRPr b="1"/>
            </a:pPr>
            <a:endParaRPr lang="ru-RU"/>
          </a:p>
        </c:txPr>
        <c:crossAx val="104503168"/>
        <c:crosses val="autoZero"/>
        <c:auto val="1"/>
        <c:lblAlgn val="ctr"/>
        <c:lblOffset val="100"/>
      </c:catAx>
      <c:valAx>
        <c:axId val="104503168"/>
        <c:scaling>
          <c:orientation val="minMax"/>
        </c:scaling>
        <c:axPos val="b"/>
        <c:minorGridlines/>
        <c:numFmt formatCode="General" sourceLinked="1"/>
        <c:tickLblPos val="nextTo"/>
        <c:txPr>
          <a:bodyPr/>
          <a:lstStyle/>
          <a:p>
            <a:pPr>
              <a:defRPr b="1"/>
            </a:pPr>
            <a:endParaRPr lang="ru-RU"/>
          </a:p>
        </c:txPr>
        <c:crossAx val="104501632"/>
        <c:crosses val="autoZero"/>
        <c:crossBetween val="between"/>
      </c:valAx>
      <c:spPr>
        <a:gradFill>
          <a:gsLst>
            <a:gs pos="0">
              <a:srgbClr val="5E9EFF"/>
            </a:gs>
            <a:gs pos="39999">
              <a:srgbClr val="85C2FF"/>
            </a:gs>
            <a:gs pos="70000">
              <a:srgbClr val="C4D6EB"/>
            </a:gs>
            <a:gs pos="100000">
              <a:srgbClr val="FFEBFA"/>
            </a:gs>
          </a:gsLst>
          <a:path path="shape">
            <a:fillToRect l="50000" t="50000" r="50000" b="50000"/>
          </a:path>
        </a:gradFill>
      </c:spPr>
    </c:plotArea>
    <c:legend>
      <c:legendPos val="r"/>
      <c:layout>
        <c:manualLayout>
          <c:xMode val="edge"/>
          <c:yMode val="edge"/>
          <c:x val="0.77416797900262457"/>
          <c:y val="0.311282808398957"/>
          <c:w val="0.20916535433070871"/>
          <c:h val="0.35261956838728986"/>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688" l="0.70000000000000062" r="0.70000000000000062" t="0.75000000000000688"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050"/>
            </a:pPr>
            <a:r>
              <a:rPr lang="ru-RU" sz="1050" b="1" i="0" u="none" strike="noStrike" baseline="0"/>
              <a:t>Распределение пожаров по местам возникновения пожара в жилом секторе</a:t>
            </a:r>
            <a:endParaRPr lang="ru-RU" sz="1050"/>
          </a:p>
        </c:rich>
      </c:tx>
    </c:title>
    <c:plotArea>
      <c:layout>
        <c:manualLayout>
          <c:layoutTarget val="inner"/>
          <c:xMode val="edge"/>
          <c:yMode val="edge"/>
          <c:x val="0.40521871026745443"/>
          <c:y val="0.10871544715447162"/>
          <c:w val="0.45422839850401137"/>
          <c:h val="0.78565571986428562"/>
        </c:manualLayout>
      </c:layout>
      <c:barChart>
        <c:barDir val="bar"/>
        <c:grouping val="clustered"/>
        <c:ser>
          <c:idx val="0"/>
          <c:order val="0"/>
          <c:tx>
            <c:strRef>
              <c:f>диаграммы!$C$88</c:f>
              <c:strCache>
                <c:ptCount val="1"/>
                <c:pt idx="0">
                  <c:v>В городской местности</c:v>
                </c:pt>
              </c:strCache>
            </c:strRef>
          </c:tx>
          <c:dLbls>
            <c:txPr>
              <a:bodyPr/>
              <a:lstStyle/>
              <a:p>
                <a:pPr>
                  <a:defRPr sz="1050" b="1" i="1">
                    <a:solidFill>
                      <a:srgbClr val="0070C0"/>
                    </a:solidFill>
                  </a:defRPr>
                </a:pPr>
                <a:endParaRPr lang="ru-RU"/>
              </a:p>
            </c:txPr>
            <c:dLblPos val="outEnd"/>
            <c:showVal val="1"/>
          </c:dLbls>
          <c:cat>
            <c:strRef>
              <c:f>диаграммы!$B$89:$B$103</c:f>
              <c:strCache>
                <c:ptCount val="15"/>
                <c:pt idx="0">
                  <c:v>жилые комнаты</c:v>
                </c:pt>
                <c:pt idx="1">
                  <c:v>коридор</c:v>
                </c:pt>
                <c:pt idx="2">
                  <c:v>гардероб</c:v>
                </c:pt>
                <c:pt idx="3">
                  <c:v>кухня</c:v>
                </c:pt>
                <c:pt idx="4">
                  <c:v>ванная, душевая, туалет</c:v>
                </c:pt>
                <c:pt idx="5">
                  <c:v>балкон, лоджия</c:v>
                </c:pt>
                <c:pt idx="6">
                  <c:v>чердачное помещение</c:v>
                </c:pt>
                <c:pt idx="7">
                  <c:v>подвальное помещение</c:v>
                </c:pt>
                <c:pt idx="8">
                  <c:v>шахта лифта</c:v>
                </c:pt>
                <c:pt idx="9">
                  <c:v>подъезд, лестничная клетка</c:v>
                </c:pt>
                <c:pt idx="10">
                  <c:v>шахта дымоудаления</c:v>
                </c:pt>
                <c:pt idx="11">
                  <c:v>подсобное помещение</c:v>
                </c:pt>
                <c:pt idx="12">
                  <c:v>пристойка к зданию (баня, гараж, тамбур и тому подобное)</c:v>
                </c:pt>
                <c:pt idx="13">
                  <c:v>мусоропровод</c:v>
                </c:pt>
                <c:pt idx="14">
                  <c:v>др. места возникновения</c:v>
                </c:pt>
              </c:strCache>
            </c:strRef>
          </c:cat>
          <c:val>
            <c:numRef>
              <c:f>диаграммы!$C$89:$C$103</c:f>
              <c:numCache>
                <c:formatCode>General</c:formatCode>
                <c:ptCount val="15"/>
                <c:pt idx="0">
                  <c:v>8</c:v>
                </c:pt>
                <c:pt idx="1">
                  <c:v>0</c:v>
                </c:pt>
                <c:pt idx="2">
                  <c:v>0</c:v>
                </c:pt>
                <c:pt idx="3">
                  <c:v>2</c:v>
                </c:pt>
                <c:pt idx="4">
                  <c:v>0</c:v>
                </c:pt>
                <c:pt idx="5">
                  <c:v>0</c:v>
                </c:pt>
                <c:pt idx="6">
                  <c:v>9</c:v>
                </c:pt>
                <c:pt idx="7">
                  <c:v>2</c:v>
                </c:pt>
                <c:pt idx="8">
                  <c:v>0</c:v>
                </c:pt>
                <c:pt idx="9">
                  <c:v>0</c:v>
                </c:pt>
                <c:pt idx="10">
                  <c:v>0</c:v>
                </c:pt>
                <c:pt idx="11">
                  <c:v>0</c:v>
                </c:pt>
                <c:pt idx="12">
                  <c:v>11</c:v>
                </c:pt>
                <c:pt idx="13">
                  <c:v>0</c:v>
                </c:pt>
                <c:pt idx="14">
                  <c:v>2</c:v>
                </c:pt>
              </c:numCache>
            </c:numRef>
          </c:val>
        </c:ser>
        <c:ser>
          <c:idx val="1"/>
          <c:order val="1"/>
          <c:tx>
            <c:strRef>
              <c:f>диаграммы!$D$88</c:f>
              <c:strCache>
                <c:ptCount val="1"/>
                <c:pt idx="0">
                  <c:v>В сельской местности</c:v>
                </c:pt>
              </c:strCache>
            </c:strRef>
          </c:tx>
          <c:dLbls>
            <c:txPr>
              <a:bodyPr/>
              <a:lstStyle/>
              <a:p>
                <a:pPr>
                  <a:defRPr sz="1050" b="1" i="1">
                    <a:solidFill>
                      <a:srgbClr val="FF0000"/>
                    </a:solidFill>
                  </a:defRPr>
                </a:pPr>
                <a:endParaRPr lang="ru-RU"/>
              </a:p>
            </c:txPr>
            <c:dLblPos val="outEnd"/>
            <c:showVal val="1"/>
          </c:dLbls>
          <c:cat>
            <c:strRef>
              <c:f>диаграммы!$B$89:$B$103</c:f>
              <c:strCache>
                <c:ptCount val="15"/>
                <c:pt idx="0">
                  <c:v>жилые комнаты</c:v>
                </c:pt>
                <c:pt idx="1">
                  <c:v>коридор</c:v>
                </c:pt>
                <c:pt idx="2">
                  <c:v>гардероб</c:v>
                </c:pt>
                <c:pt idx="3">
                  <c:v>кухня</c:v>
                </c:pt>
                <c:pt idx="4">
                  <c:v>ванная, душевая, туалет</c:v>
                </c:pt>
                <c:pt idx="5">
                  <c:v>балкон, лоджия</c:v>
                </c:pt>
                <c:pt idx="6">
                  <c:v>чердачное помещение</c:v>
                </c:pt>
                <c:pt idx="7">
                  <c:v>подвальное помещение</c:v>
                </c:pt>
                <c:pt idx="8">
                  <c:v>шахта лифта</c:v>
                </c:pt>
                <c:pt idx="9">
                  <c:v>подъезд, лестничная клетка</c:v>
                </c:pt>
                <c:pt idx="10">
                  <c:v>шахта дымоудаления</c:v>
                </c:pt>
                <c:pt idx="11">
                  <c:v>подсобное помещение</c:v>
                </c:pt>
                <c:pt idx="12">
                  <c:v>пристойка к зданию (баня, гараж, тамбур и тому подобное)</c:v>
                </c:pt>
                <c:pt idx="13">
                  <c:v>мусоропровод</c:v>
                </c:pt>
                <c:pt idx="14">
                  <c:v>др. места возникновения</c:v>
                </c:pt>
              </c:strCache>
            </c:strRef>
          </c:cat>
          <c:val>
            <c:numRef>
              <c:f>диаграммы!$D$89:$D$103</c:f>
              <c:numCache>
                <c:formatCode>General</c:formatCode>
                <c:ptCount val="15"/>
                <c:pt idx="0">
                  <c:v>37</c:v>
                </c:pt>
                <c:pt idx="1">
                  <c:v>3</c:v>
                </c:pt>
                <c:pt idx="2">
                  <c:v>0</c:v>
                </c:pt>
                <c:pt idx="3">
                  <c:v>4</c:v>
                </c:pt>
                <c:pt idx="4">
                  <c:v>0</c:v>
                </c:pt>
                <c:pt idx="5">
                  <c:v>1</c:v>
                </c:pt>
                <c:pt idx="6">
                  <c:v>14</c:v>
                </c:pt>
                <c:pt idx="7">
                  <c:v>1</c:v>
                </c:pt>
                <c:pt idx="8">
                  <c:v>0</c:v>
                </c:pt>
                <c:pt idx="9">
                  <c:v>0</c:v>
                </c:pt>
                <c:pt idx="10">
                  <c:v>1</c:v>
                </c:pt>
                <c:pt idx="11">
                  <c:v>0</c:v>
                </c:pt>
                <c:pt idx="12">
                  <c:v>8</c:v>
                </c:pt>
                <c:pt idx="13">
                  <c:v>0</c:v>
                </c:pt>
                <c:pt idx="14">
                  <c:v>0</c:v>
                </c:pt>
              </c:numCache>
            </c:numRef>
          </c:val>
        </c:ser>
        <c:gapWidth val="41"/>
        <c:overlap val="1"/>
        <c:axId val="104676352"/>
        <c:axId val="104678144"/>
      </c:barChart>
      <c:catAx>
        <c:axId val="104676352"/>
        <c:scaling>
          <c:orientation val="minMax"/>
        </c:scaling>
        <c:axPos val="l"/>
        <c:numFmt formatCode="General" sourceLinked="1"/>
        <c:tickLblPos val="nextTo"/>
        <c:txPr>
          <a:bodyPr/>
          <a:lstStyle/>
          <a:p>
            <a:pPr>
              <a:defRPr sz="1050" b="1"/>
            </a:pPr>
            <a:endParaRPr lang="ru-RU"/>
          </a:p>
        </c:txPr>
        <c:crossAx val="104678144"/>
        <c:crosses val="autoZero"/>
        <c:auto val="1"/>
        <c:lblAlgn val="ctr"/>
        <c:lblOffset val="100"/>
      </c:catAx>
      <c:valAx>
        <c:axId val="104678144"/>
        <c:scaling>
          <c:orientation val="minMax"/>
        </c:scaling>
        <c:axPos val="b"/>
        <c:majorGridlines/>
        <c:numFmt formatCode="General" sourceLinked="1"/>
        <c:tickLblPos val="nextTo"/>
        <c:txPr>
          <a:bodyPr/>
          <a:lstStyle/>
          <a:p>
            <a:pPr>
              <a:defRPr b="1"/>
            </a:pPr>
            <a:endParaRPr lang="ru-RU"/>
          </a:p>
        </c:txPr>
        <c:crossAx val="104676352"/>
        <c:crosses val="autoZero"/>
        <c:crossBetween val="between"/>
      </c:valAx>
      <c:spPr>
        <a:gradFill>
          <a:gsLst>
            <a:gs pos="0">
              <a:srgbClr val="5E9EFF"/>
            </a:gs>
            <a:gs pos="39999">
              <a:srgbClr val="85C2FF"/>
            </a:gs>
            <a:gs pos="70000">
              <a:srgbClr val="C4D6EB"/>
            </a:gs>
            <a:gs pos="100000">
              <a:srgbClr val="FFEBFA"/>
            </a:gs>
          </a:gsLst>
          <a:path path="shape">
            <a:fillToRect l="50000" t="50000" r="50000" b="50000"/>
          </a:path>
        </a:gradFill>
      </c:spPr>
    </c:plotArea>
    <c:legend>
      <c:legendPos val="r"/>
      <c:layout>
        <c:manualLayout>
          <c:xMode val="edge"/>
          <c:yMode val="edge"/>
          <c:x val="0.85435662523316669"/>
          <c:y val="0.20331984543598741"/>
          <c:w val="0.14155532445237026"/>
          <c:h val="0.4683603091280294"/>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666" l="0.70000000000000062" r="0.70000000000000062" t="0.75000000000000666"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ru-RU"/>
  <c:style val="8"/>
  <c:chart>
    <c:title>
      <c:tx>
        <c:rich>
          <a:bodyPr/>
          <a:lstStyle/>
          <a:p>
            <a:pPr>
              <a:defRPr sz="1200">
                <a:solidFill>
                  <a:schemeClr val="accent6">
                    <a:lumMod val="50000"/>
                  </a:schemeClr>
                </a:solidFill>
              </a:defRPr>
            </a:pPr>
            <a:r>
              <a:rPr lang="ru-RU" sz="1200">
                <a:solidFill>
                  <a:schemeClr val="accent6">
                    <a:lumMod val="50000"/>
                  </a:schemeClr>
                </a:solidFill>
              </a:rPr>
              <a:t>Распределение пожаров по причинам возникновения в жилом секторе</a:t>
            </a:r>
          </a:p>
        </c:rich>
      </c:tx>
      <c:layout>
        <c:manualLayout>
          <c:xMode val="edge"/>
          <c:yMode val="edge"/>
          <c:x val="0.15162817883058735"/>
          <c:y val="2.1574976696477092E-3"/>
        </c:manualLayout>
      </c:layout>
    </c:title>
    <c:plotArea>
      <c:layout>
        <c:manualLayout>
          <c:layoutTarget val="inner"/>
          <c:xMode val="edge"/>
          <c:yMode val="edge"/>
          <c:x val="0.43301936522641143"/>
          <c:y val="8.9096578383137906E-2"/>
          <c:w val="0.54792948675533204"/>
          <c:h val="0.84013113019643992"/>
        </c:manualLayout>
      </c:layout>
      <c:barChart>
        <c:barDir val="bar"/>
        <c:grouping val="clustered"/>
        <c:ser>
          <c:idx val="0"/>
          <c:order val="0"/>
          <c:tx>
            <c:strRef>
              <c:f>диаграммы!$C$108</c:f>
              <c:strCache>
                <c:ptCount val="1"/>
                <c:pt idx="0">
                  <c:v>2016 год</c:v>
                </c:pt>
              </c:strCache>
            </c:strRef>
          </c:tx>
          <c:spPr>
            <a:solidFill>
              <a:srgbClr val="FF0000"/>
            </a:solidFill>
          </c:spPr>
          <c:dLbls>
            <c:txPr>
              <a:bodyPr/>
              <a:lstStyle/>
              <a:p>
                <a:pPr>
                  <a:defRPr b="1">
                    <a:solidFill>
                      <a:srgbClr val="FF0000"/>
                    </a:solidFill>
                  </a:defRPr>
                </a:pPr>
                <a:endParaRPr lang="ru-RU"/>
              </a:p>
            </c:txPr>
            <c:dLblPos val="outEnd"/>
            <c:showVal val="1"/>
          </c:dLbls>
          <c:cat>
            <c:strRef>
              <c:f>диаграммы!$B$109:$B$125</c:f>
              <c:strCache>
                <c:ptCount val="17"/>
                <c:pt idx="0">
                  <c:v>Установленные поджоги </c:v>
                </c:pt>
                <c:pt idx="1">
                  <c:v>Нарушение  технологического процесса</c:v>
                </c:pt>
                <c:pt idx="2">
                  <c:v>Нарушение правил монтажа  и технической эксплуатации электрооборудования</c:v>
                </c:pt>
                <c:pt idx="3">
                  <c:v>НППБ  при эксплуатации бытовых электроприборов</c:v>
                </c:pt>
                <c:pt idx="4">
                  <c:v>НППБ при устройстве и эксплуатации теплогенерирующих установок</c:v>
                </c:pt>
                <c:pt idx="5">
                  <c:v>НППБ при устройстве и эксплуатации печей</c:v>
                </c:pt>
                <c:pt idx="6">
                  <c:v>НППБ при  производстве электросварочных и других огневых работ</c:v>
                </c:pt>
                <c:pt idx="7">
                  <c:v>НППБ при эксплуатации бытовых газовых устройств</c:v>
                </c:pt>
                <c:pt idx="8">
                  <c:v>НППБ при эксплуатации керосиновых и других устройств</c:v>
                </c:pt>
                <c:pt idx="9">
                  <c:v>Неосторожное обращение  с огнем</c:v>
                </c:pt>
                <c:pt idx="10">
                  <c:v>Курение в постели в нетрезвом виде</c:v>
                </c:pt>
                <c:pt idx="11">
                  <c:v>Шалость детей с огнем</c:v>
                </c:pt>
                <c:pt idx="12">
                  <c:v>Самовозгорание веществ и материалов</c:v>
                </c:pt>
                <c:pt idx="13">
                  <c:v>Взрывы</c:v>
                </c:pt>
                <c:pt idx="14">
                  <c:v>Прямые удары молнии или их вторичные воздействия</c:v>
                </c:pt>
                <c:pt idx="15">
                  <c:v>Не установленные причины</c:v>
                </c:pt>
                <c:pt idx="16">
                  <c:v>Прочие причины пожаров</c:v>
                </c:pt>
              </c:strCache>
            </c:strRef>
          </c:cat>
          <c:val>
            <c:numRef>
              <c:f>диаграммы!$C$109:$C$125</c:f>
              <c:numCache>
                <c:formatCode>#,##0</c:formatCode>
                <c:ptCount val="17"/>
                <c:pt idx="0">
                  <c:v>10</c:v>
                </c:pt>
                <c:pt idx="1">
                  <c:v>0</c:v>
                </c:pt>
                <c:pt idx="2">
                  <c:v>12</c:v>
                </c:pt>
                <c:pt idx="3">
                  <c:v>0</c:v>
                </c:pt>
                <c:pt idx="4">
                  <c:v>0</c:v>
                </c:pt>
                <c:pt idx="5">
                  <c:v>36</c:v>
                </c:pt>
                <c:pt idx="6">
                  <c:v>0</c:v>
                </c:pt>
                <c:pt idx="7">
                  <c:v>1</c:v>
                </c:pt>
                <c:pt idx="8">
                  <c:v>0</c:v>
                </c:pt>
                <c:pt idx="9">
                  <c:v>14</c:v>
                </c:pt>
                <c:pt idx="10">
                  <c:v>1</c:v>
                </c:pt>
                <c:pt idx="11">
                  <c:v>8</c:v>
                </c:pt>
                <c:pt idx="12">
                  <c:v>1</c:v>
                </c:pt>
                <c:pt idx="13">
                  <c:v>0</c:v>
                </c:pt>
                <c:pt idx="14">
                  <c:v>0</c:v>
                </c:pt>
                <c:pt idx="15">
                  <c:v>0</c:v>
                </c:pt>
                <c:pt idx="16">
                  <c:v>0</c:v>
                </c:pt>
              </c:numCache>
            </c:numRef>
          </c:val>
        </c:ser>
        <c:ser>
          <c:idx val="1"/>
          <c:order val="1"/>
          <c:tx>
            <c:strRef>
              <c:f>диаграммы!$D$108</c:f>
              <c:strCache>
                <c:ptCount val="1"/>
                <c:pt idx="0">
                  <c:v>2015 год</c:v>
                </c:pt>
              </c:strCache>
            </c:strRef>
          </c:tx>
          <c:spPr>
            <a:solidFill>
              <a:srgbClr val="0070C0"/>
            </a:solidFill>
          </c:spPr>
          <c:dLbls>
            <c:txPr>
              <a:bodyPr/>
              <a:lstStyle/>
              <a:p>
                <a:pPr>
                  <a:defRPr b="1">
                    <a:solidFill>
                      <a:srgbClr val="0070C0"/>
                    </a:solidFill>
                  </a:defRPr>
                </a:pPr>
                <a:endParaRPr lang="ru-RU"/>
              </a:p>
            </c:txPr>
            <c:dLblPos val="outEnd"/>
            <c:showVal val="1"/>
          </c:dLbls>
          <c:cat>
            <c:strRef>
              <c:f>диаграммы!$B$109:$B$125</c:f>
              <c:strCache>
                <c:ptCount val="17"/>
                <c:pt idx="0">
                  <c:v>Установленные поджоги </c:v>
                </c:pt>
                <c:pt idx="1">
                  <c:v>Нарушение  технологического процесса</c:v>
                </c:pt>
                <c:pt idx="2">
                  <c:v>Нарушение правил монтажа  и технической эксплуатации электрооборудования</c:v>
                </c:pt>
                <c:pt idx="3">
                  <c:v>НППБ  при эксплуатации бытовых электроприборов</c:v>
                </c:pt>
                <c:pt idx="4">
                  <c:v>НППБ при устройстве и эксплуатации теплогенерирующих установок</c:v>
                </c:pt>
                <c:pt idx="5">
                  <c:v>НППБ при устройстве и эксплуатации печей</c:v>
                </c:pt>
                <c:pt idx="6">
                  <c:v>НППБ при  производстве электросварочных и других огневых работ</c:v>
                </c:pt>
                <c:pt idx="7">
                  <c:v>НППБ при эксплуатации бытовых газовых устройств</c:v>
                </c:pt>
                <c:pt idx="8">
                  <c:v>НППБ при эксплуатации керосиновых и других устройств</c:v>
                </c:pt>
                <c:pt idx="9">
                  <c:v>Неосторожное обращение  с огнем</c:v>
                </c:pt>
                <c:pt idx="10">
                  <c:v>Курение в постели в нетрезвом виде</c:v>
                </c:pt>
                <c:pt idx="11">
                  <c:v>Шалость детей с огнем</c:v>
                </c:pt>
                <c:pt idx="12">
                  <c:v>Самовозгорание веществ и материалов</c:v>
                </c:pt>
                <c:pt idx="13">
                  <c:v>Взрывы</c:v>
                </c:pt>
                <c:pt idx="14">
                  <c:v>Прямые удары молнии или их вторичные воздействия</c:v>
                </c:pt>
                <c:pt idx="15">
                  <c:v>Не установленные причины</c:v>
                </c:pt>
                <c:pt idx="16">
                  <c:v>Прочие причины пожаров</c:v>
                </c:pt>
              </c:strCache>
            </c:strRef>
          </c:cat>
          <c:val>
            <c:numRef>
              <c:f>диаграммы!$D$109:$D$125</c:f>
              <c:numCache>
                <c:formatCode>#,##0</c:formatCode>
                <c:ptCount val="17"/>
                <c:pt idx="0">
                  <c:v>12</c:v>
                </c:pt>
                <c:pt idx="1">
                  <c:v>0</c:v>
                </c:pt>
                <c:pt idx="2">
                  <c:v>7</c:v>
                </c:pt>
                <c:pt idx="3">
                  <c:v>0</c:v>
                </c:pt>
                <c:pt idx="4">
                  <c:v>0</c:v>
                </c:pt>
                <c:pt idx="5">
                  <c:v>13</c:v>
                </c:pt>
                <c:pt idx="6">
                  <c:v>0</c:v>
                </c:pt>
                <c:pt idx="7">
                  <c:v>2</c:v>
                </c:pt>
                <c:pt idx="8">
                  <c:v>0</c:v>
                </c:pt>
                <c:pt idx="9">
                  <c:v>14</c:v>
                </c:pt>
                <c:pt idx="10">
                  <c:v>4</c:v>
                </c:pt>
                <c:pt idx="11">
                  <c:v>5</c:v>
                </c:pt>
                <c:pt idx="12">
                  <c:v>0</c:v>
                </c:pt>
                <c:pt idx="13">
                  <c:v>0</c:v>
                </c:pt>
                <c:pt idx="14">
                  <c:v>0</c:v>
                </c:pt>
                <c:pt idx="15">
                  <c:v>0</c:v>
                </c:pt>
                <c:pt idx="16">
                  <c:v>0</c:v>
                </c:pt>
              </c:numCache>
            </c:numRef>
          </c:val>
        </c:ser>
        <c:gapWidth val="27"/>
        <c:axId val="104724352"/>
        <c:axId val="104725888"/>
      </c:barChart>
      <c:catAx>
        <c:axId val="104724352"/>
        <c:scaling>
          <c:orientation val="minMax"/>
        </c:scaling>
        <c:axPos val="l"/>
        <c:numFmt formatCode="General" sourceLinked="1"/>
        <c:tickLblPos val="nextTo"/>
        <c:txPr>
          <a:bodyPr/>
          <a:lstStyle/>
          <a:p>
            <a:pPr>
              <a:defRPr b="1"/>
            </a:pPr>
            <a:endParaRPr lang="ru-RU"/>
          </a:p>
        </c:txPr>
        <c:crossAx val="104725888"/>
        <c:crosses val="autoZero"/>
        <c:auto val="1"/>
        <c:lblAlgn val="ctr"/>
        <c:lblOffset val="100"/>
      </c:catAx>
      <c:valAx>
        <c:axId val="104725888"/>
        <c:scaling>
          <c:orientation val="minMax"/>
        </c:scaling>
        <c:axPos val="b"/>
        <c:majorGridlines/>
        <c:minorGridlines/>
        <c:numFmt formatCode="#,##0" sourceLinked="1"/>
        <c:tickLblPos val="nextTo"/>
        <c:crossAx val="104724352"/>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c:spPr>
    </c:plotArea>
    <c:legend>
      <c:legendPos val="r"/>
      <c:layout>
        <c:manualLayout>
          <c:xMode val="edge"/>
          <c:yMode val="edge"/>
          <c:x val="0.90769602329120624"/>
          <c:y val="0.25887540099154288"/>
          <c:w val="7.5637310042127093E-2"/>
          <c:h val="0.3248417906095114"/>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666" l="0.70000000000000062" r="0.70000000000000062" t="0.75000000000000666"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200"/>
            </a:pPr>
            <a:r>
              <a:rPr lang="ru-RU" sz="1200"/>
              <a:t>Время возникновения пожара в жилом секторе</a:t>
            </a:r>
          </a:p>
        </c:rich>
      </c:tx>
    </c:title>
    <c:plotArea>
      <c:layout>
        <c:manualLayout>
          <c:layoutTarget val="inner"/>
          <c:xMode val="edge"/>
          <c:yMode val="edge"/>
          <c:x val="7.0536836012790413E-2"/>
          <c:y val="8.8582633343694067E-2"/>
          <c:w val="0.80463669639819435"/>
          <c:h val="0.82176421341304096"/>
        </c:manualLayout>
      </c:layout>
      <c:barChart>
        <c:barDir val="col"/>
        <c:grouping val="clustered"/>
        <c:ser>
          <c:idx val="0"/>
          <c:order val="0"/>
          <c:tx>
            <c:strRef>
              <c:f>диаграммы!$C$130</c:f>
              <c:strCache>
                <c:ptCount val="1"/>
                <c:pt idx="0">
                  <c:v>2015 год</c:v>
                </c:pt>
              </c:strCache>
            </c:strRef>
          </c:tx>
          <c:dLbls>
            <c:txPr>
              <a:bodyPr/>
              <a:lstStyle/>
              <a:p>
                <a:pPr>
                  <a:defRPr b="1">
                    <a:solidFill>
                      <a:srgbClr val="0070C0"/>
                    </a:solidFill>
                  </a:defRPr>
                </a:pPr>
                <a:endParaRPr lang="ru-RU"/>
              </a:p>
            </c:txPr>
            <c:dLblPos val="outEnd"/>
            <c:showVal val="1"/>
          </c:dLbls>
          <c:cat>
            <c:strRef>
              <c:f>диаграммы!$B$131:$B$134</c:f>
              <c:strCache>
                <c:ptCount val="4"/>
                <c:pt idx="0">
                  <c:v>00.00 – 06.00</c:v>
                </c:pt>
                <c:pt idx="1">
                  <c:v>06.00 – 12.00</c:v>
                </c:pt>
                <c:pt idx="2">
                  <c:v>12.00 – 18.00</c:v>
                </c:pt>
                <c:pt idx="3">
                  <c:v>18.00 – 24.00</c:v>
                </c:pt>
              </c:strCache>
            </c:strRef>
          </c:cat>
          <c:val>
            <c:numRef>
              <c:f>диаграммы!$C$131:$C$134</c:f>
              <c:numCache>
                <c:formatCode>#,##0</c:formatCode>
                <c:ptCount val="4"/>
                <c:pt idx="0">
                  <c:v>17</c:v>
                </c:pt>
                <c:pt idx="1">
                  <c:v>9</c:v>
                </c:pt>
                <c:pt idx="2">
                  <c:v>13</c:v>
                </c:pt>
                <c:pt idx="3">
                  <c:v>18</c:v>
                </c:pt>
              </c:numCache>
            </c:numRef>
          </c:val>
        </c:ser>
        <c:ser>
          <c:idx val="1"/>
          <c:order val="1"/>
          <c:tx>
            <c:strRef>
              <c:f>диаграммы!$D$130</c:f>
              <c:strCache>
                <c:ptCount val="1"/>
                <c:pt idx="0">
                  <c:v>2016 год</c:v>
                </c:pt>
              </c:strCache>
            </c:strRef>
          </c:tx>
          <c:dLbls>
            <c:txPr>
              <a:bodyPr/>
              <a:lstStyle/>
              <a:p>
                <a:pPr>
                  <a:defRPr b="1">
                    <a:solidFill>
                      <a:srgbClr val="FF0000"/>
                    </a:solidFill>
                  </a:defRPr>
                </a:pPr>
                <a:endParaRPr lang="ru-RU"/>
              </a:p>
            </c:txPr>
            <c:dLblPos val="outEnd"/>
            <c:showVal val="1"/>
          </c:dLbls>
          <c:cat>
            <c:strRef>
              <c:f>диаграммы!$B$131:$B$134</c:f>
              <c:strCache>
                <c:ptCount val="4"/>
                <c:pt idx="0">
                  <c:v>00.00 – 06.00</c:v>
                </c:pt>
                <c:pt idx="1">
                  <c:v>06.00 – 12.00</c:v>
                </c:pt>
                <c:pt idx="2">
                  <c:v>12.00 – 18.00</c:v>
                </c:pt>
                <c:pt idx="3">
                  <c:v>18.00 – 24.00</c:v>
                </c:pt>
              </c:strCache>
            </c:strRef>
          </c:cat>
          <c:val>
            <c:numRef>
              <c:f>диаграммы!$D$131:$D$134</c:f>
              <c:numCache>
                <c:formatCode>#,##0</c:formatCode>
                <c:ptCount val="4"/>
                <c:pt idx="0">
                  <c:v>29</c:v>
                </c:pt>
                <c:pt idx="1">
                  <c:v>22</c:v>
                </c:pt>
                <c:pt idx="2">
                  <c:v>38</c:v>
                </c:pt>
                <c:pt idx="3">
                  <c:v>29</c:v>
                </c:pt>
              </c:numCache>
            </c:numRef>
          </c:val>
        </c:ser>
        <c:axId val="104444672"/>
        <c:axId val="104446208"/>
      </c:barChart>
      <c:catAx>
        <c:axId val="104444672"/>
        <c:scaling>
          <c:orientation val="minMax"/>
        </c:scaling>
        <c:axPos val="b"/>
        <c:numFmt formatCode="General" sourceLinked="1"/>
        <c:tickLblPos val="nextTo"/>
        <c:txPr>
          <a:bodyPr/>
          <a:lstStyle/>
          <a:p>
            <a:pPr>
              <a:defRPr b="1"/>
            </a:pPr>
            <a:endParaRPr lang="ru-RU"/>
          </a:p>
        </c:txPr>
        <c:crossAx val="104446208"/>
        <c:crosses val="autoZero"/>
        <c:auto val="1"/>
        <c:lblAlgn val="ctr"/>
        <c:lblOffset val="100"/>
      </c:catAx>
      <c:valAx>
        <c:axId val="104446208"/>
        <c:scaling>
          <c:orientation val="minMax"/>
        </c:scaling>
        <c:axPos val="l"/>
        <c:majorGridlines/>
        <c:numFmt formatCode="#,##0" sourceLinked="1"/>
        <c:tickLblPos val="nextTo"/>
        <c:txPr>
          <a:bodyPr/>
          <a:lstStyle/>
          <a:p>
            <a:pPr>
              <a:defRPr b="1"/>
            </a:pPr>
            <a:endParaRPr lang="ru-RU"/>
          </a:p>
        </c:txPr>
        <c:crossAx val="104444672"/>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c:spPr>
    </c:plotArea>
    <c:legend>
      <c:legendPos val="r"/>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666" l="0.70000000000000062" r="0.70000000000000062" t="0.75000000000000666"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ru-RU"/>
  <c:chart>
    <c:view3D>
      <c:rAngAx val="1"/>
    </c:view3D>
    <c:sideWall>
      <c:spPr>
        <a:gradFill flip="none" rotWithShape="1">
          <a:gsLst>
            <a:gs pos="0">
              <a:srgbClr val="5E9EFF"/>
            </a:gs>
            <a:gs pos="39999">
              <a:srgbClr val="85C2FF"/>
            </a:gs>
            <a:gs pos="70000">
              <a:srgbClr val="C4D6EB"/>
            </a:gs>
            <a:gs pos="100000">
              <a:srgbClr val="FFEBFA"/>
            </a:gs>
          </a:gsLst>
          <a:path path="rect">
            <a:fillToRect l="100000" t="100000"/>
          </a:path>
          <a:tileRect r="-100000" b="-100000"/>
        </a:gradFill>
      </c:spPr>
    </c:sideWall>
    <c:backWall>
      <c:spPr>
        <a:gradFill flip="none" rotWithShape="1">
          <a:gsLst>
            <a:gs pos="0">
              <a:srgbClr val="5E9EFF"/>
            </a:gs>
            <a:gs pos="39999">
              <a:srgbClr val="85C2FF"/>
            </a:gs>
            <a:gs pos="70000">
              <a:srgbClr val="C4D6EB"/>
            </a:gs>
            <a:gs pos="100000">
              <a:srgbClr val="FFEBFA"/>
            </a:gs>
          </a:gsLst>
          <a:path path="rect">
            <a:fillToRect l="100000" t="100000"/>
          </a:path>
          <a:tileRect r="-100000" b="-100000"/>
        </a:gradFill>
      </c:spPr>
    </c:backWall>
    <c:plotArea>
      <c:layout/>
      <c:bar3DChart>
        <c:barDir val="col"/>
        <c:grouping val="clustered"/>
        <c:ser>
          <c:idx val="0"/>
          <c:order val="0"/>
          <c:tx>
            <c:strRef>
              <c:f>диаграммы!$C$203</c:f>
              <c:strCache>
                <c:ptCount val="1"/>
                <c:pt idx="0">
                  <c:v>2015 год</c:v>
                </c:pt>
              </c:strCache>
            </c:strRef>
          </c:tx>
          <c:dLbls>
            <c:txPr>
              <a:bodyPr/>
              <a:lstStyle/>
              <a:p>
                <a:pPr>
                  <a:defRPr sz="1400" b="1">
                    <a:solidFill>
                      <a:srgbClr val="0070C0"/>
                    </a:solidFill>
                  </a:defRPr>
                </a:pPr>
                <a:endParaRPr lang="ru-RU"/>
              </a:p>
            </c:txPr>
            <c:showVal val="1"/>
          </c:dLbls>
          <c:cat>
            <c:strRef>
              <c:f>диаграммы!$B$204:$B$207</c:f>
              <c:strCache>
                <c:ptCount val="4"/>
                <c:pt idx="0">
                  <c:v>00.00 – 06.00</c:v>
                </c:pt>
                <c:pt idx="1">
                  <c:v>06.00 – 12.00</c:v>
                </c:pt>
                <c:pt idx="2">
                  <c:v>12.00 – 18.00</c:v>
                </c:pt>
                <c:pt idx="3">
                  <c:v>18.00 – 24.00</c:v>
                </c:pt>
              </c:strCache>
            </c:strRef>
          </c:cat>
          <c:val>
            <c:numRef>
              <c:f>диаграммы!$C$204:$C$207</c:f>
              <c:numCache>
                <c:formatCode>#,##0</c:formatCode>
                <c:ptCount val="4"/>
                <c:pt idx="0">
                  <c:v>0</c:v>
                </c:pt>
                <c:pt idx="1">
                  <c:v>1</c:v>
                </c:pt>
                <c:pt idx="2">
                  <c:v>1</c:v>
                </c:pt>
                <c:pt idx="3">
                  <c:v>0</c:v>
                </c:pt>
              </c:numCache>
            </c:numRef>
          </c:val>
        </c:ser>
        <c:ser>
          <c:idx val="1"/>
          <c:order val="1"/>
          <c:tx>
            <c:strRef>
              <c:f>диаграммы!$D$203</c:f>
              <c:strCache>
                <c:ptCount val="1"/>
                <c:pt idx="0">
                  <c:v>2016 год</c:v>
                </c:pt>
              </c:strCache>
            </c:strRef>
          </c:tx>
          <c:dLbls>
            <c:dLbl>
              <c:idx val="2"/>
              <c:layout>
                <c:manualLayout>
                  <c:x val="1.0210209727355167E-2"/>
                  <c:y val="0"/>
                </c:manualLayout>
              </c:layout>
              <c:showVal val="1"/>
            </c:dLbl>
            <c:txPr>
              <a:bodyPr anchor="t" anchorCtr="1"/>
              <a:lstStyle/>
              <a:p>
                <a:pPr>
                  <a:defRPr sz="1400" b="1">
                    <a:solidFill>
                      <a:srgbClr val="FF0000"/>
                    </a:solidFill>
                  </a:defRPr>
                </a:pPr>
                <a:endParaRPr lang="ru-RU"/>
              </a:p>
            </c:txPr>
            <c:showVal val="1"/>
          </c:dLbls>
          <c:cat>
            <c:strRef>
              <c:f>диаграммы!$B$204:$B$207</c:f>
              <c:strCache>
                <c:ptCount val="4"/>
                <c:pt idx="0">
                  <c:v>00.00 – 06.00</c:v>
                </c:pt>
                <c:pt idx="1">
                  <c:v>06.00 – 12.00</c:v>
                </c:pt>
                <c:pt idx="2">
                  <c:v>12.00 – 18.00</c:v>
                </c:pt>
                <c:pt idx="3">
                  <c:v>18.00 – 24.00</c:v>
                </c:pt>
              </c:strCache>
            </c:strRef>
          </c:cat>
          <c:val>
            <c:numRef>
              <c:f>диаграммы!$D$204:$D$207</c:f>
              <c:numCache>
                <c:formatCode>#,##0</c:formatCode>
                <c:ptCount val="4"/>
                <c:pt idx="0">
                  <c:v>0</c:v>
                </c:pt>
                <c:pt idx="1">
                  <c:v>4</c:v>
                </c:pt>
                <c:pt idx="2">
                  <c:v>2</c:v>
                </c:pt>
                <c:pt idx="3">
                  <c:v>0</c:v>
                </c:pt>
              </c:numCache>
            </c:numRef>
          </c:val>
        </c:ser>
        <c:shape val="box"/>
        <c:axId val="104820736"/>
        <c:axId val="104822272"/>
        <c:axId val="0"/>
      </c:bar3DChart>
      <c:catAx>
        <c:axId val="104820736"/>
        <c:scaling>
          <c:orientation val="minMax"/>
        </c:scaling>
        <c:axPos val="b"/>
        <c:numFmt formatCode="General" sourceLinked="1"/>
        <c:tickLblPos val="nextTo"/>
        <c:txPr>
          <a:bodyPr/>
          <a:lstStyle/>
          <a:p>
            <a:pPr>
              <a:defRPr b="1"/>
            </a:pPr>
            <a:endParaRPr lang="ru-RU"/>
          </a:p>
        </c:txPr>
        <c:crossAx val="104822272"/>
        <c:crosses val="autoZero"/>
        <c:auto val="1"/>
        <c:lblAlgn val="ctr"/>
        <c:lblOffset val="100"/>
      </c:catAx>
      <c:valAx>
        <c:axId val="104822272"/>
        <c:scaling>
          <c:orientation val="minMax"/>
        </c:scaling>
        <c:axPos val="l"/>
        <c:majorGridlines/>
        <c:numFmt formatCode="#,##0" sourceLinked="1"/>
        <c:tickLblPos val="nextTo"/>
        <c:txPr>
          <a:bodyPr/>
          <a:lstStyle/>
          <a:p>
            <a:pPr>
              <a:defRPr b="1"/>
            </a:pPr>
            <a:endParaRPr lang="ru-RU"/>
          </a:p>
        </c:txPr>
        <c:crossAx val="104820736"/>
        <c:crosses val="autoZero"/>
        <c:crossBetween val="between"/>
      </c:valAx>
    </c:plotArea>
    <c:legend>
      <c:legendPos val="r"/>
      <c:txPr>
        <a:bodyPr/>
        <a:lstStyle/>
        <a:p>
          <a:pPr>
            <a:defRPr b="1"/>
          </a:pPr>
          <a:endParaRPr lang="ru-RU"/>
        </a:p>
      </c:txPr>
    </c:legend>
    <c:plotVisOnly val="1"/>
    <c:dispBlanksAs val="gap"/>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c:spPr>
  <c:printSettings>
    <c:headerFooter/>
    <c:pageMargins b="0.75000000000000666" l="0.70000000000000062" r="0.70000000000000062" t="0.75000000000000666"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7.4922553817267423E-2"/>
          <c:y val="4.0039993991247295E-2"/>
          <c:w val="0.7527626168594479"/>
          <c:h val="0.72207981249055986"/>
        </c:manualLayout>
      </c:layout>
      <c:barChart>
        <c:barDir val="col"/>
        <c:grouping val="clustered"/>
        <c:ser>
          <c:idx val="0"/>
          <c:order val="0"/>
          <c:tx>
            <c:strRef>
              <c:f>диаграммы!$C$181</c:f>
              <c:strCache>
                <c:ptCount val="1"/>
                <c:pt idx="0">
                  <c:v>2015 год</c:v>
                </c:pt>
              </c:strCache>
            </c:strRef>
          </c:tx>
          <c:dLbls>
            <c:txPr>
              <a:bodyPr/>
              <a:lstStyle/>
              <a:p>
                <a:pPr>
                  <a:defRPr b="1">
                    <a:solidFill>
                      <a:srgbClr val="0070C0"/>
                    </a:solidFill>
                  </a:defRPr>
                </a:pPr>
                <a:endParaRPr lang="ru-RU"/>
              </a:p>
            </c:txPr>
            <c:dLblPos val="outEnd"/>
            <c:showVal val="1"/>
          </c:dLbls>
          <c:cat>
            <c:strRef>
              <c:f>диаграммы!$B$182:$B$188</c:f>
              <c:strCache>
                <c:ptCount val="7"/>
                <c:pt idx="0">
                  <c:v>понедельник</c:v>
                </c:pt>
                <c:pt idx="1">
                  <c:v>вторник</c:v>
                </c:pt>
                <c:pt idx="2">
                  <c:v>среда</c:v>
                </c:pt>
                <c:pt idx="3">
                  <c:v>четверг</c:v>
                </c:pt>
                <c:pt idx="4">
                  <c:v>пятница</c:v>
                </c:pt>
                <c:pt idx="5">
                  <c:v>суббота</c:v>
                </c:pt>
                <c:pt idx="6">
                  <c:v>воскресенье</c:v>
                </c:pt>
              </c:strCache>
            </c:strRef>
          </c:cat>
          <c:val>
            <c:numRef>
              <c:f>диаграммы!$C$182:$C$188</c:f>
              <c:numCache>
                <c:formatCode>#,##0</c:formatCode>
                <c:ptCount val="7"/>
                <c:pt idx="0">
                  <c:v>2</c:v>
                </c:pt>
                <c:pt idx="1">
                  <c:v>8</c:v>
                </c:pt>
                <c:pt idx="2">
                  <c:v>5</c:v>
                </c:pt>
                <c:pt idx="3">
                  <c:v>4</c:v>
                </c:pt>
                <c:pt idx="4">
                  <c:v>13</c:v>
                </c:pt>
                <c:pt idx="5">
                  <c:v>13</c:v>
                </c:pt>
                <c:pt idx="6">
                  <c:v>12</c:v>
                </c:pt>
              </c:numCache>
            </c:numRef>
          </c:val>
        </c:ser>
        <c:ser>
          <c:idx val="1"/>
          <c:order val="1"/>
          <c:tx>
            <c:strRef>
              <c:f>диаграммы!$D$181</c:f>
              <c:strCache>
                <c:ptCount val="1"/>
                <c:pt idx="0">
                  <c:v>2016 год</c:v>
                </c:pt>
              </c:strCache>
            </c:strRef>
          </c:tx>
          <c:dLbls>
            <c:txPr>
              <a:bodyPr/>
              <a:lstStyle/>
              <a:p>
                <a:pPr>
                  <a:defRPr b="1">
                    <a:solidFill>
                      <a:srgbClr val="FF0000"/>
                    </a:solidFill>
                  </a:defRPr>
                </a:pPr>
                <a:endParaRPr lang="ru-RU"/>
              </a:p>
            </c:txPr>
            <c:dLblPos val="outEnd"/>
            <c:showVal val="1"/>
          </c:dLbls>
          <c:cat>
            <c:strRef>
              <c:f>диаграммы!$B$182:$B$188</c:f>
              <c:strCache>
                <c:ptCount val="7"/>
                <c:pt idx="0">
                  <c:v>понедельник</c:v>
                </c:pt>
                <c:pt idx="1">
                  <c:v>вторник</c:v>
                </c:pt>
                <c:pt idx="2">
                  <c:v>среда</c:v>
                </c:pt>
                <c:pt idx="3">
                  <c:v>четверг</c:v>
                </c:pt>
                <c:pt idx="4">
                  <c:v>пятница</c:v>
                </c:pt>
                <c:pt idx="5">
                  <c:v>суббота</c:v>
                </c:pt>
                <c:pt idx="6">
                  <c:v>воскресенье</c:v>
                </c:pt>
              </c:strCache>
            </c:strRef>
          </c:cat>
          <c:val>
            <c:numRef>
              <c:f>диаграммы!$D$182:$D$188</c:f>
              <c:numCache>
                <c:formatCode>#,##0</c:formatCode>
                <c:ptCount val="7"/>
                <c:pt idx="0">
                  <c:v>18</c:v>
                </c:pt>
                <c:pt idx="1">
                  <c:v>17</c:v>
                </c:pt>
                <c:pt idx="2">
                  <c:v>24</c:v>
                </c:pt>
                <c:pt idx="3">
                  <c:v>6</c:v>
                </c:pt>
                <c:pt idx="4">
                  <c:v>14</c:v>
                </c:pt>
                <c:pt idx="5">
                  <c:v>15</c:v>
                </c:pt>
                <c:pt idx="6">
                  <c:v>24</c:v>
                </c:pt>
              </c:numCache>
            </c:numRef>
          </c:val>
        </c:ser>
        <c:axId val="104597760"/>
        <c:axId val="104620032"/>
      </c:barChart>
      <c:catAx>
        <c:axId val="104597760"/>
        <c:scaling>
          <c:orientation val="minMax"/>
        </c:scaling>
        <c:axPos val="b"/>
        <c:numFmt formatCode="General" sourceLinked="1"/>
        <c:tickLblPos val="nextTo"/>
        <c:txPr>
          <a:bodyPr/>
          <a:lstStyle/>
          <a:p>
            <a:pPr>
              <a:defRPr b="1"/>
            </a:pPr>
            <a:endParaRPr lang="ru-RU"/>
          </a:p>
        </c:txPr>
        <c:crossAx val="104620032"/>
        <c:crosses val="autoZero"/>
        <c:auto val="1"/>
        <c:lblAlgn val="ctr"/>
        <c:lblOffset val="100"/>
      </c:catAx>
      <c:valAx>
        <c:axId val="104620032"/>
        <c:scaling>
          <c:orientation val="minMax"/>
        </c:scaling>
        <c:axPos val="l"/>
        <c:majorGridlines/>
        <c:numFmt formatCode="#,##0" sourceLinked="1"/>
        <c:tickLblPos val="nextTo"/>
        <c:txPr>
          <a:bodyPr/>
          <a:lstStyle/>
          <a:p>
            <a:pPr>
              <a:defRPr b="1"/>
            </a:pPr>
            <a:endParaRPr lang="ru-RU"/>
          </a:p>
        </c:txPr>
        <c:crossAx val="104597760"/>
        <c:crosses val="autoZero"/>
        <c:crossBetween val="between"/>
      </c:valAx>
      <c:spPr>
        <a:solidFill>
          <a:schemeClr val="accent5">
            <a:lumMod val="20000"/>
            <a:lumOff val="80000"/>
          </a:schemeClr>
        </a:solidFill>
      </c:spPr>
    </c:plotArea>
    <c:legend>
      <c:legendPos val="r"/>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666" l="0.70000000000000062" r="0.70000000000000062" t="0.75000000000000666"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100"/>
            </a:pPr>
            <a:r>
              <a:rPr lang="ru-RU" sz="1100" b="1"/>
              <a:t>Основные причины пожаров при которых погибли люди в жилом секторе</a:t>
            </a:r>
          </a:p>
        </c:rich>
      </c:tx>
    </c:title>
    <c:plotArea>
      <c:layout>
        <c:manualLayout>
          <c:layoutTarget val="inner"/>
          <c:xMode val="edge"/>
          <c:yMode val="edge"/>
          <c:x val="0.48080411046654792"/>
          <c:y val="7.1060341075456016E-2"/>
          <c:w val="0.44511614348901657"/>
          <c:h val="0.83502966449652616"/>
        </c:manualLayout>
      </c:layout>
      <c:barChart>
        <c:barDir val="bar"/>
        <c:grouping val="clustered"/>
        <c:ser>
          <c:idx val="0"/>
          <c:order val="0"/>
          <c:tx>
            <c:strRef>
              <c:f>диаграммы!$C$218</c:f>
              <c:strCache>
                <c:ptCount val="1"/>
                <c:pt idx="0">
                  <c:v>2015 год</c:v>
                </c:pt>
              </c:strCache>
            </c:strRef>
          </c:tx>
          <c:dLbls>
            <c:dLbl>
              <c:idx val="0"/>
              <c:layout>
                <c:manualLayout>
                  <c:x val="5.6193469226692608E-17"/>
                  <c:y val="4.0201005025125632E-3"/>
                </c:manualLayout>
              </c:layout>
              <c:dLblPos val="outEnd"/>
              <c:showVal val="1"/>
            </c:dLbl>
            <c:dLbl>
              <c:idx val="1"/>
              <c:layout>
                <c:manualLayout>
                  <c:x val="5.6193469226692608E-17"/>
                  <c:y val="8.040201005025123E-3"/>
                </c:manualLayout>
              </c:layout>
              <c:dLblPos val="outEnd"/>
              <c:showVal val="1"/>
            </c:dLbl>
            <c:dLbl>
              <c:idx val="2"/>
              <c:layout>
                <c:manualLayout>
                  <c:x val="0"/>
                  <c:y val="1.0050251256281407E-2"/>
                </c:manualLayout>
              </c:layout>
              <c:dLblPos val="outEnd"/>
              <c:showVal val="1"/>
            </c:dLbl>
            <c:dLbl>
              <c:idx val="3"/>
              <c:layout>
                <c:manualLayout>
                  <c:x val="1.5325668648666624E-3"/>
                  <c:y val="8.040201005025123E-3"/>
                </c:manualLayout>
              </c:layout>
              <c:dLblPos val="outEnd"/>
              <c:showVal val="1"/>
            </c:dLbl>
            <c:dLbl>
              <c:idx val="4"/>
              <c:layout>
                <c:manualLayout>
                  <c:x val="5.6193469226692608E-17"/>
                  <c:y val="1.0050251256281407E-2"/>
                </c:manualLayout>
              </c:layout>
              <c:dLblPos val="outEnd"/>
              <c:showVal val="1"/>
            </c:dLbl>
            <c:txPr>
              <a:bodyPr/>
              <a:lstStyle/>
              <a:p>
                <a:pPr>
                  <a:defRPr sz="1000" b="1">
                    <a:solidFill>
                      <a:srgbClr val="0070C0"/>
                    </a:solidFill>
                  </a:defRPr>
                </a:pPr>
                <a:endParaRPr lang="ru-RU"/>
              </a:p>
            </c:txPr>
            <c:dLblPos val="outEnd"/>
            <c:showVal val="1"/>
          </c:dLbls>
          <c:cat>
            <c:strRef>
              <c:f>диаграммы!$B$219:$B$235</c:f>
              <c:strCache>
                <c:ptCount val="17"/>
                <c:pt idx="0">
                  <c:v>Установленные поджоги </c:v>
                </c:pt>
                <c:pt idx="1">
                  <c:v>Нарушение  технологического процесса</c:v>
                </c:pt>
                <c:pt idx="2">
                  <c:v>Нарушение правил монтажа  и технической эксплуатации электрооборудования</c:v>
                </c:pt>
                <c:pt idx="3">
                  <c:v>НППБ  при эксплуатации бытовых электроприборов</c:v>
                </c:pt>
                <c:pt idx="4">
                  <c:v>НППБ при устройстве и эксплуатации теплогенерирующих установок</c:v>
                </c:pt>
                <c:pt idx="5">
                  <c:v>НППБ при устройстве и эксплуатации печей</c:v>
                </c:pt>
                <c:pt idx="6">
                  <c:v>НППБ при  производстве электросварочных и других огневых работ</c:v>
                </c:pt>
                <c:pt idx="7">
                  <c:v>НППБ при эксплуатации бытовых газовых устройств</c:v>
                </c:pt>
                <c:pt idx="8">
                  <c:v>НППБ при эксплуатации керосиновых и других устройств</c:v>
                </c:pt>
                <c:pt idx="9">
                  <c:v>Неосторожное обращение  с огнем</c:v>
                </c:pt>
                <c:pt idx="10">
                  <c:v>Курение в постели в нетрезвом виде</c:v>
                </c:pt>
                <c:pt idx="11">
                  <c:v>Шалость детей с огнем</c:v>
                </c:pt>
                <c:pt idx="12">
                  <c:v>Самовозгорание веществ и материалов</c:v>
                </c:pt>
                <c:pt idx="13">
                  <c:v>Взрывы</c:v>
                </c:pt>
                <c:pt idx="14">
                  <c:v>Прямые удары молнии или их вторичные воздействия</c:v>
                </c:pt>
                <c:pt idx="15">
                  <c:v>Не установленные причины</c:v>
                </c:pt>
                <c:pt idx="16">
                  <c:v>Прочие причины пожаров</c:v>
                </c:pt>
              </c:strCache>
            </c:strRef>
          </c:cat>
          <c:val>
            <c:numRef>
              <c:f>диаграммы!$C$219:$C$235</c:f>
              <c:numCache>
                <c:formatCode>#,##0</c:formatCode>
                <c:ptCount val="17"/>
                <c:pt idx="0">
                  <c:v>0</c:v>
                </c:pt>
                <c:pt idx="1">
                  <c:v>0</c:v>
                </c:pt>
                <c:pt idx="2">
                  <c:v>0</c:v>
                </c:pt>
                <c:pt idx="3">
                  <c:v>0</c:v>
                </c:pt>
                <c:pt idx="4">
                  <c:v>0</c:v>
                </c:pt>
                <c:pt idx="5">
                  <c:v>0</c:v>
                </c:pt>
                <c:pt idx="6">
                  <c:v>0</c:v>
                </c:pt>
                <c:pt idx="7">
                  <c:v>0</c:v>
                </c:pt>
                <c:pt idx="8">
                  <c:v>0</c:v>
                </c:pt>
                <c:pt idx="9">
                  <c:v>0</c:v>
                </c:pt>
                <c:pt idx="10">
                  <c:v>2</c:v>
                </c:pt>
                <c:pt idx="11">
                  <c:v>0</c:v>
                </c:pt>
                <c:pt idx="12">
                  <c:v>0</c:v>
                </c:pt>
                <c:pt idx="13">
                  <c:v>0</c:v>
                </c:pt>
                <c:pt idx="14">
                  <c:v>0</c:v>
                </c:pt>
                <c:pt idx="15">
                  <c:v>0</c:v>
                </c:pt>
                <c:pt idx="16">
                  <c:v>0</c:v>
                </c:pt>
              </c:numCache>
            </c:numRef>
          </c:val>
        </c:ser>
        <c:ser>
          <c:idx val="1"/>
          <c:order val="1"/>
          <c:tx>
            <c:strRef>
              <c:f>диаграммы!$D$218</c:f>
              <c:strCache>
                <c:ptCount val="1"/>
                <c:pt idx="0">
                  <c:v>2016 год</c:v>
                </c:pt>
              </c:strCache>
            </c:strRef>
          </c:tx>
          <c:dLbls>
            <c:dLbl>
              <c:idx val="0"/>
              <c:layout>
                <c:manualLayout>
                  <c:x val="5.6193469226692608E-17"/>
                  <c:y val="-2.0978910299529552E-3"/>
                </c:manualLayout>
              </c:layout>
              <c:dLblPos val="outEnd"/>
              <c:showVal val="1"/>
            </c:dLbl>
            <c:dLbl>
              <c:idx val="6"/>
              <c:layout>
                <c:manualLayout>
                  <c:x val="5.6193469226692608E-17"/>
                  <c:y val="-6.0301507537688934E-3"/>
                </c:manualLayout>
              </c:layout>
              <c:dLblPos val="outEnd"/>
              <c:showVal val="1"/>
            </c:dLbl>
            <c:dLbl>
              <c:idx val="7"/>
              <c:layout>
                <c:manualLayout>
                  <c:x val="5.6193469226692608E-17"/>
                  <c:y val="-6.0301507537688934E-3"/>
                </c:manualLayout>
              </c:layout>
              <c:dLblPos val="outEnd"/>
              <c:showVal val="1"/>
            </c:dLbl>
            <c:dLbl>
              <c:idx val="8"/>
              <c:layout>
                <c:manualLayout>
                  <c:x val="-1.5325668648665542E-3"/>
                  <c:y val="-6.0301507537688934E-3"/>
                </c:manualLayout>
              </c:layout>
              <c:dLblPos val="outEnd"/>
              <c:showVal val="1"/>
            </c:dLbl>
            <c:dLbl>
              <c:idx val="9"/>
              <c:layout>
                <c:manualLayout>
                  <c:x val="0"/>
                  <c:y val="-2.0100502512562816E-3"/>
                </c:manualLayout>
              </c:layout>
              <c:dLblPos val="outEnd"/>
              <c:showVal val="1"/>
            </c:dLbl>
            <c:dLbl>
              <c:idx val="12"/>
              <c:layout>
                <c:manualLayout>
                  <c:x val="5.6193469226692608E-17"/>
                  <c:y val="-4.0201005025125632E-3"/>
                </c:manualLayout>
              </c:layout>
              <c:dLblPos val="outEnd"/>
              <c:showVal val="1"/>
            </c:dLbl>
            <c:dLbl>
              <c:idx val="13"/>
              <c:layout>
                <c:manualLayout>
                  <c:x val="5.6193469226692608E-17"/>
                  <c:y val="-4.0201005025125632E-3"/>
                </c:manualLayout>
              </c:layout>
              <c:dLblPos val="outEnd"/>
              <c:showVal val="1"/>
            </c:dLbl>
            <c:dLbl>
              <c:idx val="14"/>
              <c:layout>
                <c:manualLayout>
                  <c:x val="5.6193469226692608E-17"/>
                  <c:y val="-6.0301507537688934E-3"/>
                </c:manualLayout>
              </c:layout>
              <c:dLblPos val="outEnd"/>
              <c:showVal val="1"/>
            </c:dLbl>
            <c:dLbl>
              <c:idx val="15"/>
              <c:layout>
                <c:manualLayout>
                  <c:x val="5.6193469226692608E-17"/>
                  <c:y val="-6.0301507537688934E-3"/>
                </c:manualLayout>
              </c:layout>
              <c:dLblPos val="outEnd"/>
              <c:showVal val="1"/>
            </c:dLbl>
            <c:txPr>
              <a:bodyPr/>
              <a:lstStyle/>
              <a:p>
                <a:pPr>
                  <a:defRPr sz="1000" b="1">
                    <a:solidFill>
                      <a:srgbClr val="FF0000"/>
                    </a:solidFill>
                  </a:defRPr>
                </a:pPr>
                <a:endParaRPr lang="ru-RU"/>
              </a:p>
            </c:txPr>
            <c:dLblPos val="outEnd"/>
            <c:showVal val="1"/>
          </c:dLbls>
          <c:cat>
            <c:strRef>
              <c:f>диаграммы!$B$219:$B$235</c:f>
              <c:strCache>
                <c:ptCount val="17"/>
                <c:pt idx="0">
                  <c:v>Установленные поджоги </c:v>
                </c:pt>
                <c:pt idx="1">
                  <c:v>Нарушение  технологического процесса</c:v>
                </c:pt>
                <c:pt idx="2">
                  <c:v>Нарушение правил монтажа  и технической эксплуатации электрооборудования</c:v>
                </c:pt>
                <c:pt idx="3">
                  <c:v>НППБ  при эксплуатации бытовых электроприборов</c:v>
                </c:pt>
                <c:pt idx="4">
                  <c:v>НППБ при устройстве и эксплуатации теплогенерирующих установок</c:v>
                </c:pt>
                <c:pt idx="5">
                  <c:v>НППБ при устройстве и эксплуатации печей</c:v>
                </c:pt>
                <c:pt idx="6">
                  <c:v>НППБ при  производстве электросварочных и других огневых работ</c:v>
                </c:pt>
                <c:pt idx="7">
                  <c:v>НППБ при эксплуатации бытовых газовых устройств</c:v>
                </c:pt>
                <c:pt idx="8">
                  <c:v>НППБ при эксплуатации керосиновых и других устройств</c:v>
                </c:pt>
                <c:pt idx="9">
                  <c:v>Неосторожное обращение  с огнем</c:v>
                </c:pt>
                <c:pt idx="10">
                  <c:v>Курение в постели в нетрезвом виде</c:v>
                </c:pt>
                <c:pt idx="11">
                  <c:v>Шалость детей с огнем</c:v>
                </c:pt>
                <c:pt idx="12">
                  <c:v>Самовозгорание веществ и материалов</c:v>
                </c:pt>
                <c:pt idx="13">
                  <c:v>Взрывы</c:v>
                </c:pt>
                <c:pt idx="14">
                  <c:v>Прямые удары молнии или их вторичные воздействия</c:v>
                </c:pt>
                <c:pt idx="15">
                  <c:v>Не установленные причины</c:v>
                </c:pt>
                <c:pt idx="16">
                  <c:v>Прочие причины пожаров</c:v>
                </c:pt>
              </c:strCache>
            </c:strRef>
          </c:cat>
          <c:val>
            <c:numRef>
              <c:f>диаграммы!$D$219:$D$235</c:f>
              <c:numCache>
                <c:formatCode>#,##0</c:formatCode>
                <c:ptCount val="17"/>
                <c:pt idx="0">
                  <c:v>0</c:v>
                </c:pt>
                <c:pt idx="1">
                  <c:v>0</c:v>
                </c:pt>
                <c:pt idx="2">
                  <c:v>0</c:v>
                </c:pt>
                <c:pt idx="3">
                  <c:v>0</c:v>
                </c:pt>
                <c:pt idx="4">
                  <c:v>0</c:v>
                </c:pt>
                <c:pt idx="5">
                  <c:v>2</c:v>
                </c:pt>
                <c:pt idx="6">
                  <c:v>0</c:v>
                </c:pt>
                <c:pt idx="7">
                  <c:v>0</c:v>
                </c:pt>
                <c:pt idx="8">
                  <c:v>0</c:v>
                </c:pt>
                <c:pt idx="9">
                  <c:v>1</c:v>
                </c:pt>
                <c:pt idx="10">
                  <c:v>0</c:v>
                </c:pt>
                <c:pt idx="11">
                  <c:v>0</c:v>
                </c:pt>
                <c:pt idx="12">
                  <c:v>0</c:v>
                </c:pt>
                <c:pt idx="13">
                  <c:v>0</c:v>
                </c:pt>
                <c:pt idx="14">
                  <c:v>0</c:v>
                </c:pt>
                <c:pt idx="15">
                  <c:v>0</c:v>
                </c:pt>
                <c:pt idx="16">
                  <c:v>0</c:v>
                </c:pt>
              </c:numCache>
            </c:numRef>
          </c:val>
        </c:ser>
        <c:axId val="104727296"/>
        <c:axId val="104728832"/>
      </c:barChart>
      <c:catAx>
        <c:axId val="104727296"/>
        <c:scaling>
          <c:orientation val="minMax"/>
        </c:scaling>
        <c:axPos val="l"/>
        <c:numFmt formatCode="General" sourceLinked="1"/>
        <c:tickLblPos val="nextTo"/>
        <c:txPr>
          <a:bodyPr/>
          <a:lstStyle/>
          <a:p>
            <a:pPr>
              <a:defRPr sz="900" b="1"/>
            </a:pPr>
            <a:endParaRPr lang="ru-RU"/>
          </a:p>
        </c:txPr>
        <c:crossAx val="104728832"/>
        <c:crosses val="autoZero"/>
        <c:auto val="1"/>
        <c:lblAlgn val="ctr"/>
        <c:lblOffset val="100"/>
      </c:catAx>
      <c:valAx>
        <c:axId val="104728832"/>
        <c:scaling>
          <c:orientation val="minMax"/>
        </c:scaling>
        <c:axPos val="b"/>
        <c:majorGridlines/>
        <c:numFmt formatCode="#,##0" sourceLinked="1"/>
        <c:tickLblPos val="nextTo"/>
        <c:txPr>
          <a:bodyPr/>
          <a:lstStyle/>
          <a:p>
            <a:pPr>
              <a:defRPr b="1"/>
            </a:pPr>
            <a:endParaRPr lang="ru-RU"/>
          </a:p>
        </c:txPr>
        <c:crossAx val="104727296"/>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t="100000" r="100000"/>
          </a:path>
          <a:tileRect l="-100000" b="-100000"/>
        </a:gradFill>
      </c:spPr>
    </c:plotArea>
    <c:legend>
      <c:legendPos val="r"/>
      <c:layout>
        <c:manualLayout>
          <c:xMode val="edge"/>
          <c:yMode val="edge"/>
          <c:x val="0.91324129654820663"/>
          <c:y val="0.48378129004229548"/>
          <c:w val="8.5012176396767947E-2"/>
          <c:h val="0.11019391982021842"/>
        </c:manualLayout>
      </c:layout>
      <c:txPr>
        <a:bodyPr/>
        <a:lstStyle/>
        <a:p>
          <a:pPr>
            <a:defRPr b="1"/>
          </a:pPr>
          <a:endParaRPr lang="ru-RU"/>
        </a:p>
      </c:txPr>
    </c:legend>
    <c:plotVisOnly val="1"/>
    <c:dispBlanksAs val="gap"/>
  </c:chart>
  <c:spPr>
    <a:gradFill flip="none" rotWithShape="1">
      <a:gsLst>
        <a:gs pos="0">
          <a:srgbClr val="5E9EFF">
            <a:alpha val="0"/>
          </a:srgbClr>
        </a:gs>
        <a:gs pos="39999">
          <a:srgbClr val="85C2FF"/>
        </a:gs>
        <a:gs pos="70000">
          <a:srgbClr val="C4D6EB"/>
        </a:gs>
        <a:gs pos="100000">
          <a:srgbClr val="FFEBFA"/>
        </a:gs>
      </a:gsLst>
      <a:path path="shape">
        <a:fillToRect l="50000" t="50000" r="50000" b="50000"/>
      </a:path>
      <a:tileRect/>
    </a:gradFill>
  </c:spPr>
  <c:printSettings>
    <c:headerFooter/>
    <c:pageMargins b="0.75000000000000622" l="0.70000000000000062" r="0.70000000000000062" t="0.75000000000000622"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050"/>
            </a:pPr>
            <a:r>
              <a:rPr lang="ru-RU" sz="1050"/>
              <a:t>Количества погибших людей при пожарах по области на одну тысячу человек населения</a:t>
            </a:r>
          </a:p>
        </c:rich>
      </c:tx>
      <c:layout>
        <c:manualLayout>
          <c:xMode val="edge"/>
          <c:yMode val="edge"/>
          <c:x val="0.10119965467022091"/>
          <c:y val="0"/>
        </c:manualLayout>
      </c:layout>
      <c:overlay val="1"/>
    </c:title>
    <c:plotArea>
      <c:layout>
        <c:manualLayout>
          <c:layoutTarget val="inner"/>
          <c:xMode val="edge"/>
          <c:yMode val="edge"/>
          <c:x val="7.3913986691911113E-2"/>
          <c:y val="5.7205666060590868E-2"/>
          <c:w val="0.73571507831628979"/>
          <c:h val="0.700833874021345"/>
        </c:manualLayout>
      </c:layout>
      <c:lineChart>
        <c:grouping val="standard"/>
        <c:ser>
          <c:idx val="0"/>
          <c:order val="0"/>
          <c:tx>
            <c:strRef>
              <c:f>диаграммы!$Q$44</c:f>
              <c:strCache>
                <c:ptCount val="1"/>
                <c:pt idx="0">
                  <c:v>2015 год</c:v>
                </c:pt>
              </c:strCache>
            </c:strRef>
          </c:tx>
          <c:marker>
            <c:symbol val="none"/>
          </c:marker>
          <c:dLbls>
            <c:txPr>
              <a:bodyPr/>
              <a:lstStyle/>
              <a:p>
                <a:pPr>
                  <a:defRPr sz="800" b="1">
                    <a:solidFill>
                      <a:srgbClr val="0070C0"/>
                    </a:solidFill>
                  </a:defRPr>
                </a:pPr>
                <a:endParaRPr lang="ru-RU"/>
              </a:p>
            </c:txPr>
            <c:dLblPos val="t"/>
            <c:showVal val="1"/>
          </c:dLbls>
          <c:cat>
            <c:strRef>
              <c:f>диаграммы!$P$45:$P$63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диаграммы!$Q$45:$Q$63</c:f>
              <c:numCache>
                <c:formatCode>0.000</c:formatCode>
                <c:ptCount val="19"/>
                <c:pt idx="0">
                  <c:v>0</c:v>
                </c:pt>
                <c:pt idx="1">
                  <c:v>1.4218481181840156E-2</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1.7386466374574031E-2</c:v>
                </c:pt>
                <c:pt idx="18">
                  <c:v>0</c:v>
                </c:pt>
              </c:numCache>
            </c:numRef>
          </c:val>
        </c:ser>
        <c:ser>
          <c:idx val="1"/>
          <c:order val="1"/>
          <c:tx>
            <c:strRef>
              <c:f>диаграммы!$R$44</c:f>
              <c:strCache>
                <c:ptCount val="1"/>
                <c:pt idx="0">
                  <c:v>2016 год</c:v>
                </c:pt>
              </c:strCache>
            </c:strRef>
          </c:tx>
          <c:marker>
            <c:symbol val="none"/>
          </c:marker>
          <c:dLbls>
            <c:dLbl>
              <c:idx val="5"/>
              <c:layout>
                <c:manualLayout>
                  <c:x val="0"/>
                  <c:y val="-1.2369375860286441E-2"/>
                </c:manualLayout>
              </c:layout>
              <c:dLblPos val="t"/>
              <c:showVal val="1"/>
            </c:dLbl>
            <c:txPr>
              <a:bodyPr/>
              <a:lstStyle/>
              <a:p>
                <a:pPr>
                  <a:defRPr sz="800" b="1">
                    <a:solidFill>
                      <a:srgbClr val="FF0000"/>
                    </a:solidFill>
                  </a:defRPr>
                </a:pPr>
                <a:endParaRPr lang="ru-RU"/>
              </a:p>
            </c:txPr>
            <c:dLblPos val="t"/>
            <c:showVal val="1"/>
          </c:dLbls>
          <c:cat>
            <c:strRef>
              <c:f>диаграммы!$P$45:$P$63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диаграммы!$R$45:$R$63</c:f>
              <c:numCache>
                <c:formatCode>0.000</c:formatCode>
                <c:ptCount val="19"/>
                <c:pt idx="0">
                  <c:v>0</c:v>
                </c:pt>
                <c:pt idx="1">
                  <c:v>2.8436962363680311E-2</c:v>
                </c:pt>
                <c:pt idx="2">
                  <c:v>0</c:v>
                </c:pt>
                <c:pt idx="3">
                  <c:v>3.526540745651775E-3</c:v>
                </c:pt>
                <c:pt idx="4">
                  <c:v>0</c:v>
                </c:pt>
                <c:pt idx="5">
                  <c:v>0</c:v>
                </c:pt>
                <c:pt idx="6">
                  <c:v>0</c:v>
                </c:pt>
                <c:pt idx="7">
                  <c:v>0</c:v>
                </c:pt>
                <c:pt idx="8">
                  <c:v>0</c:v>
                </c:pt>
                <c:pt idx="9">
                  <c:v>0</c:v>
                </c:pt>
                <c:pt idx="10">
                  <c:v>0</c:v>
                </c:pt>
                <c:pt idx="11">
                  <c:v>0</c:v>
                </c:pt>
                <c:pt idx="12">
                  <c:v>3.7617083171370892E-2</c:v>
                </c:pt>
                <c:pt idx="13">
                  <c:v>0</c:v>
                </c:pt>
                <c:pt idx="14">
                  <c:v>0</c:v>
                </c:pt>
                <c:pt idx="15">
                  <c:v>0</c:v>
                </c:pt>
                <c:pt idx="16">
                  <c:v>0</c:v>
                </c:pt>
                <c:pt idx="17">
                  <c:v>1.7386466374574031E-2</c:v>
                </c:pt>
                <c:pt idx="18">
                  <c:v>0</c:v>
                </c:pt>
              </c:numCache>
            </c:numRef>
          </c:val>
        </c:ser>
        <c:ser>
          <c:idx val="2"/>
          <c:order val="2"/>
          <c:tx>
            <c:strRef>
              <c:f>диаграммы!$S$44</c:f>
              <c:strCache>
                <c:ptCount val="1"/>
                <c:pt idx="0">
                  <c:v>среднее по области 2016 год</c:v>
                </c:pt>
              </c:strCache>
            </c:strRef>
          </c:tx>
          <c:spPr>
            <a:ln w="19050"/>
          </c:spPr>
          <c:marker>
            <c:symbol val="none"/>
          </c:marker>
          <c:cat>
            <c:strRef>
              <c:f>диаграммы!$P$45:$P$63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диаграммы!$S$45:$S$63</c:f>
              <c:numCache>
                <c:formatCode>0.000</c:formatCode>
                <c:ptCount val="19"/>
                <c:pt idx="0">
                  <c:v>3.5273048669752552E-3</c:v>
                </c:pt>
                <c:pt idx="1">
                  <c:v>3.5273048669752552E-3</c:v>
                </c:pt>
                <c:pt idx="2">
                  <c:v>3.5273048669752552E-3</c:v>
                </c:pt>
                <c:pt idx="3">
                  <c:v>3.5273048669752552E-3</c:v>
                </c:pt>
                <c:pt idx="4">
                  <c:v>3.5273048669752552E-3</c:v>
                </c:pt>
                <c:pt idx="5">
                  <c:v>3.5273048669752552E-3</c:v>
                </c:pt>
                <c:pt idx="6">
                  <c:v>3.5273048669752552E-3</c:v>
                </c:pt>
                <c:pt idx="7">
                  <c:v>3.5273048669752552E-3</c:v>
                </c:pt>
                <c:pt idx="8">
                  <c:v>3.5273048669752552E-3</c:v>
                </c:pt>
                <c:pt idx="9">
                  <c:v>3.5273048669752552E-3</c:v>
                </c:pt>
                <c:pt idx="10">
                  <c:v>3.5273048669752552E-3</c:v>
                </c:pt>
                <c:pt idx="11">
                  <c:v>3.5273048669752552E-3</c:v>
                </c:pt>
                <c:pt idx="12">
                  <c:v>3.5273048669752552E-3</c:v>
                </c:pt>
                <c:pt idx="13">
                  <c:v>3.5273048669752552E-3</c:v>
                </c:pt>
                <c:pt idx="14">
                  <c:v>3.5273048669752552E-3</c:v>
                </c:pt>
                <c:pt idx="15">
                  <c:v>3.5273048669752552E-3</c:v>
                </c:pt>
                <c:pt idx="16">
                  <c:v>3.5273048669752552E-3</c:v>
                </c:pt>
                <c:pt idx="17">
                  <c:v>3.5273048669752552E-3</c:v>
                </c:pt>
                <c:pt idx="18">
                  <c:v>3.5273048669752552E-3</c:v>
                </c:pt>
              </c:numCache>
            </c:numRef>
          </c:val>
        </c:ser>
        <c:ser>
          <c:idx val="3"/>
          <c:order val="3"/>
          <c:tx>
            <c:strRef>
              <c:f>диаграммы!$T$44</c:f>
              <c:strCache>
                <c:ptCount val="1"/>
                <c:pt idx="0">
                  <c:v>среднее по области 2015 год</c:v>
                </c:pt>
              </c:strCache>
            </c:strRef>
          </c:tx>
          <c:spPr>
            <a:ln w="19050"/>
          </c:spPr>
          <c:marker>
            <c:symbol val="none"/>
          </c:marker>
          <c:cat>
            <c:strRef>
              <c:f>диаграммы!$P$45:$P$63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диаграммы!$T$45:$T$63</c:f>
              <c:numCache>
                <c:formatCode>0.000</c:formatCode>
                <c:ptCount val="19"/>
                <c:pt idx="0">
                  <c:v>1.0078013905643586E-3</c:v>
                </c:pt>
                <c:pt idx="1">
                  <c:v>1.0078013905643586E-3</c:v>
                </c:pt>
                <c:pt idx="2">
                  <c:v>1.0078013905643586E-3</c:v>
                </c:pt>
                <c:pt idx="3">
                  <c:v>1.0078013905643586E-3</c:v>
                </c:pt>
                <c:pt idx="4">
                  <c:v>1.0078013905643586E-3</c:v>
                </c:pt>
                <c:pt idx="5">
                  <c:v>1.0078013905643586E-3</c:v>
                </c:pt>
                <c:pt idx="6">
                  <c:v>1.0078013905643586E-3</c:v>
                </c:pt>
                <c:pt idx="7">
                  <c:v>1.0078013905643586E-3</c:v>
                </c:pt>
                <c:pt idx="8">
                  <c:v>1.0078013905643586E-3</c:v>
                </c:pt>
                <c:pt idx="9">
                  <c:v>1.0078013905643586E-3</c:v>
                </c:pt>
                <c:pt idx="10">
                  <c:v>1.0078013905643586E-3</c:v>
                </c:pt>
                <c:pt idx="11">
                  <c:v>1.0078013905643586E-3</c:v>
                </c:pt>
                <c:pt idx="12">
                  <c:v>1.0078013905643586E-3</c:v>
                </c:pt>
                <c:pt idx="13">
                  <c:v>1.0078013905643586E-3</c:v>
                </c:pt>
                <c:pt idx="14">
                  <c:v>1.0078013905643586E-3</c:v>
                </c:pt>
                <c:pt idx="15">
                  <c:v>1.0078013905643586E-3</c:v>
                </c:pt>
                <c:pt idx="16">
                  <c:v>1.0078013905643586E-3</c:v>
                </c:pt>
                <c:pt idx="17">
                  <c:v>1.0078013905643586E-3</c:v>
                </c:pt>
                <c:pt idx="18">
                  <c:v>1.0078013905643586E-3</c:v>
                </c:pt>
              </c:numCache>
            </c:numRef>
          </c:val>
        </c:ser>
        <c:marker val="1"/>
        <c:axId val="104785024"/>
        <c:axId val="104786560"/>
      </c:lineChart>
      <c:catAx>
        <c:axId val="104785024"/>
        <c:scaling>
          <c:orientation val="minMax"/>
        </c:scaling>
        <c:axPos val="b"/>
        <c:numFmt formatCode="General" sourceLinked="1"/>
        <c:tickLblPos val="nextTo"/>
        <c:txPr>
          <a:bodyPr rot="-5400000" vert="horz"/>
          <a:lstStyle/>
          <a:p>
            <a:pPr>
              <a:defRPr b="1"/>
            </a:pPr>
            <a:endParaRPr lang="ru-RU"/>
          </a:p>
        </c:txPr>
        <c:crossAx val="104786560"/>
        <c:crosses val="autoZero"/>
        <c:auto val="1"/>
        <c:lblAlgn val="ctr"/>
        <c:lblOffset val="100"/>
      </c:catAx>
      <c:valAx>
        <c:axId val="104786560"/>
        <c:scaling>
          <c:orientation val="minMax"/>
        </c:scaling>
        <c:axPos val="l"/>
        <c:majorGridlines/>
        <c:numFmt formatCode="0.00" sourceLinked="0"/>
        <c:minorTickMark val="out"/>
        <c:tickLblPos val="nextTo"/>
        <c:txPr>
          <a:bodyPr/>
          <a:lstStyle/>
          <a:p>
            <a:pPr>
              <a:defRPr b="1"/>
            </a:pPr>
            <a:endParaRPr lang="ru-RU"/>
          </a:p>
        </c:txPr>
        <c:crossAx val="104785024"/>
        <c:crosses val="autoZero"/>
        <c:crossBetween val="between"/>
      </c:valAx>
      <c:spPr>
        <a:solidFill>
          <a:schemeClr val="accent6">
            <a:lumMod val="20000"/>
            <a:lumOff val="80000"/>
          </a:schemeClr>
        </a:solidFill>
      </c:spPr>
    </c:plotArea>
    <c:legend>
      <c:legendPos val="r"/>
      <c:layout>
        <c:manualLayout>
          <c:xMode val="edge"/>
          <c:yMode val="edge"/>
          <c:x val="0.79714749746727664"/>
          <c:y val="0.38851173730572741"/>
          <c:w val="0.20285250253272374"/>
          <c:h val="0.30620932721972388"/>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622" l="0.70000000000000062" r="0.70000000000000062" t="0.75000000000000622"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18333637567284641"/>
          <c:y val="3.0185629738787339E-2"/>
          <c:w val="0.70747674431473606"/>
          <c:h val="0.8806820612658085"/>
        </c:manualLayout>
      </c:layout>
      <c:barChart>
        <c:barDir val="bar"/>
        <c:grouping val="clustered"/>
        <c:ser>
          <c:idx val="0"/>
          <c:order val="0"/>
          <c:tx>
            <c:strRef>
              <c:f>диаграммы!$C$139</c:f>
              <c:strCache>
                <c:ptCount val="1"/>
                <c:pt idx="0">
                  <c:v>2015 год</c:v>
                </c:pt>
              </c:strCache>
            </c:strRef>
          </c:tx>
          <c:dLbls>
            <c:txPr>
              <a:bodyPr/>
              <a:lstStyle/>
              <a:p>
                <a:pPr>
                  <a:defRPr b="1">
                    <a:solidFill>
                      <a:srgbClr val="0070C0"/>
                    </a:solidFill>
                  </a:defRPr>
                </a:pPr>
                <a:endParaRPr lang="ru-RU"/>
              </a:p>
            </c:txPr>
            <c:dLblPos val="outEnd"/>
            <c:showVal val="1"/>
          </c:dLbls>
          <c:cat>
            <c:strRef>
              <c:f>диаграммы!$B$140:$B$158</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диаграммы!$C$140:$C$158</c:f>
              <c:numCache>
                <c:formatCode>General</c:formatCode>
                <c:ptCount val="19"/>
                <c:pt idx="0">
                  <c:v>0</c:v>
                </c:pt>
                <c:pt idx="1">
                  <c:v>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0</c:v>
                </c:pt>
              </c:numCache>
            </c:numRef>
          </c:val>
        </c:ser>
        <c:ser>
          <c:idx val="1"/>
          <c:order val="1"/>
          <c:tx>
            <c:strRef>
              <c:f>диаграммы!$D$139</c:f>
              <c:strCache>
                <c:ptCount val="1"/>
                <c:pt idx="0">
                  <c:v>2016 год</c:v>
                </c:pt>
              </c:strCache>
            </c:strRef>
          </c:tx>
          <c:dLbls>
            <c:dLbl>
              <c:idx val="3"/>
              <c:dLblPos val="outEnd"/>
              <c:showVal val="1"/>
            </c:dLbl>
            <c:delete val="1"/>
          </c:dLbls>
          <c:cat>
            <c:strRef>
              <c:f>диаграммы!$B$140:$B$158</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диаграммы!$D$140:$D$158</c:f>
              <c:numCache>
                <c:formatCode>General</c:formatCode>
                <c:ptCount val="19"/>
                <c:pt idx="0">
                  <c:v>0</c:v>
                </c:pt>
                <c:pt idx="1">
                  <c:v>2</c:v>
                </c:pt>
                <c:pt idx="2">
                  <c:v>0</c:v>
                </c:pt>
                <c:pt idx="3">
                  <c:v>1</c:v>
                </c:pt>
                <c:pt idx="4">
                  <c:v>0</c:v>
                </c:pt>
                <c:pt idx="5">
                  <c:v>0</c:v>
                </c:pt>
                <c:pt idx="6">
                  <c:v>0</c:v>
                </c:pt>
                <c:pt idx="7">
                  <c:v>0</c:v>
                </c:pt>
                <c:pt idx="8">
                  <c:v>0</c:v>
                </c:pt>
                <c:pt idx="9">
                  <c:v>0</c:v>
                </c:pt>
                <c:pt idx="10">
                  <c:v>0</c:v>
                </c:pt>
                <c:pt idx="11">
                  <c:v>0</c:v>
                </c:pt>
                <c:pt idx="12">
                  <c:v>3</c:v>
                </c:pt>
                <c:pt idx="13">
                  <c:v>0</c:v>
                </c:pt>
                <c:pt idx="14">
                  <c:v>0</c:v>
                </c:pt>
                <c:pt idx="15">
                  <c:v>0</c:v>
                </c:pt>
                <c:pt idx="16">
                  <c:v>0</c:v>
                </c:pt>
                <c:pt idx="17">
                  <c:v>0</c:v>
                </c:pt>
                <c:pt idx="18">
                  <c:v>0</c:v>
                </c:pt>
              </c:numCache>
            </c:numRef>
          </c:val>
        </c:ser>
        <c:axId val="104894848"/>
        <c:axId val="104896384"/>
      </c:barChart>
      <c:catAx>
        <c:axId val="104894848"/>
        <c:scaling>
          <c:orientation val="minMax"/>
        </c:scaling>
        <c:axPos val="l"/>
        <c:numFmt formatCode="General" sourceLinked="1"/>
        <c:tickLblPos val="nextTo"/>
        <c:txPr>
          <a:bodyPr/>
          <a:lstStyle/>
          <a:p>
            <a:pPr>
              <a:defRPr b="1"/>
            </a:pPr>
            <a:endParaRPr lang="ru-RU"/>
          </a:p>
        </c:txPr>
        <c:crossAx val="104896384"/>
        <c:crosses val="autoZero"/>
        <c:auto val="1"/>
        <c:lblAlgn val="ctr"/>
        <c:lblOffset val="100"/>
      </c:catAx>
      <c:valAx>
        <c:axId val="104896384"/>
        <c:scaling>
          <c:orientation val="minMax"/>
        </c:scaling>
        <c:axPos val="b"/>
        <c:majorGridlines/>
        <c:numFmt formatCode="General" sourceLinked="1"/>
        <c:tickLblPos val="nextTo"/>
        <c:crossAx val="104894848"/>
        <c:crosses val="autoZero"/>
        <c:crossBetween val="between"/>
      </c:valAx>
      <c:spPr>
        <a:gradFill>
          <a:gsLst>
            <a:gs pos="0">
              <a:srgbClr val="5E9EFF"/>
            </a:gs>
            <a:gs pos="39999">
              <a:srgbClr val="85C2FF"/>
            </a:gs>
            <a:gs pos="70000">
              <a:srgbClr val="C4D6EB"/>
            </a:gs>
            <a:gs pos="100000">
              <a:srgbClr val="FFEBFA"/>
            </a:gs>
          </a:gsLst>
          <a:path path="shape">
            <a:fillToRect l="50000" t="50000" r="50000" b="50000"/>
          </a:path>
        </a:gradFill>
      </c:spPr>
    </c:plotArea>
    <c:legend>
      <c:legendPos val="r"/>
    </c:legend>
    <c:plotVisOnly val="1"/>
    <c:dispBlanksAs val="gap"/>
  </c:chart>
  <c:spPr>
    <a:gradFill>
      <a:gsLst>
        <a:gs pos="0">
          <a:srgbClr val="5E9EFF"/>
        </a:gs>
        <a:gs pos="39999">
          <a:srgbClr val="85C2FF"/>
        </a:gs>
        <a:gs pos="70000">
          <a:srgbClr val="C4D6EB"/>
        </a:gs>
        <a:gs pos="100000">
          <a:srgbClr val="FFEBFA"/>
        </a:gs>
      </a:gsLst>
      <a:path path="shape">
        <a:fillToRect l="50000" t="50000" r="50000" b="50000"/>
      </a:path>
    </a:gradFill>
  </c:spPr>
  <c:printSettings>
    <c:headerFooter/>
    <c:pageMargins b="0.75000000000000611" l="0.70000000000000062" r="0.70000000000000062" t="0.750000000000006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400"/>
            </a:pPr>
            <a:r>
              <a:rPr lang="ru-RU" sz="1400"/>
              <a:t>Основные причины гибели людей на пожарах в жилом секторе </a:t>
            </a:r>
          </a:p>
        </c:rich>
      </c:tx>
    </c:title>
    <c:plotArea>
      <c:layout/>
      <c:barChart>
        <c:barDir val="bar"/>
        <c:grouping val="clustered"/>
        <c:ser>
          <c:idx val="0"/>
          <c:order val="0"/>
          <c:tx>
            <c:strRef>
              <c:f>диаграммы!$C$241</c:f>
              <c:strCache>
                <c:ptCount val="1"/>
                <c:pt idx="0">
                  <c:v>2015 год</c:v>
                </c:pt>
              </c:strCache>
            </c:strRef>
          </c:tx>
          <c:dLbls>
            <c:txPr>
              <a:bodyPr/>
              <a:lstStyle/>
              <a:p>
                <a:pPr>
                  <a:defRPr sz="1100" b="1">
                    <a:solidFill>
                      <a:srgbClr val="0070C0"/>
                    </a:solidFill>
                  </a:defRPr>
                </a:pPr>
                <a:endParaRPr lang="ru-RU"/>
              </a:p>
            </c:txPr>
            <c:dLblPos val="outEnd"/>
            <c:showVal val="1"/>
          </c:dLbls>
          <c:cat>
            <c:strRef>
              <c:f>диаграммы!$B$242:$B$247</c:f>
              <c:strCache>
                <c:ptCount val="6"/>
                <c:pt idx="0">
                  <c:v>Высокая температура</c:v>
                </c:pt>
                <c:pt idx="1">
                  <c:v>Воздействие продуктов горения</c:v>
                </c:pt>
                <c:pt idx="2">
                  <c:v>Обрушение строительных конструкций</c:v>
                </c:pt>
                <c:pt idx="3">
                  <c:v>Психологические факторы</c:v>
                </c:pt>
                <c:pt idx="4">
                  <c:v>Взрыв газа</c:v>
                </c:pt>
                <c:pt idx="5">
                  <c:v>Прочие</c:v>
                </c:pt>
              </c:strCache>
            </c:strRef>
          </c:cat>
          <c:val>
            <c:numRef>
              <c:f>диаграммы!$C$242:$C$247</c:f>
              <c:numCache>
                <c:formatCode>#,##0</c:formatCode>
                <c:ptCount val="6"/>
                <c:pt idx="0">
                  <c:v>1</c:v>
                </c:pt>
                <c:pt idx="1">
                  <c:v>1</c:v>
                </c:pt>
                <c:pt idx="2">
                  <c:v>0</c:v>
                </c:pt>
                <c:pt idx="3">
                  <c:v>0</c:v>
                </c:pt>
                <c:pt idx="4">
                  <c:v>0</c:v>
                </c:pt>
                <c:pt idx="5">
                  <c:v>0</c:v>
                </c:pt>
              </c:numCache>
            </c:numRef>
          </c:val>
        </c:ser>
        <c:ser>
          <c:idx val="1"/>
          <c:order val="1"/>
          <c:tx>
            <c:strRef>
              <c:f>диаграммы!$D$241</c:f>
              <c:strCache>
                <c:ptCount val="1"/>
                <c:pt idx="0">
                  <c:v>2016 год</c:v>
                </c:pt>
              </c:strCache>
            </c:strRef>
          </c:tx>
          <c:dLbls>
            <c:txPr>
              <a:bodyPr/>
              <a:lstStyle/>
              <a:p>
                <a:pPr>
                  <a:defRPr sz="1100" b="1">
                    <a:solidFill>
                      <a:srgbClr val="FF0000"/>
                    </a:solidFill>
                  </a:defRPr>
                </a:pPr>
                <a:endParaRPr lang="ru-RU"/>
              </a:p>
            </c:txPr>
            <c:dLblPos val="outEnd"/>
            <c:showVal val="1"/>
          </c:dLbls>
          <c:cat>
            <c:strRef>
              <c:f>диаграммы!$B$242:$B$247</c:f>
              <c:strCache>
                <c:ptCount val="6"/>
                <c:pt idx="0">
                  <c:v>Высокая температура</c:v>
                </c:pt>
                <c:pt idx="1">
                  <c:v>Воздействие продуктов горения</c:v>
                </c:pt>
                <c:pt idx="2">
                  <c:v>Обрушение строительных конструкций</c:v>
                </c:pt>
                <c:pt idx="3">
                  <c:v>Психологические факторы</c:v>
                </c:pt>
                <c:pt idx="4">
                  <c:v>Взрыв газа</c:v>
                </c:pt>
                <c:pt idx="5">
                  <c:v>Прочие</c:v>
                </c:pt>
              </c:strCache>
            </c:strRef>
          </c:cat>
          <c:val>
            <c:numRef>
              <c:f>диаграммы!$D$242:$D$247</c:f>
              <c:numCache>
                <c:formatCode>#,##0</c:formatCode>
                <c:ptCount val="6"/>
                <c:pt idx="0">
                  <c:v>1</c:v>
                </c:pt>
                <c:pt idx="1">
                  <c:v>2</c:v>
                </c:pt>
                <c:pt idx="2">
                  <c:v>0</c:v>
                </c:pt>
                <c:pt idx="3">
                  <c:v>0</c:v>
                </c:pt>
                <c:pt idx="4">
                  <c:v>0</c:v>
                </c:pt>
                <c:pt idx="5">
                  <c:v>0</c:v>
                </c:pt>
              </c:numCache>
            </c:numRef>
          </c:val>
        </c:ser>
        <c:axId val="105068800"/>
        <c:axId val="105078784"/>
      </c:barChart>
      <c:catAx>
        <c:axId val="105068800"/>
        <c:scaling>
          <c:orientation val="minMax"/>
        </c:scaling>
        <c:axPos val="l"/>
        <c:numFmt formatCode="General" sourceLinked="1"/>
        <c:tickLblPos val="nextTo"/>
        <c:txPr>
          <a:bodyPr/>
          <a:lstStyle/>
          <a:p>
            <a:pPr>
              <a:defRPr sz="900" b="1"/>
            </a:pPr>
            <a:endParaRPr lang="ru-RU"/>
          </a:p>
        </c:txPr>
        <c:crossAx val="105078784"/>
        <c:crosses val="autoZero"/>
        <c:auto val="1"/>
        <c:lblAlgn val="ctr"/>
        <c:lblOffset val="100"/>
      </c:catAx>
      <c:valAx>
        <c:axId val="105078784"/>
        <c:scaling>
          <c:orientation val="minMax"/>
        </c:scaling>
        <c:axPos val="b"/>
        <c:majorGridlines/>
        <c:numFmt formatCode="#,##0" sourceLinked="1"/>
        <c:tickLblPos val="nextTo"/>
        <c:txPr>
          <a:bodyPr/>
          <a:lstStyle/>
          <a:p>
            <a:pPr>
              <a:defRPr b="1"/>
            </a:pPr>
            <a:endParaRPr lang="ru-RU"/>
          </a:p>
        </c:txPr>
        <c:crossAx val="105068800"/>
        <c:crosses val="autoZero"/>
        <c:crossBetween val="between"/>
      </c:valAx>
      <c:spPr>
        <a:gradFill>
          <a:gsLst>
            <a:gs pos="0">
              <a:srgbClr val="5E9EFF"/>
            </a:gs>
            <a:gs pos="39999">
              <a:srgbClr val="85C2FF"/>
            </a:gs>
            <a:gs pos="70000">
              <a:srgbClr val="C4D6EB"/>
            </a:gs>
            <a:gs pos="100000">
              <a:srgbClr val="FFEBFA"/>
            </a:gs>
          </a:gsLst>
          <a:lin ang="5400000" scaled="0"/>
        </a:gradFill>
      </c:spPr>
    </c:plotArea>
    <c:legend>
      <c:legendPos val="r"/>
      <c:txPr>
        <a:bodyPr/>
        <a:lstStyle/>
        <a:p>
          <a:pPr>
            <a:defRPr b="1"/>
          </a:pPr>
          <a:endParaRPr lang="ru-RU"/>
        </a:p>
      </c:txPr>
    </c:legend>
    <c:plotVisOnly val="1"/>
    <c:dispBlanksAs val="gap"/>
  </c:chart>
  <c:spPr>
    <a:gradFill>
      <a:gsLst>
        <a:gs pos="0">
          <a:srgbClr val="5E9EFF"/>
        </a:gs>
        <a:gs pos="39999">
          <a:srgbClr val="85C2FF"/>
        </a:gs>
        <a:gs pos="70000">
          <a:srgbClr val="C4D6EB"/>
        </a:gs>
        <a:gs pos="100000">
          <a:srgbClr val="FFEBFA"/>
        </a:gs>
      </a:gsLst>
      <a:lin ang="5400000" scaled="0"/>
    </a:gradFill>
  </c:spPr>
  <c:printSettings>
    <c:headerFooter/>
    <c:pageMargins b="0.750000000000006" l="0.70000000000000062" r="0.70000000000000062" t="0.750000000000006"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200"/>
            </a:pPr>
            <a:r>
              <a:rPr lang="ru-RU" sz="1200" b="1"/>
              <a:t>Распределение погибших людей на пожарах в жилом секторе</a:t>
            </a:r>
            <a:endParaRPr lang="ru-RU" sz="1200"/>
          </a:p>
          <a:p>
            <a:pPr>
              <a:defRPr sz="1200"/>
            </a:pPr>
            <a:r>
              <a:rPr lang="ru-RU" sz="1200" b="1"/>
              <a:t>по социальному положению</a:t>
            </a:r>
            <a:endParaRPr lang="ru-RU" sz="1200"/>
          </a:p>
        </c:rich>
      </c:tx>
    </c:title>
    <c:view3D>
      <c:rAngAx val="1"/>
    </c:view3D>
    <c:sideWall>
      <c:spPr>
        <a:gradFill flip="none" rotWithShape="1">
          <a:gsLst>
            <a:gs pos="0">
              <a:srgbClr val="5E9EFF"/>
            </a:gs>
            <a:gs pos="39999">
              <a:srgbClr val="85C2FF"/>
            </a:gs>
            <a:gs pos="70000">
              <a:srgbClr val="C4D6EB"/>
            </a:gs>
            <a:gs pos="100000">
              <a:srgbClr val="FFEBFA"/>
            </a:gs>
          </a:gsLst>
          <a:path path="circle">
            <a:fillToRect l="100000" t="100000"/>
          </a:path>
          <a:tileRect r="-100000" b="-100000"/>
        </a:gradFill>
      </c:spPr>
    </c:sideWall>
    <c:backWall>
      <c:spPr>
        <a:gradFill flip="none" rotWithShape="1">
          <a:gsLst>
            <a:gs pos="0">
              <a:srgbClr val="5E9EFF"/>
            </a:gs>
            <a:gs pos="39999">
              <a:srgbClr val="85C2FF"/>
            </a:gs>
            <a:gs pos="70000">
              <a:srgbClr val="C4D6EB"/>
            </a:gs>
            <a:gs pos="100000">
              <a:srgbClr val="FFEBFA"/>
            </a:gs>
          </a:gsLst>
          <a:path path="circle">
            <a:fillToRect l="100000" t="100000"/>
          </a:path>
          <a:tileRect r="-100000" b="-100000"/>
        </a:gradFill>
      </c:spPr>
    </c:backWall>
    <c:plotArea>
      <c:layout/>
      <c:bar3DChart>
        <c:barDir val="bar"/>
        <c:grouping val="clustered"/>
        <c:ser>
          <c:idx val="0"/>
          <c:order val="0"/>
          <c:tx>
            <c:strRef>
              <c:f>диаграммы!$C$260</c:f>
              <c:strCache>
                <c:ptCount val="1"/>
                <c:pt idx="0">
                  <c:v>2015 год</c:v>
                </c:pt>
              </c:strCache>
            </c:strRef>
          </c:tx>
          <c:dLbls>
            <c:txPr>
              <a:bodyPr/>
              <a:lstStyle/>
              <a:p>
                <a:pPr>
                  <a:defRPr sz="1200" b="1">
                    <a:solidFill>
                      <a:srgbClr val="0070C0"/>
                    </a:solidFill>
                  </a:defRPr>
                </a:pPr>
                <a:endParaRPr lang="ru-RU"/>
              </a:p>
            </c:txPr>
            <c:showVal val="1"/>
          </c:dLbls>
          <c:cat>
            <c:strRef>
              <c:f>диаграммы!$B$261:$B$270</c:f>
              <c:strCache>
                <c:ptCount val="10"/>
                <c:pt idx="0">
                  <c:v>Рабочие</c:v>
                </c:pt>
                <c:pt idx="1">
                  <c:v>Служащие</c:v>
                </c:pt>
                <c:pt idx="2">
                  <c:v>Предприниматели</c:v>
                </c:pt>
                <c:pt idx="3">
                  <c:v>Временно не работающие</c:v>
                </c:pt>
                <c:pt idx="4">
                  <c:v>Пенсионеры</c:v>
                </c:pt>
                <c:pt idx="5">
                  <c:v>Дети (дошкольники)</c:v>
                </c:pt>
                <c:pt idx="6">
                  <c:v>Учащиеся</c:v>
                </c:pt>
                <c:pt idx="7">
                  <c:v>Студента ВУЗов, лицеев</c:v>
                </c:pt>
                <c:pt idx="8">
                  <c:v>Лица БОМЖ</c:v>
                </c:pt>
                <c:pt idx="9">
                  <c:v>Инвалиды</c:v>
                </c:pt>
              </c:strCache>
            </c:strRef>
          </c:cat>
          <c:val>
            <c:numRef>
              <c:f>диаграммы!$C$261:$C$270</c:f>
              <c:numCache>
                <c:formatCode>#,##0</c:formatCode>
                <c:ptCount val="10"/>
                <c:pt idx="0">
                  <c:v>0</c:v>
                </c:pt>
                <c:pt idx="1">
                  <c:v>0</c:v>
                </c:pt>
                <c:pt idx="2">
                  <c:v>0</c:v>
                </c:pt>
                <c:pt idx="3">
                  <c:v>1</c:v>
                </c:pt>
                <c:pt idx="4">
                  <c:v>0</c:v>
                </c:pt>
                <c:pt idx="5">
                  <c:v>0</c:v>
                </c:pt>
                <c:pt idx="6">
                  <c:v>0</c:v>
                </c:pt>
                <c:pt idx="7">
                  <c:v>0</c:v>
                </c:pt>
                <c:pt idx="8">
                  <c:v>1</c:v>
                </c:pt>
                <c:pt idx="9">
                  <c:v>0</c:v>
                </c:pt>
              </c:numCache>
            </c:numRef>
          </c:val>
        </c:ser>
        <c:ser>
          <c:idx val="1"/>
          <c:order val="1"/>
          <c:tx>
            <c:strRef>
              <c:f>диаграммы!$D$260</c:f>
              <c:strCache>
                <c:ptCount val="1"/>
                <c:pt idx="0">
                  <c:v>2016 год</c:v>
                </c:pt>
              </c:strCache>
            </c:strRef>
          </c:tx>
          <c:dLbls>
            <c:txPr>
              <a:bodyPr/>
              <a:lstStyle/>
              <a:p>
                <a:pPr>
                  <a:defRPr sz="1200" b="1">
                    <a:solidFill>
                      <a:srgbClr val="FF0000"/>
                    </a:solidFill>
                  </a:defRPr>
                </a:pPr>
                <a:endParaRPr lang="ru-RU"/>
              </a:p>
            </c:txPr>
            <c:showVal val="1"/>
          </c:dLbls>
          <c:cat>
            <c:strRef>
              <c:f>диаграммы!$B$261:$B$270</c:f>
              <c:strCache>
                <c:ptCount val="10"/>
                <c:pt idx="0">
                  <c:v>Рабочие</c:v>
                </c:pt>
                <c:pt idx="1">
                  <c:v>Служащие</c:v>
                </c:pt>
                <c:pt idx="2">
                  <c:v>Предприниматели</c:v>
                </c:pt>
                <c:pt idx="3">
                  <c:v>Временно не работающие</c:v>
                </c:pt>
                <c:pt idx="4">
                  <c:v>Пенсионеры</c:v>
                </c:pt>
                <c:pt idx="5">
                  <c:v>Дети (дошкольники)</c:v>
                </c:pt>
                <c:pt idx="6">
                  <c:v>Учащиеся</c:v>
                </c:pt>
                <c:pt idx="7">
                  <c:v>Студента ВУЗов, лицеев</c:v>
                </c:pt>
                <c:pt idx="8">
                  <c:v>Лица БОМЖ</c:v>
                </c:pt>
                <c:pt idx="9">
                  <c:v>Инвалиды</c:v>
                </c:pt>
              </c:strCache>
            </c:strRef>
          </c:cat>
          <c:val>
            <c:numRef>
              <c:f>диаграммы!$D$261:$D$270</c:f>
              <c:numCache>
                <c:formatCode>#,##0</c:formatCode>
                <c:ptCount val="10"/>
                <c:pt idx="0">
                  <c:v>0</c:v>
                </c:pt>
                <c:pt idx="1">
                  <c:v>0</c:v>
                </c:pt>
                <c:pt idx="2">
                  <c:v>0</c:v>
                </c:pt>
                <c:pt idx="3">
                  <c:v>2</c:v>
                </c:pt>
                <c:pt idx="4">
                  <c:v>0</c:v>
                </c:pt>
                <c:pt idx="5">
                  <c:v>0</c:v>
                </c:pt>
                <c:pt idx="6">
                  <c:v>0</c:v>
                </c:pt>
                <c:pt idx="7">
                  <c:v>0</c:v>
                </c:pt>
                <c:pt idx="8">
                  <c:v>0</c:v>
                </c:pt>
                <c:pt idx="9">
                  <c:v>1</c:v>
                </c:pt>
              </c:numCache>
            </c:numRef>
          </c:val>
        </c:ser>
        <c:dLbls>
          <c:showVal val="1"/>
        </c:dLbls>
        <c:shape val="cone"/>
        <c:axId val="105104896"/>
        <c:axId val="105106432"/>
        <c:axId val="0"/>
      </c:bar3DChart>
      <c:catAx>
        <c:axId val="105104896"/>
        <c:scaling>
          <c:orientation val="minMax"/>
        </c:scaling>
        <c:axPos val="l"/>
        <c:numFmt formatCode="General" sourceLinked="1"/>
        <c:tickLblPos val="nextTo"/>
        <c:txPr>
          <a:bodyPr/>
          <a:lstStyle/>
          <a:p>
            <a:pPr>
              <a:defRPr b="1"/>
            </a:pPr>
            <a:endParaRPr lang="ru-RU"/>
          </a:p>
        </c:txPr>
        <c:crossAx val="105106432"/>
        <c:crosses val="autoZero"/>
        <c:auto val="1"/>
        <c:lblAlgn val="ctr"/>
        <c:lblOffset val="100"/>
      </c:catAx>
      <c:valAx>
        <c:axId val="105106432"/>
        <c:scaling>
          <c:orientation val="minMax"/>
        </c:scaling>
        <c:axPos val="b"/>
        <c:majorGridlines/>
        <c:numFmt formatCode="#,##0" sourceLinked="1"/>
        <c:tickLblPos val="nextTo"/>
        <c:txPr>
          <a:bodyPr/>
          <a:lstStyle/>
          <a:p>
            <a:pPr>
              <a:defRPr b="1"/>
            </a:pPr>
            <a:endParaRPr lang="ru-RU"/>
          </a:p>
        </c:txPr>
        <c:crossAx val="105104896"/>
        <c:crosses val="autoZero"/>
        <c:crossBetween val="between"/>
      </c:valAx>
    </c:plotArea>
    <c:legend>
      <c:legendPos val="r"/>
      <c:txPr>
        <a:bodyPr/>
        <a:lstStyle/>
        <a:p>
          <a:pPr>
            <a:defRPr b="1"/>
          </a:pPr>
          <a:endParaRPr lang="ru-RU"/>
        </a:p>
      </c:txPr>
    </c:legend>
    <c:plotVisOnly val="1"/>
    <c:dispBlanksAs val="gap"/>
  </c:chart>
  <c:spPr>
    <a:gradFill>
      <a:gsLst>
        <a:gs pos="0">
          <a:srgbClr val="5E9EFF"/>
        </a:gs>
        <a:gs pos="39999">
          <a:srgbClr val="85C2FF"/>
        </a:gs>
        <a:gs pos="70000">
          <a:srgbClr val="C4D6EB"/>
        </a:gs>
        <a:gs pos="100000">
          <a:srgbClr val="FFEBFA"/>
        </a:gs>
      </a:gsLst>
      <a:lin ang="5400000" scaled="0"/>
    </a:gradFill>
  </c:spPr>
  <c:printSettings>
    <c:headerFooter/>
    <c:pageMargins b="0.750000000000006" l="0.70000000000000062" r="0.70000000000000062" t="0.750000000000006"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200"/>
            </a:pPr>
            <a:r>
              <a:rPr lang="ru-RU" sz="1200" b="1"/>
              <a:t>Распределение погибших при пожарах в жилом секторе людей по условиям, способствовавшим гибели</a:t>
            </a:r>
          </a:p>
        </c:rich>
      </c:tx>
    </c:title>
    <c:view3D>
      <c:rAngAx val="1"/>
    </c:view3D>
    <c:sideWall>
      <c:spPr>
        <a:gradFill>
          <a:gsLst>
            <a:gs pos="0">
              <a:srgbClr val="5E9EFF"/>
            </a:gs>
            <a:gs pos="39999">
              <a:srgbClr val="85C2FF"/>
            </a:gs>
            <a:gs pos="70000">
              <a:srgbClr val="C4D6EB"/>
            </a:gs>
            <a:gs pos="100000">
              <a:srgbClr val="FFEBFA"/>
            </a:gs>
          </a:gsLst>
          <a:path path="circle">
            <a:fillToRect l="100000" t="100000"/>
          </a:path>
        </a:gradFill>
      </c:spPr>
    </c:sideWall>
    <c:backWall>
      <c:spPr>
        <a:gradFill>
          <a:gsLst>
            <a:gs pos="0">
              <a:srgbClr val="5E9EFF"/>
            </a:gs>
            <a:gs pos="39999">
              <a:srgbClr val="85C2FF"/>
            </a:gs>
            <a:gs pos="70000">
              <a:srgbClr val="C4D6EB"/>
            </a:gs>
            <a:gs pos="100000">
              <a:srgbClr val="FFEBFA"/>
            </a:gs>
          </a:gsLst>
          <a:path path="circle">
            <a:fillToRect l="100000" t="100000"/>
          </a:path>
        </a:gradFill>
      </c:spPr>
    </c:backWall>
    <c:plotArea>
      <c:layout>
        <c:manualLayout>
          <c:layoutTarget val="inner"/>
          <c:xMode val="edge"/>
          <c:yMode val="edge"/>
          <c:x val="0.39847633862203835"/>
          <c:y val="0.11575574480725746"/>
          <c:w val="0.47671643091842936"/>
          <c:h val="0.7932068011438087"/>
        </c:manualLayout>
      </c:layout>
      <c:bar3DChart>
        <c:barDir val="bar"/>
        <c:grouping val="clustered"/>
        <c:ser>
          <c:idx val="0"/>
          <c:order val="0"/>
          <c:tx>
            <c:strRef>
              <c:f>диаграммы!$C$282</c:f>
              <c:strCache>
                <c:ptCount val="1"/>
                <c:pt idx="0">
                  <c:v>2015 год</c:v>
                </c:pt>
              </c:strCache>
            </c:strRef>
          </c:tx>
          <c:dLbls>
            <c:txPr>
              <a:bodyPr/>
              <a:lstStyle/>
              <a:p>
                <a:pPr>
                  <a:defRPr sz="1200" b="1">
                    <a:solidFill>
                      <a:srgbClr val="0070C0"/>
                    </a:solidFill>
                  </a:defRPr>
                </a:pPr>
                <a:endParaRPr lang="ru-RU"/>
              </a:p>
            </c:txPr>
            <c:showVal val="1"/>
          </c:dLbls>
          <c:cat>
            <c:strRef>
              <c:f>диаграммы!$B$283:$B$288</c:f>
              <c:strCache>
                <c:ptCount val="6"/>
                <c:pt idx="0">
                  <c:v>Алкогольное опьянение</c:v>
                </c:pt>
                <c:pt idx="1">
                  <c:v>Состояние сна</c:v>
                </c:pt>
                <c:pt idx="2">
                  <c:v>Инвалидность</c:v>
                </c:pt>
                <c:pt idx="3">
                  <c:v>Оставленные без присмотра дети</c:v>
                </c:pt>
                <c:pt idx="4">
                  <c:v>Паника, неправильные действия при пожаре</c:v>
                </c:pt>
                <c:pt idx="5">
                  <c:v>Прочие</c:v>
                </c:pt>
              </c:strCache>
            </c:strRef>
          </c:cat>
          <c:val>
            <c:numRef>
              <c:f>диаграммы!$C$283:$C$288</c:f>
              <c:numCache>
                <c:formatCode>#,##0</c:formatCode>
                <c:ptCount val="6"/>
                <c:pt idx="0">
                  <c:v>1</c:v>
                </c:pt>
                <c:pt idx="1">
                  <c:v>1</c:v>
                </c:pt>
                <c:pt idx="2">
                  <c:v>0</c:v>
                </c:pt>
                <c:pt idx="3">
                  <c:v>0</c:v>
                </c:pt>
                <c:pt idx="4">
                  <c:v>0</c:v>
                </c:pt>
                <c:pt idx="5">
                  <c:v>0</c:v>
                </c:pt>
              </c:numCache>
            </c:numRef>
          </c:val>
        </c:ser>
        <c:ser>
          <c:idx val="1"/>
          <c:order val="1"/>
          <c:tx>
            <c:strRef>
              <c:f>диаграммы!$D$282</c:f>
              <c:strCache>
                <c:ptCount val="1"/>
                <c:pt idx="0">
                  <c:v>2016 год</c:v>
                </c:pt>
              </c:strCache>
            </c:strRef>
          </c:tx>
          <c:dLbls>
            <c:txPr>
              <a:bodyPr/>
              <a:lstStyle/>
              <a:p>
                <a:pPr>
                  <a:defRPr sz="1200" b="1">
                    <a:solidFill>
                      <a:srgbClr val="FF0000"/>
                    </a:solidFill>
                  </a:defRPr>
                </a:pPr>
                <a:endParaRPr lang="ru-RU"/>
              </a:p>
            </c:txPr>
            <c:showVal val="1"/>
          </c:dLbls>
          <c:cat>
            <c:strRef>
              <c:f>диаграммы!$B$283:$B$288</c:f>
              <c:strCache>
                <c:ptCount val="6"/>
                <c:pt idx="0">
                  <c:v>Алкогольное опьянение</c:v>
                </c:pt>
                <c:pt idx="1">
                  <c:v>Состояние сна</c:v>
                </c:pt>
                <c:pt idx="2">
                  <c:v>Инвалидность</c:v>
                </c:pt>
                <c:pt idx="3">
                  <c:v>Оставленные без присмотра дети</c:v>
                </c:pt>
                <c:pt idx="4">
                  <c:v>Паника, неправильные действия при пожаре</c:v>
                </c:pt>
                <c:pt idx="5">
                  <c:v>Прочие</c:v>
                </c:pt>
              </c:strCache>
            </c:strRef>
          </c:cat>
          <c:val>
            <c:numRef>
              <c:f>диаграммы!$D$283:$D$288</c:f>
              <c:numCache>
                <c:formatCode>#,##0</c:formatCode>
                <c:ptCount val="6"/>
                <c:pt idx="0">
                  <c:v>0</c:v>
                </c:pt>
                <c:pt idx="1">
                  <c:v>3</c:v>
                </c:pt>
                <c:pt idx="2">
                  <c:v>0</c:v>
                </c:pt>
                <c:pt idx="3">
                  <c:v>0</c:v>
                </c:pt>
                <c:pt idx="4">
                  <c:v>0</c:v>
                </c:pt>
                <c:pt idx="5">
                  <c:v>0</c:v>
                </c:pt>
              </c:numCache>
            </c:numRef>
          </c:val>
        </c:ser>
        <c:shape val="pyramid"/>
        <c:axId val="104960768"/>
        <c:axId val="104962304"/>
        <c:axId val="0"/>
      </c:bar3DChart>
      <c:catAx>
        <c:axId val="104960768"/>
        <c:scaling>
          <c:orientation val="minMax"/>
        </c:scaling>
        <c:axPos val="l"/>
        <c:numFmt formatCode="General" sourceLinked="1"/>
        <c:tickLblPos val="nextTo"/>
        <c:txPr>
          <a:bodyPr/>
          <a:lstStyle/>
          <a:p>
            <a:pPr>
              <a:defRPr sz="1000" b="1"/>
            </a:pPr>
            <a:endParaRPr lang="ru-RU"/>
          </a:p>
        </c:txPr>
        <c:crossAx val="104962304"/>
        <c:crosses val="autoZero"/>
        <c:auto val="1"/>
        <c:lblAlgn val="ctr"/>
        <c:lblOffset val="100"/>
      </c:catAx>
      <c:valAx>
        <c:axId val="104962304"/>
        <c:scaling>
          <c:orientation val="minMax"/>
        </c:scaling>
        <c:axPos val="b"/>
        <c:majorGridlines/>
        <c:numFmt formatCode="#,##0" sourceLinked="1"/>
        <c:tickLblPos val="nextTo"/>
        <c:crossAx val="104960768"/>
        <c:crosses val="autoZero"/>
        <c:crossBetween val="between"/>
        <c:majorUnit val="1"/>
      </c:valAx>
    </c:plotArea>
    <c:legend>
      <c:legendPos val="r"/>
      <c:txPr>
        <a:bodyPr/>
        <a:lstStyle/>
        <a:p>
          <a:pPr>
            <a:defRPr b="1"/>
          </a:pPr>
          <a:endParaRPr lang="ru-RU"/>
        </a:p>
      </c:txPr>
    </c:legend>
    <c:plotVisOnly val="1"/>
    <c:dispBlanksAs val="gap"/>
  </c:chart>
  <c:spPr>
    <a:gradFill>
      <a:gsLst>
        <a:gs pos="0">
          <a:srgbClr val="5E9EFF"/>
        </a:gs>
        <a:gs pos="39999">
          <a:srgbClr val="85C2FF"/>
        </a:gs>
        <a:gs pos="70000">
          <a:srgbClr val="C4D6EB"/>
        </a:gs>
        <a:gs pos="100000">
          <a:srgbClr val="FFEBFA"/>
        </a:gs>
      </a:gsLst>
      <a:path path="circle">
        <a:fillToRect l="100000" t="100000"/>
      </a:path>
    </a:gradFill>
  </c:spPr>
  <c:printSettings>
    <c:headerFooter/>
    <c:pageMargins b="0.750000000000006" l="0.70000000000000062" r="0.70000000000000062" t="0.750000000000006"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a:pPr>
            <a:r>
              <a:rPr lang="ru-RU" sz="1050"/>
              <a:t>Количества пожаров по области на одну тысячу человек населения</a:t>
            </a:r>
          </a:p>
        </c:rich>
      </c:tx>
      <c:layout>
        <c:manualLayout>
          <c:xMode val="edge"/>
          <c:yMode val="edge"/>
          <c:x val="0.19837938402895022"/>
          <c:y val="0"/>
        </c:manualLayout>
      </c:layout>
    </c:title>
    <c:plotArea>
      <c:layout>
        <c:manualLayout>
          <c:layoutTarget val="inner"/>
          <c:xMode val="edge"/>
          <c:yMode val="edge"/>
          <c:x val="8.5309393122073779E-2"/>
          <c:y val="4.5816681058616485E-2"/>
          <c:w val="0.74672526534722661"/>
          <c:h val="0.71131439269037566"/>
        </c:manualLayout>
      </c:layout>
      <c:lineChart>
        <c:grouping val="standard"/>
        <c:ser>
          <c:idx val="0"/>
          <c:order val="0"/>
          <c:tx>
            <c:strRef>
              <c:f>диаграммы!$AA$44</c:f>
              <c:strCache>
                <c:ptCount val="1"/>
                <c:pt idx="0">
                  <c:v>2015 год</c:v>
                </c:pt>
              </c:strCache>
            </c:strRef>
          </c:tx>
          <c:marker>
            <c:symbol val="none"/>
          </c:marker>
          <c:dLbls>
            <c:txPr>
              <a:bodyPr/>
              <a:lstStyle/>
              <a:p>
                <a:pPr>
                  <a:defRPr b="1">
                    <a:solidFill>
                      <a:schemeClr val="accent1"/>
                    </a:solidFill>
                  </a:defRPr>
                </a:pPr>
                <a:endParaRPr lang="ru-RU"/>
              </a:p>
            </c:txPr>
            <c:dLblPos val="t"/>
            <c:showVal val="1"/>
          </c:dLbls>
          <c:cat>
            <c:strRef>
              <c:f>диаграммы!$Z$45:$Z$63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диаграммы!$AA$45:$AA$63</c:f>
              <c:numCache>
                <c:formatCode>0.00</c:formatCode>
                <c:ptCount val="19"/>
                <c:pt idx="0">
                  <c:v>2.4626295958824835E-2</c:v>
                </c:pt>
                <c:pt idx="1">
                  <c:v>2.8436962363680311E-2</c:v>
                </c:pt>
                <c:pt idx="2">
                  <c:v>6.5017392152400766E-2</c:v>
                </c:pt>
                <c:pt idx="3">
                  <c:v>5.2898111184776622E-2</c:v>
                </c:pt>
                <c:pt idx="4">
                  <c:v>4.033233846898443E-2</c:v>
                </c:pt>
                <c:pt idx="5">
                  <c:v>6.9677671093521373E-3</c:v>
                </c:pt>
                <c:pt idx="6">
                  <c:v>4.0617384240454912E-2</c:v>
                </c:pt>
                <c:pt idx="7">
                  <c:v>0</c:v>
                </c:pt>
                <c:pt idx="8">
                  <c:v>4.1682297528239758E-2</c:v>
                </c:pt>
                <c:pt idx="9">
                  <c:v>2.013774215634943E-2</c:v>
                </c:pt>
                <c:pt idx="10">
                  <c:v>2.4930195452732347E-2</c:v>
                </c:pt>
                <c:pt idx="11">
                  <c:v>3.2754935759382243E-2</c:v>
                </c:pt>
                <c:pt idx="12">
                  <c:v>3.7617083171370892E-2</c:v>
                </c:pt>
                <c:pt idx="13">
                  <c:v>4.9534376857539135E-2</c:v>
                </c:pt>
                <c:pt idx="14">
                  <c:v>4.752977212114811E-2</c:v>
                </c:pt>
                <c:pt idx="15">
                  <c:v>6.3791783618269968E-2</c:v>
                </c:pt>
                <c:pt idx="16">
                  <c:v>2.5159764504604235E-2</c:v>
                </c:pt>
                <c:pt idx="17">
                  <c:v>5.2159399123722097E-2</c:v>
                </c:pt>
                <c:pt idx="18">
                  <c:v>0</c:v>
                </c:pt>
              </c:numCache>
            </c:numRef>
          </c:val>
        </c:ser>
        <c:ser>
          <c:idx val="1"/>
          <c:order val="1"/>
          <c:tx>
            <c:strRef>
              <c:f>диаграммы!$AB$44</c:f>
              <c:strCache>
                <c:ptCount val="1"/>
                <c:pt idx="0">
                  <c:v>2016 год</c:v>
                </c:pt>
              </c:strCache>
            </c:strRef>
          </c:tx>
          <c:marker>
            <c:symbol val="none"/>
          </c:marker>
          <c:dLbls>
            <c:txPr>
              <a:bodyPr/>
              <a:lstStyle/>
              <a:p>
                <a:pPr>
                  <a:defRPr b="1">
                    <a:solidFill>
                      <a:srgbClr val="FF0000"/>
                    </a:solidFill>
                  </a:defRPr>
                </a:pPr>
                <a:endParaRPr lang="ru-RU"/>
              </a:p>
            </c:txPr>
            <c:dLblPos val="t"/>
            <c:showVal val="1"/>
          </c:dLbls>
          <c:cat>
            <c:strRef>
              <c:f>диаграммы!$Z$45:$Z$63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диаграммы!$AB$45:$AB$63</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ser>
        <c:ser>
          <c:idx val="2"/>
          <c:order val="2"/>
          <c:tx>
            <c:strRef>
              <c:f>диаграммы!$AC$44</c:f>
              <c:strCache>
                <c:ptCount val="1"/>
                <c:pt idx="0">
                  <c:v>среднее по области 2016 год</c:v>
                </c:pt>
              </c:strCache>
            </c:strRef>
          </c:tx>
          <c:marker>
            <c:symbol val="none"/>
          </c:marker>
          <c:cat>
            <c:strRef>
              <c:f>диаграммы!$Z$45:$Z$63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диаграммы!$AC$45:$AC$63</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ser>
        <c:ser>
          <c:idx val="3"/>
          <c:order val="3"/>
          <c:tx>
            <c:strRef>
              <c:f>диаграммы!$AD$44</c:f>
              <c:strCache>
                <c:ptCount val="1"/>
                <c:pt idx="0">
                  <c:v>среднее по области 2015 год</c:v>
                </c:pt>
              </c:strCache>
            </c:strRef>
          </c:tx>
          <c:marker>
            <c:symbol val="none"/>
          </c:marker>
          <c:cat>
            <c:strRef>
              <c:f>диаграммы!$Z$45:$Z$63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диаграммы!$AD$45:$AD$63</c:f>
              <c:numCache>
                <c:formatCode>0.00</c:formatCode>
                <c:ptCount val="19"/>
                <c:pt idx="0">
                  <c:v>3.7288651450881269E-2</c:v>
                </c:pt>
                <c:pt idx="1">
                  <c:v>3.7288651450881269E-2</c:v>
                </c:pt>
                <c:pt idx="2">
                  <c:v>3.7288651450881269E-2</c:v>
                </c:pt>
                <c:pt idx="3">
                  <c:v>3.7288651450881269E-2</c:v>
                </c:pt>
                <c:pt idx="4">
                  <c:v>3.7288651450881269E-2</c:v>
                </c:pt>
                <c:pt idx="5">
                  <c:v>3.7288651450881269E-2</c:v>
                </c:pt>
                <c:pt idx="6">
                  <c:v>3.7288651450881269E-2</c:v>
                </c:pt>
                <c:pt idx="7">
                  <c:v>3.7288651450881269E-2</c:v>
                </c:pt>
                <c:pt idx="8">
                  <c:v>3.7288651450881269E-2</c:v>
                </c:pt>
                <c:pt idx="9">
                  <c:v>3.7288651450881269E-2</c:v>
                </c:pt>
                <c:pt idx="10">
                  <c:v>3.7288651450881269E-2</c:v>
                </c:pt>
                <c:pt idx="11">
                  <c:v>3.7288651450881269E-2</c:v>
                </c:pt>
                <c:pt idx="12">
                  <c:v>3.7288651450881269E-2</c:v>
                </c:pt>
                <c:pt idx="13">
                  <c:v>3.7288651450881269E-2</c:v>
                </c:pt>
                <c:pt idx="14">
                  <c:v>3.7288651450881269E-2</c:v>
                </c:pt>
                <c:pt idx="15">
                  <c:v>3.7288651450881269E-2</c:v>
                </c:pt>
                <c:pt idx="16">
                  <c:v>3.7288651450881269E-2</c:v>
                </c:pt>
                <c:pt idx="17">
                  <c:v>3.7288651450881269E-2</c:v>
                </c:pt>
                <c:pt idx="18">
                  <c:v>3.7288651450881269E-2</c:v>
                </c:pt>
              </c:numCache>
            </c:numRef>
          </c:val>
        </c:ser>
        <c:marker val="1"/>
        <c:axId val="105223680"/>
        <c:axId val="105225216"/>
      </c:lineChart>
      <c:catAx>
        <c:axId val="105223680"/>
        <c:scaling>
          <c:orientation val="minMax"/>
        </c:scaling>
        <c:axPos val="b"/>
        <c:tickLblPos val="nextTo"/>
        <c:txPr>
          <a:bodyPr rot="-5400000" vert="horz"/>
          <a:lstStyle/>
          <a:p>
            <a:pPr>
              <a:defRPr b="1"/>
            </a:pPr>
            <a:endParaRPr lang="ru-RU"/>
          </a:p>
        </c:txPr>
        <c:crossAx val="105225216"/>
        <c:crosses val="autoZero"/>
        <c:auto val="1"/>
        <c:lblAlgn val="ctr"/>
        <c:lblOffset val="100"/>
      </c:catAx>
      <c:valAx>
        <c:axId val="105225216"/>
        <c:scaling>
          <c:orientation val="minMax"/>
        </c:scaling>
        <c:axPos val="l"/>
        <c:majorGridlines/>
        <c:numFmt formatCode="0.00" sourceLinked="1"/>
        <c:tickLblPos val="nextTo"/>
        <c:crossAx val="105223680"/>
        <c:crosses val="autoZero"/>
        <c:crossBetween val="between"/>
      </c:valAx>
      <c:spPr>
        <a:solidFill>
          <a:schemeClr val="accent6">
            <a:lumMod val="20000"/>
            <a:lumOff val="80000"/>
          </a:schemeClr>
        </a:solidFill>
      </c:spPr>
    </c:plotArea>
    <c:legend>
      <c:legendPos val="r"/>
      <c:layout>
        <c:manualLayout>
          <c:xMode val="edge"/>
          <c:yMode val="edge"/>
          <c:x val="0.8260898684833019"/>
          <c:y val="0.26156195061677529"/>
          <c:w val="0.16202068470388362"/>
          <c:h val="0.323677272169684"/>
        </c:manualLayout>
      </c:layout>
      <c:txPr>
        <a:bodyPr/>
        <a:lstStyle/>
        <a:p>
          <a:pPr>
            <a:defRPr b="1"/>
          </a:pPr>
          <a:endParaRPr lang="ru-RU"/>
        </a:p>
      </c:txPr>
    </c:legend>
    <c:plotVisOnly val="1"/>
    <c:dispBlanksAs val="gap"/>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printSettings>
    <c:headerFooter/>
    <c:pageMargins b="0.75000000000000644" l="0.70000000000000062" r="0.70000000000000062" t="0.75000000000000644"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a:pPr>
            <a:r>
              <a:rPr lang="ru-RU" sz="1050"/>
              <a:t>Ущерб (в тыс. тенге) в расчете на одну тысячу человек населения</a:t>
            </a:r>
          </a:p>
        </c:rich>
      </c:tx>
      <c:layout>
        <c:manualLayout>
          <c:xMode val="edge"/>
          <c:yMode val="edge"/>
          <c:x val="0.20310968941514623"/>
          <c:y val="0"/>
        </c:manualLayout>
      </c:layout>
    </c:title>
    <c:plotArea>
      <c:layout>
        <c:manualLayout>
          <c:layoutTarget val="inner"/>
          <c:xMode val="edge"/>
          <c:yMode val="edge"/>
          <c:x val="7.2939777458948488E-2"/>
          <c:y val="4.6354382762949946E-2"/>
          <c:w val="0.79216860182378179"/>
          <c:h val="0.71591303856378252"/>
        </c:manualLayout>
      </c:layout>
      <c:lineChart>
        <c:grouping val="standard"/>
        <c:ser>
          <c:idx val="0"/>
          <c:order val="0"/>
          <c:tx>
            <c:strRef>
              <c:f>диаграммы!$AK$44</c:f>
              <c:strCache>
                <c:ptCount val="1"/>
                <c:pt idx="0">
                  <c:v>2015 год</c:v>
                </c:pt>
              </c:strCache>
            </c:strRef>
          </c:tx>
          <c:marker>
            <c:symbol val="none"/>
          </c:marker>
          <c:dLbls>
            <c:txPr>
              <a:bodyPr/>
              <a:lstStyle/>
              <a:p>
                <a:pPr>
                  <a:defRPr b="1">
                    <a:solidFill>
                      <a:srgbClr val="0070C0"/>
                    </a:solidFill>
                  </a:defRPr>
                </a:pPr>
                <a:endParaRPr lang="ru-RU"/>
              </a:p>
            </c:txPr>
            <c:dLblPos val="t"/>
            <c:showVal val="1"/>
          </c:dLbls>
          <c:cat>
            <c:strRef>
              <c:f>диаграммы!$AJ$45:$AJ$63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диаграммы!$AK$45:$AK$63</c:f>
              <c:numCache>
                <c:formatCode>0.00</c:formatCode>
                <c:ptCount val="19"/>
                <c:pt idx="0">
                  <c:v>0</c:v>
                </c:pt>
                <c:pt idx="1">
                  <c:v>0</c:v>
                </c:pt>
                <c:pt idx="2">
                  <c:v>2.6006956860960306</c:v>
                </c:pt>
                <c:pt idx="3">
                  <c:v>2.2393533734888771</c:v>
                </c:pt>
                <c:pt idx="4">
                  <c:v>0.20166169234492215</c:v>
                </c:pt>
                <c:pt idx="5">
                  <c:v>0</c:v>
                </c:pt>
                <c:pt idx="6">
                  <c:v>0</c:v>
                </c:pt>
                <c:pt idx="7">
                  <c:v>0</c:v>
                </c:pt>
                <c:pt idx="8">
                  <c:v>10.420574382059939</c:v>
                </c:pt>
                <c:pt idx="9">
                  <c:v>0</c:v>
                </c:pt>
                <c:pt idx="10">
                  <c:v>14.958117271639409</c:v>
                </c:pt>
                <c:pt idx="11">
                  <c:v>0.77792972428532825</c:v>
                </c:pt>
                <c:pt idx="12">
                  <c:v>1.4670662436834647</c:v>
                </c:pt>
                <c:pt idx="13">
                  <c:v>2.9720626114523481</c:v>
                </c:pt>
                <c:pt idx="14">
                  <c:v>5.0170315016767448</c:v>
                </c:pt>
                <c:pt idx="15">
                  <c:v>4.7843837713702477</c:v>
                </c:pt>
                <c:pt idx="16">
                  <c:v>0</c:v>
                </c:pt>
                <c:pt idx="17">
                  <c:v>0</c:v>
                </c:pt>
                <c:pt idx="18">
                  <c:v>0</c:v>
                </c:pt>
              </c:numCache>
            </c:numRef>
          </c:val>
        </c:ser>
        <c:ser>
          <c:idx val="1"/>
          <c:order val="1"/>
          <c:tx>
            <c:strRef>
              <c:f>диаграммы!$AL$44</c:f>
              <c:strCache>
                <c:ptCount val="1"/>
                <c:pt idx="0">
                  <c:v>2016 год</c:v>
                </c:pt>
              </c:strCache>
            </c:strRef>
          </c:tx>
          <c:marker>
            <c:symbol val="none"/>
          </c:marker>
          <c:dLbls>
            <c:txPr>
              <a:bodyPr/>
              <a:lstStyle/>
              <a:p>
                <a:pPr>
                  <a:defRPr b="1">
                    <a:solidFill>
                      <a:srgbClr val="FF0000"/>
                    </a:solidFill>
                  </a:defRPr>
                </a:pPr>
                <a:endParaRPr lang="ru-RU"/>
              </a:p>
            </c:txPr>
            <c:dLblPos val="t"/>
            <c:showVal val="1"/>
          </c:dLbls>
          <c:cat>
            <c:strRef>
              <c:f>диаграммы!$AJ$45:$AJ$63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диаграммы!$AL$45:$AL$63</c:f>
              <c:numCache>
                <c:formatCode>0.00</c:formatCode>
                <c:ptCount val="19"/>
                <c:pt idx="0">
                  <c:v>0</c:v>
                </c:pt>
                <c:pt idx="1">
                  <c:v>175.02950334845232</c:v>
                </c:pt>
                <c:pt idx="2">
                  <c:v>0.32508696076200383</c:v>
                </c:pt>
                <c:pt idx="3">
                  <c:v>11.531788238281305</c:v>
                </c:pt>
                <c:pt idx="4">
                  <c:v>33.927563120109703</c:v>
                </c:pt>
                <c:pt idx="5">
                  <c:v>0</c:v>
                </c:pt>
                <c:pt idx="6">
                  <c:v>0</c:v>
                </c:pt>
                <c:pt idx="7">
                  <c:v>0</c:v>
                </c:pt>
                <c:pt idx="8">
                  <c:v>0</c:v>
                </c:pt>
                <c:pt idx="9">
                  <c:v>25.272866406218533</c:v>
                </c:pt>
                <c:pt idx="10">
                  <c:v>0</c:v>
                </c:pt>
                <c:pt idx="11">
                  <c:v>4.9132403639073363</c:v>
                </c:pt>
                <c:pt idx="12">
                  <c:v>1.8808541585685445</c:v>
                </c:pt>
                <c:pt idx="13">
                  <c:v>2.3528829007331091</c:v>
                </c:pt>
                <c:pt idx="14">
                  <c:v>0</c:v>
                </c:pt>
                <c:pt idx="15">
                  <c:v>0</c:v>
                </c:pt>
                <c:pt idx="16">
                  <c:v>0</c:v>
                </c:pt>
                <c:pt idx="17">
                  <c:v>13.996105431532095</c:v>
                </c:pt>
                <c:pt idx="18">
                  <c:v>3.2421216444040981</c:v>
                </c:pt>
              </c:numCache>
            </c:numRef>
          </c:val>
        </c:ser>
        <c:ser>
          <c:idx val="2"/>
          <c:order val="2"/>
          <c:tx>
            <c:strRef>
              <c:f>диаграммы!$AM$44</c:f>
              <c:strCache>
                <c:ptCount val="1"/>
                <c:pt idx="0">
                  <c:v>среднее по области 2016 год</c:v>
                </c:pt>
              </c:strCache>
            </c:strRef>
          </c:tx>
          <c:marker>
            <c:symbol val="none"/>
          </c:marker>
          <c:cat>
            <c:strRef>
              <c:f>диаграммы!$AJ$45:$AJ$63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диаграммы!$AM$45:$AM$63</c:f>
              <c:numCache>
                <c:formatCode>0.00</c:formatCode>
                <c:ptCount val="19"/>
                <c:pt idx="0">
                  <c:v>10.217795958514865</c:v>
                </c:pt>
                <c:pt idx="1">
                  <c:v>10.217795958514865</c:v>
                </c:pt>
                <c:pt idx="2">
                  <c:v>10.217795958514865</c:v>
                </c:pt>
                <c:pt idx="3">
                  <c:v>10.217795958514865</c:v>
                </c:pt>
                <c:pt idx="4">
                  <c:v>10.217795958514865</c:v>
                </c:pt>
                <c:pt idx="5">
                  <c:v>10.217795958514865</c:v>
                </c:pt>
                <c:pt idx="6">
                  <c:v>10.217795958514865</c:v>
                </c:pt>
                <c:pt idx="7">
                  <c:v>10.217795958514865</c:v>
                </c:pt>
                <c:pt idx="8">
                  <c:v>10.217795958514865</c:v>
                </c:pt>
                <c:pt idx="9">
                  <c:v>10.217795958514865</c:v>
                </c:pt>
                <c:pt idx="10">
                  <c:v>10.217795958514865</c:v>
                </c:pt>
                <c:pt idx="11">
                  <c:v>10.217795958514865</c:v>
                </c:pt>
                <c:pt idx="12">
                  <c:v>10.217795958514865</c:v>
                </c:pt>
                <c:pt idx="13">
                  <c:v>10.217795958514865</c:v>
                </c:pt>
                <c:pt idx="14">
                  <c:v>10.217795958514865</c:v>
                </c:pt>
                <c:pt idx="15">
                  <c:v>10.217795958514865</c:v>
                </c:pt>
                <c:pt idx="16">
                  <c:v>10.217795958514865</c:v>
                </c:pt>
                <c:pt idx="17">
                  <c:v>10.217795958514865</c:v>
                </c:pt>
                <c:pt idx="18">
                  <c:v>10.217795958514865</c:v>
                </c:pt>
              </c:numCache>
            </c:numRef>
          </c:val>
        </c:ser>
        <c:ser>
          <c:idx val="3"/>
          <c:order val="3"/>
          <c:tx>
            <c:strRef>
              <c:f>диаграммы!$AN$44</c:f>
              <c:strCache>
                <c:ptCount val="1"/>
                <c:pt idx="0">
                  <c:v>среднее по области 2015 год</c:v>
                </c:pt>
              </c:strCache>
            </c:strRef>
          </c:tx>
          <c:marker>
            <c:symbol val="none"/>
          </c:marker>
          <c:cat>
            <c:strRef>
              <c:f>диаграммы!$AJ$45:$AJ$63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диаграммы!$AN$45:$AN$63</c:f>
              <c:numCache>
                <c:formatCode>0.00</c:formatCode>
                <c:ptCount val="19"/>
                <c:pt idx="0">
                  <c:v>1.7167896688263851</c:v>
                </c:pt>
                <c:pt idx="1">
                  <c:v>1.7167896688263851</c:v>
                </c:pt>
                <c:pt idx="2">
                  <c:v>1.7167896688263851</c:v>
                </c:pt>
                <c:pt idx="3">
                  <c:v>1.7167896688263851</c:v>
                </c:pt>
                <c:pt idx="4">
                  <c:v>1.7167896688263851</c:v>
                </c:pt>
                <c:pt idx="5">
                  <c:v>1.7167896688263851</c:v>
                </c:pt>
                <c:pt idx="6">
                  <c:v>1.7167896688263851</c:v>
                </c:pt>
                <c:pt idx="7">
                  <c:v>1.7167896688263851</c:v>
                </c:pt>
                <c:pt idx="8">
                  <c:v>1.7167896688263851</c:v>
                </c:pt>
                <c:pt idx="9">
                  <c:v>1.7167896688263851</c:v>
                </c:pt>
                <c:pt idx="10">
                  <c:v>1.7167896688263851</c:v>
                </c:pt>
                <c:pt idx="11">
                  <c:v>1.7167896688263851</c:v>
                </c:pt>
                <c:pt idx="12">
                  <c:v>1.7167896688263851</c:v>
                </c:pt>
                <c:pt idx="13">
                  <c:v>1.7167896688263851</c:v>
                </c:pt>
                <c:pt idx="14">
                  <c:v>1.7167896688263851</c:v>
                </c:pt>
                <c:pt idx="15">
                  <c:v>1.7167896688263851</c:v>
                </c:pt>
                <c:pt idx="16">
                  <c:v>1.7167896688263851</c:v>
                </c:pt>
                <c:pt idx="17">
                  <c:v>1.7167896688263851</c:v>
                </c:pt>
                <c:pt idx="18">
                  <c:v>1.7167896688263851</c:v>
                </c:pt>
              </c:numCache>
            </c:numRef>
          </c:val>
        </c:ser>
        <c:marker val="1"/>
        <c:axId val="105023360"/>
        <c:axId val="105024896"/>
      </c:lineChart>
      <c:catAx>
        <c:axId val="105023360"/>
        <c:scaling>
          <c:orientation val="minMax"/>
        </c:scaling>
        <c:axPos val="b"/>
        <c:tickLblPos val="nextTo"/>
        <c:txPr>
          <a:bodyPr rot="-5400000" vert="horz"/>
          <a:lstStyle/>
          <a:p>
            <a:pPr>
              <a:defRPr b="1"/>
            </a:pPr>
            <a:endParaRPr lang="ru-RU"/>
          </a:p>
        </c:txPr>
        <c:crossAx val="105024896"/>
        <c:crosses val="autoZero"/>
        <c:auto val="1"/>
        <c:lblAlgn val="ctr"/>
        <c:lblOffset val="100"/>
      </c:catAx>
      <c:valAx>
        <c:axId val="105024896"/>
        <c:scaling>
          <c:orientation val="minMax"/>
        </c:scaling>
        <c:axPos val="l"/>
        <c:majorGridlines/>
        <c:numFmt formatCode="0.00" sourceLinked="1"/>
        <c:tickLblPos val="nextTo"/>
        <c:crossAx val="105023360"/>
        <c:crosses val="autoZero"/>
        <c:crossBetween val="between"/>
      </c:valAx>
      <c:spPr>
        <a:solidFill>
          <a:srgbClr val="F79646">
            <a:lumMod val="20000"/>
            <a:lumOff val="80000"/>
          </a:srgbClr>
        </a:solidFill>
      </c:spPr>
    </c:plotArea>
    <c:legend>
      <c:legendPos val="r"/>
      <c:layout>
        <c:manualLayout>
          <c:xMode val="edge"/>
          <c:yMode val="edge"/>
          <c:x val="0.86510837928272977"/>
          <c:y val="0.27155166510715834"/>
          <c:w val="0.12336898796807302"/>
          <c:h val="0.45890522596883948"/>
        </c:manualLayout>
      </c:layout>
      <c:txPr>
        <a:bodyPr/>
        <a:lstStyle/>
        <a:p>
          <a:pPr>
            <a:defRPr b="1"/>
          </a:pPr>
          <a:endParaRPr lang="ru-RU"/>
        </a:p>
      </c:txPr>
    </c:legend>
    <c:plotVisOnly val="1"/>
    <c:dispBlanksAs val="gap"/>
  </c:chart>
  <c:spPr>
    <a:gradFill>
      <a:gsLst>
        <a:gs pos="0">
          <a:srgbClr val="4F81BD">
            <a:tint val="66000"/>
            <a:satMod val="160000"/>
          </a:srgbClr>
        </a:gs>
        <a:gs pos="50000">
          <a:srgbClr val="4F81BD">
            <a:tint val="44500"/>
            <a:satMod val="160000"/>
          </a:srgbClr>
        </a:gs>
        <a:gs pos="100000">
          <a:srgbClr val="4F81BD">
            <a:tint val="23500"/>
            <a:satMod val="160000"/>
          </a:srgbClr>
        </a:gs>
      </a:gsLst>
      <a:lin ang="5400000" scaled="0"/>
    </a:gradFill>
  </c:spPr>
  <c:printSettings>
    <c:headerFooter/>
    <c:pageMargins b="0.75000000000000644" l="0.70000000000000062" r="0.70000000000000062" t="0.75000000000000644"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a:pPr>
            <a:r>
              <a:rPr lang="ru-RU" sz="1050"/>
              <a:t>Количество травмированных людей на  одну тысячу человек населения</a:t>
            </a:r>
          </a:p>
        </c:rich>
      </c:tx>
      <c:layout>
        <c:manualLayout>
          <c:xMode val="edge"/>
          <c:yMode val="edge"/>
          <c:x val="0.16807952909173657"/>
          <c:y val="0"/>
        </c:manualLayout>
      </c:layout>
    </c:title>
    <c:plotArea>
      <c:layout>
        <c:manualLayout>
          <c:layoutTarget val="inner"/>
          <c:xMode val="edge"/>
          <c:yMode val="edge"/>
          <c:x val="7.4316173251003731E-2"/>
          <c:y val="5.674895299940038E-2"/>
          <c:w val="0.78237702303914303"/>
          <c:h val="0.68814197257954635"/>
        </c:manualLayout>
      </c:layout>
      <c:lineChart>
        <c:grouping val="standard"/>
        <c:ser>
          <c:idx val="0"/>
          <c:order val="0"/>
          <c:tx>
            <c:strRef>
              <c:f>диаграммы!$AU$44</c:f>
              <c:strCache>
                <c:ptCount val="1"/>
                <c:pt idx="0">
                  <c:v>2015 год</c:v>
                </c:pt>
              </c:strCache>
            </c:strRef>
          </c:tx>
          <c:marker>
            <c:symbol val="none"/>
          </c:marker>
          <c:dLbls>
            <c:txPr>
              <a:bodyPr/>
              <a:lstStyle/>
              <a:p>
                <a:pPr>
                  <a:defRPr b="1">
                    <a:solidFill>
                      <a:srgbClr val="0070C0"/>
                    </a:solidFill>
                  </a:defRPr>
                </a:pPr>
                <a:endParaRPr lang="ru-RU"/>
              </a:p>
            </c:txPr>
            <c:dLblPos val="t"/>
            <c:showVal val="1"/>
          </c:dLbls>
          <c:cat>
            <c:strRef>
              <c:f>диаграммы!$AT$45:$AT$63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диаграммы!$AU$45:$AU$63</c:f>
              <c:numCache>
                <c:formatCode>0.00</c:formatCode>
                <c:ptCount val="19"/>
                <c:pt idx="0">
                  <c:v>0</c:v>
                </c:pt>
                <c:pt idx="1">
                  <c:v>0</c:v>
                </c:pt>
                <c:pt idx="2">
                  <c:v>0</c:v>
                </c:pt>
                <c:pt idx="3">
                  <c:v>3.526540745651775E-3</c:v>
                </c:pt>
                <c:pt idx="4">
                  <c:v>0</c:v>
                </c:pt>
                <c:pt idx="5">
                  <c:v>0</c:v>
                </c:pt>
                <c:pt idx="6">
                  <c:v>5.077173030056864E-3</c:v>
                </c:pt>
                <c:pt idx="7">
                  <c:v>0</c:v>
                </c:pt>
                <c:pt idx="8">
                  <c:v>0</c:v>
                </c:pt>
                <c:pt idx="9">
                  <c:v>0</c:v>
                </c:pt>
                <c:pt idx="10">
                  <c:v>0</c:v>
                </c:pt>
                <c:pt idx="11">
                  <c:v>0</c:v>
                </c:pt>
                <c:pt idx="12">
                  <c:v>0</c:v>
                </c:pt>
                <c:pt idx="13">
                  <c:v>0</c:v>
                </c:pt>
                <c:pt idx="14">
                  <c:v>5.2810857912386792E-3</c:v>
                </c:pt>
                <c:pt idx="15">
                  <c:v>0</c:v>
                </c:pt>
                <c:pt idx="16">
                  <c:v>0</c:v>
                </c:pt>
                <c:pt idx="17">
                  <c:v>0</c:v>
                </c:pt>
                <c:pt idx="18">
                  <c:v>0</c:v>
                </c:pt>
              </c:numCache>
            </c:numRef>
          </c:val>
        </c:ser>
        <c:ser>
          <c:idx val="1"/>
          <c:order val="1"/>
          <c:tx>
            <c:strRef>
              <c:f>диаграммы!$AV$44</c:f>
              <c:strCache>
                <c:ptCount val="1"/>
                <c:pt idx="0">
                  <c:v>2016 год</c:v>
                </c:pt>
              </c:strCache>
            </c:strRef>
          </c:tx>
          <c:marker>
            <c:symbol val="none"/>
          </c:marker>
          <c:dLbls>
            <c:txPr>
              <a:bodyPr/>
              <a:lstStyle/>
              <a:p>
                <a:pPr>
                  <a:defRPr b="1">
                    <a:solidFill>
                      <a:srgbClr val="FF0000"/>
                    </a:solidFill>
                  </a:defRPr>
                </a:pPr>
                <a:endParaRPr lang="ru-RU"/>
              </a:p>
            </c:txPr>
            <c:dLblPos val="t"/>
            <c:showVal val="1"/>
          </c:dLbls>
          <c:cat>
            <c:strRef>
              <c:f>диаграммы!$AT$45:$AT$63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диаграммы!$AV$45:$AV$63</c:f>
              <c:numCache>
                <c:formatCode>0.00</c:formatCode>
                <c:ptCount val="19"/>
                <c:pt idx="0">
                  <c:v>0</c:v>
                </c:pt>
                <c:pt idx="1">
                  <c:v>1.4218481181840156E-2</c:v>
                </c:pt>
                <c:pt idx="2">
                  <c:v>0</c:v>
                </c:pt>
                <c:pt idx="3">
                  <c:v>0</c:v>
                </c:pt>
                <c:pt idx="4">
                  <c:v>0.12099701540695329</c:v>
                </c:pt>
                <c:pt idx="5">
                  <c:v>0</c:v>
                </c:pt>
                <c:pt idx="6">
                  <c:v>0</c:v>
                </c:pt>
                <c:pt idx="7">
                  <c:v>3.4507985147763189E-3</c:v>
                </c:pt>
                <c:pt idx="8">
                  <c:v>0</c:v>
                </c:pt>
                <c:pt idx="9">
                  <c:v>0</c:v>
                </c:pt>
                <c:pt idx="10">
                  <c:v>0</c:v>
                </c:pt>
                <c:pt idx="11">
                  <c:v>0</c:v>
                </c:pt>
                <c:pt idx="12">
                  <c:v>0</c:v>
                </c:pt>
                <c:pt idx="13">
                  <c:v>0</c:v>
                </c:pt>
                <c:pt idx="14">
                  <c:v>0</c:v>
                </c:pt>
                <c:pt idx="15">
                  <c:v>0</c:v>
                </c:pt>
                <c:pt idx="16">
                  <c:v>6.2899411261510586E-3</c:v>
                </c:pt>
                <c:pt idx="17">
                  <c:v>0</c:v>
                </c:pt>
                <c:pt idx="18">
                  <c:v>3.242121644404098E-2</c:v>
                </c:pt>
              </c:numCache>
            </c:numRef>
          </c:val>
        </c:ser>
        <c:ser>
          <c:idx val="2"/>
          <c:order val="2"/>
          <c:tx>
            <c:strRef>
              <c:f>диаграммы!$AW$44</c:f>
              <c:strCache>
                <c:ptCount val="1"/>
                <c:pt idx="0">
                  <c:v>среднее по области 2016 год</c:v>
                </c:pt>
              </c:strCache>
            </c:strRef>
          </c:tx>
          <c:marker>
            <c:symbol val="none"/>
          </c:marker>
          <c:cat>
            <c:strRef>
              <c:f>диаграммы!$AT$45:$AT$63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диаграммы!$AW$45:$AW$63</c:f>
              <c:numCache>
                <c:formatCode>0.00</c:formatCode>
                <c:ptCount val="19"/>
                <c:pt idx="0">
                  <c:v>5.0390069528217932E-3</c:v>
                </c:pt>
                <c:pt idx="1">
                  <c:v>5.0390069528217932E-3</c:v>
                </c:pt>
                <c:pt idx="2">
                  <c:v>5.0390069528217932E-3</c:v>
                </c:pt>
                <c:pt idx="3">
                  <c:v>5.0390069528217932E-3</c:v>
                </c:pt>
                <c:pt idx="4">
                  <c:v>5.0390069528217932E-3</c:v>
                </c:pt>
                <c:pt idx="5">
                  <c:v>5.0390069528217932E-3</c:v>
                </c:pt>
                <c:pt idx="6">
                  <c:v>5.0390069528217932E-3</c:v>
                </c:pt>
                <c:pt idx="7">
                  <c:v>5.0390069528217932E-3</c:v>
                </c:pt>
                <c:pt idx="8">
                  <c:v>5.0390069528217932E-3</c:v>
                </c:pt>
                <c:pt idx="9">
                  <c:v>5.0390069528217932E-3</c:v>
                </c:pt>
                <c:pt idx="10">
                  <c:v>5.0390069528217932E-3</c:v>
                </c:pt>
                <c:pt idx="11">
                  <c:v>5.0390069528217932E-3</c:v>
                </c:pt>
                <c:pt idx="12">
                  <c:v>5.0390069528217932E-3</c:v>
                </c:pt>
                <c:pt idx="13">
                  <c:v>5.0390069528217932E-3</c:v>
                </c:pt>
                <c:pt idx="14">
                  <c:v>5.0390069528217932E-3</c:v>
                </c:pt>
                <c:pt idx="15">
                  <c:v>5.0390069528217932E-3</c:v>
                </c:pt>
                <c:pt idx="16">
                  <c:v>5.0390069528217932E-3</c:v>
                </c:pt>
                <c:pt idx="17">
                  <c:v>5.0390069528217932E-3</c:v>
                </c:pt>
                <c:pt idx="18">
                  <c:v>5.0390069528217932E-3</c:v>
                </c:pt>
              </c:numCache>
            </c:numRef>
          </c:val>
        </c:ser>
        <c:ser>
          <c:idx val="3"/>
          <c:order val="3"/>
          <c:tx>
            <c:strRef>
              <c:f>диаграммы!$AX$44</c:f>
              <c:strCache>
                <c:ptCount val="1"/>
                <c:pt idx="0">
                  <c:v>среднее по области 2015 год</c:v>
                </c:pt>
              </c:strCache>
            </c:strRef>
          </c:tx>
          <c:marker>
            <c:symbol val="none"/>
          </c:marker>
          <c:cat>
            <c:strRef>
              <c:f>диаграммы!$AT$45:$AT$63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диаграммы!$AX$45:$AX$63</c:f>
              <c:numCache>
                <c:formatCode>0.00</c:formatCode>
                <c:ptCount val="19"/>
                <c:pt idx="0">
                  <c:v>1.511702085846538E-3</c:v>
                </c:pt>
                <c:pt idx="1">
                  <c:v>1.511702085846538E-3</c:v>
                </c:pt>
                <c:pt idx="2">
                  <c:v>1.511702085846538E-3</c:v>
                </c:pt>
                <c:pt idx="3">
                  <c:v>1.511702085846538E-3</c:v>
                </c:pt>
                <c:pt idx="4">
                  <c:v>1.511702085846538E-3</c:v>
                </c:pt>
                <c:pt idx="5">
                  <c:v>1.511702085846538E-3</c:v>
                </c:pt>
                <c:pt idx="6">
                  <c:v>1.511702085846538E-3</c:v>
                </c:pt>
                <c:pt idx="7">
                  <c:v>1.511702085846538E-3</c:v>
                </c:pt>
                <c:pt idx="8">
                  <c:v>1.511702085846538E-3</c:v>
                </c:pt>
                <c:pt idx="9">
                  <c:v>1.511702085846538E-3</c:v>
                </c:pt>
                <c:pt idx="10">
                  <c:v>1.511702085846538E-3</c:v>
                </c:pt>
                <c:pt idx="11">
                  <c:v>1.511702085846538E-3</c:v>
                </c:pt>
                <c:pt idx="12">
                  <c:v>1.511702085846538E-3</c:v>
                </c:pt>
                <c:pt idx="13">
                  <c:v>1.511702085846538E-3</c:v>
                </c:pt>
                <c:pt idx="14">
                  <c:v>1.511702085846538E-3</c:v>
                </c:pt>
                <c:pt idx="15">
                  <c:v>1.511702085846538E-3</c:v>
                </c:pt>
                <c:pt idx="16">
                  <c:v>1.511702085846538E-3</c:v>
                </c:pt>
                <c:pt idx="17">
                  <c:v>1.511702085846538E-3</c:v>
                </c:pt>
                <c:pt idx="18">
                  <c:v>1.511702085846538E-3</c:v>
                </c:pt>
              </c:numCache>
            </c:numRef>
          </c:val>
        </c:ser>
        <c:marker val="1"/>
        <c:axId val="105327232"/>
        <c:axId val="105353600"/>
      </c:lineChart>
      <c:catAx>
        <c:axId val="105327232"/>
        <c:scaling>
          <c:orientation val="minMax"/>
        </c:scaling>
        <c:axPos val="b"/>
        <c:tickLblPos val="nextTo"/>
        <c:txPr>
          <a:bodyPr rot="-5400000" vert="horz"/>
          <a:lstStyle/>
          <a:p>
            <a:pPr>
              <a:defRPr b="1"/>
            </a:pPr>
            <a:endParaRPr lang="ru-RU"/>
          </a:p>
        </c:txPr>
        <c:crossAx val="105353600"/>
        <c:crosses val="autoZero"/>
        <c:auto val="1"/>
        <c:lblAlgn val="ctr"/>
        <c:lblOffset val="100"/>
      </c:catAx>
      <c:valAx>
        <c:axId val="105353600"/>
        <c:scaling>
          <c:orientation val="minMax"/>
        </c:scaling>
        <c:axPos val="l"/>
        <c:majorGridlines/>
        <c:numFmt formatCode="0.00" sourceLinked="1"/>
        <c:tickLblPos val="nextTo"/>
        <c:crossAx val="105327232"/>
        <c:crosses val="autoZero"/>
        <c:crossBetween val="between"/>
      </c:valAx>
      <c:spPr>
        <a:solidFill>
          <a:srgbClr val="F79646">
            <a:lumMod val="20000"/>
            <a:lumOff val="80000"/>
          </a:srgbClr>
        </a:solidFill>
      </c:spPr>
    </c:plotArea>
    <c:legend>
      <c:legendPos val="r"/>
      <c:layout>
        <c:manualLayout>
          <c:xMode val="edge"/>
          <c:yMode val="edge"/>
          <c:x val="0.86256321828809535"/>
          <c:y val="0.2542737741847198"/>
          <c:w val="0.12569673771601605"/>
          <c:h val="0.4811040856220774"/>
        </c:manualLayout>
      </c:layout>
      <c:txPr>
        <a:bodyPr/>
        <a:lstStyle/>
        <a:p>
          <a:pPr>
            <a:defRPr b="1"/>
          </a:pPr>
          <a:endParaRPr lang="ru-RU"/>
        </a:p>
      </c:txPr>
    </c:legend>
    <c:plotVisOnly val="1"/>
    <c:dispBlanksAs val="gap"/>
  </c:chart>
  <c:spPr>
    <a:gradFill>
      <a:gsLst>
        <a:gs pos="0">
          <a:srgbClr val="4F81BD">
            <a:tint val="66000"/>
            <a:satMod val="160000"/>
          </a:srgbClr>
        </a:gs>
        <a:gs pos="50000">
          <a:srgbClr val="4F81BD">
            <a:tint val="44500"/>
            <a:satMod val="160000"/>
          </a:srgbClr>
        </a:gs>
        <a:gs pos="100000">
          <a:srgbClr val="4F81BD">
            <a:tint val="23500"/>
            <a:satMod val="160000"/>
          </a:srgbClr>
        </a:gs>
      </a:gsLst>
      <a:lin ang="5400000" scaled="0"/>
    </a:gradFill>
  </c:spPr>
  <c:printSettings>
    <c:headerFooter/>
    <c:pageMargins b="0.75000000000000644" l="0.70000000000000062" r="0.70000000000000062" t="0.75000000000000644"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112195</xdr:colOff>
      <xdr:row>0</xdr:row>
      <xdr:rowOff>56029</xdr:rowOff>
    </xdr:from>
    <xdr:to>
      <xdr:col>9</xdr:col>
      <xdr:colOff>11206</xdr:colOff>
      <xdr:row>11</xdr:row>
      <xdr:rowOff>44823</xdr:rowOff>
    </xdr:to>
    <xdr:graphicFrame macro="">
      <xdr:nvGraphicFramePr>
        <xdr:cNvPr id="2" name="Диаграмма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34178</xdr:colOff>
      <xdr:row>0</xdr:row>
      <xdr:rowOff>44823</xdr:rowOff>
    </xdr:from>
    <xdr:to>
      <xdr:col>13</xdr:col>
      <xdr:colOff>381000</xdr:colOff>
      <xdr:row>11</xdr:row>
      <xdr:rowOff>33618</xdr:rowOff>
    </xdr:to>
    <xdr:graphicFrame macro="">
      <xdr:nvGraphicFramePr>
        <xdr:cNvPr id="3" name="Диаграмма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165285</xdr:colOff>
      <xdr:row>9</xdr:row>
      <xdr:rowOff>11206</xdr:rowOff>
    </xdr:from>
    <xdr:to>
      <xdr:col>14</xdr:col>
      <xdr:colOff>336175</xdr:colOff>
      <xdr:row>33</xdr:row>
      <xdr:rowOff>168089</xdr:rowOff>
    </xdr:to>
    <xdr:graphicFrame macro="">
      <xdr:nvGraphicFramePr>
        <xdr:cNvPr id="4" name="Диаграмма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138956</xdr:colOff>
      <xdr:row>30</xdr:row>
      <xdr:rowOff>182217</xdr:rowOff>
    </xdr:from>
    <xdr:to>
      <xdr:col>8</xdr:col>
      <xdr:colOff>695740</xdr:colOff>
      <xdr:row>42</xdr:row>
      <xdr:rowOff>11205</xdr:rowOff>
    </xdr:to>
    <xdr:graphicFrame macro="">
      <xdr:nvGraphicFramePr>
        <xdr:cNvPr id="5" name="Диаграмма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289673</xdr:colOff>
      <xdr:row>31</xdr:row>
      <xdr:rowOff>24848</xdr:rowOff>
    </xdr:from>
    <xdr:to>
      <xdr:col>14</xdr:col>
      <xdr:colOff>44824</xdr:colOff>
      <xdr:row>42</xdr:row>
      <xdr:rowOff>44824</xdr:rowOff>
    </xdr:to>
    <xdr:graphicFrame macro="">
      <xdr:nvGraphicFramePr>
        <xdr:cNvPr id="6" name="Диаграмма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372229</xdr:colOff>
      <xdr:row>64</xdr:row>
      <xdr:rowOff>122291</xdr:rowOff>
    </xdr:from>
    <xdr:to>
      <xdr:col>13</xdr:col>
      <xdr:colOff>179294</xdr:colOff>
      <xdr:row>74</xdr:row>
      <xdr:rowOff>291353</xdr:rowOff>
    </xdr:to>
    <xdr:graphicFrame macro="">
      <xdr:nvGraphicFramePr>
        <xdr:cNvPr id="7" name="Диаграмма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173423</xdr:colOff>
      <xdr:row>74</xdr:row>
      <xdr:rowOff>448235</xdr:rowOff>
    </xdr:from>
    <xdr:to>
      <xdr:col>13</xdr:col>
      <xdr:colOff>425824</xdr:colOff>
      <xdr:row>91</xdr:row>
      <xdr:rowOff>33618</xdr:rowOff>
    </xdr:to>
    <xdr:graphicFrame macro="">
      <xdr:nvGraphicFramePr>
        <xdr:cNvPr id="8" name="Диаграмма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120463</xdr:colOff>
      <xdr:row>93</xdr:row>
      <xdr:rowOff>23531</xdr:rowOff>
    </xdr:from>
    <xdr:to>
      <xdr:col>13</xdr:col>
      <xdr:colOff>481853</xdr:colOff>
      <xdr:row>107</xdr:row>
      <xdr:rowOff>123264</xdr:rowOff>
    </xdr:to>
    <xdr:graphicFrame macro="">
      <xdr:nvGraphicFramePr>
        <xdr:cNvPr id="9" name="Диаграмма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28575</xdr:colOff>
      <xdr:row>107</xdr:row>
      <xdr:rowOff>314325</xdr:rowOff>
    </xdr:from>
    <xdr:to>
      <xdr:col>19</xdr:col>
      <xdr:colOff>561975</xdr:colOff>
      <xdr:row>123</xdr:row>
      <xdr:rowOff>28574</xdr:rowOff>
    </xdr:to>
    <xdr:graphicFrame macro="">
      <xdr:nvGraphicFramePr>
        <xdr:cNvPr id="10" name="Диаграмма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517071</xdr:colOff>
      <xdr:row>119</xdr:row>
      <xdr:rowOff>168089</xdr:rowOff>
    </xdr:from>
    <xdr:to>
      <xdr:col>13</xdr:col>
      <xdr:colOff>585107</xdr:colOff>
      <xdr:row>136</xdr:row>
      <xdr:rowOff>54429</xdr:rowOff>
    </xdr:to>
    <xdr:graphicFrame macro="">
      <xdr:nvGraphicFramePr>
        <xdr:cNvPr id="11" name="Диаграмма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560293</xdr:colOff>
      <xdr:row>194</xdr:row>
      <xdr:rowOff>112058</xdr:rowOff>
    </xdr:from>
    <xdr:to>
      <xdr:col>14</xdr:col>
      <xdr:colOff>392205</xdr:colOff>
      <xdr:row>216</xdr:row>
      <xdr:rowOff>11206</xdr:rowOff>
    </xdr:to>
    <xdr:graphicFrame macro="">
      <xdr:nvGraphicFramePr>
        <xdr:cNvPr id="12" name="Диаграмма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530678</xdr:colOff>
      <xdr:row>173</xdr:row>
      <xdr:rowOff>168089</xdr:rowOff>
    </xdr:from>
    <xdr:to>
      <xdr:col>14</xdr:col>
      <xdr:colOff>392206</xdr:colOff>
      <xdr:row>194</xdr:row>
      <xdr:rowOff>27214</xdr:rowOff>
    </xdr:to>
    <xdr:graphicFrame macro="">
      <xdr:nvGraphicFramePr>
        <xdr:cNvPr id="13" name="Диаграмма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449036</xdr:colOff>
      <xdr:row>216</xdr:row>
      <xdr:rowOff>176893</xdr:rowOff>
    </xdr:from>
    <xdr:to>
      <xdr:col>17</xdr:col>
      <xdr:colOff>449036</xdr:colOff>
      <xdr:row>232</xdr:row>
      <xdr:rowOff>202406</xdr:rowOff>
    </xdr:to>
    <xdr:graphicFrame macro="">
      <xdr:nvGraphicFramePr>
        <xdr:cNvPr id="14" name="Диаграмма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221619</xdr:colOff>
      <xdr:row>63</xdr:row>
      <xdr:rowOff>195943</xdr:rowOff>
    </xdr:from>
    <xdr:to>
      <xdr:col>23</xdr:col>
      <xdr:colOff>78920</xdr:colOff>
      <xdr:row>79</xdr:row>
      <xdr:rowOff>144235</xdr:rowOff>
    </xdr:to>
    <xdr:graphicFrame macro="">
      <xdr:nvGraphicFramePr>
        <xdr:cNvPr id="15" name="Диаграмма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459441</xdr:colOff>
      <xdr:row>137</xdr:row>
      <xdr:rowOff>0</xdr:rowOff>
    </xdr:from>
    <xdr:to>
      <xdr:col>15</xdr:col>
      <xdr:colOff>605118</xdr:colOff>
      <xdr:row>159</xdr:row>
      <xdr:rowOff>168089</xdr:rowOff>
    </xdr:to>
    <xdr:graphicFrame macro="">
      <xdr:nvGraphicFramePr>
        <xdr:cNvPr id="16" name="Диаграмма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68035</xdr:colOff>
      <xdr:row>232</xdr:row>
      <xdr:rowOff>367393</xdr:rowOff>
    </xdr:from>
    <xdr:to>
      <xdr:col>16</xdr:col>
      <xdr:colOff>272142</xdr:colOff>
      <xdr:row>254</xdr:row>
      <xdr:rowOff>54428</xdr:rowOff>
    </xdr:to>
    <xdr:graphicFrame macro="">
      <xdr:nvGraphicFramePr>
        <xdr:cNvPr id="17" name="Диаграмма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54427</xdr:colOff>
      <xdr:row>254</xdr:row>
      <xdr:rowOff>149679</xdr:rowOff>
    </xdr:from>
    <xdr:to>
      <xdr:col>15</xdr:col>
      <xdr:colOff>517072</xdr:colOff>
      <xdr:row>277</xdr:row>
      <xdr:rowOff>1</xdr:rowOff>
    </xdr:to>
    <xdr:graphicFrame macro="">
      <xdr:nvGraphicFramePr>
        <xdr:cNvPr id="18" name="Диаграмма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54427</xdr:colOff>
      <xdr:row>277</xdr:row>
      <xdr:rowOff>81642</xdr:rowOff>
    </xdr:from>
    <xdr:to>
      <xdr:col>15</xdr:col>
      <xdr:colOff>571500</xdr:colOff>
      <xdr:row>296</xdr:row>
      <xdr:rowOff>68035</xdr:rowOff>
    </xdr:to>
    <xdr:graphicFrame macro="">
      <xdr:nvGraphicFramePr>
        <xdr:cNvPr id="19" name="Диаграмма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23</xdr:col>
      <xdr:colOff>217711</xdr:colOff>
      <xdr:row>64</xdr:row>
      <xdr:rowOff>95250</xdr:rowOff>
    </xdr:from>
    <xdr:to>
      <xdr:col>33</xdr:col>
      <xdr:colOff>40820</xdr:colOff>
      <xdr:row>80</xdr:row>
      <xdr:rowOff>68036</xdr:rowOff>
    </xdr:to>
    <xdr:graphicFrame macro="">
      <xdr:nvGraphicFramePr>
        <xdr:cNvPr id="20" name="Диаграмма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33</xdr:col>
      <xdr:colOff>108856</xdr:colOff>
      <xdr:row>63</xdr:row>
      <xdr:rowOff>136073</xdr:rowOff>
    </xdr:from>
    <xdr:to>
      <xdr:col>42</xdr:col>
      <xdr:colOff>557893</xdr:colOff>
      <xdr:row>79</xdr:row>
      <xdr:rowOff>122465</xdr:rowOff>
    </xdr:to>
    <xdr:graphicFrame macro="">
      <xdr:nvGraphicFramePr>
        <xdr:cNvPr id="22" name="Диаграмма 2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43</xdr:col>
      <xdr:colOff>27215</xdr:colOff>
      <xdr:row>63</xdr:row>
      <xdr:rowOff>190501</xdr:rowOff>
    </xdr:from>
    <xdr:to>
      <xdr:col>52</xdr:col>
      <xdr:colOff>353785</xdr:colOff>
      <xdr:row>79</xdr:row>
      <xdr:rowOff>122464</xdr:rowOff>
    </xdr:to>
    <xdr:graphicFrame macro="">
      <xdr:nvGraphicFramePr>
        <xdr:cNvPr id="23" name="Диаграмма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0.24583</cdr:x>
      <cdr:y>0.46007</cdr:y>
    </cdr:from>
    <cdr:to>
      <cdr:x>0.44583</cdr:x>
      <cdr:y>0.7934</cdr:y>
    </cdr:to>
    <cdr:sp macro="" textlink="">
      <cdr:nvSpPr>
        <cdr:cNvPr id="2" name="TextBox 1"/>
        <cdr:cNvSpPr txBox="1"/>
      </cdr:nvSpPr>
      <cdr:spPr>
        <a:xfrm xmlns:a="http://schemas.openxmlformats.org/drawingml/2006/main">
          <a:off x="1123950" y="126206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ru-RU" sz="11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1054;&#1058;&#1063;&#1045;&#1058;%20&#1087;&#1086;%20&#1087;&#1086;&#1078;&#1072;&#1088;&#1072;&#1084;%20&#1053;&#1054;&#1042;&#1067;&#104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54;&#1058;&#1063;&#1045;&#1058;&#1067;/&#1043;&#1086;&#1076;&#1086;&#1074;&#1086;&#1081;%20&#1086;&#1090;&#1095;&#1077;&#1090;%202016%20&#1075;/18.12.2016/&#1057;&#1088;&#1072;&#1074;&#1085;&#1077;&#1085;&#1080;&#1077;%20&#1080;%20&#1044;&#1080;&#1072;&#1075;&#1088;&#1072;&#1084;&#1084;&#109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Zhshayahmetov/AppData/Roaming/Microsoft/Excel/&#1057;&#1074;&#1086;&#1076;&#1082;&#1072;%20&#1085;&#1072;%2010.08.201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054;&#1058;&#1063;&#1045;&#1058;&#1067;/&#1043;&#1086;&#1076;&#1086;&#1074;&#1086;&#1081;%20&#1086;&#1090;&#1095;&#1077;&#1090;%202016%20&#1075;/18.12.2016/&#1054;&#1058;&#1063;&#1045;&#1058;%2020.09.201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Данные"/>
      <sheetName val="Ф1"/>
      <sheetName val="Ф2"/>
      <sheetName val="Ф3"/>
      <sheetName val="Ф4"/>
      <sheetName val="Ф5"/>
      <sheetName val="Ф-6 Степ"/>
      <sheetName val="Ф-6 Заг"/>
      <sheetName val="Ф-6 Лес"/>
      <sheetName val="Ф7"/>
      <sheetName val="Ф11"/>
      <sheetName val="Ф-17"/>
      <sheetName val="пр.2"/>
      <sheetName val="Объект"/>
      <sheetName val="еженед"/>
      <sheetName val="ПЧ"/>
      <sheetName val="пожар"/>
      <sheetName val="ущерб"/>
      <sheetName val="спасено мат.ценостей"/>
      <sheetName val="спасено людей"/>
      <sheetName val="диаграммы"/>
      <sheetName val="Гиб."/>
      <sheetName val="Тр."/>
      <sheetName val="произв"/>
      <sheetName val="торг"/>
      <sheetName val="склад"/>
      <sheetName val="обр "/>
      <sheetName val="детс"/>
      <sheetName val="культ"/>
      <sheetName val="спорт"/>
      <sheetName val="лечеб"/>
      <sheetName val="Баня"/>
      <sheetName val="Адм"/>
      <sheetName val="С.Х"/>
      <sheetName val="новостр"/>
      <sheetName val="авт"/>
      <sheetName val="ЖС"/>
      <sheetName val="Лес"/>
      <sheetName val="степь "/>
      <sheetName val="Пр.откр.тер"/>
      <sheetName val="угар"/>
      <sheetName val="задым"/>
      <sheetName val="обр.огнем"/>
      <sheetName val="вспыш"/>
      <sheetName val="КЗ"/>
      <sheetName val="подгор.пищи "/>
      <sheetName val="Трава"/>
      <sheetName val="мусор"/>
      <sheetName val="самосозж"/>
      <sheetName val="дтп.заг"/>
      <sheetName val="авиа"/>
      <sheetName val="самовозг"/>
      <sheetName val="АСР"/>
      <sheetName val="ложный"/>
      <sheetName val="ср.сигнал"/>
      <sheetName val="Прочие выезда"/>
    </sheetNames>
    <sheetDataSet>
      <sheetData sheetId="0" refreshError="1"/>
      <sheetData sheetId="1" refreshError="1"/>
      <sheetData sheetId="2" refreshError="1"/>
      <sheetData sheetId="3">
        <row r="205">
          <cell r="B205" t="str">
            <v>предприятия электроэнергетики</v>
          </cell>
        </row>
        <row r="206">
          <cell r="B206" t="str">
            <v>предприятия черной и цветной металлургии</v>
          </cell>
        </row>
        <row r="207">
          <cell r="B207" t="str">
            <v>предприятия машиностроения и металлообработки</v>
          </cell>
        </row>
        <row r="208">
          <cell r="B208" t="str">
            <v>предприятия химической отрасли</v>
          </cell>
        </row>
        <row r="209">
          <cell r="B209" t="str">
            <v>предприятия нефтянной отрасли</v>
          </cell>
        </row>
        <row r="210">
          <cell r="B210" t="str">
            <v>предприятия угольной отрасли</v>
          </cell>
        </row>
        <row r="211">
          <cell r="B211" t="str">
            <v>предприятия добычи газа</v>
          </cell>
        </row>
        <row r="212">
          <cell r="B212" t="str">
            <v xml:space="preserve">предприятия легкой промышленности </v>
          </cell>
        </row>
        <row r="213">
          <cell r="B213" t="str">
            <v xml:space="preserve">предприятия пищевой промышленности </v>
          </cell>
        </row>
        <row r="214">
          <cell r="B214" t="str">
            <v>пред. деревообрабатывающей и целлюлозно-бумажной пром.</v>
          </cell>
        </row>
        <row r="215">
          <cell r="B215" t="str">
            <v>предприятия промышленности строительных материалов</v>
          </cell>
        </row>
        <row r="216">
          <cell r="B216" t="str">
            <v xml:space="preserve">прочие предприятия  </v>
          </cell>
        </row>
        <row r="219">
          <cell r="B219" t="str">
            <v>крытые рынки</v>
          </cell>
        </row>
        <row r="220">
          <cell r="B220" t="str">
            <v>оптовые рынки, базары, ярмарки, выставки товаров</v>
          </cell>
        </row>
        <row r="221">
          <cell r="B221" t="str">
            <v xml:space="preserve">магазины промышленных товаров </v>
          </cell>
        </row>
        <row r="222">
          <cell r="B222" t="str">
            <v>магазины продуктовых товаров</v>
          </cell>
        </row>
        <row r="223">
          <cell r="B223" t="str">
            <v>гастрономы</v>
          </cell>
        </row>
        <row r="224">
          <cell r="B224" t="str">
            <v>универмаги</v>
          </cell>
        </row>
        <row r="225">
          <cell r="B225" t="str">
            <v>минимаркеты</v>
          </cell>
        </row>
        <row r="226">
          <cell r="B226" t="str">
            <v>супермаркеты</v>
          </cell>
        </row>
        <row r="227">
          <cell r="B227" t="str">
            <v xml:space="preserve">торгово-развлекательные центры </v>
          </cell>
        </row>
        <row r="228">
          <cell r="B228" t="str">
            <v>торговые центры</v>
          </cell>
        </row>
        <row r="229">
          <cell r="B229" t="str">
            <v>торговые дома</v>
          </cell>
        </row>
        <row r="230">
          <cell r="B230" t="str">
            <v xml:space="preserve">торговые павильоны, киоски, ларьки, палатки и др. </v>
          </cell>
        </row>
        <row r="231">
          <cell r="B231" t="str">
            <v>объекты общ.пит. (рестораны)</v>
          </cell>
        </row>
        <row r="232">
          <cell r="B232" t="str">
            <v>объекты общ.пит. (кафе, бары)</v>
          </cell>
        </row>
        <row r="233">
          <cell r="B233" t="str">
            <v>объекты общ.пит. (столовые)</v>
          </cell>
        </row>
        <row r="234">
          <cell r="B234" t="str">
            <v>объекты общ.пит. (шашлычные и тому подобное)</v>
          </cell>
        </row>
        <row r="235">
          <cell r="B235" t="str">
            <v xml:space="preserve">прочие здания торговли </v>
          </cell>
        </row>
        <row r="238">
          <cell r="B238" t="str">
            <v>склады продовольственных товаров, плодоовощные базы</v>
          </cell>
        </row>
        <row r="239">
          <cell r="B239" t="str">
            <v>склады промышленных товаров</v>
          </cell>
        </row>
        <row r="240">
          <cell r="B240" t="str">
            <v>склады ЛВЖ, ГЖ и сжиженных газов</v>
          </cell>
        </row>
        <row r="241">
          <cell r="B241" t="str">
            <v>склады химических веществ, минудобрений и др.</v>
          </cell>
        </row>
        <row r="242">
          <cell r="B242" t="str">
            <v>склады лесопиломатериалов</v>
          </cell>
        </row>
        <row r="243">
          <cell r="B243" t="str">
            <v>склады медицинских товаров</v>
          </cell>
        </row>
        <row r="244">
          <cell r="B244" t="str">
            <v>прочие склады</v>
          </cell>
        </row>
        <row r="247">
          <cell r="B247" t="str">
            <v>общеобразовательные (школы, лицеи, гимназии, интернаты)</v>
          </cell>
        </row>
        <row r="248">
          <cell r="B248" t="str">
            <v>высшего и среднего профессионального образования (ВУЗ,ПТУ)</v>
          </cell>
        </row>
        <row r="249">
          <cell r="B249" t="str">
            <v>институты повышения квалификации, учебные комбинаты и курсы</v>
          </cell>
        </row>
        <row r="250">
          <cell r="B250" t="str">
            <v>прочие учебные учреждения</v>
          </cell>
        </row>
        <row r="251">
          <cell r="B251" t="str">
            <v>из них в зданиях повышенной этажности</v>
          </cell>
        </row>
        <row r="254">
          <cell r="B254" t="str">
            <v>дошкольные (сады, ясли, дома ребенка)</v>
          </cell>
        </row>
        <row r="255">
          <cell r="B255" t="str">
            <v>оздоровительные лагеря, пансионаты и др.</v>
          </cell>
        </row>
        <row r="256">
          <cell r="B256" t="str">
            <v>дворцы и дома школьников</v>
          </cell>
        </row>
        <row r="257">
          <cell r="B257" t="str">
            <v xml:space="preserve">прочие детские учреждения </v>
          </cell>
        </row>
        <row r="260">
          <cell r="B260" t="str">
            <v>театры, кинотеатры, цирки, концертные залы, видеосалоны</v>
          </cell>
        </row>
        <row r="261">
          <cell r="B261" t="str">
            <v>дворцы культуры, клубы, музеи, выставки, библиотеки</v>
          </cell>
        </row>
        <row r="262">
          <cell r="B262" t="str">
            <v>туристические базы</v>
          </cell>
        </row>
        <row r="263">
          <cell r="B263" t="str">
            <v>парки, зоопарки, дендрарий, аквапарки, окианариум</v>
          </cell>
        </row>
        <row r="264">
          <cell r="B264" t="str">
            <v>казино, боулинг, дискотеки, залы игровых автоматов, бильярдные</v>
          </cell>
        </row>
        <row r="265">
          <cell r="B265" t="str">
            <v xml:space="preserve">прочие здания   </v>
          </cell>
        </row>
        <row r="268">
          <cell r="B268" t="str">
            <v>стадионы, ипподромы</v>
          </cell>
        </row>
        <row r="269">
          <cell r="B269" t="str">
            <v>дворцы спорта, манежи, бассейны, тир</v>
          </cell>
        </row>
        <row r="270">
          <cell r="B270" t="str">
            <v>прочие здания</v>
          </cell>
        </row>
        <row r="273">
          <cell r="B273" t="str">
            <v>больницы, госпитали, родильные дома</v>
          </cell>
        </row>
        <row r="274">
          <cell r="B274" t="str">
            <v>поликлиники, диспансеры, медпункты</v>
          </cell>
        </row>
        <row r="275">
          <cell r="B275" t="str">
            <v>санатории, профилактории</v>
          </cell>
        </row>
        <row r="276">
          <cell r="B276" t="str">
            <v>санитарно-эпидемиологические станции</v>
          </cell>
        </row>
        <row r="277">
          <cell r="B277" t="str">
            <v>дома престарелых и инвалидов</v>
          </cell>
        </row>
        <row r="278">
          <cell r="B278" t="str">
            <v>станции скорой помощи</v>
          </cell>
        </row>
        <row r="279">
          <cell r="B279" t="str">
            <v xml:space="preserve">прочие здания  </v>
          </cell>
        </row>
        <row r="282">
          <cell r="B282" t="str">
            <v>бани</v>
          </cell>
        </row>
        <row r="283">
          <cell r="B283" t="str">
            <v>сауны</v>
          </cell>
        </row>
        <row r="284">
          <cell r="B284" t="str">
            <v>прачечные</v>
          </cell>
        </row>
        <row r="285">
          <cell r="B285" t="str">
            <v>химчистки</v>
          </cell>
        </row>
        <row r="288">
          <cell r="B288" t="str">
            <v>здания органов государственной власти</v>
          </cell>
        </row>
        <row r="289">
          <cell r="B289" t="str">
            <v>здания органов представительной власти</v>
          </cell>
        </row>
        <row r="290">
          <cell r="B290" t="str">
            <v>здания местных исполнительных органов</v>
          </cell>
        </row>
        <row r="291">
          <cell r="B291" t="str">
            <v>здания судов, нотариальные и адвокатские конторы</v>
          </cell>
        </row>
        <row r="292">
          <cell r="B292" t="str">
            <v>культовые здания</v>
          </cell>
        </row>
        <row r="293">
          <cell r="B293" t="str">
            <v>административные здания организаций, предприятий, учреждений</v>
          </cell>
        </row>
        <row r="294">
          <cell r="B294" t="str">
            <v>аэропорты и аэровокзалы</v>
          </cell>
        </row>
        <row r="295">
          <cell r="B295" t="str">
            <v>железнодорожные, морские, речные и автовокзалы и др.</v>
          </cell>
        </row>
        <row r="296">
          <cell r="B296" t="str">
            <v>почтамп, телеграф, АТС, отделения связи</v>
          </cell>
        </row>
        <row r="297">
          <cell r="B297" t="str">
            <v>радио и вычислительные центры, телестудии</v>
          </cell>
        </row>
        <row r="298">
          <cell r="B298" t="str">
            <v>банки, биржы, брокерские конторы</v>
          </cell>
        </row>
        <row r="299">
          <cell r="B299" t="str">
            <v>гостиницы, мотели, кемпинги</v>
          </cell>
        </row>
        <row r="300">
          <cell r="B300" t="str">
            <v>здания бытового обслуживания населения</v>
          </cell>
        </row>
        <row r="301">
          <cell r="B301" t="str">
            <v>здание Комитета национальной безопасности</v>
          </cell>
        </row>
        <row r="302">
          <cell r="B302" t="str">
            <v>здания Министерства внутренних дел</v>
          </cell>
        </row>
        <row r="303">
          <cell r="B303" t="str">
            <v>здания Министерства обороны</v>
          </cell>
        </row>
        <row r="304">
          <cell r="B304" t="str">
            <v>объекты Министерства по чрезвычайным ситуациям</v>
          </cell>
        </row>
        <row r="305">
          <cell r="B305" t="str">
            <v>прочие здания</v>
          </cell>
        </row>
        <row r="306">
          <cell r="B306" t="str">
            <v xml:space="preserve"> из них в зданиях повышенной этажности</v>
          </cell>
        </row>
        <row r="309">
          <cell r="B309" t="str">
            <v>животноводческая ферма, кошара, конюшня, хлев</v>
          </cell>
        </row>
        <row r="310">
          <cell r="B310" t="str">
            <v>птицеводческая ферма</v>
          </cell>
        </row>
        <row r="311">
          <cell r="B311" t="str">
            <v>склады сена, фуража, и др.</v>
          </cell>
        </row>
        <row r="312">
          <cell r="B312" t="str">
            <v>мельницы</v>
          </cell>
        </row>
        <row r="313">
          <cell r="B313" t="str">
            <v>элеваторы, склады зерна</v>
          </cell>
        </row>
        <row r="314">
          <cell r="B314" t="str">
            <v>зерносушилки, механизированные тока, кормоцеха</v>
          </cell>
        </row>
        <row r="315">
          <cell r="B315" t="str">
            <v>теплицы, парники</v>
          </cell>
        </row>
        <row r="316">
          <cell r="B316" t="str">
            <v>фрукто и овощехранилища</v>
          </cell>
        </row>
        <row r="317">
          <cell r="B317" t="str">
            <v>полевой стан, пасека, стригальный пункт и др.</v>
          </cell>
        </row>
        <row r="318">
          <cell r="B318" t="str">
            <v>поля зерновых культур</v>
          </cell>
        </row>
        <row r="319">
          <cell r="B319" t="str">
            <v>прочие здания</v>
          </cell>
        </row>
        <row r="324">
          <cell r="B324" t="str">
            <v>1.1) авто (грузовые)</v>
          </cell>
        </row>
        <row r="325">
          <cell r="B325" t="str">
            <v>1.2) авто (легковые)</v>
          </cell>
        </row>
        <row r="326">
          <cell r="B326" t="str">
            <v>1.3) авто (автобусы)</v>
          </cell>
        </row>
        <row r="327">
          <cell r="B327" t="str">
            <v>1.4) авто (тролейбусы)</v>
          </cell>
        </row>
        <row r="328">
          <cell r="B328" t="str">
            <v>сельскохозяйственная техника</v>
          </cell>
        </row>
        <row r="329">
          <cell r="B329" t="str">
            <v>железнодорожный транспорт</v>
          </cell>
        </row>
        <row r="330">
          <cell r="B330" t="str">
            <v>воздушные суда</v>
          </cell>
        </row>
        <row r="331">
          <cell r="B331" t="str">
            <v>морские, речные суда</v>
          </cell>
        </row>
        <row r="332">
          <cell r="B332" t="str">
            <v>прочие транспортные средства</v>
          </cell>
        </row>
        <row r="335">
          <cell r="B335" t="str">
            <v>многоэтажное государственное жилье</v>
          </cell>
        </row>
        <row r="336">
          <cell r="B336" t="str">
            <v>многоэтажное жилье собственников квартир</v>
          </cell>
        </row>
        <row r="337">
          <cell r="B337" t="str">
            <v>жилые здания высототой 10 и более этажей</v>
          </cell>
        </row>
        <row r="338">
          <cell r="B338" t="str">
            <v>частный сектор</v>
          </cell>
        </row>
        <row r="339">
          <cell r="B339" t="str">
            <v>общежития</v>
          </cell>
        </row>
        <row r="340">
          <cell r="B340" t="str">
            <v>дачи, садовые домики, юрты</v>
          </cell>
        </row>
        <row r="341">
          <cell r="B341" t="str">
            <v xml:space="preserve">прочее жилье   </v>
          </cell>
        </row>
        <row r="344">
          <cell r="B344" t="str">
            <v>находящиеся в ведении местных исполнительных органов</v>
          </cell>
        </row>
        <row r="345">
          <cell r="B345" t="str">
            <v>в ведении Комитета лесного и охотничьего хозяйства Министерства окружающей среды и водных ресурсов</v>
          </cell>
        </row>
        <row r="354">
          <cell r="B354" t="str">
            <v xml:space="preserve">а) Установленные поджоги </v>
          </cell>
        </row>
        <row r="355">
          <cell r="B355" t="str">
            <v xml:space="preserve">б) Нарушение  технологического процесса, неисправность  производственного оборудования </v>
          </cell>
        </row>
        <row r="356">
          <cell r="B356" t="str">
            <v xml:space="preserve">в) Нарушение правил монтажа  и технической эксплуатации электрооборудования, всего: в том числе </v>
          </cell>
        </row>
        <row r="357">
          <cell r="B357" t="str">
            <v xml:space="preserve">в1) короткое замыкание проводки в автотранспортных средствах </v>
          </cell>
        </row>
        <row r="358">
          <cell r="B358" t="str">
            <v>г1) НППБ при эксплуатации бытовых электроприборов (отопительные приборы)</v>
          </cell>
        </row>
        <row r="359">
          <cell r="B359" t="str">
            <v>г2) НППБ при эксплуатации бытовых электроприборов (приборы приготовления пищи)</v>
          </cell>
        </row>
        <row r="360">
          <cell r="B360" t="str">
            <v>г3) НППБ при эксплуатации бытовых электроприборов (утюги)</v>
          </cell>
        </row>
        <row r="361">
          <cell r="B361" t="str">
            <v>г4) НППБ при эксплуатации бытовых электроприборов (телевизоры)</v>
          </cell>
        </row>
        <row r="362">
          <cell r="B362" t="str">
            <v>г5) НППБ при эксплуатации бытовых электроприборов (осветительные лампы)</v>
          </cell>
        </row>
        <row r="363">
          <cell r="B363" t="str">
            <v>г6) НППБ при эксплуатации бытовых электроприборов (прочие приборы)</v>
          </cell>
        </row>
        <row r="364">
          <cell r="B364" t="str">
            <v>д.1) НППБ при устройстве и эксплуатации теплогенерирующих установок (газовые)</v>
          </cell>
        </row>
        <row r="365">
          <cell r="B365" t="str">
            <v>д.2) НППБ при устройстве и эксплуатации теплогенерирующих установок (на твердом топливе)</v>
          </cell>
        </row>
        <row r="366">
          <cell r="B366" t="str">
            <v>д.3) НППБ при устройстве и эксплуатации теплогенерирующих установок (на жидком топливе)</v>
          </cell>
        </row>
        <row r="367">
          <cell r="B367" t="str">
            <v>д.4) НППБ при устройстве и эксплуатации теплогенерирующих установок (электрические)</v>
          </cell>
        </row>
        <row r="368">
          <cell r="B368" t="str">
            <v>е.1) НППБ при устройстве и эксплуатации печей (несоответствие противопожарной разделки печи)</v>
          </cell>
        </row>
        <row r="369">
          <cell r="B369" t="str">
            <v>е.2) НППБ при устройстве и эксплуатации печей (несоотвествие противопожарной отступки печи)</v>
          </cell>
        </row>
        <row r="370">
          <cell r="B370" t="str">
            <v>е.3) НППБ при устройстве и эксплуатации печей (сушка вещей и сырых дров)</v>
          </cell>
        </row>
        <row r="371">
          <cell r="B371" t="str">
            <v>е.4) НППБ при устройстве и эксплуатации печей (отсутствие предтопочного металлического листа)</v>
          </cell>
        </row>
        <row r="372">
          <cell r="B372" t="str">
            <v>е.5) НППБ при устройстве и эксплуатации печей (отсутствие искрогасительных устройств)</v>
          </cell>
        </row>
        <row r="373">
          <cell r="B373" t="str">
            <v>ж.1) НППБ при  производстве электросварочных и других огневых работ (электросварочные работы)</v>
          </cell>
        </row>
        <row r="374">
          <cell r="B374" t="str">
            <v>ж.2) НППБ при  производстве электросварочных и других огневых работ (газосварочные работы)</v>
          </cell>
        </row>
        <row r="375">
          <cell r="B375" t="str">
            <v>ж.3) НППБ при  производстве электросварочных и других огневых работ (газорезательные работы)</v>
          </cell>
        </row>
        <row r="376">
          <cell r="B376" t="str">
            <v>ж.4) НППБ при  производстве электросварочных и других огневых работ (паяльные работы)</v>
          </cell>
        </row>
        <row r="377">
          <cell r="B377" t="str">
            <v xml:space="preserve">з) НППБ при эксплуатации бытовых газовых, керосиновых и других устройств.  </v>
          </cell>
        </row>
        <row r="378">
          <cell r="B378" t="str">
            <v>и.1) НОСО при курении</v>
          </cell>
        </row>
        <row r="379">
          <cell r="B379" t="str">
            <v>и.2) НОСО при использовании приборами освещения с открытым пламенем (свечами, фонарями, факелами и.т.п.)</v>
          </cell>
        </row>
        <row r="380">
          <cell r="B380" t="str">
            <v>и.3) НОСО от костра</v>
          </cell>
        </row>
        <row r="381">
          <cell r="B381" t="str">
            <v>и.4) НОСО от фейерверков, пиротехнических изделий</v>
          </cell>
        </row>
        <row r="382">
          <cell r="B382" t="str">
            <v>и.5) НОСО (прочее)</v>
          </cell>
        </row>
        <row r="383">
          <cell r="B383" t="str">
            <v>к) Шалость детей с огнем</v>
          </cell>
        </row>
        <row r="384">
          <cell r="B384" t="str">
            <v>л) Самовозгорание веществ и материалов</v>
          </cell>
        </row>
        <row r="385">
          <cell r="B385" t="str">
            <v>м) Взрывы</v>
          </cell>
        </row>
        <row r="386">
          <cell r="B386" t="str">
            <v>н) Прямые удары молнии или их вторичные воздействия</v>
          </cell>
        </row>
        <row r="387">
          <cell r="B387" t="str">
            <v>о) Не установленные причины</v>
          </cell>
        </row>
        <row r="388">
          <cell r="B388" t="str">
            <v>п) Прочие причины пожаров (отсутствие искрогасительных устройств на транспортных средствах, обрыв топливопровода, в результате ДТП )</v>
          </cell>
        </row>
        <row r="394">
          <cell r="B394" t="str">
            <v>Здания и сооружения производственного назначения</v>
          </cell>
        </row>
        <row r="395">
          <cell r="B395" t="str">
            <v>Предприятия торговли</v>
          </cell>
        </row>
        <row r="396">
          <cell r="B396" t="str">
            <v>Складские здания</v>
          </cell>
        </row>
        <row r="397">
          <cell r="B397" t="str">
            <v>Здания образовательных учреждений</v>
          </cell>
        </row>
        <row r="398">
          <cell r="B398" t="str">
            <v>Детские учреждения</v>
          </cell>
        </row>
        <row r="399">
          <cell r="B399" t="str">
            <v>Культурно-зрелищные учреждения</v>
          </cell>
        </row>
        <row r="400">
          <cell r="B400" t="str">
            <v>Спортивно-зрелищные учреждения</v>
          </cell>
        </row>
        <row r="401">
          <cell r="B401" t="str">
            <v>Лечебно-профилактические  учреждения</v>
          </cell>
        </row>
        <row r="402">
          <cell r="B402" t="str">
            <v>Банно-прачечные комплексы</v>
          </cell>
        </row>
        <row r="403">
          <cell r="B403" t="str">
            <v>Административно-общественные здания</v>
          </cell>
        </row>
        <row r="404">
          <cell r="B404" t="str">
            <v>Сельскохозяйственные объекты</v>
          </cell>
        </row>
        <row r="405">
          <cell r="B405" t="str">
            <v xml:space="preserve">Строящиеся объекты  и стройплощадки </v>
          </cell>
        </row>
        <row r="406">
          <cell r="B406" t="str">
            <v>Транспортные средства</v>
          </cell>
        </row>
        <row r="407">
          <cell r="B407" t="str">
            <v>Жилой сектор</v>
          </cell>
        </row>
        <row r="408">
          <cell r="B408" t="str">
            <v>Леса</v>
          </cell>
        </row>
        <row r="409">
          <cell r="B409" t="str">
            <v xml:space="preserve">Степи, луга, пастбища </v>
          </cell>
        </row>
        <row r="410">
          <cell r="B410" t="str">
            <v xml:space="preserve">Прочие открытые территории (пустыри, обочины дорог, улицы и др.)  </v>
          </cell>
        </row>
        <row r="415">
          <cell r="B415" t="str">
            <v>Незначительная</v>
          </cell>
        </row>
        <row r="416">
          <cell r="B416" t="str">
            <v>Высокая</v>
          </cell>
        </row>
      </sheetData>
      <sheetData sheetId="4" refreshError="1"/>
      <sheetData sheetId="5">
        <row r="42">
          <cell r="B42" t="str">
            <v>Алкогольное опьянение</v>
          </cell>
        </row>
        <row r="43">
          <cell r="B43" t="str">
            <v>Состояние сна</v>
          </cell>
        </row>
        <row r="44">
          <cell r="B44" t="str">
            <v>Инвалидность</v>
          </cell>
        </row>
        <row r="45">
          <cell r="B45" t="str">
            <v>Оставленные без присмотра дети</v>
          </cell>
        </row>
        <row r="46">
          <cell r="B46" t="str">
            <v>Паника, неправильные действия при пожаре</v>
          </cell>
        </row>
        <row r="47">
          <cell r="B47" t="str">
            <v>Прочие</v>
          </cell>
        </row>
        <row r="49">
          <cell r="B49" t="str">
            <v>Высокая температура</v>
          </cell>
        </row>
        <row r="50">
          <cell r="B50" t="str">
            <v>Воздействие продуктов горения</v>
          </cell>
        </row>
        <row r="51">
          <cell r="B51" t="str">
            <v>Обрушение строительных конструкций</v>
          </cell>
        </row>
        <row r="52">
          <cell r="B52" t="str">
            <v>Психологические факторы (паника, шок и др.)</v>
          </cell>
        </row>
        <row r="53">
          <cell r="B53" t="str">
            <v>Взрыв газа</v>
          </cell>
        </row>
        <row r="54">
          <cell r="B54" t="str">
            <v>Прочие</v>
          </cell>
        </row>
        <row r="56">
          <cell r="B56" t="str">
            <v>На месте пожара</v>
          </cell>
        </row>
        <row r="57">
          <cell r="B57" t="str">
            <v>В пути следования в больницу</v>
          </cell>
        </row>
        <row r="58">
          <cell r="B58" t="str">
            <v>В больнице</v>
          </cell>
        </row>
        <row r="159">
          <cell r="B159" t="str">
            <v>Высокая температура (ожоги)</v>
          </cell>
        </row>
        <row r="160">
          <cell r="B160" t="str">
            <v>Воздействие продуктов горения</v>
          </cell>
        </row>
        <row r="161">
          <cell r="B161" t="str">
            <v>Обрушение строительных конструкций</v>
          </cell>
        </row>
        <row r="162">
          <cell r="B162" t="str">
            <v>Взрывы газа</v>
          </cell>
        </row>
        <row r="163">
          <cell r="B163" t="str">
            <v>Прочие</v>
          </cell>
        </row>
        <row r="822">
          <cell r="B822" t="str">
            <v xml:space="preserve">а) Установленные поджоги </v>
          </cell>
        </row>
        <row r="823">
          <cell r="B823" t="str">
            <v xml:space="preserve">б) Нарушение  технологического процесса, неисправность  производственного оборудования </v>
          </cell>
        </row>
        <row r="824">
          <cell r="B824" t="str">
            <v xml:space="preserve">в) Нарушение правил монтажа  и технической эксплуатации электрооборудования, всего: в том числе </v>
          </cell>
        </row>
        <row r="825">
          <cell r="B825" t="str">
            <v xml:space="preserve">в1) короткое замыкание проводки в автотранспортных средствах </v>
          </cell>
        </row>
        <row r="826">
          <cell r="B826" t="str">
            <v>г1) НППБ при эксплуатации бытовых электроприборов (отопительные приборы)</v>
          </cell>
        </row>
        <row r="827">
          <cell r="B827" t="str">
            <v>г2) НППБ при эксплуатации бытовых электроприборов (приборы приготовления пищи)</v>
          </cell>
        </row>
        <row r="828">
          <cell r="B828" t="str">
            <v>г3) НППБ при эксплуатации бытовых электроприборов (утюги)</v>
          </cell>
        </row>
        <row r="829">
          <cell r="B829" t="str">
            <v>г4) НППБ при эксплуатации бытовых электроприборов (телевизоры)</v>
          </cell>
        </row>
        <row r="830">
          <cell r="B830" t="str">
            <v>г5) НППБ при эксплуатации бытовых электроприборов (осветительные лампы)</v>
          </cell>
        </row>
        <row r="831">
          <cell r="B831" t="str">
            <v>г6) НППБ при эксплуатации бытовых электроприборов (прочие приборы)</v>
          </cell>
        </row>
        <row r="832">
          <cell r="B832" t="str">
            <v>д.1) НППБ при устройстве и эксплуатации теплогенерирующих установок (газовые)</v>
          </cell>
        </row>
        <row r="833">
          <cell r="B833" t="str">
            <v>д.2) НППБ при устройстве и эксплуатации теплогенерирующих установок (на твердом топливе)</v>
          </cell>
        </row>
        <row r="834">
          <cell r="B834" t="str">
            <v>д.3) НППБ при устройстве и эксплуатации теплогенерирующих установок (на жидком топливе)</v>
          </cell>
        </row>
        <row r="835">
          <cell r="B835" t="str">
            <v>д.4) НППБ при устройстве и эксплуатации теплогенерирующих установок (электрические)</v>
          </cell>
        </row>
        <row r="836">
          <cell r="B836" t="str">
            <v>е.1) НППБ при устройстве и эксплуатации печей (несоответствие противопожарной разделки печи)</v>
          </cell>
        </row>
        <row r="837">
          <cell r="B837" t="str">
            <v>е.2) НППБ при устройстве и эксплуатации печей (несоотвествие противопожарной отступки печи)</v>
          </cell>
        </row>
        <row r="838">
          <cell r="B838" t="str">
            <v>е.3) НППБ при устройстве и эксплуатации печей (сушка вещей и сырых дров)</v>
          </cell>
        </row>
        <row r="839">
          <cell r="B839" t="str">
            <v>е.4) НППБ при устройстве и эксплуатации печей (отсутствие предтопочного металлического листа)</v>
          </cell>
        </row>
        <row r="840">
          <cell r="B840" t="str">
            <v>е.5) НППБ при устройстве и эксплуатации печей (отсутствие искрогасительных устройств)</v>
          </cell>
        </row>
        <row r="841">
          <cell r="B841" t="str">
            <v>ж.1) НППБ при  производстве электросварочных и других огневых работ (электросварочные работы)</v>
          </cell>
        </row>
        <row r="842">
          <cell r="B842" t="str">
            <v>ж.2) НППБ при  производстве электросварочных и других огневых работ (газосварочные работы)</v>
          </cell>
        </row>
        <row r="843">
          <cell r="B843" t="str">
            <v>ж.3) НППБ при  производстве электросварочных и других огневых работ (газорезательные работы)</v>
          </cell>
        </row>
        <row r="844">
          <cell r="B844" t="str">
            <v>ж.4) НППБ при  производстве электросварочных и других огневых работ (паяльные работы)</v>
          </cell>
        </row>
        <row r="845">
          <cell r="B845" t="str">
            <v>з.1) НППБ при эксплуатации бытовых газовых устройств</v>
          </cell>
        </row>
        <row r="846">
          <cell r="B846" t="str">
            <v>з.2) НППБ при эксплуатации керосиновых и других устройств</v>
          </cell>
        </row>
        <row r="847">
          <cell r="B847" t="str">
            <v>и.1) НОСО при курении</v>
          </cell>
        </row>
        <row r="848">
          <cell r="B848" t="str">
            <v>и.2) НОСО при использовании приборами освещения с открытым пламенем (свечами, фонарями, факелами и.т.п.)</v>
          </cell>
        </row>
        <row r="849">
          <cell r="B849" t="str">
            <v>и.3) НОСО от костра</v>
          </cell>
        </row>
        <row r="850">
          <cell r="B850" t="str">
            <v>и.4) НОСО от фейерверков, пиротехнических изделий</v>
          </cell>
        </row>
        <row r="851">
          <cell r="B851" t="str">
            <v>и.5) НОСО (прочее)</v>
          </cell>
        </row>
        <row r="852">
          <cell r="B852" t="str">
            <v>и.6) НОСО при курение в постели в нетрезвом виде</v>
          </cell>
        </row>
        <row r="853">
          <cell r="B853" t="str">
            <v>к) Шалость детей с огнем</v>
          </cell>
        </row>
        <row r="854">
          <cell r="B854" t="str">
            <v>л) Самовозгорание веществ и материалов</v>
          </cell>
        </row>
        <row r="855">
          <cell r="B855" t="str">
            <v>м) Взрывы</v>
          </cell>
        </row>
        <row r="856">
          <cell r="B856" t="str">
            <v>н) Прямые удары молнии или их вторичные воздействия</v>
          </cell>
        </row>
        <row r="857">
          <cell r="B857" t="str">
            <v>о) Не установленные причины</v>
          </cell>
        </row>
        <row r="858">
          <cell r="B858" t="str">
            <v>п) Прочие причины пожаров (отсутствие искрогасительных устройств на транспортных средствах, обрыв топливопровода, в результате ДТП )</v>
          </cell>
        </row>
        <row r="864">
          <cell r="B864" t="str">
            <v>Рабочие</v>
          </cell>
        </row>
        <row r="865">
          <cell r="B865" t="str">
            <v>Служащие</v>
          </cell>
        </row>
        <row r="866">
          <cell r="B866" t="str">
            <v>Предприниматели</v>
          </cell>
        </row>
        <row r="867">
          <cell r="B867" t="str">
            <v>Временно не работающие</v>
          </cell>
        </row>
        <row r="868">
          <cell r="B868" t="str">
            <v>Пенсионеры</v>
          </cell>
        </row>
        <row r="869">
          <cell r="B869" t="str">
            <v>Дети (дошкольники)</v>
          </cell>
        </row>
        <row r="870">
          <cell r="B870" t="str">
            <v>Учащиеся (от 7 до 10 лет)</v>
          </cell>
        </row>
        <row r="871">
          <cell r="B871" t="str">
            <v>Учащиеся (от 10 до 16лет)</v>
          </cell>
        </row>
        <row r="872">
          <cell r="B872" t="str">
            <v>Студента ВУЗов, лицеев (старше 16 лет)</v>
          </cell>
        </row>
        <row r="873">
          <cell r="B873" t="str">
            <v>Лица БОМЖ</v>
          </cell>
        </row>
        <row r="874">
          <cell r="B874" t="str">
            <v>Инвалиды</v>
          </cell>
        </row>
      </sheetData>
      <sheetData sheetId="6" refreshError="1"/>
      <sheetData sheetId="7" refreshError="1"/>
      <sheetData sheetId="8" refreshError="1"/>
      <sheetData sheetId="9">
        <row r="26">
          <cell r="B26" t="str">
            <v xml:space="preserve">Алкогольное опьянение </v>
          </cell>
        </row>
        <row r="27">
          <cell r="B27" t="str">
            <v>Состояние сна</v>
          </cell>
        </row>
        <row r="28">
          <cell r="B28" t="str">
            <v>Инвалидность</v>
          </cell>
        </row>
        <row r="29">
          <cell r="B29" t="str">
            <v>Оставленные без присмотра дети</v>
          </cell>
        </row>
        <row r="30">
          <cell r="B30" t="str">
            <v>Прочие (расписать)</v>
          </cell>
        </row>
        <row r="32">
          <cell r="B32" t="str">
            <v>прогары и трещины в конструкции печи</v>
          </cell>
        </row>
        <row r="33">
          <cell r="B33" t="str">
            <v>забитый дымоход</v>
          </cell>
        </row>
        <row r="34">
          <cell r="B34" t="str">
            <v>использование неисправного печного оборудования</v>
          </cell>
        </row>
        <row r="35">
          <cell r="B35" t="str">
            <v>использование воздуховодов системы вентиляции в качестве дымовых каналов</v>
          </cell>
        </row>
        <row r="36">
          <cell r="B36" t="str">
            <v>нарушение требований пожарной безопасности при эксплуатации бытовых газовых устройств</v>
          </cell>
        </row>
        <row r="37">
          <cell r="B37" t="str">
            <v>Не установленные причины</v>
          </cell>
        </row>
        <row r="38">
          <cell r="B38" t="str">
            <v>Прочие причины отравления угарным газом без возникновения пожара (расписать)</v>
          </cell>
        </row>
        <row r="40">
          <cell r="B40" t="str">
            <v>частный дом</v>
          </cell>
        </row>
        <row r="41">
          <cell r="B41" t="str">
            <v>многоквартирный жилой дом</v>
          </cell>
        </row>
        <row r="42">
          <cell r="B42" t="str">
            <v>гараж</v>
          </cell>
        </row>
        <row r="43">
          <cell r="B43" t="str">
            <v>баня</v>
          </cell>
        </row>
        <row r="44">
          <cell r="B44" t="str">
            <v>сауна</v>
          </cell>
        </row>
        <row r="45">
          <cell r="B45" t="str">
            <v>дача</v>
          </cell>
        </row>
        <row r="46">
          <cell r="B46" t="str">
            <v>надворные постройки</v>
          </cell>
        </row>
        <row r="47">
          <cell r="B47" t="str">
            <v>вагончик для жилья</v>
          </cell>
        </row>
        <row r="48">
          <cell r="B48" t="str">
            <v>сеновал</v>
          </cell>
        </row>
        <row r="49">
          <cell r="B49" t="str">
            <v>сарай</v>
          </cell>
        </row>
        <row r="51">
          <cell r="B51" t="str">
            <v>жилые комнаты</v>
          </cell>
        </row>
        <row r="52">
          <cell r="B52" t="str">
            <v>коридор</v>
          </cell>
        </row>
        <row r="53">
          <cell r="B53" t="str">
            <v>гардероб</v>
          </cell>
        </row>
        <row r="54">
          <cell r="B54" t="str">
            <v>кухня</v>
          </cell>
        </row>
        <row r="55">
          <cell r="B55" t="str">
            <v>ванная, душевая, туалет</v>
          </cell>
        </row>
        <row r="56">
          <cell r="B56" t="str">
            <v>балкон, лоджия</v>
          </cell>
        </row>
        <row r="57">
          <cell r="B57" t="str">
            <v>чердачное помещение</v>
          </cell>
        </row>
        <row r="58">
          <cell r="B58" t="str">
            <v>подвальное помещение</v>
          </cell>
        </row>
        <row r="59">
          <cell r="B59" t="str">
            <v>шахта лифта</v>
          </cell>
        </row>
        <row r="60">
          <cell r="B60" t="str">
            <v>подъезд, лестничная клетка</v>
          </cell>
        </row>
        <row r="61">
          <cell r="B61" t="str">
            <v>шахта дымоудаления</v>
          </cell>
        </row>
        <row r="62">
          <cell r="B62" t="str">
            <v>подсобное помещение</v>
          </cell>
        </row>
        <row r="63">
          <cell r="B63" t="str">
            <v>пристойка к зданию (баня, гараж, тамбур и тому подобное)</v>
          </cell>
        </row>
        <row r="64">
          <cell r="B64" t="str">
            <v>мусоропровод</v>
          </cell>
        </row>
        <row r="65">
          <cell r="B65" t="str">
            <v>другие места возникновения</v>
          </cell>
        </row>
        <row r="80">
          <cell r="B80" t="str">
            <v>хозяйственные постройки всего:</v>
          </cell>
        </row>
        <row r="81">
          <cell r="B81" t="str">
            <v>а) баня</v>
          </cell>
        </row>
        <row r="82">
          <cell r="B82" t="str">
            <v>б) гараж</v>
          </cell>
        </row>
        <row r="83">
          <cell r="B83" t="str">
            <v>в) сарай и тому подобное</v>
          </cell>
        </row>
        <row r="84">
          <cell r="B84" t="str">
            <v>одноэтажные дома</v>
          </cell>
        </row>
        <row r="85">
          <cell r="B85" t="str">
            <v>двухэтажные дома</v>
          </cell>
        </row>
        <row r="86">
          <cell r="B86" t="str">
            <v>от 3 - 5 этажей</v>
          </cell>
        </row>
        <row r="87">
          <cell r="B87" t="str">
            <v>от 6 - 9 этажей</v>
          </cell>
        </row>
        <row r="88">
          <cell r="B88" t="str">
            <v>свыше 9 этажей</v>
          </cell>
        </row>
        <row r="90">
          <cell r="B90" t="str">
            <v>1 этаж</v>
          </cell>
        </row>
        <row r="91">
          <cell r="B91" t="str">
            <v>2 этаж</v>
          </cell>
        </row>
        <row r="92">
          <cell r="B92" t="str">
            <v>3 этаж</v>
          </cell>
        </row>
        <row r="93">
          <cell r="B93" t="str">
            <v>4 этаж</v>
          </cell>
        </row>
        <row r="94">
          <cell r="B94" t="str">
            <v>5 этаж</v>
          </cell>
        </row>
        <row r="95">
          <cell r="B95" t="str">
            <v>6 этаж</v>
          </cell>
        </row>
        <row r="96">
          <cell r="B96" t="str">
            <v>7 этаж</v>
          </cell>
        </row>
        <row r="97">
          <cell r="B97" t="str">
            <v>8 этаж</v>
          </cell>
        </row>
        <row r="98">
          <cell r="B98" t="str">
            <v>9 этаж</v>
          </cell>
        </row>
        <row r="99">
          <cell r="B99" t="str">
            <v>свыше 9 этажей</v>
          </cell>
        </row>
        <row r="770">
          <cell r="B770" t="str">
            <v>Рабочие</v>
          </cell>
        </row>
        <row r="771">
          <cell r="B771" t="str">
            <v>Служащие</v>
          </cell>
        </row>
        <row r="772">
          <cell r="B772" t="str">
            <v>Предприниматели</v>
          </cell>
        </row>
        <row r="773">
          <cell r="B773" t="str">
            <v>Временно неработающие</v>
          </cell>
        </row>
        <row r="774">
          <cell r="B774" t="str">
            <v>Пенсионеры</v>
          </cell>
        </row>
        <row r="775">
          <cell r="B775" t="str">
            <v>Дети дошкольного возраста</v>
          </cell>
        </row>
        <row r="776">
          <cell r="B776" t="str">
            <v>Учащиеся от 7 до 10 лет</v>
          </cell>
        </row>
        <row r="777">
          <cell r="B777" t="str">
            <v>Учащиеся от 10 до 16 лет</v>
          </cell>
        </row>
        <row r="778">
          <cell r="B778" t="str">
            <v>Студенты высших учебных заведений, лицеев (старше 16 лет)</v>
          </cell>
        </row>
        <row r="779">
          <cell r="B779" t="str">
            <v>Лица без определенного места жительства</v>
          </cell>
        </row>
        <row r="780">
          <cell r="B780" t="str">
            <v>Лицо, находящееся в местах лишения свободы</v>
          </cell>
        </row>
        <row r="781">
          <cell r="B781" t="str">
            <v>Инвалиды</v>
          </cell>
        </row>
      </sheetData>
      <sheetData sheetId="10">
        <row r="7">
          <cell r="A7" t="str">
            <v>1. Областные, районные акиматы</v>
          </cell>
        </row>
        <row r="8">
          <cell r="A8" t="str">
            <v xml:space="preserve">2. Министерство внутренних дел РК </v>
          </cell>
        </row>
        <row r="9">
          <cell r="A9" t="str">
            <v xml:space="preserve">3. Министерство иностранных дел РК </v>
          </cell>
        </row>
        <row r="10">
          <cell r="A10" t="str">
            <v xml:space="preserve">4. Министерства культуры и спорта РК </v>
          </cell>
        </row>
        <row r="11">
          <cell r="A11" t="str">
            <v xml:space="preserve">5. Министерство национальной экономики РК </v>
          </cell>
        </row>
        <row r="12">
          <cell r="A12" t="str">
            <v xml:space="preserve">6. Министерство обороны РК </v>
          </cell>
        </row>
        <row r="13">
          <cell r="A13" t="str">
            <v xml:space="preserve">7. Министерство по инвестициям и развитию РК </v>
          </cell>
        </row>
        <row r="14">
          <cell r="A14" t="str">
            <v xml:space="preserve">8. Министерство образования и науки РК </v>
          </cell>
        </row>
        <row r="15">
          <cell r="A15" t="str">
            <v xml:space="preserve">9. Министерство здравоохранения и социальной защиты РК </v>
          </cell>
        </row>
        <row r="16">
          <cell r="A16" t="str">
            <v xml:space="preserve">10. Министерство сельского хозяйства РК </v>
          </cell>
        </row>
        <row r="17">
          <cell r="A17" t="str">
            <v xml:space="preserve">12. Министерство финансов РК </v>
          </cell>
        </row>
        <row r="18">
          <cell r="A18" t="str">
            <v xml:space="preserve">13. Министерства энергетики РК </v>
          </cell>
        </row>
        <row r="19">
          <cell r="A19" t="str">
            <v xml:space="preserve">14. Министерство юстиции РК </v>
          </cell>
        </row>
        <row r="20">
          <cell r="A20" t="str">
            <v>15. Комитет национальной безопасности РК</v>
          </cell>
        </row>
        <row r="21">
          <cell r="A21" t="str">
            <v xml:space="preserve">16. Агентство РК по делам государственной службы и противодействию коррупции </v>
          </cell>
        </row>
        <row r="22">
          <cell r="A22" t="str">
            <v>17. Управление делами Президента РК</v>
          </cell>
        </row>
        <row r="23">
          <cell r="A23" t="str">
            <v>18. Национальный банк РК</v>
          </cell>
        </row>
        <row r="24">
          <cell r="A24" t="str">
            <v>19. Акционерные общества</v>
          </cell>
        </row>
        <row r="25">
          <cell r="A25" t="str">
            <v>20. КАЗАХСТАН ТЕМIР ЖОЛЫ</v>
          </cell>
        </row>
        <row r="26">
          <cell r="A26" t="str">
            <v>21. Личная собственность</v>
          </cell>
        </row>
        <row r="27">
          <cell r="A27" t="str">
            <v>22. Кооперативы РК</v>
          </cell>
        </row>
        <row r="28">
          <cell r="A28" t="str">
            <v>23. Крестьянские хозяйства РК</v>
          </cell>
        </row>
        <row r="29">
          <cell r="A29" t="str">
            <v>24. Частная собственность</v>
          </cell>
        </row>
        <row r="30">
          <cell r="A30" t="str">
            <v>25. Прочие</v>
          </cell>
        </row>
      </sheetData>
      <sheetData sheetId="11">
        <row r="4">
          <cell r="B4" t="str">
            <v>Аксуский</v>
          </cell>
        </row>
        <row r="5">
          <cell r="B5" t="str">
            <v>Алакольский</v>
          </cell>
        </row>
        <row r="6">
          <cell r="B6" t="str">
            <v>Балхашский</v>
          </cell>
        </row>
        <row r="7">
          <cell r="B7" t="str">
            <v>Енбекшиказахский</v>
          </cell>
        </row>
        <row r="8">
          <cell r="B8" t="str">
            <v>Ескельдинский</v>
          </cell>
        </row>
        <row r="9">
          <cell r="B9" t="str">
            <v>Жамбылский</v>
          </cell>
        </row>
        <row r="10">
          <cell r="B10" t="str">
            <v>Илийский</v>
          </cell>
        </row>
        <row r="11">
          <cell r="B11" t="str">
            <v>Карасайский</v>
          </cell>
        </row>
        <row r="12">
          <cell r="B12" t="str">
            <v>Каратальский</v>
          </cell>
        </row>
        <row r="13">
          <cell r="B13" t="str">
            <v>Кербулакский</v>
          </cell>
        </row>
        <row r="14">
          <cell r="B14" t="str">
            <v>Коксуский</v>
          </cell>
        </row>
        <row r="15">
          <cell r="B15" t="str">
            <v>Панфиловский</v>
          </cell>
        </row>
        <row r="16">
          <cell r="B16" t="str">
            <v>Райымбекский</v>
          </cell>
        </row>
        <row r="17">
          <cell r="B17" t="str">
            <v>Саркандский</v>
          </cell>
        </row>
        <row r="18">
          <cell r="B18" t="str">
            <v>Талгарский</v>
          </cell>
        </row>
        <row r="19">
          <cell r="B19" t="str">
            <v>Уйгурский</v>
          </cell>
        </row>
        <row r="20">
          <cell r="B20" t="str">
            <v>г.Талдыкорган</v>
          </cell>
        </row>
        <row r="21">
          <cell r="B21" t="str">
            <v>г.Капшагай</v>
          </cell>
        </row>
        <row r="22">
          <cell r="B22" t="str">
            <v>г.Текели</v>
          </cell>
        </row>
        <row r="23">
          <cell r="B23" t="str">
            <v>ДЧС</v>
          </cell>
        </row>
      </sheetData>
      <sheetData sheetId="12" refreshError="1"/>
      <sheetData sheetId="13">
        <row r="1">
          <cell r="Q1" t="str">
            <v>Списано в наряд</v>
          </cell>
          <cell r="R1" t="str">
            <v>Привл. к адм. отв.</v>
          </cell>
          <cell r="S1" t="str">
            <v>Привл. к дисц. отв.</v>
          </cell>
          <cell r="T1" t="str">
            <v>Передано по территориальности</v>
          </cell>
          <cell r="U1" t="str">
            <v>Передано по подведомственности</v>
          </cell>
          <cell r="V1" t="str">
            <v>Приобщено к КУИ</v>
          </cell>
        </row>
      </sheetData>
      <sheetData sheetId="14" refreshError="1"/>
      <sheetData sheetId="15">
        <row r="3">
          <cell r="C3">
            <v>25</v>
          </cell>
        </row>
        <row r="4">
          <cell r="C4">
            <v>29</v>
          </cell>
        </row>
        <row r="5">
          <cell r="C5">
            <v>20</v>
          </cell>
        </row>
        <row r="6">
          <cell r="C6">
            <v>26</v>
          </cell>
        </row>
        <row r="7">
          <cell r="C7">
            <v>36</v>
          </cell>
        </row>
        <row r="8">
          <cell r="C8">
            <v>14</v>
          </cell>
        </row>
        <row r="9">
          <cell r="C9">
            <v>6</v>
          </cell>
        </row>
        <row r="10">
          <cell r="C10">
            <v>9</v>
          </cell>
        </row>
        <row r="11">
          <cell r="C11">
            <v>35</v>
          </cell>
        </row>
        <row r="12">
          <cell r="C12">
            <v>7</v>
          </cell>
        </row>
        <row r="13">
          <cell r="C13">
            <v>3</v>
          </cell>
        </row>
        <row r="14">
          <cell r="C14">
            <v>4</v>
          </cell>
        </row>
        <row r="15">
          <cell r="C15">
            <v>13</v>
          </cell>
        </row>
        <row r="16">
          <cell r="C16">
            <v>1</v>
          </cell>
        </row>
        <row r="17">
          <cell r="C17">
            <v>30</v>
          </cell>
        </row>
        <row r="18">
          <cell r="C18">
            <v>31</v>
          </cell>
        </row>
        <row r="19">
          <cell r="C19">
            <v>28</v>
          </cell>
        </row>
        <row r="20">
          <cell r="C20">
            <v>32</v>
          </cell>
        </row>
        <row r="21">
          <cell r="C21">
            <v>33</v>
          </cell>
        </row>
        <row r="22">
          <cell r="C22">
            <v>11</v>
          </cell>
        </row>
        <row r="23">
          <cell r="C23">
            <v>12</v>
          </cell>
        </row>
        <row r="24">
          <cell r="C24">
            <v>34</v>
          </cell>
        </row>
        <row r="25">
          <cell r="C25">
            <v>27</v>
          </cell>
        </row>
        <row r="26">
          <cell r="C26">
            <v>2</v>
          </cell>
        </row>
        <row r="27">
          <cell r="C27">
            <v>10</v>
          </cell>
        </row>
        <row r="28">
          <cell r="C28" t="str">
            <v>СПЧ-1</v>
          </cell>
        </row>
        <row r="29">
          <cell r="C29">
            <v>21</v>
          </cell>
        </row>
        <row r="30">
          <cell r="C30">
            <v>22</v>
          </cell>
        </row>
        <row r="31">
          <cell r="C31">
            <v>5</v>
          </cell>
        </row>
        <row r="32">
          <cell r="C32">
            <v>24</v>
          </cell>
        </row>
        <row r="33">
          <cell r="C33" t="str">
            <v>ОСО</v>
          </cell>
        </row>
        <row r="34">
          <cell r="C34" t="str">
            <v>нет</v>
          </cell>
        </row>
      </sheetData>
      <sheetData sheetId="16">
        <row r="2">
          <cell r="F2" t="str">
            <v>да</v>
          </cell>
        </row>
        <row r="3">
          <cell r="F3" t="str">
            <v>нет</v>
          </cell>
        </row>
        <row r="4">
          <cell r="B4" t="str">
            <v>Аксуский</v>
          </cell>
        </row>
        <row r="5">
          <cell r="B5" t="str">
            <v>Алакольский</v>
          </cell>
        </row>
        <row r="6">
          <cell r="B6" t="str">
            <v>Балхашский</v>
          </cell>
        </row>
        <row r="7">
          <cell r="B7" t="str">
            <v>Енбекшиказахский</v>
          </cell>
        </row>
        <row r="8">
          <cell r="B8" t="str">
            <v>Ескельдинский</v>
          </cell>
        </row>
        <row r="9">
          <cell r="B9" t="str">
            <v>Жамбылский</v>
          </cell>
        </row>
        <row r="10">
          <cell r="B10" t="str">
            <v>Илийский</v>
          </cell>
        </row>
        <row r="11">
          <cell r="B11" t="str">
            <v>Карасайский</v>
          </cell>
        </row>
        <row r="12">
          <cell r="B12" t="str">
            <v>Каратальский</v>
          </cell>
        </row>
        <row r="13">
          <cell r="B13" t="str">
            <v>Кербулакский</v>
          </cell>
        </row>
        <row r="14">
          <cell r="B14" t="str">
            <v>Коксуский</v>
          </cell>
        </row>
        <row r="15">
          <cell r="B15" t="str">
            <v>Панфиловский</v>
          </cell>
        </row>
        <row r="16">
          <cell r="B16" t="str">
            <v>Райымбекский</v>
          </cell>
        </row>
        <row r="17">
          <cell r="B17" t="str">
            <v>Саркандский</v>
          </cell>
        </row>
        <row r="18">
          <cell r="B18" t="str">
            <v>Талгарский</v>
          </cell>
        </row>
        <row r="19">
          <cell r="B19" t="str">
            <v>Уйгурский</v>
          </cell>
        </row>
        <row r="20">
          <cell r="B20" t="str">
            <v>г.Талдыкорган</v>
          </cell>
        </row>
        <row r="21">
          <cell r="B21" t="str">
            <v>г.Капшагай</v>
          </cell>
        </row>
        <row r="22">
          <cell r="B22" t="str">
            <v>г.Текели</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Ф1"/>
      <sheetName val="Ф2"/>
      <sheetName val="Ф3"/>
      <sheetName val="Ф4"/>
      <sheetName val="ф5"/>
      <sheetName val="Ф-6 Заг"/>
      <sheetName val="Ф-6 Степ"/>
      <sheetName val="Ф-6 Лес"/>
      <sheetName val="ф7"/>
      <sheetName val="ф11"/>
      <sheetName val="диаграммы"/>
    </sheetNames>
    <sheetDataSet>
      <sheetData sheetId="0">
        <row r="6">
          <cell r="C6">
            <v>1566</v>
          </cell>
        </row>
      </sheetData>
      <sheetData sheetId="1" refreshError="1"/>
      <sheetData sheetId="2"/>
      <sheetData sheetId="3" refreshError="1"/>
      <sheetData sheetId="4">
        <row r="10">
          <cell r="I10">
            <v>0</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Форма 1"/>
      <sheetName val="Форма 3,4"/>
      <sheetName val="Лист2"/>
      <sheetName val="Итого"/>
      <sheetName val="Гиб."/>
      <sheetName val="Тр."/>
      <sheetName val="произв.зд"/>
      <sheetName val="предприятия торг."/>
      <sheetName val="образов. "/>
      <sheetName val="детские"/>
      <sheetName val="культурно"/>
      <sheetName val="складские здани"/>
      <sheetName val="спорт-зрел.уч"/>
      <sheetName val="лечебн"/>
      <sheetName val="Банно проф"/>
      <sheetName val="Адм."/>
      <sheetName val="сельскохоз."/>
      <sheetName val="новостройка"/>
      <sheetName val="авто"/>
      <sheetName val="ЖС"/>
      <sheetName val="Лес"/>
      <sheetName val="степь "/>
      <sheetName val="Прочие открытые терр."/>
      <sheetName val="Травостой"/>
      <sheetName val="АСР"/>
      <sheetName val="мусор"/>
      <sheetName val="КЗ"/>
      <sheetName val="вспышка газа "/>
      <sheetName val="задымление "/>
      <sheetName val="подгорание пищи на газе "/>
      <sheetName val="сработка сигнализации"/>
      <sheetName val="дтп загорание"/>
      <sheetName val="ложный"/>
      <sheetName val="самов угля"/>
      <sheetName val="не взятые на учет гиб. и тр"/>
      <sheetName val="Прочие выезда"/>
      <sheetName val="Лист1"/>
      <sheetName val="Лист3"/>
      <sheetName val="Лист4"/>
    </sheetNames>
    <sheetDataSet>
      <sheetData sheetId="0" refreshError="1"/>
      <sheetData sheetId="1">
        <row r="52">
          <cell r="B52" t="str">
            <v>предприятия электроэнергетики</v>
          </cell>
        </row>
        <row r="53">
          <cell r="B53" t="str">
            <v>предприятия черной и цветной металлургии</v>
          </cell>
        </row>
        <row r="54">
          <cell r="B54" t="str">
            <v>предприятия машиностроения и металлообработки</v>
          </cell>
        </row>
        <row r="55">
          <cell r="B55" t="str">
            <v>предприятия химической отрасли</v>
          </cell>
        </row>
        <row r="56">
          <cell r="B56" t="str">
            <v>предприятия нефтянной отрасли</v>
          </cell>
        </row>
        <row r="57">
          <cell r="B57" t="str">
            <v>предприятия угольной отрасли</v>
          </cell>
        </row>
        <row r="58">
          <cell r="B58" t="str">
            <v>предприятия добычи газа</v>
          </cell>
        </row>
        <row r="59">
          <cell r="B59" t="str">
            <v xml:space="preserve">предприятия легкой промышленности </v>
          </cell>
        </row>
        <row r="60">
          <cell r="B60" t="str">
            <v xml:space="preserve">предприятия пищевой промышленности </v>
          </cell>
        </row>
        <row r="61">
          <cell r="B61" t="str">
            <v>пред. деревообрабатывающей и целлюлозно-бумажной пром.</v>
          </cell>
        </row>
        <row r="62">
          <cell r="B62" t="str">
            <v>предприятия промышленности строительных материалов</v>
          </cell>
        </row>
        <row r="63">
          <cell r="B63" t="str">
            <v xml:space="preserve">прочие предприятия  </v>
          </cell>
        </row>
        <row r="66">
          <cell r="B66" t="str">
            <v>крытые рынки</v>
          </cell>
        </row>
        <row r="67">
          <cell r="B67" t="str">
            <v>оптовые рынки, базары, ярмарки, выставки товаров</v>
          </cell>
        </row>
        <row r="68">
          <cell r="B68" t="str">
            <v xml:space="preserve">магазины промышленных товаров </v>
          </cell>
        </row>
        <row r="69">
          <cell r="B69" t="str">
            <v>магазины продуктовых товаров</v>
          </cell>
        </row>
        <row r="70">
          <cell r="B70" t="str">
            <v>гастрономы</v>
          </cell>
        </row>
        <row r="71">
          <cell r="B71" t="str">
            <v>универмаги</v>
          </cell>
        </row>
        <row r="72">
          <cell r="B72" t="str">
            <v>минимаркеты</v>
          </cell>
        </row>
        <row r="73">
          <cell r="B73" t="str">
            <v>супермаркеты</v>
          </cell>
        </row>
        <row r="74">
          <cell r="B74" t="str">
            <v xml:space="preserve">торгово-развлекательные центры </v>
          </cell>
        </row>
        <row r="75">
          <cell r="B75" t="str">
            <v>торговые центры</v>
          </cell>
        </row>
        <row r="76">
          <cell r="B76" t="str">
            <v>торговые дома</v>
          </cell>
        </row>
        <row r="77">
          <cell r="B77" t="str">
            <v xml:space="preserve">торговые павильоны, киоски, ларьки, палатки и др. </v>
          </cell>
        </row>
        <row r="78">
          <cell r="B78" t="str">
            <v xml:space="preserve">объекты общественного питания </v>
          </cell>
        </row>
        <row r="79">
          <cell r="B79" t="str">
            <v>13.1) рестораны</v>
          </cell>
        </row>
        <row r="80">
          <cell r="B80" t="str">
            <v>13.2) кафе, бары</v>
          </cell>
        </row>
        <row r="81">
          <cell r="B81" t="str">
            <v>13.3) столовые</v>
          </cell>
        </row>
        <row r="82">
          <cell r="B82" t="str">
            <v>13.4) шашлычные и тому подобное</v>
          </cell>
        </row>
        <row r="83">
          <cell r="B83" t="str">
            <v xml:space="preserve">прочие здания торговли </v>
          </cell>
        </row>
        <row r="86">
          <cell r="B86" t="str">
            <v>склады продовольственных товаров, плодоовощные базы</v>
          </cell>
        </row>
        <row r="87">
          <cell r="B87" t="str">
            <v>склады промышленных товаров</v>
          </cell>
        </row>
        <row r="88">
          <cell r="B88" t="str">
            <v>склады ЛВЖ, ГЖ и сжиженных газов</v>
          </cell>
        </row>
        <row r="89">
          <cell r="B89" t="str">
            <v>склады химических веществ, минудобрений и др.</v>
          </cell>
        </row>
        <row r="90">
          <cell r="B90" t="str">
            <v>склады лесопиломатериалов</v>
          </cell>
        </row>
        <row r="91">
          <cell r="B91" t="str">
            <v>склады медицинских товаров</v>
          </cell>
        </row>
        <row r="92">
          <cell r="B92" t="str">
            <v>прочие склады</v>
          </cell>
        </row>
        <row r="95">
          <cell r="B95" t="str">
            <v>общеобразовательные (школы, лицеи, гимназии, интернаты)</v>
          </cell>
        </row>
        <row r="96">
          <cell r="B96" t="str">
            <v>высшего и среднего профессионального образования (ВУЗ,ПТУ)</v>
          </cell>
        </row>
        <row r="97">
          <cell r="B97" t="str">
            <v>институты повышения квалификации, учебные комбинаты и курсы</v>
          </cell>
        </row>
        <row r="98">
          <cell r="B98" t="str">
            <v>прочие учебные учреждения</v>
          </cell>
        </row>
        <row r="99">
          <cell r="B99" t="str">
            <v>из них в зданиях повышенной этажности</v>
          </cell>
        </row>
        <row r="102">
          <cell r="B102" t="str">
            <v>дошкольные (сады, ясли, дома ребенка)</v>
          </cell>
        </row>
        <row r="103">
          <cell r="B103" t="str">
            <v>оздоровительные лагеря, пансионаты и др.</v>
          </cell>
        </row>
        <row r="104">
          <cell r="B104" t="str">
            <v>дворцы и дома школьников</v>
          </cell>
        </row>
        <row r="105">
          <cell r="B105" t="str">
            <v xml:space="preserve">прочие детские учреждения </v>
          </cell>
        </row>
        <row r="108">
          <cell r="B108" t="str">
            <v>театры, кинотеатры, цирки, концертные залы, видеосалоны</v>
          </cell>
        </row>
        <row r="109">
          <cell r="B109" t="str">
            <v>дворцы культуры, клубы, музеи, выставки, библиотеки</v>
          </cell>
        </row>
        <row r="110">
          <cell r="B110" t="str">
            <v>туристические базы</v>
          </cell>
        </row>
        <row r="111">
          <cell r="B111" t="str">
            <v>парки, зоопарки, дендрарий, аквапарки, окианариум</v>
          </cell>
        </row>
        <row r="112">
          <cell r="B112" t="str">
            <v>казино, боулинг, дискотеки, залы игровых автоматов, бильярдные</v>
          </cell>
        </row>
        <row r="113">
          <cell r="B113" t="str">
            <v xml:space="preserve">прочие здания   </v>
          </cell>
        </row>
        <row r="116">
          <cell r="B116" t="str">
            <v>стадионы, ипподромы</v>
          </cell>
        </row>
        <row r="117">
          <cell r="B117" t="str">
            <v>дворцы спорта, манежи, бассейны, тир</v>
          </cell>
        </row>
        <row r="118">
          <cell r="B118" t="str">
            <v>прочие здания</v>
          </cell>
        </row>
        <row r="121">
          <cell r="B121" t="str">
            <v>больницы, госпитали, родильные дома</v>
          </cell>
        </row>
        <row r="122">
          <cell r="B122" t="str">
            <v>поликлиники, диспансеры, медпункты</v>
          </cell>
        </row>
        <row r="123">
          <cell r="B123" t="str">
            <v>санатории, профилактории</v>
          </cell>
        </row>
        <row r="124">
          <cell r="B124" t="str">
            <v>санитарно-эпидемиологические станции</v>
          </cell>
        </row>
        <row r="125">
          <cell r="B125" t="str">
            <v>дома престарелых и инвалидов</v>
          </cell>
        </row>
        <row r="126">
          <cell r="B126" t="str">
            <v>станции скорой помощи</v>
          </cell>
        </row>
        <row r="127">
          <cell r="B127" t="str">
            <v xml:space="preserve">прочие здания  </v>
          </cell>
        </row>
        <row r="130">
          <cell r="B130" t="str">
            <v>бани</v>
          </cell>
        </row>
        <row r="131">
          <cell r="B131" t="str">
            <v>сауны</v>
          </cell>
        </row>
        <row r="132">
          <cell r="B132" t="str">
            <v>прачечные</v>
          </cell>
        </row>
        <row r="133">
          <cell r="B133" t="str">
            <v>химчистки</v>
          </cell>
        </row>
        <row r="136">
          <cell r="B136" t="str">
            <v>здания органов государственной власти</v>
          </cell>
        </row>
        <row r="137">
          <cell r="B137" t="str">
            <v>здания органов представительной власти</v>
          </cell>
        </row>
        <row r="138">
          <cell r="B138" t="str">
            <v>здания местных исполнительных органов</v>
          </cell>
        </row>
        <row r="139">
          <cell r="B139" t="str">
            <v>здания судов, нотариальные и адвокатские конторы</v>
          </cell>
        </row>
        <row r="140">
          <cell r="B140" t="str">
            <v>культовые здания</v>
          </cell>
        </row>
        <row r="141">
          <cell r="B141" t="str">
            <v>административные здания организаций, предприятий, учреждений</v>
          </cell>
        </row>
        <row r="142">
          <cell r="B142" t="str">
            <v>аэропорты и аэровокзалы</v>
          </cell>
        </row>
        <row r="143">
          <cell r="B143" t="str">
            <v>железнодорожные, морские, речные и автовокзалы и др.</v>
          </cell>
        </row>
        <row r="144">
          <cell r="B144" t="str">
            <v>почтамп, телеграф, АТС, отделения связи</v>
          </cell>
        </row>
        <row r="145">
          <cell r="B145" t="str">
            <v>радио и вычислительные центры, телестудии</v>
          </cell>
        </row>
        <row r="146">
          <cell r="B146" t="str">
            <v>банки, биржы, брокерские конторы</v>
          </cell>
        </row>
        <row r="147">
          <cell r="B147" t="str">
            <v>гостиницы, мотели, кемпинги</v>
          </cell>
        </row>
        <row r="148">
          <cell r="B148" t="str">
            <v>здания бытового обслуживания населения</v>
          </cell>
        </row>
        <row r="149">
          <cell r="B149" t="str">
            <v>здание Комитета национальной безопасности</v>
          </cell>
        </row>
        <row r="150">
          <cell r="B150" t="str">
            <v>здания Министерства внутренних дел</v>
          </cell>
        </row>
        <row r="151">
          <cell r="B151" t="str">
            <v>здания Министерства обороны</v>
          </cell>
        </row>
        <row r="152">
          <cell r="B152" t="str">
            <v>объекты Министерства по чрезвычайным ситуациям</v>
          </cell>
        </row>
        <row r="153">
          <cell r="B153" t="str">
            <v>прочие здания</v>
          </cell>
        </row>
        <row r="154">
          <cell r="B154" t="str">
            <v xml:space="preserve"> из них в зданиях повышенной этажности</v>
          </cell>
        </row>
        <row r="157">
          <cell r="B157" t="str">
            <v>животноводческая ферма, кошара, конюшня, хлев</v>
          </cell>
        </row>
        <row r="158">
          <cell r="B158" t="str">
            <v>птицеводческая ферма</v>
          </cell>
        </row>
        <row r="159">
          <cell r="B159" t="str">
            <v>склады сена, фуража, и др.</v>
          </cell>
        </row>
        <row r="160">
          <cell r="B160" t="str">
            <v>мельницы</v>
          </cell>
        </row>
        <row r="161">
          <cell r="B161" t="str">
            <v>элеваторы, склады зерна</v>
          </cell>
        </row>
        <row r="162">
          <cell r="B162" t="str">
            <v>зерносушилки, механизированные тока, кормоцеха</v>
          </cell>
        </row>
        <row r="163">
          <cell r="B163" t="str">
            <v>теплицы, парники</v>
          </cell>
        </row>
        <row r="164">
          <cell r="B164" t="str">
            <v>фрукто и овощехранилища</v>
          </cell>
        </row>
        <row r="165">
          <cell r="B165" t="str">
            <v>полевой стан, пасека, стригальный пункт и др.</v>
          </cell>
        </row>
        <row r="166">
          <cell r="B166" t="str">
            <v>поля зерновых культур</v>
          </cell>
        </row>
        <row r="167">
          <cell r="B167" t="str">
            <v>прочие здания</v>
          </cell>
        </row>
        <row r="171">
          <cell r="B171" t="str">
            <v>автомобильный транспорт</v>
          </cell>
        </row>
        <row r="172">
          <cell r="B172" t="str">
            <v>1.1) грузовые</v>
          </cell>
        </row>
        <row r="173">
          <cell r="B173" t="str">
            <v>1.2) легковые</v>
          </cell>
        </row>
        <row r="174">
          <cell r="B174" t="str">
            <v>1.3) автобусы</v>
          </cell>
        </row>
        <row r="175">
          <cell r="B175" t="str">
            <v>1.4) тролейбусы</v>
          </cell>
        </row>
        <row r="176">
          <cell r="B176" t="str">
            <v>сельскохозяйственная техника</v>
          </cell>
        </row>
        <row r="177">
          <cell r="B177" t="str">
            <v>железнодорожный транспорт</v>
          </cell>
        </row>
        <row r="178">
          <cell r="B178" t="str">
            <v>воздушные суда</v>
          </cell>
        </row>
        <row r="179">
          <cell r="B179" t="str">
            <v>морские, речные суда</v>
          </cell>
        </row>
        <row r="180">
          <cell r="B180" t="str">
            <v>прочие транспортные средства</v>
          </cell>
        </row>
        <row r="183">
          <cell r="B183" t="str">
            <v>многоэтажное государственное жилье</v>
          </cell>
        </row>
        <row r="184">
          <cell r="B184" t="str">
            <v>многоэтажное жилье собственников квартир</v>
          </cell>
        </row>
        <row r="185">
          <cell r="B185" t="str">
            <v>жилые здания высототой 10 и более этажей</v>
          </cell>
        </row>
        <row r="186">
          <cell r="B186" t="str">
            <v>частный сектор</v>
          </cell>
        </row>
        <row r="187">
          <cell r="B187" t="str">
            <v>общежития</v>
          </cell>
        </row>
        <row r="188">
          <cell r="B188" t="str">
            <v>дачи, садовые домики, юрты</v>
          </cell>
        </row>
        <row r="189">
          <cell r="B189" t="str">
            <v xml:space="preserve">прочее жилье   </v>
          </cell>
        </row>
        <row r="192">
          <cell r="B192" t="str">
            <v>находящиеся в ведении местных исполнительных органов</v>
          </cell>
        </row>
        <row r="193">
          <cell r="B193" t="str">
            <v>в ведении Комитета лесного и охотничьего хозяйства Министерства окружающей среды и водных ресурсов</v>
          </cell>
        </row>
      </sheetData>
      <sheetData sheetId="2">
        <row r="2">
          <cell r="A2" t="str">
            <v>Аксуский</v>
          </cell>
        </row>
        <row r="3">
          <cell r="A3" t="str">
            <v>Алакольский</v>
          </cell>
        </row>
        <row r="4">
          <cell r="A4" t="str">
            <v>Балхашский</v>
          </cell>
        </row>
        <row r="5">
          <cell r="A5" t="str">
            <v>Енбекшиказахский</v>
          </cell>
        </row>
        <row r="6">
          <cell r="A6" t="str">
            <v>Ескельдинский</v>
          </cell>
        </row>
        <row r="7">
          <cell r="A7" t="str">
            <v>Жамбылский</v>
          </cell>
        </row>
        <row r="8">
          <cell r="A8" t="str">
            <v>Илийский</v>
          </cell>
        </row>
        <row r="9">
          <cell r="A9" t="str">
            <v>Карасайский</v>
          </cell>
        </row>
        <row r="10">
          <cell r="A10" t="str">
            <v>Каратальский</v>
          </cell>
        </row>
        <row r="11">
          <cell r="A11" t="str">
            <v>Кербулакский</v>
          </cell>
        </row>
        <row r="12">
          <cell r="A12" t="str">
            <v>Коксуский</v>
          </cell>
        </row>
        <row r="13">
          <cell r="A13" t="str">
            <v>Панфиловский</v>
          </cell>
        </row>
        <row r="14">
          <cell r="A14" t="str">
            <v>Райымбекский</v>
          </cell>
        </row>
        <row r="15">
          <cell r="A15" t="str">
            <v>Саркандский</v>
          </cell>
        </row>
        <row r="16">
          <cell r="A16" t="str">
            <v>Талгарский</v>
          </cell>
        </row>
        <row r="17">
          <cell r="A17" t="str">
            <v>Уйгурский</v>
          </cell>
        </row>
        <row r="18">
          <cell r="A18" t="str">
            <v>г.Талдыкорган</v>
          </cell>
        </row>
        <row r="19">
          <cell r="A19" t="str">
            <v>г.Капшагай</v>
          </cell>
        </row>
        <row r="20">
          <cell r="A20" t="str">
            <v>г.Текели</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Ф1"/>
      <sheetName val="Ф2"/>
      <sheetName val="Ф3"/>
      <sheetName val="Ф4"/>
      <sheetName val="ф5"/>
      <sheetName val="Ф-6 Заг"/>
      <sheetName val="Ф-6 Степ"/>
      <sheetName val="Ф-6 Лес"/>
      <sheetName val="ф7"/>
      <sheetName val="ф11"/>
      <sheetName val="Объект"/>
      <sheetName val="Ф-17"/>
      <sheetName val="Загорания"/>
      <sheetName val="еженед"/>
      <sheetName val="пожар"/>
      <sheetName val="ущерб"/>
      <sheetName val="спасено мат.ценостей"/>
      <sheetName val="спасено людей"/>
      <sheetName val="ПЧ"/>
      <sheetName val="прил2"/>
      <sheetName val="Гиб."/>
      <sheetName val="Тр."/>
      <sheetName val="произв"/>
      <sheetName val="торг"/>
      <sheetName val="склад"/>
      <sheetName val="обр "/>
      <sheetName val="детс"/>
      <sheetName val="культ"/>
      <sheetName val="спорт"/>
      <sheetName val="лечеб"/>
      <sheetName val="Баня"/>
      <sheetName val="Адм"/>
      <sheetName val="С.Х"/>
      <sheetName val="новостр"/>
      <sheetName val="авт"/>
      <sheetName val="ЖС"/>
      <sheetName val="Лес"/>
      <sheetName val="степь "/>
      <sheetName val="Пр.откр.тер"/>
      <sheetName val="угар"/>
      <sheetName val="задым"/>
      <sheetName val="обр.огнем"/>
      <sheetName val="вспыш"/>
      <sheetName val="КЗ"/>
      <sheetName val="подгор.пищи "/>
      <sheetName val="Трава"/>
      <sheetName val="мусор"/>
      <sheetName val="самосозж"/>
      <sheetName val="дтп.заг"/>
      <sheetName val="авиа"/>
      <sheetName val="самовозг"/>
      <sheetName val="АСР"/>
      <sheetName val="ложный"/>
      <sheetName val="ср.сигнал"/>
      <sheetName val="Прочие выезда"/>
      <sheetName val="Трава(15)"/>
      <sheetName val="=Гиб не взят на учет"/>
      <sheetName val="трав. не взят на учет"/>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ow r="2">
          <cell r="F2" t="str">
            <v>да</v>
          </cell>
        </row>
        <row r="3">
          <cell r="F3" t="str">
            <v>нет</v>
          </cell>
        </row>
        <row r="4">
          <cell r="B4" t="str">
            <v>Аксуский</v>
          </cell>
        </row>
        <row r="5">
          <cell r="B5" t="str">
            <v>Алакольский</v>
          </cell>
        </row>
        <row r="6">
          <cell r="B6" t="str">
            <v>Балхашский</v>
          </cell>
        </row>
        <row r="7">
          <cell r="B7" t="str">
            <v>Енбекшиказахский</v>
          </cell>
        </row>
        <row r="8">
          <cell r="B8" t="str">
            <v>Ескельдинский</v>
          </cell>
        </row>
        <row r="9">
          <cell r="B9" t="str">
            <v>Жамбылский</v>
          </cell>
        </row>
        <row r="10">
          <cell r="B10" t="str">
            <v>Илийский</v>
          </cell>
        </row>
        <row r="11">
          <cell r="B11" t="str">
            <v>Карасайский</v>
          </cell>
        </row>
        <row r="12">
          <cell r="B12" t="str">
            <v>Каратальский</v>
          </cell>
        </row>
        <row r="13">
          <cell r="B13" t="str">
            <v>Кербулакский</v>
          </cell>
        </row>
        <row r="14">
          <cell r="B14" t="str">
            <v>Коксуский</v>
          </cell>
        </row>
        <row r="15">
          <cell r="B15" t="str">
            <v>Панфиловский</v>
          </cell>
        </row>
        <row r="16">
          <cell r="B16" t="str">
            <v>Райымбекский</v>
          </cell>
        </row>
        <row r="17">
          <cell r="B17" t="str">
            <v>Саркандский</v>
          </cell>
        </row>
        <row r="18">
          <cell r="B18" t="str">
            <v>Талгарский</v>
          </cell>
        </row>
        <row r="19">
          <cell r="B19" t="str">
            <v>Уйгурский</v>
          </cell>
        </row>
        <row r="20">
          <cell r="B20" t="str">
            <v>г.Талдыкорган</v>
          </cell>
        </row>
        <row r="21">
          <cell r="B21" t="str">
            <v>г.Капшагай</v>
          </cell>
        </row>
        <row r="22">
          <cell r="B22" t="str">
            <v>г.Текели</v>
          </cell>
        </row>
      </sheetData>
      <sheetData sheetId="15" refreshError="1"/>
      <sheetData sheetId="16" refreshError="1"/>
      <sheetData sheetId="17" refreshError="1"/>
      <sheetData sheetId="18">
        <row r="3">
          <cell r="C3">
            <v>25</v>
          </cell>
        </row>
        <row r="4">
          <cell r="C4">
            <v>29</v>
          </cell>
        </row>
        <row r="5">
          <cell r="C5">
            <v>20</v>
          </cell>
        </row>
        <row r="6">
          <cell r="C6">
            <v>26</v>
          </cell>
        </row>
        <row r="7">
          <cell r="C7">
            <v>36</v>
          </cell>
        </row>
        <row r="8">
          <cell r="C8">
            <v>14</v>
          </cell>
        </row>
        <row r="9">
          <cell r="C9">
            <v>6</v>
          </cell>
        </row>
        <row r="10">
          <cell r="C10">
            <v>9</v>
          </cell>
        </row>
        <row r="11">
          <cell r="C11">
            <v>35</v>
          </cell>
        </row>
        <row r="12">
          <cell r="C12">
            <v>7</v>
          </cell>
        </row>
        <row r="13">
          <cell r="C13">
            <v>3</v>
          </cell>
        </row>
        <row r="14">
          <cell r="C14">
            <v>4</v>
          </cell>
        </row>
        <row r="15">
          <cell r="C15">
            <v>13</v>
          </cell>
        </row>
        <row r="16">
          <cell r="C16">
            <v>1</v>
          </cell>
        </row>
        <row r="17">
          <cell r="C17">
            <v>30</v>
          </cell>
        </row>
        <row r="18">
          <cell r="C18">
            <v>31</v>
          </cell>
        </row>
        <row r="19">
          <cell r="C19">
            <v>28</v>
          </cell>
        </row>
        <row r="20">
          <cell r="C20">
            <v>32</v>
          </cell>
        </row>
        <row r="21">
          <cell r="C21">
            <v>33</v>
          </cell>
        </row>
        <row r="22">
          <cell r="C22">
            <v>11</v>
          </cell>
        </row>
        <row r="23">
          <cell r="C23">
            <v>12</v>
          </cell>
        </row>
        <row r="24">
          <cell r="C24">
            <v>34</v>
          </cell>
        </row>
        <row r="25">
          <cell r="C25">
            <v>27</v>
          </cell>
        </row>
        <row r="26">
          <cell r="C26">
            <v>2</v>
          </cell>
        </row>
        <row r="27">
          <cell r="C27">
            <v>10</v>
          </cell>
        </row>
        <row r="28">
          <cell r="C28" t="str">
            <v>СПЧ-1</v>
          </cell>
        </row>
        <row r="29">
          <cell r="C29">
            <v>21</v>
          </cell>
        </row>
        <row r="30">
          <cell r="C30">
            <v>22</v>
          </cell>
        </row>
        <row r="31">
          <cell r="C31">
            <v>5</v>
          </cell>
        </row>
        <row r="32">
          <cell r="C32">
            <v>24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tables/table1.xml><?xml version="1.0" encoding="utf-8"?>
<table xmlns="http://schemas.openxmlformats.org/spreadsheetml/2006/main" id="1" name="Таблица1" displayName="Таблица1" ref="A1:N138" headerRowDxfId="52" dataDxfId="51" totalsRowDxfId="49" tableBorderDxfId="50">
  <autoFilter ref="A1:N138"/>
  <tableColumns count="14">
    <tableColumn id="1" name="№ п/п" totalsRowLabel="Итог" dataDxfId="48" totalsRowDxfId="47"/>
    <tableColumn id="2" name="Дата возникновения пожара (число, месяц, год)" dataDxfId="46" totalsRowDxfId="45"/>
    <tableColumn id="3" name="Наименование объекта пожара" dataDxfId="44" totalsRowDxfId="43"/>
    <tableColumn id="4" name="Причина пожара" totalsRowFunction="count" dataDxfId="42" totalsRowDxfId="41"/>
    <tableColumn id="5" name="Сумма ущерба" totalsRowFunction="sum" dataDxfId="40" totalsRowDxfId="39"/>
    <tableColumn id="6" name="погибло" totalsRowFunction="sum" dataDxfId="38" totalsRowDxfId="37"/>
    <tableColumn id="7" name="травмировано" totalsRowFunction="sum" dataDxfId="36" totalsRowDxfId="35"/>
    <tableColumn id="8" name="Передано  по подследственности" totalsRowFunction="count" dataDxfId="34" totalsRowDxfId="33"/>
    <tableColumn id="9" name="Административное производство" totalsRowFunction="count" dataDxfId="32" totalsRowDxfId="31"/>
    <tableColumn id="10" name="Списано в НД" totalsRowFunction="count" dataDxfId="30" totalsRowDxfId="29"/>
    <tableColumn id="11" name="Дата последнего обследования, принятые меры, (указать основание проверок)" totalsRowFunction="count" dataDxfId="28" totalsRowDxfId="27"/>
    <tableColumn id="12" name="Наличие АПС, сработка их при пожаре, причины не сработки" totalsRowFunction="count" dataDxfId="26" totalsRowDxfId="25"/>
    <tableColumn id="13" name="Степень риска, к которому отнесен объект" totalsRowFunction="count" dataDxfId="24" totalsRowDxfId="23"/>
    <tableColumn id="14" name="Столбец1" totalsRowFunction="count" dataDxfId="22" totalsRowDxfId="21"/>
  </tableColumns>
  <tableStyleInfo name="TableStyleMedium9"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sheet1.xml><?xml version="1.0" encoding="utf-8"?>
<worksheet xmlns="http://schemas.openxmlformats.org/spreadsheetml/2006/main" xmlns:r="http://schemas.openxmlformats.org/officeDocument/2006/relationships">
  <sheetPr>
    <tabColor rgb="FF7030A0"/>
  </sheetPr>
  <dimension ref="A1:C24"/>
  <sheetViews>
    <sheetView workbookViewId="0">
      <selection activeCell="A5" sqref="A5:A24"/>
    </sheetView>
  </sheetViews>
  <sheetFormatPr defaultRowHeight="12.75"/>
  <cols>
    <col min="1" max="1" width="21.28515625" customWidth="1"/>
    <col min="2" max="2" width="14" customWidth="1"/>
    <col min="3" max="3" width="13.7109375" customWidth="1"/>
  </cols>
  <sheetData>
    <row r="1" spans="1:3">
      <c r="A1" s="2602"/>
      <c r="B1" s="2603" t="s">
        <v>2469</v>
      </c>
      <c r="C1" s="2603" t="s">
        <v>2470</v>
      </c>
    </row>
    <row r="2" spans="1:3">
      <c r="A2" s="2603" t="s">
        <v>2471</v>
      </c>
      <c r="B2" s="2604">
        <v>42736</v>
      </c>
      <c r="C2" s="2604">
        <v>43100</v>
      </c>
    </row>
    <row r="4" spans="1:3">
      <c r="A4" s="2605"/>
      <c r="B4" s="2606" t="s">
        <v>138</v>
      </c>
      <c r="C4" s="2606" t="s">
        <v>145</v>
      </c>
    </row>
    <row r="5" spans="1:3" ht="15.75">
      <c r="A5" s="2607" t="s">
        <v>148</v>
      </c>
      <c r="B5" s="2605"/>
      <c r="C5" s="2605"/>
    </row>
    <row r="6" spans="1:3" ht="15.75">
      <c r="A6" s="2607" t="s">
        <v>142</v>
      </c>
      <c r="B6" s="2605"/>
      <c r="C6" s="2605"/>
    </row>
    <row r="7" spans="1:3" ht="15.75">
      <c r="A7" s="2607" t="s">
        <v>136</v>
      </c>
      <c r="B7" s="2605"/>
      <c r="C7" s="2605"/>
    </row>
    <row r="8" spans="1:3" ht="15.75">
      <c r="A8" s="2607" t="s">
        <v>127</v>
      </c>
      <c r="B8" s="2605"/>
      <c r="C8" s="2605"/>
    </row>
    <row r="9" spans="1:3" ht="15.75">
      <c r="A9" s="2607" t="s">
        <v>140</v>
      </c>
      <c r="B9" s="2605"/>
      <c r="C9" s="2605"/>
    </row>
    <row r="10" spans="1:3" ht="15.75">
      <c r="A10" s="2607" t="s">
        <v>144</v>
      </c>
      <c r="B10" s="2605"/>
      <c r="C10" s="2605"/>
    </row>
    <row r="11" spans="1:3" ht="15.75">
      <c r="A11" s="2607" t="s">
        <v>137</v>
      </c>
      <c r="B11" s="2605"/>
      <c r="C11" s="2605"/>
    </row>
    <row r="12" spans="1:3" ht="15.75">
      <c r="A12" s="2607" t="s">
        <v>131</v>
      </c>
      <c r="B12" s="2605"/>
      <c r="C12" s="2605"/>
    </row>
    <row r="13" spans="1:3" ht="15.75">
      <c r="A13" s="2607" t="s">
        <v>143</v>
      </c>
      <c r="B13" s="2605"/>
      <c r="C13" s="2605"/>
    </row>
    <row r="14" spans="1:3" ht="15.75">
      <c r="A14" s="2607" t="s">
        <v>141</v>
      </c>
      <c r="B14" s="2605"/>
      <c r="C14" s="2605"/>
    </row>
    <row r="15" spans="1:3" ht="15.75">
      <c r="A15" s="2607" t="s">
        <v>146</v>
      </c>
      <c r="B15" s="2605"/>
      <c r="C15" s="2605"/>
    </row>
    <row r="16" spans="1:3" ht="15.75">
      <c r="A16" s="2607" t="s">
        <v>135</v>
      </c>
      <c r="B16" s="2605"/>
      <c r="C16" s="2605"/>
    </row>
    <row r="17" spans="1:3" ht="15.75">
      <c r="A17" s="2607" t="s">
        <v>132</v>
      </c>
      <c r="B17" s="2605"/>
      <c r="C17" s="2605"/>
    </row>
    <row r="18" spans="1:3" ht="15.75">
      <c r="A18" s="2607" t="s">
        <v>133</v>
      </c>
      <c r="B18" s="2605"/>
      <c r="C18" s="2605"/>
    </row>
    <row r="19" spans="1:3" ht="15.75">
      <c r="A19" s="2607" t="s">
        <v>130</v>
      </c>
      <c r="B19" s="2605"/>
      <c r="C19" s="2605"/>
    </row>
    <row r="20" spans="1:3" ht="15.75">
      <c r="A20" s="2607" t="s">
        <v>134</v>
      </c>
      <c r="B20" s="2605"/>
      <c r="C20" s="2605"/>
    </row>
    <row r="21" spans="1:3" ht="15.75">
      <c r="A21" s="2607" t="s">
        <v>128</v>
      </c>
      <c r="B21" s="2605"/>
      <c r="C21" s="2605"/>
    </row>
    <row r="22" spans="1:3" ht="15.75">
      <c r="A22" s="2607" t="s">
        <v>288</v>
      </c>
      <c r="B22" s="2605"/>
      <c r="C22" s="2605"/>
    </row>
    <row r="23" spans="1:3" ht="15.75">
      <c r="A23" s="2607" t="s">
        <v>139</v>
      </c>
      <c r="B23" s="2605"/>
      <c r="C23" s="2605"/>
    </row>
    <row r="24" spans="1:3" ht="15.75">
      <c r="A24" s="2607" t="s">
        <v>1081</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sheetPr codeName="Лист1">
    <tabColor rgb="FF00B0F0"/>
  </sheetPr>
  <dimension ref="A1:EV62"/>
  <sheetViews>
    <sheetView tabSelected="1" view="pageBreakPreview" zoomScale="60" zoomScaleNormal="60" workbookViewId="0">
      <pane xSplit="5" ySplit="5" topLeftCell="L6" activePane="bottomRight" state="frozen"/>
      <selection pane="topRight" activeCell="F1" sqref="F1"/>
      <selection pane="bottomLeft" activeCell="A6" sqref="A6"/>
      <selection pane="bottomRight" activeCell="A5" sqref="A5:XFD69"/>
    </sheetView>
  </sheetViews>
  <sheetFormatPr defaultRowHeight="12.75"/>
  <cols>
    <col min="1" max="1" width="9.140625" customWidth="1"/>
    <col min="2" max="2" width="37.42578125" customWidth="1"/>
    <col min="3" max="3" width="12.5703125" customWidth="1"/>
    <col min="4" max="4" width="10.7109375" customWidth="1"/>
    <col min="5" max="5" width="13" customWidth="1"/>
    <col min="6" max="6" width="10.5703125" hidden="1" customWidth="1"/>
    <col min="7" max="7" width="9.140625" hidden="1" customWidth="1"/>
    <col min="8" max="8" width="9.85546875" hidden="1" customWidth="1"/>
    <col min="9" max="9" width="12.28515625" hidden="1" customWidth="1"/>
    <col min="10" max="10" width="11.28515625" hidden="1" customWidth="1"/>
    <col min="11" max="11" width="11.5703125" hidden="1" customWidth="1"/>
    <col min="12" max="12" width="9.42578125" bestFit="1" customWidth="1"/>
    <col min="13" max="13" width="9.42578125" customWidth="1"/>
    <col min="14" max="14" width="11" customWidth="1"/>
    <col min="15" max="15" width="9.42578125" bestFit="1" customWidth="1"/>
    <col min="16" max="17" width="9.42578125" customWidth="1"/>
    <col min="18" max="18" width="9.42578125" bestFit="1" customWidth="1"/>
    <col min="19" max="20" width="9.42578125" customWidth="1"/>
    <col min="21" max="21" width="9.42578125" bestFit="1" customWidth="1"/>
    <col min="22" max="23" width="9.42578125" customWidth="1"/>
    <col min="24" max="24" width="9.42578125" bestFit="1" customWidth="1"/>
    <col min="25" max="26" width="9.42578125" customWidth="1"/>
    <col min="27" max="27" width="9.42578125" bestFit="1" customWidth="1"/>
    <col min="28" max="28" width="9.42578125" customWidth="1"/>
    <col min="29" max="29" width="9.5703125" customWidth="1"/>
    <col min="30" max="30" width="11" bestFit="1" customWidth="1"/>
    <col min="31" max="31" width="9.42578125" customWidth="1"/>
    <col min="32" max="32" width="13" customWidth="1"/>
    <col min="33" max="33" width="9.42578125" bestFit="1" customWidth="1"/>
    <col min="34" max="35" width="9.42578125" customWidth="1"/>
    <col min="36" max="36" width="13.7109375" bestFit="1" customWidth="1"/>
    <col min="37" max="38" width="9.85546875" customWidth="1"/>
    <col min="39" max="39" width="9.28515625" bestFit="1" customWidth="1"/>
    <col min="40" max="41" width="9.28515625" customWidth="1"/>
    <col min="42" max="42" width="9.42578125" customWidth="1"/>
    <col min="43" max="43" width="9.28515625" customWidth="1"/>
    <col min="44" max="44" width="13.140625" customWidth="1"/>
    <col min="46" max="47" width="9.140625" customWidth="1"/>
    <col min="49" max="50" width="9.140625" customWidth="1"/>
    <col min="52" max="53" width="9.140625" customWidth="1"/>
    <col min="55" max="56" width="9.140625" customWidth="1"/>
    <col min="57" max="57" width="10" customWidth="1"/>
    <col min="58" max="59" width="9.140625" customWidth="1"/>
    <col min="61" max="62" width="9.140625" customWidth="1"/>
    <col min="64" max="65" width="9.140625" customWidth="1"/>
    <col min="67" max="68" width="9.140625" customWidth="1"/>
  </cols>
  <sheetData>
    <row r="1" spans="1:152" s="8" customFormat="1" ht="17.25" customHeight="1">
      <c r="A1" s="702"/>
      <c r="B1" s="703"/>
      <c r="C1" s="703"/>
      <c r="D1" s="703"/>
      <c r="E1" s="704" t="s">
        <v>1007</v>
      </c>
      <c r="F1" s="666"/>
      <c r="G1" s="666"/>
      <c r="H1" s="666"/>
      <c r="I1" s="440"/>
      <c r="J1" s="440"/>
      <c r="K1" s="440"/>
      <c r="L1" s="94"/>
      <c r="M1" s="94"/>
      <c r="N1" s="94"/>
      <c r="O1" s="94"/>
      <c r="P1" s="94"/>
      <c r="Q1" s="94"/>
      <c r="R1" s="94"/>
      <c r="S1" s="94"/>
      <c r="T1" s="94"/>
      <c r="U1" s="94"/>
      <c r="V1" s="94"/>
      <c r="W1" s="94"/>
      <c r="X1" s="94"/>
      <c r="Y1" s="94"/>
      <c r="Z1" s="94"/>
      <c r="AA1" s="94"/>
      <c r="AB1" s="94"/>
      <c r="AC1" s="94"/>
      <c r="AD1" s="94"/>
      <c r="AE1" s="94"/>
      <c r="AF1" s="94"/>
      <c r="AG1" s="94"/>
      <c r="AH1" s="94"/>
      <c r="AI1" s="94"/>
      <c r="AJ1" s="94"/>
      <c r="AK1" s="94"/>
      <c r="AL1" s="94"/>
      <c r="AM1" s="94"/>
      <c r="AN1" s="94"/>
      <c r="AO1" s="94"/>
      <c r="AP1" s="94"/>
      <c r="AQ1" s="94"/>
      <c r="AR1" s="94"/>
      <c r="AS1" s="94"/>
      <c r="AT1" s="94"/>
      <c r="AU1" s="94"/>
      <c r="AV1" s="94"/>
      <c r="AW1" s="94"/>
      <c r="AX1" s="94"/>
      <c r="AY1" s="94"/>
      <c r="AZ1" s="94"/>
      <c r="BA1" s="94"/>
      <c r="BB1" s="94"/>
      <c r="BC1" s="94"/>
      <c r="BD1" s="94"/>
      <c r="BE1" s="94"/>
      <c r="BF1" s="94"/>
      <c r="BG1" s="94"/>
      <c r="BH1" s="94"/>
      <c r="BI1" s="94"/>
      <c r="BJ1" s="94"/>
      <c r="BK1" s="94"/>
      <c r="BL1" s="94"/>
      <c r="BM1" s="94"/>
      <c r="BN1" s="94"/>
      <c r="BO1" s="94"/>
      <c r="BP1" s="94"/>
    </row>
    <row r="2" spans="1:152" s="8" customFormat="1" ht="40.5" customHeight="1">
      <c r="A2" s="2619" t="s">
        <v>1013</v>
      </c>
      <c r="B2" s="2620"/>
      <c r="C2" s="2620"/>
      <c r="D2" s="2620"/>
      <c r="E2" s="2620"/>
      <c r="F2" s="666"/>
      <c r="G2" s="666"/>
      <c r="H2" s="666"/>
      <c r="I2" s="440"/>
      <c r="J2" s="440"/>
      <c r="K2" s="440"/>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row>
    <row r="3" spans="1:152" s="8" customFormat="1" ht="13.5" customHeight="1" thickBot="1">
      <c r="A3" s="95"/>
      <c r="B3" s="96"/>
      <c r="C3" s="96"/>
      <c r="D3" s="96"/>
      <c r="E3" s="96"/>
      <c r="F3" s="96"/>
      <c r="G3" s="96"/>
      <c r="H3" s="96"/>
      <c r="I3" s="96"/>
      <c r="J3" s="96"/>
      <c r="K3" s="96"/>
      <c r="L3" s="94"/>
      <c r="M3" s="94"/>
      <c r="N3" s="94"/>
      <c r="O3" s="94"/>
      <c r="P3" s="94"/>
      <c r="Q3" s="94"/>
      <c r="R3" s="94"/>
      <c r="S3" s="94"/>
      <c r="T3" s="94"/>
      <c r="U3" s="94"/>
      <c r="V3" s="94"/>
      <c r="W3" s="94"/>
      <c r="X3" s="94"/>
      <c r="Y3" s="94"/>
      <c r="Z3" s="94"/>
      <c r="AA3" s="94"/>
      <c r="AB3" s="94"/>
      <c r="AC3" s="94"/>
      <c r="AD3" s="94"/>
      <c r="AE3" s="94"/>
      <c r="AF3" s="94"/>
      <c r="AG3" s="94"/>
      <c r="AH3" s="94"/>
      <c r="AI3" s="94"/>
      <c r="AJ3" s="94"/>
      <c r="AK3" s="94"/>
      <c r="AL3" s="94"/>
      <c r="AM3" s="94"/>
      <c r="AN3" s="94"/>
      <c r="AO3" s="94"/>
      <c r="AP3" s="94"/>
      <c r="AQ3" s="94"/>
      <c r="AR3" s="94"/>
      <c r="AS3" s="94"/>
      <c r="AT3" s="94"/>
      <c r="AU3" s="94"/>
      <c r="AV3" s="94"/>
      <c r="AW3" s="94"/>
      <c r="AX3" s="94"/>
      <c r="AY3" s="94"/>
      <c r="AZ3" s="94"/>
      <c r="BA3" s="94"/>
      <c r="BB3" s="94"/>
      <c r="BC3" s="94"/>
      <c r="BD3" s="94"/>
      <c r="BE3" s="94"/>
      <c r="BF3" s="94"/>
      <c r="BG3" s="94"/>
      <c r="BH3" s="94"/>
      <c r="BI3" s="94"/>
      <c r="BJ3" s="94"/>
      <c r="BK3" s="94"/>
      <c r="BL3" s="94"/>
      <c r="BM3" s="94"/>
      <c r="BN3" s="94"/>
      <c r="BO3" s="94"/>
      <c r="BP3" s="94"/>
    </row>
    <row r="4" spans="1:152" s="1992" customFormat="1" ht="26.25" customHeight="1" thickBot="1">
      <c r="A4" s="2622" t="s">
        <v>1002</v>
      </c>
      <c r="B4" s="2622"/>
      <c r="C4" s="2622"/>
      <c r="D4" s="2622"/>
      <c r="E4" s="2623"/>
      <c r="F4" s="2609" t="s">
        <v>1441</v>
      </c>
      <c r="G4" s="2610"/>
      <c r="H4" s="2610"/>
      <c r="I4" s="2621" t="s">
        <v>1003</v>
      </c>
      <c r="J4" s="2621"/>
      <c r="K4" s="2621"/>
      <c r="L4" s="2618" t="s">
        <v>148</v>
      </c>
      <c r="M4" s="2618"/>
      <c r="N4" s="2618"/>
      <c r="O4" s="2618" t="s">
        <v>142</v>
      </c>
      <c r="P4" s="2618"/>
      <c r="Q4" s="2618"/>
      <c r="R4" s="2618" t="s">
        <v>136</v>
      </c>
      <c r="S4" s="2618"/>
      <c r="T4" s="2618"/>
      <c r="U4" s="2618" t="s">
        <v>127</v>
      </c>
      <c r="V4" s="2618"/>
      <c r="W4" s="2618"/>
      <c r="X4" s="2618" t="s">
        <v>140</v>
      </c>
      <c r="Y4" s="2618"/>
      <c r="Z4" s="2618"/>
      <c r="AA4" s="2618" t="s">
        <v>144</v>
      </c>
      <c r="AB4" s="2618"/>
      <c r="AC4" s="2618"/>
      <c r="AD4" s="2618" t="s">
        <v>137</v>
      </c>
      <c r="AE4" s="2618"/>
      <c r="AF4" s="2618"/>
      <c r="AG4" s="2618" t="s">
        <v>131</v>
      </c>
      <c r="AH4" s="2618"/>
      <c r="AI4" s="2618"/>
      <c r="AJ4" s="2618" t="s">
        <v>143</v>
      </c>
      <c r="AK4" s="2618"/>
      <c r="AL4" s="2618"/>
      <c r="AM4" s="2618" t="s">
        <v>141</v>
      </c>
      <c r="AN4" s="2618"/>
      <c r="AO4" s="2618"/>
      <c r="AP4" s="2618" t="s">
        <v>146</v>
      </c>
      <c r="AQ4" s="2618"/>
      <c r="AR4" s="2618"/>
      <c r="AS4" s="2618" t="s">
        <v>135</v>
      </c>
      <c r="AT4" s="2618"/>
      <c r="AU4" s="2618"/>
      <c r="AV4" s="2618" t="s">
        <v>132</v>
      </c>
      <c r="AW4" s="2618"/>
      <c r="AX4" s="2618"/>
      <c r="AY4" s="2618" t="s">
        <v>133</v>
      </c>
      <c r="AZ4" s="2618"/>
      <c r="BA4" s="2618"/>
      <c r="BB4" s="2618" t="s">
        <v>130</v>
      </c>
      <c r="BC4" s="2618"/>
      <c r="BD4" s="2618"/>
      <c r="BE4" s="2618" t="s">
        <v>134</v>
      </c>
      <c r="BF4" s="2618"/>
      <c r="BG4" s="2618"/>
      <c r="BH4" s="2618" t="s">
        <v>128</v>
      </c>
      <c r="BI4" s="2618"/>
      <c r="BJ4" s="2618"/>
      <c r="BK4" s="2618" t="s">
        <v>288</v>
      </c>
      <c r="BL4" s="2618"/>
      <c r="BM4" s="2618"/>
      <c r="BN4" s="2618" t="s">
        <v>139</v>
      </c>
      <c r="BO4" s="2618"/>
      <c r="BP4" s="2618"/>
    </row>
    <row r="5" spans="1:152" s="8" customFormat="1" ht="80.25" customHeight="1" thickBot="1">
      <c r="A5" s="667" t="s">
        <v>270</v>
      </c>
      <c r="B5" s="668" t="s">
        <v>271</v>
      </c>
      <c r="C5" s="668" t="s">
        <v>272</v>
      </c>
      <c r="D5" s="668" t="s">
        <v>273</v>
      </c>
      <c r="E5" s="668" t="s">
        <v>274</v>
      </c>
      <c r="F5" s="593" t="s">
        <v>272</v>
      </c>
      <c r="G5" s="593" t="s">
        <v>273</v>
      </c>
      <c r="H5" s="593" t="s">
        <v>274</v>
      </c>
      <c r="I5" s="673" t="s">
        <v>272</v>
      </c>
      <c r="J5" s="673" t="s">
        <v>273</v>
      </c>
      <c r="K5" s="673" t="s">
        <v>274</v>
      </c>
      <c r="L5" s="98" t="s">
        <v>272</v>
      </c>
      <c r="M5" s="98" t="s">
        <v>273</v>
      </c>
      <c r="N5" s="98" t="s">
        <v>274</v>
      </c>
      <c r="O5" s="98" t="s">
        <v>272</v>
      </c>
      <c r="P5" s="98" t="s">
        <v>273</v>
      </c>
      <c r="Q5" s="98" t="s">
        <v>274</v>
      </c>
      <c r="R5" s="98" t="s">
        <v>272</v>
      </c>
      <c r="S5" s="98" t="s">
        <v>273</v>
      </c>
      <c r="T5" s="98" t="s">
        <v>274</v>
      </c>
      <c r="U5" s="98" t="s">
        <v>272</v>
      </c>
      <c r="V5" s="98" t="s">
        <v>273</v>
      </c>
      <c r="W5" s="98" t="s">
        <v>274</v>
      </c>
      <c r="X5" s="98" t="s">
        <v>272</v>
      </c>
      <c r="Y5" s="98" t="s">
        <v>273</v>
      </c>
      <c r="Z5" s="98" t="s">
        <v>274</v>
      </c>
      <c r="AA5" s="98" t="s">
        <v>272</v>
      </c>
      <c r="AB5" s="98" t="s">
        <v>273</v>
      </c>
      <c r="AC5" s="98" t="s">
        <v>274</v>
      </c>
      <c r="AD5" s="98" t="s">
        <v>272</v>
      </c>
      <c r="AE5" s="98" t="s">
        <v>273</v>
      </c>
      <c r="AF5" s="98" t="s">
        <v>274</v>
      </c>
      <c r="AG5" s="98" t="s">
        <v>272</v>
      </c>
      <c r="AH5" s="98" t="s">
        <v>273</v>
      </c>
      <c r="AI5" s="98" t="s">
        <v>274</v>
      </c>
      <c r="AJ5" s="98" t="s">
        <v>272</v>
      </c>
      <c r="AK5" s="98" t="s">
        <v>273</v>
      </c>
      <c r="AL5" s="98" t="s">
        <v>274</v>
      </c>
      <c r="AM5" s="98" t="s">
        <v>272</v>
      </c>
      <c r="AN5" s="98" t="s">
        <v>273</v>
      </c>
      <c r="AO5" s="98" t="s">
        <v>274</v>
      </c>
      <c r="AP5" s="98" t="s">
        <v>272</v>
      </c>
      <c r="AQ5" s="98" t="s">
        <v>273</v>
      </c>
      <c r="AR5" s="98" t="s">
        <v>274</v>
      </c>
      <c r="AS5" s="98" t="s">
        <v>272</v>
      </c>
      <c r="AT5" s="98" t="s">
        <v>273</v>
      </c>
      <c r="AU5" s="98" t="s">
        <v>274</v>
      </c>
      <c r="AV5" s="98" t="s">
        <v>272</v>
      </c>
      <c r="AW5" s="98" t="s">
        <v>273</v>
      </c>
      <c r="AX5" s="98" t="s">
        <v>274</v>
      </c>
      <c r="AY5" s="98" t="s">
        <v>272</v>
      </c>
      <c r="AZ5" s="98" t="s">
        <v>273</v>
      </c>
      <c r="BA5" s="98" t="s">
        <v>274</v>
      </c>
      <c r="BB5" s="98" t="s">
        <v>272</v>
      </c>
      <c r="BC5" s="98" t="s">
        <v>273</v>
      </c>
      <c r="BD5" s="98" t="s">
        <v>274</v>
      </c>
      <c r="BE5" s="98" t="s">
        <v>272</v>
      </c>
      <c r="BF5" s="98" t="s">
        <v>273</v>
      </c>
      <c r="BG5" s="98" t="s">
        <v>274</v>
      </c>
      <c r="BH5" s="98" t="s">
        <v>272</v>
      </c>
      <c r="BI5" s="98" t="s">
        <v>273</v>
      </c>
      <c r="BJ5" s="98" t="s">
        <v>274</v>
      </c>
      <c r="BK5" s="98" t="s">
        <v>272</v>
      </c>
      <c r="BL5" s="98" t="s">
        <v>273</v>
      </c>
      <c r="BM5" s="98" t="s">
        <v>274</v>
      </c>
      <c r="BN5" s="98" t="s">
        <v>272</v>
      </c>
      <c r="BO5" s="98" t="s">
        <v>273</v>
      </c>
      <c r="BP5" s="98" t="s">
        <v>274</v>
      </c>
    </row>
    <row r="6" spans="1:152" s="8" customFormat="1" ht="19.5" thickBot="1">
      <c r="A6" s="669">
        <v>1</v>
      </c>
      <c r="B6" s="670" t="s">
        <v>153</v>
      </c>
      <c r="C6" s="716">
        <f t="shared" ref="C6:E7" si="0">BE6+BH6+BB6+AV6+BK6+BN6+AS6+AM6+U6+AD6+AG6+AA6+AJ6+R6+X6+O6+L6+AP6+AY6</f>
        <v>0</v>
      </c>
      <c r="D6" s="716">
        <f t="shared" si="0"/>
        <v>0</v>
      </c>
      <c r="E6" s="716">
        <f t="shared" si="0"/>
        <v>0</v>
      </c>
      <c r="F6" s="717">
        <v>81</v>
      </c>
      <c r="G6" s="717">
        <v>26</v>
      </c>
      <c r="H6" s="717">
        <v>55</v>
      </c>
      <c r="I6" s="701" t="e">
        <f>SUM(J6:K6)</f>
        <v>#DIV/0!</v>
      </c>
      <c r="J6" s="676" t="e">
        <f>D6/C6*100%</f>
        <v>#DIV/0!</v>
      </c>
      <c r="K6" s="676" t="e">
        <f>E6/C6*100%</f>
        <v>#DIV/0!</v>
      </c>
      <c r="L6" s="99">
        <f t="shared" ref="L6:L15" si="1">M6+N6</f>
        <v>0</v>
      </c>
      <c r="M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N6" s="262">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O6" s="99">
        <f>P6+Q6</f>
        <v>0</v>
      </c>
      <c r="P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Q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R6" s="99">
        <f>S6+T6</f>
        <v>0</v>
      </c>
      <c r="S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T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U6" s="99">
        <f>V6+W6</f>
        <v>0</v>
      </c>
      <c r="V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W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X6" s="99">
        <f>Y6+Z6</f>
        <v>0</v>
      </c>
      <c r="Y6" s="262">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Z6" s="262">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A6" s="99">
        <f>AB6+AC6</f>
        <v>0</v>
      </c>
      <c r="AB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C6" s="101">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D6" s="99">
        <f>AE6+AF6</f>
        <v>0</v>
      </c>
      <c r="AE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F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G6" s="99">
        <f>AH6+AI6</f>
        <v>0</v>
      </c>
      <c r="AH6" s="262">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I6" s="262">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J6" s="99">
        <f>AK6+AL6</f>
        <v>0</v>
      </c>
      <c r="AK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L6" s="102">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M6" s="99">
        <f>AN6+AO6</f>
        <v>0</v>
      </c>
      <c r="AN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O6" s="102">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P6" s="99">
        <f>AQ6+AR6</f>
        <v>0</v>
      </c>
      <c r="AQ6" s="101">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R6" s="103">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S6" s="99">
        <f>AT6+AU6</f>
        <v>0</v>
      </c>
      <c r="AT6" s="262">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U6" s="262">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V6" s="99">
        <f>AW6+AX6</f>
        <v>0</v>
      </c>
      <c r="AW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X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AY6" s="99">
        <f>AZ6+BA6+BQ6</f>
        <v>0</v>
      </c>
      <c r="AZ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BA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BB6" s="99">
        <f>BC6+BD6</f>
        <v>0</v>
      </c>
      <c r="BC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BD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BE6" s="99">
        <f>BF6+BG6</f>
        <v>0</v>
      </c>
      <c r="BF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BG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BH6" s="99">
        <f>BI6+BJ6</f>
        <v>0</v>
      </c>
      <c r="BI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BJ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BK6" s="99">
        <f>BL6+BM6</f>
        <v>0</v>
      </c>
      <c r="BL6" s="101">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BM6" s="104">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BN6" s="99">
        <f>BO6+BP6</f>
        <v>0</v>
      </c>
      <c r="BO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c r="BP6" s="100">
        <f>SUMIFS(произв!A4:A10000,произв!F4:F10000,L4,произв!G4:G10000,"да",произв!C4:C10000,"&gt;="&amp;Данные!B2,произв!C4:C10000,"&lt;="&amp;Данные!C2)+SUMIFS(торг!A4:A10000,торг!F4:F10000,L4,торг!G4:G10000,"да",торг!C4:C10000,"&gt;="&amp;Данные!B2,торг!C4:C10000,"&lt;="&amp;Данные!C2)+SUMIFS(склад!A4:A10000,склад!F4:F10000,L4,склад!G4:G10000,"да",склад!C4:C10000,"&gt;="&amp;Данные!B2,склад!C4:C10000,"&lt;="&amp;Данные!C2)+SUMIFS('обр '!A4:A10000,'обр '!F4:F10000,L4,'обр '!G4:G10000,"да",'обр '!C4:C10000,"&gt;="&amp;Данные!B2,'обр '!C4:C10000,"&lt;="&amp;Данные!C2)+SUMIFS(детс!A4:A10000,детс!F4:F10000,L4,детс!G4:G10000,"да",детс!C4:C10000,"&gt;="&amp;Данные!B2,детс!C4:C10000,"&lt;="&amp;Данные!C2)+SUMIFS(культ!A4:A10000,культ!F4:F10000,L4,культ!G4:G10000,"да",культ!C4:C10000,"&gt;="&amp;Данные!B2,культ!C4:C10000,"&lt;="&amp;Данные!C2)+SUMIFS(спорт!A4:A10000,спорт!F4:F10000,L4,спорт!G4:G10000,"да",спорт!C4:C10000,"&gt;="&amp;Данные!B2,спорт!C4:C10000,"&lt;="&amp;Данные!C2)+SUMIFS(лечеб!A4:A10000,лечеб!F4:F10000,L4,лечеб!G4:G10000,"да",лечеб!C4:C10000,"&gt;="&amp;Данные!B2,лечеб!C4:C10000,"&lt;="&amp;Данные!C2)+SUMIFS(Баня!A4:A10000,Баня!F4:F10000,L4,Баня!G4:G10000,"да",Баня!C4:C10000,"&gt;="&amp;Данные!B2,Баня!C4:C10000,"&lt;="&amp;Данные!C2)+SUMIFS(Адм!A4:A10000,Адм!F4:F10000,L4,Адм!G4:G10000,"да",Адм!C4:C10000,"&gt;="&amp;Данные!B2,Адм!C4:C10000,"&lt;="&amp;Данные!C2)+SUMIFS(С.Х!A4:A10000,С.Х!F4:F10000,L4,С.Х!G4:G10000,"да",С.Х!C4:C10000,"&gt;="&amp;Данные!B2,С.Х!C4:C10000,"&lt;="&amp;Данные!C2)+SUMIFS(новостр!A4:A10000,новостр!F4:F10000,L4,новостр!G4:G10000,"да",новостр!C4:C10000,"&gt;="&amp;Данные!B2,новостр!C4:C10000,"&lt;="&amp;Данные!C2)+SUMIFS(авт!A4:A10000,авт!F4:F10000,L4,авт!G4:G10000,"да",авт!C4:C10000,"&gt;="&amp;Данные!B2,авт!C4:C10000,"&lt;="&amp;Данные!C2)+SUMIFS(ЖС!A4:A10000,ЖС!F4:F10000,L4,ЖС!G4:G10000,"да",ЖС!C4:C10000,"&gt;="&amp;Данные!B2,ЖС!C4:C10000,"&lt;="&amp;Данные!C2)+SUMIFS(Лес!A5:A10000,Лес!F5:F10000,L4,Лес!G5:G10000,"да",Лес!C5:C10000,"&gt;="&amp;Данные!B2,Лес!C5:C10000,"&lt;="&amp;Данные!C2)+SUMIFS('степь '!A5:A10000,'степь '!F5:F10000,L4,'степь '!G5:G10000,"да",'степь '!C5:C10000,"&gt;="&amp;Данные!B2,'степь '!C5:C10000,"&lt;="&amp;Данные!C2)+SUMIFS(Пр.откр.тер!A4:A10000,Пр.откр.тер!F4:F10000,L4,Пр.откр.тер!G4:G10000,"да",Пр.откр.тер!C4:C10000,"&gt;="&amp;Данные!B2,Пр.откр.тер!C4:C10000,"&lt;="&amp;Данные!C2)</f>
        <v>0</v>
      </c>
    </row>
    <row r="7" spans="1:152" s="8" customFormat="1" ht="19.5" thickBot="1">
      <c r="A7" s="669">
        <v>2</v>
      </c>
      <c r="B7" s="670" t="s">
        <v>275</v>
      </c>
      <c r="C7" s="716">
        <f t="shared" si="0"/>
        <v>20277.400000000001</v>
      </c>
      <c r="D7" s="716">
        <f t="shared" si="0"/>
        <v>14180</v>
      </c>
      <c r="E7" s="716">
        <f t="shared" si="0"/>
        <v>6097.4</v>
      </c>
      <c r="F7" s="717">
        <v>3692.4</v>
      </c>
      <c r="G7" s="717">
        <v>1995</v>
      </c>
      <c r="H7" s="717">
        <v>1697.4</v>
      </c>
      <c r="I7" s="701">
        <f t="shared" ref="I7:I15" si="2">SUM(J7:K7)</f>
        <v>1</v>
      </c>
      <c r="J7" s="676">
        <f t="shared" ref="J7:J15" si="3">D7/C7*100%</f>
        <v>0.69930069930069927</v>
      </c>
      <c r="K7" s="676">
        <f t="shared" ref="K7:K15" si="4">E7/C7*100%</f>
        <v>0.30069930069930068</v>
      </c>
      <c r="L7" s="1276">
        <f t="shared" si="1"/>
        <v>0</v>
      </c>
      <c r="M7" s="107">
        <f>ущерб!D4</f>
        <v>0</v>
      </c>
      <c r="N7" s="1277">
        <f>ущерб!E4</f>
        <v>0</v>
      </c>
      <c r="O7" s="1276">
        <f t="shared" ref="O7:O15" si="5">P7+Q7</f>
        <v>12310</v>
      </c>
      <c r="P7" s="107">
        <f>ущерб!D5</f>
        <v>10500</v>
      </c>
      <c r="Q7" s="107">
        <f>ущерб!E5</f>
        <v>1810</v>
      </c>
      <c r="R7" s="1276">
        <f t="shared" ref="R7:R15" si="6">S7+T7</f>
        <v>10</v>
      </c>
      <c r="S7" s="107">
        <f>ущерб!D6</f>
        <v>0</v>
      </c>
      <c r="T7" s="107">
        <f>ущерб!E6</f>
        <v>10</v>
      </c>
      <c r="U7" s="1276">
        <f t="shared" ref="U7:U15" si="7">V7+W7</f>
        <v>3270</v>
      </c>
      <c r="V7" s="107">
        <f>ущерб!D7</f>
        <v>2090</v>
      </c>
      <c r="W7" s="107">
        <f>ущерб!E7</f>
        <v>1180</v>
      </c>
      <c r="X7" s="1276">
        <f t="shared" ref="X7:X15" si="8">Y7+Z7</f>
        <v>1682.4</v>
      </c>
      <c r="Y7" s="107">
        <f>ущерб!D8</f>
        <v>0</v>
      </c>
      <c r="Z7" s="107">
        <f>ущерб!E8</f>
        <v>1682.4</v>
      </c>
      <c r="AA7" s="1276">
        <f t="shared" ref="AA7:AA15" si="9">AB7+AC7</f>
        <v>0</v>
      </c>
      <c r="AB7" s="107">
        <f>ущерб!D9</f>
        <v>0</v>
      </c>
      <c r="AC7" s="106">
        <f>ущерб!E9</f>
        <v>0</v>
      </c>
      <c r="AD7" s="1276">
        <f t="shared" ref="AD7:AD15" si="10">AE7+AF7</f>
        <v>0</v>
      </c>
      <c r="AE7" s="107">
        <f>ущерб!D10</f>
        <v>0</v>
      </c>
      <c r="AF7" s="107">
        <f>ущерб!E10</f>
        <v>0</v>
      </c>
      <c r="AG7" s="1276">
        <f t="shared" ref="AG7:AG15" si="11">AH7+AI7</f>
        <v>0</v>
      </c>
      <c r="AH7" s="107">
        <f>ущерб!D11</f>
        <v>0</v>
      </c>
      <c r="AI7" s="107">
        <f>ущерб!E11</f>
        <v>0</v>
      </c>
      <c r="AJ7" s="1276">
        <f t="shared" ref="AJ7:AJ15" si="12">AK7+AL7</f>
        <v>0</v>
      </c>
      <c r="AK7" s="107">
        <f>ущерб!D12</f>
        <v>0</v>
      </c>
      <c r="AL7" s="107">
        <f>ущерб!E12</f>
        <v>0</v>
      </c>
      <c r="AM7" s="1276">
        <f t="shared" ref="AM7:AM15" si="13">AN7+AO7</f>
        <v>1255</v>
      </c>
      <c r="AN7" s="107">
        <f>ущерб!D13</f>
        <v>0</v>
      </c>
      <c r="AO7" s="107">
        <f>ущерб!E13</f>
        <v>1255</v>
      </c>
      <c r="AP7" s="1276">
        <f t="shared" ref="AP7:AP15" si="14">AQ7+AR7</f>
        <v>0</v>
      </c>
      <c r="AQ7" s="106">
        <f>ущерб!D14</f>
        <v>0</v>
      </c>
      <c r="AR7" s="107">
        <f>ущерб!E14</f>
        <v>0</v>
      </c>
      <c r="AS7" s="1276">
        <f t="shared" ref="AS7:AS15" si="15">AT7+AU7</f>
        <v>600</v>
      </c>
      <c r="AT7" s="107">
        <f>ущерб!D15</f>
        <v>600</v>
      </c>
      <c r="AU7" s="107">
        <f>ущерб!E15</f>
        <v>0</v>
      </c>
      <c r="AV7" s="1276">
        <f t="shared" ref="AV7:AV15" si="16">AW7+AX7</f>
        <v>150</v>
      </c>
      <c r="AW7" s="107">
        <f>ущерб!D16</f>
        <v>0</v>
      </c>
      <c r="AX7" s="107">
        <f>ущерб!E16</f>
        <v>150</v>
      </c>
      <c r="AY7" s="1276">
        <f t="shared" ref="AY7:AY15" si="17">AZ7+BA7</f>
        <v>95</v>
      </c>
      <c r="AZ7" s="107">
        <f>ущерб!D17</f>
        <v>85</v>
      </c>
      <c r="BA7" s="107">
        <f>ущерб!E17</f>
        <v>10</v>
      </c>
      <c r="BB7" s="1276">
        <f t="shared" ref="BB7:BB15" si="18">BC7+BD7</f>
        <v>0</v>
      </c>
      <c r="BC7" s="107">
        <f>ущерб!D18</f>
        <v>0</v>
      </c>
      <c r="BD7" s="107">
        <f>ущерб!E18</f>
        <v>0</v>
      </c>
      <c r="BE7" s="1276">
        <f t="shared" ref="BE7:BE15" si="19">BF7+BG7</f>
        <v>0</v>
      </c>
      <c r="BF7" s="107">
        <f>ущерб!D19</f>
        <v>0</v>
      </c>
      <c r="BG7" s="1277">
        <f>ущерб!E19</f>
        <v>0</v>
      </c>
      <c r="BH7" s="1276">
        <f t="shared" ref="BH7:BH15" si="20">BI7+BJ7</f>
        <v>0</v>
      </c>
      <c r="BI7" s="107">
        <f>ущерб!D20</f>
        <v>0</v>
      </c>
      <c r="BJ7" s="107">
        <f>ущерб!E20</f>
        <v>0</v>
      </c>
      <c r="BK7" s="1276">
        <f t="shared" ref="BK7:BK15" si="21">BL7+BM7</f>
        <v>805</v>
      </c>
      <c r="BL7" s="106">
        <f>ущерб!D21</f>
        <v>805</v>
      </c>
      <c r="BM7" s="107">
        <f>ущерб!E21</f>
        <v>0</v>
      </c>
      <c r="BN7" s="1276">
        <f t="shared" ref="BN7:BN15" si="22">BO7+BP7</f>
        <v>100</v>
      </c>
      <c r="BO7" s="107">
        <f>ущерб!D22</f>
        <v>100</v>
      </c>
      <c r="BP7" s="107">
        <f>ущерб!E22</f>
        <v>0</v>
      </c>
    </row>
    <row r="8" spans="1:152" s="8" customFormat="1" ht="19.5" thickBot="1">
      <c r="A8" s="669">
        <v>3</v>
      </c>
      <c r="B8" s="670" t="s">
        <v>276</v>
      </c>
      <c r="C8" s="716">
        <f t="shared" ref="C8:E14" si="23">BE8+BH8+BB8+AV8+BK8+BN8+AS8+AM8+U8+AD8+AG8+AA8+AJ8+R8+X8+O8+L8+AP8+AY8</f>
        <v>7</v>
      </c>
      <c r="D8" s="716">
        <f t="shared" si="23"/>
        <v>1</v>
      </c>
      <c r="E8" s="716">
        <f t="shared" si="23"/>
        <v>6</v>
      </c>
      <c r="F8" s="717">
        <v>4</v>
      </c>
      <c r="G8" s="717">
        <v>1</v>
      </c>
      <c r="H8" s="717">
        <v>3</v>
      </c>
      <c r="I8" s="701">
        <f t="shared" si="2"/>
        <v>1</v>
      </c>
      <c r="J8" s="676">
        <f t="shared" si="3"/>
        <v>0.14285714285714285</v>
      </c>
      <c r="K8" s="676">
        <f t="shared" si="4"/>
        <v>0.8571428571428571</v>
      </c>
      <c r="L8" s="99">
        <f t="shared" si="1"/>
        <v>0</v>
      </c>
      <c r="M8" s="100">
        <f>SUMIFS(Гиб.!O5:O9995,Гиб.!E5:E9995,"Аксуский",Гиб.!F5:F9995,"да")</f>
        <v>0</v>
      </c>
      <c r="N8" s="100">
        <f>SUMIFS(Гиб.!O5:O9995,Гиб.!E5:E9995,"Аксуский",Гиб.!F5:F9995,"нет")</f>
        <v>0</v>
      </c>
      <c r="O8" s="99">
        <f t="shared" si="5"/>
        <v>2</v>
      </c>
      <c r="P8" s="100">
        <f>SUMIFS(Гиб.!O5:O9995,Гиб.!E5:E9995,"Алакольский",Гиб.!F5:F9995,"да")</f>
        <v>0</v>
      </c>
      <c r="Q8" s="100">
        <f>SUMIFS(Гиб.!O5:O9995,Гиб.!E5:E9995,"Алакольский",Гиб.!F5:F9995,"нет")</f>
        <v>2</v>
      </c>
      <c r="R8" s="99">
        <f t="shared" si="6"/>
        <v>0</v>
      </c>
      <c r="S8" s="100">
        <f>SUMIFS(Гиб.!O5:O9995,Гиб.!E5:E9995,"Балхашский",Гиб.!F5:F9995,"да")</f>
        <v>0</v>
      </c>
      <c r="T8" s="100">
        <f>SUMIFS(Гиб.!O5:O9995,Гиб.!E5:E9995,"Балхашский",Гиб.!F5:F9995,"нет")</f>
        <v>0</v>
      </c>
      <c r="U8" s="99">
        <f t="shared" si="7"/>
        <v>1</v>
      </c>
      <c r="V8" s="100">
        <f>SUMIFS(Гиб.!O5:O9995,Гиб.!E5:E9995,"Енбекшиказахский",Гиб.!F5:F9995,"да")</f>
        <v>0</v>
      </c>
      <c r="W8" s="100">
        <f>SUMIFS(Гиб.!O5:O9995,Гиб.!E5:E9995,"Енбекшиказахский",Гиб.!F5:F9995,"нет")</f>
        <v>1</v>
      </c>
      <c r="X8" s="99">
        <f t="shared" si="8"/>
        <v>0</v>
      </c>
      <c r="Y8" s="262">
        <f>SUMIFS(Гиб.!O5:O9995,Гиб.!E5:E9995,"Ескельдинский",Гиб.!F5:F9995,"да")</f>
        <v>0</v>
      </c>
      <c r="Z8" s="262">
        <f>SUMIFS(Гиб.!O5:O9995,Гиб.!E5:E9995,"Ескельдинский",Гиб.!F5:F9995,"нет")</f>
        <v>0</v>
      </c>
      <c r="AA8" s="99">
        <f t="shared" si="9"/>
        <v>0</v>
      </c>
      <c r="AB8" s="100">
        <f>SUMIFS(Гиб.!O5:O9995,Гиб.!E5:E9995,"Жамбылский",Гиб.!F5:F9995,"да")</f>
        <v>0</v>
      </c>
      <c r="AC8" s="105">
        <f>SUMIFS(Гиб.!O5:O9995,Гиб.!E5:E9995,"Жамбылский",Гиб.!F5:F9995,"нет")</f>
        <v>0</v>
      </c>
      <c r="AD8" s="99">
        <f t="shared" si="10"/>
        <v>0</v>
      </c>
      <c r="AE8" s="100">
        <f>SUMIFS(Гиб.!O5:O9995,Гиб.!E5:E9995,"Илийский",Гиб.!F5:F9995,"да")</f>
        <v>0</v>
      </c>
      <c r="AF8" s="100">
        <f>SUMIFS(Гиб.!O5:O9995,Гиб.!E5:E9995,"Илийский",Гиб.!F5:F9995,"нет")</f>
        <v>0</v>
      </c>
      <c r="AG8" s="99">
        <f t="shared" si="11"/>
        <v>0</v>
      </c>
      <c r="AH8" s="100">
        <f>SUMIFS(Гиб.!O5:O9995,Гиб.!E5:E9995,"Карасайский",Гиб.!F5:F9995,"да")</f>
        <v>0</v>
      </c>
      <c r="AI8" s="100">
        <f>SUMIFS(Гиб.!O5:O9995,Гиб.!E5:E9995,"Карасайский",Гиб.!F5:F9995,"нет")</f>
        <v>0</v>
      </c>
      <c r="AJ8" s="99">
        <f t="shared" si="12"/>
        <v>0</v>
      </c>
      <c r="AK8" s="100">
        <f>SUMIFS(Гиб.!O5:O9995,Гиб.!E5:E9995,"Каратальский",Гиб.!F5:F9995,"да")</f>
        <v>0</v>
      </c>
      <c r="AL8" s="100">
        <f>SUMIFS(Гиб.!O5:O9995,Гиб.!E5:E9995,"Каратальский",Гиб.!F5:F9995,"нет")</f>
        <v>0</v>
      </c>
      <c r="AM8" s="99">
        <f t="shared" si="13"/>
        <v>0</v>
      </c>
      <c r="AN8" s="100">
        <f>SUMIFS(Гиб.!O5:O9995,Гиб.!E5:E9995,"Кербулакский",Гиб.!F5:F9995,"да")</f>
        <v>0</v>
      </c>
      <c r="AO8" s="100">
        <f>SUMIFS(Гиб.!O5:O9995,Гиб.!E5:E9995,"Кербулакский",Гиб.!F5:F9995,"нет")</f>
        <v>0</v>
      </c>
      <c r="AP8" s="99">
        <f t="shared" si="14"/>
        <v>0</v>
      </c>
      <c r="AQ8" s="105">
        <f>SUMIFS(Гиб.!O5:O9995,Гиб.!E5:E9995,"Коксуский",Гиб.!F5:F9995,"да")</f>
        <v>0</v>
      </c>
      <c r="AR8" s="100">
        <f>SUMIFS(Гиб.!O5:O9995,Гиб.!E5:E9995,"Коксуский",Гиб.!F5:F9995,"нет")</f>
        <v>0</v>
      </c>
      <c r="AS8" s="99">
        <f t="shared" si="15"/>
        <v>0</v>
      </c>
      <c r="AT8" s="100">
        <f>SUMIFS(Гиб.!O5:O9995,Гиб.!E5:E9995,"Панфиловский",Гиб.!F5:F9995,"да")</f>
        <v>0</v>
      </c>
      <c r="AU8" s="100">
        <f>SUMIFS(Гиб.!O5:O9995,Гиб.!E5:E9995,"Панфиловский",Гиб.!F5:F9995,"нет")</f>
        <v>0</v>
      </c>
      <c r="AV8" s="99">
        <f t="shared" si="16"/>
        <v>3</v>
      </c>
      <c r="AW8" s="100">
        <f>SUMIFS(Гиб.!O5:O9995,Гиб.!E5:E9995,"Райымбекский",Гиб.!F5:F9995,"да")</f>
        <v>0</v>
      </c>
      <c r="AX8" s="100">
        <f>SUMIFS(Гиб.!O5:O9995,Гиб.!E5:E9995,"Райымбекский",Гиб.!F5:F9995,"нет")</f>
        <v>3</v>
      </c>
      <c r="AY8" s="99">
        <f t="shared" si="17"/>
        <v>0</v>
      </c>
      <c r="AZ8" s="100">
        <f>SUMIFS(Гиб.!O5:O9995,Гиб.!E5:E9995,"Саркандский",Гиб.!F5:F9995,"да")</f>
        <v>0</v>
      </c>
      <c r="BA8" s="100">
        <f>SUMIFS(Гиб.!O5:O9995,Гиб.!E5:E9995,"Саркандский",Гиб.!F5:F9995,"нет")</f>
        <v>0</v>
      </c>
      <c r="BB8" s="99">
        <f t="shared" si="18"/>
        <v>0</v>
      </c>
      <c r="BC8" s="262">
        <f>SUMIFS(Гиб.!O5:O9995,Гиб.!E5:E9995,"Талгарский",Гиб.!F5:F9995,"да")</f>
        <v>0</v>
      </c>
      <c r="BD8" s="262">
        <f>SUMIFS(Гиб.!O5:O9995,Гиб.!E5:E9995,"Талгарский",Гиб.!F5:F9995,"нет")</f>
        <v>0</v>
      </c>
      <c r="BE8" s="99">
        <f t="shared" si="19"/>
        <v>0</v>
      </c>
      <c r="BF8" s="262">
        <f>SUMIFS(Гиб.!O5:O9995,Гиб.!E5:E9995,"Уйгурский",Гиб.!F5:F9995,"да")</f>
        <v>0</v>
      </c>
      <c r="BG8" s="262">
        <f>SUMIFS(Гиб.!O5:O9995,Гиб.!E5:E9995,"Уйгурский",Гиб.!F5:F9995,"нет")</f>
        <v>0</v>
      </c>
      <c r="BH8" s="99">
        <f t="shared" si="20"/>
        <v>0</v>
      </c>
      <c r="BI8" s="262">
        <f>SUMIFS(Гиб.!O5:O9995,Гиб.!E5:E9995,"г.Талдыкорган",Гиб.!F5:F9995,"да")</f>
        <v>0</v>
      </c>
      <c r="BJ8" s="262">
        <f>SUMIFS(Гиб.!O5:O9995,Гиб.!E5:E9995,"г.Талдыкорган",Гиб.!F5:F9995,"нет")</f>
        <v>0</v>
      </c>
      <c r="BK8" s="99">
        <f t="shared" si="21"/>
        <v>1</v>
      </c>
      <c r="BL8" s="263">
        <f>SUMIFS(Гиб.!O5:O9995,Гиб.!E5:E9995,"г.Капшагай",Гиб.!F5:F9995,"да")</f>
        <v>1</v>
      </c>
      <c r="BM8" s="262">
        <f>SUMIFS(Гиб.!O5:O9995,Гиб.!E5:E9995,"г.Капшагай",Гиб.!F5:F9995,"нет")</f>
        <v>0</v>
      </c>
      <c r="BN8" s="99">
        <f t="shared" si="22"/>
        <v>0</v>
      </c>
      <c r="BO8" s="262">
        <f>SUMIFS(Гиб.!O5:O9995,Гиб.!E5:E9995,"г.Текели",Гиб.!F5:F9995,"да")</f>
        <v>0</v>
      </c>
      <c r="BP8" s="262">
        <f>SUMIFS(Гиб.!O5:O9995,Гиб.!E5:E9995,"г.Текели",Гиб.!F5:F9995,"нет")</f>
        <v>0</v>
      </c>
    </row>
    <row r="9" spans="1:152" s="260" customFormat="1" ht="19.5" thickBot="1">
      <c r="A9" s="669" t="s">
        <v>277</v>
      </c>
      <c r="B9" s="670" t="s">
        <v>278</v>
      </c>
      <c r="C9" s="716">
        <f t="shared" si="23"/>
        <v>1</v>
      </c>
      <c r="D9" s="716">
        <f t="shared" si="23"/>
        <v>0</v>
      </c>
      <c r="E9" s="716">
        <f t="shared" si="23"/>
        <v>1</v>
      </c>
      <c r="F9" s="717">
        <v>0</v>
      </c>
      <c r="G9" s="717">
        <v>0</v>
      </c>
      <c r="H9" s="717">
        <v>0</v>
      </c>
      <c r="I9" s="701">
        <f t="shared" si="2"/>
        <v>1</v>
      </c>
      <c r="J9" s="676">
        <f t="shared" si="3"/>
        <v>0</v>
      </c>
      <c r="K9" s="676">
        <f t="shared" si="4"/>
        <v>1</v>
      </c>
      <c r="L9" s="99">
        <f t="shared" si="1"/>
        <v>0</v>
      </c>
      <c r="M9" s="262">
        <f>SUMIFS(Гиб.!P5:P9995,Гиб.!E5:E9995,L4,Гиб.!F5:F9995,"да")</f>
        <v>0</v>
      </c>
      <c r="N9" s="262">
        <f>SUMIFS(Гиб.!P5:P9995,Гиб.!E5:E9995,L4,Гиб.!F5:F9995,"нет")</f>
        <v>0</v>
      </c>
      <c r="O9" s="99">
        <f t="shared" si="5"/>
        <v>0</v>
      </c>
      <c r="P9" s="262">
        <f>SUMIFS(Гиб.!P5:P9995,Гиб.!E5:E9995,O4,Гиб.!F5:F9995,"да")</f>
        <v>0</v>
      </c>
      <c r="Q9" s="262">
        <f>SUMIFS(Гиб.!P5:P9995,Гиб.!E5:E9995,O4,Гиб.!F5:F9995,"нет")</f>
        <v>0</v>
      </c>
      <c r="R9" s="99">
        <f t="shared" si="6"/>
        <v>0</v>
      </c>
      <c r="S9" s="262">
        <f>SUMIFS(Гиб.!P5:P9995,Гиб.!E5:E9995,R4,Гиб.!F5:F9995,"да")</f>
        <v>0</v>
      </c>
      <c r="T9" s="262">
        <f>SUMIFS(Гиб.!P5:P9995,Гиб.!E5:E9995,R4,Гиб.!F5:F9995,"нет")</f>
        <v>0</v>
      </c>
      <c r="U9" s="99">
        <f t="shared" si="7"/>
        <v>0</v>
      </c>
      <c r="V9" s="262">
        <f>SUMIFS(Гиб.!P5:P9995,Гиб.!E5:E9995,U4,Гиб.!F5:F9995,"да")</f>
        <v>0</v>
      </c>
      <c r="W9" s="262">
        <f>SUMIFS(Гиб.!P5:P9995,Гиб.!E5:E9995,U4,Гиб.!F5:F9995,"нет")</f>
        <v>0</v>
      </c>
      <c r="X9" s="99">
        <f t="shared" si="8"/>
        <v>0</v>
      </c>
      <c r="Y9" s="262">
        <f>SUMIFS(Гиб.!P5:P9995,Гиб.!E5:E9995,X4,Гиб.!F5:F9995,"да")</f>
        <v>0</v>
      </c>
      <c r="Z9" s="262">
        <f>SUMIFS(Гиб.!P5:P9995,Гиб.!E5:E9995,X4,Гиб.!F5:F9995,"нет")</f>
        <v>0</v>
      </c>
      <c r="AA9" s="99">
        <f t="shared" si="9"/>
        <v>0</v>
      </c>
      <c r="AB9" s="262">
        <f>SUMIFS(Гиб.!P5:P9995,Гиб.!E5:E9995,AA4,Гиб.!F5:F9995,"да")</f>
        <v>0</v>
      </c>
      <c r="AC9" s="263">
        <f>SUMIFS(Гиб.!P5:P9995,Гиб.!E5:E9995,AA4,Гиб.!F5:F9995,"нет")</f>
        <v>0</v>
      </c>
      <c r="AD9" s="99">
        <f t="shared" si="10"/>
        <v>0</v>
      </c>
      <c r="AE9" s="262">
        <f>SUMIFS(Гиб.!P5:P9995,Гиб.!E5:E9995,AD4,Гиб.!F5:F9995,"да")</f>
        <v>0</v>
      </c>
      <c r="AF9" s="262">
        <f>SUMIFS(Гиб.!P5:P9995,Гиб.!E5:E9995,AD4,Гиб.!F5:F9995,"нет")</f>
        <v>0</v>
      </c>
      <c r="AG9" s="99">
        <f t="shared" si="11"/>
        <v>0</v>
      </c>
      <c r="AH9" s="262">
        <f>SUMIFS(Гиб.!P5:P9995,Гиб.!E5:E9995,AG4,Гиб.!F5:F9995,"да")</f>
        <v>0</v>
      </c>
      <c r="AI9" s="262">
        <f>SUMIFS(Гиб.!P5:P9995,Гиб.!E5:E9995,AG4,Гиб.!F5:F9995,"нет")</f>
        <v>0</v>
      </c>
      <c r="AJ9" s="99">
        <f t="shared" si="12"/>
        <v>0</v>
      </c>
      <c r="AK9" s="262">
        <f>SUMIFS(Гиб.!P5:P9995,Гиб.!E5:E9995,AJ4,Гиб.!F5:F9995,"да")</f>
        <v>0</v>
      </c>
      <c r="AL9" s="262">
        <f>SUMIFS(Гиб.!P5:P9995,Гиб.!E5:E9995,AJ4,Гиб.!F5:F9995,"нет")</f>
        <v>0</v>
      </c>
      <c r="AM9" s="99">
        <f t="shared" si="13"/>
        <v>0</v>
      </c>
      <c r="AN9" s="262">
        <f>SUMIFS(Гиб.!P5:P9995,Гиб.!E5:E9995,AM4,Гиб.!F5:F9995,"да")</f>
        <v>0</v>
      </c>
      <c r="AO9" s="262">
        <f>SUMIFS(Гиб.!P5:P9995,Гиб.!E5:E9995,AM4,Гиб.!F5:F9995,"нет")</f>
        <v>0</v>
      </c>
      <c r="AP9" s="99">
        <f t="shared" si="14"/>
        <v>0</v>
      </c>
      <c r="AQ9" s="263">
        <f>SUMIFS(Гиб.!P5:P9995,Гиб.!E5:E9995,AP4,Гиб.!F5:F9995,"да")</f>
        <v>0</v>
      </c>
      <c r="AR9" s="262">
        <f>SUMIFS(Гиб.!P5:P9995,Гиб.!E5:E9995,AP4,Гиб.!F5:F9995,"нет")</f>
        <v>0</v>
      </c>
      <c r="AS9" s="99">
        <f t="shared" si="15"/>
        <v>0</v>
      </c>
      <c r="AT9" s="262">
        <f>SUMIFS(Гиб.!P5:P9995,Гиб.!E5:E9995,AS4,Гиб.!F5:F9995,"да")</f>
        <v>0</v>
      </c>
      <c r="AU9" s="262">
        <f>SUMIFS(Гиб.!P5:P9995,Гиб.!E5:E9995,AS4,Гиб.!F5:F9995,"нет")</f>
        <v>0</v>
      </c>
      <c r="AV9" s="99">
        <f t="shared" si="16"/>
        <v>1</v>
      </c>
      <c r="AW9" s="262">
        <f>SUMIFS(Гиб.!P5:P9995,Гиб.!E5:E9995,AV4,Гиб.!F5:F9995,"да")</f>
        <v>0</v>
      </c>
      <c r="AX9" s="262">
        <f>SUMIFS(Гиб.!P5:P9995,Гиб.!E5:E9995,AV4,Гиб.!F5:F9995,"нет")</f>
        <v>1</v>
      </c>
      <c r="AY9" s="99">
        <f t="shared" si="17"/>
        <v>0</v>
      </c>
      <c r="AZ9" s="262">
        <f>SUMIFS(Гиб.!P5:P9995,Гиб.!E5:E9995,AY4,Гиб.!F5:F9995,"да")</f>
        <v>0</v>
      </c>
      <c r="BA9" s="262">
        <f>SUMIFS(Гиб.!P5:P9995,Гиб.!E5:E9995,AY4,Гиб.!F5:F9995,"нет")</f>
        <v>0</v>
      </c>
      <c r="BB9" s="99">
        <f t="shared" si="18"/>
        <v>0</v>
      </c>
      <c r="BC9" s="262">
        <f>SUMIFS(Гиб.!P5:P9995,Гиб.!E5:E9995,BB4,Гиб.!F5:F9995,"да")</f>
        <v>0</v>
      </c>
      <c r="BD9" s="262">
        <f>SUMIFS(Гиб.!P5:P9995,Гиб.!E5:E9995,BB4,Гиб.!F5:F9995,"нет")</f>
        <v>0</v>
      </c>
      <c r="BE9" s="99">
        <f t="shared" si="19"/>
        <v>0</v>
      </c>
      <c r="BF9" s="262">
        <f>SUMIFS(Гиб.!P5:P9995,Гиб.!E5:E9995,BE4,Гиб.!F5:F9995,"да")</f>
        <v>0</v>
      </c>
      <c r="BG9" s="262">
        <f>SUMIFS(Гиб.!P5:P9995,Гиб.!E5:E9995,BE4,Гиб.!F5:F9995,"нет")</f>
        <v>0</v>
      </c>
      <c r="BH9" s="99">
        <f t="shared" si="20"/>
        <v>0</v>
      </c>
      <c r="BI9" s="262">
        <f>SUMIFS(Гиб.!P5:P9995,Гиб.!E5:E9995,BH4,Гиб.!F5:F9995,"да")</f>
        <v>0</v>
      </c>
      <c r="BJ9" s="262">
        <f>SUMIFS(Гиб.!P5:P9995,Гиб.!E5:E9995,BH4,Гиб.!F5:F9995,"нет")</f>
        <v>0</v>
      </c>
      <c r="BK9" s="99">
        <f t="shared" si="21"/>
        <v>0</v>
      </c>
      <c r="BL9" s="263">
        <f>SUMIFS(Гиб.!P5:P9995,Гиб.!E5:E9995,BK4,Гиб.!F5:F9995,"да")</f>
        <v>0</v>
      </c>
      <c r="BM9" s="262">
        <f>SUMIFS(Гиб.!P5:P9995,Гиб.!E5:E9995,BK4,Гиб.!F5:F9995,"нет")</f>
        <v>0</v>
      </c>
      <c r="BN9" s="99">
        <f t="shared" si="22"/>
        <v>0</v>
      </c>
      <c r="BO9" s="262">
        <f>SUMIFS(Гиб.!P5:P9995,Гиб.!E5:E9995,BN4,Гиб.!F5:F9995,"да")</f>
        <v>0</v>
      </c>
      <c r="BP9" s="262">
        <f>SUMIFS(Гиб.!P5:P9995,Гиб.!E5:E9995,BN4,Гиб.!F5:F9995,"нет")</f>
        <v>0</v>
      </c>
      <c r="BQ9" s="261"/>
      <c r="BR9" s="261"/>
      <c r="BS9" s="261"/>
      <c r="BT9" s="261"/>
      <c r="BU9" s="261"/>
      <c r="BV9" s="261"/>
      <c r="BW9" s="261"/>
      <c r="BX9" s="261"/>
      <c r="BY9" s="261"/>
      <c r="BZ9" s="261"/>
      <c r="CA9" s="261"/>
      <c r="CB9" s="261"/>
      <c r="CC9" s="261"/>
      <c r="CD9" s="261"/>
      <c r="CE9" s="261"/>
      <c r="CF9" s="261"/>
      <c r="CG9" s="261"/>
      <c r="CH9" s="261"/>
      <c r="CI9" s="261"/>
      <c r="CJ9" s="261"/>
      <c r="CK9" s="261"/>
      <c r="CL9" s="261"/>
      <c r="CM9" s="261"/>
      <c r="CN9" s="261"/>
      <c r="CO9" s="261"/>
      <c r="CP9" s="261"/>
      <c r="CQ9" s="261"/>
      <c r="CR9" s="261"/>
      <c r="CS9" s="261"/>
      <c r="CT9" s="261"/>
      <c r="CU9" s="261"/>
      <c r="CV9" s="261"/>
      <c r="CW9" s="261"/>
      <c r="CX9" s="261"/>
      <c r="CY9" s="261"/>
      <c r="CZ9" s="261"/>
      <c r="DA9" s="261"/>
      <c r="DB9" s="261"/>
      <c r="DC9" s="261"/>
      <c r="DD9" s="261"/>
      <c r="DE9" s="261"/>
      <c r="DF9" s="261"/>
      <c r="DG9" s="261"/>
      <c r="DH9" s="261"/>
      <c r="DI9" s="261"/>
      <c r="DJ9" s="261"/>
      <c r="DK9" s="261"/>
      <c r="DL9" s="261"/>
      <c r="DM9" s="261"/>
      <c r="DN9" s="261"/>
      <c r="DO9" s="261"/>
      <c r="DP9" s="261"/>
      <c r="DQ9" s="261"/>
      <c r="DR9" s="261"/>
      <c r="DS9" s="261"/>
      <c r="DT9" s="261"/>
      <c r="DU9" s="261"/>
      <c r="DV9" s="261"/>
      <c r="DW9" s="261"/>
      <c r="DX9" s="261"/>
      <c r="DY9" s="261"/>
      <c r="DZ9" s="261"/>
      <c r="EA9" s="261"/>
      <c r="EB9" s="261"/>
      <c r="EC9" s="261"/>
      <c r="ED9" s="261"/>
      <c r="EE9" s="261"/>
      <c r="EF9" s="261"/>
      <c r="EG9" s="261"/>
      <c r="EH9" s="261"/>
      <c r="EI9" s="261"/>
      <c r="EJ9" s="261"/>
      <c r="EK9" s="261"/>
      <c r="EL9" s="261"/>
      <c r="EM9" s="261"/>
      <c r="EN9" s="261"/>
      <c r="EO9" s="261"/>
      <c r="EP9" s="261"/>
      <c r="EQ9" s="261"/>
      <c r="ER9" s="261"/>
      <c r="ES9" s="261"/>
      <c r="ET9" s="261"/>
      <c r="EU9" s="261"/>
      <c r="EV9" s="261"/>
    </row>
    <row r="10" spans="1:152" s="8" customFormat="1" ht="19.5" thickBot="1">
      <c r="A10" s="671" t="s">
        <v>279</v>
      </c>
      <c r="B10" s="672" t="s">
        <v>280</v>
      </c>
      <c r="C10" s="718">
        <f t="shared" si="23"/>
        <v>0</v>
      </c>
      <c r="D10" s="718">
        <f t="shared" si="23"/>
        <v>0</v>
      </c>
      <c r="E10" s="718">
        <f t="shared" si="23"/>
        <v>0</v>
      </c>
      <c r="F10" s="717">
        <v>0</v>
      </c>
      <c r="G10" s="717">
        <v>0</v>
      </c>
      <c r="H10" s="717">
        <v>0</v>
      </c>
      <c r="I10" s="701" t="e">
        <f t="shared" si="2"/>
        <v>#DIV/0!</v>
      </c>
      <c r="J10" s="676" t="e">
        <f t="shared" si="3"/>
        <v>#DIV/0!</v>
      </c>
      <c r="K10" s="676" t="e">
        <f t="shared" si="4"/>
        <v>#DIV/0!</v>
      </c>
      <c r="L10" s="274">
        <f t="shared" si="1"/>
        <v>0</v>
      </c>
      <c r="M10" s="275">
        <f>SUMIFS(Гиб.!Q5:Q9995,Гиб.!E5:E9995,"Аксуский",Гиб.!F5:F9995,"да")</f>
        <v>0</v>
      </c>
      <c r="N10" s="275">
        <f>SUMIFS(Гиб.!Q5:Q9995,Гиб.!E5:E9995,"Аксуский",Гиб.!F5:F9995,"нет")</f>
        <v>0</v>
      </c>
      <c r="O10" s="274">
        <f t="shared" si="5"/>
        <v>0</v>
      </c>
      <c r="P10" s="275">
        <f>SUMIFS(Гиб.!Q5:Q9995,Гиб.!E5:E9995,"Алакольский",Гиб.!F5:F9995,"да")</f>
        <v>0</v>
      </c>
      <c r="Q10" s="275">
        <f>SUMIFS(Гиб.!Q5:Q9995,Гиб.!E5:E9995,"Алакольский",Гиб.!F5:F9995,"нет")</f>
        <v>0</v>
      </c>
      <c r="R10" s="274">
        <f t="shared" si="6"/>
        <v>0</v>
      </c>
      <c r="S10" s="275">
        <f>SUMIFS(Гиб.!Q5:Q9995,Гиб.!E5:E9995,"Балхашский",Гиб.!F5:F9995,"да")</f>
        <v>0</v>
      </c>
      <c r="T10" s="275">
        <f>SUMIFS(Гиб.!Q5:Q9995,Гиб.!E5:E9995,"Балхашский",Гиб.!F5:F9995,"нет")</f>
        <v>0</v>
      </c>
      <c r="U10" s="274">
        <f t="shared" si="7"/>
        <v>0</v>
      </c>
      <c r="V10" s="275">
        <f>SUMIFS(Гиб.!Q5:Q9995,Гиб.!E5:E9995,"Енбекшиказахский",Гиб.!F5:F9995,"да")</f>
        <v>0</v>
      </c>
      <c r="W10" s="275">
        <f>SUMIFS(Гиб.!Q5:Q9995,Гиб.!E5:E9995,"Енбекшиказахский",Гиб.!F5:F9995,"нет")</f>
        <v>0</v>
      </c>
      <c r="X10" s="274">
        <f t="shared" si="8"/>
        <v>0</v>
      </c>
      <c r="Y10" s="275">
        <f>SUMIFS(Гиб.!Q5:Q9995,Гиб.!E5:E9995,"Ескельдинский",Гиб.!F5:F9995,"да")</f>
        <v>0</v>
      </c>
      <c r="Z10" s="275">
        <f>SUMIFS(Гиб.!Q5:Q9995,Гиб.!E5:E9995,"Ескельдинский",Гиб.!F5:F9995,"нет")</f>
        <v>0</v>
      </c>
      <c r="AA10" s="274">
        <f t="shared" si="9"/>
        <v>0</v>
      </c>
      <c r="AB10" s="275">
        <f>SUMIFS(Гиб.!Q5:Q9995,Гиб.!E5:E9995,"Жамбылский",Гиб.!F5:F9995,"да")</f>
        <v>0</v>
      </c>
      <c r="AC10" s="276">
        <f>SUMIFS(Гиб.!Q5:Q9995,Гиб.!E5:E9995,"Жамбылский",Гиб.!F5:F9995,"нет")</f>
        <v>0</v>
      </c>
      <c r="AD10" s="274">
        <f t="shared" si="10"/>
        <v>0</v>
      </c>
      <c r="AE10" s="275">
        <f>SUMIFS(Гиб.!Q5:Q9995,Гиб.!E5:E9995,"Илийский",Гиб.!F5:F9995,"да")</f>
        <v>0</v>
      </c>
      <c r="AF10" s="275">
        <f>SUMIFS(Гиб.!Q5:Q9995,Гиб.!E5:E9995,"Илийский",Гиб.!F5:F9995,"нет")</f>
        <v>0</v>
      </c>
      <c r="AG10" s="274">
        <f t="shared" si="11"/>
        <v>0</v>
      </c>
      <c r="AH10" s="275">
        <f>SUMIFS(Гиб.!Q5:Q9995,Гиб.!E5:E9995,"Карасайский",Гиб.!F5:F9995,"да")</f>
        <v>0</v>
      </c>
      <c r="AI10" s="275">
        <f>SUMIFS(Гиб.!Q5:Q9995,Гиб.!E5:E9995,"Карасайский",Гиб.!F5:F9995,"нет")</f>
        <v>0</v>
      </c>
      <c r="AJ10" s="274">
        <f t="shared" si="12"/>
        <v>0</v>
      </c>
      <c r="AK10" s="275">
        <f>SUMIFS(Гиб.!Q5:Q9995,Гиб.!E5:E9995,"Каратальский",Гиб.!F5:F9995,"да")</f>
        <v>0</v>
      </c>
      <c r="AL10" s="275">
        <f>SUMIFS(Гиб.!Q5:Q9995,Гиб.!E5:E9995,"Каратальский",Гиб.!F5:F9995,"нет")</f>
        <v>0</v>
      </c>
      <c r="AM10" s="274">
        <f t="shared" si="13"/>
        <v>0</v>
      </c>
      <c r="AN10" s="275">
        <f>SUMIFS(Гиб.!Q5:Q9995,Гиб.!E5:E9995,"Кербулакский",Гиб.!F5:F9995,"да")</f>
        <v>0</v>
      </c>
      <c r="AO10" s="275">
        <f>SUMIFS(Гиб.!Q5:Q9995,Гиб.!E5:E9995,"Кербулакский",Гиб.!F5:F9995,"нет")</f>
        <v>0</v>
      </c>
      <c r="AP10" s="274">
        <f t="shared" si="14"/>
        <v>0</v>
      </c>
      <c r="AQ10" s="276">
        <f>SUMIFS(Гиб.!Q5:Q9995,Гиб.!E5:E9995,"Коксуский",Гиб.!F5:F9995,"да")</f>
        <v>0</v>
      </c>
      <c r="AR10" s="275">
        <f>SUMIFS(Гиб.!Q5:Q9995,Гиб.!E5:E9995,"Коксуский",Гиб.!F5:F9995,"нет")</f>
        <v>0</v>
      </c>
      <c r="AS10" s="274">
        <f t="shared" si="15"/>
        <v>0</v>
      </c>
      <c r="AT10" s="275">
        <f>SUMIFS(Гиб.!Q5:Q9995,Гиб.!E5:E9995,"Панфиловский",Гиб.!F5:F9995,"да")</f>
        <v>0</v>
      </c>
      <c r="AU10" s="275">
        <f>SUMIFS(Гиб.!Q5:Q9995,Гиб.!E5:E9995,"Панфиловский",Гиб.!F5:F9995,"нет")</f>
        <v>0</v>
      </c>
      <c r="AV10" s="274">
        <f t="shared" si="16"/>
        <v>0</v>
      </c>
      <c r="AW10" s="275">
        <f>SUMIFS(Гиб.!Q5:Q9995,Гиб.!E5:E9995,"Райымбекский",Гиб.!F5:F9995,"да")</f>
        <v>0</v>
      </c>
      <c r="AX10" s="275">
        <f>SUMIFS(Гиб.!Q5:Q9995,Гиб.!E5:E9995,"Райымбекский",Гиб.!F5:F9995,"нет")</f>
        <v>0</v>
      </c>
      <c r="AY10" s="274">
        <f t="shared" si="17"/>
        <v>0</v>
      </c>
      <c r="AZ10" s="275">
        <f>SUMIFS(Гиб.!Q5:Q9995,Гиб.!E5:E9995,"Саркандский",Гиб.!F5:F9995,"да")</f>
        <v>0</v>
      </c>
      <c r="BA10" s="275">
        <f>SUMIFS(Гиб.!Q5:Q9995,Гиб.!E5:E9995,"Саркандский",Гиб.!F5:F9995,"нет")</f>
        <v>0</v>
      </c>
      <c r="BB10" s="274">
        <f t="shared" si="18"/>
        <v>0</v>
      </c>
      <c r="BC10" s="275">
        <f>SUMIFS(Гиб.!Q5:Q9995,Гиб.!E5:E9995,"Талгарский",Гиб.!F5:F9995,"да")</f>
        <v>0</v>
      </c>
      <c r="BD10" s="275">
        <f>SUMIFS(Гиб.!Q5:Q9995,Гиб.!E5:E9995,"Талгарский",Гиб.!F5:F9995,"нет")</f>
        <v>0</v>
      </c>
      <c r="BE10" s="274">
        <f t="shared" si="19"/>
        <v>0</v>
      </c>
      <c r="BF10" s="278">
        <f>SUMIFS(Гиб.!Q5:Q9995,Гиб.!E5:E9995,"Уйгурский",Гиб.!F5:F9995,"да")</f>
        <v>0</v>
      </c>
      <c r="BG10" s="278">
        <f>SUMIFS(Гиб.!Q5:Q9995,Гиб.!E5:E9995,"Уйгурский",Гиб.!F5:F9995,"нет")</f>
        <v>0</v>
      </c>
      <c r="BH10" s="274">
        <f t="shared" si="20"/>
        <v>0</v>
      </c>
      <c r="BI10" s="278">
        <f>SUMIFS(Гиб.!Q5:Q9995,Гиб.!E5:E9995,"г.Талдыкорган",Гиб.!F5:F9995,"да")</f>
        <v>0</v>
      </c>
      <c r="BJ10" s="278">
        <f>SUMIFS(Гиб.!Q5:Q9995,Гиб.!E5:E9995,"г.Талдыкорган",Гиб.!F5:F9995,"нет")</f>
        <v>0</v>
      </c>
      <c r="BK10" s="274">
        <f t="shared" si="21"/>
        <v>0</v>
      </c>
      <c r="BL10" s="276">
        <f>SUMIFS(Гиб.!Q5:Q9995,Гиб.!E5:E9995,BK4,Гиб.!F5:F9995,"да")</f>
        <v>0</v>
      </c>
      <c r="BM10" s="275">
        <f>SUMIFS(Гиб.!Q5:Q9995,Гиб.!E5:E9995,"г.Капшагай",Гиб.!F5:F9995,"нет")</f>
        <v>0</v>
      </c>
      <c r="BN10" s="274">
        <f t="shared" si="22"/>
        <v>0</v>
      </c>
      <c r="BO10" s="278">
        <f>SUMIFS(Гиб.!Q5:Q9995,Гиб.!E5:E9995,"г.Текели",Гиб.!F5:F9995,"да")</f>
        <v>0</v>
      </c>
      <c r="BP10" s="278">
        <f>SUMIFS(Гиб.!Q5:Q9995,Гиб.!E5:E9995,"г.Текели",Гиб.!F5:F9995,"нет")</f>
        <v>0</v>
      </c>
    </row>
    <row r="11" spans="1:152" s="8" customFormat="1" ht="113.25" thickBot="1">
      <c r="A11" s="669" t="s">
        <v>281</v>
      </c>
      <c r="B11" s="670" t="s">
        <v>282</v>
      </c>
      <c r="C11" s="716">
        <f t="shared" si="23"/>
        <v>1</v>
      </c>
      <c r="D11" s="716">
        <f t="shared" si="23"/>
        <v>0</v>
      </c>
      <c r="E11" s="716">
        <f t="shared" si="23"/>
        <v>1</v>
      </c>
      <c r="F11" s="717">
        <v>0</v>
      </c>
      <c r="G11" s="717">
        <v>0</v>
      </c>
      <c r="H11" s="717">
        <v>0</v>
      </c>
      <c r="I11" s="701">
        <f t="shared" si="2"/>
        <v>1</v>
      </c>
      <c r="J11" s="676">
        <f t="shared" si="3"/>
        <v>0</v>
      </c>
      <c r="K11" s="676">
        <f t="shared" si="4"/>
        <v>1</v>
      </c>
      <c r="L11" s="99">
        <f t="shared" si="1"/>
        <v>0</v>
      </c>
      <c r="M11" s="100">
        <f>SUMIFS(угар!AL5:AL10000,угар!F5:F10000,"Аксуский",угар!G5:G10000,"да")</f>
        <v>0</v>
      </c>
      <c r="N11" s="100">
        <f>SUMIFS(угар!AL5:AL10000,угар!F5:F10000,"Аксуский",угар!G5:G10000,"нет")</f>
        <v>0</v>
      </c>
      <c r="O11" s="99">
        <f t="shared" si="5"/>
        <v>0</v>
      </c>
      <c r="P11" s="100">
        <f>SUMIFS(угар!AL5:AL10000,угар!F5:F10000,"Алакольский",угар!G5:G10000,"да")</f>
        <v>0</v>
      </c>
      <c r="Q11" s="100">
        <f>SUMIFS(угар!AL5:AL10000,угар!F5:F10000,"Алакольский",угар!G5:G10000,"нет")</f>
        <v>0</v>
      </c>
      <c r="R11" s="99">
        <f t="shared" si="6"/>
        <v>0</v>
      </c>
      <c r="S11" s="100">
        <f>SUMIFS(угар!AL5:AL10000,угар!F5:F10000,"Балхашский",угар!G5:G10000,"да")</f>
        <v>0</v>
      </c>
      <c r="T11" s="100">
        <f>SUMIFS(угар!AL5:AL10000,угар!F5:F10000,"Балхашский",угар!G5:G10000,"нет")</f>
        <v>0</v>
      </c>
      <c r="U11" s="99">
        <f t="shared" si="7"/>
        <v>0</v>
      </c>
      <c r="V11" s="100">
        <f>SUMIFS(угар!AL5:AL10000,угар!F5:F10000,"Енбекшиказахский",угар!G5:G10000,"да")</f>
        <v>0</v>
      </c>
      <c r="W11" s="100">
        <f>SUMIFS(угар!AL5:AL10000,угар!F5:F10000,"Енбекшиказахский",угар!G5:G10000,"нет")</f>
        <v>0</v>
      </c>
      <c r="X11" s="99">
        <f t="shared" si="8"/>
        <v>0</v>
      </c>
      <c r="Y11" s="100">
        <f>SUMIFS(угар!AL5:AL10000,угар!F5:F10000,"Ескельдинский",угар!G5:G10000,"да")</f>
        <v>0</v>
      </c>
      <c r="Z11" s="100">
        <f>SUMIFS(угар!AL5:AL10000,угар!F5:F10000,"Ескельдинский",угар!G5:G10000,"нет")</f>
        <v>0</v>
      </c>
      <c r="AA11" s="99">
        <f t="shared" si="9"/>
        <v>0</v>
      </c>
      <c r="AB11" s="100">
        <f>SUMIFS(угар!AL5:AL10000,угар!F5:F10000,"Жамбылский",угар!G5:G10000,"да")</f>
        <v>0</v>
      </c>
      <c r="AC11" s="105">
        <f>SUMIFS(угар!AL5:AL10000,угар!F5:F10000,"Жамбылский",угар!G5:G10000,"нет")</f>
        <v>0</v>
      </c>
      <c r="AD11" s="99">
        <f t="shared" si="10"/>
        <v>0</v>
      </c>
      <c r="AE11" s="100">
        <f>SUMIFS(угар!AL5:AL10000,угар!F5:F10000,"Илийский",угар!G5:G10000,"да")</f>
        <v>0</v>
      </c>
      <c r="AF11" s="100">
        <f>SUMIFS(угар!AL5:AL10000,угар!F5:F10000,"Илийский",угар!G5:G10000,"нет")</f>
        <v>0</v>
      </c>
      <c r="AG11" s="99">
        <f t="shared" si="11"/>
        <v>1</v>
      </c>
      <c r="AH11" s="100">
        <f>SUMIFS(угар!AL5:AL10000,угар!F5:F10000,"Карасайский",угар!G5:G10000,"да")</f>
        <v>0</v>
      </c>
      <c r="AI11" s="100">
        <f>SUMIFS(угар!AL5:AL10000,угар!F5:F10000,"Карасайский",угар!G5:G10000,"нет")</f>
        <v>1</v>
      </c>
      <c r="AJ11" s="99">
        <f t="shared" si="12"/>
        <v>0</v>
      </c>
      <c r="AK11" s="100">
        <f>SUMIFS(угар!AL5:AL10000,угар!F5:F10000,"Каратальский",угар!G5:G10000,"да")</f>
        <v>0</v>
      </c>
      <c r="AL11" s="100">
        <f>SUMIFS(угар!AL5:AL10000,угар!F5:F10000,"Каратальский",угар!G5:G10000,"нет")</f>
        <v>0</v>
      </c>
      <c r="AM11" s="99">
        <f t="shared" si="13"/>
        <v>0</v>
      </c>
      <c r="AN11" s="100">
        <f>SUMIFS(угар!AL5:AL10000,угар!F5:F10000,"Кербулакский",угар!G5:G10000,"да")</f>
        <v>0</v>
      </c>
      <c r="AO11" s="100">
        <f>SUMIFS(угар!AL5:AL10000,угар!F5:F10000,"Кербулакский",угар!G5:G10000,"нет")</f>
        <v>0</v>
      </c>
      <c r="AP11" s="99">
        <f t="shared" si="14"/>
        <v>0</v>
      </c>
      <c r="AQ11" s="105">
        <f>SUMIFS(угар!AL5:AL10000,угар!F5:F10000,"Коксуский",угар!G5:G10000,"да")</f>
        <v>0</v>
      </c>
      <c r="AR11" s="100">
        <f>SUMIFS(угар!AL5:AL10000,угар!F5:F10000,"Коксуский",угар!G5:G10000,"нет")</f>
        <v>0</v>
      </c>
      <c r="AS11" s="99">
        <f t="shared" si="15"/>
        <v>0</v>
      </c>
      <c r="AT11" s="100">
        <f>SUMIFS(угар!AL5:AL10000,угар!F5:F10000,"Панфиловский",угар!G5:G10000,"да")</f>
        <v>0</v>
      </c>
      <c r="AU11" s="100">
        <f>SUMIFS(угар!AL5:AL10000,угар!F5:F10000,"Панфиловский",угар!G5:G10000,"нет")</f>
        <v>0</v>
      </c>
      <c r="AV11" s="99">
        <f t="shared" si="16"/>
        <v>0</v>
      </c>
      <c r="AW11" s="100">
        <f>SUMIFS(угар!AL5:AL10000,угар!F5:F10000,"Райымбекский",угар!G5:G10000,"да")</f>
        <v>0</v>
      </c>
      <c r="AX11" s="100">
        <f>SUMIFS(угар!AL5:AL10000,угар!F5:F10000,"Райымбекский",угар!G5:G10000,"нет")</f>
        <v>0</v>
      </c>
      <c r="AY11" s="99">
        <f t="shared" si="17"/>
        <v>0</v>
      </c>
      <c r="AZ11" s="100">
        <f>SUMIFS(угар!AL5:AL10000,угар!F5:F10000,"Саркандский",угар!G5:G10000,"да")</f>
        <v>0</v>
      </c>
      <c r="BA11" s="100">
        <f>SUMIFS(угар!AL5:AL10000,угар!F5:F10000,"Саркандский",угар!G5:G10000,"нет")</f>
        <v>0</v>
      </c>
      <c r="BB11" s="99">
        <f t="shared" si="18"/>
        <v>0</v>
      </c>
      <c r="BC11" s="100">
        <f>SUMIFS(угар!AL5:AL10000,угар!F5:F10000,"Талгарский",угар!G5:G10000,"да")</f>
        <v>0</v>
      </c>
      <c r="BD11" s="100">
        <f>SUMIFS(угар!AL5:AL10000,угар!F5:F10000,"Талгарский",угар!G5:G10000,"нет")</f>
        <v>0</v>
      </c>
      <c r="BE11" s="99">
        <f t="shared" si="19"/>
        <v>0</v>
      </c>
      <c r="BF11" s="100">
        <f>SUMIFS(угар!AL5:AL10000,угар!F5:F10000,"Уйгурский",угар!G5:G10000,"да")</f>
        <v>0</v>
      </c>
      <c r="BG11" s="262">
        <f>SUMIFS(угар!AL5:AL10000,угар!F5:F10000,"Уйгурский",угар!G5:G10000,"нет")</f>
        <v>0</v>
      </c>
      <c r="BH11" s="99">
        <f t="shared" si="20"/>
        <v>0</v>
      </c>
      <c r="BI11" s="100">
        <f>SUMIFS(угар!AL5:AL10000,угар!F5:F10000,"г.Талдыкорган",угар!G5:G10000,"да")</f>
        <v>0</v>
      </c>
      <c r="BJ11" s="100">
        <f>SUMIFS(угар!AL5:AL10000,угар!F5:F10000,"г.Талдыкорган",угар!G5:G10000,"нет")</f>
        <v>0</v>
      </c>
      <c r="BK11" s="99">
        <f t="shared" si="21"/>
        <v>0</v>
      </c>
      <c r="BL11" s="105">
        <f>SUMIFS(угар!AL5:AL10000,угар!F5:F10000,"г.Капшагай",угар!G5:G10000,"да")</f>
        <v>0</v>
      </c>
      <c r="BM11" s="100">
        <f>SUMIFS(угар!AL5:AL10000,угар!F5:F10000,"г.Капшагай",угар!G5:G10000,"нет")</f>
        <v>0</v>
      </c>
      <c r="BN11" s="99">
        <f t="shared" si="22"/>
        <v>0</v>
      </c>
      <c r="BO11" s="100">
        <f>SUMIFS(угар!AL5:AL10000,угар!F5:F10000,"г.Текели",угар!G5:G10000,"да")</f>
        <v>0</v>
      </c>
      <c r="BP11" s="100">
        <f>SUMIFS(угар!AL5:AL10000,угар!F5:F10000,"г.Текели",угар!G5:G10000,"нет")</f>
        <v>0</v>
      </c>
    </row>
    <row r="12" spans="1:152" s="8" customFormat="1" ht="38.25" thickBot="1">
      <c r="A12" s="669">
        <v>4</v>
      </c>
      <c r="B12" s="670" t="s">
        <v>283</v>
      </c>
      <c r="C12" s="716">
        <f t="shared" si="23"/>
        <v>10</v>
      </c>
      <c r="D12" s="716">
        <f t="shared" si="23"/>
        <v>1</v>
      </c>
      <c r="E12" s="716">
        <f t="shared" si="23"/>
        <v>9</v>
      </c>
      <c r="F12" s="717">
        <v>8</v>
      </c>
      <c r="G12" s="717">
        <v>0</v>
      </c>
      <c r="H12" s="717">
        <v>8</v>
      </c>
      <c r="I12" s="701">
        <f t="shared" si="2"/>
        <v>1</v>
      </c>
      <c r="J12" s="676">
        <f t="shared" si="3"/>
        <v>0.1</v>
      </c>
      <c r="K12" s="676">
        <f t="shared" si="4"/>
        <v>0.9</v>
      </c>
      <c r="L12" s="99">
        <f t="shared" si="1"/>
        <v>0</v>
      </c>
      <c r="M12" s="100">
        <f>SUMIFS(Тр.!M5:M9988,Тр.!E5:E9988,"Аксуский",Тр.!F5:F9988,"да")</f>
        <v>0</v>
      </c>
      <c r="N12" s="100">
        <f>SUMIFS(Тр.!M5:M9988,Тр.!E5:E9988,"Аксуский",Тр.!F5:F9988,"нет")</f>
        <v>0</v>
      </c>
      <c r="O12" s="99">
        <f t="shared" si="5"/>
        <v>1</v>
      </c>
      <c r="P12" s="100">
        <f>SUMIFS(Тр.!M5:M9988,Тр.!E5:E9988,"Алакольский",Тр.!F5:F9988,"да")</f>
        <v>0</v>
      </c>
      <c r="Q12" s="100">
        <f>SUMIFS(Тр.!M5:M9988,Тр.!E5:E9988,"Алакольский",Тр.!F5:F9988,"нет")</f>
        <v>1</v>
      </c>
      <c r="R12" s="99">
        <f t="shared" si="6"/>
        <v>0</v>
      </c>
      <c r="S12" s="100">
        <f>SUMIFS(Тр.!M5:M9988,Тр.!E5:E9988,"Балхашский",Тр.!F5:F9988,"да")</f>
        <v>0</v>
      </c>
      <c r="T12" s="100">
        <f>SUMIFS(Тр.!M5:M9988,Тр.!E5:E9988,"Балхашский",Тр.!F5:F9988,"нет")</f>
        <v>0</v>
      </c>
      <c r="U12" s="99">
        <f t="shared" si="7"/>
        <v>0</v>
      </c>
      <c r="V12" s="100">
        <f>SUMIFS(Тр.!M5:M9988,Тр.!E5:E9988,"Енбекшиказахский",Тр.!F5:F9988,"да")</f>
        <v>0</v>
      </c>
      <c r="W12" s="262">
        <f>SUMIFS(Тр.!M5:M9988,Тр.!E5:E9988,"Енбекшиказахский",Тр.!F5:F9988,"нет")</f>
        <v>0</v>
      </c>
      <c r="X12" s="99">
        <f t="shared" si="8"/>
        <v>6</v>
      </c>
      <c r="Y12" s="100">
        <f>SUMIFS(Тр.!M5:M9988,Тр.!E5:E9988,"Ескельдинский",Тр.!F5:F9988,"да")</f>
        <v>0</v>
      </c>
      <c r="Z12" s="100">
        <f>SUMIFS(Тр.!M5:M9988,Тр.!E5:E9988,"Ескельдинский",Тр.!F5:F9988,"нет")</f>
        <v>6</v>
      </c>
      <c r="AA12" s="99">
        <f t="shared" si="9"/>
        <v>0</v>
      </c>
      <c r="AB12" s="100">
        <f>SUMIFS(Тр.!M5:M9988,Тр.!E5:E9988,"Жамбылский",Тр.!F5:F9988,"да")</f>
        <v>0</v>
      </c>
      <c r="AC12" s="105">
        <f>SUMIFS(Тр.!M5:M9988,Тр.!E5:E9988,"Жамбылский",Тр.!F5:F9988,"нет")</f>
        <v>0</v>
      </c>
      <c r="AD12" s="99">
        <f t="shared" si="10"/>
        <v>0</v>
      </c>
      <c r="AE12" s="100">
        <f>SUMIFS(Тр.!M5:M9988,Тр.!E5:E9988,"Илийский",Тр.!F5:F9988,"да")</f>
        <v>0</v>
      </c>
      <c r="AF12" s="100">
        <f>SUMIFS(Тр.!M5:M9988,Тр.!E5:E9988,"Илийский",Тр.!F5:F9988,"нет")</f>
        <v>0</v>
      </c>
      <c r="AG12" s="99">
        <f t="shared" si="11"/>
        <v>1</v>
      </c>
      <c r="AH12" s="100">
        <f>SUMIFS(Тр.!M5:M9988,Тр.!E5:E9988,"Карасайский",Тр.!F5:F9988,"да")</f>
        <v>0</v>
      </c>
      <c r="AI12" s="100">
        <f>SUMIFS(Тр.!M5:M9988,Тр.!E5:E9988,"Карасайский",Тр.!F5:F9988,"нет")</f>
        <v>1</v>
      </c>
      <c r="AJ12" s="99">
        <f t="shared" si="12"/>
        <v>0</v>
      </c>
      <c r="AK12" s="100">
        <f>SUMIFS(Тр.!M5:M9988,Тр.!E5:E9988,"Каратальский",Тр.!F5:F9988,"да")</f>
        <v>0</v>
      </c>
      <c r="AL12" s="100">
        <f>SUMIFS(Тр.!M5:M9988,Тр.!E5:E9988,"Каратальский",Тр.!F5:F9988,"нет")</f>
        <v>0</v>
      </c>
      <c r="AM12" s="99">
        <f t="shared" si="13"/>
        <v>0</v>
      </c>
      <c r="AN12" s="100">
        <f>SUMIFS(Тр.!M5:M9988,Тр.!E5:E9988,"Кербулакский",Тр.!F5:F9988,"да")</f>
        <v>0</v>
      </c>
      <c r="AO12" s="100">
        <f>SUMIFS(Тр.!M5:M9988,Тр.!E5:E9988,"Кербулакский",Тр.!F5:F9988,"нет")</f>
        <v>0</v>
      </c>
      <c r="AP12" s="99">
        <f t="shared" si="14"/>
        <v>0</v>
      </c>
      <c r="AQ12" s="105">
        <f>SUMIFS(Тр.!M5:M9988,Тр.!E5:E9988,"Коксуский",Тр.!F5:F9988,"да")</f>
        <v>0</v>
      </c>
      <c r="AR12" s="100">
        <f>SUMIFS(Тр.!M5:M9988,Тр.!E5:E9988,"Коксуский",Тр.!F5:F9988,"нет")</f>
        <v>0</v>
      </c>
      <c r="AS12" s="99">
        <f t="shared" si="15"/>
        <v>0</v>
      </c>
      <c r="AT12" s="100">
        <f>SUMIFS(Тр.!M5:M9988,Тр.!E5:E9988,"Панфиловский",Тр.!F5:F9988,"да")</f>
        <v>0</v>
      </c>
      <c r="AU12" s="100">
        <f>SUMIFS(Тр.!M5:M9988,Тр.!E5:E9988,"Панфиловский",Тр.!F5:F9988,"нет")</f>
        <v>0</v>
      </c>
      <c r="AV12" s="99">
        <f t="shared" si="16"/>
        <v>0</v>
      </c>
      <c r="AW12" s="100">
        <f>SUMIFS(Тр.!M5:M9988,Тр.!E5:E9988,"Райымбекский",Тр.!F5:F9988,"да")</f>
        <v>0</v>
      </c>
      <c r="AX12" s="100">
        <f>SUMIFS(Тр.!M5:M9988,Тр.!E5:E9988,"Райымбекский",Тр.!F5:F9988,"нет")</f>
        <v>0</v>
      </c>
      <c r="AY12" s="99">
        <f t="shared" si="17"/>
        <v>0</v>
      </c>
      <c r="AZ12" s="100">
        <f>SUMIFS(Тр.!M5:M9988,Тр.!E5:E9988,"Саркандский",Тр.!F5:F9988,"да")</f>
        <v>0</v>
      </c>
      <c r="BA12" s="100">
        <f>SUMIFS(Тр.!M5:M9988,Тр.!E5:E9988,"Саркандский",Тр.!F5:F9988,"нет")</f>
        <v>0</v>
      </c>
      <c r="BB12" s="99">
        <f t="shared" si="18"/>
        <v>0</v>
      </c>
      <c r="BC12" s="100">
        <f>SUMIFS(Тр.!M5:M9988,Тр.!E5:E9988,"Талгарский",Тр.!F5:F9988,"да")</f>
        <v>0</v>
      </c>
      <c r="BD12" s="100">
        <f>SUMIFS(Тр.!M5:M9988,Тр.!E5:E9988,"Талгарский",Тр.!F5:F9988,"нет")</f>
        <v>0</v>
      </c>
      <c r="BE12" s="99">
        <f t="shared" si="19"/>
        <v>0</v>
      </c>
      <c r="BF12" s="100">
        <f>SUMIFS(Тр.!M5:M9988,Тр.!E5:E9988,"Уйгурский",Тр.!F5:F9988,"да")</f>
        <v>0</v>
      </c>
      <c r="BG12" s="262">
        <f>SUMIFS(Тр.!M5:M9988,Тр.!E5:E9988,"Уйгурский",Тр.!F5:F9988,"нет")</f>
        <v>0</v>
      </c>
      <c r="BH12" s="99">
        <f t="shared" si="20"/>
        <v>1</v>
      </c>
      <c r="BI12" s="100">
        <f>SUMIFS(Тр.!M5:M9988,Тр.!E5:E9988,"г.Талдыкорган",Тр.!F5:F9988,"да")</f>
        <v>0</v>
      </c>
      <c r="BJ12" s="100">
        <f>SUMIFS(Тр.!M5:M9988,Тр.!E5:E9988,"г.Талдыкорган",Тр.!F5:F9988,"нет")</f>
        <v>1</v>
      </c>
      <c r="BK12" s="99">
        <f t="shared" si="21"/>
        <v>0</v>
      </c>
      <c r="BL12" s="105">
        <f>SUMIFS(Тр.!M5:M9988,Тр.!E5:E9988,"г.Капшагай",Тр.!F5:F9988,"да")</f>
        <v>0</v>
      </c>
      <c r="BM12" s="100">
        <f>SUMIFS(Тр.!M5:M9988,Тр.!E5:E9988,"г.Капшагай",Тр.!F5:F9988,"нет")</f>
        <v>0</v>
      </c>
      <c r="BN12" s="99">
        <f t="shared" si="22"/>
        <v>1</v>
      </c>
      <c r="BO12" s="100">
        <f>SUMIFS(Тр.!M5:M9988,Тр.!E5:E9988,"г.Текели",Тр.!F5:F9988,"да")</f>
        <v>1</v>
      </c>
      <c r="BP12" s="100">
        <f>SUMIFS(Тр.!M5:M9988,Тр.!E5:E9988,"г.Текели",Тр.!F5:F9988,"нет")</f>
        <v>0</v>
      </c>
    </row>
    <row r="13" spans="1:152" s="8" customFormat="1" ht="113.25" thickBot="1">
      <c r="A13" s="669" t="s">
        <v>284</v>
      </c>
      <c r="B13" s="670" t="s">
        <v>285</v>
      </c>
      <c r="C13" s="718">
        <f>BE13+BH13+BB13+AV13+BK13+BN13+AS13+AM13+U13+AD13+AG13+AA13+AJ13+R13+X13+O13+L13+AP13+AY13</f>
        <v>163</v>
      </c>
      <c r="D13" s="718">
        <f>BF13+BI13+BC13+AW13+BL13+BO13+AT13+AN13+V13+AE13+AH13+AB13+AK13+S13+Y13+P13+M13+AQ13+AZ13</f>
        <v>55</v>
      </c>
      <c r="E13" s="718">
        <f>BG13+BJ13+BD13+AX13+BM13+BP13+AU13+AO13+W13+AF13+AI13+AC13+AL13+T13+Z13+Q13+N13+AR13+BA13</f>
        <v>108</v>
      </c>
      <c r="F13" s="717">
        <v>75</v>
      </c>
      <c r="G13" s="717">
        <v>33</v>
      </c>
      <c r="H13" s="717">
        <v>42</v>
      </c>
      <c r="I13" s="701">
        <f t="shared" si="2"/>
        <v>1</v>
      </c>
      <c r="J13" s="676">
        <f t="shared" si="3"/>
        <v>0.33742331288343558</v>
      </c>
      <c r="K13" s="676">
        <f t="shared" si="4"/>
        <v>0.66257668711656437</v>
      </c>
      <c r="L13" s="99">
        <f>M13+N13</f>
        <v>1</v>
      </c>
      <c r="M13" s="100">
        <f>SUMIFS(угар!AQ5:AQ10000,угар!F5:F10000,"Аксуский",угар!G5:G10000,"да")</f>
        <v>0</v>
      </c>
      <c r="N13" s="100">
        <f>SUMIFS(угар!AQ5:AQ10000,угар!F5:F10000,"Аксуский",угар!G5:G10000,"нет")</f>
        <v>1</v>
      </c>
      <c r="O13" s="99">
        <f>P13+Q13</f>
        <v>0</v>
      </c>
      <c r="P13" s="100">
        <f>SUMIFS(угар!AQ5:AQ10000,угар!F5:F10000,"Алакольский",угар!G5:G10000,"да")</f>
        <v>0</v>
      </c>
      <c r="Q13" s="100">
        <f>SUMIFS(угар!AQ5:AQ10000,угар!F5:F10000,"Алакольский",угар!G5:G10000,"нет")</f>
        <v>0</v>
      </c>
      <c r="R13" s="99">
        <f>S13+T13</f>
        <v>0</v>
      </c>
      <c r="S13" s="100">
        <f>SUMIFS(угар!AQ5:AQ10000,угар!F5:F10000,"Балхашский",угар!G5:G10000,"да")</f>
        <v>0</v>
      </c>
      <c r="T13" s="100">
        <f>SUMIFS(угар!AQ5:AQ10000,угар!F5:F10000,"Балхашский",угар!G5:G10000,"нет")</f>
        <v>0</v>
      </c>
      <c r="U13" s="99">
        <f>V13+W13</f>
        <v>20</v>
      </c>
      <c r="V13" s="262">
        <f>SUMIFS(угар!AQ5:AQ10000,угар!F5:F10000,"Енбекшиказахский",угар!G5:G10000,"да")</f>
        <v>1</v>
      </c>
      <c r="W13" s="262">
        <f>SUMIFS(угар!AQ5:AQ10000,угар!F5:F10000,"Енбекшиказахский",угар!G5:G10000,"нет")</f>
        <v>19</v>
      </c>
      <c r="X13" s="99">
        <f>Y13+Z13</f>
        <v>3</v>
      </c>
      <c r="Y13" s="262">
        <f>SUMIFS(угар!AQ5:AQ10000,угар!F5:F10000,"Ескельдинский",угар!G5:G10000,"да")</f>
        <v>1</v>
      </c>
      <c r="Z13" s="262">
        <f>SUMIFS(угар!AQ5:AQ10000,угар!F5:F10000,"Ескельдинский",угар!G5:G10000,"нет")</f>
        <v>2</v>
      </c>
      <c r="AA13" s="99">
        <f>AB13+AC13</f>
        <v>18</v>
      </c>
      <c r="AB13" s="100">
        <f>SUMIFS(угар!AQ5:AQ10000,угар!F5:F10000,"Жамбылский",угар!G5:G10000,"да")</f>
        <v>0</v>
      </c>
      <c r="AC13" s="105">
        <f>SUMIFS(угар!AQ5:AQ10000,угар!F5:F10000,"Жамбылский",угар!G5:G10000,"нет")</f>
        <v>18</v>
      </c>
      <c r="AD13" s="99">
        <f>AE13+AF13</f>
        <v>23</v>
      </c>
      <c r="AE13" s="100">
        <f>SUMIFS(угар!AQ5:AQ10000,угар!F5:F10000,"Илийский",угар!G5:G10000,"да")</f>
        <v>0</v>
      </c>
      <c r="AF13" s="100">
        <f>SUMIFS(угар!AQ5:AQ10000,угар!F5:F10000,"Илийский",угар!G5:G10000,"нет")</f>
        <v>23</v>
      </c>
      <c r="AG13" s="99">
        <f>AH13+AI13</f>
        <v>1</v>
      </c>
      <c r="AH13" s="100">
        <f>SUMIFS(угар!AQ5:AQ10000,угар!F5:F10000,"Карасайский",угар!G5:G10000,"да")</f>
        <v>0</v>
      </c>
      <c r="AI13" s="262">
        <f>SUMIFS(угар!AQ5:AQ10000,угар!F5:F10000,"Карасайский",угар!G5:G10000,"нет")</f>
        <v>1</v>
      </c>
      <c r="AJ13" s="99">
        <f>AK13+AL13</f>
        <v>2</v>
      </c>
      <c r="AK13" s="100">
        <f>SUMIFS(угар!AQ5:AQ10000,угар!F5:F10000,"Каратальский",угар!G5:G10000,"да")</f>
        <v>2</v>
      </c>
      <c r="AL13" s="100">
        <f>SUMIFS(угар!AQ5:AQ10000,угар!F5:F10000,"Каратальский",угар!G5:G10000,"нет")</f>
        <v>0</v>
      </c>
      <c r="AM13" s="99">
        <f>AN13+AO13</f>
        <v>0</v>
      </c>
      <c r="AN13" s="100">
        <f>SUMIFS(угар!AQ5:AQ10000,угар!F5:F10000,"Кербулакский",угар!G5:G10000,"да")</f>
        <v>0</v>
      </c>
      <c r="AO13" s="100">
        <f>SUMIFS(угар!AQ5:AQ10000,угар!F5:F10000,"Кербулакский",угар!G5:G10000,"нет")</f>
        <v>0</v>
      </c>
      <c r="AP13" s="99">
        <f t="shared" si="14"/>
        <v>1</v>
      </c>
      <c r="AQ13" s="105">
        <f>SUMIFS(угар!AQ5:AQ10000,угар!F5:F10000,"Коксуский",угар!G5:G10000,"да")</f>
        <v>0</v>
      </c>
      <c r="AR13" s="100">
        <f>SUMIFS(угар!AQ5:AQ10000,угар!F5:F10000,"Коксуский",угар!G5:G10000,"нет")</f>
        <v>1</v>
      </c>
      <c r="AS13" s="99">
        <f t="shared" si="15"/>
        <v>20</v>
      </c>
      <c r="AT13" s="262">
        <f>SUMIFS(угар!AQ5:AQ10000,угар!F5:F10000,"Панфиловский",угар!G5:G10000,"да")</f>
        <v>17</v>
      </c>
      <c r="AU13" s="262">
        <f>SUMIFS(угар!AQ5:AQ10000,угар!F5:F10000,"Панфиловский",угар!G5:G10000,"нет")</f>
        <v>3</v>
      </c>
      <c r="AV13" s="99">
        <f t="shared" si="16"/>
        <v>8</v>
      </c>
      <c r="AW13" s="100">
        <f>SUMIFS(угар!AQ5:AQ10000,угар!F5:F10000,"Райымбекский",угар!G5:G10000,"да")</f>
        <v>0</v>
      </c>
      <c r="AX13" s="100">
        <f>SUMIFS(угар!AQ5:AQ10000,угар!F5:F10000,"Райымбекский",угар!G5:G10000,"нет")</f>
        <v>8</v>
      </c>
      <c r="AY13" s="99">
        <f t="shared" si="17"/>
        <v>0</v>
      </c>
      <c r="AZ13" s="100">
        <f>SUMIFS(угар!AQ5:AQ10000,угар!F5:F10000,"Саркандский",угар!G5:G10000,"да")</f>
        <v>0</v>
      </c>
      <c r="BA13" s="100">
        <f>SUMIFS(угар!AQ5:AQ10000,угар!F5:F10000,"Саркандский",угар!G5:G10000,"нет")</f>
        <v>0</v>
      </c>
      <c r="BB13" s="99">
        <f t="shared" si="18"/>
        <v>19</v>
      </c>
      <c r="BC13" s="100">
        <f>SUMIFS(угар!AQ5:AQ10000,угар!F5:F10000,"Талгарский",угар!G5:G10000,"да")</f>
        <v>7</v>
      </c>
      <c r="BD13" s="100">
        <f>SUMIFS(угар!AQ5:AQ10000,угар!F5:F10000,"Талгарский",угар!G5:G10000,"нет")</f>
        <v>12</v>
      </c>
      <c r="BE13" s="99">
        <f t="shared" si="19"/>
        <v>14</v>
      </c>
      <c r="BF13" s="100">
        <f>SUMIFS(угар!AQ5:AQ10000,угар!F5:F10000,"Уйгурский",угар!G5:G10000,"да")</f>
        <v>0</v>
      </c>
      <c r="BG13" s="262">
        <f>SUMIFS(угар!AQ5:AQ10000,угар!F5:F10000,"Уйгурский",угар!G5:G10000,"нет")</f>
        <v>14</v>
      </c>
      <c r="BH13" s="99">
        <f t="shared" si="20"/>
        <v>19</v>
      </c>
      <c r="BI13" s="100">
        <f>SUMIFS(угар!AQ5:AQ10000,угар!F5:F10000,"г.Талдыкорган",угар!G5:G10000,"да")</f>
        <v>16</v>
      </c>
      <c r="BJ13" s="100">
        <f>SUMIFS(угар!AQ5:AQ10000,угар!F5:F10000,"г.Талдыкорган",угар!G5:G10000,"нет")</f>
        <v>3</v>
      </c>
      <c r="BK13" s="99">
        <f t="shared" si="21"/>
        <v>11</v>
      </c>
      <c r="BL13" s="105">
        <f>SUMIFS(угар!AQ5:AQ10000,угар!F5:F10000,"г.Капшагай",угар!G5:G10000,"да")</f>
        <v>8</v>
      </c>
      <c r="BM13" s="100">
        <f>SUMIFS(угар!AQ5:AQ10000,угар!F5:F10000,"г.Капшагай",угар!G5:G10000,"нет")</f>
        <v>3</v>
      </c>
      <c r="BN13" s="99">
        <f t="shared" si="22"/>
        <v>3</v>
      </c>
      <c r="BO13" s="100">
        <f>SUMIFS(угар!AQ5:AQ10000,угар!F5:F10000,"г.Текели",угар!G5:G10000,"да")</f>
        <v>3</v>
      </c>
      <c r="BP13" s="100">
        <f>SUMIFS(угар!AQ5:AQ10000,угар!F5:F10000,"г.Текели",угар!G5:G10000,"нет")</f>
        <v>0</v>
      </c>
    </row>
    <row r="14" spans="1:152" s="8" customFormat="1" ht="19.5" thickBot="1">
      <c r="A14" s="669">
        <v>5</v>
      </c>
      <c r="B14" s="670" t="s">
        <v>286</v>
      </c>
      <c r="C14" s="716">
        <f t="shared" si="23"/>
        <v>0</v>
      </c>
      <c r="D14" s="716">
        <f t="shared" si="23"/>
        <v>0</v>
      </c>
      <c r="E14" s="716">
        <f t="shared" si="23"/>
        <v>0</v>
      </c>
      <c r="F14" s="717">
        <v>0</v>
      </c>
      <c r="G14" s="717">
        <v>0</v>
      </c>
      <c r="H14" s="717">
        <v>0</v>
      </c>
      <c r="I14" s="701" t="e">
        <f t="shared" si="2"/>
        <v>#DIV/0!</v>
      </c>
      <c r="J14" s="676" t="e">
        <f t="shared" si="3"/>
        <v>#DIV/0!</v>
      </c>
      <c r="K14" s="676" t="e">
        <f t="shared" si="4"/>
        <v>#DIV/0!</v>
      </c>
      <c r="L14" s="99">
        <f t="shared" si="1"/>
        <v>0</v>
      </c>
      <c r="M14" s="100">
        <f>'спасено людей'!D4</f>
        <v>0</v>
      </c>
      <c r="N14" s="100">
        <f>'спасено людей'!E4</f>
        <v>0</v>
      </c>
      <c r="O14" s="99">
        <f t="shared" si="5"/>
        <v>0</v>
      </c>
      <c r="P14" s="100">
        <f>'спасено людей'!D5</f>
        <v>0</v>
      </c>
      <c r="Q14" s="100">
        <f>'спасено людей'!E5</f>
        <v>0</v>
      </c>
      <c r="R14" s="99">
        <f t="shared" si="6"/>
        <v>0</v>
      </c>
      <c r="S14" s="100">
        <f>'спасено людей'!D6</f>
        <v>0</v>
      </c>
      <c r="T14" s="100">
        <f>'спасено людей'!E6</f>
        <v>0</v>
      </c>
      <c r="U14" s="99">
        <f t="shared" si="7"/>
        <v>0</v>
      </c>
      <c r="V14" s="100">
        <f>'спасено людей'!D7</f>
        <v>0</v>
      </c>
      <c r="W14" s="100">
        <f>'спасено людей'!E7</f>
        <v>0</v>
      </c>
      <c r="X14" s="99">
        <f t="shared" si="8"/>
        <v>0</v>
      </c>
      <c r="Y14" s="100">
        <f>'спасено людей'!D8</f>
        <v>0</v>
      </c>
      <c r="Z14" s="100">
        <f>'спасено людей'!E8</f>
        <v>0</v>
      </c>
      <c r="AA14" s="99">
        <f t="shared" si="9"/>
        <v>0</v>
      </c>
      <c r="AB14" s="100">
        <f>'спасено людей'!D9</f>
        <v>0</v>
      </c>
      <c r="AC14" s="105">
        <f>'спасено людей'!E9</f>
        <v>0</v>
      </c>
      <c r="AD14" s="99">
        <f t="shared" si="10"/>
        <v>0</v>
      </c>
      <c r="AE14" s="100">
        <f>'спасено людей'!D10</f>
        <v>0</v>
      </c>
      <c r="AF14" s="100">
        <f>'спасено людей'!E10</f>
        <v>0</v>
      </c>
      <c r="AG14" s="99">
        <f t="shared" si="11"/>
        <v>0</v>
      </c>
      <c r="AH14" s="100">
        <f>'спасено людей'!D11</f>
        <v>0</v>
      </c>
      <c r="AI14" s="100">
        <f>'спасено людей'!E11</f>
        <v>0</v>
      </c>
      <c r="AJ14" s="99">
        <f t="shared" si="12"/>
        <v>0</v>
      </c>
      <c r="AK14" s="100">
        <f>'спасено людей'!D12</f>
        <v>0</v>
      </c>
      <c r="AL14" s="100">
        <f>'спасено людей'!E12</f>
        <v>0</v>
      </c>
      <c r="AM14" s="99">
        <f t="shared" si="13"/>
        <v>0</v>
      </c>
      <c r="AN14" s="100">
        <f>'спасено людей'!D13</f>
        <v>0</v>
      </c>
      <c r="AO14" s="100">
        <f>'спасено людей'!E13</f>
        <v>0</v>
      </c>
      <c r="AP14" s="99">
        <f t="shared" si="14"/>
        <v>0</v>
      </c>
      <c r="AQ14" s="105">
        <f>'спасено людей'!D14</f>
        <v>0</v>
      </c>
      <c r="AR14" s="100">
        <f>'спасено людей'!E14</f>
        <v>0</v>
      </c>
      <c r="AS14" s="99">
        <f t="shared" si="15"/>
        <v>0</v>
      </c>
      <c r="AT14" s="100">
        <f>'спасено людей'!D15</f>
        <v>0</v>
      </c>
      <c r="AU14" s="100">
        <f>'спасено людей'!E15</f>
        <v>0</v>
      </c>
      <c r="AV14" s="99">
        <f t="shared" si="16"/>
        <v>0</v>
      </c>
      <c r="AW14" s="100">
        <f>'спасено людей'!D16</f>
        <v>0</v>
      </c>
      <c r="AX14" s="100">
        <f>'спасено людей'!E16</f>
        <v>0</v>
      </c>
      <c r="AY14" s="99">
        <f t="shared" si="17"/>
        <v>0</v>
      </c>
      <c r="AZ14" s="100">
        <f>'спасено людей'!D17</f>
        <v>0</v>
      </c>
      <c r="BA14" s="100">
        <f>'спасено людей'!E17</f>
        <v>0</v>
      </c>
      <c r="BB14" s="99">
        <f t="shared" si="18"/>
        <v>0</v>
      </c>
      <c r="BC14" s="100">
        <f>'спасено людей'!D18</f>
        <v>0</v>
      </c>
      <c r="BD14" s="100">
        <f>'спасено людей'!E18</f>
        <v>0</v>
      </c>
      <c r="BE14" s="99">
        <f t="shared" si="19"/>
        <v>0</v>
      </c>
      <c r="BF14" s="100">
        <f>'спасено людей'!D19</f>
        <v>0</v>
      </c>
      <c r="BG14" s="262">
        <f>'спасено людей'!E19</f>
        <v>0</v>
      </c>
      <c r="BH14" s="99">
        <f t="shared" si="20"/>
        <v>0</v>
      </c>
      <c r="BI14" s="100">
        <f>'спасено людей'!D20</f>
        <v>0</v>
      </c>
      <c r="BJ14" s="100">
        <f>'спасено людей'!E20</f>
        <v>0</v>
      </c>
      <c r="BK14" s="99">
        <f t="shared" si="21"/>
        <v>0</v>
      </c>
      <c r="BL14" s="100">
        <f>'спасено людей'!D21</f>
        <v>0</v>
      </c>
      <c r="BM14" s="100">
        <f>'спасено людей'!E21</f>
        <v>0</v>
      </c>
      <c r="BN14" s="99">
        <f t="shared" si="22"/>
        <v>0</v>
      </c>
      <c r="BO14" s="100">
        <f>'спасено людей'!D22</f>
        <v>0</v>
      </c>
      <c r="BP14" s="100">
        <f>'спасено людей'!E22</f>
        <v>0</v>
      </c>
    </row>
    <row r="15" spans="1:152" s="8" customFormat="1" ht="38.25" thickBot="1">
      <c r="A15" s="669">
        <v>6</v>
      </c>
      <c r="B15" s="670" t="s">
        <v>287</v>
      </c>
      <c r="C15" s="716">
        <f>(BE15+BH15+BB15+AV15+BK15+BN15+AS15+AM15+U15+AD15+AG15+AA15+AJ15+R15+X15+O15+L15+AP15+AY15)</f>
        <v>22700</v>
      </c>
      <c r="D15" s="716">
        <f>(BF15+BI15+BC15+AW15+BL15+BO15+AT15+AN15+V15+AE15+AH15+AB15+AK15+S15+Y15+P15+M15+AQ15+AZ15)</f>
        <v>15600</v>
      </c>
      <c r="E15" s="716">
        <f>(BG15+BJ15+BD15+AX15+BM15+BP15+AU15+AO15+W15+AF15+AI15+AC15+AL15+T15+Z15+Q15+N15+AR15+BA15)</f>
        <v>7100</v>
      </c>
      <c r="F15" s="717">
        <v>18200</v>
      </c>
      <c r="G15" s="717">
        <v>14100</v>
      </c>
      <c r="H15" s="717">
        <v>4100</v>
      </c>
      <c r="I15" s="701">
        <f t="shared" si="2"/>
        <v>1</v>
      </c>
      <c r="J15" s="676">
        <f t="shared" si="3"/>
        <v>0.68722466960352424</v>
      </c>
      <c r="K15" s="676">
        <f t="shared" si="4"/>
        <v>0.31277533039647576</v>
      </c>
      <c r="L15" s="99">
        <f t="shared" si="1"/>
        <v>0</v>
      </c>
      <c r="M15" s="100">
        <f>'спасено мат.ценостей'!D4</f>
        <v>0</v>
      </c>
      <c r="N15" s="262">
        <f>'спасено мат.ценостей'!E4</f>
        <v>0</v>
      </c>
      <c r="O15" s="99">
        <f t="shared" si="5"/>
        <v>3000</v>
      </c>
      <c r="P15" s="100">
        <f>'спасено мат.ценостей'!D5</f>
        <v>1000</v>
      </c>
      <c r="Q15" s="100">
        <f>'спасено мат.ценостей'!E5</f>
        <v>2000</v>
      </c>
      <c r="R15" s="99">
        <f t="shared" si="6"/>
        <v>100</v>
      </c>
      <c r="S15" s="100">
        <f>'спасено мат.ценостей'!D6</f>
        <v>0</v>
      </c>
      <c r="T15" s="100">
        <f>'спасено мат.ценостей'!E6</f>
        <v>100</v>
      </c>
      <c r="U15" s="99">
        <f t="shared" si="7"/>
        <v>0</v>
      </c>
      <c r="V15" s="100">
        <f>'спасено мат.ценостей'!D7</f>
        <v>0</v>
      </c>
      <c r="W15" s="100">
        <f>'спасено мат.ценостей'!E7</f>
        <v>0</v>
      </c>
      <c r="X15" s="99">
        <f t="shared" si="8"/>
        <v>1000</v>
      </c>
      <c r="Y15" s="100">
        <f>'спасено мат.ценостей'!D8</f>
        <v>0</v>
      </c>
      <c r="Z15" s="100">
        <f>'спасено мат.ценостей'!E8</f>
        <v>1000</v>
      </c>
      <c r="AA15" s="99">
        <f t="shared" si="9"/>
        <v>0</v>
      </c>
      <c r="AB15" s="100">
        <f>'спасено мат.ценостей'!D9</f>
        <v>0</v>
      </c>
      <c r="AC15" s="106">
        <f>'спасено мат.ценостей'!E9</f>
        <v>0</v>
      </c>
      <c r="AD15" s="99">
        <f t="shared" si="10"/>
        <v>0</v>
      </c>
      <c r="AE15" s="100">
        <f>'спасено мат.ценостей'!D10</f>
        <v>0</v>
      </c>
      <c r="AF15" s="100">
        <f>'спасено мат.ценостей'!E10</f>
        <v>0</v>
      </c>
      <c r="AG15" s="99">
        <f t="shared" si="11"/>
        <v>0</v>
      </c>
      <c r="AH15" s="100">
        <f>'спасено мат.ценостей'!D11</f>
        <v>0</v>
      </c>
      <c r="AI15" s="100">
        <f>'спасено мат.ценостей'!E11</f>
        <v>0</v>
      </c>
      <c r="AJ15" s="99">
        <f t="shared" si="12"/>
        <v>1500</v>
      </c>
      <c r="AK15" s="100">
        <f>'спасено мат.ценостей'!D12</f>
        <v>1500</v>
      </c>
      <c r="AL15" s="100">
        <f>'спасено мат.ценостей'!E12</f>
        <v>0</v>
      </c>
      <c r="AM15" s="99">
        <f t="shared" si="13"/>
        <v>500</v>
      </c>
      <c r="AN15" s="100">
        <f>'спасено мат.ценостей'!D13</f>
        <v>0</v>
      </c>
      <c r="AO15" s="100">
        <f>'спасено мат.ценостей'!E13</f>
        <v>500</v>
      </c>
      <c r="AP15" s="99">
        <f t="shared" si="14"/>
        <v>3000</v>
      </c>
      <c r="AQ15" s="105">
        <f>'спасено мат.ценостей'!D14</f>
        <v>0</v>
      </c>
      <c r="AR15" s="100">
        <f>'спасено мат.ценостей'!E14</f>
        <v>3000</v>
      </c>
      <c r="AS15" s="99">
        <f t="shared" si="15"/>
        <v>1000</v>
      </c>
      <c r="AT15" s="100">
        <f>'спасено мат.ценостей'!D15</f>
        <v>1000</v>
      </c>
      <c r="AU15" s="100">
        <f>'спасено мат.ценостей'!E15</f>
        <v>0</v>
      </c>
      <c r="AV15" s="99">
        <f t="shared" si="16"/>
        <v>0</v>
      </c>
      <c r="AW15" s="100">
        <f>'спасено мат.ценостей'!D16</f>
        <v>0</v>
      </c>
      <c r="AX15" s="100">
        <f>'спасено мат.ценостей'!E16</f>
        <v>0</v>
      </c>
      <c r="AY15" s="99">
        <f t="shared" si="17"/>
        <v>1100</v>
      </c>
      <c r="AZ15" s="100">
        <f>'спасено мат.ценостей'!D17</f>
        <v>600</v>
      </c>
      <c r="BA15" s="100">
        <f>'спасено мат.ценостей'!E17</f>
        <v>500</v>
      </c>
      <c r="BB15" s="99">
        <f t="shared" si="18"/>
        <v>0</v>
      </c>
      <c r="BC15" s="100">
        <f>'спасено мат.ценостей'!D18</f>
        <v>0</v>
      </c>
      <c r="BD15" s="100">
        <f>'спасено мат.ценостей'!E18</f>
        <v>0</v>
      </c>
      <c r="BE15" s="99">
        <f t="shared" si="19"/>
        <v>0</v>
      </c>
      <c r="BF15" s="100">
        <f>'спасено мат.ценостей'!D19</f>
        <v>0</v>
      </c>
      <c r="BG15" s="262">
        <f>'спасено мат.ценостей'!E19</f>
        <v>0</v>
      </c>
      <c r="BH15" s="99">
        <f t="shared" si="20"/>
        <v>0</v>
      </c>
      <c r="BI15" s="100">
        <f>'спасено мат.ценостей'!D20</f>
        <v>0</v>
      </c>
      <c r="BJ15" s="107">
        <f>'спасено мат.ценостей'!E20</f>
        <v>0</v>
      </c>
      <c r="BK15" s="99">
        <f t="shared" si="21"/>
        <v>10000</v>
      </c>
      <c r="BL15" s="100">
        <f>'спасено мат.ценостей'!D21</f>
        <v>10000</v>
      </c>
      <c r="BM15" s="100">
        <f>'спасено мат.ценостей'!E21</f>
        <v>0</v>
      </c>
      <c r="BN15" s="99">
        <f t="shared" si="22"/>
        <v>1500</v>
      </c>
      <c r="BO15" s="100">
        <f>'спасено мат.ценостей'!D22</f>
        <v>1500</v>
      </c>
      <c r="BP15" s="100">
        <f>'спасено мат.ценостей'!E22</f>
        <v>0</v>
      </c>
    </row>
    <row r="16" spans="1:152">
      <c r="A16" s="97"/>
    </row>
    <row r="18" spans="1:68" ht="13.5" thickBot="1"/>
    <row r="19" spans="1:68" s="8" customFormat="1" ht="23.25" customHeight="1" thickBot="1">
      <c r="A19" s="2613" t="s">
        <v>1008</v>
      </c>
      <c r="B19" s="2613"/>
      <c r="C19" s="2613"/>
      <c r="D19" s="2613"/>
      <c r="E19" s="2614"/>
      <c r="F19" s="706"/>
      <c r="G19" s="706"/>
      <c r="H19" s="706"/>
      <c r="I19" s="2615" t="s">
        <v>1003</v>
      </c>
      <c r="J19" s="2616"/>
      <c r="K19" s="2617"/>
      <c r="L19" s="2612" t="s">
        <v>148</v>
      </c>
      <c r="M19" s="2612"/>
      <c r="N19" s="2612"/>
      <c r="O19" s="2612" t="s">
        <v>142</v>
      </c>
      <c r="P19" s="2612"/>
      <c r="Q19" s="2612"/>
      <c r="R19" s="2612" t="s">
        <v>136</v>
      </c>
      <c r="S19" s="2612"/>
      <c r="T19" s="2612"/>
      <c r="U19" s="2612" t="s">
        <v>127</v>
      </c>
      <c r="V19" s="2612"/>
      <c r="W19" s="2612"/>
      <c r="X19" s="2612" t="s">
        <v>140</v>
      </c>
      <c r="Y19" s="2612"/>
      <c r="Z19" s="2612"/>
      <c r="AA19" s="2612" t="s">
        <v>144</v>
      </c>
      <c r="AB19" s="2612"/>
      <c r="AC19" s="2612"/>
      <c r="AD19" s="2612" t="s">
        <v>137</v>
      </c>
      <c r="AE19" s="2612"/>
      <c r="AF19" s="2612"/>
      <c r="AG19" s="2612" t="s">
        <v>131</v>
      </c>
      <c r="AH19" s="2612"/>
      <c r="AI19" s="2612"/>
      <c r="AJ19" s="2612" t="s">
        <v>143</v>
      </c>
      <c r="AK19" s="2612"/>
      <c r="AL19" s="2612"/>
      <c r="AM19" s="2612" t="s">
        <v>141</v>
      </c>
      <c r="AN19" s="2612"/>
      <c r="AO19" s="2612"/>
      <c r="AP19" s="2612" t="s">
        <v>146</v>
      </c>
      <c r="AQ19" s="2612"/>
      <c r="AR19" s="2612"/>
      <c r="AS19" s="2612" t="s">
        <v>135</v>
      </c>
      <c r="AT19" s="2612"/>
      <c r="AU19" s="2612"/>
      <c r="AV19" s="2612" t="s">
        <v>132</v>
      </c>
      <c r="AW19" s="2612"/>
      <c r="AX19" s="2612"/>
      <c r="AY19" s="2612" t="s">
        <v>133</v>
      </c>
      <c r="AZ19" s="2612"/>
      <c r="BA19" s="2612"/>
      <c r="BB19" s="2612" t="s">
        <v>130</v>
      </c>
      <c r="BC19" s="2612"/>
      <c r="BD19" s="2612"/>
      <c r="BE19" s="2612" t="s">
        <v>134</v>
      </c>
      <c r="BF19" s="2612"/>
      <c r="BG19" s="2612"/>
      <c r="BH19" s="2612" t="s">
        <v>128</v>
      </c>
      <c r="BI19" s="2612"/>
      <c r="BJ19" s="2612"/>
      <c r="BK19" s="2612" t="s">
        <v>288</v>
      </c>
      <c r="BL19" s="2612"/>
      <c r="BM19" s="2612"/>
      <c r="BN19" s="2612" t="s">
        <v>139</v>
      </c>
      <c r="BO19" s="2612"/>
      <c r="BP19" s="2612"/>
    </row>
    <row r="20" spans="1:68" s="675" customFormat="1" ht="58.5" customHeight="1" thickBot="1">
      <c r="A20" s="1374" t="s">
        <v>270</v>
      </c>
      <c r="B20" s="1375" t="s">
        <v>271</v>
      </c>
      <c r="C20" s="1375" t="s">
        <v>272</v>
      </c>
      <c r="D20" s="1376" t="s">
        <v>273</v>
      </c>
      <c r="E20" s="1376" t="s">
        <v>274</v>
      </c>
      <c r="F20" s="707"/>
      <c r="G20" s="707"/>
      <c r="H20" s="707"/>
      <c r="I20" s="673" t="s">
        <v>272</v>
      </c>
      <c r="J20" s="673" t="s">
        <v>273</v>
      </c>
      <c r="K20" s="673" t="s">
        <v>274</v>
      </c>
      <c r="L20" s="674" t="s">
        <v>272</v>
      </c>
      <c r="M20" s="674" t="s">
        <v>273</v>
      </c>
      <c r="N20" s="674" t="s">
        <v>274</v>
      </c>
      <c r="O20" s="674" t="s">
        <v>272</v>
      </c>
      <c r="P20" s="674" t="s">
        <v>273</v>
      </c>
      <c r="Q20" s="674" t="s">
        <v>274</v>
      </c>
      <c r="R20" s="674" t="s">
        <v>272</v>
      </c>
      <c r="S20" s="674" t="s">
        <v>273</v>
      </c>
      <c r="T20" s="674" t="s">
        <v>274</v>
      </c>
      <c r="U20" s="674" t="s">
        <v>272</v>
      </c>
      <c r="V20" s="674" t="s">
        <v>273</v>
      </c>
      <c r="W20" s="674" t="s">
        <v>274</v>
      </c>
      <c r="X20" s="674" t="s">
        <v>272</v>
      </c>
      <c r="Y20" s="674" t="s">
        <v>273</v>
      </c>
      <c r="Z20" s="674" t="s">
        <v>274</v>
      </c>
      <c r="AA20" s="674" t="s">
        <v>272</v>
      </c>
      <c r="AB20" s="674" t="s">
        <v>273</v>
      </c>
      <c r="AC20" s="674" t="s">
        <v>274</v>
      </c>
      <c r="AD20" s="674" t="s">
        <v>272</v>
      </c>
      <c r="AE20" s="674" t="s">
        <v>273</v>
      </c>
      <c r="AF20" s="674" t="s">
        <v>274</v>
      </c>
      <c r="AG20" s="674" t="s">
        <v>272</v>
      </c>
      <c r="AH20" s="674" t="s">
        <v>273</v>
      </c>
      <c r="AI20" s="674" t="s">
        <v>274</v>
      </c>
      <c r="AJ20" s="674" t="s">
        <v>272</v>
      </c>
      <c r="AK20" s="674" t="s">
        <v>273</v>
      </c>
      <c r="AL20" s="674" t="s">
        <v>274</v>
      </c>
      <c r="AM20" s="674" t="s">
        <v>272</v>
      </c>
      <c r="AN20" s="674" t="s">
        <v>273</v>
      </c>
      <c r="AO20" s="674" t="s">
        <v>274</v>
      </c>
      <c r="AP20" s="674" t="s">
        <v>272</v>
      </c>
      <c r="AQ20" s="674" t="s">
        <v>273</v>
      </c>
      <c r="AR20" s="674" t="s">
        <v>274</v>
      </c>
      <c r="AS20" s="674" t="s">
        <v>272</v>
      </c>
      <c r="AT20" s="674" t="s">
        <v>273</v>
      </c>
      <c r="AU20" s="674" t="s">
        <v>274</v>
      </c>
      <c r="AV20" s="674" t="s">
        <v>272</v>
      </c>
      <c r="AW20" s="674" t="s">
        <v>273</v>
      </c>
      <c r="AX20" s="674" t="s">
        <v>274</v>
      </c>
      <c r="AY20" s="674" t="s">
        <v>272</v>
      </c>
      <c r="AZ20" s="674" t="s">
        <v>273</v>
      </c>
      <c r="BA20" s="674" t="s">
        <v>274</v>
      </c>
      <c r="BB20" s="674" t="s">
        <v>272</v>
      </c>
      <c r="BC20" s="674" t="s">
        <v>273</v>
      </c>
      <c r="BD20" s="674" t="s">
        <v>274</v>
      </c>
      <c r="BE20" s="674" t="s">
        <v>272</v>
      </c>
      <c r="BF20" s="674" t="s">
        <v>273</v>
      </c>
      <c r="BG20" s="674" t="s">
        <v>274</v>
      </c>
      <c r="BH20" s="674" t="s">
        <v>272</v>
      </c>
      <c r="BI20" s="674" t="s">
        <v>273</v>
      </c>
      <c r="BJ20" s="674" t="s">
        <v>274</v>
      </c>
      <c r="BK20" s="674" t="s">
        <v>272</v>
      </c>
      <c r="BL20" s="674" t="s">
        <v>273</v>
      </c>
      <c r="BM20" s="674" t="s">
        <v>274</v>
      </c>
      <c r="BN20" s="674" t="s">
        <v>272</v>
      </c>
      <c r="BO20" s="674" t="s">
        <v>273</v>
      </c>
      <c r="BP20" s="674" t="s">
        <v>274</v>
      </c>
    </row>
    <row r="21" spans="1:68" s="675" customFormat="1" ht="21" thickBot="1">
      <c r="A21" s="1377">
        <v>1</v>
      </c>
      <c r="B21" s="1378" t="s">
        <v>153</v>
      </c>
      <c r="C21" s="1381">
        <f t="shared" ref="C21:E27" si="24">BE21+BH21+BB21+AV21+BK21+BN21+AS21+AM21+U21+AD21+AG21+AA21+AJ21+R21+X21+O21+L21+AP21+AY21</f>
        <v>74</v>
      </c>
      <c r="D21" s="1382">
        <f t="shared" si="24"/>
        <v>17</v>
      </c>
      <c r="E21" s="1382">
        <f t="shared" si="24"/>
        <v>57</v>
      </c>
      <c r="F21" s="708"/>
      <c r="G21" s="708"/>
      <c r="H21" s="708"/>
      <c r="I21" s="676">
        <f>SUM(J21:K21)</f>
        <v>1</v>
      </c>
      <c r="J21" s="676">
        <f>D21/C21*100%</f>
        <v>0.22972972972972974</v>
      </c>
      <c r="K21" s="676">
        <f>E21/C21*100%</f>
        <v>0.77027027027027029</v>
      </c>
      <c r="L21" s="99">
        <f>M21+N21</f>
        <v>1</v>
      </c>
      <c r="M21" s="100"/>
      <c r="N21" s="102">
        <v>1</v>
      </c>
      <c r="O21" s="99">
        <f>P21+Q21</f>
        <v>2</v>
      </c>
      <c r="P21" s="101">
        <v>1</v>
      </c>
      <c r="Q21" s="103">
        <v>1</v>
      </c>
      <c r="R21" s="99">
        <f>S21+T21</f>
        <v>2</v>
      </c>
      <c r="S21" s="100"/>
      <c r="T21" s="102">
        <v>2</v>
      </c>
      <c r="U21" s="99">
        <f>V21+W21</f>
        <v>15</v>
      </c>
      <c r="V21" s="100">
        <v>2</v>
      </c>
      <c r="W21" s="100">
        <v>13</v>
      </c>
      <c r="X21" s="99">
        <f>Y21+Z21</f>
        <v>2</v>
      </c>
      <c r="Y21" s="101">
        <v>1</v>
      </c>
      <c r="Z21" s="104">
        <v>1</v>
      </c>
      <c r="AA21" s="99">
        <f>AB21+AC21</f>
        <v>1</v>
      </c>
      <c r="AB21" s="100"/>
      <c r="AC21" s="101">
        <v>1</v>
      </c>
      <c r="AD21" s="99">
        <f>AE21+AF21</f>
        <v>8</v>
      </c>
      <c r="AE21" s="100"/>
      <c r="AF21" s="100">
        <v>8</v>
      </c>
      <c r="AG21" s="99">
        <f>AH21+AI21</f>
        <v>10</v>
      </c>
      <c r="AH21" s="100">
        <v>1</v>
      </c>
      <c r="AI21" s="100">
        <v>9</v>
      </c>
      <c r="AJ21" s="99">
        <f>AK21+AL21</f>
        <v>2</v>
      </c>
      <c r="AK21" s="100">
        <v>2</v>
      </c>
      <c r="AL21" s="100"/>
      <c r="AM21" s="99">
        <f>AN21+AO21</f>
        <v>1</v>
      </c>
      <c r="AN21" s="100"/>
      <c r="AO21" s="100">
        <v>1</v>
      </c>
      <c r="AP21" s="99">
        <f t="shared" ref="AP21:AP30" si="25">AQ21+AR21</f>
        <v>1</v>
      </c>
      <c r="AQ21" s="100"/>
      <c r="AR21" s="100">
        <v>1</v>
      </c>
      <c r="AS21" s="99">
        <f>AT21+AU21</f>
        <v>4</v>
      </c>
      <c r="AT21" s="100">
        <v>1</v>
      </c>
      <c r="AU21" s="100">
        <v>3</v>
      </c>
      <c r="AV21" s="99">
        <f>AW21+AX21</f>
        <v>3</v>
      </c>
      <c r="AW21" s="100"/>
      <c r="AX21" s="100">
        <v>3</v>
      </c>
      <c r="AY21" s="99">
        <f>AZ21+BA21</f>
        <v>2</v>
      </c>
      <c r="AZ21" s="100"/>
      <c r="BA21" s="100">
        <v>2</v>
      </c>
      <c r="BB21" s="99">
        <f>BC21+BD21</f>
        <v>9</v>
      </c>
      <c r="BC21" s="100">
        <v>3</v>
      </c>
      <c r="BD21" s="100">
        <v>6</v>
      </c>
      <c r="BE21" s="99">
        <f>BF21+BG21</f>
        <v>4</v>
      </c>
      <c r="BF21" s="100"/>
      <c r="BG21" s="100">
        <v>4</v>
      </c>
      <c r="BH21" s="99">
        <f>BI21+BJ21</f>
        <v>4</v>
      </c>
      <c r="BI21" s="100">
        <v>4</v>
      </c>
      <c r="BJ21" s="100"/>
      <c r="BK21" s="99">
        <f>BL21+BM21</f>
        <v>3</v>
      </c>
      <c r="BL21" s="100">
        <v>2</v>
      </c>
      <c r="BM21" s="100">
        <v>1</v>
      </c>
      <c r="BN21" s="99">
        <f>BO21+BP21</f>
        <v>0</v>
      </c>
      <c r="BO21" s="100"/>
      <c r="BP21" s="100"/>
    </row>
    <row r="22" spans="1:68" s="675" customFormat="1" ht="31.5" customHeight="1" thickBot="1">
      <c r="A22" s="1377">
        <v>2</v>
      </c>
      <c r="B22" s="1378" t="s">
        <v>275</v>
      </c>
      <c r="C22" s="1381">
        <f t="shared" si="24"/>
        <v>3407</v>
      </c>
      <c r="D22" s="1382">
        <f t="shared" si="24"/>
        <v>1450</v>
      </c>
      <c r="E22" s="1382">
        <f t="shared" si="24"/>
        <v>1957</v>
      </c>
      <c r="F22" s="708"/>
      <c r="G22" s="708"/>
      <c r="H22" s="708"/>
      <c r="I22" s="676">
        <f t="shared" ref="I22:I30" si="26">SUM(J22:K22)</f>
        <v>1</v>
      </c>
      <c r="J22" s="676">
        <f t="shared" ref="J22:J30" si="27">D22/C22*100%</f>
        <v>0.42559436454358673</v>
      </c>
      <c r="K22" s="676">
        <f t="shared" ref="K22:K30" si="28">E22/C22*100%</f>
        <v>0.57440563545641332</v>
      </c>
      <c r="L22" s="99">
        <f t="shared" ref="L22:L30" si="29">M22+N22</f>
        <v>0</v>
      </c>
      <c r="M22" s="100"/>
      <c r="N22" s="100"/>
      <c r="O22" s="99">
        <f t="shared" ref="O22:O30" si="30">P22+Q22</f>
        <v>0</v>
      </c>
      <c r="P22" s="106"/>
      <c r="Q22" s="107"/>
      <c r="R22" s="99">
        <f t="shared" ref="R22:R30" si="31">S22+T22</f>
        <v>80</v>
      </c>
      <c r="S22" s="100"/>
      <c r="T22" s="100">
        <v>80</v>
      </c>
      <c r="U22" s="99">
        <f t="shared" ref="U22:U30" si="32">V22+W22</f>
        <v>635</v>
      </c>
      <c r="V22" s="100"/>
      <c r="W22" s="100">
        <v>635</v>
      </c>
      <c r="X22" s="99">
        <f t="shared" ref="X22:X30" si="33">Y22+Z22</f>
        <v>10</v>
      </c>
      <c r="Y22" s="105"/>
      <c r="Z22" s="100">
        <v>10</v>
      </c>
      <c r="AA22" s="99">
        <f t="shared" ref="AA22:AA30" si="34">AB22+AC22</f>
        <v>0</v>
      </c>
      <c r="AB22" s="100"/>
      <c r="AC22" s="105"/>
      <c r="AD22" s="99">
        <f t="shared" ref="AD22:AD30" si="35">AE22+AF22</f>
        <v>0</v>
      </c>
      <c r="AE22" s="100"/>
      <c r="AF22" s="100"/>
      <c r="AG22" s="99">
        <f t="shared" ref="AG22:AG30" si="36">AH22+AI22</f>
        <v>0</v>
      </c>
      <c r="AH22" s="100"/>
      <c r="AI22" s="100"/>
      <c r="AJ22" s="99">
        <f t="shared" ref="AJ22:AJ30" si="37">AK22+AL22</f>
        <v>500</v>
      </c>
      <c r="AK22" s="100">
        <v>500</v>
      </c>
      <c r="AL22" s="100"/>
      <c r="AM22" s="99">
        <f t="shared" ref="AM22:AM30" si="38">AN22+AO22</f>
        <v>0</v>
      </c>
      <c r="AN22" s="100"/>
      <c r="AO22" s="100"/>
      <c r="AP22" s="99">
        <f t="shared" si="25"/>
        <v>600</v>
      </c>
      <c r="AQ22" s="100"/>
      <c r="AR22" s="100">
        <v>600</v>
      </c>
      <c r="AS22" s="99">
        <f t="shared" ref="AS22:AS30" si="39">AT22+AU22</f>
        <v>95</v>
      </c>
      <c r="AT22" s="100"/>
      <c r="AU22" s="100">
        <v>95</v>
      </c>
      <c r="AV22" s="99">
        <f t="shared" ref="AV22:AV30" si="40">AW22+AX22</f>
        <v>117</v>
      </c>
      <c r="AW22" s="100"/>
      <c r="AX22" s="100">
        <v>117</v>
      </c>
      <c r="AY22" s="99">
        <f t="shared" ref="AY22:AY30" si="41">AZ22+BA22</f>
        <v>120</v>
      </c>
      <c r="AZ22" s="100"/>
      <c r="BA22" s="100">
        <v>120</v>
      </c>
      <c r="BB22" s="99">
        <f t="shared" ref="BB22:BB30" si="42">BC22+BD22</f>
        <v>950</v>
      </c>
      <c r="BC22" s="100">
        <v>950</v>
      </c>
      <c r="BD22" s="100"/>
      <c r="BE22" s="99">
        <f t="shared" ref="BE22:BE30" si="43">BF22+BG22</f>
        <v>300</v>
      </c>
      <c r="BF22" s="100"/>
      <c r="BG22" s="100">
        <v>300</v>
      </c>
      <c r="BH22" s="99">
        <f t="shared" ref="BH22:BH30" si="44">BI22+BJ22</f>
        <v>0</v>
      </c>
      <c r="BI22" s="100"/>
      <c r="BJ22" s="100"/>
      <c r="BK22" s="99">
        <f t="shared" ref="BK22:BK30" si="45">BL22+BM22</f>
        <v>0</v>
      </c>
      <c r="BL22" s="100"/>
      <c r="BM22" s="100"/>
      <c r="BN22" s="99">
        <f t="shared" ref="BN22:BN30" si="46">BO22+BP22</f>
        <v>0</v>
      </c>
      <c r="BO22" s="100"/>
      <c r="BP22" s="100"/>
    </row>
    <row r="23" spans="1:68" s="675" customFormat="1" ht="31.5" customHeight="1" thickBot="1">
      <c r="A23" s="1377">
        <v>3</v>
      </c>
      <c r="B23" s="1378" t="s">
        <v>276</v>
      </c>
      <c r="C23" s="1381">
        <f>BE23+BH23+BB23+AV23+BK23+BN23+AS23+AM23+U23+AD23+AG23+AA23+AJ23+R23+X23+O23+L23+AP23+AY23</f>
        <v>2</v>
      </c>
      <c r="D23" s="1382">
        <f t="shared" si="24"/>
        <v>1</v>
      </c>
      <c r="E23" s="1382">
        <f t="shared" si="24"/>
        <v>1</v>
      </c>
      <c r="F23" s="708"/>
      <c r="G23" s="708"/>
      <c r="H23" s="708"/>
      <c r="I23" s="676">
        <f t="shared" si="26"/>
        <v>1</v>
      </c>
      <c r="J23" s="676">
        <f t="shared" si="27"/>
        <v>0.5</v>
      </c>
      <c r="K23" s="676">
        <f t="shared" si="28"/>
        <v>0.5</v>
      </c>
      <c r="L23" s="99">
        <f t="shared" si="29"/>
        <v>0</v>
      </c>
      <c r="M23" s="100"/>
      <c r="N23" s="100"/>
      <c r="O23" s="99">
        <f t="shared" si="30"/>
        <v>1</v>
      </c>
      <c r="P23" s="105">
        <v>1</v>
      </c>
      <c r="Q23" s="100"/>
      <c r="R23" s="99">
        <f t="shared" si="31"/>
        <v>0</v>
      </c>
      <c r="S23" s="100"/>
      <c r="T23" s="100"/>
      <c r="U23" s="99">
        <f t="shared" si="32"/>
        <v>0</v>
      </c>
      <c r="V23" s="100"/>
      <c r="W23" s="100"/>
      <c r="X23" s="99">
        <f t="shared" si="33"/>
        <v>0</v>
      </c>
      <c r="Y23" s="105"/>
      <c r="Z23" s="100"/>
      <c r="AA23" s="99">
        <f t="shared" si="34"/>
        <v>0</v>
      </c>
      <c r="AB23" s="100"/>
      <c r="AC23" s="105"/>
      <c r="AD23" s="99">
        <f t="shared" si="35"/>
        <v>0</v>
      </c>
      <c r="AE23" s="100"/>
      <c r="AF23" s="100"/>
      <c r="AG23" s="99">
        <f t="shared" si="36"/>
        <v>0</v>
      </c>
      <c r="AH23" s="100"/>
      <c r="AI23" s="100"/>
      <c r="AJ23" s="99">
        <f t="shared" si="37"/>
        <v>0</v>
      </c>
      <c r="AK23" s="100"/>
      <c r="AL23" s="100"/>
      <c r="AM23" s="99">
        <f t="shared" si="38"/>
        <v>0</v>
      </c>
      <c r="AN23" s="100"/>
      <c r="AO23" s="100"/>
      <c r="AP23" s="99">
        <f t="shared" si="25"/>
        <v>0</v>
      </c>
      <c r="AQ23" s="100"/>
      <c r="AR23" s="100"/>
      <c r="AS23" s="99">
        <f t="shared" si="39"/>
        <v>0</v>
      </c>
      <c r="AT23" s="100"/>
      <c r="AU23" s="100"/>
      <c r="AV23" s="99">
        <f t="shared" si="40"/>
        <v>0</v>
      </c>
      <c r="AW23" s="100"/>
      <c r="AX23" s="100"/>
      <c r="AY23" s="99">
        <f t="shared" si="41"/>
        <v>0</v>
      </c>
      <c r="AZ23" s="100"/>
      <c r="BA23" s="100"/>
      <c r="BB23" s="99">
        <f t="shared" si="42"/>
        <v>0</v>
      </c>
      <c r="BC23" s="100"/>
      <c r="BD23" s="100"/>
      <c r="BE23" s="99">
        <f t="shared" si="43"/>
        <v>0</v>
      </c>
      <c r="BF23" s="100"/>
      <c r="BG23" s="100"/>
      <c r="BH23" s="99">
        <f t="shared" si="44"/>
        <v>0</v>
      </c>
      <c r="BI23" s="100"/>
      <c r="BJ23" s="100"/>
      <c r="BK23" s="99">
        <f t="shared" si="45"/>
        <v>1</v>
      </c>
      <c r="BL23" s="100"/>
      <c r="BM23" s="100">
        <v>1</v>
      </c>
      <c r="BN23" s="99">
        <f t="shared" si="46"/>
        <v>0</v>
      </c>
      <c r="BO23" s="100"/>
      <c r="BP23" s="100"/>
    </row>
    <row r="24" spans="1:68" s="675" customFormat="1" ht="31.5" customHeight="1" thickBot="1">
      <c r="A24" s="1377" t="s">
        <v>277</v>
      </c>
      <c r="B24" s="1378" t="s">
        <v>278</v>
      </c>
      <c r="C24" s="1381">
        <f t="shared" si="24"/>
        <v>0</v>
      </c>
      <c r="D24" s="1382">
        <f t="shared" si="24"/>
        <v>0</v>
      </c>
      <c r="E24" s="1382">
        <f t="shared" si="24"/>
        <v>0</v>
      </c>
      <c r="F24" s="708"/>
      <c r="G24" s="708"/>
      <c r="H24" s="708"/>
      <c r="I24" s="676" t="e">
        <f t="shared" si="26"/>
        <v>#DIV/0!</v>
      </c>
      <c r="J24" s="676" t="e">
        <f t="shared" si="27"/>
        <v>#DIV/0!</v>
      </c>
      <c r="K24" s="676" t="e">
        <f t="shared" si="28"/>
        <v>#DIV/0!</v>
      </c>
      <c r="L24" s="99">
        <f t="shared" si="29"/>
        <v>0</v>
      </c>
      <c r="M24" s="100"/>
      <c r="N24" s="100"/>
      <c r="O24" s="99">
        <f t="shared" si="30"/>
        <v>0</v>
      </c>
      <c r="P24" s="105"/>
      <c r="Q24" s="100"/>
      <c r="R24" s="99">
        <f t="shared" si="31"/>
        <v>0</v>
      </c>
      <c r="S24" s="100"/>
      <c r="T24" s="100"/>
      <c r="U24" s="99">
        <f t="shared" si="32"/>
        <v>0</v>
      </c>
      <c r="V24" s="100"/>
      <c r="W24" s="100"/>
      <c r="X24" s="99">
        <f t="shared" si="33"/>
        <v>0</v>
      </c>
      <c r="Y24" s="105"/>
      <c r="Z24" s="100"/>
      <c r="AA24" s="99">
        <f t="shared" si="34"/>
        <v>0</v>
      </c>
      <c r="AB24" s="100"/>
      <c r="AC24" s="105"/>
      <c r="AD24" s="99">
        <f t="shared" si="35"/>
        <v>0</v>
      </c>
      <c r="AE24" s="100"/>
      <c r="AF24" s="100"/>
      <c r="AG24" s="99">
        <f t="shared" si="36"/>
        <v>0</v>
      </c>
      <c r="AH24" s="100"/>
      <c r="AI24" s="100"/>
      <c r="AJ24" s="99">
        <f t="shared" si="37"/>
        <v>0</v>
      </c>
      <c r="AK24" s="100"/>
      <c r="AL24" s="100"/>
      <c r="AM24" s="99">
        <f t="shared" si="38"/>
        <v>0</v>
      </c>
      <c r="AN24" s="100"/>
      <c r="AO24" s="100"/>
      <c r="AP24" s="99">
        <f t="shared" si="25"/>
        <v>0</v>
      </c>
      <c r="AQ24" s="100"/>
      <c r="AR24" s="100"/>
      <c r="AS24" s="99">
        <f t="shared" si="39"/>
        <v>0</v>
      </c>
      <c r="AT24" s="100"/>
      <c r="AU24" s="100"/>
      <c r="AV24" s="99">
        <f t="shared" si="40"/>
        <v>0</v>
      </c>
      <c r="AW24" s="100"/>
      <c r="AX24" s="100"/>
      <c r="AY24" s="99">
        <f t="shared" si="41"/>
        <v>0</v>
      </c>
      <c r="AZ24" s="100"/>
      <c r="BA24" s="100"/>
      <c r="BB24" s="99">
        <f t="shared" si="42"/>
        <v>0</v>
      </c>
      <c r="BC24" s="100"/>
      <c r="BD24" s="100"/>
      <c r="BE24" s="99">
        <f t="shared" si="43"/>
        <v>0</v>
      </c>
      <c r="BF24" s="100"/>
      <c r="BG24" s="100"/>
      <c r="BH24" s="99">
        <f t="shared" si="44"/>
        <v>0</v>
      </c>
      <c r="BI24" s="100"/>
      <c r="BJ24" s="100"/>
      <c r="BK24" s="99">
        <f t="shared" si="45"/>
        <v>0</v>
      </c>
      <c r="BL24" s="100"/>
      <c r="BM24" s="100"/>
      <c r="BN24" s="99">
        <f t="shared" si="46"/>
        <v>0</v>
      </c>
      <c r="BO24" s="100"/>
      <c r="BP24" s="100"/>
    </row>
    <row r="25" spans="1:68" s="675" customFormat="1" ht="31.5" customHeight="1" thickBot="1">
      <c r="A25" s="1379" t="s">
        <v>279</v>
      </c>
      <c r="B25" s="1380" t="s">
        <v>280</v>
      </c>
      <c r="C25" s="1383">
        <f t="shared" si="24"/>
        <v>1</v>
      </c>
      <c r="D25" s="1384">
        <f t="shared" si="24"/>
        <v>1</v>
      </c>
      <c r="E25" s="1384">
        <f t="shared" si="24"/>
        <v>0</v>
      </c>
      <c r="F25" s="709"/>
      <c r="G25" s="709"/>
      <c r="H25" s="709"/>
      <c r="I25" s="676">
        <f t="shared" si="26"/>
        <v>1</v>
      </c>
      <c r="J25" s="676">
        <f t="shared" si="27"/>
        <v>1</v>
      </c>
      <c r="K25" s="676">
        <f t="shared" si="28"/>
        <v>0</v>
      </c>
      <c r="L25" s="99">
        <f t="shared" si="29"/>
        <v>0</v>
      </c>
      <c r="M25" s="100"/>
      <c r="N25" s="100"/>
      <c r="O25" s="99">
        <f t="shared" si="30"/>
        <v>1</v>
      </c>
      <c r="P25" s="105">
        <v>1</v>
      </c>
      <c r="Q25" s="100"/>
      <c r="R25" s="99">
        <f t="shared" si="31"/>
        <v>0</v>
      </c>
      <c r="S25" s="100"/>
      <c r="T25" s="100"/>
      <c r="U25" s="99">
        <f t="shared" si="32"/>
        <v>0</v>
      </c>
      <c r="V25" s="100"/>
      <c r="W25" s="100"/>
      <c r="X25" s="99">
        <f t="shared" si="33"/>
        <v>0</v>
      </c>
      <c r="Y25" s="105"/>
      <c r="Z25" s="100"/>
      <c r="AA25" s="99">
        <f t="shared" si="34"/>
        <v>0</v>
      </c>
      <c r="AB25" s="100"/>
      <c r="AC25" s="105"/>
      <c r="AD25" s="99">
        <f t="shared" si="35"/>
        <v>0</v>
      </c>
      <c r="AE25" s="100"/>
      <c r="AF25" s="100"/>
      <c r="AG25" s="99">
        <f t="shared" si="36"/>
        <v>0</v>
      </c>
      <c r="AH25" s="100"/>
      <c r="AI25" s="100"/>
      <c r="AJ25" s="99">
        <f t="shared" si="37"/>
        <v>0</v>
      </c>
      <c r="AK25" s="100"/>
      <c r="AL25" s="100"/>
      <c r="AM25" s="99">
        <f t="shared" si="38"/>
        <v>0</v>
      </c>
      <c r="AN25" s="100"/>
      <c r="AO25" s="100"/>
      <c r="AP25" s="99">
        <f t="shared" si="25"/>
        <v>0</v>
      </c>
      <c r="AQ25" s="100"/>
      <c r="AR25" s="100"/>
      <c r="AS25" s="99">
        <f t="shared" si="39"/>
        <v>0</v>
      </c>
      <c r="AT25" s="100"/>
      <c r="AU25" s="100"/>
      <c r="AV25" s="99">
        <f t="shared" si="40"/>
        <v>0</v>
      </c>
      <c r="AW25" s="100"/>
      <c r="AX25" s="100"/>
      <c r="AY25" s="99">
        <f t="shared" si="41"/>
        <v>0</v>
      </c>
      <c r="AZ25" s="100"/>
      <c r="BA25" s="100"/>
      <c r="BB25" s="99">
        <f t="shared" si="42"/>
        <v>0</v>
      </c>
      <c r="BC25" s="100"/>
      <c r="BD25" s="100"/>
      <c r="BE25" s="99">
        <f t="shared" si="43"/>
        <v>0</v>
      </c>
      <c r="BF25" s="100"/>
      <c r="BG25" s="100"/>
      <c r="BH25" s="99">
        <f t="shared" si="44"/>
        <v>0</v>
      </c>
      <c r="BI25" s="100"/>
      <c r="BJ25" s="100"/>
      <c r="BK25" s="99">
        <f t="shared" si="45"/>
        <v>0</v>
      </c>
      <c r="BL25" s="100"/>
      <c r="BM25" s="100"/>
      <c r="BN25" s="99">
        <f t="shared" si="46"/>
        <v>0</v>
      </c>
      <c r="BO25" s="100"/>
      <c r="BP25" s="100"/>
    </row>
    <row r="26" spans="1:68" s="675" customFormat="1" ht="31.5" customHeight="1" thickBot="1">
      <c r="A26" s="1377" t="s">
        <v>281</v>
      </c>
      <c r="B26" s="1378" t="s">
        <v>282</v>
      </c>
      <c r="C26" s="1381">
        <f t="shared" si="24"/>
        <v>8</v>
      </c>
      <c r="D26" s="1382">
        <f t="shared" si="24"/>
        <v>0</v>
      </c>
      <c r="E26" s="1382">
        <f t="shared" si="24"/>
        <v>8</v>
      </c>
      <c r="F26" s="708"/>
      <c r="G26" s="708"/>
      <c r="H26" s="708"/>
      <c r="I26" s="676">
        <f t="shared" si="26"/>
        <v>1</v>
      </c>
      <c r="J26" s="676">
        <f t="shared" si="27"/>
        <v>0</v>
      </c>
      <c r="K26" s="676">
        <f t="shared" si="28"/>
        <v>1</v>
      </c>
      <c r="L26" s="99">
        <f t="shared" si="29"/>
        <v>0</v>
      </c>
      <c r="M26" s="100"/>
      <c r="N26" s="100"/>
      <c r="O26" s="99">
        <f t="shared" si="30"/>
        <v>0</v>
      </c>
      <c r="P26" s="105"/>
      <c r="Q26" s="100"/>
      <c r="R26" s="99">
        <f t="shared" si="31"/>
        <v>0</v>
      </c>
      <c r="S26" s="100"/>
      <c r="T26" s="100"/>
      <c r="U26" s="99">
        <f t="shared" si="32"/>
        <v>0</v>
      </c>
      <c r="V26" s="100"/>
      <c r="W26" s="100"/>
      <c r="X26" s="99">
        <f t="shared" si="33"/>
        <v>0</v>
      </c>
      <c r="Y26" s="105"/>
      <c r="Z26" s="100"/>
      <c r="AA26" s="99">
        <f t="shared" si="34"/>
        <v>0</v>
      </c>
      <c r="AB26" s="100"/>
      <c r="AC26" s="105"/>
      <c r="AD26" s="99">
        <f t="shared" si="35"/>
        <v>0</v>
      </c>
      <c r="AE26" s="100"/>
      <c r="AF26" s="100"/>
      <c r="AG26" s="99">
        <f t="shared" si="36"/>
        <v>6</v>
      </c>
      <c r="AH26" s="100"/>
      <c r="AI26" s="100">
        <v>6</v>
      </c>
      <c r="AJ26" s="99">
        <f t="shared" si="37"/>
        <v>0</v>
      </c>
      <c r="AK26" s="100"/>
      <c r="AL26" s="100"/>
      <c r="AM26" s="99">
        <f t="shared" si="38"/>
        <v>0</v>
      </c>
      <c r="AN26" s="100"/>
      <c r="AO26" s="100"/>
      <c r="AP26" s="99">
        <f t="shared" si="25"/>
        <v>0</v>
      </c>
      <c r="AQ26" s="100"/>
      <c r="AR26" s="100"/>
      <c r="AS26" s="99">
        <f t="shared" si="39"/>
        <v>0</v>
      </c>
      <c r="AT26" s="100"/>
      <c r="AU26" s="100"/>
      <c r="AV26" s="99">
        <f t="shared" si="40"/>
        <v>0</v>
      </c>
      <c r="AW26" s="100"/>
      <c r="AX26" s="100"/>
      <c r="AY26" s="99">
        <f t="shared" si="41"/>
        <v>0</v>
      </c>
      <c r="AZ26" s="100"/>
      <c r="BA26" s="100"/>
      <c r="BB26" s="99">
        <f t="shared" si="42"/>
        <v>2</v>
      </c>
      <c r="BC26" s="100"/>
      <c r="BD26" s="100">
        <v>2</v>
      </c>
      <c r="BE26" s="99">
        <f t="shared" si="43"/>
        <v>0</v>
      </c>
      <c r="BF26" s="100"/>
      <c r="BG26" s="100"/>
      <c r="BH26" s="99">
        <f t="shared" si="44"/>
        <v>0</v>
      </c>
      <c r="BI26" s="100"/>
      <c r="BJ26" s="100"/>
      <c r="BK26" s="99">
        <f t="shared" si="45"/>
        <v>0</v>
      </c>
      <c r="BL26" s="100"/>
      <c r="BM26" s="100"/>
      <c r="BN26" s="99">
        <f t="shared" si="46"/>
        <v>0</v>
      </c>
      <c r="BO26" s="100"/>
      <c r="BP26" s="100"/>
    </row>
    <row r="27" spans="1:68" s="675" customFormat="1" ht="31.5" customHeight="1" thickBot="1">
      <c r="A27" s="1377">
        <v>4</v>
      </c>
      <c r="B27" s="1378" t="s">
        <v>283</v>
      </c>
      <c r="C27" s="1381">
        <f t="shared" si="24"/>
        <v>3</v>
      </c>
      <c r="D27" s="1382">
        <f t="shared" si="24"/>
        <v>0</v>
      </c>
      <c r="E27" s="1382">
        <f t="shared" si="24"/>
        <v>3</v>
      </c>
      <c r="F27" s="708"/>
      <c r="G27" s="708"/>
      <c r="H27" s="708"/>
      <c r="I27" s="676">
        <f t="shared" si="26"/>
        <v>1</v>
      </c>
      <c r="J27" s="676">
        <f t="shared" si="27"/>
        <v>0</v>
      </c>
      <c r="K27" s="676">
        <f t="shared" si="28"/>
        <v>1</v>
      </c>
      <c r="L27" s="99">
        <f t="shared" si="29"/>
        <v>0</v>
      </c>
      <c r="M27" s="100"/>
      <c r="N27" s="100"/>
      <c r="O27" s="99">
        <f t="shared" si="30"/>
        <v>0</v>
      </c>
      <c r="P27" s="105"/>
      <c r="Q27" s="100"/>
      <c r="R27" s="99">
        <f t="shared" si="31"/>
        <v>0</v>
      </c>
      <c r="S27" s="100"/>
      <c r="T27" s="100"/>
      <c r="U27" s="99">
        <f t="shared" si="32"/>
        <v>1</v>
      </c>
      <c r="V27" s="100"/>
      <c r="W27" s="100">
        <v>1</v>
      </c>
      <c r="X27" s="99">
        <f t="shared" si="33"/>
        <v>0</v>
      </c>
      <c r="Y27" s="105"/>
      <c r="Z27" s="100"/>
      <c r="AA27" s="99">
        <f t="shared" si="34"/>
        <v>0</v>
      </c>
      <c r="AB27" s="100"/>
      <c r="AC27" s="105"/>
      <c r="AD27" s="99">
        <f t="shared" si="35"/>
        <v>1</v>
      </c>
      <c r="AE27" s="100"/>
      <c r="AF27" s="100">
        <v>1</v>
      </c>
      <c r="AG27" s="99">
        <f t="shared" si="36"/>
        <v>0</v>
      </c>
      <c r="AH27" s="100"/>
      <c r="AI27" s="100"/>
      <c r="AJ27" s="99">
        <f t="shared" si="37"/>
        <v>0</v>
      </c>
      <c r="AK27" s="100"/>
      <c r="AL27" s="100"/>
      <c r="AM27" s="99">
        <f t="shared" si="38"/>
        <v>0</v>
      </c>
      <c r="AN27" s="100"/>
      <c r="AO27" s="100"/>
      <c r="AP27" s="99">
        <f t="shared" si="25"/>
        <v>0</v>
      </c>
      <c r="AQ27" s="100"/>
      <c r="AR27" s="100"/>
      <c r="AS27" s="99">
        <f t="shared" si="39"/>
        <v>0</v>
      </c>
      <c r="AT27" s="100"/>
      <c r="AU27" s="100"/>
      <c r="AV27" s="99">
        <f t="shared" si="40"/>
        <v>0</v>
      </c>
      <c r="AW27" s="100"/>
      <c r="AX27" s="100"/>
      <c r="AY27" s="99">
        <f t="shared" si="41"/>
        <v>0</v>
      </c>
      <c r="AZ27" s="100"/>
      <c r="BA27" s="100"/>
      <c r="BB27" s="99">
        <f t="shared" si="42"/>
        <v>1</v>
      </c>
      <c r="BC27" s="100"/>
      <c r="BD27" s="100">
        <v>1</v>
      </c>
      <c r="BE27" s="99">
        <f t="shared" si="43"/>
        <v>0</v>
      </c>
      <c r="BF27" s="100"/>
      <c r="BG27" s="100"/>
      <c r="BH27" s="99">
        <f t="shared" si="44"/>
        <v>0</v>
      </c>
      <c r="BI27" s="100"/>
      <c r="BJ27" s="100"/>
      <c r="BK27" s="99">
        <f t="shared" si="45"/>
        <v>0</v>
      </c>
      <c r="BL27" s="100"/>
      <c r="BM27" s="100"/>
      <c r="BN27" s="99">
        <f t="shared" si="46"/>
        <v>0</v>
      </c>
      <c r="BO27" s="100"/>
      <c r="BP27" s="100"/>
    </row>
    <row r="28" spans="1:68" s="675" customFormat="1" ht="31.5" customHeight="1" thickBot="1">
      <c r="A28" s="1377" t="s">
        <v>284</v>
      </c>
      <c r="B28" s="1378" t="s">
        <v>285</v>
      </c>
      <c r="C28" s="1383">
        <f t="shared" ref="C28:E29" si="47">BE28+BH28+BB28+AV28+BK28+BN28+AS28+AM28+U28+AD28+AG28+AA28+AJ28+R28+X28+O28+L28+AP28+AY28</f>
        <v>68</v>
      </c>
      <c r="D28" s="1384">
        <f t="shared" si="47"/>
        <v>24</v>
      </c>
      <c r="E28" s="1384">
        <f t="shared" si="47"/>
        <v>44</v>
      </c>
      <c r="F28" s="709"/>
      <c r="G28" s="709"/>
      <c r="H28" s="709"/>
      <c r="I28" s="676">
        <f t="shared" si="26"/>
        <v>1</v>
      </c>
      <c r="J28" s="676">
        <f t="shared" si="27"/>
        <v>0.35294117647058826</v>
      </c>
      <c r="K28" s="676">
        <f t="shared" si="28"/>
        <v>0.6470588235294118</v>
      </c>
      <c r="L28" s="99">
        <f t="shared" si="29"/>
        <v>0</v>
      </c>
      <c r="M28" s="100"/>
      <c r="N28" s="100"/>
      <c r="O28" s="99">
        <f t="shared" si="30"/>
        <v>0</v>
      </c>
      <c r="P28" s="105"/>
      <c r="Q28" s="100"/>
      <c r="R28" s="99">
        <f t="shared" si="31"/>
        <v>2</v>
      </c>
      <c r="S28" s="100"/>
      <c r="T28" s="100">
        <v>2</v>
      </c>
      <c r="U28" s="99">
        <f t="shared" si="32"/>
        <v>14</v>
      </c>
      <c r="V28" s="100">
        <v>5</v>
      </c>
      <c r="W28" s="100">
        <v>9</v>
      </c>
      <c r="X28" s="99">
        <f t="shared" si="33"/>
        <v>0</v>
      </c>
      <c r="Y28" s="105"/>
      <c r="Z28" s="100"/>
      <c r="AA28" s="99">
        <f t="shared" si="34"/>
        <v>0</v>
      </c>
      <c r="AB28" s="100"/>
      <c r="AC28" s="105"/>
      <c r="AD28" s="99">
        <f t="shared" si="35"/>
        <v>14</v>
      </c>
      <c r="AE28" s="100"/>
      <c r="AF28" s="100">
        <v>14</v>
      </c>
      <c r="AG28" s="99">
        <f t="shared" si="36"/>
        <v>9</v>
      </c>
      <c r="AH28" s="100"/>
      <c r="AI28" s="100">
        <v>9</v>
      </c>
      <c r="AJ28" s="99">
        <f t="shared" si="37"/>
        <v>6</v>
      </c>
      <c r="AK28" s="100">
        <v>2</v>
      </c>
      <c r="AL28" s="100">
        <v>4</v>
      </c>
      <c r="AM28" s="99">
        <f t="shared" si="38"/>
        <v>0</v>
      </c>
      <c r="AN28" s="100"/>
      <c r="AO28" s="100"/>
      <c r="AP28" s="99">
        <f t="shared" si="25"/>
        <v>1</v>
      </c>
      <c r="AQ28" s="100"/>
      <c r="AR28" s="100">
        <v>1</v>
      </c>
      <c r="AS28" s="99">
        <f t="shared" si="39"/>
        <v>0</v>
      </c>
      <c r="AT28" s="100"/>
      <c r="AU28" s="100"/>
      <c r="AV28" s="99">
        <f t="shared" si="40"/>
        <v>0</v>
      </c>
      <c r="AW28" s="100"/>
      <c r="AX28" s="100"/>
      <c r="AY28" s="99">
        <f t="shared" si="41"/>
        <v>0</v>
      </c>
      <c r="AZ28" s="100"/>
      <c r="BA28" s="100"/>
      <c r="BB28" s="99">
        <f t="shared" si="42"/>
        <v>10</v>
      </c>
      <c r="BC28" s="100">
        <v>5</v>
      </c>
      <c r="BD28" s="100">
        <v>5</v>
      </c>
      <c r="BE28" s="99">
        <f t="shared" si="43"/>
        <v>0</v>
      </c>
      <c r="BF28" s="100"/>
      <c r="BG28" s="100"/>
      <c r="BH28" s="99">
        <f t="shared" si="44"/>
        <v>5</v>
      </c>
      <c r="BI28" s="100">
        <v>5</v>
      </c>
      <c r="BJ28" s="100"/>
      <c r="BK28" s="99">
        <f t="shared" si="45"/>
        <v>7</v>
      </c>
      <c r="BL28" s="100">
        <v>7</v>
      </c>
      <c r="BM28" s="100"/>
      <c r="BN28" s="99">
        <f t="shared" si="46"/>
        <v>0</v>
      </c>
      <c r="BO28" s="100"/>
      <c r="BP28" s="100"/>
    </row>
    <row r="29" spans="1:68" s="675" customFormat="1" ht="31.5" customHeight="1" thickBot="1">
      <c r="A29" s="1377">
        <v>5</v>
      </c>
      <c r="B29" s="1378" t="s">
        <v>286</v>
      </c>
      <c r="C29" s="1381">
        <f t="shared" si="47"/>
        <v>0</v>
      </c>
      <c r="D29" s="1382">
        <f t="shared" si="47"/>
        <v>0</v>
      </c>
      <c r="E29" s="1382">
        <f t="shared" si="47"/>
        <v>0</v>
      </c>
      <c r="F29" s="708"/>
      <c r="G29" s="708"/>
      <c r="H29" s="708"/>
      <c r="I29" s="676" t="e">
        <f t="shared" si="26"/>
        <v>#DIV/0!</v>
      </c>
      <c r="J29" s="676" t="e">
        <f t="shared" si="27"/>
        <v>#DIV/0!</v>
      </c>
      <c r="K29" s="676" t="e">
        <f t="shared" si="28"/>
        <v>#DIV/0!</v>
      </c>
      <c r="L29" s="99">
        <f t="shared" si="29"/>
        <v>0</v>
      </c>
      <c r="M29" s="100"/>
      <c r="N29" s="100"/>
      <c r="O29" s="99">
        <f t="shared" si="30"/>
        <v>0</v>
      </c>
      <c r="P29" s="105"/>
      <c r="Q29" s="100"/>
      <c r="R29" s="99">
        <f t="shared" si="31"/>
        <v>0</v>
      </c>
      <c r="S29" s="100"/>
      <c r="T29" s="100"/>
      <c r="U29" s="99">
        <f t="shared" si="32"/>
        <v>0</v>
      </c>
      <c r="V29" s="100"/>
      <c r="W29" s="100"/>
      <c r="X29" s="99">
        <f t="shared" si="33"/>
        <v>0</v>
      </c>
      <c r="Y29" s="100"/>
      <c r="Z29" s="100"/>
      <c r="AA29" s="99">
        <f t="shared" si="34"/>
        <v>0</v>
      </c>
      <c r="AB29" s="100"/>
      <c r="AC29" s="105"/>
      <c r="AD29" s="99">
        <f t="shared" si="35"/>
        <v>0</v>
      </c>
      <c r="AE29" s="100"/>
      <c r="AF29" s="100"/>
      <c r="AG29" s="99">
        <f t="shared" si="36"/>
        <v>0</v>
      </c>
      <c r="AH29" s="100"/>
      <c r="AI29" s="100"/>
      <c r="AJ29" s="99">
        <f t="shared" si="37"/>
        <v>0</v>
      </c>
      <c r="AK29" s="100"/>
      <c r="AL29" s="100"/>
      <c r="AM29" s="99">
        <f t="shared" si="38"/>
        <v>0</v>
      </c>
      <c r="AN29" s="100"/>
      <c r="AO29" s="100"/>
      <c r="AP29" s="99">
        <f t="shared" si="25"/>
        <v>0</v>
      </c>
      <c r="AQ29" s="100"/>
      <c r="AR29" s="100"/>
      <c r="AS29" s="99">
        <f t="shared" si="39"/>
        <v>0</v>
      </c>
      <c r="AT29" s="100"/>
      <c r="AU29" s="100"/>
      <c r="AV29" s="99">
        <f t="shared" si="40"/>
        <v>0</v>
      </c>
      <c r="AW29" s="100"/>
      <c r="AX29" s="100"/>
      <c r="AY29" s="99">
        <f t="shared" si="41"/>
        <v>0</v>
      </c>
      <c r="AZ29" s="100"/>
      <c r="BA29" s="100"/>
      <c r="BB29" s="99">
        <f t="shared" si="42"/>
        <v>0</v>
      </c>
      <c r="BC29" s="100"/>
      <c r="BD29" s="100"/>
      <c r="BE29" s="99">
        <f t="shared" si="43"/>
        <v>0</v>
      </c>
      <c r="BF29" s="100"/>
      <c r="BG29" s="100"/>
      <c r="BH29" s="99">
        <f t="shared" si="44"/>
        <v>0</v>
      </c>
      <c r="BI29" s="100"/>
      <c r="BJ29" s="100"/>
      <c r="BK29" s="99">
        <f t="shared" si="45"/>
        <v>0</v>
      </c>
      <c r="BL29" s="100"/>
      <c r="BM29" s="100"/>
      <c r="BN29" s="99">
        <f t="shared" si="46"/>
        <v>0</v>
      </c>
      <c r="BO29" s="100"/>
      <c r="BP29" s="100"/>
    </row>
    <row r="30" spans="1:68" s="675" customFormat="1" ht="31.5" customHeight="1" thickBot="1">
      <c r="A30" s="1377">
        <v>6</v>
      </c>
      <c r="B30" s="1378" t="s">
        <v>287</v>
      </c>
      <c r="C30" s="1381">
        <f>(BE30+BH30+BB30+AV30+BK30+BN30+AS30+AM30+U30+AD30+AG30+AA30+AJ30+R30+X30+O30+L30+AP30+AY30)</f>
        <v>24790.7</v>
      </c>
      <c r="D30" s="1382">
        <f>(BF30+BI30+BC30+AW30+BL30+BO30+AT30+AN30+V30+AE30+AH30+AB30+AK30+S30+Y30+P30+M30+AQ30+AZ30)</f>
        <v>3950</v>
      </c>
      <c r="E30" s="1382">
        <f>(BG30+BJ30+BD30+AX30+BM30+BP30+AU30+AO30+W30+AF30+AI30+AC30+AL30+T30+Z30+Q30+N30+AR30+BA30)</f>
        <v>20840.7</v>
      </c>
      <c r="F30" s="708"/>
      <c r="G30" s="708"/>
      <c r="H30" s="708"/>
      <c r="I30" s="676">
        <f t="shared" si="26"/>
        <v>1</v>
      </c>
      <c r="J30" s="676">
        <f t="shared" si="27"/>
        <v>0.15933394377730359</v>
      </c>
      <c r="K30" s="676">
        <f t="shared" si="28"/>
        <v>0.84066605622269641</v>
      </c>
      <c r="L30" s="99">
        <f t="shared" si="29"/>
        <v>0</v>
      </c>
      <c r="M30" s="100"/>
      <c r="N30" s="100"/>
      <c r="O30" s="99">
        <f t="shared" si="30"/>
        <v>1500</v>
      </c>
      <c r="P30" s="105">
        <v>1000</v>
      </c>
      <c r="Q30" s="100">
        <v>500</v>
      </c>
      <c r="R30" s="99">
        <f t="shared" si="31"/>
        <v>0</v>
      </c>
      <c r="S30" s="100"/>
      <c r="T30" s="100"/>
      <c r="U30" s="99">
        <f t="shared" si="32"/>
        <v>5500</v>
      </c>
      <c r="V30" s="100">
        <v>600</v>
      </c>
      <c r="W30" s="100">
        <v>4900</v>
      </c>
      <c r="X30" s="99">
        <f t="shared" si="33"/>
        <v>0</v>
      </c>
      <c r="Y30" s="100"/>
      <c r="Z30" s="100"/>
      <c r="AA30" s="99">
        <f t="shared" si="34"/>
        <v>0</v>
      </c>
      <c r="AB30" s="100"/>
      <c r="AC30" s="106"/>
      <c r="AD30" s="99">
        <f t="shared" si="35"/>
        <v>0</v>
      </c>
      <c r="AE30" s="100"/>
      <c r="AF30" s="100"/>
      <c r="AG30" s="99">
        <f t="shared" si="36"/>
        <v>0</v>
      </c>
      <c r="AH30" s="100"/>
      <c r="AI30" s="100"/>
      <c r="AJ30" s="99">
        <f t="shared" si="37"/>
        <v>700</v>
      </c>
      <c r="AK30" s="100">
        <v>700</v>
      </c>
      <c r="AL30" s="100"/>
      <c r="AM30" s="99">
        <f t="shared" si="38"/>
        <v>0</v>
      </c>
      <c r="AN30" s="100"/>
      <c r="AO30" s="100"/>
      <c r="AP30" s="99">
        <f t="shared" si="25"/>
        <v>10100</v>
      </c>
      <c r="AQ30" s="100"/>
      <c r="AR30" s="100">
        <v>10100</v>
      </c>
      <c r="AS30" s="99">
        <f t="shared" si="39"/>
        <v>2000.7</v>
      </c>
      <c r="AT30" s="100">
        <v>1000</v>
      </c>
      <c r="AU30" s="100">
        <v>1000.7</v>
      </c>
      <c r="AV30" s="99">
        <f t="shared" si="40"/>
        <v>140</v>
      </c>
      <c r="AW30" s="100"/>
      <c r="AX30" s="100">
        <v>140</v>
      </c>
      <c r="AY30" s="99">
        <f t="shared" si="41"/>
        <v>100</v>
      </c>
      <c r="AZ30" s="100"/>
      <c r="BA30" s="107">
        <v>100</v>
      </c>
      <c r="BB30" s="99">
        <f t="shared" si="42"/>
        <v>0</v>
      </c>
      <c r="BC30" s="100"/>
      <c r="BD30" s="100"/>
      <c r="BE30" s="99">
        <f t="shared" si="43"/>
        <v>4100</v>
      </c>
      <c r="BF30" s="100"/>
      <c r="BG30" s="100">
        <v>4100</v>
      </c>
      <c r="BH30" s="99">
        <f t="shared" si="44"/>
        <v>0</v>
      </c>
      <c r="BI30" s="100"/>
      <c r="BJ30" s="100"/>
      <c r="BK30" s="99">
        <f t="shared" si="45"/>
        <v>650</v>
      </c>
      <c r="BL30" s="100">
        <v>650</v>
      </c>
      <c r="BM30" s="100"/>
      <c r="BN30" s="99">
        <f t="shared" si="46"/>
        <v>0</v>
      </c>
      <c r="BO30" s="100"/>
      <c r="BP30" s="100"/>
    </row>
    <row r="31" spans="1:68">
      <c r="F31" s="10"/>
      <c r="G31" s="10"/>
      <c r="H31" s="10"/>
    </row>
    <row r="33" spans="1:68" ht="13.5" thickBot="1"/>
    <row r="34" spans="1:68" s="8" customFormat="1" ht="31.5" customHeight="1" thickBot="1">
      <c r="A34" s="2611" t="s">
        <v>1004</v>
      </c>
      <c r="B34" s="2611"/>
      <c r="C34" s="2611"/>
      <c r="D34" s="2611"/>
      <c r="E34" s="2611"/>
      <c r="F34" s="710"/>
      <c r="G34" s="710"/>
      <c r="H34" s="710"/>
      <c r="I34" s="711"/>
      <c r="J34" s="711"/>
      <c r="K34" s="711"/>
      <c r="L34" s="2608" t="s">
        <v>148</v>
      </c>
      <c r="M34" s="2608"/>
      <c r="N34" s="2608"/>
      <c r="O34" s="2608" t="s">
        <v>142</v>
      </c>
      <c r="P34" s="2608"/>
      <c r="Q34" s="2608"/>
      <c r="R34" s="2608" t="s">
        <v>136</v>
      </c>
      <c r="S34" s="2608"/>
      <c r="T34" s="2608"/>
      <c r="U34" s="2608" t="s">
        <v>127</v>
      </c>
      <c r="V34" s="2608"/>
      <c r="W34" s="2608"/>
      <c r="X34" s="2608" t="s">
        <v>140</v>
      </c>
      <c r="Y34" s="2608"/>
      <c r="Z34" s="2608"/>
      <c r="AA34" s="2608" t="s">
        <v>144</v>
      </c>
      <c r="AB34" s="2608"/>
      <c r="AC34" s="2608"/>
      <c r="AD34" s="2608" t="s">
        <v>137</v>
      </c>
      <c r="AE34" s="2608"/>
      <c r="AF34" s="2608"/>
      <c r="AG34" s="2608" t="s">
        <v>131</v>
      </c>
      <c r="AH34" s="2608"/>
      <c r="AI34" s="2608"/>
      <c r="AJ34" s="2608" t="s">
        <v>143</v>
      </c>
      <c r="AK34" s="2608"/>
      <c r="AL34" s="2608"/>
      <c r="AM34" s="2608" t="s">
        <v>141</v>
      </c>
      <c r="AN34" s="2608"/>
      <c r="AO34" s="2608"/>
      <c r="AP34" s="2608" t="s">
        <v>146</v>
      </c>
      <c r="AQ34" s="2608"/>
      <c r="AR34" s="2608"/>
      <c r="AS34" s="2608" t="s">
        <v>135</v>
      </c>
      <c r="AT34" s="2608"/>
      <c r="AU34" s="2608"/>
      <c r="AV34" s="2608" t="s">
        <v>132</v>
      </c>
      <c r="AW34" s="2608"/>
      <c r="AX34" s="2608"/>
      <c r="AY34" s="2608" t="s">
        <v>133</v>
      </c>
      <c r="AZ34" s="2608"/>
      <c r="BA34" s="2608"/>
      <c r="BB34" s="2608" t="s">
        <v>130</v>
      </c>
      <c r="BC34" s="2608"/>
      <c r="BD34" s="2608"/>
      <c r="BE34" s="2608" t="s">
        <v>134</v>
      </c>
      <c r="BF34" s="2608"/>
      <c r="BG34" s="2608"/>
      <c r="BH34" s="2608" t="s">
        <v>128</v>
      </c>
      <c r="BI34" s="2608"/>
      <c r="BJ34" s="2608"/>
      <c r="BK34" s="2608" t="s">
        <v>288</v>
      </c>
      <c r="BL34" s="2608"/>
      <c r="BM34" s="2608"/>
      <c r="BN34" s="2608" t="s">
        <v>139</v>
      </c>
      <c r="BO34" s="2608"/>
      <c r="BP34" s="2608"/>
    </row>
    <row r="35" spans="1:68" s="675" customFormat="1" ht="79.5" thickBot="1">
      <c r="A35" s="677" t="s">
        <v>270</v>
      </c>
      <c r="B35" s="673" t="s">
        <v>271</v>
      </c>
      <c r="C35" s="678" t="s">
        <v>272</v>
      </c>
      <c r="D35" s="679" t="s">
        <v>273</v>
      </c>
      <c r="E35" s="679" t="s">
        <v>274</v>
      </c>
      <c r="F35" s="707"/>
      <c r="G35" s="707"/>
      <c r="H35" s="707"/>
      <c r="I35" s="712"/>
      <c r="J35" s="712"/>
      <c r="K35" s="712"/>
      <c r="L35" s="674" t="s">
        <v>272</v>
      </c>
      <c r="M35" s="674" t="s">
        <v>273</v>
      </c>
      <c r="N35" s="674" t="s">
        <v>274</v>
      </c>
      <c r="O35" s="674" t="s">
        <v>272</v>
      </c>
      <c r="P35" s="674" t="s">
        <v>273</v>
      </c>
      <c r="Q35" s="674" t="s">
        <v>274</v>
      </c>
      <c r="R35" s="674" t="s">
        <v>272</v>
      </c>
      <c r="S35" s="674" t="s">
        <v>273</v>
      </c>
      <c r="T35" s="674" t="s">
        <v>274</v>
      </c>
      <c r="U35" s="674" t="s">
        <v>272</v>
      </c>
      <c r="V35" s="674" t="s">
        <v>273</v>
      </c>
      <c r="W35" s="674" t="s">
        <v>274</v>
      </c>
      <c r="X35" s="674" t="s">
        <v>272</v>
      </c>
      <c r="Y35" s="674" t="s">
        <v>273</v>
      </c>
      <c r="Z35" s="674" t="s">
        <v>274</v>
      </c>
      <c r="AA35" s="674" t="s">
        <v>272</v>
      </c>
      <c r="AB35" s="674" t="s">
        <v>273</v>
      </c>
      <c r="AC35" s="674" t="s">
        <v>274</v>
      </c>
      <c r="AD35" s="674" t="s">
        <v>272</v>
      </c>
      <c r="AE35" s="674" t="s">
        <v>273</v>
      </c>
      <c r="AF35" s="674" t="s">
        <v>274</v>
      </c>
      <c r="AG35" s="674" t="s">
        <v>272</v>
      </c>
      <c r="AH35" s="674" t="s">
        <v>273</v>
      </c>
      <c r="AI35" s="674" t="s">
        <v>274</v>
      </c>
      <c r="AJ35" s="674" t="s">
        <v>272</v>
      </c>
      <c r="AK35" s="674" t="s">
        <v>273</v>
      </c>
      <c r="AL35" s="674" t="s">
        <v>274</v>
      </c>
      <c r="AM35" s="674" t="s">
        <v>272</v>
      </c>
      <c r="AN35" s="674" t="s">
        <v>273</v>
      </c>
      <c r="AO35" s="674" t="s">
        <v>274</v>
      </c>
      <c r="AP35" s="674" t="s">
        <v>272</v>
      </c>
      <c r="AQ35" s="674" t="s">
        <v>273</v>
      </c>
      <c r="AR35" s="674" t="s">
        <v>274</v>
      </c>
      <c r="AS35" s="674" t="s">
        <v>272</v>
      </c>
      <c r="AT35" s="674" t="s">
        <v>273</v>
      </c>
      <c r="AU35" s="674" t="s">
        <v>274</v>
      </c>
      <c r="AV35" s="674" t="s">
        <v>272</v>
      </c>
      <c r="AW35" s="674" t="s">
        <v>273</v>
      </c>
      <c r="AX35" s="674" t="s">
        <v>274</v>
      </c>
      <c r="AY35" s="674" t="s">
        <v>272</v>
      </c>
      <c r="AZ35" s="674" t="s">
        <v>273</v>
      </c>
      <c r="BA35" s="674" t="s">
        <v>274</v>
      </c>
      <c r="BB35" s="674" t="s">
        <v>272</v>
      </c>
      <c r="BC35" s="674" t="s">
        <v>273</v>
      </c>
      <c r="BD35" s="674" t="s">
        <v>274</v>
      </c>
      <c r="BE35" s="674" t="s">
        <v>272</v>
      </c>
      <c r="BF35" s="674" t="s">
        <v>273</v>
      </c>
      <c r="BG35" s="674" t="s">
        <v>274</v>
      </c>
      <c r="BH35" s="674" t="s">
        <v>272</v>
      </c>
      <c r="BI35" s="674" t="s">
        <v>273</v>
      </c>
      <c r="BJ35" s="674" t="s">
        <v>274</v>
      </c>
      <c r="BK35" s="674" t="s">
        <v>272</v>
      </c>
      <c r="BL35" s="674" t="s">
        <v>273</v>
      </c>
      <c r="BM35" s="674" t="s">
        <v>274</v>
      </c>
      <c r="BN35" s="674" t="s">
        <v>272</v>
      </c>
      <c r="BO35" s="674" t="s">
        <v>273</v>
      </c>
      <c r="BP35" s="674" t="s">
        <v>274</v>
      </c>
    </row>
    <row r="36" spans="1:68" s="675" customFormat="1" ht="21" thickBot="1">
      <c r="A36" s="680">
        <v>1</v>
      </c>
      <c r="B36" s="681" t="s">
        <v>153</v>
      </c>
      <c r="C36" s="719">
        <f t="shared" ref="C36:C45" si="48">C6-C21</f>
        <v>-74</v>
      </c>
      <c r="D36" s="720">
        <f t="shared" ref="D36:BP40" si="49">D6-D21</f>
        <v>-17</v>
      </c>
      <c r="E36" s="720">
        <f t="shared" si="49"/>
        <v>-57</v>
      </c>
      <c r="F36" s="709"/>
      <c r="G36" s="709"/>
      <c r="H36" s="709"/>
      <c r="I36" s="713"/>
      <c r="J36" s="713"/>
      <c r="K36" s="713"/>
      <c r="L36" s="682">
        <f t="shared" si="49"/>
        <v>-1</v>
      </c>
      <c r="M36" s="683">
        <f t="shared" si="49"/>
        <v>0</v>
      </c>
      <c r="N36" s="684">
        <f t="shared" si="49"/>
        <v>-1</v>
      </c>
      <c r="O36" s="682">
        <f t="shared" si="49"/>
        <v>-2</v>
      </c>
      <c r="P36" s="685">
        <f t="shared" si="49"/>
        <v>-1</v>
      </c>
      <c r="Q36" s="686">
        <f t="shared" si="49"/>
        <v>-1</v>
      </c>
      <c r="R36" s="682">
        <f t="shared" si="49"/>
        <v>-2</v>
      </c>
      <c r="S36" s="683">
        <f t="shared" si="49"/>
        <v>0</v>
      </c>
      <c r="T36" s="684">
        <f t="shared" si="49"/>
        <v>-2</v>
      </c>
      <c r="U36" s="682">
        <f t="shared" si="49"/>
        <v>-15</v>
      </c>
      <c r="V36" s="683">
        <f t="shared" si="49"/>
        <v>-2</v>
      </c>
      <c r="W36" s="683">
        <f t="shared" si="49"/>
        <v>-13</v>
      </c>
      <c r="X36" s="682">
        <f t="shared" si="49"/>
        <v>-2</v>
      </c>
      <c r="Y36" s="685">
        <f t="shared" si="49"/>
        <v>-1</v>
      </c>
      <c r="Z36" s="687">
        <f t="shared" si="49"/>
        <v>-1</v>
      </c>
      <c r="AA36" s="682">
        <f t="shared" si="49"/>
        <v>-1</v>
      </c>
      <c r="AB36" s="683">
        <f t="shared" si="49"/>
        <v>0</v>
      </c>
      <c r="AC36" s="685">
        <f t="shared" si="49"/>
        <v>-1</v>
      </c>
      <c r="AD36" s="682">
        <f t="shared" si="49"/>
        <v>-8</v>
      </c>
      <c r="AE36" s="683">
        <f t="shared" si="49"/>
        <v>0</v>
      </c>
      <c r="AF36" s="683">
        <f t="shared" si="49"/>
        <v>-8</v>
      </c>
      <c r="AG36" s="682">
        <f t="shared" si="49"/>
        <v>-10</v>
      </c>
      <c r="AH36" s="683">
        <f t="shared" si="49"/>
        <v>-1</v>
      </c>
      <c r="AI36" s="683">
        <f t="shared" si="49"/>
        <v>-9</v>
      </c>
      <c r="AJ36" s="682">
        <f t="shared" si="49"/>
        <v>-2</v>
      </c>
      <c r="AK36" s="683">
        <f t="shared" si="49"/>
        <v>-2</v>
      </c>
      <c r="AL36" s="683">
        <f t="shared" si="49"/>
        <v>0</v>
      </c>
      <c r="AM36" s="682">
        <f t="shared" si="49"/>
        <v>-1</v>
      </c>
      <c r="AN36" s="683">
        <f t="shared" si="49"/>
        <v>0</v>
      </c>
      <c r="AO36" s="683">
        <f t="shared" si="49"/>
        <v>-1</v>
      </c>
      <c r="AP36" s="682">
        <f t="shared" si="49"/>
        <v>-1</v>
      </c>
      <c r="AQ36" s="683">
        <f t="shared" si="49"/>
        <v>0</v>
      </c>
      <c r="AR36" s="683">
        <f t="shared" si="49"/>
        <v>-1</v>
      </c>
      <c r="AS36" s="682">
        <f t="shared" si="49"/>
        <v>-4</v>
      </c>
      <c r="AT36" s="683">
        <f t="shared" si="49"/>
        <v>-1</v>
      </c>
      <c r="AU36" s="683">
        <f t="shared" si="49"/>
        <v>-3</v>
      </c>
      <c r="AV36" s="682">
        <f t="shared" si="49"/>
        <v>-3</v>
      </c>
      <c r="AW36" s="683">
        <f t="shared" si="49"/>
        <v>0</v>
      </c>
      <c r="AX36" s="683">
        <f t="shared" si="49"/>
        <v>-3</v>
      </c>
      <c r="AY36" s="682">
        <f t="shared" si="49"/>
        <v>-2</v>
      </c>
      <c r="AZ36" s="683">
        <f t="shared" si="49"/>
        <v>0</v>
      </c>
      <c r="BA36" s="683">
        <f t="shared" si="49"/>
        <v>-2</v>
      </c>
      <c r="BB36" s="682">
        <f t="shared" si="49"/>
        <v>-9</v>
      </c>
      <c r="BC36" s="683">
        <f t="shared" si="49"/>
        <v>-3</v>
      </c>
      <c r="BD36" s="683">
        <f t="shared" si="49"/>
        <v>-6</v>
      </c>
      <c r="BE36" s="682">
        <f t="shared" si="49"/>
        <v>-4</v>
      </c>
      <c r="BF36" s="683">
        <f t="shared" si="49"/>
        <v>0</v>
      </c>
      <c r="BG36" s="683">
        <f t="shared" si="49"/>
        <v>-4</v>
      </c>
      <c r="BH36" s="682">
        <f t="shared" si="49"/>
        <v>-4</v>
      </c>
      <c r="BI36" s="683">
        <f t="shared" si="49"/>
        <v>-4</v>
      </c>
      <c r="BJ36" s="683">
        <f t="shared" si="49"/>
        <v>0</v>
      </c>
      <c r="BK36" s="682">
        <f t="shared" si="49"/>
        <v>-3</v>
      </c>
      <c r="BL36" s="683">
        <f t="shared" si="49"/>
        <v>-2</v>
      </c>
      <c r="BM36" s="683">
        <f t="shared" si="49"/>
        <v>-1</v>
      </c>
      <c r="BN36" s="682">
        <f t="shared" si="49"/>
        <v>0</v>
      </c>
      <c r="BO36" s="683">
        <f t="shared" si="49"/>
        <v>0</v>
      </c>
      <c r="BP36" s="683">
        <f t="shared" si="49"/>
        <v>0</v>
      </c>
    </row>
    <row r="37" spans="1:68" s="675" customFormat="1" ht="21" thickBot="1">
      <c r="A37" s="680">
        <v>2</v>
      </c>
      <c r="B37" s="681" t="s">
        <v>275</v>
      </c>
      <c r="C37" s="719">
        <f t="shared" si="48"/>
        <v>16870.400000000001</v>
      </c>
      <c r="D37" s="720">
        <f t="shared" si="49"/>
        <v>12730</v>
      </c>
      <c r="E37" s="720">
        <f t="shared" si="49"/>
        <v>4140.3999999999996</v>
      </c>
      <c r="F37" s="709"/>
      <c r="G37" s="709"/>
      <c r="H37" s="709"/>
      <c r="I37" s="713"/>
      <c r="J37" s="713"/>
      <c r="K37" s="713"/>
      <c r="L37" s="682">
        <f t="shared" si="49"/>
        <v>0</v>
      </c>
      <c r="M37" s="683">
        <f t="shared" si="49"/>
        <v>0</v>
      </c>
      <c r="N37" s="683">
        <f t="shared" si="49"/>
        <v>0</v>
      </c>
      <c r="O37" s="682">
        <f t="shared" si="49"/>
        <v>12310</v>
      </c>
      <c r="P37" s="688">
        <f t="shared" si="49"/>
        <v>10500</v>
      </c>
      <c r="Q37" s="689">
        <f t="shared" si="49"/>
        <v>1810</v>
      </c>
      <c r="R37" s="682">
        <f t="shared" si="49"/>
        <v>-70</v>
      </c>
      <c r="S37" s="683">
        <f t="shared" si="49"/>
        <v>0</v>
      </c>
      <c r="T37" s="683">
        <f t="shared" si="49"/>
        <v>-70</v>
      </c>
      <c r="U37" s="682">
        <f t="shared" si="49"/>
        <v>2635</v>
      </c>
      <c r="V37" s="683">
        <f t="shared" si="49"/>
        <v>2090</v>
      </c>
      <c r="W37" s="683">
        <f t="shared" si="49"/>
        <v>545</v>
      </c>
      <c r="X37" s="682">
        <f t="shared" si="49"/>
        <v>1672.4</v>
      </c>
      <c r="Y37" s="690">
        <f t="shared" si="49"/>
        <v>0</v>
      </c>
      <c r="Z37" s="683">
        <f t="shared" si="49"/>
        <v>1672.4</v>
      </c>
      <c r="AA37" s="682">
        <f t="shared" si="49"/>
        <v>0</v>
      </c>
      <c r="AB37" s="683">
        <f t="shared" si="49"/>
        <v>0</v>
      </c>
      <c r="AC37" s="690">
        <f t="shared" si="49"/>
        <v>0</v>
      </c>
      <c r="AD37" s="682">
        <f t="shared" si="49"/>
        <v>0</v>
      </c>
      <c r="AE37" s="683">
        <f t="shared" si="49"/>
        <v>0</v>
      </c>
      <c r="AF37" s="683">
        <f t="shared" si="49"/>
        <v>0</v>
      </c>
      <c r="AG37" s="682">
        <f t="shared" si="49"/>
        <v>0</v>
      </c>
      <c r="AH37" s="683">
        <f t="shared" si="49"/>
        <v>0</v>
      </c>
      <c r="AI37" s="683">
        <f t="shared" si="49"/>
        <v>0</v>
      </c>
      <c r="AJ37" s="682">
        <f t="shared" si="49"/>
        <v>-500</v>
      </c>
      <c r="AK37" s="683">
        <f t="shared" si="49"/>
        <v>-500</v>
      </c>
      <c r="AL37" s="683">
        <f t="shared" si="49"/>
        <v>0</v>
      </c>
      <c r="AM37" s="682">
        <f t="shared" si="49"/>
        <v>1255</v>
      </c>
      <c r="AN37" s="683">
        <f t="shared" si="49"/>
        <v>0</v>
      </c>
      <c r="AO37" s="683">
        <f t="shared" si="49"/>
        <v>1255</v>
      </c>
      <c r="AP37" s="682">
        <f t="shared" si="49"/>
        <v>-600</v>
      </c>
      <c r="AQ37" s="683">
        <f t="shared" si="49"/>
        <v>0</v>
      </c>
      <c r="AR37" s="683">
        <f t="shared" si="49"/>
        <v>-600</v>
      </c>
      <c r="AS37" s="682">
        <f t="shared" si="49"/>
        <v>505</v>
      </c>
      <c r="AT37" s="683">
        <f t="shared" si="49"/>
        <v>600</v>
      </c>
      <c r="AU37" s="683">
        <f t="shared" si="49"/>
        <v>-95</v>
      </c>
      <c r="AV37" s="682">
        <f t="shared" si="49"/>
        <v>33</v>
      </c>
      <c r="AW37" s="683">
        <f t="shared" si="49"/>
        <v>0</v>
      </c>
      <c r="AX37" s="683">
        <f t="shared" si="49"/>
        <v>33</v>
      </c>
      <c r="AY37" s="682">
        <f t="shared" si="49"/>
        <v>-25</v>
      </c>
      <c r="AZ37" s="683">
        <f t="shared" si="49"/>
        <v>85</v>
      </c>
      <c r="BA37" s="683">
        <f t="shared" si="49"/>
        <v>-110</v>
      </c>
      <c r="BB37" s="682">
        <f t="shared" si="49"/>
        <v>-950</v>
      </c>
      <c r="BC37" s="683">
        <f t="shared" si="49"/>
        <v>-950</v>
      </c>
      <c r="BD37" s="683">
        <f t="shared" si="49"/>
        <v>0</v>
      </c>
      <c r="BE37" s="682">
        <f t="shared" si="49"/>
        <v>-300</v>
      </c>
      <c r="BF37" s="683">
        <f t="shared" si="49"/>
        <v>0</v>
      </c>
      <c r="BG37" s="683">
        <f t="shared" si="49"/>
        <v>-300</v>
      </c>
      <c r="BH37" s="682">
        <f t="shared" si="49"/>
        <v>0</v>
      </c>
      <c r="BI37" s="683">
        <f t="shared" si="49"/>
        <v>0</v>
      </c>
      <c r="BJ37" s="683">
        <f t="shared" si="49"/>
        <v>0</v>
      </c>
      <c r="BK37" s="682">
        <f t="shared" si="49"/>
        <v>805</v>
      </c>
      <c r="BL37" s="683">
        <f t="shared" si="49"/>
        <v>805</v>
      </c>
      <c r="BM37" s="683">
        <f t="shared" si="49"/>
        <v>0</v>
      </c>
      <c r="BN37" s="682">
        <f t="shared" si="49"/>
        <v>100</v>
      </c>
      <c r="BO37" s="683">
        <f t="shared" si="49"/>
        <v>100</v>
      </c>
      <c r="BP37" s="683">
        <f t="shared" si="49"/>
        <v>0</v>
      </c>
    </row>
    <row r="38" spans="1:68" s="675" customFormat="1" ht="21" thickBot="1">
      <c r="A38" s="680">
        <v>3</v>
      </c>
      <c r="B38" s="681" t="s">
        <v>276</v>
      </c>
      <c r="C38" s="719">
        <f t="shared" si="48"/>
        <v>5</v>
      </c>
      <c r="D38" s="720">
        <f t="shared" si="49"/>
        <v>0</v>
      </c>
      <c r="E38" s="720">
        <f t="shared" si="49"/>
        <v>5</v>
      </c>
      <c r="F38" s="709"/>
      <c r="G38" s="709"/>
      <c r="H38" s="709"/>
      <c r="I38" s="713"/>
      <c r="J38" s="713"/>
      <c r="K38" s="713"/>
      <c r="L38" s="682">
        <f t="shared" si="49"/>
        <v>0</v>
      </c>
      <c r="M38" s="683">
        <f t="shared" si="49"/>
        <v>0</v>
      </c>
      <c r="N38" s="683">
        <f t="shared" si="49"/>
        <v>0</v>
      </c>
      <c r="O38" s="682">
        <f t="shared" si="49"/>
        <v>1</v>
      </c>
      <c r="P38" s="690">
        <f t="shared" si="49"/>
        <v>-1</v>
      </c>
      <c r="Q38" s="683">
        <f t="shared" si="49"/>
        <v>2</v>
      </c>
      <c r="R38" s="682">
        <f t="shared" si="49"/>
        <v>0</v>
      </c>
      <c r="S38" s="683">
        <f t="shared" si="49"/>
        <v>0</v>
      </c>
      <c r="T38" s="683">
        <f t="shared" si="49"/>
        <v>0</v>
      </c>
      <c r="U38" s="682">
        <f t="shared" si="49"/>
        <v>1</v>
      </c>
      <c r="V38" s="683">
        <f t="shared" si="49"/>
        <v>0</v>
      </c>
      <c r="W38" s="683">
        <f t="shared" si="49"/>
        <v>1</v>
      </c>
      <c r="X38" s="682">
        <f t="shared" si="49"/>
        <v>0</v>
      </c>
      <c r="Y38" s="690">
        <f t="shared" si="49"/>
        <v>0</v>
      </c>
      <c r="Z38" s="683">
        <f t="shared" si="49"/>
        <v>0</v>
      </c>
      <c r="AA38" s="682">
        <f t="shared" si="49"/>
        <v>0</v>
      </c>
      <c r="AB38" s="683">
        <f t="shared" si="49"/>
        <v>0</v>
      </c>
      <c r="AC38" s="690">
        <f t="shared" si="49"/>
        <v>0</v>
      </c>
      <c r="AD38" s="682">
        <f t="shared" si="49"/>
        <v>0</v>
      </c>
      <c r="AE38" s="683">
        <f t="shared" si="49"/>
        <v>0</v>
      </c>
      <c r="AF38" s="683">
        <f t="shared" si="49"/>
        <v>0</v>
      </c>
      <c r="AG38" s="682">
        <f t="shared" si="49"/>
        <v>0</v>
      </c>
      <c r="AH38" s="683">
        <f t="shared" si="49"/>
        <v>0</v>
      </c>
      <c r="AI38" s="683">
        <f t="shared" si="49"/>
        <v>0</v>
      </c>
      <c r="AJ38" s="682">
        <f t="shared" si="49"/>
        <v>0</v>
      </c>
      <c r="AK38" s="683">
        <f t="shared" si="49"/>
        <v>0</v>
      </c>
      <c r="AL38" s="683">
        <f t="shared" si="49"/>
        <v>0</v>
      </c>
      <c r="AM38" s="682">
        <f t="shared" si="49"/>
        <v>0</v>
      </c>
      <c r="AN38" s="683">
        <f t="shared" si="49"/>
        <v>0</v>
      </c>
      <c r="AO38" s="683">
        <f t="shared" si="49"/>
        <v>0</v>
      </c>
      <c r="AP38" s="682">
        <f t="shared" si="49"/>
        <v>0</v>
      </c>
      <c r="AQ38" s="683">
        <f t="shared" si="49"/>
        <v>0</v>
      </c>
      <c r="AR38" s="683">
        <f t="shared" si="49"/>
        <v>0</v>
      </c>
      <c r="AS38" s="682">
        <f t="shared" si="49"/>
        <v>0</v>
      </c>
      <c r="AT38" s="683">
        <f t="shared" si="49"/>
        <v>0</v>
      </c>
      <c r="AU38" s="683">
        <f t="shared" si="49"/>
        <v>0</v>
      </c>
      <c r="AV38" s="682">
        <f t="shared" si="49"/>
        <v>3</v>
      </c>
      <c r="AW38" s="683">
        <f t="shared" si="49"/>
        <v>0</v>
      </c>
      <c r="AX38" s="683">
        <f t="shared" si="49"/>
        <v>3</v>
      </c>
      <c r="AY38" s="682">
        <f t="shared" si="49"/>
        <v>0</v>
      </c>
      <c r="AZ38" s="683">
        <f t="shared" si="49"/>
        <v>0</v>
      </c>
      <c r="BA38" s="683">
        <f t="shared" si="49"/>
        <v>0</v>
      </c>
      <c r="BB38" s="682">
        <f t="shared" si="49"/>
        <v>0</v>
      </c>
      <c r="BC38" s="683">
        <f t="shared" si="49"/>
        <v>0</v>
      </c>
      <c r="BD38" s="683">
        <f t="shared" si="49"/>
        <v>0</v>
      </c>
      <c r="BE38" s="682">
        <f t="shared" si="49"/>
        <v>0</v>
      </c>
      <c r="BF38" s="683">
        <f t="shared" si="49"/>
        <v>0</v>
      </c>
      <c r="BG38" s="683">
        <f t="shared" si="49"/>
        <v>0</v>
      </c>
      <c r="BH38" s="682">
        <f t="shared" si="49"/>
        <v>0</v>
      </c>
      <c r="BI38" s="683">
        <f t="shared" si="49"/>
        <v>0</v>
      </c>
      <c r="BJ38" s="683">
        <f t="shared" si="49"/>
        <v>0</v>
      </c>
      <c r="BK38" s="682">
        <f t="shared" si="49"/>
        <v>0</v>
      </c>
      <c r="BL38" s="683">
        <f t="shared" si="49"/>
        <v>1</v>
      </c>
      <c r="BM38" s="683">
        <f t="shared" si="49"/>
        <v>-1</v>
      </c>
      <c r="BN38" s="682">
        <f t="shared" si="49"/>
        <v>0</v>
      </c>
      <c r="BO38" s="683">
        <f t="shared" si="49"/>
        <v>0</v>
      </c>
      <c r="BP38" s="683">
        <f t="shared" si="49"/>
        <v>0</v>
      </c>
    </row>
    <row r="39" spans="1:68" s="675" customFormat="1" ht="21" thickBot="1">
      <c r="A39" s="680" t="s">
        <v>277</v>
      </c>
      <c r="B39" s="681" t="s">
        <v>278</v>
      </c>
      <c r="C39" s="719">
        <f t="shared" si="48"/>
        <v>1</v>
      </c>
      <c r="D39" s="720">
        <f t="shared" si="49"/>
        <v>0</v>
      </c>
      <c r="E39" s="720">
        <f t="shared" si="49"/>
        <v>1</v>
      </c>
      <c r="F39" s="709"/>
      <c r="G39" s="709"/>
      <c r="H39" s="709"/>
      <c r="I39" s="713"/>
      <c r="J39" s="713"/>
      <c r="K39" s="713"/>
      <c r="L39" s="682">
        <f t="shared" si="49"/>
        <v>0</v>
      </c>
      <c r="M39" s="683">
        <f t="shared" si="49"/>
        <v>0</v>
      </c>
      <c r="N39" s="683">
        <f t="shared" si="49"/>
        <v>0</v>
      </c>
      <c r="O39" s="682">
        <f t="shared" si="49"/>
        <v>0</v>
      </c>
      <c r="P39" s="690">
        <f t="shared" si="49"/>
        <v>0</v>
      </c>
      <c r="Q39" s="683">
        <f t="shared" si="49"/>
        <v>0</v>
      </c>
      <c r="R39" s="682">
        <f t="shared" si="49"/>
        <v>0</v>
      </c>
      <c r="S39" s="683">
        <f t="shared" si="49"/>
        <v>0</v>
      </c>
      <c r="T39" s="683">
        <f t="shared" si="49"/>
        <v>0</v>
      </c>
      <c r="U39" s="682">
        <f t="shared" si="49"/>
        <v>0</v>
      </c>
      <c r="V39" s="683">
        <f t="shared" si="49"/>
        <v>0</v>
      </c>
      <c r="W39" s="683">
        <f t="shared" si="49"/>
        <v>0</v>
      </c>
      <c r="X39" s="682">
        <f t="shared" si="49"/>
        <v>0</v>
      </c>
      <c r="Y39" s="690">
        <f t="shared" si="49"/>
        <v>0</v>
      </c>
      <c r="Z39" s="683">
        <f t="shared" si="49"/>
        <v>0</v>
      </c>
      <c r="AA39" s="682">
        <f t="shared" si="49"/>
        <v>0</v>
      </c>
      <c r="AB39" s="683">
        <f t="shared" si="49"/>
        <v>0</v>
      </c>
      <c r="AC39" s="690">
        <f t="shared" si="49"/>
        <v>0</v>
      </c>
      <c r="AD39" s="682">
        <f t="shared" si="49"/>
        <v>0</v>
      </c>
      <c r="AE39" s="683">
        <f t="shared" si="49"/>
        <v>0</v>
      </c>
      <c r="AF39" s="683">
        <f t="shared" si="49"/>
        <v>0</v>
      </c>
      <c r="AG39" s="682">
        <f t="shared" si="49"/>
        <v>0</v>
      </c>
      <c r="AH39" s="683">
        <f t="shared" si="49"/>
        <v>0</v>
      </c>
      <c r="AI39" s="683">
        <f t="shared" si="49"/>
        <v>0</v>
      </c>
      <c r="AJ39" s="682">
        <f t="shared" si="49"/>
        <v>0</v>
      </c>
      <c r="AK39" s="683">
        <f t="shared" si="49"/>
        <v>0</v>
      </c>
      <c r="AL39" s="683">
        <f t="shared" si="49"/>
        <v>0</v>
      </c>
      <c r="AM39" s="682">
        <f t="shared" si="49"/>
        <v>0</v>
      </c>
      <c r="AN39" s="683">
        <f t="shared" si="49"/>
        <v>0</v>
      </c>
      <c r="AO39" s="683">
        <f t="shared" si="49"/>
        <v>0</v>
      </c>
      <c r="AP39" s="682">
        <f t="shared" si="49"/>
        <v>0</v>
      </c>
      <c r="AQ39" s="683">
        <f t="shared" si="49"/>
        <v>0</v>
      </c>
      <c r="AR39" s="683">
        <f t="shared" si="49"/>
        <v>0</v>
      </c>
      <c r="AS39" s="682">
        <f t="shared" si="49"/>
        <v>0</v>
      </c>
      <c r="AT39" s="683">
        <f t="shared" si="49"/>
        <v>0</v>
      </c>
      <c r="AU39" s="683">
        <f t="shared" si="49"/>
        <v>0</v>
      </c>
      <c r="AV39" s="682">
        <f t="shared" si="49"/>
        <v>1</v>
      </c>
      <c r="AW39" s="683">
        <f t="shared" si="49"/>
        <v>0</v>
      </c>
      <c r="AX39" s="683">
        <f t="shared" si="49"/>
        <v>1</v>
      </c>
      <c r="AY39" s="682">
        <f t="shared" si="49"/>
        <v>0</v>
      </c>
      <c r="AZ39" s="683">
        <f t="shared" si="49"/>
        <v>0</v>
      </c>
      <c r="BA39" s="683">
        <f t="shared" si="49"/>
        <v>0</v>
      </c>
      <c r="BB39" s="682">
        <f t="shared" si="49"/>
        <v>0</v>
      </c>
      <c r="BC39" s="683">
        <f t="shared" si="49"/>
        <v>0</v>
      </c>
      <c r="BD39" s="683">
        <f t="shared" si="49"/>
        <v>0</v>
      </c>
      <c r="BE39" s="682">
        <f t="shared" si="49"/>
        <v>0</v>
      </c>
      <c r="BF39" s="683">
        <f t="shared" si="49"/>
        <v>0</v>
      </c>
      <c r="BG39" s="683">
        <f t="shared" si="49"/>
        <v>0</v>
      </c>
      <c r="BH39" s="682">
        <f t="shared" si="49"/>
        <v>0</v>
      </c>
      <c r="BI39" s="683">
        <f t="shared" si="49"/>
        <v>0</v>
      </c>
      <c r="BJ39" s="683">
        <f t="shared" si="49"/>
        <v>0</v>
      </c>
      <c r="BK39" s="682">
        <f t="shared" si="49"/>
        <v>0</v>
      </c>
      <c r="BL39" s="683">
        <f t="shared" si="49"/>
        <v>0</v>
      </c>
      <c r="BM39" s="683">
        <f t="shared" si="49"/>
        <v>0</v>
      </c>
      <c r="BN39" s="682">
        <f t="shared" si="49"/>
        <v>0</v>
      </c>
      <c r="BO39" s="683">
        <f t="shared" si="49"/>
        <v>0</v>
      </c>
      <c r="BP39" s="683">
        <f t="shared" si="49"/>
        <v>0</v>
      </c>
    </row>
    <row r="40" spans="1:68" s="675" customFormat="1" ht="21" thickBot="1">
      <c r="A40" s="691" t="s">
        <v>279</v>
      </c>
      <c r="B40" s="692" t="s">
        <v>280</v>
      </c>
      <c r="C40" s="719">
        <f t="shared" si="48"/>
        <v>-1</v>
      </c>
      <c r="D40" s="720">
        <f t="shared" si="49"/>
        <v>-1</v>
      </c>
      <c r="E40" s="720">
        <f t="shared" si="49"/>
        <v>0</v>
      </c>
      <c r="F40" s="709"/>
      <c r="G40" s="709"/>
      <c r="H40" s="709"/>
      <c r="I40" s="713"/>
      <c r="J40" s="713"/>
      <c r="K40" s="713"/>
      <c r="L40" s="682">
        <f t="shared" si="49"/>
        <v>0</v>
      </c>
      <c r="M40" s="683">
        <f t="shared" si="49"/>
        <v>0</v>
      </c>
      <c r="N40" s="683">
        <f t="shared" si="49"/>
        <v>0</v>
      </c>
      <c r="O40" s="682">
        <f t="shared" si="49"/>
        <v>-1</v>
      </c>
      <c r="P40" s="690">
        <f t="shared" si="49"/>
        <v>-1</v>
      </c>
      <c r="Q40" s="683">
        <f t="shared" si="49"/>
        <v>0</v>
      </c>
      <c r="R40" s="682">
        <f t="shared" si="49"/>
        <v>0</v>
      </c>
      <c r="S40" s="683">
        <f t="shared" si="49"/>
        <v>0</v>
      </c>
      <c r="T40" s="683">
        <f t="shared" si="49"/>
        <v>0</v>
      </c>
      <c r="U40" s="682">
        <f t="shared" si="49"/>
        <v>0</v>
      </c>
      <c r="V40" s="683">
        <f t="shared" si="49"/>
        <v>0</v>
      </c>
      <c r="W40" s="683">
        <f t="shared" si="49"/>
        <v>0</v>
      </c>
      <c r="X40" s="682">
        <f t="shared" si="49"/>
        <v>0</v>
      </c>
      <c r="Y40" s="690">
        <f t="shared" si="49"/>
        <v>0</v>
      </c>
      <c r="Z40" s="683">
        <f t="shared" si="49"/>
        <v>0</v>
      </c>
      <c r="AA40" s="682">
        <f t="shared" si="49"/>
        <v>0</v>
      </c>
      <c r="AB40" s="683">
        <f t="shared" si="49"/>
        <v>0</v>
      </c>
      <c r="AC40" s="690">
        <f t="shared" ref="AC40:BP40" si="50">AC10-AC25</f>
        <v>0</v>
      </c>
      <c r="AD40" s="682">
        <f t="shared" si="50"/>
        <v>0</v>
      </c>
      <c r="AE40" s="683">
        <f t="shared" si="50"/>
        <v>0</v>
      </c>
      <c r="AF40" s="683">
        <f t="shared" si="50"/>
        <v>0</v>
      </c>
      <c r="AG40" s="682">
        <f t="shared" si="50"/>
        <v>0</v>
      </c>
      <c r="AH40" s="683">
        <f t="shared" si="50"/>
        <v>0</v>
      </c>
      <c r="AI40" s="683">
        <f t="shared" si="50"/>
        <v>0</v>
      </c>
      <c r="AJ40" s="682">
        <f t="shared" si="50"/>
        <v>0</v>
      </c>
      <c r="AK40" s="683">
        <f t="shared" si="50"/>
        <v>0</v>
      </c>
      <c r="AL40" s="683">
        <f t="shared" si="50"/>
        <v>0</v>
      </c>
      <c r="AM40" s="682">
        <f t="shared" si="50"/>
        <v>0</v>
      </c>
      <c r="AN40" s="683">
        <f t="shared" si="50"/>
        <v>0</v>
      </c>
      <c r="AO40" s="683">
        <f t="shared" si="50"/>
        <v>0</v>
      </c>
      <c r="AP40" s="682">
        <f t="shared" si="50"/>
        <v>0</v>
      </c>
      <c r="AQ40" s="683">
        <f t="shared" si="50"/>
        <v>0</v>
      </c>
      <c r="AR40" s="683">
        <f t="shared" si="50"/>
        <v>0</v>
      </c>
      <c r="AS40" s="682">
        <f t="shared" si="50"/>
        <v>0</v>
      </c>
      <c r="AT40" s="683">
        <f t="shared" si="50"/>
        <v>0</v>
      </c>
      <c r="AU40" s="683">
        <f t="shared" si="50"/>
        <v>0</v>
      </c>
      <c r="AV40" s="682">
        <f t="shared" si="50"/>
        <v>0</v>
      </c>
      <c r="AW40" s="683">
        <f t="shared" si="50"/>
        <v>0</v>
      </c>
      <c r="AX40" s="683">
        <f t="shared" si="50"/>
        <v>0</v>
      </c>
      <c r="AY40" s="682">
        <f t="shared" si="50"/>
        <v>0</v>
      </c>
      <c r="AZ40" s="683">
        <f t="shared" si="50"/>
        <v>0</v>
      </c>
      <c r="BA40" s="683">
        <f t="shared" si="50"/>
        <v>0</v>
      </c>
      <c r="BB40" s="682">
        <f t="shared" si="50"/>
        <v>0</v>
      </c>
      <c r="BC40" s="683">
        <f t="shared" si="50"/>
        <v>0</v>
      </c>
      <c r="BD40" s="683">
        <f t="shared" si="50"/>
        <v>0</v>
      </c>
      <c r="BE40" s="682">
        <f t="shared" si="50"/>
        <v>0</v>
      </c>
      <c r="BF40" s="683">
        <f t="shared" si="50"/>
        <v>0</v>
      </c>
      <c r="BG40" s="683">
        <f t="shared" si="50"/>
        <v>0</v>
      </c>
      <c r="BH40" s="682">
        <f t="shared" si="50"/>
        <v>0</v>
      </c>
      <c r="BI40" s="683">
        <f t="shared" si="50"/>
        <v>0</v>
      </c>
      <c r="BJ40" s="683">
        <f t="shared" si="50"/>
        <v>0</v>
      </c>
      <c r="BK40" s="682">
        <f t="shared" si="50"/>
        <v>0</v>
      </c>
      <c r="BL40" s="683">
        <f t="shared" si="50"/>
        <v>0</v>
      </c>
      <c r="BM40" s="683">
        <f t="shared" si="50"/>
        <v>0</v>
      </c>
      <c r="BN40" s="682">
        <f t="shared" si="50"/>
        <v>0</v>
      </c>
      <c r="BO40" s="683">
        <f t="shared" si="50"/>
        <v>0</v>
      </c>
      <c r="BP40" s="683">
        <f t="shared" si="50"/>
        <v>0</v>
      </c>
    </row>
    <row r="41" spans="1:68" s="675" customFormat="1" ht="113.25" thickBot="1">
      <c r="A41" s="680" t="s">
        <v>281</v>
      </c>
      <c r="B41" s="681" t="s">
        <v>282</v>
      </c>
      <c r="C41" s="719">
        <f t="shared" si="48"/>
        <v>-7</v>
      </c>
      <c r="D41" s="720">
        <f t="shared" ref="D41:E45" si="51">D11-D26</f>
        <v>0</v>
      </c>
      <c r="E41" s="720">
        <f t="shared" si="51"/>
        <v>-7</v>
      </c>
      <c r="F41" s="709"/>
      <c r="G41" s="709"/>
      <c r="H41" s="709"/>
      <c r="I41" s="713"/>
      <c r="J41" s="713"/>
      <c r="K41" s="713"/>
      <c r="L41" s="682">
        <f t="shared" ref="L41:U41" si="52">L11-L26</f>
        <v>0</v>
      </c>
      <c r="M41" s="683">
        <f t="shared" si="52"/>
        <v>0</v>
      </c>
      <c r="N41" s="683">
        <f t="shared" si="52"/>
        <v>0</v>
      </c>
      <c r="O41" s="682">
        <f t="shared" si="52"/>
        <v>0</v>
      </c>
      <c r="P41" s="690">
        <f t="shared" si="52"/>
        <v>0</v>
      </c>
      <c r="Q41" s="683">
        <f t="shared" si="52"/>
        <v>0</v>
      </c>
      <c r="R41" s="682">
        <f t="shared" si="52"/>
        <v>0</v>
      </c>
      <c r="S41" s="683">
        <f t="shared" si="52"/>
        <v>0</v>
      </c>
      <c r="T41" s="683">
        <f t="shared" si="52"/>
        <v>0</v>
      </c>
      <c r="U41" s="682">
        <f t="shared" si="52"/>
        <v>0</v>
      </c>
      <c r="V41" s="683">
        <f t="shared" ref="V41:BP45" si="53">V11-V26</f>
        <v>0</v>
      </c>
      <c r="W41" s="683">
        <f t="shared" si="53"/>
        <v>0</v>
      </c>
      <c r="X41" s="682">
        <f t="shared" si="53"/>
        <v>0</v>
      </c>
      <c r="Y41" s="690">
        <f t="shared" si="53"/>
        <v>0</v>
      </c>
      <c r="Z41" s="683">
        <f t="shared" si="53"/>
        <v>0</v>
      </c>
      <c r="AA41" s="682">
        <f t="shared" si="53"/>
        <v>0</v>
      </c>
      <c r="AB41" s="683">
        <f t="shared" si="53"/>
        <v>0</v>
      </c>
      <c r="AC41" s="690">
        <f t="shared" si="53"/>
        <v>0</v>
      </c>
      <c r="AD41" s="682">
        <f t="shared" si="53"/>
        <v>0</v>
      </c>
      <c r="AE41" s="683">
        <f t="shared" si="53"/>
        <v>0</v>
      </c>
      <c r="AF41" s="683">
        <f t="shared" si="53"/>
        <v>0</v>
      </c>
      <c r="AG41" s="682">
        <f t="shared" si="53"/>
        <v>-5</v>
      </c>
      <c r="AH41" s="683">
        <f t="shared" si="53"/>
        <v>0</v>
      </c>
      <c r="AI41" s="683">
        <f t="shared" si="53"/>
        <v>-5</v>
      </c>
      <c r="AJ41" s="682">
        <f t="shared" si="53"/>
        <v>0</v>
      </c>
      <c r="AK41" s="683">
        <f t="shared" si="53"/>
        <v>0</v>
      </c>
      <c r="AL41" s="683">
        <f t="shared" si="53"/>
        <v>0</v>
      </c>
      <c r="AM41" s="682">
        <f t="shared" si="53"/>
        <v>0</v>
      </c>
      <c r="AN41" s="683">
        <f t="shared" si="53"/>
        <v>0</v>
      </c>
      <c r="AO41" s="683">
        <f t="shared" si="53"/>
        <v>0</v>
      </c>
      <c r="AP41" s="682">
        <f t="shared" si="53"/>
        <v>0</v>
      </c>
      <c r="AQ41" s="683">
        <f t="shared" si="53"/>
        <v>0</v>
      </c>
      <c r="AR41" s="683">
        <f t="shared" si="53"/>
        <v>0</v>
      </c>
      <c r="AS41" s="682">
        <f t="shared" si="53"/>
        <v>0</v>
      </c>
      <c r="AT41" s="683">
        <f t="shared" si="53"/>
        <v>0</v>
      </c>
      <c r="AU41" s="683">
        <f t="shared" si="53"/>
        <v>0</v>
      </c>
      <c r="AV41" s="682">
        <f t="shared" si="53"/>
        <v>0</v>
      </c>
      <c r="AW41" s="683">
        <f t="shared" si="53"/>
        <v>0</v>
      </c>
      <c r="AX41" s="683">
        <f t="shared" si="53"/>
        <v>0</v>
      </c>
      <c r="AY41" s="682">
        <f t="shared" si="53"/>
        <v>0</v>
      </c>
      <c r="AZ41" s="683">
        <f t="shared" si="53"/>
        <v>0</v>
      </c>
      <c r="BA41" s="683">
        <f t="shared" si="53"/>
        <v>0</v>
      </c>
      <c r="BB41" s="682">
        <f t="shared" si="53"/>
        <v>-2</v>
      </c>
      <c r="BC41" s="683">
        <f t="shared" si="53"/>
        <v>0</v>
      </c>
      <c r="BD41" s="683">
        <f t="shared" si="53"/>
        <v>-2</v>
      </c>
      <c r="BE41" s="682">
        <f t="shared" si="53"/>
        <v>0</v>
      </c>
      <c r="BF41" s="683">
        <f t="shared" si="53"/>
        <v>0</v>
      </c>
      <c r="BG41" s="683">
        <f t="shared" si="53"/>
        <v>0</v>
      </c>
      <c r="BH41" s="682">
        <f t="shared" si="53"/>
        <v>0</v>
      </c>
      <c r="BI41" s="683">
        <f t="shared" si="53"/>
        <v>0</v>
      </c>
      <c r="BJ41" s="683">
        <f t="shared" si="53"/>
        <v>0</v>
      </c>
      <c r="BK41" s="682">
        <f t="shared" si="53"/>
        <v>0</v>
      </c>
      <c r="BL41" s="683">
        <f t="shared" si="53"/>
        <v>0</v>
      </c>
      <c r="BM41" s="683">
        <f t="shared" si="53"/>
        <v>0</v>
      </c>
      <c r="BN41" s="682">
        <f t="shared" si="53"/>
        <v>0</v>
      </c>
      <c r="BO41" s="683">
        <f t="shared" si="53"/>
        <v>0</v>
      </c>
      <c r="BP41" s="683">
        <f t="shared" si="53"/>
        <v>0</v>
      </c>
    </row>
    <row r="42" spans="1:68" s="675" customFormat="1" ht="38.25" thickBot="1">
      <c r="A42" s="680">
        <v>4</v>
      </c>
      <c r="B42" s="681" t="s">
        <v>283</v>
      </c>
      <c r="C42" s="719">
        <f t="shared" si="48"/>
        <v>7</v>
      </c>
      <c r="D42" s="720">
        <f t="shared" si="51"/>
        <v>1</v>
      </c>
      <c r="E42" s="720">
        <f t="shared" si="51"/>
        <v>6</v>
      </c>
      <c r="F42" s="709"/>
      <c r="G42" s="709"/>
      <c r="H42" s="709"/>
      <c r="I42" s="713"/>
      <c r="J42" s="713"/>
      <c r="K42" s="713"/>
      <c r="L42" s="682">
        <f t="shared" ref="L42:U42" si="54">L12-L27</f>
        <v>0</v>
      </c>
      <c r="M42" s="683">
        <f t="shared" si="54"/>
        <v>0</v>
      </c>
      <c r="N42" s="683">
        <f t="shared" si="54"/>
        <v>0</v>
      </c>
      <c r="O42" s="682">
        <f t="shared" si="54"/>
        <v>1</v>
      </c>
      <c r="P42" s="690">
        <f t="shared" si="54"/>
        <v>0</v>
      </c>
      <c r="Q42" s="683">
        <f t="shared" si="54"/>
        <v>1</v>
      </c>
      <c r="R42" s="682">
        <f t="shared" si="54"/>
        <v>0</v>
      </c>
      <c r="S42" s="683">
        <f t="shared" si="54"/>
        <v>0</v>
      </c>
      <c r="T42" s="683">
        <f t="shared" si="54"/>
        <v>0</v>
      </c>
      <c r="U42" s="682">
        <f t="shared" si="54"/>
        <v>-1</v>
      </c>
      <c r="V42" s="683">
        <f t="shared" si="53"/>
        <v>0</v>
      </c>
      <c r="W42" s="683">
        <f t="shared" si="53"/>
        <v>-1</v>
      </c>
      <c r="X42" s="682">
        <f t="shared" si="53"/>
        <v>6</v>
      </c>
      <c r="Y42" s="690">
        <f t="shared" si="53"/>
        <v>0</v>
      </c>
      <c r="Z42" s="683">
        <f t="shared" si="53"/>
        <v>6</v>
      </c>
      <c r="AA42" s="682">
        <f t="shared" si="53"/>
        <v>0</v>
      </c>
      <c r="AB42" s="683">
        <f t="shared" si="53"/>
        <v>0</v>
      </c>
      <c r="AC42" s="690">
        <f t="shared" si="53"/>
        <v>0</v>
      </c>
      <c r="AD42" s="682">
        <f t="shared" si="53"/>
        <v>-1</v>
      </c>
      <c r="AE42" s="683">
        <f t="shared" si="53"/>
        <v>0</v>
      </c>
      <c r="AF42" s="683">
        <f t="shared" si="53"/>
        <v>-1</v>
      </c>
      <c r="AG42" s="682">
        <f t="shared" si="53"/>
        <v>1</v>
      </c>
      <c r="AH42" s="683">
        <f t="shared" si="53"/>
        <v>0</v>
      </c>
      <c r="AI42" s="683">
        <f t="shared" si="53"/>
        <v>1</v>
      </c>
      <c r="AJ42" s="682">
        <f t="shared" si="53"/>
        <v>0</v>
      </c>
      <c r="AK42" s="683">
        <f t="shared" si="53"/>
        <v>0</v>
      </c>
      <c r="AL42" s="683">
        <f t="shared" si="53"/>
        <v>0</v>
      </c>
      <c r="AM42" s="682">
        <f t="shared" si="53"/>
        <v>0</v>
      </c>
      <c r="AN42" s="683">
        <f t="shared" si="53"/>
        <v>0</v>
      </c>
      <c r="AO42" s="683">
        <f t="shared" si="53"/>
        <v>0</v>
      </c>
      <c r="AP42" s="682">
        <f t="shared" si="53"/>
        <v>0</v>
      </c>
      <c r="AQ42" s="683">
        <f t="shared" si="53"/>
        <v>0</v>
      </c>
      <c r="AR42" s="683">
        <f t="shared" si="53"/>
        <v>0</v>
      </c>
      <c r="AS42" s="682">
        <f t="shared" si="53"/>
        <v>0</v>
      </c>
      <c r="AT42" s="683">
        <f t="shared" si="53"/>
        <v>0</v>
      </c>
      <c r="AU42" s="683">
        <f t="shared" si="53"/>
        <v>0</v>
      </c>
      <c r="AV42" s="682">
        <f t="shared" si="53"/>
        <v>0</v>
      </c>
      <c r="AW42" s="683">
        <f t="shared" si="53"/>
        <v>0</v>
      </c>
      <c r="AX42" s="683">
        <f t="shared" si="53"/>
        <v>0</v>
      </c>
      <c r="AY42" s="682">
        <f t="shared" si="53"/>
        <v>0</v>
      </c>
      <c r="AZ42" s="683">
        <f t="shared" si="53"/>
        <v>0</v>
      </c>
      <c r="BA42" s="683">
        <f t="shared" si="53"/>
        <v>0</v>
      </c>
      <c r="BB42" s="682">
        <f t="shared" si="53"/>
        <v>-1</v>
      </c>
      <c r="BC42" s="683">
        <f t="shared" si="53"/>
        <v>0</v>
      </c>
      <c r="BD42" s="683">
        <f t="shared" si="53"/>
        <v>-1</v>
      </c>
      <c r="BE42" s="682">
        <f t="shared" si="53"/>
        <v>0</v>
      </c>
      <c r="BF42" s="683">
        <f t="shared" si="53"/>
        <v>0</v>
      </c>
      <c r="BG42" s="683">
        <f t="shared" si="53"/>
        <v>0</v>
      </c>
      <c r="BH42" s="682">
        <f t="shared" si="53"/>
        <v>1</v>
      </c>
      <c r="BI42" s="683">
        <f t="shared" si="53"/>
        <v>0</v>
      </c>
      <c r="BJ42" s="683">
        <f t="shared" si="53"/>
        <v>1</v>
      </c>
      <c r="BK42" s="682">
        <f t="shared" si="53"/>
        <v>0</v>
      </c>
      <c r="BL42" s="683">
        <f t="shared" si="53"/>
        <v>0</v>
      </c>
      <c r="BM42" s="683">
        <f t="shared" si="53"/>
        <v>0</v>
      </c>
      <c r="BN42" s="682">
        <f t="shared" si="53"/>
        <v>1</v>
      </c>
      <c r="BO42" s="683">
        <f t="shared" si="53"/>
        <v>1</v>
      </c>
      <c r="BP42" s="683">
        <f t="shared" si="53"/>
        <v>0</v>
      </c>
    </row>
    <row r="43" spans="1:68" s="675" customFormat="1" ht="113.25" thickBot="1">
      <c r="A43" s="680" t="s">
        <v>284</v>
      </c>
      <c r="B43" s="681" t="s">
        <v>285</v>
      </c>
      <c r="C43" s="719">
        <f t="shared" si="48"/>
        <v>95</v>
      </c>
      <c r="D43" s="720">
        <f t="shared" si="51"/>
        <v>31</v>
      </c>
      <c r="E43" s="720">
        <f t="shared" si="51"/>
        <v>64</v>
      </c>
      <c r="F43" s="709"/>
      <c r="G43" s="709"/>
      <c r="H43" s="709"/>
      <c r="I43" s="713"/>
      <c r="J43" s="713"/>
      <c r="K43" s="713"/>
      <c r="L43" s="682">
        <f t="shared" ref="L43:U43" si="55">L13-L28</f>
        <v>1</v>
      </c>
      <c r="M43" s="683">
        <f t="shared" si="55"/>
        <v>0</v>
      </c>
      <c r="N43" s="683">
        <f t="shared" si="55"/>
        <v>1</v>
      </c>
      <c r="O43" s="682">
        <f t="shared" si="55"/>
        <v>0</v>
      </c>
      <c r="P43" s="690">
        <f t="shared" si="55"/>
        <v>0</v>
      </c>
      <c r="Q43" s="683">
        <f t="shared" si="55"/>
        <v>0</v>
      </c>
      <c r="R43" s="682">
        <f t="shared" si="55"/>
        <v>-2</v>
      </c>
      <c r="S43" s="683">
        <f t="shared" si="55"/>
        <v>0</v>
      </c>
      <c r="T43" s="683">
        <f t="shared" si="55"/>
        <v>-2</v>
      </c>
      <c r="U43" s="682">
        <f t="shared" si="55"/>
        <v>6</v>
      </c>
      <c r="V43" s="683">
        <f t="shared" si="53"/>
        <v>-4</v>
      </c>
      <c r="W43" s="683">
        <f t="shared" si="53"/>
        <v>10</v>
      </c>
      <c r="X43" s="682">
        <f t="shared" si="53"/>
        <v>3</v>
      </c>
      <c r="Y43" s="690">
        <f t="shared" si="53"/>
        <v>1</v>
      </c>
      <c r="Z43" s="683">
        <f t="shared" si="53"/>
        <v>2</v>
      </c>
      <c r="AA43" s="682">
        <f t="shared" si="53"/>
        <v>18</v>
      </c>
      <c r="AB43" s="683">
        <f t="shared" si="53"/>
        <v>0</v>
      </c>
      <c r="AC43" s="690">
        <f t="shared" si="53"/>
        <v>18</v>
      </c>
      <c r="AD43" s="682">
        <f t="shared" si="53"/>
        <v>9</v>
      </c>
      <c r="AE43" s="683">
        <f t="shared" si="53"/>
        <v>0</v>
      </c>
      <c r="AF43" s="683">
        <f t="shared" si="53"/>
        <v>9</v>
      </c>
      <c r="AG43" s="682">
        <f t="shared" si="53"/>
        <v>-8</v>
      </c>
      <c r="AH43" s="683">
        <f t="shared" si="53"/>
        <v>0</v>
      </c>
      <c r="AI43" s="683">
        <f t="shared" si="53"/>
        <v>-8</v>
      </c>
      <c r="AJ43" s="682">
        <f t="shared" si="53"/>
        <v>-4</v>
      </c>
      <c r="AK43" s="683">
        <f t="shared" si="53"/>
        <v>0</v>
      </c>
      <c r="AL43" s="683">
        <f t="shared" si="53"/>
        <v>-4</v>
      </c>
      <c r="AM43" s="682">
        <f t="shared" si="53"/>
        <v>0</v>
      </c>
      <c r="AN43" s="683">
        <f t="shared" si="53"/>
        <v>0</v>
      </c>
      <c r="AO43" s="683">
        <f t="shared" si="53"/>
        <v>0</v>
      </c>
      <c r="AP43" s="682">
        <f t="shared" si="53"/>
        <v>0</v>
      </c>
      <c r="AQ43" s="683">
        <f t="shared" si="53"/>
        <v>0</v>
      </c>
      <c r="AR43" s="683">
        <f t="shared" si="53"/>
        <v>0</v>
      </c>
      <c r="AS43" s="682">
        <f t="shared" si="53"/>
        <v>20</v>
      </c>
      <c r="AT43" s="683">
        <f t="shared" si="53"/>
        <v>17</v>
      </c>
      <c r="AU43" s="683">
        <f t="shared" si="53"/>
        <v>3</v>
      </c>
      <c r="AV43" s="682">
        <f t="shared" si="53"/>
        <v>8</v>
      </c>
      <c r="AW43" s="683">
        <f t="shared" si="53"/>
        <v>0</v>
      </c>
      <c r="AX43" s="683">
        <f t="shared" si="53"/>
        <v>8</v>
      </c>
      <c r="AY43" s="682">
        <f t="shared" si="53"/>
        <v>0</v>
      </c>
      <c r="AZ43" s="683">
        <f t="shared" si="53"/>
        <v>0</v>
      </c>
      <c r="BA43" s="683">
        <f t="shared" si="53"/>
        <v>0</v>
      </c>
      <c r="BB43" s="682">
        <f t="shared" si="53"/>
        <v>9</v>
      </c>
      <c r="BC43" s="683">
        <f t="shared" si="53"/>
        <v>2</v>
      </c>
      <c r="BD43" s="683">
        <f t="shared" si="53"/>
        <v>7</v>
      </c>
      <c r="BE43" s="682">
        <f t="shared" si="53"/>
        <v>14</v>
      </c>
      <c r="BF43" s="683">
        <f t="shared" si="53"/>
        <v>0</v>
      </c>
      <c r="BG43" s="683">
        <f t="shared" si="53"/>
        <v>14</v>
      </c>
      <c r="BH43" s="682">
        <f t="shared" si="53"/>
        <v>14</v>
      </c>
      <c r="BI43" s="683">
        <f t="shared" si="53"/>
        <v>11</v>
      </c>
      <c r="BJ43" s="683">
        <f t="shared" si="53"/>
        <v>3</v>
      </c>
      <c r="BK43" s="682">
        <f t="shared" si="53"/>
        <v>4</v>
      </c>
      <c r="BL43" s="683">
        <f t="shared" si="53"/>
        <v>1</v>
      </c>
      <c r="BM43" s="683">
        <f t="shared" si="53"/>
        <v>3</v>
      </c>
      <c r="BN43" s="682">
        <f t="shared" si="53"/>
        <v>3</v>
      </c>
      <c r="BO43" s="683">
        <f t="shared" si="53"/>
        <v>3</v>
      </c>
      <c r="BP43" s="683">
        <f t="shared" si="53"/>
        <v>0</v>
      </c>
    </row>
    <row r="44" spans="1:68" s="675" customFormat="1" ht="21" thickBot="1">
      <c r="A44" s="680">
        <v>5</v>
      </c>
      <c r="B44" s="681" t="s">
        <v>286</v>
      </c>
      <c r="C44" s="719">
        <f t="shared" si="48"/>
        <v>0</v>
      </c>
      <c r="D44" s="720">
        <f t="shared" si="51"/>
        <v>0</v>
      </c>
      <c r="E44" s="720">
        <f t="shared" si="51"/>
        <v>0</v>
      </c>
      <c r="F44" s="709"/>
      <c r="G44" s="709"/>
      <c r="H44" s="709"/>
      <c r="I44" s="713"/>
      <c r="J44" s="713"/>
      <c r="K44" s="713"/>
      <c r="L44" s="682">
        <f t="shared" ref="L44:U44" si="56">L14-L29</f>
        <v>0</v>
      </c>
      <c r="M44" s="683">
        <f t="shared" si="56"/>
        <v>0</v>
      </c>
      <c r="N44" s="683">
        <f t="shared" si="56"/>
        <v>0</v>
      </c>
      <c r="O44" s="682">
        <f t="shared" si="56"/>
        <v>0</v>
      </c>
      <c r="P44" s="690">
        <f t="shared" si="56"/>
        <v>0</v>
      </c>
      <c r="Q44" s="683">
        <f t="shared" si="56"/>
        <v>0</v>
      </c>
      <c r="R44" s="682">
        <f t="shared" si="56"/>
        <v>0</v>
      </c>
      <c r="S44" s="683">
        <f t="shared" si="56"/>
        <v>0</v>
      </c>
      <c r="T44" s="683">
        <f t="shared" si="56"/>
        <v>0</v>
      </c>
      <c r="U44" s="682">
        <f t="shared" si="56"/>
        <v>0</v>
      </c>
      <c r="V44" s="683">
        <f t="shared" si="53"/>
        <v>0</v>
      </c>
      <c r="W44" s="683">
        <f t="shared" si="53"/>
        <v>0</v>
      </c>
      <c r="X44" s="682">
        <f t="shared" si="53"/>
        <v>0</v>
      </c>
      <c r="Y44" s="683">
        <f t="shared" si="53"/>
        <v>0</v>
      </c>
      <c r="Z44" s="683">
        <f t="shared" si="53"/>
        <v>0</v>
      </c>
      <c r="AA44" s="682">
        <f t="shared" si="53"/>
        <v>0</v>
      </c>
      <c r="AB44" s="683">
        <f t="shared" si="53"/>
        <v>0</v>
      </c>
      <c r="AC44" s="690">
        <f t="shared" si="53"/>
        <v>0</v>
      </c>
      <c r="AD44" s="682">
        <f t="shared" si="53"/>
        <v>0</v>
      </c>
      <c r="AE44" s="683">
        <f t="shared" si="53"/>
        <v>0</v>
      </c>
      <c r="AF44" s="683">
        <f t="shared" si="53"/>
        <v>0</v>
      </c>
      <c r="AG44" s="682">
        <f t="shared" si="53"/>
        <v>0</v>
      </c>
      <c r="AH44" s="683">
        <f t="shared" si="53"/>
        <v>0</v>
      </c>
      <c r="AI44" s="683">
        <f t="shared" si="53"/>
        <v>0</v>
      </c>
      <c r="AJ44" s="682">
        <f t="shared" si="53"/>
        <v>0</v>
      </c>
      <c r="AK44" s="683">
        <f t="shared" si="53"/>
        <v>0</v>
      </c>
      <c r="AL44" s="683">
        <f t="shared" si="53"/>
        <v>0</v>
      </c>
      <c r="AM44" s="682">
        <f t="shared" si="53"/>
        <v>0</v>
      </c>
      <c r="AN44" s="683">
        <f t="shared" si="53"/>
        <v>0</v>
      </c>
      <c r="AO44" s="683">
        <f t="shared" si="53"/>
        <v>0</v>
      </c>
      <c r="AP44" s="682">
        <f t="shared" si="53"/>
        <v>0</v>
      </c>
      <c r="AQ44" s="683">
        <f t="shared" si="53"/>
        <v>0</v>
      </c>
      <c r="AR44" s="683">
        <f t="shared" si="53"/>
        <v>0</v>
      </c>
      <c r="AS44" s="682">
        <f t="shared" si="53"/>
        <v>0</v>
      </c>
      <c r="AT44" s="683">
        <f t="shared" si="53"/>
        <v>0</v>
      </c>
      <c r="AU44" s="683">
        <f t="shared" si="53"/>
        <v>0</v>
      </c>
      <c r="AV44" s="682">
        <f t="shared" si="53"/>
        <v>0</v>
      </c>
      <c r="AW44" s="683">
        <f t="shared" si="53"/>
        <v>0</v>
      </c>
      <c r="AX44" s="683">
        <f t="shared" si="53"/>
        <v>0</v>
      </c>
      <c r="AY44" s="682">
        <f t="shared" si="53"/>
        <v>0</v>
      </c>
      <c r="AZ44" s="683">
        <f t="shared" si="53"/>
        <v>0</v>
      </c>
      <c r="BA44" s="683">
        <f t="shared" si="53"/>
        <v>0</v>
      </c>
      <c r="BB44" s="682">
        <f t="shared" si="53"/>
        <v>0</v>
      </c>
      <c r="BC44" s="683">
        <f t="shared" si="53"/>
        <v>0</v>
      </c>
      <c r="BD44" s="683">
        <f t="shared" si="53"/>
        <v>0</v>
      </c>
      <c r="BE44" s="682">
        <f t="shared" si="53"/>
        <v>0</v>
      </c>
      <c r="BF44" s="683">
        <f t="shared" si="53"/>
        <v>0</v>
      </c>
      <c r="BG44" s="683">
        <f t="shared" si="53"/>
        <v>0</v>
      </c>
      <c r="BH44" s="682">
        <f t="shared" si="53"/>
        <v>0</v>
      </c>
      <c r="BI44" s="683">
        <f t="shared" si="53"/>
        <v>0</v>
      </c>
      <c r="BJ44" s="683">
        <f t="shared" si="53"/>
        <v>0</v>
      </c>
      <c r="BK44" s="682">
        <f t="shared" si="53"/>
        <v>0</v>
      </c>
      <c r="BL44" s="683">
        <f t="shared" si="53"/>
        <v>0</v>
      </c>
      <c r="BM44" s="683">
        <f t="shared" si="53"/>
        <v>0</v>
      </c>
      <c r="BN44" s="682">
        <f t="shared" si="53"/>
        <v>0</v>
      </c>
      <c r="BO44" s="683">
        <f t="shared" si="53"/>
        <v>0</v>
      </c>
      <c r="BP44" s="683">
        <f t="shared" si="53"/>
        <v>0</v>
      </c>
    </row>
    <row r="45" spans="1:68" s="675" customFormat="1" ht="38.25" thickBot="1">
      <c r="A45" s="680">
        <v>6</v>
      </c>
      <c r="B45" s="681" t="s">
        <v>287</v>
      </c>
      <c r="C45" s="719">
        <f t="shared" si="48"/>
        <v>-2090.7000000000007</v>
      </c>
      <c r="D45" s="720">
        <f t="shared" si="51"/>
        <v>11650</v>
      </c>
      <c r="E45" s="720">
        <f t="shared" si="51"/>
        <v>-13740.7</v>
      </c>
      <c r="F45" s="709"/>
      <c r="G45" s="709"/>
      <c r="H45" s="709"/>
      <c r="I45" s="713"/>
      <c r="J45" s="713"/>
      <c r="K45" s="713"/>
      <c r="L45" s="682">
        <f t="shared" ref="L45:U45" si="57">L15-L30</f>
        <v>0</v>
      </c>
      <c r="M45" s="683">
        <f t="shared" si="57"/>
        <v>0</v>
      </c>
      <c r="N45" s="683">
        <f t="shared" si="57"/>
        <v>0</v>
      </c>
      <c r="O45" s="682">
        <f t="shared" si="57"/>
        <v>1500</v>
      </c>
      <c r="P45" s="690">
        <f t="shared" si="57"/>
        <v>0</v>
      </c>
      <c r="Q45" s="683">
        <f t="shared" si="57"/>
        <v>1500</v>
      </c>
      <c r="R45" s="682">
        <f t="shared" si="57"/>
        <v>100</v>
      </c>
      <c r="S45" s="683">
        <f t="shared" si="57"/>
        <v>0</v>
      </c>
      <c r="T45" s="683">
        <f t="shared" si="57"/>
        <v>100</v>
      </c>
      <c r="U45" s="682">
        <f t="shared" si="57"/>
        <v>-5500</v>
      </c>
      <c r="V45" s="683">
        <f t="shared" si="53"/>
        <v>-600</v>
      </c>
      <c r="W45" s="683">
        <f t="shared" si="53"/>
        <v>-4900</v>
      </c>
      <c r="X45" s="682">
        <f t="shared" si="53"/>
        <v>1000</v>
      </c>
      <c r="Y45" s="683">
        <f t="shared" si="53"/>
        <v>0</v>
      </c>
      <c r="Z45" s="683">
        <f t="shared" si="53"/>
        <v>1000</v>
      </c>
      <c r="AA45" s="682">
        <f t="shared" si="53"/>
        <v>0</v>
      </c>
      <c r="AB45" s="683">
        <f t="shared" si="53"/>
        <v>0</v>
      </c>
      <c r="AC45" s="688">
        <f t="shared" si="53"/>
        <v>0</v>
      </c>
      <c r="AD45" s="682">
        <f t="shared" si="53"/>
        <v>0</v>
      </c>
      <c r="AE45" s="683">
        <f t="shared" si="53"/>
        <v>0</v>
      </c>
      <c r="AF45" s="683">
        <f t="shared" si="53"/>
        <v>0</v>
      </c>
      <c r="AG45" s="682">
        <f t="shared" si="53"/>
        <v>0</v>
      </c>
      <c r="AH45" s="683">
        <f t="shared" si="53"/>
        <v>0</v>
      </c>
      <c r="AI45" s="683">
        <f t="shared" si="53"/>
        <v>0</v>
      </c>
      <c r="AJ45" s="682">
        <f t="shared" si="53"/>
        <v>800</v>
      </c>
      <c r="AK45" s="683">
        <f t="shared" si="53"/>
        <v>800</v>
      </c>
      <c r="AL45" s="683">
        <f t="shared" si="53"/>
        <v>0</v>
      </c>
      <c r="AM45" s="682">
        <f t="shared" si="53"/>
        <v>500</v>
      </c>
      <c r="AN45" s="683">
        <f t="shared" si="53"/>
        <v>0</v>
      </c>
      <c r="AO45" s="683">
        <f t="shared" si="53"/>
        <v>500</v>
      </c>
      <c r="AP45" s="682">
        <f t="shared" si="53"/>
        <v>-7100</v>
      </c>
      <c r="AQ45" s="683">
        <f t="shared" si="53"/>
        <v>0</v>
      </c>
      <c r="AR45" s="683">
        <f t="shared" si="53"/>
        <v>-7100</v>
      </c>
      <c r="AS45" s="682">
        <f t="shared" si="53"/>
        <v>-1000.7</v>
      </c>
      <c r="AT45" s="683">
        <f t="shared" si="53"/>
        <v>0</v>
      </c>
      <c r="AU45" s="683">
        <f t="shared" si="53"/>
        <v>-1000.7</v>
      </c>
      <c r="AV45" s="682">
        <f t="shared" si="53"/>
        <v>-140</v>
      </c>
      <c r="AW45" s="683">
        <f t="shared" si="53"/>
        <v>0</v>
      </c>
      <c r="AX45" s="683">
        <f t="shared" si="53"/>
        <v>-140</v>
      </c>
      <c r="AY45" s="682">
        <f t="shared" si="53"/>
        <v>1000</v>
      </c>
      <c r="AZ45" s="683">
        <f t="shared" si="53"/>
        <v>600</v>
      </c>
      <c r="BA45" s="689">
        <f t="shared" si="53"/>
        <v>400</v>
      </c>
      <c r="BB45" s="682">
        <f t="shared" si="53"/>
        <v>0</v>
      </c>
      <c r="BC45" s="683">
        <f t="shared" si="53"/>
        <v>0</v>
      </c>
      <c r="BD45" s="683">
        <f t="shared" si="53"/>
        <v>0</v>
      </c>
      <c r="BE45" s="682">
        <f t="shared" si="53"/>
        <v>-4100</v>
      </c>
      <c r="BF45" s="683">
        <f t="shared" si="53"/>
        <v>0</v>
      </c>
      <c r="BG45" s="683">
        <f t="shared" si="53"/>
        <v>-4100</v>
      </c>
      <c r="BH45" s="682">
        <f t="shared" si="53"/>
        <v>0</v>
      </c>
      <c r="BI45" s="683">
        <f t="shared" si="53"/>
        <v>0</v>
      </c>
      <c r="BJ45" s="683">
        <f t="shared" si="53"/>
        <v>0</v>
      </c>
      <c r="BK45" s="682">
        <f t="shared" si="53"/>
        <v>9350</v>
      </c>
      <c r="BL45" s="683">
        <f t="shared" si="53"/>
        <v>9350</v>
      </c>
      <c r="BM45" s="683">
        <f t="shared" si="53"/>
        <v>0</v>
      </c>
      <c r="BN45" s="682">
        <f t="shared" si="53"/>
        <v>1500</v>
      </c>
      <c r="BO45" s="683">
        <f t="shared" si="53"/>
        <v>1500</v>
      </c>
      <c r="BP45" s="683">
        <f t="shared" si="53"/>
        <v>0</v>
      </c>
    </row>
    <row r="49" spans="1:68" ht="13.5" thickBot="1"/>
    <row r="50" spans="1:68" s="8" customFormat="1" ht="31.5" customHeight="1" thickBot="1">
      <c r="A50" s="2611" t="s">
        <v>1005</v>
      </c>
      <c r="B50" s="2611"/>
      <c r="C50" s="2611"/>
      <c r="D50" s="2611"/>
      <c r="E50" s="2611"/>
      <c r="F50" s="710"/>
      <c r="G50" s="710"/>
      <c r="H50" s="710"/>
      <c r="I50" s="711"/>
      <c r="J50" s="711"/>
      <c r="K50" s="711"/>
      <c r="L50" s="2608" t="s">
        <v>148</v>
      </c>
      <c r="M50" s="2608"/>
      <c r="N50" s="2608"/>
      <c r="O50" s="2608" t="s">
        <v>142</v>
      </c>
      <c r="P50" s="2608"/>
      <c r="Q50" s="2608"/>
      <c r="R50" s="2608" t="s">
        <v>136</v>
      </c>
      <c r="S50" s="2608"/>
      <c r="T50" s="2608"/>
      <c r="U50" s="2608" t="s">
        <v>127</v>
      </c>
      <c r="V50" s="2608"/>
      <c r="W50" s="2608"/>
      <c r="X50" s="2608" t="s">
        <v>140</v>
      </c>
      <c r="Y50" s="2608"/>
      <c r="Z50" s="2608"/>
      <c r="AA50" s="2608" t="s">
        <v>144</v>
      </c>
      <c r="AB50" s="2608"/>
      <c r="AC50" s="2608"/>
      <c r="AD50" s="2608" t="s">
        <v>137</v>
      </c>
      <c r="AE50" s="2608"/>
      <c r="AF50" s="2608"/>
      <c r="AG50" s="2608" t="s">
        <v>131</v>
      </c>
      <c r="AH50" s="2608"/>
      <c r="AI50" s="2608"/>
      <c r="AJ50" s="2608" t="s">
        <v>143</v>
      </c>
      <c r="AK50" s="2608"/>
      <c r="AL50" s="2608"/>
      <c r="AM50" s="2608" t="s">
        <v>141</v>
      </c>
      <c r="AN50" s="2608"/>
      <c r="AO50" s="2608"/>
      <c r="AP50" s="2608" t="s">
        <v>146</v>
      </c>
      <c r="AQ50" s="2608"/>
      <c r="AR50" s="2608"/>
      <c r="AS50" s="2608" t="s">
        <v>135</v>
      </c>
      <c r="AT50" s="2608"/>
      <c r="AU50" s="2608"/>
      <c r="AV50" s="2608" t="s">
        <v>132</v>
      </c>
      <c r="AW50" s="2608"/>
      <c r="AX50" s="2608"/>
      <c r="AY50" s="2608" t="s">
        <v>133</v>
      </c>
      <c r="AZ50" s="2608"/>
      <c r="BA50" s="2608"/>
      <c r="BB50" s="2608" t="s">
        <v>130</v>
      </c>
      <c r="BC50" s="2608"/>
      <c r="BD50" s="2608"/>
      <c r="BE50" s="2608" t="s">
        <v>134</v>
      </c>
      <c r="BF50" s="2608"/>
      <c r="BG50" s="2608"/>
      <c r="BH50" s="2608" t="s">
        <v>128</v>
      </c>
      <c r="BI50" s="2608"/>
      <c r="BJ50" s="2608"/>
      <c r="BK50" s="2608" t="s">
        <v>288</v>
      </c>
      <c r="BL50" s="2608"/>
      <c r="BM50" s="2608"/>
      <c r="BN50" s="2608" t="s">
        <v>139</v>
      </c>
      <c r="BO50" s="2608"/>
      <c r="BP50" s="2608"/>
    </row>
    <row r="51" spans="1:68" s="675" customFormat="1" ht="79.5" thickBot="1">
      <c r="A51" s="677" t="s">
        <v>270</v>
      </c>
      <c r="B51" s="673" t="s">
        <v>271</v>
      </c>
      <c r="C51" s="678" t="s">
        <v>272</v>
      </c>
      <c r="D51" s="679" t="s">
        <v>273</v>
      </c>
      <c r="E51" s="679" t="s">
        <v>274</v>
      </c>
      <c r="F51" s="707"/>
      <c r="G51" s="707"/>
      <c r="H51" s="707"/>
      <c r="I51" s="712"/>
      <c r="J51" s="712"/>
      <c r="K51" s="712"/>
      <c r="L51" s="674" t="s">
        <v>272</v>
      </c>
      <c r="M51" s="674" t="s">
        <v>273</v>
      </c>
      <c r="N51" s="674" t="s">
        <v>274</v>
      </c>
      <c r="O51" s="674" t="s">
        <v>272</v>
      </c>
      <c r="P51" s="674" t="s">
        <v>273</v>
      </c>
      <c r="Q51" s="674" t="s">
        <v>274</v>
      </c>
      <c r="R51" s="674" t="s">
        <v>272</v>
      </c>
      <c r="S51" s="674" t="s">
        <v>273</v>
      </c>
      <c r="T51" s="674" t="s">
        <v>274</v>
      </c>
      <c r="U51" s="674" t="s">
        <v>272</v>
      </c>
      <c r="V51" s="674" t="s">
        <v>273</v>
      </c>
      <c r="W51" s="674" t="s">
        <v>274</v>
      </c>
      <c r="X51" s="674" t="s">
        <v>272</v>
      </c>
      <c r="Y51" s="674" t="s">
        <v>273</v>
      </c>
      <c r="Z51" s="674" t="s">
        <v>274</v>
      </c>
      <c r="AA51" s="674" t="s">
        <v>272</v>
      </c>
      <c r="AB51" s="674" t="s">
        <v>273</v>
      </c>
      <c r="AC51" s="674" t="s">
        <v>274</v>
      </c>
      <c r="AD51" s="674" t="s">
        <v>272</v>
      </c>
      <c r="AE51" s="674" t="s">
        <v>273</v>
      </c>
      <c r="AF51" s="674" t="s">
        <v>274</v>
      </c>
      <c r="AG51" s="674" t="s">
        <v>272</v>
      </c>
      <c r="AH51" s="674" t="s">
        <v>273</v>
      </c>
      <c r="AI51" s="674" t="s">
        <v>274</v>
      </c>
      <c r="AJ51" s="674" t="s">
        <v>272</v>
      </c>
      <c r="AK51" s="674" t="s">
        <v>273</v>
      </c>
      <c r="AL51" s="674" t="s">
        <v>274</v>
      </c>
      <c r="AM51" s="674" t="s">
        <v>272</v>
      </c>
      <c r="AN51" s="674" t="s">
        <v>273</v>
      </c>
      <c r="AO51" s="674" t="s">
        <v>274</v>
      </c>
      <c r="AP51" s="674" t="s">
        <v>272</v>
      </c>
      <c r="AQ51" s="674" t="s">
        <v>273</v>
      </c>
      <c r="AR51" s="674" t="s">
        <v>274</v>
      </c>
      <c r="AS51" s="674" t="s">
        <v>272</v>
      </c>
      <c r="AT51" s="674" t="s">
        <v>273</v>
      </c>
      <c r="AU51" s="674" t="s">
        <v>274</v>
      </c>
      <c r="AV51" s="674" t="s">
        <v>272</v>
      </c>
      <c r="AW51" s="674" t="s">
        <v>273</v>
      </c>
      <c r="AX51" s="674" t="s">
        <v>274</v>
      </c>
      <c r="AY51" s="674" t="s">
        <v>272</v>
      </c>
      <c r="AZ51" s="674" t="s">
        <v>273</v>
      </c>
      <c r="BA51" s="674" t="s">
        <v>274</v>
      </c>
      <c r="BB51" s="674" t="s">
        <v>272</v>
      </c>
      <c r="BC51" s="674" t="s">
        <v>273</v>
      </c>
      <c r="BD51" s="674" t="s">
        <v>274</v>
      </c>
      <c r="BE51" s="674" t="s">
        <v>272</v>
      </c>
      <c r="BF51" s="674" t="s">
        <v>273</v>
      </c>
      <c r="BG51" s="674" t="s">
        <v>274</v>
      </c>
      <c r="BH51" s="674" t="s">
        <v>272</v>
      </c>
      <c r="BI51" s="674" t="s">
        <v>273</v>
      </c>
      <c r="BJ51" s="674" t="s">
        <v>274</v>
      </c>
      <c r="BK51" s="674" t="s">
        <v>272</v>
      </c>
      <c r="BL51" s="674" t="s">
        <v>273</v>
      </c>
      <c r="BM51" s="674" t="s">
        <v>274</v>
      </c>
      <c r="BN51" s="674" t="s">
        <v>272</v>
      </c>
      <c r="BO51" s="674" t="s">
        <v>273</v>
      </c>
      <c r="BP51" s="674" t="s">
        <v>274</v>
      </c>
    </row>
    <row r="52" spans="1:68" s="698" customFormat="1" ht="21" thickBot="1">
      <c r="A52" s="693">
        <v>1</v>
      </c>
      <c r="B52" s="694" t="s">
        <v>153</v>
      </c>
      <c r="C52" s="695">
        <f>IF(C6&gt;C21,(100%-C21/C6*100%),IF(C6&lt;C21,(C6/C21*100%)-100%,0))</f>
        <v>-1</v>
      </c>
      <c r="D52" s="696">
        <f>IF(D6&gt;D21,(100%-D21/D6*100%),IF(D6&lt;D21,(D6/D21*100%)-100%,0))</f>
        <v>-1</v>
      </c>
      <c r="E52" s="696">
        <f>IF(E6&gt;E21,(100%-E21/E6*100%),IF(E6&lt;E21,(E6/E21*100%)-100%,0))</f>
        <v>-1</v>
      </c>
      <c r="F52" s="714"/>
      <c r="G52" s="714"/>
      <c r="H52" s="714"/>
      <c r="I52" s="715"/>
      <c r="J52" s="715"/>
      <c r="K52" s="715"/>
      <c r="L52" s="697">
        <f>IF(L6&gt;L21,(100%-L21/L6*100%),IF(L6&lt;L21,(L6/L21*100%)-100%,0))</f>
        <v>-1</v>
      </c>
      <c r="M52" s="697">
        <f t="shared" ref="M52:BP56" si="58">IF(M6&gt;M21,(100%-M21/M6*100%),IF(M6&lt;M21,(M6/M21*100%)-100%,0))</f>
        <v>0</v>
      </c>
      <c r="N52" s="697">
        <f t="shared" si="58"/>
        <v>-1</v>
      </c>
      <c r="O52" s="697">
        <f t="shared" si="58"/>
        <v>-1</v>
      </c>
      <c r="P52" s="697">
        <f t="shared" si="58"/>
        <v>-1</v>
      </c>
      <c r="Q52" s="697">
        <f t="shared" si="58"/>
        <v>-1</v>
      </c>
      <c r="R52" s="697">
        <f t="shared" si="58"/>
        <v>-1</v>
      </c>
      <c r="S52" s="697">
        <f t="shared" si="58"/>
        <v>0</v>
      </c>
      <c r="T52" s="697">
        <f t="shared" si="58"/>
        <v>-1</v>
      </c>
      <c r="U52" s="697">
        <f t="shared" si="58"/>
        <v>-1</v>
      </c>
      <c r="V52" s="697">
        <f t="shared" si="58"/>
        <v>-1</v>
      </c>
      <c r="W52" s="697">
        <f t="shared" si="58"/>
        <v>-1</v>
      </c>
      <c r="X52" s="697">
        <f t="shared" si="58"/>
        <v>-1</v>
      </c>
      <c r="Y52" s="697">
        <f t="shared" si="58"/>
        <v>-1</v>
      </c>
      <c r="Z52" s="697">
        <f t="shared" si="58"/>
        <v>-1</v>
      </c>
      <c r="AA52" s="697">
        <f t="shared" si="58"/>
        <v>-1</v>
      </c>
      <c r="AB52" s="697">
        <f t="shared" si="58"/>
        <v>0</v>
      </c>
      <c r="AC52" s="697">
        <f t="shared" si="58"/>
        <v>-1</v>
      </c>
      <c r="AD52" s="697">
        <f t="shared" si="58"/>
        <v>-1</v>
      </c>
      <c r="AE52" s="697">
        <f t="shared" si="58"/>
        <v>0</v>
      </c>
      <c r="AF52" s="697">
        <f t="shared" si="58"/>
        <v>-1</v>
      </c>
      <c r="AG52" s="697">
        <f t="shared" si="58"/>
        <v>-1</v>
      </c>
      <c r="AH52" s="697">
        <f t="shared" si="58"/>
        <v>-1</v>
      </c>
      <c r="AI52" s="697">
        <f t="shared" si="58"/>
        <v>-1</v>
      </c>
      <c r="AJ52" s="697">
        <f t="shared" si="58"/>
        <v>-1</v>
      </c>
      <c r="AK52" s="697">
        <f t="shared" si="58"/>
        <v>-1</v>
      </c>
      <c r="AL52" s="697">
        <f t="shared" si="58"/>
        <v>0</v>
      </c>
      <c r="AM52" s="697">
        <f t="shared" si="58"/>
        <v>-1</v>
      </c>
      <c r="AN52" s="697">
        <f t="shared" si="58"/>
        <v>0</v>
      </c>
      <c r="AO52" s="697">
        <f t="shared" si="58"/>
        <v>-1</v>
      </c>
      <c r="AP52" s="697">
        <f t="shared" si="58"/>
        <v>-1</v>
      </c>
      <c r="AQ52" s="697">
        <f t="shared" si="58"/>
        <v>0</v>
      </c>
      <c r="AR52" s="697">
        <f t="shared" si="58"/>
        <v>-1</v>
      </c>
      <c r="AS52" s="697">
        <f t="shared" si="58"/>
        <v>-1</v>
      </c>
      <c r="AT52" s="697">
        <f t="shared" si="58"/>
        <v>-1</v>
      </c>
      <c r="AU52" s="697">
        <f t="shared" si="58"/>
        <v>-1</v>
      </c>
      <c r="AV52" s="697">
        <f t="shared" si="58"/>
        <v>-1</v>
      </c>
      <c r="AW52" s="697">
        <f t="shared" si="58"/>
        <v>0</v>
      </c>
      <c r="AX52" s="697">
        <f t="shared" si="58"/>
        <v>-1</v>
      </c>
      <c r="AY52" s="697">
        <f t="shared" si="58"/>
        <v>-1</v>
      </c>
      <c r="AZ52" s="697">
        <f t="shared" si="58"/>
        <v>0</v>
      </c>
      <c r="BA52" s="697">
        <f t="shared" si="58"/>
        <v>-1</v>
      </c>
      <c r="BB52" s="697">
        <f t="shared" si="58"/>
        <v>-1</v>
      </c>
      <c r="BC52" s="697">
        <f t="shared" si="58"/>
        <v>-1</v>
      </c>
      <c r="BD52" s="697">
        <f t="shared" si="58"/>
        <v>-1</v>
      </c>
      <c r="BE52" s="697">
        <f t="shared" si="58"/>
        <v>-1</v>
      </c>
      <c r="BF52" s="697">
        <f t="shared" si="58"/>
        <v>0</v>
      </c>
      <c r="BG52" s="697">
        <f t="shared" si="58"/>
        <v>-1</v>
      </c>
      <c r="BH52" s="697">
        <f t="shared" si="58"/>
        <v>-1</v>
      </c>
      <c r="BI52" s="697">
        <f t="shared" si="58"/>
        <v>-1</v>
      </c>
      <c r="BJ52" s="697">
        <f t="shared" si="58"/>
        <v>0</v>
      </c>
      <c r="BK52" s="697">
        <f t="shared" si="58"/>
        <v>-1</v>
      </c>
      <c r="BL52" s="697">
        <f t="shared" si="58"/>
        <v>-1</v>
      </c>
      <c r="BM52" s="697">
        <f t="shared" si="58"/>
        <v>-1</v>
      </c>
      <c r="BN52" s="697">
        <f t="shared" si="58"/>
        <v>0</v>
      </c>
      <c r="BO52" s="697">
        <f t="shared" si="58"/>
        <v>0</v>
      </c>
      <c r="BP52" s="697">
        <f t="shared" si="58"/>
        <v>0</v>
      </c>
    </row>
    <row r="53" spans="1:68" s="698" customFormat="1" ht="21" thickBot="1">
      <c r="A53" s="693">
        <v>2</v>
      </c>
      <c r="B53" s="694" t="s">
        <v>275</v>
      </c>
      <c r="C53" s="695">
        <f t="shared" ref="C53:E61" si="59">IF(C7&gt;C22,(100%-C22/C7*100%),IF(C7&lt;C22,(C7/C22*100%)-100%,0))</f>
        <v>0.83198043141625655</v>
      </c>
      <c r="D53" s="696">
        <f t="shared" si="59"/>
        <v>0.89774330042313122</v>
      </c>
      <c r="E53" s="696">
        <f t="shared" si="59"/>
        <v>0.67904352674910617</v>
      </c>
      <c r="F53" s="714"/>
      <c r="G53" s="714"/>
      <c r="H53" s="714"/>
      <c r="I53" s="715"/>
      <c r="J53" s="715"/>
      <c r="K53" s="715"/>
      <c r="L53" s="697">
        <f t="shared" ref="L53:AA61" si="60">IF(L7&gt;L22,(100%-L22/L7*100%),IF(L7&lt;L22,(L7/L22*100%)-100%,0))</f>
        <v>0</v>
      </c>
      <c r="M53" s="697">
        <f t="shared" si="60"/>
        <v>0</v>
      </c>
      <c r="N53" s="697">
        <f t="shared" si="60"/>
        <v>0</v>
      </c>
      <c r="O53" s="697">
        <f t="shared" si="60"/>
        <v>1</v>
      </c>
      <c r="P53" s="697">
        <f t="shared" si="60"/>
        <v>1</v>
      </c>
      <c r="Q53" s="697">
        <f t="shared" si="60"/>
        <v>1</v>
      </c>
      <c r="R53" s="697">
        <f t="shared" si="60"/>
        <v>-0.875</v>
      </c>
      <c r="S53" s="697">
        <f t="shared" si="60"/>
        <v>0</v>
      </c>
      <c r="T53" s="697">
        <f t="shared" si="60"/>
        <v>-0.875</v>
      </c>
      <c r="U53" s="697">
        <f t="shared" si="60"/>
        <v>0.8058103975535168</v>
      </c>
      <c r="V53" s="697">
        <f t="shared" si="60"/>
        <v>1</v>
      </c>
      <c r="W53" s="697">
        <f t="shared" si="60"/>
        <v>0.46186440677966101</v>
      </c>
      <c r="X53" s="697">
        <f t="shared" si="60"/>
        <v>0.99405611031859253</v>
      </c>
      <c r="Y53" s="697">
        <f t="shared" si="60"/>
        <v>0</v>
      </c>
      <c r="Z53" s="697">
        <f t="shared" si="60"/>
        <v>0.99405611031859253</v>
      </c>
      <c r="AA53" s="697">
        <f t="shared" si="60"/>
        <v>0</v>
      </c>
      <c r="AB53" s="697">
        <f t="shared" si="58"/>
        <v>0</v>
      </c>
      <c r="AC53" s="697">
        <f t="shared" si="58"/>
        <v>0</v>
      </c>
      <c r="AD53" s="697">
        <f t="shared" si="58"/>
        <v>0</v>
      </c>
      <c r="AE53" s="697">
        <f t="shared" si="58"/>
        <v>0</v>
      </c>
      <c r="AF53" s="697">
        <f t="shared" si="58"/>
        <v>0</v>
      </c>
      <c r="AG53" s="697">
        <f t="shared" si="58"/>
        <v>0</v>
      </c>
      <c r="AH53" s="697">
        <f t="shared" si="58"/>
        <v>0</v>
      </c>
      <c r="AI53" s="697">
        <f t="shared" si="58"/>
        <v>0</v>
      </c>
      <c r="AJ53" s="697">
        <f t="shared" si="58"/>
        <v>-1</v>
      </c>
      <c r="AK53" s="697">
        <f t="shared" si="58"/>
        <v>-1</v>
      </c>
      <c r="AL53" s="697">
        <f t="shared" si="58"/>
        <v>0</v>
      </c>
      <c r="AM53" s="697">
        <f t="shared" si="58"/>
        <v>1</v>
      </c>
      <c r="AN53" s="697">
        <f t="shared" si="58"/>
        <v>0</v>
      </c>
      <c r="AO53" s="697">
        <f t="shared" si="58"/>
        <v>1</v>
      </c>
      <c r="AP53" s="697">
        <f t="shared" si="58"/>
        <v>-1</v>
      </c>
      <c r="AQ53" s="697">
        <f t="shared" si="58"/>
        <v>0</v>
      </c>
      <c r="AR53" s="697">
        <f t="shared" si="58"/>
        <v>-1</v>
      </c>
      <c r="AS53" s="697">
        <f t="shared" si="58"/>
        <v>0.84166666666666667</v>
      </c>
      <c r="AT53" s="697">
        <f t="shared" si="58"/>
        <v>1</v>
      </c>
      <c r="AU53" s="697">
        <f t="shared" si="58"/>
        <v>-1</v>
      </c>
      <c r="AV53" s="697">
        <f t="shared" si="58"/>
        <v>0.21999999999999997</v>
      </c>
      <c r="AW53" s="697">
        <f t="shared" si="58"/>
        <v>0</v>
      </c>
      <c r="AX53" s="697">
        <f t="shared" si="58"/>
        <v>0.21999999999999997</v>
      </c>
      <c r="AY53" s="697">
        <f t="shared" si="58"/>
        <v>-0.20833333333333337</v>
      </c>
      <c r="AZ53" s="697">
        <f t="shared" si="58"/>
        <v>1</v>
      </c>
      <c r="BA53" s="697">
        <f t="shared" si="58"/>
        <v>-0.91666666666666663</v>
      </c>
      <c r="BB53" s="697">
        <f t="shared" si="58"/>
        <v>-1</v>
      </c>
      <c r="BC53" s="697">
        <f t="shared" si="58"/>
        <v>-1</v>
      </c>
      <c r="BD53" s="697">
        <f t="shared" si="58"/>
        <v>0</v>
      </c>
      <c r="BE53" s="697">
        <f t="shared" si="58"/>
        <v>-1</v>
      </c>
      <c r="BF53" s="697">
        <f t="shared" si="58"/>
        <v>0</v>
      </c>
      <c r="BG53" s="697">
        <f t="shared" si="58"/>
        <v>-1</v>
      </c>
      <c r="BH53" s="697">
        <f t="shared" si="58"/>
        <v>0</v>
      </c>
      <c r="BI53" s="697">
        <f t="shared" si="58"/>
        <v>0</v>
      </c>
      <c r="BJ53" s="697">
        <f t="shared" si="58"/>
        <v>0</v>
      </c>
      <c r="BK53" s="697">
        <f t="shared" si="58"/>
        <v>1</v>
      </c>
      <c r="BL53" s="697">
        <f t="shared" si="58"/>
        <v>1</v>
      </c>
      <c r="BM53" s="697">
        <f t="shared" si="58"/>
        <v>0</v>
      </c>
      <c r="BN53" s="697">
        <f t="shared" si="58"/>
        <v>1</v>
      </c>
      <c r="BO53" s="697">
        <f t="shared" si="58"/>
        <v>1</v>
      </c>
      <c r="BP53" s="697">
        <f t="shared" si="58"/>
        <v>0</v>
      </c>
    </row>
    <row r="54" spans="1:68" s="698" customFormat="1" ht="21" thickBot="1">
      <c r="A54" s="693">
        <v>3</v>
      </c>
      <c r="B54" s="694" t="s">
        <v>276</v>
      </c>
      <c r="C54" s="695">
        <f t="shared" si="59"/>
        <v>0.7142857142857143</v>
      </c>
      <c r="D54" s="696">
        <f t="shared" si="59"/>
        <v>0</v>
      </c>
      <c r="E54" s="696">
        <f t="shared" si="59"/>
        <v>0.83333333333333337</v>
      </c>
      <c r="F54" s="714"/>
      <c r="G54" s="714"/>
      <c r="H54" s="714"/>
      <c r="I54" s="715"/>
      <c r="J54" s="715"/>
      <c r="K54" s="715"/>
      <c r="L54" s="697">
        <f t="shared" si="60"/>
        <v>0</v>
      </c>
      <c r="M54" s="697">
        <f t="shared" si="58"/>
        <v>0</v>
      </c>
      <c r="N54" s="697">
        <f t="shared" si="58"/>
        <v>0</v>
      </c>
      <c r="O54" s="697">
        <f t="shared" si="58"/>
        <v>0.5</v>
      </c>
      <c r="P54" s="697">
        <f t="shared" si="58"/>
        <v>-1</v>
      </c>
      <c r="Q54" s="697">
        <f t="shared" si="58"/>
        <v>1</v>
      </c>
      <c r="R54" s="697">
        <f t="shared" si="58"/>
        <v>0</v>
      </c>
      <c r="S54" s="697">
        <f t="shared" si="58"/>
        <v>0</v>
      </c>
      <c r="T54" s="697">
        <f t="shared" si="58"/>
        <v>0</v>
      </c>
      <c r="U54" s="697">
        <f t="shared" si="58"/>
        <v>1</v>
      </c>
      <c r="V54" s="697">
        <f t="shared" si="58"/>
        <v>0</v>
      </c>
      <c r="W54" s="697">
        <f t="shared" si="58"/>
        <v>1</v>
      </c>
      <c r="X54" s="697">
        <f t="shared" si="58"/>
        <v>0</v>
      </c>
      <c r="Y54" s="697">
        <f t="shared" si="58"/>
        <v>0</v>
      </c>
      <c r="Z54" s="697">
        <f t="shared" si="58"/>
        <v>0</v>
      </c>
      <c r="AA54" s="697">
        <f t="shared" si="58"/>
        <v>0</v>
      </c>
      <c r="AB54" s="697">
        <f t="shared" si="58"/>
        <v>0</v>
      </c>
      <c r="AC54" s="697">
        <f t="shared" si="58"/>
        <v>0</v>
      </c>
      <c r="AD54" s="697">
        <f t="shared" si="58"/>
        <v>0</v>
      </c>
      <c r="AE54" s="697">
        <f t="shared" si="58"/>
        <v>0</v>
      </c>
      <c r="AF54" s="697">
        <f t="shared" si="58"/>
        <v>0</v>
      </c>
      <c r="AG54" s="697">
        <f t="shared" si="58"/>
        <v>0</v>
      </c>
      <c r="AH54" s="697">
        <f t="shared" si="58"/>
        <v>0</v>
      </c>
      <c r="AI54" s="697">
        <f t="shared" si="58"/>
        <v>0</v>
      </c>
      <c r="AJ54" s="697">
        <f t="shared" si="58"/>
        <v>0</v>
      </c>
      <c r="AK54" s="697">
        <f t="shared" si="58"/>
        <v>0</v>
      </c>
      <c r="AL54" s="697">
        <f t="shared" si="58"/>
        <v>0</v>
      </c>
      <c r="AM54" s="697">
        <f t="shared" si="58"/>
        <v>0</v>
      </c>
      <c r="AN54" s="697">
        <f t="shared" si="58"/>
        <v>0</v>
      </c>
      <c r="AO54" s="697">
        <f t="shared" si="58"/>
        <v>0</v>
      </c>
      <c r="AP54" s="697">
        <f t="shared" si="58"/>
        <v>0</v>
      </c>
      <c r="AQ54" s="697">
        <f t="shared" si="58"/>
        <v>0</v>
      </c>
      <c r="AR54" s="697">
        <f t="shared" si="58"/>
        <v>0</v>
      </c>
      <c r="AS54" s="697">
        <f t="shared" si="58"/>
        <v>0</v>
      </c>
      <c r="AT54" s="697">
        <f t="shared" si="58"/>
        <v>0</v>
      </c>
      <c r="AU54" s="697">
        <f t="shared" si="58"/>
        <v>0</v>
      </c>
      <c r="AV54" s="697">
        <f t="shared" si="58"/>
        <v>1</v>
      </c>
      <c r="AW54" s="697">
        <f t="shared" si="58"/>
        <v>0</v>
      </c>
      <c r="AX54" s="697">
        <f t="shared" si="58"/>
        <v>1</v>
      </c>
      <c r="AY54" s="697">
        <f t="shared" si="58"/>
        <v>0</v>
      </c>
      <c r="AZ54" s="697">
        <f t="shared" si="58"/>
        <v>0</v>
      </c>
      <c r="BA54" s="697">
        <f t="shared" si="58"/>
        <v>0</v>
      </c>
      <c r="BB54" s="697">
        <f t="shared" si="58"/>
        <v>0</v>
      </c>
      <c r="BC54" s="697">
        <f t="shared" si="58"/>
        <v>0</v>
      </c>
      <c r="BD54" s="697">
        <f t="shared" si="58"/>
        <v>0</v>
      </c>
      <c r="BE54" s="697">
        <f t="shared" si="58"/>
        <v>0</v>
      </c>
      <c r="BF54" s="697">
        <f t="shared" si="58"/>
        <v>0</v>
      </c>
      <c r="BG54" s="697">
        <f t="shared" si="58"/>
        <v>0</v>
      </c>
      <c r="BH54" s="697">
        <f t="shared" si="58"/>
        <v>0</v>
      </c>
      <c r="BI54" s="697">
        <f t="shared" si="58"/>
        <v>0</v>
      </c>
      <c r="BJ54" s="697">
        <f t="shared" si="58"/>
        <v>0</v>
      </c>
      <c r="BK54" s="697">
        <f t="shared" si="58"/>
        <v>0</v>
      </c>
      <c r="BL54" s="697">
        <f t="shared" si="58"/>
        <v>1</v>
      </c>
      <c r="BM54" s="697">
        <f t="shared" si="58"/>
        <v>-1</v>
      </c>
      <c r="BN54" s="697">
        <f t="shared" si="58"/>
        <v>0</v>
      </c>
      <c r="BO54" s="697">
        <f t="shared" si="58"/>
        <v>0</v>
      </c>
      <c r="BP54" s="697">
        <f t="shared" si="58"/>
        <v>0</v>
      </c>
    </row>
    <row r="55" spans="1:68" s="698" customFormat="1" ht="21" thickBot="1">
      <c r="A55" s="693" t="s">
        <v>277</v>
      </c>
      <c r="B55" s="694" t="s">
        <v>278</v>
      </c>
      <c r="C55" s="695">
        <f t="shared" si="59"/>
        <v>1</v>
      </c>
      <c r="D55" s="696">
        <f t="shared" si="59"/>
        <v>0</v>
      </c>
      <c r="E55" s="696">
        <f t="shared" si="59"/>
        <v>1</v>
      </c>
      <c r="F55" s="714"/>
      <c r="G55" s="714"/>
      <c r="H55" s="714"/>
      <c r="I55" s="715"/>
      <c r="J55" s="715"/>
      <c r="K55" s="715"/>
      <c r="L55" s="697">
        <f t="shared" si="60"/>
        <v>0</v>
      </c>
      <c r="M55" s="697">
        <f t="shared" si="58"/>
        <v>0</v>
      </c>
      <c r="N55" s="697">
        <f t="shared" si="58"/>
        <v>0</v>
      </c>
      <c r="O55" s="697">
        <f t="shared" si="58"/>
        <v>0</v>
      </c>
      <c r="P55" s="697">
        <f t="shared" si="58"/>
        <v>0</v>
      </c>
      <c r="Q55" s="697">
        <f t="shared" si="58"/>
        <v>0</v>
      </c>
      <c r="R55" s="697">
        <f t="shared" si="58"/>
        <v>0</v>
      </c>
      <c r="S55" s="697">
        <f t="shared" si="58"/>
        <v>0</v>
      </c>
      <c r="T55" s="697">
        <f t="shared" si="58"/>
        <v>0</v>
      </c>
      <c r="U55" s="697">
        <f t="shared" si="58"/>
        <v>0</v>
      </c>
      <c r="V55" s="697">
        <f t="shared" si="58"/>
        <v>0</v>
      </c>
      <c r="W55" s="697">
        <f t="shared" si="58"/>
        <v>0</v>
      </c>
      <c r="X55" s="697">
        <f t="shared" si="58"/>
        <v>0</v>
      </c>
      <c r="Y55" s="697">
        <f t="shared" si="58"/>
        <v>0</v>
      </c>
      <c r="Z55" s="697">
        <f t="shared" si="58"/>
        <v>0</v>
      </c>
      <c r="AA55" s="697">
        <f t="shared" si="58"/>
        <v>0</v>
      </c>
      <c r="AB55" s="697">
        <f t="shared" si="58"/>
        <v>0</v>
      </c>
      <c r="AC55" s="697">
        <f t="shared" si="58"/>
        <v>0</v>
      </c>
      <c r="AD55" s="697">
        <f t="shared" si="58"/>
        <v>0</v>
      </c>
      <c r="AE55" s="697">
        <f t="shared" si="58"/>
        <v>0</v>
      </c>
      <c r="AF55" s="697">
        <f t="shared" si="58"/>
        <v>0</v>
      </c>
      <c r="AG55" s="697">
        <f t="shared" si="58"/>
        <v>0</v>
      </c>
      <c r="AH55" s="697">
        <f t="shared" si="58"/>
        <v>0</v>
      </c>
      <c r="AI55" s="697">
        <f t="shared" si="58"/>
        <v>0</v>
      </c>
      <c r="AJ55" s="697">
        <f t="shared" si="58"/>
        <v>0</v>
      </c>
      <c r="AK55" s="697">
        <f t="shared" si="58"/>
        <v>0</v>
      </c>
      <c r="AL55" s="697">
        <f t="shared" si="58"/>
        <v>0</v>
      </c>
      <c r="AM55" s="697">
        <f t="shared" si="58"/>
        <v>0</v>
      </c>
      <c r="AN55" s="697">
        <f t="shared" si="58"/>
        <v>0</v>
      </c>
      <c r="AO55" s="697">
        <f t="shared" si="58"/>
        <v>0</v>
      </c>
      <c r="AP55" s="697">
        <f t="shared" si="58"/>
        <v>0</v>
      </c>
      <c r="AQ55" s="697">
        <f t="shared" si="58"/>
        <v>0</v>
      </c>
      <c r="AR55" s="697">
        <f t="shared" si="58"/>
        <v>0</v>
      </c>
      <c r="AS55" s="697">
        <f t="shared" si="58"/>
        <v>0</v>
      </c>
      <c r="AT55" s="697">
        <f t="shared" si="58"/>
        <v>0</v>
      </c>
      <c r="AU55" s="697">
        <f t="shared" si="58"/>
        <v>0</v>
      </c>
      <c r="AV55" s="697">
        <f t="shared" si="58"/>
        <v>1</v>
      </c>
      <c r="AW55" s="697">
        <f t="shared" si="58"/>
        <v>0</v>
      </c>
      <c r="AX55" s="697">
        <f t="shared" si="58"/>
        <v>1</v>
      </c>
      <c r="AY55" s="697">
        <f t="shared" si="58"/>
        <v>0</v>
      </c>
      <c r="AZ55" s="697">
        <f t="shared" si="58"/>
        <v>0</v>
      </c>
      <c r="BA55" s="697">
        <f t="shared" si="58"/>
        <v>0</v>
      </c>
      <c r="BB55" s="697">
        <f t="shared" si="58"/>
        <v>0</v>
      </c>
      <c r="BC55" s="697">
        <f t="shared" si="58"/>
        <v>0</v>
      </c>
      <c r="BD55" s="697">
        <f t="shared" si="58"/>
        <v>0</v>
      </c>
      <c r="BE55" s="697">
        <f t="shared" si="58"/>
        <v>0</v>
      </c>
      <c r="BF55" s="697">
        <f t="shared" si="58"/>
        <v>0</v>
      </c>
      <c r="BG55" s="697">
        <f t="shared" si="58"/>
        <v>0</v>
      </c>
      <c r="BH55" s="697">
        <f t="shared" si="58"/>
        <v>0</v>
      </c>
      <c r="BI55" s="697">
        <f t="shared" si="58"/>
        <v>0</v>
      </c>
      <c r="BJ55" s="697">
        <f t="shared" si="58"/>
        <v>0</v>
      </c>
      <c r="BK55" s="697">
        <f t="shared" si="58"/>
        <v>0</v>
      </c>
      <c r="BL55" s="697">
        <f t="shared" si="58"/>
        <v>0</v>
      </c>
      <c r="BM55" s="697">
        <f t="shared" si="58"/>
        <v>0</v>
      </c>
      <c r="BN55" s="697">
        <f t="shared" si="58"/>
        <v>0</v>
      </c>
      <c r="BO55" s="697">
        <f t="shared" si="58"/>
        <v>0</v>
      </c>
      <c r="BP55" s="697">
        <f t="shared" si="58"/>
        <v>0</v>
      </c>
    </row>
    <row r="56" spans="1:68" s="698" customFormat="1" ht="21" thickBot="1">
      <c r="A56" s="699" t="s">
        <v>279</v>
      </c>
      <c r="B56" s="700" t="s">
        <v>280</v>
      </c>
      <c r="C56" s="695">
        <f t="shared" si="59"/>
        <v>-1</v>
      </c>
      <c r="D56" s="696">
        <f t="shared" si="59"/>
        <v>-1</v>
      </c>
      <c r="E56" s="696">
        <f t="shared" si="59"/>
        <v>0</v>
      </c>
      <c r="F56" s="714"/>
      <c r="G56" s="714"/>
      <c r="H56" s="714"/>
      <c r="I56" s="715"/>
      <c r="J56" s="715"/>
      <c r="K56" s="715"/>
      <c r="L56" s="697">
        <f t="shared" si="60"/>
        <v>0</v>
      </c>
      <c r="M56" s="697">
        <f t="shared" si="58"/>
        <v>0</v>
      </c>
      <c r="N56" s="697">
        <f t="shared" si="58"/>
        <v>0</v>
      </c>
      <c r="O56" s="697">
        <f t="shared" si="58"/>
        <v>-1</v>
      </c>
      <c r="P56" s="697">
        <f t="shared" si="58"/>
        <v>-1</v>
      </c>
      <c r="Q56" s="697">
        <f t="shared" si="58"/>
        <v>0</v>
      </c>
      <c r="R56" s="697">
        <f t="shared" si="58"/>
        <v>0</v>
      </c>
      <c r="S56" s="697">
        <f t="shared" si="58"/>
        <v>0</v>
      </c>
      <c r="T56" s="697">
        <f t="shared" si="58"/>
        <v>0</v>
      </c>
      <c r="U56" s="697">
        <f t="shared" si="58"/>
        <v>0</v>
      </c>
      <c r="V56" s="697">
        <f t="shared" si="58"/>
        <v>0</v>
      </c>
      <c r="W56" s="697">
        <f t="shared" si="58"/>
        <v>0</v>
      </c>
      <c r="X56" s="697">
        <f t="shared" si="58"/>
        <v>0</v>
      </c>
      <c r="Y56" s="697">
        <f t="shared" si="58"/>
        <v>0</v>
      </c>
      <c r="Z56" s="697">
        <f t="shared" si="58"/>
        <v>0</v>
      </c>
      <c r="AA56" s="697">
        <f t="shared" si="58"/>
        <v>0</v>
      </c>
      <c r="AB56" s="697">
        <f t="shared" si="58"/>
        <v>0</v>
      </c>
      <c r="AC56" s="697">
        <f t="shared" si="58"/>
        <v>0</v>
      </c>
      <c r="AD56" s="697">
        <f t="shared" si="58"/>
        <v>0</v>
      </c>
      <c r="AE56" s="697">
        <f t="shared" si="58"/>
        <v>0</v>
      </c>
      <c r="AF56" s="697">
        <f t="shared" si="58"/>
        <v>0</v>
      </c>
      <c r="AG56" s="697">
        <f t="shared" si="58"/>
        <v>0</v>
      </c>
      <c r="AH56" s="697">
        <f t="shared" si="58"/>
        <v>0</v>
      </c>
      <c r="AI56" s="697">
        <f t="shared" si="58"/>
        <v>0</v>
      </c>
      <c r="AJ56" s="697">
        <f t="shared" si="58"/>
        <v>0</v>
      </c>
      <c r="AK56" s="697">
        <f t="shared" si="58"/>
        <v>0</v>
      </c>
      <c r="AL56" s="697">
        <f t="shared" si="58"/>
        <v>0</v>
      </c>
      <c r="AM56" s="697">
        <f t="shared" si="58"/>
        <v>0</v>
      </c>
      <c r="AN56" s="697">
        <f t="shared" si="58"/>
        <v>0</v>
      </c>
      <c r="AO56" s="697">
        <f t="shared" si="58"/>
        <v>0</v>
      </c>
      <c r="AP56" s="697">
        <f t="shared" si="58"/>
        <v>0</v>
      </c>
      <c r="AQ56" s="697">
        <f t="shared" si="58"/>
        <v>0</v>
      </c>
      <c r="AR56" s="697">
        <f t="shared" si="58"/>
        <v>0</v>
      </c>
      <c r="AS56" s="697">
        <f t="shared" si="58"/>
        <v>0</v>
      </c>
      <c r="AT56" s="697">
        <f t="shared" si="58"/>
        <v>0</v>
      </c>
      <c r="AU56" s="697">
        <f t="shared" si="58"/>
        <v>0</v>
      </c>
      <c r="AV56" s="697">
        <f t="shared" si="58"/>
        <v>0</v>
      </c>
      <c r="AW56" s="697">
        <f t="shared" si="58"/>
        <v>0</v>
      </c>
      <c r="AX56" s="697">
        <f t="shared" si="58"/>
        <v>0</v>
      </c>
      <c r="AY56" s="697">
        <f t="shared" si="58"/>
        <v>0</v>
      </c>
      <c r="AZ56" s="697">
        <f t="shared" si="58"/>
        <v>0</v>
      </c>
      <c r="BA56" s="697">
        <f t="shared" si="58"/>
        <v>0</v>
      </c>
      <c r="BB56" s="697">
        <f t="shared" si="58"/>
        <v>0</v>
      </c>
      <c r="BC56" s="697">
        <f t="shared" si="58"/>
        <v>0</v>
      </c>
      <c r="BD56" s="697">
        <f t="shared" si="58"/>
        <v>0</v>
      </c>
      <c r="BE56" s="697">
        <f t="shared" si="58"/>
        <v>0</v>
      </c>
      <c r="BF56" s="697">
        <f t="shared" si="58"/>
        <v>0</v>
      </c>
      <c r="BG56" s="697">
        <f t="shared" ref="BG56:BP56" si="61">IF(BG10&gt;BG25,(100%-BG25/BG10*100%),IF(BG10&lt;BG25,(BG10/BG25*100%)-100%,0))</f>
        <v>0</v>
      </c>
      <c r="BH56" s="697">
        <f t="shared" si="61"/>
        <v>0</v>
      </c>
      <c r="BI56" s="697">
        <f t="shared" si="61"/>
        <v>0</v>
      </c>
      <c r="BJ56" s="697">
        <f t="shared" si="61"/>
        <v>0</v>
      </c>
      <c r="BK56" s="697">
        <f t="shared" si="61"/>
        <v>0</v>
      </c>
      <c r="BL56" s="697">
        <f t="shared" si="61"/>
        <v>0</v>
      </c>
      <c r="BM56" s="697">
        <f t="shared" si="61"/>
        <v>0</v>
      </c>
      <c r="BN56" s="697">
        <f t="shared" si="61"/>
        <v>0</v>
      </c>
      <c r="BO56" s="697">
        <f t="shared" si="61"/>
        <v>0</v>
      </c>
      <c r="BP56" s="697">
        <f t="shared" si="61"/>
        <v>0</v>
      </c>
    </row>
    <row r="57" spans="1:68" s="698" customFormat="1" ht="113.25" thickBot="1">
      <c r="A57" s="693" t="s">
        <v>281</v>
      </c>
      <c r="B57" s="694" t="s">
        <v>282</v>
      </c>
      <c r="C57" s="695">
        <f t="shared" si="59"/>
        <v>-0.875</v>
      </c>
      <c r="D57" s="696">
        <f t="shared" si="59"/>
        <v>0</v>
      </c>
      <c r="E57" s="696">
        <f t="shared" si="59"/>
        <v>-0.875</v>
      </c>
      <c r="F57" s="714"/>
      <c r="G57" s="714"/>
      <c r="H57" s="714"/>
      <c r="I57" s="715"/>
      <c r="J57" s="715"/>
      <c r="K57" s="715"/>
      <c r="L57" s="697">
        <f t="shared" si="60"/>
        <v>0</v>
      </c>
      <c r="M57" s="697">
        <f t="shared" si="60"/>
        <v>0</v>
      </c>
      <c r="N57" s="697">
        <f t="shared" si="60"/>
        <v>0</v>
      </c>
      <c r="O57" s="697">
        <f t="shared" si="60"/>
        <v>0</v>
      </c>
      <c r="P57" s="697">
        <f t="shared" si="60"/>
        <v>0</v>
      </c>
      <c r="Q57" s="697">
        <f t="shared" si="60"/>
        <v>0</v>
      </c>
      <c r="R57" s="697">
        <f t="shared" si="60"/>
        <v>0</v>
      </c>
      <c r="S57" s="697">
        <f t="shared" si="60"/>
        <v>0</v>
      </c>
      <c r="T57" s="697">
        <f t="shared" si="60"/>
        <v>0</v>
      </c>
      <c r="U57" s="697">
        <f t="shared" si="60"/>
        <v>0</v>
      </c>
      <c r="V57" s="697">
        <f t="shared" si="60"/>
        <v>0</v>
      </c>
      <c r="W57" s="697">
        <f t="shared" si="60"/>
        <v>0</v>
      </c>
      <c r="X57" s="697">
        <f t="shared" si="60"/>
        <v>0</v>
      </c>
      <c r="Y57" s="697">
        <f t="shared" si="60"/>
        <v>0</v>
      </c>
      <c r="Z57" s="697">
        <f t="shared" si="60"/>
        <v>0</v>
      </c>
      <c r="AA57" s="697">
        <f t="shared" si="60"/>
        <v>0</v>
      </c>
      <c r="AB57" s="697">
        <f t="shared" ref="AB57:BP61" si="62">IF(AB11&gt;AB26,(100%-AB26/AB11*100%),IF(AB11&lt;AB26,(AB11/AB26*100%)-100%,0))</f>
        <v>0</v>
      </c>
      <c r="AC57" s="697">
        <f t="shared" si="62"/>
        <v>0</v>
      </c>
      <c r="AD57" s="697">
        <f t="shared" si="62"/>
        <v>0</v>
      </c>
      <c r="AE57" s="697">
        <f t="shared" si="62"/>
        <v>0</v>
      </c>
      <c r="AF57" s="697">
        <f t="shared" si="62"/>
        <v>0</v>
      </c>
      <c r="AG57" s="697">
        <f t="shared" si="62"/>
        <v>-0.83333333333333337</v>
      </c>
      <c r="AH57" s="697">
        <f t="shared" si="62"/>
        <v>0</v>
      </c>
      <c r="AI57" s="697">
        <f t="shared" si="62"/>
        <v>-0.83333333333333337</v>
      </c>
      <c r="AJ57" s="697">
        <f t="shared" si="62"/>
        <v>0</v>
      </c>
      <c r="AK57" s="697">
        <f t="shared" si="62"/>
        <v>0</v>
      </c>
      <c r="AL57" s="697">
        <f t="shared" si="62"/>
        <v>0</v>
      </c>
      <c r="AM57" s="697">
        <f t="shared" si="62"/>
        <v>0</v>
      </c>
      <c r="AN57" s="697">
        <f t="shared" si="62"/>
        <v>0</v>
      </c>
      <c r="AO57" s="697">
        <f t="shared" si="62"/>
        <v>0</v>
      </c>
      <c r="AP57" s="697">
        <f t="shared" si="62"/>
        <v>0</v>
      </c>
      <c r="AQ57" s="697">
        <f t="shared" si="62"/>
        <v>0</v>
      </c>
      <c r="AR57" s="697">
        <f t="shared" si="62"/>
        <v>0</v>
      </c>
      <c r="AS57" s="697">
        <f t="shared" si="62"/>
        <v>0</v>
      </c>
      <c r="AT57" s="697">
        <f t="shared" si="62"/>
        <v>0</v>
      </c>
      <c r="AU57" s="697">
        <f t="shared" si="62"/>
        <v>0</v>
      </c>
      <c r="AV57" s="697">
        <f t="shared" si="62"/>
        <v>0</v>
      </c>
      <c r="AW57" s="697">
        <f t="shared" si="62"/>
        <v>0</v>
      </c>
      <c r="AX57" s="697">
        <f t="shared" si="62"/>
        <v>0</v>
      </c>
      <c r="AY57" s="697">
        <f t="shared" si="62"/>
        <v>0</v>
      </c>
      <c r="AZ57" s="697">
        <f t="shared" si="62"/>
        <v>0</v>
      </c>
      <c r="BA57" s="697">
        <f t="shared" si="62"/>
        <v>0</v>
      </c>
      <c r="BB57" s="697">
        <f t="shared" si="62"/>
        <v>-1</v>
      </c>
      <c r="BC57" s="697">
        <f t="shared" si="62"/>
        <v>0</v>
      </c>
      <c r="BD57" s="697">
        <f t="shared" si="62"/>
        <v>-1</v>
      </c>
      <c r="BE57" s="697">
        <f t="shared" si="62"/>
        <v>0</v>
      </c>
      <c r="BF57" s="697">
        <f t="shared" si="62"/>
        <v>0</v>
      </c>
      <c r="BG57" s="697">
        <f t="shared" si="62"/>
        <v>0</v>
      </c>
      <c r="BH57" s="697">
        <f t="shared" si="62"/>
        <v>0</v>
      </c>
      <c r="BI57" s="697">
        <f t="shared" si="62"/>
        <v>0</v>
      </c>
      <c r="BJ57" s="697">
        <f t="shared" si="62"/>
        <v>0</v>
      </c>
      <c r="BK57" s="697">
        <f t="shared" si="62"/>
        <v>0</v>
      </c>
      <c r="BL57" s="697">
        <f t="shared" si="62"/>
        <v>0</v>
      </c>
      <c r="BM57" s="697">
        <f t="shared" si="62"/>
        <v>0</v>
      </c>
      <c r="BN57" s="697">
        <f t="shared" si="62"/>
        <v>0</v>
      </c>
      <c r="BO57" s="697">
        <f t="shared" si="62"/>
        <v>0</v>
      </c>
      <c r="BP57" s="697">
        <f t="shared" si="62"/>
        <v>0</v>
      </c>
    </row>
    <row r="58" spans="1:68" s="698" customFormat="1" ht="38.25" thickBot="1">
      <c r="A58" s="693">
        <v>4</v>
      </c>
      <c r="B58" s="694" t="s">
        <v>283</v>
      </c>
      <c r="C58" s="695">
        <f t="shared" si="59"/>
        <v>0.7</v>
      </c>
      <c r="D58" s="696">
        <f t="shared" si="59"/>
        <v>1</v>
      </c>
      <c r="E58" s="696">
        <f t="shared" si="59"/>
        <v>0.66666666666666674</v>
      </c>
      <c r="F58" s="714"/>
      <c r="G58" s="714"/>
      <c r="H58" s="714"/>
      <c r="I58" s="715"/>
      <c r="J58" s="715"/>
      <c r="K58" s="715"/>
      <c r="L58" s="697">
        <f t="shared" si="60"/>
        <v>0</v>
      </c>
      <c r="M58" s="697">
        <f t="shared" si="60"/>
        <v>0</v>
      </c>
      <c r="N58" s="697">
        <f t="shared" si="60"/>
        <v>0</v>
      </c>
      <c r="O58" s="697">
        <f t="shared" si="60"/>
        <v>1</v>
      </c>
      <c r="P58" s="697">
        <f t="shared" si="60"/>
        <v>0</v>
      </c>
      <c r="Q58" s="697">
        <f t="shared" si="60"/>
        <v>1</v>
      </c>
      <c r="R58" s="697">
        <f t="shared" si="60"/>
        <v>0</v>
      </c>
      <c r="S58" s="697">
        <f t="shared" si="60"/>
        <v>0</v>
      </c>
      <c r="T58" s="697">
        <f t="shared" si="60"/>
        <v>0</v>
      </c>
      <c r="U58" s="697">
        <f t="shared" si="60"/>
        <v>-1</v>
      </c>
      <c r="V58" s="697">
        <f t="shared" si="60"/>
        <v>0</v>
      </c>
      <c r="W58" s="697">
        <f t="shared" si="60"/>
        <v>-1</v>
      </c>
      <c r="X58" s="697">
        <f t="shared" si="60"/>
        <v>1</v>
      </c>
      <c r="Y58" s="697">
        <f t="shared" si="60"/>
        <v>0</v>
      </c>
      <c r="Z58" s="697">
        <f t="shared" si="60"/>
        <v>1</v>
      </c>
      <c r="AA58" s="697">
        <f t="shared" si="60"/>
        <v>0</v>
      </c>
      <c r="AB58" s="697">
        <f t="shared" si="62"/>
        <v>0</v>
      </c>
      <c r="AC58" s="697">
        <f t="shared" si="62"/>
        <v>0</v>
      </c>
      <c r="AD58" s="697">
        <f t="shared" si="62"/>
        <v>-1</v>
      </c>
      <c r="AE58" s="697">
        <f t="shared" si="62"/>
        <v>0</v>
      </c>
      <c r="AF58" s="697">
        <f t="shared" si="62"/>
        <v>-1</v>
      </c>
      <c r="AG58" s="697">
        <f t="shared" si="62"/>
        <v>1</v>
      </c>
      <c r="AH58" s="697">
        <f t="shared" si="62"/>
        <v>0</v>
      </c>
      <c r="AI58" s="697">
        <f t="shared" si="62"/>
        <v>1</v>
      </c>
      <c r="AJ58" s="697">
        <f t="shared" si="62"/>
        <v>0</v>
      </c>
      <c r="AK58" s="697">
        <f t="shared" si="62"/>
        <v>0</v>
      </c>
      <c r="AL58" s="697">
        <f t="shared" si="62"/>
        <v>0</v>
      </c>
      <c r="AM58" s="697">
        <f t="shared" si="62"/>
        <v>0</v>
      </c>
      <c r="AN58" s="697">
        <f t="shared" si="62"/>
        <v>0</v>
      </c>
      <c r="AO58" s="697">
        <f t="shared" si="62"/>
        <v>0</v>
      </c>
      <c r="AP58" s="697">
        <f t="shared" si="62"/>
        <v>0</v>
      </c>
      <c r="AQ58" s="697">
        <f t="shared" si="62"/>
        <v>0</v>
      </c>
      <c r="AR58" s="697">
        <f t="shared" si="62"/>
        <v>0</v>
      </c>
      <c r="AS58" s="697">
        <f t="shared" si="62"/>
        <v>0</v>
      </c>
      <c r="AT58" s="697">
        <f t="shared" si="62"/>
        <v>0</v>
      </c>
      <c r="AU58" s="697">
        <f t="shared" si="62"/>
        <v>0</v>
      </c>
      <c r="AV58" s="697">
        <f t="shared" si="62"/>
        <v>0</v>
      </c>
      <c r="AW58" s="697">
        <f t="shared" si="62"/>
        <v>0</v>
      </c>
      <c r="AX58" s="697">
        <f t="shared" si="62"/>
        <v>0</v>
      </c>
      <c r="AY58" s="697">
        <f t="shared" si="62"/>
        <v>0</v>
      </c>
      <c r="AZ58" s="697">
        <f t="shared" si="62"/>
        <v>0</v>
      </c>
      <c r="BA58" s="697">
        <f t="shared" si="62"/>
        <v>0</v>
      </c>
      <c r="BB58" s="697">
        <f t="shared" si="62"/>
        <v>-1</v>
      </c>
      <c r="BC58" s="697">
        <f t="shared" si="62"/>
        <v>0</v>
      </c>
      <c r="BD58" s="697">
        <f t="shared" si="62"/>
        <v>-1</v>
      </c>
      <c r="BE58" s="697">
        <f t="shared" si="62"/>
        <v>0</v>
      </c>
      <c r="BF58" s="697">
        <f t="shared" si="62"/>
        <v>0</v>
      </c>
      <c r="BG58" s="697">
        <f t="shared" si="62"/>
        <v>0</v>
      </c>
      <c r="BH58" s="697">
        <f t="shared" si="62"/>
        <v>1</v>
      </c>
      <c r="BI58" s="697">
        <f t="shared" si="62"/>
        <v>0</v>
      </c>
      <c r="BJ58" s="697">
        <f t="shared" si="62"/>
        <v>1</v>
      </c>
      <c r="BK58" s="697">
        <f t="shared" si="62"/>
        <v>0</v>
      </c>
      <c r="BL58" s="697">
        <f t="shared" si="62"/>
        <v>0</v>
      </c>
      <c r="BM58" s="697">
        <f t="shared" si="62"/>
        <v>0</v>
      </c>
      <c r="BN58" s="697">
        <f t="shared" si="62"/>
        <v>1</v>
      </c>
      <c r="BO58" s="697">
        <f t="shared" si="62"/>
        <v>1</v>
      </c>
      <c r="BP58" s="697">
        <f t="shared" si="62"/>
        <v>0</v>
      </c>
    </row>
    <row r="59" spans="1:68" s="698" customFormat="1" ht="113.25" thickBot="1">
      <c r="A59" s="693" t="s">
        <v>284</v>
      </c>
      <c r="B59" s="694" t="s">
        <v>285</v>
      </c>
      <c r="C59" s="695">
        <f t="shared" si="59"/>
        <v>0.58282208588957052</v>
      </c>
      <c r="D59" s="696">
        <f t="shared" si="59"/>
        <v>0.56363636363636371</v>
      </c>
      <c r="E59" s="696">
        <f t="shared" si="59"/>
        <v>0.59259259259259256</v>
      </c>
      <c r="F59" s="714"/>
      <c r="G59" s="714"/>
      <c r="H59" s="714"/>
      <c r="I59" s="715"/>
      <c r="J59" s="715"/>
      <c r="K59" s="715"/>
      <c r="L59" s="697">
        <f t="shared" si="60"/>
        <v>1</v>
      </c>
      <c r="M59" s="697">
        <f t="shared" si="60"/>
        <v>0</v>
      </c>
      <c r="N59" s="697">
        <f t="shared" si="60"/>
        <v>1</v>
      </c>
      <c r="O59" s="697">
        <f t="shared" si="60"/>
        <v>0</v>
      </c>
      <c r="P59" s="697">
        <f t="shared" si="60"/>
        <v>0</v>
      </c>
      <c r="Q59" s="697">
        <f t="shared" si="60"/>
        <v>0</v>
      </c>
      <c r="R59" s="697">
        <f t="shared" si="60"/>
        <v>-1</v>
      </c>
      <c r="S59" s="697">
        <f t="shared" si="60"/>
        <v>0</v>
      </c>
      <c r="T59" s="697">
        <f t="shared" si="60"/>
        <v>-1</v>
      </c>
      <c r="U59" s="697">
        <f t="shared" si="60"/>
        <v>0.30000000000000004</v>
      </c>
      <c r="V59" s="697">
        <f t="shared" si="60"/>
        <v>-0.8</v>
      </c>
      <c r="W59" s="697">
        <f t="shared" si="60"/>
        <v>0.52631578947368429</v>
      </c>
      <c r="X59" s="697">
        <f t="shared" si="60"/>
        <v>1</v>
      </c>
      <c r="Y59" s="697">
        <f t="shared" si="60"/>
        <v>1</v>
      </c>
      <c r="Z59" s="697">
        <f t="shared" si="60"/>
        <v>1</v>
      </c>
      <c r="AA59" s="697">
        <f t="shared" si="60"/>
        <v>1</v>
      </c>
      <c r="AB59" s="697">
        <f t="shared" si="62"/>
        <v>0</v>
      </c>
      <c r="AC59" s="697">
        <f t="shared" si="62"/>
        <v>1</v>
      </c>
      <c r="AD59" s="697">
        <f t="shared" si="62"/>
        <v>0.39130434782608692</v>
      </c>
      <c r="AE59" s="697">
        <f t="shared" si="62"/>
        <v>0</v>
      </c>
      <c r="AF59" s="697">
        <f t="shared" si="62"/>
        <v>0.39130434782608692</v>
      </c>
      <c r="AG59" s="697">
        <f t="shared" si="62"/>
        <v>-0.88888888888888884</v>
      </c>
      <c r="AH59" s="697">
        <f t="shared" si="62"/>
        <v>0</v>
      </c>
      <c r="AI59" s="697">
        <f t="shared" si="62"/>
        <v>-0.88888888888888884</v>
      </c>
      <c r="AJ59" s="697">
        <f t="shared" si="62"/>
        <v>-0.66666666666666674</v>
      </c>
      <c r="AK59" s="697">
        <f t="shared" si="62"/>
        <v>0</v>
      </c>
      <c r="AL59" s="697">
        <f t="shared" si="62"/>
        <v>-1</v>
      </c>
      <c r="AM59" s="697">
        <f t="shared" si="62"/>
        <v>0</v>
      </c>
      <c r="AN59" s="697">
        <f t="shared" si="62"/>
        <v>0</v>
      </c>
      <c r="AO59" s="697">
        <f t="shared" si="62"/>
        <v>0</v>
      </c>
      <c r="AP59" s="697">
        <f t="shared" si="62"/>
        <v>0</v>
      </c>
      <c r="AQ59" s="697">
        <f t="shared" si="62"/>
        <v>0</v>
      </c>
      <c r="AR59" s="697">
        <f t="shared" si="62"/>
        <v>0</v>
      </c>
      <c r="AS59" s="697">
        <f t="shared" si="62"/>
        <v>1</v>
      </c>
      <c r="AT59" s="697">
        <f t="shared" si="62"/>
        <v>1</v>
      </c>
      <c r="AU59" s="697">
        <f t="shared" si="62"/>
        <v>1</v>
      </c>
      <c r="AV59" s="697">
        <f t="shared" si="62"/>
        <v>1</v>
      </c>
      <c r="AW59" s="697">
        <f t="shared" si="62"/>
        <v>0</v>
      </c>
      <c r="AX59" s="697">
        <f t="shared" si="62"/>
        <v>1</v>
      </c>
      <c r="AY59" s="697">
        <f t="shared" si="62"/>
        <v>0</v>
      </c>
      <c r="AZ59" s="697">
        <f t="shared" si="62"/>
        <v>0</v>
      </c>
      <c r="BA59" s="697">
        <f t="shared" si="62"/>
        <v>0</v>
      </c>
      <c r="BB59" s="697">
        <f t="shared" si="62"/>
        <v>0.47368421052631582</v>
      </c>
      <c r="BC59" s="697">
        <f t="shared" si="62"/>
        <v>0.2857142857142857</v>
      </c>
      <c r="BD59" s="697">
        <f t="shared" si="62"/>
        <v>0.58333333333333326</v>
      </c>
      <c r="BE59" s="697">
        <f t="shared" si="62"/>
        <v>1</v>
      </c>
      <c r="BF59" s="697">
        <f t="shared" si="62"/>
        <v>0</v>
      </c>
      <c r="BG59" s="697">
        <f t="shared" si="62"/>
        <v>1</v>
      </c>
      <c r="BH59" s="697">
        <f t="shared" si="62"/>
        <v>0.73684210526315796</v>
      </c>
      <c r="BI59" s="697">
        <f t="shared" si="62"/>
        <v>0.6875</v>
      </c>
      <c r="BJ59" s="697">
        <f t="shared" si="62"/>
        <v>1</v>
      </c>
      <c r="BK59" s="697">
        <f t="shared" si="62"/>
        <v>0.36363636363636365</v>
      </c>
      <c r="BL59" s="697">
        <f t="shared" si="62"/>
        <v>0.125</v>
      </c>
      <c r="BM59" s="697">
        <f t="shared" si="62"/>
        <v>1</v>
      </c>
      <c r="BN59" s="697">
        <f t="shared" si="62"/>
        <v>1</v>
      </c>
      <c r="BO59" s="697">
        <f t="shared" si="62"/>
        <v>1</v>
      </c>
      <c r="BP59" s="697">
        <f t="shared" si="62"/>
        <v>0</v>
      </c>
    </row>
    <row r="60" spans="1:68" s="698" customFormat="1" ht="21" thickBot="1">
      <c r="A60" s="693">
        <v>5</v>
      </c>
      <c r="B60" s="694" t="s">
        <v>286</v>
      </c>
      <c r="C60" s="695">
        <f t="shared" si="59"/>
        <v>0</v>
      </c>
      <c r="D60" s="696">
        <f t="shared" si="59"/>
        <v>0</v>
      </c>
      <c r="E60" s="696">
        <f t="shared" si="59"/>
        <v>0</v>
      </c>
      <c r="F60" s="714"/>
      <c r="G60" s="714"/>
      <c r="H60" s="714"/>
      <c r="I60" s="715"/>
      <c r="J60" s="715"/>
      <c r="K60" s="715"/>
      <c r="L60" s="697">
        <f t="shared" si="60"/>
        <v>0</v>
      </c>
      <c r="M60" s="697">
        <f t="shared" si="60"/>
        <v>0</v>
      </c>
      <c r="N60" s="697">
        <f t="shared" si="60"/>
        <v>0</v>
      </c>
      <c r="O60" s="697">
        <f t="shared" si="60"/>
        <v>0</v>
      </c>
      <c r="P60" s="697">
        <f t="shared" si="60"/>
        <v>0</v>
      </c>
      <c r="Q60" s="697">
        <f t="shared" si="60"/>
        <v>0</v>
      </c>
      <c r="R60" s="697">
        <f t="shared" si="60"/>
        <v>0</v>
      </c>
      <c r="S60" s="697">
        <f t="shared" si="60"/>
        <v>0</v>
      </c>
      <c r="T60" s="697">
        <f t="shared" si="60"/>
        <v>0</v>
      </c>
      <c r="U60" s="697">
        <f t="shared" si="60"/>
        <v>0</v>
      </c>
      <c r="V60" s="697">
        <f t="shared" si="60"/>
        <v>0</v>
      </c>
      <c r="W60" s="697">
        <f t="shared" si="60"/>
        <v>0</v>
      </c>
      <c r="X60" s="697">
        <f t="shared" si="60"/>
        <v>0</v>
      </c>
      <c r="Y60" s="697">
        <f t="shared" si="60"/>
        <v>0</v>
      </c>
      <c r="Z60" s="697">
        <f t="shared" si="60"/>
        <v>0</v>
      </c>
      <c r="AA60" s="697">
        <f t="shared" si="60"/>
        <v>0</v>
      </c>
      <c r="AB60" s="697">
        <f t="shared" si="62"/>
        <v>0</v>
      </c>
      <c r="AC60" s="697">
        <f t="shared" si="62"/>
        <v>0</v>
      </c>
      <c r="AD60" s="697">
        <f t="shared" si="62"/>
        <v>0</v>
      </c>
      <c r="AE60" s="697">
        <f t="shared" si="62"/>
        <v>0</v>
      </c>
      <c r="AF60" s="697">
        <f t="shared" si="62"/>
        <v>0</v>
      </c>
      <c r="AG60" s="697">
        <f t="shared" si="62"/>
        <v>0</v>
      </c>
      <c r="AH60" s="697">
        <f t="shared" si="62"/>
        <v>0</v>
      </c>
      <c r="AI60" s="697">
        <f t="shared" si="62"/>
        <v>0</v>
      </c>
      <c r="AJ60" s="697">
        <f t="shared" si="62"/>
        <v>0</v>
      </c>
      <c r="AK60" s="697">
        <f t="shared" si="62"/>
        <v>0</v>
      </c>
      <c r="AL60" s="697">
        <f t="shared" si="62"/>
        <v>0</v>
      </c>
      <c r="AM60" s="697">
        <f t="shared" si="62"/>
        <v>0</v>
      </c>
      <c r="AN60" s="697">
        <f t="shared" si="62"/>
        <v>0</v>
      </c>
      <c r="AO60" s="697">
        <f t="shared" si="62"/>
        <v>0</v>
      </c>
      <c r="AP60" s="697">
        <f t="shared" si="62"/>
        <v>0</v>
      </c>
      <c r="AQ60" s="697">
        <f t="shared" si="62"/>
        <v>0</v>
      </c>
      <c r="AR60" s="697">
        <f t="shared" si="62"/>
        <v>0</v>
      </c>
      <c r="AS60" s="697">
        <f t="shared" si="62"/>
        <v>0</v>
      </c>
      <c r="AT60" s="697">
        <f t="shared" si="62"/>
        <v>0</v>
      </c>
      <c r="AU60" s="697">
        <f t="shared" si="62"/>
        <v>0</v>
      </c>
      <c r="AV60" s="697">
        <f t="shared" si="62"/>
        <v>0</v>
      </c>
      <c r="AW60" s="697">
        <f t="shared" si="62"/>
        <v>0</v>
      </c>
      <c r="AX60" s="697">
        <f t="shared" si="62"/>
        <v>0</v>
      </c>
      <c r="AY60" s="697">
        <f t="shared" si="62"/>
        <v>0</v>
      </c>
      <c r="AZ60" s="697">
        <f t="shared" si="62"/>
        <v>0</v>
      </c>
      <c r="BA60" s="697">
        <f t="shared" si="62"/>
        <v>0</v>
      </c>
      <c r="BB60" s="697">
        <f t="shared" si="62"/>
        <v>0</v>
      </c>
      <c r="BC60" s="697">
        <f t="shared" si="62"/>
        <v>0</v>
      </c>
      <c r="BD60" s="697">
        <f t="shared" si="62"/>
        <v>0</v>
      </c>
      <c r="BE60" s="697">
        <f t="shared" si="62"/>
        <v>0</v>
      </c>
      <c r="BF60" s="697">
        <f t="shared" si="62"/>
        <v>0</v>
      </c>
      <c r="BG60" s="697">
        <f t="shared" si="62"/>
        <v>0</v>
      </c>
      <c r="BH60" s="697">
        <f t="shared" si="62"/>
        <v>0</v>
      </c>
      <c r="BI60" s="697">
        <f t="shared" si="62"/>
        <v>0</v>
      </c>
      <c r="BJ60" s="697">
        <f t="shared" si="62"/>
        <v>0</v>
      </c>
      <c r="BK60" s="697">
        <f t="shared" si="62"/>
        <v>0</v>
      </c>
      <c r="BL60" s="697">
        <f t="shared" si="62"/>
        <v>0</v>
      </c>
      <c r="BM60" s="697">
        <f t="shared" si="62"/>
        <v>0</v>
      </c>
      <c r="BN60" s="697">
        <f t="shared" si="62"/>
        <v>0</v>
      </c>
      <c r="BO60" s="697">
        <f t="shared" si="62"/>
        <v>0</v>
      </c>
      <c r="BP60" s="697">
        <f t="shared" si="62"/>
        <v>0</v>
      </c>
    </row>
    <row r="61" spans="1:68" s="698" customFormat="1" ht="38.25" thickBot="1">
      <c r="A61" s="693">
        <v>6</v>
      </c>
      <c r="B61" s="694" t="s">
        <v>287</v>
      </c>
      <c r="C61" s="695">
        <f t="shared" si="59"/>
        <v>-8.4334044621571791E-2</v>
      </c>
      <c r="D61" s="696">
        <f t="shared" si="59"/>
        <v>0.74679487179487181</v>
      </c>
      <c r="E61" s="696">
        <f t="shared" si="59"/>
        <v>-0.65932046428382929</v>
      </c>
      <c r="F61" s="714"/>
      <c r="G61" s="714"/>
      <c r="H61" s="714"/>
      <c r="I61" s="715"/>
      <c r="J61" s="715"/>
      <c r="K61" s="715"/>
      <c r="L61" s="697">
        <f t="shared" si="60"/>
        <v>0</v>
      </c>
      <c r="M61" s="697">
        <f t="shared" si="60"/>
        <v>0</v>
      </c>
      <c r="N61" s="697">
        <f t="shared" si="60"/>
        <v>0</v>
      </c>
      <c r="O61" s="697">
        <f t="shared" si="60"/>
        <v>0.5</v>
      </c>
      <c r="P61" s="697">
        <f t="shared" si="60"/>
        <v>0</v>
      </c>
      <c r="Q61" s="697">
        <f t="shared" si="60"/>
        <v>0.75</v>
      </c>
      <c r="R61" s="697">
        <f t="shared" si="60"/>
        <v>1</v>
      </c>
      <c r="S61" s="697">
        <f t="shared" si="60"/>
        <v>0</v>
      </c>
      <c r="T61" s="697">
        <f t="shared" si="60"/>
        <v>1</v>
      </c>
      <c r="U61" s="697">
        <f t="shared" si="60"/>
        <v>-1</v>
      </c>
      <c r="V61" s="697">
        <f t="shared" si="60"/>
        <v>-1</v>
      </c>
      <c r="W61" s="697">
        <f t="shared" si="60"/>
        <v>-1</v>
      </c>
      <c r="X61" s="697">
        <f t="shared" si="60"/>
        <v>1</v>
      </c>
      <c r="Y61" s="697">
        <f t="shared" si="60"/>
        <v>0</v>
      </c>
      <c r="Z61" s="697">
        <f t="shared" si="60"/>
        <v>1</v>
      </c>
      <c r="AA61" s="697">
        <f t="shared" si="60"/>
        <v>0</v>
      </c>
      <c r="AB61" s="697">
        <f t="shared" si="62"/>
        <v>0</v>
      </c>
      <c r="AC61" s="697">
        <f t="shared" si="62"/>
        <v>0</v>
      </c>
      <c r="AD61" s="697">
        <f t="shared" si="62"/>
        <v>0</v>
      </c>
      <c r="AE61" s="697">
        <f t="shared" si="62"/>
        <v>0</v>
      </c>
      <c r="AF61" s="697">
        <f t="shared" si="62"/>
        <v>0</v>
      </c>
      <c r="AG61" s="697">
        <f t="shared" si="62"/>
        <v>0</v>
      </c>
      <c r="AH61" s="697">
        <f t="shared" si="62"/>
        <v>0</v>
      </c>
      <c r="AI61" s="697">
        <f t="shared" si="62"/>
        <v>0</v>
      </c>
      <c r="AJ61" s="697">
        <f t="shared" si="62"/>
        <v>0.53333333333333333</v>
      </c>
      <c r="AK61" s="697">
        <f t="shared" si="62"/>
        <v>0.53333333333333333</v>
      </c>
      <c r="AL61" s="697">
        <f t="shared" si="62"/>
        <v>0</v>
      </c>
      <c r="AM61" s="697">
        <f t="shared" si="62"/>
        <v>1</v>
      </c>
      <c r="AN61" s="697">
        <f t="shared" si="62"/>
        <v>0</v>
      </c>
      <c r="AO61" s="697">
        <f t="shared" si="62"/>
        <v>1</v>
      </c>
      <c r="AP61" s="697">
        <f t="shared" si="62"/>
        <v>-0.70297029702970293</v>
      </c>
      <c r="AQ61" s="697">
        <f t="shared" si="62"/>
        <v>0</v>
      </c>
      <c r="AR61" s="697">
        <f t="shared" si="62"/>
        <v>-0.70297029702970293</v>
      </c>
      <c r="AS61" s="697">
        <f t="shared" si="62"/>
        <v>-0.50017493877143004</v>
      </c>
      <c r="AT61" s="697">
        <f t="shared" si="62"/>
        <v>0</v>
      </c>
      <c r="AU61" s="697">
        <f t="shared" si="62"/>
        <v>-1</v>
      </c>
      <c r="AV61" s="697">
        <f t="shared" si="62"/>
        <v>-1</v>
      </c>
      <c r="AW61" s="697">
        <f t="shared" si="62"/>
        <v>0</v>
      </c>
      <c r="AX61" s="697">
        <f t="shared" si="62"/>
        <v>-1</v>
      </c>
      <c r="AY61" s="697">
        <f t="shared" si="62"/>
        <v>0.90909090909090906</v>
      </c>
      <c r="AZ61" s="697">
        <f t="shared" si="62"/>
        <v>1</v>
      </c>
      <c r="BA61" s="697">
        <f t="shared" si="62"/>
        <v>0.8</v>
      </c>
      <c r="BB61" s="697">
        <f t="shared" si="62"/>
        <v>0</v>
      </c>
      <c r="BC61" s="697">
        <f t="shared" si="62"/>
        <v>0</v>
      </c>
      <c r="BD61" s="697">
        <f t="shared" si="62"/>
        <v>0</v>
      </c>
      <c r="BE61" s="697">
        <f t="shared" si="62"/>
        <v>-1</v>
      </c>
      <c r="BF61" s="697">
        <f t="shared" si="62"/>
        <v>0</v>
      </c>
      <c r="BG61" s="697">
        <f t="shared" si="62"/>
        <v>-1</v>
      </c>
      <c r="BH61" s="697">
        <f t="shared" si="62"/>
        <v>0</v>
      </c>
      <c r="BI61" s="697">
        <f t="shared" si="62"/>
        <v>0</v>
      </c>
      <c r="BJ61" s="697">
        <f t="shared" si="62"/>
        <v>0</v>
      </c>
      <c r="BK61" s="697">
        <f t="shared" si="62"/>
        <v>0.93500000000000005</v>
      </c>
      <c r="BL61" s="697">
        <f t="shared" si="62"/>
        <v>0.93500000000000005</v>
      </c>
      <c r="BM61" s="697">
        <f t="shared" si="62"/>
        <v>0</v>
      </c>
      <c r="BN61" s="697">
        <f t="shared" si="62"/>
        <v>1</v>
      </c>
      <c r="BO61" s="697">
        <f t="shared" si="62"/>
        <v>1</v>
      </c>
      <c r="BP61" s="697">
        <f t="shared" si="62"/>
        <v>0</v>
      </c>
    </row>
    <row r="62" spans="1:68" ht="15" customHeight="1"/>
  </sheetData>
  <sheetProtection formatCells="0" formatColumns="0" formatRows="0" insertColumns="0" insertRows="0" insertHyperlinks="0" deleteColumns="0" deleteRows="0" sort="0" autoFilter="0" pivotTables="0"/>
  <mergeCells count="84">
    <mergeCell ref="AM4:AO4"/>
    <mergeCell ref="A2:E2"/>
    <mergeCell ref="L4:N4"/>
    <mergeCell ref="O4:Q4"/>
    <mergeCell ref="R4:T4"/>
    <mergeCell ref="U4:W4"/>
    <mergeCell ref="X4:Z4"/>
    <mergeCell ref="AA4:AC4"/>
    <mergeCell ref="AD4:AF4"/>
    <mergeCell ref="AG4:AI4"/>
    <mergeCell ref="AJ4:AL4"/>
    <mergeCell ref="I4:K4"/>
    <mergeCell ref="A4:E4"/>
    <mergeCell ref="BH4:BJ4"/>
    <mergeCell ref="BK4:BM4"/>
    <mergeCell ref="BN4:BP4"/>
    <mergeCell ref="AP4:AR4"/>
    <mergeCell ref="AS4:AU4"/>
    <mergeCell ref="AV4:AX4"/>
    <mergeCell ref="AY4:BA4"/>
    <mergeCell ref="BB4:BD4"/>
    <mergeCell ref="BE4:BG4"/>
    <mergeCell ref="A19:E19"/>
    <mergeCell ref="I19:K19"/>
    <mergeCell ref="L19:N19"/>
    <mergeCell ref="O19:Q19"/>
    <mergeCell ref="R19:T19"/>
    <mergeCell ref="U19:W19"/>
    <mergeCell ref="X19:Z19"/>
    <mergeCell ref="AA19:AC19"/>
    <mergeCell ref="AD19:AF19"/>
    <mergeCell ref="AG19:AI19"/>
    <mergeCell ref="AJ19:AL19"/>
    <mergeCell ref="AM19:AO19"/>
    <mergeCell ref="AP19:AR19"/>
    <mergeCell ref="AS19:AU19"/>
    <mergeCell ref="AV19:AX19"/>
    <mergeCell ref="AY19:BA19"/>
    <mergeCell ref="BB19:BD19"/>
    <mergeCell ref="BE19:BG19"/>
    <mergeCell ref="BH19:BJ19"/>
    <mergeCell ref="BK19:BM19"/>
    <mergeCell ref="BK34:BM34"/>
    <mergeCell ref="BN19:BP19"/>
    <mergeCell ref="A34:E34"/>
    <mergeCell ref="L34:N34"/>
    <mergeCell ref="O34:Q34"/>
    <mergeCell ref="R34:T34"/>
    <mergeCell ref="U34:W34"/>
    <mergeCell ref="X34:Z34"/>
    <mergeCell ref="AA34:AC34"/>
    <mergeCell ref="AD34:AF34"/>
    <mergeCell ref="AG34:AI34"/>
    <mergeCell ref="AJ34:AL34"/>
    <mergeCell ref="AM34:AO34"/>
    <mergeCell ref="AP34:AR34"/>
    <mergeCell ref="AS34:AU34"/>
    <mergeCell ref="AV34:AX34"/>
    <mergeCell ref="AV50:AX50"/>
    <mergeCell ref="AY34:BA34"/>
    <mergeCell ref="BB34:BD34"/>
    <mergeCell ref="BE34:BG34"/>
    <mergeCell ref="BH34:BJ34"/>
    <mergeCell ref="A50:E50"/>
    <mergeCell ref="L50:N50"/>
    <mergeCell ref="O50:Q50"/>
    <mergeCell ref="R50:T50"/>
    <mergeCell ref="U50:W50"/>
    <mergeCell ref="BN50:BP50"/>
    <mergeCell ref="F4:H4"/>
    <mergeCell ref="AY50:BA50"/>
    <mergeCell ref="BB50:BD50"/>
    <mergeCell ref="BE50:BG50"/>
    <mergeCell ref="BH50:BJ50"/>
    <mergeCell ref="BK50:BM50"/>
    <mergeCell ref="BN34:BP34"/>
    <mergeCell ref="X50:Z50"/>
    <mergeCell ref="AA50:AC50"/>
    <mergeCell ref="AD50:AF50"/>
    <mergeCell ref="AG50:AI50"/>
    <mergeCell ref="AJ50:AL50"/>
    <mergeCell ref="AM50:AO50"/>
    <mergeCell ref="AP50:AR50"/>
    <mergeCell ref="AS50:AU50"/>
  </mergeCells>
  <conditionalFormatting sqref="L36:BP45 C36:E45 L52:BP61 C52:E61">
    <cfRule type="cellIs" dxfId="111" priority="10" operator="equal">
      <formula>0</formula>
    </cfRule>
    <cfRule type="cellIs" dxfId="110" priority="11" operator="lessThan">
      <formula>0</formula>
    </cfRule>
    <cfRule type="cellIs" dxfId="109" priority="12" operator="greaterThan">
      <formula>0</formula>
    </cfRule>
  </conditionalFormatting>
  <dataValidations disablePrompts="1" count="1">
    <dataValidation type="list" allowBlank="1" showInputMessage="1" showErrorMessage="1" sqref="L4:BP4 L50:BP50 L34:BP34 L19:BP19">
      <formula1>районы</formula1>
    </dataValidation>
  </dataValidations>
  <pageMargins left="0.70866141732283472" right="0.70866141732283472" top="0.74803149606299213" bottom="0.74803149606299213" header="0.31496062992125984" footer="0.31496062992125984"/>
  <pageSetup paperSize="9" scale="53" orientation="portrait" r:id="rId1"/>
  <colBreaks count="4" manualBreakCount="4">
    <brk id="11" max="60" man="1"/>
    <brk id="23" max="60" man="1"/>
    <brk id="35" max="60" man="1"/>
    <brk id="50" max="1048575" man="1"/>
  </colBreaks>
</worksheet>
</file>

<file path=xl/worksheets/sheet3.xml><?xml version="1.0" encoding="utf-8"?>
<worksheet xmlns="http://schemas.openxmlformats.org/spreadsheetml/2006/main" xmlns:r="http://schemas.openxmlformats.org/officeDocument/2006/relationships">
  <sheetPr codeName="Лист7">
    <tabColor rgb="FF00B0F0"/>
  </sheetPr>
  <dimension ref="A1:AV142"/>
  <sheetViews>
    <sheetView view="pageBreakPreview" zoomScale="55" zoomScaleNormal="90" zoomScaleSheetLayoutView="55" workbookViewId="0">
      <pane xSplit="3" ySplit="4" topLeftCell="D5" activePane="bottomRight" state="frozen"/>
      <selection activeCell="H15" sqref="H15"/>
      <selection pane="topRight" activeCell="H15" sqref="H15"/>
      <selection pane="bottomLeft" activeCell="H15" sqref="H15"/>
      <selection pane="bottomRight" activeCell="E1" sqref="D1:E1048576"/>
    </sheetView>
  </sheetViews>
  <sheetFormatPr defaultRowHeight="12.75"/>
  <cols>
    <col min="1" max="1" width="4.5703125" style="217" customWidth="1"/>
    <col min="2" max="2" width="124.42578125" style="222" customWidth="1"/>
    <col min="3" max="3" width="20" style="217" customWidth="1"/>
    <col min="4" max="5" width="9.140625" style="226" hidden="1" customWidth="1"/>
    <col min="6" max="24" width="7.7109375" style="321" customWidth="1"/>
  </cols>
  <sheetData>
    <row r="1" spans="1:48" s="311" customFormat="1" ht="18.75" customHeight="1">
      <c r="A1" s="214"/>
      <c r="B1" s="721" t="s">
        <v>1009</v>
      </c>
      <c r="C1" s="213" t="s">
        <v>1010</v>
      </c>
      <c r="D1" s="225"/>
      <c r="E1" s="1363"/>
      <c r="F1" s="314"/>
      <c r="G1" s="314"/>
      <c r="H1" s="314"/>
      <c r="I1" s="314"/>
      <c r="J1" s="314"/>
      <c r="K1" s="314"/>
      <c r="L1" s="314"/>
      <c r="M1" s="314"/>
      <c r="N1" s="314"/>
      <c r="O1" s="314"/>
      <c r="P1" s="314"/>
      <c r="Q1" s="314"/>
      <c r="R1" s="314"/>
      <c r="S1" s="314"/>
      <c r="T1" s="314"/>
      <c r="U1" s="314"/>
      <c r="V1" s="314"/>
      <c r="W1" s="314"/>
      <c r="X1" s="314"/>
    </row>
    <row r="2" spans="1:48" s="311" customFormat="1" ht="21" customHeight="1">
      <c r="A2" s="214"/>
      <c r="B2" s="2625" t="s">
        <v>1011</v>
      </c>
      <c r="C2" s="2626"/>
      <c r="D2" s="225"/>
      <c r="E2" s="1363"/>
      <c r="F2" s="315"/>
      <c r="G2" s="315"/>
      <c r="H2" s="315"/>
      <c r="I2" s="315"/>
      <c r="J2" s="315"/>
      <c r="K2" s="315"/>
      <c r="L2" s="315"/>
      <c r="M2" s="315"/>
      <c r="N2" s="315"/>
      <c r="O2" s="315"/>
      <c r="P2" s="315"/>
      <c r="Q2" s="315"/>
      <c r="R2" s="315"/>
      <c r="S2" s="315"/>
      <c r="T2" s="315"/>
      <c r="U2" s="315"/>
      <c r="V2" s="315"/>
      <c r="W2" s="315"/>
      <c r="X2" s="315"/>
    </row>
    <row r="3" spans="1:48" s="311" customFormat="1" ht="19.5" thickBot="1">
      <c r="A3" s="214"/>
      <c r="B3" s="215"/>
      <c r="C3" s="213"/>
      <c r="D3" s="225"/>
      <c r="E3" s="1363"/>
      <c r="F3" s="316"/>
      <c r="G3" s="317"/>
      <c r="H3" s="314"/>
      <c r="I3" s="314"/>
      <c r="J3" s="314"/>
      <c r="K3" s="314"/>
      <c r="L3" s="314"/>
      <c r="M3" s="314"/>
      <c r="N3" s="314"/>
      <c r="O3" s="314"/>
      <c r="P3" s="314"/>
      <c r="Q3" s="318"/>
      <c r="R3" s="314"/>
      <c r="S3" s="314"/>
      <c r="T3" s="319"/>
      <c r="U3" s="314"/>
      <c r="V3" s="314"/>
      <c r="W3" s="314"/>
      <c r="X3" s="314"/>
    </row>
    <row r="4" spans="1:48" s="313" customFormat="1" ht="66.75" customHeight="1" thickTop="1" thickBot="1">
      <c r="A4" s="294" t="s">
        <v>121</v>
      </c>
      <c r="B4" s="294" t="s">
        <v>757</v>
      </c>
      <c r="C4" s="223" t="s">
        <v>1000</v>
      </c>
      <c r="D4" s="474" t="s">
        <v>1441</v>
      </c>
      <c r="E4" s="1360" t="s">
        <v>1003</v>
      </c>
      <c r="F4" s="730" t="s">
        <v>148</v>
      </c>
      <c r="G4" s="268" t="s">
        <v>142</v>
      </c>
      <c r="H4" s="268" t="s">
        <v>136</v>
      </c>
      <c r="I4" s="268" t="s">
        <v>127</v>
      </c>
      <c r="J4" s="268" t="s">
        <v>140</v>
      </c>
      <c r="K4" s="268" t="s">
        <v>144</v>
      </c>
      <c r="L4" s="268" t="s">
        <v>137</v>
      </c>
      <c r="M4" s="268" t="s">
        <v>131</v>
      </c>
      <c r="N4" s="268" t="s">
        <v>143</v>
      </c>
      <c r="O4" s="268" t="s">
        <v>141</v>
      </c>
      <c r="P4" s="268" t="s">
        <v>146</v>
      </c>
      <c r="Q4" s="268" t="s">
        <v>135</v>
      </c>
      <c r="R4" s="268" t="s">
        <v>132</v>
      </c>
      <c r="S4" s="268" t="s">
        <v>133</v>
      </c>
      <c r="T4" s="268" t="s">
        <v>130</v>
      </c>
      <c r="U4" s="268" t="s">
        <v>134</v>
      </c>
      <c r="V4" s="268" t="s">
        <v>128</v>
      </c>
      <c r="W4" s="268" t="s">
        <v>288</v>
      </c>
      <c r="X4" s="268" t="s">
        <v>139</v>
      </c>
      <c r="Y4" s="312"/>
      <c r="Z4" s="312"/>
      <c r="AA4" s="312"/>
      <c r="AB4" s="312"/>
      <c r="AC4" s="312"/>
      <c r="AD4" s="312"/>
      <c r="AE4" s="312"/>
      <c r="AF4" s="312"/>
      <c r="AG4" s="312"/>
      <c r="AH4" s="312"/>
      <c r="AI4" s="312"/>
      <c r="AJ4" s="312"/>
      <c r="AK4" s="312"/>
      <c r="AL4" s="312"/>
      <c r="AM4" s="312"/>
      <c r="AN4" s="312"/>
      <c r="AO4" s="312"/>
      <c r="AP4" s="312"/>
      <c r="AQ4" s="312"/>
      <c r="AR4" s="312"/>
      <c r="AS4" s="312"/>
      <c r="AT4" s="312"/>
      <c r="AU4" s="312"/>
      <c r="AV4" s="312"/>
    </row>
    <row r="5" spans="1:48" s="282" customFormat="1" ht="57.75" thickTop="1" thickBot="1">
      <c r="A5" s="295">
        <v>1</v>
      </c>
      <c r="B5" s="296" t="s">
        <v>758</v>
      </c>
      <c r="C5" s="301">
        <f t="shared" ref="C5:C15" si="0">SUM(F5:X5)</f>
        <v>41</v>
      </c>
      <c r="D5" s="475">
        <v>19</v>
      </c>
      <c r="E5" s="1364">
        <f>C5/C16*100%</f>
        <v>0.55405405405405406</v>
      </c>
      <c r="F5" s="442">
        <f>SUMIFS(задым!A4:A10001,задым!E4:E10001,F4)</f>
        <v>1</v>
      </c>
      <c r="G5" s="443">
        <f>SUMIFS(задым!A4:A10001,задым!E4:E10001,G4)</f>
        <v>1</v>
      </c>
      <c r="H5" s="444">
        <f>SUMIFS(задым!A4:A10001,задым!E4:E10001,H4)</f>
        <v>0</v>
      </c>
      <c r="I5" s="444">
        <f>SUMIFS(задым!A4:A10001,задым!E4:E10001,I4)</f>
        <v>7</v>
      </c>
      <c r="J5" s="444">
        <f>SUMIFS(задым!A4:A10001,задым!E4:E10001,J4)</f>
        <v>2</v>
      </c>
      <c r="K5" s="444">
        <f>SUMIFS(задым!A4:A10001,задым!E4:E10001,K4)</f>
        <v>2</v>
      </c>
      <c r="L5" s="444">
        <f>SUMIFS(задым!A4:A10001,задым!E4:E10001,L4)</f>
        <v>4</v>
      </c>
      <c r="M5" s="444">
        <f>SUMIFS(задым!A4:A10001,задым!E4:E10001,M4)</f>
        <v>0</v>
      </c>
      <c r="N5" s="444">
        <f>SUMIFS(задым!A4:A10001,задым!E4:E10001,N4)</f>
        <v>2</v>
      </c>
      <c r="O5" s="444">
        <f>SUMIFS(задым!A4:A10001,задым!E4:E10001,O4)</f>
        <v>0</v>
      </c>
      <c r="P5" s="444">
        <f>SUMIFS(задым!A4:A10001,задым!E4:E10001,P4)</f>
        <v>0</v>
      </c>
      <c r="Q5" s="444">
        <f>SUMIFS(задым!A4:A10001,задым!E4:E10001,Q4)</f>
        <v>5</v>
      </c>
      <c r="R5" s="444">
        <f>SUMIFS(задым!A4:A10001,задым!E4:E10001,R4)</f>
        <v>0</v>
      </c>
      <c r="S5" s="444">
        <f>SUMIFS(задым!A4:A10001,задым!E4:E10001,S4)</f>
        <v>0</v>
      </c>
      <c r="T5" s="444">
        <f>SUMIFS(задым!A4:A10001,задым!E4:E10001,T4)</f>
        <v>2</v>
      </c>
      <c r="U5" s="444">
        <f>SUMIFS(задым!A4:A10001,задым!E4:E10001,U4)</f>
        <v>2</v>
      </c>
      <c r="V5" s="444">
        <f>SUMIFS(задым!A4:A10001,задым!E4:E10001,V4)</f>
        <v>12</v>
      </c>
      <c r="W5" s="444">
        <f>SUMIFS(задым!A4:A10001,задым!E4:E10001,W4)</f>
        <v>0</v>
      </c>
      <c r="X5" s="444">
        <f>SUMIFS(задым!A4:A10001,задым!E4:E10001,X4)</f>
        <v>1</v>
      </c>
    </row>
    <row r="6" spans="1:48" s="282" customFormat="1" ht="57.75" thickTop="1" thickBot="1">
      <c r="A6" s="297">
        <v>2</v>
      </c>
      <c r="B6" s="298" t="s">
        <v>759</v>
      </c>
      <c r="C6" s="301">
        <f t="shared" si="0"/>
        <v>0</v>
      </c>
      <c r="D6" s="475">
        <v>0</v>
      </c>
      <c r="E6" s="1364">
        <f>C6/C16*100%</f>
        <v>0</v>
      </c>
      <c r="F6" s="445">
        <f>SUMIFS(обр.огнем!A4:A10000,обр.огнем!E4:E10000,F4)</f>
        <v>0</v>
      </c>
      <c r="G6" s="446">
        <f>SUMIFS(обр.огнем!A4:A10000,обр.огнем!E4:E10000,G4)</f>
        <v>0</v>
      </c>
      <c r="H6" s="447">
        <f>SUMIFS(обр.огнем!A4:A10000,обр.огнем!E4:E10000,H4)</f>
        <v>0</v>
      </c>
      <c r="I6" s="447">
        <f>SUMIFS(обр.огнем!A4:A10000,обр.огнем!E4:E10000,I4)</f>
        <v>0</v>
      </c>
      <c r="J6" s="447">
        <f>SUMIFS(обр.огнем!A4:A10000,обр.огнем!E4:E10000,J4)</f>
        <v>0</v>
      </c>
      <c r="K6" s="447">
        <f>SUMIFS(обр.огнем!A4:A10000,обр.огнем!E4:E10000,K4)</f>
        <v>0</v>
      </c>
      <c r="L6" s="447">
        <f>SUMIFS(обр.огнем!A4:A10000,обр.огнем!E4:E10000,L4)</f>
        <v>0</v>
      </c>
      <c r="M6" s="447">
        <f>SUMIFS(обр.огнем!A4:A10000,обр.огнем!E4:E10000,M4)</f>
        <v>0</v>
      </c>
      <c r="N6" s="447">
        <f>SUMIFS(обр.огнем!A4:A10000,обр.огнем!E4:E10000,N4)</f>
        <v>0</v>
      </c>
      <c r="O6" s="447">
        <f>SUMIFS(обр.огнем!A4:A10000,обр.огнем!E4:E10000,O4)</f>
        <v>0</v>
      </c>
      <c r="P6" s="447">
        <f>SUMIFS(обр.огнем!A4:A10000,обр.огнем!E4:E10000,P4)</f>
        <v>0</v>
      </c>
      <c r="Q6" s="447">
        <f>SUMIFS(обр.огнем!A4:A10000,обр.огнем!E4:E10000,Q4)</f>
        <v>0</v>
      </c>
      <c r="R6" s="447">
        <f>SUMIFS(обр.огнем!A4:A10000,обр.огнем!E4:E10000,R4)</f>
        <v>0</v>
      </c>
      <c r="S6" s="447">
        <f>SUMIFS(обр.огнем!A4:A10000,обр.огнем!E4:E10000,S4)</f>
        <v>0</v>
      </c>
      <c r="T6" s="447">
        <f>SUMIFS(обр.огнем!A4:A10000,обр.огнем!E4:E10000,T4)</f>
        <v>0</v>
      </c>
      <c r="U6" s="448">
        <f>SUMIFS(обр.огнем!A4:A10000,обр.огнем!E4:E10000,U4)</f>
        <v>0</v>
      </c>
      <c r="V6" s="447">
        <f>SUMIFS(обр.огнем!A4:A10000,обр.огнем!E4:E10000,V4)</f>
        <v>0</v>
      </c>
      <c r="W6" s="447">
        <f>SUMIFS(обр.огнем!A4:A10000,обр.огнем!E4:E10000,W4)</f>
        <v>0</v>
      </c>
      <c r="X6" s="447">
        <f>SUMIFS(обр.огнем!A4:A10000,обр.огнем!E4:E10000,X4)</f>
        <v>0</v>
      </c>
    </row>
    <row r="7" spans="1:48" s="282" customFormat="1" ht="20.25" thickTop="1" thickBot="1">
      <c r="A7" s="297">
        <v>3</v>
      </c>
      <c r="B7" s="298" t="s">
        <v>760</v>
      </c>
      <c r="C7" s="301">
        <f t="shared" si="0"/>
        <v>0</v>
      </c>
      <c r="D7" s="475">
        <v>0</v>
      </c>
      <c r="E7" s="1364">
        <f>C7/C16*100%</f>
        <v>0</v>
      </c>
      <c r="F7" s="445">
        <f>SUMIFS(вспыш!A4:A10000,вспыш!E4:E10000,F4)</f>
        <v>0</v>
      </c>
      <c r="G7" s="446">
        <f>SUMIFS(вспыш!A4:A10000,вспыш!E4:E10000,G4)</f>
        <v>0</v>
      </c>
      <c r="H7" s="447">
        <f>SUMIFS(вспыш!A4:A10000,вспыш!E4:E10000,H4)</f>
        <v>0</v>
      </c>
      <c r="I7" s="447">
        <f>SUMIFS(вспыш!A4:A10000,вспыш!E4:E10000,I4)</f>
        <v>0</v>
      </c>
      <c r="J7" s="447">
        <f>SUMIFS(вспыш!A4:A10000,вспыш!E4:E10000,J4)</f>
        <v>0</v>
      </c>
      <c r="K7" s="447">
        <f>SUMIFS(вспыш!A4:A10000,вспыш!E4:E10000,K4)</f>
        <v>0</v>
      </c>
      <c r="L7" s="447">
        <f>SUMIFS(вспыш!A4:A10000,вспыш!E4:E10000,L4)</f>
        <v>0</v>
      </c>
      <c r="M7" s="447">
        <f>SUMIFS(вспыш!A4:A10000,вспыш!E4:E10000,M4)</f>
        <v>0</v>
      </c>
      <c r="N7" s="447">
        <f>SUMIFS(вспыш!A4:A10000,вспыш!E4:E10000,N4)</f>
        <v>0</v>
      </c>
      <c r="O7" s="447">
        <f>SUMIFS(вспыш!A4:A10000,вспыш!E4:E10000,O4)</f>
        <v>0</v>
      </c>
      <c r="P7" s="447">
        <f>SUMIFS(вспыш!A4:A10000,вспыш!E4:E10000,P4)</f>
        <v>0</v>
      </c>
      <c r="Q7" s="447">
        <f>SUMIFS(вспыш!A4:A10000,вспыш!E4:E10000,Q4)</f>
        <v>0</v>
      </c>
      <c r="R7" s="447">
        <f>SUMIFS(вспыш!A4:A10000,вспыш!E4:E10000,R4)</f>
        <v>0</v>
      </c>
      <c r="S7" s="447">
        <f>SUMIFS(вспыш!A4:A10000,вспыш!E4:E10000,S4)</f>
        <v>0</v>
      </c>
      <c r="T7" s="447">
        <f>SUMIFS(вспыш!A4:A10000,вспыш!E4:E10000,T4)</f>
        <v>0</v>
      </c>
      <c r="U7" s="448">
        <f>SUMIFS(вспыш!A4:A10000,вспыш!E4:E10000,U4)</f>
        <v>0</v>
      </c>
      <c r="V7" s="447">
        <f>SUMIFS(вспыш!A4:A10000,вспыш!E4:E10000,V4)</f>
        <v>0</v>
      </c>
      <c r="W7" s="447">
        <f>SUMIFS(вспыш!A4:A10000,вспыш!E4:E10000,W4)</f>
        <v>0</v>
      </c>
      <c r="X7" s="447">
        <f>SUMIFS(вспыш!A4:A10000,вспыш!E4:E10000,X4)</f>
        <v>0</v>
      </c>
    </row>
    <row r="8" spans="1:48" s="282" customFormat="1" ht="39" customHeight="1" thickTop="1" thickBot="1">
      <c r="A8" s="297">
        <v>4</v>
      </c>
      <c r="B8" s="298" t="s">
        <v>761</v>
      </c>
      <c r="C8" s="301">
        <f t="shared" si="0"/>
        <v>16</v>
      </c>
      <c r="D8" s="475">
        <v>7</v>
      </c>
      <c r="E8" s="1364">
        <f>C8/C16*100%</f>
        <v>0.21621621621621623</v>
      </c>
      <c r="F8" s="449">
        <f>SUMIFS(КЗ!A4:A10012,КЗ!E4:E10012,F4)</f>
        <v>0</v>
      </c>
      <c r="G8" s="450">
        <f>SUMIFS(КЗ!A4:A10012,КЗ!E4:E10012,G4)</f>
        <v>0</v>
      </c>
      <c r="H8" s="448">
        <f>SUMIFS(КЗ!A4:A10012,КЗ!E4:E10012,H4)</f>
        <v>0</v>
      </c>
      <c r="I8" s="448">
        <f>SUMIFS(КЗ!A4:A10012,КЗ!E4:E10012,I4)</f>
        <v>0</v>
      </c>
      <c r="J8" s="448">
        <f>SUMIFS(КЗ!A4:A10012,КЗ!E4:E10012,J4)</f>
        <v>0</v>
      </c>
      <c r="K8" s="448">
        <f>SUMIFS(КЗ!A4:A10012,КЗ!E4:E10012,K4)</f>
        <v>0</v>
      </c>
      <c r="L8" s="448">
        <f>SUMIFS(КЗ!A4:A10012,КЗ!E4:E10012,L4)</f>
        <v>2</v>
      </c>
      <c r="M8" s="448">
        <f>SUMIFS(КЗ!A4:A10012,КЗ!E4:E10012,M4)</f>
        <v>1</v>
      </c>
      <c r="N8" s="448">
        <f>SUMIFS(КЗ!A4:A10012,КЗ!E4:E10012,N4)</f>
        <v>0</v>
      </c>
      <c r="O8" s="448">
        <f>SUMIFS(КЗ!A4:A10012,КЗ!E4:E10012,O4)</f>
        <v>0</v>
      </c>
      <c r="P8" s="448">
        <f>SUMIFS(КЗ!A4:A10012,КЗ!E4:E10012,P4)</f>
        <v>1</v>
      </c>
      <c r="Q8" s="448">
        <f>SUMIFS(КЗ!A4:A10012,КЗ!E4:E10012,Q4)</f>
        <v>1</v>
      </c>
      <c r="R8" s="448">
        <f>SUMIFS(КЗ!A4:A10012,КЗ!E4:E10012,R4)</f>
        <v>0</v>
      </c>
      <c r="S8" s="448">
        <f>SUMIFS(КЗ!A4:A10012,КЗ!E4:E10012,S4)</f>
        <v>0</v>
      </c>
      <c r="T8" s="448">
        <f>SUMIFS(КЗ!A4:A10012,КЗ!E4:E10012,T4)</f>
        <v>4</v>
      </c>
      <c r="U8" s="448">
        <f>SUMIFS(КЗ!A4:A10012,КЗ!E4:E10012,U4)</f>
        <v>0</v>
      </c>
      <c r="V8" s="448">
        <f>SUMIFS(КЗ!A4:A10012,КЗ!E4:E10012,V4)</f>
        <v>7</v>
      </c>
      <c r="W8" s="448">
        <f>SUMIFS(КЗ!A4:A10012,КЗ!E4:E10012,W4)</f>
        <v>0</v>
      </c>
      <c r="X8" s="448">
        <f>SUMIFS(КЗ!A4:A10012,КЗ!E4:E10012,X4)</f>
        <v>0</v>
      </c>
    </row>
    <row r="9" spans="1:48" s="282" customFormat="1" ht="39" thickTop="1" thickBot="1">
      <c r="A9" s="297">
        <v>5</v>
      </c>
      <c r="B9" s="298" t="s">
        <v>762</v>
      </c>
      <c r="C9" s="301">
        <f t="shared" si="0"/>
        <v>4</v>
      </c>
      <c r="D9" s="475">
        <v>1</v>
      </c>
      <c r="E9" s="1364">
        <f>C9/C16*100%</f>
        <v>5.4054054054054057E-2</v>
      </c>
      <c r="F9" s="445">
        <f>SUMIFS('подгор.пищи '!A4:A10001,'подгор.пищи '!E4:E10001,F4)</f>
        <v>0</v>
      </c>
      <c r="G9" s="446">
        <f>SUMIFS('подгор.пищи '!A4:A10001,'подгор.пищи '!E4:E10001,G4)</f>
        <v>0</v>
      </c>
      <c r="H9" s="447">
        <f>SUMIFS('подгор.пищи '!A4:A10001,'подгор.пищи '!E4:E10001,H4)</f>
        <v>0</v>
      </c>
      <c r="I9" s="447">
        <f>SUMIFS('подгор.пищи '!A4:A10001,'подгор.пищи '!E4:E10001,I4)</f>
        <v>0</v>
      </c>
      <c r="J9" s="447">
        <f>SUMIFS('подгор.пищи '!A4:A10001,'подгор.пищи '!E4:E10001,J4)</f>
        <v>0</v>
      </c>
      <c r="K9" s="447">
        <f>SUMIFS('подгор.пищи '!A4:A10001,'подгор.пищи '!E4:E10001,K4)</f>
        <v>0</v>
      </c>
      <c r="L9" s="447">
        <f>SUMIFS('подгор.пищи '!A4:A10001,'подгор.пищи '!E4:E10001,L4)</f>
        <v>0</v>
      </c>
      <c r="M9" s="447">
        <f>SUMIFS('подгор.пищи '!A4:A10001,'подгор.пищи '!E4:E10001,M4)</f>
        <v>0</v>
      </c>
      <c r="N9" s="447">
        <f>SUMIFS('подгор.пищи '!A4:A10001,'подгор.пищи '!E4:E10001,N4)</f>
        <v>0</v>
      </c>
      <c r="O9" s="447">
        <f>SUMIFS('подгор.пищи '!A4:A10001,'подгор.пищи '!E4:E10001,O4)</f>
        <v>0</v>
      </c>
      <c r="P9" s="447">
        <f>SUMIFS('подгор.пищи '!A4:A10001,'подгор.пищи '!E4:E10001,P4)</f>
        <v>0</v>
      </c>
      <c r="Q9" s="447">
        <f>SUMIFS('подгор.пищи '!A4:A10001,'подгор.пищи '!E4:E10001,Q4)</f>
        <v>0</v>
      </c>
      <c r="R9" s="447">
        <f>SUMIFS('подгор.пищи '!A4:A10001,'подгор.пищи '!E4:E10001,R4)</f>
        <v>0</v>
      </c>
      <c r="S9" s="447">
        <f>SUMIFS('подгор.пищи '!A4:A10001,'подгор.пищи '!E4:E10001,S4)</f>
        <v>0</v>
      </c>
      <c r="T9" s="447">
        <f>SUMIFS('подгор.пищи '!A4:A10001,'подгор.пищи '!E4:E10001,T4)</f>
        <v>0</v>
      </c>
      <c r="U9" s="447">
        <f>SUMIFS('подгор.пищи '!A4:A10001,'подгор.пищи '!E4:E10001,U4)</f>
        <v>0</v>
      </c>
      <c r="V9" s="447">
        <f>SUMIFS('подгор.пищи '!A4:A10001,'подгор.пищи '!E4:E10001,V4)</f>
        <v>3</v>
      </c>
      <c r="W9" s="447">
        <f>SUMIFS('подгор.пищи '!A4:A10001,'подгор.пищи '!E4:E10001,W4)</f>
        <v>0</v>
      </c>
      <c r="X9" s="447">
        <f>SUMIFS('подгор.пищи '!A4:A10001,'подгор.пищи '!E4:E10001,X4)</f>
        <v>1</v>
      </c>
    </row>
    <row r="10" spans="1:48" s="282" customFormat="1" ht="114" thickTop="1" thickBot="1">
      <c r="A10" s="297">
        <v>6</v>
      </c>
      <c r="B10" s="298" t="s">
        <v>763</v>
      </c>
      <c r="C10" s="301">
        <f t="shared" si="0"/>
        <v>12</v>
      </c>
      <c r="D10" s="475">
        <v>10</v>
      </c>
      <c r="E10" s="1364">
        <f>C10/C16*100%</f>
        <v>0.16216216216216217</v>
      </c>
      <c r="F10" s="449">
        <f>SUMIFS(Трава!A5:A10010,Трава!E5:E10010,F4)+SUMIFS(мусор!A4:A10001,мусор!E4:E10001,F4)</f>
        <v>0</v>
      </c>
      <c r="G10" s="450">
        <f>SUMIFS(Трава!A5:A10010,Трава!E5:E10010,G4)+SUMIFS(мусор!A4:A10001,мусор!E4:E10001,G4)</f>
        <v>0</v>
      </c>
      <c r="H10" s="448">
        <f>SUMIFS(Трава!A5:A10010,Трава!E5:E10010,H4)+SUMIFS(мусор!A4:A10001,мусор!E4:E10001,H4)</f>
        <v>0</v>
      </c>
      <c r="I10" s="448">
        <f>SUMIFS(Трава!A5:A10010,Трава!E5:E10010,I4)+SUMIFS(мусор!A4:A10001,мусор!E4:E10001,I4)</f>
        <v>2</v>
      </c>
      <c r="J10" s="448">
        <f>SUMIFS(Трава!A5:A10010,Трава!E5:E10010,J4)+SUMIFS(мусор!A4:A10001,мусор!E4:E10001,J4)</f>
        <v>0</v>
      </c>
      <c r="K10" s="448">
        <f>SUMIFS(Трава!A5:A10010,Трава!E5:E10010,K4)+SUMIFS(мусор!A4:A10001,мусор!E4:E10001,K4)</f>
        <v>0</v>
      </c>
      <c r="L10" s="448">
        <f>SUMIFS(Трава!A5:A10010,Трава!E5:E10010,L4)+SUMIFS(мусор!A4:A10001,мусор!E4:E10001,L4)</f>
        <v>1</v>
      </c>
      <c r="M10" s="448">
        <f>SUMIFS(Трава!A5:A10010,Трава!E5:E10010,M4)+SUMIFS(мусор!A4:A10001,мусор!E4:E10001,M4)</f>
        <v>1</v>
      </c>
      <c r="N10" s="448">
        <f>SUMIFS(Трава!A5:A10010,Трава!E5:E10010,N4)+SUMIFS(мусор!A4:A10001,мусор!E4:E10001,N4)</f>
        <v>0</v>
      </c>
      <c r="O10" s="448">
        <f>SUMIFS(Трава!A5:A10010,Трава!E5:E10010,O4)+SUMIFS(мусор!A4:A10001,мусор!E4:E10001,O4)</f>
        <v>0</v>
      </c>
      <c r="P10" s="448">
        <f>SUMIFS(Трава!A5:A10010,Трава!E5:E10010,P4)+SUMIFS(мусор!A4:A10001,мусор!E4:E10001,P4)</f>
        <v>0</v>
      </c>
      <c r="Q10" s="448">
        <f>SUMIFS(Трава!A5:A10010,Трава!E5:E10010,Q4)+SUMIFS(мусор!A4:A10001,мусор!E4:E10001,Q4)</f>
        <v>1</v>
      </c>
      <c r="R10" s="448">
        <f>SUMIFS(Трава!A5:A10010,Трава!E5:E10010,R4)+SUMIFS(мусор!A4:A10001,мусор!E4:E10001,R4)</f>
        <v>0</v>
      </c>
      <c r="S10" s="448">
        <f>SUMIFS(Трава!A5:A10010,Трава!E5:E10010,S4)+SUMIFS(мусор!A4:A10001,мусор!E4:E10001,S4)</f>
        <v>0</v>
      </c>
      <c r="T10" s="448">
        <f>SUMIFS(Трава!A5:A10010,Трава!E5:E10010,T4)+SUMIFS(мусор!A4:A10001,мусор!E4:E10001,T4)</f>
        <v>2</v>
      </c>
      <c r="U10" s="448">
        <f>SUMIFS(Трава!A5:A10010,Трава!E5:E10010,U4)+SUMIFS(мусор!A4:A10001,мусор!E4:E10001,U4)</f>
        <v>1</v>
      </c>
      <c r="V10" s="448">
        <f>SUMIFS(Трава!A5:A10010,Трава!E5:E10010,V4)+SUMIFS(мусор!A4:A10001,мусор!E4:E10001,V4)</f>
        <v>4</v>
      </c>
      <c r="W10" s="448">
        <f>SUMIFS(Трава!A5:A10010,Трава!E5:E10010,W4)+SUMIFS(мусор!A4:A10001,мусор!E4:E10001,W4)</f>
        <v>0</v>
      </c>
      <c r="X10" s="448">
        <f>SUMIFS(Трава!A5:A10010,Трава!E5:E10010,X4)+SUMIFS(мусор!A4:A10001,мусор!E4:E10001,X4)</f>
        <v>0</v>
      </c>
    </row>
    <row r="11" spans="1:48" s="282" customFormat="1" ht="39" thickTop="1" thickBot="1">
      <c r="A11" s="297">
        <v>7</v>
      </c>
      <c r="B11" s="298" t="s">
        <v>764</v>
      </c>
      <c r="C11" s="301">
        <f t="shared" si="0"/>
        <v>0</v>
      </c>
      <c r="D11" s="475">
        <v>0</v>
      </c>
      <c r="E11" s="1364">
        <f>C11/C16*100%</f>
        <v>0</v>
      </c>
      <c r="F11" s="449">
        <f>SUMIFS(самосозж!A4:A10000,самосозж!E4:E10000,F4)</f>
        <v>0</v>
      </c>
      <c r="G11" s="450">
        <f>SUMIFS(самосозж!A4:A10000,самосозж!E4:E10000,G4)</f>
        <v>0</v>
      </c>
      <c r="H11" s="448">
        <f>SUMIFS(самосозж!A4:A10000,самосозж!E4:E10000,H4)</f>
        <v>0</v>
      </c>
      <c r="I11" s="448">
        <f>SUMIFS(самосозж!A4:A10000,самосозж!E4:E10000,I4)</f>
        <v>0</v>
      </c>
      <c r="J11" s="448">
        <f>SUMIFS(самосозж!A4:A10000,самосозж!E4:E10000,J4)</f>
        <v>0</v>
      </c>
      <c r="K11" s="448">
        <f>SUMIFS(самосозж!A4:A10000,самосозж!E4:E10000,K4)</f>
        <v>0</v>
      </c>
      <c r="L11" s="448">
        <f>SUMIFS(самосозж!A4:A10000,самосозж!E4:E10000,L4)</f>
        <v>0</v>
      </c>
      <c r="M11" s="448">
        <f>SUMIFS(самосозж!A4:A10000,самосозж!E4:E10000,M4)</f>
        <v>0</v>
      </c>
      <c r="N11" s="448">
        <f>SUMIFS(самосозж!A4:A10000,самосозж!E4:E10000,N4)</f>
        <v>0</v>
      </c>
      <c r="O11" s="448">
        <f>SUMIFS(самосозж!A4:A10000,самосозж!E4:E10000,O4)</f>
        <v>0</v>
      </c>
      <c r="P11" s="448">
        <f>SUMIFS(самосозж!A4:A10000,самосозж!E4:E10000,P4)</f>
        <v>0</v>
      </c>
      <c r="Q11" s="448">
        <f>SUMIFS(самосозж!A4:A10000,самосозж!E4:E10000,Q4)</f>
        <v>0</v>
      </c>
      <c r="R11" s="448">
        <f>SUMIFS(самосозж!A4:A10000,самосозж!E4:E10000,R4)</f>
        <v>0</v>
      </c>
      <c r="S11" s="448">
        <f>SUMIFS(самосозж!A4:A10000,самосозж!E4:E10000,S4)</f>
        <v>0</v>
      </c>
      <c r="T11" s="448">
        <f>SUMIFS(самосозж!A4:A10000,самосозж!E4:E10000,T4)</f>
        <v>0</v>
      </c>
      <c r="U11" s="448">
        <f>SUMIFS(самосозж!A4:A10000,самосозж!E4:E10000,U4)</f>
        <v>0</v>
      </c>
      <c r="V11" s="448">
        <f>SUMIFS(самосозж!A4:A10000,самосозж!E4:E10000,V4)</f>
        <v>0</v>
      </c>
      <c r="W11" s="448">
        <f>SUMIFS(самосозж!A4:A10000,самосозж!E4:E10000,W4)</f>
        <v>0</v>
      </c>
      <c r="X11" s="448">
        <f>SUMIFS(самосозж!A4:A10000,самосозж!E4:E10000,X4)</f>
        <v>0</v>
      </c>
    </row>
    <row r="12" spans="1:48" s="282" customFormat="1" ht="39" thickTop="1" thickBot="1">
      <c r="A12" s="297">
        <v>8</v>
      </c>
      <c r="B12" s="298" t="s">
        <v>765</v>
      </c>
      <c r="C12" s="301">
        <f t="shared" si="0"/>
        <v>0</v>
      </c>
      <c r="D12" s="475">
        <v>0</v>
      </c>
      <c r="E12" s="1364">
        <f>C12/C16*100%</f>
        <v>0</v>
      </c>
      <c r="F12" s="449">
        <f>SUMIFS(дтп.заг!A4:A10002,дтп.заг!E4:E10002,F4)</f>
        <v>0</v>
      </c>
      <c r="G12" s="449">
        <f>SUMIFS(дтп.заг!A4:A10002,дтп.заг!E4:E10002,G4)</f>
        <v>0</v>
      </c>
      <c r="H12" s="448">
        <f>SUMIFS(дтп.заг!A4:A10002,дтп.заг!E4:E10002,H4)</f>
        <v>0</v>
      </c>
      <c r="I12" s="448">
        <f>SUMIFS(дтп.заг!A4:A10002,дтп.заг!E4:E10002,I4)</f>
        <v>0</v>
      </c>
      <c r="J12" s="448">
        <f>SUMIFS(дтп.заг!A4:A10002,дтп.заг!E4:E10002,J4)</f>
        <v>0</v>
      </c>
      <c r="K12" s="448">
        <f>SUMIFS(дтп.заг!A4:A10002,дтп.заг!E4:E10002,K4)</f>
        <v>0</v>
      </c>
      <c r="L12" s="448">
        <f>SUMIFS(дтп.заг!A4:A10002,дтп.заг!E4:E10002,L4)</f>
        <v>0</v>
      </c>
      <c r="M12" s="448">
        <f>SUMIFS(дтп.заг!A4:A10002,дтп.заг!E4:E10002,M4)</f>
        <v>0</v>
      </c>
      <c r="N12" s="448">
        <f>SUMIFS(дтп.заг!A4:A10002,дтп.заг!E4:E10002,N4)</f>
        <v>0</v>
      </c>
      <c r="O12" s="448">
        <f>SUMIFS(дтп.заг!A4:A10002,дтп.заг!E4:E10002,O4)</f>
        <v>0</v>
      </c>
      <c r="P12" s="448">
        <f>SUMIFS(дтп.заг!A4:A10002,дтп.заг!E4:E10002,P4)</f>
        <v>0</v>
      </c>
      <c r="Q12" s="448">
        <f>SUMIFS(дтп.заг!A4:A10002,дтп.заг!E4:E10002,Q4)</f>
        <v>0</v>
      </c>
      <c r="R12" s="448">
        <f>SUMIFS(дтп.заг!A4:A10002,дтп.заг!E4:E10002,R4)</f>
        <v>0</v>
      </c>
      <c r="S12" s="448">
        <f>SUMIFS(дтп.заг!A4:A10002,дтп.заг!E4:E10002,S4)</f>
        <v>0</v>
      </c>
      <c r="T12" s="448">
        <f>SUMIFS(дтп.заг!A4:A10002,дтп.заг!E4:E10002,T4)</f>
        <v>0</v>
      </c>
      <c r="U12" s="448">
        <f>SUMIFS(дтп.заг!A4:A10002,дтп.заг!E4:E10002,U4)</f>
        <v>0</v>
      </c>
      <c r="V12" s="448">
        <f>SUMIFS(дтп.заг!A4:A10002,дтп.заг!E4:E10002,V4)</f>
        <v>0</v>
      </c>
      <c r="W12" s="448">
        <f>SUMIFS(дтп.заг!A4:A10002,дтп.заг!E4:E10002,W4)</f>
        <v>0</v>
      </c>
      <c r="X12" s="448">
        <f>SUMIFS(дтп.заг!A4:A10002,дтп.заг!E4:E10002,X4)</f>
        <v>0</v>
      </c>
    </row>
    <row r="13" spans="1:48" s="282" customFormat="1" ht="39" thickTop="1" thickBot="1">
      <c r="A13" s="297">
        <v>9</v>
      </c>
      <c r="B13" s="298" t="s">
        <v>766</v>
      </c>
      <c r="C13" s="301">
        <f t="shared" si="0"/>
        <v>0</v>
      </c>
      <c r="D13" s="475">
        <v>0</v>
      </c>
      <c r="E13" s="1364">
        <f>C13/C16*100%</f>
        <v>0</v>
      </c>
      <c r="F13" s="449">
        <f>SUMIFS(авиа!A4:A9999,авиа!E4:E9999,F4)</f>
        <v>0</v>
      </c>
      <c r="G13" s="450">
        <f>SUMIFS(авиа!A4:A9999,авиа!E4:E9999,G4)</f>
        <v>0</v>
      </c>
      <c r="H13" s="448">
        <f>SUMIFS(авиа!A4:A9999,авиа!E4:E9999,H4)</f>
        <v>0</v>
      </c>
      <c r="I13" s="448">
        <f>SUMIFS(авиа!A4:A9999,авиа!E4:E9999,I4)</f>
        <v>0</v>
      </c>
      <c r="J13" s="448">
        <f>SUMIFS(авиа!A4:A9999,авиа!E4:E9999,J4)</f>
        <v>0</v>
      </c>
      <c r="K13" s="448">
        <f>SUMIFS(авиа!A4:A9999,авиа!E4:E9999,K4)</f>
        <v>0</v>
      </c>
      <c r="L13" s="448">
        <f>SUMIFS(авиа!A4:A9999,авиа!E4:E9999,L4)</f>
        <v>0</v>
      </c>
      <c r="M13" s="448">
        <f>SUMIFS(авиа!A4:A9999,авиа!E4:E9999,M4)</f>
        <v>0</v>
      </c>
      <c r="N13" s="448">
        <f>SUMIFS(авиа!A4:A9999,авиа!E4:E9999,N4)</f>
        <v>0</v>
      </c>
      <c r="O13" s="448">
        <f>SUMIFS(авиа!A4:A9999,авиа!E4:E9999,O4)</f>
        <v>0</v>
      </c>
      <c r="P13" s="448">
        <f>SUMIFS(авиа!A4:A9999,авиа!E4:E9999,P4)</f>
        <v>0</v>
      </c>
      <c r="Q13" s="448">
        <f>SUMIFS(авиа!A4:A9999,авиа!E4:E9999,Q4)</f>
        <v>0</v>
      </c>
      <c r="R13" s="448">
        <f>SUMIFS(авиа!A4:A9999,авиа!E4:E9999,R4)</f>
        <v>0</v>
      </c>
      <c r="S13" s="448">
        <f>SUMIFS(авиа!A4:A9999,авиа!E4:E9999,S4)</f>
        <v>0</v>
      </c>
      <c r="T13" s="448">
        <f>SUMIFS(авиа!A4:A9999,авиа!E4:E9999,T4)</f>
        <v>0</v>
      </c>
      <c r="U13" s="448">
        <f>SUMIFS(авиа!A4:A9999,авиа!E4:E9999,U4)</f>
        <v>0</v>
      </c>
      <c r="V13" s="448">
        <f>SUMIFS(авиа!A4:A9999,авиа!E4:E9999,V4)</f>
        <v>0</v>
      </c>
      <c r="W13" s="448">
        <f>SUMIFS(авиа!A4:A9999,авиа!E4:E9999,W4)</f>
        <v>0</v>
      </c>
      <c r="X13" s="448">
        <f>SUMIFS(авиа!A4:A9999,авиа!E4:E9999,X4)</f>
        <v>0</v>
      </c>
    </row>
    <row r="14" spans="1:48" s="282" customFormat="1" ht="20.25" customHeight="1" thickTop="1" thickBot="1">
      <c r="A14" s="297">
        <v>10</v>
      </c>
      <c r="B14" s="298" t="s">
        <v>767</v>
      </c>
      <c r="C14" s="301">
        <f t="shared" si="0"/>
        <v>1</v>
      </c>
      <c r="D14" s="475">
        <v>0</v>
      </c>
      <c r="E14" s="1364">
        <f>C14/C16*100%</f>
        <v>1.3513513513513514E-2</v>
      </c>
      <c r="F14" s="449">
        <f>SUMIFS(угар!AL5:AL10000,угар!F5:F10000,F4)</f>
        <v>0</v>
      </c>
      <c r="G14" s="450">
        <f>SUMIFS(угар!AL5:AL10000,угар!F5:F10000,G4)</f>
        <v>0</v>
      </c>
      <c r="H14" s="448">
        <f>SUMIFS(угар!AL5:AL10000,угар!F5:F10000,H4)</f>
        <v>0</v>
      </c>
      <c r="I14" s="448">
        <f>SUMIFS(угар!AL5:AL10000,угар!F5:F10000,I4)</f>
        <v>0</v>
      </c>
      <c r="J14" s="448">
        <f>SUMIFS(угар!AL5:AL10000,угар!F5:F10000,J4)</f>
        <v>0</v>
      </c>
      <c r="K14" s="448">
        <f>SUMIFS(угар!AL5:AL10000,угар!F5:F10000,K4)</f>
        <v>0</v>
      </c>
      <c r="L14" s="448">
        <f>SUMIFS(угар!AL5:AL10000,угар!F5:F10000,L4)</f>
        <v>0</v>
      </c>
      <c r="M14" s="448">
        <f>SUMIFS(угар!AL5:AL10000,угар!F5:F10000,M4)</f>
        <v>1</v>
      </c>
      <c r="N14" s="448">
        <f>SUMIFS(угар!AL5:AL10000,угар!F5:F10000,N4)</f>
        <v>0</v>
      </c>
      <c r="O14" s="448">
        <f>SUMIFS(угар!AL5:AL10000,угар!F5:F10000,O4)</f>
        <v>0</v>
      </c>
      <c r="P14" s="448">
        <f>SUMIFS(угар!AL5:AL10000,угар!F5:F10000,P4)</f>
        <v>0</v>
      </c>
      <c r="Q14" s="448">
        <f>SUMIFS(угар!AL5:AL10000,угар!F5:F10000,Q4)</f>
        <v>0</v>
      </c>
      <c r="R14" s="448">
        <f>SUMIFS(угар!AL5:AL10000,угар!F5:F10000,R4)</f>
        <v>0</v>
      </c>
      <c r="S14" s="448">
        <f>SUMIFS(угар!AL5:AL10000,угар!F5:F10000,S4)</f>
        <v>0</v>
      </c>
      <c r="T14" s="448">
        <f>SUMIFS(угар!AL5:AL10000,угар!F5:F10000,T4)</f>
        <v>0</v>
      </c>
      <c r="U14" s="448">
        <f>SUMIFS(угар!AL5:AL10000,угар!F5:F10000,U4)</f>
        <v>0</v>
      </c>
      <c r="V14" s="448">
        <f>SUMIFS(угар!AL5:AL10000,угар!F5:F10000,V4)</f>
        <v>0</v>
      </c>
      <c r="W14" s="448">
        <f>SUMIFS(угар!AL5:AL10000,угар!F5:F10000,W4)</f>
        <v>0</v>
      </c>
      <c r="X14" s="448">
        <f>SUMIFS(угар!AL5:AL10000,угар!F5:F10000,X4)</f>
        <v>0</v>
      </c>
    </row>
    <row r="15" spans="1:48" s="282" customFormat="1" ht="20.25" thickTop="1" thickBot="1">
      <c r="A15" s="297">
        <v>11</v>
      </c>
      <c r="B15" s="298" t="s">
        <v>768</v>
      </c>
      <c r="C15" s="301">
        <f t="shared" si="0"/>
        <v>0</v>
      </c>
      <c r="D15" s="475">
        <v>0</v>
      </c>
      <c r="E15" s="1364">
        <f>C15/C16*100%</f>
        <v>0</v>
      </c>
      <c r="F15" s="449">
        <f>SUMIFS(самовозг!A4:A10000,самовозг!E4:E10000,F4)</f>
        <v>0</v>
      </c>
      <c r="G15" s="450">
        <f>SUMIFS(самовозг!A4:A10000,самовозг!E4:E10000,G4)</f>
        <v>0</v>
      </c>
      <c r="H15" s="448">
        <f>SUMIFS(самовозг!A4:A10000,самовозг!E4:E10000,H4)</f>
        <v>0</v>
      </c>
      <c r="I15" s="448">
        <f>SUMIFS(самовозг!A4:A10000,самовозг!E4:E10000,I4)</f>
        <v>0</v>
      </c>
      <c r="J15" s="448">
        <f>SUMIFS(самовозг!A4:A10000,самовозг!E4:E10000,J4)</f>
        <v>0</v>
      </c>
      <c r="K15" s="448">
        <f>SUMIFS(самовозг!A4:A10000,самовозг!E4:E10000,K4)</f>
        <v>0</v>
      </c>
      <c r="L15" s="448">
        <f>SUMIFS(самовозг!A4:A10000,самовозг!E4:E10000,L4)</f>
        <v>0</v>
      </c>
      <c r="M15" s="448">
        <f>SUMIFS(самовозг!A4:A10000,самовозг!E4:E10000,M4)</f>
        <v>0</v>
      </c>
      <c r="N15" s="448">
        <f>SUMIFS(самовозг!A4:A10000,самовозг!E4:E10000,N4)</f>
        <v>0</v>
      </c>
      <c r="O15" s="448">
        <f>SUMIFS(самовозг!A4:A10000,самовозг!E4:E10000,O4)</f>
        <v>0</v>
      </c>
      <c r="P15" s="448">
        <f>SUMIFS(самовозг!A4:A10000,самовозг!E4:E10000,P4)</f>
        <v>0</v>
      </c>
      <c r="Q15" s="448">
        <f>SUMIFS(самовозг!A4:A10000,самовозг!E4:E10000,Q4)</f>
        <v>0</v>
      </c>
      <c r="R15" s="448">
        <f>SUMIFS(самовозг!A4:A10000,самовозг!E4:E10000,R4)</f>
        <v>0</v>
      </c>
      <c r="S15" s="448">
        <f>SUMIFS(самовозг!A4:A10000,самовозг!E4:E10000,S4)</f>
        <v>0</v>
      </c>
      <c r="T15" s="448">
        <f>SUMIFS(самовозг!A4:A10000,самовозг!E4:E10000,T4)</f>
        <v>0</v>
      </c>
      <c r="U15" s="448">
        <f>SUMIFS(самовозг!A4:A10000,самовозг!E4:E10000,U4)</f>
        <v>0</v>
      </c>
      <c r="V15" s="448">
        <f>SUMIFS(самовозг!A4:A10000,самовозг!E4:E10000,V4)</f>
        <v>0</v>
      </c>
      <c r="W15" s="448">
        <f>SUMIFS(самовозг!A4:A10000,самовозг!E4:E10000,W4)</f>
        <v>0</v>
      </c>
      <c r="X15" s="448">
        <f>SUMIFS(самовозг!A4:A10000,самовозг!E4:E10000,X4)</f>
        <v>0</v>
      </c>
    </row>
    <row r="16" spans="1:48" s="282" customFormat="1" ht="17.25" thickTop="1" thickBot="1">
      <c r="A16" s="299"/>
      <c r="B16" s="299" t="s">
        <v>35</v>
      </c>
      <c r="C16" s="300">
        <f>SUM(C5:C15)</f>
        <v>74</v>
      </c>
      <c r="D16" s="476">
        <f>SUM(D5:D15)</f>
        <v>37</v>
      </c>
      <c r="E16" s="1365">
        <f>SUM(E5:E15)</f>
        <v>1</v>
      </c>
      <c r="F16" s="320">
        <f>SUM(F5:F15)</f>
        <v>1</v>
      </c>
      <c r="G16" s="320">
        <f t="shared" ref="G16:W16" si="1">SUM(G5:G15)</f>
        <v>1</v>
      </c>
      <c r="H16" s="320">
        <f t="shared" si="1"/>
        <v>0</v>
      </c>
      <c r="I16" s="320">
        <f t="shared" si="1"/>
        <v>9</v>
      </c>
      <c r="J16" s="320">
        <f t="shared" si="1"/>
        <v>2</v>
      </c>
      <c r="K16" s="320">
        <f t="shared" si="1"/>
        <v>2</v>
      </c>
      <c r="L16" s="320">
        <f t="shared" si="1"/>
        <v>7</v>
      </c>
      <c r="M16" s="320">
        <f t="shared" si="1"/>
        <v>3</v>
      </c>
      <c r="N16" s="320">
        <f t="shared" si="1"/>
        <v>2</v>
      </c>
      <c r="O16" s="320">
        <f t="shared" si="1"/>
        <v>0</v>
      </c>
      <c r="P16" s="320">
        <f t="shared" si="1"/>
        <v>1</v>
      </c>
      <c r="Q16" s="320">
        <f t="shared" si="1"/>
        <v>7</v>
      </c>
      <c r="R16" s="320">
        <f t="shared" si="1"/>
        <v>0</v>
      </c>
      <c r="S16" s="320">
        <f t="shared" si="1"/>
        <v>0</v>
      </c>
      <c r="T16" s="320">
        <f t="shared" si="1"/>
        <v>8</v>
      </c>
      <c r="U16" s="320">
        <f t="shared" si="1"/>
        <v>3</v>
      </c>
      <c r="V16" s="320">
        <f t="shared" si="1"/>
        <v>26</v>
      </c>
      <c r="W16" s="320">
        <f t="shared" si="1"/>
        <v>0</v>
      </c>
      <c r="X16" s="320">
        <f>SUM(X5:X15)</f>
        <v>2</v>
      </c>
    </row>
    <row r="17" spans="1:48" ht="16.5" hidden="1" thickTop="1">
      <c r="A17" s="216"/>
      <c r="B17" s="216"/>
    </row>
    <row r="18" spans="1:48" ht="15.75" hidden="1">
      <c r="A18" s="216"/>
      <c r="B18" s="216"/>
    </row>
    <row r="19" spans="1:48" ht="18.75" hidden="1" thickBot="1">
      <c r="A19" s="2627" t="s">
        <v>1008</v>
      </c>
      <c r="B19" s="2627"/>
      <c r="C19" s="2627"/>
      <c r="D19" s="722"/>
      <c r="E19" s="1366"/>
      <c r="F19" s="723"/>
      <c r="G19" s="638"/>
    </row>
    <row r="20" spans="1:48" s="313" customFormat="1" ht="66.75" hidden="1" customHeight="1" thickTop="1" thickBot="1">
      <c r="A20" s="1385" t="s">
        <v>121</v>
      </c>
      <c r="B20" s="1385" t="s">
        <v>757</v>
      </c>
      <c r="C20" s="1385" t="s">
        <v>1000</v>
      </c>
      <c r="D20" s="731"/>
      <c r="E20" s="1360" t="s">
        <v>1003</v>
      </c>
      <c r="F20" s="1359" t="s">
        <v>148</v>
      </c>
      <c r="G20" s="1282" t="s">
        <v>142</v>
      </c>
      <c r="H20" s="1282" t="s">
        <v>136</v>
      </c>
      <c r="I20" s="1282" t="s">
        <v>127</v>
      </c>
      <c r="J20" s="1282" t="s">
        <v>140</v>
      </c>
      <c r="K20" s="1282" t="s">
        <v>144</v>
      </c>
      <c r="L20" s="1282" t="s">
        <v>137</v>
      </c>
      <c r="M20" s="1282" t="s">
        <v>131</v>
      </c>
      <c r="N20" s="1282" t="s">
        <v>143</v>
      </c>
      <c r="O20" s="1282" t="s">
        <v>141</v>
      </c>
      <c r="P20" s="1282" t="s">
        <v>146</v>
      </c>
      <c r="Q20" s="1282" t="s">
        <v>135</v>
      </c>
      <c r="R20" s="1282" t="s">
        <v>132</v>
      </c>
      <c r="S20" s="1282" t="s">
        <v>133</v>
      </c>
      <c r="T20" s="1282" t="s">
        <v>130</v>
      </c>
      <c r="U20" s="1282" t="s">
        <v>134</v>
      </c>
      <c r="V20" s="1282" t="s">
        <v>128</v>
      </c>
      <c r="W20" s="1282" t="s">
        <v>288</v>
      </c>
      <c r="X20" s="1282" t="s">
        <v>139</v>
      </c>
      <c r="Y20" s="312"/>
      <c r="Z20" s="312"/>
      <c r="AA20" s="312"/>
      <c r="AB20" s="312"/>
      <c r="AC20" s="312"/>
      <c r="AD20" s="312"/>
      <c r="AE20" s="312"/>
      <c r="AF20" s="312"/>
      <c r="AG20" s="312"/>
      <c r="AH20" s="312"/>
      <c r="AI20" s="312"/>
      <c r="AJ20" s="312"/>
      <c r="AK20" s="312"/>
      <c r="AL20" s="312"/>
      <c r="AM20" s="312"/>
      <c r="AN20" s="312"/>
      <c r="AO20" s="312"/>
      <c r="AP20" s="312"/>
      <c r="AQ20" s="312"/>
      <c r="AR20" s="312"/>
      <c r="AS20" s="312"/>
      <c r="AT20" s="312"/>
      <c r="AU20" s="312"/>
      <c r="AV20" s="312"/>
    </row>
    <row r="21" spans="1:48" s="282" customFormat="1" ht="57.75" hidden="1" thickTop="1" thickBot="1">
      <c r="A21" s="1386">
        <v>1</v>
      </c>
      <c r="B21" s="1387" t="s">
        <v>758</v>
      </c>
      <c r="C21" s="1370">
        <f t="shared" ref="C21:C31" si="2">SUM(F21:X21)</f>
        <v>1</v>
      </c>
      <c r="D21" s="732"/>
      <c r="E21" s="1364">
        <f>C21/C32*100%</f>
        <v>1</v>
      </c>
      <c r="F21" s="442">
        <v>1</v>
      </c>
      <c r="G21" s="443"/>
      <c r="H21" s="444"/>
      <c r="I21" s="444"/>
      <c r="J21" s="444"/>
      <c r="K21" s="444"/>
      <c r="L21" s="444"/>
      <c r="M21" s="444"/>
      <c r="N21" s="444"/>
      <c r="O21" s="444"/>
      <c r="P21" s="444"/>
      <c r="Q21" s="444"/>
      <c r="R21" s="444"/>
      <c r="S21" s="444"/>
      <c r="T21" s="444"/>
      <c r="U21" s="444"/>
      <c r="V21" s="444"/>
      <c r="W21" s="444"/>
      <c r="X21" s="444"/>
    </row>
    <row r="22" spans="1:48" s="282" customFormat="1" ht="57.75" hidden="1" thickTop="1" thickBot="1">
      <c r="A22" s="1388">
        <v>2</v>
      </c>
      <c r="B22" s="1389" t="s">
        <v>759</v>
      </c>
      <c r="C22" s="1370">
        <f t="shared" si="2"/>
        <v>0</v>
      </c>
      <c r="D22" s="732"/>
      <c r="E22" s="1364">
        <f>C22/C32*100%</f>
        <v>0</v>
      </c>
      <c r="F22" s="445"/>
      <c r="G22" s="446"/>
      <c r="H22" s="447"/>
      <c r="I22" s="447"/>
      <c r="J22" s="447"/>
      <c r="K22" s="447"/>
      <c r="L22" s="447"/>
      <c r="M22" s="447"/>
      <c r="N22" s="447"/>
      <c r="O22" s="447"/>
      <c r="P22" s="447"/>
      <c r="Q22" s="447"/>
      <c r="R22" s="447"/>
      <c r="S22" s="447"/>
      <c r="T22" s="447"/>
      <c r="U22" s="448"/>
      <c r="V22" s="447"/>
      <c r="W22" s="447"/>
      <c r="X22" s="447"/>
    </row>
    <row r="23" spans="1:48" s="282" customFormat="1" ht="20.25" hidden="1" thickTop="1" thickBot="1">
      <c r="A23" s="1388">
        <v>3</v>
      </c>
      <c r="B23" s="1389" t="s">
        <v>760</v>
      </c>
      <c r="C23" s="1370">
        <f t="shared" si="2"/>
        <v>0</v>
      </c>
      <c r="D23" s="732"/>
      <c r="E23" s="1364">
        <f>C23/C32*100%</f>
        <v>0</v>
      </c>
      <c r="F23" s="445"/>
      <c r="G23" s="446"/>
      <c r="H23" s="447"/>
      <c r="I23" s="447"/>
      <c r="J23" s="447"/>
      <c r="K23" s="447"/>
      <c r="L23" s="447"/>
      <c r="M23" s="447"/>
      <c r="N23" s="447"/>
      <c r="O23" s="447"/>
      <c r="P23" s="447"/>
      <c r="Q23" s="447"/>
      <c r="R23" s="447"/>
      <c r="S23" s="447"/>
      <c r="T23" s="447"/>
      <c r="U23" s="448"/>
      <c r="V23" s="447"/>
      <c r="W23" s="447"/>
      <c r="X23" s="447"/>
    </row>
    <row r="24" spans="1:48" s="282" customFormat="1" ht="39" hidden="1" customHeight="1" thickTop="1" thickBot="1">
      <c r="A24" s="1388">
        <v>4</v>
      </c>
      <c r="B24" s="1389" t="s">
        <v>761</v>
      </c>
      <c r="C24" s="1370">
        <f t="shared" si="2"/>
        <v>0</v>
      </c>
      <c r="D24" s="732"/>
      <c r="E24" s="1364">
        <f>C24/C32*100%</f>
        <v>0</v>
      </c>
      <c r="F24" s="449"/>
      <c r="G24" s="450"/>
      <c r="H24" s="448"/>
      <c r="I24" s="448"/>
      <c r="J24" s="448"/>
      <c r="K24" s="448"/>
      <c r="L24" s="448"/>
      <c r="M24" s="448"/>
      <c r="N24" s="448"/>
      <c r="O24" s="448"/>
      <c r="P24" s="448"/>
      <c r="Q24" s="448"/>
      <c r="R24" s="448"/>
      <c r="S24" s="448"/>
      <c r="T24" s="448"/>
      <c r="U24" s="448"/>
      <c r="V24" s="448"/>
      <c r="W24" s="448"/>
      <c r="X24" s="448"/>
    </row>
    <row r="25" spans="1:48" s="282" customFormat="1" ht="39" hidden="1" thickTop="1" thickBot="1">
      <c r="A25" s="1388">
        <v>5</v>
      </c>
      <c r="B25" s="1389" t="s">
        <v>762</v>
      </c>
      <c r="C25" s="1370">
        <f t="shared" si="2"/>
        <v>0</v>
      </c>
      <c r="D25" s="732"/>
      <c r="E25" s="1364">
        <f>C25/C32*100%</f>
        <v>0</v>
      </c>
      <c r="F25" s="445"/>
      <c r="G25" s="446"/>
      <c r="H25" s="447"/>
      <c r="I25" s="447"/>
      <c r="J25" s="447"/>
      <c r="K25" s="447"/>
      <c r="L25" s="447"/>
      <c r="M25" s="447"/>
      <c r="N25" s="447"/>
      <c r="O25" s="447"/>
      <c r="P25" s="447"/>
      <c r="Q25" s="447"/>
      <c r="R25" s="447"/>
      <c r="S25" s="447"/>
      <c r="T25" s="447"/>
      <c r="U25" s="447"/>
      <c r="V25" s="447"/>
      <c r="W25" s="447"/>
      <c r="X25" s="447"/>
    </row>
    <row r="26" spans="1:48" s="282" customFormat="1" ht="114" hidden="1" thickTop="1" thickBot="1">
      <c r="A26" s="1388">
        <v>6</v>
      </c>
      <c r="B26" s="1389" t="s">
        <v>763</v>
      </c>
      <c r="C26" s="1370">
        <f t="shared" si="2"/>
        <v>0</v>
      </c>
      <c r="D26" s="732"/>
      <c r="E26" s="1364">
        <f>C26/C32*100%</f>
        <v>0</v>
      </c>
      <c r="F26" s="449"/>
      <c r="G26" s="450"/>
      <c r="H26" s="448"/>
      <c r="I26" s="448"/>
      <c r="J26" s="448"/>
      <c r="K26" s="448"/>
      <c r="L26" s="448"/>
      <c r="M26" s="448"/>
      <c r="N26" s="448"/>
      <c r="O26" s="448"/>
      <c r="P26" s="448"/>
      <c r="Q26" s="448"/>
      <c r="R26" s="448"/>
      <c r="S26" s="448"/>
      <c r="T26" s="448"/>
      <c r="U26" s="448"/>
      <c r="V26" s="448"/>
      <c r="W26" s="448"/>
      <c r="X26" s="448"/>
    </row>
    <row r="27" spans="1:48" s="282" customFormat="1" ht="39" hidden="1" thickTop="1" thickBot="1">
      <c r="A27" s="1388">
        <v>7</v>
      </c>
      <c r="B27" s="1389" t="s">
        <v>764</v>
      </c>
      <c r="C27" s="1370">
        <f t="shared" si="2"/>
        <v>0</v>
      </c>
      <c r="D27" s="732"/>
      <c r="E27" s="1364">
        <f>C27/C32*100%</f>
        <v>0</v>
      </c>
      <c r="F27" s="449"/>
      <c r="G27" s="450"/>
      <c r="H27" s="448"/>
      <c r="I27" s="448"/>
      <c r="J27" s="448"/>
      <c r="K27" s="448"/>
      <c r="L27" s="448"/>
      <c r="M27" s="448"/>
      <c r="N27" s="448"/>
      <c r="O27" s="448"/>
      <c r="P27" s="448"/>
      <c r="Q27" s="448"/>
      <c r="R27" s="448"/>
      <c r="S27" s="448"/>
      <c r="T27" s="448"/>
      <c r="U27" s="448"/>
      <c r="V27" s="448"/>
      <c r="W27" s="448"/>
      <c r="X27" s="448"/>
    </row>
    <row r="28" spans="1:48" s="282" customFormat="1" ht="39" hidden="1" thickTop="1" thickBot="1">
      <c r="A28" s="1388">
        <v>8</v>
      </c>
      <c r="B28" s="1389" t="s">
        <v>765</v>
      </c>
      <c r="C28" s="1370">
        <f t="shared" si="2"/>
        <v>0</v>
      </c>
      <c r="D28" s="732"/>
      <c r="E28" s="1364">
        <f>C28/C32*100%</f>
        <v>0</v>
      </c>
      <c r="F28" s="449"/>
      <c r="G28" s="449"/>
      <c r="H28" s="448"/>
      <c r="I28" s="448"/>
      <c r="J28" s="448"/>
      <c r="K28" s="448"/>
      <c r="L28" s="448"/>
      <c r="M28" s="448"/>
      <c r="N28" s="448"/>
      <c r="O28" s="448"/>
      <c r="P28" s="448"/>
      <c r="Q28" s="448"/>
      <c r="R28" s="448"/>
      <c r="S28" s="448"/>
      <c r="T28" s="448"/>
      <c r="U28" s="448"/>
      <c r="V28" s="448"/>
      <c r="W28" s="448"/>
      <c r="X28" s="448"/>
    </row>
    <row r="29" spans="1:48" s="282" customFormat="1" ht="39" hidden="1" thickTop="1" thickBot="1">
      <c r="A29" s="1388">
        <v>9</v>
      </c>
      <c r="B29" s="1389" t="s">
        <v>766</v>
      </c>
      <c r="C29" s="1370">
        <f t="shared" si="2"/>
        <v>0</v>
      </c>
      <c r="D29" s="732"/>
      <c r="E29" s="1364">
        <f>C29/C32*100%</f>
        <v>0</v>
      </c>
      <c r="F29" s="449"/>
      <c r="G29" s="450"/>
      <c r="H29" s="448"/>
      <c r="I29" s="448"/>
      <c r="J29" s="448"/>
      <c r="K29" s="448"/>
      <c r="L29" s="448"/>
      <c r="M29" s="448"/>
      <c r="N29" s="448"/>
      <c r="O29" s="448"/>
      <c r="P29" s="448"/>
      <c r="Q29" s="448"/>
      <c r="R29" s="448"/>
      <c r="S29" s="448"/>
      <c r="T29" s="448"/>
      <c r="U29" s="448"/>
      <c r="V29" s="448"/>
      <c r="W29" s="448"/>
      <c r="X29" s="448"/>
    </row>
    <row r="30" spans="1:48" s="282" customFormat="1" ht="20.25" hidden="1" customHeight="1" thickTop="1" thickBot="1">
      <c r="A30" s="1388">
        <v>10</v>
      </c>
      <c r="B30" s="1389" t="s">
        <v>767</v>
      </c>
      <c r="C30" s="1370">
        <f t="shared" si="2"/>
        <v>0</v>
      </c>
      <c r="D30" s="732"/>
      <c r="E30" s="1364">
        <f>C30/C32*100%</f>
        <v>0</v>
      </c>
      <c r="F30" s="449"/>
      <c r="G30" s="450"/>
      <c r="H30" s="448"/>
      <c r="I30" s="448"/>
      <c r="J30" s="448"/>
      <c r="K30" s="448"/>
      <c r="L30" s="448"/>
      <c r="M30" s="448"/>
      <c r="N30" s="448"/>
      <c r="O30" s="448"/>
      <c r="P30" s="448"/>
      <c r="Q30" s="448"/>
      <c r="R30" s="448"/>
      <c r="S30" s="448"/>
      <c r="T30" s="448"/>
      <c r="U30" s="448"/>
      <c r="V30" s="448"/>
      <c r="W30" s="448"/>
      <c r="X30" s="448"/>
    </row>
    <row r="31" spans="1:48" s="282" customFormat="1" ht="20.25" hidden="1" thickTop="1" thickBot="1">
      <c r="A31" s="1388">
        <v>11</v>
      </c>
      <c r="B31" s="1389" t="s">
        <v>768</v>
      </c>
      <c r="C31" s="1370">
        <f t="shared" si="2"/>
        <v>0</v>
      </c>
      <c r="D31" s="732"/>
      <c r="E31" s="1364">
        <f>C31/C32*100%</f>
        <v>0</v>
      </c>
      <c r="F31" s="449"/>
      <c r="G31" s="450"/>
      <c r="H31" s="448"/>
      <c r="I31" s="448"/>
      <c r="J31" s="448"/>
      <c r="K31" s="448"/>
      <c r="L31" s="448"/>
      <c r="M31" s="448"/>
      <c r="N31" s="448"/>
      <c r="O31" s="448"/>
      <c r="P31" s="448"/>
      <c r="Q31" s="448"/>
      <c r="R31" s="448"/>
      <c r="S31" s="448"/>
      <c r="T31" s="448"/>
      <c r="U31" s="448"/>
      <c r="V31" s="448"/>
      <c r="W31" s="448"/>
      <c r="X31" s="448"/>
    </row>
    <row r="32" spans="1:48" s="282" customFormat="1" ht="17.25" hidden="1" thickTop="1" thickBot="1">
      <c r="A32" s="1372"/>
      <c r="B32" s="1372" t="s">
        <v>35</v>
      </c>
      <c r="C32" s="1371">
        <f>SUM(C21:C31)</f>
        <v>1</v>
      </c>
      <c r="D32" s="733"/>
      <c r="E32" s="1365">
        <f>SUM(E21:E31)</f>
        <v>1</v>
      </c>
      <c r="F32" s="1373">
        <f>SUM(F21:F31)</f>
        <v>1</v>
      </c>
      <c r="G32" s="1373">
        <f t="shared" ref="G32:W32" si="3">SUM(G21:G31)</f>
        <v>0</v>
      </c>
      <c r="H32" s="1373">
        <f t="shared" si="3"/>
        <v>0</v>
      </c>
      <c r="I32" s="1373">
        <f t="shared" si="3"/>
        <v>0</v>
      </c>
      <c r="J32" s="1373">
        <f t="shared" si="3"/>
        <v>0</v>
      </c>
      <c r="K32" s="1373">
        <f t="shared" si="3"/>
        <v>0</v>
      </c>
      <c r="L32" s="1373">
        <f t="shared" si="3"/>
        <v>0</v>
      </c>
      <c r="M32" s="1373">
        <f t="shared" si="3"/>
        <v>0</v>
      </c>
      <c r="N32" s="1373">
        <f t="shared" si="3"/>
        <v>0</v>
      </c>
      <c r="O32" s="1373">
        <f t="shared" si="3"/>
        <v>0</v>
      </c>
      <c r="P32" s="1373">
        <f t="shared" si="3"/>
        <v>0</v>
      </c>
      <c r="Q32" s="1373">
        <f t="shared" si="3"/>
        <v>0</v>
      </c>
      <c r="R32" s="1373">
        <f t="shared" si="3"/>
        <v>0</v>
      </c>
      <c r="S32" s="1373">
        <f t="shared" si="3"/>
        <v>0</v>
      </c>
      <c r="T32" s="1373">
        <f t="shared" si="3"/>
        <v>0</v>
      </c>
      <c r="U32" s="1373">
        <f t="shared" si="3"/>
        <v>0</v>
      </c>
      <c r="V32" s="1373">
        <f t="shared" si="3"/>
        <v>0</v>
      </c>
      <c r="W32" s="1373">
        <f t="shared" si="3"/>
        <v>0</v>
      </c>
      <c r="X32" s="1373">
        <f>SUM(X21:X31)</f>
        <v>0</v>
      </c>
    </row>
    <row r="33" spans="1:48" ht="16.5" hidden="1" thickTop="1">
      <c r="A33" s="216"/>
      <c r="B33" s="216"/>
    </row>
    <row r="34" spans="1:48" ht="15.75" hidden="1">
      <c r="A34" s="216"/>
      <c r="B34" s="216"/>
    </row>
    <row r="35" spans="1:48" ht="18.75" hidden="1" thickBot="1">
      <c r="A35" s="2624" t="s">
        <v>1004</v>
      </c>
      <c r="B35" s="2624"/>
      <c r="C35" s="2624"/>
    </row>
    <row r="36" spans="1:48" s="313" customFormat="1" ht="66.75" hidden="1" customHeight="1" thickTop="1" thickBot="1">
      <c r="A36" s="724" t="s">
        <v>121</v>
      </c>
      <c r="B36" s="724" t="s">
        <v>757</v>
      </c>
      <c r="C36" s="724" t="s">
        <v>1000</v>
      </c>
      <c r="D36" s="731"/>
      <c r="E36" s="1367"/>
      <c r="F36" s="1362" t="s">
        <v>148</v>
      </c>
      <c r="G36" s="1360" t="s">
        <v>142</v>
      </c>
      <c r="H36" s="1360" t="s">
        <v>136</v>
      </c>
      <c r="I36" s="1360" t="s">
        <v>127</v>
      </c>
      <c r="J36" s="1360" t="s">
        <v>140</v>
      </c>
      <c r="K36" s="1360" t="s">
        <v>144</v>
      </c>
      <c r="L36" s="1360" t="s">
        <v>137</v>
      </c>
      <c r="M36" s="1360" t="s">
        <v>131</v>
      </c>
      <c r="N36" s="1360" t="s">
        <v>143</v>
      </c>
      <c r="O36" s="1360" t="s">
        <v>141</v>
      </c>
      <c r="P36" s="1360" t="s">
        <v>146</v>
      </c>
      <c r="Q36" s="1360" t="s">
        <v>135</v>
      </c>
      <c r="R36" s="1360" t="s">
        <v>132</v>
      </c>
      <c r="S36" s="1360" t="s">
        <v>133</v>
      </c>
      <c r="T36" s="1360" t="s">
        <v>130</v>
      </c>
      <c r="U36" s="1360" t="s">
        <v>134</v>
      </c>
      <c r="V36" s="1360" t="s">
        <v>128</v>
      </c>
      <c r="W36" s="1360" t="s">
        <v>288</v>
      </c>
      <c r="X36" s="1360" t="s">
        <v>139</v>
      </c>
      <c r="Y36" s="312"/>
      <c r="Z36" s="312"/>
      <c r="AA36" s="312"/>
      <c r="AB36" s="312"/>
      <c r="AC36" s="312"/>
      <c r="AD36" s="312"/>
      <c r="AE36" s="312"/>
      <c r="AF36" s="312"/>
      <c r="AG36" s="312"/>
      <c r="AH36" s="312"/>
      <c r="AI36" s="312"/>
      <c r="AJ36" s="312"/>
      <c r="AK36" s="312"/>
      <c r="AL36" s="312"/>
      <c r="AM36" s="312"/>
      <c r="AN36" s="312"/>
      <c r="AO36" s="312"/>
      <c r="AP36" s="312"/>
      <c r="AQ36" s="312"/>
      <c r="AR36" s="312"/>
      <c r="AS36" s="312"/>
      <c r="AT36" s="312"/>
      <c r="AU36" s="312"/>
      <c r="AV36" s="312"/>
    </row>
    <row r="37" spans="1:48" s="282" customFormat="1" ht="57.75" hidden="1" thickTop="1" thickBot="1">
      <c r="A37" s="725">
        <v>1</v>
      </c>
      <c r="B37" s="726" t="s">
        <v>758</v>
      </c>
      <c r="C37" s="1361">
        <f>C5-C21</f>
        <v>40</v>
      </c>
      <c r="D37" s="732"/>
      <c r="E37" s="1368"/>
      <c r="F37" s="1361">
        <f t="shared" ref="F37:G48" si="4">F5-F21</f>
        <v>0</v>
      </c>
      <c r="G37" s="1361">
        <f t="shared" si="4"/>
        <v>1</v>
      </c>
      <c r="H37" s="1361">
        <f t="shared" ref="H37:X47" si="5">H5-H21</f>
        <v>0</v>
      </c>
      <c r="I37" s="1361">
        <f t="shared" si="5"/>
        <v>7</v>
      </c>
      <c r="J37" s="1361">
        <f t="shared" si="5"/>
        <v>2</v>
      </c>
      <c r="K37" s="1361">
        <f t="shared" si="5"/>
        <v>2</v>
      </c>
      <c r="L37" s="1361">
        <f t="shared" si="5"/>
        <v>4</v>
      </c>
      <c r="M37" s="1361">
        <f t="shared" si="5"/>
        <v>0</v>
      </c>
      <c r="N37" s="1361">
        <f t="shared" si="5"/>
        <v>2</v>
      </c>
      <c r="O37" s="1361">
        <f t="shared" si="5"/>
        <v>0</v>
      </c>
      <c r="P37" s="1361">
        <f t="shared" si="5"/>
        <v>0</v>
      </c>
      <c r="Q37" s="1361">
        <f t="shared" si="5"/>
        <v>5</v>
      </c>
      <c r="R37" s="1361">
        <f t="shared" si="5"/>
        <v>0</v>
      </c>
      <c r="S37" s="1361">
        <f t="shared" si="5"/>
        <v>0</v>
      </c>
      <c r="T37" s="1361">
        <f t="shared" si="5"/>
        <v>2</v>
      </c>
      <c r="U37" s="1361">
        <f t="shared" si="5"/>
        <v>2</v>
      </c>
      <c r="V37" s="1361">
        <f t="shared" si="5"/>
        <v>12</v>
      </c>
      <c r="W37" s="1361">
        <f t="shared" si="5"/>
        <v>0</v>
      </c>
      <c r="X37" s="1361">
        <f t="shared" si="5"/>
        <v>1</v>
      </c>
    </row>
    <row r="38" spans="1:48" s="282" customFormat="1" ht="57.75" hidden="1" thickTop="1" thickBot="1">
      <c r="A38" s="727">
        <v>2</v>
      </c>
      <c r="B38" s="728" t="s">
        <v>759</v>
      </c>
      <c r="C38" s="1361">
        <f t="shared" ref="C38:C47" si="6">C6-C22</f>
        <v>0</v>
      </c>
      <c r="D38" s="732"/>
      <c r="E38" s="1368"/>
      <c r="F38" s="1361">
        <f t="shared" si="4"/>
        <v>0</v>
      </c>
      <c r="G38" s="1361">
        <f t="shared" si="4"/>
        <v>0</v>
      </c>
      <c r="H38" s="1361">
        <f t="shared" ref="H38:V38" si="7">H6-H22</f>
        <v>0</v>
      </c>
      <c r="I38" s="1361">
        <f t="shared" si="7"/>
        <v>0</v>
      </c>
      <c r="J38" s="1361">
        <f t="shared" si="7"/>
        <v>0</v>
      </c>
      <c r="K38" s="1361">
        <f t="shared" si="7"/>
        <v>0</v>
      </c>
      <c r="L38" s="1361">
        <f t="shared" si="7"/>
        <v>0</v>
      </c>
      <c r="M38" s="1361">
        <f t="shared" si="7"/>
        <v>0</v>
      </c>
      <c r="N38" s="1361">
        <f t="shared" si="7"/>
        <v>0</v>
      </c>
      <c r="O38" s="1361">
        <f t="shared" si="7"/>
        <v>0</v>
      </c>
      <c r="P38" s="1361">
        <f t="shared" si="7"/>
        <v>0</v>
      </c>
      <c r="Q38" s="1361">
        <f t="shared" si="7"/>
        <v>0</v>
      </c>
      <c r="R38" s="1361">
        <f t="shared" si="7"/>
        <v>0</v>
      </c>
      <c r="S38" s="1361">
        <f t="shared" si="7"/>
        <v>0</v>
      </c>
      <c r="T38" s="1361">
        <f t="shared" si="7"/>
        <v>0</v>
      </c>
      <c r="U38" s="1361">
        <f t="shared" si="7"/>
        <v>0</v>
      </c>
      <c r="V38" s="1361">
        <f t="shared" si="7"/>
        <v>0</v>
      </c>
      <c r="W38" s="1361">
        <f t="shared" si="5"/>
        <v>0</v>
      </c>
      <c r="X38" s="1361">
        <f t="shared" si="5"/>
        <v>0</v>
      </c>
    </row>
    <row r="39" spans="1:48" s="282" customFormat="1" ht="20.25" hidden="1" thickTop="1" thickBot="1">
      <c r="A39" s="727">
        <v>3</v>
      </c>
      <c r="B39" s="728" t="s">
        <v>760</v>
      </c>
      <c r="C39" s="1361">
        <f t="shared" si="6"/>
        <v>0</v>
      </c>
      <c r="D39" s="732"/>
      <c r="E39" s="1368"/>
      <c r="F39" s="1361">
        <f t="shared" si="4"/>
        <v>0</v>
      </c>
      <c r="G39" s="1361">
        <f t="shared" si="4"/>
        <v>0</v>
      </c>
      <c r="H39" s="1361">
        <f t="shared" si="5"/>
        <v>0</v>
      </c>
      <c r="I39" s="1361">
        <f t="shared" si="5"/>
        <v>0</v>
      </c>
      <c r="J39" s="1361">
        <f t="shared" si="5"/>
        <v>0</v>
      </c>
      <c r="K39" s="1361">
        <f t="shared" si="5"/>
        <v>0</v>
      </c>
      <c r="L39" s="1361">
        <f t="shared" si="5"/>
        <v>0</v>
      </c>
      <c r="M39" s="1361">
        <f t="shared" si="5"/>
        <v>0</v>
      </c>
      <c r="N39" s="1361">
        <f t="shared" si="5"/>
        <v>0</v>
      </c>
      <c r="O39" s="1361">
        <f t="shared" si="5"/>
        <v>0</v>
      </c>
      <c r="P39" s="1361">
        <f t="shared" si="5"/>
        <v>0</v>
      </c>
      <c r="Q39" s="1361">
        <f t="shared" si="5"/>
        <v>0</v>
      </c>
      <c r="R39" s="1361">
        <f t="shared" si="5"/>
        <v>0</v>
      </c>
      <c r="S39" s="1361">
        <f t="shared" si="5"/>
        <v>0</v>
      </c>
      <c r="T39" s="1361">
        <f t="shared" si="5"/>
        <v>0</v>
      </c>
      <c r="U39" s="1361">
        <f t="shared" si="5"/>
        <v>0</v>
      </c>
      <c r="V39" s="1361">
        <f t="shared" si="5"/>
        <v>0</v>
      </c>
      <c r="W39" s="1361">
        <f t="shared" si="5"/>
        <v>0</v>
      </c>
      <c r="X39" s="1361">
        <f t="shared" si="5"/>
        <v>0</v>
      </c>
    </row>
    <row r="40" spans="1:48" s="282" customFormat="1" ht="39" hidden="1" customHeight="1" thickTop="1" thickBot="1">
      <c r="A40" s="727">
        <v>4</v>
      </c>
      <c r="B40" s="728" t="s">
        <v>761</v>
      </c>
      <c r="C40" s="1361">
        <f t="shared" si="6"/>
        <v>16</v>
      </c>
      <c r="D40" s="732"/>
      <c r="E40" s="1368"/>
      <c r="F40" s="1361">
        <f t="shared" si="4"/>
        <v>0</v>
      </c>
      <c r="G40" s="1361">
        <f t="shared" si="4"/>
        <v>0</v>
      </c>
      <c r="H40" s="1361">
        <f t="shared" si="5"/>
        <v>0</v>
      </c>
      <c r="I40" s="1361">
        <f t="shared" si="5"/>
        <v>0</v>
      </c>
      <c r="J40" s="1361">
        <f t="shared" si="5"/>
        <v>0</v>
      </c>
      <c r="K40" s="1361">
        <f t="shared" si="5"/>
        <v>0</v>
      </c>
      <c r="L40" s="1361">
        <f t="shared" si="5"/>
        <v>2</v>
      </c>
      <c r="M40" s="1361">
        <f t="shared" si="5"/>
        <v>1</v>
      </c>
      <c r="N40" s="1361">
        <f t="shared" si="5"/>
        <v>0</v>
      </c>
      <c r="O40" s="1361">
        <f t="shared" si="5"/>
        <v>0</v>
      </c>
      <c r="P40" s="1361">
        <f t="shared" si="5"/>
        <v>1</v>
      </c>
      <c r="Q40" s="1361">
        <f t="shared" si="5"/>
        <v>1</v>
      </c>
      <c r="R40" s="1361">
        <f t="shared" si="5"/>
        <v>0</v>
      </c>
      <c r="S40" s="1361">
        <f t="shared" si="5"/>
        <v>0</v>
      </c>
      <c r="T40" s="1361">
        <f t="shared" si="5"/>
        <v>4</v>
      </c>
      <c r="U40" s="1361">
        <f t="shared" si="5"/>
        <v>0</v>
      </c>
      <c r="V40" s="1361">
        <f t="shared" si="5"/>
        <v>7</v>
      </c>
      <c r="W40" s="1361">
        <f t="shared" si="5"/>
        <v>0</v>
      </c>
      <c r="X40" s="1361">
        <f t="shared" si="5"/>
        <v>0</v>
      </c>
    </row>
    <row r="41" spans="1:48" s="282" customFormat="1" ht="39" hidden="1" thickTop="1" thickBot="1">
      <c r="A41" s="727">
        <v>5</v>
      </c>
      <c r="B41" s="728" t="s">
        <v>762</v>
      </c>
      <c r="C41" s="1361">
        <f t="shared" si="6"/>
        <v>4</v>
      </c>
      <c r="D41" s="732"/>
      <c r="E41" s="1368"/>
      <c r="F41" s="1361">
        <f t="shared" si="4"/>
        <v>0</v>
      </c>
      <c r="G41" s="1361">
        <f t="shared" si="4"/>
        <v>0</v>
      </c>
      <c r="H41" s="1361">
        <f t="shared" si="5"/>
        <v>0</v>
      </c>
      <c r="I41" s="1361">
        <f t="shared" si="5"/>
        <v>0</v>
      </c>
      <c r="J41" s="1361">
        <f t="shared" si="5"/>
        <v>0</v>
      </c>
      <c r="K41" s="1361">
        <f t="shared" si="5"/>
        <v>0</v>
      </c>
      <c r="L41" s="1361">
        <f t="shared" si="5"/>
        <v>0</v>
      </c>
      <c r="M41" s="1361">
        <f t="shared" si="5"/>
        <v>0</v>
      </c>
      <c r="N41" s="1361">
        <f t="shared" si="5"/>
        <v>0</v>
      </c>
      <c r="O41" s="1361">
        <f t="shared" si="5"/>
        <v>0</v>
      </c>
      <c r="P41" s="1361">
        <f t="shared" si="5"/>
        <v>0</v>
      </c>
      <c r="Q41" s="1361">
        <f t="shared" si="5"/>
        <v>0</v>
      </c>
      <c r="R41" s="1361">
        <f t="shared" si="5"/>
        <v>0</v>
      </c>
      <c r="S41" s="1361">
        <f t="shared" si="5"/>
        <v>0</v>
      </c>
      <c r="T41" s="1361">
        <f t="shared" si="5"/>
        <v>0</v>
      </c>
      <c r="U41" s="1361">
        <f t="shared" si="5"/>
        <v>0</v>
      </c>
      <c r="V41" s="1361">
        <f t="shared" si="5"/>
        <v>3</v>
      </c>
      <c r="W41" s="1361">
        <f t="shared" si="5"/>
        <v>0</v>
      </c>
      <c r="X41" s="1361">
        <f t="shared" si="5"/>
        <v>1</v>
      </c>
    </row>
    <row r="42" spans="1:48" s="282" customFormat="1" ht="114" hidden="1" thickTop="1" thickBot="1">
      <c r="A42" s="727">
        <v>6</v>
      </c>
      <c r="B42" s="728" t="s">
        <v>763</v>
      </c>
      <c r="C42" s="1361">
        <f t="shared" si="6"/>
        <v>12</v>
      </c>
      <c r="D42" s="732"/>
      <c r="E42" s="1368"/>
      <c r="F42" s="1361">
        <f t="shared" si="4"/>
        <v>0</v>
      </c>
      <c r="G42" s="1361">
        <f t="shared" si="4"/>
        <v>0</v>
      </c>
      <c r="H42" s="1361">
        <f t="shared" si="5"/>
        <v>0</v>
      </c>
      <c r="I42" s="1361">
        <f t="shared" si="5"/>
        <v>2</v>
      </c>
      <c r="J42" s="1361">
        <f t="shared" si="5"/>
        <v>0</v>
      </c>
      <c r="K42" s="1361">
        <f t="shared" si="5"/>
        <v>0</v>
      </c>
      <c r="L42" s="1361">
        <f t="shared" si="5"/>
        <v>1</v>
      </c>
      <c r="M42" s="1361">
        <f t="shared" si="5"/>
        <v>1</v>
      </c>
      <c r="N42" s="1361">
        <f t="shared" si="5"/>
        <v>0</v>
      </c>
      <c r="O42" s="1361">
        <f t="shared" si="5"/>
        <v>0</v>
      </c>
      <c r="P42" s="1361">
        <f t="shared" si="5"/>
        <v>0</v>
      </c>
      <c r="Q42" s="1361">
        <f t="shared" si="5"/>
        <v>1</v>
      </c>
      <c r="R42" s="1361">
        <f t="shared" si="5"/>
        <v>0</v>
      </c>
      <c r="S42" s="1361">
        <f t="shared" si="5"/>
        <v>0</v>
      </c>
      <c r="T42" s="1361">
        <f t="shared" si="5"/>
        <v>2</v>
      </c>
      <c r="U42" s="1361">
        <f t="shared" si="5"/>
        <v>1</v>
      </c>
      <c r="V42" s="1361">
        <f t="shared" si="5"/>
        <v>4</v>
      </c>
      <c r="W42" s="1361">
        <f t="shared" si="5"/>
        <v>0</v>
      </c>
      <c r="X42" s="1361">
        <f t="shared" si="5"/>
        <v>0</v>
      </c>
    </row>
    <row r="43" spans="1:48" s="282" customFormat="1" ht="39" hidden="1" thickTop="1" thickBot="1">
      <c r="A43" s="727">
        <v>7</v>
      </c>
      <c r="B43" s="728" t="s">
        <v>764</v>
      </c>
      <c r="C43" s="1361">
        <f t="shared" si="6"/>
        <v>0</v>
      </c>
      <c r="D43" s="732"/>
      <c r="E43" s="1368"/>
      <c r="F43" s="1361">
        <f t="shared" si="4"/>
        <v>0</v>
      </c>
      <c r="G43" s="1361">
        <f t="shared" si="4"/>
        <v>0</v>
      </c>
      <c r="H43" s="1361">
        <f t="shared" si="5"/>
        <v>0</v>
      </c>
      <c r="I43" s="1361">
        <f t="shared" si="5"/>
        <v>0</v>
      </c>
      <c r="J43" s="1361">
        <f t="shared" si="5"/>
        <v>0</v>
      </c>
      <c r="K43" s="1361">
        <f t="shared" si="5"/>
        <v>0</v>
      </c>
      <c r="L43" s="1361">
        <f t="shared" si="5"/>
        <v>0</v>
      </c>
      <c r="M43" s="1361">
        <f t="shared" si="5"/>
        <v>0</v>
      </c>
      <c r="N43" s="1361">
        <f t="shared" si="5"/>
        <v>0</v>
      </c>
      <c r="O43" s="1361">
        <f t="shared" si="5"/>
        <v>0</v>
      </c>
      <c r="P43" s="1361">
        <f t="shared" si="5"/>
        <v>0</v>
      </c>
      <c r="Q43" s="1361">
        <f t="shared" si="5"/>
        <v>0</v>
      </c>
      <c r="R43" s="1361">
        <f t="shared" si="5"/>
        <v>0</v>
      </c>
      <c r="S43" s="1361">
        <f t="shared" si="5"/>
        <v>0</v>
      </c>
      <c r="T43" s="1361">
        <f t="shared" si="5"/>
        <v>0</v>
      </c>
      <c r="U43" s="1361">
        <f t="shared" si="5"/>
        <v>0</v>
      </c>
      <c r="V43" s="1361">
        <f t="shared" si="5"/>
        <v>0</v>
      </c>
      <c r="W43" s="1361">
        <f t="shared" si="5"/>
        <v>0</v>
      </c>
      <c r="X43" s="1361">
        <f t="shared" si="5"/>
        <v>0</v>
      </c>
    </row>
    <row r="44" spans="1:48" s="282" customFormat="1" ht="39" hidden="1" thickTop="1" thickBot="1">
      <c r="A44" s="727">
        <v>8</v>
      </c>
      <c r="B44" s="728" t="s">
        <v>765</v>
      </c>
      <c r="C44" s="1361">
        <f t="shared" si="6"/>
        <v>0</v>
      </c>
      <c r="D44" s="732"/>
      <c r="E44" s="1368"/>
      <c r="F44" s="1361">
        <f t="shared" si="4"/>
        <v>0</v>
      </c>
      <c r="G44" s="1361">
        <f t="shared" si="4"/>
        <v>0</v>
      </c>
      <c r="H44" s="1361">
        <f t="shared" si="5"/>
        <v>0</v>
      </c>
      <c r="I44" s="1361">
        <f t="shared" si="5"/>
        <v>0</v>
      </c>
      <c r="J44" s="1361">
        <f t="shared" si="5"/>
        <v>0</v>
      </c>
      <c r="K44" s="1361">
        <f t="shared" si="5"/>
        <v>0</v>
      </c>
      <c r="L44" s="1361">
        <f t="shared" si="5"/>
        <v>0</v>
      </c>
      <c r="M44" s="1361">
        <f t="shared" si="5"/>
        <v>0</v>
      </c>
      <c r="N44" s="1361">
        <f t="shared" si="5"/>
        <v>0</v>
      </c>
      <c r="O44" s="1361">
        <f t="shared" si="5"/>
        <v>0</v>
      </c>
      <c r="P44" s="1361">
        <f t="shared" si="5"/>
        <v>0</v>
      </c>
      <c r="Q44" s="1361">
        <f t="shared" si="5"/>
        <v>0</v>
      </c>
      <c r="R44" s="1361">
        <f t="shared" si="5"/>
        <v>0</v>
      </c>
      <c r="S44" s="1361">
        <f t="shared" si="5"/>
        <v>0</v>
      </c>
      <c r="T44" s="1361">
        <f t="shared" si="5"/>
        <v>0</v>
      </c>
      <c r="U44" s="1361">
        <f t="shared" si="5"/>
        <v>0</v>
      </c>
      <c r="V44" s="1361">
        <f t="shared" si="5"/>
        <v>0</v>
      </c>
      <c r="W44" s="1361">
        <f t="shared" si="5"/>
        <v>0</v>
      </c>
      <c r="X44" s="1361">
        <f t="shared" si="5"/>
        <v>0</v>
      </c>
    </row>
    <row r="45" spans="1:48" s="282" customFormat="1" ht="39" hidden="1" thickTop="1" thickBot="1">
      <c r="A45" s="727">
        <v>9</v>
      </c>
      <c r="B45" s="728" t="s">
        <v>766</v>
      </c>
      <c r="C45" s="1361">
        <f t="shared" si="6"/>
        <v>0</v>
      </c>
      <c r="D45" s="732"/>
      <c r="E45" s="1368"/>
      <c r="F45" s="1361">
        <f t="shared" si="4"/>
        <v>0</v>
      </c>
      <c r="G45" s="1361">
        <f t="shared" si="4"/>
        <v>0</v>
      </c>
      <c r="H45" s="1361">
        <f t="shared" si="5"/>
        <v>0</v>
      </c>
      <c r="I45" s="1361">
        <f t="shared" si="5"/>
        <v>0</v>
      </c>
      <c r="J45" s="1361">
        <f t="shared" si="5"/>
        <v>0</v>
      </c>
      <c r="K45" s="1361">
        <f t="shared" si="5"/>
        <v>0</v>
      </c>
      <c r="L45" s="1361">
        <f t="shared" si="5"/>
        <v>0</v>
      </c>
      <c r="M45" s="1361">
        <f t="shared" si="5"/>
        <v>0</v>
      </c>
      <c r="N45" s="1361">
        <f t="shared" si="5"/>
        <v>0</v>
      </c>
      <c r="O45" s="1361">
        <f t="shared" si="5"/>
        <v>0</v>
      </c>
      <c r="P45" s="1361">
        <f t="shared" si="5"/>
        <v>0</v>
      </c>
      <c r="Q45" s="1361">
        <f t="shared" si="5"/>
        <v>0</v>
      </c>
      <c r="R45" s="1361">
        <f t="shared" si="5"/>
        <v>0</v>
      </c>
      <c r="S45" s="1361">
        <f t="shared" si="5"/>
        <v>0</v>
      </c>
      <c r="T45" s="1361">
        <f t="shared" si="5"/>
        <v>0</v>
      </c>
      <c r="U45" s="1361">
        <f t="shared" si="5"/>
        <v>0</v>
      </c>
      <c r="V45" s="1361">
        <f t="shared" si="5"/>
        <v>0</v>
      </c>
      <c r="W45" s="1361">
        <f t="shared" si="5"/>
        <v>0</v>
      </c>
      <c r="X45" s="1361">
        <f t="shared" si="5"/>
        <v>0</v>
      </c>
    </row>
    <row r="46" spans="1:48" s="282" customFormat="1" ht="20.25" hidden="1" customHeight="1" thickTop="1" thickBot="1">
      <c r="A46" s="727">
        <v>10</v>
      </c>
      <c r="B46" s="728" t="s">
        <v>767</v>
      </c>
      <c r="C46" s="1361">
        <f t="shared" si="6"/>
        <v>1</v>
      </c>
      <c r="D46" s="732"/>
      <c r="E46" s="1368"/>
      <c r="F46" s="1361">
        <f t="shared" si="4"/>
        <v>0</v>
      </c>
      <c r="G46" s="1361">
        <f t="shared" si="4"/>
        <v>0</v>
      </c>
      <c r="H46" s="1361">
        <f t="shared" si="5"/>
        <v>0</v>
      </c>
      <c r="I46" s="1361">
        <f t="shared" si="5"/>
        <v>0</v>
      </c>
      <c r="J46" s="1361">
        <f t="shared" si="5"/>
        <v>0</v>
      </c>
      <c r="K46" s="1361">
        <f t="shared" si="5"/>
        <v>0</v>
      </c>
      <c r="L46" s="1361">
        <f t="shared" si="5"/>
        <v>0</v>
      </c>
      <c r="M46" s="1361">
        <f t="shared" si="5"/>
        <v>1</v>
      </c>
      <c r="N46" s="1361">
        <f t="shared" si="5"/>
        <v>0</v>
      </c>
      <c r="O46" s="1361">
        <f t="shared" si="5"/>
        <v>0</v>
      </c>
      <c r="P46" s="1361">
        <f t="shared" si="5"/>
        <v>0</v>
      </c>
      <c r="Q46" s="1361">
        <f t="shared" si="5"/>
        <v>0</v>
      </c>
      <c r="R46" s="1361">
        <f t="shared" si="5"/>
        <v>0</v>
      </c>
      <c r="S46" s="1361">
        <f t="shared" si="5"/>
        <v>0</v>
      </c>
      <c r="T46" s="1361">
        <f t="shared" si="5"/>
        <v>0</v>
      </c>
      <c r="U46" s="1361">
        <f t="shared" si="5"/>
        <v>0</v>
      </c>
      <c r="V46" s="1361">
        <f t="shared" si="5"/>
        <v>0</v>
      </c>
      <c r="W46" s="1361">
        <f t="shared" si="5"/>
        <v>0</v>
      </c>
      <c r="X46" s="1361">
        <f t="shared" si="5"/>
        <v>0</v>
      </c>
    </row>
    <row r="47" spans="1:48" s="282" customFormat="1" ht="20.25" hidden="1" thickTop="1" thickBot="1">
      <c r="A47" s="727">
        <v>11</v>
      </c>
      <c r="B47" s="728" t="s">
        <v>768</v>
      </c>
      <c r="C47" s="1361">
        <f t="shared" si="6"/>
        <v>0</v>
      </c>
      <c r="D47" s="732"/>
      <c r="E47" s="1368"/>
      <c r="F47" s="1361">
        <f t="shared" si="4"/>
        <v>0</v>
      </c>
      <c r="G47" s="1361">
        <f t="shared" si="4"/>
        <v>0</v>
      </c>
      <c r="H47" s="1361">
        <f t="shared" si="5"/>
        <v>0</v>
      </c>
      <c r="I47" s="1361">
        <f t="shared" si="5"/>
        <v>0</v>
      </c>
      <c r="J47" s="1361">
        <f t="shared" si="5"/>
        <v>0</v>
      </c>
      <c r="K47" s="1361">
        <f t="shared" si="5"/>
        <v>0</v>
      </c>
      <c r="L47" s="1361">
        <f t="shared" si="5"/>
        <v>0</v>
      </c>
      <c r="M47" s="1361">
        <f t="shared" si="5"/>
        <v>0</v>
      </c>
      <c r="N47" s="1361">
        <f t="shared" si="5"/>
        <v>0</v>
      </c>
      <c r="O47" s="1361">
        <f t="shared" si="5"/>
        <v>0</v>
      </c>
      <c r="P47" s="1361">
        <f t="shared" si="5"/>
        <v>0</v>
      </c>
      <c r="Q47" s="1361">
        <f t="shared" si="5"/>
        <v>0</v>
      </c>
      <c r="R47" s="1361">
        <f t="shared" si="5"/>
        <v>0</v>
      </c>
      <c r="S47" s="1361">
        <f t="shared" si="5"/>
        <v>0</v>
      </c>
      <c r="T47" s="1361">
        <f t="shared" si="5"/>
        <v>0</v>
      </c>
      <c r="U47" s="1361">
        <f t="shared" si="5"/>
        <v>0</v>
      </c>
      <c r="V47" s="1361">
        <f t="shared" si="5"/>
        <v>0</v>
      </c>
      <c r="W47" s="1361">
        <f t="shared" si="5"/>
        <v>0</v>
      </c>
      <c r="X47" s="1361">
        <f t="shared" si="5"/>
        <v>0</v>
      </c>
    </row>
    <row r="48" spans="1:48" s="282" customFormat="1" ht="17.25" hidden="1" thickTop="1" thickBot="1">
      <c r="A48" s="729"/>
      <c r="B48" s="729" t="s">
        <v>35</v>
      </c>
      <c r="C48" s="1361">
        <f>C16-C32</f>
        <v>73</v>
      </c>
      <c r="D48" s="733"/>
      <c r="E48" s="1369"/>
      <c r="F48" s="1361">
        <f t="shared" si="4"/>
        <v>0</v>
      </c>
      <c r="G48" s="1361">
        <f t="shared" si="4"/>
        <v>1</v>
      </c>
      <c r="H48" s="1361">
        <f t="shared" ref="H48:X48" si="8">H16-H32</f>
        <v>0</v>
      </c>
      <c r="I48" s="1361">
        <f t="shared" si="8"/>
        <v>9</v>
      </c>
      <c r="J48" s="1361">
        <f t="shared" si="8"/>
        <v>2</v>
      </c>
      <c r="K48" s="1361">
        <f t="shared" si="8"/>
        <v>2</v>
      </c>
      <c r="L48" s="1361">
        <f t="shared" si="8"/>
        <v>7</v>
      </c>
      <c r="M48" s="1361">
        <f t="shared" si="8"/>
        <v>3</v>
      </c>
      <c r="N48" s="1361">
        <f t="shared" si="8"/>
        <v>2</v>
      </c>
      <c r="O48" s="1361">
        <f t="shared" si="8"/>
        <v>0</v>
      </c>
      <c r="P48" s="1361">
        <f t="shared" si="8"/>
        <v>1</v>
      </c>
      <c r="Q48" s="1361">
        <f t="shared" si="8"/>
        <v>7</v>
      </c>
      <c r="R48" s="1361">
        <f t="shared" si="8"/>
        <v>0</v>
      </c>
      <c r="S48" s="1361">
        <f t="shared" si="8"/>
        <v>0</v>
      </c>
      <c r="T48" s="1361">
        <f t="shared" si="8"/>
        <v>8</v>
      </c>
      <c r="U48" s="1361">
        <f t="shared" si="8"/>
        <v>3</v>
      </c>
      <c r="V48" s="1361">
        <f t="shared" si="8"/>
        <v>26</v>
      </c>
      <c r="W48" s="1361">
        <f t="shared" si="8"/>
        <v>0</v>
      </c>
      <c r="X48" s="1361">
        <f t="shared" si="8"/>
        <v>2</v>
      </c>
    </row>
    <row r="49" spans="1:48" ht="16.5" hidden="1" thickTop="1">
      <c r="A49" s="216"/>
      <c r="B49" s="216"/>
    </row>
    <row r="50" spans="1:48" ht="15.75" hidden="1">
      <c r="A50" s="216"/>
      <c r="B50" s="216"/>
    </row>
    <row r="51" spans="1:48" ht="18.75" hidden="1" thickBot="1">
      <c r="A51" s="2624" t="s">
        <v>1005</v>
      </c>
      <c r="B51" s="2624"/>
      <c r="C51" s="2624"/>
    </row>
    <row r="52" spans="1:48" s="313" customFormat="1" ht="66.75" hidden="1" customHeight="1" thickTop="1" thickBot="1">
      <c r="A52" s="724" t="s">
        <v>121</v>
      </c>
      <c r="B52" s="724" t="s">
        <v>757</v>
      </c>
      <c r="C52" s="724" t="s">
        <v>1000</v>
      </c>
      <c r="D52" s="731"/>
      <c r="E52" s="1367"/>
      <c r="F52" s="1362" t="s">
        <v>148</v>
      </c>
      <c r="G52" s="1360" t="s">
        <v>142</v>
      </c>
      <c r="H52" s="1360" t="s">
        <v>136</v>
      </c>
      <c r="I52" s="1360" t="s">
        <v>127</v>
      </c>
      <c r="J52" s="1360" t="s">
        <v>140</v>
      </c>
      <c r="K52" s="1360" t="s">
        <v>144</v>
      </c>
      <c r="L52" s="1360" t="s">
        <v>137</v>
      </c>
      <c r="M52" s="1360" t="s">
        <v>131</v>
      </c>
      <c r="N52" s="1360" t="s">
        <v>143</v>
      </c>
      <c r="O52" s="1360" t="s">
        <v>141</v>
      </c>
      <c r="P52" s="1360" t="s">
        <v>146</v>
      </c>
      <c r="Q52" s="1360" t="s">
        <v>135</v>
      </c>
      <c r="R52" s="1360" t="s">
        <v>132</v>
      </c>
      <c r="S52" s="1360" t="s">
        <v>133</v>
      </c>
      <c r="T52" s="1360" t="s">
        <v>130</v>
      </c>
      <c r="U52" s="1360" t="s">
        <v>134</v>
      </c>
      <c r="V52" s="1360" t="s">
        <v>128</v>
      </c>
      <c r="W52" s="1360" t="s">
        <v>288</v>
      </c>
      <c r="X52" s="1360" t="s">
        <v>139</v>
      </c>
      <c r="Y52" s="312"/>
      <c r="Z52" s="312"/>
      <c r="AA52" s="312"/>
      <c r="AB52" s="312"/>
      <c r="AC52" s="312"/>
      <c r="AD52" s="312"/>
      <c r="AE52" s="312"/>
      <c r="AF52" s="312"/>
      <c r="AG52" s="312"/>
      <c r="AH52" s="312"/>
      <c r="AI52" s="312"/>
      <c r="AJ52" s="312"/>
      <c r="AK52" s="312"/>
      <c r="AL52" s="312"/>
      <c r="AM52" s="312"/>
      <c r="AN52" s="312"/>
      <c r="AO52" s="312"/>
      <c r="AP52" s="312"/>
      <c r="AQ52" s="312"/>
      <c r="AR52" s="312"/>
      <c r="AS52" s="312"/>
      <c r="AT52" s="312"/>
      <c r="AU52" s="312"/>
      <c r="AV52" s="312"/>
    </row>
    <row r="53" spans="1:48" s="282" customFormat="1" ht="57.75" hidden="1" thickTop="1" thickBot="1">
      <c r="A53" s="725">
        <v>1</v>
      </c>
      <c r="B53" s="726" t="s">
        <v>758</v>
      </c>
      <c r="C53" s="697">
        <f>IF(C5&gt;C21,(100%-C21/C5*100%),IF(C5&lt;C21,(C5/C21*100%)-100%,0))</f>
        <v>0.97560975609756095</v>
      </c>
      <c r="D53" s="732"/>
      <c r="E53" s="1368"/>
      <c r="F53" s="697">
        <f t="shared" ref="F53:G64" si="9">IF(F5&gt;F21,(100%-F21/F5*100%),IF(F5&lt;F21,(F5/F21*100%)-100%,0))</f>
        <v>0</v>
      </c>
      <c r="G53" s="697">
        <f t="shared" si="9"/>
        <v>1</v>
      </c>
      <c r="H53" s="697">
        <f t="shared" ref="H53:X64" si="10">IF(H5&gt;H21,(100%-H21/H5*100%),IF(H5&lt;H21,(H5/H21*100%)-100%,0))</f>
        <v>0</v>
      </c>
      <c r="I53" s="697">
        <f t="shared" si="10"/>
        <v>1</v>
      </c>
      <c r="J53" s="697">
        <f t="shared" si="10"/>
        <v>1</v>
      </c>
      <c r="K53" s="697">
        <f t="shared" si="10"/>
        <v>1</v>
      </c>
      <c r="L53" s="697">
        <f t="shared" si="10"/>
        <v>1</v>
      </c>
      <c r="M53" s="697">
        <f t="shared" si="10"/>
        <v>0</v>
      </c>
      <c r="N53" s="697">
        <f t="shared" si="10"/>
        <v>1</v>
      </c>
      <c r="O53" s="697">
        <f t="shared" si="10"/>
        <v>0</v>
      </c>
      <c r="P53" s="697">
        <f t="shared" si="10"/>
        <v>0</v>
      </c>
      <c r="Q53" s="697">
        <f t="shared" si="10"/>
        <v>1</v>
      </c>
      <c r="R53" s="697">
        <f t="shared" si="10"/>
        <v>0</v>
      </c>
      <c r="S53" s="697">
        <f t="shared" si="10"/>
        <v>0</v>
      </c>
      <c r="T53" s="697">
        <f t="shared" si="10"/>
        <v>1</v>
      </c>
      <c r="U53" s="697">
        <f t="shared" si="10"/>
        <v>1</v>
      </c>
      <c r="V53" s="697">
        <f t="shared" si="10"/>
        <v>1</v>
      </c>
      <c r="W53" s="697">
        <f t="shared" si="10"/>
        <v>0</v>
      </c>
      <c r="X53" s="697">
        <f t="shared" si="10"/>
        <v>1</v>
      </c>
    </row>
    <row r="54" spans="1:48" s="282" customFormat="1" ht="57.75" hidden="1" thickTop="1" thickBot="1">
      <c r="A54" s="727">
        <v>2</v>
      </c>
      <c r="B54" s="728" t="s">
        <v>759</v>
      </c>
      <c r="C54" s="697">
        <f t="shared" ref="C54:C64" si="11">IF(C6&gt;C22,(100%-C22/C6*100%),IF(C6&lt;C22,(C6/C22*100%)-100%,0))</f>
        <v>0</v>
      </c>
      <c r="D54" s="732"/>
      <c r="E54" s="1368"/>
      <c r="F54" s="697">
        <f t="shared" si="9"/>
        <v>0</v>
      </c>
      <c r="G54" s="697">
        <f t="shared" si="9"/>
        <v>0</v>
      </c>
      <c r="H54" s="697">
        <f t="shared" ref="H54:V54" si="12">IF(H6&gt;H22,(100%-H22/H6*100%),IF(H6&lt;H22,(H6/H22*100%)-100%,0))</f>
        <v>0</v>
      </c>
      <c r="I54" s="697">
        <f t="shared" si="12"/>
        <v>0</v>
      </c>
      <c r="J54" s="697">
        <f t="shared" si="12"/>
        <v>0</v>
      </c>
      <c r="K54" s="697">
        <f t="shared" si="12"/>
        <v>0</v>
      </c>
      <c r="L54" s="697">
        <f t="shared" si="12"/>
        <v>0</v>
      </c>
      <c r="M54" s="697">
        <f t="shared" si="12"/>
        <v>0</v>
      </c>
      <c r="N54" s="697">
        <f t="shared" si="12"/>
        <v>0</v>
      </c>
      <c r="O54" s="697">
        <f t="shared" si="12"/>
        <v>0</v>
      </c>
      <c r="P54" s="697">
        <f t="shared" si="12"/>
        <v>0</v>
      </c>
      <c r="Q54" s="697">
        <f t="shared" si="12"/>
        <v>0</v>
      </c>
      <c r="R54" s="697">
        <f t="shared" si="12"/>
        <v>0</v>
      </c>
      <c r="S54" s="697">
        <f t="shared" si="12"/>
        <v>0</v>
      </c>
      <c r="T54" s="697">
        <f t="shared" si="12"/>
        <v>0</v>
      </c>
      <c r="U54" s="697">
        <f t="shared" si="12"/>
        <v>0</v>
      </c>
      <c r="V54" s="697">
        <f t="shared" si="12"/>
        <v>0</v>
      </c>
      <c r="W54" s="697">
        <f t="shared" si="10"/>
        <v>0</v>
      </c>
      <c r="X54" s="697">
        <f t="shared" si="10"/>
        <v>0</v>
      </c>
    </row>
    <row r="55" spans="1:48" s="282" customFormat="1" ht="20.25" hidden="1" thickTop="1" thickBot="1">
      <c r="A55" s="727">
        <v>3</v>
      </c>
      <c r="B55" s="728" t="s">
        <v>760</v>
      </c>
      <c r="C55" s="697">
        <f t="shared" si="11"/>
        <v>0</v>
      </c>
      <c r="D55" s="732"/>
      <c r="E55" s="1368"/>
      <c r="F55" s="697">
        <f t="shared" si="9"/>
        <v>0</v>
      </c>
      <c r="G55" s="697">
        <f t="shared" si="9"/>
        <v>0</v>
      </c>
      <c r="H55" s="697">
        <f t="shared" si="10"/>
        <v>0</v>
      </c>
      <c r="I55" s="697">
        <f t="shared" si="10"/>
        <v>0</v>
      </c>
      <c r="J55" s="697">
        <f t="shared" si="10"/>
        <v>0</v>
      </c>
      <c r="K55" s="697">
        <f t="shared" si="10"/>
        <v>0</v>
      </c>
      <c r="L55" s="697">
        <f t="shared" si="10"/>
        <v>0</v>
      </c>
      <c r="M55" s="697">
        <f t="shared" si="10"/>
        <v>0</v>
      </c>
      <c r="N55" s="697">
        <f t="shared" si="10"/>
        <v>0</v>
      </c>
      <c r="O55" s="697">
        <f t="shared" si="10"/>
        <v>0</v>
      </c>
      <c r="P55" s="697">
        <f t="shared" si="10"/>
        <v>0</v>
      </c>
      <c r="Q55" s="697">
        <f t="shared" si="10"/>
        <v>0</v>
      </c>
      <c r="R55" s="697">
        <f t="shared" si="10"/>
        <v>0</v>
      </c>
      <c r="S55" s="697">
        <f t="shared" si="10"/>
        <v>0</v>
      </c>
      <c r="T55" s="697">
        <f t="shared" si="10"/>
        <v>0</v>
      </c>
      <c r="U55" s="697">
        <f t="shared" si="10"/>
        <v>0</v>
      </c>
      <c r="V55" s="697">
        <f t="shared" si="10"/>
        <v>0</v>
      </c>
      <c r="W55" s="697">
        <f t="shared" si="10"/>
        <v>0</v>
      </c>
      <c r="X55" s="697">
        <f t="shared" si="10"/>
        <v>0</v>
      </c>
    </row>
    <row r="56" spans="1:48" s="282" customFormat="1" ht="39" hidden="1" customHeight="1" thickTop="1" thickBot="1">
      <c r="A56" s="727">
        <v>4</v>
      </c>
      <c r="B56" s="728" t="s">
        <v>761</v>
      </c>
      <c r="C56" s="697">
        <f t="shared" si="11"/>
        <v>1</v>
      </c>
      <c r="D56" s="732"/>
      <c r="E56" s="1368"/>
      <c r="F56" s="697">
        <f t="shared" si="9"/>
        <v>0</v>
      </c>
      <c r="G56" s="697">
        <f t="shared" si="9"/>
        <v>0</v>
      </c>
      <c r="H56" s="697">
        <f t="shared" si="10"/>
        <v>0</v>
      </c>
      <c r="I56" s="697">
        <f t="shared" si="10"/>
        <v>0</v>
      </c>
      <c r="J56" s="697">
        <f t="shared" si="10"/>
        <v>0</v>
      </c>
      <c r="K56" s="697">
        <f t="shared" si="10"/>
        <v>0</v>
      </c>
      <c r="L56" s="697">
        <f t="shared" si="10"/>
        <v>1</v>
      </c>
      <c r="M56" s="697">
        <f t="shared" si="10"/>
        <v>1</v>
      </c>
      <c r="N56" s="697">
        <f t="shared" si="10"/>
        <v>0</v>
      </c>
      <c r="O56" s="697">
        <f t="shared" si="10"/>
        <v>0</v>
      </c>
      <c r="P56" s="697">
        <f t="shared" si="10"/>
        <v>1</v>
      </c>
      <c r="Q56" s="697">
        <f t="shared" si="10"/>
        <v>1</v>
      </c>
      <c r="R56" s="697">
        <f t="shared" si="10"/>
        <v>0</v>
      </c>
      <c r="S56" s="697">
        <f t="shared" si="10"/>
        <v>0</v>
      </c>
      <c r="T56" s="697">
        <f t="shared" si="10"/>
        <v>1</v>
      </c>
      <c r="U56" s="697">
        <f t="shared" si="10"/>
        <v>0</v>
      </c>
      <c r="V56" s="697">
        <f t="shared" si="10"/>
        <v>1</v>
      </c>
      <c r="W56" s="697">
        <f t="shared" si="10"/>
        <v>0</v>
      </c>
      <c r="X56" s="697">
        <f t="shared" si="10"/>
        <v>0</v>
      </c>
    </row>
    <row r="57" spans="1:48" s="282" customFormat="1" ht="39" hidden="1" thickTop="1" thickBot="1">
      <c r="A57" s="727">
        <v>5</v>
      </c>
      <c r="B57" s="728" t="s">
        <v>762</v>
      </c>
      <c r="C57" s="697">
        <f t="shared" si="11"/>
        <v>1</v>
      </c>
      <c r="D57" s="732"/>
      <c r="E57" s="1368"/>
      <c r="F57" s="697">
        <f t="shared" si="9"/>
        <v>0</v>
      </c>
      <c r="G57" s="697">
        <f t="shared" si="9"/>
        <v>0</v>
      </c>
      <c r="H57" s="697">
        <f t="shared" si="10"/>
        <v>0</v>
      </c>
      <c r="I57" s="697">
        <f t="shared" si="10"/>
        <v>0</v>
      </c>
      <c r="J57" s="697">
        <f t="shared" si="10"/>
        <v>0</v>
      </c>
      <c r="K57" s="697">
        <f t="shared" si="10"/>
        <v>0</v>
      </c>
      <c r="L57" s="697">
        <f t="shared" si="10"/>
        <v>0</v>
      </c>
      <c r="M57" s="697">
        <f t="shared" si="10"/>
        <v>0</v>
      </c>
      <c r="N57" s="697">
        <f t="shared" si="10"/>
        <v>0</v>
      </c>
      <c r="O57" s="697">
        <f t="shared" si="10"/>
        <v>0</v>
      </c>
      <c r="P57" s="697">
        <f t="shared" si="10"/>
        <v>0</v>
      </c>
      <c r="Q57" s="697">
        <f t="shared" si="10"/>
        <v>0</v>
      </c>
      <c r="R57" s="697">
        <f t="shared" si="10"/>
        <v>0</v>
      </c>
      <c r="S57" s="697">
        <f t="shared" si="10"/>
        <v>0</v>
      </c>
      <c r="T57" s="697">
        <f t="shared" si="10"/>
        <v>0</v>
      </c>
      <c r="U57" s="697">
        <f t="shared" si="10"/>
        <v>0</v>
      </c>
      <c r="V57" s="697">
        <f t="shared" si="10"/>
        <v>1</v>
      </c>
      <c r="W57" s="697">
        <f t="shared" si="10"/>
        <v>0</v>
      </c>
      <c r="X57" s="697">
        <f t="shared" si="10"/>
        <v>1</v>
      </c>
    </row>
    <row r="58" spans="1:48" s="282" customFormat="1" ht="114" hidden="1" thickTop="1" thickBot="1">
      <c r="A58" s="727">
        <v>6</v>
      </c>
      <c r="B58" s="728" t="s">
        <v>763</v>
      </c>
      <c r="C58" s="697">
        <f t="shared" si="11"/>
        <v>1</v>
      </c>
      <c r="D58" s="732"/>
      <c r="E58" s="1368"/>
      <c r="F58" s="697">
        <f t="shared" si="9"/>
        <v>0</v>
      </c>
      <c r="G58" s="697">
        <f t="shared" si="9"/>
        <v>0</v>
      </c>
      <c r="H58" s="697">
        <f t="shared" si="10"/>
        <v>0</v>
      </c>
      <c r="I58" s="697">
        <f t="shared" si="10"/>
        <v>1</v>
      </c>
      <c r="J58" s="697">
        <f t="shared" si="10"/>
        <v>0</v>
      </c>
      <c r="K58" s="697">
        <f t="shared" si="10"/>
        <v>0</v>
      </c>
      <c r="L58" s="697">
        <f t="shared" si="10"/>
        <v>1</v>
      </c>
      <c r="M58" s="697">
        <f t="shared" si="10"/>
        <v>1</v>
      </c>
      <c r="N58" s="697">
        <f t="shared" si="10"/>
        <v>0</v>
      </c>
      <c r="O58" s="697">
        <f t="shared" si="10"/>
        <v>0</v>
      </c>
      <c r="P58" s="697">
        <f t="shared" si="10"/>
        <v>0</v>
      </c>
      <c r="Q58" s="697">
        <f t="shared" si="10"/>
        <v>1</v>
      </c>
      <c r="R58" s="697">
        <f t="shared" si="10"/>
        <v>0</v>
      </c>
      <c r="S58" s="697">
        <f t="shared" si="10"/>
        <v>0</v>
      </c>
      <c r="T58" s="697">
        <f t="shared" si="10"/>
        <v>1</v>
      </c>
      <c r="U58" s="697">
        <f t="shared" si="10"/>
        <v>1</v>
      </c>
      <c r="V58" s="697">
        <f t="shared" si="10"/>
        <v>1</v>
      </c>
      <c r="W58" s="697">
        <f t="shared" si="10"/>
        <v>0</v>
      </c>
      <c r="X58" s="697">
        <f t="shared" si="10"/>
        <v>0</v>
      </c>
    </row>
    <row r="59" spans="1:48" s="282" customFormat="1" ht="39" hidden="1" thickTop="1" thickBot="1">
      <c r="A59" s="727">
        <v>7</v>
      </c>
      <c r="B59" s="728" t="s">
        <v>764</v>
      </c>
      <c r="C59" s="697">
        <f t="shared" si="11"/>
        <v>0</v>
      </c>
      <c r="D59" s="732"/>
      <c r="E59" s="1368"/>
      <c r="F59" s="697">
        <f t="shared" si="9"/>
        <v>0</v>
      </c>
      <c r="G59" s="697">
        <f t="shared" si="9"/>
        <v>0</v>
      </c>
      <c r="H59" s="697">
        <f t="shared" si="10"/>
        <v>0</v>
      </c>
      <c r="I59" s="697">
        <f t="shared" si="10"/>
        <v>0</v>
      </c>
      <c r="J59" s="697">
        <f t="shared" si="10"/>
        <v>0</v>
      </c>
      <c r="K59" s="697">
        <f t="shared" si="10"/>
        <v>0</v>
      </c>
      <c r="L59" s="697">
        <f t="shared" si="10"/>
        <v>0</v>
      </c>
      <c r="M59" s="697">
        <f t="shared" si="10"/>
        <v>0</v>
      </c>
      <c r="N59" s="697">
        <f t="shared" si="10"/>
        <v>0</v>
      </c>
      <c r="O59" s="697">
        <f t="shared" si="10"/>
        <v>0</v>
      </c>
      <c r="P59" s="697">
        <f t="shared" si="10"/>
        <v>0</v>
      </c>
      <c r="Q59" s="697">
        <f t="shared" si="10"/>
        <v>0</v>
      </c>
      <c r="R59" s="697">
        <f t="shared" si="10"/>
        <v>0</v>
      </c>
      <c r="S59" s="697">
        <f t="shared" si="10"/>
        <v>0</v>
      </c>
      <c r="T59" s="697">
        <f t="shared" si="10"/>
        <v>0</v>
      </c>
      <c r="U59" s="697">
        <f t="shared" si="10"/>
        <v>0</v>
      </c>
      <c r="V59" s="697">
        <f t="shared" si="10"/>
        <v>0</v>
      </c>
      <c r="W59" s="697">
        <f t="shared" si="10"/>
        <v>0</v>
      </c>
      <c r="X59" s="697">
        <f t="shared" si="10"/>
        <v>0</v>
      </c>
    </row>
    <row r="60" spans="1:48" s="282" customFormat="1" ht="39" hidden="1" thickTop="1" thickBot="1">
      <c r="A60" s="727">
        <v>8</v>
      </c>
      <c r="B60" s="728" t="s">
        <v>765</v>
      </c>
      <c r="C60" s="697">
        <f t="shared" si="11"/>
        <v>0</v>
      </c>
      <c r="D60" s="732"/>
      <c r="E60" s="1368"/>
      <c r="F60" s="697">
        <f t="shared" si="9"/>
        <v>0</v>
      </c>
      <c r="G60" s="697">
        <f t="shared" si="9"/>
        <v>0</v>
      </c>
      <c r="H60" s="697">
        <f t="shared" si="10"/>
        <v>0</v>
      </c>
      <c r="I60" s="697">
        <f t="shared" si="10"/>
        <v>0</v>
      </c>
      <c r="J60" s="697">
        <f t="shared" si="10"/>
        <v>0</v>
      </c>
      <c r="K60" s="697">
        <f t="shared" si="10"/>
        <v>0</v>
      </c>
      <c r="L60" s="697">
        <f t="shared" si="10"/>
        <v>0</v>
      </c>
      <c r="M60" s="697">
        <f t="shared" si="10"/>
        <v>0</v>
      </c>
      <c r="N60" s="697">
        <f t="shared" si="10"/>
        <v>0</v>
      </c>
      <c r="O60" s="697">
        <f t="shared" si="10"/>
        <v>0</v>
      </c>
      <c r="P60" s="697">
        <f t="shared" si="10"/>
        <v>0</v>
      </c>
      <c r="Q60" s="697">
        <f t="shared" si="10"/>
        <v>0</v>
      </c>
      <c r="R60" s="697">
        <f t="shared" si="10"/>
        <v>0</v>
      </c>
      <c r="S60" s="697">
        <f t="shared" si="10"/>
        <v>0</v>
      </c>
      <c r="T60" s="697">
        <f t="shared" si="10"/>
        <v>0</v>
      </c>
      <c r="U60" s="697">
        <f t="shared" si="10"/>
        <v>0</v>
      </c>
      <c r="V60" s="697">
        <f t="shared" si="10"/>
        <v>0</v>
      </c>
      <c r="W60" s="697">
        <f t="shared" si="10"/>
        <v>0</v>
      </c>
      <c r="X60" s="697">
        <f t="shared" si="10"/>
        <v>0</v>
      </c>
    </row>
    <row r="61" spans="1:48" s="282" customFormat="1" ht="39" hidden="1" thickTop="1" thickBot="1">
      <c r="A61" s="727">
        <v>9</v>
      </c>
      <c r="B61" s="728" t="s">
        <v>766</v>
      </c>
      <c r="C61" s="697">
        <f t="shared" si="11"/>
        <v>0</v>
      </c>
      <c r="D61" s="732"/>
      <c r="E61" s="1368"/>
      <c r="F61" s="697">
        <f t="shared" si="9"/>
        <v>0</v>
      </c>
      <c r="G61" s="697">
        <f t="shared" si="9"/>
        <v>0</v>
      </c>
      <c r="H61" s="697">
        <f t="shared" si="10"/>
        <v>0</v>
      </c>
      <c r="I61" s="697">
        <f t="shared" si="10"/>
        <v>0</v>
      </c>
      <c r="J61" s="697">
        <f t="shared" si="10"/>
        <v>0</v>
      </c>
      <c r="K61" s="697">
        <f t="shared" si="10"/>
        <v>0</v>
      </c>
      <c r="L61" s="697">
        <f t="shared" si="10"/>
        <v>0</v>
      </c>
      <c r="M61" s="697">
        <f t="shared" si="10"/>
        <v>0</v>
      </c>
      <c r="N61" s="697">
        <f t="shared" si="10"/>
        <v>0</v>
      </c>
      <c r="O61" s="697">
        <f t="shared" si="10"/>
        <v>0</v>
      </c>
      <c r="P61" s="697">
        <f t="shared" si="10"/>
        <v>0</v>
      </c>
      <c r="Q61" s="697">
        <f t="shared" si="10"/>
        <v>0</v>
      </c>
      <c r="R61" s="697">
        <f t="shared" si="10"/>
        <v>0</v>
      </c>
      <c r="S61" s="697">
        <f t="shared" si="10"/>
        <v>0</v>
      </c>
      <c r="T61" s="697">
        <f t="shared" si="10"/>
        <v>0</v>
      </c>
      <c r="U61" s="697">
        <f t="shared" si="10"/>
        <v>0</v>
      </c>
      <c r="V61" s="697">
        <f t="shared" si="10"/>
        <v>0</v>
      </c>
      <c r="W61" s="697">
        <f t="shared" si="10"/>
        <v>0</v>
      </c>
      <c r="X61" s="697">
        <f t="shared" si="10"/>
        <v>0</v>
      </c>
    </row>
    <row r="62" spans="1:48" s="282" customFormat="1" ht="20.25" hidden="1" customHeight="1" thickTop="1" thickBot="1">
      <c r="A62" s="727">
        <v>10</v>
      </c>
      <c r="B62" s="728" t="s">
        <v>767</v>
      </c>
      <c r="C62" s="697">
        <f t="shared" si="11"/>
        <v>1</v>
      </c>
      <c r="D62" s="732"/>
      <c r="E62" s="1368"/>
      <c r="F62" s="697">
        <f t="shared" si="9"/>
        <v>0</v>
      </c>
      <c r="G62" s="697">
        <f t="shared" si="9"/>
        <v>0</v>
      </c>
      <c r="H62" s="697">
        <f t="shared" si="10"/>
        <v>0</v>
      </c>
      <c r="I62" s="697">
        <f t="shared" si="10"/>
        <v>0</v>
      </c>
      <c r="J62" s="697">
        <f t="shared" si="10"/>
        <v>0</v>
      </c>
      <c r="K62" s="697">
        <f t="shared" si="10"/>
        <v>0</v>
      </c>
      <c r="L62" s="697">
        <f t="shared" si="10"/>
        <v>0</v>
      </c>
      <c r="M62" s="697">
        <f t="shared" si="10"/>
        <v>1</v>
      </c>
      <c r="N62" s="697">
        <f t="shared" si="10"/>
        <v>0</v>
      </c>
      <c r="O62" s="697">
        <f t="shared" si="10"/>
        <v>0</v>
      </c>
      <c r="P62" s="697">
        <f t="shared" si="10"/>
        <v>0</v>
      </c>
      <c r="Q62" s="697">
        <f t="shared" si="10"/>
        <v>0</v>
      </c>
      <c r="R62" s="697">
        <f t="shared" si="10"/>
        <v>0</v>
      </c>
      <c r="S62" s="697">
        <f t="shared" si="10"/>
        <v>0</v>
      </c>
      <c r="T62" s="697">
        <f t="shared" si="10"/>
        <v>0</v>
      </c>
      <c r="U62" s="697">
        <f t="shared" si="10"/>
        <v>0</v>
      </c>
      <c r="V62" s="697">
        <f t="shared" si="10"/>
        <v>0</v>
      </c>
      <c r="W62" s="697">
        <f t="shared" si="10"/>
        <v>0</v>
      </c>
      <c r="X62" s="697">
        <f t="shared" si="10"/>
        <v>0</v>
      </c>
    </row>
    <row r="63" spans="1:48" s="282" customFormat="1" ht="20.25" hidden="1" thickTop="1" thickBot="1">
      <c r="A63" s="727">
        <v>11</v>
      </c>
      <c r="B63" s="728" t="s">
        <v>768</v>
      </c>
      <c r="C63" s="697">
        <f t="shared" si="11"/>
        <v>0</v>
      </c>
      <c r="D63" s="732"/>
      <c r="E63" s="1368"/>
      <c r="F63" s="697">
        <f t="shared" si="9"/>
        <v>0</v>
      </c>
      <c r="G63" s="697">
        <f t="shared" si="9"/>
        <v>0</v>
      </c>
      <c r="H63" s="697">
        <f t="shared" si="10"/>
        <v>0</v>
      </c>
      <c r="I63" s="697">
        <f t="shared" si="10"/>
        <v>0</v>
      </c>
      <c r="J63" s="697">
        <f t="shared" si="10"/>
        <v>0</v>
      </c>
      <c r="K63" s="697">
        <f t="shared" si="10"/>
        <v>0</v>
      </c>
      <c r="L63" s="697">
        <f t="shared" si="10"/>
        <v>0</v>
      </c>
      <c r="M63" s="697">
        <f t="shared" si="10"/>
        <v>0</v>
      </c>
      <c r="N63" s="697">
        <f t="shared" si="10"/>
        <v>0</v>
      </c>
      <c r="O63" s="697">
        <f t="shared" si="10"/>
        <v>0</v>
      </c>
      <c r="P63" s="697">
        <f t="shared" si="10"/>
        <v>0</v>
      </c>
      <c r="Q63" s="697">
        <f t="shared" si="10"/>
        <v>0</v>
      </c>
      <c r="R63" s="697">
        <f t="shared" si="10"/>
        <v>0</v>
      </c>
      <c r="S63" s="697">
        <f t="shared" si="10"/>
        <v>0</v>
      </c>
      <c r="T63" s="697">
        <f t="shared" si="10"/>
        <v>0</v>
      </c>
      <c r="U63" s="697">
        <f t="shared" si="10"/>
        <v>0</v>
      </c>
      <c r="V63" s="697">
        <f t="shared" si="10"/>
        <v>0</v>
      </c>
      <c r="W63" s="697">
        <f t="shared" si="10"/>
        <v>0</v>
      </c>
      <c r="X63" s="697">
        <f t="shared" si="10"/>
        <v>0</v>
      </c>
    </row>
    <row r="64" spans="1:48" s="282" customFormat="1" ht="17.25" hidden="1" thickTop="1" thickBot="1">
      <c r="A64" s="729"/>
      <c r="B64" s="729" t="s">
        <v>35</v>
      </c>
      <c r="C64" s="697">
        <f t="shared" si="11"/>
        <v>0.98648648648648651</v>
      </c>
      <c r="D64" s="733"/>
      <c r="E64" s="1369"/>
      <c r="F64" s="697">
        <f t="shared" si="9"/>
        <v>0</v>
      </c>
      <c r="G64" s="697">
        <f t="shared" si="9"/>
        <v>1</v>
      </c>
      <c r="H64" s="697">
        <f t="shared" si="10"/>
        <v>0</v>
      </c>
      <c r="I64" s="697">
        <f t="shared" si="10"/>
        <v>1</v>
      </c>
      <c r="J64" s="697">
        <f t="shared" si="10"/>
        <v>1</v>
      </c>
      <c r="K64" s="697">
        <f t="shared" si="10"/>
        <v>1</v>
      </c>
      <c r="L64" s="697">
        <f t="shared" si="10"/>
        <v>1</v>
      </c>
      <c r="M64" s="697">
        <f t="shared" si="10"/>
        <v>1</v>
      </c>
      <c r="N64" s="697">
        <f t="shared" si="10"/>
        <v>1</v>
      </c>
      <c r="O64" s="697">
        <f t="shared" si="10"/>
        <v>0</v>
      </c>
      <c r="P64" s="697">
        <f t="shared" si="10"/>
        <v>1</v>
      </c>
      <c r="Q64" s="697">
        <f t="shared" si="10"/>
        <v>1</v>
      </c>
      <c r="R64" s="697">
        <f t="shared" si="10"/>
        <v>0</v>
      </c>
      <c r="S64" s="697">
        <f t="shared" si="10"/>
        <v>0</v>
      </c>
      <c r="T64" s="697">
        <f t="shared" si="10"/>
        <v>1</v>
      </c>
      <c r="U64" s="697">
        <f t="shared" si="10"/>
        <v>1</v>
      </c>
      <c r="V64" s="697">
        <f t="shared" si="10"/>
        <v>1</v>
      </c>
      <c r="W64" s="697">
        <f t="shared" si="10"/>
        <v>0</v>
      </c>
      <c r="X64" s="697">
        <f t="shared" si="10"/>
        <v>1</v>
      </c>
    </row>
    <row r="65" spans="1:2" ht="16.5" thickTop="1">
      <c r="A65" s="219"/>
      <c r="B65" s="219"/>
    </row>
    <row r="66" spans="1:2" ht="15.75">
      <c r="A66" s="216"/>
      <c r="B66" s="216"/>
    </row>
    <row r="67" spans="1:2" ht="15.75">
      <c r="A67" s="216"/>
      <c r="B67" s="216"/>
    </row>
    <row r="68" spans="1:2" ht="15.75">
      <c r="A68" s="216"/>
      <c r="B68" s="216"/>
    </row>
    <row r="69" spans="1:2" ht="15.75">
      <c r="A69" s="216"/>
      <c r="B69" s="216"/>
    </row>
    <row r="70" spans="1:2" ht="15.75">
      <c r="A70" s="216"/>
      <c r="B70" s="220"/>
    </row>
    <row r="71" spans="1:2" ht="15.75">
      <c r="A71" s="216"/>
      <c r="B71" s="216"/>
    </row>
    <row r="72" spans="1:2" ht="15.75">
      <c r="A72" s="216"/>
      <c r="B72" s="216"/>
    </row>
    <row r="73" spans="1:2" ht="15.75">
      <c r="A73" s="216"/>
      <c r="B73" s="216"/>
    </row>
    <row r="74" spans="1:2" ht="15.75">
      <c r="A74" s="219"/>
      <c r="B74" s="219"/>
    </row>
    <row r="75" spans="1:2" ht="15.75">
      <c r="A75" s="216"/>
      <c r="B75" s="216"/>
    </row>
    <row r="76" spans="1:2" ht="15.75">
      <c r="A76" s="216"/>
      <c r="B76" s="216"/>
    </row>
    <row r="77" spans="1:2" ht="15.75">
      <c r="A77" s="216"/>
      <c r="B77" s="216"/>
    </row>
    <row r="78" spans="1:2" ht="15.75">
      <c r="A78" s="216"/>
      <c r="B78" s="216"/>
    </row>
    <row r="79" spans="1:2" ht="15.75">
      <c r="A79" s="216"/>
      <c r="B79" s="216"/>
    </row>
    <row r="80" spans="1:2" ht="15.75">
      <c r="A80" s="219"/>
      <c r="B80" s="219"/>
    </row>
    <row r="81" spans="1:2" ht="15.75">
      <c r="A81" s="216"/>
      <c r="B81" s="216"/>
    </row>
    <row r="82" spans="1:2" ht="15.75">
      <c r="A82" s="216"/>
      <c r="B82" s="216"/>
    </row>
    <row r="83" spans="1:2" ht="15.75">
      <c r="A83" s="216"/>
      <c r="B83" s="216"/>
    </row>
    <row r="84" spans="1:2" ht="15.75">
      <c r="A84" s="216"/>
      <c r="B84" s="216"/>
    </row>
    <row r="85" spans="1:2" ht="15.75">
      <c r="A85" s="216"/>
      <c r="B85" s="216"/>
    </row>
    <row r="86" spans="1:2" ht="15.75">
      <c r="A86" s="216"/>
      <c r="B86" s="216"/>
    </row>
    <row r="87" spans="1:2" ht="15.75">
      <c r="A87" s="216"/>
      <c r="B87" s="216"/>
    </row>
    <row r="88" spans="1:2" ht="15.75">
      <c r="A88" s="216"/>
      <c r="B88" s="216"/>
    </row>
    <row r="89" spans="1:2" ht="15.75">
      <c r="A89" s="216"/>
      <c r="B89" s="216"/>
    </row>
    <row r="90" spans="1:2" ht="15.75">
      <c r="A90" s="216"/>
      <c r="B90" s="216"/>
    </row>
    <row r="91" spans="1:2" ht="15.75">
      <c r="A91" s="216"/>
      <c r="B91" s="216"/>
    </row>
    <row r="92" spans="1:2" ht="15.75">
      <c r="A92" s="216"/>
      <c r="B92" s="216"/>
    </row>
    <row r="93" spans="1:2" ht="15.75">
      <c r="A93" s="216"/>
      <c r="B93" s="216"/>
    </row>
    <row r="94" spans="1:2" ht="15.75">
      <c r="A94" s="216"/>
      <c r="B94" s="216"/>
    </row>
    <row r="95" spans="1:2" ht="15.75">
      <c r="A95" s="216"/>
      <c r="B95" s="216"/>
    </row>
    <row r="96" spans="1:2" ht="15.75">
      <c r="A96" s="216"/>
      <c r="B96" s="216"/>
    </row>
    <row r="97" spans="1:2" ht="15.75">
      <c r="A97" s="216"/>
      <c r="B97" s="216"/>
    </row>
    <row r="98" spans="1:2" ht="15.75">
      <c r="A98" s="216"/>
      <c r="B98" s="216"/>
    </row>
    <row r="99" spans="1:2" ht="15.75">
      <c r="A99" s="216"/>
      <c r="B99" s="216"/>
    </row>
    <row r="100" spans="1:2" ht="15.75">
      <c r="A100" s="216"/>
      <c r="B100" s="216"/>
    </row>
    <row r="101" spans="1:2" ht="15.75">
      <c r="A101" s="219"/>
      <c r="B101" s="219"/>
    </row>
    <row r="102" spans="1:2" ht="15.75">
      <c r="A102" s="216"/>
      <c r="B102" s="216"/>
    </row>
    <row r="103" spans="1:2" ht="15.75">
      <c r="A103" s="216"/>
      <c r="B103" s="216"/>
    </row>
    <row r="104" spans="1:2" ht="15.75">
      <c r="A104" s="216"/>
      <c r="B104" s="216"/>
    </row>
    <row r="105" spans="1:2" ht="15.75">
      <c r="A105" s="216"/>
      <c r="B105" s="216"/>
    </row>
    <row r="106" spans="1:2" ht="15.75">
      <c r="A106" s="216"/>
      <c r="B106" s="216"/>
    </row>
    <row r="107" spans="1:2" ht="15.75">
      <c r="A107" s="216"/>
      <c r="B107" s="216"/>
    </row>
    <row r="108" spans="1:2" ht="15.75">
      <c r="A108" s="216"/>
      <c r="B108" s="216"/>
    </row>
    <row r="109" spans="1:2" ht="15.75">
      <c r="A109" s="216"/>
      <c r="B109" s="216"/>
    </row>
    <row r="110" spans="1:2" ht="15.75">
      <c r="A110" s="216"/>
      <c r="B110" s="216"/>
    </row>
    <row r="111" spans="1:2" ht="15.75">
      <c r="A111" s="216"/>
      <c r="B111" s="216"/>
    </row>
    <row r="112" spans="1:2" ht="15.75">
      <c r="A112" s="216"/>
      <c r="B112" s="216"/>
    </row>
    <row r="113" spans="1:2" ht="15.75">
      <c r="A113" s="216"/>
      <c r="B113" s="216"/>
    </row>
    <row r="114" spans="1:2" ht="15.75">
      <c r="A114" s="219"/>
      <c r="B114" s="219"/>
    </row>
    <row r="115" spans="1:2" ht="15.75">
      <c r="A115" s="219"/>
      <c r="B115" s="219"/>
    </row>
    <row r="116" spans="1:2" ht="15.75">
      <c r="A116" s="216"/>
      <c r="B116" s="216"/>
    </row>
    <row r="117" spans="1:2" ht="15.75">
      <c r="A117" s="216"/>
      <c r="B117" s="216"/>
    </row>
    <row r="118" spans="1:2" ht="15.75">
      <c r="A118" s="216"/>
      <c r="B118" s="216"/>
    </row>
    <row r="119" spans="1:2" ht="15.75">
      <c r="A119" s="216"/>
      <c r="B119" s="216"/>
    </row>
    <row r="120" spans="1:2" ht="15.75">
      <c r="A120" s="216"/>
      <c r="B120" s="216"/>
    </row>
    <row r="121" spans="1:2" ht="15.75">
      <c r="A121" s="216"/>
      <c r="B121" s="216"/>
    </row>
    <row r="122" spans="1:2" ht="15.75">
      <c r="A122" s="216"/>
      <c r="B122" s="216"/>
    </row>
    <row r="123" spans="1:2" ht="15.75">
      <c r="A123" s="216"/>
      <c r="B123" s="216"/>
    </row>
    <row r="124" spans="1:2" ht="15.75">
      <c r="A124" s="216"/>
      <c r="B124" s="216"/>
    </row>
    <row r="125" spans="1:2" ht="15.75">
      <c r="A125" s="216"/>
      <c r="B125" s="216"/>
    </row>
    <row r="126" spans="1:2" ht="15.75">
      <c r="A126" s="216"/>
      <c r="B126" s="216"/>
    </row>
    <row r="127" spans="1:2" ht="15.75">
      <c r="A127" s="219"/>
      <c r="B127" s="219"/>
    </row>
    <row r="128" spans="1:2" ht="15.75">
      <c r="A128" s="216"/>
      <c r="B128" s="216"/>
    </row>
    <row r="129" spans="1:2" ht="15.75">
      <c r="A129" s="216"/>
      <c r="B129" s="216"/>
    </row>
    <row r="130" spans="1:2" ht="15.75">
      <c r="A130" s="216"/>
      <c r="B130" s="216"/>
    </row>
    <row r="131" spans="1:2" ht="15.75">
      <c r="A131" s="216"/>
      <c r="B131" s="216"/>
    </row>
    <row r="132" spans="1:2" ht="15.75">
      <c r="A132" s="216"/>
      <c r="B132" s="216"/>
    </row>
    <row r="133" spans="1:2" ht="15.75">
      <c r="A133" s="216"/>
      <c r="B133" s="216"/>
    </row>
    <row r="134" spans="1:2" ht="15.75">
      <c r="A134" s="216"/>
      <c r="B134" s="216"/>
    </row>
    <row r="135" spans="1:2" ht="15.75">
      <c r="A135" s="216"/>
      <c r="B135" s="216"/>
    </row>
    <row r="136" spans="1:2" ht="15.75">
      <c r="A136" s="219"/>
      <c r="B136" s="219"/>
    </row>
    <row r="137" spans="1:2" ht="15.75">
      <c r="A137" s="216"/>
      <c r="B137" s="216"/>
    </row>
    <row r="138" spans="1:2" ht="15.75">
      <c r="A138" s="216"/>
      <c r="B138" s="216"/>
    </row>
    <row r="139" spans="1:2" ht="15.75">
      <c r="A139" s="216"/>
      <c r="B139" s="216"/>
    </row>
    <row r="140" spans="1:2" ht="15.75">
      <c r="A140" s="216"/>
      <c r="B140" s="219"/>
    </row>
    <row r="141" spans="1:2" ht="15.75">
      <c r="A141" s="216"/>
      <c r="B141" s="219"/>
    </row>
    <row r="142" spans="1:2">
      <c r="A142" s="218"/>
      <c r="B142" s="221"/>
    </row>
  </sheetData>
  <sheetProtection password="CE2A" sheet="1" objects="1" scenarios="1" formatCells="0" formatColumns="0" formatRows="0" insertColumns="0" insertRows="0" insertHyperlinks="0" deleteColumns="0" deleteRows="0" sort="0" autoFilter="0" pivotTables="0"/>
  <mergeCells count="4">
    <mergeCell ref="A35:C35"/>
    <mergeCell ref="A51:C51"/>
    <mergeCell ref="B2:C2"/>
    <mergeCell ref="A19:C19"/>
  </mergeCells>
  <conditionalFormatting sqref="F37:X48">
    <cfRule type="cellIs" dxfId="108" priority="10" operator="equal">
      <formula>0</formula>
    </cfRule>
    <cfRule type="cellIs" dxfId="107" priority="11" operator="lessThan">
      <formula>0</formula>
    </cfRule>
    <cfRule type="cellIs" dxfId="106" priority="12" operator="greaterThan">
      <formula>0</formula>
    </cfRule>
  </conditionalFormatting>
  <conditionalFormatting sqref="F53:X64">
    <cfRule type="cellIs" dxfId="105" priority="7" operator="equal">
      <formula>0</formula>
    </cfRule>
    <cfRule type="cellIs" dxfId="104" priority="8" operator="lessThan">
      <formula>0</formula>
    </cfRule>
    <cfRule type="cellIs" dxfId="103" priority="9" operator="greaterThan">
      <formula>0</formula>
    </cfRule>
  </conditionalFormatting>
  <conditionalFormatting sqref="C37:C48">
    <cfRule type="cellIs" dxfId="102" priority="4" operator="equal">
      <formula>0</formula>
    </cfRule>
    <cfRule type="cellIs" dxfId="101" priority="5" operator="lessThan">
      <formula>0</formula>
    </cfRule>
    <cfRule type="cellIs" dxfId="100" priority="6" operator="greaterThan">
      <formula>0</formula>
    </cfRule>
  </conditionalFormatting>
  <conditionalFormatting sqref="C53:C64">
    <cfRule type="cellIs" dxfId="99" priority="1" operator="equal">
      <formula>0</formula>
    </cfRule>
    <cfRule type="cellIs" dxfId="98" priority="2" operator="lessThan">
      <formula>0</formula>
    </cfRule>
    <cfRule type="cellIs" dxfId="97" priority="3" operator="greaterThan">
      <formula>0</formula>
    </cfRule>
  </conditionalFormatting>
  <dataValidations count="1">
    <dataValidation type="list" allowBlank="1" showInputMessage="1" showErrorMessage="1" sqref="F4:X4 F20:X20 F36:X36 F52:X52">
      <formula1>районы</formula1>
    </dataValidation>
  </dataValidations>
  <pageMargins left="0.70866141732283472" right="0.70866141732283472" top="0.74803149606299213" bottom="0.74803149606299213" header="0.31496062992125984" footer="0.31496062992125984"/>
  <pageSetup paperSize="9" scale="43" orientation="landscape" r:id="rId1"/>
</worksheet>
</file>

<file path=xl/worksheets/sheet4.xml><?xml version="1.0" encoding="utf-8"?>
<worksheet xmlns="http://schemas.openxmlformats.org/spreadsheetml/2006/main" xmlns:r="http://schemas.openxmlformats.org/officeDocument/2006/relationships">
  <sheetPr codeName="Лист11">
    <tabColor rgb="FF00B0F0"/>
  </sheetPr>
  <dimension ref="A1:CL540"/>
  <sheetViews>
    <sheetView view="pageBreakPreview" zoomScale="50" zoomScaleSheetLayoutView="50" workbookViewId="0">
      <pane xSplit="4" ySplit="5" topLeftCell="E6" activePane="bottomRight" state="frozen"/>
      <selection activeCell="H15" sqref="H15"/>
      <selection pane="topRight" activeCell="H15" sqref="H15"/>
      <selection pane="bottomLeft" activeCell="H15" sqref="H15"/>
      <selection pane="bottomRight" activeCell="H1" sqref="E1:H1048576"/>
    </sheetView>
  </sheetViews>
  <sheetFormatPr defaultRowHeight="12.75"/>
  <cols>
    <col min="1" max="1" width="7" customWidth="1"/>
    <col min="2" max="2" width="124.42578125" style="93" customWidth="1"/>
    <col min="3" max="3" width="13.42578125" customWidth="1"/>
    <col min="4" max="4" width="22.5703125" customWidth="1"/>
    <col min="5" max="5" width="12" hidden="1" customWidth="1"/>
    <col min="6" max="6" width="11.5703125" hidden="1" customWidth="1"/>
    <col min="7" max="7" width="13" hidden="1" customWidth="1"/>
    <col min="8" max="8" width="15.140625" style="10" hidden="1" customWidth="1"/>
    <col min="9" max="9" width="10.85546875" style="1" customWidth="1"/>
    <col min="10" max="10" width="11.28515625" customWidth="1"/>
    <col min="14" max="14" width="13" customWidth="1"/>
    <col min="16" max="16" width="11.7109375" customWidth="1"/>
    <col min="17" max="17" width="10.140625" customWidth="1"/>
    <col min="18" max="18" width="10.7109375" customWidth="1"/>
    <col min="28" max="28" width="11.7109375" customWidth="1"/>
    <col min="30" max="30" width="11.7109375" customWidth="1"/>
    <col min="34" max="34" width="12.28515625" customWidth="1"/>
    <col min="36" max="36" width="12" customWidth="1"/>
    <col min="42" max="42" width="12" customWidth="1"/>
    <col min="49" max="90" width="9.140625" style="10"/>
  </cols>
  <sheetData>
    <row r="1" spans="1:90" ht="18.75">
      <c r="A1" s="13"/>
      <c r="B1" s="213"/>
      <c r="C1" s="213"/>
      <c r="D1" s="213" t="s">
        <v>1012</v>
      </c>
      <c r="G1" s="441"/>
      <c r="H1" s="66"/>
      <c r="I1" s="230"/>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row>
    <row r="2" spans="1:90" ht="24" customHeight="1" thickBot="1">
      <c r="A2" s="2625" t="s">
        <v>1018</v>
      </c>
      <c r="B2" s="2625"/>
      <c r="C2" s="2625"/>
      <c r="D2" s="2625"/>
      <c r="G2" s="441"/>
      <c r="H2" s="66"/>
      <c r="I2" s="227"/>
      <c r="J2" s="109"/>
      <c r="K2" s="108"/>
      <c r="L2" s="109"/>
      <c r="M2" s="108"/>
      <c r="N2" s="110"/>
      <c r="O2" s="108"/>
      <c r="P2" s="110"/>
      <c r="Q2" s="108"/>
      <c r="R2" s="110"/>
      <c r="S2" s="108"/>
      <c r="T2" s="110"/>
      <c r="U2" s="108"/>
      <c r="V2" s="110"/>
      <c r="W2" s="108"/>
      <c r="X2" s="110"/>
      <c r="Y2" s="108"/>
      <c r="Z2" s="110"/>
      <c r="AA2" s="110"/>
      <c r="AB2" s="110"/>
      <c r="AC2" s="108"/>
      <c r="AD2" s="110"/>
      <c r="AE2" s="108"/>
      <c r="AF2" s="110"/>
      <c r="AG2" s="108"/>
      <c r="AH2" s="110"/>
      <c r="AI2" s="108"/>
      <c r="AJ2" s="110"/>
      <c r="AK2" s="108"/>
      <c r="AL2" s="110"/>
      <c r="AM2" s="108"/>
      <c r="AN2" s="110"/>
      <c r="AO2" s="108"/>
      <c r="AP2" s="110"/>
      <c r="AQ2" s="108"/>
      <c r="AR2" s="110"/>
      <c r="AS2" s="108"/>
      <c r="AT2" s="110"/>
      <c r="AU2" s="108"/>
      <c r="AV2" s="110"/>
    </row>
    <row r="3" spans="1:90" ht="24" thickTop="1" thickBot="1">
      <c r="A3" s="2663" t="s">
        <v>1002</v>
      </c>
      <c r="B3" s="2663"/>
      <c r="C3" s="2663"/>
      <c r="D3" s="2663"/>
      <c r="G3" s="15"/>
      <c r="H3" s="67"/>
      <c r="I3" s="2664"/>
      <c r="J3" s="2664"/>
      <c r="K3" s="2665"/>
      <c r="L3" s="2665"/>
      <c r="M3" s="14"/>
      <c r="N3" s="14"/>
      <c r="O3" s="14"/>
      <c r="P3" s="14"/>
      <c r="Q3" s="14"/>
      <c r="R3" s="16"/>
      <c r="S3" s="14"/>
      <c r="T3" s="14"/>
      <c r="U3" s="14"/>
      <c r="V3" s="14"/>
      <c r="W3" s="14"/>
      <c r="X3" s="14"/>
      <c r="Y3" s="14"/>
      <c r="Z3" s="14"/>
      <c r="AA3" s="14"/>
      <c r="AB3" s="14"/>
      <c r="AC3" s="14" t="s">
        <v>151</v>
      </c>
      <c r="AD3" s="14"/>
      <c r="AE3" s="14"/>
      <c r="AF3" s="14"/>
      <c r="AG3" s="16"/>
      <c r="AH3" s="16"/>
      <c r="AI3" s="14"/>
      <c r="AJ3" s="14"/>
      <c r="AK3" s="14"/>
      <c r="AL3" s="14"/>
      <c r="AM3" s="2657"/>
      <c r="AN3" s="2657"/>
      <c r="AO3" s="14"/>
      <c r="AP3" s="14"/>
      <c r="AQ3" s="14"/>
      <c r="AR3" s="14"/>
      <c r="AS3" s="14"/>
      <c r="AT3" s="14"/>
      <c r="AU3" s="14"/>
      <c r="AV3" s="14"/>
    </row>
    <row r="4" spans="1:90" s="68" customFormat="1" ht="15.75" customHeight="1" thickTop="1" thickBot="1">
      <c r="A4" s="2658" t="s">
        <v>152</v>
      </c>
      <c r="B4" s="2658"/>
      <c r="C4" s="2658" t="s">
        <v>153</v>
      </c>
      <c r="D4" s="2659" t="s">
        <v>154</v>
      </c>
      <c r="E4" s="2654" t="s">
        <v>1441</v>
      </c>
      <c r="F4" s="2654"/>
      <c r="G4" s="2644" t="s">
        <v>1003</v>
      </c>
      <c r="H4" s="2645"/>
      <c r="I4" s="2660" t="s">
        <v>131</v>
      </c>
      <c r="J4" s="2661"/>
      <c r="K4" s="2662" t="s">
        <v>130</v>
      </c>
      <c r="L4" s="2661"/>
      <c r="M4" s="2662" t="s">
        <v>137</v>
      </c>
      <c r="N4" s="2661"/>
      <c r="O4" s="2662" t="s">
        <v>288</v>
      </c>
      <c r="P4" s="2661"/>
      <c r="Q4" s="2628" t="s">
        <v>127</v>
      </c>
      <c r="R4" s="2629"/>
      <c r="S4" s="2628" t="s">
        <v>144</v>
      </c>
      <c r="T4" s="2629"/>
      <c r="U4" s="2628" t="s">
        <v>134</v>
      </c>
      <c r="V4" s="2629"/>
      <c r="W4" s="2628" t="s">
        <v>132</v>
      </c>
      <c r="X4" s="2629"/>
      <c r="Y4" s="2628" t="s">
        <v>136</v>
      </c>
      <c r="Z4" s="2629"/>
      <c r="AA4" s="2630" t="s">
        <v>155</v>
      </c>
      <c r="AB4" s="2631"/>
      <c r="AC4" s="2628" t="s">
        <v>148</v>
      </c>
      <c r="AD4" s="2629"/>
      <c r="AE4" s="2628" t="s">
        <v>142</v>
      </c>
      <c r="AF4" s="2629"/>
      <c r="AG4" s="2628" t="s">
        <v>143</v>
      </c>
      <c r="AH4" s="2629"/>
      <c r="AI4" s="2628" t="s">
        <v>139</v>
      </c>
      <c r="AJ4" s="2629"/>
      <c r="AK4" s="2628" t="s">
        <v>146</v>
      </c>
      <c r="AL4" s="2629"/>
      <c r="AM4" s="2628" t="s">
        <v>141</v>
      </c>
      <c r="AN4" s="2629"/>
      <c r="AO4" s="2628" t="s">
        <v>135</v>
      </c>
      <c r="AP4" s="2629"/>
      <c r="AQ4" s="2628" t="s">
        <v>133</v>
      </c>
      <c r="AR4" s="2629"/>
      <c r="AS4" s="2628" t="s">
        <v>140</v>
      </c>
      <c r="AT4" s="2629"/>
      <c r="AU4" s="2628" t="s">
        <v>128</v>
      </c>
      <c r="AV4" s="2629"/>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row>
    <row r="5" spans="1:90" s="68" customFormat="1" ht="15.75" customHeight="1" thickBot="1">
      <c r="A5" s="2658"/>
      <c r="B5" s="2658"/>
      <c r="C5" s="2658"/>
      <c r="D5" s="2659"/>
      <c r="E5" s="471" t="s">
        <v>156</v>
      </c>
      <c r="F5" s="472" t="s">
        <v>157</v>
      </c>
      <c r="G5" s="994" t="s">
        <v>153</v>
      </c>
      <c r="H5" s="995" t="s">
        <v>1028</v>
      </c>
      <c r="I5" s="460" t="s">
        <v>156</v>
      </c>
      <c r="J5" s="72" t="s">
        <v>157</v>
      </c>
      <c r="K5" s="71" t="s">
        <v>156</v>
      </c>
      <c r="L5" s="72" t="s">
        <v>157</v>
      </c>
      <c r="M5" s="71" t="s">
        <v>156</v>
      </c>
      <c r="N5" s="72" t="s">
        <v>157</v>
      </c>
      <c r="O5" s="71" t="s">
        <v>156</v>
      </c>
      <c r="P5" s="72" t="s">
        <v>157</v>
      </c>
      <c r="Q5" s="71" t="s">
        <v>156</v>
      </c>
      <c r="R5" s="72" t="s">
        <v>157</v>
      </c>
      <c r="S5" s="71" t="s">
        <v>156</v>
      </c>
      <c r="T5" s="72" t="s">
        <v>157</v>
      </c>
      <c r="U5" s="71" t="s">
        <v>156</v>
      </c>
      <c r="V5" s="72" t="s">
        <v>157</v>
      </c>
      <c r="W5" s="71" t="s">
        <v>156</v>
      </c>
      <c r="X5" s="72" t="s">
        <v>157</v>
      </c>
      <c r="Y5" s="71" t="s">
        <v>156</v>
      </c>
      <c r="Z5" s="72" t="s">
        <v>157</v>
      </c>
      <c r="AA5" s="71" t="s">
        <v>156</v>
      </c>
      <c r="AB5" s="72" t="s">
        <v>157</v>
      </c>
      <c r="AC5" s="70" t="s">
        <v>156</v>
      </c>
      <c r="AD5" s="69" t="s">
        <v>157</v>
      </c>
      <c r="AE5" s="70" t="s">
        <v>156</v>
      </c>
      <c r="AF5" s="69" t="s">
        <v>157</v>
      </c>
      <c r="AG5" s="70" t="s">
        <v>156</v>
      </c>
      <c r="AH5" s="69" t="s">
        <v>157</v>
      </c>
      <c r="AI5" s="70" t="s">
        <v>156</v>
      </c>
      <c r="AJ5" s="69" t="s">
        <v>157</v>
      </c>
      <c r="AK5" s="70" t="s">
        <v>156</v>
      </c>
      <c r="AL5" s="69" t="s">
        <v>157</v>
      </c>
      <c r="AM5" s="70" t="s">
        <v>156</v>
      </c>
      <c r="AN5" s="69" t="s">
        <v>157</v>
      </c>
      <c r="AO5" s="70" t="s">
        <v>156</v>
      </c>
      <c r="AP5" s="69" t="s">
        <v>157</v>
      </c>
      <c r="AQ5" s="70" t="s">
        <v>156</v>
      </c>
      <c r="AR5" s="69" t="s">
        <v>157</v>
      </c>
      <c r="AS5" s="70" t="s">
        <v>156</v>
      </c>
      <c r="AT5" s="69" t="s">
        <v>157</v>
      </c>
      <c r="AU5" s="70" t="s">
        <v>156</v>
      </c>
      <c r="AV5" s="69" t="s">
        <v>157</v>
      </c>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row>
    <row r="6" spans="1:90" s="136" customFormat="1" ht="16.5" thickBot="1">
      <c r="A6" s="234" t="s">
        <v>13</v>
      </c>
      <c r="B6" s="234" t="s">
        <v>158</v>
      </c>
      <c r="C6" s="429">
        <f>I6+K6+M6+O6+Q6+S6+U6+W6+Y6+AA6</f>
        <v>17</v>
      </c>
      <c r="D6" s="2310">
        <f>SUM(J6+L6+N6+P6+R6+T6+V6+X6+Z6+AB6)</f>
        <v>12050</v>
      </c>
      <c r="E6" s="486">
        <v>8</v>
      </c>
      <c r="F6" s="487">
        <v>800</v>
      </c>
      <c r="G6" s="2350">
        <f>C6/C48*100%</f>
        <v>0.16037735849056603</v>
      </c>
      <c r="H6" s="2351">
        <f>D6/D48*100%</f>
        <v>0.70706003849223109</v>
      </c>
      <c r="I6" s="461">
        <f>SUMIFS(произв!A4:A9995,произв!N4:N9995,B354,произв!F4:F9995,I4)+SUMIFS(торг!A4:A10000,торг!N4:N10000,B354,торг!F4:F10000,I4)+SUMIFS(склад!A4:A9995,склад!N4:N9995,B354,склад!F4:F9995,I4)+SUMIFS('обр '!A4:A9999,'обр '!N4:N9999,B354,'обр '!F4:F9999,I4)+SUMIFS(детс!A4:A10000,детс!N4:N10000,B354,детс!F4:F10000,I4)+SUMIFS(культ!A4:A10000,культ!N4:N10000,B354,культ!F4:F10000,I4)+SUMIFS(спорт!A4:A10000,спорт!N4:N10000,B354,спорт!F4:F10000,I4)+SUMIFS(лечеб!A4:A10000,лечеб!N4:N10000,B354,лечеб!F4:F10000,I4)+SUMIFS(Баня!A4:A10000,Баня!N4:N10000,B354,Баня!F4:F10000,I4)+SUMIFS(Адм!A4:A10000,Адм!N4:N10000,B354,Адм!F4:F10000,I4)+SUMIFS(С.Х!A4:A9995,С.Х!N4:N9995,B354,С.Х!F4:F9995,I4)+SUMIFS(новостр!A4:A9999,новостр!M4:M9999,B354,новостр!F4:F9999,I4)+SUMIFS(авт!A4:A10004,авт!L4:L10004,B354,авт!F4:F10004,I4)+SUMIFS(ЖС!A4:A10020,ЖС!R4:R10020,B354,ЖС!F4:F10020,I4)+SUMIFS(Лес!A5:A9992,Лес!K5:K9992,B354,Лес!F5:F9992,I4)+SUMIFS('степь '!A5:A9998,'степь '!J5:J9998,B354,'степь '!F5:F9998,I4)+SUMIFS(Пр.откр.тер!A4:A9967,Пр.откр.тер!M4:M9967,B354,Пр.откр.тер!F4:F9967,I4)</f>
        <v>1</v>
      </c>
      <c r="J6" s="18">
        <f>SUMIFS(произв!O4:O9995,произв!N4:N9995,B354,произв!F4:F9995,I4)+SUMIFS(торг!O4:O10000,торг!N4:N10000,B354,торг!F4:F10000,I4)+SUMIFS(склад!O4:O9995,склад!N4:N9995,B354,склад!F4:F9995,I4)+SUMIFS('обр '!O4:O9999,'обр '!N4:N9999,B354,'обр '!F4:F9999,I4)+SUMIFS(детс!O4:O10000,детс!N4:N10000,B354,детс!F4:F10000,I4)+SUMIFS(культ!O4:O10000,культ!N4:N10000,B354,культ!F4:F10000,I4)+SUMIFS(спорт!O4:O10000,спорт!N4:N10000,B354,спорт!F4:F10000,I4)+SUMIFS(лечеб!O4:O10000,лечеб!N4:N10000,B354,лечеб!F4:F10000,I4)+SUMIFS(Баня!O4:O10000,Баня!N4:N10000,B354,Баня!F4:F10000,I4)+SUMIFS(Адм!O4:O10000,Адм!N4:N10000,B354,Адм!F4:F10000,I4)+SUMIFS(С.Х!O4:O9995,С.Х!N4:N9995,B354,С.Х!F4:F9995,I4)+SUMIFS(новостр!N4:N9999,новостр!M4:M9999,B354,новостр!F4:F9999,I4)+SUMIFS(авт!K4:K10004,авт!L4:L10004,B354,авт!F4:F10004,I4)+SUMIFS(ЖС!S4:S10020,ЖС!R4:R10020,B354,ЖС!F4:F10020,I4)+SUMIFS(Лес!L5:L9992,Лес!K5:K9992,B354,Лес!F5:F9992,I4)+SUMIFS('степь '!K5:K9998,'степь '!J5:J9998,B354,'степь '!F5:F9998,I4)+SUMIFS(Пр.откр.тер!N4:N9967,Пр.откр.тер!M4:M9967,B354,Пр.откр.тер!F4:F9967,I4)</f>
        <v>0</v>
      </c>
      <c r="K6" s="19">
        <f>SUMIFS(произв!A4:A9995,произв!N4:N9995,B354,произв!F4:F9995,K4)+SUMIFS(торг!A4:A10000,торг!N4:N10000,B354,торг!F4:F10000,K4)+SUMIFS(склад!A4:A9995,склад!N4:N9995,B354,склад!F4:F9995,K4)+SUMIFS('обр '!A4:A9999,'обр '!N4:N9999,B354,'обр '!F4:F9999,K4)+SUMIFS(детс!A4:A10000,детс!N4:N10000,B354,детс!F4:F10000,K4)+SUMIFS(культ!A4:A10000,культ!N4:N10000,B354,культ!F4:F10000,K4)+SUMIFS(спорт!A4:A10000,спорт!N4:N10000,B354,спорт!F4:F10000,K4)+SUMIFS(лечеб!A4:A10000,лечеб!N4:N10000,B354,лечеб!F4:F10000,K4)+SUMIFS(Баня!A4:A10000,Баня!N4:N10000,B354,Баня!F4:F10000,K4)+SUMIFS(Адм!A4:A10000,Адм!N4:N10000,B354,Адм!F4:F10000,K4)+SUMIFS(С.Х!A4:A9995,С.Х!N4:N9995,B354,С.Х!F4:F9995,K4)+SUMIFS(новостр!A4:A9999,новостр!M4:M9999,B354,новостр!F4:F9999,K4)+SUMIFS(авт!A4:A10004,авт!L4:L10004,B354,авт!F4:F10004,K4)+SUMIFS(ЖС!A4:A10020,ЖС!R4:R10020,B354,ЖС!F4:F10020,K4)+SUMIFS(Лес!A5:A9992,Лес!K5:K9992,B354,Лес!F5:F9992,K4)+SUMIFS('степь '!A5:A9998,'степь '!J5:J9998,B354,'степь '!F5:F9998,K4)+SUMIFS(Пр.откр.тер!A4:A9967,Пр.откр.тер!M4:M9967,B354,Пр.откр.тер!F4:F9967,K4)</f>
        <v>1</v>
      </c>
      <c r="L6" s="20">
        <f>SUMIFS(произв!O4:O9995,произв!N4:N9995,B354,произв!F4:F9995,K4)+SUMIFS(торг!O4:O10000,торг!N4:N10000,B354,торг!F4:F10000,K4)+SUMIFS(склад!O4:O9995,склад!N4:N9995,B354,склад!F4:F9995,K4)+SUMIFS('обр '!O4:O9999,'обр '!N4:N9999,B354,'обр '!F4:F9999,K4)+SUMIFS(детс!O4:O10000,детс!N4:N10000,B354,детс!F4:F10000,K4)+SUMIFS(культ!O4:O10000,культ!N4:N10000,B354,культ!F4:F10000,K4)+SUMIFS(спорт!O4:O10000,спорт!N4:N10000,B354,спорт!F4:F10000,K4)+SUMIFS(лечеб!O4:O10000,лечеб!N4:N10000,B354,лечеб!F4:F10000,K4)+SUMIFS(Баня!O4:O10000,Баня!N4:N10000,B354,Баня!F4:F10000,K4)+SUMIFS(Адм!O4:O10000,Адм!N4:N10000,B354,Адм!F4:F10000,K4)+SUMIFS(С.Х!O4:O9995,С.Х!N4:N9995,B354,С.Х!F4:F9995,K4)+SUMIFS(новостр!N4:N9999,новостр!M4:M9999,B354,новостр!F4:F9999,K4)+SUMIFS(авт!K4:K10004,авт!L4:L10004,B354,авт!F4:F10004,K4)+SUMIFS(ЖС!S4:S10020,ЖС!R4:R10020,B354,ЖС!F4:F10020,K4)+SUMIFS(Лес!L5:L9992,Лес!K5:K9992,B354,Лес!F5:F9992,K4)+SUMIFS('степь '!K5:K9998,'степь '!J5:J9998,B354,'степь '!F5:F9998,K4)+SUMIFS(Пр.откр.тер!N4:N9967,Пр.откр.тер!M4:M9967,B354,Пр.откр.тер!F4:F9967,K4)</f>
        <v>0</v>
      </c>
      <c r="M6" s="20">
        <f>SUMIFS(произв!A4:A9995,произв!N4:N9995,B354,произв!F4:F9995,M4)+SUMIFS(торг!A4:A10000,торг!N4:N10000,B354,торг!F4:F10000,M4)+SUMIFS(склад!A4:A9995,склад!N4:N9995,B354,склад!F4:F9995,M4)+SUMIFS('обр '!A4:A9999,'обр '!N4:N9999,B354,'обр '!F4:F9999,M4)+SUMIFS(детс!A4:A10000,детс!N4:N10000,B354,детс!F4:F10000,M4)+SUMIFS(культ!A4:A10000,культ!N4:N10000,B354,культ!F4:F10000,M4)+SUMIFS(спорт!A4:A10000,спорт!N4:N10000,B354,спорт!F4:F10000,M4)+SUMIFS(лечеб!A4:A10000,лечеб!N4:N10000,B354,лечеб!F4:F10000,M4)+SUMIFS(Баня!A4:A10000,Баня!N4:N10000,B354,Баня!F4:F10000,M4)+SUMIFS(Адм!A4:A10000,Адм!N4:N10000,B354,Адм!F4:F10000,M4)+SUMIFS(С.Х!A4:A9995,С.Х!N4:N9995,B354,С.Х!F4:F9995,M4)+SUMIFS(новостр!A4:A9999,новостр!M4:M9999,B354,новостр!F4:F9999,M4)+SUMIFS(авт!A4:A10004,авт!L4:L10004,B354,авт!F4:F10004,M4)+SUMIFS(ЖС!A4:A10020,ЖС!R4:R10020,B354,ЖС!F4:F10020,M4)+SUMIFS(Лес!A5:A9992,Лес!K5:K9992,B354,Лес!F5:F9992,M4)+SUMIFS('степь '!A5:A9998,'степь '!J5:J9998,B354,'степь '!F5:F9998,M4)+SUMIFS(Пр.откр.тер!A4:A9967,Пр.откр.тер!M4:M9967,B354,Пр.откр.тер!F4:F9967,M4)</f>
        <v>4</v>
      </c>
      <c r="N6" s="20">
        <f>SUMIFS(произв!O4:O9995,произв!N4:N9995,B354,произв!F4:F9995,M4)+SUMIFS(торг!O4:O10000,торг!N4:N10000,B354,торг!F4:F10000,M4)+SUMIFS(склад!O4:O9995,склад!N4:N9995,B354,склад!F4:F9995,M4)+SUMIFS('обр '!O4:O9999,'обр '!N4:N9999,B354,'обр '!F4:F9999,M4)+SUMIFS(детс!O4:O10000,детс!N4:N10000,B354,детс!F4:F10000,M4)+SUMIFS(культ!O4:O10000,культ!N4:N10000,B354,культ!F4:F10000,M4)+SUMIFS(спорт!O4:O10000,спорт!N4:N10000,B354,спорт!F4:F10000,M4)+SUMIFS(лечеб!O4:O10000,лечеб!N4:N10000,B354,лечеб!F4:F10000,M4)+SUMIFS(Баня!O4:O10000,Баня!N4:N10000,B354,Баня!F4:F10000,M4)+SUMIFS(Адм!O4:O10000,Адм!N4:N10000,B354,Адм!F4:F10000,M4)+SUMIFS(С.Х!O4:O9995,С.Х!N4:N9995,B354,С.Х!F4:F9995,M4)+SUMIFS(новостр!N4:N9999,новостр!M4:M9999,B354,новостр!F4:F9999,M4)+SUMIFS(авт!K4:K10004,авт!L4:L10004,B354,авт!F4:F10004,M4)+SUMIFS(ЖС!S4:S10020,ЖС!R4:R10020,B354,ЖС!F4:F10020,M4)+SUMIFS(Лес!L5:L9992,Лес!K5:K9992,B354,Лес!F5:F9992,M4)+SUMIFS('степь '!K5:K9998,'степь '!J5:J9998,B354,'степь '!F5:F9998,M4)+SUMIFS(Пр.откр.тер!N4:N9967,Пр.откр.тер!M4:M9967,B354,Пр.откр.тер!F4:F9967,M4)</f>
        <v>0</v>
      </c>
      <c r="O6" s="20">
        <f>SUMIFS(произв!A4:A9995,произв!N4:N9995,B354,произв!F4:F9995,O4)+SUMIFS(торг!A4:A10000,торг!N4:N10000,B354,торг!F4:F10000,O4)+SUMIFS(склад!A4:A9995,склад!N4:N9995,B354,склад!F4:F9995,O4)+SUMIFS('обр '!A4:A9999,'обр '!N4:N9999,B354,'обр '!F4:F9999,O4)+SUMIFS(детс!A4:A10000,детс!N4:N10000,B354,детс!F4:F10000,O4)+SUMIFS(культ!A4:A10000,культ!N4:N10000,B354,культ!F4:F10000,O4)+SUMIFS(спорт!A4:A10000,спорт!N4:N10000,B354,спорт!F4:F10000,O4)+SUMIFS(лечеб!A4:A10000,лечеб!N4:N10000,B354,лечеб!F4:F10000,O4)+SUMIFS(Баня!A4:A10000,Баня!N4:N10000,B354,Баня!F4:F10000,O4)+SUMIFS(Адм!A4:A10000,Адм!N4:N10000,B354,Адм!F4:F10000,O4)+SUMIFS(С.Х!A4:A9995,С.Х!N4:N9995,B354,С.Х!F4:F9995,O4)+SUMIFS(новостр!A4:A9999,новостр!M4:M9999,B354,новостр!F4:F9999,O4)+SUMIFS(авт!A4:A10004,авт!L4:L10004,B354,авт!F4:F10004,O4)+SUMIFS(ЖС!A4:A10020,ЖС!R4:R10020,B354,ЖС!F4:F10020,O4)+SUMIFS(Лес!A5:A9992,Лес!K5:K9992,B354,Лес!F5:F9992,O4)+SUMIFS('степь '!A5:A9998,'степь '!J5:J9998,B354,'степь '!F5:F9998,O4)+SUMIFS(Пр.откр.тер!A4:A9967,Пр.откр.тер!M4:M9967,B354,Пр.откр.тер!F4:F9967,O4)</f>
        <v>2</v>
      </c>
      <c r="P6" s="20">
        <f>SUMIFS(произв!O4:O9995,произв!N4:N9995,B354,произв!F4:F9995,O4)+SUMIFS(торг!O4:O10000,торг!N4:N10000,B354,торг!F4:F10000,O4)+SUMIFS(склад!O4:O9995,склад!N4:N9995,B354,склад!F4:F9995,O4)+SUMIFS('обр '!O4:O9999,'обр '!N4:N9999,B354,'обр '!F4:F9999,O4)+SUMIFS(детс!O4:O10000,детс!N4:N10000,B354,детс!F4:F10000,O4)+SUMIFS(культ!O4:O10000,культ!N4:N10000,B354,культ!F4:F10000,O4)+SUMIFS(спорт!O4:O10000,спорт!N4:N10000,B354,спорт!F4:F10000,O4)+SUMIFS(лечеб!O4:O10000,лечеб!N4:N10000,B354,лечеб!F4:F10000,O4)+SUMIFS(Баня!O4:O10000,Баня!N4:N10000,B354,Баня!F4:F10000,O4)+SUMIFS(Адм!O4:O10000,Адм!N4:N10000,B354,Адм!F4:F10000,O4)+SUMIFS(С.Х!O4:O9995,С.Х!N4:N9995,B354,С.Х!F4:F9995,O4)+SUMIFS(новостр!N4:N9999,новостр!M4:M9999,B354,новостр!F4:F9999,O4)+SUMIFS(авт!K4:K10004,авт!L4:L10004,B354,авт!F4:F10004,O4)+SUMIFS(ЖС!S4:S10020,ЖС!R4:R10020,B354,ЖС!F4:F10020,O4)+SUMIFS(Лес!L5:L9992,Лес!K5:K9992,B354,Лес!F5:F9992,O4)+SUMIFS('степь '!K5:K9998,'степь '!J5:J9998,B354,'степь '!F5:F9998,O4)+SUMIFS(Пр.откр.тер!N4:N9967,Пр.откр.тер!M4:M9967,B354,Пр.откр.тер!F4:F9967,O4)</f>
        <v>800</v>
      </c>
      <c r="Q6" s="20">
        <f>SUMIFS(произв!A4:A9995,произв!N4:N9995,B354,произв!F4:F9995,Q4)+SUMIFS(торг!A4:A10000,торг!N4:N10000,B354,торг!F4:F10000,Q4)+SUMIFS(склад!A4:A9995,склад!N4:N9995,B354,склад!F4:F9995,Q4)+SUMIFS('обр '!A4:A9999,'обр '!N4:N9999,B354,'обр '!F4:F9999,Q4)+SUMIFS(детс!A4:A10000,детс!N4:N10000,B354,детс!F4:F10000,Q4)+SUMIFS(культ!A4:A10000,культ!N4:N10000,B354,культ!F4:F10000,Q4)+SUMIFS(спорт!A4:A10000,спорт!N4:N10000,B354,спорт!F4:F10000,Q4)+SUMIFS(лечеб!A4:A10000,лечеб!N4:N10000,B354,лечеб!F4:F10000,Q4)+SUMIFS(Баня!A4:A10000,Баня!N4:N10000,B354,Баня!F4:F10000,Q4)+SUMIFS(Адм!A4:A10000,Адм!N4:N10000,B354,Адм!F4:F10000,Q4)+SUMIFS(С.Х!A4:A9995,С.Х!N4:N9995,B354,С.Х!F4:F9995,Q4)+SUMIFS(новостр!A4:A9999,новостр!M4:M9999,B354,новостр!F4:F9999,Q4)+SUMIFS(авт!A4:A10004,авт!L4:L10004,B354,авт!F4:F10004,Q4)+SUMIFS(ЖС!A4:A10020,ЖС!R4:R10020,B354,ЖС!F4:F10020,Q4)+SUMIFS(Лес!A5:A9992,Лес!K5:K9992,B354,Лес!F5:F9992,Q4)+SUMIFS('степь '!A5:A9998,'степь '!J5:J9998,B354,'степь '!F5:F9998,Q4)+SUMIFS(Пр.откр.тер!A4:A9967,Пр.откр.тер!M4:M9967,B354,Пр.откр.тер!F4:F9967,Q4)</f>
        <v>1</v>
      </c>
      <c r="R6" s="20">
        <f>SUMIFS(произв!O4:O9995,произв!N4:N9995,B354,произв!F4:F9995,Q4)+SUMIFS(торг!O4:O10000,торг!N4:N10000,B354,торг!F4:F10000,Q4)+SUMIFS(склад!O4:O9995,склад!N4:N9995,B354,склад!F4:F9995,Q4)+SUMIFS('обр '!O4:O9999,'обр '!N4:N9999,B354,'обр '!F4:F9999,Q4)+SUMIFS(детс!O4:O10000,детс!N4:N10000,B354,детс!F4:F10000,Q4)+SUMIFS(культ!O4:O10000,культ!N4:N10000,B354,культ!F4:F10000,Q4)+SUMIFS(спорт!O4:O10000,спорт!N4:N10000,B354,спорт!F4:F10000,Q4)+SUMIFS(лечеб!O4:O10000,лечеб!N4:N10000,B354,лечеб!F4:F10000,Q4)+SUMIFS(Баня!O4:O10000,Баня!N4:N10000,B354,Баня!F4:F10000,Q4)+SUMIFS(Адм!O4:O10000,Адм!N4:N10000,B354,Адм!F4:F10000,Q4)+SUMIFS(С.Х!O4:O9995,С.Х!N4:N9995,B354,С.Х!F4:F9995,Q4)+SUMIFS(новостр!N4:N9999,новостр!M4:M9999,B354,новостр!F4:F9999,Q4)+SUMIFS(авт!K4:K10004,авт!L4:L10004,B354,авт!F4:F10004,Q4)+SUMIFS(ЖС!S4:S10020,ЖС!R4:R10020,B354,ЖС!F4:F10020,Q4)+SUMIFS(Лес!L5:L9992,Лес!K5:K9992,B354,Лес!F5:F9992,Q4)+SUMIFS('степь '!K5:K9998,'степь '!J5:J9998,B354,'степь '!F5:F9998,Q4)+SUMIFS(Пр.откр.тер!N4:N9967,Пр.откр.тер!M4:M9967,B354,Пр.откр.тер!F4:F9967,Q4)</f>
        <v>0</v>
      </c>
      <c r="S6" s="20">
        <f>SUMIFS(произв!A4:A9995,произв!N4:N9995,B354,произв!F4:F9995,S4)+SUMIFS(торг!A4:A10000,торг!N4:N10000,B354,торг!F4:F10000,S4)+SUMIFS(склад!A4:A9995,склад!N4:N9995,B354,склад!F4:F9995,S4)+SUMIFS('обр '!A4:A9999,'обр '!N4:N9999,B354,'обр '!F4:F9999,S4)+SUMIFS(детс!A4:A10000,детс!N4:N10000,B354,детс!F4:F10000,S4)+SUMIFS(культ!A4:A10000,культ!N4:N10000,B354,культ!F4:F10000,S4)+SUMIFS(спорт!A4:A10000,спорт!N4:N10000,B354,спорт!F4:F10000,S4)+SUMIFS(лечеб!A4:A10000,лечеб!N4:N10000,B354,лечеб!F4:F10000,S4)+SUMIFS(Баня!A4:A10000,Баня!N4:N10000,B354,Баня!F4:F10000,S4)+SUMIFS(Адм!A4:A10000,Адм!N4:N10000,B354,Адм!F4:F10000,S4)+SUMIFS(С.Х!A4:A9995,С.Х!N4:N9995,B354,С.Х!F4:F9995,S4)+SUMIFS(новостр!A4:A9999,новостр!M4:M9999,B354,новостр!F4:F9999,S4)+SUMIFS(авт!A4:A10004,авт!L4:L10004,B354,авт!F4:F10004,S4)+SUMIFS(ЖС!A4:A10020,ЖС!R4:R10020,B354,ЖС!F4:F10020,S4)+SUMIFS(Лес!A5:A9992,Лес!K5:K9992,B354,Лес!F5:F9992,S4)+SUMIFS('степь '!A5:A9998,'степь '!J5:J9998,B354,'степь '!F5:F9998,S4)+SUMIFS(Пр.откр.тер!A4:A9967,Пр.откр.тер!M4:M9967,B354,Пр.откр.тер!F4:F9967,S4)</f>
        <v>0</v>
      </c>
      <c r="T6" s="20">
        <f>SUMIFS(произв!O4:O9995,произв!N4:N9995,B354,произв!F4:F9995,S4)+SUMIFS(торг!O4:O10000,торг!N4:N10000,B354,торг!F4:F10000,S4)+SUMIFS(склад!O4:O9995,склад!N4:N9995,B354,склад!F4:F9995,S4)+SUMIFS('обр '!O4:O9999,'обр '!N4:N9999,B354,'обр '!F4:F9999,S4)+SUMIFS(детс!O4:O10000,детс!N4:N10000,B354,детс!F4:F10000,S4)+SUMIFS(культ!O4:O10000,культ!N4:N10000,B354,культ!F4:F10000,S4)+SUMIFS(спорт!O4:O10000,спорт!N4:N10000,B354,спорт!F4:F10000,S4)+SUMIFS(лечеб!O4:O10000,лечеб!N4:N10000,B354,лечеб!F4:F10000,S4)+SUMIFS(Баня!O4:O10000,Баня!N4:N10000,B354,Баня!F4:F10000,S4)+SUMIFS(Адм!O4:O10000,Адм!N4:N10000,B354,Адм!F4:F10000,S4)+SUMIFS(С.Х!O4:O9995,С.Х!N4:N9995,B354,С.Х!F4:F9995,S4)+SUMIFS(новостр!N4:N9999,новостр!M4:M9999,B354,новостр!F4:F9999,S4)+SUMIFS(авт!K4:K10004,авт!L4:L10004,B354,авт!F4:F10004,S4)+SUMIFS(ЖС!S4:S10020,ЖС!R4:R10020,B354,ЖС!F4:F10020,S4)+SUMIFS(Лес!L5:L9992,Лес!K5:K9992,B354,Лес!F5:F9992,S4)+SUMIFS('степь '!K5:K9998,'степь '!J5:J9998,B354,'степь '!F5:F9998,S4)+SUMIFS(Пр.откр.тер!N4:N9967,Пр.откр.тер!M4:M9967,B354,Пр.откр.тер!F4:F9967,S4)</f>
        <v>0</v>
      </c>
      <c r="U6" s="20">
        <f>SUMIFS(произв!A4:A9995,произв!N4:N9995,B354,произв!F4:F9995,U4)+SUMIFS(торг!A4:A10000,торг!N4:N10000,B354,торг!F4:F10000,U4)+SUMIFS(склад!A4:A9995,склад!N4:N9995,B354,склад!F4:F9995,U4)+SUMIFS('обр '!A4:A9999,'обр '!N4:N9999,B354,'обр '!F4:F9999,U4)+SUMIFS(детс!A4:A10000,детс!N4:N10000,B354,детс!F4:F10000,U4)+SUMIFS(культ!A4:A10000,культ!N4:N10000,B354,культ!F4:F10000,U4)+SUMIFS(спорт!A4:A10000,спорт!N4:N10000,B354,спорт!F4:F10000,U4)+SUMIFS(лечеб!A4:A10000,лечеб!N4:N10000,B354,лечеб!F4:F10000,U4)+SUMIFS(Баня!A4:A10000,Баня!N4:N10000,B354,Баня!F4:F10000,U4)+SUMIFS(Адм!A4:A10000,Адм!N4:N10000,B354,Адм!F4:F10000,U4)+SUMIFS(С.Х!A4:A9995,С.Х!N4:N9995,B354,С.Х!F4:F9995,U4)+SUMIFS(новостр!A4:A9999,новостр!M4:M9999,B354,новостр!F4:F9999,U4)+SUMIFS(авт!A4:A10004,авт!L4:L10004,B354,авт!F4:F10004,U4)+SUMIFS(ЖС!A4:A10020,ЖС!R4:R10020,B354,ЖС!F4:F10020,U4)+SUMIFS(Лес!A5:A9992,Лес!K5:K9992,B354,Лес!F5:F9992,U4)+SUMIFS('степь '!A5:A9998,'степь '!J5:J9998,B354,'степь '!F5:F9998,U4)+SUMIFS(Пр.откр.тер!A4:A9967,Пр.откр.тер!M4:M9967,B354,Пр.откр.тер!F4:F9967,U4)</f>
        <v>1</v>
      </c>
      <c r="V6" s="20">
        <f>SUMIFS(произв!O4:O9995,произв!N4:N9995,B354,произв!F4:F9995,U4)+SUMIFS(торг!O4:O10000,торг!N4:N10000,B354,торг!F4:F10000,U4)+SUMIFS(склад!O4:O9995,склад!N4:N9995,B354,склад!F4:F9995,U4)+SUMIFS('обр '!O4:O9999,'обр '!N4:N9999,B354,'обр '!F4:F9999,U4)+SUMIFS(детс!O4:O10000,детс!N4:N10000,B354,детс!F4:F10000,U4)+SUMIFS(культ!O4:O10000,культ!N4:N10000,B354,культ!F4:F10000,U4)+SUMIFS(спорт!O4:O10000,спорт!N4:N10000,B354,спорт!F4:F10000,U4)+SUMIFS(лечеб!O4:O10000,лечеб!N4:N10000,B354,лечеб!F4:F10000,U4)+SUMIFS(Баня!O4:O10000,Баня!N4:N10000,B354,Баня!F4:F10000,U4)+SUMIFS(Адм!O4:O10000,Адм!N4:N10000,B354,Адм!F4:F10000,U4)+SUMIFS(С.Х!O4:O9995,С.Х!N4:N9995,B354,С.Х!F4:F9995,U4)+SUMIFS(новостр!N4:N9999,новостр!M4:M9999,B354,новостр!F4:F9999,U4)+SUMIFS(авт!K4:K10004,авт!L4:L10004,B354,авт!F4:F10004,U4)+SUMIFS(ЖС!S4:S10020,ЖС!R4:R10020,B354,ЖС!F4:F10020,U4)+SUMIFS(Лес!L5:L9992,Лес!K5:K9992,B354,Лес!F5:F9992,U4)+SUMIFS('степь '!K5:K9998,'степь '!J5:J9998,B354,'степь '!F5:F9998,U4)+SUMIFS(Пр.откр.тер!N4:N9967,Пр.откр.тер!M4:M9967,B354,Пр.откр.тер!F4:F9967,U4)</f>
        <v>0</v>
      </c>
      <c r="W6" s="20">
        <f>SUMIFS(произв!A4:A9995,произв!N4:N9995,B354,произв!F4:F9995,W4)+SUMIFS(торг!A4:A10000,торг!N4:N10000,B354,торг!F4:F10000,W4)+SUMIFS(склад!A4:A9995,склад!N4:N9995,B354,склад!F4:F9995,W4)+SUMIFS('обр '!A4:A9999,'обр '!N4:N9999,B354,'обр '!F4:F9999,W4)+SUMIFS(детс!A4:A10000,детс!N4:N10000,B354,детс!F4:F10000,W4)+SUMIFS(культ!A4:A10000,культ!N4:N10000,B354,культ!F4:F10000,W4)+SUMIFS(спорт!A4:A10000,спорт!N4:N10000,B354,спорт!F4:F10000,W4)+SUMIFS(лечеб!A4:A10000,лечеб!N4:N10000,B354,лечеб!F4:F10000,W4)+SUMIFS(Баня!A4:A10000,Баня!N4:N10000,B354,Баня!F4:F10000,W4)+SUMIFS(Адм!A4:A10000,Адм!N4:N10000,B354,Адм!F4:F10000,W4)+SUMIFS(С.Х!A4:A9995,С.Х!N4:N9995,B354,С.Х!F4:F9995,W4)+SUMIFS(новостр!A4:A9999,новостр!M4:M9999,B354,новостр!F4:F9999,W4)+SUMIFS(авт!A4:A10004,авт!L4:L10004,B354,авт!F4:F10004,W4)+SUMIFS(ЖС!A4:A10020,ЖС!R4:R10020,B354,ЖС!F4:F10020,W4)+SUMIFS(Лес!A5:A9992,Лес!K5:K9992,B354,Лес!F5:F9992,W4)+SUMIFS('степь '!A5:A9998,'степь '!J5:J9998,B354,'степь '!F5:F9998,W4)+SUMIFS(Пр.откр.тер!A4:A9967,Пр.откр.тер!M4:M9967,B354,Пр.откр.тер!F4:F9967,W4)</f>
        <v>1</v>
      </c>
      <c r="X6" s="20">
        <f>SUMIFS(произв!O4:O9995,произв!N4:N9995,B354,произв!F4:F9995,W4)+SUMIFS(торг!O4:O10000,торг!N4:N10000,B354,торг!F4:F10000,W4)+SUMIFS(склад!O4:O9995,склад!N4:N9995,B354,склад!F4:F9995,W4)+SUMIFS('обр '!O4:O9999,'обр '!N4:N9999,B354,'обр '!F4:F9999,W4)+SUMIFS(детс!O4:O10000,детс!N4:N10000,B354,детс!F4:F10000,W4)+SUMIFS(культ!O4:O10000,культ!N4:N10000,B354,культ!F4:F10000,W4)+SUMIFS(спорт!O4:O10000,спорт!N4:N10000,B354,спорт!F4:F10000,W4)+SUMIFS(лечеб!O4:O10000,лечеб!N4:N10000,B354,лечеб!F4:F10000,W4)+SUMIFS(Баня!O4:O10000,Баня!N4:N10000,B354,Баня!F4:F10000,W4)+SUMIFS(Адм!O4:O10000,Адм!N4:N10000,B354,Адм!F4:F10000,W4)+SUMIFS(С.Х!O4:O9995,С.Х!N4:N9995,B354,С.Х!F4:F9995,W4)+SUMIFS(новостр!N4:N9999,новостр!M4:M9999,B354,новостр!F4:F9999,W4)+SUMIFS(авт!K4:K10004,авт!L4:L10004,B354,авт!F4:F10004,W4)+SUMIFS(ЖС!S4:S10020,ЖС!R4:R10020,B354,ЖС!F4:F10020,W4)+SUMIFS(Лес!L5:L9992,Лес!K5:K9992,B354,Лес!F5:F9992,W4)+SUMIFS('степь '!K5:K9998,'степь '!J5:J9998,B354,'степь '!F5:F9998,W4)+SUMIFS(Пр.откр.тер!N4:N9967,Пр.откр.тер!M4:M9967,B354,Пр.откр.тер!F4:F9967,W4)</f>
        <v>150</v>
      </c>
      <c r="Y6" s="20">
        <f>SUMIFS(произв!A4:A9995,произв!N4:N9995,B354,произв!F4:F9995,Y4)+SUMIFS(торг!A4:A10000,торг!N4:N10000,B354,торг!F4:F10000,Y4)+SUMIFS(склад!A4:A9995,склад!N4:N9995,B354,склад!F4:F9995,Y4)+SUMIFS('обр '!A4:A9999,'обр '!N4:N9999,B354,'обр '!F4:F9999,Y4)+SUMIFS(детс!A4:A10000,детс!N4:N10000,B354,детс!F4:F10000,Y4)+SUMIFS(культ!A4:A10000,культ!N4:N10000,B354,культ!F4:F10000,Y4)+SUMIFS(спорт!A4:A10000,спорт!N4:N10000,B354,спорт!F4:F10000,Y4)+SUMIFS(лечеб!A4:A10000,лечеб!N4:N10000,B354,лечеб!F4:F10000,Y4)+SUMIFS(Баня!A4:A10000,Баня!N4:N10000,B354,Баня!F4:F10000,Y4)+SUMIFS(Адм!A4:A10000,Адм!N4:N10000,B354,Адм!F4:F10000,Y4)+SUMIFS(С.Х!A4:A9995,С.Х!N4:N9995,B354,С.Х!F4:F9995,Y4)+SUMIFS(новостр!A4:A9999,новостр!M4:M9999,B354,новостр!F4:F9999,Y4)+SUMIFS(авт!A4:A10004,авт!L4:L10004,B354,авт!F4:F10004,Y4)+SUMIFS(ЖС!A4:A10020,ЖС!R4:R10020,B354,ЖС!F4:F10020,Y4)+SUMIFS(Лес!A5:A9992,Лес!K5:K9992,B354,Лес!F5:F9992,Y4)+SUMIFS('степь '!A5:A9998,'степь '!J5:J9998,B354,'степь '!F5:F9998,Y4)+SUMIFS(Пр.откр.тер!A4:A9967,Пр.откр.тер!M4:M9967,B354,Пр.откр.тер!F4:F9967,Y4)</f>
        <v>1</v>
      </c>
      <c r="Z6" s="20">
        <f>SUMIFS(произв!O4:O9995,произв!N4:N9995,B354,произв!F4:F9995,Y4)+SUMIFS(торг!O4:O10000,торг!N4:N10000,B354,торг!F4:F10000,Y4)+SUMIFS(склад!O4:O9995,склад!N4:N9995,B354,склад!F4:F9995,Y4)+SUMIFS('обр '!O4:O9999,'обр '!N4:N9999,B354,'обр '!F4:F9999,Y4)+SUMIFS(детс!O4:O10000,детс!N4:N10000,B354,детс!F4:F10000,Y4)+SUMIFS(культ!O4:O10000,культ!N4:N10000,B354,культ!F4:F10000,Y4)+SUMIFS(спорт!O4:O10000,спорт!N4:N10000,B354,спорт!F4:F10000,Y4)+SUMIFS(лечеб!O4:O10000,лечеб!N4:N10000,B354,лечеб!F4:F10000,Y4)+SUMIFS(Баня!O4:O10000,Баня!N4:N10000,B354,Баня!F4:F10000,Y4)+SUMIFS(Адм!O4:O10000,Адм!N4:N10000,B354,Адм!F4:F10000,Y4)+SUMIFS(С.Х!O4:O9995,С.Х!N4:N9995,B354,С.Х!F4:F9995,Y4)+SUMIFS(новостр!N4:N9999,новостр!M4:M9999,B354,новостр!F4:F9999,Y4)+SUMIFS(авт!K4:K10004,авт!L4:L10004,B354,авт!F4:F10004,Y4)+SUMIFS(ЖС!S4:S10020,ЖС!R4:R10020,B354,ЖС!F4:F10020,Y4)+SUMIFS(Лес!L5:L9992,Лес!K5:K9992,B354,Лес!F5:F9992,Y4)+SUMIFS('степь '!K5:K9998,'степь '!J5:J9998,B354,'степь '!F5:F9998,Y4)+SUMIFS(Пр.откр.тер!N4:N9967,Пр.откр.тер!M4:M9967,B354,Пр.откр.тер!F4:F9967,Y4)</f>
        <v>0</v>
      </c>
      <c r="AA6" s="21">
        <f t="shared" ref="AA6:AB47" si="0">AC6+AE6+AG6+AI6+AK6+AM6+AO6+AQ6+AS6+AU6</f>
        <v>5</v>
      </c>
      <c r="AB6" s="21">
        <f t="shared" si="0"/>
        <v>11100</v>
      </c>
      <c r="AC6" s="112">
        <f>SUMIFS(произв!A4:A9995,произв!N4:N9995,B354,произв!F4:F9995,AC4)+SUMIFS(торг!A4:A10000,торг!N4:N10000,B354,торг!F4:F10000,AC4)+SUMIFS(склад!A4:A9995,склад!N4:N9995,B354,склад!F4:F9995,AC4)+SUMIFS('обр '!A4:A9999,'обр '!N4:N9999,B354,'обр '!F4:F9999,AC4)+SUMIFS(детс!A4:A10000,детс!N4:N10000,B354,детс!F4:F10000,AC4)+SUMIFS(культ!A4:A10000,культ!N4:N10000,B354,культ!F4:F10000,AC4)+SUMIFS(спорт!A4:A10000,спорт!N4:N10000,B354,спорт!F4:F10000,AC4)+SUMIFS(лечеб!A4:A10000,лечеб!N4:N10000,B354,лечеб!F4:F10000,AC4)+SUMIFS(Баня!A4:A10000,Баня!N4:N10000,B354,Баня!F4:F10000,AC4)+SUMIFS(Адм!A4:A10000,Адм!N4:N10000,B354,Адм!F4:F10000,AC4)+SUMIFS(С.Х!A4:A9995,С.Х!N4:N9995,B354,С.Х!F4:F9995,AC4)+SUMIFS(новостр!A4:A9999,новостр!M4:M9999,B354,новостр!F4:F9999,AC4)+SUMIFS(авт!A4:A10004,авт!L4:L10004,B354,авт!F4:F10004,AC4)+SUMIFS(ЖС!A4:A10020,ЖС!R4:R10020,B354,ЖС!F4:F10020,AC4)+SUMIFS(Лес!A5:A9992,Лес!K5:K9992,B354,Лес!F5:F9992,AC4)+SUMIFS('степь '!A5:A9998,'степь '!J5:J9998,B354,'степь '!F5:F9998,AC4)+SUMIFS(Пр.откр.тер!A4:A9967,Пр.откр.тер!M4:M9967,B354,Пр.откр.тер!F4:F9967,AC4)</f>
        <v>0</v>
      </c>
      <c r="AD6" s="112">
        <f>SUMIFS(произв!O4:O9995,произв!N4:N9995,B354,произв!F4:F9995,AC4)+SUMIFS(торг!O4:O10000,торг!N4:N10000,B354,торг!F4:F10000,AC4)+SUMIFS(склад!O4:O9995,склад!N4:N9995,B354,склад!F4:F9995,AC4)+SUMIFS('обр '!O4:O9999,'обр '!N4:N9999,B354,'обр '!F4:F9999,AC4)+SUMIFS(детс!O4:O10000,детс!N4:N10000,B354,детс!F4:F10000,AC4)+SUMIFS(культ!O4:O10000,культ!N4:N10000,B354,культ!F4:F10000,AC4)+SUMIFS(спорт!O4:O10000,спорт!N4:N10000,B354,спорт!F4:F10000,AC4)+SUMIFS(лечеб!O4:O10000,лечеб!N4:N10000,B354,лечеб!F4:F10000,AC4)+SUMIFS(Баня!O4:O10000,Баня!N4:N10000,B354,Баня!F4:F10000,AC4)+SUMIFS(Адм!O4:O10000,Адм!N4:N10000,B354,Адм!F4:F10000,AC4)+SUMIFS(С.Х!O4:O9995,С.Х!N4:N9995,B354,С.Х!F4:F9995,AC4)+SUMIFS(новостр!N4:N9999,новостр!M4:M9999,B354,новостр!F4:F9999,AC4)+SUMIFS(авт!K4:K10004,авт!L4:L10004,B354,авт!F4:F10004,AC4)+SUMIFS(ЖС!S4:S10020,ЖС!R4:R10020,B354,ЖС!F4:F10020,AC4)+SUMIFS(Лес!L5:L9992,Лес!K5:K9992,B354,Лес!F5:F9992,AC4)+SUMIFS('степь '!K5:K9998,'степь '!J5:J9998,B354,'степь '!F5:F9998,AC4)+SUMIFS(Пр.откр.тер!N4:N9967,Пр.откр.тер!M4:M9967,B354,Пр.откр.тер!F4:F9967,AC4)</f>
        <v>0</v>
      </c>
      <c r="AE6" s="112">
        <f>SUMIFS(произв!A4:A9995,произв!N4:N9995,B354,произв!F4:F9995,AE4)+SUMIFS(торг!A4:A10000,торг!N4:N10000,B354,торг!F4:F10000,AE4)+SUMIFS(склад!A4:A9995,склад!N4:N9995,B354,склад!F4:F9995,AE4)+SUMIFS('обр '!A4:A9999,'обр '!N4:N9999,B354,'обр '!F4:F9999,AE4)+SUMIFS(детс!A4:A10000,детс!N4:N10000,B354,детс!F4:F10000,AE4)+SUMIFS(культ!A4:A10000,культ!N4:N10000,B354,культ!F4:F10000,AE4)+SUMIFS(спорт!A4:A10000,спорт!N4:N10000,B354,спорт!F4:F10000,AE4)+SUMIFS(лечеб!A4:A10000,лечеб!N4:N10000,B354,лечеб!F4:F10000,AE4)+SUMIFS(Баня!A4:A10000,Баня!N4:N10000,B354,Баня!F4:F10000,AE4)+SUMIFS(Адм!A4:A10000,Адм!N4:N10000,B354,Адм!F4:F10000,AE4)+SUMIFS(С.Х!A4:A9995,С.Х!N4:N9995,B354,С.Х!F4:F9995,AE4)+SUMIFS(новостр!A4:A9999,новостр!M4:M9999,B354,новостр!F4:F9999,AE4)+SUMIFS(авт!A4:A10004,авт!L4:L10004,B354,авт!F4:F10004,AE4)+SUMIFS(ЖС!A4:A10020,ЖС!R4:R10020,B354,ЖС!F4:F10020,AE4)+SUMIFS(Лес!A5:A9992,Лес!K5:K9992,B354,Лес!F5:F9992,AE4)+SUMIFS('степь '!A5:A9998,'степь '!J5:J9998,B354,'степь '!F5:F9998,AE4)+SUMIFS(Пр.откр.тер!A4:A9967,Пр.откр.тер!M4:M9967,B354,Пр.откр.тер!F4:F9967,AE4)</f>
        <v>1</v>
      </c>
      <c r="AF6" s="112">
        <f>SUMIFS(произв!O4:O9995,произв!N4:N9995,B354,произв!F4:F9995,AE4)+SUMIFS(торг!O4:O10000,торг!N4:N10000,B354,торг!F4:F10000,AE4)+SUMIFS(склад!O4:O9995,склад!N4:N9995,B354,склад!F4:F9995,AE4)+SUMIFS('обр '!O4:O9999,'обр '!N4:N9999,B354,'обр '!F4:F9999,AE4)+SUMIFS(детс!O4:O10000,детс!N4:N10000,B354,детс!F4:F10000,AE4)+SUMIFS(культ!O4:O10000,культ!N4:N10000,B354,культ!F4:F10000,AE4)+SUMIFS(спорт!O4:O10000,спорт!N4:N10000,B354,спорт!F4:F10000,AE4)+SUMIFS(лечеб!O4:O10000,лечеб!N4:N10000,B354,лечеб!F4:F10000,AE4)+SUMIFS(Баня!O4:O10000,Баня!N4:N10000,B354,Баня!F4:F10000,AE4)+SUMIFS(Адм!O4:O10000,Адм!N4:N10000,B354,Адм!F4:F10000,AE4)+SUMIFS(С.Х!O4:O9995,С.Х!N4:N9995,B354,С.Х!F4:F9995,AE4)+SUMIFS(новостр!N4:N9999,новостр!M4:M9999,B354,новостр!F4:F9999,AE4)+SUMIFS(авт!K4:K10004,авт!L4:L10004,B354,авт!F4:F10004,AE4)+SUMIFS(ЖС!S4:S10020,ЖС!R4:R10020,B354,ЖС!F4:F10020,AE4)+SUMIFS(Лес!L5:L9992,Лес!K5:K9992,B354,Лес!F5:F9992,AE4)+SUMIFS('степь '!K5:K9998,'степь '!J5:J9998,B354,'степь '!F5:F9998,AE4)+SUMIFS(Пр.откр.тер!N4:N9967,Пр.откр.тер!M4:M9967,B354,Пр.откр.тер!F4:F9967,AE4)</f>
        <v>10500</v>
      </c>
      <c r="AG6" s="112">
        <f>SUMIFS(произв!A4:A9995,произв!N4:N9995,B354,произв!F4:F9995,AG4)+SUMIFS(торг!A4:A10000,торг!N4:N10000,B354,торг!F4:F10000,AG4)+SUMIFS(склад!A4:A9995,склад!N4:N9995,B354,склад!F4:F9995,AG4)+SUMIFS('обр '!A4:A9999,'обр '!N4:N9999,B354,'обр '!F4:F9999,AG4)+SUMIFS(детс!A4:A10000,детс!N4:N10000,B354,детс!F4:F10000,AG4)+SUMIFS(культ!A4:A10000,культ!N4:N10000,B354,культ!F4:F10000,AG4)+SUMIFS(спорт!A4:A10000,спорт!N4:N10000,B354,спорт!F4:F10000,AG4)+SUMIFS(лечеб!A4:A10000,лечеб!N4:N10000,B354,лечеб!F4:F10000,AG4)+SUMIFS(Баня!A4:A10000,Баня!N4:N10000,B354,Баня!F4:F10000,AG4)+SUMIFS(Адм!A4:A10000,Адм!N4:N10000,B354,Адм!F4:F10000,AG4)+SUMIFS(С.Х!A4:A9995,С.Х!N4:N9995,B354,С.Х!F4:F9995,AG4)+SUMIFS(новостр!A4:A9999,новостр!M4:M9999,B354,новостр!F4:F9999,AG4)+SUMIFS(авт!A4:A10004,авт!L4:L10004,B354,авт!F4:F10004,AG4)+SUMIFS(ЖС!A4:A10020,ЖС!R4:R10020,B354,ЖС!F4:F10020,AG4)+SUMIFS(Лес!A5:A9992,Лес!K5:K9992,B354,Лес!F5:F9992,AG4)+SUMIFS('степь '!A5:A9998,'степь '!J5:J9998,B354,'степь '!F5:F9998,AG4)+SUMIFS(Пр.откр.тер!A4:A9967,Пр.откр.тер!M4:M9967,B354,Пр.откр.тер!F4:F9967,AG4)</f>
        <v>0</v>
      </c>
      <c r="AH6" s="112">
        <f>SUMIFS(произв!O4:O9995,произв!N4:N9995,B354,произв!F4:F9995,AG4)+SUMIFS(торг!O4:O10000,торг!N4:N10000,B354,торг!F4:F10000,AG4)+SUMIFS(склад!O4:O9995,склад!N4:N9995,B354,склад!F4:F9995,AG4)+SUMIFS('обр '!O4:O9999,'обр '!N4:N9999,B354,'обр '!F4:F9999,AG4)+SUMIFS(детс!O4:O10000,детс!N4:N10000,B354,детс!F4:F10000,AG4)+SUMIFS(культ!O4:O10000,культ!N4:N10000,B354,культ!F4:F10000,AG4)+SUMIFS(спорт!O4:O10000,спорт!N4:N10000,B354,спорт!F4:F10000,AG4)+SUMIFS(лечеб!O4:O10000,лечеб!N4:N10000,B354,лечеб!F4:F10000,AG4)+SUMIFS(Баня!O4:O10000,Баня!N4:N10000,B354,Баня!F4:F10000,AG4)+SUMIFS(Адм!O4:O10000,Адм!N4:N10000,B354,Адм!F4:F10000,AG4)+SUMIFS(С.Х!O4:O9995,С.Х!N4:N9995,B354,С.Х!F4:F9995,AG4)+SUMIFS(новостр!N4:N9999,новостр!M4:M9999,B354,новостр!F4:F9999,AG4)+SUMIFS(авт!K4:K10004,авт!L4:L10004,B354,авт!F4:F10004,AG4)+SUMIFS(ЖС!S4:S10020,ЖС!R4:R10020,B354,ЖС!F4:F10020,AG4)+SUMIFS(Лес!L5:L9992,Лес!K5:K9992,B354,Лес!F5:F9992,AG4)+SUMIFS('степь '!K5:K9998,'степь '!J5:J9998,B354,'степь '!F5:F9998,AG4)+SUMIFS(Пр.откр.тер!N4:N9967,Пр.откр.тер!M4:M9967,B354,Пр.откр.тер!F4:F9967,AG4)</f>
        <v>0</v>
      </c>
      <c r="AI6" s="112">
        <f>SUMIFS(произв!A4:A9995,произв!N4:N9995,B354,произв!F4:F9995,AI4)+SUMIFS(торг!A4:A10000,торг!N4:N10000,B354,торг!F4:F10000,AI4)+SUMIFS(склад!A4:A9995,склад!N4:N9995,B354,склад!F4:F9995,AI4)+SUMIFS('обр '!A4:A9999,'обр '!N4:N9999,B354,'обр '!F4:F9999,AI4)+SUMIFS(детс!A4:A10000,детс!N4:N10000,B354,детс!F4:F10000,AI4)+SUMIFS(культ!A4:A10000,культ!N4:N10000,B354,культ!F4:F10000,AI4)+SUMIFS(спорт!A4:A10000,спорт!N4:N10000,B354,спорт!F4:F10000,AI4)+SUMIFS(лечеб!A4:A10000,лечеб!N4:N10000,B354,лечеб!F4:F10000,AI4)+SUMIFS(Баня!A4:A10000,Баня!N4:N10000,B354,Баня!F4:F10000,AI4)+SUMIFS(Адм!A4:A10000,Адм!N4:N10000,B354,Адм!F4:F10000,AI4)+SUMIFS(С.Х!A4:A9995,С.Х!N4:N9995,B354,С.Х!F4:F9995,AI4)+SUMIFS(новостр!A4:A9999,новостр!M4:M9999,B354,новостр!F4:F9999,AI4)+SUMIFS(авт!A4:A10004,авт!L4:L10004,B354,авт!F4:F10004,AI4)+SUMIFS(ЖС!A4:A10020,ЖС!R4:R10020,B354,ЖС!F4:F10020,AI4)+SUMIFS(Лес!A5:A9992,Лес!K5:K9992,B354,Лес!F5:F9992,AI4)+SUMIFS('степь '!A5:A9998,'степь '!J5:J9998,B354,'степь '!F5:F9998,AI4)+SUMIFS(Пр.откр.тер!A4:A9967,Пр.откр.тер!M4:M9967,B354,Пр.откр.тер!F4:F9967,AI4)</f>
        <v>0</v>
      </c>
      <c r="AJ6" s="20">
        <f>SUMIFS(произв!O4:O9995,произв!N4:N9995,B354,произв!F4:F9995,AI4)+SUMIFS(торг!O4:O10000,торг!N4:N10000,B354,торг!F4:F10000,AI4)+SUMIFS(склад!O4:O9995,склад!N4:N9995,B354,склад!F4:F9995,AI4)+SUMIFS('обр '!O4:O9999,'обр '!N4:N9999,B354,'обр '!F4:F9999,AI4)+SUMIFS(детс!O4:O10000,детс!N4:N10000,B354,детс!F4:F10000,AI4)+SUMIFS(культ!O4:O10000,культ!N4:N10000,B354,культ!F4:F10000,AI4)+SUMIFS(спорт!O4:O10000,спорт!N4:N10000,B354,спорт!F4:F10000,AI4)+SUMIFS(лечеб!O4:O10000,лечеб!N4:N10000,B354,лечеб!F4:F10000,AI4)+SUMIFS(Баня!O4:O10000,Баня!N4:N10000,B354,Баня!F4:F10000,AI4)+SUMIFS(Адм!O4:O10000,Адм!N4:N10000,B354,Адм!F4:F10000,AI4)+SUMIFS(С.Х!O4:O9995,С.Х!N4:N9995,B354,С.Х!F4:F9995,AI4)+SUMIFS(новостр!N4:N9999,новостр!M4:M9999,B354,новостр!F4:F9999,AI4)+SUMIFS(авт!K4:K10004,авт!L4:L10004,B354,авт!F4:F10004,AI4)+SUMIFS(ЖС!S4:S10020,ЖС!R4:R10020,B354,ЖС!F4:F10020,AI4)+SUMIFS(Лес!L5:L9992,Лес!K5:K9992,B354,Лес!F5:F9992,AI4)+SUMIFS('степь '!K5:K9998,'степь '!J5:J9998,B354,'степь '!F5:F9998,AI4)+SUMIFS(Пр.откр.тер!N4:N9967,Пр.откр.тер!M4:M9967,B354,Пр.откр.тер!F4:F9967,AI4)</f>
        <v>0</v>
      </c>
      <c r="AK6" s="20">
        <f>SUMIFS(произв!A4:A9995,произв!N4:N9995,B354,произв!F4:F9995,AK4)+SUMIFS(торг!A4:A10000,торг!N4:N10000,B354,торг!F4:F10000,AK4)+SUMIFS(склад!A4:A9995,склад!N4:N9995,B354,склад!F4:F9995,AK4)+SUMIFS('обр '!A4:A9999,'обр '!N4:N9999,B354,'обр '!F4:F9999,AK4)+SUMIFS(детс!A4:A10000,детс!N4:N10000,B354,детс!F4:F10000,AK4)+SUMIFS(культ!A4:A10000,культ!N4:N10000,B354,культ!F4:F10000,AK4)+SUMIFS(спорт!A4:A10000,спорт!N4:N10000,B354,спорт!F4:F10000,AK4)+SUMIFS(лечеб!A4:A10000,лечеб!N4:N10000,B354,лечеб!F4:F10000,AK4)+SUMIFS(Баня!A4:A10000,Баня!N4:N10000,B354,Баня!F4:F10000,AK4)+SUMIFS(Адм!A4:A10000,Адм!N4:N10000,B354,Адм!F4:F10000,AK4)+SUMIFS(С.Х!A4:A9995,С.Х!N4:N9995,B354,С.Х!F4:F9995,AK4)+SUMIFS(новостр!A4:A9999,новостр!M4:M9999,B354,новостр!F4:F9999,AK4)+SUMIFS(авт!A4:A10004,авт!L4:L10004,B354,авт!F4:F10004,AK4)+SUMIFS(ЖС!A4:A10020,ЖС!R4:R10020,B354,ЖС!F4:F10020,AK4)+SUMIFS(Лес!A5:A9992,Лес!K5:K9992,B354,Лес!F5:F9992,AK4)+SUMIFS('степь '!A5:A9998,'степь '!J5:J9998,B354,'степь '!F5:F9998,AK4)+SUMIFS(Пр.откр.тер!A4:A9967,Пр.откр.тер!M4:M9967,B354,Пр.откр.тер!F4:F9967,AK4)</f>
        <v>0</v>
      </c>
      <c r="AL6" s="20">
        <f>SUMIFS(произв!O4:O9995,произв!N4:N9995,B354,произв!F4:F9995,AK4)+SUMIFS(торг!O4:O10000,торг!N4:N10000,B354,торг!F4:F10000,AK4)+SUMIFS(склад!O4:O9995,склад!N4:N9995,B354,склад!F4:F9995,AK4)+SUMIFS('обр '!O4:O9999,'обр '!N4:N9999,B354,'обр '!F4:F9999,AK4)+SUMIFS(детс!O4:O10000,детс!N4:N10000,B354,детс!F4:F10000,AK4)+SUMIFS(культ!O4:O10000,культ!N4:N10000,B354,культ!F4:F10000,AK4)+SUMIFS(спорт!O4:O10000,спорт!N4:N10000,B354,спорт!F4:F10000,AK4)+SUMIFS(лечеб!O4:O10000,лечеб!N4:N10000,B354,лечеб!F4:F10000,AK4)+SUMIFS(Баня!O4:O10000,Баня!N4:N10000,B354,Баня!F4:F10000,AK4)+SUMIFS(Адм!O4:O10000,Адм!N4:N10000,B354,Адм!F4:F10000,AK4)+SUMIFS(С.Х!O4:O9995,С.Х!N4:N9995,B354,С.Х!F4:F9995,AK4)+SUMIFS(новостр!N4:N9999,новостр!M4:M9999,B354,новостр!F4:F9999,AK4)+SUMIFS(авт!K4:K10004,авт!L4:L10004,B354,авт!F4:F10004,AK4)+SUMIFS(ЖС!S4:S10020,ЖС!R4:R10020,B354,ЖС!F4:F10020,AK4)+SUMIFS(Лес!L5:L9992,Лес!K5:K9992,B354,Лес!F5:F9992,AK4)+SUMIFS('степь '!K5:K9998,'степь '!J5:J9998,B354,'степь '!F5:F9998,AK4)+SUMIFS(Пр.откр.тер!N4:N9967,Пр.откр.тер!M4:M9967,B354,Пр.откр.тер!F4:F9967,AK4)</f>
        <v>0</v>
      </c>
      <c r="AM6" s="20">
        <f>SUMIFS(произв!A4:A9995,произв!N4:N9995,B354,произв!F4:F9995,AM4)+SUMIFS(торг!A4:A10000,торг!N4:N10000,B354,торг!F4:F10000,AM4)+SUMIFS(склад!A4:A9995,склад!N4:N9995,B354,склад!F4:F9995,AM4)+SUMIFS('обр '!A4:A9999,'обр '!N4:N9999,B354,'обр '!F4:F9999,AM4)+SUMIFS(детс!A4:A10000,детс!N4:N10000,B354,детс!F4:F10000,AM4)+SUMIFS(культ!A4:A10000,культ!N4:N10000,B354,культ!F4:F10000,AM4)+SUMIFS(спорт!A4:A10000,спорт!N4:N10000,B354,спорт!F4:F10000,AM4)+SUMIFS(лечеб!A4:A10000,лечеб!N4:N10000,B354,лечеб!F4:F10000,AM4)+SUMIFS(Баня!A4:A10000,Баня!N4:N10000,B354,Баня!F4:F10000,AM4)+SUMIFS(Адм!A4:A10000,Адм!N4:N10000,B354,Адм!F4:F10000,AM4)+SUMIFS(С.Х!A4:A9995,С.Х!N4:N9995,B354,С.Х!F4:F9995,AM4)+SUMIFS(новостр!A4:A9999,новостр!M4:M9999,B354,новостр!F4:F9999,AM4)+SUMIFS(авт!A4:A10004,авт!L4:L10004,B354,авт!F4:F10004,AM4)+SUMIFS(ЖС!A4:A10020,ЖС!R4:R10020,B354,ЖС!F4:F10020,AM4)+SUMIFS(Лес!A5:A9992,Лес!K5:K9992,B354,Лес!F5:F9992,AM4)+SUMIFS('степь '!A5:A9998,'степь '!J5:J9998,B354,'степь '!F5:F9998,AM4)+SUMIFS(Пр.откр.тер!A4:A9967,Пр.откр.тер!M4:M9967,B354,Пр.откр.тер!F4:F9967,AM4)</f>
        <v>0</v>
      </c>
      <c r="AN6" s="20">
        <f>SUMIFS(произв!O4:O9995,произв!N4:N9995,B354,произв!F4:F9995,AM4)+SUMIFS(торг!O4:O10000,торг!N4:N10000,B354,торг!F4:F10000,AM4)+SUMIFS(склад!O4:O9995,склад!N4:N9995,B354,склад!F4:F9995,AM4)+SUMIFS('обр '!O4:O9999,'обр '!N4:N9999,B354,'обр '!F4:F9999,AM4)+SUMIFS(детс!O4:O10000,детс!N4:N10000,B354,детс!F4:F10000,AM4)+SUMIFS(культ!O4:O10000,культ!N4:N10000,B354,культ!F4:F10000,AM4)+SUMIFS(спорт!O4:O10000,спорт!N4:N10000,B354,спорт!F4:F10000,AM4)+SUMIFS(лечеб!O4:O10000,лечеб!N4:N10000,B354,лечеб!F4:F10000,AM4)+SUMIFS(Баня!O4:O10000,Баня!N4:N10000,B354,Баня!F4:F10000,AM4)+SUMIFS(Адм!O4:O10000,Адм!N4:N10000,B354,Адм!F4:F10000,AM4)+SUMIFS(С.Х!O4:O9995,С.Х!N4:N9995,B354,С.Х!F4:F9995,AM4)+SUMIFS(новостр!N4:N9999,новостр!M4:M9999,B354,новостр!F4:F9999,AM4)+SUMIFS(авт!K4:K10004,авт!L4:L10004,B354,авт!F4:F10004,AM4)+SUMIFS(ЖС!S4:S10020,ЖС!R4:R10020,B354,ЖС!F4:F10020,AM4)+SUMIFS(Лес!L5:L9992,Лес!K5:K9992,B354,Лес!F5:F9992,AM4)+SUMIFS('степь '!K5:K9998,'степь '!J5:J9998,B354,'степь '!F5:F9998,AM4)+SUMIFS(Пр.откр.тер!N4:N9967,Пр.откр.тер!M4:M9967,B354,Пр.откр.тер!F4:F9967,AM4)</f>
        <v>0</v>
      </c>
      <c r="AO6" s="20">
        <f>SUMIFS(произв!A4:A9995,произв!N4:N9995,B354,произв!F4:F9995,AO4)+SUMIFS(торг!A4:A10000,торг!N4:N10000,B354,торг!F4:F10000,AO4)+SUMIFS(склад!A4:A9995,склад!N4:N9995,B354,склад!F4:F9995,AO4)+SUMIFS('обр '!A4:A9999,'обр '!N4:N9999,B354,'обр '!F4:F9999,AO4)+SUMIFS(детс!A4:A10000,детс!N4:N10000,B354,детс!F4:F10000,AO4)+SUMIFS(культ!A4:A10000,культ!N4:N10000,B354,культ!F4:F10000,AO4)+SUMIFS(спорт!A4:A10000,спорт!N4:N10000,B354,спорт!F4:F10000,AO4)+SUMIFS(лечеб!A4:A10000,лечеб!N4:N10000,B354,лечеб!F4:F10000,AO4)+SUMIFS(Баня!A4:A10000,Баня!N4:N10000,B354,Баня!F4:F10000,AO4)+SUMIFS(Адм!A4:A10000,Адм!N4:N10000,B354,Адм!F4:F10000,AO4)+SUMIFS(С.Х!A4:A9995,С.Х!N4:N9995,B354,С.Х!F4:F9995,AO4)+SUMIFS(новостр!A4:A9999,новостр!M4:M9999,B354,новостр!F4:F9999,AO4)+SUMIFS(авт!A4:A10004,авт!L4:L10004,B354,авт!F4:F10004,AO4)+SUMIFS(ЖС!A4:A10020,ЖС!R4:R10020,B354,ЖС!F4:F10020,AO4)+SUMIFS(Лес!A5:A9992,Лес!K5:K9992,B354,Лес!F5:F9992,AO4)+SUMIFS('степь '!A5:A9998,'степь '!J5:J9998,B354,'степь '!F5:F9998,AO4)+SUMIFS(Пр.откр.тер!A4:A9967,Пр.откр.тер!M4:M9967,B354,Пр.откр.тер!F4:F9967,AO4)</f>
        <v>1</v>
      </c>
      <c r="AP6" s="20">
        <f>SUMIFS(произв!O4:O9995,произв!N4:N9995,B354,произв!F4:F9995,AO4)+SUMIFS(торг!O4:O10000,торг!N4:N10000,B354,торг!F4:F10000,AO4)+SUMIFS(склад!O4:O9995,склад!N4:N9995,B354,склад!F4:F9995,AO4)+SUMIFS('обр '!O4:O9999,'обр '!N4:N9999,B354,'обр '!F4:F9999,AO4)+SUMIFS(детс!O4:O10000,детс!N4:N10000,B354,детс!F4:F10000,AO4)+SUMIFS(культ!O4:O10000,культ!N4:N10000,B354,культ!F4:F10000,AO4)+SUMIFS(спорт!O4:O10000,спорт!N4:N10000,B354,спорт!F4:F10000,AO4)+SUMIFS(лечеб!O4:O10000,лечеб!N4:N10000,B354,лечеб!F4:F10000,AO4)+SUMIFS(Баня!O4:O10000,Баня!N4:N10000,B354,Баня!F4:F10000,AO4)+SUMIFS(Адм!O4:O10000,Адм!N4:N10000,B354,Адм!F4:F10000,AO4)+SUMIFS(С.Х!O4:O9995,С.Х!N4:N9995,B354,С.Х!F4:F9995,AO4)+SUMIFS(новостр!N4:N9999,новостр!M4:M9999,B354,новостр!F4:F9999,AO4)+SUMIFS(авт!K4:K10004,авт!L4:L10004,B354,авт!F4:F10004,AO4)+SUMIFS(ЖС!S4:S10020,ЖС!R4:R10020,B354,ЖС!F4:F10020,AO4)+SUMIFS(Лес!L5:L9992,Лес!K5:K9992,B354,Лес!F5:F9992,AO4)+SUMIFS('степь '!K5:K9998,'степь '!J5:J9998,B354,'степь '!F5:F9998,AO4)+SUMIFS(Пр.откр.тер!N4:N9967,Пр.откр.тер!M4:M9967,B354,Пр.откр.тер!F4:F9967,AO4)</f>
        <v>600</v>
      </c>
      <c r="AQ6" s="20">
        <f>SUMIFS(произв!A4:A9995,произв!N4:N9995,B354,произв!F4:F9995,AQ4)+SUMIFS(торг!A4:A10000,торг!N4:N10000,B354,торг!F4:F10000,AQ4)+SUMIFS(склад!A4:A9995,склад!N4:N9995,B354,склад!F4:F9995,AQ4)+SUMIFS('обр '!A4:A9999,'обр '!N4:N9999,B354,'обр '!F4:F9999,AQ4)+SUMIFS(детс!A4:A10000,детс!N4:N10000,B354,детс!F4:F10000,AQ4)+SUMIFS(культ!A4:A10000,культ!N4:N10000,B354,культ!F4:F10000,AQ4)+SUMIFS(спорт!A4:A10000,спорт!N4:N10000,B354,спорт!F4:F10000,AQ4)+SUMIFS(лечеб!A4:A10000,лечеб!N4:N10000,B354,лечеб!F4:F10000,AQ4)+SUMIFS(Баня!A4:A10000,Баня!N4:N10000,B354,Баня!F4:F10000,AQ4)+SUMIFS(Адм!A4:A10000,Адм!N4:N10000,B354,Адм!F4:F10000,AQ4)+SUMIFS(С.Х!A4:A9995,С.Х!N4:N9995,B354,С.Х!F4:F9995,AQ4)+SUMIFS(новостр!A4:A9999,новостр!M4:M9999,B354,новостр!F4:F9999,AQ4)+SUMIFS(авт!A4:A10004,авт!L4:L10004,B354,авт!F4:F10004,AQ4)+SUMIFS(ЖС!A4:A10020,ЖС!R4:R10020,B354,ЖС!F4:F10020,AQ4)+SUMIFS(Лес!A5:A9992,Лес!K5:K9992,B354,Лес!F5:F9992,AQ4)+SUMIFS('степь '!A5:A9998,'степь '!J5:J9998,B354,'степь '!F5:F9998,AQ4)+SUMIFS(Пр.откр.тер!A4:A9967,Пр.откр.тер!M4:M9967,B354,Пр.откр.тер!F4:F9967,AQ4)</f>
        <v>0</v>
      </c>
      <c r="AR6" s="20">
        <f>SUMIFS(произв!O4:O9995,произв!N4:N9995,B354,произв!F4:F9995,AQ4)+SUMIFS(торг!O4:O10000,торг!N4:N10000,B354,торг!F4:F10000,AQ4)+SUMIFS(склад!O4:O9995,склад!N4:N9995,B354,склад!F4:F9995,AQ4)+SUMIFS('обр '!O4:O9999,'обр '!N4:N9999,B354,'обр '!F4:F9999,AQ4)+SUMIFS(детс!O4:O10000,детс!N4:N10000,B354,детс!F4:F10000,AQ4)+SUMIFS(культ!O4:O10000,культ!N4:N10000,B354,культ!F4:F10000,AQ4)+SUMIFS(спорт!O4:O10000,спорт!N4:N10000,B354,спорт!F4:F10000,AQ4)+SUMIFS(лечеб!O4:O10000,лечеб!N4:N10000,B354,лечеб!F4:F10000,AQ4)+SUMIFS(Баня!O4:O10000,Баня!N4:N10000,B354,Баня!F4:F10000,AQ4)+SUMIFS(Адм!O4:O10000,Адм!N4:N10000,B354,Адм!F4:F10000,AQ4)+SUMIFS(С.Х!O4:O9995,С.Х!N4:N9995,B354,С.Х!F4:F9995,AQ4)+SUMIFS(новостр!N4:N9999,новостр!M4:M9999,B354,новостр!F4:F9999,AQ4)+SUMIFS(авт!K4:K10004,авт!L4:L10004,B354,авт!F4:F10004,AQ4)+SUMIFS(ЖС!S4:S10020,ЖС!R4:R10020,B354,ЖС!F4:F10020,AQ4)+SUMIFS(Лес!L5:L9992,Лес!K5:K9992,B354,Лес!F5:F9992,AQ4)+SUMIFS('степь '!K5:K9998,'степь '!J5:J9998,B354,'степь '!F5:F9998,AQ4)+SUMIFS(Пр.откр.тер!N4:N9967,Пр.откр.тер!M4:M9967,B354,Пр.откр.тер!F4:F9967,AQ4)</f>
        <v>0</v>
      </c>
      <c r="AS6" s="20">
        <f>SUMIFS(произв!A4:A9995,произв!N4:N9995,B354,произв!F4:F9995,AS4)+SUMIFS(торг!A4:A10000,торг!N4:N10000,B354,торг!F4:F10000,AS4)+SUMIFS(склад!A4:A9995,склад!N4:N9995,B354,склад!F4:F9995,AS4)+SUMIFS('обр '!A4:A9999,'обр '!N4:N9999,B354,'обр '!F4:F9999,AS4)+SUMIFS(детс!A4:A10000,детс!N4:N10000,B354,детс!F4:F10000,AS4)+SUMIFS(культ!A4:A10000,культ!N4:N10000,B354,культ!F4:F10000,AS4)+SUMIFS(спорт!A4:A10000,спорт!N4:N10000,B354,спорт!F4:F10000,AS4)+SUMIFS(лечеб!A4:A10000,лечеб!N4:N10000,B354,лечеб!F4:F10000,AS4)+SUMIFS(Баня!A4:A10000,Баня!N4:N10000,B354,Баня!F4:F10000,AS4)+SUMIFS(Адм!A4:A10000,Адм!N4:N10000,B354,Адм!F4:F10000,AS4)+SUMIFS(С.Х!A4:A9995,С.Х!N4:N9995,B354,С.Х!F4:F9995,AS4)+SUMIFS(новостр!A4:A9999,новостр!M4:M9999,B354,новостр!F4:F9999,AS4)+SUMIFS(авт!A4:A10004,авт!L4:L10004,B354,авт!F4:F10004,AS4)+SUMIFS(ЖС!A4:A10020,ЖС!R4:R10020,B354,ЖС!F4:F10020,AS4)+SUMIFS(Лес!A5:A9992,Лес!K5:K9992,B354,Лес!F5:F9992,AS4)+SUMIFS('степь '!A5:A9998,'степь '!J5:J9998,B354,'степь '!F5:F9998,AS4)+SUMIFS(Пр.откр.тер!A4:A9967,Пр.откр.тер!M4:M9967,B354,Пр.откр.тер!F4:F9967,AS4)</f>
        <v>0</v>
      </c>
      <c r="AT6" s="20">
        <f>SUMIFS(произв!O4:O9995,произв!N4:N9995,B354,произв!F4:F9995,AS4)+SUMIFS(торг!O4:O10000,торг!N4:N10000,B354,торг!F4:F10000,AS4)+SUMIFS(склад!O4:O9995,склад!N4:N9995,B354,склад!F4:F9995,AS4)+SUMIFS('обр '!O4:O9999,'обр '!N4:N9999,B354,'обр '!F4:F9999,AS4)+SUMIFS(детс!O4:O10000,детс!N4:N10000,B354,детс!F4:F10000,AS4)+SUMIFS(культ!O4:O10000,культ!N4:N10000,B354,культ!F4:F10000,AS4)+SUMIFS(спорт!O4:O10000,спорт!N4:N10000,B354,спорт!F4:F10000,AS4)+SUMIFS(лечеб!O4:O10000,лечеб!N4:N10000,B354,лечеб!F4:F10000,AS4)+SUMIFS(Баня!O4:O10000,Баня!N4:N10000,B354,Баня!F4:F10000,AS4)+SUMIFS(Адм!O4:O10000,Адм!N4:N10000,B354,Адм!F4:F10000,AS4)+SUMIFS(С.Х!O4:O9995,С.Х!N4:N9995,B354,С.Х!F4:F9995,AS4)+SUMIFS(новостр!N4:N9999,новостр!M4:M9999,B354,новостр!F4:F9999,AS4)+SUMIFS(авт!K4:K10004,авт!L4:L10004,B354,авт!F4:F10004,AS4)+SUMIFS(ЖС!S4:S10020,ЖС!R4:R10020,B354,ЖС!F4:F10020,AS4)+SUMIFS(Лес!L5:L9992,Лес!K5:K9992,B354,Лес!F5:F9992,AS4)+SUMIFS('степь '!K5:K9998,'степь '!J5:J9998,B354,'степь '!F5:F9998,AS4)+SUMIFS(Пр.откр.тер!N4:N9967,Пр.откр.тер!M4:M9967,B354,Пр.откр.тер!F4:F9967,AS4)</f>
        <v>0</v>
      </c>
      <c r="AU6" s="20">
        <f>SUMIFS(произв!A4:A9995,произв!N4:N9995,B354,произв!F4:F9995,AU4)+SUMIFS(торг!A4:A10000,торг!N4:N10000,B354,торг!F4:F10000,AU4)+SUMIFS(склад!A4:A9995,склад!N4:N9995,B354,склад!F4:F9995,AU4)+SUMIFS('обр '!A4:A9999,'обр '!N4:N9999,B354,'обр '!F4:F9999,AU4)+SUMIFS(детс!A4:A10000,детс!N4:N10000,B354,детс!F4:F10000,AU4)+SUMIFS(культ!A4:A10000,культ!N4:N10000,B354,культ!F4:F10000,AU4)+SUMIFS(спорт!A4:A10000,спорт!N4:N10000,B354,спорт!F4:F10000,AU4)+SUMIFS(лечеб!A4:A10000,лечеб!N4:N10000,B354,лечеб!F4:F10000,AU4)+SUMIFS(Баня!A4:A10000,Баня!N4:N10000,B354,Баня!F4:F10000,AU4)+SUMIFS(Адм!A4:A10000,Адм!N4:N10000,B354,Адм!F4:F10000,AU4)+SUMIFS(С.Х!A4:A9995,С.Х!N4:N9995,B354,С.Х!F4:F9995,AU4)+SUMIFS(новостр!A4:A9999,новостр!M4:M9999,B354,новостр!F4:F9999,AU4)+SUMIFS(авт!A4:A10004,авт!L4:L10004,B354,авт!F4:F10004,AU4)+SUMIFS(ЖС!A4:A10020,ЖС!R4:R10020,B354,ЖС!F4:F10020,AU4)+SUMIFS(Лес!A5:A9992,Лес!K5:K9992,B354,Лес!F5:F9992,AU4)+SUMIFS('степь '!A5:A9998,'степь '!J5:J9998,B354,'степь '!F5:F9998,AU4)+SUMIFS(Пр.откр.тер!A4:A9967,Пр.откр.тер!M4:M9967,B354,Пр.откр.тер!F4:F9967,AU4)</f>
        <v>3</v>
      </c>
      <c r="AV6" s="20">
        <f>SUMIFS(произв!O4:O9995,произв!N4:N9995,B354,произв!F4:F9995,AU4)+SUMIFS(торг!O4:O10000,торг!N4:N10000,B354,торг!F4:F10000,AU4)+SUMIFS(склад!O4:O9995,склад!N4:N9995,B354,склад!F4:F9995,AU4)+SUMIFS('обр '!O4:O9999,'обр '!N4:N9999,B354,'обр '!F4:F9999,AU4)+SUMIFS(детс!O4:O10000,детс!N4:N10000,B354,детс!F4:F10000,AU4)+SUMIFS(культ!O4:O10000,культ!N4:N10000,B354,культ!F4:F10000,AU4)+SUMIFS(спорт!O4:O10000,спорт!N4:N10000,B354,спорт!F4:F10000,AU4)+SUMIFS(лечеб!O4:O10000,лечеб!N4:N10000,B354,лечеб!F4:F10000,AU4)+SUMIFS(Баня!O4:O10000,Баня!N4:N10000,B354,Баня!F4:F10000,AU4)+SUMIFS(Адм!O4:O10000,Адм!N4:N10000,B354,Адм!F4:F10000,AU4)+SUMIFS(С.Х!O4:O9995,С.Х!N4:N9995,B354,С.Х!F4:F9995,AU4)+SUMIFS(новостр!N4:N9999,новостр!M4:M9999,B354,новостр!F4:F9999,AU4)+SUMIFS(авт!K4:K10004,авт!L4:L10004,B354,авт!F4:F10004,AU4)+SUMIFS(ЖС!S4:S10020,ЖС!R4:R10020,B354,ЖС!F4:F10020,AU4)+SUMIFS(Лес!L5:L9992,Лес!K5:K9992,B354,Лес!F5:F9992,AU4)+SUMIFS('степь '!K5:K9998,'степь '!J5:J9998,B354,'степь '!F5:F9998,AU4)+SUMIFS(Пр.откр.тер!N4:N9967,Пр.откр.тер!M4:M9967,B354,Пр.откр.тер!F4:F9967,AU4)</f>
        <v>0</v>
      </c>
      <c r="AW6" s="281"/>
      <c r="AX6" s="281"/>
      <c r="AY6" s="281"/>
      <c r="AZ6" s="281"/>
      <c r="BA6" s="281"/>
      <c r="BB6" s="281"/>
      <c r="BC6" s="281"/>
      <c r="BD6" s="281"/>
      <c r="BE6" s="281"/>
      <c r="BF6" s="281"/>
      <c r="BG6" s="281"/>
      <c r="BH6" s="281"/>
      <c r="BI6" s="281"/>
      <c r="BJ6" s="281"/>
      <c r="BK6" s="281"/>
      <c r="BL6" s="281"/>
      <c r="BM6" s="281"/>
      <c r="BN6" s="281"/>
      <c r="BO6" s="281"/>
      <c r="BP6" s="281"/>
      <c r="BQ6" s="281"/>
      <c r="BR6" s="281"/>
      <c r="BS6" s="281"/>
      <c r="BT6" s="281"/>
      <c r="BU6" s="281"/>
      <c r="BV6" s="281"/>
      <c r="BW6" s="281"/>
      <c r="BX6" s="281"/>
      <c r="BY6" s="281"/>
      <c r="BZ6" s="281"/>
      <c r="CA6" s="281"/>
      <c r="CB6" s="281"/>
      <c r="CC6" s="281"/>
      <c r="CD6" s="281"/>
      <c r="CE6" s="281"/>
      <c r="CF6" s="281"/>
      <c r="CG6" s="281"/>
      <c r="CH6" s="281"/>
      <c r="CI6" s="281"/>
      <c r="CJ6" s="281"/>
      <c r="CK6" s="281"/>
      <c r="CL6" s="281"/>
    </row>
    <row r="7" spans="1:90" s="136" customFormat="1" ht="16.5" thickBot="1">
      <c r="A7" s="234" t="s">
        <v>73</v>
      </c>
      <c r="B7" s="234" t="s">
        <v>159</v>
      </c>
      <c r="C7" s="429">
        <f>I7+K7+M7+O7+Q7+S7+U7+W7+Y7+AA7</f>
        <v>0</v>
      </c>
      <c r="D7" s="2310">
        <f>SUM(J7+L7+N7+P7+R7+T7+V7+X7+Z7+AB7)</f>
        <v>0</v>
      </c>
      <c r="E7" s="486">
        <v>0</v>
      </c>
      <c r="F7" s="487">
        <v>0</v>
      </c>
      <c r="G7" s="2352">
        <f>C7/C48*100%</f>
        <v>0</v>
      </c>
      <c r="H7" s="2353">
        <f>D7/D48*100%</f>
        <v>0</v>
      </c>
      <c r="I7" s="462">
        <f>SUMIFS(произв!A4:A9995,произв!N4:N9995,B355,произв!F4:F9995,I4)+SUMIFS(торг!A4:A10000,торг!N4:N10000,B355,торг!F4:F10000,I4)+SUMIFS(склад!A4:A9995,склад!N4:N9995,B355,склад!F4:F9995,I4)+SUMIFS('обр '!A4:A9999,'обр '!N4:N9999,B355,'обр '!F4:F9999,I4)+SUMIFS(детс!A4:A10000,детс!N4:N10000,B355,детс!F4:F10000,I4)+SUMIFS(культ!A4:A10000,культ!N4:N10000,B355,культ!F4:F10000,I4)+SUMIFS(спорт!A4:A10000,спорт!N4:N10000,B355,спорт!F4:F10000,I4)+SUMIFS(лечеб!A4:A10000,лечеб!N4:N10000,B355,лечеб!F4:F10000,I4)+SUMIFS(Баня!A4:A10000,Баня!N4:N10000,B355,Баня!F4:F10000,I4)+SUMIFS(Адм!A4:A10000,Адм!N4:N10000,B355,Адм!F4:F10000,I4)+SUMIFS(С.Х!A4:A9995,С.Х!N4:N9995,B355,С.Х!F4:F9995,I4)+SUMIFS(новостр!A4:A9999,новостр!M4:M9999,B355,новостр!F4:F9999,I4)+SUMIFS(авт!A4:A10004,авт!L4:L10004,B355,авт!F4:F10004,I4)+SUMIFS(ЖС!A4:A10020,ЖС!R4:R10020,B355,ЖС!F4:F10020,I4)+SUMIFS(Лес!A5:A9992,Лес!K5:K9992,B355,Лес!F5:F9992,I4)+SUMIFS('степь '!A5:A9998,'степь '!J5:J9998,B355,'степь '!F5:F9998,I4)+SUMIFS(Пр.откр.тер!A4:A9967,Пр.откр.тер!M4:M9967,B355,Пр.откр.тер!F4:F9967,I4)</f>
        <v>0</v>
      </c>
      <c r="J7" s="238">
        <f>SUMIFS(произв!O4:O9995,произв!N4:N9995,B355,произв!F4:F9995,I4)+SUMIFS(торг!O4:O10000,торг!N4:N10000,B355,торг!F4:F10000,I4)+SUMIFS(склад!O4:O9995,склад!N4:N9995,B355,склад!F4:F9995,I4)+SUMIFS('обр '!O4:O9999,'обр '!N4:N9999,B355,'обр '!F4:F9999,I4)+SUMIFS(детс!O4:O10000,детс!N4:N10000,B355,детс!F4:F10000,I4)+SUMIFS(культ!O4:O10000,культ!N4:N10000,B355,культ!F4:F10000,I4)+SUMIFS(спорт!O4:O10000,спорт!N4:N10000,B355,спорт!F4:F10000,I4)+SUMIFS(лечеб!O4:O10000,лечеб!N4:N10000,B355,лечеб!F4:F10000,I4)+SUMIFS(Баня!O4:O10000,Баня!N4:N10000,B355,Баня!F4:F10000,I4)+SUMIFS(Адм!O4:O10000,Адм!N4:N10000,B355,Адм!F4:F10000,I4)+SUMIFS(С.Х!O4:O9995,С.Х!N4:N9995,B355,С.Х!F4:F9995,I4)+SUMIFS(новостр!N4:N9999,новостр!M4:M9999,B355,новостр!F4:F9999,I4)+SUMIFS(авт!K4:K10004,авт!L4:L10004,B355,авт!F4:F10004,I4)+SUMIFS(ЖС!S4:S10020,ЖС!R4:R10020,B355,ЖС!F4:F10020,I4)+SUMIFS(Лес!L5:L9992,Лес!K5:K9992,B355,Лес!F5:F9992,I4)+SUMIFS('степь '!K5:K9998,'степь '!J5:J9998,B355,'степь '!F5:F9998,I4)+SUMIFS(Пр.откр.тер!N4:N9967,Пр.откр.тер!M4:M9967,B355,Пр.откр.тер!F4:F9967,I4)</f>
        <v>0</v>
      </c>
      <c r="K7" s="239">
        <f>SUMIFS(произв!A4:A9995,произв!N4:N9995,B355,произв!F4:F9995,K4)+SUMIFS(торг!A4:A10000,торг!N4:N10000,B355,торг!F4:F10000,K4)+SUMIFS(склад!A4:A9995,склад!N4:N9995,B355,склад!F4:F9995,K4)+SUMIFS('обр '!A4:A9999,'обр '!N4:N9999,B355,'обр '!F4:F9999,K4)+SUMIFS(детс!A4:A10000,детс!N4:N10000,B355,детс!F4:F10000,K4)+SUMIFS(культ!A4:A10000,культ!N4:N10000,B355,культ!F4:F10000,K4)+SUMIFS(спорт!A4:A10000,спорт!N4:N10000,B355,спорт!F4:F10000,K4)+SUMIFS(лечеб!A4:A10000,лечеб!N4:N10000,B355,лечеб!F4:F10000,K4)+SUMIFS(Баня!A4:A10000,Баня!N4:N10000,B355,Баня!F4:F10000,K4)+SUMIFS(Адм!A4:A10000,Адм!N4:N10000,B355,Адм!F4:F10000,K4)+SUMIFS(С.Х!A4:A9995,С.Х!N4:N9995,B355,С.Х!F4:F9995,K4)+SUMIFS(новостр!A4:A9999,новостр!M4:M9999,B355,новостр!F4:F9999,K4)+SUMIFS(авт!A4:A10004,авт!L4:L10004,B355,авт!F4:F10004,K4)+SUMIFS(ЖС!A4:A10020,ЖС!R4:R10020,B355,ЖС!F4:F10020,K4)+SUMIFS(Лес!A5:A9992,Лес!K5:K9992,B355,Лес!F5:F9992,K4)+SUMIFS('степь '!A5:A9998,'степь '!J5:J9998,B355,'степь '!F5:F9998,K4)+SUMIFS(Пр.откр.тер!A4:A9967,Пр.откр.тер!M4:M9967,B355,Пр.откр.тер!F4:F9967,K4)</f>
        <v>0</v>
      </c>
      <c r="L7" s="112">
        <f>SUMIFS(произв!O4:O9995,произв!N4:N9995,B355,произв!F4:F9995,K4)+SUMIFS(торг!O4:O10000,торг!N4:N10000,B355,торг!F4:F10000,K4)+SUMIFS(склад!O4:O9995,склад!N4:N9995,B355,склад!F4:F9995,K4)+SUMIFS('обр '!O4:O9999,'обр '!N4:N9999,B355,'обр '!F4:F9999,K4)+SUMIFS(детс!O4:O10000,детс!N4:N10000,B355,детс!F4:F10000,K4)+SUMIFS(культ!O4:O10000,культ!N4:N10000,B355,культ!F4:F10000,K4)+SUMIFS(спорт!O4:O10000,спорт!N4:N10000,B355,спорт!F4:F10000,K4)+SUMIFS(лечеб!O4:O10000,лечеб!N4:N10000,B355,лечеб!F4:F10000,K4)+SUMIFS(Баня!O4:O10000,Баня!N4:N10000,B355,Баня!F4:F10000,K4)+SUMIFS(Адм!O4:O10000,Адм!N4:N10000,B355,Адм!F4:F10000,K4)+SUMIFS(С.Х!O4:O9995,С.Х!N4:N9995,B355,С.Х!F4:F9995,K4)+SUMIFS(новостр!N4:N9999,новостр!M4:M9999,B355,новостр!F4:F9999,K4)+SUMIFS(авт!K4:K10004,авт!L4:L10004,B355,авт!F4:F10004,K4)+SUMIFS(ЖС!S4:S10020,ЖС!R4:R10020,B355,ЖС!F4:F10020,K4)+SUMIFS(Лес!L5:L9992,Лес!K5:K9992,B355,Лес!F5:F9992,K4)+SUMIFS('степь '!K5:K9998,'степь '!J5:J9998,B355,'степь '!F5:F9998,K4)+SUMIFS(Пр.откр.тер!N4:N9967,Пр.откр.тер!M4:M9967,B355,Пр.откр.тер!F4:F9967,K4)</f>
        <v>0</v>
      </c>
      <c r="M7" s="112">
        <f>SUMIFS(произв!A4:A9995,произв!N4:N9995,B355,произв!F4:F9995,M4)+SUMIFS(торг!A4:A10000,торг!N4:N10000,B355,торг!F4:F10000,M4)+SUMIFS(склад!A4:A9995,склад!N4:N9995,B355,склад!F4:F9995,M4)+SUMIFS('обр '!A4:A9999,'обр '!N4:N9999,B355,'обр '!F4:F9999,M4)+SUMIFS(детс!A4:A10000,детс!N4:N10000,B355,детс!F4:F10000,M4)+SUMIFS(культ!A4:A10000,культ!N4:N10000,B355,культ!F4:F10000,M4)+SUMIFS(спорт!A4:A10000,спорт!N4:N10000,B355,спорт!F4:F10000,M4)+SUMIFS(лечеб!A4:A10000,лечеб!N4:N10000,B355,лечеб!F4:F10000,M4)+SUMIFS(Баня!A4:A10000,Баня!N4:N10000,B355,Баня!F4:F10000,M4)+SUMIFS(Адм!A4:A10000,Адм!N4:N10000,B355,Адм!F4:F10000,M4)+SUMIFS(С.Х!A4:A9995,С.Х!N4:N9995,B355,С.Х!F4:F9995,M4)+SUMIFS(новостр!A4:A9999,новостр!M4:M9999,B355,новостр!F4:F9999,M4)+SUMIFS(авт!A4:A10004,авт!L4:L10004,B355,авт!F4:F10004,M4)+SUMIFS(ЖС!A4:A10020,ЖС!R4:R10020,B355,ЖС!F4:F10020,M4)+SUMIFS(Лес!A5:A9992,Лес!K5:K9992,B355,Лес!F5:F9992,M4)+SUMIFS('степь '!A5:A9998,'степь '!J5:J9998,B355,'степь '!F5:F9998,M4)+SUMIFS(Пр.откр.тер!A4:A9967,Пр.откр.тер!M4:M9967,B355,Пр.откр.тер!F4:F9967,M4)</f>
        <v>0</v>
      </c>
      <c r="N7" s="112">
        <f>SUMIFS(произв!O4:O9995,произв!N4:N9995,B355,произв!F4:F9995,M4)+SUMIFS(торг!O4:O10000,торг!N4:N10000,B355,торг!F4:F10000,M4)+SUMIFS(склад!O4:O9995,склад!N4:N9995,B355,склад!F4:F9995,M4)+SUMIFS('обр '!O4:O9999,'обр '!N4:N9999,B355,'обр '!F4:F9999,M4)+SUMIFS(детс!O4:O10000,детс!N4:N10000,B355,детс!F4:F10000,M4)+SUMIFS(культ!O4:O10000,культ!N4:N10000,B355,культ!F4:F10000,M4)+SUMIFS(спорт!O4:O10000,спорт!N4:N10000,B355,спорт!F4:F10000,M4)+SUMIFS(лечеб!O4:O10000,лечеб!N4:N10000,B355,лечеб!F4:F10000,M4)+SUMIFS(Баня!O4:O10000,Баня!N4:N10000,B355,Баня!F4:F10000,M4)+SUMIFS(Адм!O4:O10000,Адм!N4:N10000,B355,Адм!F4:F10000,M4)+SUMIFS(С.Х!O4:O9995,С.Х!N4:N9995,B355,С.Х!F4:F9995,M4)+SUMIFS(новостр!N4:N9999,новостр!M4:M9999,B355,новостр!F4:F9999,M4)+SUMIFS(авт!K4:K10004,авт!L4:L10004,B355,авт!F4:F10004,M4)+SUMIFS(ЖС!S4:S10020,ЖС!R4:R10020,B355,ЖС!F4:F10020,M4)+SUMIFS(Лес!L5:L9992,Лес!K5:K9992,B355,Лес!F5:F9992,M4)+SUMIFS('степь '!K5:K9998,'степь '!J5:J9998,B355,'степь '!F5:F9998,M4)+SUMIFS(Пр.откр.тер!N4:N9967,Пр.откр.тер!M4:M9967,B355,Пр.откр.тер!F4:F9967,M4)</f>
        <v>0</v>
      </c>
      <c r="O7" s="112">
        <f>SUMIFS(произв!A4:A9995,произв!N4:N9995,B355,произв!F4:F9995,O4)+SUMIFS(торг!A4:A10000,торг!N4:N10000,B355,торг!F4:F10000,O4)+SUMIFS(склад!A4:A9995,склад!N4:N9995,B355,склад!F4:F9995,O4)+SUMIFS('обр '!A4:A9999,'обр '!N4:N9999,B355,'обр '!F4:F9999,O4)+SUMIFS(детс!A4:A10000,детс!N4:N10000,B355,детс!F4:F10000,O4)+SUMIFS(культ!A4:A10000,культ!N4:N10000,B355,культ!F4:F10000,O4)+SUMIFS(спорт!A4:A10000,спорт!N4:N10000,B355,спорт!F4:F10000,O4)+SUMIFS(лечеб!A4:A10000,лечеб!N4:N10000,B355,лечеб!F4:F10000,O4)+SUMIFS(Баня!A4:A10000,Баня!N4:N10000,B355,Баня!F4:F10000,O4)+SUMIFS(Адм!A4:A10000,Адм!N4:N10000,B355,Адм!F4:F10000,O4)+SUMIFS(С.Х!A4:A9995,С.Х!N4:N9995,B355,С.Х!F4:F9995,O4)+SUMIFS(новостр!A4:A9999,новостр!M4:M9999,B355,новостр!F4:F9999,O4)+SUMIFS(авт!A4:A10004,авт!L4:L10004,B355,авт!F4:F10004,O4)+SUMIFS(ЖС!A4:A10020,ЖС!R4:R10020,B355,ЖС!F4:F10020,O4)+SUMIFS(Лес!A5:A9992,Лес!K5:K9992,B355,Лес!F5:F9992,O4)+SUMIFS('степь '!A5:A9998,'степь '!J5:J9998,B355,'степь '!F5:F9998,O4)+SUMIFS(Пр.откр.тер!A4:A9967,Пр.откр.тер!M4:M9967,B355,Пр.откр.тер!F4:F9967,O4)</f>
        <v>0</v>
      </c>
      <c r="P7" s="112">
        <f>SUMIFS(произв!O4:O9995,произв!N4:N9995,B355,произв!F4:F9995,O4)+SUMIFS(торг!O4:O10000,торг!N4:N10000,B355,торг!F4:F10000,O4)+SUMIFS(склад!O4:O9995,склад!N4:N9995,B355,склад!F4:F9995,O4)+SUMIFS('обр '!O4:O9999,'обр '!N4:N9999,B355,'обр '!F4:F9999,O4)+SUMIFS(детс!O4:O10000,детс!N4:N10000,B355,детс!F4:F10000,O4)+SUMIFS(культ!O4:O10000,культ!N4:N10000,B355,культ!F4:F10000,O4)+SUMIFS(спорт!O4:O10000,спорт!N4:N10000,B355,спорт!F4:F10000,O4)+SUMIFS(лечеб!O4:O10000,лечеб!N4:N10000,B355,лечеб!F4:F10000,O4)+SUMIFS(Баня!O4:O10000,Баня!N4:N10000,B355,Баня!F4:F10000,O4)+SUMIFS(Адм!O4:O10000,Адм!N4:N10000,B355,Адм!F4:F10000,O4)+SUMIFS(С.Х!O4:O9995,С.Х!N4:N9995,B355,С.Х!F4:F9995,O4)+SUMIFS(новостр!N4:N9999,новостр!M4:M9999,B355,новостр!F4:F9999,O4)+SUMIFS(авт!K4:K10004,авт!L4:L10004,B355,авт!F4:F10004,O4)+SUMIFS(ЖС!S4:S10020,ЖС!R4:R10020,B355,ЖС!F4:F10020,O4)+SUMIFS(Лес!L5:L9992,Лес!K5:K9992,B355,Лес!F5:F9992,O4)+SUMIFS('степь '!K5:K9998,'степь '!J5:J9998,B355,'степь '!F5:F9998,O4)+SUMIFS(Пр.откр.тер!N4:N9967,Пр.откр.тер!M4:M9967,B355,Пр.откр.тер!F4:F9967,O4)</f>
        <v>0</v>
      </c>
      <c r="Q7" s="112">
        <f>SUMIFS(произв!A4:A9995,произв!N4:N9995,B355,произв!F4:F9995,Q4)+SUMIFS(торг!A4:A10000,торг!N4:N10000,B355,торг!F4:F10000,Q4)+SUMIFS(склад!A4:A9995,склад!N4:N9995,B355,склад!F4:F9995,Q4)+SUMIFS('обр '!A4:A9999,'обр '!N4:N9999,B355,'обр '!F4:F9999,Q4)+SUMIFS(детс!A4:A10000,детс!N4:N10000,B355,детс!F4:F10000,Q4)+SUMIFS(культ!A4:A10000,культ!N4:N10000,B355,культ!F4:F10000,Q4)+SUMIFS(спорт!A4:A10000,спорт!N4:N10000,B355,спорт!F4:F10000,Q4)+SUMIFS(лечеб!A4:A10000,лечеб!N4:N10000,B355,лечеб!F4:F10000,Q4)+SUMIFS(Баня!A4:A10000,Баня!N4:N10000,B355,Баня!F4:F10000,Q4)+SUMIFS(Адм!A4:A10000,Адм!N4:N10000,B355,Адм!F4:F10000,Q4)+SUMIFS(С.Х!A4:A9995,С.Х!N4:N9995,B355,С.Х!F4:F9995,Q4)+SUMIFS(новостр!A4:A9999,новостр!M4:M9999,B355,новостр!F4:F9999,Q4)+SUMIFS(авт!A4:A10004,авт!L4:L10004,B355,авт!F4:F10004,Q4)+SUMIFS(ЖС!A4:A10020,ЖС!R4:R10020,B355,ЖС!F4:F10020,Q4)+SUMIFS(Лес!A5:A9992,Лес!K5:K9992,B355,Лес!F5:F9992,Q4)+SUMIFS('степь '!A5:A9998,'степь '!J5:J9998,B355,'степь '!F5:F9998,Q4)+SUMIFS(Пр.откр.тер!A4:A9967,Пр.откр.тер!M4:M9967,B355,Пр.откр.тер!F4:F9967,Q4)</f>
        <v>0</v>
      </c>
      <c r="R7" s="112">
        <f>SUMIFS(произв!O4:O9995,произв!N4:N9995,B355,произв!F4:F9995,Q4)+SUMIFS(торг!O4:O10000,торг!N4:N10000,B355,торг!F4:F10000,Q4)+SUMIFS(склад!O4:O9995,склад!N4:N9995,B355,склад!F4:F9995,Q4)+SUMIFS('обр '!O4:O9999,'обр '!N4:N9999,B355,'обр '!F4:F9999,Q4)+SUMIFS(детс!O4:O10000,детс!N4:N10000,B355,детс!F4:F10000,Q4)+SUMIFS(культ!O4:O10000,культ!N4:N10000,B355,культ!F4:F10000,Q4)+SUMIFS(спорт!O4:O10000,спорт!N4:N10000,B355,спорт!F4:F10000,Q4)+SUMIFS(лечеб!O4:O10000,лечеб!N4:N10000,B355,лечеб!F4:F10000,Q4)+SUMIFS(Баня!O4:O10000,Баня!N4:N10000,B355,Баня!F4:F10000,Q4)+SUMIFS(Адм!O4:O10000,Адм!N4:N10000,B355,Адм!F4:F10000,Q4)+SUMIFS(С.Х!O4:O9995,С.Х!N4:N9995,B355,С.Х!F4:F9995,Q4)+SUMIFS(новостр!N4:N9999,новостр!M4:M9999,B355,новостр!F4:F9999,Q4)+SUMIFS(авт!K4:K10004,авт!L4:L10004,B355,авт!F4:F10004,Q4)+SUMIFS(ЖС!S4:S10020,ЖС!R4:R10020,B355,ЖС!F4:F10020,Q4)+SUMIFS(Лес!L5:L9992,Лес!K5:K9992,B355,Лес!F5:F9992,Q4)+SUMIFS('степь '!K5:K9998,'степь '!J5:J9998,B355,'степь '!F5:F9998,Q4)+SUMIFS(Пр.откр.тер!N4:N9967,Пр.откр.тер!M4:M9967,B355,Пр.откр.тер!F4:F9967,Q4)</f>
        <v>0</v>
      </c>
      <c r="S7" s="112">
        <f>SUMIFS(произв!A4:A9995,произв!N4:N9995,B355,произв!F4:F9995,S4)+SUMIFS(торг!A4:A10000,торг!N4:N10000,B355,торг!F4:F10000,S4)+SUMIFS(склад!A4:A9995,склад!N4:N9995,B355,склад!F4:F9995,S4)+SUMIFS('обр '!A4:A9999,'обр '!N4:N9999,B355,'обр '!F4:F9999,S4)+SUMIFS(детс!A4:A10000,детс!N4:N10000,B355,детс!F4:F10000,S4)+SUMIFS(культ!A4:A10000,культ!N4:N10000,B355,культ!F4:F10000,S4)+SUMIFS(спорт!A4:A10000,спорт!N4:N10000,B355,спорт!F4:F10000,S4)+SUMIFS(лечеб!A4:A10000,лечеб!N4:N10000,B355,лечеб!F4:F10000,S4)+SUMIFS(Баня!A4:A10000,Баня!N4:N10000,B355,Баня!F4:F10000,S4)+SUMIFS(Адм!A4:A10000,Адм!N4:N10000,B355,Адм!F4:F10000,S4)+SUMIFS(С.Х!A4:A9995,С.Х!N4:N9995,B355,С.Х!F4:F9995,S4)+SUMIFS(новостр!A4:A9999,новостр!M4:M9999,B355,новостр!F4:F9999,S4)+SUMIFS(авт!A4:A10004,авт!L4:L10004,B355,авт!F4:F10004,S4)+SUMIFS(ЖС!A4:A10020,ЖС!R4:R10020,B355,ЖС!F4:F10020,S4)+SUMIFS(Лес!A5:A9992,Лес!K5:K9992,B355,Лес!F5:F9992,S4)+SUMIFS('степь '!A5:A9998,'степь '!J5:J9998,B355,'степь '!F5:F9998,S4)+SUMIFS(Пр.откр.тер!A4:A9967,Пр.откр.тер!M4:M9967,B355,Пр.откр.тер!F4:F9967,S4)</f>
        <v>0</v>
      </c>
      <c r="T7" s="112">
        <f>SUMIFS(произв!O4:O9995,произв!N4:N9995,B355,произв!F4:F9995,S4)+SUMIFS(торг!O4:O10000,торг!N4:N10000,B355,торг!F4:F10000,S4)+SUMIFS(склад!O4:O9995,склад!N4:N9995,B355,склад!F4:F9995,S4)+SUMIFS('обр '!O4:O9999,'обр '!N4:N9999,B355,'обр '!F4:F9999,S4)+SUMIFS(детс!O4:O10000,детс!N4:N10000,B355,детс!F4:F10000,S4)+SUMIFS(культ!O4:O10000,культ!N4:N10000,B355,культ!F4:F10000,S4)+SUMIFS(спорт!O4:O10000,спорт!N4:N10000,B355,спорт!F4:F10000,S4)+SUMIFS(лечеб!O4:O10000,лечеб!N4:N10000,B355,лечеб!F4:F10000,S4)+SUMIFS(Баня!O4:O10000,Баня!N4:N10000,B355,Баня!F4:F10000,S4)+SUMIFS(Адм!O4:O10000,Адм!N4:N10000,B355,Адм!F4:F10000,S4)+SUMIFS(С.Х!O4:O9995,С.Х!N4:N9995,B355,С.Х!F4:F9995,S4)+SUMIFS(новостр!N4:N9999,новостр!M4:M9999,B355,новостр!F4:F9999,S4)+SUMIFS(авт!K4:K10004,авт!L4:L10004,B355,авт!F4:F10004,S4)+SUMIFS(ЖС!S4:S10020,ЖС!R4:R10020,B355,ЖС!F4:F10020,S4)+SUMIFS(Лес!L5:L9992,Лес!K5:K9992,B355,Лес!F5:F9992,S4)+SUMIFS('степь '!K5:K9998,'степь '!J5:J9998,B355,'степь '!F5:F9998,S4)+SUMIFS(Пр.откр.тер!N4:N9967,Пр.откр.тер!M4:M9967,B355,Пр.откр.тер!F4:F9967,S4)</f>
        <v>0</v>
      </c>
      <c r="U7" s="112">
        <f>SUMIFS(произв!A4:A9995,произв!N4:N9995,B355,произв!F4:F9995,U4)+SUMIFS(торг!A4:A10000,торг!N4:N10000,B355,торг!F4:F10000,U4)+SUMIFS(склад!A4:A9995,склад!N4:N9995,B355,склад!F4:F9995,U4)+SUMIFS('обр '!A4:A9999,'обр '!N4:N9999,B355,'обр '!F4:F9999,U4)+SUMIFS(детс!A4:A10000,детс!N4:N10000,B355,детс!F4:F10000,U4)+SUMIFS(культ!A4:A10000,культ!N4:N10000,B355,культ!F4:F10000,U4)+SUMIFS(спорт!A4:A10000,спорт!N4:N10000,B355,спорт!F4:F10000,U4)+SUMIFS(лечеб!A4:A10000,лечеб!N4:N10000,B355,лечеб!F4:F10000,U4)+SUMIFS(Баня!A4:A10000,Баня!N4:N10000,B355,Баня!F4:F10000,U4)+SUMIFS(Адм!A4:A10000,Адм!N4:N10000,B355,Адм!F4:F10000,U4)+SUMIFS(С.Х!A4:A9995,С.Х!N4:N9995,B355,С.Х!F4:F9995,U4)+SUMIFS(новостр!A4:A9999,новостр!M4:M9999,B355,новостр!F4:F9999,U4)+SUMIFS(авт!A4:A10004,авт!L4:L10004,B355,авт!F4:F10004,U4)+SUMIFS(ЖС!A4:A10020,ЖС!R4:R10020,B355,ЖС!F4:F10020,U4)+SUMIFS(Лес!A5:A9992,Лес!K5:K9992,B355,Лес!F5:F9992,U4)+SUMIFS('степь '!A5:A9998,'степь '!J5:J9998,B355,'степь '!F5:F9998,U4)+SUMIFS(Пр.откр.тер!A4:A9967,Пр.откр.тер!M4:M9967,B355,Пр.откр.тер!F4:F9967,U4)</f>
        <v>0</v>
      </c>
      <c r="V7" s="112">
        <f>SUMIFS(произв!O4:O9995,произв!N4:N9995,B355,произв!F4:F9995,U4)+SUMIFS(торг!O4:O10000,торг!N4:N10000,B355,торг!F4:F10000,U4)+SUMIFS(склад!O4:O9995,склад!N4:N9995,B355,склад!F4:F9995,U4)+SUMIFS('обр '!O4:O9999,'обр '!N4:N9999,B355,'обр '!F4:F9999,U4)+SUMIFS(детс!O4:O10000,детс!N4:N10000,B355,детс!F4:F10000,U4)+SUMIFS(культ!O4:O10000,культ!N4:N10000,B355,культ!F4:F10000,U4)+SUMIFS(спорт!O4:O10000,спорт!N4:N10000,B355,спорт!F4:F10000,U4)+SUMIFS(лечеб!O4:O10000,лечеб!N4:N10000,B355,лечеб!F4:F10000,U4)+SUMIFS(Баня!O4:O10000,Баня!N4:N10000,B355,Баня!F4:F10000,U4)+SUMIFS(Адм!O4:O10000,Адм!N4:N10000,B355,Адм!F4:F10000,U4)+SUMIFS(С.Х!O4:O9995,С.Х!N4:N9995,B355,С.Х!F4:F9995,U4)+SUMIFS(новостр!N4:N9999,новостр!M4:M9999,B355,новостр!F4:F9999,U4)+SUMIFS(авт!K4:K10004,авт!L4:L10004,B355,авт!F4:F10004,U4)+SUMIFS(ЖС!S4:S10020,ЖС!R4:R10020,B355,ЖС!F4:F10020,U4)+SUMIFS(Лес!L5:L9992,Лес!K5:K9992,B355,Лес!F5:F9992,U4)+SUMIFS('степь '!K5:K9998,'степь '!J5:J9998,B355,'степь '!F5:F9998,U4)+SUMIFS(Пр.откр.тер!N4:N9967,Пр.откр.тер!M4:M9967,B355,Пр.откр.тер!F4:F9967,U4)</f>
        <v>0</v>
      </c>
      <c r="W7" s="112">
        <f>SUMIFS(произв!A4:A9995,произв!N4:N9995,B355,произв!F4:F9995,W4)+SUMIFS(торг!A4:A10000,торг!N4:N10000,B355,торг!F4:F10000,W4)+SUMIFS(склад!A4:A9995,склад!N4:N9995,B355,склад!F4:F9995,W4)+SUMIFS('обр '!A4:A9999,'обр '!N4:N9999,B355,'обр '!F4:F9999,W4)+SUMIFS(детс!A4:A10000,детс!N4:N10000,B355,детс!F4:F10000,W4)+SUMIFS(культ!A4:A10000,культ!N4:N10000,B355,культ!F4:F10000,W4)+SUMIFS(спорт!A4:A10000,спорт!N4:N10000,B355,спорт!F4:F10000,W4)+SUMIFS(лечеб!A4:A10000,лечеб!N4:N10000,B355,лечеб!F4:F10000,W4)+SUMIFS(Баня!A4:A10000,Баня!N4:N10000,B355,Баня!F4:F10000,W4)+SUMIFS(Адм!A4:A10000,Адм!N4:N10000,B355,Адм!F4:F10000,W4)+SUMIFS(С.Х!A4:A9995,С.Х!N4:N9995,B355,С.Х!F4:F9995,W4)+SUMIFS(новостр!A4:A9999,новостр!M4:M9999,B355,новостр!F4:F9999,W4)+SUMIFS(авт!A4:A10004,авт!L4:L10004,B355,авт!F4:F10004,W4)+SUMIFS(ЖС!A4:A10020,ЖС!R4:R10020,B355,ЖС!F4:F10020,W4)+SUMIFS(Лес!A5:A9992,Лес!K5:K9992,B355,Лес!F5:F9992,W4)+SUMIFS('степь '!A5:A9998,'степь '!J5:J9998,B355,'степь '!F5:F9998,W4)+SUMIFS(Пр.откр.тер!A4:A9967,Пр.откр.тер!M4:M9967,B355,Пр.откр.тер!F4:F9967,W4)</f>
        <v>0</v>
      </c>
      <c r="X7" s="112">
        <f>SUMIFS(произв!O4:O9995,произв!N4:N9995,B355,произв!F4:F9995,W4)+SUMIFS(торг!O4:O10000,торг!N4:N10000,B355,торг!F4:F10000,W4)+SUMIFS(склад!O4:O9995,склад!N4:N9995,B355,склад!F4:F9995,W4)+SUMIFS('обр '!O4:O9999,'обр '!N4:N9999,B355,'обр '!F4:F9999,W4)+SUMIFS(детс!O4:O10000,детс!N4:N10000,B355,детс!F4:F10000,W4)+SUMIFS(культ!O4:O10000,культ!N4:N10000,B355,культ!F4:F10000,W4)+SUMIFS(спорт!O4:O10000,спорт!N4:N10000,B355,спорт!F4:F10000,W4)+SUMIFS(лечеб!O4:O10000,лечеб!N4:N10000,B355,лечеб!F4:F10000,W4)+SUMIFS(Баня!O4:O10000,Баня!N4:N10000,B355,Баня!F4:F10000,W4)+SUMIFS(Адм!O4:O10000,Адм!N4:N10000,B355,Адм!F4:F10000,W4)+SUMIFS(С.Х!O4:O9995,С.Х!N4:N9995,B355,С.Х!F4:F9995,W4)+SUMIFS(новостр!N4:N9999,новостр!M4:M9999,B355,новостр!F4:F9999,W4)+SUMIFS(авт!K4:K10004,авт!L4:L10004,B355,авт!F4:F10004,W4)+SUMIFS(ЖС!S4:S10020,ЖС!R4:R10020,B355,ЖС!F4:F10020,W4)+SUMIFS(Лес!L5:L9992,Лес!K5:K9992,B355,Лес!F5:F9992,W4)+SUMIFS('степь '!K5:K9998,'степь '!J5:J9998,B355,'степь '!F5:F9998,W4)+SUMIFS(Пр.откр.тер!N4:N9967,Пр.откр.тер!M4:M9967,B355,Пр.откр.тер!F4:F9967,W4)</f>
        <v>0</v>
      </c>
      <c r="Y7" s="112">
        <f>SUMIFS(произв!A4:A9995,произв!N4:N9995,B355,произв!F4:F9995,Y4)+SUMIFS(торг!A4:A10000,торг!N4:N10000,B355,торг!F4:F10000,Y4)+SUMIFS(склад!A4:A9995,склад!N4:N9995,B355,склад!F4:F9995,Y4)+SUMIFS('обр '!A4:A9999,'обр '!N4:N9999,B355,'обр '!F4:F9999,Y4)+SUMIFS(детс!A4:A10000,детс!N4:N10000,B355,детс!F4:F10000,Y4)+SUMIFS(культ!A4:A10000,культ!N4:N10000,B355,культ!F4:F10000,Y4)+SUMIFS(спорт!A4:A10000,спорт!N4:N10000,B355,спорт!F4:F10000,Y4)+SUMIFS(лечеб!A4:A10000,лечеб!N4:N10000,B355,лечеб!F4:F10000,Y4)+SUMIFS(Баня!A4:A10000,Баня!N4:N10000,B355,Баня!F4:F10000,Y4)+SUMIFS(Адм!A4:A10000,Адм!N4:N10000,B355,Адм!F4:F10000,Y4)+SUMIFS(С.Х!A4:A9995,С.Х!N4:N9995,B355,С.Х!F4:F9995,Y4)+SUMIFS(новостр!A4:A9999,новостр!M4:M9999,B355,новостр!F4:F9999,Y4)+SUMIFS(авт!A4:A10004,авт!L4:L10004,B355,авт!F4:F10004,Y4)+SUMIFS(ЖС!A4:A10020,ЖС!R4:R10020,B355,ЖС!F4:F10020,Y4)+SUMIFS(Лес!A5:A9992,Лес!K5:K9992,B355,Лес!F5:F9992,Y4)+SUMIFS('степь '!A5:A9998,'степь '!J5:J9998,B355,'степь '!F5:F9998,Y4)+SUMIFS(Пр.откр.тер!A4:A9967,Пр.откр.тер!M4:M9967,B355,Пр.откр.тер!F4:F9967,Y4)</f>
        <v>0</v>
      </c>
      <c r="Z7" s="112">
        <f>SUMIFS(произв!O4:O9995,произв!N4:N9995,B355,произв!F4:F9995,Y4)+SUMIFS(торг!O4:O10000,торг!N4:N10000,B355,торг!F4:F10000,Y4)+SUMIFS(склад!O4:O9995,склад!N4:N9995,B355,склад!F4:F9995,Y4)+SUMIFS('обр '!O4:O9999,'обр '!N4:N9999,B355,'обр '!F4:F9999,Y4)+SUMIFS(детс!O4:O10000,детс!N4:N10000,B355,детс!F4:F10000,Y4)+SUMIFS(культ!O4:O10000,культ!N4:N10000,B355,культ!F4:F10000,Y4)+SUMIFS(спорт!O4:O10000,спорт!N4:N10000,B355,спорт!F4:F10000,Y4)+SUMIFS(лечеб!O4:O10000,лечеб!N4:N10000,B355,лечеб!F4:F10000,Y4)+SUMIFS(Баня!O4:O10000,Баня!N4:N10000,B355,Баня!F4:F10000,Y4)+SUMIFS(Адм!O4:O10000,Адм!N4:N10000,B355,Адм!F4:F10000,Y4)+SUMIFS(С.Х!O4:O9995,С.Х!N4:N9995,B355,С.Х!F4:F9995,Y4)+SUMIFS(новостр!N4:N9999,новостр!M4:M9999,B355,новостр!F4:F9999,Y4)+SUMIFS(авт!K4:K10004,авт!L4:L10004,B355,авт!F4:F10004,Y4)+SUMIFS(ЖС!S4:S10020,ЖС!R4:R10020,B355,ЖС!F4:F10020,Y4)+SUMIFS(Лес!L5:L9992,Лес!K5:K9992,B355,Лес!F5:F9992,Y4)+SUMIFS('степь '!K5:K9998,'степь '!J5:J9998,B355,'степь '!F5:F9998,Y4)+SUMIFS(Пр.откр.тер!N4:N9967,Пр.откр.тер!M4:M9967,B355,Пр.откр.тер!F4:F9967,Y4)</f>
        <v>0</v>
      </c>
      <c r="AA7" s="21">
        <f t="shared" si="0"/>
        <v>0</v>
      </c>
      <c r="AB7" s="21">
        <f t="shared" si="0"/>
        <v>0</v>
      </c>
      <c r="AC7" s="20">
        <f>SUMIFS(произв!A4:A9995,произв!N4:N9995,B355,произв!F4:F9995,AC4)+SUMIFS(торг!A4:A10000,торг!N4:N10000,B355,торг!F4:F10000,AC4)+SUMIFS(склад!A4:A9995,склад!N4:N9995,B355,склад!F4:F9995,AC4)+SUMIFS('обр '!A4:A9999,'обр '!N4:N9999,B355,'обр '!F4:F9999,AC4)+SUMIFS(детс!A4:A10000,детс!N4:N10000,B355,детс!F4:F10000,AC4)+SUMIFS(культ!A4:A10000,культ!N4:N10000,B355,культ!F4:F10000,AC4)+SUMIFS(спорт!A4:A10000,спорт!N4:N10000,B355,спорт!F4:F10000,AC4)+SUMIFS(лечеб!A4:A10000,лечеб!N4:N10000,B355,лечеб!F4:F10000,AC4)+SUMIFS(Баня!A4:A10000,Баня!N4:N10000,B355,Баня!F4:F10000,AC4)+SUMIFS(Адм!A4:A10000,Адм!N4:N10000,B355,Адм!F4:F10000,AC4)+SUMIFS(С.Х!A4:A9995,С.Х!N4:N9995,B355,С.Х!F4:F9995,AC4)+SUMIFS(новостр!A4:A9999,новостр!M4:M9999,B355,новостр!F4:F9999,AC4)+SUMIFS(авт!A4:A10004,авт!L4:L10004,B355,авт!F4:F10004,AC4)+SUMIFS(ЖС!A4:A10020,ЖС!R4:R10020,B355,ЖС!F4:F10020,AC4)+SUMIFS(Лес!A5:A9992,Лес!K5:K9992,B355,Лес!F5:F9992,AC4)+SUMIFS('степь '!A5:A9998,'степь '!J5:J9998,B355,'степь '!F5:F9998,AC4)+SUMIFS(Пр.откр.тер!A4:A9967,Пр.откр.тер!M4:M9967,B355,Пр.откр.тер!F4:F9967,AC4)</f>
        <v>0</v>
      </c>
      <c r="AD7" s="20">
        <f>SUMIFS(произв!O4:O9995,произв!N4:N9995,B355,произв!F4:F9995,AC4)+SUMIFS(торг!O4:O10000,торг!N4:N10000,B355,торг!F4:F10000,AC4)+SUMIFS(склад!O4:O9995,склад!N4:N9995,B355,склад!F4:F9995,AC4)+SUMIFS('обр '!O4:O9999,'обр '!N4:N9999,B355,'обр '!F4:F9999,AC4)+SUMIFS(детс!O4:O10000,детс!N4:N10000,B355,детс!F4:F10000,AC4)+SUMIFS(культ!O4:O10000,культ!N4:N10000,B355,культ!F4:F10000,AC4)+SUMIFS(спорт!O4:O10000,спорт!N4:N10000,B355,спорт!F4:F10000,AC4)+SUMIFS(лечеб!O4:O10000,лечеб!N4:N10000,B355,лечеб!F4:F10000,AC4)+SUMIFS(Баня!O4:O10000,Баня!N4:N10000,B355,Баня!F4:F10000,AC4)+SUMIFS(Адм!O4:O10000,Адм!N4:N10000,B355,Адм!F4:F10000,AC4)+SUMIFS(С.Х!O4:O9995,С.Х!N4:N9995,B355,С.Х!F4:F9995,AC4)+SUMIFS(новостр!N4:N9999,новостр!M4:M9999,B355,новостр!F4:F9999,AC4)+SUMIFS(авт!K4:K10004,авт!L4:L10004,B355,авт!F4:F10004,AC4)+SUMIFS(ЖС!S4:S10020,ЖС!R4:R10020,B355,ЖС!F4:F10020,AC4)+SUMIFS(Лес!L5:L9992,Лес!K5:K9992,B355,Лес!F5:F9992,AC4)+SUMIFS('степь '!K5:K9998,'степь '!J5:J9998,B355,'степь '!F5:F9998,AC4)+SUMIFS(Пр.откр.тер!N4:N9967,Пр.откр.тер!M4:M9967,B355,Пр.откр.тер!F4:F9967,AC4)</f>
        <v>0</v>
      </c>
      <c r="AE7" s="20">
        <f>SUMIFS(произв!A4:A9995,произв!N4:N9995,B355,произв!F4:F9995,AE4)+SUMIFS(торг!A4:A10000,торг!N4:N10000,B355,торг!F4:F10000,AE4)+SUMIFS(склад!A4:A9995,склад!N4:N9995,B355,склад!F4:F9995,AE4)+SUMIFS('обр '!A4:A9999,'обр '!N4:N9999,B355,'обр '!F4:F9999,AE4)+SUMIFS(детс!A4:A10000,детс!N4:N10000,B355,детс!F4:F10000,AE4)+SUMIFS(культ!A4:A10000,культ!N4:N10000,B355,культ!F4:F10000,AE4)+SUMIFS(спорт!A4:A10000,спорт!N4:N10000,B355,спорт!F4:F10000,AE4)+SUMIFS(лечеб!A4:A10000,лечеб!N4:N10000,B355,лечеб!F4:F10000,AE4)+SUMIFS(Баня!A4:A10000,Баня!N4:N10000,B355,Баня!F4:F10000,AE4)+SUMIFS(Адм!A4:A10000,Адм!N4:N10000,B355,Адм!F4:F10000,AE4)+SUMIFS(С.Х!A4:A9995,С.Х!N4:N9995,B355,С.Х!F4:F9995,AE4)+SUMIFS(новостр!A4:A9999,новостр!M4:M9999,B355,новостр!F4:F9999,AE4)+SUMIFS(авт!A4:A10004,авт!L4:L10004,B355,авт!F4:F10004,AE4)+SUMIFS(ЖС!A4:A10020,ЖС!R4:R10020,B355,ЖС!F4:F10020,AE4)+SUMIFS(Лес!A5:A9992,Лес!K5:K9992,B355,Лес!F5:F9992,AE4)+SUMIFS('степь '!A5:A9998,'степь '!J5:J9998,B355,'степь '!F5:F9998,AE4)+SUMIFS(Пр.откр.тер!A4:A9967,Пр.откр.тер!M4:M9967,B355,Пр.откр.тер!F4:F9967,AE4)</f>
        <v>0</v>
      </c>
      <c r="AF7" s="20">
        <f>SUMIFS(произв!O4:O9995,произв!N4:N9995,B355,произв!F4:F9995,AE4)+SUMIFS(торг!O4:O10000,торг!N4:N10000,B355,торг!F4:F10000,AE4)+SUMIFS(склад!O4:O9995,склад!N4:N9995,B355,склад!F4:F9995,AE4)+SUMIFS('обр '!O4:O9999,'обр '!N4:N9999,B355,'обр '!F4:F9999,AE4)+SUMIFS(детс!O4:O10000,детс!N4:N10000,B355,детс!F4:F10000,AE4)+SUMIFS(культ!O4:O10000,культ!N4:N10000,B355,культ!F4:F10000,AE4)+SUMIFS(спорт!O4:O10000,спорт!N4:N10000,B355,спорт!F4:F10000,AE4)+SUMIFS(лечеб!O4:O10000,лечеб!N4:N10000,B355,лечеб!F4:F10000,AE4)+SUMIFS(Баня!O4:O10000,Баня!N4:N10000,B355,Баня!F4:F10000,AE4)+SUMIFS(Адм!O4:O10000,Адм!N4:N10000,B355,Адм!F4:F10000,AE4)+SUMIFS(С.Х!O4:O9995,С.Х!N4:N9995,B355,С.Х!F4:F9995,AE4)+SUMIFS(новостр!N4:N9999,новостр!M4:M9999,B355,новостр!F4:F9999,AE4)+SUMIFS(авт!K4:K10004,авт!L4:L10004,B355,авт!F4:F10004,AE4)+SUMIFS(ЖС!S4:S10020,ЖС!R4:R10020,B355,ЖС!F4:F10020,AE4)+SUMIFS(Лес!L5:L9992,Лес!K5:K9992,B355,Лес!F5:F9992,AE4)+SUMIFS('степь '!K5:K9998,'степь '!J5:J9998,B355,'степь '!F5:F9998,AE4)+SUMIFS(Пр.откр.тер!N4:N9967,Пр.откр.тер!M4:M9967,B355,Пр.откр.тер!F4:F9967,AE4)</f>
        <v>0</v>
      </c>
      <c r="AG7" s="20">
        <f>SUMIFS(произв!A4:A9995,произв!N4:N9995,B355,произв!F4:F9995,AG4)+SUMIFS(торг!A4:A10000,торг!N4:N10000,B355,торг!F4:F10000,AG4)+SUMIFS(склад!A4:A9995,склад!N4:N9995,B355,склад!F4:F9995,AG4)+SUMIFS('обр '!A4:A9999,'обр '!N4:N9999,B355,'обр '!F4:F9999,AG4)+SUMIFS(детс!A4:A10000,детс!N4:N10000,B355,детс!F4:F10000,AG4)+SUMIFS(культ!A4:A10000,культ!N4:N10000,B355,культ!F4:F10000,AG4)+SUMIFS(спорт!A4:A10000,спорт!N4:N10000,B355,спорт!F4:F10000,AG4)+SUMIFS(лечеб!A4:A10000,лечеб!N4:N10000,B355,лечеб!F4:F10000,AG4)+SUMIFS(Баня!A4:A10000,Баня!N4:N10000,B355,Баня!F4:F10000,AG4)+SUMIFS(Адм!A4:A10000,Адм!N4:N10000,B355,Адм!F4:F10000,AG4)+SUMIFS(С.Х!A4:A9995,С.Х!N4:N9995,B355,С.Х!F4:F9995,AG4)+SUMIFS(новостр!A4:A9999,новостр!M4:M9999,B355,новостр!F4:F9999,AG4)+SUMIFS(авт!A4:A10004,авт!L4:L10004,B355,авт!F4:F10004,AG4)+SUMIFS(ЖС!A4:A10020,ЖС!R4:R10020,B355,ЖС!F4:F10020,AG4)+SUMIFS(Лес!A5:A9992,Лес!K5:K9992,B355,Лес!F5:F9992,AG4)+SUMIFS('степь '!A5:A9998,'степь '!J5:J9998,B355,'степь '!F5:F9998,AG4)+SUMIFS(Пр.откр.тер!A4:A9967,Пр.откр.тер!M4:M9967,B355,Пр.откр.тер!F4:F9967,AG4)</f>
        <v>0</v>
      </c>
      <c r="AH7" s="20">
        <f>SUMIFS(произв!O4:O9995,произв!N4:N9995,B355,произв!F4:F9995,AG4)+SUMIFS(торг!O4:O10000,торг!N4:N10000,B355,торг!F4:F10000,AG4)+SUMIFS(склад!O4:O9995,склад!N4:N9995,B355,склад!F4:F9995,AG4)+SUMIFS('обр '!O4:O9999,'обр '!N4:N9999,B355,'обр '!F4:F9999,AG4)+SUMIFS(детс!O4:O10000,детс!N4:N10000,B355,детс!F4:F10000,AG4)+SUMIFS(культ!O4:O10000,культ!N4:N10000,B355,культ!F4:F10000,AG4)+SUMIFS(спорт!O4:O10000,спорт!N4:N10000,B355,спорт!F4:F10000,AG4)+SUMIFS(лечеб!O4:O10000,лечеб!N4:N10000,B355,лечеб!F4:F10000,AG4)+SUMIFS(Баня!O4:O10000,Баня!N4:N10000,B355,Баня!F4:F10000,AG4)+SUMIFS(Адм!O4:O10000,Адм!N4:N10000,B355,Адм!F4:F10000,AG4)+SUMIFS(С.Х!O4:O9995,С.Х!N4:N9995,B355,С.Х!F4:F9995,AG4)+SUMIFS(новостр!N4:N9999,новостр!M4:M9999,B355,новостр!F4:F9999,AG4)+SUMIFS(авт!K4:K10004,авт!L4:L10004,B355,авт!F4:F10004,AG4)+SUMIFS(ЖС!S4:S10020,ЖС!R4:R10020,B355,ЖС!F4:F10020,AG4)+SUMIFS(Лес!L5:L9992,Лес!K5:K9992,B355,Лес!F5:F9992,AG4)+SUMIFS('степь '!K5:K9998,'степь '!J5:J9998,B355,'степь '!F5:F9998,AG4)+SUMIFS(Пр.откр.тер!N4:N9967,Пр.откр.тер!M4:M9967,B355,Пр.откр.тер!F4:F9967,AG4)</f>
        <v>0</v>
      </c>
      <c r="AI7" s="20">
        <f>SUMIFS(произв!A4:A9995,произв!N4:N9995,B355,произв!F4:F9995,AI4)+SUMIFS(торг!A4:A10000,торг!N4:N10000,B355,торг!F4:F10000,AI4)+SUMIFS(склад!A4:A9995,склад!N4:N9995,B355,склад!F4:F9995,AI4)+SUMIFS('обр '!A4:A9999,'обр '!N4:N9999,B355,'обр '!F4:F9999,AI4)+SUMIFS(детс!A4:A10000,детс!N4:N10000,B355,детс!F4:F10000,AI4)+SUMIFS(культ!A4:A10000,культ!N4:N10000,B355,культ!F4:F10000,AI4)+SUMIFS(спорт!A4:A10000,спорт!N4:N10000,B355,спорт!F4:F10000,AI4)+SUMIFS(лечеб!A4:A10000,лечеб!N4:N10000,B355,лечеб!F4:F10000,AI4)+SUMIFS(Баня!A4:A10000,Баня!N4:N10000,B355,Баня!F4:F10000,AI4)+SUMIFS(Адм!A4:A10000,Адм!N4:N10000,B355,Адм!F4:F10000,AI4)+SUMIFS(С.Х!A4:A9995,С.Х!N4:N9995,B355,С.Х!F4:F9995,AI4)+SUMIFS(новостр!A4:A9999,новостр!M4:M9999,B355,новостр!F4:F9999,AI4)+SUMIFS(авт!A4:A10004,авт!L4:L10004,B355,авт!F4:F10004,AI4)+SUMIFS(ЖС!A4:A10020,ЖС!R4:R10020,B355,ЖС!F4:F10020,AI4)+SUMIFS(Лес!A5:A9992,Лес!K5:K9992,B355,Лес!F5:F9992,AI4)+SUMIFS('степь '!A5:A9998,'степь '!J5:J9998,B355,'степь '!F5:F9998,AI4)+SUMIFS(Пр.откр.тер!A4:A9967,Пр.откр.тер!M4:M9967,B355,Пр.откр.тер!F4:F9967,AI4)</f>
        <v>0</v>
      </c>
      <c r="AJ7" s="20">
        <f>SUMIFS(произв!O4:O9995,произв!N4:N9995,B355,произв!F4:F9995,AI4)+SUMIFS(торг!O4:O10000,торг!N4:N10000,B355,торг!F4:F10000,AI4)+SUMIFS(склад!O4:O9995,склад!N4:N9995,B355,склад!F4:F9995,AI4)+SUMIFS('обр '!O4:O9999,'обр '!N4:N9999,B355,'обр '!F4:F9999,AI4)+SUMIFS(детс!O4:O10000,детс!N4:N10000,B355,детс!F4:F10000,AI4)+SUMIFS(культ!O4:O10000,культ!N4:N10000,B355,культ!F4:F10000,AI4)+SUMIFS(спорт!O4:O10000,спорт!N4:N10000,B355,спорт!F4:F10000,AI4)+SUMIFS(лечеб!O4:O10000,лечеб!N4:N10000,B355,лечеб!F4:F10000,AI4)+SUMIFS(Баня!O4:O10000,Баня!N4:N10000,B355,Баня!F4:F10000,AI4)+SUMIFS(Адм!O4:O10000,Адм!N4:N10000,B355,Адм!F4:F10000,AI4)+SUMIFS(С.Х!O4:O9995,С.Х!N4:N9995,B355,С.Х!F4:F9995,AI4)+SUMIFS(новостр!N4:N9999,новостр!M4:M9999,B355,новостр!F4:F9999,AI4)+SUMIFS(авт!K4:K10004,авт!L4:L10004,B355,авт!F4:F10004,AI4)+SUMIFS(ЖС!S4:S10020,ЖС!R4:R10020,B355,ЖС!F4:F10020,AI4)+SUMIFS(Лес!L5:L9992,Лес!K5:K9992,B355,Лес!F5:F9992,AI4)+SUMIFS('степь '!K5:K9998,'степь '!J5:J9998,B355,'степь '!F5:F9998,AI4)+SUMIFS(Пр.откр.тер!N4:N9967,Пр.откр.тер!M4:M9967,B355,Пр.откр.тер!F4:F9967,AI4)</f>
        <v>0</v>
      </c>
      <c r="AK7" s="20">
        <f>SUMIFS(произв!A4:A9995,произв!N4:N9995,B355,произв!F4:F9995,AK4)+SUMIFS(торг!A4:A10000,торг!N4:N10000,B355,торг!F4:F10000,AK4)+SUMIFS(склад!A4:A9995,склад!N4:N9995,B355,склад!F4:F9995,AK4)+SUMIFS('обр '!A4:A9999,'обр '!N4:N9999,B355,'обр '!F4:F9999,AK4)+SUMIFS(детс!A4:A10000,детс!N4:N10000,B355,детс!F4:F10000,AK4)+SUMIFS(культ!A4:A10000,культ!N4:N10000,B355,культ!F4:F10000,AK4)+SUMIFS(спорт!A4:A10000,спорт!N4:N10000,B355,спорт!F4:F10000,AK4)+SUMIFS(лечеб!A4:A10000,лечеб!N4:N10000,B355,лечеб!F4:F10000,AK4)+SUMIFS(Баня!A4:A10000,Баня!N4:N10000,B355,Баня!F4:F10000,AK4)+SUMIFS(Адм!A4:A10000,Адм!N4:N10000,B355,Адм!F4:F10000,AK4)+SUMIFS(С.Х!A4:A9995,С.Х!N4:N9995,B355,С.Х!F4:F9995,AK4)+SUMIFS(новостр!A4:A9999,новостр!M4:M9999,B355,новостр!F4:F9999,AK4)+SUMIFS(авт!A4:A10004,авт!L4:L10004,B355,авт!F4:F10004,AK4)+SUMIFS(ЖС!A4:A10020,ЖС!R4:R10020,B355,ЖС!F4:F10020,AK4)+SUMIFS(Лес!A5:A9992,Лес!K5:K9992,B355,Лес!F5:F9992,AK4)+SUMIFS('степь '!A5:A9998,'степь '!J5:J9998,B355,'степь '!F5:F9998,AK4)+SUMIFS(Пр.откр.тер!A4:A9967,Пр.откр.тер!M4:M9967,B355,Пр.откр.тер!F4:F9967,AK4)</f>
        <v>0</v>
      </c>
      <c r="AL7" s="20">
        <f>SUMIFS(произв!O4:O9995,произв!N4:N9995,B355,произв!F4:F9995,AK4)+SUMIFS(торг!O4:O10000,торг!N4:N10000,B355,торг!F4:F10000,AK4)+SUMIFS(склад!O4:O9995,склад!N4:N9995,B355,склад!F4:F9995,AK4)+SUMIFS('обр '!O4:O9999,'обр '!N4:N9999,B355,'обр '!F4:F9999,AK4)+SUMIFS(детс!O4:O10000,детс!N4:N10000,B355,детс!F4:F10000,AK4)+SUMIFS(культ!O4:O10000,культ!N4:N10000,B355,культ!F4:F10000,AK4)+SUMIFS(спорт!O4:O10000,спорт!N4:N10000,B355,спорт!F4:F10000,AK4)+SUMIFS(лечеб!O4:O10000,лечеб!N4:N10000,B355,лечеб!F4:F10000,AK4)+SUMIFS(Баня!O4:O10000,Баня!N4:N10000,B355,Баня!F4:F10000,AK4)+SUMIFS(Адм!O4:O10000,Адм!N4:N10000,B355,Адм!F4:F10000,AK4)+SUMIFS(С.Х!O4:O9995,С.Х!N4:N9995,B355,С.Х!F4:F9995,AK4)+SUMIFS(новостр!N4:N9999,новостр!M4:M9999,B355,новостр!F4:F9999,AK4)+SUMIFS(авт!K4:K10004,авт!L4:L10004,B355,авт!F4:F10004,AK4)+SUMIFS(ЖС!S4:S10020,ЖС!R4:R10020,B355,ЖС!F4:F10020,AK4)+SUMIFS(Лес!L5:L9992,Лес!K5:K9992,B355,Лес!F5:F9992,AK4)+SUMIFS('степь '!K5:K9998,'степь '!J5:J9998,B355,'степь '!F5:F9998,AK4)+SUMIFS(Пр.откр.тер!N4:N9967,Пр.откр.тер!M4:M9967,B355,Пр.откр.тер!F4:F9967,AK4)</f>
        <v>0</v>
      </c>
      <c r="AM7" s="20">
        <f>SUMIFS(произв!A4:A9995,произв!N4:N9995,B355,произв!F4:F9995,AM4)+SUMIFS(торг!A4:A10000,торг!N4:N10000,B355,торг!F4:F10000,AM4)+SUMIFS(склад!A4:A9995,склад!N4:N9995,B355,склад!F4:F9995,AM4)+SUMIFS('обр '!A4:A9999,'обр '!N4:N9999,B355,'обр '!F4:F9999,AM4)+SUMIFS(детс!A4:A10000,детс!N4:N10000,B355,детс!F4:F10000,AM4)+SUMIFS(культ!A4:A10000,культ!N4:N10000,B355,культ!F4:F10000,AM4)+SUMIFS(спорт!A4:A10000,спорт!N4:N10000,B355,спорт!F4:F10000,AM4)+SUMIFS(лечеб!A4:A10000,лечеб!N4:N10000,B355,лечеб!F4:F10000,AM4)+SUMIFS(Баня!A4:A10000,Баня!N4:N10000,B355,Баня!F4:F10000,AM4)+SUMIFS(Адм!A4:A10000,Адм!N4:N10000,B355,Адм!F4:F10000,AM4)+SUMIFS(С.Х!A4:A9995,С.Х!N4:N9995,B355,С.Х!F4:F9995,AM4)+SUMIFS(новостр!A4:A9999,новостр!M4:M9999,B355,новостр!F4:F9999,AM4)+SUMIFS(авт!A4:A10004,авт!L4:L10004,B355,авт!F4:F10004,AM4)+SUMIFS(ЖС!A4:A10020,ЖС!R4:R10020,B355,ЖС!F4:F10020,AM4)+SUMIFS(Лес!A5:A9992,Лес!K5:K9992,B355,Лес!F5:F9992,AM4)+SUMIFS('степь '!A5:A9998,'степь '!J5:J9998,B355,'степь '!F5:F9998,AM4)+SUMIFS(Пр.откр.тер!A4:A9967,Пр.откр.тер!M4:M9967,B355,Пр.откр.тер!F4:F9967,AM4)</f>
        <v>0</v>
      </c>
      <c r="AN7" s="20">
        <f>SUMIFS(произв!O4:O9995,произв!N4:N9995,B355,произв!F4:F9995,AM4)+SUMIFS(торг!O4:O10000,торг!N4:N10000,B355,торг!F4:F10000,AM4)+SUMIFS(склад!O4:O9995,склад!N4:N9995,B355,склад!F4:F9995,AM4)+SUMIFS('обр '!O4:O9999,'обр '!N4:N9999,B355,'обр '!F4:F9999,AM4)+SUMIFS(детс!O4:O10000,детс!N4:N10000,B355,детс!F4:F10000,AM4)+SUMIFS(культ!O4:O10000,культ!N4:N10000,B355,культ!F4:F10000,AM4)+SUMIFS(спорт!O4:O10000,спорт!N4:N10000,B355,спорт!F4:F10000,AM4)+SUMIFS(лечеб!O4:O10000,лечеб!N4:N10000,B355,лечеб!F4:F10000,AM4)+SUMIFS(Баня!O4:O10000,Баня!N4:N10000,B355,Баня!F4:F10000,AM4)+SUMIFS(Адм!O4:O10000,Адм!N4:N10000,B355,Адм!F4:F10000,AM4)+SUMIFS(С.Х!O4:O9995,С.Х!N4:N9995,B355,С.Х!F4:F9995,AM4)+SUMIFS(новостр!N4:N9999,новостр!M4:M9999,B355,новостр!F4:F9999,AM4)+SUMIFS(авт!K4:K10004,авт!L4:L10004,B355,авт!F4:F10004,AM4)+SUMIFS(ЖС!S4:S10020,ЖС!R4:R10020,B355,ЖС!F4:F10020,AM4)+SUMIFS(Лес!L5:L9992,Лес!K5:K9992,B355,Лес!F5:F9992,AM4)+SUMIFS('степь '!K5:K9998,'степь '!J5:J9998,B355,'степь '!F5:F9998,AM4)+SUMIFS(Пр.откр.тер!N4:N9967,Пр.откр.тер!M4:M9967,B355,Пр.откр.тер!F4:F9967,AM4)</f>
        <v>0</v>
      </c>
      <c r="AO7" s="20">
        <f>SUMIFS(произв!A4:A9995,произв!N4:N9995,B355,произв!F4:F9995,AO4)+SUMIFS(торг!A4:A10000,торг!N4:N10000,B355,торг!F4:F10000,AO4)+SUMIFS(склад!A4:A9995,склад!N4:N9995,B355,склад!F4:F9995,AO4)+SUMIFS('обр '!A4:A9999,'обр '!N4:N9999,B355,'обр '!F4:F9999,AO4)+SUMIFS(детс!A4:A10000,детс!N4:N10000,B355,детс!F4:F10000,AO4)+SUMIFS(культ!A4:A10000,культ!N4:N10000,B355,культ!F4:F10000,AO4)+SUMIFS(спорт!A4:A10000,спорт!N4:N10000,B355,спорт!F4:F10000,AO4)+SUMIFS(лечеб!A4:A10000,лечеб!N4:N10000,B355,лечеб!F4:F10000,AO4)+SUMIFS(Баня!A4:A10000,Баня!N4:N10000,B355,Баня!F4:F10000,AO4)+SUMIFS(Адм!A4:A10000,Адм!N4:N10000,B355,Адм!F4:F10000,AO4)+SUMIFS(С.Х!A4:A9995,С.Х!N4:N9995,B355,С.Х!F4:F9995,AO4)+SUMIFS(новостр!A4:A9999,новостр!M4:M9999,B355,новостр!F4:F9999,AO4)+SUMIFS(авт!A4:A10004,авт!L4:L10004,B355,авт!F4:F10004,AO4)+SUMIFS(ЖС!A4:A10020,ЖС!R4:R10020,B355,ЖС!F4:F10020,AO4)+SUMIFS(Лес!A5:A9992,Лес!K5:K9992,B355,Лес!F5:F9992,AO4)+SUMIFS('степь '!A5:A9998,'степь '!J5:J9998,B355,'степь '!F5:F9998,AO4)+SUMIFS(Пр.откр.тер!A4:A9967,Пр.откр.тер!M4:M9967,B355,Пр.откр.тер!F4:F9967,AO4)</f>
        <v>0</v>
      </c>
      <c r="AP7" s="20">
        <f>SUMIFS(произв!O4:O9995,произв!N4:N9995,B355,произв!F4:F9995,AO4)+SUMIFS(торг!O4:O10000,торг!N4:N10000,B355,торг!F4:F10000,AO4)+SUMIFS(склад!O4:O9995,склад!N4:N9995,B355,склад!F4:F9995,AO4)+SUMIFS('обр '!O4:O9999,'обр '!N4:N9999,B355,'обр '!F4:F9999,AO4)+SUMIFS(детс!O4:O10000,детс!N4:N10000,B355,детс!F4:F10000,AO4)+SUMIFS(культ!O4:O10000,культ!N4:N10000,B355,культ!F4:F10000,AO4)+SUMIFS(спорт!O4:O10000,спорт!N4:N10000,B355,спорт!F4:F10000,AO4)+SUMIFS(лечеб!O4:O10000,лечеб!N4:N10000,B355,лечеб!F4:F10000,AO4)+SUMIFS(Баня!O4:O10000,Баня!N4:N10000,B355,Баня!F4:F10000,AO4)+SUMIFS(Адм!O4:O10000,Адм!N4:N10000,B355,Адм!F4:F10000,AO4)+SUMIFS(С.Х!O4:O9995,С.Х!N4:N9995,B355,С.Х!F4:F9995,AO4)+SUMIFS(новостр!N4:N9999,новостр!M4:M9999,B355,новостр!F4:F9999,AO4)+SUMIFS(авт!K4:K10004,авт!L4:L10004,B355,авт!F4:F10004,AO4)+SUMIFS(ЖС!S4:S10020,ЖС!R4:R10020,B355,ЖС!F4:F10020,AO4)+SUMIFS(Лес!L5:L9992,Лес!K5:K9992,B355,Лес!F5:F9992,AO4)+SUMIFS('степь '!K5:K9998,'степь '!J5:J9998,B355,'степь '!F5:F9998,AO4)+SUMIFS(Пр.откр.тер!N4:N9967,Пр.откр.тер!M4:M9967,B355,Пр.откр.тер!F4:F9967,AO4)</f>
        <v>0</v>
      </c>
      <c r="AQ7" s="20">
        <f>SUMIFS(произв!A4:A9995,произв!N4:N9995,B355,произв!F4:F9995,AQ4)+SUMIFS(торг!A4:A10000,торг!N4:N10000,B355,торг!F4:F10000,AQ4)+SUMIFS(склад!A4:A9995,склад!N4:N9995,B355,склад!F4:F9995,AQ4)+SUMIFS('обр '!A4:A9999,'обр '!N4:N9999,B355,'обр '!F4:F9999,AQ4)+SUMIFS(детс!A4:A10000,детс!N4:N10000,B355,детс!F4:F10000,AQ4)+SUMIFS(культ!A4:A10000,культ!N4:N10000,B355,культ!F4:F10000,AQ4)+SUMIFS(спорт!A4:A10000,спорт!N4:N10000,B355,спорт!F4:F10000,AQ4)+SUMIFS(лечеб!A4:A10000,лечеб!N4:N10000,B355,лечеб!F4:F10000,AQ4)+SUMIFS(Баня!A4:A10000,Баня!N4:N10000,B355,Баня!F4:F10000,AQ4)+SUMIFS(Адм!A4:A10000,Адм!N4:N10000,B355,Адм!F4:F10000,AQ4)+SUMIFS(С.Х!A4:A9995,С.Х!N4:N9995,B355,С.Х!F4:F9995,AQ4)+SUMIFS(новостр!A4:A9999,новостр!M4:M9999,B355,новостр!F4:F9999,AQ4)+SUMIFS(авт!A4:A10004,авт!L4:L10004,B355,авт!F4:F10004,AQ4)+SUMIFS(ЖС!A4:A10020,ЖС!R4:R10020,B355,ЖС!F4:F10020,AQ4)+SUMIFS(Лес!A5:A9992,Лес!K5:K9992,B355,Лес!F5:F9992,AQ4)+SUMIFS('степь '!A5:A9998,'степь '!J5:J9998,B355,'степь '!F5:F9998,AQ4)+SUMIFS(Пр.откр.тер!A4:A9967,Пр.откр.тер!M4:M9967,B355,Пр.откр.тер!F4:F9967,AQ4)</f>
        <v>0</v>
      </c>
      <c r="AR7" s="20">
        <f>SUMIFS(произв!O4:O9995,произв!N4:N9995,B355,произв!F4:F9995,AQ4)+SUMIFS(торг!O4:O10000,торг!N4:N10000,B355,торг!F4:F10000,AQ4)+SUMIFS(склад!O4:O9995,склад!N4:N9995,B355,склад!F4:F9995,AQ4)+SUMIFS('обр '!O4:O9999,'обр '!N4:N9999,B355,'обр '!F4:F9999,AQ4)+SUMIFS(детс!O4:O10000,детс!N4:N10000,B355,детс!F4:F10000,AQ4)+SUMIFS(культ!O4:O10000,культ!N4:N10000,B355,культ!F4:F10000,AQ4)+SUMIFS(спорт!O4:O10000,спорт!N4:N10000,B355,спорт!F4:F10000,AQ4)+SUMIFS(лечеб!O4:O10000,лечеб!N4:N10000,B355,лечеб!F4:F10000,AQ4)+SUMIFS(Баня!O4:O10000,Баня!N4:N10000,B355,Баня!F4:F10000,AQ4)+SUMIFS(Адм!O4:O10000,Адм!N4:N10000,B355,Адм!F4:F10000,AQ4)+SUMIFS(С.Х!O4:O9995,С.Х!N4:N9995,B355,С.Х!F4:F9995,AQ4)+SUMIFS(новостр!N4:N9999,новостр!M4:M9999,B355,новостр!F4:F9999,AQ4)+SUMIFS(авт!K4:K10004,авт!L4:L10004,B355,авт!F4:F10004,AQ4)+SUMIFS(ЖС!S4:S10020,ЖС!R4:R10020,B355,ЖС!F4:F10020,AQ4)+SUMIFS(Лес!L5:L9992,Лес!K5:K9992,B355,Лес!F5:F9992,AQ4)+SUMIFS('степь '!K5:K9998,'степь '!J5:J9998,B355,'степь '!F5:F9998,AQ4)+SUMIFS(Пр.откр.тер!N4:N9967,Пр.откр.тер!M4:M9967,B355,Пр.откр.тер!F4:F9967,AQ4)</f>
        <v>0</v>
      </c>
      <c r="AS7" s="20">
        <f>SUMIFS(произв!A4:A9995,произв!N4:N9995,B355,произв!F4:F9995,AS4)+SUMIFS(торг!A4:A10000,торг!N4:N10000,B355,торг!F4:F10000,AS4)+SUMIFS(склад!A4:A9995,склад!N4:N9995,B355,склад!F4:F9995,AS4)+SUMIFS('обр '!A4:A9999,'обр '!N4:N9999,B355,'обр '!F4:F9999,AS4)+SUMIFS(детс!A4:A10000,детс!N4:N10000,B355,детс!F4:F10000,AS4)+SUMIFS(культ!A4:A10000,культ!N4:N10000,B355,культ!F4:F10000,AS4)+SUMIFS(спорт!A4:A10000,спорт!N4:N10000,B355,спорт!F4:F10000,AS4)+SUMIFS(лечеб!A4:A10000,лечеб!N4:N10000,B355,лечеб!F4:F10000,AS4)+SUMIFS(Баня!A4:A10000,Баня!N4:N10000,B355,Баня!F4:F10000,AS4)+SUMIFS(Адм!A4:A10000,Адм!N4:N10000,B355,Адм!F4:F10000,AS4)+SUMIFS(С.Х!A4:A9995,С.Х!N4:N9995,B355,С.Х!F4:F9995,AS4)+SUMIFS(новостр!A4:A9999,новостр!M4:M9999,B355,новостр!F4:F9999,AS4)+SUMIFS(авт!A4:A10004,авт!L4:L10004,B355,авт!F4:F10004,AS4)+SUMIFS(ЖС!A4:A10020,ЖС!R4:R10020,B355,ЖС!F4:F10020,AS4)+SUMIFS(Лес!A5:A9992,Лес!K5:K9992,B355,Лес!F5:F9992,AS4)+SUMIFS('степь '!A5:A9998,'степь '!J5:J9998,B355,'степь '!F5:F9998,AS4)+SUMIFS(Пр.откр.тер!A4:A9967,Пр.откр.тер!M4:M9967,B355,Пр.откр.тер!F4:F9967,AS4)</f>
        <v>0</v>
      </c>
      <c r="AT7" s="20">
        <f>SUMIFS(произв!O4:O9995,произв!N4:N9995,B355,произв!F4:F9995,AS4)+SUMIFS(торг!O4:O10000,торг!N4:N10000,B355,торг!F4:F10000,AS4)+SUMIFS(склад!O4:O9995,склад!N4:N9995,B355,склад!F4:F9995,AS4)+SUMIFS('обр '!O4:O9999,'обр '!N4:N9999,B355,'обр '!F4:F9999,AS4)+SUMIFS(детс!O4:O10000,детс!N4:N10000,B355,детс!F4:F10000,AS4)+SUMIFS(культ!O4:O10000,культ!N4:N10000,B355,культ!F4:F10000,AS4)+SUMIFS(спорт!O4:O10000,спорт!N4:N10000,B355,спорт!F4:F10000,AS4)+SUMIFS(лечеб!O4:O10000,лечеб!N4:N10000,B355,лечеб!F4:F10000,AS4)+SUMIFS(Баня!O4:O10000,Баня!N4:N10000,B355,Баня!F4:F10000,AS4)+SUMIFS(Адм!O4:O10000,Адм!N4:N10000,B355,Адм!F4:F10000,AS4)+SUMIFS(С.Х!O4:O9995,С.Х!N4:N9995,B355,С.Х!F4:F9995,AS4)+SUMIFS(новостр!N4:N9999,новостр!M4:M9999,B355,новостр!F4:F9999,AS4)+SUMIFS(авт!K4:K10004,авт!L4:L10004,B355,авт!F4:F10004,AS4)+SUMIFS(ЖС!S4:S10020,ЖС!R4:R10020,B355,ЖС!F4:F10020,AS4)+SUMIFS(Лес!L5:L9992,Лес!K5:K9992,B355,Лес!F5:F9992,AS4)+SUMIFS('степь '!K5:K9998,'степь '!J5:J9998,B355,'степь '!F5:F9998,AS4)+SUMIFS(Пр.откр.тер!N4:N9967,Пр.откр.тер!M4:M9967,B355,Пр.откр.тер!F4:F9967,AS4)</f>
        <v>0</v>
      </c>
      <c r="AU7" s="20">
        <f>SUMIFS(произв!A4:A9995,произв!N4:N9995,B355,произв!F4:F9995,AU4)+SUMIFS(торг!A4:A10000,торг!N4:N10000,B355,торг!F4:F10000,AU4)+SUMIFS(склад!A4:A9995,склад!N4:N9995,B355,склад!F4:F9995,AU4)+SUMIFS('обр '!A4:A9999,'обр '!N4:N9999,B355,'обр '!F4:F9999,AU4)+SUMIFS(детс!A4:A10000,детс!N4:N10000,B355,детс!F4:F10000,AU4)+SUMIFS(культ!A4:A10000,культ!N4:N10000,B355,культ!F4:F10000,AU4)+SUMIFS(спорт!A4:A10000,спорт!N4:N10000,B355,спорт!F4:F10000,AU4)+SUMIFS(лечеб!A4:A10000,лечеб!N4:N10000,B355,лечеб!F4:F10000,AU4)+SUMIFS(Баня!A4:A10000,Баня!N4:N10000,B355,Баня!F4:F10000,AU4)+SUMIFS(Адм!A4:A10000,Адм!N4:N10000,B355,Адм!F4:F10000,AU4)+SUMIFS(С.Х!A4:A9995,С.Х!N4:N9995,B355,С.Х!F4:F9995,AU4)+SUMIFS(новостр!A4:A9999,новостр!M4:M9999,B355,новостр!F4:F9999,AU4)+SUMIFS(авт!A4:A10004,авт!L4:L10004,B355,авт!F4:F10004,AU4)+SUMIFS(ЖС!A4:A10020,ЖС!R4:R10020,B355,ЖС!F4:F10020,AU4)+SUMIFS(Лес!A5:A9992,Лес!K5:K9992,B355,Лес!F5:F9992,AU4)+SUMIFS('степь '!A5:A9998,'степь '!J5:J9998,B355,'степь '!F5:F9998,AU4)+SUMIFS(Пр.откр.тер!A4:A9967,Пр.откр.тер!M4:M9967,B355,Пр.откр.тер!F4:F9967,AU4)</f>
        <v>0</v>
      </c>
      <c r="AV7" s="20">
        <f>SUMIFS(произв!O4:O9995,произв!N4:N9995,B355,произв!F4:F9995,AU4)+SUMIFS(торг!O4:O10000,торг!N4:N10000,B355,торг!F4:F10000,AU4)+SUMIFS(склад!O4:O9995,склад!N4:N9995,B355,склад!F4:F9995,AU4)+SUMIFS('обр '!O4:O9999,'обр '!N4:N9999,B355,'обр '!F4:F9999,AU4)+SUMIFS(детс!O4:O10000,детс!N4:N10000,B355,детс!F4:F10000,AU4)+SUMIFS(культ!O4:O10000,культ!N4:N10000,B355,культ!F4:F10000,AU4)+SUMIFS(спорт!O4:O10000,спорт!N4:N10000,B355,спорт!F4:F10000,AU4)+SUMIFS(лечеб!O4:O10000,лечеб!N4:N10000,B355,лечеб!F4:F10000,AU4)+SUMIFS(Баня!O4:O10000,Баня!N4:N10000,B355,Баня!F4:F10000,AU4)+SUMIFS(Адм!O4:O10000,Адм!N4:N10000,B355,Адм!F4:F10000,AU4)+SUMIFS(С.Х!O4:O9995,С.Х!N4:N9995,B355,С.Х!F4:F9995,AU4)+SUMIFS(новостр!N4:N9999,новостр!M4:M9999,B355,новостр!F4:F9999,AU4)+SUMIFS(авт!K4:K10004,авт!L4:L10004,B355,авт!F4:F10004,AU4)+SUMIFS(ЖС!S4:S10020,ЖС!R4:R10020,B355,ЖС!F4:F10020,AU4)+SUMIFS(Лес!L5:L9992,Лес!K5:K9992,B355,Лес!F5:F9992,AU4)+SUMIFS('степь '!K5:K9998,'степь '!J5:J9998,B355,'степь '!F5:F9998,AU4)+SUMIFS(Пр.откр.тер!N4:N9967,Пр.откр.тер!M4:M9967,B355,Пр.откр.тер!F4:F9967,AU4)</f>
        <v>0</v>
      </c>
      <c r="AW7" s="281"/>
      <c r="AX7" s="281"/>
      <c r="AY7" s="281"/>
      <c r="AZ7" s="281"/>
      <c r="BA7" s="281"/>
      <c r="BB7" s="281"/>
      <c r="BC7" s="281"/>
      <c r="BD7" s="281"/>
      <c r="BE7" s="281"/>
      <c r="BF7" s="281"/>
      <c r="BG7" s="281"/>
      <c r="BH7" s="281"/>
      <c r="BI7" s="281"/>
      <c r="BJ7" s="281"/>
      <c r="BK7" s="281"/>
      <c r="BL7" s="281"/>
      <c r="BM7" s="281"/>
      <c r="BN7" s="281"/>
      <c r="BO7" s="281"/>
      <c r="BP7" s="281"/>
      <c r="BQ7" s="281"/>
      <c r="BR7" s="281"/>
      <c r="BS7" s="281"/>
      <c r="BT7" s="281"/>
      <c r="BU7" s="281"/>
      <c r="BV7" s="281"/>
      <c r="BW7" s="281"/>
      <c r="BX7" s="281"/>
      <c r="BY7" s="281"/>
      <c r="BZ7" s="281"/>
      <c r="CA7" s="281"/>
      <c r="CB7" s="281"/>
      <c r="CC7" s="281"/>
      <c r="CD7" s="281"/>
      <c r="CE7" s="281"/>
      <c r="CF7" s="281"/>
      <c r="CG7" s="281"/>
      <c r="CH7" s="281"/>
      <c r="CI7" s="281"/>
      <c r="CJ7" s="281"/>
      <c r="CK7" s="281"/>
      <c r="CL7" s="281"/>
    </row>
    <row r="8" spans="1:90" s="277" customFormat="1" ht="16.5" thickBot="1">
      <c r="A8" s="339" t="s">
        <v>160</v>
      </c>
      <c r="B8" s="558" t="s">
        <v>161</v>
      </c>
      <c r="C8" s="430">
        <f>I8+K8+M8+O8+Q8+S8+U8+W8+Y8+AA8</f>
        <v>22</v>
      </c>
      <c r="D8" s="2314">
        <f>SUM(J8+L8+N8+P8+R8+T8+V8+X8+Z8+AB8)</f>
        <v>1030</v>
      </c>
      <c r="E8" s="486">
        <v>17</v>
      </c>
      <c r="F8" s="487">
        <v>1030</v>
      </c>
      <c r="G8" s="2352">
        <f>C8/C48*100%</f>
        <v>0.20754716981132076</v>
      </c>
      <c r="H8" s="2353">
        <f>D8/D48*100%</f>
        <v>6.0437497066140912E-2</v>
      </c>
      <c r="I8" s="463">
        <f>SUMIFS(произв!A4:A9995,произв!N4:N9995,B356,произв!F4:F9995,I4)+SUMIFS(торг!A4:A10000,торг!N4:N10000,B356,торг!F4:F10000,I4)+SUMIFS(склад!A4:A9995,склад!N4:N9995,B356,склад!F4:F9995,I4)+SUMIFS('обр '!A4:A9999,'обр '!N4:N9999,B356,'обр '!F4:F9999,I4)+SUMIFS(детс!A4:A10000,детс!N4:N10000,B356,детс!F4:F10000,I4)+SUMIFS(культ!A4:A10000,культ!N4:N10000,B356,культ!F4:F10000,I4)+SUMIFS(спорт!A4:A10000,спорт!N4:N10000,B356,спорт!F4:F10000,I4)+SUMIFS(лечеб!A4:A10000,лечеб!N4:N10000,B356,лечеб!F4:F10000,I4)+SUMIFS(Баня!A4:A10000,Баня!N4:N10000,B356,Баня!F4:F10000,I4)+SUMIFS(Адм!A4:A10000,Адм!N4:N10000,B356,Адм!F4:F10000,I4)+SUMIFS(С.Х!A4:A9995,С.Х!N4:N9995,B356,С.Х!F4:F9995,I4)+SUMIFS(новостр!A4:A9999,новостр!M4:M9999,B356,новостр!F4:F9999,I4)+SUMIFS(авт!A4:A10004,авт!L4:L10004,B356,авт!F4:F10004,I4)+SUMIFS(ЖС!A4:A10020,ЖС!R4:R10020,B356,ЖС!F4:F10020,I4)+SUMIFS(Лес!A5:A9992,Лес!K5:K9992,B356,Лес!F5:F9992,I4)+SUMIFS('степь '!A5:A9998,'степь '!J5:J9998,B356,'степь '!F5:F9998,I4)+SUMIFS(Пр.откр.тер!A4:A9967,Пр.откр.тер!M4:M9967,B356,Пр.откр.тер!F4:F9967,I4)+I9</f>
        <v>4</v>
      </c>
      <c r="J8" s="241">
        <f>SUMIFS(произв!O4:O9995,произв!N4:N9995,B356,произв!F4:F9995,I4)+SUMIFS(торг!O4:O10000,торг!N4:N10000,B356,торг!F4:F10000,I4)+SUMIFS(склад!O4:O9995,склад!N4:N9995,B356,склад!F4:F9995,I4)+SUMIFS('обр '!O4:O9999,'обр '!N4:N9999,B356,'обр '!F4:F9999,I4)+SUMIFS(детс!O4:O10000,детс!N4:N10000,B356,детс!F4:F10000,I4)+SUMIFS(культ!O4:O10000,культ!N4:N10000,B356,культ!F4:F10000,I4)+SUMIFS(спорт!O4:O10000,спорт!N4:N10000,B356,спорт!F4:F10000,I4)+SUMIFS(лечеб!O4:O10000,лечеб!N4:N10000,B356,лечеб!F4:F10000,I4)+SUMIFS(Баня!O4:O10000,Баня!N4:N10000,B356,Баня!F4:F10000,I4)+SUMIFS(Адм!O4:O10000,Адм!N4:N10000,B356,Адм!F4:F10000,I4)+SUMIFS(С.Х!O4:O9995,С.Х!N4:N9995,B356,С.Х!F4:F9995,I4)+SUMIFS(новостр!N4:N9999,новостр!M4:M9999,B356,новостр!F4:F9999,I4)+SUMIFS(авт!K4:K10004,авт!L4:L10004,B356,авт!F4:F10004,I4)+SUMIFS(ЖС!S4:S10020,ЖС!R4:R10020,B356,ЖС!F4:F10020,I4)+SUMIFS(Лес!L5:L9992,Лес!K5:K9992,B356,Лес!F5:F9992,I4)+SUMIFS('степь '!K5:K9998,'степь '!J5:J9998,B356,'степь '!F5:F9998,I4)+SUMIFS(Пр.откр.тер!N4:N9967,Пр.откр.тер!M4:M9967,B356,Пр.откр.тер!F4:F9967,I4)+J9</f>
        <v>0</v>
      </c>
      <c r="K8" s="279">
        <f>SUMIFS(произв!A4:A9995,произв!N4:N9995,B356,произв!F4:F9995,K4)+SUMIFS(торг!A4:A10000,торг!N4:N10000,B356,торг!F4:F10000,K4)+SUMIFS(склад!A4:A9995,склад!N4:N9995,B356,склад!F4:F9995,K4)+SUMIFS('обр '!A4:A9999,'обр '!N4:N9999,B356,'обр '!F4:F9999,K4)+SUMIFS(детс!A4:A10000,детс!N4:N10000,B356,детс!F4:F10000,K4)+SUMIFS(культ!A4:A10000,культ!N4:N10000,B356,культ!F4:F10000,K4)+SUMIFS(спорт!A4:A10000,спорт!N4:N10000,B356,спорт!F4:F10000,K4)+SUMIFS(лечеб!A4:A10000,лечеб!N4:N10000,B356,лечеб!F4:F10000,K4)+SUMIFS(Баня!A4:A10000,Баня!N4:N10000,B356,Баня!F4:F10000,K4)+SUMIFS(Адм!A4:A10000,Адм!N4:N10000,B356,Адм!F4:F10000,K4)+SUMIFS(С.Х!A4:A9995,С.Х!N4:N9995,B356,С.Х!F4:F9995,K4)+SUMIFS(новостр!A4:A9999,новостр!M4:M9999,B356,новостр!F4:F9999,K4)+SUMIFS(авт!A4:A10004,авт!L4:L10004,B356,авт!F4:F10004,K4)+SUMIFS(ЖС!A4:A10020,ЖС!R4:R10020,B356,ЖС!F4:F10020,K4)+SUMIFS(Лес!A5:A9992,Лес!K5:K9992,B356,Лес!F5:F9992,K4)+SUMIFS('степь '!A5:A9998,'степь '!J5:J9998,B356,'степь '!F5:F9998,K4)+SUMIFS(Пр.откр.тер!A4:A9967,Пр.откр.тер!M4:M9967,B356,Пр.откр.тер!F4:F9967,K4)+K9</f>
        <v>2</v>
      </c>
      <c r="L8" s="240">
        <f>SUMIFS(произв!O4:O9995,произв!N4:N9995,B356,произв!F4:F9995,K4)+SUMIFS(торг!O4:O10000,торг!N4:N10000,B356,торг!F4:F10000,K4)+SUMIFS(склад!O4:O9995,склад!N4:N9995,B356,склад!F4:F9995,K4)+SUMIFS('обр '!O4:O9999,'обр '!N4:N9999,B356,'обр '!F4:F9999,K4)+SUMIFS(детс!O4:O10000,детс!N4:N10000,B356,детс!F4:F10000,K4)+SUMIFS(культ!O4:O10000,культ!N4:N10000,B356,культ!F4:F10000,K4)+SUMIFS(спорт!O4:O10000,спорт!N4:N10000,B356,спорт!F4:F10000,K4)+SUMIFS(лечеб!O4:O10000,лечеб!N4:N10000,B356,лечеб!F4:F10000,K4)+SUMIFS(Баня!O4:O10000,Баня!N4:N10000,B356,Баня!F4:F10000,K4)+SUMIFS(Адм!O4:O10000,Адм!N4:N10000,B356,Адм!F4:F10000,K4)+SUMIFS(С.Х!O4:O9995,С.Х!N4:N9995,B356,С.Х!F4:F9995,K4)+SUMIFS(новостр!N4:N9999,новостр!M4:M9999,B356,новостр!F4:F9999,K4)+SUMIFS(авт!K4:K10004,авт!L4:L10004,B356,авт!F4:F10004,K4)+SUMIFS(ЖС!S4:S10020,ЖС!R4:R10020,B356,ЖС!F4:F10020,K4)+SUMIFS(Лес!L5:L9992,Лес!K5:K9992,B356,Лес!F5:F9992,K4)+SUMIFS('степь '!K5:K9998,'степь '!J5:J9998,B356,'степь '!F5:F9998,K4)+SUMIFS(Пр.откр.тер!N4:N9967,Пр.откр.тер!M4:M9967,B356,Пр.откр.тер!F4:F9967,K4)+L9</f>
        <v>0</v>
      </c>
      <c r="M8" s="240">
        <f>SUMIFS(произв!A4:A9995,произв!N4:N9995,B356,произв!F4:F9995,M4)+SUMIFS(торг!A4:A10000,торг!N4:N10000,B356,торг!F4:F10000,M4)+SUMIFS(склад!A4:A9995,склад!N4:N9995,B356,склад!F4:F9995,M4)+SUMIFS('обр '!A4:A9999,'обр '!N4:N9999,B356,'обр '!F4:F9999,M4)+SUMIFS(детс!A4:A10000,детс!N4:N10000,B356,детс!F4:F10000,M4)+SUMIFS(культ!A4:A10000,культ!N4:N10000,B356,культ!F4:F10000,M4)+SUMIFS(спорт!A4:A10000,спорт!N4:N10000,B356,спорт!F4:F10000,M4)+SUMIFS(лечеб!A4:A10000,лечеб!N4:N10000,B356,лечеб!F4:F10000,M4)+SUMIFS(Баня!A4:A10000,Баня!N4:N10000,B356,Баня!F4:F10000,M4)+SUMIFS(Адм!A4:A10000,Адм!N4:N10000,B356,Адм!F4:F10000,M4)+SUMIFS(С.Х!A4:A9995,С.Х!N4:N9995,B356,С.Х!F4:F9995,M4)+SUMIFS(новостр!A4:A9999,новостр!M4:M9999,B356,новостр!F4:F9999,M4)+SUMIFS(авт!A4:A10004,авт!L4:L10004,B356,авт!F4:F10004,M4)+SUMIFS(ЖС!A4:A10020,ЖС!R4:R10020,B356,ЖС!F4:F10020,M4)+SUMIFS(Лес!A5:A9992,Лес!K5:K9992,B356,Лес!F5:F9992,M4)+SUMIFS('степь '!A5:A9998,'степь '!J5:J9998,B356,'степь '!F5:F9998,M4)+SUMIFS(Пр.откр.тер!A4:A9967,Пр.откр.тер!M4:M9967,B356,Пр.откр.тер!F4:F9967,M4)+M9</f>
        <v>3</v>
      </c>
      <c r="N8" s="240">
        <f>SUMIFS(произв!O4:O9995,произв!N4:N9995,B356,произв!F4:F9995,M4)+SUMIFS(торг!O4:O10000,торг!N4:N10000,B356,торг!F4:F10000,M4)+SUMIFS(склад!O4:O9995,склад!N4:N9995,B356,склад!F4:F9995,M4)+SUMIFS('обр '!O4:O9999,'обр '!N4:N9999,B356,'обр '!F4:F9999,M4)+SUMIFS(детс!O4:O10000,детс!N4:N10000,B356,детс!F4:F10000,M4)+SUMIFS(культ!O4:O10000,культ!N4:N10000,B356,культ!F4:F10000,M4)+SUMIFS(спорт!O4:O10000,спорт!N4:N10000,B356,спорт!F4:F10000,M4)+SUMIFS(лечеб!O4:O10000,лечеб!N4:N10000,B356,лечеб!F4:F10000,M4)+SUMIFS(Баня!O4:O10000,Баня!N4:N10000,B356,Баня!F4:F10000,M4)+SUMIFS(Адм!O4:O10000,Адм!N4:N10000,B356,Адм!F4:F10000,M4)+SUMIFS(С.Х!O4:O9995,С.Х!N4:N9995,B356,С.Х!F4:F9995,M4)+SUMIFS(новостр!N4:N9999,новостр!M4:M9999,B356,новостр!F4:F9999,M4)+SUMIFS(авт!K4:K10004,авт!L4:L10004,B356,авт!F4:F10004,M4)+SUMIFS(ЖС!S4:S10020,ЖС!R4:R10020,B356,ЖС!F4:F10020,M4)+SUMIFS(Лес!L5:L9992,Лес!K5:K9992,B356,Лес!F5:F9992,M4)+SUMIFS('степь '!K5:K9998,'степь '!J5:J9998,B356,'степь '!F5:F9998,M4)+SUMIFS(Пр.откр.тер!N4:N9967,Пр.откр.тер!M4:M9967,B356,Пр.откр.тер!F4:F9967,M4)+N9</f>
        <v>0</v>
      </c>
      <c r="O8" s="240">
        <f>SUMIFS(произв!A4:A9995,произв!N4:N9995,B356,произв!F4:F9995,O4)+SUMIFS(торг!A4:A10000,торг!N4:N10000,B356,торг!F4:F10000,O4)+SUMIFS(склад!A4:A9995,склад!N4:N9995,B356,склад!F4:F9995,O4)+SUMIFS('обр '!A4:A9999,'обр '!N4:N9999,B356,'обр '!F4:F9999,O4)+SUMIFS(детс!A4:A10000,детс!N4:N10000,B356,детс!F4:F10000,O4)+SUMIFS(культ!A4:A10000,культ!N4:N10000,B356,культ!F4:F10000,O4)+SUMIFS(спорт!A4:A10000,спорт!N4:N10000,B356,спорт!F4:F10000,O4)+SUMIFS(лечеб!A4:A10000,лечеб!N4:N10000,B356,лечеб!F4:F10000,O4)+SUMIFS(Баня!A4:A10000,Баня!N4:N10000,B356,Баня!F4:F10000,O4)+SUMIFS(Адм!A4:A10000,Адм!N4:N10000,B356,Адм!F4:F10000,O4)+SUMIFS(С.Х!A4:A9995,С.Х!N4:N9995,B356,С.Х!F4:F9995,O4)+SUMIFS(новостр!A4:A9999,новостр!M4:M9999,B356,новостр!F4:F9999,O4)+SUMIFS(авт!A4:A10004,авт!L4:L10004,B356,авт!F4:F10004,O4)+SUMIFS(ЖС!A4:A10020,ЖС!R4:R10020,B356,ЖС!F4:F10020,O4)+SUMIFS(Лес!A5:A9992,Лес!K5:K9992,B356,Лес!F5:F9992,O4)+SUMIFS('степь '!A5:A9998,'степь '!J5:J9998,B356,'степь '!F5:F9998,O4)+SUMIFS(Пр.откр.тер!A4:A9967,Пр.откр.тер!M4:M9967,B356,Пр.откр.тер!F4:F9967,O4)+O9</f>
        <v>0</v>
      </c>
      <c r="P8" s="240">
        <f>SUMIFS(произв!O4:O9995,произв!N4:N9995,B356,произв!F4:F9995,O4)+SUMIFS(торг!O4:O10000,торг!N4:N10000,B356,торг!F4:F10000,O4)+SUMIFS(склад!O4:O9995,склад!N4:N9995,B356,склад!F4:F9995,O4)+SUMIFS('обр '!O4:O9999,'обр '!N4:N9999,B356,'обр '!F4:F9999,O4)+SUMIFS(детс!O4:O10000,детс!N4:N10000,B356,детс!F4:F10000,O4)+SUMIFS(культ!O4:O10000,культ!N4:N10000,B356,культ!F4:F10000,O4)+SUMIFS(спорт!O4:O10000,спорт!N4:N10000,B356,спорт!F4:F10000,O4)+SUMIFS(лечеб!O4:O10000,лечеб!N4:N10000,B356,лечеб!F4:F10000,O4)+SUMIFS(Баня!O4:O10000,Баня!N4:N10000,B356,Баня!F4:F10000,O4)+SUMIFS(Адм!O4:O10000,Адм!N4:N10000,B356,Адм!F4:F10000,O4)+SUMIFS(С.Х!O4:O9995,С.Х!N4:N9995,B356,С.Х!F4:F9995,O4)+SUMIFS(новостр!N4:N9999,новостр!M4:M9999,B356,новостр!F4:F9999,O4)+SUMIFS(авт!K4:K10004,авт!L4:L10004,B356,авт!F4:F10004,O4)+SUMIFS(ЖС!S4:S10020,ЖС!R4:R10020,B356,ЖС!F4:F10020,O4)+SUMIFS(Лес!L5:L9992,Лес!K5:K9992,B356,Лес!F5:F9992,O4)+SUMIFS('степь '!K5:K9998,'степь '!J5:J9998,B356,'степь '!F5:F9998,O4)+SUMIFS(Пр.откр.тер!N4:N9967,Пр.откр.тер!M4:M9967,B356,Пр.откр.тер!F4:F9967,O4)+P9</f>
        <v>0</v>
      </c>
      <c r="Q8" s="240">
        <f>SUMIFS(произв!A4:A9995,произв!N4:N9995,B356,произв!F4:F9995,Q4)+SUMIFS(торг!A4:A10000,торг!N4:N10000,B356,торг!F4:F10000,Q4)+SUMIFS(склад!A4:A9995,склад!N4:N9995,B356,склад!F4:F9995,Q4)+SUMIFS('обр '!A4:A9999,'обр '!N4:N9999,B356,'обр '!F4:F9999,Q4)+SUMIFS(детс!A4:A10000,детс!N4:N10000,B356,детс!F4:F10000,Q4)+SUMIFS(культ!A4:A10000,культ!N4:N10000,B356,культ!F4:F10000,Q4)+SUMIFS(спорт!A4:A10000,спорт!N4:N10000,B356,спорт!F4:F10000,Q4)+SUMIFS(лечеб!A4:A10000,лечеб!N4:N10000,B356,лечеб!F4:F10000,Q4)+SUMIFS(Баня!A4:A10000,Баня!N4:N10000,B356,Баня!F4:F10000,Q4)+SUMIFS(Адм!A4:A10000,Адм!N4:N10000,B356,Адм!F4:F10000,Q4)+SUMIFS(С.Х!A4:A9995,С.Х!N4:N9995,B356,С.Х!F4:F9995,Q4)+SUMIFS(новостр!A4:A9999,новостр!M4:M9999,B356,новостр!F4:F9999,Q4)+SUMIFS(авт!A4:A10004,авт!L4:L10004,B356,авт!F4:F10004,Q4)+SUMIFS(ЖС!A4:A10020,ЖС!R4:R10020,B356,ЖС!F4:F10020,Q4)+SUMIFS(Лес!A5:A9992,Лес!K5:K9992,B356,Лес!F5:F9992,Q4)+SUMIFS('степь '!A5:A9998,'степь '!J5:J9998,B356,'степь '!F5:F9998,Q4)+SUMIFS(Пр.откр.тер!A4:A9967,Пр.откр.тер!M4:M9967,B356,Пр.откр.тер!F4:F9967,Q4)+Q9</f>
        <v>5</v>
      </c>
      <c r="R8" s="240">
        <f>SUMIFS(произв!O4:O9995,произв!N4:N9995,B356,произв!F4:F9995,Q4)+SUMIFS(торг!O4:O10000,торг!N4:N10000,B356,торг!F4:F10000,Q4)+SUMIFS(склад!O4:O9995,склад!N4:N9995,B356,склад!F4:F9995,Q4)+SUMIFS('обр '!O4:O9999,'обр '!N4:N9999,B356,'обр '!F4:F9999,Q4)+SUMIFS(детс!O4:O10000,детс!N4:N10000,B356,детс!F4:F10000,Q4)+SUMIFS(культ!O4:O10000,культ!N4:N10000,B356,культ!F4:F10000,Q4)+SUMIFS(спорт!O4:O10000,спорт!N4:N10000,B356,спорт!F4:F10000,Q4)+SUMIFS(лечеб!O4:O10000,лечеб!N4:N10000,B356,лечеб!F4:F10000,Q4)+SUMIFS(Баня!O4:O10000,Баня!N4:N10000,B356,Баня!F4:F10000,Q4)+SUMIFS(Адм!O4:O10000,Адм!N4:N10000,B356,Адм!F4:F10000,Q4)+SUMIFS(С.Х!O4:O9995,С.Х!N4:N9995,B356,С.Х!F4:F9995,Q4)+SUMIFS(новостр!N4:N9999,новостр!M4:M9999,B356,новостр!F4:F9999,Q4)+SUMIFS(авт!K4:K10004,авт!L4:L10004,B356,авт!F4:F10004,Q4)+SUMIFS(ЖС!S4:S10020,ЖС!R4:R10020,B356,ЖС!F4:F10020,Q4)+SUMIFS(Лес!L5:L9992,Лес!K5:K9992,B356,Лес!F5:F9992,Q4)+SUMIFS('степь '!K5:K9998,'степь '!J5:J9998,B356,'степь '!F5:F9998,Q4)+SUMIFS(Пр.откр.тер!N4:N9967,Пр.откр.тер!M4:M9967,B356,Пр.откр.тер!F4:F9967,Q4)+R9</f>
        <v>1000</v>
      </c>
      <c r="S8" s="240">
        <f>SUMIFS(произв!A4:A9995,произв!N4:N9995,B356,произв!F4:F9995,S4)+SUMIFS(торг!A4:A10000,торг!N4:N10000,B356,торг!F4:F10000,S4)+SUMIFS(склад!A4:A9995,склад!N4:N9995,B356,склад!F4:F9995,S4)+SUMIFS('обр '!A4:A9999,'обр '!N4:N9999,B356,'обр '!F4:F9999,S4)+SUMIFS(детс!A4:A10000,детс!N4:N10000,B356,детс!F4:F10000,S4)+SUMIFS(культ!A4:A10000,культ!N4:N10000,B356,культ!F4:F10000,S4)+SUMIFS(спорт!A4:A10000,спорт!N4:N10000,B356,спорт!F4:F10000,S4)+SUMIFS(лечеб!A4:A10000,лечеб!N4:N10000,B356,лечеб!F4:F10000,S4)+SUMIFS(Баня!A4:A10000,Баня!N4:N10000,B356,Баня!F4:F10000,S4)+SUMIFS(Адм!A4:A10000,Адм!N4:N10000,B356,Адм!F4:F10000,S4)+SUMIFS(С.Х!A4:A9995,С.Х!N4:N9995,B356,С.Х!F4:F9995,S4)+SUMIFS(новостр!A4:A9999,новостр!M4:M9999,B356,новостр!F4:F9999,S4)+SUMIFS(авт!A4:A10004,авт!L4:L10004,B356,авт!F4:F10004,S4)+SUMIFS(ЖС!A4:A10020,ЖС!R4:R10020,B356,ЖС!F4:F10020,S4)+SUMIFS(Лес!A5:A9992,Лес!K5:K9992,B356,Лес!F5:F9992,S4)+SUMIFS('степь '!A5:A9998,'степь '!J5:J9998,B356,'степь '!F5:F9998,S4)+SUMIFS(Пр.откр.тер!A4:A9967,Пр.откр.тер!M4:M9967,B356,Пр.откр.тер!F4:F9967,S4)+S9</f>
        <v>2</v>
      </c>
      <c r="T8" s="240">
        <f>SUMIFS(произв!O4:O9995,произв!N4:N9995,B356,произв!F4:F9995,S4)+SUMIFS(торг!O4:O10000,торг!N4:N10000,B356,торг!F4:F10000,S4)+SUMIFS(склад!O4:O9995,склад!N4:N9995,B356,склад!F4:F9995,S4)+SUMIFS('обр '!O4:O9999,'обр '!N4:N9999,B356,'обр '!F4:F9999,S4)+SUMIFS(детс!O4:O10000,детс!N4:N10000,B356,детс!F4:F10000,S4)+SUMIFS(культ!O4:O10000,культ!N4:N10000,B356,культ!F4:F10000,S4)+SUMIFS(спорт!O4:O10000,спорт!N4:N10000,B356,спорт!F4:F10000,S4)+SUMIFS(лечеб!O4:O10000,лечеб!N4:N10000,B356,лечеб!F4:F10000,S4)+SUMIFS(Баня!O4:O10000,Баня!N4:N10000,B356,Баня!F4:F10000,S4)+SUMIFS(Адм!O4:O10000,Адм!N4:N10000,B356,Адм!F4:F10000,S4)+SUMIFS(С.Х!O4:O9995,С.Х!N4:N9995,B356,С.Х!F4:F9995,S4)+SUMIFS(новостр!N4:N9999,новостр!M4:M9999,B356,новостр!F4:F9999,S4)+SUMIFS(авт!K4:K10004,авт!L4:L10004,B356,авт!F4:F10004,S4)+SUMIFS(ЖС!S4:S10020,ЖС!R4:R10020,B356,ЖС!F4:F10020,S4)+SUMIFS(Лес!L5:L9992,Лес!K5:K9992,B356,Лес!F5:F9992,S4)+SUMIFS('степь '!K5:K9998,'степь '!J5:J9998,B356,'степь '!F5:F9998,S4)+SUMIFS(Пр.откр.тер!N4:N9967,Пр.откр.тер!M4:M9967,B356,Пр.откр.тер!F4:F9967,S4)+T9</f>
        <v>0</v>
      </c>
      <c r="U8" s="240">
        <f>SUMIFS(произв!A4:A9995,произв!N4:N9995,B356,произв!F4:F9995,U4)+SUMIFS(торг!A4:A10000,торг!N4:N10000,B356,торг!F4:F10000,U4)+SUMIFS(склад!A4:A9995,склад!N4:N9995,B356,склад!F4:F9995,U4)+SUMIFS('обр '!A4:A9999,'обр '!N4:N9999,B356,'обр '!F4:F9999,U4)+SUMIFS(детс!A4:A10000,детс!N4:N10000,B356,детс!F4:F10000,U4)+SUMIFS(культ!A4:A10000,культ!N4:N10000,B356,культ!F4:F10000,U4)+SUMIFS(спорт!A4:A10000,спорт!N4:N10000,B356,спорт!F4:F10000,U4)+SUMIFS(лечеб!A4:A10000,лечеб!N4:N10000,B356,лечеб!F4:F10000,U4)+SUMIFS(Баня!A4:A10000,Баня!N4:N10000,B356,Баня!F4:F10000,U4)+SUMIFS(Адм!A4:A10000,Адм!N4:N10000,B356,Адм!F4:F10000,U4)+SUMIFS(С.Х!A4:A9995,С.Х!N4:N9995,B356,С.Х!F4:F9995,U4)+SUMIFS(новостр!A4:A9999,новостр!M4:M9999,B356,новостр!F4:F9999,U4)+SUMIFS(авт!A4:A10004,авт!L4:L10004,B356,авт!F4:F10004,U4)+SUMIFS(ЖС!A4:A10020,ЖС!R4:R10020,B356,ЖС!F4:F10020,U4)+SUMIFS(Лес!A5:A9992,Лес!K5:K9992,B356,Лес!F5:F9992,U4)+SUMIFS('степь '!A5:A9998,'степь '!J5:J9998,B356,'степь '!F5:F9998,U4)+SUMIFS(Пр.откр.тер!A4:A9967,Пр.откр.тер!M4:M9967,B356,Пр.откр.тер!F4:F9967,U4)+U9</f>
        <v>0</v>
      </c>
      <c r="V8" s="240">
        <f>SUMIFS(произв!O4:O9995,произв!N4:N9995,B356,произв!F4:F9995,U4)+SUMIFS(торг!O4:O10000,торг!N4:N10000,B356,торг!F4:F10000,U4)+SUMIFS(склад!O4:O9995,склад!N4:N9995,B356,склад!F4:F9995,U4)+SUMIFS('обр '!O4:O9999,'обр '!N4:N9999,B356,'обр '!F4:F9999,U4)+SUMIFS(детс!O4:O10000,детс!N4:N10000,B356,детс!F4:F10000,U4)+SUMIFS(культ!O4:O10000,культ!N4:N10000,B356,культ!F4:F10000,U4)+SUMIFS(спорт!O4:O10000,спорт!N4:N10000,B356,спорт!F4:F10000,U4)+SUMIFS(лечеб!O4:O10000,лечеб!N4:N10000,B356,лечеб!F4:F10000,U4)+SUMIFS(Баня!O4:O10000,Баня!N4:N10000,B356,Баня!F4:F10000,U4)+SUMIFS(Адм!O4:O10000,Адм!N4:N10000,B356,Адм!F4:F10000,U4)+SUMIFS(С.Х!O4:O9995,С.Х!N4:N9995,B356,С.Х!F4:F9995,U4)+SUMIFS(новостр!N4:N9999,новостр!M4:M9999,B356,новостр!F4:F9999,U4)+SUMIFS(авт!K4:K10004,авт!L4:L10004,B356,авт!F4:F10004,U4)+SUMIFS(ЖС!S4:S10020,ЖС!R4:R10020,B356,ЖС!F4:F10020,U4)+SUMIFS(Лес!L5:L9992,Лес!K5:K9992,B356,Лес!F5:F9992,U4)+SUMIFS('степь '!K5:K9998,'степь '!J5:J9998,B356,'степь '!F5:F9998,U4)+SUMIFS(Пр.откр.тер!N4:N9967,Пр.откр.тер!M4:M9967,B356,Пр.откр.тер!F4:F9967,U4)+V9</f>
        <v>0</v>
      </c>
      <c r="W8" s="240">
        <f>SUMIFS(произв!A4:A9995,произв!N4:N9995,B356,произв!F4:F9995,W4)+SUMIFS(торг!A4:A10000,торг!N4:N10000,B356,торг!F4:F10000,W4)+SUMIFS(склад!A4:A9995,склад!N4:N9995,B356,склад!F4:F9995,W4)+SUMIFS('обр '!A4:A9999,'обр '!N4:N9999,B356,'обр '!F4:F9999,W4)+SUMIFS(детс!A4:A10000,детс!N4:N10000,B356,детс!F4:F10000,W4)+SUMIFS(культ!A4:A10000,культ!N4:N10000,B356,культ!F4:F10000,W4)+SUMIFS(спорт!A4:A10000,спорт!N4:N10000,B356,спорт!F4:F10000,W4)+SUMIFS(лечеб!A4:A10000,лечеб!N4:N10000,B356,лечеб!F4:F10000,W4)+SUMIFS(Баня!A4:A10000,Баня!N4:N10000,B356,Баня!F4:F10000,W4)+SUMIFS(Адм!A4:A10000,Адм!N4:N10000,B356,Адм!F4:F10000,W4)+SUMIFS(С.Х!A4:A9995,С.Х!N4:N9995,B356,С.Х!F4:F9995,W4)+SUMIFS(новостр!A4:A9999,новостр!M4:M9999,B356,новостр!F4:F9999,W4)+SUMIFS(авт!A4:A10004,авт!L4:L10004,B356,авт!F4:F10004,W4)+SUMIFS(ЖС!A4:A10020,ЖС!R4:R10020,B356,ЖС!F4:F10020,W4)+SUMIFS(Лес!A5:A9992,Лес!K5:K9992,B356,Лес!F5:F9992,W4)+SUMIFS('степь '!A5:A9998,'степь '!J5:J9998,B356,'степь '!F5:F9998,W4)+SUMIFS(Пр.откр.тер!A4:A9967,Пр.откр.тер!M4:M9967,B356,Пр.откр.тер!F4:F9967,W4)+W9</f>
        <v>0</v>
      </c>
      <c r="X8" s="240">
        <f>SUMIFS(произв!O4:O9995,произв!N4:N9995,B356,произв!F4:F9995,W4)+SUMIFS(торг!O4:O10000,торг!N4:N10000,B356,торг!F4:F10000,W4)+SUMIFS(склад!O4:O9995,склад!N4:N9995,B356,склад!F4:F9995,W4)+SUMIFS('обр '!O4:O9999,'обр '!N4:N9999,B356,'обр '!F4:F9999,W4)+SUMIFS(детс!O4:O10000,детс!N4:N10000,B356,детс!F4:F10000,W4)+SUMIFS(культ!O4:O10000,культ!N4:N10000,B356,культ!F4:F10000,W4)+SUMIFS(спорт!O4:O10000,спорт!N4:N10000,B356,спорт!F4:F10000,W4)+SUMIFS(лечеб!O4:O10000,лечеб!N4:N10000,B356,лечеб!F4:F10000,W4)+SUMIFS(Баня!O4:O10000,Баня!N4:N10000,B356,Баня!F4:F10000,W4)+SUMIFS(Адм!O4:O10000,Адм!N4:N10000,B356,Адм!F4:F10000,W4)+SUMIFS(С.Х!O4:O9995,С.Х!N4:N9995,B356,С.Х!F4:F9995,W4)+SUMIFS(новостр!N4:N9999,новостр!M4:M9999,B356,новостр!F4:F9999,W4)+SUMIFS(авт!K4:K10004,авт!L4:L10004,B356,авт!F4:F10004,W4)+SUMIFS(ЖС!S4:S10020,ЖС!R4:R10020,B356,ЖС!F4:F10020,W4)+SUMIFS(Лес!L5:L9992,Лес!K5:K9992,B356,Лес!F5:F9992,W4)+SUMIFS('степь '!K5:K9998,'степь '!J5:J9998,B356,'степь '!F5:F9998,W4)+SUMIFS(Пр.откр.тер!N4:N9967,Пр.откр.тер!M4:M9967,B356,Пр.откр.тер!F4:F9967,W4)+X9</f>
        <v>0</v>
      </c>
      <c r="Y8" s="240">
        <f>SUMIFS(произв!A4:A9995,произв!N4:N9995,B356,произв!F4:F9995,Y4)+SUMIFS(торг!A4:A10000,торг!N4:N10000,B356,торг!F4:F10000,Y4)+SUMIFS(склад!A4:A9995,склад!N4:N9995,B356,склад!F4:F9995,Y4)+SUMIFS('обр '!A4:A9999,'обр '!N4:N9999,B356,'обр '!F4:F9999,Y4)+SUMIFS(детс!A4:A10000,детс!N4:N10000,B356,детс!F4:F10000,Y4)+SUMIFS(культ!A4:A10000,культ!N4:N10000,B356,культ!F4:F10000,Y4)+SUMIFS(спорт!A4:A10000,спорт!N4:N10000,B356,спорт!F4:F10000,Y4)+SUMIFS(лечеб!A4:A10000,лечеб!N4:N10000,B356,лечеб!F4:F10000,Y4)+SUMIFS(Баня!A4:A10000,Баня!N4:N10000,B356,Баня!F4:F10000,Y4)+SUMIFS(Адм!A4:A10000,Адм!N4:N10000,B356,Адм!F4:F10000,Y4)+SUMIFS(С.Х!A4:A9995,С.Х!N4:N9995,B356,С.Х!F4:F9995,Y4)+SUMIFS(новостр!A4:A9999,новостр!M4:M9999,B356,новостр!F4:F9999,Y4)+SUMIFS(авт!A4:A10004,авт!L4:L10004,B356,авт!F4:F10004,Y4)+SUMIFS(ЖС!A4:A10020,ЖС!R4:R10020,B356,ЖС!F4:F10020,Y4)+SUMIFS(Лес!A5:A9992,Лес!K5:K9992,B356,Лес!F5:F9992,Y4)+SUMIFS('степь '!A5:A9998,'степь '!J5:J9998,B356,'степь '!F5:F9998,Y4)+SUMIFS(Пр.откр.тер!A4:A9967,Пр.откр.тер!M4:M9967,B356,Пр.откр.тер!F4:F9967,Y4)+Y9</f>
        <v>0</v>
      </c>
      <c r="Z8" s="240">
        <f>SUMIFS(произв!O4:O9995,произв!N4:N9995,B356,произв!F4:F9995,Y4)+SUMIFS(торг!O4:O10000,торг!N4:N10000,B356,торг!F4:F10000,Y4)+SUMIFS(склад!O4:O9995,склад!N4:N9995,B356,склад!F4:F9995,Y4)+SUMIFS('обр '!O4:O9999,'обр '!N4:N9999,B356,'обр '!F4:F9999,Y4)+SUMIFS(детс!O4:O10000,детс!N4:N10000,B356,детс!F4:F10000,Y4)+SUMIFS(культ!O4:O10000,культ!N4:N10000,B356,культ!F4:F10000,Y4)+SUMIFS(спорт!O4:O10000,спорт!N4:N10000,B356,спорт!F4:F10000,Y4)+SUMIFS(лечеб!O4:O10000,лечеб!N4:N10000,B356,лечеб!F4:F10000,Y4)+SUMIFS(Баня!O4:O10000,Баня!N4:N10000,B356,Баня!F4:F10000,Y4)+SUMIFS(Адм!O4:O10000,Адм!N4:N10000,B356,Адм!F4:F10000,Y4)+SUMIFS(С.Х!O4:O9995,С.Х!N4:N9995,B356,С.Х!F4:F9995,Y4)+SUMIFS(новостр!N4:N9999,новостр!M4:M9999,B356,новостр!F4:F9999,Y4)+SUMIFS(авт!K4:K10004,авт!L4:L10004,B356,авт!F4:F10004,Y4)+SUMIFS(ЖС!S4:S10020,ЖС!R4:R10020,B356,ЖС!F4:F10020,Y4)+SUMIFS(Лес!L5:L9992,Лес!K5:K9992,B356,Лес!F5:F9992,Y4)+SUMIFS('степь '!K5:K9998,'степь '!J5:J9998,B356,'степь '!F5:F9998,Y4)+SUMIFS(Пр.откр.тер!N4:N9967,Пр.откр.тер!M4:M9967,B356,Пр.откр.тер!F4:F9967,Y4)+Z9</f>
        <v>0</v>
      </c>
      <c r="AA8" s="21">
        <f>AC8+AE8+AG8+AI8+AK8+AM8+AO8+AQ8+AS8+AU8</f>
        <v>6</v>
      </c>
      <c r="AB8" s="21">
        <f>AD8+AF8+AH8+AJ8+AL8+AN8+AP8+AR8+AT8+AV8</f>
        <v>30</v>
      </c>
      <c r="AC8" s="240">
        <f>SUMIFS(произв!A4:A9995,произв!N4:N9995,B356,произв!F4:F9995,AC4)+SUMIFS(торг!A4:A10000,торг!N4:N10000,B356,торг!F4:F10000,AC4)+SUMIFS(склад!A4:A9995,склад!N4:N9995,B356,склад!F4:F9995,AC4)+SUMIFS('обр '!A4:A9999,'обр '!N4:N9999,B356,'обр '!F4:F9999,AC4)+SUMIFS(детс!A4:A10000,детс!N4:N10000,B356,детс!F4:F10000,AC4)+SUMIFS(культ!A4:A10000,культ!N4:N10000,B356,культ!F4:F10000,AC4)+SUMIFS(спорт!A4:A10000,спорт!N4:N10000,B356,спорт!F4:F10000,AC4)+SUMIFS(лечеб!A4:A10000,лечеб!N4:N10000,B356,лечеб!F4:F10000,AC4)+SUMIFS(Баня!A4:A10000,Баня!N4:N10000,B356,Баня!F4:F10000,AC4)+SUMIFS(Адм!A4:A10000,Адм!N4:N10000,B356,Адм!F4:F10000,AC4)+SUMIFS(С.Х!A4:A9995,С.Х!N4:N9995,B356,С.Х!F4:F9995,AC4)+SUMIFS(новостр!A4:A9999,новостр!M4:M9999,B356,новостр!F4:F9999,AC4)+SUMIFS(авт!A4:A10004,авт!L4:L10004,B356,авт!F4:F10004,AC4)+SUMIFS(ЖС!A4:A10020,ЖС!R4:R10020,B356,ЖС!F4:F10020,AC4)+SUMIFS(Лес!A5:A9992,Лес!K5:K9992,B356,Лес!F5:F9992,AC4)+SUMIFS('степь '!A5:A9998,'степь '!J5:J9998,B356,'степь '!F5:F9998,AC4)+SUMIFS(Пр.откр.тер!A4:A9967,Пр.откр.тер!M4:M9967,B356,Пр.откр.тер!F4:F9967,AC4)+AC9</f>
        <v>0</v>
      </c>
      <c r="AD8" s="240">
        <f>SUMIFS(произв!O4:O9995,произв!N4:N9995,B356,произв!F4:F9995,AC4)+SUMIFS(торг!O4:O10000,торг!N4:N10000,B356,торг!F4:F10000,AC4)+SUMIFS(склад!O4:O9995,склад!N4:N9995,B356,склад!F4:F9995,AC4)+SUMIFS('обр '!O4:O9999,'обр '!N4:N9999,B356,'обр '!F4:F9999,AC4)+SUMIFS(детс!O4:O10000,детс!N4:N10000,B356,детс!F4:F10000,AC4)+SUMIFS(культ!O4:O10000,культ!N4:N10000,B356,культ!F4:F10000,AC4)+SUMIFS(спорт!O4:O10000,спорт!N4:N10000,B356,спорт!F4:F10000,AC4)+SUMIFS(лечеб!O4:O10000,лечеб!N4:N10000,B356,лечеб!F4:F10000,AC4)+SUMIFS(Баня!O4:O10000,Баня!N4:N10000,B356,Баня!F4:F10000,AC4)+SUMIFS(Адм!O4:O10000,Адм!N4:N10000,B356,Адм!F4:F10000,AC4)+SUMIFS(С.Х!O4:O9995,С.Х!N4:N9995,B356,С.Х!F4:F9995,AC4)+SUMIFS(новостр!N4:N9999,новостр!M4:M9999,B356,новостр!F4:F9999,AC4)+SUMIFS(авт!K4:K10004,авт!L4:L10004,B356,авт!F4:F10004,AC4)+SUMIFS(ЖС!S4:S10020,ЖС!R4:R10020,B356,ЖС!F4:F10020,AC4)+SUMIFS(Лес!L5:L9992,Лес!K5:K9992,B356,Лес!F5:F9992,AC4)+SUMIFS('степь '!K5:K9998,'степь '!J5:J9998,B356,'степь '!F5:F9998,AC4)+SUMIFS(Пр.откр.тер!N4:N9967,Пр.откр.тер!M4:M9967,B356,Пр.откр.тер!F4:F9967,AC4)+AD9</f>
        <v>0</v>
      </c>
      <c r="AE8" s="240">
        <f>SUMIFS(произв!A4:A9995,произв!N4:N9995,B356,произв!F4:F9995,AE4)+SUMIFS(торг!A4:A10000,торг!N4:N10000,B356,торг!F4:F10000,AE4)+SUMIFS(склад!A4:A9995,склад!N4:N9995,B356,склад!F4:F9995,AE4)+SUMIFS('обр '!A4:A9999,'обр '!N4:N9999,B356,'обр '!F4:F9999,AE4)+SUMIFS(детс!A4:A10000,детс!N4:N10000,B356,детс!F4:F10000,AE4)+SUMIFS(культ!A4:A10000,культ!N4:N10000,B356,культ!F4:F10000,AE4)+SUMIFS(спорт!A4:A10000,спорт!N4:N10000,B356,спорт!F4:F10000,AE4)+SUMIFS(лечеб!A4:A10000,лечеб!N4:N10000,B356,лечеб!F4:F10000,AE4)+SUMIFS(Баня!A4:A10000,Баня!N4:N10000,B356,Баня!F4:F10000,AE4)+SUMIFS(Адм!A4:A10000,Адм!N4:N10000,B356,Адм!F4:F10000,AE4)+SUMIFS(С.Х!A4:A9995,С.Х!N4:N9995,B356,С.Х!F4:F9995,AE4)+SUMIFS(новостр!A4:A9999,новостр!M4:M9999,B356,новостр!F4:F9999,AE4)+SUMIFS(авт!A4:A10004,авт!L4:L10004,B356,авт!F4:F10004,AE4)+SUMIFS(ЖС!A4:A10020,ЖС!R4:R10020,B356,ЖС!F4:F10020,AE4)+SUMIFS(Лес!A5:A9992,Лес!K5:K9992,B356,Лес!F5:F9992,AE4)+SUMIFS('степь '!A5:A9998,'степь '!J5:J9998,B356,'степь '!F5:F9998,AE4)+SUMIFS(Пр.откр.тер!A4:A9967,Пр.откр.тер!M4:M9967,B356,Пр.откр.тер!F4:F9967,AE4)+AE9</f>
        <v>0</v>
      </c>
      <c r="AF8" s="240">
        <f>SUMIFS(произв!O4:O9995,произв!N4:N9995,B356,произв!F4:F9995,AE4)+SUMIFS(торг!O4:O10000,торг!N4:N10000,B356,торг!F4:F10000,AE4)+SUMIFS(склад!O4:O9995,склад!N4:N9995,B356,склад!F4:F9995,AE4)+SUMIFS('обр '!O4:O9999,'обр '!N4:N9999,B356,'обр '!F4:F9999,AE4)+SUMIFS(детс!O4:O10000,детс!N4:N10000,B356,детс!F4:F10000,AE4)+SUMIFS(культ!O4:O10000,культ!N4:N10000,B356,культ!F4:F10000,AE4)+SUMIFS(спорт!O4:O10000,спорт!N4:N10000,B356,спорт!F4:F10000,AE4)+SUMIFS(лечеб!O4:O10000,лечеб!N4:N10000,B356,лечеб!F4:F10000,AE4)+SUMIFS(Баня!O4:O10000,Баня!N4:N10000,B356,Баня!F4:F10000,AE4)+SUMIFS(Адм!O4:O10000,Адм!N4:N10000,B356,Адм!F4:F10000,AE4)+SUMIFS(С.Х!O4:O9995,С.Х!N4:N9995,B356,С.Х!F4:F9995,AE4)+SUMIFS(новостр!N4:N9999,новостр!M4:M9999,B356,новостр!F4:F9999,AE4)+SUMIFS(авт!K4:K10004,авт!L4:L10004,B356,авт!F4:F10004,AE4)+SUMIFS(ЖС!S4:S10020,ЖС!R4:R10020,B356,ЖС!F4:F10020,AE4)+SUMIFS(Лес!L5:L9992,Лес!K5:K9992,B356,Лес!F5:F9992,AE4)+SUMIFS('степь '!K5:K9998,'степь '!J5:J9998,B356,'степь '!F5:F9998,AE4)+SUMIFS(Пр.откр.тер!N4:N9967,Пр.откр.тер!M4:M9967,B356,Пр.откр.тер!F4:F9967,AE4)+AF9</f>
        <v>0</v>
      </c>
      <c r="AG8" s="240">
        <f>SUMIFS(произв!A4:A9995,произв!N4:N9995,B356,произв!F4:F9995,AG4)+SUMIFS(торг!A4:A10000,торг!N4:N10000,B356,торг!F4:F10000,AG4)+SUMIFS(склад!A4:A9995,склад!N4:N9995,B356,склад!F4:F9995,AG4)+SUMIFS('обр '!A4:A9999,'обр '!N4:N9999,B356,'обр '!F4:F9999,AG4)+SUMIFS(детс!A4:A10000,детс!N4:N10000,B356,детс!F4:F10000,AG4)+SUMIFS(культ!A4:A10000,культ!N4:N10000,B356,культ!F4:F10000,AG4)+SUMIFS(спорт!A4:A10000,спорт!N4:N10000,B356,спорт!F4:F10000,AG4)+SUMIFS(лечеб!A4:A10000,лечеб!N4:N10000,B356,лечеб!F4:F10000,AG4)+SUMIFS(Баня!A4:A10000,Баня!N4:N10000,B356,Баня!F4:F10000,AG4)+SUMIFS(Адм!A4:A10000,Адм!N4:N10000,B356,Адм!F4:F10000,AG4)+SUMIFS(С.Х!A4:A9995,С.Х!N4:N9995,B356,С.Х!F4:F9995,AG4)+SUMIFS(новостр!A4:A9999,новостр!M4:M9999,B356,новостр!F4:F9999,AG4)+SUMIFS(авт!A4:A10004,авт!L4:L10004,B356,авт!F4:F10004,AG4)+SUMIFS(ЖС!A4:A10020,ЖС!R4:R10020,B356,ЖС!F4:F10020,AG4)+SUMIFS(Лес!A5:A9992,Лес!K5:K9992,B356,Лес!F5:F9992,AG4)+SUMIFS('степь '!A5:A9998,'степь '!J5:J9998,B356,'степь '!F5:F9998,AG4)+SUMIFS(Пр.откр.тер!A4:A9967,Пр.откр.тер!M4:M9967,B356,Пр.откр.тер!F4:F9967,AG4)+AG9</f>
        <v>0</v>
      </c>
      <c r="AH8" s="240">
        <f>SUMIFS(произв!O4:O9995,произв!N4:N9995,B356,произв!F4:F9995,AG4)+SUMIFS(торг!O4:O10000,торг!N4:N10000,B356,торг!F4:F10000,AG4)+SUMIFS(склад!O4:O9995,склад!N4:N9995,B356,склад!F4:F9995,AG4)+SUMIFS('обр '!O4:O9999,'обр '!N4:N9999,B356,'обр '!F4:F9999,AG4)+SUMIFS(детс!O4:O10000,детс!N4:N10000,B356,детс!F4:F10000,AG4)+SUMIFS(культ!O4:O10000,культ!N4:N10000,B356,культ!F4:F10000,AG4)+SUMIFS(спорт!O4:O10000,спорт!N4:N10000,B356,спорт!F4:F10000,AG4)+SUMIFS(лечеб!O4:O10000,лечеб!N4:N10000,B356,лечеб!F4:F10000,AG4)+SUMIFS(Баня!O4:O10000,Баня!N4:N10000,B356,Баня!F4:F10000,AG4)+SUMIFS(Адм!O4:O10000,Адм!N4:N10000,B356,Адм!F4:F10000,AG4)+SUMIFS(С.Х!O4:O9995,С.Х!N4:N9995,B356,С.Х!F4:F9995,AG4)+SUMIFS(новостр!N4:N9999,новостр!M4:M9999,B356,новостр!F4:F9999,AG4)+SUMIFS(авт!K4:K10004,авт!L4:L10004,B356,авт!F4:F10004,AG4)+SUMIFS(ЖС!S4:S10020,ЖС!R4:R10020,B356,ЖС!F4:F10020,AG4)+SUMIFS(Лес!L5:L9992,Лес!K5:K9992,B356,Лес!F5:F9992,AG4)+SUMIFS('степь '!K5:K9998,'степь '!J5:J9998,B356,'степь '!F5:F9998,AG4)+SUMIFS(Пр.откр.тер!N4:N9967,Пр.откр.тер!M4:M9967,B356,Пр.откр.тер!F4:F9967,AG4)+AH9</f>
        <v>0</v>
      </c>
      <c r="AI8" s="240">
        <f>SUMIFS(произв!A4:A9995,произв!N4:N9995,B356,произв!F4:F9995,AI4)+SUMIFS(торг!A4:A10000,торг!N4:N10000,B356,торг!F4:F10000,AI4)+SUMIFS(склад!A4:A9995,склад!N4:N9995,B356,склад!F4:F9995,AI4)+SUMIFS('обр '!A4:A9999,'обр '!N4:N9999,B356,'обр '!F4:F9999,AI4)+SUMIFS(детс!A4:A10000,детс!N4:N10000,B356,детс!F4:F10000,AI4)+SUMIFS(культ!A4:A10000,культ!N4:N10000,B356,культ!F4:F10000,AI4)+SUMIFS(спорт!A4:A10000,спорт!N4:N10000,B356,спорт!F4:F10000,AI4)+SUMIFS(лечеб!A4:A10000,лечеб!N4:N10000,B356,лечеб!F4:F10000,AI4)+SUMIFS(Баня!A4:A10000,Баня!N4:N10000,B356,Баня!F4:F10000,AI4)+SUMIFS(Адм!A4:A10000,Адм!N4:N10000,B356,Адм!F4:F10000,AI4)+SUMIFS(С.Х!A4:A9995,С.Х!N4:N9995,B356,С.Х!F4:F9995,AI4)+SUMIFS(новостр!A4:A9999,новостр!M4:M9999,B356,новостр!F4:F9999,AI4)+SUMIFS(авт!A4:A10004,авт!L4:L10004,B356,авт!F4:F10004,AI4)+SUMIFS(ЖС!A4:A10020,ЖС!R4:R10020,B356,ЖС!F4:F10020,AI4)+SUMIFS(Лес!A5:A9992,Лес!K5:K9992,B356,Лес!F5:F9992,AI4)+SUMIFS('степь '!A5:A9998,'степь '!J5:J9998,B356,'степь '!F5:F9998,AI4)+SUMIFS(Пр.откр.тер!A4:A9967,Пр.откр.тер!M4:M9967,B356,Пр.откр.тер!F4:F9967,AI4)+AI9</f>
        <v>0</v>
      </c>
      <c r="AJ8" s="240">
        <f>SUMIFS(произв!O4:O9995,произв!N4:N9995,B356,произв!F4:F9995,AI4)+SUMIFS(торг!O4:O10000,торг!N4:N10000,B356,торг!F4:F10000,AI4)+SUMIFS(склад!O4:O9995,склад!N4:N9995,B356,склад!F4:F9995,AI4)+SUMIFS('обр '!O4:O9999,'обр '!N4:N9999,B356,'обр '!F4:F9999,AI4)+SUMIFS(детс!O4:O10000,детс!N4:N10000,B356,детс!F4:F10000,AI4)+SUMIFS(культ!O4:O10000,культ!N4:N10000,B356,культ!F4:F10000,AI4)+SUMIFS(спорт!O4:O10000,спорт!N4:N10000,B356,спорт!F4:F10000,AI4)+SUMIFS(лечеб!O4:O10000,лечеб!N4:N10000,B356,лечеб!F4:F10000,AI4)+SUMIFS(Баня!O4:O10000,Баня!N4:N10000,B356,Баня!F4:F10000,AI4)+SUMIFS(Адм!O4:O10000,Адм!N4:N10000,B356,Адм!F4:F10000,AI4)+SUMIFS(С.Х!O4:O9995,С.Х!N4:N9995,B356,С.Х!F4:F9995,AI4)+SUMIFS(новостр!N4:N9999,новостр!M4:M9999,B356,новостр!F4:F9999,AI4)+SUMIFS(авт!K4:K10004,авт!L4:L10004,B356,авт!F4:F10004,AI4)+SUMIFS(ЖС!S4:S10020,ЖС!R4:R10020,B356,ЖС!F4:F10020,AI4)+SUMIFS(Лес!L5:L9992,Лес!K5:K9992,B356,Лес!F5:F9992,AI4)+SUMIFS('степь '!K5:K9998,'степь '!J5:J9998,B356,'степь '!F5:F9998,AI4)+SUMIFS(Пр.откр.тер!N4:N9967,Пр.откр.тер!M4:M9967,B356,Пр.откр.тер!F4:F9967,AI4)+AJ9</f>
        <v>0</v>
      </c>
      <c r="AK8" s="240">
        <f>SUMIFS(произв!A4:A9995,произв!N4:N9995,B356,произв!F4:F9995,AK4)+SUMIFS(торг!A4:A10000,торг!N4:N10000,B356,торг!F4:F10000,AK4)+SUMIFS(склад!A4:A9995,склад!N4:N9995,B356,склад!F4:F9995,AK4)+SUMIFS('обр '!A4:A9999,'обр '!N4:N9999,B356,'обр '!F4:F9999,AK4)+SUMIFS(детс!A4:A10000,детс!N4:N10000,B356,детс!F4:F10000,AK4)+SUMIFS(культ!A4:A10000,культ!N4:N10000,B356,культ!F4:F10000,AK4)+SUMIFS(спорт!A4:A10000,спорт!N4:N10000,B356,спорт!F4:F10000,AK4)+SUMIFS(лечеб!A4:A10000,лечеб!N4:N10000,B356,лечеб!F4:F10000,AK4)+SUMIFS(Баня!A4:A10000,Баня!N4:N10000,B356,Баня!F4:F10000,AK4)+SUMIFS(Адм!A4:A10000,Адм!N4:N10000,B356,Адм!F4:F10000,AK4)+SUMIFS(С.Х!A4:A9995,С.Х!N4:N9995,B356,С.Х!F4:F9995,AK4)+SUMIFS(новостр!A4:A9999,новостр!M4:M9999,B356,новостр!F4:F9999,AK4)+SUMIFS(авт!A4:A10004,авт!L4:L10004,B356,авт!F4:F10004,AK4)+SUMIFS(ЖС!A4:A10020,ЖС!R4:R10020,B356,ЖС!F4:F10020,AK4)+SUMIFS(Лес!A5:A9992,Лес!K5:K9992,B356,Лес!F5:F9992,AK4)+SUMIFS('степь '!A5:A9998,'степь '!J5:J9998,B356,'степь '!F5:F9998,AK4)+SUMIFS(Пр.откр.тер!A4:A9967,Пр.откр.тер!M4:M9967,B356,Пр.откр.тер!F4:F9967,AK4)+AK9</f>
        <v>0</v>
      </c>
      <c r="AL8" s="551">
        <f>SUMIFS(произв!O4:O9995,произв!N4:N9995,B356,произв!F4:F9995,AK4)+SUMIFS(торг!O4:O10000,торг!N4:N10000,B356,торг!F4:F10000,AK4)+SUMIFS(склад!O4:O9995,склад!N4:N9995,B356,склад!F4:F9995,AK4)+SUMIFS('обр '!O4:O9999,'обр '!N4:N9999,B356,'обр '!F4:F9999,AK4)+SUMIFS(детс!O4:O10000,детс!N4:N10000,B356,детс!F4:F10000,AK4)+SUMIFS(культ!O4:O10000,культ!N4:N10000,B356,культ!F4:F10000,AK4)+SUMIFS(спорт!O4:O10000,спорт!N4:N10000,B356,спорт!F4:F10000,AK4)+SUMIFS(лечеб!O4:O10000,лечеб!N4:N10000,B356,лечеб!F4:F10000,AK4)+SUMIFS(Баня!O4:O10000,Баня!N4:N10000,B356,Баня!F4:F10000,AK4)+SUMIFS(Адм!O4:O10000,Адм!N4:N10000,B356,Адм!F4:F10000,AK4)+SUMIFS(С.Х!O4:O9995,С.Х!N4:N9995,B356,С.Х!F4:F9995,AK4)+SUMIFS(новостр!N4:N9999,новостр!M4:M9999,B356,новостр!F4:F9999,AK4)+SUMIFS(авт!K4:K10004,авт!L4:L10004,B356,авт!F4:F10004,AK4)+SUMIFS(ЖС!S4:S10020,ЖС!R4:R10020,B356,ЖС!F4:F10020,AK4)+SUMIFS(Лес!L5:L9992,Лес!K5:K9992,B356,Лес!F5:F9992,AK4)+SUMIFS('степь '!K5:K9998,'степь '!J5:J9998,B356,'степь '!F5:F9998,AK4)+SUMIFS(Пр.откр.тер!N4:N9967,Пр.откр.тер!M4:M9967,B356,Пр.откр.тер!F4:F9967,AK4)+AL9</f>
        <v>0</v>
      </c>
      <c r="AM8" s="240">
        <f>SUMIFS(произв!A4:A9995,произв!N4:N9995,B356,произв!F4:F9995,AM4)+SUMIFS(торг!A4:A10000,торг!N4:N10000,B356,торг!F4:F10000,AM4)+SUMIFS(склад!A4:A9995,склад!N4:N9995,B356,склад!F4:F9995,AM4)+SUMIFS('обр '!A4:A9999,'обр '!N4:N9999,B356,'обр '!F4:F9999,AM4)+SUMIFS(детс!A4:A10000,детс!N4:N10000,B356,детс!F4:F10000,AM4)+SUMIFS(культ!A4:A10000,культ!N4:N10000,B356,культ!F4:F10000,AM4)+SUMIFS(спорт!A4:A10000,спорт!N4:N10000,B356,спорт!F4:F10000,AM4)+SUMIFS(лечеб!A4:A10000,лечеб!N4:N10000,B356,лечеб!F4:F10000,AM4)+SUMIFS(Баня!A4:A10000,Баня!N4:N10000,B356,Баня!F4:F10000,AM4)+SUMIFS(Адм!A4:A10000,Адм!N4:N10000,B356,Адм!F4:F10000,AM4)+SUMIFS(С.Х!A4:A9995,С.Х!N4:N9995,B356,С.Х!F4:F9995,AM4)+SUMIFS(новостр!A4:A9999,новостр!M4:M9999,B356,новостр!F4:F9999,AM4)+SUMIFS(авт!A4:A10004,авт!L4:L10004,B356,авт!F4:F10004,AM4)+SUMIFS(ЖС!A4:A10020,ЖС!R4:R10020,B356,ЖС!F4:F10020,AM4)+SUMIFS(Лес!A5:A9992,Лес!K5:K9992,B356,Лес!F5:F9992,AM4)+SUMIFS('степь '!A5:A9998,'степь '!J5:J9998,B356,'степь '!F5:F9998,AM4)+SUMIFS(Пр.откр.тер!A4:A9967,Пр.откр.тер!M4:M9967,B356,Пр.откр.тер!F4:F9967,AM4)+AM9</f>
        <v>0</v>
      </c>
      <c r="AN8" s="240">
        <f>SUMIFS(произв!O4:O9995,произв!N4:N9995,B356,произв!F4:F9995,AM4)+SUMIFS(торг!O4:O10000,торг!N4:N10000,B356,торг!F4:F10000,AM4)+SUMIFS(склад!O4:O9995,склад!N4:N9995,B356,склад!F4:F9995,AM4)+SUMIFS('обр '!O4:O9999,'обр '!N4:N9999,B356,'обр '!F4:F9999,AM4)+SUMIFS(детс!O4:O10000,детс!N4:N10000,B356,детс!F4:F10000,AM4)+SUMIFS(культ!O4:O10000,культ!N4:N10000,B356,культ!F4:F10000,AM4)+SUMIFS(спорт!O4:O10000,спорт!N4:N10000,B356,спорт!F4:F10000,AM4)+SUMIFS(лечеб!O4:O10000,лечеб!N4:N10000,B356,лечеб!F4:F10000,AM4)+SUMIFS(Баня!O4:O10000,Баня!N4:N10000,B356,Баня!F4:F10000,AM4)+SUMIFS(Адм!O4:O10000,Адм!N4:N10000,B356,Адм!F4:F10000,AM4)+SUMIFS(С.Х!O4:O9995,С.Х!N4:N9995,B356,С.Х!F4:F9995,AM4)+SUMIFS(новостр!N4:N9999,новостр!M4:M9999,B356,новостр!F4:F9999,AM4)+SUMIFS(авт!K4:K10004,авт!L4:L10004,B356,авт!F4:F10004,AM4)+SUMIFS(ЖС!S4:S10020,ЖС!R4:R10020,B356,ЖС!F4:F10020,AM4)+SUMIFS(Лес!L5:L9992,Лес!K5:K9992,B356,Лес!F5:F9992,AM4)+SUMIFS('степь '!K5:K9998,'степь '!J5:J9998,B356,'степь '!F5:F9998,AM4)+SUMIFS(Пр.откр.тер!N4:N9967,Пр.откр.тер!M4:M9967,B356,Пр.откр.тер!F4:F9967,AM4)+AN9</f>
        <v>0</v>
      </c>
      <c r="AO8" s="280">
        <f>SUMIFS(произв!A4:A9995,произв!N4:N9995,B356,произв!F4:F9995,AO4)+SUMIFS(торг!A4:A10000,торг!N4:N10000,B356,торг!F4:F10000,AO4)+SUMIFS(склад!A4:A9995,склад!N4:N9995,B356,склад!F4:F9995,AO4)+SUMIFS('обр '!A4:A9999,'обр '!N4:N9999,B356,'обр '!F4:F9999,AO4)+SUMIFS(детс!A4:A10000,детс!N4:N10000,B356,детс!F4:F10000,AO4)+SUMIFS(культ!A4:A10000,культ!N4:N10000,B356,культ!F4:F10000,AO4)+SUMIFS(спорт!A4:A10000,спорт!N4:N10000,B356,спорт!F4:F10000,AO4)+SUMIFS(лечеб!A4:A10000,лечеб!N4:N10000,B356,лечеб!F4:F10000,AO4)+SUMIFS(Баня!A4:A10000,Баня!N4:N10000,B356,Баня!F4:F10000,AO4)+SUMIFS(Адм!A4:A10000,Адм!N4:N10000,B356,Адм!F4:F10000,AO4)+SUMIFS(С.Х!A4:A9995,С.Х!N4:N9995,B356,С.Х!F4:F9995,AO4)+SUMIFS(новостр!A4:A9999,новостр!M4:M9999,B356,новостр!F4:F9999,AO4)+SUMIFS(авт!A4:A10004,авт!L4:L10004,B356,авт!F4:F10004,AO4)+SUMIFS(ЖС!A4:A10020,ЖС!R4:R10020,B356,ЖС!F4:F10020,AO4)+SUMIFS(Лес!A5:A9992,Лес!K5:K9992,B356,Лес!F5:F9992,AO4)+SUMIFS('степь '!A5:A9998,'степь '!J5:J9998,B356,'степь '!F5:F9998,AO4)+SUMIFS(Пр.откр.тер!A4:A9967,Пр.откр.тер!M4:M9967,B356,Пр.откр.тер!F4:F9967,AO4)+AO9</f>
        <v>2</v>
      </c>
      <c r="AP8" s="280">
        <f>SUMIFS(произв!O4:O9995,произв!N4:N9995,B356,произв!F4:F9995,AO4)+SUMIFS(торг!O4:O10000,торг!N4:N10000,B356,торг!F4:F10000,AO4)+SUMIFS(склад!O4:O9995,склад!N4:N9995,B356,склад!F4:F9995,AO4)+SUMIFS('обр '!O4:O9999,'обр '!N4:N9999,B356,'обр '!F4:F9999,AO4)+SUMIFS(детс!O4:O10000,детс!N4:N10000,B356,детс!F4:F10000,AO4)+SUMIFS(культ!O4:O10000,культ!N4:N10000,B356,культ!F4:F10000,AO4)+SUMIFS(спорт!O4:O10000,спорт!N4:N10000,B356,спорт!F4:F10000,AO4)+SUMIFS(лечеб!O4:O10000,лечеб!N4:N10000,B356,лечеб!F4:F10000,AO4)+SUMIFS(Баня!O4:O10000,Баня!N4:N10000,B356,Баня!F4:F10000,AO4)+SUMIFS(Адм!O4:O10000,Адм!N4:N10000,B356,Адм!F4:F10000,AO4)+SUMIFS(С.Х!O4:O9995,С.Х!N4:N9995,B356,С.Х!F4:F9995,AO4)+SUMIFS(новостр!N4:N9999,новостр!M4:M9999,B356,новостр!F4:F9999,AO4)+SUMIFS(авт!K4:K10004,авт!L4:L10004,B356,авт!F4:F10004,AO4)+SUMIFS(ЖС!S4:S10020,ЖС!R4:R10020,B356,ЖС!F4:F10020,AO4)+SUMIFS(Лес!L5:L9992,Лес!K5:K9992,B356,Лес!F5:F9992,AO4)+SUMIFS('степь '!K5:K9998,'степь '!J5:J9998,B356,'степь '!F5:F9998,AO4)+SUMIFS(Пр.откр.тер!N4:N9967,Пр.откр.тер!M4:M9967,B356,Пр.откр.тер!F4:F9967,AO4)+AP9</f>
        <v>0</v>
      </c>
      <c r="AQ8" s="240">
        <f>SUMIFS(произв!A4:A9995,произв!N4:N9995,B356,произв!F4:F9995,AQ4)+SUMIFS(торг!A4:A10000,торг!N4:N10000,B356,торг!F4:F10000,AQ4)+SUMIFS(склад!A4:A9995,склад!N4:N9995,B356,склад!F4:F9995,AQ4)+SUMIFS('обр '!A4:A9999,'обр '!N4:N9999,B356,'обр '!F4:F9999,AQ4)+SUMIFS(детс!A4:A10000,детс!N4:N10000,B356,детс!F4:F10000,AQ4)+SUMIFS(культ!A4:A10000,культ!N4:N10000,B356,культ!F4:F10000,AQ4)+SUMIFS(спорт!A4:A10000,спорт!N4:N10000,B356,спорт!F4:F10000,AQ4)+SUMIFS(лечеб!A4:A10000,лечеб!N4:N10000,B356,лечеб!F4:F10000,AQ4)+SUMIFS(Баня!A4:A10000,Баня!N4:N10000,B356,Баня!F4:F10000,AQ4)+SUMIFS(Адм!A4:A10000,Адм!N4:N10000,B356,Адм!F4:F10000,AQ4)+SUMIFS(С.Х!A4:A9995,С.Х!N4:N9995,B356,С.Х!F4:F9995,AQ4)+SUMIFS(новостр!A4:A9999,новостр!M4:M9999,B356,новостр!F4:F9999,AQ4)+SUMIFS(авт!A4:A10004,авт!L4:L10004,B356,авт!F4:F10004,AQ4)+SUMIFS(ЖС!A4:A10020,ЖС!R4:R10020,B356,ЖС!F4:F10020,AQ4)+SUMIFS(Лес!A5:A9992,Лес!K5:K9992,B356,Лес!F5:F9992,AQ4)+SUMIFS('степь '!A5:A9998,'степь '!J5:J9998,B356,'степь '!F5:F9998,AQ4)+SUMIFS(Пр.откр.тер!A4:A9967,Пр.откр.тер!M4:M9967,B356,Пр.откр.тер!F4:F9967,AQ4)+AQ9</f>
        <v>0</v>
      </c>
      <c r="AR8" s="240">
        <f>SUMIFS(произв!O4:O9995,произв!N4:N9995,B356,произв!F4:F9995,AQ4)+SUMIFS(торг!O4:O10000,торг!N4:N10000,B356,торг!F4:F10000,AQ4)+SUMIFS(склад!O4:O9995,склад!N4:N9995,B356,склад!F4:F9995,AQ4)+SUMIFS('обр '!O4:O9999,'обр '!N4:N9999,B356,'обр '!F4:F9999,AQ4)+SUMIFS(детс!O4:O10000,детс!N4:N10000,B356,детс!F4:F10000,AQ4)+SUMIFS(культ!O4:O10000,культ!N4:N10000,B356,культ!F4:F10000,AQ4)+SUMIFS(спорт!O4:O10000,спорт!N4:N10000,B356,спорт!F4:F10000,AQ4)+SUMIFS(лечеб!O4:O10000,лечеб!N4:N10000,B356,лечеб!F4:F10000,AQ4)+SUMIFS(Баня!O4:O10000,Баня!N4:N10000,B356,Баня!F4:F10000,AQ4)+SUMIFS(Адм!O4:O10000,Адм!N4:N10000,B356,Адм!F4:F10000,AQ4)+SUMIFS(С.Х!O4:O9995,С.Х!N4:N9995,B356,С.Х!F4:F9995,AQ4)+SUMIFS(новостр!N4:N9999,новостр!M4:M9999,B356,новостр!F4:F9999,AQ4)+SUMIFS(авт!K4:K10004,авт!L4:L10004,B356,авт!F4:F10004,AQ4)+SUMIFS(ЖС!S4:S10020,ЖС!R4:R10020,B356,ЖС!F4:F10020,AQ4)+SUMIFS(Лес!L5:L9992,Лес!K5:K9992,B356,Лес!F5:F9992,AQ4)+SUMIFS('степь '!K5:K9998,'степь '!J5:J9998,B356,'степь '!F5:F9998,AQ4)+SUMIFS(Пр.откр.тер!N4:N9967,Пр.откр.тер!M4:M9967,B356,Пр.откр.тер!F4:F9967,AQ4)+AR9</f>
        <v>0</v>
      </c>
      <c r="AS8" s="240">
        <f>SUMIFS(произв!A4:A9995,произв!N4:N9995,B356,произв!F4:F9995,AS4)+SUMIFS(торг!A4:A10000,торг!N4:N10000,B356,торг!F4:F10000,AS4)+SUMIFS(склад!A4:A9995,склад!N4:N9995,B356,склад!F4:F9995,AS4)+SUMIFS('обр '!A4:A9999,'обр '!N4:N9999,B356,'обр '!F4:F9999,AS4)+SUMIFS(детс!A4:A10000,детс!N4:N10000,B356,детс!F4:F10000,AS4)+SUMIFS(культ!A4:A10000,культ!N4:N10000,B356,культ!F4:F10000,AS4)+SUMIFS(спорт!A4:A10000,спорт!N4:N10000,B356,спорт!F4:F10000,AS4)+SUMIFS(лечеб!A4:A10000,лечеб!N4:N10000,B356,лечеб!F4:F10000,AS4)+SUMIFS(Баня!A4:A10000,Баня!N4:N10000,B356,Баня!F4:F10000,AS4)+SUMIFS(Адм!A4:A10000,Адм!N4:N10000,B356,Адм!F4:F10000,AS4)+SUMIFS(С.Х!A4:A9995,С.Х!N4:N9995,B356,С.Х!F4:F9995,AS4)+SUMIFS(новостр!A4:A9999,новостр!M4:M9999,B356,новостр!F4:F9999,AS4)+SUMIFS(авт!A4:A10004,авт!L4:L10004,B356,авт!F4:F10004,AS4)+SUMIFS(ЖС!A4:A10020,ЖС!R4:R10020,B356,ЖС!F4:F10020,AS4)+SUMIFS(Лес!A5:A9992,Лес!K5:K9992,B356,Лес!F5:F9992,AS4)+SUMIFS('степь '!A5:A9998,'степь '!J5:J9998,B356,'степь '!F5:F9998,AS4)+SUMIFS(Пр.откр.тер!A4:A9967,Пр.откр.тер!M4:M9967,B356,Пр.откр.тер!F4:F9967,AS4)+AS9</f>
        <v>2</v>
      </c>
      <c r="AT8" s="240">
        <f>SUMIFS(произв!O4:O9995,произв!N4:N9995,B356,произв!F4:F9995,AS4)+SUMIFS(торг!O4:O10000,торг!N4:N10000,B356,торг!F4:F10000,AS4)+SUMIFS(склад!O4:O9995,склад!N4:N9995,B356,склад!F4:F9995,AS4)+SUMIFS('обр '!O4:O9999,'обр '!N4:N9999,B356,'обр '!F4:F9999,AS4)+SUMIFS(детс!O4:O10000,детс!N4:N10000,B356,детс!F4:F10000,AS4)+SUMIFS(культ!O4:O10000,культ!N4:N10000,B356,культ!F4:F10000,AS4)+SUMIFS(спорт!O4:O10000,спорт!N4:N10000,B356,спорт!F4:F10000,AS4)+SUMIFS(лечеб!O4:O10000,лечеб!N4:N10000,B356,лечеб!F4:F10000,AS4)+SUMIFS(Баня!O4:O10000,Баня!N4:N10000,B356,Баня!F4:F10000,AS4)+SUMIFS(Адм!O4:O10000,Адм!N4:N10000,B356,Адм!F4:F10000,AS4)+SUMIFS(С.Х!O4:O9995,С.Х!N4:N9995,B356,С.Х!F4:F9995,AS4)+SUMIFS(новостр!N4:N9999,новостр!M4:M9999,B356,новостр!F4:F9999,AS4)+SUMIFS(авт!K4:K10004,авт!L4:L10004,B356,авт!F4:F10004,AS4)+SUMIFS(ЖС!S4:S10020,ЖС!R4:R10020,B356,ЖС!F4:F10020,AS4)+SUMIFS(Лес!L5:L9992,Лес!K5:K9992,B356,Лес!F5:F9992,AS4)+SUMIFS('степь '!K5:K9998,'степь '!J5:J9998,B356,'степь '!F5:F9998,AS4)+SUMIFS(Пр.откр.тер!N4:N9967,Пр.откр.тер!M4:M9967,B356,Пр.откр.тер!F4:F9967,AS4)+AT9</f>
        <v>30</v>
      </c>
      <c r="AU8" s="240">
        <f>SUMIFS(произв!A4:A9995,произв!N4:N9995,B356,произв!F4:F9995,AU4)+SUMIFS(торг!A4:A10000,торг!N4:N10000,B356,торг!F4:F10000,AU4)+SUMIFS(склад!A4:A9995,склад!N4:N9995,B356,склад!F4:F9995,AU4)+SUMIFS('обр '!A4:A9999,'обр '!N4:N9999,B356,'обр '!F4:F9999,AU4)+SUMIFS(детс!A4:A10000,детс!N4:N10000,B356,детс!F4:F10000,AU4)+SUMIFS(культ!A4:A10000,культ!N4:N10000,B356,культ!F4:F10000,AU4)+SUMIFS(спорт!A4:A10000,спорт!N4:N10000,B356,спорт!F4:F10000,AU4)+SUMIFS(лечеб!A4:A10000,лечеб!N4:N10000,B356,лечеб!F4:F10000,AU4)+SUMIFS(Баня!A4:A10000,Баня!N4:N10000,B356,Баня!F4:F10000,AU4)+SUMIFS(Адм!A4:A10000,Адм!N4:N10000,B356,Адм!F4:F10000,AU4)+SUMIFS(С.Х!A4:A9995,С.Х!N4:N9995,B356,С.Х!F4:F9995,AU4)+SUMIFS(новостр!A4:A9999,новостр!M4:M9999,B356,новостр!F4:F9999,AU4)+SUMIFS(авт!A4:A10004,авт!L4:L10004,B356,авт!F4:F10004,AU4)+SUMIFS(ЖС!A4:A10020,ЖС!R4:R10020,B356,ЖС!F4:F10020,AU4)+SUMIFS(Лес!A5:A9992,Лес!K5:K9992,B356,Лес!F5:F9992,AU4)+SUMIFS('степь '!A5:A9998,'степь '!J5:J9998,B356,'степь '!F5:F9998,AU4)+SUMIFS(Пр.откр.тер!A4:A9967,Пр.откр.тер!M4:M9967,B356,Пр.откр.тер!F4:F9967,AU4)+AU9</f>
        <v>2</v>
      </c>
      <c r="AV8" s="240">
        <f>SUMIFS(произв!O4:O9995,произв!N4:N9995,B356,произв!F4:F9995,AU4)+SUMIFS(торг!O4:O10000,торг!N4:N10000,B356,торг!F4:F10000,AU4)+SUMIFS(склад!O4:O9995,склад!N4:N9995,B356,склад!F4:F9995,AU4)+SUMIFS('обр '!O4:O9999,'обр '!N4:N9999,B356,'обр '!F4:F9999,AU4)+SUMIFS(детс!O4:O10000,детс!N4:N10000,B356,детс!F4:F10000,AU4)+SUMIFS(культ!O4:O10000,культ!N4:N10000,B356,культ!F4:F10000,AU4)+SUMIFS(спорт!O4:O10000,спорт!N4:N10000,B356,спорт!F4:F10000,AU4)+SUMIFS(лечеб!O4:O10000,лечеб!N4:N10000,B356,лечеб!F4:F10000,AU4)+SUMIFS(Баня!O4:O10000,Баня!N4:N10000,B356,Баня!F4:F10000,AU4)+SUMIFS(Адм!O4:O10000,Адм!N4:N10000,B356,Адм!F4:F10000,AU4)+SUMIFS(С.Х!O4:O9995,С.Х!N4:N9995,B356,С.Х!F4:F9995,AU4)+SUMIFS(новостр!N4:N9999,новостр!M4:M9999,B356,новостр!F4:F9999,AU4)+SUMIFS(авт!K4:K10004,авт!L4:L10004,B356,авт!F4:F10004,AU4)+SUMIFS(ЖС!S4:S10020,ЖС!R4:R10020,B356,ЖС!F4:F10020,AU4)+SUMIFS(Лес!L5:L9992,Лес!K5:K9992,B356,Лес!F5:F9992,AU4)+SUMIFS('степь '!K5:K9998,'степь '!J5:J9998,B356,'степь '!F5:F9998,AU4)+SUMIFS(Пр.откр.тер!N4:N9967,Пр.откр.тер!M4:M9967,B356,Пр.откр.тер!F4:F9967,AU4)+AV9</f>
        <v>0</v>
      </c>
      <c r="AW8" s="144"/>
      <c r="AX8" s="144"/>
      <c r="AY8" s="144"/>
      <c r="AZ8" s="144"/>
      <c r="BA8" s="144"/>
      <c r="BB8" s="144"/>
      <c r="BC8" s="144"/>
      <c r="BD8" s="144"/>
      <c r="BE8" s="144"/>
      <c r="BF8" s="144"/>
      <c r="BG8" s="144"/>
      <c r="BH8" s="144"/>
      <c r="BI8" s="144"/>
      <c r="BJ8" s="144"/>
      <c r="BK8" s="144"/>
      <c r="BL8" s="144"/>
      <c r="BM8" s="144"/>
      <c r="BN8" s="144"/>
      <c r="BO8" s="144"/>
      <c r="BP8" s="144"/>
      <c r="BQ8" s="144"/>
      <c r="BR8" s="144"/>
      <c r="BS8" s="144"/>
      <c r="BT8" s="144"/>
      <c r="BU8" s="144"/>
      <c r="BV8" s="144"/>
      <c r="BW8" s="144"/>
      <c r="BX8" s="144"/>
      <c r="BY8" s="144"/>
      <c r="BZ8" s="144"/>
      <c r="CA8" s="144"/>
      <c r="CB8" s="144"/>
      <c r="CC8" s="144"/>
      <c r="CD8" s="144"/>
      <c r="CE8" s="144"/>
      <c r="CF8" s="144"/>
      <c r="CG8" s="144"/>
      <c r="CH8" s="144"/>
      <c r="CI8" s="144"/>
      <c r="CJ8" s="144"/>
      <c r="CK8" s="144"/>
      <c r="CL8" s="144"/>
    </row>
    <row r="9" spans="1:90" ht="16.5" thickBot="1">
      <c r="A9" s="236" t="s">
        <v>109</v>
      </c>
      <c r="B9" s="236" t="s">
        <v>162</v>
      </c>
      <c r="C9" s="431">
        <f>I9+K9+M9+O9+Q9+S9+U9+W9+Y9+AA9</f>
        <v>7</v>
      </c>
      <c r="D9" s="2312">
        <f>SUM(J9+L9+N9+P9+R9+T9+V9+X9+Z9+AB9)</f>
        <v>500</v>
      </c>
      <c r="E9" s="481">
        <v>6</v>
      </c>
      <c r="F9" s="482">
        <v>500</v>
      </c>
      <c r="G9" s="2352">
        <f>C9/C48*100%</f>
        <v>6.6037735849056603E-2</v>
      </c>
      <c r="H9" s="2353">
        <f>D9/D48*100%</f>
        <v>2.933859080880627E-2</v>
      </c>
      <c r="I9" s="464">
        <f>SUMIFS(произв!A4:A9995,произв!N4:N9995,B357,произв!F4:F9995,I4)+SUMIFS(торг!A4:A10000,торг!N4:N10000,B357,торг!F4:F10000,I4)+SUMIFS(склад!A4:A9995,склад!N4:N9995,B357,склад!F4:F9995,I4)+SUMIFS('обр '!A4:A9999,'обр '!N4:N9999,B357,'обр '!F4:F9999,I4)+SUMIFS(детс!A4:A10000,детс!N4:N10000,B357,детс!F4:F10000,I4)+SUMIFS(культ!A4:A10000,культ!N4:N10000,B357,культ!F4:F10000,I4)+SUMIFS(спорт!A4:A10000,спорт!N4:N10000,B357,спорт!F4:F10000,I4)+SUMIFS(лечеб!A4:A10000,лечеб!N4:N10000,B357,лечеб!F4:F10000,I4)+SUMIFS(Баня!A4:A10000,Баня!N4:N10000,B357,Баня!F4:F10000,I4)+SUMIFS(Адм!A4:A10000,Адм!N4:N10000,B357,Адм!F4:F10000,I4)+SUMIFS(С.Х!A4:A9995,С.Х!N4:N9995,B357,С.Х!F4:F9995,I4)+SUMIFS(новостр!A4:A9999,новостр!M4:M9999,B357,новостр!F4:F9999,I4)+SUMIFS(авт!A4:A10004,авт!L4:L10004,B357,авт!F4:F10004,I4)+SUMIFS(ЖС!A4:A10020,ЖС!R4:R10020,B357,ЖС!F4:F10020,I4)+SUMIFS(Лес!A5:A9992,Лес!K5:K9992,B357,Лес!F5:F9992,I4)+SUMIFS('степь '!A5:A9998,'степь '!J5:J9998,B357,'степь '!F5:F9998,I4)+SUMIFS(Пр.откр.тер!A4:A9967,Пр.откр.тер!M4:M9967,B357,Пр.откр.тер!F4:F9967,I4)</f>
        <v>1</v>
      </c>
      <c r="J9" s="25">
        <f>SUMIFS(произв!O4:O9995,произв!N4:N9995,B357,произв!F4:F9995,I4)+SUMIFS(торг!O4:O10000,торг!N4:N10000,B357,торг!F4:F10000,I4)+SUMIFS(склад!O4:O9995,склад!N4:N9995,B357,склад!F4:F9995,I4)+SUMIFS('обр '!O4:O9999,'обр '!N4:N9999,B357,'обр '!F4:F9999,I4)+SUMIFS(детс!O4:O10000,детс!N4:N10000,B357,детс!F4:F10000,I4)+SUMIFS(культ!O4:O10000,культ!N4:N10000,B357,культ!F4:F10000,I4)+SUMIFS(спорт!O4:O10000,спорт!N4:N10000,B357,спорт!F4:F10000,I4)+SUMIFS(лечеб!O4:O10000,лечеб!N4:N10000,B357,лечеб!F4:F10000,I4)+SUMIFS(Баня!O4:O10000,Баня!N4:N10000,B357,Баня!F4:F10000,I4)+SUMIFS(Адм!O4:O10000,Адм!N4:N10000,B357,Адм!F4:F10000,I4)+SUMIFS(С.Х!O4:O9995,С.Х!N4:N9995,B357,С.Х!F4:F9995,I4)+SUMIFS(новостр!N4:N9999,новостр!M4:M9999,B357,новостр!F4:F9999,I4)+SUMIFS(авт!K4:K10004,авт!L4:L10004,B357,авт!F4:F10004,I4)+SUMIFS(ЖС!S4:S10020,ЖС!R4:R10020,B357,ЖС!F4:F10020,I4)+SUMIFS(Лес!L5:L9992,Лес!K5:K9992,B357,Лес!F5:F9992,I4)+SUMIFS('степь '!K5:K9998,'степь '!J5:J9998,B357,'степь '!F5:F9998,I4)+SUMIFS(Пр.откр.тер!N4:N9967,Пр.откр.тер!M4:M9967,B357,Пр.откр.тер!F4:F9967,I4)</f>
        <v>0</v>
      </c>
      <c r="K9" s="26">
        <f>SUMIFS(произв!A4:A9995,произв!N4:N9995,B357,произв!F4:F9995,K4)+SUMIFS(торг!A4:A10000,торг!N4:N10000,B357,торг!F4:F10000,K4)+SUMIFS(склад!A4:A9995,склад!N4:N9995,B357,склад!F4:F9995,K4)+SUMIFS('обр '!A4:A9999,'обр '!N4:N9999,B357,'обр '!F4:F9999,K4)+SUMIFS(детс!A4:A10000,детс!N4:N10000,B357,детс!F4:F10000,K4)+SUMIFS(культ!A4:A10000,культ!N4:N10000,B357,культ!F4:F10000,K4)+SUMIFS(спорт!A4:A10000,спорт!N4:N10000,B357,спорт!F4:F10000,K4)+SUMIFS(лечеб!A4:A10000,лечеб!N4:N10000,B357,лечеб!F4:F10000,K4)+SUMIFS(Баня!A4:A10000,Баня!N4:N10000,B357,Баня!F4:F10000,K4)+SUMIFS(Адм!A4:A10000,Адм!N4:N10000,B357,Адм!F4:F10000,K4)+SUMIFS(С.Х!A4:A9995,С.Х!N4:N9995,B357,С.Х!F4:F9995,K4)+SUMIFS(новостр!A4:A9999,новостр!M4:M9999,B357,новостр!F4:F9999,K4)+SUMIFS(авт!A4:A10004,авт!L4:L10004,B357,авт!F4:F10004,K4)+SUMIFS(ЖС!A4:A10020,ЖС!R4:R10020,B357,ЖС!F4:F10020,K4)+SUMIFS(Лес!A5:A9992,Лес!K5:K9992,B357,Лес!F5:F9992,K4)+SUMIFS('степь '!A5:A9998,'степь '!J5:J9998,B357,'степь '!F5:F9998,K4)+SUMIFS(Пр.откр.тер!A4:A9967,Пр.откр.тер!M4:M9967,B357,Пр.откр.тер!F4:F9967,K4)</f>
        <v>1</v>
      </c>
      <c r="L9" s="27">
        <f>SUMIFS(произв!O4:O9995,произв!N4:N9995,B357,произв!F4:F9995,K4)+SUMIFS(торг!O4:O10000,торг!N4:N10000,B357,торг!F4:F10000,K4)+SUMIFS(склад!O4:O9995,склад!N4:N9995,B357,склад!F4:F9995,K4)+SUMIFS('обр '!O4:O9999,'обр '!N4:N9999,B357,'обр '!F4:F9999,K4)+SUMIFS(детс!O4:O10000,детс!N4:N10000,B357,детс!F4:F10000,K4)+SUMIFS(культ!O4:O10000,культ!N4:N10000,B357,культ!F4:F10000,K4)+SUMIFS(спорт!O4:O10000,спорт!N4:N10000,B357,спорт!F4:F10000,K4)+SUMIFS(лечеб!O4:O10000,лечеб!N4:N10000,B357,лечеб!F4:F10000,K4)+SUMIFS(Баня!O4:O10000,Баня!N4:N10000,B357,Баня!F4:F10000,K4)+SUMIFS(Адм!O4:O10000,Адм!N4:N10000,B357,Адм!F4:F10000,K4)+SUMIFS(С.Х!O4:O9995,С.Х!N4:N9995,B357,С.Х!F4:F9995,K4)+SUMIFS(новостр!N4:N9999,новостр!M4:M9999,B357,новостр!F4:F9999,K4)+SUMIFS(авт!K4:K10004,авт!L4:L10004,B357,авт!F4:F10004,K4)+SUMIFS(ЖС!S4:S10020,ЖС!R4:R10020,B357,ЖС!F4:F10020,K4)+SUMIFS(Лес!L5:L9992,Лес!K5:K9992,B357,Лес!F5:F9992,K4)+SUMIFS('степь '!K5:K9998,'степь '!J5:J9998,B357,'степь '!F5:F9998,K4)+SUMIFS(Пр.откр.тер!N4:N9967,Пр.откр.тер!M4:M9967,B357,Пр.откр.тер!F4:F9967,K4)</f>
        <v>0</v>
      </c>
      <c r="M9" s="27">
        <f>SUMIFS(произв!A4:A9995,произв!N4:N9995,B357,произв!F4:F9995,M4)+SUMIFS(торг!A4:A10000,торг!N4:N10000,B357,торг!F4:F10000,M4)+SUMIFS(склад!A4:A9995,склад!N4:N9995,B357,склад!F4:F9995,M4)+SUMIFS('обр '!A4:A9999,'обр '!N4:N9999,B357,'обр '!F4:F9999,M4)+SUMIFS(детс!A4:A10000,детс!N4:N10000,B357,детс!F4:F10000,M4)+SUMIFS(культ!A4:A10000,культ!N4:N10000,B357,культ!F4:F10000,M4)+SUMIFS(спорт!A4:A10000,спорт!N4:N10000,B357,спорт!F4:F10000,M4)+SUMIFS(лечеб!A4:A10000,лечеб!N4:N10000,B357,лечеб!F4:F10000,M4)+SUMIFS(Баня!A4:A10000,Баня!N4:N10000,B357,Баня!F4:F10000,M4)+SUMIFS(Адм!A4:A10000,Адм!N4:N10000,B357,Адм!F4:F10000,M4)+SUMIFS(С.Х!A4:A9995,С.Х!N4:N9995,B357,С.Х!F4:F9995,M4)+SUMIFS(новостр!A4:A9999,новостр!M4:M9999,B357,новостр!F4:F9999,M4)+SUMIFS(авт!A4:A10004,авт!L4:L10004,B357,авт!F4:F10004,M4)+SUMIFS(ЖС!A4:A10020,ЖС!R4:R10020,B357,ЖС!F4:F10020,M4)+SUMIFS(Лес!A5:A9992,Лес!K5:K9992,B357,Лес!F5:F9992,M4)+SUMIFS('степь '!A5:A9998,'степь '!J5:J9998,B357,'степь '!F5:F9998,M4)+SUMIFS(Пр.откр.тер!A4:A9967,Пр.откр.тер!M4:M9967,B357,Пр.откр.тер!F4:F9967,M4)</f>
        <v>1</v>
      </c>
      <c r="N9" s="27">
        <f>SUMIFS(произв!O4:O9995,произв!N4:N9995,B357,произв!F4:F9995,M4)+SUMIFS(торг!O4:O10000,торг!N4:N10000,B357,торг!F4:F10000,M4)+SUMIFS(склад!O4:O9995,склад!N4:N9995,B357,склад!F4:F9995,M4)+SUMIFS('обр '!O4:O9999,'обр '!N4:N9999,B357,'обр '!F4:F9999,M4)+SUMIFS(детс!O4:O10000,детс!N4:N10000,B357,детс!F4:F10000,M4)+SUMIFS(культ!O4:O10000,культ!N4:N10000,B357,культ!F4:F10000,M4)+SUMIFS(спорт!O4:O10000,спорт!N4:N10000,B357,спорт!F4:F10000,M4)+SUMIFS(лечеб!O4:O10000,лечеб!N4:N10000,B357,лечеб!F4:F10000,M4)+SUMIFS(Баня!O4:O10000,Баня!N4:N10000,B357,Баня!F4:F10000,M4)+SUMIFS(Адм!O4:O10000,Адм!N4:N10000,B357,Адм!F4:F10000,M4)+SUMIFS(С.Х!O4:O9995,С.Х!N4:N9995,B357,С.Х!F4:F9995,M4)+SUMIFS(новостр!N4:N9999,новостр!M4:M9999,B357,новостр!F4:F9999,M4)+SUMIFS(авт!K4:K10004,авт!L4:L10004,B357,авт!F4:F10004,M4)+SUMIFS(ЖС!S4:S10020,ЖС!R4:R10020,B357,ЖС!F4:F10020,M4)+SUMIFS(Лес!L5:L9992,Лес!K5:K9992,B357,Лес!F5:F9992,M4)+SUMIFS('степь '!K5:K9998,'степь '!J5:J9998,B357,'степь '!F5:F9998,M4)+SUMIFS(Пр.откр.тер!N4:N9967,Пр.откр.тер!M4:M9967,B357,Пр.откр.тер!F4:F9967,M4)</f>
        <v>0</v>
      </c>
      <c r="O9" s="28">
        <f>SUMIFS(произв!A4:A9995,произв!N4:N9995,B357,произв!F4:F9995,O4)+SUMIFS(торг!A4:A10000,торг!N4:N10000,B357,торг!F4:F10000,O4)+SUMIFS(склад!A4:A9995,склад!N4:N9995,B357,склад!F4:F9995,O4)+SUMIFS('обр '!A4:A9999,'обр '!N4:N9999,B357,'обр '!F4:F9999,O4)+SUMIFS(детс!A4:A10000,детс!N4:N10000,B357,детс!F4:F10000,O4)+SUMIFS(культ!A4:A10000,культ!N4:N10000,B357,культ!F4:F10000,O4)+SUMIFS(спорт!A4:A10000,спорт!N4:N10000,B357,спорт!F4:F10000,O4)+SUMIFS(лечеб!A4:A10000,лечеб!N4:N10000,B357,лечеб!F4:F10000,O4)+SUMIFS(Баня!A4:A10000,Баня!N4:N10000,B357,Баня!F4:F10000,O4)+SUMIFS(Адм!A4:A10000,Адм!N4:N10000,B357,Адм!F4:F10000,O4)+SUMIFS(С.Х!A4:A9995,С.Х!N4:N9995,B357,С.Х!F4:F9995,O4)+SUMIFS(новостр!A4:A9999,новостр!M4:M9999,B357,новостр!F4:F9999,O4)+SUMIFS(авт!A4:A10004,авт!L4:L10004,B357,авт!F4:F10004,O4)+SUMIFS(ЖС!A4:A10020,ЖС!R4:R10020,B357,ЖС!F4:F10020,O4)+SUMIFS(Лес!A5:A9992,Лес!K5:K9992,B357,Лес!F5:F9992,O4)+SUMIFS('степь '!A5:A9998,'степь '!J5:J9998,B357,'степь '!F5:F9998,O4)+SUMIFS(Пр.откр.тер!A4:A9967,Пр.откр.тер!M4:M9967,B357,Пр.откр.тер!F4:F9967,O4)</f>
        <v>0</v>
      </c>
      <c r="P9" s="27">
        <f>SUMIFS(произв!O4:O9995,произв!N4:N9995,B357,произв!F4:F9995,O4)+SUMIFS(торг!O4:O10000,торг!N4:N10000,B357,торг!F4:F10000,O4)+SUMIFS(склад!O4:O9995,склад!N4:N9995,B357,склад!F4:F9995,O4)+SUMIFS('обр '!O4:O9999,'обр '!N4:N9999,B357,'обр '!F4:F9999,O4)+SUMIFS(детс!O4:O10000,детс!N4:N10000,B357,детс!F4:F10000,O4)+SUMIFS(культ!O4:O10000,культ!N4:N10000,B357,культ!F4:F10000,O4)+SUMIFS(спорт!O4:O10000,спорт!N4:N10000,B357,спорт!F4:F10000,O4)+SUMIFS(лечеб!O4:O10000,лечеб!N4:N10000,B357,лечеб!F4:F10000,O4)+SUMIFS(Баня!O4:O10000,Баня!N4:N10000,B357,Баня!F4:F10000,O4)+SUMIFS(Адм!O4:O10000,Адм!N4:N10000,B357,Адм!F4:F10000,O4)+SUMIFS(С.Х!O4:O9995,С.Х!N4:N9995,B357,С.Х!F4:F9995,O4)+SUMIFS(новостр!N4:N9999,новостр!M4:M9999,B357,новостр!F4:F9999,O4)+SUMIFS(авт!K4:K10004,авт!L4:L10004,B357,авт!F4:F10004,O4)+SUMIFS(ЖС!S4:S10020,ЖС!R4:R10020,B357,ЖС!F4:F10020,O4)+SUMIFS(Лес!L5:L9992,Лес!K5:K9992,B357,Лес!F5:F9992,O4)+SUMIFS('степь '!K5:K9998,'степь '!J5:J9998,B357,'степь '!F5:F9998,O4)+SUMIFS(Пр.откр.тер!N4:N9967,Пр.откр.тер!M4:M9967,B357,Пр.откр.тер!F4:F9967,O4)</f>
        <v>0</v>
      </c>
      <c r="Q9" s="27">
        <f>SUMIFS(произв!A4:A9995,произв!N4:N9995,B357,произв!F4:F9995,Q4)+SUMIFS(торг!A4:A10000,торг!N4:N10000,B357,торг!F4:F10000,Q4)+SUMIFS(склад!A4:A9995,склад!N4:N9995,B357,склад!F4:F9995,Q4)+SUMIFS('обр '!A4:A9999,'обр '!N4:N9999,B357,'обр '!F4:F9999,Q4)+SUMIFS(детс!A4:A10000,детс!N4:N10000,B357,детс!F4:F10000,Q4)+SUMIFS(культ!A4:A10000,культ!N4:N10000,B357,культ!F4:F10000,Q4)+SUMIFS(спорт!A4:A10000,спорт!N4:N10000,B357,спорт!F4:F10000,Q4)+SUMIFS(лечеб!A4:A10000,лечеб!N4:N10000,B357,лечеб!F4:F10000,Q4)+SUMIFS(Баня!A4:A10000,Баня!N4:N10000,B357,Баня!F4:F10000,Q4)+SUMIFS(Адм!A4:A10000,Адм!N4:N10000,B357,Адм!F4:F10000,Q4)+SUMIFS(С.Х!A4:A9995,С.Х!N4:N9995,B357,С.Х!F4:F9995,Q4)+SUMIFS(новостр!A4:A9999,новостр!M4:M9999,B357,новостр!F4:F9999,Q4)+SUMIFS(авт!A4:A10004,авт!L4:L10004,B357,авт!F4:F10004,Q4)+SUMIFS(ЖС!A4:A10020,ЖС!R4:R10020,B357,ЖС!F4:F10020,Q4)+SUMIFS(Лес!A5:A9992,Лес!K5:K9992,B357,Лес!F5:F9992,Q4)+SUMIFS('степь '!A5:A9998,'степь '!J5:J9998,B357,'степь '!F5:F9998,Q4)+SUMIFS(Пр.откр.тер!A4:A9967,Пр.откр.тер!M4:M9967,B357,Пр.откр.тер!F4:F9967,Q4)</f>
        <v>3</v>
      </c>
      <c r="R9" s="27">
        <f>SUMIFS(произв!O4:O9995,произв!N4:N9995,B357,произв!F4:F9995,Q4)+SUMIFS(торг!O4:O10000,торг!N4:N10000,B357,торг!F4:F10000,Q4)+SUMIFS(склад!O4:O9995,склад!N4:N9995,B357,склад!F4:F9995,Q4)+SUMIFS('обр '!O4:O9999,'обр '!N4:N9999,B357,'обр '!F4:F9999,Q4)+SUMIFS(детс!O4:O10000,детс!N4:N10000,B357,детс!F4:F10000,Q4)+SUMIFS(культ!O4:O10000,культ!N4:N10000,B357,культ!F4:F10000,Q4)+SUMIFS(спорт!O4:O10000,спорт!N4:N10000,B357,спорт!F4:F10000,Q4)+SUMIFS(лечеб!O4:O10000,лечеб!N4:N10000,B357,лечеб!F4:F10000,Q4)+SUMIFS(Баня!O4:O10000,Баня!N4:N10000,B357,Баня!F4:F10000,Q4)+SUMIFS(Адм!O4:O10000,Адм!N4:N10000,B357,Адм!F4:F10000,Q4)+SUMIFS(С.Х!O4:O9995,С.Х!N4:N9995,B357,С.Х!F4:F9995,Q4)+SUMIFS(новостр!N4:N9999,новостр!M4:M9999,B357,новостр!F4:F9999,Q4)+SUMIFS(авт!K4:K10004,авт!L4:L10004,B357,авт!F4:F10004,Q4)+SUMIFS(ЖС!S4:S10020,ЖС!R4:R10020,B357,ЖС!F4:F10020,Q4)+SUMIFS(Лес!L5:L9992,Лес!K5:K9992,B357,Лес!F5:F9992,Q4)+SUMIFS('степь '!K5:K9998,'степь '!J5:J9998,B357,'степь '!F5:F9998,Q4)+SUMIFS(Пр.откр.тер!N4:N9967,Пр.откр.тер!M4:M9967,B357,Пр.откр.тер!F4:F9967,Q4)</f>
        <v>500</v>
      </c>
      <c r="S9" s="27">
        <f>SUMIFS(произв!A4:A9995,произв!N4:N9995,B357,произв!F4:F9995,S4)+SUMIFS(торг!A4:A10000,торг!N4:N10000,B357,торг!F4:F10000,S4)+SUMIFS(склад!A4:A9995,склад!N4:N9995,B357,склад!F4:F9995,S4)+SUMIFS('обр '!A4:A9999,'обр '!N4:N9999,B357,'обр '!F4:F9999,S4)+SUMIFS(детс!A4:A10000,детс!N4:N10000,B357,детс!F4:F10000,S4)+SUMIFS(культ!A4:A10000,культ!N4:N10000,B357,культ!F4:F10000,S4)+SUMIFS(спорт!A4:A10000,спорт!N4:N10000,B357,спорт!F4:F10000,S4)+SUMIFS(лечеб!A4:A10000,лечеб!N4:N10000,B357,лечеб!F4:F10000,S4)+SUMIFS(Баня!A4:A10000,Баня!N4:N10000,B357,Баня!F4:F10000,S4)+SUMIFS(Адм!A4:A10000,Адм!N4:N10000,B357,Адм!F4:F10000,S4)+SUMIFS(С.Х!A4:A9995,С.Х!N4:N9995,B357,С.Х!F4:F9995,S4)+SUMIFS(новостр!A4:A9999,новостр!M4:M9999,B357,новостр!F4:F9999,S4)+SUMIFS(авт!A4:A10004,авт!L4:L10004,B357,авт!F4:F10004,S4)+SUMIFS(ЖС!A4:A10020,ЖС!R4:R10020,B357,ЖС!F4:F10020,S4)+SUMIFS(Лес!A5:A9992,Лес!K5:K9992,B357,Лес!F5:F9992,S4)+SUMIFS('степь '!A5:A9998,'степь '!J5:J9998,B357,'степь '!F5:F9998,S4)+SUMIFS(Пр.откр.тер!A4:A9967,Пр.откр.тер!M4:M9967,B357,Пр.откр.тер!F4:F9967,S4)</f>
        <v>0</v>
      </c>
      <c r="T9" s="27">
        <f>SUMIFS(произв!O4:O9995,произв!N4:N9995,B357,произв!F4:F9995,S4)+SUMIFS(торг!O4:O10000,торг!N4:N10000,B357,торг!F4:F10000,S4)+SUMIFS(склад!O4:O9995,склад!N4:N9995,B357,склад!F4:F9995,S4)+SUMIFS('обр '!O4:O9999,'обр '!N4:N9999,B357,'обр '!F4:F9999,S4)+SUMIFS(детс!O4:O10000,детс!N4:N10000,B357,детс!F4:F10000,S4)+SUMIFS(культ!O4:O10000,культ!N4:N10000,B357,культ!F4:F10000,S4)+SUMIFS(спорт!O4:O10000,спорт!N4:N10000,B357,спорт!F4:F10000,S4)+SUMIFS(лечеб!O4:O10000,лечеб!N4:N10000,B357,лечеб!F4:F10000,S4)+SUMIFS(Баня!O4:O10000,Баня!N4:N10000,B357,Баня!F4:F10000,S4)+SUMIFS(Адм!O4:O10000,Адм!N4:N10000,B357,Адм!F4:F10000,S4)+SUMIFS(С.Х!O4:O9995,С.Х!N4:N9995,B357,С.Х!F4:F9995,S4)+SUMIFS(новостр!N4:N9999,новостр!M4:M9999,B357,новостр!F4:F9999,S4)+SUMIFS(авт!K4:K10004,авт!L4:L10004,B357,авт!F4:F10004,S4)+SUMIFS(ЖС!S4:S10020,ЖС!R4:R10020,B357,ЖС!F4:F10020,S4)+SUMIFS(Лес!L5:L9992,Лес!K5:K9992,B357,Лес!F5:F9992,S4)+SUMIFS('степь '!K5:K9998,'степь '!J5:J9998,B357,'степь '!F5:F9998,S4)+SUMIFS(Пр.откр.тер!N4:N9967,Пр.откр.тер!M4:M9967,B357,Пр.откр.тер!F4:F9967,S4)</f>
        <v>0</v>
      </c>
      <c r="U9" s="27">
        <f>SUMIFS(произв!A4:A9995,произв!N4:N9995,B357,произв!F4:F9995,U4)+SUMIFS(торг!A4:A10000,торг!N4:N10000,B357,торг!F4:F10000,U4)+SUMIFS(склад!A4:A9995,склад!N4:N9995,B357,склад!F4:F9995,U4)+SUMIFS('обр '!A4:A9999,'обр '!N4:N9999,B357,'обр '!F4:F9999,U4)+SUMIFS(детс!A4:A10000,детс!N4:N10000,B357,детс!F4:F10000,U4)+SUMIFS(культ!A4:A10000,культ!N4:N10000,B357,культ!F4:F10000,U4)+SUMIFS(спорт!A4:A10000,спорт!N4:N10000,B357,спорт!F4:F10000,U4)+SUMIFS(лечеб!A4:A10000,лечеб!N4:N10000,B357,лечеб!F4:F10000,U4)+SUMIFS(Баня!A4:A10000,Баня!N4:N10000,B357,Баня!F4:F10000,U4)+SUMIFS(Адм!A4:A10000,Адм!N4:N10000,B357,Адм!F4:F10000,U4)+SUMIFS(С.Х!A4:A9995,С.Х!N4:N9995,B357,С.Х!F4:F9995,U4)+SUMIFS(новостр!A4:A9999,новостр!M4:M9999,B357,новостр!F4:F9999,U4)+SUMIFS(авт!A4:A10004,авт!L4:L10004,B357,авт!F4:F10004,U4)+SUMIFS(ЖС!A4:A10020,ЖС!R4:R10020,B357,ЖС!F4:F10020,U4)+SUMIFS(Лес!A5:A9992,Лес!K5:K9992,B357,Лес!F5:F9992,U4)+SUMIFS('степь '!A5:A9998,'степь '!J5:J9998,B357,'степь '!F5:F9998,U4)+SUMIFS(Пр.откр.тер!A4:A9967,Пр.откр.тер!M4:M9967,B357,Пр.откр.тер!F4:F9967,U4)</f>
        <v>0</v>
      </c>
      <c r="V9" s="27">
        <f>SUMIFS(произв!O4:O9995,произв!N4:N9995,B357,произв!F4:F9995,U4)+SUMIFS(торг!O4:O10000,торг!N4:N10000,B357,торг!F4:F10000,U4)+SUMIFS(склад!O4:O9995,склад!N4:N9995,B357,склад!F4:F9995,U4)+SUMIFS('обр '!O4:O9999,'обр '!N4:N9999,B357,'обр '!F4:F9999,U4)+SUMIFS(детс!O4:O10000,детс!N4:N10000,B357,детс!F4:F10000,U4)+SUMIFS(культ!O4:O10000,культ!N4:N10000,B357,культ!F4:F10000,U4)+SUMIFS(спорт!O4:O10000,спорт!N4:N10000,B357,спорт!F4:F10000,U4)+SUMIFS(лечеб!O4:O10000,лечеб!N4:N10000,B357,лечеб!F4:F10000,U4)+SUMIFS(Баня!O4:O10000,Баня!N4:N10000,B357,Баня!F4:F10000,U4)+SUMIFS(Адм!O4:O10000,Адм!N4:N10000,B357,Адм!F4:F10000,U4)+SUMIFS(С.Х!O4:O9995,С.Х!N4:N9995,B357,С.Х!F4:F9995,U4)+SUMIFS(новостр!N4:N9999,новостр!M4:M9999,B357,новостр!F4:F9999,U4)+SUMIFS(авт!K4:K10004,авт!L4:L10004,B357,авт!F4:F10004,U4)+SUMIFS(ЖС!S4:S10020,ЖС!R4:R10020,B357,ЖС!F4:F10020,U4)+SUMIFS(Лес!L5:L9992,Лес!K5:K9992,B357,Лес!F5:F9992,U4)+SUMIFS('степь '!K5:K9998,'степь '!J5:J9998,B357,'степь '!F5:F9998,U4)+SUMIFS(Пр.откр.тер!N4:N9967,Пр.откр.тер!M4:M9967,B357,Пр.откр.тер!F4:F9967,U4)</f>
        <v>0</v>
      </c>
      <c r="W9" s="27">
        <f>SUMIFS(произв!A4:A9995,произв!N4:N9995,B357,произв!F4:F9995,W4)+SUMIFS(торг!A4:A10000,торг!N4:N10000,B357,торг!F4:F10000,W4)+SUMIFS(склад!A4:A9995,склад!N4:N9995,B357,склад!F4:F9995,W4)+SUMIFS('обр '!A4:A9999,'обр '!N4:N9999,B357,'обр '!F4:F9999,W4)+SUMIFS(детс!A4:A10000,детс!N4:N10000,B357,детс!F4:F10000,W4)+SUMIFS(культ!A4:A10000,культ!N4:N10000,B357,культ!F4:F10000,W4)+SUMIFS(спорт!A4:A10000,спорт!N4:N10000,B357,спорт!F4:F10000,W4)+SUMIFS(лечеб!A4:A10000,лечеб!N4:N10000,B357,лечеб!F4:F10000,W4)+SUMIFS(Баня!A4:A10000,Баня!N4:N10000,B357,Баня!F4:F10000,W4)+SUMIFS(Адм!A4:A10000,Адм!N4:N10000,B357,Адм!F4:F10000,W4)+SUMIFS(С.Х!A4:A9995,С.Х!N4:N9995,B357,С.Х!F4:F9995,W4)+SUMIFS(новостр!A4:A9999,новостр!M4:M9999,B357,новостр!F4:F9999,W4)+SUMIFS(авт!A4:A10004,авт!L4:L10004,B357,авт!F4:F10004,W4)+SUMIFS(ЖС!A4:A10020,ЖС!R4:R10020,B357,ЖС!F4:F10020,W4)+SUMIFS(Лес!A5:A9992,Лес!K5:K9992,B357,Лес!F5:F9992,W4)+SUMIFS('степь '!A5:A9998,'степь '!J5:J9998,B357,'степь '!F5:F9998,W4)+SUMIFS(Пр.откр.тер!A4:A9967,Пр.откр.тер!M4:M9967,B357,Пр.откр.тер!F4:F9967,W4)</f>
        <v>0</v>
      </c>
      <c r="X9" s="27">
        <f>SUMIFS(произв!O4:O9995,произв!N4:N9995,B357,произв!F4:F9995,W4)+SUMIFS(торг!O4:O10000,торг!N4:N10000,B357,торг!F4:F10000,W4)+SUMIFS(склад!O4:O9995,склад!N4:N9995,B357,склад!F4:F9995,W4)+SUMIFS('обр '!O4:O9999,'обр '!N4:N9999,B357,'обр '!F4:F9999,W4)+SUMIFS(детс!O4:O10000,детс!N4:N10000,B357,детс!F4:F10000,W4)+SUMIFS(культ!O4:O10000,культ!N4:N10000,B357,культ!F4:F10000,W4)+SUMIFS(спорт!O4:O10000,спорт!N4:N10000,B357,спорт!F4:F10000,W4)+SUMIFS(лечеб!O4:O10000,лечеб!N4:N10000,B357,лечеб!F4:F10000,W4)+SUMIFS(Баня!O4:O10000,Баня!N4:N10000,B357,Баня!F4:F10000,W4)+SUMIFS(Адм!O4:O10000,Адм!N4:N10000,B357,Адм!F4:F10000,W4)+SUMIFS(С.Х!O4:O9995,С.Х!N4:N9995,B357,С.Х!F4:F9995,W4)+SUMIFS(новостр!N4:N9999,новостр!M4:M9999,B357,новостр!F4:F9999,W4)+SUMIFS(авт!K4:K10004,авт!L4:L10004,B357,авт!F4:F10004,W4)+SUMIFS(ЖС!S4:S10020,ЖС!R4:R10020,B357,ЖС!F4:F10020,W4)+SUMIFS(Лес!L5:L9992,Лес!K5:K9992,B357,Лес!F5:F9992,W4)+SUMIFS('степь '!K5:K9998,'степь '!J5:J9998,B357,'степь '!F5:F9998,W4)+SUMIFS(Пр.откр.тер!N4:N9967,Пр.откр.тер!M4:M9967,B357,Пр.откр.тер!F4:F9967,W4)</f>
        <v>0</v>
      </c>
      <c r="Y9" s="27">
        <f>SUMIFS(произв!A4:A9995,произв!N4:N9995,B357,произв!F4:F9995,Y4)+SUMIFS(торг!A4:A10000,торг!N4:N10000,B357,торг!F4:F10000,Y4)+SUMIFS(склад!A4:A9995,склад!N4:N9995,B357,склад!F4:F9995,Y4)+SUMIFS('обр '!A4:A9999,'обр '!N4:N9999,B357,'обр '!F4:F9999,Y4)+SUMIFS(детс!A4:A10000,детс!N4:N10000,B357,детс!F4:F10000,Y4)+SUMIFS(культ!A4:A10000,культ!N4:N10000,B357,культ!F4:F10000,Y4)+SUMIFS(спорт!A4:A10000,спорт!N4:N10000,B357,спорт!F4:F10000,Y4)+SUMIFS(лечеб!A4:A10000,лечеб!N4:N10000,B357,лечеб!F4:F10000,Y4)+SUMIFS(Баня!A4:A10000,Баня!N4:N10000,B357,Баня!F4:F10000,Y4)+SUMIFS(Адм!A4:A10000,Адм!N4:N10000,B357,Адм!F4:F10000,Y4)+SUMIFS(С.Х!A4:A9995,С.Х!N4:N9995,B357,С.Х!F4:F9995,Y4)+SUMIFS(новостр!A4:A9999,новостр!M4:M9999,B357,новостр!F4:F9999,Y4)+SUMIFS(авт!A4:A10004,авт!L4:L10004,B357,авт!F4:F10004,Y4)+SUMIFS(ЖС!A4:A10020,ЖС!R4:R10020,B357,ЖС!F4:F10020,Y4)+SUMIFS(Лес!A5:A9992,Лес!K5:K9992,B357,Лес!F5:F9992,Y4)+SUMIFS('степь '!A5:A9998,'степь '!J5:J9998,B357,'степь '!F5:F9998,Y4)+SUMIFS(Пр.откр.тер!A4:A9967,Пр.откр.тер!M4:M9967,B357,Пр.откр.тер!F4:F9967,Y4)</f>
        <v>0</v>
      </c>
      <c r="Z9" s="27">
        <f>SUMIFS(произв!O4:O9995,произв!N4:N9995,B357,произв!F4:F9995,Y4)+SUMIFS(торг!O4:O10000,торг!N4:N10000,B357,торг!F4:F10000,Y4)+SUMIFS(склад!O4:O9995,склад!N4:N9995,B357,склад!F4:F9995,Y4)+SUMIFS('обр '!O4:O9999,'обр '!N4:N9999,B357,'обр '!F4:F9999,Y4)+SUMIFS(детс!O4:O10000,детс!N4:N10000,B357,детс!F4:F10000,Y4)+SUMIFS(культ!O4:O10000,культ!N4:N10000,B357,культ!F4:F10000,Y4)+SUMIFS(спорт!O4:O10000,спорт!N4:N10000,B357,спорт!F4:F10000,Y4)+SUMIFS(лечеб!O4:O10000,лечеб!N4:N10000,B357,лечеб!F4:F10000,Y4)+SUMIFS(Баня!O4:O10000,Баня!N4:N10000,B357,Баня!F4:F10000,Y4)+SUMIFS(Адм!O4:O10000,Адм!N4:N10000,B357,Адм!F4:F10000,Y4)+SUMIFS(С.Х!O4:O9995,С.Х!N4:N9995,B357,С.Х!F4:F9995,Y4)+SUMIFS(новостр!N4:N9999,новостр!M4:M9999,B357,новостр!F4:F9999,Y4)+SUMIFS(авт!K4:K10004,авт!L4:L10004,B357,авт!F4:F10004,Y4)+SUMIFS(ЖС!S4:S10020,ЖС!R4:R10020,B357,ЖС!F4:F10020,Y4)+SUMIFS(Лес!L5:L9992,Лес!K5:K9992,B357,Лес!F5:F9992,Y4)+SUMIFS('степь '!K5:K9998,'степь '!J5:J9998,B357,'степь '!F5:F9998,Y4)+SUMIFS(Пр.откр.тер!N4:N9967,Пр.откр.тер!M4:M9967,B357,Пр.откр.тер!F4:F9967,Y4)</f>
        <v>0</v>
      </c>
      <c r="AA9" s="21">
        <f t="shared" si="0"/>
        <v>1</v>
      </c>
      <c r="AB9" s="21">
        <f t="shared" si="0"/>
        <v>0</v>
      </c>
      <c r="AC9" s="27">
        <f>SUMIFS(произв!A4:A9995,произв!N4:N9995,B357,произв!F4:F9995,AC4)+SUMIFS(торг!A4:A10000,торг!N4:N10000,B357,торг!F4:F10000,AC4)+SUMIFS(склад!A4:A9995,склад!N4:N9995,B357,склад!F4:F9995,AC4)+SUMIFS('обр '!A4:A9999,'обр '!N4:N9999,B357,'обр '!F4:F9999,AC4)+SUMIFS(детс!A4:A10000,детс!N4:N10000,B357,детс!F4:F10000,AC4)+SUMIFS(культ!A4:A10000,культ!N4:N10000,B357,культ!F4:F10000,AC4)+SUMIFS(спорт!A4:A10000,спорт!N4:N10000,B357,спорт!F4:F10000,AC4)+SUMIFS(лечеб!A4:A10000,лечеб!N4:N10000,B357,лечеб!F4:F10000,AC4)+SUMIFS(Баня!A4:A10000,Баня!N4:N10000,B357,Баня!F4:F10000,AC4)+SUMIFS(Адм!A4:A10000,Адм!N4:N10000,B357,Адм!F4:F10000,AC4)+SUMIFS(С.Х!A4:A9995,С.Х!N4:N9995,B357,С.Х!F4:F9995,AC4)+SUMIFS(новостр!A4:A9999,новостр!M4:M9999,B357,новостр!F4:F9999,AC4)+SUMIFS(авт!A4:A10004,авт!L4:L10004,B357,авт!F4:F10004,AC4)+SUMIFS(ЖС!A4:A10020,ЖС!R4:R10020,B357,ЖС!F4:F10020,AC4)+SUMIFS(Лес!A5:A9992,Лес!K5:K9992,B357,Лес!F5:F9992,AC4)+SUMIFS('степь '!A5:A9998,'степь '!J5:J9998,B357,'степь '!F5:F9998,AC4)+SUMIFS(Пр.откр.тер!A4:A9967,Пр.откр.тер!M4:M9967,B357,Пр.откр.тер!F4:F9967,AC4)</f>
        <v>0</v>
      </c>
      <c r="AD9" s="111">
        <f>SUMIFS(произв!O4:O9995,произв!N4:N9995,B357,произв!F4:F9995,AC4)+SUMIFS(торг!O4:O10000,торг!N4:N10000,B357,торг!F4:F10000,AC4)+SUMIFS(склад!O4:O9995,склад!N4:N9995,B357,склад!F4:F9995,AC4)+SUMIFS('обр '!O4:O9999,'обр '!N4:N9999,B357,'обр '!F4:F9999,AC4)+SUMIFS(детс!O4:O10000,детс!N4:N10000,B357,детс!F4:F10000,AC4)+SUMIFS(культ!O4:O10000,культ!N4:N10000,B357,культ!F4:F10000,AC4)+SUMIFS(спорт!O4:O10000,спорт!N4:N10000,B357,спорт!F4:F10000,AC4)+SUMIFS(лечеб!O4:O10000,лечеб!N4:N10000,B357,лечеб!F4:F10000,AC4)+SUMIFS(Баня!O4:O10000,Баня!N4:N10000,B357,Баня!F4:F10000,AC4)+SUMIFS(Адм!O4:O10000,Адм!N4:N10000,B357,Адм!F4:F10000,AC4)+SUMIFS(С.Х!O4:O9995,С.Х!N4:N9995,B357,С.Х!F4:F9995,AC4)+SUMIFS(новостр!N4:N9999,новостр!M4:M9999,B357,новостр!F4:F9999,AC4)+SUMIFS(авт!K4:K10004,авт!L4:L10004,B357,авт!F4:F10004,AC4)+SUMIFS(ЖС!S4:S10020,ЖС!R4:R10020,B357,ЖС!F4:F10020,AC4)+SUMIFS(Лес!L5:L9992,Лес!K5:K9992,B357,Лес!F5:F9992,AC4)+SUMIFS('степь '!K5:K9998,'степь '!J5:J9998,B357,'степь '!F5:F9998,AC4)+SUMIFS(Пр.откр.тер!N4:N9967,Пр.откр.тер!M4:M9967,B357,Пр.откр.тер!F4:F9967,AC4)</f>
        <v>0</v>
      </c>
      <c r="AE9" s="111">
        <f>SUMIFS(произв!A4:A9995,произв!N4:N9995,B357,произв!F4:F9995,AE4)+SUMIFS(торг!A4:A10000,торг!N4:N10000,B357,торг!F4:F10000,AE4)+SUMIFS(склад!A4:A9995,склад!N4:N9995,B357,склад!F4:F9995,AE4)+SUMIFS('обр '!A4:A9999,'обр '!N4:N9999,B357,'обр '!F4:F9999,AE4)+SUMIFS(детс!A4:A10000,детс!N4:N10000,B357,детс!F4:F10000,AE4)+SUMIFS(культ!A4:A10000,культ!N4:N10000,B357,культ!F4:F10000,AE4)+SUMIFS(спорт!A4:A10000,спорт!N4:N10000,B357,спорт!F4:F10000,AE4)+SUMIFS(лечеб!A4:A10000,лечеб!N4:N10000,B357,лечеб!F4:F10000,AE4)+SUMIFS(Баня!A4:A10000,Баня!N4:N10000,B357,Баня!F4:F10000,AE4)+SUMIFS(Адм!A4:A10000,Адм!N4:N10000,B357,Адм!F4:F10000,AE4)+SUMIFS(С.Х!A4:A9995,С.Х!N4:N9995,B357,С.Х!F4:F9995,AE4)+SUMIFS(новостр!A4:A9999,новостр!M4:M9999,B357,новостр!F4:F9999,AE4)+SUMIFS(авт!A4:A10004,авт!L4:L10004,B357,авт!F4:F10004,AE4)+SUMIFS(ЖС!A4:A10020,ЖС!R4:R10020,B357,ЖС!F4:F10020,AE4)+SUMIFS(Лес!A5:A9992,Лес!K5:K9992,B357,Лес!F5:F9992,AE4)+SUMIFS('степь '!A5:A9998,'степь '!J5:J9998,B357,'степь '!F5:F9998,AE4)+SUMIFS(Пр.откр.тер!A4:A9967,Пр.откр.тер!M4:M9967,B357,Пр.откр.тер!F4:F9967,AE4)</f>
        <v>0</v>
      </c>
      <c r="AF9" s="111">
        <f>SUMIFS(произв!O4:O9995,произв!N4:N9995,B357,произв!F4:F9995,AE4)+SUMIFS(торг!O4:O10000,торг!N4:N10000,B357,торг!F4:F10000,AE4)+SUMIFS(склад!O4:O9995,склад!N4:N9995,B357,склад!F4:F9995,AE4)+SUMIFS('обр '!O4:O9999,'обр '!N4:N9999,B357,'обр '!F4:F9999,AE4)+SUMIFS(детс!O4:O10000,детс!N4:N10000,B357,детс!F4:F10000,AE4)+SUMIFS(культ!O4:O10000,культ!N4:N10000,B357,культ!F4:F10000,AE4)+SUMIFS(спорт!O4:O10000,спорт!N4:N10000,B357,спорт!F4:F10000,AE4)+SUMIFS(лечеб!O4:O10000,лечеб!N4:N10000,B357,лечеб!F4:F10000,AE4)+SUMIFS(Баня!O4:O10000,Баня!N4:N10000,B357,Баня!F4:F10000,AE4)+SUMIFS(Адм!O4:O10000,Адм!N4:N10000,B357,Адм!F4:F10000,AE4)+SUMIFS(С.Х!O4:O9995,С.Х!N4:N9995,B357,С.Х!F4:F9995,AE4)+SUMIFS(новостр!N4:N9999,новостр!M4:M9999,B357,новостр!F4:F9999,AE4)+SUMIFS(авт!K4:K10004,авт!L4:L10004,B357,авт!F4:F10004,AE4)+SUMIFS(ЖС!S4:S10020,ЖС!R4:R10020,B357,ЖС!F4:F10020,AE4)+SUMIFS(Лес!L5:L9992,Лес!K5:K9992,B357,Лес!F5:F9992,AE4)+SUMIFS('степь '!K5:K9998,'степь '!J5:J9998,B357,'степь '!F5:F9998,AE4)+SUMIFS(Пр.откр.тер!N4:N9967,Пр.откр.тер!M4:M9967,B357,Пр.откр.тер!F4:F9967,AE4)</f>
        <v>0</v>
      </c>
      <c r="AG9" s="111">
        <f>SUMIFS(произв!A4:A9995,произв!N4:N9995,B357,произв!F4:F9995,AG4)+SUMIFS(торг!A4:A10000,торг!N4:N10000,B357,торг!F4:F10000,AG4)+SUMIFS(склад!A4:A9995,склад!N4:N9995,B357,склад!F4:F9995,AG4)+SUMIFS('обр '!A4:A9999,'обр '!N4:N9999,B357,'обр '!F4:F9999,AG4)+SUMIFS(детс!A4:A10000,детс!N4:N10000,B357,детс!F4:F10000,AG4)+SUMIFS(культ!A4:A10000,культ!N4:N10000,B357,культ!F4:F10000,AG4)+SUMIFS(спорт!A4:A10000,спорт!N4:N10000,B357,спорт!F4:F10000,AG4)+SUMIFS(лечеб!A4:A10000,лечеб!N4:N10000,B357,лечеб!F4:F10000,AG4)+SUMIFS(Баня!A4:A10000,Баня!N4:N10000,B357,Баня!F4:F10000,AG4)+SUMIFS(Адм!A4:A10000,Адм!N4:N10000,B357,Адм!F4:F10000,AG4)+SUMIFS(С.Х!A4:A9995,С.Х!N4:N9995,B357,С.Х!F4:F9995,AG4)+SUMIFS(новостр!A4:A9999,новостр!M4:M9999,B357,новостр!F4:F9999,AG4)+SUMIFS(авт!A4:A10004,авт!L4:L10004,B357,авт!F4:F10004,AG4)+SUMIFS(ЖС!A4:A10020,ЖС!R4:R10020,B357,ЖС!F4:F10020,AG4)+SUMIFS(Лес!A5:A9992,Лес!K5:K9992,B357,Лес!F5:F9992,AG4)+SUMIFS('степь '!A5:A9998,'степь '!J5:J9998,B357,'степь '!F5:F9998,AG4)+SUMIFS(Пр.откр.тер!A4:A9967,Пр.откр.тер!M4:M9967,B357,Пр.откр.тер!F4:F9967,AG4)</f>
        <v>0</v>
      </c>
      <c r="AH9" s="111">
        <f>SUMIFS(произв!O4:O9995,произв!N4:N9995,B357,произв!F4:F9995,AG4)+SUMIFS(торг!O4:O10000,торг!N4:N10000,B357,торг!F4:F10000,AG4)+SUMIFS(склад!O4:O9995,склад!N4:N9995,B357,склад!F4:F9995,AG4)+SUMIFS('обр '!O4:O9999,'обр '!N4:N9999,B357,'обр '!F4:F9999,AG4)+SUMIFS(детс!O4:O10000,детс!N4:N10000,B357,детс!F4:F10000,AG4)+SUMIFS(культ!O4:O10000,культ!N4:N10000,B357,культ!F4:F10000,AG4)+SUMIFS(спорт!O4:O10000,спорт!N4:N10000,B357,спорт!F4:F10000,AG4)+SUMIFS(лечеб!O4:O10000,лечеб!N4:N10000,B357,лечеб!F4:F10000,AG4)+SUMIFS(Баня!O4:O10000,Баня!N4:N10000,B357,Баня!F4:F10000,AG4)+SUMIFS(Адм!O4:O10000,Адм!N4:N10000,B357,Адм!F4:F10000,AG4)+SUMIFS(С.Х!O4:O9995,С.Х!N4:N9995,B357,С.Х!F4:F9995,AG4)+SUMIFS(новостр!N4:N9999,новостр!M4:M9999,B357,новостр!F4:F9999,AG4)+SUMIFS(авт!K4:K10004,авт!L4:L10004,B357,авт!F4:F10004,AG4)+SUMIFS(ЖС!S4:S10020,ЖС!R4:R10020,B357,ЖС!F4:F10020,AG4)+SUMIFS(Лес!L5:L9992,Лес!K5:K9992,B357,Лес!F5:F9992,AG4)+SUMIFS('степь '!K5:K9998,'степь '!J5:J9998,B357,'степь '!F5:F9998,AG4)+SUMIFS(Пр.откр.тер!N4:N9967,Пр.откр.тер!M4:M9967,B357,Пр.откр.тер!F4:F9967,AG4)</f>
        <v>0</v>
      </c>
      <c r="AI9" s="111">
        <f>SUMIFS(произв!A4:A9995,произв!N4:N9995,B357,произв!F4:F9995,AI4)+SUMIFS(торг!A4:A10000,торг!N4:N10000,B357,торг!F4:F10000,AI4)+SUMIFS(склад!A4:A9995,склад!N4:N9995,B357,склад!F4:F9995,AI4)+SUMIFS('обр '!A4:A9999,'обр '!N4:N9999,B357,'обр '!F4:F9999,AI4)+SUMIFS(детс!A4:A10000,детс!N4:N10000,B357,детс!F4:F10000,AI4)+SUMIFS(культ!A4:A10000,культ!N4:N10000,B357,культ!F4:F10000,AI4)+SUMIFS(спорт!A4:A10000,спорт!N4:N10000,B357,спорт!F4:F10000,AI4)+SUMIFS(лечеб!A4:A10000,лечеб!N4:N10000,B357,лечеб!F4:F10000,AI4)+SUMIFS(Баня!A4:A10000,Баня!N4:N10000,B357,Баня!F4:F10000,AI4)+SUMIFS(Адм!A4:A10000,Адм!N4:N10000,B357,Адм!F4:F10000,AI4)+SUMIFS(С.Х!A4:A9995,С.Х!N4:N9995,B357,С.Х!F4:F9995,AI4)+SUMIFS(новостр!A4:A9999,новостр!M4:M9999,B357,новостр!F4:F9999,AI4)+SUMIFS(авт!A4:A10004,авт!L4:L10004,B357,авт!F4:F10004,AI4)+SUMIFS(ЖС!A4:A10020,ЖС!R4:R10020,B357,ЖС!F4:F10020,AI4)+SUMIFS(Лес!A5:A9992,Лес!K5:K9992,B357,Лес!F5:F9992,AI4)+SUMIFS('степь '!A5:A9998,'степь '!J5:J9998,B357,'степь '!F5:F9998,AI4)+SUMIFS(Пр.откр.тер!A4:A9967,Пр.откр.тер!M4:M9967,B357,Пр.откр.тер!F4:F9967,AI4)</f>
        <v>0</v>
      </c>
      <c r="AJ9" s="27">
        <f>SUMIFS(произв!O4:O9995,произв!N4:N9995,B357,произв!F4:F9995,AI4)+SUMIFS(торг!O4:O10000,торг!N4:N10000,B357,торг!F4:F10000,AI4)+SUMIFS(склад!O4:O9995,склад!N4:N9995,B357,склад!F4:F9995,AI4)+SUMIFS('обр '!O4:O9999,'обр '!N4:N9999,B357,'обр '!F4:F9999,AI4)+SUMIFS(детс!O4:O10000,детс!N4:N10000,B357,детс!F4:F10000,AI4)+SUMIFS(культ!O4:O10000,культ!N4:N10000,B357,культ!F4:F10000,AI4)+SUMIFS(спорт!O4:O10000,спорт!N4:N10000,B357,спорт!F4:F10000,AI4)+SUMIFS(лечеб!O4:O10000,лечеб!N4:N10000,B357,лечеб!F4:F10000,AI4)+SUMIFS(Баня!O4:O10000,Баня!N4:N10000,B357,Баня!F4:F10000,AI4)+SUMIFS(Адм!O4:O10000,Адм!N4:N10000,B357,Адм!F4:F10000,AI4)+SUMIFS(С.Х!O4:O9995,С.Х!N4:N9995,B357,С.Х!F4:F9995,AI4)+SUMIFS(новостр!N4:N9999,новостр!M4:M9999,B357,новостр!F4:F9999,AI4)+SUMIFS(авт!K4:K10004,авт!L4:L10004,B357,авт!F4:F10004,AI4)+SUMIFS(ЖС!S4:S10020,ЖС!R4:R10020,B357,ЖС!F4:F10020,AI4)+SUMIFS(Лес!L5:L9992,Лес!K5:K9992,B357,Лес!F5:F9992,AI4)+SUMIFS('степь '!K5:K9998,'степь '!J5:J9998,B357,'степь '!F5:F9998,AI4)+SUMIFS(Пр.откр.тер!N4:N9967,Пр.откр.тер!M4:M9967,B357,Пр.откр.тер!F4:F9967,AI4)</f>
        <v>0</v>
      </c>
      <c r="AK9" s="27">
        <f>SUMIFS(произв!A4:A9995,произв!N4:N9995,B357,произв!F4:F9995,AK4)+SUMIFS(торг!A4:A10000,торг!N4:N10000,B357,торг!F4:F10000,AK4)+SUMIFS(склад!A4:A9995,склад!N4:N9995,B357,склад!F4:F9995,AK4)+SUMIFS('обр '!A4:A9999,'обр '!N4:N9999,B357,'обр '!F4:F9999,AK4)+SUMIFS(детс!A4:A10000,детс!N4:N10000,B357,детс!F4:F10000,AK4)+SUMIFS(культ!A4:A10000,культ!N4:N10000,B357,культ!F4:F10000,AK4)+SUMIFS(спорт!A4:A10000,спорт!N4:N10000,B357,спорт!F4:F10000,AK4)+SUMIFS(лечеб!A4:A10000,лечеб!N4:N10000,B357,лечеб!F4:F10000,AK4)+SUMIFS(Баня!A4:A10000,Баня!N4:N10000,B357,Баня!F4:F10000,AK4)+SUMIFS(Адм!A4:A10000,Адм!N4:N10000,B357,Адм!F4:F10000,AK4)+SUMIFS(С.Х!A4:A9995,С.Х!N4:N9995,B357,С.Х!F4:F9995,AK4)+SUMIFS(новостр!A4:A9999,новостр!M4:M9999,B357,новостр!F4:F9999,AK4)+SUMIFS(авт!A4:A10004,авт!L4:L10004,B357,авт!F4:F10004,AK4)+SUMIFS(ЖС!A4:A10020,ЖС!R4:R10020,B357,ЖС!F4:F10020,AK4)+SUMIFS(Лес!A5:A9992,Лес!K5:K9992,B357,Лес!F5:F9992,AK4)+SUMIFS('степь '!A5:A9998,'степь '!J5:J9998,B357,'степь '!F5:F9998,AK4)+SUMIFS(Пр.откр.тер!A4:A9967,Пр.откр.тер!M4:M9967,B357,Пр.откр.тер!F4:F9967,AK4)</f>
        <v>0</v>
      </c>
      <c r="AL9" s="27">
        <f>SUMIFS(произв!O4:O9995,произв!N4:N9995,B357,произв!F4:F9995,AK4)+SUMIFS(торг!O4:O10000,торг!N4:N10000,B357,торг!F4:F10000,AK4)+SUMIFS(склад!O4:O9995,склад!N4:N9995,B357,склад!F4:F9995,AK4)+SUMIFS('обр '!O4:O9999,'обр '!N4:N9999,B357,'обр '!F4:F9999,AK4)+SUMIFS(детс!O4:O10000,детс!N4:N10000,B357,детс!F4:F10000,AK4)+SUMIFS(культ!O4:O10000,культ!N4:N10000,B357,культ!F4:F10000,AK4)+SUMIFS(спорт!O4:O10000,спорт!N4:N10000,B357,спорт!F4:F10000,AK4)+SUMIFS(лечеб!O4:O10000,лечеб!N4:N10000,B357,лечеб!F4:F10000,AK4)+SUMIFS(Баня!O4:O10000,Баня!N4:N10000,B357,Баня!F4:F10000,AK4)+SUMIFS(Адм!O4:O10000,Адм!N4:N10000,B357,Адм!F4:F10000,AK4)+SUMIFS(С.Х!O4:O9995,С.Х!N4:N9995,B357,С.Х!F4:F9995,AK4)+SUMIFS(новостр!N4:N9999,новостр!M4:M9999,B357,новостр!F4:F9999,AK4)+SUMIFS(авт!K4:K10004,авт!L4:L10004,B357,авт!F4:F10004,AK4)+SUMIFS(ЖС!S4:S10020,ЖС!R4:R10020,B357,ЖС!F4:F10020,AK4)+SUMIFS(Лес!L5:L9992,Лес!K5:K9992,B357,Лес!F5:F9992,AK4)+SUMIFS('степь '!K5:K9998,'степь '!J5:J9998,B357,'степь '!F5:F9998,AK4)+SUMIFS(Пр.откр.тер!N4:N9967,Пр.откр.тер!M4:M9967,B357,Пр.откр.тер!F4:F9967,AK4)</f>
        <v>0</v>
      </c>
      <c r="AM9" s="27">
        <f>SUMIFS(произв!A4:A9995,произв!N4:N9995,B357,произв!F4:F9995,AM4)+SUMIFS(торг!A4:A10000,торг!N4:N10000,B357,торг!F4:F10000,AM4)+SUMIFS(склад!A4:A9995,склад!N4:N9995,B357,склад!F4:F9995,AM4)+SUMIFS('обр '!A4:A9999,'обр '!N4:N9999,B357,'обр '!F4:F9999,AM4)+SUMIFS(детс!A4:A10000,детс!N4:N10000,B357,детс!F4:F10000,AM4)+SUMIFS(культ!A4:A10000,культ!N4:N10000,B357,культ!F4:F10000,AM4)+SUMIFS(спорт!A4:A10000,спорт!N4:N10000,B357,спорт!F4:F10000,AM4)+SUMIFS(лечеб!A4:A10000,лечеб!N4:N10000,B357,лечеб!F4:F10000,AM4)+SUMIFS(Баня!A4:A10000,Баня!N4:N10000,B357,Баня!F4:F10000,AM4)+SUMIFS(Адм!A4:A10000,Адм!N4:N10000,B357,Адм!F4:F10000,AM4)+SUMIFS(С.Х!A4:A9995,С.Х!N4:N9995,B357,С.Х!F4:F9995,AM4)+SUMIFS(новостр!A4:A9999,новостр!M4:M9999,B357,новостр!F4:F9999,AM4)+SUMIFS(авт!A4:A10004,авт!L4:L10004,B357,авт!F4:F10004,AM4)+SUMIFS(ЖС!A4:A10020,ЖС!R4:R10020,B357,ЖС!F4:F10020,AM4)+SUMIFS(Лес!A5:A9992,Лес!K5:K9992,B357,Лес!F5:F9992,AM4)+SUMIFS('степь '!A5:A9998,'степь '!J5:J9998,B357,'степь '!F5:F9998,AM4)+SUMIFS(Пр.откр.тер!A4:A9967,Пр.откр.тер!M4:M9967,B357,Пр.откр.тер!F4:F9967,AM4)</f>
        <v>0</v>
      </c>
      <c r="AN9" s="27">
        <f>SUMIFS(произв!O4:O9995,произв!N4:N9995,B357,произв!F4:F9995,AM4)+SUMIFS(торг!O4:O10000,торг!N4:N10000,B357,торг!F4:F10000,AM4)+SUMIFS(склад!O4:O9995,склад!N4:N9995,B357,склад!F4:F9995,AM4)+SUMIFS('обр '!O4:O9999,'обр '!N4:N9999,B357,'обр '!F4:F9999,AM4)+SUMIFS(детс!O4:O10000,детс!N4:N10000,B357,детс!F4:F10000,AM4)+SUMIFS(культ!O4:O10000,культ!N4:N10000,B357,культ!F4:F10000,AM4)+SUMIFS(спорт!O4:O10000,спорт!N4:N10000,B357,спорт!F4:F10000,AM4)+SUMIFS(лечеб!O4:O10000,лечеб!N4:N10000,B357,лечеб!F4:F10000,AM4)+SUMIFS(Баня!O4:O10000,Баня!N4:N10000,B357,Баня!F4:F10000,AM4)+SUMIFS(Адм!O4:O10000,Адм!N4:N10000,B357,Адм!F4:F10000,AM4)+SUMIFS(С.Х!O4:O9995,С.Х!N4:N9995,B357,С.Х!F4:F9995,AM4)+SUMIFS(новостр!N4:N9999,новостр!M4:M9999,B357,новостр!F4:F9999,AM4)+SUMIFS(авт!K4:K10004,авт!L4:L10004,B357,авт!F4:F10004,AM4)+SUMIFS(ЖС!S4:S10020,ЖС!R4:R10020,B357,ЖС!F4:F10020,AM4)+SUMIFS(Лес!L5:L9992,Лес!K5:K9992,B357,Лес!F5:F9992,AM4)+SUMIFS('степь '!K5:K9998,'степь '!J5:J9998,B357,'степь '!F5:F9998,AM4)+SUMIFS(Пр.откр.тер!N4:N9967,Пр.откр.тер!M4:M9967,B357,Пр.откр.тер!F4:F9967,AM4)</f>
        <v>0</v>
      </c>
      <c r="AO9" s="27">
        <f>SUMIFS(произв!A4:A9995,произв!N4:N9995,B357,произв!F4:F9995,AO4)+SUMIFS(торг!A4:A10000,торг!N4:N10000,B357,торг!F4:F10000,AO4)+SUMIFS(склад!A4:A9995,склад!N4:N9995,B357,склад!F4:F9995,AO4)+SUMIFS('обр '!A4:A9999,'обр '!N4:N9999,B357,'обр '!F4:F9999,AO4)+SUMIFS(детс!A4:A10000,детс!N4:N10000,B357,детс!F4:F10000,AO4)+SUMIFS(культ!A4:A10000,культ!N4:N10000,B357,культ!F4:F10000,AO4)+SUMIFS(спорт!A4:A10000,спорт!N4:N10000,B357,спорт!F4:F10000,AO4)+SUMIFS(лечеб!A4:A10000,лечеб!N4:N10000,B357,лечеб!F4:F10000,AO4)+SUMIFS(Баня!A4:A10000,Баня!N4:N10000,B357,Баня!F4:F10000,AO4)+SUMIFS(Адм!A4:A10000,Адм!N4:N10000,B357,Адм!F4:F10000,AO4)+SUMIFS(С.Х!A4:A9995,С.Х!N4:N9995,B357,С.Х!F4:F9995,AO4)+SUMIFS(новостр!A4:A9999,новостр!M4:M9999,B357,новостр!F4:F9999,AO4)+SUMIFS(авт!A4:A10004,авт!L4:L10004,B357,авт!F4:F10004,AO4)+SUMIFS(ЖС!A4:A10020,ЖС!R4:R10020,B357,ЖС!F4:F10020,AO4)+SUMIFS(Лес!A5:A9992,Лес!K5:K9992,B357,Лес!F5:F9992,AO4)+SUMIFS('степь '!A5:A9998,'степь '!J5:J9998,B357,'степь '!F5:F9998,AO4)+SUMIFS(Пр.откр.тер!A4:A9967,Пр.откр.тер!M4:M9967,B357,Пр.откр.тер!F4:F9967,AO4)</f>
        <v>0</v>
      </c>
      <c r="AP9" s="27">
        <f>SUMIFS(произв!O4:O9995,произв!N4:N9995,B357,произв!F4:F9995,AO4)+SUMIFS(торг!O4:O10000,торг!N4:N10000,B357,торг!F4:F10000,AO4)+SUMIFS(склад!O4:O9995,склад!N4:N9995,B357,склад!F4:F9995,AO4)+SUMIFS('обр '!O4:O9999,'обр '!N4:N9999,B357,'обр '!F4:F9999,AO4)+SUMIFS(детс!O4:O10000,детс!N4:N10000,B357,детс!F4:F10000,AO4)+SUMIFS(культ!O4:O10000,культ!N4:N10000,B357,культ!F4:F10000,AO4)+SUMIFS(спорт!O4:O10000,спорт!N4:N10000,B357,спорт!F4:F10000,AO4)+SUMIFS(лечеб!O4:O10000,лечеб!N4:N10000,B357,лечеб!F4:F10000,AO4)+SUMIFS(Баня!O4:O10000,Баня!N4:N10000,B357,Баня!F4:F10000,AO4)+SUMIFS(Адм!O4:O10000,Адм!N4:N10000,B357,Адм!F4:F10000,AO4)+SUMIFS(С.Х!O4:O9995,С.Х!N4:N9995,B357,С.Х!F4:F9995,AO4)+SUMIFS(новостр!N4:N9999,новостр!M4:M9999,B357,новостр!F4:F9999,AO4)+SUMIFS(авт!K4:K10004,авт!L4:L10004,B357,авт!F4:F10004,AO4)+SUMIFS(ЖС!S4:S10020,ЖС!R4:R10020,B357,ЖС!F4:F10020,AO4)+SUMIFS(Лес!L5:L9992,Лес!K5:K9992,B357,Лес!F5:F9992,AO4)+SUMIFS('степь '!K5:K9998,'степь '!J5:J9998,B357,'степь '!F5:F9998,AO4)+SUMIFS(Пр.откр.тер!N4:N9967,Пр.откр.тер!M4:M9967,B357,Пр.откр.тер!F4:F9967,AO4)</f>
        <v>0</v>
      </c>
      <c r="AQ9" s="27">
        <f>SUMIFS(произв!A4:A9995,произв!N4:N9995,B357,произв!F4:F9995,AQ4)+SUMIFS(торг!A4:A10000,торг!N4:N10000,B357,торг!F4:F10000,AQ4)+SUMIFS(склад!A4:A9995,склад!N4:N9995,B357,склад!F4:F9995,AQ4)+SUMIFS('обр '!A4:A9999,'обр '!N4:N9999,B357,'обр '!F4:F9999,AQ4)+SUMIFS(детс!A4:A10000,детс!N4:N10000,B357,детс!F4:F10000,AQ4)+SUMIFS(культ!A4:A10000,культ!N4:N10000,B357,культ!F4:F10000,AQ4)+SUMIFS(спорт!A4:A10000,спорт!N4:N10000,B357,спорт!F4:F10000,AQ4)+SUMIFS(лечеб!A4:A10000,лечеб!N4:N10000,B357,лечеб!F4:F10000,AQ4)+SUMIFS(Баня!A4:A10000,Баня!N4:N10000,B357,Баня!F4:F10000,AQ4)+SUMIFS(Адм!A4:A10000,Адм!N4:N10000,B357,Адм!F4:F10000,AQ4)+SUMIFS(С.Х!A4:A9995,С.Х!N4:N9995,B357,С.Х!F4:F9995,AQ4)+SUMIFS(новостр!A4:A9999,новостр!M4:M9999,B357,новостр!F4:F9999,AQ4)+SUMIFS(авт!A4:A10004,авт!L4:L10004,B357,авт!F4:F10004,AQ4)+SUMIFS(ЖС!A4:A10020,ЖС!R4:R10020,B357,ЖС!F4:F10020,AQ4)+SUMIFS(Лес!A5:A9992,Лес!K5:K9992,B357,Лес!F5:F9992,AQ4)+SUMIFS('степь '!A5:A9998,'степь '!J5:J9998,B357,'степь '!F5:F9998,AQ4)+SUMIFS(Пр.откр.тер!A4:A9967,Пр.откр.тер!M4:M9967,B357,Пр.откр.тер!F4:F9967,AQ4)</f>
        <v>0</v>
      </c>
      <c r="AR9" s="27">
        <f>SUMIFS(произв!O4:O9995,произв!N4:N9995,B357,произв!F4:F9995,AQ4)+SUMIFS(торг!O4:O10000,торг!N4:N10000,B357,торг!F4:F10000,AQ4)+SUMIFS(склад!O4:O9995,склад!N4:N9995,B357,склад!F4:F9995,AQ4)+SUMIFS('обр '!O4:O9999,'обр '!N4:N9999,B357,'обр '!F4:F9999,AQ4)+SUMIFS(детс!O4:O10000,детс!N4:N10000,B357,детс!F4:F10000,AQ4)+SUMIFS(культ!O4:O10000,культ!N4:N10000,B357,культ!F4:F10000,AQ4)+SUMIFS(спорт!O4:O10000,спорт!N4:N10000,B357,спорт!F4:F10000,AQ4)+SUMIFS(лечеб!O4:O10000,лечеб!N4:N10000,B357,лечеб!F4:F10000,AQ4)+SUMIFS(Баня!O4:O10000,Баня!N4:N10000,B357,Баня!F4:F10000,AQ4)+SUMIFS(Адм!O4:O10000,Адм!N4:N10000,B357,Адм!F4:F10000,AQ4)+SUMIFS(С.Х!O4:O9995,С.Х!N4:N9995,B357,С.Х!F4:F9995,AQ4)+SUMIFS(новостр!N4:N9999,новостр!M4:M9999,B357,новостр!F4:F9999,AQ4)+SUMIFS(авт!K4:K10004,авт!L4:L10004,B357,авт!F4:F10004,AQ4)+SUMIFS(ЖС!S4:S10020,ЖС!R4:R10020,B357,ЖС!F4:F10020,AQ4)+SUMIFS(Лес!L5:L9992,Лес!K5:K9992,B357,Лес!F5:F9992,AQ4)+SUMIFS('степь '!K5:K9998,'степь '!J5:J9998,B357,'степь '!F5:F9998,AQ4)+SUMIFS(Пр.откр.тер!N4:N9967,Пр.откр.тер!M4:M9967,B357,Пр.откр.тер!F4:F9967,AQ4)</f>
        <v>0</v>
      </c>
      <c r="AS9" s="27">
        <f>SUMIFS(произв!A4:A9995,произв!N4:N9995,B357,произв!F4:F9995,AS4)+SUMIFS(торг!A4:A10000,торг!N4:N10000,B357,торг!F4:F10000,AS4)+SUMIFS(склад!A4:A9995,склад!N4:N9995,B357,склад!F4:F9995,AS4)+SUMIFS('обр '!A4:A9999,'обр '!N4:N9999,B357,'обр '!F4:F9999,AS4)+SUMIFS(детс!A4:A10000,детс!N4:N10000,B357,детс!F4:F10000,AS4)+SUMIFS(культ!A4:A10000,культ!N4:N10000,B357,культ!F4:F10000,AS4)+SUMIFS(спорт!A4:A10000,спорт!N4:N10000,B357,спорт!F4:F10000,AS4)+SUMIFS(лечеб!A4:A10000,лечеб!N4:N10000,B357,лечеб!F4:F10000,AS4)+SUMIFS(Баня!A4:A10000,Баня!N4:N10000,B357,Баня!F4:F10000,AS4)+SUMIFS(Адм!A4:A10000,Адм!N4:N10000,B357,Адм!F4:F10000,AS4)+SUMIFS(С.Х!A4:A9995,С.Х!N4:N9995,B357,С.Х!F4:F9995,AS4)+SUMIFS(новостр!A4:A9999,новостр!M4:M9999,B357,новостр!F4:F9999,AS4)+SUMIFS(авт!A4:A10004,авт!L4:L10004,B357,авт!F4:F10004,AS4)+SUMIFS(ЖС!A4:A10020,ЖС!R4:R10020,B357,ЖС!F4:F10020,AS4)+SUMIFS(Лес!A5:A9992,Лес!K5:K9992,B357,Лес!F5:F9992,AS4)+SUMIFS('степь '!A5:A9998,'степь '!J5:J9998,B357,'степь '!F5:F9998,AS4)+SUMIFS(Пр.откр.тер!A4:A9967,Пр.откр.тер!M4:M9967,B357,Пр.откр.тер!F4:F9967,AS4)</f>
        <v>0</v>
      </c>
      <c r="AT9" s="27">
        <f>SUMIFS(произв!O4:O9995,произв!N4:N9995,B357,произв!F4:F9995,AS4)+SUMIFS(торг!O4:O10000,торг!N4:N10000,B357,торг!F4:F10000,AS4)+SUMIFS(склад!O4:O9995,склад!N4:N9995,B357,склад!F4:F9995,AS4)+SUMIFS('обр '!O4:O9999,'обр '!N4:N9999,B357,'обр '!F4:F9999,AS4)+SUMIFS(детс!O4:O10000,детс!N4:N10000,B357,детс!F4:F10000,AS4)+SUMIFS(культ!O4:O10000,культ!N4:N10000,B357,культ!F4:F10000,AS4)+SUMIFS(спорт!O4:O10000,спорт!N4:N10000,B357,спорт!F4:F10000,AS4)+SUMIFS(лечеб!O4:O10000,лечеб!N4:N10000,B357,лечеб!F4:F10000,AS4)+SUMIFS(Баня!O4:O10000,Баня!N4:N10000,B357,Баня!F4:F10000,AS4)+SUMIFS(Адм!O4:O10000,Адм!N4:N10000,B357,Адм!F4:F10000,AS4)+SUMIFS(С.Х!O4:O9995,С.Х!N4:N9995,B357,С.Х!F4:F9995,AS4)+SUMIFS(новостр!N4:N9999,новостр!M4:M9999,B357,новостр!F4:F9999,AS4)+SUMIFS(авт!K4:K10004,авт!L4:L10004,B357,авт!F4:F10004,AS4)+SUMIFS(ЖС!S4:S10020,ЖС!R4:R10020,B357,ЖС!F4:F10020,AS4)+SUMIFS(Лес!L5:L9992,Лес!K5:K9992,B357,Лес!F5:F9992,AS4)+SUMIFS('степь '!K5:K9998,'степь '!J5:J9998,B357,'степь '!F5:F9998,AS4)+SUMIFS(Пр.откр.тер!N4:N9967,Пр.откр.тер!M4:M9967,B357,Пр.откр.тер!F4:F9967,AS4)</f>
        <v>0</v>
      </c>
      <c r="AU9" s="27">
        <f>SUMIFS(произв!A4:A9995,произв!N4:N9995,B357,произв!F4:F9995,AU4)+SUMIFS(торг!A4:A10000,торг!N4:N10000,B357,торг!F4:F10000,AU4)+SUMIFS(склад!A4:A9995,склад!N4:N9995,B357,склад!F4:F9995,AU4)+SUMIFS('обр '!A4:A9999,'обр '!N4:N9999,B357,'обр '!F4:F9999,AU4)+SUMIFS(детс!A4:A10000,детс!N4:N10000,B357,детс!F4:F10000,AU4)+SUMIFS(культ!A4:A10000,культ!N4:N10000,B357,культ!F4:F10000,AU4)+SUMIFS(спорт!A4:A10000,спорт!N4:N10000,B357,спорт!F4:F10000,AU4)+SUMIFS(лечеб!A4:A10000,лечеб!N4:N10000,B357,лечеб!F4:F10000,AU4)+SUMIFS(Баня!A4:A10000,Баня!N4:N10000,B357,Баня!F4:F10000,AU4)+SUMIFS(Адм!A4:A10000,Адм!N4:N10000,B357,Адм!F4:F10000,AU4)+SUMIFS(С.Х!A4:A9995,С.Х!N4:N9995,B357,С.Х!F4:F9995,AU4)+SUMIFS(новостр!A4:A9999,новостр!M4:M9999,B357,новостр!F4:F9999,AU4)+SUMIFS(авт!A4:A10004,авт!L4:L10004,B357,авт!F4:F10004,AU4)+SUMIFS(ЖС!A4:A10020,ЖС!R4:R10020,B357,ЖС!F4:F10020,AU4)+SUMIFS(Лес!A5:A9992,Лес!K5:K9992,B357,Лес!F5:F9992,AU4)+SUMIFS('степь '!A5:A9998,'степь '!J5:J9998,B357,'степь '!F5:F9998,AU4)+SUMIFS(Пр.откр.тер!A4:A9967,Пр.откр.тер!M4:M9967,B357,Пр.откр.тер!F4:F9967,AU4)</f>
        <v>1</v>
      </c>
      <c r="AV9" s="27">
        <f>SUMIFS(произв!O4:O9995,произв!N4:N9995,B357,произв!F4:F9995,AU4)+SUMIFS(торг!O4:O10000,торг!N4:N10000,B357,торг!F4:F10000,AU4)+SUMIFS(склад!O4:O9995,склад!N4:N9995,B357,склад!F4:F9995,AU4)+SUMIFS('обр '!O4:O9999,'обр '!N4:N9999,B357,'обр '!F4:F9999,AU4)+SUMIFS(детс!O4:O10000,детс!N4:N10000,B357,детс!F4:F10000,AU4)+SUMIFS(культ!O4:O10000,культ!N4:N10000,B357,культ!F4:F10000,AU4)+SUMIFS(спорт!O4:O10000,спорт!N4:N10000,B357,спорт!F4:F10000,AU4)+SUMIFS(лечеб!O4:O10000,лечеб!N4:N10000,B357,лечеб!F4:F10000,AU4)+SUMIFS(Баня!O4:O10000,Баня!N4:N10000,B357,Баня!F4:F10000,AU4)+SUMIFS(Адм!O4:O10000,Адм!N4:N10000,B357,Адм!F4:F10000,AU4)+SUMIFS(С.Х!O4:O9995,С.Х!N4:N9995,B357,С.Х!F4:F9995,AU4)+SUMIFS(новостр!N4:N9999,новостр!M4:M9999,B357,новостр!F4:F9999,AU4)+SUMIFS(авт!K4:K10004,авт!L4:L10004,B357,авт!F4:F10004,AU4)+SUMIFS(ЖС!S4:S10020,ЖС!R4:R10020,B357,ЖС!F4:F10020,AU4)+SUMIFS(Лес!L5:L9992,Лес!K5:K9992,B357,Лес!F5:F9992,AU4)+SUMIFS('степь '!K5:K9998,'степь '!J5:J9998,B357,'степь '!F5:F9998,AU4)+SUMIFS(Пр.откр.тер!N4:N9967,Пр.откр.тер!M4:M9967,B357,Пр.откр.тер!F4:F9967,AU4)</f>
        <v>0</v>
      </c>
    </row>
    <row r="10" spans="1:90" s="136" customFormat="1" ht="16.5" thickBot="1">
      <c r="A10" s="234" t="s">
        <v>60</v>
      </c>
      <c r="B10" s="234" t="s">
        <v>163</v>
      </c>
      <c r="C10" s="429">
        <f>I10+K10+M10+O10+Q10+S10+U10+W10+Y10+AA10</f>
        <v>0</v>
      </c>
      <c r="D10" s="2310">
        <f>SUM(J10+L10+N10+P10+R10+T10+V10+X10+Z10+AB10)</f>
        <v>0</v>
      </c>
      <c r="E10" s="486">
        <v>0</v>
      </c>
      <c r="F10" s="487">
        <v>0</v>
      </c>
      <c r="G10" s="2352">
        <f>C10/C48*100%</f>
        <v>0</v>
      </c>
      <c r="H10" s="2353">
        <f>D10/D48*100%</f>
        <v>0</v>
      </c>
      <c r="I10" s="461">
        <f t="shared" ref="I10:AV10" si="1">I12+I13+I14+I15+I16+I17</f>
        <v>0</v>
      </c>
      <c r="J10" s="18">
        <f t="shared" si="1"/>
        <v>0</v>
      </c>
      <c r="K10" s="19">
        <f t="shared" si="1"/>
        <v>0</v>
      </c>
      <c r="L10" s="20">
        <f t="shared" si="1"/>
        <v>0</v>
      </c>
      <c r="M10" s="20">
        <f t="shared" si="1"/>
        <v>0</v>
      </c>
      <c r="N10" s="20">
        <f t="shared" si="1"/>
        <v>0</v>
      </c>
      <c r="O10" s="20">
        <f t="shared" si="1"/>
        <v>0</v>
      </c>
      <c r="P10" s="20">
        <f t="shared" si="1"/>
        <v>0</v>
      </c>
      <c r="Q10" s="20">
        <f t="shared" si="1"/>
        <v>0</v>
      </c>
      <c r="R10" s="20">
        <f>R12+R13+R14+R15+R16+R17</f>
        <v>0</v>
      </c>
      <c r="S10" s="20">
        <f t="shared" si="1"/>
        <v>0</v>
      </c>
      <c r="T10" s="20">
        <f t="shared" si="1"/>
        <v>0</v>
      </c>
      <c r="U10" s="20">
        <f t="shared" si="1"/>
        <v>0</v>
      </c>
      <c r="V10" s="20">
        <f t="shared" si="1"/>
        <v>0</v>
      </c>
      <c r="W10" s="20">
        <f t="shared" si="1"/>
        <v>0</v>
      </c>
      <c r="X10" s="20">
        <f t="shared" si="1"/>
        <v>0</v>
      </c>
      <c r="Y10" s="20">
        <f>Y12+Y13+Y14+Y15+Y16+Y17</f>
        <v>0</v>
      </c>
      <c r="Z10" s="20">
        <f t="shared" si="1"/>
        <v>0</v>
      </c>
      <c r="AA10" s="21">
        <f t="shared" si="0"/>
        <v>0</v>
      </c>
      <c r="AB10" s="21">
        <f t="shared" si="0"/>
        <v>0</v>
      </c>
      <c r="AC10" s="20">
        <f t="shared" si="1"/>
        <v>0</v>
      </c>
      <c r="AD10" s="20">
        <f t="shared" si="1"/>
        <v>0</v>
      </c>
      <c r="AE10" s="20">
        <f t="shared" si="1"/>
        <v>0</v>
      </c>
      <c r="AF10" s="20">
        <f t="shared" si="1"/>
        <v>0</v>
      </c>
      <c r="AG10" s="20">
        <f t="shared" si="1"/>
        <v>0</v>
      </c>
      <c r="AH10" s="20">
        <f t="shared" si="1"/>
        <v>0</v>
      </c>
      <c r="AI10" s="20">
        <f t="shared" si="1"/>
        <v>0</v>
      </c>
      <c r="AJ10" s="20">
        <f t="shared" si="1"/>
        <v>0</v>
      </c>
      <c r="AK10" s="20">
        <f t="shared" si="1"/>
        <v>0</v>
      </c>
      <c r="AL10" s="20">
        <f t="shared" si="1"/>
        <v>0</v>
      </c>
      <c r="AM10" s="20">
        <f t="shared" si="1"/>
        <v>0</v>
      </c>
      <c r="AN10" s="20">
        <f>AN12+AN13+AN14+AN15+AN16+AN17</f>
        <v>0</v>
      </c>
      <c r="AO10" s="20">
        <f t="shared" si="1"/>
        <v>0</v>
      </c>
      <c r="AP10" s="20">
        <f t="shared" si="1"/>
        <v>0</v>
      </c>
      <c r="AQ10" s="20">
        <f t="shared" si="1"/>
        <v>0</v>
      </c>
      <c r="AR10" s="20">
        <f t="shared" si="1"/>
        <v>0</v>
      </c>
      <c r="AS10" s="20">
        <f t="shared" si="1"/>
        <v>0</v>
      </c>
      <c r="AT10" s="20">
        <f t="shared" si="1"/>
        <v>0</v>
      </c>
      <c r="AU10" s="20">
        <f t="shared" si="1"/>
        <v>0</v>
      </c>
      <c r="AV10" s="20">
        <f t="shared" si="1"/>
        <v>0</v>
      </c>
      <c r="AW10" s="281"/>
      <c r="AX10" s="281"/>
      <c r="AY10" s="281"/>
      <c r="AZ10" s="281"/>
      <c r="BA10" s="281"/>
      <c r="BB10" s="281"/>
      <c r="BC10" s="281"/>
      <c r="BD10" s="281"/>
      <c r="BE10" s="281"/>
      <c r="BF10" s="281"/>
      <c r="BG10" s="281"/>
      <c r="BH10" s="281"/>
      <c r="BI10" s="281"/>
      <c r="BJ10" s="281"/>
      <c r="BK10" s="281"/>
      <c r="BL10" s="281"/>
      <c r="BM10" s="281"/>
      <c r="BN10" s="281"/>
      <c r="BO10" s="281"/>
      <c r="BP10" s="281"/>
      <c r="BQ10" s="281"/>
      <c r="BR10" s="281"/>
      <c r="BS10" s="281"/>
      <c r="BT10" s="281"/>
      <c r="BU10" s="281"/>
      <c r="BV10" s="281"/>
      <c r="BW10" s="281"/>
      <c r="BX10" s="281"/>
      <c r="BY10" s="281"/>
      <c r="BZ10" s="281"/>
      <c r="CA10" s="281"/>
      <c r="CB10" s="281"/>
      <c r="CC10" s="281"/>
      <c r="CD10" s="281"/>
      <c r="CE10" s="281"/>
      <c r="CF10" s="281"/>
      <c r="CG10" s="281"/>
      <c r="CH10" s="281"/>
      <c r="CI10" s="281"/>
      <c r="CJ10" s="281"/>
      <c r="CK10" s="281"/>
      <c r="CL10" s="281"/>
    </row>
    <row r="11" spans="1:90" ht="16.5" thickBot="1">
      <c r="A11" s="236"/>
      <c r="B11" s="236" t="s">
        <v>36</v>
      </c>
      <c r="C11" s="432"/>
      <c r="D11" s="2311"/>
      <c r="E11" s="481"/>
      <c r="F11" s="482"/>
      <c r="G11" s="2352"/>
      <c r="H11" s="2353"/>
      <c r="I11" s="465"/>
      <c r="J11" s="25"/>
      <c r="K11" s="26"/>
      <c r="L11" s="27"/>
      <c r="M11" s="27"/>
      <c r="N11" s="27"/>
      <c r="O11" s="27"/>
      <c r="P11" s="27"/>
      <c r="Q11" s="27"/>
      <c r="R11" s="27"/>
      <c r="S11" s="27"/>
      <c r="T11" s="27"/>
      <c r="U11" s="27"/>
      <c r="V11" s="27"/>
      <c r="W11" s="27"/>
      <c r="X11" s="27"/>
      <c r="Y11" s="27"/>
      <c r="Z11" s="27"/>
      <c r="AA11" s="21">
        <f t="shared" si="0"/>
        <v>0</v>
      </c>
      <c r="AB11" s="21">
        <f t="shared" si="0"/>
        <v>0</v>
      </c>
      <c r="AC11" s="27"/>
      <c r="AD11" s="27"/>
      <c r="AE11" s="27"/>
      <c r="AF11" s="27"/>
      <c r="AG11" s="27"/>
      <c r="AH11" s="27"/>
      <c r="AI11" s="27"/>
      <c r="AJ11" s="27"/>
      <c r="AK11" s="27"/>
      <c r="AL11" s="27"/>
      <c r="AM11" s="27"/>
      <c r="AN11" s="27"/>
      <c r="AO11" s="27"/>
      <c r="AP11" s="27"/>
      <c r="AQ11" s="27"/>
      <c r="AR11" s="27"/>
      <c r="AS11" s="27"/>
      <c r="AT11" s="27"/>
      <c r="AU11" s="27"/>
      <c r="AV11" s="27"/>
    </row>
    <row r="12" spans="1:90" ht="16.5" thickBot="1">
      <c r="A12" s="236" t="s">
        <v>37</v>
      </c>
      <c r="B12" s="236" t="s">
        <v>164</v>
      </c>
      <c r="C12" s="432">
        <f t="shared" ref="C12:C23" si="2">I12+K12+M12+O12+Q12+S12+U12+W12+Y12+AA12</f>
        <v>0</v>
      </c>
      <c r="D12" s="2309">
        <f>SUM(J12+L12+N12+P12+R12+T12+V12+X12+Z12+AB12)</f>
        <v>0</v>
      </c>
      <c r="E12" s="481">
        <v>0</v>
      </c>
      <c r="F12" s="482">
        <v>0</v>
      </c>
      <c r="G12" s="2352">
        <f>C12/C48*100%</f>
        <v>0</v>
      </c>
      <c r="H12" s="2353">
        <f>D12/D48*100%</f>
        <v>0</v>
      </c>
      <c r="I12" s="465">
        <f>SUMIFS(произв!A4:A9995,произв!N4:N9995,B358,произв!F4:F9995,I4)+SUMIFS(торг!A4:A10000,торг!N4:N10000,B358,торг!F4:F10000,I4)+SUMIFS(склад!A4:A9995,склад!N4:N9995,B358,склад!F4:F9995,I4)+SUMIFS('обр '!A4:A9999,'обр '!N4:N9999,B358,'обр '!F4:F9999,I4)+SUMIFS(детс!A4:A10000,детс!N4:N10000,B358,детс!F4:F10000,I4)+SUMIFS(культ!A4:A10000,культ!N4:N10000,B358,культ!F4:F10000,I4)+SUMIFS(спорт!A4:A10000,спорт!N4:N10000,B358,спорт!F4:F10000,I4)+SUMIFS(лечеб!A4:A10000,лечеб!N4:N10000,B358,лечеб!F4:F10000,I4)+SUMIFS(Баня!A4:A10000,Баня!N4:N10000,B358,Баня!F4:F10000,I4)+SUMIFS(Адм!A4:A10000,Адм!N4:N10000,B358,Адм!F4:F10000,I4)+SUMIFS(С.Х!A4:A9995,С.Х!N4:N9995,B358,С.Х!F4:F9995,I4)+SUMIFS(новостр!A4:A9999,новостр!M4:M9999,B358,новостр!F4:F9999,I4)+SUMIFS(авт!A4:A10004,авт!L4:L10004,B358,авт!F4:F10004,I4)+SUMIFS(ЖС!A4:A10020,ЖС!R4:R10020,B358,ЖС!F4:F10020,I4)+SUMIFS(Лес!A5:A9992,Лес!K5:K9992,B358,Лес!F5:F9992,I4)+SUMIFS('степь '!A5:A9998,'степь '!J5:J9998,B358,'степь '!F5:F9998,I4)+SUMIFS(Пр.откр.тер!A4:A9967,Пр.откр.тер!M4:M9967,B358,Пр.откр.тер!F4:F9967,I4)</f>
        <v>0</v>
      </c>
      <c r="J12" s="25">
        <f>SUMIFS(произв!O4:O9995,произв!N4:N9995,B358,произв!F4:F9995,I4)+SUMIFS(торг!O4:O10000,торг!N4:N10000,B358,торг!F4:F10000,I4)+SUMIFS(склад!O4:O9995,склад!N4:N9995,B358,склад!F4:F9995,I4)+SUMIFS('обр '!O4:O9999,'обр '!N4:N9999,B358,'обр '!F4:F9999,I4)+SUMIFS(детс!O4:O10000,детс!N4:N10000,B358,детс!F4:F10000,I4)+SUMIFS(культ!O4:O10000,культ!N4:N10000,B358,культ!F4:F10000,I4)+SUMIFS(спорт!O4:O10000,спорт!N4:N10000,B358,спорт!F4:F10000,I4)+SUMIFS(лечеб!O4:O10000,лечеб!N4:N10000,B358,лечеб!F4:F10000,I4)+SUMIFS(Баня!O4:O10000,Баня!N4:N10000,B358,Баня!F4:F10000,I4)+SUMIFS(Адм!O4:O10000,Адм!N4:N10000,B358,Адм!F4:F10000,I4)+SUMIFS(С.Х!O4:O9995,С.Х!N4:N9995,B358,С.Х!F4:F9995,I4)+SUMIFS(новостр!N4:N9999,новостр!M4:M9999,B358,новостр!F4:F9999,I4)+SUMIFS(авт!K4:K10004,авт!L4:L10004,B358,авт!F4:F10004,I4)+SUMIFS(ЖС!S4:S10020,ЖС!R4:R10020,B358,ЖС!F4:F10020,I4)+SUMIFS(Лес!L5:L9992,Лес!K5:K9992,B358,Лес!F5:F9992,I4)+SUMIFS('степь '!K5:K9998,'степь '!J5:J9998,B358,'степь '!F5:F9998,I4)+SUMIFS(Пр.откр.тер!N4:N9967,Пр.откр.тер!M4:M9967,B358,Пр.откр.тер!F4:F9967,I4)</f>
        <v>0</v>
      </c>
      <c r="K12" s="26">
        <f>SUMIFS(произв!A4:A9995,произв!N4:N9995,B358,произв!F4:F9995,K4)+SUMIFS(торг!A4:A10000,торг!N4:N10000,B358,торг!F4:F10000,K4)+SUMIFS(склад!A4:A9995,склад!N4:N9995,B358,склад!F4:F9995,K4)+SUMIFS('обр '!A4:A9999,'обр '!N4:N9999,B358,'обр '!F4:F9999,K4)+SUMIFS(детс!A4:A10000,детс!N4:N10000,B358,детс!F4:F10000,K4)+SUMIFS(культ!A4:A10000,культ!N4:N10000,B358,культ!F4:F10000,K4)+SUMIFS(спорт!A4:A10000,спорт!N4:N10000,B358,спорт!F4:F10000,K4)+SUMIFS(лечеб!A4:A10000,лечеб!N4:N10000,B358,лечеб!F4:F10000,K4)+SUMIFS(Баня!A4:A10000,Баня!N4:N10000,B358,Баня!F4:F10000,K4)+SUMIFS(Адм!A4:A10000,Адм!N4:N10000,B358,Адм!F4:F10000,K4)+SUMIFS(С.Х!A4:A9995,С.Х!N4:N9995,B358,С.Х!F4:F9995,K4)+SUMIFS(новостр!A4:A9999,новостр!M4:M9999,B358,новостр!F4:F9999,K4)+SUMIFS(авт!A4:A10004,авт!L4:L10004,B358,авт!F4:F10004,K4)+SUMIFS(ЖС!A4:A10020,ЖС!R4:R10020,B358,ЖС!F4:F10020,K4)+SUMIFS(Лес!A5:A9992,Лес!K5:K9992,B358,Лес!F5:F9992,K4)+SUMIFS('степь '!A5:A9998,'степь '!J5:J9998,B358,'степь '!F5:F9998,K4)+SUMIFS(Пр.откр.тер!A4:A9967,Пр.откр.тер!M4:M9967,B358,Пр.откр.тер!F4:F9967,K4)</f>
        <v>0</v>
      </c>
      <c r="L12" s="27">
        <f>SUMIFS(произв!O4:O9995,произв!N4:N9995,B358,произв!F4:F9995,K4)+SUMIFS(торг!O4:O10000,торг!N4:N10000,B358,торг!F4:F10000,K4)+SUMIFS(склад!O4:O9995,склад!N4:N9995,B358,склад!F4:F9995,K4)+SUMIFS('обр '!O4:O9999,'обр '!N4:N9999,B358,'обр '!F4:F9999,K4)+SUMIFS(детс!O4:O10000,детс!N4:N10000,B358,детс!F4:F10000,K4)+SUMIFS(культ!O4:O10000,культ!N4:N10000,B358,культ!F4:F10000,K4)+SUMIFS(спорт!O4:O10000,спорт!N4:N10000,B358,спорт!F4:F10000,K4)+SUMIFS(лечеб!O4:O10000,лечеб!N4:N10000,B358,лечеб!F4:F10000,K4)+SUMIFS(Баня!O4:O10000,Баня!N4:N10000,B358,Баня!F4:F10000,K4)+SUMIFS(Адм!O4:O10000,Адм!N4:N10000,B358,Адм!F4:F10000,K4)+SUMIFS(С.Х!O4:O9995,С.Х!N4:N9995,B358,С.Х!F4:F9995,K4)+SUMIFS(новостр!N4:N9999,новостр!M4:M9999,B358,новостр!F4:F9999,K4)+SUMIFS(авт!K4:K10004,авт!L4:L10004,B358,авт!F4:F10004,K4)+SUMIFS(ЖС!S4:S10020,ЖС!R4:R10020,B358,ЖС!F4:F10020,K4)+SUMIFS(Лес!L5:L9992,Лес!K5:K9992,B358,Лес!F5:F9992,K4)+SUMIFS('степь '!K5:K9998,'степь '!J5:J9998,B358,'степь '!F5:F9998,K4)+SUMIFS(Пр.откр.тер!N4:N9967,Пр.откр.тер!M4:M9967,B358,Пр.откр.тер!F4:F9967,K4)</f>
        <v>0</v>
      </c>
      <c r="M12" s="27">
        <f>SUMIFS(произв!A4:A9995,произв!N4:N9995,B358,произв!F4:F9995,M4)+SUMIFS(торг!A4:A10000,торг!N4:N10000,B358,торг!F4:F10000,M4)+SUMIFS(склад!A4:A9995,склад!N4:N9995,B358,склад!F4:F9995,M4)+SUMIFS('обр '!A4:A9999,'обр '!N4:N9999,B358,'обр '!F4:F9999,M4)+SUMIFS(детс!A4:A10000,детс!N4:N10000,B358,детс!F4:F10000,M4)+SUMIFS(культ!A4:A10000,культ!N4:N10000,B358,культ!F4:F10000,M4)+SUMIFS(спорт!A4:A10000,спорт!N4:N10000,B358,спорт!F4:F10000,M4)+SUMIFS(лечеб!A4:A10000,лечеб!N4:N10000,B358,лечеб!F4:F10000,M4)+SUMIFS(Баня!A4:A10000,Баня!N4:N10000,B358,Баня!F4:F10000,M4)+SUMIFS(Адм!A4:A10000,Адм!N4:N10000,B358,Адм!F4:F10000,M4)+SUMIFS(С.Х!A4:A9995,С.Х!N4:N9995,B358,С.Х!F4:F9995,M4)+SUMIFS(новостр!A4:A9999,новостр!M4:M9999,B358,новостр!F4:F9999,M4)+SUMIFS(авт!A4:A10004,авт!L4:L10004,B358,авт!F4:F10004,M4)+SUMIFS(ЖС!A4:A10020,ЖС!R4:R10020,B358,ЖС!F4:F10020,M4)+SUMIFS(Лес!A5:A9992,Лес!K5:K9992,B358,Лес!F5:F9992,M4)+SUMIFS('степь '!A5:A9998,'степь '!J5:J9998,B358,'степь '!F5:F9998,M4)+SUMIFS(Пр.откр.тер!A4:A9967,Пр.откр.тер!M4:M9967,B358,Пр.откр.тер!F4:F9967,M4)</f>
        <v>0</v>
      </c>
      <c r="N12" s="27">
        <f>SUMIFS(произв!O4:O9995,произв!N4:N9995,B358,произв!F4:F9995,M4)+SUMIFS(торг!O4:O10000,торг!N4:N10000,B358,торг!F4:F10000,M4)+SUMIFS(склад!O4:O9995,склад!N4:N9995,B358,склад!F4:F9995,M4)+SUMIFS('обр '!O4:O9999,'обр '!N4:N9999,B358,'обр '!F4:F9999,M4)+SUMIFS(детс!O4:O10000,детс!N4:N10000,B358,детс!F4:F10000,M4)+SUMIFS(культ!O4:O10000,культ!N4:N10000,B358,культ!F4:F10000,M4)+SUMIFS(спорт!O4:O10000,спорт!N4:N10000,B358,спорт!F4:F10000,M4)+SUMIFS(лечеб!O4:O10000,лечеб!N4:N10000,B358,лечеб!F4:F10000,M4)+SUMIFS(Баня!O4:O10000,Баня!N4:N10000,B358,Баня!F4:F10000,M4)+SUMIFS(Адм!O4:O10000,Адм!N4:N10000,B358,Адм!F4:F10000,M4)+SUMIFS(С.Х!O4:O9995,С.Х!N4:N9995,B358,С.Х!F4:F9995,M4)+SUMIFS(новостр!N4:N9999,новостр!M4:M9999,B358,новостр!F4:F9999,M4)+SUMIFS(авт!K4:K10004,авт!L4:L10004,B358,авт!F4:F10004,M4)+SUMIFS(ЖС!S4:S10020,ЖС!R4:R10020,B358,ЖС!F4:F10020,M4)+SUMIFS(Лес!L5:L9992,Лес!K5:K9992,B358,Лес!F5:F9992,M4)+SUMIFS('степь '!K5:K9998,'степь '!J5:J9998,B358,'степь '!F5:F9998,M4)+SUMIFS(Пр.откр.тер!N4:N9967,Пр.откр.тер!M4:M9967,B358,Пр.откр.тер!F4:F9967,M4)</f>
        <v>0</v>
      </c>
      <c r="O12" s="27">
        <f>SUMIFS(произв!A4:A9995,произв!N4:N9995,B358,произв!F4:F9995,O4)+SUMIFS(торг!A4:A10000,торг!N4:N10000,B358,торг!F4:F10000,O4)+SUMIFS(склад!A4:A9995,склад!N4:N9995,B358,склад!F4:F9995,O4)+SUMIFS('обр '!A4:A9999,'обр '!N4:N9999,B358,'обр '!F4:F9999,O4)+SUMIFS(детс!A4:A10000,детс!N4:N10000,B358,детс!F4:F10000,O4)+SUMIFS(культ!A4:A10000,культ!N4:N10000,B358,культ!F4:F10000,O4)+SUMIFS(спорт!A4:A10000,спорт!N4:N10000,B358,спорт!F4:F10000,O4)+SUMIFS(лечеб!A4:A10000,лечеб!N4:N10000,B358,лечеб!F4:F10000,O4)+SUMIFS(Баня!A4:A10000,Баня!N4:N10000,B358,Баня!F4:F10000,O4)+SUMIFS(Адм!A4:A10000,Адм!N4:N10000,B358,Адм!F4:F10000,O4)+SUMIFS(С.Х!A4:A9995,С.Х!N4:N9995,B358,С.Х!F4:F9995,O4)+SUMIFS(новостр!A4:A9999,новостр!M4:M9999,B358,новостр!F4:F9999,O4)+SUMIFS(авт!A4:A10004,авт!L4:L10004,B358,авт!F4:F10004,O4)+SUMIFS(ЖС!A4:A10020,ЖС!R4:R10020,B358,ЖС!F4:F10020,O4)+SUMIFS(Лес!A5:A9992,Лес!K5:K9992,B358,Лес!F5:F9992,O4)+SUMIFS('степь '!A5:A9998,'степь '!J5:J9998,B358,'степь '!F5:F9998,O4)+SUMIFS(Пр.откр.тер!A4:A9967,Пр.откр.тер!M4:M9967,B358,Пр.откр.тер!F4:F9967,O4)</f>
        <v>0</v>
      </c>
      <c r="P12" s="27">
        <f>SUMIFS(произв!O4:O9995,произв!N4:N9995,B358,произв!F4:F9995,O4)+SUMIFS(торг!O4:O10000,торг!N4:N10000,B358,торг!F4:F10000,O4)+SUMIFS(склад!O4:O9995,склад!N4:N9995,B358,склад!F4:F9995,O4)+SUMIFS('обр '!O4:O9999,'обр '!N4:N9999,B358,'обр '!F4:F9999,O4)+SUMIFS(детс!O4:O10000,детс!N4:N10000,B358,детс!F4:F10000,O4)+SUMIFS(культ!O4:O10000,культ!N4:N10000,B358,культ!F4:F10000,O4)+SUMIFS(спорт!O4:O10000,спорт!N4:N10000,B358,спорт!F4:F10000,O4)+SUMIFS(лечеб!O4:O10000,лечеб!N4:N10000,B358,лечеб!F4:F10000,O4)+SUMIFS(Баня!O4:O10000,Баня!N4:N10000,B358,Баня!F4:F10000,O4)+SUMIFS(Адм!O4:O10000,Адм!N4:N10000,B358,Адм!F4:F10000,O4)+SUMIFS(С.Х!O4:O9995,С.Х!N4:N9995,B358,С.Х!F4:F9995,O4)+SUMIFS(новостр!N4:N9999,новостр!M4:M9999,B358,новостр!F4:F9999,O4)+SUMIFS(авт!K4:K10004,авт!L4:L10004,B358,авт!F4:F10004,O4)+SUMIFS(ЖС!S4:S10020,ЖС!R4:R10020,B358,ЖС!F4:F10020,O4)+SUMIFS(Лес!L5:L9992,Лес!K5:K9992,B358,Лес!F5:F9992,O4)+SUMIFS('степь '!K5:K9998,'степь '!J5:J9998,B358,'степь '!F5:F9998,O4)+SUMIFS(Пр.откр.тер!N4:N9967,Пр.откр.тер!M4:M9967,B358,Пр.откр.тер!F4:F9967,O4)</f>
        <v>0</v>
      </c>
      <c r="Q12" s="27">
        <f>SUMIFS(произв!A4:A9995,произв!N4:N9995,B358,произв!F4:F9995,Q4)+SUMIFS(торг!A4:A10000,торг!N4:N10000,B358,торг!F4:F10000,Q4)+SUMIFS(склад!A4:A9995,склад!N4:N9995,B358,склад!F4:F9995,Q4)+SUMIFS('обр '!A4:A9999,'обр '!N4:N9999,B358,'обр '!F4:F9999,Q4)+SUMIFS(детс!A4:A10000,детс!N4:N10000,B358,детс!F4:F10000,Q4)+SUMIFS(культ!A4:A10000,культ!N4:N10000,B358,культ!F4:F10000,Q4)+SUMIFS(спорт!A4:A10000,спорт!N4:N10000,B358,спорт!F4:F10000,Q4)+SUMIFS(лечеб!A4:A10000,лечеб!N4:N10000,B358,лечеб!F4:F10000,Q4)+SUMIFS(Баня!A4:A10000,Баня!N4:N10000,B358,Баня!F4:F10000,Q4)+SUMIFS(Адм!A4:A10000,Адм!N4:N10000,B358,Адм!F4:F10000,Q4)+SUMIFS(С.Х!A4:A9995,С.Х!N4:N9995,B358,С.Х!F4:F9995,Q4)+SUMIFS(новостр!A4:A9999,новостр!M4:M9999,B358,новостр!F4:F9999,Q4)+SUMIFS(авт!A4:A10004,авт!L4:L10004,B358,авт!F4:F10004,Q4)+SUMIFS(ЖС!A4:A10020,ЖС!R4:R10020,B358,ЖС!F4:F10020,Q4)+SUMIFS(Лес!A5:A9992,Лес!K5:K9992,B358,Лес!F5:F9992,Q4)+SUMIFS('степь '!A5:A9998,'степь '!J5:J9998,B358,'степь '!F5:F9998,Q4)+SUMIFS(Пр.откр.тер!A4:A9967,Пр.откр.тер!M4:M9967,B358,Пр.откр.тер!F4:F9967,Q4)</f>
        <v>0</v>
      </c>
      <c r="R12" s="27">
        <f>SUMIFS(произв!O4:O9995,произв!N4:N9995,B358,произв!F4:F9995,Q4)+SUMIFS(торг!O4:O10000,торг!N4:N10000,B358,торг!F4:F10000,Q4)+SUMIFS(склад!O4:O9995,склад!N4:N9995,B358,склад!F4:F9995,Q4)+SUMIFS('обр '!O4:O9999,'обр '!N4:N9999,B358,'обр '!F4:F9999,Q4)+SUMIFS(детс!O4:O10000,детс!N4:N10000,B358,детс!F4:F10000,Q4)+SUMIFS(культ!O4:O10000,культ!N4:N10000,B358,культ!F4:F10000,Q4)+SUMIFS(спорт!O4:O10000,спорт!N4:N10000,B358,спорт!F4:F10000,Q4)+SUMIFS(лечеб!O4:O10000,лечеб!N4:N10000,B358,лечеб!F4:F10000,Q4)+SUMIFS(Баня!O4:O10000,Баня!N4:N10000,B358,Баня!F4:F10000,Q4)+SUMIFS(Адм!O4:O10000,Адм!N4:N10000,B358,Адм!F4:F10000,Q4)+SUMIFS(С.Х!O4:O9995,С.Х!N4:N9995,B358,С.Х!F4:F9995,Q4)+SUMIFS(новостр!N4:N9999,новостр!M4:M9999,B358,новостр!F4:F9999,Q4)+SUMIFS(авт!K4:K10004,авт!L4:L10004,B358,авт!F4:F10004,Q4)+SUMIFS(ЖС!S4:S10020,ЖС!R4:R10020,B358,ЖС!F4:F10020,Q4)+SUMIFS(Лес!L5:L9992,Лес!K5:K9992,B358,Лес!F5:F9992,Q4)+SUMIFS('степь '!K5:K9998,'степь '!J5:J9998,B358,'степь '!F5:F9998,Q4)+SUMIFS(Пр.откр.тер!N4:N9967,Пр.откр.тер!M4:M9967,B358,Пр.откр.тер!F4:F9967,Q4)</f>
        <v>0</v>
      </c>
      <c r="S12" s="27">
        <f>SUMIFS(произв!A4:A9995,произв!N4:N9995,B358,произв!F4:F9995,S4)+SUMIFS(торг!A4:A10000,торг!N4:N10000,B358,торг!F4:F10000,S4)+SUMIFS(склад!A4:A9995,склад!N4:N9995,B358,склад!F4:F9995,S4)+SUMIFS('обр '!A4:A9999,'обр '!N4:N9999,B358,'обр '!F4:F9999,S4)+SUMIFS(детс!A4:A10000,детс!N4:N10000,B358,детс!F4:F10000,S4)+SUMIFS(культ!A4:A10000,культ!N4:N10000,B358,культ!F4:F10000,S4)+SUMIFS(спорт!A4:A10000,спорт!N4:N10000,B358,спорт!F4:F10000,S4)+SUMIFS(лечеб!A4:A10000,лечеб!N4:N10000,B358,лечеб!F4:F10000,S4)+SUMIFS(Баня!A4:A10000,Баня!N4:N10000,B358,Баня!F4:F10000,S4)+SUMIFS(Адм!A4:A10000,Адм!N4:N10000,B358,Адм!F4:F10000,S4)+SUMIFS(С.Х!A4:A9995,С.Х!N4:N9995,B358,С.Х!F4:F9995,S4)+SUMIFS(новостр!A4:A9999,новостр!M4:M9999,B358,новостр!F4:F9999,S4)+SUMIFS(авт!A4:A10004,авт!L4:L10004,B358,авт!F4:F10004,S4)+SUMIFS(ЖС!A4:A10020,ЖС!R4:R10020,B358,ЖС!F4:F10020,S4)+SUMIFS(Лес!A5:A9992,Лес!K5:K9992,B358,Лес!F5:F9992,S4)+SUMIFS('степь '!A5:A9998,'степь '!J5:J9998,B358,'степь '!F5:F9998,S4)+SUMIFS(Пр.откр.тер!A4:A9967,Пр.откр.тер!M4:M9967,B358,Пр.откр.тер!F4:F9967,S4)</f>
        <v>0</v>
      </c>
      <c r="T12" s="27">
        <f>SUMIFS(произв!O4:O9995,произв!N4:N9995,B358,произв!F4:F9995,S4)+SUMIFS(торг!O4:O10000,торг!N4:N10000,B358,торг!F4:F10000,S4)+SUMIFS(склад!O4:O9995,склад!N4:N9995,B358,склад!F4:F9995,S4)+SUMIFS('обр '!O4:O9999,'обр '!N4:N9999,B358,'обр '!F4:F9999,S4)+SUMIFS(детс!O4:O10000,детс!N4:N10000,B358,детс!F4:F10000,S4)+SUMIFS(культ!O4:O10000,культ!N4:N10000,B358,культ!F4:F10000,S4)+SUMIFS(спорт!O4:O10000,спорт!N4:N10000,B358,спорт!F4:F10000,S4)+SUMIFS(лечеб!O4:O10000,лечеб!N4:N10000,B358,лечеб!F4:F10000,S4)+SUMIFS(Баня!O4:O10000,Баня!N4:N10000,B358,Баня!F4:F10000,S4)+SUMIFS(Адм!O4:O10000,Адм!N4:N10000,B358,Адм!F4:F10000,S4)+SUMIFS(С.Х!O4:O9995,С.Х!N4:N9995,B358,С.Х!F4:F9995,S4)+SUMIFS(новостр!N4:N9999,новостр!M4:M9999,B358,новостр!F4:F9999,S4)+SUMIFS(авт!K4:K10004,авт!L4:L10004,B358,авт!F4:F10004,S4)+SUMIFS(ЖС!S4:S10020,ЖС!R4:R10020,B358,ЖС!F4:F10020,S4)+SUMIFS(Лес!L5:L9992,Лес!K5:K9992,B358,Лес!F5:F9992,S4)+SUMIFS('степь '!K5:K9998,'степь '!J5:J9998,B358,'степь '!F5:F9998,S4)+SUMIFS(Пр.откр.тер!N4:N9967,Пр.откр.тер!M4:M9967,B358,Пр.откр.тер!F4:F9967,S4)</f>
        <v>0</v>
      </c>
      <c r="U12" s="27">
        <f>SUMIFS(произв!A4:A9995,произв!N4:N9995,B358,произв!F4:F9995,U4)+SUMIFS(торг!A4:A10000,торг!N4:N10000,B358,торг!F4:F10000,U4)+SUMIFS(склад!A4:A9995,склад!N4:N9995,B358,склад!F4:F9995,U4)+SUMIFS('обр '!A4:A9999,'обр '!N4:N9999,B358,'обр '!F4:F9999,U4)+SUMIFS(детс!A4:A10000,детс!N4:N10000,B358,детс!F4:F10000,U4)+SUMIFS(культ!A4:A10000,культ!N4:N10000,B358,культ!F4:F10000,U4)+SUMIFS(спорт!A4:A10000,спорт!N4:N10000,B358,спорт!F4:F10000,U4)+SUMIFS(лечеб!A4:A10000,лечеб!N4:N10000,B358,лечеб!F4:F10000,U4)+SUMIFS(Баня!A4:A10000,Баня!N4:N10000,B358,Баня!F4:F10000,U4)+SUMIFS(Адм!A4:A10000,Адм!N4:N10000,B358,Адм!F4:F10000,U4)+SUMIFS(С.Х!A4:A9995,С.Х!N4:N9995,B358,С.Х!F4:F9995,U4)+SUMIFS(новостр!A4:A9999,новостр!M4:M9999,B358,новостр!F4:F9999,U4)+SUMIFS(авт!A4:A10004,авт!L4:L10004,B358,авт!F4:F10004,U4)+SUMIFS(ЖС!A4:A10020,ЖС!R4:R10020,B358,ЖС!F4:F10020,U4)+SUMIFS(Лес!A5:A9992,Лес!K5:K9992,B358,Лес!F5:F9992,U4)+SUMIFS('степь '!A5:A9998,'степь '!J5:J9998,B358,'степь '!F5:F9998,U4)+SUMIFS(Пр.откр.тер!A4:A9967,Пр.откр.тер!M4:M9967,B358,Пр.откр.тер!F4:F9967,U4)</f>
        <v>0</v>
      </c>
      <c r="V12" s="27">
        <f>SUMIFS(произв!O4:O9995,произв!N4:N9995,B358,произв!F4:F9995,U4)+SUMIFS(торг!O4:O10000,торг!N4:N10000,B358,торг!F4:F10000,U4)+SUMIFS(склад!O4:O9995,склад!N4:N9995,B358,склад!F4:F9995,U4)+SUMIFS('обр '!O4:O9999,'обр '!N4:N9999,B358,'обр '!F4:F9999,U4)+SUMIFS(детс!O4:O10000,детс!N4:N10000,B358,детс!F4:F10000,U4)+SUMIFS(культ!O4:O10000,культ!N4:N10000,B358,культ!F4:F10000,U4)+SUMIFS(спорт!O4:O10000,спорт!N4:N10000,B358,спорт!F4:F10000,U4)+SUMIFS(лечеб!O4:O10000,лечеб!N4:N10000,B358,лечеб!F4:F10000,U4)+SUMIFS(Баня!O4:O10000,Баня!N4:N10000,B358,Баня!F4:F10000,U4)+SUMIFS(Адм!O4:O10000,Адм!N4:N10000,B358,Адм!F4:F10000,U4)+SUMIFS(С.Х!O4:O9995,С.Х!N4:N9995,B358,С.Х!F4:F9995,U4)+SUMIFS(новостр!N4:N9999,новостр!M4:M9999,B358,новостр!F4:F9999,U4)+SUMIFS(авт!K4:K10004,авт!L4:L10004,B358,авт!F4:F10004,U4)+SUMIFS(ЖС!S4:S10020,ЖС!R4:R10020,B358,ЖС!F4:F10020,U4)+SUMIFS(Лес!L5:L9992,Лес!K5:K9992,B358,Лес!F5:F9992,U4)+SUMIFS('степь '!K5:K9998,'степь '!J5:J9998,B358,'степь '!F5:F9998,U4)+SUMIFS(Пр.откр.тер!N4:N9967,Пр.откр.тер!M4:M9967,B358,Пр.откр.тер!F4:F9967,U4)</f>
        <v>0</v>
      </c>
      <c r="W12" s="27">
        <f>SUMIFS(произв!A4:A9995,произв!N4:N9995,B358,произв!F4:F9995,W4)+SUMIFS(торг!A4:A10000,торг!N4:N10000,B358,торг!F4:F10000,W4)+SUMIFS(склад!A4:A9995,склад!N4:N9995,B358,склад!F4:F9995,W4)+SUMIFS('обр '!A4:A9999,'обр '!N4:N9999,B358,'обр '!F4:F9999,W4)+SUMIFS(детс!A4:A10000,детс!N4:N10000,B358,детс!F4:F10000,W4)+SUMIFS(культ!A4:A10000,культ!N4:N10000,B358,культ!F4:F10000,W4)+SUMIFS(спорт!A4:A10000,спорт!N4:N10000,B358,спорт!F4:F10000,W4)+SUMIFS(лечеб!A4:A10000,лечеб!N4:N10000,B358,лечеб!F4:F10000,W4)+SUMIFS(Баня!A4:A10000,Баня!N4:N10000,B358,Баня!F4:F10000,W4)+SUMIFS(Адм!A4:A10000,Адм!N4:N10000,B358,Адм!F4:F10000,W4)+SUMIFS(С.Х!A4:A9995,С.Х!N4:N9995,B358,С.Х!F4:F9995,W4)+SUMIFS(новостр!A4:A9999,новостр!M4:M9999,B358,новостр!F4:F9999,W4)+SUMIFS(авт!A4:A10004,авт!L4:L10004,B358,авт!F4:F10004,W4)+SUMIFS(ЖС!A4:A10020,ЖС!R4:R10020,B358,ЖС!F4:F10020,W4)+SUMIFS(Лес!A5:A9992,Лес!K5:K9992,B358,Лес!F5:F9992,W4)+SUMIFS('степь '!A5:A9998,'степь '!J5:J9998,B358,'степь '!F5:F9998,W4)+SUMIFS(Пр.откр.тер!A4:A9967,Пр.откр.тер!M4:M9967,B358,Пр.откр.тер!F4:F9967,W4)</f>
        <v>0</v>
      </c>
      <c r="X12" s="27">
        <f>SUMIFS(произв!O4:O9995,произв!N4:N9995,B358,произв!F4:F9995,W4)+SUMIFS(торг!O4:O10000,торг!N4:N10000,B358,торг!F4:F10000,W4)+SUMIFS(склад!O4:O9995,склад!N4:N9995,B358,склад!F4:F9995,W4)+SUMIFS('обр '!O4:O9999,'обр '!N4:N9999,B358,'обр '!F4:F9999,W4)+SUMIFS(детс!O4:O10000,детс!N4:N10000,B358,детс!F4:F10000,W4)+SUMIFS(культ!O4:O10000,культ!N4:N10000,B358,культ!F4:F10000,W4)+SUMIFS(спорт!O4:O10000,спорт!N4:N10000,B358,спорт!F4:F10000,W4)+SUMIFS(лечеб!O4:O10000,лечеб!N4:N10000,B358,лечеб!F4:F10000,W4)+SUMIFS(Баня!O4:O10000,Баня!N4:N10000,B358,Баня!F4:F10000,W4)+SUMIFS(Адм!O4:O10000,Адм!N4:N10000,B358,Адм!F4:F10000,W4)+SUMIFS(С.Х!O4:O9995,С.Х!N4:N9995,B358,С.Х!F4:F9995,W4)+SUMIFS(новостр!N4:N9999,новостр!M4:M9999,B358,новостр!F4:F9999,W4)+SUMIFS(авт!K4:K10004,авт!L4:L10004,B358,авт!F4:F10004,W4)+SUMIFS(ЖС!S4:S10020,ЖС!R4:R10020,B358,ЖС!F4:F10020,W4)+SUMIFS(Лес!L5:L9992,Лес!K5:K9992,B358,Лес!F5:F9992,W4)+SUMIFS('степь '!K5:K9998,'степь '!J5:J9998,B358,'степь '!F5:F9998,W4)+SUMIFS(Пр.откр.тер!N4:N9967,Пр.откр.тер!M4:M9967,B358,Пр.откр.тер!F4:F9967,W4)</f>
        <v>0</v>
      </c>
      <c r="Y12" s="27">
        <f>SUMIFS(произв!A4:A9995,произв!N4:N9995,B358,произв!F4:F9995,Y4)+SUMIFS(торг!A4:A10000,торг!N4:N10000,B358,торг!F4:F10000,Y4)+SUMIFS(склад!A4:A9995,склад!N4:N9995,B358,склад!F4:F9995,Y4)+SUMIFS('обр '!A4:A9999,'обр '!N4:N9999,B358,'обр '!F4:F9999,Y4)+SUMIFS(детс!A4:A10000,детс!N4:N10000,B358,детс!F4:F10000,Y4)+SUMIFS(культ!A4:A10000,культ!N4:N10000,B358,культ!F4:F10000,Y4)+SUMIFS(спорт!A4:A10000,спорт!N4:N10000,B358,спорт!F4:F10000,Y4)+SUMIFS(лечеб!A4:A10000,лечеб!N4:N10000,B358,лечеб!F4:F10000,Y4)+SUMIFS(Баня!A4:A10000,Баня!N4:N10000,B358,Баня!F4:F10000,Y4)+SUMIFS(Адм!A4:A10000,Адм!N4:N10000,B358,Адм!F4:F10000,Y4)+SUMIFS(С.Х!A4:A9995,С.Х!N4:N9995,B358,С.Х!F4:F9995,Y4)+SUMIFS(новостр!A4:A9999,новостр!M4:M9999,B358,новостр!F4:F9999,Y4)+SUMIFS(авт!A4:A10004,авт!L4:L10004,B358,авт!F4:F10004,Y4)+SUMIFS(ЖС!A4:A10020,ЖС!R4:R10020,B358,ЖС!F4:F10020,Y4)+SUMIFS(Лес!A5:A9992,Лес!K5:K9992,B358,Лес!F5:F9992,Y4)+SUMIFS('степь '!A5:A9998,'степь '!J5:J9998,B358,'степь '!F5:F9998,Y4)+SUMIFS(Пр.откр.тер!A4:A9967,Пр.откр.тер!M4:M9967,B358,Пр.откр.тер!F4:F9967,Y4)</f>
        <v>0</v>
      </c>
      <c r="Z12" s="27">
        <f>SUMIFS(произв!O4:O9995,произв!N4:N9995,B358,произв!F4:F9995,Y4)+SUMIFS(торг!O4:O10000,торг!N4:N10000,B358,торг!F4:F10000,Y4)+SUMIFS(склад!O4:O9995,склад!N4:N9995,B358,склад!F4:F9995,Y4)+SUMIFS('обр '!O4:O9999,'обр '!N4:N9999,B358,'обр '!F4:F9999,Y4)+SUMIFS(детс!O4:O10000,детс!N4:N10000,B358,детс!F4:F10000,Y4)+SUMIFS(культ!O4:O10000,культ!N4:N10000,B358,культ!F4:F10000,Y4)+SUMIFS(спорт!O4:O10000,спорт!N4:N10000,B358,спорт!F4:F10000,Y4)+SUMIFS(лечеб!O4:O10000,лечеб!N4:N10000,B358,лечеб!F4:F10000,Y4)+SUMIFS(Баня!O4:O10000,Баня!N4:N10000,B358,Баня!F4:F10000,Y4)+SUMIFS(Адм!O4:O10000,Адм!N4:N10000,B358,Адм!F4:F10000,Y4)+SUMIFS(С.Х!O4:O9995,С.Х!N4:N9995,B358,С.Х!F4:F9995,Y4)+SUMIFS(новостр!N4:N9999,новостр!M4:M9999,B358,новостр!F4:F9999,Y4)+SUMIFS(авт!K4:K10004,авт!L4:L10004,B358,авт!F4:F10004,Y4)+SUMIFS(ЖС!S4:S10020,ЖС!R4:R10020,B358,ЖС!F4:F10020,Y4)+SUMIFS(Лес!L5:L9992,Лес!K5:K9992,B358,Лес!F5:F9992,Y4)+SUMIFS('степь '!K5:K9998,'степь '!J5:J9998,B358,'степь '!F5:F9998,Y4)+SUMIFS(Пр.откр.тер!N4:N9967,Пр.откр.тер!M4:M9967,B358,Пр.откр.тер!F4:F9967,Y4)</f>
        <v>0</v>
      </c>
      <c r="AA12" s="21">
        <f t="shared" si="0"/>
        <v>0</v>
      </c>
      <c r="AB12" s="21">
        <f t="shared" si="0"/>
        <v>0</v>
      </c>
      <c r="AC12" s="27">
        <f>SUMIFS(произв!A4:A9995,произв!N4:N9995,B358,произв!F4:F9995,AC4)+SUMIFS(торг!A4:A10000,торг!N4:N10000,B358,торг!F4:F10000,AC4)+SUMIFS(склад!A4:A9995,склад!N4:N9995,B358,склад!F4:F9995,AC4)+SUMIFS('обр '!A4:A9999,'обр '!N4:N9999,B358,'обр '!F4:F9999,AC4)+SUMIFS(детс!A4:A10000,детс!N4:N10000,B358,детс!F4:F10000,AC4)+SUMIFS(культ!A4:A10000,культ!N4:N10000,B358,культ!F4:F10000,AC4)+SUMIFS(спорт!A4:A10000,спорт!N4:N10000,B358,спорт!F4:F10000,AC4)+SUMIFS(лечеб!A4:A10000,лечеб!N4:N10000,B358,лечеб!F4:F10000,AC4)+SUMIFS(Баня!A4:A10000,Баня!N4:N10000,B358,Баня!F4:F10000,AC4)+SUMIFS(Адм!A4:A10000,Адм!N4:N10000,B358,Адм!F4:F10000,AC4)+SUMIFS(С.Х!A4:A9995,С.Х!N4:N9995,B358,С.Х!F4:F9995,AC4)+SUMIFS(новостр!A4:A9999,новостр!M4:M9999,B358,новостр!F4:F9999,AC4)+SUMIFS(авт!A4:A10004,авт!L4:L10004,B358,авт!F4:F10004,AC4)+SUMIFS(ЖС!A4:A10020,ЖС!R4:R10020,B358,ЖС!F4:F10020,AC4)+SUMIFS(Лес!A5:A9992,Лес!K5:K9992,B358,Лес!F5:F9992,AC4)+SUMIFS('степь '!A5:A9998,'степь '!J5:J9998,B358,'степь '!F5:F9998,AC4)+SUMIFS(Пр.откр.тер!A4:A9967,Пр.откр.тер!M4:M9967,B358,Пр.откр.тер!F4:F9967,AC4)</f>
        <v>0</v>
      </c>
      <c r="AD12" s="27">
        <f>SUMIFS(произв!O4:O9995,произв!N4:N9995,B358,произв!F4:F9995,AC4)+SUMIFS(торг!O4:O10000,торг!N4:N10000,B358,торг!F4:F10000,AC4)+SUMIFS(склад!O4:O9995,склад!N4:N9995,B358,склад!F4:F9995,AC4)+SUMIFS('обр '!O4:O9999,'обр '!N4:N9999,B358,'обр '!F4:F9999,AC4)+SUMIFS(детс!O4:O10000,детс!N4:N10000,B358,детс!F4:F10000,AC4)+SUMIFS(культ!O4:O10000,культ!N4:N10000,B358,культ!F4:F10000,AC4)+SUMIFS(спорт!O4:O10000,спорт!N4:N10000,B358,спорт!F4:F10000,AC4)+SUMIFS(лечеб!O4:O10000,лечеб!N4:N10000,B358,лечеб!F4:F10000,AC4)+SUMIFS(Баня!O4:O10000,Баня!N4:N10000,B358,Баня!F4:F10000,AC4)+SUMIFS(Адм!O4:O10000,Адм!N4:N10000,B358,Адм!F4:F10000,AC4)+SUMIFS(С.Х!O4:O9995,С.Х!N4:N9995,B358,С.Х!F4:F9995,AC4)+SUMIFS(новостр!N4:N9999,новостр!M4:M9999,B358,новостр!F4:F9999,AC4)+SUMIFS(авт!K4:K10004,авт!L4:L10004,B358,авт!F4:F10004,AC4)+SUMIFS(ЖС!S4:S10020,ЖС!R4:R10020,B358,ЖС!F4:F10020,AC4)+SUMIFS(Лес!L5:L9992,Лес!K5:K9992,B358,Лес!F5:F9992,AC4)+SUMIFS('степь '!K5:K9998,'степь '!J5:J9998,B358,'степь '!F5:F9998,AC4)+SUMIFS(Пр.откр.тер!N4:N9967,Пр.откр.тер!M4:M9967,B358,Пр.откр.тер!F4:F9967,AC4)</f>
        <v>0</v>
      </c>
      <c r="AE12" s="27">
        <f>SUMIFS(произв!A4:A9995,произв!N4:N9995,B358,произв!F4:F9995,AE4)+SUMIFS(торг!A4:A10000,торг!N4:N10000,B358,торг!F4:F10000,AE4)+SUMIFS(склад!A4:A9995,склад!N4:N9995,B358,склад!F4:F9995,AE4)+SUMIFS('обр '!A4:A9999,'обр '!N4:N9999,B358,'обр '!F4:F9999,AE4)+SUMIFS(детс!A4:A10000,детс!N4:N10000,B358,детс!F4:F10000,AE4)+SUMIFS(культ!A4:A10000,культ!N4:N10000,B358,культ!F4:F10000,AE4)+SUMIFS(спорт!A4:A10000,спорт!N4:N10000,B358,спорт!F4:F10000,AE4)+SUMIFS(лечеб!A4:A10000,лечеб!N4:N10000,B358,лечеб!F4:F10000,AE4)+SUMIFS(Баня!A4:A10000,Баня!N4:N10000,B358,Баня!F4:F10000,AE4)+SUMIFS(Адм!A4:A10000,Адм!N4:N10000,B358,Адм!F4:F10000,AE4)+SUMIFS(С.Х!A4:A9995,С.Х!N4:N9995,B358,С.Х!F4:F9995,AE4)+SUMIFS(новостр!A4:A9999,новостр!M4:M9999,B358,новостр!F4:F9999,AE4)+SUMIFS(авт!A4:A10004,авт!L4:L10004,B358,авт!F4:F10004,AE4)+SUMIFS(ЖС!A4:A10020,ЖС!R4:R10020,B358,ЖС!F4:F10020,AE4)+SUMIFS(Лес!A5:A9992,Лес!K5:K9992,B358,Лес!F5:F9992,AE4)+SUMIFS('степь '!A5:A9998,'степь '!J5:J9998,B358,'степь '!F5:F9998,AE4)+SUMIFS(Пр.откр.тер!A4:A9967,Пр.откр.тер!M4:M9967,B358,Пр.откр.тер!F4:F9967,AE4)</f>
        <v>0</v>
      </c>
      <c r="AF12" s="27">
        <f>SUMIFS(произв!O4:O9995,произв!N4:N9995,B358,произв!F4:F9995,AE4)+SUMIFS(торг!O4:O10000,торг!N4:N10000,B358,торг!F4:F10000,AE4)+SUMIFS(склад!O4:O9995,склад!N4:N9995,B358,склад!F4:F9995,AE4)+SUMIFS('обр '!O4:O9999,'обр '!N4:N9999,B358,'обр '!F4:F9999,AE4)+SUMIFS(детс!O4:O10000,детс!N4:N10000,B358,детс!F4:F10000,AE4)+SUMIFS(культ!O4:O10000,культ!N4:N10000,B358,культ!F4:F10000,AE4)+SUMIFS(спорт!O4:O10000,спорт!N4:N10000,B358,спорт!F4:F10000,AE4)+SUMIFS(лечеб!O4:O10000,лечеб!N4:N10000,B358,лечеб!F4:F10000,AE4)+SUMIFS(Баня!O4:O10000,Баня!N4:N10000,B358,Баня!F4:F10000,AE4)+SUMIFS(Адм!O4:O10000,Адм!N4:N10000,B358,Адм!F4:F10000,AE4)+SUMIFS(С.Х!O4:O9995,С.Х!N4:N9995,B358,С.Х!F4:F9995,AE4)+SUMIFS(новостр!N4:N9999,новостр!M4:M9999,B358,новостр!F4:F9999,AE4)+SUMIFS(авт!K4:K10004,авт!L4:L10004,B358,авт!F4:F10004,AE4)+SUMIFS(ЖС!S4:S10020,ЖС!R4:R10020,B358,ЖС!F4:F10020,AE4)+SUMIFS(Лес!L5:L9992,Лес!K5:K9992,B358,Лес!F5:F9992,AE4)+SUMIFS('степь '!K5:K9998,'степь '!J5:J9998,B358,'степь '!F5:F9998,AE4)+SUMIFS(Пр.откр.тер!N4:N9967,Пр.откр.тер!M4:M9967,B358,Пр.откр.тер!F4:F9967,AE4)</f>
        <v>0</v>
      </c>
      <c r="AG12" s="27">
        <f>SUMIFS(произв!A4:A9995,произв!N4:N9995,B358,произв!F4:F9995,AG4)+SUMIFS(торг!A4:A10000,торг!N4:N10000,B358,торг!F4:F10000,AG4)+SUMIFS(склад!A4:A9995,склад!N4:N9995,B358,склад!F4:F9995,AG4)+SUMIFS('обр '!A4:A9999,'обр '!N4:N9999,B358,'обр '!F4:F9999,AG4)+SUMIFS(детс!A4:A10000,детс!N4:N10000,B358,детс!F4:F10000,AG4)+SUMIFS(культ!A4:A10000,культ!N4:N10000,B358,культ!F4:F10000,AG4)+SUMIFS(спорт!A4:A10000,спорт!N4:N10000,B358,спорт!F4:F10000,AG4)+SUMIFS(лечеб!A4:A10000,лечеб!N4:N10000,B358,лечеб!F4:F10000,AG4)+SUMIFS(Баня!A4:A10000,Баня!N4:N10000,B358,Баня!F4:F10000,AG4)+SUMIFS(Адм!A4:A10000,Адм!N4:N10000,B358,Адм!F4:F10000,AG4)+SUMIFS(С.Х!A4:A9995,С.Х!N4:N9995,B358,С.Х!F4:F9995,AG4)+SUMIFS(новостр!A4:A9999,новостр!M4:M9999,B358,новостр!F4:F9999,AG4)+SUMIFS(авт!A4:A10004,авт!L4:L10004,B358,авт!F4:F10004,AG4)+SUMIFS(ЖС!A4:A10020,ЖС!R4:R10020,B358,ЖС!F4:F10020,AG4)+SUMIFS(Лес!A5:A9992,Лес!K5:K9992,B358,Лес!F5:F9992,AG4)+SUMIFS('степь '!A5:A9998,'степь '!J5:J9998,B358,'степь '!F5:F9998,AG4)+SUMIFS(Пр.откр.тер!A4:A9967,Пр.откр.тер!M4:M9967,B358,Пр.откр.тер!F4:F9967,AG4)</f>
        <v>0</v>
      </c>
      <c r="AH12" s="27">
        <f>SUMIFS(произв!O4:O9995,произв!N4:N9995,B358,произв!F4:F9995,AG4)+SUMIFS(торг!O4:O10000,торг!N4:N10000,B358,торг!F4:F10000,AG4)+SUMIFS(склад!O4:O9995,склад!N4:N9995,B358,склад!F4:F9995,AG4)+SUMIFS('обр '!O4:O9999,'обр '!N4:N9999,B358,'обр '!F4:F9999,AG4)+SUMIFS(детс!O4:O10000,детс!N4:N10000,B358,детс!F4:F10000,AG4)+SUMIFS(культ!O4:O10000,культ!N4:N10000,B358,культ!F4:F10000,AG4)+SUMIFS(спорт!O4:O10000,спорт!N4:N10000,B358,спорт!F4:F10000,AG4)+SUMIFS(лечеб!O4:O10000,лечеб!N4:N10000,B358,лечеб!F4:F10000,AG4)+SUMIFS(Баня!O4:O10000,Баня!N4:N10000,B358,Баня!F4:F10000,AG4)+SUMIFS(Адм!O4:O10000,Адм!N4:N10000,B358,Адм!F4:F10000,AG4)+SUMIFS(С.Х!O4:O9995,С.Х!N4:N9995,B358,С.Х!F4:F9995,AG4)+SUMIFS(новостр!N4:N9999,новостр!M4:M9999,B358,новостр!F4:F9999,AG4)+SUMIFS(авт!K4:K10004,авт!L4:L10004,B358,авт!F4:F10004,AG4)+SUMIFS(ЖС!S4:S10020,ЖС!R4:R10020,B358,ЖС!F4:F10020,AG4)+SUMIFS(Лес!L5:L9992,Лес!K5:K9992,B358,Лес!F5:F9992,AG4)+SUMIFS('степь '!K5:K9998,'степь '!J5:J9998,B358,'степь '!F5:F9998,AG4)+SUMIFS(Пр.откр.тер!N4:N9967,Пр.откр.тер!M4:M9967,B358,Пр.откр.тер!F4:F9967,AG4)</f>
        <v>0</v>
      </c>
      <c r="AI12" s="27">
        <f>SUMIFS(произв!A4:A9995,произв!N4:N9995,B358,произв!F4:F9995,AI4)+SUMIFS(торг!A4:A10000,торг!N4:N10000,B358,торг!F4:F10000,AI4)+SUMIFS(склад!A4:A9995,склад!N4:N9995,B358,склад!F4:F9995,AI4)+SUMIFS('обр '!A4:A9999,'обр '!N4:N9999,B358,'обр '!F4:F9999,AI4)+SUMIFS(детс!A4:A10000,детс!N4:N10000,B358,детс!F4:F10000,AI4)+SUMIFS(культ!A4:A10000,культ!N4:N10000,B358,культ!F4:F10000,AI4)+SUMIFS(спорт!A4:A10000,спорт!N4:N10000,B358,спорт!F4:F10000,AI4)+SUMIFS(лечеб!A4:A10000,лечеб!N4:N10000,B358,лечеб!F4:F10000,AI4)+SUMIFS(Баня!A4:A10000,Баня!N4:N10000,B358,Баня!F4:F10000,AI4)+SUMIFS(Адм!A4:A10000,Адм!N4:N10000,B358,Адм!F4:F10000,AI4)+SUMIFS(С.Х!A4:A9995,С.Х!N4:N9995,B358,С.Х!F4:F9995,AI4)+SUMIFS(новостр!A4:A9999,новостр!M4:M9999,B358,новостр!F4:F9999,AI4)+SUMIFS(авт!A4:A10004,авт!L4:L10004,B358,авт!F4:F10004,AI4)+SUMIFS(ЖС!A4:A10020,ЖС!R4:R10020,B358,ЖС!F4:F10020,AI4)+SUMIFS(Лес!A5:A9992,Лес!K5:K9992,B358,Лес!F5:F9992,AI4)+SUMIFS('степь '!A5:A9998,'степь '!J5:J9998,B358,'степь '!F5:F9998,AI4)+SUMIFS(Пр.откр.тер!A4:A9967,Пр.откр.тер!M4:M9967,B358,Пр.откр.тер!F4:F9967,AI4)</f>
        <v>0</v>
      </c>
      <c r="AJ12" s="27">
        <f>SUMIFS(произв!O4:O9995,произв!N4:N9995,B358,произв!F4:F9995,AI4)+SUMIFS(торг!O4:O10000,торг!N4:N10000,B358,торг!F4:F10000,AI4)+SUMIFS(склад!O4:O9995,склад!N4:N9995,B358,склад!F4:F9995,AI4)+SUMIFS('обр '!O4:O9999,'обр '!N4:N9999,B358,'обр '!F4:F9999,AI4)+SUMIFS(детс!O4:O10000,детс!N4:N10000,B358,детс!F4:F10000,AI4)+SUMIFS(культ!O4:O10000,культ!N4:N10000,B358,культ!F4:F10000,AI4)+SUMIFS(спорт!O4:O10000,спорт!N4:N10000,B358,спорт!F4:F10000,AI4)+SUMIFS(лечеб!O4:O10000,лечеб!N4:N10000,B358,лечеб!F4:F10000,AI4)+SUMIFS(Баня!O4:O10000,Баня!N4:N10000,B358,Баня!F4:F10000,AI4)+SUMIFS(Адм!O4:O10000,Адм!N4:N10000,B358,Адм!F4:F10000,AI4)+SUMIFS(С.Х!O4:O9995,С.Х!N4:N9995,B358,С.Х!F4:F9995,AI4)+SUMIFS(новостр!N4:N9999,новостр!M4:M9999,B358,новостр!F4:F9999,AI4)+SUMIFS(авт!K4:K10004,авт!L4:L10004,B358,авт!F4:F10004,AI4)+SUMIFS(ЖС!S4:S10020,ЖС!R4:R10020,B358,ЖС!F4:F10020,AI4)+SUMIFS(Лес!L5:L9992,Лес!K5:K9992,B358,Лес!F5:F9992,AI4)+SUMIFS('степь '!K5:K9998,'степь '!J5:J9998,B358,'степь '!F5:F9998,AI4)+SUMIFS(Пр.откр.тер!N4:N9967,Пр.откр.тер!M4:M9967,B358,Пр.откр.тер!F4:F9967,AI4)</f>
        <v>0</v>
      </c>
      <c r="AK12" s="27">
        <f>SUMIFS(произв!A4:A9995,произв!N4:N9995,B358,произв!F4:F9995,AK4)+SUMIFS(торг!A4:A10000,торг!N4:N10000,B358,торг!F4:F10000,AK4)+SUMIFS(склад!A4:A9995,склад!N4:N9995,B358,склад!F4:F9995,AK4)+SUMIFS('обр '!A4:A9999,'обр '!N4:N9999,B358,'обр '!F4:F9999,AK4)+SUMIFS(детс!A4:A10000,детс!N4:N10000,B358,детс!F4:F10000,AK4)+SUMIFS(культ!A4:A10000,культ!N4:N10000,B358,культ!F4:F10000,AK4)+SUMIFS(спорт!A4:A10000,спорт!N4:N10000,B358,спорт!F4:F10000,AK4)+SUMIFS(лечеб!A4:A10000,лечеб!N4:N10000,B358,лечеб!F4:F10000,AK4)+SUMIFS(Баня!A4:A10000,Баня!N4:N10000,B358,Баня!F4:F10000,AK4)+SUMIFS(Адм!A4:A10000,Адм!N4:N10000,B358,Адм!F4:F10000,AK4)+SUMIFS(С.Х!A4:A9995,С.Х!N4:N9995,B358,С.Х!F4:F9995,AK4)+SUMIFS(новостр!A4:A9999,новостр!M4:M9999,B358,новостр!F4:F9999,AK4)+SUMIFS(авт!A4:A10004,авт!L4:L10004,B358,авт!F4:F10004,AK4)+SUMIFS(ЖС!A4:A10020,ЖС!R4:R10020,B358,ЖС!F4:F10020,AK4)+SUMIFS(Лес!A5:A9992,Лес!K5:K9992,B358,Лес!F5:F9992,AK4)+SUMIFS('степь '!A5:A9998,'степь '!J5:J9998,B358,'степь '!F5:F9998,AK4)+SUMIFS(Пр.откр.тер!A4:A9967,Пр.откр.тер!M4:M9967,B358,Пр.откр.тер!F4:F9967,AK4)</f>
        <v>0</v>
      </c>
      <c r="AL12" s="27">
        <f>SUMIFS(произв!O4:O9995,произв!N4:N9995,B358,произв!F4:F9995,AK4)+SUMIFS(торг!O4:O10000,торг!N4:N10000,B358,торг!F4:F10000,AK4)+SUMIFS(склад!O4:O9995,склад!N4:N9995,B358,склад!F4:F9995,AK4)+SUMIFS('обр '!O4:O9999,'обр '!N4:N9999,B358,'обр '!F4:F9999,AK4)+SUMIFS(детс!O4:O10000,детс!N4:N10000,B358,детс!F4:F10000,AK4)+SUMIFS(культ!O4:O10000,культ!N4:N10000,B358,культ!F4:F10000,AK4)+SUMIFS(спорт!O4:O10000,спорт!N4:N10000,B358,спорт!F4:F10000,AK4)+SUMIFS(лечеб!O4:O10000,лечеб!N4:N10000,B358,лечеб!F4:F10000,AK4)+SUMIFS(Баня!O4:O10000,Баня!N4:N10000,B358,Баня!F4:F10000,AK4)+SUMIFS(Адм!O4:O10000,Адм!N4:N10000,B358,Адм!F4:F10000,AK4)+SUMIFS(С.Х!O4:O9995,С.Х!N4:N9995,B358,С.Х!F4:F9995,AK4)+SUMIFS(новостр!N4:N9999,новостр!M4:M9999,B358,новостр!F4:F9999,AK4)+SUMIFS(авт!K4:K10004,авт!L4:L10004,B358,авт!F4:F10004,AK4)+SUMIFS(ЖС!S4:S10020,ЖС!R4:R10020,B358,ЖС!F4:F10020,AK4)+SUMIFS(Лес!L5:L9992,Лес!K5:K9992,B358,Лес!F5:F9992,AK4)+SUMIFS('степь '!K5:K9998,'степь '!J5:J9998,B358,'степь '!F5:F9998,AK4)+SUMIFS(Пр.откр.тер!N4:N9967,Пр.откр.тер!M4:M9967,B358,Пр.откр.тер!F4:F9967,AK4)</f>
        <v>0</v>
      </c>
      <c r="AM12" s="27">
        <f>SUMIFS(произв!A4:A9995,произв!N4:N9995,B358,произв!F4:F9995,AM4)+SUMIFS(торг!A4:A10000,торг!N4:N10000,B358,торг!F4:F10000,AM4)+SUMIFS(склад!A4:A9995,склад!N4:N9995,B358,склад!F4:F9995,AM4)+SUMIFS('обр '!A4:A9999,'обр '!N4:N9999,B358,'обр '!F4:F9999,AM4)+SUMIFS(детс!A4:A10000,детс!N4:N10000,B358,детс!F4:F10000,AM4)+SUMIFS(культ!A4:A10000,культ!N4:N10000,B358,культ!F4:F10000,AM4)+SUMIFS(спорт!A4:A10000,спорт!N4:N10000,B358,спорт!F4:F10000,AM4)+SUMIFS(лечеб!A4:A10000,лечеб!N4:N10000,B358,лечеб!F4:F10000,AM4)+SUMIFS(Баня!A4:A10000,Баня!N4:N10000,B358,Баня!F4:F10000,AM4)+SUMIFS(Адм!A4:A10000,Адм!N4:N10000,B358,Адм!F4:F10000,AM4)+SUMIFS(С.Х!A4:A9995,С.Х!N4:N9995,B358,С.Х!F4:F9995,AM4)+SUMIFS(новостр!A4:A9999,новостр!M4:M9999,B358,новостр!F4:F9999,AM4)+SUMIFS(авт!A4:A10004,авт!L4:L10004,B358,авт!F4:F10004,AM4)+SUMIFS(ЖС!A4:A10020,ЖС!R4:R10020,B358,ЖС!F4:F10020,AM4)+SUMIFS(Лес!A5:A9992,Лес!K5:K9992,B358,Лес!F5:F9992,AM4)+SUMIFS('степь '!A5:A9998,'степь '!J5:J9998,B358,'степь '!F5:F9998,AM4)+SUMIFS(Пр.откр.тер!A4:A9967,Пр.откр.тер!M4:M9967,B358,Пр.откр.тер!F4:F9967,AM4)</f>
        <v>0</v>
      </c>
      <c r="AN12" s="27">
        <f>SUMIFS(произв!O4:O9995,произв!N4:N9995,B358,произв!F4:F9995,AM4)+SUMIFS(торг!O4:O10000,торг!N4:N10000,B358,торг!F4:F10000,AM4)+SUMIFS(склад!O4:O9995,склад!N4:N9995,B358,склад!F4:F9995,AM4)+SUMIFS('обр '!O4:O9999,'обр '!N4:N9999,B358,'обр '!F4:F9999,AM4)+SUMIFS(детс!O4:O10000,детс!N4:N10000,B358,детс!F4:F10000,AM4)+SUMIFS(культ!O4:O10000,культ!N4:N10000,B358,культ!F4:F10000,AM4)+SUMIFS(спорт!O4:O10000,спорт!N4:N10000,B358,спорт!F4:F10000,AM4)+SUMIFS(лечеб!O4:O10000,лечеб!N4:N10000,B358,лечеб!F4:F10000,AM4)+SUMIFS(Баня!O4:O10000,Баня!N4:N10000,B358,Баня!F4:F10000,AM4)+SUMIFS(Адм!O4:O10000,Адм!N4:N10000,B358,Адм!F4:F10000,AM4)+SUMIFS(С.Х!O4:O9995,С.Х!N4:N9995,B358,С.Х!F4:F9995,AM4)+SUMIFS(новостр!N4:N9999,новостр!M4:M9999,B358,новостр!F4:F9999,AM4)+SUMIFS(авт!K4:K10004,авт!L4:L10004,B358,авт!F4:F10004,AM4)+SUMIFS(ЖС!S4:S10020,ЖС!R4:R10020,B358,ЖС!F4:F10020,AM4)+SUMIFS(Лес!L5:L9992,Лес!K5:K9992,B358,Лес!F5:F9992,AM4)+SUMIFS('степь '!K5:K9998,'степь '!J5:J9998,B358,'степь '!F5:F9998,AM4)+SUMIFS(Пр.откр.тер!N4:N9967,Пр.откр.тер!M4:M9967,B358,Пр.откр.тер!F4:F9967,AM4)</f>
        <v>0</v>
      </c>
      <c r="AO12" s="27">
        <f>SUMIFS(произв!A4:A9995,произв!N4:N9995,B358,произв!F4:F9995,AO4)+SUMIFS(торг!A4:A10000,торг!N4:N10000,B358,торг!F4:F10000,AO4)+SUMIFS(склад!A4:A9995,склад!N4:N9995,B358,склад!F4:F9995,AO4)+SUMIFS('обр '!A4:A9999,'обр '!N4:N9999,B358,'обр '!F4:F9999,AO4)+SUMIFS(детс!A4:A10000,детс!N4:N10000,B358,детс!F4:F10000,AO4)+SUMIFS(культ!A4:A10000,культ!N4:N10000,B358,культ!F4:F10000,AO4)+SUMIFS(спорт!A4:A10000,спорт!N4:N10000,B358,спорт!F4:F10000,AO4)+SUMIFS(лечеб!A4:A10000,лечеб!N4:N10000,B358,лечеб!F4:F10000,AO4)+SUMIFS(Баня!A4:A10000,Баня!N4:N10000,B358,Баня!F4:F10000,AO4)+SUMIFS(Адм!A4:A10000,Адм!N4:N10000,B358,Адм!F4:F10000,AO4)+SUMIFS(С.Х!A4:A9995,С.Х!N4:N9995,B358,С.Х!F4:F9995,AO4)+SUMIFS(новостр!A4:A9999,новостр!M4:M9999,B358,новостр!F4:F9999,AO4)+SUMIFS(авт!A4:A10004,авт!L4:L10004,B358,авт!F4:F10004,AO4)+SUMIFS(ЖС!A4:A10020,ЖС!R4:R10020,B358,ЖС!F4:F10020,AO4)+SUMIFS(Лес!A5:A9992,Лес!K5:K9992,B358,Лес!F5:F9992,AO4)+SUMIFS('степь '!A5:A9998,'степь '!J5:J9998,B358,'степь '!F5:F9998,AO4)+SUMIFS(Пр.откр.тер!A4:A9967,Пр.откр.тер!M4:M9967,B358,Пр.откр.тер!F4:F9967,AO4)</f>
        <v>0</v>
      </c>
      <c r="AP12" s="27">
        <f>SUMIFS(произв!O4:O9995,произв!N4:N9995,B358,произв!F4:F9995,AO4)+SUMIFS(торг!O4:O10000,торг!N4:N10000,B358,торг!F4:F10000,AO4)+SUMIFS(склад!O4:O9995,склад!N4:N9995,B358,склад!F4:F9995,AO4)+SUMIFS('обр '!O4:O9999,'обр '!N4:N9999,B358,'обр '!F4:F9999,AO4)+SUMIFS(детс!O4:O10000,детс!N4:N10000,B358,детс!F4:F10000,AO4)+SUMIFS(культ!O4:O10000,культ!N4:N10000,B358,культ!F4:F10000,AO4)+SUMIFS(спорт!O4:O10000,спорт!N4:N10000,B358,спорт!F4:F10000,AO4)+SUMIFS(лечеб!O4:O10000,лечеб!N4:N10000,B358,лечеб!F4:F10000,AO4)+SUMIFS(Баня!O4:O10000,Баня!N4:N10000,B358,Баня!F4:F10000,AO4)+SUMIFS(Адм!O4:O10000,Адм!N4:N10000,B358,Адм!F4:F10000,AO4)+SUMIFS(С.Х!O4:O9995,С.Х!N4:N9995,B358,С.Х!F4:F9995,AO4)+SUMIFS(новостр!N4:N9999,новостр!M4:M9999,B358,новостр!F4:F9999,AO4)+SUMIFS(авт!K4:K10004,авт!L4:L10004,B358,авт!F4:F10004,AO4)+SUMIFS(ЖС!S4:S10020,ЖС!R4:R10020,B358,ЖС!F4:F10020,AO4)+SUMIFS(Лес!L5:L9992,Лес!K5:K9992,B358,Лес!F5:F9992,AO4)+SUMIFS('степь '!K5:K9998,'степь '!J5:J9998,B358,'степь '!F5:F9998,AO4)+SUMIFS(Пр.откр.тер!N4:N9967,Пр.откр.тер!M4:M9967,B358,Пр.откр.тер!F4:F9967,AO4)</f>
        <v>0</v>
      </c>
      <c r="AQ12" s="27">
        <f>SUMIFS(произв!A4:A9995,произв!N4:N9995,B358,произв!F4:F9995,AQ4)+SUMIFS(торг!A4:A10000,торг!N4:N10000,B358,торг!F4:F10000,AQ4)+SUMIFS(склад!A4:A9995,склад!N4:N9995,B358,склад!F4:F9995,AQ4)+SUMIFS('обр '!A4:A9999,'обр '!N4:N9999,B358,'обр '!F4:F9999,AQ4)+SUMIFS(детс!A4:A10000,детс!N4:N10000,B358,детс!F4:F10000,AQ4)+SUMIFS(культ!A4:A10000,культ!N4:N10000,B358,культ!F4:F10000,AQ4)+SUMIFS(спорт!A4:A10000,спорт!N4:N10000,B358,спорт!F4:F10000,AQ4)+SUMIFS(лечеб!A4:A10000,лечеб!N4:N10000,B358,лечеб!F4:F10000,AQ4)+SUMIFS(Баня!A4:A10000,Баня!N4:N10000,B358,Баня!F4:F10000,AQ4)+SUMIFS(Адм!A4:A10000,Адм!N4:N10000,B358,Адм!F4:F10000,AQ4)+SUMIFS(С.Х!A4:A9995,С.Х!N4:N9995,B358,С.Х!F4:F9995,AQ4)+SUMIFS(новостр!A4:A9999,новостр!M4:M9999,B358,новостр!F4:F9999,AQ4)+SUMIFS(авт!A4:A10004,авт!L4:L10004,B358,авт!F4:F10004,AQ4)+SUMIFS(ЖС!A4:A10020,ЖС!R4:R10020,B358,ЖС!F4:F10020,AQ4)+SUMIFS(Лес!A5:A9992,Лес!K5:K9992,B358,Лес!F5:F9992,AQ4)+SUMIFS('степь '!A5:A9998,'степь '!J5:J9998,B358,'степь '!F5:F9998,AQ4)+SUMIFS(Пр.откр.тер!A4:A9967,Пр.откр.тер!M4:M9967,B358,Пр.откр.тер!F4:F9967,AQ4)</f>
        <v>0</v>
      </c>
      <c r="AR12" s="27">
        <f>SUMIFS(произв!O4:O9995,произв!N4:N9995,B358,произв!F4:F9995,AQ4)+SUMIFS(торг!O4:O10000,торг!N4:N10000,B358,торг!F4:F10000,AQ4)+SUMIFS(склад!O4:O9995,склад!N4:N9995,B358,склад!F4:F9995,AQ4)+SUMIFS('обр '!O4:O9999,'обр '!N4:N9999,B358,'обр '!F4:F9999,AQ4)+SUMIFS(детс!O4:O10000,детс!N4:N10000,B358,детс!F4:F10000,AQ4)+SUMIFS(культ!O4:O10000,культ!N4:N10000,B358,культ!F4:F10000,AQ4)+SUMIFS(спорт!O4:O10000,спорт!N4:N10000,B358,спорт!F4:F10000,AQ4)+SUMIFS(лечеб!O4:O10000,лечеб!N4:N10000,B358,лечеб!F4:F10000,AQ4)+SUMIFS(Баня!O4:O10000,Баня!N4:N10000,B358,Баня!F4:F10000,AQ4)+SUMIFS(Адм!O4:O10000,Адм!N4:N10000,B358,Адм!F4:F10000,AQ4)+SUMIFS(С.Х!O4:O9995,С.Х!N4:N9995,B358,С.Х!F4:F9995,AQ4)+SUMIFS(новостр!N4:N9999,новостр!M4:M9999,B358,новостр!F4:F9999,AQ4)+SUMIFS(авт!K4:K10004,авт!L4:L10004,B358,авт!F4:F10004,AQ4)+SUMIFS(ЖС!S4:S10020,ЖС!R4:R10020,B358,ЖС!F4:F10020,AQ4)+SUMIFS(Лес!L5:L9992,Лес!K5:K9992,B358,Лес!F5:F9992,AQ4)+SUMIFS('степь '!K5:K9998,'степь '!J5:J9998,B358,'степь '!F5:F9998,AQ4)+SUMIFS(Пр.откр.тер!N4:N9967,Пр.откр.тер!M4:M9967,B358,Пр.откр.тер!F4:F9967,AQ4)</f>
        <v>0</v>
      </c>
      <c r="AS12" s="27">
        <f>SUMIFS(произв!A4:A9995,произв!N4:N9995,B358,произв!F4:F9995,AS4)+SUMIFS(торг!A4:A10000,торг!N4:N10000,B358,торг!F4:F10000,AS4)+SUMIFS(склад!A4:A9995,склад!N4:N9995,B358,склад!F4:F9995,AS4)+SUMIFS('обр '!A4:A9999,'обр '!N4:N9999,B358,'обр '!F4:F9999,AS4)+SUMIFS(детс!A4:A10000,детс!N4:N10000,B358,детс!F4:F10000,AS4)+SUMIFS(культ!A4:A10000,культ!N4:N10000,B358,культ!F4:F10000,AS4)+SUMIFS(спорт!A4:A10000,спорт!N4:N10000,B358,спорт!F4:F10000,AS4)+SUMIFS(лечеб!A4:A10000,лечеб!N4:N10000,B358,лечеб!F4:F10000,AS4)+SUMIFS(Баня!A4:A10000,Баня!N4:N10000,B358,Баня!F4:F10000,AS4)+SUMIFS(Адм!A4:A10000,Адм!N4:N10000,B358,Адм!F4:F10000,AS4)+SUMIFS(С.Х!A4:A9995,С.Х!N4:N9995,B358,С.Х!F4:F9995,AS4)+SUMIFS(новостр!A4:A9999,новостр!M4:M9999,B358,новостр!F4:F9999,AS4)+SUMIFS(авт!A4:A10004,авт!L4:L10004,B358,авт!F4:F10004,AS4)+SUMIFS(ЖС!A4:A10020,ЖС!R4:R10020,B358,ЖС!F4:F10020,AS4)+SUMIFS(Лес!A5:A9992,Лес!K5:K9992,B358,Лес!F5:F9992,AS4)+SUMIFS('степь '!A5:A9998,'степь '!J5:J9998,B358,'степь '!F5:F9998,AS4)+SUMIFS(Пр.откр.тер!A4:A9967,Пр.откр.тер!M4:M9967,B358,Пр.откр.тер!F4:F9967,AS4)</f>
        <v>0</v>
      </c>
      <c r="AT12" s="27">
        <f>SUMIFS(произв!O4:O9995,произв!N4:N9995,B358,произв!F4:F9995,AS4)+SUMIFS(торг!O4:O10000,торг!N4:N10000,B358,торг!F4:F10000,AS4)+SUMIFS(склад!O4:O9995,склад!N4:N9995,B358,склад!F4:F9995,AS4)+SUMIFS('обр '!O4:O9999,'обр '!N4:N9999,B358,'обр '!F4:F9999,AS4)+SUMIFS(детс!O4:O10000,детс!N4:N10000,B358,детс!F4:F10000,AS4)+SUMIFS(культ!O4:O10000,культ!N4:N10000,B358,культ!F4:F10000,AS4)+SUMIFS(спорт!O4:O10000,спорт!N4:N10000,B358,спорт!F4:F10000,AS4)+SUMIFS(лечеб!O4:O10000,лечеб!N4:N10000,B358,лечеб!F4:F10000,AS4)+SUMIFS(Баня!O4:O10000,Баня!N4:N10000,B358,Баня!F4:F10000,AS4)+SUMIFS(Адм!O4:O10000,Адм!N4:N10000,B358,Адм!F4:F10000,AS4)+SUMIFS(С.Х!O4:O9995,С.Х!N4:N9995,B358,С.Х!F4:F9995,AS4)+SUMIFS(новостр!N4:N9999,новостр!M4:M9999,B358,новостр!F4:F9999,AS4)+SUMIFS(авт!K4:K10004,авт!L4:L10004,B358,авт!F4:F10004,AS4)+SUMIFS(ЖС!S4:S10020,ЖС!R4:R10020,B358,ЖС!F4:F10020,AS4)+SUMIFS(Лес!L5:L9992,Лес!K5:K9992,B358,Лес!F5:F9992,AS4)+SUMIFS('степь '!K5:K9998,'степь '!J5:J9998,B358,'степь '!F5:F9998,AS4)+SUMIFS(Пр.откр.тер!N4:N9967,Пр.откр.тер!M4:M9967,B358,Пр.откр.тер!F4:F9967,AS4)</f>
        <v>0</v>
      </c>
      <c r="AU12" s="27">
        <f>SUMIFS(произв!A4:A9995,произв!N4:N9995,B358,произв!F4:F9995,AU4)+SUMIFS(торг!A4:A10000,торг!N4:N10000,B358,торг!F4:F10000,AU4)+SUMIFS(склад!A4:A9995,склад!N4:N9995,B358,склад!F4:F9995,AU4)+SUMIFS('обр '!A4:A9999,'обр '!N4:N9999,B358,'обр '!F4:F9999,AU4)+SUMIFS(детс!A4:A10000,детс!N4:N10000,B358,детс!F4:F10000,AU4)+SUMIFS(культ!A4:A10000,культ!N4:N10000,B358,культ!F4:F10000,AU4)+SUMIFS(спорт!A4:A10000,спорт!N4:N10000,B358,спорт!F4:F10000,AU4)+SUMIFS(лечеб!A4:A10000,лечеб!N4:N10000,B358,лечеб!F4:F10000,AU4)+SUMIFS(Баня!A4:A10000,Баня!N4:N10000,B358,Баня!F4:F10000,AU4)+SUMIFS(Адм!A4:A10000,Адм!N4:N10000,B358,Адм!F4:F10000,AU4)+SUMIFS(С.Х!A4:A9995,С.Х!N4:N9995,B358,С.Х!F4:F9995,AU4)+SUMIFS(новостр!A4:A9999,новостр!M4:M9999,B358,новостр!F4:F9999,AU4)+SUMIFS(авт!A4:A10004,авт!L4:L10004,B358,авт!F4:F10004,AU4)+SUMIFS(ЖС!A4:A10020,ЖС!R4:R10020,B358,ЖС!F4:F10020,AU4)+SUMIFS(Лес!A5:A9992,Лес!K5:K9992,B358,Лес!F5:F9992,AU4)+SUMIFS('степь '!A5:A9998,'степь '!J5:J9998,B358,'степь '!F5:F9998,AU4)+SUMIFS(Пр.откр.тер!A4:A9967,Пр.откр.тер!M4:M9967,B358,Пр.откр.тер!F4:F9967,AU4)</f>
        <v>0</v>
      </c>
      <c r="AV12" s="27">
        <f>SUMIFS(произв!O4:O9995,произв!N4:N9995,B358,произв!F4:F9995,AU4)+SUMIFS(торг!O4:O10000,торг!N4:N10000,B358,торг!F4:F10000,AU4)+SUMIFS(склад!O4:O9995,склад!N4:N9995,B358,склад!F4:F9995,AU4)+SUMIFS('обр '!O4:O9999,'обр '!N4:N9999,B358,'обр '!F4:F9999,AU4)+SUMIFS(детс!O4:O10000,детс!N4:N10000,B358,детс!F4:F10000,AU4)+SUMIFS(культ!O4:O10000,культ!N4:N10000,B358,культ!F4:F10000,AU4)+SUMIFS(спорт!O4:O10000,спорт!N4:N10000,B358,спорт!F4:F10000,AU4)+SUMIFS(лечеб!O4:O10000,лечеб!N4:N10000,B358,лечеб!F4:F10000,AU4)+SUMIFS(Баня!O4:O10000,Баня!N4:N10000,B358,Баня!F4:F10000,AU4)+SUMIFS(Адм!O4:O10000,Адм!N4:N10000,B358,Адм!F4:F10000,AU4)+SUMIFS(С.Х!O4:O9995,С.Х!N4:N9995,B358,С.Х!F4:F9995,AU4)+SUMIFS(новостр!N4:N9999,новостр!M4:M9999,B358,новостр!F4:F9999,AU4)+SUMIFS(авт!K4:K10004,авт!L4:L10004,B358,авт!F4:F10004,AU4)+SUMIFS(ЖС!S4:S10020,ЖС!R4:R10020,B358,ЖС!F4:F10020,AU4)+SUMIFS(Лес!L5:L9992,Лес!K5:K9992,B358,Лес!F5:F9992,AU4)+SUMIFS('степь '!K5:K9998,'степь '!J5:J9998,B358,'степь '!F5:F9998,AU4)+SUMIFS(Пр.откр.тер!N4:N9967,Пр.откр.тер!M4:M9967,B358,Пр.откр.тер!F4:F9967,AU4)</f>
        <v>0</v>
      </c>
    </row>
    <row r="13" spans="1:90" ht="16.5" thickBot="1">
      <c r="A13" s="236" t="s">
        <v>27</v>
      </c>
      <c r="B13" s="236" t="s">
        <v>165</v>
      </c>
      <c r="C13" s="432">
        <f t="shared" si="2"/>
        <v>0</v>
      </c>
      <c r="D13" s="2309">
        <f t="shared" ref="D13:D47" si="3">SUM(J13+L13+N13+P13+R13+T13+V13+X13+Z13+AB13)</f>
        <v>0</v>
      </c>
      <c r="E13" s="481">
        <v>0</v>
      </c>
      <c r="F13" s="482">
        <v>0</v>
      </c>
      <c r="G13" s="2352">
        <f>C13/C48*100%</f>
        <v>0</v>
      </c>
      <c r="H13" s="2353">
        <f>D13/D48*100%</f>
        <v>0</v>
      </c>
      <c r="I13" s="465">
        <f>SUMIFS(произв!A4:A9995,произв!N4:N9995,B359,произв!F4:F9995,I4)+SUMIFS(торг!A4:A10000,торг!N4:N10000,B359,торг!F4:F10000,I4)+SUMIFS(склад!A4:A9995,склад!N4:N9995,B359,склад!F4:F9995,I4)+SUMIFS('обр '!A4:A9999,'обр '!N4:N9999,B359,'обр '!F4:F9999,I4)+SUMIFS(детс!A4:A10000,детс!N4:N10000,B359,детс!F4:F10000,I4)+SUMIFS(культ!A4:A10000,культ!N4:N10000,B359,культ!F4:F10000,I4)+SUMIFS(спорт!A4:A10000,спорт!N4:N10000,B359,спорт!F4:F10000,I4)+SUMIFS(лечеб!A4:A10000,лечеб!N4:N10000,B359,лечеб!F4:F10000,I4)+SUMIFS(Баня!A4:A10000,Баня!N4:N10000,B359,Баня!F4:F10000,I4)+SUMIFS(Адм!A4:A10000,Адм!N4:N10000,B359,Адм!F4:F10000,I4)+SUMIFS(С.Х!A4:A9995,С.Х!N4:N9995,B359,С.Х!F4:F9995,I4)+SUMIFS(новостр!A4:A9999,новостр!M4:M9999,B359,новостр!F4:F9999,I4)+SUMIFS(авт!A4:A10004,авт!L4:L10004,B359,авт!F4:F10004,I4)+SUMIFS(ЖС!A4:A10020,ЖС!R4:R10020,B359,ЖС!F4:F10020,I4)+SUMIFS(Лес!A5:A9992,Лес!K5:K9992,B359,Лес!F5:F9992,I4)+SUMIFS('степь '!A5:A9998,'степь '!J5:J9998,B359,'степь '!F5:F9998,I4)+SUMIFS(Пр.откр.тер!A4:A9967,Пр.откр.тер!M4:M9967,B359,Пр.откр.тер!F4:F9967,I4)</f>
        <v>0</v>
      </c>
      <c r="J13" s="25">
        <f>SUMIFS(произв!O4:O9995,произв!N4:N9995,B359,произв!F4:F9995,I4)+SUMIFS(торг!O4:O10000,торг!N4:N10000,B359,торг!F4:F10000,I4)+SUMIFS(склад!O4:O9995,склад!N4:N9995,B359,склад!F4:F9995,I4)+SUMIFS('обр '!O4:O9999,'обр '!N4:N9999,B359,'обр '!F4:F9999,I4)+SUMIFS(детс!O4:O10000,детс!N4:N10000,B359,детс!F4:F10000,I4)+SUMIFS(культ!O4:O10000,культ!N4:N10000,B359,культ!F4:F10000,I4)+SUMIFS(спорт!O4:O10000,спорт!N4:N10000,B359,спорт!F4:F10000,I4)+SUMIFS(лечеб!O4:O10000,лечеб!N4:N10000,B359,лечеб!F4:F10000,I4)+SUMIFS(Баня!O4:O10000,Баня!N4:N10000,B359,Баня!F4:F10000,I4)+SUMIFS(Адм!O4:O10000,Адм!N4:N10000,B359,Адм!F4:F10000,I4)+SUMIFS(С.Х!O4:O9995,С.Х!N4:N9995,B359,С.Х!F4:F9995,I4)+SUMIFS(новостр!N4:N9999,новостр!M4:M9999,B359,новостр!F4:F9999,I4)+SUMIFS(авт!K4:K10004,авт!L4:L10004,B359,авт!F4:F10004,I4)+SUMIFS(ЖС!S4:S10020,ЖС!R4:R10020,B359,ЖС!F4:F10020,I4)+SUMIFS(Лес!L5:L9992,Лес!K5:K9992,B359,Лес!F5:F9992,I4)+SUMIFS('степь '!K5:K9998,'степь '!J5:J9998,B359,'степь '!F5:F9998,I4)+SUMIFS(Пр.откр.тер!N4:N9967,Пр.откр.тер!M4:M9967,B359,Пр.откр.тер!F4:F9967,I4)</f>
        <v>0</v>
      </c>
      <c r="K13" s="26">
        <f>SUMIFS(произв!A4:A9995,произв!N4:N9995,B359,произв!F4:F9995,K4)+SUMIFS(торг!A4:A10000,торг!N4:N10000,B359,торг!F4:F10000,K4)+SUMIFS(склад!A4:A9995,склад!N4:N9995,B359,склад!F4:F9995,K4)+SUMIFS('обр '!A4:A9999,'обр '!N4:N9999,B359,'обр '!F4:F9999,K4)+SUMIFS(детс!A4:A10000,детс!N4:N10000,B359,детс!F4:F10000,K4)+SUMIFS(культ!A4:A10000,культ!N4:N10000,B359,культ!F4:F10000,K4)+SUMIFS(спорт!A4:A10000,спорт!N4:N10000,B359,спорт!F4:F10000,K4)+SUMIFS(лечеб!A4:A10000,лечеб!N4:N10000,B359,лечеб!F4:F10000,K4)+SUMIFS(Баня!A4:A10000,Баня!N4:N10000,B359,Баня!F4:F10000,K4)+SUMIFS(Адм!A4:A10000,Адм!N4:N10000,B359,Адм!F4:F10000,K4)+SUMIFS(С.Х!A4:A9995,С.Х!N4:N9995,B359,С.Х!F4:F9995,K4)+SUMIFS(новостр!A4:A9999,новостр!M4:M9999,B359,новостр!F4:F9999,K4)+SUMIFS(авт!A4:A10004,авт!L4:L10004,B359,авт!F4:F10004,K4)+SUMIFS(ЖС!A4:A10020,ЖС!R4:R10020,B359,ЖС!F4:F10020,K4)+SUMIFS(Лес!A5:A9992,Лес!K5:K9992,B359,Лес!F5:F9992,K4)+SUMIFS('степь '!A5:A9998,'степь '!J5:J9998,B359,'степь '!F5:F9998,K4)+SUMIFS(Пр.откр.тер!A4:A9967,Пр.откр.тер!M4:M9967,B359,Пр.откр.тер!F4:F9967,K4)</f>
        <v>0</v>
      </c>
      <c r="L13" s="27">
        <f>SUMIFS(произв!O4:O9995,произв!N4:N9995,B359,произв!F4:F9995,K4)+SUMIFS(торг!O4:O10000,торг!N4:N10000,B359,торг!F4:F10000,K4)+SUMIFS(склад!O4:O9995,склад!N4:N9995,B359,склад!F4:F9995,K4)+SUMIFS('обр '!O4:O9999,'обр '!N4:N9999,B359,'обр '!F4:F9999,K4)+SUMIFS(детс!O4:O10000,детс!N4:N10000,B359,детс!F4:F10000,K4)+SUMIFS(культ!O4:O10000,культ!N4:N10000,B359,культ!F4:F10000,K4)+SUMIFS(спорт!O4:O10000,спорт!N4:N10000,B359,спорт!F4:F10000,K4)+SUMIFS(лечеб!O4:O10000,лечеб!N4:N10000,B359,лечеб!F4:F10000,K4)+SUMIFS(Баня!O4:O10000,Баня!N4:N10000,B359,Баня!F4:F10000,K4)+SUMIFS(Адм!O4:O10000,Адм!N4:N10000,B359,Адм!F4:F10000,K4)+SUMIFS(С.Х!O4:O9995,С.Х!N4:N9995,B359,С.Х!F4:F9995,K4)+SUMIFS(новостр!N4:N9999,новостр!M4:M9999,B359,новостр!F4:F9999,K4)+SUMIFS(авт!K4:K10004,авт!L4:L10004,B359,авт!F4:F10004,K4)+SUMIFS(ЖС!S4:S10020,ЖС!R4:R10020,B359,ЖС!F4:F10020,K4)+SUMIFS(Лес!L5:L9992,Лес!K5:K9992,B359,Лес!F5:F9992,K4)+SUMIFS('степь '!K5:K9998,'степь '!J5:J9998,B359,'степь '!F5:F9998,K4)+SUMIFS(Пр.откр.тер!N4:N9967,Пр.откр.тер!M4:M9967,B359,Пр.откр.тер!F4:F9967,K4)</f>
        <v>0</v>
      </c>
      <c r="M13" s="27">
        <f>SUMIFS(произв!A4:A9995,произв!N4:N9995,B359,произв!F4:F9995,M4)+SUMIFS(торг!A4:A10000,торг!N4:N10000,B359,торг!F4:F10000,M4)+SUMIFS(склад!A4:A9995,склад!N4:N9995,B359,склад!F4:F9995,M4)+SUMIFS('обр '!A4:A9999,'обр '!N4:N9999,B359,'обр '!F4:F9999,M4)+SUMIFS(детс!A4:A10000,детс!N4:N10000,B359,детс!F4:F10000,M4)+SUMIFS(культ!A4:A10000,культ!N4:N10000,B359,культ!F4:F10000,M4)+SUMIFS(спорт!A4:A10000,спорт!N4:N10000,B359,спорт!F4:F10000,M4)+SUMIFS(лечеб!A4:A10000,лечеб!N4:N10000,B359,лечеб!F4:F10000,M4)+SUMIFS(Баня!A4:A10000,Баня!N4:N10000,B359,Баня!F4:F10000,M4)+SUMIFS(Адм!A4:A10000,Адм!N4:N10000,B359,Адм!F4:F10000,M4)+SUMIFS(С.Х!A4:A9995,С.Х!N4:N9995,B359,С.Х!F4:F9995,M4)+SUMIFS(новостр!A4:A9999,новостр!M4:M9999,B359,новостр!F4:F9999,M4)+SUMIFS(авт!A4:A10004,авт!L4:L10004,B359,авт!F4:F10004,M4)+SUMIFS(ЖС!A4:A10020,ЖС!R4:R10020,B359,ЖС!F4:F10020,M4)+SUMIFS(Лес!A5:A9992,Лес!K5:K9992,B359,Лес!F5:F9992,M4)+SUMIFS('степь '!A5:A9998,'степь '!J5:J9998,B359,'степь '!F5:F9998,M4)+SUMIFS(Пр.откр.тер!A4:A9967,Пр.откр.тер!M4:M9967,B359,Пр.откр.тер!F4:F9967,M4)</f>
        <v>0</v>
      </c>
      <c r="N13" s="27">
        <f>SUMIFS(произв!O4:O9995,произв!N4:N9995,B359,произв!F4:F9995,M4)+SUMIFS(торг!O4:O10000,торг!N4:N10000,B359,торг!F4:F10000,M4)+SUMIFS(склад!O4:O9995,склад!N4:N9995,B359,склад!F4:F9995,M4)+SUMIFS('обр '!O4:O9999,'обр '!N4:N9999,B359,'обр '!F4:F9999,M4)+SUMIFS(детс!O4:O10000,детс!N4:N10000,B359,детс!F4:F10000,M4)+SUMIFS(культ!O4:O10000,культ!N4:N10000,B359,культ!F4:F10000,M4)+SUMIFS(спорт!O4:O10000,спорт!N4:N10000,B359,спорт!F4:F10000,M4)+SUMIFS(лечеб!O4:O10000,лечеб!N4:N10000,B359,лечеб!F4:F10000,M4)+SUMIFS(Баня!O4:O10000,Баня!N4:N10000,B359,Баня!F4:F10000,M4)+SUMIFS(Адм!O4:O10000,Адм!N4:N10000,B359,Адм!F4:F10000,M4)+SUMIFS(С.Х!O4:O9995,С.Х!N4:N9995,B359,С.Х!F4:F9995,M4)+SUMIFS(новостр!N4:N9999,новостр!M4:M9999,B359,новостр!F4:F9999,M4)+SUMIFS(авт!K4:K10004,авт!L4:L10004,B359,авт!F4:F10004,M4)+SUMIFS(ЖС!S4:S10020,ЖС!R4:R10020,B359,ЖС!F4:F10020,M4)+SUMIFS(Лес!L5:L9992,Лес!K5:K9992,B359,Лес!F5:F9992,M4)+SUMIFS('степь '!K5:K9998,'степь '!J5:J9998,B359,'степь '!F5:F9998,M4)+SUMIFS(Пр.откр.тер!N4:N9967,Пр.откр.тер!M4:M9967,B359,Пр.откр.тер!F4:F9967,M4)</f>
        <v>0</v>
      </c>
      <c r="O13" s="27">
        <f>SUMIFS(произв!A4:A9995,произв!N4:N9995,B359,произв!F4:F9995,O4)+SUMIFS(торг!A4:A10000,торг!N4:N10000,B359,торг!F4:F10000,O4)+SUMIFS(склад!A4:A9995,склад!N4:N9995,B359,склад!F4:F9995,O4)+SUMIFS('обр '!A4:A9999,'обр '!N4:N9999,B359,'обр '!F4:F9999,O4)+SUMIFS(детс!A4:A10000,детс!N4:N10000,B359,детс!F4:F10000,O4)+SUMIFS(культ!A4:A10000,культ!N4:N10000,B359,культ!F4:F10000,O4)+SUMIFS(спорт!A4:A10000,спорт!N4:N10000,B359,спорт!F4:F10000,O4)+SUMIFS(лечеб!A4:A10000,лечеб!N4:N10000,B359,лечеб!F4:F10000,O4)+SUMIFS(Баня!A4:A10000,Баня!N4:N10000,B359,Баня!F4:F10000,O4)+SUMIFS(Адм!A4:A10000,Адм!N4:N10000,B359,Адм!F4:F10000,O4)+SUMIFS(С.Х!A4:A9995,С.Х!N4:N9995,B359,С.Х!F4:F9995,O4)+SUMIFS(новостр!A4:A9999,новостр!M4:M9999,B359,новостр!F4:F9999,O4)+SUMIFS(авт!A4:A10004,авт!L4:L10004,B359,авт!F4:F10004,O4)+SUMIFS(ЖС!A4:A10020,ЖС!R4:R10020,B359,ЖС!F4:F10020,O4)+SUMIFS(Лес!A5:A9992,Лес!K5:K9992,B359,Лес!F5:F9992,O4)+SUMIFS('степь '!A5:A9998,'степь '!J5:J9998,B359,'степь '!F5:F9998,O4)+SUMIFS(Пр.откр.тер!A4:A9967,Пр.откр.тер!M4:M9967,B359,Пр.откр.тер!F4:F9967,O4)</f>
        <v>0</v>
      </c>
      <c r="P13" s="27">
        <f>SUMIFS(произв!O4:O9995,произв!N4:N9995,B359,произв!F4:F9995,O4)+SUMIFS(торг!O4:O10000,торг!N4:N10000,B359,торг!F4:F10000,O4)+SUMIFS(склад!O4:O9995,склад!N4:N9995,B359,склад!F4:F9995,O4)+SUMIFS('обр '!O4:O9999,'обр '!N4:N9999,B359,'обр '!F4:F9999,O4)+SUMIFS(детс!O4:O10000,детс!N4:N10000,B359,детс!F4:F10000,O4)+SUMIFS(культ!O4:O10000,культ!N4:N10000,B359,культ!F4:F10000,O4)+SUMIFS(спорт!O4:O10000,спорт!N4:N10000,B359,спорт!F4:F10000,O4)+SUMIFS(лечеб!O4:O10000,лечеб!N4:N10000,B359,лечеб!F4:F10000,O4)+SUMIFS(Баня!O4:O10000,Баня!N4:N10000,B359,Баня!F4:F10000,O4)+SUMIFS(Адм!O4:O10000,Адм!N4:N10000,B359,Адм!F4:F10000,O4)+SUMIFS(С.Х!O4:O9995,С.Х!N4:N9995,B359,С.Х!F4:F9995,O4)+SUMIFS(новостр!N4:N9999,новостр!M4:M9999,B359,новостр!F4:F9999,O4)+SUMIFS(авт!K4:K10004,авт!L4:L10004,B359,авт!F4:F10004,O4)+SUMIFS(ЖС!S4:S10020,ЖС!R4:R10020,B359,ЖС!F4:F10020,O4)+SUMIFS(Лес!L5:L9992,Лес!K5:K9992,B359,Лес!F5:F9992,O4)+SUMIFS('степь '!K5:K9998,'степь '!J5:J9998,B359,'степь '!F5:F9998,O4)+SUMIFS(Пр.откр.тер!N4:N9967,Пр.откр.тер!M4:M9967,B359,Пр.откр.тер!F4:F9967,O4)</f>
        <v>0</v>
      </c>
      <c r="Q13" s="27">
        <f>SUMIFS(произв!A4:A9995,произв!N4:N9995,B359,произв!F4:F9995,Q4)+SUMIFS(торг!A4:A10000,торг!N4:N10000,B359,торг!F4:F10000,Q4)+SUMIFS(склад!A4:A9995,склад!N4:N9995,B359,склад!F4:F9995,Q4)+SUMIFS('обр '!A4:A9999,'обр '!N4:N9999,B359,'обр '!F4:F9999,Q4)+SUMIFS(детс!A4:A10000,детс!N4:N10000,B359,детс!F4:F10000,Q4)+SUMIFS(культ!A4:A10000,культ!N4:N10000,B359,культ!F4:F10000,Q4)+SUMIFS(спорт!A4:A10000,спорт!N4:N10000,B359,спорт!F4:F10000,Q4)+SUMIFS(лечеб!A4:A10000,лечеб!N4:N10000,B359,лечеб!F4:F10000,Q4)++SUMIFS(Баня!A4:A10000,Баня!N4:N10000,B359,Баня!F4:F10000,Q4)+SUMIFS(Адм!A4:A10000,Адм!N4:N10000,B359,Адм!F4:F10000,Q4)+SUMIFS(С.Х!A4:A9995,С.Х!N4:N9995,B359,С.Х!F4:F9995,Q4)+SUMIFS(новостр!A4:A9999,новостр!M4:M9999,B359,новостр!F4:F9999,Q4)+SUMIFS(авт!A4:A10004,авт!L4:L10004,B359,авт!F4:F10004,Q4)+SUMIFS(ЖС!A4:A10020,ЖС!R4:R10020,B359,ЖС!F4:F10020,Q4)+SUMIFS(Лес!A5:A9992,Лес!K5:K9992,B359,Лес!F5:F9992,Q4)+SUMIFS('степь '!A5:A9998,'степь '!J5:J9998,B359,'степь '!F5:F9998,Q4)+SUMIFS(Пр.откр.тер!A4:A9967,Пр.откр.тер!M4:M9967,B359,Пр.откр.тер!F4:F9967,Q4)</f>
        <v>0</v>
      </c>
      <c r="R13" s="27">
        <f>SUMIFS(произв!O4:O9995,произв!N4:N9995,B359,произв!F4:F9995,Q4)+SUMIFS(торг!O4:O10000,торг!N4:N10000,B359,торг!F4:F10000,Q4)+SUMIFS(склад!O4:O9995,склад!N4:N9995,B359,склад!F4:F9995,Q4)+SUMIFS('обр '!O4:O9999,'обр '!N4:N9999,B359,'обр '!F4:F9999,Q4)+SUMIFS(детс!O4:O10000,детс!N4:N10000,B359,детс!F4:F10000,Q4)+SUMIFS(культ!O4:O10000,культ!N4:N10000,B359,культ!F4:F10000,Q4)+SUMIFS(спорт!O4:O10000,спорт!N4:N10000,B359,спорт!F4:F10000,Q4)+SUMIFS(лечеб!O4:O10000,лечеб!N4:N10000,B359,лечеб!F4:F10000,Q4)+SUMIFS(Баня!O4:O10000,Баня!N4:N10000,B359,Баня!F4:F10000,Q4)+SUMIFS(Адм!O4:O10000,Адм!N4:N10000,B359,Адм!F4:F10000,Q4)+SUMIFS(С.Х!O4:O9995,С.Х!N4:N9995,B359,С.Х!F4:F9995,Q4)+SUMIFS(новостр!N4:N9999,новостр!M4:M9999,B359,новостр!F4:F9999,Q4)+SUMIFS(авт!K4:K10004,авт!L4:L10004,B359,авт!F4:F10004,Q4)+SUMIFS(ЖС!S4:S10020,ЖС!R4:R10020,B359,ЖС!F4:F10020,Q4)+SUMIFS(Лес!L5:L9992,Лес!K5:K9992,B359,Лес!F5:F9992,Q4)+SUMIFS('степь '!K5:K9998,'степь '!J5:J9998,B359,'степь '!F5:F9998,Q4)+SUMIFS(Пр.откр.тер!N4:N9967,Пр.откр.тер!M4:M9967,B359,Пр.откр.тер!F4:F9967,Q4)</f>
        <v>0</v>
      </c>
      <c r="S13" s="27">
        <f>SUMIFS(произв!A4:A9995,произв!N4:N9995,B359,произв!F4:F9995,S4)+SUMIFS(торг!A4:A10000,торг!N4:N10000,B359,торг!F4:F10000,S4)+SUMIFS(склад!A4:A9995,склад!N4:N9995,B359,склад!F4:F9995,S4)+SUMIFS('обр '!A4:A9999,'обр '!N4:N9999,B359,'обр '!F4:F9999,S4)+SUMIFS(детс!A4:A10000,детс!N4:N10000,B359,детс!F4:F10000,S4)+SUMIFS(культ!A4:A10000,культ!N4:N10000,B359,культ!F4:F10000,S4)+SUMIFS(спорт!A4:A10000,спорт!N4:N10000,B359,спорт!F4:F10000,S4)+SUMIFS(лечеб!A4:A10000,лечеб!N4:N10000,B359,лечеб!F4:F10000,S4)+SUMIFS(Баня!A4:A10000,Баня!N4:N10000,B359,Баня!F4:F10000,S4)+SUMIFS(Адм!A4:A10000,Адм!N4:N10000,B359,Адм!F4:F10000,S4)+SUMIFS(С.Х!A4:A9995,С.Х!N4:N9995,B359,С.Х!F4:F9995,S4)+SUMIFS(новостр!A4:A9999,новостр!M4:M9999,B359,новостр!F4:F9999,S4)+SUMIFS(авт!A4:A10004,авт!L4:L10004,B359,авт!F4:F10004,S4)+SUMIFS(ЖС!A4:A10020,ЖС!R4:R10020,B359,ЖС!F4:F10020,S4)+SUMIFS(Лес!A5:A9992,Лес!K5:K9992,B359,Лес!F5:F9992,S4)+SUMIFS('степь '!A5:A9998,'степь '!J5:J9998,B359,'степь '!F5:F9998,S4)+SUMIFS(Пр.откр.тер!A4:A9967,Пр.откр.тер!M4:M9967,B359,Пр.откр.тер!F4:F9967,S4)</f>
        <v>0</v>
      </c>
      <c r="T13" s="27">
        <f>SUMIFS(произв!O4:O9995,произв!N4:N9995,B359,произв!F4:F9995,S4)+SUMIFS(торг!O4:O10000,торг!N4:N10000,B359,торг!F4:F10000,S4)+SUMIFS(склад!O4:O9995,склад!N4:N9995,B359,склад!F4:F9995,S4)+SUMIFS('обр '!O4:O9999,'обр '!N4:N9999,B359,'обр '!F4:F9999,S4)+SUMIFS(детс!O4:O10000,детс!N4:N10000,B359,детс!F4:F10000,S4)+SUMIFS(культ!O4:O10000,культ!N4:N10000,B359,культ!F4:F10000,S4)+SUMIFS(спорт!O4:O10000,спорт!N4:N10000,B359,спорт!F4:F10000,S4)+SUMIFS(лечеб!O4:O10000,лечеб!N4:N10000,B359,лечеб!F4:F10000,S4)+SUMIFS(Баня!O4:O10000,Баня!N4:N10000,B359,Баня!F4:F10000,S4)+SUMIFS(Адм!O4:O10000,Адм!N4:N10000,B359,Адм!F4:F10000,S4)+SUMIFS(С.Х!O4:O9995,С.Х!N4:N9995,B359,С.Х!F4:F9995,S4)+SUMIFS(новостр!N4:N9999,новостр!M4:M9999,B359,новостр!F4:F9999,S4)+SUMIFS(авт!K4:K10004,авт!L4:L10004,B359,авт!F4:F10004,S4)+SUMIFS(ЖС!S4:S10020,ЖС!R4:R10020,B359,ЖС!F4:F10020,S4)+SUMIFS(Лес!L5:L9992,Лес!K5:K9992,B359,Лес!F5:F9992,S4)+SUMIFS('степь '!K5:K9998,'степь '!J5:J9998,B359,'степь '!F5:F9998,S4)+SUMIFS(Пр.откр.тер!N4:N9967,Пр.откр.тер!M4:M9967,B359,Пр.откр.тер!F4:F9967,S4)</f>
        <v>0</v>
      </c>
      <c r="U13" s="27">
        <f>SUMIFS(произв!A4:A9995,произв!N4:N9995,B359,произв!F4:F9995,U4)+SUMIFS(торг!A4:A10000,торг!N4:N10000,B359,торг!F4:F10000,U4)+SUMIFS(склад!A4:A9995,склад!N4:N9995,B359,склад!F4:F9995,U4)+SUMIFS('обр '!A4:A9999,'обр '!N4:N9999,B359,'обр '!F4:F9999,U4)+SUMIFS(детс!A4:A10000,детс!N4:N10000,B359,детс!F4:F10000,U4)+SUMIFS(культ!A4:A10000,культ!N4:N10000,B359,культ!F4:F10000,U4)+SUMIFS(спорт!A4:A10000,спорт!N4:N10000,B359,спорт!F4:F10000,U4)+SUMIFS(лечеб!A4:A10000,лечеб!N4:N10000,B359,лечеб!F4:F10000,U4)+SUMIFS(Баня!A4:A10000,Баня!N4:N10000,B359,Баня!F4:F10000,U4)+SUMIFS(Адм!A4:A10000,Адм!N4:N10000,B359,Адм!F4:F10000,U4)+SUMIFS(С.Х!A4:A9995,С.Х!N4:N9995,B359,С.Х!F4:F9995,U4)+SUMIFS(новостр!A4:A9999,новостр!M4:M9999,B359,новостр!F4:F9999,U4)+SUMIFS(авт!A4:A10004,авт!L4:L10004,B359,авт!F4:F10004,U4)+SUMIFS(ЖС!A4:A10020,ЖС!R4:R10020,B359,ЖС!F4:F10020,U4)+SUMIFS(Лес!A5:A9992,Лес!K5:K9992,B359,Лес!F5:F9992,U4)+SUMIFS('степь '!A5:A9998,'степь '!J5:J9998,B359,'степь '!F5:F9998,U4)+SUMIFS(Пр.откр.тер!A4:A9967,Пр.откр.тер!M4:M9967,B359,Пр.откр.тер!F4:F9967,U4)</f>
        <v>0</v>
      </c>
      <c r="V13" s="27">
        <f>SUMIFS(произв!O4:O9995,произв!N4:N9995,B359,произв!F4:F9995,U4)+SUMIFS(торг!O4:O10000,торг!N4:N10000,B359,торг!F4:F10000,U4)+SUMIFS(склад!O4:O9995,склад!N4:N9995,B359,склад!F4:F9995,U4)+SUMIFS('обр '!O4:O9999,'обр '!N4:N9999,B359,'обр '!F4:F9999,U4)+SUMIFS(детс!O4:O10000,детс!N4:N10000,B359,детс!F4:F10000,U4)+SUMIFS(культ!O4:O10000,культ!N4:N10000,B359,культ!F4:F10000,U4)+SUMIFS(спорт!O4:O10000,спорт!N4:N10000,B359,спорт!F4:F10000,U4)+SUMIFS(лечеб!O4:O10000,лечеб!N4:N10000,B359,лечеб!F4:F10000,U4)+SUMIFS(Баня!O4:O10000,Баня!N4:N10000,B359,Баня!F4:F10000,U4)+SUMIFS(Адм!O4:O10000,Адм!N4:N10000,B359,Адм!F4:F10000,U4)+SUMIFS(С.Х!O4:O9995,С.Х!N4:N9995,B359,С.Х!F4:F9995,U4)+SUMIFS(новостр!N4:N9999,новостр!M4:M9999,B359,новостр!F4:F9999,U4)+SUMIFS(авт!K4:K10004,авт!L4:L10004,B359,авт!F4:F10004,U4)+SUMIFS(ЖС!S4:S10020,ЖС!R4:R10020,B359,ЖС!F4:F10020,U4)+SUMIFS(Лес!L5:L9992,Лес!K5:K9992,B359,Лес!F5:F9992,U4)+SUMIFS('степь '!K5:K9998,'степь '!J5:J9998,B359,'степь '!F5:F9998,U4)+SUMIFS(Пр.откр.тер!N4:N9967,Пр.откр.тер!M4:M9967,B359,Пр.откр.тер!F4:F9967,U4)</f>
        <v>0</v>
      </c>
      <c r="W13" s="27">
        <f>SUMIFS(произв!A4:A9995,произв!N4:N9995,B359,произв!F4:F9995,W4)+SUMIFS(торг!A4:A10000,торг!N4:N10000,B359,торг!F4:F10000,W4)+SUMIFS(склад!A4:A9995,склад!N4:N9995,B359,склад!F4:F9995,W4)+SUMIFS('обр '!A4:A9999,'обр '!N4:N9999,B359,'обр '!F4:F9999,W4)+SUMIFS(детс!A4:A10000,детс!N4:N10000,B359,детс!F4:F10000,W4)+SUMIFS(культ!A4:A10000,культ!N4:N10000,B359,культ!F4:F10000,W4)+SUMIFS(спорт!A4:A10000,спорт!N4:N10000,B359,спорт!F4:F10000,W4)+SUMIFS(лечеб!A4:A10000,лечеб!N4:N10000,B359,лечеб!F4:F10000,W4)+SUMIFS(Баня!A4:A10000,Баня!N4:N10000,B359,Баня!F4:F10000,W4)+SUMIFS(Адм!A4:A10000,Адм!N4:N10000,B359,Адм!F4:F10000,W4)+SUMIFS(С.Х!A4:A9995,С.Х!N4:N9995,B359,С.Х!F4:F9995,W4)+SUMIFS(новостр!A4:A9999,новостр!M4:M9999,B359,новостр!F4:F9999,W4)+SUMIFS(авт!A4:A10004,авт!L4:L10004,B359,авт!F4:F10004,W4)+SUMIFS(ЖС!A4:A10020,ЖС!R4:R10020,B359,ЖС!F4:F10020,W4)+SUMIFS(Лес!A5:A9992,Лес!K5:K9992,B359,Лес!F5:F9992,W4)+SUMIFS('степь '!A5:A9998,'степь '!J5:J9998,B359,'степь '!F5:F9998,W4)+SUMIFS(Пр.откр.тер!A4:A9967,Пр.откр.тер!M4:M9967,B359,Пр.откр.тер!F4:F9967,W4)</f>
        <v>0</v>
      </c>
      <c r="X13" s="27">
        <f>SUMIFS(произв!O4:O9995,произв!N4:N9995,B359,произв!F4:F9995,W4)+SUMIFS(торг!O4:O10000,торг!N4:N10000,B359,торг!F4:F10000,W4)+SUMIFS(склад!O4:O9995,склад!N4:N9995,B359,склад!F4:F9995,W4)+SUMIFS('обр '!O4:O9999,'обр '!N4:N9999,B359,'обр '!F4:F9999,W4)+SUMIFS(детс!O4:O10000,детс!N4:N10000,B359,детс!F4:F10000,W4)+SUMIFS(культ!O4:O10000,культ!N4:N10000,B359,культ!F4:F10000,W4)+SUMIFS(спорт!O4:O10000,спорт!N4:N10000,B359,спорт!F4:F10000,W4)+SUMIFS(лечеб!O4:O10000,лечеб!N4:N10000,B359,лечеб!F4:F10000,W4)+SUMIFS(Баня!O4:O10000,Баня!N4:N10000,B359,Баня!F4:F10000,W4)+SUMIFS(Адм!O4:O10000,Адм!N4:N10000,B359,Адм!F4:F10000,W4)+SUMIFS(С.Х!O4:O9995,С.Х!N4:N9995,B359,С.Х!F4:F9995,W4)+SUMIFS(новостр!N4:N9999,новостр!M4:M9999,B359,новостр!F4:F9999,W4)+SUMIFS(авт!K4:K10004,авт!L4:L10004,B359,авт!F4:F10004,W4)+SUMIFS(ЖС!S4:S10020,ЖС!R4:R10020,B359,ЖС!F4:F10020,W4)+SUMIFS(Лес!L5:L9992,Лес!K5:K9992,B359,Лес!F5:F9992,W4)+SUMIFS('степь '!K5:K9998,'степь '!J5:J9998,B359,'степь '!F5:F9998,W4)+SUMIFS(Пр.откр.тер!N4:N9967,Пр.откр.тер!M4:M9967,B359,Пр.откр.тер!F4:F9967,W4)</f>
        <v>0</v>
      </c>
      <c r="Y13" s="27">
        <f>SUMIFS(произв!A4:A9995,произв!N4:N9995,B359,произв!F4:F9995,Y4)+SUMIFS(торг!A4:A10000,торг!N4:N10000,B359,торг!F4:F10000,Y4)+SUMIFS(склад!A4:A9995,склад!N4:N9995,B359,склад!F4:F9995,Y4)+SUMIFS('обр '!A4:A9999,'обр '!N4:N9999,B359,'обр '!F4:F9999,Y4)+SUMIFS(детс!A4:A10000,детс!N4:N10000,B359,детс!F4:F10000,Y4)+SUMIFS(культ!A4:A10000,культ!N4:N10000,B359,культ!F4:F10000,Y4)+SUMIFS(спорт!A4:A10000,спорт!N4:N10000,B359,спорт!F4:F10000,Y4)+SUMIFS(лечеб!A4:A10000,лечеб!N4:N10000,B359,лечеб!F4:F10000,Y4)+SUMIFS(Баня!A4:A10000,Баня!N4:N10000,B359,Баня!F4:F10000,Y4)+SUMIFS(Адм!A4:A10000,Адм!N4:N10000,B359,Адм!F4:F10000,Y4)+SUMIFS(С.Х!A4:A9995,С.Х!N4:N9995,B359,С.Х!F4:F9995,Y4)+SUMIFS(новостр!A4:A9999,новостр!M4:M9999,B359,новостр!F4:F9999,Y4)+SUMIFS(авт!A4:A10004,авт!L4:L10004,B359,авт!F4:F10004,Y4)+SUMIFS(ЖС!A4:A10020,ЖС!R4:R10020,B359,ЖС!F4:F10020,Y4)+SUMIFS(Лес!A5:A9992,Лес!K5:K9992,B359,Лес!F5:F9992,Y4)+SUMIFS('степь '!A5:A9998,'степь '!J5:J9998,B359,'степь '!F5:F9998,Y4)+SUMIFS(Пр.откр.тер!A4:A9967,Пр.откр.тер!M4:M9967,B359,Пр.откр.тер!F4:F9967,Y4)</f>
        <v>0</v>
      </c>
      <c r="Z13" s="27">
        <f>SUMIFS(произв!O4:O9995,произв!N4:N9995,B359,произв!F4:F9995,Y4)+SUMIFS(торг!O4:O10000,торг!N4:N10000,B359,торг!F4:F10000,Y4)+SUMIFS(склад!O4:O9995,склад!N4:N9995,B359,склад!F4:F9995,Y4)+SUMIFS('обр '!O4:O9999,'обр '!N4:N9999,B359,'обр '!F4:F9999,Y4)+SUMIFS(детс!O4:O10000,детс!N4:N10000,B359,детс!F4:F10000,Y4)+SUMIFS(культ!O4:O10000,культ!N4:N10000,B359,культ!F4:F10000,Y4)+SUMIFS(спорт!O4:O10000,спорт!N4:N10000,B359,спорт!F4:F10000,Y4)+SUMIFS(лечеб!O4:O10000,лечеб!N4:N10000,B359,лечеб!F4:F10000,Y4)+SUMIFS(Баня!O4:O10000,Баня!N4:N10000,B359,Баня!F4:F10000,Y4)+SUMIFS(Адм!O4:O10000,Адм!N4:N10000,B359,Адм!F4:F10000,Y4)+SUMIFS(С.Х!O4:O9995,С.Х!N4:N9995,B359,С.Х!F4:F9995,Y4)+SUMIFS(новостр!N4:N9999,новостр!M4:M9999,B359,новостр!F4:F9999,Y4)+SUMIFS(авт!K4:K10004,авт!L4:L10004,B359,авт!F4:F10004,Y4)+SUMIFS(ЖС!S4:S10020,ЖС!R4:R10020,B359,ЖС!F4:F10020,Y4)+SUMIFS(Лес!L5:L9992,Лес!K5:K9992,B359,Лес!F5:F9992,Y4)+SUMIFS('степь '!K5:K9998,'степь '!J5:J9998,B359,'степь '!F5:F9998,Y4)+SUMIFS(Пр.откр.тер!N4:N9967,Пр.откр.тер!M4:M9967,B359,Пр.откр.тер!F4:F9967,Y4)</f>
        <v>0</v>
      </c>
      <c r="AA13" s="21">
        <f t="shared" si="0"/>
        <v>0</v>
      </c>
      <c r="AB13" s="21">
        <f t="shared" si="0"/>
        <v>0</v>
      </c>
      <c r="AC13" s="27">
        <f>SUMIFS(произв!A4:A9995,произв!N4:N9995,B359,произв!F4:F9995,AC4)+SUMIFS(торг!A4:A10000,торг!N4:N10000,B359,торг!F4:F10000,AC4)+SUMIFS(склад!A4:A9995,склад!N4:N9995,B359,склад!F4:F9995,AC4)+SUMIFS('обр '!A4:A9999,'обр '!N4:N9999,B359,'обр '!F4:F9999,AC4)+SUMIFS(детс!A4:A10000,детс!N4:N10000,B359,детс!F4:F10000,AC4)+SUMIFS(культ!A4:A10000,культ!N4:N10000,B359,культ!F4:F10000,AC4)+SUMIFS(спорт!A4:A10000,спорт!N4:N10000,B359,спорт!F4:F10000,AC4)+SUMIFS(лечеб!A4:A10000,лечеб!N4:N10000,B359,лечеб!F4:F10000,AC4)+SUMIFS(Баня!A4:A10000,Баня!N4:N10000,B359,Баня!F4:F10000,AC4)+SUMIFS(Адм!A4:A10000,Адм!N4:N10000,B359,Адм!F4:F10000,AC4)+SUMIFS(С.Х!A4:A9995,С.Х!N4:N9995,B359,С.Х!F4:F9995,AC4)+SUMIFS(новостр!A4:A9999,новостр!M4:M9999,B359,новостр!F4:F9999,AC4)+SUMIFS(авт!A4:A10004,авт!L4:L10004,B359,авт!F4:F10004,AC4)+SUMIFS(ЖС!A4:A10020,ЖС!R4:R10020,B359,ЖС!F4:F10020,AC4)+SUMIFS(Лес!A5:A9992,Лес!K5:K9992,B359,Лес!F5:F9992,AC4)+SUMIFS('степь '!A5:A9998,'степь '!J5:J9998,B359,'степь '!F5:F9998,AC4)+SUMIFS(Пр.откр.тер!A4:A9967,Пр.откр.тер!M4:M9967,B359,Пр.откр.тер!F4:F9967,AC4)</f>
        <v>0</v>
      </c>
      <c r="AD13" s="27">
        <f>SUMIFS(произв!O4:O9995,произв!N4:N9995,B359,произв!F4:F9995,AC4)+SUMIFS(торг!O4:O10000,торг!N4:N10000,B359,торг!F4:F10000,AC4)+SUMIFS(склад!O4:O9995,склад!N4:N9995,B359,склад!F4:F9995,AC4)+SUMIFS('обр '!O4:O9999,'обр '!N4:N9999,B359,'обр '!F4:F9999,AC4)+SUMIFS(детс!O4:O10000,детс!N4:N10000,B359,детс!F4:F10000,AC4)+SUMIFS(культ!O4:O10000,культ!N4:N10000,B359,культ!F4:F10000,AC4)+SUMIFS(спорт!O4:O10000,спорт!N4:N10000,B359,спорт!F4:F10000,AC4)+SUMIFS(лечеб!O4:O10000,лечеб!N4:N10000,B359,лечеб!F4:F10000,AC4)+SUMIFS(Баня!O4:O10000,Баня!N4:N10000,B359,Баня!F4:F10000,AC4)+SUMIFS(Адм!O4:O10000,Адм!N4:N10000,B359,Адм!F4:F10000,AC4)+SUMIFS(С.Х!O4:O9995,С.Х!N4:N9995,B359,С.Х!F4:F9995,AC4)+SUMIFS(новостр!N4:N9999,новостр!M4:M9999,B359,новостр!F4:F9999,AC4)+SUMIFS(авт!K4:K10004,авт!L4:L10004,B359,авт!F4:F10004,AC4)+SUMIFS(ЖС!S4:S10020,ЖС!R4:R10020,B359,ЖС!F4:F10020,AC4)+SUMIFS(Лес!L5:L9992,Лес!K5:K9992,B359,Лес!F5:F9992,AC4)+SUMIFS('степь '!K5:K9998,'степь '!J5:J9998,B359,'степь '!F5:F9998,AC4)+SUMIFS(Пр.откр.тер!N4:N9967,Пр.откр.тер!M4:M9967,B359,Пр.откр.тер!F4:F9967,AC4)</f>
        <v>0</v>
      </c>
      <c r="AE13" s="27">
        <f>SUMIFS(произв!A4:A9995,произв!N4:N9995,B359,произв!F4:F9995,AE4)+SUMIFS(торг!A4:A10000,торг!N4:N10000,B359,торг!F4:F10000,AE4)+SUMIFS(склад!A4:A9995,склад!N4:N9995,B359,склад!F4:F9995,AE4)+SUMIFS('обр '!A4:A9999,'обр '!N4:N9999,B359,'обр '!F4:F9999,AE4)+SUMIFS(детс!A4:A10000,детс!N4:N10000,B359,детс!F4:F10000,AE4)+SUMIFS(культ!A4:A10000,культ!N4:N10000,B359,культ!F4:F10000,AE4)+SUMIFS(спорт!A4:A10000,спорт!N4:N10000,B359,спорт!F4:F10000,AE4)+SUMIFS(лечеб!A4:A10000,лечеб!N4:N10000,B359,лечеб!F4:F10000,AE4)+SUMIFS(Баня!A4:A10000,Баня!N4:N10000,B359,Баня!F4:F10000,AE4)+SUMIFS(Адм!A4:A10000,Адм!N4:N10000,B359,Адм!F4:F10000,AE4)+SUMIFS(С.Х!A4:A9995,С.Х!N4:N9995,B359,С.Х!F4:F9995,AE4)+SUMIFS(новостр!A4:A9999,новостр!M4:M9999,B359,новостр!F4:F9999,AE4)+SUMIFS(авт!A4:A10004,авт!L4:L10004,B359,авт!F4:F10004,AE4)+SUMIFS(ЖС!A4:A10020,ЖС!R4:R10020,B359,ЖС!F4:F10020,AE4)+SUMIFS(Лес!A5:A9992,Лес!K5:K9992,B359,Лес!F5:F9992,AE4)+SUMIFS('степь '!A5:A9998,'степь '!J5:J9998,B359,'степь '!F5:F9998,AE4)+SUMIFS(Пр.откр.тер!A4:A9967,Пр.откр.тер!M4:M9967,B359,Пр.откр.тер!F4:F9967,AE4)</f>
        <v>0</v>
      </c>
      <c r="AF13" s="27">
        <f>SUMIFS(произв!O4:O9995,произв!N4:N9995,B359,произв!F4:F9995,AE4)+SUMIFS(торг!O4:O10000,торг!N4:N10000,B359,торг!F4:F10000,AE4)+SUMIFS(склад!O4:O9995,склад!N4:N9995,B359,склад!F4:F9995,AE4)+SUMIFS('обр '!O4:O9999,'обр '!N4:N9999,B359,'обр '!F4:F9999,AE4)+SUMIFS(детс!O4:O10000,детс!N4:N10000,B359,детс!F4:F10000,AE4)+SUMIFS(культ!O4:O10000,культ!N4:N10000,B359,культ!F4:F10000,AE4)+SUMIFS(спорт!O4:O10000,спорт!N4:N10000,B359,спорт!F4:F10000,AE4)+SUMIFS(лечеб!O4:O10000,лечеб!N4:N10000,B359,лечеб!F4:F10000,AE4)+SUMIFS(Баня!O4:O10000,Баня!N4:N10000,B359,Баня!F4:F10000,AE4)+SUMIFS(Адм!O4:O10000,Адм!N4:N10000,B359,Адм!F4:F10000,AE4)+SUMIFS(С.Х!O4:O9995,С.Х!N4:N9995,B359,С.Х!F4:F9995,AE4)+SUMIFS(новостр!N4:N9999,новостр!M4:M9999,B359,новостр!F4:F9999,AE4)+SUMIFS(авт!K4:K10004,авт!L4:L10004,B359,авт!F4:F10004,AE4)+SUMIFS(ЖС!S4:S10020,ЖС!R4:R10020,B359,ЖС!F4:F10020,AE4)+SUMIFS(Лес!L5:L9992,Лес!K5:K9992,B359,Лес!F5:F9992,AE4)+SUMIFS('степь '!K5:K9998,'степь '!J5:J9998,B359,'степь '!F5:F9998,AE4)+SUMIFS(Пр.откр.тер!N4:N9967,Пр.откр.тер!M4:M9967,B359,Пр.откр.тер!F4:F9967,AE4)</f>
        <v>0</v>
      </c>
      <c r="AG13" s="27">
        <f>SUMIFS(произв!A4:A9995,произв!N4:N9995,B359,произв!F4:F9995,AG4)+SUMIFS(торг!A4:A10000,торг!N4:N10000,B359,торг!F4:F10000,AG4)+SUMIFS(склад!A4:A9995,склад!N4:N9995,B359,склад!F4:F9995,AG4)+SUMIFS('обр '!A4:A9999,'обр '!N4:N9999,B359,'обр '!F4:F9999,AG4)+SUMIFS(детс!A4:A10000,детс!N4:N10000,B359,детс!F4:F10000,AG4)+SUMIFS(культ!A4:A10000,культ!N4:N10000,B359,культ!F4:F10000,AG4)+SUMIFS(спорт!A4:A10000,спорт!N4:N10000,B359,спорт!F4:F10000,AG4)+SUMIFS(лечеб!A4:A10000,лечеб!N4:N10000,B359,лечеб!F4:F10000,AG4)+SUMIFS(Баня!A4:A10000,Баня!N4:N10000,B359,Баня!F4:F10000,AG4)+SUMIFS(Адм!A4:A10000,Адм!N4:N10000,B359,Адм!F4:F10000,AG4)+SUMIFS(С.Х!A4:A9995,С.Х!N4:N9995,B359,С.Х!F4:F9995,AG4)+SUMIFS(новостр!A4:A9999,новостр!M4:M9999,B359,новостр!F4:F9999,AG4)+SUMIFS(авт!A4:A10004,авт!L4:L10004,B359,авт!F4:F10004,AG4)+SUMIFS(ЖС!A4:A10020,ЖС!R4:R10020,B359,ЖС!F4:F10020,AG4)+SUMIFS(Лес!A5:A9992,Лес!K5:K9992,B359,Лес!F5:F9992,AG4)+SUMIFS('степь '!A5:A9998,'степь '!J5:J9998,B359,'степь '!F5:F9998,AG4)+SUMIFS(Пр.откр.тер!A4:A9967,Пр.откр.тер!M4:M9967,B359,Пр.откр.тер!F4:F9967,AG4)</f>
        <v>0</v>
      </c>
      <c r="AH13" s="27">
        <f>SUMIFS(произв!O4:O9995,произв!N4:N9995,B359,произв!F4:F9995,AG4)+SUMIFS(торг!O4:O10000,торг!N4:N10000,B359,торг!F4:F10000,AG4)+SUMIFS(склад!O4:O9995,склад!N4:N9995,B359,склад!F4:F9995,AG4)+SUMIFS('обр '!O4:O9999,'обр '!N4:N9999,B359,'обр '!F4:F9999,AG4)+SUMIFS(детс!O4:O10000,детс!N4:N10000,B359,детс!F4:F10000,AG4)+SUMIFS(культ!O4:O10000,культ!N4:N10000,B359,культ!F4:F10000,AG4)+SUMIFS(спорт!O4:O10000,спорт!N4:N10000,B359,спорт!F4:F10000,AG4)+SUMIFS(лечеб!O4:O10000,лечеб!N4:N10000,B359,лечеб!F4:F10000,AG4)+SUMIFS(Баня!O4:O10000,Баня!N4:N10000,B359,Баня!F4:F10000,AG4)+SUMIFS(Адм!O4:O10000,Адм!N4:N10000,B359,Адм!F4:F10000,AG4)+SUMIFS(С.Х!O4:O9995,С.Х!N4:N9995,B359,С.Х!F4:F9995,AG4)+SUMIFS(новостр!N4:N9999,новостр!M4:M9999,B359,новостр!F4:F9999,AG4)+SUMIFS(авт!K4:K10004,авт!L4:L10004,B359,авт!F4:F10004,AG4)+SUMIFS(ЖС!S4:S10020,ЖС!R4:R10020,B359,ЖС!F4:F10020,AG4)+SUMIFS(Лес!L5:L9992,Лес!K5:K9992,B359,Лес!F5:F9992,AG4)+SUMIFS('степь '!K5:K9998,'степь '!J5:J9998,B359,'степь '!F5:F9998,AG4)+SUMIFS(Пр.откр.тер!N4:N9967,Пр.откр.тер!M4:M9967,B359,Пр.откр.тер!F4:F9967,AG4)</f>
        <v>0</v>
      </c>
      <c r="AI13" s="27">
        <f>SUMIFS(произв!A4:A9995,произв!N4:N9995,B359,произв!F4:F9995,AI4)+SUMIFS(торг!A4:A10000,торг!N4:N10000,B359,торг!F4:F10000,AI4)+SUMIFS(склад!A4:A9995,склад!N4:N9995,B359,склад!F4:F9995,AI4)+SUMIFS('обр '!A4:A9999,'обр '!N4:N9999,B359,'обр '!F4:F9999,AI4)+SUMIFS(детс!A4:A10000,детс!N4:N10000,B359,детс!F4:F10000,AI4)+SUMIFS(культ!A4:A10000,культ!N4:N10000,B359,культ!F4:F10000,AI4)+SUMIFS(спорт!A4:A10000,спорт!N4:N10000,B359,спорт!F4:F10000,AI4)+SUMIFS(лечеб!A4:A10000,лечеб!N4:N10000,B359,лечеб!F4:F10000,AI4)+SUMIFS(Баня!A4:A10000,Баня!N4:N10000,B359,Баня!F4:F10000,AI4)+SUMIFS(Адм!A4:A10000,Адм!N4:N10000,B359,Адм!F4:F10000,AI4)+SUMIFS(С.Х!A4:A9995,С.Х!N4:N9995,B359,С.Х!F4:F9995,AI4)+SUMIFS(новостр!A4:A9999,новостр!M4:M9999,B359,новостр!F4:F9999,AI4)+SUMIFS(авт!A4:A10004,авт!L4:L10004,B359,авт!F4:F10004,AI4)+SUMIFS(ЖС!A4:A10020,ЖС!R4:R10020,B359,ЖС!F4:F10020,AI4)+SUMIFS(Лес!A5:A9992,Лес!K5:K9992,B359,Лес!F5:F9992,AI4)+SUMIFS('степь '!A5:A9998,'степь '!J5:J9998,B359,'степь '!F5:F9998,AI4)+SUMIFS(Пр.откр.тер!A4:A9967,Пр.откр.тер!M4:M9967,B359,Пр.откр.тер!F4:F9967,AI4)</f>
        <v>0</v>
      </c>
      <c r="AJ13" s="27">
        <f>SUMIFS(произв!O4:O9995,произв!N4:N9995,B359,произв!F4:F9995,AI4)+SUMIFS(торг!O4:O10000,торг!N4:N10000,B359,торг!F4:F10000,AI4)+SUMIFS(склад!O4:O9995,склад!N4:N9995,B359,склад!F4:F9995,AI4)+SUMIFS('обр '!O4:O9999,'обр '!N4:N9999,B359,'обр '!F4:F9999,AI4)+SUMIFS(детс!O4:O10000,детс!N4:N10000,B359,детс!F4:F10000,AI4)+SUMIFS(культ!O4:O10000,культ!N4:N10000,B359,культ!F4:F10000,AI4)+SUMIFS(спорт!O4:O10000,спорт!N4:N10000,B359,спорт!F4:F10000,AI4)+SUMIFS(лечеб!O4:O10000,лечеб!N4:N10000,B359,лечеб!F4:F10000,AI4)+SUMIFS(Баня!O4:O10000,Баня!N4:N10000,B359,Баня!F4:F10000,AI4)+SUMIFS(Адм!O4:O10000,Адм!N4:N10000,B359,Адм!F4:F10000,AI4)+SUMIFS(С.Х!O4:O9995,С.Х!N4:N9995,B359,С.Х!F4:F9995,AI4)+SUMIFS(новостр!N4:N9999,новостр!M4:M9999,B359,новостр!F4:F9999,AI4)+SUMIFS(авт!K4:K10004,авт!L4:L10004,B359,авт!F4:F10004,AI4)+SUMIFS(ЖС!S4:S10020,ЖС!R4:R10020,B359,ЖС!F4:F10020,AI4)+SUMIFS(Лес!L5:L9992,Лес!K5:K9992,B359,Лес!F5:F9992,AI4)+SUMIFS('степь '!K5:K9998,'степь '!J5:J9998,B359,'степь '!F5:F9998,AI4)+SUMIFS(Пр.откр.тер!N4:N9967,Пр.откр.тер!M4:M9967,B359,Пр.откр.тер!F4:F9967,AI4)</f>
        <v>0</v>
      </c>
      <c r="AK13" s="27">
        <f>SUMIFS(произв!A4:A9995,произв!N4:N9995,B359,произв!F4:F9995,AK4)+SUMIFS(торг!A4:A10000,торг!N4:N10000,B359,торг!F4:F10000,AK4)+SUMIFS(склад!A4:A9995,склад!N4:N9995,B359,склад!F4:F9995,AK4)+SUMIFS('обр '!A4:A9999,'обр '!N4:N9999,B359,'обр '!F4:F9999,AK4)+SUMIFS(детс!A4:A10000,детс!N4:N10000,B359,детс!F4:F10000,AK4)+SUMIFS(культ!A4:A10000,культ!N4:N10000,B359,культ!F4:F10000,AK4)+SUMIFS(спорт!A4:A10000,спорт!N4:N10000,B359,спорт!F4:F10000,AK4)+SUMIFS(лечеб!A4:A10000,лечеб!N4:N10000,B359,лечеб!F4:F10000,AK4)+SUMIFS(Баня!A4:A10000,Баня!N4:N10000,B359,Баня!F4:F10000,AK4)+SUMIFS(Адм!A4:A10000,Адм!N4:N10000,B359,Адм!F4:F10000,AK4)+SUMIFS(С.Х!A4:A9995,С.Х!N4:N9995,B359,С.Х!F4:F9995,AK4)+SUMIFS(новостр!A4:A9999,новостр!M4:M9999,B359,новостр!F4:F9999,AK4)+SUMIFS(авт!A4:A10004,авт!L4:L10004,B359,авт!F4:F10004,AK4)+SUMIFS(ЖС!A4:A10020,ЖС!R4:R10020,B359,ЖС!F4:F10020,AK4)+SUMIFS(Лес!A5:A9992,Лес!K5:K9992,B359,Лес!F5:F9992,AK4)+SUMIFS('степь '!A5:A9998,'степь '!J5:J9998,B359,'степь '!F5:F9998,AK4)+SUMIFS(Пр.откр.тер!A4:A9967,Пр.откр.тер!M4:M9967,B359,Пр.откр.тер!F4:F9967,AK4)</f>
        <v>0</v>
      </c>
      <c r="AL13" s="27">
        <f>SUMIFS(произв!O4:O9995,произв!N4:N9995,B359,произв!F4:F9995,AK4)+SUMIFS(торг!O4:O10000,торг!N4:N10000,B359,торг!F4:F10000,AK4)+SUMIFS(склад!O4:O9995,склад!N4:N9995,B359,склад!F4:F9995,AK4)+SUMIFS('обр '!O4:O9999,'обр '!N4:N9999,B359,'обр '!F4:F9999,AK4)+SUMIFS(детс!O4:O10000,детс!N4:N10000,B359,детс!F4:F10000,AK4)+SUMIFS(культ!O4:O10000,культ!N4:N10000,B359,культ!F4:F10000,AK4)+SUMIFS(спорт!O4:O10000,спорт!N4:N10000,B359,спорт!F4:F10000,AK4)+SUMIFS(лечеб!O4:O10000,лечеб!N4:N10000,B359,лечеб!F4:F10000,AK4)+SUMIFS(Баня!O4:O10000,Баня!N4:N10000,B359,Баня!F4:F10000,AK4)+SUMIFS(Адм!O4:O10000,Адм!N4:N10000,B359,Адм!F4:F10000,AK4)+SUMIFS(С.Х!O4:O9995,С.Х!N4:N9995,B359,С.Х!F4:F9995,AK4)+SUMIFS(новостр!N4:N9999,новостр!M4:M9999,B359,новостр!F4:F9999,AK4)+SUMIFS(авт!K4:K10004,авт!L4:L10004,B359,авт!F4:F10004,AK4)+SUMIFS(ЖС!S4:S10020,ЖС!R4:R10020,B359,ЖС!F4:F10020,AK4)+SUMIFS(Лес!L5:L9992,Лес!K5:K9992,B359,Лес!F5:F9992,AK4)+SUMIFS('степь '!K5:K9998,'степь '!J5:J9998,B359,'степь '!F5:F9998,AK4)+SUMIFS(Пр.откр.тер!N4:N9967,Пр.откр.тер!M4:M9967,B359,Пр.откр.тер!F4:F9967,AK4)</f>
        <v>0</v>
      </c>
      <c r="AM13" s="27">
        <f>SUMIFS(произв!A4:A9995,произв!N4:N9995,B359,произв!F4:F9995,AM4)+SUMIFS(торг!A4:A10000,торг!N4:N10000,B359,торг!F4:F10000,AM4)+SUMIFS(склад!A4:A9995,склад!N4:N9995,B359,склад!F4:F9995,AM4)+SUMIFS('обр '!A4:A9999,'обр '!N4:N9999,B359,'обр '!F4:F9999,AM4)+SUMIFS(детс!A4:A10000,детс!N4:N10000,B359,детс!F4:F10000,AM4)+SUMIFS(культ!A4:A10000,культ!N4:N10000,B359,культ!F4:F10000,AM4)+SUMIFS(спорт!A4:A10000,спорт!N4:N10000,B359,спорт!F4:F10000,AM4)+SUMIFS(лечеб!A4:A10000,лечеб!N4:N10000,B359,лечеб!F4:F10000,AM4)+SUMIFS(Баня!A4:A10000,Баня!N4:N10000,B359,Баня!F4:F10000,AM4)+SUMIFS(Адм!A4:A10000,Адм!N4:N10000,B359,Адм!F4:F10000,AM4)+SUMIFS(С.Х!A4:A9995,С.Х!N4:N9995,B359,С.Х!F4:F9995,AM4)+SUMIFS(новостр!A4:A9999,новостр!M4:M9999,B359,новостр!F4:F9999,AM4)+SUMIFS(авт!A4:A10004,авт!L4:L10004,B359,авт!F4:F10004,AM4)+SUMIFS(ЖС!A4:A10020,ЖС!R4:R10020,B359,ЖС!F4:F10020,AM4)+SUMIFS(Лес!A5:A9992,Лес!K5:K9992,B359,Лес!F5:F9992,AM4)+SUMIFS('степь '!A5:A9998,'степь '!J5:J9998,B359,'степь '!F5:F9998,AM4)+SUMIFS(Пр.откр.тер!A4:A9967,Пр.откр.тер!M4:M9967,B359,Пр.откр.тер!F4:F9967,AM4)</f>
        <v>0</v>
      </c>
      <c r="AN13" s="27">
        <f>SUMIFS(произв!O4:O9995,произв!N4:N9995,B359,произв!F4:F9995,AM4)+SUMIFS(торг!O4:O10000,торг!N4:N10000,B359,торг!F4:F10000,AM4)+SUMIFS(склад!O4:O9995,склад!N4:N9995,B359,склад!F4:F9995,AM4)+SUMIFS('обр '!O4:O9999,'обр '!N4:N9999,B359,'обр '!F4:F9999,AM4)+SUMIFS(детс!O4:O10000,детс!N4:N10000,B359,детс!F4:F10000,AM4)+SUMIFS(культ!O4:O10000,культ!N4:N10000,B359,культ!F4:F10000,AM4)+SUMIFS(спорт!O4:O10000,спорт!N4:N10000,B359,спорт!F4:F10000,AM4)+SUMIFS(лечеб!O4:O10000,лечеб!N4:N10000,B359,лечеб!F4:F10000,AM4)+SUMIFS(Баня!O4:O10000,Баня!N4:N10000,B359,Баня!F4:F10000,AM4)+SUMIFS(Адм!O4:O10000,Адм!N4:N10000,B359,Адм!F4:F10000,AM4)+SUMIFS(С.Х!O4:O9995,С.Х!N4:N9995,B359,С.Х!F4:F9995,AM4)+SUMIFS(новостр!N4:N9999,новостр!M4:M9999,B359,новостр!F4:F9999,AM4)+SUMIFS(авт!K4:K10004,авт!L4:L10004,B359,авт!F4:F10004,AM4)+SUMIFS(ЖС!S4:S10020,ЖС!R4:R10020,B359,ЖС!F4:F10020,AM4)+SUMIFS(Лес!L5:L9992,Лес!K5:K9992,B359,Лес!F5:F9992,AM4)+SUMIFS('степь '!K5:K9998,'степь '!J5:J9998,B359,'степь '!F5:F9998,AM4)+SUMIFS(Пр.откр.тер!N4:N9967,Пр.откр.тер!M4:M9967,B359,Пр.откр.тер!F4:F9967,AM4)</f>
        <v>0</v>
      </c>
      <c r="AO13" s="27">
        <f>SUMIFS(произв!A4:A9995,произв!N4:N9995,B359,произв!F4:F9995,AO4)+SUMIFS(торг!A4:A10000,торг!N4:N10000,B359,торг!F4:F10000,AO4)+SUMIFS(склад!A4:A9995,склад!N4:N9995,B359,склад!F4:F9995,AO4)+SUMIFS('обр '!A4:A9999,'обр '!N4:N9999,B359,'обр '!F4:F9999,AO4)+SUMIFS(детс!A4:A10000,детс!N4:N10000,B359,детс!F4:F10000,AO4)+SUMIFS(культ!A4:A10000,культ!N4:N10000,B359,культ!F4:F10000,AO4)+SUMIFS(спорт!A4:A10000,спорт!N4:N10000,B359,спорт!F4:F10000,AO4)+SUMIFS(лечеб!A4:A10000,лечеб!N4:N10000,B359,лечеб!F4:F10000,AO4)+SUMIFS(Баня!A4:A10000,Баня!N4:N10000,B359,Баня!F4:F10000,AO4)+SUMIFS(Адм!A4:A10000,Адм!N4:N10000,B359,Адм!F4:F10000,AO4)+SUMIFS(С.Х!A4:A9995,С.Х!N4:N9995,B359,С.Х!F4:F9995,AO4)+SUMIFS(новостр!A4:A9999,новостр!M4:M9999,B359,новостр!F4:F9999,AO4)+SUMIFS(авт!A4:A10004,авт!L4:L10004,B359,авт!F4:F10004,AO4)+SUMIFS(ЖС!A4:A10020,ЖС!R4:R10020,B359,ЖС!F4:F10020,AO4)+SUMIFS(Лес!A5:A9992,Лес!K5:K9992,B359,Лес!F5:F9992,AO4)+SUMIFS('степь '!A5:A9998,'степь '!J5:J9998,B359,'степь '!F5:F9998,AO4)+SUMIFS(Пр.откр.тер!A4:A9967,Пр.откр.тер!M4:M9967,B359,Пр.откр.тер!F4:F9967,AO4)</f>
        <v>0</v>
      </c>
      <c r="AP13" s="27">
        <f>SUMIFS(произв!O4:O9995,произв!N4:N9995,B359,произв!F4:F9995,AO4)+SUMIFS(торг!O4:O10000,торг!N4:N10000,B359,торг!F4:F10000,AO4)+SUMIFS(склад!O4:O9995,склад!N4:N9995,B359,склад!F4:F9995,AO4)+SUMIFS('обр '!O4:O9999,'обр '!N4:N9999,B359,'обр '!F4:F9999,AO4)+SUMIFS(детс!O4:O10000,детс!N4:N10000,B359,детс!F4:F10000,AO4)+SUMIFS(культ!O4:O10000,культ!N4:N10000,B359,культ!F4:F10000,AO4)+SUMIFS(спорт!O4:O10000,спорт!N4:N10000,B359,спорт!F4:F10000,AO4)+SUMIFS(лечеб!O4:O10000,лечеб!N4:N10000,B359,лечеб!F4:F10000,AO4)+SUMIFS(Баня!O4:O10000,Баня!N4:N10000,B359,Баня!F4:F10000,AO4)+SUMIFS(Адм!O4:O10000,Адм!N4:N10000,B359,Адм!F4:F10000,AO4)+SUMIFS(С.Х!O4:O9995,С.Х!N4:N9995,B359,С.Х!F4:F9995,AO4)+SUMIFS(новостр!N4:N9999,новостр!M4:M9999,B359,новостр!F4:F9999,AO4)+SUMIFS(авт!K4:K10004,авт!L4:L10004,B359,авт!F4:F10004,AO4)+SUMIFS(ЖС!S4:S10020,ЖС!R4:R10020,B359,ЖС!F4:F10020,AO4)+SUMIFS(Лес!L5:L9992,Лес!K5:K9992,B359,Лес!F5:F9992,AO4)+SUMIFS('степь '!K5:K9998,'степь '!J5:J9998,B359,'степь '!F5:F9998,AO4)+SUMIFS(Пр.откр.тер!N4:N9967,Пр.откр.тер!M4:M9967,B359,Пр.откр.тер!F4:F9967,AO4)</f>
        <v>0</v>
      </c>
      <c r="AQ13" s="27">
        <f>SUMIFS(произв!A4:A9995,произв!N4:N9995,B359,произв!F4:F9995,AQ4)+SUMIFS(торг!A4:A10000,торг!N4:N10000,B359,торг!F4:F10000,AQ4)+SUMIFS(склад!A4:A9995,склад!N4:N9995,B359,склад!F4:F9995,AQ4)+SUMIFS('обр '!A4:A9999,'обр '!N4:N9999,B359,'обр '!F4:F9999,AQ4)+SUMIFS(детс!A4:A10000,детс!N4:N10000,B359,детс!F4:F10000,AQ4)+SUMIFS(культ!A4:A10000,культ!N4:N10000,B359,культ!F4:F10000,AQ4)+SUMIFS(спорт!A4:A10000,спорт!N4:N10000,B359,спорт!F4:F10000,AQ4)+SUMIFS(лечеб!A4:A10000,лечеб!N4:N10000,B359,лечеб!F4:F10000,AQ4)+SUMIFS(Баня!A4:A10000,Баня!N4:N10000,B359,Баня!F4:F10000,AQ4)+SUMIFS(Адм!A4:A10000,Адм!N4:N10000,B359,Адм!F4:F10000,AQ4)+SUMIFS(С.Х!A4:A9995,С.Х!N4:N9995,B359,С.Х!F4:F9995,AQ4)+SUMIFS(новостр!A4:A9999,новостр!M4:M9999,B359,новостр!F4:F9999,AQ4)+SUMIFS(авт!A4:A10004,авт!L4:L10004,B359,авт!F4:F10004,AQ4)+SUMIFS(ЖС!A4:A10020,ЖС!R4:R10020,B359,ЖС!F4:F10020,AQ4)+SUMIFS(Лес!A5:A9992,Лес!K5:K9992,B359,Лес!F5:F9992,AQ4)+SUMIFS('степь '!A5:A9998,'степь '!J5:J9998,B359,'степь '!F5:F9998,AQ4)+SUMIFS(Пр.откр.тер!A4:A9967,Пр.откр.тер!M4:M9967,B359,Пр.откр.тер!F4:F9967,AQ4)</f>
        <v>0</v>
      </c>
      <c r="AR13" s="27">
        <f>SUMIFS(произв!O4:O9995,произв!N4:N9995,B359,произв!F4:F9995,AQ4)+SUMIFS(торг!O4:O10000,торг!N4:N10000,B359,торг!F4:F10000,AQ4)+SUMIFS(склад!O4:O9995,склад!N4:N9995,B359,склад!F4:F9995,AQ4)+SUMIFS('обр '!O4:O9999,'обр '!N4:N9999,B359,'обр '!F4:F9999,AQ4)+SUMIFS(детс!O4:O10000,детс!N4:N10000,B359,детс!F4:F10000,AQ4)+SUMIFS(культ!O4:O10000,культ!N4:N10000,B359,культ!F4:F10000,AQ4)+SUMIFS(спорт!O4:O10000,спорт!N4:N10000,B359,спорт!F4:F10000,AQ4)+SUMIFS(лечеб!O4:O10000,лечеб!N4:N10000,B359,лечеб!F4:F10000,AQ4)+SUMIFS(Баня!O4:O10000,Баня!N4:N10000,B359,Баня!F4:F10000,AQ4)+SUMIFS(Адм!O4:O10000,Адм!N4:N10000,B359,Адм!F4:F10000,AQ4)+SUMIFS(С.Х!O4:O9995,С.Х!N4:N9995,B359,С.Х!F4:F9995,AQ4)+SUMIFS(новостр!N4:N9999,новостр!M4:M9999,B359,новостр!F4:F9999,AQ4)+SUMIFS(авт!K4:K10004,авт!L4:L10004,B359,авт!F4:F10004,AQ4)+SUMIFS(ЖС!S4:S10020,ЖС!R4:R10020,B359,ЖС!F4:F10020,AQ4)+SUMIFS(Лес!L5:L9992,Лес!K5:K9992,B359,Лес!F5:F9992,AQ4)+SUMIFS('степь '!K5:K9998,'степь '!J5:J9998,B359,'степь '!F5:F9998,AQ4)+SUMIFS(Пр.откр.тер!N4:N9967,Пр.откр.тер!M4:M9967,B359,Пр.откр.тер!F4:F9967,AQ4)</f>
        <v>0</v>
      </c>
      <c r="AS13" s="27">
        <f>SUMIFS(произв!A4:A9995,произв!N4:N9995,B359,произв!F4:F9995,AS4)+SUMIFS(торг!A4:A10000,торг!N4:N10000,B359,торг!F4:F10000,AS4)+SUMIFS(склад!A4:A9995,склад!N4:N9995,B359,склад!F4:F9995,AS4)+SUMIFS('обр '!A4:A9999,'обр '!N4:N9999,B359,'обр '!F4:F9999,AS4)+SUMIFS(детс!A4:A10000,детс!N4:N10000,B359,детс!F4:F10000,AS4)+SUMIFS(культ!A4:A10000,культ!N4:N10000,B359,культ!F4:F10000,AS4)+SUMIFS(спорт!A4:A10000,спорт!N4:N10000,B359,спорт!F4:F10000,AS4)+SUMIFS(лечеб!A4:A10000,лечеб!N4:N10000,B359,лечеб!F4:F10000,AS4)+SUMIFS(Баня!A4:A10000,Баня!N4:N10000,B359,Баня!F4:F10000,AS4)+SUMIFS(Адм!A4:A10000,Адм!N4:N10000,B359,Адм!F4:F10000,AS4)+SUMIFS(С.Х!A4:A9995,С.Х!N4:N9995,B359,С.Х!F4:F9995,AS4)+SUMIFS(новостр!A4:A9999,новостр!M4:M9999,B359,новостр!F4:F9999,AS4)+SUMIFS(авт!A4:A10004,авт!L4:L10004,B359,авт!F4:F10004,AS4)+SUMIFS(ЖС!A4:A10020,ЖС!R4:R10020,B359,ЖС!F4:F10020,AS4)+SUMIFS(Лес!A5:A9992,Лес!K5:K9992,B359,Лес!F5:F9992,AS4)+SUMIFS('степь '!A5:A9998,'степь '!J5:J9998,B359,'степь '!F5:F9998,AS4)+SUMIFS(Пр.откр.тер!A4:A9967,Пр.откр.тер!M4:M9967,B359,Пр.откр.тер!F4:F9967,AS4)</f>
        <v>0</v>
      </c>
      <c r="AT13" s="27">
        <f>SUMIFS(произв!O4:O9995,произв!N4:N9995,B359,произв!F4:F9995,AS4)+SUMIFS(торг!O4:O10000,торг!N4:N10000,B359,торг!F4:F10000,AS4)+SUMIFS(склад!O4:O9995,склад!N4:N9995,B359,склад!F4:F9995,AS4)+SUMIFS('обр '!O4:O9999,'обр '!N4:N9999,B359,'обр '!F4:F9999,AS4)+SUMIFS(детс!O4:O10000,детс!N4:N10000,B359,детс!F4:F10000,AS4)+SUMIFS(культ!O4:O10000,культ!N4:N10000,B359,культ!F4:F10000,AS4)+SUMIFS(спорт!O4:O10000,спорт!N4:N10000,B359,спорт!F4:F10000,AS4)+SUMIFS(лечеб!O4:O10000,лечеб!N4:N10000,B359,лечеб!F4:F10000,AS4)+SUMIFS(Баня!O4:O10000,Баня!N4:N10000,B359,Баня!F4:F10000,AS4)+SUMIFS(Адм!O4:O10000,Адм!N4:N10000,B359,Адм!F4:F10000,AS4)+SUMIFS(С.Х!O4:O9995,С.Х!N4:N9995,B359,С.Х!F4:F9995,AS4)+SUMIFS(новостр!N4:N9999,новостр!M4:M9999,B359,новостр!F4:F9999,AS4)+SUMIFS(авт!K4:K10004,авт!L4:L10004,B359,авт!F4:F10004,AS4)+SUMIFS(ЖС!S4:S10020,ЖС!R4:R10020,B359,ЖС!F4:F10020,AS4)+SUMIFS(Лес!L5:L9992,Лес!K5:K9992,B359,Лес!F5:F9992,AS4)+SUMIFS('степь '!K5:K9998,'степь '!J5:J9998,B359,'степь '!F5:F9998,AS4)+SUMIFS(Пр.откр.тер!N4:N9967,Пр.откр.тер!M4:M9967,B359,Пр.откр.тер!F4:F9967,AS4)</f>
        <v>0</v>
      </c>
      <c r="AU13" s="27">
        <f>SUMIFS(произв!A4:A9995,произв!N4:N9995,B359,произв!F4:F9995,AU4)+SUMIFS(торг!A4:A10000,торг!N4:N10000,B359,торг!F4:F10000,AU4)+SUMIFS(склад!A4:A9995,склад!N4:N9995,B359,склад!F4:F9995,AU4)+SUMIFS('обр '!A4:A9999,'обр '!N4:N9999,B359,'обр '!F4:F9999,AU4)+SUMIFS(детс!A4:A10000,детс!N4:N10000,B359,детс!F4:F10000,AU4)+SUMIFS(культ!A4:A10000,культ!N4:N10000,B359,культ!F4:F10000,AU4)+SUMIFS(спорт!A4:A10000,спорт!N4:N10000,B359,спорт!F4:F10000,AU4)+SUMIFS(лечеб!A4:A10000,лечеб!N4:N10000,B359,лечеб!F4:F10000,AU4)+SUMIFS(Баня!A4:A10000,Баня!N4:N10000,B359,Баня!F4:F10000,AU4)+SUMIFS(Адм!A4:A10000,Адм!N4:N10000,B359,Адм!F4:F10000,AU4)+SUMIFS(С.Х!A4:A9995,С.Х!N4:N9995,B359,С.Х!F4:F9995,AU4)+SUMIFS(новостр!A4:A9999,новостр!M4:M9999,B359,новостр!F4:F9999,AU4)+SUMIFS(авт!A4:A10004,авт!L4:L10004,B359,авт!F4:F10004,AU4)+SUMIFS(ЖС!A4:A10020,ЖС!R4:R10020,B359,ЖС!F4:F10020,AU4)+SUMIFS(Лес!A5:A9992,Лес!K5:K9992,B359,Лес!F5:F9992,AU4)+SUMIFS('степь '!A5:A9998,'степь '!J5:J9998,B359,'степь '!F5:F9998,AU4)+SUMIFS(Пр.откр.тер!A4:A9967,Пр.откр.тер!M4:M9967,B359,Пр.откр.тер!F4:F9967,AU4)</f>
        <v>0</v>
      </c>
      <c r="AV13" s="27">
        <f>SUMIFS(произв!O4:O9995,произв!N4:N9995,B359,произв!F4:F9995,AU4)+SUMIFS(торг!O4:O10000,торг!N4:N10000,B359,торг!F4:F10000,AU4)+SUMIFS(склад!O4:O9995,склад!N4:N9995,B359,склад!F4:F9995,AU4)+SUMIFS('обр '!O4:O9999,'обр '!N4:N9999,B359,'обр '!F4:F9999,AU4)+SUMIFS(детс!O4:O10000,детс!N4:N10000,B359,детс!F4:F10000,AU4)+SUMIFS(культ!O4:O10000,культ!N4:N10000,B359,культ!F4:F10000,AU4)+SUMIFS(спорт!O4:O10000,спорт!N4:N10000,B359,спорт!F4:F10000,AU4)+SUMIFS(лечеб!O4:O10000,лечеб!N4:N10000,B359,лечеб!F4:F10000,AU4)+SUMIFS(Баня!O4:O10000,Баня!N4:N10000,B359,Баня!F4:F10000,AU4)+SUMIFS(Адм!O4:O10000,Адм!N4:N10000,B359,Адм!F4:F10000,AU4)+SUMIFS(С.Х!O4:O9995,С.Х!N4:N9995,B359,С.Х!F4:F9995,AU4)+SUMIFS(новостр!N4:N9999,новостр!M4:M9999,B359,новостр!F4:F9999,AU4)+SUMIFS(авт!K4:K10004,авт!L4:L10004,B359,авт!F4:F10004,AU4)+SUMIFS(ЖС!S4:S10020,ЖС!R4:R10020,B359,ЖС!F4:F10020,AU4)+SUMIFS(Лес!L5:L9992,Лес!K5:K9992,B359,Лес!F5:F9992,AU4)+SUMIFS('степь '!K5:K9998,'степь '!J5:J9998,B359,'степь '!F5:F9998,AU4)+SUMIFS(Пр.откр.тер!N4:N9967,Пр.откр.тер!M4:M9967,B359,Пр.откр.тер!F4:F9967,AU4)</f>
        <v>0</v>
      </c>
    </row>
    <row r="14" spans="1:90" ht="16.5" thickBot="1">
      <c r="A14" s="236" t="s">
        <v>46</v>
      </c>
      <c r="B14" s="236" t="s">
        <v>166</v>
      </c>
      <c r="C14" s="432">
        <f t="shared" si="2"/>
        <v>0</v>
      </c>
      <c r="D14" s="2309">
        <f t="shared" si="3"/>
        <v>0</v>
      </c>
      <c r="E14" s="481">
        <v>0</v>
      </c>
      <c r="F14" s="482">
        <v>0</v>
      </c>
      <c r="G14" s="2352">
        <f>C14/C48*100%</f>
        <v>0</v>
      </c>
      <c r="H14" s="2353">
        <f>D14/D48*100%</f>
        <v>0</v>
      </c>
      <c r="I14" s="464">
        <f>SUMIFS(произв!A4:A9995,произв!N4:N9995,B360,произв!F4:F9995,I4)+SUMIFS(торг!A4:A10000,торг!N4:N10000,B360,торг!F4:F10000,I4)+SUMIFS(склад!A4:A9995,склад!N4:N9995,B360,склад!F4:F9995,I4)+SUMIFS('обр '!A4:A9999,'обр '!N4:N9999,B360,'обр '!F4:F9999,I4)+SUMIFS(детс!A4:A10000,детс!N4:N10000,B360,детс!F4:F10000,I4)+SUMIFS(культ!A4:A10000,культ!N4:N10000,B360,культ!F4:F10000,I4)+SUMIFS(спорт!A4:A10000,спорт!N4:N10000,B360,спорт!F4:F10000,I4)+SUMIFS(лечеб!A4:A10000,лечеб!N4:N10000,B360,лечеб!F4:F10000,I4)+SUMIFS(Баня!A4:A10000,Баня!N4:N10000,B360,Баня!F4:F10000,I4)+SUMIFS(Адм!A4:A10000,Адм!N4:N10000,B360,Адм!F4:F10000,I4)+SUMIFS(С.Х!A4:A9995,С.Х!N4:N9995,B360,С.Х!F4:F9995,I4)+SUMIFS(новостр!A4:A9999,новостр!M4:M9999,B360,новостр!F4:F9999,I4)+SUMIFS(авт!A4:A10004,авт!L4:L10004,B360,авт!F4:F10004,I4)+SUMIFS(ЖС!A4:A10020,ЖС!R4:R10020,B360,ЖС!F4:F10020,I4)+SUMIFS(Лес!A5:A9992,Лес!K5:K9992,B360,Лес!F5:F9992,I4)+SUMIFS('степь '!A5:A9998,'степь '!J5:J9998,B360,'степь '!F5:F9998,I4)+SUMIFS(Пр.откр.тер!A4:A9967,Пр.откр.тер!M4:M9967,B360,Пр.откр.тер!F4:F9967,I4)</f>
        <v>0</v>
      </c>
      <c r="J14" s="25">
        <f>SUMIFS(произв!O4:O9995,произв!N4:N9995,B360,произв!F4:F9995,I4)+SUMIFS(торг!O4:O10000,торг!N4:N10000,B360,торг!F4:F10000,I4)+SUMIFS(склад!O4:O9995,склад!N4:N9995,B360,склад!F4:F9995,I4)+SUMIFS('обр '!O4:O9999,'обр '!N4:N9999,B360,'обр '!F4:F9999,I4)+SUMIFS(детс!O4:O10000,детс!N4:N10000,B360,детс!F4:F10000,I4)+SUMIFS(культ!O4:O10000,культ!N4:N10000,B360,культ!F4:F10000,I4)+SUMIFS(спорт!O4:O10000,спорт!N4:N10000,B360,спорт!F4:F10000,I4)+SUMIFS(лечеб!O4:O10000,лечеб!N4:N10000,B360,лечеб!F4:F10000,I4)+SUMIFS(Баня!O4:O10000,Баня!N4:N10000,B360,Баня!F4:F10000,I4)+SUMIFS(Адм!O4:O10000,Адм!N4:N10000,B360,Адм!F4:F10000,I4)+SUMIFS(С.Х!O4:O9995,С.Х!N4:N9995,B360,С.Х!F4:F9995,I4)+SUMIFS(новостр!N4:N9999,новостр!M4:M9999,B360,новостр!F4:F9999,I4)+SUMIFS(авт!K4:K10004,авт!L4:L10004,B360,авт!F4:F10004,I4)+SUMIFS(ЖС!S4:S10020,ЖС!R4:R10020,B360,ЖС!F4:F10020,I4)+SUMIFS(Лес!L5:L9992,Лес!K5:K9992,B360,Лес!F5:F9992,I4)+SUMIFS('степь '!K5:K9998,'степь '!J5:J9998,B360,'степь '!F5:F9998,I4)+SUMIFS(Пр.откр.тер!N4:N9967,Пр.откр.тер!M4:M9967,B360,Пр.откр.тер!F4:F9967,I4)</f>
        <v>0</v>
      </c>
      <c r="K14" s="26">
        <f>SUMIFS(произв!A4:A9995,произв!N4:N9995,B360,произв!F4:F9995,K4)+SUMIFS(торг!A4:A10000,торг!N4:N10000,B360,торг!F4:F10000,K4)+SUMIFS(склад!A4:A9995,склад!N4:N9995,B360,склад!F4:F9995,K4)+SUMIFS('обр '!A4:A9999,'обр '!N4:N9999,B360,'обр '!F4:F9999,K4)+SUMIFS(детс!A4:A10000,детс!N4:N10000,B360,детс!F4:F10000,K4)+SUMIFS(культ!A4:A10000,культ!N4:N10000,B360,культ!F4:F10000,K4)+SUMIFS(спорт!A4:A10000,спорт!N4:N10000,B360,спорт!F4:F10000,K4)+SUMIFS(лечеб!A4:A10000,лечеб!N4:N10000,B360,лечеб!F4:F10000,K4)+SUMIFS(Баня!A4:A10000,Баня!N4:N10000,B360,Баня!F4:F10000,K4)+SUMIFS(Адм!A4:A10000,Адм!N4:N10000,B360,Адм!F4:F10000,K4)+SUMIFS(С.Х!A4:A9995,С.Х!N4:N9995,B360,С.Х!F4:F9995,K4)+SUMIFS(новостр!A4:A9999,новостр!M4:M9999,B360,новостр!F4:F9999,K4)+SUMIFS(авт!A4:A10004,авт!L4:L10004,B360,авт!F4:F10004,K4)+SUMIFS(ЖС!A4:A10020,ЖС!R4:R10020,B360,ЖС!F4:F10020,K4)+SUMIFS(Лес!A5:A9992,Лес!K5:K9992,B360,Лес!F5:F9992,K4)+SUMIFS('степь '!A5:A9998,'степь '!J5:J9998,B360,'степь '!F5:F9998,K4)+SUMIFS(Пр.откр.тер!A4:A9967,Пр.откр.тер!M4:M9967,B360,Пр.откр.тер!F4:F9967,K4)</f>
        <v>0</v>
      </c>
      <c r="L14" s="27">
        <f>SUMIFS(произв!O4:O9995,произв!N4:N9995,B360,произв!F4:F9995,K4)+SUMIFS(торг!O4:O10000,торг!N4:N10000,B360,торг!F4:F10000,K4)+SUMIFS(склад!O4:O9995,склад!N4:N9995,B360,склад!F4:F9995,K4)+SUMIFS('обр '!O4:O9999,'обр '!N4:N9999,B360,'обр '!F4:F9999,K4)+SUMIFS(детс!O4:O10000,детс!N4:N10000,B360,детс!F4:F10000,K4)+SUMIFS(культ!O4:O10000,культ!N4:N10000,B360,культ!F4:F10000,K4)+SUMIFS(спорт!O4:O10000,спорт!N4:N10000,B360,спорт!F4:F10000,K4)+SUMIFS(лечеб!O4:O10000,лечеб!N4:N10000,B360,лечеб!F4:F10000,K4)+SUMIFS(Баня!O4:O10000,Баня!N4:N10000,B360,Баня!F4:F10000,K4)+SUMIFS(Адм!O4:O10000,Адм!N4:N10000,B360,Адм!F4:F10000,K4)+SUMIFS(С.Х!O4:O9995,С.Х!N4:N9995,B360,С.Х!F4:F9995,K4)+SUMIFS(новостр!N4:N9999,новостр!M4:M9999,B360,новостр!F4:F9999,K4)+SUMIFS(авт!K4:K10004,авт!L4:L10004,B360,авт!F4:F10004,K4)+SUMIFS(ЖС!S4:S10020,ЖС!R4:R10020,B360,ЖС!F4:F10020,K4)+SUMIFS(Лес!L5:L9992,Лес!K5:K9992,B360,Лес!F5:F9992,K4)+SUMIFS('степь '!K5:K9998,'степь '!J5:J9998,B360,'степь '!F5:F9998,K4)+SUMIFS(Пр.откр.тер!N4:N9967,Пр.откр.тер!M4:M9967,B360,Пр.откр.тер!F4:F9967,K4)</f>
        <v>0</v>
      </c>
      <c r="M14" s="27">
        <f>SUMIFS(произв!A4:A9995,произв!N4:N9995,B360,произв!F4:F9995,M4)+SUMIFS(торг!A4:A10000,торг!N4:N10000,B360,торг!F4:F10000,M4)+SUMIFS(склад!A4:A9995,склад!N4:N9995,B360,склад!F4:F9995,M4)+SUMIFS('обр '!A4:A9999,'обр '!N4:N9999,B360,'обр '!F4:F9999,M4)+SUMIFS(детс!A4:A10000,детс!N4:N10000,B360,детс!F4:F10000,M4)+SUMIFS(культ!A4:A10000,культ!N4:N10000,B360,культ!F4:F10000,M4)+SUMIFS(спорт!A4:A10000,спорт!N4:N10000,B360,спорт!F4:F10000,M4)+SUMIFS(лечеб!A4:A10000,лечеб!N4:N10000,B360,лечеб!F4:F10000,M4)+SUMIFS(Баня!A4:A10000,Баня!N4:N10000,B360,Баня!F4:F10000,M4)+SUMIFS(Адм!A4:A10000,Адм!N4:N10000,B360,Адм!F4:F10000,M4)+SUMIFS(С.Х!A4:A9995,С.Х!N4:N9995,B360,С.Х!F4:F9995,M4)+SUMIFS(новостр!A4:A9999,новостр!M4:M9999,B360,новостр!F4:F9999,M4)+SUMIFS(авт!A4:A10004,авт!L4:L10004,B360,авт!F4:F10004,M4)+SUMIFS(ЖС!A4:A10020,ЖС!R4:R10020,B360,ЖС!F4:F10020,M4)+SUMIFS(Лес!A5:A9992,Лес!K5:K9992,B360,Лес!F5:F9992,M4)+SUMIFS('степь '!A5:A9998,'степь '!J5:J9998,B360,'степь '!F5:F9998,M4)+SUMIFS(Пр.откр.тер!A4:A9967,Пр.откр.тер!M4:M9967,B360,Пр.откр.тер!F4:F9967,M4)</f>
        <v>0</v>
      </c>
      <c r="N14" s="27">
        <f>SUMIFS(произв!O4:O9995,произв!N4:N9995,B360,произв!F4:F9995,M4)+SUMIFS(торг!O4:O10000,торг!N4:N10000,B360,торг!F4:F10000,M4)+SUMIFS(склад!O4:O9995,склад!N4:N9995,B360,склад!F4:F9995,M4)+SUMIFS('обр '!O4:O9999,'обр '!N4:N9999,B360,'обр '!F4:F9999,M4)+SUMIFS(детс!O4:O10000,детс!N4:N10000,B360,детс!F4:F10000,M4)+SUMIFS(культ!O4:O10000,культ!N4:N10000,B360,культ!F4:F10000,M4)+SUMIFS(спорт!O4:O10000,спорт!N4:N10000,B360,спорт!F4:F10000,M4)+SUMIFS(лечеб!O4:O10000,лечеб!N4:N10000,B360,лечеб!F4:F10000,M4)+SUMIFS(Баня!O4:O10000,Баня!N4:N10000,B360,Баня!F4:F10000,M4)+SUMIFS(Адм!O4:O10000,Адм!N4:N10000,B360,Адм!F4:F10000,M4)+SUMIFS(С.Х!O4:O9995,С.Х!N4:N9995,B360,С.Х!F4:F9995,M4)+SUMIFS(новостр!N4:N9999,новостр!M4:M9999,B360,новостр!F4:F9999,M4)+SUMIFS(авт!K4:K10004,авт!L4:L10004,B360,авт!F4:F10004,M4)+SUMIFS(ЖС!S4:S10020,ЖС!R4:R10020,B360,ЖС!F4:F10020,M4)+SUMIFS(Лес!L5:L9992,Лес!K5:K9992,B360,Лес!F5:F9992,M4)+SUMIFS('степь '!K5:K9998,'степь '!J5:J9998,B360,'степь '!F5:F9998,M4)+SUMIFS(Пр.откр.тер!N4:N9967,Пр.откр.тер!M4:M9967,B360,Пр.откр.тер!F4:F9967,M4)</f>
        <v>0</v>
      </c>
      <c r="O14" s="27">
        <f>SUMIFS(произв!A4:A9995,произв!N4:N9995,B360,произв!F4:F9995,O4)+SUMIFS(торг!A4:A10000,торг!N4:N10000,B360,торг!F4:F10000,O4)+SUMIFS(склад!A4:A9995,склад!N4:N9995,B360,склад!F4:F9995,O4)+SUMIFS('обр '!A4:A9999,'обр '!N4:N9999,B360,'обр '!F4:F9999,O4)+SUMIFS(детс!A4:A10000,детс!N4:N10000,B360,детс!F4:F10000,O4)+SUMIFS(культ!A4:A10000,культ!N4:N10000,B360,культ!F4:F10000,O4)+SUMIFS(спорт!A4:A10000,спорт!N4:N10000,B360,спорт!F4:F10000,O4)+SUMIFS(лечеб!A4:A10000,лечеб!N4:N10000,B360,лечеб!F4:F10000,O4)+SUMIFS(Баня!A4:A10000,Баня!N4:N10000,B360,Баня!F4:F10000,O4)+SUMIFS(Адм!A4:A10000,Адм!N4:N10000,B360,Адм!F4:F10000,O4)+SUMIFS(С.Х!A4:A9995,С.Х!N4:N9995,B360,С.Х!F4:F9995,O4)+SUMIFS(новостр!A4:A9999,новостр!M4:M9999,B360,новостр!F4:F9999,O4)+SUMIFS(авт!A4:A10004,авт!L4:L10004,B360,авт!F4:F10004,O4)+SUMIFS(ЖС!A4:A10020,ЖС!R4:R10020,B360,ЖС!F4:F10020,O4)+SUMIFS(Лес!A5:A9992,Лес!K5:K9992,B360,Лес!F5:F9992,O4)+SUMIFS('степь '!A5:A9998,'степь '!J5:J9998,B360,'степь '!F5:F9998,O4)+SUMIFS(Пр.откр.тер!A4:A9967,Пр.откр.тер!M4:M9967,B360,Пр.откр.тер!F4:F9967,O4)</f>
        <v>0</v>
      </c>
      <c r="P14" s="27">
        <f>SUMIFS(произв!O4:O9995,произв!N4:N9995,B360,произв!F4:F9995,O4)+SUMIFS(торг!O4:O10000,торг!N4:N10000,B360,торг!F4:F10000,O4)+SUMIFS(склад!O4:O9995,склад!N4:N9995,B360,склад!F4:F9995,O4)+SUMIFS('обр '!O4:O9999,'обр '!N4:N9999,B360,'обр '!F4:F9999,O4)+SUMIFS(детс!O4:O10000,детс!N4:N10000,B360,детс!F4:F10000,O4)+SUMIFS(культ!O4:O10000,культ!N4:N10000,B360,культ!F4:F10000,O4)+SUMIFS(спорт!O4:O10000,спорт!N4:N10000,B360,спорт!F4:F10000,O4)+SUMIFS(лечеб!O4:O10000,лечеб!N4:N10000,B360,лечеб!F4:F10000,O4)+SUMIFS(Баня!O4:O10000,Баня!N4:N10000,B360,Баня!F4:F10000,O4)+SUMIFS(Адм!O4:O10000,Адм!N4:N10000,B360,Адм!F4:F10000,O4)+SUMIFS(С.Х!O4:O9995,С.Х!N4:N9995,B360,С.Х!F4:F9995,O4)+SUMIFS(новостр!N4:N9999,новостр!M4:M9999,B360,новостр!F4:F9999,O4)+SUMIFS(авт!K4:K10004,авт!L4:L10004,B360,авт!F4:F10004,O4)+SUMIFS(ЖС!S4:S10020,ЖС!R4:R10020,B360,ЖС!F4:F10020,O4)+SUMIFS(Лес!L5:L9992,Лес!K5:K9992,B360,Лес!F5:F9992,O4)+SUMIFS('степь '!K5:K9998,'степь '!J5:J9998,B360,'степь '!F5:F9998,O4)+SUMIFS(Пр.откр.тер!N4:N9967,Пр.откр.тер!M4:M9967,B360,Пр.откр.тер!F4:F9967,O4)</f>
        <v>0</v>
      </c>
      <c r="Q14" s="27">
        <f>SUMIFS(произв!A4:A9995,произв!N4:N9995,B360,произв!F4:F9995,Q4)+SUMIFS(торг!A4:A10000,торг!N4:N10000,B360,торг!F4:F10000,Q4)+SUMIFS(склад!A4:A9995,склад!N4:N9995,B360,склад!F4:F9995,Q4)+SUMIFS('обр '!A4:A9999,'обр '!N4:N9999,B360,'обр '!F4:F9999,Q4)+SUMIFS(детс!A4:A10000,детс!N4:N10000,B360,детс!F4:F10000,Q4)+SUMIFS(культ!A4:A10000,культ!N4:N10000,B360,культ!F4:F10000,Q4)+SUMIFS(спорт!A4:A10000,спорт!N4:N10000,B360,спорт!F4:F10000,Q4)+SUMIFS(лечеб!A4:A10000,лечеб!N4:N10000,B360,лечеб!F4:F10000,Q4)+SUMIFS(Баня!A4:A10000,Баня!N4:N10000,B360,Баня!F4:F10000,Q4)+SUMIFS(Адм!A4:A10000,Адм!N4:N10000,B360,Адм!F4:F10000,Q4)+SUMIFS(С.Х!A4:A9995,С.Х!N4:N9995,B360,С.Х!F4:F9995,Q4)+SUMIFS(новостр!A4:A9999,новостр!M4:M9999,B360,новостр!F4:F9999,Q4)+SUMIFS(авт!A4:A10004,авт!L4:L10004,B360,авт!F4:F10004,Q4)+SUMIFS(ЖС!A4:A10020,ЖС!R4:R10020,B360,ЖС!F4:F10020,Q4)+SUMIFS(Лес!A5:A9992,Лес!K5:K9992,B360,Лес!F5:F9992,Q4)+SUMIFS('степь '!A5:A9998,'степь '!J5:J9998,B360,'степь '!F5:F9998,Q4)+SUMIFS(Пр.откр.тер!A4:A9967,Пр.откр.тер!M4:M9967,B360,Пр.откр.тер!F4:F9967,Q4)</f>
        <v>0</v>
      </c>
      <c r="R14" s="27">
        <f>SUMIFS(произв!O4:O9995,произв!N4:N9995,B360,произв!F4:F9995,Q4)+SUMIFS(торг!O4:O10000,торг!N4:N10000,B360,торг!F4:F10000,Q4)+SUMIFS(склад!O4:O9995,склад!N4:N9995,B360,склад!F4:F9995,Q4)+SUMIFS('обр '!O4:O9999,'обр '!N4:N9999,B360,'обр '!F4:F9999,Q4)+SUMIFS(детс!O4:O10000,детс!N4:N10000,B360,детс!F4:F10000,Q4)+SUMIFS(культ!O4:O10000,культ!N4:N10000,B360,культ!F4:F10000,Q4)+SUMIFS(спорт!O4:O10000,спорт!N4:N10000,B360,спорт!F4:F10000,Q4)+SUMIFS(лечеб!O4:O10000,лечеб!N4:N10000,B360,лечеб!F4:F10000,Q4)+SUMIFS(Баня!O4:O10000,Баня!N4:N10000,B360,Баня!F4:F10000,Q4)+SUMIFS(Адм!O4:O10000,Адм!N4:N10000,B360,Адм!F4:F10000,Q4)+SUMIFS(С.Х!O4:O9995,С.Х!N4:N9995,B360,С.Х!F4:F9995,Q4)+SUMIFS(новостр!N4:N9999,новостр!M4:M9999,B360,новостр!F4:F9999,Q4)+SUMIFS(авт!K4:K10004,авт!L4:L10004,B360,авт!F4:F10004,Q4)+SUMIFS(ЖС!S4:S10020,ЖС!R4:R10020,B360,ЖС!F4:F10020,Q4)+SUMIFS(Лес!L5:L9992,Лес!K5:K9992,B360,Лес!F5:F9992,Q4)+SUMIFS('степь '!K5:K9998,'степь '!J5:J9998,B360,'степь '!F5:F9998,Q4)+SUMIFS(Пр.откр.тер!N4:N9967,Пр.откр.тер!M4:M9967,B360,Пр.откр.тер!F4:F9967,Q4)</f>
        <v>0</v>
      </c>
      <c r="S14" s="27">
        <f>SUMIFS(произв!A4:A9995,произв!N4:N9995,B360,произв!F4:F9995,S4)+SUMIFS(торг!A4:A10000,торг!N4:N10000,B360,торг!F4:F10000,S4)+SUMIFS(склад!A4:A9995,склад!N4:N9995,B360,склад!F4:F9995,S4)+SUMIFS('обр '!A4:A9999,'обр '!N4:N9999,B360,'обр '!F4:F9999,S4)+SUMIFS(детс!A4:A10000,детс!N4:N10000,B360,детс!F4:F10000,S4)+SUMIFS(культ!A4:A10000,культ!N4:N10000,B360,культ!F4:F10000,S4)+SUMIFS(спорт!A4:A10000,спорт!N4:N10000,B360,спорт!F4:F10000,S4)+SUMIFS(лечеб!A4:A10000,лечеб!N4:N10000,B360,лечеб!F4:F10000,S4)+SUMIFS(Баня!A4:A10000,Баня!N4:N10000,B360,Баня!F4:F10000,S4)+SUMIFS(Адм!A4:A10000,Адм!N4:N10000,B360,Адм!F4:F10000,S4)+SUMIFS(С.Х!A4:A9995,С.Х!N4:N9995,B360,С.Х!F4:F9995,S4)+SUMIFS(новостр!A4:A9999,новостр!M4:M9999,B360,новостр!F4:F9999,S4)+SUMIFS(авт!A4:A10004,авт!L4:L10004,B360,авт!F4:F10004,S4)+SUMIFS(ЖС!A4:A10020,ЖС!R4:R10020,B360,ЖС!F4:F10020,S4)+SUMIFS(Лес!A5:A9992,Лес!K5:K9992,B360,Лес!F5:F9992,S4)+SUMIFS('степь '!A5:A9998,'степь '!J5:J9998,B360,'степь '!F5:F9998,S4)+SUMIFS(Пр.откр.тер!A4:A9967,Пр.откр.тер!M4:M9967,B360,Пр.откр.тер!F4:F9967,S4)</f>
        <v>0</v>
      </c>
      <c r="T14" s="27">
        <f>SUMIFS(произв!O4:O9995,произв!N4:N9995,B360,произв!F4:F9995,S4)+SUMIFS(торг!O4:O10000,торг!N4:N10000,B360,торг!F4:F10000,S4)+SUMIFS(склад!O4:O9995,склад!N4:N9995,B360,склад!F4:F9995,S4)+SUMIFS('обр '!O4:O9999,'обр '!N4:N9999,B360,'обр '!F4:F9999,S4)+SUMIFS(детс!O4:O10000,детс!N4:N10000,B360,детс!F4:F10000,S4)+SUMIFS(культ!O4:O10000,культ!N4:N10000,B360,культ!F4:F10000,S4)+SUMIFS(спорт!O4:O10000,спорт!N4:N10000,B360,спорт!F4:F10000,S4)+SUMIFS(лечеб!O4:O10000,лечеб!N4:N10000,B360,лечеб!F4:F10000,S4)+SUMIFS(Баня!O4:O10000,Баня!N4:N10000,B360,Баня!F4:F10000,S4)+SUMIFS(Адм!O4:O10000,Адм!N4:N10000,B360,Адм!F4:F10000,S4)+SUMIFS(С.Х!O4:O9995,С.Х!N4:N9995,B360,С.Х!F4:F9995,S4)+SUMIFS(новостр!N4:N9999,новостр!M4:M9999,B360,новостр!F4:F9999,S4)+SUMIFS(авт!K4:K10004,авт!L4:L10004,B360,авт!F4:F10004,S4)+SUMIFS(ЖС!S4:S10020,ЖС!R4:R10020,B360,ЖС!F4:F10020,S4)+SUMIFS(Лес!L5:L9992,Лес!K5:K9992,B360,Лес!F5:F9992,S4)+SUMIFS('степь '!K5:K9998,'степь '!J5:J9998,B360,'степь '!F5:F9998,S4)+SUMIFS(Пр.откр.тер!N4:N9967,Пр.откр.тер!M4:M9967,B360,Пр.откр.тер!F4:F9967,S4)</f>
        <v>0</v>
      </c>
      <c r="U14" s="27">
        <f>SUMIFS(произв!A4:A9995,произв!N4:N9995,B360,произв!F4:F9995,U4)+SUMIFS(торг!A4:A10000,торг!N4:N10000,B360,торг!F4:F10000,U4)+SUMIFS(склад!A4:A9995,склад!N4:N9995,B360,склад!F4:F9995,U4)+SUMIFS('обр '!A4:A9999,'обр '!N4:N9999,B360,'обр '!F4:F9999,U4)+SUMIFS(детс!A4:A10000,детс!N4:N10000,B360,детс!F4:F10000,U4)+SUMIFS(культ!A4:A10000,культ!N4:N10000,B360,культ!F4:F10000,U4)+SUMIFS(спорт!A4:A10000,спорт!N4:N10000,B360,спорт!F4:F10000,U4)+SUMIFS(лечеб!A4:A10000,лечеб!N4:N10000,B360,лечеб!F4:F10000,U4)+SUMIFS(Баня!A4:A10000,Баня!N4:N10000,B360,Баня!F4:F10000,U4)+SUMIFS(Адм!A4:A10000,Адм!N4:N10000,B360,Адм!F4:F10000,U4)+SUMIFS(С.Х!A4:A9995,С.Х!N4:N9995,B360,С.Х!F4:F9995,U4)+SUMIFS(новостр!A4:A9999,новостр!M4:M9999,B360,новостр!F4:F9999,U4)+SUMIFS(авт!A4:A10004,авт!L4:L10004,B360,авт!F4:F10004,U4)+SUMIFS(ЖС!A4:A10020,ЖС!R4:R10020,B360,ЖС!F4:F10020,U4)+SUMIFS(Лес!A5:A9992,Лес!K5:K9992,B360,Лес!F5:F9992,U4)+SUMIFS('степь '!A5:A9998,'степь '!J5:J9998,B360,'степь '!F5:F9998,U4)+SUMIFS(Пр.откр.тер!A4:A9967,Пр.откр.тер!M4:M9967,B360,Пр.откр.тер!F4:F9967,U4)</f>
        <v>0</v>
      </c>
      <c r="V14" s="27">
        <f>SUMIFS(произв!O4:O9995,произв!N4:N9995,B360,произв!F4:F9995,U4)+SUMIFS(торг!O4:O10000,торг!N4:N10000,B360,торг!F4:F10000,U4)+SUMIFS(склад!O4:O9995,склад!N4:N9995,B360,склад!F4:F9995,U4)+SUMIFS('обр '!O4:O9999,'обр '!N4:N9999,B360,'обр '!F4:F9999,U4)+SUMIFS(детс!O4:O10000,детс!N4:N10000,B360,детс!F4:F10000,U4)+SUMIFS(культ!O4:O10000,культ!N4:N10000,B360,культ!F4:F10000,U4)+SUMIFS(спорт!O4:O10000,спорт!N4:N10000,B360,спорт!F4:F10000,U4)+SUMIFS(лечеб!O4:O10000,лечеб!N4:N10000,B360,лечеб!F4:F10000,U4)+SUMIFS(Баня!O4:O10000,Баня!N4:N10000,B360,Баня!F4:F10000,U4)+SUMIFS(Адм!O4:O10000,Адм!N4:N10000,B360,Адм!F4:F10000,U4)+SUMIFS(С.Х!O4:O9995,С.Х!N4:N9995,B360,С.Х!F4:F9995,U4)+SUMIFS(новостр!N4:N9999,новостр!M4:M9999,B360,новостр!F4:F9999,U4)+SUMIFS(авт!K4:K10004,авт!L4:L10004,B360,авт!F4:F10004,U4)+SUMIFS(ЖС!S4:S10020,ЖС!R4:R10020,B360,ЖС!F4:F10020,U4)+SUMIFS(Лес!L5:L9992,Лес!K5:K9992,B360,Лес!F5:F9992,U4)+SUMIFS('степь '!K5:K9998,'степь '!J5:J9998,B360,'степь '!F5:F9998,U4)+SUMIFS(Пр.откр.тер!N4:N9967,Пр.откр.тер!M4:M9967,B360,Пр.откр.тер!F4:F9967,U4)</f>
        <v>0</v>
      </c>
      <c r="W14" s="27">
        <f>SUMIFS(произв!A4:A9995,произв!N4:N9995,B360,произв!F4:F9995,W4)+SUMIFS(торг!A4:A10000,торг!N4:N10000,B360,торг!F4:F10000,W4)+SUMIFS(склад!A4:A9995,склад!N4:N9995,B360,склад!F4:F9995,W4)+SUMIFS('обр '!A4:A9999,'обр '!N4:N9999,B360,'обр '!F4:F9999,W4)+SUMIFS(детс!A4:A10000,детс!N4:N10000,B360,детс!F4:F10000,W4)+SUMIFS(культ!A4:A10000,культ!N4:N10000,B360,культ!F4:F10000,W4)+SUMIFS(спорт!A4:A10000,спорт!N4:N10000,B360,спорт!F4:F10000,W4)+SUMIFS(лечеб!A4:A10000,лечеб!N4:N10000,B360,лечеб!F4:F10000,W4)+SUMIFS(Баня!A4:A10000,Баня!N4:N10000,B360,Баня!F4:F10000,W4)+SUMIFS(Адм!A4:A10000,Адм!N4:N10000,B360,Адм!F4:F10000,W4)+SUMIFS(С.Х!A4:A9995,С.Х!N4:N9995,B360,С.Х!F4:F9995,W4)+SUMIFS(новостр!A4:A9999,новостр!M4:M9999,B360,новостр!F4:F9999,W4)+SUMIFS(авт!A4:A10004,авт!L4:L10004,B360,авт!F4:F10004,W4)+SUMIFS(ЖС!A4:A10020,ЖС!R4:R10020,B360,ЖС!F4:F10020,W4)+SUMIFS(Лес!A5:A9992,Лес!K5:K9992,B360,Лес!F5:F9992,W4)+SUMIFS('степь '!A5:A9998,'степь '!J5:J9998,B360,'степь '!F5:F9998,W4)+SUMIFS(Пр.откр.тер!A4:A9967,Пр.откр.тер!M4:M9967,B360,Пр.откр.тер!F4:F9967,W4)</f>
        <v>0</v>
      </c>
      <c r="X14" s="27">
        <f>SUMIFS(произв!O4:O9995,произв!N4:N9995,B360,произв!F4:F9995,W4)+SUMIFS(торг!O4:O10000,торг!N4:N10000,B360,торг!F4:F10000,W4)+SUMIFS(склад!O4:O9995,склад!N4:N9995,B360,склад!F4:F9995,W4)+SUMIFS('обр '!O4:O9999,'обр '!N4:N9999,B360,'обр '!F4:F9999,W4)+SUMIFS(детс!O4:O10000,детс!N4:N10000,B360,детс!F4:F10000,W4)+SUMIFS(культ!O4:O10000,культ!N4:N10000,B360,культ!F4:F10000,W4)+SUMIFS(спорт!O4:O10000,спорт!N4:N10000,B360,спорт!F4:F10000,W4)+SUMIFS(лечеб!O4:O10000,лечеб!N4:N10000,B360,лечеб!F4:F10000,W4)+SUMIFS(Баня!O4:O10000,Баня!N4:N10000,B360,Баня!F4:F10000,W4)+SUMIFS(Адм!O4:O10000,Адм!N4:N10000,B360,Адм!F4:F10000,W4)+SUMIFS(С.Х!O4:O9995,С.Х!N4:N9995,B360,С.Х!F4:F9995,W4)+SUMIFS(новостр!N4:N9999,новостр!M4:M9999,B360,новостр!F4:F9999,W4)+SUMIFS(авт!K4:K10004,авт!L4:L10004,B360,авт!F4:F10004,W4)+SUMIFS(ЖС!S4:S10020,ЖС!R4:R10020,B360,ЖС!F4:F10020,W4)+SUMIFS(Лес!L5:L9992,Лес!K5:K9992,B360,Лес!F5:F9992,W4)+SUMIFS('степь '!K5:K9998,'степь '!J5:J9998,B360,'степь '!F5:F9998,W4)+SUMIFS(Пр.откр.тер!N4:N9967,Пр.откр.тер!M4:M9967,B360,Пр.откр.тер!F4:F9967,W4)</f>
        <v>0</v>
      </c>
      <c r="Y14" s="27">
        <f>SUMIFS(произв!A4:A9995,произв!N4:N9995,B360,произв!F4:F9995,Y4)+SUMIFS(торг!A4:A10000,торг!N4:N10000,B360,торг!F4:F10000,Y4)+SUMIFS(склад!A4:A9995,склад!N4:N9995,B360,склад!F4:F9995,Y4)+SUMIFS('обр '!A4:A9999,'обр '!N4:N9999,B360,'обр '!F4:F9999,Y4)+SUMIFS(детс!A4:A10000,детс!N4:N10000,B360,детс!F4:F10000,Y4)+SUMIFS(культ!A4:A10000,культ!N4:N10000,B360,культ!F4:F10000,Y4)+SUMIFS(спорт!A4:A10000,спорт!N4:N10000,B360,спорт!F4:F10000,Y4)+SUMIFS(лечеб!A4:A10000,лечеб!N4:N10000,B360,лечеб!F4:F10000,Y4)+SUMIFS(Баня!A4:A10000,Баня!N4:N10000,B360,Баня!F4:F10000,Y4)+SUMIFS(Адм!A4:A10000,Адм!N4:N10000,B360,Адм!F4:F10000,Y4)+SUMIFS(С.Х!A4:A9995,С.Х!N4:N9995,B360,С.Х!F4:F9995,Y4)+SUMIFS(новостр!A4:A9999,новостр!M4:M9999,B360,новостр!F4:F9999,Y4)+SUMIFS(авт!A4:A10004,авт!L4:L10004,B360,авт!F4:F10004,Y4)+SUMIFS(ЖС!A4:A10020,ЖС!R4:R10020,B360,ЖС!F4:F10020,Y4)+SUMIFS(Лес!A5:A9992,Лес!K5:K9992,B360,Лес!F5:F9992,Y4)+SUMIFS('степь '!A5:A9998,'степь '!J5:J9998,B360,'степь '!F5:F9998,Y4)+SUMIFS(Пр.откр.тер!A4:A9967,Пр.откр.тер!M4:M9967,B360,Пр.откр.тер!F4:F9967,Y4)</f>
        <v>0</v>
      </c>
      <c r="Z14" s="27">
        <f>SUMIFS(произв!O4:O9995,произв!N4:N9995,B360,произв!F4:F9995,Y4)+SUMIFS(торг!O4:O10000,торг!N4:N10000,B360,торг!F4:F10000,Y4)+SUMIFS(склад!O4:O9995,склад!N4:N9995,B360,склад!F4:F9995,Y4)+SUMIFS('обр '!O4:O9999,'обр '!N4:N9999,B360,'обр '!F4:F9999,Y4)+SUMIFS(детс!O4:O10000,детс!N4:N10000,B360,детс!F4:F10000,Y4)+SUMIFS(культ!O4:O10000,культ!N4:N10000,B360,культ!F4:F10000,Y4)+SUMIFS(спорт!O4:O10000,спорт!N4:N10000,B360,спорт!F4:F10000,Y4)+SUMIFS(лечеб!O4:O10000,лечеб!N4:N10000,B360,лечеб!F4:F10000,Y4)+SUMIFS(Баня!O4:O10000,Баня!N4:N10000,B360,Баня!F4:F10000,Y4)+SUMIFS(Адм!O4:O10000,Адм!N4:N10000,B360,Адм!F4:F10000,Y4)+SUMIFS(С.Х!O4:O9995,С.Х!N4:N9995,B360,С.Х!F4:F9995,Y4)+SUMIFS(новостр!N4:N9999,новостр!M4:M9999,B360,новостр!F4:F9999,Y4)+SUMIFS(авт!K4:K10004,авт!L4:L10004,B360,авт!F4:F10004,Y4)+SUMIFS(ЖС!S4:S10020,ЖС!R4:R10020,B360,ЖС!F4:F10020,Y4)+SUMIFS(Лес!L5:L9992,Лес!K5:K9992,B360,Лес!F5:F9992,Y4)+SUMIFS('степь '!K5:K9998,'степь '!J5:J9998,B360,'степь '!F5:F9998,Y4)+SUMIFS(Пр.откр.тер!N4:N9967,Пр.откр.тер!M4:M9967,B360,Пр.откр.тер!F4:F9967,Y4)</f>
        <v>0</v>
      </c>
      <c r="AA14" s="21">
        <f t="shared" si="0"/>
        <v>0</v>
      </c>
      <c r="AB14" s="21">
        <f t="shared" si="0"/>
        <v>0</v>
      </c>
      <c r="AC14" s="27">
        <f>SUMIFS(произв!A4:A9995,произв!N4:N9995,B360,произв!F4:F9995,AC4)+SUMIFS(торг!A4:A10000,торг!N4:N10000,B360,торг!F4:F10000,AC4)+SUMIFS(склад!A4:A9995,склад!N4:N9995,B360,склад!F4:F9995,AC4)+SUMIFS('обр '!A4:A9999,'обр '!N4:N9999,B360,'обр '!F4:F9999,AC4)+SUMIFS(детс!A4:A10000,детс!N4:N10000,B360,детс!F4:F10000,AC4)+SUMIFS(культ!A4:A10000,культ!N4:N10000,B360,культ!F4:F10000,AC4)+SUMIFS(спорт!A4:A10000,спорт!N4:N10000,B360,спорт!F4:F10000,AC4)+SUMIFS(лечеб!A4:A10000,лечеб!N4:N10000,B360,лечеб!F4:F10000,AC4)+SUMIFS(Баня!A4:A10000,Баня!N4:N10000,B360,Баня!F4:F10000,AC4)+SUMIFS(Адм!A4:A10000,Адм!N4:N10000,B360,Адм!F4:F10000,AC4)+SUMIFS(С.Х!A4:A9995,С.Х!N4:N9995,B360,С.Х!F4:F9995,AC4)+SUMIFS(новостр!A4:A9999,новостр!M4:M9999,B360,новостр!F4:F9999,AC4)+SUMIFS(авт!A4:A10004,авт!L4:L10004,B360,авт!F4:F10004,AC4)+SUMIFS(ЖС!A4:A10020,ЖС!R4:R10020,B360,ЖС!F4:F10020,AC4)+SUMIFS(Лес!A5:A9992,Лес!K5:K9992,B360,Лес!F5:F9992,AC4)+SUMIFS('степь '!A5:A9998,'степь '!J5:J9998,B360,'степь '!F5:F9998,AC4)+SUMIFS(Пр.откр.тер!A4:A9967,Пр.откр.тер!M4:M9967,B360,Пр.откр.тер!F4:F9967,AC4)</f>
        <v>0</v>
      </c>
      <c r="AD14" s="27">
        <f>SUMIFS(произв!O4:O9995,произв!N4:N9995,B360,произв!F4:F9995,AC4)+SUMIFS(торг!O4:O10000,торг!N4:N10000,B360,торг!F4:F10000,AC4)+SUMIFS(склад!O4:O9995,склад!N4:N9995,B360,склад!F4:F9995,AC4)+SUMIFS('обр '!O4:O9999,'обр '!N4:N9999,B360,'обр '!F4:F9999,AC4)+SUMIFS(детс!O4:O10000,детс!N4:N10000,B360,детс!F4:F10000,AC4)+SUMIFS(культ!O4:O10000,культ!N4:N10000,B360,культ!F4:F10000,AC4)+SUMIFS(спорт!O4:O10000,спорт!N4:N10000,B360,спорт!F4:F10000,AC4)+SUMIFS(лечеб!O4:O10000,лечеб!N4:N10000,B360,лечеб!F4:F10000,AC4)+SUMIFS(Баня!O4:O10000,Баня!N4:N10000,B360,Баня!F4:F10000,AC4)+SUMIFS(Адм!O4:O10000,Адм!N4:N10000,B360,Адм!F4:F10000,AC4)+SUMIFS(С.Х!O4:O9995,С.Х!N4:N9995,B360,С.Х!F4:F9995,AC4)+SUMIFS(новостр!N4:N9999,новостр!M4:M9999,B360,новостр!F4:F9999,AC4)+SUMIFS(авт!K4:K10004,авт!L4:L10004,B360,авт!F4:F10004,AC4)+SUMIFS(ЖС!S4:S10020,ЖС!R4:R10020,B360,ЖС!F4:F10020,AC4)+SUMIFS(Лес!L5:L9992,Лес!K5:K9992,B360,Лес!F5:F9992,AC4)+SUMIFS('степь '!K5:K9998,'степь '!J5:J9998,B360,'степь '!F5:F9998,AC4)+SUMIFS(Пр.откр.тер!N4:N9967,Пр.откр.тер!M4:M9967,B360,Пр.откр.тер!F4:F9967,AC4)</f>
        <v>0</v>
      </c>
      <c r="AE14" s="27">
        <f>SUMIFS(произв!A4:A9995,произв!N4:N9995,B360,произв!F4:F9995,AE4)+SUMIFS(торг!A4:A10000,торг!N4:N10000,B360,торг!F4:F10000,AE4)+SUMIFS(склад!A4:A9995,склад!N4:N9995,B360,склад!F4:F9995,AE4)+SUMIFS('обр '!A4:A9999,'обр '!N4:N9999,B360,'обр '!F4:F9999,AE4)+SUMIFS(детс!A4:A10000,детс!N4:N10000,B360,детс!F4:F10000,AE4)+SUMIFS(культ!A4:A10000,культ!N4:N10000,B360,культ!F4:F10000,AE4)+SUMIFS(спорт!A4:A10000,спорт!N4:N10000,B360,спорт!F4:F10000,AE4)+SUMIFS(лечеб!A4:A10000,лечеб!N4:N10000,B360,лечеб!F4:F10000,AE4)+SUMIFS(Баня!A4:A10000,Баня!N4:N10000,B360,Баня!F4:F10000,AE4)+SUMIFS(Адм!A4:A10000,Адм!N4:N10000,B360,Адм!F4:F10000,AE4)+SUMIFS(С.Х!A4:A9995,С.Х!N4:N9995,B360,С.Х!F4:F9995,AE4)+SUMIFS(новостр!A4:A9999,новостр!M4:M9999,B360,новостр!F4:F9999,AE4)+SUMIFS(авт!A4:A10004,авт!L4:L10004,B360,авт!F4:F10004,AE4)+SUMIFS(ЖС!A4:A10020,ЖС!R4:R10020,B360,ЖС!F4:F10020,AE4)+SUMIFS(Лес!A5:A9992,Лес!K5:K9992,B360,Лес!F5:F9992,AE4)+SUMIFS('степь '!A5:A9998,'степь '!J5:J9998,B360,'степь '!F5:F9998,AE4)+SUMIFS(Пр.откр.тер!A4:A9967,Пр.откр.тер!M4:M9967,B360,Пр.откр.тер!F4:F9967,AE4)</f>
        <v>0</v>
      </c>
      <c r="AF14" s="27">
        <f>SUMIFS(произв!O4:O9995,произв!N4:N9995,B360,произв!F4:F9995,AE4)+SUMIFS(торг!O4:O10000,торг!N4:N10000,B360,торг!F4:F10000,AE4)+SUMIFS(склад!O4:O9995,склад!N4:N9995,B360,склад!F4:F9995,AE4)+SUMIFS('обр '!O4:O9999,'обр '!N4:N9999,B360,'обр '!F4:F9999,AE4)+SUMIFS(детс!O4:O10000,детс!N4:N10000,B360,детс!F4:F10000,AE4)+SUMIFS(культ!O4:O10000,культ!N4:N10000,B360,культ!F4:F10000,AE4)+SUMIFS(спорт!O4:O10000,спорт!N4:N10000,B360,спорт!F4:F10000,AE4)+SUMIFS(лечеб!O4:O10000,лечеб!N4:N10000,B360,лечеб!F4:F10000,AE4)+SUMIFS(Баня!O4:O10000,Баня!N4:N10000,B360,Баня!F4:F10000,AE4)+SUMIFS(Адм!O4:O10000,Адм!N4:N10000,B360,Адм!F4:F10000,AE4)+SUMIFS(С.Х!O4:O9995,С.Х!N4:N9995,B360,С.Х!F4:F9995,AE4)+SUMIFS(новостр!N4:N9999,новостр!M4:M9999,B360,новостр!F4:F9999,AE4)+SUMIFS(авт!K4:K10004,авт!L4:L10004,B360,авт!F4:F10004,AE4)+SUMIFS(ЖС!S4:S10020,ЖС!R4:R10020,B360,ЖС!F4:F10020,AE4)+SUMIFS(Лес!L5:L9992,Лес!K5:K9992,B360,Лес!F5:F9992,AE4)+SUMIFS('степь '!K5:K9998,'степь '!J5:J9998,B360,'степь '!F5:F9998,AE4)+SUMIFS(Пр.откр.тер!N4:N9967,Пр.откр.тер!M4:M9967,B360,Пр.откр.тер!F4:F9967,AE4)</f>
        <v>0</v>
      </c>
      <c r="AG14" s="27">
        <f>SUMIFS(произв!A4:A9995,произв!N4:N9995,B360,произв!F4:F9995,AG4)+SUMIFS(торг!A4:A10000,торг!N4:N10000,B360,торг!F4:F10000,AG4)+SUMIFS(склад!A4:A9995,склад!N4:N9995,B360,склад!F4:F9995,AG4)+SUMIFS('обр '!A4:A9999,'обр '!N4:N9999,B360,'обр '!F4:F9999,AG4)+SUMIFS(детс!A4:A10000,детс!N4:N10000,B360,детс!F4:F10000,AG4)+SUMIFS(культ!A4:A10000,культ!N4:N10000,B360,культ!F4:F10000,AG4)+SUMIFS(спорт!A4:A10000,спорт!N4:N10000,B360,спорт!F4:F10000,AG4)+SUMIFS(лечеб!A4:A10000,лечеб!N4:N10000,B360,лечеб!F4:F10000,AG4)+SUMIFS(Баня!A4:A10000,Баня!N4:N10000,B360,Баня!F4:F10000,AG4)+SUMIFS(Адм!A4:A10000,Адм!N4:N10000,B360,Адм!F4:F10000,AG4)+SUMIFS(С.Х!A4:A9995,С.Х!N4:N9995,B360,С.Х!F4:F9995,AG4)+SUMIFS(новостр!A4:A9999,новостр!M4:M9999,B360,новостр!F4:F9999,AG4)+SUMIFS(авт!A4:A10004,авт!L4:L10004,B360,авт!F4:F10004,AG4)+SUMIFS(ЖС!A4:A10020,ЖС!R4:R10020,B360,ЖС!F4:F10020,AG4)+SUMIFS(Лес!A5:A9992,Лес!K5:K9992,B360,Лес!F5:F9992,AG4)+SUMIFS('степь '!A5:A9998,'степь '!J5:J9998,B360,'степь '!F5:F9998,AG4)+SUMIFS(Пр.откр.тер!A4:A9967,Пр.откр.тер!M4:M9967,B360,Пр.откр.тер!F4:F9967,AG4)</f>
        <v>0</v>
      </c>
      <c r="AH14" s="27">
        <f>SUMIFS(произв!O4:O9995,произв!N4:N9995,B360,произв!F4:F9995,AG4)+SUMIFS(торг!O4:O10000,торг!N4:N10000,B360,торг!F4:F10000,AG4)+SUMIFS(склад!O4:O9995,склад!N4:N9995,B360,склад!F4:F9995,AG4)+SUMIFS('обр '!O4:O9999,'обр '!N4:N9999,B360,'обр '!F4:F9999,AG4)+SUMIFS(детс!O4:O10000,детс!N4:N10000,B360,детс!F4:F10000,AG4)+SUMIFS(культ!O4:O10000,культ!N4:N10000,B360,культ!F4:F10000,AG4)+SUMIFS(спорт!O4:O10000,спорт!N4:N10000,B360,спорт!F4:F10000,AG4)+SUMIFS(лечеб!O4:O10000,лечеб!N4:N10000,B360,лечеб!F4:F10000,AG4)+SUMIFS(Баня!O4:O10000,Баня!N4:N10000,B360,Баня!F4:F10000,AG4)+SUMIFS(Адм!O4:O10000,Адм!N4:N10000,B360,Адм!F4:F10000,AG4)+SUMIFS(С.Х!O4:O9995,С.Х!N4:N9995,B360,С.Х!F4:F9995,AG4)+SUMIFS(новостр!N4:N9999,новостр!M4:M9999,B360,новостр!F4:F9999,AG4)+SUMIFS(авт!K4:K10004,авт!L4:L10004,B360,авт!F4:F10004,AG4)+SUMIFS(ЖС!S4:S10020,ЖС!R4:R10020,B360,ЖС!F4:F10020,AG4)+SUMIFS(Лес!L5:L9992,Лес!K5:K9992,B360,Лес!F5:F9992,AG4)+SUMIFS('степь '!K5:K9998,'степь '!J5:J9998,B360,'степь '!F5:F9998,AG4)+SUMIFS(Пр.откр.тер!N4:N9967,Пр.откр.тер!M4:M9967,B360,Пр.откр.тер!F4:F9967,AG4)</f>
        <v>0</v>
      </c>
      <c r="AI14" s="27">
        <f>SUMIFS(произв!A4:A9995,произв!N4:N9995,B360,произв!F4:F9995,AI4)+SUMIFS(торг!A4:A10000,торг!N4:N10000,B360,торг!F4:F10000,AI4)+SUMIFS(склад!A4:A9995,склад!N4:N9995,B360,склад!F4:F9995,AI4)+SUMIFS('обр '!A4:A9999,'обр '!N4:N9999,B360,'обр '!F4:F9999,AI4)+SUMIFS(детс!A4:A10000,детс!N4:N10000,B360,детс!F4:F10000,AI4)+SUMIFS(культ!A4:A10000,культ!N4:N10000,B360,культ!F4:F10000,AI4)+SUMIFS(спорт!A4:A10000,спорт!N4:N10000,B360,спорт!F4:F10000,AI4)+SUMIFS(лечеб!A4:A10000,лечеб!N4:N10000,B360,лечеб!F4:F10000,AI4)+SUMIFS(Баня!A4:A10000,Баня!N4:N10000,B360,Баня!F4:F10000,AI4)+SUMIFS(Адм!A4:A10000,Адм!N4:N10000,B360,Адм!F4:F10000,AI4)+SUMIFS(С.Х!A4:A9995,С.Х!N4:N9995,B360,С.Х!F4:F9995,AI4)+SUMIFS(новостр!A4:A9999,новостр!M4:M9999,B360,новостр!F4:F9999,AI4)+SUMIFS(авт!A4:A10004,авт!L4:L10004,B360,авт!F4:F10004,AI4)+SUMIFS(ЖС!A4:A10020,ЖС!R4:R10020,B360,ЖС!F4:F10020,AI4)+SUMIFS(Лес!A5:A9992,Лес!K5:K9992,B360,Лес!F5:F9992,AI4)+SUMIFS('степь '!A5:A9998,'степь '!J5:J9998,B360,'степь '!F5:F9998,AI4)+SUMIFS(Пр.откр.тер!A4:A9967,Пр.откр.тер!M4:M9967,B360,Пр.откр.тер!F4:F9967,AI4)</f>
        <v>0</v>
      </c>
      <c r="AJ14" s="27">
        <f>SUMIFS(произв!O4:O9995,произв!N4:N9995,B360,произв!F4:F9995,AI4)+SUMIFS(торг!O4:O10000,торг!N4:N10000,B360,торг!F4:F10000,AI4)+SUMIFS(склад!O4:O9995,склад!N4:N9995,B360,склад!F4:F9995,AI4)+SUMIFS('обр '!O4:O9999,'обр '!N4:N9999,B360,'обр '!F4:F9999,AI4)+SUMIFS(детс!O4:O10000,детс!N4:N10000,B360,детс!F4:F10000,AI4)+SUMIFS(культ!O4:O10000,культ!N4:N10000,B360,культ!F4:F10000,AI4)+SUMIFS(спорт!O4:O10000,спорт!N4:N10000,B360,спорт!F4:F10000,AI4)+SUMIFS(лечеб!O4:O10000,лечеб!N4:N10000,B360,лечеб!F4:F10000,AI4)+SUMIFS(Баня!O4:O10000,Баня!N4:N10000,B360,Баня!F4:F10000,AI4)+SUMIFS(Адм!O4:O10000,Адм!N4:N10000,B360,Адм!F4:F10000,AI4)+SUMIFS(С.Х!O4:O9995,С.Х!N4:N9995,B360,С.Х!F4:F9995,AI4)+SUMIFS(новостр!N4:N9999,новостр!M4:M9999,B360,новостр!F4:F9999,AI4)+SUMIFS(авт!K4:K10004,авт!L4:L10004,B360,авт!F4:F10004,AI4)+SUMIFS(ЖС!S4:S10020,ЖС!R4:R10020,B360,ЖС!F4:F10020,AI4)+SUMIFS(Лес!L5:L9992,Лес!K5:K9992,B360,Лес!F5:F9992,AI4)+SUMIFS('степь '!K5:K9998,'степь '!J5:J9998,B360,'степь '!F5:F9998,AI4)+SUMIFS(Пр.откр.тер!N4:N9967,Пр.откр.тер!M4:M9967,B360,Пр.откр.тер!F4:F9967,AI4)</f>
        <v>0</v>
      </c>
      <c r="AK14" s="27">
        <f>SUMIFS(произв!A4:A9995,произв!N4:N9995,B360,произв!F4:F9995,AK4)+SUMIFS(торг!A4:A10000,торг!N4:N10000,B360,торг!F4:F10000,AK4)+SUMIFS(склад!A4:A9995,склад!N4:N9995,B360,склад!F4:F9995,AK4)+SUMIFS('обр '!A4:A9999,'обр '!N4:N9999,B360,'обр '!F4:F9999,AK4)+SUMIFS(детс!A4:A10000,детс!N4:N10000,B360,детс!F4:F10000,AK4)+SUMIFS(культ!A4:A10000,культ!N4:N10000,B360,культ!F4:F10000,AK4)+SUMIFS(спорт!A4:A10000,спорт!N4:N10000,B360,спорт!F4:F10000,AK4)+SUMIFS(лечеб!A4:A10000,лечеб!N4:N10000,B360,лечеб!F4:F10000,AK4)+SUMIFS(Баня!A4:A10000,Баня!N4:N10000,B360,Баня!F4:F10000,AK4)+SUMIFS(Адм!A4:A10000,Адм!N4:N10000,B360,Адм!F4:F10000,AK4)+SUMIFS(С.Х!A4:A9995,С.Х!N4:N9995,B360,С.Х!F4:F9995,AK4)+SUMIFS(новостр!A4:A9999,новостр!M4:M9999,B360,новостр!F4:F9999,AK4)+SUMIFS(авт!A4:A10004,авт!L4:L10004,B360,авт!F4:F10004,AK4)+SUMIFS(ЖС!A4:A10020,ЖС!R4:R10020,B360,ЖС!F4:F10020,AK4)+SUMIFS(Лес!A5:A9992,Лес!K5:K9992,B360,Лес!F5:F9992,AK4)+SUMIFS('степь '!A5:A9998,'степь '!J5:J9998,B360,'степь '!F5:F9998,AK4)+SUMIFS(Пр.откр.тер!A4:A9967,Пр.откр.тер!M4:M9967,B360,Пр.откр.тер!F4:F9967,AK4)</f>
        <v>0</v>
      </c>
      <c r="AL14" s="27">
        <f>SUMIFS(произв!O4:O9995,произв!N4:N9995,B360,произв!F4:F9995,AK4)+SUMIFS(торг!O4:O10000,торг!N4:N10000,B360,торг!F4:F10000,AK4)+SUMIFS(склад!O4:O9995,склад!N4:N9995,B360,склад!F4:F9995,AK4)+SUMIFS('обр '!O4:O9999,'обр '!N4:N9999,B360,'обр '!F4:F9999,AK4)+SUMIFS(детс!O4:O10000,детс!N4:N10000,B360,детс!F4:F10000,AK4)+SUMIFS(культ!O4:O10000,культ!N4:N10000,B360,культ!F4:F10000,AK4)+SUMIFS(спорт!O4:O10000,спорт!N4:N10000,B360,спорт!F4:F10000,AK4)+SUMIFS(лечеб!O4:O10000,лечеб!N4:N10000,B360,лечеб!F4:F10000,AK4)+SUMIFS(Баня!O4:O10000,Баня!N4:N10000,B360,Баня!F4:F10000,AK4)+SUMIFS(Адм!O4:O10000,Адм!N4:N10000,B360,Адм!F4:F10000,AK4)+SUMIFS(С.Х!O4:O9995,С.Х!N4:N9995,B360,С.Х!F4:F9995,AK4)+SUMIFS(новостр!N4:N9999,новостр!M4:M9999,B360,новостр!F4:F9999,AK4)+SUMIFS(авт!K4:K10004,авт!L4:L10004,B360,авт!F4:F10004,AK4)+SUMIFS(ЖС!S4:S10020,ЖС!R4:R10020,B360,ЖС!F4:F10020,AK4)+SUMIFS(Лес!L5:L9992,Лес!K5:K9992,B360,Лес!F5:F9992,AK4)+SUMIFS('степь '!K5:K9998,'степь '!J5:J9998,B360,'степь '!F5:F9998,AK4)+SUMIFS(Пр.откр.тер!N4:N9967,Пр.откр.тер!M4:M9967,B360,Пр.откр.тер!F4:F9967,AK4)</f>
        <v>0</v>
      </c>
      <c r="AM14" s="27">
        <f>SUMIFS(произв!A4:A9995,произв!N4:N9995,B360,произв!F4:F9995,AM4)+SUMIFS(торг!A4:A10000,торг!N4:N10000,B360,торг!F4:F10000,AM4)+SUMIFS(склад!A4:A9995,склад!N4:N9995,B360,склад!F4:F9995,AM4)+SUMIFS('обр '!A4:A9999,'обр '!N4:N9999,B360,'обр '!F4:F9999,AM4)+SUMIFS(детс!A4:A10000,детс!N4:N10000,B360,детс!F4:F10000,AM4)+SUMIFS(культ!A4:A10000,культ!N4:N10000,B360,культ!F4:F10000,AM4)+SUMIFS(спорт!A4:A10000,спорт!N4:N10000,B360,спорт!F4:F10000,AM4)+SUMIFS(лечеб!A4:A10000,лечеб!N4:N10000,B360,лечеб!F4:F10000,AM4)+SUMIFS(Баня!A4:A10000,Баня!N4:N10000,B360,Баня!F4:F10000,AM4)+SUMIFS(Адм!A4:A10000,Адм!N4:N10000,B360,Адм!F4:F10000,AM4)+SUMIFS(С.Х!A4:A9995,С.Х!N4:N9995,B360,С.Х!F4:F9995,AM4)+SUMIFS(новостр!A4:A9999,новостр!M4:M9999,B360,новостр!F4:F9999,AM4)+SUMIFS(авт!A4:A10004,авт!L4:L10004,B360,авт!F4:F10004,AM4)+SUMIFS(ЖС!A4:A10020,ЖС!R4:R10020,B360,ЖС!F4:F10020,AM4)+SUMIFS(Лес!A5:A9992,Лес!K5:K9992,B360,Лес!F5:F9992,AM4)+SUMIFS('степь '!A5:A9998,'степь '!J5:J9998,B360,'степь '!F5:F9998,AM4)+SUMIFS(Пр.откр.тер!A4:A9967,Пр.откр.тер!M4:M9967,B360,Пр.откр.тер!F4:F9967,AM4)</f>
        <v>0</v>
      </c>
      <c r="AN14" s="27">
        <f>SUMIFS(произв!O4:O9995,произв!N4:N9995,B360,произв!F4:F9995,AM4)+SUMIFS(торг!O4:O10000,торг!N4:N10000,B360,торг!F4:F10000,AM4)+SUMIFS(склад!O4:O9995,склад!N4:N9995,B360,склад!F4:F9995,AM4)+SUMIFS('обр '!O4:O9999,'обр '!N4:N9999,B360,'обр '!F4:F9999,AM4)+SUMIFS(детс!O4:O10000,детс!N4:N10000,B360,детс!F4:F10000,AM4)+SUMIFS(культ!O4:O10000,культ!N4:N10000,B360,культ!F4:F10000,AM4)+SUMIFS(спорт!O4:O10000,спорт!N4:N10000,B360,спорт!F4:F10000,AM4)+SUMIFS(лечеб!O4:O10000,лечеб!N4:N10000,B360,лечеб!F4:F10000,AM4)+SUMIFS(Баня!O4:O10000,Баня!N4:N10000,B360,Баня!F4:F10000,AM4)+SUMIFS(Адм!O4:O10000,Адм!N4:N10000,B360,Адм!F4:F10000,AM4)+SUMIFS(С.Х!O4:O9995,С.Х!N4:N9995,B360,С.Х!F4:F9995,AM4)+SUMIFS(новостр!N4:N9999,новостр!M4:M9999,B360,новостр!F4:F9999,AM4)+SUMIFS(авт!K4:K10004,авт!L4:L10004,B360,авт!F4:F10004,AM4)+SUMIFS(ЖС!S4:S10020,ЖС!R4:R10020,B360,ЖС!F4:F10020,AM4)+SUMIFS(Лес!L5:L9992,Лес!K5:K9992,B360,Лес!F5:F9992,AM4)+SUMIFS('степь '!K5:K9998,'степь '!J5:J9998,B360,'степь '!F5:F9998,AM4)+SUMIFS(Пр.откр.тер!N4:N9967,Пр.откр.тер!M4:M9967,B360,Пр.откр.тер!F4:F9967,AM4)</f>
        <v>0</v>
      </c>
      <c r="AO14" s="27">
        <f>SUMIFS(произв!A4:A9995,произв!N4:N9995,B360,произв!F4:F9995,AO4)+SUMIFS(торг!A4:A10000,торг!N4:N10000,B360,торг!F4:F10000,AO4)+SUMIFS(склад!A4:A9995,склад!N4:N9995,B360,склад!F4:F9995,AO4)+SUMIFS('обр '!A4:A9999,'обр '!N4:N9999,B360,'обр '!F4:F9999,AO4)+SUMIFS(детс!A4:A10000,детс!N4:N10000,B360,детс!F4:F10000,AO4)+SUMIFS(культ!A4:A10000,культ!N4:N10000,B360,культ!F4:F10000,AO4)+SUMIFS(спорт!A4:A10000,спорт!N4:N10000,B360,спорт!F4:F10000,AO4)+SUMIFS(лечеб!A4:A10000,лечеб!N4:N10000,B360,лечеб!F4:F10000,AO4)+SUMIFS(Баня!A4:A10000,Баня!N4:N10000,B360,Баня!F4:F10000,AO4)+SUMIFS(Адм!A4:A10000,Адм!N4:N10000,B360,Адм!F4:F10000,AO4)+SUMIFS(С.Х!A4:A9995,С.Х!N4:N9995,B360,С.Х!F4:F9995,AO4)+SUMIFS(новостр!A4:A9999,новостр!M4:M9999,B360,новостр!F4:F9999,AO4)+SUMIFS(авт!A4:A10004,авт!L4:L10004,B360,авт!F4:F10004,AO4)+SUMIFS(ЖС!A4:A10020,ЖС!R4:R10020,B360,ЖС!F4:F10020,AO4)+SUMIFS(Лес!A5:A9992,Лес!K5:K9992,B360,Лес!F5:F9992,AO4)+SUMIFS('степь '!A5:A9998,'степь '!J5:J9998,B360,'степь '!F5:F9998,AO4)+SUMIFS(Пр.откр.тер!A4:A9967,Пр.откр.тер!M4:M9967,B360,Пр.откр.тер!F4:F9967,AO4)</f>
        <v>0</v>
      </c>
      <c r="AP14" s="27">
        <f>SUMIFS(произв!O4:O9995,произв!N4:N9995,B360,произв!F4:F9995,AO4)+SUMIFS(торг!O4:O10000,торг!N4:N10000,B360,торг!F4:F10000,AO4)+SUMIFS(склад!O4:O9995,склад!N4:N9995,B360,склад!F4:F9995,AO4)+SUMIFS('обр '!O4:O9999,'обр '!N4:N9999,B360,'обр '!F4:F9999,AO4)+SUMIFS(детс!O4:O10000,детс!N4:N10000,B360,детс!F4:F10000,AO4)+SUMIFS(культ!O4:O10000,культ!N4:N10000,B360,культ!F4:F10000,AO4)+SUMIFS(спорт!O4:O10000,спорт!N4:N10000,B360,спорт!F4:F10000,AO4)+SUMIFS(лечеб!O4:O10000,лечеб!N4:N10000,B360,лечеб!F4:F10000,AO4)+SUMIFS(Баня!O4:O10000,Баня!N4:N10000,B360,Баня!F4:F10000,AO4)+SUMIFS(Адм!O4:O10000,Адм!N4:N10000,B360,Адм!F4:F10000,AO4)+SUMIFS(С.Х!O4:O9995,С.Х!N4:N9995,B360,С.Х!F4:F9995,AO4)+SUMIFS(новостр!N4:N9999,новостр!M4:M9999,B360,новостр!F4:F9999,AO4)+SUMIFS(авт!K4:K10004,авт!L4:L10004,B360,авт!F4:F10004,AO4)+SUMIFS(ЖС!S4:S10020,ЖС!R4:R10020,B360,ЖС!F4:F10020,AO4)+SUMIFS(Лес!L5:L9992,Лес!K5:K9992,B360,Лес!F5:F9992,AO4)+SUMIFS('степь '!K5:K9998,'степь '!J5:J9998,B360,'степь '!F5:F9998,AO4)+SUMIFS(Пр.откр.тер!N4:N9967,Пр.откр.тер!M4:M9967,B360,Пр.откр.тер!F4:F9967,AO4)</f>
        <v>0</v>
      </c>
      <c r="AQ14" s="27">
        <f>SUMIFS(произв!A4:A9995,произв!N4:N9995,B360,произв!F4:F9995,AQ4)+SUMIFS(торг!A4:A10000,торг!N4:N10000,B360,торг!F4:F10000,AQ4)+SUMIFS(склад!A4:A9995,склад!N4:N9995,B360,склад!F4:F9995,AQ4)+SUMIFS('обр '!A4:A9999,'обр '!N4:N9999,B360,'обр '!F4:F9999,AQ4)+SUMIFS(детс!A4:A10000,детс!N4:N10000,B360,детс!F4:F10000,AQ4)+SUMIFS(культ!A4:A10000,культ!N4:N10000,B360,культ!F4:F10000,AQ4)+SUMIFS(спорт!A4:A10000,спорт!N4:N10000,B360,спорт!F4:F10000,AQ4)+SUMIFS(лечеб!A4:A10000,лечеб!N4:N10000,B360,лечеб!F4:F10000,AQ4)+SUMIFS(Баня!A4:A10000,Баня!N4:N10000,B360,Баня!F4:F10000,AQ4)+SUMIFS(Адм!A4:A10000,Адм!N4:N10000,B360,Адм!F4:F10000,AQ4)+SUMIFS(С.Х!A4:A9995,С.Х!N4:N9995,B360,С.Х!F4:F9995,AQ4)+SUMIFS(новостр!A4:A9999,новостр!M4:M9999,B360,новостр!F4:F9999,AQ4)+SUMIFS(авт!A4:A10004,авт!L4:L10004,B360,авт!F4:F10004,AQ4)+SUMIFS(ЖС!A4:A10020,ЖС!R4:R10020,B360,ЖС!F4:F10020,AQ4)+SUMIFS(Лес!A5:A9992,Лес!K5:K9992,B360,Лес!F5:F9992,AQ4)+SUMIFS('степь '!A5:A9998,'степь '!J5:J9998,B360,'степь '!F5:F9998,AQ4)+SUMIFS(Пр.откр.тер!A4:A9967,Пр.откр.тер!M4:M9967,B360,Пр.откр.тер!F4:F9967,AQ4)</f>
        <v>0</v>
      </c>
      <c r="AR14" s="27">
        <f>SUMIFS(произв!O4:O9995,произв!N4:N9995,B360,произв!F4:F9995,AQ4)+SUMIFS(торг!O4:O10000,торг!N4:N10000,B360,торг!F4:F10000,AQ4)+SUMIFS(склад!O4:O9995,склад!N4:N9995,B360,склад!F4:F9995,AQ4)+SUMIFS('обр '!O4:O9999,'обр '!N4:N9999,B360,'обр '!F4:F9999,AQ4)+SUMIFS(детс!O4:O10000,детс!N4:N10000,B360,детс!F4:F10000,AQ4)+SUMIFS(культ!O4:O10000,культ!N4:N10000,B360,культ!F4:F10000,AQ4)+SUMIFS(спорт!O4:O10000,спорт!N4:N10000,B360,спорт!F4:F10000,AQ4)+SUMIFS(лечеб!O4:O10000,лечеб!N4:N10000,B360,лечеб!F4:F10000,AQ4)+SUMIFS(Баня!O4:O10000,Баня!N4:N10000,B360,Баня!F4:F10000,AQ4)+SUMIFS(Адм!O4:O10000,Адм!N4:N10000,B360,Адм!F4:F10000,AQ4)+SUMIFS(С.Х!O4:O9995,С.Х!N4:N9995,B360,С.Х!F4:F9995,AQ4)+SUMIFS(новостр!N4:N9999,новостр!M4:M9999,B360,новостр!F4:F9999,AQ4)+SUMIFS(авт!K4:K10004,авт!L4:L10004,B360,авт!F4:F10004,AQ4)+SUMIFS(ЖС!S4:S10020,ЖС!R4:R10020,B360,ЖС!F4:F10020,AQ4)+SUMIFS(Лес!L5:L9992,Лес!K5:K9992,B360,Лес!F5:F9992,AQ4)+SUMIFS('степь '!K5:K9998,'степь '!J5:J9998,B360,'степь '!F5:F9998,AQ4)+SUMIFS(Пр.откр.тер!N4:N9967,Пр.откр.тер!M4:M9967,B360,Пр.откр.тер!F4:F9967,AQ4)</f>
        <v>0</v>
      </c>
      <c r="AS14" s="27">
        <f>SUMIFS(произв!A4:A9995,произв!N4:N9995,B360,произв!F4:F9995,AS4)+SUMIFS(торг!A4:A10000,торг!N4:N10000,B360,торг!F4:F10000,AS4)+SUMIFS(склад!A4:A9995,склад!N4:N9995,B360,склад!F4:F9995,AS4)+SUMIFS('обр '!A4:A9999,'обр '!N4:N9999,B360,'обр '!F4:F9999,AS4)+SUMIFS(детс!A4:A10000,детс!N4:N10000,B360,детс!F4:F10000,AS4)+SUMIFS(культ!A4:A10000,культ!N4:N10000,B360,культ!F4:F10000,AS4)+SUMIFS(спорт!A4:A10000,спорт!N4:N10000,B360,спорт!F4:F10000,AS4)+SUMIFS(лечеб!A4:A10000,лечеб!N4:N10000,B360,лечеб!F4:F10000,AS4)+SUMIFS(Баня!A4:A10000,Баня!N4:N10000,B360,Баня!F4:F10000,AS4)+SUMIFS(Адм!A4:A10000,Адм!N4:N10000,B360,Адм!F4:F10000,AS4)+SUMIFS(С.Х!A4:A9995,С.Х!N4:N9995,B360,С.Х!F4:F9995,AS4)+SUMIFS(новостр!A4:A9999,новостр!M4:M9999,B360,новостр!F4:F9999,AS4)+SUMIFS(авт!A4:A10004,авт!L4:L10004,B360,авт!F4:F10004,AS4)+SUMIFS(ЖС!A4:A10020,ЖС!R4:R10020,B360,ЖС!F4:F10020,AS4)+SUMIFS(Лес!A5:A9992,Лес!K5:K9992,B360,Лес!F5:F9992,AS4)+SUMIFS('степь '!A5:A9998,'степь '!J5:J9998,B360,'степь '!F5:F9998,AS4)+SUMIFS(Пр.откр.тер!A4:A9967,Пр.откр.тер!M4:M9967,B360,Пр.откр.тер!F4:F9967,AS4)</f>
        <v>0</v>
      </c>
      <c r="AT14" s="27">
        <f>SUMIFS(произв!O4:O9995,произв!N4:N9995,B360,произв!F4:F9995,AS4)+SUMIFS(торг!O4:O10000,торг!N4:N10000,B360,торг!F4:F10000,AS4)+SUMIFS(склад!O4:O9995,склад!N4:N9995,B360,склад!F4:F9995,AS4)+SUMIFS('обр '!O4:O9999,'обр '!N4:N9999,B360,'обр '!F4:F9999,AS4)+SUMIFS(детс!O4:O10000,детс!N4:N10000,B360,детс!F4:F10000,AS4)+SUMIFS(культ!O4:O10000,культ!N4:N10000,B360,культ!F4:F10000,AS4)+SUMIFS(спорт!O4:O10000,спорт!N4:N10000,B360,спорт!F4:F10000,AS4)+SUMIFS(лечеб!O4:O10000,лечеб!N4:N10000,B360,лечеб!F4:F10000,AS4)+SUMIFS(Баня!O4:O10000,Баня!N4:N10000,B360,Баня!F4:F10000,AS4)+SUMIFS(Адм!O4:O10000,Адм!N4:N10000,B360,Адм!F4:F10000,AS4)+SUMIFS(С.Х!O4:O9995,С.Х!N4:N9995,B360,С.Х!F4:F9995,AS4)+SUMIFS(новостр!N4:N9999,новостр!M4:M9999,B360,новостр!F4:F9999,AS4)+SUMIFS(авт!K4:K10004,авт!L4:L10004,B360,авт!F4:F10004,AS4)+SUMIFS(ЖС!S4:S10020,ЖС!R4:R10020,B360,ЖС!F4:F10020,AS4)+SUMIFS(Лес!L5:L9992,Лес!K5:K9992,B360,Лес!F5:F9992,AS4)+SUMIFS('степь '!K5:K9998,'степь '!J5:J9998,B360,'степь '!F5:F9998,AS4)+SUMIFS(Пр.откр.тер!N4:N9967,Пр.откр.тер!M4:M9967,B360,Пр.откр.тер!F4:F9967,AS4)</f>
        <v>0</v>
      </c>
      <c r="AU14" s="27">
        <f>SUMIFS(произв!A4:A9995,произв!N4:N9995,B360,произв!F4:F9995,AU4)+SUMIFS(торг!A4:A10000,торг!N4:N10000,B360,торг!F4:F10000,AU4)+SUMIFS(склад!A4:A9995,склад!N4:N9995,B360,склад!F4:F9995,AU4)+SUMIFS('обр '!A4:A9999,'обр '!N4:N9999,B360,'обр '!F4:F9999,AU4)+SUMIFS(детс!A4:A10000,детс!N4:N10000,B360,детс!F4:F10000,AU4)+SUMIFS(культ!A4:A10000,культ!N4:N10000,B360,культ!F4:F10000,AU4)+SUMIFS(спорт!A4:A10000,спорт!N4:N10000,B360,спорт!F4:F10000,AU4)+SUMIFS(лечеб!A4:A10000,лечеб!N4:N10000,B360,лечеб!F4:F10000,AU4)+SUMIFS(Баня!A4:A10000,Баня!N4:N10000,B360,Баня!F4:F10000,AU4)+SUMIFS(Адм!A4:A10000,Адм!N4:N10000,B360,Адм!F4:F10000,AU4)+SUMIFS(С.Х!A4:A9995,С.Х!N4:N9995,B360,С.Х!F4:F9995,AU4)+SUMIFS(новостр!A4:A9999,новостр!M4:M9999,B360,новостр!F4:F9999,AU4)+SUMIFS(авт!A4:A10004,авт!L4:L10004,B360,авт!F4:F10004,AU4)+SUMIFS(ЖС!A4:A10020,ЖС!R4:R10020,B360,ЖС!F4:F10020,AU4)+SUMIFS(Лес!A5:A9992,Лес!K5:K9992,B360,Лес!F5:F9992,AU4)+SUMIFS('степь '!A5:A9998,'степь '!J5:J9998,B360,'степь '!F5:F9998,AU4)+SUMIFS(Пр.откр.тер!A4:A9967,Пр.откр.тер!M4:M9967,B360,Пр.откр.тер!F4:F9967,AU4)</f>
        <v>0</v>
      </c>
      <c r="AV14" s="27">
        <f>SUMIFS(произв!O4:O9995,произв!N4:N9995,B360,произв!F4:F9995,AU4)+SUMIFS(торг!O4:O10000,торг!N4:N10000,B360,торг!F4:F10000,AU4)+SUMIFS(склад!O4:O9995,склад!N4:N9995,B360,склад!F4:F9995,AU4)+SUMIFS('обр '!O4:O9999,'обр '!N4:N9999,B360,'обр '!F4:F9999,AU4)+SUMIFS(детс!O4:O10000,детс!N4:N10000,B360,детс!F4:F10000,AU4)+SUMIFS(культ!O4:O10000,культ!N4:N10000,B360,культ!F4:F10000,AU4)+SUMIFS(спорт!O4:O10000,спорт!N4:N10000,B360,спорт!F4:F10000,AU4)+SUMIFS(лечеб!O4:O10000,лечеб!N4:N10000,B360,лечеб!F4:F10000,AU4)+SUMIFS(Баня!O4:O10000,Баня!N4:N10000,B360,Баня!F4:F10000,AU4)+SUMIFS(Адм!O4:O10000,Адм!N4:N10000,B360,Адм!F4:F10000,AU4)+SUMIFS(С.Х!O4:O9995,С.Х!N4:N9995,B360,С.Х!F4:F9995,AU4)+SUMIFS(новостр!N4:N9999,новостр!M4:M9999,B360,новостр!F4:F9999,AU4)+SUMIFS(авт!K4:K10004,авт!L4:L10004,B360,авт!F4:F10004,AU4)+SUMIFS(ЖС!S4:S10020,ЖС!R4:R10020,B360,ЖС!F4:F10020,AU4)+SUMIFS(Лес!L5:L9992,Лес!K5:K9992,B360,Лес!F5:F9992,AU4)+SUMIFS('степь '!K5:K9998,'степь '!J5:J9998,B360,'степь '!F5:F9998,AU4)+SUMIFS(Пр.откр.тер!N4:N9967,Пр.откр.тер!M4:M9967,B360,Пр.откр.тер!F4:F9967,AU4)</f>
        <v>0</v>
      </c>
    </row>
    <row r="15" spans="1:90" ht="16.5" thickBot="1">
      <c r="A15" s="236" t="s">
        <v>68</v>
      </c>
      <c r="B15" s="236" t="s">
        <v>167</v>
      </c>
      <c r="C15" s="432">
        <f t="shared" si="2"/>
        <v>0</v>
      </c>
      <c r="D15" s="2309">
        <f t="shared" si="3"/>
        <v>0</v>
      </c>
      <c r="E15" s="481">
        <v>0</v>
      </c>
      <c r="F15" s="482">
        <v>0</v>
      </c>
      <c r="G15" s="2352">
        <f>C15/C48*100%</f>
        <v>0</v>
      </c>
      <c r="H15" s="2353">
        <f>D15/D48*100%</f>
        <v>0</v>
      </c>
      <c r="I15" s="464">
        <f>SUMIFS(произв!A4:A9995,произв!N4:N9995,B361,произв!F4:F9995,I4)+SUMIFS(торг!A4:A10000,торг!N4:N10000,B361,торг!F4:F10000,I4)+SUMIFS(склад!A4:A9995,склад!N4:N9995,B361,склад!F4:F9995,I4)+SUMIFS('обр '!A4:A9999,'обр '!N4:N9999,B361,'обр '!F4:F9999,I4)+SUMIFS(детс!A4:A10000,детс!N4:N10000,B361,детс!F4:F10000,I4)+SUMIFS(культ!A4:A10000,культ!N4:N10000,B361,культ!F4:F10000,I4)+SUMIFS(спорт!A4:A10000,спорт!N4:N10000,B361,спорт!F4:F10000,I4)+SUMIFS(лечеб!A4:A10000,лечеб!N4:N10000,B361,лечеб!F4:F10000,I4)+SUMIFS(Баня!A4:A10000,Баня!N4:N10000,B361,Баня!F4:F10000,I4)+SUMIFS(Адм!A4:A10000,Адм!N4:N10000,B361,Адм!F4:F10000,I4)+SUMIFS(С.Х!A4:A9995,С.Х!N4:N9995,B361,С.Х!F4:F9995,I4)+SUMIFS(новостр!A4:A9999,новостр!M4:M9999,B361,новостр!F4:F9999,I4)+SUMIFS(авт!A4:A10004,авт!L4:L10004,B361,авт!F4:F10004,I4)+SUMIFS(ЖС!A4:A10020,ЖС!R4:R10020,B361,ЖС!F4:F10020,I4)+SUMIFS(Лес!A5:A9992,Лес!K5:K9992,B361,Лес!F5:F9992,I4)+SUMIFS('степь '!A5:A9998,'степь '!J5:J9998,B361,'степь '!F5:F9998,I4)+SUMIFS(Пр.откр.тер!A4:A9967,Пр.откр.тер!M4:M9967,B361,Пр.откр.тер!F4:F9967,I4)</f>
        <v>0</v>
      </c>
      <c r="J15" s="25">
        <f>SUMIFS(произв!O4:O9995,произв!N4:N9995,B361,произв!F4:F9995,I4)+SUMIFS(торг!O4:O10000,торг!N4:N10000,B361,торг!F4:F10000,I4)+SUMIFS(склад!O4:O9995,склад!N4:N9995,B361,склад!F4:F9995,I4)+SUMIFS('обр '!O4:O9999,'обр '!N4:N9999,B361,'обр '!F4:F9999,I4)+SUMIFS(детс!O4:O10000,детс!N4:N10000,B361,детс!F4:F10000,I4)+SUMIFS(культ!O4:O10000,культ!N4:N10000,B361,культ!F4:F10000,I4)+SUMIFS(спорт!O4:O10000,спорт!N4:N10000,B361,спорт!F4:F10000,I4)+SUMIFS(лечеб!O4:O10000,лечеб!N4:N10000,B361,лечеб!F4:F10000,I4)+SUMIFS(Баня!O4:O10000,Баня!N4:N10000,B361,Баня!F4:F10000,I4)+SUMIFS(Адм!O4:O10000,Адм!N4:N10000,B361,Адм!F4:F10000,I4)+SUMIFS(С.Х!O4:O9995,С.Х!N4:N9995,B361,С.Х!F4:F9995,I4)+SUMIFS(новостр!N4:N9999,новостр!M4:M9999,B361,новостр!F4:F9999,I4)+SUMIFS(авт!K4:K10004,авт!L4:L10004,B361,авт!F4:F10004,I4)+SUMIFS(ЖС!S4:S10020,ЖС!R4:R10020,B361,ЖС!F4:F10020,I4)+SUMIFS(Лес!L5:L9992,Лес!K5:K9992,B361,Лес!F5:F9992,I4)+SUMIFS('степь '!K5:K9998,'степь '!J5:J9998,B361,'степь '!F5:F9998,I4)+SUMIFS(Пр.откр.тер!N4:N9967,Пр.откр.тер!M4:M9967,B361,Пр.откр.тер!F4:F9967,I4)</f>
        <v>0</v>
      </c>
      <c r="K15" s="26">
        <f>SUMIFS(произв!A4:A9995,произв!N4:N9995,B361,произв!F4:F9995,K4)+SUMIFS(торг!A4:A10000,торг!N4:N10000,B361,торг!F4:F10000,K4)+SUMIFS(склад!A4:A9995,склад!N4:N9995,B361,склад!F4:F9995,K4)+SUMIFS('обр '!A4:A9999,'обр '!N4:N9999,B361,'обр '!F4:F9999,K4)+SUMIFS(детс!A4:A10000,детс!N4:N10000,B361,детс!F4:F10000,K4)+SUMIFS(культ!A4:A10000,культ!N4:N10000,B361,культ!F4:F10000,K4)+SUMIFS(спорт!A4:A10000,спорт!N4:N10000,B361,спорт!F4:F10000,K4)+SUMIFS(лечеб!A4:A10000,лечеб!N4:N10000,B361,лечеб!F4:F10000,K4)+SUMIFS(Баня!A4:A10000,Баня!N4:N10000,B361,Баня!F4:F10000,K4)+SUMIFS(Адм!A4:A10000,Адм!N4:N10000,B361,Адм!F4:F10000,K4)+SUMIFS(С.Х!A4:A9995,С.Х!N4:N9995,B361,С.Х!F4:F9995,K4)+SUMIFS(новостр!A4:A9999,новостр!M4:M9999,B361,новостр!F4:F9999,K4)+SUMIFS(авт!A4:A10004,авт!L4:L10004,B361,авт!F4:F10004,K4)+SUMIFS(ЖС!A4:A10020,ЖС!R4:R10020,B361,ЖС!F4:F10020,K4)+SUMIFS(Лес!A5:A9992,Лес!K5:K9992,B361,Лес!F5:F9992,K4)+SUMIFS('степь '!A5:A9998,'степь '!J5:J9998,B361,'степь '!F5:F9998,K4)+SUMIFS(Пр.откр.тер!A4:A9967,Пр.откр.тер!M4:M9967,B361,Пр.откр.тер!F4:F9967,K4)</f>
        <v>0</v>
      </c>
      <c r="L15" s="27">
        <f>SUMIFS(произв!O4:O9995,произв!N4:N9995,B361,произв!F4:F9995,K4)+SUMIFS(торг!O4:O10000,торг!N4:N10000,B361,торг!F4:F10000,K4)+SUMIFS(склад!O4:O9995,склад!N4:N9995,B361,склад!F4:F9995,K4)+SUMIFS('обр '!O4:O9999,'обр '!N4:N9999,B361,'обр '!F4:F9999,K4)+SUMIFS(детс!O4:O10000,детс!N4:N10000,B361,детс!F4:F10000,K4)+SUMIFS(культ!O4:O10000,культ!N4:N10000,B361,культ!F4:F10000,K4)+SUMIFS(спорт!O4:O10000,спорт!N4:N10000,B361,спорт!F4:F10000,K4)+SUMIFS(лечеб!O4:O10000,лечеб!N4:N10000,B361,лечеб!F4:F10000,K4)+SUMIFS(Баня!O4:O10000,Баня!N4:N10000,B361,Баня!F4:F10000,K4)+SUMIFS(Адм!O4:O10000,Адм!N4:N10000,B361,Адм!F4:F10000,K4)+SUMIFS(С.Х!O4:O9995,С.Х!N4:N9995,B361,С.Х!F4:F9995,K4)+SUMIFS(новостр!N4:N9999,новостр!M4:M9999,B361,новостр!F4:F9999,K4)+SUMIFS(авт!K4:K10004,авт!L4:L10004,B361,авт!F4:F10004,K4)+SUMIFS(ЖС!S4:S10020,ЖС!R4:R10020,B361,ЖС!F4:F10020,K4)+SUMIFS(Лес!L5:L9992,Лес!K5:K9992,B361,Лес!F5:F9992,K4)+SUMIFS('степь '!K5:K9998,'степь '!J5:J9998,B361,'степь '!F5:F9998,K4)+SUMIFS(Пр.откр.тер!N4:N9967,Пр.откр.тер!M4:M9967,B361,Пр.откр.тер!F4:F9967,K4)</f>
        <v>0</v>
      </c>
      <c r="M15" s="27">
        <f>SUMIFS(произв!A4:A9995,произв!N4:N9995,B361,произв!F4:F9995,M4)+SUMIFS(торг!A4:A10000,торг!N4:N10000,B361,торг!F4:F10000,M4)+SUMIFS(склад!A4:A9995,склад!N4:N9995,B361,склад!F4:F9995,M4)+SUMIFS('обр '!A4:A9999,'обр '!N4:N9999,B361,'обр '!F4:F9999,M4)+SUMIFS(детс!A4:A10000,детс!N4:N10000,B361,детс!F4:F10000,M4)+SUMIFS(культ!A4:A10000,культ!N4:N10000,B361,культ!F4:F10000,M4)+SUMIFS(спорт!A4:A10000,спорт!N4:N10000,B361,спорт!F4:F10000,M4)+SUMIFS(лечеб!A4:A10000,лечеб!N4:N10000,B361,лечеб!F4:F10000,M4)+SUMIFS(Баня!A4:A10000,Баня!N4:N10000,B361,Баня!F4:F10000,M4)+SUMIFS(Адм!A4:A10000,Адм!N4:N10000,B361,Адм!F4:F10000,M4)+SUMIFS(С.Х!A4:A9995,С.Х!N4:N9995,B361,С.Х!F4:F9995,M4)+SUMIFS(новостр!A4:A9999,новостр!M4:M9999,B361,новостр!F4:F9999,M4)+SUMIFS(авт!A4:A10004,авт!L4:L10004,B361,авт!F4:F10004,M4)+SUMIFS(ЖС!A4:A10020,ЖС!R4:R10020,B361,ЖС!F4:F10020,M4)+SUMIFS(Лес!A5:A9992,Лес!K5:K9992,B361,Лес!F5:F9992,M4)+SUMIFS('степь '!A5:A9998,'степь '!J5:J9998,B361,'степь '!F5:F9998,M4)+SUMIFS(Пр.откр.тер!A4:A9967,Пр.откр.тер!M4:M9967,B361,Пр.откр.тер!F4:F9967,M4)</f>
        <v>0</v>
      </c>
      <c r="N15" s="27">
        <f>SUMIFS(произв!O4:O9995,произв!N4:N9995,B361,произв!F4:F9995,M4)+SUMIFS(торг!O4:O10000,торг!N4:N10000,B361,торг!F4:F10000,M4)+SUMIFS(склад!O4:O9995,склад!N4:N9995,B361,склад!F4:F9995,M4)+SUMIFS('обр '!O4:O9999,'обр '!N4:N9999,B361,'обр '!F4:F9999,M4)+SUMIFS(детс!O4:O10000,детс!N4:N10000,B361,детс!F4:F10000,M4)+SUMIFS(культ!O4:O10000,культ!N4:N10000,B361,культ!F4:F10000,M4)+SUMIFS(спорт!O4:O10000,спорт!N4:N10000,B361,спорт!F4:F10000,M4)+SUMIFS(лечеб!O4:O10000,лечеб!N4:N10000,B361,лечеб!F4:F10000,M4)+SUMIFS(Баня!O4:O10000,Баня!N4:N10000,B361,Баня!F4:F10000,M4)+SUMIFS(Адм!O4:O10000,Адм!N4:N10000,B361,Адм!F4:F10000,M4)+SUMIFS(С.Х!O4:O9995,С.Х!N4:N9995,B361,С.Х!F4:F9995,M4)+SUMIFS(новостр!N4:N9999,новостр!M4:M9999,B361,новостр!F4:F9999,M4)+SUMIFS(авт!K4:K10004,авт!L4:L10004,B361,авт!F4:F10004,M4)+SUMIFS(ЖС!S4:S10020,ЖС!R4:R10020,B361,ЖС!F4:F10020,M4)+SUMIFS(Лес!L5:L9992,Лес!K5:K9992,B361,Лес!F5:F9992,M4)+SUMIFS('степь '!K5:K9998,'степь '!J5:J9998,B361,'степь '!F5:F9998,M4)+SUMIFS(Пр.откр.тер!N4:N9967,Пр.откр.тер!M4:M9967,B361,Пр.откр.тер!F4:F9967,M4)</f>
        <v>0</v>
      </c>
      <c r="O15" s="27">
        <f>SUMIFS(произв!A4:A9995,произв!N4:N9995,B361,произв!F4:F9995,O4)+SUMIFS(торг!A4:A10000,торг!N4:N10000,B361,торг!F4:F10000,O4)+SUMIFS(склад!A4:A9995,склад!N4:N9995,B361,склад!F4:F9995,O4)+SUMIFS('обр '!A4:A9999,'обр '!N4:N9999,B361,'обр '!F4:F9999,O4)+SUMIFS(детс!A4:A10000,детс!N4:N10000,B361,детс!F4:F10000,O4)+SUMIFS(культ!A4:A10000,культ!N4:N10000,B361,культ!F4:F10000,O4)+SUMIFS(спорт!A4:A10000,спорт!N4:N10000,B361,спорт!F4:F10000,O4)+SUMIFS(лечеб!A4:A10000,лечеб!N4:N10000,B361,лечеб!F4:F10000,O4)+SUMIFS(Баня!A4:A10000,Баня!N4:N10000,B361,Баня!F4:F10000,O4)+SUMIFS(Адм!A4:A10000,Адм!N4:N10000,B361,Адм!F4:F10000,O4)+SUMIFS(С.Х!A4:A9995,С.Х!N4:N9995,B361,С.Х!F4:F9995,O4)+SUMIFS(новостр!A4:A9999,новостр!M4:M9999,B361,новостр!F4:F9999,O4)+SUMIFS(авт!A4:A10004,авт!L4:L10004,B361,авт!F4:F10004,O4)+SUMIFS(ЖС!A4:A10020,ЖС!R4:R10020,B361,ЖС!F4:F10020,O4)+SUMIFS(Лес!A5:A9992,Лес!K5:K9992,B361,Лес!F5:F9992,O4)+SUMIFS('степь '!A5:A9998,'степь '!J5:J9998,B361,'степь '!F5:F9998,O4)+SUMIFS(Пр.откр.тер!A4:A9967,Пр.откр.тер!M4:M9967,B361,Пр.откр.тер!F4:F9967,O4)</f>
        <v>0</v>
      </c>
      <c r="P15" s="27">
        <f>SUMIFS(произв!O4:O9995,произв!N4:N9995,B361,произв!F4:F9995,O4)+SUMIFS(торг!O4:O10000,торг!N4:N10000,B361,торг!F4:F10000,O4)+SUMIFS(склад!O4:O9995,склад!N4:N9995,B361,склад!F4:F9995,O4)+SUMIFS('обр '!O4:O9999,'обр '!N4:N9999,B361,'обр '!F4:F9999,O4)+SUMIFS(детс!O4:O10000,детс!N4:N10000,B361,детс!F4:F10000,O4)+SUMIFS(культ!O4:O10000,культ!N4:N10000,B361,культ!F4:F10000,O4)+SUMIFS(спорт!O4:O10000,спорт!N4:N10000,B361,спорт!F4:F10000,O4)+SUMIFS(лечеб!O4:O10000,лечеб!N4:N10000,B361,лечеб!F4:F10000,O4)+SUMIFS(Баня!O4:O10000,Баня!N4:N10000,B361,Баня!F4:F10000,O4)+SUMIFS(Адм!O4:O10000,Адм!N4:N10000,B361,Адм!F4:F10000,O4)+SUMIFS(С.Х!O4:O9995,С.Х!N4:N9995,B361,С.Х!F4:F9995,O4)+SUMIFS(новостр!N4:N9999,новостр!M4:M9999,B361,новостр!F4:F9999,O4)+SUMIFS(авт!K4:K10004,авт!L4:L10004,B361,авт!F4:F10004,O4)+SUMIFS(ЖС!S4:S10020,ЖС!R4:R10020,B361,ЖС!F4:F10020,O4)+SUMIFS(Лес!L5:L9992,Лес!K5:K9992,B361,Лес!F5:F9992,O4)+SUMIFS('степь '!K5:K9998,'степь '!J5:J9998,B361,'степь '!F5:F9998,O4)+SUMIFS(Пр.откр.тер!N4:N9967,Пр.откр.тер!M4:M9967,B361,Пр.откр.тер!F4:F9967,O4)</f>
        <v>0</v>
      </c>
      <c r="Q15" s="27">
        <f>SUMIFS(произв!A4:A9995,произв!N4:N9995,B361,произв!F4:F9995,Q4)+SUMIFS(торг!A4:A10000,торг!N4:N10000,B361,торг!F4:F10000,Q4)+SUMIFS(склад!A4:A9995,склад!N4:N9995,B361,склад!F4:F9995,Q4)+SUMIFS('обр '!A4:A9999,'обр '!N4:N9999,B361,'обр '!F4:F9999,Q4)+SUMIFS(детс!A4:A10000,детс!N4:N10000,B361,детс!F4:F10000,Q4)+SUMIFS(культ!A4:A10000,культ!N4:N10000,B361,культ!F4:F10000,Q4)+SUMIFS(спорт!A4:A10000,спорт!N4:N10000,B361,спорт!F4:F10000,Q4)+SUMIFS(лечеб!A4:A10000,лечеб!N4:N10000,B361,лечеб!F4:F10000,Q4)+SUMIFS(Баня!A4:A10000,Баня!N4:N10000,B361,Баня!F4:F10000,Q4)+SUMIFS(Адм!A4:A10000,Адм!N4:N10000,B361,Адм!F4:F10000,Q4)+SUMIFS(С.Х!A4:A9995,С.Х!N4:N9995,B361,С.Х!F4:F9995,Q4)+SUMIFS(новостр!A4:A9999,новостр!M4:M9999,B361,новостр!F4:F9999,Q4)+SUMIFS(авт!A4:A10004,авт!L4:L10004,B361,авт!F4:F10004,Q4)+SUMIFS(ЖС!A4:A10020,ЖС!R4:R10020,B361,ЖС!F4:F10020,Q4)+SUMIFS(Лес!A5:A9992,Лес!K5:K9992,B361,Лес!F5:F9992,Q4)+SUMIFS('степь '!A5:A9998,'степь '!J5:J9998,B361,'степь '!F5:F9998,Q4)+SUMIFS(Пр.откр.тер!A4:A9967,Пр.откр.тер!M4:M9967,B361,Пр.откр.тер!F4:F9967,Q4)</f>
        <v>0</v>
      </c>
      <c r="R15" s="27">
        <f>SUMIFS(произв!O4:O9995,произв!N4:N9995,B361,произв!F4:F9995,Q4)+SUMIFS(торг!O4:O10000,торг!N4:N10000,B361,торг!F4:F10000,Q4)+SUMIFS(склад!O4:O9995,склад!N4:N9995,B361,склад!F4:F9995,Q4)+SUMIFS('обр '!O4:O9999,'обр '!N4:N9999,B361,'обр '!F4:F9999,Q4)+SUMIFS(детс!O4:O10000,детс!N4:N10000,B361,детс!F4:F10000,Q4)+SUMIFS(культ!O4:O10000,культ!N4:N10000,B361,культ!F4:F10000,Q4)+SUMIFS(спорт!O4:O10000,спорт!N4:N10000,B361,спорт!F4:F10000,Q4)+SUMIFS(лечеб!O4:O10000,лечеб!N4:N10000,B361,лечеб!F4:F10000,Q4)+SUMIFS(Баня!O4:O10000,Баня!N4:N10000,B361,Баня!F4:F10000,Q4)+SUMIFS(Адм!O4:O10000,Адм!N4:N10000,B361,Адм!F4:F10000,Q4)+SUMIFS(С.Х!O4:O9995,С.Х!N4:N9995,B361,С.Х!F4:F9995,Q4)+SUMIFS(новостр!N4:N9999,новостр!M4:M9999,B361,новостр!F4:F9999,Q4)+SUMIFS(авт!K4:K10004,авт!L4:L10004,B361,авт!F4:F10004,Q4)+SUMIFS(ЖС!S4:S10020,ЖС!R4:R10020,B361,ЖС!F4:F10020,Q4)+SUMIFS(Лес!L5:L9992,Лес!K5:K9992,B361,Лес!F5:F9992,Q4)+SUMIFS('степь '!K5:K9998,'степь '!J5:J9998,B361,'степь '!F5:F9998,Q4)+SUMIFS(Пр.откр.тер!N4:N9967,Пр.откр.тер!M4:M9967,B361,Пр.откр.тер!F4:F9967,Q4)</f>
        <v>0</v>
      </c>
      <c r="S15" s="27">
        <f>SUMIFS(произв!A4:A9995,произв!N4:N9995,B361,произв!F4:F9995,S4)+SUMIFS(торг!A4:A10000,торг!N4:N10000,B361,торг!F4:F10000,S4)+SUMIFS(склад!A4:A9995,склад!N4:N9995,B361,склад!F4:F9995,S4)+SUMIFS('обр '!A4:A9999,'обр '!N4:N9999,B361,'обр '!F4:F9999,S4)+SUMIFS(детс!A4:A10000,детс!N4:N10000,B361,детс!F4:F10000,S4)+SUMIFS(культ!A4:A10000,культ!N4:N10000,B361,культ!F4:F10000,S4)+SUMIFS(спорт!A4:A10000,спорт!N4:N10000,B361,спорт!F4:F10000,S4)+SUMIFS(лечеб!A4:A10000,лечеб!N4:N10000,B361,лечеб!F4:F10000,S4)+SUMIFS(Баня!A4:A10000,Баня!N4:N10000,B361,Баня!F4:F10000,S4)+SUMIFS(Адм!A4:A10000,Адм!N4:N10000,B361,Адм!F4:F10000,S4)+SUMIFS(С.Х!A4:A9995,С.Х!N4:N9995,B361,С.Х!F4:F9995,S4)+SUMIFS(новостр!A4:A9999,новостр!M4:M9999,B361,новостр!F4:F9999,S4)+SUMIFS(авт!A4:A10004,авт!L4:L10004,B361,авт!F4:F10004,S4)+SUMIFS(ЖС!A4:A10020,ЖС!R4:R10020,B361,ЖС!F4:F10020,S4)+SUMIFS(Лес!A5:A9992,Лес!K5:K9992,B361,Лес!F5:F9992,S4)+SUMIFS('степь '!A5:A9998,'степь '!J5:J9998,B361,'степь '!F5:F9998,S4)+SUMIFS(Пр.откр.тер!A4:A9967,Пр.откр.тер!M4:M9967,B361,Пр.откр.тер!F4:F9967,S4)</f>
        <v>0</v>
      </c>
      <c r="T15" s="27">
        <f>SUMIFS(произв!O4:O9995,произв!N4:N9995,B361,произв!F4:F9995,S4)+SUMIFS(торг!O4:O10000,торг!N4:N10000,B361,торг!F4:F10000,S4)+SUMIFS(склад!O4:O9995,склад!N4:N9995,B361,склад!F4:F9995,S4)+SUMIFS('обр '!O4:O9999,'обр '!N4:N9999,B361,'обр '!F4:F9999,S4)+SUMIFS(детс!O4:O10000,детс!N4:N10000,B361,детс!F4:F10000,S4)+SUMIFS(культ!O4:O10000,культ!N4:N10000,B361,культ!F4:F10000,S4)+SUMIFS(спорт!O4:O10000,спорт!N4:N10000,B361,спорт!F4:F10000,S4)+SUMIFS(лечеб!O4:O10000,лечеб!N4:N10000,B361,лечеб!F4:F10000,S4)+SUMIFS(Баня!O4:O10000,Баня!N4:N10000,B361,Баня!F4:F10000,S4)+SUMIFS(Адм!O4:O10000,Адм!N4:N10000,B361,Адм!F4:F10000,S4)+SUMIFS(С.Х!O4:O9995,С.Х!N4:N9995,B361,С.Х!F4:F9995,S4)+SUMIFS(новостр!N4:N9999,новостр!M4:M9999,B361,новостр!F4:F9999,S4)+SUMIFS(авт!K4:K10004,авт!L4:L10004,B361,авт!F4:F10004,S4)+SUMIFS(ЖС!S4:S10020,ЖС!R4:R10020,B361,ЖС!F4:F10020,S4)+SUMIFS(Лес!L5:L9992,Лес!K5:K9992,B361,Лес!F5:F9992,S4)+SUMIFS('степь '!K5:K9998,'степь '!J5:J9998,B361,'степь '!F5:F9998,S4)+SUMIFS(Пр.откр.тер!N4:N9967,Пр.откр.тер!M4:M9967,B361,Пр.откр.тер!F4:F9967,S4)</f>
        <v>0</v>
      </c>
      <c r="U15" s="27">
        <f>SUMIFS(произв!A4:A9995,произв!N4:N9995,B361,произв!F4:F9995,U4)+SUMIFS(торг!A4:A10000,торг!N4:N10000,B361,торг!F4:F10000,U4)+SUMIFS(склад!A4:A9995,склад!N4:N9995,B361,склад!F4:F9995,U4)+SUMIFS('обр '!A4:A9999,'обр '!N4:N9999,B361,'обр '!F4:F9999,U4)+SUMIFS(детс!A4:A10000,детс!N4:N10000,B361,детс!F4:F10000,U4)+SUMIFS(культ!A4:A10000,культ!N4:N10000,B361,культ!F4:F10000,U4)+SUMIFS(спорт!A4:A10000,спорт!N4:N10000,B361,спорт!F4:F10000,U4)+SUMIFS(лечеб!A4:A10000,лечеб!N4:N10000,B361,лечеб!F4:F10000,U4)+SUMIFS(Баня!A4:A10000,Баня!N4:N10000,B361,Баня!F4:F10000,U4)+SUMIFS(Адм!A4:A10000,Адм!N4:N10000,B361,Адм!F4:F10000,U4)+SUMIFS(С.Х!A4:A9995,С.Х!N4:N9995,B361,С.Х!F4:F9995,U4)+SUMIFS(новостр!A4:A9999,новостр!M4:M9999,B361,новостр!F4:F9999,U4)+SUMIFS(авт!A4:A10004,авт!L4:L10004,B361,авт!F4:F10004,U4)+SUMIFS(ЖС!A4:A10020,ЖС!R4:R10020,B361,ЖС!F4:F10020,U4)+SUMIFS(Лес!A5:A9992,Лес!K5:K9992,B361,Лес!F5:F9992,U4)+SUMIFS('степь '!A5:A9998,'степь '!J5:J9998,B361,'степь '!F5:F9998,U4)+SUMIFS(Пр.откр.тер!A4:A9967,Пр.откр.тер!M4:M9967,B361,Пр.откр.тер!F4:F9967,U4)</f>
        <v>0</v>
      </c>
      <c r="V15" s="27">
        <f>SUMIFS(произв!O4:O9995,произв!N4:N9995,B361,произв!F4:F9995,U4)+SUMIFS(торг!O4:O10000,торг!N4:N10000,B361,торг!F4:F10000,U4)+SUMIFS(склад!O4:O9995,склад!N4:N9995,B361,склад!F4:F9995,U4)+SUMIFS('обр '!O4:O9999,'обр '!N4:N9999,B361,'обр '!F4:F9999,U4)+SUMIFS(детс!O4:O10000,детс!N4:N10000,B361,детс!F4:F10000,U4)+SUMIFS(культ!O4:O10000,культ!N4:N10000,B361,культ!F4:F10000,U4)+SUMIFS(спорт!O4:O10000,спорт!N4:N10000,B361,спорт!F4:F10000,U4)+SUMIFS(лечеб!O4:O10000,лечеб!N4:N10000,B361,лечеб!F4:F10000,U4)+SUMIFS(Баня!O4:O10000,Баня!N4:N10000,B361,Баня!F4:F10000,U4)+SUMIFS(Адм!O4:O10000,Адм!N4:N10000,B361,Адм!F4:F10000,U4)+SUMIFS(С.Х!O4:O9995,С.Х!N4:N9995,B361,С.Х!F4:F9995,U4)+SUMIFS(новостр!N4:N9999,новостр!M4:M9999,B361,новостр!F4:F9999,U4)+SUMIFS(авт!K4:K10004,авт!L4:L10004,B361,авт!F4:F10004,U4)+SUMIFS(ЖС!S4:S10020,ЖС!R4:R10020,B361,ЖС!F4:F10020,U4)+SUMIFS(Лес!L5:L9992,Лес!K5:K9992,B361,Лес!F5:F9992,U4)+SUMIFS('степь '!K5:K9998,'степь '!J5:J9998,B361,'степь '!F5:F9998,U4)+SUMIFS(Пр.откр.тер!N4:N9967,Пр.откр.тер!M4:M9967,B361,Пр.откр.тер!F4:F9967,U4)</f>
        <v>0</v>
      </c>
      <c r="W15" s="27">
        <f>SUMIFS(произв!A4:A9995,произв!N4:N9995,B361,произв!F4:F9995,W4)+SUMIFS(торг!A4:A10000,торг!N4:N10000,B361,торг!F4:F10000,W4)+SUMIFS(склад!A4:A9995,склад!N4:N9995,B361,склад!F4:F9995,W4)+SUMIFS('обр '!A4:A9999,'обр '!N4:N9999,B361,'обр '!F4:F9999,W4)+SUMIFS(детс!A4:A10000,детс!N4:N10000,B361,детс!F4:F10000,W4)+SUMIFS(культ!A4:A10000,культ!N4:N10000,B361,культ!F4:F10000,W4)+SUMIFS(спорт!A4:A10000,спорт!N4:N10000,B361,спорт!F4:F10000,W4)+SUMIFS(лечеб!A4:A10000,лечеб!N4:N10000,B361,лечеб!F4:F10000,W4)+SUMIFS(Баня!A4:A10000,Баня!N4:N10000,B361,Баня!F4:F10000,W4)+SUMIFS(Адм!A4:A10000,Адм!N4:N10000,B361,Адм!F4:F10000,W4)+SUMIFS(С.Х!A4:A9995,С.Х!N4:N9995,B361,С.Х!F4:F9995,W4)+SUMIFS(новостр!A4:A9999,новостр!M4:M9999,B361,новостр!F4:F9999,W4)+SUMIFS(авт!A4:A10004,авт!L4:L10004,B361,авт!F4:F10004,W4)+SUMIFS(ЖС!A4:A10020,ЖС!R4:R10020,B361,ЖС!F4:F10020,W4)+SUMIFS(Лес!A5:A9992,Лес!K5:K9992,B361,Лес!F5:F9992,W4)+SUMIFS('степь '!A5:A9998,'степь '!J5:J9998,B361,'степь '!F5:F9998,W4)+SUMIFS(Пр.откр.тер!A4:A9967,Пр.откр.тер!M4:M9967,B361,Пр.откр.тер!F4:F9967,W4)</f>
        <v>0</v>
      </c>
      <c r="X15" s="27">
        <f>SUMIFS(произв!O4:O9995,произв!N4:N9995,B361,произв!F4:F9995,W4)+SUMIFS(торг!O4:O10000,торг!N4:N10000,B361,торг!F4:F10000,W4)+SUMIFS(склад!O4:O9995,склад!N4:N9995,B361,склад!F4:F9995,W4)+SUMIFS('обр '!O4:O9999,'обр '!N4:N9999,B361,'обр '!F4:F9999,W4)+SUMIFS(детс!O4:O10000,детс!N4:N10000,B361,детс!F4:F10000,W4)+SUMIFS(культ!O4:O10000,культ!N4:N10000,B361,культ!F4:F10000,W4)+SUMIFS(спорт!O4:O10000,спорт!N4:N10000,B361,спорт!F4:F10000,W4)+SUMIFS(лечеб!O4:O10000,лечеб!N4:N10000,B361,лечеб!F4:F10000,W4)+SUMIFS(Баня!O4:O10000,Баня!N4:N10000,B361,Баня!F4:F10000,W4)+SUMIFS(Адм!O4:O10000,Адм!N4:N10000,B361,Адм!F4:F10000,W4)+SUMIFS(С.Х!O4:O9995,С.Х!N4:N9995,B361,С.Х!F4:F9995,W4)+SUMIFS(новостр!N4:N9999,новостр!M4:M9999,B361,новостр!F4:F9999,W4)+SUMIFS(авт!K4:K10004,авт!L4:L10004,B361,авт!F4:F10004,W4)+SUMIFS(ЖС!S4:S10020,ЖС!R4:R10020,B361,ЖС!F4:F10020,W4)+SUMIFS(Лес!L5:L9992,Лес!K5:K9992,B361,Лес!F5:F9992,W4)+SUMIFS('степь '!K5:K9998,'степь '!J5:J9998,B361,'степь '!F5:F9998,W4)+SUMIFS(Пр.откр.тер!N4:N9967,Пр.откр.тер!M4:M9967,B361,Пр.откр.тер!F4:F9967,W4)</f>
        <v>0</v>
      </c>
      <c r="Y15" s="27">
        <f>SUMIFS(произв!A4:A9995,произв!N4:N9995,B361,произв!F4:F9995,Y4)+SUMIFS(торг!A4:A10000,торг!N4:N10000,B361,торг!F4:F10000,Y4)+SUMIFS(склад!A4:A9995,склад!N4:N9995,B361,склад!F4:F9995,Y4)+SUMIFS('обр '!A4:A9999,'обр '!N4:N9999,B361,'обр '!F4:F9999,Y4)+SUMIFS(детс!A4:A10000,детс!N4:N10000,B361,детс!F4:F10000,Y4)+SUMIFS(культ!A4:A10000,культ!N4:N10000,B361,культ!F4:F10000,Y4)+SUMIFS(спорт!A4:A10000,спорт!N4:N10000,B361,спорт!F4:F10000,Y4)+SUMIFS(лечеб!A4:A10000,лечеб!N4:N10000,B361,лечеб!F4:F10000,Y4)+SUMIFS(Баня!A4:A10000,Баня!N4:N10000,B361,Баня!F4:F10000,Y4)+SUMIFS(Адм!A4:A10000,Адм!N4:N10000,B361,Адм!F4:F10000,Y4)+SUMIFS(С.Х!A4:A9995,С.Х!N4:N9995,B361,С.Х!F4:F9995,Y4)+SUMIFS(новостр!A4:A9999,новостр!M4:M9999,B361,новостр!F4:F9999,Y4)+SUMIFS(авт!A4:A10004,авт!L4:L10004,B361,авт!F4:F10004,Y4)+SUMIFS(ЖС!A4:A10020,ЖС!R4:R10020,B361,ЖС!F4:F10020,Y4)+SUMIFS(Лес!A5:A9992,Лес!K5:K9992,B361,Лес!F5:F9992,Y4)+SUMIFS('степь '!A5:A9998,'степь '!J5:J9998,B361,'степь '!F5:F9998,Y4)+SUMIFS(Пр.откр.тер!A4:A9967,Пр.откр.тер!M4:M9967,B361,Пр.откр.тер!F4:F9967,Y4)</f>
        <v>0</v>
      </c>
      <c r="Z15" s="27">
        <f>SUMIFS(произв!O4:O9995,произв!N4:N9995,B361,произв!F4:F9995,Y4)+SUMIFS(торг!O4:O10000,торг!N4:N10000,B361,торг!F4:F10000,Y4)+SUMIFS(склад!O4:O9995,склад!N4:N9995,B361,склад!F4:F9995,Y4)+SUMIFS('обр '!O4:O9999,'обр '!N4:N9999,B361,'обр '!F4:F9999,Y4)+SUMIFS(детс!O4:O10000,детс!N4:N10000,B361,детс!F4:F10000,Y4)+SUMIFS(культ!O4:O10000,культ!N4:N10000,B361,культ!F4:F10000,Y4)+SUMIFS(спорт!O4:O10000,спорт!N4:N10000,B361,спорт!F4:F10000,Y4)+SUMIFS(лечеб!O4:O10000,лечеб!N4:N10000,B361,лечеб!F4:F10000,Y4)+SUMIFS(Баня!O4:O10000,Баня!N4:N10000,B361,Баня!F4:F10000,Y4)+SUMIFS(Адм!O4:O10000,Адм!N4:N10000,B361,Адм!F4:F10000,Y4)+SUMIFS(С.Х!O4:O9995,С.Х!N4:N9995,B361,С.Х!F4:F9995,Y4)+SUMIFS(новостр!N4:N9999,новостр!M4:M9999,B361,новостр!F4:F9999,Y4)+SUMIFS(авт!K4:K10004,авт!L4:L10004,B361,авт!F4:F10004,Y4)+SUMIFS(ЖС!S4:S10020,ЖС!R4:R10020,B361,ЖС!F4:F10020,Y4)+SUMIFS(Лес!L5:L9992,Лес!K5:K9992,B361,Лес!F5:F9992,Y4)+SUMIFS('степь '!K5:K9998,'степь '!J5:J9998,B361,'степь '!F5:F9998,Y4)+SUMIFS(Пр.откр.тер!N4:N9967,Пр.откр.тер!M4:M9967,B361,Пр.откр.тер!F4:F9967,Y4)</f>
        <v>0</v>
      </c>
      <c r="AA15" s="21">
        <f t="shared" si="0"/>
        <v>0</v>
      </c>
      <c r="AB15" s="21">
        <f t="shared" si="0"/>
        <v>0</v>
      </c>
      <c r="AC15" s="27">
        <f>SUMIFS(произв!A4:A9995,произв!N4:N9995,B361,произв!F4:F9995,AC4)+SUMIFS(торг!A4:A10000,торг!N4:N10000,B361,торг!F4:F10000,AC4)+SUMIFS(склад!A4:A9995,склад!N4:N9995,B361,склад!F4:F9995,AC4)+SUMIFS('обр '!A4:A9999,'обр '!N4:N9999,B361,'обр '!F4:F9999,AC4)+SUMIFS(детс!A4:A10000,детс!N4:N10000,B361,детс!F4:F10000,AC4)+SUMIFS(культ!A4:A10000,культ!N4:N10000,B361,культ!F4:F10000,AC4)+SUMIFS(спорт!A4:A10000,спорт!N4:N10000,B361,спорт!F4:F10000,AC4)+SUMIFS(лечеб!A4:A10000,лечеб!N4:N10000,B361,лечеб!F4:F10000,AC4)+SUMIFS(Баня!A4:A10000,Баня!N4:N10000,B361,Баня!F4:F10000,AC4)+SUMIFS(Адм!A4:A10000,Адм!N4:N10000,B361,Адм!F4:F10000,AC4)+SUMIFS(С.Х!A4:A9995,С.Х!N4:N9995,B361,С.Х!F4:F9995,AC4)+SUMIFS(новостр!A4:A9999,новостр!M4:M9999,B361,новостр!F4:F9999,AC4)+SUMIFS(авт!A4:A10004,авт!L4:L10004,B361,авт!F4:F10004,AC4)+SUMIFS(ЖС!A4:A10020,ЖС!R4:R10020,B361,ЖС!F4:F10020,AC4)+SUMIFS(Лес!A5:A9992,Лес!K5:K9992,B361,Лес!F5:F9992,AC4)+SUMIFS('степь '!A5:A9998,'степь '!J5:J9998,B361,'степь '!F5:F9998,AC4)+SUMIFS(Пр.откр.тер!A4:A9967,Пр.откр.тер!M4:M9967,B361,Пр.откр.тер!F4:F9967,AC4)</f>
        <v>0</v>
      </c>
      <c r="AD15" s="27">
        <f>SUMIFS(произв!O4:O9995,произв!N4:N9995,B361,произв!F4:F9995,AC4)+SUMIFS(торг!O4:O10000,торг!N4:N10000,B361,торг!F4:F10000,AC4)+SUMIFS(склад!O4:O9995,склад!N4:N9995,B361,склад!F4:F9995,AC4)+SUMIFS('обр '!O4:O9999,'обр '!N4:N9999,B361,'обр '!F4:F9999,AC4)+SUMIFS(детс!O4:O10000,детс!N4:N10000,B361,детс!F4:F10000,AC4)+SUMIFS(культ!O4:O10000,культ!N4:N10000,B361,культ!F4:F10000,AC4)+SUMIFS(спорт!O4:O10000,спорт!N4:N10000,B361,спорт!F4:F10000,AC4)+SUMIFS(лечеб!O4:O10000,лечеб!N4:N10000,B361,лечеб!F4:F10000,AC4)+SUMIFS(Баня!O4:O10000,Баня!N4:N10000,B361,Баня!F4:F10000,AC4)+SUMIFS(Адм!O4:O10000,Адм!N4:N10000,B361,Адм!F4:F10000,AC4)+SUMIFS(С.Х!O4:O9995,С.Х!N4:N9995,B361,С.Х!F4:F9995,AC4)+SUMIFS(новостр!N4:N9999,новостр!M4:M9999,B361,новостр!F4:F9999,AC4)+SUMIFS(авт!K4:K10004,авт!L4:L10004,B361,авт!F4:F10004,AC4)+SUMIFS(ЖС!S4:S10020,ЖС!R4:R10020,B361,ЖС!F4:F10020,AC4)+SUMIFS(Лес!L5:L9992,Лес!K5:K9992,B361,Лес!F5:F9992,AC4)+SUMIFS('степь '!K5:K9998,'степь '!J5:J9998,B361,'степь '!F5:F9998,AC4)+SUMIFS(Пр.откр.тер!N4:N9967,Пр.откр.тер!M4:M9967,B361,Пр.откр.тер!F4:F9967,AC4)</f>
        <v>0</v>
      </c>
      <c r="AE15" s="27">
        <f>SUMIFS(произв!A4:A9995,произв!N4:N9995,B361,произв!F4:F9995,AE4)+SUMIFS(торг!A4:A10000,торг!N4:N10000,B361,торг!F4:F10000,AE4)+SUMIFS(склад!A4:A9995,склад!N4:N9995,B361,склад!F4:F9995,AE4)+SUMIFS('обр '!A4:A9999,'обр '!N4:N9999,B361,'обр '!F4:F9999,AE4)+SUMIFS(детс!A4:A10000,детс!N4:N10000,B361,детс!F4:F10000,AE4)+SUMIFS(культ!A4:A10000,культ!N4:N10000,B361,культ!F4:F10000,AE4)+SUMIFS(спорт!A4:A10000,спорт!N4:N10000,B361,спорт!F4:F10000,AE4)+SUMIFS(лечеб!A4:A10000,лечеб!N4:N10000,B361,лечеб!F4:F10000,AE4)+SUMIFS(Баня!A4:A10000,Баня!N4:N10000,B361,Баня!F4:F10000,AE4)+SUMIFS(Адм!A4:A10000,Адм!N4:N10000,B361,Адм!F4:F10000,AE4)+SUMIFS(С.Х!A4:A9995,С.Х!N4:N9995,B361,С.Х!F4:F9995,AE4)+SUMIFS(новостр!A4:A9999,новостр!M4:M9999,B361,новостр!F4:F9999,AE4)+SUMIFS(авт!A4:A10004,авт!L4:L10004,B361,авт!F4:F10004,AE4)+SUMIFS(ЖС!A4:A10020,ЖС!R4:R10020,B361,ЖС!F4:F10020,AE4)+SUMIFS(Лес!A5:A9992,Лес!K5:K9992,B361,Лес!F5:F9992,AE4)+SUMIFS('степь '!A5:A9998,'степь '!J5:J9998,B361,'степь '!F5:F9998,AE4)+SUMIFS(Пр.откр.тер!A4:A9967,Пр.откр.тер!M4:M9967,B361,Пр.откр.тер!F4:F9967,AE4)</f>
        <v>0</v>
      </c>
      <c r="AF15" s="27">
        <f>SUMIFS(произв!O4:O9995,произв!N4:N9995,B361,произв!F4:F9995,AE4)+SUMIFS(торг!O4:O10000,торг!N4:N10000,B361,торг!F4:F10000,AE4)+SUMIFS(склад!O4:O9995,склад!N4:N9995,B361,склад!F4:F9995,AE4)+SUMIFS('обр '!O4:O9999,'обр '!N4:N9999,B361,'обр '!F4:F9999,AE4)+SUMIFS(детс!O4:O10000,детс!N4:N10000,B361,детс!F4:F10000,AE4)+SUMIFS(культ!O4:O10000,культ!N4:N10000,B361,культ!F4:F10000,AE4)+SUMIFS(спорт!O4:O10000,спорт!N4:N10000,B361,спорт!F4:F10000,AE4)+SUMIFS(лечеб!O4:O10000,лечеб!N4:N10000,B361,лечеб!F4:F10000,AE4)+SUMIFS(Баня!O4:O10000,Баня!N4:N10000,B361,Баня!F4:F10000,AE4)+SUMIFS(Адм!O4:O10000,Адм!N4:N10000,B361,Адм!F4:F10000,AE4)+SUMIFS(С.Х!O4:O9995,С.Х!N4:N9995,B361,С.Х!F4:F9995,AE4)+SUMIFS(новостр!N4:N9999,новостр!M4:M9999,B361,новостр!F4:F9999,AE4)+SUMIFS(авт!K4:K10004,авт!L4:L10004,B361,авт!F4:F10004,AE4)+SUMIFS(ЖС!S4:S10020,ЖС!R4:R10020,B361,ЖС!F4:F10020,AE4)+SUMIFS(Лес!L5:L9992,Лес!K5:K9992,B361,Лес!F5:F9992,AE4)+SUMIFS('степь '!K5:K9998,'степь '!J5:J9998,B361,'степь '!F5:F9998,AE4)+SUMIFS(Пр.откр.тер!N4:N9967,Пр.откр.тер!M4:M9967,B361,Пр.откр.тер!F4:F9967,AE4)</f>
        <v>0</v>
      </c>
      <c r="AG15" s="27">
        <f>SUMIFS(произв!A4:A9995,произв!N4:N9995,B361,произв!F4:F9995,AG4)+SUMIFS(торг!A4:A10000,торг!N4:N10000,B361,торг!F4:F10000,AG4)+SUMIFS(склад!A4:A9995,склад!N4:N9995,B361,склад!F4:F9995,AG4)+SUMIFS('обр '!A4:A9999,'обр '!N4:N9999,B361,'обр '!F4:F9999,AG4)+SUMIFS(детс!A4:A10000,детс!N4:N10000,B361,детс!F4:F10000,AG4)+SUMIFS(культ!A4:A10000,культ!N4:N10000,B361,культ!F4:F10000,AG4)+SUMIFS(спорт!A4:A10000,спорт!N4:N10000,B361,спорт!F4:F10000,AG4)+SUMIFS(лечеб!A4:A10000,лечеб!N4:N10000,B361,лечеб!F4:F10000,AG4)+SUMIFS(Баня!A4:A10000,Баня!N4:N10000,B361,Баня!F4:F10000,AG4)+SUMIFS(Адм!A4:A10000,Адм!N4:N10000,B361,Адм!F4:F10000,AG4)+SUMIFS(С.Х!A4:A9995,С.Х!N4:N9995,B361,С.Х!F4:F9995,AG4)+SUMIFS(новостр!A4:A9999,новостр!M4:M9999,B361,новостр!F4:F9999,AG4)+SUMIFS(авт!A4:A10004,авт!L4:L10004,B361,авт!F4:F10004,AG4)+SUMIFS(ЖС!A4:A10020,ЖС!R4:R10020,B361,ЖС!F4:F10020,AG4)+SUMIFS(Лес!A5:A9992,Лес!K5:K9992,B361,Лес!F5:F9992,AG4)+SUMIFS('степь '!A5:A9998,'степь '!J5:J9998,B361,'степь '!F5:F9998,AG4)+SUMIFS(Пр.откр.тер!A4:A9967,Пр.откр.тер!M4:M9967,B361,Пр.откр.тер!F4:F9967,AG4)</f>
        <v>0</v>
      </c>
      <c r="AH15" s="27">
        <f>SUMIFS(произв!O4:O9995,произв!N4:N9995,B361,произв!F4:F9995,AG4)+SUMIFS(торг!O4:O10000,торг!N4:N10000,B361,торг!F4:F10000,AG4)+SUMIFS(склад!O4:O9995,склад!N4:N9995,B361,склад!F4:F9995,AG4)+SUMIFS('обр '!O4:O9999,'обр '!N4:N9999,B361,'обр '!F4:F9999,AG4)+SUMIFS(детс!O4:O10000,детс!N4:N10000,B361,детс!F4:F10000,AG4)+SUMIFS(культ!O4:O10000,культ!N4:N10000,B361,культ!F4:F10000,AG4)+SUMIFS(спорт!O4:O10000,спорт!N4:N10000,B361,спорт!F4:F10000,AG4)+SUMIFS(лечеб!O4:O10000,лечеб!N4:N10000,B361,лечеб!F4:F10000,AG4)+SUMIFS(Баня!O4:O10000,Баня!N4:N10000,B361,Баня!F4:F10000,AG4)+SUMIFS(Адм!O4:O10000,Адм!N4:N10000,B361,Адм!F4:F10000,AG4)+SUMIFS(С.Х!O4:O9995,С.Х!N4:N9995,B361,С.Х!F4:F9995,AG4)+SUMIFS(новостр!N4:N9999,новостр!M4:M9999,B361,новостр!F4:F9999,AG4)+SUMIFS(авт!K4:K10004,авт!L4:L10004,B361,авт!F4:F10004,AG4)+SUMIFS(ЖС!S4:S10020,ЖС!R4:R10020,B361,ЖС!F4:F10020,AG4)+SUMIFS(Лес!L5:L9992,Лес!K5:K9992,B361,Лес!F5:F9992,AG4)+SUMIFS('степь '!K5:K9998,'степь '!J5:J9998,B361,'степь '!F5:F9998,AG4)+SUMIFS(Пр.откр.тер!N4:N9967,Пр.откр.тер!M4:M9967,B361,Пр.откр.тер!F4:F9967,AG4)</f>
        <v>0</v>
      </c>
      <c r="AI15" s="27">
        <f>SUMIFS(произв!A4:A9995,произв!N4:N9995,B361,произв!F4:F9995,AI4)+SUMIFS(торг!A4:A10000,торг!N4:N10000,B361,торг!F4:F10000,AI4)+SUMIFS(склад!A4:A9995,склад!N4:N9995,B361,склад!F4:F9995,AI4)+SUMIFS('обр '!A4:A9999,'обр '!N4:N9999,B361,'обр '!F4:F9999,AI4)+SUMIFS(детс!A4:A10000,детс!N4:N10000,B361,детс!F4:F10000,AI4)+SUMIFS(культ!A4:A10000,культ!N4:N10000,B361,культ!F4:F10000,AI4)+SUMIFS(спорт!A4:A10000,спорт!N4:N10000,B361,спорт!F4:F10000,AI4)+SUMIFS(лечеб!A4:A10000,лечеб!N4:N10000,B361,лечеб!F4:F10000,AI4)+SUMIFS(Баня!A4:A10000,Баня!N4:N10000,B361,Баня!F4:F10000,AI4)+SUMIFS(Адм!A4:A10000,Адм!N4:N10000,B361,Адм!F4:F10000,AI4)+SUMIFS(С.Х!A4:A9995,С.Х!N4:N9995,B361,С.Х!F4:F9995,AI4)+SUMIFS(новостр!A4:A9999,новостр!M4:M9999,B361,новостр!F4:F9999,AI4)+SUMIFS(авт!A4:A10004,авт!L4:L10004,B361,авт!F4:F10004,AI4)+SUMIFS(ЖС!A4:A10020,ЖС!R4:R10020,B361,ЖС!F4:F10020,AI4)+SUMIFS(Лес!A5:A9992,Лес!K5:K9992,B361,Лес!F5:F9992,AI4)+SUMIFS('степь '!A5:A9998,'степь '!J5:J9998,B361,'степь '!F5:F9998,AI4)+SUMIFS(Пр.откр.тер!A4:A9967,Пр.откр.тер!M4:M9967,B361,Пр.откр.тер!F4:F9967,AI4)</f>
        <v>0</v>
      </c>
      <c r="AJ15" s="27">
        <f>SUMIFS(произв!O4:O9995,произв!N4:N9995,B361,произв!F4:F9995,AI4)+SUMIFS(торг!O4:O10000,торг!N4:N10000,B361,торг!F4:F10000,AI4)+SUMIFS(склад!O4:O9995,склад!N4:N9995,B361,склад!F4:F9995,AI4)+SUMIFS('обр '!O4:O9999,'обр '!N4:N9999,B361,'обр '!F4:F9999,AI4)+SUMIFS(детс!O4:O10000,детс!N4:N10000,B361,детс!F4:F10000,AI4)+SUMIFS(культ!O4:O10000,культ!N4:N10000,B361,культ!F4:F10000,AI4)+SUMIFS(спорт!O4:O10000,спорт!N4:N10000,B361,спорт!F4:F10000,AI4)+SUMIFS(лечеб!O4:O10000,лечеб!N4:N10000,B361,лечеб!F4:F10000,AI4)+SUMIFS(Баня!O4:O10000,Баня!N4:N10000,B361,Баня!F4:F10000,AI4)+SUMIFS(Адм!O4:O10000,Адм!N4:N10000,B361,Адм!F4:F10000,AI4)+SUMIFS(С.Х!O4:O9995,С.Х!N4:N9995,B361,С.Х!F4:F9995,AI4)+SUMIFS(новостр!N4:N9999,новостр!M4:M9999,B361,новостр!F4:F9999,AI4)+SUMIFS(авт!K4:K10004,авт!L4:L10004,B361,авт!F4:F10004,AI4)+SUMIFS(ЖС!S4:S10020,ЖС!R4:R10020,B361,ЖС!F4:F10020,AI4)+SUMIFS(Лес!L5:L9992,Лес!K5:K9992,B361,Лес!F5:F9992,AI4)+SUMIFS('степь '!K5:K9998,'степь '!J5:J9998,B361,'степь '!F5:F9998,AI4)+SUMIFS(Пр.откр.тер!N4:N9967,Пр.откр.тер!M4:M9967,B361,Пр.откр.тер!F4:F9967,AI4)</f>
        <v>0</v>
      </c>
      <c r="AK15" s="27">
        <f>SUMIFS(произв!A4:A9995,произв!N4:N9995,B361,произв!F4:F9995,AK4)+SUMIFS(торг!A4:A10000,торг!N4:N10000,B361,торг!F4:F10000,AK4)+SUMIFS(склад!A4:A9995,склад!N4:N9995,B361,склад!F4:F9995,AK4)+SUMIFS('обр '!A4:A9999,'обр '!N4:N9999,B361,'обр '!F4:F9999,AK4)+SUMIFS(детс!A4:A10000,детс!N4:N10000,B361,детс!F4:F10000,AK4)+SUMIFS(культ!A4:A10000,культ!N4:N10000,B361,культ!F4:F10000,AK4)+SUMIFS(спорт!A4:A10000,спорт!N4:N10000,B361,спорт!F4:F10000,AK4)+SUMIFS(лечеб!A4:A10000,лечеб!N4:N10000,B361,лечеб!F4:F10000,AK4)+SUMIFS(Баня!A4:A10000,Баня!N4:N10000,B361,Баня!F4:F10000,AK4)+SUMIFS(Адм!A4:A10000,Адм!N4:N10000,B361,Адм!F4:F10000,AK4)+SUMIFS(С.Х!A4:A9995,С.Х!N4:N9995,B361,С.Х!F4:F9995,AK4)+SUMIFS(новостр!A4:A9999,новостр!M4:M9999,B361,новостр!F4:F9999,AK4)+SUMIFS(авт!A4:A10004,авт!L4:L10004,B361,авт!F4:F10004,AK4)+SUMIFS(ЖС!A4:A10020,ЖС!R4:R10020,B361,ЖС!F4:F10020,AK4)+SUMIFS(Лес!A5:A9992,Лес!K5:K9992,B361,Лес!F5:F9992,AK4)+SUMIFS('степь '!A5:A9998,'степь '!J5:J9998,B361,'степь '!F5:F9998,AK4)+SUMIFS(Пр.откр.тер!A4:A9967,Пр.откр.тер!M4:M9967,B361,Пр.откр.тер!F4:F9967,AK4)</f>
        <v>0</v>
      </c>
      <c r="AL15" s="27">
        <f>SUMIFS(произв!O4:O9995,произв!N4:N9995,B361,произв!F4:F9995,AK4)+SUMIFS(торг!O4:O10000,торг!N4:N10000,B361,торг!F4:F10000,AK4)+SUMIFS(склад!O4:O9995,склад!N4:N9995,B361,склад!F4:F9995,AK4)+SUMIFS('обр '!O4:O9999,'обр '!N4:N9999,B361,'обр '!F4:F9999,AK4)+SUMIFS(детс!O4:O10000,детс!N4:N10000,B361,детс!F4:F10000,AK4)+SUMIFS(культ!O4:O10000,культ!N4:N10000,B361,культ!F4:F10000,AK4)+SUMIFS(спорт!O4:O10000,спорт!N4:N10000,B361,спорт!F4:F10000,AK4)+SUMIFS(лечеб!O4:O10000,лечеб!N4:N10000,B361,лечеб!F4:F10000,AK4)+SUMIFS(Баня!O4:O10000,Баня!N4:N10000,B361,Баня!F4:F10000,AK4)+SUMIFS(Адм!O4:O10000,Адм!N4:N10000,B361,Адм!F4:F10000,AK4)+SUMIFS(С.Х!O4:O9995,С.Х!N4:N9995,B361,С.Х!F4:F9995,AK4)+SUMIFS(новостр!N4:N9999,новостр!M4:M9999,B361,новостр!F4:F9999,AK4)+SUMIFS(авт!K4:K10004,авт!L4:L10004,B361,авт!F4:F10004,AK4)+SUMIFS(ЖС!S4:S10020,ЖС!R4:R10020,B361,ЖС!F4:F10020,AK4)+SUMIFS(Лес!L5:L9992,Лес!K5:K9992,B361,Лес!F5:F9992,AK4)+SUMIFS('степь '!K5:K9998,'степь '!J5:J9998,B361,'степь '!F5:F9998,AK4)+SUMIFS(Пр.откр.тер!N4:N9967,Пр.откр.тер!M4:M9967,B361,Пр.откр.тер!F4:F9967,AK4)</f>
        <v>0</v>
      </c>
      <c r="AM15" s="27">
        <f>SUMIFS(произв!A4:A9995,произв!N4:N9995,B361,произв!F4:F9995,AM4)+SUMIFS(торг!A4:A10000,торг!N4:N10000,B361,торг!F4:F10000,AM4)+SUMIFS(склад!A4:A9995,склад!N4:N9995,B361,склад!F4:F9995,AM4)+SUMIFS('обр '!A4:A9999,'обр '!N4:N9999,B361,'обр '!F4:F9999,AM4)+SUMIFS(детс!A4:A10000,детс!N4:N10000,B361,детс!F4:F10000,AM4)+SUMIFS(культ!A4:A10000,культ!N4:N10000,B361,культ!F4:F10000,AM4)+SUMIFS(спорт!A4:A10000,спорт!N4:N10000,B361,спорт!F4:F10000,AM4)+SUMIFS(лечеб!A4:A10000,лечеб!N4:N10000,B361,лечеб!F4:F10000,AM4)+SUMIFS(Баня!A4:A10000,Баня!N4:N10000,B361,Баня!F4:F10000,AM4)+SUMIFS(Адм!A4:A10000,Адм!N4:N10000,B361,Адм!F4:F10000,AM4)+SUMIFS(С.Х!A4:A9995,С.Х!N4:N9995,B361,С.Х!F4:F9995,AM4)+SUMIFS(новостр!A4:A9999,новостр!M4:M9999,B361,новостр!F4:F9999,AM4)+SUMIFS(авт!A4:A10004,авт!L4:L10004,B361,авт!F4:F10004,AM4)+SUMIFS(ЖС!A4:A10020,ЖС!R4:R10020,B361,ЖС!F4:F10020,AM4)+SUMIFS(Лес!A5:A9992,Лес!K5:K9992,B361,Лес!F5:F9992,AM4)+SUMIFS('степь '!A5:A9998,'степь '!J5:J9998,B361,'степь '!F5:F9998,AM4)+SUMIFS(Пр.откр.тер!A4:A9967,Пр.откр.тер!M4:M9967,B361,Пр.откр.тер!F4:F9967,AM4)</f>
        <v>0</v>
      </c>
      <c r="AN15" s="27">
        <f>SUMIFS(произв!O4:O9995,произв!N4:N9995,B361,произв!F4:F9995,AM4)+SUMIFS(торг!O4:O10000,торг!N4:N10000,B361,торг!F4:F10000,AM4)+SUMIFS(склад!O4:O9995,склад!N4:N9995,B361,склад!F4:F9995,AM4)+SUMIFS('обр '!O4:O9999,'обр '!N4:N9999,B361,'обр '!F4:F9999,AM4)+SUMIFS(детс!O4:O10000,детс!N4:N10000,B361,детс!F4:F10000,AM4)+SUMIFS(культ!O4:O10000,культ!N4:N10000,B361,культ!F4:F10000,AM4)+SUMIFS(спорт!O4:O10000,спорт!N4:N10000,B361,спорт!F4:F10000,AM4)+SUMIFS(лечеб!O4:O10000,лечеб!N4:N10000,B361,лечеб!F4:F10000,AM4)+SUMIFS(Баня!O4:O10000,Баня!N4:N10000,B361,Баня!F4:F10000,AM4)+SUMIFS(Адм!O4:O10000,Адм!N4:N10000,B361,Адм!F4:F10000,AM4)+SUMIFS(С.Х!O4:O9995,С.Х!N4:N9995,B361,С.Х!F4:F9995,AM4)+SUMIFS(новостр!N4:N9999,новостр!M4:M9999,B361,новостр!F4:F9999,AM4)+SUMIFS(авт!K4:K10004,авт!L4:L10004,B361,авт!F4:F10004,AM4)+SUMIFS(ЖС!S4:S10020,ЖС!R4:R10020,B361,ЖС!F4:F10020,AM4)+SUMIFS(Лес!L5:L9992,Лес!K5:K9992,B361,Лес!F5:F9992,AM4)+SUMIFS('степь '!K5:K9998,'степь '!J5:J9998,B361,'степь '!F5:F9998,AM4)+SUMIFS(Пр.откр.тер!N4:N9967,Пр.откр.тер!M4:M9967,B361,Пр.откр.тер!F4:F9967,AM4)</f>
        <v>0</v>
      </c>
      <c r="AO15" s="27">
        <f>SUMIFS(произв!A4:A9995,произв!N4:N9995,B361,произв!F4:F9995,AO4)+SUMIFS(торг!A4:A10000,торг!N4:N10000,B361,торг!F4:F10000,AO4)+SUMIFS(склад!A4:A9995,склад!N4:N9995,B361,склад!F4:F9995,AO4)+SUMIFS('обр '!A4:A9999,'обр '!N4:N9999,B361,'обр '!F4:F9999,AO4)+SUMIFS(детс!A4:A10000,детс!N4:N10000,B361,детс!F4:F10000,AO4)+SUMIFS(культ!A4:A10000,культ!N4:N10000,B361,культ!F4:F10000,AO4)+SUMIFS(спорт!A4:A10000,спорт!N4:N10000,B361,спорт!F4:F10000,AO4)+SUMIFS(лечеб!A4:A10000,лечеб!N4:N10000,B361,лечеб!F4:F10000,AO4)+SUMIFS(Баня!A4:A10000,Баня!N4:N10000,B361,Баня!F4:F10000,AO4)+SUMIFS(Адм!A4:A10000,Адм!N4:N10000,B361,Адм!F4:F10000,AO4)+SUMIFS(С.Х!A4:A9995,С.Х!N4:N9995,B361,С.Х!F4:F9995,AO4)+SUMIFS(новостр!A4:A9999,новостр!M4:M9999,B361,новостр!F4:F9999,AO4)+SUMIFS(авт!A4:A10004,авт!L4:L10004,B361,авт!F4:F10004,AO4)+SUMIFS(ЖС!A4:A10020,ЖС!R4:R10020,B361,ЖС!F4:F10020,AO4)+SUMIFS(Лес!A5:A9992,Лес!K5:K9992,B361,Лес!F5:F9992,AO4)+SUMIFS('степь '!A5:A9998,'степь '!J5:J9998,B361,'степь '!F5:F9998,AO4)+SUMIFS(Пр.откр.тер!A4:A9967,Пр.откр.тер!M4:M9967,B361,Пр.откр.тер!F4:F9967,AO4)</f>
        <v>0</v>
      </c>
      <c r="AP15" s="27">
        <f>SUMIFS(произв!O4:O9995,произв!N4:N9995,B361,произв!F4:F9995,AO4)+SUMIFS(торг!O4:O10000,торг!N4:N10000,B361,торг!F4:F10000,AO4)+SUMIFS(склад!O4:O9995,склад!N4:N9995,B361,склад!F4:F9995,AO4)+SUMIFS('обр '!O4:O9999,'обр '!N4:N9999,B361,'обр '!F4:F9999,AO4)+SUMIFS(детс!O4:O10000,детс!N4:N10000,B361,детс!F4:F10000,AO4)+SUMIFS(культ!O4:O10000,культ!N4:N10000,B361,культ!F4:F10000,AO4)+SUMIFS(спорт!O4:O10000,спорт!N4:N10000,B361,спорт!F4:F10000,AO4)+SUMIFS(лечеб!O4:O10000,лечеб!N4:N10000,B361,лечеб!F4:F10000,AO4)+SUMIFS(Баня!O4:O10000,Баня!N4:N10000,B361,Баня!F4:F10000,AO4)+SUMIFS(Адм!O4:O10000,Адм!N4:N10000,B361,Адм!F4:F10000,AO4)+SUMIFS(С.Х!O4:O9995,С.Х!N4:N9995,B361,С.Х!F4:F9995,AO4)+SUMIFS(новостр!N4:N9999,новостр!M4:M9999,B361,новостр!F4:F9999,AO4)+SUMIFS(авт!K4:K10004,авт!L4:L10004,B361,авт!F4:F10004,AO4)+SUMIFS(ЖС!S4:S10020,ЖС!R4:R10020,B361,ЖС!F4:F10020,AO4)+SUMIFS(Лес!L5:L9992,Лес!K5:K9992,B361,Лес!F5:F9992,AO4)+SUMIFS('степь '!K5:K9998,'степь '!J5:J9998,B361,'степь '!F5:F9998,AO4)+SUMIFS(Пр.откр.тер!N4:N9967,Пр.откр.тер!M4:M9967,B361,Пр.откр.тер!F4:F9967,AO4)</f>
        <v>0</v>
      </c>
      <c r="AQ15" s="27">
        <f>SUMIFS(произв!A4:A9995,произв!N4:N9995,B361,произв!F4:F9995,AQ4)+SUMIFS(торг!A4:A10000,торг!N4:N10000,B361,торг!F4:F10000,AQ4)+SUMIFS(склад!A4:A9995,склад!N4:N9995,B361,склад!F4:F9995,AQ4)+SUMIFS('обр '!A4:A9999,'обр '!N4:N9999,B361,'обр '!F4:F9999,AQ4)+SUMIFS(детс!A4:A10000,детс!N4:N10000,B361,детс!F4:F10000,AQ4)+SUMIFS(культ!A4:A10000,культ!N4:N10000,B361,культ!F4:F10000,AQ4)+SUMIFS(спорт!A4:A10000,спорт!N4:N10000,B361,спорт!F4:F10000,AQ4)+SUMIFS(лечеб!A4:A10000,лечеб!N4:N10000,B361,лечеб!F4:F10000,AQ4)+SUMIFS(Баня!A4:A10000,Баня!N4:N10000,B361,Баня!F4:F10000,AQ4)+SUMIFS(Адм!A4:A10000,Адм!N4:N10000,B361,Адм!F4:F10000,AQ4)+SUMIFS(С.Х!A4:A9995,С.Х!N4:N9995,B361,С.Х!F4:F9995,AQ4)+SUMIFS(новостр!A4:A9999,новостр!M4:M9999,B361,новостр!F4:F9999,AQ4)+SUMIFS(авт!A4:A10004,авт!L4:L10004,B361,авт!F4:F10004,AQ4)+SUMIFS(ЖС!A4:A10020,ЖС!R4:R10020,B361,ЖС!F4:F10020,AQ4)+SUMIFS(Лес!A5:A9992,Лес!K5:K9992,B361,Лес!F5:F9992,AQ4)+SUMIFS('степь '!A5:A9998,'степь '!J5:J9998,B361,'степь '!F5:F9998,AQ4)+SUMIFS(Пр.откр.тер!A4:A9967,Пр.откр.тер!M4:M9967,B361,Пр.откр.тер!F4:F9967,AQ4)</f>
        <v>0</v>
      </c>
      <c r="AR15" s="27">
        <f>SUMIFS(произв!O4:O9995,произв!N4:N9995,B361,произв!F4:F9995,AQ4)+SUMIFS(торг!O4:O10000,торг!N4:N10000,B361,торг!F4:F10000,AQ4)+SUMIFS(склад!O4:O9995,склад!N4:N9995,B361,склад!F4:F9995,AQ4)+SUMIFS('обр '!O4:O9999,'обр '!N4:N9999,B361,'обр '!F4:F9999,AQ4)+SUMIFS(детс!O4:O10000,детс!N4:N10000,B361,детс!F4:F10000,AQ4)+SUMIFS(культ!O4:O10000,культ!N4:N10000,B361,культ!F4:F10000,AQ4)+SUMIFS(спорт!O4:O10000,спорт!N4:N10000,B361,спорт!F4:F10000,AQ4)+SUMIFS(лечеб!O4:O10000,лечеб!N4:N10000,B361,лечеб!F4:F10000,AQ4)+SUMIFS(Баня!O4:O10000,Баня!N4:N10000,B361,Баня!F4:F10000,AQ4)+SUMIFS(Адм!O4:O10000,Адм!N4:N10000,B361,Адм!F4:F10000,AQ4)+SUMIFS(С.Х!O4:O9995,С.Х!N4:N9995,B361,С.Х!F4:F9995,AQ4)+SUMIFS(новостр!N4:N9999,новостр!M4:M9999,B361,новостр!F4:F9999,AQ4)+SUMIFS(авт!K4:K10004,авт!L4:L10004,B361,авт!F4:F10004,AQ4)+SUMIFS(ЖС!S4:S10020,ЖС!R4:R10020,B361,ЖС!F4:F10020,AQ4)+SUMIFS(Лес!L5:L9992,Лес!K5:K9992,B361,Лес!F5:F9992,AQ4)+SUMIFS('степь '!K5:K9998,'степь '!J5:J9998,B361,'степь '!F5:F9998,AQ4)+SUMIFS(Пр.откр.тер!N4:N9967,Пр.откр.тер!M4:M9967,B361,Пр.откр.тер!F4:F9967,AQ4)</f>
        <v>0</v>
      </c>
      <c r="AS15" s="27">
        <f>SUMIFS(произв!A4:A9995,произв!N4:N9995,B361,произв!F4:F9995,AS4)+SUMIFS(торг!A4:A10000,торг!N4:N10000,B361,торг!F4:F10000,AS4)+SUMIFS(склад!A4:A9995,склад!N4:N9995,B361,склад!F4:F9995,AS4)+SUMIFS('обр '!A4:A9999,'обр '!N4:N9999,B361,'обр '!F4:F9999,AS4)+SUMIFS(детс!A4:A10000,детс!N4:N10000,B361,детс!F4:F10000,AS4)+SUMIFS(культ!A4:A10000,культ!N4:N10000,B361,культ!F4:F10000,AS4)+SUMIFS(спорт!A4:A10000,спорт!N4:N10000,B361,спорт!F4:F10000,AS4)+SUMIFS(лечеб!A4:A10000,лечеб!N4:N10000,B361,лечеб!F4:F10000,AS4)+SUMIFS(Баня!A4:A10000,Баня!N4:N10000,B361,Баня!F4:F10000,AS4)+SUMIFS(Адм!A4:A10000,Адм!N4:N10000,B361,Адм!F4:F10000,AS4)+SUMIFS(С.Х!A4:A9995,С.Х!N4:N9995,B361,С.Х!F4:F9995,AS4)+SUMIFS(новостр!A4:A9999,новостр!M4:M9999,B361,новостр!F4:F9999,AS4)+SUMIFS(авт!A4:A10004,авт!L4:L10004,B361,авт!F4:F10004,AS4)+SUMIFS(ЖС!A4:A10020,ЖС!R4:R10020,B361,ЖС!F4:F10020,AS4)+SUMIFS(Лес!A5:A9992,Лес!K5:K9992,B361,Лес!F5:F9992,AS4)+SUMIFS('степь '!A5:A9998,'степь '!J5:J9998,B361,'степь '!F5:F9998,AS4)+SUMIFS(Пр.откр.тер!A4:A9967,Пр.откр.тер!M4:M9967,B361,Пр.откр.тер!F4:F9967,AS4)</f>
        <v>0</v>
      </c>
      <c r="AT15" s="27">
        <f>SUMIFS(произв!O4:O9995,произв!N4:N9995,B361,произв!F4:F9995,AS4)+SUMIFS(торг!O4:O10000,торг!N4:N10000,B361,торг!F4:F10000,AS4)+SUMIFS(склад!O4:O9995,склад!N4:N9995,B361,склад!F4:F9995,AS4)+SUMIFS('обр '!O4:O9999,'обр '!N4:N9999,B361,'обр '!F4:F9999,AS4)+SUMIFS(детс!O4:O10000,детс!N4:N10000,B361,детс!F4:F10000,AS4)+SUMIFS(культ!O4:O10000,культ!N4:N10000,B361,культ!F4:F10000,AS4)+SUMIFS(спорт!O4:O10000,спорт!N4:N10000,B361,спорт!F4:F10000,AS4)+SUMIFS(лечеб!O4:O10000,лечеб!N4:N10000,B361,лечеб!F4:F10000,AS4)+SUMIFS(Баня!O4:O10000,Баня!N4:N10000,B361,Баня!F4:F10000,AS4)+SUMIFS(Адм!O4:O10000,Адм!N4:N10000,B361,Адм!F4:F10000,AS4)+SUMIFS(С.Х!O4:O9995,С.Х!N4:N9995,B361,С.Х!F4:F9995,AS4)+SUMIFS(новостр!N4:N9999,новостр!M4:M9999,B361,новостр!F4:F9999,AS4)+SUMIFS(авт!K4:K10004,авт!L4:L10004,B361,авт!F4:F10004,AS4)+SUMIFS(ЖС!S4:S10020,ЖС!R4:R10020,B361,ЖС!F4:F10020,AS4)+SUMIFS(Лес!L5:L9992,Лес!K5:K9992,B361,Лес!F5:F9992,AS4)+SUMIFS('степь '!K5:K9998,'степь '!J5:J9998,B361,'степь '!F5:F9998,AS4)+SUMIFS(Пр.откр.тер!N4:N9967,Пр.откр.тер!M4:M9967,B361,Пр.откр.тер!F4:F9967,AS4)</f>
        <v>0</v>
      </c>
      <c r="AU15" s="27">
        <f>SUMIFS(произв!A4:A9995,произв!N4:N9995,B361,произв!F4:F9995,AU4)+SUMIFS(торг!A4:A10000,торг!N4:N10000,B361,торг!F4:F10000,AU4)+SUMIFS(склад!A4:A9995,склад!N4:N9995,B361,склад!F4:F9995,AU4)+SUMIFS('обр '!A4:A9999,'обр '!N4:N9999,B361,'обр '!F4:F9999,AU4)+SUMIFS(детс!A4:A10000,детс!N4:N10000,B361,детс!F4:F10000,AU4)+SUMIFS(культ!A4:A10000,культ!N4:N10000,B361,культ!F4:F10000,AU4)+SUMIFS(спорт!A4:A10000,спорт!N4:N10000,B361,спорт!F4:F10000,AU4)+SUMIFS(лечеб!A4:A10000,лечеб!N4:N10000,B361,лечеб!F4:F10000,AU4)+SUMIFS(Баня!A4:A10000,Баня!N4:N10000,B361,Баня!F4:F10000,AU4)+SUMIFS(Адм!A4:A10000,Адм!N4:N10000,B361,Адм!F4:F10000,AU4)+SUMIFS(С.Х!A4:A9995,С.Х!N4:N9995,B361,С.Х!F4:F9995,AU4)+SUMIFS(новостр!A4:A9999,новостр!M4:M9999,B361,новостр!F4:F9999,AU4)+SUMIFS(авт!A4:A10004,авт!L4:L10004,B361,авт!F4:F10004,AU4)+SUMIFS(ЖС!A4:A10020,ЖС!R4:R10020,B361,ЖС!F4:F10020,AU4)+SUMIFS(Лес!A5:A9992,Лес!K5:K9992,B361,Лес!F5:F9992,AU4)+SUMIFS('степь '!A5:A9998,'степь '!J5:J9998,B361,'степь '!F5:F9998,AU4)+SUMIFS(Пр.откр.тер!A4:A9967,Пр.откр.тер!M4:M9967,B361,Пр.откр.тер!F4:F9967,AU4)</f>
        <v>0</v>
      </c>
      <c r="AV15" s="27">
        <f>SUMIFS(произв!O4:O9995,произв!N4:N9995,B361,произв!F4:F9995,AU4)+SUMIFS(торг!O4:O10000,торг!N4:N10000,B361,торг!F4:F10000,AU4)+SUMIFS(склад!O4:O9995,склад!N4:N9995,B361,склад!F4:F9995,AU4)+SUMIFS('обр '!O4:O9999,'обр '!N4:N9999,B361,'обр '!F4:F9999,AU4)+SUMIFS(детс!O4:O10000,детс!N4:N10000,B361,детс!F4:F10000,AU4)+SUMIFS(культ!O4:O10000,культ!N4:N10000,B361,культ!F4:F10000,AU4)+SUMIFS(спорт!O4:O10000,спорт!N4:N10000,B361,спорт!F4:F10000,AU4)+SUMIFS(лечеб!O4:O10000,лечеб!N4:N10000,B361,лечеб!F4:F10000,AU4)+SUMIFS(Баня!O4:O10000,Баня!N4:N10000,B361,Баня!F4:F10000,AU4)+SUMIFS(Адм!O4:O10000,Адм!N4:N10000,B361,Адм!F4:F10000,AU4)+SUMIFS(С.Х!O4:O9995,С.Х!N4:N9995,B361,С.Х!F4:F9995,AU4)+SUMIFS(новостр!N4:N9999,новостр!M4:M9999,B361,новостр!F4:F9999,AU4)+SUMIFS(авт!K4:K10004,авт!L4:L10004,B361,авт!F4:F10004,AU4)+SUMIFS(ЖС!S4:S10020,ЖС!R4:R10020,B361,ЖС!F4:F10020,AU4)+SUMIFS(Лес!L5:L9992,Лес!K5:K9992,B361,Лес!F5:F9992,AU4)+SUMIFS('степь '!K5:K9998,'степь '!J5:J9998,B361,'степь '!F5:F9998,AU4)+SUMIFS(Пр.откр.тер!N4:N9967,Пр.откр.тер!M4:M9967,B361,Пр.откр.тер!F4:F9967,AU4)</f>
        <v>0</v>
      </c>
    </row>
    <row r="16" spans="1:90" ht="16.5" thickBot="1">
      <c r="A16" s="236" t="s">
        <v>4</v>
      </c>
      <c r="B16" s="236" t="s">
        <v>168</v>
      </c>
      <c r="C16" s="432">
        <f t="shared" si="2"/>
        <v>0</v>
      </c>
      <c r="D16" s="2309">
        <f t="shared" si="3"/>
        <v>0</v>
      </c>
      <c r="E16" s="481">
        <v>0</v>
      </c>
      <c r="F16" s="482">
        <v>0</v>
      </c>
      <c r="G16" s="2352">
        <f>C16/C48*100%</f>
        <v>0</v>
      </c>
      <c r="H16" s="2353">
        <f>D16/D48*100%</f>
        <v>0</v>
      </c>
      <c r="I16" s="465">
        <f>SUMIFS(произв!A4:A9995,произв!N4:N9995,B362,произв!F4:F9995,I4)+SUMIFS(торг!A4:A10000,торг!N4:N10000,B362,торг!F4:F10000,I4)+SUMIFS(склад!A4:A9995,склад!N4:N9995,B362,склад!F4:F9995,I4)+SUMIFS('обр '!A4:A9999,'обр '!N4:N9999,B362,'обр '!F4:F9999,I4)+SUMIFS(детс!A4:A10000,детс!N4:N10000,B362,детс!F4:F10000,I4)+SUMIFS(культ!A4:A10000,культ!N4:N10000,B362,культ!F4:F10000,I4)+SUMIFS(спорт!A4:A10000,спорт!N4:N10000,B362,спорт!F4:F10000,I4)+SUMIFS(лечеб!A4:A10000,лечеб!N4:N10000,B362,лечеб!F4:F10000,I4)+SUMIFS(Баня!A4:A10000,Баня!N4:N10000,B362,Баня!F4:F10000,I4)+SUMIFS(Адм!A4:A10000,Адм!N4:N10000,B362,Адм!F4:F10000,I4)+SUMIFS(С.Х!A4:A9995,С.Х!N4:N9995,B362,С.Х!F4:F9995,I4)+SUMIFS(новостр!A4:A9999,новостр!M4:M9999,B362,новостр!F4:F9999,I4)+SUMIFS(авт!A4:A10004,авт!L4:L10004,B362,авт!F4:F10004,I4)+SUMIFS(ЖС!A4:A10020,ЖС!R4:R10020,B362,ЖС!F4:F10020,I4)+SUMIFS(Лес!A5:A9992,Лес!K5:K9992,B362,Лес!F5:F9992,I4)+SUMIFS('степь '!A5:A9998,'степь '!J5:J9998,B362,'степь '!F5:F9998,I4)+SUMIFS(Пр.откр.тер!A4:A9967,Пр.откр.тер!M4:M9967,B362,Пр.откр.тер!F4:F9967,I4)</f>
        <v>0</v>
      </c>
      <c r="J16" s="25">
        <f>SUMIFS(произв!O4:O9995,произв!N4:N9995,B362,произв!F4:F9995,I4)+SUMIFS(торг!O4:O10000,торг!N4:N10000,B362,торг!F4:F10000,I4)+SUMIFS(склад!O4:O9995,склад!N4:N9995,B362,склад!F4:F9995,I4)+SUMIFS('обр '!O4:O9999,'обр '!N4:N9999,B362,'обр '!F4:F9999,I4)+SUMIFS(детс!O4:O10000,детс!N4:N10000,B362,детс!F4:F10000,I4)+SUMIFS(культ!O4:O10000,культ!N4:N10000,B362,культ!F4:F10000,I4)+SUMIFS(спорт!O4:O10000,спорт!N4:N10000,B362,спорт!F4:F10000,I4)+SUMIFS(лечеб!O4:O10000,лечеб!N4:N10000,B362,лечеб!F4:F10000,I4)+SUMIFS(Баня!O4:O10000,Баня!N4:N10000,B362,Баня!F4:F10000,I4)+SUMIFS(Адм!O4:O10000,Адм!N4:N10000,B362,Адм!F4:F10000,I4)+SUMIFS(С.Х!O4:O9995,С.Х!N4:N9995,B362,С.Х!F4:F9995,I4)+SUMIFS(новостр!N4:N9999,новостр!M4:M9999,B362,новостр!F4:F9999,I4)+SUMIFS(авт!K4:K10004,авт!L4:L10004,B362,авт!F4:F10004,I4)+SUMIFS(ЖС!S4:S10020,ЖС!R4:R10020,B362,ЖС!F4:F10020,I4)+SUMIFS(Лес!L5:L9992,Лес!K5:K9992,B362,Лес!F5:F9992,I4)+SUMIFS('степь '!K5:K9998,'степь '!J5:J9998,B362,'степь '!F5:F9998,I4)+SUMIFS(Пр.откр.тер!N4:N9967,Пр.откр.тер!M4:M9967,B362,Пр.откр.тер!F4:F9967,I4)</f>
        <v>0</v>
      </c>
      <c r="K16" s="26">
        <f>SUMIFS(произв!A4:A9995,произв!N4:N9995,B362,произв!F4:F9995,K4)+SUMIFS(торг!A4:A10000,торг!N4:N10000,B362,торг!F4:F10000,K4)+SUMIFS(склад!A4:A9995,склад!N4:N9995,B362,склад!F4:F9995,K4)+SUMIFS('обр '!A4:A9999,'обр '!N4:N9999,B362,'обр '!F4:F9999,K4)+SUMIFS(детс!A4:A10000,детс!N4:N10000,B362,детс!F4:F10000,K4)+SUMIFS(культ!A4:A10000,культ!N4:N10000,B362,культ!F4:F10000,K4)+SUMIFS(спорт!A4:A10000,спорт!N4:N10000,B362,спорт!F4:F10000,K4)+SUMIFS(лечеб!A4:A10000,лечеб!N4:N10000,B362,лечеб!F4:F10000,K4)+SUMIFS(Баня!A4:A10000,Баня!N4:N10000,B362,Баня!F4:F10000,K4)+SUMIFS(Адм!A4:A10000,Адм!N4:N10000,B362,Адм!F4:F10000,K4)+SUMIFS(С.Х!A4:A9995,С.Х!N4:N9995,B362,С.Х!F4:F9995,K4)+SUMIFS(новостр!A4:A9999,новостр!M4:M9999,B362,новостр!F4:F9999,K4)+SUMIFS(авт!A4:A10004,авт!L4:L10004,B362,авт!F4:F10004,K4)+SUMIFS(ЖС!A4:A10020,ЖС!R4:R10020,B362,ЖС!F4:F10020,K4)+SUMIFS(Лес!A5:A9992,Лес!K5:K9992,B362,Лес!F5:F9992,K4)+SUMIFS('степь '!A5:A9998,'степь '!J5:J9998,B362,'степь '!F5:F9998,K4)+SUMIFS(Пр.откр.тер!A4:A9967,Пр.откр.тер!M4:M9967,B362,Пр.откр.тер!F4:F9967,K4)</f>
        <v>0</v>
      </c>
      <c r="L16" s="27">
        <f>SUMIFS(произв!O4:O9995,произв!N4:N9995,B362,произв!F4:F9995,K4)+SUMIFS(торг!O4:O10000,торг!N4:N10000,B362,торг!F4:F10000,K4)+SUMIFS(склад!O4:O9995,склад!N4:N9995,B362,склад!F4:F9995,K4)+SUMIFS('обр '!O4:O9999,'обр '!N4:N9999,B362,'обр '!F4:F9999,K4)+SUMIFS(детс!O4:O10000,детс!N4:N10000,B362,детс!F4:F10000,K4)+SUMIFS(культ!O4:O10000,культ!N4:N10000,B362,культ!F4:F10000,K4)+SUMIFS(спорт!O4:O10000,спорт!N4:N10000,B362,спорт!F4:F10000,K4)+SUMIFS(лечеб!O4:O10000,лечеб!N4:N10000,B362,лечеб!F4:F10000,K4)+SUMIFS(Баня!O4:O10000,Баня!N4:N10000,B362,Баня!F4:F10000,K4)+SUMIFS(Адм!O4:O10000,Адм!N4:N10000,B362,Адм!F4:F10000,K4)+SUMIFS(С.Х!O4:O9995,С.Х!N4:N9995,B362,С.Х!F4:F9995,K4)+SUMIFS(новостр!N4:N9999,новостр!M4:M9999,B362,новостр!F4:F9999,K4)+SUMIFS(авт!K4:K10004,авт!L4:L10004,B362,авт!F4:F10004,K4)+SUMIFS(ЖС!S4:S10020,ЖС!R4:R10020,B362,ЖС!F4:F10020,K4)+SUMIFS(Лес!L5:L9992,Лес!K5:K9992,B362,Лес!F5:F9992,K4)+SUMIFS('степь '!K5:K9998,'степь '!J5:J9998,B362,'степь '!F5:F9998,K4)+SUMIFS(Пр.откр.тер!N4:N9967,Пр.откр.тер!M4:M9967,B362,Пр.откр.тер!F4:F9967,K4)</f>
        <v>0</v>
      </c>
      <c r="M16" s="27">
        <f>SUMIFS(произв!A4:A9995,произв!N4:N9995,B362,произв!F4:F9995,M4)+SUMIFS(торг!A4:A10000,торг!N4:N10000,B362,торг!F4:F10000,M4)+SUMIFS(склад!A4:A9995,склад!N4:N9995,B362,склад!F4:F9995,M4)+SUMIFS('обр '!A4:A9999,'обр '!N4:N9999,B362,'обр '!F4:F9999,M4)+SUMIFS(детс!A4:A10000,детс!N4:N10000,B362,детс!F4:F10000,M4)+SUMIFS(культ!A4:A10000,культ!N4:N10000,B362,культ!F4:F10000,M4)+SUMIFS(спорт!A4:A10000,спорт!N4:N10000,B362,спорт!F4:F10000,M4)+SUMIFS(лечеб!A4:A10000,лечеб!N4:N10000,B362,лечеб!F4:F10000,M4)+SUMIFS(Баня!A4:A10000,Баня!N4:N10000,B362,Баня!F4:F10000,M4)+SUMIFS(Адм!A4:A10000,Адм!N4:N10000,B362,Адм!F4:F10000,M4)+SUMIFS(С.Х!A4:A9995,С.Х!N4:N9995,B362,С.Х!F4:F9995,M4)+SUMIFS(новостр!A4:A9999,новостр!M4:M9999,B362,новостр!F4:F9999,M4)+SUMIFS(авт!A4:A10004,авт!L4:L10004,B362,авт!F4:F10004,M4)+SUMIFS(ЖС!A4:A10020,ЖС!R4:R10020,B362,ЖС!F4:F10020,M4)+SUMIFS(Лес!A5:A9992,Лес!K5:K9992,B362,Лес!F5:F9992,M4)+SUMIFS('степь '!A5:A9998,'степь '!J5:J9998,B362,'степь '!F5:F9998,M4)+SUMIFS(Пр.откр.тер!A4:A9967,Пр.откр.тер!M4:M9967,B362,Пр.откр.тер!F4:F9967,M4)</f>
        <v>0</v>
      </c>
      <c r="N16" s="27">
        <f>SUMIFS(произв!O4:O9995,произв!N4:N9995,B362,произв!F4:F9995,M4)+SUMIFS(торг!O4:O10000,торг!N4:N10000,B362,торг!F4:F10000,M4)+SUMIFS(склад!O4:O9995,склад!N4:N9995,B362,склад!F4:F9995,M4)+SUMIFS('обр '!O4:O9999,'обр '!N4:N9999,B362,'обр '!F4:F9999,M4)+SUMIFS(детс!O4:O10000,детс!N4:N10000,B362,детс!F4:F10000,M4)+SUMIFS(культ!O4:O10000,культ!N4:N10000,B362,культ!F4:F10000,M4)+SUMIFS(спорт!O4:O10000,спорт!N4:N10000,B362,спорт!F4:F10000,M4)+SUMIFS(лечеб!O4:O10000,лечеб!N4:N10000,B362,лечеб!F4:F10000,M4)+SUMIFS(Баня!O4:O10000,Баня!N4:N10000,B362,Баня!F4:F10000,M4)+SUMIFS(Адм!O4:O10000,Адм!N4:N10000,B362,Адм!F4:F10000,M4)+SUMIFS(С.Х!O4:O9995,С.Х!N4:N9995,B362,С.Х!F4:F9995,M4)+SUMIFS(новостр!N4:N9999,новостр!M4:M9999,B362,новостр!F4:F9999,M4)+SUMIFS(авт!K4:K10004,авт!L4:L10004,B362,авт!F4:F10004,M4)+SUMIFS(ЖС!S4:S10020,ЖС!R4:R10020,B362,ЖС!F4:F10020,M4)+SUMIFS(Лес!L5:L9992,Лес!K5:K9992,B362,Лес!F5:F9992,M4)+SUMIFS('степь '!K5:K9998,'степь '!J5:J9998,B362,'степь '!F5:F9998,M4)+SUMIFS(Пр.откр.тер!N4:N9967,Пр.откр.тер!M4:M9967,B362,Пр.откр.тер!F4:F9967,M4)</f>
        <v>0</v>
      </c>
      <c r="O16" s="27">
        <f>SUMIFS(произв!A4:A9995,произв!N4:N9995,B362,произв!F4:F9995,O4)+SUMIFS(торг!A4:A10000,торг!N4:N10000,B362,торг!F4:F10000,O4)+SUMIFS(склад!A4:A9995,склад!N4:N9995,B362,склад!F4:F9995,O4)+SUMIFS('обр '!A4:A9999,'обр '!N4:N9999,B362,'обр '!F4:F9999,O4)+SUMIFS(детс!A4:A10000,детс!N4:N10000,B362,детс!F4:F10000,O4)+SUMIFS(культ!A4:A10000,культ!N4:N10000,B362,культ!F4:F10000,O4)+SUMIFS(спорт!A4:A10000,спорт!N4:N10000,B362,спорт!F4:F10000,O4)+SUMIFS(лечеб!A4:A10000,лечеб!N4:N10000,B362,лечеб!F4:F10000,O4)+SUMIFS(Баня!A4:A10000,Баня!N4:N10000,B362,Баня!F4:F10000,O4)+SUMIFS(Адм!A4:A10000,Адм!N4:N10000,B362,Адм!F4:F10000,O4)+SUMIFS(С.Х!A4:A9995,С.Х!N4:N9995,B362,С.Х!F4:F9995,O4)+SUMIFS(новостр!A4:A9999,новостр!M4:M9999,B362,новостр!F4:F9999,O4)+SUMIFS(авт!A4:A10004,авт!L4:L10004,B362,авт!F4:F10004,O4)+SUMIFS(ЖС!A4:A10020,ЖС!R4:R10020,B362,ЖС!F4:F10020,O4)+SUMIFS(Лес!A5:A9992,Лес!K5:K9992,B362,Лес!F5:F9992,O4)+SUMIFS('степь '!A5:A9998,'степь '!J5:J9998,B362,'степь '!F5:F9998,O4)+SUMIFS(Пр.откр.тер!A4:A9967,Пр.откр.тер!M4:M9967,B362,Пр.откр.тер!F4:F9967,O4)</f>
        <v>0</v>
      </c>
      <c r="P16" s="27">
        <f>SUMIFS(произв!O4:O9995,произв!N4:N9995,B362,произв!F4:F9995,O4)+SUMIFS(торг!O4:O10000,торг!N4:N10000,B362,торг!F4:F10000,O4)+SUMIFS(склад!O4:O9995,склад!N4:N9995,B362,склад!F4:F9995,O4)+SUMIFS('обр '!O4:O9999,'обр '!N4:N9999,B362,'обр '!F4:F9999,O4)+SUMIFS(детс!O4:O10000,детс!N4:N10000,B362,детс!F4:F10000,O4)+SUMIFS(культ!O4:O10000,культ!N4:N10000,B362,культ!F4:F10000,O4)+SUMIFS(спорт!O4:O10000,спорт!N4:N10000,B362,спорт!F4:F10000,O4)+SUMIFS(лечеб!O4:O10000,лечеб!N4:N10000,B362,лечеб!F4:F10000,O4)+SUMIFS(Баня!O4:O10000,Баня!N4:N10000,B362,Баня!F4:F10000,O4)+SUMIFS(Адм!O4:O10000,Адм!N4:N10000,B362,Адм!F4:F10000,O4)+SUMIFS(С.Х!O4:O9995,С.Х!N4:N9995,B362,С.Х!F4:F9995,O4)+SUMIFS(новостр!N4:N9999,новостр!M4:M9999,B362,новостр!F4:F9999,O4)+SUMIFS(авт!K4:K10004,авт!L4:L10004,B362,авт!F4:F10004,O4)+SUMIFS(ЖС!S4:S10020,ЖС!R4:R10020,B362,ЖС!F4:F10020,O4)+SUMIFS(Лес!L5:L9992,Лес!K5:K9992,B362,Лес!F5:F9992,O4)+SUMIFS('степь '!K5:K9998,'степь '!J5:J9998,B362,'степь '!F5:F9998,O4)+SUMIFS(Пр.откр.тер!N4:N9967,Пр.откр.тер!M4:M9967,B362,Пр.откр.тер!F4:F9967,O4)</f>
        <v>0</v>
      </c>
      <c r="Q16" s="27">
        <f>SUMIFS(произв!A4:A9995,произв!N4:N9995,B362,произв!F4:F9995,Q4)+SUMIFS(торг!A4:A10000,торг!N4:N10000,B362,торг!F4:F10000,Q4)+SUMIFS(склад!A4:A9995,склад!N4:N9995,B362,склад!F4:F9995,Q4)+SUMIFS('обр '!A4:A9999,'обр '!N4:N9999,B362,'обр '!F4:F9999,Q4)+SUMIFS(детс!A4:A10000,детс!N4:N10000,B362,детс!F4:F10000,Q4)+SUMIFS(культ!A4:A10000,культ!N4:N10000,B362,культ!F4:F10000,Q4)+SUMIFS(спорт!A4:A10000,спорт!N4:N10000,B362,спорт!F4:F10000,Q4)+SUMIFS(лечеб!A4:A10000,лечеб!N4:N10000,B362,лечеб!F4:F10000,Q4)+SUMIFS(Баня!A4:A10000,Баня!N4:N10000,B362,Баня!F4:F10000,Q4)+SUMIFS(Адм!A4:A10000,Адм!N4:N10000,B362,Адм!F4:F10000,Q4)+SUMIFS(С.Х!A4:A9995,С.Х!N4:N9995,B362,С.Х!F4:F9995,Q4)+SUMIFS(новостр!A4:A9999,новостр!M4:M9999,B362,новостр!F4:F9999,Q4)+SUMIFS(авт!A4:A10004,авт!L4:L10004,B362,авт!F4:F10004,Q4)+SUMIFS(ЖС!A4:A10020,ЖС!R4:R10020,B362,ЖС!F4:F10020,Q4)+SUMIFS(Лес!A5:A9992,Лес!K5:K9992,B362,Лес!F5:F9992,Q4)+SUMIFS('степь '!A5:A9998,'степь '!J5:J9998,B362,'степь '!F5:F9998,Q4)+SUMIFS(Пр.откр.тер!A4:A9967,Пр.откр.тер!M4:M9967,B362,Пр.откр.тер!F4:F9967,Q4)</f>
        <v>0</v>
      </c>
      <c r="R16" s="27">
        <f>SUMIFS(произв!O4:O9995,произв!N4:N9995,B362,произв!F4:F9995,Q4)+SUMIFS(торг!O4:O10000,торг!N4:N10000,B362,торг!F4:F10000,Q4)+SUMIFS(склад!O4:O9995,склад!N4:N9995,B362,склад!F4:F9995,Q4)+SUMIFS('обр '!O4:O9999,'обр '!N4:N9999,B362,'обр '!F4:F9999,Q4)+SUMIFS(детс!O4:O10000,детс!N4:N10000,B362,детс!F4:F10000,Q4)+SUMIFS(культ!O4:O10000,культ!N4:N10000,B362,культ!F4:F10000,Q4)+SUMIFS(спорт!O4:O10000,спорт!N4:N10000,B362,спорт!F4:F10000,Q4)+SUMIFS(лечеб!O4:O10000,лечеб!N4:N10000,B362,лечеб!F4:F10000,Q4)+SUMIFS(Баня!O4:O10000,Баня!N4:N10000,B362,Баня!F4:F10000,Q4)+SUMIFS(Адм!O4:O10000,Адм!N4:N10000,B362,Адм!F4:F10000,Q4)+SUMIFS(С.Х!O4:O9995,С.Х!N4:N9995,B362,С.Х!F4:F9995,Q4)+SUMIFS(новостр!N4:N9999,новостр!M4:M9999,B362,новостр!F4:F9999,Q4)+SUMIFS(авт!K4:K10004,авт!L4:L10004,B362,авт!F4:F10004,Q4)+SUMIFS(ЖС!S4:S10020,ЖС!R4:R10020,B362,ЖС!F4:F10020,Q4)+SUMIFS(Лес!L5:L9992,Лес!K5:K9992,B362,Лес!F5:F9992,Q4)+SUMIFS('степь '!K5:K9998,'степь '!J5:J9998,B362,'степь '!F5:F9998,Q4)+SUMIFS(Пр.откр.тер!N4:N9967,Пр.откр.тер!M4:M9967,B362,Пр.откр.тер!F4:F9967,Q4)</f>
        <v>0</v>
      </c>
      <c r="S16" s="27">
        <f>SUMIFS(произв!A4:A9995,произв!N4:N9995,B362,произв!F4:F9995,S4)+SUMIFS(торг!A4:A10000,торг!N4:N10000,B362,торг!F4:F10000,S4)+SUMIFS(склад!A4:A9995,склад!N4:N9995,B362,склад!F4:F9995,S4)+SUMIFS('обр '!A4:A9999,'обр '!N4:N9999,B362,'обр '!F4:F9999,S4)+SUMIFS(детс!A4:A10000,детс!N4:N10000,B362,детс!F4:F10000,S4)+SUMIFS(культ!A4:A10000,культ!N4:N10000,B362,культ!F4:F10000,S4)+SUMIFS(спорт!A4:A10000,спорт!N4:N10000,B362,спорт!F4:F10000,S4)+SUMIFS(лечеб!A4:A10000,лечеб!N4:N10000,B362,лечеб!F4:F10000,S4)+SUMIFS(Баня!A4:A10000,Баня!N4:N10000,B362,Баня!F4:F10000,S4)+SUMIFS(Адм!A4:A10000,Адм!N4:N10000,B362,Адм!F4:F10000,S4)+SUMIFS(С.Х!A4:A9995,С.Х!N4:N9995,B362,С.Х!F4:F9995,S4)+SUMIFS(новостр!A4:A9999,новостр!M4:M9999,B362,новостр!F4:F9999,S4)+SUMIFS(авт!A4:A10004,авт!L4:L10004,B362,авт!F4:F10004,S4)+SUMIFS(ЖС!A4:A10020,ЖС!R4:R10020,B362,ЖС!F4:F10020,S4)+SUMIFS(Лес!A5:A9992,Лес!K5:K9992,B362,Лес!F5:F9992,S4)+SUMIFS('степь '!A5:A9998,'степь '!J5:J9998,B362,'степь '!F5:F9998,S4)+SUMIFS(Пр.откр.тер!A4:A9967,Пр.откр.тер!M4:M9967,B362,Пр.откр.тер!F4:F9967,S4)</f>
        <v>0</v>
      </c>
      <c r="T16" s="27">
        <f>SUMIFS(произв!O4:O9995,произв!N4:N9995,B362,произв!F4:F9995,S4)+SUMIFS(торг!O4:O10000,торг!N4:N10000,B362,торг!F4:F10000,S4)+SUMIFS(склад!O4:O9995,склад!N4:N9995,B362,склад!F4:F9995,S4)+SUMIFS('обр '!O4:O9999,'обр '!N4:N9999,B362,'обр '!F4:F9999,S4)+SUMIFS(детс!O4:O10000,детс!N4:N10000,B362,детс!F4:F10000,S4)+SUMIFS(культ!O4:O10000,культ!N4:N10000,B362,культ!F4:F10000,S4)+SUMIFS(спорт!O4:O10000,спорт!N4:N10000,B362,спорт!F4:F10000,S4)+SUMIFS(лечеб!O4:O10000,лечеб!N4:N10000,B362,лечеб!F4:F10000,S4)+SUMIFS(Баня!O4:O10000,Баня!N4:N10000,B362,Баня!F4:F10000,S4)+SUMIFS(Адм!O4:O10000,Адм!N4:N10000,B362,Адм!F4:F10000,S4)+SUMIFS(С.Х!O4:O9995,С.Х!N4:N9995,B362,С.Х!F4:F9995,S4)+SUMIFS(новостр!N4:N9999,новостр!M4:M9999,B362,новостр!F4:F9999,S4)+SUMIFS(авт!K4:K10004,авт!L4:L10004,B362,авт!F4:F10004,S4)+SUMIFS(ЖС!S4:S10020,ЖС!R4:R10020,B362,ЖС!F4:F10020,S4)+SUMIFS(Лес!L5:L9992,Лес!K5:K9992,B362,Лес!F5:F9992,S4)+SUMIFS('степь '!K5:K9998,'степь '!J5:J9998,B362,'степь '!F5:F9998,S4)+SUMIFS(Пр.откр.тер!N4:N9967,Пр.откр.тер!M4:M9967,B362,Пр.откр.тер!F4:F9967,S4)</f>
        <v>0</v>
      </c>
      <c r="U16" s="27">
        <f>SUMIFS(произв!A4:A9995,произв!N4:N9995,B362,произв!F4:F9995,U4)+SUMIFS(торг!A4:A10000,торг!N4:N10000,B362,торг!F4:F10000,U4)+SUMIFS(склад!A4:A9995,склад!N4:N9995,B362,склад!F4:F9995,U4)+SUMIFS('обр '!A4:A9999,'обр '!N4:N9999,B362,'обр '!F4:F9999,U4)+SUMIFS(детс!A4:A10000,детс!N4:N10000,B362,детс!F4:F10000,U4)+SUMIFS(культ!A4:A10000,культ!N4:N10000,B362,культ!F4:F10000,U4)+SUMIFS(спорт!A4:A10000,спорт!N4:N10000,B362,спорт!F4:F10000,U4)+SUMIFS(лечеб!A4:A10000,лечеб!N4:N10000,B362,лечеб!F4:F10000,U4)+SUMIFS(Баня!A4:A10000,Баня!N4:N10000,B362,Баня!F4:F10000,U4)+SUMIFS(Адм!A4:A10000,Адм!N4:N10000,B362,Адм!F4:F10000,U4)+SUMIFS(С.Х!A4:A9995,С.Х!N4:N9995,B362,С.Х!F4:F9995,U4)+SUMIFS(новостр!A4:A9999,новостр!M4:M9999,B362,новостр!F4:F9999,U4)+SUMIFS(авт!A4:A10004,авт!L4:L10004,B362,авт!F4:F10004,U4)+SUMIFS(ЖС!A4:A10020,ЖС!R4:R10020,B362,ЖС!F4:F10020,U4)+SUMIFS(Лес!A5:A9992,Лес!K5:K9992,B362,Лес!F5:F9992,U4)+SUMIFS('степь '!A5:A9998,'степь '!J5:J9998,B362,'степь '!F5:F9998,U4)+SUMIFS(Пр.откр.тер!A4:A9967,Пр.откр.тер!M4:M9967,B362,Пр.откр.тер!F4:F9967,U4)</f>
        <v>0</v>
      </c>
      <c r="V16" s="27">
        <f>SUMIFS(произв!O4:O9995,произв!N4:N9995,B362,произв!F4:F9995,U4)+SUMIFS(торг!O4:O10000,торг!N4:N10000,B362,торг!F4:F10000,U4)+SUMIFS(склад!O4:O9995,склад!N4:N9995,B362,склад!F4:F9995,U4)+SUMIFS('обр '!O4:O9999,'обр '!N4:N9999,B362,'обр '!F4:F9999,U4)+SUMIFS(детс!O4:O10000,детс!N4:N10000,B362,детс!F4:F10000,U4)+SUMIFS(культ!O4:O10000,культ!N4:N10000,B362,культ!F4:F10000,U4)+SUMIFS(спорт!O4:O10000,спорт!N4:N10000,B362,спорт!F4:F10000,U4)+SUMIFS(лечеб!O4:O10000,лечеб!N4:N10000,B362,лечеб!F4:F10000,U4)+SUMIFS(Баня!O4:O10000,Баня!N4:N10000,B362,Баня!F4:F10000,U4)+SUMIFS(Адм!O4:O10000,Адм!N4:N10000,B362,Адм!F4:F10000,U4)+SUMIFS(С.Х!O4:O9995,С.Х!N4:N9995,B362,С.Х!F4:F9995,U4)+SUMIFS(новостр!N4:N9999,новостр!M4:M9999,B362,новостр!F4:F9999,U4)+SUMIFS(авт!K4:K10004,авт!L4:L10004,B362,авт!F4:F10004,U4)+SUMIFS(ЖС!S4:S10020,ЖС!R4:R10020,B362,ЖС!F4:F10020,U4)+SUMIFS(Лес!L5:L9992,Лес!K5:K9992,B362,Лес!F5:F9992,U4)+SUMIFS('степь '!K5:K9998,'степь '!J5:J9998,B362,'степь '!F5:F9998,U4)+SUMIFS(Пр.откр.тер!N4:N9967,Пр.откр.тер!M4:M9967,B362,Пр.откр.тер!F4:F9967,U4)</f>
        <v>0</v>
      </c>
      <c r="W16" s="27">
        <f>SUMIFS(произв!A4:A9995,произв!N4:N9995,B362,произв!F4:F9995,W4)+SUMIFS(торг!A4:A10000,торг!N4:N10000,B362,торг!F4:F10000,W4)+SUMIFS(склад!A4:A9995,склад!N4:N9995,B362,склад!F4:F9995,W4)+SUMIFS('обр '!A4:A9999,'обр '!N4:N9999,B362,'обр '!F4:F9999,W4)+SUMIFS(детс!A4:A10000,детс!N4:N10000,B362,детс!F4:F10000,W4)+SUMIFS(культ!A4:A10000,культ!N4:N10000,B362,культ!F4:F10000,W4)+SUMIFS(спорт!A4:A10000,спорт!N4:N10000,B362,спорт!F4:F10000,W4)+SUMIFS(лечеб!A4:A10000,лечеб!N4:N10000,B362,лечеб!F4:F10000,W4)+SUMIFS(Баня!A4:A10000,Баня!N4:N10000,B362,Баня!F4:F10000,W4)+SUMIFS(Адм!A4:A10000,Адм!N4:N10000,B362,Адм!F4:F10000,W4)+SUMIFS(С.Х!A4:A9995,С.Х!N4:N9995,B362,С.Х!F4:F9995,W4)+SUMIFS(новостр!A4:A9999,новостр!M4:M9999,B362,новостр!F4:F9999,W4)+SUMIFS(авт!A4:A10004,авт!L4:L10004,B362,авт!F4:F10004,W4)+SUMIFS(ЖС!A4:A10020,ЖС!R4:R10020,B362,ЖС!F4:F10020,W4)+SUMIFS(Лес!A5:A9992,Лес!K5:K9992,B362,Лес!F5:F9992,W4)+SUMIFS('степь '!A5:A9998,'степь '!J5:J9998,B362,'степь '!F5:F9998,W4)+SUMIFS(Пр.откр.тер!A4:A9967,Пр.откр.тер!M4:M9967,B362,Пр.откр.тер!F4:F9967,W4)</f>
        <v>0</v>
      </c>
      <c r="X16" s="27">
        <f>SUMIFS(произв!O4:O9995,произв!N4:N9995,B362,произв!F4:F9995,W4)+SUMIFS(торг!O4:O10000,торг!N4:N10000,B362,торг!F4:F10000,W4)+SUMIFS(склад!O4:O9995,склад!N4:N9995,B362,склад!F4:F9995,W4)+SUMIFS('обр '!O4:O9999,'обр '!N4:N9999,B362,'обр '!F4:F9999,W4)+SUMIFS(детс!O4:O10000,детс!N4:N10000,B362,детс!F4:F10000,W4)+SUMIFS(культ!O4:O10000,культ!N4:N10000,B362,культ!F4:F10000,W4)+SUMIFS(спорт!O4:O10000,спорт!N4:N10000,B362,спорт!F4:F10000,W4)+SUMIFS(лечеб!O4:O10000,лечеб!N4:N10000,B362,лечеб!F4:F10000,W4)+SUMIFS(Баня!O4:O10000,Баня!N4:N10000,B362,Баня!F4:F10000,W4)+SUMIFS(Адм!O4:O10000,Адм!N4:N10000,B362,Адм!F4:F10000,W4)+SUMIFS(С.Х!O4:O9995,С.Х!N4:N9995,B362,С.Х!F4:F9995,W4)+SUMIFS(новостр!N4:N9999,новостр!M4:M9999,B362,новостр!F4:F9999,W4)+SUMIFS(авт!K4:K10004,авт!L4:L10004,B362,авт!F4:F10004,W4)+SUMIFS(ЖС!S4:S10020,ЖС!R4:R10020,B362,ЖС!F4:F10020,W4)+SUMIFS(Лес!L5:L9992,Лес!K5:K9992,B362,Лес!F5:F9992,W4)+SUMIFS('степь '!K5:K9998,'степь '!J5:J9998,B362,'степь '!F5:F9998,W4)+SUMIFS(Пр.откр.тер!N4:N9967,Пр.откр.тер!M4:M9967,B362,Пр.откр.тер!F4:F9967,W4)</f>
        <v>0</v>
      </c>
      <c r="Y16" s="27">
        <f>SUMIFS(произв!A4:A9995,произв!N4:N9995,B362,произв!F4:F9995,Y4)+SUMIFS(торг!A4:A10000,торг!N4:N10000,B362,торг!F4:F10000,Y4)+SUMIFS(склад!A4:A9995,склад!N4:N9995,B362,склад!F4:F9995,Y4)+SUMIFS('обр '!A4:A9999,'обр '!N4:N9999,B362,'обр '!F4:F9999,Y4)+SUMIFS(детс!A4:A10000,детс!N4:N10000,B362,детс!F4:F10000,Y4)+SUMIFS(культ!A4:A10000,культ!N4:N10000,B362,культ!F4:F10000,Y4)+SUMIFS(спорт!A4:A10000,спорт!N4:N10000,B362,спорт!F4:F10000,Y4)+SUMIFS(лечеб!A4:A10000,лечеб!N4:N10000,B362,лечеб!F4:F10000,Y4)+SUMIFS(Баня!A4:A10000,Баня!N4:N10000,B362,Баня!F4:F10000,Y4)+SUMIFS(Адм!A4:A10000,Адм!N4:N10000,B362,Адм!F4:F10000,Y4)+SUMIFS(С.Х!A4:A9995,С.Х!N4:N9995,B362,С.Х!F4:F9995,Y4)+SUMIFS(новостр!A4:A9999,новостр!M4:M9999,B362,новостр!F4:F9999,Y4)+SUMIFS(авт!A4:A10004,авт!L4:L10004,B362,авт!F4:F10004,Y4)+SUMIFS(ЖС!A4:A10020,ЖС!R4:R10020,B362,ЖС!F4:F10020,Y4)+SUMIFS(Лес!A5:A9992,Лес!K5:K9992,B362,Лес!F5:F9992,Y4)+SUMIFS('степь '!A5:A9998,'степь '!J5:J9998,B362,'степь '!F5:F9998,Y4)+SUMIFS(Пр.откр.тер!A4:A9967,Пр.откр.тер!M4:M9967,B362,Пр.откр.тер!F4:F9967,Y4)</f>
        <v>0</v>
      </c>
      <c r="Z16" s="27">
        <f>SUMIFS(произв!O4:O9995,произв!N4:N9995,B362,произв!F4:F9995,Y4)+SUMIFS(торг!O4:O10000,торг!N4:N10000,B362,торг!F4:F10000,Y4)+SUMIFS(склад!O4:O9995,склад!N4:N9995,B362,склад!F4:F9995,Y4)+SUMIFS('обр '!O4:O9999,'обр '!N4:N9999,B362,'обр '!F4:F9999,Y4)+SUMIFS(детс!O4:O10000,детс!N4:N10000,B362,детс!F4:F10000,Y4)+SUMIFS(культ!O4:O10000,культ!N4:N10000,B362,культ!F4:F10000,Y4)+SUMIFS(спорт!O4:O10000,спорт!N4:N10000,B362,спорт!F4:F10000,Y4)+SUMIFS(лечеб!O4:O10000,лечеб!N4:N10000,B362,лечеб!F4:F10000,Y4)+SUMIFS(Баня!O4:O10000,Баня!N4:N10000,B362,Баня!F4:F10000,Y4)+SUMIFS(Адм!O4:O10000,Адм!N4:N10000,B362,Адм!F4:F10000,Y4)+SUMIFS(С.Х!O4:O9995,С.Х!N4:N9995,B362,С.Х!F4:F9995,Y4)+SUMIFS(новостр!N4:N9999,новостр!M4:M9999,B362,новостр!F4:F9999,Y4)+SUMIFS(авт!K4:K10004,авт!L4:L10004,B362,авт!F4:F10004,Y4)+SUMIFS(ЖС!S4:S10020,ЖС!R4:R10020,B362,ЖС!F4:F10020,Y4)+SUMIFS(Лес!L5:L9992,Лес!K5:K9992,B362,Лес!F5:F9992,Y4)+SUMIFS('степь '!K5:K9998,'степь '!J5:J9998,B362,'степь '!F5:F9998,Y4)+SUMIFS(Пр.откр.тер!N4:N9967,Пр.откр.тер!M4:M9967,B362,Пр.откр.тер!F4:F9967,Y4)</f>
        <v>0</v>
      </c>
      <c r="AA16" s="21">
        <f t="shared" si="0"/>
        <v>0</v>
      </c>
      <c r="AB16" s="21">
        <f t="shared" si="0"/>
        <v>0</v>
      </c>
      <c r="AC16" s="27">
        <f>SUMIFS(произв!A4:A9995,произв!N4:N9995,B362,произв!F4:F9995,AC4)+SUMIFS(торг!A4:A10000,торг!N4:N10000,B362,торг!F4:F10000,AC4)+SUMIFS(склад!A4:A9995,склад!N4:N9995,B362,склад!F4:F9995,AC4)+SUMIFS('обр '!A4:A9999,'обр '!N4:N9999,B362,'обр '!F4:F9999,AC4)+SUMIFS(детс!A4:A10000,детс!N4:N10000,B362,детс!F4:F10000,AC4)+SUMIFS(культ!A4:A10000,культ!N4:N10000,B362,культ!F4:F10000,AC4)+SUMIFS(спорт!A4:A10000,спорт!N4:N10000,B362,спорт!F4:F10000,AC4)+SUMIFS(лечеб!A4:A10000,лечеб!N4:N10000,B362,лечеб!F4:F10000,AC4)+SUMIFS(Баня!A4:A10000,Баня!N4:N10000,B362,Баня!F4:F10000,AC4)+SUMIFS(Адм!A4:A10000,Адм!N4:N10000,B362,Адм!F4:F10000,AC4)+SUMIFS(С.Х!A4:A9995,С.Х!N4:N9995,B362,С.Х!F4:F9995,AC4)+SUMIFS(новостр!A4:A9999,новостр!M4:M9999,B362,новостр!F4:F9999,AC4)+SUMIFS(авт!A4:A10004,авт!L4:L10004,B362,авт!F4:F10004,AC4)+SUMIFS(ЖС!A4:A10020,ЖС!R4:R10020,B362,ЖС!F4:F10020,AC4)+SUMIFS(Лес!A5:A9992,Лес!K5:K9992,B362,Лес!F5:F9992,AC4)+SUMIFS('степь '!A5:A9998,'степь '!J5:J9998,B362,'степь '!F5:F9998,AC4)+SUMIFS(Пр.откр.тер!A4:A9967,Пр.откр.тер!M4:M9967,B362,Пр.откр.тер!F4:F9967,AC4)</f>
        <v>0</v>
      </c>
      <c r="AD16" s="27">
        <f>SUMIFS(произв!O4:O9995,произв!N4:N9995,B362,произв!F4:F9995,AC4)+SUMIFS(торг!O4:O10000,торг!N4:N10000,B362,торг!F4:F10000,AC4)+SUMIFS(склад!O4:O9995,склад!N4:N9995,B362,склад!F4:F9995,AC4)+SUMIFS('обр '!O4:O9999,'обр '!N4:N9999,B362,'обр '!F4:F9999,AC4)+SUMIFS(детс!O4:O10000,детс!N4:N10000,B362,детс!F4:F10000,AC4)+SUMIFS(культ!O4:O10000,культ!N4:N10000,B362,культ!F4:F10000,AC4)+SUMIFS(спорт!O4:O10000,спорт!N4:N10000,B362,спорт!F4:F10000,AC4)+SUMIFS(лечеб!O4:O10000,лечеб!N4:N10000,B362,лечеб!F4:F10000,AC4)+SUMIFS(Баня!O4:O10000,Баня!N4:N10000,B362,Баня!F4:F10000,AC4)+SUMIFS(Адм!O4:O10000,Адм!N4:N10000,B362,Адм!F4:F10000,AC4)+SUMIFS(С.Х!O4:O9995,С.Х!N4:N9995,B362,С.Х!F4:F9995,AC4)+SUMIFS(новостр!N4:N9999,новостр!M4:M9999,B362,новостр!F4:F9999,AC4)+SUMIFS(авт!K4:K10004,авт!L4:L10004,B362,авт!F4:F10004,AC4)+SUMIFS(ЖС!S4:S10020,ЖС!R4:R10020,B362,ЖС!F4:F10020,AC4)+SUMIFS(Лес!L5:L9992,Лес!K5:K9992,B362,Лес!F5:F9992,AC4)+SUMIFS('степь '!K5:K9998,'степь '!J5:J9998,B362,'степь '!F5:F9998,AC4)+SUMIFS(Пр.откр.тер!N4:N9967,Пр.откр.тер!M4:M9967,B362,Пр.откр.тер!F4:F9967,AC4)</f>
        <v>0</v>
      </c>
      <c r="AE16" s="27">
        <f>SUMIFS(произв!A4:A9995,произв!N4:N9995,B362,произв!F4:F9995,AE4)+SUMIFS(торг!A4:A10000,торг!N4:N10000,B362,торг!F4:F10000,AE4)+SUMIFS(склад!A4:A9995,склад!N4:N9995,B362,склад!F4:F9995,AE4)+SUMIFS('обр '!A4:A9999,'обр '!N4:N9999,B362,'обр '!F4:F9999,AE4)+SUMIFS(детс!A4:A10000,детс!N4:N10000,B362,детс!F4:F10000,AE4)+SUMIFS(культ!A4:A10000,культ!N4:N10000,B362,культ!F4:F10000,AE4)+SUMIFS(спорт!A4:A10000,спорт!N4:N10000,B362,спорт!F4:F10000,AE4)+SUMIFS(лечеб!A4:A10000,лечеб!N4:N10000,B362,лечеб!F4:F10000,AE4)+SUMIFS(Баня!A4:A10000,Баня!N4:N10000,B362,Баня!F4:F10000,AE4)+SUMIFS(Адм!A4:A10000,Адм!N4:N10000,B362,Адм!F4:F10000,AE4)+SUMIFS(С.Х!A4:A9995,С.Х!N4:N9995,B362,С.Х!F4:F9995,AE4)+SUMIFS(новостр!A4:A9999,новостр!M4:M9999,B362,новостр!F4:F9999,AE4)+SUMIFS(авт!A4:A10004,авт!L4:L10004,B362,авт!F4:F10004,AE4)+SUMIFS(ЖС!A4:A10020,ЖС!R4:R10020,B362,ЖС!F4:F10020,AE4)+SUMIFS(Лес!A5:A9992,Лес!K5:K9992,B362,Лес!F5:F9992,AE4)+SUMIFS('степь '!A5:A9998,'степь '!J5:J9998,B362,'степь '!F5:F9998,AE4)+SUMIFS(Пр.откр.тер!A4:A9967,Пр.откр.тер!M4:M9967,B362,Пр.откр.тер!F4:F9967,AE4)</f>
        <v>0</v>
      </c>
      <c r="AF16" s="27">
        <f>SUMIFS(произв!O4:O9995,произв!N4:N9995,B362,произв!F4:F9995,AE4)+SUMIFS(торг!O4:O10000,торг!N4:N10000,B362,торг!F4:F10000,AE4)+SUMIFS(склад!O4:O9995,склад!N4:N9995,B362,склад!F4:F9995,AE4)+SUMIFS('обр '!O4:O9999,'обр '!N4:N9999,B362,'обр '!F4:F9999,AE4)+SUMIFS(детс!O4:O10000,детс!N4:N10000,B362,детс!F4:F10000,AE4)+SUMIFS(культ!O4:O10000,культ!N4:N10000,B362,культ!F4:F10000,AE4)+SUMIFS(спорт!O4:O10000,спорт!N4:N10000,B362,спорт!F4:F10000,AE4)+SUMIFS(лечеб!O4:O10000,лечеб!N4:N10000,B362,лечеб!F4:F10000,AE4)+SUMIFS(Баня!O4:O10000,Баня!N4:N10000,B362,Баня!F4:F10000,AE4)+SUMIFS(Адм!O4:O10000,Адм!N4:N10000,B362,Адм!F4:F10000,AE4)+SUMIFS(С.Х!O4:O9995,С.Х!N4:N9995,B362,С.Х!F4:F9995,AE4)+SUMIFS(новостр!N4:N9999,новостр!M4:M9999,B362,новостр!F4:F9999,AE4)+SUMIFS(авт!K4:K10004,авт!L4:L10004,B362,авт!F4:F10004,AE4)+SUMIFS(ЖС!S4:S10020,ЖС!R4:R10020,B362,ЖС!F4:F10020,AE4)+SUMIFS(Лес!L5:L9992,Лес!K5:K9992,B362,Лес!F5:F9992,AE4)+SUMIFS('степь '!K5:K9998,'степь '!J5:J9998,B362,'степь '!F5:F9998,AE4)+SUMIFS(Пр.откр.тер!N4:N9967,Пр.откр.тер!M4:M9967,B362,Пр.откр.тер!F4:F9967,AE4)</f>
        <v>0</v>
      </c>
      <c r="AG16" s="27">
        <f>SUMIFS(произв!A4:A9995,произв!N4:N9995,B362,произв!F4:F9995,AG4)+SUMIFS(торг!A4:A10000,торг!N4:N10000,B362,торг!F4:F10000,AG4)+SUMIFS(склад!A4:A9995,склад!N4:N9995,B362,склад!F4:F9995,AG4)+SUMIFS('обр '!A4:A9999,'обр '!N4:N9999,B362,'обр '!F4:F9999,AG4)+SUMIFS(детс!A4:A10000,детс!N4:N10000,B362,детс!F4:F10000,AG4)+SUMIFS(культ!A4:A10000,культ!N4:N10000,B362,культ!F4:F10000,AG4)+SUMIFS(спорт!A4:A10000,спорт!N4:N10000,B362,спорт!F4:F10000,AG4)+SUMIFS(лечеб!A4:A10000,лечеб!N4:N10000,B362,лечеб!F4:F10000,AG4)+SUMIFS(Баня!A4:A10000,Баня!N4:N10000,B362,Баня!F4:F10000,AG4)+SUMIFS(Адм!A4:A10000,Адм!N4:N10000,B362,Адм!F4:F10000,AG4)+SUMIFS(С.Х!A4:A9995,С.Х!N4:N9995,B362,С.Х!F4:F9995,AG4)+SUMIFS(новостр!A4:A9999,новостр!M4:M9999,B362,новостр!F4:F9999,AG4)+SUMIFS(авт!A4:A10004,авт!L4:L10004,B362,авт!F4:F10004,AG4)+SUMIFS(ЖС!A4:A10020,ЖС!R4:R10020,B362,ЖС!F4:F10020,AG4)+SUMIFS(Лес!A5:A9992,Лес!K5:K9992,B362,Лес!F5:F9992,AG4)+SUMIFS('степь '!A5:A9998,'степь '!J5:J9998,B362,'степь '!F5:F9998,AG4)+SUMIFS(Пр.откр.тер!A4:A9967,Пр.откр.тер!M4:M9967,B362,Пр.откр.тер!F4:F9967,AG4)</f>
        <v>0</v>
      </c>
      <c r="AH16" s="27">
        <f>SUMIFS(произв!O4:O9995,произв!N4:N9995,B362,произв!F4:F9995,AG4)+SUMIFS(торг!O4:O10000,торг!N4:N10000,B362,торг!F4:F10000,AG4)+SUMIFS(склад!O4:O9995,склад!N4:N9995,B362,склад!F4:F9995,AG4)+SUMIFS('обр '!O4:O9999,'обр '!N4:N9999,B362,'обр '!F4:F9999,AG4)+SUMIFS(детс!O4:O10000,детс!N4:N10000,B362,детс!F4:F10000,AG4)+SUMIFS(культ!O4:O10000,культ!N4:N10000,B362,культ!F4:F10000,AG4)+SUMIFS(спорт!O4:O10000,спорт!N4:N10000,B362,спорт!F4:F10000,AG4)+SUMIFS(лечеб!O4:O10000,лечеб!N4:N10000,B362,лечеб!F4:F10000,AG4)+SUMIFS(Баня!O4:O10000,Баня!N4:N10000,B362,Баня!F4:F10000,AG4)+SUMIFS(Адм!O4:O10000,Адм!N4:N10000,B362,Адм!F4:F10000,AG4)+SUMIFS(С.Х!O4:O9995,С.Х!N4:N9995,B362,С.Х!F4:F9995,AG4)+SUMIFS(новостр!N4:N9999,новостр!M4:M9999,B362,новостр!F4:F9999,AG4)+SUMIFS(авт!K4:K10004,авт!L4:L10004,B362,авт!F4:F10004,AG4)+SUMIFS(ЖС!S4:S10020,ЖС!R4:R10020,B362,ЖС!F4:F10020,AG4)+SUMIFS(Лес!L5:L9992,Лес!K5:K9992,B362,Лес!F5:F9992,AG4)+SUMIFS('степь '!K5:K9998,'степь '!J5:J9998,B362,'степь '!F5:F9998,AG4)+SUMIFS(Пр.откр.тер!N4:N9967,Пр.откр.тер!M4:M9967,B362,Пр.откр.тер!F4:F9967,AG4)</f>
        <v>0</v>
      </c>
      <c r="AI16" s="27">
        <f>SUMIFS(произв!A4:A9995,произв!N4:N9995,B362,произв!F4:F9995,AI4)+SUMIFS(торг!A4:A10000,торг!N4:N10000,B362,торг!F4:F10000,AI4)+SUMIFS(склад!A4:A9995,склад!N4:N9995,B362,склад!F4:F9995,AI4)+SUMIFS('обр '!A4:A9999,'обр '!N4:N9999,B362,'обр '!F4:F9999,AI4)+SUMIFS(детс!A4:A10000,детс!N4:N10000,B362,детс!F4:F10000,AI4)+SUMIFS(культ!A4:A10000,культ!N4:N10000,B362,культ!F4:F10000,AI4)+SUMIFS(спорт!A4:A10000,спорт!N4:N10000,B362,спорт!F4:F10000,AI4)+SUMIFS(лечеб!A4:A10000,лечеб!N4:N10000,B362,лечеб!F4:F10000,AI4)+SUMIFS(Баня!A4:A10000,Баня!N4:N10000,B362,Баня!F4:F10000,AI4)+SUMIFS(Адм!A4:A10000,Адм!N4:N10000,B362,Адм!F4:F10000,AI4)+SUMIFS(С.Х!A4:A9995,С.Х!N4:N9995,B362,С.Х!F4:F9995,AI4)+SUMIFS(новостр!A4:A9999,новостр!M4:M9999,B362,новостр!F4:F9999,AI4)+SUMIFS(авт!A4:A10004,авт!L4:L10004,B362,авт!F4:F10004,AI4)+SUMIFS(ЖС!A4:A10020,ЖС!R4:R10020,B362,ЖС!F4:F10020,AI4)+SUMIFS(Лес!A5:A9992,Лес!K5:K9992,B362,Лес!F5:F9992,AI4)+SUMIFS('степь '!A5:A9998,'степь '!J5:J9998,B362,'степь '!F5:F9998,AI4)+SUMIFS(Пр.откр.тер!A4:A9967,Пр.откр.тер!M4:M9967,B362,Пр.откр.тер!F4:F9967,AI4)</f>
        <v>0</v>
      </c>
      <c r="AJ16" s="27">
        <f>SUMIFS(произв!O4:O9995,произв!N4:N9995,B362,произв!F4:F9995,AI4)+SUMIFS(торг!O4:O10000,торг!N4:N10000,B362,торг!F4:F10000,AI4)+SUMIFS(склад!O4:O9995,склад!N4:N9995,B362,склад!F4:F9995,AI4)+SUMIFS('обр '!O4:O9999,'обр '!N4:N9999,B362,'обр '!F4:F9999,AI4)+SUMIFS(детс!O4:O10000,детс!N4:N10000,B362,детс!F4:F10000,AI4)+SUMIFS(культ!O4:O10000,культ!N4:N10000,B362,культ!F4:F10000,AI4)+SUMIFS(спорт!O4:O10000,спорт!N4:N10000,B362,спорт!F4:F10000,AI4)+SUMIFS(лечеб!O4:O10000,лечеб!N4:N10000,B362,лечеб!F4:F10000,AI4)+SUMIFS(Баня!O4:O10000,Баня!N4:N10000,B362,Баня!F4:F10000,AI4)+SUMIFS(Адм!O4:O10000,Адм!N4:N10000,B362,Адм!F4:F10000,AI4)+SUMIFS(С.Х!O4:O9995,С.Х!N4:N9995,B362,С.Х!F4:F9995,AI4)+SUMIFS(новостр!N4:N9999,новостр!M4:M9999,B362,новостр!F4:F9999,AI4)+SUMIFS(авт!K4:K10004,авт!L4:L10004,B362,авт!F4:F10004,AI4)+SUMIFS(ЖС!S4:S10020,ЖС!R4:R10020,B362,ЖС!F4:F10020,AI4)+SUMIFS(Лес!L5:L9992,Лес!K5:K9992,B362,Лес!F5:F9992,AI4)+SUMIFS('степь '!K5:K9998,'степь '!J5:J9998,B362,'степь '!F5:F9998,AI4)+SUMIFS(Пр.откр.тер!N4:N9967,Пр.откр.тер!M4:M9967,B362,Пр.откр.тер!F4:F9967,AI4)</f>
        <v>0</v>
      </c>
      <c r="AK16" s="27">
        <f>SUMIFS(произв!A4:A9995,произв!N4:N9995,B362,произв!F4:F9995,AK4)+SUMIFS(торг!A4:A10000,торг!N4:N10000,B362,торг!F4:F10000,AK4)+SUMIFS(склад!A4:A9995,склад!N4:N9995,B362,склад!F4:F9995,AK4)+SUMIFS('обр '!A4:A9999,'обр '!N4:N9999,B362,'обр '!F4:F9999,AK4)+SUMIFS(детс!A4:A10000,детс!N4:N10000,B362,детс!F4:F10000,AK4)+SUMIFS(культ!A4:A10000,культ!N4:N10000,B362,культ!F4:F10000,AK4)+SUMIFS(спорт!A4:A10000,спорт!N4:N10000,B362,спорт!F4:F10000,AK4)+SUMIFS(лечеб!A4:A10000,лечеб!N4:N10000,B362,лечеб!F4:F10000,AK4)+SUMIFS(Баня!A4:A10000,Баня!N4:N10000,B362,Баня!F4:F10000,AK4)+SUMIFS(Адм!A4:A10000,Адм!N4:N10000,B362,Адм!F4:F10000,AK4)+SUMIFS(С.Х!A4:A9995,С.Х!N4:N9995,B362,С.Х!F4:F9995,AK4)+SUMIFS(новостр!A4:A9999,новостр!M4:M9999,B362,новостр!F4:F9999,AK4)+SUMIFS(авт!A4:A10004,авт!L4:L10004,B362,авт!F4:F10004,AK4)+SUMIFS(ЖС!A4:A10020,ЖС!R4:R10020,B362,ЖС!F4:F10020,AK4)+SUMIFS(Лес!A5:A9992,Лес!K5:K9992,B362,Лес!F5:F9992,AK4)+SUMIFS('степь '!A5:A9998,'степь '!J5:J9998,B362,'степь '!F5:F9998,AK4)+SUMIFS(Пр.откр.тер!A4:A9967,Пр.откр.тер!M4:M9967,B362,Пр.откр.тер!F4:F9967,AK4)</f>
        <v>0</v>
      </c>
      <c r="AL16" s="27">
        <f>SUMIFS(произв!O4:O9995,произв!N4:N9995,B362,произв!F4:F9995,AK4)+SUMIFS(торг!O4:O10000,торг!N4:N10000,B362,торг!F4:F10000,AK4)+SUMIFS(склад!O4:O9995,склад!N4:N9995,B362,склад!F4:F9995,AK4)+SUMIFS('обр '!O4:O9999,'обр '!N4:N9999,B362,'обр '!F4:F9999,AK4)+SUMIFS(детс!O4:O10000,детс!N4:N10000,B362,детс!F4:F10000,AK4)+SUMIFS(культ!O4:O10000,культ!N4:N10000,B362,культ!F4:F10000,AK4)+SUMIFS(спорт!O4:O10000,спорт!N4:N10000,B362,спорт!F4:F10000,AK4)+SUMIFS(лечеб!O4:O10000,лечеб!N4:N10000,B362,лечеб!F4:F10000,AK4)+SUMIFS(Баня!O4:O10000,Баня!N4:N10000,B362,Баня!F4:F10000,AK4)+SUMIFS(Адм!O4:O10000,Адм!N4:N10000,B362,Адм!F4:F10000,AK4)+SUMIFS(С.Х!O4:O9995,С.Х!N4:N9995,B362,С.Х!F4:F9995,AK4)+SUMIFS(новостр!N4:N9999,новостр!M4:M9999,B362,новостр!F4:F9999,AK4)+SUMIFS(авт!K4:K10004,авт!L4:L10004,B362,авт!F4:F10004,AK4)+SUMIFS(ЖС!S4:S10020,ЖС!R4:R10020,B362,ЖС!F4:F10020,AK4)+SUMIFS(Лес!L5:L9992,Лес!K5:K9992,B362,Лес!F5:F9992,AK4)+SUMIFS('степь '!K5:K9998,'степь '!J5:J9998,B362,'степь '!F5:F9998,AK4)+SUMIFS(Пр.откр.тер!N4:N9967,Пр.откр.тер!M4:M9967,B362,Пр.откр.тер!F4:F9967,AK4)</f>
        <v>0</v>
      </c>
      <c r="AM16" s="27">
        <f>SUMIFS(произв!A4:A9995,произв!N4:N9995,B362,произв!F4:F9995,AM4)+SUMIFS(торг!A4:A10000,торг!N4:N10000,B362,торг!F4:F10000,AM4)+SUMIFS(склад!A4:A9995,склад!N4:N9995,B362,склад!F4:F9995,AM4)+SUMIFS('обр '!A4:A9999,'обр '!N4:N9999,B362,'обр '!F4:F9999,AM4)+SUMIFS(детс!A4:A10000,детс!N4:N10000,B362,детс!F4:F10000,AM4)+SUMIFS(культ!A4:A10000,культ!N4:N10000,B362,культ!F4:F10000,AM4)+SUMIFS(спорт!A4:A10000,спорт!N4:N10000,B362,спорт!F4:F10000,AM4)+SUMIFS(лечеб!A4:A10000,лечеб!N4:N10000,B362,лечеб!F4:F10000,AM4)+SUMIFS(Баня!A4:A10000,Баня!N4:N10000,B362,Баня!F4:F10000,AM4)+SUMIFS(Адм!A4:A10000,Адм!N4:N10000,B362,Адм!F4:F10000,AM4)+SUMIFS(С.Х!A4:A9995,С.Х!N4:N9995,B362,С.Х!F4:F9995,AM4)+SUMIFS(новостр!A4:A9999,новостр!M4:M9999,B362,новостр!F4:F9999,AM4)+SUMIFS(авт!A4:A10004,авт!L4:L10004,B362,авт!F4:F10004,AM4)+SUMIFS(ЖС!A4:A10020,ЖС!R4:R10020,B362,ЖС!F4:F10020,AM4)+SUMIFS(Лес!A5:A9992,Лес!K5:K9992,B362,Лес!F5:F9992,AM4)+SUMIFS('степь '!A5:A9998,'степь '!J5:J9998,B362,'степь '!F5:F9998,AM4)+SUMIFS(Пр.откр.тер!A4:A9967,Пр.откр.тер!M4:M9967,B362,Пр.откр.тер!F4:F9967,AM4)</f>
        <v>0</v>
      </c>
      <c r="AN16" s="27">
        <f>SUMIFS(произв!O4:O9995,произв!N4:N9995,B362,произв!F4:F9995,AM4)+SUMIFS(торг!O4:O10000,торг!N4:N10000,B362,торг!F4:F10000,AM4)+SUMIFS(склад!O4:O9995,склад!N4:N9995,B362,склад!F4:F9995,AM4)+SUMIFS('обр '!O4:O9999,'обр '!N4:N9999,B362,'обр '!F4:F9999,AM4)+SUMIFS(детс!O4:O10000,детс!N4:N10000,B362,детс!F4:F10000,AM4)+SUMIFS(культ!O4:O10000,культ!N4:N10000,B362,культ!F4:F10000,AM4)+SUMIFS(спорт!O4:O10000,спорт!N4:N10000,B362,спорт!F4:F10000,AM4)+SUMIFS(лечеб!O4:O10000,лечеб!N4:N10000,B362,лечеб!F4:F10000,AM4)+SUMIFS(Баня!O4:O10000,Баня!N4:N10000,B362,Баня!F4:F10000,AM4)+SUMIFS(Адм!O4:O10000,Адм!N4:N10000,B362,Адм!F4:F10000,AM4)+SUMIFS(С.Х!O4:O9995,С.Х!N4:N9995,B362,С.Х!F4:F9995,AM4)+SUMIFS(новостр!N4:N9999,новостр!M4:M9999,B362,новостр!F4:F9999,AM4)+SUMIFS(авт!K4:K10004,авт!L4:L10004,B362,авт!F4:F10004,AM4)+SUMIFS(ЖС!S4:S10020,ЖС!R4:R10020,B362,ЖС!F4:F10020,AM4)+SUMIFS(Лес!L5:L9992,Лес!K5:K9992,B362,Лес!F5:F9992,AM4)+SUMIFS('степь '!K5:K9998,'степь '!J5:J9998,B362,'степь '!F5:F9998,AM4)+SUMIFS(Пр.откр.тер!N4:N9967,Пр.откр.тер!M4:M9967,B362,Пр.откр.тер!F4:F9967,AM4)</f>
        <v>0</v>
      </c>
      <c r="AO16" s="27">
        <f>SUMIFS(произв!A4:A9995,произв!N4:N9995,B362,произв!F4:F9995,AO4)+SUMIFS(торг!A4:A10000,торг!N4:N10000,B362,торг!F4:F10000,AO4)+SUMIFS(склад!A4:A9995,склад!N4:N9995,B362,склад!F4:F9995,AO4)+SUMIFS('обр '!A4:A9999,'обр '!N4:N9999,B362,'обр '!F4:F9999,AO4)+SUMIFS(детс!A4:A10000,детс!N4:N10000,B362,детс!F4:F10000,AO4)+SUMIFS(культ!A4:A10000,культ!N4:N10000,B362,культ!F4:F10000,AO4)+SUMIFS(спорт!A4:A10000,спорт!N4:N10000,B362,спорт!F4:F10000,AO4)+SUMIFS(лечеб!A4:A10000,лечеб!N4:N10000,B362,лечеб!F4:F10000,AO4)+SUMIFS(Баня!A4:A10000,Баня!N4:N10000,B362,Баня!F4:F10000,AO4)+SUMIFS(Адм!A4:A10000,Адм!N4:N10000,B362,Адм!F4:F10000,AO4)+SUMIFS(С.Х!A4:A9995,С.Х!N4:N9995,B362,С.Х!F4:F9995,AO4)+SUMIFS(новостр!A4:A9999,новостр!M4:M9999,B362,новостр!F4:F9999,AO4)+SUMIFS(авт!A4:A10004,авт!L4:L10004,B362,авт!F4:F10004,AO4)+SUMIFS(ЖС!A4:A10020,ЖС!R4:R10020,B362,ЖС!F4:F10020,AO4)+SUMIFS(Лес!A5:A9992,Лес!K5:K9992,B362,Лес!F5:F9992,AO4)+SUMIFS('степь '!A5:A9998,'степь '!J5:J9998,B362,'степь '!F5:F9998,AO4)+SUMIFS(Пр.откр.тер!A4:A9967,Пр.откр.тер!M4:M9967,B362,Пр.откр.тер!F4:F9967,AO4)</f>
        <v>0</v>
      </c>
      <c r="AP16" s="27">
        <f>SUMIFS(произв!O4:O9995,произв!N4:N9995,B362,произв!F4:F9995,AO4)+SUMIFS(торг!O4:O10000,торг!N4:N10000,B362,торг!F4:F10000,AO4)+SUMIFS(склад!O4:O9995,склад!N4:N9995,B362,склад!F4:F9995,AO4)+SUMIFS('обр '!O4:O9999,'обр '!N4:N9999,B362,'обр '!F4:F9999,AO4)+SUMIFS(детс!O4:O10000,детс!N4:N10000,B362,детс!F4:F10000,AO4)+SUMIFS(культ!O4:O10000,культ!N4:N10000,B362,культ!F4:F10000,AO4)+SUMIFS(спорт!O4:O10000,спорт!N4:N10000,B362,спорт!F4:F10000,AO4)+SUMIFS(лечеб!O4:O10000,лечеб!N4:N10000,B362,лечеб!F4:F10000,AO4)+SUMIFS(Баня!O4:O10000,Баня!N4:N10000,B362,Баня!F4:F10000,AO4)+SUMIFS(Адм!O4:O10000,Адм!N4:N10000,B362,Адм!F4:F10000,AO4)+SUMIFS(С.Х!O4:O9995,С.Х!N4:N9995,B362,С.Х!F4:F9995,AO4)+SUMIFS(новостр!N4:N9999,новостр!M4:M9999,B362,новостр!F4:F9999,AO4)+SUMIFS(авт!K4:K10004,авт!L4:L10004,B362,авт!F4:F10004,AO4)+SUMIFS(ЖС!S4:S10020,ЖС!R4:R10020,B362,ЖС!F4:F10020,AO4)+SUMIFS(Лес!L5:L9992,Лес!K5:K9992,B362,Лес!F5:F9992,AO4)+SUMIFS('степь '!K5:K9998,'степь '!J5:J9998,B362,'степь '!F5:F9998,AO4)+SUMIFS(Пр.откр.тер!N4:N9967,Пр.откр.тер!M4:M9967,B362,Пр.откр.тер!F4:F9967,AO4)</f>
        <v>0</v>
      </c>
      <c r="AQ16" s="27">
        <f>SUMIFS(произв!A4:A9995,произв!N4:N9995,B362,произв!F4:F9995,AQ4)+SUMIFS(торг!A4:A10000,торг!N4:N10000,B362,торг!F4:F10000,AQ4)+SUMIFS(склад!A4:A9995,склад!N4:N9995,B362,склад!F4:F9995,AQ4)+SUMIFS('обр '!A4:A9999,'обр '!N4:N9999,B362,'обр '!F4:F9999,AQ4)+SUMIFS(детс!A4:A10000,детс!N4:N10000,B362,детс!F4:F10000,AQ4)+SUMIFS(культ!A4:A10000,культ!N4:N10000,B362,культ!F4:F10000,AQ4)+SUMIFS(спорт!A4:A10000,спорт!N4:N10000,B362,спорт!F4:F10000,AQ4)+SUMIFS(лечеб!A4:A10000,лечеб!N4:N10000,B362,лечеб!F4:F10000,AQ4)+SUMIFS(Баня!A4:A10000,Баня!N4:N10000,B362,Баня!F4:F10000,AQ4)+SUMIFS(Адм!A4:A10000,Адм!N4:N10000,B362,Адм!F4:F10000,AQ4)+SUMIFS(С.Х!A4:A9995,С.Х!N4:N9995,B362,С.Х!F4:F9995,AQ4)+SUMIFS(новостр!A4:A9999,новостр!M4:M9999,B362,новостр!F4:F9999,AQ4)+SUMIFS(авт!A4:A10004,авт!L4:L10004,B362,авт!F4:F10004,AQ4)+SUMIFS(ЖС!A4:A10020,ЖС!R4:R10020,B362,ЖС!F4:F10020,AQ4)+SUMIFS(Лес!A5:A9992,Лес!K5:K9992,B362,Лес!F5:F9992,AQ4)+SUMIFS('степь '!A5:A9998,'степь '!J5:J9998,B362,'степь '!F5:F9998,AQ4)+SUMIFS(Пр.откр.тер!A4:A9967,Пр.откр.тер!M4:M9967,B362,Пр.откр.тер!F4:F9967,AQ4)</f>
        <v>0</v>
      </c>
      <c r="AR16" s="27">
        <f>SUMIFS(произв!O4:O9995,произв!N4:N9995,B362,произв!F4:F9995,AQ4)+SUMIFS(торг!O4:O10000,торг!N4:N10000,B362,торг!F4:F10000,AQ4)+SUMIFS(склад!O4:O9995,склад!N4:N9995,B362,склад!F4:F9995,AQ4)+SUMIFS('обр '!O4:O9999,'обр '!N4:N9999,B362,'обр '!F4:F9999,AQ4)+SUMIFS(детс!O4:O10000,детс!N4:N10000,B362,детс!F4:F10000,AQ4)+SUMIFS(культ!O4:O10000,культ!N4:N10000,B362,культ!F4:F10000,AQ4)+SUMIFS(спорт!O4:O10000,спорт!N4:N10000,B362,спорт!F4:F10000,AQ4)+SUMIFS(лечеб!O4:O10000,лечеб!N4:N10000,B362,лечеб!F4:F10000,AQ4)+SUMIFS(Баня!O4:O10000,Баня!N4:N10000,B362,Баня!F4:F10000,AQ4)+SUMIFS(Адм!O4:O10000,Адм!N4:N10000,B362,Адм!F4:F10000,AQ4)+SUMIFS(С.Х!O4:O9995,С.Х!N4:N9995,B362,С.Х!F4:F9995,AQ4)+SUMIFS(новостр!N4:N9999,новостр!M4:M9999,B362,новостр!F4:F9999,AQ4)+SUMIFS(авт!K4:K10004,авт!L4:L10004,B362,авт!F4:F10004,AQ4)+SUMIFS(ЖС!S4:S10020,ЖС!R4:R10020,B362,ЖС!F4:F10020,AQ4)+SUMIFS(Лес!L5:L9992,Лес!K5:K9992,B362,Лес!F5:F9992,AQ4)+SUMIFS('степь '!K5:K9998,'степь '!J5:J9998,B362,'степь '!F5:F9998,AQ4)+SUMIFS(Пр.откр.тер!N4:N9967,Пр.откр.тер!M4:M9967,B362,Пр.откр.тер!F4:F9967,AQ4)</f>
        <v>0</v>
      </c>
      <c r="AS16" s="27">
        <f>SUMIFS(произв!A4:A9995,произв!N4:N9995,B362,произв!F4:F9995,AS4)+SUMIFS(торг!A4:A10000,торг!N4:N10000,B362,торг!F4:F10000,AS4)+SUMIFS(склад!A4:A9995,склад!N4:N9995,B362,склад!F4:F9995,AS4)+SUMIFS('обр '!A4:A9999,'обр '!N4:N9999,B362,'обр '!F4:F9999,AS4)+SUMIFS(детс!A4:A10000,детс!N4:N10000,B362,детс!F4:F10000,AS4)+SUMIFS(культ!A4:A10000,культ!N4:N10000,B362,культ!F4:F10000,AS4)+SUMIFS(спорт!A4:A10000,спорт!N4:N10000,B362,спорт!F4:F10000,AS4)+SUMIFS(лечеб!A4:A10000,лечеб!N4:N10000,B362,лечеб!F4:F10000,AS4)+SUMIFS(Баня!A4:A10000,Баня!N4:N10000,B362,Баня!F4:F10000,AS4)+SUMIFS(Адм!A4:A10000,Адм!N4:N10000,B362,Адм!F4:F10000,AS4)+SUMIFS(С.Х!A4:A9995,С.Х!N4:N9995,B362,С.Х!F4:F9995,AS4)+SUMIFS(новостр!A4:A9999,новостр!M4:M9999,B362,новостр!F4:F9999,AS4)+SUMIFS(авт!A4:A10004,авт!L4:L10004,B362,авт!F4:F10004,AS4)+SUMIFS(ЖС!A4:A10020,ЖС!R4:R10020,B362,ЖС!F4:F10020,AS4)+SUMIFS(Лес!A5:A9992,Лес!K5:K9992,B362,Лес!F5:F9992,AS4)+SUMIFS('степь '!A5:A9998,'степь '!J5:J9998,B362,'степь '!F5:F9998,AS4)+SUMIFS(Пр.откр.тер!A4:A9967,Пр.откр.тер!M4:M9967,B362,Пр.откр.тер!F4:F9967,AS4)</f>
        <v>0</v>
      </c>
      <c r="AT16" s="27">
        <f>SUMIFS(произв!O4:O9995,произв!N4:N9995,B362,произв!F4:F9995,AS4)+SUMIFS(торг!O4:O10000,торг!N4:N10000,B362,торг!F4:F10000,AS4)+SUMIFS(склад!O4:O9995,склад!N4:N9995,B362,склад!F4:F9995,AS4)+SUMIFS('обр '!O4:O9999,'обр '!N4:N9999,B362,'обр '!F4:F9999,AS4)+SUMIFS(детс!O4:O10000,детс!N4:N10000,B362,детс!F4:F10000,AS4)+SUMIFS(культ!O4:O10000,культ!N4:N10000,B362,культ!F4:F10000,AS4)+SUMIFS(спорт!O4:O10000,спорт!N4:N10000,B362,спорт!F4:F10000,AS4)+SUMIFS(лечеб!O4:O10000,лечеб!N4:N10000,B362,лечеб!F4:F10000,AS4)+SUMIFS(Баня!O4:O10000,Баня!N4:N10000,B362,Баня!F4:F10000,AS4)+SUMIFS(Адм!O4:O10000,Адм!N4:N10000,B362,Адм!F4:F10000,AS4)+SUMIFS(С.Х!O4:O9995,С.Х!N4:N9995,B362,С.Х!F4:F9995,AS4)+SUMIFS(новостр!N4:N9999,новостр!M4:M9999,B362,новостр!F4:F9999,AS4)+SUMIFS(авт!K4:K10004,авт!L4:L10004,B362,авт!F4:F10004,AS4)+SUMIFS(ЖС!S4:S10020,ЖС!R4:R10020,B362,ЖС!F4:F10020,AS4)+SUMIFS(Лес!L5:L9992,Лес!K5:K9992,B362,Лес!F5:F9992,AS4)+SUMIFS('степь '!K5:K9998,'степь '!J5:J9998,B362,'степь '!F5:F9998,AS4)+SUMIFS(Пр.откр.тер!N4:N9967,Пр.откр.тер!M4:M9967,B362,Пр.откр.тер!F4:F9967,AS4)</f>
        <v>0</v>
      </c>
      <c r="AU16" s="27">
        <f>SUMIFS(произв!A4:A9995,произв!N4:N9995,B362,произв!F4:F9995,AU4)+SUMIFS(торг!A4:A10000,торг!N4:N10000,B362,торг!F4:F10000,AU4)+SUMIFS(склад!A4:A9995,склад!N4:N9995,B362,склад!F4:F9995,AU4)+SUMIFS('обр '!A4:A9999,'обр '!N4:N9999,B362,'обр '!F4:F9999,AU4)+SUMIFS(детс!A4:A10000,детс!N4:N10000,B362,детс!F4:F10000,AU4)+SUMIFS(культ!A4:A10000,культ!N4:N10000,B362,культ!F4:F10000,AU4)+SUMIFS(спорт!A4:A10000,спорт!N4:N10000,B362,спорт!F4:F10000,AU4)+SUMIFS(лечеб!A4:A10000,лечеб!N4:N10000,B362,лечеб!F4:F10000,AU4)+SUMIFS(Баня!A4:A10000,Баня!N4:N10000,B362,Баня!F4:F10000,AU4)+SUMIFS(Адм!A4:A10000,Адм!N4:N10000,B362,Адм!F4:F10000,AU4)+SUMIFS(С.Х!A4:A9995,С.Х!N4:N9995,B362,С.Х!F4:F9995,AU4)+SUMIFS(новостр!A4:A9999,новостр!M4:M9999,B362,новостр!F4:F9999,AU4)+SUMIFS(авт!A4:A10004,авт!L4:L10004,B362,авт!F4:F10004,AU4)+SUMIFS(ЖС!A4:A10020,ЖС!R4:R10020,B362,ЖС!F4:F10020,AU4)+SUMIFS(Лес!A5:A9992,Лес!K5:K9992,B362,Лес!F5:F9992,AU4)+SUMIFS('степь '!A5:A9998,'степь '!J5:J9998,B362,'степь '!F5:F9998,AU4)+SUMIFS(Пр.откр.тер!A4:A9967,Пр.откр.тер!M4:M9967,B362,Пр.откр.тер!F4:F9967,AU4)</f>
        <v>0</v>
      </c>
      <c r="AV16" s="27">
        <f>SUMIFS(произв!O4:O9995,произв!N4:N9995,B362,произв!F4:F9995,AU4)+SUMIFS(торг!O4:O10000,торг!N4:N10000,B362,торг!F4:F10000,AU4)+SUMIFS(склад!O4:O9995,склад!N4:N9995,B362,склад!F4:F9995,AU4)+SUMIFS('обр '!O4:O9999,'обр '!N4:N9999,B362,'обр '!F4:F9999,AU4)+SUMIFS(детс!O4:O10000,детс!N4:N10000,B362,детс!F4:F10000,AU4)+SUMIFS(культ!O4:O10000,культ!N4:N10000,B362,культ!F4:F10000,AU4)+SUMIFS(спорт!O4:O10000,спорт!N4:N10000,B362,спорт!F4:F10000,AU4)+SUMIFS(лечеб!O4:O10000,лечеб!N4:N10000,B362,лечеб!F4:F10000,AU4)+SUMIFS(Баня!O4:O10000,Баня!N4:N10000,B362,Баня!F4:F10000,AU4)+SUMIFS(Адм!O4:O10000,Адм!N4:N10000,B362,Адм!F4:F10000,AU4)+SUMIFS(С.Х!O4:O9995,С.Х!N4:N9995,B362,С.Х!F4:F9995,AU4)+SUMIFS(новостр!N4:N9999,новостр!M4:M9999,B362,новостр!F4:F9999,AU4)+SUMIFS(авт!K4:K10004,авт!L4:L10004,B362,авт!F4:F10004,AU4)+SUMIFS(ЖС!S4:S10020,ЖС!R4:R10020,B362,ЖС!F4:F10020,AU4)+SUMIFS(Лес!L5:L9992,Лес!K5:K9992,B362,Лес!F5:F9992,AU4)+SUMIFS('степь '!K5:K9998,'степь '!J5:J9998,B362,'степь '!F5:F9998,AU4)+SUMIFS(Пр.откр.тер!N4:N9967,Пр.откр.тер!M4:M9967,B362,Пр.откр.тер!F4:F9967,AU4)</f>
        <v>0</v>
      </c>
    </row>
    <row r="17" spans="1:90" ht="16.5" thickBot="1">
      <c r="A17" s="236" t="s">
        <v>108</v>
      </c>
      <c r="B17" s="236" t="s">
        <v>169</v>
      </c>
      <c r="C17" s="432">
        <f t="shared" si="2"/>
        <v>0</v>
      </c>
      <c r="D17" s="2309">
        <f t="shared" si="3"/>
        <v>0</v>
      </c>
      <c r="E17" s="481">
        <v>0</v>
      </c>
      <c r="F17" s="482">
        <v>0</v>
      </c>
      <c r="G17" s="2352">
        <f>C17/C48*100%</f>
        <v>0</v>
      </c>
      <c r="H17" s="2353">
        <f>D17/D48*100%</f>
        <v>0</v>
      </c>
      <c r="I17" s="465">
        <f>SUMIFS(произв!A4:A9995,произв!N4:N9995,B363,произв!F4:F9995,I4)+SUMIFS(торг!A4:A10000,торг!N4:N10000,B363,торг!F4:F10000,I4)+SUMIFS(склад!A4:A9995,склад!N4:N9995,B363,склад!F4:F9995,I4)+SUMIFS('обр '!A4:A9999,'обр '!N4:N9999,B363,'обр '!F4:F9999,I4)+SUMIFS(детс!A4:A10000,детс!N4:N10000,B363,детс!F4:F10000,I4)+SUMIFS(культ!A4:A10000,культ!N4:N10000,B363,культ!F4:F10000,I4)+SUMIFS(спорт!A4:A10000,спорт!N4:N10000,B363,спорт!F4:F10000,I4)+SUMIFS(лечеб!A4:A10000,лечеб!N4:N10000,B363,лечеб!F4:F10000,I4)+SUMIFS(Баня!A4:A10000,Баня!N4:N10000,B363,Баня!F4:F10000,I4)+SUMIFS(Адм!A4:A10000,Адм!N4:N10000,B363,Адм!F4:F10000,I4)+SUMIFS(С.Х!A4:A9995,С.Х!N4:N9995,B363,С.Х!F4:F9995,I4)+SUMIFS(новостр!A4:A9999,новостр!M4:M9999,B363,новостр!F4:F9999,I4)+SUMIFS(авт!A4:A10004,авт!L4:L10004,B363,авт!F4:F10004,I4)+SUMIFS(ЖС!A4:A10020,ЖС!R4:R10020,B363,ЖС!F4:F10020,I4)+SUMIFS(Лес!A5:A9992,Лес!K5:K9992,B363,Лес!F5:F9992,I4)+SUMIFS('степь '!A5:A9998,'степь '!J5:J9998,B363,'степь '!F5:F9998,I4)+SUMIFS(Пр.откр.тер!A4:A9967,Пр.откр.тер!M4:M9967,B363,Пр.откр.тер!F4:F9967,I4)</f>
        <v>0</v>
      </c>
      <c r="J17" s="25">
        <f>SUMIFS(произв!O4:O9995,произв!N4:N9995,B363,произв!F4:F9995,I4)+SUMIFS(торг!O4:O10000,торг!N4:N10000,B363,торг!F4:F10000,I4)+SUMIFS(склад!O4:O9995,склад!N4:N9995,B363,склад!F4:F9995,I4)+SUMIFS('обр '!O4:O9999,'обр '!N4:N9999,B363,'обр '!F4:F9999,I4)+SUMIFS(детс!O4:O10000,детс!N4:N10000,B363,детс!F4:F10000,I4)+SUMIFS(культ!O4:O10000,культ!N4:N10000,B363,культ!F4:F10000,I4)+SUMIFS(спорт!O4:O10000,спорт!N4:N10000,B363,спорт!F4:F10000,I4)+SUMIFS(лечеб!O4:O10000,лечеб!N4:N10000,B363,лечеб!F4:F10000,I4)+SUMIFS(Баня!O4:O10000,Баня!N4:N10000,B363,Баня!F4:F10000,I4)+SUMIFS(Адм!O4:O10000,Адм!N4:N10000,B363,Адм!F4:F10000,I4)+SUMIFS(С.Х!O4:O9995,С.Х!N4:N9995,B363,С.Х!F4:F9995,I4)+SUMIFS(новостр!N4:N9999,новостр!M4:M9999,B363,новостр!F4:F9999,I4)+SUMIFS(авт!K4:K10004,авт!L4:L10004,B363,авт!F4:F10004,I4)+SUMIFS(ЖС!S4:S10020,ЖС!R4:R10020,B363,ЖС!F4:F10020,I4)+SUMIFS(Лес!L5:L9992,Лес!K5:K9992,B363,Лес!F5:F9992,I4)+SUMIFS('степь '!K5:K9998,'степь '!J5:J9998,B363,'степь '!F5:F9998,I4)+SUMIFS(Пр.откр.тер!N4:N9967,Пр.откр.тер!M4:M9967,B363,Пр.откр.тер!F4:F9967,I4)</f>
        <v>0</v>
      </c>
      <c r="K17" s="26">
        <f>SUMIFS(произв!A4:A9995,произв!N4:N9995,B363,произв!F4:F9995,K4)+SUMIFS(торг!A4:A10000,торг!N4:N10000,B363,торг!F4:F10000,K4)+SUMIFS(склад!A4:A9995,склад!N4:N9995,B363,склад!F4:F9995,K4)+SUMIFS('обр '!A4:A9999,'обр '!N4:N9999,B363,'обр '!F4:F9999,K4)+SUMIFS(детс!A4:A10000,детс!N4:N10000,B363,детс!F4:F10000,K4)+SUMIFS(культ!A4:A10000,культ!N4:N10000,B363,культ!F4:F10000,K4)+SUMIFS(спорт!A4:A10000,спорт!N4:N10000,B363,спорт!F4:F10000,K4)+SUMIFS(лечеб!A4:A10000,лечеб!N4:N10000,B363,лечеб!F4:F10000,K4)+SUMIFS(Баня!A4:A10000,Баня!N4:N10000,B363,Баня!F4:F10000,K4)+SUMIFS(Адм!A4:A10000,Адм!N4:N10000,B363,Адм!F4:F10000,K4)+SUMIFS(С.Х!A4:A9995,С.Х!N4:N9995,B363,С.Х!F4:F9995,K4)+SUMIFS(новостр!A4:A9999,новостр!M4:M9999,B363,новостр!F4:F9999,K4)+SUMIFS(авт!A4:A10004,авт!L4:L10004,B363,авт!F4:F10004,K4)+SUMIFS(ЖС!A4:A10020,ЖС!R4:R10020,B363,ЖС!F4:F10020,K4)+SUMIFS(Лес!A5:A9992,Лес!K5:K9992,B363,Лес!F5:F9992,K4)+SUMIFS('степь '!A5:A9998,'степь '!J5:J9998,B363,'степь '!F5:F9998,K4)+SUMIFS(Пр.откр.тер!A4:A9967,Пр.откр.тер!M4:M9967,B363,Пр.откр.тер!F4:F9967,K4)</f>
        <v>0</v>
      </c>
      <c r="L17" s="27">
        <f>SUMIFS(произв!O4:O9995,произв!N4:N9995,B363,произв!F4:F9995,K4)+SUMIFS(торг!O4:O10000,торг!N4:N10000,B363,торг!F4:F10000,K4)+SUMIFS(склад!O4:O9995,склад!N4:N9995,B363,склад!F4:F9995,K4)+SUMIFS('обр '!O4:O9999,'обр '!N4:N9999,B363,'обр '!F4:F9999,K4)+SUMIFS(детс!O4:O10000,детс!N4:N10000,B363,детс!F4:F10000,K4)+SUMIFS(культ!O4:O10000,культ!N4:N10000,B363,культ!F4:F10000,K4)+SUMIFS(спорт!O4:O10000,спорт!N4:N10000,B363,спорт!F4:F10000,K4)+SUMIFS(лечеб!O4:O10000,лечеб!N4:N10000,B363,лечеб!F4:F10000,K4)+SUMIFS(Баня!O4:O10000,Баня!N4:N10000,B363,Баня!F4:F10000,K4)+SUMIFS(Адм!O4:O10000,Адм!N4:N10000,B363,Адм!F4:F10000,K4)+SUMIFS(С.Х!O4:O9995,С.Х!N4:N9995,B363,С.Х!F4:F9995,K4)+SUMIFS(новостр!N4:N9999,новостр!M4:M9999,B363,новостр!F4:F9999,K4)+SUMIFS(авт!K4:K10004,авт!L4:L10004,B363,авт!F4:F10004,K4)+SUMIFS(ЖС!S4:S10020,ЖС!R4:R10020,B363,ЖС!F4:F10020,K4)+SUMIFS(Лес!L5:L9992,Лес!K5:K9992,B363,Лес!F5:F9992,K4)+SUMIFS('степь '!K5:K9998,'степь '!J5:J9998,B363,'степь '!F5:F9998,K4)+SUMIFS(Пр.откр.тер!N4:N9967,Пр.откр.тер!M4:M9967,B363,Пр.откр.тер!F4:F9967,K4)</f>
        <v>0</v>
      </c>
      <c r="M17" s="27">
        <f>SUMIFS(произв!A4:A9995,произв!N4:N9995,B363,произв!F4:F9995,M4)+SUMIFS(торг!A4:A10000,торг!N4:N10000,B363,торг!F4:F10000,M4)+SUMIFS(склад!A4:A9995,склад!N4:N9995,B363,склад!F4:F9995,M4)+SUMIFS('обр '!A4:A9999,'обр '!N4:N9999,B363,'обр '!F4:F9999,M4)+SUMIFS(детс!A4:A10000,детс!N4:N10000,B363,детс!F4:F10000,M4)+SUMIFS(культ!A4:A10000,культ!N4:N10000,B363,культ!F4:F10000,M4)+SUMIFS(спорт!A4:A10000,спорт!N4:N10000,B363,спорт!F4:F10000,M4)+SUMIFS(лечеб!A4:A10000,лечеб!N4:N10000,B363,лечеб!F4:F10000,M4)+SUMIFS(Баня!A4:A10000,Баня!N4:N10000,B363,Баня!F4:F10000,M4)+SUMIFS(Адм!A4:A10000,Адм!N4:N10000,B363,Адм!F4:F10000,M4)+SUMIFS(С.Х!A4:A9995,С.Х!N4:N9995,B363,С.Х!F4:F9995,M4)+SUMIFS(новостр!A4:A9999,новостр!M4:M9999,B363,новостр!F4:F9999,M4)+SUMIFS(авт!A4:A10004,авт!L4:L10004,B363,авт!F4:F10004,M4)+SUMIFS(ЖС!A4:A10020,ЖС!R4:R10020,B363,ЖС!F4:F10020,M4)+SUMIFS(Лес!A5:A9992,Лес!K5:K9992,B363,Лес!F5:F9992,M4)+SUMIFS('степь '!A5:A9998,'степь '!J5:J9998,B363,'степь '!F5:F9998,M4)+SUMIFS(Пр.откр.тер!A4:A9967,Пр.откр.тер!M4:M9967,B363,Пр.откр.тер!F4:F9967,M4)</f>
        <v>0</v>
      </c>
      <c r="N17" s="27">
        <f>SUMIFS(произв!O4:O9995,произв!N4:N9995,B363,произв!F4:F9995,M4)+SUMIFS(торг!O4:O10000,торг!N4:N10000,B363,торг!F4:F10000,M4)+SUMIFS(склад!O4:O9995,склад!N4:N9995,B363,склад!F4:F9995,M4)+SUMIFS('обр '!O4:O9999,'обр '!N4:N9999,B363,'обр '!F4:F9999,M4)+SUMIFS(детс!O4:O10000,детс!N4:N10000,B363,детс!F4:F10000,M4)+SUMIFS(культ!O4:O10000,культ!N4:N10000,B363,культ!F4:F10000,M4)+SUMIFS(спорт!O4:O10000,спорт!N4:N10000,B363,спорт!F4:F10000,M4)+SUMIFS(лечеб!O4:O10000,лечеб!N4:N10000,B363,лечеб!F4:F10000,M4)+SUMIFS(Баня!O4:O10000,Баня!N4:N10000,B363,Баня!F4:F10000,M4)+SUMIFS(Адм!O4:O10000,Адм!N4:N10000,B363,Адм!F4:F10000,M4)+SUMIFS(С.Х!O4:O9995,С.Х!N4:N9995,B363,С.Х!F4:F9995,M4)+SUMIFS(новостр!N4:N9999,новостр!M4:M9999,B363,новостр!F4:F9999,M4)+SUMIFS(авт!K4:K10004,авт!L4:L10004,B363,авт!F4:F10004,M4)+SUMIFS(ЖС!S4:S10020,ЖС!R4:R10020,B363,ЖС!F4:F10020,M4)+SUMIFS(Лес!L5:L9992,Лес!K5:K9992,B363,Лес!F5:F9992,M4)+SUMIFS('степь '!K5:K9998,'степь '!J5:J9998,B363,'степь '!F5:F9998,M4)+SUMIFS(Пр.откр.тер!N4:N9967,Пр.откр.тер!M4:M9967,B363,Пр.откр.тер!F4:F9967,M4)</f>
        <v>0</v>
      </c>
      <c r="O17" s="27">
        <f>SUMIFS(произв!A4:A9995,произв!N4:N9995,B363,произв!F4:F9995,O4)+SUMIFS(торг!A4:A10000,торг!N4:N10000,B363,торг!F4:F10000,O4)+SUMIFS(склад!A4:A9995,склад!N4:N9995,B363,склад!F4:F9995,O4)+SUMIFS('обр '!A4:A9999,'обр '!N4:N9999,B363,'обр '!F4:F9999,O4)+SUMIFS(детс!A4:A10000,детс!N4:N10000,B363,детс!F4:F10000,O4)+SUMIFS(культ!A4:A10000,культ!N4:N10000,B363,культ!F4:F10000,O4)+SUMIFS(спорт!A4:A10000,спорт!N4:N10000,B363,спорт!F4:F10000,O4)+SUMIFS(лечеб!A4:A10000,лечеб!N4:N10000,B363,лечеб!F4:F10000,O4)+SUMIFS(Баня!A4:A10000,Баня!N4:N10000,B363,Баня!F4:F10000,O4)+SUMIFS(Адм!A4:A10000,Адм!N4:N10000,B363,Адм!F4:F10000,O4)+SUMIFS(С.Х!A4:A9995,С.Х!N4:N9995,B363,С.Х!F4:F9995,O4)+SUMIFS(новостр!A4:A9999,новостр!M4:M9999,B363,новостр!F4:F9999,O4)+SUMIFS(авт!A4:A10004,авт!L4:L10004,B363,авт!F4:F10004,O4)+SUMIFS(ЖС!A4:A10020,ЖС!R4:R10020,B363,ЖС!F4:F10020,O4)+SUMIFS(Лес!A5:A9992,Лес!K5:K9992,B363,Лес!F5:F9992,O4)+SUMIFS('степь '!A5:A9998,'степь '!J5:J9998,B363,'степь '!F5:F9998,O4)+SUMIFS(Пр.откр.тер!A4:A9967,Пр.откр.тер!M4:M9967,B363,Пр.откр.тер!F4:F9967,O4)</f>
        <v>0</v>
      </c>
      <c r="P17" s="27">
        <f>SUMIFS(произв!O4:O9995,произв!N4:N9995,B363,произв!F4:F9995,O4)+SUMIFS(торг!O4:O10000,торг!N4:N10000,B363,торг!F4:F10000,O4)+SUMIFS(склад!O4:O9995,склад!N4:N9995,B363,склад!F4:F9995,O4)+SUMIFS('обр '!O4:O9999,'обр '!N4:N9999,B363,'обр '!F4:F9999,O4)+SUMIFS(детс!O4:O10000,детс!N4:N10000,B363,детс!F4:F10000,O4)+SUMIFS(культ!O4:O10000,культ!N4:N10000,B363,культ!F4:F10000,O4)+SUMIFS(спорт!O4:O10000,спорт!N4:N10000,B363,спорт!F4:F10000,O4)+SUMIFS(лечеб!O4:O10000,лечеб!N4:N10000,B363,лечеб!F4:F10000,O4)+SUMIFS(Баня!O4:O10000,Баня!N4:N10000,B363,Баня!F4:F10000,O4)+SUMIFS(Адм!O4:O10000,Адм!N4:N10000,B363,Адм!F4:F10000,O4)+SUMIFS(С.Х!O4:O9995,С.Х!N4:N9995,B363,С.Х!F4:F9995,O4)+SUMIFS(новостр!N4:N9999,новостр!M4:M9999,B363,новостр!F4:F9999,O4)+SUMIFS(авт!K4:K10004,авт!L4:L10004,B363,авт!F4:F10004,O4)+SUMIFS(ЖС!S4:S10020,ЖС!R4:R10020,B363,ЖС!F4:F10020,O4)+SUMIFS(Лес!L5:L9992,Лес!K5:K9992,B363,Лес!F5:F9992,O4)+SUMIFS('степь '!K5:K9998,'степь '!J5:J9998,B363,'степь '!F5:F9998,O4)+SUMIFS(Пр.откр.тер!N4:N9967,Пр.откр.тер!M4:M9967,B363,Пр.откр.тер!F4:F9967,O4)</f>
        <v>0</v>
      </c>
      <c r="Q17" s="27">
        <f>SUMIFS(произв!A4:A9995,произв!N4:N9995,B363,произв!F4:F9995,Q4)+SUMIFS(торг!A4:A10000,торг!N4:N10000,B363,торг!F4:F10000,Q4)+SUMIFS(склад!A4:A9995,склад!N4:N9995,B363,склад!F4:F9995,Q4)+SUMIFS('обр '!A4:A9999,'обр '!N4:N9999,B363,'обр '!F4:F9999,Q4)+SUMIFS(детс!A4:A10000,детс!N4:N10000,B363,детс!F4:F10000,Q4)+SUMIFS(культ!A4:A10000,культ!N4:N10000,B363,культ!F4:F10000,Q4)+SUMIFS(спорт!A4:A10000,спорт!N4:N10000,B363,спорт!F4:F10000,Q4)+SUMIFS(лечеб!A4:A10000,лечеб!N4:N10000,B363,лечеб!F4:F10000,Q4)+SUMIFS(Баня!A4:A10000,Баня!N4:N10000,B363,Баня!F4:F10000,Q4)+SUMIFS(Адм!A4:A10000,Адм!N4:N10000,B363,Адм!F4:F10000,Q4)+SUMIFS(С.Х!A4:A9995,С.Х!N4:N9995,B363,С.Х!F4:F9995,Q4)+SUMIFS(новостр!A4:A9999,новостр!M4:M9999,B363,новостр!F4:F9999,Q4)+SUMIFS(авт!A4:A10004,авт!L4:L10004,B363,авт!F4:F10004,Q4)+SUMIFS(ЖС!A4:A10020,ЖС!R4:R10020,B363,ЖС!F4:F10020,Q4)+SUMIFS(Лес!A5:A9992,Лес!K5:K9992,B363,Лес!F5:F9992,Q4)+SUMIFS('степь '!A5:A9998,'степь '!J5:J9998,B363,'степь '!F5:F9998,Q4)+SUMIFS(Пр.откр.тер!A4:A9967,Пр.откр.тер!M4:M9967,B363,Пр.откр.тер!F4:F9967,Q4)</f>
        <v>0</v>
      </c>
      <c r="R17" s="27">
        <f>SUMIFS(произв!O4:O9995,произв!N4:N9995,B363,произв!F4:F9995,Q4)+SUMIFS(торг!O4:O10000,торг!N4:N10000,B363,торг!F4:F10000,Q4)+SUMIFS(склад!O4:O9995,склад!N4:N9995,B363,склад!F4:F9995,Q4)+SUMIFS('обр '!O4:O9999,'обр '!N4:N9999,B363,'обр '!F4:F9999,Q4)+SUMIFS(детс!O4:O10000,детс!N4:N10000,B363,детс!F4:F10000,Q4)+SUMIFS(культ!O4:O10000,культ!N4:N10000,B363,культ!F4:F10000,Q4)+SUMIFS(спорт!O4:O10000,спорт!N4:N10000,B363,спорт!F4:F10000,Q4)+SUMIFS(лечеб!O4:O10000,лечеб!N4:N10000,B363,лечеб!F4:F10000,Q4)+SUMIFS(Баня!O4:O10000,Баня!N4:N10000,B363,Баня!F4:F10000,Q4)+SUMIFS(Адм!O4:O10000,Адм!N4:N10000,B363,Адм!F4:F10000,Q4)+SUMIFS(С.Х!O4:O9995,С.Х!N4:N9995,B363,С.Х!F4:F9995,Q4)+SUMIFS(новостр!N4:N9999,новостр!M4:M9999,B363,новостр!F4:F9999,Q4)+SUMIFS(авт!K4:K10004,авт!L4:L10004,B363,авт!F4:F10004,Q4)+SUMIFS(ЖС!S4:S10020,ЖС!R4:R10020,B363,ЖС!F4:F10020,Q4)+SUMIFS(Лес!L5:L9992,Лес!K5:K9992,B363,Лес!F5:F9992,Q4)+SUMIFS('степь '!K5:K9998,'степь '!J5:J9998,B363,'степь '!F5:F9998,Q4)+SUMIFS(Пр.откр.тер!N4:N9967,Пр.откр.тер!M4:M9967,B363,Пр.откр.тер!F4:F9967,Q4)</f>
        <v>0</v>
      </c>
      <c r="S17" s="27">
        <f>SUMIFS(произв!A4:A9995,произв!N4:N9995,B363,произв!F4:F9995,S4)+SUMIFS(торг!A4:A10000,торг!N4:N10000,B363,торг!F4:F10000,S4)+SUMIFS(склад!A4:A9995,склад!N4:N9995,B363,склад!F4:F9995,S4)+SUMIFS('обр '!A4:A9999,'обр '!N4:N9999,B363,'обр '!F4:F9999,S4)+SUMIFS(детс!A4:A10000,детс!N4:N10000,B363,детс!F4:F10000,S4)+SUMIFS(культ!A4:A10000,культ!N4:N10000,B363,культ!F4:F10000,S4)+SUMIFS(спорт!A4:A10000,спорт!N4:N10000,B363,спорт!F4:F10000,S4)+SUMIFS(лечеб!A4:A10000,лечеб!N4:N10000,B363,лечеб!F4:F10000,S4)+SUMIFS(Баня!A4:A10000,Баня!N4:N10000,B363,Баня!F4:F10000,S4)+SUMIFS(Адм!A4:A10000,Адм!N4:N10000,B363,Адм!F4:F10000,S4)+SUMIFS(С.Х!A4:A9995,С.Х!N4:N9995,B363,С.Х!F4:F9995,S4)+SUMIFS(новостр!A4:A9999,новостр!M4:M9999,B363,новостр!F4:F9999,S4)+SUMIFS(авт!A4:A10004,авт!L4:L10004,B363,авт!F4:F10004,S4)+SUMIFS(ЖС!A4:A10020,ЖС!R4:R10020,B363,ЖС!F4:F10020,S4)+SUMIFS(Лес!A5:A9992,Лес!K5:K9992,B363,Лес!F5:F9992,S4)+SUMIFS('степь '!A5:A9998,'степь '!J5:J9998,B363,'степь '!F5:F9998,S4)+SUMIFS(Пр.откр.тер!A4:A9967,Пр.откр.тер!M4:M9967,B363,Пр.откр.тер!F4:F9967,S4)</f>
        <v>0</v>
      </c>
      <c r="T17" s="27">
        <f>SUMIFS(произв!O4:O9995,произв!N4:N9995,B363,произв!F4:F9995,S4)+SUMIFS(торг!O4:O10000,торг!N4:N10000,B363,торг!F4:F10000,S4)+SUMIFS(склад!O4:O9995,склад!N4:N9995,B363,склад!F4:F9995,S4)+SUMIFS('обр '!O4:O9999,'обр '!N4:N9999,B363,'обр '!F4:F9999,S4)+SUMIFS(детс!O4:O10000,детс!N4:N10000,B363,детс!F4:F10000,S4)+SUMIFS(культ!O4:O10000,культ!N4:N10000,B363,культ!F4:F10000,S4)+SUMIFS(спорт!O4:O10000,спорт!N4:N10000,B363,спорт!F4:F10000,S4)+SUMIFS(лечеб!O4:O10000,лечеб!N4:N10000,B363,лечеб!F4:F10000,S4)+SUMIFS(Баня!O4:O10000,Баня!N4:N10000,B363,Баня!F4:F10000,S4)+SUMIFS(Адм!O4:O10000,Адм!N4:N10000,B363,Адм!F4:F10000,S4)+SUMIFS(С.Х!O4:O9995,С.Х!N4:N9995,B363,С.Х!F4:F9995,S4)+SUMIFS(новостр!N4:N9999,новостр!M4:M9999,B363,новостр!F4:F9999,S4)+SUMIFS(авт!K4:K10004,авт!L4:L10004,B363,авт!F4:F10004,S4)+SUMIFS(ЖС!S4:S10020,ЖС!R4:R10020,B363,ЖС!F4:F10020,S4)+SUMIFS(Лес!L5:L9992,Лес!K5:K9992,B363,Лес!F5:F9992,S4)+SUMIFS('степь '!K5:K9998,'степь '!J5:J9998,B363,'степь '!F5:F9998,S4)+SUMIFS(Пр.откр.тер!N4:N9967,Пр.откр.тер!M4:M9967,B363,Пр.откр.тер!F4:F9967,S4)</f>
        <v>0</v>
      </c>
      <c r="U17" s="27">
        <f>SUMIFS(произв!A4:A9995,произв!N4:N9995,B363,произв!F4:F9995,U4)+SUMIFS(торг!A4:A10000,торг!N4:N10000,B363,торг!F4:F10000,U4)+SUMIFS(склад!A4:A9995,склад!N4:N9995,B363,склад!F4:F9995,U4)+SUMIFS('обр '!A4:A9999,'обр '!N4:N9999,B363,'обр '!F4:F9999,U4)+SUMIFS(детс!A4:A10000,детс!N4:N10000,B363,детс!F4:F10000,U4)+SUMIFS(культ!A4:A10000,культ!N4:N10000,B363,культ!F4:F10000,U4)+SUMIFS(спорт!A4:A10000,спорт!N4:N10000,B363,спорт!F4:F10000,U4)+SUMIFS(лечеб!A4:A10000,лечеб!N4:N10000,B363,лечеб!F4:F10000,U4)+SUMIFS(Баня!A4:A10000,Баня!N4:N10000,B363,Баня!F4:F10000,U4)+SUMIFS(Адм!A4:A10000,Адм!N4:N10000,B363,Адм!F4:F10000,U4)+SUMIFS(С.Х!A4:A9995,С.Х!N4:N9995,B363,С.Х!F4:F9995,U4)+SUMIFS(новостр!A4:A9999,новостр!M4:M9999,B363,новостр!F4:F9999,U4)+SUMIFS(авт!A4:A10004,авт!L4:L10004,B363,авт!F4:F10004,U4)+SUMIFS(ЖС!A4:A10020,ЖС!R4:R10020,B363,ЖС!F4:F10020,U4)+SUMIFS(Лес!A5:A9992,Лес!K5:K9992,B363,Лес!F5:F9992,U4)+SUMIFS('степь '!A5:A9998,'степь '!J5:J9998,B363,'степь '!F5:F9998,U4)+SUMIFS(Пр.откр.тер!A4:A9967,Пр.откр.тер!M4:M9967,B363,Пр.откр.тер!F4:F9967,U4)</f>
        <v>0</v>
      </c>
      <c r="V17" s="27">
        <f>SUMIFS(произв!O4:O9995,произв!N4:N9995,B363,произв!F4:F9995,U4)+SUMIFS(торг!O4:O10000,торг!N4:N10000,B363,торг!F4:F10000,U4)+SUMIFS(склад!O4:O9995,склад!N4:N9995,B363,склад!F4:F9995,U4)+SUMIFS('обр '!O4:O9999,'обр '!N4:N9999,B363,'обр '!F4:F9999,U4)+SUMIFS(детс!O4:O10000,детс!N4:N10000,B363,детс!F4:F10000,U4)+SUMIFS(культ!O4:O10000,культ!N4:N10000,B363,культ!F4:F10000,U4)+SUMIFS(спорт!O4:O10000,спорт!N4:N10000,B363,спорт!F4:F10000,U4)+SUMIFS(лечеб!O4:O10000,лечеб!N4:N10000,B363,лечеб!F4:F10000,U4)+SUMIFS(Баня!O4:O10000,Баня!N4:N10000,B363,Баня!F4:F10000,U4)+SUMIFS(Адм!O4:O10000,Адм!N4:N10000,B363,Адм!F4:F10000,U4)+SUMIFS(С.Х!O4:O9995,С.Х!N4:N9995,B363,С.Х!F4:F9995,U4)+SUMIFS(новостр!N4:N9999,новостр!M4:M9999,B363,новостр!F4:F9999,U4)+SUMIFS(авт!K4:K10004,авт!L4:L10004,B363,авт!F4:F10004,U4)+SUMIFS(ЖС!S4:S10020,ЖС!R4:R10020,B363,ЖС!F4:F10020,U4)+SUMIFS(Лес!L5:L9992,Лес!K5:K9992,B363,Лес!F5:F9992,U4)+SUMIFS('степь '!K5:K9998,'степь '!J5:J9998,B363,'степь '!F5:F9998,U4)+SUMIFS(Пр.откр.тер!N4:N9967,Пр.откр.тер!M4:M9967,B363,Пр.откр.тер!F4:F9967,U4)</f>
        <v>0</v>
      </c>
      <c r="W17" s="27">
        <f>SUMIFS(произв!A4:A9995,произв!N4:N9995,B363,произв!F4:F9995,W4)+SUMIFS(торг!A4:A10000,торг!N4:N10000,B363,торг!F4:F10000,W4)+SUMIFS(склад!A4:A9995,склад!N4:N9995,B363,склад!F4:F9995,W4)+SUMIFS('обр '!A4:A9999,'обр '!N4:N9999,B363,'обр '!F4:F9999,W4)+SUMIFS(детс!A4:A10000,детс!N4:N10000,B363,детс!F4:F10000,W4)+SUMIFS(культ!A4:A10000,культ!N4:N10000,B363,культ!F4:F10000,W4)+SUMIFS(спорт!A4:A10000,спорт!N4:N10000,B363,спорт!F4:F10000,W4)+SUMIFS(лечеб!A4:A10000,лечеб!N4:N10000,B363,лечеб!F4:F10000,W4)+SUMIFS(Баня!A4:A10000,Баня!N4:N10000,B363,Баня!F4:F10000,W4)+SUMIFS(Адм!A4:A10000,Адм!N4:N10000,B363,Адм!F4:F10000,W4)+SUMIFS(С.Х!A4:A9995,С.Х!N4:N9995,B363,С.Х!F4:F9995,W4)+SUMIFS(новостр!A4:A9999,новостр!M4:M9999,B363,новостр!F4:F9999,W4)+SUMIFS(авт!A4:A10004,авт!L4:L10004,B363,авт!F4:F10004,W4)+SUMIFS(ЖС!A4:A10020,ЖС!R4:R10020,B363,ЖС!F4:F10020,W4)+SUMIFS(Лес!A5:A9992,Лес!K5:K9992,B363,Лес!F5:F9992,W4)+SUMIFS('степь '!A5:A9998,'степь '!J5:J9998,B363,'степь '!F5:F9998,W4)+SUMIFS(Пр.откр.тер!A4:A9967,Пр.откр.тер!M4:M9967,B363,Пр.откр.тер!F4:F9967,W4)</f>
        <v>0</v>
      </c>
      <c r="X17" s="27">
        <f>SUMIFS(произв!O4:O9995,произв!N4:N9995,B363,произв!F4:F9995,W4)+SUMIFS(торг!O4:O10000,торг!N4:N10000,B363,торг!F4:F10000,W4)+SUMIFS(склад!O4:O9995,склад!N4:N9995,B363,склад!F4:F9995,W4)+SUMIFS('обр '!O4:O9999,'обр '!N4:N9999,B363,'обр '!F4:F9999,W4)+SUMIFS(детс!O4:O10000,детс!N4:N10000,B363,детс!F4:F10000,W4)+SUMIFS(культ!O4:O10000,культ!N4:N10000,B363,культ!F4:F10000,W4)+SUMIFS(спорт!O4:O10000,спорт!N4:N10000,B363,спорт!F4:F10000,W4)+SUMIFS(лечеб!O4:O10000,лечеб!N4:N10000,B363,лечеб!F4:F10000,W4)+SUMIFS(Баня!O4:O10000,Баня!N4:N10000,B363,Баня!F4:F10000,W4)+SUMIFS(Адм!O4:O10000,Адм!N4:N10000,B363,Адм!F4:F10000,W4)+SUMIFS(С.Х!O4:O9995,С.Х!N4:N9995,B363,С.Х!F4:F9995,W4)+SUMIFS(новостр!N4:N9999,новостр!M4:M9999,B363,новостр!F4:F9999,W4)+SUMIFS(авт!K4:K10004,авт!L4:L10004,B363,авт!F4:F10004,W4)+SUMIFS(ЖС!S4:S10020,ЖС!R4:R10020,B363,ЖС!F4:F10020,W4)+SUMIFS(Лес!L5:L9992,Лес!K5:K9992,B363,Лес!F5:F9992,W4)+SUMIFS('степь '!K5:K9998,'степь '!J5:J9998,B363,'степь '!F5:F9998,W4)+SUMIFS(Пр.откр.тер!N4:N9967,Пр.откр.тер!M4:M9967,B363,Пр.откр.тер!F4:F9967,W4)</f>
        <v>0</v>
      </c>
      <c r="Y17" s="27">
        <f>SUMIFS(произв!A4:A9995,произв!N4:N9995,B363,произв!F4:F9995,Y4)+SUMIFS(торг!A4:A10000,торг!N4:N10000,B363,торг!F4:F10000,Y4)+SUMIFS(склад!A4:A9995,склад!N4:N9995,B363,склад!F4:F9995,Y4)+SUMIFS('обр '!A4:A9999,'обр '!N4:N9999,B363,'обр '!F4:F9999,Y4)+SUMIFS(детс!A4:A10000,детс!N4:N10000,B363,детс!F4:F10000,Y4)+SUMIFS(культ!A4:A10000,культ!N4:N10000,B363,культ!F4:F10000,Y4)+SUMIFS(спорт!A4:A10000,спорт!N4:N10000,B363,спорт!F4:F10000,Y4)+SUMIFS(лечеб!A4:A10000,лечеб!N4:N10000,B363,лечеб!F4:F10000,Y4)+SUMIFS(Баня!A4:A10000,Баня!N4:N10000,B363,Баня!F4:F10000,Y4)+SUMIFS(Адм!A4:A10000,Адм!N4:N10000,B363,Адм!F4:F10000,Y4)+SUMIFS(С.Х!A4:A9995,С.Х!N4:N9995,B363,С.Х!F4:F9995,Y4)+SUMIFS(новостр!A4:A9999,новостр!M4:M9999,B363,новостр!F4:F9999,Y4)+SUMIFS(авт!A4:A10004,авт!L4:L10004,B363,авт!F4:F10004,Y4)+SUMIFS(ЖС!A4:A10020,ЖС!R4:R10020,B363,ЖС!F4:F10020,Y4)+SUMIFS(Лес!A5:A9992,Лес!K5:K9992,B363,Лес!F5:F9992,Y4)+SUMIFS('степь '!A5:A9998,'степь '!J5:J9998,B363,'степь '!F5:F9998,Y4)+SUMIFS(Пр.откр.тер!A4:A9967,Пр.откр.тер!M4:M9967,B363,Пр.откр.тер!F4:F9967,Y4)</f>
        <v>0</v>
      </c>
      <c r="Z17" s="27">
        <f>SUMIFS(произв!O4:O9995,произв!N4:N9995,B363,произв!F4:F9995,Y4)+SUMIFS(торг!O4:O10000,торг!N4:N10000,B363,торг!F4:F10000,Y4)+SUMIFS(склад!O4:O9995,склад!N4:N9995,B363,склад!F4:F9995,Y4)+SUMIFS('обр '!O4:O9999,'обр '!N4:N9999,B363,'обр '!F4:F9999,Y4)+SUMIFS(детс!O4:O10000,детс!N4:N10000,B363,детс!F4:F10000,Y4)+SUMIFS(культ!O4:O10000,культ!N4:N10000,B363,культ!F4:F10000,Y4)+SUMIFS(спорт!O4:O10000,спорт!N4:N10000,B363,спорт!F4:F10000,Y4)+SUMIFS(лечеб!O4:O10000,лечеб!N4:N10000,B363,лечеб!F4:F10000,Y4)+SUMIFS(Баня!O4:O10000,Баня!N4:N10000,B363,Баня!F4:F10000,Y4)+SUMIFS(Адм!O4:O10000,Адм!N4:N10000,B363,Адм!F4:F10000,Y4)+SUMIFS(С.Х!O4:O9995,С.Х!N4:N9995,B363,С.Х!F4:F9995,Y4)+SUMIFS(новостр!N4:N9999,новостр!M4:M9999,B363,новостр!F4:F9999,Y4)+SUMIFS(авт!K4:K10004,авт!L4:L10004,B363,авт!F4:F10004,Y4)+SUMIFS(ЖС!S4:S10020,ЖС!R4:R10020,B363,ЖС!F4:F10020,Y4)+SUMIFS(Лес!L5:L9992,Лес!K5:K9992,B363,Лес!F5:F9992,Y4)+SUMIFS('степь '!K5:K9998,'степь '!J5:J9998,B363,'степь '!F5:F9998,Y4)+SUMIFS(Пр.откр.тер!N4:N9967,Пр.откр.тер!M4:M9967,B363,Пр.откр.тер!F4:F9967,Y4)</f>
        <v>0</v>
      </c>
      <c r="AA17" s="21">
        <f t="shared" si="0"/>
        <v>0</v>
      </c>
      <c r="AB17" s="21">
        <f t="shared" si="0"/>
        <v>0</v>
      </c>
      <c r="AC17" s="27">
        <f>SUMIFS(произв!A4:A9995,произв!N4:N9995,B363,произв!F4:F9995,AC4)+SUMIFS(торг!A4:A10000,торг!N4:N10000,B363,торг!F4:F10000,AC4)+SUMIFS(склад!A4:A9995,склад!N4:N9995,B363,склад!F4:F9995,AC4)+SUMIFS('обр '!A4:A9999,'обр '!N4:N9999,B363,'обр '!F4:F9999,AC4)+SUMIFS(детс!A4:A10000,детс!N4:N10000,B363,детс!F4:F10000,AC4)+SUMIFS(культ!A4:A10000,культ!N4:N10000,B363,культ!F4:F10000,AC4)+SUMIFS(спорт!A4:A10000,спорт!N4:N10000,B363,спорт!F4:F10000,AC4)+SUMIFS(лечеб!A4:A10000,лечеб!N4:N10000,B363,лечеб!F4:F10000,AC4)+SUMIFS(Баня!A4:A10000,Баня!N4:N10000,B363,Баня!F4:F10000,AC4)+SUMIFS(Адм!A4:A10000,Адм!N4:N10000,B363,Адм!F4:F10000,AC4)+SUMIFS(С.Х!A4:A9995,С.Х!N4:N9995,B363,С.Х!F4:F9995,AC4)+SUMIFS(новостр!A4:A9999,новостр!M4:M9999,B363,новостр!F4:F9999,AC4)+SUMIFS(авт!A4:A10004,авт!L4:L10004,B363,авт!F4:F10004,AC4)+SUMIFS(ЖС!A4:A10020,ЖС!R4:R10020,B363,ЖС!F4:F10020,AC4)+SUMIFS(Лес!A5:A9992,Лес!K5:K9992,B363,Лес!F5:F9992,AC4)+SUMIFS('степь '!A5:A9998,'степь '!J5:J9998,B363,'степь '!F5:F9998,AC4)+SUMIFS(Пр.откр.тер!A4:A9967,Пр.откр.тер!M4:M9967,B363,Пр.откр.тер!F4:F9967,AC4)</f>
        <v>0</v>
      </c>
      <c r="AD17" s="27">
        <f>SUMIFS(произв!O4:O9995,произв!N4:N9995,B363,произв!F4:F9995,AC4)+SUMIFS(торг!O4:O10000,торг!N4:N10000,B363,торг!F4:F10000,AC4)+SUMIFS(склад!O4:O9995,склад!N4:N9995,B363,склад!F4:F9995,AC4)+SUMIFS('обр '!O4:O9999,'обр '!N4:N9999,B363,'обр '!F4:F9999,AC4)+SUMIFS(детс!O4:O10000,детс!N4:N10000,B363,детс!F4:F10000,AC4)+SUMIFS(культ!O4:O10000,культ!N4:N10000,B363,культ!F4:F10000,AC4)+SUMIFS(спорт!O4:O10000,спорт!N4:N10000,B363,спорт!F4:F10000,AC4)+SUMIFS(лечеб!O4:O10000,лечеб!N4:N10000,B363,лечеб!F4:F10000,AC4)+SUMIFS(Баня!O4:O10000,Баня!N4:N10000,B363,Баня!F4:F10000,AC4)+SUMIFS(Адм!O4:O10000,Адм!N4:N10000,B363,Адм!F4:F10000,AC4)+SUMIFS(С.Х!O4:O9995,С.Х!N4:N9995,B363,С.Х!F4:F9995,AC4)+SUMIFS(новостр!N4:N9999,новостр!M4:M9999,B363,новостр!F4:F9999,AC4)+SUMIFS(авт!K4:K10004,авт!L4:L10004,B363,авт!F4:F10004,AC4)+SUMIFS(ЖС!S4:S10020,ЖС!R4:R10020,B363,ЖС!F4:F10020,AC4)+SUMIFS(Лес!L5:L9992,Лес!K5:K9992,B363,Лес!F5:F9992,AC4)+SUMIFS('степь '!K5:K9998,'степь '!J5:J9998,B363,'степь '!F5:F9998,AC4)+SUMIFS(Пр.откр.тер!N4:N9967,Пр.откр.тер!M4:M9967,B363,Пр.откр.тер!F4:F9967,AC4)</f>
        <v>0</v>
      </c>
      <c r="AE17" s="27">
        <f>SUMIFS(произв!A4:A9995,произв!N4:N9995,B363,произв!F4:F9995,AE4)+SUMIFS(торг!A4:A10000,торг!N4:N10000,B363,торг!F4:F10000,AE4)+SUMIFS(склад!A4:A9995,склад!N4:N9995,B363,склад!F4:F9995,AE4)+SUMIFS('обр '!A4:A9999,'обр '!N4:N9999,B363,'обр '!F4:F9999,AE4)+SUMIFS(детс!A4:A10000,детс!N4:N10000,B363,детс!F4:F10000,AE4)+SUMIFS(культ!A4:A10000,культ!N4:N10000,B363,культ!F4:F10000,AE4)+SUMIFS(спорт!A4:A10000,спорт!N4:N10000,B363,спорт!F4:F10000,AE4)+SUMIFS(лечеб!A4:A10000,лечеб!N4:N10000,B363,лечеб!F4:F10000,AE4)+SUMIFS(Баня!A4:A10000,Баня!N4:N10000,B363,Баня!F4:F10000,AE4)+SUMIFS(Адм!A4:A10000,Адм!N4:N10000,B363,Адм!F4:F10000,AE4)+SUMIFS(С.Х!A4:A9995,С.Х!N4:N9995,B363,С.Х!F4:F9995,AE4)+SUMIFS(новостр!A4:A9999,новостр!M4:M9999,B363,новостр!F4:F9999,AE4)+SUMIFS(авт!A4:A10004,авт!L4:L10004,B363,авт!F4:F10004,AE4)+SUMIFS(ЖС!A4:A10020,ЖС!R4:R10020,B363,ЖС!F4:F10020,AE4)+SUMIFS(Лес!A5:A9992,Лес!K5:K9992,B363,Лес!F5:F9992,AE4)+SUMIFS('степь '!A5:A9998,'степь '!J5:J9998,B363,'степь '!F5:F9998,AE4)+SUMIFS(Пр.откр.тер!A4:A9967,Пр.откр.тер!M4:M9967,B363,Пр.откр.тер!F4:F9967,AE4)</f>
        <v>0</v>
      </c>
      <c r="AF17" s="27">
        <f>SUMIFS(произв!O4:O9995,произв!N4:N9995,B363,произв!F4:F9995,AE4)+SUMIFS(торг!O4:O10000,торг!N4:N10000,B363,торг!F4:F10000,AE4)+SUMIFS(склад!O4:O9995,склад!N4:N9995,B363,склад!F4:F9995,AE4)+SUMIFS('обр '!O4:O9999,'обр '!N4:N9999,B363,'обр '!F4:F9999,AE4)+SUMIFS(детс!O4:O10000,детс!N4:N10000,B363,детс!F4:F10000,AE4)+SUMIFS(культ!O4:O10000,культ!N4:N10000,B363,культ!F4:F10000,AE4)+SUMIFS(спорт!O4:O10000,спорт!N4:N10000,B363,спорт!F4:F10000,AE4)+SUMIFS(лечеб!O4:O10000,лечеб!N4:N10000,B363,лечеб!F4:F10000,AE4)+SUMIFS(Баня!O4:O10000,Баня!N4:N10000,B363,Баня!F4:F10000,AE4)+SUMIFS(Адм!O4:O10000,Адм!N4:N10000,B363,Адм!F4:F10000,AE4)+SUMIFS(С.Х!O4:O9995,С.Х!N4:N9995,B363,С.Х!F4:F9995,AE4)+SUMIFS(новостр!N4:N9999,новостр!M4:M9999,B363,новостр!F4:F9999,AE4)+SUMIFS(авт!K4:K10004,авт!L4:L10004,B363,авт!F4:F10004,AE4)+SUMIFS(ЖС!S4:S10020,ЖС!R4:R10020,B363,ЖС!F4:F10020,AE4)+SUMIFS(Лес!L5:L9992,Лес!K5:K9992,B363,Лес!F5:F9992,AE4)+SUMIFS('степь '!K5:K9998,'степь '!J5:J9998,B363,'степь '!F5:F9998,AE4)+SUMIFS(Пр.откр.тер!N4:N9967,Пр.откр.тер!M4:M9967,B363,Пр.откр.тер!F4:F9967,AE4)</f>
        <v>0</v>
      </c>
      <c r="AG17" s="27">
        <f>SUMIFS(произв!A4:A9995,произв!N4:N9995,B363,произв!F4:F9995,AG4)+SUMIFS(торг!A4:A10000,торг!N4:N10000,B363,торг!F4:F10000,AG4)+SUMIFS(склад!A4:A9995,склад!N4:N9995,B363,склад!F4:F9995,AG4)+SUMIFS('обр '!A4:A9999,'обр '!N4:N9999,B363,'обр '!F4:F9999,AG4)+SUMIFS(детс!A4:A10000,детс!N4:N10000,B363,детс!F4:F10000,AG4)+SUMIFS(культ!A4:A10000,культ!N4:N10000,B363,культ!F4:F10000,AG4)+SUMIFS(спорт!A4:A10000,спорт!N4:N10000,B363,спорт!F4:F10000,AG4)+SUMIFS(лечеб!A4:A10000,лечеб!N4:N10000,B363,лечеб!F4:F10000,AG4)+SUMIFS(Баня!A4:A10000,Баня!N4:N10000,B363,Баня!F4:F10000,AG4)+SUMIFS(Адм!A4:A10000,Адм!N4:N10000,B363,Адм!F4:F10000,AG4)+SUMIFS(С.Х!A4:A9995,С.Х!N4:N9995,B363,С.Х!F4:F9995,AG4)+SUMIFS(новостр!A4:A9999,новостр!M4:M9999,B363,новостр!F4:F9999,AG4)+SUMIFS(авт!A4:A10004,авт!L4:L10004,B363,авт!F4:F10004,AG4)+SUMIFS(ЖС!A4:A10020,ЖС!R4:R10020,B363,ЖС!F4:F10020,AG4)+SUMIFS(Лес!A5:A9992,Лес!K5:K9992,B363,Лес!F5:F9992,AG4)+SUMIFS('степь '!A5:A9998,'степь '!J5:J9998,B363,'степь '!F5:F9998,AG4)+SUMIFS(Пр.откр.тер!A4:A9967,Пр.откр.тер!M4:M9967,B363,Пр.откр.тер!F4:F9967,AG4)</f>
        <v>0</v>
      </c>
      <c r="AH17" s="27">
        <f>SUMIFS(произв!O4:O9995,произв!N4:N9995,B363,произв!F4:F9995,AG4)+SUMIFS(торг!O4:O10000,торг!N4:N10000,B363,торг!F4:F10000,AG4)+SUMIFS(склад!O4:O9995,склад!N4:N9995,B363,склад!F4:F9995,AG4)+SUMIFS('обр '!O4:O9999,'обр '!N4:N9999,B363,'обр '!F4:F9999,AG4)+SUMIFS(детс!O4:O10000,детс!N4:N10000,B363,детс!F4:F10000,AG4)+SUMIFS(культ!O4:O10000,культ!N4:N10000,B363,культ!F4:F10000,AG4)+SUMIFS(спорт!O4:O10000,спорт!N4:N10000,B363,спорт!F4:F10000,AG4)+SUMIFS(лечеб!O4:O10000,лечеб!N4:N10000,B363,лечеб!F4:F10000,AG4)+SUMIFS(Баня!O4:O10000,Баня!N4:N10000,B363,Баня!F4:F10000,AG4)+SUMIFS(Адм!O4:O10000,Адм!N4:N10000,B363,Адм!F4:F10000,AG4)+SUMIFS(С.Х!O4:O9995,С.Х!N4:N9995,B363,С.Х!F4:F9995,AG4)+SUMIFS(новостр!N4:N9999,новостр!M4:M9999,B363,новостр!F4:F9999,AG4)+SUMIFS(авт!K4:K10004,авт!L4:L10004,B363,авт!F4:F10004,AG4)+SUMIFS(ЖС!S4:S10020,ЖС!R4:R10020,B363,ЖС!F4:F10020,AG4)+SUMIFS(Лес!L5:L9992,Лес!K5:K9992,B363,Лес!F5:F9992,AG4)+SUMIFS('степь '!K5:K9998,'степь '!J5:J9998,B363,'степь '!F5:F9998,AG4)+SUMIFS(Пр.откр.тер!N4:N9967,Пр.откр.тер!M4:M9967,B363,Пр.откр.тер!F4:F9967,AG4)</f>
        <v>0</v>
      </c>
      <c r="AI17" s="27">
        <f>SUMIFS(произв!A4:A9995,произв!N4:N9995,B363,произв!F4:F9995,AI4)+SUMIFS(торг!A4:A10000,торг!N4:N10000,B363,торг!F4:F10000,AI4)+SUMIFS(склад!A4:A9995,склад!N4:N9995,B363,склад!F4:F9995,AI4)+SUMIFS('обр '!A4:A9999,'обр '!N4:N9999,B363,'обр '!F4:F9999,AI4)+SUMIFS(детс!A4:A10000,детс!N4:N10000,B363,детс!F4:F10000,AI4)+SUMIFS(культ!A4:A10000,культ!N4:N10000,B363,культ!F4:F10000,AI4)+SUMIFS(спорт!A4:A10000,спорт!N4:N10000,B363,спорт!F4:F10000,AI4)+SUMIFS(лечеб!A4:A10000,лечеб!N4:N10000,B363,лечеб!F4:F10000,AI4)+SUMIFS(Баня!A4:A10000,Баня!N4:N10000,B363,Баня!F4:F10000,AI4)+SUMIFS(Адм!A4:A10000,Адм!N4:N10000,B363,Адм!F4:F10000,AI4)+SUMIFS(С.Х!A4:A9995,С.Х!N4:N9995,B363,С.Х!F4:F9995,AI4)+SUMIFS(новостр!A4:A9999,новостр!M4:M9999,B363,новостр!F4:F9999,AI4)+SUMIFS(авт!A4:A10004,авт!L4:L10004,B363,авт!F4:F10004,AI4)+SUMIFS(ЖС!A4:A10020,ЖС!R4:R10020,B363,ЖС!F4:F10020,AI4)+SUMIFS(Лес!A5:A9992,Лес!K5:K9992,B363,Лес!F5:F9992,AI4)+SUMIFS('степь '!A5:A9998,'степь '!J5:J9998,B363,'степь '!F5:F9998,AI4)+SUMIFS(Пр.откр.тер!A4:A9967,Пр.откр.тер!M4:M9967,B363,Пр.откр.тер!F4:F9967,AI4)</f>
        <v>0</v>
      </c>
      <c r="AJ17" s="27">
        <f>SUMIFS(произв!O4:O9995,произв!N4:N9995,B363,произв!F4:F9995,AI4)+SUMIFS(торг!O4:O10000,торг!N4:N10000,B363,торг!F4:F10000,AI4)+SUMIFS(склад!O4:O9995,склад!N4:N9995,B363,склад!F4:F9995,AI4)+SUMIFS('обр '!O4:O9999,'обр '!N4:N9999,B363,'обр '!F4:F9999,AI4)+SUMIFS(детс!O4:O10000,детс!N4:N10000,B363,детс!F4:F10000,AI4)+SUMIFS(культ!O4:O10000,культ!N4:N10000,B363,культ!F4:F10000,AI4)+SUMIFS(спорт!O4:O10000,спорт!N4:N10000,B363,спорт!F4:F10000,AI4)+SUMIFS(лечеб!O4:O10000,лечеб!N4:N10000,B363,лечеб!F4:F10000,AI4)+SUMIFS(Баня!O4:O10000,Баня!N4:N10000,B363,Баня!F4:F10000,AI4)+SUMIFS(Адм!O4:O10000,Адм!N4:N10000,B363,Адм!F4:F10000,AI4)+SUMIFS(С.Х!O4:O9995,С.Х!N4:N9995,B363,С.Х!F4:F9995,AI4)+SUMIFS(новостр!N4:N9999,новостр!M4:M9999,B363,новостр!F4:F9999,AI4)+SUMIFS(авт!K4:K10004,авт!L4:L10004,B363,авт!F4:F10004,AI4)+SUMIFS(ЖС!S4:S10020,ЖС!R4:R10020,B363,ЖС!F4:F10020,AI4)+SUMIFS(Лес!L5:L9992,Лес!K5:K9992,B363,Лес!F5:F9992,AI4)+SUMIFS('степь '!K5:K9998,'степь '!J5:J9998,B363,'степь '!F5:F9998,AI4)+SUMIFS(Пр.откр.тер!N4:N9967,Пр.откр.тер!M4:M9967,B363,Пр.откр.тер!F4:F9967,AI4)</f>
        <v>0</v>
      </c>
      <c r="AK17" s="27">
        <f>SUMIFS(произв!A4:A9995,произв!N4:N9995,B363,произв!F4:F9995,AK4)+SUMIFS(торг!A4:A10000,торг!N4:N10000,B363,торг!F4:F10000,AK4)+SUMIFS(склад!A4:A9995,склад!N4:N9995,B363,склад!F4:F9995,AK4)+SUMIFS('обр '!A4:A9999,'обр '!N4:N9999,B363,'обр '!F4:F9999,AK4)+SUMIFS(детс!A4:A10000,детс!N4:N10000,B363,детс!F4:F10000,AK4)+SUMIFS(культ!A4:A10000,культ!N4:N10000,B363,культ!F4:F10000,AK4)+SUMIFS(спорт!A4:A10000,спорт!N4:N10000,B363,спорт!F4:F10000,AK4)+SUMIFS(лечеб!A4:A10000,лечеб!N4:N10000,B363,лечеб!F4:F10000,AK4)+SUMIFS(Баня!A4:A10000,Баня!N4:N10000,B363,Баня!F4:F10000,AK4)+SUMIFS(Адм!A4:A10000,Адм!N4:N10000,B363,Адм!F4:F10000,AK4)+SUMIFS(С.Х!A4:A9995,С.Х!N4:N9995,B363,С.Х!F4:F9995,AK4)+SUMIFS(новостр!A4:A9999,новостр!M4:M9999,B363,новостр!F4:F9999,AK4)+SUMIFS(авт!A4:A10004,авт!L4:L10004,B363,авт!F4:F10004,AK4)+SUMIFS(ЖС!A4:A10020,ЖС!R4:R10020,B363,ЖС!F4:F10020,AK4)+SUMIFS(Лес!A5:A9992,Лес!K5:K9992,B363,Лес!F5:F9992,AK4)+SUMIFS('степь '!A5:A9998,'степь '!J5:J9998,B363,'степь '!F5:F9998,AK4)+SUMIFS(Пр.откр.тер!A4:A9967,Пр.откр.тер!M4:M9967,B363,Пр.откр.тер!F4:F9967,AK4)</f>
        <v>0</v>
      </c>
      <c r="AL17" s="27">
        <f>SUMIFS(произв!O4:O9995,произв!N4:N9995,B363,произв!F4:F9995,AK4)+SUMIFS(торг!O4:O10000,торг!N4:N10000,B363,торг!F4:F10000,AK4)+SUMIFS(склад!O4:O9995,склад!N4:N9995,B363,склад!F4:F9995,AK4)+SUMIFS('обр '!O4:O9999,'обр '!N4:N9999,B363,'обр '!F4:F9999,AK4)+SUMIFS(детс!O4:O10000,детс!N4:N10000,B363,детс!F4:F10000,AK4)+SUMIFS(культ!O4:O10000,культ!N4:N10000,B363,культ!F4:F10000,AK4)+SUMIFS(спорт!O4:O10000,спорт!N4:N10000,B363,спорт!F4:F10000,AK4)+SUMIFS(лечеб!O4:O10000,лечеб!N4:N10000,B363,лечеб!F4:F10000,AK4)+SUMIFS(Баня!O4:O10000,Баня!N4:N10000,B363,Баня!F4:F10000,AK4)+SUMIFS(Адм!O4:O10000,Адм!N4:N10000,B363,Адм!F4:F10000,AK4)+SUMIFS(С.Х!O4:O9995,С.Х!N4:N9995,B363,С.Х!F4:F9995,AK4)+SUMIFS(новостр!N4:N9999,новостр!M4:M9999,B363,новостр!F4:F9999,AK4)+SUMIFS(авт!K4:K10004,авт!L4:L10004,B363,авт!F4:F10004,AK4)+SUMIFS(ЖС!S4:S10020,ЖС!R4:R10020,B363,ЖС!F4:F10020,AK4)+SUMIFS(Лес!L5:L9992,Лес!K5:K9992,B363,Лес!F5:F9992,AK4)+SUMIFS('степь '!K5:K9998,'степь '!J5:J9998,B363,'степь '!F5:F9998,AK4)+SUMIFS(Пр.откр.тер!N4:N9967,Пр.откр.тер!M4:M9967,B363,Пр.откр.тер!F4:F9967,AK4)</f>
        <v>0</v>
      </c>
      <c r="AM17" s="27">
        <f>SUMIFS(произв!A4:A9995,произв!N4:N9995,B363,произв!F4:F9995,AM4)+SUMIFS(торг!A4:A10000,торг!N4:N10000,B363,торг!F4:F10000,AM4)+SUMIFS(склад!A4:A9995,склад!N4:N9995,B363,склад!F4:F9995,AM4)+SUMIFS('обр '!A4:A9999,'обр '!N4:N9999,B363,'обр '!F4:F9999,AM4)+SUMIFS(детс!A4:A10000,детс!N4:N10000,B363,детс!F4:F10000,AM4)+SUMIFS(культ!A4:A10000,культ!N4:N10000,B363,культ!F4:F10000,AM4)+SUMIFS(спорт!A4:A10000,спорт!N4:N10000,B363,спорт!F4:F10000,AM4)+SUMIFS(лечеб!A4:A10000,лечеб!N4:N10000,B363,лечеб!F4:F10000,AM4)+SUMIFS(Баня!A4:A10000,Баня!N4:N10000,B363,Баня!F4:F10000,AM4)+SUMIFS(Адм!A4:A10000,Адм!N4:N10000,B363,Адм!F4:F10000,AM4)+SUMIFS(С.Х!A4:A9995,С.Х!N4:N9995,B363,С.Х!F4:F9995,AM4)+SUMIFS(новостр!A4:A9999,новостр!M4:M9999,B363,новостр!F4:F9999,AM4)+SUMIFS(авт!A4:A10004,авт!L4:L10004,B363,авт!F4:F10004,AM4)+SUMIFS(ЖС!A4:A10020,ЖС!R4:R10020,B363,ЖС!F4:F10020,AM4)+SUMIFS(Лес!A5:A9992,Лес!K5:K9992,B363,Лес!F5:F9992,AM4)+SUMIFS('степь '!A5:A9998,'степь '!J5:J9998,B363,'степь '!F5:F9998,AM4)+SUMIFS(Пр.откр.тер!A4:A9967,Пр.откр.тер!M4:M9967,B363,Пр.откр.тер!F4:F9967,AM4)</f>
        <v>0</v>
      </c>
      <c r="AN17" s="27">
        <f>SUMIFS(произв!O4:O9995,произв!N4:N9995,B363,произв!F4:F9995,AM4)+SUMIFS(торг!O4:O10000,торг!N4:N10000,B363,торг!F4:F10000,AM4)+SUMIFS(склад!O4:O9995,склад!N4:N9995,B363,склад!F4:F9995,AM4)+SUMIFS('обр '!O4:O9999,'обр '!N4:N9999,B363,'обр '!F4:F9999,AM4)+SUMIFS(детс!O4:O10000,детс!N4:N10000,B363,детс!F4:F10000,AM4)+SUMIFS(культ!O4:O10000,культ!N4:N10000,B363,культ!F4:F10000,AM4)+SUMIFS(спорт!O4:O10000,спорт!N4:N10000,B363,спорт!F4:F10000,AM4)+SUMIFS(лечеб!O4:O10000,лечеб!N4:N10000,B363,лечеб!F4:F10000,AM4)+SUMIFS(Баня!O4:O10000,Баня!N4:N10000,B363,Баня!F4:F10000,AM4)+SUMIFS(Адм!O4:O10000,Адм!N4:N10000,B363,Адм!F4:F10000,AM4)+SUMIFS(С.Х!O4:O9995,С.Х!N4:N9995,B363,С.Х!F4:F9995,AM4)+SUMIFS(новостр!N4:N9999,новостр!M4:M9999,B363,новостр!F4:F9999,AM4)+SUMIFS(авт!K4:K10004,авт!L4:L10004,B363,авт!F4:F10004,AM4)+SUMIFS(ЖС!S4:S10020,ЖС!R4:R10020,B363,ЖС!F4:F10020,AM4)+SUMIFS(Лес!L5:L9992,Лес!K5:K9992,B363,Лес!F5:F9992,AM4)+SUMIFS('степь '!K5:K9998,'степь '!J5:J9998,B363,'степь '!F5:F9998,AM4)+SUMIFS(Пр.откр.тер!N4:N9967,Пр.откр.тер!M4:M9967,B363,Пр.откр.тер!F4:F9967,AM4)</f>
        <v>0</v>
      </c>
      <c r="AO17" s="27">
        <f>SUMIFS(произв!A4:A9995,произв!N4:N9995,B363,произв!F4:F9995,AO4)+SUMIFS(торг!A4:A10000,торг!N4:N10000,B363,торг!F4:F10000,AO4)+SUMIFS(склад!A4:A9995,склад!N4:N9995,B363,склад!F4:F9995,AO4)+SUMIFS('обр '!A4:A9999,'обр '!N4:N9999,B363,'обр '!F4:F9999,AO4)+SUMIFS(детс!A4:A10000,детс!N4:N10000,B363,детс!F4:F10000,AO4)+SUMIFS(культ!A4:A10000,культ!N4:N10000,B363,культ!F4:F10000,AO4)+SUMIFS(спорт!A4:A10000,спорт!N4:N10000,B363,спорт!F4:F10000,AO4)+SUMIFS(лечеб!A4:A10000,лечеб!N4:N10000,B363,лечеб!F4:F10000,AO4)+SUMIFS(Баня!A4:A10000,Баня!N4:N10000,B363,Баня!F4:F10000,AO4)+SUMIFS(Адм!A4:A10000,Адм!N4:N10000,B363,Адм!F4:F10000,AO4)+SUMIFS(С.Х!A4:A9995,С.Х!N4:N9995,B363,С.Х!F4:F9995,AO4)+SUMIFS(новостр!A4:A9999,новостр!M4:M9999,B363,новостр!F4:F9999,AO4)+SUMIFS(авт!A4:A10004,авт!L4:L10004,B363,авт!F4:F10004,AO4)+SUMIFS(ЖС!A4:A10020,ЖС!R4:R10020,B363,ЖС!F4:F10020,AO4)+SUMIFS(Лес!A5:A9992,Лес!K5:K9992,B363,Лес!F5:F9992,AO4)+SUMIFS('степь '!A5:A9998,'степь '!J5:J9998,B363,'степь '!F5:F9998,AO4)+SUMIFS(Пр.откр.тер!A4:A9967,Пр.откр.тер!M4:M9967,B363,Пр.откр.тер!F4:F9967,AO4)</f>
        <v>0</v>
      </c>
      <c r="AP17" s="27">
        <f>SUMIFS(произв!O4:O9995,произв!N4:N9995,B363,произв!F4:F9995,AO4)+SUMIFS(торг!O4:O10000,торг!N4:N10000,B363,торг!F4:F10000,AO4)+SUMIFS(склад!O4:O9995,склад!N4:N9995,B363,склад!F4:F9995,AO4)+SUMIFS('обр '!O4:O9999,'обр '!N4:N9999,B363,'обр '!F4:F9999,AO4)+SUMIFS(детс!O4:O10000,детс!N4:N10000,B363,детс!F4:F10000,AO4)+SUMIFS(культ!O4:O10000,культ!N4:N10000,B363,культ!F4:F10000,AO4)+SUMIFS(спорт!O4:O10000,спорт!N4:N10000,B363,спорт!F4:F10000,AO4)+SUMIFS(лечеб!O4:O10000,лечеб!N4:N10000,B363,лечеб!F4:F10000,AO4)+SUMIFS(Баня!O4:O10000,Баня!N4:N10000,B363,Баня!F4:F10000,AO4)+SUMIFS(Адм!O4:O10000,Адм!N4:N10000,B363,Адм!F4:F10000,AO4)+SUMIFS(С.Х!O4:O9995,С.Х!N4:N9995,B363,С.Х!F4:F9995,AO4)+SUMIFS(новостр!N4:N9999,новостр!M4:M9999,B363,новостр!F4:F9999,AO4)+SUMIFS(авт!K4:K10004,авт!L4:L10004,B363,авт!F4:F10004,AO4)+SUMIFS(ЖС!S4:S10020,ЖС!R4:R10020,B363,ЖС!F4:F10020,AO4)+SUMIFS(Лес!L5:L9992,Лес!K5:K9992,B363,Лес!F5:F9992,AO4)+SUMIFS('степь '!K5:K9998,'степь '!J5:J9998,B363,'степь '!F5:F9998,AO4)+SUMIFS(Пр.откр.тер!N4:N9967,Пр.откр.тер!M4:M9967,B363,Пр.откр.тер!F4:F9967,AO4)</f>
        <v>0</v>
      </c>
      <c r="AQ17" s="27">
        <f>SUMIFS(произв!A4:A9995,произв!N4:N9995,B363,произв!F4:F9995,AQ4)+SUMIFS(торг!A4:A10000,торг!N4:N10000,B363,торг!F4:F10000,AQ4)+SUMIFS(склад!A4:A9995,склад!N4:N9995,B363,склад!F4:F9995,AQ4)+SUMIFS('обр '!A4:A9999,'обр '!N4:N9999,B363,'обр '!F4:F9999,AQ4)+SUMIFS(детс!A4:A10000,детс!N4:N10000,B363,детс!F4:F10000,AQ4)+SUMIFS(культ!A4:A10000,культ!N4:N10000,B363,культ!F4:F10000,AQ4)+SUMIFS(спорт!A4:A10000,спорт!N4:N10000,B363,спорт!F4:F10000,AQ4)+SUMIFS(лечеб!A4:A10000,лечеб!N4:N10000,B363,лечеб!F4:F10000,AQ4)+SUMIFS(Баня!A4:A10000,Баня!N4:N10000,B363,Баня!F4:F10000,AQ4)+SUMIFS(Адм!A4:A10000,Адм!N4:N10000,B363,Адм!F4:F10000,AQ4)+SUMIFS(С.Х!A4:A9995,С.Х!N4:N9995,B363,С.Х!F4:F9995,AQ4)+SUMIFS(новостр!A4:A9999,новостр!M4:M9999,B363,новостр!F4:F9999,AQ4)+SUMIFS(авт!A4:A10004,авт!L4:L10004,B363,авт!F4:F10004,AQ4)+SUMIFS(ЖС!A4:A10020,ЖС!R4:R10020,B363,ЖС!F4:F10020,AQ4)+SUMIFS(Лес!A5:A9992,Лес!K5:K9992,B363,Лес!F5:F9992,AQ4)+SUMIFS('степь '!A5:A9998,'степь '!J5:J9998,B363,'степь '!F5:F9998,AQ4)+SUMIFS(Пр.откр.тер!A4:A9967,Пр.откр.тер!M4:M9967,B363,Пр.откр.тер!F4:F9967,AQ4)</f>
        <v>0</v>
      </c>
      <c r="AR17" s="27">
        <f>SUMIFS(произв!O4:O9995,произв!N4:N9995,B363,произв!F4:F9995,AQ4)+SUMIFS(торг!O4:O10000,торг!N4:N10000,B363,торг!F4:F10000,AQ4)+SUMIFS(склад!O4:O9995,склад!N4:N9995,B363,склад!F4:F9995,AQ4)+SUMIFS('обр '!O4:O9999,'обр '!N4:N9999,B363,'обр '!F4:F9999,AQ4)+SUMIFS(детс!O4:O10000,детс!N4:N10000,B363,детс!F4:F10000,AQ4)+SUMIFS(культ!O4:O10000,культ!N4:N10000,B363,культ!F4:F10000,AQ4)+SUMIFS(спорт!O4:O10000,спорт!N4:N10000,B363,спорт!F4:F10000,AQ4)+SUMIFS(лечеб!O4:O10000,лечеб!N4:N10000,B363,лечеб!F4:F10000,AQ4)+SUMIFS(Баня!O4:O10000,Баня!N4:N10000,B363,Баня!F4:F10000,AQ4)+SUMIFS(Адм!O4:O10000,Адм!N4:N10000,B363,Адм!F4:F10000,AQ4)+SUMIFS(С.Х!O4:O9995,С.Х!N4:N9995,B363,С.Х!F4:F9995,AQ4)+SUMIFS(новостр!N4:N9999,новостр!M4:M9999,B363,новостр!F4:F9999,AQ4)+SUMIFS(авт!K4:K10004,авт!L4:L10004,B363,авт!F4:F10004,AQ4)+SUMIFS(ЖС!S4:S10020,ЖС!R4:R10020,B363,ЖС!F4:F10020,AQ4)+SUMIFS(Лес!L5:L9992,Лес!K5:K9992,B363,Лес!F5:F9992,AQ4)+SUMIFS('степь '!K5:K9998,'степь '!J5:J9998,B363,'степь '!F5:F9998,AQ4)+SUMIFS(Пр.откр.тер!N4:N9967,Пр.откр.тер!M4:M9967,B363,Пр.откр.тер!F4:F9967,AQ4)</f>
        <v>0</v>
      </c>
      <c r="AS17" s="27">
        <f>SUMIFS(произв!A4:A9995,произв!N4:N9995,B363,произв!F4:F9995,AS4)+SUMIFS(торг!A4:A10000,торг!N4:N10000,B363,торг!F4:F10000,AS4)+SUMIFS(склад!A4:A9995,склад!N4:N9995,B363,склад!F4:F9995,AS4)+SUMIFS('обр '!A4:A9999,'обр '!N4:N9999,B363,'обр '!F4:F9999,AS4)+SUMIFS(детс!A4:A10000,детс!N4:N10000,B363,детс!F4:F10000,AS4)+SUMIFS(культ!A4:A10000,культ!N4:N10000,B363,культ!F4:F10000,AS4)+SUMIFS(спорт!A4:A10000,спорт!N4:N10000,B363,спорт!F4:F10000,AS4)+SUMIFS(лечеб!A4:A10000,лечеб!N4:N10000,B363,лечеб!F4:F10000,AS4)+SUMIFS(Баня!A4:A10000,Баня!N4:N10000,B363,Баня!F4:F10000,AS4)+SUMIFS(Адм!A4:A10000,Адм!N4:N10000,B363,Адм!F4:F10000,AS4)+SUMIFS(С.Х!A4:A9995,С.Х!N4:N9995,B363,С.Х!F4:F9995,AS4)+SUMIFS(новостр!A4:A9999,новостр!M4:M9999,B363,новостр!F4:F9999,AS4)+SUMIFS(авт!A4:A10004,авт!L4:L10004,B363,авт!F4:F10004,AS4)+SUMIFS(ЖС!A4:A10020,ЖС!R4:R10020,B363,ЖС!F4:F10020,AS4)+SUMIFS(Лес!A5:A9992,Лес!K5:K9992,B363,Лес!F5:F9992,AS4)+SUMIFS('степь '!A5:A9998,'степь '!J5:J9998,B363,'степь '!F5:F9998,AS4)+SUMIFS(Пр.откр.тер!A4:A9967,Пр.откр.тер!M4:M9967,B363,Пр.откр.тер!F4:F9967,AS4)</f>
        <v>0</v>
      </c>
      <c r="AT17" s="27">
        <f>SUMIFS(произв!O4:O9995,произв!N4:N9995,B363,произв!F4:F9995,AS4)+SUMIFS(торг!O4:O10000,торг!N4:N10000,B363,торг!F4:F10000,AS4)+SUMIFS(склад!O4:O9995,склад!N4:N9995,B363,склад!F4:F9995,AS4)+SUMIFS('обр '!O4:O9999,'обр '!N4:N9999,B363,'обр '!F4:F9999,AS4)+SUMIFS(детс!O4:O10000,детс!N4:N10000,B363,детс!F4:F10000,AS4)+SUMIFS(культ!O4:O10000,культ!N4:N10000,B363,культ!F4:F10000,AS4)+SUMIFS(спорт!O4:O10000,спорт!N4:N10000,B363,спорт!F4:F10000,AS4)+SUMIFS(лечеб!O4:O10000,лечеб!N4:N10000,B363,лечеб!F4:F10000,AS4)+SUMIFS(Баня!O4:O10000,Баня!N4:N10000,B363,Баня!F4:F10000,AS4)+SUMIFS(Адм!O4:O10000,Адм!N4:N10000,B363,Адм!F4:F10000,AS4)+SUMIFS(С.Х!O4:O9995,С.Х!N4:N9995,B363,С.Х!F4:F9995,AS4)+SUMIFS(новостр!N4:N9999,новостр!M4:M9999,B363,новостр!F4:F9999,AS4)+SUMIFS(авт!K4:K10004,авт!L4:L10004,B363,авт!F4:F10004,AS4)+SUMIFS(ЖС!S4:S10020,ЖС!R4:R10020,B363,ЖС!F4:F10020,AS4)+SUMIFS(Лес!L5:L9992,Лес!K5:K9992,B363,Лес!F5:F9992,AS4)+SUMIFS('степь '!K5:K9998,'степь '!J5:J9998,B363,'степь '!F5:F9998,AS4)+SUMIFS(Пр.откр.тер!N4:N9967,Пр.откр.тер!M4:M9967,B363,Пр.откр.тер!F4:F9967,AS4)</f>
        <v>0</v>
      </c>
      <c r="AU17" s="27">
        <f>SUMIFS(произв!A4:A9995,произв!N4:N9995,B363,произв!F4:F9995,AU4)+SUMIFS(торг!A4:A10000,торг!N4:N10000,B363,торг!F4:F10000,AU4)+SUMIFS(склад!A4:A9995,склад!N4:N9995,B363,склад!F4:F9995,AU4)+SUMIFS('обр '!A4:A9999,'обр '!N4:N9999,B363,'обр '!F4:F9999,AU4)+SUMIFS(детс!A4:A10000,детс!N4:N10000,B363,детс!F4:F10000,AU4)+SUMIFS(культ!A4:A10000,культ!N4:N10000,B363,культ!F4:F10000,AU4)+SUMIFS(спорт!A4:A10000,спорт!N4:N10000,B363,спорт!F4:F10000,AU4)+SUMIFS(лечеб!A4:A10000,лечеб!N4:N10000,B363,лечеб!F4:F10000,AU4)+SUMIFS(Баня!A4:A10000,Баня!N4:N10000,B363,Баня!F4:F10000,AU4)+SUMIFS(Адм!A4:A10000,Адм!N4:N10000,B363,Адм!F4:F10000,AU4)+SUMIFS(С.Х!A4:A9995,С.Х!N4:N9995,B363,С.Х!F4:F9995,AU4)+SUMIFS(новостр!A4:A9999,новостр!M4:M9999,B363,новостр!F4:F9999,AU4)+SUMIFS(авт!A4:A10004,авт!L4:L10004,B363,авт!F4:F10004,AU4)+SUMIFS(ЖС!A4:A10020,ЖС!R4:R10020,B363,ЖС!F4:F10020,AU4)+SUMIFS(Лес!A5:A9992,Лес!K5:K9992,B363,Лес!F5:F9992,AU4)+SUMIFS('степь '!A5:A9998,'степь '!J5:J9998,B363,'степь '!F5:F9998,AU4)+SUMIFS(Пр.откр.тер!A4:A9967,Пр.откр.тер!M4:M9967,B363,Пр.откр.тер!F4:F9967,AU4)</f>
        <v>0</v>
      </c>
      <c r="AV17" s="27">
        <f>SUMIFS(произв!O4:O9995,произв!N4:N9995,B363,произв!F4:F9995,AU4)+SUMIFS(торг!O4:O10000,торг!N4:N10000,B363,торг!F4:F10000,AU4)+SUMIFS(склад!O4:O9995,склад!N4:N9995,B363,склад!F4:F9995,AU4)+SUMIFS('обр '!O4:O9999,'обр '!N4:N9999,B363,'обр '!F4:F9999,AU4)+SUMIFS(детс!O4:O10000,детс!N4:N10000,B363,детс!F4:F10000,AU4)+SUMIFS(культ!O4:O10000,культ!N4:N10000,B363,культ!F4:F10000,AU4)+SUMIFS(спорт!O4:O10000,спорт!N4:N10000,B363,спорт!F4:F10000,AU4)+SUMIFS(лечеб!O4:O10000,лечеб!N4:N10000,B363,лечеб!F4:F10000,AU4)+SUMIFS(Баня!O4:O10000,Баня!N4:N10000,B363,Баня!F4:F10000,AU4)+SUMIFS(Адм!O4:O10000,Адм!N4:N10000,B363,Адм!F4:F10000,AU4)+SUMIFS(С.Х!O4:O9995,С.Х!N4:N9995,B363,С.Х!F4:F9995,AU4)+SUMIFS(новостр!N4:N9999,новостр!M4:M9999,B363,новостр!F4:F9999,AU4)+SUMIFS(авт!K4:K10004,авт!L4:L10004,B363,авт!F4:F10004,AU4)+SUMIFS(ЖС!S4:S10020,ЖС!R4:R10020,B363,ЖС!F4:F10020,AU4)+SUMIFS(Лес!L5:L9992,Лес!K5:K9992,B363,Лес!F5:F9992,AU4)+SUMIFS('степь '!K5:K9998,'степь '!J5:J9998,B363,'степь '!F5:F9998,AU4)+SUMIFS(Пр.откр.тер!N4:N9967,Пр.откр.тер!M4:M9967,B363,Пр.откр.тер!F4:F9967,AU4)</f>
        <v>0</v>
      </c>
    </row>
    <row r="18" spans="1:90" s="136" customFormat="1" ht="16.5" thickBot="1">
      <c r="A18" s="234" t="s">
        <v>81</v>
      </c>
      <c r="B18" s="234" t="s">
        <v>170</v>
      </c>
      <c r="C18" s="429">
        <f t="shared" si="2"/>
        <v>0</v>
      </c>
      <c r="D18" s="2310">
        <f t="shared" si="3"/>
        <v>0</v>
      </c>
      <c r="E18" s="486">
        <v>0</v>
      </c>
      <c r="F18" s="487">
        <v>0</v>
      </c>
      <c r="G18" s="2352">
        <f>C18/C48*100%</f>
        <v>0</v>
      </c>
      <c r="H18" s="2353">
        <f>D18/D48*100%</f>
        <v>0</v>
      </c>
      <c r="I18" s="461">
        <f>I19+I20+I21+I22</f>
        <v>0</v>
      </c>
      <c r="J18" s="18">
        <f t="shared" ref="J18:AV18" si="4">J19+J20+J21+J22</f>
        <v>0</v>
      </c>
      <c r="K18" s="18">
        <f t="shared" si="4"/>
        <v>0</v>
      </c>
      <c r="L18" s="18">
        <f t="shared" si="4"/>
        <v>0</v>
      </c>
      <c r="M18" s="18">
        <f t="shared" si="4"/>
        <v>0</v>
      </c>
      <c r="N18" s="18">
        <f t="shared" si="4"/>
        <v>0</v>
      </c>
      <c r="O18" s="18">
        <f t="shared" si="4"/>
        <v>0</v>
      </c>
      <c r="P18" s="18">
        <f t="shared" si="4"/>
        <v>0</v>
      </c>
      <c r="Q18" s="18">
        <f t="shared" si="4"/>
        <v>0</v>
      </c>
      <c r="R18" s="18">
        <f t="shared" si="4"/>
        <v>0</v>
      </c>
      <c r="S18" s="18">
        <f t="shared" si="4"/>
        <v>0</v>
      </c>
      <c r="T18" s="18">
        <f t="shared" si="4"/>
        <v>0</v>
      </c>
      <c r="U18" s="18">
        <f t="shared" si="4"/>
        <v>0</v>
      </c>
      <c r="V18" s="18">
        <f t="shared" si="4"/>
        <v>0</v>
      </c>
      <c r="W18" s="18">
        <f t="shared" si="4"/>
        <v>0</v>
      </c>
      <c r="X18" s="18">
        <f t="shared" si="4"/>
        <v>0</v>
      </c>
      <c r="Y18" s="18">
        <f t="shared" si="4"/>
        <v>0</v>
      </c>
      <c r="Z18" s="18">
        <f t="shared" si="4"/>
        <v>0</v>
      </c>
      <c r="AA18" s="18">
        <f t="shared" si="4"/>
        <v>0</v>
      </c>
      <c r="AB18" s="18">
        <f t="shared" si="4"/>
        <v>0</v>
      </c>
      <c r="AC18" s="18">
        <f t="shared" si="4"/>
        <v>0</v>
      </c>
      <c r="AD18" s="18">
        <f t="shared" si="4"/>
        <v>0</v>
      </c>
      <c r="AE18" s="18">
        <f t="shared" si="4"/>
        <v>0</v>
      </c>
      <c r="AF18" s="18">
        <f t="shared" si="4"/>
        <v>0</v>
      </c>
      <c r="AG18" s="18">
        <f t="shared" si="4"/>
        <v>0</v>
      </c>
      <c r="AH18" s="18">
        <f t="shared" si="4"/>
        <v>0</v>
      </c>
      <c r="AI18" s="18">
        <f t="shared" si="4"/>
        <v>0</v>
      </c>
      <c r="AJ18" s="18">
        <f t="shared" si="4"/>
        <v>0</v>
      </c>
      <c r="AK18" s="18">
        <f t="shared" si="4"/>
        <v>0</v>
      </c>
      <c r="AL18" s="18">
        <f t="shared" si="4"/>
        <v>0</v>
      </c>
      <c r="AM18" s="18">
        <f t="shared" si="4"/>
        <v>0</v>
      </c>
      <c r="AN18" s="18">
        <f t="shared" si="4"/>
        <v>0</v>
      </c>
      <c r="AO18" s="18">
        <f t="shared" si="4"/>
        <v>0</v>
      </c>
      <c r="AP18" s="18">
        <f t="shared" si="4"/>
        <v>0</v>
      </c>
      <c r="AQ18" s="18">
        <f t="shared" si="4"/>
        <v>0</v>
      </c>
      <c r="AR18" s="18">
        <f t="shared" si="4"/>
        <v>0</v>
      </c>
      <c r="AS18" s="18">
        <f t="shared" si="4"/>
        <v>0</v>
      </c>
      <c r="AT18" s="18">
        <f t="shared" si="4"/>
        <v>0</v>
      </c>
      <c r="AU18" s="18">
        <f t="shared" si="4"/>
        <v>0</v>
      </c>
      <c r="AV18" s="18">
        <f t="shared" si="4"/>
        <v>0</v>
      </c>
      <c r="AW18" s="281"/>
      <c r="AX18" s="281"/>
      <c r="AY18" s="281"/>
      <c r="AZ18" s="281"/>
      <c r="BA18" s="281"/>
      <c r="BB18" s="281"/>
      <c r="BC18" s="281"/>
      <c r="BD18" s="281"/>
      <c r="BE18" s="281"/>
      <c r="BF18" s="281"/>
      <c r="BG18" s="281"/>
      <c r="BH18" s="281"/>
      <c r="BI18" s="281"/>
      <c r="BJ18" s="281"/>
      <c r="BK18" s="281"/>
      <c r="BL18" s="281"/>
      <c r="BM18" s="281"/>
      <c r="BN18" s="281"/>
      <c r="BO18" s="281"/>
      <c r="BP18" s="281"/>
      <c r="BQ18" s="281"/>
      <c r="BR18" s="281"/>
      <c r="BS18" s="281"/>
      <c r="BT18" s="281"/>
      <c r="BU18" s="281"/>
      <c r="BV18" s="281"/>
      <c r="BW18" s="281"/>
      <c r="BX18" s="281"/>
      <c r="BY18" s="281"/>
      <c r="BZ18" s="281"/>
      <c r="CA18" s="281"/>
      <c r="CB18" s="281"/>
      <c r="CC18" s="281"/>
      <c r="CD18" s="281"/>
      <c r="CE18" s="281"/>
      <c r="CF18" s="281"/>
      <c r="CG18" s="281"/>
      <c r="CH18" s="281"/>
      <c r="CI18" s="281"/>
      <c r="CJ18" s="281"/>
      <c r="CK18" s="281"/>
      <c r="CL18" s="281"/>
    </row>
    <row r="19" spans="1:90" ht="16.5" thickBot="1">
      <c r="A19" s="236" t="s">
        <v>109</v>
      </c>
      <c r="B19" s="236" t="s">
        <v>171</v>
      </c>
      <c r="C19" s="432">
        <f t="shared" si="2"/>
        <v>0</v>
      </c>
      <c r="D19" s="2309">
        <f t="shared" si="3"/>
        <v>0</v>
      </c>
      <c r="E19" s="481">
        <v>0</v>
      </c>
      <c r="F19" s="482">
        <v>0</v>
      </c>
      <c r="G19" s="2352">
        <f>C19/C48*100%</f>
        <v>0</v>
      </c>
      <c r="H19" s="2353">
        <f>D19/D48*100%</f>
        <v>0</v>
      </c>
      <c r="I19" s="465">
        <f>SUMIFS(произв!A4:A9995,произв!N4:N9995,B364,произв!F4:F9995,I4)+SUMIFS(торг!A4:A10000,торг!N4:N10000,B364,торг!F4:F10000,I4)+SUMIFS(склад!A4:A9995,склад!N4:N9995,B364,склад!F4:F9995,I4)+SUMIFS('обр '!A4:A9999,'обр '!N4:N9999,B364,'обр '!F4:F9999,I4)+SUMIFS(детс!A4:A10000,детс!N4:N10000,B364,детс!F4:F10000,I4)+SUMIFS(культ!A4:A10000,культ!N4:N10000,B364,культ!F4:F10000,I4)+SUMIFS(спорт!A4:A10000,спорт!N4:N10000,B364,спорт!F4:F10000,I4)+SUMIFS(лечеб!A4:A10000,лечеб!N4:N10000,B364,лечеб!F4:F10000,I4)+SUMIFS(Баня!A4:A10000,Баня!N4:N10000,B364,Баня!F4:F10000,I4)+SUMIFS(Адм!A4:A10000,Адм!N4:N10000,B364,Адм!F4:F10000,I4)+SUMIFS(С.Х!A4:A9995,С.Х!N4:N9995,B364,С.Х!F4:F9995,I4)+SUMIFS(новостр!A4:A9999,новостр!M4:M9999,B364,новостр!F4:F9999,I4)+SUMIFS(авт!A4:A10004,авт!L4:L10004,B364,авт!F4:F10004,I4)+SUMIFS(ЖС!A4:A10020,ЖС!R4:R10020,B364,ЖС!F4:F10020,I4)+SUMIFS(Лес!A5:A9992,Лес!K5:K9992,B364,Лес!F5:F9992,I4)+SUMIFS('степь '!A5:A9998,'степь '!J5:J9998,B364,'степь '!F5:F9998,I4)+SUMIFS(Пр.откр.тер!A4:A9967,Пр.откр.тер!M4:M9967,B364,Пр.откр.тер!F4:F9967,I4)</f>
        <v>0</v>
      </c>
      <c r="J19" s="25">
        <f>SUMIFS(произв!O4:O9995,произв!N4:N9995,B364,произв!F4:F9995,I4)+SUMIFS(торг!O4:O10000,торг!N4:N10000,B364,торг!F4:F10000,I4)+SUMIFS(склад!O4:O9995,склад!N4:N9995,B364,склад!F4:F9995,I4)+SUMIFS('обр '!O4:O9999,'обр '!N4:N9999,B364,'обр '!F4:F9999,I4)+SUMIFS(детс!O4:O10000,детс!N4:N10000,B364,детс!F4:F10000,I4)+SUMIFS(культ!O4:O10000,культ!N4:N10000,B364,культ!F4:F10000,I4)+SUMIFS(спорт!O4:O10000,спорт!N4:N10000,B364,спорт!F4:F10000,I4)+SUMIFS(лечеб!O4:O10000,лечеб!N4:N10000,B364,лечеб!F4:F10000,I4)+SUMIFS(Баня!O4:O10000,Баня!N4:N10000,B364,Баня!F4:F10000,I4)+SUMIFS(Адм!O4:O10000,Адм!N4:N10000,B364,Адм!F4:F10000,I4)+SUMIFS(С.Х!O4:O9995,С.Х!N4:N9995,B364,С.Х!F4:F9995,I4)+SUMIFS(новостр!N4:N9999,новостр!M4:M9999,B364,новостр!F4:F9999,I4)+SUMIFS(авт!K4:K10004,авт!L4:L10004,B364,авт!F4:F10004,I4)+SUMIFS(ЖС!S4:S10020,ЖС!R4:R10020,B364,ЖС!F4:F10020,I4)+SUMIFS(Лес!L5:L9992,Лес!K5:K9992,B364,Лес!F5:F9992,I4)+SUMIFS('степь '!K5:K9998,'степь '!J5:J9998,B364,'степь '!F5:F9998,I4)+SUMIFS(Пр.откр.тер!N4:N9967,Пр.откр.тер!M4:M9967,B364,Пр.откр.тер!F4:F9967,I4)</f>
        <v>0</v>
      </c>
      <c r="K19" s="26">
        <f>SUMIFS(произв!A4:A9995,произв!N4:N9995,B364,произв!F4:F9995,K4)+SUMIFS(торг!A4:A10000,торг!N4:N10000,B364,торг!F4:F10000,K4)+SUMIFS(склад!A4:A9995,склад!N4:N9995,B364,склад!F4:F9995,K4)+SUMIFS('обр '!A4:A9999,'обр '!N4:N9999,B364,'обр '!F4:F9999,K4)+SUMIFS(детс!A4:A10000,детс!N4:N10000,B364,детс!F4:F10000,K4)+SUMIFS(культ!A4:A10000,культ!N4:N10000,B364,культ!F4:F10000,K4)+SUMIFS(спорт!A4:A10000,спорт!N4:N10000,B364,спорт!F4:F10000,K4)+SUMIFS(лечеб!A4:A10000,лечеб!N4:N10000,B364,лечеб!F4:F10000,K4)+SUMIFS(Баня!A4:A10000,Баня!N4:N10000,B364,Баня!F4:F10000,K4)+SUMIFS(Адм!A4:A10000,Адм!N4:N10000,B364,Адм!F4:F10000,K4)+SUMIFS(С.Х!A4:A9995,С.Х!N4:N9995,B364,С.Х!F4:F9995,K4)+SUMIFS(новостр!A4:A9999,новостр!M4:M9999,B364,новостр!F4:F9999,K4)+SUMIFS(авт!A4:A10004,авт!L4:L10004,B364,авт!F4:F10004,K4)+SUMIFS(ЖС!A4:A10020,ЖС!R4:R10020,B364,ЖС!F4:F10020,K4)+SUMIFS(Лес!A5:A9992,Лес!K5:K9992,B364,Лес!F5:F9992,K4)+SUMIFS('степь '!A5:A9998,'степь '!J5:J9998,B364,'степь '!F5:F9998,K4)+SUMIFS(Пр.откр.тер!A4:A9967,Пр.откр.тер!M4:M9967,B364,Пр.откр.тер!F4:F9967,K4)</f>
        <v>0</v>
      </c>
      <c r="L19" s="27">
        <f>SUMIFS(произв!O4:O9995,произв!N4:N9995,B364,произв!F4:F9995,K4)+SUMIFS(торг!O4:O10000,торг!N4:N10000,B364,торг!F4:F10000,K4)+SUMIFS(склад!O4:O9995,склад!N4:N9995,B364,склад!F4:F9995,K4)+SUMIFS('обр '!O4:O9999,'обр '!N4:N9999,B364,'обр '!F4:F9999,K4)+SUMIFS(детс!O4:O10000,детс!N4:N10000,B364,детс!F4:F10000,K4)+SUMIFS(культ!O4:O10000,культ!N4:N10000,B364,культ!F4:F10000,K4)+SUMIFS(спорт!O4:O10000,спорт!N4:N10000,B364,спорт!F4:F10000,K4)+SUMIFS(лечеб!O4:O10000,лечеб!N4:N10000,B364,лечеб!F4:F10000,K4)+SUMIFS(Баня!O4:O10000,Баня!N4:N10000,B364,Баня!F4:F10000,K4)+SUMIFS(Адм!O4:O10000,Адм!N4:N10000,B364,Адм!F4:F10000,K4)+SUMIFS(С.Х!O4:O9995,С.Х!N4:N9995,B364,С.Х!F4:F9995,K4)+SUMIFS(новостр!N4:N9999,новостр!M4:M9999,B364,новостр!F4:F9999,K4)+SUMIFS(авт!K4:K10004,авт!L4:L10004,B364,авт!F4:F10004,K4)+SUMIFS(ЖС!S4:S10020,ЖС!R4:R10020,B364,ЖС!F4:F10020,K4)+SUMIFS(Лес!L5:L9992,Лес!K5:K9992,B364,Лес!F5:F9992,K4)+SUMIFS('степь '!K5:K9998,'степь '!J5:J9998,B364,'степь '!F5:F9998,K4)+SUMIFS(Пр.откр.тер!N4:N9967,Пр.откр.тер!M4:M9967,B364,Пр.откр.тер!F4:F9967,K4)</f>
        <v>0</v>
      </c>
      <c r="M19" s="27">
        <f>SUMIFS(произв!A4:A9995,произв!N4:N9995,B364,произв!F4:F9995,M4)+SUMIFS(торг!A4:A10000,торг!N4:N10000,B364,торг!F4:F10000,M4)+SUMIFS(склад!A4:A9995,склад!N4:N9995,B364,склад!F4:F9995,M4)+SUMIFS('обр '!A4:A9999,'обр '!N4:N9999,B364,'обр '!F4:F9999,M4)+SUMIFS(детс!A4:A10000,детс!N4:N10000,B364,детс!F4:F10000,M4)+SUMIFS(культ!A4:A10000,культ!N4:N10000,B364,культ!F4:F10000,M4)+SUMIFS(спорт!A4:A10000,спорт!N4:N10000,B364,спорт!F4:F10000,M4)+SUMIFS(лечеб!A4:A10000,лечеб!N4:N10000,B364,лечеб!F4:F10000,M4)+SUMIFS(Баня!A4:A10000,Баня!N4:N10000,B364,Баня!F4:F10000,M4)+SUMIFS(Адм!A4:A10000,Адм!N4:N10000,B364,Адм!F4:F10000,M4)+SUMIFS(С.Х!A4:A9995,С.Х!N4:N9995,B364,С.Х!F4:F9995,M4)+SUMIFS(новостр!A4:A9999,новостр!M4:M9999,B364,новостр!F4:F9999,M4)+SUMIFS(авт!A4:A10004,авт!L4:L10004,B364,авт!F4:F10004,M4)+SUMIFS(ЖС!A4:A10020,ЖС!R4:R10020,B364,ЖС!F4:F10020,M4)+SUMIFS(Лес!A5:A9992,Лес!K5:K9992,B364,Лес!F5:F9992,M4)+SUMIFS('степь '!A5:A9998,'степь '!J5:J9998,B364,'степь '!F5:F9998,M4)+SUMIFS(Пр.откр.тер!A4:A9967,Пр.откр.тер!M4:M9967,B364,Пр.откр.тер!F4:F9967,M4)</f>
        <v>0</v>
      </c>
      <c r="N19" s="27">
        <f>SUMIFS(произв!O4:O9995,произв!N4:N9995,B364,произв!F4:F9995,M4)+SUMIFS(торг!O4:O10000,торг!N4:N10000,B364,торг!F4:F10000,M4)+SUMIFS(склад!O4:O9995,склад!N4:N9995,B364,склад!F4:F9995,M4)+SUMIFS('обр '!O4:O9999,'обр '!N4:N9999,B364,'обр '!F4:F9999,M4)+SUMIFS(детс!O4:O10000,детс!N4:N10000,B364,детс!F4:F10000,M4)+SUMIFS(культ!O4:O10000,культ!N4:N10000,B364,культ!F4:F10000,M4)+SUMIFS(спорт!O4:O10000,спорт!N4:N10000,B364,спорт!F4:F10000,M4)+SUMIFS(лечеб!O4:O10000,лечеб!N4:N10000,B364,лечеб!F4:F10000,M4)+SUMIFS(Баня!O4:O10000,Баня!N4:N10000,B364,Баня!F4:F10000,M4)+SUMIFS(Адм!O4:O10000,Адм!N4:N10000,B364,Адм!F4:F10000,M4)+SUMIFS(С.Х!O4:O9995,С.Х!N4:N9995,B364,С.Х!F4:F9995,M4)+SUMIFS(новостр!N4:N9999,новостр!M4:M9999,B364,новостр!F4:F9999,M4)+SUMIFS(авт!K4:K10004,авт!L4:L10004,B364,авт!F4:F10004,M4)+SUMIFS(ЖС!S4:S10020,ЖС!R4:R10020,B364,ЖС!F4:F10020,M4)+SUMIFS(Лес!L5:L9992,Лес!K5:K9992,B364,Лес!F5:F9992,M4)+SUMIFS('степь '!K5:K9998,'степь '!J5:J9998,B364,'степь '!F5:F9998,M4)+SUMIFS(Пр.откр.тер!N4:N9967,Пр.откр.тер!M4:M9967,B364,Пр.откр.тер!F4:F9967,M4)</f>
        <v>0</v>
      </c>
      <c r="O19" s="27">
        <f>SUMIFS(произв!A4:A9995,произв!N4:N9995,B364,произв!F4:F9995,O4)+SUMIFS(торг!A4:A10000,торг!N4:N10000,B364,торг!F4:F10000,O4)+SUMIFS(склад!A4:A9995,склад!N4:N9995,B364,склад!F4:F9995,O4)+SUMIFS('обр '!A4:A9999,'обр '!N4:N9999,B364,'обр '!F4:F9999,O4)+SUMIFS(детс!A4:A10000,детс!N4:N10000,B364,детс!F4:F10000,O4)+SUMIFS(культ!A4:A10000,культ!N4:N10000,B364,культ!F4:F10000,O4)+SUMIFS(спорт!A4:A10000,спорт!N4:N10000,B364,спорт!F4:F10000,O4)+SUMIFS(лечеб!A4:A10000,лечеб!N4:N10000,B364,лечеб!F4:F10000,O4)+SUMIFS(Баня!A4:A10000,Баня!N4:N10000,B364,Баня!F4:F10000,O4)+SUMIFS(Адм!A4:A10000,Адм!N4:N10000,B364,Адм!F4:F10000,O4)+SUMIFS(С.Х!A4:A9995,С.Х!N4:N9995,B364,С.Х!F4:F9995,O4)+SUMIFS(новостр!A4:A9999,новостр!M4:M9999,B364,новостр!F4:F9999,O4)+SUMIFS(авт!A4:A10004,авт!L4:L10004,B364,авт!F4:F10004,O4)+SUMIFS(ЖС!A4:A10020,ЖС!R4:R10020,B364,ЖС!F4:F10020,O4)+SUMIFS(Лес!A5:A9992,Лес!K5:K9992,B364,Лес!F5:F9992,O4)+SUMIFS('степь '!A5:A9998,'степь '!J5:J9998,B364,'степь '!F5:F9998,O4)+SUMIFS(Пр.откр.тер!A4:A9967,Пр.откр.тер!M4:M9967,B364,Пр.откр.тер!F4:F9967,O4)</f>
        <v>0</v>
      </c>
      <c r="P19" s="27">
        <f>SUMIFS(произв!O4:O9995,произв!N4:N9995,B364,произв!F4:F9995,O4)+SUMIFS(торг!O4:O10000,торг!N4:N10000,B364,торг!F4:F10000,O4)+SUMIFS(склад!O4:O9995,склад!N4:N9995,B364,склад!F4:F9995,O4)+SUMIFS('обр '!O4:O9999,'обр '!N4:N9999,B364,'обр '!F4:F9999,O4)+SUMIFS(детс!O4:O10000,детс!N4:N10000,B364,детс!F4:F10000,O4)+SUMIFS(культ!O4:O10000,культ!N4:N10000,B364,культ!F4:F10000,O4)+SUMIFS(спорт!O4:O10000,спорт!N4:N10000,B364,спорт!F4:F10000,O4)+SUMIFS(лечеб!O4:O10000,лечеб!N4:N10000,B364,лечеб!F4:F10000,O4)+SUMIFS(Баня!O4:O10000,Баня!N4:N10000,B364,Баня!F4:F10000,O4)+SUMIFS(Адм!O4:O10000,Адм!N4:N10000,B364,Адм!F4:F10000,O4)+SUMIFS(С.Х!O4:O9995,С.Х!N4:N9995,B364,С.Х!F4:F9995,O4)+SUMIFS(новостр!N4:N9999,новостр!M4:M9999,B364,новостр!F4:F9999,O4)+SUMIFS(авт!K4:K10004,авт!L4:L10004,B364,авт!F4:F10004,O4)+SUMIFS(ЖС!S4:S10020,ЖС!R4:R10020,B364,ЖС!F4:F10020,O4)+SUMIFS(Лес!L5:L9992,Лес!K5:K9992,B364,Лес!F5:F9992,O4)+SUMIFS('степь '!K5:K9998,'степь '!J5:J9998,B364,'степь '!F5:F9998,O4)+SUMIFS(Пр.откр.тер!N4:N9967,Пр.откр.тер!M4:M9967,B364,Пр.откр.тер!F4:F9967,O4)</f>
        <v>0</v>
      </c>
      <c r="Q19" s="27">
        <f>SUMIFS(произв!A4:A9995,произв!N4:N9995,B364,произв!F4:F9995,Q4)+SUMIFS(торг!A4:A10000,торг!N4:N10000,B364,торг!F4:F10000,Q4)+SUMIFS(склад!A4:A9995,склад!N4:N9995,B364,склад!F4:F9995,Q4)+SUMIFS('обр '!A4:A9999,'обр '!N4:N9999,B364,'обр '!F4:F9999,Q4)+SUMIFS(детс!A4:A10000,детс!N4:N10000,B364,детс!F4:F10000,Q4)+SUMIFS(культ!A4:A10000,культ!N4:N10000,B364,культ!F4:F10000,Q4)+SUMIFS(спорт!A4:A10000,спорт!N4:N10000,B364,спорт!F4:F10000,Q4)+SUMIFS(лечеб!A4:A10000,лечеб!N4:N10000,B364,лечеб!F4:F10000,Q4)+SUMIFS(Баня!A4:A10000,Баня!N4:N10000,B364,Баня!F4:F10000,Q4)+SUMIFS(Адм!A4:A10000,Адм!N4:N10000,B364,Адм!F4:F10000,Q4)+SUMIFS(С.Х!A4:A9995,С.Х!N4:N9995,B364,С.Х!F4:F9995,Q4)+SUMIFS(новостр!A4:A9999,новостр!M4:M9999,B364,новостр!F4:F9999,Q4)+SUMIFS(авт!A4:A10004,авт!L4:L10004,B364,авт!F4:F10004,Q4)+SUMIFS(ЖС!A4:A10020,ЖС!R4:R10020,B364,ЖС!F4:F10020,Q4)+SUMIFS(Лес!A5:A9992,Лес!K5:K9992,B364,Лес!F5:F9992,Q4)+SUMIFS('степь '!A5:A9998,'степь '!J5:J9998,B364,'степь '!F5:F9998,Q4)+SUMIFS(Пр.откр.тер!A4:A9967,Пр.откр.тер!M4:M9967,B364,Пр.откр.тер!F4:F9967,Q4)</f>
        <v>0</v>
      </c>
      <c r="R19" s="27">
        <f>SUMIFS(произв!O4:O9995,произв!N4:N9995,B364,произв!F4:F9995,Q4)+SUMIFS(торг!O4:O10000,торг!N4:N10000,B364,торг!F4:F10000,Q4)+SUMIFS(склад!O4:O9995,склад!N4:N9995,B364,склад!F4:F9995,Q4)+SUMIFS('обр '!O4:O9999,'обр '!N4:N9999,B364,'обр '!F4:F9999,Q4)+SUMIFS(детс!O4:O10000,детс!N4:N10000,B364,детс!F4:F10000,Q4)+SUMIFS(культ!O4:O10000,культ!N4:N10000,B364,культ!F4:F10000,Q4)+SUMIFS(спорт!O4:O10000,спорт!N4:N10000,B364,спорт!F4:F10000,Q4)+SUMIFS(лечеб!O4:O10000,лечеб!N4:N10000,B364,лечеб!F4:F10000,Q4)+SUMIFS(Баня!O4:O10000,Баня!N4:N10000,B364,Баня!F4:F10000,Q4)+SUMIFS(Адм!O4:O10000,Адм!N4:N10000,B364,Адм!F4:F10000,Q4)+SUMIFS(С.Х!O4:O9995,С.Х!N4:N9995,B364,С.Х!F4:F9995,Q4)+SUMIFS(новостр!N4:N9999,новостр!M4:M9999,B364,новостр!F4:F9999,Q4)+SUMIFS(авт!K4:K10004,авт!L4:L10004,B364,авт!F4:F10004,Q4)+SUMIFS(ЖС!S4:S10020,ЖС!R4:R10020,B364,ЖС!F4:F10020,Q4)+SUMIFS(Лес!L5:L9992,Лес!K5:K9992,B364,Лес!F5:F9992,Q4)+SUMIFS('степь '!K5:K9998,'степь '!J5:J9998,B364,'степь '!F5:F9998,Q4)+SUMIFS(Пр.откр.тер!N4:N9967,Пр.откр.тер!M4:M9967,B364,Пр.откр.тер!F4:F9967,Q4)</f>
        <v>0</v>
      </c>
      <c r="S19" s="27">
        <f>SUMIFS(произв!A4:A9995,произв!N4:N9995,B364,произв!F4:F9995,S4)+SUMIFS(торг!A4:A10000,торг!N4:N10000,B364,торг!F4:F10000,S4)+SUMIFS(склад!A4:A9995,склад!N4:N9995,B364,склад!F4:F9995,S4)+SUMIFS('обр '!A4:A9999,'обр '!N4:N9999,B364,'обр '!F4:F9999,S4)+SUMIFS(детс!A4:A10000,детс!N4:N10000,B364,детс!F4:F10000,S4)+SUMIFS(культ!A4:A10000,культ!N4:N10000,B364,культ!F4:F10000,S4)+SUMIFS(спорт!A4:A10000,спорт!N4:N10000,B364,спорт!F4:F10000,S4)+SUMIFS(лечеб!A4:A10000,лечеб!N4:N10000,B364,лечеб!F4:F10000,S4)+SUMIFS(Баня!A4:A10000,Баня!N4:N10000,B364,Баня!F4:F10000,S4)+SUMIFS(Адм!A4:A10000,Адм!N4:N10000,B364,Адм!F4:F10000,S4)+SUMIFS(С.Х!A4:A9995,С.Х!N4:N9995,B364,С.Х!F4:F9995,S4)+SUMIFS(новостр!A4:A9999,новостр!M4:M9999,B364,новостр!F4:F9999,S4)+SUMIFS(авт!A4:A10004,авт!L4:L10004,B364,авт!F4:F10004,S4)+SUMIFS(ЖС!A4:A10020,ЖС!R4:R10020,B364,ЖС!F4:F10020,S4)+SUMIFS(Лес!A5:A9992,Лес!K5:K9992,B364,Лес!F5:F9992,S4)+SUMIFS('степь '!A5:A9998,'степь '!J5:J9998,B364,'степь '!F5:F9998,S4)+SUMIFS(Пр.откр.тер!A4:A9967,Пр.откр.тер!M4:M9967,B364,Пр.откр.тер!F4:F9967,S4)</f>
        <v>0</v>
      </c>
      <c r="T19" s="27">
        <f>SUMIFS(произв!O4:O9995,произв!N4:N9995,B364,произв!F4:F9995,S4)+SUMIFS(торг!O4:O10000,торг!N4:N10000,B364,торг!F4:F10000,S4)+SUMIFS(склад!O4:O9995,склад!N4:N9995,B364,склад!F4:F9995,S4)+SUMIFS('обр '!O4:O9999,'обр '!N4:N9999,B364,'обр '!F4:F9999,S4)+SUMIFS(детс!O4:O10000,детс!N4:N10000,B364,детс!F4:F10000,S4)+SUMIFS(культ!O4:O10000,культ!N4:N10000,B364,культ!F4:F10000,S4)+SUMIFS(спорт!O4:O10000,спорт!N4:N10000,B364,спорт!F4:F10000,S4)+SUMIFS(лечеб!O4:O10000,лечеб!N4:N10000,B364,лечеб!F4:F10000,S4)+SUMIFS(Баня!O4:O10000,Баня!N4:N10000,B364,Баня!F4:F10000,S4)+SUMIFS(Адм!O4:O10000,Адм!N4:N10000,B364,Адм!F4:F10000,S4)+SUMIFS(С.Х!O4:O9995,С.Х!N4:N9995,B364,С.Х!F4:F9995,S4)+SUMIFS(новостр!N4:N9999,новостр!M4:M9999,B364,новостр!F4:F9999,S4)+SUMIFS(авт!K4:K10004,авт!L4:L10004,B364,авт!F4:F10004,S4)+SUMIFS(ЖС!S4:S10020,ЖС!R4:R10020,B364,ЖС!F4:F10020,S4)+SUMIFS(Лес!L5:L9992,Лес!K5:K9992,B364,Лес!F5:F9992,S4)+SUMIFS('степь '!K5:K9998,'степь '!J5:J9998,B364,'степь '!F5:F9998,S4)+SUMIFS(Пр.откр.тер!N4:N9967,Пр.откр.тер!M4:M9967,B364,Пр.откр.тер!F4:F9967,S4)</f>
        <v>0</v>
      </c>
      <c r="U19" s="27">
        <f>SUMIFS(произв!A4:A9995,произв!N4:N9995,B364,произв!F4:F9995,U4)+SUMIFS(торг!A4:A10000,торг!N4:N10000,B364,торг!F4:F10000,U4)+SUMIFS(склад!A4:A9995,склад!N4:N9995,B364,склад!F4:F9995,U4)+SUMIFS('обр '!A4:A9999,'обр '!N4:N9999,B364,'обр '!F4:F9999,U4)+SUMIFS(детс!A4:A10000,детс!N4:N10000,B364,детс!F4:F10000,U4)+SUMIFS(культ!A4:A10000,культ!N4:N10000,B364,культ!F4:F10000,U4)+SUMIFS(спорт!A4:A10000,спорт!N4:N10000,B364,спорт!F4:F10000,U4)+SUMIFS(лечеб!A4:A10000,лечеб!N4:N10000,B364,лечеб!F4:F10000,U4)+SUMIFS(Баня!A4:A10000,Баня!N4:N10000,B364,Баня!F4:F10000,U4)+SUMIFS(Адм!A4:A10000,Адм!N4:N10000,B364,Адм!F4:F10000,U4)+SUMIFS(С.Х!A4:A9995,С.Х!N4:N9995,B364,С.Х!F4:F9995,U4)+SUMIFS(новостр!A4:A9999,новостр!M4:M9999,B364,новостр!F4:F9999,U4)+SUMIFS(авт!A4:A10004,авт!L4:L10004,B364,авт!F4:F10004,U4)+SUMIFS(ЖС!A4:A10020,ЖС!R4:R10020,B364,ЖС!F4:F10020,U4)+SUMIFS(Лес!A5:A9992,Лес!K5:K9992,B364,Лес!F5:F9992,U4)+SUMIFS('степь '!A5:A9998,'степь '!J5:J9998,B364,'степь '!F5:F9998,U4)+SUMIFS(Пр.откр.тер!A4:A9967,Пр.откр.тер!M4:M9967,B364,Пр.откр.тер!F4:F9967,U4)</f>
        <v>0</v>
      </c>
      <c r="V19" s="27">
        <f>SUMIFS(произв!O4:O9995,произв!N4:N9995,B364,произв!F4:F9995,U4)+SUMIFS(торг!O4:O10000,торг!N4:N10000,B364,торг!F4:F10000,U4)+SUMIFS(склад!O4:O9995,склад!N4:N9995,B364,склад!F4:F9995,U4)+SUMIFS('обр '!O4:O9999,'обр '!N4:N9999,B364,'обр '!F4:F9999,U4)+SUMIFS(детс!O4:O10000,детс!N4:N10000,B364,детс!F4:F10000,U4)+SUMIFS(культ!O4:O10000,культ!N4:N10000,B364,культ!F4:F10000,U4)+SUMIFS(спорт!O4:O10000,спорт!N4:N10000,B364,спорт!F4:F10000,U4)+SUMIFS(лечеб!O4:O10000,лечеб!N4:N10000,B364,лечеб!F4:F10000,U4)+SUMIFS(Баня!O4:O10000,Баня!N4:N10000,B364,Баня!F4:F10000,U4)+SUMIFS(Адм!O4:O10000,Адм!N4:N10000,B364,Адм!F4:F10000,U4)+SUMIFS(С.Х!O4:O9995,С.Х!N4:N9995,B364,С.Х!F4:F9995,U4)+SUMIFS(новостр!N4:N9999,новостр!M4:M9999,B364,новостр!F4:F9999,U4)+SUMIFS(авт!K4:K10004,авт!L4:L10004,B364,авт!F4:F10004,U4)+SUMIFS(ЖС!S4:S10020,ЖС!R4:R10020,B364,ЖС!F4:F10020,U4)+SUMIFS(Лес!L5:L9992,Лес!K5:K9992,B364,Лес!F5:F9992,U4)+SUMIFS('степь '!K5:K9998,'степь '!J5:J9998,B364,'степь '!F5:F9998,U4)+SUMIFS(Пр.откр.тер!N4:N9967,Пр.откр.тер!M4:M9967,B364,Пр.откр.тер!F4:F9967,U4)</f>
        <v>0</v>
      </c>
      <c r="W19" s="27">
        <f>SUMIFS(произв!A4:A9995,произв!N4:N9995,B364,произв!F4:F9995,W4)+SUMIFS(торг!A4:A10000,торг!N4:N10000,B364,торг!F4:F10000,W4)+SUMIFS(склад!A4:A9995,склад!N4:N9995,B364,склад!F4:F9995,W4)+SUMIFS('обр '!A4:A9999,'обр '!N4:N9999,B364,'обр '!F4:F9999,W4)+SUMIFS(детс!A4:A10000,детс!N4:N10000,B364,детс!F4:F10000,W4)+SUMIFS(культ!A4:A10000,культ!N4:N10000,B364,культ!F4:F10000,W4)+SUMIFS(спорт!A4:A10000,спорт!N4:N10000,B364,спорт!F4:F10000,W4)+SUMIFS(лечеб!A4:A10000,лечеб!N4:N10000,B364,лечеб!F4:F10000,W4)+SUMIFS(Баня!A4:A10000,Баня!N4:N10000,B364,Баня!F4:F10000,W4)+SUMIFS(Адм!A4:A10000,Адм!N4:N10000,B364,Адм!F4:F10000,W4)+SUMIFS(С.Х!A4:A9995,С.Х!N4:N9995,B364,С.Х!F4:F9995,W4)+SUMIFS(новостр!A4:A9999,новостр!M4:M9999,B364,новостр!F4:F9999,W4)+SUMIFS(авт!A4:A10004,авт!L4:L10004,B364,авт!F4:F10004,W4)+SUMIFS(ЖС!A4:A10020,ЖС!R4:R10020,B364,ЖС!F4:F10020,W4)+SUMIFS(Лес!A5:A9992,Лес!K5:K9992,B364,Лес!F5:F9992,W4)+SUMIFS('степь '!A5:A9998,'степь '!J5:J9998,B364,'степь '!F5:F9998,W4)+SUMIFS(Пр.откр.тер!A4:A9967,Пр.откр.тер!M4:M9967,B364,Пр.откр.тер!F4:F9967,W4)</f>
        <v>0</v>
      </c>
      <c r="X19" s="27">
        <f>SUMIFS(произв!O4:O9995,произв!N4:N9995,B364,произв!F4:F9995,W4)+SUMIFS(торг!O4:O10000,торг!N4:N10000,B364,торг!F4:F10000,W4)+SUMIFS(склад!O4:O9995,склад!N4:N9995,B364,склад!F4:F9995,W4)+SUMIFS('обр '!O4:O9999,'обр '!N4:N9999,B364,'обр '!F4:F9999,W4)+SUMIFS(детс!O4:O10000,детс!N4:N10000,B364,детс!F4:F10000,W4)+SUMIFS(культ!O4:O10000,культ!N4:N10000,B364,культ!F4:F10000,W4)+SUMIFS(спорт!O4:O10000,спорт!N4:N10000,B364,спорт!F4:F10000,W4)+SUMIFS(лечеб!O4:O10000,лечеб!N4:N10000,B364,лечеб!F4:F10000,W4)+SUMIFS(Баня!O4:O10000,Баня!N4:N10000,B364,Баня!F4:F10000,W4)+SUMIFS(Адм!O4:O10000,Адм!N4:N10000,B364,Адм!F4:F10000,W4)+SUMIFS(С.Х!O4:O9995,С.Х!N4:N9995,B364,С.Х!F4:F9995,W4)+SUMIFS(новостр!N4:N9999,новостр!M4:M9999,B364,новостр!F4:F9999,W4)+SUMIFS(авт!K4:K10004,авт!L4:L10004,B364,авт!F4:F10004,W4)+SUMIFS(ЖС!S4:S10020,ЖС!R4:R10020,B364,ЖС!F4:F10020,W4)+SUMIFS(Лес!L5:L9992,Лес!K5:K9992,B364,Лес!F5:F9992,W4)+SUMIFS('степь '!K5:K9998,'степь '!J5:J9998,B364,'степь '!F5:F9998,W4)+SUMIFS(Пр.откр.тер!N4:N9967,Пр.откр.тер!M4:M9967,B364,Пр.откр.тер!F4:F9967,W4)</f>
        <v>0</v>
      </c>
      <c r="Y19" s="27">
        <f>SUMIFS(произв!A4:A9995,произв!N4:N9995,B364,произв!F4:F9995,Y4)+SUMIFS(торг!A4:A10000,торг!N4:N10000,B364,торг!F4:F10000,Y4)+SUMIFS(склад!A4:A9995,склад!N4:N9995,B364,склад!F4:F9995,Y4)+SUMIFS('обр '!A4:A9999,'обр '!N4:N9999,B364,'обр '!F4:F9999,Y4)+SUMIFS(детс!A4:A10000,детс!N4:N10000,B364,детс!F4:F10000,Y4)+SUMIFS(культ!A4:A10000,культ!N4:N10000,B364,культ!F4:F10000,Y4)+SUMIFS(спорт!A4:A10000,спорт!N4:N10000,B364,спорт!F4:F10000,Y4)+SUMIFS(лечеб!A4:A10000,лечеб!N4:N10000,B364,лечеб!F4:F10000,Y4)+SUMIFS(Баня!A4:A10000,Баня!N4:N10000,B364,Баня!F4:F10000,Y4)+SUMIFS(Адм!A4:A10000,Адм!N4:N10000,B364,Адм!F4:F10000,Y4)+SUMIFS(С.Х!A4:A9995,С.Х!N4:N9995,B364,С.Х!F4:F9995,Y4)+SUMIFS(новостр!A4:A9999,новостр!M4:M9999,B364,новостр!F4:F9999,Y4)+SUMIFS(авт!A4:A10004,авт!L4:L10004,B364,авт!F4:F10004,Y4)+SUMIFS(ЖС!A4:A10020,ЖС!R4:R10020,B364,ЖС!F4:F10020,Y4)+SUMIFS(Лес!A5:A9992,Лес!K5:K9992,B364,Лес!F5:F9992,Y4)+SUMIFS('степь '!A5:A9998,'степь '!J5:J9998,B364,'степь '!F5:F9998,Y4)+SUMIFS(Пр.откр.тер!A4:A9967,Пр.откр.тер!M4:M9967,B364,Пр.откр.тер!F4:F9967,Y4)</f>
        <v>0</v>
      </c>
      <c r="Z19" s="27">
        <f>SUMIFS(произв!O4:O9995,произв!N4:N9995,B364,произв!F4:F9995,Y4)+SUMIFS(торг!O4:O10000,торг!N4:N10000,B364,торг!F4:F10000,Y4)+SUMIFS(склад!O4:O9995,склад!N4:N9995,B364,склад!F4:F9995,Y4)+SUMIFS('обр '!O4:O9999,'обр '!N4:N9999,B364,'обр '!F4:F9999,Y4)+SUMIFS(детс!O4:O10000,детс!N4:N10000,B364,детс!F4:F10000,Y4)+SUMIFS(культ!O4:O10000,культ!N4:N10000,B364,культ!F4:F10000,Y4)+SUMIFS(спорт!O4:O10000,спорт!N4:N10000,B364,спорт!F4:F10000,Y4)+SUMIFS(лечеб!O4:O10000,лечеб!N4:N10000,B364,лечеб!F4:F10000,Y4)+SUMIFS(Баня!O4:O10000,Баня!N4:N10000,B364,Баня!F4:F10000,Y4)+SUMIFS(Адм!O4:O10000,Адм!N4:N10000,B364,Адм!F4:F10000,Y4)+SUMIFS(С.Х!O4:O9995,С.Х!N4:N9995,B364,С.Х!F4:F9995,Y4)+SUMIFS(новостр!N4:N9999,новостр!M4:M9999,B364,новостр!F4:F9999,Y4)+SUMIFS(авт!K4:K10004,авт!L4:L10004,B364,авт!F4:F10004,Y4)+SUMIFS(ЖС!S4:S10020,ЖС!R4:R10020,B364,ЖС!F4:F10020,Y4)+SUMIFS(Лес!L5:L9992,Лес!K5:K9992,B364,Лес!F5:F9992,Y4)+SUMIFS('степь '!K5:K9998,'степь '!J5:J9998,B364,'степь '!F5:F9998,Y4)+SUMIFS(Пр.откр.тер!N4:N9967,Пр.откр.тер!M4:M9967,B364,Пр.откр.тер!F4:F9967,Y4)</f>
        <v>0</v>
      </c>
      <c r="AA19" s="21">
        <f t="shared" si="0"/>
        <v>0</v>
      </c>
      <c r="AB19" s="21">
        <f t="shared" si="0"/>
        <v>0</v>
      </c>
      <c r="AC19" s="27">
        <f>SUMIFS(произв!A4:A9995,произв!N4:N9995,B364,произв!F4:F9995,AC4)+SUMIFS(торг!A4:A10000,торг!N4:N10000,B364,торг!F4:F10000,AC4)+SUMIFS(склад!A4:A9995,склад!N4:N9995,B364,склад!F4:F9995,AC4)+SUMIFS('обр '!A4:A9999,'обр '!N4:N9999,B364,'обр '!F4:F9999,AC4)+SUMIFS(детс!A4:A10000,детс!N4:N10000,B364,детс!F4:F10000,AC4)+SUMIFS(культ!A4:A10000,культ!N4:N10000,B364,культ!F4:F10000,AC4)+SUMIFS(спорт!A4:A10000,спорт!N4:N10000,B364,спорт!F4:F10000,AC4)+SUMIFS(лечеб!A4:A10000,лечеб!N4:N10000,B364,лечеб!F4:F10000,AC4)+SUMIFS(Баня!A4:A10000,Баня!N4:N10000,B364,Баня!F4:F10000,AC4)+SUMIFS(Адм!A4:A10000,Адм!N4:N10000,B364,Адм!F4:F10000,AC4)+SUMIFS(С.Х!A4:A9995,С.Х!N4:N9995,B364,С.Х!F4:F9995,AC4)+SUMIFS(новостр!A4:A9999,новостр!M4:M9999,B364,новостр!F4:F9999,AC4)+SUMIFS(авт!A4:A10004,авт!L4:L10004,B364,авт!F4:F10004,AC4)+SUMIFS(ЖС!A4:A10020,ЖС!R4:R10020,B364,ЖС!F4:F10020,AC4)+SUMIFS(Лес!A5:A9992,Лес!K5:K9992,B364,Лес!F5:F9992,AC4)+SUMIFS('степь '!A5:A9998,'степь '!J5:J9998,B364,'степь '!F5:F9998,AC4)+SUMIFS(Пр.откр.тер!A4:A9967,Пр.откр.тер!M4:M9967,B364,Пр.откр.тер!F4:F9967,AC4)</f>
        <v>0</v>
      </c>
      <c r="AD19" s="27">
        <f>SUMIFS(произв!O4:O9995,произв!N4:N9995,B364,произв!F4:F9995,AC4)+SUMIFS(торг!O4:O10000,торг!N4:N10000,B364,торг!F4:F10000,AC4)+SUMIFS(склад!O4:O9995,склад!N4:N9995,B364,склад!F4:F9995,AC4)+SUMIFS('обр '!O4:O9999,'обр '!N4:N9999,B364,'обр '!F4:F9999,AC4)+SUMIFS(детс!O4:O10000,детс!N4:N10000,B364,детс!F4:F10000,AC4)+SUMIFS(культ!O4:O10000,культ!N4:N10000,B364,культ!F4:F10000,AC4)+SUMIFS(спорт!O4:O10000,спорт!N4:N10000,B364,спорт!F4:F10000,AC4)+SUMIFS(лечеб!O4:O10000,лечеб!N4:N10000,B364,лечеб!F4:F10000,AC4)+SUMIFS(Баня!O4:O10000,Баня!N4:N10000,B364,Баня!F4:F10000,AC4)+SUMIFS(Адм!O4:O10000,Адм!N4:N10000,B364,Адм!F4:F10000,AC4)+SUMIFS(С.Х!O4:O9995,С.Х!N4:N9995,B364,С.Х!F4:F9995,AC4)+SUMIFS(новостр!N4:N9999,новостр!M4:M9999,B364,новостр!F4:F9999,AC4)+SUMIFS(авт!K4:K10004,авт!L4:L10004,B364,авт!F4:F10004,AC4)+SUMIFS(ЖС!S4:S10020,ЖС!R4:R10020,B364,ЖС!F4:F10020,AC4)+SUMIFS(Лес!L5:L9992,Лес!K5:K9992,B364,Лес!F5:F9992,AC4)+SUMIFS('степь '!K5:K9998,'степь '!J5:J9998,B364,'степь '!F5:F9998,AC4)+SUMIFS(Пр.откр.тер!N4:N9967,Пр.откр.тер!M4:M9967,B364,Пр.откр.тер!F4:F9967,AC4)</f>
        <v>0</v>
      </c>
      <c r="AE19" s="27">
        <f>SUMIFS(произв!A4:A9995,произв!N4:N9995,B364,произв!F4:F9995,AE4)+SUMIFS(торг!A4:A10000,торг!N4:N10000,B364,торг!F4:F10000,AE4)+SUMIFS(склад!A4:A9995,склад!N4:N9995,B364,склад!F4:F9995,AE4)+SUMIFS('обр '!A4:A9999,'обр '!N4:N9999,B364,'обр '!F4:F9999,AE4)+SUMIFS(детс!A4:A10000,детс!N4:N10000,B364,детс!F4:F10000,AE4)+SUMIFS(культ!A4:A10000,культ!N4:N10000,B364,культ!F4:F10000,AE4)+SUMIFS(спорт!A4:A10000,спорт!N4:N10000,B364,спорт!F4:F10000,AE4)+SUMIFS(лечеб!A4:A10000,лечеб!N4:N10000,B364,лечеб!F4:F10000,AE4)+SUMIFS(Баня!A4:A10000,Баня!N4:N10000,B364,Баня!F4:F10000,AE4)+SUMIFS(Адм!A4:A10000,Адм!N4:N10000,B364,Адм!F4:F10000,AE4)+SUMIFS(С.Х!A4:A9995,С.Х!N4:N9995,B364,С.Х!F4:F9995,AE4)+SUMIFS(новостр!A4:A9999,новостр!M4:M9999,B364,новостр!F4:F9999,AE4)+SUMIFS(авт!A4:A10004,авт!L4:L10004,B364,авт!F4:F10004,AE4)+SUMIFS(ЖС!A4:A10020,ЖС!R4:R10020,B364,ЖС!F4:F10020,AE4)+SUMIFS(Лес!A5:A9992,Лес!K5:K9992,B364,Лес!F5:F9992,AE4)+SUMIFS('степь '!A5:A9998,'степь '!J5:J9998,B364,'степь '!F5:F9998,AE4)+SUMIFS(Пр.откр.тер!A4:A9967,Пр.откр.тер!M4:M9967,B364,Пр.откр.тер!F4:F9967,AE4)</f>
        <v>0</v>
      </c>
      <c r="AF19" s="27">
        <f>SUMIFS(произв!O4:O9995,произв!N4:N9995,B364,произв!F4:F9995,AE4)+SUMIFS(торг!O4:O10000,торг!N4:N10000,B364,торг!F4:F10000,AE4)+SUMIFS(склад!O4:O9995,склад!N4:N9995,B364,склад!F4:F9995,AE4)+SUMIFS('обр '!O4:O9999,'обр '!N4:N9999,B364,'обр '!F4:F9999,AE4)+SUMIFS(детс!O4:O10000,детс!N4:N10000,B364,детс!F4:F10000,AE4)+SUMIFS(культ!O4:O10000,культ!N4:N10000,B364,культ!F4:F10000,AE4)+SUMIFS(спорт!O4:O10000,спорт!N4:N10000,B364,спорт!F4:F10000,AE4)+SUMIFS(лечеб!O4:O10000,лечеб!N4:N10000,B364,лечеб!F4:F10000,AE4)+SUMIFS(Баня!O4:O10000,Баня!N4:N10000,B364,Баня!F4:F10000,AE4)+SUMIFS(Адм!O4:O10000,Адм!N4:N10000,B364,Адм!F4:F10000,AE4)+SUMIFS(С.Х!O4:O9995,С.Х!N4:N9995,B364,С.Х!F4:F9995,AE4)+SUMIFS(новостр!N4:N9999,новостр!M4:M9999,B364,новостр!F4:F9999,AE4)+SUMIFS(авт!K4:K10004,авт!L4:L10004,B364,авт!F4:F10004,AE4)+SUMIFS(ЖС!S4:S10020,ЖС!R4:R10020,B364,ЖС!F4:F10020,AE4)+SUMIFS(Лес!L5:L9992,Лес!K5:K9992,B364,Лес!F5:F9992,AE4)+SUMIFS('степь '!K5:K9998,'степь '!J5:J9998,B364,'степь '!F5:F9998,AE4)+SUMIFS(Пр.откр.тер!N4:N9967,Пр.откр.тер!M4:M9967,B364,Пр.откр.тер!F4:F9967,AE4)</f>
        <v>0</v>
      </c>
      <c r="AG19" s="27">
        <f>SUMIFS(произв!A4:A9995,произв!N4:N9995,B364,произв!F4:F9995,AG4)+SUMIFS(торг!A4:A10000,торг!N4:N10000,B364,торг!F4:F10000,AG4)+SUMIFS(склад!A4:A9995,склад!N4:N9995,B364,склад!F4:F9995,AG4)+SUMIFS('обр '!A4:A9999,'обр '!N4:N9999,B364,'обр '!F4:F9999,AG4)+SUMIFS(детс!A4:A10000,детс!N4:N10000,B364,детс!F4:F10000,AG4)+SUMIFS(культ!A4:A10000,культ!N4:N10000,B364,культ!F4:F10000,AG4)+SUMIFS(спорт!A4:A10000,спорт!N4:N10000,B364,спорт!F4:F10000,AG4)+SUMIFS(лечеб!A4:A10000,лечеб!N4:N10000,B364,лечеб!F4:F10000,AG4)+SUMIFS(Баня!A4:A10000,Баня!N4:N10000,B364,Баня!F4:F10000,AG4)+SUMIFS(Адм!A4:A10000,Адм!N4:N10000,B364,Адм!F4:F10000,AG4)+SUMIFS(С.Х!A4:A9995,С.Х!N4:N9995,B364,С.Х!F4:F9995,AG4)+SUMIFS(новостр!A4:A9999,новостр!M4:M9999,B364,новостр!F4:F9999,AG4)+SUMIFS(авт!A4:A10004,авт!L4:L10004,B364,авт!F4:F10004,AG4)+SUMIFS(ЖС!A4:A10020,ЖС!R4:R10020,B364,ЖС!F4:F10020,AG4)+SUMIFS(Лес!A5:A9992,Лес!K5:K9992,B364,Лес!F5:F9992,AG4)+SUMIFS('степь '!A5:A9998,'степь '!J5:J9998,B364,'степь '!F5:F9998,AG4)+SUMIFS(Пр.откр.тер!A4:A9967,Пр.откр.тер!M4:M9967,B364,Пр.откр.тер!F4:F9967,AG4)</f>
        <v>0</v>
      </c>
      <c r="AH19" s="27">
        <f>SUMIFS(произв!O4:O9995,произв!N4:N9995,B364,произв!F4:F9995,AG4)+SUMIFS(торг!O4:O10000,торг!N4:N10000,B364,торг!F4:F10000,AG4)+SUMIFS(склад!O4:O9995,склад!N4:N9995,B364,склад!F4:F9995,AG4)+SUMIFS('обр '!O4:O9999,'обр '!N4:N9999,B364,'обр '!F4:F9999,AG4)+SUMIFS(детс!O4:O10000,детс!N4:N10000,B364,детс!F4:F10000,AG4)+SUMIFS(культ!O4:O10000,культ!N4:N10000,B364,культ!F4:F10000,AG4)+SUMIFS(спорт!O4:O10000,спорт!N4:N10000,B364,спорт!F4:F10000,AG4)+SUMIFS(лечеб!O4:O10000,лечеб!N4:N10000,B364,лечеб!F4:F10000,AG4)+SUMIFS(Баня!O4:O10000,Баня!N4:N10000,B364,Баня!F4:F10000,AG4)+SUMIFS(Адм!O4:O10000,Адм!N4:N10000,B364,Адм!F4:F10000,AG4)+SUMIFS(С.Х!O4:O9995,С.Х!N4:N9995,B364,С.Х!F4:F9995,AG4)+SUMIFS(новостр!N4:N9999,новостр!M4:M9999,B364,новостр!F4:F9999,AG4)+SUMIFS(авт!K4:K10004,авт!L4:L10004,B364,авт!F4:F10004,AG4)+SUMIFS(ЖС!S4:S10020,ЖС!R4:R10020,B364,ЖС!F4:F10020,AG4)+SUMIFS(Лес!L5:L9992,Лес!K5:K9992,B364,Лес!F5:F9992,AG4)+SUMIFS('степь '!K5:K9998,'степь '!J5:J9998,B364,'степь '!F5:F9998,AG4)+SUMIFS(Пр.откр.тер!N4:N9967,Пр.откр.тер!M4:M9967,B364,Пр.откр.тер!F4:F9967,AG4)</f>
        <v>0</v>
      </c>
      <c r="AI19" s="27">
        <f>SUMIFS(произв!A4:A9995,произв!N4:N9995,B364,произв!F4:F9995,AI4)+SUMIFS(торг!A4:A10000,торг!N4:N10000,B364,торг!F4:F10000,AI4)+SUMIFS(склад!A4:A9995,склад!N4:N9995,B364,склад!F4:F9995,AI4)+SUMIFS('обр '!A4:A9999,'обр '!N4:N9999,B364,'обр '!F4:F9999,AI4)+SUMIFS(детс!A4:A10000,детс!N4:N10000,B364,детс!F4:F10000,AI4)+SUMIFS(культ!A4:A10000,культ!N4:N10000,B364,культ!F4:F10000,AI4)+SUMIFS(спорт!A4:A10000,спорт!N4:N10000,B364,спорт!F4:F10000,AI4)+SUMIFS(лечеб!A4:A10000,лечеб!N4:N10000,B364,лечеб!F4:F10000,AI4)+SUMIFS(Баня!A4:A10000,Баня!N4:N10000,B364,Баня!F4:F10000,AI4)+SUMIFS(Адм!A4:A10000,Адм!N4:N10000,B364,Адм!F4:F10000,AI4)+SUMIFS(С.Х!A4:A9995,С.Х!N4:N9995,B364,С.Х!F4:F9995,AI4)+SUMIFS(новостр!A4:A9999,новостр!M4:M9999,B364,новостр!F4:F9999,AI4)+SUMIFS(авт!A4:A10004,авт!L4:L10004,B364,авт!F4:F10004,AI4)+SUMIFS(ЖС!A4:A10020,ЖС!R4:R10020,B364,ЖС!F4:F10020,AI4)+SUMIFS(Лес!A5:A9992,Лес!K5:K9992,B364,Лес!F5:F9992,AI4)+SUMIFS('степь '!A5:A9998,'степь '!J5:J9998,B364,'степь '!F5:F9998,AI4)+SUMIFS(Пр.откр.тер!A4:A9967,Пр.откр.тер!M4:M9967,B364,Пр.откр.тер!F4:F9967,AI4)</f>
        <v>0</v>
      </c>
      <c r="AJ19" s="27">
        <f>SUMIFS(произв!O4:O9995,произв!N4:N9995,B364,произв!F4:F9995,AI4)+SUMIFS(торг!O4:O10000,торг!N4:N10000,B364,торг!F4:F10000,AI4)+SUMIFS(склад!O4:O9995,склад!N4:N9995,B364,склад!F4:F9995,AI4)+SUMIFS('обр '!O4:O9999,'обр '!N4:N9999,B364,'обр '!F4:F9999,AI4)+SUMIFS(детс!O4:O10000,детс!N4:N10000,B364,детс!F4:F10000,AI4)+SUMIFS(культ!O4:O10000,культ!N4:N10000,B364,культ!F4:F10000,AI4)+SUMIFS(спорт!O4:O10000,спорт!N4:N10000,B364,спорт!F4:F10000,AI4)+SUMIFS(лечеб!O4:O10000,лечеб!N4:N10000,B364,лечеб!F4:F10000,AI4)+SUMIFS(Баня!O4:O10000,Баня!N4:N10000,B364,Баня!F4:F10000,AI4)+SUMIFS(Адм!O4:O10000,Адм!N4:N10000,B364,Адм!F4:F10000,AI4)+SUMIFS(С.Х!O4:O9995,С.Х!N4:N9995,B364,С.Х!F4:F9995,AI4)+SUMIFS(новостр!N4:N9999,новостр!M4:M9999,B364,новостр!F4:F9999,AI4)+SUMIFS(авт!K4:K10004,авт!L4:L10004,B364,авт!F4:F10004,AI4)+SUMIFS(ЖС!S4:S10020,ЖС!R4:R10020,B364,ЖС!F4:F10020,AI4)+SUMIFS(Лес!L5:L9992,Лес!K5:K9992,B364,Лес!F5:F9992,AI4)+SUMIFS('степь '!K5:K9998,'степь '!J5:J9998,B364,'степь '!F5:F9998,AI4)+SUMIFS(Пр.откр.тер!N4:N9967,Пр.откр.тер!M4:M9967,B364,Пр.откр.тер!F4:F9967,AI4)</f>
        <v>0</v>
      </c>
      <c r="AK19" s="27">
        <f>SUMIFS(произв!A4:A9995,произв!N4:N9995,B364,произв!F4:F9995,AK4)+SUMIFS(торг!A4:A10000,торг!N4:N10000,B364,торг!F4:F10000,AK4)+SUMIFS(склад!A4:A9995,склад!N4:N9995,B364,склад!F4:F9995,AK4)+SUMIFS('обр '!A4:A9999,'обр '!N4:N9999,B364,'обр '!F4:F9999,AK4)+SUMIFS(детс!A4:A10000,детс!N4:N10000,B364,детс!F4:F10000,AK4)+SUMIFS(культ!A4:A10000,культ!N4:N10000,B364,культ!F4:F10000,AK4)+SUMIFS(спорт!A4:A10000,спорт!N4:N10000,B364,спорт!F4:F10000,AK4)+SUMIFS(лечеб!A4:A10000,лечеб!N4:N10000,B364,лечеб!F4:F10000,AK4)+SUMIFS(Баня!A4:A10000,Баня!N4:N10000,B364,Баня!F4:F10000,AK4)+SUMIFS(Адм!A4:A10000,Адм!N4:N10000,B364,Адм!F4:F10000,AK4)+SUMIFS(С.Х!A4:A9995,С.Х!N4:N9995,B364,С.Х!F4:F9995,AK4)+SUMIFS(новостр!A4:A9999,новостр!M4:M9999,B364,новостр!F4:F9999,AK4)+SUMIFS(авт!A4:A10004,авт!L4:L10004,B364,авт!F4:F10004,AK4)+SUMIFS(ЖС!A4:A10020,ЖС!R4:R10020,B364,ЖС!F4:F10020,AK4)+SUMIFS(Лес!A5:A9992,Лес!K5:K9992,B364,Лес!F5:F9992,AK4)+SUMIFS('степь '!A5:A9998,'степь '!J5:J9998,B364,'степь '!F5:F9998,AK4)+SUMIFS(Пр.откр.тер!A4:A9967,Пр.откр.тер!M4:M9967,B364,Пр.откр.тер!F4:F9967,AK4)</f>
        <v>0</v>
      </c>
      <c r="AL19" s="27">
        <f>SUMIFS(произв!O4:O9995,произв!N4:N9995,B364,произв!F4:F9995,AK4)+SUMIFS(торг!O4:O10000,торг!N4:N10000,B364,торг!F4:F10000,AK4)+SUMIFS(склад!O4:O9995,склад!N4:N9995,B364,склад!F4:F9995,AK4)+SUMIFS('обр '!O4:O9999,'обр '!N4:N9999,B364,'обр '!F4:F9999,AK4)+SUMIFS(детс!O4:O10000,детс!N4:N10000,B364,детс!F4:F10000,AK4)+SUMIFS(культ!O4:O10000,культ!N4:N10000,B364,культ!F4:F10000,AK4)+SUMIFS(спорт!O4:O10000,спорт!N4:N10000,B364,спорт!F4:F10000,AK4)+SUMIFS(лечеб!O4:O10000,лечеб!N4:N10000,B364,лечеб!F4:F10000,AK4)+SUMIFS(Баня!O4:O10000,Баня!N4:N10000,B364,Баня!F4:F10000,AK4)+SUMIFS(Адм!O4:O10000,Адм!N4:N10000,B364,Адм!F4:F10000,AK4)+SUMIFS(С.Х!O4:O9995,С.Х!N4:N9995,B364,С.Х!F4:F9995,AK4)+SUMIFS(новостр!N4:N9999,новостр!M4:M9999,B364,новостр!F4:F9999,AK4)+SUMIFS(авт!K4:K10004,авт!L4:L10004,B364,авт!F4:F10004,AK4)+SUMIFS(ЖС!S4:S10020,ЖС!R4:R10020,B364,ЖС!F4:F10020,AK4)+SUMIFS(Лес!L5:L9992,Лес!K5:K9992,B364,Лес!F5:F9992,AK4)+SUMIFS('степь '!K5:K9998,'степь '!J5:J9998,B364,'степь '!F5:F9998,AK4)+SUMIFS(Пр.откр.тер!N4:N9967,Пр.откр.тер!M4:M9967,B364,Пр.откр.тер!F4:F9967,AK4)</f>
        <v>0</v>
      </c>
      <c r="AM19" s="27">
        <f>SUMIFS(произв!A4:A9995,произв!N4:N9995,B364,произв!F4:F9995,AM4)+SUMIFS(торг!A4:A10000,торг!N4:N10000,B364,торг!F4:F10000,AM4)+SUMIFS(склад!A4:A9995,склад!N4:N9995,B364,склад!F4:F9995,AM4)+SUMIFS('обр '!A4:A9999,'обр '!N4:N9999,B364,'обр '!F4:F9999,AM4)+SUMIFS(детс!A4:A10000,детс!N4:N10000,B364,детс!F4:F10000,AM4)+SUMIFS(культ!A4:A10000,культ!N4:N10000,B364,культ!F4:F10000,AM4)+SUMIFS(спорт!A4:A10000,спорт!N4:N10000,B364,спорт!F4:F10000,AM4)+SUMIFS(лечеб!A4:A10000,лечеб!N4:N10000,B364,лечеб!F4:F10000,AM4)+SUMIFS(Баня!A4:A10000,Баня!N4:N10000,B364,Баня!F4:F10000,AM4)+SUMIFS(Адм!A4:A10000,Адм!N4:N10000,B364,Адм!F4:F10000,AM4)+SUMIFS(С.Х!A4:A9995,С.Х!N4:N9995,B364,С.Х!F4:F9995,AM4)+SUMIFS(новостр!A4:A9999,новостр!M4:M9999,B364,новостр!F4:F9999,AM4)+SUMIFS(авт!A4:A10004,авт!L4:L10004,B364,авт!F4:F10004,AM4)+SUMIFS(ЖС!A4:A10020,ЖС!R4:R10020,B364,ЖС!F4:F10020,AM4)+SUMIFS(Лес!A5:A9992,Лес!K5:K9992,B364,Лес!F5:F9992,AM4)+SUMIFS('степь '!A5:A9998,'степь '!J5:J9998,B364,'степь '!F5:F9998,AM4)+SUMIFS(Пр.откр.тер!A4:A9967,Пр.откр.тер!M4:M9967,B364,Пр.откр.тер!F4:F9967,AM4)</f>
        <v>0</v>
      </c>
      <c r="AN19" s="27">
        <f>SUMIFS(произв!O4:O9995,произв!N4:N9995,B364,произв!F4:F9995,AM4)+SUMIFS(торг!O4:O10000,торг!N4:N10000,B364,торг!F4:F10000,AM4)+SUMIFS(склад!O4:O9995,склад!N4:N9995,B364,склад!F4:F9995,AM4)+SUMIFS('обр '!O4:O9999,'обр '!N4:N9999,B364,'обр '!F4:F9999,AM4)+SUMIFS(детс!O4:O10000,детс!N4:N10000,B364,детс!F4:F10000,AM4)+SUMIFS(культ!O4:O10000,культ!N4:N10000,B364,культ!F4:F10000,AM4)+SUMIFS(спорт!O4:O10000,спорт!N4:N10000,B364,спорт!F4:F10000,AM4)+SUMIFS(лечеб!O4:O10000,лечеб!N4:N10000,B364,лечеб!F4:F10000,AM4)+SUMIFS(Баня!O4:O10000,Баня!N4:N10000,B364,Баня!F4:F10000,AM4)+SUMIFS(Адм!O4:O10000,Адм!N4:N10000,B364,Адм!F4:F10000,AM4)+SUMIFS(С.Х!O4:O9995,С.Х!N4:N9995,B364,С.Х!F4:F9995,AM4)+SUMIFS(новостр!N4:N9999,новостр!M4:M9999,B364,новостр!F4:F9999,AM4)+SUMIFS(авт!K4:K10004,авт!L4:L10004,B364,авт!F4:F10004,AM4)+SUMIFS(ЖС!S4:S10020,ЖС!R4:R10020,B364,ЖС!F4:F10020,AM4)+SUMIFS(Лес!L5:L9992,Лес!K5:K9992,B364,Лес!F5:F9992,AM4)+SUMIFS('степь '!K5:K9998,'степь '!J5:J9998,B364,'степь '!F5:F9998,AM4)+SUMIFS(Пр.откр.тер!N4:N9967,Пр.откр.тер!M4:M9967,B364,Пр.откр.тер!F4:F9967,AM4)</f>
        <v>0</v>
      </c>
      <c r="AO19" s="27">
        <f>SUMIFS(произв!A4:A9995,произв!N4:N9995,B364,произв!F4:F9995,AO4)+SUMIFS(торг!A4:A10000,торг!N4:N10000,B364,торг!F4:F10000,AO4)+SUMIFS(склад!A4:A9995,склад!N4:N9995,B364,склад!F4:F9995,AO4)+SUMIFS('обр '!A4:A9999,'обр '!N4:N9999,B364,'обр '!F4:F9999,AO4)+SUMIFS(детс!A4:A10000,детс!N4:N10000,B364,детс!F4:F10000,AO4)+SUMIFS(культ!A4:A10000,культ!N4:N10000,B364,культ!F4:F10000,AO4)+SUMIFS(спорт!A4:A10000,спорт!N4:N10000,B364,спорт!F4:F10000,AO4)+SUMIFS(лечеб!A4:A10000,лечеб!N4:N10000,B364,лечеб!F4:F10000,AO4)+SUMIFS(Баня!A4:A10000,Баня!N4:N10000,B364,Баня!F4:F10000,AO4)+SUMIFS(Адм!A4:A10000,Адм!N4:N10000,B364,Адм!F4:F10000,AO4)+SUMIFS(С.Х!A4:A9995,С.Х!N4:N9995,B364,С.Х!F4:F9995,AO4)+SUMIFS(новостр!A4:A9999,новостр!M4:M9999,B364,новостр!F4:F9999,AO4)+SUMIFS(авт!A4:A10004,авт!L4:L10004,B364,авт!F4:F10004,AO4)+SUMIFS(ЖС!A4:A10020,ЖС!R4:R10020,B364,ЖС!F4:F10020,AO4)+SUMIFS(Лес!A5:A9992,Лес!K5:K9992,B364,Лес!F5:F9992,AO4)+SUMIFS('степь '!A5:A9998,'степь '!J5:J9998,B364,'степь '!F5:F9998,AO4)+SUMIFS(Пр.откр.тер!A4:A9967,Пр.откр.тер!M4:M9967,B364,Пр.откр.тер!F4:F9967,AO4)</f>
        <v>0</v>
      </c>
      <c r="AP19" s="27">
        <f>SUMIFS(произв!O4:O9995,произв!N4:N9995,B364,произв!F4:F9995,AO4)+SUMIFS(торг!O4:O10000,торг!N4:N10000,B364,торг!F4:F10000,AO4)+SUMIFS(склад!O4:O9995,склад!N4:N9995,B364,склад!F4:F9995,AO4)+SUMIFS('обр '!O4:O9999,'обр '!N4:N9999,B364,'обр '!F4:F9999,AO4)+SUMIFS(детс!O4:O10000,детс!N4:N10000,B364,детс!F4:F10000,AO4)+SUMIFS(культ!O4:O10000,культ!N4:N10000,B364,культ!F4:F10000,AO4)+SUMIFS(спорт!O4:O10000,спорт!N4:N10000,B364,спорт!F4:F10000,AO4)+SUMIFS(лечеб!O4:O10000,лечеб!N4:N10000,B364,лечеб!F4:F10000,AO4)+SUMIFS(Баня!O4:O10000,Баня!N4:N10000,B364,Баня!F4:F10000,AO4)+SUMIFS(Адм!O4:O10000,Адм!N4:N10000,B364,Адм!F4:F10000,AO4)+SUMIFS(С.Х!O4:O9995,С.Х!N4:N9995,B364,С.Х!F4:F9995,AO4)+SUMIFS(новостр!N4:N9999,новостр!M4:M9999,B364,новостр!F4:F9999,AO4)+SUMIFS(авт!K4:K10004,авт!L4:L10004,B364,авт!F4:F10004,AO4)+SUMIFS(ЖС!S4:S10020,ЖС!R4:R10020,B364,ЖС!F4:F10020,AO4)+SUMIFS(Лес!L5:L9992,Лес!K5:K9992,B364,Лес!F5:F9992,AO4)+SUMIFS('степь '!K5:K9998,'степь '!J5:J9998,B364,'степь '!F5:F9998,AO4)+SUMIFS(Пр.откр.тер!N4:N9967,Пр.откр.тер!M4:M9967,B364,Пр.откр.тер!F4:F9967,AO4)</f>
        <v>0</v>
      </c>
      <c r="AQ19" s="27">
        <f>SUMIFS(произв!A4:A9995,произв!N4:N9995,B364,произв!F4:F9995,AQ4)+SUMIFS(торг!A4:A10000,торг!N4:N10000,B364,торг!F4:F10000,AQ4)+SUMIFS(склад!A4:A9995,склад!N4:N9995,B364,склад!F4:F9995,AQ4)+SUMIFS('обр '!A4:A9999,'обр '!N4:N9999,B364,'обр '!F4:F9999,AQ4)+SUMIFS(детс!A4:A10000,детс!N4:N10000,B364,детс!F4:F10000,AQ4)+SUMIFS(культ!A4:A10000,культ!N4:N10000,B364,культ!F4:F10000,AQ4)+SUMIFS(спорт!A4:A10000,спорт!N4:N10000,B364,спорт!F4:F10000,AQ4)+SUMIFS(лечеб!A4:A10000,лечеб!N4:N10000,B364,лечеб!F4:F10000,AQ4)+SUMIFS(Баня!A4:A10000,Баня!N4:N10000,B364,Баня!F4:F10000,AQ4)+SUMIFS(Адм!A4:A10000,Адм!N4:N10000,B364,Адм!F4:F10000,AQ4)+SUMIFS(С.Х!A4:A9995,С.Х!N4:N9995,B364,С.Х!F4:F9995,AQ4)+SUMIFS(новостр!A4:A9999,новостр!M4:M9999,B364,новостр!F4:F9999,AQ4)+SUMIFS(авт!A4:A10004,авт!L4:L10004,B364,авт!F4:F10004,AQ4)+SUMIFS(ЖС!A4:A10020,ЖС!R4:R10020,B364,ЖС!F4:F10020,AQ4)+SUMIFS(Лес!A5:A9992,Лес!K5:K9992,B364,Лес!F5:F9992,AQ4)+SUMIFS('степь '!A5:A9998,'степь '!J5:J9998,B364,'степь '!F5:F9998,AQ4)+SUMIFS(Пр.откр.тер!A4:A9967,Пр.откр.тер!M4:M9967,B364,Пр.откр.тер!F4:F9967,AQ4)</f>
        <v>0</v>
      </c>
      <c r="AR19" s="27">
        <f>SUMIFS(произв!O4:O9995,произв!N4:N9995,B364,произв!F4:F9995,AQ4)+SUMIFS(торг!O4:O10000,торг!N4:N10000,B364,торг!F4:F10000,AQ4)+SUMIFS(склад!O4:O9995,склад!N4:N9995,B364,склад!F4:F9995,AQ4)+SUMIFS('обр '!O4:O9999,'обр '!N4:N9999,B364,'обр '!F4:F9999,AQ4)+SUMIFS(детс!O4:O10000,детс!N4:N10000,B364,детс!F4:F10000,AQ4)+SUMIFS(культ!O4:O10000,культ!N4:N10000,B364,культ!F4:F10000,AQ4)+SUMIFS(спорт!O4:O10000,спорт!N4:N10000,B364,спорт!F4:F10000,AQ4)+SUMIFS(лечеб!O4:O10000,лечеб!N4:N10000,B364,лечеб!F4:F10000,AQ4)+SUMIFS(Баня!O4:O10000,Баня!N4:N10000,B364,Баня!F4:F10000,AQ4)+SUMIFS(Адм!O4:O10000,Адм!N4:N10000,B364,Адм!F4:F10000,AQ4)+SUMIFS(С.Х!O4:O9995,С.Х!N4:N9995,B364,С.Х!F4:F9995,AQ4)+SUMIFS(новостр!N4:N9999,новостр!M4:M9999,B364,новостр!F4:F9999,AQ4)+SUMIFS(авт!K4:K10004,авт!L4:L10004,B364,авт!F4:F10004,AQ4)+SUMIFS(ЖС!S4:S10020,ЖС!R4:R10020,B364,ЖС!F4:F10020,AQ4)+SUMIFS(Лес!L5:L9992,Лес!K5:K9992,B364,Лес!F5:F9992,AQ4)+SUMIFS('степь '!K5:K9998,'степь '!J5:J9998,B364,'степь '!F5:F9998,AQ4)+SUMIFS(Пр.откр.тер!N4:N9967,Пр.откр.тер!M4:M9967,B364,Пр.откр.тер!F4:F9967,AQ4)</f>
        <v>0</v>
      </c>
      <c r="AS19" s="27">
        <f>SUMIFS(произв!A4:A9995,произв!N4:N9995,B364,произв!F4:F9995,AS4)+SUMIFS(торг!A4:A10000,торг!N4:N10000,B364,торг!F4:F10000,AS4)+SUMIFS(склад!A4:A9995,склад!N4:N9995,B364,склад!F4:F9995,AS4)+SUMIFS('обр '!A4:A9999,'обр '!N4:N9999,B364,'обр '!F4:F9999,AS4)+SUMIFS(детс!A4:A10000,детс!N4:N10000,B364,детс!F4:F10000,AS4)+SUMIFS(культ!A4:A10000,культ!N4:N10000,B364,культ!F4:F10000,AS4)+SUMIFS(спорт!A4:A10000,спорт!N4:N10000,B364,спорт!F4:F10000,AS4)+SUMIFS(лечеб!A4:A10000,лечеб!N4:N10000,B364,лечеб!F4:F10000,AS4)+SUMIFS(Баня!A4:A10000,Баня!N4:N10000,B364,Баня!F4:F10000,AS4)+SUMIFS(Адм!A4:A10000,Адм!N4:N10000,B364,Адм!F4:F10000,AS4)+SUMIFS(С.Х!A4:A9995,С.Х!N4:N9995,B364,С.Х!F4:F9995,AS4)+SUMIFS(новостр!A4:A9999,новостр!M4:M9999,B364,новостр!F4:F9999,AS4)+SUMIFS(авт!A4:A10004,авт!L4:L10004,B364,авт!F4:F10004,AS4)+SUMIFS(ЖС!A4:A10020,ЖС!R4:R10020,B364,ЖС!F4:F10020,AS4)+SUMIFS(Лес!A5:A9992,Лес!K5:K9992,B364,Лес!F5:F9992,AS4)+SUMIFS('степь '!A5:A9998,'степь '!J5:J9998,B364,'степь '!F5:F9998,AS4)+SUMIFS(Пр.откр.тер!A4:A9967,Пр.откр.тер!M4:M9967,B364,Пр.откр.тер!F4:F9967,AS4)</f>
        <v>0</v>
      </c>
      <c r="AT19" s="27">
        <f>SUMIFS(произв!O4:O9995,произв!N4:N9995,B364,произв!F4:F9995,AS4)+SUMIFS(торг!O4:O10000,торг!N4:N10000,B364,торг!F4:F10000,AS4)+SUMIFS(склад!O4:O9995,склад!N4:N9995,B364,склад!F4:F9995,AS4)+SUMIFS('обр '!O4:O9999,'обр '!N4:N9999,B364,'обр '!F4:F9999,AS4)+SUMIFS(детс!O4:O10000,детс!N4:N10000,B364,детс!F4:F10000,AS4)+SUMIFS(культ!O4:O10000,культ!N4:N10000,B364,культ!F4:F10000,AS4)+SUMIFS(спорт!O4:O10000,спорт!N4:N10000,B364,спорт!F4:F10000,AS4)+SUMIFS(лечеб!O4:O10000,лечеб!N4:N10000,B364,лечеб!F4:F10000,AS4)+SUMIFS(Баня!O4:O10000,Баня!N4:N10000,B364,Баня!F4:F10000,AS4)+SUMIFS(Адм!O4:O10000,Адм!N4:N10000,B364,Адм!F4:F10000,AS4)+SUMIFS(С.Х!O4:O9995,С.Х!N4:N9995,B364,С.Х!F4:F9995,AS4)+SUMIFS(новостр!N4:N9999,новостр!M4:M9999,B364,новостр!F4:F9999,AS4)+SUMIFS(авт!K4:K10004,авт!L4:L10004,B364,авт!F4:F10004,AS4)+SUMIFS(ЖС!S4:S10020,ЖС!R4:R10020,B364,ЖС!F4:F10020,AS4)+SUMIFS(Лес!L5:L9992,Лес!K5:K9992,B364,Лес!F5:F9992,AS4)+SUMIFS('степь '!K5:K9998,'степь '!J5:J9998,B364,'степь '!F5:F9998,AS4)+SUMIFS(Пр.откр.тер!N4:N9967,Пр.откр.тер!M4:M9967,B364,Пр.откр.тер!F4:F9967,AS4)</f>
        <v>0</v>
      </c>
      <c r="AU19" s="27">
        <f>SUMIFS(произв!A4:A9995,произв!N4:N9995,B364,произв!F4:F9995,AU4)+SUMIFS(торг!A4:A10000,торг!N4:N10000,B364,торг!F4:F10000,AU4)+SUMIFS(склад!A4:A9995,склад!N4:N9995,B364,склад!F4:F9995,AU4)+SUMIFS('обр '!A4:A9999,'обр '!N4:N9999,B364,'обр '!F4:F9999,AU4)+SUMIFS(детс!A4:A10000,детс!N4:N10000,B364,детс!F4:F10000,AU4)+SUMIFS(культ!A4:A10000,культ!N4:N10000,B364,культ!F4:F10000,AU4)+SUMIFS(спорт!A4:A10000,спорт!N4:N10000,B364,спорт!F4:F10000,AU4)+SUMIFS(лечеб!A4:A10000,лечеб!N4:N10000,B364,лечеб!F4:F10000,AU4)+SUMIFS(Баня!A4:A10000,Баня!N4:N10000,B364,Баня!F4:F10000,AU4)+SUMIFS(Адм!A4:A10000,Адм!N4:N10000,B364,Адм!F4:F10000,AU4)+SUMIFS(С.Х!A4:A9995,С.Х!N4:N9995,B364,С.Х!F4:F9995,AU4)+SUMIFS(новостр!A4:A9999,новостр!M4:M9999,B364,новостр!F4:F9999,AU4)+SUMIFS(авт!A4:A10004,авт!L4:L10004,B364,авт!F4:F10004,AU4)+SUMIFS(ЖС!A4:A10020,ЖС!R4:R10020,B364,ЖС!F4:F10020,AU4)+SUMIFS(Лес!A5:A9992,Лес!K5:K9992,B364,Лес!F5:F9992,AU4)+SUMIFS('степь '!A5:A9998,'степь '!J5:J9998,B364,'степь '!F5:F9998,AU4)+SUMIFS(Пр.откр.тер!A4:A9967,Пр.откр.тер!M4:M9967,B364,Пр.откр.тер!F4:F9967,AU4)</f>
        <v>0</v>
      </c>
      <c r="AV19" s="27">
        <f>SUMIFS(произв!O4:O9995,произв!N4:N9995,B364,произв!F4:F9995,AU4)+SUMIFS(торг!O4:O10000,торг!N4:N10000,B364,торг!F4:F10000,AU4)+SUMIFS(склад!O4:O9995,склад!N4:N9995,B364,склад!F4:F9995,AU4)+SUMIFS('обр '!O4:O9999,'обр '!N4:N9999,B364,'обр '!F4:F9999,AU4)+SUMIFS(детс!O4:O10000,детс!N4:N10000,B364,детс!F4:F10000,AU4)+SUMIFS(культ!O4:O10000,культ!N4:N10000,B364,культ!F4:F10000,AU4)+SUMIFS(спорт!O4:O10000,спорт!N4:N10000,B364,спорт!F4:F10000,AU4)+SUMIFS(лечеб!O4:O10000,лечеб!N4:N10000,B364,лечеб!F4:F10000,AU4)+SUMIFS(Баня!O4:O10000,Баня!N4:N10000,B364,Баня!F4:F10000,AU4)+SUMIFS(Адм!O4:O10000,Адм!N4:N10000,B364,Адм!F4:F10000,AU4)+SUMIFS(С.Х!O4:O9995,С.Х!N4:N9995,B364,С.Х!F4:F9995,AU4)+SUMIFS(новостр!N4:N9999,новостр!M4:M9999,B364,новостр!F4:F9999,AU4)+SUMIFS(авт!K4:K10004,авт!L4:L10004,B364,авт!F4:F10004,AU4)+SUMIFS(ЖС!S4:S10020,ЖС!R4:R10020,B364,ЖС!F4:F10020,AU4)+SUMIFS(Лес!L5:L9992,Лес!K5:K9992,B364,Лес!F5:F9992,AU4)+SUMIFS('степь '!K5:K9998,'степь '!J5:J9998,B364,'степь '!F5:F9998,AU4)+SUMIFS(Пр.откр.тер!N4:N9967,Пр.откр.тер!M4:M9967,B364,Пр.откр.тер!F4:F9967,AU4)</f>
        <v>0</v>
      </c>
    </row>
    <row r="20" spans="1:90" ht="16.5" thickBot="1">
      <c r="A20" s="236" t="s">
        <v>172</v>
      </c>
      <c r="B20" s="236" t="s">
        <v>173</v>
      </c>
      <c r="C20" s="432">
        <f t="shared" si="2"/>
        <v>0</v>
      </c>
      <c r="D20" s="2309">
        <f t="shared" si="3"/>
        <v>0</v>
      </c>
      <c r="E20" s="481">
        <v>0</v>
      </c>
      <c r="F20" s="482">
        <v>0</v>
      </c>
      <c r="G20" s="2352">
        <f>C20/C48*100%</f>
        <v>0</v>
      </c>
      <c r="H20" s="2353">
        <f>D20/D48*100%</f>
        <v>0</v>
      </c>
      <c r="I20" s="465">
        <f>SUMIFS(произв!A4:A9995,произв!N4:N9995,B365,произв!F4:F9995,I4)+SUMIFS(торг!A4:A10000,торг!N4:N10000,B365,торг!F4:F10000,I4)+SUMIFS(склад!A4:A9995,склад!N4:N9995,B365,склад!F4:F9995,I4)+SUMIFS('обр '!A4:A9999,'обр '!N4:N9999,B365,'обр '!F4:F9999,I4)+SUMIFS(детс!A4:A10000,детс!N4:N10000,B365,детс!F4:F10000,I4)+SUMIFS(культ!A4:A10000,культ!N4:N10000,B365,культ!F4:F10000,I4)+SUMIFS(спорт!A4:A10000,спорт!N4:N10000,B365,спорт!F4:F10000,I4)+SUMIFS(лечеб!A4:A10000,лечеб!N4:N10000,B365,лечеб!F4:F10000,I4)+SUMIFS(Баня!A4:A10000,Баня!N4:N10000,B365,Баня!F4:F10000,I4)+SUMIFS(Адм!A4:A10000,Адм!N4:N10000,B365,Адм!F4:F10000,I4)+SUMIFS(С.Х!A4:A9995,С.Х!N4:N9995,B365,С.Х!F4:F9995,I4)+SUMIFS(новостр!A4:A9999,новостр!M4:M9999,B365,новостр!F4:F9999,I4)+SUMIFS(авт!A4:A10004,авт!L4:L10004,B365,авт!F4:F10004,I4)+SUMIFS(ЖС!A4:A10020,ЖС!R4:R10020,B365,ЖС!F4:F10020,I4)+SUMIFS(Лес!A5:A9992,Лес!K5:K9992,B365,Лес!F5:F9992,I4)+SUMIFS('степь '!A5:A9998,'степь '!J5:J9998,B365,'степь '!F5:F9998,I4)+SUMIFS(Пр.откр.тер!A4:A9967,Пр.откр.тер!M4:M9967,B365,Пр.откр.тер!F4:F9967,I4)</f>
        <v>0</v>
      </c>
      <c r="J20" s="25">
        <f>SUMIFS(произв!O4:O9995,произв!N4:N9995,B365,произв!F4:F9995,I4)+SUMIFS(торг!O4:O10000,торг!N4:N10000,B365,торг!F4:F10000,I4)+SUMIFS(склад!O4:O9995,склад!N4:N9995,B365,склад!F4:F9995,I4)+SUMIFS('обр '!O4:O9999,'обр '!N4:N9999,B365,'обр '!F4:F9999,I4)+SUMIFS(детс!O4:O10000,детс!N4:N10000,B365,детс!F4:F10000,I4)+SUMIFS(культ!O4:O10000,культ!N4:N10000,B365,культ!F4:F10000,I4)+SUMIFS(спорт!O4:O10000,спорт!N4:N10000,B365,спорт!F4:F10000,I4)+SUMIFS(лечеб!O4:O10000,лечеб!N4:N10000,B365,лечеб!F4:F10000,I4)+SUMIFS(Баня!O4:O10000,Баня!N4:N10000,B365,Баня!F4:F10000,I4)+SUMIFS(Адм!O4:O10000,Адм!N4:N10000,B365,Адм!F4:F10000,I4)+SUMIFS(С.Х!O4:O9995,С.Х!N4:N9995,B365,С.Х!F4:F9995,I4)+SUMIFS(новостр!N4:N9999,новостр!M4:M9999,B365,новостр!F4:F9999,I4)+SUMIFS(авт!K4:K10004,авт!L4:L10004,B365,авт!F4:F10004,I4)+SUMIFS(ЖС!S4:S10020,ЖС!R4:R10020,B365,ЖС!F4:F10020,I4)+SUMIFS(Лес!L5:L9992,Лес!K5:K9992,B365,Лес!F5:F9992,I4)+SUMIFS('степь '!K5:K9998,'степь '!J5:J9998,B365,'степь '!F5:F9998,I4)+SUMIFS(Пр.откр.тер!N4:N9967,Пр.откр.тер!M4:M9967,B365,Пр.откр.тер!F4:F9967,I4)</f>
        <v>0</v>
      </c>
      <c r="K20" s="26">
        <f>SUMIFS(произв!A4:A9995,произв!N4:N9995,B365,произв!F4:F9995,K4)+SUMIFS(торг!A4:A10000,торг!N4:N10000,B365,торг!F4:F10000,K4)+SUMIFS(склад!A4:A9995,склад!N4:N9995,B365,склад!F4:F9995,K4)+SUMIFS('обр '!A4:A9999,'обр '!N4:N9999,B365,'обр '!F4:F9999,K4)+SUMIFS(детс!A4:A10000,детс!N4:N10000,B365,детс!F4:F10000,K4)+SUMIFS(культ!A4:A10000,культ!N4:N10000,B365,культ!F4:F10000,K4)+SUMIFS(спорт!A4:A10000,спорт!N4:N10000,B365,спорт!F4:F10000,K4)+SUMIFS(лечеб!A4:A10000,лечеб!N4:N10000,B365,лечеб!F4:F10000,K4)+SUMIFS(Баня!A4:A10000,Баня!N4:N10000,B365,Баня!F4:F10000,K4)+SUMIFS(Адм!A4:A10000,Адм!N4:N10000,B365,Адм!F4:F10000,K4)+SUMIFS(С.Х!A4:A9995,С.Х!N4:N9995,B365,С.Х!F4:F9995,K4)+SUMIFS(новостр!A4:A9999,новостр!M4:M9999,B365,новостр!F4:F9999,K4)+SUMIFS(авт!A4:A10004,авт!L4:L10004,B365,авт!F4:F10004,K4)+SUMIFS(ЖС!A4:A10020,ЖС!R4:R10020,B365,ЖС!F4:F10020,K4)+SUMIFS(Лес!A5:A9992,Лес!K5:K9992,B365,Лес!F5:F9992,K4)+SUMIFS('степь '!A5:A9998,'степь '!J5:J9998,B365,'степь '!F5:F9998,K4)+SUMIFS(Пр.откр.тер!A4:A9967,Пр.откр.тер!M4:M9967,B365,Пр.откр.тер!F4:F9967,K4)</f>
        <v>0</v>
      </c>
      <c r="L20" s="27">
        <f>SUMIFS(произв!O4:O9995,произв!N4:N9995,B365,произв!F4:F9995,K4)+SUMIFS(торг!O4:O10000,торг!N4:N10000,B365,торг!F4:F10000,K4)+SUMIFS(склад!O4:O9995,склад!N4:N9995,B365,склад!F4:F9995,K4)+SUMIFS('обр '!O4:O9999,'обр '!N4:N9999,B365,'обр '!F4:F9999,K4)+SUMIFS(детс!O4:O10000,детс!N4:N10000,B365,детс!F4:F10000,K4)+SUMIFS(культ!O4:O10000,культ!N4:N10000,B365,культ!F4:F10000,K4)+SUMIFS(спорт!O4:O10000,спорт!N4:N10000,B365,спорт!F4:F10000,K4)+SUMIFS(лечеб!O4:O10000,лечеб!N4:N10000,B365,лечеб!F4:F10000,K4)+SUMIFS(Баня!O4:O10000,Баня!N4:N10000,B365,Баня!F4:F10000,K4)+SUMIFS(Адм!O4:O10000,Адм!N4:N10000,B365,Адм!F4:F10000,K4)+SUMIFS(С.Х!O4:O9995,С.Х!N4:N9995,B365,С.Х!F4:F9995,K4)+SUMIFS(новостр!N4:N9999,новостр!M4:M9999,B365,новостр!F4:F9999,K4)+SUMIFS(авт!K4:K10004,авт!L4:L10004,B365,авт!F4:F10004,K4)+SUMIFS(ЖС!S4:S10020,ЖС!R4:R10020,B365,ЖС!F4:F10020,K4)+SUMIFS(Лес!L5:L9992,Лес!K5:K9992,B365,Лес!F5:F9992,K4)+SUMIFS('степь '!K5:K9998,'степь '!J5:J9998,B365,'степь '!F5:F9998,K4)+SUMIFS(Пр.откр.тер!N4:N9967,Пр.откр.тер!M4:M9967,B365,Пр.откр.тер!F4:F9967,K4)</f>
        <v>0</v>
      </c>
      <c r="M20" s="27">
        <f>SUMIFS(произв!A4:A9995,произв!N4:N9995,B365,произв!F4:F9995,M4)+SUMIFS(торг!A4:A10000,торг!N4:N10000,B365,торг!F4:F10000,M4)+SUMIFS(склад!A4:A9995,склад!N4:N9995,B365,склад!F4:F9995,M4)+SUMIFS('обр '!A4:A9999,'обр '!N4:N9999,B365,'обр '!F4:F9999,M4)+SUMIFS(детс!A4:A10000,детс!N4:N10000,B365,детс!F4:F10000,M4)+SUMIFS(культ!A4:A10000,культ!N4:N10000,B365,культ!F4:F10000,M4)+SUMIFS(спорт!A4:A10000,спорт!N4:N10000,B365,спорт!F4:F10000,M4)+SUMIFS(лечеб!A4:A10000,лечеб!N4:N10000,B365,лечеб!F4:F10000,M4)+SUMIFS(Баня!A4:A10000,Баня!N4:N10000,B365,Баня!F4:F10000,M4)+SUMIFS(Адм!A4:A10000,Адм!N4:N10000,B365,Адм!F4:F10000,M4)+SUMIFS(С.Х!A4:A9995,С.Х!N4:N9995,B365,С.Х!F4:F9995,M4)+SUMIFS(новостр!A4:A9999,новостр!M4:M9999,B365,новостр!F4:F9999,M4)+SUMIFS(авт!A4:A10004,авт!L4:L10004,B365,авт!F4:F10004,M4)+SUMIFS(ЖС!A4:A10020,ЖС!R4:R10020,B365,ЖС!F4:F10020,M4)+SUMIFS(Лес!A5:A9992,Лес!K5:K9992,B365,Лес!F5:F9992,M4)+SUMIFS('степь '!A5:A9998,'степь '!J5:J9998,B365,'степь '!F5:F9998,M4)+SUMIFS(Пр.откр.тер!A4:A9967,Пр.откр.тер!M4:M9967,B365,Пр.откр.тер!F4:F9967,M4)</f>
        <v>0</v>
      </c>
      <c r="N20" s="27">
        <f>SUMIFS(произв!O4:O9995,произв!N4:N9995,B365,произв!F4:F9995,M4)+SUMIFS(торг!O4:O10000,торг!N4:N10000,B365,торг!F4:F10000,M4)+SUMIFS(склад!O4:O9995,склад!N4:N9995,B365,склад!F4:F9995,M4)+SUMIFS('обр '!O4:O9999,'обр '!N4:N9999,B365,'обр '!F4:F9999,M4)+SUMIFS(детс!O4:O10000,детс!N4:N10000,B365,детс!F4:F10000,M4)+SUMIFS(культ!O4:O10000,культ!N4:N10000,B365,культ!F4:F10000,M4)+SUMIFS(спорт!O4:O10000,спорт!N4:N10000,B365,спорт!F4:F10000,M4)+SUMIFS(лечеб!O4:O10000,лечеб!N4:N10000,B365,лечеб!F4:F10000,M4)+SUMIFS(Баня!O4:O10000,Баня!N4:N10000,B365,Баня!F4:F10000,M4)+SUMIFS(Адм!O4:O10000,Адм!N4:N10000,B365,Адм!F4:F10000,M4)+SUMIFS(С.Х!O4:O9995,С.Х!N4:N9995,B365,С.Х!F4:F9995,M4)+SUMIFS(новостр!N4:N9999,новостр!M4:M9999,B365,новостр!F4:F9999,M4)+SUMIFS(авт!K4:K10004,авт!L4:L10004,B365,авт!F4:F10004,M4)+SUMIFS(ЖС!S4:S10020,ЖС!R4:R10020,B365,ЖС!F4:F10020,M4)+SUMIFS(Лес!L5:L9992,Лес!K5:K9992,B365,Лес!F5:F9992,M4)+SUMIFS('степь '!K5:K9998,'степь '!J5:J9998,B365,'степь '!F5:F9998,M4)+SUMIFS(Пр.откр.тер!N4:N9967,Пр.откр.тер!M4:M9967,B365,Пр.откр.тер!F4:F9967,M4)</f>
        <v>0</v>
      </c>
      <c r="O20" s="27">
        <f>SUMIFS(произв!A4:A9995,произв!N4:N9995,B365,произв!F4:F9995,O4)+SUMIFS(торг!A4:A10000,торг!N4:N10000,B365,торг!F4:F10000,O4)+SUMIFS(склад!A4:A9995,склад!N4:N9995,B365,склад!F4:F9995,O4)+SUMIFS('обр '!A4:A9999,'обр '!N4:N9999,B365,'обр '!F4:F9999,O4)+SUMIFS(детс!A4:A10000,детс!N4:N10000,B365,детс!F4:F10000,O4)+SUMIFS(культ!A4:A10000,культ!N4:N10000,B365,культ!F4:F10000,O4)+SUMIFS(спорт!A4:A10000,спорт!N4:N10000,B365,спорт!F4:F10000,O4)+SUMIFS(лечеб!A4:A10000,лечеб!N4:N10000,B365,лечеб!F4:F10000,O4)+SUMIFS(Баня!A4:A10000,Баня!N4:N10000,B365,Баня!F4:F10000,O4)+SUMIFS(Адм!A4:A10000,Адм!N4:N10000,B365,Адм!F4:F10000,O4)+SUMIFS(С.Х!A4:A9995,С.Х!N4:N9995,B365,С.Х!F4:F9995,O4)+SUMIFS(новостр!A4:A9999,новостр!M4:M9999,B365,новостр!F4:F9999,O4)+SUMIFS(авт!A4:A10004,авт!L4:L10004,B365,авт!F4:F10004,O4)+SUMIFS(ЖС!A4:A10020,ЖС!R4:R10020,B365,ЖС!F4:F10020,O4)+SUMIFS(Лес!A5:A9992,Лес!K5:K9992,B365,Лес!F5:F9992,O4)+SUMIFS('степь '!A5:A9998,'степь '!J5:J9998,B365,'степь '!F5:F9998,O4)+SUMIFS(Пр.откр.тер!A4:A9967,Пр.откр.тер!M4:M9967,B365,Пр.откр.тер!F4:F9967,O4)</f>
        <v>0</v>
      </c>
      <c r="P20" s="27">
        <f>SUMIFS(произв!O4:O9995,произв!N4:N9995,B365,произв!F4:F9995,O4)+SUMIFS(торг!O4:O10000,торг!N4:N10000,B365,торг!F4:F10000,O4)+SUMIFS(склад!O4:O9995,склад!N4:N9995,B365,склад!F4:F9995,O4)+SUMIFS('обр '!O4:O9999,'обр '!N4:N9999,B365,'обр '!F4:F9999,O4)+SUMIFS(детс!O4:O10000,детс!N4:N10000,B365,детс!F4:F10000,O4)+SUMIFS(культ!O4:O10000,культ!N4:N10000,B365,культ!F4:F10000,O4)+SUMIFS(спорт!O4:O10000,спорт!N4:N10000,B365,спорт!F4:F10000,O4)+SUMIFS(лечеб!O4:O10000,лечеб!N4:N10000,B365,лечеб!F4:F10000,O4)+SUMIFS(Баня!O4:O10000,Баня!N4:N10000,B365,Баня!F4:F10000,O4)+SUMIFS(Адм!O4:O10000,Адм!N4:N10000,B365,Адм!F4:F10000,O4)+SUMIFS(С.Х!O4:O9995,С.Х!N4:N9995,B365,С.Х!F4:F9995,O4)+SUMIFS(новостр!N4:N9999,новостр!M4:M9999,B365,новостр!F4:F9999,O4)+SUMIFS(авт!K4:K10004,авт!L4:L10004,B365,авт!F4:F10004,O4)+SUMIFS(ЖС!S4:S10020,ЖС!R4:R10020,B365,ЖС!F4:F10020,O4)+SUMIFS(Лес!L5:L9992,Лес!K5:K9992,B365,Лес!F5:F9992,O4)+SUMIFS('степь '!K5:K9998,'степь '!J5:J9998,B365,'степь '!F5:F9998,O4)+SUMIFS(Пр.откр.тер!N4:N9967,Пр.откр.тер!M4:M9967,B365,Пр.откр.тер!F4:F9967,O4)</f>
        <v>0</v>
      </c>
      <c r="Q20" s="27">
        <f>SUMIFS(произв!A4:A9995,произв!N4:N9995,B365,произв!F4:F9995,Q4)+SUMIFS(торг!A4:A10000,торг!N4:N10000,B365,торг!F4:F10000,Q4)+SUMIFS(склад!A4:A9995,склад!N4:N9995,B365,склад!F4:F9995,Q4)+SUMIFS('обр '!A4:A9999,'обр '!N4:N9999,B365,'обр '!F4:F9999,Q4)+SUMIFS(детс!A4:A10000,детс!N4:N10000,B365,детс!F4:F10000,Q4)+SUMIFS(культ!A4:A10000,культ!N4:N10000,B365,культ!F4:F10000,Q4)+SUMIFS(спорт!A4:A10000,спорт!N4:N10000,B365,спорт!F4:F10000,Q4)+SUMIFS(лечеб!A4:A10000,лечеб!N4:N10000,B365,лечеб!F4:F10000,Q4)+SUMIFS(Баня!A4:A10000,Баня!N4:N10000,B365,Баня!F4:F10000,Q4)+SUMIFS(Адм!A4:A10000,Адм!N4:N10000,B365,Адм!F4:F10000,Q4)+SUMIFS(С.Х!A4:A9995,С.Х!N4:N9995,B365,С.Х!F4:F9995,Q4)+SUMIFS(новостр!A4:A9999,новостр!M4:M9999,B365,новостр!F4:F9999,Q4)+SUMIFS(авт!A4:A10004,авт!L4:L10004,B365,авт!F4:F10004,Q4)+SUMIFS(ЖС!A4:A10020,ЖС!R4:R10020,B365,ЖС!F4:F10020,Q4)+SUMIFS(Лес!A5:A9992,Лес!K5:K9992,B365,Лес!F5:F9992,Q4)+SUMIFS('степь '!A5:A9998,'степь '!J5:J9998,B365,'степь '!F5:F9998,Q4)+SUMIFS(Пр.откр.тер!A4:A9967,Пр.откр.тер!M4:M9967,B365,Пр.откр.тер!F4:F9967,Q4)</f>
        <v>0</v>
      </c>
      <c r="R20" s="27">
        <f>SUMIFS(произв!O4:O9995,произв!N4:N9995,B365,произв!F4:F9995,Q4)+SUMIFS(торг!O4:O10000,торг!N4:N10000,B365,торг!F4:F10000,Q4)+SUMIFS(склад!O4:O9995,склад!N4:N9995,B365,склад!F4:F9995,Q4)+SUMIFS('обр '!O4:O9999,'обр '!N4:N9999,B365,'обр '!F4:F9999,Q4)+SUMIFS(детс!O4:O10000,детс!N4:N10000,B365,детс!F4:F10000,Q4)+SUMIFS(культ!O4:O10000,культ!N4:N10000,B365,культ!F4:F10000,Q4)+SUMIFS(спорт!O4:O10000,спорт!N4:N10000,B365,спорт!F4:F10000,Q4)+SUMIFS(лечеб!O4:O10000,лечеб!N4:N10000,B365,лечеб!F4:F10000,Q4)+SUMIFS(Баня!O4:O10000,Баня!N4:N10000,B365,Баня!F4:F10000,Q4)+SUMIFS(Адм!O4:O10000,Адм!N4:N10000,B365,Адм!F4:F10000,Q4)+SUMIFS(С.Х!O4:O9995,С.Х!N4:N9995,B365,С.Х!F4:F9995,Q4)+SUMIFS(новостр!N4:N9999,новостр!M4:M9999,B365,новостр!F4:F9999,Q4)+SUMIFS(авт!K4:K10004,авт!L4:L10004,B365,авт!F4:F10004,Q4)+SUMIFS(ЖС!S4:S10020,ЖС!R4:R10020,B365,ЖС!F4:F10020,Q4)+SUMIFS(Лес!L5:L9992,Лес!K5:K9992,B365,Лес!F5:F9992,Q4)+SUMIFS('степь '!K5:K9998,'степь '!J5:J9998,B365,'степь '!F5:F9998,Q4)+SUMIFS(Пр.откр.тер!N4:N9967,Пр.откр.тер!M4:M9967,B365,Пр.откр.тер!F4:F9967,Q4)</f>
        <v>0</v>
      </c>
      <c r="S20" s="27">
        <f>SUMIFS(произв!A4:A9995,произв!N4:N9995,B365,произв!F4:F9995,S4)+SUMIFS(торг!A4:A10000,торг!N4:N10000,B365,торг!F4:F10000,S4)+SUMIFS(склад!A4:A9995,склад!N4:N9995,B365,склад!F4:F9995,S4)+SUMIFS('обр '!A4:A9999,'обр '!N4:N9999,B365,'обр '!F4:F9999,S4)+SUMIFS(детс!A4:A10000,детс!N4:N10000,B365,детс!F4:F10000,S4)+SUMIFS(культ!A4:A10000,культ!N4:N10000,B365,культ!F4:F10000,S4)+SUMIFS(спорт!A4:A10000,спорт!N4:N10000,B365,спорт!F4:F10000,S4)+SUMIFS(лечеб!A4:A10000,лечеб!N4:N10000,B365,лечеб!F4:F10000,S4)+SUMIFS(Баня!A4:A10000,Баня!N4:N10000,B365,Баня!F4:F10000,S4)+SUMIFS(Адм!A4:A10000,Адм!N4:N10000,B365,Адм!F4:F10000,S4)+SUMIFS(С.Х!A4:A9995,С.Х!N4:N9995,B365,С.Х!F4:F9995,S4)+SUMIFS(новостр!A4:A9999,новостр!M4:M9999,B365,новостр!F4:F9999,S4)+SUMIFS(авт!A4:A10004,авт!L4:L10004,B365,авт!F4:F10004,S4)+SUMIFS(ЖС!A4:A10020,ЖС!R4:R10020,B365,ЖС!F4:F10020,S4)+SUMIFS(Лес!A5:A9992,Лес!K5:K9992,B365,Лес!F5:F9992,S4)+SUMIFS('степь '!A5:A9998,'степь '!J5:J9998,B365,'степь '!F5:F9998,S4)+SUMIFS(Пр.откр.тер!A4:A9967,Пр.откр.тер!M4:M9967,B365,Пр.откр.тер!F4:F9967,S4)</f>
        <v>0</v>
      </c>
      <c r="T20" s="27">
        <f>SUMIFS(произв!O4:O9995,произв!N4:N9995,B365,произв!F4:F9995,S4)+SUMIFS(торг!O4:O10000,торг!N4:N10000,B365,торг!F4:F10000,S4)+SUMIFS(склад!O4:O9995,склад!N4:N9995,B365,склад!F4:F9995,S4)+SUMIFS('обр '!O4:O9999,'обр '!N4:N9999,B365,'обр '!F4:F9999,S4)+SUMIFS(детс!O4:O10000,детс!N4:N10000,B365,детс!F4:F10000,S4)+SUMIFS(культ!O4:O10000,культ!N4:N10000,B365,культ!F4:F10000,S4)+SUMIFS(спорт!O4:O10000,спорт!N4:N10000,B365,спорт!F4:F10000,S4)+SUMIFS(лечеб!O4:O10000,лечеб!N4:N10000,B365,лечеб!F4:F10000,S4)+SUMIFS(Баня!O4:O10000,Баня!N4:N10000,B365,Баня!F4:F10000,S4)+SUMIFS(Адм!O4:O10000,Адм!N4:N10000,B365,Адм!F4:F10000,S4)+SUMIFS(С.Х!O4:O9995,С.Х!N4:N9995,B365,С.Х!F4:F9995,S4)+SUMIFS(новостр!N4:N9999,новостр!M4:M9999,B365,новостр!F4:F9999,S4)+SUMIFS(авт!K4:K10004,авт!L4:L10004,B365,авт!F4:F10004,S4)+SUMIFS(ЖС!S4:S10020,ЖС!R4:R10020,B365,ЖС!F4:F10020,S4)+SUMIFS(Лес!L5:L9992,Лес!K5:K9992,B365,Лес!F5:F9992,S4)+SUMIFS('степь '!K5:K9998,'степь '!J5:J9998,B365,'степь '!F5:F9998,S4)+SUMIFS(Пр.откр.тер!N4:N9967,Пр.откр.тер!M4:M9967,B365,Пр.откр.тер!F4:F9967,S4)</f>
        <v>0</v>
      </c>
      <c r="U20" s="27">
        <f>SUMIFS(произв!A4:A9995,произв!N4:N9995,B365,произв!F4:F9995,U4)+SUMIFS(торг!A4:A10000,торг!N4:N10000,B365,торг!F4:F10000,U4)+SUMIFS(склад!A4:A9995,склад!N4:N9995,B365,склад!F4:F9995,U4)+SUMIFS('обр '!A4:A9999,'обр '!N4:N9999,B365,'обр '!F4:F9999,U4)+SUMIFS(детс!A4:A10000,детс!N4:N10000,B365,детс!F4:F10000,U4)+SUMIFS(культ!A4:A10000,культ!N4:N10000,B365,культ!F4:F10000,U4)+SUMIFS(спорт!A4:A10000,спорт!N4:N10000,B365,спорт!F4:F10000,U4)+SUMIFS(лечеб!A4:A10000,лечеб!N4:N10000,B365,лечеб!F4:F10000,U4)+SUMIFS(Баня!A4:A10000,Баня!N4:N10000,B365,Баня!F4:F10000,U4)+SUMIFS(Адм!A4:A10000,Адм!N4:N10000,B365,Адм!F4:F10000,U4)+SUMIFS(С.Х!A4:A9995,С.Х!N4:N9995,B365,С.Х!F4:F9995,U4)+SUMIFS(новостр!A4:A9999,новостр!M4:M9999,B365,новостр!F4:F9999,U4)+SUMIFS(авт!A4:A10004,авт!L4:L10004,B365,авт!F4:F10004,U4)+SUMIFS(ЖС!A4:A10020,ЖС!R4:R10020,B365,ЖС!F4:F10020,U4)+SUMIFS(Лес!A5:A9992,Лес!K5:K9992,B365,Лес!F5:F9992,U4)+SUMIFS('степь '!A5:A9998,'степь '!J5:J9998,B365,'степь '!F5:F9998,U4)+SUMIFS(Пр.откр.тер!A4:A9967,Пр.откр.тер!M4:M9967,B365,Пр.откр.тер!F4:F9967,U4)</f>
        <v>0</v>
      </c>
      <c r="V20" s="27">
        <f>SUMIFS(произв!O4:O9995,произв!N4:N9995,B365,произв!F4:F9995,U4)+SUMIFS(торг!O4:O10000,торг!N4:N10000,B365,торг!F4:F10000,U4)+SUMIFS(склад!O4:O9995,склад!N4:N9995,B365,склад!F4:F9995,U4)+SUMIFS('обр '!O4:O9999,'обр '!N4:N9999,B365,'обр '!F4:F9999,U4)+SUMIFS(детс!O4:O10000,детс!N4:N10000,B365,детс!F4:F10000,U4)+SUMIFS(культ!O4:O10000,культ!N4:N10000,B365,культ!F4:F10000,U4)+SUMIFS(спорт!O4:O10000,спорт!N4:N10000,B365,спорт!F4:F10000,U4)+SUMIFS(лечеб!O4:O10000,лечеб!N4:N10000,B365,лечеб!F4:F10000,U4)+SUMIFS(Баня!O4:O10000,Баня!N4:N10000,B365,Баня!F4:F10000,U4)+SUMIFS(Адм!O4:O10000,Адм!N4:N10000,B365,Адм!F4:F10000,U4)+SUMIFS(С.Х!O4:O9995,С.Х!N4:N9995,B365,С.Х!F4:F9995,U4)+SUMIFS(новостр!N4:N9999,новостр!M4:M9999,B365,новостр!F4:F9999,U4)+SUMIFS(авт!K4:K10004,авт!L4:L10004,B365,авт!F4:F10004,U4)+SUMIFS(ЖС!S4:S10020,ЖС!R4:R10020,B365,ЖС!F4:F10020,U4)+SUMIFS(Лес!L5:L9992,Лес!K5:K9992,B365,Лес!F5:F9992,U4)+SUMIFS('степь '!K5:K9998,'степь '!J5:J9998,B365,'степь '!F5:F9998,U4)+SUMIFS(Пр.откр.тер!N4:N9967,Пр.откр.тер!M4:M9967,B365,Пр.откр.тер!F4:F9967,U4)</f>
        <v>0</v>
      </c>
      <c r="W20" s="27">
        <f>SUMIFS(произв!A4:A9995,произв!N4:N9995,B365,произв!F4:F9995,W4)+SUMIFS(торг!A4:A10000,торг!N4:N10000,B365,торг!F4:F10000,W4)+SUMIFS(склад!A4:A9995,склад!N4:N9995,B365,склад!F4:F9995,W4)+SUMIFS('обр '!A4:A9999,'обр '!N4:N9999,B365,'обр '!F4:F9999,W4)+SUMIFS(детс!A4:A10000,детс!N4:N10000,B365,детс!F4:F10000,W4)+SUMIFS(культ!A4:A10000,культ!N4:N10000,B365,культ!F4:F10000,W4)+SUMIFS(спорт!A4:A10000,спорт!N4:N10000,B365,спорт!F4:F10000,W4)+SUMIFS(лечеб!A4:A10000,лечеб!N4:N10000,B365,лечеб!F4:F10000,W4)+SUMIFS(Баня!A4:A10000,Баня!N4:N10000,B365,Баня!F4:F10000,W4)+SUMIFS(Адм!A4:A10000,Адм!N4:N10000,B365,Адм!F4:F10000,W4)+SUMIFS(С.Х!A4:A9995,С.Х!N4:N9995,B365,С.Х!F4:F9995,W4)+SUMIFS(новостр!A4:A9999,новостр!M4:M9999,B365,новостр!F4:F9999,W4)+SUMIFS(авт!A4:A10004,авт!L4:L10004,B365,авт!F4:F10004,W4)+SUMIFS(ЖС!A4:A10020,ЖС!R4:R10020,B365,ЖС!F4:F10020,W4)+SUMIFS(Лес!A5:A9992,Лес!K5:K9992,B365,Лес!F5:F9992,W4)+SUMIFS('степь '!A5:A9998,'степь '!J5:J9998,B365,'степь '!F5:F9998,W4)+SUMIFS(Пр.откр.тер!A4:A9967,Пр.откр.тер!M4:M9967,B365,Пр.откр.тер!F4:F9967,W4)</f>
        <v>0</v>
      </c>
      <c r="X20" s="27">
        <f>SUMIFS(произв!O4:O9995,произв!N4:N9995,B365,произв!F4:F9995,W4)+SUMIFS(торг!O4:O10000,торг!N4:N10000,B365,торг!F4:F10000,W4)+SUMIFS(склад!O4:O9995,склад!N4:N9995,B365,склад!F4:F9995,W4)+SUMIFS('обр '!O4:O9999,'обр '!N4:N9999,B365,'обр '!F4:F9999,W4)+SUMIFS(детс!O4:O10000,детс!N4:N10000,B365,детс!F4:F10000,W4)+SUMIFS(культ!O4:O10000,культ!N4:N10000,B365,культ!F4:F10000,W4)+SUMIFS(спорт!O4:O10000,спорт!N4:N10000,B365,спорт!F4:F10000,W4)+SUMIFS(лечеб!O4:O10000,лечеб!N4:N10000,B365,лечеб!F4:F10000,W4)+SUMIFS(Баня!O4:O10000,Баня!N4:N10000,B365,Баня!F4:F10000,W4)+SUMIFS(Адм!O4:O10000,Адм!N4:N10000,B365,Адм!F4:F10000,W4)+SUMIFS(С.Х!O4:O9995,С.Х!N4:N9995,B365,С.Х!F4:F9995,W4)+SUMIFS(новостр!N4:N9999,новостр!M4:M9999,B365,новостр!F4:F9999,W4)+SUMIFS(авт!K4:K10004,авт!L4:L10004,B365,авт!F4:F10004,W4)+SUMIFS(ЖС!S4:S10020,ЖС!R4:R10020,B365,ЖС!F4:F10020,W4)+SUMIFS(Лес!L5:L9992,Лес!K5:K9992,B365,Лес!F5:F9992,W4)+SUMIFS('степь '!K5:K9998,'степь '!J5:J9998,B365,'степь '!F5:F9998,W4)+SUMIFS(Пр.откр.тер!N4:N9967,Пр.откр.тер!M4:M9967,B365,Пр.откр.тер!F4:F9967,W4)</f>
        <v>0</v>
      </c>
      <c r="Y20" s="27">
        <f>SUMIFS(произв!A4:A9995,произв!N4:N9995,B365,произв!F4:F9995,Y4)+SUMIFS(торг!A4:A10000,торг!N4:N10000,B365,торг!F4:F10000,Y4)+SUMIFS(склад!A4:A9995,склад!N4:N9995,B365,склад!F4:F9995,Y4)+SUMIFS('обр '!A4:A9999,'обр '!N4:N9999,B365,'обр '!F4:F9999,Y4)+SUMIFS(детс!A4:A10000,детс!N4:N10000,B365,детс!F4:F10000,Y4)+SUMIFS(культ!A4:A10000,культ!N4:N10000,B365,культ!F4:F10000,Y4)+SUMIFS(спорт!A4:A10000,спорт!N4:N10000,B365,спорт!F4:F10000,Y4)+SUMIFS(лечеб!A4:A10000,лечеб!N4:N10000,B365,лечеб!F4:F10000,Y4)+SUMIFS(Баня!A4:A10000,Баня!N4:N10000,B365,Баня!F4:F10000,Y4)+SUMIFS(Адм!A4:A10000,Адм!N4:N10000,B365,Адм!F4:F10000,Y4)+SUMIFS(С.Х!A4:A9995,С.Х!N4:N9995,B365,С.Х!F4:F9995,Y4)+SUMIFS(новостр!A4:A9999,новостр!M4:M9999,B365,новостр!F4:F9999,Y4)+SUMIFS(авт!A4:A10004,авт!L4:L10004,B365,авт!F4:F10004,Y4)+SUMIFS(ЖС!A4:A10020,ЖС!R4:R10020,B365,ЖС!F4:F10020,Y4)+SUMIFS(Лес!A5:A9992,Лес!K5:K9992,B365,Лес!F5:F9992,Y4)+SUMIFS('степь '!A5:A9998,'степь '!J5:J9998,B365,'степь '!F5:F9998,Y4)+SUMIFS(Пр.откр.тер!A4:A9967,Пр.откр.тер!M4:M9967,B365,Пр.откр.тер!F4:F9967,Y4)</f>
        <v>0</v>
      </c>
      <c r="Z20" s="27">
        <f>SUMIFS(произв!O4:O9995,произв!N4:N9995,B365,произв!F4:F9995,Y4)+SUMIFS(торг!O4:O10000,торг!N4:N10000,B365,торг!F4:F10000,Y4)+SUMIFS(склад!O4:O9995,склад!N4:N9995,B365,склад!F4:F9995,Y4)+SUMIFS('обр '!O4:O9999,'обр '!N4:N9999,B365,'обр '!F4:F9999,Y4)+SUMIFS(детс!O4:O10000,детс!N4:N10000,B365,детс!F4:F10000,Y4)+SUMIFS(культ!O4:O10000,культ!N4:N10000,B365,культ!F4:F10000,Y4)+SUMIFS(спорт!O4:O10000,спорт!N4:N10000,B365,спорт!F4:F10000,Y4)+SUMIFS(лечеб!O4:O10000,лечеб!N4:N10000,B365,лечеб!F4:F10000,Y4)+SUMIFS(Баня!O4:O10000,Баня!N4:N10000,B365,Баня!F4:F10000,Y4)+SUMIFS(Адм!O4:O10000,Адм!N4:N10000,B365,Адм!F4:F10000,Y4)+SUMIFS(С.Х!O4:O9995,С.Х!N4:N9995,B365,С.Х!F4:F9995,Y4)+SUMIFS(новостр!N4:N9999,новостр!M4:M9999,B365,новостр!F4:F9999,Y4)+SUMIFS(авт!K4:K10004,авт!L4:L10004,B365,авт!F4:F10004,Y4)+SUMIFS(ЖС!S4:S10020,ЖС!R4:R10020,B365,ЖС!F4:F10020,Y4)+SUMIFS(Лес!L5:L9992,Лес!K5:K9992,B365,Лес!F5:F9992,Y4)+SUMIFS('степь '!K5:K9998,'степь '!J5:J9998,B365,'степь '!F5:F9998,Y4)+SUMIFS(Пр.откр.тер!N4:N9967,Пр.откр.тер!M4:M9967,B365,Пр.откр.тер!F4:F9967,Y4)</f>
        <v>0</v>
      </c>
      <c r="AA20" s="21">
        <f t="shared" si="0"/>
        <v>0</v>
      </c>
      <c r="AB20" s="21">
        <f t="shared" si="0"/>
        <v>0</v>
      </c>
      <c r="AC20" s="27">
        <f>SUMIFS(произв!A4:A9995,произв!N4:N9995,B365,произв!F4:F9995,AC4)+SUMIFS(торг!A4:A10000,торг!N4:N10000,B365,торг!F4:F10000,AC4)+SUMIFS(склад!A4:A9995,склад!N4:N9995,B365,склад!F4:F9995,AC4)+SUMIFS('обр '!A4:A9999,'обр '!N4:N9999,B365,'обр '!F4:F9999,AC4)+SUMIFS(детс!A4:A10000,детс!N4:N10000,B365,детс!F4:F10000,AC4)+SUMIFS(культ!A4:A10000,культ!N4:N10000,B365,культ!F4:F10000,AC4)+SUMIFS(спорт!A4:A10000,спорт!N4:N10000,B365,спорт!F4:F10000,AC4)+SUMIFS(лечеб!A4:A10000,лечеб!N4:N10000,B365,лечеб!F4:F10000,AC4)+SUMIFS(Баня!A4:A10000,Баня!N4:N10000,B365,Баня!F4:F10000,AC4)+SUMIFS(Адм!A4:A10000,Адм!N4:N10000,B365,Адм!F4:F10000,AC4)+SUMIFS(С.Х!A4:A9995,С.Х!N4:N9995,B365,С.Х!F4:F9995,AC4)+SUMIFS(новостр!A4:A9999,новостр!M4:M9999,B365,новостр!F4:F9999,AC4)+SUMIFS(авт!A4:A10004,авт!L4:L10004,B365,авт!F4:F10004,AC4)+SUMIFS(ЖС!A4:A10020,ЖС!R4:R10020,B365,ЖС!F4:F10020,AC4)+SUMIFS(Лес!A5:A9992,Лес!K5:K9992,B365,Лес!F5:F9992,AC4)+SUMIFS('степь '!A5:A9998,'степь '!J5:J9998,B365,'степь '!F5:F9998,AC4)+SUMIFS(Пр.откр.тер!A4:A9967,Пр.откр.тер!M4:M9967,B365,Пр.откр.тер!F4:F9967,AC4)</f>
        <v>0</v>
      </c>
      <c r="AD20" s="27">
        <f>SUMIFS(произв!O4:O9995,произв!N4:N9995,B365,произв!F4:F9995,AC4)+SUMIFS(торг!O4:O10000,торг!N4:N10000,B365,торг!F4:F10000,AC4)+SUMIFS(склад!O4:O9995,склад!N4:N9995,B365,склад!F4:F9995,AC4)+SUMIFS('обр '!O4:O9999,'обр '!N4:N9999,B365,'обр '!F4:F9999,AC4)+SUMIFS(детс!O4:O10000,детс!N4:N10000,B365,детс!F4:F10000,AC4)+SUMIFS(культ!O4:O10000,культ!N4:N10000,B365,культ!F4:F10000,AC4)+SUMIFS(спорт!O4:O10000,спорт!N4:N10000,B365,спорт!F4:F10000,AC4)+SUMIFS(лечеб!O4:O10000,лечеб!N4:N10000,B365,лечеб!F4:F10000,AC4)+SUMIFS(Баня!O4:O10000,Баня!N4:N10000,B365,Баня!F4:F10000,AC4)+SUMIFS(Адм!O4:O10000,Адм!N4:N10000,B365,Адм!F4:F10000,AC4)+SUMIFS(С.Х!O4:O9995,С.Х!N4:N9995,B365,С.Х!F4:F9995,AC4)+SUMIFS(новостр!N4:N9999,новостр!M4:M9999,B365,новостр!F4:F9999,AC4)+SUMIFS(авт!K4:K10004,авт!L4:L10004,B365,авт!F4:F10004,AC4)+SUMIFS(ЖС!S4:S10020,ЖС!R4:R10020,B365,ЖС!F4:F10020,AC4)+SUMIFS(Лес!L5:L9992,Лес!K5:K9992,B365,Лес!F5:F9992,AC4)+SUMIFS('степь '!K5:K9998,'степь '!J5:J9998,B365,'степь '!F5:F9998,AC4)+SUMIFS(Пр.откр.тер!N4:N9967,Пр.откр.тер!M4:M9967,B365,Пр.откр.тер!F4:F9967,AC4)</f>
        <v>0</v>
      </c>
      <c r="AE20" s="27">
        <f>SUMIFS(произв!A4:A9995,произв!N4:N9995,B365,произв!F4:F9995,AE4)+SUMIFS(торг!A4:A10000,торг!N4:N10000,B365,торг!F4:F10000,AE4)+SUMIFS(склад!A4:A9995,склад!N4:N9995,B365,склад!F4:F9995,AE4)+SUMIFS('обр '!A4:A9999,'обр '!N4:N9999,B365,'обр '!F4:F9999,AE4)+SUMIFS(детс!A4:A10000,детс!N4:N10000,B365,детс!F4:F10000,AE4)+SUMIFS(культ!A4:A10000,культ!N4:N10000,B365,культ!F4:F10000,AE4)+SUMIFS(спорт!A4:A10000,спорт!N4:N10000,B365,спорт!F4:F10000,AE4)+SUMIFS(лечеб!A4:A10000,лечеб!N4:N10000,B365,лечеб!F4:F10000,AE4)+SUMIFS(Баня!A4:A10000,Баня!N4:N10000,B365,Баня!F4:F10000,AE4)+SUMIFS(Адм!A4:A10000,Адм!N4:N10000,B365,Адм!F4:F10000,AE4)+SUMIFS(С.Х!A4:A9995,С.Х!N4:N9995,B365,С.Х!F4:F9995,AE4)+SUMIFS(новостр!A4:A9999,новостр!M4:M9999,B365,новостр!F4:F9999,AE4)+SUMIFS(авт!A4:A10004,авт!L4:L10004,B365,авт!F4:F10004,AE4)+SUMIFS(ЖС!A4:A10020,ЖС!R4:R10020,B365,ЖС!F4:F10020,AE4)+SUMIFS(Лес!A5:A9992,Лес!K5:K9992,B365,Лес!F5:F9992,AE4)+SUMIFS('степь '!A5:A9998,'степь '!J5:J9998,B365,'степь '!F5:F9998,AE4)+SUMIFS(Пр.откр.тер!A4:A9967,Пр.откр.тер!M4:M9967,B365,Пр.откр.тер!F4:F9967,AE4)</f>
        <v>0</v>
      </c>
      <c r="AF20" s="27">
        <f>SUMIFS(произв!O4:O9995,произв!N4:N9995,B365,произв!F4:F9995,AE4)+SUMIFS(торг!O4:O10000,торг!N4:N10000,B365,торг!F4:F10000,AE4)+SUMIFS(склад!O4:O9995,склад!N4:N9995,B365,склад!F4:F9995,AE4)+SUMIFS('обр '!O4:O9999,'обр '!N4:N9999,B365,'обр '!F4:F9999,AE4)+SUMIFS(детс!O4:O10000,детс!N4:N10000,B365,детс!F4:F10000,AE4)+SUMIFS(культ!O4:O10000,культ!N4:N10000,B365,культ!F4:F10000,AE4)+SUMIFS(спорт!O4:O10000,спорт!N4:N10000,B365,спорт!F4:F10000,AE4)+SUMIFS(лечеб!O4:O10000,лечеб!N4:N10000,B365,лечеб!F4:F10000,AE4)+SUMIFS(Баня!O4:O10000,Баня!N4:N10000,B365,Баня!F4:F10000,AE4)+SUMIFS(Адм!O4:O10000,Адм!N4:N10000,B365,Адм!F4:F10000,AE4)+SUMIFS(С.Х!O4:O9995,С.Х!N4:N9995,B365,С.Х!F4:F9995,AE4)+SUMIFS(новостр!N4:N9999,новостр!M4:M9999,B365,новостр!F4:F9999,AE4)+SUMIFS(авт!K4:K10004,авт!L4:L10004,B365,авт!F4:F10004,AE4)+SUMIFS(ЖС!S4:S10020,ЖС!R4:R10020,B365,ЖС!F4:F10020,AE4)+SUMIFS(Лес!L5:L9992,Лес!K5:K9992,B365,Лес!F5:F9992,AE4)+SUMIFS('степь '!K5:K9998,'степь '!J5:J9998,B365,'степь '!F5:F9998,AE4)+SUMIFS(Пр.откр.тер!N4:N9967,Пр.откр.тер!M4:M9967,B365,Пр.откр.тер!F4:F9967,AE4)</f>
        <v>0</v>
      </c>
      <c r="AG20" s="27">
        <f>SUMIFS(произв!A4:A9995,произв!N4:N9995,B365,произв!F4:F9995,AG4)+SUMIFS(торг!A4:A10000,торг!N4:N10000,B365,торг!F4:F10000,AG4)+SUMIFS(склад!A4:A9995,склад!N4:N9995,B365,склад!F4:F9995,AG4)+SUMIFS('обр '!A4:A9999,'обр '!N4:N9999,B365,'обр '!F4:F9999,AG4)+SUMIFS(детс!A4:A10000,детс!N4:N10000,B365,детс!F4:F10000,AG4)+SUMIFS(культ!A4:A10000,культ!N4:N10000,B365,культ!F4:F10000,AG4)+SUMIFS(спорт!A4:A10000,спорт!N4:N10000,B365,спорт!F4:F10000,AG4)+SUMIFS(лечеб!A4:A10000,лечеб!N4:N10000,B365,лечеб!F4:F10000,AG4)+SUMIFS(Баня!A4:A10000,Баня!N4:N10000,B365,Баня!F4:F10000,AG4)+SUMIFS(Адм!A4:A10000,Адм!N4:N10000,B365,Адм!F4:F10000,AG4)+SUMIFS(С.Х!A4:A9995,С.Х!N4:N9995,B365,С.Х!F4:F9995,AG4)+SUMIFS(новостр!A4:A9999,новостр!M4:M9999,B365,новостр!F4:F9999,AG4)+SUMIFS(авт!A4:A10004,авт!L4:L10004,B365,авт!F4:F10004,AG4)+SUMIFS(ЖС!A4:A10020,ЖС!R4:R10020,B365,ЖС!F4:F10020,AG4)+SUMIFS(Лес!A5:A9992,Лес!K5:K9992,B365,Лес!F5:F9992,AG4)+SUMIFS('степь '!A5:A9998,'степь '!J5:J9998,B365,'степь '!F5:F9998,AG4)+SUMIFS(Пр.откр.тер!A4:A9967,Пр.откр.тер!M4:M9967,B365,Пр.откр.тер!F4:F9967,AG4)</f>
        <v>0</v>
      </c>
      <c r="AH20" s="27">
        <f>SUMIFS(произв!O4:O9995,произв!N4:N9995,B365,произв!F4:F9995,AG4)+SUMIFS(торг!O4:O10000,торг!N4:N10000,B365,торг!F4:F10000,AG4)+SUMIFS(склад!O4:O9995,склад!N4:N9995,B365,склад!F4:F9995,AG4)+SUMIFS('обр '!O4:O9999,'обр '!N4:N9999,B365,'обр '!F4:F9999,AG4)+SUMIFS(детс!O4:O10000,детс!N4:N10000,B365,детс!F4:F10000,AG4)+SUMIFS(культ!O4:O10000,культ!N4:N10000,B365,культ!F4:F10000,AG4)+SUMIFS(спорт!O4:O10000,спорт!N4:N10000,B365,спорт!F4:F10000,AG4)+SUMIFS(лечеб!O4:O10000,лечеб!N4:N10000,B365,лечеб!F4:F10000,AG4)+SUMIFS(Баня!O4:O10000,Баня!N4:N10000,B365,Баня!F4:F10000,AG4)+SUMIFS(Адм!O4:O10000,Адм!N4:N10000,B365,Адм!F4:F10000,AG4)+SUMIFS(С.Х!O4:O9995,С.Х!N4:N9995,B365,С.Х!F4:F9995,AG4)+SUMIFS(новостр!N4:N9999,новостр!M4:M9999,B365,новостр!F4:F9999,AG4)+SUMIFS(авт!K4:K10004,авт!L4:L10004,B365,авт!F4:F10004,AG4)+SUMIFS(ЖС!S4:S10020,ЖС!R4:R10020,B365,ЖС!F4:F10020,AG4)+SUMIFS(Лес!L5:L9992,Лес!K5:K9992,B365,Лес!F5:F9992,AG4)+SUMIFS('степь '!K5:K9998,'степь '!J5:J9998,B365,'степь '!F5:F9998,AG4)+SUMIFS(Пр.откр.тер!N4:N9967,Пр.откр.тер!M4:M9967,B365,Пр.откр.тер!F4:F9967,AG4)</f>
        <v>0</v>
      </c>
      <c r="AI20" s="27">
        <f>SUMIFS(произв!A4:A9995,произв!N4:N9995,B365,произв!F4:F9995,AI4)+SUMIFS(торг!A4:A10000,торг!N4:N10000,B365,торг!F4:F10000,AI4)+SUMIFS(склад!A4:A9995,склад!N4:N9995,B365,склад!F4:F9995,AI4)+SUMIFS('обр '!A4:A9999,'обр '!N4:N9999,B365,'обр '!F4:F9999,AI4)+SUMIFS(детс!A4:A10000,детс!N4:N10000,B365,детс!F4:F10000,AI4)+SUMIFS(культ!A4:A10000,культ!N4:N10000,B365,культ!F4:F10000,AI4)+SUMIFS(спорт!A4:A10000,спорт!N4:N10000,B365,спорт!F4:F10000,AI4)+SUMIFS(лечеб!A4:A10000,лечеб!N4:N10000,B365,лечеб!F4:F10000,AI4)+SUMIFS(Баня!A4:A10000,Баня!N4:N10000,B365,Баня!F4:F10000,AI4)+SUMIFS(Адм!A4:A10000,Адм!N4:N10000,B365,Адм!F4:F10000,AI4)+SUMIFS(С.Х!A4:A9995,С.Х!N4:N9995,B365,С.Х!F4:F9995,AI4)+SUMIFS(новостр!A4:A9999,новостр!M4:M9999,B365,новостр!F4:F9999,AI4)+SUMIFS(авт!A4:A10004,авт!L4:L10004,B365,авт!F4:F10004,AI4)+SUMIFS(ЖС!A4:A10020,ЖС!R4:R10020,B365,ЖС!F4:F10020,AI4)+SUMIFS(Лес!A5:A9992,Лес!K5:K9992,B365,Лес!F5:F9992,AI4)+SUMIFS('степь '!A5:A9998,'степь '!J5:J9998,B365,'степь '!F5:F9998,AI4)+SUMIFS(Пр.откр.тер!A4:A9967,Пр.откр.тер!M4:M9967,B365,Пр.откр.тер!F4:F9967,AI4)</f>
        <v>0</v>
      </c>
      <c r="AJ20" s="27">
        <f>SUMIFS(произв!O4:O9995,произв!N4:N9995,B365,произв!F4:F9995,AI4)+SUMIFS(торг!O4:O10000,торг!N4:N10000,B365,торг!F4:F10000,AI4)+SUMIFS(склад!O4:O9995,склад!N4:N9995,B365,склад!F4:F9995,AI4)+SUMIFS('обр '!O4:O9999,'обр '!N4:N9999,B365,'обр '!F4:F9999,AI4)+SUMIFS(детс!O4:O10000,детс!N4:N10000,B365,детс!F4:F10000,AI4)+SUMIFS(культ!O4:O10000,культ!N4:N10000,B365,культ!F4:F10000,AI4)+SUMIFS(спорт!O4:O10000,спорт!N4:N10000,B365,спорт!F4:F10000,AI4)+SUMIFS(лечеб!O4:O10000,лечеб!N4:N10000,B365,лечеб!F4:F10000,AI4)+SUMIFS(Баня!O4:O10000,Баня!N4:N10000,B365,Баня!F4:F10000,AI4)+SUMIFS(Адм!O4:O10000,Адм!N4:N10000,B365,Адм!F4:F10000,AI4)+SUMIFS(С.Х!O4:O9995,С.Х!N4:N9995,B365,С.Х!F4:F9995,AI4)+SUMIFS(новостр!N4:N9999,новостр!M4:M9999,B365,новостр!F4:F9999,AI4)+SUMIFS(авт!K4:K10004,авт!L4:L10004,B365,авт!F4:F10004,AI4)+SUMIFS(ЖС!S4:S10020,ЖС!R4:R10020,B365,ЖС!F4:F10020,AI4)+SUMIFS(Лес!L5:L9992,Лес!K5:K9992,B365,Лес!F5:F9992,AI4)+SUMIFS('степь '!K5:K9998,'степь '!J5:J9998,B365,'степь '!F5:F9998,AI4)+SUMIFS(Пр.откр.тер!N4:N9967,Пр.откр.тер!M4:M9967,B365,Пр.откр.тер!F4:F9967,AI4)</f>
        <v>0</v>
      </c>
      <c r="AK20" s="27">
        <f>SUMIFS(произв!A4:A9995,произв!N4:N9995,B365,произв!F4:F9995,AK4)+SUMIFS(торг!A4:A10000,торг!N4:N10000,B365,торг!F4:F10000,AK4)+SUMIFS(склад!A4:A9995,склад!N4:N9995,B365,склад!F4:F9995,AK4)+SUMIFS('обр '!A4:A9999,'обр '!N4:N9999,B365,'обр '!F4:F9999,AK4)+SUMIFS(детс!A4:A10000,детс!N4:N10000,B365,детс!F4:F10000,AK4)+SUMIFS(культ!A4:A10000,культ!N4:N10000,B365,культ!F4:F10000,AK4)+SUMIFS(спорт!A4:A10000,спорт!N4:N10000,B365,спорт!F4:F10000,AK4)+SUMIFS(лечеб!A4:A10000,лечеб!N4:N10000,B365,лечеб!F4:F10000,AK4)+SUMIFS(Баня!A4:A10000,Баня!N4:N10000,B365,Баня!F4:F10000,AK4)+SUMIFS(Адм!A4:A10000,Адм!N4:N10000,B365,Адм!F4:F10000,AK4)+SUMIFS(С.Х!A4:A9995,С.Х!N4:N9995,B365,С.Х!F4:F9995,AK4)+SUMIFS(новостр!A4:A9999,новостр!M4:M9999,B365,новостр!F4:F9999,AK4)+SUMIFS(авт!A4:A10004,авт!L4:L10004,B365,авт!F4:F10004,AK4)+SUMIFS(ЖС!A4:A10020,ЖС!R4:R10020,B365,ЖС!F4:F10020,AK4)+SUMIFS(Лес!A5:A9992,Лес!K5:K9992,B365,Лес!F5:F9992,AK4)+SUMIFS('степь '!A5:A9998,'степь '!J5:J9998,B365,'степь '!F5:F9998,AK4)+SUMIFS(Пр.откр.тер!A4:A9967,Пр.откр.тер!M4:M9967,B365,Пр.откр.тер!F4:F9967,AK4)</f>
        <v>0</v>
      </c>
      <c r="AL20" s="27">
        <f>SUMIFS(произв!O4:O9995,произв!N4:N9995,B365,произв!F4:F9995,AK4)+SUMIFS(торг!O4:O10000,торг!N4:N10000,B365,торг!F4:F10000,AK4)+SUMIFS(склад!O4:O9995,склад!N4:N9995,B365,склад!F4:F9995,AK4)+SUMIFS('обр '!O4:O9999,'обр '!N4:N9999,B365,'обр '!F4:F9999,AK4)+SUMIFS(детс!O4:O10000,детс!N4:N10000,B365,детс!F4:F10000,AK4)+SUMIFS(культ!O4:O10000,культ!N4:N10000,B365,культ!F4:F10000,AK4)+SUMIFS(спорт!O4:O10000,спорт!N4:N10000,B365,спорт!F4:F10000,AK4)+SUMIFS(лечеб!O4:O10000,лечеб!N4:N10000,B365,лечеб!F4:F10000,AK4)+SUMIFS(Баня!O4:O10000,Баня!N4:N10000,B365,Баня!F4:F10000,AK4)+SUMIFS(Адм!O4:O10000,Адм!N4:N10000,B365,Адм!F4:F10000,AK4)+SUMIFS(С.Х!O4:O9995,С.Х!N4:N9995,B365,С.Х!F4:F9995,AK4)+SUMIFS(новостр!N4:N9999,новостр!M4:M9999,B365,новостр!F4:F9999,AK4)+SUMIFS(авт!K4:K10004,авт!L4:L10004,B365,авт!F4:F10004,AK4)+SUMIFS(ЖС!S4:S10020,ЖС!R4:R10020,B365,ЖС!F4:F10020,AK4)+SUMIFS(Лес!L5:L9992,Лес!K5:K9992,B365,Лес!F5:F9992,AK4)+SUMIFS('степь '!K5:K9998,'степь '!J5:J9998,B365,'степь '!F5:F9998,AK4)+SUMIFS(Пр.откр.тер!N4:N9967,Пр.откр.тер!M4:M9967,B365,Пр.откр.тер!F4:F9967,AK4)</f>
        <v>0</v>
      </c>
      <c r="AM20" s="27">
        <f>SUMIFS(произв!A4:A9995,произв!N4:N9995,B365,произв!F4:F9995,AM4)+SUMIFS(торг!A4:A10000,торг!N4:N10000,B365,торг!F4:F10000,AM4)+SUMIFS(склад!A4:A9995,склад!N4:N9995,B365,склад!F4:F9995,AM4)+SUMIFS('обр '!A4:A9999,'обр '!N4:N9999,B365,'обр '!F4:F9999,AM4)+SUMIFS(детс!A4:A10000,детс!N4:N10000,B365,детс!F4:F10000,AM4)+SUMIFS(культ!A4:A10000,культ!N4:N10000,B365,культ!F4:F10000,AM4)+SUMIFS(спорт!A4:A10000,спорт!N4:N10000,B365,спорт!F4:F10000,AM4)+SUMIFS(лечеб!A4:A10000,лечеб!N4:N10000,B365,лечеб!F4:F10000,AM4)+SUMIFS(Баня!A4:A10000,Баня!N4:N10000,B365,Баня!F4:F10000,AM4)+SUMIFS(Адм!A4:A10000,Адм!N4:N10000,B365,Адм!F4:F10000,AM4)+SUMIFS(С.Х!A4:A9995,С.Х!N4:N9995,B365,С.Х!F4:F9995,AM4)+SUMIFS(новостр!A4:A9999,новостр!M4:M9999,B365,новостр!F4:F9999,AM4)+SUMIFS(авт!A4:A10004,авт!L4:L10004,B365,авт!F4:F10004,AM4)+SUMIFS(ЖС!A4:A10020,ЖС!R4:R10020,B365,ЖС!F4:F10020,AM4)+SUMIFS(Лес!A5:A9992,Лес!K5:K9992,B365,Лес!F5:F9992,AM4)+SUMIFS('степь '!A5:A9998,'степь '!J5:J9998,B365,'степь '!F5:F9998,AM4)+SUMIFS(Пр.откр.тер!A4:A9967,Пр.откр.тер!M4:M9967,B365,Пр.откр.тер!F4:F9967,AM4)</f>
        <v>0</v>
      </c>
      <c r="AN20" s="27">
        <f>SUMIFS(произв!O4:O9995,произв!N4:N9995,B365,произв!F4:F9995,AM4)+SUMIFS(торг!O4:O10000,торг!N4:N10000,B365,торг!F4:F10000,AM4)+SUMIFS(склад!O4:O9995,склад!N4:N9995,B365,склад!F4:F9995,AM4)+SUMIFS('обр '!O4:O9999,'обр '!N4:N9999,B365,'обр '!F4:F9999,AM4)+SUMIFS(детс!O4:O10000,детс!N4:N10000,B365,детс!F4:F10000,AM4)+SUMIFS(культ!O4:O10000,культ!N4:N10000,B365,культ!F4:F10000,AM4)+SUMIFS(спорт!O4:O10000,спорт!N4:N10000,B365,спорт!F4:F10000,AM4)+SUMIFS(лечеб!O4:O10000,лечеб!N4:N10000,B365,лечеб!F4:F10000,AM4)+SUMIFS(Баня!O4:O10000,Баня!N4:N10000,B365,Баня!F4:F10000,AM4)+SUMIFS(Адм!O4:O10000,Адм!N4:N10000,B365,Адм!F4:F10000,AM4)+SUMIFS(С.Х!O4:O9995,С.Х!N4:N9995,B365,С.Х!F4:F9995,AM4)+SUMIFS(новостр!N4:N9999,новостр!M4:M9999,B365,новостр!F4:F9999,AM4)+SUMIFS(авт!K4:K10004,авт!L4:L10004,B365,авт!F4:F10004,AM4)+SUMIFS(ЖС!S4:S10020,ЖС!R4:R10020,B365,ЖС!F4:F10020,AM4)+SUMIFS(Лес!L5:L9992,Лес!K5:K9992,B365,Лес!F5:F9992,AM4)+SUMIFS('степь '!K5:K9998,'степь '!J5:J9998,B365,'степь '!F5:F9998,AM4)+SUMIFS(Пр.откр.тер!N4:N9967,Пр.откр.тер!M4:M9967,B365,Пр.откр.тер!F4:F9967,AM4)</f>
        <v>0</v>
      </c>
      <c r="AO20" s="27">
        <f>SUMIFS(произв!A4:A9995,произв!N4:N9995,B365,произв!F4:F9995,AO4)+SUMIFS(торг!A4:A10000,торг!N4:N10000,B365,торг!F4:F10000,AO4)+SUMIFS(склад!A4:A9995,склад!N4:N9995,B365,склад!F4:F9995,AO4)+SUMIFS('обр '!A4:A9999,'обр '!N4:N9999,B365,'обр '!F4:F9999,AO4)+SUMIFS(детс!A4:A10000,детс!N4:N10000,B365,детс!F4:F10000,AO4)+SUMIFS(культ!A4:A10000,культ!N4:N10000,B365,культ!F4:F10000,AO4)+SUMIFS(спорт!A4:A10000,спорт!N4:N10000,B365,спорт!F4:F10000,AO4)+SUMIFS(лечеб!A4:A10000,лечеб!N4:N10000,B365,лечеб!F4:F10000,AO4)+SUMIFS(Баня!A4:A10000,Баня!N4:N10000,B365,Баня!F4:F10000,AO4)+SUMIFS(Адм!A4:A10000,Адм!N4:N10000,B365,Адм!F4:F10000,AO4)+SUMIFS(С.Х!A4:A9995,С.Х!N4:N9995,B365,С.Х!F4:F9995,AO4)+SUMIFS(новостр!A4:A9999,новостр!M4:M9999,B365,новостр!F4:F9999,AO4)+SUMIFS(авт!A4:A10004,авт!L4:L10004,B365,авт!F4:F10004,AO4)+SUMIFS(ЖС!A4:A10020,ЖС!R4:R10020,B365,ЖС!F4:F10020,AO4)+SUMIFS(Лес!A5:A9992,Лес!K5:K9992,B365,Лес!F5:F9992,AO4)+SUMIFS('степь '!A5:A9998,'степь '!J5:J9998,B365,'степь '!F5:F9998,AO4)+SUMIFS(Пр.откр.тер!A4:A9967,Пр.откр.тер!M4:M9967,B365,Пр.откр.тер!F4:F9967,AO4)</f>
        <v>0</v>
      </c>
      <c r="AP20" s="27">
        <f>SUMIFS(произв!O4:O9995,произв!N4:N9995,B365,произв!F4:F9995,AO4)+SUMIFS(торг!O4:O10000,торг!N4:N10000,B365,торг!F4:F10000,AO4)+SUMIFS(склад!O4:O9995,склад!N4:N9995,B365,склад!F4:F9995,AO4)+SUMIFS('обр '!O4:O9999,'обр '!N4:N9999,B365,'обр '!F4:F9999,AO4)+SUMIFS(детс!O4:O10000,детс!N4:N10000,B365,детс!F4:F10000,AO4)+SUMIFS(культ!O4:O10000,культ!N4:N10000,B365,культ!F4:F10000,AO4)+SUMIFS(спорт!O4:O10000,спорт!N4:N10000,B365,спорт!F4:F10000,AO4)+SUMIFS(лечеб!O4:O10000,лечеб!N4:N10000,B365,лечеб!F4:F10000,AO4)+SUMIFS(Баня!O4:O10000,Баня!N4:N10000,B365,Баня!F4:F10000,AO4)+SUMIFS(Адм!O4:O10000,Адм!N4:N10000,B365,Адм!F4:F10000,AO4)+SUMIFS(С.Х!O4:O9995,С.Х!N4:N9995,B365,С.Х!F4:F9995,AO4)+SUMIFS(новостр!N4:N9999,новостр!M4:M9999,B365,новостр!F4:F9999,AO4)+SUMIFS(авт!K4:K10004,авт!L4:L10004,B365,авт!F4:F10004,AO4)+SUMIFS(ЖС!S4:S10020,ЖС!R4:R10020,B365,ЖС!F4:F10020,AO4)+SUMIFS(Лес!L5:L9992,Лес!K5:K9992,B365,Лес!F5:F9992,AO4)+SUMIFS('степь '!K5:K9998,'степь '!J5:J9998,B365,'степь '!F5:F9998,AO4)+SUMIFS(Пр.откр.тер!N4:N9967,Пр.откр.тер!M4:M9967,B365,Пр.откр.тер!F4:F9967,AO4)</f>
        <v>0</v>
      </c>
      <c r="AQ20" s="27">
        <f>SUMIFS(произв!A4:A9995,произв!N4:N9995,B365,произв!F4:F9995,AQ4)+SUMIFS(торг!A4:A10000,торг!N4:N10000,B365,торг!F4:F10000,AQ4)+SUMIFS(склад!A4:A9995,склад!N4:N9995,B365,склад!F4:F9995,AQ4)+SUMIFS('обр '!A4:A9999,'обр '!N4:N9999,B365,'обр '!F4:F9999,AQ4)+SUMIFS(детс!A4:A10000,детс!N4:N10000,B365,детс!F4:F10000,AQ4)+SUMIFS(культ!A4:A10000,культ!N4:N10000,B365,культ!F4:F10000,AQ4)+SUMIFS(спорт!A4:A10000,спорт!N4:N10000,B365,спорт!F4:F10000,AQ4)+SUMIFS(лечеб!A4:A10000,лечеб!N4:N10000,B365,лечеб!F4:F10000,AQ4)+SUMIFS(Баня!A4:A10000,Баня!N4:N10000,B365,Баня!F4:F10000,AQ4)+SUMIFS(Адм!A4:A10000,Адм!N4:N10000,B365,Адм!F4:F10000,AQ4)+SUMIFS(С.Х!A4:A9995,С.Х!N4:N9995,B365,С.Х!F4:F9995,AQ4)+SUMIFS(новостр!A4:A9999,новостр!M4:M9999,B365,новостр!F4:F9999,AQ4)+SUMIFS(авт!A4:A10004,авт!L4:L10004,B365,авт!F4:F10004,AQ4)+SUMIFS(ЖС!A4:A10020,ЖС!R4:R10020,B365,ЖС!F4:F10020,AQ4)+SUMIFS(Лес!A5:A9992,Лес!K5:K9992,B365,Лес!F5:F9992,AQ4)+SUMIFS('степь '!A5:A9998,'степь '!J5:J9998,B365,'степь '!F5:F9998,AQ4)+SUMIFS(Пр.откр.тер!A4:A9967,Пр.откр.тер!M4:M9967,B365,Пр.откр.тер!F4:F9967,AQ4)</f>
        <v>0</v>
      </c>
      <c r="AR20" s="27">
        <f>SUMIFS(произв!O4:O9995,произв!N4:N9995,B365,произв!F4:F9995,AQ4)+SUMIFS(торг!O4:O10000,торг!N4:N10000,B365,торг!F4:F10000,AQ4)+SUMIFS(склад!O4:O9995,склад!N4:N9995,B365,склад!F4:F9995,AQ4)+SUMIFS('обр '!O4:O9999,'обр '!N4:N9999,B365,'обр '!F4:F9999,AQ4)+SUMIFS(детс!O4:O10000,детс!N4:N10000,B365,детс!F4:F10000,AQ4)+SUMIFS(культ!O4:O10000,культ!N4:N10000,B365,культ!F4:F10000,AQ4)+SUMIFS(спорт!O4:O10000,спорт!N4:N10000,B365,спорт!F4:F10000,AQ4)+SUMIFS(лечеб!O4:O10000,лечеб!N4:N10000,B365,лечеб!F4:F10000,AQ4)+SUMIFS(Баня!O4:O10000,Баня!N4:N10000,B365,Баня!F4:F10000,AQ4)+SUMIFS(Адм!O4:O10000,Адм!N4:N10000,B365,Адм!F4:F10000,AQ4)+SUMIFS(С.Х!O4:O9995,С.Х!N4:N9995,B365,С.Х!F4:F9995,AQ4)+SUMIFS(новостр!N4:N9999,новостр!M4:M9999,B365,новостр!F4:F9999,AQ4)+SUMIFS(авт!K4:K10004,авт!L4:L10004,B365,авт!F4:F10004,AQ4)+SUMIFS(ЖС!S4:S10020,ЖС!R4:R10020,B365,ЖС!F4:F10020,AQ4)+SUMIFS(Лес!L5:L9992,Лес!K5:K9992,B365,Лес!F5:F9992,AQ4)+SUMIFS('степь '!K5:K9998,'степь '!J5:J9998,B365,'степь '!F5:F9998,AQ4)+SUMIFS(Пр.откр.тер!N4:N9967,Пр.откр.тер!M4:M9967,B365,Пр.откр.тер!F4:F9967,AQ4)</f>
        <v>0</v>
      </c>
      <c r="AS20" s="27">
        <f>SUMIFS(произв!A4:A9995,произв!N4:N9995,B365,произв!F4:F9995,AS4)+SUMIFS(торг!A4:A10000,торг!N4:N10000,B365,торг!F4:F10000,AS4)+SUMIFS(склад!A4:A9995,склад!N4:N9995,B365,склад!F4:F9995,AS4)+SUMIFS('обр '!A4:A9999,'обр '!N4:N9999,B365,'обр '!F4:F9999,AS4)+SUMIFS(детс!A4:A10000,детс!N4:N10000,B365,детс!F4:F10000,AS4)+SUMIFS(культ!A4:A10000,культ!N4:N10000,B365,культ!F4:F10000,AS4)+SUMIFS(спорт!A4:A10000,спорт!N4:N10000,B365,спорт!F4:F10000,AS4)+SUMIFS(лечеб!A4:A10000,лечеб!N4:N10000,B365,лечеб!F4:F10000,AS4)+SUMIFS(Баня!A4:A10000,Баня!N4:N10000,B365,Баня!F4:F10000,AS4)+SUMIFS(Адм!A4:A10000,Адм!N4:N10000,B365,Адм!F4:F10000,AS4)+SUMIFS(С.Х!A4:A9995,С.Х!N4:N9995,B365,С.Х!F4:F9995,AS4)+SUMIFS(новостр!A4:A9999,новостр!M4:M9999,B365,новостр!F4:F9999,AS4)+SUMIFS(авт!A4:A10004,авт!L4:L10004,B365,авт!F4:F10004,AS4)+SUMIFS(ЖС!A4:A10020,ЖС!R4:R10020,B365,ЖС!F4:F10020,AS4)+SUMIFS(Лес!A5:A9992,Лес!K5:K9992,B365,Лес!F5:F9992,AS4)+SUMIFS('степь '!A5:A9998,'степь '!J5:J9998,B365,'степь '!F5:F9998,AS4)+SUMIFS(Пр.откр.тер!A4:A9967,Пр.откр.тер!M4:M9967,B365,Пр.откр.тер!F4:F9967,AS4)</f>
        <v>0</v>
      </c>
      <c r="AT20" s="27">
        <f>SUMIFS(произв!O4:O9995,произв!N4:N9995,B365,произв!F4:F9995,AS4)+SUMIFS(торг!O4:O10000,торг!N4:N10000,B365,торг!F4:F10000,AS4)+SUMIFS(склад!O4:O9995,склад!N4:N9995,B365,склад!F4:F9995,AS4)+SUMIFS('обр '!O4:O9999,'обр '!N4:N9999,B365,'обр '!F4:F9999,AS4)+SUMIFS(детс!O4:O10000,детс!N4:N10000,B365,детс!F4:F10000,AS4)+SUMIFS(культ!O4:O10000,культ!N4:N10000,B365,культ!F4:F10000,AS4)+SUMIFS(спорт!O4:O10000,спорт!N4:N10000,B365,спорт!F4:F10000,AS4)+SUMIFS(лечеб!O4:O10000,лечеб!N4:N10000,B365,лечеб!F4:F10000,AS4)+SUMIFS(Баня!O4:O10000,Баня!N4:N10000,B365,Баня!F4:F10000,AS4)+SUMIFS(Адм!O4:O10000,Адм!N4:N10000,B365,Адм!F4:F10000,AS4)+SUMIFS(С.Х!O4:O9995,С.Х!N4:N9995,B365,С.Х!F4:F9995,AS4)+SUMIFS(новостр!N4:N9999,новостр!M4:M9999,B365,новостр!F4:F9999,AS4)+SUMIFS(авт!K4:K10004,авт!L4:L10004,B365,авт!F4:F10004,AS4)+SUMIFS(ЖС!S4:S10020,ЖС!R4:R10020,B365,ЖС!F4:F10020,AS4)+SUMIFS(Лес!L5:L9992,Лес!K5:K9992,B365,Лес!F5:F9992,AS4)+SUMIFS('степь '!K5:K9998,'степь '!J5:J9998,B365,'степь '!F5:F9998,AS4)+SUMIFS(Пр.откр.тер!N4:N9967,Пр.откр.тер!M4:M9967,B365,Пр.откр.тер!F4:F9967,AS4)</f>
        <v>0</v>
      </c>
      <c r="AU20" s="27">
        <f>SUMIFS(произв!A4:A9995,произв!N4:N9995,B365,произв!F4:F9995,AU4)+SUMIFS(торг!A4:A10000,торг!N4:N10000,B365,торг!F4:F10000,AU4)+SUMIFS(склад!A4:A9995,склад!N4:N9995,B365,склад!F4:F9995,AU4)+SUMIFS('обр '!A4:A9999,'обр '!N4:N9999,B365,'обр '!F4:F9999,AU4)+SUMIFS(детс!A4:A10000,детс!N4:N10000,B365,детс!F4:F10000,AU4)+SUMIFS(культ!A4:A10000,культ!N4:N10000,B365,культ!F4:F10000,AU4)+SUMIFS(спорт!A4:A10000,спорт!N4:N10000,B365,спорт!F4:F10000,AU4)+SUMIFS(лечеб!A4:A10000,лечеб!N4:N10000,B365,лечеб!F4:F10000,AU4)+SUMIFS(Баня!A4:A10000,Баня!N4:N10000,B365,Баня!F4:F10000,AU4)+SUMIFS(Адм!A4:A10000,Адм!N4:N10000,B365,Адм!F4:F10000,AU4)+SUMIFS(С.Х!A4:A9995,С.Х!N4:N9995,B365,С.Х!F4:F9995,AU4)+SUMIFS(новостр!A4:A9999,новостр!M4:M9999,B365,новостр!F4:F9999,AU4)+SUMIFS(авт!A4:A10004,авт!L4:L10004,B365,авт!F4:F10004,AU4)+SUMIFS(ЖС!A4:A10020,ЖС!R4:R10020,B365,ЖС!F4:F10020,AU4)+SUMIFS(Лес!A5:A9992,Лес!K5:K9992,B365,Лес!F5:F9992,AU4)+SUMIFS('степь '!A5:A9998,'степь '!J5:J9998,B365,'степь '!F5:F9998,AU4)+SUMIFS(Пр.откр.тер!A4:A9967,Пр.откр.тер!M4:M9967,B365,Пр.откр.тер!F4:F9967,AU4)</f>
        <v>0</v>
      </c>
      <c r="AV20" s="27">
        <f>SUMIFS(произв!O4:O9995,произв!N4:N9995,B365,произв!F4:F9995,AU4)+SUMIFS(торг!O4:O10000,торг!N4:N10000,B365,торг!F4:F10000,AU4)+SUMIFS(склад!O4:O9995,склад!N4:N9995,B365,склад!F4:F9995,AU4)+SUMIFS('обр '!O4:O9999,'обр '!N4:N9999,B365,'обр '!F4:F9999,AU4)+SUMIFS(детс!O4:O10000,детс!N4:N10000,B365,детс!F4:F10000,AU4)+SUMIFS(культ!O4:O10000,культ!N4:N10000,B365,культ!F4:F10000,AU4)+SUMIFS(спорт!O4:O10000,спорт!N4:N10000,B365,спорт!F4:F10000,AU4)+SUMIFS(лечеб!O4:O10000,лечеб!N4:N10000,B365,лечеб!F4:F10000,AU4)+SUMIFS(Баня!O4:O10000,Баня!N4:N10000,B365,Баня!F4:F10000,AU4)+SUMIFS(Адм!O4:O10000,Адм!N4:N10000,B365,Адм!F4:F10000,AU4)+SUMIFS(С.Х!O4:O9995,С.Х!N4:N9995,B365,С.Х!F4:F9995,AU4)+SUMIFS(новостр!N4:N9999,новостр!M4:M9999,B365,новостр!F4:F9999,AU4)+SUMIFS(авт!K4:K10004,авт!L4:L10004,B365,авт!F4:F10004,AU4)+SUMIFS(ЖС!S4:S10020,ЖС!R4:R10020,B365,ЖС!F4:F10020,AU4)+SUMIFS(Лес!L5:L9992,Лес!K5:K9992,B365,Лес!F5:F9992,AU4)+SUMIFS('степь '!K5:K9998,'степь '!J5:J9998,B365,'степь '!F5:F9998,AU4)+SUMIFS(Пр.откр.тер!N4:N9967,Пр.откр.тер!M4:M9967,B365,Пр.откр.тер!F4:F9967,AU4)</f>
        <v>0</v>
      </c>
    </row>
    <row r="21" spans="1:90" ht="16.5" thickBot="1">
      <c r="A21" s="236" t="s">
        <v>174</v>
      </c>
      <c r="B21" s="236" t="s">
        <v>175</v>
      </c>
      <c r="C21" s="432">
        <f t="shared" si="2"/>
        <v>0</v>
      </c>
      <c r="D21" s="2309">
        <f t="shared" si="3"/>
        <v>0</v>
      </c>
      <c r="E21" s="481">
        <v>0</v>
      </c>
      <c r="F21" s="482">
        <v>0</v>
      </c>
      <c r="G21" s="2352">
        <f>C21/C48*100%</f>
        <v>0</v>
      </c>
      <c r="H21" s="2353">
        <f>D21/D48*100%</f>
        <v>0</v>
      </c>
      <c r="I21" s="465">
        <f>SUMIFS(произв!A4:A9995,произв!N4:N9995,B366,произв!F4:F9995,I4)+SUMIFS(торг!A4:A10000,торг!N4:N10000,B366,торг!F4:F10000,I4)+SUMIFS(склад!A4:A9995,склад!N4:N9995,B366,склад!F4:F9995,I4)+SUMIFS('обр '!A4:A9999,'обр '!N4:N9999,B366,'обр '!F4:F9999,I4)+SUMIFS(детс!A4:A10000,детс!N4:N10000,B366,детс!F4:F10000,I4)+SUMIFS(культ!A4:A10000,культ!N4:N10000,B366,культ!F4:F10000,I4)+SUMIFS(спорт!A4:A10000,спорт!N4:N10000,B366,спорт!F4:F10000,I4)+SUMIFS(лечеб!A4:A10000,лечеб!N4:N10000,B366,лечеб!F4:F10000,I4)+SUMIFS(Баня!A4:A10000,Баня!N4:N10000,B366,Баня!F4:F10000,I4)+SUMIFS(Адм!A4:A10000,Адм!N4:N10000,B366,Адм!F4:F10000,I4)+SUMIFS(С.Х!A4:A9995,С.Х!N4:N9995,B366,С.Х!F4:F9995,I4)+SUMIFS(новостр!A4:A9999,новостр!M4:M9999,B366,новостр!F4:F9999,I4)+SUMIFS(авт!A4:A10004,авт!L4:L10004,B366,авт!F4:F10004,I4)+SUMIFS(ЖС!A4:A10020,ЖС!R4:R10020,B366,ЖС!F4:F10020,I4)+SUMIFS(Лес!A5:A9992,Лес!K5:K9992,B366,Лес!F5:F9992,I4)+SUMIFS('степь '!A5:A9998,'степь '!J5:J9998,B366,'степь '!F5:F9998,I4)+SUMIFS(Пр.откр.тер!A4:A9967,Пр.откр.тер!M4:M9967,B366,Пр.откр.тер!F4:F9967,I4)</f>
        <v>0</v>
      </c>
      <c r="J21" s="25">
        <f>SUMIFS(произв!O4:O9995,произв!N4:N9995,B366,произв!F4:F9995,I4)+SUMIFS(торг!O4:O10000,торг!N4:N10000,B366,торг!F4:F10000,I4)+SUMIFS(склад!O4:O9995,склад!N4:N9995,B366,склад!F4:F9995,I4)+SUMIFS('обр '!O4:O9999,'обр '!N4:N9999,B366,'обр '!F4:F9999,I4)+SUMIFS(детс!O4:O10000,детс!N4:N10000,B366,детс!F4:F10000,I4)+SUMIFS(культ!O4:O10000,культ!N4:N10000,B366,культ!F4:F10000,I4)+SUMIFS(спорт!O4:O10000,спорт!N4:N10000,B366,спорт!F4:F10000,I4)+SUMIFS(лечеб!O4:O10000,лечеб!N4:N10000,B366,лечеб!F4:F10000,I4)+SUMIFS(Баня!O4:O10000,Баня!N4:N10000,B366,Баня!F4:F10000,I4)+SUMIFS(Адм!O4:O10000,Адм!N4:N10000,B366,Адм!F4:F10000,I4)+SUMIFS(С.Х!O4:O9995,С.Х!N4:N9995,B366,С.Х!F4:F9995,I4)+SUMIFS(новостр!N4:N9999,новостр!M4:M9999,B366,новостр!F4:F9999,I4)+SUMIFS(авт!K4:K10004,авт!L4:L10004,B366,авт!F4:F10004,I4)+SUMIFS(ЖС!S4:S10020,ЖС!R4:R10020,B366,ЖС!F4:F10020,I4)+SUMIFS(Лес!L5:L9992,Лес!K5:K9992,B366,Лес!F5:F9992,I4)+SUMIFS('степь '!K5:K9998,'степь '!J5:J9998,B366,'степь '!F5:F9998,I4)+SUMIFS(Пр.откр.тер!N4:N9967,Пр.откр.тер!M4:M9967,B366,Пр.откр.тер!F4:F9967,I4)</f>
        <v>0</v>
      </c>
      <c r="K21" s="26">
        <f>SUMIFS(произв!A4:A9995,произв!N4:N9995,B366,произв!F4:F9995,K4)+SUMIFS(торг!A4:A10000,торг!N4:N10000,B366,торг!F4:F10000,K4)+SUMIFS(склад!A4:A9995,склад!N4:N9995,B366,склад!F4:F9995,K4)+SUMIFS('обр '!A4:A9999,'обр '!N4:N9999,B366,'обр '!F4:F9999,K4)+SUMIFS(детс!A4:A10000,детс!N4:N10000,B366,детс!F4:F10000,K4)+SUMIFS(культ!A4:A10000,культ!N4:N10000,B366,культ!F4:F10000,K4)+SUMIFS(спорт!A4:A10000,спорт!N4:N10000,B366,спорт!F4:F10000,K4)+SUMIFS(лечеб!A4:A10000,лечеб!N4:N10000,B366,лечеб!F4:F10000,K4)+SUMIFS(Баня!A4:A10000,Баня!N4:N10000,B366,Баня!F4:F10000,K4)+SUMIFS(Адм!A4:A10000,Адм!N4:N10000,B366,Адм!F4:F10000,K4)+SUMIFS(С.Х!A4:A9995,С.Х!N4:N9995,B366,С.Х!F4:F9995,K4)+SUMIFS(новостр!A4:A9999,новостр!M4:M9999,B366,новостр!F4:F9999,K4)+SUMIFS(авт!A4:A10004,авт!L4:L10004,B366,авт!F4:F10004,K4)+SUMIFS(ЖС!A4:A10020,ЖС!R4:R10020,B366,ЖС!F4:F10020,K4)+SUMIFS(Лес!A5:A9992,Лес!K5:K9992,B366,Лес!F5:F9992,K4)+SUMIFS('степь '!A5:A9998,'степь '!J5:J9998,B366,'степь '!F5:F9998,K4)+SUMIFS(Пр.откр.тер!A4:A9967,Пр.откр.тер!M4:M9967,B366,Пр.откр.тер!F4:F9967,K4)</f>
        <v>0</v>
      </c>
      <c r="L21" s="27">
        <f>SUMIFS(произв!O4:O9995,произв!N4:N9995,B366,произв!F4:F9995,K4)+SUMIFS(торг!O4:O10000,торг!N4:N10000,B366,торг!F4:F10000,K4)+SUMIFS(склад!O4:O9995,склад!N4:N9995,B366,склад!F4:F9995,K4)+SUMIFS('обр '!O4:O9999,'обр '!N4:N9999,B366,'обр '!F4:F9999,K4)+SUMIFS(детс!O4:O10000,детс!N4:N10000,B366,детс!F4:F10000,K4)+SUMIFS(культ!O4:O10000,культ!N4:N10000,B366,культ!F4:F10000,K4)+SUMIFS(спорт!O4:O10000,спорт!N4:N10000,B366,спорт!F4:F10000,K4)+SUMIFS(лечеб!O4:O10000,лечеб!N4:N10000,B366,лечеб!F4:F10000,K4)+SUMIFS(Баня!O4:O10000,Баня!N4:N10000,B366,Баня!F4:F10000,K4)+SUMIFS(Адм!O4:O10000,Адм!N4:N10000,B366,Адм!F4:F10000,K4)+SUMIFS(С.Х!O4:O9995,С.Х!N4:N9995,B366,С.Х!F4:F9995,K4)+SUMIFS(новостр!N4:N9999,новостр!M4:M9999,B366,новостр!F4:F9999,K4)+SUMIFS(авт!K4:K10004,авт!L4:L10004,B366,авт!F4:F10004,K4)+SUMIFS(ЖС!S4:S10020,ЖС!R4:R10020,B366,ЖС!F4:F10020,K4)+SUMIFS(Лес!L5:L9992,Лес!K5:K9992,B366,Лес!F5:F9992,K4)+SUMIFS('степь '!K5:K9998,'степь '!J5:J9998,B366,'степь '!F5:F9998,K4)+SUMIFS(Пр.откр.тер!N4:N9967,Пр.откр.тер!M4:M9967,B366,Пр.откр.тер!F4:F9967,K4)</f>
        <v>0</v>
      </c>
      <c r="M21" s="27">
        <f>SUMIFS(произв!A4:A9995,произв!N4:N9995,B366,произв!F4:F9995,M4)+SUMIFS(торг!A4:A10000,торг!N4:N10000,B366,торг!F4:F10000,M4)+SUMIFS(склад!A4:A9995,склад!N4:N9995,B366,склад!F4:F9995,M4)+SUMIFS('обр '!A4:A9999,'обр '!N4:N9999,B366,'обр '!F4:F9999,M4)+SUMIFS(детс!A4:A10000,детс!N4:N10000,B366,детс!F4:F10000,M4)+SUMIFS(культ!A4:A10000,культ!N4:N10000,B366,культ!F4:F10000,M4)+SUMIFS(спорт!A4:A10000,спорт!N4:N10000,B366,спорт!F4:F10000,M4)+SUMIFS(лечеб!A4:A10000,лечеб!N4:N10000,B366,лечеб!F4:F10000,M4)+SUMIFS(Баня!A4:A10000,Баня!N4:N10000,B366,Баня!F4:F10000,M4)+SUMIFS(Адм!A4:A10000,Адм!N4:N10000,B366,Адм!F4:F10000,M4)+SUMIFS(С.Х!A4:A9995,С.Х!N4:N9995,B366,С.Х!F4:F9995,M4)+SUMIFS(новостр!A4:A9999,новостр!M4:M9999,B366,новостр!F4:F9999,M4)+SUMIFS(авт!A4:A10004,авт!L4:L10004,B366,авт!F4:F10004,M4)+SUMIFS(ЖС!A4:A10020,ЖС!R4:R10020,B366,ЖС!F4:F10020,M4)+SUMIFS(Лес!A5:A9992,Лес!K5:K9992,B366,Лес!F5:F9992,M4)+SUMIFS('степь '!A5:A9998,'степь '!J5:J9998,B366,'степь '!F5:F9998,M4)+SUMIFS(Пр.откр.тер!A4:A9967,Пр.откр.тер!M4:M9967,B366,Пр.откр.тер!F4:F9967,M4)</f>
        <v>0</v>
      </c>
      <c r="N21" s="27">
        <f>SUMIFS(произв!O4:O9995,произв!N4:N9995,B366,произв!F4:F9995,M4)+SUMIFS(торг!O4:O10000,торг!N4:N10000,B366,торг!F4:F10000,M4)+SUMIFS(склад!O4:O9995,склад!N4:N9995,B366,склад!F4:F9995,M4)+SUMIFS('обр '!O4:O9999,'обр '!N4:N9999,B366,'обр '!F4:F9999,M4)+SUMIFS(детс!O4:O10000,детс!N4:N10000,B366,детс!F4:F10000,M4)+SUMIFS(культ!O4:O10000,культ!N4:N10000,B366,культ!F4:F10000,M4)+SUMIFS(спорт!O4:O10000,спорт!N4:N10000,B366,спорт!F4:F10000,M4)+SUMIFS(лечеб!O4:O10000,лечеб!N4:N10000,B366,лечеб!F4:F10000,M4)+SUMIFS(Баня!O4:O10000,Баня!N4:N10000,B366,Баня!F4:F10000,M4)+SUMIFS(Адм!O4:O10000,Адм!N4:N10000,B366,Адм!F4:F10000,M4)+SUMIFS(С.Х!O4:O9995,С.Х!N4:N9995,B366,С.Х!F4:F9995,M4)+SUMIFS(новостр!N4:N9999,новостр!M4:M9999,B366,новостр!F4:F9999,M4)+SUMIFS(авт!K4:K10004,авт!L4:L10004,B366,авт!F4:F10004,M4)+SUMIFS(ЖС!S4:S10020,ЖС!R4:R10020,B366,ЖС!F4:F10020,M4)+SUMIFS(Лес!L5:L9992,Лес!K5:K9992,B366,Лес!F5:F9992,M4)+SUMIFS('степь '!K5:K9998,'степь '!J5:J9998,B366,'степь '!F5:F9998,M4)+SUMIFS(Пр.откр.тер!N4:N9967,Пр.откр.тер!M4:M9967,B366,Пр.откр.тер!F4:F9967,M4)</f>
        <v>0</v>
      </c>
      <c r="O21" s="27">
        <f>SUMIFS(произв!A4:A9995,произв!N4:N9995,B366,произв!F4:F9995,O4)+SUMIFS(торг!A4:A10000,торг!N4:N10000,B366,торг!F4:F10000,O4)+SUMIFS(склад!A4:A9995,склад!N4:N9995,B366,склад!F4:F9995,O4)+SUMIFS('обр '!A4:A9999,'обр '!N4:N9999,B366,'обр '!F4:F9999,O4)+SUMIFS(детс!A4:A10000,детс!N4:N10000,B366,детс!F4:F10000,O4)+SUMIFS(культ!A4:A10000,культ!N4:N10000,B366,культ!F4:F10000,O4)+SUMIFS(спорт!A4:A10000,спорт!N4:N10000,B366,спорт!F4:F10000,O4)+SUMIFS(лечеб!A4:A10000,лечеб!N4:N10000,B366,лечеб!F4:F10000,O4)+SUMIFS(Баня!A4:A10000,Баня!N4:N10000,B366,Баня!F4:F10000,O4)+SUMIFS(Адм!A4:A10000,Адм!N4:N10000,B366,Адм!F4:F10000,O4)+SUMIFS(С.Х!A4:A9995,С.Х!N4:N9995,B366,С.Х!F4:F9995,O4)+SUMIFS(новостр!A4:A9999,новостр!M4:M9999,B366,новостр!F4:F9999,O4)+SUMIFS(авт!A4:A10004,авт!L4:L10004,B366,авт!F4:F10004,O4)+SUMIFS(ЖС!A4:A10020,ЖС!R4:R10020,B366,ЖС!F4:F10020,O4)+SUMIFS(Лес!A5:A9992,Лес!K5:K9992,B366,Лес!F5:F9992,O4)+SUMIFS('степь '!A5:A9998,'степь '!J5:J9998,B366,'степь '!F5:F9998,O4)+SUMIFS(Пр.откр.тер!A4:A9967,Пр.откр.тер!M4:M9967,B366,Пр.откр.тер!F4:F9967,O4)</f>
        <v>0</v>
      </c>
      <c r="P21" s="27">
        <f>SUMIFS(произв!O4:O9995,произв!N4:N9995,B366,произв!F4:F9995,O4)+SUMIFS(торг!O4:O10000,торг!N4:N10000,B366,торг!F4:F10000,O4)+SUMIFS(склад!O4:O9995,склад!N4:N9995,B366,склад!F4:F9995,O4)+SUMIFS('обр '!O4:O9999,'обр '!N4:N9999,B366,'обр '!F4:F9999,O4)+SUMIFS(детс!O4:O10000,детс!N4:N10000,B366,детс!F4:F10000,O4)+SUMIFS(культ!O4:O10000,культ!N4:N10000,B366,культ!F4:F10000,O4)+SUMIFS(спорт!O4:O10000,спорт!N4:N10000,B366,спорт!F4:F10000,O4)+SUMIFS(лечеб!O4:O10000,лечеб!N4:N10000,B366,лечеб!F4:F10000,O4)+SUMIFS(Баня!O4:O10000,Баня!N4:N10000,B366,Баня!F4:F10000,O4)+SUMIFS(Адм!O4:O10000,Адм!N4:N10000,B366,Адм!F4:F10000,O4)+SUMIFS(С.Х!O4:O9995,С.Х!N4:N9995,B366,С.Х!F4:F9995,O4)+SUMIFS(новостр!N4:N9999,новостр!M4:M9999,B366,новостр!F4:F9999,O4)+SUMIFS(авт!K4:K10004,авт!L4:L10004,B366,авт!F4:F10004,O4)+SUMIFS(ЖС!S4:S10020,ЖС!R4:R10020,B366,ЖС!F4:F10020,O4)+SUMIFS(Лес!L5:L9992,Лес!K5:K9992,B366,Лес!F5:F9992,O4)+SUMIFS('степь '!K5:K9998,'степь '!J5:J9998,B366,'степь '!F5:F9998,O4)+SUMIFS(Пр.откр.тер!N4:N9967,Пр.откр.тер!M4:M9967,B366,Пр.откр.тер!F4:F9967,O4)</f>
        <v>0</v>
      </c>
      <c r="Q21" s="27">
        <f>SUMIFS(произв!A4:A9995,произв!N4:N9995,B366,произв!F4:F9995,Q4)+SUMIFS(торг!A4:A10000,торг!N4:N10000,B366,торг!F4:F10000,Q4)+SUMIFS(склад!A4:A9995,склад!N4:N9995,B366,склад!F4:F9995,Q4)+SUMIFS('обр '!A4:A9999,'обр '!N4:N9999,B366,'обр '!F4:F9999,Q4)+SUMIFS(детс!A4:A10000,детс!N4:N10000,B366,детс!F4:F10000,Q4)+SUMIFS(культ!A4:A10000,культ!N4:N10000,B366,культ!F4:F10000,Q4)+SUMIFS(спорт!A4:A10000,спорт!N4:N10000,B366,спорт!F4:F10000,Q4)+SUMIFS(лечеб!A4:A10000,лечеб!N4:N10000,B366,лечеб!F4:F10000,Q4)+SUMIFS(Баня!A4:A10000,Баня!N4:N10000,B366,Баня!F4:F10000,Q4)+SUMIFS(Адм!A4:A10000,Адм!N4:N10000,B366,Адм!F4:F10000,Q4)+SUMIFS(С.Х!A4:A9995,С.Х!N4:N9995,B366,С.Х!F4:F9995,Q4)+SUMIFS(новостр!A4:A9999,новостр!M4:M9999,B366,новостр!F4:F9999,Q4)+SUMIFS(авт!A4:A10004,авт!L4:L10004,B366,авт!F4:F10004,Q4)+SUMIFS(ЖС!A4:A10020,ЖС!R4:R10020,B366,ЖС!F4:F10020,Q4)+SUMIFS(Лес!A5:A9992,Лес!K5:K9992,B366,Лес!F5:F9992,Q4)+SUMIFS('степь '!A5:A9998,'степь '!J5:J9998,B366,'степь '!F5:F9998,Q4)+SUMIFS(Пр.откр.тер!A4:A9967,Пр.откр.тер!M4:M9967,B366,Пр.откр.тер!F4:F9967,Q4)</f>
        <v>0</v>
      </c>
      <c r="R21" s="27">
        <f>SUMIFS(произв!O4:O9995,произв!N4:N9995,B366,произв!F4:F9995,Q4)+SUMIFS(торг!O4:O10000,торг!N4:N10000,B366,торг!F4:F10000,Q4)+SUMIFS(склад!O4:O9995,склад!N4:N9995,B366,склад!F4:F9995,Q4)+SUMIFS('обр '!O4:O9999,'обр '!N4:N9999,B366,'обр '!F4:F9999,Q4)+SUMIFS(детс!O4:O10000,детс!N4:N10000,B366,детс!F4:F10000,Q4)+SUMIFS(культ!O4:O10000,культ!N4:N10000,B366,культ!F4:F10000,Q4)+SUMIFS(спорт!O4:O10000,спорт!N4:N10000,B366,спорт!F4:F10000,Q4)+SUMIFS(лечеб!O4:O10000,лечеб!N4:N10000,B366,лечеб!F4:F10000,Q4)+SUMIFS(Баня!O4:O10000,Баня!N4:N10000,B366,Баня!F4:F10000,Q4)+SUMIFS(Адм!O4:O10000,Адм!N4:N10000,B366,Адм!F4:F10000,Q4)+SUMIFS(С.Х!O4:O9995,С.Х!N4:N9995,B366,С.Х!F4:F9995,Q4)+SUMIFS(новостр!N4:N9999,новостр!M4:M9999,B366,новостр!F4:F9999,Q4)+SUMIFS(авт!K4:K10004,авт!L4:L10004,B366,авт!F4:F10004,Q4)+SUMIFS(ЖС!S4:S10020,ЖС!R4:R10020,B366,ЖС!F4:F10020,Q4)+SUMIFS(Лес!L5:L9992,Лес!K5:K9992,B366,Лес!F5:F9992,Q4)+SUMIFS('степь '!K5:K9998,'степь '!J5:J9998,B366,'степь '!F5:F9998,Q4)+SUMIFS(Пр.откр.тер!N4:N9967,Пр.откр.тер!M4:M9967,B366,Пр.откр.тер!F4:F9967,Q4)</f>
        <v>0</v>
      </c>
      <c r="S21" s="27">
        <f>SUMIFS(произв!A4:A9995,произв!N4:N9995,B366,произв!F4:F9995,S4)+SUMIFS(торг!A4:A10000,торг!N4:N10000,B366,торг!F4:F10000,S4)+SUMIFS(склад!A4:A9995,склад!N4:N9995,B366,склад!F4:F9995,S4)+SUMIFS('обр '!A4:A9999,'обр '!N4:N9999,B366,'обр '!F4:F9999,S4)+SUMIFS(детс!A4:A10000,детс!N4:N10000,B366,детс!F4:F10000,S4)+SUMIFS(культ!A4:A10000,культ!N4:N10000,B366,культ!F4:F10000,S4)+SUMIFS(спорт!A4:A10000,спорт!N4:N10000,B366,спорт!F4:F10000,S4)+SUMIFS(лечеб!A4:A10000,лечеб!N4:N10000,B366,лечеб!F4:F10000,S4)+SUMIFS(Баня!A4:A10000,Баня!N4:N10000,B366,Баня!F4:F10000,S4)+SUMIFS(Адм!A4:A10000,Адм!N4:N10000,B366,Адм!F4:F10000,S4)+SUMIFS(С.Х!A4:A9995,С.Х!N4:N9995,B366,С.Х!F4:F9995,S4)+SUMIFS(новостр!A4:A9999,новостр!M4:M9999,B366,новостр!F4:F9999,S4)+SUMIFS(авт!A4:A10004,авт!L4:L10004,B366,авт!F4:F10004,S4)+SUMIFS(ЖС!A4:A10020,ЖС!R4:R10020,B366,ЖС!F4:F10020,S4)+SUMIFS(Лес!A5:A9992,Лес!K5:K9992,B366,Лес!F5:F9992,S4)+SUMIFS('степь '!A5:A9998,'степь '!J5:J9998,B366,'степь '!F5:F9998,S4)+SUMIFS(Пр.откр.тер!A4:A9967,Пр.откр.тер!M4:M9967,B366,Пр.откр.тер!F4:F9967,S4)</f>
        <v>0</v>
      </c>
      <c r="T21" s="27">
        <f>SUMIFS(произв!O4:O9995,произв!N4:N9995,B366,произв!F4:F9995,S4)+SUMIFS(торг!O4:O10000,торг!N4:N10000,B366,торг!F4:F10000,S4)+SUMIFS(склад!O4:O9995,склад!N4:N9995,B366,склад!F4:F9995,S4)+SUMIFS('обр '!O4:O9999,'обр '!N4:N9999,B366,'обр '!F4:F9999,S4)+SUMIFS(детс!O4:O10000,детс!N4:N10000,B366,детс!F4:F10000,S4)+SUMIFS(культ!O4:O10000,культ!N4:N10000,B366,культ!F4:F10000,S4)+SUMIFS(спорт!O4:O10000,спорт!N4:N10000,B366,спорт!F4:F10000,S4)+SUMIFS(лечеб!O4:O10000,лечеб!N4:N10000,B366,лечеб!F4:F10000,S4)+SUMIFS(Баня!O4:O10000,Баня!N4:N10000,B366,Баня!F4:F10000,S4)+SUMIFS(Адм!O4:O10000,Адм!N4:N10000,B366,Адм!F4:F10000,S4)+SUMIFS(С.Х!O4:O9995,С.Х!N4:N9995,B366,С.Х!F4:F9995,S4)+SUMIFS(новостр!N4:N9999,новостр!M4:M9999,B366,новостр!F4:F9999,S4)+SUMIFS(авт!K4:K10004,авт!L4:L10004,B366,авт!F4:F10004,S4)+SUMIFS(ЖС!S4:S10020,ЖС!R4:R10020,B366,ЖС!F4:F10020,S4)+SUMIFS(Лес!L5:L9992,Лес!K5:K9992,B366,Лес!F5:F9992,S4)+SUMIFS('степь '!K5:K9998,'степь '!J5:J9998,B366,'степь '!F5:F9998,S4)+SUMIFS(Пр.откр.тер!N4:N9967,Пр.откр.тер!M4:M9967,B366,Пр.откр.тер!F4:F9967,S4)</f>
        <v>0</v>
      </c>
      <c r="U21" s="27">
        <f>SUMIFS(произв!A4:A9995,произв!N4:N9995,B366,произв!F4:F9995,U4)+SUMIFS(торг!A4:A10000,торг!N4:N10000,B366,торг!F4:F10000,U4)+SUMIFS(склад!A4:A9995,склад!N4:N9995,B366,склад!F4:F9995,U4)+SUMIFS('обр '!A4:A9999,'обр '!N4:N9999,B366,'обр '!F4:F9999,U4)+SUMIFS(детс!A4:A10000,детс!N4:N10000,B366,детс!F4:F10000,U4)+SUMIFS(культ!A4:A10000,культ!N4:N10000,B366,культ!F4:F10000,U4)+SUMIFS(спорт!A4:A10000,спорт!N4:N10000,B366,спорт!F4:F10000,U4)+SUMIFS(лечеб!A4:A10000,лечеб!N4:N10000,B366,лечеб!F4:F10000,U4)+SUMIFS(Баня!A4:A10000,Баня!N4:N10000,B366,Баня!F4:F10000,U4)+SUMIFS(Адм!A4:A10000,Адм!N4:N10000,B366,Адм!F4:F10000,U4)+SUMIFS(С.Х!A4:A9995,С.Х!N4:N9995,B366,С.Х!F4:F9995,U4)+SUMIFS(новостр!A4:A9999,новостр!M4:M9999,B366,новостр!F4:F9999,U4)+SUMIFS(авт!A4:A10004,авт!L4:L10004,B366,авт!F4:F10004,U4)+SUMIFS(ЖС!A4:A10020,ЖС!R4:R10020,B366,ЖС!F4:F10020,U4)+SUMIFS(Лес!A5:A9992,Лес!K5:K9992,B366,Лес!F5:F9992,U4)+SUMIFS('степь '!A5:A9998,'степь '!J5:J9998,B366,'степь '!F5:F9998,U4)+SUMIFS(Пр.откр.тер!A4:A9967,Пр.откр.тер!M4:M9967,B366,Пр.откр.тер!F4:F9967,U4)</f>
        <v>0</v>
      </c>
      <c r="V21" s="27">
        <f>SUMIFS(произв!O4:O9995,произв!N4:N9995,B366,произв!F4:F9995,U4)+SUMIFS(торг!O4:O10000,торг!N4:N10000,B366,торг!F4:F10000,U4)+SUMIFS(склад!O4:O9995,склад!N4:N9995,B366,склад!F4:F9995,U4)+SUMIFS('обр '!O4:O9999,'обр '!N4:N9999,B366,'обр '!F4:F9999,U4)+SUMIFS(детс!O4:O10000,детс!N4:N10000,B366,детс!F4:F10000,U4)+SUMIFS(культ!O4:O10000,культ!N4:N10000,B366,культ!F4:F10000,U4)+SUMIFS(спорт!O4:O10000,спорт!N4:N10000,B366,спорт!F4:F10000,U4)+SUMIFS(лечеб!O4:O10000,лечеб!N4:N10000,B366,лечеб!F4:F10000,U4)+SUMIFS(Баня!O4:O10000,Баня!N4:N10000,B366,Баня!F4:F10000,U4)+SUMIFS(Адм!O4:O10000,Адм!N4:N10000,B366,Адм!F4:F10000,U4)+SUMIFS(С.Х!O4:O9995,С.Х!N4:N9995,B366,С.Х!F4:F9995,U4)+SUMIFS(новостр!N4:N9999,новостр!M4:M9999,B366,новостр!F4:F9999,U4)+SUMIFS(авт!K4:K10004,авт!L4:L10004,B366,авт!F4:F10004,U4)+SUMIFS(ЖС!S4:S10020,ЖС!R4:R10020,B366,ЖС!F4:F10020,U4)+SUMIFS(Лес!L5:L9992,Лес!K5:K9992,B366,Лес!F5:F9992,U4)+SUMIFS('степь '!K5:K9998,'степь '!J5:J9998,B366,'степь '!F5:F9998,U4)+SUMIFS(Пр.откр.тер!N4:N9967,Пр.откр.тер!M4:M9967,B366,Пр.откр.тер!F4:F9967,U4)</f>
        <v>0</v>
      </c>
      <c r="W21" s="27">
        <f>SUMIFS(произв!A4:A9995,произв!N4:N9995,B366,произв!F4:F9995,W4)+SUMIFS(торг!A4:A10000,торг!N4:N10000,B366,торг!F4:F10000,W4)+SUMIFS(склад!A4:A9995,склад!N4:N9995,B366,склад!F4:F9995,W4)+SUMIFS('обр '!A4:A9999,'обр '!N4:N9999,B366,'обр '!F4:F9999,W4)+SUMIFS(детс!A4:A10000,детс!N4:N10000,B366,детс!F4:F10000,W4)+SUMIFS(культ!A4:A10000,культ!N4:N10000,B366,культ!F4:F10000,W4)+SUMIFS(спорт!A4:A10000,спорт!N4:N10000,B366,спорт!F4:F10000,W4)+SUMIFS(лечеб!A4:A10000,лечеб!N4:N10000,B366,лечеб!F4:F10000,W4)+SUMIFS(Баня!A4:A10000,Баня!N4:N10000,B366,Баня!F4:F10000,W4)+SUMIFS(Адм!A4:A10000,Адм!N4:N10000,B366,Адм!F4:F10000,W4)+SUMIFS(С.Х!A4:A9995,С.Х!N4:N9995,B366,С.Х!F4:F9995,W4)+SUMIFS(новостр!A4:A9999,новостр!M4:M9999,B366,новостр!F4:F9999,W4)+SUMIFS(авт!A4:A10004,авт!L4:L10004,B366,авт!F4:F10004,W4)+SUMIFS(ЖС!A4:A10020,ЖС!R4:R10020,B366,ЖС!F4:F10020,W4)+SUMIFS(Лес!A5:A9992,Лес!K5:K9992,B366,Лес!F5:F9992,W4)+SUMIFS('степь '!A5:A9998,'степь '!J5:J9998,B366,'степь '!F5:F9998,W4)+SUMIFS(Пр.откр.тер!A4:A9967,Пр.откр.тер!M4:M9967,B366,Пр.откр.тер!F4:F9967,W4)</f>
        <v>0</v>
      </c>
      <c r="X21" s="27">
        <f>SUMIFS(произв!O4:O9995,произв!N4:N9995,B366,произв!F4:F9995,W4)+SUMIFS(торг!O4:O10000,торг!N4:N10000,B366,торг!F4:F10000,W4)+SUMIFS(склад!O4:O9995,склад!N4:N9995,B366,склад!F4:F9995,W4)+SUMIFS('обр '!O4:O9999,'обр '!N4:N9999,B366,'обр '!F4:F9999,W4)+SUMIFS(детс!O4:O10000,детс!N4:N10000,B366,детс!F4:F10000,W4)+SUMIFS(культ!O4:O10000,культ!N4:N10000,B366,культ!F4:F10000,W4)+SUMIFS(спорт!O4:O10000,спорт!N4:N10000,B366,спорт!F4:F10000,W4)+SUMIFS(лечеб!O4:O10000,лечеб!N4:N10000,B366,лечеб!F4:F10000,W4)+SUMIFS(Баня!O4:O10000,Баня!N4:N10000,B366,Баня!F4:F10000,W4)+SUMIFS(Адм!O4:O10000,Адм!N4:N10000,B366,Адм!F4:F10000,W4)+SUMIFS(С.Х!O4:O9995,С.Х!N4:N9995,B366,С.Х!F4:F9995,W4)+SUMIFS(новостр!N4:N9999,новостр!M4:M9999,B366,новостр!F4:F9999,W4)+SUMIFS(авт!K4:K10004,авт!L4:L10004,B366,авт!F4:F10004,W4)+SUMIFS(ЖС!S4:S10020,ЖС!R4:R10020,B366,ЖС!F4:F10020,W4)+SUMIFS(Лес!L5:L9992,Лес!K5:K9992,B366,Лес!F5:F9992,W4)+SUMIFS('степь '!K5:K9998,'степь '!J5:J9998,B366,'степь '!F5:F9998,W4)+SUMIFS(Пр.откр.тер!N4:N9967,Пр.откр.тер!M4:M9967,B366,Пр.откр.тер!F4:F9967,W4)</f>
        <v>0</v>
      </c>
      <c r="Y21" s="27">
        <f>SUMIFS(произв!A4:A9995,произв!N4:N9995,B366,произв!F4:F9995,Y4)+SUMIFS(торг!A4:A10000,торг!N4:N10000,B366,торг!F4:F10000,Y4)+SUMIFS(склад!A4:A9995,склад!N4:N9995,B366,склад!F4:F9995,Y4)+SUMIFS('обр '!A4:A9999,'обр '!N4:N9999,B366,'обр '!F4:F9999,Y4)+SUMIFS(детс!A4:A10000,детс!N4:N10000,B366,детс!F4:F10000,Y4)+SUMIFS(культ!A4:A10000,культ!N4:N10000,B366,культ!F4:F10000,Y4)+SUMIFS(спорт!A4:A10000,спорт!N4:N10000,B366,спорт!F4:F10000,Y4)+SUMIFS(лечеб!A4:A10000,лечеб!N4:N10000,B366,лечеб!F4:F10000,Y4)+SUMIFS(Баня!A4:A10000,Баня!N4:N10000,B366,Баня!F4:F10000,Y4)+SUMIFS(Адм!A4:A10000,Адм!N4:N10000,B366,Адм!F4:F10000,Y4)+SUMIFS(С.Х!A4:A9995,С.Х!N4:N9995,B366,С.Х!F4:F9995,Y4)+SUMIFS(новостр!A4:A9999,новостр!M4:M9999,B366,новостр!F4:F9999,Y4)+SUMIFS(авт!A4:A10004,авт!L4:L10004,B366,авт!F4:F10004,Y4)+SUMIFS(ЖС!A4:A10020,ЖС!R4:R10020,B366,ЖС!F4:F10020,Y4)+SUMIFS(Лес!A5:A9992,Лес!K5:K9992,B366,Лес!F5:F9992,Y4)+SUMIFS('степь '!A5:A9998,'степь '!J5:J9998,B366,'степь '!F5:F9998,Y4)+SUMIFS(Пр.откр.тер!A4:A9967,Пр.откр.тер!M4:M9967,B366,Пр.откр.тер!F4:F9967,Y4)</f>
        <v>0</v>
      </c>
      <c r="Z21" s="27">
        <f>SUMIFS(произв!O4:O9995,произв!N4:N9995,B366,произв!F4:F9995,Y4)+SUMIFS(торг!O4:O10000,торг!N4:N10000,B366,торг!F4:F10000,Y4)+SUMIFS(склад!O4:O9995,склад!N4:N9995,B366,склад!F4:F9995,Y4)+SUMIFS('обр '!O4:O9999,'обр '!N4:N9999,B366,'обр '!F4:F9999,Y4)+SUMIFS(детс!O4:O10000,детс!N4:N10000,B366,детс!F4:F10000,Y4)+SUMIFS(культ!O4:O10000,культ!N4:N10000,B366,культ!F4:F10000,Y4)+SUMIFS(спорт!O4:O10000,спорт!N4:N10000,B366,спорт!F4:F10000,Y4)+SUMIFS(лечеб!O4:O10000,лечеб!N4:N10000,B366,лечеб!F4:F10000,Y4)+SUMIFS(Баня!O4:O10000,Баня!N4:N10000,B366,Баня!F4:F10000,Y4)+SUMIFS(Адм!O4:O10000,Адм!N4:N10000,B366,Адм!F4:F10000,Y4)+SUMIFS(С.Х!O4:O9995,С.Х!N4:N9995,B366,С.Х!F4:F9995,Y4)+SUMIFS(новостр!N4:N9999,новостр!M4:M9999,B366,новостр!F4:F9999,Y4)+SUMIFS(авт!K4:K10004,авт!L4:L10004,B366,авт!F4:F10004,Y4)+SUMIFS(ЖС!S4:S10020,ЖС!R4:R10020,B366,ЖС!F4:F10020,Y4)+SUMIFS(Лес!L5:L9992,Лес!K5:K9992,B366,Лес!F5:F9992,Y4)+SUMIFS('степь '!K5:K9998,'степь '!J5:J9998,B366,'степь '!F5:F9998,Y4)+SUMIFS(Пр.откр.тер!N4:N9967,Пр.откр.тер!M4:M9967,B366,Пр.откр.тер!F4:F9967,Y4)</f>
        <v>0</v>
      </c>
      <c r="AA21" s="21">
        <f t="shared" si="0"/>
        <v>0</v>
      </c>
      <c r="AB21" s="21">
        <f t="shared" si="0"/>
        <v>0</v>
      </c>
      <c r="AC21" s="27">
        <f>SUMIFS(произв!A4:A9995,произв!N4:N9995,B366,произв!F4:F9995,AC4)+SUMIFS(торг!A4:A10000,торг!N4:N10000,B366,торг!F4:F10000,AC4)+SUMIFS(склад!A4:A9995,склад!N4:N9995,B366,склад!F4:F9995,AC4)+SUMIFS('обр '!A4:A9999,'обр '!N4:N9999,B366,'обр '!F4:F9999,AC4)+SUMIFS(детс!A4:A10000,детс!N4:N10000,B366,детс!F4:F10000,AC4)+SUMIFS(культ!A4:A10000,культ!N4:N10000,B366,культ!F4:F10000,AC4)+SUMIFS(спорт!A4:A10000,спорт!N4:N10000,B366,спорт!F4:F10000,AC4)+SUMIFS(лечеб!A4:A10000,лечеб!N4:N10000,B366,лечеб!F4:F10000,AC4)+SUMIFS(Баня!A4:A10000,Баня!N4:N10000,B366,Баня!F4:F10000,AC4)+SUMIFS(Адм!A4:A10000,Адм!N4:N10000,B366,Адм!F4:F10000,AC4)+SUMIFS(С.Х!A4:A9995,С.Х!N4:N9995,B366,С.Х!F4:F9995,AC4)+SUMIFS(новостр!A4:A9999,новостр!M4:M9999,B366,новостр!F4:F9999,AC4)+SUMIFS(авт!A4:A10004,авт!L4:L10004,B366,авт!F4:F10004,AC4)+SUMIFS(ЖС!A4:A10020,ЖС!R4:R10020,B366,ЖС!F4:F10020,AC4)+SUMIFS(Лес!A5:A9992,Лес!K5:K9992,B366,Лес!F5:F9992,AC4)+SUMIFS('степь '!A5:A9998,'степь '!J5:J9998,B366,'степь '!F5:F9998,AC4)+SUMIFS(Пр.откр.тер!A4:A9967,Пр.откр.тер!M4:M9967,B366,Пр.откр.тер!F4:F9967,AC4)</f>
        <v>0</v>
      </c>
      <c r="AD21" s="27">
        <f>SUMIFS(произв!O4:O9995,произв!N4:N9995,B366,произв!F4:F9995,AC4)+SUMIFS(торг!O4:O10000,торг!N4:N10000,B366,торг!F4:F10000,AC4)+SUMIFS(склад!O4:O9995,склад!N4:N9995,B366,склад!F4:F9995,AC4)+SUMIFS('обр '!O4:O9999,'обр '!N4:N9999,B366,'обр '!F4:F9999,AC4)+SUMIFS(детс!O4:O10000,детс!N4:N10000,B366,детс!F4:F10000,AC4)+SUMIFS(культ!O4:O10000,культ!N4:N10000,B366,культ!F4:F10000,AC4)+SUMIFS(спорт!O4:O10000,спорт!N4:N10000,B366,спорт!F4:F10000,AC4)+SUMIFS(лечеб!O4:O10000,лечеб!N4:N10000,B366,лечеб!F4:F10000,AC4)+SUMIFS(Баня!O4:O10000,Баня!N4:N10000,B366,Баня!F4:F10000,AC4)+SUMIFS(Адм!O4:O10000,Адм!N4:N10000,B366,Адм!F4:F10000,AC4)+SUMIFS(С.Х!O4:O9995,С.Х!N4:N9995,B366,С.Х!F4:F9995,AC4)+SUMIFS(новостр!N4:N9999,новостр!M4:M9999,B366,новостр!F4:F9999,AC4)+SUMIFS(авт!K4:K10004,авт!L4:L10004,B366,авт!F4:F10004,AC4)+SUMIFS(ЖС!S4:S10020,ЖС!R4:R10020,B366,ЖС!F4:F10020,AC4)+SUMIFS(Лес!L5:L9992,Лес!K5:K9992,B366,Лес!F5:F9992,AC4)+SUMIFS('степь '!K5:K9998,'степь '!J5:J9998,B366,'степь '!F5:F9998,AC4)+SUMIFS(Пр.откр.тер!N4:N9967,Пр.откр.тер!M4:M9967,B366,Пр.откр.тер!F4:F9967,AC4)</f>
        <v>0</v>
      </c>
      <c r="AE21" s="27">
        <f>SUMIFS(произв!A4:A9995,произв!N4:N9995,B366,произв!F4:F9995,AE4)+SUMIFS(торг!A4:A10000,торг!N4:N10000,B366,торг!F4:F10000,AE4)+SUMIFS(склад!A4:A9995,склад!N4:N9995,B366,склад!F4:F9995,AE4)+SUMIFS('обр '!A4:A9999,'обр '!N4:N9999,B366,'обр '!F4:F9999,AE4)+SUMIFS(детс!A4:A10000,детс!N4:N10000,B366,детс!F4:F10000,AE4)+SUMIFS(культ!A4:A10000,культ!N4:N10000,B366,культ!F4:F10000,AE4)+SUMIFS(спорт!A4:A10000,спорт!N4:N10000,B366,спорт!F4:F10000,AE4)+SUMIFS(лечеб!A4:A10000,лечеб!N4:N10000,B366,лечеб!F4:F10000,AE4)+SUMIFS(Баня!A4:A10000,Баня!N4:N10000,B366,Баня!F4:F10000,AE4)+SUMIFS(Адм!A4:A10000,Адм!N4:N10000,B366,Адм!F4:F10000,AE4)+SUMIFS(С.Х!A4:A9995,С.Х!N4:N9995,B366,С.Х!F4:F9995,AE4)+SUMIFS(новостр!A4:A9999,новостр!M4:M9999,B366,новостр!F4:F9999,AE4)+SUMIFS(авт!A4:A10004,авт!L4:L10004,B366,авт!F4:F10004,AE4)+SUMIFS(ЖС!A4:A10020,ЖС!R4:R10020,B366,ЖС!F4:F10020,AE4)+SUMIFS(Лес!A5:A9992,Лес!K5:K9992,B366,Лес!F5:F9992,AE4)+SUMIFS('степь '!A5:A9998,'степь '!J5:J9998,B366,'степь '!F5:F9998,AE4)+SUMIFS(Пр.откр.тер!A4:A9967,Пр.откр.тер!M4:M9967,B366,Пр.откр.тер!F4:F9967,AE4)</f>
        <v>0</v>
      </c>
      <c r="AF21" s="27">
        <f>SUMIFS(произв!O4:O9995,произв!N4:N9995,B366,произв!F4:F9995,AE4)+SUMIFS(торг!O4:O10000,торг!N4:N10000,B366,торг!F4:F10000,AE4)+SUMIFS(склад!O4:O9995,склад!N4:N9995,B366,склад!F4:F9995,AE4)+SUMIFS('обр '!O4:O9999,'обр '!N4:N9999,B366,'обр '!F4:F9999,AE4)+SUMIFS(детс!O4:O10000,детс!N4:N10000,B366,детс!F4:F10000,AE4)+SUMIFS(культ!O4:O10000,культ!N4:N10000,B366,культ!F4:F10000,AE4)+SUMIFS(спорт!O4:O10000,спорт!N4:N10000,B366,спорт!F4:F10000,AE4)+SUMIFS(лечеб!O4:O10000,лечеб!N4:N10000,B366,лечеб!F4:F10000,AE4)+SUMIFS(Баня!O4:O10000,Баня!N4:N10000,B366,Баня!F4:F10000,AE4)+SUMIFS(Адм!O4:O10000,Адм!N4:N10000,B366,Адм!F4:F10000,AE4)+SUMIFS(С.Х!O4:O9995,С.Х!N4:N9995,B366,С.Х!F4:F9995,AE4)+SUMIFS(новостр!N4:N9999,новостр!M4:M9999,B366,новостр!F4:F9999,AE4)+SUMIFS(авт!K4:K10004,авт!L4:L10004,B366,авт!F4:F10004,AE4)+SUMIFS(ЖС!S4:S10020,ЖС!R4:R10020,B366,ЖС!F4:F10020,AE4)+SUMIFS(Лес!L5:L9992,Лес!K5:K9992,B366,Лес!F5:F9992,AE4)+SUMIFS('степь '!K5:K9998,'степь '!J5:J9998,B366,'степь '!F5:F9998,AE4)+SUMIFS(Пр.откр.тер!N4:N9967,Пр.откр.тер!M4:M9967,B366,Пр.откр.тер!F4:F9967,AE4)</f>
        <v>0</v>
      </c>
      <c r="AG21" s="27">
        <f>SUMIFS(произв!A4:A9995,произв!N4:N9995,B366,произв!F4:F9995,AG4)+SUMIFS(торг!A4:A10000,торг!N4:N10000,B366,торг!F4:F10000,AG4)+SUMIFS(склад!A4:A9995,склад!N4:N9995,B366,склад!F4:F9995,AG4)+SUMIFS('обр '!A4:A9999,'обр '!N4:N9999,B366,'обр '!F4:F9999,AG4)+SUMIFS(детс!A4:A10000,детс!N4:N10000,B366,детс!F4:F10000,AG4)+SUMIFS(культ!A4:A10000,культ!N4:N10000,B366,культ!F4:F10000,AG4)+SUMIFS(спорт!A4:A10000,спорт!N4:N10000,B366,спорт!F4:F10000,AG4)+SUMIFS(лечеб!A4:A10000,лечеб!N4:N10000,B366,лечеб!F4:F10000,AG4)+SUMIFS(Баня!A4:A10000,Баня!N4:N10000,B366,Баня!F4:F10000,AG4)+SUMIFS(Адм!A4:A10000,Адм!N4:N10000,B366,Адм!F4:F10000,AG4)+SUMIFS(С.Х!A4:A9995,С.Х!N4:N9995,B366,С.Х!F4:F9995,AG4)+SUMIFS(новостр!A4:A9999,новостр!M4:M9999,B366,новостр!F4:F9999,AG4)+SUMIFS(авт!A4:A10004,авт!L4:L10004,B366,авт!F4:F10004,AG4)+SUMIFS(ЖС!A4:A10020,ЖС!R4:R10020,B366,ЖС!F4:F10020,AG4)+SUMIFS(Лес!A5:A9992,Лес!K5:K9992,B366,Лес!F5:F9992,AG4)+SUMIFS('степь '!A5:A9998,'степь '!J5:J9998,B366,'степь '!F5:F9998,AG4)+SUMIFS(Пр.откр.тер!A4:A9967,Пр.откр.тер!M4:M9967,B366,Пр.откр.тер!F4:F9967,AG4)</f>
        <v>0</v>
      </c>
      <c r="AH21" s="27">
        <f>SUMIFS(произв!O4:O9995,произв!N4:N9995,B366,произв!F4:F9995,AG4)+SUMIFS(торг!O4:O10000,торг!N4:N10000,B366,торг!F4:F10000,AG4)+SUMIFS(склад!O4:O9995,склад!N4:N9995,B366,склад!F4:F9995,AG4)+SUMIFS('обр '!O4:O9999,'обр '!N4:N9999,B366,'обр '!F4:F9999,AG4)+SUMIFS(детс!O4:O10000,детс!N4:N10000,B366,детс!F4:F10000,AG4)+SUMIFS(культ!O4:O10000,культ!N4:N10000,B366,культ!F4:F10000,AG4)+SUMIFS(спорт!O4:O10000,спорт!N4:N10000,B366,спорт!F4:F10000,AG4)+SUMIFS(лечеб!O4:O10000,лечеб!N4:N10000,B366,лечеб!F4:F10000,AG4)+SUMIFS(Баня!O4:O10000,Баня!N4:N10000,B366,Баня!F4:F10000,AG4)+SUMIFS(Адм!O4:O10000,Адм!N4:N10000,B366,Адм!F4:F10000,AG4)+SUMIFS(С.Х!O4:O9995,С.Х!N4:N9995,B366,С.Х!F4:F9995,AG4)+SUMIFS(новостр!N4:N9999,новостр!M4:M9999,B366,новостр!F4:F9999,AG4)+SUMIFS(авт!K4:K10004,авт!L4:L10004,B366,авт!F4:F10004,AG4)+SUMIFS(ЖС!S4:S10020,ЖС!R4:R10020,B366,ЖС!F4:F10020,AG4)+SUMIFS(Лес!L5:L9992,Лес!K5:K9992,B366,Лес!F5:F9992,AG4)+SUMIFS('степь '!K5:K9998,'степь '!J5:J9998,B366,'степь '!F5:F9998,AG4)+SUMIFS(Пр.откр.тер!N4:N9967,Пр.откр.тер!M4:M9967,B366,Пр.откр.тер!F4:F9967,AG4)</f>
        <v>0</v>
      </c>
      <c r="AI21" s="27">
        <f>SUMIFS(произв!A4:A9995,произв!N4:N9995,B366,произв!F4:F9995,AI4)+SUMIFS(торг!A4:A10000,торг!N4:N10000,B366,торг!F4:F10000,AI4)+SUMIFS(склад!A4:A9995,склад!N4:N9995,B366,склад!F4:F9995,AI4)+SUMIFS('обр '!A4:A9999,'обр '!N4:N9999,B366,'обр '!F4:F9999,AI4)+SUMIFS(детс!A4:A10000,детс!N4:N10000,B366,детс!F4:F10000,AI4)+SUMIFS(культ!A4:A10000,культ!N4:N10000,B366,культ!F4:F10000,AI4)+SUMIFS(спорт!A4:A10000,спорт!N4:N10000,B366,спорт!F4:F10000,AI4)+SUMIFS(лечеб!A4:A10000,лечеб!N4:N10000,B366,лечеб!F4:F10000,AI4)+SUMIFS(Баня!A4:A10000,Баня!N4:N10000,B366,Баня!F4:F10000,AI4)+SUMIFS(Адм!A4:A10000,Адм!N4:N10000,B366,Адм!F4:F10000,AI4)+SUMIFS(С.Х!A4:A9995,С.Х!N4:N9995,B366,С.Х!F4:F9995,AI4)+SUMIFS(новостр!A4:A9999,новостр!M4:M9999,B366,новостр!F4:F9999,AI4)+SUMIFS(авт!A4:A10004,авт!L4:L10004,B366,авт!F4:F10004,AI4)+SUMIFS(ЖС!A4:A10020,ЖС!R4:R10020,B366,ЖС!F4:F10020,AI4)+SUMIFS(Лес!A5:A9992,Лес!K5:K9992,B366,Лес!F5:F9992,AI4)+SUMIFS('степь '!A5:A9998,'степь '!J5:J9998,B366,'степь '!F5:F9998,AI4)+SUMIFS(Пр.откр.тер!A4:A9967,Пр.откр.тер!M4:M9967,B366,Пр.откр.тер!F4:F9967,AI4)</f>
        <v>0</v>
      </c>
      <c r="AJ21" s="27">
        <f>SUMIFS(произв!O4:O9995,произв!N4:N9995,B366,произв!F4:F9995,AI4)+SUMIFS(торг!O4:O10000,торг!N4:N10000,B366,торг!F4:F10000,AI4)+SUMIFS(склад!O4:O9995,склад!N4:N9995,B366,склад!F4:F9995,AI4)+SUMIFS('обр '!O4:O9999,'обр '!N4:N9999,B366,'обр '!F4:F9999,AI4)+SUMIFS(детс!O4:O10000,детс!N4:N10000,B366,детс!F4:F10000,AI4)+SUMIFS(культ!O4:O10000,культ!N4:N10000,B366,культ!F4:F10000,AI4)+SUMIFS(спорт!O4:O10000,спорт!N4:N10000,B366,спорт!F4:F10000,AI4)+SUMIFS(лечеб!O4:O10000,лечеб!N4:N10000,B366,лечеб!F4:F10000,AI4)+SUMIFS(Баня!O4:O10000,Баня!N4:N10000,B366,Баня!F4:F10000,AI4)+SUMIFS(Адм!O4:O10000,Адм!N4:N10000,B366,Адм!F4:F10000,AI4)+SUMIFS(С.Х!O4:O9995,С.Х!N4:N9995,B366,С.Х!F4:F9995,AI4)+SUMIFS(новостр!N4:N9999,новостр!M4:M9999,B366,новостр!F4:F9999,AI4)+SUMIFS(авт!K4:K10004,авт!L4:L10004,B366,авт!F4:F10004,AI4)+SUMIFS(ЖС!S4:S10020,ЖС!R4:R10020,B366,ЖС!F4:F10020,AI4)+SUMIFS(Лес!L5:L9992,Лес!K5:K9992,B366,Лес!F5:F9992,AI4)+SUMIFS('степь '!K5:K9998,'степь '!J5:J9998,B366,'степь '!F5:F9998,AI4)+SUMIFS(Пр.откр.тер!N4:N9967,Пр.откр.тер!M4:M9967,B366,Пр.откр.тер!F4:F9967,AI4)</f>
        <v>0</v>
      </c>
      <c r="AK21" s="27">
        <f>SUMIFS(произв!A4:A9995,произв!N4:N9995,B366,произв!F4:F9995,AK4)+SUMIFS(торг!A4:A10000,торг!N4:N10000,B366,торг!F4:F10000,AK4)+SUMIFS(склад!A4:A9995,склад!N4:N9995,B366,склад!F4:F9995,AK4)+SUMIFS('обр '!A4:A9999,'обр '!N4:N9999,B366,'обр '!F4:F9999,AK4)+SUMIFS(детс!A4:A10000,детс!N4:N10000,B366,детс!F4:F10000,AK4)+SUMIFS(культ!A4:A10000,культ!N4:N10000,B366,культ!F4:F10000,AK4)+SUMIFS(спорт!A4:A10000,спорт!N4:N10000,B366,спорт!F4:F10000,AK4)+SUMIFS(лечеб!A4:A10000,лечеб!N4:N10000,B366,лечеб!F4:F10000,AK4)+SUMIFS(Баня!A4:A10000,Баня!N4:N10000,B366,Баня!F4:F10000,AK4)+SUMIFS(Адм!A4:A10000,Адм!N4:N10000,B366,Адм!F4:F10000,AK4)+SUMIFS(С.Х!A4:A9995,С.Х!N4:N9995,B366,С.Х!F4:F9995,AK4)+SUMIFS(новостр!A4:A9999,новостр!M4:M9999,B366,новостр!F4:F9999,AK4)+SUMIFS(авт!A4:A10004,авт!L4:L10004,B366,авт!F4:F10004,AK4)+SUMIFS(ЖС!A4:A10020,ЖС!R4:R10020,B366,ЖС!F4:F10020,AK4)+SUMIFS(Лес!A5:A9992,Лес!K5:K9992,B366,Лес!F5:F9992,AK4)+SUMIFS('степь '!A5:A9998,'степь '!J5:J9998,B366,'степь '!F5:F9998,AK4)+SUMIFS(Пр.откр.тер!A4:A9967,Пр.откр.тер!M4:M9967,B366,Пр.откр.тер!F4:F9967,AK4)</f>
        <v>0</v>
      </c>
      <c r="AL21" s="27">
        <f>SUMIFS(произв!O4:O9995,произв!N4:N9995,B366,произв!F4:F9995,AK4)+SUMIFS(торг!O4:O10000,торг!N4:N10000,B366,торг!F4:F10000,AK4)+SUMIFS(склад!O4:O9995,склад!N4:N9995,B366,склад!F4:F9995,AK4)+SUMIFS('обр '!O4:O9999,'обр '!N4:N9999,B366,'обр '!F4:F9999,AK4)+SUMIFS(детс!O4:O10000,детс!N4:N10000,B366,детс!F4:F10000,AK4)+SUMIFS(культ!O4:O10000,культ!N4:N10000,B366,культ!F4:F10000,AK4)+SUMIFS(спорт!O4:O10000,спорт!N4:N10000,B366,спорт!F4:F10000,AK4)+SUMIFS(лечеб!O4:O10000,лечеб!N4:N10000,B366,лечеб!F4:F10000,AK4)+SUMIFS(Баня!O4:O10000,Баня!N4:N10000,B366,Баня!F4:F10000,AK4)+SUMIFS(Адм!O4:O10000,Адм!N4:N10000,B366,Адм!F4:F10000,AK4)+SUMIFS(С.Х!O4:O9995,С.Х!N4:N9995,B366,С.Х!F4:F9995,AK4)+SUMIFS(новостр!N4:N9999,новостр!M4:M9999,B366,новостр!F4:F9999,AK4)+SUMIFS(авт!K4:K10004,авт!L4:L10004,B366,авт!F4:F10004,AK4)+SUMIFS(ЖС!S4:S10020,ЖС!R4:R10020,B366,ЖС!F4:F10020,AK4)+SUMIFS(Лес!L5:L9992,Лес!K5:K9992,B366,Лес!F5:F9992,AK4)+SUMIFS('степь '!K5:K9998,'степь '!J5:J9998,B366,'степь '!F5:F9998,AK4)+SUMIFS(Пр.откр.тер!N4:N9967,Пр.откр.тер!M4:M9967,B366,Пр.откр.тер!F4:F9967,AK4)</f>
        <v>0</v>
      </c>
      <c r="AM21" s="27">
        <f>SUMIFS(произв!A4:A9995,произв!N4:N9995,B366,произв!F4:F9995,AM4)+SUMIFS(торг!A4:A10000,торг!N4:N10000,B366,торг!F4:F10000,AM4)+SUMIFS(склад!A4:A9995,склад!N4:N9995,B366,склад!F4:F9995,AM4)+SUMIFS('обр '!A4:A9999,'обр '!N4:N9999,B366,'обр '!F4:F9999,AM4)+SUMIFS(детс!A4:A10000,детс!N4:N10000,B366,детс!F4:F10000,AM4)+SUMIFS(культ!A4:A10000,культ!N4:N10000,B366,культ!F4:F10000,AM4)+SUMIFS(спорт!A4:A10000,спорт!N4:N10000,B366,спорт!F4:F10000,AM4)+SUMIFS(лечеб!A4:A10000,лечеб!N4:N10000,B366,лечеб!F4:F10000,AM4)+SUMIFS(Баня!A4:A10000,Баня!N4:N10000,B366,Баня!F4:F10000,AM4)+SUMIFS(Адм!A4:A10000,Адм!N4:N10000,B366,Адм!F4:F10000,AM4)+SUMIFS(С.Х!A4:A9995,С.Х!N4:N9995,B366,С.Х!F4:F9995,AM4)+SUMIFS(новостр!A4:A9999,новостр!M4:M9999,B366,новостр!F4:F9999,AM4)+SUMIFS(авт!A4:A10004,авт!L4:L10004,B366,авт!F4:F10004,AM4)+SUMIFS(ЖС!A4:A10020,ЖС!R4:R10020,B366,ЖС!F4:F10020,AM4)+SUMIFS(Лес!A5:A9992,Лес!K5:K9992,B366,Лес!F5:F9992,AM4)+SUMIFS('степь '!A5:A9998,'степь '!J5:J9998,B366,'степь '!F5:F9998,AM4)+SUMIFS(Пр.откр.тер!A4:A9967,Пр.откр.тер!M4:M9967,B366,Пр.откр.тер!F4:F9967,AM4)</f>
        <v>0</v>
      </c>
      <c r="AN21" s="27">
        <f>SUMIFS(произв!O4:O9995,произв!N4:N9995,B366,произв!F4:F9995,AM4)+SUMIFS(торг!O4:O10000,торг!N4:N10000,B366,торг!F4:F10000,AM4)+SUMIFS(склад!O4:O9995,склад!N4:N9995,B366,склад!F4:F9995,AM4)+SUMIFS('обр '!O4:O9999,'обр '!N4:N9999,B366,'обр '!F4:F9999,AM4)+SUMIFS(детс!O4:O10000,детс!N4:N10000,B366,детс!F4:F10000,AM4)+SUMIFS(культ!O4:O10000,культ!N4:N10000,B366,культ!F4:F10000,AM4)+SUMIFS(спорт!O4:O10000,спорт!N4:N10000,B366,спорт!F4:F10000,AM4)+SUMIFS(лечеб!O4:O10000,лечеб!N4:N10000,B366,лечеб!F4:F10000,AM4)+SUMIFS(Баня!O4:O10000,Баня!N4:N10000,B366,Баня!F4:F10000,AM4)+SUMIFS(Адм!O4:O10000,Адм!N4:N10000,B366,Адм!F4:F10000,AM4)+SUMIFS(С.Х!O4:O9995,С.Х!N4:N9995,B366,С.Х!F4:F9995,AM4)+SUMIFS(новостр!N4:N9999,новостр!M4:M9999,B366,новостр!F4:F9999,AM4)+SUMIFS(авт!K4:K10004,авт!L4:L10004,B366,авт!F4:F10004,AM4)+SUMIFS(ЖС!S4:S10020,ЖС!R4:R10020,B366,ЖС!F4:F10020,AM4)+SUMIFS(Лес!L5:L9992,Лес!K5:K9992,B366,Лес!F5:F9992,AM4)+SUMIFS('степь '!K5:K9998,'степь '!J5:J9998,B366,'степь '!F5:F9998,AM4)+SUMIFS(Пр.откр.тер!N4:N9967,Пр.откр.тер!M4:M9967,B366,Пр.откр.тер!F4:F9967,AM4)</f>
        <v>0</v>
      </c>
      <c r="AO21" s="27">
        <f>SUMIFS(произв!A4:A9995,произв!N4:N9995,B366,произв!F4:F9995,AO4)+SUMIFS(торг!A4:A10000,торг!N4:N10000,B366,торг!F4:F10000,AO4)+SUMIFS(склад!A4:A9995,склад!N4:N9995,B366,склад!F4:F9995,AO4)+SUMIFS('обр '!A4:A9999,'обр '!N4:N9999,B366,'обр '!F4:F9999,AO4)+SUMIFS(детс!A4:A10000,детс!N4:N10000,B366,детс!F4:F10000,AO4)+SUMIFS(культ!A4:A10000,культ!N4:N10000,B366,культ!F4:F10000,AO4)+SUMIFS(спорт!A4:A10000,спорт!N4:N10000,B366,спорт!F4:F10000,AO4)+SUMIFS(лечеб!A4:A10000,лечеб!N4:N10000,B366,лечеб!F4:F10000,AO4)+SUMIFS(Баня!A4:A10000,Баня!N4:N10000,B366,Баня!F4:F10000,AO4)+SUMIFS(Адм!A4:A10000,Адм!N4:N10000,B366,Адм!F4:F10000,AO4)+SUMIFS(С.Х!A4:A9995,С.Х!N4:N9995,B366,С.Х!F4:F9995,AO4)+SUMIFS(новостр!A4:A9999,новостр!M4:M9999,B366,новостр!F4:F9999,AO4)+SUMIFS(авт!A4:A10004,авт!L4:L10004,B366,авт!F4:F10004,AO4)+SUMIFS(ЖС!A4:A10020,ЖС!R4:R10020,B366,ЖС!F4:F10020,AO4)+SUMIFS(Лес!A5:A9992,Лес!K5:K9992,B366,Лес!F5:F9992,AO4)+SUMIFS('степь '!A5:A9998,'степь '!J5:J9998,B366,'степь '!F5:F9998,AO4)+SUMIFS(Пр.откр.тер!A4:A9967,Пр.откр.тер!M4:M9967,B366,Пр.откр.тер!F4:F9967,AO4)</f>
        <v>0</v>
      </c>
      <c r="AP21" s="27">
        <f>SUMIFS(произв!O4:O9995,произв!N4:N9995,B366,произв!F4:F9995,AO4)+SUMIFS(торг!O4:O10000,торг!N4:N10000,B366,торг!F4:F10000,AO4)+SUMIFS(склад!O4:O9995,склад!N4:N9995,B366,склад!F4:F9995,AO4)+SUMIFS('обр '!O4:O9999,'обр '!N4:N9999,B366,'обр '!F4:F9999,AO4)+SUMIFS(детс!O4:O10000,детс!N4:N10000,B366,детс!F4:F10000,AO4)+SUMIFS(культ!O4:O10000,культ!N4:N10000,B366,культ!F4:F10000,AO4)+SUMIFS(спорт!O4:O10000,спорт!N4:N10000,B366,спорт!F4:F10000,AO4)+SUMIFS(лечеб!O4:O10000,лечеб!N4:N10000,B366,лечеб!F4:F10000,AO4)+SUMIFS(Баня!O4:O10000,Баня!N4:N10000,B366,Баня!F4:F10000,AO4)+SUMIFS(Адм!O4:O10000,Адм!N4:N10000,B366,Адм!F4:F10000,AO4)+SUMIFS(С.Х!O4:O9995,С.Х!N4:N9995,B366,С.Х!F4:F9995,AO4)+SUMIFS(новостр!N4:N9999,новостр!M4:M9999,B366,новостр!F4:F9999,AO4)+SUMIFS(авт!K4:K10004,авт!L4:L10004,B366,авт!F4:F10004,AO4)+SUMIFS(ЖС!S4:S10020,ЖС!R4:R10020,B366,ЖС!F4:F10020,AO4)+SUMIFS(Лес!L5:L9992,Лес!K5:K9992,B366,Лес!F5:F9992,AO4)+SUMIFS('степь '!K5:K9998,'степь '!J5:J9998,B366,'степь '!F5:F9998,AO4)+SUMIFS(Пр.откр.тер!N4:N9967,Пр.откр.тер!M4:M9967,B366,Пр.откр.тер!F4:F9967,AO4)</f>
        <v>0</v>
      </c>
      <c r="AQ21" s="27">
        <f>SUMIFS(произв!A4:A9995,произв!N4:N9995,B366,произв!F4:F9995,AQ4)+SUMIFS(торг!A4:A10000,торг!N4:N10000,B366,торг!F4:F10000,AQ4)+SUMIFS(склад!A4:A9995,склад!N4:N9995,B366,склад!F4:F9995,AQ4)+SUMIFS('обр '!A4:A9999,'обр '!N4:N9999,B366,'обр '!F4:F9999,AQ4)+SUMIFS(детс!A4:A10000,детс!N4:N10000,B366,детс!F4:F10000,AQ4)+SUMIFS(культ!A4:A10000,культ!N4:N10000,B366,культ!F4:F10000,AQ4)+SUMIFS(спорт!A4:A10000,спорт!N4:N10000,B366,спорт!F4:F10000,AQ4)+SUMIFS(лечеб!A4:A10000,лечеб!N4:N10000,B366,лечеб!F4:F10000,AQ4)+SUMIFS(Баня!A4:A10000,Баня!N4:N10000,B366,Баня!F4:F10000,AQ4)+SUMIFS(Адм!A4:A10000,Адм!N4:N10000,B366,Адм!F4:F10000,AQ4)+SUMIFS(С.Х!A4:A9995,С.Х!N4:N9995,B366,С.Х!F4:F9995,AQ4)+SUMIFS(новостр!A4:A9999,новостр!M4:M9999,B366,новостр!F4:F9999,AQ4)+SUMIFS(авт!A4:A10004,авт!L4:L10004,B366,авт!F4:F10004,AQ4)+SUMIFS(ЖС!A4:A10020,ЖС!R4:R10020,B366,ЖС!F4:F10020,AQ4)+SUMIFS(Лес!A5:A9992,Лес!K5:K9992,B366,Лес!F5:F9992,AQ4)+SUMIFS('степь '!A5:A9998,'степь '!J5:J9998,B366,'степь '!F5:F9998,AQ4)+SUMIFS(Пр.откр.тер!A4:A9967,Пр.откр.тер!M4:M9967,B366,Пр.откр.тер!F4:F9967,AQ4)</f>
        <v>0</v>
      </c>
      <c r="AR21" s="27">
        <f>SUMIFS(произв!O4:O9995,произв!N4:N9995,B366,произв!F4:F9995,AQ4)+SUMIFS(торг!O4:O10000,торг!N4:N10000,B366,торг!F4:F10000,AQ4)+SUMIFS(склад!O4:O9995,склад!N4:N9995,B366,склад!F4:F9995,AQ4)+SUMIFS('обр '!O4:O9999,'обр '!N4:N9999,B366,'обр '!F4:F9999,AQ4)+SUMIFS(детс!O4:O10000,детс!N4:N10000,B366,детс!F4:F10000,AQ4)+SUMIFS(культ!O4:O10000,культ!N4:N10000,B366,культ!F4:F10000,AQ4)+SUMIFS(спорт!O4:O10000,спорт!N4:N10000,B366,спорт!F4:F10000,AQ4)+SUMIFS(лечеб!O4:O10000,лечеб!N4:N10000,B366,лечеб!F4:F10000,AQ4)+SUMIFS(Баня!O4:O10000,Баня!N4:N10000,B366,Баня!F4:F10000,AQ4)+SUMIFS(Адм!O4:O10000,Адм!N4:N10000,B366,Адм!F4:F10000,AQ4)+SUMIFS(С.Х!O4:O9995,С.Х!N4:N9995,B366,С.Х!F4:F9995,AQ4)+SUMIFS(новостр!N4:N9999,новостр!M4:M9999,B366,новостр!F4:F9999,AQ4)+SUMIFS(авт!K4:K10004,авт!L4:L10004,B366,авт!F4:F10004,AQ4)+SUMIFS(ЖС!S4:S10020,ЖС!R4:R10020,B366,ЖС!F4:F10020,AQ4)+SUMIFS(Лес!L5:L9992,Лес!K5:K9992,B366,Лес!F5:F9992,AQ4)+SUMIFS('степь '!K5:K9998,'степь '!J5:J9998,B366,'степь '!F5:F9998,AQ4)+SUMIFS(Пр.откр.тер!N4:N9967,Пр.откр.тер!M4:M9967,B366,Пр.откр.тер!F4:F9967,AQ4)</f>
        <v>0</v>
      </c>
      <c r="AS21" s="27">
        <f>SUMIFS(произв!A4:A9995,произв!N4:N9995,B366,произв!F4:F9995,AS4)+SUMIFS(торг!A4:A10000,торг!N4:N10000,B366,торг!F4:F10000,AS4)+SUMIFS(склад!A4:A9995,склад!N4:N9995,B366,склад!F4:F9995,AS4)+SUMIFS('обр '!A4:A9999,'обр '!N4:N9999,B366,'обр '!F4:F9999,AS4)+SUMIFS(детс!A4:A10000,детс!N4:N10000,B366,детс!F4:F10000,AS4)+SUMIFS(культ!A4:A10000,культ!N4:N10000,B366,культ!F4:F10000,AS4)+SUMIFS(спорт!A4:A10000,спорт!N4:N10000,B366,спорт!F4:F10000,AS4)+SUMIFS(лечеб!A4:A10000,лечеб!N4:N10000,B366,лечеб!F4:F10000,AS4)+SUMIFS(Баня!A4:A10000,Баня!N4:N10000,B366,Баня!F4:F10000,AS4)+SUMIFS(Адм!A4:A10000,Адм!N4:N10000,B366,Адм!F4:F10000,AS4)+SUMIFS(С.Х!A4:A9995,С.Х!N4:N9995,B366,С.Х!F4:F9995,AS4)+SUMIFS(новостр!A4:A9999,новостр!M4:M9999,B366,новостр!F4:F9999,AS4)+SUMIFS(авт!A4:A10004,авт!L4:L10004,B366,авт!F4:F10004,AS4)+SUMIFS(ЖС!A4:A10020,ЖС!R4:R10020,B366,ЖС!F4:F10020,AS4)+SUMIFS(Лес!A5:A9992,Лес!K5:K9992,B366,Лес!F5:F9992,AS4)+SUMIFS('степь '!A5:A9998,'степь '!J5:J9998,B366,'степь '!F5:F9998,AS4)+SUMIFS(Пр.откр.тер!A4:A9967,Пр.откр.тер!M4:M9967,B366,Пр.откр.тер!F4:F9967,AS4)</f>
        <v>0</v>
      </c>
      <c r="AT21" s="27">
        <f>SUMIFS(произв!O4:O9995,произв!N4:N9995,B366,произв!F4:F9995,AS4)+SUMIFS(торг!O4:O10000,торг!N4:N10000,B366,торг!F4:F10000,AS4)+SUMIFS(склад!O4:O9995,склад!N4:N9995,B366,склад!F4:F9995,AS4)+SUMIFS('обр '!O4:O9999,'обр '!N4:N9999,B366,'обр '!F4:F9999,AS4)+SUMIFS(детс!O4:O10000,детс!N4:N10000,B366,детс!F4:F10000,AS4)+SUMIFS(культ!O4:O10000,культ!N4:N10000,B366,культ!F4:F10000,AS4)+SUMIFS(спорт!O4:O10000,спорт!N4:N10000,B366,спорт!F4:F10000,AS4)+SUMIFS(лечеб!O4:O10000,лечеб!N4:N10000,B366,лечеб!F4:F10000,AS4)+SUMIFS(Баня!O4:O10000,Баня!N4:N10000,B366,Баня!F4:F10000,AS4)+SUMIFS(Адм!O4:O10000,Адм!N4:N10000,B366,Адм!F4:F10000,AS4)+SUMIFS(С.Х!O4:O9995,С.Х!N4:N9995,B366,С.Х!F4:F9995,AS4)+SUMIFS(новостр!N4:N9999,новостр!M4:M9999,B366,новостр!F4:F9999,AS4)+SUMIFS(авт!K4:K10004,авт!L4:L10004,B366,авт!F4:F10004,AS4)+SUMIFS(ЖС!S4:S10020,ЖС!R4:R10020,B366,ЖС!F4:F10020,AS4)+SUMIFS(Лес!L5:L9992,Лес!K5:K9992,B366,Лес!F5:F9992,AS4)+SUMIFS('степь '!K5:K9998,'степь '!J5:J9998,B366,'степь '!F5:F9998,AS4)+SUMIFS(Пр.откр.тер!N4:N9967,Пр.откр.тер!M4:M9967,B366,Пр.откр.тер!F4:F9967,AS4)</f>
        <v>0</v>
      </c>
      <c r="AU21" s="27">
        <f>SUMIFS(произв!A4:A9995,произв!N4:N9995,B366,произв!F4:F9995,AU4)+SUMIFS(торг!A4:A10000,торг!N4:N10000,B366,торг!F4:F10000,AU4)+SUMIFS(склад!A4:A9995,склад!N4:N9995,B366,склад!F4:F9995,AU4)+SUMIFS('обр '!A4:A9999,'обр '!N4:N9999,B366,'обр '!F4:F9999,AU4)+SUMIFS(детс!A4:A10000,детс!N4:N10000,B366,детс!F4:F10000,AU4)+SUMIFS(культ!A4:A10000,культ!N4:N10000,B366,культ!F4:F10000,AU4)+SUMIFS(спорт!A4:A10000,спорт!N4:N10000,B366,спорт!F4:F10000,AU4)+SUMIFS(лечеб!A4:A10000,лечеб!N4:N10000,B366,лечеб!F4:F10000,AU4)+SUMIFS(Баня!A4:A10000,Баня!N4:N10000,B366,Баня!F4:F10000,AU4)+SUMIFS(Адм!A4:A10000,Адм!N4:N10000,B366,Адм!F4:F10000,AU4)+SUMIFS(С.Х!A4:A9995,С.Х!N4:N9995,B366,С.Х!F4:F9995,AU4)+SUMIFS(новостр!A4:A9999,новостр!M4:M9999,B366,новостр!F4:F9999,AU4)+SUMIFS(авт!A4:A10004,авт!L4:L10004,B366,авт!F4:F10004,AU4)+SUMIFS(ЖС!A4:A10020,ЖС!R4:R10020,B366,ЖС!F4:F10020,AU4)+SUMIFS(Лес!A5:A9992,Лес!K5:K9992,B366,Лес!F5:F9992,AU4)+SUMIFS('степь '!A5:A9998,'степь '!J5:J9998,B366,'степь '!F5:F9998,AU4)+SUMIFS(Пр.откр.тер!A4:A9967,Пр.откр.тер!M4:M9967,B366,Пр.откр.тер!F4:F9967,AU4)</f>
        <v>0</v>
      </c>
      <c r="AV21" s="27">
        <f>SUMIFS(произв!O4:O9995,произв!N4:N9995,B366,произв!F4:F9995,AU4)+SUMIFS(торг!O4:O10000,торг!N4:N10000,B366,торг!F4:F10000,AU4)+SUMIFS(склад!O4:O9995,склад!N4:N9995,B366,склад!F4:F9995,AU4)+SUMIFS('обр '!O4:O9999,'обр '!N4:N9999,B366,'обр '!F4:F9999,AU4)+SUMIFS(детс!O4:O10000,детс!N4:N10000,B366,детс!F4:F10000,AU4)+SUMIFS(культ!O4:O10000,культ!N4:N10000,B366,культ!F4:F10000,AU4)+SUMIFS(спорт!O4:O10000,спорт!N4:N10000,B366,спорт!F4:F10000,AU4)+SUMIFS(лечеб!O4:O10000,лечеб!N4:N10000,B366,лечеб!F4:F10000,AU4)+SUMIFS(Баня!O4:O10000,Баня!N4:N10000,B366,Баня!F4:F10000,AU4)+SUMIFS(Адм!O4:O10000,Адм!N4:N10000,B366,Адм!F4:F10000,AU4)+SUMIFS(С.Х!O4:O9995,С.Х!N4:N9995,B366,С.Х!F4:F9995,AU4)+SUMIFS(новостр!N4:N9999,новостр!M4:M9999,B366,новостр!F4:F9999,AU4)+SUMIFS(авт!K4:K10004,авт!L4:L10004,B366,авт!F4:F10004,AU4)+SUMIFS(ЖС!S4:S10020,ЖС!R4:R10020,B366,ЖС!F4:F10020,AU4)+SUMIFS(Лес!L5:L9992,Лес!K5:K9992,B366,Лес!F5:F9992,AU4)+SUMIFS('степь '!K5:K9998,'степь '!J5:J9998,B366,'степь '!F5:F9998,AU4)+SUMIFS(Пр.откр.тер!N4:N9967,Пр.откр.тер!M4:M9967,B366,Пр.откр.тер!F4:F9967,AU4)</f>
        <v>0</v>
      </c>
    </row>
    <row r="22" spans="1:90" ht="16.5" thickBot="1">
      <c r="A22" s="236" t="s">
        <v>176</v>
      </c>
      <c r="B22" s="236" t="s">
        <v>177</v>
      </c>
      <c r="C22" s="432">
        <f t="shared" si="2"/>
        <v>0</v>
      </c>
      <c r="D22" s="2309">
        <f t="shared" si="3"/>
        <v>0</v>
      </c>
      <c r="E22" s="481">
        <v>0</v>
      </c>
      <c r="F22" s="482">
        <v>0</v>
      </c>
      <c r="G22" s="2352">
        <f>C22/C48*100%</f>
        <v>0</v>
      </c>
      <c r="H22" s="2353">
        <f>D22/D48*100%</f>
        <v>0</v>
      </c>
      <c r="I22" s="465">
        <f>SUMIFS(произв!A4:A9995,произв!N4:N9995,B367,произв!F4:F9995,I4)+SUMIFS(торг!A4:A10000,торг!N4:N10000,B367,торг!F4:F10000,I4)+SUMIFS(склад!A4:A9995,склад!N4:N9995,B367,склад!F4:F9995,I4)+SUMIFS('обр '!A4:A9999,'обр '!N4:N9999,B367,'обр '!F4:F9999,I4)+SUMIFS(детс!A4:A10000,детс!N4:N10000,B367,детс!F4:F10000,I4)+SUMIFS(культ!A4:A10000,культ!N4:N10000,B367,культ!F4:F10000,I4)+SUMIFS(спорт!A4:A10000,спорт!N4:N10000,B367,спорт!F4:F10000,I4)+SUMIFS(лечеб!A4:A10000,лечеб!N4:N10000,B367,лечеб!F4:F10000,I4)+SUMIFS(Баня!A4:A10000,Баня!N4:N10000,B367,Баня!F4:F10000,I4)+SUMIFS(Адм!A4:A10000,Адм!N4:N10000,B367,Адм!F4:F10000,I4)+SUMIFS(С.Х!A4:A9995,С.Х!N4:N9995,B367,С.Х!F4:F9995,I4)+SUMIFS(новостр!A4:A9999,новостр!M4:M9999,B367,новостр!F4:F9999,I4)+SUMIFS(авт!A4:A10004,авт!L4:L10004,B367,авт!F4:F10004,I4)+SUMIFS(ЖС!A4:A10020,ЖС!R4:R10020,B367,ЖС!F4:F10020,I4)+SUMIFS(Лес!A5:A9992,Лес!K5:K9992,B367,Лес!F5:F9992,I4)+SUMIFS('степь '!A5:A9998,'степь '!J5:J9998,B367,'степь '!F5:F9998,I4)+SUMIFS(Пр.откр.тер!A4:A9967,Пр.откр.тер!M4:M9967,B367,Пр.откр.тер!F4:F9967,I4)</f>
        <v>0</v>
      </c>
      <c r="J22" s="25">
        <f>SUMIFS(произв!O4:O9995,произв!N4:N9995,B367,произв!F4:F9995,I4)+SUMIFS(торг!O4:O10000,торг!N4:N10000,B367,торг!F4:F10000,I4)+SUMIFS(склад!O4:O9995,склад!N4:N9995,B367,склад!F4:F9995,I4)+SUMIFS('обр '!O4:O9999,'обр '!N4:N9999,B367,'обр '!F4:F9999,I4)+SUMIFS(детс!O4:O10000,детс!N4:N10000,B367,детс!F4:F10000,I4)+SUMIFS(культ!O4:O10000,культ!N4:N10000,B367,культ!F4:F10000,I4)+SUMIFS(спорт!O4:O10000,спорт!N4:N10000,B367,спорт!F4:F10000,I4)+SUMIFS(лечеб!O4:O10000,лечеб!N4:N10000,B367,лечеб!F4:F10000,I4)+SUMIFS(Баня!O4:O10000,Баня!N4:N10000,B367,Баня!F4:F10000,I4)+SUMIFS(Адм!O4:O10000,Адм!N4:N10000,B367,Адм!F4:F10000,I4)+SUMIFS(С.Х!O4:O9995,С.Х!N4:N9995,B367,С.Х!F4:F9995,I4)+SUMIFS(новостр!N4:N9999,новостр!M4:M9999,B367,новостр!F4:F9999,I4)+SUMIFS(авт!K4:K10004,авт!L4:L10004,B367,авт!F4:F10004,I4)+SUMIFS(ЖС!S4:S10020,ЖС!R4:R10020,B367,ЖС!F4:F10020,I4)+SUMIFS(Лес!L5:L9992,Лес!K5:K9992,B367,Лес!F5:F9992,I4)+SUMIFS('степь '!K5:K9998,'степь '!J5:J9998,B367,'степь '!F5:F9998,I4)+SUMIFS(Пр.откр.тер!N4:N9967,Пр.откр.тер!M4:M9967,B367,Пр.откр.тер!F4:F9967,I4)</f>
        <v>0</v>
      </c>
      <c r="K22" s="26">
        <f>SUMIFS(произв!A4:A9995,произв!N4:N9995,B367,произв!F4:F9995,K4)+SUMIFS(торг!A4:A10000,торг!N4:N10000,B367,торг!F4:F10000,K4)+SUMIFS(склад!A4:A9995,склад!N4:N9995,B367,склад!F4:F9995,K4)+SUMIFS('обр '!A4:A9999,'обр '!N4:N9999,B367,'обр '!F4:F9999,K4)+SUMIFS(детс!A4:A10000,детс!N4:N10000,B367,детс!F4:F10000,K4)+SUMIFS(культ!A4:A10000,культ!N4:N10000,B367,культ!F4:F10000,K4)+SUMIFS(спорт!A4:A10000,спорт!N4:N10000,B367,спорт!F4:F10000,K4)+SUMIFS(лечеб!A4:A10000,лечеб!N4:N10000,B367,лечеб!F4:F10000,K4)+SUMIFS(Баня!A4:A10000,Баня!N4:N10000,B367,Баня!F4:F10000,K4)+SUMIFS(Адм!A4:A10000,Адм!N4:N10000,B367,Адм!F4:F10000,K4)+SUMIFS(С.Х!A4:A9995,С.Х!N4:N9995,B367,С.Х!F4:F9995,K4)+SUMIFS(новостр!A4:A9999,новостр!M4:M9999,B367,новостр!F4:F9999,K4)+SUMIFS(авт!A4:A10004,авт!L4:L10004,B367,авт!F4:F10004,K4)+SUMIFS(ЖС!A4:A10020,ЖС!R4:R10020,B367,ЖС!F4:F10020,K4)+SUMIFS(Лес!A5:A9992,Лес!K5:K9992,B367,Лес!F5:F9992,K4)+SUMIFS('степь '!A5:A9998,'степь '!J5:J9998,B367,'степь '!F5:F9998,K4)+SUMIFS(Пр.откр.тер!A4:A9967,Пр.откр.тер!M4:M9967,B367,Пр.откр.тер!F4:F9967,K4)</f>
        <v>0</v>
      </c>
      <c r="L22" s="27">
        <f>SUMIFS(произв!O4:O9995,произв!N4:N9995,B367,произв!F4:F9995,K4)+SUMIFS(торг!O4:O10000,торг!N4:N10000,B367,торг!F4:F10000,K4)+SUMIFS(склад!O4:O9995,склад!N4:N9995,B367,склад!F4:F9995,K4)+SUMIFS('обр '!O4:O9999,'обр '!N4:N9999,B367,'обр '!F4:F9999,K4)+SUMIFS(детс!O4:O10000,детс!N4:N10000,B367,детс!F4:F10000,K4)+SUMIFS(культ!O4:O10000,культ!N4:N10000,B367,культ!F4:F10000,K4)+SUMIFS(спорт!O4:O10000,спорт!N4:N10000,B367,спорт!F4:F10000,K4)+SUMIFS(лечеб!O4:O10000,лечеб!N4:N10000,B367,лечеб!F4:F10000,K4)+SUMIFS(Баня!O4:O10000,Баня!N4:N10000,B367,Баня!F4:F10000,K4)+SUMIFS(Адм!O4:O10000,Адм!N4:N10000,B367,Адм!F4:F10000,K4)+SUMIFS(С.Х!O4:O9995,С.Х!N4:N9995,B367,С.Х!F4:F9995,K4)+SUMIFS(новостр!N4:N9999,новостр!M4:M9999,B367,новостр!F4:F9999,K4)+SUMIFS(авт!K4:K10004,авт!L4:L10004,B367,авт!F4:F10004,K4)+SUMIFS(ЖС!S4:S10020,ЖС!R4:R10020,B367,ЖС!F4:F10020,K4)+SUMIFS(Лес!L5:L9992,Лес!K5:K9992,B367,Лес!F5:F9992,K4)+SUMIFS('степь '!K5:K9998,'степь '!J5:J9998,B367,'степь '!F5:F9998,K4)+SUMIFS(Пр.откр.тер!N4:N9967,Пр.откр.тер!M4:M9967,B367,Пр.откр.тер!F4:F9967,K4)</f>
        <v>0</v>
      </c>
      <c r="M22" s="27">
        <f>SUMIFS(произв!A4:A9995,произв!N4:N9995,B367,произв!F4:F9995,M4)+SUMIFS(торг!A4:A10000,торг!N4:N10000,B367,торг!F4:F10000,M4)+SUMIFS(склад!A4:A9995,склад!N4:N9995,B367,склад!F4:F9995,M4)+SUMIFS('обр '!A4:A9999,'обр '!N4:N9999,B367,'обр '!F4:F9999,M4)+SUMIFS(детс!A4:A10000,детс!N4:N10000,B367,детс!F4:F10000,M4)+SUMIFS(культ!A4:A10000,культ!N4:N10000,B367,культ!F4:F10000,M4)+SUMIFS(спорт!A4:A10000,спорт!N4:N10000,B367,спорт!F4:F10000,M4)+SUMIFS(лечеб!A4:A10000,лечеб!N4:N10000,B367,лечеб!F4:F10000,M4)+SUMIFS(Баня!A4:A10000,Баня!N4:N10000,B367,Баня!F4:F10000,M4)+SUMIFS(Адм!A4:A10000,Адм!N4:N10000,B367,Адм!F4:F10000,M4)+SUMIFS(С.Х!A4:A9995,С.Х!N4:N9995,B367,С.Х!F4:F9995,M4)+SUMIFS(новостр!A4:A9999,новостр!M4:M9999,B367,новостр!F4:F9999,M4)+SUMIFS(авт!A4:A10004,авт!L4:L10004,B367,авт!F4:F10004,M4)+SUMIFS(ЖС!A4:A10020,ЖС!R4:R10020,B367,ЖС!F4:F10020,M4)+SUMIFS(Лес!A5:A9992,Лес!K5:K9992,B367,Лес!F5:F9992,M4)+SUMIFS('степь '!A5:A9998,'степь '!J5:J9998,B367,'степь '!F5:F9998,M4)+SUMIFS(Пр.откр.тер!A4:A9967,Пр.откр.тер!M4:M9967,B367,Пр.откр.тер!F4:F9967,M4)</f>
        <v>0</v>
      </c>
      <c r="N22" s="27">
        <f>SUMIFS(произв!O4:O9995,произв!N4:N9995,B367,произв!F4:F9995,M4)+SUMIFS(торг!O4:O10000,торг!N4:N10000,B367,торг!F4:F10000,M4)+SUMIFS(склад!O4:O9995,склад!N4:N9995,B367,склад!F4:F9995,M4)+SUMIFS('обр '!O4:O9999,'обр '!N4:N9999,B367,'обр '!F4:F9999,M4)+SUMIFS(детс!O4:O10000,детс!N4:N10000,B367,детс!F4:F10000,M4)+SUMIFS(культ!O4:O10000,культ!N4:N10000,B367,культ!F4:F10000,M4)+SUMIFS(спорт!O4:O10000,спорт!N4:N10000,B367,спорт!F4:F10000,M4)+SUMIFS(лечеб!O4:O10000,лечеб!N4:N10000,B367,лечеб!F4:F10000,M4)+SUMIFS(Баня!O4:O10000,Баня!N4:N10000,B367,Баня!F4:F10000,M4)+SUMIFS(Адм!O4:O10000,Адм!N4:N10000,B367,Адм!F4:F10000,M4)+SUMIFS(С.Х!O4:O9995,С.Х!N4:N9995,B367,С.Х!F4:F9995,M4)+SUMIFS(новостр!N4:N9999,новостр!M4:M9999,B367,новостр!F4:F9999,M4)+SUMIFS(авт!K4:K10004,авт!L4:L10004,B367,авт!F4:F10004,M4)+SUMIFS(ЖС!S4:S10020,ЖС!R4:R10020,B367,ЖС!F4:F10020,M4)+SUMIFS(Лес!L5:L9992,Лес!K5:K9992,B367,Лес!F5:F9992,M4)+SUMIFS('степь '!K5:K9998,'степь '!J5:J9998,B367,'степь '!F5:F9998,M4)+SUMIFS(Пр.откр.тер!N4:N9967,Пр.откр.тер!M4:M9967,B367,Пр.откр.тер!F4:F9967,M4)</f>
        <v>0</v>
      </c>
      <c r="O22" s="27">
        <f>SUMIFS(произв!A4:A9995,произв!N4:N9995,B367,произв!F4:F9995,O4)+SUMIFS(торг!A4:A10000,торг!N4:N10000,B367,торг!F4:F10000,O4)+SUMIFS(склад!A4:A9995,склад!N4:N9995,B367,склад!F4:F9995,O4)+SUMIFS('обр '!A4:A9999,'обр '!N4:N9999,B367,'обр '!F4:F9999,O4)+SUMIFS(детс!A4:A10000,детс!N4:N10000,B367,детс!F4:F10000,O4)+SUMIFS(культ!A4:A10000,культ!N4:N10000,B367,культ!F4:F10000,O4)+SUMIFS(спорт!A4:A10000,спорт!N4:N10000,B367,спорт!F4:F10000,O4)+SUMIFS(лечеб!A4:A10000,лечеб!N4:N10000,B367,лечеб!F4:F10000,O4)+SUMIFS(Баня!A4:A10000,Баня!N4:N10000,B367,Баня!F4:F10000,O4)+SUMIFS(Адм!A4:A10000,Адм!N4:N10000,B367,Адм!F4:F10000,O4)+SUMIFS(С.Х!A4:A9995,С.Х!N4:N9995,B367,С.Х!F4:F9995,O4)+SUMIFS(новостр!A4:A9999,новостр!M4:M9999,B367,новостр!F4:F9999,O4)+SUMIFS(авт!A4:A10004,авт!L4:L10004,B367,авт!F4:F10004,O4)+SUMIFS(ЖС!A4:A10020,ЖС!R4:R10020,B367,ЖС!F4:F10020,O4)+SUMIFS(Лес!A5:A9992,Лес!K5:K9992,B367,Лес!F5:F9992,O4)+SUMIFS('степь '!A5:A9998,'степь '!J5:J9998,B367,'степь '!F5:F9998,O4)+SUMIFS(Пр.откр.тер!A4:A9967,Пр.откр.тер!M4:M9967,B367,Пр.откр.тер!F4:F9967,O4)</f>
        <v>0</v>
      </c>
      <c r="P22" s="27">
        <f>SUMIFS(произв!O4:O9995,произв!N4:N9995,B367,произв!F4:F9995,O4)+SUMIFS(торг!O4:O10000,торг!N4:N10000,B367,торг!F4:F10000,O4)+SUMIFS(склад!O4:O9995,склад!N4:N9995,B367,склад!F4:F9995,O4)+SUMIFS('обр '!O4:O9999,'обр '!N4:N9999,B367,'обр '!F4:F9999,O4)+SUMIFS(детс!O4:O10000,детс!N4:N10000,B367,детс!F4:F10000,O4)+SUMIFS(культ!O4:O10000,культ!N4:N10000,B367,культ!F4:F10000,O4)+SUMIFS(спорт!O4:O10000,спорт!N4:N10000,B367,спорт!F4:F10000,O4)+SUMIFS(лечеб!O4:O10000,лечеб!N4:N10000,B367,лечеб!F4:F10000,O4)+SUMIFS(Баня!O4:O10000,Баня!N4:N10000,B367,Баня!F4:F10000,O4)+SUMIFS(Адм!O4:O10000,Адм!N4:N10000,B367,Адм!F4:F10000,O4)+SUMIFS(С.Х!O4:O9995,С.Х!N4:N9995,B367,С.Х!F4:F9995,O4)+SUMIFS(новостр!N4:N9999,новостр!M4:M9999,B367,новостр!F4:F9999,O4)+SUMIFS(авт!K4:K10004,авт!L4:L10004,B367,авт!F4:F10004,O4)+SUMIFS(ЖС!S4:S10020,ЖС!R4:R10020,B367,ЖС!F4:F10020,O4)+SUMIFS(Лес!L5:L9992,Лес!K5:K9992,B367,Лес!F5:F9992,O4)+SUMIFS('степь '!K5:K9998,'степь '!J5:J9998,B367,'степь '!F5:F9998,O4)+SUMIFS(Пр.откр.тер!N4:N9967,Пр.откр.тер!M4:M9967,B367,Пр.откр.тер!F4:F9967,O4)</f>
        <v>0</v>
      </c>
      <c r="Q22" s="27">
        <f>SUMIFS(произв!A4:A9995,произв!N4:N9995,B367,произв!F4:F9995,Q4)+SUMIFS(торг!A4:A10000,торг!N4:N10000,B367,торг!F4:F10000,Q4)+SUMIFS(склад!A4:A9995,склад!N4:N9995,B367,склад!F4:F9995,Q4)+SUMIFS('обр '!A4:A9999,'обр '!N4:N9999,B367,'обр '!F4:F9999,Q4)+SUMIFS(детс!A4:A10000,детс!N4:N10000,B367,детс!F4:F10000,Q4)+SUMIFS(культ!A4:A10000,культ!N4:N10000,B367,культ!F4:F10000,Q4)+SUMIFS(спорт!A4:A10000,спорт!N4:N10000,B367,спорт!F4:F10000,Q4)+SUMIFS(лечеб!A4:A10000,лечеб!N4:N10000,B367,лечеб!F4:F10000,Q4)+SUMIFS(Баня!A4:A10000,Баня!N4:N10000,B367,Баня!F4:F10000,Q4)+SUMIFS(Адм!A4:A10000,Адм!N4:N10000,B367,Адм!F4:F10000,Q4)+SUMIFS(С.Х!A4:A9995,С.Х!N4:N9995,B367,С.Х!F4:F9995,Q4)+SUMIFS(новостр!A4:A9999,новостр!M4:M9999,B367,новостр!F4:F9999,Q4)+SUMIFS(авт!A4:A10004,авт!L4:L10004,B367,авт!F4:F10004,Q4)+SUMIFS(ЖС!A4:A10020,ЖС!R4:R10020,B367,ЖС!F4:F10020,Q4)+SUMIFS(Лес!A5:A9992,Лес!K5:K9992,B367,Лес!F5:F9992,Q4)+SUMIFS('степь '!A5:A9998,'степь '!J5:J9998,B367,'степь '!F5:F9998,Q4)+SUMIFS(Пр.откр.тер!A4:A9967,Пр.откр.тер!M4:M9967,B367,Пр.откр.тер!F4:F9967,Q4)</f>
        <v>0</v>
      </c>
      <c r="R22" s="27">
        <f>SUMIFS(произв!O4:O9995,произв!N4:N9995,B367,произв!F4:F9995,Q4)+SUMIFS(торг!O4:O10000,торг!N4:N10000,B367,торг!F4:F10000,Q4)+SUMIFS(склад!O4:O9995,склад!N4:N9995,B367,склад!F4:F9995,Q4)+SUMIFS('обр '!O4:O9999,'обр '!N4:N9999,B367,'обр '!F4:F9999,Q4)+SUMIFS(детс!O4:O10000,детс!N4:N10000,B367,детс!F4:F10000,Q4)+SUMIFS(культ!O4:O10000,культ!N4:N10000,B367,культ!F4:F10000,Q4)+SUMIFS(спорт!O4:O10000,спорт!N4:N10000,B367,спорт!F4:F10000,Q4)+SUMIFS(лечеб!O4:O10000,лечеб!N4:N10000,B367,лечеб!F4:F10000,Q4)+SUMIFS(Баня!O4:O10000,Баня!N4:N10000,B367,Баня!F4:F10000,Q4)+SUMIFS(Адм!O4:O10000,Адм!N4:N10000,B367,Адм!F4:F10000,Q4)+SUMIFS(С.Х!O4:O9995,С.Х!N4:N9995,B367,С.Х!F4:F9995,Q4)+SUMIFS(новостр!N4:N9999,новостр!M4:M9999,B367,новостр!F4:F9999,Q4)+SUMIFS(авт!K4:K10004,авт!L4:L10004,B367,авт!F4:F10004,Q4)+SUMIFS(ЖС!S4:S10020,ЖС!R4:R10020,B367,ЖС!F4:F10020,Q4)+SUMIFS(Лес!L5:L9992,Лес!K5:K9992,B367,Лес!F5:F9992,Q4)+SUMIFS('степь '!K5:K9998,'степь '!J5:J9998,B367,'степь '!F5:F9998,Q4)+SUMIFS(Пр.откр.тер!N4:N9967,Пр.откр.тер!M4:M9967,B367,Пр.откр.тер!F4:F9967,Q4)</f>
        <v>0</v>
      </c>
      <c r="S22" s="27">
        <f>SUMIFS(произв!A4:A9995,произв!N4:N9995,B367,произв!F4:F9995,S4)+SUMIFS(торг!A4:A10000,торг!N4:N10000,B367,торг!F4:F10000,S4)+SUMIFS(склад!A4:A9995,склад!N4:N9995,B367,склад!F4:F9995,S4)+SUMIFS('обр '!A4:A9999,'обр '!N4:N9999,B367,'обр '!F4:F9999,S4)+SUMIFS(детс!A4:A10000,детс!N4:N10000,B367,детс!F4:F10000,S4)+SUMIFS(культ!A4:A10000,культ!N4:N10000,B367,культ!F4:F10000,S4)+SUMIFS(спорт!A4:A10000,спорт!N4:N10000,B367,спорт!F4:F10000,S4)+SUMIFS(лечеб!A4:A10000,лечеб!N4:N10000,B367,лечеб!F4:F10000,S4)+SUMIFS(Баня!A4:A10000,Баня!N4:N10000,B367,Баня!F4:F10000,S4)+SUMIFS(Адм!A4:A10000,Адм!N4:N10000,B367,Адм!F4:F10000,S4)+SUMIFS(С.Х!A4:A9995,С.Х!N4:N9995,B367,С.Х!F4:F9995,S4)+SUMIFS(новостр!A4:A9999,новостр!M4:M9999,B367,новостр!F4:F9999,S4)+SUMIFS(авт!A4:A10004,авт!L4:L10004,B367,авт!F4:F10004,S4)+SUMIFS(ЖС!A4:A10020,ЖС!R4:R10020,B367,ЖС!F4:F10020,S4)+SUMIFS(Лес!A5:A9992,Лес!K5:K9992,B367,Лес!F5:F9992,S4)+SUMIFS('степь '!A5:A9998,'степь '!J5:J9998,B367,'степь '!F5:F9998,S4)+SUMIFS(Пр.откр.тер!A4:A9967,Пр.откр.тер!M4:M9967,B367,Пр.откр.тер!F4:F9967,S4)</f>
        <v>0</v>
      </c>
      <c r="T22" s="27">
        <f>SUMIFS(произв!O4:O9995,произв!N4:N9995,B367,произв!F4:F9995,S4)+SUMIFS(торг!O4:O10000,торг!N4:N10000,B367,торг!F4:F10000,S4)+SUMIFS(склад!O4:O9995,склад!N4:N9995,B367,склад!F4:F9995,S4)+SUMIFS('обр '!O4:O9999,'обр '!N4:N9999,B367,'обр '!F4:F9999,S4)+SUMIFS(детс!O4:O10000,детс!N4:N10000,B367,детс!F4:F10000,S4)+SUMIFS(культ!O4:O10000,культ!N4:N10000,B367,культ!F4:F10000,S4)+SUMIFS(спорт!O4:O10000,спорт!N4:N10000,B367,спорт!F4:F10000,S4)+SUMIFS(лечеб!O4:O10000,лечеб!N4:N10000,B367,лечеб!F4:F10000,S4)+SUMIFS(Баня!O4:O10000,Баня!N4:N10000,B367,Баня!F4:F10000,S4)+SUMIFS(Адм!O4:O10000,Адм!N4:N10000,B367,Адм!F4:F10000,S4)+SUMIFS(С.Х!O4:O9995,С.Х!N4:N9995,B367,С.Х!F4:F9995,S4)+SUMIFS(новостр!N4:N9999,новостр!M4:M9999,B367,новостр!F4:F9999,S4)+SUMIFS(авт!K4:K10004,авт!L4:L10004,B367,авт!F4:F10004,S4)+SUMIFS(ЖС!S4:S10020,ЖС!R4:R10020,B367,ЖС!F4:F10020,S4)+SUMIFS(Лес!L5:L9992,Лес!K5:K9992,B367,Лес!F5:F9992,S4)+SUMIFS('степь '!K5:K9998,'степь '!J5:J9998,B367,'степь '!F5:F9998,S4)+SUMIFS(Пр.откр.тер!N4:N9967,Пр.откр.тер!M4:M9967,B367,Пр.откр.тер!F4:F9967,S4)</f>
        <v>0</v>
      </c>
      <c r="U22" s="27">
        <f>SUMIFS(произв!A4:A9995,произв!N4:N9995,B367,произв!F4:F9995,U4)+SUMIFS(торг!A4:A10000,торг!N4:N10000,B367,торг!F4:F10000,U4)+SUMIFS(склад!A4:A9995,склад!N4:N9995,B367,склад!F4:F9995,U4)+SUMIFS('обр '!A4:A9999,'обр '!N4:N9999,B367,'обр '!F4:F9999,U4)+SUMIFS(детс!A4:A10000,детс!N4:N10000,B367,детс!F4:F10000,U4)+SUMIFS(культ!A4:A10000,культ!N4:N10000,B367,культ!F4:F10000,U4)+SUMIFS(спорт!A4:A10000,спорт!N4:N10000,B367,спорт!F4:F10000,U4)+SUMIFS(лечеб!A4:A10000,лечеб!N4:N10000,B367,лечеб!F4:F10000,U4)+SUMIFS(Баня!A4:A10000,Баня!N4:N10000,B367,Баня!F4:F10000,U4)+SUMIFS(Адм!A4:A10000,Адм!N4:N10000,B367,Адм!F4:F10000,U4)+SUMIFS(С.Х!A4:A9995,С.Х!N4:N9995,B367,С.Х!F4:F9995,U4)+SUMIFS(новостр!A4:A9999,новостр!M4:M9999,B367,новостр!F4:F9999,U4)+SUMIFS(авт!A4:A10004,авт!L4:L10004,B367,авт!F4:F10004,U4)+SUMIFS(ЖС!A4:A10020,ЖС!R4:R10020,B367,ЖС!F4:F10020,U4)+SUMIFS(Лес!A5:A9992,Лес!K5:K9992,B367,Лес!F5:F9992,U4)+SUMIFS('степь '!A5:A9998,'степь '!J5:J9998,B367,'степь '!F5:F9998,U4)+SUMIFS(Пр.откр.тер!A4:A9967,Пр.откр.тер!M4:M9967,B367,Пр.откр.тер!F4:F9967,U4)</f>
        <v>0</v>
      </c>
      <c r="V22" s="27">
        <f>SUMIFS(произв!O4:O9995,произв!N4:N9995,B367,произв!F4:F9995,U4)+SUMIFS(торг!O4:O10000,торг!N4:N10000,B367,торг!F4:F10000,U4)+SUMIFS(склад!O4:O9995,склад!N4:N9995,B367,склад!F4:F9995,U4)+SUMIFS('обр '!O4:O9999,'обр '!N4:N9999,B367,'обр '!F4:F9999,U4)+SUMIFS(детс!O4:O10000,детс!N4:N10000,B367,детс!F4:F10000,U4)+SUMIFS(культ!O4:O10000,культ!N4:N10000,B367,культ!F4:F10000,U4)+SUMIFS(спорт!O4:O10000,спорт!N4:N10000,B367,спорт!F4:F10000,U4)+SUMIFS(лечеб!O4:O10000,лечеб!N4:N10000,B367,лечеб!F4:F10000,U4)+SUMIFS(Баня!O4:O10000,Баня!N4:N10000,B367,Баня!F4:F10000,U4)+SUMIFS(Адм!O4:O10000,Адм!N4:N10000,B367,Адм!F4:F10000,U4)+SUMIFS(С.Х!O4:O9995,С.Х!N4:N9995,B367,С.Х!F4:F9995,U4)+SUMIFS(новостр!N4:N9999,новостр!M4:M9999,B367,новостр!F4:F9999,U4)+SUMIFS(авт!K4:K10004,авт!L4:L10004,B367,авт!F4:F10004,U4)+SUMIFS(ЖС!S4:S10020,ЖС!R4:R10020,B367,ЖС!F4:F10020,U4)+SUMIFS(Лес!L5:L9992,Лес!K5:K9992,B367,Лес!F5:F9992,U4)+SUMIFS('степь '!K5:K9998,'степь '!J5:J9998,B367,'степь '!F5:F9998,U4)+SUMIFS(Пр.откр.тер!N4:N9967,Пр.откр.тер!M4:M9967,B367,Пр.откр.тер!F4:F9967,U4)</f>
        <v>0</v>
      </c>
      <c r="W22" s="27">
        <f>SUMIFS(произв!A4:A9995,произв!N4:N9995,B367,произв!F4:F9995,W4)+SUMIFS(торг!A4:A10000,торг!N4:N10000,B367,торг!F4:F10000,W4)+SUMIFS(склад!A4:A9995,склад!N4:N9995,B367,склад!F4:F9995,W4)+SUMIFS('обр '!A4:A9999,'обр '!N4:N9999,B367,'обр '!F4:F9999,W4)+SUMIFS(детс!A4:A10000,детс!N4:N10000,B367,детс!F4:F10000,W4)+SUMIFS(культ!A4:A10000,культ!N4:N10000,B367,культ!F4:F10000,W4)+SUMIFS(спорт!A4:A10000,спорт!N4:N10000,B367,спорт!F4:F10000,W4)+SUMIFS(лечеб!A4:A10000,лечеб!N4:N10000,B367,лечеб!F4:F10000,W4)+SUMIFS(Баня!A4:A10000,Баня!N4:N10000,B367,Баня!F4:F10000,W4)+SUMIFS(Адм!A4:A10000,Адм!N4:N10000,B367,Адм!F4:F10000,W4)+SUMIFS(С.Х!A4:A9995,С.Х!N4:N9995,B367,С.Х!F4:F9995,W4)+SUMIFS(новостр!A4:A9999,новостр!M4:M9999,B367,новостр!F4:F9999,W4)+SUMIFS(авт!A4:A10004,авт!L4:L10004,B367,авт!F4:F10004,W4)+SUMIFS(ЖС!A4:A10020,ЖС!R4:R10020,B367,ЖС!F4:F10020,W4)+SUMIFS(Лес!A5:A9992,Лес!K5:K9992,B367,Лес!F5:F9992,W4)+SUMIFS('степь '!A5:A9998,'степь '!J5:J9998,B367,'степь '!F5:F9998,W4)+SUMIFS(Пр.откр.тер!A4:A9967,Пр.откр.тер!M4:M9967,B367,Пр.откр.тер!F4:F9967,W4)</f>
        <v>0</v>
      </c>
      <c r="X22" s="27">
        <f>SUMIFS(произв!O4:O9995,произв!N4:N9995,B367,произв!F4:F9995,W4)+SUMIFS(торг!O4:O10000,торг!N4:N10000,B367,торг!F4:F10000,W4)+SUMIFS(склад!O4:O9995,склад!N4:N9995,B367,склад!F4:F9995,W4)+SUMIFS('обр '!O4:O9999,'обр '!N4:N9999,B367,'обр '!F4:F9999,W4)+SUMIFS(детс!O4:O10000,детс!N4:N10000,B367,детс!F4:F10000,W4)+SUMIFS(культ!O4:O10000,культ!N4:N10000,B367,культ!F4:F10000,W4)+SUMIFS(спорт!O4:O10000,спорт!N4:N10000,B367,спорт!F4:F10000,W4)+SUMIFS(лечеб!O4:O10000,лечеб!N4:N10000,B367,лечеб!F4:F10000,W4)+SUMIFS(Баня!O4:O10000,Баня!N4:N10000,B367,Баня!F4:F10000,W4)+SUMIFS(Адм!O4:O10000,Адм!N4:N10000,B367,Адм!F4:F10000,W4)+SUMIFS(С.Х!O4:O9995,С.Х!N4:N9995,B367,С.Х!F4:F9995,W4)+SUMIFS(новостр!N4:N9999,новостр!M4:M9999,B367,новостр!F4:F9999,W4)+SUMIFS(авт!K4:K10004,авт!L4:L10004,B367,авт!F4:F10004,W4)+SUMIFS(ЖС!S4:S10020,ЖС!R4:R10020,B367,ЖС!F4:F10020,W4)+SUMIFS(Лес!L5:L9992,Лес!K5:K9992,B367,Лес!F5:F9992,W4)+SUMIFS('степь '!K5:K9998,'степь '!J5:J9998,B367,'степь '!F5:F9998,W4)+SUMIFS(Пр.откр.тер!N4:N9967,Пр.откр.тер!M4:M9967,B367,Пр.откр.тер!F4:F9967,W4)</f>
        <v>0</v>
      </c>
      <c r="Y22" s="27">
        <f>SUMIFS(произв!A4:A9995,произв!N4:N9995,B367,произв!F4:F9995,Y4)+SUMIFS(торг!A4:A10000,торг!N4:N10000,B367,торг!F4:F10000,Y4)+SUMIFS(склад!A4:A9995,склад!N4:N9995,B367,склад!F4:F9995,Y4)+SUMIFS('обр '!A4:A9999,'обр '!N4:N9999,B367,'обр '!F4:F9999,Y4)+SUMIFS(детс!A4:A10000,детс!N4:N10000,B367,детс!F4:F10000,Y4)+SUMIFS(культ!A4:A10000,культ!N4:N10000,B367,культ!F4:F10000,Y4)+SUMIFS(спорт!A4:A10000,спорт!N4:N10000,B367,спорт!F4:F10000,Y4)+SUMIFS(лечеб!A4:A10000,лечеб!N4:N10000,B367,лечеб!F4:F10000,Y4)+SUMIFS(Баня!A4:A10000,Баня!N4:N10000,B367,Баня!F4:F10000,Y4)+SUMIFS(Адм!A4:A10000,Адм!N4:N10000,B367,Адм!F4:F10000,Y4)+SUMIFS(С.Х!A4:A9995,С.Х!N4:N9995,B367,С.Х!F4:F9995,Y4)+SUMIFS(новостр!A4:A9999,новостр!M4:M9999,B367,новостр!F4:F9999,Y4)+SUMIFS(авт!A4:A10004,авт!L4:L10004,B367,авт!F4:F10004,Y4)+SUMIFS(ЖС!A4:A10020,ЖС!R4:R10020,B367,ЖС!F4:F10020,Y4)+SUMIFS(Лес!A5:A9992,Лес!K5:K9992,B367,Лес!F5:F9992,Y4)+SUMIFS('степь '!A5:A9998,'степь '!J5:J9998,B367,'степь '!F5:F9998,Y4)+SUMIFS(Пр.откр.тер!A4:A9967,Пр.откр.тер!M4:M9967,B367,Пр.откр.тер!F4:F9967,Y4)</f>
        <v>0</v>
      </c>
      <c r="Z22" s="27">
        <f>SUMIFS(произв!O4:O9995,произв!N4:N9995,B367,произв!F4:F9995,Y4)+SUMIFS(торг!O4:O10000,торг!N4:N10000,B367,торг!F4:F10000,Y4)+SUMIFS(склад!O4:O9995,склад!N4:N9995,B367,склад!F4:F9995,Y4)+SUMIFS('обр '!O4:O9999,'обр '!N4:N9999,B367,'обр '!F4:F9999,Y4)+SUMIFS(детс!O4:O10000,детс!N4:N10000,B367,детс!F4:F10000,Y4)+SUMIFS(культ!O4:O10000,культ!N4:N10000,B367,культ!F4:F10000,Y4)+SUMIFS(спорт!O4:O10000,спорт!N4:N10000,B367,спорт!F4:F10000,Y4)+SUMIFS(лечеб!O4:O10000,лечеб!N4:N10000,B367,лечеб!F4:F10000,Y4)+SUMIFS(Баня!O4:O10000,Баня!N4:N10000,B367,Баня!F4:F10000,Y4)+SUMIFS(Адм!O4:O10000,Адм!N4:N10000,B367,Адм!F4:F10000,Y4)+SUMIFS(С.Х!O4:O9995,С.Х!N4:N9995,B367,С.Х!F4:F9995,Y4)+SUMIFS(новостр!N4:N9999,новостр!M4:M9999,B367,новостр!F4:F9999,Y4)+SUMIFS(авт!K4:K10004,авт!L4:L10004,B367,авт!F4:F10004,Y4)+SUMIFS(ЖС!S4:S10020,ЖС!R4:R10020,B367,ЖС!F4:F10020,Y4)+SUMIFS(Лес!L5:L9992,Лес!K5:K9992,B367,Лес!F5:F9992,Y4)+SUMIFS('степь '!K5:K9998,'степь '!J5:J9998,B367,'степь '!F5:F9998,Y4)+SUMIFS(Пр.откр.тер!N4:N9967,Пр.откр.тер!M4:M9967,B367,Пр.откр.тер!F4:F9967,Y4)</f>
        <v>0</v>
      </c>
      <c r="AA22" s="21">
        <f t="shared" si="0"/>
        <v>0</v>
      </c>
      <c r="AB22" s="21">
        <f t="shared" si="0"/>
        <v>0</v>
      </c>
      <c r="AC22" s="27">
        <f>SUMIFS(произв!A4:A9995,произв!N4:N9995,B367,произв!F4:F9995,AC4)+SUMIFS(торг!A4:A10000,торг!N4:N10000,B367,торг!F4:F10000,AC4)+SUMIFS(склад!A4:A9995,склад!N4:N9995,B367,склад!F4:F9995,AC4)+SUMIFS('обр '!A4:A9999,'обр '!N4:N9999,B367,'обр '!F4:F9999,AC4)+SUMIFS(детс!A4:A10000,детс!N4:N10000,B367,детс!F4:F10000,AC4)+SUMIFS(культ!A4:A10000,культ!N4:N10000,B367,культ!F4:F10000,AC4)+SUMIFS(спорт!A4:A10000,спорт!N4:N10000,B367,спорт!F4:F10000,AC4)+SUMIFS(лечеб!A4:A10000,лечеб!N4:N10000,B367,лечеб!F4:F10000,AC4)+SUMIFS(Баня!A4:A10000,Баня!N4:N10000,B367,Баня!F4:F10000,AC4)+SUMIFS(Адм!A4:A10000,Адм!N4:N10000,B367,Адм!F4:F10000,AC4)+SUMIFS(С.Х!A4:A9995,С.Х!N4:N9995,B367,С.Х!F4:F9995,AC4)+SUMIFS(новостр!A4:A9999,новостр!M4:M9999,B367,новостр!F4:F9999,AC4)+SUMIFS(авт!A4:A10004,авт!L4:L10004,B367,авт!F4:F10004,AC4)+SUMIFS(ЖС!A4:A10020,ЖС!R4:R10020,B367,ЖС!F4:F10020,AC4)+SUMIFS(Лес!A5:A9992,Лес!K5:K9992,B367,Лес!F5:F9992,AC4)+SUMIFS('степь '!A5:A9998,'степь '!J5:J9998,B367,'степь '!F5:F9998,AC4)+SUMIFS(Пр.откр.тер!A4:A9967,Пр.откр.тер!M4:M9967,B367,Пр.откр.тер!F4:F9967,AC4)</f>
        <v>0</v>
      </c>
      <c r="AD22" s="27">
        <f>SUMIFS(произв!O4:O9995,произв!N4:N9995,B367,произв!F4:F9995,AC4)+SUMIFS(торг!O4:O10000,торг!N4:N10000,B367,торг!F4:F10000,AC4)+SUMIFS(склад!O4:O9995,склад!N4:N9995,B367,склад!F4:F9995,AC4)+SUMIFS('обр '!O4:O9999,'обр '!N4:N9999,B367,'обр '!F4:F9999,AC4)+SUMIFS(детс!O4:O10000,детс!N4:N10000,B367,детс!F4:F10000,AC4)+SUMIFS(культ!O4:O10000,культ!N4:N10000,B367,культ!F4:F10000,AC4)+SUMIFS(спорт!O4:O10000,спорт!N4:N10000,B367,спорт!F4:F10000,AC4)+SUMIFS(лечеб!O4:O10000,лечеб!N4:N10000,B367,лечеб!F4:F10000,AC4)+SUMIFS(Баня!O4:O10000,Баня!N4:N10000,B367,Баня!F4:F10000,AC4)+SUMIFS(Адм!O4:O10000,Адм!N4:N10000,B367,Адм!F4:F10000,AC4)+SUMIFS(С.Х!O4:O9995,С.Х!N4:N9995,B367,С.Х!F4:F9995,AC4)+SUMIFS(новостр!N4:N9999,новостр!M4:M9999,B367,новостр!F4:F9999,AC4)+SUMIFS(авт!K4:K10004,авт!L4:L10004,B367,авт!F4:F10004,AC4)+SUMIFS(ЖС!S4:S10020,ЖС!R4:R10020,B367,ЖС!F4:F10020,AC4)+SUMIFS(Лес!L5:L9992,Лес!K5:K9992,B367,Лес!F5:F9992,AC4)+SUMIFS('степь '!K5:K9998,'степь '!J5:J9998,B367,'степь '!F5:F9998,AC4)+SUMIFS(Пр.откр.тер!N4:N9967,Пр.откр.тер!M4:M9967,B367,Пр.откр.тер!F4:F9967,AC4)</f>
        <v>0</v>
      </c>
      <c r="AE22" s="27">
        <f>SUMIFS(произв!A4:A9995,произв!N4:N9995,B367,произв!F4:F9995,AE4)+SUMIFS(торг!A4:A10000,торг!N4:N10000,B367,торг!F4:F10000,AE4)+SUMIFS(склад!A4:A9995,склад!N4:N9995,B367,склад!F4:F9995,AE4)+SUMIFS('обр '!A4:A9999,'обр '!N4:N9999,B367,'обр '!F4:F9999,AE4)+SUMIFS(детс!A4:A10000,детс!N4:N10000,B367,детс!F4:F10000,AE4)+SUMIFS(культ!A4:A10000,культ!N4:N10000,B367,культ!F4:F10000,AE4)+SUMIFS(спорт!A4:A10000,спорт!N4:N10000,B367,спорт!F4:F10000,AE4)+SUMIFS(лечеб!A4:A10000,лечеб!N4:N10000,B367,лечеб!F4:F10000,AE4)+SUMIFS(Баня!A4:A10000,Баня!N4:N10000,B367,Баня!F4:F10000,AE4)+SUMIFS(Адм!A4:A10000,Адм!N4:N10000,B367,Адм!F4:F10000,AE4)+SUMIFS(С.Х!A4:A9995,С.Х!N4:N9995,B367,С.Х!F4:F9995,AE4)+SUMIFS(новостр!A4:A9999,новостр!M4:M9999,B367,новостр!F4:F9999,AE4)+SUMIFS(авт!A4:A10004,авт!L4:L10004,B367,авт!F4:F10004,AE4)+SUMIFS(ЖС!A4:A10020,ЖС!R4:R10020,B367,ЖС!F4:F10020,AE4)+SUMIFS(Лес!A5:A9992,Лес!K5:K9992,B367,Лес!F5:F9992,AE4)+SUMIFS('степь '!A5:A9998,'степь '!J5:J9998,B367,'степь '!F5:F9998,AE4)+SUMIFS(Пр.откр.тер!A4:A9967,Пр.откр.тер!M4:M9967,B367,Пр.откр.тер!F4:F9967,AE4)</f>
        <v>0</v>
      </c>
      <c r="AF22" s="27">
        <f>SUMIFS(произв!O4:O9995,произв!N4:N9995,B367,произв!F4:F9995,AE4)+SUMIFS(торг!O4:O10000,торг!N4:N10000,B367,торг!F4:F10000,AE4)+SUMIFS(склад!O4:O9995,склад!N4:N9995,B367,склад!F4:F9995,AE4)+SUMIFS('обр '!O4:O9999,'обр '!N4:N9999,B367,'обр '!F4:F9999,AE4)+SUMIFS(детс!O4:O10000,детс!N4:N10000,B367,детс!F4:F10000,AE4)+SUMIFS(культ!O4:O10000,культ!N4:N10000,B367,культ!F4:F10000,AE4)+SUMIFS(спорт!O4:O10000,спорт!N4:N10000,B367,спорт!F4:F10000,AE4)+SUMIFS(лечеб!O4:O10000,лечеб!N4:N10000,B367,лечеб!F4:F10000,AE4)+SUMIFS(Баня!O4:O10000,Баня!N4:N10000,B367,Баня!F4:F10000,AE4)+SUMIFS(Адм!O4:O10000,Адм!N4:N10000,B367,Адм!F4:F10000,AE4)+SUMIFS(С.Х!O4:O9995,С.Х!N4:N9995,B367,С.Х!F4:F9995,AE4)+SUMIFS(новостр!N4:N9999,новостр!M4:M9999,B367,новостр!F4:F9999,AE4)+SUMIFS(авт!K4:K10004,авт!L4:L10004,B367,авт!F4:F10004,AE4)+SUMIFS(ЖС!S4:S10020,ЖС!R4:R10020,B367,ЖС!F4:F10020,AE4)+SUMIFS(Лес!L5:L9992,Лес!K5:K9992,B367,Лес!F5:F9992,AE4)+SUMIFS('степь '!K5:K9998,'степь '!J5:J9998,B367,'степь '!F5:F9998,AE4)+SUMIFS(Пр.откр.тер!N4:N9967,Пр.откр.тер!M4:M9967,B367,Пр.откр.тер!F4:F9967,AE4)</f>
        <v>0</v>
      </c>
      <c r="AG22" s="27">
        <f>SUMIFS(произв!A4:A9995,произв!N4:N9995,B367,произв!F4:F9995,AG4)+SUMIFS(торг!A4:A10000,торг!N4:N10000,B367,торг!F4:F10000,AG4)+SUMIFS(склад!A4:A9995,склад!N4:N9995,B367,склад!F4:F9995,AG4)+SUMIFS('обр '!A4:A9999,'обр '!N4:N9999,B367,'обр '!F4:F9999,AG4)+SUMIFS(детс!A4:A10000,детс!N4:N10000,B367,детс!F4:F10000,AG4)+SUMIFS(культ!A4:A10000,культ!N4:N10000,B367,культ!F4:F10000,AG4)+SUMIFS(спорт!A4:A10000,спорт!N4:N10000,B367,спорт!F4:F10000,AG4)+SUMIFS(лечеб!A4:A10000,лечеб!N4:N10000,B367,лечеб!F4:F10000,AG4)+SUMIFS(Баня!A4:A10000,Баня!N4:N10000,B367,Баня!F4:F10000,AG4)+SUMIFS(Адм!A4:A10000,Адм!N4:N10000,B367,Адм!F4:F10000,AG4)+SUMIFS(С.Х!A4:A9995,С.Х!N4:N9995,B367,С.Х!F4:F9995,AG4)+SUMIFS(новостр!A4:A9999,новостр!M4:M9999,B367,новостр!F4:F9999,AG4)+SUMIFS(авт!A4:A10004,авт!L4:L10004,B367,авт!F4:F10004,AG4)+SUMIFS(ЖС!A4:A10020,ЖС!R4:R10020,B367,ЖС!F4:F10020,AG4)+SUMIFS(Лес!A5:A9992,Лес!K5:K9992,B367,Лес!F5:F9992,AG4)+SUMIFS('степь '!A5:A9998,'степь '!J5:J9998,B367,'степь '!F5:F9998,AG4)+SUMIFS(Пр.откр.тер!A4:A9967,Пр.откр.тер!M4:M9967,B367,Пр.откр.тер!F4:F9967,AG4)</f>
        <v>0</v>
      </c>
      <c r="AH22" s="27">
        <f>SUMIFS(произв!O4:O9995,произв!N4:N9995,B367,произв!F4:F9995,AG4)+SUMIFS(торг!O4:O10000,торг!N4:N10000,B367,торг!F4:F10000,AG4)+SUMIFS(склад!O4:O9995,склад!N4:N9995,B367,склад!F4:F9995,AG4)+SUMIFS('обр '!O4:O9999,'обр '!N4:N9999,B367,'обр '!F4:F9999,AG4)+SUMIFS(детс!O4:O10000,детс!N4:N10000,B367,детс!F4:F10000,AG4)+SUMIFS(культ!O4:O10000,культ!N4:N10000,B367,культ!F4:F10000,AG4)+SUMIFS(спорт!O4:O10000,спорт!N4:N10000,B367,спорт!F4:F10000,AG4)+SUMIFS(лечеб!O4:O10000,лечеб!N4:N10000,B367,лечеб!F4:F10000,AG4)+SUMIFS(Баня!O4:O10000,Баня!N4:N10000,B367,Баня!F4:F10000,AG4)+SUMIFS(Адм!O4:O10000,Адм!N4:N10000,B367,Адм!F4:F10000,AG4)+SUMIFS(С.Х!O4:O9995,С.Х!N4:N9995,B367,С.Х!F4:F9995,AG4)+SUMIFS(новостр!N4:N9999,новостр!M4:M9999,B367,новостр!F4:F9999,AG4)+SUMIFS(авт!K4:K10004,авт!L4:L10004,B367,авт!F4:F10004,AG4)+SUMIFS(ЖС!S4:S10020,ЖС!R4:R10020,B367,ЖС!F4:F10020,AG4)+SUMIFS(Лес!L5:L9992,Лес!K5:K9992,B367,Лес!F5:F9992,AG4)+SUMIFS('степь '!K5:K9998,'степь '!J5:J9998,B367,'степь '!F5:F9998,AG4)+SUMIFS(Пр.откр.тер!N4:N9967,Пр.откр.тер!M4:M9967,B367,Пр.откр.тер!F4:F9967,AG4)</f>
        <v>0</v>
      </c>
      <c r="AI22" s="27">
        <f>SUMIFS(произв!A4:A9995,произв!N4:N9995,B367,произв!F4:F9995,AI4)+SUMIFS(торг!A4:A10000,торг!N4:N10000,B367,торг!F4:F10000,AI4)+SUMIFS(склад!A4:A9995,склад!N4:N9995,B367,склад!F4:F9995,AI4)+SUMIFS('обр '!A4:A9999,'обр '!N4:N9999,B367,'обр '!F4:F9999,AI4)+SUMIFS(детс!A4:A10000,детс!N4:N10000,B367,детс!F4:F10000,AI4)+SUMIFS(культ!A4:A10000,культ!N4:N10000,B367,культ!F4:F10000,AI4)+SUMIFS(спорт!A4:A10000,спорт!N4:N10000,B367,спорт!F4:F10000,AI4)+SUMIFS(лечеб!A4:A10000,лечеб!N4:N10000,B367,лечеб!F4:F10000,AI4)+SUMIFS(Баня!A4:A10000,Баня!N4:N10000,B367,Баня!F4:F10000,AI4)+SUMIFS(Адм!A4:A10000,Адм!N4:N10000,B367,Адм!F4:F10000,AI4)+SUMIFS(С.Х!A4:A9995,С.Х!N4:N9995,B367,С.Х!F4:F9995,AI4)+SUMIFS(новостр!A4:A9999,новостр!M4:M9999,B367,новостр!F4:F9999,AI4)+SUMIFS(авт!A4:A10004,авт!L4:L10004,B367,авт!F4:F10004,AI4)+SUMIFS(ЖС!A4:A10020,ЖС!R4:R10020,B367,ЖС!F4:F10020,AI4)+SUMIFS(Лес!A5:A9992,Лес!K5:K9992,B367,Лес!F5:F9992,AI4)+SUMIFS('степь '!A5:A9998,'степь '!J5:J9998,B367,'степь '!F5:F9998,AI4)+SUMIFS(Пр.откр.тер!A4:A9967,Пр.откр.тер!M4:M9967,B367,Пр.откр.тер!F4:F9967,AI4)</f>
        <v>0</v>
      </c>
      <c r="AJ22" s="27">
        <f>SUMIFS(произв!O4:O9995,произв!N4:N9995,B367,произв!F4:F9995,AI4)+SUMIFS(торг!O4:O10000,торг!N4:N10000,B367,торг!F4:F10000,AI4)+SUMIFS(склад!O4:O9995,склад!N4:N9995,B367,склад!F4:F9995,AI4)+SUMIFS('обр '!O4:O9999,'обр '!N4:N9999,B367,'обр '!F4:F9999,AI4)+SUMIFS(детс!O4:O10000,детс!N4:N10000,B367,детс!F4:F10000,AI4)+SUMIFS(культ!O4:O10000,культ!N4:N10000,B367,культ!F4:F10000,AI4)+SUMIFS(спорт!O4:O10000,спорт!N4:N10000,B367,спорт!F4:F10000,AI4)+SUMIFS(лечеб!O4:O10000,лечеб!N4:N10000,B367,лечеб!F4:F10000,AI4)+SUMIFS(Баня!O4:O10000,Баня!N4:N10000,B367,Баня!F4:F10000,AI4)+SUMIFS(Адм!O4:O10000,Адм!N4:N10000,B367,Адм!F4:F10000,AI4)+SUMIFS(С.Х!O4:O9995,С.Х!N4:N9995,B367,С.Х!F4:F9995,AI4)+SUMIFS(новостр!N4:N9999,новостр!M4:M9999,B367,новостр!F4:F9999,AI4)+SUMIFS(авт!K4:K10004,авт!L4:L10004,B367,авт!F4:F10004,AI4)+SUMIFS(ЖС!S4:S10020,ЖС!R4:R10020,B367,ЖС!F4:F10020,AI4)+SUMIFS(Лес!L5:L9992,Лес!K5:K9992,B367,Лес!F5:F9992,AI4)+SUMIFS('степь '!K5:K9998,'степь '!J5:J9998,B367,'степь '!F5:F9998,AI4)+SUMIFS(Пр.откр.тер!N4:N9967,Пр.откр.тер!M4:M9967,B367,Пр.откр.тер!F4:F9967,AI4)</f>
        <v>0</v>
      </c>
      <c r="AK22" s="27">
        <f>SUMIFS(произв!A4:A9995,произв!N4:N9995,B367,произв!F4:F9995,AK4)+SUMIFS(торг!A4:A10000,торг!N4:N10000,B367,торг!F4:F10000,AK4)+SUMIFS(склад!A4:A9995,склад!N4:N9995,B367,склад!F4:F9995,AK4)+SUMIFS('обр '!A4:A9999,'обр '!N4:N9999,B367,'обр '!F4:F9999,AK4)+SUMIFS(детс!A4:A10000,детс!N4:N10000,B367,детс!F4:F10000,AK4)+SUMIFS(культ!A4:A10000,культ!N4:N10000,B367,культ!F4:F10000,AK4)+SUMIFS(спорт!A4:A10000,спорт!N4:N10000,B367,спорт!F4:F10000,AK4)+SUMIFS(лечеб!A4:A10000,лечеб!N4:N10000,B367,лечеб!F4:F10000,AK4)+SUMIFS(Баня!A4:A10000,Баня!N4:N10000,B367,Баня!F4:F10000,AK4)+SUMIFS(Адм!A4:A10000,Адм!N4:N10000,B367,Адм!F4:F10000,AK4)+SUMIFS(С.Х!A4:A9995,С.Х!N4:N9995,B367,С.Х!F4:F9995,AK4)+SUMIFS(новостр!A4:A9999,новостр!M4:M9999,B367,новостр!F4:F9999,AK4)+SUMIFS(авт!A4:A10004,авт!L4:L10004,B367,авт!F4:F10004,AK4)+SUMIFS(ЖС!A4:A10020,ЖС!R4:R10020,B367,ЖС!F4:F10020,AK4)+SUMIFS(Лес!A5:A9992,Лес!K5:K9992,B367,Лес!F5:F9992,AK4)+SUMIFS('степь '!A5:A9998,'степь '!J5:J9998,B367,'степь '!F5:F9998,AK4)+SUMIFS(Пр.откр.тер!A4:A9967,Пр.откр.тер!M4:M9967,B367,Пр.откр.тер!F4:F9967,AK4)</f>
        <v>0</v>
      </c>
      <c r="AL22" s="27">
        <f>SUMIFS(произв!O4:O9995,произв!N4:N9995,B367,произв!F4:F9995,AK4)+SUMIFS(торг!O4:O10000,торг!N4:N10000,B367,торг!F4:F10000,AK4)+SUMIFS(склад!O4:O9995,склад!N4:N9995,B367,склад!F4:F9995,AK4)+SUMIFS('обр '!O4:O9999,'обр '!N4:N9999,B367,'обр '!F4:F9999,AK4)+SUMIFS(детс!O4:O10000,детс!N4:N10000,B367,детс!F4:F10000,AK4)+SUMIFS(культ!O4:O10000,культ!N4:N10000,B367,культ!F4:F10000,AK4)+SUMIFS(спорт!O4:O10000,спорт!N4:N10000,B367,спорт!F4:F10000,AK4)+SUMIFS(лечеб!O4:O10000,лечеб!N4:N10000,B367,лечеб!F4:F10000,AK4)+SUMIFS(Баня!O4:O10000,Баня!N4:N10000,B367,Баня!F4:F10000,AK4)+SUMIFS(Адм!O4:O10000,Адм!N4:N10000,B367,Адм!F4:F10000,AK4)+SUMIFS(С.Х!O4:O9995,С.Х!N4:N9995,B367,С.Х!F4:F9995,AK4)+SUMIFS(новостр!N4:N9999,новостр!M4:M9999,B367,новостр!F4:F9999,AK4)+SUMIFS(авт!K4:K10004,авт!L4:L10004,B367,авт!F4:F10004,AK4)+SUMIFS(ЖС!S4:S10020,ЖС!R4:R10020,B367,ЖС!F4:F10020,AK4)+SUMIFS(Лес!L5:L9992,Лес!K5:K9992,B367,Лес!F5:F9992,AK4)+SUMIFS('степь '!K5:K9998,'степь '!J5:J9998,B367,'степь '!F5:F9998,AK4)+SUMIFS(Пр.откр.тер!N4:N9967,Пр.откр.тер!M4:M9967,B367,Пр.откр.тер!F4:F9967,AK4)</f>
        <v>0</v>
      </c>
      <c r="AM22" s="27">
        <f>SUMIFS(произв!A4:A9995,произв!N4:N9995,B367,произв!F4:F9995,AM4)+SUMIFS(торг!A4:A10000,торг!N4:N10000,B367,торг!F4:F10000,AM4)+SUMIFS(склад!A4:A9995,склад!N4:N9995,B367,склад!F4:F9995,AM4)+SUMIFS('обр '!A4:A9999,'обр '!N4:N9999,B367,'обр '!F4:F9999,AM4)+SUMIFS(детс!A4:A10000,детс!N4:N10000,B367,детс!F4:F10000,AM4)+SUMIFS(культ!A4:A10000,культ!N4:N10000,B367,культ!F4:F10000,AM4)+SUMIFS(спорт!A4:A10000,спорт!N4:N10000,B367,спорт!F4:F10000,AM4)+SUMIFS(лечеб!A4:A10000,лечеб!N4:N10000,B367,лечеб!F4:F10000,AM4)+SUMIFS(Баня!A4:A10000,Баня!N4:N10000,B367,Баня!F4:F10000,AM4)+SUMIFS(Адм!A4:A10000,Адм!N4:N10000,B367,Адм!F4:F10000,AM4)+SUMIFS(С.Х!A4:A9995,С.Х!N4:N9995,B367,С.Х!F4:F9995,AM4)+SUMIFS(новостр!A4:A9999,новостр!M4:M9999,B367,новостр!F4:F9999,AM4)+SUMIFS(авт!A4:A10004,авт!L4:L10004,B367,авт!F4:F10004,AM4)+SUMIFS(ЖС!A4:A10020,ЖС!R4:R10020,B367,ЖС!F4:F10020,AM4)+SUMIFS(Лес!A5:A9992,Лес!K5:K9992,B367,Лес!F5:F9992,AM4)+SUMIFS('степь '!A5:A9998,'степь '!J5:J9998,B367,'степь '!F5:F9998,AM4)+SUMIFS(Пр.откр.тер!A4:A9967,Пр.откр.тер!M4:M9967,B367,Пр.откр.тер!F4:F9967,AM4)</f>
        <v>0</v>
      </c>
      <c r="AN22" s="27">
        <f>SUMIFS(произв!O4:O9995,произв!N4:N9995,B367,произв!F4:F9995,AM4)+SUMIFS(торг!O4:O10000,торг!N4:N10000,B367,торг!F4:F10000,AM4)+SUMIFS(склад!O4:O9995,склад!N4:N9995,B367,склад!F4:F9995,AM4)+SUMIFS('обр '!O4:O9999,'обр '!N4:N9999,B367,'обр '!F4:F9999,AM4)+SUMIFS(детс!O4:O10000,детс!N4:N10000,B367,детс!F4:F10000,AM4)+SUMIFS(культ!O4:O10000,культ!N4:N10000,B367,культ!F4:F10000,AM4)+SUMIFS(спорт!O4:O10000,спорт!N4:N10000,B367,спорт!F4:F10000,AM4)+SUMIFS(лечеб!O4:O10000,лечеб!N4:N10000,B367,лечеб!F4:F10000,AM4)+SUMIFS(Баня!O4:O10000,Баня!N4:N10000,B367,Баня!F4:F10000,AM4)+SUMIFS(Адм!O4:O10000,Адм!N4:N10000,B367,Адм!F4:F10000,AM4)+SUMIFS(С.Х!O4:O9995,С.Х!N4:N9995,B367,С.Х!F4:F9995,AM4)+SUMIFS(новостр!N4:N9999,новостр!M4:M9999,B367,новостр!F4:F9999,AM4)+SUMIFS(авт!K4:K10004,авт!L4:L10004,B367,авт!F4:F10004,AM4)+SUMIFS(ЖС!S4:S10020,ЖС!R4:R10020,B367,ЖС!F4:F10020,AM4)+SUMIFS(Лес!L5:L9992,Лес!K5:K9992,B367,Лес!F5:F9992,AM4)+SUMIFS('степь '!K5:K9998,'степь '!J5:J9998,B367,'степь '!F5:F9998,AM4)+SUMIFS(Пр.откр.тер!N4:N9967,Пр.откр.тер!M4:M9967,B367,Пр.откр.тер!F4:F9967,AM4)</f>
        <v>0</v>
      </c>
      <c r="AO22" s="27">
        <f>SUMIFS(произв!A4:A9995,произв!N4:N9995,B367,произв!F4:F9995,AO4)+SUMIFS(торг!A4:A10000,торг!N4:N10000,B367,торг!F4:F10000,AO4)+SUMIFS(склад!A4:A9995,склад!N4:N9995,B367,склад!F4:F9995,AO4)+SUMIFS('обр '!A4:A9999,'обр '!N4:N9999,B367,'обр '!F4:F9999,AO4)+SUMIFS(детс!A4:A10000,детс!N4:N10000,B367,детс!F4:F10000,AO4)+SUMIFS(культ!A4:A10000,культ!N4:N10000,B367,культ!F4:F10000,AO4)+SUMIFS(спорт!A4:A10000,спорт!N4:N10000,B367,спорт!F4:F10000,AO4)+SUMIFS(лечеб!A4:A10000,лечеб!N4:N10000,B367,лечеб!F4:F10000,AO4)+SUMIFS(Баня!A4:A10000,Баня!N4:N10000,B367,Баня!F4:F10000,AO4)+SUMIFS(Адм!A4:A10000,Адм!N4:N10000,B367,Адм!F4:F10000,AO4)+SUMIFS(С.Х!A4:A9995,С.Х!N4:N9995,B367,С.Х!F4:F9995,AO4)+SUMIFS(новостр!A4:A9999,новостр!M4:M9999,B367,новостр!F4:F9999,AO4)+SUMIFS(авт!A4:A10004,авт!L4:L10004,B367,авт!F4:F10004,AO4)+SUMIFS(ЖС!A4:A10020,ЖС!R4:R10020,B367,ЖС!F4:F10020,AO4)+SUMIFS(Лес!A5:A9992,Лес!K5:K9992,B367,Лес!F5:F9992,AO4)+SUMIFS('степь '!A5:A9998,'степь '!J5:J9998,B367,'степь '!F5:F9998,AO4)+SUMIFS(Пр.откр.тер!A4:A9967,Пр.откр.тер!M4:M9967,B367,Пр.откр.тер!F4:F9967,AO4)</f>
        <v>0</v>
      </c>
      <c r="AP22" s="27">
        <f>SUMIFS(произв!O4:O9995,произв!N4:N9995,B367,произв!F4:F9995,AO4)+SUMIFS(торг!O4:O10000,торг!N4:N10000,B367,торг!F4:F10000,AO4)+SUMIFS(склад!O4:O9995,склад!N4:N9995,B367,склад!F4:F9995,AO4)+SUMIFS('обр '!O4:O9999,'обр '!N4:N9999,B367,'обр '!F4:F9999,AO4)+SUMIFS(детс!O4:O10000,детс!N4:N10000,B367,детс!F4:F10000,AO4)+SUMIFS(культ!O4:O10000,культ!N4:N10000,B367,культ!F4:F10000,AO4)+SUMIFS(спорт!O4:O10000,спорт!N4:N10000,B367,спорт!F4:F10000,AO4)+SUMIFS(лечеб!O4:O10000,лечеб!N4:N10000,B367,лечеб!F4:F10000,AO4)+SUMIFS(Баня!O4:O10000,Баня!N4:N10000,B367,Баня!F4:F10000,AO4)+SUMIFS(Адм!O4:O10000,Адм!N4:N10000,B367,Адм!F4:F10000,AO4)+SUMIFS(С.Х!O4:O9995,С.Х!N4:N9995,B367,С.Х!F4:F9995,AO4)+SUMIFS(новостр!N4:N9999,новостр!M4:M9999,B367,новостр!F4:F9999,AO4)+SUMIFS(авт!K4:K10004,авт!L4:L10004,B367,авт!F4:F10004,AO4)+SUMIFS(ЖС!S4:S10020,ЖС!R4:R10020,B367,ЖС!F4:F10020,AO4)+SUMIFS(Лес!L5:L9992,Лес!K5:K9992,B367,Лес!F5:F9992,AO4)+SUMIFS('степь '!K5:K9998,'степь '!J5:J9998,B367,'степь '!F5:F9998,AO4)+SUMIFS(Пр.откр.тер!N4:N9967,Пр.откр.тер!M4:M9967,B367,Пр.откр.тер!F4:F9967,AO4)</f>
        <v>0</v>
      </c>
      <c r="AQ22" s="27">
        <f>SUMIFS(произв!A4:A9995,произв!N4:N9995,B367,произв!F4:F9995,AQ4)+SUMIFS(торг!A4:A10000,торг!N4:N10000,B367,торг!F4:F10000,AQ4)+SUMIFS(склад!A4:A9995,склад!N4:N9995,B367,склад!F4:F9995,AQ4)+SUMIFS('обр '!A4:A9999,'обр '!N4:N9999,B367,'обр '!F4:F9999,AQ4)+SUMIFS(детс!A4:A10000,детс!N4:N10000,B367,детс!F4:F10000,AQ4)+SUMIFS(культ!A4:A10000,культ!N4:N10000,B367,культ!F4:F10000,AQ4)+SUMIFS(спорт!A4:A10000,спорт!N4:N10000,B367,спорт!F4:F10000,AQ4)+SUMIFS(лечеб!A4:A10000,лечеб!N4:N10000,B367,лечеб!F4:F10000,AQ4)+SUMIFS(Баня!A4:A10000,Баня!N4:N10000,B367,Баня!F4:F10000,AQ4)+SUMIFS(Адм!A4:A10000,Адм!N4:N10000,B367,Адм!F4:F10000,AQ4)+SUMIFS(С.Х!A4:A9995,С.Х!N4:N9995,B367,С.Х!F4:F9995,AQ4)+SUMIFS(новостр!A4:A9999,новостр!M4:M9999,B367,новостр!F4:F9999,AQ4)+SUMIFS(авт!A4:A10004,авт!L4:L10004,B367,авт!F4:F10004,AQ4)+SUMIFS(ЖС!A4:A10020,ЖС!R4:R10020,B367,ЖС!F4:F10020,AQ4)+SUMIFS(Лес!A5:A9992,Лес!K5:K9992,B367,Лес!F5:F9992,AQ4)+SUMIFS('степь '!A5:A9998,'степь '!J5:J9998,B367,'степь '!F5:F9998,AQ4)+SUMIFS(Пр.откр.тер!A4:A9967,Пр.откр.тер!M4:M9967,B367,Пр.откр.тер!F4:F9967,AQ4)</f>
        <v>0</v>
      </c>
      <c r="AR22" s="27">
        <f>SUMIFS(произв!O4:O9995,произв!N4:N9995,B367,произв!F4:F9995,AQ4)+SUMIFS(торг!O4:O10000,торг!N4:N10000,B367,торг!F4:F10000,AQ4)+SUMIFS(склад!O4:O9995,склад!N4:N9995,B367,склад!F4:F9995,AQ4)+SUMIFS('обр '!O4:O9999,'обр '!N4:N9999,B367,'обр '!F4:F9999,AQ4)+SUMIFS(детс!O4:O10000,детс!N4:N10000,B367,детс!F4:F10000,AQ4)+SUMIFS(культ!O4:O10000,культ!N4:N10000,B367,культ!F4:F10000,AQ4)+SUMIFS(спорт!O4:O10000,спорт!N4:N10000,B367,спорт!F4:F10000,AQ4)+SUMIFS(лечеб!O4:O10000,лечеб!N4:N10000,B367,лечеб!F4:F10000,AQ4)+SUMIFS(Баня!O4:O10000,Баня!N4:N10000,B367,Баня!F4:F10000,AQ4)+SUMIFS(Адм!O4:O10000,Адм!N4:N10000,B367,Адм!F4:F10000,AQ4)+SUMIFS(С.Х!O4:O9995,С.Х!N4:N9995,B367,С.Х!F4:F9995,AQ4)+SUMIFS(новостр!N4:N9999,новостр!M4:M9999,B367,новостр!F4:F9999,AQ4)+SUMIFS(авт!K4:K10004,авт!L4:L10004,B367,авт!F4:F10004,AQ4)+SUMIFS(ЖС!S4:S10020,ЖС!R4:R10020,B367,ЖС!F4:F10020,AQ4)+SUMIFS(Лес!L5:L9992,Лес!K5:K9992,B367,Лес!F5:F9992,AQ4)+SUMIFS('степь '!K5:K9998,'степь '!J5:J9998,B367,'степь '!F5:F9998,AQ4)+SUMIFS(Пр.откр.тер!N4:N9967,Пр.откр.тер!M4:M9967,B367,Пр.откр.тер!F4:F9967,AQ4)</f>
        <v>0</v>
      </c>
      <c r="AS22" s="27">
        <f>SUMIFS(произв!A4:A9995,произв!N4:N9995,B367,произв!F4:F9995,AS4)+SUMIFS(торг!A4:A10000,торг!N4:N10000,B367,торг!F4:F10000,AS4)+SUMIFS(склад!A4:A9995,склад!N4:N9995,B367,склад!F4:F9995,AS4)+SUMIFS('обр '!A4:A9999,'обр '!N4:N9999,B367,'обр '!F4:F9999,AS4)+SUMIFS(детс!A4:A10000,детс!N4:N10000,B367,детс!F4:F10000,AS4)+SUMIFS(культ!A4:A10000,культ!N4:N10000,B367,культ!F4:F10000,AS4)+SUMIFS(спорт!A4:A10000,спорт!N4:N10000,B367,спорт!F4:F10000,AS4)+SUMIFS(лечеб!A4:A10000,лечеб!N4:N10000,B367,лечеб!F4:F10000,AS4)+SUMIFS(Баня!A4:A10000,Баня!N4:N10000,B367,Баня!F4:F10000,AS4)+SUMIFS(Адм!A4:A10000,Адм!N4:N10000,B367,Адм!F4:F10000,AS4)+SUMIFS(С.Х!A4:A9995,С.Х!N4:N9995,B367,С.Х!F4:F9995,AS4)+SUMIFS(новостр!A4:A9999,новостр!M4:M9999,B367,новостр!F4:F9999,AS4)+SUMIFS(авт!A4:A10004,авт!L4:L10004,B367,авт!F4:F10004,AS4)+SUMIFS(ЖС!A4:A10020,ЖС!R4:R10020,B367,ЖС!F4:F10020,AS4)+SUMIFS(Лес!A5:A9992,Лес!K5:K9992,B367,Лес!F5:F9992,AS4)+SUMIFS('степь '!A5:A9998,'степь '!J5:J9998,B367,'степь '!F5:F9998,AS4)+SUMIFS(Пр.откр.тер!A4:A9967,Пр.откр.тер!M4:M9967,B367,Пр.откр.тер!F4:F9967,AS4)</f>
        <v>0</v>
      </c>
      <c r="AT22" s="27">
        <f>SUMIFS(произв!O4:O9995,произв!N4:N9995,B367,произв!F4:F9995,AS4)+SUMIFS(торг!O4:O10000,торг!N4:N10000,B367,торг!F4:F10000,AS4)+SUMIFS(склад!O4:O9995,склад!N4:N9995,B367,склад!F4:F9995,AS4)+SUMIFS('обр '!O4:O9999,'обр '!N4:N9999,B367,'обр '!F4:F9999,AS4)+SUMIFS(детс!O4:O10000,детс!N4:N10000,B367,детс!F4:F10000,AS4)+SUMIFS(культ!O4:O10000,культ!N4:N10000,B367,культ!F4:F10000,AS4)+SUMIFS(спорт!O4:O10000,спорт!N4:N10000,B367,спорт!F4:F10000,AS4)+SUMIFS(лечеб!O4:O10000,лечеб!N4:N10000,B367,лечеб!F4:F10000,AS4)+SUMIFS(Баня!O4:O10000,Баня!N4:N10000,B367,Баня!F4:F10000,AS4)+SUMIFS(Адм!O4:O10000,Адм!N4:N10000,B367,Адм!F4:F10000,AS4)+SUMIFS(С.Х!O4:O9995,С.Х!N4:N9995,B367,С.Х!F4:F9995,AS4)+SUMIFS(новостр!N4:N9999,новостр!M4:M9999,B367,новостр!F4:F9999,AS4)+SUMIFS(авт!K4:K10004,авт!L4:L10004,B367,авт!F4:F10004,AS4)+SUMIFS(ЖС!S4:S10020,ЖС!R4:R10020,B367,ЖС!F4:F10020,AS4)+SUMIFS(Лес!L5:L9992,Лес!K5:K9992,B367,Лес!F5:F9992,AS4)+SUMIFS('степь '!K5:K9998,'степь '!J5:J9998,B367,'степь '!F5:F9998,AS4)+SUMIFS(Пр.откр.тер!N4:N9967,Пр.откр.тер!M4:M9967,B367,Пр.откр.тер!F4:F9967,AS4)</f>
        <v>0</v>
      </c>
      <c r="AU22" s="27">
        <f>SUMIFS(произв!A4:A9995,произв!N4:N9995,B367,произв!F4:F9995,AU4)+SUMIFS(торг!A4:A10000,торг!N4:N10000,B367,торг!F4:F10000,AU4)+SUMIFS(склад!A4:A9995,склад!N4:N9995,B367,склад!F4:F9995,AU4)+SUMIFS('обр '!A4:A9999,'обр '!N4:N9999,B367,'обр '!F4:F9999,AU4)+SUMIFS(детс!A4:A10000,детс!N4:N10000,B367,детс!F4:F10000,AU4)+SUMIFS(культ!A4:A10000,культ!N4:N10000,B367,культ!F4:F10000,AU4)+SUMIFS(спорт!A4:A10000,спорт!N4:N10000,B367,спорт!F4:F10000,AU4)+SUMIFS(лечеб!A4:A10000,лечеб!N4:N10000,B367,лечеб!F4:F10000,AU4)+SUMIFS(Баня!A4:A10000,Баня!N4:N10000,B367,Баня!F4:F10000,AU4)+SUMIFS(Адм!A4:A10000,Адм!N4:N10000,B367,Адм!F4:F10000,AU4)+SUMIFS(С.Х!A4:A9995,С.Х!N4:N9995,B367,С.Х!F4:F9995,AU4)+SUMIFS(новостр!A4:A9999,новостр!M4:M9999,B367,новостр!F4:F9999,AU4)+SUMIFS(авт!A4:A10004,авт!L4:L10004,B367,авт!F4:F10004,AU4)+SUMIFS(ЖС!A4:A10020,ЖС!R4:R10020,B367,ЖС!F4:F10020,AU4)+SUMIFS(Лес!A5:A9992,Лес!K5:K9992,B367,Лес!F5:F9992,AU4)+SUMIFS('степь '!A5:A9998,'степь '!J5:J9998,B367,'степь '!F5:F9998,AU4)+SUMIFS(Пр.откр.тер!A4:A9967,Пр.откр.тер!M4:M9967,B367,Пр.откр.тер!F4:F9967,AU4)</f>
        <v>0</v>
      </c>
      <c r="AV22" s="27">
        <f>SUMIFS(произв!O4:O9995,произв!N4:N9995,B367,произв!F4:F9995,AU4)+SUMIFS(торг!O4:O10000,торг!N4:N10000,B367,торг!F4:F10000,AU4)+SUMIFS(склад!O4:O9995,склад!N4:N9995,B367,склад!F4:F9995,AU4)+SUMIFS('обр '!O4:O9999,'обр '!N4:N9999,B367,'обр '!F4:F9999,AU4)+SUMIFS(детс!O4:O10000,детс!N4:N10000,B367,детс!F4:F10000,AU4)+SUMIFS(культ!O4:O10000,культ!N4:N10000,B367,культ!F4:F10000,AU4)+SUMIFS(спорт!O4:O10000,спорт!N4:N10000,B367,спорт!F4:F10000,AU4)+SUMIFS(лечеб!O4:O10000,лечеб!N4:N10000,B367,лечеб!F4:F10000,AU4)+SUMIFS(Баня!O4:O10000,Баня!N4:N10000,B367,Баня!F4:F10000,AU4)+SUMIFS(Адм!O4:O10000,Адм!N4:N10000,B367,Адм!F4:F10000,AU4)+SUMIFS(С.Х!O4:O9995,С.Х!N4:N9995,B367,С.Х!F4:F9995,AU4)+SUMIFS(новостр!N4:N9999,новостр!M4:M9999,B367,новостр!F4:F9999,AU4)+SUMIFS(авт!K4:K10004,авт!L4:L10004,B367,авт!F4:F10004,AU4)+SUMIFS(ЖС!S4:S10020,ЖС!R4:R10020,B367,ЖС!F4:F10020,AU4)+SUMIFS(Лес!L5:L9992,Лес!K5:K9992,B367,Лес!F5:F9992,AU4)+SUMIFS('степь '!K5:K9998,'степь '!J5:J9998,B367,'степь '!F5:F9998,AU4)+SUMIFS(Пр.откр.тер!N4:N9967,Пр.откр.тер!M4:M9967,B367,Пр.откр.тер!F4:F9967,AU4)</f>
        <v>0</v>
      </c>
    </row>
    <row r="23" spans="1:90" s="136" customFormat="1" ht="16.5" thickBot="1">
      <c r="A23" s="234" t="s">
        <v>51</v>
      </c>
      <c r="B23" s="234" t="s">
        <v>178</v>
      </c>
      <c r="C23" s="429">
        <f t="shared" si="2"/>
        <v>39</v>
      </c>
      <c r="D23" s="2310">
        <f t="shared" si="3"/>
        <v>3572.4</v>
      </c>
      <c r="E23" s="486">
        <v>33</v>
      </c>
      <c r="F23" s="487">
        <v>1472.4</v>
      </c>
      <c r="G23" s="2352">
        <f>C23/C48*100%</f>
        <v>0.36792452830188677</v>
      </c>
      <c r="H23" s="2353">
        <f>D23/D48*100%</f>
        <v>0.20961836361075903</v>
      </c>
      <c r="I23" s="461">
        <f t="shared" ref="I23:AV23" si="5">SUM(I25:I29)</f>
        <v>3</v>
      </c>
      <c r="J23" s="18">
        <f t="shared" si="5"/>
        <v>0</v>
      </c>
      <c r="K23" s="19">
        <f t="shared" si="5"/>
        <v>6</v>
      </c>
      <c r="L23" s="20">
        <f t="shared" si="5"/>
        <v>0</v>
      </c>
      <c r="M23" s="20">
        <f t="shared" si="5"/>
        <v>9</v>
      </c>
      <c r="N23" s="20">
        <f t="shared" si="5"/>
        <v>0</v>
      </c>
      <c r="O23" s="20">
        <f t="shared" si="5"/>
        <v>1</v>
      </c>
      <c r="P23" s="20">
        <f t="shared" si="5"/>
        <v>5</v>
      </c>
      <c r="Q23" s="20">
        <f t="shared" si="5"/>
        <v>8</v>
      </c>
      <c r="R23" s="20">
        <f t="shared" si="5"/>
        <v>1900</v>
      </c>
      <c r="S23" s="20">
        <f t="shared" si="5"/>
        <v>1</v>
      </c>
      <c r="T23" s="20">
        <f t="shared" si="5"/>
        <v>0</v>
      </c>
      <c r="U23" s="20">
        <f t="shared" si="5"/>
        <v>0</v>
      </c>
      <c r="V23" s="20">
        <f t="shared" si="5"/>
        <v>0</v>
      </c>
      <c r="W23" s="20">
        <f t="shared" si="5"/>
        <v>0</v>
      </c>
      <c r="X23" s="20">
        <f t="shared" si="5"/>
        <v>0</v>
      </c>
      <c r="Y23" s="20">
        <f t="shared" si="5"/>
        <v>0</v>
      </c>
      <c r="Z23" s="20">
        <f t="shared" si="5"/>
        <v>0</v>
      </c>
      <c r="AA23" s="21">
        <f t="shared" si="0"/>
        <v>11</v>
      </c>
      <c r="AB23" s="21">
        <f t="shared" si="0"/>
        <v>1667.4</v>
      </c>
      <c r="AC23" s="20">
        <f t="shared" si="5"/>
        <v>0</v>
      </c>
      <c r="AD23" s="20">
        <f t="shared" si="5"/>
        <v>0</v>
      </c>
      <c r="AE23" s="112">
        <f t="shared" si="5"/>
        <v>2</v>
      </c>
      <c r="AF23" s="112">
        <f t="shared" si="5"/>
        <v>10</v>
      </c>
      <c r="AG23" s="112">
        <f t="shared" si="5"/>
        <v>1</v>
      </c>
      <c r="AH23" s="112">
        <f t="shared" si="5"/>
        <v>0</v>
      </c>
      <c r="AI23" s="112">
        <f t="shared" si="5"/>
        <v>2</v>
      </c>
      <c r="AJ23" s="112">
        <f t="shared" si="5"/>
        <v>0</v>
      </c>
      <c r="AK23" s="112">
        <f t="shared" si="5"/>
        <v>1</v>
      </c>
      <c r="AL23" s="112">
        <f t="shared" si="5"/>
        <v>0</v>
      </c>
      <c r="AM23" s="112">
        <f t="shared" si="5"/>
        <v>1</v>
      </c>
      <c r="AN23" s="20">
        <f t="shared" si="5"/>
        <v>5</v>
      </c>
      <c r="AO23" s="20">
        <f t="shared" si="5"/>
        <v>0</v>
      </c>
      <c r="AP23" s="20">
        <f t="shared" si="5"/>
        <v>0</v>
      </c>
      <c r="AQ23" s="20">
        <f t="shared" si="5"/>
        <v>0</v>
      </c>
      <c r="AR23" s="20">
        <f t="shared" si="5"/>
        <v>0</v>
      </c>
      <c r="AS23" s="20">
        <f t="shared" si="5"/>
        <v>2</v>
      </c>
      <c r="AT23" s="20">
        <f t="shared" si="5"/>
        <v>1652.4</v>
      </c>
      <c r="AU23" s="20">
        <f t="shared" si="5"/>
        <v>2</v>
      </c>
      <c r="AV23" s="20">
        <f t="shared" si="5"/>
        <v>0</v>
      </c>
      <c r="AW23" s="281"/>
      <c r="AX23" s="281"/>
      <c r="AY23" s="281"/>
      <c r="AZ23" s="281"/>
      <c r="BA23" s="281"/>
      <c r="BB23" s="281"/>
      <c r="BC23" s="281"/>
      <c r="BD23" s="281"/>
      <c r="BE23" s="281"/>
      <c r="BF23" s="281"/>
      <c r="BG23" s="281"/>
      <c r="BH23" s="281"/>
      <c r="BI23" s="281"/>
      <c r="BJ23" s="281"/>
      <c r="BK23" s="281"/>
      <c r="BL23" s="281"/>
      <c r="BM23" s="281"/>
      <c r="BN23" s="281"/>
      <c r="BO23" s="281"/>
      <c r="BP23" s="281"/>
      <c r="BQ23" s="281"/>
      <c r="BR23" s="281"/>
      <c r="BS23" s="281"/>
      <c r="BT23" s="281"/>
      <c r="BU23" s="281"/>
      <c r="BV23" s="281"/>
      <c r="BW23" s="281"/>
      <c r="BX23" s="281"/>
      <c r="BY23" s="281"/>
      <c r="BZ23" s="281"/>
      <c r="CA23" s="281"/>
      <c r="CB23" s="281"/>
      <c r="CC23" s="281"/>
      <c r="CD23" s="281"/>
      <c r="CE23" s="281"/>
      <c r="CF23" s="281"/>
      <c r="CG23" s="281"/>
      <c r="CH23" s="281"/>
      <c r="CI23" s="281"/>
      <c r="CJ23" s="281"/>
      <c r="CK23" s="281"/>
      <c r="CL23" s="281"/>
    </row>
    <row r="24" spans="1:90" ht="16.5" thickBot="1">
      <c r="A24" s="236"/>
      <c r="B24" s="236" t="s">
        <v>36</v>
      </c>
      <c r="C24" s="432"/>
      <c r="D24" s="2311"/>
      <c r="E24" s="481"/>
      <c r="F24" s="482"/>
      <c r="G24" s="2352"/>
      <c r="H24" s="2353"/>
      <c r="I24" s="466"/>
      <c r="J24" s="25"/>
      <c r="K24" s="26"/>
      <c r="L24" s="27"/>
      <c r="M24" s="27"/>
      <c r="N24" s="27"/>
      <c r="O24" s="27"/>
      <c r="P24" s="27"/>
      <c r="Q24" s="27"/>
      <c r="R24" s="27"/>
      <c r="S24" s="27"/>
      <c r="T24" s="27"/>
      <c r="U24" s="27"/>
      <c r="V24" s="27"/>
      <c r="W24" s="27"/>
      <c r="X24" s="27"/>
      <c r="Y24" s="27"/>
      <c r="Z24" s="27"/>
      <c r="AA24" s="21">
        <f t="shared" si="0"/>
        <v>0</v>
      </c>
      <c r="AB24" s="21">
        <f t="shared" si="0"/>
        <v>0</v>
      </c>
      <c r="AC24" s="27"/>
      <c r="AD24" s="27"/>
      <c r="AE24" s="27"/>
      <c r="AF24" s="27"/>
      <c r="AG24" s="27"/>
      <c r="AH24" s="27"/>
      <c r="AI24" s="27"/>
      <c r="AJ24" s="27"/>
      <c r="AK24" s="27"/>
      <c r="AL24" s="27"/>
      <c r="AM24" s="27"/>
      <c r="AN24" s="27"/>
      <c r="AO24" s="27"/>
      <c r="AP24" s="27"/>
      <c r="AQ24" s="27"/>
      <c r="AR24" s="27"/>
      <c r="AS24" s="27"/>
      <c r="AT24" s="27"/>
      <c r="AU24" s="27"/>
      <c r="AV24" s="27"/>
    </row>
    <row r="25" spans="1:90" ht="16.5" thickBot="1">
      <c r="A25" s="236" t="s">
        <v>109</v>
      </c>
      <c r="B25" s="236" t="s">
        <v>179</v>
      </c>
      <c r="C25" s="431">
        <f t="shared" ref="C25:C48" si="6">I25+K25+M25+O25+Q25+S25+U25+W25+Y25+AA25</f>
        <v>11</v>
      </c>
      <c r="D25" s="2312">
        <f t="shared" si="3"/>
        <v>15</v>
      </c>
      <c r="E25" s="481">
        <v>11</v>
      </c>
      <c r="F25" s="482">
        <v>15</v>
      </c>
      <c r="G25" s="2352">
        <f>C25/C48*100%</f>
        <v>0.10377358490566038</v>
      </c>
      <c r="H25" s="2353">
        <f>D25/D48*100%</f>
        <v>8.8015772426418802E-4</v>
      </c>
      <c r="I25" s="465">
        <f>SUMIFS(произв!A4:A9995,произв!N4:N9995,B368,произв!F4:F9995,I4)+SUMIFS(торг!A4:A10000,торг!N4:N10000,B368,торг!F4:F10000,I4)+SUMIFS(склад!A4:A9995,склад!N4:N9995,B368,склад!F4:F9995,I4)+SUMIFS('обр '!A4:A9999,'обр '!N4:N9999,B368,'обр '!F4:F9999,I4)+SUMIFS(детс!A4:A10000,детс!N4:N10000,B368,детс!F4:F10000,I4)+SUMIFS(культ!A4:A10000,культ!N4:N10000,B368,культ!F4:F10000,I4)+SUMIFS(спорт!A4:A10000,спорт!N4:N10000,B368,спорт!F4:F10000,I4)+SUMIFS(лечеб!A4:A10000,лечеб!N4:N10000,B368,лечеб!F4:F10000,I4)+SUMIFS(Баня!A4:A10000,Баня!N4:N10000,B368,Баня!F4:F10000,I4)+SUMIFS(Адм!A4:A10000,Адм!N4:N10000,B368,Адм!F4:F10000,I4)+SUMIFS(С.Х!A4:A9995,С.Х!N4:N9995,B368,С.Х!F4:F9995,I4)+SUMIFS(новостр!A4:A9999,новостр!M4:M9999,B368,новостр!F4:F9999,I4)+SUMIFS(авт!A4:A10004,авт!L4:L10004,B368,авт!F4:F10004,I4)+SUMIFS(ЖС!A4:A10020,ЖС!R4:R10020,B368,ЖС!F4:F10020,I4)+SUMIFS(Лес!A5:A9992,Лес!K5:K9992,B368,Лес!F5:F9992,I4)+SUMIFS('степь '!A5:A9998,'степь '!J5:J9998,B368,'степь '!F5:F9998,I4)+SUMIFS(Пр.откр.тер!A4:A9967,Пр.откр.тер!M4:M9967,B368,Пр.откр.тер!F4:F9967,I4)</f>
        <v>0</v>
      </c>
      <c r="J25" s="25">
        <f>SUMIFS(произв!O4:O9995,произв!N4:N9995,B368,произв!F4:F9995,I4)+SUMIFS(торг!O4:O10000,торг!N4:N10000,B368,торг!F4:F10000,I4)+SUMIFS(склад!O4:O9995,склад!N4:N9995,B368,склад!F4:F9995,I4)+SUMIFS('обр '!O4:O9999,'обр '!N4:N9999,B368,'обр '!F4:F9999,I4)+SUMIFS(детс!O4:O10000,детс!N4:N10000,B368,детс!F4:F10000,I4)+SUMIFS(культ!O4:O10000,культ!N4:N10000,B368,культ!F4:F10000,I4)+SUMIFS(спорт!O4:O10000,спорт!N4:N10000,B368,спорт!F4:F10000,I4)+SUMIFS(лечеб!O4:O10000,лечеб!N4:N10000,B368,лечеб!F4:F10000,I4)+SUMIFS(Баня!O4:O10000,Баня!N4:N10000,B368,Баня!F4:F10000,I4)+SUMIFS(Адм!O4:O10000,Адм!N4:N10000,B368,Адм!F4:F10000,I4)+SUMIFS(С.Х!O4:O9995,С.Х!N4:N9995,B368,С.Х!F4:F9995,I4)+SUMIFS(новостр!N4:N9999,новостр!M4:M9999,B368,новостр!F4:F9999,I4)+SUMIFS(авт!K4:K10004,авт!L4:L10004,B368,авт!F4:F10004,I4)+SUMIFS(ЖС!S4:S10020,ЖС!R4:R10020,B368,ЖС!F4:F10020,I4)+SUMIFS(Лес!L5:L9992,Лес!K5:K9992,B368,Лес!F5:F9992,I4)+SUMIFS('степь '!K5:K9998,'степь '!J5:J9998,B368,'степь '!F5:F9998,I4)+SUMIFS(Пр.откр.тер!N4:N9967,Пр.откр.тер!M4:M9967,B368,Пр.откр.тер!F4:F9967,I4)</f>
        <v>0</v>
      </c>
      <c r="K25" s="26">
        <f>SUMIFS(произв!A4:A9995,произв!N4:N9995,B368,произв!F4:F9995,K4)+SUMIFS(торг!A4:A10000,торг!N4:N10000,B368,торг!F4:F10000,K4)+SUMIFS(склад!A4:A9995,склад!N4:N9995,B368,склад!F4:F9995,K4)+SUMIFS('обр '!A4:A9999,'обр '!N4:N9999,B368,'обр '!F4:F9999,K4)+SUMIFS(детс!A4:A10000,детс!N4:N10000,B368,детс!F4:F10000,K4)+SUMIFS(культ!A4:A10000,культ!N4:N10000,B368,культ!F4:F10000,K4)+SUMIFS(спорт!A4:A10000,спорт!N4:N10000,B368,спорт!F4:F10000,K4)+SUMIFS(лечеб!A4:A10000,лечеб!N4:N10000,B368,лечеб!F4:F10000,K4)+SUMIFS(Баня!A4:A10000,Баня!N4:N10000,B368,Баня!F4:F10000,K4)+SUMIFS(Адм!A4:A10000,Адм!N4:N10000,B368,Адм!F4:F10000,K4)+SUMIFS(С.Х!A4:A9995,С.Х!N4:N9995,B368,С.Х!F4:F9995,K4)+SUMIFS(новостр!A4:A9999,новостр!M4:M9999,B368,новостр!F4:F9999,K4)+SUMIFS(авт!A4:A10004,авт!L4:L10004,B368,авт!F4:F10004,K4)+SUMIFS(ЖС!A4:A10020,ЖС!R4:R10020,B368,ЖС!F4:F10020,K4)+SUMIFS(Лес!A5:A9992,Лес!K5:K9992,B368,Лес!F5:F9992,K4)+SUMIFS('степь '!A5:A9998,'степь '!J5:J9998,B368,'степь '!F5:F9998,K4)+SUMIFS(Пр.откр.тер!A4:A9967,Пр.откр.тер!M4:M9967,B368,Пр.откр.тер!F4:F9967,K4)</f>
        <v>1</v>
      </c>
      <c r="L25" s="27">
        <f>SUMIFS(произв!O4:O9995,произв!N4:N9995,B368,произв!F4:F9995,K4)+SUMIFS(торг!O4:O10000,торг!N4:N10000,B368,торг!F4:F10000,K4)+SUMIFS(склад!O4:O9995,склад!N4:N9995,B368,склад!F4:F9995,K4)+SUMIFS('обр '!O4:O9999,'обр '!N4:N9999,B368,'обр '!F4:F9999,K4)+SUMIFS(детс!O4:O10000,детс!N4:N10000,B368,детс!F4:F10000,K4)+SUMIFS(культ!O4:O10000,культ!N4:N10000,B368,культ!F4:F10000,K4)+SUMIFS(спорт!O4:O10000,спорт!N4:N10000,B368,спорт!F4:F10000,K4)+SUMIFS(лечеб!O4:O10000,лечеб!N4:N10000,B368,лечеб!F4:F10000,K4)+SUMIFS(Баня!O4:O10000,Баня!N4:N10000,B368,Баня!F4:F10000,K4)+SUMIFS(Адм!O4:O10000,Адм!N4:N10000,B368,Адм!F4:F10000,K4)+SUMIFS(С.Х!O4:O9995,С.Х!N4:N9995,B368,С.Х!F4:F9995,K4)+SUMIFS(новостр!N4:N9999,новостр!M4:M9999,B368,новостр!F4:F9999,K4)+SUMIFS(авт!K4:K10004,авт!L4:L10004,B368,авт!F4:F10004,K4)+SUMIFS(ЖС!S4:S10020,ЖС!R4:R10020,B368,ЖС!F4:F10020,K4)+SUMIFS(Лес!L5:L9992,Лес!K5:K9992,B368,Лес!F5:F9992,K4)+SUMIFS('степь '!K5:K9998,'степь '!J5:J9998,B368,'степь '!F5:F9998,K4)+SUMIFS(Пр.откр.тер!N4:N9967,Пр.откр.тер!M4:M9967,B368,Пр.откр.тер!F4:F9967,K4)</f>
        <v>0</v>
      </c>
      <c r="M25" s="27">
        <f>SUMIFS(произв!A4:A9995,произв!N4:N9995,B368,произв!F4:F9995,M4)+SUMIFS(торг!A4:A10000,торг!N4:N10000,B368,торг!F4:F10000,M4)+SUMIFS(склад!A4:A9995,склад!N4:N9995,B368,склад!F4:F9995,M4)+SUMIFS('обр '!A4:A9999,'обр '!N4:N9999,B368,'обр '!F4:F9999,M4)+SUMIFS(детс!A4:A10000,детс!N4:N10000,B368,детс!F4:F10000,M4)+SUMIFS(культ!A4:A10000,культ!N4:N10000,B368,культ!F4:F10000,M4)+SUMIFS(спорт!A4:A10000,спорт!N4:N10000,B368,спорт!F4:F10000,M4)+SUMIFS(лечеб!A4:A10000,лечеб!N4:N10000,B368,лечеб!F4:F10000,M4)+SUMIFS(Баня!A4:A10000,Баня!N4:N10000,B368,Баня!F4:F10000,M4)+SUMIFS(Адм!A4:A10000,Адм!N4:N10000,B368,Адм!F4:F10000,M4)+SUMIFS(С.Х!A4:A9995,С.Х!N4:N9995,B368,С.Х!F4:F9995,M4)+SUMIFS(новостр!A4:A9999,новостр!M4:M9999,B368,новостр!F4:F9999,M4)+SUMIFS(авт!A4:A10004,авт!L4:L10004,B368,авт!F4:F10004,M4)+SUMIFS(ЖС!A4:A10020,ЖС!R4:R10020,B368,ЖС!F4:F10020,M4)+SUMIFS(Лес!A5:A9992,Лес!K5:K9992,B368,Лес!F5:F9992,M4)+SUMIFS('степь '!A5:A9998,'степь '!J5:J9998,B368,'степь '!F5:F9998,M4)+SUMIFS(Пр.откр.тер!A4:A9967,Пр.откр.тер!M4:M9967,B368,Пр.откр.тер!F4:F9967,M4)</f>
        <v>4</v>
      </c>
      <c r="N25" s="27">
        <f>SUMIFS(произв!O4:O9995,произв!N4:N9995,B368,произв!F4:F9995,M4)+SUMIFS(торг!O4:O10000,торг!N4:N10000,B368,торг!F4:F10000,M4)+SUMIFS(склад!O4:O9995,склад!N4:N9995,B368,склад!F4:F9995,M4)+SUMIFS('обр '!O4:O9999,'обр '!N4:N9999,B368,'обр '!F4:F9999,M4)+SUMIFS(детс!O4:O10000,детс!N4:N10000,B368,детс!F4:F10000,M4)+SUMIFS(культ!O4:O10000,культ!N4:N10000,B368,культ!F4:F10000,M4)+SUMIFS(спорт!O4:O10000,спорт!N4:N10000,B368,спорт!F4:F10000,M4)+SUMIFS(лечеб!O4:O10000,лечеб!N4:N10000,B368,лечеб!F4:F10000,M4)+SUMIFS(Баня!O4:O10000,Баня!N4:N10000,B368,Баня!F4:F10000,M4)+SUMIFS(Адм!O4:O10000,Адм!N4:N10000,B368,Адм!F4:F10000,M4)+SUMIFS(С.Х!O4:O9995,С.Х!N4:N9995,B368,С.Х!F4:F9995,M4)+SUMIFS(новостр!N4:N9999,новостр!M4:M9999,B368,новостр!F4:F9999,M4)+SUMIFS(авт!K4:K10004,авт!L4:L10004,B368,авт!F4:F10004,M4)+SUMIFS(ЖС!S4:S10020,ЖС!R4:R10020,B368,ЖС!F4:F10020,M4)+SUMIFS(Лес!L5:L9992,Лес!K5:K9992,B368,Лес!F5:F9992,M4)+SUMIFS('степь '!K5:K9998,'степь '!J5:J9998,B368,'степь '!F5:F9998,M4)+SUMIFS(Пр.откр.тер!N4:N9967,Пр.откр.тер!M4:M9967,B368,Пр.откр.тер!F4:F9967,M4)</f>
        <v>0</v>
      </c>
      <c r="O25" s="27">
        <f>SUMIFS(произв!A4:A9995,произв!N4:N9995,B368,произв!F4:F9995,O4)+SUMIFS(торг!A4:A10000,торг!N4:N10000,B368,торг!F4:F10000,O4)+SUMIFS(склад!A4:A9995,склад!N4:N9995,B368,склад!F4:F9995,O4)+SUMIFS('обр '!A4:A9999,'обр '!N4:N9999,B368,'обр '!F4:F9999,O4)+SUMIFS(детс!A4:A10000,детс!N4:N10000,B368,детс!F4:F10000,O4)+SUMIFS(культ!A4:A10000,культ!N4:N10000,B368,культ!F4:F10000,O4)+SUMIFS(спорт!A4:A10000,спорт!N4:N10000,B368,спорт!F4:F10000,O4)+SUMIFS(лечеб!A4:A10000,лечеб!N4:N10000,B368,лечеб!F4:F10000,O4)+SUMIFS(Баня!A4:A10000,Баня!N4:N10000,B368,Баня!F4:F10000,O4)+SUMIFS(Адм!A4:A10000,Адм!N4:N10000,B368,Адм!F4:F10000,O4)+SUMIFS(С.Х!A4:A9995,С.Х!N4:N9995,B368,С.Х!F4:F9995,O4)+SUMIFS(новостр!A4:A9999,новостр!M4:M9999,B368,новостр!F4:F9999,O4)+SUMIFS(авт!A4:A10004,авт!L4:L10004,B368,авт!F4:F10004,O4)+SUMIFS(ЖС!A4:A10020,ЖС!R4:R10020,B368,ЖС!F4:F10020,O4)+SUMIFS(Лес!A5:A9992,Лес!K5:K9992,B368,Лес!F5:F9992,O4)+SUMIFS('степь '!A5:A9998,'степь '!J5:J9998,B368,'степь '!F5:F9998,O4)+SUMIFS(Пр.откр.тер!A4:A9967,Пр.откр.тер!M4:M9967,B368,Пр.откр.тер!F4:F9967,O4)</f>
        <v>0</v>
      </c>
      <c r="P25" s="27">
        <f>SUMIFS(произв!O4:O9995,произв!N4:N9995,B368,произв!F4:F9995,O4)+SUMIFS(торг!O4:O10000,торг!N4:N10000,B368,торг!F4:F10000,O4)+SUMIFS(склад!O4:O9995,склад!N4:N9995,B368,склад!F4:F9995,O4)+SUMIFS('обр '!O4:O9999,'обр '!N4:N9999,B368,'обр '!F4:F9999,O4)+SUMIFS(детс!O4:O10000,детс!N4:N10000,B368,детс!F4:F10000,O4)+SUMIFS(культ!O4:O10000,культ!N4:N10000,B368,культ!F4:F10000,O4)+SUMIFS(спорт!O4:O10000,спорт!N4:N10000,B368,спорт!F4:F10000,O4)+SUMIFS(лечеб!O4:O10000,лечеб!N4:N10000,B368,лечеб!F4:F10000,O4)+SUMIFS(Баня!O4:O10000,Баня!N4:N10000,B368,Баня!F4:F10000,O4)+SUMIFS(Адм!O4:O10000,Адм!N4:N10000,B368,Адм!F4:F10000,O4)+SUMIFS(С.Х!O4:O9995,С.Х!N4:N9995,B368,С.Х!F4:F9995,O4)+SUMIFS(новостр!N4:N9999,новостр!M4:M9999,B368,новостр!F4:F9999,O4)+SUMIFS(авт!K4:K10004,авт!L4:L10004,B368,авт!F4:F10004,O4)+SUMIFS(ЖС!S4:S10020,ЖС!R4:R10020,B368,ЖС!F4:F10020,O4)+SUMIFS(Лес!L5:L9992,Лес!K5:K9992,B368,Лес!F5:F9992,O4)+SUMIFS('степь '!K5:K9998,'степь '!J5:J9998,B368,'степь '!F5:F9998,O4)+SUMIFS(Пр.откр.тер!N4:N9967,Пр.откр.тер!M4:M9967,B368,Пр.откр.тер!F4:F9967,O4)</f>
        <v>0</v>
      </c>
      <c r="Q25" s="27">
        <f>SUMIFS(произв!A4:A9995,произв!N4:N9995,B368,произв!F4:F9995,Q4)+SUMIFS(торг!A4:A10000,торг!N4:N10000,B368,торг!F4:F10000,Q4)+SUMIFS(склад!A4:A9995,склад!N4:N9995,B368,склад!F4:F9995,Q4)+SUMIFS('обр '!A4:A9999,'обр '!N4:N9999,B368,'обр '!F4:F9999,Q4)+SUMIFS(детс!A4:A10000,детс!N4:N10000,B368,детс!F4:F10000,Q4)+SUMIFS(культ!A4:A10000,культ!N4:N10000,B368,культ!F4:F10000,Q4)+SUMIFS(спорт!A4:A10000,спорт!N4:N10000,B368,спорт!F4:F10000,Q4)+SUMIFS(лечеб!A4:A10000,лечеб!N4:N10000,B368,лечеб!F4:F10000,Q4)+SUMIFS(Баня!A4:A10000,Баня!N4:N10000,B368,Баня!F4:F10000,Q4)+SUMIFS(Адм!A4:A10000,Адм!N4:N10000,B368,Адм!F4:F10000,Q4)+SUMIFS(С.Х!A4:A9995,С.Х!N4:N9995,B368,С.Х!F4:F9995,Q4)+SUMIFS(новостр!A4:A9999,новостр!M4:M9999,B368,новостр!F4:F9999,Q4)+SUMIFS(авт!A4:A10004,авт!L4:L10004,B368,авт!F4:F10004,Q4)+SUMIFS(ЖС!A4:A10020,ЖС!R4:R10020,B368,ЖС!F4:F10020,Q4)+SUMIFS(Лес!A5:A9992,Лес!K5:K9992,B368,Лес!F5:F9992,Q4)+SUMIFS('степь '!A5:A9998,'степь '!J5:J9998,B368,'степь '!F5:F9998,Q4)+SUMIFS(Пр.откр.тер!A4:A9967,Пр.откр.тер!M4:M9967,B368,Пр.откр.тер!F4:F9967,Q4)</f>
        <v>0</v>
      </c>
      <c r="R25" s="27">
        <f>SUMIFS(произв!O4:O9995,произв!N4:N9995,B368,произв!F4:F9995,Q4)+SUMIFS(торг!O4:O10000,торг!N4:N10000,B368,торг!F4:F10000,Q4)+SUMIFS(склад!O4:O9995,склад!N4:N9995,B368,склад!F4:F9995,Q4)+SUMIFS('обр '!O4:O9999,'обр '!N4:N9999,B368,'обр '!F4:F9999,Q4)+SUMIFS(детс!O4:O10000,детс!N4:N10000,B368,детс!F4:F10000,Q4)+SUMIFS(культ!O4:O10000,культ!N4:N10000,B368,культ!F4:F10000,Q4)+SUMIFS(спорт!O4:O10000,спорт!N4:N10000,B368,спорт!F4:F10000,Q4)+SUMIFS(лечеб!O4:O10000,лечеб!N4:N10000,B368,лечеб!F4:F10000,Q4)+SUMIFS(Баня!O4:O10000,Баня!N4:N10000,B368,Баня!F4:F10000,Q4)+SUMIFS(Адм!O4:O10000,Адм!N4:N10000,B368,Адм!F4:F10000,Q4)+SUMIFS(С.Х!O4:O9995,С.Х!N4:N9995,B368,С.Х!F4:F9995,Q4)+SUMIFS(новостр!N4:N9999,новостр!M4:M9999,B368,новостр!F4:F9999,Q4)+SUMIFS(авт!K4:K10004,авт!L4:L10004,B368,авт!F4:F10004,Q4)+SUMIFS(ЖС!S4:S10020,ЖС!R4:R10020,B368,ЖС!F4:F10020,Q4)+SUMIFS(Лес!L5:L9992,Лес!K5:K9992,B368,Лес!F5:F9992,Q4)+SUMIFS('степь '!K5:K9998,'степь '!J5:J9998,B368,'степь '!F5:F9998,Q4)+SUMIFS(Пр.откр.тер!N4:N9967,Пр.откр.тер!M4:M9967,B368,Пр.откр.тер!F4:F9967,Q4)</f>
        <v>0</v>
      </c>
      <c r="S25" s="27">
        <f>SUMIFS(произв!A4:A9995,произв!N4:N9995,B368,произв!F4:F9995,S4)+SUMIFS(торг!A4:A10000,торг!N4:N10000,B368,торг!F4:F10000,S4)+SUMIFS(склад!A4:A9995,склад!N4:N9995,B368,склад!F4:F9995,S4)+SUMIFS('обр '!A4:A9999,'обр '!N4:N9999,B368,'обр '!F4:F9999,S4)+SUMIFS(детс!A4:A10000,детс!N4:N10000,B368,детс!F4:F10000,S4)+SUMIFS(культ!A4:A10000,культ!N4:N10000,B368,культ!F4:F10000,S4)+SUMIFS(спорт!A4:A10000,спорт!N4:N10000,B368,спорт!F4:F10000,S4)+SUMIFS(лечеб!A4:A10000,лечеб!N4:N10000,B368,лечеб!F4:F10000,S4)+SUMIFS(Баня!A4:A10000,Баня!N4:N10000,B368,Баня!F4:F10000,S4)+SUMIFS(Адм!A4:A10000,Адм!N4:N10000,B368,Адм!F4:F10000,S4)+SUMIFS(С.Х!A4:A9995,С.Х!N4:N9995,B368,С.Х!F4:F9995,S4)+SUMIFS(новостр!A4:A9999,новостр!M4:M9999,B368,новостр!F4:F9999,S4)+SUMIFS(авт!A4:A10004,авт!L4:L10004,B368,авт!F4:F10004,S4)+SUMIFS(ЖС!A4:A10020,ЖС!R4:R10020,B368,ЖС!F4:F10020,S4)+SUMIFS(Лес!A5:A9992,Лес!K5:K9992,B368,Лес!F5:F9992,S4)+SUMIFS('степь '!A5:A9998,'степь '!J5:J9998,B368,'степь '!F5:F9998,S4)+SUMIFS(Пр.откр.тер!A4:A9967,Пр.откр.тер!M4:M9967,B368,Пр.откр.тер!F4:F9967,S4)</f>
        <v>1</v>
      </c>
      <c r="T25" s="27">
        <f>SUMIFS(произв!O4:O9995,произв!N4:N9995,B368,произв!F4:F9995,S4)+SUMIFS(торг!O4:O10000,торг!N4:N10000,B368,торг!F4:F10000,S4)+SUMIFS(склад!O4:O9995,склад!N4:N9995,B368,склад!F4:F9995,S4)+SUMIFS('обр '!O4:O9999,'обр '!N4:N9999,B368,'обр '!F4:F9999,S4)+SUMIFS(детс!O4:O10000,детс!N4:N10000,B368,детс!F4:F10000,S4)+SUMIFS(культ!O4:O10000,культ!N4:N10000,B368,культ!F4:F10000,S4)+SUMIFS(спорт!O4:O10000,спорт!N4:N10000,B368,спорт!F4:F10000,S4)+SUMIFS(лечеб!O4:O10000,лечеб!N4:N10000,B368,лечеб!F4:F10000,S4)+SUMIFS(Баня!O4:O10000,Баня!N4:N10000,B368,Баня!F4:F10000,S4)+SUMIFS(Адм!O4:O10000,Адм!N4:N10000,B368,Адм!F4:F10000,S4)+SUMIFS(С.Х!O4:O9995,С.Х!N4:N9995,B368,С.Х!F4:F9995,S4)+SUMIFS(новостр!N4:N9999,новостр!M4:M9999,B368,новостр!F4:F9999,S4)+SUMIFS(авт!K4:K10004,авт!L4:L10004,B368,авт!F4:F10004,S4)+SUMIFS(ЖС!S4:S10020,ЖС!R4:R10020,B368,ЖС!F4:F10020,S4)+SUMIFS(Лес!L5:L9992,Лес!K5:K9992,B368,Лес!F5:F9992,S4)+SUMIFS('степь '!K5:K9998,'степь '!J5:J9998,B368,'степь '!F5:F9998,S4)+SUMIFS(Пр.откр.тер!N4:N9967,Пр.откр.тер!M4:M9967,B368,Пр.откр.тер!F4:F9967,S4)</f>
        <v>0</v>
      </c>
      <c r="U25" s="27">
        <f>SUMIFS(произв!A4:A9995,произв!N4:N9995,B368,произв!F4:F9995,U4)+SUMIFS(торг!A4:A10000,торг!N4:N10000,B368,торг!F4:F10000,U4)+SUMIFS(склад!A4:A9995,склад!N4:N9995,B368,склад!F4:F9995,U4)+SUMIFS('обр '!A4:A9999,'обр '!N4:N9999,B368,'обр '!F4:F9999,U4)+SUMIFS(детс!A4:A10000,детс!N4:N10000,B368,детс!F4:F10000,U4)+SUMIFS(культ!A4:A10000,культ!N4:N10000,B368,культ!F4:F10000,U4)+SUMIFS(спорт!A4:A10000,спорт!N4:N10000,B368,спорт!F4:F10000,U4)+SUMIFS(лечеб!A4:A10000,лечеб!N4:N10000,B368,лечеб!F4:F10000,U4)+SUMIFS(Баня!A4:A10000,Баня!N4:N10000,B368,Баня!F4:F10000,U4)+SUMIFS(Адм!A4:A10000,Адм!N4:N10000,B368,Адм!F4:F10000,U4)+SUMIFS(С.Х!A4:A9995,С.Х!N4:N9995,B368,С.Х!F4:F9995,U4)+SUMIFS(новостр!A4:A9999,новостр!M4:M9999,B368,новостр!F4:F9999,U4)+SUMIFS(авт!A4:A10004,авт!L4:L10004,B368,авт!F4:F10004,U4)+SUMIFS(ЖС!A4:A10020,ЖС!R4:R10020,B368,ЖС!F4:F10020,U4)+SUMIFS(Лес!A5:A9992,Лес!K5:K9992,B368,Лес!F5:F9992,U4)+SUMIFS('степь '!A5:A9998,'степь '!J5:J9998,B368,'степь '!F5:F9998,U4)+SUMIFS(Пр.откр.тер!A4:A9967,Пр.откр.тер!M4:M9967,B368,Пр.откр.тер!F4:F9967,U4)</f>
        <v>0</v>
      </c>
      <c r="V25" s="27">
        <f>SUMIFS(произв!O4:O9995,произв!N4:N9995,B368,произв!F4:F9995,U4)+SUMIFS(торг!O4:O10000,торг!N4:N10000,B368,торг!F4:F10000,U4)+SUMIFS(склад!O4:O9995,склад!N4:N9995,B368,склад!F4:F9995,U4)+SUMIFS('обр '!O4:O9999,'обр '!N4:N9999,B368,'обр '!F4:F9999,U4)+SUMIFS(детс!O4:O10000,детс!N4:N10000,B368,детс!F4:F10000,U4)+SUMIFS(культ!O4:O10000,культ!N4:N10000,B368,культ!F4:F10000,U4)+SUMIFS(спорт!O4:O10000,спорт!N4:N10000,B368,спорт!F4:F10000,U4)+SUMIFS(лечеб!O4:O10000,лечеб!N4:N10000,B368,лечеб!F4:F10000,U4)+SUMIFS(Баня!O4:O10000,Баня!N4:N10000,B368,Баня!F4:F10000,U4)+SUMIFS(Адм!O4:O10000,Адм!N4:N10000,B368,Адм!F4:F10000,U4)+SUMIFS(С.Х!O4:O9995,С.Х!N4:N9995,B368,С.Х!F4:F9995,U4)+SUMIFS(новостр!N4:N9999,новостр!M4:M9999,B368,новостр!F4:F9999,U4)+SUMIFS(авт!K4:K10004,авт!L4:L10004,B368,авт!F4:F10004,U4)+SUMIFS(ЖС!S4:S10020,ЖС!R4:R10020,B368,ЖС!F4:F10020,U4)+SUMIFS(Лес!L5:L9992,Лес!K5:K9992,B368,Лес!F5:F9992,U4)+SUMIFS('степь '!K5:K9998,'степь '!J5:J9998,B368,'степь '!F5:F9998,U4)+SUMIFS(Пр.откр.тер!N4:N9967,Пр.откр.тер!M4:M9967,B368,Пр.откр.тер!F4:F9967,U4)</f>
        <v>0</v>
      </c>
      <c r="W25" s="27">
        <f>SUMIFS(произв!A4:A9995,произв!N4:N9995,B368,произв!F4:F9995,W4)+SUMIFS(торг!A4:A10000,торг!N4:N10000,B368,торг!F4:F10000,W4)+SUMIFS(склад!A4:A9995,склад!N4:N9995,B368,склад!F4:F9995,W4)+SUMIFS('обр '!A4:A9999,'обр '!N4:N9999,B368,'обр '!F4:F9999,W4)+SUMIFS(детс!A4:A10000,детс!N4:N10000,B368,детс!F4:F10000,W4)+SUMIFS(культ!A4:A10000,культ!N4:N10000,B368,культ!F4:F10000,W4)+SUMIFS(спорт!A4:A10000,спорт!N4:N10000,B368,спорт!F4:F10000,W4)+SUMIFS(лечеб!A4:A10000,лечеб!N4:N10000,B368,лечеб!F4:F10000,W4)+SUMIFS(Баня!A4:A10000,Баня!N4:N10000,B368,Баня!F4:F10000,W4)+SUMIFS(Адм!A4:A10000,Адм!N4:N10000,B368,Адм!F4:F10000,W4)+SUMIFS(С.Х!A4:A9995,С.Х!N4:N9995,B368,С.Х!F4:F9995,W4)+SUMIFS(новостр!A4:A9999,новостр!M4:M9999,B368,новостр!F4:F9999,W4)+SUMIFS(авт!A4:A10004,авт!L4:L10004,B368,авт!F4:F10004,W4)+SUMIFS(ЖС!A4:A10020,ЖС!R4:R10020,B368,ЖС!F4:F10020,W4)+SUMIFS(Лес!A5:A9992,Лес!K5:K9992,B368,Лес!F5:F9992,W4)+SUMIFS('степь '!A5:A9998,'степь '!J5:J9998,B368,'степь '!F5:F9998,W4)+SUMIFS(Пр.откр.тер!A4:A9967,Пр.откр.тер!M4:M9967,B368,Пр.откр.тер!F4:F9967,W4)</f>
        <v>0</v>
      </c>
      <c r="X25" s="27">
        <f>SUMIFS(произв!O4:O9995,произв!N4:N9995,B368,произв!F4:F9995,W4)+SUMIFS(торг!O4:O10000,торг!N4:N10000,B368,торг!F4:F10000,W4)+SUMIFS(склад!O4:O9995,склад!N4:N9995,B368,склад!F4:F9995,W4)+SUMIFS('обр '!O4:O9999,'обр '!N4:N9999,B368,'обр '!F4:F9999,W4)+SUMIFS(детс!O4:O10000,детс!N4:N10000,B368,детс!F4:F10000,W4)+SUMIFS(культ!O4:O10000,культ!N4:N10000,B368,культ!F4:F10000,W4)+SUMIFS(спорт!O4:O10000,спорт!N4:N10000,B368,спорт!F4:F10000,W4)+SUMIFS(лечеб!O4:O10000,лечеб!N4:N10000,B368,лечеб!F4:F10000,W4)+SUMIFS(Баня!O4:O10000,Баня!N4:N10000,B368,Баня!F4:F10000,W4)+SUMIFS(Адм!O4:O10000,Адм!N4:N10000,B368,Адм!F4:F10000,W4)+SUMIFS(С.Х!O4:O9995,С.Х!N4:N9995,B368,С.Х!F4:F9995,W4)+SUMIFS(новостр!N4:N9999,новостр!M4:M9999,B368,новостр!F4:F9999,W4)+SUMIFS(авт!K4:K10004,авт!L4:L10004,B368,авт!F4:F10004,W4)+SUMIFS(ЖС!S4:S10020,ЖС!R4:R10020,B368,ЖС!F4:F10020,W4)+SUMIFS(Лес!L5:L9992,Лес!K5:K9992,B368,Лес!F5:F9992,W4)+SUMIFS('степь '!K5:K9998,'степь '!J5:J9998,B368,'степь '!F5:F9998,W4)+SUMIFS(Пр.откр.тер!N4:N9967,Пр.откр.тер!M4:M9967,B368,Пр.откр.тер!F4:F9967,W4)</f>
        <v>0</v>
      </c>
      <c r="Y25" s="27">
        <f>SUMIFS(произв!A4:A9995,произв!N4:N9995,B368,произв!F4:F9995,Y4)+SUMIFS(торг!A4:A10000,торг!N4:N10000,B368,торг!F4:F10000,Y4)+SUMIFS(склад!A4:A9995,склад!N4:N9995,B368,склад!F4:F9995,Y4)+SUMIFS('обр '!A4:A9999,'обр '!N4:N9999,B368,'обр '!F4:F9999,Y4)+SUMIFS(детс!A4:A10000,детс!N4:N10000,B368,детс!F4:F10000,Y4)+SUMIFS(культ!A4:A10000,культ!N4:N10000,B368,культ!F4:F10000,Y4)+SUMIFS(спорт!A4:A10000,спорт!N4:N10000,B368,спорт!F4:F10000,Y4)+SUMIFS(лечеб!A4:A10000,лечеб!N4:N10000,B368,лечеб!F4:F10000,Y4)+SUMIFS(Баня!A4:A10000,Баня!N4:N10000,B368,Баня!F4:F10000,Y4)+SUMIFS(Адм!A4:A10000,Адм!N4:N10000,B368,Адм!F4:F10000,Y4)+SUMIFS(С.Х!A4:A9995,С.Х!N4:N9995,B368,С.Х!F4:F9995,Y4)+SUMIFS(новостр!A4:A9999,новостр!M4:M9999,B368,новостр!F4:F9999,Y4)+SUMIFS(авт!A4:A10004,авт!L4:L10004,B368,авт!F4:F10004,Y4)+SUMIFS(ЖС!A4:A10020,ЖС!R4:R10020,B368,ЖС!F4:F10020,Y4)+SUMIFS(Лес!A5:A9992,Лес!K5:K9992,B368,Лес!F5:F9992,Y4)+SUMIFS('степь '!A5:A9998,'степь '!J5:J9998,B368,'степь '!F5:F9998,Y4)+SUMIFS(Пр.откр.тер!A4:A9967,Пр.откр.тер!M4:M9967,B368,Пр.откр.тер!F4:F9967,Y4)</f>
        <v>0</v>
      </c>
      <c r="Z25" s="27">
        <f>SUMIFS(произв!O4:O9995,произв!N4:N9995,B368,произв!F4:F9995,Y4)+SUMIFS(торг!O4:O10000,торг!N4:N10000,B368,торг!F4:F10000,Y4)+SUMIFS(склад!O4:O9995,склад!N4:N9995,B368,склад!F4:F9995,Y4)+SUMIFS('обр '!O4:O9999,'обр '!N4:N9999,B368,'обр '!F4:F9999,Y4)+SUMIFS(детс!O4:O10000,детс!N4:N10000,B368,детс!F4:F10000,Y4)+SUMIFS(культ!O4:O10000,культ!N4:N10000,B368,культ!F4:F10000,Y4)+SUMIFS(спорт!O4:O10000,спорт!N4:N10000,B368,спорт!F4:F10000,Y4)+SUMIFS(лечеб!O4:O10000,лечеб!N4:N10000,B368,лечеб!F4:F10000,Y4)+SUMIFS(Баня!O4:O10000,Баня!N4:N10000,B368,Баня!F4:F10000,Y4)+SUMIFS(Адм!O4:O10000,Адм!N4:N10000,B368,Адм!F4:F10000,Y4)+SUMIFS(С.Х!O4:O9995,С.Х!N4:N9995,B368,С.Х!F4:F9995,Y4)+SUMIFS(новостр!N4:N9999,новостр!M4:M9999,B368,новостр!F4:F9999,Y4)+SUMIFS(авт!K4:K10004,авт!L4:L10004,B368,авт!F4:F10004,Y4)+SUMIFS(ЖС!S4:S10020,ЖС!R4:R10020,B368,ЖС!F4:F10020,Y4)+SUMIFS(Лес!L5:L9992,Лес!K5:K9992,B368,Лес!F5:F9992,Y4)+SUMIFS('степь '!K5:K9998,'степь '!J5:J9998,B368,'степь '!F5:F9998,Y4)+SUMIFS(Пр.откр.тер!N4:N9967,Пр.откр.тер!M4:M9967,B368,Пр.откр.тер!F4:F9967,Y4)</f>
        <v>0</v>
      </c>
      <c r="AA25" s="21">
        <f t="shared" si="0"/>
        <v>5</v>
      </c>
      <c r="AB25" s="21">
        <f t="shared" si="0"/>
        <v>15</v>
      </c>
      <c r="AC25" s="27">
        <f>SUMIFS(произв!A4:A9995,произв!N4:N9995,B368,произв!F4:F9995,AC4)+SUMIFS(торг!A4:A10000,торг!N4:N10000,B368,торг!F4:F10000,AC4)+SUMIFS(склад!A4:A9995,склад!N4:N9995,B368,склад!F4:F9995,AC4)+SUMIFS('обр '!A4:A9999,'обр '!N4:N9999,B368,'обр '!F4:F9999,AC4)+SUMIFS(детс!A4:A10000,детс!N4:N10000,B368,детс!F4:F10000,AC4)+SUMIFS(культ!A4:A10000,культ!N4:N10000,B368,культ!F4:F10000,AC4)+SUMIFS(спорт!A4:A10000,спорт!N4:N10000,B368,спорт!F4:F10000,AC4)+SUMIFS(лечеб!A4:A10000,лечеб!N4:N10000,B368,лечеб!F4:F10000,AC4)+SUMIFS(Баня!A4:A10000,Баня!N4:N10000,B368,Баня!F4:F10000,AC4)+SUMIFS(Адм!A4:A10000,Адм!N4:N10000,B368,Адм!F4:F10000,AC4)+SUMIFS(С.Х!A4:A9995,С.Х!N4:N9995,B368,С.Х!F4:F9995,AC4)+SUMIFS(новостр!A4:A9999,новостр!M4:M9999,B368,новостр!F4:F9999,AC4)+SUMIFS(авт!A4:A10004,авт!L4:L10004,B368,авт!F4:F10004,AC4)+SUMIFS(ЖС!A4:A10020,ЖС!R4:R10020,B368,ЖС!F4:F10020,AC4)+SUMIFS(Лес!A5:A9992,Лес!K5:K9992,B368,Лес!F5:F9992,AC4)+SUMIFS('степь '!A5:A9998,'степь '!J5:J9998,B368,'степь '!F5:F9998,AC4)+SUMIFS(Пр.откр.тер!A4:A9967,Пр.откр.тер!M4:M9967,B368,Пр.откр.тер!F4:F9967,AC4)</f>
        <v>0</v>
      </c>
      <c r="AD25" s="27">
        <f>SUMIFS(произв!O4:O9995,произв!N4:N9995,B368,произв!F4:F9995,AC4)+SUMIFS(торг!O4:O10000,торг!N4:N10000,B368,торг!F4:F10000,AC4)+SUMIFS(склад!O4:O9995,склад!N4:N9995,B368,склад!F4:F9995,AC4)+SUMIFS('обр '!O4:O9999,'обр '!N4:N9999,B368,'обр '!F4:F9999,AC4)+SUMIFS(детс!O4:O10000,детс!N4:N10000,B368,детс!F4:F10000,AC4)+SUMIFS(культ!O4:O10000,культ!N4:N10000,B368,культ!F4:F10000,AC4)+SUMIFS(спорт!O4:O10000,спорт!N4:N10000,B368,спорт!F4:F10000,AC4)+SUMIFS(лечеб!O4:O10000,лечеб!N4:N10000,B368,лечеб!F4:F10000,AC4)+SUMIFS(Баня!O4:O10000,Баня!N4:N10000,B368,Баня!F4:F10000,AC4)+SUMIFS(Адм!O4:O10000,Адм!N4:N10000,B368,Адм!F4:F10000,AC4)+SUMIFS(С.Х!O4:O9995,С.Х!N4:N9995,B368,С.Х!F4:F9995,AC4)+SUMIFS(новостр!N4:N9999,новостр!M4:M9999,B368,новостр!F4:F9999,AC4)+SUMIFS(авт!K4:K10004,авт!L4:L10004,B368,авт!F4:F10004,AC4)+SUMIFS(ЖС!S4:S10020,ЖС!R4:R10020,B368,ЖС!F4:F10020,AC4)+SUMIFS(Лес!L5:L9992,Лес!K5:K9992,B368,Лес!F5:F9992,AC4)+SUMIFS('степь '!K5:K9998,'степь '!J5:J9998,B368,'степь '!F5:F9998,AC4)+SUMIFS(Пр.откр.тер!N4:N9967,Пр.откр.тер!M4:M9967,B368,Пр.откр.тер!F4:F9967,AC4)</f>
        <v>0</v>
      </c>
      <c r="AE25" s="27">
        <f>SUMIFS(произв!A4:A9995,произв!N4:N9995,B368,произв!F4:F9995,AE4)+SUMIFS(торг!A4:A10000,торг!N4:N10000,B368,торг!F4:F10000,AE4)+SUMIFS(склад!A4:A9995,склад!N4:N9995,B368,склад!F4:F9995,AE4)+SUMIFS('обр '!A4:A9999,'обр '!N4:N9999,B368,'обр '!F4:F9999,AE4)+SUMIFS(детс!A4:A10000,детс!N4:N10000,B368,детс!F4:F10000,AE4)+SUMIFS(культ!A4:A10000,культ!N4:N10000,B368,культ!F4:F10000,AE4)+SUMIFS(спорт!A4:A10000,спорт!N4:N10000,B368,спорт!F4:F10000,AE4)+SUMIFS(лечеб!A4:A10000,лечеб!N4:N10000,B368,лечеб!F4:F10000,AE4)+SUMIFS(Баня!A4:A10000,Баня!N4:N10000,B368,Баня!F4:F10000,AE4)+SUMIFS(Адм!A4:A10000,Адм!N4:N10000,B368,Адм!F4:F10000,AE4)+SUMIFS(С.Х!A4:A9995,С.Х!N4:N9995,B368,С.Х!F4:F9995,AE4)+SUMIFS(новостр!A4:A9999,новостр!M4:M9999,B368,новостр!F4:F9999,AE4)+SUMIFS(авт!A4:A10004,авт!L4:L10004,B368,авт!F4:F10004,AE4)+SUMIFS(ЖС!A4:A10020,ЖС!R4:R10020,B368,ЖС!F4:F10020,AE4)+SUMIFS(Лес!A5:A9992,Лес!K5:K9992,B368,Лес!F5:F9992,AE4)+SUMIFS('степь '!A5:A9998,'степь '!J5:J9998,B368,'степь '!F5:F9998,AE4)+SUMIFS(Пр.откр.тер!A4:A9967,Пр.откр.тер!M4:M9967,B368,Пр.откр.тер!F4:F9967,AE4)</f>
        <v>1</v>
      </c>
      <c r="AF25" s="27">
        <f>SUMIFS(произв!O4:O9995,произв!N4:N9995,B368,произв!F4:F9995,AE4)+SUMIFS(торг!O4:O10000,торг!N4:N10000,B368,торг!F4:F10000,AE4)+SUMIFS(склад!O4:O9995,склад!N4:N9995,B368,склад!F4:F9995,AE4)+SUMIFS('обр '!O4:O9999,'обр '!N4:N9999,B368,'обр '!F4:F9999,AE4)+SUMIFS(детс!O4:O10000,детс!N4:N10000,B368,детс!F4:F10000,AE4)+SUMIFS(культ!O4:O10000,культ!N4:N10000,B368,культ!F4:F10000,AE4)+SUMIFS(спорт!O4:O10000,спорт!N4:N10000,B368,спорт!F4:F10000,AE4)+SUMIFS(лечеб!O4:O10000,лечеб!N4:N10000,B368,лечеб!F4:F10000,AE4)+SUMIFS(Баня!O4:O10000,Баня!N4:N10000,B368,Баня!F4:F10000,AE4)+SUMIFS(Адм!O4:O10000,Адм!N4:N10000,B368,Адм!F4:F10000,AE4)+SUMIFS(С.Х!O4:O9995,С.Х!N4:N9995,B368,С.Х!F4:F9995,AE4)+SUMIFS(новостр!N4:N9999,новостр!M4:M9999,B368,новостр!F4:F9999,AE4)+SUMIFS(авт!K4:K10004,авт!L4:L10004,B368,авт!F4:F10004,AE4)+SUMIFS(ЖС!S4:S10020,ЖС!R4:R10020,B368,ЖС!F4:F10020,AE4)+SUMIFS(Лес!L5:L9992,Лес!K5:K9992,B368,Лес!F5:F9992,AE4)+SUMIFS('степь '!K5:K9998,'степь '!J5:J9998,B368,'степь '!F5:F9998,AE4)+SUMIFS(Пр.откр.тер!N4:N9967,Пр.откр.тер!M4:M9967,B368,Пр.откр.тер!F4:F9967,AE4)</f>
        <v>10</v>
      </c>
      <c r="AG25" s="27">
        <f>SUMIFS(произв!A4:A9995,произв!N4:N9995,B368,произв!F4:F9995,AG4)+SUMIFS(торг!A4:A10000,торг!N4:N10000,B368,торг!F4:F10000,AG4)+SUMIFS(склад!A4:A9995,склад!N4:N9995,B368,склад!F4:F9995,AG4)+SUMIFS('обр '!A4:A9999,'обр '!N4:N9999,B368,'обр '!F4:F9999,AG4)+SUMIFS(детс!A4:A10000,детс!N4:N10000,B368,детс!F4:F10000,AG4)+SUMIFS(культ!A4:A10000,культ!N4:N10000,B368,культ!F4:F10000,AG4)+SUMIFS(спорт!A4:A10000,спорт!N4:N10000,B368,спорт!F4:F10000,AG4)+SUMIFS(лечеб!A4:A10000,лечеб!N4:N10000,B368,лечеб!F4:F10000,AG4)+SUMIFS(Баня!A4:A10000,Баня!N4:N10000,B368,Баня!F4:F10000,AG4)+SUMIFS(Адм!A4:A10000,Адм!N4:N10000,B368,Адм!F4:F10000,AG4)+SUMIFS(С.Х!A4:A9995,С.Х!N4:N9995,B368,С.Х!F4:F9995,AG4)+SUMIFS(новостр!A4:A9999,новостр!M4:M9999,B368,новостр!F4:F9999,AG4)+SUMIFS(авт!A4:A10004,авт!L4:L10004,B368,авт!F4:F10004,AG4)+SUMIFS(ЖС!A4:A10020,ЖС!R4:R10020,B368,ЖС!F4:F10020,AG4)+SUMIFS(Лес!A5:A9992,Лес!K5:K9992,B368,Лес!F5:F9992,AG4)+SUMIFS('степь '!A5:A9998,'степь '!J5:J9998,B368,'степь '!F5:F9998,AG4)+SUMIFS(Пр.откр.тер!A4:A9967,Пр.откр.тер!M4:M9967,B368,Пр.откр.тер!F4:F9967,AG4)</f>
        <v>0</v>
      </c>
      <c r="AH25" s="27">
        <f>SUMIFS(произв!O4:O9995,произв!N4:N9995,B368,произв!F4:F9995,AG4)+SUMIFS(торг!O4:O10000,торг!N4:N10000,B368,торг!F4:F10000,AG4)+SUMIFS(склад!O4:O9995,склад!N4:N9995,B368,склад!F4:F9995,AG4)+SUMIFS('обр '!O4:O9999,'обр '!N4:N9999,B368,'обр '!F4:F9999,AG4)+SUMIFS(детс!O4:O10000,детс!N4:N10000,B368,детс!F4:F10000,AG4)+SUMIFS(культ!O4:O10000,культ!N4:N10000,B368,культ!F4:F10000,AG4)+SUMIFS(спорт!O4:O10000,спорт!N4:N10000,B368,спорт!F4:F10000,AG4)+SUMIFS(лечеб!O4:O10000,лечеб!N4:N10000,B368,лечеб!F4:F10000,AG4)+SUMIFS(Баня!O4:O10000,Баня!N4:N10000,B368,Баня!F4:F10000,AG4)+SUMIFS(Адм!O4:O10000,Адм!N4:N10000,B368,Адм!F4:F10000,AG4)+SUMIFS(С.Х!O4:O9995,С.Х!N4:N9995,B368,С.Х!F4:F9995,AG4)+SUMIFS(новостр!N4:N9999,новостр!M4:M9999,B368,новостр!F4:F9999,AG4)+SUMIFS(авт!K4:K10004,авт!L4:L10004,B368,авт!F4:F10004,AG4)+SUMIFS(ЖС!S4:S10020,ЖС!R4:R10020,B368,ЖС!F4:F10020,AG4)+SUMIFS(Лес!L5:L9992,Лес!K5:K9992,B368,Лес!F5:F9992,AG4)+SUMIFS('степь '!K5:K9998,'степь '!J5:J9998,B368,'степь '!F5:F9998,AG4)+SUMIFS(Пр.откр.тер!N4:N9967,Пр.откр.тер!M4:M9967,B368,Пр.откр.тер!F4:F9967,AG4)</f>
        <v>0</v>
      </c>
      <c r="AI25" s="27">
        <f>SUMIFS(произв!A4:A9995,произв!N4:N9995,B368,произв!F4:F9995,AI4)+SUMIFS(торг!A4:A10000,торг!N4:N10000,B368,торг!F4:F10000,AI4)+SUMIFS(склад!A4:A9995,склад!N4:N9995,B368,склад!F4:F9995,AI4)+SUMIFS('обр '!A4:A9999,'обр '!N4:N9999,B368,'обр '!F4:F9999,AI4)+SUMIFS(детс!A4:A10000,детс!N4:N10000,B368,детс!F4:F10000,AI4)+SUMIFS(культ!A4:A10000,культ!N4:N10000,B368,культ!F4:F10000,AI4)+SUMIFS(спорт!A4:A10000,спорт!N4:N10000,B368,спорт!F4:F10000,AI4)+SUMIFS(лечеб!A4:A10000,лечеб!N4:N10000,B368,лечеб!F4:F10000,AI4)+SUMIFS(Баня!A4:A10000,Баня!N4:N10000,B368,Баня!F4:F10000,AI4)+SUMIFS(Адм!A4:A10000,Адм!N4:N10000,B368,Адм!F4:F10000,AI4)+SUMIFS(С.Х!A4:A9995,С.Х!N4:N9995,B368,С.Х!F4:F9995,AI4)+SUMIFS(новостр!A4:A9999,новостр!M4:M9999,B368,новостр!F4:F9999,AI4)+SUMIFS(авт!A4:A10004,авт!L4:L10004,B368,авт!F4:F10004,AI4)+SUMIFS(ЖС!A4:A10020,ЖС!R4:R10020,B368,ЖС!F4:F10020,AI4)+SUMIFS(Лес!A5:A9992,Лес!K5:K9992,B368,Лес!F5:F9992,AI4)+SUMIFS('степь '!A5:A9998,'степь '!J5:J9998,B368,'степь '!F5:F9998,AI4)+SUMIFS(Пр.откр.тер!A4:A9967,Пр.откр.тер!M4:M9967,B368,Пр.откр.тер!F4:F9967,AI4)</f>
        <v>1</v>
      </c>
      <c r="AJ25" s="27">
        <f>SUMIFS(произв!O4:O9995,произв!N4:N9995,B368,произв!F4:F9995,AI4)+SUMIFS(торг!O4:O10000,торг!N4:N10000,B368,торг!F4:F10000,AI4)+SUMIFS(склад!O4:O9995,склад!N4:N9995,B368,склад!F4:F9995,AI4)+SUMIFS('обр '!O4:O9999,'обр '!N4:N9999,B368,'обр '!F4:F9999,AI4)+SUMIFS(детс!O4:O10000,детс!N4:N10000,B368,детс!F4:F10000,AI4)+SUMIFS(культ!O4:O10000,культ!N4:N10000,B368,культ!F4:F10000,AI4)+SUMIFS(спорт!O4:O10000,спорт!N4:N10000,B368,спорт!F4:F10000,AI4)+SUMIFS(лечеб!O4:O10000,лечеб!N4:N10000,B368,лечеб!F4:F10000,AI4)+SUMIFS(Баня!O4:O10000,Баня!N4:N10000,B368,Баня!F4:F10000,AI4)+SUMIFS(Адм!O4:O10000,Адм!N4:N10000,B368,Адм!F4:F10000,AI4)+SUMIFS(С.Х!O4:O9995,С.Х!N4:N9995,B368,С.Х!F4:F9995,AI4)+SUMIFS(новостр!N4:N9999,новостр!M4:M9999,B368,новостр!F4:F9999,AI4)+SUMIFS(авт!K4:K10004,авт!L4:L10004,B368,авт!F4:F10004,AI4)+SUMIFS(ЖС!S4:S10020,ЖС!R4:R10020,B368,ЖС!F4:F10020,AI4)+SUMIFS(Лес!L5:L9992,Лес!K5:K9992,B368,Лес!F5:F9992,AI4)+SUMIFS('степь '!K5:K9998,'степь '!J5:J9998,B368,'степь '!F5:F9998,AI4)+SUMIFS(Пр.откр.тер!N4:N9967,Пр.откр.тер!M4:M9967,B368,Пр.откр.тер!F4:F9967,AI4)</f>
        <v>0</v>
      </c>
      <c r="AK25" s="27">
        <f>SUMIFS(произв!A4:A9995,произв!N4:N9995,B368,произв!F4:F9995,AK4)+SUMIFS(торг!A4:A10000,торг!N4:N10000,B368,торг!F4:F10000,AK4)+SUMIFS(склад!A4:A9995,склад!N4:N9995,B368,склад!F4:F9995,AK4)+SUMIFS('обр '!A4:A9999,'обр '!N4:N9999,B368,'обр '!F4:F9999,AK4)+SUMIFS(детс!A4:A10000,детс!N4:N10000,B368,детс!F4:F10000,AK4)+SUMIFS(культ!A4:A10000,культ!N4:N10000,B368,культ!F4:F10000,AK4)+SUMIFS(спорт!A4:A10000,спорт!N4:N10000,B368,спорт!F4:F10000,AK4)+SUMIFS(лечеб!A4:A10000,лечеб!N4:N10000,B368,лечеб!F4:F10000,AK4)+SUMIFS(Баня!A4:A10000,Баня!N4:N10000,B368,Баня!F4:F10000,AK4)+SUMIFS(Адм!A4:A10000,Адм!N4:N10000,B368,Адм!F4:F10000,AK4)+SUMIFS(С.Х!A4:A9995,С.Х!N4:N9995,B368,С.Х!F4:F9995,AK4)+SUMIFS(новостр!A4:A9999,новостр!M4:M9999,B368,новостр!F4:F9999,AK4)+SUMIFS(авт!A4:A10004,авт!L4:L10004,B368,авт!F4:F10004,AK4)+SUMIFS(ЖС!A4:A10020,ЖС!R4:R10020,B368,ЖС!F4:F10020,AK4)+SUMIFS(Лес!A5:A9992,Лес!K5:K9992,B368,Лес!F5:F9992,AK4)+SUMIFS('степь '!A5:A9998,'степь '!J5:J9998,B368,'степь '!F5:F9998,AK4)+SUMIFS(Пр.откр.тер!A4:A9967,Пр.откр.тер!M4:M9967,B368,Пр.откр.тер!F4:F9967,AK4)</f>
        <v>0</v>
      </c>
      <c r="AL25" s="27">
        <f>SUMIFS(произв!O4:O9995,произв!N4:N9995,B368,произв!F4:F9995,AK4)+SUMIFS(торг!O4:O10000,торг!N4:N10000,B368,торг!F4:F10000,AK4)+SUMIFS(склад!O4:O9995,склад!N4:N9995,B368,склад!F4:F9995,AK4)+SUMIFS('обр '!O4:O9999,'обр '!N4:N9999,B368,'обр '!F4:F9999,AK4)+SUMIFS(детс!O4:O10000,детс!N4:N10000,B368,детс!F4:F10000,AK4)+SUMIFS(культ!O4:O10000,культ!N4:N10000,B368,культ!F4:F10000,AK4)+SUMIFS(спорт!O4:O10000,спорт!N4:N10000,B368,спорт!F4:F10000,AK4)+SUMIFS(лечеб!O4:O10000,лечеб!N4:N10000,B368,лечеб!F4:F10000,AK4)+SUMIFS(Баня!O4:O10000,Баня!N4:N10000,B368,Баня!F4:F10000,AK4)+SUMIFS(Адм!O4:O10000,Адм!N4:N10000,B368,Адм!F4:F10000,AK4)+SUMIFS(С.Х!O4:O9995,С.Х!N4:N9995,B368,С.Х!F4:F9995,AK4)+SUMIFS(новостр!N4:N9999,новостр!M4:M9999,B368,новостр!F4:F9999,AK4)+SUMIFS(авт!K4:K10004,авт!L4:L10004,B368,авт!F4:F10004,AK4)+SUMIFS(ЖС!S4:S10020,ЖС!R4:R10020,B368,ЖС!F4:F10020,AK4)+SUMIFS(Лес!L5:L9992,Лес!K5:K9992,B368,Лес!F5:F9992,AK4)+SUMIFS('степь '!K5:K9998,'степь '!J5:J9998,B368,'степь '!F5:F9998,AK4)+SUMIFS(Пр.откр.тер!N4:N9967,Пр.откр.тер!M4:M9967,B368,Пр.откр.тер!F4:F9967,AK4)</f>
        <v>0</v>
      </c>
      <c r="AM25" s="27">
        <f>SUMIFS(произв!A4:A9995,произв!N4:N9995,B368,произв!F4:F9995,AM4)+SUMIFS(торг!A4:A10000,торг!N4:N10000,B368,торг!F4:F10000,AM4)+SUMIFS(склад!A4:A9995,склад!N4:N9995,B368,склад!F4:F9995,AM4)+SUMIFS('обр '!A4:A9999,'обр '!N4:N9999,B368,'обр '!F4:F9999,AM4)+SUMIFS(детс!A4:A10000,детс!N4:N10000,B368,детс!F4:F10000,AM4)+SUMIFS(культ!A4:A10000,культ!N4:N10000,B368,культ!F4:F10000,AM4)+SUMIFS(спорт!A4:A10000,спорт!N4:N10000,B368,спорт!F4:F10000,AM4)+SUMIFS(лечеб!A4:A10000,лечеб!N4:N10000,B368,лечеб!F4:F10000,AM4)+SUMIFS(Баня!A4:A10000,Баня!N4:N10000,B368,Баня!F4:F10000,AM4)+SUMIFS(Адм!A4:A10000,Адм!N4:N10000,B368,Адм!F4:F10000,AM4)+SUMIFS(С.Х!A4:A9995,С.Х!N4:N9995,B368,С.Х!F4:F9995,AM4)+SUMIFS(новостр!A4:A9999,новостр!M4:M9999,B368,новостр!F4:F9999,AM4)+SUMIFS(авт!A4:A10004,авт!L4:L10004,B368,авт!F4:F10004,AM4)+SUMIFS(ЖС!A4:A10020,ЖС!R4:R10020,B368,ЖС!F4:F10020,AM4)+SUMIFS(Лес!A5:A9992,Лес!K5:K9992,B368,Лес!F5:F9992,AM4)+SUMIFS('степь '!A5:A9998,'степь '!J5:J9998,B368,'степь '!F5:F9998,AM4)+SUMIFS(Пр.откр.тер!A4:A9967,Пр.откр.тер!M4:M9967,B368,Пр.откр.тер!F4:F9967,AM4)</f>
        <v>1</v>
      </c>
      <c r="AN25" s="27">
        <f>SUMIFS(произв!O4:O9995,произв!N4:N9995,B368,произв!F4:F9995,AM4)+SUMIFS(торг!O4:O10000,торг!N4:N10000,B368,торг!F4:F10000,AM4)+SUMIFS(склад!O4:O9995,склад!N4:N9995,B368,склад!F4:F9995,AM4)+SUMIFS('обр '!O4:O9999,'обр '!N4:N9999,B368,'обр '!F4:F9999,AM4)+SUMIFS(детс!O4:O10000,детс!N4:N10000,B368,детс!F4:F10000,AM4)+SUMIFS(культ!O4:O10000,культ!N4:N10000,B368,культ!F4:F10000,AM4)+SUMIFS(спорт!O4:O10000,спорт!N4:N10000,B368,спорт!F4:F10000,AM4)+SUMIFS(лечеб!O4:O10000,лечеб!N4:N10000,B368,лечеб!F4:F10000,AM4)+SUMIFS(Баня!O4:O10000,Баня!N4:N10000,B368,Баня!F4:F10000,AM4)+SUMIFS(Адм!O4:O10000,Адм!N4:N10000,B368,Адм!F4:F10000,AM4)+SUMIFS(С.Х!O4:O9995,С.Х!N4:N9995,B368,С.Х!F4:F9995,AM4)+SUMIFS(новостр!N4:N9999,новостр!M4:M9999,B368,новостр!F4:F9999,AM4)+SUMIFS(авт!K4:K10004,авт!L4:L10004,B368,авт!F4:F10004,AM4)+SUMIFS(ЖС!S4:S10020,ЖС!R4:R10020,B368,ЖС!F4:F10020,AM4)+SUMIFS(Лес!L5:L9992,Лес!K5:K9992,B368,Лес!F5:F9992,AM4)+SUMIFS('степь '!K5:K9998,'степь '!J5:J9998,B368,'степь '!F5:F9998,AM4)+SUMIFS(Пр.откр.тер!N4:N9967,Пр.откр.тер!M4:M9967,B368,Пр.откр.тер!F4:F9967,AM4)</f>
        <v>5</v>
      </c>
      <c r="AO25" s="27">
        <f>SUMIFS(произв!A4:A9995,произв!N4:N9995,B368,произв!F4:F9995,AO4)+SUMIFS(торг!A4:A10000,торг!N4:N10000,B368,торг!F4:F10000,AO4)+SUMIFS(склад!A4:A9995,склад!N4:N9995,B368,склад!F4:F9995,AO4)+SUMIFS('обр '!A4:A9999,'обр '!N4:N9999,B368,'обр '!F4:F9999,AO4)+SUMIFS(детс!A4:A10000,детс!N4:N10000,B368,детс!F4:F10000,AO4)+SUMIFS(культ!A4:A10000,культ!N4:N10000,B368,культ!F4:F10000,AO4)+SUMIFS(спорт!A4:A10000,спорт!N4:N10000,B368,спорт!F4:F10000,AO4)+SUMIFS(лечеб!A4:A10000,лечеб!N4:N10000,B368,лечеб!F4:F10000,AO4)+SUMIFS(Баня!A4:A10000,Баня!N4:N10000,B368,Баня!F4:F10000,AO4)+SUMIFS(Адм!A4:A10000,Адм!N4:N10000,B368,Адм!F4:F10000,AO4)+SUMIFS(С.Х!A4:A9995,С.Х!N4:N9995,B368,С.Х!F4:F9995,AO4)+SUMIFS(новостр!A4:A9999,новостр!M4:M9999,B368,новостр!F4:F9999,AO4)+SUMIFS(авт!A4:A10004,авт!L4:L10004,B368,авт!F4:F10004,AO4)+SUMIFS(ЖС!A4:A10020,ЖС!R4:R10020,B368,ЖС!F4:F10020,AO4)+SUMIFS(Лес!A5:A9992,Лес!K5:K9992,B368,Лес!F5:F9992,AO4)+SUMIFS('степь '!A5:A9998,'степь '!J5:J9998,B368,'степь '!F5:F9998,AO4)+SUMIFS(Пр.откр.тер!A4:A9967,Пр.откр.тер!M4:M9967,B368,Пр.откр.тер!F4:F9967,AO4)</f>
        <v>0</v>
      </c>
      <c r="AP25" s="27">
        <f>SUMIFS(произв!O4:O9995,произв!N4:N9995,B368,произв!F4:F9995,AO4)+SUMIFS(торг!O4:O10000,торг!N4:N10000,B368,торг!F4:F10000,AO4)+SUMIFS(склад!O4:O9995,склад!N4:N9995,B368,склад!F4:F9995,AO4)+SUMIFS('обр '!O4:O9999,'обр '!N4:N9999,B368,'обр '!F4:F9999,AO4)+SUMIFS(детс!O4:O10000,детс!N4:N10000,B368,детс!F4:F10000,AO4)+SUMIFS(культ!O4:O10000,культ!N4:N10000,B368,культ!F4:F10000,AO4)+SUMIFS(спорт!O4:O10000,спорт!N4:N10000,B368,спорт!F4:F10000,AO4)+SUMIFS(лечеб!O4:O10000,лечеб!N4:N10000,B368,лечеб!F4:F10000,AO4)+SUMIFS(Баня!O4:O10000,Баня!N4:N10000,B368,Баня!F4:F10000,AO4)+SUMIFS(Адм!O4:O10000,Адм!N4:N10000,B368,Адм!F4:F10000,AO4)+SUMIFS(С.Х!O4:O9995,С.Х!N4:N9995,B368,С.Х!F4:F9995,AO4)+SUMIFS(новостр!N4:N9999,новостр!M4:M9999,B368,новостр!F4:F9999,AO4)+SUMIFS(авт!K4:K10004,авт!L4:L10004,B368,авт!F4:F10004,AO4)+SUMIFS(ЖС!S4:S10020,ЖС!R4:R10020,B368,ЖС!F4:F10020,AO4)+SUMIFS(Лес!L5:L9992,Лес!K5:K9992,B368,Лес!F5:F9992,AO4)+SUMIFS('степь '!K5:K9998,'степь '!J5:J9998,B368,'степь '!F5:F9998,AO4)+SUMIFS(Пр.откр.тер!N4:N9967,Пр.откр.тер!M4:M9967,B368,Пр.откр.тер!F4:F9967,AO4)</f>
        <v>0</v>
      </c>
      <c r="AQ25" s="27">
        <f>SUMIFS(произв!A4:A9995,произв!N4:N9995,B368,произв!F4:F9995,AQ4)+SUMIFS(торг!A4:A10000,торг!N4:N10000,B368,торг!F4:F10000,AQ4)+SUMIFS(склад!A4:A9995,склад!N4:N9995,B368,склад!F4:F9995,AQ4)+SUMIFS('обр '!A4:A9999,'обр '!N4:N9999,B368,'обр '!F4:F9999,AQ4)+SUMIFS(детс!A4:A10000,детс!N4:N10000,B368,детс!F4:F10000,AQ4)+SUMIFS(культ!A4:A10000,культ!N4:N10000,B368,культ!F4:F10000,AQ4)+SUMIFS(спорт!A4:A10000,спорт!N4:N10000,B368,спорт!F4:F10000,AQ4)+SUMIFS(лечеб!A4:A10000,лечеб!N4:N10000,B368,лечеб!F4:F10000,AQ4)+SUMIFS(Баня!A4:A10000,Баня!N4:N10000,B368,Баня!F4:F10000,AQ4)+SUMIFS(Адм!A4:A10000,Адм!N4:N10000,B368,Адм!F4:F10000,AQ4)+SUMIFS(С.Х!A4:A9995,С.Х!N4:N9995,B368,С.Х!F4:F9995,AQ4)+SUMIFS(новостр!A4:A9999,новостр!M4:M9999,B368,новостр!F4:F9999,AQ4)+SUMIFS(авт!A4:A10004,авт!L4:L10004,B368,авт!F4:F10004,AQ4)+SUMIFS(ЖС!A4:A10020,ЖС!R4:R10020,B368,ЖС!F4:F10020,AQ4)+SUMIFS(Лес!A5:A9992,Лес!K5:K9992,B368,Лес!F5:F9992,AQ4)+SUMIFS('степь '!A5:A9998,'степь '!J5:J9998,B368,'степь '!F5:F9998,AQ4)+SUMIFS(Пр.откр.тер!A4:A9967,Пр.откр.тер!M4:M9967,B368,Пр.откр.тер!F4:F9967,AQ4)</f>
        <v>0</v>
      </c>
      <c r="AR25" s="27">
        <f>SUMIFS(произв!O4:O9995,произв!N4:N9995,B368,произв!F4:F9995,AQ4)+SUMIFS(торг!O4:O10000,торг!N4:N10000,B368,торг!F4:F10000,AQ4)+SUMIFS(склад!O4:O9995,склад!N4:N9995,B368,склад!F4:F9995,AQ4)+SUMIFS('обр '!O4:O9999,'обр '!N4:N9999,B368,'обр '!F4:F9999,AQ4)+SUMIFS(детс!O4:O10000,детс!N4:N10000,B368,детс!F4:F10000,AQ4)+SUMIFS(культ!O4:O10000,культ!N4:N10000,B368,культ!F4:F10000,AQ4)+SUMIFS(спорт!O4:O10000,спорт!N4:N10000,B368,спорт!F4:F10000,AQ4)+SUMIFS(лечеб!O4:O10000,лечеб!N4:N10000,B368,лечеб!F4:F10000,AQ4)+SUMIFS(Баня!O4:O10000,Баня!N4:N10000,B368,Баня!F4:F10000,AQ4)+SUMIFS(Адм!O4:O10000,Адм!N4:N10000,B368,Адм!F4:F10000,AQ4)+SUMIFS(С.Х!O4:O9995,С.Х!N4:N9995,B368,С.Х!F4:F9995,AQ4)+SUMIFS(новостр!N4:N9999,новостр!M4:M9999,B368,новостр!F4:F9999,AQ4)+SUMIFS(авт!K4:K10004,авт!L4:L10004,B368,авт!F4:F10004,AQ4)+SUMIFS(ЖС!S4:S10020,ЖС!R4:R10020,B368,ЖС!F4:F10020,AQ4)+SUMIFS(Лес!L5:L9992,Лес!K5:K9992,B368,Лес!F5:F9992,AQ4)+SUMIFS('степь '!K5:K9998,'степь '!J5:J9998,B368,'степь '!F5:F9998,AQ4)+SUMIFS(Пр.откр.тер!N4:N9967,Пр.откр.тер!M4:M9967,B368,Пр.откр.тер!F4:F9967,AQ4)</f>
        <v>0</v>
      </c>
      <c r="AS25" s="27">
        <f>SUMIFS(произв!A4:A9995,произв!N4:N9995,B368,произв!F4:F9995,AS4)+SUMIFS(торг!A4:A10000,торг!N4:N10000,B368,торг!F4:F10000,AS4)+SUMIFS(склад!A4:A9995,склад!N4:N9995,B368,склад!F4:F9995,AS4)+SUMIFS('обр '!A4:A9999,'обр '!N4:N9999,B368,'обр '!F4:F9999,AS4)+SUMIFS(детс!A4:A10000,детс!N4:N10000,B368,детс!F4:F10000,AS4)+SUMIFS(культ!A4:A10000,культ!N4:N10000,B368,культ!F4:F10000,AS4)+SUMIFS(спорт!A4:A10000,спорт!N4:N10000,B368,спорт!F4:F10000,AS4)+SUMIFS(лечеб!A4:A10000,лечеб!N4:N10000,B368,лечеб!F4:F10000,AS4)+SUMIFS(Баня!A4:A10000,Баня!N4:N10000,B368,Баня!F4:F10000,AS4)+SUMIFS(Адм!A4:A10000,Адм!N4:N10000,B368,Адм!F4:F10000,AS4)+SUMIFS(С.Х!A4:A9995,С.Х!N4:N9995,B368,С.Х!F4:F9995,AS4)+SUMIFS(новостр!A4:A9999,новостр!M4:M9999,B368,новостр!F4:F9999,AS4)+SUMIFS(авт!A4:A10004,авт!L4:L10004,B368,авт!F4:F10004,AS4)+SUMIFS(ЖС!A4:A10020,ЖС!R4:R10020,B368,ЖС!F4:F10020,AS4)+SUMIFS(Лес!A5:A9992,Лес!K5:K9992,B368,Лес!F5:F9992,AS4)+SUMIFS('степь '!A5:A9998,'степь '!J5:J9998,B368,'степь '!F5:F9998,AS4)+SUMIFS(Пр.откр.тер!A4:A9967,Пр.откр.тер!M4:M9967,B368,Пр.откр.тер!F4:F9967,AS4)</f>
        <v>0</v>
      </c>
      <c r="AT25" s="27">
        <f>SUMIFS(произв!O4:O9995,произв!N4:N9995,B368,произв!F4:F9995,AS4)+SUMIFS(торг!O4:O10000,торг!N4:N10000,B368,торг!F4:F10000,AS4)+SUMIFS(склад!O4:O9995,склад!N4:N9995,B368,склад!F4:F9995,AS4)+SUMIFS('обр '!O4:O9999,'обр '!N4:N9999,B368,'обр '!F4:F9999,AS4)+SUMIFS(детс!O4:O10000,детс!N4:N10000,B368,детс!F4:F10000,AS4)+SUMIFS(культ!O4:O10000,культ!N4:N10000,B368,культ!F4:F10000,AS4)+SUMIFS(спорт!O4:O10000,спорт!N4:N10000,B368,спорт!F4:F10000,AS4)+SUMIFS(лечеб!O4:O10000,лечеб!N4:N10000,B368,лечеб!F4:F10000,AS4)+SUMIFS(Баня!O4:O10000,Баня!N4:N10000,B368,Баня!F4:F10000,AS4)+SUMIFS(Адм!O4:O10000,Адм!N4:N10000,B368,Адм!F4:F10000,AS4)+SUMIFS(С.Х!O4:O9995,С.Х!N4:N9995,B368,С.Х!F4:F9995,AS4)+SUMIFS(новостр!N4:N9999,новостр!M4:M9999,B368,новостр!F4:F9999,AS4)+SUMIFS(авт!K4:K10004,авт!L4:L10004,B368,авт!F4:F10004,AS4)+SUMIFS(ЖС!S4:S10020,ЖС!R4:R10020,B368,ЖС!F4:F10020,AS4)+SUMIFS(Лес!L5:L9992,Лес!K5:K9992,B368,Лес!F5:F9992,AS4)+SUMIFS('степь '!K5:K9998,'степь '!J5:J9998,B368,'степь '!F5:F9998,AS4)+SUMIFS(Пр.откр.тер!N4:N9967,Пр.откр.тер!M4:M9967,B368,Пр.откр.тер!F4:F9967,AS4)</f>
        <v>0</v>
      </c>
      <c r="AU25" s="27">
        <f>SUMIFS(произв!A4:A9995,произв!N4:N9995,B368,произв!F4:F9995,AU4)+SUMIFS(торг!A4:A10000,торг!N4:N10000,B368,торг!F4:F10000,AU4)+SUMIFS(склад!A4:A9995,склад!N4:N9995,B368,склад!F4:F9995,AU4)+SUMIFS('обр '!A4:A9999,'обр '!N4:N9999,B368,'обр '!F4:F9999,AU4)+SUMIFS(детс!A4:A10000,детс!N4:N10000,B368,детс!F4:F10000,AU4)+SUMIFS(культ!A4:A10000,культ!N4:N10000,B368,культ!F4:F10000,AU4)+SUMIFS(спорт!A4:A10000,спорт!N4:N10000,B368,спорт!F4:F10000,AU4)+SUMIFS(лечеб!A4:A10000,лечеб!N4:N10000,B368,лечеб!F4:F10000,AU4)+SUMIFS(Баня!A4:A10000,Баня!N4:N10000,B368,Баня!F4:F10000,AU4)+SUMIFS(Адм!A4:A10000,Адм!N4:N10000,B368,Адм!F4:F10000,AU4)+SUMIFS(С.Х!A4:A9995,С.Х!N4:N9995,B368,С.Х!F4:F9995,AU4)+SUMIFS(новостр!A4:A9999,новостр!M4:M9999,B368,новостр!F4:F9999,AU4)+SUMIFS(авт!A4:A10004,авт!L4:L10004,B368,авт!F4:F10004,AU4)+SUMIFS(ЖС!A4:A10020,ЖС!R4:R10020,B368,ЖС!F4:F10020,AU4)+SUMIFS(Лес!A5:A9992,Лес!K5:K9992,B368,Лес!F5:F9992,AU4)+SUMIFS('степь '!A5:A9998,'степь '!J5:J9998,B368,'степь '!F5:F9998,AU4)+SUMIFS(Пр.откр.тер!A4:A9967,Пр.откр.тер!M4:M9967,B368,Пр.откр.тер!F4:F9967,AU4)</f>
        <v>2</v>
      </c>
      <c r="AV25" s="27">
        <f>SUMIFS(произв!O4:O9995,произв!N4:N9995,B368,произв!F4:F9995,AU4)+SUMIFS(торг!O4:O10000,торг!N4:N10000,B368,торг!F4:F10000,AU4)+SUMIFS(склад!O4:O9995,склад!N4:N9995,B368,склад!F4:F9995,AU4)+SUMIFS('обр '!O4:O9999,'обр '!N4:N9999,B368,'обр '!F4:F9999,AU4)+SUMIFS(детс!O4:O10000,детс!N4:N10000,B368,детс!F4:F10000,AU4)+SUMIFS(культ!O4:O10000,культ!N4:N10000,B368,культ!F4:F10000,AU4)+SUMIFS(спорт!O4:O10000,спорт!N4:N10000,B368,спорт!F4:F10000,AU4)+SUMIFS(лечеб!O4:O10000,лечеб!N4:N10000,B368,лечеб!F4:F10000,AU4)+SUMIFS(Баня!O4:O10000,Баня!N4:N10000,B368,Баня!F4:F10000,AU4)+SUMIFS(Адм!O4:O10000,Адм!N4:N10000,B368,Адм!F4:F10000,AU4)+SUMIFS(С.Х!O4:O9995,С.Х!N4:N9995,B368,С.Х!F4:F9995,AU4)+SUMIFS(новостр!N4:N9999,новостр!M4:M9999,B368,новостр!F4:F9999,AU4)+SUMIFS(авт!K4:K10004,авт!L4:L10004,B368,авт!F4:F10004,AU4)+SUMIFS(ЖС!S4:S10020,ЖС!R4:R10020,B368,ЖС!F4:F10020,AU4)+SUMIFS(Лес!L5:L9992,Лес!K5:K9992,B368,Лес!F5:F9992,AU4)+SUMIFS('степь '!K5:K9998,'степь '!J5:J9998,B368,'степь '!F5:F9998,AU4)+SUMIFS(Пр.откр.тер!N4:N9967,Пр.откр.тер!M4:M9967,B368,Пр.откр.тер!F4:F9967,AU4)</f>
        <v>0</v>
      </c>
    </row>
    <row r="26" spans="1:90" ht="16.5" thickBot="1">
      <c r="A26" s="236" t="s">
        <v>172</v>
      </c>
      <c r="B26" s="236" t="s">
        <v>180</v>
      </c>
      <c r="C26" s="431">
        <f t="shared" si="6"/>
        <v>22</v>
      </c>
      <c r="D26" s="2309">
        <f t="shared" si="3"/>
        <v>3552.4</v>
      </c>
      <c r="E26" s="481">
        <v>16</v>
      </c>
      <c r="F26" s="482">
        <v>1452.4</v>
      </c>
      <c r="G26" s="2352">
        <f>C26/C48*100%</f>
        <v>0.20754716981132076</v>
      </c>
      <c r="H26" s="2353">
        <f>D26/D48*100%</f>
        <v>0.20844481997840678</v>
      </c>
      <c r="I26" s="465">
        <f>SUMIFS(произв!A4:A9995,произв!N4:N9995,B369,произв!F4:F9995,I4)+SUMIFS(торг!A4:A10000,торг!N4:N10000,B369,торг!F4:F10000,I4)+SUMIFS(склад!A4:A9995,склад!N4:N9995,B369,склад!F4:F9995,I4)+SUMIFS('обр '!A4:A9999,'обр '!N4:N9999,B369,'обр '!F4:F9999,I4)+SUMIFS(детс!A4:A10000,детс!N4:N10000,B369,детс!F4:F10000,I4)+SUMIFS(культ!A4:A10000,культ!N4:N10000,B369,культ!F4:F10000,I4)+SUMIFS(спорт!A4:A10000,спорт!N4:N10000,B369,спорт!F4:F10000,I4)+SUMIFS(лечеб!A4:A10000,лечеб!N4:N10000,B369,лечеб!F4:F10000,I4)+SUMIFS(Баня!A4:A10000,Баня!N4:N10000,B369,Баня!F4:F10000,I4)+SUMIFS(Адм!A4:A10000,Адм!N4:N10000,B369,Адм!F4:F10000,I4)+SUMIFS(С.Х!A4:A9995,С.Х!N4:N9995,B369,С.Х!F4:F9995,I4)+SUMIFS(новостр!A4:A9999,новостр!M4:M9999,B369,новостр!F4:F9999,I4)+SUMIFS(авт!A4:A10004,авт!L4:L10004,B369,авт!F4:F10004,I4)+SUMIFS(ЖС!A4:A10020,ЖС!R4:R10020,B369,ЖС!F4:F10020,I4)+SUMIFS(Лес!A5:A9992,Лес!K5:K9992,B369,Лес!F5:F9992,I4)+SUMIFS('степь '!A5:A9998,'степь '!J5:J9998,B369,'степь '!F5:F9998,I4)+SUMIFS(Пр.откр.тер!A4:A9967,Пр.откр.тер!M4:M9967,B369,Пр.откр.тер!F4:F9967,I4)</f>
        <v>3</v>
      </c>
      <c r="J26" s="25">
        <f>SUMIFS(произв!O4:O9995,произв!N4:N9995,B369,произв!F4:F9995,I4)+SUMIFS(торг!O4:O10000,торг!N4:N10000,B369,торг!F4:F10000,I4)+SUMIFS(склад!O4:O9995,склад!N4:N9995,B369,склад!F4:F9995,I4)+SUMIFS('обр '!O4:O9999,'обр '!N4:N9999,B369,'обр '!F4:F9999,I4)+SUMIFS(детс!O4:O10000,детс!N4:N10000,B369,детс!F4:F10000,I4)+SUMIFS(культ!O4:O10000,культ!N4:N10000,B369,культ!F4:F10000,I4)+SUMIFS(спорт!O4:O10000,спорт!N4:N10000,B369,спорт!F4:F10000,I4)+SUMIFS(лечеб!O4:O10000,лечеб!N4:N10000,B369,лечеб!F4:F10000,I4)+SUMIFS(Баня!O4:O10000,Баня!N4:N10000,B369,Баня!F4:F10000,I4)+SUMIFS(Адм!O4:O10000,Адм!N4:N10000,B369,Адм!F4:F10000,I4)+SUMIFS(С.Х!O4:O9995,С.Х!N4:N9995,B369,С.Х!F4:F9995,I4)+SUMIFS(новостр!N4:N9999,новостр!M4:M9999,B369,новостр!F4:F9999,I4)+SUMIFS(авт!K4:K10004,авт!L4:L10004,B369,авт!F4:F10004,I4)+SUMIFS(ЖС!S4:S10020,ЖС!R4:R10020,B369,ЖС!F4:F10020,I4)+SUMIFS(Лес!L5:L9992,Лес!K5:K9992,B369,Лес!F5:F9992,I4)+SUMIFS('степь '!K5:K9998,'степь '!J5:J9998,B369,'степь '!F5:F9998,I4)+SUMIFS(Пр.откр.тер!N4:N9967,Пр.откр.тер!M4:M9967,B369,Пр.откр.тер!F4:F9967,I4)</f>
        <v>0</v>
      </c>
      <c r="K26" s="26">
        <f>SUMIFS(произв!A4:A9995,произв!N4:N9995,B369,произв!F4:F9995,K4)+SUMIFS(торг!A4:A10000,торг!N4:N10000,B369,торг!F4:F10000,K4)+SUMIFS(склад!A4:A9995,склад!N4:N9995,B369,склад!F4:F9995,K4)+SUMIFS('обр '!A4:A9999,'обр '!N4:N9999,B369,'обр '!F4:F9999,K4)+SUMIFS(детс!A4:A10000,детс!N4:N10000,B369,детс!F4:F10000,K4)+SUMIFS(культ!A4:A10000,культ!N4:N10000,B369,культ!F4:F10000,K4)+SUMIFS(спорт!A4:A10000,спорт!N4:N10000,B369,спорт!F4:F10000,K4)+SUMIFS(лечеб!A4:A10000,лечеб!N4:N10000,B369,лечеб!F4:F10000,K4)+SUMIFS(Баня!A4:A10000,Баня!N4:N10000,B369,Баня!F4:F10000,K4)+SUMIFS(Адм!A4:A10000,Адм!N4:N10000,B369,Адм!F4:F10000,K4)+SUMIFS(С.Х!A4:A9995,С.Х!N4:N9995,B369,С.Х!F4:F9995,K4)+SUMIFS(новостр!A4:A9999,новостр!M4:M9999,B369,новостр!F4:F9999,K4)+SUMIFS(авт!A4:A10004,авт!L4:L10004,B369,авт!F4:F10004,K4)+SUMIFS(ЖС!A4:A10020,ЖС!R4:R10020,B369,ЖС!F4:F10020,K4)+SUMIFS(Лес!A5:A9992,Лес!K5:K9992,B369,Лес!F5:F9992,K4)+SUMIFS('степь '!A5:A9998,'степь '!J5:J9998,B369,'степь '!F5:F9998,K4)+SUMIFS(Пр.откр.тер!A4:A9967,Пр.откр.тер!M4:M9967,B369,Пр.откр.тер!F4:F9967,K4)</f>
        <v>5</v>
      </c>
      <c r="L26" s="27">
        <f>SUMIFS(произв!O4:O9995,произв!N4:N9995,B369,произв!F4:F9995,K4)+SUMIFS(торг!O4:O10000,торг!N4:N10000,B369,торг!F4:F10000,K4)+SUMIFS(склад!O4:O9995,склад!N4:N9995,B369,склад!F4:F9995,K4)+SUMIFS('обр '!O4:O9999,'обр '!N4:N9999,B369,'обр '!F4:F9999,K4)+SUMIFS(детс!O4:O10000,детс!N4:N10000,B369,детс!F4:F10000,K4)+SUMIFS(культ!O4:O10000,культ!N4:N10000,B369,культ!F4:F10000,K4)+SUMIFS(спорт!O4:O10000,спорт!N4:N10000,B369,спорт!F4:F10000,K4)+SUMIFS(лечеб!O4:O10000,лечеб!N4:N10000,B369,лечеб!F4:F10000,K4)+SUMIFS(Баня!O4:O10000,Баня!N4:N10000,B369,Баня!F4:F10000,K4)+SUMIFS(Адм!O4:O10000,Адм!N4:N10000,B369,Адм!F4:F10000,K4)+SUMIFS(С.Х!O4:O9995,С.Х!N4:N9995,B369,С.Х!F4:F9995,K4)+SUMIFS(новостр!N4:N9999,новостр!M4:M9999,B369,новостр!F4:F9999,K4)+SUMIFS(авт!K4:K10004,авт!L4:L10004,B369,авт!F4:F10004,K4)+SUMIFS(ЖС!S4:S10020,ЖС!R4:R10020,B369,ЖС!F4:F10020,K4)+SUMIFS(Лес!L5:L9992,Лес!K5:K9992,B369,Лес!F5:F9992,K4)+SUMIFS('степь '!K5:K9998,'степь '!J5:J9998,B369,'степь '!F5:F9998,K4)+SUMIFS(Пр.откр.тер!N4:N9967,Пр.откр.тер!M4:M9967,B369,Пр.откр.тер!F4:F9967,K4)</f>
        <v>0</v>
      </c>
      <c r="M26" s="27">
        <f>SUMIFS(произв!A4:A9995,произв!N4:N9995,B369,произв!F4:F9995,M4)+SUMIFS(торг!A4:A10000,торг!N4:N10000,B369,торг!F4:F10000,M4)+SUMIFS(склад!A4:A9995,склад!N4:N9995,B369,склад!F4:F9995,M4)+SUMIFS('обр '!A4:A9999,'обр '!N4:N9999,B369,'обр '!F4:F9999,M4)+SUMIFS(детс!A4:A10000,детс!N4:N10000,B369,детс!F4:F10000,M4)+SUMIFS(культ!A4:A10000,культ!N4:N10000,B369,культ!F4:F10000,M4)+SUMIFS(спорт!A4:A10000,спорт!N4:N10000,B369,спорт!F4:F10000,M4)+SUMIFS(лечеб!A4:A10000,лечеб!N4:N10000,B369,лечеб!F4:F10000,M4)+SUMIFS(Баня!A4:A10000,Баня!N4:N10000,B369,Баня!F4:F10000,M4)+SUMIFS(Адм!A4:A10000,Адм!N4:N10000,B369,Адм!F4:F10000,M4)+SUMIFS(С.Х!A4:A9995,С.Х!N4:N9995,B369,С.Х!F4:F9995,M4)+SUMIFS(новостр!A4:A9999,новостр!M4:M9999,B369,новостр!F4:F9999,M4)+SUMIFS(авт!A4:A10004,авт!L4:L10004,B369,авт!F4:F10004,M4)+SUMIFS(ЖС!A4:A10020,ЖС!R4:R10020,B369,ЖС!F4:F10020,M4)+SUMIFS(Лес!A5:A9992,Лес!K5:K9992,B369,Лес!F5:F9992,M4)+SUMIFS('степь '!A5:A9998,'степь '!J5:J9998,B369,'степь '!F5:F9998,M4)+SUMIFS(Пр.откр.тер!A4:A9967,Пр.откр.тер!M4:M9967,B369,Пр.откр.тер!F4:F9967,M4)</f>
        <v>0</v>
      </c>
      <c r="N26" s="27">
        <f>SUMIFS(произв!O4:O9995,произв!N4:N9995,B369,произв!F4:F9995,M4)+SUMIFS(торг!O4:O10000,торг!N4:N10000,B369,торг!F4:F10000,M4)+SUMIFS(склад!O4:O9995,склад!N4:N9995,B369,склад!F4:F9995,M4)+SUMIFS('обр '!O4:O9999,'обр '!N4:N9999,B369,'обр '!F4:F9999,M4)+SUMIFS(детс!O4:O10000,детс!N4:N10000,B369,детс!F4:F10000,M4)+SUMIFS(культ!O4:O10000,культ!N4:N10000,B369,культ!F4:F10000,M4)+SUMIFS(спорт!O4:O10000,спорт!N4:N10000,B369,спорт!F4:F10000,M4)+SUMIFS(лечеб!O4:O10000,лечеб!N4:N10000,B369,лечеб!F4:F10000,M4)+SUMIFS(Баня!O4:O10000,Баня!N4:N10000,B369,Баня!F4:F10000,M4)+SUMIFS(Адм!O4:O10000,Адм!N4:N10000,B369,Адм!F4:F10000,M4)+SUMIFS(С.Х!O4:O9995,С.Х!N4:N9995,B369,С.Х!F4:F9995,M4)+SUMIFS(новостр!N4:N9999,новостр!M4:M9999,B369,новостр!F4:F9999,M4)+SUMIFS(авт!K4:K10004,авт!L4:L10004,B369,авт!F4:F10004,M4)+SUMIFS(ЖС!S4:S10020,ЖС!R4:R10020,B369,ЖС!F4:F10020,M4)+SUMIFS(Лес!L5:L9992,Лес!K5:K9992,B369,Лес!F5:F9992,M4)+SUMIFS('степь '!K5:K9998,'степь '!J5:J9998,B369,'степь '!F5:F9998,M4)+SUMIFS(Пр.откр.тер!N4:N9967,Пр.откр.тер!M4:M9967,B369,Пр.откр.тер!F4:F9967,M4)</f>
        <v>0</v>
      </c>
      <c r="O26" s="27">
        <f>SUMIFS(произв!A4:A9995,произв!N4:N9995,B369,произв!F4:F9995,O4)+SUMIFS(торг!A4:A10000,торг!N4:N10000,B369,торг!F4:F10000,O4)+SUMIFS(склад!A4:A9995,склад!N4:N9995,B369,склад!F4:F9995,O4)+SUMIFS('обр '!A4:A9999,'обр '!N4:N9999,B369,'обр '!F4:F9999,O4)+SUMIFS(детс!A4:A10000,детс!N4:N10000,B369,детс!F4:F10000,O4)+SUMIFS(культ!A4:A10000,культ!N4:N10000,B369,культ!F4:F10000,O4)+SUMIFS(спорт!A4:A10000,спорт!N4:N10000,B369,спорт!F4:F10000,O4)+SUMIFS(лечеб!A4:A10000,лечеб!N4:N10000,B369,лечеб!F4:F10000,O4)+SUMIFS(Баня!A4:A10000,Баня!N4:N10000,B369,Баня!F4:F10000,O4)+SUMIFS(Адм!A4:A10000,Адм!N4:N10000,B369,Адм!F4:F10000,O4)+SUMIFS(С.Х!A4:A9995,С.Х!N4:N9995,B369,С.Х!F4:F9995,O4)+SUMIFS(новостр!A4:A9999,новостр!M4:M9999,B369,новостр!F4:F9999,O4)+SUMIFS(авт!A4:A10004,авт!L4:L10004,B369,авт!F4:F10004,O4)+SUMIFS(ЖС!A4:A10020,ЖС!R4:R10020,B369,ЖС!F4:F10020,O4)+SUMIFS(Лес!A5:A9992,Лес!K5:K9992,B369,Лес!F5:F9992,O4)+SUMIFS('степь '!A5:A9998,'степь '!J5:J9998,B369,'степь '!F5:F9998,O4)+SUMIFS(Пр.откр.тер!A4:A9967,Пр.откр.тер!M4:M9967,B369,Пр.откр.тер!F4:F9967,O4)</f>
        <v>0</v>
      </c>
      <c r="P26" s="27">
        <f>SUMIFS(произв!O4:O9995,произв!N4:N9995,B369,произв!F4:F9995,O4)+SUMIFS(торг!O4:O10000,торг!N4:N10000,B369,торг!F4:F10000,O4)+SUMIFS(склад!O4:O9995,склад!N4:N9995,B369,склад!F4:F9995,O4)+SUMIFS('обр '!O4:O9999,'обр '!N4:N9999,B369,'обр '!F4:F9999,O4)+SUMIFS(детс!O4:O10000,детс!N4:N10000,B369,детс!F4:F10000,O4)+SUMIFS(культ!O4:O10000,культ!N4:N10000,B369,культ!F4:F10000,O4)+SUMIFS(спорт!O4:O10000,спорт!N4:N10000,B369,спорт!F4:F10000,O4)+SUMIFS(лечеб!O4:O10000,лечеб!N4:N10000,B369,лечеб!F4:F10000,O4)+SUMIFS(Баня!O4:O10000,Баня!N4:N10000,B369,Баня!F4:F10000,O4)+SUMIFS(Адм!O4:O10000,Адм!N4:N10000,B369,Адм!F4:F10000,O4)+SUMIFS(С.Х!O4:O9995,С.Х!N4:N9995,B369,С.Х!F4:F9995,O4)+SUMIFS(новостр!N4:N9999,новостр!M4:M9999,B369,новостр!F4:F9999,O4)+SUMIFS(авт!K4:K10004,авт!L4:L10004,B369,авт!F4:F10004,O4)+SUMIFS(ЖС!S4:S10020,ЖС!R4:R10020,B369,ЖС!F4:F10020,O4)+SUMIFS(Лес!L5:L9992,Лес!K5:K9992,B369,Лес!F5:F9992,O4)+SUMIFS('степь '!K5:K9998,'степь '!J5:J9998,B369,'степь '!F5:F9998,O4)+SUMIFS(Пр.откр.тер!N4:N9967,Пр.откр.тер!M4:M9967,B369,Пр.откр.тер!F4:F9967,O4)</f>
        <v>0</v>
      </c>
      <c r="Q26" s="27">
        <f>SUMIFS(произв!A4:A9995,произв!N4:N9995,B369,произв!F4:F9995,Q4)+SUMIFS(торг!A4:A10000,торг!N4:N10000,B369,торг!F4:F10000,Q4)+SUMIFS(склад!A4:A9995,склад!N4:N9995,B369,склад!F4:F9995,Q4)+SUMIFS('обр '!A4:A9999,'обр '!N4:N9999,B369,'обр '!F4:F9999,Q4)+SUMIFS(детс!A4:A10000,детс!N4:N10000,B369,детс!F4:F10000,Q4)+SUMIFS(культ!A4:A10000,культ!N4:N10000,B369,культ!F4:F10000,Q4)+SUMIFS(спорт!A4:A10000,спорт!N4:N10000,B369,спорт!F4:F10000,Q4)+SUMIFS(лечеб!A4:A10000,лечеб!N4:N10000,B369,лечеб!F4:F10000,Q4)+SUMIFS(Баня!A4:A10000,Баня!N4:N10000,B369,Баня!F4:F10000,Q4)+SUMIFS(Адм!A4:A10000,Адм!N4:N10000,B369,Адм!F4:F10000,Q4)+SUMIFS(С.Х!A4:A9995,С.Х!N4:N9995,B369,С.Х!F4:F9995,Q4)+SUMIFS(новостр!A4:A9999,новостр!M4:M9999,B369,новостр!F4:F9999,Q4)+SUMIFS(авт!A4:A10004,авт!L4:L10004,B369,авт!F4:F10004,Q4)+SUMIFS(ЖС!A4:A10020,ЖС!R4:R10020,B369,ЖС!F4:F10020,Q4)+SUMIFS(Лес!A5:A9992,Лес!K5:K9992,B369,Лес!F5:F9992,Q4)+SUMIFS('степь '!A5:A9998,'степь '!J5:J9998,B369,'степь '!F5:F9998,Q4)+SUMIFS(Пр.откр.тер!A4:A9967,Пр.откр.тер!M4:M9967,B369,Пр.откр.тер!F4:F9967,Q4)</f>
        <v>8</v>
      </c>
      <c r="R26" s="27">
        <f>SUMIFS(произв!O4:O9995,произв!N4:N9995,B369,произв!F4:F9995,Q4)+SUMIFS(торг!O4:O10000,торг!N4:N10000,B369,торг!F4:F10000,Q4)+SUMIFS(склад!O4:O9995,склад!N4:N9995,B369,склад!F4:F9995,Q4)+SUMIFS('обр '!O4:O9999,'обр '!N4:N9999,B369,'обр '!F4:F9999,Q4)+SUMIFS(детс!O4:O10000,детс!N4:N10000,B369,детс!F4:F10000,Q4)+SUMIFS(культ!O4:O10000,культ!N4:N10000,B369,культ!F4:F10000,Q4)+SUMIFS(спорт!O4:O10000,спорт!N4:N10000,B369,спорт!F4:F10000,Q4)+SUMIFS(лечеб!O4:O10000,лечеб!N4:N10000,B369,лечеб!F4:F10000,Q4)+SUMIFS(Баня!O4:O10000,Баня!N4:N10000,B369,Баня!F4:F10000,Q4)+SUMIFS(Адм!O4:O10000,Адм!N4:N10000,B369,Адм!F4:F10000,Q4)+SUMIFS(С.Х!O4:O9995,С.Х!N4:N9995,B369,С.Х!F4:F9995,Q4)+SUMIFS(новостр!N4:N9999,новостр!M4:M9999,B369,новостр!F4:F9999,Q4)+SUMIFS(авт!K4:K10004,авт!L4:L10004,B369,авт!F4:F10004,Q4)+SUMIFS(ЖС!S4:S10020,ЖС!R4:R10020,B369,ЖС!F4:F10020,Q4)+SUMIFS(Лес!L5:L9992,Лес!K5:K9992,B369,Лес!F5:F9992,Q4)+SUMIFS('степь '!K5:K9998,'степь '!J5:J9998,B369,'степь '!F5:F9998,Q4)+SUMIFS(Пр.откр.тер!N4:N9967,Пр.откр.тер!M4:M9967,B369,Пр.откр.тер!F4:F9967,Q4)</f>
        <v>1900</v>
      </c>
      <c r="S26" s="27">
        <f>SUMIFS(произв!A4:A9995,произв!N4:N9995,B369,произв!F4:F9995,S4)+SUMIFS(торг!A4:A10000,торг!N4:N10000,B369,торг!F4:F10000,S4)+SUMIFS(склад!A4:A9995,склад!N4:N9995,B369,склад!F4:F9995,S4)+SUMIFS('обр '!A4:A9999,'обр '!N4:N9999,B369,'обр '!F4:F9999,S4)+SUMIFS(детс!A4:A10000,детс!N4:N10000,B369,детс!F4:F10000,S4)+SUMIFS(культ!A4:A10000,культ!N4:N10000,B369,культ!F4:F10000,S4)+SUMIFS(спорт!A4:A10000,спорт!N4:N10000,B369,спорт!F4:F10000,S4)+SUMIFS(лечеб!A4:A10000,лечеб!N4:N10000,B369,лечеб!F4:F10000,S4)+SUMIFS(Баня!A4:A10000,Баня!N4:N10000,B369,Баня!F4:F10000,S4)+SUMIFS(Адм!A4:A10000,Адм!N4:N10000,B369,Адм!F4:F10000,S4)+SUMIFS(С.Х!A4:A9995,С.Х!N4:N9995,B369,С.Х!F4:F9995,S4)+SUMIFS(новостр!A4:A9999,новостр!M4:M9999,B369,новостр!F4:F9999,S4)+SUMIFS(авт!A4:A10004,авт!L4:L10004,B369,авт!F4:F10004,S4)+SUMIFS(ЖС!A4:A10020,ЖС!R4:R10020,B369,ЖС!F4:F10020,S4)+SUMIFS(Лес!A5:A9992,Лес!K5:K9992,B369,Лес!F5:F9992,S4)+SUMIFS('степь '!A5:A9998,'степь '!J5:J9998,B369,'степь '!F5:F9998,S4)+SUMIFS(Пр.откр.тер!A4:A9967,Пр.откр.тер!M4:M9967,B369,Пр.откр.тер!F4:F9967,S4)</f>
        <v>0</v>
      </c>
      <c r="T26" s="27">
        <f>SUMIFS(произв!O4:O9995,произв!N4:N9995,B369,произв!F4:F9995,S4)+SUMIFS(торг!O4:O10000,торг!N4:N10000,B369,торг!F4:F10000,S4)+SUMIFS(склад!O4:O9995,склад!N4:N9995,B369,склад!F4:F9995,S4)+SUMIFS('обр '!O4:O9999,'обр '!N4:N9999,B369,'обр '!F4:F9999,S4)+SUMIFS(детс!O4:O10000,детс!N4:N10000,B369,детс!F4:F10000,S4)+SUMIFS(культ!O4:O10000,культ!N4:N10000,B369,культ!F4:F10000,S4)+SUMIFS(спорт!O4:O10000,спорт!N4:N10000,B369,спорт!F4:F10000,S4)+SUMIFS(лечеб!O4:O10000,лечеб!N4:N10000,B369,лечеб!F4:F10000,S4)+SUMIFS(Баня!O4:O10000,Баня!N4:N10000,B369,Баня!F4:F10000,S4)+SUMIFS(Адм!O4:O10000,Адм!N4:N10000,B369,Адм!F4:F10000,S4)+SUMIFS(С.Х!O4:O9995,С.Х!N4:N9995,B369,С.Х!F4:F9995,S4)+SUMIFS(новостр!N4:N9999,новостр!M4:M9999,B369,новостр!F4:F9999,S4)+SUMIFS(авт!K4:K10004,авт!L4:L10004,B369,авт!F4:F10004,S4)+SUMIFS(ЖС!S4:S10020,ЖС!R4:R10020,B369,ЖС!F4:F10020,S4)+SUMIFS(Лес!L5:L9992,Лес!K5:K9992,B369,Лес!F5:F9992,S4)+SUMIFS('степь '!K5:K9998,'степь '!J5:J9998,B369,'степь '!F5:F9998,S4)+SUMIFS(Пр.откр.тер!N4:N9967,Пр.откр.тер!M4:M9967,B369,Пр.откр.тер!F4:F9967,S4)</f>
        <v>0</v>
      </c>
      <c r="U26" s="27">
        <f>SUMIFS(произв!A4:A9995,произв!N4:N9995,B369,произв!F4:F9995,U4)+SUMIFS(торг!A4:A10000,торг!N4:N10000,B369,торг!F4:F10000,U4)+SUMIFS(склад!A4:A9995,склад!N4:N9995,B369,склад!F4:F9995,U4)+SUMIFS('обр '!A4:A9999,'обр '!N4:N9999,B369,'обр '!F4:F9999,U4)+SUMIFS(детс!A4:A10000,детс!N4:N10000,B369,детс!F4:F10000,U4)+SUMIFS(культ!A4:A10000,культ!N4:N10000,B369,культ!F4:F10000,U4)+SUMIFS(спорт!A4:A10000,спорт!N4:N10000,B369,спорт!F4:F10000,U4)+SUMIFS(лечеб!A4:A10000,лечеб!N4:N10000,B369,лечеб!F4:F10000,U4)+SUMIFS(Баня!A4:A10000,Баня!N4:N10000,B369,Баня!F4:F10000,U4)+SUMIFS(Адм!A4:A10000,Адм!N4:N10000,B369,Адм!F4:F10000,U4)+SUMIFS(С.Х!A4:A9995,С.Х!N4:N9995,B369,С.Х!F4:F9995,U4)+SUMIFS(новостр!A4:A9999,новостр!M4:M9999,B369,новостр!F4:F9999,U4)+SUMIFS(авт!A4:A10004,авт!L4:L10004,B369,авт!F4:F10004,U4)+SUMIFS(ЖС!A4:A10020,ЖС!R4:R10020,B369,ЖС!F4:F10020,U4)+SUMIFS(Лес!A5:A9992,Лес!K5:K9992,B369,Лес!F5:F9992,U4)+SUMIFS('степь '!A5:A9998,'степь '!J5:J9998,B369,'степь '!F5:F9998,U4)+SUMIFS(Пр.откр.тер!A4:A9967,Пр.откр.тер!M4:M9967,B369,Пр.откр.тер!F4:F9967,U4)</f>
        <v>0</v>
      </c>
      <c r="V26" s="27">
        <f>SUMIFS(произв!O4:O9995,произв!N4:N9995,B369,произв!F4:F9995,U4)+SUMIFS(торг!O4:O10000,торг!N4:N10000,B369,торг!F4:F10000,U4)+SUMIFS(склад!O4:O9995,склад!N4:N9995,B369,склад!F4:F9995,U4)+SUMIFS('обр '!O4:O9999,'обр '!N4:N9999,B369,'обр '!F4:F9999,U4)+SUMIFS(детс!O4:O10000,детс!N4:N10000,B369,детс!F4:F10000,U4)+SUMIFS(культ!O4:O10000,культ!N4:N10000,B369,культ!F4:F10000,U4)+SUMIFS(спорт!O4:O10000,спорт!N4:N10000,B369,спорт!F4:F10000,U4)+SUMIFS(лечеб!O4:O10000,лечеб!N4:N10000,B369,лечеб!F4:F10000,U4)+SUMIFS(Баня!O4:O10000,Баня!N4:N10000,B369,Баня!F4:F10000,U4)+SUMIFS(Адм!O4:O10000,Адм!N4:N10000,B369,Адм!F4:F10000,U4)+SUMIFS(С.Х!O4:O9995,С.Х!N4:N9995,B369,С.Х!F4:F9995,U4)+SUMIFS(новостр!N4:N9999,новостр!M4:M9999,B369,новостр!F4:F9999,U4)+SUMIFS(авт!K4:K10004,авт!L4:L10004,B369,авт!F4:F10004,U4)+SUMIFS(ЖС!S4:S10020,ЖС!R4:R10020,B369,ЖС!F4:F10020,U4)+SUMIFS(Лес!L5:L9992,Лес!K5:K9992,B369,Лес!F5:F9992,U4)+SUMIFS('степь '!K5:K9998,'степь '!J5:J9998,B369,'степь '!F5:F9998,U4)+SUMIFS(Пр.откр.тер!N4:N9967,Пр.откр.тер!M4:M9967,B369,Пр.откр.тер!F4:F9967,U4)</f>
        <v>0</v>
      </c>
      <c r="W26" s="27">
        <f>SUMIFS(произв!A4:A9995,произв!N4:N9995,B369,произв!F4:F9995,W4)+SUMIFS(торг!A4:A10000,торг!N4:N10000,B369,торг!F4:F10000,W4)+SUMIFS(склад!A4:A9995,склад!N4:N9995,B369,склад!F4:F9995,W4)+SUMIFS('обр '!A4:A9999,'обр '!N4:N9999,B369,'обр '!F4:F9999,W4)+SUMIFS(детс!A4:A10000,детс!N4:N10000,B369,детс!F4:F10000,W4)+SUMIFS(культ!A4:A10000,культ!N4:N10000,B369,культ!F4:F10000,W4)+SUMIFS(спорт!A4:A10000,спорт!N4:N10000,B369,спорт!F4:F10000,W4)+SUMIFS(лечеб!A4:A10000,лечеб!N4:N10000,B369,лечеб!F4:F10000,W4)+SUMIFS(Баня!A4:A10000,Баня!N4:N10000,B369,Баня!F4:F10000,W4)+SUMIFS(Адм!A4:A10000,Адм!N4:N10000,B369,Адм!F4:F10000,W4)+SUMIFS(С.Х!A4:A9995,С.Х!N4:N9995,B369,С.Х!F4:F9995,W4)+SUMIFS(новостр!A4:A9999,новостр!M4:M9999,B369,новостр!F4:F9999,W4)+SUMIFS(авт!A4:A10004,авт!L4:L10004,B369,авт!F4:F10004,W4)+SUMIFS(ЖС!A4:A10020,ЖС!R4:R10020,B369,ЖС!F4:F10020,W4)+SUMIFS(Лес!A5:A9992,Лес!K5:K9992,B369,Лес!F5:F9992,W4)+SUMIFS('степь '!A5:A9998,'степь '!J5:J9998,B369,'степь '!F5:F9998,W4)+SUMIFS(Пр.откр.тер!A4:A9967,Пр.откр.тер!M4:M9967,B369,Пр.откр.тер!F4:F9967,W4)</f>
        <v>0</v>
      </c>
      <c r="X26" s="27">
        <f>SUMIFS(произв!O4:O9995,произв!N4:N9995,B369,произв!F4:F9995,W4)+SUMIFS(торг!O4:O10000,торг!N4:N10000,B369,торг!F4:F10000,W4)+SUMIFS(склад!O4:O9995,склад!N4:N9995,B369,склад!F4:F9995,W4)+SUMIFS('обр '!O4:O9999,'обр '!N4:N9999,B369,'обр '!F4:F9999,W4)+SUMIFS(детс!O4:O10000,детс!N4:N10000,B369,детс!F4:F10000,W4)+SUMIFS(культ!O4:O10000,культ!N4:N10000,B369,культ!F4:F10000,W4)+SUMIFS(спорт!O4:O10000,спорт!N4:N10000,B369,спорт!F4:F10000,W4)+SUMIFS(лечеб!O4:O10000,лечеб!N4:N10000,B369,лечеб!F4:F10000,W4)+SUMIFS(Баня!O4:O10000,Баня!N4:N10000,B369,Баня!F4:F10000,W4)+SUMIFS(Адм!O4:O10000,Адм!N4:N10000,B369,Адм!F4:F10000,W4)+SUMIFS(С.Х!O4:O9995,С.Х!N4:N9995,B369,С.Х!F4:F9995,W4)+SUMIFS(новостр!N4:N9999,новостр!M4:M9999,B369,новостр!F4:F9999,W4)+SUMIFS(авт!K4:K10004,авт!L4:L10004,B369,авт!F4:F10004,W4)+SUMIFS(ЖС!S4:S10020,ЖС!R4:R10020,B369,ЖС!F4:F10020,W4)+SUMIFS(Лес!L5:L9992,Лес!K5:K9992,B369,Лес!F5:F9992,W4)+SUMIFS('степь '!K5:K9998,'степь '!J5:J9998,B369,'степь '!F5:F9998,W4)+SUMIFS(Пр.откр.тер!N4:N9967,Пр.откр.тер!M4:M9967,B369,Пр.откр.тер!F4:F9967,W4)</f>
        <v>0</v>
      </c>
      <c r="Y26" s="27">
        <f>SUMIFS(произв!A4:A9995,произв!N4:N9995,B369,произв!F4:F9995,Y4)+SUMIFS(торг!A4:A10000,торг!N4:N10000,B369,торг!F4:F10000,Y4)+SUMIFS(склад!A4:A9995,склад!N4:N9995,B369,склад!F4:F9995,Y4)+SUMIFS('обр '!A4:A9999,'обр '!N4:N9999,B369,'обр '!F4:F9999,Y4)+SUMIFS(детс!A4:A10000,детс!N4:N10000,B369,детс!F4:F10000,Y4)+SUMIFS(культ!A4:A10000,культ!N4:N10000,B369,культ!F4:F10000,Y4)+SUMIFS(спорт!A4:A10000,спорт!N4:N10000,B369,спорт!F4:F10000,Y4)+SUMIFS(лечеб!A4:A10000,лечеб!N4:N10000,B369,лечеб!F4:F10000,Y4)+SUMIFS(Баня!A4:A10000,Баня!N4:N10000,B369,Баня!F4:F10000,Y4)+SUMIFS(Адм!A4:A10000,Адм!N4:N10000,B369,Адм!F4:F10000,Y4)+SUMIFS(С.Х!A4:A9995,С.Х!N4:N9995,B369,С.Х!F4:F9995,Y4)+SUMIFS(новостр!A4:A9999,новостр!M4:M9999,B369,новостр!F4:F9999,Y4)+SUMIFS(авт!A4:A10004,авт!L4:L10004,B369,авт!F4:F10004,Y4)+SUMIFS(ЖС!A4:A10020,ЖС!R4:R10020,B369,ЖС!F4:F10020,Y4)+SUMIFS(Лес!A5:A9992,Лес!K5:K9992,B369,Лес!F5:F9992,Y4)+SUMIFS('степь '!A5:A9998,'степь '!J5:J9998,B369,'степь '!F5:F9998,Y4)+SUMIFS(Пр.откр.тер!A4:A9967,Пр.откр.тер!M4:M9967,B369,Пр.откр.тер!F4:F9967,Y4)</f>
        <v>0</v>
      </c>
      <c r="Z26" s="27">
        <f>SUMIFS(произв!O4:O9995,произв!N4:N9995,B369,произв!F4:F9995,Y4)+SUMIFS(торг!O4:O10000,торг!N4:N10000,B369,торг!F4:F10000,Y4)+SUMIFS(склад!O4:O9995,склад!N4:N9995,B369,склад!F4:F9995,Y4)+SUMIFS('обр '!O4:O9999,'обр '!N4:N9999,B369,'обр '!F4:F9999,Y4)+SUMIFS(детс!O4:O10000,детс!N4:N10000,B369,детс!F4:F10000,Y4)+SUMIFS(культ!O4:O10000,культ!N4:N10000,B369,культ!F4:F10000,Y4)+SUMIFS(спорт!O4:O10000,спорт!N4:N10000,B369,спорт!F4:F10000,Y4)+SUMIFS(лечеб!O4:O10000,лечеб!N4:N10000,B369,лечеб!F4:F10000,Y4)+SUMIFS(Баня!O4:O10000,Баня!N4:N10000,B369,Баня!F4:F10000,Y4)+SUMIFS(Адм!O4:O10000,Адм!N4:N10000,B369,Адм!F4:F10000,Y4)+SUMIFS(С.Х!O4:O9995,С.Х!N4:N9995,B369,С.Х!F4:F9995,Y4)+SUMIFS(новостр!N4:N9999,новостр!M4:M9999,B369,новостр!F4:F9999,Y4)+SUMIFS(авт!K4:K10004,авт!L4:L10004,B369,авт!F4:F10004,Y4)+SUMIFS(ЖС!S4:S10020,ЖС!R4:R10020,B369,ЖС!F4:F10020,Y4)+SUMIFS(Лес!L5:L9992,Лес!K5:K9992,B369,Лес!F5:F9992,Y4)+SUMIFS('степь '!K5:K9998,'степь '!J5:J9998,B369,'степь '!F5:F9998,Y4)+SUMIFS(Пр.откр.тер!N4:N9967,Пр.откр.тер!M4:M9967,B369,Пр.откр.тер!F4:F9967,Y4)</f>
        <v>0</v>
      </c>
      <c r="AA26" s="21">
        <f t="shared" si="0"/>
        <v>6</v>
      </c>
      <c r="AB26" s="21">
        <f t="shared" si="0"/>
        <v>1652.4</v>
      </c>
      <c r="AC26" s="27">
        <f>SUMIFS(произв!A4:A9995,произв!N4:N9995,B369,произв!F4:F9995,AC4)+SUMIFS(торг!A4:A10000,торг!N4:N10000,B369,торг!F4:F10000,AC4)+SUMIFS(склад!A4:A9995,склад!N4:N9995,B369,склад!F4:F9995,AC4)+SUMIFS('обр '!A4:A9999,'обр '!N4:N9999,B369,'обр '!F4:F9999,AC4)+SUMIFS(детс!A4:A10000,детс!N4:N10000,B369,детс!F4:F10000,AC4)+SUMIFS(культ!A4:A10000,культ!N4:N10000,B369,культ!F4:F10000,AC4)+SUMIFS(спорт!A4:A10000,спорт!N4:N10000,B369,спорт!F4:F10000,AC4)+SUMIFS(лечеб!A4:A10000,лечеб!N4:N10000,B369,лечеб!F4:F10000,AC4)+SUMIFS(Баня!A4:A10000,Баня!N4:N10000,B369,Баня!F4:F10000,AC4)+SUMIFS(Адм!A4:A10000,Адм!N4:N10000,B369,Адм!F4:F10000,AC4)+SUMIFS(С.Х!A4:A9995,С.Х!N4:N9995,B369,С.Х!F4:F9995,AC4)+SUMIFS(новостр!A4:A9999,новостр!M4:M9999,B369,новостр!F4:F9999,AC4)+SUMIFS(авт!A4:A10004,авт!L4:L10004,B369,авт!F4:F10004,AC4)+SUMIFS(ЖС!A4:A10020,ЖС!R4:R10020,B369,ЖС!F4:F10020,AC4)+SUMIFS(Лес!A5:A9992,Лес!K5:K9992,B369,Лес!F5:F9992,AC4)+SUMIFS('степь '!A5:A9998,'степь '!J5:J9998,B369,'степь '!F5:F9998,AC4)+SUMIFS(Пр.откр.тер!A4:A9967,Пр.откр.тер!M4:M9967,B369,Пр.откр.тер!F4:F9967,AC4)</f>
        <v>0</v>
      </c>
      <c r="AD26" s="27">
        <f>SUMIFS(произв!O4:O9995,произв!N4:N9995,B369,произв!F4:F9995,AC4)+SUMIFS(торг!O4:O10000,торг!N4:N10000,B369,торг!F4:F10000,AC4)+SUMIFS(склад!O4:O9995,склад!N4:N9995,B369,склад!F4:F9995,AC4)+SUMIFS('обр '!O4:O9999,'обр '!N4:N9999,B369,'обр '!F4:F9999,AC4)+SUMIFS(детс!O4:O10000,детс!N4:N10000,B369,детс!F4:F10000,AC4)+SUMIFS(культ!O4:O10000,культ!N4:N10000,B369,культ!F4:F10000,AC4)+SUMIFS(спорт!O4:O10000,спорт!N4:N10000,B369,спорт!F4:F10000,AC4)+SUMIFS(лечеб!O4:O10000,лечеб!N4:N10000,B369,лечеб!F4:F10000,AC4)+SUMIFS(Баня!O4:O10000,Баня!N4:N10000,B369,Баня!F4:F10000,AC4)+SUMIFS(Адм!O4:O10000,Адм!N4:N10000,B369,Адм!F4:F10000,AC4)+SUMIFS(С.Х!O4:O9995,С.Х!N4:N9995,B369,С.Х!F4:F9995,AC4)+SUMIFS(новостр!N4:N9999,новостр!M4:M9999,B369,новостр!F4:F9999,AC4)+SUMIFS(авт!K4:K10004,авт!L4:L10004,B369,авт!F4:F10004,AC4)+SUMIFS(ЖС!S4:S10020,ЖС!R4:R10020,B369,ЖС!F4:F10020,AC4)+SUMIFS(Лес!L5:L9992,Лес!K5:K9992,B369,Лес!F5:F9992,AC4)+SUMIFS('степь '!K5:K9998,'степь '!J5:J9998,B369,'степь '!F5:F9998,AC4)+SUMIFS(Пр.откр.тер!N4:N9967,Пр.откр.тер!M4:M9967,B369,Пр.откр.тер!F4:F9967,AC4)</f>
        <v>0</v>
      </c>
      <c r="AE26" s="27">
        <f>SUMIFS(произв!A4:A9995,произв!N4:N9995,B369,произв!F4:F9995,AE4)+SUMIFS(торг!A4:A10000,торг!N4:N10000,B369,торг!F4:F10000,AE4)+SUMIFS(склад!A4:A9995,склад!N4:N9995,B369,склад!F4:F9995,AE4)+SUMIFS('обр '!A4:A9999,'обр '!N4:N9999,B369,'обр '!F4:F9999,AE4)+SUMIFS(детс!A4:A10000,детс!N4:N10000,B369,детс!F4:F10000,AE4)+SUMIFS(культ!A4:A10000,культ!N4:N10000,B369,культ!F4:F10000,AE4)+SUMIFS(спорт!A4:A10000,спорт!N4:N10000,B369,спорт!F4:F10000,AE4)+SUMIFS(лечеб!A4:A10000,лечеб!N4:N10000,B369,лечеб!F4:F10000,AE4)+SUMIFS(Баня!A4:A10000,Баня!N4:N10000,B369,Баня!F4:F10000,AE4)+SUMIFS(Адм!A4:A10000,Адм!N4:N10000,B369,Адм!F4:F10000,AE4)+SUMIFS(С.Х!A4:A9995,С.Х!N4:N9995,B369,С.Х!F4:F9995,AE4)+SUMIFS(новостр!A4:A9999,новостр!M4:M9999,B369,новостр!F4:F9999,AE4)+SUMIFS(авт!A4:A10004,авт!L4:L10004,B369,авт!F4:F10004,AE4)+SUMIFS(ЖС!A4:A10020,ЖС!R4:R10020,B369,ЖС!F4:F10020,AE4)+SUMIFS(Лес!A5:A9992,Лес!K5:K9992,B369,Лес!F5:F9992,AE4)+SUMIFS('степь '!A5:A9998,'степь '!J5:J9998,B369,'степь '!F5:F9998,AE4)+SUMIFS(Пр.откр.тер!A4:A9967,Пр.откр.тер!M4:M9967,B369,Пр.откр.тер!F4:F9967,AE4)</f>
        <v>1</v>
      </c>
      <c r="AF26" s="27">
        <f>SUMIFS(произв!O4:O9995,произв!N4:N9995,B369,произв!F4:F9995,AE4)+SUMIFS(торг!O4:O10000,торг!N4:N10000,B369,торг!F4:F10000,AE4)+SUMIFS(склад!O4:O9995,склад!N4:N9995,B369,склад!F4:F9995,AE4)+SUMIFS('обр '!O4:O9999,'обр '!N4:N9999,B369,'обр '!F4:F9999,AE4)+SUMIFS(детс!O4:O10000,детс!N4:N10000,B369,детс!F4:F10000,AE4)+SUMIFS(культ!O4:O10000,культ!N4:N10000,B369,культ!F4:F10000,AE4)+SUMIFS(спорт!O4:O10000,спорт!N4:N10000,B369,спорт!F4:F10000,AE4)+SUMIFS(лечеб!O4:O10000,лечеб!N4:N10000,B369,лечеб!F4:F10000,AE4)+SUMIFS(Баня!O4:O10000,Баня!N4:N10000,B369,Баня!F4:F10000,AE4)+SUMIFS(Адм!O4:O10000,Адм!N4:N10000,B369,Адм!F4:F10000,AE4)+SUMIFS(С.Х!O4:O9995,С.Х!N4:N9995,B369,С.Х!F4:F9995,AE4)+SUMIFS(новостр!N4:N9999,новостр!M4:M9999,B369,новостр!F4:F9999,AE4)+SUMIFS(авт!K4:K10004,авт!L4:L10004,B369,авт!F4:F10004,AE4)+SUMIFS(ЖС!S4:S10020,ЖС!R4:R10020,B369,ЖС!F4:F10020,AE4)+SUMIFS(Лес!L5:L9992,Лес!K5:K9992,B369,Лес!F5:F9992,AE4)+SUMIFS('степь '!K5:K9998,'степь '!J5:J9998,B369,'степь '!F5:F9998,AE4)+SUMIFS(Пр.откр.тер!N4:N9967,Пр.откр.тер!M4:M9967,B369,Пр.откр.тер!F4:F9967,AE4)</f>
        <v>0</v>
      </c>
      <c r="AG26" s="27">
        <f>SUMIFS(произв!A4:A9995,произв!N4:N9995,B369,произв!F4:F9995,AG4)+SUMIFS(торг!A4:A10000,торг!N4:N10000,B369,торг!F4:F10000,AG4)+SUMIFS(склад!A4:A9995,склад!N4:N9995,B369,склад!F4:F9995,AG4)+SUMIFS('обр '!A4:A9999,'обр '!N4:N9999,B369,'обр '!F4:F9999,AG4)+SUMIFS(детс!A4:A10000,детс!N4:N10000,B369,детс!F4:F10000,AG4)+SUMIFS(культ!A4:A10000,культ!N4:N10000,B369,культ!F4:F10000,AG4)+SUMIFS(спорт!A4:A10000,спорт!N4:N10000,B369,спорт!F4:F10000,AG4)+SUMIFS(лечеб!A4:A10000,лечеб!N4:N10000,B369,лечеб!F4:F10000,AG4)+SUMIFS(Баня!A4:A10000,Баня!N4:N10000,B369,Баня!F4:F10000,AG4)+SUMIFS(Адм!A4:A10000,Адм!N4:N10000,B369,Адм!F4:F10000,AG4)+SUMIFS(С.Х!A4:A9995,С.Х!N4:N9995,B369,С.Х!F4:F9995,AG4)+SUMIFS(новостр!A4:A9999,новостр!M4:M9999,B369,новостр!F4:F9999,AG4)+SUMIFS(авт!A4:A10004,авт!L4:L10004,B369,авт!F4:F10004,AG4)+SUMIFS(ЖС!A4:A10020,ЖС!R4:R10020,B369,ЖС!F4:F10020,AG4)+SUMIFS(Лес!A5:A9992,Лес!K5:K9992,B369,Лес!F5:F9992,AG4)+SUMIFS('степь '!A5:A9998,'степь '!J5:J9998,B369,'степь '!F5:F9998,AG4)+SUMIFS(Пр.откр.тер!A4:A9967,Пр.откр.тер!M4:M9967,B369,Пр.откр.тер!F4:F9967,AG4)</f>
        <v>1</v>
      </c>
      <c r="AH26" s="27">
        <f>SUMIFS(произв!O4:O9995,произв!N4:N9995,B369,произв!F4:F9995,AG4)+SUMIFS(торг!O4:O10000,торг!N4:N10000,B369,торг!F4:F10000,AG4)+SUMIFS(склад!O4:O9995,склад!N4:N9995,B369,склад!F4:F9995,AG4)+SUMIFS('обр '!O4:O9999,'обр '!N4:N9999,B369,'обр '!F4:F9999,AG4)+SUMIFS(детс!O4:O10000,детс!N4:N10000,B369,детс!F4:F10000,AG4)+SUMIFS(культ!O4:O10000,культ!N4:N10000,B369,культ!F4:F10000,AG4)+SUMIFS(спорт!O4:O10000,спорт!N4:N10000,B369,спорт!F4:F10000,AG4)+SUMIFS(лечеб!O4:O10000,лечеб!N4:N10000,B369,лечеб!F4:F10000,AG4)+SUMIFS(Баня!O4:O10000,Баня!N4:N10000,B369,Баня!F4:F10000,AG4)+SUMIFS(Адм!O4:O10000,Адм!N4:N10000,B369,Адм!F4:F10000,AG4)+SUMIFS(С.Х!O4:O9995,С.Х!N4:N9995,B369,С.Х!F4:F9995,AG4)+SUMIFS(новостр!N4:N9999,новостр!M4:M9999,B369,новостр!F4:F9999,AG4)+SUMIFS(авт!K4:K10004,авт!L4:L10004,B369,авт!F4:F10004,AG4)+SUMIFS(ЖС!S4:S10020,ЖС!R4:R10020,B369,ЖС!F4:F10020,AG4)+SUMIFS(Лес!L5:L9992,Лес!K5:K9992,B369,Лес!F5:F9992,AG4)+SUMIFS('степь '!K5:K9998,'степь '!J5:J9998,B369,'степь '!F5:F9998,AG4)+SUMIFS(Пр.откр.тер!N4:N9967,Пр.откр.тер!M4:M9967,B369,Пр.откр.тер!F4:F9967,AG4)</f>
        <v>0</v>
      </c>
      <c r="AI26" s="27">
        <f>SUMIFS(произв!A4:A9995,произв!N4:N9995,B369,произв!F4:F9995,AI4)+SUMIFS(торг!A4:A10000,торг!N4:N10000,B369,торг!F4:F10000,AI4)+SUMIFS(склад!A4:A9995,склад!N4:N9995,B369,склад!F4:F9995,AI4)+SUMIFS('обр '!A4:A9999,'обр '!N4:N9999,B369,'обр '!F4:F9999,AI4)+SUMIFS(детс!A4:A10000,детс!N4:N10000,B369,детс!F4:F10000,AI4)+SUMIFS(культ!A4:A10000,культ!N4:N10000,B369,культ!F4:F10000,AI4)+SUMIFS(спорт!A4:A10000,спорт!N4:N10000,B369,спорт!F4:F10000,AI4)+SUMIFS(лечеб!A4:A10000,лечеб!N4:N10000,B369,лечеб!F4:F10000,AI4)+SUMIFS(Баня!A4:A10000,Баня!N4:N10000,B369,Баня!F4:F10000,AI4)+SUMIFS(Адм!A4:A10000,Адм!N4:N10000,B369,Адм!F4:F10000,AI4)+SUMIFS(С.Х!A4:A9995,С.Х!N4:N9995,B369,С.Х!F4:F9995,AI4)+SUMIFS(новостр!A4:A9999,новостр!M4:M9999,B369,новостр!F4:F9999,AI4)+SUMIFS(авт!A4:A10004,авт!L4:L10004,B369,авт!F4:F10004,AI4)+SUMIFS(ЖС!A4:A10020,ЖС!R4:R10020,B369,ЖС!F4:F10020,AI4)+SUMIFS(Лес!A5:A9992,Лес!K5:K9992,B369,Лес!F5:F9992,AI4)+SUMIFS('степь '!A5:A9998,'степь '!J5:J9998,B369,'степь '!F5:F9998,AI4)+SUMIFS(Пр.откр.тер!A4:A9967,Пр.откр.тер!M4:M9967,B369,Пр.откр.тер!F4:F9967,AI4)</f>
        <v>1</v>
      </c>
      <c r="AJ26" s="27">
        <f>SUMIFS(произв!O4:O9995,произв!N4:N9995,B369,произв!F4:F9995,AI4)+SUMIFS(торг!O4:O10000,торг!N4:N10000,B369,торг!F4:F10000,AI4)+SUMIFS(склад!O4:O9995,склад!N4:N9995,B369,склад!F4:F9995,AI4)+SUMIFS('обр '!O4:O9999,'обр '!N4:N9999,B369,'обр '!F4:F9999,AI4)+SUMIFS(детс!O4:O10000,детс!N4:N10000,B369,детс!F4:F10000,AI4)+SUMIFS(культ!O4:O10000,культ!N4:N10000,B369,культ!F4:F10000,AI4)+SUMIFS(спорт!O4:O10000,спорт!N4:N10000,B369,спорт!F4:F10000,AI4)+SUMIFS(лечеб!O4:O10000,лечеб!N4:N10000,B369,лечеб!F4:F10000,AI4)+SUMIFS(Баня!O4:O10000,Баня!N4:N10000,B369,Баня!F4:F10000,AI4)+SUMIFS(Адм!O4:O10000,Адм!N4:N10000,B369,Адм!F4:F10000,AI4)+SUMIFS(С.Х!O4:O9995,С.Х!N4:N9995,B369,С.Х!F4:F9995,AI4)+SUMIFS(новостр!N4:N9999,новостр!M4:M9999,B369,новостр!F4:F9999,AI4)+SUMIFS(авт!K4:K10004,авт!L4:L10004,B369,авт!F4:F10004,AI4)+SUMIFS(ЖС!S4:S10020,ЖС!R4:R10020,B369,ЖС!F4:F10020,AI4)+SUMIFS(Лес!L5:L9992,Лес!K5:K9992,B369,Лес!F5:F9992,AI4)+SUMIFS('степь '!K5:K9998,'степь '!J5:J9998,B369,'степь '!F5:F9998,AI4)+SUMIFS(Пр.откр.тер!N4:N9967,Пр.откр.тер!M4:M9967,B369,Пр.откр.тер!F4:F9967,AI4)</f>
        <v>0</v>
      </c>
      <c r="AK26" s="27">
        <f>SUMIFS(произв!A4:A9995,произв!N4:N9995,B369,произв!F4:F9995,AK4)+SUMIFS(торг!A4:A10000,торг!N4:N10000,B369,торг!F4:F10000,AK4)+SUMIFS(склад!A4:A9995,склад!N4:N9995,B369,склад!F4:F9995,AK4)+SUMIFS('обр '!A4:A9999,'обр '!N4:N9999,B369,'обр '!F4:F9999,AK4)+SUMIFS(детс!A4:A10000,детс!N4:N10000,B369,детс!F4:F10000,AK4)+SUMIFS(культ!A4:A10000,культ!N4:N10000,B369,культ!F4:F10000,AK4)+SUMIFS(спорт!A4:A10000,спорт!N4:N10000,B369,спорт!F4:F10000,AK4)+SUMIFS(лечеб!A4:A10000,лечеб!N4:N10000,B369,лечеб!F4:F10000,AK4)+SUMIFS(Баня!A4:A10000,Баня!N4:N10000,B369,Баня!F4:F10000,AK4)+SUMIFS(Адм!A4:A10000,Адм!N4:N10000,B369,Адм!F4:F10000,AK4)+SUMIFS(С.Х!A4:A9995,С.Х!N4:N9995,B369,С.Х!F4:F9995,AK4)+SUMIFS(новостр!A4:A9999,новостр!M4:M9999,B369,новостр!F4:F9999,AK4)+SUMIFS(авт!A4:A10004,авт!L4:L10004,B369,авт!F4:F10004,AK4)+SUMIFS(ЖС!A4:A10020,ЖС!R4:R10020,B369,ЖС!F4:F10020,AK4)+SUMIFS(Лес!A5:A9992,Лес!K5:K9992,B369,Лес!F5:F9992,AK4)+SUMIFS('степь '!A5:A9998,'степь '!J5:J9998,B369,'степь '!F5:F9998,AK4)+SUMIFS(Пр.откр.тер!A4:A9967,Пр.откр.тер!M4:M9967,B369,Пр.откр.тер!F4:F9967,AK4)</f>
        <v>1</v>
      </c>
      <c r="AL26" s="27">
        <f>SUMIFS(произв!O4:O9995,произв!N4:N9995,B369,произв!F4:F9995,AK4)+SUMIFS(торг!O4:O10000,торг!N4:N10000,B369,торг!F4:F10000,AK4)+SUMIFS(склад!O4:O9995,склад!N4:N9995,B369,склад!F4:F9995,AK4)+SUMIFS('обр '!O4:O9999,'обр '!N4:N9999,B369,'обр '!F4:F9999,AK4)+SUMIFS(детс!O4:O10000,детс!N4:N10000,B369,детс!F4:F10000,AK4)+SUMIFS(культ!O4:O10000,культ!N4:N10000,B369,культ!F4:F10000,AK4)+SUMIFS(спорт!O4:O10000,спорт!N4:N10000,B369,спорт!F4:F10000,AK4)+SUMIFS(лечеб!O4:O10000,лечеб!N4:N10000,B369,лечеб!F4:F10000,AK4)+SUMIFS(Баня!O4:O10000,Баня!N4:N10000,B369,Баня!F4:F10000,AK4)+SUMIFS(Адм!O4:O10000,Адм!N4:N10000,B369,Адм!F4:F10000,AK4)+SUMIFS(С.Х!O4:O9995,С.Х!N4:N9995,B369,С.Х!F4:F9995,AK4)+SUMIFS(новостр!N4:N9999,новостр!M4:M9999,B369,новостр!F4:F9999,AK4)+SUMIFS(авт!K4:K10004,авт!L4:L10004,B369,авт!F4:F10004,AK4)+SUMIFS(ЖС!S4:S10020,ЖС!R4:R10020,B369,ЖС!F4:F10020,AK4)+SUMIFS(Лес!L5:L9992,Лес!K5:K9992,B369,Лес!F5:F9992,AK4)+SUMIFS('степь '!K5:K9998,'степь '!J5:J9998,B369,'степь '!F5:F9998,AK4)+SUMIFS(Пр.откр.тер!N4:N9967,Пр.откр.тер!M4:M9967,B369,Пр.откр.тер!F4:F9967,AK4)</f>
        <v>0</v>
      </c>
      <c r="AM26" s="27">
        <f>SUMIFS(произв!A4:A9995,произв!N4:N9995,B369,произв!F4:F9995,AM4)+SUMIFS(торг!A4:A10000,торг!N4:N10000,B369,торг!F4:F10000,AM4)+SUMIFS(склад!A4:A9995,склад!N4:N9995,B369,склад!F4:F9995,AM4)+SUMIFS('обр '!A4:A9999,'обр '!N4:N9999,B369,'обр '!F4:F9999,AM4)+SUMIFS(детс!A4:A10000,детс!N4:N10000,B369,детс!F4:F10000,AM4)+SUMIFS(культ!A4:A10000,культ!N4:N10000,B369,культ!F4:F10000,AM4)+SUMIFS(спорт!A4:A10000,спорт!N4:N10000,B369,спорт!F4:F10000,AM4)+SUMIFS(лечеб!A4:A10000,лечеб!N4:N10000,B369,лечеб!F4:F10000,AM4)+SUMIFS(Баня!A4:A10000,Баня!N4:N10000,B369,Баня!F4:F10000,AM4)+SUMIFS(Адм!A4:A10000,Адм!N4:N10000,B369,Адм!F4:F10000,AM4)+SUMIFS(С.Х!A4:A9995,С.Х!N4:N9995,B369,С.Х!F4:F9995,AM4)+SUMIFS(новостр!A4:A9999,новостр!M4:M9999,B369,новостр!F4:F9999,AM4)+SUMIFS(авт!A4:A10004,авт!L4:L10004,B369,авт!F4:F10004,AM4)+SUMIFS(ЖС!A4:A10020,ЖС!R4:R10020,B369,ЖС!F4:F10020,AM4)+SUMIFS(Лес!A5:A9992,Лес!K5:K9992,B369,Лес!F5:F9992,AM4)+SUMIFS('степь '!A5:A9998,'степь '!J5:J9998,B369,'степь '!F5:F9998,AM4)+SUMIFS(Пр.откр.тер!A4:A9967,Пр.откр.тер!M4:M9967,B369,Пр.откр.тер!F4:F9967,AM4)</f>
        <v>0</v>
      </c>
      <c r="AN26" s="27">
        <f>SUMIFS(произв!O4:O9995,произв!N4:N9995,B369,произв!F4:F9995,AM4)+SUMIFS(торг!O4:O10000,торг!N4:N10000,B369,торг!F4:F10000,AM4)+SUMIFS(склад!O4:O9995,склад!N4:N9995,B369,склад!F4:F9995,AM4)+SUMIFS('обр '!O4:O9999,'обр '!N4:N9999,B369,'обр '!F4:F9999,AM4)+SUMIFS(детс!O4:O10000,детс!N4:N10000,B369,детс!F4:F10000,AM4)+SUMIFS(культ!O4:O10000,культ!N4:N10000,B369,культ!F4:F10000,AM4)+SUMIFS(спорт!O4:O10000,спорт!N4:N10000,B369,спорт!F4:F10000,AM4)+SUMIFS(лечеб!O4:O10000,лечеб!N4:N10000,B369,лечеб!F4:F10000,AM4)+SUMIFS(Баня!O4:O10000,Баня!N4:N10000,B369,Баня!F4:F10000,AM4)+SUMIFS(Адм!O4:O10000,Адм!N4:N10000,B369,Адм!F4:F10000,AM4)+SUMIFS(С.Х!O4:O9995,С.Х!N4:N9995,B369,С.Х!F4:F9995,AM4)+SUMIFS(новостр!N4:N9999,новостр!M4:M9999,B369,новостр!F4:F9999,AM4)+SUMIFS(авт!K4:K10004,авт!L4:L10004,B369,авт!F4:F10004,AM4)+SUMIFS(ЖС!S4:S10020,ЖС!R4:R10020,B369,ЖС!F4:F10020,AM4)+SUMIFS(Лес!L5:L9992,Лес!K5:K9992,B369,Лес!F5:F9992,AM4)+SUMIFS('степь '!K5:K9998,'степь '!J5:J9998,B369,'степь '!F5:F9998,AM4)+SUMIFS(Пр.откр.тер!N4:N9967,Пр.откр.тер!M4:M9967,B369,Пр.откр.тер!F4:F9967,AM4)</f>
        <v>0</v>
      </c>
      <c r="AO26" s="27">
        <f>SUMIFS(произв!A4:A9995,произв!N4:N9995,B369,произв!F4:F9995,AO4)+SUMIFS(торг!A4:A10000,торг!N4:N10000,B369,торг!F4:F10000,AO4)+SUMIFS(склад!A4:A9995,склад!N4:N9995,B369,склад!F4:F9995,AO4)+SUMIFS('обр '!A4:A9999,'обр '!N4:N9999,B369,'обр '!F4:F9999,AO4)+SUMIFS(детс!A4:A10000,детс!N4:N10000,B369,детс!F4:F10000,AO4)+SUMIFS(культ!A4:A10000,культ!N4:N10000,B369,культ!F4:F10000,AO4)+SUMIFS(спорт!A4:A10000,спорт!N4:N10000,B369,спорт!F4:F10000,AO4)+SUMIFS(лечеб!A4:A10000,лечеб!N4:N10000,B369,лечеб!F4:F10000,AO4)+SUMIFS(Баня!A4:A10000,Баня!N4:N10000,B369,Баня!F4:F10000,AO4)+SUMIFS(Адм!A4:A10000,Адм!N4:N10000,B369,Адм!F4:F10000,AO4)+SUMIFS(С.Х!A4:A9995,С.Х!N4:N9995,B369,С.Х!F4:F9995,AO4)+SUMIFS(новостр!A4:A9999,новостр!M4:M9999,B369,новостр!F4:F9999,AO4)+SUMIFS(авт!A4:A10004,авт!L4:L10004,B369,авт!F4:F10004,AO4)+SUMIFS(ЖС!A4:A10020,ЖС!R4:R10020,B369,ЖС!F4:F10020,AO4)+SUMIFS(Лес!A5:A9992,Лес!K5:K9992,B369,Лес!F5:F9992,AO4)+SUMIFS('степь '!A5:A9998,'степь '!J5:J9998,B369,'степь '!F5:F9998,AO4)+SUMIFS(Пр.откр.тер!A4:A9967,Пр.откр.тер!M4:M9967,B369,Пр.откр.тер!F4:F9967,AO4)</f>
        <v>0</v>
      </c>
      <c r="AP26" s="27">
        <f>SUMIFS(произв!O4:O9995,произв!N4:N9995,B369,произв!F4:F9995,AO4)+SUMIFS(торг!O4:O10000,торг!N4:N10000,B369,торг!F4:F10000,AO4)+SUMIFS(склад!O4:O9995,склад!N4:N9995,B369,склад!F4:F9995,AO4)+SUMIFS('обр '!O4:O9999,'обр '!N4:N9999,B369,'обр '!F4:F9999,AO4)+SUMIFS(детс!O4:O10000,детс!N4:N10000,B369,детс!F4:F10000,AO4)+SUMIFS(культ!O4:O10000,культ!N4:N10000,B369,культ!F4:F10000,AO4)+SUMIFS(спорт!O4:O10000,спорт!N4:N10000,B369,спорт!F4:F10000,AO4)+SUMIFS(лечеб!O4:O10000,лечеб!N4:N10000,B369,лечеб!F4:F10000,AO4)+SUMIFS(Баня!O4:O10000,Баня!N4:N10000,B369,Баня!F4:F10000,AO4)+SUMIFS(Адм!O4:O10000,Адм!N4:N10000,B369,Адм!F4:F10000,AO4)+SUMIFS(С.Х!O4:O9995,С.Х!N4:N9995,B369,С.Х!F4:F9995,AO4)+SUMIFS(новостр!N4:N9999,новостр!M4:M9999,B369,новостр!F4:F9999,AO4)+SUMIFS(авт!K4:K10004,авт!L4:L10004,B369,авт!F4:F10004,AO4)+SUMIFS(ЖС!S4:S10020,ЖС!R4:R10020,B369,ЖС!F4:F10020,AO4)+SUMIFS(Лес!L5:L9992,Лес!K5:K9992,B369,Лес!F5:F9992,AO4)+SUMIFS('степь '!K5:K9998,'степь '!J5:J9998,B369,'степь '!F5:F9998,AO4)+SUMIFS(Пр.откр.тер!N4:N9967,Пр.откр.тер!M4:M9967,B369,Пр.откр.тер!F4:F9967,AO4)</f>
        <v>0</v>
      </c>
      <c r="AQ26" s="27">
        <f>SUMIFS(произв!A4:A9995,произв!N4:N9995,B369,произв!F4:F9995,AQ4)+SUMIFS(торг!A4:A10000,торг!N4:N10000,B369,торг!F4:F10000,AQ4)+SUMIFS(склад!A4:A9995,склад!N4:N9995,B369,склад!F4:F9995,AQ4)+SUMIFS('обр '!A4:A9999,'обр '!N4:N9999,B369,'обр '!F4:F9999,AQ4)+SUMIFS(детс!A4:A10000,детс!N4:N10000,B369,детс!F4:F10000,AQ4)+SUMIFS(культ!A4:A10000,культ!N4:N10000,B369,культ!F4:F10000,AQ4)+SUMIFS(спорт!A4:A10000,спорт!N4:N10000,B369,спорт!F4:F10000,AQ4)+SUMIFS(лечеб!A4:A10000,лечеб!N4:N10000,B369,лечеб!F4:F10000,AQ4)+SUMIFS(Баня!A4:A10000,Баня!N4:N10000,B369,Баня!F4:F10000,AQ4)+SUMIFS(Адм!A4:A10000,Адм!N4:N10000,B369,Адм!F4:F10000,AQ4)+SUMIFS(С.Х!A4:A9995,С.Х!N4:N9995,B369,С.Х!F4:F9995,AQ4)+SUMIFS(новостр!A4:A9999,новостр!M4:M9999,B369,новостр!F4:F9999,AQ4)+SUMIFS(авт!A4:A10004,авт!L4:L10004,B369,авт!F4:F10004,AQ4)+SUMIFS(ЖС!A4:A10020,ЖС!R4:R10020,B369,ЖС!F4:F10020,AQ4)+SUMIFS(Лес!A5:A9992,Лес!K5:K9992,B369,Лес!F5:F9992,AQ4)+SUMIFS('степь '!A5:A9998,'степь '!J5:J9998,B369,'степь '!F5:F9998,AQ4)+SUMIFS(Пр.откр.тер!A4:A9967,Пр.откр.тер!M4:M9967,B369,Пр.откр.тер!F4:F9967,AQ4)</f>
        <v>0</v>
      </c>
      <c r="AR26" s="27">
        <f>SUMIFS(произв!O4:O9995,произв!N4:N9995,B369,произв!F4:F9995,AQ4)+SUMIFS(торг!O4:O10000,торг!N4:N10000,B369,торг!F4:F10000,AQ4)+SUMIFS(склад!O4:O9995,склад!N4:N9995,B369,склад!F4:F9995,AQ4)+SUMIFS('обр '!O4:O9999,'обр '!N4:N9999,B369,'обр '!F4:F9999,AQ4)+SUMIFS(детс!O4:O10000,детс!N4:N10000,B369,детс!F4:F10000,AQ4)+SUMIFS(культ!O4:O10000,культ!N4:N10000,B369,культ!F4:F10000,AQ4)+SUMIFS(спорт!O4:O10000,спорт!N4:N10000,B369,спорт!F4:F10000,AQ4)+SUMIFS(лечеб!O4:O10000,лечеб!N4:N10000,B369,лечеб!F4:F10000,AQ4)+SUMIFS(Баня!O4:O10000,Баня!N4:N10000,B369,Баня!F4:F10000,AQ4)+SUMIFS(Адм!O4:O10000,Адм!N4:N10000,B369,Адм!F4:F10000,AQ4)+SUMIFS(С.Х!O4:O9995,С.Х!N4:N9995,B369,С.Х!F4:F9995,AQ4)+SUMIFS(новостр!N4:N9999,новостр!M4:M9999,B369,новостр!F4:F9999,AQ4)+SUMIFS(авт!K4:K10004,авт!L4:L10004,B369,авт!F4:F10004,AQ4)+SUMIFS(ЖС!S4:S10020,ЖС!R4:R10020,B369,ЖС!F4:F10020,AQ4)+SUMIFS(Лес!L5:L9992,Лес!K5:K9992,B369,Лес!F5:F9992,AQ4)+SUMIFS('степь '!K5:K9998,'степь '!J5:J9998,B369,'степь '!F5:F9998,AQ4)+SUMIFS(Пр.откр.тер!N4:N9967,Пр.откр.тер!M4:M9967,B369,Пр.откр.тер!F4:F9967,AQ4)</f>
        <v>0</v>
      </c>
      <c r="AS26" s="27">
        <f>SUMIFS(произв!A4:A9995,произв!N4:N9995,B369,произв!F4:F9995,AS4)+SUMIFS(торг!A4:A10000,торг!N4:N10000,B369,торг!F4:F10000,AS4)+SUMIFS(склад!A4:A9995,склад!N4:N9995,B369,склад!F4:F9995,AS4)+SUMIFS('обр '!A4:A9999,'обр '!N4:N9999,B369,'обр '!F4:F9999,AS4)+SUMIFS(детс!A4:A10000,детс!N4:N10000,B369,детс!F4:F10000,AS4)+SUMIFS(культ!A4:A10000,культ!N4:N10000,B369,культ!F4:F10000,AS4)+SUMIFS(спорт!A4:A10000,спорт!N4:N10000,B369,спорт!F4:F10000,AS4)+SUMIFS(лечеб!A4:A10000,лечеб!N4:N10000,B369,лечеб!F4:F10000,AS4)+SUMIFS(Баня!A4:A10000,Баня!N4:N10000,B369,Баня!F4:F10000,AS4)+SUMIFS(Адм!A4:A10000,Адм!N4:N10000,B369,Адм!F4:F10000,AS4)+SUMIFS(С.Х!A4:A9995,С.Х!N4:N9995,B369,С.Х!F4:F9995,AS4)+SUMIFS(новостр!A4:A9999,новостр!M4:M9999,B369,новостр!F4:F9999,AS4)+SUMIFS(авт!A4:A10004,авт!L4:L10004,B369,авт!F4:F10004,AS4)+SUMIFS(ЖС!A4:A10020,ЖС!R4:R10020,B369,ЖС!F4:F10020,AS4)+SUMIFS(Лес!A5:A9992,Лес!K5:K9992,B369,Лес!F5:F9992,AS4)+SUMIFS('степь '!A5:A9998,'степь '!J5:J9998,B369,'степь '!F5:F9998,AS4)+SUMIFS(Пр.откр.тер!A4:A9967,Пр.откр.тер!M4:M9967,B369,Пр.откр.тер!F4:F9967,AS4)</f>
        <v>2</v>
      </c>
      <c r="AT26" s="27">
        <f>SUMIFS(произв!O4:O9995,произв!N4:N9995,B369,произв!F4:F9995,AS4)+SUMIFS(торг!O4:O10000,торг!N4:N10000,B369,торг!F4:F10000,AS4)+SUMIFS(склад!O4:O9995,склад!N4:N9995,B369,склад!F4:F9995,AS4)+SUMIFS('обр '!O4:O9999,'обр '!N4:N9999,B369,'обр '!F4:F9999,AS4)+SUMIFS(детс!O4:O10000,детс!N4:N10000,B369,детс!F4:F10000,AS4)+SUMIFS(культ!O4:O10000,культ!N4:N10000,B369,культ!F4:F10000,AS4)+SUMIFS(спорт!O4:O10000,спорт!N4:N10000,B369,спорт!F4:F10000,AS4)+SUMIFS(лечеб!O4:O10000,лечеб!N4:N10000,B369,лечеб!F4:F10000,AS4)+SUMIFS(Баня!O4:O10000,Баня!N4:N10000,B369,Баня!F4:F10000,AS4)+SUMIFS(Адм!O4:O10000,Адм!N4:N10000,B369,Адм!F4:F10000,AS4)+SUMIFS(С.Х!O4:O9995,С.Х!N4:N9995,B369,С.Х!F4:F9995,AS4)+SUMIFS(новостр!N4:N9999,новостр!M4:M9999,B369,новостр!F4:F9999,AS4)+SUMIFS(авт!K4:K10004,авт!L4:L10004,B369,авт!F4:F10004,AS4)+SUMIFS(ЖС!S4:S10020,ЖС!R4:R10020,B369,ЖС!F4:F10020,AS4)+SUMIFS(Лес!L5:L9992,Лес!K5:K9992,B369,Лес!F5:F9992,AS4)+SUMIFS('степь '!K5:K9998,'степь '!J5:J9998,B369,'степь '!F5:F9998,AS4)+SUMIFS(Пр.откр.тер!N4:N9967,Пр.откр.тер!M4:M9967,B369,Пр.откр.тер!F4:F9967,AS4)</f>
        <v>1652.4</v>
      </c>
      <c r="AU26" s="27">
        <f>SUMIFS(произв!A4:A9995,произв!N4:N9995,B369,произв!F4:F9995,AU4)+SUMIFS(торг!A4:A10000,торг!N4:N10000,B369,торг!F4:F10000,AU4)+SUMIFS(склад!A4:A9995,склад!N4:N9995,B369,склад!F4:F9995,AU4)+SUMIFS('обр '!A4:A9999,'обр '!N4:N9999,B369,'обр '!F4:F9999,AU4)+SUMIFS(детс!A4:A10000,детс!N4:N10000,B369,детс!F4:F10000,AU4)+SUMIFS(культ!A4:A10000,культ!N4:N10000,B369,культ!F4:F10000,AU4)+SUMIFS(спорт!A4:A10000,спорт!N4:N10000,B369,спорт!F4:F10000,AU4)+SUMIFS(лечеб!A4:A10000,лечеб!N4:N10000,B369,лечеб!F4:F10000,AU4)+SUMIFS(Баня!A4:A10000,Баня!N4:N10000,B369,Баня!F4:F10000,AU4)+SUMIFS(Адм!A4:A10000,Адм!N4:N10000,B369,Адм!F4:F10000,AU4)+SUMIFS(С.Х!A4:A9995,С.Х!N4:N9995,B369,С.Х!F4:F9995,AU4)+SUMIFS(новостр!A4:A9999,новостр!M4:M9999,B369,новостр!F4:F9999,AU4)+SUMIFS(авт!A4:A10004,авт!L4:L10004,B369,авт!F4:F10004,AU4)+SUMIFS(ЖС!A4:A10020,ЖС!R4:R10020,B369,ЖС!F4:F10020,AU4)+SUMIFS(Лес!A5:A9992,Лес!K5:K9992,B369,Лес!F5:F9992,AU4)+SUMIFS('степь '!A5:A9998,'степь '!J5:J9998,B369,'степь '!F5:F9998,AU4)+SUMIFS(Пр.откр.тер!A4:A9967,Пр.откр.тер!M4:M9967,B369,Пр.откр.тер!F4:F9967,AU4)</f>
        <v>0</v>
      </c>
      <c r="AV26" s="27">
        <f>SUMIFS(произв!O4:O9995,произв!N4:N9995,B369,произв!F4:F9995,AU4)+SUMIFS(торг!O4:O10000,торг!N4:N10000,B369,торг!F4:F10000,AU4)+SUMIFS(склад!O4:O9995,склад!N4:N9995,B369,склад!F4:F9995,AU4)+SUMIFS('обр '!O4:O9999,'обр '!N4:N9999,B369,'обр '!F4:F9999,AU4)+SUMIFS(детс!O4:O10000,детс!N4:N10000,B369,детс!F4:F10000,AU4)+SUMIFS(культ!O4:O10000,культ!N4:N10000,B369,культ!F4:F10000,AU4)+SUMIFS(спорт!O4:O10000,спорт!N4:N10000,B369,спорт!F4:F10000,AU4)+SUMIFS(лечеб!O4:O10000,лечеб!N4:N10000,B369,лечеб!F4:F10000,AU4)+SUMIFS(Баня!O4:O10000,Баня!N4:N10000,B369,Баня!F4:F10000,AU4)+SUMIFS(Адм!O4:O10000,Адм!N4:N10000,B369,Адм!F4:F10000,AU4)+SUMIFS(С.Х!O4:O9995,С.Х!N4:N9995,B369,С.Х!F4:F9995,AU4)+SUMIFS(новостр!N4:N9999,новостр!M4:M9999,B369,новостр!F4:F9999,AU4)+SUMIFS(авт!K4:K10004,авт!L4:L10004,B369,авт!F4:F10004,AU4)+SUMIFS(ЖС!S4:S10020,ЖС!R4:R10020,B369,ЖС!F4:F10020,AU4)+SUMIFS(Лес!L5:L9992,Лес!K5:K9992,B369,Лес!F5:F9992,AU4)+SUMIFS('степь '!K5:K9998,'степь '!J5:J9998,B369,'степь '!F5:F9998,AU4)+SUMIFS(Пр.откр.тер!N4:N9967,Пр.откр.тер!M4:M9967,B369,Пр.откр.тер!F4:F9967,AU4)</f>
        <v>0</v>
      </c>
    </row>
    <row r="27" spans="1:90" ht="16.5" thickBot="1">
      <c r="A27" s="236" t="s">
        <v>174</v>
      </c>
      <c r="B27" s="236" t="s">
        <v>181</v>
      </c>
      <c r="C27" s="432">
        <f t="shared" si="6"/>
        <v>4</v>
      </c>
      <c r="D27" s="2312">
        <f t="shared" si="3"/>
        <v>5</v>
      </c>
      <c r="E27" s="488">
        <v>4</v>
      </c>
      <c r="F27" s="485">
        <v>5</v>
      </c>
      <c r="G27" s="2352">
        <f>C27/C48*100%</f>
        <v>3.7735849056603772E-2</v>
      </c>
      <c r="H27" s="2353">
        <f>D27/D48*100%</f>
        <v>2.9338590808806271E-4</v>
      </c>
      <c r="I27" s="465">
        <f>SUMIFS(произв!A4:A9995,произв!N4:N9995,B370,произв!F4:F9995,I4)+SUMIFS(торг!A4:A10000,торг!N4:N10000,B370,торг!F4:F10000,I4)+SUMIFS(склад!A4:A9995,склад!N4:N9995,B370,склад!F4:F9995,I4)+SUMIFS('обр '!A4:A9999,'обр '!N4:N9999,B370,'обр '!F4:F9999,I4)+SUMIFS(детс!A4:A10000,детс!N4:N10000,B370,детс!F4:F10000,I4)+SUMIFS(культ!A4:A10000,культ!N4:N10000,B370,культ!F4:F10000,I4)+SUMIFS(спорт!A4:A10000,спорт!N4:N10000,B370,спорт!F4:F10000,I4)+SUMIFS(лечеб!A4:A10000,лечеб!N4:N10000,B370,лечеб!F4:F10000,I4)+SUMIFS(Баня!A4:A10000,Баня!N4:N10000,B370,Баня!F4:F10000,I4)+SUMIFS(Адм!A4:A10000,Адм!N4:N10000,B370,Адм!F4:F10000,I4)+SUMIFS(С.Х!A4:A9995,С.Х!N4:N9995,B370,С.Х!F4:F9995,I4)+SUMIFS(новостр!A4:A9999,новостр!M4:M9999,B370,новостр!F4:F9999,I4)+SUMIFS(авт!A4:A10004,авт!L4:L10004,B370,авт!F4:F10004,I4)+SUMIFS(ЖС!A4:A10020,ЖС!R4:R10020,B370,ЖС!F4:F10020,I4)+SUMIFS(Лес!A5:A9992,Лес!K5:K9992,B370,Лес!F5:F9992,I4)+SUMIFS('степь '!A5:A9998,'степь '!J5:J9998,B370,'степь '!F5:F9998,I4)+SUMIFS(Пр.откр.тер!A4:A9967,Пр.откр.тер!M4:M9967,B370,Пр.откр.тер!F4:F9967,I4)</f>
        <v>0</v>
      </c>
      <c r="J27" s="25">
        <f>SUMIFS(произв!O4:O9995,произв!N4:N9995,B370,произв!F4:F9995,I4)+SUMIFS(торг!O4:O10000,торг!N4:N10000,B370,торг!F4:F10000,I4)+SUMIFS(склад!O4:O9995,склад!N4:N9995,B370,склад!F4:F9995,I4)+SUMIFS('обр '!O4:O9999,'обр '!N4:N9999,B370,'обр '!F4:F9999,I4)+SUMIFS(детс!O4:O10000,детс!N4:N10000,B370,детс!F4:F10000,I4)+SUMIFS(культ!O4:O10000,культ!N4:N10000,B370,культ!F4:F10000,I4)+SUMIFS(спорт!O4:O10000,спорт!N4:N10000,B370,спорт!F4:F10000,I4)+SUMIFS(лечеб!O4:O10000,лечеб!N4:N10000,B370,лечеб!F4:F10000,I4)+SUMIFS(Баня!O4:O10000,Баня!N4:N10000,B370,Баня!F4:F10000,I4)+SUMIFS(Адм!O4:O10000,Адм!N4:N10000,B370,Адм!F4:F10000,I4)+SUMIFS(С.Х!O4:O9995,С.Х!N4:N9995,B370,С.Х!F4:F9995,I4)+SUMIFS(новостр!N4:N9999,новостр!M4:M9999,B370,новостр!F4:F9999,I4)+SUMIFS(авт!K4:K10004,авт!L4:L10004,B370,авт!F4:F10004,I4)+SUMIFS(ЖС!S4:S10020,ЖС!R4:R10020,B370,ЖС!F4:F10020,I4)+SUMIFS(Лес!L5:L9992,Лес!K5:K9992,B370,Лес!F5:F9992,I4)+SUMIFS('степь '!K5:K9998,'степь '!J5:J9998,B370,'степь '!F5:F9998,I4)+SUMIFS(Пр.откр.тер!N4:N9967,Пр.откр.тер!M4:M9967,B370,Пр.откр.тер!F4:F9967,I4)</f>
        <v>0</v>
      </c>
      <c r="K27" s="26">
        <f>SUMIFS(произв!A4:A9995,произв!N4:N9995,B370,произв!F4:F9995,K4)+SUMIFS(торг!A4:A10000,торг!N4:N10000,B370,торг!F4:F10000,K4)+SUMIFS(склад!A4:A9995,склад!N4:N9995,B370,склад!F4:F9995,K4)+SUMIFS('обр '!A4:A9999,'обр '!N4:N9999,B370,'обр '!F4:F9999,K4)+SUMIFS(детс!A4:A10000,детс!N4:N10000,B370,детс!F4:F10000,K4)+SUMIFS(культ!A4:A10000,культ!N4:N10000,B370,культ!F4:F10000,K4)+SUMIFS(спорт!A4:A10000,спорт!N4:N10000,B370,спорт!F4:F10000,K4)+SUMIFS(лечеб!A4:A10000,лечеб!N4:N10000,B370,лечеб!F4:F10000,K4)+SUMIFS(Баня!A4:A10000,Баня!N4:N10000,B370,Баня!F4:F10000,K4)+SUMIFS(Адм!A4:A10000,Адм!N4:N10000,B370,Адм!F4:F10000,K4)+SUMIFS(С.Х!A4:A9995,С.Х!N4:N9995,B370,С.Х!F4:F9995,K4)+SUMIFS(новостр!A4:A9999,новостр!M4:M9999,B370,новостр!F4:F9999,K4)+SUMIFS(авт!A4:A10004,авт!L4:L10004,B370,авт!F4:F10004,K4)+SUMIFS(ЖС!A4:A10020,ЖС!R4:R10020,B370,ЖС!F4:F10020,K4)+SUMIFS(Лес!A5:A9992,Лес!K5:K9992,B370,Лес!F5:F9992,K4)+SUMIFS('степь '!A5:A9998,'степь '!J5:J9998,B370,'степь '!F5:F9998,K4)+SUMIFS(Пр.откр.тер!A4:A9967,Пр.откр.тер!M4:M9967,B370,Пр.откр.тер!F4:F9967,K4)</f>
        <v>0</v>
      </c>
      <c r="L27" s="27">
        <f>SUMIFS(произв!O4:O9995,произв!N4:N9995,B370,произв!F4:F9995,K4)+SUMIFS(торг!O4:O10000,торг!N4:N10000,B370,торг!F4:F10000,K4)+SUMIFS(склад!O4:O9995,склад!N4:N9995,B370,склад!F4:F9995,K4)+SUMIFS('обр '!O4:O9999,'обр '!N4:N9999,B370,'обр '!F4:F9999,K4)+SUMIFS(детс!O4:O10000,детс!N4:N10000,B370,детс!F4:F10000,K4)+SUMIFS(культ!O4:O10000,культ!N4:N10000,B370,культ!F4:F10000,K4)+SUMIFS(спорт!O4:O10000,спорт!N4:N10000,B370,спорт!F4:F10000,K4)+SUMIFS(лечеб!O4:O10000,лечеб!N4:N10000,B370,лечеб!F4:F10000,K4)+SUMIFS(Баня!O4:O10000,Баня!N4:N10000,B370,Баня!F4:F10000,K4)+SUMIFS(Адм!O4:O10000,Адм!N4:N10000,B370,Адм!F4:F10000,K4)+SUMIFS(С.Х!O4:O9995,С.Х!N4:N9995,B370,С.Х!F4:F9995,K4)+SUMIFS(новостр!N4:N9999,новостр!M4:M9999,B370,новостр!F4:F9999,K4)+SUMIFS(авт!K4:K10004,авт!L4:L10004,B370,авт!F4:F10004,K4)+SUMIFS(ЖС!S4:S10020,ЖС!R4:R10020,B370,ЖС!F4:F10020,K4)+SUMIFS(Лес!L5:L9992,Лес!K5:K9992,B370,Лес!F5:F9992,K4)+SUMIFS('степь '!K5:K9998,'степь '!J5:J9998,B370,'степь '!F5:F9998,K4)+SUMIFS(Пр.откр.тер!N4:N9967,Пр.откр.тер!M4:M9967,B370,Пр.откр.тер!F4:F9967,K4)</f>
        <v>0</v>
      </c>
      <c r="M27" s="27">
        <f>SUMIFS(произв!A4:A9995,произв!N4:N9995,B370,произв!F4:F9995,M4)+SUMIFS(торг!A4:A10000,торг!N4:N10000,B370,торг!F4:F10000,M4)+SUMIFS(склад!A4:A9995,склад!N4:N9995,B370,склад!F4:F9995,M4)+SUMIFS('обр '!A4:A9999,'обр '!N4:N9999,B370,'обр '!F4:F9999,M4)+SUMIFS(детс!A4:A10000,детс!N4:N10000,B370,детс!F4:F10000,M4)+SUMIFS(культ!A4:A10000,культ!N4:N10000,B370,культ!F4:F10000,M4)+SUMIFS(спорт!A4:A10000,спорт!N4:N10000,B370,спорт!F4:F10000,M4)+SUMIFS(лечеб!A4:A10000,лечеб!N4:N10000,B370,лечеб!F4:F10000,M4)+SUMIFS(Баня!A4:A10000,Баня!N4:N10000,B370,Баня!F4:F10000,M4)+SUMIFS(Адм!A4:A10000,Адм!N4:N10000,B370,Адм!F4:F10000,M4)+SUMIFS(С.Х!A4:A9995,С.Х!N4:N9995,B370,С.Х!F4:F9995,M4)+SUMIFS(новостр!A4:A9999,новостр!M4:M9999,B370,новостр!F4:F9999,M4)+SUMIFS(авт!A4:A10004,авт!L4:L10004,B370,авт!F4:F10004,M4)+SUMIFS(ЖС!A4:A10020,ЖС!R4:R10020,B370,ЖС!F4:F10020,M4)+SUMIFS(Лес!A5:A9992,Лес!K5:K9992,B370,Лес!F5:F9992,M4)+SUMIFS('степь '!A5:A9998,'степь '!J5:J9998,B370,'степь '!F5:F9998,M4)+SUMIFS(Пр.откр.тер!A4:A9967,Пр.откр.тер!M4:M9967,B370,Пр.откр.тер!F4:F9967,M4)</f>
        <v>3</v>
      </c>
      <c r="N27" s="27">
        <f>SUMIFS(произв!O4:O9995,произв!N4:N9995,B370,произв!F4:F9995,M4)+SUMIFS(торг!O4:O10000,торг!N4:N10000,B370,торг!F4:F10000,M4)+SUMIFS(склад!O4:O9995,склад!N4:N9995,B370,склад!F4:F9995,M4)+SUMIFS('обр '!O4:O9999,'обр '!N4:N9999,B370,'обр '!F4:F9999,M4)+SUMIFS(детс!O4:O10000,детс!N4:N10000,B370,детс!F4:F10000,M4)+SUMIFS(культ!O4:O10000,культ!N4:N10000,B370,культ!F4:F10000,M4)+SUMIFS(спорт!O4:O10000,спорт!N4:N10000,B370,спорт!F4:F10000,M4)+SUMIFS(лечеб!O4:O10000,лечеб!N4:N10000,B370,лечеб!F4:F10000,M4)+SUMIFS(Баня!O4:O10000,Баня!N4:N10000,B370,Баня!F4:F10000,M4)+SUMIFS(Адм!O4:O10000,Адм!N4:N10000,B370,Адм!F4:F10000,M4)+SUMIFS(С.Х!O4:O9995,С.Х!N4:N9995,B370,С.Х!F4:F9995,M4)+SUMIFS(новостр!N4:N9999,новостр!M4:M9999,B370,новостр!F4:F9999,M4)+SUMIFS(авт!K4:K10004,авт!L4:L10004,B370,авт!F4:F10004,M4)+SUMIFS(ЖС!S4:S10020,ЖС!R4:R10020,B370,ЖС!F4:F10020,M4)+SUMIFS(Лес!L5:L9992,Лес!K5:K9992,B370,Лес!F5:F9992,M4)+SUMIFS('степь '!K5:K9998,'степь '!J5:J9998,B370,'степь '!F5:F9998,M4)+SUMIFS(Пр.откр.тер!N4:N9967,Пр.откр.тер!M4:M9967,B370,Пр.откр.тер!F4:F9967,M4)</f>
        <v>0</v>
      </c>
      <c r="O27" s="27">
        <f>SUMIFS(произв!A4:A9995,произв!N4:N9995,B370,произв!F4:F9995,O4)+SUMIFS(торг!A4:A10000,торг!N4:N10000,B370,торг!F4:F10000,O4)+SUMIFS(склад!A4:A9995,склад!N4:N9995,B370,склад!F4:F9995,O4)+SUMIFS('обр '!A4:A9999,'обр '!N4:N9999,B370,'обр '!F4:F9999,O4)+SUMIFS(детс!A4:A10000,детс!N4:N10000,B370,детс!F4:F10000,O4)+SUMIFS(культ!A4:A10000,культ!N4:N10000,B370,культ!F4:F10000,O4)+SUMIFS(спорт!A4:A10000,спорт!N4:N10000,B370,спорт!F4:F10000,O4)+SUMIFS(лечеб!A4:A10000,лечеб!N4:N10000,B370,лечеб!F4:F10000,O4)+SUMIFS(Баня!A4:A10000,Баня!N4:N10000,B370,Баня!F4:F10000,O4)+SUMIFS(Адм!A4:A10000,Адм!N4:N10000,B370,Адм!F4:F10000,O4)+SUMIFS(С.Х!A4:A9995,С.Х!N4:N9995,B370,С.Х!F4:F9995,O4)+SUMIFS(новостр!A4:A9999,новостр!M4:M9999,B370,новостр!F4:F9999,O4)+SUMIFS(авт!A4:A10004,авт!L4:L10004,B370,авт!F4:F10004,O4)+SUMIFS(ЖС!A4:A10020,ЖС!R4:R10020,B370,ЖС!F4:F10020,O4)+SUMIFS(Лес!A5:A9992,Лес!K5:K9992,B370,Лес!F5:F9992,O4)+SUMIFS('степь '!A5:A9998,'степь '!J5:J9998,B370,'степь '!F5:F9998,O4)+SUMIFS(Пр.откр.тер!A4:A9967,Пр.откр.тер!M4:M9967,B370,Пр.откр.тер!F4:F9967,O4)</f>
        <v>1</v>
      </c>
      <c r="P27" s="27">
        <f>SUMIFS(произв!O4:O9995,произв!N4:N9995,B370,произв!F4:F9995,O4)+SUMIFS(торг!O4:O10000,торг!N4:N10000,B370,торг!F4:F10000,O4)+SUMIFS(склад!O4:O9995,склад!N4:N9995,B370,склад!F4:F9995,O4)+SUMIFS('обр '!O4:O9999,'обр '!N4:N9999,B370,'обр '!F4:F9999,O4)+SUMIFS(детс!O4:O10000,детс!N4:N10000,B370,детс!F4:F10000,O4)+SUMIFS(культ!O4:O10000,культ!N4:N10000,B370,культ!F4:F10000,O4)+SUMIFS(спорт!O4:O10000,спорт!N4:N10000,B370,спорт!F4:F10000,O4)+SUMIFS(лечеб!O4:O10000,лечеб!N4:N10000,B370,лечеб!F4:F10000,O4)+SUMIFS(Баня!O4:O10000,Баня!N4:N10000,B370,Баня!F4:F10000,O4)+SUMIFS(Адм!O4:O10000,Адм!N4:N10000,B370,Адм!F4:F10000,O4)+SUMIFS(С.Х!O4:O9995,С.Х!N4:N9995,B370,С.Х!F4:F9995,O4)+SUMIFS(новостр!N4:N9999,новостр!M4:M9999,B370,новостр!F4:F9999,O4)+SUMIFS(авт!K4:K10004,авт!L4:L10004,B370,авт!F4:F10004,O4)+SUMIFS(ЖС!S4:S10020,ЖС!R4:R10020,B370,ЖС!F4:F10020,O4)+SUMIFS(Лес!L5:L9992,Лес!K5:K9992,B370,Лес!F5:F9992,O4)+SUMIFS('степь '!K5:K9998,'степь '!J5:J9998,B370,'степь '!F5:F9998,O4)+SUMIFS(Пр.откр.тер!N4:N9967,Пр.откр.тер!M4:M9967,B370,Пр.откр.тер!F4:F9967,O4)</f>
        <v>5</v>
      </c>
      <c r="Q27" s="27">
        <f>SUMIFS(произв!A4:A9995,произв!N4:N9995,B370,произв!F4:F9995,Q4)+SUMIFS(торг!A4:A10000,торг!N4:N10000,B370,торг!F4:F10000,Q4)+SUMIFS(склад!A4:A9995,склад!N4:N9995,B370,склад!F4:F9995,Q4)+SUMIFS('обр '!A4:A9999,'обр '!N4:N9999,B370,'обр '!F4:F9999,Q4)+SUMIFS(детс!A4:A10000,детс!N4:N10000,B370,детс!F4:F10000,Q4)+SUMIFS(культ!A4:A10000,культ!N4:N10000,B370,культ!F4:F10000,Q4)+SUMIFS(спорт!A4:A10000,спорт!N4:N10000,B370,спорт!F4:F10000,Q4)+SUMIFS(лечеб!A4:A10000,лечеб!N4:N10000,B370,лечеб!F4:F10000,Q4)+SUMIFS(Баня!A4:A10000,Баня!N4:N10000,B370,Баня!F4:F10000,Q4)+SUMIFS(Адм!A4:A10000,Адм!N4:N10000,B370,Адм!F4:F10000,Q4)+SUMIFS(С.Х!A4:A9995,С.Х!N4:N9995,B370,С.Х!F4:F9995,Q4)+SUMIFS(новостр!A4:A9999,новостр!M4:M9999,B370,новостр!F4:F9999,Q4)+SUMIFS(авт!A4:A10004,авт!L4:L10004,B370,авт!F4:F10004,Q4)+SUMIFS(ЖС!A4:A10020,ЖС!R4:R10020,B370,ЖС!F4:F10020,Q4)+SUMIFS(Лес!A5:A9992,Лес!K5:K9992,B370,Лес!F5:F9992,Q4)+SUMIFS('степь '!A5:A9998,'степь '!J5:J9998,B370,'степь '!F5:F9998,Q4)+SUMIFS(Пр.откр.тер!A4:A9967,Пр.откр.тер!M4:M9967,B370,Пр.откр.тер!F4:F9967,Q4)</f>
        <v>0</v>
      </c>
      <c r="R27" s="27">
        <f>SUMIFS(произв!O4:O9995,произв!N4:N9995,B370,произв!F4:F9995,Q4)+SUMIFS(торг!O4:O10000,торг!N4:N10000,B370,торг!F4:F10000,Q4)+SUMIFS(склад!O4:O9995,склад!N4:N9995,B370,склад!F4:F9995,Q4)+SUMIFS('обр '!O4:O9999,'обр '!N4:N9999,B370,'обр '!F4:F9999,Q4)+SUMIFS(детс!O4:O10000,детс!N4:N10000,B370,детс!F4:F10000,Q4)+SUMIFS(культ!O4:O10000,культ!N4:N10000,B370,культ!F4:F10000,Q4)+SUMIFS(спорт!O4:O10000,спорт!N4:N10000,B370,спорт!F4:F10000,Q4)+SUMIFS(лечеб!O4:O10000,лечеб!N4:N10000,B370,лечеб!F4:F10000,Q4)+SUMIFS(Баня!O4:O10000,Баня!N4:N10000,B370,Баня!F4:F10000,Q4)+SUMIFS(Адм!O4:O10000,Адм!N4:N10000,B370,Адм!F4:F10000,Q4)+SUMIFS(С.Х!O4:O9995,С.Х!N4:N9995,B370,С.Х!F4:F9995,Q4)+SUMIFS(новостр!N4:N9999,новостр!M4:M9999,B370,новостр!F4:F9999,Q4)+SUMIFS(авт!K4:K10004,авт!L4:L10004,B370,авт!F4:F10004,Q4)+SUMIFS(ЖС!S4:S10020,ЖС!R4:R10020,B370,ЖС!F4:F10020,Q4)+SUMIFS(Лес!L5:L9992,Лес!K5:K9992,B370,Лес!F5:F9992,Q4)+SUMIFS('степь '!K5:K9998,'степь '!J5:J9998,B370,'степь '!F5:F9998,Q4)+SUMIFS(Пр.откр.тер!N4:N9967,Пр.откр.тер!M4:M9967,B370,Пр.откр.тер!F4:F9967,Q4)</f>
        <v>0</v>
      </c>
      <c r="S27" s="27">
        <f>SUMIFS(произв!A4:A9995,произв!N4:N9995,B370,произв!F4:F9995,S4)+SUMIFS(торг!A4:A10000,торг!N4:N10000,B370,торг!F4:F10000,S4)+SUMIFS(склад!A4:A9995,склад!N4:N9995,B370,склад!F4:F9995,S4)+SUMIFS('обр '!A4:A9999,'обр '!N4:N9999,B370,'обр '!F4:F9999,S4)+SUMIFS(детс!A4:A10000,детс!N4:N10000,B370,детс!F4:F10000,S4)+SUMIFS(культ!A4:A10000,культ!N4:N10000,B370,культ!F4:F10000,S4)+SUMIFS(спорт!A4:A10000,спорт!N4:N10000,B370,спорт!F4:F10000,S4)+SUMIFS(лечеб!A4:A10000,лечеб!N4:N10000,B370,лечеб!F4:F10000,S4)+SUMIFS(Баня!A4:A10000,Баня!N4:N10000,B370,Баня!F4:F10000,S4)+SUMIFS(Адм!A4:A10000,Адм!N4:N10000,B370,Адм!F4:F10000,S4)+SUMIFS(С.Х!A4:A9995,С.Х!N4:N9995,B370,С.Х!F4:F9995,S4)+SUMIFS(новостр!A4:A9999,новостр!M4:M9999,B370,новостр!F4:F9999,S4)+SUMIFS(авт!A4:A10004,авт!L4:L10004,B370,авт!F4:F10004,S4)+SUMIFS(ЖС!A4:A10020,ЖС!R4:R10020,B370,ЖС!F4:F10020,S4)+SUMIFS(Лес!A5:A9992,Лес!K5:K9992,B370,Лес!F5:F9992,S4)+SUMIFS('степь '!A5:A9998,'степь '!J5:J9998,B370,'степь '!F5:F9998,S4)+SUMIFS(Пр.откр.тер!A4:A9967,Пр.откр.тер!M4:M9967,B370,Пр.откр.тер!F4:F9967,S4)</f>
        <v>0</v>
      </c>
      <c r="T27" s="27">
        <f>SUMIFS(произв!O4:O9995,произв!N4:N9995,B370,произв!F4:F9995,S4)+SUMIFS(торг!O4:O10000,торг!N4:N10000,B370,торг!F4:F10000,S4)+SUMIFS(склад!O4:O9995,склад!N4:N9995,B370,склад!F4:F9995,S4)+SUMIFS('обр '!O4:O9999,'обр '!N4:N9999,B370,'обр '!F4:F9999,S4)+SUMIFS(детс!O4:O10000,детс!N4:N10000,B370,детс!F4:F10000,S4)+SUMIFS(культ!O4:O10000,культ!N4:N10000,B370,культ!F4:F10000,S4)+SUMIFS(спорт!O4:O10000,спорт!N4:N10000,B370,спорт!F4:F10000,S4)+SUMIFS(лечеб!O4:O10000,лечеб!N4:N10000,B370,лечеб!F4:F10000,S4)+SUMIFS(Баня!O4:O10000,Баня!N4:N10000,B370,Баня!F4:F10000,S4)+SUMIFS(Адм!O4:O10000,Адм!N4:N10000,B370,Адм!F4:F10000,S4)+SUMIFS(С.Х!O4:O9995,С.Х!N4:N9995,B370,С.Х!F4:F9995,S4)+SUMIFS(новостр!N4:N9999,новостр!M4:M9999,B370,новостр!F4:F9999,S4)+SUMIFS(авт!K4:K10004,авт!L4:L10004,B370,авт!F4:F10004,S4)+SUMIFS(ЖС!S4:S10020,ЖС!R4:R10020,B370,ЖС!F4:F10020,S4)+SUMIFS(Лес!L5:L9992,Лес!K5:K9992,B370,Лес!F5:F9992,S4)+SUMIFS('степь '!K5:K9998,'степь '!J5:J9998,B370,'степь '!F5:F9998,S4)+SUMIFS(Пр.откр.тер!N4:N9967,Пр.откр.тер!M4:M9967,B370,Пр.откр.тер!F4:F9967,S4)</f>
        <v>0</v>
      </c>
      <c r="U27" s="27">
        <f>SUMIFS(произв!A4:A9995,произв!N4:N9995,B370,произв!F4:F9995,U4)+SUMIFS(торг!A4:A10000,торг!N4:N10000,B370,торг!F4:F10000,U4)+SUMIFS(склад!A4:A9995,склад!N4:N9995,B370,склад!F4:F9995,U4)+SUMIFS('обр '!A4:A9999,'обр '!N4:N9999,B370,'обр '!F4:F9999,U4)+SUMIFS(детс!A4:A10000,детс!N4:N10000,B370,детс!F4:F10000,U4)+SUMIFS(культ!A4:A10000,культ!N4:N10000,B370,культ!F4:F10000,U4)+SUMIFS(спорт!A4:A10000,спорт!N4:N10000,B370,спорт!F4:F10000,U4)+SUMIFS(лечеб!A4:A10000,лечеб!N4:N10000,B370,лечеб!F4:F10000,U4)+SUMIFS(Баня!A4:A10000,Баня!N4:N10000,B370,Баня!F4:F10000,U4)+SUMIFS(Адм!A4:A10000,Адм!N4:N10000,B370,Адм!F4:F10000,U4)+SUMIFS(С.Х!A4:A9995,С.Х!N4:N9995,B370,С.Х!F4:F9995,U4)+SUMIFS(новостр!A4:A9999,новостр!M4:M9999,B370,новостр!F4:F9999,U4)+SUMIFS(авт!A4:A10004,авт!L4:L10004,B370,авт!F4:F10004,U4)+SUMIFS(ЖС!A4:A10020,ЖС!R4:R10020,B370,ЖС!F4:F10020,U4)+SUMIFS(Лес!A5:A9992,Лес!K5:K9992,B370,Лес!F5:F9992,U4)+SUMIFS('степь '!A5:A9998,'степь '!J5:J9998,B370,'степь '!F5:F9998,U4)+SUMIFS(Пр.откр.тер!A4:A9967,Пр.откр.тер!M4:M9967,B370,Пр.откр.тер!F4:F9967,U4)</f>
        <v>0</v>
      </c>
      <c r="V27" s="27">
        <f>SUMIFS(произв!O4:O9995,произв!N4:N9995,B370,произв!F4:F9995,U4)+SUMIFS(торг!O4:O10000,торг!N4:N10000,B370,торг!F4:F10000,U4)+SUMIFS(склад!O4:O9995,склад!N4:N9995,B370,склад!F4:F9995,U4)+SUMIFS('обр '!O4:O9999,'обр '!N4:N9999,B370,'обр '!F4:F9999,U4)+SUMIFS(детс!O4:O10000,детс!N4:N10000,B370,детс!F4:F10000,U4)+SUMIFS(культ!O4:O10000,культ!N4:N10000,B370,культ!F4:F10000,U4)+SUMIFS(спорт!O4:O10000,спорт!N4:N10000,B370,спорт!F4:F10000,U4)+SUMIFS(лечеб!O4:O10000,лечеб!N4:N10000,B370,лечеб!F4:F10000,U4)+SUMIFS(Баня!O4:O10000,Баня!N4:N10000,B370,Баня!F4:F10000,U4)+SUMIFS(Адм!O4:O10000,Адм!N4:N10000,B370,Адм!F4:F10000,U4)+SUMIFS(С.Х!O4:O9995,С.Х!N4:N9995,B370,С.Х!F4:F9995,U4)+SUMIFS(новостр!N4:N9999,новостр!M4:M9999,B370,новостр!F4:F9999,U4)+SUMIFS(авт!K4:K10004,авт!L4:L10004,B370,авт!F4:F10004,U4)+SUMIFS(ЖС!S4:S10020,ЖС!R4:R10020,B370,ЖС!F4:F10020,U4)+SUMIFS(Лес!L5:L9992,Лес!K5:K9992,B370,Лес!F5:F9992,U4)+SUMIFS('степь '!K5:K9998,'степь '!J5:J9998,B370,'степь '!F5:F9998,U4)+SUMIFS(Пр.откр.тер!N4:N9967,Пр.откр.тер!M4:M9967,B370,Пр.откр.тер!F4:F9967,U4)</f>
        <v>0</v>
      </c>
      <c r="W27" s="27">
        <f>SUMIFS(произв!A4:A9995,произв!N4:N9995,B370,произв!F4:F9995,W4)+SUMIFS(торг!A4:A10000,торг!N4:N10000,B370,торг!F4:F10000,W4)+SUMIFS(склад!A4:A9995,склад!N4:N9995,B370,склад!F4:F9995,W4)+SUMIFS('обр '!A4:A9999,'обр '!N4:N9999,B370,'обр '!F4:F9999,W4)+SUMIFS(детс!A4:A10000,детс!N4:N10000,B370,детс!F4:F10000,W4)+SUMIFS(культ!A4:A10000,культ!N4:N10000,B370,культ!F4:F10000,W4)+SUMIFS(спорт!A4:A10000,спорт!N4:N10000,B370,спорт!F4:F10000,W4)+SUMIFS(лечеб!A4:A10000,лечеб!N4:N10000,B370,лечеб!F4:F10000,W4)+SUMIFS(Баня!A4:A10000,Баня!N4:N10000,B370,Баня!F4:F10000,W4)+SUMIFS(Адм!A4:A10000,Адм!N4:N10000,B370,Адм!F4:F10000,W4)+SUMIFS(С.Х!A4:A9995,С.Х!N4:N9995,B370,С.Х!F4:F9995,W4)+SUMIFS(новостр!A4:A9999,новостр!M4:M9999,B370,новостр!F4:F9999,W4)+SUMIFS(авт!A4:A10004,авт!L4:L10004,B370,авт!F4:F10004,W4)+SUMIFS(ЖС!A4:A10020,ЖС!R4:R10020,B370,ЖС!F4:F10020,W4)+SUMIFS(Лес!A5:A9992,Лес!K5:K9992,B370,Лес!F5:F9992,W4)+SUMIFS('степь '!A5:A9998,'степь '!J5:J9998,B370,'степь '!F5:F9998,W4)+SUMIFS(Пр.откр.тер!A4:A9967,Пр.откр.тер!M4:M9967,B370,Пр.откр.тер!F4:F9967,W4)</f>
        <v>0</v>
      </c>
      <c r="X27" s="27">
        <f>SUMIFS(произв!O4:O9995,произв!N4:N9995,B370,произв!F4:F9995,W4)+SUMIFS(торг!O4:O10000,торг!N4:N10000,B370,торг!F4:F10000,W4)+SUMIFS(склад!O4:O9995,склад!N4:N9995,B370,склад!F4:F9995,W4)+SUMIFS('обр '!O4:O9999,'обр '!N4:N9999,B370,'обр '!F4:F9999,W4)+SUMIFS(детс!O4:O10000,детс!N4:N10000,B370,детс!F4:F10000,W4)+SUMIFS(культ!O4:O10000,культ!N4:N10000,B370,культ!F4:F10000,W4)+SUMIFS(спорт!O4:O10000,спорт!N4:N10000,B370,спорт!F4:F10000,W4)+SUMIFS(лечеб!O4:O10000,лечеб!N4:N10000,B370,лечеб!F4:F10000,W4)+SUMIFS(Баня!O4:O10000,Баня!N4:N10000,B370,Баня!F4:F10000,W4)+SUMIFS(Адм!O4:O10000,Адм!N4:N10000,B370,Адм!F4:F10000,W4)+SUMIFS(С.Х!O4:O9995,С.Х!N4:N9995,B370,С.Х!F4:F9995,W4)+SUMIFS(новостр!N4:N9999,новостр!M4:M9999,B370,новостр!F4:F9999,W4)+SUMIFS(авт!K4:K10004,авт!L4:L10004,B370,авт!F4:F10004,W4)+SUMIFS(ЖС!S4:S10020,ЖС!R4:R10020,B370,ЖС!F4:F10020,W4)+SUMIFS(Лес!L5:L9992,Лес!K5:K9992,B370,Лес!F5:F9992,W4)+SUMIFS('степь '!K5:K9998,'степь '!J5:J9998,B370,'степь '!F5:F9998,W4)+SUMIFS(Пр.откр.тер!N4:N9967,Пр.откр.тер!M4:M9967,B370,Пр.откр.тер!F4:F9967,W4)</f>
        <v>0</v>
      </c>
      <c r="Y27" s="27">
        <f>SUMIFS(произв!A4:A9995,произв!N4:N9995,B370,произв!F4:F9995,Y4)+SUMIFS(торг!A4:A10000,торг!N4:N10000,B370,торг!F4:F10000,Y4)+SUMIFS(склад!A4:A9995,склад!N4:N9995,B370,склад!F4:F9995,Y4)+SUMIFS('обр '!A4:A9999,'обр '!N4:N9999,B370,'обр '!F4:F9999,Y4)+SUMIFS(детс!A4:A10000,детс!N4:N10000,B370,детс!F4:F10000,Y4)+SUMIFS(культ!A4:A10000,культ!N4:N10000,B370,культ!F4:F10000,Y4)+SUMIFS(спорт!A4:A10000,спорт!N4:N10000,B370,спорт!F4:F10000,Y4)+SUMIFS(лечеб!A4:A10000,лечеб!N4:N10000,B370,лечеб!F4:F10000,Y4)+SUMIFS(Баня!A4:A10000,Баня!N4:N10000,B370,Баня!F4:F10000,Y4)+SUMIFS(Адм!A4:A10000,Адм!N4:N10000,B370,Адм!F4:F10000,Y4)+SUMIFS(С.Х!A4:A9995,С.Х!N4:N9995,B370,С.Х!F4:F9995,Y4)+SUMIFS(новостр!A4:A9999,новостр!M4:M9999,B370,новостр!F4:F9999,Y4)+SUMIFS(авт!A4:A10004,авт!L4:L10004,B370,авт!F4:F10004,Y4)+SUMIFS(ЖС!A4:A10020,ЖС!R4:R10020,B370,ЖС!F4:F10020,Y4)+SUMIFS(Лес!A5:A9992,Лес!K5:K9992,B370,Лес!F5:F9992,Y4)+SUMIFS('степь '!A5:A9998,'степь '!J5:J9998,B370,'степь '!F5:F9998,Y4)+SUMIFS(Пр.откр.тер!A4:A9967,Пр.откр.тер!M4:M9967,B370,Пр.откр.тер!F4:F9967,Y4)</f>
        <v>0</v>
      </c>
      <c r="Z27" s="27">
        <f>SUMIFS(произв!O4:O9995,произв!N4:N9995,B370,произв!F4:F9995,Y4)+SUMIFS(торг!O4:O10000,торг!N4:N10000,B370,торг!F4:F10000,Y4)+SUMIFS(склад!O4:O9995,склад!N4:N9995,B370,склад!F4:F9995,Y4)+SUMIFS('обр '!O4:O9999,'обр '!N4:N9999,B370,'обр '!F4:F9999,Y4)+SUMIFS(детс!O4:O10000,детс!N4:N10000,B370,детс!F4:F10000,Y4)+SUMIFS(культ!O4:O10000,культ!N4:N10000,B370,культ!F4:F10000,Y4)+SUMIFS(спорт!O4:O10000,спорт!N4:N10000,B370,спорт!F4:F10000,Y4)+SUMIFS(лечеб!O4:O10000,лечеб!N4:N10000,B370,лечеб!F4:F10000,Y4)+SUMIFS(Баня!O4:O10000,Баня!N4:N10000,B370,Баня!F4:F10000,Y4)+SUMIFS(Адм!O4:O10000,Адм!N4:N10000,B370,Адм!F4:F10000,Y4)+SUMIFS(С.Х!O4:O9995,С.Х!N4:N9995,B370,С.Х!F4:F9995,Y4)+SUMIFS(новостр!N4:N9999,новостр!M4:M9999,B370,новостр!F4:F9999,Y4)+SUMIFS(авт!K4:K10004,авт!L4:L10004,B370,авт!F4:F10004,Y4)+SUMIFS(ЖС!S4:S10020,ЖС!R4:R10020,B370,ЖС!F4:F10020,Y4)+SUMIFS(Лес!L5:L9992,Лес!K5:K9992,B370,Лес!F5:F9992,Y4)+SUMIFS('степь '!K5:K9998,'степь '!J5:J9998,B370,'степь '!F5:F9998,Y4)+SUMIFS(Пр.откр.тер!N4:N9967,Пр.откр.тер!M4:M9967,B370,Пр.откр.тер!F4:F9967,Y4)</f>
        <v>0</v>
      </c>
      <c r="AA27" s="21">
        <f t="shared" si="0"/>
        <v>0</v>
      </c>
      <c r="AB27" s="21">
        <f t="shared" si="0"/>
        <v>0</v>
      </c>
      <c r="AC27" s="27">
        <f>SUMIFS(произв!A4:A9995,произв!N4:N9995,B370,произв!F4:F9995,AC4)+SUMIFS(торг!A4:A10000,торг!N4:N10000,B370,торг!F4:F10000,AC4)+SUMIFS(склад!A4:A9995,склад!N4:N9995,B370,склад!F4:F9995,AC4)+SUMIFS('обр '!A4:A9999,'обр '!N4:N9999,B370,'обр '!F4:F9999,AC4)+SUMIFS(детс!A4:A10000,детс!N4:N10000,B370,детс!F4:F10000,AC4)+SUMIFS(культ!A4:A10000,культ!N4:N10000,B370,культ!F4:F10000,AC4)+SUMIFS(спорт!A4:A10000,спорт!N4:N10000,B370,спорт!F4:F10000,AC4)+SUMIFS(лечеб!A4:A10000,лечеб!N4:N10000,B370,лечеб!F4:F10000,AC4)+SUMIFS(Баня!A4:A10000,Баня!N4:N10000,B370,Баня!F4:F10000,AC4)+SUMIFS(Адм!A4:A10000,Адм!N4:N10000,B370,Адм!F4:F10000,AC4)+SUMIFS(С.Х!A4:A9995,С.Х!N4:N9995,B370,С.Х!F4:F9995,AC4)+SUMIFS(новостр!A4:A9999,новостр!M4:M9999,B370,новостр!F4:F9999,AC4)+SUMIFS(авт!A4:A10004,авт!L4:L10004,B370,авт!F4:F10004,AC4)+SUMIFS(ЖС!A4:A10020,ЖС!R4:R10020,B370,ЖС!F4:F10020,AC4)+SUMIFS(Лес!A5:A9992,Лес!K5:K9992,B370,Лес!F5:F9992,AC4)+SUMIFS('степь '!A5:A9998,'степь '!J5:J9998,B370,'степь '!F5:F9998,AC4)+SUMIFS(Пр.откр.тер!A4:A9967,Пр.откр.тер!M4:M9967,B370,Пр.откр.тер!F4:F9967,AC4)</f>
        <v>0</v>
      </c>
      <c r="AD27" s="27">
        <f>SUMIFS(произв!O4:O9995,произв!N4:N9995,B370,произв!F4:F9995,AC4)+SUMIFS(торг!O4:O10000,торг!N4:N10000,B370,торг!F4:F10000,AC4)+SUMIFS(склад!O4:O9995,склад!N4:N9995,B370,склад!F4:F9995,AC4)+SUMIFS('обр '!O4:O9999,'обр '!N4:N9999,B370,'обр '!F4:F9999,AC4)+SUMIFS(детс!O4:O10000,детс!N4:N10000,B370,детс!F4:F10000,AC4)+SUMIFS(культ!O4:O10000,культ!N4:N10000,B370,культ!F4:F10000,AC4)+SUMIFS(спорт!O4:O10000,спорт!N4:N10000,B370,спорт!F4:F10000,AC4)+SUMIFS(лечеб!O4:O10000,лечеб!N4:N10000,B370,лечеб!F4:F10000,AC4)+SUMIFS(Баня!O4:O10000,Баня!N4:N10000,B370,Баня!F4:F10000,AC4)+SUMIFS(Адм!O4:O10000,Адм!N4:N10000,B370,Адм!F4:F10000,AC4)+SUMIFS(С.Х!O4:O9995,С.Х!N4:N9995,B370,С.Х!F4:F9995,AC4)+SUMIFS(новостр!N4:N9999,новостр!M4:M9999,B370,новостр!F4:F9999,AC4)+SUMIFS(авт!K4:K10004,авт!L4:L10004,B370,авт!F4:F10004,AC4)+SUMIFS(ЖС!S4:S10020,ЖС!R4:R10020,B370,ЖС!F4:F10020,AC4)+SUMIFS(Лес!L5:L9992,Лес!K5:K9992,B370,Лес!F5:F9992,AC4)+SUMIFS('степь '!K5:K9998,'степь '!J5:J9998,B370,'степь '!F5:F9998,AC4)+SUMIFS(Пр.откр.тер!N4:N9967,Пр.откр.тер!M4:M9967,B370,Пр.откр.тер!F4:F9967,AC4)</f>
        <v>0</v>
      </c>
      <c r="AE27" s="27">
        <f>SUMIFS(произв!A4:A9995,произв!N4:N9995,B370,произв!F4:F9995,AE4)+SUMIFS(торг!A4:A10000,торг!N4:N10000,B370,торг!F4:F10000,AE4)+SUMIFS(склад!A4:A9995,склад!N4:N9995,B370,склад!F4:F9995,AE4)+SUMIFS('обр '!A4:A9999,'обр '!N4:N9999,B370,'обр '!F4:F9999,AE4)+SUMIFS(детс!A4:A10000,детс!N4:N10000,B370,детс!F4:F10000,AE4)+SUMIFS(культ!A4:A10000,культ!N4:N10000,B370,культ!F4:F10000,AE4)+SUMIFS(спорт!A4:A10000,спорт!N4:N10000,B370,спорт!F4:F10000,AE4)+SUMIFS(лечеб!A4:A10000,лечеб!N4:N10000,B370,лечеб!F4:F10000,AE4)+SUMIFS(Баня!A4:A10000,Баня!N4:N10000,B370,Баня!F4:F10000,AE4)+SUMIFS(Адм!A4:A10000,Адм!N4:N10000,B370,Адм!F4:F10000,AE4)+SUMIFS(С.Х!A4:A9995,С.Х!N4:N9995,B370,С.Х!F4:F9995,AE4)+SUMIFS(новостр!A4:A9999,новостр!M4:M9999,B370,новостр!F4:F9999,AE4)+SUMIFS(авт!A4:A10004,авт!L4:L10004,B370,авт!F4:F10004,AE4)+SUMIFS(ЖС!A4:A10020,ЖС!R4:R10020,B370,ЖС!F4:F10020,AE4)+SUMIFS(Лес!A5:A9992,Лес!K5:K9992,B370,Лес!F5:F9992,AE4)+SUMIFS('степь '!A5:A9998,'степь '!J5:J9998,B370,'степь '!F5:F9998,AE4)+SUMIFS(Пр.откр.тер!A4:A9967,Пр.откр.тер!M4:M9967,B370,Пр.откр.тер!F4:F9967,AE4)</f>
        <v>0</v>
      </c>
      <c r="AF27" s="27">
        <f>SUMIFS(произв!O4:O9995,произв!N4:N9995,B370,произв!F4:F9995,AE4)+SUMIFS(торг!O4:O10000,торг!N4:N10000,B370,торг!F4:F10000,AE4)+SUMIFS(склад!O4:O9995,склад!N4:N9995,B370,склад!F4:F9995,AE4)+SUMIFS('обр '!O4:O9999,'обр '!N4:N9999,B370,'обр '!F4:F9999,AE4)+SUMIFS(детс!O4:O10000,детс!N4:N10000,B370,детс!F4:F10000,AE4)+SUMIFS(культ!O4:O10000,культ!N4:N10000,B370,культ!F4:F10000,AE4)+SUMIFS(спорт!O4:O10000,спорт!N4:N10000,B370,спорт!F4:F10000,AE4)+SUMIFS(лечеб!O4:O10000,лечеб!N4:N10000,B370,лечеб!F4:F10000,AE4)+SUMIFS(Баня!O4:O10000,Баня!N4:N10000,B370,Баня!F4:F10000,AE4)+SUMIFS(Адм!O4:O10000,Адм!N4:N10000,B370,Адм!F4:F10000,AE4)+SUMIFS(С.Х!O4:O9995,С.Х!N4:N9995,B370,С.Х!F4:F9995,AE4)+SUMIFS(новостр!N4:N9999,новостр!M4:M9999,B370,новостр!F4:F9999,AE4)+SUMIFS(авт!K4:K10004,авт!L4:L10004,B370,авт!F4:F10004,AE4)+SUMIFS(ЖС!S4:S10020,ЖС!R4:R10020,B370,ЖС!F4:F10020,AE4)+SUMIFS(Лес!L5:L9992,Лес!K5:K9992,B370,Лес!F5:F9992,AE4)+SUMIFS('степь '!K5:K9998,'степь '!J5:J9998,B370,'степь '!F5:F9998,AE4)+SUMIFS(Пр.откр.тер!N4:N9967,Пр.откр.тер!M4:M9967,B370,Пр.откр.тер!F4:F9967,AE4)</f>
        <v>0</v>
      </c>
      <c r="AG27" s="27">
        <f>SUMIFS(произв!A4:A9995,произв!N4:N9995,B370,произв!F4:F9995,AG4)+SUMIFS(торг!A4:A10000,торг!N4:N10000,B370,торг!F4:F10000,AG4)+SUMIFS(склад!A4:A9995,склад!N4:N9995,B370,склад!F4:F9995,AG4)+SUMIFS('обр '!A4:A9999,'обр '!N4:N9999,B370,'обр '!F4:F9999,AG4)+SUMIFS(детс!A4:A10000,детс!N4:N10000,B370,детс!F4:F10000,AG4)+SUMIFS(культ!A4:A10000,культ!N4:N10000,B370,культ!F4:F10000,AG4)+SUMIFS(спорт!A4:A10000,спорт!N4:N10000,B370,спорт!F4:F10000,AG4)+SUMIFS(лечеб!A4:A10000,лечеб!N4:N10000,B370,лечеб!F4:F10000,AG4)+SUMIFS(Баня!A4:A10000,Баня!N4:N10000,B370,Баня!F4:F10000,AG4)+SUMIFS(Адм!A4:A10000,Адм!N4:N10000,B370,Адм!F4:F10000,AG4)+SUMIFS(С.Х!A4:A9995,С.Х!N4:N9995,B370,С.Х!F4:F9995,AG4)+SUMIFS(новостр!A4:A9999,новостр!M4:M9999,B370,новостр!F4:F9999,AG4)+SUMIFS(авт!A4:A10004,авт!L4:L10004,B370,авт!F4:F10004,AG4)+SUMIFS(ЖС!A4:A10020,ЖС!R4:R10020,B370,ЖС!F4:F10020,AG4)+SUMIFS(Лес!A5:A9992,Лес!K5:K9992,B370,Лес!F5:F9992,AG4)+SUMIFS('степь '!A5:A9998,'степь '!J5:J9998,B370,'степь '!F5:F9998,AG4)+SUMIFS(Пр.откр.тер!A4:A9967,Пр.откр.тер!M4:M9967,B370,Пр.откр.тер!F4:F9967,AG4)</f>
        <v>0</v>
      </c>
      <c r="AH27" s="27">
        <f>SUMIFS(произв!O4:O9995,произв!N4:N9995,B370,произв!F4:F9995,AG4)+SUMIFS(торг!O4:O10000,торг!N4:N10000,B370,торг!F4:F10000,AG4)+SUMIFS(склад!O4:O9995,склад!N4:N9995,B370,склад!F4:F9995,AG4)+SUMIFS('обр '!O4:O9999,'обр '!N4:N9999,B370,'обр '!F4:F9999,AG4)+SUMIFS(детс!O4:O10000,детс!N4:N10000,B370,детс!F4:F10000,AG4)+SUMIFS(культ!O4:O10000,культ!N4:N10000,B370,культ!F4:F10000,AG4)+SUMIFS(спорт!O4:O10000,спорт!N4:N10000,B370,спорт!F4:F10000,AG4)+SUMIFS(лечеб!O4:O10000,лечеб!N4:N10000,B370,лечеб!F4:F10000,AG4)+SUMIFS(Баня!O4:O10000,Баня!N4:N10000,B370,Баня!F4:F10000,AG4)+SUMIFS(Адм!O4:O10000,Адм!N4:N10000,B370,Адм!F4:F10000,AG4)+SUMIFS(С.Х!O4:O9995,С.Х!N4:N9995,B370,С.Х!F4:F9995,AG4)+SUMIFS(новостр!N4:N9999,новостр!M4:M9999,B370,новостр!F4:F9999,AG4)+SUMIFS(авт!K4:K10004,авт!L4:L10004,B370,авт!F4:F10004,AG4)+SUMIFS(ЖС!S4:S10020,ЖС!R4:R10020,B370,ЖС!F4:F10020,AG4)+SUMIFS(Лес!L5:L9992,Лес!K5:K9992,B370,Лес!F5:F9992,AG4)+SUMIFS('степь '!K5:K9998,'степь '!J5:J9998,B370,'степь '!F5:F9998,AG4)+SUMIFS(Пр.откр.тер!N4:N9967,Пр.откр.тер!M4:M9967,B370,Пр.откр.тер!F4:F9967,AG4)</f>
        <v>0</v>
      </c>
      <c r="AI27" s="27">
        <f>SUMIFS(произв!A4:A9995,произв!N4:N9995,B370,произв!F4:F9995,AI4)+SUMIFS(торг!A4:A10000,торг!N4:N10000,B370,торг!F4:F10000,AI4)+SUMIFS(склад!A4:A9995,склад!N4:N9995,B370,склад!F4:F9995,AI4)+SUMIFS('обр '!A4:A9999,'обр '!N4:N9999,B370,'обр '!F4:F9999,AI4)+SUMIFS(детс!A4:A10000,детс!N4:N10000,B370,детс!F4:F10000,AI4)+SUMIFS(культ!A4:A10000,культ!N4:N10000,B370,культ!F4:F10000,AI4)+SUMIFS(спорт!A4:A10000,спорт!N4:N10000,B370,спорт!F4:F10000,AI4)+SUMIFS(лечеб!A4:A10000,лечеб!N4:N10000,B370,лечеб!F4:F10000,AI4)+SUMIFS(Баня!A4:A10000,Баня!N4:N10000,B370,Баня!F4:F10000,AI4)+SUMIFS(Адм!A4:A10000,Адм!N4:N10000,B370,Адм!F4:F10000,AI4)+SUMIFS(С.Х!A4:A9995,С.Х!N4:N9995,B370,С.Х!F4:F9995,AI4)+SUMIFS(новостр!A4:A9999,новостр!M4:M9999,B370,новостр!F4:F9999,AI4)+SUMIFS(авт!A4:A10004,авт!L4:L10004,B370,авт!F4:F10004,AI4)+SUMIFS(ЖС!A4:A10020,ЖС!R4:R10020,B370,ЖС!F4:F10020,AI4)+SUMIFS(Лес!A5:A9992,Лес!K5:K9992,B370,Лес!F5:F9992,AI4)+SUMIFS('степь '!A5:A9998,'степь '!J5:J9998,B370,'степь '!F5:F9998,AI4)+SUMIFS(Пр.откр.тер!A4:A9967,Пр.откр.тер!M4:M9967,B370,Пр.откр.тер!F4:F9967,AI4)</f>
        <v>0</v>
      </c>
      <c r="AJ27" s="27">
        <f>SUMIFS(произв!O4:O9995,произв!N4:N9995,B370,произв!F4:F9995,AI4)+SUMIFS(торг!O4:O10000,торг!N4:N10000,B370,торг!F4:F10000,AI4)+SUMIFS(склад!O4:O9995,склад!N4:N9995,B370,склад!F4:F9995,AI4)+SUMIFS('обр '!O4:O9999,'обр '!N4:N9999,B370,'обр '!F4:F9999,AI4)+SUMIFS(детс!O4:O10000,детс!N4:N10000,B370,детс!F4:F10000,AI4)+SUMIFS(культ!O4:O10000,культ!N4:N10000,B370,культ!F4:F10000,AI4)+SUMIFS(спорт!O4:O10000,спорт!N4:N10000,B370,спорт!F4:F10000,AI4)+SUMIFS(лечеб!O4:O10000,лечеб!N4:N10000,B370,лечеб!F4:F10000,AI4)+SUMIFS(Баня!O4:O10000,Баня!N4:N10000,B370,Баня!F4:F10000,AI4)+SUMIFS(Адм!O4:O10000,Адм!N4:N10000,B370,Адм!F4:F10000,AI4)+SUMIFS(С.Х!O4:O9995,С.Х!N4:N9995,B370,С.Х!F4:F9995,AI4)+SUMIFS(новостр!N4:N9999,новостр!M4:M9999,B370,новостр!F4:F9999,AI4)+SUMIFS(авт!K4:K10004,авт!L4:L10004,B370,авт!F4:F10004,AI4)+SUMIFS(ЖС!S4:S10020,ЖС!R4:R10020,B370,ЖС!F4:F10020,AI4)+SUMIFS(Лес!L5:L9992,Лес!K5:K9992,B370,Лес!F5:F9992,AI4)+SUMIFS('степь '!K5:K9998,'степь '!J5:J9998,B370,'степь '!F5:F9998,AI4)+SUMIFS(Пр.откр.тер!N4:N9967,Пр.откр.тер!M4:M9967,B370,Пр.откр.тер!F4:F9967,AI4)</f>
        <v>0</v>
      </c>
      <c r="AK27" s="27">
        <f>SUMIFS(произв!A4:A9995,произв!N4:N9995,B370,произв!F4:F9995,AK4)+SUMIFS(торг!A4:A10000,торг!N4:N10000,B370,торг!F4:F10000,AK4)+SUMIFS(склад!A4:A9995,склад!N4:N9995,B370,склад!F4:F9995,AK4)+SUMIFS('обр '!A4:A9999,'обр '!N4:N9999,B370,'обр '!F4:F9999,AK4)+SUMIFS(детс!A4:A10000,детс!N4:N10000,B370,детс!F4:F10000,AK4)+SUMIFS(культ!A4:A10000,культ!N4:N10000,B370,культ!F4:F10000,AK4)+SUMIFS(спорт!A4:A10000,спорт!N4:N10000,B370,спорт!F4:F10000,AK4)+SUMIFS(лечеб!A4:A10000,лечеб!N4:N10000,B370,лечеб!F4:F10000,AK4)+SUMIFS(Баня!A4:A10000,Баня!N4:N10000,B370,Баня!F4:F10000,AK4)+SUMIFS(Адм!A4:A10000,Адм!N4:N10000,B370,Адм!F4:F10000,AK4)+SUMIFS(С.Х!A4:A9995,С.Х!N4:N9995,B370,С.Х!F4:F9995,AK4)+SUMIFS(новостр!A4:A9999,новостр!M4:M9999,B370,новостр!F4:F9999,AK4)+SUMIFS(авт!A4:A10004,авт!L4:L10004,B370,авт!F4:F10004,AK4)+SUMIFS(ЖС!A4:A10020,ЖС!R4:R10020,B370,ЖС!F4:F10020,AK4)+SUMIFS(Лес!A5:A9992,Лес!K5:K9992,B370,Лес!F5:F9992,AK4)+SUMIFS('степь '!A5:A9998,'степь '!J5:J9998,B370,'степь '!F5:F9998,AK4)+SUMIFS(Пр.откр.тер!A4:A9967,Пр.откр.тер!M4:M9967,B370,Пр.откр.тер!F4:F9967,AK4)</f>
        <v>0</v>
      </c>
      <c r="AL27" s="27">
        <f>SUMIFS(произв!O4:O9995,произв!N4:N9995,B370,произв!F4:F9995,AK4)+SUMIFS(торг!O4:O10000,торг!N4:N10000,B370,торг!F4:F10000,AK4)+SUMIFS(склад!O4:O9995,склад!N4:N9995,B370,склад!F4:F9995,AK4)+SUMIFS('обр '!O4:O9999,'обр '!N4:N9999,B370,'обр '!F4:F9999,AK4)+SUMIFS(детс!O4:O10000,детс!N4:N10000,B370,детс!F4:F10000,AK4)+SUMIFS(культ!O4:O10000,культ!N4:N10000,B370,культ!F4:F10000,AK4)+SUMIFS(спорт!O4:O10000,спорт!N4:N10000,B370,спорт!F4:F10000,AK4)+SUMIFS(лечеб!O4:O10000,лечеб!N4:N10000,B370,лечеб!F4:F10000,AK4)+SUMIFS(Баня!O4:O10000,Баня!N4:N10000,B370,Баня!F4:F10000,AK4)+SUMIFS(Адм!O4:O10000,Адм!N4:N10000,B370,Адм!F4:F10000,AK4)+SUMIFS(С.Х!O4:O9995,С.Х!N4:N9995,B370,С.Х!F4:F9995,AK4)+SUMIFS(новостр!N4:N9999,новостр!M4:M9999,B370,новостр!F4:F9999,AK4)+SUMIFS(авт!K4:K10004,авт!L4:L10004,B370,авт!F4:F10004,AK4)+SUMIFS(ЖС!S4:S10020,ЖС!R4:R10020,B370,ЖС!F4:F10020,AK4)+SUMIFS(Лес!L5:L9992,Лес!K5:K9992,B370,Лес!F5:F9992,AK4)+SUMIFS('степь '!K5:K9998,'степь '!J5:J9998,B370,'степь '!F5:F9998,AK4)+SUMIFS(Пр.откр.тер!N4:N9967,Пр.откр.тер!M4:M9967,B370,Пр.откр.тер!F4:F9967,AK4)</f>
        <v>0</v>
      </c>
      <c r="AM27" s="27">
        <f>SUMIFS(произв!A4:A9995,произв!N4:N9995,B370,произв!F4:F9995,AM4)+SUMIFS(торг!A4:A10000,торг!N4:N10000,B370,торг!F4:F10000,AM4)+SUMIFS(склад!A4:A9995,склад!N4:N9995,B370,склад!F4:F9995,AM4)+SUMIFS('обр '!A4:A9999,'обр '!N4:N9999,B370,'обр '!F4:F9999,AM4)+SUMIFS(детс!A4:A10000,детс!N4:N10000,B370,детс!F4:F10000,AM4)+SUMIFS(культ!A4:A10000,культ!N4:N10000,B370,культ!F4:F10000,AM4)+SUMIFS(спорт!A4:A10000,спорт!N4:N10000,B370,спорт!F4:F10000,AM4)+SUMIFS(лечеб!A4:A10000,лечеб!N4:N10000,B370,лечеб!F4:F10000,AM4)+SUMIFS(Баня!A4:A10000,Баня!N4:N10000,B370,Баня!F4:F10000,AM4)+SUMIFS(Адм!A4:A10000,Адм!N4:N10000,B370,Адм!F4:F10000,AM4)+SUMIFS(С.Х!A4:A9995,С.Х!N4:N9995,B370,С.Х!F4:F9995,AM4)+SUMIFS(новостр!A4:A9999,новостр!M4:M9999,B370,новостр!F4:F9999,AM4)+SUMIFS(авт!A4:A10004,авт!L4:L10004,B370,авт!F4:F10004,AM4)+SUMIFS(ЖС!A4:A10020,ЖС!R4:R10020,B370,ЖС!F4:F10020,AM4)+SUMIFS(Лес!A5:A9992,Лес!K5:K9992,B370,Лес!F5:F9992,AM4)+SUMIFS('степь '!A5:A9998,'степь '!J5:J9998,B370,'степь '!F5:F9998,AM4)+SUMIFS(Пр.откр.тер!A4:A9967,Пр.откр.тер!M4:M9967,B370,Пр.откр.тер!F4:F9967,AM4)</f>
        <v>0</v>
      </c>
      <c r="AN27" s="27">
        <f>SUMIFS(произв!O4:O9995,произв!N4:N9995,B370,произв!F4:F9995,AM4)+SUMIFS(торг!O4:O10000,торг!N4:N10000,B370,торг!F4:F10000,AM4)+SUMIFS(склад!O4:O9995,склад!N4:N9995,B370,склад!F4:F9995,AM4)+SUMIFS('обр '!O4:O9999,'обр '!N4:N9999,B370,'обр '!F4:F9999,AM4)+SUMIFS(детс!O4:O10000,детс!N4:N10000,B370,детс!F4:F10000,AM4)+SUMIFS(культ!O4:O10000,культ!N4:N10000,B370,культ!F4:F10000,AM4)+SUMIFS(спорт!O4:O10000,спорт!N4:N10000,B370,спорт!F4:F10000,AM4)+SUMIFS(лечеб!O4:O10000,лечеб!N4:N10000,B370,лечеб!F4:F10000,AM4)+SUMIFS(Баня!O4:O10000,Баня!N4:N10000,B370,Баня!F4:F10000,AM4)+SUMIFS(Адм!O4:O10000,Адм!N4:N10000,B370,Адм!F4:F10000,AM4)+SUMIFS(С.Х!O4:O9995,С.Х!N4:N9995,B370,С.Х!F4:F9995,AM4)+SUMIFS(новостр!N4:N9999,новостр!M4:M9999,B370,новостр!F4:F9999,AM4)+SUMIFS(авт!K4:K10004,авт!L4:L10004,B370,авт!F4:F10004,AM4)+SUMIFS(ЖС!S4:S10020,ЖС!R4:R10020,B370,ЖС!F4:F10020,AM4)+SUMIFS(Лес!L5:L9992,Лес!K5:K9992,B370,Лес!F5:F9992,AM4)+SUMIFS('степь '!K5:K9998,'степь '!J5:J9998,B370,'степь '!F5:F9998,AM4)+SUMIFS(Пр.откр.тер!N4:N9967,Пр.откр.тер!M4:M9967,B370,Пр.откр.тер!F4:F9967,AM4)</f>
        <v>0</v>
      </c>
      <c r="AO27" s="27">
        <f>SUMIFS(произв!A4:A9995,произв!N4:N9995,B370,произв!F4:F9995,AO4)+SUMIFS(торг!A4:A10000,торг!N4:N10000,B370,торг!F4:F10000,AO4)+SUMIFS(склад!A4:A9995,склад!N4:N9995,B370,склад!F4:F9995,AO4)+SUMIFS('обр '!A4:A9999,'обр '!N4:N9999,B370,'обр '!F4:F9999,AO4)+SUMIFS(детс!A4:A10000,детс!N4:N10000,B370,детс!F4:F10000,AO4)+SUMIFS(культ!A4:A10000,культ!N4:N10000,B370,культ!F4:F10000,AO4)+SUMIFS(спорт!A4:A10000,спорт!N4:N10000,B370,спорт!F4:F10000,AO4)+SUMIFS(лечеб!A4:A10000,лечеб!N4:N10000,B370,лечеб!F4:F10000,AO4)+SUMIFS(Баня!A4:A10000,Баня!N4:N10000,B370,Баня!F4:F10000,AO4)+SUMIFS(Адм!A4:A10000,Адм!N4:N10000,B370,Адм!F4:F10000,AO4)+SUMIFS(С.Х!A4:A9995,С.Х!N4:N9995,B370,С.Х!F4:F9995,AO4)+SUMIFS(новостр!A4:A9999,новостр!M4:M9999,B370,новостр!F4:F9999,AO4)+SUMIFS(авт!A4:A10004,авт!L4:L10004,B370,авт!F4:F10004,AO4)+SUMIFS(ЖС!A4:A10020,ЖС!R4:R10020,B370,ЖС!F4:F10020,AO4)+SUMIFS(Лес!A5:A9992,Лес!K5:K9992,B370,Лес!F5:F9992,AO4)+SUMIFS('степь '!A5:A9998,'степь '!J5:J9998,B370,'степь '!F5:F9998,AO4)+SUMIFS(Пр.откр.тер!A4:A9967,Пр.откр.тер!M4:M9967,B370,Пр.откр.тер!F4:F9967,AO4)</f>
        <v>0</v>
      </c>
      <c r="AP27" s="27">
        <f>SUMIFS(произв!O4:O9995,произв!N4:N9995,B370,произв!F4:F9995,AO4)+SUMIFS(торг!O4:O10000,торг!N4:N10000,B370,торг!F4:F10000,AO4)+SUMIFS(склад!O4:O9995,склад!N4:N9995,B370,склад!F4:F9995,AO4)+SUMIFS('обр '!O4:O9999,'обр '!N4:N9999,B370,'обр '!F4:F9999,AO4)+SUMIFS(детс!O4:O10000,детс!N4:N10000,B370,детс!F4:F10000,AO4)+SUMIFS(культ!O4:O10000,культ!N4:N10000,B370,культ!F4:F10000,AO4)+SUMIFS(спорт!O4:O10000,спорт!N4:N10000,B370,спорт!F4:F10000,AO4)+SUMIFS(лечеб!O4:O10000,лечеб!N4:N10000,B370,лечеб!F4:F10000,AO4)+SUMIFS(Баня!O4:O10000,Баня!N4:N10000,B370,Баня!F4:F10000,AO4)+SUMIFS(Адм!O4:O10000,Адм!N4:N10000,B370,Адм!F4:F10000,AO4)+SUMIFS(С.Х!O4:O9995,С.Х!N4:N9995,B370,С.Х!F4:F9995,AO4)+SUMIFS(новостр!N4:N9999,новостр!M4:M9999,B370,новостр!F4:F9999,AO4)+SUMIFS(авт!K4:K10004,авт!L4:L10004,B370,авт!F4:F10004,AO4)+SUMIFS(ЖС!S4:S10020,ЖС!R4:R10020,B370,ЖС!F4:F10020,AO4)+SUMIFS(Лес!L5:L9992,Лес!K5:K9992,B370,Лес!F5:F9992,AO4)+SUMIFS('степь '!K5:K9998,'степь '!J5:J9998,B370,'степь '!F5:F9998,AO4)+SUMIFS(Пр.откр.тер!N4:N9967,Пр.откр.тер!M4:M9967,B370,Пр.откр.тер!F4:F9967,AO4)</f>
        <v>0</v>
      </c>
      <c r="AQ27" s="27">
        <f>SUMIFS(произв!A4:A9995,произв!N4:N9995,B370,произв!F4:F9995,AQ4)+SUMIFS(торг!A4:A10000,торг!N4:N10000,B370,торг!F4:F10000,AQ4)+SUMIFS(склад!A4:A9995,склад!N4:N9995,B370,склад!F4:F9995,AQ4)+SUMIFS('обр '!A4:A9999,'обр '!N4:N9999,B370,'обр '!F4:F9999,AQ4)+SUMIFS(детс!A4:A10000,детс!N4:N10000,B370,детс!F4:F10000,AQ4)+SUMIFS(культ!A4:A10000,культ!N4:N10000,B370,культ!F4:F10000,AQ4)+SUMIFS(спорт!A4:A10000,спорт!N4:N10000,B370,спорт!F4:F10000,AQ4)+SUMIFS(лечеб!A4:A10000,лечеб!N4:N10000,B370,лечеб!F4:F10000,AQ4)+SUMIFS(Баня!A4:A10000,Баня!N4:N10000,B370,Баня!F4:F10000,AQ4)+SUMIFS(Адм!A4:A10000,Адм!N4:N10000,B370,Адм!F4:F10000,AQ4)+SUMIFS(С.Х!A4:A9995,С.Х!N4:N9995,B370,С.Х!F4:F9995,AQ4)+SUMIFS(новостр!A4:A9999,новостр!M4:M9999,B370,новостр!F4:F9999,AQ4)+SUMIFS(авт!A4:A10004,авт!L4:L10004,B370,авт!F4:F10004,AQ4)+SUMIFS(ЖС!A4:A10020,ЖС!R4:R10020,B370,ЖС!F4:F10020,AQ4)+SUMIFS(Лес!A5:A9992,Лес!K5:K9992,B370,Лес!F5:F9992,AQ4)+SUMIFS('степь '!A5:A9998,'степь '!J5:J9998,B370,'степь '!F5:F9998,AQ4)+SUMIFS(Пр.откр.тер!A4:A9967,Пр.откр.тер!M4:M9967,B370,Пр.откр.тер!F4:F9967,AQ4)</f>
        <v>0</v>
      </c>
      <c r="AR27" s="27">
        <f>SUMIFS(произв!O4:O9995,произв!N4:N9995,B370,произв!F4:F9995,AQ4)+SUMIFS(торг!O4:O10000,торг!N4:N10000,B370,торг!F4:F10000,AQ4)+SUMIFS(склад!O4:O9995,склад!N4:N9995,B370,склад!F4:F9995,AQ4)+SUMIFS('обр '!O4:O9999,'обр '!N4:N9999,B370,'обр '!F4:F9999,AQ4)+SUMIFS(детс!O4:O10000,детс!N4:N10000,B370,детс!F4:F10000,AQ4)+SUMIFS(культ!O4:O10000,культ!N4:N10000,B370,культ!F4:F10000,AQ4)+SUMIFS(спорт!O4:O10000,спорт!N4:N10000,B370,спорт!F4:F10000,AQ4)+SUMIFS(лечеб!O4:O10000,лечеб!N4:N10000,B370,лечеб!F4:F10000,AQ4)+SUMIFS(Баня!O4:O10000,Баня!N4:N10000,B370,Баня!F4:F10000,AQ4)+SUMIFS(Адм!O4:O10000,Адм!N4:N10000,B370,Адм!F4:F10000,AQ4)+SUMIFS(С.Х!O4:O9995,С.Х!N4:N9995,B370,С.Х!F4:F9995,AQ4)+SUMIFS(новостр!N4:N9999,новостр!M4:M9999,B370,новостр!F4:F9999,AQ4)+SUMIFS(авт!K4:K10004,авт!L4:L10004,B370,авт!F4:F10004,AQ4)+SUMIFS(ЖС!S4:S10020,ЖС!R4:R10020,B370,ЖС!F4:F10020,AQ4)+SUMIFS(Лес!L5:L9992,Лес!K5:K9992,B370,Лес!F5:F9992,AQ4)+SUMIFS('степь '!K5:K9998,'степь '!J5:J9998,B370,'степь '!F5:F9998,AQ4)+SUMIFS(Пр.откр.тер!N4:N9967,Пр.откр.тер!M4:M9967,B370,Пр.откр.тер!F4:F9967,AQ4)</f>
        <v>0</v>
      </c>
      <c r="AS27" s="27">
        <f>SUMIFS(произв!A4:A9995,произв!N4:N9995,B370,произв!F4:F9995,AS4)+SUMIFS(торг!A4:A10000,торг!N4:N10000,B370,торг!F4:F10000,AS4)+SUMIFS(склад!A4:A9995,склад!N4:N9995,B370,склад!F4:F9995,AS4)+SUMIFS('обр '!A4:A9999,'обр '!N4:N9999,B370,'обр '!F4:F9999,AS4)+SUMIFS(детс!A4:A10000,детс!N4:N10000,B370,детс!F4:F10000,AS4)+SUMIFS(культ!A4:A10000,культ!N4:N10000,B370,культ!F4:F10000,AS4)+SUMIFS(спорт!A4:A10000,спорт!N4:N10000,B370,спорт!F4:F10000,AS4)+SUMIFS(лечеб!A4:A10000,лечеб!N4:N10000,B370,лечеб!F4:F10000,AS4)+SUMIFS(Баня!A4:A10000,Баня!N4:N10000,B370,Баня!F4:F10000,AS4)+SUMIFS(Адм!A4:A10000,Адм!N4:N10000,B370,Адм!F4:F10000,AS4)+SUMIFS(С.Х!A4:A9995,С.Х!N4:N9995,B370,С.Х!F4:F9995,AS4)+SUMIFS(новостр!A4:A9999,новостр!M4:M9999,B370,новостр!F4:F9999,AS4)+SUMIFS(авт!A4:A10004,авт!L4:L10004,B370,авт!F4:F10004,AS4)+SUMIFS(ЖС!A4:A10020,ЖС!R4:R10020,B370,ЖС!F4:F10020,AS4)+SUMIFS(Лес!A5:A9992,Лес!K5:K9992,B370,Лес!F5:F9992,AS4)+SUMIFS('степь '!A5:A9998,'степь '!J5:J9998,B370,'степь '!F5:F9998,AS4)+SUMIFS(Пр.откр.тер!A4:A9967,Пр.откр.тер!M4:M9967,B370,Пр.откр.тер!F4:F9967,AS4)</f>
        <v>0</v>
      </c>
      <c r="AT27" s="27">
        <f>SUMIFS(произв!O4:O9995,произв!N4:N9995,B370,произв!F4:F9995,AS4)+SUMIFS(торг!O4:O10000,торг!N4:N10000,B370,торг!F4:F10000,AS4)+SUMIFS(склад!O4:O9995,склад!N4:N9995,B370,склад!F4:F9995,AS4)+SUMIFS('обр '!O4:O9999,'обр '!N4:N9999,B370,'обр '!F4:F9999,AS4)+SUMIFS(детс!O4:O10000,детс!N4:N10000,B370,детс!F4:F10000,AS4)+SUMIFS(культ!O4:O10000,культ!N4:N10000,B370,культ!F4:F10000,AS4)+SUMIFS(спорт!O4:O10000,спорт!N4:N10000,B370,спорт!F4:F10000,AS4)+SUMIFS(лечеб!O4:O10000,лечеб!N4:N10000,B370,лечеб!F4:F10000,AS4)+SUMIFS(Баня!O4:O10000,Баня!N4:N10000,B370,Баня!F4:F10000,AS4)+SUMIFS(Адм!O4:O10000,Адм!N4:N10000,B370,Адм!F4:F10000,AS4)+SUMIFS(С.Х!O4:O9995,С.Х!N4:N9995,B370,С.Х!F4:F9995,AS4)+SUMIFS(новостр!N4:N9999,новостр!M4:M9999,B370,новостр!F4:F9999,AS4)+SUMIFS(авт!K4:K10004,авт!L4:L10004,B370,авт!F4:F10004,AS4)+SUMIFS(ЖС!S4:S10020,ЖС!R4:R10020,B370,ЖС!F4:F10020,AS4)+SUMIFS(Лес!L5:L9992,Лес!K5:K9992,B370,Лес!F5:F9992,AS4)+SUMIFS('степь '!K5:K9998,'степь '!J5:J9998,B370,'степь '!F5:F9998,AS4)+SUMIFS(Пр.откр.тер!N4:N9967,Пр.откр.тер!M4:M9967,B370,Пр.откр.тер!F4:F9967,AS4)</f>
        <v>0</v>
      </c>
      <c r="AU27" s="27">
        <f>SUMIFS(произв!A4:A9995,произв!N4:N9995,B370,произв!F4:F9995,AU4)+SUMIFS(торг!A4:A10000,торг!N4:N10000,B370,торг!F4:F10000,AU4)+SUMIFS(склад!A4:A9995,склад!N4:N9995,B370,склад!F4:F9995,AU4)+SUMIFS('обр '!A4:A9999,'обр '!N4:N9999,B370,'обр '!F4:F9999,AU4)+SUMIFS(детс!A4:A10000,детс!N4:N10000,B370,детс!F4:F10000,AU4)+SUMIFS(культ!A4:A10000,культ!N4:N10000,B370,культ!F4:F10000,AU4)+SUMIFS(спорт!A4:A10000,спорт!N4:N10000,B370,спорт!F4:F10000,AU4)+SUMIFS(лечеб!A4:A10000,лечеб!N4:N10000,B370,лечеб!F4:F10000,AU4)+SUMIFS(Баня!A4:A10000,Баня!N4:N10000,B370,Баня!F4:F10000,AU4)+SUMIFS(Адм!A4:A10000,Адм!N4:N10000,B370,Адм!F4:F10000,AU4)+SUMIFS(С.Х!A4:A9995,С.Х!N4:N9995,B370,С.Х!F4:F9995,AU4)+SUMIFS(новостр!A4:A9999,новостр!M4:M9999,B370,новостр!F4:F9999,AU4)+SUMIFS(авт!A4:A10004,авт!L4:L10004,B370,авт!F4:F10004,AU4)+SUMIFS(ЖС!A4:A10020,ЖС!R4:R10020,B370,ЖС!F4:F10020,AU4)+SUMIFS(Лес!A5:A9992,Лес!K5:K9992,B370,Лес!F5:F9992,AU4)+SUMIFS('степь '!A5:A9998,'степь '!J5:J9998,B370,'степь '!F5:F9998,AU4)+SUMIFS(Пр.откр.тер!A4:A9967,Пр.откр.тер!M4:M9967,B370,Пр.откр.тер!F4:F9967,AU4)</f>
        <v>0</v>
      </c>
      <c r="AV27" s="27">
        <f>SUMIFS(произв!O4:O9995,произв!N4:N9995,B370,произв!F4:F9995,AU4)+SUMIFS(торг!O4:O10000,торг!N4:N10000,B370,торг!F4:F10000,AU4)+SUMIFS(склад!O4:O9995,склад!N4:N9995,B370,склад!F4:F9995,AU4)+SUMIFS('обр '!O4:O9999,'обр '!N4:N9999,B370,'обр '!F4:F9999,AU4)+SUMIFS(детс!O4:O10000,детс!N4:N10000,B370,детс!F4:F10000,AU4)+SUMIFS(культ!O4:O10000,культ!N4:N10000,B370,культ!F4:F10000,AU4)+SUMIFS(спорт!O4:O10000,спорт!N4:N10000,B370,спорт!F4:F10000,AU4)+SUMIFS(лечеб!O4:O10000,лечеб!N4:N10000,B370,лечеб!F4:F10000,AU4)+SUMIFS(Баня!O4:O10000,Баня!N4:N10000,B370,Баня!F4:F10000,AU4)+SUMIFS(Адм!O4:O10000,Адм!N4:N10000,B370,Адм!F4:F10000,AU4)+SUMIFS(С.Х!O4:O9995,С.Х!N4:N9995,B370,С.Х!F4:F9995,AU4)+SUMIFS(новостр!N4:N9999,новостр!M4:M9999,B370,новостр!F4:F9999,AU4)+SUMIFS(авт!K4:K10004,авт!L4:L10004,B370,авт!F4:F10004,AU4)+SUMIFS(ЖС!S4:S10020,ЖС!R4:R10020,B370,ЖС!F4:F10020,AU4)+SUMIFS(Лес!L5:L9992,Лес!K5:K9992,B370,Лес!F5:F9992,AU4)+SUMIFS('степь '!K5:K9998,'степь '!J5:J9998,B370,'степь '!F5:F9998,AU4)+SUMIFS(Пр.откр.тер!N4:N9967,Пр.откр.тер!M4:M9967,B370,Пр.откр.тер!F4:F9967,AU4)</f>
        <v>0</v>
      </c>
    </row>
    <row r="28" spans="1:90" ht="16.5" thickBot="1">
      <c r="A28" s="236" t="s">
        <v>176</v>
      </c>
      <c r="B28" s="236" t="s">
        <v>182</v>
      </c>
      <c r="C28" s="432">
        <f t="shared" si="6"/>
        <v>2</v>
      </c>
      <c r="D28" s="2309">
        <f t="shared" si="3"/>
        <v>0</v>
      </c>
      <c r="E28" s="481">
        <v>2</v>
      </c>
      <c r="F28" s="482">
        <v>0</v>
      </c>
      <c r="G28" s="2352">
        <f>C28/C48*100%</f>
        <v>1.8867924528301886E-2</v>
      </c>
      <c r="H28" s="2353">
        <f>D28/D48*100%</f>
        <v>0</v>
      </c>
      <c r="I28" s="465">
        <f>SUMIFS(произв!A4:A9995,произв!N4:N9995,B371,произв!F4:F9995,I4)+SUMIFS(торг!A4:A10000,торг!N4:N10000,B371,торг!F4:F10000,I4)+SUMIFS(склад!A4:A9995,склад!N4:N9995,B371,склад!F4:F9995,I4)+SUMIFS('обр '!A4:A9999,'обр '!N4:N9999,B371,'обр '!F4:F9999,I4)+SUMIFS(детс!A4:A10000,детс!N4:N10000,B371,детс!F4:F10000,I4)+SUMIFS(культ!A4:A10000,культ!N4:N10000,B371,культ!F4:F10000,I4)+SUMIFS(спорт!A4:A10000,спорт!N4:N10000,B371,спорт!F4:F10000,I4)+SUMIFS(лечеб!A4:A10000,лечеб!N4:N10000,B371,лечеб!F4:F10000,I4)+SUMIFS(Баня!A4:A10000,Баня!N4:N10000,B371,Баня!F4:F10000,I4)+SUMIFS(Адм!A4:A10000,Адм!N4:N10000,B371,Адм!F4:F10000,I4)+SUMIFS(С.Х!A4:A9995,С.Х!N4:N9995,B371,С.Х!F4:F9995,I4)+SUMIFS(новостр!A4:A9999,новостр!M4:M9999,B371,новостр!F4:F9999,I4)+SUMIFS(авт!A4:A10004,авт!L4:L10004,B371,авт!F4:F10004,I4)+SUMIFS(ЖС!A4:A10020,ЖС!R4:R10020,B371,ЖС!F4:F10020,I4)+SUMIFS(Лес!A5:A9992,Лес!K5:K9992,B371,Лес!F5:F9992,I4)+SUMIFS('степь '!A5:A9998,'степь '!J5:J9998,B371,'степь '!F5:F9998,I4)+SUMIFS(Пр.откр.тер!A4:A9967,Пр.откр.тер!M4:M9967,B371,Пр.откр.тер!F4:F9967,I4)</f>
        <v>0</v>
      </c>
      <c r="J28" s="25">
        <f>SUMIFS(произв!O4:O9995,произв!N4:N9995,B371,произв!F4:F9995,I4)+SUMIFS(торг!O4:O10000,торг!N4:N10000,B371,торг!F4:F10000,I4)+SUMIFS(склад!O4:O9995,склад!N4:N9995,B371,склад!F4:F9995,I4)+SUMIFS('обр '!O4:O9999,'обр '!N4:N9999,B371,'обр '!F4:F9999,I4)+SUMIFS(детс!O4:O10000,детс!N4:N10000,B371,детс!F4:F10000,I4)+SUMIFS(культ!O4:O10000,культ!N4:N10000,B371,культ!F4:F10000,I4)+SUMIFS(спорт!O4:O10000,спорт!N4:N10000,B371,спорт!F4:F10000,I4)+SUMIFS(лечеб!O4:O10000,лечеб!N4:N10000,B371,лечеб!F4:F10000,I4)+SUMIFS(Баня!O4:O10000,Баня!N4:N10000,B371,Баня!F4:F10000,I4)+SUMIFS(Адм!O4:O10000,Адм!N4:N10000,B371,Адм!F4:F10000,I4)+SUMIFS(С.Х!O4:O9995,С.Х!N4:N9995,B371,С.Х!F4:F9995,I4)+SUMIFS(новостр!N4:N9999,новостр!M4:M9999,B371,новостр!F4:F9999,I4)+SUMIFS(авт!K4:K10004,авт!L4:L10004,B371,авт!F4:F10004,I4)+SUMIFS(ЖС!S4:S10020,ЖС!R4:R10020,B371,ЖС!F4:F10020,I4)+SUMIFS(Лес!L5:L9992,Лес!K5:K9992,B371,Лес!F5:F9992,I4)+SUMIFS('степь '!K5:K9998,'степь '!J5:J9998,B371,'степь '!F5:F9998,I4)+SUMIFS(Пр.откр.тер!N4:N9967,Пр.откр.тер!M4:M9967,B371,Пр.откр.тер!F4:F9967,I4)</f>
        <v>0</v>
      </c>
      <c r="K28" s="26">
        <f>SUMIFS(произв!A4:A9995,произв!N4:N9995,B371,произв!F4:F9995,K4)+SUMIFS(торг!A4:A10000,торг!N4:N10000,B371,торг!F4:F10000,K4)+SUMIFS(склад!A4:A9995,склад!N4:N9995,B371,склад!F4:F9995,K4)+SUMIFS('обр '!A4:A9999,'обр '!N4:N9999,B371,'обр '!F4:F9999,K4)+SUMIFS(детс!A4:A10000,детс!N4:N10000,B371,детс!F4:F10000,K4)+SUMIFS(культ!A4:A10000,культ!N4:N10000,B371,культ!F4:F10000,K4)+SUMIFS(спорт!A4:A10000,спорт!N4:N10000,B371,спорт!F4:F10000,K4)+SUMIFS(лечеб!A4:A10000,лечеб!N4:N10000,B371,лечеб!F4:F10000,K4)+SUMIFS(Баня!A4:A10000,Баня!N4:N10000,B371,Баня!F4:F10000,K4)+SUMIFS(Адм!A4:A10000,Адм!N4:N10000,B371,Адм!F4:F10000,K4)+SUMIFS(С.Х!A4:A9995,С.Х!N4:N9995,B371,С.Х!F4:F9995,K4)+SUMIFS(новостр!A4:A9999,новостр!M4:M9999,B371,новостр!F4:F9999,K4)+SUMIFS(авт!A4:A10004,авт!L4:L10004,B371,авт!F4:F10004,K4)+SUMIFS(ЖС!A4:A10020,ЖС!R4:R10020,B371,ЖС!F4:F10020,K4)+SUMIFS(Лес!A5:A9992,Лес!K5:K9992,B371,Лес!F5:F9992,K4)+SUMIFS('степь '!A5:A9998,'степь '!J5:J9998,B371,'степь '!F5:F9998,K4)+SUMIFS(Пр.откр.тер!A4:A9967,Пр.откр.тер!M4:M9967,B371,Пр.откр.тер!F4:F9967,K4)</f>
        <v>0</v>
      </c>
      <c r="L28" s="27">
        <f>SUMIFS(произв!O4:O9995,произв!N4:N9995,B371,произв!F4:F9995,K4)+SUMIFS(торг!O4:O10000,торг!N4:N10000,B371,торг!F4:F10000,K4)+SUMIFS(склад!O4:O9995,склад!N4:N9995,B371,склад!F4:F9995,K4)+SUMIFS('обр '!O4:O9999,'обр '!N4:N9999,B371,'обр '!F4:F9999,K4)+SUMIFS(детс!O4:O10000,детс!N4:N10000,B371,детс!F4:F10000,K4)+SUMIFS(культ!O4:O10000,культ!N4:N10000,B371,культ!F4:F10000,K4)+SUMIFS(спорт!O4:O10000,спорт!N4:N10000,B371,спорт!F4:F10000,K4)+SUMIFS(лечеб!O4:O10000,лечеб!N4:N10000,B371,лечеб!F4:F10000,K4)+SUMIFS(Баня!O4:O10000,Баня!N4:N10000,B371,Баня!F4:F10000,K4)+SUMIFS(Адм!O4:O10000,Адм!N4:N10000,B371,Адм!F4:F10000,K4)+SUMIFS(С.Х!O4:O9995,С.Х!N4:N9995,B371,С.Х!F4:F9995,K4)+SUMIFS(новостр!N4:N9999,новостр!M4:M9999,B371,новостр!F4:F9999,K4)+SUMIFS(авт!K4:K10004,авт!L4:L10004,B371,авт!F4:F10004,K4)+SUMIFS(ЖС!S4:S10020,ЖС!R4:R10020,B371,ЖС!F4:F10020,K4)+SUMIFS(Лес!L5:L9992,Лес!K5:K9992,B371,Лес!F5:F9992,K4)+SUMIFS('степь '!K5:K9998,'степь '!J5:J9998,B371,'степь '!F5:F9998,K4)+SUMIFS(Пр.откр.тер!N4:N9967,Пр.откр.тер!M4:M9967,B371,Пр.откр.тер!F4:F9967,K4)</f>
        <v>0</v>
      </c>
      <c r="M28" s="27">
        <f>SUMIFS(произв!A4:A9995,произв!N4:N9995,B371,произв!F4:F9995,M4)+SUMIFS(торг!A4:A10000,торг!N4:N10000,B371,торг!F4:F10000,M4)+SUMIFS(склад!A4:A9995,склад!N4:N9995,B371,склад!F4:F9995,M4)+SUMIFS('обр '!A4:A9999,'обр '!N4:N9999,B371,'обр '!F4:F9999,M4)+SUMIFS(детс!A4:A10000,детс!N4:N10000,B371,детс!F4:F10000,M4)+SUMIFS(культ!A4:A10000,культ!N4:N10000,B371,культ!F4:F10000,M4)+SUMIFS(спорт!A4:A10000,спорт!N4:N10000,B371,спорт!F4:F10000,M4)+SUMIFS(лечеб!A4:A10000,лечеб!N4:N10000,B371,лечеб!F4:F10000,M4)+SUMIFS(Баня!A4:A10000,Баня!N4:N10000,B371,Баня!F4:F10000,M4)+SUMIFS(Адм!A4:A10000,Адм!N4:N10000,B371,Адм!F4:F10000,M4)+SUMIFS(С.Х!A4:A9995,С.Х!N4:N9995,B371,С.Х!F4:F9995,M4)+SUMIFS(новостр!A4:A9999,новостр!M4:M9999,B371,новостр!F4:F9999,M4)+SUMIFS(авт!A4:A10004,авт!L4:L10004,B371,авт!F4:F10004,M4)+SUMIFS(ЖС!A4:A10020,ЖС!R4:R10020,B371,ЖС!F4:F10020,M4)+SUMIFS(Лес!A5:A9992,Лес!K5:K9992,B371,Лес!F5:F9992,M4)+SUMIFS('степь '!A5:A9998,'степь '!J5:J9998,B371,'степь '!F5:F9998,M4)+SUMIFS(Пр.откр.тер!A4:A9967,Пр.откр.тер!M4:M9967,B371,Пр.откр.тер!F4:F9967,M4)</f>
        <v>2</v>
      </c>
      <c r="N28" s="27">
        <f>SUMIFS(произв!O4:O9995,произв!N4:N9995,B371,произв!F4:F9995,M4)+SUMIFS(торг!O4:O10000,торг!N4:N10000,B371,торг!F4:F10000,M4)+SUMIFS(склад!O4:O9995,склад!N4:N9995,B371,склад!F4:F9995,M4)+SUMIFS('обр '!O4:O9999,'обр '!N4:N9999,B371,'обр '!F4:F9999,M4)+SUMIFS(детс!O4:O10000,детс!N4:N10000,B371,детс!F4:F10000,M4)+SUMIFS(культ!O4:O10000,культ!N4:N10000,B371,культ!F4:F10000,M4)+SUMIFS(спорт!O4:O10000,спорт!N4:N10000,B371,спорт!F4:F10000,M4)+SUMIFS(лечеб!O4:O10000,лечеб!N4:N10000,B371,лечеб!F4:F10000,M4)+SUMIFS(Баня!O4:O10000,Баня!N4:N10000,B371,Баня!F4:F10000,M4)+SUMIFS(Адм!O4:O10000,Адм!N4:N10000,B371,Адм!F4:F10000,M4)+SUMIFS(С.Х!O4:O9995,С.Х!N4:N9995,B371,С.Х!F4:F9995,M4)+SUMIFS(новостр!N4:N9999,новостр!M4:M9999,B371,новостр!F4:F9999,M4)+SUMIFS(авт!K4:K10004,авт!L4:L10004,B371,авт!F4:F10004,M4)+SUMIFS(ЖС!S4:S10020,ЖС!R4:R10020,B371,ЖС!F4:F10020,M4)+SUMIFS(Лес!L5:L9992,Лес!K5:K9992,B371,Лес!F5:F9992,M4)+SUMIFS('степь '!K5:K9998,'степь '!J5:J9998,B371,'степь '!F5:F9998,M4)+SUMIFS(Пр.откр.тер!N4:N9967,Пр.откр.тер!M4:M9967,B371,Пр.откр.тер!F4:F9967,M4)</f>
        <v>0</v>
      </c>
      <c r="O28" s="27">
        <f>SUMIFS(произв!A4:A9995,произв!N4:N9995,B371,произв!F4:F9995,O4)+SUMIFS(торг!A4:A10000,торг!N4:N10000,B371,торг!F4:F10000,O4)+SUMIFS(склад!A4:A9995,склад!N4:N9995,B371,склад!F4:F9995,O4)+SUMIFS('обр '!A4:A9999,'обр '!N4:N9999,B371,'обр '!F4:F9999,O4)+SUMIFS(детс!A4:A10000,детс!N4:N10000,B371,детс!F4:F10000,O4)+SUMIFS(культ!A4:A10000,культ!N4:N10000,B371,культ!F4:F10000,O4)+SUMIFS(спорт!A4:A10000,спорт!N4:N10000,B371,спорт!F4:F10000,O4)+SUMIFS(лечеб!A4:A10000,лечеб!N4:N10000,B371,лечеб!F4:F10000,O4)+SUMIFS(Баня!A4:A10000,Баня!N4:N10000,B371,Баня!F4:F10000,O4)+SUMIFS(Адм!A4:A10000,Адм!N4:N10000,B371,Адм!F4:F10000,O4)+SUMIFS(С.Х!A4:A9995,С.Х!N4:N9995,B371,С.Х!F4:F9995,O4)+SUMIFS(новостр!A4:A9999,новостр!M4:M9999,B371,новостр!F4:F9999,O4)+SUMIFS(авт!A4:A10004,авт!L4:L10004,B371,авт!F4:F10004,O4)+SUMIFS(ЖС!A4:A10020,ЖС!R4:R10020,B371,ЖС!F4:F10020,O4)+SUMIFS(Лес!A5:A9992,Лес!K5:K9992,B371,Лес!F5:F9992,O4)+SUMIFS('степь '!A5:A9998,'степь '!J5:J9998,B371,'степь '!F5:F9998,O4)+SUMIFS(Пр.откр.тер!A4:A9967,Пр.откр.тер!M4:M9967,B371,Пр.откр.тер!F4:F9967,O4)</f>
        <v>0</v>
      </c>
      <c r="P28" s="27">
        <f>SUMIFS(произв!O4:O9995,произв!N4:N9995,B371,произв!F4:F9995,O4)+SUMIFS(торг!O4:O10000,торг!N4:N10000,B371,торг!F4:F10000,O4)+SUMIFS(склад!O4:O9995,склад!N4:N9995,B371,склад!F4:F9995,O4)+SUMIFS('обр '!O4:O9999,'обр '!N4:N9999,B371,'обр '!F4:F9999,O4)+SUMIFS(детс!O4:O10000,детс!N4:N10000,B371,детс!F4:F10000,O4)+SUMIFS(культ!O4:O10000,культ!N4:N10000,B371,культ!F4:F10000,O4)+SUMIFS(спорт!O4:O10000,спорт!N4:N10000,B371,спорт!F4:F10000,O4)+SUMIFS(лечеб!O4:O10000,лечеб!N4:N10000,B371,лечеб!F4:F10000,O4)+SUMIFS(Баня!O4:O10000,Баня!N4:N10000,B371,Баня!F4:F10000,O4)+SUMIFS(Адм!O4:O10000,Адм!N4:N10000,B371,Адм!F4:F10000,O4)+SUMIFS(С.Х!O4:O9995,С.Х!N4:N9995,B371,С.Х!F4:F9995,O4)+SUMIFS(новостр!N4:N9999,новостр!M4:M9999,B371,новостр!F4:F9999,O4)+SUMIFS(авт!K4:K10004,авт!L4:L10004,B371,авт!F4:F10004,O4)+SUMIFS(ЖС!S4:S10020,ЖС!R4:R10020,B371,ЖС!F4:F10020,O4)+SUMIFS(Лес!L5:L9992,Лес!K5:K9992,B371,Лес!F5:F9992,O4)+SUMIFS('степь '!K5:K9998,'степь '!J5:J9998,B371,'степь '!F5:F9998,O4)+SUMIFS(Пр.откр.тер!N4:N9967,Пр.откр.тер!M4:M9967,B371,Пр.откр.тер!F4:F9967,O4)</f>
        <v>0</v>
      </c>
      <c r="Q28" s="27">
        <f>SUMIFS(произв!A4:A9995,произв!N4:N9995,B371,произв!F4:F9995,Q4)+SUMIFS(торг!A4:A10000,торг!N4:N10000,B371,торг!F4:F10000,Q4)+SUMIFS(склад!A4:A9995,склад!N4:N9995,B371,склад!F4:F9995,Q4)+SUMIFS('обр '!A4:A9999,'обр '!N4:N9999,B371,'обр '!F4:F9999,Q4)+SUMIFS(детс!A4:A10000,детс!N4:N10000,B371,детс!F4:F10000,Q4)+SUMIFS(культ!A4:A10000,культ!N4:N10000,B371,культ!F4:F10000,Q4)+SUMIFS(спорт!A4:A10000,спорт!N4:N10000,B371,спорт!F4:F10000,Q4)+SUMIFS(лечеб!A4:A10000,лечеб!N4:N10000,B371,лечеб!F4:F10000,Q4)+SUMIFS(Баня!A4:A10000,Баня!N4:N10000,B371,Баня!F4:F10000,Q4)+SUMIFS(Адм!A4:A10000,Адм!N4:N10000,B371,Адм!F4:F10000,Q4)+SUMIFS(С.Х!A4:A9995,С.Х!N4:N9995,B371,С.Х!F4:F9995,Q4)+SUMIFS(новостр!A4:A9999,новостр!M4:M9999,B371,новостр!F4:F9999,Q4)+SUMIFS(авт!A4:A10004,авт!L4:L10004,B371,авт!F4:F10004,Q4)+SUMIFS(ЖС!A4:A10020,ЖС!R4:R10020,B371,ЖС!F4:F10020,Q4)+SUMIFS(Лес!A5:A9992,Лес!K5:K9992,B371,Лес!F5:F9992,Q4)+SUMIFS('степь '!A5:A9998,'степь '!J5:J9998,B371,'степь '!F5:F9998,Q4)+SUMIFS(Пр.откр.тер!A4:A9967,Пр.откр.тер!M4:M9967,B371,Пр.откр.тер!F4:F9967,Q4)</f>
        <v>0</v>
      </c>
      <c r="R28" s="27">
        <f>SUMIFS(произв!O4:O9995,произв!N4:N9995,B371,произв!F4:F9995,Q4)+SUMIFS(торг!O4:O10000,торг!N4:N10000,B371,торг!F4:F10000,Q4)+SUMIFS(склад!O4:O9995,склад!N4:N9995,B371,склад!F4:F9995,Q4)+SUMIFS('обр '!O4:O9999,'обр '!N4:N9999,B371,'обр '!F4:F9999,Q4)+SUMIFS(детс!O4:O10000,детс!N4:N10000,B371,детс!F4:F10000,Q4)+SUMIFS(культ!O4:O10000,культ!N4:N10000,B371,культ!F4:F10000,Q4)+SUMIFS(спорт!O4:O10000,спорт!N4:N10000,B371,спорт!F4:F10000,Q4)+SUMIFS(лечеб!O4:O10000,лечеб!N4:N10000,B371,лечеб!F4:F10000,Q4)+SUMIFS(Баня!O4:O10000,Баня!N4:N10000,B371,Баня!F4:F10000,Q4)+SUMIFS(Адм!O4:O10000,Адм!N4:N10000,B371,Адм!F4:F10000,Q4)+SUMIFS(С.Х!O4:O9995,С.Х!N4:N9995,B371,С.Х!F4:F9995,Q4)+SUMIFS(новостр!N4:N9999,новостр!M4:M9999,B371,новостр!F4:F9999,Q4)+SUMIFS(авт!K4:K10004,авт!L4:L10004,B371,авт!F4:F10004,Q4)+SUMIFS(ЖС!S4:S10020,ЖС!R4:R10020,B371,ЖС!F4:F10020,Q4)+SUMIFS(Лес!L5:L9992,Лес!K5:K9992,B371,Лес!F5:F9992,Q4)+SUMIFS('степь '!K5:K9998,'степь '!J5:J9998,B371,'степь '!F5:F9998,Q4)+SUMIFS(Пр.откр.тер!N4:N9967,Пр.откр.тер!M4:M9967,B371,Пр.откр.тер!F4:F9967,Q4)</f>
        <v>0</v>
      </c>
      <c r="S28" s="27">
        <f>SUMIFS(произв!A4:A9995,произв!N4:N9995,B371,произв!F4:F9995,S4)+SUMIFS(торг!A4:A10000,торг!N4:N10000,B371,торг!F4:F10000,S4)+SUMIFS(склад!A4:A9995,склад!N4:N9995,B371,склад!F4:F9995,S4)+SUMIFS('обр '!A4:A9999,'обр '!N4:N9999,B371,'обр '!F4:F9999,S4)+SUMIFS(детс!A4:A10000,детс!N4:N10000,B371,детс!F4:F10000,S4)+SUMIFS(культ!A4:A10000,культ!N4:N10000,B371,культ!F4:F10000,S4)+SUMIFS(спорт!A4:A10000,спорт!N4:N10000,B371,спорт!F4:F10000,S4)+SUMIFS(лечеб!A4:A10000,лечеб!N4:N10000,B371,лечеб!F4:F10000,S4)+SUMIFS(Баня!A4:A10000,Баня!N4:N10000,B371,Баня!F4:F10000,S4)+SUMIFS(Адм!A4:A10000,Адм!N4:N10000,B371,Адм!F4:F10000,S4)+SUMIFS(С.Х!A4:A9995,С.Х!N4:N9995,B371,С.Х!F4:F9995,S4)+SUMIFS(новостр!A4:A9999,новостр!M4:M9999,B371,новостр!F4:F9999,S4)+SUMIFS(авт!A4:A10004,авт!L4:L10004,B371,авт!F4:F10004,S4)+SUMIFS(ЖС!A4:A10020,ЖС!R4:R10020,B371,ЖС!F4:F10020,S4)+SUMIFS(Лес!A5:A9992,Лес!K5:K9992,B371,Лес!F5:F9992,S4)+SUMIFS('степь '!A5:A9998,'степь '!J5:J9998,B371,'степь '!F5:F9998,S4)+SUMIFS(Пр.откр.тер!A4:A9967,Пр.откр.тер!M4:M9967,B371,Пр.откр.тер!F4:F9967,S4)</f>
        <v>0</v>
      </c>
      <c r="T28" s="27">
        <f>SUMIFS(произв!O4:O9995,произв!N4:N9995,B371,произв!F4:F9995,S4)+SUMIFS(торг!O4:O10000,торг!N4:N10000,B371,торг!F4:F10000,S4)+SUMIFS(склад!O4:O9995,склад!N4:N9995,B371,склад!F4:F9995,S4)+SUMIFS('обр '!O4:O9999,'обр '!N4:N9999,B371,'обр '!F4:F9999,S4)+SUMIFS(детс!O4:O10000,детс!N4:N10000,B371,детс!F4:F10000,S4)+SUMIFS(культ!O4:O10000,культ!N4:N10000,B371,культ!F4:F10000,S4)+SUMIFS(спорт!O4:O10000,спорт!N4:N10000,B371,спорт!F4:F10000,S4)+SUMIFS(лечеб!O4:O10000,лечеб!N4:N10000,B371,лечеб!F4:F10000,S4)+SUMIFS(Баня!O4:O10000,Баня!N4:N10000,B371,Баня!F4:F10000,S4)+SUMIFS(Адм!O4:O10000,Адм!N4:N10000,B371,Адм!F4:F10000,S4)+SUMIFS(С.Х!O4:O9995,С.Х!N4:N9995,B371,С.Х!F4:F9995,S4)+SUMIFS(новостр!N4:N9999,новостр!M4:M9999,B371,новостр!F4:F9999,S4)+SUMIFS(авт!K4:K10004,авт!L4:L10004,B371,авт!F4:F10004,S4)+SUMIFS(ЖС!S4:S10020,ЖС!R4:R10020,B371,ЖС!F4:F10020,S4)+SUMIFS(Лес!L5:L9992,Лес!K5:K9992,B371,Лес!F5:F9992,S4)+SUMIFS('степь '!K5:K9998,'степь '!J5:J9998,B371,'степь '!F5:F9998,S4)+SUMIFS(Пр.откр.тер!N4:N9967,Пр.откр.тер!M4:M9967,B371,Пр.откр.тер!F4:F9967,S4)</f>
        <v>0</v>
      </c>
      <c r="U28" s="27">
        <f>SUMIFS(произв!A4:A9995,произв!N4:N9995,B371,произв!F4:F9995,U4)+SUMIFS(торг!A4:A10000,торг!N4:N10000,B371,торг!F4:F10000,U4)+SUMIFS(склад!A4:A9995,склад!N4:N9995,B371,склад!F4:F9995,U4)+SUMIFS('обр '!A4:A9999,'обр '!N4:N9999,B371,'обр '!F4:F9999,U4)+SUMIFS(детс!A4:A10000,детс!N4:N10000,B371,детс!F4:F10000,U4)+SUMIFS(культ!A4:A10000,культ!N4:N10000,B371,культ!F4:F10000,U4)+SUMIFS(спорт!A4:A10000,спорт!N4:N10000,B371,спорт!F4:F10000,U4)+SUMIFS(лечеб!A4:A10000,лечеб!N4:N10000,B371,лечеб!F4:F10000,U4)+SUMIFS(Баня!A4:A10000,Баня!N4:N10000,B371,Баня!F4:F10000,U4)+SUMIFS(Адм!A4:A10000,Адм!N4:N10000,B371,Адм!F4:F10000,U4)+SUMIFS(С.Х!A4:A9995,С.Х!N4:N9995,B371,С.Х!F4:F9995,U4)+SUMIFS(новостр!A4:A9999,новостр!M4:M9999,B371,новостр!F4:F9999,U4)+SUMIFS(авт!A4:A10004,авт!L4:L10004,B371,авт!F4:F10004,U4)+SUMIFS(ЖС!A4:A10020,ЖС!R4:R10020,B371,ЖС!F4:F10020,U4)+SUMIFS(Лес!A5:A9992,Лес!K5:K9992,B371,Лес!F5:F9992,U4)+SUMIFS('степь '!A5:A9998,'степь '!J5:J9998,B371,'степь '!F5:F9998,U4)+SUMIFS(Пр.откр.тер!A4:A9967,Пр.откр.тер!M4:M9967,B371,Пр.откр.тер!F4:F9967,U4)</f>
        <v>0</v>
      </c>
      <c r="V28" s="27">
        <f>SUMIFS(произв!O4:O9995,произв!N4:N9995,B371,произв!F4:F9995,U4)+SUMIFS(торг!O4:O10000,торг!N4:N10000,B371,торг!F4:F10000,U4)+SUMIFS(склад!O4:O9995,склад!N4:N9995,B371,склад!F4:F9995,U4)+SUMIFS('обр '!O4:O9999,'обр '!N4:N9999,B371,'обр '!F4:F9999,U4)+SUMIFS(детс!O4:O10000,детс!N4:N10000,B371,детс!F4:F10000,U4)+SUMIFS(культ!O4:O10000,культ!N4:N10000,B371,культ!F4:F10000,U4)+SUMIFS(спорт!O4:O10000,спорт!N4:N10000,B371,спорт!F4:F10000,U4)+SUMIFS(лечеб!O4:O10000,лечеб!N4:N10000,B371,лечеб!F4:F10000,U4)+SUMIFS(Баня!O4:O10000,Баня!N4:N10000,B371,Баня!F4:F10000,U4)+SUMIFS(Адм!O4:O10000,Адм!N4:N10000,B371,Адм!F4:F10000,U4)+SUMIFS(С.Х!O4:O9995,С.Х!N4:N9995,B371,С.Х!F4:F9995,U4)+SUMIFS(новостр!N4:N9999,новостр!M4:M9999,B371,новостр!F4:F9999,U4)+SUMIFS(авт!K4:K10004,авт!L4:L10004,B371,авт!F4:F10004,U4)+SUMIFS(ЖС!S4:S10020,ЖС!R4:R10020,B371,ЖС!F4:F10020,U4)+SUMIFS(Лес!L5:L9992,Лес!K5:K9992,B371,Лес!F5:F9992,U4)+SUMIFS('степь '!K5:K9998,'степь '!J5:J9998,B371,'степь '!F5:F9998,U4)+SUMIFS(Пр.откр.тер!N4:N9967,Пр.откр.тер!M4:M9967,B371,Пр.откр.тер!F4:F9967,U4)</f>
        <v>0</v>
      </c>
      <c r="W28" s="27">
        <f>SUMIFS(произв!A4:A9995,произв!N4:N9995,B371,произв!F4:F9995,W4)+SUMIFS(торг!A4:A10000,торг!N4:N10000,B371,торг!F4:F10000,W4)+SUMIFS(склад!A4:A9995,склад!N4:N9995,B371,склад!F4:F9995,W4)+SUMIFS('обр '!A4:A9999,'обр '!N4:N9999,B371,'обр '!F4:F9999,W4)+SUMIFS(детс!A4:A10000,детс!N4:N10000,B371,детс!F4:F10000,W4)+SUMIFS(культ!A4:A10000,культ!N4:N10000,B371,культ!F4:F10000,W4)+SUMIFS(спорт!A4:A10000,спорт!N4:N10000,B371,спорт!F4:F10000,W4)+SUMIFS(лечеб!A4:A10000,лечеб!N4:N10000,B371,лечеб!F4:F10000,W4)+SUMIFS(Баня!A4:A10000,Баня!N4:N10000,B371,Баня!F4:F10000,W4)+SUMIFS(Адм!A4:A10000,Адм!N4:N10000,B371,Адм!F4:F10000,W4)+SUMIFS(С.Х!A4:A9995,С.Х!N4:N9995,B371,С.Х!F4:F9995,W4)+SUMIFS(новостр!A4:A9999,новостр!M4:M9999,B371,новостр!F4:F9999,W4)+SUMIFS(авт!A4:A10004,авт!L4:L10004,B371,авт!F4:F10004,W4)+SUMIFS(ЖС!A4:A10020,ЖС!R4:R10020,B371,ЖС!F4:F10020,W4)+SUMIFS(Лес!A5:A9992,Лес!K5:K9992,B371,Лес!F5:F9992,W4)+SUMIFS('степь '!A5:A9998,'степь '!J5:J9998,B371,'степь '!F5:F9998,W4)+SUMIFS(Пр.откр.тер!A4:A9967,Пр.откр.тер!M4:M9967,B371,Пр.откр.тер!F4:F9967,W4)</f>
        <v>0</v>
      </c>
      <c r="X28" s="27">
        <f>SUMIFS(произв!O4:O9995,произв!N4:N9995,B371,произв!F4:F9995,W4)+SUMIFS(торг!O4:O10000,торг!N4:N10000,B371,торг!F4:F10000,W4)+SUMIFS(склад!O4:O9995,склад!N4:N9995,B371,склад!F4:F9995,W4)+SUMIFS('обр '!O4:O9999,'обр '!N4:N9999,B371,'обр '!F4:F9999,W4)+SUMIFS(детс!O4:O10000,детс!N4:N10000,B371,детс!F4:F10000,W4)+SUMIFS(культ!O4:O10000,культ!N4:N10000,B371,культ!F4:F10000,W4)+SUMIFS(спорт!O4:O10000,спорт!N4:N10000,B371,спорт!F4:F10000,W4)+SUMIFS(лечеб!O4:O10000,лечеб!N4:N10000,B371,лечеб!F4:F10000,W4)+SUMIFS(Баня!O4:O10000,Баня!N4:N10000,B371,Баня!F4:F10000,W4)+SUMIFS(Адм!O4:O10000,Адм!N4:N10000,B371,Адм!F4:F10000,W4)+SUMIFS(С.Х!O4:O9995,С.Х!N4:N9995,B371,С.Х!F4:F9995,W4)+SUMIFS(новостр!N4:N9999,новостр!M4:M9999,B371,новостр!F4:F9999,W4)+SUMIFS(авт!K4:K10004,авт!L4:L10004,B371,авт!F4:F10004,W4)+SUMIFS(ЖС!S4:S10020,ЖС!R4:R10020,B371,ЖС!F4:F10020,W4)+SUMIFS(Лес!L5:L9992,Лес!K5:K9992,B371,Лес!F5:F9992,W4)+SUMIFS('степь '!K5:K9998,'степь '!J5:J9998,B371,'степь '!F5:F9998,W4)+SUMIFS(Пр.откр.тер!N4:N9967,Пр.откр.тер!M4:M9967,B371,Пр.откр.тер!F4:F9967,W4)</f>
        <v>0</v>
      </c>
      <c r="Y28" s="27">
        <f>SUMIFS(произв!A4:A9995,произв!N4:N9995,B371,произв!F4:F9995,Y4)+SUMIFS(торг!A4:A10000,торг!N4:N10000,B371,торг!F4:F10000,Y4)+SUMIFS(склад!A4:A9995,склад!N4:N9995,B371,склад!F4:F9995,Y4)+SUMIFS('обр '!A4:A9999,'обр '!N4:N9999,B371,'обр '!F4:F9999,Y4)+SUMIFS(детс!A4:A10000,детс!N4:N10000,B371,детс!F4:F10000,Y4)+SUMIFS(культ!A4:A10000,культ!N4:N10000,B371,культ!F4:F10000,Y4)+SUMIFS(спорт!A4:A10000,спорт!N4:N10000,B371,спорт!F4:F10000,Y4)+SUMIFS(лечеб!A4:A10000,лечеб!N4:N10000,B371,лечеб!F4:F10000,Y4)+SUMIFS(Баня!A4:A10000,Баня!N4:N10000,B371,Баня!F4:F10000,Y4)+SUMIFS(Адм!A4:A10000,Адм!N4:N10000,B371,Адм!F4:F10000,Y4)+SUMIFS(С.Х!A4:A9995,С.Х!N4:N9995,B371,С.Х!F4:F9995,Y4)+SUMIFS(новостр!A4:A9999,новостр!M4:M9999,B371,новостр!F4:F9999,Y4)+SUMIFS(авт!A4:A10004,авт!L4:L10004,B371,авт!F4:F10004,Y4)+SUMIFS(ЖС!A4:A10020,ЖС!R4:R10020,B371,ЖС!F4:F10020,Y4)+SUMIFS(Лес!A5:A9992,Лес!K5:K9992,B371,Лес!F5:F9992,Y4)+SUMIFS('степь '!A5:A9998,'степь '!J5:J9998,B371,'степь '!F5:F9998,Y4)+SUMIFS(Пр.откр.тер!A4:A9967,Пр.откр.тер!M4:M9967,B371,Пр.откр.тер!F4:F9967,Y4)</f>
        <v>0</v>
      </c>
      <c r="Z28" s="27">
        <f>SUMIFS(произв!O4:O9995,произв!N4:N9995,B371,произв!F4:F9995,Y4)+SUMIFS(торг!O4:O10000,торг!N4:N10000,B371,торг!F4:F10000,Y4)+SUMIFS(склад!O4:O9995,склад!N4:N9995,B371,склад!F4:F9995,Y4)+SUMIFS('обр '!O4:O9999,'обр '!N4:N9999,B371,'обр '!F4:F9999,Y4)+SUMIFS(детс!O4:O10000,детс!N4:N10000,B371,детс!F4:F10000,Y4)+SUMIFS(культ!O4:O10000,культ!N4:N10000,B371,культ!F4:F10000,Y4)+SUMIFS(спорт!O4:O10000,спорт!N4:N10000,B371,спорт!F4:F10000,Y4)+SUMIFS(лечеб!O4:O10000,лечеб!N4:N10000,B371,лечеб!F4:F10000,Y4)+SUMIFS(Баня!O4:O10000,Баня!N4:N10000,B371,Баня!F4:F10000,Y4)+SUMIFS(Адм!O4:O10000,Адм!N4:N10000,B371,Адм!F4:F10000,Y4)+SUMIFS(С.Х!O4:O9995,С.Х!N4:N9995,B371,С.Х!F4:F9995,Y4)+SUMIFS(новостр!N4:N9999,новостр!M4:M9999,B371,новостр!F4:F9999,Y4)+SUMIFS(авт!K4:K10004,авт!L4:L10004,B371,авт!F4:F10004,Y4)+SUMIFS(ЖС!S4:S10020,ЖС!R4:R10020,B371,ЖС!F4:F10020,Y4)+SUMIFS(Лес!L5:L9992,Лес!K5:K9992,B371,Лес!F5:F9992,Y4)+SUMIFS('степь '!K5:K9998,'степь '!J5:J9998,B371,'степь '!F5:F9998,Y4)+SUMIFS(Пр.откр.тер!N4:N9967,Пр.откр.тер!M4:M9967,B371,Пр.откр.тер!F4:F9967,Y4)</f>
        <v>0</v>
      </c>
      <c r="AA28" s="21">
        <f t="shared" si="0"/>
        <v>0</v>
      </c>
      <c r="AB28" s="21">
        <f t="shared" si="0"/>
        <v>0</v>
      </c>
      <c r="AC28" s="27">
        <f>SUMIFS(произв!A4:A9995,произв!N4:N9995,B371,произв!F4:F9995,AC4)+SUMIFS(торг!A4:A10000,торг!N4:N10000,B371,торг!F4:F10000,AC4)+SUMIFS(склад!A4:A9995,склад!N4:N9995,B371,склад!F4:F9995,AC4)+SUMIFS('обр '!A4:A9999,'обр '!N4:N9999,B371,'обр '!F4:F9999,AC4)+SUMIFS(детс!A4:A10000,детс!N4:N10000,B371,детс!F4:F10000,AC4)+SUMIFS(культ!A4:A10000,культ!N4:N10000,B371,культ!F4:F10000,AC4)+SUMIFS(спорт!A4:A10000,спорт!N4:N10000,B371,спорт!F4:F10000,AC4)+SUMIFS(лечеб!A4:A10000,лечеб!N4:N10000,B371,лечеб!F4:F10000,AC4)+SUMIFS(Баня!A4:A10000,Баня!N4:N10000,B371,Баня!F4:F10000,AC4)+SUMIFS(Адм!A4:A10000,Адм!N4:N10000,B371,Адм!F4:F10000,AC4)+SUMIFS(С.Х!A4:A9995,С.Х!N4:N9995,B371,С.Х!F4:F9995,AC4)+SUMIFS(новостр!A4:A9999,новостр!M4:M9999,B371,новостр!F4:F9999,AC4)+SUMIFS(авт!A4:A10004,авт!L4:L10004,B371,авт!F4:F10004,AC4)+SUMIFS(ЖС!A4:A10020,ЖС!R4:R10020,B371,ЖС!F4:F10020,AC4)+SUMIFS(Лес!A5:A9992,Лес!K5:K9992,B371,Лес!F5:F9992,AC4)+SUMIFS('степь '!A5:A9998,'степь '!J5:J9998,B371,'степь '!F5:F9998,AC4)+SUMIFS(Пр.откр.тер!A4:A9967,Пр.откр.тер!M4:M9967,B371,Пр.откр.тер!F4:F9967,AC4)</f>
        <v>0</v>
      </c>
      <c r="AD28" s="27">
        <f>SUMIFS(произв!O4:O9995,произв!N4:N9995,B371,произв!F4:F9995,AC4)+SUMIFS(торг!O4:O10000,торг!N4:N10000,B371,торг!F4:F10000,AC4)+SUMIFS(склад!O4:O9995,склад!N4:N9995,B371,склад!F4:F9995,AC4)+SUMIFS('обр '!O4:O9999,'обр '!N4:N9999,B371,'обр '!F4:F9999,AC4)+SUMIFS(детс!O4:O10000,детс!N4:N10000,B371,детс!F4:F10000,AC4)+SUMIFS(культ!O4:O10000,культ!N4:N10000,B371,культ!F4:F10000,AC4)+SUMIFS(спорт!O4:O10000,спорт!N4:N10000,B371,спорт!F4:F10000,AC4)+SUMIFS(лечеб!O4:O10000,лечеб!N4:N10000,B371,лечеб!F4:F10000,AC4)+SUMIFS(Баня!O4:O10000,Баня!N4:N10000,B371,Баня!F4:F10000,AC4)+SUMIFS(Адм!O4:O10000,Адм!N4:N10000,B371,Адм!F4:F10000,AC4)+SUMIFS(С.Х!O4:O9995,С.Х!N4:N9995,B371,С.Х!F4:F9995,AC4)+SUMIFS(новостр!N4:N9999,новостр!M4:M9999,B371,новостр!F4:F9999,AC4)+SUMIFS(авт!K4:K10004,авт!L4:L10004,B371,авт!F4:F10004,AC4)+SUMIFS(ЖС!S4:S10020,ЖС!R4:R10020,B371,ЖС!F4:F10020,AC4)+SUMIFS(Лес!L5:L9992,Лес!K5:K9992,B371,Лес!F5:F9992,AC4)+SUMIFS('степь '!K5:K9998,'степь '!J5:J9998,B371,'степь '!F5:F9998,AC4)+SUMIFS(Пр.откр.тер!N4:N9967,Пр.откр.тер!M4:M9967,B371,Пр.откр.тер!F4:F9967,AC4)</f>
        <v>0</v>
      </c>
      <c r="AE28" s="27">
        <f>SUMIFS(произв!A4:A9995,произв!N4:N9995,B371,произв!F4:F9995,AE4)+SUMIFS(торг!A4:A10000,торг!N4:N10000,B371,торг!F4:F10000,AE4)+SUMIFS(склад!A4:A9995,склад!N4:N9995,B371,склад!F4:F9995,AE4)+SUMIFS('обр '!A4:A9999,'обр '!N4:N9999,B371,'обр '!F4:F9999,AE4)+SUMIFS(детс!A4:A10000,детс!N4:N10000,B371,детс!F4:F10000,AE4)+SUMIFS(культ!A4:A10000,культ!N4:N10000,B371,культ!F4:F10000,AE4)+SUMIFS(спорт!A4:A10000,спорт!N4:N10000,B371,спорт!F4:F10000,AE4)+SUMIFS(лечеб!A4:A10000,лечеб!N4:N10000,B371,лечеб!F4:F10000,AE4)+SUMIFS(Баня!A4:A10000,Баня!N4:N10000,B371,Баня!F4:F10000,AE4)+SUMIFS(Адм!A4:A10000,Адм!N4:N10000,B371,Адм!F4:F10000,AE4)+SUMIFS(С.Х!A4:A9995,С.Х!N4:N9995,B371,С.Х!F4:F9995,AE4)+SUMIFS(новостр!A4:A9999,новостр!M4:M9999,B371,новостр!F4:F9999,AE4)+SUMIFS(авт!A4:A10004,авт!L4:L10004,B371,авт!F4:F10004,AE4)+SUMIFS(ЖС!A4:A10020,ЖС!R4:R10020,B371,ЖС!F4:F10020,AE4)+SUMIFS(Лес!A5:A9992,Лес!K5:K9992,B371,Лес!F5:F9992,AE4)+SUMIFS('степь '!A5:A9998,'степь '!J5:J9998,B371,'степь '!F5:F9998,AE4)+SUMIFS(Пр.откр.тер!A4:A9967,Пр.откр.тер!M4:M9967,B371,Пр.откр.тер!F4:F9967,AE4)</f>
        <v>0</v>
      </c>
      <c r="AF28" s="27">
        <f>SUMIFS(произв!O4:O9995,произв!N4:N9995,B371,произв!F4:F9995,AE4)+SUMIFS(торг!O4:O10000,торг!N4:N10000,B371,торг!F4:F10000,AE4)+SUMIFS(склад!O4:O9995,склад!N4:N9995,B371,склад!F4:F9995,AE4)+SUMIFS('обр '!O4:O9999,'обр '!N4:N9999,B371,'обр '!F4:F9999,AE4)+SUMIFS(детс!O4:O10000,детс!N4:N10000,B371,детс!F4:F10000,AE4)+SUMIFS(культ!O4:O10000,культ!N4:N10000,B371,культ!F4:F10000,AE4)+SUMIFS(спорт!O4:O10000,спорт!N4:N10000,B371,спорт!F4:F10000,AE4)+SUMIFS(лечеб!O4:O10000,лечеб!N4:N10000,B371,лечеб!F4:F10000,AE4)+SUMIFS(Баня!O4:O10000,Баня!N4:N10000,B371,Баня!F4:F10000,AE4)+SUMIFS(Адм!O4:O10000,Адм!N4:N10000,B371,Адм!F4:F10000,AE4)+SUMIFS(С.Х!O4:O9995,С.Х!N4:N9995,B371,С.Х!F4:F9995,AE4)+SUMIFS(новостр!N4:N9999,новостр!M4:M9999,B371,новостр!F4:F9999,AE4)+SUMIFS(авт!K4:K10004,авт!L4:L10004,B371,авт!F4:F10004,AE4)+SUMIFS(ЖС!S4:S10020,ЖС!R4:R10020,B371,ЖС!F4:F10020,AE4)+SUMIFS(Лес!L5:L9992,Лес!K5:K9992,B371,Лес!F5:F9992,AE4)+SUMIFS('степь '!K5:K9998,'степь '!J5:J9998,B371,'степь '!F5:F9998,AE4)+SUMIFS(Пр.откр.тер!N4:N9967,Пр.откр.тер!M4:M9967,B371,Пр.откр.тер!F4:F9967,AE4)</f>
        <v>0</v>
      </c>
      <c r="AG28" s="27">
        <f>SUMIFS(произв!A4:A9995,произв!N4:N9995,B371,произв!F4:F9995,AG4)+SUMIFS(торг!A4:A10000,торг!N4:N10000,B371,торг!F4:F10000,AG4)+SUMIFS(склад!A4:A9995,склад!N4:N9995,B371,склад!F4:F9995,AG4)+SUMIFS('обр '!A4:A9999,'обр '!N4:N9999,B371,'обр '!F4:F9999,AG4)+SUMIFS(детс!A4:A10000,детс!N4:N10000,B371,детс!F4:F10000,AG4)+SUMIFS(культ!A4:A10000,культ!N4:N10000,B371,культ!F4:F10000,AG4)+SUMIFS(спорт!A4:A10000,спорт!N4:N10000,B371,спорт!F4:F10000,AG4)+SUMIFS(лечеб!A4:A10000,лечеб!N4:N10000,B371,лечеб!F4:F10000,AG4)+SUMIFS(Баня!A4:A10000,Баня!N4:N10000,B371,Баня!F4:F10000,AG4)+SUMIFS(Адм!A4:A10000,Адм!N4:N10000,B371,Адм!F4:F10000,AG4)+SUMIFS(С.Х!A4:A9995,С.Х!N4:N9995,B371,С.Х!F4:F9995,AG4)+SUMIFS(новостр!A4:A9999,новостр!M4:M9999,B371,новостр!F4:F9999,AG4)+SUMIFS(авт!A4:A10004,авт!L4:L10004,B371,авт!F4:F10004,AG4)+SUMIFS(ЖС!A4:A10020,ЖС!R4:R10020,B371,ЖС!F4:F10020,AG4)+SUMIFS(Лес!A5:A9992,Лес!K5:K9992,B371,Лес!F5:F9992,AG4)+SUMIFS('степь '!A5:A9998,'степь '!J5:J9998,B371,'степь '!F5:F9998,AG4)+SUMIFS(Пр.откр.тер!A4:A9967,Пр.откр.тер!M4:M9967,B371,Пр.откр.тер!F4:F9967,AG4)</f>
        <v>0</v>
      </c>
      <c r="AH28" s="27">
        <f>SUMIFS(произв!O4:O9995,произв!N4:N9995,B371,произв!F4:F9995,AG4)+SUMIFS(торг!O4:O10000,торг!N4:N10000,B371,торг!F4:F10000,AG4)+SUMIFS(склад!O4:O9995,склад!N4:N9995,B371,склад!F4:F9995,AG4)+SUMIFS('обр '!O4:O9999,'обр '!N4:N9999,B371,'обр '!F4:F9999,AG4)+SUMIFS(детс!O4:O10000,детс!N4:N10000,B371,детс!F4:F10000,AG4)+SUMIFS(культ!O4:O10000,культ!N4:N10000,B371,культ!F4:F10000,AG4)+SUMIFS(спорт!O4:O10000,спорт!N4:N10000,B371,спорт!F4:F10000,AG4)+SUMIFS(лечеб!O4:O10000,лечеб!N4:N10000,B371,лечеб!F4:F10000,AG4)+SUMIFS(Баня!O4:O10000,Баня!N4:N10000,B371,Баня!F4:F10000,AG4)+SUMIFS(Адм!O4:O10000,Адм!N4:N10000,B371,Адм!F4:F10000,AG4)+SUMIFS(С.Х!O4:O9995,С.Х!N4:N9995,B371,С.Х!F4:F9995,AG4)+SUMIFS(новостр!N4:N9999,новостр!M4:M9999,B371,новостр!F4:F9999,AG4)+SUMIFS(авт!K4:K10004,авт!L4:L10004,B371,авт!F4:F10004,AG4)+SUMIFS(ЖС!S4:S10020,ЖС!R4:R10020,B371,ЖС!F4:F10020,AG4)+SUMIFS(Лес!L5:L9992,Лес!K5:K9992,B371,Лес!F5:F9992,AG4)+SUMIFS('степь '!K5:K9998,'степь '!J5:J9998,B371,'степь '!F5:F9998,AG4)+SUMIFS(Пр.откр.тер!N4:N9967,Пр.откр.тер!M4:M9967,B371,Пр.откр.тер!F4:F9967,AG4)</f>
        <v>0</v>
      </c>
      <c r="AI28" s="27">
        <f>SUMIFS(произв!A4:A9995,произв!N4:N9995,B371,произв!F4:F9995,AI4)+SUMIFS(торг!A4:A10000,торг!N4:N10000,B371,торг!F4:F10000,AI4)+SUMIFS(склад!A4:A9995,склад!N4:N9995,B371,склад!F4:F9995,AI4)+SUMIFS('обр '!A4:A9999,'обр '!N4:N9999,B371,'обр '!F4:F9999,AI4)+SUMIFS(детс!A4:A10000,детс!N4:N10000,B371,детс!F4:F10000,AI4)+SUMIFS(культ!A4:A10000,культ!N4:N10000,B371,культ!F4:F10000,AI4)+SUMIFS(спорт!A4:A10000,спорт!N4:N10000,B371,спорт!F4:F10000,AI4)+SUMIFS(лечеб!A4:A10000,лечеб!N4:N10000,B371,лечеб!F4:F10000,AI4)+SUMIFS(Баня!A4:A10000,Баня!N4:N10000,B371,Баня!F4:F10000,AI4)+SUMIFS(Адм!A4:A10000,Адм!N4:N10000,B371,Адм!F4:F10000,AI4)+SUMIFS(С.Х!A4:A9995,С.Х!N4:N9995,B371,С.Х!F4:F9995,AI4)+SUMIFS(новостр!A4:A9999,новостр!M4:M9999,B371,новостр!F4:F9999,AI4)+SUMIFS(авт!A4:A10004,авт!L4:L10004,B371,авт!F4:F10004,AI4)+SUMIFS(ЖС!A4:A10020,ЖС!R4:R10020,B371,ЖС!F4:F10020,AI4)+SUMIFS(Лес!A5:A9992,Лес!K5:K9992,B371,Лес!F5:F9992,AI4)+SUMIFS('степь '!A5:A9998,'степь '!J5:J9998,B371,'степь '!F5:F9998,AI4)+SUMIFS(Пр.откр.тер!A4:A9967,Пр.откр.тер!M4:M9967,B371,Пр.откр.тер!F4:F9967,AI4)</f>
        <v>0</v>
      </c>
      <c r="AJ28" s="27">
        <f>SUMIFS(произв!O4:O9995,произв!N4:N9995,B371,произв!F4:F9995,AI4)+SUMIFS(торг!O4:O10000,торг!N4:N10000,B371,торг!F4:F10000,AI4)+SUMIFS(склад!O4:O9995,склад!N4:N9995,B371,склад!F4:F9995,AI4)+SUMIFS('обр '!O4:O9999,'обр '!N4:N9999,B371,'обр '!F4:F9999,AI4)+SUMIFS(детс!O4:O10000,детс!N4:N10000,B371,детс!F4:F10000,AI4)+SUMIFS(культ!O4:O10000,культ!N4:N10000,B371,культ!F4:F10000,AI4)+SUMIFS(спорт!O4:O10000,спорт!N4:N10000,B371,спорт!F4:F10000,AI4)+SUMIFS(лечеб!O4:O10000,лечеб!N4:N10000,B371,лечеб!F4:F10000,AI4)+SUMIFS(Баня!O4:O10000,Баня!N4:N10000,B371,Баня!F4:F10000,AI4)+SUMIFS(Адм!O4:O10000,Адм!N4:N10000,B371,Адм!F4:F10000,AI4)+SUMIFS(С.Х!O4:O9995,С.Х!N4:N9995,B371,С.Х!F4:F9995,AI4)+SUMIFS(новостр!N4:N9999,новостр!M4:M9999,B371,новостр!F4:F9999,AI4)+SUMIFS(авт!K4:K10004,авт!L4:L10004,B371,авт!F4:F10004,AI4)+SUMIFS(ЖС!S4:S10020,ЖС!R4:R10020,B371,ЖС!F4:F10020,AI4)+SUMIFS(Лес!L5:L9992,Лес!K5:K9992,B371,Лес!F5:F9992,AI4)+SUMIFS('степь '!K5:K9998,'степь '!J5:J9998,B371,'степь '!F5:F9998,AI4)+SUMIFS(Пр.откр.тер!N4:N9967,Пр.откр.тер!M4:M9967,B371,Пр.откр.тер!F4:F9967,AI4)</f>
        <v>0</v>
      </c>
      <c r="AK28" s="27">
        <f>SUMIFS(произв!A4:A9995,произв!N4:N9995,B371,произв!F4:F9995,AK4)+SUMIFS(торг!A4:A10000,торг!N4:N10000,B371,торг!F4:F10000,AK4)+SUMIFS(склад!A4:A9995,склад!N4:N9995,B371,склад!F4:F9995,AK4)+SUMIFS('обр '!A4:A9999,'обр '!N4:N9999,B371,'обр '!F4:F9999,AK4)+SUMIFS(детс!A4:A10000,детс!N4:N10000,B371,детс!F4:F10000,AK4)+SUMIFS(культ!A4:A10000,культ!N4:N10000,B371,культ!F4:F10000,AK4)+SUMIFS(спорт!A4:A10000,спорт!N4:N10000,B371,спорт!F4:F10000,AK4)+SUMIFS(лечеб!A4:A10000,лечеб!N4:N10000,B371,лечеб!F4:F10000,AK4)+SUMIFS(Баня!A4:A10000,Баня!N4:N10000,B371,Баня!F4:F10000,AK4)+SUMIFS(Адм!A4:A10000,Адм!N4:N10000,B371,Адм!F4:F10000,AK4)+SUMIFS(С.Х!A4:A9995,С.Х!N4:N9995,B371,С.Х!F4:F9995,AK4)+SUMIFS(новостр!A4:A9999,новостр!M4:M9999,B371,новостр!F4:F9999,AK4)+SUMIFS(авт!A4:A10004,авт!L4:L10004,B371,авт!F4:F10004,AK4)+SUMIFS(ЖС!A4:A10020,ЖС!R4:R10020,B371,ЖС!F4:F10020,AK4)+SUMIFS(Лес!A5:A9992,Лес!K5:K9992,B371,Лес!F5:F9992,AK4)+SUMIFS('степь '!A5:A9998,'степь '!J5:J9998,B371,'степь '!F5:F9998,AK4)+SUMIFS(Пр.откр.тер!A4:A9967,Пр.откр.тер!M4:M9967,B371,Пр.откр.тер!F4:F9967,AK4)</f>
        <v>0</v>
      </c>
      <c r="AL28" s="27">
        <f>SUMIFS(произв!O4:O9995,произв!N4:N9995,B371,произв!F4:F9995,AK4)+SUMIFS(торг!O4:O10000,торг!N4:N10000,B371,торг!F4:F10000,AK4)+SUMIFS(склад!O4:O9995,склад!N4:N9995,B371,склад!F4:F9995,AK4)+SUMIFS('обр '!O4:O9999,'обр '!N4:N9999,B371,'обр '!F4:F9999,AK4)+SUMIFS(детс!O4:O10000,детс!N4:N10000,B371,детс!F4:F10000,AK4)+SUMIFS(культ!O4:O10000,культ!N4:N10000,B371,культ!F4:F10000,AK4)+SUMIFS(спорт!O4:O10000,спорт!N4:N10000,B371,спорт!F4:F10000,AK4)+SUMIFS(лечеб!O4:O10000,лечеб!N4:N10000,B371,лечеб!F4:F10000,AK4)+SUMIFS(Баня!O4:O10000,Баня!N4:N10000,B371,Баня!F4:F10000,AK4)+SUMIFS(Адм!O4:O10000,Адм!N4:N10000,B371,Адм!F4:F10000,AK4)+SUMIFS(С.Х!O4:O9995,С.Х!N4:N9995,B371,С.Х!F4:F9995,AK4)+SUMIFS(новостр!N4:N9999,новостр!M4:M9999,B371,новостр!F4:F9999,AK4)+SUMIFS(авт!K4:K10004,авт!L4:L10004,B371,авт!F4:F10004,AK4)+SUMIFS(ЖС!S4:S10020,ЖС!R4:R10020,B371,ЖС!F4:F10020,AK4)+SUMIFS(Лес!L5:L9992,Лес!K5:K9992,B371,Лес!F5:F9992,AK4)+SUMIFS('степь '!K5:K9998,'степь '!J5:J9998,B371,'степь '!F5:F9998,AK4)+SUMIFS(Пр.откр.тер!N4:N9967,Пр.откр.тер!M4:M9967,B371,Пр.откр.тер!F4:F9967,AK4)</f>
        <v>0</v>
      </c>
      <c r="AM28" s="27">
        <f>SUMIFS(произв!A4:A9995,произв!N4:N9995,B371,произв!F4:F9995,AM4)+SUMIFS(торг!A4:A10000,торг!N4:N10000,B371,торг!F4:F10000,AM4)+SUMIFS(склад!A4:A9995,склад!N4:N9995,B371,склад!F4:F9995,AM4)+SUMIFS('обр '!A4:A9999,'обр '!N4:N9999,B371,'обр '!F4:F9999,AM4)+SUMIFS(детс!A4:A10000,детс!N4:N10000,B371,детс!F4:F10000,AM4)+SUMIFS(культ!A4:A10000,культ!N4:N10000,B371,культ!F4:F10000,AM4)+SUMIFS(спорт!A4:A10000,спорт!N4:N10000,B371,спорт!F4:F10000,AM4)+SUMIFS(лечеб!A4:A10000,лечеб!N4:N10000,B371,лечеб!F4:F10000,AM4)+SUMIFS(Баня!A4:A10000,Баня!N4:N10000,B371,Баня!F4:F10000,AM4)+SUMIFS(Адм!A4:A10000,Адм!N4:N10000,B371,Адм!F4:F10000,AM4)+SUMIFS(С.Х!A4:A9995,С.Х!N4:N9995,B371,С.Х!F4:F9995,AM4)+SUMIFS(новостр!A4:A9999,новостр!M4:M9999,B371,новостр!F4:F9999,AM4)+SUMIFS(авт!A4:A10004,авт!L4:L10004,B371,авт!F4:F10004,AM4)+SUMIFS(ЖС!A4:A10020,ЖС!R4:R10020,B371,ЖС!F4:F10020,AM4)+SUMIFS(Лес!A5:A9992,Лес!K5:K9992,B371,Лес!F5:F9992,AM4)+SUMIFS('степь '!A5:A9998,'степь '!J5:J9998,B371,'степь '!F5:F9998,AM4)+SUMIFS(Пр.откр.тер!A4:A9967,Пр.откр.тер!M4:M9967,B371,Пр.откр.тер!F4:F9967,AM4)</f>
        <v>0</v>
      </c>
      <c r="AN28" s="27">
        <f>SUMIFS(произв!O4:O9995,произв!N4:N9995,B371,произв!F4:F9995,AM4)+SUMIFS(торг!O4:O10000,торг!N4:N10000,B371,торг!F4:F10000,AM4)+SUMIFS(склад!O4:O9995,склад!N4:N9995,B371,склад!F4:F9995,AM4)+SUMIFS('обр '!O4:O9999,'обр '!N4:N9999,B371,'обр '!F4:F9999,AM4)+SUMIFS(детс!O4:O10000,детс!N4:N10000,B371,детс!F4:F10000,AM4)+SUMIFS(культ!O4:O10000,культ!N4:N10000,B371,культ!F4:F10000,AM4)+SUMIFS(спорт!O4:O10000,спорт!N4:N10000,B371,спорт!F4:F10000,AM4)+SUMIFS(лечеб!O4:O10000,лечеб!N4:N10000,B371,лечеб!F4:F10000,AM4)+SUMIFS(Баня!O4:O10000,Баня!N4:N10000,B371,Баня!F4:F10000,AM4)+SUMIFS(Адм!O4:O10000,Адм!N4:N10000,B371,Адм!F4:F10000,AM4)+SUMIFS(С.Х!O4:O9995,С.Х!N4:N9995,B371,С.Х!F4:F9995,AM4)+SUMIFS(новостр!N4:N9999,новостр!M4:M9999,B371,новостр!F4:F9999,AM4)+SUMIFS(авт!K4:K10004,авт!L4:L10004,B371,авт!F4:F10004,AM4)+SUMIFS(ЖС!S4:S10020,ЖС!R4:R10020,B371,ЖС!F4:F10020,AM4)+SUMIFS(Лес!L5:L9992,Лес!K5:K9992,B371,Лес!F5:F9992,AM4)+SUMIFS('степь '!K5:K9998,'степь '!J5:J9998,B371,'степь '!F5:F9998,AM4)+SUMIFS(Пр.откр.тер!N4:N9967,Пр.откр.тер!M4:M9967,B371,Пр.откр.тер!F4:F9967,AM4)</f>
        <v>0</v>
      </c>
      <c r="AO28" s="27">
        <f>SUMIFS(произв!A4:A9995,произв!N4:N9995,B371,произв!F4:F9995,AO4)+SUMIFS(торг!A4:A10000,торг!N4:N10000,B371,торг!F4:F10000,AO4)+SUMIFS(склад!A4:A9995,склад!N4:N9995,B371,склад!F4:F9995,AO4)+SUMIFS('обр '!A4:A9999,'обр '!N4:N9999,B371,'обр '!F4:F9999,AO4)+SUMIFS(детс!A4:A10000,детс!N4:N10000,B371,детс!F4:F10000,AO4)+SUMIFS(культ!A4:A10000,культ!N4:N10000,B371,культ!F4:F10000,AO4)+SUMIFS(спорт!A4:A10000,спорт!N4:N10000,B371,спорт!F4:F10000,AO4)+SUMIFS(лечеб!A4:A10000,лечеб!N4:N10000,B371,лечеб!F4:F10000,AO4)+SUMIFS(Баня!A4:A10000,Баня!N4:N10000,B371,Баня!F4:F10000,AO4)+SUMIFS(Адм!A4:A10000,Адм!N4:N10000,B371,Адм!F4:F10000,AO4)+SUMIFS(С.Х!A4:A9995,С.Х!N4:N9995,B371,С.Х!F4:F9995,AO4)+SUMIFS(новостр!A4:A9999,новостр!M4:M9999,B371,новостр!F4:F9999,AO4)+SUMIFS(авт!A4:A10004,авт!L4:L10004,B371,авт!F4:F10004,AO4)+SUMIFS(ЖС!A4:A10020,ЖС!R4:R10020,B371,ЖС!F4:F10020,AO4)+SUMIFS(Лес!A5:A9992,Лес!K5:K9992,B371,Лес!F5:F9992,AO4)+SUMIFS('степь '!A5:A9998,'степь '!J5:J9998,B371,'степь '!F5:F9998,AO4)+SUMIFS(Пр.откр.тер!A4:A9967,Пр.откр.тер!M4:M9967,B371,Пр.откр.тер!F4:F9967,AO4)</f>
        <v>0</v>
      </c>
      <c r="AP28" s="27">
        <f>SUMIFS(произв!O4:O9995,произв!N4:N9995,B371,произв!F4:F9995,AO4)+SUMIFS(торг!O4:O10000,торг!N4:N10000,B371,торг!F4:F10000,AO4)+SUMIFS(склад!O4:O9995,склад!N4:N9995,B371,склад!F4:F9995,AO4)+SUMIFS('обр '!O4:O9999,'обр '!N4:N9999,B371,'обр '!F4:F9999,AO4)+SUMIFS(детс!O4:O10000,детс!N4:N10000,B371,детс!F4:F10000,AO4)+SUMIFS(культ!O4:O10000,культ!N4:N10000,B371,культ!F4:F10000,AO4)+SUMIFS(спорт!O4:O10000,спорт!N4:N10000,B371,спорт!F4:F10000,AO4)+SUMIFS(лечеб!O4:O10000,лечеб!N4:N10000,B371,лечеб!F4:F10000,AO4)+SUMIFS(Баня!O4:O10000,Баня!N4:N10000,B371,Баня!F4:F10000,AO4)+SUMIFS(Адм!O4:O10000,Адм!N4:N10000,B371,Адм!F4:F10000,AO4)+SUMIFS(С.Х!O4:O9995,С.Х!N4:N9995,B371,С.Х!F4:F9995,AO4)+SUMIFS(новостр!N4:N9999,новостр!M4:M9999,B371,новостр!F4:F9999,AO4)+SUMIFS(авт!K4:K10004,авт!L4:L10004,B371,авт!F4:F10004,AO4)+SUMIFS(ЖС!S4:S10020,ЖС!R4:R10020,B371,ЖС!F4:F10020,AO4)+SUMIFS(Лес!L5:L9992,Лес!K5:K9992,B371,Лес!F5:F9992,AO4)+SUMIFS('степь '!K5:K9998,'степь '!J5:J9998,B371,'степь '!F5:F9998,AO4)+SUMIFS(Пр.откр.тер!N4:N9967,Пр.откр.тер!M4:M9967,B371,Пр.откр.тер!F4:F9967,AO4)</f>
        <v>0</v>
      </c>
      <c r="AQ28" s="27">
        <f>SUMIFS(произв!A4:A9995,произв!N4:N9995,B371,произв!F4:F9995,AQ4)+SUMIFS(торг!A4:A10000,торг!N4:N10000,B371,торг!F4:F10000,AQ4)+SUMIFS(склад!A4:A9995,склад!N4:N9995,B371,склад!F4:F9995,AQ4)+SUMIFS('обр '!A4:A9999,'обр '!N4:N9999,B371,'обр '!F4:F9999,AQ4)+SUMIFS(детс!A4:A10000,детс!N4:N10000,B371,детс!F4:F10000,AQ4)+SUMIFS(культ!A4:A10000,культ!N4:N10000,B371,культ!F4:F10000,AQ4)+SUMIFS(спорт!A4:A10000,спорт!N4:N10000,B371,спорт!F4:F10000,AQ4)+SUMIFS(лечеб!A4:A10000,лечеб!N4:N10000,B371,лечеб!F4:F10000,AQ4)+SUMIFS(Баня!A4:A10000,Баня!N4:N10000,B371,Баня!F4:F10000,AQ4)+SUMIFS(Адм!A4:A10000,Адм!N4:N10000,B371,Адм!F4:F10000,AQ4)+SUMIFS(С.Х!A4:A9995,С.Х!N4:N9995,B371,С.Х!F4:F9995,AQ4)+SUMIFS(новостр!A4:A9999,новостр!M4:M9999,B371,новостр!F4:F9999,AQ4)+SUMIFS(авт!A4:A10004,авт!L4:L10004,B371,авт!F4:F10004,AQ4)+SUMIFS(ЖС!A4:A10020,ЖС!R4:R10020,B371,ЖС!F4:F10020,AQ4)+SUMIFS(Лес!A5:A9992,Лес!K5:K9992,B371,Лес!F5:F9992,AQ4)+SUMIFS('степь '!A5:A9998,'степь '!J5:J9998,B371,'степь '!F5:F9998,AQ4)+SUMIFS(Пр.откр.тер!A4:A9967,Пр.откр.тер!M4:M9967,B371,Пр.откр.тер!F4:F9967,AQ4)</f>
        <v>0</v>
      </c>
      <c r="AR28" s="27">
        <f>SUMIFS(произв!O4:O9995,произв!N4:N9995,B371,произв!F4:F9995,AQ4)+SUMIFS(торг!O4:O10000,торг!N4:N10000,B371,торг!F4:F10000,AQ4)+SUMIFS(склад!O4:O9995,склад!N4:N9995,B371,склад!F4:F9995,AQ4)+SUMIFS('обр '!O4:O9999,'обр '!N4:N9999,B371,'обр '!F4:F9999,AQ4)+SUMIFS(детс!O4:O10000,детс!N4:N10000,B371,детс!F4:F10000,AQ4)+SUMIFS(культ!O4:O10000,культ!N4:N10000,B371,культ!F4:F10000,AQ4)+SUMIFS(спорт!O4:O10000,спорт!N4:N10000,B371,спорт!F4:F10000,AQ4)+SUMIFS(лечеб!O4:O10000,лечеб!N4:N10000,B371,лечеб!F4:F10000,AQ4)+SUMIFS(Баня!O4:O10000,Баня!N4:N10000,B371,Баня!F4:F10000,AQ4)+SUMIFS(Адм!O4:O10000,Адм!N4:N10000,B371,Адм!F4:F10000,AQ4)+SUMIFS(С.Х!O4:O9995,С.Х!N4:N9995,B371,С.Х!F4:F9995,AQ4)+SUMIFS(новостр!N4:N9999,новостр!M4:M9999,B371,новостр!F4:F9999,AQ4)+SUMIFS(авт!K4:K10004,авт!L4:L10004,B371,авт!F4:F10004,AQ4)+SUMIFS(ЖС!S4:S10020,ЖС!R4:R10020,B371,ЖС!F4:F10020,AQ4)+SUMIFS(Лес!L5:L9992,Лес!K5:K9992,B371,Лес!F5:F9992,AQ4)+SUMIFS('степь '!K5:K9998,'степь '!J5:J9998,B371,'степь '!F5:F9998,AQ4)+SUMIFS(Пр.откр.тер!N4:N9967,Пр.откр.тер!M4:M9967,B371,Пр.откр.тер!F4:F9967,AQ4)</f>
        <v>0</v>
      </c>
      <c r="AS28" s="27">
        <f>SUMIFS(произв!A4:A9995,произв!N4:N9995,B371,произв!F4:F9995,AS4)+SUMIFS(торг!A4:A10000,торг!N4:N10000,B371,торг!F4:F10000,AS4)+SUMIFS(склад!A4:A9995,склад!N4:N9995,B371,склад!F4:F9995,AS4)+SUMIFS('обр '!A4:A9999,'обр '!N4:N9999,B371,'обр '!F4:F9999,AS4)+SUMIFS(детс!A4:A10000,детс!N4:N10000,B371,детс!F4:F10000,AS4)+SUMIFS(культ!A4:A10000,культ!N4:N10000,B371,культ!F4:F10000,AS4)+SUMIFS(спорт!A4:A10000,спорт!N4:N10000,B371,спорт!F4:F10000,AS4)+SUMIFS(лечеб!A4:A10000,лечеб!N4:N10000,B371,лечеб!F4:F10000,AS4)+SUMIFS(Баня!A4:A10000,Баня!N4:N10000,B371,Баня!F4:F10000,AS4)+SUMIFS(Адм!A4:A10000,Адм!N4:N10000,B371,Адм!F4:F10000,AS4)+SUMIFS(С.Х!A4:A9995,С.Х!N4:N9995,B371,С.Х!F4:F9995,AS4)+SUMIFS(новостр!A4:A9999,новостр!M4:M9999,B371,новостр!F4:F9999,AS4)+SUMIFS(авт!A4:A10004,авт!L4:L10004,B371,авт!F4:F10004,AS4)+SUMIFS(ЖС!A4:A10020,ЖС!R4:R10020,B371,ЖС!F4:F10020,AS4)+SUMIFS(Лес!A5:A9992,Лес!K5:K9992,B371,Лес!F5:F9992,AS4)+SUMIFS('степь '!A5:A9998,'степь '!J5:J9998,B371,'степь '!F5:F9998,AS4)+SUMIFS(Пр.откр.тер!A4:A9967,Пр.откр.тер!M4:M9967,B371,Пр.откр.тер!F4:F9967,AS4)</f>
        <v>0</v>
      </c>
      <c r="AT28" s="27">
        <f>SUMIFS(произв!O4:O9995,произв!N4:N9995,B371,произв!F4:F9995,AS4)+SUMIFS(торг!O4:O10000,торг!N4:N10000,B371,торг!F4:F10000,AS4)+SUMIFS(склад!O4:O9995,склад!N4:N9995,B371,склад!F4:F9995,AS4)+SUMIFS('обр '!O4:O9999,'обр '!N4:N9999,B371,'обр '!F4:F9999,AS4)+SUMIFS(детс!O4:O10000,детс!N4:N10000,B371,детс!F4:F10000,AS4)+SUMIFS(культ!O4:O10000,культ!N4:N10000,B371,культ!F4:F10000,AS4)+SUMIFS(спорт!O4:O10000,спорт!N4:N10000,B371,спорт!F4:F10000,AS4)+SUMIFS(лечеб!O4:O10000,лечеб!N4:N10000,B371,лечеб!F4:F10000,AS4)+SUMIFS(Баня!O4:O10000,Баня!N4:N10000,B371,Баня!F4:F10000,AS4)+SUMIFS(Адм!O4:O10000,Адм!N4:N10000,B371,Адм!F4:F10000,AS4)+SUMIFS(С.Х!O4:O9995,С.Х!N4:N9995,B371,С.Х!F4:F9995,AS4)+SUMIFS(новостр!N4:N9999,новостр!M4:M9999,B371,новостр!F4:F9999,AS4)+SUMIFS(авт!K4:K10004,авт!L4:L10004,B371,авт!F4:F10004,AS4)+SUMIFS(ЖС!S4:S10020,ЖС!R4:R10020,B371,ЖС!F4:F10020,AS4)+SUMIFS(Лес!L5:L9992,Лес!K5:K9992,B371,Лес!F5:F9992,AS4)+SUMIFS('степь '!K5:K9998,'степь '!J5:J9998,B371,'степь '!F5:F9998,AS4)+SUMIFS(Пр.откр.тер!N4:N9967,Пр.откр.тер!M4:M9967,B371,Пр.откр.тер!F4:F9967,AS4)</f>
        <v>0</v>
      </c>
      <c r="AU28" s="27">
        <f>SUMIFS(произв!A4:A9995,произв!N4:N9995,B371,произв!F4:F9995,AU4)+SUMIFS(торг!A4:A10000,торг!N4:N10000,B371,торг!F4:F10000,AU4)+SUMIFS(склад!A4:A9995,склад!N4:N9995,B371,склад!F4:F9995,AU4)+SUMIFS('обр '!A4:A9999,'обр '!N4:N9999,B371,'обр '!F4:F9999,AU4)+SUMIFS(детс!A4:A10000,детс!N4:N10000,B371,детс!F4:F10000,AU4)+SUMIFS(культ!A4:A10000,культ!N4:N10000,B371,культ!F4:F10000,AU4)+SUMIFS(спорт!A4:A10000,спорт!N4:N10000,B371,спорт!F4:F10000,AU4)+SUMIFS(лечеб!A4:A10000,лечеб!N4:N10000,B371,лечеб!F4:F10000,AU4)+SUMIFS(Баня!A4:A10000,Баня!N4:N10000,B371,Баня!F4:F10000,AU4)+SUMIFS(Адм!A4:A10000,Адм!N4:N10000,B371,Адм!F4:F10000,AU4)+SUMIFS(С.Х!A4:A9995,С.Х!N4:N9995,B371,С.Х!F4:F9995,AU4)+SUMIFS(новостр!A4:A9999,новостр!M4:M9999,B371,новостр!F4:F9999,AU4)+SUMIFS(авт!A4:A10004,авт!L4:L10004,B371,авт!F4:F10004,AU4)+SUMIFS(ЖС!A4:A10020,ЖС!R4:R10020,B371,ЖС!F4:F10020,AU4)+SUMIFS(Лес!A5:A9992,Лес!K5:K9992,B371,Лес!F5:F9992,AU4)+SUMIFS('степь '!A5:A9998,'степь '!J5:J9998,B371,'степь '!F5:F9998,AU4)+SUMIFS(Пр.откр.тер!A4:A9967,Пр.откр.тер!M4:M9967,B371,Пр.откр.тер!F4:F9967,AU4)</f>
        <v>0</v>
      </c>
      <c r="AV28" s="27">
        <f>SUMIFS(произв!O4:O9995,произв!N4:N9995,B371,произв!F4:F9995,AU4)+SUMIFS(торг!O4:O10000,торг!N4:N10000,B371,торг!F4:F10000,AU4)+SUMIFS(склад!O4:O9995,склад!N4:N9995,B371,склад!F4:F9995,AU4)+SUMIFS('обр '!O4:O9999,'обр '!N4:N9999,B371,'обр '!F4:F9999,AU4)+SUMIFS(детс!O4:O10000,детс!N4:N10000,B371,детс!F4:F10000,AU4)+SUMIFS(культ!O4:O10000,культ!N4:N10000,B371,культ!F4:F10000,AU4)+SUMIFS(спорт!O4:O10000,спорт!N4:N10000,B371,спорт!F4:F10000,AU4)+SUMIFS(лечеб!O4:O10000,лечеб!N4:N10000,B371,лечеб!F4:F10000,AU4)+SUMIFS(Баня!O4:O10000,Баня!N4:N10000,B371,Баня!F4:F10000,AU4)+SUMIFS(Адм!O4:O10000,Адм!N4:N10000,B371,Адм!F4:F10000,AU4)+SUMIFS(С.Х!O4:O9995,С.Х!N4:N9995,B371,С.Х!F4:F9995,AU4)+SUMIFS(новостр!N4:N9999,новостр!M4:M9999,B371,новостр!F4:F9999,AU4)+SUMIFS(авт!K4:K10004,авт!L4:L10004,B371,авт!F4:F10004,AU4)+SUMIFS(ЖС!S4:S10020,ЖС!R4:R10020,B371,ЖС!F4:F10020,AU4)+SUMIFS(Лес!L5:L9992,Лес!K5:K9992,B371,Лес!F5:F9992,AU4)+SUMIFS('степь '!K5:K9998,'степь '!J5:J9998,B371,'степь '!F5:F9998,AU4)+SUMIFS(Пр.откр.тер!N4:N9967,Пр.откр.тер!M4:M9967,B371,Пр.откр.тер!F4:F9967,AU4)</f>
        <v>0</v>
      </c>
    </row>
    <row r="29" spans="1:90" ht="16.5" thickBot="1">
      <c r="A29" s="236" t="s">
        <v>183</v>
      </c>
      <c r="B29" s="236" t="s">
        <v>184</v>
      </c>
      <c r="C29" s="432">
        <f t="shared" si="6"/>
        <v>0</v>
      </c>
      <c r="D29" s="2309">
        <f t="shared" si="3"/>
        <v>0</v>
      </c>
      <c r="E29" s="481">
        <v>0</v>
      </c>
      <c r="F29" s="482">
        <v>0</v>
      </c>
      <c r="G29" s="2352">
        <f>C29/C48*100%</f>
        <v>0</v>
      </c>
      <c r="H29" s="2353">
        <f>D29/D48*100%</f>
        <v>0</v>
      </c>
      <c r="I29" s="465">
        <f>SUMIFS(произв!A4:A9995,произв!N4:N9995,B372,произв!F4:F9995,I4)+SUMIFS(торг!A4:A10000,торг!N4:N10000,B372,торг!F4:F10000,I4)+SUMIFS(склад!A4:A9995,склад!N4:N9995,B372,склад!F4:F9995,I4)+SUMIFS('обр '!A4:A9999,'обр '!N4:N9999,B372,'обр '!F4:F9999,I4)+SUMIFS(детс!A4:A10000,детс!N4:N10000,B372,детс!F4:F10000,I4)+SUMIFS(культ!A4:A10000,культ!N4:N10000,B372,культ!F4:F10000,I4)+SUMIFS(спорт!A4:A10000,спорт!N4:N10000,B372,спорт!F4:F10000,I4)+SUMIFS(лечеб!A4:A10000,лечеб!N4:N10000,B372,лечеб!F4:F10000,I4)+SUMIFS(Баня!A4:A10000,Баня!N4:N10000,B372,Баня!F4:F10000,I4)+SUMIFS(Адм!A4:A10000,Адм!N4:N10000,B372,Адм!F4:F10000,I4)+SUMIFS(С.Х!A4:A9995,С.Х!N4:N9995,B372,С.Х!F4:F9995,I4)+SUMIFS(новостр!A4:A9999,новостр!M4:M9999,B372,новостр!F4:F9999,I4)+SUMIFS(авт!A4:A10004,авт!L4:L10004,B372,авт!F4:F10004,I4)+SUMIFS(ЖС!A4:A10020,ЖС!R4:R10020,B372,ЖС!F4:F10020,I4)+SUMIFS(Лес!A5:A9992,Лес!K5:K9992,B372,Лес!F5:F9992,I4)+SUMIFS('степь '!A5:A9998,'степь '!J5:J9998,B372,'степь '!F5:F9998,I4)+SUMIFS(Пр.откр.тер!A4:A9967,Пр.откр.тер!M4:M9967,B372,Пр.откр.тер!F4:F9967,I4)</f>
        <v>0</v>
      </c>
      <c r="J29" s="25">
        <f>SUMIFS(произв!O4:O9995,произв!N4:N9995,B372,произв!F4:F9995,I4)+SUMIFS(торг!O4:O10000,торг!N4:N10000,B372,торг!F4:F10000,I4)+SUMIFS(склад!O4:O9995,склад!N4:N9995,B372,склад!F4:F9995,I4)+SUMIFS('обр '!O4:O9999,'обр '!N4:N9999,B372,'обр '!F4:F9999,I4)+SUMIFS(детс!O4:O10000,детс!N4:N10000,B372,детс!F4:F10000,I4)+SUMIFS(культ!O4:O10000,культ!N4:N10000,B372,культ!F4:F10000,I4)+SUMIFS(спорт!O4:O10000,спорт!N4:N10000,B372,спорт!F4:F10000,I4)+SUMIFS(лечеб!O4:O10000,лечеб!N4:N10000,B372,лечеб!F4:F10000,I4)+SUMIFS(Баня!O4:O10000,Баня!N4:N10000,B372,Баня!F4:F10000,I4)+SUMIFS(Адм!O4:O10000,Адм!N4:N10000,B372,Адм!F4:F10000,I4)+SUMIFS(С.Х!O4:O9995,С.Х!N4:N9995,B372,С.Х!F4:F9995,I4)+SUMIFS(новостр!N4:N9999,новостр!M4:M9999,B372,новостр!F4:F9999,I4)+SUMIFS(авт!K4:K10004,авт!L4:L10004,B372,авт!F4:F10004,I4)+SUMIFS(ЖС!S4:S10020,ЖС!R4:R10020,B372,ЖС!F4:F10020,I4)+SUMIFS(Лес!L5:L9992,Лес!K5:K9992,B372,Лес!F5:F9992,I4)+SUMIFS('степь '!K5:K9998,'степь '!J5:J9998,B372,'степь '!F5:F9998,I4)+SUMIFS(Пр.откр.тер!N4:N9967,Пр.откр.тер!M4:M9967,B372,Пр.откр.тер!F4:F9967,I4)</f>
        <v>0</v>
      </c>
      <c r="K29" s="26">
        <f>SUMIFS(произв!A4:A9995,произв!N4:N9995,B372,произв!F4:F9995,K4)+SUMIFS(торг!A4:A10000,торг!N4:N10000,B372,торг!F4:F10000,K4)+SUMIFS(склад!A4:A9995,склад!N4:N9995,B372,склад!F4:F9995,K4)+SUMIFS('обр '!A4:A9999,'обр '!N4:N9999,B372,'обр '!F4:F9999,K4)+SUMIFS(детс!A4:A10000,детс!N4:N10000,B372,детс!F4:F10000,K4)+SUMIFS(культ!A4:A10000,культ!N4:N10000,B372,культ!F4:F10000,K4)+SUMIFS(спорт!A4:A10000,спорт!N4:N10000,B372,спорт!F4:F10000,K4)+SUMIFS(лечеб!A4:A10000,лечеб!N4:N10000,B372,лечеб!F4:F10000,K4)+SUMIFS(Баня!A4:A10000,Баня!N4:N10000,B372,Баня!F4:F10000,K4)+SUMIFS(Адм!A4:A10000,Адм!N4:N10000,B372,Адм!F4:F10000,K4)+SUMIFS(С.Х!A4:A9995,С.Х!N4:N9995,B372,С.Х!F4:F9995,K4)+SUMIFS(новостр!A4:A9999,новостр!M4:M9999,B372,новостр!F4:F9999,K4)+SUMIFS(авт!A4:A10004,авт!L4:L10004,B372,авт!F4:F10004,K4)+SUMIFS(ЖС!A4:A10020,ЖС!R4:R10020,B372,ЖС!F4:F10020,K4)+SUMIFS(Лес!A5:A9992,Лес!K5:K9992,B372,Лес!F5:F9992,K4)+SUMIFS('степь '!A5:A9998,'степь '!J5:J9998,B372,'степь '!F5:F9998,K4)+SUMIFS(Пр.откр.тер!A4:A9967,Пр.откр.тер!M4:M9967,B372,Пр.откр.тер!F4:F9967,K4)</f>
        <v>0</v>
      </c>
      <c r="L29" s="27">
        <f>SUMIFS(произв!O4:O9995,произв!N4:N9995,B372,произв!F4:F9995,K4)+SUMIFS(торг!O4:O10000,торг!N4:N10000,B372,торг!F4:F10000,K4)+SUMIFS(склад!O4:O9995,склад!N4:N9995,B372,склад!F4:F9995,K4)+SUMIFS('обр '!O4:O9999,'обр '!N4:N9999,B372,'обр '!F4:F9999,K4)+SUMIFS(детс!O4:O10000,детс!N4:N10000,B372,детс!F4:F10000,K4)+SUMIFS(культ!O4:O10000,культ!N4:N10000,B372,культ!F4:F10000,K4)+SUMIFS(спорт!O4:O10000,спорт!N4:N10000,B372,спорт!F4:F10000,K4)+SUMIFS(лечеб!O4:O10000,лечеб!N4:N10000,B372,лечеб!F4:F10000,K4)+SUMIFS(Баня!O4:O10000,Баня!N4:N10000,B372,Баня!F4:F10000,K4)+SUMIFS(Адм!O4:O10000,Адм!N4:N10000,B372,Адм!F4:F10000,K4)+SUMIFS(С.Х!O4:O9995,С.Х!N4:N9995,B372,С.Х!F4:F9995,K4)+SUMIFS(новостр!N4:N9999,новостр!M4:M9999,B372,новостр!F4:F9999,K4)+SUMIFS(авт!K4:K10004,авт!L4:L10004,B372,авт!F4:F10004,K4)+SUMIFS(ЖС!S4:S10020,ЖС!R4:R10020,B372,ЖС!F4:F10020,K4)+SUMIFS(Лес!L5:L9992,Лес!K5:K9992,B372,Лес!F5:F9992,K4)+SUMIFS('степь '!K5:K9998,'степь '!J5:J9998,B372,'степь '!F5:F9998,K4)+SUMIFS(Пр.откр.тер!N4:N9967,Пр.откр.тер!M4:M9967,B372,Пр.откр.тер!F4:F9967,K4)</f>
        <v>0</v>
      </c>
      <c r="M29" s="27">
        <f>SUMIFS(произв!A4:A9995,произв!N4:N9995,B372,произв!F4:F9995,M4)+SUMIFS(торг!A4:A10000,торг!N4:N10000,B372,торг!F4:F10000,M4)+SUMIFS(склад!A4:A9995,склад!N4:N9995,B372,склад!F4:F9995,M4)+SUMIFS('обр '!A4:A9999,'обр '!N4:N9999,B372,'обр '!F4:F9999,M4)+SUMIFS(детс!A4:A10000,детс!N4:N10000,B372,детс!F4:F10000,M4)+SUMIFS(культ!A4:A10000,культ!N4:N10000,B372,культ!F4:F10000,M4)+SUMIFS(спорт!A4:A10000,спорт!N4:N10000,B372,спорт!F4:F10000,M4)+SUMIFS(лечеб!A4:A10000,лечеб!N4:N10000,B372,лечеб!F4:F10000,M4)+SUMIFS(Баня!A4:A10000,Баня!N4:N10000,B372,Баня!F4:F10000,M4)+SUMIFS(Адм!A4:A10000,Адм!N4:N10000,B372,Адм!F4:F10000,M4)+SUMIFS(С.Х!A4:A9995,С.Х!N4:N9995,B372,С.Х!F4:F9995,M4)+SUMIFS(новостр!A4:A9999,новостр!M4:M9999,B372,новостр!F4:F9999,M4)+SUMIFS(авт!A4:A10004,авт!L4:L10004,B372,авт!F4:F10004,M4)+SUMIFS(ЖС!A4:A10020,ЖС!R4:R10020,B372,ЖС!F4:F10020,M4)+SUMIFS(Лес!A5:A9992,Лес!K5:K9992,B372,Лес!F5:F9992,M4)+SUMIFS('степь '!A5:A9998,'степь '!J5:J9998,B372,'степь '!F5:F9998,M4)+SUMIFS(Пр.откр.тер!A4:A9967,Пр.откр.тер!M4:M9967,B372,Пр.откр.тер!F4:F9967,M4)</f>
        <v>0</v>
      </c>
      <c r="N29" s="27">
        <f>SUMIFS(произв!O4:O9995,произв!N4:N9995,B372,произв!F4:F9995,M4)+SUMIFS(торг!O4:O10000,торг!N4:N10000,B372,торг!F4:F10000,M4)+SUMIFS(склад!O4:O9995,склад!N4:N9995,B372,склад!F4:F9995,M4)+SUMIFS('обр '!O4:O9999,'обр '!N4:N9999,B372,'обр '!F4:F9999,M4)+SUMIFS(детс!O4:O10000,детс!N4:N10000,B372,детс!F4:F10000,M4)+SUMIFS(культ!O4:O10000,культ!N4:N10000,B372,культ!F4:F10000,M4)+SUMIFS(спорт!O4:O10000,спорт!N4:N10000,B372,спорт!F4:F10000,M4)+SUMIFS(лечеб!O4:O10000,лечеб!N4:N10000,B372,лечеб!F4:F10000,M4)+SUMIFS(Баня!O4:O10000,Баня!N4:N10000,B372,Баня!F4:F10000,M4)+SUMIFS(Адм!O4:O10000,Адм!N4:N10000,B372,Адм!F4:F10000,M4)+SUMIFS(С.Х!O4:O9995,С.Х!N4:N9995,B372,С.Х!F4:F9995,M4)+SUMIFS(новостр!N4:N9999,новостр!M4:M9999,B372,новостр!F4:F9999,M4)+SUMIFS(авт!K4:K10004,авт!L4:L10004,B372,авт!F4:F10004,M4)+SUMIFS(ЖС!S4:S10020,ЖС!R4:R10020,B372,ЖС!F4:F10020,M4)+SUMIFS(Лес!L5:L9992,Лес!K5:K9992,B372,Лес!F5:F9992,M4)+SUMIFS('степь '!K5:K9998,'степь '!J5:J9998,B372,'степь '!F5:F9998,M4)+SUMIFS(Пр.откр.тер!N4:N9967,Пр.откр.тер!M4:M9967,B372,Пр.откр.тер!F4:F9967,M4)</f>
        <v>0</v>
      </c>
      <c r="O29" s="27">
        <f>SUMIFS(произв!A4:A9995,произв!N4:N9995,B372,произв!F4:F9995,O4)+SUMIFS(торг!A4:A10000,торг!N4:N10000,B372,торг!F4:F10000,O4)+SUMIFS(склад!A4:A9995,склад!N4:N9995,B372,склад!F4:F9995,O4)+SUMIFS('обр '!A4:A9999,'обр '!N4:N9999,B372,'обр '!F4:F9999,O4)+SUMIFS(детс!A4:A10000,детс!N4:N10000,B372,детс!F4:F10000,O4)+SUMIFS(культ!A4:A10000,культ!N4:N10000,B372,культ!F4:F10000,O4)+SUMIFS(спорт!A4:A10000,спорт!N4:N10000,B372,спорт!F4:F10000,O4)+SUMIFS(лечеб!A4:A10000,лечеб!N4:N10000,B372,лечеб!F4:F10000,O4)+SUMIFS(Баня!A4:A10000,Баня!N4:N10000,B372,Баня!F4:F10000,O4)+SUMIFS(Адм!A4:A10000,Адм!N4:N10000,B372,Адм!F4:F10000,O4)+SUMIFS(С.Х!A4:A9995,С.Х!N4:N9995,B372,С.Х!F4:F9995,O4)+SUMIFS(новостр!A4:A9999,новостр!M4:M9999,B372,новостр!F4:F9999,O4)+SUMIFS(авт!A4:A10004,авт!L4:L10004,B372,авт!F4:F10004,O4)+SUMIFS(ЖС!A4:A10020,ЖС!R4:R10020,B372,ЖС!F4:F10020,O4)+SUMIFS(Лес!A5:A9992,Лес!K5:K9992,B372,Лес!F5:F9992,O4)+SUMIFS('степь '!A5:A9998,'степь '!J5:J9998,B372,'степь '!F5:F9998,O4)+SUMIFS(Пр.откр.тер!A4:A9967,Пр.откр.тер!M4:M9967,B372,Пр.откр.тер!F4:F9967,O4)</f>
        <v>0</v>
      </c>
      <c r="P29" s="27">
        <f>SUMIFS(произв!O4:O9995,произв!N4:N9995,B372,произв!F4:F9995,O4)+SUMIFS(торг!O4:O10000,торг!N4:N10000,B372,торг!F4:F10000,O4)+SUMIFS(склад!O4:O9995,склад!N4:N9995,B372,склад!F4:F9995,O4)+SUMIFS('обр '!O4:O9999,'обр '!N4:N9999,B372,'обр '!F4:F9999,O4)+SUMIFS(детс!O4:O10000,детс!N4:N10000,B372,детс!F4:F10000,O4)+SUMIFS(культ!O4:O10000,культ!N4:N10000,B372,культ!F4:F10000,O4)+SUMIFS(спорт!O4:O10000,спорт!N4:N10000,B372,спорт!F4:F10000,O4)+SUMIFS(лечеб!O4:O10000,лечеб!N4:N10000,B372,лечеб!F4:F10000,O4)+SUMIFS(Баня!O4:O10000,Баня!N4:N10000,B372,Баня!F4:F10000,O4)+SUMIFS(Адм!O4:O10000,Адм!N4:N10000,B372,Адм!F4:F10000,O4)+SUMIFS(С.Х!O4:O9995,С.Х!N4:N9995,B372,С.Х!F4:F9995,O4)+SUMIFS(новостр!N4:N9999,новостр!M4:M9999,B372,новостр!F4:F9999,O4)+SUMIFS(авт!K4:K10004,авт!L4:L10004,B372,авт!F4:F10004,O4)+SUMIFS(ЖС!S4:S10020,ЖС!R4:R10020,B372,ЖС!F4:F10020,O4)+SUMIFS(Лес!L5:L9992,Лес!K5:K9992,B372,Лес!F5:F9992,O4)+SUMIFS('степь '!K5:K9998,'степь '!J5:J9998,B372,'степь '!F5:F9998,O4)+SUMIFS(Пр.откр.тер!N4:N9967,Пр.откр.тер!M4:M9967,B372,Пр.откр.тер!F4:F9967,O4)</f>
        <v>0</v>
      </c>
      <c r="Q29" s="27">
        <f>SUMIFS(произв!A4:A9995,произв!N4:N9995,B372,произв!F4:F9995,Q4)+SUMIFS(торг!A4:A10000,торг!N4:N10000,B372,торг!F4:F10000,Q4)+SUMIFS(склад!A4:A9995,склад!N4:N9995,B372,склад!F4:F9995,Q4)+SUMIFS('обр '!A4:A9999,'обр '!N4:N9999,B372,'обр '!F4:F9999,Q4)+SUMIFS(детс!A4:A10000,детс!N4:N10000,B372,детс!F4:F10000,Q4)+SUMIFS(культ!A4:A10000,культ!N4:N10000,B372,культ!F4:F10000,Q4)+SUMIFS(спорт!A4:A10000,спорт!N4:N10000,B372,спорт!F4:F10000,Q4)+SUMIFS(лечеб!A4:A10000,лечеб!N4:N10000,B372,лечеб!F4:F10000,Q4)+SUMIFS(Баня!A4:A10000,Баня!N4:N10000,B372,Баня!F4:F10000,Q4)+SUMIFS(Адм!A4:A10000,Адм!N4:N10000,B372,Адм!F4:F10000,Q4)+SUMIFS(С.Х!A4:A9995,С.Х!N4:N9995,B372,С.Х!F4:F9995,Q4)+SUMIFS(новостр!A4:A9999,новостр!M4:M9999,B372,новостр!F4:F9999,Q4)+SUMIFS(авт!A4:A10004,авт!L4:L10004,B372,авт!F4:F10004,Q4)+SUMIFS(ЖС!A4:A10020,ЖС!R4:R10020,B372,ЖС!F4:F10020,Q4)+SUMIFS(Лес!A5:A9992,Лес!K5:K9992,B372,Лес!F5:F9992,Q4)+SUMIFS('степь '!A5:A9998,'степь '!J5:J9998,B372,'степь '!F5:F9998,Q4)+SUMIFS(Пр.откр.тер!A4:A9967,Пр.откр.тер!M4:M9967,B372,Пр.откр.тер!F4:F9967,Q4)</f>
        <v>0</v>
      </c>
      <c r="R29" s="27">
        <f>SUMIFS(произв!O4:O9995,произв!N4:N9995,B372,произв!F4:F9995,Q4)+SUMIFS(торг!O4:O10000,торг!N4:N10000,B372,торг!F4:F10000,Q4)+SUMIFS(склад!O4:O9995,склад!N4:N9995,B372,склад!F4:F9995,Q4)+SUMIFS('обр '!O4:O9999,'обр '!N4:N9999,B372,'обр '!F4:F9999,Q4)+SUMIFS(детс!O4:O10000,детс!N4:N10000,B372,детс!F4:F10000,Q4)+SUMIFS(культ!O4:O10000,культ!N4:N10000,B372,культ!F4:F10000,Q4)+SUMIFS(спорт!O4:O10000,спорт!N4:N10000,B372,спорт!F4:F10000,Q4)+SUMIFS(лечеб!O4:O10000,лечеб!N4:N10000,B372,лечеб!F4:F10000,Q4)+SUMIFS(Баня!O4:O10000,Баня!N4:N10000,B372,Баня!F4:F10000,Q4)+SUMIFS(Адм!O4:O10000,Адм!N4:N10000,B372,Адм!F4:F10000,Q4)+SUMIFS(С.Х!O4:O9995,С.Х!N4:N9995,B372,С.Х!F4:F9995,Q4)+SUMIFS(новостр!N4:N9999,новостр!M4:M9999,B372,новостр!F4:F9999,Q4)+SUMIFS(авт!K4:K10004,авт!L4:L10004,B372,авт!F4:F10004,Q4)+SUMIFS(ЖС!S4:S10020,ЖС!R4:R10020,B372,ЖС!F4:F10020,Q4)+SUMIFS(Лес!L5:L9992,Лес!K5:K9992,B372,Лес!F5:F9992,Q4)+SUMIFS('степь '!K5:K9998,'степь '!J5:J9998,B372,'степь '!F5:F9998,Q4)+SUMIFS(Пр.откр.тер!N4:N9967,Пр.откр.тер!M4:M9967,B372,Пр.откр.тер!F4:F9967,Q4)</f>
        <v>0</v>
      </c>
      <c r="S29" s="27">
        <f>SUMIFS(произв!A4:A9995,произв!N4:N9995,B372,произв!F4:F9995,S4)+SUMIFS(торг!A4:A10000,торг!N4:N10000,B372,торг!F4:F10000,S4)+SUMIFS(склад!A4:A9995,склад!N4:N9995,B372,склад!F4:F9995,S4)+SUMIFS('обр '!A4:A9999,'обр '!N4:N9999,B372,'обр '!F4:F9999,S4)+SUMIFS(детс!A4:A10000,детс!N4:N10000,B372,детс!F4:F10000,S4)+SUMIFS(культ!A4:A10000,культ!N4:N10000,B372,культ!F4:F10000,S4)+SUMIFS(спорт!A4:A10000,спорт!N4:N10000,B372,спорт!F4:F10000,S4)+SUMIFS(лечеб!A4:A10000,лечеб!N4:N10000,B372,лечеб!F4:F10000,S4)+SUMIFS(Баня!A4:A10000,Баня!N4:N10000,B372,Баня!F4:F10000,S4)+SUMIFS(Адм!A4:A10000,Адм!N4:N10000,B372,Адм!F4:F10000,S4)+SUMIFS(С.Х!A4:A9995,С.Х!N4:N9995,B372,С.Х!F4:F9995,S4)+SUMIFS(новостр!A4:A9999,новостр!M4:M9999,B372,новостр!F4:F9999,S4)+SUMIFS(авт!A4:A10004,авт!L4:L10004,B372,авт!F4:F10004,S4)+SUMIFS(ЖС!A4:A10020,ЖС!R4:R10020,B372,ЖС!F4:F10020,S4)+SUMIFS(Лес!A5:A9992,Лес!K5:K9992,B372,Лес!F5:F9992,S4)+SUMIFS('степь '!A5:A9998,'степь '!J5:J9998,B372,'степь '!F5:F9998,S4)+SUMIFS(Пр.откр.тер!A4:A9967,Пр.откр.тер!M4:M9967,B372,Пр.откр.тер!F4:F9967,S4)</f>
        <v>0</v>
      </c>
      <c r="T29" s="27">
        <f>SUMIFS(произв!O4:O9995,произв!N4:N9995,B372,произв!F4:F9995,S4)+SUMIFS(торг!O4:O10000,торг!N4:N10000,B372,торг!F4:F10000,S4)+SUMIFS(склад!O4:O9995,склад!N4:N9995,B372,склад!F4:F9995,S4)+SUMIFS('обр '!O4:O9999,'обр '!N4:N9999,B372,'обр '!F4:F9999,S4)+SUMIFS(детс!O4:O10000,детс!N4:N10000,B372,детс!F4:F10000,S4)+SUMIFS(культ!O4:O10000,культ!N4:N10000,B372,культ!F4:F10000,S4)+SUMIFS(спорт!O4:O10000,спорт!N4:N10000,B372,спорт!F4:F10000,S4)+SUMIFS(лечеб!O4:O10000,лечеб!N4:N10000,B372,лечеб!F4:F10000,S4)+SUMIFS(Баня!O4:O10000,Баня!N4:N10000,B372,Баня!F4:F10000,S4)+SUMIFS(Адм!O4:O10000,Адм!N4:N10000,B372,Адм!F4:F10000,S4)+SUMIFS(С.Х!O4:O9995,С.Х!N4:N9995,B372,С.Х!F4:F9995,S4)+SUMIFS(новостр!N4:N9999,новостр!M4:M9999,B372,новостр!F4:F9999,S4)+SUMIFS(авт!K4:K10004,авт!L4:L10004,B372,авт!F4:F10004,S4)+SUMIFS(ЖС!S4:S10020,ЖС!R4:R10020,B372,ЖС!F4:F10020,S4)+SUMIFS(Лес!L5:L9992,Лес!K5:K9992,B372,Лес!F5:F9992,S4)+SUMIFS('степь '!K5:K9998,'степь '!J5:J9998,B372,'степь '!F5:F9998,S4)+SUMIFS(Пр.откр.тер!N4:N9967,Пр.откр.тер!M4:M9967,B372,Пр.откр.тер!F4:F9967,S4)</f>
        <v>0</v>
      </c>
      <c r="U29" s="27">
        <f>SUMIFS(произв!A4:A9995,произв!N4:N9995,B372,произв!F4:F9995,U4)+SUMIFS(торг!A4:A10000,торг!N4:N10000,B372,торг!F4:F10000,U4)+SUMIFS(склад!A4:A9995,склад!N4:N9995,B372,склад!F4:F9995,U4)+SUMIFS('обр '!A4:A9999,'обр '!N4:N9999,B372,'обр '!F4:F9999,U4)+SUMIFS(детс!A4:A10000,детс!N4:N10000,B372,детс!F4:F10000,U4)+SUMIFS(культ!A4:A10000,культ!N4:N10000,B372,культ!F4:F10000,U4)+SUMIFS(спорт!A4:A10000,спорт!N4:N10000,B372,спорт!F4:F10000,U4)+SUMIFS(лечеб!A4:A10000,лечеб!N4:N10000,B372,лечеб!F4:F10000,U4)+SUMIFS(Баня!A4:A10000,Баня!N4:N10000,B372,Баня!F4:F10000,U4)+SUMIFS(Адм!A4:A10000,Адм!N4:N10000,B372,Адм!F4:F10000,U4)+SUMIFS(С.Х!A4:A9995,С.Х!N4:N9995,B372,С.Х!F4:F9995,U4)+SUMIFS(новостр!A4:A9999,новостр!M4:M9999,B372,новостр!F4:F9999,U4)+SUMIFS(авт!A4:A10004,авт!L4:L10004,B372,авт!F4:F10004,U4)+SUMIFS(ЖС!A4:A10020,ЖС!R4:R10020,B372,ЖС!F4:F10020,U4)+SUMIFS(Лес!A5:A9992,Лес!K5:K9992,B372,Лес!F5:F9992,U4)+SUMIFS('степь '!A5:A9998,'степь '!J5:J9998,B372,'степь '!F5:F9998,U4)+SUMIFS(Пр.откр.тер!A4:A9967,Пр.откр.тер!M4:M9967,B372,Пр.откр.тер!F4:F9967,U4)</f>
        <v>0</v>
      </c>
      <c r="V29" s="27">
        <f>SUMIFS(произв!O4:O9995,произв!N4:N9995,B372,произв!F4:F9995,U4)+SUMIFS(торг!O4:O10000,торг!N4:N10000,B372,торг!F4:F10000,U4)+SUMIFS(склад!O4:O9995,склад!N4:N9995,B372,склад!F4:F9995,U4)+SUMIFS('обр '!O4:O9999,'обр '!N4:N9999,B372,'обр '!F4:F9999,U4)+SUMIFS(детс!O4:O10000,детс!N4:N10000,B372,детс!F4:F10000,U4)+SUMIFS(культ!O4:O10000,культ!N4:N10000,B372,культ!F4:F10000,U4)+SUMIFS(спорт!O4:O10000,спорт!N4:N10000,B372,спорт!F4:F10000,U4)+SUMIFS(лечеб!O4:O10000,лечеб!N4:N10000,B372,лечеб!F4:F10000,U4)+SUMIFS(Баня!O4:O10000,Баня!N4:N10000,B372,Баня!F4:F10000,U4)+SUMIFS(Адм!O4:O10000,Адм!N4:N10000,B372,Адм!F4:F10000,U4)+SUMIFS(С.Х!O4:O9995,С.Х!N4:N9995,B372,С.Х!F4:F9995,U4)+SUMIFS(новостр!N4:N9999,новостр!M4:M9999,B372,новостр!F4:F9999,U4)+SUMIFS(авт!K4:K10004,авт!L4:L10004,B372,авт!F4:F10004,U4)+SUMIFS(ЖС!S4:S10020,ЖС!R4:R10020,B372,ЖС!F4:F10020,U4)+SUMIFS(Лес!L5:L9992,Лес!K5:K9992,B372,Лес!F5:F9992,U4)+SUMIFS('степь '!K5:K9998,'степь '!J5:J9998,B372,'степь '!F5:F9998,U4)+SUMIFS(Пр.откр.тер!N4:N9967,Пр.откр.тер!M4:M9967,B372,Пр.откр.тер!F4:F9967,U4)</f>
        <v>0</v>
      </c>
      <c r="W29" s="27">
        <f>SUMIFS(произв!A4:A9995,произв!N4:N9995,B372,произв!F4:F9995,W4)+SUMIFS(торг!A4:A10000,торг!N4:N10000,B372,торг!F4:F10000,W4)+SUMIFS(склад!A4:A9995,склад!N4:N9995,B372,склад!F4:F9995,W4)+SUMIFS('обр '!A4:A9999,'обр '!N4:N9999,B372,'обр '!F4:F9999,W4)+SUMIFS(детс!A4:A10000,детс!N4:N10000,B372,детс!F4:F10000,W4)+SUMIFS(культ!A4:A10000,культ!N4:N10000,B372,культ!F4:F10000,W4)+SUMIFS(спорт!A4:A10000,спорт!N4:N10000,B372,спорт!F4:F10000,W4)+SUMIFS(лечеб!A4:A10000,лечеб!N4:N10000,B372,лечеб!F4:F10000,W4)+SUMIFS(Баня!A4:A10000,Баня!N4:N10000,B372,Баня!F4:F10000,W4)+SUMIFS(Адм!A4:A10000,Адм!N4:N10000,B372,Адм!F4:F10000,W4)+SUMIFS(С.Х!A4:A9995,С.Х!N4:N9995,B372,С.Х!F4:F9995,W4)+SUMIFS(новостр!A4:A9999,новостр!M4:M9999,B372,новостр!F4:F9999,W4)+SUMIFS(авт!A4:A10004,авт!L4:L10004,B372,авт!F4:F10004,W4)+SUMIFS(ЖС!A4:A10020,ЖС!R4:R10020,B372,ЖС!F4:F10020,W4)+SUMIFS(Лес!A5:A9992,Лес!K5:K9992,B372,Лес!F5:F9992,W4)+SUMIFS('степь '!A5:A9998,'степь '!J5:J9998,B372,'степь '!F5:F9998,W4)+SUMIFS(Пр.откр.тер!A4:A9967,Пр.откр.тер!M4:M9967,B372,Пр.откр.тер!F4:F9967,W4)</f>
        <v>0</v>
      </c>
      <c r="X29" s="27">
        <f>SUMIFS(произв!O4:O9995,произв!N4:N9995,B372,произв!F4:F9995,W4)+SUMIFS(торг!O4:O10000,торг!N4:N10000,B372,торг!F4:F10000,W4)+SUMIFS(склад!O4:O9995,склад!N4:N9995,B372,склад!F4:F9995,W4)+SUMIFS('обр '!O4:O9999,'обр '!N4:N9999,B372,'обр '!F4:F9999,W4)+SUMIFS(детс!O4:O10000,детс!N4:N10000,B372,детс!F4:F10000,W4)+SUMIFS(культ!O4:O10000,культ!N4:N10000,B372,культ!F4:F10000,W4)+SUMIFS(спорт!O4:O10000,спорт!N4:N10000,B372,спорт!F4:F10000,W4)+SUMIFS(лечеб!O4:O10000,лечеб!N4:N10000,B372,лечеб!F4:F10000,W4)+SUMIFS(Баня!O4:O10000,Баня!N4:N10000,B372,Баня!F4:F10000,W4)+SUMIFS(Адм!O4:O10000,Адм!N4:N10000,B372,Адм!F4:F10000,W4)+SUMIFS(С.Х!O4:O9995,С.Х!N4:N9995,B372,С.Х!F4:F9995,W4)+SUMIFS(новостр!N4:N9999,новостр!M4:M9999,B372,новостр!F4:F9999,W4)+SUMIFS(авт!K4:K10004,авт!L4:L10004,B372,авт!F4:F10004,W4)+SUMIFS(ЖС!S4:S10020,ЖС!R4:R10020,B372,ЖС!F4:F10020,W4)+SUMIFS(Лес!L5:L9992,Лес!K5:K9992,B372,Лес!F5:F9992,W4)+SUMIFS('степь '!K5:K9998,'степь '!J5:J9998,B372,'степь '!F5:F9998,W4)+SUMIFS(Пр.откр.тер!N4:N9967,Пр.откр.тер!M4:M9967,B372,Пр.откр.тер!F4:F9967,W4)</f>
        <v>0</v>
      </c>
      <c r="Y29" s="27">
        <f>SUMIFS(произв!A4:A9995,произв!N4:N9995,B372,произв!F4:F9995,Y4)+SUMIFS(торг!A4:A10000,торг!N4:N10000,B372,торг!F4:F10000,Y4)+SUMIFS(склад!A4:A9995,склад!N4:N9995,B372,склад!F4:F9995,Y4)+SUMIFS('обр '!A4:A9999,'обр '!N4:N9999,B372,'обр '!F4:F9999,Y4)+SUMIFS(детс!A4:A10000,детс!N4:N10000,B372,детс!F4:F10000,Y4)+SUMIFS(культ!A4:A10000,культ!N4:N10000,B372,культ!F4:F10000,Y4)+SUMIFS(спорт!A4:A10000,спорт!N4:N10000,B372,спорт!F4:F10000,Y4)+SUMIFS(лечеб!A4:A10000,лечеб!N4:N10000,B372,лечеб!F4:F10000,Y4)+SUMIFS(Баня!A4:A10000,Баня!N4:N10000,B372,Баня!F4:F10000,Y4)+SUMIFS(Адм!A4:A10000,Адм!N4:N10000,B372,Адм!F4:F10000,Y4)+SUMIFS(С.Х!A4:A9995,С.Х!N4:N9995,B372,С.Х!F4:F9995,Y4)+SUMIFS(новостр!A4:A9999,новостр!M4:M9999,B372,новостр!F4:F9999,Y4)+SUMIFS(авт!A4:A10004,авт!L4:L10004,B372,авт!F4:F10004,Y4)+SUMIFS(ЖС!A4:A10020,ЖС!R4:R10020,B372,ЖС!F4:F10020,Y4)+SUMIFS(Лес!A5:A9992,Лес!K5:K9992,B372,Лес!F5:F9992,Y4)+SUMIFS('степь '!A5:A9998,'степь '!J5:J9998,B372,'степь '!F5:F9998,Y4)+SUMIFS(Пр.откр.тер!A4:A9967,Пр.откр.тер!M4:M9967,B372,Пр.откр.тер!F4:F9967,Y4)</f>
        <v>0</v>
      </c>
      <c r="Z29" s="27">
        <f>SUMIFS(произв!O4:O9995,произв!N4:N9995,B372,произв!F4:F9995,Y4)+SUMIFS(торг!O4:O10000,торг!N4:N10000,B372,торг!F4:F10000,Y4)+SUMIFS(склад!O4:O9995,склад!N4:N9995,B372,склад!F4:F9995,Y4)+SUMIFS('обр '!O4:O9999,'обр '!N4:N9999,B372,'обр '!F4:F9999,Y4)+SUMIFS(детс!O4:O10000,детс!N4:N10000,B372,детс!F4:F10000,Y4)+SUMIFS(культ!O4:O10000,культ!N4:N10000,B372,культ!F4:F10000,Y4)+SUMIFS(спорт!O4:O10000,спорт!N4:N10000,B372,спорт!F4:F10000,Y4)+SUMIFS(лечеб!O4:O10000,лечеб!N4:N10000,B372,лечеб!F4:F10000,Y4)+SUMIFS(Баня!O4:O10000,Баня!N4:N10000,B372,Баня!F4:F10000,Y4)+SUMIFS(Адм!O4:O10000,Адм!N4:N10000,B372,Адм!F4:F10000,Y4)+SUMIFS(С.Х!O4:O9995,С.Х!N4:N9995,B372,С.Х!F4:F9995,Y4)+SUMIFS(новостр!N4:N9999,новостр!M4:M9999,B372,новостр!F4:F9999,Y4)+SUMIFS(авт!K4:K10004,авт!L4:L10004,B372,авт!F4:F10004,Y4)+SUMIFS(ЖС!S4:S10020,ЖС!R4:R10020,B372,ЖС!F4:F10020,Y4)+SUMIFS(Лес!L5:L9992,Лес!K5:K9992,B372,Лес!F5:F9992,Y4)+SUMIFS('степь '!K5:K9998,'степь '!J5:J9998,B372,'степь '!F5:F9998,Y4)+SUMIFS(Пр.откр.тер!N4:N9967,Пр.откр.тер!M4:M9967,B372,Пр.откр.тер!F4:F9967,Y4)</f>
        <v>0</v>
      </c>
      <c r="AA29" s="21">
        <f t="shared" si="0"/>
        <v>0</v>
      </c>
      <c r="AB29" s="21">
        <f t="shared" si="0"/>
        <v>0</v>
      </c>
      <c r="AC29" s="27">
        <f>SUMIFS(произв!A4:A9995,произв!N4:N9995,B372,произв!F4:F9995,AC4)+SUMIFS(торг!A4:A10000,торг!N4:N10000,B372,торг!F4:F10000,AC4)+SUMIFS(склад!A4:A9995,склад!N4:N9995,B372,склад!F4:F9995,AC4)+SUMIFS('обр '!A4:A9999,'обр '!N4:N9999,B372,'обр '!F4:F9999,AC4)+SUMIFS(детс!A4:A10000,детс!N4:N10000,B372,детс!F4:F10000,AC4)+SUMIFS(культ!A4:A10000,культ!N4:N10000,B372,культ!F4:F10000,AC4)+SUMIFS(спорт!A4:A10000,спорт!N4:N10000,B372,спорт!F4:F10000,AC4)+SUMIFS(лечеб!A4:A10000,лечеб!N4:N10000,B372,лечеб!F4:F10000,AC4)+SUMIFS(Баня!A4:A10000,Баня!N4:N10000,B372,Баня!F4:F10000,AC4)+SUMIFS(Адм!A4:A10000,Адм!N4:N10000,B372,Адм!F4:F10000,AC4)+SUMIFS(С.Х!A4:A9995,С.Х!N4:N9995,B372,С.Х!F4:F9995,AC4)+SUMIFS(новостр!A4:A9999,новостр!M4:M9999,B372,новостр!F4:F9999,AC4)+SUMIFS(авт!A4:A10004,авт!L4:L10004,B372,авт!F4:F10004,AC4)+SUMIFS(ЖС!A4:A10020,ЖС!R4:R10020,B372,ЖС!F4:F10020,AC4)+SUMIFS(Лес!A5:A9992,Лес!K5:K9992,B372,Лес!F5:F9992,AC4)+SUMIFS('степь '!A5:A9998,'степь '!J5:J9998,B372,'степь '!F5:F9998,AC4)+SUMIFS(Пр.откр.тер!A4:A9967,Пр.откр.тер!M4:M9967,B372,Пр.откр.тер!F4:F9967,AC4)</f>
        <v>0</v>
      </c>
      <c r="AD29" s="27">
        <f>SUMIFS(произв!O4:O9995,произв!N4:N9995,B372,произв!F4:F9995,AC4)+SUMIFS(торг!O4:O10000,торг!N4:N10000,B372,торг!F4:F10000,AC4)+SUMIFS(склад!O4:O9995,склад!N4:N9995,B372,склад!F4:F9995,AC4)+SUMIFS('обр '!O4:O9999,'обр '!N4:N9999,B372,'обр '!F4:F9999,AC4)+SUMIFS(детс!O4:O10000,детс!N4:N10000,B372,детс!F4:F10000,AC4)+SUMIFS(культ!O4:O10000,культ!N4:N10000,B372,культ!F4:F10000,AC4)+SUMIFS(спорт!O4:O10000,спорт!N4:N10000,B372,спорт!F4:F10000,AC4)+SUMIFS(лечеб!O4:O10000,лечеб!N4:N10000,B372,лечеб!F4:F10000,AC4)+SUMIFS(Баня!O4:O10000,Баня!N4:N10000,B372,Баня!F4:F10000,AC4)+SUMIFS(Адм!O4:O10000,Адм!N4:N10000,B372,Адм!F4:F10000,AC4)+SUMIFS(С.Х!O4:O9995,С.Х!N4:N9995,B372,С.Х!F4:F9995,AC4)+SUMIFS(новостр!N4:N9999,новостр!M4:M9999,B372,новостр!F4:F9999,AC4)+SUMIFS(авт!K4:K10004,авт!L4:L10004,B372,авт!F4:F10004,AC4)+SUMIFS(ЖС!S4:S10020,ЖС!R4:R10020,B372,ЖС!F4:F10020,AC4)+SUMIFS(Лес!L5:L9992,Лес!K5:K9992,B372,Лес!F5:F9992,AC4)+SUMIFS('степь '!K5:K9998,'степь '!J5:J9998,B372,'степь '!F5:F9998,AC4)+SUMIFS(Пр.откр.тер!N4:N9967,Пр.откр.тер!M4:M9967,B372,Пр.откр.тер!F4:F9967,AC4)</f>
        <v>0</v>
      </c>
      <c r="AE29" s="27">
        <f>SUMIFS(произв!A4:A9995,произв!N4:N9995,B372,произв!F4:F9995,AE4)+SUMIFS(торг!A4:A10000,торг!N4:N10000,B372,торг!F4:F10000,AE4)+SUMIFS(склад!A4:A9995,склад!N4:N9995,B372,склад!F4:F9995,AE4)+SUMIFS('обр '!A4:A9999,'обр '!N4:N9999,B372,'обр '!F4:F9999,AE4)+SUMIFS(детс!A4:A10000,детс!N4:N10000,B372,детс!F4:F10000,AE4)+SUMIFS(культ!A4:A10000,культ!N4:N10000,B372,культ!F4:F10000,AE4)+SUMIFS(спорт!A4:A10000,спорт!N4:N10000,B372,спорт!F4:F10000,AE4)+SUMIFS(лечеб!A4:A10000,лечеб!N4:N10000,B372,лечеб!F4:F10000,AE4)+SUMIFS(Баня!A4:A10000,Баня!N4:N10000,B372,Баня!F4:F10000,AE4)+SUMIFS(Адм!A4:A10000,Адм!N4:N10000,B372,Адм!F4:F10000,AE4)+SUMIFS(С.Х!A4:A9995,С.Х!N4:N9995,B372,С.Х!F4:F9995,AE4)+SUMIFS(новостр!A4:A9999,новостр!M4:M9999,B372,новостр!F4:F9999,AE4)+SUMIFS(авт!A4:A10004,авт!L4:L10004,B372,авт!F4:F10004,AE4)+SUMIFS(ЖС!A4:A10020,ЖС!R4:R10020,B372,ЖС!F4:F10020,AE4)+SUMIFS(Лес!A5:A9992,Лес!K5:K9992,B372,Лес!F5:F9992,AE4)+SUMIFS('степь '!A5:A9998,'степь '!J5:J9998,B372,'степь '!F5:F9998,AE4)+SUMIFS(Пр.откр.тер!A4:A9967,Пр.откр.тер!M4:M9967,B372,Пр.откр.тер!F4:F9967,AE4)</f>
        <v>0</v>
      </c>
      <c r="AF29" s="27">
        <f>SUMIFS(произв!O4:O9995,произв!N4:N9995,B372,произв!F4:F9995,AE4)+SUMIFS(торг!O4:O10000,торг!N4:N10000,B372,торг!F4:F10000,AE4)+SUMIFS(склад!O4:O9995,склад!N4:N9995,B372,склад!F4:F9995,AE4)+SUMIFS('обр '!O4:O9999,'обр '!N4:N9999,B372,'обр '!F4:F9999,AE4)+SUMIFS(детс!O4:O10000,детс!N4:N10000,B372,детс!F4:F10000,AE4)+SUMIFS(культ!O4:O10000,культ!N4:N10000,B372,культ!F4:F10000,AE4)+SUMIFS(спорт!O4:O10000,спорт!N4:N10000,B372,спорт!F4:F10000,AE4)+SUMIFS(лечеб!O4:O10000,лечеб!N4:N10000,B372,лечеб!F4:F10000,AE4)+SUMIFS(Баня!O4:O10000,Баня!N4:N10000,B372,Баня!F4:F10000,AE4)+SUMIFS(Адм!O4:O10000,Адм!N4:N10000,B372,Адм!F4:F10000,AE4)+SUMIFS(С.Х!O4:O9995,С.Х!N4:N9995,B372,С.Х!F4:F9995,AE4)+SUMIFS(новостр!N4:N9999,новостр!M4:M9999,B372,новостр!F4:F9999,AE4)+SUMIFS(авт!K4:K10004,авт!L4:L10004,B372,авт!F4:F10004,AE4)+SUMIFS(ЖС!S4:S10020,ЖС!R4:R10020,B372,ЖС!F4:F10020,AE4)+SUMIFS(Лес!L5:L9992,Лес!K5:K9992,B372,Лес!F5:F9992,AE4)+SUMIFS('степь '!K5:K9998,'степь '!J5:J9998,B372,'степь '!F5:F9998,AE4)+SUMIFS(Пр.откр.тер!N4:N9967,Пр.откр.тер!M4:M9967,B372,Пр.откр.тер!F4:F9967,AE4)</f>
        <v>0</v>
      </c>
      <c r="AG29" s="27">
        <f>SUMIFS(произв!A4:A9995,произв!N4:N9995,B372,произв!F4:F9995,AG4)+SUMIFS(торг!A4:A10000,торг!N4:N10000,B372,торг!F4:F10000,AG4)+SUMIFS(склад!A4:A9995,склад!N4:N9995,B372,склад!F4:F9995,AG4)+SUMIFS('обр '!A4:A9999,'обр '!N4:N9999,B372,'обр '!F4:F9999,AG4)+SUMIFS(детс!A4:A10000,детс!N4:N10000,B372,детс!F4:F10000,AG4)+SUMIFS(культ!A4:A10000,культ!N4:N10000,B372,культ!F4:F10000,AG4)+SUMIFS(спорт!A4:A10000,спорт!N4:N10000,B372,спорт!F4:F10000,AG4)+SUMIFS(лечеб!A4:A10000,лечеб!N4:N10000,B372,лечеб!F4:F10000,AG4)+SUMIFS(Баня!A4:A10000,Баня!N4:N10000,B372,Баня!F4:F10000,AG4)+SUMIFS(Адм!A4:A10000,Адм!N4:N10000,B372,Адм!F4:F10000,AG4)+SUMIFS(С.Х!A4:A9995,С.Х!N4:N9995,B372,С.Х!F4:F9995,AG4)+SUMIFS(новостр!A4:A9999,новостр!M4:M9999,B372,новостр!F4:F9999,AG4)+SUMIFS(авт!A4:A10004,авт!L4:L10004,B372,авт!F4:F10004,AG4)+SUMIFS(ЖС!A4:A10020,ЖС!R4:R10020,B372,ЖС!F4:F10020,AG4)+SUMIFS(Лес!A5:A9992,Лес!K5:K9992,B372,Лес!F5:F9992,AG4)+SUMIFS('степь '!A5:A9998,'степь '!J5:J9998,B372,'степь '!F5:F9998,AG4)+SUMIFS(Пр.откр.тер!A4:A9967,Пр.откр.тер!M4:M9967,B372,Пр.откр.тер!F4:F9967,AG4)</f>
        <v>0</v>
      </c>
      <c r="AH29" s="27">
        <f>SUMIFS(произв!O4:O9995,произв!N4:N9995,B372,произв!F4:F9995,AG4)+SUMIFS(торг!O4:O10000,торг!N4:N10000,B372,торг!F4:F10000,AG4)+SUMIFS(склад!O4:O9995,склад!N4:N9995,B372,склад!F4:F9995,AG4)+SUMIFS('обр '!O4:O9999,'обр '!N4:N9999,B372,'обр '!F4:F9999,AG4)+SUMIFS(детс!O4:O10000,детс!N4:N10000,B372,детс!F4:F10000,AG4)+SUMIFS(культ!O4:O10000,культ!N4:N10000,B372,культ!F4:F10000,AG4)+SUMIFS(спорт!O4:O10000,спорт!N4:N10000,B372,спорт!F4:F10000,AG4)+SUMIFS(лечеб!O4:O10000,лечеб!N4:N10000,B372,лечеб!F4:F10000,AG4)+SUMIFS(Баня!O4:O10000,Баня!N4:N10000,B372,Баня!F4:F10000,AG4)+SUMIFS(Адм!O4:O10000,Адм!N4:N10000,B372,Адм!F4:F10000,AG4)+SUMIFS(С.Х!O4:O9995,С.Х!N4:N9995,B372,С.Х!F4:F9995,AG4)+SUMIFS(новостр!N4:N9999,новостр!M4:M9999,B372,новостр!F4:F9999,AG4)+SUMIFS(авт!K4:K10004,авт!L4:L10004,B372,авт!F4:F10004,AG4)+SUMIFS(ЖС!S4:S10020,ЖС!R4:R10020,B372,ЖС!F4:F10020,AG4)+SUMIFS(Лес!L5:L9992,Лес!K5:K9992,B372,Лес!F5:F9992,AG4)+SUMIFS('степь '!K5:K9998,'степь '!J5:J9998,B372,'степь '!F5:F9998,AG4)+SUMIFS(Пр.откр.тер!N4:N9967,Пр.откр.тер!M4:M9967,B372,Пр.откр.тер!F4:F9967,AG4)</f>
        <v>0</v>
      </c>
      <c r="AI29" s="27">
        <f>SUMIFS(произв!A4:A9995,произв!N4:N9995,B372,произв!F4:F9995,AI4)+SUMIFS(торг!A4:A10000,торг!N4:N10000,B372,торг!F4:F10000,AI4)+SUMIFS(склад!A4:A9995,склад!N4:N9995,B372,склад!F4:F9995,AI4)+SUMIFS('обр '!A4:A9999,'обр '!N4:N9999,B372,'обр '!F4:F9999,AI4)+SUMIFS(детс!A4:A10000,детс!N4:N10000,B372,детс!F4:F10000,AI4)+SUMIFS(культ!A4:A10000,культ!N4:N10000,B372,культ!F4:F10000,AI4)+SUMIFS(спорт!A4:A10000,спорт!N4:N10000,B372,спорт!F4:F10000,AI4)+SUMIFS(лечеб!A4:A10000,лечеб!N4:N10000,B372,лечеб!F4:F10000,AI4)+SUMIFS(Баня!A4:A10000,Баня!N4:N10000,B372,Баня!F4:F10000,AI4)+SUMIFS(Адм!A4:A10000,Адм!N4:N10000,B372,Адм!F4:F10000,AI4)+SUMIFS(С.Х!A4:A9995,С.Х!N4:N9995,B372,С.Х!F4:F9995,AI4)+SUMIFS(новостр!A4:A9999,новостр!M4:M9999,B372,новостр!F4:F9999,AI4)+SUMIFS(авт!A4:A10004,авт!L4:L10004,B372,авт!F4:F10004,AI4)+SUMIFS(ЖС!A4:A10020,ЖС!R4:R10020,B372,ЖС!F4:F10020,AI4)+SUMIFS(Лес!A5:A9992,Лес!K5:K9992,B372,Лес!F5:F9992,AI4)+SUMIFS('степь '!A5:A9998,'степь '!J5:J9998,B372,'степь '!F5:F9998,AI4)+SUMIFS(Пр.откр.тер!A4:A9967,Пр.откр.тер!M4:M9967,B372,Пр.откр.тер!F4:F9967,AI4)</f>
        <v>0</v>
      </c>
      <c r="AJ29" s="27">
        <f>SUMIFS(произв!O4:O9995,произв!N4:N9995,B372,произв!F4:F9995,AI4)+SUMIFS(торг!O4:O10000,торг!N4:N10000,B372,торг!F4:F10000,AI4)+SUMIFS(склад!O4:O9995,склад!N4:N9995,B372,склад!F4:F9995,AI4)+SUMIFS('обр '!O4:O9999,'обр '!N4:N9999,B372,'обр '!F4:F9999,AI4)+SUMIFS(детс!O4:O10000,детс!N4:N10000,B372,детс!F4:F10000,AI4)+SUMIFS(культ!O4:O10000,культ!N4:N10000,B372,культ!F4:F10000,AI4)+SUMIFS(спорт!O4:O10000,спорт!N4:N10000,B372,спорт!F4:F10000,AI4)+SUMIFS(лечеб!O4:O10000,лечеб!N4:N10000,B372,лечеб!F4:F10000,AI4)+SUMIFS(Баня!O4:O10000,Баня!N4:N10000,B372,Баня!F4:F10000,AI4)+SUMIFS(Адм!O4:O10000,Адм!N4:N10000,B372,Адм!F4:F10000,AI4)+SUMIFS(С.Х!O4:O9995,С.Х!N4:N9995,B372,С.Х!F4:F9995,AI4)+SUMIFS(новостр!N4:N9999,новостр!M4:M9999,B372,новостр!F4:F9999,AI4)+SUMIFS(авт!K4:K10004,авт!L4:L10004,B372,авт!F4:F10004,AI4)+SUMIFS(ЖС!S4:S10020,ЖС!R4:R10020,B372,ЖС!F4:F10020,AI4)+SUMIFS(Лес!L5:L9992,Лес!K5:K9992,B372,Лес!F5:F9992,AI4)+SUMIFS('степь '!K5:K9998,'степь '!J5:J9998,B372,'степь '!F5:F9998,AI4)+SUMIFS(Пр.откр.тер!N4:N9967,Пр.откр.тер!M4:M9967,B372,Пр.откр.тер!F4:F9967,AI4)</f>
        <v>0</v>
      </c>
      <c r="AK29" s="27">
        <f>SUMIFS(произв!A4:A9995,произв!N4:N9995,B372,произв!F4:F9995,AK4)+SUMIFS(торг!A4:A10000,торг!N4:N10000,B372,торг!F4:F10000,AK4)+SUMIFS(склад!A4:A9995,склад!N4:N9995,B372,склад!F4:F9995,AK4)+SUMIFS('обр '!A4:A9999,'обр '!N4:N9999,B372,'обр '!F4:F9999,AK4)+SUMIFS(детс!A4:A10000,детс!N4:N10000,B372,детс!F4:F10000,AK4)+SUMIFS(культ!A4:A10000,культ!N4:N10000,B372,культ!F4:F10000,AK4)+SUMIFS(спорт!A4:A10000,спорт!N4:N10000,B372,спорт!F4:F10000,AK4)+SUMIFS(лечеб!A4:A10000,лечеб!N4:N10000,B372,лечеб!F4:F10000,AK4)+SUMIFS(Баня!A4:A10000,Баня!N4:N10000,B372,Баня!F4:F10000,AK4)+SUMIFS(Адм!A4:A10000,Адм!N4:N10000,B372,Адм!F4:F10000,AK4)+SUMIFS(С.Х!A4:A9995,С.Х!N4:N9995,B372,С.Х!F4:F9995,AK4)+SUMIFS(новостр!A4:A9999,новостр!M4:M9999,B372,новостр!F4:F9999,AK4)+SUMIFS(авт!A4:A10004,авт!L4:L10004,B372,авт!F4:F10004,AK4)+SUMIFS(ЖС!A4:A10020,ЖС!R4:R10020,B372,ЖС!F4:F10020,AK4)+SUMIFS(Лес!A5:A9992,Лес!K5:K9992,B372,Лес!F5:F9992,AK4)+SUMIFS('степь '!A5:A9998,'степь '!J5:J9998,B372,'степь '!F5:F9998,AK4)+SUMIFS(Пр.откр.тер!A4:A9967,Пр.откр.тер!M4:M9967,B372,Пр.откр.тер!F4:F9967,AK4)</f>
        <v>0</v>
      </c>
      <c r="AL29" s="27">
        <f>SUMIFS(произв!O4:O9995,произв!N4:N9995,B372,произв!F4:F9995,AK4)+SUMIFS(торг!O4:O10000,торг!N4:N10000,B372,торг!F4:F10000,AK4)+SUMIFS(склад!O4:O9995,склад!N4:N9995,B372,склад!F4:F9995,AK4)+SUMIFS('обр '!O4:O9999,'обр '!N4:N9999,B372,'обр '!F4:F9999,AK4)+SUMIFS(детс!O4:O10000,детс!N4:N10000,B372,детс!F4:F10000,AK4)+SUMIFS(культ!O4:O10000,культ!N4:N10000,B372,культ!F4:F10000,AK4)+SUMIFS(спорт!O4:O10000,спорт!N4:N10000,B372,спорт!F4:F10000,AK4)+SUMIFS(лечеб!O4:O10000,лечеб!N4:N10000,B372,лечеб!F4:F10000,AK4)+SUMIFS(Баня!O4:O10000,Баня!N4:N10000,B372,Баня!F4:F10000,AK4)+SUMIFS(Адм!O4:O10000,Адм!N4:N10000,B372,Адм!F4:F10000,AK4)+SUMIFS(С.Х!O4:O9995,С.Х!N4:N9995,B372,С.Х!F4:F9995,AK4)+SUMIFS(новостр!N4:N9999,новостр!M4:M9999,B372,новостр!F4:F9999,AK4)+SUMIFS(авт!K4:K10004,авт!L4:L10004,B372,авт!F4:F10004,AK4)+SUMIFS(ЖС!S4:S10020,ЖС!R4:R10020,B372,ЖС!F4:F10020,AK4)+SUMIFS(Лес!L5:L9992,Лес!K5:K9992,B372,Лес!F5:F9992,AK4)+SUMIFS('степь '!K5:K9998,'степь '!J5:J9998,B372,'степь '!F5:F9998,AK4)+SUMIFS(Пр.откр.тер!N4:N9967,Пр.откр.тер!M4:M9967,B372,Пр.откр.тер!F4:F9967,AK4)</f>
        <v>0</v>
      </c>
      <c r="AM29" s="27">
        <f>SUMIFS(произв!A4:A9995,произв!N4:N9995,B372,произв!F4:F9995,AM4)+SUMIFS(торг!A4:A10000,торг!N4:N10000,B372,торг!F4:F10000,AM4)+SUMIFS(склад!A4:A9995,склад!N4:N9995,B372,склад!F4:F9995,AM4)+SUMIFS('обр '!A4:A9999,'обр '!N4:N9999,B372,'обр '!F4:F9999,AM4)+SUMIFS(детс!A4:A10000,детс!N4:N10000,B372,детс!F4:F10000,AM4)+SUMIFS(культ!A4:A10000,культ!N4:N10000,B372,культ!F4:F10000,AM4)+SUMIFS(спорт!A4:A10000,спорт!N4:N10000,B372,спорт!F4:F10000,AM4)+SUMIFS(лечеб!A4:A10000,лечеб!N4:N10000,B372,лечеб!F4:F10000,AM4)+SUMIFS(Баня!A4:A10000,Баня!N4:N10000,B372,Баня!F4:F10000,AM4)+SUMIFS(Адм!A4:A10000,Адм!N4:N10000,B372,Адм!F4:F10000,AM4)+SUMIFS(С.Х!A4:A9995,С.Х!N4:N9995,B372,С.Х!F4:F9995,AM4)+SUMIFS(новостр!A4:A9999,новостр!M4:M9999,B372,новостр!F4:F9999,AM4)+SUMIFS(авт!A4:A10004,авт!L4:L10004,B372,авт!F4:F10004,AM4)+SUMIFS(ЖС!A4:A10020,ЖС!R4:R10020,B372,ЖС!F4:F10020,AM4)+SUMIFS(Лес!A5:A9992,Лес!K5:K9992,B372,Лес!F5:F9992,AM4)+SUMIFS('степь '!A5:A9998,'степь '!J5:J9998,B372,'степь '!F5:F9998,AM4)+SUMIFS(Пр.откр.тер!A4:A9967,Пр.откр.тер!M4:M9967,B372,Пр.откр.тер!F4:F9967,AM4)</f>
        <v>0</v>
      </c>
      <c r="AN29" s="27">
        <f>SUMIFS(произв!O4:O9995,произв!N4:N9995,B372,произв!F4:F9995,AM4)+SUMIFS(торг!O4:O10000,торг!N4:N10000,B372,торг!F4:F10000,AM4)+SUMIFS(склад!O4:O9995,склад!N4:N9995,B372,склад!F4:F9995,AM4)+SUMIFS('обр '!O4:O9999,'обр '!N4:N9999,B372,'обр '!F4:F9999,AM4)+SUMIFS(детс!O4:O10000,детс!N4:N10000,B372,детс!F4:F10000,AM4)+SUMIFS(культ!O4:O10000,культ!N4:N10000,B372,культ!F4:F10000,AM4)+SUMIFS(спорт!O4:O10000,спорт!N4:N10000,B372,спорт!F4:F10000,AM4)+SUMIFS(лечеб!O4:O10000,лечеб!N4:N10000,B372,лечеб!F4:F10000,AM4)+SUMIFS(Баня!O4:O10000,Баня!N4:N10000,B372,Баня!F4:F10000,AM4)+SUMIFS(Адм!O4:O10000,Адм!N4:N10000,B372,Адм!F4:F10000,AM4)+SUMIFS(С.Х!O4:O9995,С.Х!N4:N9995,B372,С.Х!F4:F9995,AM4)+SUMIFS(новостр!N4:N9999,новостр!M4:M9999,B372,новостр!F4:F9999,AM4)+SUMIFS(авт!K4:K10004,авт!L4:L10004,B372,авт!F4:F10004,AM4)+SUMIFS(ЖС!S4:S10020,ЖС!R4:R10020,B372,ЖС!F4:F10020,AM4)+SUMIFS(Лес!L5:L9992,Лес!K5:K9992,B372,Лес!F5:F9992,AM4)+SUMIFS('степь '!K5:K9998,'степь '!J5:J9998,B372,'степь '!F5:F9998,AM4)+SUMIFS(Пр.откр.тер!N4:N9967,Пр.откр.тер!M4:M9967,B372,Пр.откр.тер!F4:F9967,AM4)</f>
        <v>0</v>
      </c>
      <c r="AO29" s="27">
        <f>SUMIFS(произв!A4:A9995,произв!N4:N9995,B372,произв!F4:F9995,AO4)+SUMIFS(торг!A4:A10000,торг!N4:N10000,B372,торг!F4:F10000,AO4)+SUMIFS(склад!A4:A9995,склад!N4:N9995,B372,склад!F4:F9995,AO4)+SUMIFS('обр '!A4:A9999,'обр '!N4:N9999,B372,'обр '!F4:F9999,AO4)+SUMIFS(детс!A4:A10000,детс!N4:N10000,B372,детс!F4:F10000,AO4)+SUMIFS(культ!A4:A10000,культ!N4:N10000,B372,культ!F4:F10000,AO4)+SUMIFS(спорт!A4:A10000,спорт!N4:N10000,B372,спорт!F4:F10000,AO4)+SUMIFS(лечеб!A4:A10000,лечеб!N4:N10000,B372,лечеб!F4:F10000,AO4)+SUMIFS(Баня!A4:A10000,Баня!N4:N10000,B372,Баня!F4:F10000,AO4)+SUMIFS(Адм!A4:A10000,Адм!N4:N10000,B372,Адм!F4:F10000,AO4)+SUMIFS(С.Х!A4:A9995,С.Х!N4:N9995,B372,С.Х!F4:F9995,AO4)+SUMIFS(новостр!A4:A9999,новостр!M4:M9999,B372,новостр!F4:F9999,AO4)+SUMIFS(авт!A4:A10004,авт!L4:L10004,B372,авт!F4:F10004,AO4)+SUMIFS(ЖС!A4:A10020,ЖС!R4:R10020,B372,ЖС!F4:F10020,AO4)+SUMIFS(Лес!A5:A9992,Лес!K5:K9992,B372,Лес!F5:F9992,AO4)+SUMIFS('степь '!A5:A9998,'степь '!J5:J9998,B372,'степь '!F5:F9998,AO4)+SUMIFS(Пр.откр.тер!A4:A9967,Пр.откр.тер!M4:M9967,B372,Пр.откр.тер!F4:F9967,AO4)</f>
        <v>0</v>
      </c>
      <c r="AP29" s="27">
        <f>SUMIFS(произв!O4:O9995,произв!N4:N9995,B372,произв!F4:F9995,AO4)+SUMIFS(торг!O4:O10000,торг!N4:N10000,B372,торг!F4:F10000,AO4)+SUMIFS(склад!O4:O9995,склад!N4:N9995,B372,склад!F4:F9995,AO4)+SUMIFS('обр '!O4:O9999,'обр '!N4:N9999,B372,'обр '!F4:F9999,AO4)+SUMIFS(детс!O4:O10000,детс!N4:N10000,B372,детс!F4:F10000,AO4)+SUMIFS(культ!O4:O10000,культ!N4:N10000,B372,культ!F4:F10000,AO4)+SUMIFS(спорт!O4:O10000,спорт!N4:N10000,B372,спорт!F4:F10000,AO4)+SUMIFS(лечеб!O4:O10000,лечеб!N4:N10000,B372,лечеб!F4:F10000,AO4)+SUMIFS(Баня!O4:O10000,Баня!N4:N10000,B372,Баня!F4:F10000,AO4)+SUMIFS(Адм!O4:O10000,Адм!N4:N10000,B372,Адм!F4:F10000,AO4)+SUMIFS(С.Х!O4:O9995,С.Х!N4:N9995,B372,С.Х!F4:F9995,AO4)+SUMIFS(новостр!N4:N9999,новостр!M4:M9999,B372,новостр!F4:F9999,AO4)+SUMIFS(авт!K4:K10004,авт!L4:L10004,B372,авт!F4:F10004,AO4)+SUMIFS(ЖС!S4:S10020,ЖС!R4:R10020,B372,ЖС!F4:F10020,AO4)+SUMIFS(Лес!L5:L9992,Лес!K5:K9992,B372,Лес!F5:F9992,AO4)+SUMIFS('степь '!K5:K9998,'степь '!J5:J9998,B372,'степь '!F5:F9998,AO4)+SUMIFS(Пр.откр.тер!N4:N9967,Пр.откр.тер!M4:M9967,B372,Пр.откр.тер!F4:F9967,AO4)</f>
        <v>0</v>
      </c>
      <c r="AQ29" s="27">
        <f>SUMIFS(произв!A4:A9995,произв!N4:N9995,B372,произв!F4:F9995,AQ4)+SUMIFS(торг!A4:A10000,торг!N4:N10000,B372,торг!F4:F10000,AQ4)+SUMIFS(склад!A4:A9995,склад!N4:N9995,B372,склад!F4:F9995,AQ4)+SUMIFS('обр '!A4:A9999,'обр '!N4:N9999,B372,'обр '!F4:F9999,AQ4)+SUMIFS(детс!A4:A10000,детс!N4:N10000,B372,детс!F4:F10000,AQ4)+SUMIFS(культ!A4:A10000,культ!N4:N10000,B372,культ!F4:F10000,AQ4)+SUMIFS(спорт!A4:A10000,спорт!N4:N10000,B372,спорт!F4:F10000,AQ4)+SUMIFS(лечеб!A4:A10000,лечеб!N4:N10000,B372,лечеб!F4:F10000,AQ4)+SUMIFS(Баня!A4:A10000,Баня!N4:N10000,B372,Баня!F4:F10000,AQ4)+SUMIFS(Адм!A4:A10000,Адм!N4:N10000,B372,Адм!F4:F10000,AQ4)+SUMIFS(С.Х!A4:A9995,С.Х!N4:N9995,B372,С.Х!F4:F9995,AQ4)+SUMIFS(новостр!A4:A9999,новостр!M4:M9999,B372,новостр!F4:F9999,AQ4)+SUMIFS(авт!A4:A10004,авт!L4:L10004,B372,авт!F4:F10004,AQ4)+SUMIFS(ЖС!A4:A10020,ЖС!R4:R10020,B372,ЖС!F4:F10020,AQ4)+SUMIFS(Лес!A5:A9992,Лес!K5:K9992,B372,Лес!F5:F9992,AQ4)+SUMIFS('степь '!A5:A9998,'степь '!J5:J9998,B372,'степь '!F5:F9998,AQ4)+SUMIFS(Пр.откр.тер!A4:A9967,Пр.откр.тер!M4:M9967,B372,Пр.откр.тер!F4:F9967,AQ4)</f>
        <v>0</v>
      </c>
      <c r="AR29" s="27">
        <f>SUMIFS(произв!O4:O9995,произв!N4:N9995,B372,произв!F4:F9995,AQ4)+SUMIFS(торг!O4:O10000,торг!N4:N10000,B372,торг!F4:F10000,AQ4)+SUMIFS(склад!O4:O9995,склад!N4:N9995,B372,склад!F4:F9995,AQ4)+SUMIFS('обр '!O4:O9999,'обр '!N4:N9999,B372,'обр '!F4:F9999,AQ4)+SUMIFS(детс!O4:O10000,детс!N4:N10000,B372,детс!F4:F10000,AQ4)+SUMIFS(культ!O4:O10000,культ!N4:N10000,B372,культ!F4:F10000,AQ4)+SUMIFS(спорт!O4:O10000,спорт!N4:N10000,B372,спорт!F4:F10000,AQ4)+SUMIFS(лечеб!O4:O10000,лечеб!N4:N10000,B372,лечеб!F4:F10000,AQ4)+SUMIFS(Баня!O4:O10000,Баня!N4:N10000,B372,Баня!F4:F10000,AQ4)+SUMIFS(Адм!O4:O10000,Адм!N4:N10000,B372,Адм!F4:F10000,AQ4)+SUMIFS(С.Х!O4:O9995,С.Х!N4:N9995,B372,С.Х!F4:F9995,AQ4)+SUMIFS(новостр!N4:N9999,новостр!M4:M9999,B372,новостр!F4:F9999,AQ4)+SUMIFS(авт!K4:K10004,авт!L4:L10004,B372,авт!F4:F10004,AQ4)+SUMIFS(ЖС!S4:S10020,ЖС!R4:R10020,B372,ЖС!F4:F10020,AQ4)+SUMIFS(Лес!L5:L9992,Лес!K5:K9992,B372,Лес!F5:F9992,AQ4)+SUMIFS('степь '!K5:K9998,'степь '!J5:J9998,B372,'степь '!F5:F9998,AQ4)+SUMIFS(Пр.откр.тер!N4:N9967,Пр.откр.тер!M4:M9967,B372,Пр.откр.тер!F4:F9967,AQ4)</f>
        <v>0</v>
      </c>
      <c r="AS29" s="27">
        <f>SUMIFS(произв!A4:A9995,произв!N4:N9995,B372,произв!F4:F9995,AS4)+SUMIFS(торг!A4:A10000,торг!N4:N10000,B372,торг!F4:F10000,AS4)+SUMIFS(склад!A4:A9995,склад!N4:N9995,B372,склад!F4:F9995,AS4)+SUMIFS('обр '!A4:A9999,'обр '!N4:N9999,B372,'обр '!F4:F9999,AS4)+SUMIFS(детс!A4:A10000,детс!N4:N10000,B372,детс!F4:F10000,AS4)+SUMIFS(культ!A4:A10000,культ!N4:N10000,B372,культ!F4:F10000,AS4)+SUMIFS(спорт!A4:A10000,спорт!N4:N10000,B372,спорт!F4:F10000,AS4)+SUMIFS(лечеб!A4:A10000,лечеб!N4:N10000,B372,лечеб!F4:F10000,AS4)+SUMIFS(Баня!A4:A10000,Баня!N4:N10000,B372,Баня!F4:F10000,AS4)+SUMIFS(Адм!A4:A10000,Адм!N4:N10000,B372,Адм!F4:F10000,AS4)+SUMIFS(С.Х!A4:A9995,С.Х!N4:N9995,B372,С.Х!F4:F9995,AS4)+SUMIFS(новостр!A4:A9999,новостр!M4:M9999,B372,новостр!F4:F9999,AS4)+SUMIFS(авт!A4:A10004,авт!L4:L10004,B372,авт!F4:F10004,AS4)+SUMIFS(ЖС!A4:A10020,ЖС!R4:R10020,B372,ЖС!F4:F10020,AS4)+SUMIFS(Лес!A5:A9992,Лес!K5:K9992,B372,Лес!F5:F9992,AS4)+SUMIFS('степь '!A5:A9998,'степь '!J5:J9998,B372,'степь '!F5:F9998,AS4)+SUMIFS(Пр.откр.тер!A4:A9967,Пр.откр.тер!M4:M9967,B372,Пр.откр.тер!F4:F9967,AS4)</f>
        <v>0</v>
      </c>
      <c r="AT29" s="27">
        <f>SUMIFS(произв!O4:O9995,произв!N4:N9995,B372,произв!F4:F9995,AS4)+SUMIFS(торг!O4:O10000,торг!N4:N10000,B372,торг!F4:F10000,AS4)+SUMIFS(склад!O4:O9995,склад!N4:N9995,B372,склад!F4:F9995,AS4)+SUMIFS('обр '!O4:O9999,'обр '!N4:N9999,B372,'обр '!F4:F9999,AS4)+SUMIFS(детс!O4:O10000,детс!N4:N10000,B372,детс!F4:F10000,AS4)+SUMIFS(культ!O4:O10000,культ!N4:N10000,B372,культ!F4:F10000,AS4)+SUMIFS(спорт!O4:O10000,спорт!N4:N10000,B372,спорт!F4:F10000,AS4)+SUMIFS(лечеб!O4:O10000,лечеб!N4:N10000,B372,лечеб!F4:F10000,AS4)+SUMIFS(Баня!O4:O10000,Баня!N4:N10000,B372,Баня!F4:F10000,AS4)+SUMIFS(Адм!O4:O10000,Адм!N4:N10000,B372,Адм!F4:F10000,AS4)+SUMIFS(С.Х!O4:O9995,С.Х!N4:N9995,B372,С.Х!F4:F9995,AS4)+SUMIFS(новостр!N4:N9999,новостр!M4:M9999,B372,новостр!F4:F9999,AS4)+SUMIFS(авт!K4:K10004,авт!L4:L10004,B372,авт!F4:F10004,AS4)+SUMIFS(ЖС!S4:S10020,ЖС!R4:R10020,B372,ЖС!F4:F10020,AS4)+SUMIFS(Лес!L5:L9992,Лес!K5:K9992,B372,Лес!F5:F9992,AS4)+SUMIFS('степь '!K5:K9998,'степь '!J5:J9998,B372,'степь '!F5:F9998,AS4)+SUMIFS(Пр.откр.тер!N4:N9967,Пр.откр.тер!M4:M9967,B372,Пр.откр.тер!F4:F9967,AS4)</f>
        <v>0</v>
      </c>
      <c r="AU29" s="27">
        <f>SUMIFS(произв!A4:A9995,произв!N4:N9995,B372,произв!F4:F9995,AU4)+SUMIFS(торг!A4:A10000,торг!N4:N10000,B372,торг!F4:F10000,AU4)+SUMIFS(склад!A4:A9995,склад!N4:N9995,B372,склад!F4:F9995,AU4)+SUMIFS('обр '!A4:A9999,'обр '!N4:N9999,B372,'обр '!F4:F9999,AU4)+SUMIFS(детс!A4:A10000,детс!N4:N10000,B372,детс!F4:F10000,AU4)+SUMIFS(культ!A4:A10000,культ!N4:N10000,B372,культ!F4:F10000,AU4)+SUMIFS(спорт!A4:A10000,спорт!N4:N10000,B372,спорт!F4:F10000,AU4)+SUMIFS(лечеб!A4:A10000,лечеб!N4:N10000,B372,лечеб!F4:F10000,AU4)+SUMIFS(Баня!A4:A10000,Баня!N4:N10000,B372,Баня!F4:F10000,AU4)+SUMIFS(Адм!A4:A10000,Адм!N4:N10000,B372,Адм!F4:F10000,AU4)+SUMIFS(С.Х!A4:A9995,С.Х!N4:N9995,B372,С.Х!F4:F9995,AU4)+SUMIFS(новостр!A4:A9999,новостр!M4:M9999,B372,новостр!F4:F9999,AU4)+SUMIFS(авт!A4:A10004,авт!L4:L10004,B372,авт!F4:F10004,AU4)+SUMIFS(ЖС!A4:A10020,ЖС!R4:R10020,B372,ЖС!F4:F10020,AU4)+SUMIFS(Лес!A5:A9992,Лес!K5:K9992,B372,Лес!F5:F9992,AU4)+SUMIFS('степь '!A5:A9998,'степь '!J5:J9998,B372,'степь '!F5:F9998,AU4)+SUMIFS(Пр.откр.тер!A4:A9967,Пр.откр.тер!M4:M9967,B372,Пр.откр.тер!F4:F9967,AU4)</f>
        <v>0</v>
      </c>
      <c r="AV29" s="27">
        <f>SUMIFS(произв!O4:O9995,произв!N4:N9995,B372,произв!F4:F9995,AU4)+SUMIFS(торг!O4:O10000,торг!N4:N10000,B372,торг!F4:F10000,AU4)+SUMIFS(склад!O4:O9995,склад!N4:N9995,B372,склад!F4:F9995,AU4)+SUMIFS('обр '!O4:O9999,'обр '!N4:N9999,B372,'обр '!F4:F9999,AU4)+SUMIFS(детс!O4:O10000,детс!N4:N10000,B372,детс!F4:F10000,AU4)+SUMIFS(культ!O4:O10000,культ!N4:N10000,B372,культ!F4:F10000,AU4)+SUMIFS(спорт!O4:O10000,спорт!N4:N10000,B372,спорт!F4:F10000,AU4)+SUMIFS(лечеб!O4:O10000,лечеб!N4:N10000,B372,лечеб!F4:F10000,AU4)+SUMIFS(Баня!O4:O10000,Баня!N4:N10000,B372,Баня!F4:F10000,AU4)+SUMIFS(Адм!O4:O10000,Адм!N4:N10000,B372,Адм!F4:F10000,AU4)+SUMIFS(С.Х!O4:O9995,С.Х!N4:N9995,B372,С.Х!F4:F9995,AU4)+SUMIFS(новостр!N4:N9999,новостр!M4:M9999,B372,новостр!F4:F9999,AU4)+SUMIFS(авт!K4:K10004,авт!L4:L10004,B372,авт!F4:F10004,AU4)+SUMIFS(ЖС!S4:S10020,ЖС!R4:R10020,B372,ЖС!F4:F10020,AU4)+SUMIFS(Лес!L5:L9992,Лес!K5:K9992,B372,Лес!F5:F9992,AU4)+SUMIFS('степь '!K5:K9998,'степь '!J5:J9998,B372,'степь '!F5:F9998,AU4)+SUMIFS(Пр.откр.тер!N4:N9967,Пр.откр.тер!M4:M9967,B372,Пр.откр.тер!F4:F9967,AU4)</f>
        <v>0</v>
      </c>
    </row>
    <row r="30" spans="1:90" s="136" customFormat="1" ht="16.5" thickBot="1">
      <c r="A30" s="234" t="s">
        <v>95</v>
      </c>
      <c r="B30" s="234" t="s">
        <v>185</v>
      </c>
      <c r="C30" s="429">
        <f t="shared" si="6"/>
        <v>0</v>
      </c>
      <c r="D30" s="2310">
        <f t="shared" si="3"/>
        <v>0</v>
      </c>
      <c r="E30" s="486">
        <v>0</v>
      </c>
      <c r="F30" s="487">
        <v>0</v>
      </c>
      <c r="G30" s="2352">
        <f>C30/C48*100%</f>
        <v>0</v>
      </c>
      <c r="H30" s="2353">
        <f>D30/D48*100%</f>
        <v>0</v>
      </c>
      <c r="I30" s="461">
        <f t="shared" ref="I30:AV30" si="7">I31+I32+I33+I34</f>
        <v>0</v>
      </c>
      <c r="J30" s="18">
        <f t="shared" si="7"/>
        <v>0</v>
      </c>
      <c r="K30" s="19">
        <f t="shared" si="7"/>
        <v>0</v>
      </c>
      <c r="L30" s="20">
        <f t="shared" si="7"/>
        <v>0</v>
      </c>
      <c r="M30" s="20">
        <f t="shared" si="7"/>
        <v>0</v>
      </c>
      <c r="N30" s="20">
        <f t="shared" si="7"/>
        <v>0</v>
      </c>
      <c r="O30" s="20">
        <f t="shared" si="7"/>
        <v>0</v>
      </c>
      <c r="P30" s="20">
        <f t="shared" si="7"/>
        <v>0</v>
      </c>
      <c r="Q30" s="20">
        <f t="shared" si="7"/>
        <v>0</v>
      </c>
      <c r="R30" s="20">
        <f t="shared" si="7"/>
        <v>0</v>
      </c>
      <c r="S30" s="20">
        <f t="shared" si="7"/>
        <v>0</v>
      </c>
      <c r="T30" s="20">
        <f t="shared" si="7"/>
        <v>0</v>
      </c>
      <c r="U30" s="20">
        <f t="shared" si="7"/>
        <v>0</v>
      </c>
      <c r="V30" s="20">
        <f t="shared" si="7"/>
        <v>0</v>
      </c>
      <c r="W30" s="20">
        <f t="shared" si="7"/>
        <v>0</v>
      </c>
      <c r="X30" s="20">
        <f t="shared" si="7"/>
        <v>0</v>
      </c>
      <c r="Y30" s="20">
        <f t="shared" si="7"/>
        <v>0</v>
      </c>
      <c r="Z30" s="20">
        <f t="shared" si="7"/>
        <v>0</v>
      </c>
      <c r="AA30" s="21">
        <f t="shared" si="0"/>
        <v>0</v>
      </c>
      <c r="AB30" s="21">
        <f t="shared" si="0"/>
        <v>0</v>
      </c>
      <c r="AC30" s="20">
        <f t="shared" si="7"/>
        <v>0</v>
      </c>
      <c r="AD30" s="20">
        <f t="shared" si="7"/>
        <v>0</v>
      </c>
      <c r="AE30" s="20">
        <f t="shared" si="7"/>
        <v>0</v>
      </c>
      <c r="AF30" s="20">
        <f t="shared" si="7"/>
        <v>0</v>
      </c>
      <c r="AG30" s="20">
        <f t="shared" si="7"/>
        <v>0</v>
      </c>
      <c r="AH30" s="20">
        <f t="shared" si="7"/>
        <v>0</v>
      </c>
      <c r="AI30" s="20">
        <f t="shared" si="7"/>
        <v>0</v>
      </c>
      <c r="AJ30" s="20">
        <f t="shared" si="7"/>
        <v>0</v>
      </c>
      <c r="AK30" s="20">
        <f t="shared" si="7"/>
        <v>0</v>
      </c>
      <c r="AL30" s="20">
        <f t="shared" si="7"/>
        <v>0</v>
      </c>
      <c r="AM30" s="20">
        <f t="shared" si="7"/>
        <v>0</v>
      </c>
      <c r="AN30" s="20">
        <f t="shared" si="7"/>
        <v>0</v>
      </c>
      <c r="AO30" s="20">
        <f t="shared" si="7"/>
        <v>0</v>
      </c>
      <c r="AP30" s="20">
        <f t="shared" si="7"/>
        <v>0</v>
      </c>
      <c r="AQ30" s="20">
        <f t="shared" si="7"/>
        <v>0</v>
      </c>
      <c r="AR30" s="20">
        <f t="shared" si="7"/>
        <v>0</v>
      </c>
      <c r="AS30" s="20">
        <f t="shared" si="7"/>
        <v>0</v>
      </c>
      <c r="AT30" s="20">
        <f t="shared" si="7"/>
        <v>0</v>
      </c>
      <c r="AU30" s="20">
        <f t="shared" si="7"/>
        <v>0</v>
      </c>
      <c r="AV30" s="20">
        <f t="shared" si="7"/>
        <v>0</v>
      </c>
      <c r="AW30" s="281"/>
      <c r="AX30" s="281"/>
      <c r="AY30" s="281"/>
      <c r="AZ30" s="281"/>
      <c r="BA30" s="281"/>
      <c r="BB30" s="281"/>
      <c r="BC30" s="281"/>
      <c r="BD30" s="281"/>
      <c r="BE30" s="281"/>
      <c r="BF30" s="281"/>
      <c r="BG30" s="281"/>
      <c r="BH30" s="281"/>
      <c r="BI30" s="281"/>
      <c r="BJ30" s="281"/>
      <c r="BK30" s="281"/>
      <c r="BL30" s="281"/>
      <c r="BM30" s="281"/>
      <c r="BN30" s="281"/>
      <c r="BO30" s="281"/>
      <c r="BP30" s="281"/>
      <c r="BQ30" s="281"/>
      <c r="BR30" s="281"/>
      <c r="BS30" s="281"/>
      <c r="BT30" s="281"/>
      <c r="BU30" s="281"/>
      <c r="BV30" s="281"/>
      <c r="BW30" s="281"/>
      <c r="BX30" s="281"/>
      <c r="BY30" s="281"/>
      <c r="BZ30" s="281"/>
      <c r="CA30" s="281"/>
      <c r="CB30" s="281"/>
      <c r="CC30" s="281"/>
      <c r="CD30" s="281"/>
      <c r="CE30" s="281"/>
      <c r="CF30" s="281"/>
      <c r="CG30" s="281"/>
      <c r="CH30" s="281"/>
      <c r="CI30" s="281"/>
      <c r="CJ30" s="281"/>
      <c r="CK30" s="281"/>
      <c r="CL30" s="281"/>
    </row>
    <row r="31" spans="1:90" ht="16.5" thickBot="1">
      <c r="A31" s="236" t="s">
        <v>109</v>
      </c>
      <c r="B31" s="236" t="s">
        <v>186</v>
      </c>
      <c r="C31" s="432">
        <f t="shared" si="6"/>
        <v>0</v>
      </c>
      <c r="D31" s="2309">
        <f t="shared" si="3"/>
        <v>0</v>
      </c>
      <c r="E31" s="481">
        <v>0</v>
      </c>
      <c r="F31" s="482">
        <v>0</v>
      </c>
      <c r="G31" s="2352">
        <f>C31/C48*100%</f>
        <v>0</v>
      </c>
      <c r="H31" s="2353">
        <f>D31/D48*100%</f>
        <v>0</v>
      </c>
      <c r="I31" s="465">
        <f>SUMIFS(произв!A4:A9995,произв!N4:N9995,B373,произв!F4:F9995,I4)+SUMIFS(торг!A4:A10000,торг!N4:N10000,B373,торг!F4:F10000,I4)+SUMIFS(склад!A4:A9995,склад!N4:N9995,B373,склад!F4:F9995,I4)+SUMIFS('обр '!A4:A9999,'обр '!N4:N9999,B373,'обр '!F4:F9999,I4)+SUMIFS(детс!A4:A10000,детс!N4:N10000,B373,детс!F4:F10000,I4)+SUMIFS(культ!A4:A10000,культ!N4:N10000,B373,культ!F4:F10000,I4)+SUMIFS(спорт!A4:A10000,спорт!N4:N10000,B373,спорт!F4:F10000,I4)+SUMIFS(лечеб!A4:A10000,лечеб!N4:N10000,B373,лечеб!F4:F10000,I4)+SUMIFS(Баня!A4:A10000,Баня!N4:N10000,B373,Баня!F4:F10000,I4)+SUMIFS(Адм!A4:A10000,Адм!N4:N10000,B373,Адм!F4:F10000,I4)+SUMIFS(С.Х!A4:A9995,С.Х!N4:N9995,B373,С.Х!F4:F9995,I4)+SUMIFS(новостр!A4:A9999,новостр!M4:M9999,B373,новостр!F4:F9999,I4)+SUMIFS(авт!A4:A10004,авт!L4:L10004,B373,авт!F4:F10004,I4)+SUMIFS(ЖС!A4:A10020,ЖС!R4:R10020,B373,ЖС!F4:F10020,I4)+SUMIFS(Лес!A5:A9992,Лес!K5:K9992,B373,Лес!F5:F9992,I4)+SUMIFS('степь '!A5:A9998,'степь '!J5:J9998,B373,'степь '!F5:F9998,I4)+SUMIFS(Пр.откр.тер!A4:A9967,Пр.откр.тер!M4:M9967,B373,Пр.откр.тер!F4:F9967,I4)</f>
        <v>0</v>
      </c>
      <c r="J31" s="25">
        <f>SUMIFS(произв!O4:O9995,произв!N4:N9995,B373,произв!F4:F9995,I4)+SUMIFS(торг!O4:O10000,торг!N4:N10000,B373,торг!F4:F10000,I4)+SUMIFS(склад!O4:O9995,склад!N4:N9995,B373,склад!F4:F9995,I4)+SUMIFS('обр '!O4:O9999,'обр '!N4:N9999,B373,'обр '!F4:F9999,I4)+SUMIFS(детс!O4:O10000,детс!N4:N10000,B373,детс!F4:F10000,I4)+SUMIFS(культ!O4:O10000,культ!N4:N10000,B373,культ!F4:F10000,I4)+SUMIFS(спорт!O4:O10000,спорт!N4:N10000,B373,спорт!F4:F10000,I4)+SUMIFS(лечеб!O4:O10000,лечеб!N4:N10000,B373,лечеб!F4:F10000,I4)+SUMIFS(Баня!O4:O10000,Баня!N4:N10000,B373,Баня!F4:F10000,I4)+SUMIFS(Адм!O4:O10000,Адм!N4:N10000,B373,Адм!F4:F10000,I4)+SUMIFS(С.Х!O4:O9995,С.Х!N4:N9995,B373,С.Х!F4:F9995,I4)+SUMIFS(новостр!N4:N9999,новостр!M4:M9999,B373,новостр!F4:F9999,I4)+SUMIFS(авт!K4:K10004,авт!L4:L10004,B373,авт!F4:F10004,I4)+SUMIFS(ЖС!S4:S10020,ЖС!R4:R10020,B373,ЖС!F4:F10020,I4)+SUMIFS(Лес!L5:L9992,Лес!K5:K9992,B373,Лес!F5:F9992,I4)+SUMIFS('степь '!K5:K9998,'степь '!J5:J9998,B373,'степь '!F5:F9998,I4)+SUMIFS(Пр.откр.тер!N4:N9967,Пр.откр.тер!M4:M9967,B373,Пр.откр.тер!F4:F9967,I4)</f>
        <v>0</v>
      </c>
      <c r="K31" s="26">
        <f>SUMIFS(произв!A4:A9995,произв!N4:N9995,B373,произв!F4:F9995,K4)+SUMIFS(торг!A4:A10000,торг!N4:N10000,B373,торг!F4:F10000,K4)+SUMIFS(склад!A4:A9995,склад!N4:N9995,B373,склад!F4:F9995,K4)+SUMIFS('обр '!A4:A9999,'обр '!N4:N9999,B373,'обр '!F4:F9999,K4)+SUMIFS(детс!A4:A10000,детс!N4:N10000,B373,детс!F4:F10000,K4)+SUMIFS(культ!A4:A10000,культ!N4:N10000,B373,культ!F4:F10000,K4)+SUMIFS(спорт!A4:A10000,спорт!N4:N10000,B373,спорт!F4:F10000,K4)+SUMIFS(лечеб!A4:A10000,лечеб!N4:N10000,B373,лечеб!F4:F10000,K4)+SUMIFS(Баня!A4:A10000,Баня!N4:N10000,B373,Баня!F4:F10000,K4)+SUMIFS(Адм!A4:A10000,Адм!N4:N10000,B373,Адм!F4:F10000,K4)+SUMIFS(С.Х!A4:A9995,С.Х!N4:N9995,B373,С.Х!F4:F9995,K4)+SUMIFS(новостр!A4:A9999,новостр!M4:M9999,B373,новостр!F4:F9999,K4)+SUMIFS(авт!A4:A10004,авт!L4:L10004,B373,авт!F4:F10004,K4)+SUMIFS(ЖС!A4:A10020,ЖС!R4:R10020,B373,ЖС!F4:F10020,K4)+SUMIFS(Лес!A5:A9992,Лес!K5:K9992,B373,Лес!F5:F9992,K4)+SUMIFS('степь '!A5:A9998,'степь '!J5:J9998,B373,'степь '!F5:F9998,K4)+SUMIFS(Пр.откр.тер!A4:A9967,Пр.откр.тер!M4:M9967,B373,Пр.откр.тер!F4:F9967,K4)</f>
        <v>0</v>
      </c>
      <c r="L31" s="27">
        <f>SUMIFS(произв!O4:O9995,произв!N4:N9995,B373,произв!F4:F9995,K4)+SUMIFS(торг!O4:O10000,торг!N4:N10000,B373,торг!F4:F10000,K4)+SUMIFS(склад!O4:O9995,склад!N4:N9995,B373,склад!F4:F9995,K4)+SUMIFS('обр '!O4:O9999,'обр '!N4:N9999,B373,'обр '!F4:F9999,K4)+SUMIFS(детс!O4:O10000,детс!N4:N10000,B373,детс!F4:F10000,K4)+SUMIFS(культ!O4:O10000,культ!N4:N10000,B373,культ!F4:F10000,K4)+SUMIFS(спорт!O4:O10000,спорт!N4:N10000,B373,спорт!F4:F10000,K4)+SUMIFS(лечеб!O4:O10000,лечеб!N4:N10000,B373,лечеб!F4:F10000,K4)+SUMIFS(Баня!O4:O10000,Баня!N4:N10000,B373,Баня!F4:F10000,K4)+SUMIFS(Адм!O4:O10000,Адм!N4:N10000,B373,Адм!F4:F10000,K4)+SUMIFS(С.Х!O4:O9995,С.Х!N4:N9995,B373,С.Х!F4:F9995,K4)+SUMIFS(новостр!N4:N9999,новостр!M4:M9999,B373,новостр!F4:F9999,K4)+SUMIFS(авт!K4:K10004,авт!L4:L10004,B373,авт!F4:F10004,K4)+SUMIFS(ЖС!S4:S10020,ЖС!R4:R10020,B373,ЖС!F4:F10020,K4)+SUMIFS(Лес!L5:L9992,Лес!K5:K9992,B373,Лес!F5:F9992,K4)+SUMIFS('степь '!K5:K9998,'степь '!J5:J9998,B373,'степь '!F5:F9998,K4)+SUMIFS(Пр.откр.тер!N4:N9967,Пр.откр.тер!M4:M9967,B373,Пр.откр.тер!F4:F9967,K4)</f>
        <v>0</v>
      </c>
      <c r="M31" s="27">
        <f>SUMIFS(произв!A4:A9995,произв!N4:N9995,B373,произв!F4:F9995,M4)+SUMIFS(торг!A4:A10000,торг!N4:N10000,B373,торг!F4:F10000,M4)+SUMIFS(склад!A4:A9995,склад!N4:N9995,B373,склад!F4:F9995,M4)+SUMIFS('обр '!A4:A9999,'обр '!N4:N9999,B373,'обр '!F4:F9999,M4)+SUMIFS(детс!A4:A10000,детс!N4:N10000,B373,детс!F4:F10000,M4)+SUMIFS(культ!A4:A10000,культ!N4:N10000,B373,культ!F4:F10000,M4)+SUMIFS(спорт!A4:A10000,спорт!N4:N10000,B373,спорт!F4:F10000,M4)+SUMIFS(лечеб!A4:A10000,лечеб!N4:N10000,B373,лечеб!F4:F10000,M4)+SUMIFS(Баня!A4:A10000,Баня!N4:N10000,B373,Баня!F4:F10000,M4)+SUMIFS(Адм!A4:A10000,Адм!N4:N10000,B373,Адм!F4:F10000,M4)+SUMIFS(С.Х!A4:A9995,С.Х!N4:N9995,B373,С.Х!F4:F9995,M4)+SUMIFS(новостр!A4:A9999,новостр!M4:M9999,B373,новостр!F4:F9999,M4)+SUMIFS(авт!A4:A10004,авт!L4:L10004,B373,авт!F4:F10004,M4)+SUMIFS(ЖС!A4:A10020,ЖС!R4:R10020,B373,ЖС!F4:F10020,M4)+SUMIFS(Лес!A5:A9992,Лес!K5:K9992,B373,Лес!F5:F9992,M4)+SUMIFS('степь '!A5:A9998,'степь '!J5:J9998,B373,'степь '!F5:F9998,M4)+SUMIFS(Пр.откр.тер!A4:A9967,Пр.откр.тер!M4:M9967,B373,Пр.откр.тер!F4:F9967,M4)</f>
        <v>0</v>
      </c>
      <c r="N31" s="27">
        <f>SUMIFS(произв!O4:O9995,произв!N4:N9995,B373,произв!F4:F9995,M4)+SUMIFS(торг!O4:O10000,торг!N4:N10000,B373,торг!F4:F10000,M4)+SUMIFS(склад!O4:O9995,склад!N4:N9995,B373,склад!F4:F9995,M4)+SUMIFS('обр '!O4:O9999,'обр '!N4:N9999,B373,'обр '!F4:F9999,M4)+SUMIFS(детс!O4:O10000,детс!N4:N10000,B373,детс!F4:F10000,M4)+SUMIFS(культ!O4:O10000,культ!N4:N10000,B373,культ!F4:F10000,M4)+SUMIFS(спорт!O4:O10000,спорт!N4:N10000,B373,спорт!F4:F10000,M4)+SUMIFS(лечеб!O4:O10000,лечеб!N4:N10000,B373,лечеб!F4:F10000,M4)+SUMIFS(Баня!O4:O10000,Баня!N4:N10000,B373,Баня!F4:F10000,M4)+SUMIFS(Адм!O4:O10000,Адм!N4:N10000,B373,Адм!F4:F10000,M4)+SUMIFS(С.Х!O4:O9995,С.Х!N4:N9995,B373,С.Х!F4:F9995,M4)+SUMIFS(новостр!N4:N9999,новостр!M4:M9999,B373,новостр!F4:F9999,M4)+SUMIFS(авт!K4:K10004,авт!L4:L10004,B373,авт!F4:F10004,M4)+SUMIFS(ЖС!S4:S10020,ЖС!R4:R10020,B373,ЖС!F4:F10020,M4)+SUMIFS(Лес!L5:L9992,Лес!K5:K9992,B373,Лес!F5:F9992,M4)+SUMIFS('степь '!K5:K9998,'степь '!J5:J9998,B373,'степь '!F5:F9998,M4)+SUMIFS(Пр.откр.тер!N4:N9967,Пр.откр.тер!M4:M9967,B373,Пр.откр.тер!F4:F9967,M4)</f>
        <v>0</v>
      </c>
      <c r="O31" s="27">
        <f>SUMIFS(произв!A4:A9995,произв!N4:N9995,B373,произв!F4:F9995,O4)+SUMIFS(торг!A4:A10000,торг!N4:N10000,B373,торг!F4:F10000,O4)+SUMIFS(склад!A4:A9995,склад!N4:N9995,B373,склад!F4:F9995,O4)+SUMIFS('обр '!A4:A9999,'обр '!N4:N9999,B373,'обр '!F4:F9999,O4)+SUMIFS(детс!A4:A10000,детс!N4:N10000,B373,детс!F4:F10000,O4)+SUMIFS(культ!A4:A10000,культ!N4:N10000,B373,культ!F4:F10000,O4)+SUMIFS(спорт!A4:A10000,спорт!N4:N10000,B373,спорт!F4:F10000,O4)+SUMIFS(лечеб!A4:A10000,лечеб!N4:N10000,B373,лечеб!F4:F10000,O4)+SUMIFS(Баня!A4:A10000,Баня!N4:N10000,B373,Баня!F4:F10000,O4)+SUMIFS(Адм!A4:A10000,Адм!N4:N10000,B373,Адм!F4:F10000,O4)+SUMIFS(С.Х!A4:A9995,С.Х!N4:N9995,B373,С.Х!F4:F9995,O4)+SUMIFS(новостр!A4:A9999,новостр!M4:M9999,B373,новостр!F4:F9999,O4)+SUMIFS(авт!A4:A10004,авт!L4:L10004,B373,авт!F4:F10004,O4)+SUMIFS(ЖС!A4:A10020,ЖС!R4:R10020,B373,ЖС!F4:F10020,O4)+SUMIFS(Лес!A5:A9992,Лес!K5:K9992,B373,Лес!F5:F9992,O4)+SUMIFS('степь '!A5:A9998,'степь '!J5:J9998,B373,'степь '!F5:F9998,O4)+SUMIFS(Пр.откр.тер!A4:A9967,Пр.откр.тер!M4:M9967,B373,Пр.откр.тер!F4:F9967,O4)</f>
        <v>0</v>
      </c>
      <c r="P31" s="27">
        <f>SUMIFS(произв!O4:O9995,произв!N4:N9995,B373,произв!F4:F9995,O4)+SUMIFS(торг!O4:O10000,торг!N4:N10000,B373,торг!F4:F10000,O4)+SUMIFS(склад!O4:O9995,склад!N4:N9995,B373,склад!F4:F9995,O4)+SUMIFS('обр '!O4:O9999,'обр '!N4:N9999,B373,'обр '!F4:F9999,O4)+SUMIFS(детс!O4:O10000,детс!N4:N10000,B373,детс!F4:F10000,O4)+SUMIFS(культ!O4:O10000,культ!N4:N10000,B373,культ!F4:F10000,O4)+SUMIFS(спорт!O4:O10000,спорт!N4:N10000,B373,спорт!F4:F10000,O4)+SUMIFS(лечеб!O4:O10000,лечеб!N4:N10000,B373,лечеб!F4:F10000,O4)+SUMIFS(Баня!O4:O10000,Баня!N4:N10000,B373,Баня!F4:F10000,O4)+SUMIFS(Адм!O4:O10000,Адм!N4:N10000,B373,Адм!F4:F10000,O4)+SUMIFS(С.Х!O4:O9995,С.Х!N4:N9995,B373,С.Х!F4:F9995,O4)+SUMIFS(новостр!N4:N9999,новостр!M4:M9999,B373,новостр!F4:F9999,O4)+SUMIFS(авт!K4:K10004,авт!L4:L10004,B373,авт!F4:F10004,O4)+SUMIFS(ЖС!S4:S10020,ЖС!R4:R10020,B373,ЖС!F4:F10020,O4)+SUMIFS(Лес!L5:L9992,Лес!K5:K9992,B373,Лес!F5:F9992,O4)+SUMIFS('степь '!K5:K9998,'степь '!J5:J9998,B373,'степь '!F5:F9998,O4)+SUMIFS(Пр.откр.тер!N4:N9967,Пр.откр.тер!M4:M9967,B373,Пр.откр.тер!F4:F9967,O4)</f>
        <v>0</v>
      </c>
      <c r="Q31" s="27">
        <f>SUMIFS(произв!A4:A9995,произв!N4:N9995,B373,произв!F4:F9995,Q4)+SUMIFS(торг!A4:A10000,торг!N4:N10000,B373,торг!F4:F10000,Q4)+SUMIFS(склад!A4:A9995,склад!N4:N9995,B373,склад!F4:F9995,Q4)+SUMIFS('обр '!A4:A9999,'обр '!N4:N9999,B373,'обр '!F4:F9999,Q4)+SUMIFS(детс!A4:A10000,детс!N4:N10000,B373,детс!F4:F10000,Q4)+SUMIFS(культ!A4:A10000,культ!N4:N10000,B373,культ!F4:F10000,Q4)+SUMIFS(спорт!A4:A10000,спорт!N4:N10000,B373,спорт!F4:F10000,Q4)+SUMIFS(лечеб!A4:A10000,лечеб!N4:N10000,B373,лечеб!F4:F10000,Q4)+SUMIFS(Баня!A4:A10000,Баня!N4:N10000,B373,Баня!F4:F10000,Q4)+SUMIFS(Адм!A4:A10000,Адм!N4:N10000,B373,Адм!F4:F10000,Q4)+SUMIFS(С.Х!A4:A9995,С.Х!N4:N9995,B373,С.Х!F4:F9995,Q4)+SUMIFS(новостр!A4:A9999,новостр!M4:M9999,B373,новостр!F4:F9999,Q4)+SUMIFS(авт!A4:A10004,авт!L4:L10004,B373,авт!F4:F10004,Q4)+SUMIFS(ЖС!A4:A10020,ЖС!R4:R10020,B373,ЖС!F4:F10020,Q4)+SUMIFS(Лес!A5:A9992,Лес!K5:K9992,B373,Лес!F5:F9992,Q4)+SUMIFS('степь '!A5:A9998,'степь '!J5:J9998,B373,'степь '!F5:F9998,Q4)+SUMIFS(Пр.откр.тер!A4:A9967,Пр.откр.тер!M4:M9967,B373,Пр.откр.тер!F4:F9967,Q4)</f>
        <v>0</v>
      </c>
      <c r="R31" s="27">
        <f>SUMIFS(произв!O4:O9995,произв!N4:N9995,B373,произв!F4:F9995,Q4)+SUMIFS(торг!O4:O10000,торг!N4:N10000,B373,торг!F4:F10000,Q4)+SUMIFS(склад!O4:O9995,склад!N4:N9995,B373,склад!F4:F9995,Q4)+SUMIFS('обр '!O4:O9999,'обр '!N4:N9999,B373,'обр '!F4:F9999,Q4)+SUMIFS(детс!O4:O10000,детс!N4:N10000,B373,детс!F4:F10000,Q4)+SUMIFS(культ!O4:O10000,культ!N4:N10000,B373,культ!F4:F10000,Q4)+SUMIFS(спорт!O4:O10000,спорт!N4:N10000,B373,спорт!F4:F10000,Q4)+SUMIFS(лечеб!O4:O10000,лечеб!N4:N10000,B373,лечеб!F4:F10000,Q4)+SUMIFS(Баня!O4:O10000,Баня!N4:N10000,B373,Баня!F4:F10000,Q4)+SUMIFS(Адм!O4:O10000,Адм!N4:N10000,B373,Адм!F4:F10000,Q4)+SUMIFS(С.Х!O4:O9995,С.Х!N4:N9995,B373,С.Х!F4:F9995,Q4)+SUMIFS(новостр!N4:N9999,новостр!M4:M9999,B373,новостр!F4:F9999,Q4)+SUMIFS(авт!K4:K10004,авт!L4:L10004,B373,авт!F4:F10004,Q4)+SUMIFS(ЖС!S4:S10020,ЖС!R4:R10020,B373,ЖС!F4:F10020,Q4)+SUMIFS(Лес!L5:L9992,Лес!K5:K9992,B373,Лес!F5:F9992,Q4)+SUMIFS('степь '!K5:K9998,'степь '!J5:J9998,B373,'степь '!F5:F9998,Q4)+SUMIFS(Пр.откр.тер!N4:N9967,Пр.откр.тер!M4:M9967,B373,Пр.откр.тер!F4:F9967,Q4)</f>
        <v>0</v>
      </c>
      <c r="S31" s="27">
        <f>SUMIFS(произв!A4:A9995,произв!N4:N9995,B373,произв!F4:F9995,S4)+SUMIFS(торг!A4:A10000,торг!N4:N10000,B373,торг!F4:F10000,S4)+SUMIFS(склад!A4:A9995,склад!N4:N9995,B373,склад!F4:F9995,S4)+SUMIFS('обр '!A4:A9999,'обр '!N4:N9999,B373,'обр '!F4:F9999,S4)+SUMIFS(детс!A4:A10000,детс!N4:N10000,B373,детс!F4:F10000,S4)+SUMIFS(культ!A4:A10000,культ!N4:N10000,B373,культ!F4:F10000,S4)+SUMIFS(спорт!A4:A10000,спорт!N4:N10000,B373,спорт!F4:F10000,S4)+SUMIFS(лечеб!A4:A10000,лечеб!N4:N10000,B373,лечеб!F4:F10000,S4)+SUMIFS(Баня!A4:A10000,Баня!N4:N10000,B373,Баня!F4:F10000,S4)+SUMIFS(Адм!A4:A10000,Адм!N4:N10000,B373,Адм!F4:F10000,S4)+SUMIFS(С.Х!A4:A9995,С.Х!N4:N9995,B373,С.Х!F4:F9995,S4)+SUMIFS(новостр!A4:A9999,новостр!M4:M9999,B373,новостр!F4:F9999,S4)+SUMIFS(авт!A4:A10004,авт!L4:L10004,B373,авт!F4:F10004,S4)+SUMIFS(ЖС!A4:A10020,ЖС!R4:R10020,B373,ЖС!F4:F10020,S4)+SUMIFS(Лес!A5:A9992,Лес!K5:K9992,B373,Лес!F5:F9992,S4)+SUMIFS('степь '!A5:A9998,'степь '!J5:J9998,B373,'степь '!F5:F9998,S4)+SUMIFS(Пр.откр.тер!A4:A9967,Пр.откр.тер!M4:M9967,B373,Пр.откр.тер!F4:F9967,S4)</f>
        <v>0</v>
      </c>
      <c r="T31" s="27">
        <f>SUMIFS(произв!O4:O9995,произв!N4:N9995,B373,произв!F4:F9995,S4)+SUMIFS(торг!O4:O10000,торг!N4:N10000,B373,торг!F4:F10000,S4)+SUMIFS(склад!O4:O9995,склад!N4:N9995,B373,склад!F4:F9995,S4)+SUMIFS('обр '!O4:O9999,'обр '!N4:N9999,B373,'обр '!F4:F9999,S4)+SUMIFS(детс!O4:O10000,детс!N4:N10000,B373,детс!F4:F10000,S4)+SUMIFS(культ!O4:O10000,культ!N4:N10000,B373,культ!F4:F10000,S4)+SUMIFS(спорт!O4:O10000,спорт!N4:N10000,B373,спорт!F4:F10000,S4)+SUMIFS(лечеб!O4:O10000,лечеб!N4:N10000,B373,лечеб!F4:F10000,S4)+SUMIFS(Баня!O4:O10000,Баня!N4:N10000,B373,Баня!F4:F10000,S4)+SUMIFS(Адм!O4:O10000,Адм!N4:N10000,B373,Адм!F4:F10000,S4)+SUMIFS(С.Х!O4:O9995,С.Х!N4:N9995,B373,С.Х!F4:F9995,S4)+SUMIFS(новостр!N4:N9999,новостр!M4:M9999,B373,новостр!F4:F9999,S4)+SUMIFS(авт!K4:K10004,авт!L4:L10004,B373,авт!F4:F10004,S4)+SUMIFS(ЖС!S4:S10020,ЖС!R4:R10020,B373,ЖС!F4:F10020,S4)+SUMIFS(Лес!L5:L9992,Лес!K5:K9992,B373,Лес!F5:F9992,S4)+SUMIFS('степь '!K5:K9998,'степь '!J5:J9998,B373,'степь '!F5:F9998,S4)+SUMIFS(Пр.откр.тер!N4:N9967,Пр.откр.тер!M4:M9967,B373,Пр.откр.тер!F4:F9967,S4)</f>
        <v>0</v>
      </c>
      <c r="U31" s="27">
        <f>SUMIFS(произв!A4:A9995,произв!N4:N9995,B373,произв!F4:F9995,U4)+SUMIFS(торг!A4:A10000,торг!N4:N10000,B373,торг!F4:F10000,U4)+SUMIFS(склад!A4:A9995,склад!N4:N9995,B373,склад!F4:F9995,U4)+SUMIFS('обр '!A4:A9999,'обр '!N4:N9999,B373,'обр '!F4:F9999,U4)+SUMIFS(детс!A4:A10000,детс!N4:N10000,B373,детс!F4:F10000,U4)+SUMIFS(культ!A4:A10000,культ!N4:N10000,B373,культ!F4:F10000,U4)+SUMIFS(спорт!A4:A10000,спорт!N4:N10000,B373,спорт!F4:F10000,U4)+SUMIFS(лечеб!A4:A10000,лечеб!N4:N10000,B373,лечеб!F4:F10000,U4)+SUMIFS(Баня!A4:A10000,Баня!N4:N10000,B373,Баня!F4:F10000,U4)+SUMIFS(Адм!A4:A10000,Адм!N4:N10000,B373,Адм!F4:F10000,U4)+SUMIFS(С.Х!A4:A9995,С.Х!N4:N9995,B373,С.Х!F4:F9995,U4)+SUMIFS(новостр!A4:A9999,новостр!M4:M9999,B373,новостр!F4:F9999,U4)+SUMIFS(авт!A4:A10004,авт!L4:L10004,B373,авт!F4:F10004,U4)+SUMIFS(ЖС!A4:A10020,ЖС!R4:R10020,B373,ЖС!F4:F10020,U4)+SUMIFS(Лес!A5:A9992,Лес!K5:K9992,B373,Лес!F5:F9992,U4)+SUMIFS('степь '!A5:A9998,'степь '!J5:J9998,B373,'степь '!F5:F9998,U4)+SUMIFS(Пр.откр.тер!A4:A9967,Пр.откр.тер!M4:M9967,B373,Пр.откр.тер!F4:F9967,U4)</f>
        <v>0</v>
      </c>
      <c r="V31" s="27">
        <f>SUMIFS(произв!O4:O9995,произв!N4:N9995,B373,произв!F4:F9995,U4)+SUMIFS(торг!O4:O10000,торг!N4:N10000,B373,торг!F4:F10000,U4)+SUMIFS(склад!O4:O9995,склад!N4:N9995,B373,склад!F4:F9995,U4)+SUMIFS('обр '!O4:O9999,'обр '!N4:N9999,B373,'обр '!F4:F9999,U4)+SUMIFS(детс!O4:O10000,детс!N4:N10000,B373,детс!F4:F10000,U4)+SUMIFS(культ!O4:O10000,культ!N4:N10000,B373,культ!F4:F10000,U4)+SUMIFS(спорт!O4:O10000,спорт!N4:N10000,B373,спорт!F4:F10000,U4)+SUMIFS(лечеб!O4:O10000,лечеб!N4:N10000,B373,лечеб!F4:F10000,U4)+SUMIFS(Баня!O4:O10000,Баня!N4:N10000,B373,Баня!F4:F10000,U4)+SUMIFS(Адм!O4:O10000,Адм!N4:N10000,B373,Адм!F4:F10000,U4)+SUMIFS(С.Х!O4:O9995,С.Х!N4:N9995,B373,С.Х!F4:F9995,U4)+SUMIFS(новостр!N4:N9999,новостр!M4:M9999,B373,новостр!F4:F9999,U4)+SUMIFS(авт!K4:K10004,авт!L4:L10004,B373,авт!F4:F10004,U4)+SUMIFS(ЖС!S4:S10020,ЖС!R4:R10020,B373,ЖС!F4:F10020,U4)+SUMIFS(Лес!L5:L9992,Лес!K5:K9992,B373,Лес!F5:F9992,U4)+SUMIFS('степь '!K5:K9998,'степь '!J5:J9998,B373,'степь '!F5:F9998,U4)+SUMIFS(Пр.откр.тер!N4:N9967,Пр.откр.тер!M4:M9967,B373,Пр.откр.тер!F4:F9967,U4)</f>
        <v>0</v>
      </c>
      <c r="W31" s="27">
        <f>SUMIFS(произв!A4:A9995,произв!N4:N9995,B373,произв!F4:F9995,W4)+SUMIFS(торг!A4:A10000,торг!N4:N10000,B373,торг!F4:F10000,W4)+SUMIFS(склад!A4:A9995,склад!N4:N9995,B373,склад!F4:F9995,W4)+SUMIFS('обр '!A4:A9999,'обр '!N4:N9999,B373,'обр '!F4:F9999,W4)+SUMIFS(детс!A4:A10000,детс!N4:N10000,B373,детс!F4:F10000,W4)+SUMIFS(культ!A4:A10000,культ!N4:N10000,B373,культ!F4:F10000,W4)+SUMIFS(спорт!A4:A10000,спорт!N4:N10000,B373,спорт!F4:F10000,W4)+SUMIFS(лечеб!A4:A10000,лечеб!N4:N10000,B373,лечеб!F4:F10000,W4)+SUMIFS(Баня!A4:A10000,Баня!N4:N10000,B373,Баня!F4:F10000,W4)+SUMIFS(Адм!A4:A10000,Адм!N4:N10000,B373,Адм!F4:F10000,W4)+SUMIFS(С.Х!A4:A9995,С.Х!N4:N9995,B373,С.Х!F4:F9995,W4)+SUMIFS(новостр!A4:A9999,новостр!M4:M9999,B373,новостр!F4:F9999,W4)+SUMIFS(авт!A4:A10004,авт!L4:L10004,B373,авт!F4:F10004,W4)+SUMIFS(ЖС!A4:A10020,ЖС!R4:R10020,B373,ЖС!F4:F10020,W4)+SUMIFS(Лес!A5:A9992,Лес!K5:K9992,B373,Лес!F5:F9992,W4)+SUMIFS('степь '!A5:A9998,'степь '!J5:J9998,B373,'степь '!F5:F9998,W4)+SUMIFS(Пр.откр.тер!A4:A9967,Пр.откр.тер!M4:M9967,B373,Пр.откр.тер!F4:F9967,W4)</f>
        <v>0</v>
      </c>
      <c r="X31" s="27">
        <f>SUMIFS(произв!O4:O9995,произв!N4:N9995,B373,произв!F4:F9995,W4)+SUMIFS(торг!O4:O10000,торг!N4:N10000,B373,торг!F4:F10000,W4)+SUMIFS(склад!O4:O9995,склад!N4:N9995,B373,склад!F4:F9995,W4)+SUMIFS('обр '!O4:O9999,'обр '!N4:N9999,B373,'обр '!F4:F9999,W4)+SUMIFS(детс!O4:O10000,детс!N4:N10000,B373,детс!F4:F10000,W4)+SUMIFS(культ!O4:O10000,культ!N4:N10000,B373,культ!F4:F10000,W4)+SUMIFS(спорт!O4:O10000,спорт!N4:N10000,B373,спорт!F4:F10000,W4)+SUMIFS(лечеб!O4:O10000,лечеб!N4:N10000,B373,лечеб!F4:F10000,W4)+SUMIFS(Баня!O4:O10000,Баня!N4:N10000,B373,Баня!F4:F10000,W4)+SUMIFS(Адм!O4:O10000,Адм!N4:N10000,B373,Адм!F4:F10000,W4)+SUMIFS(С.Х!O4:O9995,С.Х!N4:N9995,B373,С.Х!F4:F9995,W4)+SUMIFS(новостр!N4:N9999,новостр!M4:M9999,B373,новостр!F4:F9999,W4)+SUMIFS(авт!K4:K10004,авт!L4:L10004,B373,авт!F4:F10004,W4)+SUMIFS(ЖС!S4:S10020,ЖС!R4:R10020,B373,ЖС!F4:F10020,W4)+SUMIFS(Лес!L5:L9992,Лес!K5:K9992,B373,Лес!F5:F9992,W4)+SUMIFS('степь '!K5:K9998,'степь '!J5:J9998,B373,'степь '!F5:F9998,W4)+SUMIFS(Пр.откр.тер!N4:N9967,Пр.откр.тер!M4:M9967,B373,Пр.откр.тер!F4:F9967,W4)</f>
        <v>0</v>
      </c>
      <c r="Y31" s="27">
        <f>SUMIFS(произв!A4:A9995,произв!N4:N9995,B373,произв!F4:F9995,Y4)+SUMIFS(торг!A4:A10000,торг!N4:N10000,B373,торг!F4:F10000,Y4)+SUMIFS(склад!A4:A9995,склад!N4:N9995,B373,склад!F4:F9995,Y4)+SUMIFS('обр '!A4:A9999,'обр '!N4:N9999,B373,'обр '!F4:F9999,Y4)+SUMIFS(детс!A4:A10000,детс!N4:N10000,B373,детс!F4:F10000,Y4)+SUMIFS(культ!A4:A10000,культ!N4:N10000,B373,культ!F4:F10000,Y4)+SUMIFS(спорт!A4:A10000,спорт!N4:N10000,B373,спорт!F4:F10000,Y4)+SUMIFS(лечеб!A4:A10000,лечеб!N4:N10000,B373,лечеб!F4:F10000,Y4)+SUMIFS(Баня!A4:A10000,Баня!N4:N10000,B373,Баня!F4:F10000,Y4)+SUMIFS(Адм!A4:A10000,Адм!N4:N10000,B373,Адм!F4:F10000,Y4)+SUMIFS(С.Х!A4:A9995,С.Х!N4:N9995,B373,С.Х!F4:F9995,Y4)+SUMIFS(новостр!A4:A9999,новостр!M4:M9999,B373,новостр!F4:F9999,Y4)+SUMIFS(авт!A4:A10004,авт!L4:L10004,B373,авт!F4:F10004,Y4)+SUMIFS(ЖС!A4:A10020,ЖС!R4:R10020,B373,ЖС!F4:F10020,Y4)+SUMIFS(Лес!A5:A9992,Лес!K5:K9992,B373,Лес!F5:F9992,Y4)+SUMIFS('степь '!A5:A9998,'степь '!J5:J9998,B373,'степь '!F5:F9998,Y4)+SUMIFS(Пр.откр.тер!A4:A9967,Пр.откр.тер!M4:M9967,B373,Пр.откр.тер!F4:F9967,Y4)</f>
        <v>0</v>
      </c>
      <c r="Z31" s="27">
        <f>SUMIFS(произв!O4:O9995,произв!N4:N9995,B373,произв!F4:F9995,Y4)+SUMIFS(торг!O4:O10000,торг!N4:N10000,B373,торг!F4:F10000,Y4)+SUMIFS(склад!O4:O9995,склад!N4:N9995,B373,склад!F4:F9995,Y4)+SUMIFS('обр '!O4:O9999,'обр '!N4:N9999,B373,'обр '!F4:F9999,Y4)+SUMIFS(детс!O4:O10000,детс!N4:N10000,B373,детс!F4:F10000,Y4)+SUMIFS(культ!O4:O10000,культ!N4:N10000,B373,культ!F4:F10000,Y4)+SUMIFS(спорт!O4:O10000,спорт!N4:N10000,B373,спорт!F4:F10000,Y4)+SUMIFS(лечеб!O4:O10000,лечеб!N4:N10000,B373,лечеб!F4:F10000,Y4)+SUMIFS(Баня!O4:O10000,Баня!N4:N10000,B373,Баня!F4:F10000,Y4)+SUMIFS(Адм!O4:O10000,Адм!N4:N10000,B373,Адм!F4:F10000,Y4)+SUMIFS(С.Х!O4:O9995,С.Х!N4:N9995,B373,С.Х!F4:F9995,Y4)+SUMIFS(новостр!N4:N9999,новостр!M4:M9999,B373,новостр!F4:F9999,Y4)+SUMIFS(авт!K4:K10004,авт!L4:L10004,B373,авт!F4:F10004,Y4)+SUMIFS(ЖС!S4:S10020,ЖС!R4:R10020,B373,ЖС!F4:F10020,Y4)+SUMIFS(Лес!L5:L9992,Лес!K5:K9992,B373,Лес!F5:F9992,Y4)+SUMIFS('степь '!K5:K9998,'степь '!J5:J9998,B373,'степь '!F5:F9998,Y4)+SUMIFS(Пр.откр.тер!N4:N9967,Пр.откр.тер!M4:M9967,B373,Пр.откр.тер!F4:F9967,Y4)</f>
        <v>0</v>
      </c>
      <c r="AA31" s="21">
        <f t="shared" si="0"/>
        <v>0</v>
      </c>
      <c r="AB31" s="21">
        <f t="shared" si="0"/>
        <v>0</v>
      </c>
      <c r="AC31" s="27">
        <f>SUMIFS(произв!A4:A9995,произв!N4:N9995,B373,произв!F4:F9995,AC4)+SUMIFS(торг!A4:A10000,торг!N4:N10000,B373,торг!F4:F10000,AC4)+SUMIFS(склад!A4:A9995,склад!N4:N9995,B373,склад!F4:F9995,AC4)+SUMIFS('обр '!A4:A9999,'обр '!N4:N9999,B373,'обр '!F4:F9999,AC4)+SUMIFS(детс!A4:A10000,детс!N4:N10000,B373,детс!F4:F10000,AC4)+SUMIFS(культ!A4:A10000,культ!N4:N10000,B373,культ!F4:F10000,AC4)+SUMIFS(спорт!A4:A10000,спорт!N4:N10000,B373,спорт!F4:F10000,AC4)+SUMIFS(лечеб!A4:A10000,лечеб!N4:N10000,B373,лечеб!F4:F10000,AC4)+SUMIFS(Баня!A4:A10000,Баня!N4:N10000,B373,Баня!F4:F10000,AC4)+SUMIFS(Адм!A4:A10000,Адм!N4:N10000,B373,Адм!F4:F10000,AC4)+SUMIFS(С.Х!A4:A9995,С.Х!N4:N9995,B373,С.Х!F4:F9995,AC4)+SUMIFS(новостр!A4:A9999,новостр!M4:M9999,B373,новостр!F4:F9999,AC4)+SUMIFS(авт!A4:A10004,авт!L4:L10004,B373,авт!F4:F10004,AC4)+SUMIFS(ЖС!A4:A10020,ЖС!R4:R10020,B373,ЖС!F4:F10020,AC4)+SUMIFS(Лес!A5:A9992,Лес!K5:K9992,B373,Лес!F5:F9992,AC4)+SUMIFS('степь '!A5:A9998,'степь '!J5:J9998,B373,'степь '!F5:F9998,AC4)+SUMIFS(Пр.откр.тер!A4:A9967,Пр.откр.тер!M4:M9967,B373,Пр.откр.тер!F4:F9967,AC4)</f>
        <v>0</v>
      </c>
      <c r="AD31" s="27">
        <f>SUMIFS(произв!O4:O9995,произв!N4:N9995,B373,произв!F4:F9995,AC4)+SUMIFS(торг!O4:O10000,торг!N4:N10000,B373,торг!F4:F10000,AC4)+SUMIFS(склад!O4:O9995,склад!N4:N9995,B373,склад!F4:F9995,AC4)+SUMIFS('обр '!O4:O9999,'обр '!N4:N9999,B373,'обр '!F4:F9999,AC4)+SUMIFS(детс!O4:O10000,детс!N4:N10000,B373,детс!F4:F10000,AC4)+SUMIFS(культ!O4:O10000,культ!N4:N10000,B373,культ!F4:F10000,AC4)+SUMIFS(спорт!O4:O10000,спорт!N4:N10000,B373,спорт!F4:F10000,AC4)+SUMIFS(лечеб!O4:O10000,лечеб!N4:N10000,B373,лечеб!F4:F10000,AC4)+SUMIFS(Баня!O4:O10000,Баня!N4:N10000,B373,Баня!F4:F10000,AC4)+SUMIFS(Адм!O4:O10000,Адм!N4:N10000,B373,Адм!F4:F10000,AC4)+SUMIFS(С.Х!O4:O9995,С.Х!N4:N9995,B373,С.Х!F4:F9995,AC4)+SUMIFS(новостр!N4:N9999,новостр!M4:M9999,B373,новостр!F4:F9999,AC4)+SUMIFS(авт!K4:K10004,авт!L4:L10004,B373,авт!F4:F10004,AC4)+SUMIFS(ЖС!S4:S10020,ЖС!R4:R10020,B373,ЖС!F4:F10020,AC4)+SUMIFS(Лес!L5:L9992,Лес!K5:K9992,B373,Лес!F5:F9992,AC4)+SUMIFS('степь '!K5:K9998,'степь '!J5:J9998,B373,'степь '!F5:F9998,AC4)+SUMIFS(Пр.откр.тер!N4:N9967,Пр.откр.тер!M4:M9967,B373,Пр.откр.тер!F4:F9967,AC4)</f>
        <v>0</v>
      </c>
      <c r="AE31" s="27">
        <f>SUMIFS(произв!A4:A9995,произв!N4:N9995,B373,произв!F4:F9995,AE4)+SUMIFS(торг!A4:A10000,торг!N4:N10000,B373,торг!F4:F10000,AE4)+SUMIFS(склад!A4:A9995,склад!N4:N9995,B373,склад!F4:F9995,AE4)+SUMIFS('обр '!A4:A9999,'обр '!N4:N9999,B373,'обр '!F4:F9999,AE4)+SUMIFS(детс!A4:A10000,детс!N4:N10000,B373,детс!F4:F10000,AE4)+SUMIFS(культ!A4:A10000,культ!N4:N10000,B373,культ!F4:F10000,AE4)+SUMIFS(спорт!A4:A10000,спорт!N4:N10000,B373,спорт!F4:F10000,AE4)+SUMIFS(лечеб!A4:A10000,лечеб!N4:N10000,B373,лечеб!F4:F10000,AE4)+SUMIFS(Баня!A4:A10000,Баня!N4:N10000,B373,Баня!F4:F10000,AE4)+SUMIFS(Адм!A4:A10000,Адм!N4:N10000,B373,Адм!F4:F10000,AE4)+SUMIFS(С.Х!A4:A9995,С.Х!N4:N9995,B373,С.Х!F4:F9995,AE4)+SUMIFS(новостр!A4:A9999,новостр!M4:M9999,B373,новостр!F4:F9999,AE4)+SUMIFS(авт!A4:A10004,авт!L4:L10004,B373,авт!F4:F10004,AE4)+SUMIFS(ЖС!A4:A10020,ЖС!R4:R10020,B373,ЖС!F4:F10020,AE4)+SUMIFS(Лес!A5:A9992,Лес!K5:K9992,B373,Лес!F5:F9992,AE4)+SUMIFS('степь '!A5:A9998,'степь '!J5:J9998,B373,'степь '!F5:F9998,AE4)+SUMIFS(Пр.откр.тер!A4:A9967,Пр.откр.тер!M4:M9967,B373,Пр.откр.тер!F4:F9967,AE4)</f>
        <v>0</v>
      </c>
      <c r="AF31" s="27">
        <f>SUMIFS(произв!O4:O9995,произв!N4:N9995,B373,произв!F4:F9995,AE4)+SUMIFS(торг!O4:O10000,торг!N4:N10000,B373,торг!F4:F10000,AE4)+SUMIFS(склад!O4:O9995,склад!N4:N9995,B373,склад!F4:F9995,AE4)+SUMIFS('обр '!O4:O9999,'обр '!N4:N9999,B373,'обр '!F4:F9999,AE4)+SUMIFS(детс!O4:O10000,детс!N4:N10000,B373,детс!F4:F10000,AE4)+SUMIFS(культ!O4:O10000,культ!N4:N10000,B373,культ!F4:F10000,AE4)+SUMIFS(спорт!O4:O10000,спорт!N4:N10000,B373,спорт!F4:F10000,AE4)+SUMIFS(лечеб!O4:O10000,лечеб!N4:N10000,B373,лечеб!F4:F10000,AE4)+SUMIFS(Баня!O4:O10000,Баня!N4:N10000,B373,Баня!F4:F10000,AE4)+SUMIFS(Адм!O4:O10000,Адм!N4:N10000,B373,Адм!F4:F10000,AE4)+SUMIFS(С.Х!O4:O9995,С.Х!N4:N9995,B373,С.Х!F4:F9995,AE4)+SUMIFS(новостр!N4:N9999,новостр!M4:M9999,B373,новостр!F4:F9999,AE4)+SUMIFS(авт!K4:K10004,авт!L4:L10004,B373,авт!F4:F10004,AE4)+SUMIFS(ЖС!S4:S10020,ЖС!R4:R10020,B373,ЖС!F4:F10020,AE4)+SUMIFS(Лес!L5:L9992,Лес!K5:K9992,B373,Лес!F5:F9992,AE4)+SUMIFS('степь '!K5:K9998,'степь '!J5:J9998,B373,'степь '!F5:F9998,AE4)+SUMIFS(Пр.откр.тер!N4:N9967,Пр.откр.тер!M4:M9967,B373,Пр.откр.тер!F4:F9967,AE4)</f>
        <v>0</v>
      </c>
      <c r="AG31" s="27">
        <f>SUMIFS(произв!A4:A9995,произв!N4:N9995,B373,произв!F4:F9995,AG4)+SUMIFS(торг!A4:A10000,торг!N4:N10000,B373,торг!F4:F10000,AG4)+SUMIFS(склад!A4:A9995,склад!N4:N9995,B373,склад!F4:F9995,AG4)+SUMIFS('обр '!A4:A9999,'обр '!N4:N9999,B373,'обр '!F4:F9999,AG4)+SUMIFS(детс!A4:A10000,детс!N4:N10000,B373,детс!F4:F10000,AG4)+SUMIFS(культ!A4:A10000,культ!N4:N10000,B373,культ!F4:F10000,AG4)+SUMIFS(спорт!A4:A10000,спорт!N4:N10000,B373,спорт!F4:F10000,AG4)+SUMIFS(лечеб!A4:A10000,лечеб!N4:N10000,B373,лечеб!F4:F10000,AG4)+SUMIFS(Баня!A4:A10000,Баня!N4:N10000,B373,Баня!F4:F10000,AG4)+SUMIFS(Адм!A4:A10000,Адм!N4:N10000,B373,Адм!F4:F10000,AG4)+SUMIFS(С.Х!A4:A9995,С.Х!N4:N9995,B373,С.Х!F4:F9995,AG4)+SUMIFS(новостр!A4:A9999,новостр!M4:M9999,B373,новостр!F4:F9999,AG4)+SUMIFS(авт!A4:A10004,авт!L4:L10004,B373,авт!F4:F10004,AG4)+SUMIFS(ЖС!A4:A10020,ЖС!R4:R10020,B373,ЖС!F4:F10020,AG4)+SUMIFS(Лес!A5:A9992,Лес!K5:K9992,B373,Лес!F5:F9992,AG4)+SUMIFS('степь '!A5:A9998,'степь '!J5:J9998,B373,'степь '!F5:F9998,AG4)+SUMIFS(Пр.откр.тер!A4:A9967,Пр.откр.тер!M4:M9967,B373,Пр.откр.тер!F4:F9967,AG4)</f>
        <v>0</v>
      </c>
      <c r="AH31" s="27">
        <f>SUMIFS(произв!O4:O9995,произв!N4:N9995,B373,произв!F4:F9995,AG4)+SUMIFS(торг!O4:O10000,торг!N4:N10000,B373,торг!F4:F10000,AG4)+SUMIFS(склад!O4:O9995,склад!N4:N9995,B373,склад!F4:F9995,AG4)+SUMIFS('обр '!O4:O9999,'обр '!N4:N9999,B373,'обр '!F4:F9999,AG4)+SUMIFS(детс!O4:O10000,детс!N4:N10000,B373,детс!F4:F10000,AG4)+SUMIFS(культ!O4:O10000,культ!N4:N10000,B373,культ!F4:F10000,AG4)+SUMIFS(спорт!O4:O10000,спорт!N4:N10000,B373,спорт!F4:F10000,AG4)+SUMIFS(лечеб!O4:O10000,лечеб!N4:N10000,B373,лечеб!F4:F10000,AG4)+SUMIFS(Баня!O4:O10000,Баня!N4:N10000,B373,Баня!F4:F10000,AG4)+SUMIFS(Адм!O4:O10000,Адм!N4:N10000,B373,Адм!F4:F10000,AG4)+SUMIFS(С.Х!O4:O9995,С.Х!N4:N9995,B373,С.Х!F4:F9995,AG4)+SUMIFS(новостр!N4:N9999,новостр!M4:M9999,B373,новостр!F4:F9999,AG4)+SUMIFS(авт!K4:K10004,авт!L4:L10004,B373,авт!F4:F10004,AG4)+SUMIFS(ЖС!S4:S10020,ЖС!R4:R10020,B373,ЖС!F4:F10020,AG4)+SUMIFS(Лес!L5:L9992,Лес!K5:K9992,B373,Лес!F5:F9992,AG4)+SUMIFS('степь '!K5:K9998,'степь '!J5:J9998,B373,'степь '!F5:F9998,AG4)+SUMIFS(Пр.откр.тер!N4:N9967,Пр.откр.тер!M4:M9967,B373,Пр.откр.тер!F4:F9967,AG4)</f>
        <v>0</v>
      </c>
      <c r="AI31" s="27">
        <f>SUMIFS(произв!A4:A9995,произв!N4:N9995,B373,произв!F4:F9995,AI4)+SUMIFS(торг!A4:A10000,торг!N4:N10000,B373,торг!F4:F10000,AI4)+SUMIFS(склад!A4:A9995,склад!N4:N9995,B373,склад!F4:F9995,AI4)+SUMIFS('обр '!A4:A9999,'обр '!N4:N9999,B373,'обр '!F4:F9999,AI4)+SUMIFS(детс!A4:A10000,детс!N4:N10000,B373,детс!F4:F10000,AI4)+SUMIFS(культ!A4:A10000,культ!N4:N10000,B373,культ!F4:F10000,AI4)+SUMIFS(спорт!A4:A10000,спорт!N4:N10000,B373,спорт!F4:F10000,AI4)+SUMIFS(лечеб!A4:A10000,лечеб!N4:N10000,B373,лечеб!F4:F10000,AI4)+SUMIFS(Баня!A4:A10000,Баня!N4:N10000,B373,Баня!F4:F10000,AI4)+SUMIFS(Адм!A4:A10000,Адм!N4:N10000,B373,Адм!F4:F10000,AI4)+SUMIFS(С.Х!A4:A9995,С.Х!N4:N9995,B373,С.Х!F4:F9995,AI4)+SUMIFS(новостр!A4:A9999,новостр!M4:M9999,B373,новостр!F4:F9999,AI4)+SUMIFS(авт!A4:A10004,авт!L4:L10004,B373,авт!F4:F10004,AI4)+SUMIFS(ЖС!A4:A10020,ЖС!R4:R10020,B373,ЖС!F4:F10020,AI4)+SUMIFS(Лес!A5:A9992,Лес!K5:K9992,B373,Лес!F5:F9992,AI4)+SUMIFS('степь '!A5:A9998,'степь '!J5:J9998,B373,'степь '!F5:F9998,AI4)+SUMIFS(Пр.откр.тер!A4:A9967,Пр.откр.тер!M4:M9967,B373,Пр.откр.тер!F4:F9967,AI4)</f>
        <v>0</v>
      </c>
      <c r="AJ31" s="27">
        <f>SUMIFS(произв!O4:O9995,произв!N4:N9995,B373,произв!F4:F9995,AI4)+SUMIFS(торг!O4:O10000,торг!N4:N10000,B373,торг!F4:F10000,AI4)+SUMIFS(склад!O4:O9995,склад!N4:N9995,B373,склад!F4:F9995,AI4)+SUMIFS('обр '!O4:O9999,'обр '!N4:N9999,B373,'обр '!F4:F9999,AI4)+SUMIFS(детс!O4:O10000,детс!N4:N10000,B373,детс!F4:F10000,AI4)+SUMIFS(культ!O4:O10000,культ!N4:N10000,B373,культ!F4:F10000,AI4)+SUMIFS(спорт!O4:O10000,спорт!N4:N10000,B373,спорт!F4:F10000,AI4)+SUMIFS(лечеб!O4:O10000,лечеб!N4:N10000,B373,лечеб!F4:F10000,AI4)+SUMIFS(Баня!O4:O10000,Баня!N4:N10000,B373,Баня!F4:F10000,AI4)+SUMIFS(Адм!O4:O10000,Адм!N4:N10000,B373,Адм!F4:F10000,AI4)+SUMIFS(С.Х!O4:O9995,С.Х!N4:N9995,B373,С.Х!F4:F9995,AI4)+SUMIFS(новостр!N4:N9999,новостр!M4:M9999,B373,новостр!F4:F9999,AI4)+SUMIFS(авт!K4:K10004,авт!L4:L10004,B373,авт!F4:F10004,AI4)+SUMIFS(ЖС!S4:S10020,ЖС!R4:R10020,B373,ЖС!F4:F10020,AI4)+SUMIFS(Лес!L5:L9992,Лес!K5:K9992,B373,Лес!F5:F9992,AI4)+SUMIFS('степь '!K5:K9998,'степь '!J5:J9998,B373,'степь '!F5:F9998,AI4)+SUMIFS(Пр.откр.тер!N4:N9967,Пр.откр.тер!M4:M9967,B373,Пр.откр.тер!F4:F9967,AI4)</f>
        <v>0</v>
      </c>
      <c r="AK31" s="27">
        <f>SUMIFS(произв!A4:A9995,произв!N4:N9995,B373,произв!F4:F9995,AK4)+SUMIFS(торг!A4:A10000,торг!N4:N10000,B373,торг!F4:F10000,AK4)+SUMIFS(склад!A4:A9995,склад!N4:N9995,B373,склад!F4:F9995,AK4)+SUMIFS('обр '!A4:A9999,'обр '!N4:N9999,B373,'обр '!F4:F9999,AK4)+SUMIFS(детс!A4:A10000,детс!N4:N10000,B373,детс!F4:F10000,AK4)+SUMIFS(культ!A4:A10000,культ!N4:N10000,B373,культ!F4:F10000,AK4)+SUMIFS(спорт!A4:A10000,спорт!N4:N10000,B373,спорт!F4:F10000,AK4)+SUMIFS(лечеб!A4:A10000,лечеб!N4:N10000,B373,лечеб!F4:F10000,AK4)+SUMIFS(Баня!A4:A10000,Баня!N4:N10000,B373,Баня!F4:F10000,AK4)+SUMIFS(Адм!A4:A10000,Адм!N4:N10000,B373,Адм!F4:F10000,AK4)+SUMIFS(С.Х!A4:A9995,С.Х!N4:N9995,B373,С.Х!F4:F9995,AK4)+SUMIFS(новостр!A4:A9999,новостр!M4:M9999,B373,новостр!F4:F9999,AK4)+SUMIFS(авт!A4:A10004,авт!L4:L10004,B373,авт!F4:F10004,AK4)+SUMIFS(ЖС!A4:A10020,ЖС!R4:R10020,B373,ЖС!F4:F10020,AK4)+SUMIFS(Лес!A5:A9992,Лес!K5:K9992,B373,Лес!F5:F9992,AK4)+SUMIFS('степь '!A5:A9998,'степь '!J5:J9998,B373,'степь '!F5:F9998,AK4)+SUMIFS(Пр.откр.тер!A4:A9967,Пр.откр.тер!M4:M9967,B373,Пр.откр.тер!F4:F9967,AK4)</f>
        <v>0</v>
      </c>
      <c r="AL31" s="27">
        <f>SUMIFS(произв!O4:O9995,произв!N4:N9995,B373,произв!F4:F9995,AK4)+SUMIFS(торг!O4:O10000,торг!N4:N10000,B373,торг!F4:F10000,AK4)+SUMIFS(склад!O4:O9995,склад!N4:N9995,B373,склад!F4:F9995,AK4)+SUMIFS('обр '!O4:O9999,'обр '!N4:N9999,B373,'обр '!F4:F9999,AK4)+SUMIFS(детс!O4:O10000,детс!N4:N10000,B373,детс!F4:F10000,AK4)+SUMIFS(культ!O4:O10000,культ!N4:N10000,B373,культ!F4:F10000,AK4)+SUMIFS(спорт!O4:O10000,спорт!N4:N10000,B373,спорт!F4:F10000,AK4)+SUMIFS(лечеб!O4:O10000,лечеб!N4:N10000,B373,лечеб!F4:F10000,AK4)+SUMIFS(Баня!O4:O10000,Баня!N4:N10000,B373,Баня!F4:F10000,AK4)+SUMIFS(Адм!O4:O10000,Адм!N4:N10000,B373,Адм!F4:F10000,AK4)+SUMIFS(С.Х!O4:O9995,С.Х!N4:N9995,B373,С.Х!F4:F9995,AK4)+SUMIFS(новостр!N4:N9999,новостр!M4:M9999,B373,новостр!F4:F9999,AK4)+SUMIFS(авт!K4:K10004,авт!L4:L10004,B373,авт!F4:F10004,AK4)+SUMIFS(ЖС!S4:S10020,ЖС!R4:R10020,B373,ЖС!F4:F10020,AK4)+SUMIFS(Лес!L5:L9992,Лес!K5:K9992,B373,Лес!F5:F9992,AK4)+SUMIFS('степь '!K5:K9998,'степь '!J5:J9998,B373,'степь '!F5:F9998,AK4)+SUMIFS(Пр.откр.тер!N4:N9967,Пр.откр.тер!M4:M9967,B373,Пр.откр.тер!F4:F9967,AK4)</f>
        <v>0</v>
      </c>
      <c r="AM31" s="27">
        <f>SUMIFS(произв!A4:A9995,произв!N4:N9995,B373,произв!F4:F9995,AM4)+SUMIFS(торг!A4:A10000,торг!N4:N10000,B373,торг!F4:F10000,AM4)+SUMIFS(склад!A4:A9995,склад!N4:N9995,B373,склад!F4:F9995,AM4)+SUMIFS('обр '!A4:A9999,'обр '!N4:N9999,B373,'обр '!F4:F9999,AM4)+SUMIFS(детс!A4:A10000,детс!N4:N10000,B373,детс!F4:F10000,AM4)+SUMIFS(культ!A4:A10000,культ!N4:N10000,B373,культ!F4:F10000,AM4)+SUMIFS(спорт!A4:A10000,спорт!N4:N10000,B373,спорт!F4:F10000,AM4)+SUMIFS(лечеб!A4:A10000,лечеб!N4:N10000,B373,лечеб!F4:F10000,AM4)+SUMIFS(Баня!A4:A10000,Баня!N4:N10000,B373,Баня!F4:F10000,AM4)+SUMIFS(Адм!A4:A10000,Адм!N4:N10000,B373,Адм!F4:F10000,AM4)+SUMIFS(С.Х!A4:A9995,С.Х!N4:N9995,B373,С.Х!F4:F9995,AM4)+SUMIFS(новостр!A4:A9999,новостр!M4:M9999,B373,новостр!F4:F9999,AM4)+SUMIFS(авт!A4:A10004,авт!L4:L10004,B373,авт!F4:F10004,AM4)+SUMIFS(ЖС!A4:A10020,ЖС!R4:R10020,B373,ЖС!F4:F10020,AM4)+SUMIFS(Лес!A5:A9992,Лес!K5:K9992,B373,Лес!F5:F9992,AM4)+SUMIFS('степь '!A5:A9998,'степь '!J5:J9998,B373,'степь '!F5:F9998,AM4)+SUMIFS(Пр.откр.тер!A4:A9967,Пр.откр.тер!M4:M9967,B373,Пр.откр.тер!F4:F9967,AM4)</f>
        <v>0</v>
      </c>
      <c r="AN31" s="27">
        <f>SUMIFS(произв!O4:O9995,произв!N4:N9995,B373,произв!F4:F9995,AM4)+SUMIFS(торг!O4:O10000,торг!N4:N10000,B373,торг!F4:F10000,AM4)+SUMIFS(склад!O4:O9995,склад!N4:N9995,B373,склад!F4:F9995,AM4)+SUMIFS('обр '!O4:O9999,'обр '!N4:N9999,B373,'обр '!F4:F9999,AM4)+SUMIFS(детс!O4:O10000,детс!N4:N10000,B373,детс!F4:F10000,AM4)+SUMIFS(культ!O4:O10000,культ!N4:N10000,B373,культ!F4:F10000,AM4)+SUMIFS(спорт!O4:O10000,спорт!N4:N10000,B373,спорт!F4:F10000,AM4)+SUMIFS(лечеб!O4:O10000,лечеб!N4:N10000,B373,лечеб!F4:F10000,AM4)+SUMIFS(Баня!O4:O10000,Баня!N4:N10000,B373,Баня!F4:F10000,AM4)+SUMIFS(Адм!O4:O10000,Адм!N4:N10000,B373,Адм!F4:F10000,AM4)+SUMIFS(С.Х!O4:O9995,С.Х!N4:N9995,B373,С.Х!F4:F9995,AM4)+SUMIFS(новостр!N4:N9999,новостр!M4:M9999,B373,новостр!F4:F9999,AM4)+SUMIFS(авт!K4:K10004,авт!L4:L10004,B373,авт!F4:F10004,AM4)+SUMIFS(ЖС!S4:S10020,ЖС!R4:R10020,B373,ЖС!F4:F10020,AM4)+SUMIFS(Лес!L5:L9992,Лес!K5:K9992,B373,Лес!F5:F9992,AM4)+SUMIFS('степь '!K5:K9998,'степь '!J5:J9998,B373,'степь '!F5:F9998,AM4)+SUMIFS(Пр.откр.тер!N4:N9967,Пр.откр.тер!M4:M9967,B373,Пр.откр.тер!F4:F9967,AM4)</f>
        <v>0</v>
      </c>
      <c r="AO31" s="27">
        <f>SUMIFS(произв!A4:A9995,произв!N4:N9995,B373,произв!F4:F9995,AO4)+SUMIFS(торг!A4:A10000,торг!N4:N10000,B373,торг!F4:F10000,AO4)+SUMIFS(склад!A4:A9995,склад!N4:N9995,B373,склад!F4:F9995,AO4)+SUMIFS('обр '!A4:A9999,'обр '!N4:N9999,B373,'обр '!F4:F9999,AO4)+SUMIFS(детс!A4:A10000,детс!N4:N10000,B373,детс!F4:F10000,AO4)+SUMIFS(культ!A4:A10000,культ!N4:N10000,B373,культ!F4:F10000,AO4)+SUMIFS(спорт!A4:A10000,спорт!N4:N10000,B373,спорт!F4:F10000,AO4)+SUMIFS(лечеб!A4:A10000,лечеб!N4:N10000,B373,лечеб!F4:F10000,AO4)+SUMIFS(Баня!A4:A10000,Баня!N4:N10000,B373,Баня!F4:F10000,AO4)+SUMIFS(Адм!A4:A10000,Адм!N4:N10000,B373,Адм!F4:F10000,AO4)+SUMIFS(С.Х!A4:A9995,С.Х!N4:N9995,B373,С.Х!F4:F9995,AO4)+SUMIFS(новостр!A4:A9999,новостр!M4:M9999,B373,новостр!F4:F9999,AO4)+SUMIFS(авт!A4:A10004,авт!L4:L10004,B373,авт!F4:F10004,AO4)+SUMIFS(ЖС!A4:A10020,ЖС!R4:R10020,B373,ЖС!F4:F10020,AO4)+SUMIFS(Лес!A5:A9992,Лес!K5:K9992,B373,Лес!F5:F9992,AO4)+SUMIFS('степь '!A5:A9998,'степь '!J5:J9998,B373,'степь '!F5:F9998,AO4)+SUMIFS(Пр.откр.тер!A4:A9967,Пр.откр.тер!M4:M9967,B373,Пр.откр.тер!F4:F9967,AO4)</f>
        <v>0</v>
      </c>
      <c r="AP31" s="27">
        <f>SUMIFS(произв!O4:O9995,произв!N4:N9995,B373,произв!F4:F9995,AO4)+SUMIFS(торг!O4:O10000,торг!N4:N10000,B373,торг!F4:F10000,AO4)+SUMIFS(склад!O4:O9995,склад!N4:N9995,B373,склад!F4:F9995,AO4)+SUMIFS('обр '!O4:O9999,'обр '!N4:N9999,B373,'обр '!F4:F9999,AO4)+SUMIFS(детс!O4:O10000,детс!N4:N10000,B373,детс!F4:F10000,AO4)+SUMIFS(культ!O4:O10000,культ!N4:N10000,B373,культ!F4:F10000,AO4)+SUMIFS(спорт!O4:O10000,спорт!N4:N10000,B373,спорт!F4:F10000,AO4)+SUMIFS(лечеб!O4:O10000,лечеб!N4:N10000,B373,лечеб!F4:F10000,AO4)+SUMIFS(Баня!O4:O10000,Баня!N4:N10000,B373,Баня!F4:F10000,AO4)+SUMIFS(Адм!O4:O10000,Адм!N4:N10000,B373,Адм!F4:F10000,AO4)+SUMIFS(С.Х!O4:O9995,С.Х!N4:N9995,B373,С.Х!F4:F9995,AO4)+SUMIFS(новостр!N4:N9999,новостр!M4:M9999,B373,новостр!F4:F9999,AO4)+SUMIFS(авт!K4:K10004,авт!L4:L10004,B373,авт!F4:F10004,AO4)+SUMIFS(ЖС!S4:S10020,ЖС!R4:R10020,B373,ЖС!F4:F10020,AO4)+SUMIFS(Лес!L5:L9992,Лес!K5:K9992,B373,Лес!F5:F9992,AO4)+SUMIFS('степь '!K5:K9998,'степь '!J5:J9998,B373,'степь '!F5:F9998,AO4)+SUMIFS(Пр.откр.тер!N4:N9967,Пр.откр.тер!M4:M9967,B373,Пр.откр.тер!F4:F9967,AO4)</f>
        <v>0</v>
      </c>
      <c r="AQ31" s="27">
        <f>SUMIFS(произв!A4:A9995,произв!N4:N9995,B373,произв!F4:F9995,AQ4)+SUMIFS(торг!A4:A10000,торг!N4:N10000,B373,торг!F4:F10000,AQ4)+SUMIFS(склад!A4:A9995,склад!N4:N9995,B373,склад!F4:F9995,AQ4)+SUMIFS('обр '!A4:A9999,'обр '!N4:N9999,B373,'обр '!F4:F9999,AQ4)+SUMIFS(детс!A4:A10000,детс!N4:N10000,B373,детс!F4:F10000,AQ4)+SUMIFS(культ!A4:A10000,культ!N4:N10000,B373,культ!F4:F10000,AQ4)+SUMIFS(спорт!A4:A10000,спорт!N4:N10000,B373,спорт!F4:F10000,AQ4)+SUMIFS(лечеб!A4:A10000,лечеб!N4:N10000,B373,лечеб!F4:F10000,AQ4)+SUMIFS(Баня!A4:A10000,Баня!N4:N10000,B373,Баня!F4:F10000,AQ4)+SUMIFS(Адм!A4:A10000,Адм!N4:N10000,B373,Адм!F4:F10000,AQ4)+SUMIFS(С.Х!A4:A9995,С.Х!N4:N9995,B373,С.Х!F4:F9995,AQ4)+SUMIFS(новостр!A4:A9999,новостр!M4:M9999,B373,новостр!F4:F9999,AQ4)+SUMIFS(авт!A4:A10004,авт!L4:L10004,B373,авт!F4:F10004,AQ4)+SUMIFS(ЖС!A4:A10020,ЖС!R4:R10020,B373,ЖС!F4:F10020,AQ4)+SUMIFS(Лес!A5:A9992,Лес!K5:K9992,B373,Лес!F5:F9992,AQ4)+SUMIFS('степь '!A5:A9998,'степь '!J5:J9998,B373,'степь '!F5:F9998,AQ4)+SUMIFS(Пр.откр.тер!A4:A9967,Пр.откр.тер!M4:M9967,B373,Пр.откр.тер!F4:F9967,AQ4)</f>
        <v>0</v>
      </c>
      <c r="AR31" s="27">
        <f>SUMIFS(произв!O4:O9995,произв!N4:N9995,B373,произв!F4:F9995,AQ4)+SUMIFS(торг!O4:O10000,торг!N4:N10000,B373,торг!F4:F10000,AQ4)+SUMIFS(склад!O4:O9995,склад!N4:N9995,B373,склад!F4:F9995,AQ4)+SUMIFS('обр '!O4:O9999,'обр '!N4:N9999,B373,'обр '!F4:F9999,AQ4)+SUMIFS(детс!O4:O10000,детс!N4:N10000,B373,детс!F4:F10000,AQ4)+SUMIFS(культ!O4:O10000,культ!N4:N10000,B373,культ!F4:F10000,AQ4)+SUMIFS(спорт!O4:O10000,спорт!N4:N10000,B373,спорт!F4:F10000,AQ4)+SUMIFS(лечеб!O4:O10000,лечеб!N4:N10000,B373,лечеб!F4:F10000,AQ4)+SUMIFS(Баня!O4:O10000,Баня!N4:N10000,B373,Баня!F4:F10000,AQ4)+SUMIFS(Адм!O4:O10000,Адм!N4:N10000,B373,Адм!F4:F10000,AQ4)+SUMIFS(С.Х!O4:O9995,С.Х!N4:N9995,B373,С.Х!F4:F9995,AQ4)+SUMIFS(новостр!N4:N9999,новостр!M4:M9999,B373,новостр!F4:F9999,AQ4)+SUMIFS(авт!K4:K10004,авт!L4:L10004,B373,авт!F4:F10004,AQ4)+SUMIFS(ЖС!S4:S10020,ЖС!R4:R10020,B373,ЖС!F4:F10020,AQ4)+SUMIFS(Лес!L5:L9992,Лес!K5:K9992,B373,Лес!F5:F9992,AQ4)+SUMIFS('степь '!K5:K9998,'степь '!J5:J9998,B373,'степь '!F5:F9998,AQ4)+SUMIFS(Пр.откр.тер!N4:N9967,Пр.откр.тер!M4:M9967,B373,Пр.откр.тер!F4:F9967,AQ4)</f>
        <v>0</v>
      </c>
      <c r="AS31" s="27">
        <f>SUMIFS(произв!A4:A9995,произв!N4:N9995,B373,произв!F4:F9995,AS4)+SUMIFS(торг!A4:A10000,торг!N4:N10000,B373,торг!F4:F10000,AS4)+SUMIFS(склад!A4:A9995,склад!N4:N9995,B373,склад!F4:F9995,AS4)+SUMIFS('обр '!A4:A9999,'обр '!N4:N9999,B373,'обр '!F4:F9999,AS4)+SUMIFS(детс!A4:A10000,детс!N4:N10000,B373,детс!F4:F10000,AS4)+SUMIFS(культ!A4:A10000,культ!N4:N10000,B373,культ!F4:F10000,AS4)+SUMIFS(спорт!A4:A10000,спорт!N4:N10000,B373,спорт!F4:F10000,AS4)+SUMIFS(лечеб!A4:A10000,лечеб!N4:N10000,B373,лечеб!F4:F10000,AS4)+SUMIFS(Баня!A4:A10000,Баня!N4:N10000,B373,Баня!F4:F10000,AS4)+SUMIFS(Адм!A4:A10000,Адм!N4:N10000,B373,Адм!F4:F10000,AS4)+SUMIFS(С.Х!A4:A9995,С.Х!N4:N9995,B373,С.Х!F4:F9995,AS4)+SUMIFS(новостр!A4:A9999,новостр!M4:M9999,B373,новостр!F4:F9999,AS4)+SUMIFS(авт!A4:A10004,авт!L4:L10004,B373,авт!F4:F10004,AS4)+SUMIFS(ЖС!A4:A10020,ЖС!R4:R10020,B373,ЖС!F4:F10020,AS4)+SUMIFS(Лес!A5:A9992,Лес!K5:K9992,B373,Лес!F5:F9992,AS4)+SUMIFS('степь '!A5:A9998,'степь '!J5:J9998,B373,'степь '!F5:F9998,AS4)+SUMIFS(Пр.откр.тер!A4:A9967,Пр.откр.тер!M4:M9967,B373,Пр.откр.тер!F4:F9967,AS4)</f>
        <v>0</v>
      </c>
      <c r="AT31" s="27">
        <f>SUMIFS(произв!O4:O9995,произв!N4:N9995,B373,произв!F4:F9995,AS4)+SUMIFS(торг!O4:O10000,торг!N4:N10000,B373,торг!F4:F10000,AS4)+SUMIFS(склад!O4:O9995,склад!N4:N9995,B373,склад!F4:F9995,AS4)+SUMIFS('обр '!O4:O9999,'обр '!N4:N9999,B373,'обр '!F4:F9999,AS4)+SUMIFS(детс!O4:O10000,детс!N4:N10000,B373,детс!F4:F10000,AS4)+SUMIFS(культ!O4:O10000,культ!N4:N10000,B373,культ!F4:F10000,AS4)+SUMIFS(спорт!O4:O10000,спорт!N4:N10000,B373,спорт!F4:F10000,AS4)+SUMIFS(лечеб!O4:O10000,лечеб!N4:N10000,B373,лечеб!F4:F10000,AS4)+SUMIFS(Баня!O4:O10000,Баня!N4:N10000,B373,Баня!F4:F10000,AS4)+SUMIFS(Адм!O4:O10000,Адм!N4:N10000,B373,Адм!F4:F10000,AS4)+SUMIFS(С.Х!O4:O9995,С.Х!N4:N9995,B373,С.Х!F4:F9995,AS4)+SUMIFS(новостр!N4:N9999,новостр!M4:M9999,B373,новостр!F4:F9999,AS4)+SUMIFS(авт!K4:K10004,авт!L4:L10004,B373,авт!F4:F10004,AS4)+SUMIFS(ЖС!S4:S10020,ЖС!R4:R10020,B373,ЖС!F4:F10020,AS4)+SUMIFS(Лес!L5:L9992,Лес!K5:K9992,B373,Лес!F5:F9992,AS4)+SUMIFS('степь '!K5:K9998,'степь '!J5:J9998,B373,'степь '!F5:F9998,AS4)+SUMIFS(Пр.откр.тер!N4:N9967,Пр.откр.тер!M4:M9967,B373,Пр.откр.тер!F4:F9967,AS4)</f>
        <v>0</v>
      </c>
      <c r="AU31" s="27">
        <f>SUMIFS(произв!A4:A9995,произв!N4:N9995,B373,произв!F4:F9995,AU4)+SUMIFS(торг!A4:A10000,торг!N4:N10000,B373,торг!F4:F10000,AU4)+SUMIFS(склад!A4:A9995,склад!N4:N9995,B373,склад!F4:F9995,AU4)+SUMIFS('обр '!A4:A9999,'обр '!N4:N9999,B373,'обр '!F4:F9999,AU4)+SUMIFS(детс!A4:A10000,детс!N4:N10000,B373,детс!F4:F10000,AU4)+SUMIFS(культ!A4:A10000,культ!N4:N10000,B373,культ!F4:F10000,AU4)+SUMIFS(спорт!A4:A10000,спорт!N4:N10000,B373,спорт!F4:F10000,AU4)+SUMIFS(лечеб!A4:A10000,лечеб!N4:N10000,B373,лечеб!F4:F10000,AU4)+SUMIFS(Баня!A4:A10000,Баня!N4:N10000,B373,Баня!F4:F10000,AU4)+SUMIFS(Адм!A4:A10000,Адм!N4:N10000,B373,Адм!F4:F10000,AU4)+SUMIFS(С.Х!A4:A9995,С.Х!N4:N9995,B373,С.Х!F4:F9995,AU4)+SUMIFS(новостр!A4:A9999,новостр!M4:M9999,B373,новостр!F4:F9999,AU4)+SUMIFS(авт!A4:A10004,авт!L4:L10004,B373,авт!F4:F10004,AU4)+SUMIFS(ЖС!A4:A10020,ЖС!R4:R10020,B373,ЖС!F4:F10020,AU4)+SUMIFS(Лес!A5:A9992,Лес!K5:K9992,B373,Лес!F5:F9992,AU4)+SUMIFS('степь '!A5:A9998,'степь '!J5:J9998,B373,'степь '!F5:F9998,AU4)+SUMIFS(Пр.откр.тер!A4:A9967,Пр.откр.тер!M4:M9967,B373,Пр.откр.тер!F4:F9967,AU4)</f>
        <v>0</v>
      </c>
      <c r="AV31" s="27">
        <f>SUMIFS(произв!O4:O9995,произв!N4:N9995,B373,произв!F4:F9995,AU4)+SUMIFS(торг!O4:O10000,торг!N4:N10000,B373,торг!F4:F10000,AU4)+SUMIFS(склад!O4:O9995,склад!N4:N9995,B373,склад!F4:F9995,AU4)+SUMIFS('обр '!O4:O9999,'обр '!N4:N9999,B373,'обр '!F4:F9999,AU4)+SUMIFS(детс!O4:O10000,детс!N4:N10000,B373,детс!F4:F10000,AU4)+SUMIFS(культ!O4:O10000,культ!N4:N10000,B373,культ!F4:F10000,AU4)+SUMIFS(спорт!O4:O10000,спорт!N4:N10000,B373,спорт!F4:F10000,AU4)+SUMIFS(лечеб!O4:O10000,лечеб!N4:N10000,B373,лечеб!F4:F10000,AU4)+SUMIFS(Баня!O4:O10000,Баня!N4:N10000,B373,Баня!F4:F10000,AU4)+SUMIFS(Адм!O4:O10000,Адм!N4:N10000,B373,Адм!F4:F10000,AU4)+SUMIFS(С.Х!O4:O9995,С.Х!N4:N9995,B373,С.Х!F4:F9995,AU4)+SUMIFS(новостр!N4:N9999,новостр!M4:M9999,B373,новостр!F4:F9999,AU4)+SUMIFS(авт!K4:K10004,авт!L4:L10004,B373,авт!F4:F10004,AU4)+SUMIFS(ЖС!S4:S10020,ЖС!R4:R10020,B373,ЖС!F4:F10020,AU4)+SUMIFS(Лес!L5:L9992,Лес!K5:K9992,B373,Лес!F5:F9992,AU4)+SUMIFS('степь '!K5:K9998,'степь '!J5:J9998,B373,'степь '!F5:F9998,AU4)+SUMIFS(Пр.откр.тер!N4:N9967,Пр.откр.тер!M4:M9967,B373,Пр.откр.тер!F4:F9967,AU4)</f>
        <v>0</v>
      </c>
    </row>
    <row r="32" spans="1:90" ht="16.5" thickBot="1">
      <c r="A32" s="236" t="s">
        <v>172</v>
      </c>
      <c r="B32" s="236" t="s">
        <v>187</v>
      </c>
      <c r="C32" s="432">
        <f t="shared" si="6"/>
        <v>0</v>
      </c>
      <c r="D32" s="2309">
        <f t="shared" si="3"/>
        <v>0</v>
      </c>
      <c r="E32" s="481">
        <v>0</v>
      </c>
      <c r="F32" s="482">
        <v>0</v>
      </c>
      <c r="G32" s="2352">
        <f>C32/C48*100%</f>
        <v>0</v>
      </c>
      <c r="H32" s="2353">
        <f>D32/D48*100%</f>
        <v>0</v>
      </c>
      <c r="I32" s="465">
        <f>SUMIFS(произв!A4:A9995,произв!N4:N9995,B374,произв!F4:F9995,I4)+SUMIFS(торг!A4:A10000,торг!N4:N10000,B374,торг!F4:F10000,I4)+SUMIFS(склад!A4:A9995,склад!N4:N9995,B374,склад!F4:F9995,I4)+SUMIFS('обр '!A4:A9999,'обр '!N4:N9999,B374,'обр '!F4:F9999,I4)+SUMIFS(детс!A4:A10000,детс!N4:N10000,B374,детс!F4:F10000,I4)+SUMIFS(культ!A4:A10000,культ!N4:N10000,B374,культ!F4:F10000,I4)+SUMIFS(спорт!A4:A10000,спорт!N4:N10000,B374,спорт!F4:F10000,I4)+SUMIFS(лечеб!A4:A10000,лечеб!N4:N10000,B374,лечеб!F4:F10000,I4)+SUMIFS(Баня!A4:A10000,Баня!N4:N10000,B374,Баня!F4:F10000,I4)+SUMIFS(Адм!A4:A10000,Адм!N4:N10000,B374,Адм!F4:F10000,I4)+SUMIFS(С.Х!A4:A9995,С.Х!N4:N9995,B374,С.Х!F4:F9995,I4)+SUMIFS(новостр!A4:A9999,новостр!M4:M9999,B374,новостр!F4:F9999,I4)+SUMIFS(авт!A4:A10004,авт!L4:L10004,B374,авт!F4:F10004,I4)+SUMIFS(ЖС!A4:A10020,ЖС!R4:R10020,B374,ЖС!F4:F10020,I4)+SUMIFS(Лес!A5:A9992,Лес!K5:K9992,B374,Лес!F5:F9992,I4)+SUMIFS('степь '!A5:A9998,'степь '!J5:J9998,B374,'степь '!F5:F9998,I4)+SUMIFS(Пр.откр.тер!A4:A9967,Пр.откр.тер!M4:M9967,B374,Пр.откр.тер!F4:F9967,I4)</f>
        <v>0</v>
      </c>
      <c r="J32" s="25">
        <f>SUMIFS(произв!O4:O9995,произв!N4:N9995,B374,произв!F4:F9995,I4)+SUMIFS(торг!O4:O10000,торг!N4:N10000,B374,торг!F4:F10000,I4)+SUMIFS(склад!O4:O9995,склад!N4:N9995,B374,склад!F4:F9995,I4)+SUMIFS('обр '!O4:O9999,'обр '!N4:N9999,B374,'обр '!F4:F9999,I4)+SUMIFS(детс!O4:O10000,детс!N4:N10000,B374,детс!F4:F10000,I4)+SUMIFS(культ!O4:O10000,культ!N4:N10000,B374,культ!F4:F10000,I4)+SUMIFS(спорт!O4:O10000,спорт!N4:N10000,B374,спорт!F4:F10000,I4)+SUMIFS(лечеб!O4:O10000,лечеб!N4:N10000,B374,лечеб!F4:F10000,I4)+SUMIFS(Баня!O4:O10000,Баня!N4:N10000,B374,Баня!F4:F10000,I4)+SUMIFS(Адм!O4:O10000,Адм!N4:N10000,B374,Адм!F4:F10000,I4)+SUMIFS(С.Х!O4:O9995,С.Х!N4:N9995,B374,С.Х!F4:F9995,I4)+SUMIFS(новостр!N4:N9999,новостр!M4:M9999,B374,новостр!F4:F9999,I4)+SUMIFS(авт!K4:K10004,авт!L4:L10004,B374,авт!F4:F10004,I4)+SUMIFS(ЖС!S4:S10020,ЖС!R4:R10020,B374,ЖС!F4:F10020,I4)+SUMIFS(Лес!L5:L9992,Лес!K5:K9992,B374,Лес!F5:F9992,I4)+SUMIFS('степь '!K5:K9998,'степь '!J5:J9998,B374,'степь '!F5:F9998,I4)+SUMIFS(Пр.откр.тер!N4:N9967,Пр.откр.тер!M4:M9967,B374,Пр.откр.тер!F4:F9967,I4)</f>
        <v>0</v>
      </c>
      <c r="K32" s="26">
        <f>SUMIFS(произв!A4:A9995,произв!N4:N9995,B374,произв!F4:F9995,K4)+SUMIFS(торг!A4:A10000,торг!N4:N10000,B374,торг!F4:F10000,K4)+SUMIFS(склад!A4:A9995,склад!N4:N9995,B374,склад!F4:F9995,K4)+SUMIFS('обр '!A4:A9999,'обр '!N4:N9999,B374,'обр '!F4:F9999,K4)+SUMIFS(детс!A4:A10000,детс!N4:N10000,B374,детс!F4:F10000,K4)+SUMIFS(культ!A4:A10000,культ!N4:N10000,B374,культ!F4:F10000,K4)+SUMIFS(спорт!A4:A10000,спорт!N4:N10000,B374,спорт!F4:F10000,K4)+SUMIFS(лечеб!A4:A10000,лечеб!N4:N10000,B374,лечеб!F4:F10000,K4)+SUMIFS(Баня!A4:A10000,Баня!N4:N10000,B374,Баня!F4:F10000,K4)+SUMIFS(Адм!A4:A10000,Адм!N4:N10000,B374,Адм!F4:F10000,K4)+SUMIFS(С.Х!A4:A9995,С.Х!N4:N9995,B374,С.Х!F4:F9995,K4)+SUMIFS(новостр!A4:A9999,новостр!M4:M9999,B374,новостр!F4:F9999,K4)+SUMIFS(авт!A4:A10004,авт!L4:L10004,B374,авт!F4:F10004,K4)+SUMIFS(ЖС!A4:A10020,ЖС!R4:R10020,B374,ЖС!F4:F10020,K4)+SUMIFS(Лес!A5:A9992,Лес!K5:K9992,B374,Лес!F5:F9992,K4)+SUMIFS('степь '!A5:A9998,'степь '!J5:J9998,B374,'степь '!F5:F9998,K4)+SUMIFS(Пр.откр.тер!A4:A9967,Пр.откр.тер!M4:M9967,B374,Пр.откр.тер!F4:F9967,K4)</f>
        <v>0</v>
      </c>
      <c r="L32" s="27">
        <f>SUMIFS(произв!O4:O9995,произв!N4:N9995,B374,произв!F4:F9995,K4)+SUMIFS(торг!O4:O10000,торг!N4:N10000,B374,торг!F4:F10000,K4)+SUMIFS(склад!O4:O9995,склад!N4:N9995,B374,склад!F4:F9995,K4)+SUMIFS('обр '!O4:O9999,'обр '!N4:N9999,B374,'обр '!F4:F9999,K4)+SUMIFS(детс!O4:O10000,детс!N4:N10000,B374,детс!F4:F10000,K4)+SUMIFS(культ!O4:O10000,культ!N4:N10000,B374,культ!F4:F10000,K4)+SUMIFS(спорт!O4:O10000,спорт!N4:N10000,B374,спорт!F4:F10000,K4)+SUMIFS(лечеб!O4:O10000,лечеб!N4:N10000,B374,лечеб!F4:F10000,K4)+SUMIFS(Баня!O4:O10000,Баня!N4:N10000,B374,Баня!F4:F10000,K4)+SUMIFS(Адм!O4:O10000,Адм!N4:N10000,B374,Адм!F4:F10000,K4)+SUMIFS(С.Х!O4:O9995,С.Х!N4:N9995,B374,С.Х!F4:F9995,K4)+SUMIFS(новостр!N4:N9999,новостр!M4:M9999,B374,новостр!F4:F9999,K4)+SUMIFS(авт!K4:K10004,авт!L4:L10004,B374,авт!F4:F10004,K4)+SUMIFS(ЖС!S4:S10020,ЖС!R4:R10020,B374,ЖС!F4:F10020,K4)+SUMIFS(Лес!L5:L9992,Лес!K5:K9992,B374,Лес!F5:F9992,K4)+SUMIFS('степь '!K5:K9998,'степь '!J5:J9998,B374,'степь '!F5:F9998,K4)+SUMIFS(Пр.откр.тер!N4:N9967,Пр.откр.тер!M4:M9967,B374,Пр.откр.тер!F4:F9967,K4)</f>
        <v>0</v>
      </c>
      <c r="M32" s="27">
        <f>SUMIFS(произв!A4:A9995,произв!N4:N9995,B374,произв!F4:F9995,M4)+SUMIFS(торг!A4:A10000,торг!N4:N10000,B374,торг!F4:F10000,M4)+SUMIFS(склад!A4:A9995,склад!N4:N9995,B374,склад!F4:F9995,M4)+SUMIFS('обр '!A4:A9999,'обр '!N4:N9999,B374,'обр '!F4:F9999,M4)+SUMIFS(детс!A4:A10000,детс!N4:N10000,B374,детс!F4:F10000,M4)+SUMIFS(культ!A4:A10000,культ!N4:N10000,B374,культ!F4:F10000,M4)+SUMIFS(спорт!A4:A10000,спорт!N4:N10000,B374,спорт!F4:F10000,M4)+SUMIFS(лечеб!A4:A10000,лечеб!N4:N10000,B374,лечеб!F4:F10000,M4)+SUMIFS(Баня!A4:A10000,Баня!N4:N10000,B374,Баня!F4:F10000,M4)+SUMIFS(Адм!A4:A10000,Адм!N4:N10000,B374,Адм!F4:F10000,M4)+SUMIFS(С.Х!A4:A9995,С.Х!N4:N9995,B374,С.Х!F4:F9995,M4)+SUMIFS(новостр!A4:A9999,новостр!M4:M9999,B374,новостр!F4:F9999,M4)+SUMIFS(авт!A4:A10004,авт!L4:L10004,B374,авт!F4:F10004,M4)+SUMIFS(ЖС!A4:A10020,ЖС!R4:R10020,B374,ЖС!F4:F10020,M4)+SUMIFS(Лес!A5:A9992,Лес!K5:K9992,B374,Лес!F5:F9992,M4)+SUMIFS('степь '!A5:A9998,'степь '!J5:J9998,B374,'степь '!F5:F9998,M4)+SUMIFS(Пр.откр.тер!A4:A9967,Пр.откр.тер!M4:M9967,B374,Пр.откр.тер!F4:F9967,M4)</f>
        <v>0</v>
      </c>
      <c r="N32" s="27">
        <f>SUMIFS(произв!O4:O9995,произв!N4:N9995,B374,произв!F4:F9995,M4)+SUMIFS(торг!O4:O10000,торг!N4:N10000,B374,торг!F4:F10000,M4)+SUMIFS(склад!O4:O9995,склад!N4:N9995,B374,склад!F4:F9995,M4)+SUMIFS('обр '!O4:O9999,'обр '!N4:N9999,B374,'обр '!F4:F9999,M4)+SUMIFS(детс!O4:O10000,детс!N4:N10000,B374,детс!F4:F10000,M4)+SUMIFS(культ!O4:O10000,культ!N4:N10000,B374,культ!F4:F10000,M4)+SUMIFS(спорт!O4:O10000,спорт!N4:N10000,B374,спорт!F4:F10000,M4)+SUMIFS(лечеб!O4:O10000,лечеб!N4:N10000,B374,лечеб!F4:F10000,M4)+SUMIFS(Баня!O4:O10000,Баня!N4:N10000,B374,Баня!F4:F10000,M4)+SUMIFS(Адм!O4:O10000,Адм!N4:N10000,B374,Адм!F4:F10000,M4)+SUMIFS(С.Х!O4:O9995,С.Х!N4:N9995,B374,С.Х!F4:F9995,M4)+SUMIFS(новостр!N4:N9999,новостр!M4:M9999,B374,новостр!F4:F9999,M4)+SUMIFS(авт!K4:K10004,авт!L4:L10004,B374,авт!F4:F10004,M4)+SUMIFS(ЖС!S4:S10020,ЖС!R4:R10020,B374,ЖС!F4:F10020,M4)+SUMIFS(Лес!L5:L9992,Лес!K5:K9992,B374,Лес!F5:F9992,M4)+SUMIFS('степь '!K5:K9998,'степь '!J5:J9998,B374,'степь '!F5:F9998,M4)+SUMIFS(Пр.откр.тер!N4:N9967,Пр.откр.тер!M4:M9967,B374,Пр.откр.тер!F4:F9967,M4)</f>
        <v>0</v>
      </c>
      <c r="O32" s="27">
        <f>SUMIFS(произв!A4:A9995,произв!N4:N9995,B374,произв!F4:F9995,O4)+SUMIFS(торг!A4:A10000,торг!N4:N10000,B374,торг!F4:F10000,O4)+SUMIFS(склад!A4:A9995,склад!N4:N9995,B374,склад!F4:F9995,O4)+SUMIFS('обр '!A4:A9999,'обр '!N4:N9999,B374,'обр '!F4:F9999,O4)+SUMIFS(детс!A4:A10000,детс!N4:N10000,B374,детс!F4:F10000,O4)+SUMIFS(культ!A4:A10000,культ!N4:N10000,B374,культ!F4:F10000,O4)+SUMIFS(спорт!A4:A10000,спорт!N4:N10000,B374,спорт!F4:F10000,O4)+SUMIFS(лечеб!A4:A10000,лечеб!N4:N10000,B374,лечеб!F4:F10000,O4)+SUMIFS(Баня!A4:A10000,Баня!N4:N10000,B374,Баня!F4:F10000,O4)+SUMIFS(Адм!A4:A10000,Адм!N4:N10000,B374,Адм!F4:F10000,O4)+SUMIFS(С.Х!A4:A9995,С.Х!N4:N9995,B374,С.Х!F4:F9995,O4)+SUMIFS(новостр!A4:A9999,новостр!M4:M9999,B374,новостр!F4:F9999,O4)+SUMIFS(авт!A4:A10004,авт!L4:L10004,B374,авт!F4:F10004,O4)+SUMIFS(ЖС!A4:A10020,ЖС!R4:R10020,B374,ЖС!F4:F10020,O4)+SUMIFS(Лес!A5:A9992,Лес!K5:K9992,B374,Лес!F5:F9992,O4)+SUMIFS('степь '!A5:A9998,'степь '!J5:J9998,B374,'степь '!F5:F9998,O4)+SUMIFS(Пр.откр.тер!A4:A9967,Пр.откр.тер!M4:M9967,B374,Пр.откр.тер!F4:F9967,O4)</f>
        <v>0</v>
      </c>
      <c r="P32" s="27">
        <f>SUMIFS(произв!O4:O9995,произв!N4:N9995,B374,произв!F4:F9995,O4)+SUMIFS(торг!O4:O10000,торг!N4:N10000,B374,торг!F4:F10000,O4)+SUMIFS(склад!O4:O9995,склад!N4:N9995,B374,склад!F4:F9995,O4)+SUMIFS('обр '!O4:O9999,'обр '!N4:N9999,B374,'обр '!F4:F9999,O4)+SUMIFS(детс!O4:O10000,детс!N4:N10000,B374,детс!F4:F10000,O4)+SUMIFS(культ!O4:O10000,культ!N4:N10000,B374,культ!F4:F10000,O4)+SUMIFS(спорт!O4:O10000,спорт!N4:N10000,B374,спорт!F4:F10000,O4)+SUMIFS(лечеб!O4:O10000,лечеб!N4:N10000,B374,лечеб!F4:F10000,O4)+SUMIFS(Баня!O4:O10000,Баня!N4:N10000,B374,Баня!F4:F10000,O4)+SUMIFS(Адм!O4:O10000,Адм!N4:N10000,B374,Адм!F4:F10000,O4)+SUMIFS(С.Х!O4:O9995,С.Х!N4:N9995,B374,С.Х!F4:F9995,O4)+SUMIFS(новостр!N4:N9999,новостр!M4:M9999,B374,новостр!F4:F9999,O4)+SUMIFS(авт!K4:K10004,авт!L4:L10004,B374,авт!F4:F10004,O4)+SUMIFS(ЖС!S4:S10020,ЖС!R4:R10020,B374,ЖС!F4:F10020,O4)+SUMIFS(Лес!L5:L9992,Лес!K5:K9992,B374,Лес!F5:F9992,O4)+SUMIFS('степь '!K5:K9998,'степь '!J5:J9998,B374,'степь '!F5:F9998,O4)+SUMIFS(Пр.откр.тер!N4:N9967,Пр.откр.тер!M4:M9967,B374,Пр.откр.тер!F4:F9967,O4)</f>
        <v>0</v>
      </c>
      <c r="Q32" s="27">
        <f>SUMIFS(произв!A4:A9995,произв!N4:N9995,B374,произв!F4:F9995,Q4)+SUMIFS(торг!A4:A10000,торг!N4:N10000,B374,торг!F4:F10000,Q4)+SUMIFS(склад!A4:A9995,склад!N4:N9995,B374,склад!F4:F9995,Q4)+SUMIFS('обр '!A4:A9999,'обр '!N4:N9999,B374,'обр '!F4:F9999,Q4)+SUMIFS(детс!A4:A10000,детс!N4:N10000,B374,детс!F4:F10000,Q4)+SUMIFS(культ!A4:A10000,культ!N4:N10000,B374,культ!F4:F10000,Q4)+SUMIFS(спорт!A4:A10000,спорт!N4:N10000,B374,спорт!F4:F10000,Q4)+SUMIFS(лечеб!A4:A10000,лечеб!N4:N10000,B374,лечеб!F4:F10000,Q4)+SUMIFS(Баня!A4:A10000,Баня!N4:N10000,B374,Баня!F4:F10000,Q4)+SUMIFS(Адм!A4:A10000,Адм!N4:N10000,B374,Адм!F4:F10000,Q4)+SUMIFS(С.Х!A4:A9995,С.Х!N4:N9995,B374,С.Х!F4:F9995,Q4)+SUMIFS(новостр!A4:A9999,новостр!M4:M9999,B374,новостр!F4:F9999,Q4)+SUMIFS(авт!A4:A10004,авт!L4:L10004,B374,авт!F4:F10004,Q4)+SUMIFS(ЖС!A4:A10020,ЖС!R4:R10020,B374,ЖС!F4:F10020,Q4)+SUMIFS(Лес!A5:A9992,Лес!K5:K9992,B374,Лес!F5:F9992,Q4)+SUMIFS('степь '!A5:A9998,'степь '!J5:J9998,B374,'степь '!F5:F9998,Q4)+SUMIFS(Пр.откр.тер!A4:A9967,Пр.откр.тер!M4:M9967,B374,Пр.откр.тер!F4:F9967,Q4)</f>
        <v>0</v>
      </c>
      <c r="R32" s="27">
        <f>SUMIFS(произв!O4:O9995,произв!N4:N9995,B374,произв!F4:F9995,Q4)+SUMIFS(торг!O4:O10000,торг!N4:N10000,B374,торг!F4:F10000,Q4)+SUMIFS(склад!O4:O9995,склад!N4:N9995,B374,склад!F4:F9995,Q4)+SUMIFS('обр '!O4:O9999,'обр '!N4:N9999,B374,'обр '!F4:F9999,Q4)+SUMIFS(детс!O4:O10000,детс!N4:N10000,B374,детс!F4:F10000,Q4)+SUMIFS(культ!O4:O10000,культ!N4:N10000,B374,культ!F4:F10000,Q4)+SUMIFS(спорт!O4:O10000,спорт!N4:N10000,B374,спорт!F4:F10000,Q4)+SUMIFS(лечеб!O4:O10000,лечеб!N4:N10000,B374,лечеб!F4:F10000,Q4)+SUMIFS(Баня!O4:O10000,Баня!N4:N10000,B374,Баня!F4:F10000,Q4)+SUMIFS(Адм!O4:O10000,Адм!N4:N10000,B374,Адм!F4:F10000,Q4)+SUMIFS(С.Х!O4:O9995,С.Х!N4:N9995,B374,С.Х!F4:F9995,Q4)+SUMIFS(новостр!N4:N9999,новостр!M4:M9999,B374,новостр!F4:F9999,Q4)+SUMIFS(авт!K4:K10004,авт!L4:L10004,B374,авт!F4:F10004,Q4)+SUMIFS(ЖС!S4:S10020,ЖС!R4:R10020,B374,ЖС!F4:F10020,Q4)+SUMIFS(Лес!L5:L9992,Лес!K5:K9992,B374,Лес!F5:F9992,Q4)+SUMIFS('степь '!K5:K9998,'степь '!J5:J9998,B374,'степь '!F5:F9998,Q4)+SUMIFS(Пр.откр.тер!N4:N9967,Пр.откр.тер!M4:M9967,B374,Пр.откр.тер!F4:F9967,Q4)</f>
        <v>0</v>
      </c>
      <c r="S32" s="27">
        <f>SUMIFS(произв!A4:A9995,произв!N4:N9995,B374,произв!F4:F9995,S4)+SUMIFS(торг!A4:A10000,торг!N4:N10000,B374,торг!F4:F10000,S4)+SUMIFS(склад!A4:A9995,склад!N4:N9995,B374,склад!F4:F9995,S4)+SUMIFS('обр '!A4:A9999,'обр '!N4:N9999,B374,'обр '!F4:F9999,S4)+SUMIFS(детс!A4:A10000,детс!N4:N10000,B374,детс!F4:F10000,S4)+SUMIFS(культ!A4:A10000,культ!N4:N10000,B374,культ!F4:F10000,S4)+SUMIFS(спорт!A4:A10000,спорт!N4:N10000,B374,спорт!F4:F10000,S4)+SUMIFS(лечеб!A4:A10000,лечеб!N4:N10000,B374,лечеб!F4:F10000,S4)+SUMIFS(Баня!A4:A10000,Баня!N4:N10000,B374,Баня!F4:F10000,S4)+SUMIFS(Адм!A4:A10000,Адм!N4:N10000,B374,Адм!F4:F10000,S4)+SUMIFS(С.Х!A4:A9995,С.Х!N4:N9995,B374,С.Х!F4:F9995,S4)+SUMIFS(новостр!A4:A9999,новостр!M4:M9999,B374,новостр!F4:F9999,S4)+SUMIFS(авт!A4:A10004,авт!L4:L10004,B374,авт!F4:F10004,S4)+SUMIFS(ЖС!A4:A10020,ЖС!R4:R10020,B374,ЖС!F4:F10020,S4)+SUMIFS(Лес!A5:A9992,Лес!K5:K9992,B374,Лес!F5:F9992,S4)+SUMIFS('степь '!A5:A9998,'степь '!J5:J9998,B374,'степь '!F5:F9998,S4)+SUMIFS(Пр.откр.тер!A4:A9967,Пр.откр.тер!M4:M9967,B374,Пр.откр.тер!F4:F9967,S4)</f>
        <v>0</v>
      </c>
      <c r="T32" s="27">
        <f>SUMIFS(произв!O4:O9995,произв!N4:N9995,B374,произв!F4:F9995,S4)+SUMIFS(торг!O4:O10000,торг!N4:N10000,B374,торг!F4:F10000,S4)+SUMIFS(склад!O4:O9995,склад!N4:N9995,B374,склад!F4:F9995,S4)+SUMIFS('обр '!O4:O9999,'обр '!N4:N9999,B374,'обр '!F4:F9999,S4)+SUMIFS(детс!O4:O10000,детс!N4:N10000,B374,детс!F4:F10000,S4)+SUMIFS(культ!O4:O10000,культ!N4:N10000,B374,культ!F4:F10000,S4)+SUMIFS(спорт!O4:O10000,спорт!N4:N10000,B374,спорт!F4:F10000,S4)+SUMIFS(лечеб!O4:O10000,лечеб!N4:N10000,B374,лечеб!F4:F10000,S4)+SUMIFS(Баня!O4:O10000,Баня!N4:N10000,B374,Баня!F4:F10000,S4)+SUMIFS(Адм!O4:O10000,Адм!N4:N10000,B374,Адм!F4:F10000,S4)+SUMIFS(С.Х!O4:O9995,С.Х!N4:N9995,B374,С.Х!F4:F9995,S4)+SUMIFS(новостр!N4:N9999,новостр!M4:M9999,B374,новостр!F4:F9999,S4)+SUMIFS(авт!K4:K10004,авт!L4:L10004,B374,авт!F4:F10004,S4)+SUMIFS(ЖС!S4:S10020,ЖС!R4:R10020,B374,ЖС!F4:F10020,S4)+SUMIFS(Лес!L5:L9992,Лес!K5:K9992,B374,Лес!F5:F9992,S4)+SUMIFS('степь '!K5:K9998,'степь '!J5:J9998,B374,'степь '!F5:F9998,S4)+SUMIFS(Пр.откр.тер!N4:N9967,Пр.откр.тер!M4:M9967,B374,Пр.откр.тер!F4:F9967,S4)</f>
        <v>0</v>
      </c>
      <c r="U32" s="27">
        <f>SUMIFS(произв!A4:A9995,произв!N4:N9995,B374,произв!F4:F9995,U4)+SUMIFS(торг!A4:A10000,торг!N4:N10000,B374,торг!F4:F10000,U4)+SUMIFS(склад!A4:A9995,склад!N4:N9995,B374,склад!F4:F9995,U4)+SUMIFS('обр '!A4:A9999,'обр '!N4:N9999,B374,'обр '!F4:F9999,U4)+SUMIFS(детс!A4:A10000,детс!N4:N10000,B374,детс!F4:F10000,U4)+SUMIFS(культ!A4:A10000,культ!N4:N10000,B374,культ!F4:F10000,U4)+SUMIFS(спорт!A4:A10000,спорт!N4:N10000,B374,спорт!F4:F10000,U4)+SUMIFS(лечеб!A4:A10000,лечеб!N4:N10000,B374,лечеб!F4:F10000,U4)+SUMIFS(Баня!A4:A10000,Баня!N4:N10000,B374,Баня!F4:F10000,U4)+SUMIFS(Адм!A4:A10000,Адм!N4:N10000,B374,Адм!F4:F10000,U4)+SUMIFS(С.Х!A4:A9995,С.Х!N4:N9995,B374,С.Х!F4:F9995,U4)+SUMIFS(новостр!A4:A9999,новостр!M4:M9999,B374,новостр!F4:F9999,U4)+SUMIFS(авт!A4:A10004,авт!L4:L10004,B374,авт!F4:F10004,U4)+SUMIFS(ЖС!A4:A10020,ЖС!R4:R10020,B374,ЖС!F4:F10020,U4)+SUMIFS(Лес!A5:A9992,Лес!K5:K9992,B374,Лес!F5:F9992,U4)+SUMIFS('степь '!A5:A9998,'степь '!J5:J9998,B374,'степь '!F5:F9998,U4)+SUMIFS(Пр.откр.тер!A4:A9967,Пр.откр.тер!M4:M9967,B374,Пр.откр.тер!F4:F9967,U4)</f>
        <v>0</v>
      </c>
      <c r="V32" s="27">
        <f>SUMIFS(произв!O4:O9995,произв!N4:N9995,B374,произв!F4:F9995,U4)+SUMIFS(торг!O4:O10000,торг!N4:N10000,B374,торг!F4:F10000,U4)+SUMIFS(склад!O4:O9995,склад!N4:N9995,B374,склад!F4:F9995,U4)+SUMIFS('обр '!O4:O9999,'обр '!N4:N9999,B374,'обр '!F4:F9999,U4)+SUMIFS(детс!O4:O10000,детс!N4:N10000,B374,детс!F4:F10000,U4)+SUMIFS(культ!O4:O10000,культ!N4:N10000,B374,культ!F4:F10000,U4)+SUMIFS(спорт!O4:O10000,спорт!N4:N10000,B374,спорт!F4:F10000,U4)+SUMIFS(лечеб!O4:O10000,лечеб!N4:N10000,B374,лечеб!F4:F10000,U4)+SUMIFS(Баня!O4:O10000,Баня!N4:N10000,B374,Баня!F4:F10000,U4)+SUMIFS(Адм!O4:O10000,Адм!N4:N10000,B374,Адм!F4:F10000,U4)+SUMIFS(С.Х!O4:O9995,С.Х!N4:N9995,B374,С.Х!F4:F9995,U4)+SUMIFS(новостр!N4:N9999,новостр!M4:M9999,B374,новостр!F4:F9999,U4)+SUMIFS(авт!K4:K10004,авт!L4:L10004,B374,авт!F4:F10004,U4)+SUMIFS(ЖС!S4:S10020,ЖС!R4:R10020,B374,ЖС!F4:F10020,U4)+SUMIFS(Лес!L5:L9992,Лес!K5:K9992,B374,Лес!F5:F9992,U4)+SUMIFS('степь '!K5:K9998,'степь '!J5:J9998,B374,'степь '!F5:F9998,U4)+SUMIFS(Пр.откр.тер!N4:N9967,Пр.откр.тер!M4:M9967,B374,Пр.откр.тер!F4:F9967,U4)</f>
        <v>0</v>
      </c>
      <c r="W32" s="27">
        <f>SUMIFS(произв!A4:A9995,произв!N4:N9995,B374,произв!F4:F9995,W4)+SUMIFS(торг!A4:A10000,торг!N4:N10000,B374,торг!F4:F10000,W4)+SUMIFS(склад!A4:A9995,склад!N4:N9995,B374,склад!F4:F9995,W4)+SUMIFS('обр '!A4:A9999,'обр '!N4:N9999,B374,'обр '!F4:F9999,W4)+SUMIFS(детс!A4:A10000,детс!N4:N10000,B374,детс!F4:F10000,W4)+SUMIFS(культ!A4:A10000,культ!N4:N10000,B374,культ!F4:F10000,W4)+SUMIFS(спорт!A4:A10000,спорт!N4:N10000,B374,спорт!F4:F10000,W4)+SUMIFS(лечеб!A4:A10000,лечеб!N4:N10000,B374,лечеб!F4:F10000,W4)+SUMIFS(Баня!A4:A10000,Баня!N4:N10000,B374,Баня!F4:F10000,W4)+SUMIFS(Адм!A4:A10000,Адм!N4:N10000,B374,Адм!F4:F10000,W4)+SUMIFS(С.Х!A4:A9995,С.Х!N4:N9995,B374,С.Х!F4:F9995,W4)+SUMIFS(новостр!A4:A9999,новостр!M4:M9999,B374,новостр!F4:F9999,W4)+SUMIFS(авт!A4:A10004,авт!L4:L10004,B374,авт!F4:F10004,W4)+SUMIFS(ЖС!A4:A10020,ЖС!R4:R10020,B374,ЖС!F4:F10020,W4)+SUMIFS(Лес!A5:A9992,Лес!K5:K9992,B374,Лес!F5:F9992,W4)+SUMIFS('степь '!A5:A9998,'степь '!J5:J9998,B374,'степь '!F5:F9998,W4)+SUMIFS(Пр.откр.тер!A4:A9967,Пр.откр.тер!M4:M9967,B374,Пр.откр.тер!F4:F9967,W4)</f>
        <v>0</v>
      </c>
      <c r="X32" s="27">
        <f>SUMIFS(произв!O4:O9995,произв!N4:N9995,B374,произв!F4:F9995,W4)+SUMIFS(торг!O4:O10000,торг!N4:N10000,B374,торг!F4:F10000,W4)+SUMIFS(склад!O4:O9995,склад!N4:N9995,B374,склад!F4:F9995,W4)+SUMIFS('обр '!O4:O9999,'обр '!N4:N9999,B374,'обр '!F4:F9999,W4)+SUMIFS(детс!O4:O10000,детс!N4:N10000,B374,детс!F4:F10000,W4)+SUMIFS(культ!O4:O10000,культ!N4:N10000,B374,культ!F4:F10000,W4)+SUMIFS(спорт!O4:O10000,спорт!N4:N10000,B374,спорт!F4:F10000,W4)+SUMIFS(лечеб!O4:O10000,лечеб!N4:N10000,B374,лечеб!F4:F10000,W4)+SUMIFS(Баня!O4:O10000,Баня!N4:N10000,B374,Баня!F4:F10000,W4)+SUMIFS(Адм!O4:O10000,Адм!N4:N10000,B374,Адм!F4:F10000,W4)+SUMIFS(С.Х!O4:O9995,С.Х!N4:N9995,B374,С.Х!F4:F9995,W4)+SUMIFS(новостр!N4:N9999,новостр!M4:M9999,B374,новостр!F4:F9999,W4)+SUMIFS(авт!K4:K10004,авт!L4:L10004,B374,авт!F4:F10004,W4)+SUMIFS(ЖС!S4:S10020,ЖС!R4:R10020,B374,ЖС!F4:F10020,W4)+SUMIFS(Лес!L5:L9992,Лес!K5:K9992,B374,Лес!F5:F9992,W4)+SUMIFS('степь '!K5:K9998,'степь '!J5:J9998,B374,'степь '!F5:F9998,W4)+SUMIFS(Пр.откр.тер!N4:N9967,Пр.откр.тер!M4:M9967,B374,Пр.откр.тер!F4:F9967,W4)</f>
        <v>0</v>
      </c>
      <c r="Y32" s="27">
        <f>SUMIFS(произв!A4:A9995,произв!N4:N9995,B374,произв!F4:F9995,Y4)+SUMIFS(торг!A4:A10000,торг!N4:N10000,B374,торг!F4:F10000,Y4)+SUMIFS(склад!A4:A9995,склад!N4:N9995,B374,склад!F4:F9995,Y4)+SUMIFS('обр '!A4:A9999,'обр '!N4:N9999,B374,'обр '!F4:F9999,Y4)+SUMIFS(детс!A4:A10000,детс!N4:N10000,B374,детс!F4:F10000,Y4)+SUMIFS(культ!A4:A10000,культ!N4:N10000,B374,культ!F4:F10000,Y4)+SUMIFS(спорт!A4:A10000,спорт!N4:N10000,B374,спорт!F4:F10000,Y4)+SUMIFS(лечеб!A4:A10000,лечеб!N4:N10000,B374,лечеб!F4:F10000,Y4)+SUMIFS(Баня!A4:A10000,Баня!N4:N10000,B374,Баня!F4:F10000,Y4)+SUMIFS(Адм!A4:A10000,Адм!N4:N10000,B374,Адм!F4:F10000,Y4)+SUMIFS(С.Х!A4:A9995,С.Х!N4:N9995,B374,С.Х!F4:F9995,Y4)+SUMIFS(новостр!A4:A9999,новостр!M4:M9999,B374,новостр!F4:F9999,Y4)+SUMIFS(авт!A4:A10004,авт!L4:L10004,B374,авт!F4:F10004,Y4)+SUMIFS(ЖС!A4:A10020,ЖС!R4:R10020,B374,ЖС!F4:F10020,Y4)+SUMIFS(Лес!A5:A9992,Лес!K5:K9992,B374,Лес!F5:F9992,Y4)+SUMIFS('степь '!A5:A9998,'степь '!J5:J9998,B374,'степь '!F5:F9998,Y4)+SUMIFS(Пр.откр.тер!A4:A9967,Пр.откр.тер!M4:M9967,B374,Пр.откр.тер!F4:F9967,Y4)</f>
        <v>0</v>
      </c>
      <c r="Z32" s="27">
        <f>SUMIFS(произв!O4:O9995,произв!N4:N9995,B374,произв!F4:F9995,Y4)+SUMIFS(торг!O4:O10000,торг!N4:N10000,B374,торг!F4:F10000,Y4)+SUMIFS(склад!O4:O9995,склад!N4:N9995,B374,склад!F4:F9995,Y4)+SUMIFS('обр '!O4:O9999,'обр '!N4:N9999,B374,'обр '!F4:F9999,Y4)+SUMIFS(детс!O4:O10000,детс!N4:N10000,B374,детс!F4:F10000,Y4)+SUMIFS(культ!O4:O10000,культ!N4:N10000,B374,культ!F4:F10000,Y4)+SUMIFS(спорт!O4:O10000,спорт!N4:N10000,B374,спорт!F4:F10000,Y4)+SUMIFS(лечеб!O4:O10000,лечеб!N4:N10000,B374,лечеб!F4:F10000,Y4)+SUMIFS(Баня!O4:O10000,Баня!N4:N10000,B374,Баня!F4:F10000,Y4)+SUMIFS(Адм!O4:O10000,Адм!N4:N10000,B374,Адм!F4:F10000,Y4)+SUMIFS(С.Х!O4:O9995,С.Х!N4:N9995,B374,С.Х!F4:F9995,Y4)+SUMIFS(новостр!N4:N9999,новостр!M4:M9999,B374,новостр!F4:F9999,Y4)+SUMIFS(авт!K4:K10004,авт!L4:L10004,B374,авт!F4:F10004,Y4)+SUMIFS(ЖС!S4:S10020,ЖС!R4:R10020,B374,ЖС!F4:F10020,Y4)+SUMIFS(Лес!L5:L9992,Лес!K5:K9992,B374,Лес!F5:F9992,Y4)+SUMIFS('степь '!K5:K9998,'степь '!J5:J9998,B374,'степь '!F5:F9998,Y4)+SUMIFS(Пр.откр.тер!N4:N9967,Пр.откр.тер!M4:M9967,B374,Пр.откр.тер!F4:F9967,Y4)</f>
        <v>0</v>
      </c>
      <c r="AA32" s="21">
        <f t="shared" si="0"/>
        <v>0</v>
      </c>
      <c r="AB32" s="21">
        <f t="shared" si="0"/>
        <v>0</v>
      </c>
      <c r="AC32" s="27">
        <f>SUMIFS(произв!A4:A9995,произв!N4:N9995,B374,произв!F4:F9995,AC4)+SUMIFS(торг!A4:A10000,торг!N4:N10000,B374,торг!F4:F10000,AC4)+SUMIFS(склад!A4:A9995,склад!N4:N9995,B374,склад!F4:F9995,AC4)+SUMIFS('обр '!A4:A9999,'обр '!N4:N9999,B374,'обр '!F4:F9999,AC4)+SUMIFS(детс!A4:A10000,детс!N4:N10000,B374,детс!F4:F10000,AC4)+SUMIFS(культ!A4:A10000,культ!N4:N10000,B374,культ!F4:F10000,AC4)+SUMIFS(спорт!A4:A10000,спорт!N4:N10000,B374,спорт!F4:F10000,AC4)+SUMIFS(лечеб!A4:A10000,лечеб!N4:N10000,B374,лечеб!F4:F10000,AC4)+SUMIFS(Баня!A4:A10000,Баня!N4:N10000,B374,Баня!F4:F10000,AC4)+SUMIFS(Адм!A4:A10000,Адм!N4:N10000,B374,Адм!F4:F10000,AC4)+SUMIFS(С.Х!A4:A9995,С.Х!N4:N9995,B374,С.Х!F4:F9995,AC4)+SUMIFS(новостр!A4:A9999,новостр!M4:M9999,B374,новостр!F4:F9999,AC4)+SUMIFS(авт!A4:A10004,авт!L4:L10004,B374,авт!F4:F10004,AC4)+SUMIFS(ЖС!A4:A10020,ЖС!R4:R10020,B374,ЖС!F4:F10020,AC4)+SUMIFS(Лес!A5:A9992,Лес!K5:K9992,B374,Лес!F5:F9992,AC4)+SUMIFS('степь '!A5:A9998,'степь '!J5:J9998,B374,'степь '!F5:F9998,AC4)+SUMIFS(Пр.откр.тер!A4:A9967,Пр.откр.тер!M4:M9967,B374,Пр.откр.тер!F4:F9967,AC4)</f>
        <v>0</v>
      </c>
      <c r="AD32" s="27">
        <f>SUMIFS(произв!O4:O9995,произв!N4:N9995,B374,произв!F4:F9995,AC4)+SUMIFS(торг!O4:O10000,торг!N4:N10000,B374,торг!F4:F10000,AC4)+SUMIFS(склад!O4:O9995,склад!N4:N9995,B374,склад!F4:F9995,AC4)+SUMIFS('обр '!O4:O9999,'обр '!N4:N9999,B374,'обр '!F4:F9999,AC4)+SUMIFS(детс!O4:O10000,детс!N4:N10000,B374,детс!F4:F10000,AC4)+SUMIFS(культ!O4:O10000,культ!N4:N10000,B374,культ!F4:F10000,AC4)+SUMIFS(спорт!O4:O10000,спорт!N4:N10000,B374,спорт!F4:F10000,AC4)+SUMIFS(лечеб!O4:O10000,лечеб!N4:N10000,B374,лечеб!F4:F10000,AC4)+SUMIFS(Баня!O4:O10000,Баня!N4:N10000,B374,Баня!F4:F10000,AC4)+SUMIFS(Адм!O4:O10000,Адм!N4:N10000,B374,Адм!F4:F10000,AC4)+SUMIFS(С.Х!O4:O9995,С.Х!N4:N9995,B374,С.Х!F4:F9995,AC4)+SUMIFS(новостр!N4:N9999,новостр!M4:M9999,B374,новостр!F4:F9999,AC4)+SUMIFS(авт!K4:K10004,авт!L4:L10004,B374,авт!F4:F10004,AC4)+SUMIFS(ЖС!S4:S10020,ЖС!R4:R10020,B374,ЖС!F4:F10020,AC4)+SUMIFS(Лес!L5:L9992,Лес!K5:K9992,B374,Лес!F5:F9992,AC4)+SUMIFS('степь '!K5:K9998,'степь '!J5:J9998,B374,'степь '!F5:F9998,AC4)+SUMIFS(Пр.откр.тер!N4:N9967,Пр.откр.тер!M4:M9967,B374,Пр.откр.тер!F4:F9967,AC4)</f>
        <v>0</v>
      </c>
      <c r="AE32" s="27">
        <f>SUMIFS(произв!A4:A9995,произв!N4:N9995,B374,произв!F4:F9995,AE4)+SUMIFS(торг!A4:A10000,торг!N4:N10000,B374,торг!F4:F10000,AE4)+SUMIFS(склад!A4:A9995,склад!N4:N9995,B374,склад!F4:F9995,AE4)+SUMIFS('обр '!A4:A9999,'обр '!N4:N9999,B374,'обр '!F4:F9999,AE4)+SUMIFS(детс!A4:A10000,детс!N4:N10000,B374,детс!F4:F10000,AE4)+SUMIFS(культ!A4:A10000,культ!N4:N10000,B374,культ!F4:F10000,AE4)+SUMIFS(спорт!A4:A10000,спорт!N4:N10000,B374,спорт!F4:F10000,AE4)+SUMIFS(лечеб!A4:A10000,лечеб!N4:N10000,B374,лечеб!F4:F10000,AE4)+SUMIFS(Баня!A4:A10000,Баня!N4:N10000,B374,Баня!F4:F10000,AE4)+SUMIFS(Адм!A4:A10000,Адм!N4:N10000,B374,Адм!F4:F10000,AE4)+SUMIFS(С.Х!A4:A9995,С.Х!N4:N9995,B374,С.Х!F4:F9995,AE4)+SUMIFS(новостр!A4:A9999,новостр!M4:M9999,B374,новостр!F4:F9999,AE4)+SUMIFS(авт!A4:A10004,авт!L4:L10004,B374,авт!F4:F10004,AE4)+SUMIFS(ЖС!A4:A10020,ЖС!R4:R10020,B374,ЖС!F4:F10020,AE4)+SUMIFS(Лес!A5:A9992,Лес!K5:K9992,B374,Лес!F5:F9992,AE4)+SUMIFS('степь '!A5:A9998,'степь '!J5:J9998,B374,'степь '!F5:F9998,AE4)+SUMIFS(Пр.откр.тер!A4:A9967,Пр.откр.тер!M4:M9967,B374,Пр.откр.тер!F4:F9967,AE4)</f>
        <v>0</v>
      </c>
      <c r="AF32" s="27">
        <f>SUMIFS(произв!O4:O9995,произв!N4:N9995,B374,произв!F4:F9995,AE4)+SUMIFS(торг!O4:O10000,торг!N4:N10000,B374,торг!F4:F10000,AE4)+SUMIFS(склад!O4:O9995,склад!N4:N9995,B374,склад!F4:F9995,AE4)+SUMIFS('обр '!O4:O9999,'обр '!N4:N9999,B374,'обр '!F4:F9999,AE4)+SUMIFS(детс!O4:O10000,детс!N4:N10000,B374,детс!F4:F10000,AE4)+SUMIFS(культ!O4:O10000,культ!N4:N10000,B374,культ!F4:F10000,AE4)+SUMIFS(спорт!O4:O10000,спорт!N4:N10000,B374,спорт!F4:F10000,AE4)+SUMIFS(лечеб!O4:O10000,лечеб!N4:N10000,B374,лечеб!F4:F10000,AE4)+SUMIFS(Баня!O4:O10000,Баня!N4:N10000,B374,Баня!F4:F10000,AE4)+SUMIFS(Адм!O4:O10000,Адм!N4:N10000,B374,Адм!F4:F10000,AE4)+SUMIFS(С.Х!O4:O9995,С.Х!N4:N9995,B374,С.Х!F4:F9995,AE4)+SUMIFS(новостр!N4:N9999,новостр!M4:M9999,B374,новостр!F4:F9999,AE4)+SUMIFS(авт!K4:K10004,авт!L4:L10004,B374,авт!F4:F10004,AE4)+SUMIFS(ЖС!S4:S10020,ЖС!R4:R10020,B374,ЖС!F4:F10020,AE4)+SUMIFS(Лес!L5:L9992,Лес!K5:K9992,B374,Лес!F5:F9992,AE4)+SUMIFS('степь '!K5:K9998,'степь '!J5:J9998,B374,'степь '!F5:F9998,AE4)+SUMIFS(Пр.откр.тер!N4:N9967,Пр.откр.тер!M4:M9967,B374,Пр.откр.тер!F4:F9967,AE4)</f>
        <v>0</v>
      </c>
      <c r="AG32" s="27">
        <f>SUMIFS(произв!A4:A9995,произв!N4:N9995,B374,произв!F4:F9995,AG4)+SUMIFS(торг!A4:A10000,торг!N4:N10000,B374,торг!F4:F10000,AG4)+SUMIFS(склад!A4:A9995,склад!N4:N9995,B374,склад!F4:F9995,AG4)+SUMIFS('обр '!A4:A9999,'обр '!N4:N9999,B374,'обр '!F4:F9999,AG4)+SUMIFS(детс!A4:A10000,детс!N4:N10000,B374,детс!F4:F10000,AG4)+SUMIFS(культ!A4:A10000,культ!N4:N10000,B374,культ!F4:F10000,AG4)+SUMIFS(спорт!A4:A10000,спорт!N4:N10000,B374,спорт!F4:F10000,AG4)+SUMIFS(лечеб!A4:A10000,лечеб!N4:N10000,B374,лечеб!F4:F10000,AG4)+SUMIFS(Баня!A4:A10000,Баня!N4:N10000,B374,Баня!F4:F10000,AG4)+SUMIFS(Адм!A4:A10000,Адм!N4:N10000,B374,Адм!F4:F10000,AG4)+SUMIFS(С.Х!A4:A9995,С.Х!N4:N9995,B374,С.Х!F4:F9995,AG4)+SUMIFS(новостр!A4:A9999,новостр!M4:M9999,B374,новостр!F4:F9999,AG4)+SUMIFS(авт!A4:A10004,авт!L4:L10004,B374,авт!F4:F10004,AG4)+SUMIFS(ЖС!A4:A10020,ЖС!R4:R10020,B374,ЖС!F4:F10020,AG4)+SUMIFS(Лес!A5:A9992,Лес!K5:K9992,B374,Лес!F5:F9992,AG4)+SUMIFS('степь '!A5:A9998,'степь '!J5:J9998,B374,'степь '!F5:F9998,AG4)+SUMIFS(Пр.откр.тер!A4:A9967,Пр.откр.тер!M4:M9967,B374,Пр.откр.тер!F4:F9967,AG4)</f>
        <v>0</v>
      </c>
      <c r="AH32" s="27">
        <f>SUMIFS(произв!O4:O9995,произв!N4:N9995,B374,произв!F4:F9995,AG4)+SUMIFS(торг!O4:O10000,торг!N4:N10000,B374,торг!F4:F10000,AG4)+SUMIFS(склад!O4:O9995,склад!N4:N9995,B374,склад!F4:F9995,AG4)+SUMIFS('обр '!O4:O9999,'обр '!N4:N9999,B374,'обр '!F4:F9999,AG4)+SUMIFS(детс!O4:O10000,детс!N4:N10000,B374,детс!F4:F10000,AG4)+SUMIFS(культ!O4:O10000,культ!N4:N10000,B374,культ!F4:F10000,AG4)+SUMIFS(спорт!O4:O10000,спорт!N4:N10000,B374,спорт!F4:F10000,AG4)+SUMIFS(лечеб!O4:O10000,лечеб!N4:N10000,B374,лечеб!F4:F10000,AG4)+SUMIFS(Баня!O4:O10000,Баня!N4:N10000,B374,Баня!F4:F10000,AG4)+SUMIFS(Адм!O4:O10000,Адм!N4:N10000,B374,Адм!F4:F10000,AG4)+SUMIFS(С.Х!O4:O9995,С.Х!N4:N9995,B374,С.Х!F4:F9995,AG4)+SUMIFS(новостр!N4:N9999,новостр!M4:M9999,B374,новостр!F4:F9999,AG4)+SUMIFS(авт!K4:K10004,авт!L4:L10004,B374,авт!F4:F10004,AG4)+SUMIFS(ЖС!S4:S10020,ЖС!R4:R10020,B374,ЖС!F4:F10020,AG4)+SUMIFS(Лес!L5:L9992,Лес!K5:K9992,B374,Лес!F5:F9992,AG4)+SUMIFS('степь '!K5:K9998,'степь '!J5:J9998,B374,'степь '!F5:F9998,AG4)+SUMIFS(Пр.откр.тер!N4:N9967,Пр.откр.тер!M4:M9967,B374,Пр.откр.тер!F4:F9967,AG4)</f>
        <v>0</v>
      </c>
      <c r="AI32" s="27">
        <f>SUMIFS(произв!A4:A9995,произв!N4:N9995,B374,произв!F4:F9995,AI4)+SUMIFS(торг!A4:A10000,торг!N4:N10000,B374,торг!F4:F10000,AI4)+SUMIFS(склад!A4:A9995,склад!N4:N9995,B374,склад!F4:F9995,AI4)+SUMIFS('обр '!A4:A9999,'обр '!N4:N9999,B374,'обр '!F4:F9999,AI4)+SUMIFS(детс!A4:A10000,детс!N4:N10000,B374,детс!F4:F10000,AI4)+SUMIFS(культ!A4:A10000,культ!N4:N10000,B374,культ!F4:F10000,AI4)+SUMIFS(спорт!A4:A10000,спорт!N4:N10000,B374,спорт!F4:F10000,AI4)+SUMIFS(лечеб!A4:A10000,лечеб!N4:N10000,B374,лечеб!F4:F10000,AI4)+SUMIFS(Баня!A4:A10000,Баня!N4:N10000,B374,Баня!F4:F10000,AI4)+SUMIFS(Адм!A4:A10000,Адм!N4:N10000,B374,Адм!F4:F10000,AI4)+SUMIFS(С.Х!A4:A9995,С.Х!N4:N9995,B374,С.Х!F4:F9995,AI4)+SUMIFS(новостр!A4:A9999,новостр!M4:M9999,B374,новостр!F4:F9999,AI4)+SUMIFS(авт!A4:A10004,авт!L4:L10004,B374,авт!F4:F10004,AI4)+SUMIFS(ЖС!A4:A10020,ЖС!R4:R10020,B374,ЖС!F4:F10020,AI4)+SUMIFS(Лес!A5:A9992,Лес!K5:K9992,B374,Лес!F5:F9992,AI4)+SUMIFS('степь '!A5:A9998,'степь '!J5:J9998,B374,'степь '!F5:F9998,AI4)+SUMIFS(Пр.откр.тер!A4:A9967,Пр.откр.тер!M4:M9967,B374,Пр.откр.тер!F4:F9967,AI4)</f>
        <v>0</v>
      </c>
      <c r="AJ32" s="27">
        <f>SUMIFS(произв!O4:O9995,произв!N4:N9995,B374,произв!F4:F9995,AI4)+SUMIFS(торг!O4:O10000,торг!N4:N10000,B374,торг!F4:F10000,AI4)+SUMIFS(склад!O4:O9995,склад!N4:N9995,B374,склад!F4:F9995,AI4)+SUMIFS('обр '!O4:O9999,'обр '!N4:N9999,B374,'обр '!F4:F9999,AI4)+SUMIFS(детс!O4:O10000,детс!N4:N10000,B374,детс!F4:F10000,AI4)+SUMIFS(культ!O4:O10000,культ!N4:N10000,B374,культ!F4:F10000,AI4)+SUMIFS(спорт!O4:O10000,спорт!N4:N10000,B374,спорт!F4:F10000,AI4)+SUMIFS(лечеб!O4:O10000,лечеб!N4:N10000,B374,лечеб!F4:F10000,AI4)+SUMIFS(Баня!O4:O10000,Баня!N4:N10000,B374,Баня!F4:F10000,AI4)+SUMIFS(Адм!O4:O10000,Адм!N4:N10000,B374,Адм!F4:F10000,AI4)+SUMIFS(С.Х!O4:O9995,С.Х!N4:N9995,B374,С.Х!F4:F9995,AI4)+SUMIFS(новостр!N4:N9999,новостр!M4:M9999,B374,новостр!F4:F9999,AI4)+SUMIFS(авт!K4:K10004,авт!L4:L10004,B374,авт!F4:F10004,AI4)+SUMIFS(ЖС!S4:S10020,ЖС!R4:R10020,B374,ЖС!F4:F10020,AI4)+SUMIFS(Лес!L5:L9992,Лес!K5:K9992,B374,Лес!F5:F9992,AI4)+SUMIFS('степь '!K5:K9998,'степь '!J5:J9998,B374,'степь '!F5:F9998,AI4)+SUMIFS(Пр.откр.тер!N4:N9967,Пр.откр.тер!M4:M9967,B374,Пр.откр.тер!F4:F9967,AI4)</f>
        <v>0</v>
      </c>
      <c r="AK32" s="27">
        <f>SUMIFS(произв!A4:A9995,произв!N4:N9995,B374,произв!F4:F9995,AK4)+SUMIFS(торг!A4:A10000,торг!N4:N10000,B374,торг!F4:F10000,AK4)+SUMIFS(склад!A4:A9995,склад!N4:N9995,B374,склад!F4:F9995,AK4)+SUMIFS('обр '!A4:A9999,'обр '!N4:N9999,B374,'обр '!F4:F9999,AK4)+SUMIFS(детс!A4:A10000,детс!N4:N10000,B374,детс!F4:F10000,AK4)+SUMIFS(культ!A4:A10000,культ!N4:N10000,B374,культ!F4:F10000,AK4)+SUMIFS(спорт!A4:A10000,спорт!N4:N10000,B374,спорт!F4:F10000,AK4)+SUMIFS(лечеб!A4:A10000,лечеб!N4:N10000,B374,лечеб!F4:F10000,AK4)+SUMIFS(Баня!A4:A10000,Баня!N4:N10000,B374,Баня!F4:F10000,AK4)+SUMIFS(Адм!A4:A10000,Адм!N4:N10000,B374,Адм!F4:F10000,AK4)+SUMIFS(С.Х!A4:A9995,С.Х!N4:N9995,B374,С.Х!F4:F9995,AK4)+SUMIFS(новостр!A4:A9999,новостр!M4:M9999,B374,новостр!F4:F9999,AK4)+SUMIFS(авт!A4:A10004,авт!L4:L10004,B374,авт!F4:F10004,AK4)+SUMIFS(ЖС!A4:A10020,ЖС!R4:R10020,B374,ЖС!F4:F10020,AK4)+SUMIFS(Лес!A5:A9992,Лес!K5:K9992,B374,Лес!F5:F9992,AK4)+SUMIFS('степь '!A5:A9998,'степь '!J5:J9998,B374,'степь '!F5:F9998,AK4)+SUMIFS(Пр.откр.тер!A4:A9967,Пр.откр.тер!M4:M9967,B374,Пр.откр.тер!F4:F9967,AK4)</f>
        <v>0</v>
      </c>
      <c r="AL32" s="27">
        <f>SUMIFS(произв!O4:O9995,произв!N4:N9995,B374,произв!F4:F9995,AK4)+SUMIFS(торг!O4:O10000,торг!N4:N10000,B374,торг!F4:F10000,AK4)+SUMIFS(склад!O4:O9995,склад!N4:N9995,B374,склад!F4:F9995,AK4)+SUMIFS('обр '!O4:O9999,'обр '!N4:N9999,B374,'обр '!F4:F9999,AK4)+SUMIFS(детс!O4:O10000,детс!N4:N10000,B374,детс!F4:F10000,AK4)+SUMIFS(культ!O4:O10000,культ!N4:N10000,B374,культ!F4:F10000,AK4)+SUMIFS(спорт!O4:O10000,спорт!N4:N10000,B374,спорт!F4:F10000,AK4)+SUMIFS(лечеб!O4:O10000,лечеб!N4:N10000,B374,лечеб!F4:F10000,AK4)+SUMIFS(Баня!O4:O10000,Баня!N4:N10000,B374,Баня!F4:F10000,AK4)+SUMIFS(Адм!O4:O10000,Адм!N4:N10000,B374,Адм!F4:F10000,AK4)+SUMIFS(С.Х!O4:O9995,С.Х!N4:N9995,B374,С.Х!F4:F9995,AK4)+SUMIFS(новостр!N4:N9999,новостр!M4:M9999,B374,новостр!F4:F9999,AK4)+SUMIFS(авт!K4:K10004,авт!L4:L10004,B374,авт!F4:F10004,AK4)+SUMIFS(ЖС!S4:S10020,ЖС!R4:R10020,B374,ЖС!F4:F10020,AK4)+SUMIFS(Лес!L5:L9992,Лес!K5:K9992,B374,Лес!F5:F9992,AK4)+SUMIFS('степь '!K5:K9998,'степь '!J5:J9998,B374,'степь '!F5:F9998,AK4)+SUMIFS(Пр.откр.тер!N4:N9967,Пр.откр.тер!M4:M9967,B374,Пр.откр.тер!F4:F9967,AK4)</f>
        <v>0</v>
      </c>
      <c r="AM32" s="27">
        <f>SUMIFS(произв!A4:A9995,произв!N4:N9995,B374,произв!F4:F9995,AM4)+SUMIFS(торг!A4:A10000,торг!N4:N10000,B374,торг!F4:F10000,AM4)+SUMIFS(склад!A4:A9995,склад!N4:N9995,B374,склад!F4:F9995,AM4)+SUMIFS('обр '!A4:A9999,'обр '!N4:N9999,B374,'обр '!F4:F9999,AM4)+SUMIFS(детс!A4:A10000,детс!N4:N10000,B374,детс!F4:F10000,AM4)+SUMIFS(культ!A4:A10000,культ!N4:N10000,B374,культ!F4:F10000,AM4)+SUMIFS(спорт!A4:A10000,спорт!N4:N10000,B374,спорт!F4:F10000,AM4)+SUMIFS(лечеб!A4:A10000,лечеб!N4:N10000,B374,лечеб!F4:F10000,AM4)+SUMIFS(Баня!A4:A10000,Баня!N4:N10000,B374,Баня!F4:F10000,AM4)+SUMIFS(Адм!A4:A10000,Адм!N4:N10000,B374,Адм!F4:F10000,AM4)+SUMIFS(С.Х!A4:A9995,С.Х!N4:N9995,B374,С.Х!F4:F9995,AM4)+SUMIFS(новостр!A4:A9999,новостр!M4:M9999,B374,новостр!F4:F9999,AM4)+SUMIFS(авт!A4:A10004,авт!L4:L10004,B374,авт!F4:F10004,AM4)+SUMIFS(ЖС!A4:A10020,ЖС!R4:R10020,B374,ЖС!F4:F10020,AM4)+SUMIFS(Лес!A5:A9992,Лес!K5:K9992,B374,Лес!F5:F9992,AM4)+SUMIFS('степь '!A5:A9998,'степь '!J5:J9998,B374,'степь '!F5:F9998,AM4)+SUMIFS(Пр.откр.тер!A4:A9967,Пр.откр.тер!M4:M9967,B374,Пр.откр.тер!F4:F9967,AM4)</f>
        <v>0</v>
      </c>
      <c r="AN32" s="27">
        <f>SUMIFS(произв!O4:O9995,произв!N4:N9995,B374,произв!F4:F9995,AM4)+SUMIFS(торг!O4:O10000,торг!N4:N10000,B374,торг!F4:F10000,AM4)+SUMIFS(склад!O4:O9995,склад!N4:N9995,B374,склад!F4:F9995,AM4)+SUMIFS('обр '!O4:O9999,'обр '!N4:N9999,B374,'обр '!F4:F9999,AM4)+SUMIFS(детс!O4:O10000,детс!N4:N10000,B374,детс!F4:F10000,AM4)+SUMIFS(культ!O4:O10000,культ!N4:N10000,B374,культ!F4:F10000,AM4)+SUMIFS(спорт!O4:O10000,спорт!N4:N10000,B374,спорт!F4:F10000,AM4)+SUMIFS(лечеб!O4:O10000,лечеб!N4:N10000,B374,лечеб!F4:F10000,AM4)+SUMIFS(Баня!O4:O10000,Баня!N4:N10000,B374,Баня!F4:F10000,AM4)+SUMIFS(Адм!O4:O10000,Адм!N4:N10000,B374,Адм!F4:F10000,AM4)+SUMIFS(С.Х!O4:O9995,С.Х!N4:N9995,B374,С.Х!F4:F9995,AM4)+SUMIFS(новостр!N4:N9999,новостр!M4:M9999,B374,новостр!F4:F9999,AM4)+SUMIFS(авт!K4:K10004,авт!L4:L10004,B374,авт!F4:F10004,AM4)+SUMIFS(ЖС!S4:S10020,ЖС!R4:R10020,B374,ЖС!F4:F10020,AM4)+SUMIFS(Лес!L5:L9992,Лес!K5:K9992,B374,Лес!F5:F9992,AM4)+SUMIFS('степь '!K5:K9998,'степь '!J5:J9998,B374,'степь '!F5:F9998,AM4)+SUMIFS(Пр.откр.тер!N4:N9967,Пр.откр.тер!M4:M9967,B374,Пр.откр.тер!F4:F9967,AM4)</f>
        <v>0</v>
      </c>
      <c r="AO32" s="27">
        <f>SUMIFS(произв!A4:A9995,произв!N4:N9995,B374,произв!F4:F9995,AO4)+SUMIFS(торг!A4:A10000,торг!N4:N10000,B374,торг!F4:F10000,AO4)+SUMIFS(склад!A4:A9995,склад!N4:N9995,B374,склад!F4:F9995,AO4)+SUMIFS('обр '!A4:A9999,'обр '!N4:N9999,B374,'обр '!F4:F9999,AO4)+SUMIFS(детс!A4:A10000,детс!N4:N10000,B374,детс!F4:F10000,AO4)+SUMIFS(культ!A4:A10000,культ!N4:N10000,B374,культ!F4:F10000,AO4)+SUMIFS(спорт!A4:A10000,спорт!N4:N10000,B374,спорт!F4:F10000,AO4)+SUMIFS(лечеб!A4:A10000,лечеб!N4:N10000,B374,лечеб!F4:F10000,AO4)+SUMIFS(Баня!A4:A10000,Баня!N4:N10000,B374,Баня!F4:F10000,AO4)+SUMIFS(Адм!A4:A10000,Адм!N4:N10000,B374,Адм!F4:F10000,AO4)+SUMIFS(С.Х!A4:A9995,С.Х!N4:N9995,B374,С.Х!F4:F9995,AO4)+SUMIFS(новостр!A4:A9999,новостр!M4:M9999,B374,новостр!F4:F9999,AO4)+SUMIFS(авт!A4:A10004,авт!L4:L10004,B374,авт!F4:F10004,AO4)+SUMIFS(ЖС!A4:A10020,ЖС!R4:R10020,B374,ЖС!F4:F10020,AO4)+SUMIFS(Лес!A5:A9992,Лес!K5:K9992,B374,Лес!F5:F9992,AO4)+SUMIFS('степь '!A5:A9998,'степь '!J5:J9998,B374,'степь '!F5:F9998,AO4)+SUMIFS(Пр.откр.тер!A4:A9967,Пр.откр.тер!M4:M9967,B374,Пр.откр.тер!F4:F9967,AO4)</f>
        <v>0</v>
      </c>
      <c r="AP32" s="27">
        <f>SUMIFS(произв!O4:O9995,произв!N4:N9995,B374,произв!F4:F9995,AO4)+SUMIFS(торг!O4:O10000,торг!N4:N10000,B374,торг!F4:F10000,AO4)+SUMIFS(склад!O4:O9995,склад!N4:N9995,B374,склад!F4:F9995,AO4)+SUMIFS('обр '!O4:O9999,'обр '!N4:N9999,B374,'обр '!F4:F9999,AO4)+SUMIFS(детс!O4:O10000,детс!N4:N10000,B374,детс!F4:F10000,AO4)+SUMIFS(культ!O4:O10000,культ!N4:N10000,B374,культ!F4:F10000,AO4)+SUMIFS(спорт!O4:O10000,спорт!N4:N10000,B374,спорт!F4:F10000,AO4)+SUMIFS(лечеб!O4:O10000,лечеб!N4:N10000,B374,лечеб!F4:F10000,AO4)+SUMIFS(Баня!O4:O10000,Баня!N4:N10000,B374,Баня!F4:F10000,AO4)+SUMIFS(Адм!O4:O10000,Адм!N4:N10000,B374,Адм!F4:F10000,AO4)+SUMIFS(С.Х!O4:O9995,С.Х!N4:N9995,B374,С.Х!F4:F9995,AO4)+SUMIFS(новостр!N4:N9999,новостр!M4:M9999,B374,новостр!F4:F9999,AO4)+SUMIFS(авт!K4:K10004,авт!L4:L10004,B374,авт!F4:F10004,AO4)+SUMIFS(ЖС!S4:S10020,ЖС!R4:R10020,B374,ЖС!F4:F10020,AO4)+SUMIFS(Лес!L5:L9992,Лес!K5:K9992,B374,Лес!F5:F9992,AO4)+SUMIFS('степь '!K5:K9998,'степь '!J5:J9998,B374,'степь '!F5:F9998,AO4)+SUMIFS(Пр.откр.тер!N4:N9967,Пр.откр.тер!M4:M9967,B374,Пр.откр.тер!F4:F9967,AO4)</f>
        <v>0</v>
      </c>
      <c r="AQ32" s="27">
        <f>SUMIFS(произв!A4:A9995,произв!N4:N9995,B374,произв!F4:F9995,AQ4)+SUMIFS(торг!A4:A10000,торг!N4:N10000,B374,торг!F4:F10000,AQ4)+SUMIFS(склад!A4:A9995,склад!N4:N9995,B374,склад!F4:F9995,AQ4)+SUMIFS('обр '!A4:A9999,'обр '!N4:N9999,B374,'обр '!F4:F9999,AQ4)+SUMIFS(детс!A4:A10000,детс!N4:N10000,B374,детс!F4:F10000,AQ4)+SUMIFS(культ!A4:A10000,культ!N4:N10000,B374,культ!F4:F10000,AQ4)+SUMIFS(спорт!A4:A10000,спорт!N4:N10000,B374,спорт!F4:F10000,AQ4)+SUMIFS(лечеб!A4:A10000,лечеб!N4:N10000,B374,лечеб!F4:F10000,AQ4)+SUMIFS(Баня!A4:A10000,Баня!N4:N10000,B374,Баня!F4:F10000,AQ4)+SUMIFS(Адм!A4:A10000,Адм!N4:N10000,B374,Адм!F4:F10000,AQ4)+SUMIFS(С.Х!A4:A9995,С.Х!N4:N9995,B374,С.Х!F4:F9995,AQ4)+SUMIFS(новостр!A4:A9999,новостр!M4:M9999,B374,новостр!F4:F9999,AQ4)+SUMIFS(авт!A4:A10004,авт!L4:L10004,B374,авт!F4:F10004,AQ4)+SUMIFS(ЖС!A4:A10020,ЖС!R4:R10020,B374,ЖС!F4:F10020,AQ4)+SUMIFS(Лес!A5:A9992,Лес!K5:K9992,B374,Лес!F5:F9992,AQ4)+SUMIFS('степь '!A5:A9998,'степь '!J5:J9998,B374,'степь '!F5:F9998,AQ4)+SUMIFS(Пр.откр.тер!A4:A9967,Пр.откр.тер!M4:M9967,B374,Пр.откр.тер!F4:F9967,AQ4)</f>
        <v>0</v>
      </c>
      <c r="AR32" s="27">
        <f>SUMIFS(произв!O4:O9995,произв!N4:N9995,B374,произв!F4:F9995,AQ4)+SUMIFS(торг!O4:O10000,торг!N4:N10000,B374,торг!F4:F10000,AQ4)+SUMIFS(склад!O4:O9995,склад!N4:N9995,B374,склад!F4:F9995,AQ4)+SUMIFS('обр '!O4:O9999,'обр '!N4:N9999,B374,'обр '!F4:F9999,AQ4)+SUMIFS(детс!O4:O10000,детс!N4:N10000,B374,детс!F4:F10000,AQ4)+SUMIFS(культ!O4:O10000,культ!N4:N10000,B374,культ!F4:F10000,AQ4)+SUMIFS(спорт!O4:O10000,спорт!N4:N10000,B374,спорт!F4:F10000,AQ4)+SUMIFS(лечеб!O4:O10000,лечеб!N4:N10000,B374,лечеб!F4:F10000,AQ4)+SUMIFS(Баня!O4:O10000,Баня!N4:N10000,B374,Баня!F4:F10000,AQ4)+SUMIFS(Адм!O4:O10000,Адм!N4:N10000,B374,Адм!F4:F10000,AQ4)+SUMIFS(С.Х!O4:O9995,С.Х!N4:N9995,B374,С.Х!F4:F9995,AQ4)+SUMIFS(новостр!N4:N9999,новостр!M4:M9999,B374,новостр!F4:F9999,AQ4)+SUMIFS(авт!K4:K10004,авт!L4:L10004,B374,авт!F4:F10004,AQ4)+SUMIFS(ЖС!S4:S10020,ЖС!R4:R10020,B374,ЖС!F4:F10020,AQ4)+SUMIFS(Лес!L5:L9992,Лес!K5:K9992,B374,Лес!F5:F9992,AQ4)+SUMIFS('степь '!K5:K9998,'степь '!J5:J9998,B374,'степь '!F5:F9998,AQ4)+SUMIFS(Пр.откр.тер!N4:N9967,Пр.откр.тер!M4:M9967,B374,Пр.откр.тер!F4:F9967,AQ4)</f>
        <v>0</v>
      </c>
      <c r="AS32" s="27">
        <f>SUMIFS(произв!A4:A9995,произв!N4:N9995,B374,произв!F4:F9995,AS4)+SUMIFS(торг!A4:A10000,торг!N4:N10000,B374,торг!F4:F10000,AS4)+SUMIFS(склад!A4:A9995,склад!N4:N9995,B374,склад!F4:F9995,AS4)+SUMIFS('обр '!A4:A9999,'обр '!N4:N9999,B374,'обр '!F4:F9999,AS4)+SUMIFS(детс!A4:A10000,детс!N4:N10000,B374,детс!F4:F10000,AS4)+SUMIFS(культ!A4:A10000,культ!N4:N10000,B374,культ!F4:F10000,AS4)+SUMIFS(спорт!A4:A10000,спорт!N4:N10000,B374,спорт!F4:F10000,AS4)+SUMIFS(лечеб!A4:A10000,лечеб!N4:N10000,B374,лечеб!F4:F10000,AS4)+SUMIFS(Баня!A4:A10000,Баня!N4:N10000,B374,Баня!F4:F10000,AS4)+SUMIFS(Адм!A4:A10000,Адм!N4:N10000,B374,Адм!F4:F10000,AS4)+SUMIFS(С.Х!A4:A9995,С.Х!N4:N9995,B374,С.Х!F4:F9995,AS4)+SUMIFS(новостр!A4:A9999,новостр!M4:M9999,B374,новостр!F4:F9999,AS4)+SUMIFS(авт!A4:A10004,авт!L4:L10004,B374,авт!F4:F10004,AS4)+SUMIFS(ЖС!A4:A10020,ЖС!R4:R10020,B374,ЖС!F4:F10020,AS4)+SUMIFS(Лес!A5:A9992,Лес!K5:K9992,B374,Лес!F5:F9992,AS4)+SUMIFS('степь '!A5:A9998,'степь '!J5:J9998,B374,'степь '!F5:F9998,AS4)+SUMIFS(Пр.откр.тер!A4:A9967,Пр.откр.тер!M4:M9967,B374,Пр.откр.тер!F4:F9967,AS4)</f>
        <v>0</v>
      </c>
      <c r="AT32" s="27">
        <f>SUMIFS(произв!O4:O9995,произв!N4:N9995,B374,произв!F4:F9995,AS4)+SUMIFS(торг!O4:O10000,торг!N4:N10000,B374,торг!F4:F10000,AS4)+SUMIFS(склад!O4:O9995,склад!N4:N9995,B374,склад!F4:F9995,AS4)+SUMIFS('обр '!O4:O9999,'обр '!N4:N9999,B374,'обр '!F4:F9999,AS4)+SUMIFS(детс!O4:O10000,детс!N4:N10000,B374,детс!F4:F10000,AS4)+SUMIFS(культ!O4:O10000,культ!N4:N10000,B374,культ!F4:F10000,AS4)+SUMIFS(спорт!O4:O10000,спорт!N4:N10000,B374,спорт!F4:F10000,AS4)+SUMIFS(лечеб!O4:O10000,лечеб!N4:N10000,B374,лечеб!F4:F10000,AS4)+SUMIFS(Баня!O4:O10000,Баня!N4:N10000,B374,Баня!F4:F10000,AS4)+SUMIFS(Адм!O4:O10000,Адм!N4:N10000,B374,Адм!F4:F10000,AS4)+SUMIFS(С.Х!O4:O9995,С.Х!N4:N9995,B374,С.Х!F4:F9995,AS4)+SUMIFS(новостр!N4:N9999,новостр!M4:M9999,B374,новостр!F4:F9999,AS4)+SUMIFS(авт!K4:K10004,авт!L4:L10004,B374,авт!F4:F10004,AS4)+SUMIFS(ЖС!S4:S10020,ЖС!R4:R10020,B374,ЖС!F4:F10020,AS4)+SUMIFS(Лес!L5:L9992,Лес!K5:K9992,B374,Лес!F5:F9992,AS4)+SUMIFS('степь '!K5:K9998,'степь '!J5:J9998,B374,'степь '!F5:F9998,AS4)+SUMIFS(Пр.откр.тер!N4:N9967,Пр.откр.тер!M4:M9967,B374,Пр.откр.тер!F4:F9967,AS4)</f>
        <v>0</v>
      </c>
      <c r="AU32" s="27">
        <f>SUMIFS(произв!A4:A9995,произв!N4:N9995,B374,произв!F4:F9995,AU4)+SUMIFS(торг!A4:A10000,торг!N4:N10000,B374,торг!F4:F10000,AU4)+SUMIFS(склад!A4:A9995,склад!N4:N9995,B374,склад!F4:F9995,AU4)+SUMIFS('обр '!A4:A9999,'обр '!N4:N9999,B374,'обр '!F4:F9999,AU4)+SUMIFS(детс!A4:A10000,детс!N4:N10000,B374,детс!F4:F10000,AU4)+SUMIFS(культ!A4:A10000,культ!N4:N10000,B374,культ!F4:F10000,AU4)+SUMIFS(спорт!A4:A10000,спорт!N4:N10000,B374,спорт!F4:F10000,AU4)+SUMIFS(лечеб!A4:A10000,лечеб!N4:N10000,B374,лечеб!F4:F10000,AU4)+SUMIFS(Баня!A4:A10000,Баня!N4:N10000,B374,Баня!F4:F10000,AU4)+SUMIFS(Адм!A4:A10000,Адм!N4:N10000,B374,Адм!F4:F10000,AU4)+SUMIFS(С.Х!A4:A9995,С.Х!N4:N9995,B374,С.Х!F4:F9995,AU4)+SUMIFS(новостр!A4:A9999,новостр!M4:M9999,B374,новостр!F4:F9999,AU4)+SUMIFS(авт!A4:A10004,авт!L4:L10004,B374,авт!F4:F10004,AU4)+SUMIFS(ЖС!A4:A10020,ЖС!R4:R10020,B374,ЖС!F4:F10020,AU4)+SUMIFS(Лес!A5:A9992,Лес!K5:K9992,B374,Лес!F5:F9992,AU4)+SUMIFS('степь '!A5:A9998,'степь '!J5:J9998,B374,'степь '!F5:F9998,AU4)+SUMIFS(Пр.откр.тер!A4:A9967,Пр.откр.тер!M4:M9967,B374,Пр.откр.тер!F4:F9967,AU4)</f>
        <v>0</v>
      </c>
      <c r="AV32" s="27">
        <f>SUMIFS(произв!O4:O9995,произв!N4:N9995,B374,произв!F4:F9995,AU4)+SUMIFS(торг!O4:O10000,торг!N4:N10000,B374,торг!F4:F10000,AU4)+SUMIFS(склад!O4:O9995,склад!N4:N9995,B374,склад!F4:F9995,AU4)+SUMIFS('обр '!O4:O9999,'обр '!N4:N9999,B374,'обр '!F4:F9999,AU4)+SUMIFS(детс!O4:O10000,детс!N4:N10000,B374,детс!F4:F10000,AU4)+SUMIFS(культ!O4:O10000,культ!N4:N10000,B374,культ!F4:F10000,AU4)+SUMIFS(спорт!O4:O10000,спорт!N4:N10000,B374,спорт!F4:F10000,AU4)+SUMIFS(лечеб!O4:O10000,лечеб!N4:N10000,B374,лечеб!F4:F10000,AU4)+SUMIFS(Баня!O4:O10000,Баня!N4:N10000,B374,Баня!F4:F10000,AU4)+SUMIFS(Адм!O4:O10000,Адм!N4:N10000,B374,Адм!F4:F10000,AU4)+SUMIFS(С.Х!O4:O9995,С.Х!N4:N9995,B374,С.Х!F4:F9995,AU4)+SUMIFS(новостр!N4:N9999,новостр!M4:M9999,B374,новостр!F4:F9999,AU4)+SUMIFS(авт!K4:K10004,авт!L4:L10004,B374,авт!F4:F10004,AU4)+SUMIFS(ЖС!S4:S10020,ЖС!R4:R10020,B374,ЖС!F4:F10020,AU4)+SUMIFS(Лес!L5:L9992,Лес!K5:K9992,B374,Лес!F5:F9992,AU4)+SUMIFS('степь '!K5:K9998,'степь '!J5:J9998,B374,'степь '!F5:F9998,AU4)+SUMIFS(Пр.откр.тер!N4:N9967,Пр.откр.тер!M4:M9967,B374,Пр.откр.тер!F4:F9967,AU4)</f>
        <v>0</v>
      </c>
    </row>
    <row r="33" spans="1:90" ht="16.5" thickBot="1">
      <c r="A33" s="236" t="s">
        <v>174</v>
      </c>
      <c r="B33" s="236" t="s">
        <v>188</v>
      </c>
      <c r="C33" s="432">
        <f t="shared" si="6"/>
        <v>0</v>
      </c>
      <c r="D33" s="2309">
        <f t="shared" si="3"/>
        <v>0</v>
      </c>
      <c r="E33" s="481">
        <v>0</v>
      </c>
      <c r="F33" s="482">
        <v>0</v>
      </c>
      <c r="G33" s="2352">
        <f>C33/C48*100%</f>
        <v>0</v>
      </c>
      <c r="H33" s="2353">
        <f>D33/D48*100%</f>
        <v>0</v>
      </c>
      <c r="I33" s="465">
        <f>SUMIFS(произв!A4:A9995,произв!N4:N9995,B375,произв!F4:F9995,I4)+SUMIFS(торг!A4:A10000,торг!N4:N10000,B375,торг!F4:F10000,I4)+SUMIFS(склад!A4:A9995,склад!N4:N9995,B375,склад!F4:F9995,I4)+SUMIFS('обр '!A4:A9999,'обр '!N4:N9999,B375,'обр '!F4:F9999,I4)+SUMIFS(детс!A4:A10000,детс!N4:N10000,B375,детс!F4:F10000,I4)+SUMIFS(культ!A4:A10000,культ!N4:N10000,B375,культ!F4:F10000,I4)+SUMIFS(спорт!A4:A10000,спорт!N4:N10000,B375,спорт!F4:F10000,I4)+SUMIFS(лечеб!A4:A10000,лечеб!N4:N10000,B375,лечеб!F4:F10000,I4)+SUMIFS(Баня!A4:A10000,Баня!N4:N10000,B375,Баня!F4:F10000,I4)+SUMIFS(Адм!A4:A10000,Адм!N4:N10000,B375,Адм!F4:F10000,I4)+SUMIFS(С.Х!A4:A9995,С.Х!N4:N9995,B375,С.Х!F4:F9995,I4)+SUMIFS(новостр!A4:A9999,новостр!M4:M9999,B375,новостр!F4:F9999,I4)+SUMIFS(авт!A4:A10004,авт!L4:L10004,B375,авт!F4:F10004,I4)+SUMIFS(ЖС!A4:A10020,ЖС!R4:R10020,B375,ЖС!F4:F10020,I4)+SUMIFS(Лес!A5:A9992,Лес!K5:K9992,B375,Лес!F5:F9992,I4)+SUMIFS('степь '!A5:A9998,'степь '!J5:J9998,B375,'степь '!F5:F9998,I4)+SUMIFS(Пр.откр.тер!A4:A9967,Пр.откр.тер!M4:M9967,B375,Пр.откр.тер!F4:F9967,I4)</f>
        <v>0</v>
      </c>
      <c r="J33" s="25">
        <f>SUMIFS(произв!O4:O9995,произв!N4:N9995,B375,произв!F4:F9995,I4)+SUMIFS(торг!O4:O10000,торг!N4:N10000,B375,торг!F4:F10000,I4)+SUMIFS(склад!O4:O9995,склад!N4:N9995,B375,склад!F4:F9995,I4)+SUMIFS('обр '!O4:O9999,'обр '!N4:N9999,B375,'обр '!F4:F9999,I4)+SUMIFS(детс!O4:O10000,детс!N4:N10000,B375,детс!F4:F10000,I4)+SUMIFS(культ!O4:O10000,культ!N4:N10000,B375,культ!F4:F10000,I4)+SUMIFS(спорт!O4:O10000,спорт!N4:N10000,B375,спорт!F4:F10000,I4)+SUMIFS(лечеб!O4:O10000,лечеб!N4:N10000,B375,лечеб!F4:F10000,I4)+SUMIFS(Баня!O4:O10000,Баня!N4:N10000,B375,Баня!F4:F10000,I4)+SUMIFS(Адм!O4:O10000,Адм!N4:N10000,B375,Адм!F4:F10000,I4)+SUMIFS(С.Х!O4:O9995,С.Х!N4:N9995,B375,С.Х!F4:F9995,I4)+SUMIFS(новостр!N4:N9999,новостр!M4:M9999,B375,новостр!F4:F9999,I4)+SUMIFS(авт!K4:K10004,авт!L4:L10004,B375,авт!F4:F10004,I4)+SUMIFS(ЖС!S4:S10020,ЖС!R4:R10020,B375,ЖС!F4:F10020,I4)+SUMIFS(Лес!L5:L9992,Лес!K5:K9992,B375,Лес!F5:F9992,I4)+SUMIFS('степь '!K5:K9998,'степь '!J5:J9998,B375,'степь '!F5:F9998,I4)+SUMIFS(Пр.откр.тер!N4:N9967,Пр.откр.тер!M4:M9967,B375,Пр.откр.тер!F4:F9967,I4)</f>
        <v>0</v>
      </c>
      <c r="K33" s="26">
        <f>SUMIFS(произв!A4:A9995,произв!N4:N9995,B375,произв!F4:F9995,K4)+SUMIFS(торг!A4:A10000,торг!N4:N10000,B375,торг!F4:F10000,K4)+SUMIFS(склад!A4:A9995,склад!N4:N9995,B375,склад!F4:F9995,K4)+SUMIFS('обр '!A4:A9999,'обр '!N4:N9999,B375,'обр '!F4:F9999,K4)+SUMIFS(детс!A4:A10000,детс!N4:N10000,B375,детс!F4:F10000,K4)+SUMIFS(культ!A4:A10000,культ!N4:N10000,B375,культ!F4:F10000,K4)+SUMIFS(спорт!A4:A10000,спорт!N4:N10000,B375,спорт!F4:F10000,K4)+SUMIFS(лечеб!A4:A10000,лечеб!N4:N10000,B375,лечеб!F4:F10000,K4)+SUMIFS(Баня!A4:A10000,Баня!N4:N10000,B375,Баня!F4:F10000,K4)+SUMIFS(Адм!A4:A10000,Адм!N4:N10000,B375,Адм!F4:F10000,K4)+SUMIFS(С.Х!A4:A9995,С.Х!N4:N9995,B375,С.Х!F4:F9995,K4)+SUMIFS(новостр!A4:A9999,новостр!M4:M9999,B375,новостр!F4:F9999,K4)+SUMIFS(авт!A4:A10004,авт!L4:L10004,B375,авт!F4:F10004,K4)+SUMIFS(ЖС!A4:A10020,ЖС!R4:R10020,B375,ЖС!F4:F10020,K4)+SUMIFS(Лес!A5:A9992,Лес!K5:K9992,B375,Лес!F5:F9992,K4)+SUMIFS('степь '!A5:A9998,'степь '!J5:J9998,B375,'степь '!F5:F9998,K4)+SUMIFS(Пр.откр.тер!A4:A9967,Пр.откр.тер!M4:M9967,B375,Пр.откр.тер!F4:F9967,K4)</f>
        <v>0</v>
      </c>
      <c r="L33" s="27">
        <f>SUMIFS(произв!O4:O9995,произв!N4:N9995,B375,произв!F4:F9995,K4)+SUMIFS(торг!O4:O10000,торг!N4:N10000,B375,торг!F4:F10000,K4)+SUMIFS(склад!O4:O9995,склад!N4:N9995,B375,склад!F4:F9995,K4)+SUMIFS('обр '!O4:O9999,'обр '!N4:N9999,B375,'обр '!F4:F9999,K4)+SUMIFS(детс!O4:O10000,детс!N4:N10000,B375,детс!F4:F10000,K4)+SUMIFS(культ!O4:O10000,культ!N4:N10000,B375,культ!F4:F10000,K4)+SUMIFS(спорт!O4:O10000,спорт!N4:N10000,B375,спорт!F4:F10000,K4)+SUMIFS(лечеб!O4:O10000,лечеб!N4:N10000,B375,лечеб!F4:F10000,K4)+SUMIFS(Баня!O4:O10000,Баня!N4:N10000,B375,Баня!F4:F10000,K4)+SUMIFS(Адм!O4:O10000,Адм!N4:N10000,B375,Адм!F4:F10000,K4)+SUMIFS(С.Х!O4:O9995,С.Х!N4:N9995,B375,С.Х!F4:F9995,K4)+SUMIFS(новостр!N4:N9999,новостр!M4:M9999,B375,новостр!F4:F9999,K4)+SUMIFS(авт!K4:K10004,авт!L4:L10004,B375,авт!F4:F10004,K4)+SUMIFS(ЖС!S4:S10020,ЖС!R4:R10020,B375,ЖС!F4:F10020,K4)+SUMIFS(Лес!L5:L9992,Лес!K5:K9992,B375,Лес!F5:F9992,K4)+SUMIFS('степь '!K5:K9998,'степь '!J5:J9998,B375,'степь '!F5:F9998,K4)+SUMIFS(Пр.откр.тер!N4:N9967,Пр.откр.тер!M4:M9967,B375,Пр.откр.тер!F4:F9967,K4)</f>
        <v>0</v>
      </c>
      <c r="M33" s="27">
        <f>SUMIFS(произв!A4:A9995,произв!N4:N9995,B375,произв!F4:F9995,M4)+SUMIFS(торг!A4:A10000,торг!N4:N10000,B375,торг!F4:F10000,M4)+SUMIFS(склад!A4:A9995,склад!N4:N9995,B375,склад!F4:F9995,M4)+SUMIFS('обр '!A4:A9999,'обр '!N4:N9999,B375,'обр '!F4:F9999,M4)+SUMIFS(детс!A4:A10000,детс!N4:N10000,B375,детс!F4:F10000,M4)+SUMIFS(культ!A4:A10000,культ!N4:N10000,B375,культ!F4:F10000,M4)+SUMIFS(спорт!A4:A10000,спорт!N4:N10000,B375,спорт!F4:F10000,M4)+SUMIFS(лечеб!A4:A10000,лечеб!N4:N10000,B375,лечеб!F4:F10000,M4)+SUMIFS(Баня!A4:A10000,Баня!N4:N10000,B375,Баня!F4:F10000,M4)+SUMIFS(Адм!A4:A10000,Адм!N4:N10000,B375,Адм!F4:F10000,M4)+SUMIFS(С.Х!A4:A9995,С.Х!N4:N9995,B375,С.Х!F4:F9995,M4)+SUMIFS(новостр!A4:A9999,новостр!M4:M9999,B375,новостр!F4:F9999,M4)+SUMIFS(авт!A4:A10004,авт!L4:L10004,B375,авт!F4:F10004,M4)+SUMIFS(ЖС!A4:A10020,ЖС!R4:R10020,B375,ЖС!F4:F10020,M4)+SUMIFS(Лес!A5:A9992,Лес!K5:K9992,B375,Лес!F5:F9992,M4)+SUMIFS('степь '!A5:A9998,'степь '!J5:J9998,B375,'степь '!F5:F9998,M4)+SUMIFS(Пр.откр.тер!A4:A9967,Пр.откр.тер!M4:M9967,B375,Пр.откр.тер!F4:F9967,M4)</f>
        <v>0</v>
      </c>
      <c r="N33" s="27">
        <f>SUMIFS(произв!O4:O9995,произв!N4:N9995,B375,произв!F4:F9995,M4)+SUMIFS(торг!O4:O10000,торг!N4:N10000,B375,торг!F4:F10000,M4)+SUMIFS(склад!O4:O9995,склад!N4:N9995,B375,склад!F4:F9995,M4)+SUMIFS('обр '!O4:O9999,'обр '!N4:N9999,B375,'обр '!F4:F9999,M4)+SUMIFS(детс!O4:O10000,детс!N4:N10000,B375,детс!F4:F10000,M4)+SUMIFS(культ!O4:O10000,культ!N4:N10000,B375,культ!F4:F10000,M4)+SUMIFS(спорт!O4:O10000,спорт!N4:N10000,B375,спорт!F4:F10000,M4)+SUMIFS(лечеб!O4:O10000,лечеб!N4:N10000,B375,лечеб!F4:F10000,M4)+SUMIFS(Баня!O4:O10000,Баня!N4:N10000,B375,Баня!F4:F10000,M4)+SUMIFS(Адм!O4:O10000,Адм!N4:N10000,B375,Адм!F4:F10000,M4)+SUMIFS(С.Х!O4:O9995,С.Х!N4:N9995,B375,С.Х!F4:F9995,M4)+SUMIFS(новостр!N4:N9999,новостр!M4:M9999,B375,новостр!F4:F9999,M4)+SUMIFS(авт!K4:K10004,авт!L4:L10004,B375,авт!F4:F10004,M4)+SUMIFS(ЖС!S4:S10020,ЖС!R4:R10020,B375,ЖС!F4:F10020,M4)+SUMIFS(Лес!L5:L9992,Лес!K5:K9992,B375,Лес!F5:F9992,M4)+SUMIFS('степь '!K5:K9998,'степь '!J5:J9998,B375,'степь '!F5:F9998,M4)+SUMIFS(Пр.откр.тер!N4:N9967,Пр.откр.тер!M4:M9967,B375,Пр.откр.тер!F4:F9967,M4)</f>
        <v>0</v>
      </c>
      <c r="O33" s="27">
        <f>SUMIFS(произв!A4:A9995,произв!N4:N9995,B375,произв!F4:F9995,O4)+SUMIFS(торг!A4:A10000,торг!N4:N10000,B375,торг!F4:F10000,O4)+SUMIFS(склад!A4:A9995,склад!N4:N9995,B375,склад!F4:F9995,O4)+SUMIFS('обр '!A4:A9999,'обр '!N4:N9999,B375,'обр '!F4:F9999,O4)+SUMIFS(детс!A4:A10000,детс!N4:N10000,B375,детс!F4:F10000,O4)+SUMIFS(культ!A4:A10000,культ!N4:N10000,B375,культ!F4:F10000,O4)+SUMIFS(спорт!A4:A10000,спорт!N4:N10000,B375,спорт!F4:F10000,O4)+SUMIFS(лечеб!A4:A10000,лечеб!N4:N10000,B375,лечеб!F4:F10000,O4)+SUMIFS(Баня!A4:A10000,Баня!N4:N10000,B375,Баня!F4:F10000,O4)+SUMIFS(Адм!A4:A10000,Адм!N4:N10000,B375,Адм!F4:F10000,O4)+SUMIFS(С.Х!A4:A9995,С.Х!N4:N9995,B375,С.Х!F4:F9995,O4)+SUMIFS(новостр!A4:A9999,новостр!M4:M9999,B375,новостр!F4:F9999,O4)+SUMIFS(авт!A4:A10004,авт!L4:L10004,B375,авт!F4:F10004,O4)+SUMIFS(ЖС!A4:A10020,ЖС!R4:R10020,B375,ЖС!F4:F10020,O4)+SUMIFS(Лес!A5:A9992,Лес!K5:K9992,B375,Лес!F5:F9992,O4)+SUMIFS('степь '!A5:A9998,'степь '!J5:J9998,B375,'степь '!F5:F9998,O4)+SUMIFS(Пр.откр.тер!A4:A9967,Пр.откр.тер!M4:M9967,B375,Пр.откр.тер!F4:F9967,O4)</f>
        <v>0</v>
      </c>
      <c r="P33" s="27">
        <f>SUMIFS(произв!O4:O9995,произв!N4:N9995,B375,произв!F4:F9995,O4)+SUMIFS(торг!O4:O10000,торг!N4:N10000,B375,торг!F4:F10000,O4)+SUMIFS(склад!O4:O9995,склад!N4:N9995,B375,склад!F4:F9995,O4)+SUMIFS('обр '!O4:O9999,'обр '!N4:N9999,B375,'обр '!F4:F9999,O4)+SUMIFS(детс!O4:O10000,детс!N4:N10000,B375,детс!F4:F10000,O4)+SUMIFS(культ!O4:O10000,культ!N4:N10000,B375,культ!F4:F10000,O4)+SUMIFS(спорт!O4:O10000,спорт!N4:N10000,B375,спорт!F4:F10000,O4)+SUMIFS(лечеб!O4:O10000,лечеб!N4:N10000,B375,лечеб!F4:F10000,O4)+SUMIFS(Баня!O4:O10000,Баня!N4:N10000,B375,Баня!F4:F10000,O4)+SUMIFS(Адм!O4:O10000,Адм!N4:N10000,B375,Адм!F4:F10000,O4)+SUMIFS(С.Х!O4:O9995,С.Х!N4:N9995,B375,С.Х!F4:F9995,O4)+SUMIFS(новостр!N4:N9999,новостр!M4:M9999,B375,новостр!F4:F9999,O4)+SUMIFS(авт!K4:K10004,авт!L4:L10004,B375,авт!F4:F10004,O4)+SUMIFS(ЖС!S4:S10020,ЖС!R4:R10020,B375,ЖС!F4:F10020,O4)+SUMIFS(Лес!L5:L9992,Лес!K5:K9992,B375,Лес!F5:F9992,O4)+SUMIFS('степь '!K5:K9998,'степь '!J5:J9998,B375,'степь '!F5:F9998,O4)+SUMIFS(Пр.откр.тер!N4:N9967,Пр.откр.тер!M4:M9967,B375,Пр.откр.тер!F4:F9967,O4)</f>
        <v>0</v>
      </c>
      <c r="Q33" s="27">
        <f>SUMIFS(произв!A4:A9995,произв!N4:N9995,B375,произв!F4:F9995,Q4)+SUMIFS(торг!A4:A10000,торг!N4:N10000,B375,торг!F4:F10000,Q4)+SUMIFS(склад!A4:A9995,склад!N4:N9995,B375,склад!F4:F9995,Q4)+SUMIFS('обр '!A4:A9999,'обр '!N4:N9999,B375,'обр '!F4:F9999,Q4)+SUMIFS(детс!A4:A10000,детс!N4:N10000,B375,детс!F4:F10000,Q4)+SUMIFS(культ!A4:A10000,культ!N4:N10000,B375,культ!F4:F10000,Q4)+SUMIFS(спорт!A4:A10000,спорт!N4:N10000,B375,спорт!F4:F10000,Q4)+SUMIFS(лечеб!A4:A10000,лечеб!N4:N10000,B375,лечеб!F4:F10000,Q4)+SUMIFS(Баня!A4:A10000,Баня!N4:N10000,B375,Баня!F4:F10000,Q4)+SUMIFS(Адм!A4:A10000,Адм!N4:N10000,B375,Адм!F4:F10000,Q4)+SUMIFS(С.Х!A4:A9995,С.Х!N4:N9995,B375,С.Х!F4:F9995,Q4)+SUMIFS(новостр!A4:A9999,новостр!M4:M9999,B375,новостр!F4:F9999,Q4)+SUMIFS(авт!A4:A10004,авт!L4:L10004,B375,авт!F4:F10004,Q4)+SUMIFS(ЖС!A4:A10020,ЖС!R4:R10020,B375,ЖС!F4:F10020,Q4)+SUMIFS(Лес!A5:A9992,Лес!K5:K9992,B375,Лес!F5:F9992,Q4)+SUMIFS('степь '!A5:A9998,'степь '!J5:J9998,B375,'степь '!F5:F9998,Q4)+SUMIFS(Пр.откр.тер!A4:A9967,Пр.откр.тер!M4:M9967,B375,Пр.откр.тер!F4:F9967,Q4)</f>
        <v>0</v>
      </c>
      <c r="R33" s="27">
        <f>SUMIFS(произв!O4:O9995,произв!N4:N9995,B375,произв!F4:F9995,Q4)+SUMIFS(торг!O4:O10000,торг!N4:N10000,B375,торг!F4:F10000,Q4)+SUMIFS(склад!O4:O9995,склад!N4:N9995,B375,склад!F4:F9995,Q4)+SUMIFS('обр '!O4:O9999,'обр '!N4:N9999,B375,'обр '!F4:F9999,Q4)+SUMIFS(детс!O4:O10000,детс!N4:N10000,B375,детс!F4:F10000,Q4)+SUMIFS(культ!O4:O10000,культ!N4:N10000,B375,культ!F4:F10000,Q4)+SUMIFS(спорт!O4:O10000,спорт!N4:N10000,B375,спорт!F4:F10000,Q4)+SUMIFS(лечеб!O4:O10000,лечеб!N4:N10000,B375,лечеб!F4:F10000,Q4)+SUMIFS(Баня!O4:O10000,Баня!N4:N10000,B375,Баня!F4:F10000,Q4)+SUMIFS(Адм!O4:O10000,Адм!N4:N10000,B375,Адм!F4:F10000,Q4)+SUMIFS(С.Х!O4:O9995,С.Х!N4:N9995,B375,С.Х!F4:F9995,Q4)+SUMIFS(новостр!N4:N9999,новостр!M4:M9999,B375,новостр!F4:F9999,Q4)+SUMIFS(авт!K4:K10004,авт!L4:L10004,B375,авт!F4:F10004,Q4)+SUMIFS(ЖС!S4:S10020,ЖС!R4:R10020,B375,ЖС!F4:F10020,Q4)+SUMIFS(Лес!L5:L9992,Лес!K5:K9992,B375,Лес!F5:F9992,Q4)+SUMIFS('степь '!K5:K9998,'степь '!J5:J9998,B375,'степь '!F5:F9998,Q4)+SUMIFS(Пр.откр.тер!N4:N9967,Пр.откр.тер!M4:M9967,B375,Пр.откр.тер!F4:F9967,Q4)</f>
        <v>0</v>
      </c>
      <c r="S33" s="27">
        <f>SUMIFS(произв!A4:A9995,произв!N4:N9995,B375,произв!F4:F9995,S4)+SUMIFS(торг!A4:A10000,торг!N4:N10000,B375,торг!F4:F10000,S4)+SUMIFS(склад!A4:A9995,склад!N4:N9995,B375,склад!F4:F9995,S4)+SUMIFS('обр '!A4:A9999,'обр '!N4:N9999,B375,'обр '!F4:F9999,S4)+SUMIFS(детс!A4:A10000,детс!N4:N10000,B375,детс!F4:F10000,S4)+SUMIFS(культ!A4:A10000,культ!N4:N10000,B375,культ!F4:F10000,S4)+SUMIFS(спорт!A4:A10000,спорт!N4:N10000,B375,спорт!F4:F10000,S4)+SUMIFS(лечеб!A4:A10000,лечеб!N4:N10000,B375,лечеб!F4:F10000,S4)+SUMIFS(Баня!A4:A10000,Баня!N4:N10000,B375,Баня!F4:F10000,S4)+SUMIFS(Адм!A4:A10000,Адм!N4:N10000,B375,Адм!F4:F10000,S4)+SUMIFS(С.Х!A4:A9995,С.Х!N4:N9995,B375,С.Х!F4:F9995,S4)+SUMIFS(новостр!A4:A9999,новостр!M4:M9999,B375,новостр!F4:F9999,S4)+SUMIFS(авт!A4:A10004,авт!L4:L10004,B375,авт!F4:F10004,S4)+SUMIFS(ЖС!A4:A10020,ЖС!R4:R10020,B375,ЖС!F4:F10020,S4)+SUMIFS(Лес!A5:A9992,Лес!K5:K9992,B375,Лес!F5:F9992,S4)+SUMIFS('степь '!A5:A9998,'степь '!J5:J9998,B375,'степь '!F5:F9998,S4)+SUMIFS(Пр.откр.тер!A4:A9967,Пр.откр.тер!M4:M9967,B375,Пр.откр.тер!F4:F9967,S4)</f>
        <v>0</v>
      </c>
      <c r="T33" s="27">
        <f>SUMIFS(произв!O4:O9995,произв!N4:N9995,B375,произв!F4:F9995,S4)+SUMIFS(торг!O4:O10000,торг!N4:N10000,B375,торг!F4:F10000,S4)+SUMIFS(склад!O4:O9995,склад!N4:N9995,B375,склад!F4:F9995,S4)+SUMIFS('обр '!O4:O9999,'обр '!N4:N9999,B375,'обр '!F4:F9999,S4)+SUMIFS(детс!O4:O10000,детс!N4:N10000,B375,детс!F4:F10000,S4)+SUMIFS(культ!O4:O10000,культ!N4:N10000,B375,культ!F4:F10000,S4)+SUMIFS(спорт!O4:O10000,спорт!N4:N10000,B375,спорт!F4:F10000,S4)+SUMIFS(лечеб!O4:O10000,лечеб!N4:N10000,B375,лечеб!F4:F10000,S4)+SUMIFS(Баня!O4:O10000,Баня!N4:N10000,B375,Баня!F4:F10000,S4)+SUMIFS(Адм!O4:O10000,Адм!N4:N10000,B375,Адм!F4:F10000,S4)+SUMIFS(С.Х!O4:O9995,С.Х!N4:N9995,B375,С.Х!F4:F9995,S4)+SUMIFS(новостр!N4:N9999,новостр!M4:M9999,B375,новостр!F4:F9999,S4)+SUMIFS(авт!K4:K10004,авт!L4:L10004,B375,авт!F4:F10004,S4)+SUMIFS(ЖС!S4:S10020,ЖС!R4:R10020,B375,ЖС!F4:F10020,S4)+SUMIFS(Лес!L5:L9992,Лес!K5:K9992,B375,Лес!F5:F9992,S4)+SUMIFS('степь '!K5:K9998,'степь '!J5:J9998,B375,'степь '!F5:F9998,S4)+SUMIFS(Пр.откр.тер!N4:N9967,Пр.откр.тер!M4:M9967,B375,Пр.откр.тер!F4:F9967,S4)</f>
        <v>0</v>
      </c>
      <c r="U33" s="27">
        <f>SUMIFS(произв!A4:A9995,произв!N4:N9995,B375,произв!F4:F9995,U4)+SUMIFS(торг!A4:A10000,торг!N4:N10000,B375,торг!F4:F10000,U4)+SUMIFS(склад!A4:A9995,склад!N4:N9995,B375,склад!F4:F9995,U4)+SUMIFS('обр '!A4:A9999,'обр '!N4:N9999,B375,'обр '!F4:F9999,U4)+SUMIFS(детс!A4:A10000,детс!N4:N10000,B375,детс!F4:F10000,U4)+SUMIFS(культ!A4:A10000,культ!N4:N10000,B375,культ!F4:F10000,U4)+SUMIFS(спорт!A4:A10000,спорт!N4:N10000,B375,спорт!F4:F10000,U4)+SUMIFS(лечеб!A4:A10000,лечеб!N4:N10000,B375,лечеб!F4:F10000,U4)+SUMIFS(Баня!A4:A10000,Баня!N4:N10000,B375,Баня!F4:F10000,U4)+SUMIFS(Адм!A4:A10000,Адм!N4:N10000,B375,Адм!F4:F10000,U4)+SUMIFS(С.Х!A4:A9995,С.Х!N4:N9995,B375,С.Х!F4:F9995,U4)+SUMIFS(новостр!A4:A9999,новостр!M4:M9999,B375,новостр!F4:F9999,U4)+SUMIFS(авт!A4:A10004,авт!L4:L10004,B375,авт!F4:F10004,U4)+SUMIFS(ЖС!A4:A10020,ЖС!R4:R10020,B375,ЖС!F4:F10020,U4)+SUMIFS(Лес!A5:A9992,Лес!K5:K9992,B375,Лес!F5:F9992,U4)+SUMIFS('степь '!A5:A9998,'степь '!J5:J9998,B375,'степь '!F5:F9998,U4)+SUMIFS(Пр.откр.тер!A4:A9967,Пр.откр.тер!M4:M9967,B375,Пр.откр.тер!F4:F9967,U4)</f>
        <v>0</v>
      </c>
      <c r="V33" s="27">
        <f>SUMIFS(произв!O4:O9995,произв!N4:N9995,B375,произв!F4:F9995,U4)+SUMIFS(торг!O4:O10000,торг!N4:N10000,B375,торг!F4:F10000,U4)+SUMIFS(склад!O4:O9995,склад!N4:N9995,B375,склад!F4:F9995,U4)+SUMIFS('обр '!O4:O9999,'обр '!N4:N9999,B375,'обр '!F4:F9999,U4)+SUMIFS(детс!O4:O10000,детс!N4:N10000,B375,детс!F4:F10000,U4)+SUMIFS(культ!O4:O10000,культ!N4:N10000,B375,культ!F4:F10000,U4)+SUMIFS(спорт!O4:O10000,спорт!N4:N10000,B375,спорт!F4:F10000,U4)+SUMIFS(лечеб!O4:O10000,лечеб!N4:N10000,B375,лечеб!F4:F10000,U4)+SUMIFS(Баня!O4:O10000,Баня!N4:N10000,B375,Баня!F4:F10000,U4)+SUMIFS(Адм!O4:O10000,Адм!N4:N10000,B375,Адм!F4:F10000,U4)+SUMIFS(С.Х!O4:O9995,С.Х!N4:N9995,B375,С.Х!F4:F9995,U4)+SUMIFS(новостр!N4:N9999,новостр!M4:M9999,B375,новостр!F4:F9999,U4)+SUMIFS(авт!K4:K10004,авт!L4:L10004,B375,авт!F4:F10004,U4)+SUMIFS(ЖС!S4:S10020,ЖС!R4:R10020,B375,ЖС!F4:F10020,U4)+SUMIFS(Лес!L5:L9992,Лес!K5:K9992,B375,Лес!F5:F9992,U4)+SUMIFS('степь '!K5:K9998,'степь '!J5:J9998,B375,'степь '!F5:F9998,U4)+SUMIFS(Пр.откр.тер!N4:N9967,Пр.откр.тер!M4:M9967,B375,Пр.откр.тер!F4:F9967,U4)</f>
        <v>0</v>
      </c>
      <c r="W33" s="27">
        <f>SUMIFS(произв!A4:A9995,произв!N4:N9995,B375,произв!F4:F9995,W4)+SUMIFS(торг!A4:A10000,торг!N4:N10000,B375,торг!F4:F10000,W4)+SUMIFS(склад!A4:A9995,склад!N4:N9995,B375,склад!F4:F9995,W4)+SUMIFS('обр '!A4:A9999,'обр '!N4:N9999,B375,'обр '!F4:F9999,W4)+SUMIFS(детс!A4:A10000,детс!N4:N10000,B375,детс!F4:F10000,W4)+SUMIFS(культ!A4:A10000,культ!N4:N10000,B375,культ!F4:F10000,W4)+SUMIFS(спорт!A4:A10000,спорт!N4:N10000,B375,спорт!F4:F10000,W4)+SUMIFS(лечеб!A4:A10000,лечеб!N4:N10000,B375,лечеб!F4:F10000,W4)+SUMIFS(Баня!A4:A10000,Баня!N4:N10000,B375,Баня!F4:F10000,W4)+SUMIFS(Адм!A4:A10000,Адм!N4:N10000,B375,Адм!F4:F10000,W4)+SUMIFS(С.Х!A4:A9995,С.Х!N4:N9995,B375,С.Х!F4:F9995,W4)+SUMIFS(новостр!A4:A9999,новостр!M4:M9999,B375,новостр!F4:F9999,W4)+SUMIFS(авт!A4:A10004,авт!L4:L10004,B375,авт!F4:F10004,W4)+SUMIFS(ЖС!A4:A10020,ЖС!R4:R10020,B375,ЖС!F4:F10020,W4)+SUMIFS(Лес!A5:A9992,Лес!K5:K9992,B375,Лес!F5:F9992,W4)+SUMIFS('степь '!A5:A9998,'степь '!J5:J9998,B375,'степь '!F5:F9998,W4)+SUMIFS(Пр.откр.тер!A4:A9967,Пр.откр.тер!M4:M9967,B375,Пр.откр.тер!F4:F9967,W4)</f>
        <v>0</v>
      </c>
      <c r="X33" s="27">
        <f>SUMIFS(произв!O4:O9995,произв!N4:N9995,B375,произв!F4:F9995,W4)+SUMIFS(торг!O4:O10000,торг!N4:N10000,B375,торг!F4:F10000,W4)+SUMIFS(склад!O4:O9995,склад!N4:N9995,B375,склад!F4:F9995,W4)+SUMIFS('обр '!O4:O9999,'обр '!N4:N9999,B375,'обр '!F4:F9999,W4)+SUMIFS(детс!O4:O10000,детс!N4:N10000,B375,детс!F4:F10000,W4)+SUMIFS(культ!O4:O10000,культ!N4:N10000,B375,культ!F4:F10000,W4)+SUMIFS(спорт!O4:O10000,спорт!N4:N10000,B375,спорт!F4:F10000,W4)+SUMIFS(лечеб!O4:O10000,лечеб!N4:N10000,B375,лечеб!F4:F10000,W4)+SUMIFS(Баня!O4:O10000,Баня!N4:N10000,B375,Баня!F4:F10000,W4)+SUMIFS(Адм!O4:O10000,Адм!N4:N10000,B375,Адм!F4:F10000,W4)+SUMIFS(С.Х!O4:O9995,С.Х!N4:N9995,B375,С.Х!F4:F9995,W4)+SUMIFS(новостр!N4:N9999,новостр!M4:M9999,B375,новостр!F4:F9999,W4)+SUMIFS(авт!K4:K10004,авт!L4:L10004,B375,авт!F4:F10004,W4)+SUMIFS(ЖС!S4:S10020,ЖС!R4:R10020,B375,ЖС!F4:F10020,W4)+SUMIFS(Лес!L5:L9992,Лес!K5:K9992,B375,Лес!F5:F9992,W4)+SUMIFS('степь '!K5:K9998,'степь '!J5:J9998,B375,'степь '!F5:F9998,W4)+SUMIFS(Пр.откр.тер!N4:N9967,Пр.откр.тер!M4:M9967,B375,Пр.откр.тер!F4:F9967,W4)</f>
        <v>0</v>
      </c>
      <c r="Y33" s="27">
        <f>SUMIFS(произв!A4:A9995,произв!N4:N9995,B375,произв!F4:F9995,Y4)+SUMIFS(торг!A4:A10000,торг!N4:N10000,B375,торг!F4:F10000,Y4)+SUMIFS(склад!A4:A9995,склад!N4:N9995,B375,склад!F4:F9995,Y4)+SUMIFS('обр '!A4:A9999,'обр '!N4:N9999,B375,'обр '!F4:F9999,Y4)+SUMIFS(детс!A4:A10000,детс!N4:N10000,B375,детс!F4:F10000,Y4)+SUMIFS(культ!A4:A10000,культ!N4:N10000,B375,культ!F4:F10000,Y4)+SUMIFS(спорт!A4:A10000,спорт!N4:N10000,B375,спорт!F4:F10000,Y4)+SUMIFS(лечеб!A4:A10000,лечеб!N4:N10000,B375,лечеб!F4:F10000,Y4)+SUMIFS(Баня!A4:A10000,Баня!N4:N10000,B375,Баня!F4:F10000,Y4)+SUMIFS(Адм!A4:A10000,Адм!N4:N10000,B375,Адм!F4:F10000,Y4)+SUMIFS(С.Х!A4:A9995,С.Х!N4:N9995,B375,С.Х!F4:F9995,Y4)+SUMIFS(новостр!A4:A9999,новостр!M4:M9999,B375,новостр!F4:F9999,Y4)+SUMIFS(авт!A4:A10004,авт!L4:L10004,B375,авт!F4:F10004,Y4)+SUMIFS(ЖС!A4:A10020,ЖС!R4:R10020,B375,ЖС!F4:F10020,Y4)+SUMIFS(Лес!A5:A9992,Лес!K5:K9992,B375,Лес!F5:F9992,Y4)+SUMIFS('степь '!A5:A9998,'степь '!J5:J9998,B375,'степь '!F5:F9998,Y4)+SUMIFS(Пр.откр.тер!A4:A9967,Пр.откр.тер!M4:M9967,B375,Пр.откр.тер!F4:F9967,Y4)</f>
        <v>0</v>
      </c>
      <c r="Z33" s="27">
        <f>SUMIFS(произв!O4:O9995,произв!N4:N9995,B375,произв!F4:F9995,Y4)+SUMIFS(торг!O4:O10000,торг!N4:N10000,B375,торг!F4:F10000,Y4)+SUMIFS(склад!O4:O9995,склад!N4:N9995,B375,склад!F4:F9995,Y4)+SUMIFS('обр '!O4:O9999,'обр '!N4:N9999,B375,'обр '!F4:F9999,Y4)+SUMIFS(детс!O4:O10000,детс!N4:N10000,B375,детс!F4:F10000,Y4)+SUMIFS(культ!O4:O10000,культ!N4:N10000,B375,культ!F4:F10000,Y4)+SUMIFS(спорт!O4:O10000,спорт!N4:N10000,B375,спорт!F4:F10000,Y4)+SUMIFS(лечеб!O4:O10000,лечеб!N4:N10000,B375,лечеб!F4:F10000,Y4)+SUMIFS(Баня!O4:O10000,Баня!N4:N10000,B375,Баня!F4:F10000,Y4)+SUMIFS(Адм!O4:O10000,Адм!N4:N10000,B375,Адм!F4:F10000,Y4)+SUMIFS(С.Х!O4:O9995,С.Х!N4:N9995,B375,С.Х!F4:F9995,Y4)+SUMIFS(новостр!N4:N9999,новостр!M4:M9999,B375,новостр!F4:F9999,Y4)+SUMIFS(авт!K4:K10004,авт!L4:L10004,B375,авт!F4:F10004,Y4)+SUMIFS(ЖС!S4:S10020,ЖС!R4:R10020,B375,ЖС!F4:F10020,Y4)+SUMIFS(Лес!L5:L9992,Лес!K5:K9992,B375,Лес!F5:F9992,Y4)+SUMIFS('степь '!K5:K9998,'степь '!J5:J9998,B375,'степь '!F5:F9998,Y4)+SUMIFS(Пр.откр.тер!N4:N9967,Пр.откр.тер!M4:M9967,B375,Пр.откр.тер!F4:F9967,Y4)</f>
        <v>0</v>
      </c>
      <c r="AA33" s="21">
        <f t="shared" si="0"/>
        <v>0</v>
      </c>
      <c r="AB33" s="21">
        <f t="shared" si="0"/>
        <v>0</v>
      </c>
      <c r="AC33" s="27">
        <f>SUMIFS(произв!A4:A9995,произв!N4:N9995,B375,произв!F4:F9995,AC4)+SUMIFS(торг!A4:A10000,торг!N4:N10000,B375,торг!F4:F10000,AC4)+SUMIFS(склад!A4:A9995,склад!N4:N9995,B375,склад!F4:F9995,AC4)+SUMIFS('обр '!A4:A9999,'обр '!N4:N9999,B375,'обр '!F4:F9999,AC4)+SUMIFS(детс!A4:A10000,детс!N4:N10000,B375,детс!F4:F10000,AC4)+SUMIFS(культ!A4:A10000,культ!N4:N10000,B375,культ!F4:F10000,AC4)+SUMIFS(спорт!A4:A10000,спорт!N4:N10000,B375,спорт!F4:F10000,AC4)+SUMIFS(лечеб!A4:A10000,лечеб!N4:N10000,B375,лечеб!F4:F10000,AC4)+SUMIFS(Баня!A4:A10000,Баня!N4:N10000,B375,Баня!F4:F10000,AC4)+SUMIFS(Адм!A4:A10000,Адм!N4:N10000,B375,Адм!F4:F10000,AC4)+SUMIFS(С.Х!A4:A9995,С.Х!N4:N9995,B375,С.Х!F4:F9995,AC4)+SUMIFS(новостр!A4:A9999,новостр!M4:M9999,B375,новостр!F4:F9999,AC4)+SUMIFS(авт!A4:A10004,авт!L4:L10004,B375,авт!F4:F10004,AC4)+SUMIFS(ЖС!A4:A10020,ЖС!R4:R10020,B375,ЖС!F4:F10020,AC4)+SUMIFS(Лес!A5:A9992,Лес!K5:K9992,B375,Лес!F5:F9992,AC4)+SUMIFS('степь '!A5:A9998,'степь '!J5:J9998,B375,'степь '!F5:F9998,AC4)+SUMIFS(Пр.откр.тер!A4:A9967,Пр.откр.тер!M4:M9967,B375,Пр.откр.тер!F4:F9967,AC4)</f>
        <v>0</v>
      </c>
      <c r="AD33" s="27">
        <f>SUMIFS(произв!O4:O9995,произв!N4:N9995,B375,произв!F4:F9995,AC4)+SUMIFS(торг!O4:O10000,торг!N4:N10000,B375,торг!F4:F10000,AC4)+SUMIFS(склад!O4:O9995,склад!N4:N9995,B375,склад!F4:F9995,AC4)+SUMIFS('обр '!O4:O9999,'обр '!N4:N9999,B375,'обр '!F4:F9999,AC4)+SUMIFS(детс!O4:O10000,детс!N4:N10000,B375,детс!F4:F10000,AC4)+SUMIFS(культ!O4:O10000,культ!N4:N10000,B375,культ!F4:F10000,AC4)+SUMIFS(спорт!O4:O10000,спорт!N4:N10000,B375,спорт!F4:F10000,AC4)+SUMIFS(лечеб!O4:O10000,лечеб!N4:N10000,B375,лечеб!F4:F10000,AC4)+SUMIFS(Баня!O4:O10000,Баня!N4:N10000,B375,Баня!F4:F10000,AC4)+SUMIFS(Адм!O4:O10000,Адм!N4:N10000,B375,Адм!F4:F10000,AC4)+SUMIFS(С.Х!O4:O9995,С.Х!N4:N9995,B375,С.Х!F4:F9995,AC4)+SUMIFS(новостр!N4:N9999,новостр!M4:M9999,B375,новостр!F4:F9999,AC4)+SUMIFS(авт!K4:K10004,авт!L4:L10004,B375,авт!F4:F10004,AC4)+SUMIFS(ЖС!S4:S10020,ЖС!R4:R10020,B375,ЖС!F4:F10020,AC4)+SUMIFS(Лес!L5:L9992,Лес!K5:K9992,B375,Лес!F5:F9992,AC4)+SUMIFS('степь '!K5:K9998,'степь '!J5:J9998,B375,'степь '!F5:F9998,AC4)+SUMIFS(Пр.откр.тер!N4:N9967,Пр.откр.тер!M4:M9967,B375,Пр.откр.тер!F4:F9967,AC4)</f>
        <v>0</v>
      </c>
      <c r="AE33" s="27">
        <f>SUMIFS(произв!A4:A9995,произв!N4:N9995,B375,произв!F4:F9995,AE4)+SUMIFS(торг!A4:A10000,торг!N4:N10000,B375,торг!F4:F10000,AE4)+SUMIFS(склад!A4:A9995,склад!N4:N9995,B375,склад!F4:F9995,AE4)+SUMIFS('обр '!A4:A9999,'обр '!N4:N9999,B375,'обр '!F4:F9999,AE4)+SUMIFS(детс!A4:A10000,детс!N4:N10000,B375,детс!F4:F10000,AE4)+SUMIFS(культ!A4:A10000,культ!N4:N10000,B375,культ!F4:F10000,AE4)+SUMIFS(спорт!A4:A10000,спорт!N4:N10000,B375,спорт!F4:F10000,AE4)+SUMIFS(лечеб!A4:A10000,лечеб!N4:N10000,B375,лечеб!F4:F10000,AE4)+SUMIFS(Баня!A4:A10000,Баня!N4:N10000,B375,Баня!F4:F10000,AE4)+SUMIFS(Адм!A4:A10000,Адм!N4:N10000,B375,Адм!F4:F10000,AE4)+SUMIFS(С.Х!A4:A9995,С.Х!N4:N9995,B375,С.Х!F4:F9995,AE4)+SUMIFS(новостр!A4:A9999,новостр!M4:M9999,B375,новостр!F4:F9999,AE4)+SUMIFS(авт!A4:A10004,авт!L4:L10004,B375,авт!F4:F10004,AE4)+SUMIFS(ЖС!A4:A10020,ЖС!R4:R10020,B375,ЖС!F4:F10020,AE4)+SUMIFS(Лес!A5:A9992,Лес!K5:K9992,B375,Лес!F5:F9992,AE4)+SUMIFS('степь '!A5:A9998,'степь '!J5:J9998,B375,'степь '!F5:F9998,AE4)+SUMIFS(Пр.откр.тер!A4:A9967,Пр.откр.тер!M4:M9967,B375,Пр.откр.тер!F4:F9967,AE4)</f>
        <v>0</v>
      </c>
      <c r="AF33" s="27">
        <f>SUMIFS(произв!O4:O9995,произв!N4:N9995,B375,произв!F4:F9995,AE4)+SUMIFS(торг!O4:O10000,торг!N4:N10000,B375,торг!F4:F10000,AE4)+SUMIFS(склад!O4:O9995,склад!N4:N9995,B375,склад!F4:F9995,AE4)+SUMIFS('обр '!O4:O9999,'обр '!N4:N9999,B375,'обр '!F4:F9999,AE4)+SUMIFS(детс!O4:O10000,детс!N4:N10000,B375,детс!F4:F10000,AE4)+SUMIFS(культ!O4:O10000,культ!N4:N10000,B375,культ!F4:F10000,AE4)+SUMIFS(спорт!O4:O10000,спорт!N4:N10000,B375,спорт!F4:F10000,AE4)+SUMIFS(лечеб!O4:O10000,лечеб!N4:N10000,B375,лечеб!F4:F10000,AE4)+SUMIFS(Баня!O4:O10000,Баня!N4:N10000,B375,Баня!F4:F10000,AE4)+SUMIFS(Адм!O4:O10000,Адм!N4:N10000,B375,Адм!F4:F10000,AE4)+SUMIFS(С.Х!O4:O9995,С.Х!N4:N9995,B375,С.Х!F4:F9995,AE4)+SUMIFS(новостр!N4:N9999,новостр!M4:M9999,B375,новостр!F4:F9999,AE4)+SUMIFS(авт!K4:K10004,авт!L4:L10004,B375,авт!F4:F10004,AE4)+SUMIFS(ЖС!S4:S10020,ЖС!R4:R10020,B375,ЖС!F4:F10020,AE4)+SUMIFS(Лес!L5:L9992,Лес!K5:K9992,B375,Лес!F5:F9992,AE4)+SUMIFS('степь '!K5:K9998,'степь '!J5:J9998,B375,'степь '!F5:F9998,AE4)+SUMIFS(Пр.откр.тер!N4:N9967,Пр.откр.тер!M4:M9967,B375,Пр.откр.тер!F4:F9967,AE4)</f>
        <v>0</v>
      </c>
      <c r="AG33" s="27">
        <f>SUMIFS(произв!A4:A9995,произв!N4:N9995,B375,произв!F4:F9995,AG4)+SUMIFS(торг!A4:A10000,торг!N4:N10000,B375,торг!F4:F10000,AG4)+SUMIFS(склад!A4:A9995,склад!N4:N9995,B375,склад!F4:F9995,AG4)+SUMIFS('обр '!A4:A9999,'обр '!N4:N9999,B375,'обр '!F4:F9999,AG4)+SUMIFS(детс!A4:A10000,детс!N4:N10000,B375,детс!F4:F10000,AG4)+SUMIFS(культ!A4:A10000,культ!N4:N10000,B375,культ!F4:F10000,AG4)+SUMIFS(спорт!A4:A10000,спорт!N4:N10000,B375,спорт!F4:F10000,AG4)+SUMIFS(лечеб!A4:A10000,лечеб!N4:N10000,B375,лечеб!F4:F10000,AG4)+SUMIFS(Баня!A4:A10000,Баня!N4:N10000,B375,Баня!F4:F10000,AG4)+SUMIFS(Адм!A4:A10000,Адм!N4:N10000,B375,Адм!F4:F10000,AG4)+SUMIFS(С.Х!A4:A9995,С.Х!N4:N9995,B375,С.Х!F4:F9995,AG4)+SUMIFS(новостр!A4:A9999,новостр!M4:M9999,B375,новостр!F4:F9999,AG4)+SUMIFS(авт!A4:A10004,авт!L4:L10004,B375,авт!F4:F10004,AG4)+SUMIFS(ЖС!A4:A10020,ЖС!R4:R10020,B375,ЖС!F4:F10020,AG4)+SUMIFS(Лес!A5:A9992,Лес!K5:K9992,B375,Лес!F5:F9992,AG4)+SUMIFS('степь '!A5:A9998,'степь '!J5:J9998,B375,'степь '!F5:F9998,AG4)+SUMIFS(Пр.откр.тер!A4:A9967,Пр.откр.тер!M4:M9967,B375,Пр.откр.тер!F4:F9967,AG4)</f>
        <v>0</v>
      </c>
      <c r="AH33" s="27">
        <f>SUMIFS(произв!O4:O9995,произв!N4:N9995,B375,произв!F4:F9995,AG4)+SUMIFS(торг!O4:O10000,торг!N4:N10000,B375,торг!F4:F10000,AG4)+SUMIFS(склад!O4:O9995,склад!N4:N9995,B375,склад!F4:F9995,AG4)+SUMIFS('обр '!O4:O9999,'обр '!N4:N9999,B375,'обр '!F4:F9999,AG4)+SUMIFS(детс!O4:O10000,детс!N4:N10000,B375,детс!F4:F10000,AG4)+SUMIFS(культ!O4:O10000,культ!N4:N10000,B375,культ!F4:F10000,AG4)+SUMIFS(спорт!O4:O10000,спорт!N4:N10000,B375,спорт!F4:F10000,AG4)+SUMIFS(лечеб!O4:O10000,лечеб!N4:N10000,B375,лечеб!F4:F10000,AG4)+SUMIFS(Баня!O4:O10000,Баня!N4:N10000,B375,Баня!F4:F10000,AG4)+SUMIFS(Адм!O4:O10000,Адм!N4:N10000,B375,Адм!F4:F10000,AG4)+SUMIFS(С.Х!O4:O9995,С.Х!N4:N9995,B375,С.Х!F4:F9995,AG4)+SUMIFS(новостр!N4:N9999,новостр!M4:M9999,B375,новостр!F4:F9999,AG4)+SUMIFS(авт!K4:K10004,авт!L4:L10004,B375,авт!F4:F10004,AG4)+SUMIFS(ЖС!S4:S10020,ЖС!R4:R10020,B375,ЖС!F4:F10020,AG4)+SUMIFS(Лес!L5:L9992,Лес!K5:K9992,B375,Лес!F5:F9992,AG4)+SUMIFS('степь '!K5:K9998,'степь '!J5:J9998,B375,'степь '!F5:F9998,AG4)+SUMIFS(Пр.откр.тер!N4:N9967,Пр.откр.тер!M4:M9967,B375,Пр.откр.тер!F4:F9967,AG4)</f>
        <v>0</v>
      </c>
      <c r="AI33" s="27">
        <f>SUMIFS(произв!A4:A9995,произв!N4:N9995,B375,произв!F4:F9995,AI4)+SUMIFS(торг!A4:A10000,торг!N4:N10000,B375,торг!F4:F10000,AI4)+SUMIFS(склад!A4:A9995,склад!N4:N9995,B375,склад!F4:F9995,AI4)+SUMIFS('обр '!A4:A9999,'обр '!N4:N9999,B375,'обр '!F4:F9999,AI4)+SUMIFS(детс!A4:A10000,детс!N4:N10000,B375,детс!F4:F10000,AI4)+SUMIFS(культ!A4:A10000,культ!N4:N10000,B375,культ!F4:F10000,AI4)+SUMIFS(спорт!A4:A10000,спорт!N4:N10000,B375,спорт!F4:F10000,AI4)+SUMIFS(лечеб!A4:A10000,лечеб!N4:N10000,B375,лечеб!F4:F10000,AI4)+SUMIFS(Баня!A4:A10000,Баня!N4:N10000,B375,Баня!F4:F10000,AI4)+SUMIFS(Адм!A4:A10000,Адм!N4:N10000,B375,Адм!F4:F10000,AI4)+SUMIFS(С.Х!A4:A9995,С.Х!N4:N9995,B375,С.Х!F4:F9995,AI4)+SUMIFS(новостр!A4:A9999,новостр!M4:M9999,B375,новостр!F4:F9999,AI4)+SUMIFS(авт!A4:A10004,авт!L4:L10004,B375,авт!F4:F10004,AI4)+SUMIFS(ЖС!A4:A10020,ЖС!R4:R10020,B375,ЖС!F4:F10020,AI4)+SUMIFS(Лес!A5:A9992,Лес!K5:K9992,B375,Лес!F5:F9992,AI4)+SUMIFS('степь '!A5:A9998,'степь '!J5:J9998,B375,'степь '!F5:F9998,AI4)+SUMIFS(Пр.откр.тер!A4:A9967,Пр.откр.тер!M4:M9967,B375,Пр.откр.тер!F4:F9967,AI4)</f>
        <v>0</v>
      </c>
      <c r="AJ33" s="27">
        <f>SUMIFS(произв!O4:O9995,произв!N4:N9995,B375,произв!F4:F9995,AI4)+SUMIFS(торг!O4:O10000,торг!N4:N10000,B375,торг!F4:F10000,AI4)+SUMIFS(склад!O4:O9995,склад!N4:N9995,B375,склад!F4:F9995,AI4)+SUMIFS('обр '!O4:O9999,'обр '!N4:N9999,B375,'обр '!F4:F9999,AI4)+SUMIFS(детс!O4:O10000,детс!N4:N10000,B375,детс!F4:F10000,AI4)+SUMIFS(культ!O4:O10000,культ!N4:N10000,B375,культ!F4:F10000,AI4)+SUMIFS(спорт!O4:O10000,спорт!N4:N10000,B375,спорт!F4:F10000,AI4)+SUMIFS(лечеб!O4:O10000,лечеб!N4:N10000,B375,лечеб!F4:F10000,AI4)+SUMIFS(Баня!O4:O10000,Баня!N4:N10000,B375,Баня!F4:F10000,AI4)+SUMIFS(Адм!O4:O10000,Адм!N4:N10000,B375,Адм!F4:F10000,AI4)+SUMIFS(С.Х!O4:O9995,С.Х!N4:N9995,B375,С.Х!F4:F9995,AI4)+SUMIFS(новостр!N4:N9999,новостр!M4:M9999,B375,новостр!F4:F9999,AI4)+SUMIFS(авт!K4:K10004,авт!L4:L10004,B375,авт!F4:F10004,AI4)+SUMIFS(ЖС!S4:S10020,ЖС!R4:R10020,B375,ЖС!F4:F10020,AI4)+SUMIFS(Лес!L5:L9992,Лес!K5:K9992,B375,Лес!F5:F9992,AI4)+SUMIFS('степь '!K5:K9998,'степь '!J5:J9998,B375,'степь '!F5:F9998,AI4)+SUMIFS(Пр.откр.тер!N4:N9967,Пр.откр.тер!M4:M9967,B375,Пр.откр.тер!F4:F9967,AI4)</f>
        <v>0</v>
      </c>
      <c r="AK33" s="27">
        <f>SUMIFS(произв!A4:A9995,произв!N4:N9995,B375,произв!F4:F9995,AK4)+SUMIFS(торг!A4:A10000,торг!N4:N10000,B375,торг!F4:F10000,AK4)+SUMIFS(склад!A4:A9995,склад!N4:N9995,B375,склад!F4:F9995,AK4)+SUMIFS('обр '!A4:A9999,'обр '!N4:N9999,B375,'обр '!F4:F9999,AK4)+SUMIFS(детс!A4:A10000,детс!N4:N10000,B375,детс!F4:F10000,AK4)+SUMIFS(культ!A4:A10000,культ!N4:N10000,B375,культ!F4:F10000,AK4)+SUMIFS(спорт!A4:A10000,спорт!N4:N10000,B375,спорт!F4:F10000,AK4)+SUMIFS(лечеб!A4:A10000,лечеб!N4:N10000,B375,лечеб!F4:F10000,AK4)+SUMIFS(Баня!A4:A10000,Баня!N4:N10000,B375,Баня!F4:F10000,AK4)+SUMIFS(Адм!A4:A10000,Адм!N4:N10000,B375,Адм!F4:F10000,AK4)+SUMIFS(С.Х!A4:A9995,С.Х!N4:N9995,B375,С.Х!F4:F9995,AK4)+SUMIFS(новостр!A4:A9999,новостр!M4:M9999,B375,новостр!F4:F9999,AK4)+SUMIFS(авт!A4:A10004,авт!L4:L10004,B375,авт!F4:F10004,AK4)+SUMIFS(ЖС!A4:A10020,ЖС!R4:R10020,B375,ЖС!F4:F10020,AK4)+SUMIFS(Лес!A5:A9992,Лес!K5:K9992,B375,Лес!F5:F9992,AK4)+SUMIFS('степь '!A5:A9998,'степь '!J5:J9998,B375,'степь '!F5:F9998,AK4)+SUMIFS(Пр.откр.тер!A4:A9967,Пр.откр.тер!M4:M9967,B375,Пр.откр.тер!F4:F9967,AK4)</f>
        <v>0</v>
      </c>
      <c r="AL33" s="27">
        <f>SUMIFS(произв!O4:O9995,произв!N4:N9995,B375,произв!F4:F9995,AK4)+SUMIFS(торг!O4:O10000,торг!N4:N10000,B375,торг!F4:F10000,AK4)+SUMIFS(склад!O4:O9995,склад!N4:N9995,B375,склад!F4:F9995,AK4)+SUMIFS('обр '!O4:O9999,'обр '!N4:N9999,B375,'обр '!F4:F9999,AK4)+SUMIFS(детс!O4:O10000,детс!N4:N10000,B375,детс!F4:F10000,AK4)+SUMIFS(культ!O4:O10000,культ!N4:N10000,B375,культ!F4:F10000,AK4)+SUMIFS(спорт!O4:O10000,спорт!N4:N10000,B375,спорт!F4:F10000,AK4)+SUMIFS(лечеб!O4:O10000,лечеб!N4:N10000,B375,лечеб!F4:F10000,AK4)+SUMIFS(Баня!O4:O10000,Баня!N4:N10000,B375,Баня!F4:F10000,AK4)+SUMIFS(Адм!O4:O10000,Адм!N4:N10000,B375,Адм!F4:F10000,AK4)+SUMIFS(С.Х!O4:O9995,С.Х!N4:N9995,B375,С.Х!F4:F9995,AK4)+SUMIFS(новостр!N4:N9999,новостр!M4:M9999,B375,новостр!F4:F9999,AK4)+SUMIFS(авт!K4:K10004,авт!L4:L10004,B375,авт!F4:F10004,AK4)+SUMIFS(ЖС!S4:S10020,ЖС!R4:R10020,B375,ЖС!F4:F10020,AK4)+SUMIFS(Лес!L5:L9992,Лес!K5:K9992,B375,Лес!F5:F9992,AK4)+SUMIFS('степь '!K5:K9998,'степь '!J5:J9998,B375,'степь '!F5:F9998,AK4)+SUMIFS(Пр.откр.тер!N4:N9967,Пр.откр.тер!M4:M9967,B375,Пр.откр.тер!F4:F9967,AK4)</f>
        <v>0</v>
      </c>
      <c r="AM33" s="27">
        <f>SUMIFS(произв!A4:A9995,произв!N4:N9995,B375,произв!F4:F9995,AM4)+SUMIFS(торг!A4:A10000,торг!N4:N10000,B375,торг!F4:F10000,AM4)+SUMIFS(склад!A4:A9995,склад!N4:N9995,B375,склад!F4:F9995,AM4)+SUMIFS('обр '!A4:A9999,'обр '!N4:N9999,B375,'обр '!F4:F9999,AM4)+SUMIFS(детс!A4:A10000,детс!N4:N10000,B375,детс!F4:F10000,AM4)+SUMIFS(культ!A4:A10000,культ!N4:N10000,B375,культ!F4:F10000,AM4)+SUMIFS(спорт!A4:A10000,спорт!N4:N10000,B375,спорт!F4:F10000,AM4)+SUMIFS(лечеб!A4:A10000,лечеб!N4:N10000,B375,лечеб!F4:F10000,AM4)+SUMIFS(Баня!A4:A10000,Баня!N4:N10000,B375,Баня!F4:F10000,AM4)+SUMIFS(Адм!A4:A10000,Адм!N4:N10000,B375,Адм!F4:F10000,AM4)+SUMIFS(С.Х!A4:A9995,С.Х!N4:N9995,B375,С.Х!F4:F9995,AM4)+SUMIFS(новостр!A4:A9999,новостр!M4:M9999,B375,новостр!F4:F9999,AM4)+SUMIFS(авт!A4:A10004,авт!L4:L10004,B375,авт!F4:F10004,AM4)+SUMIFS(ЖС!A4:A10020,ЖС!R4:R10020,B375,ЖС!F4:F10020,AM4)+SUMIFS(Лес!A5:A9992,Лес!K5:K9992,B375,Лес!F5:F9992,AM4)+SUMIFS('степь '!A5:A9998,'степь '!J5:J9998,B375,'степь '!F5:F9998,AM4)+SUMIFS(Пр.откр.тер!A4:A9967,Пр.откр.тер!M4:M9967,B375,Пр.откр.тер!F4:F9967,AM4)</f>
        <v>0</v>
      </c>
      <c r="AN33" s="27">
        <f>SUMIFS(произв!O4:O9995,произв!N4:N9995,B375,произв!F4:F9995,AM4)+SUMIFS(торг!O4:O10000,торг!N4:N10000,B375,торг!F4:F10000,AM4)+SUMIFS(склад!O4:O9995,склад!N4:N9995,B375,склад!F4:F9995,AM4)+SUMIFS('обр '!O4:O9999,'обр '!N4:N9999,B375,'обр '!F4:F9999,AM4)+SUMIFS(детс!O4:O10000,детс!N4:N10000,B375,детс!F4:F10000,AM4)+SUMIFS(культ!O4:O10000,культ!N4:N10000,B375,культ!F4:F10000,AM4)+SUMIFS(спорт!O4:O10000,спорт!N4:N10000,B375,спорт!F4:F10000,AM4)+SUMIFS(лечеб!O4:O10000,лечеб!N4:N10000,B375,лечеб!F4:F10000,AM4)+SUMIFS(Баня!O4:O10000,Баня!N4:N10000,B375,Баня!F4:F10000,AM4)+SUMIFS(Адм!O4:O10000,Адм!N4:N10000,B375,Адм!F4:F10000,AM4)+SUMIFS(С.Х!O4:O9995,С.Х!N4:N9995,B375,С.Х!F4:F9995,AM4)+SUMIFS(новостр!N4:N9999,новостр!M4:M9999,B375,новостр!F4:F9999,AM4)+SUMIFS(авт!K4:K10004,авт!L4:L10004,B375,авт!F4:F10004,AM4)+SUMIFS(ЖС!S4:S10020,ЖС!R4:R10020,B375,ЖС!F4:F10020,AM4)+SUMIFS(Лес!L5:L9992,Лес!K5:K9992,B375,Лес!F5:F9992,AM4)+SUMIFS('степь '!K5:K9998,'степь '!J5:J9998,B375,'степь '!F5:F9998,AM4)+SUMIFS(Пр.откр.тер!N4:N9967,Пр.откр.тер!M4:M9967,B375,Пр.откр.тер!F4:F9967,AM4)</f>
        <v>0</v>
      </c>
      <c r="AO33" s="27">
        <f>SUMIFS(произв!A4:A9995,произв!N4:N9995,B375,произв!F4:F9995,AO4)+SUMIFS(торг!A4:A10000,торг!N4:N10000,B375,торг!F4:F10000,AO4)+SUMIFS(склад!A4:A9995,склад!N4:N9995,B375,склад!F4:F9995,AO4)+SUMIFS('обр '!A4:A9999,'обр '!N4:N9999,B375,'обр '!F4:F9999,AO4)+SUMIFS(детс!A4:A10000,детс!N4:N10000,B375,детс!F4:F10000,AO4)+SUMIFS(культ!A4:A10000,культ!N4:N10000,B375,культ!F4:F10000,AO4)+SUMIFS(спорт!A4:A10000,спорт!N4:N10000,B375,спорт!F4:F10000,AO4)+SUMIFS(лечеб!A4:A10000,лечеб!N4:N10000,B375,лечеб!F4:F10000,AO4)+SUMIFS(Баня!A4:A10000,Баня!N4:N10000,B375,Баня!F4:F10000,AO4)+SUMIFS(Адм!A4:A10000,Адм!N4:N10000,B375,Адм!F4:F10000,AO4)+SUMIFS(С.Х!A4:A9995,С.Х!N4:N9995,B375,С.Х!F4:F9995,AO4)+SUMIFS(новостр!A4:A9999,новостр!M4:M9999,B375,новостр!F4:F9999,AO4)+SUMIFS(авт!A4:A10004,авт!L4:L10004,B375,авт!F4:F10004,AO4)+SUMIFS(ЖС!A4:A10020,ЖС!R4:R10020,B375,ЖС!F4:F10020,AO4)+SUMIFS(Лес!A5:A9992,Лес!K5:K9992,B375,Лес!F5:F9992,AO4)+SUMIFS('степь '!A5:A9998,'степь '!J5:J9998,B375,'степь '!F5:F9998,AO4)+SUMIFS(Пр.откр.тер!A4:A9967,Пр.откр.тер!M4:M9967,B375,Пр.откр.тер!F4:F9967,AO4)</f>
        <v>0</v>
      </c>
      <c r="AP33" s="27">
        <f>SUMIFS(произв!O4:O9995,произв!N4:N9995,B375,произв!F4:F9995,AO4)+SUMIFS(торг!O4:O10000,торг!N4:N10000,B375,торг!F4:F10000,AO4)+SUMIFS(склад!O4:O9995,склад!N4:N9995,B375,склад!F4:F9995,AO4)+SUMIFS('обр '!O4:O9999,'обр '!N4:N9999,B375,'обр '!F4:F9999,AO4)+SUMIFS(детс!O4:O10000,детс!N4:N10000,B375,детс!F4:F10000,AO4)+SUMIFS(культ!O4:O10000,культ!N4:N10000,B375,культ!F4:F10000,AO4)+SUMIFS(спорт!O4:O10000,спорт!N4:N10000,B375,спорт!F4:F10000,AO4)+SUMIFS(лечеб!O4:O10000,лечеб!N4:N10000,B375,лечеб!F4:F10000,AO4)+SUMIFS(Баня!O4:O10000,Баня!N4:N10000,B375,Баня!F4:F10000,AO4)+SUMIFS(Адм!O4:O10000,Адм!N4:N10000,B375,Адм!F4:F10000,AO4)+SUMIFS(С.Х!O4:O9995,С.Х!N4:N9995,B375,С.Х!F4:F9995,AO4)+SUMIFS(новостр!N4:N9999,новостр!M4:M9999,B375,новостр!F4:F9999,AO4)+SUMIFS(авт!K4:K10004,авт!L4:L10004,B375,авт!F4:F10004,AO4)+SUMIFS(ЖС!S4:S10020,ЖС!R4:R10020,B375,ЖС!F4:F10020,AO4)+SUMIFS(Лес!L5:L9992,Лес!K5:K9992,B375,Лес!F5:F9992,AO4)+SUMIFS('степь '!K5:K9998,'степь '!J5:J9998,B375,'степь '!F5:F9998,AO4)+SUMIFS(Пр.откр.тер!N4:N9967,Пр.откр.тер!M4:M9967,B375,Пр.откр.тер!F4:F9967,AO4)</f>
        <v>0</v>
      </c>
      <c r="AQ33" s="27">
        <f>SUMIFS(произв!A4:A9995,произв!N4:N9995,B375,произв!F4:F9995,AQ4)+SUMIFS(торг!A4:A10000,торг!N4:N10000,B375,торг!F4:F10000,AQ4)+SUMIFS(склад!A4:A9995,склад!N4:N9995,B375,склад!F4:F9995,AQ4)+SUMIFS('обр '!A4:A9999,'обр '!N4:N9999,B375,'обр '!F4:F9999,AQ4)+SUMIFS(детс!A4:A10000,детс!N4:N10000,B375,детс!F4:F10000,AQ4)+SUMIFS(культ!A4:A10000,культ!N4:N10000,B375,культ!F4:F10000,AQ4)+SUMIFS(спорт!A4:A10000,спорт!N4:N10000,B375,спорт!F4:F10000,AQ4)+SUMIFS(лечеб!A4:A10000,лечеб!N4:N10000,B375,лечеб!F4:F10000,AQ4)+SUMIFS(Баня!A4:A10000,Баня!N4:N10000,B375,Баня!F4:F10000,AQ4)+SUMIFS(Адм!A4:A10000,Адм!N4:N10000,B375,Адм!F4:F10000,AQ4)+SUMIFS(С.Х!A4:A9995,С.Х!N4:N9995,B375,С.Х!F4:F9995,AQ4)+SUMIFS(новостр!A4:A9999,новостр!M4:M9999,B375,новостр!F4:F9999,AQ4)+SUMIFS(авт!A4:A10004,авт!L4:L10004,B375,авт!F4:F10004,AQ4)+SUMIFS(ЖС!A4:A10020,ЖС!R4:R10020,B375,ЖС!F4:F10020,AQ4)+SUMIFS(Лес!A5:A9992,Лес!K5:K9992,B375,Лес!F5:F9992,AQ4)+SUMIFS('степь '!A5:A9998,'степь '!J5:J9998,B375,'степь '!F5:F9998,AQ4)+SUMIFS(Пр.откр.тер!A4:A9967,Пр.откр.тер!M4:M9967,B375,Пр.откр.тер!F4:F9967,AQ4)</f>
        <v>0</v>
      </c>
      <c r="AR33" s="27">
        <f>SUMIFS(произв!O4:O9995,произв!N4:N9995,B375,произв!F4:F9995,AQ4)+SUMIFS(торг!O4:O10000,торг!N4:N10000,B375,торг!F4:F10000,AQ4)+SUMIFS(склад!O4:O9995,склад!N4:N9995,B375,склад!F4:F9995,AQ4)+SUMIFS('обр '!O4:O9999,'обр '!N4:N9999,B375,'обр '!F4:F9999,AQ4)+SUMIFS(детс!O4:O10000,детс!N4:N10000,B375,детс!F4:F10000,AQ4)+SUMIFS(культ!O4:O10000,культ!N4:N10000,B375,культ!F4:F10000,AQ4)+SUMIFS(спорт!O4:O10000,спорт!N4:N10000,B375,спорт!F4:F10000,AQ4)+SUMIFS(лечеб!O4:O10000,лечеб!N4:N10000,B375,лечеб!F4:F10000,AQ4)+SUMIFS(Баня!O4:O10000,Баня!N4:N10000,B375,Баня!F4:F10000,AQ4)+SUMIFS(Адм!O4:O10000,Адм!N4:N10000,B375,Адм!F4:F10000,AQ4)+SUMIFS(С.Х!O4:O9995,С.Х!N4:N9995,B375,С.Х!F4:F9995,AQ4)+SUMIFS(новостр!N4:N9999,новостр!M4:M9999,B375,новостр!F4:F9999,AQ4)+SUMIFS(авт!K4:K10004,авт!L4:L10004,B375,авт!F4:F10004,AQ4)+SUMIFS(ЖС!S4:S10020,ЖС!R4:R10020,B375,ЖС!F4:F10020,AQ4)+SUMIFS(Лес!L5:L9992,Лес!K5:K9992,B375,Лес!F5:F9992,AQ4)+SUMIFS('степь '!K5:K9998,'степь '!J5:J9998,B375,'степь '!F5:F9998,AQ4)+SUMIFS(Пр.откр.тер!N4:N9967,Пр.откр.тер!M4:M9967,B375,Пр.откр.тер!F4:F9967,AQ4)</f>
        <v>0</v>
      </c>
      <c r="AS33" s="27">
        <f>SUMIFS(произв!A4:A9995,произв!N4:N9995,B375,произв!F4:F9995,AS4)+SUMIFS(торг!A4:A10000,торг!N4:N10000,B375,торг!F4:F10000,AS4)+SUMIFS(склад!A4:A9995,склад!N4:N9995,B375,склад!F4:F9995,AS4)+SUMIFS('обр '!A4:A9999,'обр '!N4:N9999,B375,'обр '!F4:F9999,AS4)+SUMIFS(детс!A4:A10000,детс!N4:N10000,B375,детс!F4:F10000,AS4)+SUMIFS(культ!A4:A10000,культ!N4:N10000,B375,культ!F4:F10000,AS4)+SUMIFS(спорт!A4:A10000,спорт!N4:N10000,B375,спорт!F4:F10000,AS4)+SUMIFS(лечеб!A4:A10000,лечеб!N4:N10000,B375,лечеб!F4:F10000,AS4)+SUMIFS(Баня!A4:A10000,Баня!N4:N10000,B375,Баня!F4:F10000,AS4)+SUMIFS(Адм!A4:A10000,Адм!N4:N10000,B375,Адм!F4:F10000,AS4)+SUMIFS(С.Х!A4:A9995,С.Х!N4:N9995,B375,С.Х!F4:F9995,AS4)+SUMIFS(новостр!A4:A9999,новостр!M4:M9999,B375,новостр!F4:F9999,AS4)+SUMIFS(авт!A4:A10004,авт!L4:L10004,B375,авт!F4:F10004,AS4)+SUMIFS(ЖС!A4:A10020,ЖС!R4:R10020,B375,ЖС!F4:F10020,AS4)+SUMIFS(Лес!A5:A9992,Лес!K5:K9992,B375,Лес!F5:F9992,AS4)+SUMIFS('степь '!A5:A9998,'степь '!J5:J9998,B375,'степь '!F5:F9998,AS4)+SUMIFS(Пр.откр.тер!A4:A9967,Пр.откр.тер!M4:M9967,B375,Пр.откр.тер!F4:F9967,AS4)</f>
        <v>0</v>
      </c>
      <c r="AT33" s="27">
        <f>SUMIFS(произв!O4:O9995,произв!N4:N9995,B375,произв!F4:F9995,AS4)+SUMIFS(торг!O4:O10000,торг!N4:N10000,B375,торг!F4:F10000,AS4)+SUMIFS(склад!O4:O9995,склад!N4:N9995,B375,склад!F4:F9995,AS4)+SUMIFS('обр '!O4:O9999,'обр '!N4:N9999,B375,'обр '!F4:F9999,AS4)+SUMIFS(детс!O4:O10000,детс!N4:N10000,B375,детс!F4:F10000,AS4)+SUMIFS(культ!O4:O10000,культ!N4:N10000,B375,культ!F4:F10000,AS4)+SUMIFS(спорт!O4:O10000,спорт!N4:N10000,B375,спорт!F4:F10000,AS4)+SUMIFS(лечеб!O4:O10000,лечеб!N4:N10000,B375,лечеб!F4:F10000,AS4)+SUMIFS(Баня!O4:O10000,Баня!N4:N10000,B375,Баня!F4:F10000,AS4)+SUMIFS(Адм!O4:O10000,Адм!N4:N10000,B375,Адм!F4:F10000,AS4)+SUMIFS(С.Х!O4:O9995,С.Х!N4:N9995,B375,С.Х!F4:F9995,AS4)+SUMIFS(новостр!N4:N9999,новостр!M4:M9999,B375,новостр!F4:F9999,AS4)+SUMIFS(авт!K4:K10004,авт!L4:L10004,B375,авт!F4:F10004,AS4)+SUMIFS(ЖС!S4:S10020,ЖС!R4:R10020,B375,ЖС!F4:F10020,AS4)+SUMIFS(Лес!L5:L9992,Лес!K5:K9992,B375,Лес!F5:F9992,AS4)+SUMIFS('степь '!K5:K9998,'степь '!J5:J9998,B375,'степь '!F5:F9998,AS4)+SUMIFS(Пр.откр.тер!N4:N9967,Пр.откр.тер!M4:M9967,B375,Пр.откр.тер!F4:F9967,AS4)</f>
        <v>0</v>
      </c>
      <c r="AU33" s="27">
        <f>SUMIFS(произв!A4:A9995,произв!N4:N9995,B375,произв!F4:F9995,AU4)+SUMIFS(торг!A4:A10000,торг!N4:N10000,B375,торг!F4:F10000,AU4)+SUMIFS(склад!A4:A9995,склад!N4:N9995,B375,склад!F4:F9995,AU4)+SUMIFS('обр '!A4:A9999,'обр '!N4:N9999,B375,'обр '!F4:F9999,AU4)+SUMIFS(детс!A4:A10000,детс!N4:N10000,B375,детс!F4:F10000,AU4)+SUMIFS(культ!A4:A10000,культ!N4:N10000,B375,культ!F4:F10000,AU4)+SUMIFS(спорт!A4:A10000,спорт!N4:N10000,B375,спорт!F4:F10000,AU4)+SUMIFS(лечеб!A4:A10000,лечеб!N4:N10000,B375,лечеб!F4:F10000,AU4)+SUMIFS(Баня!A4:A10000,Баня!N4:N10000,B375,Баня!F4:F10000,AU4)+SUMIFS(Адм!A4:A10000,Адм!N4:N10000,B375,Адм!F4:F10000,AU4)+SUMIFS(С.Х!A4:A9995,С.Х!N4:N9995,B375,С.Х!F4:F9995,AU4)+SUMIFS(новостр!A4:A9999,новостр!M4:M9999,B375,новостр!F4:F9999,AU4)+SUMIFS(авт!A4:A10004,авт!L4:L10004,B375,авт!F4:F10004,AU4)+SUMIFS(ЖС!A4:A10020,ЖС!R4:R10020,B375,ЖС!F4:F10020,AU4)+SUMIFS(Лес!A5:A9992,Лес!K5:K9992,B375,Лес!F5:F9992,AU4)+SUMIFS('степь '!A5:A9998,'степь '!J5:J9998,B375,'степь '!F5:F9998,AU4)+SUMIFS(Пр.откр.тер!A4:A9967,Пр.откр.тер!M4:M9967,B375,Пр.откр.тер!F4:F9967,AU4)</f>
        <v>0</v>
      </c>
      <c r="AV33" s="27">
        <f>SUMIFS(произв!O4:O9995,произв!N4:N9995,B375,произв!F4:F9995,AU4)+SUMIFS(торг!O4:O10000,торг!N4:N10000,B375,торг!F4:F10000,AU4)+SUMIFS(склад!O4:O9995,склад!N4:N9995,B375,склад!F4:F9995,AU4)+SUMIFS('обр '!O4:O9999,'обр '!N4:N9999,B375,'обр '!F4:F9999,AU4)+SUMIFS(детс!O4:O10000,детс!N4:N10000,B375,детс!F4:F10000,AU4)+SUMIFS(культ!O4:O10000,культ!N4:N10000,B375,культ!F4:F10000,AU4)+SUMIFS(спорт!O4:O10000,спорт!N4:N10000,B375,спорт!F4:F10000,AU4)+SUMIFS(лечеб!O4:O10000,лечеб!N4:N10000,B375,лечеб!F4:F10000,AU4)+SUMIFS(Баня!O4:O10000,Баня!N4:N10000,B375,Баня!F4:F10000,AU4)+SUMIFS(Адм!O4:O10000,Адм!N4:N10000,B375,Адм!F4:F10000,AU4)+SUMIFS(С.Х!O4:O9995,С.Х!N4:N9995,B375,С.Х!F4:F9995,AU4)+SUMIFS(новостр!N4:N9999,новостр!M4:M9999,B375,новостр!F4:F9999,AU4)+SUMIFS(авт!K4:K10004,авт!L4:L10004,B375,авт!F4:F10004,AU4)+SUMIFS(ЖС!S4:S10020,ЖС!R4:R10020,B375,ЖС!F4:F10020,AU4)+SUMIFS(Лес!L5:L9992,Лес!K5:K9992,B375,Лес!F5:F9992,AU4)+SUMIFS('степь '!K5:K9998,'степь '!J5:J9998,B375,'степь '!F5:F9998,AU4)+SUMIFS(Пр.откр.тер!N4:N9967,Пр.откр.тер!M4:M9967,B375,Пр.откр.тер!F4:F9967,AU4)</f>
        <v>0</v>
      </c>
    </row>
    <row r="34" spans="1:90" ht="16.5" thickBot="1">
      <c r="A34" s="236" t="s">
        <v>176</v>
      </c>
      <c r="B34" s="236" t="s">
        <v>189</v>
      </c>
      <c r="C34" s="432">
        <f t="shared" si="6"/>
        <v>0</v>
      </c>
      <c r="D34" s="2309">
        <f t="shared" si="3"/>
        <v>0</v>
      </c>
      <c r="E34" s="481">
        <v>0</v>
      </c>
      <c r="F34" s="482">
        <v>0</v>
      </c>
      <c r="G34" s="2352">
        <f>C34/C48*100%</f>
        <v>0</v>
      </c>
      <c r="H34" s="2353">
        <f>D34/D48*100%</f>
        <v>0</v>
      </c>
      <c r="I34" s="465">
        <f>SUMIFS(произв!A4:A9995,произв!N4:N9995,B376,произв!F4:F9995,I4)+SUMIFS(торг!A4:A10000,торг!N4:N10000,B376,торг!F4:F10000,I4)+SUMIFS(склад!A4:A9995,склад!N4:N9995,B376,склад!F4:F9995,I4)+SUMIFS('обр '!A4:A9999,'обр '!N4:N9999,B376,'обр '!F4:F9999,I4)+SUMIFS(детс!A4:A10000,детс!N4:N10000,B376,детс!F4:F10000,I4)+SUMIFS(культ!A4:A10000,культ!N4:N10000,B376,культ!F4:F10000,I4)+SUMIFS(спорт!A4:A10000,спорт!N4:N10000,B376,спорт!F4:F10000,I4)+SUMIFS(лечеб!A4:A10000,лечеб!N4:N10000,B376,лечеб!F4:F10000,I4)+SUMIFS(Баня!A4:A10000,Баня!N4:N10000,B376,Баня!F4:F10000,I4)+SUMIFS(Адм!A4:A10000,Адм!N4:N10000,B376,Адм!F4:F10000,I4)+SUMIFS(С.Х!A4:A9995,С.Х!N4:N9995,B376,С.Х!F4:F9995,I4)+SUMIFS(новостр!A4:A9999,новостр!M4:M9999,B376,новостр!F4:F9999,I4)+SUMIFS(авт!A4:A10004,авт!L4:L10004,B376,авт!F4:F10004,I4)+SUMIFS(ЖС!A4:A10020,ЖС!R4:R10020,B376,ЖС!F4:F10020,I4)+SUMIFS(Лес!A5:A9992,Лес!K5:K9992,B376,Лес!F5:F9992,I4)+SUMIFS('степь '!A5:A9998,'степь '!J5:J9998,B376,'степь '!F5:F9998,I4)+SUMIFS(Пр.откр.тер!A4:A9967,Пр.откр.тер!M4:M9967,B376,Пр.откр.тер!F4:F9967,I4)</f>
        <v>0</v>
      </c>
      <c r="J34" s="25">
        <f>SUMIFS(произв!O4:O9995,произв!N4:N9995,B376,произв!F4:F9995,I4)+SUMIFS(торг!O4:O10000,торг!N4:N10000,B376,торг!F4:F10000,I4)+SUMIFS(склад!O4:O9995,склад!N4:N9995,B376,склад!F4:F9995,I4)+SUMIFS('обр '!O4:O9999,'обр '!N4:N9999,B376,'обр '!F4:F9999,I4)+SUMIFS(детс!O4:O10000,детс!N4:N10000,B376,детс!F4:F10000,I4)+SUMIFS(культ!O4:O10000,культ!N4:N10000,B376,культ!F4:F10000,I4)+SUMIFS(спорт!O4:O10000,спорт!N4:N10000,B376,спорт!F4:F10000,I4)+SUMIFS(лечеб!O4:O10000,лечеб!N4:N10000,B376,лечеб!F4:F10000,I4)+SUMIFS(Баня!O4:O10000,Баня!N4:N10000,B376,Баня!F4:F10000,I4)+SUMIFS(Адм!O4:O10000,Адм!N4:N10000,B376,Адм!F4:F10000,I4)+SUMIFS(С.Х!O4:O9995,С.Х!N4:N9995,B376,С.Х!F4:F9995,I4)+SUMIFS(новостр!N4:N9999,новостр!M4:M9999,B376,новостр!F4:F9999,I4)+SUMIFS(авт!K4:K10004,авт!L4:L10004,B376,авт!F4:F10004,I4)+SUMIFS(ЖС!S4:S10020,ЖС!R4:R10020,B376,ЖС!F4:F10020,I4)+SUMIFS(Лес!L5:L9992,Лес!K5:K9992,B376,Лес!F5:F9992,I4)+SUMIFS('степь '!K5:K9998,'степь '!J5:J9998,B376,'степь '!F5:F9998,I4)+SUMIFS(Пр.откр.тер!N4:N9967,Пр.откр.тер!M4:M9967,B376,Пр.откр.тер!F4:F9967,I4)</f>
        <v>0</v>
      </c>
      <c r="K34" s="26">
        <f>SUMIFS(произв!A4:A9995,произв!N4:N9995,B376,произв!F4:F9995,K4)+SUMIFS(торг!A4:A10000,торг!N4:N10000,B376,торг!F4:F10000,K4)+SUMIFS(склад!A4:A9995,склад!N4:N9995,B376,склад!F4:F9995,K4)+SUMIFS('обр '!A4:A9999,'обр '!N4:N9999,B376,'обр '!F4:F9999,K4)+SUMIFS(детс!A4:A10000,детс!N4:N10000,B376,детс!F4:F10000,K4)+SUMIFS(культ!A4:A10000,культ!N4:N10000,B376,культ!F4:F10000,K4)+SUMIFS(спорт!A4:A10000,спорт!N4:N10000,B376,спорт!F4:F10000,K4)+SUMIFS(лечеб!A4:A10000,лечеб!N4:N10000,B376,лечеб!F4:F10000,K4)+SUMIFS(Баня!A4:A10000,Баня!N4:N10000,B376,Баня!F4:F10000,K4)+SUMIFS(Адм!A4:A10000,Адм!N4:N10000,B376,Адм!F4:F10000,K4)+SUMIFS(С.Х!A4:A9995,С.Х!N4:N9995,B376,С.Х!F4:F9995,K4)+SUMIFS(новостр!A4:A9999,новостр!M4:M9999,B376,новостр!F4:F9999,K4)+SUMIFS(авт!A4:A10004,авт!L4:L10004,B376,авт!F4:F10004,K4)+SUMIFS(ЖС!A4:A10020,ЖС!R4:R10020,B376,ЖС!F4:F10020,K4)+SUMIFS(Лес!A5:A9992,Лес!K5:K9992,B376,Лес!F5:F9992,K4)+SUMIFS('степь '!A5:A9998,'степь '!J5:J9998,B376,'степь '!F5:F9998,K4)+SUMIFS(Пр.откр.тер!A4:A9967,Пр.откр.тер!M4:M9967,B376,Пр.откр.тер!F4:F9967,K4)</f>
        <v>0</v>
      </c>
      <c r="L34" s="27">
        <f>SUMIFS(произв!O4:O9995,произв!N4:N9995,B376,произв!F4:F9995,K4)+SUMIFS(торг!O4:O10000,торг!N4:N10000,B376,торг!F4:F10000,K4)+SUMIFS(склад!O4:O9995,склад!N4:N9995,B376,склад!F4:F9995,K4)+SUMIFS('обр '!O4:O9999,'обр '!N4:N9999,B376,'обр '!F4:F9999,K4)+SUMIFS(детс!O4:O10000,детс!N4:N10000,B376,детс!F4:F10000,K4)+SUMIFS(культ!O4:O10000,культ!N4:N10000,B376,культ!F4:F10000,K4)+SUMIFS(спорт!O4:O10000,спорт!N4:N10000,B376,спорт!F4:F10000,K4)+SUMIFS(лечеб!O4:O10000,лечеб!N4:N10000,B376,лечеб!F4:F10000,K4)+SUMIFS(Баня!O4:O10000,Баня!N4:N10000,B376,Баня!F4:F10000,K4)+SUMIFS(Адм!O4:O10000,Адм!N4:N10000,B376,Адм!F4:F10000,K4)+SUMIFS(С.Х!O4:O9995,С.Х!N4:N9995,B376,С.Х!F4:F9995,K4)+SUMIFS(новостр!N4:N9999,новостр!M4:M9999,B376,новостр!F4:F9999,K4)+SUMIFS(авт!K4:K10004,авт!L4:L10004,B376,авт!F4:F10004,K4)+SUMIFS(ЖС!S4:S10020,ЖС!R4:R10020,B376,ЖС!F4:F10020,K4)+SUMIFS(Лес!L5:L9992,Лес!K5:K9992,B376,Лес!F5:F9992,K4)+SUMIFS('степь '!K5:K9998,'степь '!J5:J9998,B376,'степь '!F5:F9998,K4)+SUMIFS(Пр.откр.тер!N4:N9967,Пр.откр.тер!M4:M9967,B376,Пр.откр.тер!F4:F9967,K4)</f>
        <v>0</v>
      </c>
      <c r="M34" s="27">
        <f>SUMIFS(произв!A4:A9995,произв!N4:N9995,B376,произв!F4:F9995,M4)+SUMIFS(торг!A4:A10000,торг!N4:N10000,B376,торг!F4:F10000,M4)+SUMIFS(склад!A4:A9995,склад!N4:N9995,B376,склад!F4:F9995,M4)+SUMIFS('обр '!A4:A9999,'обр '!N4:N9999,B376,'обр '!F4:F9999,M4)+SUMIFS(детс!A4:A10000,детс!N4:N10000,B376,детс!F4:F10000,M4)+SUMIFS(культ!A4:A10000,культ!N4:N10000,B376,культ!F4:F10000,M4)+SUMIFS(спорт!A4:A10000,спорт!N4:N10000,B376,спорт!F4:F10000,M4)+SUMIFS(лечеб!A4:A10000,лечеб!N4:N10000,B376,лечеб!F4:F10000,M4)+SUMIFS(Баня!A4:A10000,Баня!N4:N10000,B376,Баня!F4:F10000,M4)+SUMIFS(Адм!A4:A10000,Адм!N4:N10000,B376,Адм!F4:F10000,M4)+SUMIFS(С.Х!A4:A9995,С.Х!N4:N9995,B376,С.Х!F4:F9995,M4)+SUMIFS(новостр!A4:A9999,новостр!M4:M9999,B376,новостр!F4:F9999,M4)+SUMIFS(авт!A4:A10004,авт!L4:L10004,B376,авт!F4:F10004,M4)+SUMIFS(ЖС!A4:A10020,ЖС!R4:R10020,B376,ЖС!F4:F10020,M4)+SUMIFS(Лес!A5:A9992,Лес!K5:K9992,B376,Лес!F5:F9992,M4)+SUMIFS('степь '!A5:A9998,'степь '!J5:J9998,B376,'степь '!F5:F9998,M4)+SUMIFS(Пр.откр.тер!A4:A9967,Пр.откр.тер!M4:M9967,B376,Пр.откр.тер!F4:F9967,M4)</f>
        <v>0</v>
      </c>
      <c r="N34" s="27">
        <f>SUMIFS(произв!O4:O9995,произв!N4:N9995,B376,произв!F4:F9995,M4)+SUMIFS(торг!O4:O10000,торг!N4:N10000,B376,торг!F4:F10000,M4)+SUMIFS(склад!O4:O9995,склад!N4:N9995,B376,склад!F4:F9995,M4)+SUMIFS('обр '!O4:O9999,'обр '!N4:N9999,B376,'обр '!F4:F9999,M4)+SUMIFS(детс!O4:O10000,детс!N4:N10000,B376,детс!F4:F10000,M4)+SUMIFS(культ!O4:O10000,культ!N4:N10000,B376,культ!F4:F10000,M4)+SUMIFS(спорт!O4:O10000,спорт!N4:N10000,B376,спорт!F4:F10000,M4)+SUMIFS(лечеб!O4:O10000,лечеб!N4:N10000,B376,лечеб!F4:F10000,M4)+SUMIFS(Баня!O4:O10000,Баня!N4:N10000,B376,Баня!F4:F10000,M4)+SUMIFS(Адм!O4:O10000,Адм!N4:N10000,B376,Адм!F4:F10000,M4)+SUMIFS(С.Х!O4:O9995,С.Х!N4:N9995,B376,С.Х!F4:F9995,M4)+SUMIFS(новостр!N4:N9999,новостр!M4:M9999,B376,новостр!F4:F9999,M4)+SUMIFS(авт!K4:K10004,авт!L4:L10004,B376,авт!F4:F10004,M4)+SUMIFS(ЖС!S4:S10020,ЖС!R4:R10020,B376,ЖС!F4:F10020,M4)+SUMIFS(Лес!L5:L9992,Лес!K5:K9992,B376,Лес!F5:F9992,M4)+SUMIFS('степь '!K5:K9998,'степь '!J5:J9998,B376,'степь '!F5:F9998,M4)+SUMIFS(Пр.откр.тер!N4:N9967,Пр.откр.тер!M4:M9967,B376,Пр.откр.тер!F4:F9967,M4)</f>
        <v>0</v>
      </c>
      <c r="O34" s="27">
        <f>SUMIFS(произв!A4:A9995,произв!N4:N9995,B376,произв!F4:F9995,O4)+SUMIFS(торг!A4:A10000,торг!N4:N10000,B376,торг!F4:F10000,O4)+SUMIFS(склад!A4:A9995,склад!N4:N9995,B376,склад!F4:F9995,O4)+SUMIFS('обр '!A4:A9999,'обр '!N4:N9999,B376,'обр '!F4:F9999,O4)+SUMIFS(детс!A4:A10000,детс!N4:N10000,B376,детс!F4:F10000,O4)+SUMIFS(культ!A4:A10000,культ!N4:N10000,B376,культ!F4:F10000,O4)+SUMIFS(спорт!A4:A10000,спорт!N4:N10000,B376,спорт!F4:F10000,O4)+SUMIFS(лечеб!A4:A10000,лечеб!N4:N10000,B376,лечеб!F4:F10000,O4)+SUMIFS(Баня!A4:A10000,Баня!N4:N10000,B376,Баня!F4:F10000,O4)+SUMIFS(Адм!A4:A10000,Адм!N4:N10000,B376,Адм!F4:F10000,O4)+SUMIFS(С.Х!A4:A9995,С.Х!N4:N9995,B376,С.Х!F4:F9995,O4)+SUMIFS(новостр!A4:A9999,новостр!M4:M9999,B376,новостр!F4:F9999,O4)+SUMIFS(авт!A4:A10004,авт!L4:L10004,B376,авт!F4:F10004,O4)+SUMIFS(ЖС!A4:A10020,ЖС!R4:R10020,B376,ЖС!F4:F10020,O4)+SUMIFS(Лес!A5:A9992,Лес!K5:K9992,B376,Лес!F5:F9992,O4)+SUMIFS('степь '!A5:A9998,'степь '!J5:J9998,B376,'степь '!F5:F9998,O4)+SUMIFS(Пр.откр.тер!A4:A9967,Пр.откр.тер!M4:M9967,B376,Пр.откр.тер!F4:F9967,O4)</f>
        <v>0</v>
      </c>
      <c r="P34" s="27">
        <f>SUMIFS(произв!O4:O9995,произв!N4:N9995,B376,произв!F4:F9995,O4)+SUMIFS(торг!O4:O10000,торг!N4:N10000,B376,торг!F4:F10000,O4)+SUMIFS(склад!O4:O9995,склад!N4:N9995,B376,склад!F4:F9995,O4)+SUMIFS('обр '!O4:O9999,'обр '!N4:N9999,B376,'обр '!F4:F9999,O4)+SUMIFS(детс!O4:O10000,детс!N4:N10000,B376,детс!F4:F10000,O4)+SUMIFS(культ!O4:O10000,культ!N4:N10000,B376,культ!F4:F10000,O4)+SUMIFS(спорт!O4:O10000,спорт!N4:N10000,B376,спорт!F4:F10000,O4)+SUMIFS(лечеб!O4:O10000,лечеб!N4:N10000,B376,лечеб!F4:F10000,O4)+SUMIFS(Баня!O4:O10000,Баня!N4:N10000,B376,Баня!F4:F10000,O4)+SUMIFS(Адм!O4:O10000,Адм!N4:N10000,B376,Адм!F4:F10000,O4)+SUMIFS(С.Х!O4:O9995,С.Х!N4:N9995,B376,С.Х!F4:F9995,O4)+SUMIFS(новостр!N4:N9999,новостр!M4:M9999,B376,новостр!F4:F9999,O4)+SUMIFS(авт!K4:K10004,авт!L4:L10004,B376,авт!F4:F10004,O4)+SUMIFS(ЖС!S4:S10020,ЖС!R4:R10020,B376,ЖС!F4:F10020,O4)+SUMIFS(Лес!L5:L9992,Лес!K5:K9992,B376,Лес!F5:F9992,O4)+SUMIFS('степь '!K5:K9998,'степь '!J5:J9998,B376,'степь '!F5:F9998,O4)+SUMIFS(Пр.откр.тер!N4:N9967,Пр.откр.тер!M4:M9967,B376,Пр.откр.тер!F4:F9967,O4)</f>
        <v>0</v>
      </c>
      <c r="Q34" s="27">
        <f>SUMIFS(произв!A4:A9995,произв!N4:N9995,B376,произв!F4:F9995,Q4)+SUMIFS(торг!A4:A10000,торг!N4:N10000,B376,торг!F4:F10000,Q4)+SUMIFS(склад!A4:A9995,склад!N4:N9995,B376,склад!F4:F9995,Q4)+SUMIFS('обр '!A4:A9999,'обр '!N4:N9999,B376,'обр '!F4:F9999,Q4)+SUMIFS(детс!A4:A10000,детс!N4:N10000,B376,детс!F4:F10000,Q4)+SUMIFS(культ!A4:A10000,культ!N4:N10000,B376,культ!F4:F10000,Q4)+SUMIFS(спорт!A4:A10000,спорт!N4:N10000,B376,спорт!F4:F10000,Q4)+SUMIFS(лечеб!A4:A10000,лечеб!N4:N10000,B376,лечеб!F4:F10000,Q4)+SUMIFS(Баня!A4:A10000,Баня!N4:N10000,B376,Баня!F4:F10000,Q4)+SUMIFS(Адм!A4:A10000,Адм!N4:N10000,B376,Адм!F4:F10000,Q4)+SUMIFS(С.Х!A4:A9995,С.Х!N4:N9995,B376,С.Х!F4:F9995,Q4)+SUMIFS(новостр!A4:A9999,новостр!M4:M9999,B376,новостр!F4:F9999,Q4)+SUMIFS(авт!A4:A10004,авт!L4:L10004,B376,авт!F4:F10004,Q4)+SUMIFS(ЖС!A4:A10020,ЖС!R4:R10020,B376,ЖС!F4:F10020,Q4)+SUMIFS(Лес!A5:A9992,Лес!K5:K9992,B376,Лес!F5:F9992,Q4)+SUMIFS('степь '!A5:A9998,'степь '!J5:J9998,B376,'степь '!F5:F9998,Q4)+SUMIFS(Пр.откр.тер!A4:A9967,Пр.откр.тер!M4:M9967,B376,Пр.откр.тер!F4:F9967,Q4)</f>
        <v>0</v>
      </c>
      <c r="R34" s="27">
        <f>SUMIFS(произв!O4:O9995,произв!N4:N9995,B376,произв!F4:F9995,Q4)+SUMIFS(торг!O4:O10000,торг!N4:N10000,B376,торг!F4:F10000,Q4)+SUMIFS(склад!O4:O9995,склад!N4:N9995,B376,склад!F4:F9995,Q4)+SUMIFS('обр '!O4:O9999,'обр '!N4:N9999,B376,'обр '!F4:F9999,Q4)+SUMIFS(детс!O4:O10000,детс!N4:N10000,B376,детс!F4:F10000,Q4)+SUMIFS(культ!O4:O10000,культ!N4:N10000,B376,культ!F4:F10000,Q4)+SUMIFS(спорт!O4:O10000,спорт!N4:N10000,B376,спорт!F4:F10000,Q4)+SUMIFS(лечеб!O4:O10000,лечеб!N4:N10000,B376,лечеб!F4:F10000,Q4)+SUMIFS(Баня!O4:O10000,Баня!N4:N10000,B376,Баня!F4:F10000,Q4)+SUMIFS(Адм!O4:O10000,Адм!N4:N10000,B376,Адм!F4:F10000,Q4)+SUMIFS(С.Х!O4:O9995,С.Х!N4:N9995,B376,С.Х!F4:F9995,Q4)+SUMIFS(новостр!N4:N9999,новостр!M4:M9999,B376,новостр!F4:F9999,Q4)+SUMIFS(авт!K4:K10004,авт!L4:L10004,B376,авт!F4:F10004,Q4)+SUMIFS(ЖС!S4:S10020,ЖС!R4:R10020,B376,ЖС!F4:F10020,Q4)+SUMIFS(Лес!L5:L9992,Лес!K5:K9992,B376,Лес!F5:F9992,Q4)+SUMIFS('степь '!K5:K9998,'степь '!J5:J9998,B376,'степь '!F5:F9998,Q4)+SUMIFS(Пр.откр.тер!N4:N9967,Пр.откр.тер!M4:M9967,B376,Пр.откр.тер!F4:F9967,Q4)</f>
        <v>0</v>
      </c>
      <c r="S34" s="27">
        <f>SUMIFS(произв!A4:A9995,произв!N4:N9995,B376,произв!F4:F9995,S4)+SUMIFS(торг!A4:A10000,торг!N4:N10000,B376,торг!F4:F10000,S4)+SUMIFS(склад!A4:A9995,склад!N4:N9995,B376,склад!F4:F9995,S4)+SUMIFS('обр '!A4:A9999,'обр '!N4:N9999,B376,'обр '!F4:F9999,S4)+SUMIFS(детс!A4:A10000,детс!N4:N10000,B376,детс!F4:F10000,S4)+SUMIFS(культ!A4:A10000,культ!N4:N10000,B376,культ!F4:F10000,S4)+SUMIFS(спорт!A4:A10000,спорт!N4:N10000,B376,спорт!F4:F10000,S4)+SUMIFS(лечеб!A4:A10000,лечеб!N4:N10000,B376,лечеб!F4:F10000,S4)+SUMIFS(Баня!A4:A10000,Баня!N4:N10000,B376,Баня!F4:F10000,S4)+SUMIFS(Адм!A4:A10000,Адм!N4:N10000,B376,Адм!F4:F10000,S4)+SUMIFS(С.Х!A4:A9995,С.Х!N4:N9995,B376,С.Х!F4:F9995,S4)+SUMIFS(новостр!A4:A9999,новостр!M4:M9999,B376,новостр!F4:F9999,S4)+SUMIFS(авт!A4:A10004,авт!L4:L10004,B376,авт!F4:F10004,S4)+SUMIFS(ЖС!A4:A10020,ЖС!R4:R10020,B376,ЖС!F4:F10020,S4)+SUMIFS(Лес!A5:A9992,Лес!K5:K9992,B376,Лес!F5:F9992,S4)+SUMIFS('степь '!A5:A9998,'степь '!J5:J9998,B376,'степь '!F5:F9998,S4)+SUMIFS(Пр.откр.тер!A4:A9967,Пр.откр.тер!M4:M9967,B376,Пр.откр.тер!F4:F9967,S4)</f>
        <v>0</v>
      </c>
      <c r="T34" s="27">
        <f>SUMIFS(произв!O4:O9995,произв!N4:N9995,B376,произв!F4:F9995,S4)+SUMIFS(торг!O4:O10000,торг!N4:N10000,B376,торг!F4:F10000,S4)+SUMIFS(склад!O4:O9995,склад!N4:N9995,B376,склад!F4:F9995,S4)+SUMIFS('обр '!O4:O9999,'обр '!N4:N9999,B376,'обр '!F4:F9999,S4)+SUMIFS(детс!O4:O10000,детс!N4:N10000,B376,детс!F4:F10000,S4)+SUMIFS(культ!O4:O10000,культ!N4:N10000,B376,культ!F4:F10000,S4)+SUMIFS(спорт!O4:O10000,спорт!N4:N10000,B376,спорт!F4:F10000,S4)+SUMIFS(лечеб!O4:O10000,лечеб!N4:N10000,B376,лечеб!F4:F10000,S4)+SUMIFS(Баня!O4:O10000,Баня!N4:N10000,B376,Баня!F4:F10000,S4)+SUMIFS(Адм!O4:O10000,Адм!N4:N10000,B376,Адм!F4:F10000,S4)+SUMIFS(С.Х!O4:O9995,С.Х!N4:N9995,B376,С.Х!F4:F9995,S4)+SUMIFS(новостр!N4:N9999,новостр!M4:M9999,B376,новостр!F4:F9999,S4)+SUMIFS(авт!K4:K10004,авт!L4:L10004,B376,авт!F4:F10004,S4)+SUMIFS(ЖС!S4:S10020,ЖС!R4:R10020,B376,ЖС!F4:F10020,S4)+SUMIFS(Лес!L5:L9992,Лес!K5:K9992,B376,Лес!F5:F9992,S4)+SUMIFS('степь '!K5:K9998,'степь '!J5:J9998,B376,'степь '!F5:F9998,S4)+SUMIFS(Пр.откр.тер!N4:N9967,Пр.откр.тер!M4:M9967,B376,Пр.откр.тер!F4:F9967,S4)</f>
        <v>0</v>
      </c>
      <c r="U34" s="27">
        <f>SUMIFS(произв!A4:A9995,произв!N4:N9995,B376,произв!F4:F9995,U4)+SUMIFS(торг!A4:A10000,торг!N4:N10000,B376,торг!F4:F10000,U4)+SUMIFS(склад!A4:A9995,склад!N4:N9995,B376,склад!F4:F9995,U4)+SUMIFS('обр '!A4:A9999,'обр '!N4:N9999,B376,'обр '!F4:F9999,U4)+SUMIFS(детс!A4:A10000,детс!N4:N10000,B376,детс!F4:F10000,U4)+SUMIFS(культ!A4:A10000,культ!N4:N10000,B376,культ!F4:F10000,U4)+SUMIFS(спорт!A4:A10000,спорт!N4:N10000,B376,спорт!F4:F10000,U4)+SUMIFS(лечеб!A4:A10000,лечеб!N4:N10000,B376,лечеб!F4:F10000,U4)+SUMIFS(Баня!A4:A10000,Баня!N4:N10000,B376,Баня!F4:F10000,U4)+SUMIFS(Адм!A4:A10000,Адм!N4:N10000,B376,Адм!F4:F10000,U4)+SUMIFS(С.Х!A4:A9995,С.Х!N4:N9995,B376,С.Х!F4:F9995,U4)+SUMIFS(новостр!A4:A9999,новостр!M4:M9999,B376,новостр!F4:F9999,U4)+SUMIFS(авт!A4:A10004,авт!L4:L10004,B376,авт!F4:F10004,U4)+SUMIFS(ЖС!A4:A10020,ЖС!R4:R10020,B376,ЖС!F4:F10020,U4)+SUMIFS(Лес!A5:A9992,Лес!K5:K9992,B376,Лес!F5:F9992,U4)+SUMIFS('степь '!A5:A9998,'степь '!J5:J9998,B376,'степь '!F5:F9998,U4)+SUMIFS(Пр.откр.тер!A4:A9967,Пр.откр.тер!M4:M9967,B376,Пр.откр.тер!F4:F9967,U4)</f>
        <v>0</v>
      </c>
      <c r="V34" s="27">
        <f>SUMIFS(произв!O4:O9995,произв!N4:N9995,B376,произв!F4:F9995,U4)+SUMIFS(торг!O4:O10000,торг!N4:N10000,B376,торг!F4:F10000,U4)+SUMIFS(склад!O4:O9995,склад!N4:N9995,B376,склад!F4:F9995,U4)+SUMIFS('обр '!O4:O9999,'обр '!N4:N9999,B376,'обр '!F4:F9999,U4)+SUMIFS(детс!O4:O10000,детс!N4:N10000,B376,детс!F4:F10000,U4)+SUMIFS(культ!O4:O10000,культ!N4:N10000,B376,культ!F4:F10000,U4)+SUMIFS(спорт!O4:O10000,спорт!N4:N10000,B376,спорт!F4:F10000,U4)+SUMIFS(лечеб!O4:O10000,лечеб!N4:N10000,B376,лечеб!F4:F10000,U4)+SUMIFS(Баня!O4:O10000,Баня!N4:N10000,B376,Баня!F4:F10000,U4)+SUMIFS(Адм!O4:O10000,Адм!N4:N10000,B376,Адм!F4:F10000,U4)+SUMIFS(С.Х!O4:O9995,С.Х!N4:N9995,B376,С.Х!F4:F9995,U4)+SUMIFS(новостр!N4:N9999,новостр!M4:M9999,B376,новостр!F4:F9999,U4)+SUMIFS(авт!K4:K10004,авт!L4:L10004,B376,авт!F4:F10004,U4)+SUMIFS(ЖС!S4:S10020,ЖС!R4:R10020,B376,ЖС!F4:F10020,U4)+SUMIFS(Лес!L5:L9992,Лес!K5:K9992,B376,Лес!F5:F9992,U4)+SUMIFS('степь '!K5:K9998,'степь '!J5:J9998,B376,'степь '!F5:F9998,U4)+SUMIFS(Пр.откр.тер!N4:N9967,Пр.откр.тер!M4:M9967,B376,Пр.откр.тер!F4:F9967,U4)</f>
        <v>0</v>
      </c>
      <c r="W34" s="27">
        <f>SUMIFS(произв!A4:A9995,произв!N4:N9995,B376,произв!F4:F9995,W4)+SUMIFS(торг!A4:A10000,торг!N4:N10000,B376,торг!F4:F10000,W4)+SUMIFS(склад!A4:A9995,склад!N4:N9995,B376,склад!F4:F9995,W4)+SUMIFS('обр '!A4:A9999,'обр '!N4:N9999,B376,'обр '!F4:F9999,W4)+SUMIFS(детс!A4:A10000,детс!N4:N10000,B376,детс!F4:F10000,W4)+SUMIFS(культ!A4:A10000,культ!N4:N10000,B376,культ!F4:F10000,W4)+SUMIFS(спорт!A4:A10000,спорт!N4:N10000,B376,спорт!F4:F10000,W4)+SUMIFS(лечеб!A4:A10000,лечеб!N4:N10000,B376,лечеб!F4:F10000,W4)+SUMIFS(Баня!A4:A10000,Баня!N4:N10000,B376,Баня!F4:F10000,W4)+SUMIFS(Адм!A4:A10000,Адм!N4:N10000,B376,Адм!F4:F10000,W4)+SUMIFS(С.Х!A4:A9995,С.Х!N4:N9995,B376,С.Х!F4:F9995,W4)+SUMIFS(новостр!A4:A9999,новостр!M4:M9999,B376,новостр!F4:F9999,W4)+SUMIFS(авт!A4:A10004,авт!L4:L10004,B376,авт!F4:F10004,W4)+SUMIFS(ЖС!A4:A10020,ЖС!R4:R10020,B376,ЖС!F4:F10020,W4)+SUMIFS(Лес!A5:A9992,Лес!K5:K9992,B376,Лес!F5:F9992,W4)+SUMIFS('степь '!A5:A9998,'степь '!J5:J9998,B376,'степь '!F5:F9998,W4)+SUMIFS(Пр.откр.тер!A4:A9967,Пр.откр.тер!M4:M9967,B376,Пр.откр.тер!F4:F9967,W4)</f>
        <v>0</v>
      </c>
      <c r="X34" s="27">
        <f>SUMIFS(произв!O4:O9995,произв!N4:N9995,B376,произв!F4:F9995,W4)+SUMIFS(торг!O4:O10000,торг!N4:N10000,B376,торг!F4:F10000,W4)+SUMIFS(склад!O4:O9995,склад!N4:N9995,B376,склад!F4:F9995,W4)+SUMIFS('обр '!O4:O9999,'обр '!N4:N9999,B376,'обр '!F4:F9999,W4)+SUMIFS(детс!O4:O10000,детс!N4:N10000,B376,детс!F4:F10000,W4)+SUMIFS(культ!O4:O10000,культ!N4:N10000,B376,культ!F4:F10000,W4)+SUMIFS(спорт!O4:O10000,спорт!N4:N10000,B376,спорт!F4:F10000,W4)+SUMIFS(лечеб!O4:O10000,лечеб!N4:N10000,B376,лечеб!F4:F10000,W4)+SUMIFS(Баня!O4:O10000,Баня!N4:N10000,B376,Баня!F4:F10000,W4)+SUMIFS(Адм!O4:O10000,Адм!N4:N10000,B376,Адм!F4:F10000,W4)+SUMIFS(С.Х!O4:O9995,С.Х!N4:N9995,B376,С.Х!F4:F9995,W4)+SUMIFS(новостр!N4:N9999,новостр!M4:M9999,B376,новостр!F4:F9999,W4)+SUMIFS(авт!K4:K10004,авт!L4:L10004,B376,авт!F4:F10004,W4)+SUMIFS(ЖС!S4:S10020,ЖС!R4:R10020,B376,ЖС!F4:F10020,W4)+SUMIFS(Лес!L5:L9992,Лес!K5:K9992,B376,Лес!F5:F9992,W4)+SUMIFS('степь '!K5:K9998,'степь '!J5:J9998,B376,'степь '!F5:F9998,W4)+SUMIFS(Пр.откр.тер!N4:N9967,Пр.откр.тер!M4:M9967,B376,Пр.откр.тер!F4:F9967,W4)</f>
        <v>0</v>
      </c>
      <c r="Y34" s="27">
        <f>SUMIFS(произв!A4:A9995,произв!N4:N9995,B376,произв!F4:F9995,Y4)+SUMIFS(торг!A4:A10000,торг!N4:N10000,B376,торг!F4:F10000,Y4)+SUMIFS(склад!A4:A9995,склад!N4:N9995,B376,склад!F4:F9995,Y4)+SUMIFS('обр '!A4:A9999,'обр '!N4:N9999,B376,'обр '!F4:F9999,Y4)+SUMIFS(детс!A4:A10000,детс!N4:N10000,B376,детс!F4:F10000,Y4)+SUMIFS(культ!A4:A10000,культ!N4:N10000,B376,культ!F4:F10000,Y4)+SUMIFS(спорт!A4:A10000,спорт!N4:N10000,B376,спорт!F4:F10000,Y4)+SUMIFS(лечеб!A4:A10000,лечеб!N4:N10000,B376,лечеб!F4:F10000,Y4)+SUMIFS(Баня!A4:A10000,Баня!N4:N10000,B376,Баня!F4:F10000,Y4)+SUMIFS(Адм!A4:A10000,Адм!N4:N10000,B376,Адм!F4:F10000,Y4)+SUMIFS(С.Х!A4:A9995,С.Х!N4:N9995,B376,С.Х!F4:F9995,Y4)+SUMIFS(новостр!A4:A9999,новостр!M4:M9999,B376,новостр!F4:F9999,Y4)+SUMIFS(авт!A4:A10004,авт!L4:L10004,B376,авт!F4:F10004,Y4)+SUMIFS(ЖС!A4:A10020,ЖС!R4:R10020,B376,ЖС!F4:F10020,Y4)+SUMIFS(Лес!A5:A9992,Лес!K5:K9992,B376,Лес!F5:F9992,Y4)+SUMIFS('степь '!A5:A9998,'степь '!J5:J9998,B376,'степь '!F5:F9998,Y4)+SUMIFS(Пр.откр.тер!A4:A9967,Пр.откр.тер!M4:M9967,B376,Пр.откр.тер!F4:F9967,Y4)</f>
        <v>0</v>
      </c>
      <c r="Z34" s="27">
        <f>SUMIFS(произв!O4:O9995,произв!N4:N9995,B376,произв!F4:F9995,Y4)+SUMIFS(торг!O4:O10000,торг!N4:N10000,B376,торг!F4:F10000,Y4)+SUMIFS(склад!O4:O9995,склад!N4:N9995,B376,склад!F4:F9995,Y4)+SUMIFS('обр '!O4:O9999,'обр '!N4:N9999,B376,'обр '!F4:F9999,Y4)+SUMIFS(детс!O4:O10000,детс!N4:N10000,B376,детс!F4:F10000,Y4)+SUMIFS(культ!O4:O10000,культ!N4:N10000,B376,культ!F4:F10000,Y4)+SUMIFS(спорт!O4:O10000,спорт!N4:N10000,B376,спорт!F4:F10000,Y4)+SUMIFS(лечеб!O4:O10000,лечеб!N4:N10000,B376,лечеб!F4:F10000,Y4)+SUMIFS(Баня!O4:O10000,Баня!N4:N10000,B376,Баня!F4:F10000,Y4)+SUMIFS(Адм!O4:O10000,Адм!N4:N10000,B376,Адм!F4:F10000,Y4)+SUMIFS(С.Х!O4:O9995,С.Х!N4:N9995,B376,С.Х!F4:F9995,Y4)+SUMIFS(новостр!N4:N9999,новостр!M4:M9999,B376,новостр!F4:F9999,Y4)+SUMIFS(авт!K4:K10004,авт!L4:L10004,B376,авт!F4:F10004,Y4)+SUMIFS(ЖС!S4:S10020,ЖС!R4:R10020,B376,ЖС!F4:F10020,Y4)+SUMIFS(Лес!L5:L9992,Лес!K5:K9992,B376,Лес!F5:F9992,Y4)+SUMIFS('степь '!K5:K9998,'степь '!J5:J9998,B376,'степь '!F5:F9998,Y4)+SUMIFS(Пр.откр.тер!N4:N9967,Пр.откр.тер!M4:M9967,B376,Пр.откр.тер!F4:F9967,Y4)</f>
        <v>0</v>
      </c>
      <c r="AA34" s="21">
        <f t="shared" si="0"/>
        <v>0</v>
      </c>
      <c r="AB34" s="21">
        <f t="shared" si="0"/>
        <v>0</v>
      </c>
      <c r="AC34" s="27">
        <f>SUMIFS(произв!A4:A9995,произв!N4:N9995,B376,произв!F4:F9995,AC4)+SUMIFS(торг!A4:A10000,торг!N4:N10000,B376,торг!F4:F10000,AC4)+SUMIFS(склад!A4:A9995,склад!N4:N9995,B376,склад!F4:F9995,AC4)+SUMIFS('обр '!A4:A9999,'обр '!N4:N9999,B376,'обр '!F4:F9999,AC4)+SUMIFS(детс!A4:A10000,детс!N4:N10000,B376,детс!F4:F10000,AC4)+SUMIFS(культ!A4:A10000,культ!N4:N10000,B376,культ!F4:F10000,AC4)+SUMIFS(спорт!A4:A10000,спорт!N4:N10000,B376,спорт!F4:F10000,AC4)+SUMIFS(лечеб!A4:A10000,лечеб!N4:N10000,B376,лечеб!F4:F10000,AC4)+SUMIFS(Баня!A4:A10000,Баня!N4:N10000,B376,Баня!F4:F10000,AC4)+SUMIFS(Адм!A4:A10000,Адм!N4:N10000,B376,Адм!F4:F10000,AC4)+SUMIFS(С.Х!A4:A9995,С.Х!N4:N9995,B376,С.Х!F4:F9995,AC4)+SUMIFS(новостр!A4:A9999,новостр!M4:M9999,B376,новостр!F4:F9999,AC4)+SUMIFS(авт!A4:A10004,авт!L4:L10004,B376,авт!F4:F10004,AC4)+SUMIFS(ЖС!A4:A10020,ЖС!R4:R10020,B376,ЖС!F4:F10020,AC4)+SUMIFS(Лес!A5:A9992,Лес!K5:K9992,B376,Лес!F5:F9992,AC4)+SUMIFS('степь '!A5:A9998,'степь '!J5:J9998,B376,'степь '!F5:F9998,AC4)+SUMIFS(Пр.откр.тер!A4:A9967,Пр.откр.тер!M4:M9967,B376,Пр.откр.тер!F4:F9967,AC4)</f>
        <v>0</v>
      </c>
      <c r="AD34" s="27">
        <f>SUMIFS(произв!O4:O9995,произв!N4:N9995,B376,произв!F4:F9995,AC4)+SUMIFS(торг!O4:O10000,торг!N4:N10000,B376,торг!F4:F10000,AC4)+SUMIFS(склад!O4:O9995,склад!N4:N9995,B376,склад!F4:F9995,AC4)+SUMIFS('обр '!O4:O9999,'обр '!N4:N9999,B376,'обр '!F4:F9999,AC4)+SUMIFS(детс!O4:O10000,детс!N4:N10000,B376,детс!F4:F10000,AC4)+SUMIFS(культ!O4:O10000,культ!N4:N10000,B376,культ!F4:F10000,AC4)+SUMIFS(спорт!O4:O10000,спорт!N4:N10000,B376,спорт!F4:F10000,AC4)+SUMIFS(лечеб!O4:O10000,лечеб!N4:N10000,B376,лечеб!F4:F10000,AC4)+SUMIFS(Баня!O4:O10000,Баня!N4:N10000,B376,Баня!F4:F10000,AC4)+SUMIFS(Адм!O4:O10000,Адм!N4:N10000,B376,Адм!F4:F10000,AC4)+SUMIFS(С.Х!O4:O9995,С.Х!N4:N9995,B376,С.Х!F4:F9995,AC4)+SUMIFS(новостр!N4:N9999,новостр!M4:M9999,B376,новостр!F4:F9999,AC4)+SUMIFS(авт!K4:K10004,авт!L4:L10004,B376,авт!F4:F10004,AC4)+SUMIFS(ЖС!S4:S10020,ЖС!R4:R10020,B376,ЖС!F4:F10020,AC4)+SUMIFS(Лес!L5:L9992,Лес!K5:K9992,B376,Лес!F5:F9992,AC4)+SUMIFS('степь '!K5:K9998,'степь '!J5:J9998,B376,'степь '!F5:F9998,AC4)+SUMIFS(Пр.откр.тер!N4:N9967,Пр.откр.тер!M4:M9967,B376,Пр.откр.тер!F4:F9967,AC4)</f>
        <v>0</v>
      </c>
      <c r="AE34" s="27">
        <f>SUMIFS(произв!A4:A9995,произв!N4:N9995,B376,произв!F4:F9995,AE4)+SUMIFS(торг!A4:A10000,торг!N4:N10000,B376,торг!F4:F10000,AE4)+SUMIFS(склад!A4:A9995,склад!N4:N9995,B376,склад!F4:F9995,AE4)+SUMIFS('обр '!A4:A9999,'обр '!N4:N9999,B376,'обр '!F4:F9999,AE4)+SUMIFS(детс!A4:A10000,детс!N4:N10000,B376,детс!F4:F10000,AE4)+SUMIFS(культ!A4:A10000,культ!N4:N10000,B376,культ!F4:F10000,AE4)+SUMIFS(спорт!A4:A10000,спорт!N4:N10000,B376,спорт!F4:F10000,AE4)+SUMIFS(лечеб!A4:A10000,лечеб!N4:N10000,B376,лечеб!F4:F10000,AE4)+SUMIFS(Баня!A4:A10000,Баня!N4:N10000,B376,Баня!F4:F10000,AE4)+SUMIFS(Адм!A4:A10000,Адм!N4:N10000,B376,Адм!F4:F10000,AE4)+SUMIFS(С.Х!A4:A9995,С.Х!N4:N9995,B376,С.Х!F4:F9995,AE4)+SUMIFS(новостр!A4:A9999,новостр!M4:M9999,B376,новостр!F4:F9999,AE4)+SUMIFS(авт!A4:A10004,авт!L4:L10004,B376,авт!F4:F10004,AE4)+SUMIFS(ЖС!A4:A10020,ЖС!R4:R10020,B376,ЖС!F4:F10020,AE4)+SUMIFS(Лес!A5:A9992,Лес!K5:K9992,B376,Лес!F5:F9992,AE4)+SUMIFS('степь '!A5:A9998,'степь '!J5:J9998,B376,'степь '!F5:F9998,AE4)+SUMIFS(Пр.откр.тер!A4:A9967,Пр.откр.тер!M4:M9967,B376,Пр.откр.тер!F4:F9967,AE4)</f>
        <v>0</v>
      </c>
      <c r="AF34" s="27">
        <f>SUMIFS(произв!O4:O9995,произв!N4:N9995,B376,произв!F4:F9995,AE4)+SUMIFS(торг!O4:O10000,торг!N4:N10000,B376,торг!F4:F10000,AE4)+SUMIFS(склад!O4:O9995,склад!N4:N9995,B376,склад!F4:F9995,AE4)+SUMIFS('обр '!O4:O9999,'обр '!N4:N9999,B376,'обр '!F4:F9999,AE4)+SUMIFS(детс!O4:O10000,детс!N4:N10000,B376,детс!F4:F10000,AE4)+SUMIFS(культ!O4:O10000,культ!N4:N10000,B376,культ!F4:F10000,AE4)+SUMIFS(спорт!O4:O10000,спорт!N4:N10000,B376,спорт!F4:F10000,AE4)+SUMIFS(лечеб!O4:O10000,лечеб!N4:N10000,B376,лечеб!F4:F10000,AE4)+SUMIFS(Баня!O4:O10000,Баня!N4:N10000,B376,Баня!F4:F10000,AE4)+SUMIFS(Адм!O4:O10000,Адм!N4:N10000,B376,Адм!F4:F10000,AE4)+SUMIFS(С.Х!O4:O9995,С.Х!N4:N9995,B376,С.Х!F4:F9995,AE4)+SUMIFS(новостр!N4:N9999,новостр!M4:M9999,B376,новостр!F4:F9999,AE4)+SUMIFS(авт!K4:K10004,авт!L4:L10004,B376,авт!F4:F10004,AE4)+SUMIFS(ЖС!S4:S10020,ЖС!R4:R10020,B376,ЖС!F4:F10020,AE4)+SUMIFS(Лес!L5:L9992,Лес!K5:K9992,B376,Лес!F5:F9992,AE4)+SUMIFS('степь '!K5:K9998,'степь '!J5:J9998,B376,'степь '!F5:F9998,AE4)+SUMIFS(Пр.откр.тер!N4:N9967,Пр.откр.тер!M4:M9967,B376,Пр.откр.тер!F4:F9967,AE4)</f>
        <v>0</v>
      </c>
      <c r="AG34" s="27">
        <f>SUMIFS(произв!A4:A9995,произв!N4:N9995,B376,произв!F4:F9995,AG4)+SUMIFS(торг!A4:A10000,торг!N4:N10000,B376,торг!F4:F10000,AG4)+SUMIFS(склад!A4:A9995,склад!N4:N9995,B376,склад!F4:F9995,AG4)+SUMIFS('обр '!A4:A9999,'обр '!N4:N9999,B376,'обр '!F4:F9999,AG4)+SUMIFS(детс!A4:A10000,детс!N4:N10000,B376,детс!F4:F10000,AG4)+SUMIFS(культ!A4:A10000,культ!N4:N10000,B376,культ!F4:F10000,AG4)+SUMIFS(спорт!A4:A10000,спорт!N4:N10000,B376,спорт!F4:F10000,AG4)+SUMIFS(лечеб!A4:A10000,лечеб!N4:N10000,B376,лечеб!F4:F10000,AG4)+SUMIFS(Баня!A4:A10000,Баня!N4:N10000,B376,Баня!F4:F10000,AG4)+SUMIFS(Адм!A4:A10000,Адм!N4:N10000,B376,Адм!F4:F10000,AG4)+SUMIFS(С.Х!A4:A9995,С.Х!N4:N9995,B376,С.Х!F4:F9995,AG4)+SUMIFS(новостр!A4:A9999,новостр!M4:M9999,B376,новостр!F4:F9999,AG4)+SUMIFS(авт!A4:A10004,авт!L4:L10004,B376,авт!F4:F10004,AG4)+SUMIFS(ЖС!A4:A10020,ЖС!R4:R10020,B376,ЖС!F4:F10020,AG4)+SUMIFS(Лес!A5:A9992,Лес!K5:K9992,B376,Лес!F5:F9992,AG4)+SUMIFS('степь '!A5:A9998,'степь '!J5:J9998,B376,'степь '!F5:F9998,AG4)+SUMIFS(Пр.откр.тер!A4:A9967,Пр.откр.тер!M4:M9967,B376,Пр.откр.тер!F4:F9967,AG4)</f>
        <v>0</v>
      </c>
      <c r="AH34" s="27">
        <f>SUMIFS(произв!O4:O9995,произв!N4:N9995,B376,произв!F4:F9995,AG4)+SUMIFS(торг!O4:O10000,торг!N4:N10000,B376,торг!F4:F10000,AG4)+SUMIFS(склад!O4:O9995,склад!N4:N9995,B376,склад!F4:F9995,AG4)+SUMIFS('обр '!O4:O9999,'обр '!N4:N9999,B376,'обр '!F4:F9999,AG4)+SUMIFS(детс!O4:O10000,детс!N4:N10000,B376,детс!F4:F10000,AG4)+SUMIFS(культ!O4:O10000,культ!N4:N10000,B376,культ!F4:F10000,AG4)+SUMIFS(спорт!O4:O10000,спорт!N4:N10000,B376,спорт!F4:F10000,AG4)+SUMIFS(лечеб!O4:O10000,лечеб!N4:N10000,B376,лечеб!F4:F10000,AG4)+SUMIFS(Баня!O4:O10000,Баня!N4:N10000,B376,Баня!F4:F10000,AG4)+SUMIFS(Адм!O4:O10000,Адм!N4:N10000,B376,Адм!F4:F10000,AG4)+SUMIFS(С.Х!O4:O9995,С.Х!N4:N9995,B376,С.Х!F4:F9995,AG4)+SUMIFS(новостр!N4:N9999,новостр!M4:M9999,B376,новостр!F4:F9999,AG4)+SUMIFS(авт!K4:K10004,авт!L4:L10004,B376,авт!F4:F10004,AG4)+SUMIFS(ЖС!S4:S10020,ЖС!R4:R10020,B376,ЖС!F4:F10020,AG4)+SUMIFS(Лес!L5:L9992,Лес!K5:K9992,B376,Лес!F5:F9992,AG4)+SUMIFS('степь '!K5:K9998,'степь '!J5:J9998,B376,'степь '!F5:F9998,AG4)+SUMIFS(Пр.откр.тер!N4:N9967,Пр.откр.тер!M4:M9967,B376,Пр.откр.тер!F4:F9967,AG4)</f>
        <v>0</v>
      </c>
      <c r="AI34" s="27">
        <f>SUMIFS(произв!A4:A9995,произв!N4:N9995,B376,произв!F4:F9995,AI4)+SUMIFS(торг!A4:A10000,торг!N4:N10000,B376,торг!F4:F10000,AI4)+SUMIFS(склад!A4:A9995,склад!N4:N9995,B376,склад!F4:F9995,AI4)+SUMIFS('обр '!A4:A9999,'обр '!N4:N9999,B376,'обр '!F4:F9999,AI4)+SUMIFS(детс!A4:A10000,детс!N4:N10000,B376,детс!F4:F10000,AI4)+SUMIFS(культ!A4:A10000,культ!N4:N10000,B376,культ!F4:F10000,AI4)+SUMIFS(спорт!A4:A10000,спорт!N4:N10000,B376,спорт!F4:F10000,AI4)+SUMIFS(лечеб!A4:A10000,лечеб!N4:N10000,B376,лечеб!F4:F10000,AI4)+SUMIFS(Баня!A4:A10000,Баня!N4:N10000,B376,Баня!F4:F10000,AI4)+SUMIFS(Адм!A4:A10000,Адм!N4:N10000,B376,Адм!F4:F10000,AI4)+SUMIFS(С.Х!A4:A9995,С.Х!N4:N9995,B376,С.Х!F4:F9995,AI4)+SUMIFS(новостр!A4:A9999,новостр!M4:M9999,B376,новостр!F4:F9999,AI4)+SUMIFS(авт!A4:A10004,авт!L4:L10004,B376,авт!F4:F10004,AI4)+SUMIFS(ЖС!A4:A10020,ЖС!R4:R10020,B376,ЖС!F4:F10020,AI4)+SUMIFS(Лес!A5:A9992,Лес!K5:K9992,B376,Лес!F5:F9992,AI4)+SUMIFS('степь '!A5:A9998,'степь '!J5:J9998,B376,'степь '!F5:F9998,AI4)+SUMIFS(Пр.откр.тер!A4:A9967,Пр.откр.тер!M4:M9967,B376,Пр.откр.тер!F4:F9967,AI4)</f>
        <v>0</v>
      </c>
      <c r="AJ34" s="27">
        <f>SUMIFS(произв!O4:O9995,произв!N4:N9995,B376,произв!F4:F9995,AI4)+SUMIFS(торг!O4:O10000,торг!N4:N10000,B376,торг!F4:F10000,AI4)+SUMIFS(склад!O4:O9995,склад!N4:N9995,B376,склад!F4:F9995,AI4)+SUMIFS('обр '!O4:O9999,'обр '!N4:N9999,B376,'обр '!F4:F9999,AI4)+SUMIFS(детс!O4:O10000,детс!N4:N10000,B376,детс!F4:F10000,AI4)+SUMIFS(культ!O4:O10000,культ!N4:N10000,B376,культ!F4:F10000,AI4)+SUMIFS(спорт!O4:O10000,спорт!N4:N10000,B376,спорт!F4:F10000,AI4)+SUMIFS(лечеб!O4:O10000,лечеб!N4:N10000,B376,лечеб!F4:F10000,AI4)+SUMIFS(Баня!O4:O10000,Баня!N4:N10000,B376,Баня!F4:F10000,AI4)+SUMIFS(Адм!O4:O10000,Адм!N4:N10000,B376,Адм!F4:F10000,AI4)+SUMIFS(С.Х!O4:O9995,С.Х!N4:N9995,B376,С.Х!F4:F9995,AI4)+SUMIFS(новостр!N4:N9999,новостр!M4:M9999,B376,новостр!F4:F9999,AI4)+SUMIFS(авт!K4:K10004,авт!L4:L10004,B376,авт!F4:F10004,AI4)+SUMIFS(ЖС!S4:S10020,ЖС!R4:R10020,B376,ЖС!F4:F10020,AI4)+SUMIFS(Лес!L5:L9992,Лес!K5:K9992,B376,Лес!F5:F9992,AI4)+SUMIFS('степь '!K5:K9998,'степь '!J5:J9998,B376,'степь '!F5:F9998,AI4)+SUMIFS(Пр.откр.тер!N4:N9967,Пр.откр.тер!M4:M9967,B376,Пр.откр.тер!F4:F9967,AI4)</f>
        <v>0</v>
      </c>
      <c r="AK34" s="27">
        <f>SUMIFS(произв!A4:A9995,произв!N4:N9995,B376,произв!F4:F9995,AK4)+SUMIFS(торг!A4:A10000,торг!N4:N10000,B376,торг!F4:F10000,AK4)+SUMIFS(склад!A4:A9995,склад!N4:N9995,B376,склад!F4:F9995,AK4)+SUMIFS('обр '!A4:A9999,'обр '!N4:N9999,B376,'обр '!F4:F9999,AK4)+SUMIFS(детс!A4:A10000,детс!N4:N10000,B376,детс!F4:F10000,AK4)+SUMIFS(культ!A4:A10000,культ!N4:N10000,B376,культ!F4:F10000,AK4)+SUMIFS(спорт!A4:A10000,спорт!N4:N10000,B376,спорт!F4:F10000,AK4)+SUMIFS(лечеб!A4:A10000,лечеб!N4:N10000,B376,лечеб!F4:F10000,AK4)+SUMIFS(Баня!A4:A10000,Баня!N4:N10000,B376,Баня!F4:F10000,AK4)+SUMIFS(Адм!A4:A10000,Адм!N4:N10000,B376,Адм!F4:F10000,AK4)+SUMIFS(С.Х!A4:A9995,С.Х!N4:N9995,B376,С.Х!F4:F9995,AK4)+SUMIFS(новостр!A4:A9999,новостр!M4:M9999,B376,новостр!F4:F9999,AK4)+SUMIFS(авт!A4:A10004,авт!L4:L10004,B376,авт!F4:F10004,AK4)+SUMIFS(ЖС!A4:A10020,ЖС!R4:R10020,B376,ЖС!F4:F10020,AK4)+SUMIFS(Лес!A5:A9992,Лес!K5:K9992,B376,Лес!F5:F9992,AK4)+SUMIFS('степь '!A5:A9998,'степь '!J5:J9998,B376,'степь '!F5:F9998,AK4)+SUMIFS(Пр.откр.тер!A4:A9967,Пр.откр.тер!M4:M9967,B376,Пр.откр.тер!F4:F9967,AK4)</f>
        <v>0</v>
      </c>
      <c r="AL34" s="27">
        <f>SUMIFS(произв!O4:O9995,произв!N4:N9995,B376,произв!F4:F9995,AK4)+SUMIFS(торг!O4:O10000,торг!N4:N10000,B376,торг!F4:F10000,AK4)+SUMIFS(склад!O4:O9995,склад!N4:N9995,B376,склад!F4:F9995,AK4)+SUMIFS('обр '!O4:O9999,'обр '!N4:N9999,B376,'обр '!F4:F9999,AK4)+SUMIFS(детс!O4:O10000,детс!N4:N10000,B376,детс!F4:F10000,AK4)+SUMIFS(культ!O4:O10000,культ!N4:N10000,B376,культ!F4:F10000,AK4)+SUMIFS(спорт!O4:O10000,спорт!N4:N10000,B376,спорт!F4:F10000,AK4)+SUMIFS(лечеб!O4:O10000,лечеб!N4:N10000,B376,лечеб!F4:F10000,AK4)+SUMIFS(Баня!O4:O10000,Баня!N4:N10000,B376,Баня!F4:F10000,AK4)+SUMIFS(Адм!O4:O10000,Адм!N4:N10000,B376,Адм!F4:F10000,AK4)+SUMIFS(С.Х!O4:O9995,С.Х!N4:N9995,B376,С.Х!F4:F9995,AK4)+SUMIFS(новостр!N4:N9999,новостр!M4:M9999,B376,новостр!F4:F9999,AK4)+SUMIFS(авт!K4:K10004,авт!L4:L10004,B376,авт!F4:F10004,AK4)+SUMIFS(ЖС!S4:S10020,ЖС!R4:R10020,B376,ЖС!F4:F10020,AK4)+SUMIFS(Лес!L5:L9992,Лес!K5:K9992,B376,Лес!F5:F9992,AK4)+SUMIFS('степь '!K5:K9998,'степь '!J5:J9998,B376,'степь '!F5:F9998,AK4)+SUMIFS(Пр.откр.тер!N4:N9967,Пр.откр.тер!M4:M9967,B376,Пр.откр.тер!F4:F9967,AK4)</f>
        <v>0</v>
      </c>
      <c r="AM34" s="27">
        <f>SUMIFS(произв!A4:A9995,произв!N4:N9995,B376,произв!F4:F9995,AM4)+SUMIFS(торг!A4:A10000,торг!N4:N10000,B376,торг!F4:F10000,AM4)+SUMIFS(склад!A4:A9995,склад!N4:N9995,B376,склад!F4:F9995,AM4)+SUMIFS('обр '!A4:A9999,'обр '!N4:N9999,B376,'обр '!F4:F9999,AM4)+SUMIFS(детс!A4:A10000,детс!N4:N10000,B376,детс!F4:F10000,AM4)+SUMIFS(культ!A4:A10000,культ!N4:N10000,B376,культ!F4:F10000,AM4)+SUMIFS(спорт!A4:A10000,спорт!N4:N10000,B376,спорт!F4:F10000,AM4)+SUMIFS(лечеб!A4:A10000,лечеб!N4:N10000,B376,лечеб!F4:F10000,AM4)+SUMIFS(Баня!A4:A10000,Баня!N4:N10000,B376,Баня!F4:F10000,AM4)+SUMIFS(Адм!A4:A10000,Адм!N4:N10000,B376,Адм!F4:F10000,AM4)+SUMIFS(С.Х!A4:A9995,С.Х!N4:N9995,B376,С.Х!F4:F9995,AM4)+SUMIFS(новостр!A4:A9999,новостр!M4:M9999,B376,новостр!F4:F9999,AM4)+SUMIFS(авт!A4:A10004,авт!L4:L10004,B376,авт!F4:F10004,AM4)+SUMIFS(ЖС!A4:A10020,ЖС!R4:R10020,B376,ЖС!F4:F10020,AM4)+SUMIFS(Лес!A5:A9992,Лес!K5:K9992,B376,Лес!F5:F9992,AM4)+SUMIFS('степь '!A5:A9998,'степь '!J5:J9998,B376,'степь '!F5:F9998,AM4)+SUMIFS(Пр.откр.тер!A4:A9967,Пр.откр.тер!M4:M9967,B376,Пр.откр.тер!F4:F9967,AM4)</f>
        <v>0</v>
      </c>
      <c r="AN34" s="27">
        <f>SUMIFS(произв!O4:O9995,произв!N4:N9995,B376,произв!F4:F9995,AM4)+SUMIFS(торг!O4:O10000,торг!N4:N10000,B376,торг!F4:F10000,AM4)+SUMIFS(склад!O4:O9995,склад!N4:N9995,B376,склад!F4:F9995,AM4)+SUMIFS('обр '!O4:O9999,'обр '!N4:N9999,B376,'обр '!F4:F9999,AM4)+SUMIFS(детс!O4:O10000,детс!N4:N10000,B376,детс!F4:F10000,AM4)+SUMIFS(культ!O4:O10000,культ!N4:N10000,B376,культ!F4:F10000,AM4)+SUMIFS(спорт!O4:O10000,спорт!N4:N10000,B376,спорт!F4:F10000,AM4)+SUMIFS(лечеб!O4:O10000,лечеб!N4:N10000,B376,лечеб!F4:F10000,AM4)+SUMIFS(Баня!O4:O10000,Баня!N4:N10000,B376,Баня!F4:F10000,AM4)+SUMIFS(Адм!O4:O10000,Адм!N4:N10000,B376,Адм!F4:F10000,AM4)+SUMIFS(С.Х!O4:O9995,С.Х!N4:N9995,B376,С.Х!F4:F9995,AM4)+SUMIFS(новостр!N4:N9999,новостр!M4:M9999,B376,новостр!F4:F9999,AM4)+SUMIFS(авт!K4:K10004,авт!L4:L10004,B376,авт!F4:F10004,AM4)+SUMIFS(ЖС!S4:S10020,ЖС!R4:R10020,B376,ЖС!F4:F10020,AM4)+SUMIFS(Лес!L5:L9992,Лес!K5:K9992,B376,Лес!F5:F9992,AM4)+SUMIFS('степь '!K5:K9998,'степь '!J5:J9998,B376,'степь '!F5:F9998,AM4)+SUMIFS(Пр.откр.тер!N4:N9967,Пр.откр.тер!M4:M9967,B376,Пр.откр.тер!F4:F9967,AM4)</f>
        <v>0</v>
      </c>
      <c r="AO34" s="27">
        <f>SUMIFS(произв!A4:A9995,произв!N4:N9995,B376,произв!F4:F9995,AO4)+SUMIFS(торг!A4:A10000,торг!N4:N10000,B376,торг!F4:F10000,AO4)+SUMIFS(склад!A4:A9995,склад!N4:N9995,B376,склад!F4:F9995,AO4)+SUMIFS('обр '!A4:A9999,'обр '!N4:N9999,B376,'обр '!F4:F9999,AO4)+SUMIFS(детс!A4:A10000,детс!N4:N10000,B376,детс!F4:F10000,AO4)+SUMIFS(культ!A4:A10000,культ!N4:N10000,B376,культ!F4:F10000,AO4)+SUMIFS(спорт!A4:A10000,спорт!N4:N10000,B376,спорт!F4:F10000,AO4)+SUMIFS(лечеб!A4:A10000,лечеб!N4:N10000,B376,лечеб!F4:F10000,AO4)+SUMIFS(Баня!A4:A10000,Баня!N4:N10000,B376,Баня!F4:F10000,AO4)+SUMIFS(Адм!A4:A10000,Адм!N4:N10000,B376,Адм!F4:F10000,AO4)+SUMIFS(С.Х!A4:A9995,С.Х!N4:N9995,B376,С.Х!F4:F9995,AO4)+SUMIFS(новостр!A4:A9999,новостр!M4:M9999,B376,новостр!F4:F9999,AO4)+SUMIFS(авт!A4:A10004,авт!L4:L10004,B376,авт!F4:F10004,AO4)+SUMIFS(ЖС!A4:A10020,ЖС!R4:R10020,B376,ЖС!F4:F10020,AO4)+SUMIFS(Лес!A5:A9992,Лес!K5:K9992,B376,Лес!F5:F9992,AO4)+SUMIFS('степь '!A5:A9998,'степь '!J5:J9998,B376,'степь '!F5:F9998,AO4)+SUMIFS(Пр.откр.тер!A4:A9967,Пр.откр.тер!M4:M9967,B376,Пр.откр.тер!F4:F9967,AO4)</f>
        <v>0</v>
      </c>
      <c r="AP34" s="27">
        <f>SUMIFS(произв!O4:O9995,произв!N4:N9995,B376,произв!F4:F9995,AO4)+SUMIFS(торг!O4:O10000,торг!N4:N10000,B376,торг!F4:F10000,AO4)+SUMIFS(склад!O4:O9995,склад!N4:N9995,B376,склад!F4:F9995,AO4)+SUMIFS('обр '!O4:O9999,'обр '!N4:N9999,B376,'обр '!F4:F9999,AO4)+SUMIFS(детс!O4:O10000,детс!N4:N10000,B376,детс!F4:F10000,AO4)+SUMIFS(культ!O4:O10000,культ!N4:N10000,B376,культ!F4:F10000,AO4)+SUMIFS(спорт!O4:O10000,спорт!N4:N10000,B376,спорт!F4:F10000,AO4)+SUMIFS(лечеб!O4:O10000,лечеб!N4:N10000,B376,лечеб!F4:F10000,AO4)+SUMIFS(Баня!O4:O10000,Баня!N4:N10000,B376,Баня!F4:F10000,AO4)+SUMIFS(Адм!O4:O10000,Адм!N4:N10000,B376,Адм!F4:F10000,AO4)+SUMIFS(С.Х!O4:O9995,С.Х!N4:N9995,B376,С.Х!F4:F9995,AO4)+SUMIFS(новостр!N4:N9999,новостр!M4:M9999,B376,новостр!F4:F9999,AO4)+SUMIFS(авт!K4:K10004,авт!L4:L10004,B376,авт!F4:F10004,AO4)+SUMIFS(ЖС!S4:S10020,ЖС!R4:R10020,B376,ЖС!F4:F10020,AO4)+SUMIFS(Лес!L5:L9992,Лес!K5:K9992,B376,Лес!F5:F9992,AO4)+SUMIFS('степь '!K5:K9998,'степь '!J5:J9998,B376,'степь '!F5:F9998,AO4)+SUMIFS(Пр.откр.тер!N4:N9967,Пр.откр.тер!M4:M9967,B376,Пр.откр.тер!F4:F9967,AO4)</f>
        <v>0</v>
      </c>
      <c r="AQ34" s="27">
        <f>SUMIFS(произв!A4:A9995,произв!N4:N9995,B376,произв!F4:F9995,AQ4)+SUMIFS(торг!A4:A10000,торг!N4:N10000,B376,торг!F4:F10000,AQ4)+SUMIFS(склад!A4:A9995,склад!N4:N9995,B376,склад!F4:F9995,AQ4)+SUMIFS('обр '!A4:A9999,'обр '!N4:N9999,B376,'обр '!F4:F9999,AQ4)+SUMIFS(детс!A4:A10000,детс!N4:N10000,B376,детс!F4:F10000,AQ4)+SUMIFS(культ!A4:A10000,культ!N4:N10000,B376,культ!F4:F10000,AQ4)+SUMIFS(спорт!A4:A10000,спорт!N4:N10000,B376,спорт!F4:F10000,AQ4)+SUMIFS(лечеб!A4:A10000,лечеб!N4:N10000,B376,лечеб!F4:F10000,AQ4)+SUMIFS(Баня!A4:A10000,Баня!N4:N10000,B376,Баня!F4:F10000,AQ4)+SUMIFS(Адм!A4:A10000,Адм!N4:N10000,B376,Адм!F4:F10000,AQ4)+SUMIFS(С.Х!A4:A9995,С.Х!N4:N9995,B376,С.Х!F4:F9995,AQ4)+SUMIFS(новостр!A4:A9999,новостр!M4:M9999,B376,новостр!F4:F9999,AQ4)+SUMIFS(авт!A4:A10004,авт!L4:L10004,B376,авт!F4:F10004,AQ4)+SUMIFS(ЖС!A4:A10020,ЖС!R4:R10020,B376,ЖС!F4:F10020,AQ4)+SUMIFS(Лес!A5:A9992,Лес!K5:K9992,B376,Лес!F5:F9992,AQ4)+SUMIFS('степь '!A5:A9998,'степь '!J5:J9998,B376,'степь '!F5:F9998,AQ4)+SUMIFS(Пр.откр.тер!A4:A9967,Пр.откр.тер!M4:M9967,B376,Пр.откр.тер!F4:F9967,AQ4)</f>
        <v>0</v>
      </c>
      <c r="AR34" s="27">
        <f>SUMIFS(произв!O4:O9995,произв!N4:N9995,B376,произв!F4:F9995,AQ4)+SUMIFS(торг!O4:O10000,торг!N4:N10000,B376,торг!F4:F10000,AQ4)+SUMIFS(склад!O4:O9995,склад!N4:N9995,B376,склад!F4:F9995,AQ4)+SUMIFS('обр '!O4:O9999,'обр '!N4:N9999,B376,'обр '!F4:F9999,AQ4)+SUMIFS(детс!O4:O10000,детс!N4:N10000,B376,детс!F4:F10000,AQ4)+SUMIFS(культ!O4:O10000,культ!N4:N10000,B376,культ!F4:F10000,AQ4)+SUMIFS(спорт!O4:O10000,спорт!N4:N10000,B376,спорт!F4:F10000,AQ4)+SUMIFS(лечеб!O4:O10000,лечеб!N4:N10000,B376,лечеб!F4:F10000,AQ4)+SUMIFS(Баня!O4:O10000,Баня!N4:N10000,B376,Баня!F4:F10000,AQ4)+SUMIFS(Адм!O4:O10000,Адм!N4:N10000,B376,Адм!F4:F10000,AQ4)+SUMIFS(С.Х!O4:O9995,С.Х!N4:N9995,B376,С.Х!F4:F9995,AQ4)+SUMIFS(новостр!N4:N9999,новостр!M4:M9999,B376,новостр!F4:F9999,AQ4)+SUMIFS(авт!K4:K10004,авт!L4:L10004,B376,авт!F4:F10004,AQ4)+SUMIFS(ЖС!S4:S10020,ЖС!R4:R10020,B376,ЖС!F4:F10020,AQ4)+SUMIFS(Лес!L5:L9992,Лес!K5:K9992,B376,Лес!F5:F9992,AQ4)+SUMIFS('степь '!K5:K9998,'степь '!J5:J9998,B376,'степь '!F5:F9998,AQ4)+SUMIFS(Пр.откр.тер!N4:N9967,Пр.откр.тер!M4:M9967,B376,Пр.откр.тер!F4:F9967,AQ4)</f>
        <v>0</v>
      </c>
      <c r="AS34" s="27">
        <f>SUMIFS(произв!A4:A9995,произв!N4:N9995,B376,произв!F4:F9995,AS4)+SUMIFS(торг!A4:A10000,торг!N4:N10000,B376,торг!F4:F10000,AS4)+SUMIFS(склад!A4:A9995,склад!N4:N9995,B376,склад!F4:F9995,AS4)+SUMIFS('обр '!A4:A9999,'обр '!N4:N9999,B376,'обр '!F4:F9999,AS4)+SUMIFS(детс!A4:A10000,детс!N4:N10000,B376,детс!F4:F10000,AS4)+SUMIFS(культ!A4:A10000,культ!N4:N10000,B376,культ!F4:F10000,AS4)+SUMIFS(спорт!A4:A10000,спорт!N4:N10000,B376,спорт!F4:F10000,AS4)+SUMIFS(лечеб!A4:A10000,лечеб!N4:N10000,B376,лечеб!F4:F10000,AS4)+SUMIFS(Баня!A4:A10000,Баня!N4:N10000,B376,Баня!F4:F10000,AS4)+SUMIFS(Адм!A4:A10000,Адм!N4:N10000,B376,Адм!F4:F10000,AS4)+SUMIFS(С.Х!A4:A9995,С.Х!N4:N9995,B376,С.Х!F4:F9995,AS4)+SUMIFS(новостр!A4:A9999,новостр!M4:M9999,B376,новостр!F4:F9999,AS4)+SUMIFS(авт!A4:A10004,авт!L4:L10004,B376,авт!F4:F10004,AS4)+SUMIFS(ЖС!A4:A10020,ЖС!R4:R10020,B376,ЖС!F4:F10020,AS4)+SUMIFS(Лес!A5:A9992,Лес!K5:K9992,B376,Лес!F5:F9992,AS4)+SUMIFS('степь '!A5:A9998,'степь '!J5:J9998,B376,'степь '!F5:F9998,AS4)+SUMIFS(Пр.откр.тер!A4:A9967,Пр.откр.тер!M4:M9967,B376,Пр.откр.тер!F4:F9967,AS4)</f>
        <v>0</v>
      </c>
      <c r="AT34" s="27">
        <f>SUMIFS(произв!O4:O9995,произв!N4:N9995,B376,произв!F4:F9995,AS4)+SUMIFS(торг!O4:O10000,торг!N4:N10000,B376,торг!F4:F10000,AS4)+SUMIFS(склад!O4:O9995,склад!N4:N9995,B376,склад!F4:F9995,AS4)+SUMIFS('обр '!O4:O9999,'обр '!N4:N9999,B376,'обр '!F4:F9999,AS4)+SUMIFS(детс!O4:O10000,детс!N4:N10000,B376,детс!F4:F10000,AS4)+SUMIFS(культ!O4:O10000,культ!N4:N10000,B376,культ!F4:F10000,AS4)+SUMIFS(спорт!O4:O10000,спорт!N4:N10000,B376,спорт!F4:F10000,AS4)+SUMIFS(лечеб!O4:O10000,лечеб!N4:N10000,B376,лечеб!F4:F10000,AS4)+SUMIFS(Баня!O4:O10000,Баня!N4:N10000,B376,Баня!F4:F10000,AS4)+SUMIFS(Адм!O4:O10000,Адм!N4:N10000,B376,Адм!F4:F10000,AS4)+SUMIFS(С.Х!O4:O9995,С.Х!N4:N9995,B376,С.Х!F4:F9995,AS4)+SUMIFS(новостр!N4:N9999,новостр!M4:M9999,B376,новостр!F4:F9999,AS4)+SUMIFS(авт!K4:K10004,авт!L4:L10004,B376,авт!F4:F10004,AS4)+SUMIFS(ЖС!S4:S10020,ЖС!R4:R10020,B376,ЖС!F4:F10020,AS4)+SUMIFS(Лес!L5:L9992,Лес!K5:K9992,B376,Лес!F5:F9992,AS4)+SUMIFS('степь '!K5:K9998,'степь '!J5:J9998,B376,'степь '!F5:F9998,AS4)+SUMIFS(Пр.откр.тер!N4:N9967,Пр.откр.тер!M4:M9967,B376,Пр.откр.тер!F4:F9967,AS4)</f>
        <v>0</v>
      </c>
      <c r="AU34" s="27">
        <f>SUMIFS(произв!A4:A9995,произв!N4:N9995,B376,произв!F4:F9995,AU4)+SUMIFS(торг!A4:A10000,торг!N4:N10000,B376,торг!F4:F10000,AU4)+SUMIFS(склад!A4:A9995,склад!N4:N9995,B376,склад!F4:F9995,AU4)+SUMIFS('обр '!A4:A9999,'обр '!N4:N9999,B376,'обр '!F4:F9999,AU4)+SUMIFS(детс!A4:A10000,детс!N4:N10000,B376,детс!F4:F10000,AU4)+SUMIFS(культ!A4:A10000,культ!N4:N10000,B376,культ!F4:F10000,AU4)+SUMIFS(спорт!A4:A10000,спорт!N4:N10000,B376,спорт!F4:F10000,AU4)+SUMIFS(лечеб!A4:A10000,лечеб!N4:N10000,B376,лечеб!F4:F10000,AU4)+SUMIFS(Баня!A4:A10000,Баня!N4:N10000,B376,Баня!F4:F10000,AU4)+SUMIFS(Адм!A4:A10000,Адм!N4:N10000,B376,Адм!F4:F10000,AU4)+SUMIFS(С.Х!A4:A9995,С.Х!N4:N9995,B376,С.Х!F4:F9995,AU4)+SUMIFS(новостр!A4:A9999,новостр!M4:M9999,B376,новостр!F4:F9999,AU4)+SUMIFS(авт!A4:A10004,авт!L4:L10004,B376,авт!F4:F10004,AU4)+SUMIFS(ЖС!A4:A10020,ЖС!R4:R10020,B376,ЖС!F4:F10020,AU4)+SUMIFS(Лес!A5:A9992,Лес!K5:K9992,B376,Лес!F5:F9992,AU4)+SUMIFS('степь '!A5:A9998,'степь '!J5:J9998,B376,'степь '!F5:F9998,AU4)+SUMIFS(Пр.откр.тер!A4:A9967,Пр.откр.тер!M4:M9967,B376,Пр.откр.тер!F4:F9967,AU4)</f>
        <v>0</v>
      </c>
      <c r="AV34" s="27">
        <f>SUMIFS(произв!O4:O9995,произв!N4:N9995,B376,произв!F4:F9995,AU4)+SUMIFS(торг!O4:O10000,торг!N4:N10000,B376,торг!F4:F10000,AU4)+SUMIFS(склад!O4:O9995,склад!N4:N9995,B376,склад!F4:F9995,AU4)+SUMIFS('обр '!O4:O9999,'обр '!N4:N9999,B376,'обр '!F4:F9999,AU4)+SUMIFS(детс!O4:O10000,детс!N4:N10000,B376,детс!F4:F10000,AU4)+SUMIFS(культ!O4:O10000,культ!N4:N10000,B376,культ!F4:F10000,AU4)+SUMIFS(спорт!O4:O10000,спорт!N4:N10000,B376,спорт!F4:F10000,AU4)+SUMIFS(лечеб!O4:O10000,лечеб!N4:N10000,B376,лечеб!F4:F10000,AU4)+SUMIFS(Баня!O4:O10000,Баня!N4:N10000,B376,Баня!F4:F10000,AU4)+SUMIFS(Адм!O4:O10000,Адм!N4:N10000,B376,Адм!F4:F10000,AU4)+SUMIFS(С.Х!O4:O9995,С.Х!N4:N9995,B376,С.Х!F4:F9995,AU4)+SUMIFS(новостр!N4:N9999,новостр!M4:M9999,B376,новостр!F4:F9999,AU4)+SUMIFS(авт!K4:K10004,авт!L4:L10004,B376,авт!F4:F10004,AU4)+SUMIFS(ЖС!S4:S10020,ЖС!R4:R10020,B376,ЖС!F4:F10020,AU4)+SUMIFS(Лес!L5:L9992,Лес!K5:K9992,B376,Лес!F5:F9992,AU4)+SUMIFS('степь '!K5:K9998,'степь '!J5:J9998,B376,'степь '!F5:F9998,AU4)+SUMIFS(Пр.откр.тер!N4:N9967,Пр.откр.тер!M4:M9967,B376,Пр.откр.тер!F4:F9967,AU4)</f>
        <v>0</v>
      </c>
    </row>
    <row r="35" spans="1:90" s="136" customFormat="1" ht="20.25" customHeight="1" thickBot="1">
      <c r="A35" s="339" t="s">
        <v>21</v>
      </c>
      <c r="B35" s="234" t="s">
        <v>190</v>
      </c>
      <c r="C35" s="429">
        <f t="shared" si="6"/>
        <v>1</v>
      </c>
      <c r="D35" s="2310">
        <f t="shared" si="3"/>
        <v>0</v>
      </c>
      <c r="E35" s="486">
        <v>1</v>
      </c>
      <c r="F35" s="487">
        <v>0</v>
      </c>
      <c r="G35" s="2352">
        <f>C35/C48*100%</f>
        <v>9.433962264150943E-3</v>
      </c>
      <c r="H35" s="2353">
        <f>D35/D48*100%</f>
        <v>0</v>
      </c>
      <c r="I35" s="461">
        <f>SUMIFS(произв!A4:A9995,произв!N4:N9995,B377,произв!F4:F9995,I4)+SUMIFS(торг!A4:A10000,торг!N4:N10000,B377,торг!F4:F10000,I4)+SUMIFS(склад!A4:A9995,склад!N4:N9995,B377,склад!F4:F9995,I4)+SUMIFS('обр '!A4:A9999,'обр '!N4:N9999,B377,'обр '!F4:F9999,I4)+SUMIFS(детс!A4:A10000,детс!N4:N10000,B377,детс!F4:F10000,I4)+SUMIFS(культ!A4:A10000,культ!N4:N10000,B377,культ!F4:F10000,I4)+SUMIFS(спорт!A4:A10000,спорт!N4:N10000,B377,спорт!F4:F10000,I4)+SUMIFS(лечеб!A4:A10000,лечеб!N4:N10000,B377,лечеб!F4:F10000,I4)+SUMIFS(Баня!A4:A10000,Баня!N4:N10000,B377,Баня!F4:F10000,I4)+SUMIFS(Адм!A4:A10000,Адм!N4:N10000,B377,Адм!F4:F10000,I4)+SUMIFS(С.Х!A4:A9995,С.Х!N4:N9995,B377,С.Х!F4:F9995,I4)+SUMIFS(новостр!A4:A9999,новостр!M4:M9999,B377,новостр!F4:F9999,I4)+SUMIFS(авт!A4:A10004,авт!L4:L10004,B377,авт!F4:F10004,I4)+SUMIFS(ЖС!A4:A10020,ЖС!F4:F10020,I4,ЖС!R4:R10020,B390)+SUMIFS(ЖС!A4:A10020,ЖС!F4:F10020,I4,ЖС!R4:R10020,B391)+SUMIFS(Лес!A5:A9992,Лес!K5:K9992,B377,Лес!F5:F9992,I4)+SUMIFS('степь '!A5:A9998,'степь '!J5:J9998,B377,'степь '!F5:F9998,I4)+SUMIFS(Пр.откр.тер!A4:A9967,Пр.откр.тер!M4:M9967,B377,Пр.откр.тер!F4:F9967,I4)</f>
        <v>0</v>
      </c>
      <c r="J35" s="18">
        <f>SUMIFS(произв!O4:O9995,произв!N4:N9995,B377,произв!F4:F9995,I4)+SUMIFS(торг!O4:O10000,торг!N4:N10000,B377,торг!F4:F10000,I4)+SUMIFS(склад!O4:O9995,склад!N4:N9995,B377,склад!F4:F9995,I4)+SUMIFS('обр '!O4:O9999,'обр '!N4:N9999,B377,'обр '!F4:F9999,I4)+SUMIFS(детс!O4:O10000,детс!N4:N10000,B377,детс!F4:F10000,I4)+SUMIFS(культ!O4:O10000,культ!N4:N10000,B377,культ!F4:F10000,I4)+SUMIFS(спорт!O4:O10000,спорт!N4:N10000,B377,спорт!F4:F10000,I4)+SUMIFS(лечеб!O4:O10000,лечеб!N4:N10000,B377,лечеб!F4:F10000,I4)+SUMIFS(Баня!O4:O10000,Баня!N4:N10000,B377,Баня!F4:F10000,I4)+SUMIFS(Адм!O4:O10000,Адм!N4:N10000,B377,Адм!F4:F10000,I4)+SUMIFS(С.Х!O4:O9995,С.Х!N4:N9995,B377,С.Х!F4:F9995,I4)+SUMIFS(новостр!N4:N9999,новостр!M4:M9999,B377,новостр!F4:F9999,I4)+SUMIFS(авт!K4:K10004,авт!L4:L10004,B377,авт!F4:F10004,I4)+SUMIFS(ЖС!S4:S10020,ЖС!F4:F10020,I4,ЖС!R4:R10020,B390)+SUMIFS(ЖС!S4:S10020,ЖС!F4:F10020,I4,ЖС!R4:R10020,B391)+SUMIFS(Лес!L5:L9992,Лес!K5:K9992,B377,Лес!F5:F9992,I4)+SUMIFS('степь '!K5:K9998,'степь '!J5:J9998,B377,'степь '!F5:F9998,I4)+SUMIFS(Пр.откр.тер!N4:N9967,Пр.откр.тер!M4:M9967,B377,Пр.откр.тер!F4:F9967,I4)</f>
        <v>0</v>
      </c>
      <c r="K35" s="19">
        <f>SUMIFS(произв!A4:A9995,произв!N4:N9995,B377,произв!F4:F9995,K4)+SUMIFS(торг!A4:A10000,торг!N4:N10000,B377,торг!F4:F10000,K4)+SUMIFS(склад!A4:A9995,склад!N4:N9995,B377,склад!F4:F9995,K4)+SUMIFS('обр '!A4:A9999,'обр '!N4:N9999,B377,'обр '!F4:F9999,K4)+SUMIFS(детс!A4:A10000,детс!N4:N10000,B377,детс!F4:F10000,K4)+SUMIFS(культ!A4:A10000,культ!N4:N10000,B377,культ!F4:F10000,K4)+SUMIFS(спорт!A4:A10000,спорт!N4:N10000,B377,спорт!F4:F10000,K4)+SUMIFS(лечеб!A4:A10000,лечеб!N4:N10000,B377,лечеб!F4:F10000,K4)+SUMIFS(Баня!A4:A10000,Баня!N4:N10000,B377,Баня!F4:F10000,K4)+SUMIFS(Адм!A4:A10000,Адм!N4:N10000,B377,Адм!F4:F10000,K4)+SUMIFS(С.Х!A4:A9995,С.Х!N4:N9995,B377,С.Х!F4:F9995,K4)+SUMIFS(новостр!A4:A9999,новостр!M4:M9999,B377,новостр!F4:F9999,K4)+SUMIFS(авт!A4:A10004,авт!L4:L10004,B377,авт!F4:F10004,K4)+SUMIFS(ЖС!A4:A10020,ЖС!F4:F10020,K4,ЖС!R4:R10020,B390)+SUMIFS(ЖС!A4:A10020,ЖС!F4:F10020,K4,ЖС!R4:R10020,B391)+SUMIFS(Лес!A5:A9992,Лес!K5:K9992,B377,Лес!F5:F9992,K4)+SUMIFS('степь '!A5:A9998,'степь '!J5:J9998,B377,'степь '!F5:F9998,K4)+SUMIFS(Пр.откр.тер!A4:A9967,Пр.откр.тер!M4:M9967,B377,Пр.откр.тер!F4:F9967,K4)</f>
        <v>0</v>
      </c>
      <c r="L35" s="20">
        <f>SUMIFS(произв!O4:O9995,произв!N4:N9995,B377,произв!F4:F9995,K4)+SUMIFS(торг!O4:O10000,торг!N4:N10000,B377,торг!F4:F10000,K4)+SUMIFS(склад!O4:O9995,склад!N4:N9995,B377,склад!F4:F9995,K4)+SUMIFS('обр '!O4:O9999,'обр '!N4:N9999,B377,'обр '!F4:F9999,K4)+SUMIFS(детс!O4:O10000,детс!N4:N10000,B377,детс!F4:F10000,K4)+SUMIFS(культ!O4:O10000,культ!N4:N10000,B377,культ!F4:F10000,K4)+SUMIFS(спорт!O4:O10000,спорт!N4:N10000,B377,спорт!F4:F10000,K4)+SUMIFS(лечеб!O4:O10000,лечеб!N4:N10000,B377,лечеб!F4:F10000,K4)+SUMIFS(Баня!O4:O10000,Баня!N4:N10000,B377,Баня!F4:F10000,K4)+SUMIFS(Адм!O4:O10000,Адм!N4:N10000,B377,Адм!F4:F10000,K4)+SUMIFS(С.Х!O4:O9995,С.Х!N4:N9995,B377,С.Х!F4:F9995,K4)+SUMIFS(новостр!N4:N9999,новостр!M4:M9999,B377,новостр!F4:F9999,K4)+SUMIFS(авт!K4:K10004,авт!L4:L10004,B377,авт!F4:F10004,K4)+SUMIFS(ЖС!S4:S10020,ЖС!F4:F10020,K4,ЖС!R4:R10020,B390)+SUMIFS(ЖС!S4:S10020,ЖС!F4:F10020,K4,ЖС!R4:R10020,B391)+SUMIFS(Лес!L5:L9992,Лес!K5:K9992,B377,Лес!F5:F9992,K4)+SUMIFS('степь '!K5:K9998,'степь '!J5:J9998,B377,'степь '!F5:F9998,K4)+SUMIFS(Пр.откр.тер!N4:N9967,Пр.откр.тер!M4:M9967,B377,Пр.откр.тер!F4:F9967,K4)</f>
        <v>0</v>
      </c>
      <c r="M35" s="20">
        <f>SUMIFS(произв!A4:A9995,произв!N4:N9995,B377,произв!F4:F9995,M4)+SUMIFS(торг!A4:A10000,торг!N4:N10000,B377,торг!F4:F10000,M4)+SUMIFS(склад!A4:A9995,склад!N4:N9995,B377,склад!F4:F9995,M4)+SUMIFS('обр '!A4:A9999,'обр '!N4:N9999,B377,'обр '!F4:F9999,M4)+SUMIFS(детс!A4:A10000,детс!N4:N10000,B377,детс!F4:F10000,M4)+SUMIFS(культ!A4:A10000,культ!N4:N10000,B377,культ!F4:F10000,M4)+SUMIFS(спорт!A4:A10000,спорт!N4:N10000,B377,спорт!F4:F10000,M4)+SUMIFS(лечеб!A4:A10000,лечеб!N4:N10000,B377,лечеб!F4:F10000,M4)+SUMIFS(Баня!A4:A10000,Баня!N4:N10000,B377,Баня!F4:F10000,M4)+SUMIFS(Адм!A4:A10000,Адм!N4:N10000,B377,Адм!F4:F10000,M4)+SUMIFS(С.Х!A4:A9995,С.Х!N4:N9995,B377,С.Х!F4:F9995,M4)+SUMIFS(новостр!A4:A9999,новостр!M4:M9999,B377,новостр!F4:F9999,M4)+SUMIFS(авт!A4:A10004,авт!L4:L10004,B377,авт!F4:F10004,M4)+SUMIFS(ЖС!A4:A10020,ЖС!F4:F10020,M4,ЖС!R4:R10020,B390)+SUMIFS(ЖС!A4:A10020,ЖС!F4:F10020,M4,ЖС!R4:R10020,B391)+SUMIFS(Лес!A5:A9992,Лес!K5:K9992,B377,Лес!F5:F9992,M4)+SUMIFS('степь '!A5:A9998,'степь '!J5:J9998,B377,'степь '!F5:F9998,M4)+SUMIFS(Пр.откр.тер!A4:A9967,Пр.откр.тер!M4:M9967,B377,Пр.откр.тер!F4:F9967,M4)</f>
        <v>1</v>
      </c>
      <c r="N35" s="20">
        <f>SUMIFS(произв!O4:O9995,произв!N4:N9995,B377,произв!F4:F9995,M4)+SUMIFS(торг!O4:O10000,торг!N4:N10000,B377,торг!F4:F10000,M4)+SUMIFS(склад!O4:O9995,склад!N4:N9995,B377,склад!F4:F9995,M4)+SUMIFS('обр '!O4:O9999,'обр '!N4:N9999,B377,'обр '!F4:F9999,M4)+SUMIFS(детс!O4:O10000,детс!N4:N10000,B377,детс!F4:F10000,M4)+SUMIFS(культ!O4:O10000,культ!N4:N10000,B377,культ!F4:F10000,M4)+SUMIFS(спорт!O4:O10000,спорт!N4:N10000,B377,спорт!F4:F10000,M4)+SUMIFS(лечеб!O4:O10000,лечеб!N4:N10000,B377,лечеб!F4:F10000,M4)+SUMIFS(Баня!O4:O10000,Баня!N4:N10000,B377,Баня!F4:F10000,M4)+SUMIFS(Адм!O4:O10000,Адм!N4:N10000,B377,Адм!F4:F10000,M4)+SUMIFS(С.Х!O4:O9995,С.Х!N4:N9995,B377,С.Х!F4:F9995,M4)+SUMIFS(новостр!N4:N9999,новостр!M4:M9999,B377,новостр!F4:F9999,M4)+SUMIFS(авт!K4:K10004,авт!L4:L10004,B377,авт!F4:F10004,M4)+SUMIFS(ЖС!S4:S10020,ЖС!F4:F10020,M4,ЖС!R4:R10020,B390)+SUMIFS(ЖС!S4:S10020,ЖС!F4:F10020,M4,ЖС!R4:R10020,B391)+SUMIFS(Лес!L5:L9992,Лес!K5:K9992,B377,Лес!F5:F9992,M4)+SUMIFS('степь '!K5:K9998,'степь '!J5:J9998,B377,'степь '!F5:F9998,M4)+SUMIFS(Пр.откр.тер!N4:N9967,Пр.откр.тер!M4:M9967,B377,Пр.откр.тер!F4:F9967,M4)</f>
        <v>0</v>
      </c>
      <c r="O35" s="20">
        <f>SUMIFS(произв!A4:A9995,произв!N4:N9995,B377,произв!F4:F9995,O4)+SUMIFS(торг!A4:A10000,торг!N4:N10000,B377,торг!F4:F10000,O4)+SUMIFS(склад!A4:A9995,склад!N4:N9995,B377,склад!F4:F9995,O4)+SUMIFS('обр '!A4:A9999,'обр '!N4:N9999,B377,'обр '!F4:F9999,O4)+SUMIFS(детс!A4:A10000,детс!N4:N10000,B377,детс!F4:F10000,O4)+SUMIFS(культ!A4:A10000,культ!N4:N10000,B377,культ!F4:F10000,O4)+SUMIFS(спорт!A4:A10000,спорт!N4:N10000,B377,спорт!F4:F10000,O4)+SUMIFS(лечеб!A4:A10000,лечеб!N4:N10000,B377,лечеб!F4:F10000,O4)+SUMIFS(Баня!A4:A10000,Баня!N4:N10000,B377,Баня!F4:F10000,O4)+SUMIFS(Адм!A4:A10000,Адм!N4:N10000,B377,Адм!F4:F10000,O4)+SUMIFS(С.Х!A4:A9995,С.Х!N4:N9995,B377,С.Х!F4:F9995,O4)+SUMIFS(новостр!A4:A9999,новостр!M4:M9999,B377,новостр!F4:F9999,O4)+SUMIFS(авт!A4:A10004,авт!L4:L10004,B377,авт!F4:F10004,O4)+SUMIFS(ЖС!A4:A10020,ЖС!F4:F10020,O4,ЖС!R4:R10020,B390)+SUMIFS(ЖС!A4:A10020,ЖС!F4:F10020,O4,ЖС!R4:R10020,B391)+SUMIFS(Лес!A5:A9992,Лес!K5:K9992,B377,Лес!F5:F9992,O4)+SUMIFS('степь '!A5:A9998,'степь '!J5:J9998,B377,'степь '!F5:F9998,O4)+SUMIFS(Пр.откр.тер!A4:A9967,Пр.откр.тер!M4:M9967,B377,Пр.откр.тер!F4:F9967,O4)</f>
        <v>0</v>
      </c>
      <c r="P35" s="20">
        <f>SUMIFS(произв!O4:O9995,произв!N4:N9995,B377,произв!F4:F9995,O4)+SUMIFS(торг!O4:O10000,торг!N4:N10000,B377,торг!F4:F10000,O4)+SUMIFS(склад!O4:O9995,склад!N4:N9995,B377,склад!F4:F9995,O4)+SUMIFS('обр '!O4:O9999,'обр '!N4:N9999,B377,'обр '!F4:F9999,O4)+SUMIFS(детс!O4:O10000,детс!N4:N10000,B377,детс!F4:F10000,O4)+SUMIFS(культ!O4:O10000,культ!N4:N10000,B377,культ!F4:F10000,O4)+SUMIFS(спорт!O4:O10000,спорт!N4:N10000,B377,спорт!F4:F10000,O4)+SUMIFS(лечеб!O4:O10000,лечеб!N4:N10000,B377,лечеб!F4:F10000,O4)+SUMIFS(Баня!O4:O10000,Баня!N4:N10000,B377,Баня!F4:F10000,O4)+SUMIFS(Адм!O4:O10000,Адм!N4:N10000,B377,Адм!F4:F10000,O4)+SUMIFS(С.Х!O4:O9995,С.Х!N4:N9995,B377,С.Х!F4:F9995,O4)+SUMIFS(новостр!N4:N9999,новостр!M4:M9999,B377,новостр!F4:F9999,O4)+SUMIFS(авт!K4:K10004,авт!L4:L10004,B377,авт!F4:F10004,O4)+SUMIFS(ЖС!S4:S10020,ЖС!F4:F10020,O4,ЖС!R4:R10020,B390)+SUMIFS(ЖС!S4:S10020,ЖС!F4:F10020,O4,ЖС!R4:R10020,B391)+SUMIFS(Лес!L5:L9992,Лес!K5:K9992,B377,Лес!F5:F9992,O4)+SUMIFS('степь '!K5:K9998,'степь '!J5:J9998,B377,'степь '!F5:F9998,O4)+SUMIFS(Пр.откр.тер!N4:N9967,Пр.откр.тер!M4:M9967,B377,Пр.откр.тер!F4:F9967,O4)</f>
        <v>0</v>
      </c>
      <c r="Q35" s="20">
        <f>SUMIFS(произв!A4:A9995,произв!N4:N9995,B377,произв!F4:F9995,Q4)+SUMIFS(торг!A4:A10000,торг!N4:N10000,B377,торг!F4:F10000,Q4)+SUMIFS(склад!A4:A9995,склад!N4:N9995,B377,склад!F4:F9995,Q4)+SUMIFS('обр '!A4:A9999,'обр '!N4:N9999,B377,'обр '!F4:F9999,Q4)+SUMIFS(детс!A4:A10000,детс!N4:N10000,B377,детс!F4:F10000,Q4)+SUMIFS(культ!A4:A10000,культ!N4:N10000,B377,культ!F4:F10000,Q4)+SUMIFS(спорт!A4:A10000,спорт!N4:N10000,B377,спорт!F4:F10000,Q4)+SUMIFS(лечеб!A4:A10000,лечеб!N4:N10000,B377,лечеб!F4:F10000,Q4)+SUMIFS(Баня!A4:A10000,Баня!N4:N10000,B377,Баня!F4:F10000,Q4)+SUMIFS(Адм!A4:A10000,Адм!N4:N10000,B377,Адм!F4:F10000,Q4)+SUMIFS(С.Х!A4:A9995,С.Х!N4:N9995,B377,С.Х!F4:F9995,Q4)+SUMIFS(новостр!A4:A9999,новостр!M4:M9999,B377,новостр!F4:F9999,Q4)+SUMIFS(авт!A4:A10004,авт!L4:L10004,B377,авт!F4:F10004,Q4)+SUMIFS(ЖС!A4:A10020,ЖС!F4:F10020,Q4,ЖС!R4:R10020,B390)+SUMIFS(ЖС!A4:A10020,ЖС!F4:F10020,Q4,ЖС!R4:R10020,B391)+SUMIFS(Лес!A5:A9992,Лес!K5:K9992,B377,Лес!F5:F9992,Q4)+SUMIFS('степь '!A5:A9998,'степь '!J5:J9998,B377,'степь '!F5:F9998,Q4)+SUMIFS(Пр.откр.тер!A4:A9967,Пр.откр.тер!M4:M9967,B377,Пр.откр.тер!F4:F9967,Q4)</f>
        <v>0</v>
      </c>
      <c r="R35" s="20">
        <f>SUMIFS(произв!O4:O9995,произв!N4:N9995,B377,произв!F4:F9995,Q4)+SUMIFS(торг!O4:O10000,торг!N4:N10000,B377,торг!F4:F10000,Q4)+SUMIFS(склад!O4:O9995,склад!N4:N9995,B377,склад!F4:F9995,Q4)+SUMIFS('обр '!O4:O9999,'обр '!N4:N9999,B377,'обр '!F4:F9999,Q4)+SUMIFS(детс!O4:O10000,детс!N4:N10000,B377,детс!F4:F10000,Q4)+SUMIFS(культ!O4:O10000,культ!N4:N10000,B377,культ!F4:F10000,Q4)+SUMIFS(спорт!O4:O10000,спорт!N4:N10000,B377,спорт!F4:F10000,Q4)+SUMIFS(лечеб!O4:O10000,лечеб!N4:N10000,B377,лечеб!F4:F10000,Q4)+SUMIFS(Баня!O4:O10000,Баня!N4:N10000,B377,Баня!F4:F10000,Q4)+SUMIFS(Адм!O4:O10000,Адм!N4:N10000,B377,Адм!F4:F10000,Q4)+SUMIFS(С.Х!O4:O9995,С.Х!N4:N9995,B377,С.Х!F4:F9995,Q4)+SUMIFS(новостр!N4:N9999,новостр!M4:M9999,B377,новостр!F4:F9999,Q4)+SUMIFS(авт!K4:K10004,авт!L4:L10004,B377,авт!F4:F10004,Q4)+SUMIFS(ЖС!S4:S10020,ЖС!F4:F10020,Q4,ЖС!R4:R10020,B390)+SUMIFS(ЖС!S4:S10020,ЖС!F4:F10020,Q4,ЖС!R4:R10020,B391)+SUMIFS(Лес!L5:L9992,Лес!K5:K9992,B377,Лес!F5:F9992,Q4)+SUMIFS('степь '!K5:K9998,'степь '!J5:J9998,B377,'степь '!F5:F9998,Q4)+SUMIFS(Пр.откр.тер!N4:N9967,Пр.откр.тер!M4:M9967,B377,Пр.откр.тер!F4:F9967,Q4)</f>
        <v>0</v>
      </c>
      <c r="S35" s="20">
        <f>SUMIFS(произв!A4:A9995,произв!N4:N9995,B377,произв!F4:F9995,S4)+SUMIFS(торг!A4:A10000,торг!N4:N10000,B377,торг!F4:F10000,S4)+SUMIFS(склад!A4:A9995,склад!N4:N9995,B377,склад!F4:F9995,S4)+SUMIFS('обр '!A4:A9999,'обр '!N4:N9999,B377,'обр '!F4:F9999,S4)+SUMIFS(детс!A4:A10000,детс!N4:N10000,B377,детс!F4:F10000,S4)+SUMIFS(культ!A4:A10000,культ!N4:N10000,B377,культ!F4:F10000,S4)+SUMIFS(спорт!A4:A10000,спорт!N4:N10000,B377,спорт!F4:F10000,S4)+SUMIFS(лечеб!A4:A10000,лечеб!N4:N10000,B377,лечеб!F4:F10000,S4)+SUMIFS(Баня!A4:A10000,Баня!N4:N10000,B377,Баня!F4:F10000,S4)+SUMIFS(Адм!A4:A10000,Адм!N4:N10000,B377,Адм!F4:F10000,S4)+SUMIFS(С.Х!A4:A9995,С.Х!N4:N9995,B377,С.Х!F4:F9995,S4)+SUMIFS(новостр!A4:A9999,новостр!M4:M9999,B377,новостр!F4:F9999,S4)+SUMIFS(авт!A4:A10004,авт!L4:L10004,B377,авт!F4:F10004,S4)+SUMIFS(ЖС!A4:A10020,ЖС!F4:F10020,S4,ЖС!R4:R10020,B390)+SUMIFS(ЖС!A4:A10020,ЖС!F4:F10020,S4,ЖС!R4:R10020,B391)+SUMIFS(Лес!A5:A9992,Лес!K5:K9992,B377,Лес!F5:F9992,S4)+SUMIFS('степь '!A5:A9998,'степь '!J5:J9998,B377,'степь '!F5:F9998,S4)+SUMIFS(Пр.откр.тер!A4:A9967,Пр.откр.тер!M4:M9967,B377,Пр.откр.тер!F4:F9967,S4)</f>
        <v>0</v>
      </c>
      <c r="T35" s="20">
        <f>SUMIFS(произв!O4:O9995,произв!N4:N9995,B377,произв!F4:F9995,S4)+SUMIFS(торг!O4:O10000,торг!N4:N10000,B377,торг!F4:F10000,S4)+SUMIFS(склад!O4:O9995,склад!N4:N9995,B377,склад!F4:F9995,S4)+SUMIFS('обр '!O4:O9999,'обр '!N4:N9999,B377,'обр '!F4:F9999,S4)+SUMIFS(детс!O4:O10000,детс!N4:N10000,B377,детс!F4:F10000,S4)+SUMIFS(культ!O4:O10000,культ!N4:N10000,B377,культ!F4:F10000,S4)+SUMIFS(спорт!O4:O10000,спорт!N4:N10000,B377,спорт!F4:F10000,S4)+SUMIFS(лечеб!O4:O10000,лечеб!N4:N10000,B377,лечеб!F4:F10000,S4)+SUMIFS(Баня!O4:O10000,Баня!N4:N10000,B377,Баня!F4:F10000,S4)+SUMIFS(Адм!O4:O10000,Адм!N4:N10000,B377,Адм!F4:F10000,S4)+SUMIFS(С.Х!O4:O9995,С.Х!N4:N9995,B377,С.Х!F4:F9995,S4)+SUMIFS(новостр!N4:N9999,новостр!M4:M9999,B377,новостр!F4:F9999,S4)+SUMIFS(авт!K4:K10004,авт!L4:L10004,B377,авт!F4:F10004,S4)+SUMIFS(ЖС!S4:S10020,ЖС!F4:F10020,S4,ЖС!R4:R10020,B390)+SUMIFS(ЖС!S4:S10020,ЖС!F4:F10020,S4,ЖС!R4:R10020,B391)+SUMIFS(Лес!L5:L9992,Лес!K5:K9992,B377,Лес!F5:F9992,S4)+SUMIFS('степь '!K5:K9998,'степь '!J5:J9998,B377,'степь '!F5:F9998,S4)+SUMIFS(Пр.откр.тер!N4:N9967,Пр.откр.тер!M4:M9967,B377,Пр.откр.тер!F4:F9967,S4)</f>
        <v>0</v>
      </c>
      <c r="U35" s="20">
        <f>SUMIFS(произв!A4:A9995,произв!N4:N9995,B377,произв!F4:F9995,U4)+SUMIFS(торг!A4:A10000,торг!N4:N10000,B377,торг!F4:F10000,U4)+SUMIFS(склад!A4:A9995,склад!N4:N9995,B377,склад!F4:F9995,U4)+SUMIFS('обр '!A4:A9999,'обр '!N4:N9999,B377,'обр '!F4:F9999,U4)+SUMIFS(детс!A4:A10000,детс!N4:N10000,B377,детс!F4:F10000,U4)+SUMIFS(культ!A4:A10000,культ!N4:N10000,B377,культ!F4:F10000,U4)+SUMIFS(спорт!A4:A10000,спорт!N4:N10000,B377,спорт!F4:F10000,U4)+SUMIFS(лечеб!A4:A10000,лечеб!N4:N10000,B377,лечеб!F4:F10000,U4)+SUMIFS(Баня!A4:A10000,Баня!N4:N10000,B377,Баня!F4:F10000,U4)+SUMIFS(Адм!A4:A10000,Адм!N4:N10000,B377,Адм!F4:F10000,U4)+SUMIFS(С.Х!A4:A9995,С.Х!N4:N9995,B377,С.Х!F4:F9995,U4)+SUMIFS(новостр!A4:A9999,новостр!M4:M9999,B377,новостр!F4:F9999,U4)+SUMIFS(авт!A4:A10004,авт!L4:L10004,B377,авт!F4:F10004,U4)+SUMIFS(ЖС!A4:A10020,ЖС!F4:F10020,U4,ЖС!R4:R10020,B390)+SUMIFS(ЖС!A4:A10020,ЖС!F4:F10020,U4,ЖС!R4:R10020,B391)+SUMIFS(Лес!A5:A9992,Лес!K5:K9992,B377,Лес!F5:F9992,U4)+SUMIFS('степь '!A5:A9998,'степь '!J5:J9998,B377,'степь '!F5:F9998,U4)+SUMIFS(Пр.откр.тер!A4:A9967,Пр.откр.тер!M4:M9967,B377,Пр.откр.тер!F4:F9967,U4)</f>
        <v>0</v>
      </c>
      <c r="V35" s="20">
        <f>SUMIFS(произв!O4:O9995,произв!N4:N9995,B377,произв!F4:F9995,U4)+SUMIFS(торг!O4:O10000,торг!N4:N10000,B377,торг!F4:F10000,U4)+SUMIFS(склад!O4:O9995,склад!N4:N9995,B377,склад!F4:F9995,U4)+SUMIFS('обр '!O4:O9999,'обр '!N4:N9999,B377,'обр '!F4:F9999,U4)+SUMIFS(детс!O4:O10000,детс!N4:N10000,B377,детс!F4:F10000,U4)+SUMIFS(культ!O4:O10000,культ!N4:N10000,B377,культ!F4:F10000,U4)+SUMIFS(спорт!O4:O10000,спорт!N4:N10000,B377,спорт!F4:F10000,U4)+SUMIFS(лечеб!O4:O10000,лечеб!N4:N10000,B377,лечеб!F4:F10000,U4)+SUMIFS(Баня!O4:O10000,Баня!N4:N10000,B377,Баня!F4:F10000,U4)+SUMIFS(Адм!O4:O10000,Адм!N4:N10000,B377,Адм!F4:F10000,U4)+SUMIFS(С.Х!O4:O9995,С.Х!N4:N9995,B377,С.Х!F4:F9995,U4)+SUMIFS(новостр!N4:N9999,новостр!M4:M9999,B377,новостр!F4:F9999,U4)+SUMIFS(авт!K4:K10004,авт!L4:L10004,B377,авт!F4:F10004,U4)+SUMIFS(ЖС!S4:S10020,ЖС!F4:F10020,U4,ЖС!R4:R10020,B390)+SUMIFS(ЖС!S4:S10020,ЖС!F4:F10020,U4,ЖС!R4:R10020,B391)+SUMIFS(Лес!L5:L9992,Лес!K5:K9992,B377,Лес!F5:F9992,U4)+SUMIFS('степь '!K5:K9998,'степь '!J5:J9998,B377,'степь '!F5:F9998,U4)+SUMIFS(Пр.откр.тер!N4:N9967,Пр.откр.тер!M4:M9967,B377,Пр.откр.тер!F4:F9967,U4)</f>
        <v>0</v>
      </c>
      <c r="W35" s="20">
        <f>SUMIFS(произв!A4:A9995,произв!N4:N9995,B377,произв!F4:F9995,W4)+SUMIFS(торг!A4:A10000,торг!N4:N10000,B377,торг!F4:F10000,W4)+SUMIFS(склад!A4:A9995,склад!N4:N9995,B377,склад!F4:F9995,W4)+SUMIFS('обр '!A4:A9999,'обр '!N4:N9999,B377,'обр '!F4:F9999,W4)+SUMIFS(детс!A4:A10000,детс!N4:N10000,B377,детс!F4:F10000,W4)+SUMIFS(культ!A4:A10000,культ!N4:N10000,B377,культ!F4:F10000,W4)+SUMIFS(спорт!A4:A10000,спорт!N4:N10000,B377,спорт!F4:F10000,W4)+SUMIFS(лечеб!A4:A10000,лечеб!N4:N10000,B377,лечеб!F4:F10000,W4)+SUMIFS(Баня!A4:A10000,Баня!N4:N10000,B377,Баня!F4:F10000,W4)+SUMIFS(Адм!A4:A10000,Адм!N4:N10000,B377,Адм!F4:F10000,W4)+SUMIFS(С.Х!A4:A9995,С.Х!N4:N9995,B377,С.Х!F4:F9995,W4)+SUMIFS(новостр!A4:A9999,новостр!M4:M9999,B377,новостр!F4:F9999,W4)+SUMIFS(авт!A4:A10004,авт!L4:L10004,B377,авт!F4:F10004,W4)+SUMIFS(ЖС!A4:A10020,ЖС!F4:F10020,W4,ЖС!R4:R10020,B390)+SUMIFS(ЖС!A4:A10020,ЖС!F4:F10020,W4,ЖС!R4:R10020,B391)+SUMIFS(Лес!A5:A9992,Лес!K5:K9992,B377,Лес!F5:F9992,W4)+SUMIFS('степь '!A5:A9998,'степь '!J5:J9998,B377,'степь '!F5:F9998,W4)+SUMIFS(Пр.откр.тер!A4:A9967,Пр.откр.тер!M4:M9967,B377,Пр.откр.тер!F4:F9967,W4)</f>
        <v>0</v>
      </c>
      <c r="X35" s="20">
        <f>SUMIFS(произв!O4:O9995,произв!N4:N9995,B377,произв!F4:F9995,W4)+SUMIFS(торг!O4:O10000,торг!N4:N10000,B377,торг!F4:F10000,W4)+SUMIFS(склад!O4:O9995,склад!N4:N9995,B377,склад!F4:F9995,W4)+SUMIFS('обр '!O4:O9999,'обр '!N4:N9999,B377,'обр '!F4:F9999,W4)+SUMIFS(детс!O4:O10000,детс!N4:N10000,B377,детс!F4:F10000,W4)+SUMIFS(культ!O4:O10000,культ!N4:N10000,B377,культ!F4:F10000,W4)+SUMIFS(спорт!O4:O10000,спорт!N4:N10000,B377,спорт!F4:F10000,W4)+SUMIFS(лечеб!O4:O10000,лечеб!N4:N10000,B377,лечеб!F4:F10000,W4)+SUMIFS(Баня!O4:O10000,Баня!N4:N10000,B377,Баня!F4:F10000,W4)+SUMIFS(Адм!O4:O10000,Адм!N4:N10000,B377,Адм!F4:F10000,W4)+SUMIFS(С.Х!O4:O9995,С.Х!N4:N9995,B377,С.Х!F4:F9995,W4)+SUMIFS(новостр!N4:N9999,новостр!M4:M9999,B377,новостр!F4:F9999,W4)+SUMIFS(авт!K4:K10004,авт!L4:L10004,B377,авт!F4:F10004,W4)+SUMIFS(ЖС!S4:S10020,ЖС!F4:F10020,W4,ЖС!R4:R10020,B390)+SUMIFS(ЖС!S4:S10020,ЖС!F4:F10020,W4,ЖС!R4:R10020,B391)+SUMIFS(Лес!L5:L9992,Лес!K5:K9992,B377,Лес!F5:F9992,W4)+SUMIFS('степь '!K5:K9998,'степь '!J5:J9998,B377,'степь '!F5:F9998,W4)+SUMIFS(Пр.откр.тер!N4:N9967,Пр.откр.тер!M4:M9967,B377,Пр.откр.тер!F4:F9967,W4)</f>
        <v>0</v>
      </c>
      <c r="Y35" s="20">
        <f>SUMIFS(произв!A4:A9995,произв!N4:N9995,B377,произв!F4:F9995,Y4)+SUMIFS(торг!A4:A10000,торг!N4:N10000,B377,торг!F4:F10000,Y4)+SUMIFS(склад!A4:A9995,склад!N4:N9995,B377,склад!F4:F9995,Y4)+SUMIFS('обр '!A4:A9999,'обр '!N4:N9999,B377,'обр '!F4:F9999,Y4)+SUMIFS(детс!A4:A10000,детс!N4:N10000,B377,детс!F4:F10000,Y4)+SUMIFS(культ!A4:A10000,культ!N4:N10000,B377,культ!F4:F10000,Y4)+SUMIFS(спорт!A4:A10000,спорт!N4:N10000,B377,спорт!F4:F10000,Y4)+SUMIFS(лечеб!A4:A10000,лечеб!N4:N10000,B377,лечеб!F4:F10000,Y4)+SUMIFS(Баня!A4:A10000,Баня!N4:N10000,B377,Баня!F4:F10000,Y4)+SUMIFS(Адм!A4:A10000,Адм!N4:N10000,B377,Адм!F4:F10000,Y4)+SUMIFS(С.Х!A4:A9995,С.Х!N4:N9995,B377,С.Х!F4:F9995,Y4)+SUMIFS(новостр!A4:A9999,новостр!M4:M9999,B377,новостр!F4:F9999,Y4)+SUMIFS(авт!A4:A10004,авт!L4:L10004,B377,авт!F4:F10004,Y4)+SUMIFS(ЖС!A4:A10020,ЖС!F4:F10020,Y4,ЖС!R4:R10020,B390)+SUMIFS(ЖС!A4:A10020,ЖС!F4:F10020,Y4,ЖС!R4:R10020,B391)+SUMIFS(Лес!A5:A9992,Лес!K5:K9992,B377,Лес!F5:F9992,Y4)+SUMIFS('степь '!A5:A9998,'степь '!J5:J9998,B377,'степь '!F5:F9998,Y4)+SUMIFS(Пр.откр.тер!A4:A9967,Пр.откр.тер!M4:M9967,B377,Пр.откр.тер!F4:F9967,Y4)</f>
        <v>0</v>
      </c>
      <c r="Z35" s="20">
        <f>SUMIFS(произв!O4:O9995,произв!N4:N9995,B377,произв!F4:F9995,Y4)+SUMIFS(торг!O4:O10000,торг!N4:N10000,B377,торг!F4:F10000,Y4)+SUMIFS(склад!O4:O9995,склад!N4:N9995,B377,склад!F4:F9995,Y4)+SUMIFS('обр '!O4:O9999,'обр '!N4:N9999,B377,'обр '!F4:F9999,Y4)+SUMIFS(детс!O4:O10000,детс!N4:N10000,B377,детс!F4:F10000,Y4)+SUMIFS(культ!O4:O10000,культ!N4:N10000,B377,культ!F4:F10000,Y4)+SUMIFS(спорт!O4:O10000,спорт!N4:N10000,B377,спорт!F4:F10000,Y4)+SUMIFS(лечеб!O4:O10000,лечеб!N4:N10000,B377,лечеб!F4:F10000,Y4)+SUMIFS(Баня!O4:O10000,Баня!N4:N10000,B377,Баня!F4:F10000,Y4)+SUMIFS(Адм!O4:O10000,Адм!N4:N10000,B377,Адм!F4:F10000,Y4)+SUMIFS(С.Х!O4:O9995,С.Х!N4:N9995,B377,С.Х!F4:F9995,Y4)+SUMIFS(новостр!N4:N9999,новостр!M4:M9999,B377,новостр!F4:F9999,Y4)+SUMIFS(авт!K4:K10004,авт!L4:L10004,B377,авт!F4:F10004,Y4)+SUMIFS(ЖС!S4:S10020,ЖС!F4:F10020,Y4,ЖС!R4:R10020,B390)+SUMIFS(ЖС!S4:S10020,ЖС!F4:F10020,Y4,ЖС!R4:R10020,B391)+SUMIFS(Лес!L5:L9992,Лес!K5:K9992,B377,Лес!F5:F9992,Y4)+SUMIFS('степь '!K5:K9998,'степь '!J5:J9998,B377,'степь '!F5:F9998,Y4)+SUMIFS(Пр.откр.тер!N4:N9967,Пр.откр.тер!M4:M9967,B377,Пр.откр.тер!F4:F9967,Y4)</f>
        <v>0</v>
      </c>
      <c r="AA35" s="21">
        <f t="shared" si="0"/>
        <v>0</v>
      </c>
      <c r="AB35" s="21">
        <f t="shared" si="0"/>
        <v>0</v>
      </c>
      <c r="AC35" s="20">
        <f>SUMIFS(произв!A4:A9995,произв!N4:N9995,B377,произв!F4:F9995,AC4)+SUMIFS(торг!A4:A10000,торг!N4:N10000,B377,торг!F4:F10000,AC4)+SUMIFS(склад!A4:A9995,склад!N4:N9995,B377,склад!F4:F9995,AC4)+SUMIFS('обр '!A4:A9999,'обр '!N4:N9999,B377,'обр '!F4:F9999,AC4)+SUMIFS(детс!A4:A10000,детс!N4:N10000,B377,детс!F4:F10000,AC4)+SUMIFS(культ!A4:A10000,культ!N4:N10000,B377,культ!F4:F10000,AC4)+SUMIFS(спорт!A4:A10000,спорт!N4:N10000,B377,спорт!F4:F10000,AC4)+SUMIFS(лечеб!A4:A10000,лечеб!N4:N10000,B377,лечеб!F4:F10000,AC4)+SUMIFS(Баня!A4:A10000,Баня!N4:N10000,B377,Баня!F4:F10000,AC4)+SUMIFS(Адм!A4:A10000,Адм!N4:N10000,B377,Адм!F4:F10000,AC4)+SUMIFS(С.Х!A4:A9995,С.Х!N4:N9995,B377,С.Х!F4:F9995,AC4)+SUMIFS(новостр!A4:A9999,новостр!M4:M9999,B377,новостр!F4:F9999,AC4)+SUMIFS(авт!A4:A10004,авт!L4:L10004,B377,авт!F4:F10004,AC4)+SUMIFS(ЖС!A4:A10020,ЖС!F4:F10020,AC4,ЖС!R4:R10020,B390)+SUMIFS(ЖС!A4:A10020,ЖС!F4:F10020,AC4,ЖС!R4:R10020,B391)+SUMIFS(Лес!A5:A9992,Лес!K5:K9992,B377,Лес!F5:F9992,AC4)+SUMIFS('степь '!A5:A9998,'степь '!J5:J9998,B377,'степь '!F5:F9998,AC4)+SUMIFS(Пр.откр.тер!A4:A9967,Пр.откр.тер!M4:M9967,B377,Пр.откр.тер!F4:F9967,AC4)</f>
        <v>0</v>
      </c>
      <c r="AD35" s="20">
        <f>SUMIFS(произв!O4:O9995,произв!N4:N9995,B377,произв!F4:F9995,AC4)+SUMIFS(торг!O4:O10000,торг!N4:N10000,B377,торг!F4:F10000,AC4)+SUMIFS(склад!O4:O9995,склад!N4:N9995,B377,склад!F4:F9995,AC4)+SUMIFS('обр '!O4:O9999,'обр '!N4:N9999,B377,'обр '!F4:F9999,AC4)+SUMIFS(детс!O4:O10000,детс!N4:N10000,B377,детс!F4:F10000,AC4)+SUMIFS(культ!O4:O10000,культ!N4:N10000,B377,культ!F4:F10000,AC4)+SUMIFS(спорт!O4:O10000,спорт!N4:N10000,B377,спорт!F4:F10000,AC4)+SUMIFS(лечеб!O4:O10000,лечеб!N4:N10000,B377,лечеб!F4:F10000,AC4)+SUMIFS(Баня!O4:O10000,Баня!N4:N10000,B377,Баня!F4:F10000,AC4)+SUMIFS(Адм!O4:O10000,Адм!N4:N10000,B377,Адм!F4:F10000,AC4)+SUMIFS(С.Х!O4:O9995,С.Х!N4:N9995,B377,С.Х!F4:F9995,AC4)+SUMIFS(новостр!N4:N9999,новостр!M4:M9999,B377,новостр!F4:F9999,AC4)+SUMIFS(авт!K4:K10004,авт!L4:L10004,B377,авт!F4:F10004,AC4)+SUMIFS(ЖС!S4:S10020,ЖС!F4:F10020,AC4,ЖС!R4:R10020,B390)+SUMIFS(ЖС!S4:S10020,ЖС!F4:F10020,AC4,ЖС!R4:R10020,B391)+SUMIFS(Лес!L5:L9992,Лес!K5:K9992,B377,Лес!F5:F9992,AC4)+SUMIFS('степь '!K5:K9998,'степь '!J5:J9998,B377,'степь '!F5:F9998,AC4)+SUMIFS(Пр.откр.тер!N4:N9967,Пр.откр.тер!M4:M9967,B377,Пр.откр.тер!F4:F9967,AC4)</f>
        <v>0</v>
      </c>
      <c r="AE35" s="20">
        <f>SUMIFS(произв!A4:A9995,произв!N4:N9995,B377,произв!F4:F9995,AE4)+SUMIFS(торг!A4:A10000,торг!N4:N10000,B377,торг!F4:F10000,AE4)+SUMIFS(склад!A4:A9995,склад!N4:N9995,B377,склад!F4:F9995,AE4)+SUMIFS('обр '!A4:A9999,'обр '!N4:N9999,B377,'обр '!F4:F9999,AE4)+SUMIFS(детс!A4:A10000,детс!N4:N10000,B377,детс!F4:F10000,AE4)+SUMIFS(культ!A4:A10000,культ!N4:N10000,B377,культ!F4:F10000,AE4)+SUMIFS(спорт!A4:A10000,спорт!N4:N10000,B377,спорт!F4:F10000,AE4)+SUMIFS(лечеб!A4:A10000,лечеб!N4:N10000,B377,лечеб!F4:F10000,AE4)+SUMIFS(Баня!A4:A10000,Баня!N4:N10000,B377,Баня!F4:F10000,AE4)+SUMIFS(Адм!A4:A10000,Адм!N4:N10000,B377,Адм!F4:F10000,AE4)+SUMIFS(С.Х!A4:A9995,С.Х!N4:N9995,B377,С.Х!F4:F9995,AE4)+SUMIFS(новостр!A4:A9999,новостр!M4:M9999,B377,новостр!F4:F9999,AE4)+SUMIFS(авт!A4:A10004,авт!L4:L10004,B377,авт!F4:F10004,AE4)+SUMIFS(ЖС!A4:A10020,ЖС!F4:F10020,AE4,ЖС!R4:R10020,B390)+SUMIFS(ЖС!A4:A10020,ЖС!F4:F10020,AE4,ЖС!R4:R10020,B391)+SUMIFS(Лес!A5:A9992,Лес!K5:K9992,B377,Лес!F5:F9992,AE4)+SUMIFS('степь '!A5:A9998,'степь '!J5:J9998,B377,'степь '!F5:F9998,AE4)+SUMIFS(Пр.откр.тер!A4:A9967,Пр.откр.тер!M4:M9967,B377,Пр.откр.тер!F4:F9967,AE4)</f>
        <v>0</v>
      </c>
      <c r="AF35" s="20">
        <f>SUMIFS(произв!O4:O9995,произв!N4:N9995,B377,произв!F4:F9995,AE4)+SUMIFS(торг!O4:O10000,торг!N4:N10000,B377,торг!F4:F10000,AE4)+SUMIFS(склад!O4:O9995,склад!N4:N9995,B377,склад!F4:F9995,AE4)+SUMIFS('обр '!O4:O9999,'обр '!N4:N9999,B377,'обр '!F4:F9999,AE4)+SUMIFS(детс!O4:O10000,детс!N4:N10000,B377,детс!F4:F10000,AE4)+SUMIFS(культ!O4:O10000,культ!N4:N10000,B377,культ!F4:F10000,AE4)+SUMIFS(спорт!O4:O10000,спорт!N4:N10000,B377,спорт!F4:F10000,AE4)+SUMIFS(лечеб!O4:O10000,лечеб!N4:N10000,B377,лечеб!F4:F10000,AE4)+SUMIFS(Баня!O4:O10000,Баня!N4:N10000,B377,Баня!F4:F10000,AE4)+SUMIFS(Адм!O4:O10000,Адм!N4:N10000,B377,Адм!F4:F10000,AE4)+SUMIFS(С.Х!O4:O9995,С.Х!N4:N9995,B377,С.Х!F4:F9995,AE4)+SUMIFS(новостр!N4:N9999,новостр!M4:M9999,B377,новостр!F4:F9999,AE4)+SUMIFS(авт!K4:K10004,авт!L4:L10004,B377,авт!F4:F10004,AE4)+SUMIFS(ЖС!S4:S10020,ЖС!F4:F10020,AE4,ЖС!R4:R10020,B390)+SUMIFS(ЖС!S4:S10020,ЖС!F4:F10020,AE4,ЖС!R4:R10020,B391)+SUMIFS(Лес!L5:L9992,Лес!K5:K9992,B377,Лес!F5:F9992,AE4)+SUMIFS('степь '!K5:K9998,'степь '!J5:J9998,B377,'степь '!F5:F9998,AE4)+SUMIFS(Пр.откр.тер!N4:N9967,Пр.откр.тер!M4:M9967,B377,Пр.откр.тер!F4:F9967,AE4)</f>
        <v>0</v>
      </c>
      <c r="AG35" s="20">
        <f>SUMIFS(произв!A4:A9995,произв!N4:N9995,B377,произв!F4:F9995,AG4)+SUMIFS(торг!A4:A10000,торг!N4:N10000,B377,торг!F4:F10000,AG4)+SUMIFS(склад!A4:A9995,склад!N4:N9995,B377,склад!F4:F9995,AG4)+SUMIFS('обр '!A4:A9999,'обр '!N4:N9999,B377,'обр '!F4:F9999,AG4)+SUMIFS(детс!A4:A10000,детс!N4:N10000,B377,детс!F4:F10000,AG4)+SUMIFS(культ!A4:A10000,культ!N4:N10000,B377,культ!F4:F10000,AG4)+SUMIFS(спорт!A4:A10000,спорт!N4:N10000,B377,спорт!F4:F10000,AG4)+SUMIFS(лечеб!A4:A10000,лечеб!N4:N10000,B377,лечеб!F4:F10000,AG4)+SUMIFS(Баня!A4:A10000,Баня!N4:N10000,B377,Баня!F4:F10000,AG4)+SUMIFS(Адм!A4:A10000,Адм!N4:N10000,B377,Адм!F4:F10000,AG4)+SUMIFS(С.Х!A4:A9995,С.Х!N4:N9995,B377,С.Х!F4:F9995,AG4)+SUMIFS(новостр!A4:A9999,новостр!M4:M9999,B377,новостр!F4:F9999,AG4)+SUMIFS(авт!A4:A10004,авт!L4:L10004,B377,авт!F4:F10004,AG4)+SUMIFS(ЖС!A4:A10020,ЖС!F4:F10020,AG4,ЖС!R4:R10020,B390)+SUMIFS(ЖС!A4:A10020,ЖС!F4:F10020,AG4,ЖС!R4:R10020,B391)+SUMIFS(Лес!A5:A9992,Лес!K5:K9992,B377,Лес!F5:F9992,AG4)+SUMIFS('степь '!A5:A9998,'степь '!J5:J9998,B377,'степь '!F5:F9998,AG4)+SUMIFS(Пр.откр.тер!A4:A9967,Пр.откр.тер!M4:M9967,B377,Пр.откр.тер!F4:F9967,AG4)</f>
        <v>0</v>
      </c>
      <c r="AH35" s="20">
        <f>SUMIFS(произв!O4:O9995,произв!N4:N9995,B377,произв!F4:F9995,AG4)+SUMIFS(торг!O4:O10000,торг!N4:N10000,B377,торг!F4:F10000,AG4)+SUMIFS(склад!O4:O9995,склад!N4:N9995,B377,склад!F4:F9995,AG4)+SUMIFS('обр '!O4:O9999,'обр '!N4:N9999,B377,'обр '!F4:F9999,AG4)+SUMIFS(детс!O4:O10000,детс!N4:N10000,B377,детс!F4:F10000,AG4)+SUMIFS(культ!O4:O10000,культ!N4:N10000,B377,культ!F4:F10000,AG4)+SUMIFS(спорт!O4:O10000,спорт!N4:N10000,B377,спорт!F4:F10000,AG4)+SUMIFS(лечеб!O4:O10000,лечеб!N4:N10000,B377,лечеб!F4:F10000,AG4)+SUMIFS(Баня!O4:O10000,Баня!N4:N10000,B377,Баня!F4:F10000,AG4)+SUMIFS(Адм!O4:O10000,Адм!N4:N10000,B377,Адм!F4:F10000,AG4)+SUMIFS(С.Х!O4:O9995,С.Х!N4:N9995,B377,С.Х!F4:F9995,AG4)+SUMIFS(новостр!N4:N9999,новостр!M4:M9999,B377,новостр!F4:F9999,AG4)+SUMIFS(авт!K4:K10004,авт!L4:L10004,B377,авт!F4:F10004,AG4)+SUMIFS(ЖС!S4:S10020,ЖС!F4:F10020,AG4,ЖС!R4:R10020,B390)+SUMIFS(ЖС!S4:S10020,ЖС!F4:F10020,AG4,ЖС!R4:R10020,B391)+SUMIFS(Лес!L5:L9992,Лес!K5:K9992,B377,Лес!F5:F9992,AG4)+SUMIFS('степь '!K5:K9998,'степь '!J5:J9998,B377,'степь '!F5:F9998,AG4)+SUMIFS(Пр.откр.тер!N4:N9967,Пр.откр.тер!M4:M9967,B377,Пр.откр.тер!F4:F9967,AG4)</f>
        <v>0</v>
      </c>
      <c r="AI35" s="20">
        <f>SUMIFS(произв!A4:A9995,произв!N4:N9995,B377,произв!F4:F9995,AI4)+SUMIFS(торг!A4:A10000,торг!N4:N10000,B377,торг!F4:F10000,AI4)+SUMIFS(склад!A4:A9995,склад!N4:N9995,B377,склад!F4:F9995,AI4)+SUMIFS('обр '!A4:A9999,'обр '!N4:N9999,B377,'обр '!F4:F9999,AI4)+SUMIFS(детс!A4:A10000,детс!N4:N10000,B377,детс!F4:F10000,AI4)+SUMIFS(культ!A4:A10000,культ!N4:N10000,B377,культ!F4:F10000,AI4)+SUMIFS(спорт!A4:A10000,спорт!N4:N10000,B377,спорт!F4:F10000,AI4)+SUMIFS(лечеб!A4:A10000,лечеб!N4:N10000,B377,лечеб!F4:F10000,AI4)+SUMIFS(Баня!A4:A10000,Баня!N4:N10000,B377,Баня!F4:F10000,AI4)+SUMIFS(Адм!A4:A10000,Адм!N4:N10000,B377,Адм!F4:F10000,AI4)+SUMIFS(С.Х!A4:A9995,С.Х!N4:N9995,B377,С.Х!F4:F9995,AI4)+SUMIFS(новостр!A4:A9999,новостр!M4:M9999,B377,новостр!F4:F9999,AI4)+SUMIFS(авт!A4:A10004,авт!L4:L10004,B377,авт!F4:F10004,AI4)+SUMIFS(ЖС!A4:A10020,ЖС!F4:F10020,AI4,ЖС!R4:R10020,B390)+SUMIFS(ЖС!A4:A10020,ЖС!F4:F10020,AI4,ЖС!R4:R10020,B391)+SUMIFS(Лес!A5:A9992,Лес!K5:K9992,B377,Лес!F5:F9992,AI4)+SUMIFS('степь '!A5:A9998,'степь '!J5:J9998,B377,'степь '!F5:F9998,AI4)+SUMIFS(Пр.откр.тер!A4:A9967,Пр.откр.тер!M4:M9967,B377,Пр.откр.тер!F4:F9967,AI4)</f>
        <v>0</v>
      </c>
      <c r="AJ35" s="20">
        <f>SUMIFS(произв!O4:O9995,произв!N4:N9995,B377,произв!F4:F9995,AI4)+SUMIFS(торг!O4:O10000,торг!N4:N10000,B377,торг!F4:F10000,AI4)+SUMIFS(склад!O4:O9995,склад!N4:N9995,B377,склад!F4:F9995,AI4)+SUMIFS('обр '!O4:O9999,'обр '!N4:N9999,B377,'обр '!F4:F9999,AI4)+SUMIFS(детс!O4:O10000,детс!N4:N10000,B377,детс!F4:F10000,AI4)+SUMIFS(культ!O4:O10000,культ!N4:N10000,B377,культ!F4:F10000,AI4)+SUMIFS(спорт!O4:O10000,спорт!N4:N10000,B377,спорт!F4:F10000,AI4)+SUMIFS(лечеб!O4:O10000,лечеб!N4:N10000,B377,лечеб!F4:F10000,AI4)+SUMIFS(Баня!O4:O10000,Баня!N4:N10000,B377,Баня!F4:F10000,AI4)+SUMIFS(Адм!O4:O10000,Адм!N4:N10000,B377,Адм!F4:F10000,AI4)+SUMIFS(С.Х!O4:O9995,С.Х!N4:N9995,B377,С.Х!F4:F9995,AI4)+SUMIFS(новостр!N4:N9999,новостр!M4:M9999,B377,новостр!F4:F9999,AI4)+SUMIFS(авт!K4:K10004,авт!L4:L10004,B377,авт!F4:F10004,AI4)+SUMIFS(ЖС!S4:S10020,ЖС!F4:F10020,AI4,ЖС!R4:R10020,B390)+SUMIFS(ЖС!S4:S10020,ЖС!F4:F10020,AI4,ЖС!R4:R10020,B391)+SUMIFS(Лес!L5:L9992,Лес!K5:K9992,B377,Лес!F5:F9992,AI4)+SUMIFS('степь '!K5:K9998,'степь '!J5:J9998,B377,'степь '!F5:F9998,AI4)+SUMIFS(Пр.откр.тер!N4:N9967,Пр.откр.тер!M4:M9967,B377,Пр.откр.тер!F4:F9967,AI4)</f>
        <v>0</v>
      </c>
      <c r="AK35" s="20">
        <f>SUMIFS(произв!A4:A9995,произв!N4:N9995,B377,произв!F4:F9995,AK4)+SUMIFS(торг!A4:A10000,торг!N4:N10000,B377,торг!F4:F10000,AK4)+SUMIFS(склад!A4:A9995,склад!N4:N9995,B377,склад!F4:F9995,AK4)+SUMIFS('обр '!A4:A9999,'обр '!N4:N9999,B377,'обр '!F4:F9999,AK4)+SUMIFS(детс!A4:A10000,детс!N4:N10000,B377,детс!F4:F10000,AK4)+SUMIFS(культ!A4:A10000,культ!N4:N10000,B377,культ!F4:F10000,AK4)+SUMIFS(спорт!A4:A10000,спорт!N4:N10000,B377,спорт!F4:F10000,AK4)+SUMIFS(лечеб!A4:A10000,лечеб!N4:N10000,B377,лечеб!F4:F10000,AK4)+SUMIFS(Баня!A4:A10000,Баня!N4:N10000,B377,Баня!F4:F10000,AK4)+SUMIFS(Адм!A4:A10000,Адм!N4:N10000,B377,Адм!F4:F10000,AK4)+SUMIFS(С.Х!A4:A9995,С.Х!N4:N9995,B377,С.Х!F4:F9995,AK4)+SUMIFS(новостр!A4:A9999,новостр!M4:M9999,B377,новостр!F4:F9999,AK4)+SUMIFS(авт!A4:A10004,авт!L4:L10004,B377,авт!F4:F10004,AK4)+SUMIFS(ЖС!A4:A10020,ЖС!F4:F10020,AK4,ЖС!R4:R10020,B390)+SUMIFS(ЖС!A4:A10020,ЖС!F4:F10020,AK4,ЖС!R4:R10020,B391)+SUMIFS(Лес!A5:A9992,Лес!K5:K9992,B377,Лес!F5:F9992,AK4)+SUMIFS('степь '!A5:A9998,'степь '!J5:J9998,B377,'степь '!F5:F9998,AK4)+SUMIFS(Пр.откр.тер!A4:A9967,Пр.откр.тер!M4:M9967,B377,Пр.откр.тер!F4:F9967,AK4)</f>
        <v>0</v>
      </c>
      <c r="AL35" s="20">
        <f>SUMIFS(произв!O4:O9995,произв!N4:N9995,B377,произв!F4:F9995,AK4)+SUMIFS(торг!O4:O10000,торг!N4:N10000,B377,торг!F4:F10000,AK4)+SUMIFS(склад!O4:O9995,склад!N4:N9995,B377,склад!F4:F9995,AK4)+SUMIFS('обр '!O4:O9999,'обр '!N4:N9999,B377,'обр '!F4:F9999,AK4)+SUMIFS(детс!O4:O10000,детс!N4:N10000,B377,детс!F4:F10000,AK4)+SUMIFS(культ!O4:O10000,культ!N4:N10000,B377,культ!F4:F10000,AK4)+SUMIFS(спорт!O4:O10000,спорт!N4:N10000,B377,спорт!F4:F10000,AK4)+SUMIFS(лечеб!O4:O10000,лечеб!N4:N10000,B377,лечеб!F4:F10000,AK4)+SUMIFS(Баня!O4:O10000,Баня!N4:N10000,B377,Баня!F4:F10000,AK4)+SUMIFS(Адм!O4:O10000,Адм!N4:N10000,B377,Адм!F4:F10000,AK4)+SUMIFS(С.Х!O4:O9995,С.Х!N4:N9995,B377,С.Х!F4:F9995,AK4)+SUMIFS(новостр!N4:N9999,новостр!M4:M9999,B377,новостр!F4:F9999,AK4)+SUMIFS(авт!K4:K10004,авт!L4:L10004,B377,авт!F4:F10004,AK4)+SUMIFS(ЖС!S4:S10020,ЖС!F4:F10020,AK4,ЖС!R4:R10020,B390)+SUMIFS(ЖС!S4:S10020,ЖС!F4:F10020,AK4,ЖС!R4:R10020,B391)+SUMIFS(Лес!L5:L9992,Лес!K5:K9992,B377,Лес!F5:F9992,AK4)+SUMIFS('степь '!K5:K9998,'степь '!J5:J9998,B377,'степь '!F5:F9998,AK4)+SUMIFS(Пр.откр.тер!N4:N9967,Пр.откр.тер!M4:M9967,B377,Пр.откр.тер!F4:F9967,AK4)</f>
        <v>0</v>
      </c>
      <c r="AM35" s="20">
        <f>SUMIFS(произв!A4:A9995,произв!N4:N9995,B377,произв!F4:F9995,AM4)+SUMIFS(торг!A4:A10000,торг!N4:N10000,B377,торг!F4:F10000,AM4)+SUMIFS(склад!A4:A9995,склад!N4:N9995,B377,склад!F4:F9995,AM4)+SUMIFS('обр '!A4:A9999,'обр '!N4:N9999,B377,'обр '!F4:F9999,AM4)+SUMIFS(детс!A4:A10000,детс!N4:N10000,B377,детс!F4:F10000,AM4)+SUMIFS(культ!A4:A10000,культ!N4:N10000,B377,культ!F4:F10000,AM4)+SUMIFS(спорт!A4:A10000,спорт!N4:N10000,B377,спорт!F4:F10000,AM4)+SUMIFS(лечеб!A4:A10000,лечеб!N4:N10000,B377,лечеб!F4:F10000,AM4)+SUMIFS(Баня!A4:A10000,Баня!N4:N10000,B377,Баня!F4:F10000,AM4)+SUMIFS(Адм!A4:A10000,Адм!N4:N10000,B377,Адм!F4:F10000,AM4)+SUMIFS(С.Х!A4:A9995,С.Х!N4:N9995,B377,С.Х!F4:F9995,AM4)+SUMIFS(новостр!A4:A9999,новостр!M4:M9999,B377,новостр!F4:F9999,AM4)+SUMIFS(авт!A4:A10004,авт!L4:L10004,B377,авт!F4:F10004,AM4)+SUMIFS(ЖС!A4:A10020,ЖС!F4:F10020,AM4,ЖС!R4:R10020,B390)+SUMIFS(ЖС!A4:A10020,ЖС!F4:F10020,AM4,ЖС!R4:R10020,B391)+SUMIFS(Лес!A5:A9992,Лес!K5:K9992,B377,Лес!F5:F9992,AM4)+SUMIFS('степь '!A5:A9998,'степь '!J5:J9998,B377,'степь '!F5:F9998,AM4)+SUMIFS(Пр.откр.тер!A4:A9967,Пр.откр.тер!M4:M9967,B377,Пр.откр.тер!F4:F9967,AM4)</f>
        <v>0</v>
      </c>
      <c r="AN35" s="20">
        <f>SUMIFS(произв!O4:O9995,произв!N4:N9995,B377,произв!F4:F9995,AM4)+SUMIFS(торг!O4:O10000,торг!N4:N10000,B377,торг!F4:F10000,AM4)+SUMIFS(склад!O4:O9995,склад!N4:N9995,B377,склад!F4:F9995,AM4)+SUMIFS('обр '!O4:O9999,'обр '!N4:N9999,B377,'обр '!F4:F9999,AM4)+SUMIFS(детс!O4:O10000,детс!N4:N10000,B377,детс!F4:F10000,AM4)+SUMIFS(культ!O4:O10000,культ!N4:N10000,B377,культ!F4:F10000,AM4)+SUMIFS(спорт!O4:O10000,спорт!N4:N10000,B377,спорт!F4:F10000,AM4)+SUMIFS(лечеб!O4:O10000,лечеб!N4:N10000,B377,лечеб!F4:F10000,AM4)+SUMIFS(Баня!O4:O10000,Баня!N4:N10000,B377,Баня!F4:F10000,AM4)+SUMIFS(Адм!O4:O10000,Адм!N4:N10000,B377,Адм!F4:F10000,AM4)+SUMIFS(С.Х!O4:O9995,С.Х!N4:N9995,B377,С.Х!F4:F9995,AM4)+SUMIFS(новостр!N4:N9999,новостр!M4:M9999,B377,новостр!F4:F9999,AM4)+SUMIFS(авт!K4:K10004,авт!L4:L10004,B377,авт!F4:F10004,AM4)+SUMIFS(ЖС!S4:S10020,ЖС!F4:F10020,AM4,ЖС!R4:R10020,B390)+SUMIFS(ЖС!S4:S10020,ЖС!F4:F10020,AM4,ЖС!R4:R10020,B391)+SUMIFS(Лес!L5:L9992,Лес!K5:K9992,B377,Лес!F5:F9992,AM4)+SUMIFS('степь '!K5:K9998,'степь '!J5:J9998,B377,'степь '!F5:F9998,AM4)+SUMIFS(Пр.откр.тер!N4:N9967,Пр.откр.тер!M4:M9967,B377,Пр.откр.тер!F4:F9967,AM4)</f>
        <v>0</v>
      </c>
      <c r="AO35" s="20">
        <f>SUMIFS(произв!A4:A9995,произв!N4:N9995,B377,произв!F4:F9995,AO4)+SUMIFS(торг!A4:A10000,торг!N4:N10000,B377,торг!F4:F10000,AO4)+SUMIFS(склад!A4:A9995,склад!N4:N9995,B377,склад!F4:F9995,AO4)+SUMIFS('обр '!A4:A9999,'обр '!N4:N9999,B377,'обр '!F4:F9999,AO4)+SUMIFS(детс!A4:A10000,детс!N4:N10000,B377,детс!F4:F10000,AO4)+SUMIFS(культ!A4:A10000,культ!N4:N10000,B377,культ!F4:F10000,AO4)+SUMIFS(спорт!A4:A10000,спорт!N4:N10000,B377,спорт!F4:F10000,AO4)+SUMIFS(лечеб!A4:A10000,лечеб!N4:N10000,B377,лечеб!F4:F10000,AO4)+SUMIFS(Баня!A4:A10000,Баня!N4:N10000,B377,Баня!F4:F10000,AO4)+SUMIFS(Адм!A4:A10000,Адм!N4:N10000,B377,Адм!F4:F10000,AO4)+SUMIFS(С.Х!A4:A9995,С.Х!N4:N9995,B377,С.Х!F4:F9995,AO4)+SUMIFS(новостр!A4:A9999,новостр!M4:M9999,B377,новостр!F4:F9999,AO4)+SUMIFS(авт!A4:A10004,авт!L4:L10004,B377,авт!F4:F10004,AO4)+SUMIFS(ЖС!A4:A10020,ЖС!F4:F10020,AO4,ЖС!R4:R10020,B390)+SUMIFS(ЖС!A4:A10020,ЖС!F4:F10020,AO4,ЖС!R4:R10020,B391)+SUMIFS(Лес!A5:A9992,Лес!K5:K9992,B377,Лес!F5:F9992,AO4)+SUMIFS('степь '!A5:A9998,'степь '!J5:J9998,B377,'степь '!F5:F9998,AO4)+SUMIFS(Пр.откр.тер!A4:A9967,Пр.откр.тер!M4:M9967,B377,Пр.откр.тер!F4:F9967,AO4)</f>
        <v>0</v>
      </c>
      <c r="AP35" s="20">
        <f>SUMIFS(произв!O4:O9995,произв!N4:N9995,B377,произв!F4:F9995,AO4)+SUMIFS(торг!O4:O10000,торг!N4:N10000,B377,торг!F4:F10000,AO4)+SUMIFS(склад!O4:O9995,склад!N4:N9995,B377,склад!F4:F9995,AO4)+SUMIFS('обр '!O4:O9999,'обр '!N4:N9999,B377,'обр '!F4:F9999,AO4)+SUMIFS(детс!O4:O10000,детс!N4:N10000,B377,детс!F4:F10000,AO4)+SUMIFS(культ!O4:O10000,культ!N4:N10000,B377,культ!F4:F10000,AO4)+SUMIFS(спорт!O4:O10000,спорт!N4:N10000,B377,спорт!F4:F10000,AO4)+SUMIFS(лечеб!O4:O10000,лечеб!N4:N10000,B377,лечеб!F4:F10000,AO4)+SUMIFS(Баня!O4:O10000,Баня!N4:N10000,B377,Баня!F4:F10000,AO4)+SUMIFS(Адм!O4:O10000,Адм!N4:N10000,B377,Адм!F4:F10000,AO4)+SUMIFS(С.Х!O4:O9995,С.Х!N4:N9995,B377,С.Х!F4:F9995,AO4)+SUMIFS(новостр!N4:N9999,новостр!M4:M9999,B377,новостр!F4:F9999,AO4)+SUMIFS(авт!K4:K10004,авт!L4:L10004,B377,авт!F4:F10004,AO4)+SUMIFS(ЖС!S4:S10020,ЖС!F4:F10020,AO4,ЖС!R4:R10020,B390)+SUMIFS(ЖС!S4:S10020,ЖС!F4:F10020,AO4,ЖС!R4:R10020,B391)+SUMIFS(Лес!L5:L9992,Лес!K5:K9992,B377,Лес!F5:F9992,AO4)+SUMIFS('степь '!K5:K9998,'степь '!J5:J9998,B377,'степь '!F5:F9998,AO4)+SUMIFS(Пр.откр.тер!N4:N9967,Пр.откр.тер!M4:M9967,B377,Пр.откр.тер!F4:F9967,AO4)</f>
        <v>0</v>
      </c>
      <c r="AQ35" s="20">
        <f>SUMIFS(произв!A4:A9995,произв!N4:N9995,B377,произв!F4:F9995,AQ4)+SUMIFS(торг!A4:A10000,торг!N4:N10000,B377,торг!F4:F10000,AQ4)+SUMIFS(склад!A4:A9995,склад!N4:N9995,B377,склад!F4:F9995,AQ4)+SUMIFS('обр '!A4:A9999,'обр '!N4:N9999,B377,'обр '!F4:F9999,AQ4)+SUMIFS(детс!A4:A10000,детс!N4:N10000,B377,детс!F4:F10000,AQ4)+SUMIFS(культ!A4:A10000,культ!N4:N10000,B377,культ!F4:F10000,AQ4)+SUMIFS(спорт!A4:A10000,спорт!N4:N10000,B377,спорт!F4:F10000,AQ4)+SUMIFS(лечеб!A4:A10000,лечеб!N4:N10000,B377,лечеб!F4:F10000,AQ4)+SUMIFS(Баня!A4:A10000,Баня!N4:N10000,B377,Баня!F4:F10000,AQ4)+SUMIFS(Адм!A4:A10000,Адм!N4:N10000,B377,Адм!F4:F10000,AQ4)+SUMIFS(С.Х!A4:A9995,С.Х!N4:N9995,B377,С.Х!F4:F9995,AQ4)+SUMIFS(новостр!A4:A9999,новостр!M4:M9999,B377,новостр!F4:F9999,AQ4)+SUMIFS(авт!A4:A10004,авт!L4:L10004,B377,авт!F4:F10004,AQ4)+SUMIFS(ЖС!A4:A10020,ЖС!F4:F10020,AQ4,ЖС!R4:R10020,B390)+SUMIFS(ЖС!A4:A10020,ЖС!F4:F10020,AQ4,ЖС!R4:R10020,B391)+SUMIFS(Лес!A5:A9992,Лес!K5:K9992,B377,Лес!F5:F9992,AQ4)+SUMIFS('степь '!A5:A9998,'степь '!J5:J9998,B377,'степь '!F5:F9998,AQ4)+SUMIFS(Пр.откр.тер!A4:A9967,Пр.откр.тер!M4:M9967,B377,Пр.откр.тер!F4:F9967,AQ4)</f>
        <v>0</v>
      </c>
      <c r="AR35" s="112">
        <f>SUMIFS(произв!O4:O9995,произв!N4:N9995,B377,произв!F4:F9995,AQ4)+SUMIFS(торг!O4:O10000,торг!N4:N10000,B377,торг!F4:F10000,AQ4)+SUMIFS(склад!O4:O9995,склад!N4:N9995,B377,склад!F4:F9995,AQ4)+SUMIFS('обр '!O4:O9999,'обр '!N4:N9999,B377,'обр '!F4:F9999,AQ4)+SUMIFS(детс!O4:O10000,детс!N4:N10000,B377,детс!F4:F10000,AQ4)+SUMIFS(культ!O4:O10000,культ!N4:N10000,B377,культ!F4:F10000,AQ4)+SUMIFS(спорт!O4:O10000,спорт!N4:N10000,B377,спорт!F4:F10000,AQ4)+SUMIFS(лечеб!O4:O10000,лечеб!N4:N10000,B377,лечеб!F4:F10000,AQ4)+SUMIFS(Баня!O4:O10000,Баня!N4:N10000,B377,Баня!F4:F10000,AQ4)+SUMIFS(Адм!O4:O10000,Адм!N4:N10000,B377,Адм!F4:F10000,AQ4)+SUMIFS(С.Х!O4:O9995,С.Х!N4:N9995,B377,С.Х!F4:F9995,AQ4)+SUMIFS(новостр!N4:N9999,новостр!M4:M9999,B377,новостр!F4:F9999,AQ4)+SUMIFS(авт!K4:K10004,авт!L4:L10004,B377,авт!F4:F10004,AQ4)+SUMIFS(ЖС!S4:S10020,ЖС!F4:F10020,AQ4,ЖС!R4:R10020,B390)+SUMIFS(ЖС!S4:S10020,ЖС!F4:F10020,AQ4,ЖС!R4:R10020,B391)+SUMIFS(Лес!L5:L9992,Лес!K5:K9992,B377,Лес!F5:F9992,AQ4)+SUMIFS('степь '!K5:K9998,'степь '!J5:J9998,B377,'степь '!F5:F9998,AQ4)+SUMIFS(Пр.откр.тер!N4:N9967,Пр.откр.тер!M4:M9967,B377,Пр.откр.тер!F4:F9967,AQ4)</f>
        <v>0</v>
      </c>
      <c r="AS35" s="112">
        <f>SUMIFS(произв!A4:A9995,произв!N4:N9995,B377,произв!F4:F9995,AS4)+SUMIFS(торг!A4:A10000,торг!N4:N10000,B377,торг!F4:F10000,AS4)+SUMIFS(склад!A4:A9995,склад!N4:N9995,B377,склад!F4:F9995,AS4)+SUMIFS('обр '!A4:A9999,'обр '!N4:N9999,B377,'обр '!F4:F9999,AS4)+SUMIFS(детс!A4:A10000,детс!N4:N10000,B377,детс!F4:F10000,AS4)+SUMIFS(культ!A4:A10000,культ!N4:N10000,B377,культ!F4:F10000,AS4)+SUMIFS(спорт!A4:A10000,спорт!N4:N10000,B377,спорт!F4:F10000,AS4)+SUMIFS(лечеб!A4:A10000,лечеб!N4:N10000,B377,лечеб!F4:F10000,AS4)+SUMIFS(Баня!A4:A10000,Баня!N4:N10000,B377,Баня!F4:F10000,AS4)+SUMIFS(Адм!A4:A10000,Адм!N4:N10000,B377,Адм!F4:F10000,AS4)+SUMIFS(С.Х!A4:A9995,С.Х!N4:N9995,B377,С.Х!F4:F9995,AS4)+SUMIFS(новостр!A4:A9999,новостр!M4:M9999,B377,новостр!F4:F9999,AS4)+SUMIFS(авт!A4:A10004,авт!L4:L10004,B377,авт!F4:F10004,AS4)+SUMIFS(ЖС!A4:A10020,ЖС!F4:F10020,AS4,ЖС!R4:R10020,B390)+SUMIFS(ЖС!A4:A10020,ЖС!F4:F10020,AS4,ЖС!R4:R10020,B391)+SUMIFS(Лес!A5:A9992,Лес!K5:K9992,B377,Лес!F5:F9992,AS4)+SUMIFS('степь '!A5:A9998,'степь '!J5:J9998,B377,'степь '!F5:F9998,AS4)+SUMIFS(Пр.откр.тер!A4:A9967,Пр.откр.тер!M4:M9967,B377,Пр.откр.тер!F4:F9967,AS4)</f>
        <v>0</v>
      </c>
      <c r="AT35" s="112">
        <f>SUMIFS(произв!O4:O9995,произв!N4:N9995,B377,произв!F4:F9995,AS4)+SUMIFS(торг!O4:O10000,торг!N4:N10000,B377,торг!F4:F10000,AS4)+SUMIFS(склад!O4:O9995,склад!N4:N9995,B377,склад!F4:F9995,AS4)+SUMIFS('обр '!O4:O9999,'обр '!N4:N9999,B377,'обр '!F4:F9999,AS4)+SUMIFS(детс!O4:O10000,детс!N4:N10000,B377,детс!F4:F10000,AS4)+SUMIFS(культ!O4:O10000,культ!N4:N10000,B377,культ!F4:F10000,AS4)+SUMIFS(спорт!O4:O10000,спорт!N4:N10000,B377,спорт!F4:F10000,AS4)+SUMIFS(лечеб!O4:O10000,лечеб!N4:N10000,B377,лечеб!F4:F10000,AS4)+SUMIFS(Баня!O4:O10000,Баня!N4:N10000,B377,Баня!F4:F10000,AS4)+SUMIFS(Адм!O4:O10000,Адм!N4:N10000,B377,Адм!F4:F10000,AS4)+SUMIFS(С.Х!O4:O9995,С.Х!N4:N9995,B377,С.Х!F4:F9995,AS4)+SUMIFS(новостр!N4:N9999,новостр!M4:M9999,B377,новостр!F4:F9999,AS4)+SUMIFS(авт!K4:K10004,авт!L4:L10004,B377,авт!F4:F10004,AS4)+SUMIFS(ЖС!S4:S10020,ЖС!F4:F10020,AS4,ЖС!R4:R10020,B390)+SUMIFS(ЖС!S4:S10020,ЖС!F4:F10020,AS4,ЖС!R4:R10020,B391)+SUMIFS(Лес!L5:L9992,Лес!K5:K9992,B377,Лес!F5:F9992,AS4)+SUMIFS('степь '!K5:K9998,'степь '!J5:J9998,B377,'степь '!F5:F9998,AS4)+SUMIFS(Пр.откр.тер!N4:N9967,Пр.откр.тер!M4:M9967,B377,Пр.откр.тер!F4:F9967,AS4)</f>
        <v>0</v>
      </c>
      <c r="AU35" s="112">
        <f>SUMIFS(произв!A4:A9995,произв!N4:N9995,B377,произв!F4:F9995,AU4)+SUMIFS(торг!A4:A10000,торг!N4:N10000,B377,торг!F4:F10000,AU4)+SUMIFS(склад!A4:A9995,склад!N4:N9995,B377,склад!F4:F9995,AU4)+SUMIFS('обр '!A4:A9999,'обр '!N4:N9999,B377,'обр '!F4:F9999,AU4)+SUMIFS(детс!A4:A10000,детс!N4:N10000,B377,детс!F4:F10000,AU4)+SUMIFS(культ!A4:A10000,культ!N4:N10000,B377,культ!F4:F10000,AU4)+SUMIFS(спорт!A4:A10000,спорт!N4:N10000,B377,спорт!F4:F10000,AU4)+SUMIFS(лечеб!A4:A10000,лечеб!N4:N10000,B377,лечеб!F4:F10000,AU4)+SUMIFS(Баня!A4:A10000,Баня!N4:N10000,B377,Баня!F4:F10000,AU4)+SUMIFS(Адм!A4:A10000,Адм!N4:N10000,B377,Адм!F4:F10000,AU4)+SUMIFS(С.Х!A4:A9995,С.Х!N4:N9995,B377,С.Х!F4:F9995,AU4)+SUMIFS(новостр!A4:A9999,новостр!M4:M9999,B377,новостр!F4:F9999,AU4)+SUMIFS(авт!A4:A10004,авт!L4:L10004,B377,авт!F4:F10004,AU4)+SUMIFS(ЖС!A4:A10020,ЖС!F4:F10020,AU4,ЖС!R4:R10020,B390)+SUMIFS(ЖС!A4:A10020,ЖС!F4:F10020,AU4,ЖС!R4:R10020,B391)+SUMIFS(Лес!A5:A9992,Лес!K5:K9992,B377,Лес!F5:F9992,AU4)+SUMIFS('степь '!A5:A9998,'степь '!J5:J9998,B377,'степь '!F5:F9998,AU4)+SUMIFS(Пр.откр.тер!A4:A9967,Пр.откр.тер!M4:M9967,B377,Пр.откр.тер!F4:F9967,AU4)</f>
        <v>0</v>
      </c>
      <c r="AV35" s="20">
        <f>SUMIFS(произв!O4:O9995,произв!N4:N9995,B377,произв!F4:F9995,AU4)+SUMIFS(торг!O4:O10000,торг!N4:N10000,B377,торг!F4:F10000,AU4)+SUMIFS(склад!O4:O9995,склад!N4:N9995,B377,склад!F4:F9995,AU4)+SUMIFS('обр '!O4:O9999,'обр '!N4:N9999,B377,'обр '!F4:F9999,AU4)+SUMIFS(детс!O4:O10000,детс!N4:N10000,B377,детс!F4:F10000,AU4)+SUMIFS(культ!O4:O10000,культ!N4:N10000,B377,культ!F4:F10000,AU4)+SUMIFS(спорт!O4:O10000,спорт!N4:N10000,B377,спорт!F4:F10000,AU4)+SUMIFS(лечеб!O4:O10000,лечеб!N4:N10000,B377,лечеб!F4:F10000,AU4)+SUMIFS(Баня!O4:O10000,Баня!N4:N10000,B377,Баня!F4:F10000,AU4)+SUMIFS(Адм!O4:O10000,Адм!N4:N10000,B377,Адм!F4:F10000,AU4)+SUMIFS(С.Х!O4:O9995,С.Х!N4:N9995,B377,С.Х!F4:F9995,AU4)+SUMIFS(новостр!N4:N9999,новостр!M4:M9999,B377,новостр!F4:F9999,AU4)+SUMIFS(авт!K4:K10004,авт!L4:L10004,B377,авт!F4:F10004,AU4)+SUMIFS(ЖС!S4:S10020,ЖС!F4:F10020,AU4,ЖС!R4:R10020,B390)+SUMIFS(ЖС!S4:S10020,ЖС!F4:F10020,AU4,ЖС!R4:R10020,B391)+SUMIFS(Лес!L5:L9992,Лес!K5:K9992,B377,Лес!F5:F9992,AU4)+SUMIFS('степь '!K5:K9998,'степь '!J5:J9998,B377,'степь '!F5:F9998,AU4)+SUMIFS(Пр.откр.тер!N4:N9967,Пр.откр.тер!M4:M9967,B377,Пр.откр.тер!F4:F9967,AU4)</f>
        <v>0</v>
      </c>
      <c r="AW35" s="281"/>
      <c r="AX35" s="281"/>
      <c r="AY35" s="281"/>
      <c r="AZ35" s="281"/>
      <c r="BA35" s="281"/>
      <c r="BB35" s="281"/>
      <c r="BC35" s="281"/>
      <c r="BD35" s="281"/>
      <c r="BE35" s="281"/>
      <c r="BF35" s="281"/>
      <c r="BG35" s="281"/>
      <c r="BH35" s="281"/>
      <c r="BI35" s="281"/>
      <c r="BJ35" s="281"/>
      <c r="BK35" s="281"/>
      <c r="BL35" s="281"/>
      <c r="BM35" s="281"/>
      <c r="BN35" s="281"/>
      <c r="BO35" s="281"/>
      <c r="BP35" s="281"/>
      <c r="BQ35" s="281"/>
      <c r="BR35" s="281"/>
      <c r="BS35" s="281"/>
      <c r="BT35" s="281"/>
      <c r="BU35" s="281"/>
      <c r="BV35" s="281"/>
      <c r="BW35" s="281"/>
      <c r="BX35" s="281"/>
      <c r="BY35" s="281"/>
      <c r="BZ35" s="281"/>
      <c r="CA35" s="281"/>
      <c r="CB35" s="281"/>
      <c r="CC35" s="281"/>
      <c r="CD35" s="281"/>
      <c r="CE35" s="281"/>
      <c r="CF35" s="281"/>
      <c r="CG35" s="281"/>
      <c r="CH35" s="281"/>
      <c r="CI35" s="281"/>
      <c r="CJ35" s="281"/>
      <c r="CK35" s="281"/>
      <c r="CL35" s="281"/>
    </row>
    <row r="36" spans="1:90" s="136" customFormat="1" ht="16.5" thickBot="1">
      <c r="A36" s="339" t="s">
        <v>23</v>
      </c>
      <c r="B36" s="234" t="s">
        <v>191</v>
      </c>
      <c r="C36" s="429">
        <f t="shared" si="6"/>
        <v>17</v>
      </c>
      <c r="D36" s="2310">
        <f t="shared" si="3"/>
        <v>285</v>
      </c>
      <c r="E36" s="594">
        <v>15</v>
      </c>
      <c r="F36" s="487">
        <v>285</v>
      </c>
      <c r="G36" s="2352">
        <f>C36/C48*100%</f>
        <v>0.16037735849056603</v>
      </c>
      <c r="H36" s="2353">
        <f>D36/D48*100%</f>
        <v>1.6722996761019574E-2</v>
      </c>
      <c r="I36" s="461">
        <f>I37+I38+I39+I40+I41</f>
        <v>1</v>
      </c>
      <c r="J36" s="18">
        <f t="shared" ref="J36:Y36" si="8">J37+J38+J39+J40+J41</f>
        <v>0</v>
      </c>
      <c r="K36" s="18">
        <f t="shared" si="8"/>
        <v>1</v>
      </c>
      <c r="L36" s="18">
        <f t="shared" si="8"/>
        <v>0</v>
      </c>
      <c r="M36" s="18">
        <f t="shared" si="8"/>
        <v>0</v>
      </c>
      <c r="N36" s="18">
        <f t="shared" si="8"/>
        <v>0</v>
      </c>
      <c r="O36" s="18">
        <f t="shared" si="8"/>
        <v>1</v>
      </c>
      <c r="P36" s="18">
        <f t="shared" si="8"/>
        <v>0</v>
      </c>
      <c r="Q36" s="18">
        <f t="shared" si="8"/>
        <v>7</v>
      </c>
      <c r="R36" s="18">
        <f t="shared" si="8"/>
        <v>280</v>
      </c>
      <c r="S36" s="18">
        <f t="shared" si="8"/>
        <v>1</v>
      </c>
      <c r="T36" s="18">
        <f t="shared" si="8"/>
        <v>0</v>
      </c>
      <c r="U36" s="18">
        <f t="shared" si="8"/>
        <v>0</v>
      </c>
      <c r="V36" s="18">
        <f t="shared" si="8"/>
        <v>0</v>
      </c>
      <c r="W36" s="18">
        <f t="shared" si="8"/>
        <v>0</v>
      </c>
      <c r="X36" s="18">
        <f t="shared" si="8"/>
        <v>0</v>
      </c>
      <c r="Y36" s="18">
        <f t="shared" si="8"/>
        <v>0</v>
      </c>
      <c r="Z36" s="18">
        <f>Z37+Z38+Z39+Z40+Z41</f>
        <v>0</v>
      </c>
      <c r="AA36" s="21">
        <f t="shared" si="0"/>
        <v>6</v>
      </c>
      <c r="AB36" s="21">
        <f t="shared" si="0"/>
        <v>5</v>
      </c>
      <c r="AC36" s="18">
        <f t="shared" ref="AC36:AV36" si="9">AC37+AC38+AC39+AC40+AC41</f>
        <v>0</v>
      </c>
      <c r="AD36" s="18">
        <f t="shared" si="9"/>
        <v>0</v>
      </c>
      <c r="AE36" s="238">
        <f t="shared" si="9"/>
        <v>1</v>
      </c>
      <c r="AF36" s="238">
        <f t="shared" si="9"/>
        <v>0</v>
      </c>
      <c r="AG36" s="18">
        <f t="shared" si="9"/>
        <v>1</v>
      </c>
      <c r="AH36" s="18">
        <f t="shared" si="9"/>
        <v>0</v>
      </c>
      <c r="AI36" s="18">
        <f t="shared" si="9"/>
        <v>0</v>
      </c>
      <c r="AJ36" s="18">
        <f t="shared" si="9"/>
        <v>0</v>
      </c>
      <c r="AK36" s="18">
        <f t="shared" si="9"/>
        <v>0</v>
      </c>
      <c r="AL36" s="18">
        <f>AL37+AL38+AL39+AL40+AL41</f>
        <v>0</v>
      </c>
      <c r="AM36" s="18">
        <f t="shared" si="9"/>
        <v>0</v>
      </c>
      <c r="AN36" s="18">
        <f t="shared" si="9"/>
        <v>0</v>
      </c>
      <c r="AO36" s="18">
        <f t="shared" si="9"/>
        <v>0</v>
      </c>
      <c r="AP36" s="18">
        <f t="shared" si="9"/>
        <v>0</v>
      </c>
      <c r="AQ36" s="18">
        <f t="shared" si="9"/>
        <v>2</v>
      </c>
      <c r="AR36" s="18">
        <f t="shared" si="9"/>
        <v>5</v>
      </c>
      <c r="AS36" s="18">
        <f t="shared" si="9"/>
        <v>0</v>
      </c>
      <c r="AT36" s="18">
        <f t="shared" si="9"/>
        <v>0</v>
      </c>
      <c r="AU36" s="18">
        <f t="shared" si="9"/>
        <v>2</v>
      </c>
      <c r="AV36" s="18">
        <f t="shared" si="9"/>
        <v>0</v>
      </c>
      <c r="AW36" s="281"/>
      <c r="AX36" s="281"/>
      <c r="AY36" s="281"/>
      <c r="AZ36" s="281"/>
      <c r="BA36" s="281"/>
      <c r="BB36" s="281"/>
      <c r="BC36" s="281"/>
      <c r="BD36" s="281"/>
      <c r="BE36" s="281"/>
      <c r="BF36" s="281"/>
      <c r="BG36" s="281"/>
      <c r="BH36" s="281"/>
      <c r="BI36" s="281"/>
      <c r="BJ36" s="281"/>
      <c r="BK36" s="281"/>
      <c r="BL36" s="281"/>
      <c r="BM36" s="281"/>
      <c r="BN36" s="281"/>
      <c r="BO36" s="281"/>
      <c r="BP36" s="281"/>
      <c r="BQ36" s="281"/>
      <c r="BR36" s="281"/>
      <c r="BS36" s="281"/>
      <c r="BT36" s="281"/>
      <c r="BU36" s="281"/>
      <c r="BV36" s="281"/>
      <c r="BW36" s="281"/>
      <c r="BX36" s="281"/>
      <c r="BY36" s="281"/>
      <c r="BZ36" s="281"/>
      <c r="CA36" s="281"/>
      <c r="CB36" s="281"/>
      <c r="CC36" s="281"/>
      <c r="CD36" s="281"/>
      <c r="CE36" s="281"/>
      <c r="CF36" s="281"/>
      <c r="CG36" s="281"/>
      <c r="CH36" s="281"/>
      <c r="CI36" s="281"/>
      <c r="CJ36" s="281"/>
      <c r="CK36" s="281"/>
      <c r="CL36" s="281"/>
    </row>
    <row r="37" spans="1:90" ht="16.5" thickBot="1">
      <c r="A37" s="236" t="s">
        <v>37</v>
      </c>
      <c r="B37" s="236" t="s">
        <v>192</v>
      </c>
      <c r="C37" s="432">
        <f t="shared" si="6"/>
        <v>4</v>
      </c>
      <c r="D37" s="2309">
        <f t="shared" si="3"/>
        <v>0</v>
      </c>
      <c r="E37" s="595">
        <v>2</v>
      </c>
      <c r="F37" s="482">
        <v>0</v>
      </c>
      <c r="G37" s="2352">
        <f>C37/C48*100%</f>
        <v>3.7735849056603772E-2</v>
      </c>
      <c r="H37" s="2353">
        <f>D37/D48*100%</f>
        <v>0</v>
      </c>
      <c r="I37" s="465">
        <f>SUMIFS(произв!A4:A9995,произв!N4:N9995,B378,произв!F4:F9995,I4)+SUMIFS(торг!A4:A10000,торг!N4:N10000,B378,торг!F4:F10000,I4)+SUMIFS(склад!A4:A9995,склад!N4:N9995,B378,склад!F4:F9995,I4)+SUMIFS('обр '!A4:A9999,'обр '!N4:N9999,B378,'обр '!F4:F9999,I4)+SUMIFS(детс!A4:A10000,детс!N4:N10000,B378,детс!F4:F10000,I4)+SUMIFS(культ!A4:A10000,культ!N4:N10000,B378,культ!F4:F10000,I4)+SUMIFS(спорт!A4:A10000,спорт!N4:N10000,B378,спорт!F4:F10000,I4)+SUMIFS(лечеб!A4:A10000,лечеб!N4:N10000,B378,лечеб!F4:F10000,I4)+SUMIFS(Баня!A4:A10000,Баня!N4:N10000,B378,Баня!F4:F10000,I4)+SUMIFS(Адм!A4:A10000,Адм!N4:N10000,B378,Адм!F4:F10000,I4)+SUMIFS(С.Х!A4:A9995,С.Х!N4:N9995,B378,С.Х!F4:F9995,I4)+SUMIFS(новостр!A4:A9999,новостр!M4:M9999,B378,новостр!F4:F9999,I4)+SUMIFS(авт!A4:A10004,авт!L4:L10004,B378,авт!F4:F10004,I4)+SUMIFS(ЖС!A4:A10020,ЖС!R4:R10020,B378,ЖС!F4:F10020,I4)+SUMIFS(Лес!A5:A9992,Лес!K5:K9992,B378,Лес!F5:F9992,I4)+SUMIFS('степь '!A5:A9998,'степь '!J5:J9998,B378,'степь '!F5:F9998,I4)+SUMIFS(Пр.откр.тер!A4:A9967,Пр.откр.тер!M4:M9967,B378,Пр.откр.тер!F4:F9967,I4)+SUMIFS(ЖС!A4:A10008,ЖС!F4:F10008,I4,ЖС!R4:R10008,B392)</f>
        <v>0</v>
      </c>
      <c r="J37" s="25">
        <f>SUMIFS(произв!O4:O9995,произв!N4:N9995,B378,произв!F4:F9995,I4)+SUMIFS(торг!O4:O10000,торг!N4:N10000,B378,торг!F4:F10000,I4)+SUMIFS(склад!O4:O9995,склад!N4:N9995,B378,склад!F4:F9995,I4)+SUMIFS('обр '!O4:O9999,'обр '!N4:N9999,B378,'обр '!F4:F9999,I4)+SUMIFS(детс!O4:O10000,детс!N4:N10000,B378,детс!F4:F10000,I4)+SUMIFS(культ!O4:O10000,культ!N4:N10000,B378,культ!F4:F10000,I4)+SUMIFS(спорт!O4:O10000,спорт!N4:N10000,B378,спорт!F4:F10000,I4)+SUMIFS(лечеб!O4:O10000,лечеб!N4:N10000,B378,лечеб!F4:F10000,I4)+SUMIFS(Баня!O4:O10000,Баня!N4:N10000,B378,Баня!F4:F10000,I4)+SUMIFS(Адм!O4:O10000,Адм!N4:N10000,B378,Адм!F4:F10000,I4)+SUMIFS(С.Х!O4:O9995,С.Х!N4:N9995,B378,С.Х!F4:F9995,I4)+SUMIFS(новостр!N4:N9999,новостр!M4:M9999,B378,новостр!F4:F9999,I4)+SUMIFS(авт!K4:K10004,авт!L4:L10004,B378,авт!F4:F10004,I4)+SUMIFS(ЖС!S4:S10020,ЖС!R4:R10020,B378,ЖС!F4:F10020,I4)+SUMIFS(Лес!L5:L9992,Лес!K5:K9992,B378,Лес!F5:F9992,I4)+SUMIFS('степь '!K5:K9998,'степь '!J5:J9998,B378,'степь '!F5:F9998,I4)+SUMIFS(Пр.откр.тер!N4:N9967,Пр.откр.тер!M4:M9967,B378,Пр.откр.тер!F4:F9967,I4)+SUMIFS(ЖС!S4:S10008,ЖС!F4:F10008,I4,ЖС!R4:R10008,B392)</f>
        <v>0</v>
      </c>
      <c r="K37" s="26">
        <f>SUMIFS(произв!A4:A9995,произв!N4:N9995,B378,произв!F4:F9995,K4)+SUMIFS(торг!A4:A10000,торг!N4:N10000,B378,торг!F4:F10000,K4)+SUMIFS(склад!A4:A9995,склад!N4:N9995,B378,склад!F4:F9995,K4)+SUMIFS('обр '!A4:A9999,'обр '!N4:N9999,B378,'обр '!F4:F9999,K4)+SUMIFS(детс!A4:A10000,детс!N4:N10000,B378,детс!F4:F10000,K4)+SUMIFS(культ!A4:A10000,культ!N4:N10000,B378,культ!F4:F10000,K4)+SUMIFS(спорт!A4:A10000,спорт!N4:N10000,B378,спорт!F4:F10000,K4)+SUMIFS(лечеб!A4:A10000,лечеб!N4:N10000,B378,лечеб!F4:F10000,K4)+SUMIFS(Баня!A4:A10000,Баня!N4:N10000,B378,Баня!F4:F10000,K4)+SUMIFS(Адм!A4:A10000,Адм!N4:N10000,B378,Адм!F4:F10000,K4)+SUMIFS(С.Х!A4:A9995,С.Х!N4:N9995,B378,С.Х!F4:F9995,K4)+SUMIFS(новостр!A4:A9999,новостр!M4:M9999,B378,новостр!F4:F9999,K4)+SUMIFS(авт!A4:A10004,авт!L4:L10004,B378,авт!F4:F10004,K4)+SUMIFS(ЖС!A4:A10020,ЖС!R4:R10020,B378,ЖС!F4:F10020,K4)+SUMIFS(Лес!A5:A9992,Лес!K5:K9992,B378,Лес!F5:F9992,K4)+SUMIFS('степь '!A5:A9998,'степь '!J5:J9998,B378,'степь '!F5:F9998,K4)+SUMIFS(Пр.откр.тер!A4:A9967,Пр.откр.тер!M4:M9967,B378,Пр.откр.тер!F4:F9967,K4)+SUMIFS(ЖС!A4:A10008,ЖС!F4:F10008,K4,ЖС!R4:R10008,B392)</f>
        <v>1</v>
      </c>
      <c r="L37" s="27">
        <f>SUMIFS(произв!O4:O9995,произв!N4:N9995,B378,произв!F4:F9995,K4)+SUMIFS(торг!O4:O10000,торг!N4:N10000,B378,торг!F4:F10000,K4)+SUMIFS(склад!O4:O9995,склад!N4:N9995,B378,склад!F4:F9995,K4)+SUMIFS('обр '!O4:O9999,'обр '!N4:N9999,B378,'обр '!F4:F9999,K4)+SUMIFS(детс!O4:O10000,детс!N4:N10000,B378,детс!F4:F10000,K4)+SUMIFS(культ!O4:O10000,культ!N4:N10000,B378,культ!F4:F10000,K4)+SUMIFS(спорт!O4:O10000,спорт!N4:N10000,B378,спорт!F4:F10000,K4)+SUMIFS(лечеб!O4:O10000,лечеб!N4:N10000,B378,лечеб!F4:F10000,K4)+SUMIFS(Баня!O4:O10000,Баня!N4:N10000,B378,Баня!F4:F10000,K4)+SUMIFS(Адм!O4:O10000,Адм!N4:N10000,B378,Адм!F4:F10000,K4)+SUMIFS(С.Х!O4:O9995,С.Х!N4:N9995,B378,С.Х!F4:F9995,K4)+SUMIFS(новостр!N4:N9999,новостр!M4:M9999,B378,новостр!F4:F9999,K4)+SUMIFS(авт!K4:K10004,авт!L4:L10004,B378,авт!F4:F10004,K4)+SUMIFS(ЖС!S4:S10020,ЖС!R4:R10020,B378,ЖС!F4:F10020,K4)+SUMIFS(Лес!L5:L9992,Лес!K5:K9992,B378,Лес!F5:F9992,K4)+SUMIFS('степь '!K5:K9998,'степь '!J5:J9998,B378,'степь '!F5:F9998,K4)+SUMIFS(Пр.откр.тер!N4:N9967,Пр.откр.тер!M4:M9967,B378,Пр.откр.тер!F4:F9967,K4)+SUMIFS(ЖС!S4:S10008,ЖС!F4:F10008,K4,ЖС!R4:R10008,B392)</f>
        <v>0</v>
      </c>
      <c r="M37" s="27">
        <f>SUMIFS(произв!A4:A9995,произв!N4:N9995,B378,произв!F4:F9995,M4)+SUMIFS(торг!A4:A10000,торг!N4:N10000,B378,торг!F4:F10000,M4)+SUMIFS(склад!A4:A9995,склад!N4:N9995,B378,склад!F4:F9995,M4)+SUMIFS('обр '!A4:A9999,'обр '!N4:N9999,B378,'обр '!F4:F9999,M4)+SUMIFS(детс!A4:A10000,детс!N4:N10000,B378,детс!F4:F10000,M4)+SUMIFS(культ!A4:A10000,культ!N4:N10000,B378,культ!F4:F10000,M4)+SUMIFS(спорт!A4:A10000,спорт!N4:N10000,B378,спорт!F4:F10000,M4)+SUMIFS(лечеб!A4:A10000,лечеб!N4:N10000,B378,лечеб!F4:F10000,M4)+SUMIFS(Баня!A4:A10000,Баня!N4:N10000,B378,Баня!F4:F10000,M4)+SUMIFS(Адм!A4:A10000,Адм!N4:N10000,B378,Адм!F4:F10000,M4)+SUMIFS(С.Х!A4:A9995,С.Х!N4:N9995,B378,С.Х!F4:F9995,M4)+SUMIFS(новостр!A4:A9999,новостр!M4:M9999,B378,новостр!F4:F9999,M4)+SUMIFS(авт!A4:A10004,авт!L4:L10004,B378,авт!F4:F10004,M4)+SUMIFS(ЖС!A4:A10020,ЖС!R4:R10020,B378,ЖС!F4:F10020,M4)+SUMIFS(Лес!A5:A9992,Лес!K5:K9992,B378,Лес!F5:F9992,M4)+SUMIFS('степь '!A5:A9998,'степь '!J5:J9998,B378,'степь '!F5:F9998,M4)+SUMIFS(Пр.откр.тер!A4:A9967,Пр.откр.тер!M4:M9967,B378,Пр.откр.тер!F4:F9967,M4)+SUMIFS(ЖС!A4:A10008,ЖС!F4:F10008,M4,ЖС!R4:R10008,B392)</f>
        <v>0</v>
      </c>
      <c r="N37" s="27">
        <f>SUMIFS(произв!O4:O9995,произв!N4:N9995,B378,произв!F4:F9995,M4)+SUMIFS(торг!O4:O10000,торг!N4:N10000,B378,торг!F4:F10000,M4)+SUMIFS(склад!O4:O9995,склад!N4:N9995,B378,склад!F4:F9995,M4)+SUMIFS('обр '!O4:O9999,'обр '!N4:N9999,B378,'обр '!F4:F9999,M4)+SUMIFS(детс!O4:O10000,детс!N4:N10000,B378,детс!F4:F10000,M4)+SUMIFS(культ!O4:O10000,культ!N4:N10000,B378,культ!F4:F10000,M4)+SUMIFS(спорт!O4:O10000,спорт!N4:N10000,B378,спорт!F4:F10000,M4)+SUMIFS(лечеб!O4:O10000,лечеб!N4:N10000,B378,лечеб!F4:F10000,M4)+SUMIFS(Баня!O4:O10000,Баня!N4:N10000,B378,Баня!F4:F10000,M4)+SUMIFS(Адм!O4:O10000,Адм!N4:N10000,B378,Адм!F4:F10000,M4)+SUMIFS(С.Х!O4:O9995,С.Х!N4:N9995,B378,С.Х!F4:F9995,M4)+SUMIFS(новостр!N4:N9999,новостр!M4:M9999,B378,новостр!F4:F9999,M4)+SUMIFS(авт!K4:K10004,авт!L4:L10004,B378,авт!F4:F10004,M4)+SUMIFS(ЖС!S4:S10020,ЖС!R4:R10020,B378,ЖС!F4:F10020,M4)+SUMIFS(Лес!L5:L9992,Лес!K5:K9992,B378,Лес!F5:F9992,M4)+SUMIFS('степь '!K5:K9998,'степь '!J5:J9998,B378,'степь '!F5:F9998,M4)+SUMIFS(Пр.откр.тер!N4:N9967,Пр.откр.тер!M4:M9967,B378,Пр.откр.тер!F4:F9967,M4)+SUMIFS(ЖС!S4:S10008,ЖС!F4:F10008,M4,ЖС!R4:R10008,B392)</f>
        <v>0</v>
      </c>
      <c r="O37" s="27">
        <f>SUMIFS(произв!A4:A9995,произв!N4:N9995,B378,произв!F4:F9995,O4)+SUMIFS(торг!A4:A10000,торг!N4:N10000,B378,торг!F4:F10000,O4)+SUMIFS(склад!A4:A9995,склад!N4:N9995,B378,склад!F4:F9995,O4)+SUMIFS('обр '!A4:A9999,'обр '!N4:N9999,B378,'обр '!F4:F9999,O4)+SUMIFS(детс!A4:A10000,детс!N4:N10000,B378,детс!F4:F10000,O4)+SUMIFS(культ!A4:A10000,культ!N4:N10000,B378,культ!F4:F10000,O4)+SUMIFS(спорт!A4:A10000,спорт!N4:N10000,B378,спорт!F4:F10000,O4)+SUMIFS(лечеб!A4:A10000,лечеб!N4:N10000,B378,лечеб!F4:F10000,O4)+SUMIFS(Баня!A4:A10000,Баня!N4:N10000,B378,Баня!F4:F10000,O4)+SUMIFS(Адм!A4:A10000,Адм!N4:N10000,B378,Адм!F4:F10000,O4)+SUMIFS(С.Х!A4:A9995,С.Х!N4:N9995,B378,С.Х!F4:F9995,O4)+SUMIFS(новостр!A4:A9999,новостр!M4:M9999,B378,новостр!F4:F9999,O4)+SUMIFS(авт!A4:A10004,авт!L4:L10004,B378,авт!F4:F10004,O4)+SUMIFS(ЖС!A4:A10020,ЖС!R4:R10020,B378,ЖС!F4:F10020,O4)+SUMIFS(Лес!A5:A9992,Лес!K5:K9992,B378,Лес!F5:F9992,O4)+SUMIFS('степь '!A5:A9998,'степь '!J5:J9998,B378,'степь '!F5:F9998,O4)+SUMIFS(Пр.откр.тер!A4:A9967,Пр.откр.тер!M4:M9967,B378,Пр.откр.тер!F4:F9967,O4)+SUMIFS(ЖС!A4:A10008,ЖС!F4:F10008,O4,ЖС!R4:R10008,B392)</f>
        <v>0</v>
      </c>
      <c r="P37" s="27">
        <f>SUMIFS(произв!O4:O9995,произв!N4:N9995,B378,произв!F4:F9995,O4)+SUMIFS(торг!O4:O10000,торг!N4:N10000,B378,торг!F4:F10000,O4)+SUMIFS(склад!O4:O9995,склад!N4:N9995,B378,склад!F4:F9995,O4)+SUMIFS('обр '!O4:O9999,'обр '!N4:N9999,B378,'обр '!F4:F9999,O4)+SUMIFS(детс!O4:O10000,детс!N4:N10000,B378,детс!F4:F10000,O4)+SUMIFS(культ!O4:O10000,культ!N4:N10000,B378,культ!F4:F10000,O4)+SUMIFS(спорт!O4:O10000,спорт!N4:N10000,B378,спорт!F4:F10000,O4)+SUMIFS(лечеб!O4:O10000,лечеб!N4:N10000,B378,лечеб!F4:F10000,O4)+SUMIFS(Баня!O4:O10000,Баня!N4:N10000,B378,Баня!F4:F10000,O4)+SUMIFS(Адм!O4:O10000,Адм!N4:N10000,B378,Адм!F4:F10000,O4)+SUMIFS(С.Х!O4:O9995,С.Х!N4:N9995,B378,С.Х!F4:F9995,O4)+SUMIFS(новостр!N4:N9999,новостр!M4:M9999,B378,новостр!F4:F9999,O4)+SUMIFS(авт!K4:K10004,авт!L4:L10004,B378,авт!F4:F10004,O4)+SUMIFS(ЖС!S4:S10020,ЖС!R4:R10020,B378,ЖС!F4:F10020,O4)+SUMIFS(Лес!L5:L9992,Лес!K5:K9992,B378,Лес!F5:F9992,O4)+SUMIFS('степь '!K5:K9998,'степь '!J5:J9998,B378,'степь '!F5:F9998,O4)+SUMIFS(Пр.откр.тер!N4:N9967,Пр.откр.тер!M4:M9967,B378,Пр.откр.тер!F4:F9967,O4)+SUMIFS(ЖС!S4:S10008,ЖС!F4:F10008,O4,ЖС!R4:R10008,B392)</f>
        <v>0</v>
      </c>
      <c r="Q37" s="27">
        <f>SUMIFS(произв!A4:A9995,произв!N4:N9995,B378,произв!F4:F9995,Q4)+SUMIFS(торг!A4:A10000,торг!N4:N10000,B378,торг!F4:F10000,Q4)+SUMIFS(склад!A4:A9995,склад!N4:N9995,B378,склад!F4:F9995,Q4)+SUMIFS('обр '!A4:A9999,'обр '!N4:N9999,B378,'обр '!F4:F9999,Q4)+SUMIFS(детс!A4:A10000,детс!N4:N10000,B378,детс!F4:F10000,Q4)+SUMIFS(культ!A4:A10000,культ!N4:N10000,B378,культ!F4:F10000,Q4)+SUMIFS(спорт!A4:A10000,спорт!N4:N10000,B378,спорт!F4:F10000,Q4)+SUMIFS(лечеб!A4:A10000,лечеб!N4:N10000,B378,лечеб!F4:F10000,Q4)+SUMIFS(Баня!A4:A10000,Баня!N4:N10000,B378,Баня!F4:F10000,Q4)+SUMIFS(Адм!A4:A10000,Адм!N4:N10000,B378,Адм!F4:F10000,Q4)+SUMIFS(С.Х!A4:A9995,С.Х!N4:N9995,B378,С.Х!F4:F9995,Q4)+SUMIFS(новостр!A4:A9999,новостр!M4:M9999,B378,новостр!F4:F9999,Q4)+SUMIFS(авт!A4:A10004,авт!L4:L10004,B378,авт!F4:F10004,Q4)+SUMIFS(ЖС!A4:A10020,ЖС!R4:R10020,B378,ЖС!F4:F10020,Q4)+SUMIFS(Лес!A5:A9992,Лес!K5:K9992,B378,Лес!F5:F9992,Q4)+SUMIFS('степь '!A5:A9998,'степь '!J5:J9998,B378,'степь '!F5:F9998,Q4)+SUMIFS(Пр.откр.тер!A4:A9967,Пр.откр.тер!M4:M9967,B378,Пр.откр.тер!F4:F9967,Q4)+SUMIFS(ЖС!A4:A10008,ЖС!F4:F10008,Q4,ЖС!R4:R10008,B392)</f>
        <v>1</v>
      </c>
      <c r="R37" s="27">
        <f>SUMIFS(произв!O4:O9995,произв!N4:N9995,B378,произв!F4:F9995,Q4)+SUMIFS(торг!O4:O10000,торг!N4:N10000,B378,торг!F4:F10000,Q4)+SUMIFS(склад!O4:O9995,склад!N4:N9995,B378,склад!F4:F9995,Q4)+SUMIFS('обр '!O4:O9999,'обр '!N4:N9999,B378,'обр '!F4:F9999,Q4)+SUMIFS(детс!O4:O10000,детс!N4:N10000,B378,детс!F4:F10000,Q4)+SUMIFS(культ!O4:O10000,культ!N4:N10000,B378,культ!F4:F10000,Q4)+SUMIFS(спорт!O4:O10000,спорт!N4:N10000,B378,спорт!F4:F10000,Q4)+SUMIFS(лечеб!O4:O10000,лечеб!N4:N10000,B378,лечеб!F4:F10000,Q4)+SUMIFS(Баня!O4:O10000,Баня!N4:N10000,B378,Баня!F4:F10000,Q4)+SUMIFS(Адм!O4:O10000,Адм!N4:N10000,B378,Адм!F4:F10000,Q4)+SUMIFS(С.Х!O4:O9995,С.Х!N4:N9995,B378,С.Х!F4:F9995,Q4)+SUMIFS(новостр!N4:N9999,новостр!M4:M9999,B378,новостр!F4:F9999,Q4)+SUMIFS(авт!K4:K10004,авт!L4:L10004,B378,авт!F4:F10004,Q4)+SUMIFS(ЖС!S4:S10020,ЖС!R4:R10020,B378,ЖС!F4:F10020,Q4)+SUMIFS(Лес!L5:L9992,Лес!K5:K9992,B378,Лес!F5:F9992,Q4)+SUMIFS('степь '!K5:K9998,'степь '!J5:J9998,B378,'степь '!F5:F9998,Q4)+SUMIFS(Пр.откр.тер!N4:N9967,Пр.откр.тер!M4:M9967,B378,Пр.откр.тер!F4:F9967,Q4)+SUMIFS(ЖС!S4:S10008,ЖС!F4:F10008,Q4,ЖС!R4:R10008,B392)</f>
        <v>0</v>
      </c>
      <c r="S37" s="27">
        <f>SUMIFS(произв!A4:A9995,произв!N4:N9995,B378,произв!F4:F9995,S4)+SUMIFS(торг!A4:A10000,торг!N4:N10000,B378,торг!F4:F10000,S4)+SUMIFS(склад!A4:A9995,склад!N4:N9995,B378,склад!F4:F9995,S4)+SUMIFS('обр '!A4:A9999,'обр '!N4:N9999,B378,'обр '!F4:F9999,S4)+SUMIFS(детс!A4:A10000,детс!N4:N10000,B378,детс!F4:F10000,S4)+SUMIFS(культ!A4:A10000,культ!N4:N10000,B378,культ!F4:F10000,S4)+SUMIFS(спорт!A4:A10000,спорт!N4:N10000,B378,спорт!F4:F10000,S4)+SUMIFS(лечеб!A4:A10000,лечеб!N4:N10000,B378,лечеб!F4:F10000,S4)+SUMIFS(Баня!A4:A10000,Баня!N4:N10000,B378,Баня!F4:F10000,S4)+SUMIFS(Адм!A4:A10000,Адм!N4:N10000,B378,Адм!F4:F10000,S4)+SUMIFS(С.Х!A4:A9995,С.Х!N4:N9995,B378,С.Х!F4:F9995,S4)+SUMIFS(новостр!A4:A9999,новостр!M4:M9999,B378,новостр!F4:F9999,S4)+SUMIFS(авт!A4:A10004,авт!L4:L10004,B378,авт!F4:F10004,S4)+SUMIFS(ЖС!A4:A10020,ЖС!R4:R10020,B378,ЖС!F4:F10020,S4)+SUMIFS(Лес!A5:A9992,Лес!K5:K9992,B378,Лес!F5:F9992,S4)+SUMIFS('степь '!A5:A9998,'степь '!J5:J9998,B378,'степь '!F5:F9998,S4)+SUMIFS(Пр.откр.тер!A4:A9967,Пр.откр.тер!M4:M9967,B378,Пр.откр.тер!F4:F9967,S4)+SUMIFS(ЖС!A4:A10008,ЖС!F4:F10008,S4,ЖС!R4:R10008,B392)</f>
        <v>0</v>
      </c>
      <c r="T37" s="27">
        <f>SUMIFS(произв!O4:O9995,произв!N4:N9995,B378,произв!F4:F9995,S4)+SUMIFS(торг!O4:O10000,торг!N4:N10000,B378,торг!F4:F10000,S4)+SUMIFS(склад!O4:O9995,склад!N4:N9995,B378,склад!F4:F9995,S4)+SUMIFS('обр '!O4:O9999,'обр '!N4:N9999,B378,'обр '!F4:F9999,S4)+SUMIFS(детс!O4:O10000,детс!N4:N10000,B378,детс!F4:F10000,S4)+SUMIFS(культ!O4:O10000,культ!N4:N10000,B378,культ!F4:F10000,S4)+SUMIFS(спорт!O4:O10000,спорт!N4:N10000,B378,спорт!F4:F10000,S4)+SUMIFS(лечеб!O4:O10000,лечеб!N4:N10000,B378,лечеб!F4:F10000,S4)+SUMIFS(Баня!O4:O10000,Баня!N4:N10000,B378,Баня!F4:F10000,S4)+SUMIFS(Адм!O4:O10000,Адм!N4:N10000,B378,Адм!F4:F10000,S4)+SUMIFS(С.Х!O4:O9995,С.Х!N4:N9995,B378,С.Х!F4:F9995,S4)+SUMIFS(новостр!N4:N9999,новостр!M4:M9999,B378,новостр!F4:F9999,S4)+SUMIFS(авт!K4:K10004,авт!L4:L10004,B378,авт!F4:F10004,S4)+SUMIFS(ЖС!S4:S10020,ЖС!R4:R10020,B378,ЖС!F4:F10020,S4)+SUMIFS(Лес!L5:L9992,Лес!K5:K9992,B378,Лес!F5:F9992,S4)+SUMIFS('степь '!K5:K9998,'степь '!J5:J9998,B378,'степь '!F5:F9998,S4)+SUMIFS(Пр.откр.тер!N4:N9967,Пр.откр.тер!M4:M9967,B378,Пр.откр.тер!F4:F9967,S4)+SUMIFS(ЖС!S4:S10008,ЖС!F4:F10008,S4,ЖС!R4:R10008,B392)</f>
        <v>0</v>
      </c>
      <c r="U37" s="27">
        <f>SUMIFS(произв!A4:A9995,произв!N4:N9995,B378,произв!F4:F9995,U4)+SUMIFS(торг!A4:A10000,торг!N4:N10000,B378,торг!F4:F10000,U4)+SUMIFS(склад!A4:A9995,склад!N4:N9995,B378,склад!F4:F9995,U4)+SUMIFS('обр '!A4:A9999,'обр '!N4:N9999,B378,'обр '!F4:F9999,U4)+SUMIFS(детс!A4:A10000,детс!N4:N10000,B378,детс!F4:F10000,U4)+SUMIFS(культ!A4:A10000,культ!N4:N10000,B378,культ!F4:F10000,U4)+SUMIFS(спорт!A4:A10000,спорт!N4:N10000,B378,спорт!F4:F10000,U4)+SUMIFS(лечеб!A4:A10000,лечеб!N4:N10000,B378,лечеб!F4:F10000,U4)+SUMIFS(Баня!A4:A10000,Баня!N4:N10000,B378,Баня!F4:F10000,U4)+SUMIFS(Адм!A4:A10000,Адм!N4:N10000,B378,Адм!F4:F10000,U4)+SUMIFS(С.Х!A4:A9995,С.Х!N4:N9995,B378,С.Х!F4:F9995,U4)+SUMIFS(новостр!A4:A9999,новостр!M4:M9999,B378,новостр!F4:F9999,U4)+SUMIFS(авт!A4:A10004,авт!L4:L10004,B378,авт!F4:F10004,U4)+SUMIFS(ЖС!A4:A10020,ЖС!R4:R10020,B378,ЖС!F4:F10020,U4)+SUMIFS(Лес!A5:A9992,Лес!K5:K9992,B378,Лес!F5:F9992,U4)+SUMIFS('степь '!A5:A9998,'степь '!J5:J9998,B378,'степь '!F5:F9998,U4)+SUMIFS(Пр.откр.тер!A4:A9967,Пр.откр.тер!M4:M9967,B378,Пр.откр.тер!F4:F9967,U4)+SUMIFS(ЖС!A4:A10008,ЖС!F4:F10008,U4,ЖС!R4:R10008,B392)</f>
        <v>0</v>
      </c>
      <c r="V37" s="27">
        <f>SUMIFS(произв!O4:O9995,произв!N4:N9995,B378,произв!F4:F9995,U4)+SUMIFS(торг!O4:O10000,торг!N4:N10000,B378,торг!F4:F10000,U4)+SUMIFS(склад!O4:O9995,склад!N4:N9995,B378,склад!F4:F9995,U4)+SUMIFS('обр '!O4:O9999,'обр '!N4:N9999,B378,'обр '!F4:F9999,U4)+SUMIFS(детс!O4:O10000,детс!N4:N10000,B378,детс!F4:F10000,U4)+SUMIFS(культ!O4:O10000,культ!N4:N10000,B378,культ!F4:F10000,U4)+SUMIFS(спорт!O4:O10000,спорт!N4:N10000,B378,спорт!F4:F10000,U4)+SUMIFS(лечеб!O4:O10000,лечеб!N4:N10000,B378,лечеб!F4:F10000,U4)+SUMIFS(Баня!O4:O10000,Баня!N4:N10000,B378,Баня!F4:F10000,U4)+SUMIFS(Адм!O4:O10000,Адм!N4:N10000,B378,Адм!F4:F10000,U4)+SUMIFS(С.Х!O4:O9995,С.Х!N4:N9995,B378,С.Х!F4:F9995,U4)+SUMIFS(новостр!N4:N9999,новостр!M4:M9999,B378,новостр!F4:F9999,U4)+SUMIFS(авт!K4:K10004,авт!L4:L10004,B378,авт!F4:F10004,U4)+SUMIFS(ЖС!S4:S10020,ЖС!R4:R10020,B378,ЖС!F4:F10020,U4)+SUMIFS(Лес!L5:L9992,Лес!K5:K9992,B378,Лес!F5:F9992,U4)+SUMIFS('степь '!K5:K9998,'степь '!J5:J9998,B378,'степь '!F5:F9998,U4)+SUMIFS(Пр.откр.тер!N4:N9967,Пр.откр.тер!M4:M9967,B378,Пр.откр.тер!F4:F9967,U4)+SUMIFS(ЖС!S4:S10008,ЖС!F4:F10008,U4,ЖС!R4:R10008,B392)</f>
        <v>0</v>
      </c>
      <c r="W37" s="27">
        <f>SUMIFS(произв!A4:A9995,произв!N4:N9995,B378,произв!F4:F9995,W4)+SUMIFS(торг!A4:A10000,торг!N4:N10000,B378,торг!F4:F10000,W4)+SUMIFS(склад!A4:A9995,склад!N4:N9995,B378,склад!F4:F9995,W4)+SUMIFS('обр '!A4:A9999,'обр '!N4:N9999,B378,'обр '!F4:F9999,W4)+SUMIFS(детс!A4:A10000,детс!N4:N10000,B378,детс!F4:F10000,W4)+SUMIFS(культ!A4:A10000,культ!N4:N10000,B378,культ!F4:F10000,W4)+SUMIFS(спорт!A4:A10000,спорт!N4:N10000,B378,спорт!F4:F10000,W4)+SUMIFS(лечеб!A4:A10000,лечеб!N4:N10000,B378,лечеб!F4:F10000,W4)+SUMIFS(Баня!A4:A10000,Баня!N4:N10000,B378,Баня!F4:F10000,W4)+SUMIFS(Адм!A4:A10000,Адм!N4:N10000,B378,Адм!F4:F10000,W4)+SUMIFS(С.Х!A4:A9995,С.Х!N4:N9995,B378,С.Х!F4:F9995,W4)+SUMIFS(новостр!A4:A9999,новостр!M4:M9999,B378,новостр!F4:F9999,W4)+SUMIFS(авт!A4:A10004,авт!L4:L10004,B378,авт!F4:F10004,W4)+SUMIFS(ЖС!A4:A10020,ЖС!R4:R10020,B378,ЖС!F4:F10020,W4)+SUMIFS(Лес!A5:A9992,Лес!K5:K9992,B378,Лес!F5:F9992,W4)+SUMIFS('степь '!A5:A9998,'степь '!J5:J9998,B378,'степь '!F5:F9998,W4)+SUMIFS(Пр.откр.тер!A4:A9967,Пр.откр.тер!M4:M9967,B378,Пр.откр.тер!F4:F9967,W4)+SUMIFS(ЖС!A4:A10008,ЖС!F4:F10008,W4,ЖС!R4:R10008,B392)</f>
        <v>0</v>
      </c>
      <c r="X37" s="27">
        <f>SUMIFS(произв!O4:O9995,произв!N4:N9995,B378,произв!F4:F9995,W4)+SUMIFS(торг!O4:O10000,торг!N4:N10000,B378,торг!F4:F10000,W4)+SUMIFS(склад!O4:O9995,склад!N4:N9995,B378,склад!F4:F9995,W4)+SUMIFS('обр '!O4:O9999,'обр '!N4:N9999,B378,'обр '!F4:F9999,W4)+SUMIFS(детс!O4:O10000,детс!N4:N10000,B378,детс!F4:F10000,W4)+SUMIFS(культ!O4:O10000,культ!N4:N10000,B378,культ!F4:F10000,W4)+SUMIFS(спорт!O4:O10000,спорт!N4:N10000,B378,спорт!F4:F10000,W4)+SUMIFS(лечеб!O4:O10000,лечеб!N4:N10000,B378,лечеб!F4:F10000,W4)+SUMIFS(Баня!O4:O10000,Баня!N4:N10000,B378,Баня!F4:F10000,W4)+SUMIFS(Адм!O4:O10000,Адм!N4:N10000,B378,Адм!F4:F10000,W4)+SUMIFS(С.Х!O4:O9995,С.Х!N4:N9995,B378,С.Х!F4:F9995,W4)+SUMIFS(новостр!N4:N9999,новостр!M4:M9999,B378,новостр!F4:F9999,W4)+SUMIFS(авт!K4:K10004,авт!L4:L10004,B378,авт!F4:F10004,W4)+SUMIFS(ЖС!S4:S10020,ЖС!R4:R10020,B378,ЖС!F4:F10020,W4)+SUMIFS(Лес!L5:L9992,Лес!K5:K9992,B378,Лес!F5:F9992,W4)+SUMIFS('степь '!K5:K9998,'степь '!J5:J9998,B378,'степь '!F5:F9998,W4)+SUMIFS(Пр.откр.тер!N4:N9967,Пр.откр.тер!M4:M9967,B378,Пр.откр.тер!F4:F9967,W4)+SUMIFS(ЖС!S4:S10008,ЖС!F4:F10008,W4,ЖС!R4:R10008,B392)</f>
        <v>0</v>
      </c>
      <c r="Y37" s="27">
        <f>SUMIFS(произв!A4:A9995,произв!N4:N9995,B378,произв!F4:F9995,Y4)+SUMIFS(торг!A4:A10000,торг!N4:N10000,B378,торг!F4:F10000,Y4)+SUMIFS(склад!A4:A9995,склад!N4:N9995,B378,склад!F4:F9995,Y4)+SUMIFS('обр '!A4:A9999,'обр '!N4:N9999,B378,'обр '!F4:F9999,Y4)+SUMIFS(детс!A4:A10000,детс!N4:N10000,B378,детс!F4:F10000,Y4)+SUMIFS(культ!A4:A10000,культ!N4:N10000,B378,культ!F4:F10000,Y4)+SUMIFS(спорт!A4:A10000,спорт!N4:N10000,B378,спорт!F4:F10000,Y4)+SUMIFS(лечеб!A4:A10000,лечеб!N4:N10000,B378,лечеб!F4:F10000,Y4)+SUMIFS(Баня!A4:A10000,Баня!N4:N10000,B378,Баня!F4:F10000,Y4)+SUMIFS(Адм!A4:A10000,Адм!N4:N10000,B378,Адм!F4:F10000,Y4)+SUMIFS(С.Х!A4:A9995,С.Х!N4:N9995,B378,С.Х!F4:F9995,Y4)+SUMIFS(новостр!A4:A9999,новостр!M4:M9999,B378,новостр!F4:F9999,Y4)+SUMIFS(авт!A4:A10004,авт!L4:L10004,B378,авт!F4:F10004,Y4)+SUMIFS(ЖС!A4:A10020,ЖС!R4:R10020,B378,ЖС!F4:F10020,Y4)+SUMIFS(Лес!A5:A9992,Лес!K5:K9992,B378,Лес!F5:F9992,Y4)+SUMIFS('степь '!A5:A9998,'степь '!J5:J9998,B378,'степь '!F5:F9998,Y4)+SUMIFS(Пр.откр.тер!A4:A9967,Пр.откр.тер!M4:M9967,B378,Пр.откр.тер!F4:F9967,Y4)+SUMIFS(ЖС!A4:A10008,ЖС!F4:F10008,Y4,ЖС!R4:R10008,B392)</f>
        <v>0</v>
      </c>
      <c r="Z37" s="27">
        <f>SUMIFS(произв!O4:O9995,произв!N4:N9995,B378,произв!F4:F9995,Y4)+SUMIFS(торг!O4:O10000,торг!N4:N10000,B378,торг!F4:F10000,Y4)+SUMIFS(склад!O4:O9995,склад!N4:N9995,B378,склад!F4:F9995,Y4)+SUMIFS('обр '!O4:O9999,'обр '!N4:N9999,B378,'обр '!F4:F9999,Y4)+SUMIFS(детс!O4:O10000,детс!N4:N10000,B378,детс!F4:F10000,Y4)+SUMIFS(культ!O4:O10000,культ!N4:N10000,B378,культ!F4:F10000,Y4)+SUMIFS(спорт!O4:O10000,спорт!N4:N10000,B378,спорт!F4:F10000,Y4)+SUMIFS(лечеб!O4:O10000,лечеб!N4:N10000,B378,лечеб!F4:F10000,Y4)+SUMIFS(Баня!O4:O10000,Баня!N4:N10000,B378,Баня!F4:F10000,Y4)+SUMIFS(Адм!O4:O10000,Адм!N4:N10000,B378,Адм!F4:F10000,Y4)+SUMIFS(С.Х!O4:O9995,С.Х!N4:N9995,B378,С.Х!F4:F9995,Y4)+SUMIFS(новостр!N4:N9999,новостр!M4:M9999,B378,новостр!F4:F9999,Y4)+SUMIFS(авт!K4:K10004,авт!L4:L10004,B378,авт!F4:F10004,Y4)+SUMIFS(ЖС!S4:S10020,ЖС!R4:R10020,B378,ЖС!F4:F10020,Y4)+SUMIFS(Лес!L5:L9992,Лес!K5:K9992,B378,Лес!F5:F9992,Y4)+SUMIFS('степь '!K5:K9998,'степь '!J5:J9998,B378,'степь '!F5:F9998,Y4)+SUMIFS(Пр.откр.тер!N4:N9967,Пр.откр.тер!M4:M9967,B378,Пр.откр.тер!F4:F9967,Y4)+SUMIFS(ЖС!S4:S10008,ЖС!F4:F10008,Y4,ЖС!R4:R10008,B392)</f>
        <v>0</v>
      </c>
      <c r="AA37" s="21">
        <f t="shared" si="0"/>
        <v>2</v>
      </c>
      <c r="AB37" s="21">
        <f t="shared" si="0"/>
        <v>0</v>
      </c>
      <c r="AC37" s="27">
        <f>SUMIFS(произв!A4:A9995,произв!N4:N9995,B378,произв!F4:F9995,AC4)+SUMIFS(торг!A4:A10000,торг!N4:N10000,B378,торг!F4:F10000,AC4)+SUMIFS(склад!A4:A9995,склад!N4:N9995,B378,склад!F4:F9995,AC4)+SUMIFS('обр '!A4:A9999,'обр '!N4:N9999,B378,'обр '!F4:F9999,AC4)+SUMIFS(детс!A4:A10000,детс!N4:N10000,B378,детс!F4:F10000,AC4)+SUMIFS(культ!A4:A10000,культ!N4:N10000,B378,культ!F4:F10000,AC4)+SUMIFS(спорт!A4:A10000,спорт!N4:N10000,B378,спорт!F4:F10000,AC4)+SUMIFS(лечеб!A4:A10000,лечеб!N4:N10000,B378,лечеб!F4:F10000,AC4)+SUMIFS(Баня!A4:A10000,Баня!N4:N10000,B378,Баня!F4:F10000,AC4)+SUMIFS(Адм!A4:A10000,Адм!N4:N10000,B378,Адм!F4:F10000,AC4)+SUMIFS(С.Х!A4:A9995,С.Х!N4:N9995,B378,С.Х!F4:F9995,AC4)+SUMIFS(новостр!A4:A9999,новостр!M4:M9999,B378,новостр!F4:F9999,AC4)+SUMIFS(авт!A4:A10004,авт!L4:L10004,B378,авт!F4:F10004,AC4)+SUMIFS(ЖС!A4:A10020,ЖС!R4:R10020,B378,ЖС!F4:F10020,AC4)+SUMIFS(Лес!A5:A9992,Лес!K5:K9992,B378,Лес!F5:F9992,AC4)+SUMIFS('степь '!A5:A9998,'степь '!J5:J9998,B378,'степь '!F5:F9998,AC4)+SUMIFS(Пр.откр.тер!A4:A9967,Пр.откр.тер!M4:M9967,B378,Пр.откр.тер!F4:F9967,AC4)+SUMIFS(ЖС!A4:A10008,ЖС!F4:F10008,AC4,ЖС!R4:R10008,B392)</f>
        <v>0</v>
      </c>
      <c r="AD37" s="27">
        <f>SUMIFS(произв!O4:O9995,произв!N4:N9995,B378,произв!F4:F9995,AC4)+SUMIFS(торг!O4:O10000,торг!N4:N10000,B378,торг!F4:F10000,AC4)+SUMIFS(склад!O4:O9995,склад!N4:N9995,B378,склад!F4:F9995,AC4)+SUMIFS('обр '!O4:O9999,'обр '!N4:N9999,B378,'обр '!F4:F9999,AC4)+SUMIFS(детс!O4:O10000,детс!N4:N10000,B378,детс!F4:F10000,AC4)+SUMIFS(культ!O4:O10000,культ!N4:N10000,B378,культ!F4:F10000,AC4)+SUMIFS(спорт!O4:O10000,спорт!N4:N10000,B378,спорт!F4:F10000,AC4)+SUMIFS(лечеб!O4:O10000,лечеб!N4:N10000,B378,лечеб!F4:F10000,AC4)+SUMIFS(Баня!O4:O10000,Баня!N4:N10000,B378,Баня!F4:F10000,AC4)+SUMIFS(Адм!O4:O10000,Адм!N4:N10000,B378,Адм!F4:F10000,AC4)+SUMIFS(С.Х!O4:O9995,С.Х!N4:N9995,B378,С.Х!F4:F9995,AC4)+SUMIFS(новостр!N4:N9999,новостр!M4:M9999,B378,новостр!F4:F9999,AC4)+SUMIFS(авт!K4:K10004,авт!L4:L10004,B378,авт!F4:F10004,AC4)+SUMIFS(ЖС!S4:S10020,ЖС!R4:R10020,B378,ЖС!F4:F10020,AC4)+SUMIFS(Лес!L5:L9992,Лес!K5:K9992,B378,Лес!F5:F9992,AC4)+SUMIFS('степь '!K5:K9998,'степь '!J5:J9998,B378,'степь '!F5:F9998,AC4)+SUMIFS(Пр.откр.тер!N4:N9967,Пр.откр.тер!M4:M9967,B378,Пр.откр.тер!F4:F9967,AC4)+SUMIFS(ЖС!S4:S10008,ЖС!F4:F10008,AC4,ЖС!R4:R10008,B392)</f>
        <v>0</v>
      </c>
      <c r="AE37" s="27">
        <f>SUMIFS(произв!A4:A9995,произв!N4:N9995,B378,произв!F4:F9995,AE4)+SUMIFS(торг!A4:A10000,торг!N4:N10000,B378,торг!F4:F10000,AE4)+SUMIFS(склад!A4:A9995,склад!N4:N9995,B378,склад!F4:F9995,AE4)+SUMIFS('обр '!A4:A9999,'обр '!N4:N9999,B378,'обр '!F4:F9999,AE4)+SUMIFS(детс!A4:A10000,детс!N4:N10000,B378,детс!F4:F10000,AE4)+SUMIFS(культ!A4:A10000,культ!N4:N10000,B378,культ!F4:F10000,AE4)+SUMIFS(спорт!A4:A10000,спорт!N4:N10000,B378,спорт!F4:F10000,AE4)+SUMIFS(лечеб!A4:A10000,лечеб!N4:N10000,B378,лечеб!F4:F10000,AE4)+SUMIFS(Баня!A4:A10000,Баня!N4:N10000,B378,Баня!F4:F10000,AE4)+SUMIFS(Адм!A4:A10000,Адм!N4:N10000,B378,Адм!F4:F10000,AE4)+SUMIFS(С.Х!A4:A9995,С.Х!N4:N9995,B378,С.Х!F4:F9995,AE4)+SUMIFS(новостр!A4:A9999,новостр!M4:M9999,B378,новостр!F4:F9999,AE4)+SUMIFS(авт!A4:A10004,авт!L4:L10004,B378,авт!F4:F10004,AE4)+SUMIFS(ЖС!A4:A10020,ЖС!R4:R10020,B378,ЖС!F4:F10020,AE4)+SUMIFS(Лес!A5:A9992,Лес!K5:K9992,B378,Лес!F5:F9992,AE4)+SUMIFS('степь '!A5:A9998,'степь '!J5:J9998,B378,'степь '!F5:F9998,AE4)+SUMIFS(Пр.откр.тер!A4:A9967,Пр.откр.тер!M4:M9967,B378,Пр.откр.тер!F4:F9967,AE4)+SUMIFS(ЖС!A4:A10008,ЖС!F4:F10008,AE4,ЖС!R4:R10008,B392)</f>
        <v>0</v>
      </c>
      <c r="AF37" s="27">
        <f>SUMIFS(произв!O4:O9995,произв!N4:N9995,B378,произв!F4:F9995,AE4)+SUMIFS(торг!O4:O10000,торг!N4:N10000,B378,торг!F4:F10000,AE4)+SUMIFS(склад!O4:O9995,склад!N4:N9995,B378,склад!F4:F9995,AE4)+SUMIFS('обр '!O4:O9999,'обр '!N4:N9999,B378,'обр '!F4:F9999,AE4)+SUMIFS(детс!O4:O10000,детс!N4:N10000,B378,детс!F4:F10000,AE4)+SUMIFS(культ!O4:O10000,культ!N4:N10000,B378,культ!F4:F10000,AE4)+SUMIFS(спорт!O4:O10000,спорт!N4:N10000,B378,спорт!F4:F10000,AE4)+SUMIFS(лечеб!O4:O10000,лечеб!N4:N10000,B378,лечеб!F4:F10000,AE4)+SUMIFS(Баня!O4:O10000,Баня!N4:N10000,B378,Баня!F4:F10000,AE4)+SUMIFS(Адм!O4:O10000,Адм!N4:N10000,B378,Адм!F4:F10000,AE4)+SUMIFS(С.Х!O4:O9995,С.Х!N4:N9995,B378,С.Х!F4:F9995,AE4)+SUMIFS(новостр!N4:N9999,новостр!M4:M9999,B378,новостр!F4:F9999,AE4)+SUMIFS(авт!K4:K10004,авт!L4:L10004,B378,авт!F4:F10004,AE4)+SUMIFS(ЖС!S4:S10020,ЖС!R4:R10020,B378,ЖС!F4:F10020,AE4)+SUMIFS(Лес!L5:L9992,Лес!K5:K9992,B378,Лес!F5:F9992,AE4)+SUMIFS('степь '!K5:K9998,'степь '!J5:J9998,B378,'степь '!F5:F9998,AE4)+SUMIFS(Пр.откр.тер!N4:N9967,Пр.откр.тер!M4:M9967,B378,Пр.откр.тер!F4:F9967,AE4)+SUMIFS(ЖС!S4:S10008,ЖС!F4:F10008,AE4,ЖС!R4:R10008,B392)</f>
        <v>0</v>
      </c>
      <c r="AG37" s="27">
        <f>SUMIFS(произв!A4:A9995,произв!N4:N9995,B378,произв!F4:F9995,AG4)+SUMIFS(торг!A4:A10000,торг!N4:N10000,B378,торг!F4:F10000,AG4)+SUMIFS(склад!A4:A9995,склад!N4:N9995,B378,склад!F4:F9995,AG4)+SUMIFS('обр '!A4:A9999,'обр '!N4:N9999,B378,'обр '!F4:F9999,AG4)+SUMIFS(детс!A4:A10000,детс!N4:N10000,B378,детс!F4:F10000,AG4)+SUMIFS(культ!A4:A10000,культ!N4:N10000,B378,культ!F4:F10000,AG4)+SUMIFS(спорт!A4:A10000,спорт!N4:N10000,B378,спорт!F4:F10000,AG4)+SUMIFS(лечеб!A4:A10000,лечеб!N4:N10000,B378,лечеб!F4:F10000,AG4)+SUMIFS(Баня!A4:A10000,Баня!N4:N10000,B378,Баня!F4:F10000,AG4)+SUMIFS(Адм!A4:A10000,Адм!N4:N10000,B378,Адм!F4:F10000,AG4)+SUMIFS(С.Х!A4:A9995,С.Х!N4:N9995,B378,С.Х!F4:F9995,AG4)+SUMIFS(новостр!A4:A9999,новостр!M4:M9999,B378,новостр!F4:F9999,AG4)+SUMIFS(авт!A4:A10004,авт!L4:L10004,B378,авт!F4:F10004,AG4)+SUMIFS(ЖС!A4:A10020,ЖС!R4:R10020,B378,ЖС!F4:F10020,AG4)+SUMIFS(Лес!A5:A9992,Лес!K5:K9992,B378,Лес!F5:F9992,AG4)+SUMIFS('степь '!A5:A9998,'степь '!J5:J9998,B378,'степь '!F5:F9998,AG4)+SUMIFS(Пр.откр.тер!A4:A9967,Пр.откр.тер!M4:M9967,B378,Пр.откр.тер!F4:F9967,AG4)+SUMIFS(ЖС!A4:A10008,ЖС!F4:F10008,AG4,ЖС!R4:R10008,B392)</f>
        <v>1</v>
      </c>
      <c r="AH37" s="27">
        <f>SUMIFS(произв!O4:O9995,произв!N4:N9995,B378,произв!F4:F9995,AG4)+SUMIFS(торг!O4:O10000,торг!N4:N10000,B378,торг!F4:F10000,AG4)+SUMIFS(склад!O4:O9995,склад!N4:N9995,B378,склад!F4:F9995,AG4)+SUMIFS('обр '!O4:O9999,'обр '!N4:N9999,B378,'обр '!F4:F9999,AG4)+SUMIFS(детс!O4:O10000,детс!N4:N10000,B378,детс!F4:F10000,AG4)+SUMIFS(культ!O4:O10000,культ!N4:N10000,B378,культ!F4:F10000,AG4)+SUMIFS(спорт!O4:O10000,спорт!N4:N10000,B378,спорт!F4:F10000,AG4)+SUMIFS(лечеб!O4:O10000,лечеб!N4:N10000,B378,лечеб!F4:F10000,AG4)+SUMIFS(Баня!O4:O10000,Баня!N4:N10000,B378,Баня!F4:F10000,AG4)+SUMIFS(Адм!O4:O10000,Адм!N4:N10000,B378,Адм!F4:F10000,AG4)+SUMIFS(С.Х!O4:O9995,С.Х!N4:N9995,B378,С.Х!F4:F9995,AG4)+SUMIFS(новостр!N4:N9999,новостр!M4:M9999,B378,новостр!F4:F9999,AG4)+SUMIFS(авт!K4:K10004,авт!L4:L10004,B378,авт!F4:F10004,AG4)+SUMIFS(ЖС!S4:S10020,ЖС!R4:R10020,B378,ЖС!F4:F10020,AG4)+SUMIFS(Лес!L5:L9992,Лес!K5:K9992,B378,Лес!F5:F9992,AG4)+SUMIFS('степь '!K5:K9998,'степь '!J5:J9998,B378,'степь '!F5:F9998,AG4)+SUMIFS(Пр.откр.тер!N4:N9967,Пр.откр.тер!M4:M9967,B378,Пр.откр.тер!F4:F9967,AG4)+SUMIFS(ЖС!S4:S10008,ЖС!F4:F10008,AG4,ЖС!R4:R10008,B392)</f>
        <v>0</v>
      </c>
      <c r="AI37" s="27">
        <f>SUMIFS(произв!A4:A9995,произв!N4:N9995,B378,произв!F4:F9995,AI4)+SUMIFS(торг!A4:A10000,торг!N4:N10000,B378,торг!F4:F10000,AI4)+SUMIFS(склад!A4:A9995,склад!N4:N9995,B378,склад!F4:F9995,AI4)+SUMIFS('обр '!A4:A9999,'обр '!N4:N9999,B378,'обр '!F4:F9999,AI4)+SUMIFS(детс!A4:A10000,детс!N4:N10000,B378,детс!F4:F10000,AI4)+SUMIFS(культ!A4:A10000,культ!N4:N10000,B378,культ!F4:F10000,AI4)+SUMIFS(спорт!A4:A10000,спорт!N4:N10000,B378,спорт!F4:F10000,AI4)+SUMIFS(лечеб!A4:A10000,лечеб!N4:N10000,B378,лечеб!F4:F10000,AI4)+SUMIFS(Баня!A4:A10000,Баня!N4:N10000,B378,Баня!F4:F10000,AI4)+SUMIFS(Адм!A4:A10000,Адм!N4:N10000,B378,Адм!F4:F10000,AI4)+SUMIFS(С.Х!A4:A9995,С.Х!N4:N9995,B378,С.Х!F4:F9995,AI4)+SUMIFS(новостр!A4:A9999,новостр!M4:M9999,B378,новостр!F4:F9999,AI4)+SUMIFS(авт!A4:A10004,авт!L4:L10004,B378,авт!F4:F10004,AI4)+SUMIFS(ЖС!A4:A10020,ЖС!R4:R10020,B378,ЖС!F4:F10020,AI4)+SUMIFS(Лес!A5:A9992,Лес!K5:K9992,B378,Лес!F5:F9992,AI4)+SUMIFS('степь '!A5:A9998,'степь '!J5:J9998,B378,'степь '!F5:F9998,AI4)+SUMIFS(Пр.откр.тер!A4:A9967,Пр.откр.тер!M4:M9967,B378,Пр.откр.тер!F4:F9967,AI4)+SUMIFS(ЖС!A4:A10008,ЖС!F4:F10008,AI4,ЖС!R4:R10008,B392)</f>
        <v>0</v>
      </c>
      <c r="AJ37" s="27">
        <f>SUMIFS(произв!O4:O9995,произв!N4:N9995,B378,произв!F4:F9995,AI4)+SUMIFS(торг!O4:O10000,торг!N4:N10000,B378,торг!F4:F10000,AI4)+SUMIFS(склад!O4:O9995,склад!N4:N9995,B378,склад!F4:F9995,AI4)+SUMIFS('обр '!O4:O9999,'обр '!N4:N9999,B378,'обр '!F4:F9999,AI4)+SUMIFS(детс!O4:O10000,детс!N4:N10000,B378,детс!F4:F10000,AI4)+SUMIFS(культ!O4:O10000,культ!N4:N10000,B378,культ!F4:F10000,AI4)+SUMIFS(спорт!O4:O10000,спорт!N4:N10000,B378,спорт!F4:F10000,AI4)+SUMIFS(лечеб!O4:O10000,лечеб!N4:N10000,B378,лечеб!F4:F10000,AI4)+SUMIFS(Баня!O4:O10000,Баня!N4:N10000,B378,Баня!F4:F10000,AI4)+SUMIFS(Адм!O4:O10000,Адм!N4:N10000,B378,Адм!F4:F10000,AI4)+SUMIFS(С.Х!O4:O9995,С.Х!N4:N9995,B378,С.Х!F4:F9995,AI4)+SUMIFS(новостр!N4:N9999,новостр!M4:M9999,B378,новостр!F4:F9999,AI4)+SUMIFS(авт!K4:K10004,авт!L4:L10004,B378,авт!F4:F10004,AI4)+SUMIFS(ЖС!S4:S10020,ЖС!R4:R10020,B378,ЖС!F4:F10020,AI4)+SUMIFS(Лес!L5:L9992,Лес!K5:K9992,B378,Лес!F5:F9992,AI4)+SUMIFS('степь '!K5:K9998,'степь '!J5:J9998,B378,'степь '!F5:F9998,AI4)+SUMIFS(Пр.откр.тер!N4:N9967,Пр.откр.тер!M4:M9967,B378,Пр.откр.тер!F4:F9967,AI4)+SUMIFS(ЖС!S4:S10008,ЖС!F4:F10008,AI4,ЖС!R4:R10008,B392)</f>
        <v>0</v>
      </c>
      <c r="AK37" s="27">
        <f>SUMIFS(произв!A4:A9995,произв!N4:N9995,B378,произв!F4:F9995,AK4)+SUMIFS(торг!A4:A10000,торг!N4:N10000,B378,торг!F4:F10000,AK4)+SUMIFS(склад!A4:A9995,склад!N4:N9995,B378,склад!F4:F9995,AK4)+SUMIFS('обр '!A4:A9999,'обр '!N4:N9999,B378,'обр '!F4:F9999,AK4)+SUMIFS(детс!A4:A10000,детс!N4:N10000,B378,детс!F4:F10000,AK4)+SUMIFS(культ!A4:A10000,культ!N4:N10000,B378,культ!F4:F10000,AK4)+SUMIFS(спорт!A4:A10000,спорт!N4:N10000,B378,спорт!F4:F10000,AK4)+SUMIFS(лечеб!A4:A10000,лечеб!N4:N10000,B378,лечеб!F4:F10000,AK4)+SUMIFS(Баня!A4:A10000,Баня!N4:N10000,B378,Баня!F4:F10000,AK4)+SUMIFS(Адм!A4:A10000,Адм!N4:N10000,B378,Адм!F4:F10000,AK4)+SUMIFS(С.Х!A4:A9995,С.Х!N4:N9995,B378,С.Х!F4:F9995,AK4)+SUMIFS(новостр!A4:A9999,новостр!M4:M9999,B378,новостр!F4:F9999,AK4)+SUMIFS(авт!A4:A10004,авт!L4:L10004,B378,авт!F4:F10004,AK4)+SUMIFS(ЖС!A4:A10020,ЖС!R4:R10020,B378,ЖС!F4:F10020,AK4)+SUMIFS(Лес!A5:A9992,Лес!K5:K9992,B378,Лес!F5:F9992,AK4)+SUMIFS('степь '!A5:A9998,'степь '!J5:J9998,B378,'степь '!F5:F9998,AK4)+SUMIFS(Пр.откр.тер!A4:A9967,Пр.откр.тер!M4:M9967,B378,Пр.откр.тер!F4:F9967,AK4)+SUMIFS(ЖС!A4:A10008,ЖС!F4:F10008,AK4,ЖС!R4:R10008,B392)</f>
        <v>0</v>
      </c>
      <c r="AL37" s="27">
        <f>SUMIFS(произв!O4:O9995,произв!N4:N9995,B378,произв!F4:F9995,AK4)+SUMIFS(торг!O4:O10000,торг!N4:N10000,B378,торг!F4:F10000,AK4)+SUMIFS(склад!O4:O9995,склад!N4:N9995,B378,склад!F4:F9995,AK4)+SUMIFS('обр '!O4:O9999,'обр '!N4:N9999,B378,'обр '!F4:F9999,AK4)+SUMIFS(детс!O4:O10000,детс!N4:N10000,B378,детс!F4:F10000,AK4)+SUMIFS(культ!O4:O10000,культ!N4:N10000,B378,культ!F4:F10000,AK4)+SUMIFS(спорт!O4:O10000,спорт!N4:N10000,B378,спорт!F4:F10000,AK4)+SUMIFS(лечеб!O4:O10000,лечеб!N4:N10000,B378,лечеб!F4:F10000,AK4)+SUMIFS(Баня!O4:O10000,Баня!N4:N10000,B378,Баня!F4:F10000,AK4)+SUMIFS(Адм!O4:O10000,Адм!N4:N10000,B378,Адм!F4:F10000,AK4)+SUMIFS(С.Х!O4:O9995,С.Х!N4:N9995,B378,С.Х!F4:F9995,AK4)+SUMIFS(новостр!N4:N9999,новостр!M4:M9999,B378,новостр!F4:F9999,AK4)+SUMIFS(авт!K4:K10004,авт!L4:L10004,B378,авт!F4:F10004,AK4)+SUMIFS(ЖС!S4:S10020,ЖС!R4:R10020,B378,ЖС!F4:F10020,AK4)+SUMIFS(Лес!L5:L9992,Лес!K5:K9992,B378,Лес!F5:F9992,AK4)+SUMIFS('степь '!K5:K9998,'степь '!J5:J9998,B378,'степь '!F5:F9998,AK4)+SUMIFS(Пр.откр.тер!N4:N9967,Пр.откр.тер!M4:M9967,B378,Пр.откр.тер!F4:F9967,AK4)+SUMIFS(ЖС!S4:S10008,ЖС!F4:F10008,AK4,ЖС!R4:R10008,B392)</f>
        <v>0</v>
      </c>
      <c r="AM37" s="27">
        <f>SUMIFS(произв!A4:A9995,произв!N4:N9995,B378,произв!F4:F9995,AM4)+SUMIFS(торг!A4:A10000,торг!N4:N10000,B378,торг!F4:F10000,AM4)+SUMIFS(склад!A4:A9995,склад!N4:N9995,B378,склад!F4:F9995,AM4)+SUMIFS('обр '!A4:A9999,'обр '!N4:N9999,B378,'обр '!F4:F9999,AM4)+SUMIFS(детс!A4:A10000,детс!N4:N10000,B378,детс!F4:F10000,AM4)+SUMIFS(культ!A4:A10000,культ!N4:N10000,B378,культ!F4:F10000,AM4)+SUMIFS(спорт!A4:A10000,спорт!N4:N10000,B378,спорт!F4:F10000,AM4)+SUMIFS(лечеб!A4:A10000,лечеб!N4:N10000,B378,лечеб!F4:F10000,AM4)+SUMIFS(Баня!A4:A10000,Баня!N4:N10000,B378,Баня!F4:F10000,AM4)+SUMIFS(Адм!A4:A10000,Адм!N4:N10000,B378,Адм!F4:F10000,AM4)+SUMIFS(С.Х!A4:A9995,С.Х!N4:N9995,B378,С.Х!F4:F9995,AM4)+SUMIFS(новостр!A4:A9999,новостр!M4:M9999,B378,новостр!F4:F9999,AM4)+SUMIFS(авт!A4:A10004,авт!L4:L10004,B378,авт!F4:F10004,AM4)+SUMIFS(ЖС!A4:A10020,ЖС!R4:R10020,B378,ЖС!F4:F10020,AM4)+SUMIFS(Лес!A5:A9992,Лес!K5:K9992,B378,Лес!F5:F9992,AM4)+SUMIFS('степь '!A5:A9998,'степь '!J5:J9998,B378,'степь '!F5:F9998,AM4)+SUMIFS(Пр.откр.тер!A4:A9967,Пр.откр.тер!M4:M9967,B378,Пр.откр.тер!F4:F9967,AM4)+SUMIFS(ЖС!A4:A10008,ЖС!F4:F10008,AM4,ЖС!R4:R10008,B392)</f>
        <v>0</v>
      </c>
      <c r="AN37" s="27">
        <f>SUMIFS(произв!O4:O9995,произв!N4:N9995,B378,произв!F4:F9995,AM4)+SUMIFS(торг!O4:O10000,торг!N4:N10000,B378,торг!F4:F10000,AM4)+SUMIFS(склад!O4:O9995,склад!N4:N9995,B378,склад!F4:F9995,AM4)+SUMIFS('обр '!O4:O9999,'обр '!N4:N9999,B378,'обр '!F4:F9999,AM4)+SUMIFS(детс!O4:O10000,детс!N4:N10000,B378,детс!F4:F10000,AM4)+SUMIFS(культ!O4:O10000,культ!N4:N10000,B378,культ!F4:F10000,AM4)+SUMIFS(спорт!O4:O10000,спорт!N4:N10000,B378,спорт!F4:F10000,AM4)+SUMIFS(лечеб!O4:O10000,лечеб!N4:N10000,B378,лечеб!F4:F10000,AM4)+SUMIFS(Баня!O4:O10000,Баня!N4:N10000,B378,Баня!F4:F10000,AM4)+SUMIFS(Адм!O4:O10000,Адм!N4:N10000,B378,Адм!F4:F10000,AM4)+SUMIFS(С.Х!O4:O9995,С.Х!N4:N9995,B378,С.Х!F4:F9995,AM4)+SUMIFS(новостр!N4:N9999,новостр!M4:M9999,B378,новостр!F4:F9999,AM4)+SUMIFS(авт!K4:K10004,авт!L4:L10004,B378,авт!F4:F10004,AM4)+SUMIFS(ЖС!S4:S10020,ЖС!R4:R10020,B378,ЖС!F4:F10020,AM4)+SUMIFS(Лес!L5:L9992,Лес!K5:K9992,B378,Лес!F5:F9992,AM4)+SUMIFS('степь '!K5:K9998,'степь '!J5:J9998,B378,'степь '!F5:F9998,AM4)+SUMIFS(Пр.откр.тер!N4:N9967,Пр.откр.тер!M4:M9967,B378,Пр.откр.тер!F4:F9967,AM4)+SUMIFS(ЖС!S4:S10008,ЖС!F4:F10008,AM4,ЖС!R4:R10008,B392)</f>
        <v>0</v>
      </c>
      <c r="AO37" s="27">
        <f>SUMIFS(произв!A4:A9995,произв!N4:N9995,B378,произв!F4:F9995,AO4)+SUMIFS(торг!A4:A10000,торг!N4:N10000,B378,торг!F4:F10000,AO4)+SUMIFS(склад!A4:A9995,склад!N4:N9995,B378,склад!F4:F9995,AO4)+SUMIFS('обр '!A4:A9999,'обр '!N4:N9999,B378,'обр '!F4:F9999,AO4)+SUMIFS(детс!A4:A10000,детс!N4:N10000,B378,детс!F4:F10000,AO4)+SUMIFS(культ!A4:A10000,культ!N4:N10000,B378,культ!F4:F10000,AO4)+SUMIFS(спорт!A4:A10000,спорт!N4:N10000,B378,спорт!F4:F10000,AO4)+SUMIFS(лечеб!A4:A10000,лечеб!N4:N10000,B378,лечеб!F4:F10000,AO4)+SUMIFS(Баня!A4:A10000,Баня!N4:N10000,B378,Баня!F4:F10000,AO4)+SUMIFS(Адм!A4:A10000,Адм!N4:N10000,B378,Адм!F4:F10000,AO4)+SUMIFS(С.Х!A4:A9995,С.Х!N4:N9995,B378,С.Х!F4:F9995,AO4)+SUMIFS(новостр!A4:A9999,новостр!M4:M9999,B378,новостр!F4:F9999,AO4)+SUMIFS(авт!A4:A10004,авт!L4:L10004,B378,авт!F4:F10004,AO4)+SUMIFS(ЖС!A4:A10020,ЖС!R4:R10020,B378,ЖС!F4:F10020,AO4)+SUMIFS(Лес!A5:A9992,Лес!K5:K9992,B378,Лес!F5:F9992,AO4)+SUMIFS('степь '!A5:A9998,'степь '!J5:J9998,B378,'степь '!F5:F9998,AO4)+SUMIFS(Пр.откр.тер!A4:A9967,Пр.откр.тер!M4:M9967,B378,Пр.откр.тер!F4:F9967,AO4)+SUMIFS(ЖС!A4:A10008,ЖС!F4:F10008,AO4,ЖС!R4:R10008,B392)</f>
        <v>0</v>
      </c>
      <c r="AP37" s="27">
        <f>SUMIFS(произв!O4:O9995,произв!N4:N9995,B378,произв!F4:F9995,AO4)+SUMIFS(торг!O4:O10000,торг!N4:N10000,B378,торг!F4:F10000,AO4)+SUMIFS(склад!O4:O9995,склад!N4:N9995,B378,склад!F4:F9995,AO4)+SUMIFS('обр '!O4:O9999,'обр '!N4:N9999,B378,'обр '!F4:F9999,AO4)+SUMIFS(детс!O4:O10000,детс!N4:N10000,B378,детс!F4:F10000,AO4)+SUMIFS(культ!O4:O10000,культ!N4:N10000,B378,культ!F4:F10000,AO4)+SUMIFS(спорт!O4:O10000,спорт!N4:N10000,B378,спорт!F4:F10000,AO4)+SUMIFS(лечеб!O4:O10000,лечеб!N4:N10000,B378,лечеб!F4:F10000,AO4)+SUMIFS(Баня!O4:O10000,Баня!N4:N10000,B378,Баня!F4:F10000,AO4)+SUMIFS(Адм!O4:O10000,Адм!N4:N10000,B378,Адм!F4:F10000,AO4)+SUMIFS(С.Х!O4:O9995,С.Х!N4:N9995,B378,С.Х!F4:F9995,AO4)+SUMIFS(новостр!N4:N9999,новостр!M4:M9999,B378,новостр!F4:F9999,AO4)+SUMIFS(авт!K4:K10004,авт!L4:L10004,B378,авт!F4:F10004,AO4)+SUMIFS(ЖС!S4:S10020,ЖС!R4:R10020,B378,ЖС!F4:F10020,AO4)+SUMIFS(Лес!L5:L9992,Лес!K5:K9992,B378,Лес!F5:F9992,AO4)+SUMIFS('степь '!K5:K9998,'степь '!J5:J9998,B378,'степь '!F5:F9998,AO4)+SUMIFS(Пр.откр.тер!N4:N9967,Пр.откр.тер!M4:M9967,B378,Пр.откр.тер!F4:F9967,AO4)+SUMIFS(ЖС!S4:S10008,ЖС!F4:F10008,AO4,ЖС!R4:R10008,B392)</f>
        <v>0</v>
      </c>
      <c r="AQ37" s="27">
        <f>SUMIFS(произв!A4:A9995,произв!N4:N9995,B378,произв!F4:F9995,AQ4)+SUMIFS(торг!A4:A10000,торг!N4:N10000,B378,торг!F4:F10000,AQ4)+SUMIFS(склад!A4:A9995,склад!N4:N9995,B378,склад!F4:F9995,AQ4)+SUMIFS('обр '!A4:A9999,'обр '!N4:N9999,B378,'обр '!F4:F9999,AQ4)+SUMIFS(детс!A4:A10000,детс!N4:N10000,B378,детс!F4:F10000,AQ4)+SUMIFS(культ!A4:A10000,культ!N4:N10000,B378,культ!F4:F10000,AQ4)+SUMIFS(спорт!A4:A10000,спорт!N4:N10000,B378,спорт!F4:F10000,AQ4)+SUMIFS(лечеб!A4:A10000,лечеб!N4:N10000,B378,лечеб!F4:F10000,AQ4)+SUMIFS(Баня!A4:A10000,Баня!N4:N10000,B378,Баня!F4:F10000,AQ4)+SUMIFS(Адм!A4:A10000,Адм!N4:N10000,B378,Адм!F4:F10000,AQ4)+SUMIFS(С.Х!A4:A9995,С.Х!N4:N9995,B378,С.Х!F4:F9995,AQ4)+SUMIFS(новостр!A4:A9999,новостр!M4:M9999,B378,новостр!F4:F9999,AQ4)+SUMIFS(авт!A4:A10004,авт!L4:L10004,B378,авт!F4:F10004,AQ4)+SUMIFS(ЖС!A4:A10020,ЖС!R4:R10020,B378,ЖС!F4:F10020,AQ4)+SUMIFS(Лес!A5:A9992,Лес!K5:K9992,B378,Лес!F5:F9992,AQ4)+SUMIFS('степь '!A5:A9998,'степь '!J5:J9998,B378,'степь '!F5:F9998,AQ4)+SUMIFS(Пр.откр.тер!A4:A9967,Пр.откр.тер!M4:M9967,B378,Пр.откр.тер!F4:F9967,AQ4)+SUMIFS(ЖС!A4:A10008,ЖС!F4:F10008,AQ4,ЖС!R4:R10008,B392)</f>
        <v>0</v>
      </c>
      <c r="AR37" s="27">
        <f>SUMIFS(произв!O4:O9995,произв!N4:N9995,B378,произв!F4:F9995,AQ4)+SUMIFS(торг!O4:O10000,торг!N4:N10000,B378,торг!F4:F10000,AQ4)+SUMIFS(склад!O4:O9995,склад!N4:N9995,B378,склад!F4:F9995,AQ4)+SUMIFS('обр '!O4:O9999,'обр '!N4:N9999,B378,'обр '!F4:F9999,AQ4)+SUMIFS(детс!O4:O10000,детс!N4:N10000,B378,детс!F4:F10000,AQ4)+SUMIFS(культ!O4:O10000,культ!N4:N10000,B378,культ!F4:F10000,AQ4)+SUMIFS(спорт!O4:O10000,спорт!N4:N10000,B378,спорт!F4:F10000,AQ4)+SUMIFS(лечеб!O4:O10000,лечеб!N4:N10000,B378,лечеб!F4:F10000,AQ4)+SUMIFS(Баня!O4:O10000,Баня!N4:N10000,B378,Баня!F4:F10000,AQ4)+SUMIFS(Адм!O4:O10000,Адм!N4:N10000,B378,Адм!F4:F10000,AQ4)+SUMIFS(С.Х!O4:O9995,С.Х!N4:N9995,B378,С.Х!F4:F9995,AQ4)+SUMIFS(новостр!N4:N9999,новостр!M4:M9999,B378,новостр!F4:F9999,AQ4)+SUMIFS(авт!K4:K10004,авт!L4:L10004,B378,авт!F4:F10004,AQ4)+SUMIFS(ЖС!S4:S10020,ЖС!R4:R10020,B378,ЖС!F4:F10020,AQ4)+SUMIFS(Лес!L5:L9992,Лес!K5:K9992,B378,Лес!F5:F9992,AQ4)+SUMIFS('степь '!K5:K9998,'степь '!J5:J9998,B378,'степь '!F5:F9998,AQ4)+SUMIFS(Пр.откр.тер!N4:N9967,Пр.откр.тер!M4:M9967,B378,Пр.откр.тер!F4:F9967,AQ4)+SUMIFS(ЖС!S4:S10008,ЖС!F4:F10008,AQ4,ЖС!R4:R10008,B392)</f>
        <v>0</v>
      </c>
      <c r="AS37" s="27">
        <f>SUMIFS(произв!A4:A9995,произв!N4:N9995,B378,произв!F4:F9995,AS4)+SUMIFS(торг!A4:A10000,торг!N4:N10000,B378,торг!F4:F10000,AS4)+SUMIFS(склад!A4:A9995,склад!N4:N9995,B378,склад!F4:F9995,AS4)+SUMIFS('обр '!A4:A9999,'обр '!N4:N9999,B378,'обр '!F4:F9999,AS4)+SUMIFS(детс!A4:A10000,детс!N4:N10000,B378,детс!F4:F10000,AS4)+SUMIFS(культ!A4:A10000,культ!N4:N10000,B378,культ!F4:F10000,AS4)+SUMIFS(спорт!A4:A10000,спорт!N4:N10000,B378,спорт!F4:F10000,AS4)+SUMIFS(лечеб!A4:A10000,лечеб!N4:N10000,B378,лечеб!F4:F10000,AS4)+SUMIFS(Баня!A4:A10000,Баня!N4:N10000,B378,Баня!F4:F10000,AS4)+SUMIFS(Адм!A4:A10000,Адм!N4:N10000,B378,Адм!F4:F10000,AS4)+SUMIFS(С.Х!A4:A9995,С.Х!N4:N9995,B378,С.Х!F4:F9995,AS4)+SUMIFS(новостр!A4:A9999,новостр!M4:M9999,B378,новостр!F4:F9999,AS4)+SUMIFS(авт!A4:A10004,авт!L4:L10004,B378,авт!F4:F10004,AS4)+SUMIFS(ЖС!A4:A10020,ЖС!R4:R10020,B378,ЖС!F4:F10020,AS4)+SUMIFS(Лес!A5:A9992,Лес!K5:K9992,B378,Лес!F5:F9992,AS4)+SUMIFS('степь '!A5:A9998,'степь '!J5:J9998,B378,'степь '!F5:F9998,AS4)+SUMIFS(Пр.откр.тер!A4:A9967,Пр.откр.тер!M4:M9967,B378,Пр.откр.тер!F4:F9967,AS4)+SUMIFS(ЖС!A4:A10008,ЖС!F4:F10008,AS4,ЖС!R4:R10008,B392)</f>
        <v>0</v>
      </c>
      <c r="AT37" s="27">
        <f>SUMIFS(произв!O4:O9995,произв!N4:N9995,B378,произв!F4:F9995,AS4)+SUMIFS(торг!O4:O10000,торг!N4:N10000,B378,торг!F4:F10000,AS4)+SUMIFS(склад!O4:O9995,склад!N4:N9995,B378,склад!F4:F9995,AS4)+SUMIFS('обр '!O4:O9999,'обр '!N4:N9999,B378,'обр '!F4:F9999,AS4)+SUMIFS(детс!O4:O10000,детс!N4:N10000,B378,детс!F4:F10000,AS4)+SUMIFS(культ!O4:O10000,культ!N4:N10000,B378,культ!F4:F10000,AS4)+SUMIFS(спорт!O4:O10000,спорт!N4:N10000,B378,спорт!F4:F10000,AS4)+SUMIFS(лечеб!O4:O10000,лечеб!N4:N10000,B378,лечеб!F4:F10000,AS4)+SUMIFS(Баня!O4:O10000,Баня!N4:N10000,B378,Баня!F4:F10000,AS4)+SUMIFS(Адм!O4:O10000,Адм!N4:N10000,B378,Адм!F4:F10000,AS4)+SUMIFS(С.Х!O4:O9995,С.Х!N4:N9995,B378,С.Х!F4:F9995,AS4)+SUMIFS(новостр!N4:N9999,новостр!M4:M9999,B378,новостр!F4:F9999,AS4)+SUMIFS(авт!K4:K10004,авт!L4:L10004,B378,авт!F4:F10004,AS4)+SUMIFS(ЖС!S4:S10020,ЖС!R4:R10020,B378,ЖС!F4:F10020,AS4)+SUMIFS(Лес!L5:L9992,Лес!K5:K9992,B378,Лес!F5:F9992,AS4)+SUMIFS('степь '!K5:K9998,'степь '!J5:J9998,B378,'степь '!F5:F9998,AS4)+SUMIFS(Пр.откр.тер!N4:N9967,Пр.откр.тер!M4:M9967,B378,Пр.откр.тер!F4:F9967,AS4)+SUMIFS(ЖС!S4:S10008,ЖС!F4:F10008,AS4,ЖС!R4:R10008,B392)</f>
        <v>0</v>
      </c>
      <c r="AU37" s="27">
        <f>SUMIFS(произв!A4:A9995,произв!N4:N9995,B378,произв!F4:F9995,AU4)+SUMIFS(торг!A4:A10000,торг!N4:N10000,B378,торг!F4:F10000,AU4)+SUMIFS(склад!A4:A9995,склад!N4:N9995,B378,склад!F4:F9995,AU4)+SUMIFS('обр '!A4:A9999,'обр '!N4:N9999,B378,'обр '!F4:F9999,AU4)+SUMIFS(детс!A4:A10000,детс!N4:N10000,B378,детс!F4:F10000,AU4)+SUMIFS(культ!A4:A10000,культ!N4:N10000,B378,культ!F4:F10000,AU4)+SUMIFS(спорт!A4:A10000,спорт!N4:N10000,B378,спорт!F4:F10000,AU4)+SUMIFS(лечеб!A4:A10000,лечеб!N4:N10000,B378,лечеб!F4:F10000,AU4)+SUMIFS(Баня!A4:A10000,Баня!N4:N10000,B378,Баня!F4:F10000,AU4)+SUMIFS(Адм!A4:A10000,Адм!N4:N10000,B378,Адм!F4:F10000,AU4)+SUMIFS(С.Х!A4:A9995,С.Х!N4:N9995,B378,С.Х!F4:F9995,AU4)+SUMIFS(новостр!A4:A9999,новостр!M4:M9999,B378,новостр!F4:F9999,AU4)+SUMIFS(авт!A4:A10004,авт!L4:L10004,B378,авт!F4:F10004,AU4)+SUMIFS(ЖС!A4:A10020,ЖС!R4:R10020,B378,ЖС!F4:F10020,AU4)+SUMIFS(Лес!A5:A9992,Лес!K5:K9992,B378,Лес!F5:F9992,AU4)+SUMIFS('степь '!A5:A9998,'степь '!J5:J9998,B378,'степь '!F5:F9998,AU4)+SUMIFS(Пр.откр.тер!A4:A9967,Пр.откр.тер!M4:M9967,B378,Пр.откр.тер!F4:F9967,AU4)+SUMIFS(ЖС!A4:A10008,ЖС!F4:F10008,AU4,ЖС!R4:R10008,B392)</f>
        <v>1</v>
      </c>
      <c r="AV37" s="27">
        <f>SUMIFS(произв!O4:O9995,произв!N4:N9995,B378,произв!F4:F9995,AU4)+SUMIFS(торг!O4:O10000,торг!N4:N10000,B378,торг!F4:F10000,AU4)+SUMIFS(склад!O4:O9995,склад!N4:N9995,B378,склад!F4:F9995,AU4)+SUMIFS('обр '!O4:O9999,'обр '!N4:N9999,B378,'обр '!F4:F9999,AU4)+SUMIFS(детс!O4:O10000,детс!N4:N10000,B378,детс!F4:F10000,AU4)+SUMIFS(культ!O4:O10000,культ!N4:N10000,B378,культ!F4:F10000,AU4)+SUMIFS(спорт!O4:O10000,спорт!N4:N10000,B378,спорт!F4:F10000,AU4)+SUMIFS(лечеб!O4:O10000,лечеб!N4:N10000,B378,лечеб!F4:F10000,AU4)+SUMIFS(Баня!O4:O10000,Баня!N4:N10000,B378,Баня!F4:F10000,AU4)+SUMIFS(Адм!O4:O10000,Адм!N4:N10000,B378,Адм!F4:F10000,AU4)+SUMIFS(С.Х!O4:O9995,С.Х!N4:N9995,B378,С.Х!F4:F9995,AU4)+SUMIFS(новостр!N4:N9999,новостр!M4:M9999,B378,новостр!F4:F9999,AU4)+SUMIFS(авт!K4:K10004,авт!L4:L10004,B378,авт!F4:F10004,AU4)+SUMIFS(ЖС!S4:S10020,ЖС!R4:R10020,B378,ЖС!F4:F10020,AU4)+SUMIFS(Лес!L5:L9992,Лес!K5:K9992,B378,Лес!F5:F9992,AU4)+SUMIFS('степь '!K5:K9998,'степь '!J5:J9998,B378,'степь '!F5:F9998,AU4)+SUMIFS(Пр.откр.тер!N4:N9967,Пр.откр.тер!M4:M9967,B378,Пр.откр.тер!F4:F9967,AU4)+SUMIFS(ЖС!S4:S10008,ЖС!F4:F10008,AU4,ЖС!R4:R10008,B392)</f>
        <v>0</v>
      </c>
    </row>
    <row r="38" spans="1:90" ht="16.5" thickBot="1">
      <c r="A38" s="236" t="s">
        <v>172</v>
      </c>
      <c r="B38" s="236" t="s">
        <v>193</v>
      </c>
      <c r="C38" s="432">
        <f t="shared" si="6"/>
        <v>4</v>
      </c>
      <c r="D38" s="2309">
        <f t="shared" si="3"/>
        <v>200</v>
      </c>
      <c r="E38" s="484">
        <v>4</v>
      </c>
      <c r="F38" s="482">
        <v>200</v>
      </c>
      <c r="G38" s="2352">
        <f>C38/C48*100%</f>
        <v>3.7735849056603772E-2</v>
      </c>
      <c r="H38" s="2353">
        <f>D38/D48*100%</f>
        <v>1.1735436323522508E-2</v>
      </c>
      <c r="I38" s="465">
        <f>SUMIFS(произв!A4:A9995,произв!N4:N9995,B379,произв!F4:F9995,I4)+SUMIFS(торг!A4:A10000,торг!N4:N10000,B379,торг!F4:F10000,I4)+SUMIFS(склад!A4:A9995,склад!N4:N9995,B379,склад!F4:F9995,I4)+SUMIFS('обр '!A4:A9999,'обр '!N4:N9999,B379,'обр '!F4:F9999,I4)+SUMIFS(детс!A4:A10000,детс!N4:N10000,B379,детс!F4:F10000,I4)+SUMIFS(культ!A4:A10000,культ!N4:N10000,B379,культ!F4:F10000,I4)+SUMIFS(спорт!A4:A10000,спорт!N4:N10000,B379,спорт!F4:F10000,I4)+SUMIFS(лечеб!A4:A10000,лечеб!N4:N10000,B379,лечеб!F4:F10000,I4)+SUMIFS(Баня!A4:A10000,Баня!N4:N10000,B379,Баня!F4:F10000,I4)+SUMIFS(Адм!A4:A10000,Адм!N4:N10000,B379,Адм!F4:F10000,I4)+SUMIFS(С.Х!A4:A9995,С.Х!N4:N9995,B379,С.Х!F4:F9995,I4)+SUMIFS(новостр!A4:A9999,новостр!M4:M9999,B379,новостр!F4:F9999,I4)+SUMIFS(авт!A4:A10004,авт!L4:L10004,B379,авт!F4:F10004,I4)+SUMIFS(ЖС!A4:A10020,ЖС!R4:R10020,B379,ЖС!F4:F10020,I4)+SUMIFS(Лес!A5:A9992,Лес!K5:K9992,B379,Лес!F5:F9992,I4)+SUMIFS('степь '!A5:A9998,'степь '!J5:J9998,B379,'степь '!F5:F9998,I4)+SUMIFS(Пр.откр.тер!A4:A9967,Пр.откр.тер!M4:M9967,B379,Пр.откр.тер!F4:F9967,I4)</f>
        <v>0</v>
      </c>
      <c r="J38" s="25">
        <f>SUMIFS(произв!O4:O9995,произв!N4:N9995,B379,произв!F4:F9995,I4)+SUMIFS(торг!O4:O10000,торг!N4:N10000,B379,торг!F4:F10000,I4)+SUMIFS(склад!O4:O9995,склад!N4:N9995,B379,склад!F4:F9995,I4)+SUMIFS('обр '!O4:O9999,'обр '!N4:N9999,B379,'обр '!F4:F9999,I4)+SUMIFS(детс!O4:O10000,детс!N4:N10000,B379,детс!F4:F10000,I4)+SUMIFS(культ!O4:O10000,культ!N4:N10000,B379,культ!F4:F10000,I4)+SUMIFS(спорт!O4:O10000,спорт!N4:N10000,B379,спорт!F4:F10000,I4)+SUMIFS(лечеб!O4:O10000,лечеб!N4:N10000,B379,лечеб!F4:F10000,I4)+SUMIFS(Баня!O4:O10000,Баня!N4:N10000,B379,Баня!F4:F10000,I4)+SUMIFS(Адм!O4:O10000,Адм!N4:N10000,B379,Адм!F4:F10000,I4)+SUMIFS(С.Х!O4:O9995,С.Х!N4:N9995,B379,С.Х!F4:F9995,I4)+SUMIFS(новостр!N4:N9999,новостр!M4:M9999,B379,новостр!F4:F9999,I4)+SUMIFS(авт!K4:K10004,авт!L4:L10004,B379,авт!F4:F10004,I4)+SUMIFS(ЖС!S4:S10020,ЖС!R4:R10020,B379,ЖС!F4:F10020,I4)+SUMIFS(Лес!L5:L9992,Лес!K5:K9992,B379,Лес!F5:F9992,I4)+SUMIFS('степь '!K5:K9998,'степь '!J5:J9998,B379,'степь '!F5:F9998,I4)+SUMIFS(Пр.откр.тер!N4:N9967,Пр.откр.тер!M4:M9967,B379,Пр.откр.тер!F4:F9967,I4)</f>
        <v>0</v>
      </c>
      <c r="K38" s="26">
        <f>SUMIFS(произв!A4:A9995,произв!N4:N9995,B379,произв!F4:F9995,K4)+SUMIFS(торг!A4:A10000,торг!N4:N10000,B379,торг!F4:F10000,K4)+SUMIFS(склад!A4:A9995,склад!N4:N9995,B379,склад!F4:F9995,K4)+SUMIFS('обр '!A4:A9999,'обр '!N4:N9999,B379,'обр '!F4:F9999,K4)+SUMIFS(детс!A4:A10000,детс!N4:N10000,B379,детс!F4:F10000,K4)+SUMIFS(культ!A4:A10000,культ!N4:N10000,B379,культ!F4:F10000,K4)+SUMIFS(спорт!A4:A10000,спорт!N4:N10000,B379,спорт!F4:F10000,K4)+SUMIFS(лечеб!A4:A10000,лечеб!N4:N10000,B379,лечеб!F4:F10000,K4)+SUMIFS(Баня!A4:A10000,Баня!N4:N10000,B379,Баня!F4:F10000,K4)+SUMIFS(Адм!A4:A10000,Адм!N4:N10000,B379,Адм!F4:F10000,K4)+SUMIFS(С.Х!A4:A9995,С.Х!N4:N9995,B379,С.Х!F4:F9995,K4)+SUMIFS(новостр!A4:A9999,новостр!M4:M9999,B379,новостр!F4:F9999,K4)+SUMIFS(авт!A4:A10004,авт!L4:L10004,B379,авт!F4:F10004,K4)+SUMIFS(ЖС!A4:A10020,ЖС!R4:R10020,B379,ЖС!F4:F10020,K4)+SUMIFS(Лес!A5:A9992,Лес!K5:K9992,B379,Лес!F5:F9992,K4)+SUMIFS('степь '!A5:A9998,'степь '!J5:J9998,B379,'степь '!F5:F9998,K4)+SUMIFS(Пр.откр.тер!A4:A9967,Пр.откр.тер!M4:M9967,B379,Пр.откр.тер!F4:F9967,K4)</f>
        <v>0</v>
      </c>
      <c r="L38" s="27">
        <f>SUMIFS(произв!O4:O9995,произв!N4:N9995,B379,произв!F4:F9995,K4)+SUMIFS(торг!O4:O10000,торг!N4:N10000,B379,торг!F4:F10000,K4)+SUMIFS(склад!O4:O9995,склад!N4:N9995,B379,склад!F4:F9995,K4)+SUMIFS('обр '!O4:O9999,'обр '!N4:N9999,B379,'обр '!F4:F9999,K4)+SUMIFS(детс!O4:O10000,детс!N4:N10000,B379,детс!F4:F10000,K4)+SUMIFS(культ!O4:O10000,культ!N4:N10000,B379,культ!F4:F10000,K4)+SUMIFS(спорт!O4:O10000,спорт!N4:N10000,B379,спорт!F4:F10000,K4)+SUMIFS(лечеб!O4:O10000,лечеб!N4:N10000,B379,лечеб!F4:F10000,K4)+SUMIFS(Баня!O4:O10000,Баня!N4:N10000,B379,Баня!F4:F10000,K4)+SUMIFS(Адм!O4:O10000,Адм!N4:N10000,B379,Адм!F4:F10000,K4)+SUMIFS(С.Х!O4:O9995,С.Х!N4:N9995,B379,С.Х!F4:F9995,K4)+SUMIFS(новостр!N4:N9999,новостр!M4:M9999,B379,новостр!F4:F9999,K4)+SUMIFS(авт!K4:K10004,авт!L4:L10004,B379,авт!F4:F10004,K4)+SUMIFS(ЖС!S4:S10020,ЖС!R4:R10020,B379,ЖС!F4:F10020,K4)+SUMIFS(Лес!L5:L9992,Лес!K5:K9992,B379,Лес!F5:F9992,K4)+SUMIFS('степь '!K5:K9998,'степь '!J5:J9998,B379,'степь '!F5:F9998,K4)+SUMIFS(Пр.откр.тер!N4:N9967,Пр.откр.тер!M4:M9967,B379,Пр.откр.тер!F4:F9967,K4)</f>
        <v>0</v>
      </c>
      <c r="M38" s="27">
        <f>SUMIFS(произв!A4:A9995,произв!N4:N9995,B379,произв!F4:F9995,M4)+SUMIFS(торг!A4:A10000,торг!N4:N10000,B379,торг!F4:F10000,M4)+SUMIFS(склад!A4:A9995,склад!N4:N9995,B379,склад!F4:F9995,M4)+SUMIFS('обр '!A4:A9999,'обр '!N4:N9999,B379,'обр '!F4:F9999,M4)+SUMIFS(детс!A4:A10000,детс!N4:N10000,B379,детс!F4:F10000,M4)+SUMIFS(культ!A4:A10000,культ!N4:N10000,B379,культ!F4:F10000,M4)+SUMIFS(спорт!A4:A10000,спорт!N4:N10000,B379,спорт!F4:F10000,M4)+SUMIFS(лечеб!A4:A10000,лечеб!N4:N10000,B379,лечеб!F4:F10000,M4)+SUMIFS(Баня!A4:A10000,Баня!N4:N10000,B379,Баня!F4:F10000,M4)+SUMIFS(Адм!A4:A10000,Адм!N4:N10000,B379,Адм!F4:F10000,M4)+SUMIFS(С.Х!A4:A9995,С.Х!N4:N9995,B379,С.Х!F4:F9995,M4)+SUMIFS(новостр!A4:A9999,новостр!M4:M9999,B379,новостр!F4:F9999,M4)+SUMIFS(авт!A4:A10004,авт!L4:L10004,B379,авт!F4:F10004,M4)+SUMIFS(ЖС!A4:A10020,ЖС!R4:R10020,B379,ЖС!F4:F10020,M4)+SUMIFS(Лес!A5:A9992,Лес!K5:K9992,B379,Лес!F5:F9992,M4)+SUMIFS('степь '!A5:A9998,'степь '!J5:J9998,B379,'степь '!F5:F9998,M4)+SUMIFS(Пр.откр.тер!A4:A9967,Пр.откр.тер!M4:M9967,B379,Пр.откр.тер!F4:F9967,M4)</f>
        <v>0</v>
      </c>
      <c r="N38" s="27">
        <f>SUMIFS(произв!O4:O9995,произв!N4:N9995,B379,произв!F4:F9995,M4)+SUMIFS(торг!O4:O10000,торг!N4:N10000,B379,торг!F4:F10000,M4)+SUMIFS(склад!O4:O9995,склад!N4:N9995,B379,склад!F4:F9995,M4)+SUMIFS('обр '!O4:O9999,'обр '!N4:N9999,B379,'обр '!F4:F9999,M4)+SUMIFS(детс!O4:O10000,детс!N4:N10000,B379,детс!F4:F10000,M4)+SUMIFS(культ!O4:O10000,культ!N4:N10000,B379,культ!F4:F10000,M4)+SUMIFS(спорт!O4:O10000,спорт!N4:N10000,B379,спорт!F4:F10000,M4)+SUMIFS(лечеб!O4:O10000,лечеб!N4:N10000,B379,лечеб!F4:F10000,M4)+SUMIFS(Баня!O4:O10000,Баня!N4:N10000,B379,Баня!F4:F10000,M4)+SUMIFS(Адм!O4:O10000,Адм!N4:N10000,B379,Адм!F4:F10000,M4)+SUMIFS(С.Х!O4:O9995,С.Х!N4:N9995,B379,С.Х!F4:F9995,M4)+SUMIFS(новостр!N4:N9999,новостр!M4:M9999,B379,новостр!F4:F9999,M4)+SUMIFS(авт!K4:K10004,авт!L4:L10004,B379,авт!F4:F10004,M4)+SUMIFS(ЖС!S4:S10020,ЖС!R4:R10020,B379,ЖС!F4:F10020,M4)+SUMIFS(Лес!L5:L9992,Лес!K5:K9992,B379,Лес!F5:F9992,M4)+SUMIFS('степь '!K5:K9998,'степь '!J5:J9998,B379,'степь '!F5:F9998,M4)+SUMIFS(Пр.откр.тер!N4:N9967,Пр.откр.тер!M4:M9967,B379,Пр.откр.тер!F4:F9967,M4)</f>
        <v>0</v>
      </c>
      <c r="O38" s="27">
        <f>SUMIFS(произв!A4:A9995,произв!N4:N9995,B379,произв!F4:F9995,O4)+SUMIFS(торг!A4:A10000,торг!N4:N10000,B379,торг!F4:F10000,O4)+SUMIFS(склад!A4:A9995,склад!N4:N9995,B379,склад!F4:F9995,O4)+SUMIFS('обр '!A4:A9999,'обр '!N4:N9999,B379,'обр '!F4:F9999,O4)+SUMIFS(детс!A4:A10000,детс!N4:N10000,B379,детс!F4:F10000,O4)+SUMIFS(культ!A4:A10000,культ!N4:N10000,B379,культ!F4:F10000,O4)+SUMIFS(спорт!A4:A10000,спорт!N4:N10000,B379,спорт!F4:F10000,O4)+SUMIFS(лечеб!A4:A10000,лечеб!N4:N10000,B379,лечеб!F4:F10000,O4)+SUMIFS(Баня!A4:A10000,Баня!N4:N10000,B379,Баня!F4:F10000,O4)+SUMIFS(Адм!A4:A10000,Адм!N4:N10000,B379,Адм!F4:F10000,O4)+SUMIFS(С.Х!A4:A9995,С.Х!N4:N9995,B379,С.Х!F4:F9995,O4)+SUMIFS(новостр!A4:A9999,новостр!M4:M9999,B379,новостр!F4:F9999,O4)+SUMIFS(авт!A4:A10004,авт!L4:L10004,B379,авт!F4:F10004,O4)+SUMIFS(ЖС!A4:A10020,ЖС!R4:R10020,B379,ЖС!F4:F10020,O4)+SUMIFS(Лес!A5:A9992,Лес!K5:K9992,B379,Лес!F5:F9992,O4)+SUMIFS('степь '!A5:A9998,'степь '!J5:J9998,B379,'степь '!F5:F9998,O4)+SUMIFS(Пр.откр.тер!A4:A9967,Пр.откр.тер!M4:M9967,B379,Пр.откр.тер!F4:F9967,O4)</f>
        <v>0</v>
      </c>
      <c r="P38" s="27">
        <f>SUMIFS(произв!O4:O9995,произв!N4:N9995,B379,произв!F4:F9995,O4)+SUMIFS(торг!O4:O10000,торг!N4:N10000,B379,торг!F4:F10000,O4)+SUMIFS(склад!O4:O9995,склад!N4:N9995,B379,склад!F4:F9995,O4)+SUMIFS('обр '!O4:O9999,'обр '!N4:N9999,B379,'обр '!F4:F9999,O4)+SUMIFS(детс!O4:O10000,детс!N4:N10000,B379,детс!F4:F10000,O4)+SUMIFS(культ!O4:O10000,культ!N4:N10000,B379,культ!F4:F10000,O4)+SUMIFS(спорт!O4:O10000,спорт!N4:N10000,B379,спорт!F4:F10000,O4)+SUMIFS(лечеб!O4:O10000,лечеб!N4:N10000,B379,лечеб!F4:F10000,O4)+SUMIFS(Баня!O4:O10000,Баня!N4:N10000,B379,Баня!F4:F10000,O4)+SUMIFS(Адм!O4:O10000,Адм!N4:N10000,B379,Адм!F4:F10000,O4)+SUMIFS(С.Х!O4:O9995,С.Х!N4:N9995,B379,С.Х!F4:F9995,O4)+SUMIFS(новостр!N4:N9999,новостр!M4:M9999,B379,новостр!F4:F9999,O4)+SUMIFS(авт!K4:K10004,авт!L4:L10004,B379,авт!F4:F10004,O4)+SUMIFS(ЖС!S4:S10020,ЖС!R4:R10020,B379,ЖС!F4:F10020,O4)+SUMIFS(Лес!L5:L9992,Лес!K5:K9992,B379,Лес!F5:F9992,O4)+SUMIFS('степь '!K5:K9998,'степь '!J5:J9998,B379,'степь '!F5:F9998,O4)+SUMIFS(Пр.откр.тер!N4:N9967,Пр.откр.тер!M4:M9967,B379,Пр.откр.тер!F4:F9967,O4)</f>
        <v>0</v>
      </c>
      <c r="Q38" s="27">
        <f>SUMIFS(произв!A4:A9995,произв!N4:N9995,B379,произв!F4:F9995,Q4)+SUMIFS(торг!A4:A10000,торг!N4:N10000,B379,торг!F4:F10000,Q4)+SUMIFS(склад!A4:A9995,склад!N4:N9995,B379,склад!F4:F9995,Q4)+SUMIFS('обр '!A4:A9999,'обр '!N4:N9999,B379,'обр '!F4:F9999,Q4)+SUMIFS(детс!A4:A10000,детс!N4:N10000,B379,детс!F4:F10000,Q4)+SUMIFS(культ!A4:A10000,культ!N4:N10000,B379,культ!F4:F10000,Q4)+SUMIFS(спорт!A4:A10000,спорт!N4:N10000,B379,спорт!F4:F10000,Q4)+SUMIFS(лечеб!A4:A10000,лечеб!N4:N10000,B379,лечеб!F4:F10000,Q4)+SUMIFS(Баня!A4:A10000,Баня!N4:N10000,B379,Баня!F4:F10000,Q4)+SUMIFS(Адм!A4:A10000,Адм!N4:N10000,B379,Адм!F4:F10000,Q4)+SUMIFS(С.Х!A4:A9995,С.Х!N4:N9995,B379,С.Х!F4:F9995,Q4)+SUMIFS(новостр!A4:A9999,новостр!M4:M9999,B379,новостр!F4:F9999,Q4)+SUMIFS(авт!A4:A10004,авт!L4:L10004,B379,авт!F4:F10004,Q4)+SUMIFS(ЖС!A4:A10020,ЖС!R4:R10020,B379,ЖС!F4:F10020,Q4)+SUMIFS(Лес!A5:A9992,Лес!K5:K9992,B379,Лес!F5:F9992,Q4)+SUMIFS('степь '!A5:A9998,'степь '!J5:J9998,B379,'степь '!F5:F9998,Q4)+SUMIFS(Пр.откр.тер!A4:A9967,Пр.откр.тер!M4:M9967,B379,Пр.откр.тер!F4:F9967,Q4)</f>
        <v>2</v>
      </c>
      <c r="R38" s="27">
        <f>SUMIFS(произв!O4:O9995,произв!N4:N9995,B379,произв!F4:F9995,Q4)+SUMIFS(торг!O4:O10000,торг!N4:N10000,B379,торг!F4:F10000,Q4)+SUMIFS(склад!O4:O9995,склад!N4:N9995,B379,склад!F4:F9995,Q4)+SUMIFS('обр '!O4:O9999,'обр '!N4:N9999,B379,'обр '!F4:F9999,Q4)+SUMIFS(детс!O4:O10000,детс!N4:N10000,B379,детс!F4:F10000,Q4)+SUMIFS(культ!O4:O10000,культ!N4:N10000,B379,культ!F4:F10000,Q4)+SUMIFS(спорт!O4:O10000,спорт!N4:N10000,B379,спорт!F4:F10000,Q4)+SUMIFS(лечеб!O4:O10000,лечеб!N4:N10000,B379,лечеб!F4:F10000,Q4)+SUMIFS(Баня!O4:O10000,Баня!N4:N10000,B379,Баня!F4:F10000,Q4)+SUMIFS(Адм!O4:O10000,Адм!N4:N10000,B379,Адм!F4:F10000,Q4)+SUMIFS(С.Х!O4:O9995,С.Х!N4:N9995,B379,С.Х!F4:F9995,Q4)+SUMIFS(новостр!N4:N9999,новостр!M4:M9999,B379,новостр!F4:F9999,Q4)+SUMIFS(авт!K4:K10004,авт!L4:L10004,B379,авт!F4:F10004,Q4)+SUMIFS(ЖС!S4:S10020,ЖС!R4:R10020,B379,ЖС!F4:F10020,Q4)+SUMIFS(Лес!L5:L9992,Лес!K5:K9992,B379,Лес!F5:F9992,Q4)+SUMIFS('степь '!K5:K9998,'степь '!J5:J9998,B379,'степь '!F5:F9998,Q4)+SUMIFS(Пр.откр.тер!N4:N9967,Пр.откр.тер!M4:M9967,B379,Пр.откр.тер!F4:F9967,Q4)</f>
        <v>200</v>
      </c>
      <c r="S38" s="27">
        <f>SUMIFS(произв!A4:A9995,произв!N4:N9995,B379,произв!F4:F9995,S4)+SUMIFS(торг!A4:A10000,торг!N4:N10000,B379,торг!F4:F10000,S4)+SUMIFS(склад!A4:A9995,склад!N4:N9995,B379,склад!F4:F9995,S4)+SUMIFS('обр '!A4:A9999,'обр '!N4:N9999,B379,'обр '!F4:F9999,S4)+SUMIFS(детс!A4:A10000,детс!N4:N10000,B379,детс!F4:F10000,S4)+SUMIFS(культ!A4:A10000,культ!N4:N10000,B379,культ!F4:F10000,S4)+SUMIFS(спорт!A4:A10000,спорт!N4:N10000,B379,спорт!F4:F10000,S4)+SUMIFS(лечеб!A4:A10000,лечеб!N4:N10000,B379,лечеб!F4:F10000,S4)+SUMIFS(Баня!A4:A10000,Баня!N4:N10000,B379,Баня!F4:F10000,S4)+SUMIFS(Адм!A4:A10000,Адм!N4:N10000,B379,Адм!F4:F10000,S4)+SUMIFS(С.Х!A4:A9995,С.Х!N4:N9995,B379,С.Х!F4:F9995,S4)+SUMIFS(новостр!A4:A9999,новостр!M4:M9999,B379,новостр!F4:F9999,S4)+SUMIFS(авт!A4:A10004,авт!L4:L10004,B379,авт!F4:F10004,S4)+SUMIFS(ЖС!A4:A10020,ЖС!R4:R10020,B379,ЖС!F4:F10020,S4)+SUMIFS(Лес!A5:A9992,Лес!K5:K9992,B379,Лес!F5:F9992,S4)+SUMIFS('степь '!A5:A9998,'степь '!J5:J9998,B379,'степь '!F5:F9998,S4)+SUMIFS(Пр.откр.тер!A4:A9967,Пр.откр.тер!M4:M9967,B379,Пр.откр.тер!F4:F9967,S4)</f>
        <v>0</v>
      </c>
      <c r="T38" s="27">
        <f>SUMIFS(произв!O4:O9995,произв!N4:N9995,B379,произв!F4:F9995,S4)+SUMIFS(торг!O4:O10000,торг!N4:N10000,B379,торг!F4:F10000,S4)+SUMIFS(склад!O4:O9995,склад!N4:N9995,B379,склад!F4:F9995,S4)+SUMIFS('обр '!O4:O9999,'обр '!N4:N9999,B379,'обр '!F4:F9999,S4)+SUMIFS(детс!O4:O10000,детс!N4:N10000,B379,детс!F4:F10000,S4)+SUMIFS(культ!O4:O10000,культ!N4:N10000,B379,культ!F4:F10000,S4)+SUMIFS(спорт!O4:O10000,спорт!N4:N10000,B379,спорт!F4:F10000,S4)+SUMIFS(лечеб!O4:O10000,лечеб!N4:N10000,B379,лечеб!F4:F10000,S4)+SUMIFS(Баня!O4:O10000,Баня!N4:N10000,B379,Баня!F4:F10000,S4)+SUMIFS(Адм!O4:O10000,Адм!N4:N10000,B379,Адм!F4:F10000,S4)+SUMIFS(С.Х!O4:O9995,С.Х!N4:N9995,B379,С.Х!F4:F9995,S4)+SUMIFS(новостр!N4:N9999,новостр!M4:M9999,B379,новостр!F4:F9999,S4)+SUMIFS(авт!K4:K10004,авт!L4:L10004,B379,авт!F4:F10004,S4)+SUMIFS(ЖС!S4:S10020,ЖС!R4:R10020,B379,ЖС!F4:F10020,S4)+SUMIFS(Лес!L5:L9992,Лес!K5:K9992,B379,Лес!F5:F9992,S4)+SUMIFS('степь '!K5:K9998,'степь '!J5:J9998,B379,'степь '!F5:F9998,S4)+SUMIFS(Пр.откр.тер!N4:N9967,Пр.откр.тер!M4:M9967,B379,Пр.откр.тер!F4:F9967,S4)</f>
        <v>0</v>
      </c>
      <c r="U38" s="27">
        <f>SUMIFS(произв!A4:A9995,произв!N4:N9995,B379,произв!F4:F9995,U4)+SUMIFS(торг!A4:A10000,торг!N4:N10000,B379,торг!F4:F10000,U4)+SUMIFS(склад!A4:A9995,склад!N4:N9995,B379,склад!F4:F9995,U4)+SUMIFS('обр '!A4:A9999,'обр '!N4:N9999,B379,'обр '!F4:F9999,U4)+SUMIFS(детс!A4:A10000,детс!N4:N10000,B379,детс!F4:F10000,U4)+SUMIFS(культ!A4:A10000,культ!N4:N10000,B379,культ!F4:F10000,U4)+SUMIFS(спорт!A4:A10000,спорт!N4:N10000,B379,спорт!F4:F10000,U4)+SUMIFS(лечеб!A4:A10000,лечеб!N4:N10000,B379,лечеб!F4:F10000,U4)+SUMIFS(Баня!A4:A10000,Баня!N4:N10000,B379,Баня!F4:F10000,U4)+SUMIFS(Адм!A4:A10000,Адм!N4:N10000,B379,Адм!F4:F10000,U4)+SUMIFS(С.Х!A4:A9995,С.Х!N4:N9995,B379,С.Х!F4:F9995,U4)+SUMIFS(новостр!A4:A9999,новостр!M4:M9999,B379,новостр!F4:F9999,U4)+SUMIFS(авт!A4:A10004,авт!L4:L10004,B379,авт!F4:F10004,U4)+SUMIFS(ЖС!A4:A10020,ЖС!R4:R10020,B379,ЖС!F4:F10020,U4)+SUMIFS(Лес!A5:A9992,Лес!K5:K9992,B379,Лес!F5:F9992,U4)+SUMIFS('степь '!A5:A9998,'степь '!J5:J9998,B379,'степь '!F5:F9998,U4)+SUMIFS(Пр.откр.тер!A4:A9967,Пр.откр.тер!M4:M9967,B379,Пр.откр.тер!F4:F9967,U4)</f>
        <v>0</v>
      </c>
      <c r="V38" s="27">
        <f>SUMIFS(произв!O4:O9995,произв!N4:N9995,B379,произв!F4:F9995,U4)+SUMIFS(торг!O4:O10000,торг!N4:N10000,B379,торг!F4:F10000,U4)+SUMIFS(склад!O4:O9995,склад!N4:N9995,B379,склад!F4:F9995,U4)+SUMIFS('обр '!O4:O9999,'обр '!N4:N9999,B379,'обр '!F4:F9999,U4)+SUMIFS(детс!O4:O10000,детс!N4:N10000,B379,детс!F4:F10000,U4)+SUMIFS(культ!O4:O10000,культ!N4:N10000,B379,культ!F4:F10000,U4)+SUMIFS(спорт!O4:O10000,спорт!N4:N10000,B379,спорт!F4:F10000,U4)+SUMIFS(лечеб!O4:O10000,лечеб!N4:N10000,B379,лечеб!F4:F10000,U4)+SUMIFS(Баня!O4:O10000,Баня!N4:N10000,B379,Баня!F4:F10000,U4)+SUMIFS(Адм!O4:O10000,Адм!N4:N10000,B379,Адм!F4:F10000,U4)+SUMIFS(С.Х!O4:O9995,С.Х!N4:N9995,B379,С.Х!F4:F9995,U4)+SUMIFS(новостр!N4:N9999,новостр!M4:M9999,B379,новостр!F4:F9999,U4)+SUMIFS(авт!K4:K10004,авт!L4:L10004,B379,авт!F4:F10004,U4)+SUMIFS(ЖС!S4:S10020,ЖС!R4:R10020,B379,ЖС!F4:F10020,U4)+SUMIFS(Лес!L5:L9992,Лес!K5:K9992,B379,Лес!F5:F9992,U4)+SUMIFS('степь '!K5:K9998,'степь '!J5:J9998,B379,'степь '!F5:F9998,U4)+SUMIFS(Пр.откр.тер!N4:N9967,Пр.откр.тер!M4:M9967,B379,Пр.откр.тер!F4:F9967,U4)</f>
        <v>0</v>
      </c>
      <c r="W38" s="27">
        <f>SUMIFS(произв!A4:A9995,произв!N4:N9995,B379,произв!F4:F9995,W4)+SUMIFS(торг!A4:A10000,торг!N4:N10000,B379,торг!F4:F10000,W4)+SUMIFS(склад!A4:A9995,склад!N4:N9995,B379,склад!F4:F9995,W4)+SUMIFS('обр '!A4:A9999,'обр '!N4:N9999,B379,'обр '!F4:F9999,W4)+SUMIFS(детс!A4:A10000,детс!N4:N10000,B379,детс!F4:F10000,W4)+SUMIFS(культ!A4:A10000,культ!N4:N10000,B379,культ!F4:F10000,W4)+SUMIFS(спорт!A4:A10000,спорт!N4:N10000,B379,спорт!F4:F10000,W4)+SUMIFS(лечеб!A4:A10000,лечеб!N4:N10000,B379,лечеб!F4:F10000,W4)+SUMIFS(Баня!A4:A10000,Баня!N4:N10000,B379,Баня!F4:F10000,W4)+SUMIFS(Адм!A4:A10000,Адм!N4:N10000,B379,Адм!F4:F10000,W4)+SUMIFS(С.Х!A4:A9995,С.Х!N4:N9995,B379,С.Х!F4:F9995,W4)+SUMIFS(новостр!A4:A9999,новостр!M4:M9999,B379,новостр!F4:F9999,W4)+SUMIFS(авт!A4:A10004,авт!L4:L10004,B379,авт!F4:F10004,W4)+SUMIFS(ЖС!A4:A10020,ЖС!R4:R10020,B379,ЖС!F4:F10020,W4)+SUMIFS(Лес!A5:A9992,Лес!K5:K9992,B379,Лес!F5:F9992,W4)+SUMIFS('степь '!A5:A9998,'степь '!J5:J9998,B379,'степь '!F5:F9998,W4)+SUMIFS(Пр.откр.тер!A4:A9967,Пр.откр.тер!M4:M9967,B379,Пр.откр.тер!F4:F9967,W4)</f>
        <v>0</v>
      </c>
      <c r="X38" s="27">
        <f>SUMIFS(произв!O4:O9995,произв!N4:N9995,B379,произв!F4:F9995,W4)+SUMIFS(торг!O4:O10000,торг!N4:N10000,B379,торг!F4:F10000,W4)+SUMIFS(склад!O4:O9995,склад!N4:N9995,B379,склад!F4:F9995,W4)+SUMIFS('обр '!O4:O9999,'обр '!N4:N9999,B379,'обр '!F4:F9999,W4)+SUMIFS(детс!O4:O10000,детс!N4:N10000,B379,детс!F4:F10000,W4)+SUMIFS(культ!O4:O10000,культ!N4:N10000,B379,культ!F4:F10000,W4)+SUMIFS(спорт!O4:O10000,спорт!N4:N10000,B379,спорт!F4:F10000,W4)+SUMIFS(лечеб!O4:O10000,лечеб!N4:N10000,B379,лечеб!F4:F10000,W4)+SUMIFS(Баня!O4:O10000,Баня!N4:N10000,B379,Баня!F4:F10000,W4)+SUMIFS(Адм!O4:O10000,Адм!N4:N10000,B379,Адм!F4:F10000,W4)+SUMIFS(С.Х!O4:O9995,С.Х!N4:N9995,B379,С.Х!F4:F9995,W4)+SUMIFS(новостр!N4:N9999,новостр!M4:M9999,B379,новостр!F4:F9999,W4)+SUMIFS(авт!K4:K10004,авт!L4:L10004,B379,авт!F4:F10004,W4)+SUMIFS(ЖС!S4:S10020,ЖС!R4:R10020,B379,ЖС!F4:F10020,W4)+SUMIFS(Лес!L5:L9992,Лес!K5:K9992,B379,Лес!F5:F9992,W4)+SUMIFS('степь '!K5:K9998,'степь '!J5:J9998,B379,'степь '!F5:F9998,W4)+SUMIFS(Пр.откр.тер!N4:N9967,Пр.откр.тер!M4:M9967,B379,Пр.откр.тер!F4:F9967,W4)</f>
        <v>0</v>
      </c>
      <c r="Y38" s="27">
        <f>SUMIFS(произв!A4:A9995,произв!N4:N9995,B379,произв!F4:F9995,Y4)+SUMIFS(торг!A4:A10000,торг!N4:N10000,B379,торг!F4:F10000,Y4)+SUMIFS(склад!A4:A9995,склад!N4:N9995,B379,склад!F4:F9995,Y4)+SUMIFS('обр '!A4:A9999,'обр '!N4:N9999,B379,'обр '!F4:F9999,Y4)+SUMIFS(детс!A4:A10000,детс!N4:N10000,B379,детс!F4:F10000,Y4)+SUMIFS(культ!A4:A10000,культ!N4:N10000,B379,культ!F4:F10000,Y4)+SUMIFS(спорт!A4:A10000,спорт!N4:N10000,B379,спорт!F4:F10000,Y4)+SUMIFS(лечеб!A4:A10000,лечеб!N4:N10000,B379,лечеб!F4:F10000,Y4)+SUMIFS(Баня!A4:A10000,Баня!N4:N10000,B379,Баня!F4:F10000,Y4)+SUMIFS(Адм!A4:A10000,Адм!N4:N10000,B379,Адм!F4:F10000,Y4)+SUMIFS(С.Х!A4:A9995,С.Х!N4:N9995,B379,С.Х!F4:F9995,Y4)+SUMIFS(новостр!A4:A9999,новостр!M4:M9999,B379,новостр!F4:F9999,Y4)+SUMIFS(авт!A4:A10004,авт!L4:L10004,B379,авт!F4:F10004,Y4)+SUMIFS(ЖС!A4:A10020,ЖС!R4:R10020,B379,ЖС!F4:F10020,Y4)+SUMIFS(Лес!A5:A9992,Лес!K5:K9992,B379,Лес!F5:F9992,Y4)+SUMIFS('степь '!A5:A9998,'степь '!J5:J9998,B379,'степь '!F5:F9998,Y4)+SUMIFS(Пр.откр.тер!A4:A9967,Пр.откр.тер!M4:M9967,B379,Пр.откр.тер!F4:F9967,Y4)</f>
        <v>0</v>
      </c>
      <c r="Z38" s="27">
        <f>SUMIFS(произв!O4:O9995,произв!N4:N9995,B379,произв!F4:F9995,Y4)+SUMIFS(торг!O4:O10000,торг!N4:N10000,B379,торг!F4:F10000,Y4)+SUMIFS(склад!O4:O9995,склад!N4:N9995,B379,склад!F4:F9995,Y4)+SUMIFS('обр '!O4:O9999,'обр '!N4:N9999,B379,'обр '!F4:F9999,Y4)+SUMIFS(детс!O4:O10000,детс!N4:N10000,B379,детс!F4:F10000,Y4)+SUMIFS(культ!O4:O10000,культ!N4:N10000,B379,культ!F4:F10000,Y4)+SUMIFS(спорт!O4:O10000,спорт!N4:N10000,B379,спорт!F4:F10000,Y4)+SUMIFS(лечеб!O4:O10000,лечеб!N4:N10000,B379,лечеб!F4:F10000,Y4)+SUMIFS(Баня!O4:O10000,Баня!N4:N10000,B379,Баня!F4:F10000,Y4)+SUMIFS(Адм!O4:O10000,Адм!N4:N10000,B379,Адм!F4:F10000,Y4)+SUMIFS(С.Х!O4:O9995,С.Х!N4:N9995,B379,С.Х!F4:F9995,Y4)+SUMIFS(новостр!N4:N9999,новостр!M4:M9999,B379,новостр!F4:F9999,Y4)+SUMIFS(авт!K4:K10004,авт!L4:L10004,B379,авт!F4:F10004,Y4)+SUMIFS(ЖС!S4:S10020,ЖС!R4:R10020,B379,ЖС!F4:F10020,Y4)+SUMIFS(Лес!L5:L9992,Лес!K5:K9992,B379,Лес!F5:F9992,Y4)+SUMIFS('степь '!K5:K9998,'степь '!J5:J9998,B379,'степь '!F5:F9998,Y4)+SUMIFS(Пр.откр.тер!N4:N9967,Пр.откр.тер!M4:M9967,B379,Пр.откр.тер!F4:F9967,Y4)</f>
        <v>0</v>
      </c>
      <c r="AA38" s="21">
        <f t="shared" si="0"/>
        <v>2</v>
      </c>
      <c r="AB38" s="21">
        <f t="shared" si="0"/>
        <v>0</v>
      </c>
      <c r="AC38" s="27">
        <f>SUMIFS(произв!A4:A9995,произв!N4:N9995,B379,произв!F4:F9995,AC4)+SUMIFS(торг!A4:A10000,торг!N4:N10000,B379,торг!F4:F10000,AC4)+SUMIFS(склад!A4:A9995,склад!N4:N9995,B379,склад!F4:F9995,AC4)+SUMIFS('обр '!A4:A9999,'обр '!N4:N9999,B379,'обр '!F4:F9999,AC4)+SUMIFS(детс!A4:A10000,детс!N4:N10000,B379,детс!F4:F10000,AC4)+SUMIFS(культ!A4:A10000,культ!N4:N10000,B379,культ!F4:F10000,AC4)+SUMIFS(спорт!A4:A10000,спорт!N4:N10000,B379,спорт!F4:F10000,AC4)+SUMIFS(лечеб!A4:A10000,лечеб!N4:N10000,B379,лечеб!F4:F10000,AC4)+SUMIFS(Баня!A4:A10000,Баня!N4:N10000,B379,Баня!F4:F10000,AC4)+SUMIFS(Адм!A4:A10000,Адм!N4:N10000,B379,Адм!F4:F10000,AC4)+SUMIFS(С.Х!A4:A9995,С.Х!N4:N9995,B379,С.Х!F4:F9995,AC4)+SUMIFS(новостр!A4:A9999,новостр!M4:M9999,B379,новостр!F4:F9999,AC4)+SUMIFS(авт!A4:A10004,авт!L4:L10004,B379,авт!F4:F10004,AC4)+SUMIFS(ЖС!A4:A10020,ЖС!R4:R10020,B379,ЖС!F4:F10020,AC4)+SUMIFS(Лес!A5:A9992,Лес!K5:K9992,B379,Лес!F5:F9992,AC4)+SUMIFS('степь '!A5:A9998,'степь '!J5:J9998,B379,'степь '!F5:F9998,AC4)+SUMIFS(Пр.откр.тер!A4:A9967,Пр.откр.тер!M4:M9967,B379,Пр.откр.тер!F4:F9967,AC4)</f>
        <v>0</v>
      </c>
      <c r="AD38" s="27">
        <f>SUMIFS(произв!O4:O9995,произв!N4:N9995,B379,произв!F4:F9995,AC4)+SUMIFS(торг!O4:O10000,торг!N4:N10000,B379,торг!F4:F10000,AC4)+SUMIFS(склад!O4:O9995,склад!N4:N9995,B379,склад!F4:F9995,AC4)+SUMIFS('обр '!O4:O9999,'обр '!N4:N9999,B379,'обр '!F4:F9999,AC4)+SUMIFS(детс!O4:O10000,детс!N4:N10000,B379,детс!F4:F10000,AC4)+SUMIFS(культ!O4:O10000,культ!N4:N10000,B379,культ!F4:F10000,AC4)+SUMIFS(спорт!O4:O10000,спорт!N4:N10000,B379,спорт!F4:F10000,AC4)+SUMIFS(лечеб!O4:O10000,лечеб!N4:N10000,B379,лечеб!F4:F10000,AC4)+SUMIFS(Баня!O4:O10000,Баня!N4:N10000,B379,Баня!F4:F10000,AC4)+SUMIFS(Адм!O4:O10000,Адм!N4:N10000,B379,Адм!F4:F10000,AC4)+SUMIFS(С.Х!O4:O9995,С.Х!N4:N9995,B379,С.Х!F4:F9995,AC4)+SUMIFS(новостр!N4:N9999,новостр!M4:M9999,B379,новостр!F4:F9999,AC4)+SUMIFS(авт!K4:K10004,авт!L4:L10004,B379,авт!F4:F10004,AC4)+SUMIFS(ЖС!S4:S10020,ЖС!R4:R10020,B379,ЖС!F4:F10020,AC4)+SUMIFS(Лес!L5:L9992,Лес!K5:K9992,B379,Лес!F5:F9992,AC4)+SUMIFS('степь '!K5:K9998,'степь '!J5:J9998,B379,'степь '!F5:F9998,AC4)+SUMIFS(Пр.откр.тер!N4:N9967,Пр.откр.тер!M4:M9967,B379,Пр.откр.тер!F4:F9967,AC4)</f>
        <v>0</v>
      </c>
      <c r="AE38" s="27">
        <f>SUMIFS(произв!A4:A9995,произв!N4:N9995,B379,произв!F4:F9995,AE4)+SUMIFS(торг!A4:A10000,торг!N4:N10000,B379,торг!F4:F10000,AE4)+SUMIFS(склад!A4:A9995,склад!N4:N9995,B379,склад!F4:F9995,AE4)+SUMIFS('обр '!A4:A9999,'обр '!N4:N9999,B379,'обр '!F4:F9999,AE4)+SUMIFS(детс!A4:A10000,детс!N4:N10000,B379,детс!F4:F10000,AE4)+SUMIFS(культ!A4:A10000,культ!N4:N10000,B379,культ!F4:F10000,AE4)+SUMIFS(спорт!A4:A10000,спорт!N4:N10000,B379,спорт!F4:F10000,AE4)+SUMIFS(лечеб!A4:A10000,лечеб!N4:N10000,B379,лечеб!F4:F10000,AE4)+SUMIFS(Баня!A4:A10000,Баня!N4:N10000,B379,Баня!F4:F10000,AE4)+SUMIFS(Адм!A4:A10000,Адм!N4:N10000,B379,Адм!F4:F10000,AE4)+SUMIFS(С.Х!A4:A9995,С.Х!N4:N9995,B379,С.Х!F4:F9995,AE4)+SUMIFS(новостр!A4:A9999,новостр!M4:M9999,B379,новостр!F4:F9999,AE4)+SUMIFS(авт!A4:A10004,авт!L4:L10004,B379,авт!F4:F10004,AE4)+SUMIFS(ЖС!A4:A10020,ЖС!R4:R10020,B379,ЖС!F4:F10020,AE4)+SUMIFS(Лес!A5:A9992,Лес!K5:K9992,B379,Лес!F5:F9992,AE4)+SUMIFS('степь '!A5:A9998,'степь '!J5:J9998,B379,'степь '!F5:F9998,AE4)+SUMIFS(Пр.откр.тер!A4:A9967,Пр.откр.тер!M4:M9967,B379,Пр.откр.тер!F4:F9967,AE4)</f>
        <v>0</v>
      </c>
      <c r="AF38" s="27">
        <f>SUMIFS(произв!O4:O9995,произв!N4:N9995,B379,произв!F4:F9995,AE4)+SUMIFS(торг!O4:O10000,торг!N4:N10000,B379,торг!F4:F10000,AE4)+SUMIFS(склад!O4:O9995,склад!N4:N9995,B379,склад!F4:F9995,AE4)+SUMIFS('обр '!O4:O9999,'обр '!N4:N9999,B379,'обр '!F4:F9999,AE4)+SUMIFS(детс!O4:O10000,детс!N4:N10000,B379,детс!F4:F10000,AE4)+SUMIFS(культ!O4:O10000,культ!N4:N10000,B379,культ!F4:F10000,AE4)+SUMIFS(спорт!O4:O10000,спорт!N4:N10000,B379,спорт!F4:F10000,AE4)+SUMIFS(лечеб!O4:O10000,лечеб!N4:N10000,B379,лечеб!F4:F10000,AE4)+SUMIFS(Баня!O4:O10000,Баня!N4:N10000,B379,Баня!F4:F10000,AE4)+SUMIFS(Адм!O4:O10000,Адм!N4:N10000,B379,Адм!F4:F10000,AE4)+SUMIFS(С.Х!O4:O9995,С.Х!N4:N9995,B379,С.Х!F4:F9995,AE4)+SUMIFS(новостр!N4:N9999,новостр!M4:M9999,B379,новостр!F4:F9999,AE4)+SUMIFS(авт!K4:K10004,авт!L4:L10004,B379,авт!F4:F10004,AE4)+SUMIFS(ЖС!S4:S10020,ЖС!R4:R10020,B379,ЖС!F4:F10020,AE4)+SUMIFS(Лес!L5:L9992,Лес!K5:K9992,B379,Лес!F5:F9992,AE4)+SUMIFS('степь '!K5:K9998,'степь '!J5:J9998,B379,'степь '!F5:F9998,AE4)+SUMIFS(Пр.откр.тер!N4:N9967,Пр.откр.тер!M4:M9967,B379,Пр.откр.тер!F4:F9967,AE4)</f>
        <v>0</v>
      </c>
      <c r="AG38" s="27">
        <f>SUMIFS(произв!A4:A9995,произв!N4:N9995,B379,произв!F4:F9995,AG4)+SUMIFS(торг!A4:A10000,торг!N4:N10000,B379,торг!F4:F10000,AG4)+SUMIFS(склад!A4:A9995,склад!N4:N9995,B379,склад!F4:F9995,AG4)+SUMIFS('обр '!A4:A9999,'обр '!N4:N9999,B379,'обр '!F4:F9999,AG4)+SUMIFS(детс!A4:A10000,детс!N4:N10000,B379,детс!F4:F10000,AG4)+SUMIFS(культ!A4:A10000,культ!N4:N10000,B379,культ!F4:F10000,AG4)+SUMIFS(спорт!A4:A10000,спорт!N4:N10000,B379,спорт!F4:F10000,AG4)+SUMIFS(лечеб!A4:A10000,лечеб!N4:N10000,B379,лечеб!F4:F10000,AG4)+SUMIFS(Баня!A4:A10000,Баня!N4:N10000,B379,Баня!F4:F10000,AG4)+SUMIFS(Адм!A4:A10000,Адм!N4:N10000,B379,Адм!F4:F10000,AG4)+SUMIFS(С.Х!A4:A9995,С.Х!N4:N9995,B379,С.Х!F4:F9995,AG4)+SUMIFS(новостр!A4:A9999,новостр!M4:M9999,B379,новостр!F4:F9999,AG4)+SUMIFS(авт!A4:A10004,авт!L4:L10004,B379,авт!F4:F10004,AG4)+SUMIFS(ЖС!A4:A10020,ЖС!R4:R10020,B379,ЖС!F4:F10020,AG4)+SUMIFS(Лес!A5:A9992,Лес!K5:K9992,B379,Лес!F5:F9992,AG4)+SUMIFS('степь '!A5:A9998,'степь '!J5:J9998,B379,'степь '!F5:F9998,AG4)+SUMIFS(Пр.откр.тер!A4:A9967,Пр.откр.тер!M4:M9967,B379,Пр.откр.тер!F4:F9967,AG4)</f>
        <v>0</v>
      </c>
      <c r="AH38" s="27">
        <f>SUMIFS(произв!O4:O9995,произв!N4:N9995,B379,произв!F4:F9995,AG4)+SUMIFS(торг!O4:O10000,торг!N4:N10000,B379,торг!F4:F10000,AG4)+SUMIFS(склад!O4:O9995,склад!N4:N9995,B379,склад!F4:F9995,AG4)+SUMIFS('обр '!O4:O9999,'обр '!N4:N9999,B379,'обр '!F4:F9999,AG4)+SUMIFS(детс!O4:O10000,детс!N4:N10000,B379,детс!F4:F10000,AG4)+SUMIFS(культ!O4:O10000,культ!N4:N10000,B379,культ!F4:F10000,AG4)+SUMIFS(спорт!O4:O10000,спорт!N4:N10000,B379,спорт!F4:F10000,AG4)+SUMIFS(лечеб!O4:O10000,лечеб!N4:N10000,B379,лечеб!F4:F10000,AG4)+SUMIFS(Баня!O4:O10000,Баня!N4:N10000,B379,Баня!F4:F10000,AG4)+SUMIFS(Адм!O4:O10000,Адм!N4:N10000,B379,Адм!F4:F10000,AG4)+SUMIFS(С.Х!O4:O9995,С.Х!N4:N9995,B379,С.Х!F4:F9995,AG4)+SUMIFS(новостр!N4:N9999,новостр!M4:M9999,B379,новостр!F4:F9999,AG4)+SUMIFS(авт!K4:K10004,авт!L4:L10004,B379,авт!F4:F10004,AG4)+SUMIFS(ЖС!S4:S10020,ЖС!R4:R10020,B379,ЖС!F4:F10020,AG4)+SUMIFS(Лес!L5:L9992,Лес!K5:K9992,B379,Лес!F5:F9992,AG4)+SUMIFS('степь '!K5:K9998,'степь '!J5:J9998,B379,'степь '!F5:F9998,AG4)+SUMIFS(Пр.откр.тер!N4:N9967,Пр.откр.тер!M4:M9967,B379,Пр.откр.тер!F4:F9967,AG4)</f>
        <v>0</v>
      </c>
      <c r="AI38" s="27">
        <f>SUMIFS(произв!A4:A9995,произв!N4:N9995,B379,произв!F4:F9995,AI4)+SUMIFS(торг!A4:A10000,торг!N4:N10000,B379,торг!F4:F10000,AI4)+SUMIFS(склад!A4:A9995,склад!N4:N9995,B379,склад!F4:F9995,AI4)+SUMIFS('обр '!A4:A9999,'обр '!N4:N9999,B379,'обр '!F4:F9999,AI4)+SUMIFS(детс!A4:A10000,детс!N4:N10000,B379,детс!F4:F10000,AI4)+SUMIFS(культ!A4:A10000,культ!N4:N10000,B379,культ!F4:F10000,AI4)+SUMIFS(спорт!A4:A10000,спорт!N4:N10000,B379,спорт!F4:F10000,AI4)+SUMIFS(лечеб!A4:A10000,лечеб!N4:N10000,B379,лечеб!F4:F10000,AI4)+SUMIFS(Баня!A4:A10000,Баня!N4:N10000,B379,Баня!F4:F10000,AI4)+SUMIFS(Адм!A4:A10000,Адм!N4:N10000,B379,Адм!F4:F10000,AI4)+SUMIFS(С.Х!A4:A9995,С.Х!N4:N9995,B379,С.Х!F4:F9995,AI4)+SUMIFS(новостр!A4:A9999,новостр!M4:M9999,B379,новостр!F4:F9999,AI4)+SUMIFS(авт!A4:A10004,авт!L4:L10004,B379,авт!F4:F10004,AI4)+SUMIFS(ЖС!A4:A10020,ЖС!R4:R10020,B379,ЖС!F4:F10020,AI4)+SUMIFS(Лес!A5:A9992,Лес!K5:K9992,B379,Лес!F5:F9992,AI4)+SUMIFS('степь '!A5:A9998,'степь '!J5:J9998,B379,'степь '!F5:F9998,AI4)+SUMIFS(Пр.откр.тер!A4:A9967,Пр.откр.тер!M4:M9967,B379,Пр.откр.тер!F4:F9967,AI4)</f>
        <v>0</v>
      </c>
      <c r="AJ38" s="27">
        <f>SUMIFS(произв!O4:O9995,произв!N4:N9995,B379,произв!F4:F9995,AI4)+SUMIFS(торг!O4:O10000,торг!N4:N10000,B379,торг!F4:F10000,AI4)+SUMIFS(склад!O4:O9995,склад!N4:N9995,B379,склад!F4:F9995,AI4)+SUMIFS('обр '!O4:O9999,'обр '!N4:N9999,B379,'обр '!F4:F9999,AI4)+SUMIFS(детс!O4:O10000,детс!N4:N10000,B379,детс!F4:F10000,AI4)+SUMIFS(культ!O4:O10000,культ!N4:N10000,B379,культ!F4:F10000,AI4)+SUMIFS(спорт!O4:O10000,спорт!N4:N10000,B379,спорт!F4:F10000,AI4)+SUMIFS(лечеб!O4:O10000,лечеб!N4:N10000,B379,лечеб!F4:F10000,AI4)+SUMIFS(Баня!O4:O10000,Баня!N4:N10000,B379,Баня!F4:F10000,AI4)+SUMIFS(Адм!O4:O10000,Адм!N4:N10000,B379,Адм!F4:F10000,AI4)+SUMIFS(С.Х!O4:O9995,С.Х!N4:N9995,B379,С.Х!F4:F9995,AI4)+SUMIFS(новостр!N4:N9999,новостр!M4:M9999,B379,новостр!F4:F9999,AI4)+SUMIFS(авт!K4:K10004,авт!L4:L10004,B379,авт!F4:F10004,AI4)+SUMIFS(ЖС!S4:S10020,ЖС!R4:R10020,B379,ЖС!F4:F10020,AI4)+SUMIFS(Лес!L5:L9992,Лес!K5:K9992,B379,Лес!F5:F9992,AI4)+SUMIFS('степь '!K5:K9998,'степь '!J5:J9998,B379,'степь '!F5:F9998,AI4)+SUMIFS(Пр.откр.тер!N4:N9967,Пр.откр.тер!M4:M9967,B379,Пр.откр.тер!F4:F9967,AI4)</f>
        <v>0</v>
      </c>
      <c r="AK38" s="27">
        <f>SUMIFS(произв!A4:A9995,произв!N4:N9995,B379,произв!F4:F9995,AK4)+SUMIFS(торг!A4:A10000,торг!N4:N10000,B379,торг!F4:F10000,AK4)+SUMIFS(склад!A4:A9995,склад!N4:N9995,B379,склад!F4:F9995,AK4)+SUMIFS('обр '!A4:A9999,'обр '!N4:N9999,B379,'обр '!F4:F9999,AK4)+SUMIFS(детс!A4:A10000,детс!N4:N10000,B379,детс!F4:F10000,AK4)+SUMIFS(культ!A4:A10000,культ!N4:N10000,B379,культ!F4:F10000,AK4)+SUMIFS(спорт!A4:A10000,спорт!N4:N10000,B379,спорт!F4:F10000,AK4)+SUMIFS(лечеб!A4:A10000,лечеб!N4:N10000,B379,лечеб!F4:F10000,AK4)+SUMIFS(Баня!A4:A10000,Баня!N4:N10000,B379,Баня!F4:F10000,AK4)+SUMIFS(Адм!A4:A10000,Адм!N4:N10000,B379,Адм!F4:F10000,AK4)+SUMIFS(С.Х!A4:A9995,С.Х!N4:N9995,B379,С.Х!F4:F9995,AK4)+SUMIFS(новостр!A4:A9999,новостр!M4:M9999,B379,новостр!F4:F9999,AK4)+SUMIFS(авт!A4:A10004,авт!L4:L10004,B379,авт!F4:F10004,AK4)+SUMIFS(ЖС!A4:A10020,ЖС!R4:R10020,B379,ЖС!F4:F10020,AK4)+SUMIFS(Лес!A5:A9992,Лес!K5:K9992,B379,Лес!F5:F9992,AK4)+SUMIFS('степь '!A5:A9998,'степь '!J5:J9998,B379,'степь '!F5:F9998,AK4)+SUMIFS(Пр.откр.тер!A4:A9967,Пр.откр.тер!M4:M9967,B379,Пр.откр.тер!F4:F9967,AK4)</f>
        <v>0</v>
      </c>
      <c r="AL38" s="27">
        <f>SUMIFS(произв!O4:O9995,произв!N4:N9995,B379,произв!F4:F9995,AK4)+SUMIFS(торг!O4:O10000,торг!N4:N10000,B379,торг!F4:F10000,AK4)+SUMIFS(склад!O4:O9995,склад!N4:N9995,B379,склад!F4:F9995,AK4)+SUMIFS('обр '!O4:O9999,'обр '!N4:N9999,B379,'обр '!F4:F9999,AK4)+SUMIFS(детс!O4:O10000,детс!N4:N10000,B379,детс!F4:F10000,AK4)+SUMIFS(культ!O4:O10000,культ!N4:N10000,B379,культ!F4:F10000,AK4)+SUMIFS(спорт!O4:O10000,спорт!N4:N10000,B379,спорт!F4:F10000,AK4)+SUMIFS(лечеб!O4:O10000,лечеб!N4:N10000,B379,лечеб!F4:F10000,AK4)+SUMIFS(Баня!O4:O10000,Баня!N4:N10000,B379,Баня!F4:F10000,AK4)+SUMIFS(Адм!O4:O10000,Адм!N4:N10000,B379,Адм!F4:F10000,AK4)+SUMIFS(С.Х!O4:O9995,С.Х!N4:N9995,B379,С.Х!F4:F9995,AK4)+SUMIFS(новостр!N4:N9999,новостр!M4:M9999,B379,новостр!F4:F9999,AK4)+SUMIFS(авт!K4:K10004,авт!L4:L10004,B379,авт!F4:F10004,AK4)+SUMIFS(ЖС!S4:S10020,ЖС!R4:R10020,B379,ЖС!F4:F10020,AK4)+SUMIFS(Лес!L5:L9992,Лес!K5:K9992,B379,Лес!F5:F9992,AK4)+SUMIFS('степь '!K5:K9998,'степь '!J5:J9998,B379,'степь '!F5:F9998,AK4)+SUMIFS(Пр.откр.тер!N4:N9967,Пр.откр.тер!M4:M9967,B379,Пр.откр.тер!F4:F9967,AK4)</f>
        <v>0</v>
      </c>
      <c r="AM38" s="27">
        <f>SUMIFS(произв!A4:A9995,произв!N4:N9995,B379,произв!F4:F9995,AM4)+SUMIFS(торг!A4:A10000,торг!N4:N10000,B379,торг!F4:F10000,AM4)+SUMIFS(склад!A4:A9995,склад!N4:N9995,B379,склад!F4:F9995,AM4)+SUMIFS('обр '!A4:A9999,'обр '!N4:N9999,B379,'обр '!F4:F9999,AM4)+SUMIFS(детс!A4:A10000,детс!N4:N10000,B379,детс!F4:F10000,AM4)+SUMIFS(культ!A4:A10000,культ!N4:N10000,B379,культ!F4:F10000,AM4)+SUMIFS(спорт!A4:A10000,спорт!N4:N10000,B379,спорт!F4:F10000,AM4)+SUMIFS(лечеб!A4:A10000,лечеб!N4:N10000,B379,лечеб!F4:F10000,AM4)+SUMIFS(Баня!A4:A10000,Баня!N4:N10000,B379,Баня!F4:F10000,AM4)+SUMIFS(Адм!A4:A10000,Адм!N4:N10000,B379,Адм!F4:F10000,AM4)+SUMIFS(С.Х!A4:A9995,С.Х!N4:N9995,B379,С.Х!F4:F9995,AM4)+SUMIFS(новостр!A4:A9999,новостр!M4:M9999,B379,новостр!F4:F9999,AM4)+SUMIFS(авт!A4:A10004,авт!L4:L10004,B379,авт!F4:F10004,AM4)+SUMIFS(ЖС!A4:A10020,ЖС!R4:R10020,B379,ЖС!F4:F10020,AM4)+SUMIFS(Лес!A5:A9992,Лес!K5:K9992,B379,Лес!F5:F9992,AM4)+SUMIFS('степь '!A5:A9998,'степь '!J5:J9998,B379,'степь '!F5:F9998,AM4)+SUMIFS(Пр.откр.тер!A4:A9967,Пр.откр.тер!M4:M9967,B379,Пр.откр.тер!F4:F9967,AM4)</f>
        <v>0</v>
      </c>
      <c r="AN38" s="27">
        <f>SUMIFS(произв!O4:O9995,произв!N4:N9995,B379,произв!F4:F9995,AM4)+SUMIFS(торг!O4:O10000,торг!N4:N10000,B379,торг!F4:F10000,AM4)+SUMIFS(склад!O4:O9995,склад!N4:N9995,B379,склад!F4:F9995,AM4)+SUMIFS('обр '!O4:O9999,'обр '!N4:N9999,B379,'обр '!F4:F9999,AM4)+SUMIFS(детс!O4:O10000,детс!N4:N10000,B379,детс!F4:F10000,AM4)+SUMIFS(культ!O4:O10000,культ!N4:N10000,B379,культ!F4:F10000,AM4)+SUMIFS(спорт!O4:O10000,спорт!N4:N10000,B379,спорт!F4:F10000,AM4)+SUMIFS(лечеб!O4:O10000,лечеб!N4:N10000,B379,лечеб!F4:F10000,AM4)+SUMIFS(Баня!O4:O10000,Баня!N4:N10000,B379,Баня!F4:F10000,AM4)+SUMIFS(Адм!O4:O10000,Адм!N4:N10000,B379,Адм!F4:F10000,AM4)+SUMIFS(С.Х!O4:O9995,С.Х!N4:N9995,B379,С.Х!F4:F9995,AM4)+SUMIFS(новостр!N4:N9999,новостр!M4:M9999,B379,новостр!F4:F9999,AM4)+SUMIFS(авт!K4:K10004,авт!L4:L10004,B379,авт!F4:F10004,AM4)+SUMIFS(ЖС!S4:S10020,ЖС!R4:R10020,B379,ЖС!F4:F10020,AM4)+SUMIFS(Лес!L5:L9992,Лес!K5:K9992,B379,Лес!F5:F9992,AM4)+SUMIFS('степь '!K5:K9998,'степь '!J5:J9998,B379,'степь '!F5:F9998,AM4)+SUMIFS(Пр.откр.тер!N4:N9967,Пр.откр.тер!M4:M9967,B379,Пр.откр.тер!F4:F9967,AM4)</f>
        <v>0</v>
      </c>
      <c r="AO38" s="27">
        <f>SUMIFS(произв!A4:A9995,произв!N4:N9995,B379,произв!F4:F9995,AO4)+SUMIFS(торг!A4:A10000,торг!N4:N10000,B379,торг!F4:F10000,AO4)+SUMIFS(склад!A4:A9995,склад!N4:N9995,B379,склад!F4:F9995,AO4)+SUMIFS('обр '!A4:A9999,'обр '!N4:N9999,B379,'обр '!F4:F9999,AO4)+SUMIFS(детс!A4:A10000,детс!N4:N10000,B379,детс!F4:F10000,AO4)+SUMIFS(культ!A4:A10000,культ!N4:N10000,B379,культ!F4:F10000,AO4)+SUMIFS(спорт!A4:A10000,спорт!N4:N10000,B379,спорт!F4:F10000,AO4)+SUMIFS(лечеб!A4:A10000,лечеб!N4:N10000,B379,лечеб!F4:F10000,AO4)+SUMIFS(Баня!A4:A10000,Баня!N4:N10000,B379,Баня!F4:F10000,AO4)+SUMIFS(Адм!A4:A10000,Адм!N4:N10000,B379,Адм!F4:F10000,AO4)+SUMIFS(С.Х!A4:A9995,С.Х!N4:N9995,B379,С.Х!F4:F9995,AO4)+SUMIFS(новостр!A4:A9999,новостр!M4:M9999,B379,новостр!F4:F9999,AO4)+SUMIFS(авт!A4:A10004,авт!L4:L10004,B379,авт!F4:F10004,AO4)+SUMIFS(ЖС!A4:A10020,ЖС!R4:R10020,B379,ЖС!F4:F10020,AO4)+SUMIFS(Лес!A5:A9992,Лес!K5:K9992,B379,Лес!F5:F9992,AO4)+SUMIFS('степь '!A5:A9998,'степь '!J5:J9998,B379,'степь '!F5:F9998,AO4)+SUMIFS(Пр.откр.тер!A4:A9967,Пр.откр.тер!M4:M9967,B379,Пр.откр.тер!F4:F9967,AO4)</f>
        <v>0</v>
      </c>
      <c r="AP38" s="27">
        <f>SUMIFS(произв!O4:O9995,произв!N4:N9995,B379,произв!F4:F9995,AO4)+SUMIFS(торг!O4:O10000,торг!N4:N10000,B379,торг!F4:F10000,AO4)+SUMIFS(склад!O4:O9995,склад!N4:N9995,B379,склад!F4:F9995,AO4)+SUMIFS('обр '!O4:O9999,'обр '!N4:N9999,B379,'обр '!F4:F9999,AO4)+SUMIFS(детс!O4:O10000,детс!N4:N10000,B379,детс!F4:F10000,AO4)+SUMIFS(культ!O4:O10000,культ!N4:N10000,B379,культ!F4:F10000,AO4)+SUMIFS(спорт!O4:O10000,спорт!N4:N10000,B379,спорт!F4:F10000,AO4)+SUMIFS(лечеб!O4:O10000,лечеб!N4:N10000,B379,лечеб!F4:F10000,AO4)+SUMIFS(Баня!O4:O10000,Баня!N4:N10000,B379,Баня!F4:F10000,AO4)+SUMIFS(Адм!O4:O10000,Адм!N4:N10000,B379,Адм!F4:F10000,AO4)+SUMIFS(С.Х!O4:O9995,С.Х!N4:N9995,B379,С.Х!F4:F9995,AO4)+SUMIFS(новостр!N4:N9999,новостр!M4:M9999,B379,новостр!F4:F9999,AO4)+SUMIFS(авт!K4:K10004,авт!L4:L10004,B379,авт!F4:F10004,AO4)+SUMIFS(ЖС!S4:S10020,ЖС!R4:R10020,B379,ЖС!F4:F10020,AO4)+SUMIFS(Лес!L5:L9992,Лес!K5:K9992,B379,Лес!F5:F9992,AO4)+SUMIFS('степь '!K5:K9998,'степь '!J5:J9998,B379,'степь '!F5:F9998,AO4)+SUMIFS(Пр.откр.тер!N4:N9967,Пр.откр.тер!M4:M9967,B379,Пр.откр.тер!F4:F9967,AO4)</f>
        <v>0</v>
      </c>
      <c r="AQ38" s="27">
        <f>SUMIFS(произв!A4:A9995,произв!N4:N9995,B379,произв!F4:F9995,AQ4)+SUMIFS(торг!A4:A10000,торг!N4:N10000,B379,торг!F4:F10000,AQ4)+SUMIFS(склад!A4:A9995,склад!N4:N9995,B379,склад!F4:F9995,AQ4)+SUMIFS('обр '!A4:A9999,'обр '!N4:N9999,B379,'обр '!F4:F9999,AQ4)+SUMIFS(детс!A4:A10000,детс!N4:N10000,B379,детс!F4:F10000,AQ4)+SUMIFS(культ!A4:A10000,культ!N4:N10000,B379,культ!F4:F10000,AQ4)+SUMIFS(спорт!A4:A10000,спорт!N4:N10000,B379,спорт!F4:F10000,AQ4)+SUMIFS(лечеб!A4:A10000,лечеб!N4:N10000,B379,лечеб!F4:F10000,AQ4)+SUMIFS(Баня!A4:A10000,Баня!N4:N10000,B379,Баня!F4:F10000,AQ4)+SUMIFS(Адм!A4:A10000,Адм!N4:N10000,B379,Адм!F4:F10000,AQ4)+SUMIFS(С.Х!A4:A9995,С.Х!N4:N9995,B379,С.Х!F4:F9995,AQ4)+SUMIFS(новостр!A4:A9999,новостр!M4:M9999,B379,новостр!F4:F9999,AQ4)+SUMIFS(авт!A4:A10004,авт!L4:L10004,B379,авт!F4:F10004,AQ4)+SUMIFS(ЖС!A4:A10020,ЖС!R4:R10020,B379,ЖС!F4:F10020,AQ4)+SUMIFS(Лес!A5:A9992,Лес!K5:K9992,B379,Лес!F5:F9992,AQ4)+SUMIFS('степь '!A5:A9998,'степь '!J5:J9998,B379,'степь '!F5:F9998,AQ4)+SUMIFS(Пр.откр.тер!A4:A9967,Пр.откр.тер!M4:M9967,B379,Пр.откр.тер!F4:F9967,AQ4)</f>
        <v>1</v>
      </c>
      <c r="AR38" s="27">
        <f>SUMIFS(произв!O4:O9995,произв!N4:N9995,B379,произв!F4:F9995,AQ4)+SUMIFS(торг!O4:O10000,торг!N4:N10000,B379,торг!F4:F10000,AQ4)+SUMIFS(склад!O4:O9995,склад!N4:N9995,B379,склад!F4:F9995,AQ4)+SUMIFS('обр '!O4:O9999,'обр '!N4:N9999,B379,'обр '!F4:F9999,AQ4)+SUMIFS(детс!O4:O10000,детс!N4:N10000,B379,детс!F4:F10000,AQ4)+SUMIFS(культ!O4:O10000,культ!N4:N10000,B379,культ!F4:F10000,AQ4)+SUMIFS(спорт!O4:O10000,спорт!N4:N10000,B379,спорт!F4:F10000,AQ4)+SUMIFS(лечеб!O4:O10000,лечеб!N4:N10000,B379,лечеб!F4:F10000,AQ4)+SUMIFS(Баня!O4:O10000,Баня!N4:N10000,B379,Баня!F4:F10000,AQ4)+SUMIFS(Адм!O4:O10000,Адм!N4:N10000,B379,Адм!F4:F10000,AQ4)+SUMIFS(С.Х!O4:O9995,С.Х!N4:N9995,B379,С.Х!F4:F9995,AQ4)+SUMIFS(новостр!N4:N9999,новостр!M4:M9999,B379,новостр!F4:F9999,AQ4)+SUMIFS(авт!K4:K10004,авт!L4:L10004,B379,авт!F4:F10004,AQ4)+SUMIFS(ЖС!S4:S10020,ЖС!R4:R10020,B379,ЖС!F4:F10020,AQ4)+SUMIFS(Лес!L5:L9992,Лес!K5:K9992,B379,Лес!F5:F9992,AQ4)+SUMIFS('степь '!K5:K9998,'степь '!J5:J9998,B379,'степь '!F5:F9998,AQ4)+SUMIFS(Пр.откр.тер!N4:N9967,Пр.откр.тер!M4:M9967,B379,Пр.откр.тер!F4:F9967,AQ4)</f>
        <v>0</v>
      </c>
      <c r="AS38" s="27">
        <f>SUMIFS(произв!A4:A9995,произв!N4:N9995,B379,произв!F4:F9995,AS4)+SUMIFS(торг!A4:A10000,торг!N4:N10000,B379,торг!F4:F10000,AS4)+SUMIFS(склад!A4:A9995,склад!N4:N9995,B379,склад!F4:F9995,AS4)+SUMIFS('обр '!A4:A9999,'обр '!N4:N9999,B379,'обр '!F4:F9999,AS4)+SUMIFS(детс!A4:A10000,детс!N4:N10000,B379,детс!F4:F10000,AS4)+SUMIFS(культ!A4:A10000,культ!N4:N10000,B379,культ!F4:F10000,AS4)+SUMIFS(спорт!A4:A10000,спорт!N4:N10000,B379,спорт!F4:F10000,AS4)+SUMIFS(лечеб!A4:A10000,лечеб!N4:N10000,B379,лечеб!F4:F10000,AS4)+SUMIFS(Баня!A4:A10000,Баня!N4:N10000,B379,Баня!F4:F10000,AS4)+SUMIFS(Адм!A4:A10000,Адм!N4:N10000,B379,Адм!F4:F10000,AS4)+SUMIFS(С.Х!A4:A9995,С.Х!N4:N9995,B379,С.Х!F4:F9995,AS4)+SUMIFS(новостр!A4:A9999,новостр!M4:M9999,B379,новостр!F4:F9999,AS4)+SUMIFS(авт!A4:A10004,авт!L4:L10004,B379,авт!F4:F10004,AS4)+SUMIFS(ЖС!A4:A10020,ЖС!R4:R10020,B379,ЖС!F4:F10020,AS4)+SUMIFS(Лес!A5:A9992,Лес!K5:K9992,B379,Лес!F5:F9992,AS4)+SUMIFS('степь '!A5:A9998,'степь '!J5:J9998,B379,'степь '!F5:F9998,AS4)+SUMIFS(Пр.откр.тер!A4:A9967,Пр.откр.тер!M4:M9967,B379,Пр.откр.тер!F4:F9967,AS4)</f>
        <v>0</v>
      </c>
      <c r="AT38" s="27">
        <f>SUMIFS(произв!O4:O9995,произв!N4:N9995,B379,произв!F4:F9995,AS4)+SUMIFS(торг!O4:O10000,торг!N4:N10000,B379,торг!F4:F10000,AS4)+SUMIFS(склад!O4:O9995,склад!N4:N9995,B379,склад!F4:F9995,AS4)+SUMIFS('обр '!O4:O9999,'обр '!N4:N9999,B379,'обр '!F4:F9999,AS4)+SUMIFS(детс!O4:O10000,детс!N4:N10000,B379,детс!F4:F10000,AS4)+SUMIFS(культ!O4:O10000,культ!N4:N10000,B379,культ!F4:F10000,AS4)+SUMIFS(спорт!O4:O10000,спорт!N4:N10000,B379,спорт!F4:F10000,AS4)+SUMIFS(лечеб!O4:O10000,лечеб!N4:N10000,B379,лечеб!F4:F10000,AS4)+SUMIFS(Баня!O4:O10000,Баня!N4:N10000,B379,Баня!F4:F10000,AS4)+SUMIFS(Адм!O4:O10000,Адм!N4:N10000,B379,Адм!F4:F10000,AS4)+SUMIFS(С.Х!O4:O9995,С.Х!N4:N9995,B379,С.Х!F4:F9995,AS4)+SUMIFS(новостр!N4:N9999,новостр!M4:M9999,B379,новостр!F4:F9999,AS4)+SUMIFS(авт!K4:K10004,авт!L4:L10004,B379,авт!F4:F10004,AS4)+SUMIFS(ЖС!S4:S10020,ЖС!R4:R10020,B379,ЖС!F4:F10020,AS4)+SUMIFS(Лес!L5:L9992,Лес!K5:K9992,B379,Лес!F5:F9992,AS4)+SUMIFS('степь '!K5:K9998,'степь '!J5:J9998,B379,'степь '!F5:F9998,AS4)+SUMIFS(Пр.откр.тер!N4:N9967,Пр.откр.тер!M4:M9967,B379,Пр.откр.тер!F4:F9967,AS4)</f>
        <v>0</v>
      </c>
      <c r="AU38" s="27">
        <f>SUMIFS(произв!A4:A9995,произв!N4:N9995,B379,произв!F4:F9995,AU4)+SUMIFS(торг!A4:A10000,торг!N4:N10000,B379,торг!F4:F10000,AU4)+SUMIFS(склад!A4:A9995,склад!N4:N9995,B379,склад!F4:F9995,AU4)+SUMIFS('обр '!A4:A9999,'обр '!N4:N9999,B379,'обр '!F4:F9999,AU4)+SUMIFS(детс!A4:A10000,детс!N4:N10000,B379,детс!F4:F10000,AU4)+SUMIFS(культ!A4:A10000,культ!N4:N10000,B379,культ!F4:F10000,AU4)+SUMIFS(спорт!A4:A10000,спорт!N4:N10000,B379,спорт!F4:F10000,AU4)+SUMIFS(лечеб!A4:A10000,лечеб!N4:N10000,B379,лечеб!F4:F10000,AU4)+SUMIFS(Баня!A4:A10000,Баня!N4:N10000,B379,Баня!F4:F10000,AU4)+SUMIFS(Адм!A4:A10000,Адм!N4:N10000,B379,Адм!F4:F10000,AU4)+SUMIFS(С.Х!A4:A9995,С.Х!N4:N9995,B379,С.Х!F4:F9995,AU4)+SUMIFS(новостр!A4:A9999,новостр!M4:M9999,B379,новостр!F4:F9999,AU4)+SUMIFS(авт!A4:A10004,авт!L4:L10004,B379,авт!F4:F10004,AU4)+SUMIFS(ЖС!A4:A10020,ЖС!R4:R10020,B379,ЖС!F4:F10020,AU4)+SUMIFS(Лес!A5:A9992,Лес!K5:K9992,B379,Лес!F5:F9992,AU4)+SUMIFS('степь '!A5:A9998,'степь '!J5:J9998,B379,'степь '!F5:F9998,AU4)+SUMIFS(Пр.откр.тер!A4:A9967,Пр.откр.тер!M4:M9967,B379,Пр.откр.тер!F4:F9967,AU4)</f>
        <v>1</v>
      </c>
      <c r="AV38" s="27">
        <f>SUMIFS(произв!O4:O9995,произв!N4:N9995,B379,произв!F4:F9995,AU4)+SUMIFS(торг!O4:O10000,торг!N4:N10000,B379,торг!F4:F10000,AU4)+SUMIFS(склад!O4:O9995,склад!N4:N9995,B379,склад!F4:F9995,AU4)+SUMIFS('обр '!O4:O9999,'обр '!N4:N9999,B379,'обр '!F4:F9999,AU4)+SUMIFS(детс!O4:O10000,детс!N4:N10000,B379,детс!F4:F10000,AU4)+SUMIFS(культ!O4:O10000,культ!N4:N10000,B379,культ!F4:F10000,AU4)+SUMIFS(спорт!O4:O10000,спорт!N4:N10000,B379,спорт!F4:F10000,AU4)+SUMIFS(лечеб!O4:O10000,лечеб!N4:N10000,B379,лечеб!F4:F10000,AU4)+SUMIFS(Баня!O4:O10000,Баня!N4:N10000,B379,Баня!F4:F10000,AU4)+SUMIFS(Адм!O4:O10000,Адм!N4:N10000,B379,Адм!F4:F10000,AU4)+SUMIFS(С.Х!O4:O9995,С.Х!N4:N9995,B379,С.Х!F4:F9995,AU4)+SUMIFS(новостр!N4:N9999,новостр!M4:M9999,B379,новостр!F4:F9999,AU4)+SUMIFS(авт!K4:K10004,авт!L4:L10004,B379,авт!F4:F10004,AU4)+SUMIFS(ЖС!S4:S10020,ЖС!R4:R10020,B379,ЖС!F4:F10020,AU4)+SUMIFS(Лес!L5:L9992,Лес!K5:K9992,B379,Лес!F5:F9992,AU4)+SUMIFS('степь '!K5:K9998,'степь '!J5:J9998,B379,'степь '!F5:F9998,AU4)+SUMIFS(Пр.откр.тер!N4:N9967,Пр.откр.тер!M4:M9967,B379,Пр.откр.тер!F4:F9967,AU4)</f>
        <v>0</v>
      </c>
    </row>
    <row r="39" spans="1:90" ht="16.5" thickBot="1">
      <c r="A39" s="236" t="s">
        <v>174</v>
      </c>
      <c r="B39" s="236" t="s">
        <v>194</v>
      </c>
      <c r="C39" s="432">
        <f t="shared" si="6"/>
        <v>0</v>
      </c>
      <c r="D39" s="2309">
        <f t="shared" si="3"/>
        <v>0</v>
      </c>
      <c r="E39" s="596">
        <v>0</v>
      </c>
      <c r="F39" s="482">
        <v>0</v>
      </c>
      <c r="G39" s="2352">
        <f>C39/C48*100%</f>
        <v>0</v>
      </c>
      <c r="H39" s="2353">
        <f>D39/D48*100%</f>
        <v>0</v>
      </c>
      <c r="I39" s="465">
        <f>SUMIFS(произв!A4:A9995,произв!N4:N9995,B380,произв!F4:F9995,I4)+SUMIFS(торг!A4:A10000,торг!N4:N10000,B380,торг!F4:F10000,I4)+SUMIFS(склад!A4:A9995,склад!N4:N9995,B380,склад!F4:F9995,I4)+SUMIFS('обр '!A4:A9999,'обр '!N4:N9999,B380,'обр '!F4:F9999,I4)+SUMIFS(детс!A4:A10000,детс!N4:N10000,B380,детс!F4:F10000,I4)+SUMIFS(культ!A4:A10000,культ!N4:N10000,B380,культ!F4:F10000,I4)+SUMIFS(спорт!A4:A10000,спорт!N4:N10000,B380,спорт!F4:F10000,I4)+SUMIFS(лечеб!A4:A10000,лечеб!N4:N10000,B380,лечеб!F4:F10000,I4)+SUMIFS(Баня!A4:A10000,Баня!N4:N10000,B380,Баня!F4:F10000,I4)+SUMIFS(Адм!A4:A10000,Адм!N4:N10000,B380,Адм!F4:F10000,I4)+SUMIFS(С.Х!A4:A9995,С.Х!N4:N9995,B380,С.Х!F4:F9995,I4)+SUMIFS(новостр!A4:A9999,новостр!M4:M9999,B380,новостр!F4:F9999,I4)+SUMIFS(авт!A4:A10004,авт!L4:L10004,B380,авт!F4:F10004,I4)+SUMIFS(ЖС!A4:A10020,ЖС!R4:R10020,B380,ЖС!F4:F10020,I4)+SUMIFS(Лес!A5:A9992,Лес!K5:K9992,B380,Лес!F5:F9992,I4)+SUMIFS('степь '!A5:A9998,'степь '!J5:J9998,B380,'степь '!F5:F9998,I4)+SUMIFS(Пр.откр.тер!A4:A9967,Пр.откр.тер!M4:M9967,B380,Пр.откр.тер!F4:F9967,I4)</f>
        <v>0</v>
      </c>
      <c r="J39" s="25">
        <f>SUMIFS(произв!O4:O9995,произв!N4:N9995,B380,произв!F4:F9995,I4)+SUMIFS(торг!O4:O10000,торг!N4:N10000,B380,торг!F4:F10000,I4)+SUMIFS(склад!O4:O9995,склад!N4:N9995,B380,склад!F4:F9995,I4)+SUMIFS('обр '!O4:O9999,'обр '!N4:N9999,B380,'обр '!F4:F9999,I4)+SUMIFS(детс!O4:O10000,детс!N4:N10000,B380,детс!F4:F10000,I4)+SUMIFS(культ!O4:O10000,культ!N4:N10000,B380,культ!F4:F10000,I4)+SUMIFS(спорт!O4:O10000,спорт!N4:N10000,B380,спорт!F4:F10000,I4)+SUMIFS(лечеб!O4:O10000,лечеб!N4:N10000,B380,лечеб!F4:F10000,I4)+SUMIFS(Баня!O4:O10000,Баня!N4:N10000,B380,Баня!F4:F10000,I4)+SUMIFS(Адм!O4:O10000,Адм!N4:N10000,B380,Адм!F4:F10000,I4)+SUMIFS(С.Х!O4:O9995,С.Х!N4:N9995,B380,С.Х!F4:F9995,I4)+SUMIFS(новостр!N4:N9999,новостр!M4:M9999,B380,новостр!F4:F9999,I4)+SUMIFS(авт!K4:K10004,авт!L4:L10004,B380,авт!F4:F10004,I4)+SUMIFS(ЖС!S4:S10020,ЖС!R4:R10020,B380,ЖС!F4:F10020,I4)+SUMIFS(Лес!L5:L9992,Лес!K5:K9992,B380,Лес!F5:F9992,I4)+SUMIFS('степь '!K5:K9998,'степь '!J5:J9998,B380,'степь '!F5:F9998,I4)+SUMIFS(Пр.откр.тер!N4:N9967,Пр.откр.тер!M4:M9967,B380,Пр.откр.тер!F4:F9967,I4)</f>
        <v>0</v>
      </c>
      <c r="K39" s="26">
        <f>SUMIFS(произв!A4:A9995,произв!N4:N9995,B380,произв!F4:F9995,K4)+SUMIFS(торг!A4:A10000,торг!N4:N10000,B380,торг!F4:F10000,K4)+SUMIFS(склад!A4:A9995,склад!N4:N9995,B380,склад!F4:F9995,K4)+SUMIFS('обр '!A4:A9999,'обр '!N4:N9999,B380,'обр '!F4:F9999,K4)+SUMIFS(детс!A4:A10000,детс!N4:N10000,B380,детс!F4:F10000,K4)+SUMIFS(культ!A4:A10000,культ!N4:N10000,B380,культ!F4:F10000,K4)+SUMIFS(спорт!A4:A10000,спорт!N4:N10000,B380,спорт!F4:F10000,K4)+SUMIFS(лечеб!A4:A10000,лечеб!N4:N10000,B380,лечеб!F4:F10000,K4)+SUMIFS(Баня!A4:A10000,Баня!N4:N10000,B380,Баня!F4:F10000,K4)+SUMIFS(Адм!A4:A10000,Адм!N4:N10000,B380,Адм!F4:F10000,K4)+SUMIFS(С.Х!A4:A9995,С.Х!N4:N9995,B380,С.Х!F4:F9995,K4)+SUMIFS(новостр!A4:A9999,новостр!M4:M9999,B380,новостр!F4:F9999,K4)+SUMIFS(авт!A4:A10004,авт!L4:L10004,B380,авт!F4:F10004,K4)+SUMIFS(ЖС!A4:A10020,ЖС!R4:R10020,B380,ЖС!F4:F10020,K4)+SUMIFS(Лес!A5:A9992,Лес!K5:K9992,B380,Лес!F5:F9992,K4)+SUMIFS('степь '!A5:A9998,'степь '!J5:J9998,B380,'степь '!F5:F9998,K4)+SUMIFS(Пр.откр.тер!A4:A9967,Пр.откр.тер!M4:M9967,B380,Пр.откр.тер!F4:F9967,K4)</f>
        <v>0</v>
      </c>
      <c r="L39" s="27">
        <f>SUMIFS(произв!O4:O9995,произв!N4:N9995,B380,произв!F4:F9995,K4)+SUMIFS(торг!O4:O10000,торг!N4:N10000,B380,торг!F4:F10000,K4)+SUMIFS(склад!O4:O9995,склад!N4:N9995,B380,склад!F4:F9995,K4)+SUMIFS('обр '!O4:O9999,'обр '!N4:N9999,B380,'обр '!F4:F9999,K4)+SUMIFS(детс!O4:O10000,детс!N4:N10000,B380,детс!F4:F10000,K4)+SUMIFS(культ!O4:O10000,культ!N4:N10000,B380,культ!F4:F10000,K4)+SUMIFS(спорт!O4:O10000,спорт!N4:N10000,B380,спорт!F4:F10000,K4)+SUMIFS(лечеб!O4:O10000,лечеб!N4:N10000,B380,лечеб!F4:F10000,K4)+SUMIFS(Баня!O4:O10000,Баня!N4:N10000,B380,Баня!F4:F10000,K4)+SUMIFS(Адм!O4:O10000,Адм!N4:N10000,B380,Адм!F4:F10000,K4)+SUMIFS(С.Х!O4:O9995,С.Х!N4:N9995,B380,С.Х!F4:F9995,K4)+SUMIFS(новостр!N4:N9999,новостр!M4:M9999,B380,новостр!F4:F9999,K4)+SUMIFS(авт!K4:K10004,авт!L4:L10004,B380,авт!F4:F10004,K4)+SUMIFS(ЖС!S4:S10020,ЖС!R4:R10020,B380,ЖС!F4:F10020,K4)+SUMIFS(Лес!L5:L9992,Лес!K5:K9992,B380,Лес!F5:F9992,K4)+SUMIFS('степь '!K5:K9998,'степь '!J5:J9998,B380,'степь '!F5:F9998,K4)+SUMIFS(Пр.откр.тер!N4:N9967,Пр.откр.тер!M4:M9967,B380,Пр.откр.тер!F4:F9967,K4)</f>
        <v>0</v>
      </c>
      <c r="M39" s="27">
        <f>SUMIFS(произв!A4:A9995,произв!N4:N9995,B380,произв!F4:F9995,M4)+SUMIFS(торг!A4:A10000,торг!N4:N10000,B380,торг!F4:F10000,M4)+SUMIFS(склад!A4:A9995,склад!N4:N9995,B380,склад!F4:F9995,M4)+SUMIFS('обр '!A4:A9999,'обр '!N4:N9999,B380,'обр '!F4:F9999,M4)+SUMIFS(детс!A4:A10000,детс!N4:N10000,B380,детс!F4:F10000,M4)+SUMIFS(культ!A4:A10000,культ!N4:N10000,B380,культ!F4:F10000,M4)+SUMIFS(спорт!A4:A10000,спорт!N4:N10000,B380,спорт!F4:F10000,M4)+SUMIFS(лечеб!A4:A10000,лечеб!N4:N10000,B380,лечеб!F4:F10000,M4)+SUMIFS(Баня!A4:A10000,Баня!N4:N10000,B380,Баня!F4:F10000,M4)+SUMIFS(Адм!A4:A10000,Адм!N4:N10000,B380,Адм!F4:F10000,M4)+SUMIFS(С.Х!A4:A9995,С.Х!N4:N9995,B380,С.Х!F4:F9995,M4)+SUMIFS(новостр!A4:A9999,новостр!M4:M9999,B380,новостр!F4:F9999,M4)+SUMIFS(авт!A4:A10004,авт!L4:L10004,B380,авт!F4:F10004,M4)+SUMIFS(ЖС!A4:A10020,ЖС!R4:R10020,B380,ЖС!F4:F10020,M4)+SUMIFS(Лес!A5:A9992,Лес!K5:K9992,B380,Лес!F5:F9992,M4)+SUMIFS('степь '!A5:A9998,'степь '!J5:J9998,B380,'степь '!F5:F9998,M4)+SUMIFS(Пр.откр.тер!A4:A9967,Пр.откр.тер!M4:M9967,B380,Пр.откр.тер!F4:F9967,M4)</f>
        <v>0</v>
      </c>
      <c r="N39" s="27">
        <f>SUMIFS(произв!O4:O9995,произв!N4:N9995,B380,произв!F4:F9995,M4)+SUMIFS(торг!O4:O10000,торг!N4:N10000,B380,торг!F4:F10000,M4)+SUMIFS(склад!O4:O9995,склад!N4:N9995,B380,склад!F4:F9995,M4)+SUMIFS('обр '!O4:O9999,'обр '!N4:N9999,B380,'обр '!F4:F9999,M4)+SUMIFS(детс!O4:O10000,детс!N4:N10000,B380,детс!F4:F10000,M4)+SUMIFS(культ!O4:O10000,культ!N4:N10000,B380,культ!F4:F10000,M4)+SUMIFS(спорт!O4:O10000,спорт!N4:N10000,B380,спорт!F4:F10000,M4)+SUMIFS(лечеб!O4:O10000,лечеб!N4:N10000,B380,лечеб!F4:F10000,M4)+SUMIFS(Баня!O4:O10000,Баня!N4:N10000,B380,Баня!F4:F10000,M4)+SUMIFS(Адм!O4:O10000,Адм!N4:N10000,B380,Адм!F4:F10000,M4)+SUMIFS(С.Х!O4:O9995,С.Х!N4:N9995,B380,С.Х!F4:F9995,M4)+SUMIFS(новостр!N4:N9999,новостр!M4:M9999,B380,новостр!F4:F9999,M4)+SUMIFS(авт!K4:K10004,авт!L4:L10004,B380,авт!F4:F10004,M4)+SUMIFS(ЖС!S4:S10020,ЖС!R4:R10020,B380,ЖС!F4:F10020,M4)+SUMIFS(Лес!L5:L9992,Лес!K5:K9992,B380,Лес!F5:F9992,M4)+SUMIFS('степь '!K5:K9998,'степь '!J5:J9998,B380,'степь '!F5:F9998,M4)+SUMIFS(Пр.откр.тер!N4:N9967,Пр.откр.тер!M4:M9967,B380,Пр.откр.тер!F4:F9967,M4)</f>
        <v>0</v>
      </c>
      <c r="O39" s="27">
        <f>SUMIFS(произв!A4:A9995,произв!N4:N9995,B380,произв!F4:F9995,O4)+SUMIFS(торг!A4:A10000,торг!N4:N10000,B380,торг!F4:F10000,O4)+SUMIFS(склад!A4:A9995,склад!N4:N9995,B380,склад!F4:F9995,O4)+SUMIFS('обр '!A4:A9999,'обр '!N4:N9999,B380,'обр '!F4:F9999,O4)+SUMIFS(детс!A4:A10000,детс!N4:N10000,B380,детс!F4:F10000,O4)+SUMIFS(культ!A4:A10000,культ!N4:N10000,B380,культ!F4:F10000,O4)+SUMIFS(спорт!A4:A10000,спорт!N4:N10000,B380,спорт!F4:F10000,O4)+SUMIFS(лечеб!A4:A10000,лечеб!N4:N10000,B380,лечеб!F4:F10000,O4)+SUMIFS(Баня!A4:A10000,Баня!N4:N10000,B380,Баня!F4:F10000,O4)+SUMIFS(Адм!A4:A10000,Адм!N4:N10000,B380,Адм!F4:F10000,O4)+SUMIFS(С.Х!A4:A9995,С.Х!N4:N9995,B380,С.Х!F4:F9995,O4)+SUMIFS(новостр!A4:A9999,новостр!M4:M9999,B380,новостр!F4:F9999,O4)+SUMIFS(авт!A4:A10004,авт!L4:L10004,B380,авт!F4:F10004,O4)+SUMIFS(ЖС!A4:A10020,ЖС!R4:R10020,B380,ЖС!F4:F10020,O4)+SUMIFS(Лес!A5:A9992,Лес!K5:K9992,B380,Лес!F5:F9992,O4)+SUMIFS('степь '!A5:A9998,'степь '!J5:J9998,B380,'степь '!F5:F9998,O4)+SUMIFS(Пр.откр.тер!A4:A9967,Пр.откр.тер!M4:M9967,B380,Пр.откр.тер!F4:F9967,O4)</f>
        <v>0</v>
      </c>
      <c r="P39" s="27">
        <f>SUMIFS(произв!O4:O9995,произв!N4:N9995,B380,произв!F4:F9995,O4)+SUMIFS(торг!O4:O10000,торг!N4:N10000,B380,торг!F4:F10000,O4)+SUMIFS(склад!O4:O9995,склад!N4:N9995,B380,склад!F4:F9995,O4)+SUMIFS('обр '!O4:O9999,'обр '!N4:N9999,B380,'обр '!F4:F9999,O4)+SUMIFS(детс!O4:O10000,детс!N4:N10000,B380,детс!F4:F10000,O4)+SUMIFS(культ!O4:O10000,культ!N4:N10000,B380,культ!F4:F10000,O4)+SUMIFS(спорт!O4:O10000,спорт!N4:N10000,B380,спорт!F4:F10000,O4)+SUMIFS(лечеб!O4:O10000,лечеб!N4:N10000,B380,лечеб!F4:F10000,O4)+SUMIFS(Баня!O4:O10000,Баня!N4:N10000,B380,Баня!F4:F10000,O4)+SUMIFS(Адм!O4:O10000,Адм!N4:N10000,B380,Адм!F4:F10000,O4)+SUMIFS(С.Х!O4:O9995,С.Х!N4:N9995,B380,С.Х!F4:F9995,O4)+SUMIFS(новостр!N4:N9999,новостр!M4:M9999,B380,новостр!F4:F9999,O4)+SUMIFS(авт!K4:K10004,авт!L4:L10004,B380,авт!F4:F10004,O4)+SUMIFS(ЖС!S4:S10020,ЖС!R4:R10020,B380,ЖС!F4:F10020,O4)+SUMIFS(Лес!L5:L9992,Лес!K5:K9992,B380,Лес!F5:F9992,O4)+SUMIFS('степь '!K5:K9998,'степь '!J5:J9998,B380,'степь '!F5:F9998,O4)+SUMIFS(Пр.откр.тер!N4:N9967,Пр.откр.тер!M4:M9967,B380,Пр.откр.тер!F4:F9967,O4)</f>
        <v>0</v>
      </c>
      <c r="Q39" s="27">
        <f>SUMIFS(произв!A4:A9995,произв!N4:N9995,B380,произв!F4:F9995,Q4)+SUMIFS(торг!A4:A10000,торг!N4:N10000,B380,торг!F4:F10000,Q4)+SUMIFS(склад!A4:A9995,склад!N4:N9995,B380,склад!F4:F9995,Q4)+SUMIFS('обр '!A4:A9999,'обр '!N4:N9999,B380,'обр '!F4:F9999,Q4)+SUMIFS(детс!A4:A10000,детс!N4:N10000,B380,детс!F4:F10000,Q4)+SUMIFS(культ!A4:A10000,культ!N4:N10000,B380,культ!F4:F10000,Q4)+SUMIFS(спорт!A4:A10000,спорт!N4:N10000,B380,спорт!F4:F10000,Q4)+SUMIFS(лечеб!A4:A10000,лечеб!N4:N10000,B380,лечеб!F4:F10000,Q4)+SUMIFS(Баня!A4:A10000,Баня!N4:N10000,B380,Баня!F4:F10000,Q4)+SUMIFS(Адм!A4:A10000,Адм!N4:N10000,B380,Адм!F4:F10000,Q4)+SUMIFS(С.Х!A4:A9995,С.Х!N4:N9995,B380,С.Х!F4:F9995,Q4)+SUMIFS(новостр!A4:A9999,новостр!M4:M9999,B380,новостр!F4:F9999,Q4)+SUMIFS(авт!A4:A10004,авт!L4:L10004,B380,авт!F4:F10004,Q4)+SUMIFS(ЖС!A4:A10020,ЖС!R4:R10020,B380,ЖС!F4:F10020,Q4)+SUMIFS(Лес!A5:A9992,Лес!K5:K9992,B380,Лес!F5:F9992,Q4)+SUMIFS('степь '!A5:A9998,'степь '!J5:J9998,B380,'степь '!F5:F9998,Q4)+SUMIFS(Пр.откр.тер!A4:A9967,Пр.откр.тер!M4:M9967,B380,Пр.откр.тер!F4:F9967,Q4)</f>
        <v>0</v>
      </c>
      <c r="R39" s="27">
        <f>SUMIFS(произв!O4:O9995,произв!N4:N9995,B380,произв!F4:F9995,Q4)+SUMIFS(торг!O4:O10000,торг!N4:N10000,B380,торг!F4:F10000,Q4)+SUMIFS(склад!O4:O9995,склад!N4:N9995,B380,склад!F4:F9995,Q4)+SUMIFS('обр '!O4:O9999,'обр '!N4:N9999,B380,'обр '!F4:F9999,Q4)+SUMIFS(детс!O4:O10000,детс!N4:N10000,B380,детс!F4:F10000,Q4)+SUMIFS(культ!O4:O10000,культ!N4:N10000,B380,культ!F4:F10000,Q4)+SUMIFS(спорт!O4:O10000,спорт!N4:N10000,B380,спорт!F4:F10000,Q4)+SUMIFS(лечеб!O4:O10000,лечеб!N4:N10000,B380,лечеб!F4:F10000,Q4)+SUMIFS(Баня!O4:O10000,Баня!N4:N10000,B380,Баня!F4:F10000,Q4)+SUMIFS(Адм!O4:O10000,Адм!N4:N10000,B380,Адм!F4:F10000,Q4)+SUMIFS(С.Х!O4:O9995,С.Х!N4:N9995,B380,С.Х!F4:F9995,Q4)+SUMIFS(новостр!N4:N9999,новостр!M4:M9999,B380,новостр!F4:F9999,Q4)+SUMIFS(авт!K4:K10004,авт!L4:L10004,B380,авт!F4:F10004,Q4)+SUMIFS(ЖС!S4:S10020,ЖС!R4:R10020,B380,ЖС!F4:F10020,Q4)+SUMIFS(Лес!L5:L9992,Лес!K5:K9992,B380,Лес!F5:F9992,Q4)+SUMIFS('степь '!K5:K9998,'степь '!J5:J9998,B380,'степь '!F5:F9998,Q4)+SUMIFS(Пр.откр.тер!N4:N9967,Пр.откр.тер!M4:M9967,B380,Пр.откр.тер!F4:F9967,Q4)</f>
        <v>0</v>
      </c>
      <c r="S39" s="27">
        <f>SUMIFS(произв!A4:A9995,произв!N4:N9995,B380,произв!F4:F9995,S4)+SUMIFS(торг!A4:A10000,торг!N4:N10000,B380,торг!F4:F10000,S4)+SUMIFS(склад!A4:A9995,склад!N4:N9995,B380,склад!F4:F9995,S4)+SUMIFS('обр '!A4:A9999,'обр '!N4:N9999,B380,'обр '!F4:F9999,S4)+SUMIFS(детс!A4:A10000,детс!N4:N10000,B380,детс!F4:F10000,S4)+SUMIFS(культ!A4:A10000,культ!N4:N10000,B380,культ!F4:F10000,S4)+SUMIFS(спорт!A4:A10000,спорт!N4:N10000,B380,спорт!F4:F10000,S4)+SUMIFS(лечеб!A4:A10000,лечеб!N4:N10000,B380,лечеб!F4:F10000,S4)+SUMIFS(Баня!A4:A10000,Баня!N4:N10000,B380,Баня!F4:F10000,S4)+SUMIFS(Адм!A4:A10000,Адм!N4:N10000,B380,Адм!F4:F10000,S4)+SUMIFS(С.Х!A4:A9995,С.Х!N4:N9995,B380,С.Х!F4:F9995,S4)+SUMIFS(новостр!A4:A9999,новостр!M4:M9999,B380,новостр!F4:F9999,S4)+SUMIFS(авт!A4:A10004,авт!L4:L10004,B380,авт!F4:F10004,S4)+SUMIFS(ЖС!A4:A10020,ЖС!R4:R10020,B380,ЖС!F4:F10020,S4)+SUMIFS(Лес!A5:A9992,Лес!K5:K9992,B380,Лес!F5:F9992,S4)+SUMIFS('степь '!A5:A9998,'степь '!J5:J9998,B380,'степь '!F5:F9998,S4)+SUMIFS(Пр.откр.тер!A4:A9967,Пр.откр.тер!M4:M9967,B380,Пр.откр.тер!F4:F9967,S4)</f>
        <v>0</v>
      </c>
      <c r="T39" s="27">
        <f>SUMIFS(произв!O4:O9995,произв!N4:N9995,B380,произв!F4:F9995,S4)+SUMIFS(торг!O4:O10000,торг!N4:N10000,B380,торг!F4:F10000,S4)+SUMIFS(склад!O4:O9995,склад!N4:N9995,B380,склад!F4:F9995,S4)+SUMIFS('обр '!O4:O9999,'обр '!N4:N9999,B380,'обр '!F4:F9999,S4)+SUMIFS(детс!O4:O10000,детс!N4:N10000,B380,детс!F4:F10000,S4)+SUMIFS(культ!O4:O10000,культ!N4:N10000,B380,культ!F4:F10000,S4)+SUMIFS(спорт!O4:O10000,спорт!N4:N10000,B380,спорт!F4:F10000,S4)+SUMIFS(лечеб!O4:O10000,лечеб!N4:N10000,B380,лечеб!F4:F10000,S4)+SUMIFS(Баня!O4:O10000,Баня!N4:N10000,B380,Баня!F4:F10000,S4)+SUMIFS(Адм!O4:O10000,Адм!N4:N10000,B380,Адм!F4:F10000,S4)+SUMIFS(С.Х!O4:O9995,С.Х!N4:N9995,B380,С.Х!F4:F9995,S4)+SUMIFS(новостр!N4:N9999,новостр!M4:M9999,B380,новостр!F4:F9999,S4)+SUMIFS(авт!K4:K10004,авт!L4:L10004,B380,авт!F4:F10004,S4)+SUMIFS(ЖС!S4:S10020,ЖС!R4:R10020,B380,ЖС!F4:F10020,S4)+SUMIFS(Лес!L5:L9992,Лес!K5:K9992,B380,Лес!F5:F9992,S4)+SUMIFS('степь '!K5:K9998,'степь '!J5:J9998,B380,'степь '!F5:F9998,S4)+SUMIFS(Пр.откр.тер!N4:N9967,Пр.откр.тер!M4:M9967,B380,Пр.откр.тер!F4:F9967,S4)</f>
        <v>0</v>
      </c>
      <c r="U39" s="27">
        <f>SUMIFS(произв!A4:A9995,произв!N4:N9995,B380,произв!F4:F9995,U4)+SUMIFS(торг!A4:A10000,торг!N4:N10000,B380,торг!F4:F10000,U4)+SUMIFS(склад!A4:A9995,склад!N4:N9995,B380,склад!F4:F9995,U4)+SUMIFS('обр '!A4:A9999,'обр '!N4:N9999,B380,'обр '!F4:F9999,U4)+SUMIFS(детс!A4:A10000,детс!N4:N10000,B380,детс!F4:F10000,U4)+SUMIFS(культ!A4:A10000,культ!N4:N10000,B380,культ!F4:F10000,U4)+SUMIFS(спорт!A4:A10000,спорт!N4:N10000,B380,спорт!F4:F10000,U4)+SUMIFS(лечеб!A4:A10000,лечеб!N4:N10000,B380,лечеб!F4:F10000,U4)+SUMIFS(Баня!A4:A10000,Баня!N4:N10000,B380,Баня!F4:F10000,U4)+SUMIFS(Адм!A4:A10000,Адм!N4:N10000,B380,Адм!F4:F10000,U4)+SUMIFS(С.Х!A4:A9995,С.Х!N4:N9995,B380,С.Х!F4:F9995,U4)+SUMIFS(новостр!A4:A9999,новостр!M4:M9999,B380,новостр!F4:F9999,U4)+SUMIFS(авт!A4:A10004,авт!L4:L10004,B380,авт!F4:F10004,U4)+SUMIFS(ЖС!A4:A10020,ЖС!R4:R10020,B380,ЖС!F4:F10020,U4)+SUMIFS(Лес!A5:A9992,Лес!K5:K9992,B380,Лес!F5:F9992,U4)+SUMIFS('степь '!A5:A9998,'степь '!J5:J9998,B380,'степь '!F5:F9998,U4)+SUMIFS(Пр.откр.тер!A4:A9967,Пр.откр.тер!M4:M9967,B380,Пр.откр.тер!F4:F9967,U4)</f>
        <v>0</v>
      </c>
      <c r="V39" s="27">
        <f>SUMIFS(произв!O4:O9995,произв!N4:N9995,B380,произв!F4:F9995,U4)+SUMIFS(торг!O4:O10000,торг!N4:N10000,B380,торг!F4:F10000,U4)+SUMIFS(склад!O4:O9995,склад!N4:N9995,B380,склад!F4:F9995,U4)+SUMIFS('обр '!O4:O9999,'обр '!N4:N9999,B380,'обр '!F4:F9999,U4)+SUMIFS(детс!O4:O10000,детс!N4:N10000,B380,детс!F4:F10000,U4)+SUMIFS(культ!O4:O10000,культ!N4:N10000,B380,культ!F4:F10000,U4)+SUMIFS(спорт!O4:O10000,спорт!N4:N10000,B380,спорт!F4:F10000,U4)+SUMIFS(лечеб!O4:O10000,лечеб!N4:N10000,B380,лечеб!F4:F10000,U4)+SUMIFS(Баня!O4:O10000,Баня!N4:N10000,B380,Баня!F4:F10000,U4)+SUMIFS(Адм!O4:O10000,Адм!N4:N10000,B380,Адм!F4:F10000,U4)+SUMIFS(С.Х!O4:O9995,С.Х!N4:N9995,B380,С.Х!F4:F9995,U4)+SUMIFS(новостр!N4:N9999,новостр!M4:M9999,B380,новостр!F4:F9999,U4)+SUMIFS(авт!K4:K10004,авт!L4:L10004,B380,авт!F4:F10004,U4)+SUMIFS(ЖС!S4:S10020,ЖС!R4:R10020,B380,ЖС!F4:F10020,U4)+SUMIFS(Лес!L5:L9992,Лес!K5:K9992,B380,Лес!F5:F9992,U4)+SUMIFS('степь '!K5:K9998,'степь '!J5:J9998,B380,'степь '!F5:F9998,U4)+SUMIFS(Пр.откр.тер!N4:N9967,Пр.откр.тер!M4:M9967,B380,Пр.откр.тер!F4:F9967,U4)</f>
        <v>0</v>
      </c>
      <c r="W39" s="27">
        <f>SUMIFS(произв!A4:A9995,произв!N4:N9995,B380,произв!F4:F9995,W4)+SUMIFS(торг!A4:A10000,торг!N4:N10000,B380,торг!F4:F10000,W4)+SUMIFS(склад!A4:A9995,склад!N4:N9995,B380,склад!F4:F9995,W4)+SUMIFS('обр '!A4:A9999,'обр '!N4:N9999,B380,'обр '!F4:F9999,W4)+SUMIFS(детс!A4:A10000,детс!N4:N10000,B380,детс!F4:F10000,W4)+SUMIFS(культ!A4:A10000,культ!N4:N10000,B380,культ!F4:F10000,W4)+SUMIFS(спорт!A4:A10000,спорт!N4:N10000,B380,спорт!F4:F10000,W4)+SUMIFS(лечеб!A4:A10000,лечеб!N4:N10000,B380,лечеб!F4:F10000,W4)+SUMIFS(Баня!A4:A10000,Баня!N4:N10000,B380,Баня!F4:F10000,W4)+SUMIFS(Адм!A4:A10000,Адм!N4:N10000,B380,Адм!F4:F10000,W4)+SUMIFS(С.Х!A4:A9995,С.Х!N4:N9995,B380,С.Х!F4:F9995,W4)+SUMIFS(новостр!A4:A9999,новостр!M4:M9999,B380,новостр!F4:F9999,W4)+SUMIFS(авт!A4:A10004,авт!L4:L10004,B380,авт!F4:F10004,W4)+SUMIFS(ЖС!A4:A10020,ЖС!R4:R10020,B380,ЖС!F4:F10020,W4)+SUMIFS(Лес!A5:A9992,Лес!K5:K9992,B380,Лес!F5:F9992,W4)+SUMIFS('степь '!A5:A9998,'степь '!J5:J9998,B380,'степь '!F5:F9998,W4)+SUMIFS(Пр.откр.тер!A4:A9967,Пр.откр.тер!M4:M9967,B380,Пр.откр.тер!F4:F9967,W4)</f>
        <v>0</v>
      </c>
      <c r="X39" s="27">
        <f>SUMIFS(произв!O4:O9995,произв!N4:N9995,B380,произв!F4:F9995,W4)+SUMIFS(торг!O4:O10000,торг!N4:N10000,B380,торг!F4:F10000,W4)+SUMIFS(склад!O4:O9995,склад!N4:N9995,B380,склад!F4:F9995,W4)+SUMIFS('обр '!O4:O9999,'обр '!N4:N9999,B380,'обр '!F4:F9999,W4)+SUMIFS(детс!O4:O10000,детс!N4:N10000,B380,детс!F4:F10000,W4)+SUMIFS(культ!O4:O10000,культ!N4:N10000,B380,культ!F4:F10000,W4)+SUMIFS(спорт!O4:O10000,спорт!N4:N10000,B380,спорт!F4:F10000,W4)+SUMIFS(лечеб!O4:O10000,лечеб!N4:N10000,B380,лечеб!F4:F10000,W4)+SUMIFS(Баня!O4:O10000,Баня!N4:N10000,B380,Баня!F4:F10000,W4)+SUMIFS(Адм!O4:O10000,Адм!N4:N10000,B380,Адм!F4:F10000,W4)+SUMIFS(С.Х!O4:O9995,С.Х!N4:N9995,B380,С.Х!F4:F9995,W4)+SUMIFS(новостр!N4:N9999,новостр!M4:M9999,B380,новостр!F4:F9999,W4)+SUMIFS(авт!K4:K10004,авт!L4:L10004,B380,авт!F4:F10004,W4)+SUMIFS(ЖС!S4:S10020,ЖС!R4:R10020,B380,ЖС!F4:F10020,W4)+SUMIFS(Лес!L5:L9992,Лес!K5:K9992,B380,Лес!F5:F9992,W4)+SUMIFS('степь '!K5:K9998,'степь '!J5:J9998,B380,'степь '!F5:F9998,W4)+SUMIFS(Пр.откр.тер!N4:N9967,Пр.откр.тер!M4:M9967,B380,Пр.откр.тер!F4:F9967,W4)</f>
        <v>0</v>
      </c>
      <c r="Y39" s="27">
        <f>SUMIFS(произв!A4:A9995,произв!N4:N9995,B380,произв!F4:F9995,Y4)+SUMIFS(торг!A4:A10000,торг!N4:N10000,B380,торг!F4:F10000,Y4)+SUMIFS(склад!A4:A9995,склад!N4:N9995,B380,склад!F4:F9995,Y4)+SUMIFS('обр '!A4:A9999,'обр '!N4:N9999,B380,'обр '!F4:F9999,Y4)+SUMIFS(детс!A4:A10000,детс!N4:N10000,B380,детс!F4:F10000,Y4)+SUMIFS(культ!A4:A10000,культ!N4:N10000,B380,культ!F4:F10000,Y4)+SUMIFS(спорт!A4:A10000,спорт!N4:N10000,B380,спорт!F4:F10000,Y4)+SUMIFS(лечеб!A4:A10000,лечеб!N4:N10000,B380,лечеб!F4:F10000,Y4)+SUMIFS(Баня!A4:A10000,Баня!N4:N10000,B380,Баня!F4:F10000,Y4)+SUMIFS(Адм!A4:A10000,Адм!N4:N10000,B380,Адм!F4:F10000,Y4)+SUMIFS(С.Х!A4:A9995,С.Х!N4:N9995,B380,С.Х!F4:F9995,Y4)+SUMIFS(новостр!A4:A9999,новостр!M4:M9999,B380,новостр!F4:F9999,Y4)+SUMIFS(авт!A4:A10004,авт!L4:L10004,B380,авт!F4:F10004,Y4)+SUMIFS(ЖС!A4:A10020,ЖС!R4:R10020,B380,ЖС!F4:F10020,Y4)+SUMIFS(Лес!A5:A9992,Лес!K5:K9992,B380,Лес!F5:F9992,Y4)+SUMIFS('степь '!A5:A9998,'степь '!J5:J9998,B380,'степь '!F5:F9998,Y4)+SUMIFS(Пр.откр.тер!A4:A9967,Пр.откр.тер!M4:M9967,B380,Пр.откр.тер!F4:F9967,Y4)</f>
        <v>0</v>
      </c>
      <c r="Z39" s="27">
        <f>SUMIFS(произв!O4:O9995,произв!N4:N9995,B380,произв!F4:F9995,Y4)+SUMIFS(торг!O4:O10000,торг!N4:N10000,B380,торг!F4:F10000,Y4)+SUMIFS(склад!O4:O9995,склад!N4:N9995,B380,склад!F4:F9995,Y4)+SUMIFS('обр '!O4:O9999,'обр '!N4:N9999,B380,'обр '!F4:F9999,Y4)+SUMIFS(детс!O4:O10000,детс!N4:N10000,B380,детс!F4:F10000,Y4)+SUMIFS(культ!O4:O10000,культ!N4:N10000,B380,культ!F4:F10000,Y4)+SUMIFS(спорт!O4:O10000,спорт!N4:N10000,B380,спорт!F4:F10000,Y4)+SUMIFS(лечеб!O4:O10000,лечеб!N4:N10000,B380,лечеб!F4:F10000,Y4)+SUMIFS(Баня!O4:O10000,Баня!N4:N10000,B380,Баня!F4:F10000,Y4)+SUMIFS(Адм!O4:O10000,Адм!N4:N10000,B380,Адм!F4:F10000,Y4)+SUMIFS(С.Х!O4:O9995,С.Х!N4:N9995,B380,С.Х!F4:F9995,Y4)+SUMIFS(новостр!N4:N9999,новостр!M4:M9999,B380,новостр!F4:F9999,Y4)+SUMIFS(авт!K4:K10004,авт!L4:L10004,B380,авт!F4:F10004,Y4)+SUMIFS(ЖС!S4:S10020,ЖС!R4:R10020,B380,ЖС!F4:F10020,Y4)+SUMIFS(Лес!L5:L9992,Лес!K5:K9992,B380,Лес!F5:F9992,Y4)+SUMIFS('степь '!K5:K9998,'степь '!J5:J9998,B380,'степь '!F5:F9998,Y4)+SUMIFS(Пр.откр.тер!N4:N9967,Пр.откр.тер!M4:M9967,B380,Пр.откр.тер!F4:F9967,Y4)</f>
        <v>0</v>
      </c>
      <c r="AA39" s="21">
        <f t="shared" si="0"/>
        <v>0</v>
      </c>
      <c r="AB39" s="21">
        <f t="shared" si="0"/>
        <v>0</v>
      </c>
      <c r="AC39" s="27">
        <f>SUMIFS(произв!A4:A9995,произв!N4:N9995,B380,произв!F4:F9995,AC4)+SUMIFS(торг!A4:A10000,торг!N4:N10000,B380,торг!F4:F10000,AC4)+SUMIFS(склад!A4:A9995,склад!N4:N9995,B380,склад!F4:F9995,AC4)+SUMIFS('обр '!A4:A9999,'обр '!N4:N9999,B380,'обр '!F4:F9999,AC4)+SUMIFS(детс!A4:A10000,детс!N4:N10000,B380,детс!F4:F10000,AC4)+SUMIFS(культ!A4:A10000,культ!N4:N10000,B380,культ!F4:F10000,AC4)+SUMIFS(спорт!A4:A10000,спорт!N4:N10000,B380,спорт!F4:F10000,AC4)+SUMIFS(лечеб!A4:A10000,лечеб!N4:N10000,B380,лечеб!F4:F10000,AC4)+SUMIFS(Баня!A4:A10000,Баня!N4:N10000,B380,Баня!F4:F10000,AC4)+SUMIFS(Адм!A4:A10000,Адм!N4:N10000,B380,Адм!F4:F10000,AC4)+SUMIFS(С.Х!A4:A9995,С.Х!N4:N9995,B380,С.Х!F4:F9995,AC4)+SUMIFS(новостр!A4:A9999,новостр!M4:M9999,B380,новостр!F4:F9999,AC4)+SUMIFS(авт!A4:A10004,авт!L4:L10004,B380,авт!F4:F10004,AC4)+SUMIFS(ЖС!A4:A10020,ЖС!R4:R10020,B380,ЖС!F4:F10020,AC4)+SUMIFS(Лес!A5:A9992,Лес!K5:K9992,B380,Лес!F5:F9992,AC4)+SUMIFS('степь '!A5:A9998,'степь '!J5:J9998,B380,'степь '!F5:F9998,AC4)+SUMIFS(Пр.откр.тер!A4:A9967,Пр.откр.тер!M4:M9967,B380,Пр.откр.тер!F4:F9967,AC4)</f>
        <v>0</v>
      </c>
      <c r="AD39" s="27">
        <f>SUMIFS(произв!O4:O9995,произв!N4:N9995,B380,произв!F4:F9995,AC4)+SUMIFS(торг!O4:O10000,торг!N4:N10000,B380,торг!F4:F10000,AC4)+SUMIFS(склад!O4:O9995,склад!N4:N9995,B380,склад!F4:F9995,AC4)+SUMIFS('обр '!O4:O9999,'обр '!N4:N9999,B380,'обр '!F4:F9999,AC4)+SUMIFS(детс!O4:O10000,детс!N4:N10000,B380,детс!F4:F10000,AC4)+SUMIFS(культ!O4:O10000,культ!N4:N10000,B380,культ!F4:F10000,AC4)+SUMIFS(спорт!O4:O10000,спорт!N4:N10000,B380,спорт!F4:F10000,AC4)+SUMIFS(лечеб!O4:O10000,лечеб!N4:N10000,B380,лечеб!F4:F10000,AC4)+SUMIFS(Баня!O4:O10000,Баня!N4:N10000,B380,Баня!F4:F10000,AC4)+SUMIFS(Адм!O4:O10000,Адм!N4:N10000,B380,Адм!F4:F10000,AC4)+SUMIFS(С.Х!O4:O9995,С.Х!N4:N9995,B380,С.Х!F4:F9995,AC4)+SUMIFS(новостр!N4:N9999,новостр!M4:M9999,B380,новостр!F4:F9999,AC4)+SUMIFS(авт!K4:K10004,авт!L4:L10004,B380,авт!F4:F10004,AC4)+SUMIFS(ЖС!S4:S10020,ЖС!R4:R10020,B380,ЖС!F4:F10020,AC4)+SUMIFS(Лес!L5:L9992,Лес!K5:K9992,B380,Лес!F5:F9992,AC4)+SUMIFS('степь '!K5:K9998,'степь '!J5:J9998,B380,'степь '!F5:F9998,AC4)+SUMIFS(Пр.откр.тер!N4:N9967,Пр.откр.тер!M4:M9967,B380,Пр.откр.тер!F4:F9967,AC4)</f>
        <v>0</v>
      </c>
      <c r="AE39" s="27">
        <f>SUMIFS(произв!A4:A9995,произв!N4:N9995,B380,произв!F4:F9995,AE4)+SUMIFS(торг!A4:A10000,торг!N4:N10000,B380,торг!F4:F10000,AE4)+SUMIFS(склад!A4:A9995,склад!N4:N9995,B380,склад!F4:F9995,AE4)+SUMIFS('обр '!A4:A9999,'обр '!N4:N9999,B380,'обр '!F4:F9999,AE4)+SUMIFS(детс!A4:A10000,детс!N4:N10000,B380,детс!F4:F10000,AE4)+SUMIFS(культ!A4:A10000,культ!N4:N10000,B380,культ!F4:F10000,AE4)+SUMIFS(спорт!A4:A10000,спорт!N4:N10000,B380,спорт!F4:F10000,AE4)+SUMIFS(лечеб!A4:A10000,лечеб!N4:N10000,B380,лечеб!F4:F10000,AE4)+SUMIFS(Баня!A4:A10000,Баня!N4:N10000,B380,Баня!F4:F10000,AE4)+SUMIFS(Адм!A4:A10000,Адм!N4:N10000,B380,Адм!F4:F10000,AE4)+SUMIFS(С.Х!A4:A9995,С.Х!N4:N9995,B380,С.Х!F4:F9995,AE4)+SUMIFS(новостр!A4:A9999,новостр!M4:M9999,B380,новостр!F4:F9999,AE4)+SUMIFS(авт!A4:A10004,авт!L4:L10004,B380,авт!F4:F10004,AE4)+SUMIFS(ЖС!A4:A10020,ЖС!R4:R10020,B380,ЖС!F4:F10020,AE4)+SUMIFS(Лес!A5:A9992,Лес!K5:K9992,B380,Лес!F5:F9992,AE4)+SUMIFS('степь '!A5:A9998,'степь '!J5:J9998,B380,'степь '!F5:F9998,AE4)+SUMIFS(Пр.откр.тер!A4:A9967,Пр.откр.тер!M4:M9967,B380,Пр.откр.тер!F4:F9967,AE4)</f>
        <v>0</v>
      </c>
      <c r="AF39" s="27">
        <f>SUMIFS(произв!O4:O9995,произв!N4:N9995,B380,произв!F4:F9995,AE4)+SUMIFS(торг!O4:O10000,торг!N4:N10000,B380,торг!F4:F10000,AE4)+SUMIFS(склад!O4:O9995,склад!N4:N9995,B380,склад!F4:F9995,AE4)+SUMIFS('обр '!O4:O9999,'обр '!N4:N9999,B380,'обр '!F4:F9999,AE4)+SUMIFS(детс!O4:O10000,детс!N4:N10000,B380,детс!F4:F10000,AE4)+SUMIFS(культ!O4:O10000,культ!N4:N10000,B380,культ!F4:F10000,AE4)+SUMIFS(спорт!O4:O10000,спорт!N4:N10000,B380,спорт!F4:F10000,AE4)+SUMIFS(лечеб!O4:O10000,лечеб!N4:N10000,B380,лечеб!F4:F10000,AE4)+SUMIFS(Баня!O4:O10000,Баня!N4:N10000,B380,Баня!F4:F10000,AE4)+SUMIFS(Адм!O4:O10000,Адм!N4:N10000,B380,Адм!F4:F10000,AE4)+SUMIFS(С.Х!O4:O9995,С.Х!N4:N9995,B380,С.Х!F4:F9995,AE4)+SUMIFS(новостр!N4:N9999,новостр!M4:M9999,B380,новостр!F4:F9999,AE4)+SUMIFS(авт!K4:K10004,авт!L4:L10004,B380,авт!F4:F10004,AE4)+SUMIFS(ЖС!S4:S10020,ЖС!R4:R10020,B380,ЖС!F4:F10020,AE4)+SUMIFS(Лес!L5:L9992,Лес!K5:K9992,B380,Лес!F5:F9992,AE4)+SUMIFS('степь '!K5:K9998,'степь '!J5:J9998,B380,'степь '!F5:F9998,AE4)+SUMIFS(Пр.откр.тер!N4:N9967,Пр.откр.тер!M4:M9967,B380,Пр.откр.тер!F4:F9967,AE4)</f>
        <v>0</v>
      </c>
      <c r="AG39" s="27">
        <f>SUMIFS(произв!A4:A9995,произв!N4:N9995,B380,произв!F4:F9995,AG4)+SUMIFS(торг!A4:A10000,торг!N4:N10000,B380,торг!F4:F10000,AG4)+SUMIFS(склад!A4:A9995,склад!N4:N9995,B380,склад!F4:F9995,AG4)+SUMIFS('обр '!A4:A9999,'обр '!N4:N9999,B380,'обр '!F4:F9999,AG4)+SUMIFS(детс!A4:A10000,детс!N4:N10000,B380,детс!F4:F10000,AG4)+SUMIFS(культ!A4:A10000,культ!N4:N10000,B380,культ!F4:F10000,AG4)+SUMIFS(спорт!A4:A10000,спорт!N4:N10000,B380,спорт!F4:F10000,AG4)+SUMIFS(лечеб!A4:A10000,лечеб!N4:N10000,B380,лечеб!F4:F10000,AG4)+SUMIFS(Баня!A4:A10000,Баня!N4:N10000,B380,Баня!F4:F10000,AG4)+SUMIFS(Адм!A4:A10000,Адм!N4:N10000,B380,Адм!F4:F10000,AG4)+SUMIFS(С.Х!A4:A9995,С.Х!N4:N9995,B380,С.Х!F4:F9995,AG4)+SUMIFS(новостр!A4:A9999,новостр!M4:M9999,B380,новостр!F4:F9999,AG4)+SUMIFS(авт!A4:A10004,авт!L4:L10004,B380,авт!F4:F10004,AG4)+SUMIFS(ЖС!A4:A10020,ЖС!R4:R10020,B380,ЖС!F4:F10020,AG4)+SUMIFS(Лес!A5:A9992,Лес!K5:K9992,B380,Лес!F5:F9992,AG4)+SUMIFS('степь '!A5:A9998,'степь '!J5:J9998,B380,'степь '!F5:F9998,AG4)+SUMIFS(Пр.откр.тер!A4:A9967,Пр.откр.тер!M4:M9967,B380,Пр.откр.тер!F4:F9967,AG4)</f>
        <v>0</v>
      </c>
      <c r="AH39" s="27">
        <f>SUMIFS(произв!O4:O9995,произв!N4:N9995,B380,произв!F4:F9995,AG4)+SUMIFS(торг!O4:O10000,торг!N4:N10000,B380,торг!F4:F10000,AG4)+SUMIFS(склад!O4:O9995,склад!N4:N9995,B380,склад!F4:F9995,AG4)+SUMIFS('обр '!O4:O9999,'обр '!N4:N9999,B380,'обр '!F4:F9999,AG4)+SUMIFS(детс!O4:O10000,детс!N4:N10000,B380,детс!F4:F10000,AG4)+SUMIFS(культ!O4:O10000,культ!N4:N10000,B380,культ!F4:F10000,AG4)+SUMIFS(спорт!O4:O10000,спорт!N4:N10000,B380,спорт!F4:F10000,AG4)+SUMIFS(лечеб!O4:O10000,лечеб!N4:N10000,B380,лечеб!F4:F10000,AG4)+SUMIFS(Баня!O4:O10000,Баня!N4:N10000,B380,Баня!F4:F10000,AG4)+SUMIFS(Адм!O4:O10000,Адм!N4:N10000,B380,Адм!F4:F10000,AG4)+SUMIFS(С.Х!O4:O9995,С.Х!N4:N9995,B380,С.Х!F4:F9995,AG4)+SUMIFS(новостр!N4:N9999,новостр!M4:M9999,B380,новостр!F4:F9999,AG4)+SUMIFS(авт!K4:K10004,авт!L4:L10004,B380,авт!F4:F10004,AG4)+SUMIFS(ЖС!S4:S10020,ЖС!R4:R10020,B380,ЖС!F4:F10020,AG4)+SUMIFS(Лес!L5:L9992,Лес!K5:K9992,B380,Лес!F5:F9992,AG4)+SUMIFS('степь '!K5:K9998,'степь '!J5:J9998,B380,'степь '!F5:F9998,AG4)+SUMIFS(Пр.откр.тер!N4:N9967,Пр.откр.тер!M4:M9967,B380,Пр.откр.тер!F4:F9967,AG4)</f>
        <v>0</v>
      </c>
      <c r="AI39" s="27">
        <f>SUMIFS(произв!A4:A9995,произв!N4:N9995,B380,произв!F4:F9995,AI4)+SUMIFS(торг!A4:A10000,торг!N4:N10000,B380,торг!F4:F10000,AI4)+SUMIFS(склад!A4:A9995,склад!N4:N9995,B380,склад!F4:F9995,AI4)+SUMIFS('обр '!A4:A9999,'обр '!N4:N9999,B380,'обр '!F4:F9999,AI4)+SUMIFS(детс!A4:A10000,детс!N4:N10000,B380,детс!F4:F10000,AI4)+SUMIFS(культ!A4:A10000,культ!N4:N10000,B380,культ!F4:F10000,AI4)+SUMIFS(спорт!A4:A10000,спорт!N4:N10000,B380,спорт!F4:F10000,AI4)+SUMIFS(лечеб!A4:A10000,лечеб!N4:N10000,B380,лечеб!F4:F10000,AI4)+SUMIFS(Баня!A4:A10000,Баня!N4:N10000,B380,Баня!F4:F10000,AI4)+SUMIFS(Адм!A4:A10000,Адм!N4:N10000,B380,Адм!F4:F10000,AI4)+SUMIFS(С.Х!A4:A9995,С.Х!N4:N9995,B380,С.Х!F4:F9995,AI4)+SUMIFS(новостр!A4:A9999,новостр!M4:M9999,B380,новостр!F4:F9999,AI4)+SUMIFS(авт!A4:A10004,авт!L4:L10004,B380,авт!F4:F10004,AI4)+SUMIFS(ЖС!A4:A10020,ЖС!R4:R10020,B380,ЖС!F4:F10020,AI4)+SUMIFS(Лес!A5:A9992,Лес!K5:K9992,B380,Лес!F5:F9992,AI4)+SUMIFS('степь '!A5:A9998,'степь '!J5:J9998,B380,'степь '!F5:F9998,AI4)+SUMIFS(Пр.откр.тер!A4:A9967,Пр.откр.тер!M4:M9967,B380,Пр.откр.тер!F4:F9967,AI4)</f>
        <v>0</v>
      </c>
      <c r="AJ39" s="27">
        <f>SUMIFS(произв!O4:O9995,произв!N4:N9995,B380,произв!F4:F9995,AI4)+SUMIFS(торг!O4:O10000,торг!N4:N10000,B380,торг!F4:F10000,AI4)+SUMIFS(склад!O4:O9995,склад!N4:N9995,B380,склад!F4:F9995,AI4)+SUMIFS('обр '!O4:O9999,'обр '!N4:N9999,B380,'обр '!F4:F9999,AI4)+SUMIFS(детс!O4:O10000,детс!N4:N10000,B380,детс!F4:F10000,AI4)+SUMIFS(культ!O4:O10000,культ!N4:N10000,B380,культ!F4:F10000,AI4)+SUMIFS(спорт!O4:O10000,спорт!N4:N10000,B380,спорт!F4:F10000,AI4)+SUMIFS(лечеб!O4:O10000,лечеб!N4:N10000,B380,лечеб!F4:F10000,AI4)+SUMIFS(Баня!O4:O10000,Баня!N4:N10000,B380,Баня!F4:F10000,AI4)+SUMIFS(Адм!O4:O10000,Адм!N4:N10000,B380,Адм!F4:F10000,AI4)+SUMIFS(С.Х!O4:O9995,С.Х!N4:N9995,B380,С.Х!F4:F9995,AI4)+SUMIFS(новостр!N4:N9999,новостр!M4:M9999,B380,новостр!F4:F9999,AI4)+SUMIFS(авт!K4:K10004,авт!L4:L10004,B380,авт!F4:F10004,AI4)+SUMIFS(ЖС!S4:S10020,ЖС!R4:R10020,B380,ЖС!F4:F10020,AI4)+SUMIFS(Лес!L5:L9992,Лес!K5:K9992,B380,Лес!F5:F9992,AI4)+SUMIFS('степь '!K5:K9998,'степь '!J5:J9998,B380,'степь '!F5:F9998,AI4)+SUMIFS(Пр.откр.тер!N4:N9967,Пр.откр.тер!M4:M9967,B380,Пр.откр.тер!F4:F9967,AI4)</f>
        <v>0</v>
      </c>
      <c r="AK39" s="27">
        <f>SUMIFS(произв!A4:A9995,произв!N4:N9995,B380,произв!F4:F9995,AK4)+SUMIFS(торг!A4:A10000,торг!N4:N10000,B380,торг!F4:F10000,AK4)+SUMIFS(склад!A4:A9995,склад!N4:N9995,B380,склад!F4:F9995,AK4)+SUMIFS('обр '!A4:A9999,'обр '!N4:N9999,B380,'обр '!F4:F9999,AK4)+SUMIFS(детс!A4:A10000,детс!N4:N10000,B380,детс!F4:F10000,AK4)+SUMIFS(культ!A4:A10000,культ!N4:N10000,B380,культ!F4:F10000,AK4)+SUMIFS(спорт!A4:A10000,спорт!N4:N10000,B380,спорт!F4:F10000,AK4)+SUMIFS(лечеб!A4:A10000,лечеб!N4:N10000,B380,лечеб!F4:F10000,AK4)+SUMIFS(Баня!A4:A10000,Баня!N4:N10000,B380,Баня!F4:F10000,AK4)+SUMIFS(Адм!A4:A10000,Адм!N4:N10000,B380,Адм!F4:F10000,AK4)+SUMIFS(С.Х!A4:A9995,С.Х!N4:N9995,B380,С.Х!F4:F9995,AK4)+SUMIFS(новостр!A4:A9999,новостр!M4:M9999,B380,новостр!F4:F9999,AK4)+SUMIFS(авт!A4:A10004,авт!L4:L10004,B380,авт!F4:F10004,AK4)+SUMIFS(ЖС!A4:A10020,ЖС!R4:R10020,B380,ЖС!F4:F10020,AK4)+SUMIFS(Лес!A5:A9992,Лес!K5:K9992,B380,Лес!F5:F9992,AK4)+SUMIFS('степь '!A5:A9998,'степь '!J5:J9998,B380,'степь '!F5:F9998,AK4)+SUMIFS(Пр.откр.тер!A4:A9967,Пр.откр.тер!M4:M9967,B380,Пр.откр.тер!F4:F9967,AK4)</f>
        <v>0</v>
      </c>
      <c r="AL39" s="27">
        <f>SUMIFS(произв!O4:O9995,произв!N4:N9995,B380,произв!F4:F9995,AK4)+SUMIFS(торг!O4:O10000,торг!N4:N10000,B380,торг!F4:F10000,AK4)+SUMIFS(склад!O4:O9995,склад!N4:N9995,B380,склад!F4:F9995,AK4)+SUMIFS('обр '!O4:O9999,'обр '!N4:N9999,B380,'обр '!F4:F9999,AK4)+SUMIFS(детс!O4:O10000,детс!N4:N10000,B380,детс!F4:F10000,AK4)+SUMIFS(культ!O4:O10000,культ!N4:N10000,B380,культ!F4:F10000,AK4)+SUMIFS(спорт!O4:O10000,спорт!N4:N10000,B380,спорт!F4:F10000,AK4)+SUMIFS(лечеб!O4:O10000,лечеб!N4:N10000,B380,лечеб!F4:F10000,AK4)+SUMIFS(Баня!O4:O10000,Баня!N4:N10000,B380,Баня!F4:F10000,AK4)+SUMIFS(Адм!O4:O10000,Адм!N4:N10000,B380,Адм!F4:F10000,AK4)+SUMIFS(С.Х!O4:O9995,С.Х!N4:N9995,B380,С.Х!F4:F9995,AK4)+SUMIFS(новостр!N4:N9999,новостр!M4:M9999,B380,новостр!F4:F9999,AK4)+SUMIFS(авт!K4:K10004,авт!L4:L10004,B380,авт!F4:F10004,AK4)+SUMIFS(ЖС!S4:S10020,ЖС!R4:R10020,B380,ЖС!F4:F10020,AK4)+SUMIFS(Лес!L5:L9992,Лес!K5:K9992,B380,Лес!F5:F9992,AK4)+SUMIFS('степь '!K5:K9998,'степь '!J5:J9998,B380,'степь '!F5:F9998,AK4)+SUMIFS(Пр.откр.тер!N4:N9967,Пр.откр.тер!M4:M9967,B380,Пр.откр.тер!F4:F9967,AK4)</f>
        <v>0</v>
      </c>
      <c r="AM39" s="27">
        <f>SUMIFS(произв!A4:A9995,произв!N4:N9995,B380,произв!F4:F9995,AM4)+SUMIFS(торг!A4:A10000,торг!N4:N10000,B380,торг!F4:F10000,AM4)+SUMIFS(склад!A4:A9995,склад!N4:N9995,B380,склад!F4:F9995,AM4)+SUMIFS('обр '!A4:A9999,'обр '!N4:N9999,B380,'обр '!F4:F9999,AM4)+SUMIFS(детс!A4:A10000,детс!N4:N10000,B380,детс!F4:F10000,AM4)+SUMIFS(культ!A4:A10000,культ!N4:N10000,B380,культ!F4:F10000,AM4)+SUMIFS(спорт!A4:A10000,спорт!N4:N10000,B380,спорт!F4:F10000,AM4)+SUMIFS(лечеб!A4:A10000,лечеб!N4:N10000,B380,лечеб!F4:F10000,AM4)+SUMIFS(Баня!A4:A10000,Баня!N4:N10000,B380,Баня!F4:F10000,AM4)+SUMIFS(Адм!A4:A10000,Адм!N4:N10000,B380,Адм!F4:F10000,AM4)+SUMIFS(С.Х!A4:A9995,С.Х!N4:N9995,B380,С.Х!F4:F9995,AM4)+SUMIFS(новостр!A4:A9999,новостр!M4:M9999,B380,новостр!F4:F9999,AM4)+SUMIFS(авт!A4:A10004,авт!L4:L10004,B380,авт!F4:F10004,AM4)+SUMIFS(ЖС!A4:A10020,ЖС!R4:R10020,B380,ЖС!F4:F10020,AM4)+SUMIFS(Лес!A5:A9992,Лес!K5:K9992,B380,Лес!F5:F9992,AM4)+SUMIFS('степь '!A5:A9998,'степь '!J5:J9998,B380,'степь '!F5:F9998,AM4)+SUMIFS(Пр.откр.тер!A4:A9967,Пр.откр.тер!M4:M9967,B380,Пр.откр.тер!F4:F9967,AM4)</f>
        <v>0</v>
      </c>
      <c r="AN39" s="27">
        <f>SUMIFS(произв!O4:O9995,произв!N4:N9995,B380,произв!F4:F9995,AM4)+SUMIFS(торг!O4:O10000,торг!N4:N10000,B380,торг!F4:F10000,AM4)+SUMIFS(склад!O4:O9995,склад!N4:N9995,B380,склад!F4:F9995,AM4)+SUMIFS('обр '!O4:O9999,'обр '!N4:N9999,B380,'обр '!F4:F9999,AM4)+SUMIFS(детс!O4:O10000,детс!N4:N10000,B380,детс!F4:F10000,AM4)+SUMIFS(культ!O4:O10000,культ!N4:N10000,B380,культ!F4:F10000,AM4)+SUMIFS(спорт!O4:O10000,спорт!N4:N10000,B380,спорт!F4:F10000,AM4)+SUMIFS(лечеб!O4:O10000,лечеб!N4:N10000,B380,лечеб!F4:F10000,AM4)+SUMIFS(Баня!O4:O10000,Баня!N4:N10000,B380,Баня!F4:F10000,AM4)+SUMIFS(Адм!O4:O10000,Адм!N4:N10000,B380,Адм!F4:F10000,AM4)+SUMIFS(С.Х!O4:O9995,С.Х!N4:N9995,B380,С.Х!F4:F9995,AM4)+SUMIFS(новостр!N4:N9999,новостр!M4:M9999,B380,новостр!F4:F9999,AM4)+SUMIFS(авт!K4:K10004,авт!L4:L10004,B380,авт!F4:F10004,AM4)+SUMIFS(ЖС!S4:S10020,ЖС!R4:R10020,B380,ЖС!F4:F10020,AM4)+SUMIFS(Лес!L5:L9992,Лес!K5:K9992,B380,Лес!F5:F9992,AM4)+SUMIFS('степь '!K5:K9998,'степь '!J5:J9998,B380,'степь '!F5:F9998,AM4)+SUMIFS(Пр.откр.тер!N4:N9967,Пр.откр.тер!M4:M9967,B380,Пр.откр.тер!F4:F9967,AM4)</f>
        <v>0</v>
      </c>
      <c r="AO39" s="27">
        <f>SUMIFS(произв!A4:A9995,произв!N4:N9995,B380,произв!F4:F9995,AO4)+SUMIFS(торг!A4:A10000,торг!N4:N10000,B380,торг!F4:F10000,AO4)+SUMIFS(склад!A4:A9995,склад!N4:N9995,B380,склад!F4:F9995,AO4)+SUMIFS('обр '!A4:A9999,'обр '!N4:N9999,B380,'обр '!F4:F9999,AO4)+SUMIFS(детс!A4:A10000,детс!N4:N10000,B380,детс!F4:F10000,AO4)+SUMIFS(культ!A4:A10000,культ!N4:N10000,B380,культ!F4:F10000,AO4)+SUMIFS(спорт!A4:A10000,спорт!N4:N10000,B380,спорт!F4:F10000,AO4)+SUMIFS(лечеб!A4:A10000,лечеб!N4:N10000,B380,лечеб!F4:F10000,AO4)+SUMIFS(Баня!A4:A10000,Баня!N4:N10000,B380,Баня!F4:F10000,AO4)+SUMIFS(Адм!A4:A10000,Адм!N4:N10000,B380,Адм!F4:F10000,AO4)+SUMIFS(С.Х!A4:A9995,С.Х!N4:N9995,B380,С.Х!F4:F9995,AO4)+SUMIFS(новостр!A4:A9999,новостр!M4:M9999,B380,новостр!F4:F9999,AO4)+SUMIFS(авт!A4:A10004,авт!L4:L10004,B380,авт!F4:F10004,AO4)+SUMIFS(ЖС!A4:A10020,ЖС!R4:R10020,B380,ЖС!F4:F10020,AO4)+SUMIFS(Лес!A5:A9992,Лес!K5:K9992,B380,Лес!F5:F9992,AO4)+SUMIFS('степь '!A5:A9998,'степь '!J5:J9998,B380,'степь '!F5:F9998,AO4)+SUMIFS(Пр.откр.тер!A4:A9967,Пр.откр.тер!M4:M9967,B380,Пр.откр.тер!F4:F9967,AO4)</f>
        <v>0</v>
      </c>
      <c r="AP39" s="27">
        <f>SUMIFS(произв!O4:O9995,произв!N4:N9995,B380,произв!F4:F9995,AO4)+SUMIFS(торг!O4:O10000,торг!N4:N10000,B380,торг!F4:F10000,AO4)+SUMIFS(склад!O4:O9995,склад!N4:N9995,B380,склад!F4:F9995,AO4)+SUMIFS('обр '!O4:O9999,'обр '!N4:N9999,B380,'обр '!F4:F9999,AO4)+SUMIFS(детс!O4:O10000,детс!N4:N10000,B380,детс!F4:F10000,AO4)+SUMIFS(культ!O4:O10000,культ!N4:N10000,B380,культ!F4:F10000,AO4)+SUMIFS(спорт!O4:O10000,спорт!N4:N10000,B380,спорт!F4:F10000,AO4)+SUMIFS(лечеб!O4:O10000,лечеб!N4:N10000,B380,лечеб!F4:F10000,AO4)+SUMIFS(Баня!O4:O10000,Баня!N4:N10000,B380,Баня!F4:F10000,AO4)+SUMIFS(Адм!O4:O10000,Адм!N4:N10000,B380,Адм!F4:F10000,AO4)+SUMIFS(С.Х!O4:O9995,С.Х!N4:N9995,B380,С.Х!F4:F9995,AO4)+SUMIFS(новостр!N4:N9999,новостр!M4:M9999,B380,новостр!F4:F9999,AO4)+SUMIFS(авт!K4:K10004,авт!L4:L10004,B380,авт!F4:F10004,AO4)+SUMIFS(ЖС!S4:S10020,ЖС!R4:R10020,B380,ЖС!F4:F10020,AO4)+SUMIFS(Лес!L5:L9992,Лес!K5:K9992,B380,Лес!F5:F9992,AO4)+SUMIFS('степь '!K5:K9998,'степь '!J5:J9998,B380,'степь '!F5:F9998,AO4)+SUMIFS(Пр.откр.тер!N4:N9967,Пр.откр.тер!M4:M9967,B380,Пр.откр.тер!F4:F9967,AO4)</f>
        <v>0</v>
      </c>
      <c r="AQ39" s="27">
        <f>SUMIFS(произв!A4:A9995,произв!N4:N9995,B380,произв!F4:F9995,AQ4)+SUMIFS(торг!A4:A10000,торг!N4:N10000,B380,торг!F4:F10000,AQ4)+SUMIFS(склад!A4:A9995,склад!N4:N9995,B380,склад!F4:F9995,AQ4)+SUMIFS('обр '!A4:A9999,'обр '!N4:N9999,B380,'обр '!F4:F9999,AQ4)+SUMIFS(детс!A4:A10000,детс!N4:N10000,B380,детс!F4:F10000,AQ4)+SUMIFS(культ!A4:A10000,культ!N4:N10000,B380,культ!F4:F10000,AQ4)+SUMIFS(спорт!A4:A10000,спорт!N4:N10000,B380,спорт!F4:F10000,AQ4)+SUMIFS(лечеб!A4:A10000,лечеб!N4:N10000,B380,лечеб!F4:F10000,AQ4)+SUMIFS(Баня!A4:A10000,Баня!N4:N10000,B380,Баня!F4:F10000,AQ4)+SUMIFS(Адм!A4:A10000,Адм!N4:N10000,B380,Адм!F4:F10000,AQ4)+SUMIFS(С.Х!A4:A9995,С.Х!N4:N9995,B380,С.Х!F4:F9995,AQ4)+SUMIFS(новостр!A4:A9999,новостр!M4:M9999,B380,новостр!F4:F9999,AQ4)+SUMIFS(авт!A4:A10004,авт!L4:L10004,B380,авт!F4:F10004,AQ4)+SUMIFS(ЖС!A4:A10020,ЖС!R4:R10020,B380,ЖС!F4:F10020,AQ4)+SUMIFS(Лес!A5:A9992,Лес!K5:K9992,B380,Лес!F5:F9992,AQ4)+SUMIFS('степь '!A5:A9998,'степь '!J5:J9998,B380,'степь '!F5:F9998,AQ4)+SUMIFS(Пр.откр.тер!A4:A9967,Пр.откр.тер!M4:M9967,B380,Пр.откр.тер!F4:F9967,AQ4)</f>
        <v>0</v>
      </c>
      <c r="AR39" s="27">
        <f>SUMIFS(произв!O4:O9995,произв!N4:N9995,B380,произв!F4:F9995,AQ4)+SUMIFS(торг!O4:O10000,торг!N4:N10000,B380,торг!F4:F10000,AQ4)+SUMIFS(склад!O4:O9995,склад!N4:N9995,B380,склад!F4:F9995,AQ4)+SUMIFS('обр '!O4:O9999,'обр '!N4:N9999,B380,'обр '!F4:F9999,AQ4)+SUMIFS(детс!O4:O10000,детс!N4:N10000,B380,детс!F4:F10000,AQ4)+SUMIFS(культ!O4:O10000,культ!N4:N10000,B380,культ!F4:F10000,AQ4)+SUMIFS(спорт!O4:O10000,спорт!N4:N10000,B380,спорт!F4:F10000,AQ4)+SUMIFS(лечеб!O4:O10000,лечеб!N4:N10000,B380,лечеб!F4:F10000,AQ4)+SUMIFS(Баня!O4:O10000,Баня!N4:N10000,B380,Баня!F4:F10000,AQ4)+SUMIFS(Адм!O4:O10000,Адм!N4:N10000,B380,Адм!F4:F10000,AQ4)+SUMIFS(С.Х!O4:O9995,С.Х!N4:N9995,B380,С.Х!F4:F9995,AQ4)+SUMIFS(новостр!N4:N9999,новостр!M4:M9999,B380,новостр!F4:F9999,AQ4)+SUMIFS(авт!K4:K10004,авт!L4:L10004,B380,авт!F4:F10004,AQ4)+SUMIFS(ЖС!S4:S10020,ЖС!R4:R10020,B380,ЖС!F4:F10020,AQ4)+SUMIFS(Лес!L5:L9992,Лес!K5:K9992,B380,Лес!F5:F9992,AQ4)+SUMIFS('степь '!K5:K9998,'степь '!J5:J9998,B380,'степь '!F5:F9998,AQ4)+SUMIFS(Пр.откр.тер!N4:N9967,Пр.откр.тер!M4:M9967,B380,Пр.откр.тер!F4:F9967,AQ4)</f>
        <v>0</v>
      </c>
      <c r="AS39" s="27">
        <f>SUMIFS(произв!A4:A9995,произв!N4:N9995,B380,произв!F4:F9995,AS4)+SUMIFS(торг!A4:A10000,торг!N4:N10000,B380,торг!F4:F10000,AS4)+SUMIFS(склад!A4:A9995,склад!N4:N9995,B380,склад!F4:F9995,AS4)+SUMIFS('обр '!A4:A9999,'обр '!N4:N9999,B380,'обр '!F4:F9999,AS4)+SUMIFS(детс!A4:A10000,детс!N4:N10000,B380,детс!F4:F10000,AS4)+SUMIFS(культ!A4:A10000,культ!N4:N10000,B380,культ!F4:F10000,AS4)+SUMIFS(спорт!A4:A10000,спорт!N4:N10000,B380,спорт!F4:F10000,AS4)+SUMIFS(лечеб!A4:A10000,лечеб!N4:N10000,B380,лечеб!F4:F10000,AS4)+SUMIFS(Баня!A4:A10000,Баня!N4:N10000,B380,Баня!F4:F10000,AS4)+SUMIFS(Адм!A4:A10000,Адм!N4:N10000,B380,Адм!F4:F10000,AS4)+SUMIFS(С.Х!A4:A9995,С.Х!N4:N9995,B380,С.Х!F4:F9995,AS4)+SUMIFS(новостр!A4:A9999,новостр!M4:M9999,B380,новостр!F4:F9999,AS4)+SUMIFS(авт!A4:A10004,авт!L4:L10004,B380,авт!F4:F10004,AS4)+SUMIFS(ЖС!A4:A10020,ЖС!R4:R10020,B380,ЖС!F4:F10020,AS4)+SUMIFS(Лес!A5:A9992,Лес!K5:K9992,B380,Лес!F5:F9992,AS4)+SUMIFS('степь '!A5:A9998,'степь '!J5:J9998,B380,'степь '!F5:F9998,AS4)+SUMIFS(Пр.откр.тер!A4:A9967,Пр.откр.тер!M4:M9967,B380,Пр.откр.тер!F4:F9967,AS4)</f>
        <v>0</v>
      </c>
      <c r="AT39" s="27">
        <f>SUMIFS(произв!O4:O9995,произв!N4:N9995,B380,произв!F4:F9995,AS4)+SUMIFS(торг!O4:O10000,торг!N4:N10000,B380,торг!F4:F10000,AS4)+SUMIFS(склад!O4:O9995,склад!N4:N9995,B380,склад!F4:F9995,AS4)+SUMIFS('обр '!O4:O9999,'обр '!N4:N9999,B380,'обр '!F4:F9999,AS4)+SUMIFS(детс!O4:O10000,детс!N4:N10000,B380,детс!F4:F10000,AS4)+SUMIFS(культ!O4:O10000,культ!N4:N10000,B380,культ!F4:F10000,AS4)+SUMIFS(спорт!O4:O10000,спорт!N4:N10000,B380,спорт!F4:F10000,AS4)+SUMIFS(лечеб!O4:O10000,лечеб!N4:N10000,B380,лечеб!F4:F10000,AS4)+SUMIFS(Баня!O4:O10000,Баня!N4:N10000,B380,Баня!F4:F10000,AS4)+SUMIFS(Адм!O4:O10000,Адм!N4:N10000,B380,Адм!F4:F10000,AS4)+SUMIFS(С.Х!O4:O9995,С.Х!N4:N9995,B380,С.Х!F4:F9995,AS4)+SUMIFS(новостр!N4:N9999,новостр!M4:M9999,B380,новостр!F4:F9999,AS4)+SUMIFS(авт!K4:K10004,авт!L4:L10004,B380,авт!F4:F10004,AS4)+SUMIFS(ЖС!S4:S10020,ЖС!R4:R10020,B380,ЖС!F4:F10020,AS4)+SUMIFS(Лес!L5:L9992,Лес!K5:K9992,B380,Лес!F5:F9992,AS4)+SUMIFS('степь '!K5:K9998,'степь '!J5:J9998,B380,'степь '!F5:F9998,AS4)+SUMIFS(Пр.откр.тер!N4:N9967,Пр.откр.тер!M4:M9967,B380,Пр.откр.тер!F4:F9967,AS4)</f>
        <v>0</v>
      </c>
      <c r="AU39" s="27">
        <f>SUMIFS(произв!A4:A9995,произв!N4:N9995,B380,произв!F4:F9995,AU4)+SUMIFS(торг!A4:A10000,торг!N4:N10000,B380,торг!F4:F10000,AU4)+SUMIFS(склад!A4:A9995,склад!N4:N9995,B380,склад!F4:F9995,AU4)+SUMIFS('обр '!A4:A9999,'обр '!N4:N9999,B380,'обр '!F4:F9999,AU4)+SUMIFS(детс!A4:A10000,детс!N4:N10000,B380,детс!F4:F10000,AU4)+SUMIFS(культ!A4:A10000,культ!N4:N10000,B380,культ!F4:F10000,AU4)+SUMIFS(спорт!A4:A10000,спорт!N4:N10000,B380,спорт!F4:F10000,AU4)+SUMIFS(лечеб!A4:A10000,лечеб!N4:N10000,B380,лечеб!F4:F10000,AU4)+SUMIFS(Баня!A4:A10000,Баня!N4:N10000,B380,Баня!F4:F10000,AU4)+SUMIFS(Адм!A4:A10000,Адм!N4:N10000,B380,Адм!F4:F10000,AU4)+SUMIFS(С.Х!A4:A9995,С.Х!N4:N9995,B380,С.Х!F4:F9995,AU4)+SUMIFS(новостр!A4:A9999,новостр!M4:M9999,B380,новостр!F4:F9999,AU4)+SUMIFS(авт!A4:A10004,авт!L4:L10004,B380,авт!F4:F10004,AU4)+SUMIFS(ЖС!A4:A10020,ЖС!R4:R10020,B380,ЖС!F4:F10020,AU4)+SUMIFS(Лес!A5:A9992,Лес!K5:K9992,B380,Лес!F5:F9992,AU4)+SUMIFS('степь '!A5:A9998,'степь '!J5:J9998,B380,'степь '!F5:F9998,AU4)+SUMIFS(Пр.откр.тер!A4:A9967,Пр.откр.тер!M4:M9967,B380,Пр.откр.тер!F4:F9967,AU4)</f>
        <v>0</v>
      </c>
      <c r="AV39" s="27">
        <f>SUMIFS(произв!O4:O9995,произв!N4:N9995,B380,произв!F4:F9995,AU4)+SUMIFS(торг!O4:O10000,торг!N4:N10000,B380,торг!F4:F10000,AU4)+SUMIFS(склад!O4:O9995,склад!N4:N9995,B380,склад!F4:F9995,AU4)+SUMIFS('обр '!O4:O9999,'обр '!N4:N9999,B380,'обр '!F4:F9999,AU4)+SUMIFS(детс!O4:O10000,детс!N4:N10000,B380,детс!F4:F10000,AU4)+SUMIFS(культ!O4:O10000,культ!N4:N10000,B380,культ!F4:F10000,AU4)+SUMIFS(спорт!O4:O10000,спорт!N4:N10000,B380,спорт!F4:F10000,AU4)+SUMIFS(лечеб!O4:O10000,лечеб!N4:N10000,B380,лечеб!F4:F10000,AU4)+SUMIFS(Баня!O4:O10000,Баня!N4:N10000,B380,Баня!F4:F10000,AU4)+SUMIFS(Адм!O4:O10000,Адм!N4:N10000,B380,Адм!F4:F10000,AU4)+SUMIFS(С.Х!O4:O9995,С.Х!N4:N9995,B380,С.Х!F4:F9995,AU4)+SUMIFS(новостр!N4:N9999,новостр!M4:M9999,B380,новостр!F4:F9999,AU4)+SUMIFS(авт!K4:K10004,авт!L4:L10004,B380,авт!F4:F10004,AU4)+SUMIFS(ЖС!S4:S10020,ЖС!R4:R10020,B380,ЖС!F4:F10020,AU4)+SUMIFS(Лес!L5:L9992,Лес!K5:K9992,B380,Лес!F5:F9992,AU4)+SUMIFS('степь '!K5:K9998,'степь '!J5:J9998,B380,'степь '!F5:F9998,AU4)+SUMIFS(Пр.откр.тер!N4:N9967,Пр.откр.тер!M4:M9967,B380,Пр.откр.тер!F4:F9967,AU4)</f>
        <v>0</v>
      </c>
    </row>
    <row r="40" spans="1:90" ht="16.5" thickBot="1">
      <c r="A40" s="236" t="s">
        <v>176</v>
      </c>
      <c r="B40" s="237" t="s">
        <v>195</v>
      </c>
      <c r="C40" s="432">
        <f t="shared" si="6"/>
        <v>2</v>
      </c>
      <c r="D40" s="2309">
        <f t="shared" si="3"/>
        <v>0</v>
      </c>
      <c r="E40" s="596">
        <v>2</v>
      </c>
      <c r="F40" s="482">
        <v>0</v>
      </c>
      <c r="G40" s="2352">
        <f>C40/C48*100%</f>
        <v>1.8867924528301886E-2</v>
      </c>
      <c r="H40" s="2353">
        <f>D40/D48*100%</f>
        <v>0</v>
      </c>
      <c r="I40" s="465">
        <f>SUMIFS(произв!A4:A9995,произв!N4:N9995,B381,произв!F4:F9995,I4)+SUMIFS(торг!A4:A10000,торг!N4:N10000,B381,торг!F4:F10000,I4)+SUMIFS(склад!A4:A9995,склад!N4:N9995,B381,склад!F4:F9995,I4)+SUMIFS('обр '!A4:A9999,'обр '!N4:N9999,B381,'обр '!F4:F9999,I4)+SUMIFS(детс!A4:A10000,детс!N4:N10000,B381,детс!F4:F10000,I4)+SUMIFS(культ!A4:A10000,культ!N4:N10000,B381,культ!F4:F10000,I4)+SUMIFS(спорт!A4:A10000,спорт!N4:N10000,B381,спорт!F4:F10000,I4)+SUMIFS(лечеб!A4:A10000,лечеб!N4:N10000,B381,лечеб!F4:F10000,I4)+SUMIFS(Баня!A4:A10000,Баня!N4:N10000,B381,Баня!F4:F10000,I4)+SUMIFS(Адм!A4:A10000,Адм!N4:N10000,B381,Адм!F4:F10000,I4)+SUMIFS(С.Х!A4:A9995,С.Х!N4:N9995,B381,С.Х!F4:F9995,I4)+SUMIFS(новостр!A4:A9999,новостр!M4:M9999,B381,новостр!F4:F9999,I4)+SUMIFS(авт!A4:A10004,авт!L4:L10004,B381,авт!F4:F10004,I4)+SUMIFS(ЖС!A4:A10020,ЖС!R4:R10020,B381,ЖС!F4:F10020,I4)+SUMIFS(Лес!A5:A9992,Лес!K5:K9992,B381,Лес!F5:F9992,I4)+SUMIFS('степь '!A5:A9998,'степь '!J5:J9998,B381,'степь '!F5:F9998,I4)+SUMIFS(Пр.откр.тер!A4:A9967,Пр.откр.тер!M4:M9967,B381,Пр.откр.тер!F4:F9967,I4)</f>
        <v>1</v>
      </c>
      <c r="J40" s="25">
        <f>SUMIFS(произв!O4:O9995,произв!N4:N9995,B381,произв!F4:F9995,I4)+SUMIFS(торг!O4:O10000,торг!N4:N10000,B381,торг!F4:F10000,I4)+SUMIFS(склад!O4:O9995,склад!N4:N9995,B381,склад!F4:F9995,I4)+SUMIFS('обр '!O4:O9999,'обр '!N4:N9999,B381,'обр '!F4:F9999,I4)+SUMIFS(детс!O4:O10000,детс!N4:N10000,B381,детс!F4:F10000,I4)+SUMIFS(культ!O4:O10000,культ!N4:N10000,B381,культ!F4:F10000,I4)+SUMIFS(спорт!O4:O10000,спорт!N4:N10000,B381,спорт!F4:F10000,I4)+SUMIFS(лечеб!O4:O10000,лечеб!N4:N10000,B381,лечеб!F4:F10000,I4)+SUMIFS(Баня!O4:O10000,Баня!N4:N10000,B381,Баня!F4:F10000,I4)+SUMIFS(Адм!O4:O10000,Адм!N4:N10000,B381,Адм!F4:F10000,I4)+SUMIFS(С.Х!O4:O9995,С.Х!N4:N9995,B381,С.Х!F4:F9995,I4)+SUMIFS(новостр!N4:N9999,новостр!M4:M9999,B381,новостр!F4:F9999,I4)+SUMIFS(авт!K4:K10004,авт!L4:L10004,B381,авт!F4:F10004,I4)+SUMIFS(ЖС!S4:S10020,ЖС!R4:R10020,B381,ЖС!F4:F10020,I4)+SUMIFS(Лес!L5:L9992,Лес!K5:K9992,B381,Лес!F5:F9992,I4)+SUMIFS('степь '!K5:K9998,'степь '!J5:J9998,B381,'степь '!F5:F9998,I4)+SUMIFS(Пр.откр.тер!N4:N9967,Пр.откр.тер!M4:M9967,B381,Пр.откр.тер!F4:F9967,I4)</f>
        <v>0</v>
      </c>
      <c r="K40" s="26">
        <f>SUMIFS(произв!A4:A9995,произв!N4:N9995,B381,произв!F4:F9995,K4)+SUMIFS(торг!A4:A10000,торг!N4:N10000,B381,торг!F4:F10000,K4)+SUMIFS(склад!A4:A9995,склад!N4:N9995,B381,склад!F4:F9995,K4)+SUMIFS('обр '!A4:A9999,'обр '!N4:N9999,B381,'обр '!F4:F9999,K4)+SUMIFS(детс!A4:A10000,детс!N4:N10000,B381,детс!F4:F10000,K4)+SUMIFS(культ!A4:A10000,культ!N4:N10000,B381,культ!F4:F10000,K4)+SUMIFS(спорт!A4:A10000,спорт!N4:N10000,B381,спорт!F4:F10000,K4)+SUMIFS(лечеб!A4:A10000,лечеб!N4:N10000,B381,лечеб!F4:F10000,K4)+SUMIFS(Баня!A4:A10000,Баня!N4:N10000,B381,Баня!F4:F10000,K4)+SUMIFS(Адм!A4:A10000,Адм!N4:N10000,B381,Адм!F4:F10000,K4)+SUMIFS(С.Х!A4:A9995,С.Х!N4:N9995,B381,С.Х!F4:F9995,K4)+SUMIFS(новостр!A4:A9999,новостр!M4:M9999,B381,новостр!F4:F9999,K4)+SUMIFS(авт!A4:A10004,авт!L4:L10004,B381,авт!F4:F10004,K4)+SUMIFS(ЖС!A4:A10020,ЖС!R4:R10020,B381,ЖС!F4:F10020,K4)+SUMIFS(Лес!A5:A9992,Лес!K5:K9992,B381,Лес!F5:F9992,K4)+SUMIFS('степь '!A5:A9998,'степь '!J5:J9998,B381,'степь '!F5:F9998,K4)+SUMIFS(Пр.откр.тер!A4:A9967,Пр.откр.тер!M4:M9967,B381,Пр.откр.тер!F4:F9967,K4)</f>
        <v>0</v>
      </c>
      <c r="L40" s="27">
        <f>SUMIFS(произв!O4:O9995,произв!N4:N9995,B381,произв!F4:F9995,K4)+SUMIFS(торг!O4:O10000,торг!N4:N10000,B381,торг!F4:F10000,K4)+SUMIFS(склад!O4:O9995,склад!N4:N9995,B381,склад!F4:F9995,K4)+SUMIFS('обр '!O4:O9999,'обр '!N4:N9999,B381,'обр '!F4:F9999,K4)+SUMIFS(детс!O4:O10000,детс!N4:N10000,B381,детс!F4:F10000,K4)+SUMIFS(культ!O4:O10000,культ!N4:N10000,B381,культ!F4:F10000,K4)+SUMIFS(спорт!O4:O10000,спорт!N4:N10000,B381,спорт!F4:F10000,K4)+SUMIFS(лечеб!O4:O10000,лечеб!N4:N10000,B381,лечеб!F4:F10000,K4)+SUMIFS(Баня!O4:O10000,Баня!N4:N10000,B381,Баня!F4:F10000,K4)+SUMIFS(Адм!O4:O10000,Адм!N4:N10000,B381,Адм!F4:F10000,K4)+SUMIFS(С.Х!O4:O9995,С.Х!N4:N9995,B381,С.Х!F4:F9995,K4)+SUMIFS(новостр!N4:N9999,новостр!M4:M9999,B381,новостр!F4:F9999,K4)+SUMIFS(авт!K4:K10004,авт!L4:L10004,B381,авт!F4:F10004,K4)+SUMIFS(ЖС!S4:S10020,ЖС!R4:R10020,B381,ЖС!F4:F10020,K4)+SUMIFS(Лес!L5:L9992,Лес!K5:K9992,B381,Лес!F5:F9992,K4)+SUMIFS('степь '!K5:K9998,'степь '!J5:J9998,B381,'степь '!F5:F9998,K4)+SUMIFS(Пр.откр.тер!N4:N9967,Пр.откр.тер!M4:M9967,B381,Пр.откр.тер!F4:F9967,K4)</f>
        <v>0</v>
      </c>
      <c r="M40" s="27">
        <f>SUMIFS(произв!A4:A9995,произв!N4:N9995,B381,произв!F4:F9995,M4)+SUMIFS(торг!A4:A10000,торг!N4:N10000,B381,торг!F4:F10000,M4)+SUMIFS(склад!A4:A9995,склад!N4:N9995,B381,склад!F4:F9995,M4)+SUMIFS('обр '!A4:A9999,'обр '!N4:N9999,B381,'обр '!F4:F9999,M4)+SUMIFS(детс!A4:A10000,детс!N4:N10000,B381,детс!F4:F10000,M4)+SUMIFS(культ!A4:A10000,культ!N4:N10000,B381,культ!F4:F10000,M4)+SUMIFS(спорт!A4:A10000,спорт!N4:N10000,B381,спорт!F4:F10000,M4)+SUMIFS(лечеб!A4:A10000,лечеб!N4:N10000,B381,лечеб!F4:F10000,M4)+SUMIFS(Баня!A4:A10000,Баня!N4:N10000,B381,Баня!F4:F10000,M4)+SUMIFS(Адм!A4:A10000,Адм!N4:N10000,B381,Адм!F4:F10000,M4)+SUMIFS(С.Х!A4:A9995,С.Х!N4:N9995,B381,С.Х!F4:F9995,M4)+SUMIFS(новостр!A4:A9999,новостр!M4:M9999,B381,новостр!F4:F9999,M4)+SUMIFS(авт!A4:A10004,авт!L4:L10004,B381,авт!F4:F10004,M4)+SUMIFS(ЖС!A4:A10020,ЖС!R4:R10020,B381,ЖС!F4:F10020,M4)+SUMIFS(Лес!A5:A9992,Лес!K5:K9992,B381,Лес!F5:F9992,M4)+SUMIFS('степь '!A5:A9998,'степь '!J5:J9998,B381,'степь '!F5:F9998,M4)+SUMIFS(Пр.откр.тер!A4:A9967,Пр.откр.тер!M4:M9967,B381,Пр.откр.тер!F4:F9967,M4)</f>
        <v>0</v>
      </c>
      <c r="N40" s="27">
        <f>SUMIFS(произв!O4:O9995,произв!N4:N9995,B381,произв!F4:F9995,M4)+SUMIFS(торг!O4:O10000,торг!N4:N10000,B381,торг!F4:F10000,M4)+SUMIFS(склад!O4:O9995,склад!N4:N9995,B381,склад!F4:F9995,M4)+SUMIFS('обр '!O4:O9999,'обр '!N4:N9999,B381,'обр '!F4:F9999,M4)+SUMIFS(детс!O4:O10000,детс!N4:N10000,B381,детс!F4:F10000,M4)+SUMIFS(культ!O4:O10000,культ!N4:N10000,B381,культ!F4:F10000,M4)+SUMIFS(спорт!O4:O10000,спорт!N4:N10000,B381,спорт!F4:F10000,M4)+SUMIFS(лечеб!O4:O10000,лечеб!N4:N10000,B381,лечеб!F4:F10000,M4)+SUMIFS(Баня!O4:O10000,Баня!N4:N10000,B381,Баня!F4:F10000,M4)+SUMIFS(Адм!O4:O10000,Адм!N4:N10000,B381,Адм!F4:F10000,M4)+SUMIFS(С.Х!O4:O9995,С.Х!N4:N9995,B381,С.Х!F4:F9995,M4)+SUMIFS(новостр!N4:N9999,новостр!M4:M9999,B381,новостр!F4:F9999,M4)+SUMIFS(авт!K4:K10004,авт!L4:L10004,B381,авт!F4:F10004,M4)+SUMIFS(ЖС!S4:S10020,ЖС!R4:R10020,B381,ЖС!F4:F10020,M4)+SUMIFS(Лес!L5:L9992,Лес!K5:K9992,B381,Лес!F5:F9992,M4)+SUMIFS('степь '!K5:K9998,'степь '!J5:J9998,B381,'степь '!F5:F9998,M4)+SUMIFS(Пр.откр.тер!N4:N9967,Пр.откр.тер!M4:M9967,B381,Пр.откр.тер!F4:F9967,M4)</f>
        <v>0</v>
      </c>
      <c r="O40" s="27">
        <f>SUMIFS(произв!A4:A9995,произв!N4:N9995,B381,произв!F4:F9995,O4)+SUMIFS(торг!A4:A10000,торг!N4:N10000,B381,торг!F4:F10000,O4)+SUMIFS(склад!A4:A9995,склад!N4:N9995,B381,склад!F4:F9995,O4)+SUMIFS('обр '!A4:A9999,'обр '!N4:N9999,B381,'обр '!F4:F9999,O4)+SUMIFS(детс!A4:A10000,детс!N4:N10000,B381,детс!F4:F10000,O4)+SUMIFS(культ!A4:A10000,культ!N4:N10000,B381,культ!F4:F10000,O4)+SUMIFS(спорт!A4:A10000,спорт!N4:N10000,B381,спорт!F4:F10000,O4)+SUMIFS(лечеб!A4:A10000,лечеб!N4:N10000,B381,лечеб!F4:F10000,O4)+SUMIFS(Баня!A4:A10000,Баня!N4:N10000,B381,Баня!F4:F10000,O4)+SUMIFS(Адм!A4:A10000,Адм!N4:N10000,B381,Адм!F4:F10000,O4)+SUMIFS(С.Х!A4:A9995,С.Х!N4:N9995,B381,С.Х!F4:F9995,O4)+SUMIFS(новостр!A4:A9999,новостр!M4:M9999,B381,новостр!F4:F9999,O4)+SUMIFS(авт!A4:A10004,авт!L4:L10004,B381,авт!F4:F10004,O4)+SUMIFS(ЖС!A4:A10020,ЖС!R4:R10020,B381,ЖС!F4:F10020,O4)+SUMIFS(Лес!A5:A9992,Лес!K5:K9992,B381,Лес!F5:F9992,O4)+SUMIFS('степь '!A5:A9998,'степь '!J5:J9998,B381,'степь '!F5:F9998,O4)+SUMIFS(Пр.откр.тер!A4:A9967,Пр.откр.тер!M4:M9967,B381,Пр.откр.тер!F4:F9967,O4)</f>
        <v>0</v>
      </c>
      <c r="P40" s="27">
        <f>SUMIFS(произв!O4:O9995,произв!N4:N9995,B381,произв!F4:F9995,O4)+SUMIFS(торг!O4:O10000,торг!N4:N10000,B381,торг!F4:F10000,O4)+SUMIFS(склад!O4:O9995,склад!N4:N9995,B381,склад!F4:F9995,O4)+SUMIFS('обр '!O4:O9999,'обр '!N4:N9999,B381,'обр '!F4:F9999,O4)+SUMIFS(детс!O4:O10000,детс!N4:N10000,B381,детс!F4:F10000,O4)+SUMIFS(культ!O4:O10000,культ!N4:N10000,B381,культ!F4:F10000,O4)+SUMIFS(спорт!O4:O10000,спорт!N4:N10000,B381,спорт!F4:F10000,O4)+SUMIFS(лечеб!O4:O10000,лечеб!N4:N10000,B381,лечеб!F4:F10000,O4)+SUMIFS(Баня!O4:O10000,Баня!N4:N10000,B381,Баня!F4:F10000,O4)+SUMIFS(Адм!O4:O10000,Адм!N4:N10000,B381,Адм!F4:F10000,O4)+SUMIFS(С.Х!O4:O9995,С.Х!N4:N9995,B381,С.Х!F4:F9995,O4)+SUMIFS(новостр!N4:N9999,новостр!M4:M9999,B381,новостр!F4:F9999,O4)+SUMIFS(авт!K4:K10004,авт!L4:L10004,B381,авт!F4:F10004,O4)+SUMIFS(ЖС!S4:S10020,ЖС!R4:R10020,B381,ЖС!F4:F10020,O4)+SUMIFS(Лес!L5:L9992,Лес!K5:K9992,B381,Лес!F5:F9992,O4)+SUMIFS('степь '!K5:K9998,'степь '!J5:J9998,B381,'степь '!F5:F9998,O4)+SUMIFS(Пр.откр.тер!N4:N9967,Пр.откр.тер!M4:M9967,B381,Пр.откр.тер!F4:F9967,O4)</f>
        <v>0</v>
      </c>
      <c r="Q40" s="27">
        <f>SUMIFS(произв!A4:A9995,произв!N4:N9995,B381,произв!F4:F9995,Q4)+SUMIFS(торг!A4:A10000,торг!N4:N10000,B381,торг!F4:F10000,Q4)+SUMIFS(склад!A4:A9995,склад!N4:N9995,B381,склад!F4:F9995,Q4)+SUMIFS('обр '!A4:A9999,'обр '!N4:N9999,B381,'обр '!F4:F9999,Q4)+SUMIFS(детс!A4:A10000,детс!N4:N10000,B381,детс!F4:F10000,Q4)+SUMIFS(культ!A4:A10000,культ!N4:N10000,B381,культ!F4:F10000,Q4)+SUMIFS(спорт!A4:A10000,спорт!N4:N10000,B381,спорт!F4:F10000,Q4)+SUMIFS(лечеб!A4:A10000,лечеб!N4:N10000,B381,лечеб!F4:F10000,Q4)+SUMIFS(Баня!A4:A10000,Баня!N4:N10000,B381,Баня!F4:F10000,Q4)+SUMIFS(Адм!A4:A10000,Адм!N4:N10000,B381,Адм!F4:F10000,Q4)+SUMIFS(С.Х!A4:A9995,С.Х!N4:N9995,B381,С.Х!F4:F9995,Q4)+SUMIFS(новостр!A4:A9999,новостр!M4:M9999,B381,новостр!F4:F9999,Q4)+SUMIFS(авт!A4:A10004,авт!L4:L10004,B381,авт!F4:F10004,Q4)+SUMIFS(ЖС!A4:A10020,ЖС!R4:R10020,B381,ЖС!F4:F10020,Q4)+SUMIFS(Лес!A5:A9992,Лес!K5:K9992,B381,Лес!F5:F9992,Q4)+SUMIFS('степь '!A5:A9998,'степь '!J5:J9998,B381,'степь '!F5:F9998,Q4)+SUMIFS(Пр.откр.тер!A4:A9967,Пр.откр.тер!M4:M9967,B381,Пр.откр.тер!F4:F9967,Q4)</f>
        <v>0</v>
      </c>
      <c r="R40" s="27">
        <f>SUMIFS(произв!O4:O9995,произв!N4:N9995,B381,произв!F4:F9995,Q4)+SUMIFS(торг!O4:O10000,торг!N4:N10000,B381,торг!F4:F10000,Q4)+SUMIFS(склад!O4:O9995,склад!N4:N9995,B381,склад!F4:F9995,Q4)+SUMIFS('обр '!O4:O9999,'обр '!N4:N9999,B381,'обр '!F4:F9999,Q4)+SUMIFS(детс!O4:O10000,детс!N4:N10000,B381,детс!F4:F10000,Q4)+SUMIFS(культ!O4:O10000,культ!N4:N10000,B381,культ!F4:F10000,Q4)+SUMIFS(спорт!O4:O10000,спорт!N4:N10000,B381,спорт!F4:F10000,Q4)+SUMIFS(лечеб!O4:O10000,лечеб!N4:N10000,B381,лечеб!F4:F10000,Q4)+SUMIFS(Баня!O4:O10000,Баня!N4:N10000,B381,Баня!F4:F10000,Q4)+SUMIFS(Адм!O4:O10000,Адм!N4:N10000,B381,Адм!F4:F10000,Q4)+SUMIFS(С.Х!O4:O9995,С.Х!N4:N9995,B381,С.Х!F4:F9995,Q4)+SUMIFS(новостр!N4:N9999,новостр!M4:M9999,B381,новостр!F4:F9999,Q4)+SUMIFS(авт!K4:K10004,авт!L4:L10004,B381,авт!F4:F10004,Q4)+SUMIFS(ЖС!S4:S10020,ЖС!R4:R10020,B381,ЖС!F4:F10020,Q4)+SUMIFS(Лес!L5:L9992,Лес!K5:K9992,B381,Лес!F5:F9992,Q4)+SUMIFS('степь '!K5:K9998,'степь '!J5:J9998,B381,'степь '!F5:F9998,Q4)+SUMIFS(Пр.откр.тер!N4:N9967,Пр.откр.тер!M4:M9967,B381,Пр.откр.тер!F4:F9967,Q4)</f>
        <v>0</v>
      </c>
      <c r="S40" s="27">
        <f>SUMIFS(произв!A4:A9995,произв!N4:N9995,B381,произв!F4:F9995,S4)+SUMIFS(торг!A4:A10000,торг!N4:N10000,B381,торг!F4:F10000,S4)+SUMIFS(склад!A4:A9995,склад!N4:N9995,B381,склад!F4:F9995,S4)+SUMIFS('обр '!A4:A9999,'обр '!N4:N9999,B381,'обр '!F4:F9999,S4)+SUMIFS(детс!A4:A10000,детс!N4:N10000,B381,детс!F4:F10000,S4)+SUMIFS(культ!A4:A10000,культ!N4:N10000,B381,культ!F4:F10000,S4)+SUMIFS(спорт!A4:A10000,спорт!N4:N10000,B381,спорт!F4:F10000,S4)+SUMIFS(лечеб!A4:A10000,лечеб!N4:N10000,B381,лечеб!F4:F10000,S4)+SUMIFS(Баня!A4:A10000,Баня!N4:N10000,B381,Баня!F4:F10000,S4)+SUMIFS(Адм!A4:A10000,Адм!N4:N10000,B381,Адм!F4:F10000,S4)+SUMIFS(С.Х!A4:A9995,С.Х!N4:N9995,B381,С.Х!F4:F9995,S4)+SUMIFS(новостр!A4:A9999,новостр!M4:M9999,B381,новостр!F4:F9999,S4)+SUMIFS(авт!A4:A10004,авт!L4:L10004,B381,авт!F4:F10004,S4)+SUMIFS(ЖС!A4:A10020,ЖС!R4:R10020,B381,ЖС!F4:F10020,S4)+SUMIFS(Лес!A5:A9992,Лес!K5:K9992,B381,Лес!F5:F9992,S4)+SUMIFS('степь '!A5:A9998,'степь '!J5:J9998,B381,'степь '!F5:F9998,S4)+SUMIFS(Пр.откр.тер!A4:A9967,Пр.откр.тер!M4:M9967,B381,Пр.откр.тер!F4:F9967,S4)</f>
        <v>1</v>
      </c>
      <c r="T40" s="27">
        <f>SUMIFS(произв!O4:O9995,произв!N4:N9995,B381,произв!F4:F9995,S4)+SUMIFS(торг!O4:O10000,торг!N4:N10000,B381,торг!F4:F10000,S4)+SUMIFS(склад!O4:O9995,склад!N4:N9995,B381,склад!F4:F9995,S4)+SUMIFS('обр '!O4:O9999,'обр '!N4:N9999,B381,'обр '!F4:F9999,S4)+SUMIFS(детс!O4:O10000,детс!N4:N10000,B381,детс!F4:F10000,S4)+SUMIFS(культ!O4:O10000,культ!N4:N10000,B381,культ!F4:F10000,S4)+SUMIFS(спорт!O4:O10000,спорт!N4:N10000,B381,спорт!F4:F10000,S4)+SUMIFS(лечеб!O4:O10000,лечеб!N4:N10000,B381,лечеб!F4:F10000,S4)+SUMIFS(Баня!O4:O10000,Баня!N4:N10000,B381,Баня!F4:F10000,S4)+SUMIFS(Адм!O4:O10000,Адм!N4:N10000,B381,Адм!F4:F10000,S4)+SUMIFS(С.Х!O4:O9995,С.Х!N4:N9995,B381,С.Х!F4:F9995,S4)+SUMIFS(новостр!N4:N9999,новостр!M4:M9999,B381,новостр!F4:F9999,S4)+SUMIFS(авт!K4:K10004,авт!L4:L10004,B381,авт!F4:F10004,S4)+SUMIFS(ЖС!S4:S10020,ЖС!R4:R10020,B381,ЖС!F4:F10020,S4)+SUMIFS(Лес!L5:L9992,Лес!K5:K9992,B381,Лес!F5:F9992,S4)+SUMIFS('степь '!K5:K9998,'степь '!J5:J9998,B381,'степь '!F5:F9998,S4)+SUMIFS(Пр.откр.тер!N4:N9967,Пр.откр.тер!M4:M9967,B381,Пр.откр.тер!F4:F9967,S4)</f>
        <v>0</v>
      </c>
      <c r="U40" s="27">
        <f>SUMIFS(произв!A4:A9995,произв!N4:N9995,B381,произв!F4:F9995,U4)+SUMIFS(торг!A4:A10000,торг!N4:N10000,B381,торг!F4:F10000,U4)+SUMIFS(склад!A4:A9995,склад!N4:N9995,B381,склад!F4:F9995,U4)+SUMIFS('обр '!A4:A9999,'обр '!N4:N9999,B381,'обр '!F4:F9999,U4)+SUMIFS(детс!A4:A10000,детс!N4:N10000,B381,детс!F4:F10000,U4)+SUMIFS(культ!A4:A10000,культ!N4:N10000,B381,культ!F4:F10000,U4)+SUMIFS(спорт!A4:A10000,спорт!N4:N10000,B381,спорт!F4:F10000,U4)+SUMIFS(лечеб!A4:A10000,лечеб!N4:N10000,B381,лечеб!F4:F10000,U4)+SUMIFS(Баня!A4:A10000,Баня!N4:N10000,B381,Баня!F4:F10000,U4)+SUMIFS(Адм!A4:A10000,Адм!N4:N10000,B381,Адм!F4:F10000,U4)+SUMIFS(С.Х!A4:A9995,С.Х!N4:N9995,B381,С.Х!F4:F9995,U4)+SUMIFS(новостр!A4:A9999,новостр!M4:M9999,B381,новостр!F4:F9999,U4)+SUMIFS(авт!A4:A10004,авт!L4:L10004,B381,авт!F4:F10004,U4)+SUMIFS(ЖС!A4:A10020,ЖС!R4:R10020,B381,ЖС!F4:F10020,U4)+SUMIFS(Лес!A5:A9992,Лес!K5:K9992,B381,Лес!F5:F9992,U4)+SUMIFS('степь '!A5:A9998,'степь '!J5:J9998,B381,'степь '!F5:F9998,U4)+SUMIFS(Пр.откр.тер!A4:A9967,Пр.откр.тер!M4:M9967,B381,Пр.откр.тер!F4:F9967,U4)</f>
        <v>0</v>
      </c>
      <c r="V40" s="27">
        <f>SUMIFS(произв!O4:O9995,произв!N4:N9995,B381,произв!F4:F9995,U4)+SUMIFS(торг!O4:O10000,торг!N4:N10000,B381,торг!F4:F10000,U4)+SUMIFS(склад!O4:O9995,склад!N4:N9995,B381,склад!F4:F9995,U4)+SUMIFS('обр '!O4:O9999,'обр '!N4:N9999,B381,'обр '!F4:F9999,U4)+SUMIFS(детс!O4:O10000,детс!N4:N10000,B381,детс!F4:F10000,U4)+SUMIFS(культ!O4:O10000,культ!N4:N10000,B381,культ!F4:F10000,U4)+SUMIFS(спорт!O4:O10000,спорт!N4:N10000,B381,спорт!F4:F10000,U4)+SUMIFS(лечеб!O4:O10000,лечеб!N4:N10000,B381,лечеб!F4:F10000,U4)+SUMIFS(Баня!O4:O10000,Баня!N4:N10000,B381,Баня!F4:F10000,U4)+SUMIFS(Адм!O4:O10000,Адм!N4:N10000,B381,Адм!F4:F10000,U4)+SUMIFS(С.Х!O4:O9995,С.Х!N4:N9995,B381,С.Х!F4:F9995,U4)+SUMIFS(новостр!N4:N9999,новостр!M4:M9999,B381,новостр!F4:F9999,U4)+SUMIFS(авт!K4:K10004,авт!L4:L10004,B381,авт!F4:F10004,U4)+SUMIFS(ЖС!S4:S10020,ЖС!R4:R10020,B381,ЖС!F4:F10020,U4)+SUMIFS(Лес!L5:L9992,Лес!K5:K9992,B381,Лес!F5:F9992,U4)+SUMIFS('степь '!K5:K9998,'степь '!J5:J9998,B381,'степь '!F5:F9998,U4)+SUMIFS(Пр.откр.тер!N4:N9967,Пр.откр.тер!M4:M9967,B381,Пр.откр.тер!F4:F9967,U4)</f>
        <v>0</v>
      </c>
      <c r="W40" s="27">
        <f>SUMIFS(произв!A4:A9995,произв!N4:N9995,B381,произв!F4:F9995,W4)+SUMIFS(торг!A4:A10000,торг!N4:N10000,B381,торг!F4:F10000,W4)+SUMIFS(склад!A4:A9995,склад!N4:N9995,B381,склад!F4:F9995,W4)+SUMIFS('обр '!A4:A9999,'обр '!N4:N9999,B381,'обр '!F4:F9999,W4)+SUMIFS(детс!A4:A10000,детс!N4:N10000,B381,детс!F4:F10000,W4)+SUMIFS(культ!A4:A10000,культ!N4:N10000,B381,культ!F4:F10000,W4)+SUMIFS(спорт!A4:A10000,спорт!N4:N10000,B381,спорт!F4:F10000,W4)+SUMIFS(лечеб!A4:A10000,лечеб!N4:N10000,B381,лечеб!F4:F10000,W4)+SUMIFS(Баня!A4:A10000,Баня!N4:N10000,B381,Баня!F4:F10000,W4)+SUMIFS(Адм!A4:A10000,Адм!N4:N10000,B381,Адм!F4:F10000,W4)+SUMIFS(С.Х!A4:A9995,С.Х!N4:N9995,B381,С.Х!F4:F9995,W4)+SUMIFS(новостр!A4:A9999,новостр!M4:M9999,B381,новостр!F4:F9999,W4)+SUMIFS(авт!A4:A10004,авт!L4:L10004,B381,авт!F4:F10004,W4)+SUMIFS(ЖС!A4:A10020,ЖС!R4:R10020,B381,ЖС!F4:F10020,W4)+SUMIFS(Лес!A5:A9992,Лес!K5:K9992,B381,Лес!F5:F9992,W4)+SUMIFS('степь '!A5:A9998,'степь '!J5:J9998,B381,'степь '!F5:F9998,W4)+SUMIFS(Пр.откр.тер!A4:A9967,Пр.откр.тер!M4:M9967,B381,Пр.откр.тер!F4:F9967,W4)</f>
        <v>0</v>
      </c>
      <c r="X40" s="27">
        <f>SUMIFS(произв!O4:O9995,произв!N4:N9995,B381,произв!F4:F9995,W4)+SUMIFS(торг!O4:O10000,торг!N4:N10000,B381,торг!F4:F10000,W4)+SUMIFS(склад!O4:O9995,склад!N4:N9995,B381,склад!F4:F9995,W4)+SUMIFS('обр '!O4:O9999,'обр '!N4:N9999,B381,'обр '!F4:F9999,W4)+SUMIFS(детс!O4:O10000,детс!N4:N10000,B381,детс!F4:F10000,W4)+SUMIFS(культ!O4:O10000,культ!N4:N10000,B381,культ!F4:F10000,W4)+SUMIFS(спорт!O4:O10000,спорт!N4:N10000,B381,спорт!F4:F10000,W4)+SUMIFS(лечеб!O4:O10000,лечеб!N4:N10000,B381,лечеб!F4:F10000,W4)+SUMIFS(Баня!O4:O10000,Баня!N4:N10000,B381,Баня!F4:F10000,W4)+SUMIFS(Адм!O4:O10000,Адм!N4:N10000,B381,Адм!F4:F10000,W4)+SUMIFS(С.Х!O4:O9995,С.Х!N4:N9995,B381,С.Х!F4:F9995,W4)+SUMIFS(новостр!N4:N9999,новостр!M4:M9999,B381,новостр!F4:F9999,W4)+SUMIFS(авт!K4:K10004,авт!L4:L10004,B381,авт!F4:F10004,W4)+SUMIFS(ЖС!S4:S10020,ЖС!R4:R10020,B381,ЖС!F4:F10020,W4)+SUMIFS(Лес!L5:L9992,Лес!K5:K9992,B381,Лес!F5:F9992,W4)+SUMIFS('степь '!K5:K9998,'степь '!J5:J9998,B381,'степь '!F5:F9998,W4)+SUMIFS(Пр.откр.тер!N4:N9967,Пр.откр.тер!M4:M9967,B381,Пр.откр.тер!F4:F9967,W4)</f>
        <v>0</v>
      </c>
      <c r="Y40" s="27">
        <f>SUMIFS(произв!A4:A9995,произв!N4:N9995,B381,произв!F4:F9995,Y4)+SUMIFS(торг!A4:A10000,торг!N4:N10000,B381,торг!F4:F10000,Y4)+SUMIFS(склад!A4:A9995,склад!N4:N9995,B381,склад!F4:F9995,Y4)+SUMIFS('обр '!A4:A9999,'обр '!N4:N9999,B381,'обр '!F4:F9999,Y4)+SUMIFS(детс!A4:A10000,детс!N4:N10000,B381,детс!F4:F10000,Y4)+SUMIFS(культ!A4:A10000,культ!N4:N10000,B381,культ!F4:F10000,Y4)+SUMIFS(спорт!A4:A10000,спорт!N4:N10000,B381,спорт!F4:F10000,Y4)+SUMIFS(лечеб!A4:A10000,лечеб!N4:N10000,B381,лечеб!F4:F10000,Y4)+SUMIFS(Баня!A4:A10000,Баня!N4:N10000,B381,Баня!F4:F10000,Y4)+SUMIFS(Адм!A4:A10000,Адм!N4:N10000,B381,Адм!F4:F10000,Y4)+SUMIFS(С.Х!A4:A9995,С.Х!N4:N9995,B381,С.Х!F4:F9995,Y4)+SUMIFS(новостр!A4:A9999,новостр!M4:M9999,B381,новостр!F4:F9999,Y4)+SUMIFS(авт!A4:A10004,авт!L4:L10004,B381,авт!F4:F10004,Y4)+SUMIFS(ЖС!A4:A10020,ЖС!R4:R10020,B381,ЖС!F4:F10020,Y4)+SUMIFS(Лес!A5:A9992,Лес!K5:K9992,B381,Лес!F5:F9992,Y4)+SUMIFS('степь '!A5:A9998,'степь '!J5:J9998,B381,'степь '!F5:F9998,Y4)+SUMIFS(Пр.откр.тер!A4:A9967,Пр.откр.тер!M4:M9967,B381,Пр.откр.тер!F4:F9967,Y4)</f>
        <v>0</v>
      </c>
      <c r="Z40" s="27">
        <f>SUMIFS(произв!O4:O9995,произв!N4:N9995,B381,произв!F4:F9995,Y4)+SUMIFS(торг!O4:O10000,торг!N4:N10000,B381,торг!F4:F10000,Y4)+SUMIFS(склад!O4:O9995,склад!N4:N9995,B381,склад!F4:F9995,Y4)+SUMIFS('обр '!O4:O9999,'обр '!N4:N9999,B381,'обр '!F4:F9999,Y4)+SUMIFS(детс!O4:O10000,детс!N4:N10000,B381,детс!F4:F10000,Y4)+SUMIFS(культ!O4:O10000,культ!N4:N10000,B381,культ!F4:F10000,Y4)+SUMIFS(спорт!O4:O10000,спорт!N4:N10000,B381,спорт!F4:F10000,Y4)+SUMIFS(лечеб!O4:O10000,лечеб!N4:N10000,B381,лечеб!F4:F10000,Y4)+SUMIFS(Баня!O4:O10000,Баня!N4:N10000,B381,Баня!F4:F10000,Y4)+SUMIFS(Адм!O4:O10000,Адм!N4:N10000,B381,Адм!F4:F10000,Y4)+SUMIFS(С.Х!O4:O9995,С.Х!N4:N9995,B381,С.Х!F4:F9995,Y4)+SUMIFS(новостр!N4:N9999,новостр!M4:M9999,B381,новостр!F4:F9999,Y4)+SUMIFS(авт!K4:K10004,авт!L4:L10004,B381,авт!F4:F10004,Y4)+SUMIFS(ЖС!S4:S10020,ЖС!R4:R10020,B381,ЖС!F4:F10020,Y4)+SUMIFS(Лес!L5:L9992,Лес!K5:K9992,B381,Лес!F5:F9992,Y4)+SUMIFS('степь '!K5:K9998,'степь '!J5:J9998,B381,'степь '!F5:F9998,Y4)+SUMIFS(Пр.откр.тер!N4:N9967,Пр.откр.тер!M4:M9967,B381,Пр.откр.тер!F4:F9967,Y4)</f>
        <v>0</v>
      </c>
      <c r="AA40" s="21">
        <f t="shared" si="0"/>
        <v>0</v>
      </c>
      <c r="AB40" s="21">
        <f t="shared" si="0"/>
        <v>0</v>
      </c>
      <c r="AC40" s="27">
        <f>SUMIFS(произв!A4:A9995,произв!N4:N9995,B381,произв!F4:F9995,AC4)+SUMIFS(торг!A4:A10000,торг!N4:N10000,B381,торг!F4:F10000,AC4)+SUMIFS(склад!A4:A9995,склад!N4:N9995,B381,склад!F4:F9995,AC4)+SUMIFS('обр '!A4:A9999,'обр '!N4:N9999,B381,'обр '!F4:F9999,AC4)+SUMIFS(детс!A4:A10000,детс!N4:N10000,B381,детс!F4:F10000,AC4)+SUMIFS(культ!A4:A10000,культ!N4:N10000,B381,культ!F4:F10000,AC4)+SUMIFS(спорт!A4:A10000,спорт!N4:N10000,B381,спорт!F4:F10000,AC4)+SUMIFS(лечеб!A4:A10000,лечеб!N4:N10000,B381,лечеб!F4:F10000,AC4)+SUMIFS(Баня!A4:A10000,Баня!N4:N10000,B381,Баня!F4:F10000,AC4)+SUMIFS(Адм!A4:A10000,Адм!N4:N10000,B381,Адм!F4:F10000,AC4)+SUMIFS(С.Х!A4:A9995,С.Х!N4:N9995,B381,С.Х!F4:F9995,AC4)+SUMIFS(новостр!A4:A9999,новостр!M4:M9999,B381,новостр!F4:F9999,AC4)+SUMIFS(авт!A4:A10004,авт!L4:L10004,B381,авт!F4:F10004,AC4)+SUMIFS(ЖС!A4:A10020,ЖС!R4:R10020,B381,ЖС!F4:F10020,AC4)+SUMIFS(Лес!A5:A9992,Лес!K5:K9992,B381,Лес!F5:F9992,AC4)+SUMIFS('степь '!A5:A9998,'степь '!J5:J9998,B381,'степь '!F5:F9998,AC4)+SUMIFS(Пр.откр.тер!A4:A9967,Пр.откр.тер!M4:M9967,B381,Пр.откр.тер!F4:F9967,AC4)</f>
        <v>0</v>
      </c>
      <c r="AD40" s="27">
        <f>SUMIFS(произв!O4:O9995,произв!N4:N9995,B381,произв!F4:F9995,AC4)+SUMIFS(торг!O4:O10000,торг!N4:N10000,B381,торг!F4:F10000,AC4)+SUMIFS(склад!O4:O9995,склад!N4:N9995,B381,склад!F4:F9995,AC4)+SUMIFS('обр '!O4:O9999,'обр '!N4:N9999,B381,'обр '!F4:F9999,AC4)+SUMIFS(детс!O4:O10000,детс!N4:N10000,B381,детс!F4:F10000,AC4)+SUMIFS(культ!O4:O10000,культ!N4:N10000,B381,культ!F4:F10000,AC4)+SUMIFS(спорт!O4:O10000,спорт!N4:N10000,B381,спорт!F4:F10000,AC4)+SUMIFS(лечеб!O4:O10000,лечеб!N4:N10000,B381,лечеб!F4:F10000,AC4)+SUMIFS(Баня!O4:O10000,Баня!N4:N10000,B381,Баня!F4:F10000,AC4)+SUMIFS(Адм!O4:O10000,Адм!N4:N10000,B381,Адм!F4:F10000,AC4)+SUMIFS(С.Х!O4:O9995,С.Х!N4:N9995,B381,С.Х!F4:F9995,AC4)+SUMIFS(новостр!N4:N9999,новостр!M4:M9999,B381,новостр!F4:F9999,AC4)+SUMIFS(авт!K4:K10004,авт!L4:L10004,B381,авт!F4:F10004,AC4)+SUMIFS(ЖС!S4:S10020,ЖС!R4:R10020,B381,ЖС!F4:F10020,AC4)+SUMIFS(Лес!L5:L9992,Лес!K5:K9992,B381,Лес!F5:F9992,AC4)+SUMIFS('степь '!K5:K9998,'степь '!J5:J9998,B381,'степь '!F5:F9998,AC4)+SUMIFS(Пр.откр.тер!N4:N9967,Пр.откр.тер!M4:M9967,B381,Пр.откр.тер!F4:F9967,AC4)</f>
        <v>0</v>
      </c>
      <c r="AE40" s="27">
        <f>SUMIFS(произв!A4:A9995,произв!N4:N9995,B381,произв!F4:F9995,AE4)+SUMIFS(торг!A4:A10000,торг!N4:N10000,B381,торг!F4:F10000,AE4)+SUMIFS(склад!A4:A9995,склад!N4:N9995,B381,склад!F4:F9995,AE4)+SUMIFS('обр '!A4:A9999,'обр '!N4:N9999,B381,'обр '!F4:F9999,AE4)+SUMIFS(детс!A4:A10000,детс!N4:N10000,B381,детс!F4:F10000,AE4)+SUMIFS(культ!A4:A10000,культ!N4:N10000,B381,культ!F4:F10000,AE4)+SUMIFS(спорт!A4:A10000,спорт!N4:N10000,B381,спорт!F4:F10000,AE4)+SUMIFS(лечеб!A4:A10000,лечеб!N4:N10000,B381,лечеб!F4:F10000,AE4)+SUMIFS(Баня!A4:A10000,Баня!N4:N10000,B381,Баня!F4:F10000,AE4)+SUMIFS(Адм!A4:A10000,Адм!N4:N10000,B381,Адм!F4:F10000,AE4)+SUMIFS(С.Х!A4:A9995,С.Х!N4:N9995,B381,С.Х!F4:F9995,AE4)+SUMIFS(новостр!A4:A9999,новостр!M4:M9999,B381,новостр!F4:F9999,AE4)+SUMIFS(авт!A4:A10004,авт!L4:L10004,B381,авт!F4:F10004,AE4)+SUMIFS(ЖС!A4:A10020,ЖС!R4:R10020,B381,ЖС!F4:F10020,AE4)+SUMIFS(Лес!A5:A9992,Лес!K5:K9992,B381,Лес!F5:F9992,AE4)+SUMIFS('степь '!A5:A9998,'степь '!J5:J9998,B381,'степь '!F5:F9998,AE4)+SUMIFS(Пр.откр.тер!A4:A9967,Пр.откр.тер!M4:M9967,B381,Пр.откр.тер!F4:F9967,AE4)</f>
        <v>0</v>
      </c>
      <c r="AF40" s="27">
        <f>SUMIFS(произв!O4:O9995,произв!N4:N9995,B381,произв!F4:F9995,AE4)+SUMIFS(торг!O4:O10000,торг!N4:N10000,B381,торг!F4:F10000,AE4)+SUMIFS(склад!O4:O9995,склад!N4:N9995,B381,склад!F4:F9995,AE4)+SUMIFS('обр '!O4:O9999,'обр '!N4:N9999,B381,'обр '!F4:F9999,AE4)+SUMIFS(детс!O4:O10000,детс!N4:N10000,B381,детс!F4:F10000,AE4)+SUMIFS(культ!O4:O10000,культ!N4:N10000,B381,культ!F4:F10000,AE4)+SUMIFS(спорт!O4:O10000,спорт!N4:N10000,B381,спорт!F4:F10000,AE4)+SUMIFS(лечеб!O4:O10000,лечеб!N4:N10000,B381,лечеб!F4:F10000,AE4)+SUMIFS(Баня!O4:O10000,Баня!N4:N10000,B381,Баня!F4:F10000,AE4)+SUMIFS(Адм!O4:O10000,Адм!N4:N10000,B381,Адм!F4:F10000,AE4)+SUMIFS(С.Х!O4:O9995,С.Х!N4:N9995,B381,С.Х!F4:F9995,AE4)+SUMIFS(новостр!N4:N9999,новостр!M4:M9999,B381,новостр!F4:F9999,AE4)+SUMIFS(авт!K4:K10004,авт!L4:L10004,B381,авт!F4:F10004,AE4)+SUMIFS(ЖС!S4:S10020,ЖС!R4:R10020,B381,ЖС!F4:F10020,AE4)+SUMIFS(Лес!L5:L9992,Лес!K5:K9992,B381,Лес!F5:F9992,AE4)+SUMIFS('степь '!K5:K9998,'степь '!J5:J9998,B381,'степь '!F5:F9998,AE4)+SUMIFS(Пр.откр.тер!N4:N9967,Пр.откр.тер!M4:M9967,B381,Пр.откр.тер!F4:F9967,AE4)</f>
        <v>0</v>
      </c>
      <c r="AG40" s="27">
        <f>SUMIFS(произв!A4:A9995,произв!N4:N9995,B381,произв!F4:F9995,AG4)+SUMIFS(торг!A4:A10000,торг!N4:N10000,B381,торг!F4:F10000,AG4)+SUMIFS(склад!A4:A9995,склад!N4:N9995,B381,склад!F4:F9995,AG4)+SUMIFS('обр '!A4:A9999,'обр '!N4:N9999,B381,'обр '!F4:F9999,AG4)+SUMIFS(детс!A4:A10000,детс!N4:N10000,B381,детс!F4:F10000,AG4)+SUMIFS(культ!A4:A10000,культ!N4:N10000,B381,культ!F4:F10000,AG4)+SUMIFS(спорт!A4:A10000,спорт!N4:N10000,B381,спорт!F4:F10000,AG4)+SUMIFS(лечеб!A4:A10000,лечеб!N4:N10000,B381,лечеб!F4:F10000,AG4)+SUMIFS(Баня!A4:A10000,Баня!N4:N10000,B381,Баня!F4:F10000,AG4)+SUMIFS(Адм!A4:A10000,Адм!N4:N10000,B381,Адм!F4:F10000,AG4)+SUMIFS(С.Х!A4:A9995,С.Х!N4:N9995,B381,С.Х!F4:F9995,AG4)+SUMIFS(новостр!A4:A9999,новостр!M4:M9999,B381,новостр!F4:F9999,AG4)+SUMIFS(авт!A4:A10004,авт!L4:L10004,B381,авт!F4:F10004,AG4)+SUMIFS(ЖС!A4:A10020,ЖС!R4:R10020,B381,ЖС!F4:F10020,AG4)+SUMIFS(Лес!A5:A9992,Лес!K5:K9992,B381,Лес!F5:F9992,AG4)+SUMIFS('степь '!A5:A9998,'степь '!J5:J9998,B381,'степь '!F5:F9998,AG4)+SUMIFS(Пр.откр.тер!A4:A9967,Пр.откр.тер!M4:M9967,B381,Пр.откр.тер!F4:F9967,AG4)</f>
        <v>0</v>
      </c>
      <c r="AH40" s="27">
        <f>SUMIFS(произв!O4:O9995,произв!N4:N9995,B381,произв!F4:F9995,AG4)+SUMIFS(торг!O4:O10000,торг!N4:N10000,B381,торг!F4:F10000,AG4)+SUMIFS(склад!O4:O9995,склад!N4:N9995,B381,склад!F4:F9995,AG4)+SUMIFS('обр '!O4:O9999,'обр '!N4:N9999,B381,'обр '!F4:F9999,AG4)+SUMIFS(детс!O4:O10000,детс!N4:N10000,B381,детс!F4:F10000,AG4)+SUMIFS(культ!O4:O10000,культ!N4:N10000,B381,культ!F4:F10000,AG4)+SUMIFS(спорт!O4:O10000,спорт!N4:N10000,B381,спорт!F4:F10000,AG4)+SUMIFS(лечеб!O4:O10000,лечеб!N4:N10000,B381,лечеб!F4:F10000,AG4)+SUMIFS(Баня!O4:O10000,Баня!N4:N10000,B381,Баня!F4:F10000,AG4)+SUMIFS(Адм!O4:O10000,Адм!N4:N10000,B381,Адм!F4:F10000,AG4)+SUMIFS(С.Х!O4:O9995,С.Х!N4:N9995,B381,С.Х!F4:F9995,AG4)+SUMIFS(новостр!N4:N9999,новостр!M4:M9999,B381,новостр!F4:F9999,AG4)+SUMIFS(авт!K4:K10004,авт!L4:L10004,B381,авт!F4:F10004,AG4)+SUMIFS(ЖС!S4:S10020,ЖС!R4:R10020,B381,ЖС!F4:F10020,AG4)+SUMIFS(Лес!L5:L9992,Лес!K5:K9992,B381,Лес!F5:F9992,AG4)+SUMIFS('степь '!K5:K9998,'степь '!J5:J9998,B381,'степь '!F5:F9998,AG4)+SUMIFS(Пр.откр.тер!N4:N9967,Пр.откр.тер!M4:M9967,B381,Пр.откр.тер!F4:F9967,AG4)</f>
        <v>0</v>
      </c>
      <c r="AI40" s="27">
        <f>SUMIFS(произв!A4:A9995,произв!N4:N9995,B381,произв!F4:F9995,AI4)+SUMIFS(торг!A4:A10000,торг!N4:N10000,B381,торг!F4:F10000,AI4)+SUMIFS(склад!A4:A9995,склад!N4:N9995,B381,склад!F4:F9995,AI4)+SUMIFS('обр '!A4:A9999,'обр '!N4:N9999,B381,'обр '!F4:F9999,AI4)+SUMIFS(детс!A4:A10000,детс!N4:N10000,B381,детс!F4:F10000,AI4)+SUMIFS(культ!A4:A10000,культ!N4:N10000,B381,культ!F4:F10000,AI4)+SUMIFS(спорт!A4:A10000,спорт!N4:N10000,B381,спорт!F4:F10000,AI4)+SUMIFS(лечеб!A4:A10000,лечеб!N4:N10000,B381,лечеб!F4:F10000,AI4)+SUMIFS(Баня!A4:A10000,Баня!N4:N10000,B381,Баня!F4:F10000,AI4)+SUMIFS(Адм!A4:A10000,Адм!N4:N10000,B381,Адм!F4:F10000,AI4)+SUMIFS(С.Х!A4:A9995,С.Х!N4:N9995,B381,С.Х!F4:F9995,AI4)+SUMIFS(новостр!A4:A9999,новостр!M4:M9999,B381,новостр!F4:F9999,AI4)+SUMIFS(авт!A4:A10004,авт!L4:L10004,B381,авт!F4:F10004,AI4)+SUMIFS(ЖС!A4:A10020,ЖС!R4:R10020,B381,ЖС!F4:F10020,AI4)+SUMIFS(Лес!A5:A9992,Лес!K5:K9992,B381,Лес!F5:F9992,AI4)+SUMIFS('степь '!A5:A9998,'степь '!J5:J9998,B381,'степь '!F5:F9998,AI4)+SUMIFS(Пр.откр.тер!A4:A9967,Пр.откр.тер!M4:M9967,B381,Пр.откр.тер!F4:F9967,AI4)</f>
        <v>0</v>
      </c>
      <c r="AJ40" s="27">
        <f>SUMIFS(произв!O4:O9995,произв!N4:N9995,B381,произв!F4:F9995,AI4)+SUMIFS(торг!O4:O10000,торг!N4:N10000,B381,торг!F4:F10000,AI4)+SUMIFS(склад!O4:O9995,склад!N4:N9995,B381,склад!F4:F9995,AI4)+SUMIFS('обр '!O4:O9999,'обр '!N4:N9999,B381,'обр '!F4:F9999,AI4)+SUMIFS(детс!O4:O10000,детс!N4:N10000,B381,детс!F4:F10000,AI4)+SUMIFS(культ!O4:O10000,культ!N4:N10000,B381,культ!F4:F10000,AI4)+SUMIFS(спорт!O4:O10000,спорт!N4:N10000,B381,спорт!F4:F10000,AI4)+SUMIFS(лечеб!O4:O10000,лечеб!N4:N10000,B381,лечеб!F4:F10000,AI4)+SUMIFS(Баня!O4:O10000,Баня!N4:N10000,B381,Баня!F4:F10000,AI4)+SUMIFS(Адм!O4:O10000,Адм!N4:N10000,B381,Адм!F4:F10000,AI4)+SUMIFS(С.Х!O4:O9995,С.Х!N4:N9995,B381,С.Х!F4:F9995,AI4)+SUMIFS(новостр!N4:N9999,новостр!M4:M9999,B381,новостр!F4:F9999,AI4)+SUMIFS(авт!K4:K10004,авт!L4:L10004,B381,авт!F4:F10004,AI4)+SUMIFS(ЖС!S4:S10020,ЖС!R4:R10020,B381,ЖС!F4:F10020,AI4)+SUMIFS(Лес!L5:L9992,Лес!K5:K9992,B381,Лес!F5:F9992,AI4)+SUMIFS('степь '!K5:K9998,'степь '!J5:J9998,B381,'степь '!F5:F9998,AI4)+SUMIFS(Пр.откр.тер!N4:N9967,Пр.откр.тер!M4:M9967,B381,Пр.откр.тер!F4:F9967,AI4)</f>
        <v>0</v>
      </c>
      <c r="AK40" s="27">
        <f>SUMIFS(произв!A4:A9995,произв!N4:N9995,B381,произв!F4:F9995,AK4)+SUMIFS(торг!A4:A10000,торг!N4:N10000,B381,торг!F4:F10000,AK4)+SUMIFS(склад!A4:A9995,склад!N4:N9995,B381,склад!F4:F9995,AK4)+SUMIFS('обр '!A4:A9999,'обр '!N4:N9999,B381,'обр '!F4:F9999,AK4)+SUMIFS(детс!A4:A10000,детс!N4:N10000,B381,детс!F4:F10000,AK4)+SUMIFS(культ!A4:A10000,культ!N4:N10000,B381,культ!F4:F10000,AK4)+SUMIFS(спорт!A4:A10000,спорт!N4:N10000,B381,спорт!F4:F10000,AK4)+SUMIFS(лечеб!A4:A10000,лечеб!N4:N10000,B381,лечеб!F4:F10000,AK4)+SUMIFS(Баня!A4:A10000,Баня!N4:N10000,B381,Баня!F4:F10000,AK4)+SUMIFS(Адм!A4:A10000,Адм!N4:N10000,B381,Адм!F4:F10000,AK4)+SUMIFS(С.Х!A4:A9995,С.Х!N4:N9995,B381,С.Х!F4:F9995,AK4)+SUMIFS(новостр!A4:A9999,новостр!M4:M9999,B381,новостр!F4:F9999,AK4)+SUMIFS(авт!A4:A10004,авт!L4:L10004,B381,авт!F4:F10004,AK4)+SUMIFS(ЖС!A4:A10020,ЖС!R4:R10020,B381,ЖС!F4:F10020,AK4)+SUMIFS(Лес!A5:A9992,Лес!K5:K9992,B381,Лес!F5:F9992,AK4)+SUMIFS('степь '!A5:A9998,'степь '!J5:J9998,B381,'степь '!F5:F9998,AK4)+SUMIFS(Пр.откр.тер!A4:A9967,Пр.откр.тер!M4:M9967,B381,Пр.откр.тер!F4:F9967,AK4)</f>
        <v>0</v>
      </c>
      <c r="AL40" s="27">
        <f>SUMIFS(произв!O4:O9995,произв!N4:N9995,B381,произв!F4:F9995,AK4)+SUMIFS(торг!O4:O10000,торг!N4:N10000,B381,торг!F4:F10000,AK4)+SUMIFS(склад!O4:O9995,склад!N4:N9995,B381,склад!F4:F9995,AK4)+SUMIFS('обр '!O4:O9999,'обр '!N4:N9999,B381,'обр '!F4:F9999,AK4)+SUMIFS(детс!O4:O10000,детс!N4:N10000,B381,детс!F4:F10000,AK4)+SUMIFS(культ!O4:O10000,культ!N4:N10000,B381,культ!F4:F10000,AK4)+SUMIFS(спорт!O4:O10000,спорт!N4:N10000,B381,спорт!F4:F10000,AK4)+SUMIFS(лечеб!O4:O10000,лечеб!N4:N10000,B381,лечеб!F4:F10000,AK4)+SUMIFS(Баня!O4:O10000,Баня!N4:N10000,B381,Баня!F4:F10000,AK4)+SUMIFS(Адм!O4:O10000,Адм!N4:N10000,B381,Адм!F4:F10000,AK4)+SUMIFS(С.Х!O4:O9995,С.Х!N4:N9995,B381,С.Х!F4:F9995,AK4)+SUMIFS(новостр!N4:N9999,новостр!M4:M9999,B381,новостр!F4:F9999,AK4)+SUMIFS(авт!K4:K10004,авт!L4:L10004,B381,авт!F4:F10004,AK4)+SUMIFS(ЖС!S4:S10020,ЖС!R4:R10020,B381,ЖС!F4:F10020,AK4)+SUMIFS(Лес!L5:L9992,Лес!K5:K9992,B381,Лес!F5:F9992,AK4)+SUMIFS('степь '!K5:K9998,'степь '!J5:J9998,B381,'степь '!F5:F9998,AK4)+SUMIFS(Пр.откр.тер!N4:N9967,Пр.откр.тер!M4:M9967,B381,Пр.откр.тер!F4:F9967,AK4)</f>
        <v>0</v>
      </c>
      <c r="AM40" s="27">
        <f>SUMIFS(произв!A4:A9995,произв!N4:N9995,B381,произв!F4:F9995,AM4)+SUMIFS(торг!A4:A10000,торг!N4:N10000,B381,торг!F4:F10000,AM4)+SUMIFS(склад!A4:A9995,склад!N4:N9995,B381,склад!F4:F9995,AM4)+SUMIFS('обр '!A4:A9999,'обр '!N4:N9999,B381,'обр '!F4:F9999,AM4)+SUMIFS(детс!A4:A10000,детс!N4:N10000,B381,детс!F4:F10000,AM4)+SUMIFS(культ!A4:A10000,культ!N4:N10000,B381,культ!F4:F10000,AM4)+SUMIFS(спорт!A4:A10000,спорт!N4:N10000,B381,спорт!F4:F10000,AM4)+SUMIFS(лечеб!A4:A10000,лечеб!N4:N10000,B381,лечеб!F4:F10000,AM4)+SUMIFS(Баня!A4:A10000,Баня!N4:N10000,B381,Баня!F4:F10000,AM4)+SUMIFS(Адм!A4:A10000,Адм!N4:N10000,B381,Адм!F4:F10000,AM4)+SUMIFS(С.Х!A4:A9995,С.Х!N4:N9995,B381,С.Х!F4:F9995,AM4)+SUMIFS(новостр!A4:A9999,новостр!M4:M9999,B381,новостр!F4:F9999,AM4)+SUMIFS(авт!A4:A10004,авт!L4:L10004,B381,авт!F4:F10004,AM4)+SUMIFS(ЖС!A4:A10020,ЖС!R4:R10020,B381,ЖС!F4:F10020,AM4)+SUMIFS(Лес!A5:A9992,Лес!K5:K9992,B381,Лес!F5:F9992,AM4)+SUMIFS('степь '!A5:A9998,'степь '!J5:J9998,B381,'степь '!F5:F9998,AM4)+SUMIFS(Пр.откр.тер!A4:A9967,Пр.откр.тер!M4:M9967,B381,Пр.откр.тер!F4:F9967,AM4)</f>
        <v>0</v>
      </c>
      <c r="AN40" s="27">
        <f>SUMIFS(произв!O4:O9995,произв!N4:N9995,B381,произв!F4:F9995,AM4)+SUMIFS(торг!O4:O10000,торг!N4:N10000,B381,торг!F4:F10000,AM4)+SUMIFS(склад!O4:O9995,склад!N4:N9995,B381,склад!F4:F9995,AM4)+SUMIFS('обр '!O4:O9999,'обр '!N4:N9999,B381,'обр '!F4:F9999,AM4)+SUMIFS(детс!O4:O10000,детс!N4:N10000,B381,детс!F4:F10000,AM4)+SUMIFS(культ!O4:O10000,культ!N4:N10000,B381,культ!F4:F10000,AM4)+SUMIFS(спорт!O4:O10000,спорт!N4:N10000,B381,спорт!F4:F10000,AM4)+SUMIFS(лечеб!O4:O10000,лечеб!N4:N10000,B381,лечеб!F4:F10000,AM4)+SUMIFS(Баня!O4:O10000,Баня!N4:N10000,B381,Баня!F4:F10000,AM4)+SUMIFS(Адм!O4:O10000,Адм!N4:N10000,B381,Адм!F4:F10000,AM4)+SUMIFS(С.Х!O4:O9995,С.Х!N4:N9995,B381,С.Х!F4:F9995,AM4)+SUMIFS(новостр!N4:N9999,новостр!M4:M9999,B381,новостр!F4:F9999,AM4)+SUMIFS(авт!K4:K10004,авт!L4:L10004,B381,авт!F4:F10004,AM4)+SUMIFS(ЖС!S4:S10020,ЖС!R4:R10020,B381,ЖС!F4:F10020,AM4)+SUMIFS(Лес!L5:L9992,Лес!K5:K9992,B381,Лес!F5:F9992,AM4)+SUMIFS('степь '!K5:K9998,'степь '!J5:J9998,B381,'степь '!F5:F9998,AM4)+SUMIFS(Пр.откр.тер!N4:N9967,Пр.откр.тер!M4:M9967,B381,Пр.откр.тер!F4:F9967,AM4)</f>
        <v>0</v>
      </c>
      <c r="AO40" s="27">
        <f>SUMIFS(произв!A4:A9995,произв!N4:N9995,B381,произв!F4:F9995,AO4)+SUMIFS(торг!A4:A10000,торг!N4:N10000,B381,торг!F4:F10000,AO4)+SUMIFS(склад!A4:A9995,склад!N4:N9995,B381,склад!F4:F9995,AO4)+SUMIFS('обр '!A4:A9999,'обр '!N4:N9999,B381,'обр '!F4:F9999,AO4)+SUMIFS(детс!A4:A10000,детс!N4:N10000,B381,детс!F4:F10000,AO4)+SUMIFS(культ!A4:A10000,культ!N4:N10000,B381,культ!F4:F10000,AO4)+SUMIFS(спорт!A4:A10000,спорт!N4:N10000,B381,спорт!F4:F10000,AO4)+SUMIFS(лечеб!A4:A10000,лечеб!N4:N10000,B381,лечеб!F4:F10000,AO4)+SUMIFS(Баня!A4:A10000,Баня!N4:N10000,B381,Баня!F4:F10000,AO4)+SUMIFS(Адм!A4:A10000,Адм!N4:N10000,B381,Адм!F4:F10000,AO4)+SUMIFS(С.Х!A4:A9995,С.Х!N4:N9995,B381,С.Х!F4:F9995,AO4)+SUMIFS(новостр!A4:A9999,новостр!M4:M9999,B381,новостр!F4:F9999,AO4)+SUMIFS(авт!A4:A10004,авт!L4:L10004,B381,авт!F4:F10004,AO4)+SUMIFS(ЖС!A4:A10020,ЖС!R4:R10020,B381,ЖС!F4:F10020,AO4)+SUMIFS(Лес!A5:A9992,Лес!K5:K9992,B381,Лес!F5:F9992,AO4)+SUMIFS('степь '!A5:A9998,'степь '!J5:J9998,B381,'степь '!F5:F9998,AO4)+SUMIFS(Пр.откр.тер!A4:A9967,Пр.откр.тер!M4:M9967,B381,Пр.откр.тер!F4:F9967,AO4)</f>
        <v>0</v>
      </c>
      <c r="AP40" s="27">
        <f>SUMIFS(произв!O4:O9995,произв!N4:N9995,B381,произв!F4:F9995,AO4)+SUMIFS(торг!O4:O10000,торг!N4:N10000,B381,торг!F4:F10000,AO4)+SUMIFS(склад!O4:O9995,склад!N4:N9995,B381,склад!F4:F9995,AO4)+SUMIFS('обр '!O4:O9999,'обр '!N4:N9999,B381,'обр '!F4:F9999,AO4)+SUMIFS(детс!O4:O10000,детс!N4:N10000,B381,детс!F4:F10000,AO4)+SUMIFS(культ!O4:O10000,культ!N4:N10000,B381,культ!F4:F10000,AO4)+SUMIFS(спорт!O4:O10000,спорт!N4:N10000,B381,спорт!F4:F10000,AO4)+SUMIFS(лечеб!O4:O10000,лечеб!N4:N10000,B381,лечеб!F4:F10000,AO4)+SUMIFS(Баня!O4:O10000,Баня!N4:N10000,B381,Баня!F4:F10000,AO4)+SUMIFS(Адм!O4:O10000,Адм!N4:N10000,B381,Адм!F4:F10000,AO4)+SUMIFS(С.Х!O4:O9995,С.Х!N4:N9995,B381,С.Х!F4:F9995,AO4)+SUMIFS(новостр!N4:N9999,новостр!M4:M9999,B381,новостр!F4:F9999,AO4)+SUMIFS(авт!K4:K10004,авт!L4:L10004,B381,авт!F4:F10004,AO4)+SUMIFS(ЖС!S4:S10020,ЖС!R4:R10020,B381,ЖС!F4:F10020,AO4)+SUMIFS(Лес!L5:L9992,Лес!K5:K9992,B381,Лес!F5:F9992,AO4)+SUMIFS('степь '!K5:K9998,'степь '!J5:J9998,B381,'степь '!F5:F9998,AO4)+SUMIFS(Пр.откр.тер!N4:N9967,Пр.откр.тер!M4:M9967,B381,Пр.откр.тер!F4:F9967,AO4)</f>
        <v>0</v>
      </c>
      <c r="AQ40" s="27">
        <f>SUMIFS(произв!A4:A9995,произв!N4:N9995,B381,произв!F4:F9995,AQ4)+SUMIFS(торг!A4:A10000,торг!N4:N10000,B381,торг!F4:F10000,AQ4)+SUMIFS(склад!A4:A9995,склад!N4:N9995,B381,склад!F4:F9995,AQ4)+SUMIFS('обр '!A4:A9999,'обр '!N4:N9999,B381,'обр '!F4:F9999,AQ4)+SUMIFS(детс!A4:A10000,детс!N4:N10000,B381,детс!F4:F10000,AQ4)+SUMIFS(культ!A4:A10000,культ!N4:N10000,B381,культ!F4:F10000,AQ4)+SUMIFS(спорт!A4:A10000,спорт!N4:N10000,B381,спорт!F4:F10000,AQ4)+SUMIFS(лечеб!A4:A10000,лечеб!N4:N10000,B381,лечеб!F4:F10000,AQ4)+SUMIFS(Баня!A4:A10000,Баня!N4:N10000,B381,Баня!F4:F10000,AQ4)+SUMIFS(Адм!A4:A10000,Адм!N4:N10000,B381,Адм!F4:F10000,AQ4)+SUMIFS(С.Х!A4:A9995,С.Х!N4:N9995,B381,С.Х!F4:F9995,AQ4)+SUMIFS(новостр!A4:A9999,новостр!M4:M9999,B381,новостр!F4:F9999,AQ4)+SUMIFS(авт!A4:A10004,авт!L4:L10004,B381,авт!F4:F10004,AQ4)+SUMIFS(ЖС!A4:A10020,ЖС!R4:R10020,B381,ЖС!F4:F10020,AQ4)+SUMIFS(Лес!A5:A9992,Лес!K5:K9992,B381,Лес!F5:F9992,AQ4)+SUMIFS('степь '!A5:A9998,'степь '!J5:J9998,B381,'степь '!F5:F9998,AQ4)+SUMIFS(Пр.откр.тер!A4:A9967,Пр.откр.тер!M4:M9967,B381,Пр.откр.тер!F4:F9967,AQ4)</f>
        <v>0</v>
      </c>
      <c r="AR40" s="27">
        <f>SUMIFS(произв!O4:O9995,произв!N4:N9995,B381,произв!F4:F9995,AQ4)+SUMIFS(торг!O4:O10000,торг!N4:N10000,B381,торг!F4:F10000,AQ4)+SUMIFS(склад!O4:O9995,склад!N4:N9995,B381,склад!F4:F9995,AQ4)+SUMIFS('обр '!O4:O9999,'обр '!N4:N9999,B381,'обр '!F4:F9999,AQ4)+SUMIFS(детс!O4:O10000,детс!N4:N10000,B381,детс!F4:F10000,AQ4)+SUMIFS(культ!O4:O10000,культ!N4:N10000,B381,культ!F4:F10000,AQ4)+SUMIFS(спорт!O4:O10000,спорт!N4:N10000,B381,спорт!F4:F10000,AQ4)+SUMIFS(лечеб!O4:O10000,лечеб!N4:N10000,B381,лечеб!F4:F10000,AQ4)+SUMIFS(Баня!O4:O10000,Баня!N4:N10000,B381,Баня!F4:F10000,AQ4)+SUMIFS(Адм!O4:O10000,Адм!N4:N10000,B381,Адм!F4:F10000,AQ4)+SUMIFS(С.Х!O4:O9995,С.Х!N4:N9995,B381,С.Х!F4:F9995,AQ4)+SUMIFS(новостр!N4:N9999,новостр!M4:M9999,B381,новостр!F4:F9999,AQ4)+SUMIFS(авт!K4:K10004,авт!L4:L10004,B381,авт!F4:F10004,AQ4)+SUMIFS(ЖС!S4:S10020,ЖС!R4:R10020,B381,ЖС!F4:F10020,AQ4)+SUMIFS(Лес!L5:L9992,Лес!K5:K9992,B381,Лес!F5:F9992,AQ4)+SUMIFS('степь '!K5:K9998,'степь '!J5:J9998,B381,'степь '!F5:F9998,AQ4)+SUMIFS(Пр.откр.тер!N4:N9967,Пр.откр.тер!M4:M9967,B381,Пр.откр.тер!F4:F9967,AQ4)</f>
        <v>0</v>
      </c>
      <c r="AS40" s="27">
        <f>SUMIFS(произв!A4:A9995,произв!N4:N9995,B381,произв!F4:F9995,AS4)+SUMIFS(торг!A4:A10000,торг!N4:N10000,B381,торг!F4:F10000,AS4)+SUMIFS(склад!A4:A9995,склад!N4:N9995,B381,склад!F4:F9995,AS4)+SUMIFS('обр '!A4:A9999,'обр '!N4:N9999,B381,'обр '!F4:F9999,AS4)+SUMIFS(детс!A4:A10000,детс!N4:N10000,B381,детс!F4:F10000,AS4)+SUMIFS(культ!A4:A10000,культ!N4:N10000,B381,культ!F4:F10000,AS4)+SUMIFS(спорт!A4:A10000,спорт!N4:N10000,B381,спорт!F4:F10000,AS4)+SUMIFS(лечеб!A4:A10000,лечеб!N4:N10000,B381,лечеб!F4:F10000,AS4)+SUMIFS(Баня!A4:A10000,Баня!N4:N10000,B381,Баня!F4:F10000,AS4)+SUMIFS(Адм!A4:A10000,Адм!N4:N10000,B381,Адм!F4:F10000,AS4)+SUMIFS(С.Х!A4:A9995,С.Х!N4:N9995,B381,С.Х!F4:F9995,AS4)+SUMIFS(новостр!A4:A9999,новостр!M4:M9999,B381,новостр!F4:F9999,AS4)+SUMIFS(авт!A4:A10004,авт!L4:L10004,B381,авт!F4:F10004,AS4)+SUMIFS(ЖС!A4:A10020,ЖС!R4:R10020,B381,ЖС!F4:F10020,AS4)+SUMIFS(Лес!A5:A9992,Лес!K5:K9992,B381,Лес!F5:F9992,AS4)+SUMIFS('степь '!A5:A9998,'степь '!J5:J9998,B381,'степь '!F5:F9998,AS4)+SUMIFS(Пр.откр.тер!A4:A9967,Пр.откр.тер!M4:M9967,B381,Пр.откр.тер!F4:F9967,AS4)</f>
        <v>0</v>
      </c>
      <c r="AT40" s="27">
        <f>SUMIFS(произв!O4:O9995,произв!N4:N9995,B381,произв!F4:F9995,AS4)+SUMIFS(торг!O4:O10000,торг!N4:N10000,B381,торг!F4:F10000,AS4)+SUMIFS(склад!O4:O9995,склад!N4:N9995,B381,склад!F4:F9995,AS4)+SUMIFS('обр '!O4:O9999,'обр '!N4:N9999,B381,'обр '!F4:F9999,AS4)+SUMIFS(детс!O4:O10000,детс!N4:N10000,B381,детс!F4:F10000,AS4)+SUMIFS(культ!O4:O10000,культ!N4:N10000,B381,культ!F4:F10000,AS4)+SUMIFS(спорт!O4:O10000,спорт!N4:N10000,B381,спорт!F4:F10000,AS4)+SUMIFS(лечеб!O4:O10000,лечеб!N4:N10000,B381,лечеб!F4:F10000,AS4)+SUMIFS(Баня!O4:O10000,Баня!N4:N10000,B381,Баня!F4:F10000,AS4)+SUMIFS(Адм!O4:O10000,Адм!N4:N10000,B381,Адм!F4:F10000,AS4)+SUMIFS(С.Х!O4:O9995,С.Х!N4:N9995,B381,С.Х!F4:F9995,AS4)+SUMIFS(новостр!N4:N9999,новостр!M4:M9999,B381,новостр!F4:F9999,AS4)+SUMIFS(авт!K4:K10004,авт!L4:L10004,B381,авт!F4:F10004,AS4)+SUMIFS(ЖС!S4:S10020,ЖС!R4:R10020,B381,ЖС!F4:F10020,AS4)+SUMIFS(Лес!L5:L9992,Лес!K5:K9992,B381,Лес!F5:F9992,AS4)+SUMIFS('степь '!K5:K9998,'степь '!J5:J9998,B381,'степь '!F5:F9998,AS4)+SUMIFS(Пр.откр.тер!N4:N9967,Пр.откр.тер!M4:M9967,B381,Пр.откр.тер!F4:F9967,AS4)</f>
        <v>0</v>
      </c>
      <c r="AU40" s="27">
        <f>SUMIFS(произв!A4:A9995,произв!N4:N9995,B381,произв!F4:F9995,AU4)+SUMIFS(торг!A4:A10000,торг!N4:N10000,B381,торг!F4:F10000,AU4)+SUMIFS(склад!A4:A9995,склад!N4:N9995,B381,склад!F4:F9995,AU4)+SUMIFS('обр '!A4:A9999,'обр '!N4:N9999,B381,'обр '!F4:F9999,AU4)+SUMIFS(детс!A4:A10000,детс!N4:N10000,B381,детс!F4:F10000,AU4)+SUMIFS(культ!A4:A10000,культ!N4:N10000,B381,культ!F4:F10000,AU4)+SUMIFS(спорт!A4:A10000,спорт!N4:N10000,B381,спорт!F4:F10000,AU4)+SUMIFS(лечеб!A4:A10000,лечеб!N4:N10000,B381,лечеб!F4:F10000,AU4)+SUMIFS(Баня!A4:A10000,Баня!N4:N10000,B381,Баня!F4:F10000,AU4)+SUMIFS(Адм!A4:A10000,Адм!N4:N10000,B381,Адм!F4:F10000,AU4)+SUMIFS(С.Х!A4:A9995,С.Х!N4:N9995,B381,С.Х!F4:F9995,AU4)+SUMIFS(новостр!A4:A9999,новостр!M4:M9999,B381,новостр!F4:F9999,AU4)+SUMIFS(авт!A4:A10004,авт!L4:L10004,B381,авт!F4:F10004,AU4)+SUMIFS(ЖС!A4:A10020,ЖС!R4:R10020,B381,ЖС!F4:F10020,AU4)+SUMIFS(Лес!A5:A9992,Лес!K5:K9992,B381,Лес!F5:F9992,AU4)+SUMIFS('степь '!A5:A9998,'степь '!J5:J9998,B381,'степь '!F5:F9998,AU4)+SUMIFS(Пр.откр.тер!A4:A9967,Пр.откр.тер!M4:M9967,B381,Пр.откр.тер!F4:F9967,AU4)</f>
        <v>0</v>
      </c>
      <c r="AV40" s="27">
        <f>SUMIFS(произв!O4:O9995,произв!N4:N9995,B381,произв!F4:F9995,AU4)+SUMIFS(торг!O4:O10000,торг!N4:N10000,B381,торг!F4:F10000,AU4)+SUMIFS(склад!O4:O9995,склад!N4:N9995,B381,склад!F4:F9995,AU4)+SUMIFS('обр '!O4:O9999,'обр '!N4:N9999,B381,'обр '!F4:F9999,AU4)+SUMIFS(детс!O4:O10000,детс!N4:N10000,B381,детс!F4:F10000,AU4)+SUMIFS(культ!O4:O10000,культ!N4:N10000,B381,культ!F4:F10000,AU4)+SUMIFS(спорт!O4:O10000,спорт!N4:N10000,B381,спорт!F4:F10000,AU4)+SUMIFS(лечеб!O4:O10000,лечеб!N4:N10000,B381,лечеб!F4:F10000,AU4)+SUMIFS(Баня!O4:O10000,Баня!N4:N10000,B381,Баня!F4:F10000,AU4)+SUMIFS(Адм!O4:O10000,Адм!N4:N10000,B381,Адм!F4:F10000,AU4)+SUMIFS(С.Х!O4:O9995,С.Х!N4:N9995,B381,С.Х!F4:F9995,AU4)+SUMIFS(новостр!N4:N9999,новостр!M4:M9999,B381,новостр!F4:F9999,AU4)+SUMIFS(авт!K4:K10004,авт!L4:L10004,B381,авт!F4:F10004,AU4)+SUMIFS(ЖС!S4:S10020,ЖС!R4:R10020,B381,ЖС!F4:F10020,AU4)+SUMIFS(Лес!L5:L9992,Лес!K5:K9992,B381,Лес!F5:F9992,AU4)+SUMIFS('степь '!K5:K9998,'степь '!J5:J9998,B381,'степь '!F5:F9998,AU4)+SUMIFS(Пр.откр.тер!N4:N9967,Пр.откр.тер!M4:M9967,B381,Пр.откр.тер!F4:F9967,AU4)</f>
        <v>0</v>
      </c>
    </row>
    <row r="41" spans="1:90" ht="16.5" thickBot="1">
      <c r="A41" s="236" t="s">
        <v>183</v>
      </c>
      <c r="B41" s="237" t="s">
        <v>196</v>
      </c>
      <c r="C41" s="432">
        <f t="shared" si="6"/>
        <v>7</v>
      </c>
      <c r="D41" s="2309">
        <f t="shared" si="3"/>
        <v>85</v>
      </c>
      <c r="E41" s="596">
        <v>7</v>
      </c>
      <c r="F41" s="482">
        <v>85</v>
      </c>
      <c r="G41" s="2352">
        <f>C41/C48*100%</f>
        <v>6.6037735849056603E-2</v>
      </c>
      <c r="H41" s="2353">
        <f>D41/D48*100%</f>
        <v>4.9875604374970657E-3</v>
      </c>
      <c r="I41" s="465">
        <f>SUMIFS(произв!A4:A9995,произв!N4:N9995,B382,произв!F4:F9995,I4)+SUMIFS(торг!A4:A10000,торг!N4:N10000,B382,торг!F4:F10000,I4)+SUMIFS(склад!A4:A9995,склад!N4:N9995,B382,склад!F4:F9995,I4)+SUMIFS('обр '!A4:A9999,'обр '!N4:N9999,B382,'обр '!F4:F9999,I4)+SUMIFS(детс!A4:A10000,детс!N4:N10000,B382,детс!F4:F10000,I4)+SUMIFS(культ!A4:A10000,культ!N4:N10000,B382,культ!F4:F10000,I4)+SUMIFS(спорт!A4:A10000,спорт!N4:N10000,B382,спорт!F4:F10000,I4)+SUMIFS(лечеб!A4:A10000,лечеб!N4:N10000,B382,лечеб!F4:F10000,I4)+SUMIFS(Баня!A4:A10000,Баня!N4:N10000,B382,Баня!F4:F10000,I4)+SUMIFS(Адм!A4:A10000,Адм!N4:N10000,B382,Адм!F4:F10000,I4)+SUMIFS(С.Х!A4:A9995,С.Х!N4:N9995,B382,С.Х!F4:F9995,I4)+SUMIFS(новостр!A4:A9999,новостр!M4:M9999,B382,новостр!F4:F9999,I4)+SUMIFS(авт!A4:A10004,авт!L4:L10004,B382,авт!F4:F10004,I4)+SUMIFS(ЖС!A4:A10020,ЖС!R4:R10020,B382,ЖС!F4:F10020,I4)+SUMIFS(Лес!A5:A9992,Лес!K5:K9992,B382,Лес!F5:F9992,I4)+SUMIFS('степь '!A5:A9998,'степь '!J5:J9998,B382,'степь '!F5:F9998,I4)+SUMIFS(Пр.откр.тер!A4:A9967,Пр.откр.тер!M4:M9967,B382,Пр.откр.тер!F4:F9967,I4)</f>
        <v>0</v>
      </c>
      <c r="J41" s="25">
        <f>SUMIFS(произв!O4:O9995,произв!N4:N9995,B382,произв!F4:F9995,I4)+SUMIFS(торг!O4:O10000,торг!N4:N10000,B382,торг!F4:F10000,I4)+SUMIFS(склад!O4:O9995,склад!N4:N9995,B382,склад!F4:F9995,I4)+SUMIFS('обр '!O4:O9999,'обр '!N4:N9999,B382,'обр '!F4:F9999,I4)+SUMIFS(детс!O4:O10000,детс!N4:N10000,B382,детс!F4:F10000,I4)+SUMIFS(культ!O4:O10000,культ!N4:N10000,B382,культ!F4:F10000,I4)+SUMIFS(спорт!O4:O10000,спорт!N4:N10000,B382,спорт!F4:F10000,I4)+SUMIFS(лечеб!O4:O10000,лечеб!N4:N10000,B382,лечеб!F4:F10000,I4)+SUMIFS(Баня!O4:O10000,Баня!N4:N10000,B382,Баня!F4:F10000,I4)+SUMIFS(Адм!O4:O10000,Адм!N4:N10000,B382,Адм!F4:F10000,I4)+SUMIFS(С.Х!O4:O9995,С.Х!N4:N9995,B382,С.Х!F4:F9995,I4)+SUMIFS(новостр!N4:N9999,новостр!M4:M9999,B382,новостр!F4:F9999,I4)+SUMIFS(авт!K4:K10004,авт!L4:L10004,B382,авт!F4:F10004,I4)+SUMIFS(ЖС!S4:S10020,ЖС!R4:R10020,B382,ЖС!F4:F10020,I4)+SUMIFS(Лес!L5:L9992,Лес!K5:K9992,B382,Лес!F5:F9992,I4)+SUMIFS('степь '!K5:K9998,'степь '!J5:J9998,B382,'степь '!F5:F9998,I4)+SUMIFS(Пр.откр.тер!N4:N9967,Пр.откр.тер!M4:M9967,B382,Пр.откр.тер!F4:F9967,I4)</f>
        <v>0</v>
      </c>
      <c r="K41" s="26">
        <f>SUMIFS(произв!A4:A9995,произв!N4:N9995,B382,произв!F4:F9995,K4)+SUMIFS(торг!A4:A10000,торг!N4:N10000,B382,торг!F4:F10000,K4)+SUMIFS(склад!A4:A9995,склад!N4:N9995,B382,склад!F4:F9995,K4)+SUMIFS('обр '!A4:A9999,'обр '!N4:N9999,B382,'обр '!F4:F9999,K4)+SUMIFS(детс!A4:A10000,детс!N4:N10000,B382,детс!F4:F10000,K4)+SUMIFS(культ!A4:A10000,культ!N4:N10000,B382,культ!F4:F10000,K4)+SUMIFS(спорт!A4:A10000,спорт!N4:N10000,B382,спорт!F4:F10000,K4)+SUMIFS(лечеб!A4:A10000,лечеб!N4:N10000,B382,лечеб!F4:F10000,K4)+SUMIFS(Баня!A4:A10000,Баня!N4:N10000,B382,Баня!F4:F10000,K4)+SUMIFS(Адм!A4:A10000,Адм!N4:N10000,B382,Адм!F4:F10000,K4)+SUMIFS(С.Х!A4:A9995,С.Х!N4:N9995,B382,С.Х!F4:F9995,K4)+SUMIFS(новостр!A4:A9999,новостр!M4:M9999,B382,новостр!F4:F9999,K4)+SUMIFS(авт!A4:A10004,авт!L4:L10004,B382,авт!F4:F10004,K4)+SUMIFS(ЖС!A4:A10020,ЖС!R4:R10020,B382,ЖС!F4:F10020,K4)+SUMIFS(Лес!A5:A9992,Лес!K5:K9992,B382,Лес!F5:F9992,K4)+SUMIFS('степь '!A5:A9998,'степь '!J5:J9998,B382,'степь '!F5:F9998,K4)+SUMIFS(Пр.откр.тер!A4:A9967,Пр.откр.тер!M4:M9967,B382,Пр.откр.тер!F4:F9967,K4)</f>
        <v>0</v>
      </c>
      <c r="L41" s="27">
        <f>SUMIFS(произв!O4:O9995,произв!N4:N9995,B382,произв!F4:F9995,K4)+SUMIFS(торг!O4:O10000,торг!N4:N10000,B382,торг!F4:F10000,K4)+SUMIFS(склад!O4:O9995,склад!N4:N9995,B382,склад!F4:F9995,K4)+SUMIFS('обр '!O4:O9999,'обр '!N4:N9999,B382,'обр '!F4:F9999,K4)+SUMIFS(детс!O4:O10000,детс!N4:N10000,B382,детс!F4:F10000,K4)+SUMIFS(культ!O4:O10000,культ!N4:N10000,B382,культ!F4:F10000,K4)+SUMIFS(спорт!O4:O10000,спорт!N4:N10000,B382,спорт!F4:F10000,K4)+SUMIFS(лечеб!O4:O10000,лечеб!N4:N10000,B382,лечеб!F4:F10000,K4)+SUMIFS(Баня!O4:O10000,Баня!N4:N10000,B382,Баня!F4:F10000,K4)+SUMIFS(Адм!O4:O10000,Адм!N4:N10000,B382,Адм!F4:F10000,K4)+SUMIFS(С.Х!O4:O9995,С.Х!N4:N9995,B382,С.Х!F4:F9995,K4)+SUMIFS(новостр!N4:N9999,новостр!M4:M9999,B382,новостр!F4:F9999,K4)+SUMIFS(авт!K4:K10004,авт!L4:L10004,B382,авт!F4:F10004,K4)+SUMIFS(ЖС!S4:S10020,ЖС!R4:R10020,B382,ЖС!F4:F10020,K4)+SUMIFS(Лес!L5:L9992,Лес!K5:K9992,B382,Лес!F5:F9992,K4)+SUMIFS('степь '!K5:K9998,'степь '!J5:J9998,B382,'степь '!F5:F9998,K4)+SUMIFS(Пр.откр.тер!N4:N9967,Пр.откр.тер!M4:M9967,B382,Пр.откр.тер!F4:F9967,K4)</f>
        <v>0</v>
      </c>
      <c r="M41" s="27">
        <f>SUMIFS(произв!A4:A9995,произв!N4:N9995,B382,произв!F4:F9995,M4)+SUMIFS(торг!A4:A10000,торг!N4:N10000,B382,торг!F4:F10000,M4)+SUMIFS(склад!A4:A9995,склад!N4:N9995,B382,склад!F4:F9995,M4)+SUMIFS('обр '!A4:A9999,'обр '!N4:N9999,B382,'обр '!F4:F9999,M4)+SUMIFS(детс!A4:A10000,детс!N4:N10000,B382,детс!F4:F10000,M4)+SUMIFS(культ!A4:A10000,культ!N4:N10000,B382,культ!F4:F10000,M4)+SUMIFS(спорт!A4:A10000,спорт!N4:N10000,B382,спорт!F4:F10000,M4)+SUMIFS(лечеб!A4:A10000,лечеб!N4:N10000,B382,лечеб!F4:F10000,M4)+SUMIFS(Баня!A4:A10000,Баня!N4:N10000,B382,Баня!F4:F10000,M4)+SUMIFS(Адм!A4:A10000,Адм!N4:N10000,B382,Адм!F4:F10000,M4)+SUMIFS(С.Х!A4:A9995,С.Х!N4:N9995,B382,С.Х!F4:F9995,M4)+SUMIFS(новостр!A4:A9999,новостр!M4:M9999,B382,новостр!F4:F9999,M4)+SUMIFS(авт!A4:A10004,авт!L4:L10004,B382,авт!F4:F10004,M4)+SUMIFS(ЖС!A4:A10020,ЖС!R4:R10020,B382,ЖС!F4:F10020,M4)+SUMIFS(Лес!A5:A9992,Лес!K5:K9992,B382,Лес!F5:F9992,M4)+SUMIFS('степь '!A5:A9998,'степь '!J5:J9998,B382,'степь '!F5:F9998,M4)+SUMIFS(Пр.откр.тер!A4:A9967,Пр.откр.тер!M4:M9967,B382,Пр.откр.тер!F4:F9967,M4)</f>
        <v>0</v>
      </c>
      <c r="N41" s="27">
        <f>SUMIFS(произв!O4:O9995,произв!N4:N9995,B382,произв!F4:F9995,M4)+SUMIFS(торг!O4:O10000,торг!N4:N10000,B382,торг!F4:F10000,M4)+SUMIFS(склад!O4:O9995,склад!N4:N9995,B382,склад!F4:F9995,M4)+SUMIFS('обр '!O4:O9999,'обр '!N4:N9999,B382,'обр '!F4:F9999,M4)+SUMIFS(детс!O4:O10000,детс!N4:N10000,B382,детс!F4:F10000,M4)+SUMIFS(культ!O4:O10000,культ!N4:N10000,B382,культ!F4:F10000,M4)+SUMIFS(спорт!O4:O10000,спорт!N4:N10000,B382,спорт!F4:F10000,M4)+SUMIFS(лечеб!O4:O10000,лечеб!N4:N10000,B382,лечеб!F4:F10000,M4)+SUMIFS(Баня!O4:O10000,Баня!N4:N10000,B382,Баня!F4:F10000,M4)+SUMIFS(Адм!O4:O10000,Адм!N4:N10000,B382,Адм!F4:F10000,M4)+SUMIFS(С.Х!O4:O9995,С.Х!N4:N9995,B382,С.Х!F4:F9995,M4)+SUMIFS(новостр!N4:N9999,новостр!M4:M9999,B382,новостр!F4:F9999,M4)+SUMIFS(авт!K4:K10004,авт!L4:L10004,B382,авт!F4:F10004,M4)+SUMIFS(ЖС!S4:S10020,ЖС!R4:R10020,B382,ЖС!F4:F10020,M4)+SUMIFS(Лес!L5:L9992,Лес!K5:K9992,B382,Лес!F5:F9992,M4)+SUMIFS('степь '!K5:K9998,'степь '!J5:J9998,B382,'степь '!F5:F9998,M4)+SUMIFS(Пр.откр.тер!N4:N9967,Пр.откр.тер!M4:M9967,B382,Пр.откр.тер!F4:F9967,M4)</f>
        <v>0</v>
      </c>
      <c r="O41" s="27">
        <f>SUMIFS(произв!A4:A9995,произв!N4:N9995,B382,произв!F4:F9995,O4)+SUMIFS(торг!A4:A10000,торг!N4:N10000,B382,торг!F4:F10000,O4)+SUMIFS(склад!A4:A9995,склад!N4:N9995,B382,склад!F4:F9995,O4)+SUMIFS('обр '!A4:A9999,'обр '!N4:N9999,B382,'обр '!F4:F9999,O4)+SUMIFS(детс!A4:A10000,детс!N4:N10000,B382,детс!F4:F10000,O4)+SUMIFS(культ!A4:A10000,культ!N4:N10000,B382,культ!F4:F10000,O4)+SUMIFS(спорт!A4:A10000,спорт!N4:N10000,B382,спорт!F4:F10000,O4)+SUMIFS(лечеб!A4:A10000,лечеб!N4:N10000,B382,лечеб!F4:F10000,O4)+SUMIFS(Баня!A4:A10000,Баня!N4:N10000,B382,Баня!F4:F10000,O4)+SUMIFS(Адм!A4:A10000,Адм!N4:N10000,B382,Адм!F4:F10000,O4)+SUMIFS(С.Х!A4:A9995,С.Х!N4:N9995,B382,С.Х!F4:F9995,O4)+SUMIFS(новостр!A4:A9999,новостр!M4:M9999,B382,новостр!F4:F9999,O4)+SUMIFS(авт!A4:A10004,авт!L4:L10004,B382,авт!F4:F10004,O4)+SUMIFS(ЖС!A4:A10020,ЖС!R4:R10020,B382,ЖС!F4:F10020,O4)+SUMIFS(Лес!A5:A9992,Лес!K5:K9992,B382,Лес!F5:F9992,O4)+SUMIFS('степь '!A5:A9998,'степь '!J5:J9998,B382,'степь '!F5:F9998,O4)+SUMIFS(Пр.откр.тер!A4:A9967,Пр.откр.тер!M4:M9967,B382,Пр.откр.тер!F4:F9967,O4)</f>
        <v>1</v>
      </c>
      <c r="P41" s="27">
        <f>SUMIFS(произв!O4:O9995,произв!N4:N9995,B382,произв!F4:F9995,O4)+SUMIFS(торг!O4:O10000,торг!N4:N10000,B382,торг!F4:F10000,O4)+SUMIFS(склад!O4:O9995,склад!N4:N9995,B382,склад!F4:F9995,O4)+SUMIFS('обр '!O4:O9999,'обр '!N4:N9999,B382,'обр '!F4:F9999,O4)+SUMIFS(детс!O4:O10000,детс!N4:N10000,B382,детс!F4:F10000,O4)+SUMIFS(культ!O4:O10000,культ!N4:N10000,B382,культ!F4:F10000,O4)+SUMIFS(спорт!O4:O10000,спорт!N4:N10000,B382,спорт!F4:F10000,O4)+SUMIFS(лечеб!O4:O10000,лечеб!N4:N10000,B382,лечеб!F4:F10000,O4)+SUMIFS(Баня!O4:O10000,Баня!N4:N10000,B382,Баня!F4:F10000,O4)+SUMIFS(Адм!O4:O10000,Адм!N4:N10000,B382,Адм!F4:F10000,O4)+SUMIFS(С.Х!O4:O9995,С.Х!N4:N9995,B382,С.Х!F4:F9995,O4)+SUMIFS(новостр!N4:N9999,новостр!M4:M9999,B382,новостр!F4:F9999,O4)+SUMIFS(авт!K4:K10004,авт!L4:L10004,B382,авт!F4:F10004,O4)+SUMIFS(ЖС!S4:S10020,ЖС!R4:R10020,B382,ЖС!F4:F10020,O4)+SUMIFS(Лес!L5:L9992,Лес!K5:K9992,B382,Лес!F5:F9992,O4)+SUMIFS('степь '!K5:K9998,'степь '!J5:J9998,B382,'степь '!F5:F9998,O4)+SUMIFS(Пр.откр.тер!N4:N9967,Пр.откр.тер!M4:M9967,B382,Пр.откр.тер!F4:F9967,O4)</f>
        <v>0</v>
      </c>
      <c r="Q41" s="27">
        <f>SUMIFS(произв!A4:A9995,произв!N4:N9995,B382,произв!F4:F9995,Q4)+SUMIFS(торг!A4:A10000,торг!N4:N10000,B382,торг!F4:F10000,Q4)+SUMIFS(склад!A4:A9995,склад!N4:N9995,B382,склад!F4:F9995,Q4)+SUMIFS('обр '!A4:A9999,'обр '!N4:N9999,B382,'обр '!F4:F9999,Q4)+SUMIFS(детс!A4:A10000,детс!N4:N10000,B382,детс!F4:F10000,Q4)+SUMIFS(культ!A4:A10000,культ!N4:N10000,B382,культ!F4:F10000,Q4)+SUMIFS(спорт!A4:A10000,спорт!N4:N10000,B382,спорт!F4:F10000,Q4)+SUMIFS(лечеб!A4:A10000,лечеб!N4:N10000,B382,лечеб!F4:F10000,Q4)+SUMIFS(Баня!A4:A10000,Баня!N4:N10000,B382,Баня!F4:F10000,Q4)+SUMIFS(Адм!A4:A10000,Адм!N4:N10000,B382,Адм!F4:F10000,Q4)+SUMIFS(С.Х!A4:A9995,С.Х!N4:N9995,B382,С.Х!F4:F9995,Q4)+SUMIFS(новостр!A4:A9999,новостр!M4:M9999,B382,новостр!F4:F9999,Q4)+SUMIFS(авт!A4:A10004,авт!L4:L10004,B382,авт!F4:F10004,Q4)+SUMIFS(ЖС!A4:A10020,ЖС!R4:R10020,B382,ЖС!F4:F10020,Q4)+SUMIFS(Лес!A5:A9992,Лес!K5:K9992,B382,Лес!F5:F9992,Q4)+SUMIFS('степь '!A5:A9998,'степь '!J5:J9998,B382,'степь '!F5:F9998,Q4)+SUMIFS(Пр.откр.тер!A4:A9967,Пр.откр.тер!M4:M9967,B382,Пр.откр.тер!F4:F9967,Q4)</f>
        <v>4</v>
      </c>
      <c r="R41" s="27">
        <f>SUMIFS(произв!O4:O9995,произв!N4:N9995,B382,произв!F4:F9995,Q4)+SUMIFS(торг!O4:O10000,торг!N4:N10000,B382,торг!F4:F10000,Q4)+SUMIFS(склад!O4:O9995,склад!N4:N9995,B382,склад!F4:F9995,Q4)+SUMIFS('обр '!O4:O9999,'обр '!N4:N9999,B382,'обр '!F4:F9999,Q4)+SUMIFS(детс!O4:O10000,детс!N4:N10000,B382,детс!F4:F10000,Q4)+SUMIFS(культ!O4:O10000,культ!N4:N10000,B382,культ!F4:F10000,Q4)+SUMIFS(спорт!O4:O10000,спорт!N4:N10000,B382,спорт!F4:F10000,Q4)+SUMIFS(лечеб!O4:O10000,лечеб!N4:N10000,B382,лечеб!F4:F10000,Q4)+SUMIFS(Баня!O4:O10000,Баня!N4:N10000,B382,Баня!F4:F10000,Q4)+SUMIFS(Адм!O4:O10000,Адм!N4:N10000,B382,Адм!F4:F10000,Q4)+SUMIFS(С.Х!O4:O9995,С.Х!N4:N9995,B382,С.Х!F4:F9995,Q4)+SUMIFS(новостр!N4:N9999,новостр!M4:M9999,B382,новостр!F4:F9999,Q4)+SUMIFS(авт!K4:K10004,авт!L4:L10004,B382,авт!F4:F10004,Q4)+SUMIFS(ЖС!S4:S10020,ЖС!R4:R10020,B382,ЖС!F4:F10020,Q4)+SUMIFS(Лес!L5:L9992,Лес!K5:K9992,B382,Лес!F5:F9992,Q4)+SUMIFS('степь '!K5:K9998,'степь '!J5:J9998,B382,'степь '!F5:F9998,Q4)+SUMIFS(Пр.откр.тер!N4:N9967,Пр.откр.тер!M4:M9967,B382,Пр.откр.тер!F4:F9967,Q4)</f>
        <v>80</v>
      </c>
      <c r="S41" s="27">
        <f>SUMIFS(произв!A4:A9995,произв!N4:N9995,B382,произв!F4:F9995,S4)+SUMIFS(торг!A4:A10000,торг!N4:N10000,B382,торг!F4:F10000,S4)+SUMIFS(склад!A4:A9995,склад!N4:N9995,B382,склад!F4:F9995,S4)+SUMIFS('обр '!A4:A9999,'обр '!N4:N9999,B382,'обр '!F4:F9999,S4)+SUMIFS(детс!A4:A10000,детс!N4:N10000,B382,детс!F4:F10000,S4)+SUMIFS(культ!A4:A10000,культ!N4:N10000,B382,культ!F4:F10000,S4)+SUMIFS(спорт!A4:A10000,спорт!N4:N10000,B382,спорт!F4:F10000,S4)+SUMIFS(лечеб!A4:A10000,лечеб!N4:N10000,B382,лечеб!F4:F10000,S4)+SUMIFS(Баня!A4:A10000,Баня!N4:N10000,B382,Баня!F4:F10000,S4)+SUMIFS(Адм!A4:A10000,Адм!N4:N10000,B382,Адм!F4:F10000,S4)+SUMIFS(С.Х!A4:A9995,С.Х!N4:N9995,B382,С.Х!F4:F9995,S4)+SUMIFS(новостр!A4:A9999,новостр!M4:M9999,B382,новостр!F4:F9999,S4)+SUMIFS(авт!A4:A10004,авт!L4:L10004,B382,авт!F4:F10004,S4)+SUMIFS(ЖС!A4:A10020,ЖС!R4:R10020,B382,ЖС!F4:F10020,S4)+SUMIFS(Лес!A5:A9992,Лес!K5:K9992,B382,Лес!F5:F9992,S4)+SUMIFS('степь '!A5:A9998,'степь '!J5:J9998,B382,'степь '!F5:F9998,S4)+SUMIFS(Пр.откр.тер!A4:A9967,Пр.откр.тер!M4:M9967,B382,Пр.откр.тер!F4:F9967,S4)</f>
        <v>0</v>
      </c>
      <c r="T41" s="27">
        <f>SUMIFS(произв!O4:O9995,произв!N4:N9995,B382,произв!F4:F9995,S4)+SUMIFS(торг!O4:O10000,торг!N4:N10000,B382,торг!F4:F10000,S4)+SUMIFS(склад!O4:O9995,склад!N4:N9995,B382,склад!F4:F9995,S4)+SUMIFS('обр '!O4:O9999,'обр '!N4:N9999,B382,'обр '!F4:F9999,S4)+SUMIFS(детс!O4:O10000,детс!N4:N10000,B382,детс!F4:F10000,S4)+SUMIFS(культ!O4:O10000,культ!N4:N10000,B382,культ!F4:F10000,S4)+SUMIFS(спорт!O4:O10000,спорт!N4:N10000,B382,спорт!F4:F10000,S4)+SUMIFS(лечеб!O4:O10000,лечеб!N4:N10000,B382,лечеб!F4:F10000,S4)+SUMIFS(Баня!O4:O10000,Баня!N4:N10000,B382,Баня!F4:F10000,S4)+SUMIFS(Адм!O4:O10000,Адм!N4:N10000,B382,Адм!F4:F10000,S4)+SUMIFS(С.Х!O4:O9995,С.Х!N4:N9995,B382,С.Х!F4:F9995,S4)+SUMIFS(новостр!N4:N9999,новостр!M4:M9999,B382,новостр!F4:F9999,S4)+SUMIFS(авт!K4:K10004,авт!L4:L10004,B382,авт!F4:F10004,S4)+SUMIFS(ЖС!S4:S10020,ЖС!R4:R10020,B382,ЖС!F4:F10020,S4)+SUMIFS(Лес!L5:L9992,Лес!K5:K9992,B382,Лес!F5:F9992,S4)+SUMIFS('степь '!K5:K9998,'степь '!J5:J9998,B382,'степь '!F5:F9998,S4)+SUMIFS(Пр.откр.тер!N4:N9967,Пр.откр.тер!M4:M9967,B382,Пр.откр.тер!F4:F9967,S4)</f>
        <v>0</v>
      </c>
      <c r="U41" s="27">
        <f>SUMIFS(произв!A4:A9995,произв!N4:N9995,B382,произв!F4:F9995,U4)+SUMIFS(торг!A4:A10000,торг!N4:N10000,B382,торг!F4:F10000,U4)+SUMIFS(склад!A4:A9995,склад!N4:N9995,B382,склад!F4:F9995,U4)+SUMIFS('обр '!A4:A9999,'обр '!N4:N9999,B382,'обр '!F4:F9999,U4)+SUMIFS(детс!A4:A10000,детс!N4:N10000,B382,детс!F4:F10000,U4)+SUMIFS(культ!A4:A10000,культ!N4:N10000,B382,культ!F4:F10000,U4)+SUMIFS(спорт!A4:A10000,спорт!N4:N10000,B382,спорт!F4:F10000,U4)+SUMIFS(лечеб!A4:A10000,лечеб!N4:N10000,B382,лечеб!F4:F10000,U4)+SUMIFS(Баня!A4:A10000,Баня!N4:N10000,B382,Баня!F4:F10000,U4)+SUMIFS(Адм!A4:A10000,Адм!N4:N10000,B382,Адм!F4:F10000,U4)+SUMIFS(С.Х!A4:A9995,С.Х!N4:N9995,B382,С.Х!F4:F9995,U4)+SUMIFS(новостр!A4:A9999,новостр!M4:M9999,B382,новостр!F4:F9999,U4)+SUMIFS(авт!A4:A10004,авт!L4:L10004,B382,авт!F4:F10004,U4)+SUMIFS(ЖС!A4:A10020,ЖС!R4:R10020,B382,ЖС!F4:F10020,U4)+SUMIFS(Лес!A5:A9992,Лес!K5:K9992,B382,Лес!F5:F9992,U4)+SUMIFS('степь '!A5:A9998,'степь '!J5:J9998,B382,'степь '!F5:F9998,U4)+SUMIFS(Пр.откр.тер!A4:A9967,Пр.откр.тер!M4:M9967,B382,Пр.откр.тер!F4:F9967,U4)</f>
        <v>0</v>
      </c>
      <c r="V41" s="27">
        <f>SUMIFS(произв!O4:O9995,произв!N4:N9995,B382,произв!F4:F9995,U4)+SUMIFS(торг!O4:O10000,торг!N4:N10000,B382,торг!F4:F10000,U4)+SUMIFS(склад!O4:O9995,склад!N4:N9995,B382,склад!F4:F9995,U4)+SUMIFS('обр '!O4:O9999,'обр '!N4:N9999,B382,'обр '!F4:F9999,U4)+SUMIFS(детс!O4:O10000,детс!N4:N10000,B382,детс!F4:F10000,U4)+SUMIFS(культ!O4:O10000,культ!N4:N10000,B382,культ!F4:F10000,U4)+SUMIFS(спорт!O4:O10000,спорт!N4:N10000,B382,спорт!F4:F10000,U4)+SUMIFS(лечеб!O4:O10000,лечеб!N4:N10000,B382,лечеб!F4:F10000,U4)+SUMIFS(Баня!O4:O10000,Баня!N4:N10000,B382,Баня!F4:F10000,U4)+SUMIFS(Адм!O4:O10000,Адм!N4:N10000,B382,Адм!F4:F10000,U4)+SUMIFS(С.Х!O4:O9995,С.Х!N4:N9995,B382,С.Х!F4:F9995,U4)+SUMIFS(новостр!N4:N9999,новостр!M4:M9999,B382,новостр!F4:F9999,U4)+SUMIFS(авт!K4:K10004,авт!L4:L10004,B382,авт!F4:F10004,U4)+SUMIFS(ЖС!S4:S10020,ЖС!R4:R10020,B382,ЖС!F4:F10020,U4)+SUMIFS(Лес!L5:L9992,Лес!K5:K9992,B382,Лес!F5:F9992,U4)+SUMIFS('степь '!K5:K9998,'степь '!J5:J9998,B382,'степь '!F5:F9998,U4)+SUMIFS(Пр.откр.тер!N4:N9967,Пр.откр.тер!M4:M9967,B382,Пр.откр.тер!F4:F9967,U4)</f>
        <v>0</v>
      </c>
      <c r="W41" s="27">
        <f>SUMIFS(произв!A4:A9995,произв!N4:N9995,B382,произв!F4:F9995,W4)+SUMIFS(торг!A4:A10000,торг!N4:N10000,B382,торг!F4:F10000,W4)+SUMIFS(склад!A4:A9995,склад!N4:N9995,B382,склад!F4:F9995,W4)+SUMIFS('обр '!A4:A9999,'обр '!N4:N9999,B382,'обр '!F4:F9999,W4)+SUMIFS(детс!A4:A10000,детс!N4:N10000,B382,детс!F4:F10000,W4)+SUMIFS(культ!A4:A10000,культ!N4:N10000,B382,культ!F4:F10000,W4)+SUMIFS(спорт!A4:A10000,спорт!N4:N10000,B382,спорт!F4:F10000,W4)+SUMIFS(лечеб!A4:A10000,лечеб!N4:N10000,B382,лечеб!F4:F10000,W4)+SUMIFS(Баня!A4:A10000,Баня!N4:N10000,B382,Баня!F4:F10000,W4)+SUMIFS(Адм!A4:A10000,Адм!N4:N10000,B382,Адм!F4:F10000,W4)+SUMIFS(С.Х!A4:A9995,С.Х!N4:N9995,B382,С.Х!F4:F9995,W4)+SUMIFS(новостр!A4:A9999,новостр!M4:M9999,B382,новостр!F4:F9999,W4)+SUMIFS(авт!A4:A10004,авт!L4:L10004,B382,авт!F4:F10004,W4)+SUMIFS(ЖС!A4:A10020,ЖС!R4:R10020,B382,ЖС!F4:F10020,W4)+SUMIFS(Лес!A5:A9992,Лес!K5:K9992,B382,Лес!F5:F9992,W4)+SUMIFS('степь '!A5:A9998,'степь '!J5:J9998,B382,'степь '!F5:F9998,W4)+SUMIFS(Пр.откр.тер!A4:A9967,Пр.откр.тер!M4:M9967,B382,Пр.откр.тер!F4:F9967,W4)</f>
        <v>0</v>
      </c>
      <c r="X41" s="27">
        <f>SUMIFS(произв!O4:O9995,произв!N4:N9995,B382,произв!F4:F9995,W4)+SUMIFS(торг!O4:O10000,торг!N4:N10000,B382,торг!F4:F10000,W4)+SUMIFS(склад!O4:O9995,склад!N4:N9995,B382,склад!F4:F9995,W4)+SUMIFS('обр '!O4:O9999,'обр '!N4:N9999,B382,'обр '!F4:F9999,W4)+SUMIFS(детс!O4:O10000,детс!N4:N10000,B382,детс!F4:F10000,W4)+SUMIFS(культ!O4:O10000,культ!N4:N10000,B382,культ!F4:F10000,W4)+SUMIFS(спорт!O4:O10000,спорт!N4:N10000,B382,спорт!F4:F10000,W4)+SUMIFS(лечеб!O4:O10000,лечеб!N4:N10000,B382,лечеб!F4:F10000,W4)+SUMIFS(Баня!O4:O10000,Баня!N4:N10000,B382,Баня!F4:F10000,W4)+SUMIFS(Адм!O4:O10000,Адм!N4:N10000,B382,Адм!F4:F10000,W4)+SUMIFS(С.Х!O4:O9995,С.Х!N4:N9995,B382,С.Х!F4:F9995,W4)+SUMIFS(новостр!N4:N9999,новостр!M4:M9999,B382,новостр!F4:F9999,W4)+SUMIFS(авт!K4:K10004,авт!L4:L10004,B382,авт!F4:F10004,W4)+SUMIFS(ЖС!S4:S10020,ЖС!R4:R10020,B382,ЖС!F4:F10020,W4)+SUMIFS(Лес!L5:L9992,Лес!K5:K9992,B382,Лес!F5:F9992,W4)+SUMIFS('степь '!K5:K9998,'степь '!J5:J9998,B382,'степь '!F5:F9998,W4)+SUMIFS(Пр.откр.тер!N4:N9967,Пр.откр.тер!M4:M9967,B382,Пр.откр.тер!F4:F9967,W4)</f>
        <v>0</v>
      </c>
      <c r="Y41" s="27">
        <f>SUMIFS(произв!A4:A9995,произв!N4:N9995,B382,произв!F4:F9995,Y4)+SUMIFS(торг!A4:A10000,торг!N4:N10000,B382,торг!F4:F10000,Y4)+SUMIFS(склад!A4:A9995,склад!N4:N9995,B382,склад!F4:F9995,Y4)+SUMIFS('обр '!A4:A9999,'обр '!N4:N9999,B382,'обр '!F4:F9999,Y4)+SUMIFS(детс!A4:A10000,детс!N4:N10000,B382,детс!F4:F10000,Y4)+SUMIFS(культ!A4:A10000,культ!N4:N10000,B382,культ!F4:F10000,Y4)+SUMIFS(спорт!A4:A10000,спорт!N4:N10000,B382,спорт!F4:F10000,Y4)+SUMIFS(лечеб!A4:A10000,лечеб!N4:N10000,B382,лечеб!F4:F10000,Y4)+SUMIFS(Баня!A4:A10000,Баня!N4:N10000,B382,Баня!F4:F10000,Y4)+SUMIFS(Адм!A4:A10000,Адм!N4:N10000,B382,Адм!F4:F10000,Y4)+SUMIFS(С.Х!A4:A9995,С.Х!N4:N9995,B382,С.Х!F4:F9995,Y4)+SUMIFS(новостр!A4:A9999,новостр!M4:M9999,B382,новостр!F4:F9999,Y4)+SUMIFS(авт!A4:A10004,авт!L4:L10004,B382,авт!F4:F10004,Y4)+SUMIFS(ЖС!A4:A10020,ЖС!R4:R10020,B382,ЖС!F4:F10020,Y4)+SUMIFS(Лес!A5:A9992,Лес!K5:K9992,B382,Лес!F5:F9992,Y4)+SUMIFS('степь '!A5:A9998,'степь '!J5:J9998,B382,'степь '!F5:F9998,Y4)+SUMIFS(Пр.откр.тер!A4:A9967,Пр.откр.тер!M4:M9967,B382,Пр.откр.тер!F4:F9967,Y4)</f>
        <v>0</v>
      </c>
      <c r="Z41" s="27">
        <f>SUMIFS(произв!O4:O9995,произв!N4:N9995,B382,произв!F4:F9995,Y4)+SUMIFS(торг!O4:O10000,торг!N4:N10000,B382,торг!F4:F10000,Y4)+SUMIFS(склад!O4:O9995,склад!N4:N9995,B382,склад!F4:F9995,Y4)+SUMIFS('обр '!O4:O9999,'обр '!N4:N9999,B382,'обр '!F4:F9999,Y4)+SUMIFS(детс!O4:O10000,детс!N4:N10000,B382,детс!F4:F10000,Y4)+SUMIFS(культ!O4:O10000,культ!N4:N10000,B382,культ!F4:F10000,Y4)+SUMIFS(спорт!O4:O10000,спорт!N4:N10000,B382,спорт!F4:F10000,Y4)+SUMIFS(лечеб!O4:O10000,лечеб!N4:N10000,B382,лечеб!F4:F10000,Y4)+SUMIFS(Баня!O4:O10000,Баня!N4:N10000,B382,Баня!F4:F10000,Y4)+SUMIFS(Адм!O4:O10000,Адм!N4:N10000,B382,Адм!F4:F10000,Y4)+SUMIFS(С.Х!O4:O9995,С.Х!N4:N9995,B382,С.Х!F4:F9995,Y4)+SUMIFS(новостр!N4:N9999,новостр!M4:M9999,B382,новостр!F4:F9999,Y4)+SUMIFS(авт!K4:K10004,авт!L4:L10004,B382,авт!F4:F10004,Y4)+SUMIFS(ЖС!S4:S10020,ЖС!R4:R10020,B382,ЖС!F4:F10020,Y4)+SUMIFS(Лес!L5:L9992,Лес!K5:K9992,B382,Лес!F5:F9992,Y4)+SUMIFS('степь '!K5:K9998,'степь '!J5:J9998,B382,'степь '!F5:F9998,Y4)+SUMIFS(Пр.откр.тер!N4:N9967,Пр.откр.тер!M4:M9967,B382,Пр.откр.тер!F4:F9967,Y4)</f>
        <v>0</v>
      </c>
      <c r="AA41" s="21">
        <f t="shared" si="0"/>
        <v>2</v>
      </c>
      <c r="AB41" s="21">
        <f t="shared" si="0"/>
        <v>5</v>
      </c>
      <c r="AC41" s="27">
        <f>SUMIFS(произв!A4:A9995,произв!N4:N9995,B382,произв!F4:F9995,AC4)+SUMIFS(торг!A4:A10000,торг!N4:N10000,B382,торг!F4:F10000,AC4)+SUMIFS(склад!A4:A9995,склад!N4:N9995,B382,склад!F4:F9995,AC4)+SUMIFS('обр '!A4:A9999,'обр '!N4:N9999,B382,'обр '!F4:F9999,AC4)+SUMIFS(детс!A4:A10000,детс!N4:N10000,B382,детс!F4:F10000,AC4)+SUMIFS(культ!A4:A10000,культ!N4:N10000,B382,культ!F4:F10000,AC4)+SUMIFS(спорт!A4:A10000,спорт!N4:N10000,B382,спорт!F4:F10000,AC4)+SUMIFS(лечеб!A4:A10000,лечеб!N4:N10000,B382,лечеб!F4:F10000,AC4)+SUMIFS(Баня!A4:A10000,Баня!N4:N10000,B382,Баня!F4:F10000,AC4)+SUMIFS(Адм!A4:A10000,Адм!N4:N10000,B382,Адм!F4:F10000,AC4)+SUMIFS(С.Х!A4:A9995,С.Х!N4:N9995,B382,С.Х!F4:F9995,AC4)+SUMIFS(новостр!A4:A9999,новостр!M4:M9999,B382,новостр!F4:F9999,AC4)+SUMIFS(авт!A4:A10004,авт!L4:L10004,B382,авт!F4:F10004,AC4)+SUMIFS(ЖС!A4:A10020,ЖС!R4:R10020,B382,ЖС!F4:F10020,AC4)+SUMIFS(Лес!A5:A9992,Лес!K5:K9992,B382,Лес!F5:F9992,AC4)+SUMIFS('степь '!A5:A9998,'степь '!J5:J9998,B382,'степь '!F5:F9998,AC4)+SUMIFS(Пр.откр.тер!A4:A9967,Пр.откр.тер!M4:M9967,B382,Пр.откр.тер!F4:F9967,AC4)</f>
        <v>0</v>
      </c>
      <c r="AD41" s="27">
        <f>SUMIFS(произв!O4:O9995,произв!N4:N9995,B382,произв!F4:F9995,AC4)+SUMIFS(торг!O4:O10000,торг!N4:N10000,B382,торг!F4:F10000,AC4)+SUMIFS(склад!O4:O9995,склад!N4:N9995,B382,склад!F4:F9995,AC4)+SUMIFS('обр '!O4:O9999,'обр '!N4:N9999,B382,'обр '!F4:F9999,AC4)+SUMIFS(детс!O4:O10000,детс!N4:N10000,B382,детс!F4:F10000,AC4)+SUMIFS(культ!O4:O10000,культ!N4:N10000,B382,культ!F4:F10000,AC4)+SUMIFS(спорт!O4:O10000,спорт!N4:N10000,B382,спорт!F4:F10000,AC4)+SUMIFS(лечеб!O4:O10000,лечеб!N4:N10000,B382,лечеб!F4:F10000,AC4)+SUMIFS(Баня!O4:O10000,Баня!N4:N10000,B382,Баня!F4:F10000,AC4)+SUMIFS(Адм!O4:O10000,Адм!N4:N10000,B382,Адм!F4:F10000,AC4)+SUMIFS(С.Х!O4:O9995,С.Х!N4:N9995,B382,С.Х!F4:F9995,AC4)+SUMIFS(новостр!N4:N9999,новостр!M4:M9999,B382,новостр!F4:F9999,AC4)+SUMIFS(авт!K4:K10004,авт!L4:L10004,B382,авт!F4:F10004,AC4)+SUMIFS(ЖС!S4:S10020,ЖС!R4:R10020,B382,ЖС!F4:F10020,AC4)+SUMIFS(Лес!L5:L9992,Лес!K5:K9992,B382,Лес!F5:F9992,AC4)+SUMIFS('степь '!K5:K9998,'степь '!J5:J9998,B382,'степь '!F5:F9998,AC4)+SUMIFS(Пр.откр.тер!N4:N9967,Пр.откр.тер!M4:M9967,B382,Пр.откр.тер!F4:F9967,AC4)</f>
        <v>0</v>
      </c>
      <c r="AE41" s="27">
        <f>SUMIFS(произв!A4:A9995,произв!N4:N9995,B382,произв!F4:F9995,AE4)+SUMIFS(торг!A4:A10000,торг!N4:N10000,B382,торг!F4:F10000,AE4)+SUMIFS(склад!A4:A9995,склад!N4:N9995,B382,склад!F4:F9995,AE4)+SUMIFS('обр '!A4:A9999,'обр '!N4:N9999,B382,'обр '!F4:F9999,AE4)+SUMIFS(детс!A4:A10000,детс!N4:N10000,B382,детс!F4:F10000,AE4)+SUMIFS(культ!A4:A10000,культ!N4:N10000,B382,культ!F4:F10000,AE4)+SUMIFS(спорт!A4:A10000,спорт!N4:N10000,B382,спорт!F4:F10000,AE4)+SUMIFS(лечеб!A4:A10000,лечеб!N4:N10000,B382,лечеб!F4:F10000,AE4)+SUMIFS(Баня!A4:A10000,Баня!N4:N10000,B382,Баня!F4:F10000,AE4)+SUMIFS(Адм!A4:A10000,Адм!N4:N10000,B382,Адм!F4:F10000,AE4)+SUMIFS(С.Х!A4:A9995,С.Х!N4:N9995,B382,С.Х!F4:F9995,AE4)+SUMIFS(новостр!A4:A9999,новостр!M4:M9999,B382,новостр!F4:F9999,AE4)+SUMIFS(авт!A4:A10004,авт!L4:L10004,B382,авт!F4:F10004,AE4)+SUMIFS(ЖС!A4:A10020,ЖС!R4:R10020,B382,ЖС!F4:F10020,AE4)+SUMIFS(Лес!A5:A9992,Лес!K5:K9992,B382,Лес!F5:F9992,AE4)+SUMIFS('степь '!A5:A9998,'степь '!J5:J9998,B382,'степь '!F5:F9998,AE4)+SUMIFS(Пр.откр.тер!A4:A9967,Пр.откр.тер!M4:M9967,B382,Пр.откр.тер!F4:F9967,AE4)</f>
        <v>1</v>
      </c>
      <c r="AF41" s="27">
        <f>SUMIFS(произв!O4:O9995,произв!N4:N9995,B382,произв!F4:F9995,AE4)+SUMIFS(торг!O4:O10000,торг!N4:N10000,B382,торг!F4:F10000,AE4)+SUMIFS(склад!O4:O9995,склад!N4:N9995,B382,склад!F4:F9995,AE4)+SUMIFS('обр '!O4:O9999,'обр '!N4:N9999,B382,'обр '!F4:F9999,AE4)+SUMIFS(детс!O4:O10000,детс!N4:N10000,B382,детс!F4:F10000,AE4)+SUMIFS(культ!O4:O10000,культ!N4:N10000,B382,культ!F4:F10000,AE4)+SUMIFS(спорт!O4:O10000,спорт!N4:N10000,B382,спорт!F4:F10000,AE4)+SUMIFS(лечеб!O4:O10000,лечеб!N4:N10000,B382,лечеб!F4:F10000,AE4)+SUMIFS(Баня!O4:O10000,Баня!N4:N10000,B382,Баня!F4:F10000,AE4)+SUMIFS(Адм!O4:O10000,Адм!N4:N10000,B382,Адм!F4:F10000,AE4)+SUMIFS(С.Х!O4:O9995,С.Х!N4:N9995,B382,С.Х!F4:F9995,AE4)+SUMIFS(новостр!N4:N9999,новостр!M4:M9999,B382,новостр!F4:F9999,AE4)+SUMIFS(авт!K4:K10004,авт!L4:L10004,B382,авт!F4:F10004,AE4)+SUMIFS(ЖС!S4:S10020,ЖС!R4:R10020,B382,ЖС!F4:F10020,AE4)+SUMIFS(Лес!L5:L9992,Лес!K5:K9992,B382,Лес!F5:F9992,AE4)+SUMIFS('степь '!K5:K9998,'степь '!J5:J9998,B382,'степь '!F5:F9998,AE4)+SUMIFS(Пр.откр.тер!N4:N9967,Пр.откр.тер!M4:M9967,B382,Пр.откр.тер!F4:F9967,AE4)</f>
        <v>0</v>
      </c>
      <c r="AG41" s="27">
        <f>SUMIFS(произв!A4:A9995,произв!N4:N9995,B382,произв!F4:F9995,AG4)+SUMIFS(торг!A4:A10000,торг!N4:N10000,B382,торг!F4:F10000,AG4)+SUMIFS(склад!A4:A9995,склад!N4:N9995,B382,склад!F4:F9995,AG4)+SUMIFS('обр '!A4:A9999,'обр '!N4:N9999,B382,'обр '!F4:F9999,AG4)+SUMIFS(детс!A4:A10000,детс!N4:N10000,B382,детс!F4:F10000,AG4)+SUMIFS(культ!A4:A10000,культ!N4:N10000,B382,культ!F4:F10000,AG4)+SUMIFS(спорт!A4:A10000,спорт!N4:N10000,B382,спорт!F4:F10000,AG4)+SUMIFS(лечеб!A4:A10000,лечеб!N4:N10000,B382,лечеб!F4:F10000,AG4)+SUMIFS(Баня!A4:A10000,Баня!N4:N10000,B382,Баня!F4:F10000,AG4)+SUMIFS(Адм!A4:A10000,Адм!N4:N10000,B382,Адм!F4:F10000,AG4)+SUMIFS(С.Х!A4:A9995,С.Х!N4:N9995,B382,С.Х!F4:F9995,AG4)+SUMIFS(новостр!A4:A9999,новостр!M4:M9999,B382,новостр!F4:F9999,AG4)+SUMIFS(авт!A4:A10004,авт!L4:L10004,B382,авт!F4:F10004,AG4)+SUMIFS(ЖС!A4:A10020,ЖС!R4:R10020,B382,ЖС!F4:F10020,AG4)+SUMIFS(Лес!A5:A9992,Лес!K5:K9992,B382,Лес!F5:F9992,AG4)+SUMIFS('степь '!A5:A9998,'степь '!J5:J9998,B382,'степь '!F5:F9998,AG4)+SUMIFS(Пр.откр.тер!A4:A9967,Пр.откр.тер!M4:M9967,B382,Пр.откр.тер!F4:F9967,AG4)</f>
        <v>0</v>
      </c>
      <c r="AH41" s="27">
        <f>SUMIFS(произв!O4:O9995,произв!N4:N9995,B382,произв!F4:F9995,AG4)+SUMIFS(торг!O4:O10000,торг!N4:N10000,B382,торг!F4:F10000,AG4)+SUMIFS(склад!O4:O9995,склад!N4:N9995,B382,склад!F4:F9995,AG4)+SUMIFS('обр '!O4:O9999,'обр '!N4:N9999,B382,'обр '!F4:F9999,AG4)+SUMIFS(детс!O4:O10000,детс!N4:N10000,B382,детс!F4:F10000,AG4)+SUMIFS(культ!O4:O10000,культ!N4:N10000,B382,культ!F4:F10000,AG4)+SUMIFS(спорт!O4:O10000,спорт!N4:N10000,B382,спорт!F4:F10000,AG4)+SUMIFS(лечеб!O4:O10000,лечеб!N4:N10000,B382,лечеб!F4:F10000,AG4)+SUMIFS(Баня!O4:O10000,Баня!N4:N10000,B382,Баня!F4:F10000,AG4)+SUMIFS(Адм!O4:O10000,Адм!N4:N10000,B382,Адм!F4:F10000,AG4)+SUMIFS(С.Х!O4:O9995,С.Х!N4:N9995,B382,С.Х!F4:F9995,AG4)+SUMIFS(новостр!N4:N9999,новостр!M4:M9999,B382,новостр!F4:F9999,AG4)+SUMIFS(авт!K4:K10004,авт!L4:L10004,B382,авт!F4:F10004,AG4)+SUMIFS(ЖС!S4:S10020,ЖС!R4:R10020,B382,ЖС!F4:F10020,AG4)+SUMIFS(Лес!L5:L9992,Лес!K5:K9992,B382,Лес!F5:F9992,AG4)+SUMIFS('степь '!K5:K9998,'степь '!J5:J9998,B382,'степь '!F5:F9998,AG4)+SUMIFS(Пр.откр.тер!N4:N9967,Пр.откр.тер!M4:M9967,B382,Пр.откр.тер!F4:F9967,AG4)</f>
        <v>0</v>
      </c>
      <c r="AI41" s="27">
        <f>SUMIFS(произв!A4:A9995,произв!N4:N9995,B382,произв!F4:F9995,AI4)+SUMIFS(торг!A4:A10000,торг!N4:N10000,B382,торг!F4:F10000,AI4)+SUMIFS(склад!A4:A9995,склад!N4:N9995,B382,склад!F4:F9995,AI4)+SUMIFS('обр '!A4:A9999,'обр '!N4:N9999,B382,'обр '!F4:F9999,AI4)+SUMIFS(детс!A4:A10000,детс!N4:N10000,B382,детс!F4:F10000,AI4)+SUMIFS(культ!A4:A10000,культ!N4:N10000,B382,культ!F4:F10000,AI4)+SUMIFS(спорт!A4:A10000,спорт!N4:N10000,B382,спорт!F4:F10000,AI4)+SUMIFS(лечеб!A4:A10000,лечеб!N4:N10000,B382,лечеб!F4:F10000,AI4)+SUMIFS(Баня!A4:A10000,Баня!N4:N10000,B382,Баня!F4:F10000,AI4)+SUMIFS(Адм!A4:A10000,Адм!N4:N10000,B382,Адм!F4:F10000,AI4)+SUMIFS(С.Х!A4:A9995,С.Х!N4:N9995,B382,С.Х!F4:F9995,AI4)+SUMIFS(новостр!A4:A9999,новостр!M4:M9999,B382,новостр!F4:F9999,AI4)+SUMIFS(авт!A4:A10004,авт!L4:L10004,B382,авт!F4:F10004,AI4)+SUMIFS(ЖС!A4:A10020,ЖС!R4:R10020,B382,ЖС!F4:F10020,AI4)+SUMIFS(Лес!A5:A9992,Лес!K5:K9992,B382,Лес!F5:F9992,AI4)+SUMIFS('степь '!A5:A9998,'степь '!J5:J9998,B382,'степь '!F5:F9998,AI4)+SUMIFS(Пр.откр.тер!A4:A9967,Пр.откр.тер!M4:M9967,B382,Пр.откр.тер!F4:F9967,AI4)</f>
        <v>0</v>
      </c>
      <c r="AJ41" s="27">
        <f>SUMIFS(произв!O4:O9995,произв!N4:N9995,B382,произв!F4:F9995,AI4)+SUMIFS(торг!O4:O10000,торг!N4:N10000,B382,торг!F4:F10000,AI4)+SUMIFS(склад!O4:O9995,склад!N4:N9995,B382,склад!F4:F9995,AI4)+SUMIFS('обр '!O4:O9999,'обр '!N4:N9999,B382,'обр '!F4:F9999,AI4)+SUMIFS(детс!O4:O10000,детс!N4:N10000,B382,детс!F4:F10000,AI4)+SUMIFS(культ!O4:O10000,культ!N4:N10000,B382,культ!F4:F10000,AI4)+SUMIFS(спорт!O4:O10000,спорт!N4:N10000,B382,спорт!F4:F10000,AI4)+SUMIFS(лечеб!O4:O10000,лечеб!N4:N10000,B382,лечеб!F4:F10000,AI4)+SUMIFS(Баня!O4:O10000,Баня!N4:N10000,B382,Баня!F4:F10000,AI4)+SUMIFS(Адм!O4:O10000,Адм!N4:N10000,B382,Адм!F4:F10000,AI4)+SUMIFS(С.Х!O4:O9995,С.Х!N4:N9995,B382,С.Х!F4:F9995,AI4)+SUMIFS(новостр!N4:N9999,новостр!M4:M9999,B382,новостр!F4:F9999,AI4)+SUMIFS(авт!K4:K10004,авт!L4:L10004,B382,авт!F4:F10004,AI4)+SUMIFS(ЖС!S4:S10020,ЖС!R4:R10020,B382,ЖС!F4:F10020,AI4)+SUMIFS(Лес!L5:L9992,Лес!K5:K9992,B382,Лес!F5:F9992,AI4)+SUMIFS('степь '!K5:K9998,'степь '!J5:J9998,B382,'степь '!F5:F9998,AI4)+SUMIFS(Пр.откр.тер!N4:N9967,Пр.откр.тер!M4:M9967,B382,Пр.откр.тер!F4:F9967,AI4)</f>
        <v>0</v>
      </c>
      <c r="AK41" s="27">
        <f>SUMIFS(произв!A4:A9995,произв!N4:N9995,B382,произв!F4:F9995,AK4)+SUMIFS(торг!A4:A10000,торг!N4:N10000,B382,торг!F4:F10000,AK4)+SUMIFS(склад!A4:A9995,склад!N4:N9995,B382,склад!F4:F9995,AK4)+SUMIFS('обр '!A4:A9999,'обр '!N4:N9999,B382,'обр '!F4:F9999,AK4)+SUMIFS(детс!A4:A10000,детс!N4:N10000,B382,детс!F4:F10000,AK4)+SUMIFS(культ!A4:A10000,культ!N4:N10000,B382,культ!F4:F10000,AK4)+SUMIFS(спорт!A4:A10000,спорт!N4:N10000,B382,спорт!F4:F10000,AK4)+SUMIFS(лечеб!A4:A10000,лечеб!N4:N10000,B382,лечеб!F4:F10000,AK4)+SUMIFS(Баня!A4:A10000,Баня!N4:N10000,B382,Баня!F4:F10000,AK4)+SUMIFS(Адм!A4:A10000,Адм!N4:N10000,B382,Адм!F4:F10000,AK4)+SUMIFS(С.Х!A4:A9995,С.Х!N4:N9995,B382,С.Х!F4:F9995,AK4)+SUMIFS(новостр!A4:A9999,новостр!M4:M9999,B382,новостр!F4:F9999,AK4)+SUMIFS(авт!A4:A10004,авт!L4:L10004,B382,авт!F4:F10004,AK4)+SUMIFS(ЖС!A4:A10020,ЖС!R4:R10020,B382,ЖС!F4:F10020,AK4)+SUMIFS(Лес!A5:A9992,Лес!K5:K9992,B382,Лес!F5:F9992,AK4)+SUMIFS('степь '!A5:A9998,'степь '!J5:J9998,B382,'степь '!F5:F9998,AK4)+SUMIFS(Пр.откр.тер!A4:A9967,Пр.откр.тер!M4:M9967,B382,Пр.откр.тер!F4:F9967,AK4)</f>
        <v>0</v>
      </c>
      <c r="AL41" s="27">
        <f>SUMIFS(произв!O4:O9995,произв!N4:N9995,B382,произв!F4:F9995,AK4)+SUMIFS(торг!O4:O10000,торг!N4:N10000,B382,торг!F4:F10000,AK4)+SUMIFS(склад!O4:O9995,склад!N4:N9995,B382,склад!F4:F9995,AK4)+SUMIFS('обр '!O4:O9999,'обр '!N4:N9999,B382,'обр '!F4:F9999,AK4)+SUMIFS(детс!O4:O10000,детс!N4:N10000,B382,детс!F4:F10000,AK4)+SUMIFS(культ!O4:O10000,культ!N4:N10000,B382,культ!F4:F10000,AK4)+SUMIFS(спорт!O4:O10000,спорт!N4:N10000,B382,спорт!F4:F10000,AK4)+SUMIFS(лечеб!O4:O10000,лечеб!N4:N10000,B382,лечеб!F4:F10000,AK4)+SUMIFS(Баня!O4:O10000,Баня!N4:N10000,B382,Баня!F4:F10000,AK4)+SUMIFS(Адм!O4:O10000,Адм!N4:N10000,B382,Адм!F4:F10000,AK4)+SUMIFS(С.Х!O4:O9995,С.Х!N4:N9995,B382,С.Х!F4:F9995,AK4)+SUMIFS(новостр!N4:N9999,новостр!M4:M9999,B382,новостр!F4:F9999,AK4)+SUMIFS(авт!K4:K10004,авт!L4:L10004,B382,авт!F4:F10004,AK4)+SUMIFS(ЖС!S4:S10020,ЖС!R4:R10020,B382,ЖС!F4:F10020,AK4)+SUMIFS(Лес!L5:L9992,Лес!K5:K9992,B382,Лес!F5:F9992,AK4)+SUMIFS('степь '!K5:K9998,'степь '!J5:J9998,B382,'степь '!F5:F9998,AK4)+SUMIFS(Пр.откр.тер!N4:N9967,Пр.откр.тер!M4:M9967,B382,Пр.откр.тер!F4:F9967,AK4)</f>
        <v>0</v>
      </c>
      <c r="AM41" s="27">
        <f>SUMIFS(произв!A4:A9995,произв!N4:N9995,B382,произв!F4:F9995,AM4)+SUMIFS(торг!A4:A10000,торг!N4:N10000,B382,торг!F4:F10000,AM4)+SUMIFS(склад!A4:A9995,склад!N4:N9995,B382,склад!F4:F9995,AM4)+SUMIFS('обр '!A4:A9999,'обр '!N4:N9999,B382,'обр '!F4:F9999,AM4)+SUMIFS(детс!A4:A10000,детс!N4:N10000,B382,детс!F4:F10000,AM4)+SUMIFS(культ!A4:A10000,культ!N4:N10000,B382,культ!F4:F10000,AM4)+SUMIFS(спорт!A4:A10000,спорт!N4:N10000,B382,спорт!F4:F10000,AM4)+SUMIFS(лечеб!A4:A10000,лечеб!N4:N10000,B382,лечеб!F4:F10000,AM4)+SUMIFS(Баня!A4:A10000,Баня!N4:N10000,B382,Баня!F4:F10000,AM4)+SUMIFS(Адм!A4:A10000,Адм!N4:N10000,B382,Адм!F4:F10000,AM4)+SUMIFS(С.Х!A4:A9995,С.Х!N4:N9995,B382,С.Х!F4:F9995,AM4)+SUMIFS(новостр!A4:A9999,новостр!M4:M9999,B382,новостр!F4:F9999,AM4)+SUMIFS(авт!A4:A10004,авт!L4:L10004,B382,авт!F4:F10004,AM4)+SUMIFS(ЖС!A4:A10020,ЖС!R4:R10020,B382,ЖС!F4:F10020,AM4)+SUMIFS(Лес!A5:A9992,Лес!K5:K9992,B382,Лес!F5:F9992,AM4)+SUMIFS('степь '!A5:A9998,'степь '!J5:J9998,B382,'степь '!F5:F9998,AM4)+SUMIFS(Пр.откр.тер!A4:A9967,Пр.откр.тер!M4:M9967,B382,Пр.откр.тер!F4:F9967,AM4)</f>
        <v>0</v>
      </c>
      <c r="AN41" s="27">
        <f>SUMIFS(произв!O4:O9995,произв!N4:N9995,B382,произв!F4:F9995,AM4)+SUMIFS(торг!O4:O10000,торг!N4:N10000,B382,торг!F4:F10000,AM4)+SUMIFS(склад!O4:O9995,склад!N4:N9995,B382,склад!F4:F9995,AM4)+SUMIFS('обр '!O4:O9999,'обр '!N4:N9999,B382,'обр '!F4:F9999,AM4)+SUMIFS(детс!O4:O10000,детс!N4:N10000,B382,детс!F4:F10000,AM4)+SUMIFS(культ!O4:O10000,культ!N4:N10000,B382,культ!F4:F10000,AM4)+SUMIFS(спорт!O4:O10000,спорт!N4:N10000,B382,спорт!F4:F10000,AM4)+SUMIFS(лечеб!O4:O10000,лечеб!N4:N10000,B382,лечеб!F4:F10000,AM4)+SUMIFS(Баня!O4:O10000,Баня!N4:N10000,B382,Баня!F4:F10000,AM4)+SUMIFS(Адм!O4:O10000,Адм!N4:N10000,B382,Адм!F4:F10000,AM4)+SUMIFS(С.Х!O4:O9995,С.Х!N4:N9995,B382,С.Х!F4:F9995,AM4)+SUMIFS(новостр!N4:N9999,новостр!M4:M9999,B382,новостр!F4:F9999,AM4)+SUMIFS(авт!K4:K10004,авт!L4:L10004,B382,авт!F4:F10004,AM4)+SUMIFS(ЖС!S4:S10020,ЖС!R4:R10020,B382,ЖС!F4:F10020,AM4)+SUMIFS(Лес!L5:L9992,Лес!K5:K9992,B382,Лес!F5:F9992,AM4)+SUMIFS('степь '!K5:K9998,'степь '!J5:J9998,B382,'степь '!F5:F9998,AM4)+SUMIFS(Пр.откр.тер!N4:N9967,Пр.откр.тер!M4:M9967,B382,Пр.откр.тер!F4:F9967,AM4)</f>
        <v>0</v>
      </c>
      <c r="AO41" s="27">
        <f>SUMIFS(произв!A4:A9995,произв!N4:N9995,B382,произв!F4:F9995,AO4)+SUMIFS(торг!A4:A10000,торг!N4:N10000,B382,торг!F4:F10000,AO4)+SUMIFS(склад!A4:A9995,склад!N4:N9995,B382,склад!F4:F9995,AO4)+SUMIFS('обр '!A4:A9999,'обр '!N4:N9999,B382,'обр '!F4:F9999,AO4)+SUMIFS(детс!A4:A10000,детс!N4:N10000,B382,детс!F4:F10000,AO4)+SUMIFS(культ!A4:A10000,культ!N4:N10000,B382,культ!F4:F10000,AO4)+SUMIFS(спорт!A4:A10000,спорт!N4:N10000,B382,спорт!F4:F10000,AO4)+SUMIFS(лечеб!A4:A10000,лечеб!N4:N10000,B382,лечеб!F4:F10000,AO4)+SUMIFS(Баня!A4:A10000,Баня!N4:N10000,B382,Баня!F4:F10000,AO4)+SUMIFS(Адм!A4:A10000,Адм!N4:N10000,B382,Адм!F4:F10000,AO4)+SUMIFS(С.Х!A4:A9995,С.Х!N4:N9995,B382,С.Х!F4:F9995,AO4)+SUMIFS(новостр!A4:A9999,новостр!M4:M9999,B382,новостр!F4:F9999,AO4)+SUMIFS(авт!A4:A10004,авт!L4:L10004,B382,авт!F4:F10004,AO4)+SUMIFS(ЖС!A4:A10020,ЖС!R4:R10020,B382,ЖС!F4:F10020,AO4)+SUMIFS(Лес!A5:A9992,Лес!K5:K9992,B382,Лес!F5:F9992,AO4)+SUMIFS('степь '!A5:A9998,'степь '!J5:J9998,B382,'степь '!F5:F9998,AO4)+SUMIFS(Пр.откр.тер!A4:A9967,Пр.откр.тер!M4:M9967,B382,Пр.откр.тер!F4:F9967,AO4)</f>
        <v>0</v>
      </c>
      <c r="AP41" s="27">
        <f>SUMIFS(произв!O4:O9995,произв!N4:N9995,B382,произв!F4:F9995,AO4)+SUMIFS(торг!O4:O10000,торг!N4:N10000,B382,торг!F4:F10000,AO4)+SUMIFS(склад!O4:O9995,склад!N4:N9995,B382,склад!F4:F9995,AO4)+SUMIFS('обр '!O4:O9999,'обр '!N4:N9999,B382,'обр '!F4:F9999,AO4)+SUMIFS(детс!O4:O10000,детс!N4:N10000,B382,детс!F4:F10000,AO4)+SUMIFS(культ!O4:O10000,культ!N4:N10000,B382,культ!F4:F10000,AO4)+SUMIFS(спорт!O4:O10000,спорт!N4:N10000,B382,спорт!F4:F10000,AO4)+SUMIFS(лечеб!O4:O10000,лечеб!N4:N10000,B382,лечеб!F4:F10000,AO4)+SUMIFS(Баня!O4:O10000,Баня!N4:N10000,B382,Баня!F4:F10000,AO4)+SUMIFS(Адм!O4:O10000,Адм!N4:N10000,B382,Адм!F4:F10000,AO4)+SUMIFS(С.Х!O4:O9995,С.Х!N4:N9995,B382,С.Х!F4:F9995,AO4)+SUMIFS(новостр!N4:N9999,новостр!M4:M9999,B382,новостр!F4:F9999,AO4)+SUMIFS(авт!K4:K10004,авт!L4:L10004,B382,авт!F4:F10004,AO4)+SUMIFS(ЖС!S4:S10020,ЖС!R4:R10020,B382,ЖС!F4:F10020,AO4)+SUMIFS(Лес!L5:L9992,Лес!K5:K9992,B382,Лес!F5:F9992,AO4)+SUMIFS('степь '!K5:K9998,'степь '!J5:J9998,B382,'степь '!F5:F9998,AO4)+SUMIFS(Пр.откр.тер!N4:N9967,Пр.откр.тер!M4:M9967,B382,Пр.откр.тер!F4:F9967,AO4)</f>
        <v>0</v>
      </c>
      <c r="AQ41" s="27">
        <f>SUMIFS(произв!A4:A9995,произв!N4:N9995,B382,произв!F4:F9995,AQ4)+SUMIFS(торг!A4:A10000,торг!N4:N10000,B382,торг!F4:F10000,AQ4)+SUMIFS(склад!A4:A9995,склад!N4:N9995,B382,склад!F4:F9995,AQ4)+SUMIFS('обр '!A4:A9999,'обр '!N4:N9999,B382,'обр '!F4:F9999,AQ4)+SUMIFS(детс!A4:A10000,детс!N4:N10000,B382,детс!F4:F10000,AQ4)+SUMIFS(культ!A4:A10000,культ!N4:N10000,B382,культ!F4:F10000,AQ4)+SUMIFS(спорт!A4:A10000,спорт!N4:N10000,B382,спорт!F4:F10000,AQ4)+SUMIFS(лечеб!A4:A10000,лечеб!N4:N10000,B382,лечеб!F4:F10000,AQ4)+SUMIFS(Баня!A4:A10000,Баня!N4:N10000,B382,Баня!F4:F10000,AQ4)+SUMIFS(Адм!A4:A10000,Адм!N4:N10000,B382,Адм!F4:F10000,AQ4)+SUMIFS(С.Х!A4:A9995,С.Х!N4:N9995,B382,С.Х!F4:F9995,AQ4)+SUMIFS(новостр!A4:A9999,новостр!M4:M9999,B382,новостр!F4:F9999,AQ4)+SUMIFS(авт!A4:A10004,авт!L4:L10004,B382,авт!F4:F10004,AQ4)+SUMIFS(ЖС!A4:A10020,ЖС!R4:R10020,B382,ЖС!F4:F10020,AQ4)+SUMIFS(Лес!A5:A9992,Лес!K5:K9992,B382,Лес!F5:F9992,AQ4)+SUMIFS('степь '!A5:A9998,'степь '!J5:J9998,B382,'степь '!F5:F9998,AQ4)+SUMIFS(Пр.откр.тер!A4:A9967,Пр.откр.тер!M4:M9967,B382,Пр.откр.тер!F4:F9967,AQ4)</f>
        <v>1</v>
      </c>
      <c r="AR41" s="27">
        <f>SUMIFS(произв!O4:O9995,произв!N4:N9995,B382,произв!F4:F9995,AQ4)+SUMIFS(торг!O4:O10000,торг!N4:N10000,B382,торг!F4:F10000,AQ4)+SUMIFS(склад!O4:O9995,склад!N4:N9995,B382,склад!F4:F9995,AQ4)+SUMIFS('обр '!O4:O9999,'обр '!N4:N9999,B382,'обр '!F4:F9999,AQ4)+SUMIFS(детс!O4:O10000,детс!N4:N10000,B382,детс!F4:F10000,AQ4)+SUMIFS(культ!O4:O10000,культ!N4:N10000,B382,культ!F4:F10000,AQ4)+SUMIFS(спорт!O4:O10000,спорт!N4:N10000,B382,спорт!F4:F10000,AQ4)+SUMIFS(лечеб!O4:O10000,лечеб!N4:N10000,B382,лечеб!F4:F10000,AQ4)+SUMIFS(Баня!O4:O10000,Баня!N4:N10000,B382,Баня!F4:F10000,AQ4)+SUMIFS(Адм!O4:O10000,Адм!N4:N10000,B382,Адм!F4:F10000,AQ4)+SUMIFS(С.Х!O4:O9995,С.Х!N4:N9995,B382,С.Х!F4:F9995,AQ4)+SUMIFS(новостр!N4:N9999,новостр!M4:M9999,B382,новостр!F4:F9999,AQ4)+SUMIFS(авт!K4:K10004,авт!L4:L10004,B382,авт!F4:F10004,AQ4)+SUMIFS(ЖС!S4:S10020,ЖС!R4:R10020,B382,ЖС!F4:F10020,AQ4)+SUMIFS(Лес!L5:L9992,Лес!K5:K9992,B382,Лес!F5:F9992,AQ4)+SUMIFS('степь '!K5:K9998,'степь '!J5:J9998,B382,'степь '!F5:F9998,AQ4)+SUMIFS(Пр.откр.тер!N4:N9967,Пр.откр.тер!M4:M9967,B382,Пр.откр.тер!F4:F9967,AQ4)</f>
        <v>5</v>
      </c>
      <c r="AS41" s="27">
        <f>SUMIFS(произв!A4:A9995,произв!N4:N9995,B382,произв!F4:F9995,AS4)+SUMIFS(торг!A4:A10000,торг!N4:N10000,B382,торг!F4:F10000,AS4)+SUMIFS(склад!A4:A9995,склад!N4:N9995,B382,склад!F4:F9995,AS4)+SUMIFS('обр '!A4:A9999,'обр '!N4:N9999,B382,'обр '!F4:F9999,AS4)+SUMIFS(детс!A4:A10000,детс!N4:N10000,B382,детс!F4:F10000,AS4)+SUMIFS(культ!A4:A10000,культ!N4:N10000,B382,культ!F4:F10000,AS4)+SUMIFS(спорт!A4:A10000,спорт!N4:N10000,B382,спорт!F4:F10000,AS4)+SUMIFS(лечеб!A4:A10000,лечеб!N4:N10000,B382,лечеб!F4:F10000,AS4)+SUMIFS(Баня!A4:A10000,Баня!N4:N10000,B382,Баня!F4:F10000,AS4)+SUMIFS(Адм!A4:A10000,Адм!N4:N10000,B382,Адм!F4:F10000,AS4)+SUMIFS(С.Х!A4:A9995,С.Х!N4:N9995,B382,С.Х!F4:F9995,AS4)+SUMIFS(новостр!A4:A9999,новостр!M4:M9999,B382,новостр!F4:F9999,AS4)+SUMIFS(авт!A4:A10004,авт!L4:L10004,B382,авт!F4:F10004,AS4)+SUMIFS(ЖС!A4:A10020,ЖС!R4:R10020,B382,ЖС!F4:F10020,AS4)+SUMIFS(Лес!A5:A9992,Лес!K5:K9992,B382,Лес!F5:F9992,AS4)+SUMIFS('степь '!A5:A9998,'степь '!J5:J9998,B382,'степь '!F5:F9998,AS4)+SUMIFS(Пр.откр.тер!A4:A9967,Пр.откр.тер!M4:M9967,B382,Пр.откр.тер!F4:F9967,AS4)</f>
        <v>0</v>
      </c>
      <c r="AT41" s="27">
        <f>SUMIFS(произв!O4:O9995,произв!N4:N9995,B382,произв!F4:F9995,AS4)+SUMIFS(торг!O4:O10000,торг!N4:N10000,B382,торг!F4:F10000,AS4)+SUMIFS(склад!O4:O9995,склад!N4:N9995,B382,склад!F4:F9995,AS4)+SUMIFS('обр '!O4:O9999,'обр '!N4:N9999,B382,'обр '!F4:F9999,AS4)+SUMIFS(детс!O4:O10000,детс!N4:N10000,B382,детс!F4:F10000,AS4)+SUMIFS(культ!O4:O10000,культ!N4:N10000,B382,культ!F4:F10000,AS4)+SUMIFS(спорт!O4:O10000,спорт!N4:N10000,B382,спорт!F4:F10000,AS4)+SUMIFS(лечеб!O4:O10000,лечеб!N4:N10000,B382,лечеб!F4:F10000,AS4)+SUMIFS(Баня!O4:O10000,Баня!N4:N10000,B382,Баня!F4:F10000,AS4)+SUMIFS(Адм!O4:O10000,Адм!N4:N10000,B382,Адм!F4:F10000,AS4)+SUMIFS(С.Х!O4:O9995,С.Х!N4:N9995,B382,С.Х!F4:F9995,AS4)+SUMIFS(новостр!N4:N9999,новостр!M4:M9999,B382,новостр!F4:F9999,AS4)+SUMIFS(авт!K4:K10004,авт!L4:L10004,B382,авт!F4:F10004,AS4)+SUMIFS(ЖС!S4:S10020,ЖС!R4:R10020,B382,ЖС!F4:F10020,AS4)+SUMIFS(Лес!L5:L9992,Лес!K5:K9992,B382,Лес!F5:F9992,AS4)+SUMIFS('степь '!K5:K9998,'степь '!J5:J9998,B382,'степь '!F5:F9998,AS4)+SUMIFS(Пр.откр.тер!N4:N9967,Пр.откр.тер!M4:M9967,B382,Пр.откр.тер!F4:F9967,AS4)</f>
        <v>0</v>
      </c>
      <c r="AU41" s="27">
        <f>SUMIFS(произв!A4:A9995,произв!N4:N9995,B382,произв!F4:F9995,AU4)+SUMIFS(торг!A4:A10000,торг!N4:N10000,B382,торг!F4:F10000,AU4)+SUMIFS(склад!A4:A9995,склад!N4:N9995,B382,склад!F4:F9995,AU4)+SUMIFS('обр '!A4:A9999,'обр '!N4:N9999,B382,'обр '!F4:F9999,AU4)+SUMIFS(детс!A4:A10000,детс!N4:N10000,B382,детс!F4:F10000,AU4)+SUMIFS(культ!A4:A10000,культ!N4:N10000,B382,культ!F4:F10000,AU4)+SUMIFS(спорт!A4:A10000,спорт!N4:N10000,B382,спорт!F4:F10000,AU4)+SUMIFS(лечеб!A4:A10000,лечеб!N4:N10000,B382,лечеб!F4:F10000,AU4)+SUMIFS(Баня!A4:A10000,Баня!N4:N10000,B382,Баня!F4:F10000,AU4)+SUMIFS(Адм!A4:A10000,Адм!N4:N10000,B382,Адм!F4:F10000,AU4)+SUMIFS(С.Х!A4:A9995,С.Х!N4:N9995,B382,С.Х!F4:F9995,AU4)+SUMIFS(новостр!A4:A9999,новостр!M4:M9999,B382,новостр!F4:F9999,AU4)+SUMIFS(авт!A4:A10004,авт!L4:L10004,B382,авт!F4:F10004,AU4)+SUMIFS(ЖС!A4:A10020,ЖС!R4:R10020,B382,ЖС!F4:F10020,AU4)+SUMIFS(Лес!A5:A9992,Лес!K5:K9992,B382,Лес!F5:F9992,AU4)+SUMIFS('степь '!A5:A9998,'степь '!J5:J9998,B382,'степь '!F5:F9998,AU4)+SUMIFS(Пр.откр.тер!A4:A9967,Пр.откр.тер!M4:M9967,B382,Пр.откр.тер!F4:F9967,AU4)</f>
        <v>0</v>
      </c>
      <c r="AV41" s="27">
        <f>SUMIFS(произв!O4:O9995,произв!N4:N9995,B382,произв!F4:F9995,AU4)+SUMIFS(торг!O4:O10000,торг!N4:N10000,B382,торг!F4:F10000,AU4)+SUMIFS(склад!O4:O9995,склад!N4:N9995,B382,склад!F4:F9995,AU4)+SUMIFS('обр '!O4:O9999,'обр '!N4:N9999,B382,'обр '!F4:F9999,AU4)+SUMIFS(детс!O4:O10000,детс!N4:N10000,B382,детс!F4:F10000,AU4)+SUMIFS(культ!O4:O10000,культ!N4:N10000,B382,культ!F4:F10000,AU4)+SUMIFS(спорт!O4:O10000,спорт!N4:N10000,B382,спорт!F4:F10000,AU4)+SUMIFS(лечеб!O4:O10000,лечеб!N4:N10000,B382,лечеб!F4:F10000,AU4)+SUMIFS(Баня!O4:O10000,Баня!N4:N10000,B382,Баня!F4:F10000,AU4)+SUMIFS(Адм!O4:O10000,Адм!N4:N10000,B382,Адм!F4:F10000,AU4)+SUMIFS(С.Х!O4:O9995,С.Х!N4:N9995,B382,С.Х!F4:F9995,AU4)+SUMIFS(новостр!N4:N9999,новостр!M4:M9999,B382,новостр!F4:F9999,AU4)+SUMIFS(авт!K4:K10004,авт!L4:L10004,B382,авт!F4:F10004,AU4)+SUMIFS(ЖС!S4:S10020,ЖС!R4:R10020,B382,ЖС!F4:F10020,AU4)+SUMIFS(Лес!L5:L9992,Лес!K5:K9992,B382,Лес!F5:F9992,AU4)+SUMIFS('степь '!K5:K9998,'степь '!J5:J9998,B382,'степь '!F5:F9998,AU4)+SUMIFS(Пр.откр.тер!N4:N9967,Пр.откр.тер!M4:M9967,B382,Пр.откр.тер!F4:F9967,AU4)</f>
        <v>0</v>
      </c>
    </row>
    <row r="42" spans="1:90" s="136" customFormat="1" ht="16.5" thickBot="1">
      <c r="A42" s="234" t="s">
        <v>15</v>
      </c>
      <c r="B42" s="234" t="s">
        <v>197</v>
      </c>
      <c r="C42" s="429">
        <f t="shared" si="6"/>
        <v>8</v>
      </c>
      <c r="D42" s="2310">
        <f t="shared" si="3"/>
        <v>100</v>
      </c>
      <c r="E42" s="597">
        <v>5</v>
      </c>
      <c r="F42" s="598">
        <v>100</v>
      </c>
      <c r="G42" s="2352">
        <f>C42/C48*100%</f>
        <v>7.5471698113207544E-2</v>
      </c>
      <c r="H42" s="2353">
        <f>D42/D48*100%</f>
        <v>5.8677181617612538E-3</v>
      </c>
      <c r="I42" s="461">
        <f>SUMIFS(произв!A4:A9995,произв!N4:N9995,B383,произв!F4:F9995,I4)+SUMIFS(торг!A4:A10000,торг!N4:N10000,B383,торг!F4:F10000,I4)+SUMIFS(склад!A4:A9995,склад!N4:N9995,B383,склад!F4:F9995,I4)+SUMIFS('обр '!A4:A9999,'обр '!N4:N9999,B383,'обр '!F4:F9999,I4)+SUMIFS(детс!A4:A10000,детс!N4:N10000,B383,детс!F4:F10000,I4)+SUMIFS(культ!A4:A10000,культ!N4:N10000,B383,культ!F4:F10000,I4)+SUMIFS(спорт!A4:A10000,спорт!N4:N10000,B383,спорт!F4:F10000,I4)+SUMIFS(лечеб!A4:A10000,лечеб!N4:N10000,B383,лечеб!F4:F10000,I4)+SUMIFS(Баня!A4:A10000,Баня!N4:N10000,B383,Баня!F4:F10000,I4)+SUMIFS(Адм!A4:A10000,Адм!N4:N10000,B383,Адм!F4:F10000,I4)+SUMIFS(С.Х!A4:A9995,С.Х!N4:N9995,B383,С.Х!F4:F9995,I4)+SUMIFS(новостр!A4:A9999,новостр!M4:M9999,B383,новостр!F4:F9999,I4)+SUMIFS(авт!A4:A10004,авт!L4:L10004,B383,авт!F4:F10004,I4)+SUMIFS(ЖС!A4:A10020,ЖС!R4:R10020,B383,ЖС!F4:F10020,I4)+SUMIFS(Лес!A5:A9992,Лес!K5:K9992,B383,Лес!F5:F9992,I4)+SUMIFS('степь '!A5:A9998,'степь '!J5:J9998,B383,'степь '!F5:F9998,I4)+SUMIFS(Пр.откр.тер!A4:A9967,Пр.откр.тер!M4:M9967,B383,Пр.откр.тер!F4:F9967,I4)</f>
        <v>0</v>
      </c>
      <c r="J42" s="18">
        <f>SUMIFS(произв!O4:O9995,произв!N4:N9995,B383,произв!F4:F9995,I4)+SUMIFS(торг!O4:O10000,торг!N4:N10000,B383,торг!F4:F10000,I4)+SUMIFS(склад!O4:O9995,склад!N4:N9995,B383,склад!F4:F9995,I4)+SUMIFS('обр '!O4:O9999,'обр '!N4:N9999,B383,'обр '!F4:F9999,I4)+SUMIFS(детс!O4:O10000,детс!N4:N10000,B383,детс!F4:F10000,I4)+SUMIFS(культ!O4:O10000,культ!N4:N10000,B383,культ!F4:F10000,I4)+SUMIFS(спорт!O4:O10000,спорт!N4:N10000,B383,спорт!F4:F10000,I4)+SUMIFS(лечеб!O4:O10000,лечеб!N4:N10000,B383,лечеб!F4:F10000,I4)+SUMIFS(Баня!O4:O10000,Баня!N4:N10000,B383,Баня!F4:F10000,I4)+SUMIFS(Адм!O4:O10000,Адм!N4:N10000,B383,Адм!F4:F10000,I4)+SUMIFS(С.Х!O4:O9995,С.Х!N4:N9995,B383,С.Х!F4:F9995,I4)+SUMIFS(новостр!N4:N9999,новостр!M4:M9999,B383,новостр!F4:F9999,I4)+SUMIFS(авт!K4:K10004,авт!L4:L10004,B383,авт!F4:F10004,I4)+SUMIFS(ЖС!S4:S10020,ЖС!R4:R10020,B383,ЖС!F4:F10020,I4)+SUMIFS(Лес!L5:L9992,Лес!K5:K9992,B383,Лес!F5:F9992,I4)+SUMIFS('степь '!K5:K9998,'степь '!J5:J9998,B383,'степь '!F5:F9998,I4)+SUMIFS(Пр.откр.тер!N4:N9967,Пр.откр.тер!M4:M9967,B383,Пр.откр.тер!F4:F9967,I4)</f>
        <v>0</v>
      </c>
      <c r="K42" s="19">
        <f>SUMIFS(произв!A4:A9995,произв!N4:N9995,B383,произв!F4:F9995,K4)+SUMIFS(торг!A4:A10000,торг!N4:N10000,B383,торг!F4:F10000,K4)+SUMIFS(склад!A4:A9995,склад!N4:N9995,B383,склад!F4:F9995,K4)+SUMIFS('обр '!A4:A9999,'обр '!N4:N9999,B383,'обр '!F4:F9999,K4)+SUMIFS(детс!A4:A10000,детс!N4:N10000,B383,детс!F4:F10000,K4)+SUMIFS(культ!A4:A10000,культ!N4:N10000,B383,культ!F4:F10000,K4)+SUMIFS(спорт!A4:A10000,спорт!N4:N10000,B383,спорт!F4:F10000,K4)+SUMIFS(лечеб!A4:A10000,лечеб!N4:N10000,B383,лечеб!F4:F10000,K4)+SUMIFS(Баня!A4:A10000,Баня!N4:N10000,B383,Баня!F4:F10000,K4)+SUMIFS(Адм!A4:A10000,Адм!N4:N10000,B383,Адм!F4:F10000,K4)+SUMIFS(С.Х!A4:A9995,С.Х!N4:N9995,B383,С.Х!F4:F9995,K4)+SUMIFS(новостр!A4:A9999,новостр!M4:M9999,B383,новостр!F4:F9999,K4)+SUMIFS(авт!A4:A10004,авт!L4:L10004,B383,авт!F4:F10004,K4)+SUMIFS(ЖС!A4:A10020,ЖС!R4:R10020,B383,ЖС!F4:F10020,K4)+SUMIFS(Лес!A5:A9992,Лес!K5:K9992,B383,Лес!F5:F9992,K4)+SUMIFS('степь '!A5:A9998,'степь '!J5:J9998,B383,'степь '!F5:F9998,K4)+SUMIFS(Пр.откр.тер!A4:A9967,Пр.откр.тер!M4:M9967,B383,Пр.откр.тер!F4:F9967,K4)</f>
        <v>0</v>
      </c>
      <c r="L42" s="20">
        <f>SUMIFS(произв!O4:O9995,произв!N4:N9995,B383,произв!F4:F9995,K4)+SUMIFS(торг!O4:O10000,торг!N4:N10000,B383,торг!F4:F10000,K4)+SUMIFS(склад!O4:O9995,склад!N4:N9995,B383,склад!F4:F9995,K4)+SUMIFS('обр '!O4:O9999,'обр '!N4:N9999,B383,'обр '!F4:F9999,K4)+SUMIFS(детс!O4:O10000,детс!N4:N10000,B383,детс!F4:F10000,K4)+SUMIFS(культ!O4:O10000,культ!N4:N10000,B383,культ!F4:F10000,K4)+SUMIFS(спорт!O4:O10000,спорт!N4:N10000,B383,спорт!F4:F10000,K4)+SUMIFS(лечеб!O4:O10000,лечеб!N4:N10000,B383,лечеб!F4:F10000,K4)+SUMIFS(Баня!O4:O10000,Баня!N4:N10000,B383,Баня!F4:F10000,K4)+SUMIFS(Адм!O4:O10000,Адм!N4:N10000,B383,Адм!F4:F10000,K4)+SUMIFS(С.Х!O4:O9995,С.Х!N4:N9995,B383,С.Х!F4:F9995,K4)+SUMIFS(новостр!N4:N9999,новостр!M4:M9999,B383,новостр!F4:F9999,K4)+SUMIFS(авт!K4:K10004,авт!L4:L10004,B383,авт!F4:F10004,K4)+SUMIFS(ЖС!S4:S10020,ЖС!R4:R10020,B383,ЖС!F4:F10020,K4)+SUMIFS(Лес!L5:L9992,Лес!K5:K9992,B383,Лес!F5:F9992,K4)+SUMIFS('степь '!K5:K9998,'степь '!J5:J9998,B383,'степь '!F5:F9998,K4)+SUMIFS(Пр.откр.тер!N4:N9967,Пр.откр.тер!M4:M9967,B383,Пр.откр.тер!F4:F9967,K4)</f>
        <v>0</v>
      </c>
      <c r="M42" s="20">
        <f>SUMIFS(произв!A4:A9995,произв!N4:N9995,B383,произв!F4:F9995,M4)+SUMIFS(торг!A4:A10000,торг!N4:N10000,B383,торг!F4:F10000,M4)+SUMIFS(склад!A4:A9995,склад!N4:N9995,B383,склад!F4:F9995,M4)+SUMIFS('обр '!A4:A9999,'обр '!N4:N9999,B383,'обр '!F4:F9999,M4)+SUMIFS(детс!A4:A10000,детс!N4:N10000,B383,детс!F4:F10000,M4)+SUMIFS(культ!A4:A10000,культ!N4:N10000,B383,культ!F4:F10000,M4)+SUMIFS(спорт!A4:A10000,спорт!N4:N10000,B383,спорт!F4:F10000,M4)+SUMIFS(лечеб!A4:A10000,лечеб!N4:N10000,B383,лечеб!F4:F10000,M4)+SUMIFS(Баня!A4:A10000,Баня!N4:N10000,B383,Баня!F4:F10000,M4)+SUMIFS(Адм!A4:A10000,Адм!N4:N10000,B383,Адм!F4:F10000,M4)+SUMIFS(С.Х!A4:A9995,С.Х!N4:N9995,B383,С.Х!F4:F9995,M4)+SUMIFS(новостр!A4:A9999,новостр!M4:M9999,B383,новостр!F4:F9999,M4)+SUMIFS(авт!A4:A10004,авт!L4:L10004,B383,авт!F4:F10004,M4)+SUMIFS(ЖС!A4:A10020,ЖС!R4:R10020,B383,ЖС!F4:F10020,M4)+SUMIFS(Лес!A5:A9992,Лес!K5:K9992,B383,Лес!F5:F9992,M4)+SUMIFS('степь '!A5:A9998,'степь '!J5:J9998,B383,'степь '!F5:F9998,M4)+SUMIFS(Пр.откр.тер!A4:A9967,Пр.откр.тер!M4:M9967,B383,Пр.откр.тер!F4:F9967,M4)</f>
        <v>0</v>
      </c>
      <c r="N42" s="20">
        <f>SUMIFS(произв!O4:O9995,произв!N4:N9995,B383,произв!F4:F9995,M4)+SUMIFS(торг!O4:O10000,торг!N4:N10000,B383,торг!F4:F10000,M4)+SUMIFS(склад!O4:O9995,склад!N4:N9995,B383,склад!F4:F9995,M4)+SUMIFS('обр '!O4:O9999,'обр '!N4:N9999,B383,'обр '!F4:F9999,M4)+SUMIFS(детс!O4:O10000,детс!N4:N10000,B383,детс!F4:F10000,M4)+SUMIFS(культ!O4:O10000,культ!N4:N10000,B383,культ!F4:F10000,M4)+SUMIFS(спорт!O4:O10000,спорт!N4:N10000,B383,спорт!F4:F10000,M4)+SUMIFS(лечеб!O4:O10000,лечеб!N4:N10000,B383,лечеб!F4:F10000,M4)+SUMIFS(Баня!O4:O10000,Баня!N4:N10000,B383,Баня!F4:F10000,M4)+SUMIFS(Адм!O4:O10000,Адм!N4:N10000,B383,Адм!F4:F10000,M4)+SUMIFS(С.Х!O4:O9995,С.Х!N4:N9995,B383,С.Х!F4:F9995,M4)+SUMIFS(новостр!N4:N9999,новостр!M4:M9999,B383,новостр!F4:F9999,M4)+SUMIFS(авт!K4:K10004,авт!L4:L10004,B383,авт!F4:F10004,M4)+SUMIFS(ЖС!S4:S10020,ЖС!R4:R10020,B383,ЖС!F4:F10020,M4)+SUMIFS(Лес!L5:L9992,Лес!K5:K9992,B383,Лес!F5:F9992,M4)+SUMIFS('степь '!K5:K9998,'степь '!J5:J9998,B383,'степь '!F5:F9998,M4)+SUMIFS(Пр.откр.тер!N4:N9967,Пр.откр.тер!M4:M9967,B383,Пр.откр.тер!F4:F9967,M4)</f>
        <v>0</v>
      </c>
      <c r="O42" s="20">
        <f>SUMIFS(произв!A4:A9995,произв!N4:N9995,B383,произв!F4:F9995,O4)+SUMIFS(торг!A4:A10000,торг!N4:N10000,B383,торг!F4:F10000,O4)+SUMIFS(склад!A4:A9995,склад!N4:N9995,B383,склад!F4:F9995,O4)+SUMIFS('обр '!A4:A9999,'обр '!N4:N9999,B383,'обр '!F4:F9999,O4)+SUMIFS(детс!A4:A10000,детс!N4:N10000,B383,детс!F4:F10000,O4)+SUMIFS(культ!A4:A10000,культ!N4:N10000,B383,культ!F4:F10000,O4)+SUMIFS(спорт!A4:A10000,спорт!N4:N10000,B383,спорт!F4:F10000,O4)+SUMIFS(лечеб!A4:A10000,лечеб!N4:N10000,B383,лечеб!F4:F10000,O4)+SUMIFS(Баня!A4:A10000,Баня!N4:N10000,B383,Баня!F4:F10000,O4)+SUMIFS(Адм!A4:A10000,Адм!N4:N10000,B383,Адм!F4:F10000,O4)+SUMIFS(С.Х!A4:A9995,С.Х!N4:N9995,B383,С.Х!F4:F9995,O4)+SUMIFS(новостр!A4:A9999,новостр!M4:M9999,B383,новостр!F4:F9999,O4)+SUMIFS(авт!A4:A10004,авт!L4:L10004,B383,авт!F4:F10004,O4)+SUMIFS(ЖС!A4:A10020,ЖС!R4:R10020,B383,ЖС!F4:F10020,O4)+SUMIFS(Лес!A5:A9992,Лес!K5:K9992,B383,Лес!F5:F9992,O4)+SUMIFS('степь '!A5:A9998,'степь '!J5:J9998,B383,'степь '!F5:F9998,O4)+SUMIFS(Пр.откр.тер!A4:A9967,Пр.откр.тер!M4:M9967,B383,Пр.откр.тер!F4:F9967,O4)</f>
        <v>0</v>
      </c>
      <c r="P42" s="20">
        <f>SUMIFS(произв!O4:O9995,произв!N4:N9995,B383,произв!F4:F9995,O4)+SUMIFS(торг!O4:O10000,торг!N4:N10000,B383,торг!F4:F10000,O4)+SUMIFS(склад!O4:O9995,склад!N4:N9995,B383,склад!F4:F9995,O4)+SUMIFS('обр '!O4:O9999,'обр '!N4:N9999,B383,'обр '!F4:F9999,O4)+SUMIFS(детс!O4:O10000,детс!N4:N10000,B383,детс!F4:F10000,O4)+SUMIFS(культ!O4:O10000,культ!N4:N10000,B383,культ!F4:F10000,O4)+SUMIFS(спорт!O4:O10000,спорт!N4:N10000,B383,спорт!F4:F10000,O4)+SUMIFS(лечеб!O4:O10000,лечеб!N4:N10000,B383,лечеб!F4:F10000,O4)+SUMIFS(Баня!O4:O10000,Баня!N4:N10000,B383,Баня!F4:F10000,O4)+SUMIFS(Адм!O4:O10000,Адм!N4:N10000,B383,Адм!F4:F10000,O4)+SUMIFS(С.Х!O4:O9995,С.Х!N4:N9995,B383,С.Х!F4:F9995,O4)+SUMIFS(новостр!N4:N9999,новостр!M4:M9999,B383,новостр!F4:F9999,O4)+SUMIFS(авт!K4:K10004,авт!L4:L10004,B383,авт!F4:F10004,O4)+SUMIFS(ЖС!S4:S10020,ЖС!R4:R10020,B383,ЖС!F4:F10020,O4)+SUMIFS(Лес!L5:L9992,Лес!K5:K9992,B383,Лес!F5:F9992,O4)+SUMIFS('степь '!K5:K9998,'степь '!J5:J9998,B383,'степь '!F5:F9998,O4)+SUMIFS(Пр.откр.тер!N4:N9967,Пр.откр.тер!M4:M9967,B383,Пр.откр.тер!F4:F9967,O4)</f>
        <v>0</v>
      </c>
      <c r="Q42" s="20">
        <f>SUMIFS(произв!A4:A9995,произв!N4:N9995,B383,произв!F4:F9995,Q4)+SUMIFS(торг!A4:A10000,торг!N4:N10000,B383,торг!F4:F10000,Q4)+SUMIFS(склад!A4:A9995,склад!N4:N9995,B383,склад!F4:F9995,Q4)+SUMIFS('обр '!A4:A9999,'обр '!N4:N9999,B383,'обр '!F4:F9999,Q4)+SUMIFS(детс!A4:A10000,детс!N4:N10000,B383,детс!F4:F10000,Q4)+SUMIFS(культ!A4:A10000,культ!N4:N10000,B383,культ!F4:F10000,Q4)+SUMIFS(спорт!A4:A10000,спорт!N4:N10000,B383,спорт!F4:F10000,Q4)+SUMIFS(лечеб!A4:A10000,лечеб!N4:N10000,B383,лечеб!F4:F10000,Q4)+SUMIFS(Баня!A4:A10000,Баня!N4:N10000,B383,Баня!F4:F10000,Q4)+SUMIFS(Адм!A4:A10000,Адм!N4:N10000,B383,Адм!F4:F10000,Q4)+SUMIFS(С.Х!A4:A9995,С.Х!N4:N9995,B383,С.Х!F4:F9995,Q4)+SUMIFS(новостр!A4:A9999,новостр!M4:M9999,B383,новостр!F4:F9999,Q4)+SUMIFS(авт!A4:A10004,авт!L4:L10004,B383,авт!F4:F10004,Q4)+SUMIFS(ЖС!A4:A10020,ЖС!R4:R10020,B383,ЖС!F4:F10020,Q4)+SUMIFS(Лес!A5:A9992,Лес!K5:K9992,B383,Лес!F5:F9992,Q4)+SUMIFS('степь '!A5:A9998,'степь '!J5:J9998,B383,'степь '!F5:F9998,Q4)+SUMIFS(Пр.откр.тер!A4:A9967,Пр.откр.тер!M4:M9967,B383,Пр.откр.тер!F4:F9967,Q4)</f>
        <v>2</v>
      </c>
      <c r="R42" s="20">
        <f>SUMIFS(произв!O4:O9995,произв!N4:N9995,B383,произв!F4:F9995,Q4)+SUMIFS(торг!O4:O10000,торг!N4:N10000,B383,торг!F4:F10000,Q4)+SUMIFS(склад!O4:O9995,склад!N4:N9995,B383,склад!F4:F9995,Q4)+SUMIFS('обр '!O4:O9999,'обр '!N4:N9999,B383,'обр '!F4:F9999,Q4)+SUMIFS(детс!O4:O10000,детс!N4:N10000,B383,детс!F4:F10000,Q4)+SUMIFS(культ!O4:O10000,культ!N4:N10000,B383,культ!F4:F10000,Q4)+SUMIFS(спорт!O4:O10000,спорт!N4:N10000,B383,спорт!F4:F10000,Q4)+SUMIFS(лечеб!O4:O10000,лечеб!N4:N10000,B383,лечеб!F4:F10000,Q4)+SUMIFS(Баня!O4:O10000,Баня!N4:N10000,B383,Баня!F4:F10000,Q4)+SUMIFS(Адм!O4:O10000,Адм!N4:N10000,B383,Адм!F4:F10000,Q4)+SUMIFS(С.Х!O4:O9995,С.Х!N4:N9995,B383,С.Х!F4:F9995,Q4)+SUMIFS(новостр!N4:N9999,новостр!M4:M9999,B383,новостр!F4:F9999,Q4)+SUMIFS(авт!K4:K10004,авт!L4:L10004,B383,авт!F4:F10004,Q4)+SUMIFS(ЖС!S4:S10020,ЖС!R4:R10020,B383,ЖС!F4:F10020,Q4)+SUMIFS(Лес!L5:L9992,Лес!K5:K9992,B383,Лес!F5:F9992,Q4)+SUMIFS('степь '!K5:K9998,'степь '!J5:J9998,B383,'степь '!F5:F9998,Q4)+SUMIFS(Пр.откр.тер!N4:N9967,Пр.откр.тер!M4:M9967,B383,Пр.откр.тер!F4:F9967,Q4)</f>
        <v>90</v>
      </c>
      <c r="S42" s="20">
        <f>SUMIFS(произв!A4:A9995,произв!N4:N9995,B383,произв!F4:F9995,S4)+SUMIFS(торг!A4:A10000,торг!N4:N10000,B383,торг!F4:F10000,S4)+SUMIFS(склад!A4:A9995,склад!N4:N9995,B383,склад!F4:F9995,S4)+SUMIFS('обр '!A4:A9999,'обр '!N4:N9999,B383,'обр '!F4:F9999,S4)+SUMIFS(детс!A4:A10000,детс!N4:N10000,B383,детс!F4:F10000,S4)+SUMIFS(культ!A4:A10000,культ!N4:N10000,B383,культ!F4:F10000,S4)+SUMIFS(спорт!A4:A10000,спорт!N4:N10000,B383,спорт!F4:F10000,S4)+SUMIFS(лечеб!A4:A10000,лечеб!N4:N10000,B383,лечеб!F4:F10000,S4)+SUMIFS(Баня!A4:A10000,Баня!N4:N10000,B383,Баня!F4:F10000,S4)+SUMIFS(Адм!A4:A10000,Адм!N4:N10000,B383,Адм!F4:F10000,S4)+SUMIFS(С.Х!A4:A9995,С.Х!N4:N9995,B383,С.Х!F4:F9995,S4)+SUMIFS(новостр!A4:A9999,новостр!M4:M9999,B383,новостр!F4:F9999,S4)+SUMIFS(авт!A4:A10004,авт!L4:L10004,B383,авт!F4:F10004,S4)+SUMIFS(ЖС!A4:A10020,ЖС!R4:R10020,B383,ЖС!F4:F10020,S4)+SUMIFS(Лес!A5:A9992,Лес!K5:K9992,B383,Лес!F5:F9992,S4)+SUMIFS('степь '!A5:A9998,'степь '!J5:J9998,B383,'степь '!F5:F9998,S4)+SUMIFS(Пр.откр.тер!A4:A9967,Пр.откр.тер!M4:M9967,B383,Пр.откр.тер!F4:F9967,S4)</f>
        <v>0</v>
      </c>
      <c r="T42" s="20">
        <f>SUMIFS(произв!O4:O9995,произв!N4:N9995,B383,произв!F4:F9995,S4)+SUMIFS(торг!O4:O10000,торг!N4:N10000,B383,торг!F4:F10000,S4)+SUMIFS(склад!O4:O9995,склад!N4:N9995,B383,склад!F4:F9995,S4)+SUMIFS('обр '!O4:O9999,'обр '!N4:N9999,B383,'обр '!F4:F9999,S4)+SUMIFS(детс!O4:O10000,детс!N4:N10000,B383,детс!F4:F10000,S4)+SUMIFS(культ!O4:O10000,культ!N4:N10000,B383,культ!F4:F10000,S4)+SUMIFS(спорт!O4:O10000,спорт!N4:N10000,B383,спорт!F4:F10000,S4)+SUMIFS(лечеб!O4:O10000,лечеб!N4:N10000,B383,лечеб!F4:F10000,S4)+SUMIFS(Баня!O4:O10000,Баня!N4:N10000,B383,Баня!F4:F10000,S4)+SUMIFS(Адм!O4:O10000,Адм!N4:N10000,B383,Адм!F4:F10000,S4)+SUMIFS(С.Х!O4:O9995,С.Х!N4:N9995,B383,С.Х!F4:F9995,S4)+SUMIFS(новостр!N4:N9999,новостр!M4:M9999,B383,новостр!F4:F9999,S4)+SUMIFS(авт!K4:K10004,авт!L4:L10004,B383,авт!F4:F10004,S4)+SUMIFS(ЖС!S4:S10020,ЖС!R4:R10020,B383,ЖС!F4:F10020,S4)+SUMIFS(Лес!L5:L9992,Лес!K5:K9992,B383,Лес!F5:F9992,S4)+SUMIFS('степь '!K5:K9998,'степь '!J5:J9998,B383,'степь '!F5:F9998,S4)+SUMIFS(Пр.откр.тер!N4:N9967,Пр.откр.тер!M4:M9967,B383,Пр.откр.тер!F4:F9967,S4)</f>
        <v>0</v>
      </c>
      <c r="U42" s="20">
        <f>SUMIFS(произв!A4:A9995,произв!N4:N9995,B383,произв!F4:F9995,U4)+SUMIFS(торг!A4:A10000,торг!N4:N10000,B383,торг!F4:F10000,U4)+SUMIFS(склад!A4:A9995,склад!N4:N9995,B383,склад!F4:F9995,U4)+SUMIFS('обр '!A4:A9999,'обр '!N4:N9999,B383,'обр '!F4:F9999,U4)+SUMIFS(детс!A4:A10000,детс!N4:N10000,B383,детс!F4:F10000,U4)+SUMIFS(культ!A4:A10000,культ!N4:N10000,B383,культ!F4:F10000,U4)+SUMIFS(спорт!A4:A10000,спорт!N4:N10000,B383,спорт!F4:F10000,U4)+SUMIFS(лечеб!A4:A10000,лечеб!N4:N10000,B383,лечеб!F4:F10000,U4)+SUMIFS(Баня!A4:A10000,Баня!N4:N10000,B383,Баня!F4:F10000,U4)+SUMIFS(Адм!A4:A10000,Адм!N4:N10000,B383,Адм!F4:F10000,U4)+SUMIFS(С.Х!A4:A9995,С.Х!N4:N9995,B383,С.Х!F4:F9995,U4)+SUMIFS(новостр!A4:A9999,новостр!M4:M9999,B383,новостр!F4:F9999,U4)+SUMIFS(авт!A4:A10004,авт!L4:L10004,B383,авт!F4:F10004,U4)+SUMIFS(ЖС!A4:A10020,ЖС!R4:R10020,B383,ЖС!F4:F10020,U4)+SUMIFS(Лес!A5:A9992,Лес!K5:K9992,B383,Лес!F5:F9992,U4)+SUMIFS('степь '!A5:A9998,'степь '!J5:J9998,B383,'степь '!F5:F9998,U4)+SUMIFS(Пр.откр.тер!A4:A9967,Пр.откр.тер!M4:M9967,B383,Пр.откр.тер!F4:F9967,U4)</f>
        <v>1</v>
      </c>
      <c r="V42" s="20">
        <f>SUMIFS(произв!O4:O9995,произв!N4:N9995,B383,произв!F4:F9995,U4)+SUMIFS(торг!O4:O10000,торг!N4:N10000,B383,торг!F4:F10000,U4)+SUMIFS(склад!O4:O9995,склад!N4:N9995,B383,склад!F4:F9995,U4)+SUMIFS('обр '!O4:O9999,'обр '!N4:N9999,B383,'обр '!F4:F9999,U4)+SUMIFS(детс!O4:O10000,детс!N4:N10000,B383,детс!F4:F10000,U4)+SUMIFS(культ!O4:O10000,культ!N4:N10000,B383,культ!F4:F10000,U4)+SUMIFS(спорт!O4:O10000,спорт!N4:N10000,B383,спорт!F4:F10000,U4)+SUMIFS(лечеб!O4:O10000,лечеб!N4:N10000,B383,лечеб!F4:F10000,U4)+SUMIFS(Баня!O4:O10000,Баня!N4:N10000,B383,Баня!F4:F10000,U4)+SUMIFS(Адм!O4:O10000,Адм!N4:N10000,B383,Адм!F4:F10000,U4)+SUMIFS(С.Х!O4:O9995,С.Х!N4:N9995,B383,С.Х!F4:F9995,U4)+SUMIFS(новостр!N4:N9999,новостр!M4:M9999,B383,новостр!F4:F9999,U4)+SUMIFS(авт!K4:K10004,авт!L4:L10004,B383,авт!F4:F10004,U4)+SUMIFS(ЖС!S4:S10020,ЖС!R4:R10020,B383,ЖС!F4:F10020,U4)+SUMIFS(Лес!L5:L9992,Лес!K5:K9992,B383,Лес!F5:F9992,U4)+SUMIFS('степь '!K5:K9998,'степь '!J5:J9998,B383,'степь '!F5:F9998,U4)+SUMIFS(Пр.откр.тер!N4:N9967,Пр.откр.тер!M4:M9967,B383,Пр.откр.тер!F4:F9967,U4)</f>
        <v>0</v>
      </c>
      <c r="W42" s="20">
        <f>SUMIFS(произв!A4:A9995,произв!N4:N9995,B383,произв!F4:F9995,W4)+SUMIFS(торг!A4:A10000,торг!N4:N10000,B383,торг!F4:F10000,W4)+SUMIFS(склад!A4:A9995,склад!N4:N9995,B383,склад!F4:F9995,W4)+SUMIFS('обр '!A4:A9999,'обр '!N4:N9999,B383,'обр '!F4:F9999,W4)+SUMIFS(детс!A4:A10000,детс!N4:N10000,B383,детс!F4:F10000,W4)+SUMIFS(культ!A4:A10000,культ!N4:N10000,B383,культ!F4:F10000,W4)+SUMIFS(спорт!A4:A10000,спорт!N4:N10000,B383,спорт!F4:F10000,W4)+SUMIFS(лечеб!A4:A10000,лечеб!N4:N10000,B383,лечеб!F4:F10000,W4)+SUMIFS(Баня!A4:A10000,Баня!N4:N10000,B383,Баня!F4:F10000,W4)+SUMIFS(Адм!A4:A10000,Адм!N4:N10000,B383,Адм!F4:F10000,W4)+SUMIFS(С.Х!A4:A9995,С.Х!N4:N9995,B383,С.Х!F4:F9995,W4)+SUMIFS(новостр!A4:A9999,новостр!M4:M9999,B383,новостр!F4:F9999,W4)+SUMIFS(авт!A4:A10004,авт!L4:L10004,B383,авт!F4:F10004,W4)+SUMIFS(ЖС!A4:A10020,ЖС!R4:R10020,B383,ЖС!F4:F10020,W4)+SUMIFS(Лес!A5:A9992,Лес!K5:K9992,B383,Лес!F5:F9992,W4)+SUMIFS('степь '!A5:A9998,'степь '!J5:J9998,B383,'степь '!F5:F9998,W4)+SUMIFS(Пр.откр.тер!A4:A9967,Пр.откр.тер!M4:M9967,B383,Пр.откр.тер!F4:F9967,W4)</f>
        <v>0</v>
      </c>
      <c r="X42" s="20">
        <f>SUMIFS(произв!O4:O9995,произв!N4:N9995,B383,произв!F4:F9995,W4)+SUMIFS(торг!O4:O10000,торг!N4:N10000,B383,торг!F4:F10000,W4)+SUMIFS(склад!O4:O9995,склад!N4:N9995,B383,склад!F4:F9995,W4)+SUMIFS('обр '!O4:O9999,'обр '!N4:N9999,B383,'обр '!F4:F9999,W4)+SUMIFS(детс!O4:O10000,детс!N4:N10000,B383,детс!F4:F10000,W4)+SUMIFS(культ!O4:O10000,культ!N4:N10000,B383,культ!F4:F10000,W4)+SUMIFS(спорт!O4:O10000,спорт!N4:N10000,B383,спорт!F4:F10000,W4)+SUMIFS(лечеб!O4:O10000,лечеб!N4:N10000,B383,лечеб!F4:F10000,W4)+SUMIFS(Баня!O4:O10000,Баня!N4:N10000,B383,Баня!F4:F10000,W4)+SUMIFS(Адм!O4:O10000,Адм!N4:N10000,B383,Адм!F4:F10000,W4)+SUMIFS(С.Х!O4:O9995,С.Х!N4:N9995,B383,С.Х!F4:F9995,W4)+SUMIFS(новостр!N4:N9999,новостр!M4:M9999,B383,новостр!F4:F9999,W4)+SUMIFS(авт!K4:K10004,авт!L4:L10004,B383,авт!F4:F10004,W4)+SUMIFS(ЖС!S4:S10020,ЖС!R4:R10020,B383,ЖС!F4:F10020,W4)+SUMIFS(Лес!L5:L9992,Лес!K5:K9992,B383,Лес!F5:F9992,W4)+SUMIFS('степь '!K5:K9998,'степь '!J5:J9998,B383,'степь '!F5:F9998,W4)+SUMIFS(Пр.откр.тер!N4:N9967,Пр.откр.тер!M4:M9967,B383,Пр.откр.тер!F4:F9967,W4)</f>
        <v>0</v>
      </c>
      <c r="Y42" s="20">
        <f>SUMIFS(произв!A4:A9995,произв!N4:N9995,B383,произв!F4:F9995,Y4)+SUMIFS(торг!A4:A10000,торг!N4:N10000,B383,торг!F4:F10000,Y4)+SUMIFS(склад!A4:A9995,склад!N4:N9995,B383,склад!F4:F9995,Y4)+SUMIFS('обр '!A4:A9999,'обр '!N4:N9999,B383,'обр '!F4:F9999,Y4)+SUMIFS(детс!A4:A10000,детс!N4:N10000,B383,детс!F4:F10000,Y4)+SUMIFS(культ!A4:A10000,культ!N4:N10000,B383,культ!F4:F10000,Y4)+SUMIFS(спорт!A4:A10000,спорт!N4:N10000,B383,спорт!F4:F10000,Y4)+SUMIFS(лечеб!A4:A10000,лечеб!N4:N10000,B383,лечеб!F4:F10000,Y4)+SUMIFS(Баня!A4:A10000,Баня!N4:N10000,B383,Баня!F4:F10000,Y4)+SUMIFS(Адм!A4:A10000,Адм!N4:N10000,B383,Адм!F4:F10000,Y4)+SUMIFS(С.Х!A4:A9995,С.Х!N4:N9995,B383,С.Х!F4:F9995,Y4)+SUMIFS(новостр!A4:A9999,новостр!M4:M9999,B383,новостр!F4:F9999,Y4)+SUMIFS(авт!A4:A10004,авт!L4:L10004,B383,авт!F4:F10004,Y4)+SUMIFS(ЖС!A4:A10020,ЖС!R4:R10020,B383,ЖС!F4:F10020,Y4)+SUMIFS(Лес!A5:A9992,Лес!K5:K9992,B383,Лес!F5:F9992,Y4)+SUMIFS('степь '!A5:A9998,'степь '!J5:J9998,B383,'степь '!F5:F9998,Y4)+SUMIFS(Пр.откр.тер!A4:A9967,Пр.откр.тер!M4:M9967,B383,Пр.откр.тер!F4:F9967,Y4)</f>
        <v>2</v>
      </c>
      <c r="Z42" s="20">
        <f>SUMIFS(произв!O4:O9995,произв!N4:N9995,B383,произв!F4:F9995,Y4)+SUMIFS(торг!O4:O10000,торг!N4:N10000,B383,торг!F4:F10000,Y4)+SUMIFS(склад!O4:O9995,склад!N4:N9995,B383,склад!F4:F9995,Y4)+SUMIFS('обр '!O4:O9999,'обр '!N4:N9999,B383,'обр '!F4:F9999,Y4)+SUMIFS(детс!O4:O10000,детс!N4:N10000,B383,детс!F4:F10000,Y4)+SUMIFS(культ!O4:O10000,культ!N4:N10000,B383,культ!F4:F10000,Y4)+SUMIFS(спорт!O4:O10000,спорт!N4:N10000,B383,спорт!F4:F10000,Y4)+SUMIFS(лечеб!O4:O10000,лечеб!N4:N10000,B383,лечеб!F4:F10000,Y4)+SUMIFS(Баня!O4:O10000,Баня!N4:N10000,B383,Баня!F4:F10000,Y4)+SUMIFS(Адм!O4:O10000,Адм!N4:N10000,B383,Адм!F4:F10000,Y4)+SUMIFS(С.Х!O4:O9995,С.Х!N4:N9995,B383,С.Х!F4:F9995,Y4)+SUMIFS(новостр!N4:N9999,новостр!M4:M9999,B383,новостр!F4:F9999,Y4)+SUMIFS(авт!K4:K10004,авт!L4:L10004,B383,авт!F4:F10004,Y4)+SUMIFS(ЖС!S4:S10020,ЖС!R4:R10020,B383,ЖС!F4:F10020,Y4)+SUMIFS(Лес!L5:L9992,Лес!K5:K9992,B383,Лес!F5:F9992,Y4)+SUMIFS('степь '!K5:K9998,'степь '!J5:J9998,B383,'степь '!F5:F9998,Y4)+SUMIFS(Пр.откр.тер!N4:N9967,Пр.откр.тер!M4:M9967,B383,Пр.откр.тер!F4:F9967,Y4)</f>
        <v>10</v>
      </c>
      <c r="AA42" s="21">
        <f t="shared" si="0"/>
        <v>3</v>
      </c>
      <c r="AB42" s="21">
        <f t="shared" si="0"/>
        <v>0</v>
      </c>
      <c r="AC42" s="112">
        <f>SUMIFS(произв!A4:A9995,произв!N4:N9995,B383,произв!F4:F9995,AC4)+SUMIFS(торг!A4:A10000,торг!N4:N10000,B383,торг!F4:F10000,AC4)+SUMIFS(склад!A4:A9995,склад!N4:N9995,B383,склад!F4:F9995,AC4)+SUMIFS('обр '!A4:A9999,'обр '!N4:N9999,B383,'обр '!F4:F9999,AC4)+SUMIFS(детс!A4:A10000,детс!N4:N10000,B383,детс!F4:F10000,AC4)+SUMIFS(культ!A4:A10000,культ!N4:N10000,B383,культ!F4:F10000,AC4)+SUMIFS(спорт!A4:A10000,спорт!N4:N10000,B383,спорт!F4:F10000,AC4)+SUMIFS(лечеб!A4:A10000,лечеб!N4:N10000,B383,лечеб!F4:F10000,AC4)+SUMIFS(Баня!A4:A10000,Баня!N4:N10000,B383,Баня!F4:F10000,AC4)+SUMIFS(Адм!A4:A10000,Адм!N4:N10000,B383,Адм!F4:F10000,AC4)+SUMIFS(С.Х!A4:A9995,С.Х!N4:N9995,B383,С.Х!F4:F9995,AC4)+SUMIFS(новостр!A4:A9999,новостр!M4:M9999,B383,новостр!F4:F9999,AC4)+SUMIFS(авт!A4:A10004,авт!L4:L10004,B383,авт!F4:F10004,AC4)+SUMIFS(ЖС!A4:A10020,ЖС!R4:R10020,B383,ЖС!F4:F10020,AC4)+SUMIFS(Лес!A5:A9992,Лес!K5:K9992,B383,Лес!F5:F9992,AC4)+SUMIFS('степь '!A5:A9998,'степь '!J5:J9998,B383,'степь '!F5:F9998,AC4)+SUMIFS(Пр.откр.тер!A4:A9967,Пр.откр.тер!M4:M9967,B383,Пр.откр.тер!F4:F9967,AC4)</f>
        <v>0</v>
      </c>
      <c r="AD42" s="112">
        <f>SUMIFS(произв!O4:O9995,произв!N4:N9995,B383,произв!F4:F9995,AC4)+SUMIFS(торг!O4:O10000,торг!N4:N10000,B383,торг!F4:F10000,AC4)+SUMIFS(склад!O4:O9995,склад!N4:N9995,B383,склад!F4:F9995,AC4)+SUMIFS('обр '!O4:O9999,'обр '!N4:N9999,B383,'обр '!F4:F9999,AC4)+SUMIFS(детс!O4:O10000,детс!N4:N10000,B383,детс!F4:F10000,AC4)+SUMIFS(культ!O4:O10000,культ!N4:N10000,B383,культ!F4:F10000,AC4)+SUMIFS(спорт!O4:O10000,спорт!N4:N10000,B383,спорт!F4:F10000,AC4)+SUMIFS(лечеб!O4:O10000,лечеб!N4:N10000,B383,лечеб!F4:F10000,AC4)+SUMIFS(Баня!O4:O10000,Баня!N4:N10000,B383,Баня!F4:F10000,AC4)+SUMIFS(Адм!O4:O10000,Адм!N4:N10000,B383,Адм!F4:F10000,AC4)+SUMIFS(С.Х!O4:O9995,С.Х!N4:N9995,B383,С.Х!F4:F9995,AC4)+SUMIFS(новостр!N4:N9999,новостр!M4:M9999,B383,новостр!F4:F9999,AC4)+SUMIFS(авт!K4:K10004,авт!L4:L10004,B383,авт!F4:F10004,AC4)+SUMIFS(ЖС!S4:S10020,ЖС!R4:R10020,B383,ЖС!F4:F10020,AC4)+SUMIFS(Лес!L5:L9992,Лес!K5:K9992,B383,Лес!F5:F9992,AC4)+SUMIFS('степь '!K5:K9998,'степь '!J5:J9998,B383,'степь '!F5:F9998,AC4)+SUMIFS(Пр.откр.тер!N4:N9967,Пр.откр.тер!M4:M9967,B383,Пр.откр.тер!F4:F9967,AC4)</f>
        <v>0</v>
      </c>
      <c r="AE42" s="112">
        <f>SUMIFS(произв!A4:A9995,произв!N4:N9995,B383,произв!F4:F9995,AE4)+SUMIFS(торг!A4:A10000,торг!N4:N10000,B383,торг!F4:F10000,AE4)+SUMIFS(склад!A4:A9995,склад!N4:N9995,B383,склад!F4:F9995,AE4)+SUMIFS('обр '!A4:A9999,'обр '!N4:N9999,B383,'обр '!F4:F9999,AE4)+SUMIFS(детс!A4:A10000,детс!N4:N10000,B383,детс!F4:F10000,AE4)+SUMIFS(культ!A4:A10000,культ!N4:N10000,B383,культ!F4:F10000,AE4)+SUMIFS(спорт!A4:A10000,спорт!N4:N10000,B383,спорт!F4:F10000,AE4)+SUMIFS(лечеб!A4:A10000,лечеб!N4:N10000,B383,лечеб!F4:F10000,AE4)+SUMIFS(Баня!A4:A10000,Баня!N4:N10000,B383,Баня!F4:F10000,AE4)+SUMIFS(Адм!A4:A10000,Адм!N4:N10000,B383,Адм!F4:F10000,AE4)+SUMIFS(С.Х!A4:A9995,С.Х!N4:N9995,B383,С.Х!F4:F9995,AE4)+SUMIFS(новостр!A4:A9999,новостр!M4:M9999,B383,новостр!F4:F9999,AE4)+SUMIFS(авт!A4:A10004,авт!L4:L10004,B383,авт!F4:F10004,AE4)+SUMIFS(ЖС!A4:A10020,ЖС!R4:R10020,B383,ЖС!F4:F10020,AE4)+SUMIFS(Лес!A5:A9992,Лес!K5:K9992,B383,Лес!F5:F9992,AE4)+SUMIFS('степь '!A5:A9998,'степь '!J5:J9998,B383,'степь '!F5:F9998,AE4)+SUMIFS(Пр.откр.тер!A4:A9967,Пр.откр.тер!M4:M9967,B383,Пр.откр.тер!F4:F9967,AE4)</f>
        <v>0</v>
      </c>
      <c r="AF42" s="112">
        <f>SUMIFS(произв!O4:O9995,произв!N4:N9995,B383,произв!F4:F9995,AE4)+SUMIFS(торг!O4:O10000,торг!N4:N10000,B383,торг!F4:F10000,AE4)+SUMIFS(склад!O4:O9995,склад!N4:N9995,B383,склад!F4:F9995,AE4)+SUMIFS('обр '!O4:O9999,'обр '!N4:N9999,B383,'обр '!F4:F9999,AE4)+SUMIFS(детс!O4:O10000,детс!N4:N10000,B383,детс!F4:F10000,AE4)+SUMIFS(культ!O4:O10000,культ!N4:N10000,B383,культ!F4:F10000,AE4)+SUMIFS(спорт!O4:O10000,спорт!N4:N10000,B383,спорт!F4:F10000,AE4)+SUMIFS(лечеб!O4:O10000,лечеб!N4:N10000,B383,лечеб!F4:F10000,AE4)+SUMIFS(Баня!O4:O10000,Баня!N4:N10000,B383,Баня!F4:F10000,AE4)+SUMIFS(Адм!O4:O10000,Адм!N4:N10000,B383,Адм!F4:F10000,AE4)+SUMIFS(С.Х!O4:O9995,С.Х!N4:N9995,B383,С.Х!F4:F9995,AE4)+SUMIFS(новостр!N4:N9999,новостр!M4:M9999,B383,новостр!F4:F9999,AE4)+SUMIFS(авт!K4:K10004,авт!L4:L10004,B383,авт!F4:F10004,AE4)+SUMIFS(ЖС!S4:S10020,ЖС!R4:R10020,B383,ЖС!F4:F10020,AE4)+SUMIFS(Лес!L5:L9992,Лес!K5:K9992,B383,Лес!F5:F9992,AE4)+SUMIFS('степь '!K5:K9998,'степь '!J5:J9998,B383,'степь '!F5:F9998,AE4)+SUMIFS(Пр.откр.тер!N4:N9967,Пр.откр.тер!M4:M9967,B383,Пр.откр.тер!F4:F9967,AE4)</f>
        <v>0</v>
      </c>
      <c r="AG42" s="112">
        <f>SUMIFS(произв!A4:A9995,произв!N4:N9995,B383,произв!F4:F9995,AG4)+SUMIFS(торг!A4:A10000,торг!N4:N10000,B383,торг!F4:F10000,AG4)+SUMIFS(склад!A4:A9995,склад!N4:N9995,B383,склад!F4:F9995,AG4)+SUMIFS('обр '!A4:A9999,'обр '!N4:N9999,B383,'обр '!F4:F9999,AG4)+SUMIFS(детс!A4:A10000,детс!N4:N10000,B383,детс!F4:F10000,AG4)+SUMIFS(культ!A4:A10000,культ!N4:N10000,B383,культ!F4:F10000,AG4)+SUMIFS(спорт!A4:A10000,спорт!N4:N10000,B383,спорт!F4:F10000,AG4)+SUMIFS(лечеб!A4:A10000,лечеб!N4:N10000,B383,лечеб!F4:F10000,AG4)+SUMIFS(Баня!A4:A10000,Баня!N4:N10000,B383,Баня!F4:F10000,AG4)+SUMIFS(Адм!A4:A10000,Адм!N4:N10000,B383,Адм!F4:F10000,AG4)+SUMIFS(С.Х!A4:A9995,С.Х!N4:N9995,B383,С.Х!F4:F9995,AG4)+SUMIFS(новостр!A4:A9999,новостр!M4:M9999,B383,новостр!F4:F9999,AG4)+SUMIFS(авт!A4:A10004,авт!L4:L10004,B383,авт!F4:F10004,AG4)+SUMIFS(ЖС!A4:A10020,ЖС!R4:R10020,B383,ЖС!F4:F10020,AG4)+SUMIFS(Лес!A5:A9992,Лес!K5:K9992,B383,Лес!F5:F9992,AG4)+SUMIFS('степь '!A5:A9998,'степь '!J5:J9998,B383,'степь '!F5:F9998,AG4)+SUMIFS(Пр.откр.тер!A4:A9967,Пр.откр.тер!M4:M9967,B383,Пр.откр.тер!F4:F9967,AG4)</f>
        <v>0</v>
      </c>
      <c r="AH42" s="112">
        <f>SUMIFS(произв!O4:O9995,произв!N4:N9995,B383,произв!F4:F9995,AG4)+SUMIFS(торг!O4:O10000,торг!N4:N10000,B383,торг!F4:F10000,AG4)+SUMIFS(склад!O4:O9995,склад!N4:N9995,B383,склад!F4:F9995,AG4)+SUMIFS('обр '!O4:O9999,'обр '!N4:N9999,B383,'обр '!F4:F9999,AG4)+SUMIFS(детс!O4:O10000,детс!N4:N10000,B383,детс!F4:F10000,AG4)+SUMIFS(культ!O4:O10000,культ!N4:N10000,B383,культ!F4:F10000,AG4)+SUMIFS(спорт!O4:O10000,спорт!N4:N10000,B383,спорт!F4:F10000,AG4)+SUMIFS(лечеб!O4:O10000,лечеб!N4:N10000,B383,лечеб!F4:F10000,AG4)+SUMIFS(Баня!O4:O10000,Баня!N4:N10000,B383,Баня!F4:F10000,AG4)+SUMIFS(Адм!O4:O10000,Адм!N4:N10000,B383,Адм!F4:F10000,AG4)+SUMIFS(С.Х!O4:O9995,С.Х!N4:N9995,B383,С.Х!F4:F9995,AG4)+SUMIFS(новостр!N4:N9999,новостр!M4:M9999,B383,новостр!F4:F9999,AG4)+SUMIFS(авт!K4:K10004,авт!L4:L10004,B383,авт!F4:F10004,AG4)+SUMIFS(ЖС!S4:S10020,ЖС!R4:R10020,B383,ЖС!F4:F10020,AG4)+SUMIFS(Лес!L5:L9992,Лес!K5:K9992,B383,Лес!F5:F9992,AG4)+SUMIFS('степь '!K5:K9998,'степь '!J5:J9998,B383,'степь '!F5:F9998,AG4)+SUMIFS(Пр.откр.тер!N4:N9967,Пр.откр.тер!M4:M9967,B383,Пр.откр.тер!F4:F9967,AG4)</f>
        <v>0</v>
      </c>
      <c r="AI42" s="112">
        <f>SUMIFS(произв!A4:A9995,произв!N4:N9995,B383,произв!F4:F9995,AI4)+SUMIFS(торг!A4:A10000,торг!N4:N10000,B383,торг!F4:F10000,AI4)+SUMIFS(склад!A4:A9995,склад!N4:N9995,B383,склад!F4:F9995,AI4)+SUMIFS('обр '!A4:A9999,'обр '!N4:N9999,B383,'обр '!F4:F9999,AI4)+SUMIFS(детс!A4:A10000,детс!N4:N10000,B383,детс!F4:F10000,AI4)+SUMIFS(культ!A4:A10000,культ!N4:N10000,B383,культ!F4:F10000,AI4)+SUMIFS(спорт!A4:A10000,спорт!N4:N10000,B383,спорт!F4:F10000,AI4)+SUMIFS(лечеб!A4:A10000,лечеб!N4:N10000,B383,лечеб!F4:F10000,AI4)+SUMIFS(Баня!A4:A10000,Баня!N4:N10000,B383,Баня!F4:F10000,AI4)+SUMIFS(Адм!A4:A10000,Адм!N4:N10000,B383,Адм!F4:F10000,AI4)+SUMIFS(С.Х!A4:A9995,С.Х!N4:N9995,B383,С.Х!F4:F9995,AI4)+SUMIFS(новостр!A4:A9999,новостр!M4:M9999,B383,новостр!F4:F9999,AI4)+SUMIFS(авт!A4:A10004,авт!L4:L10004,B383,авт!F4:F10004,AI4)+SUMIFS(ЖС!A4:A10020,ЖС!R4:R10020,B383,ЖС!F4:F10020,AI4)+SUMIFS(Лес!A5:A9992,Лес!K5:K9992,B383,Лес!F5:F9992,AI4)+SUMIFS('степь '!A5:A9998,'степь '!J5:J9998,B383,'степь '!F5:F9998,AI4)+SUMIFS(Пр.откр.тер!A4:A9967,Пр.откр.тер!M4:M9967,B383,Пр.откр.тер!F4:F9967,AI4)</f>
        <v>0</v>
      </c>
      <c r="AJ42" s="112">
        <f>SUMIFS(произв!O4:O9995,произв!N4:N9995,B383,произв!F4:F9995,AI4)+SUMIFS(торг!O4:O10000,торг!N4:N10000,B383,торг!F4:F10000,AI4)+SUMIFS(склад!O4:O9995,склад!N4:N9995,B383,склад!F4:F9995,AI4)+SUMIFS('обр '!O4:O9999,'обр '!N4:N9999,B383,'обр '!F4:F9999,AI4)+SUMIFS(детс!O4:O10000,детс!N4:N10000,B383,детс!F4:F10000,AI4)+SUMIFS(культ!O4:O10000,культ!N4:N10000,B383,культ!F4:F10000,AI4)+SUMIFS(спорт!O4:O10000,спорт!N4:N10000,B383,спорт!F4:F10000,AI4)+SUMIFS(лечеб!O4:O10000,лечеб!N4:N10000,B383,лечеб!F4:F10000,AI4)+SUMIFS(Баня!O4:O10000,Баня!N4:N10000,B383,Баня!F4:F10000,AI4)+SUMIFS(Адм!O4:O10000,Адм!N4:N10000,B383,Адм!F4:F10000,AI4)+SUMIFS(С.Х!O4:O9995,С.Х!N4:N9995,B383,С.Х!F4:F9995,AI4)+SUMIFS(новостр!N4:N9999,новостр!M4:M9999,B383,новостр!F4:F9999,AI4)+SUMIFS(авт!K4:K10004,авт!L4:L10004,B383,авт!F4:F10004,AI4)+SUMIFS(ЖС!S4:S10020,ЖС!R4:R10020,B383,ЖС!F4:F10020,AI4)+SUMIFS(Лес!L5:L9992,Лес!K5:K9992,B383,Лес!F5:F9992,AI4)+SUMIFS('степь '!K5:K9998,'степь '!J5:J9998,B383,'степь '!F5:F9998,AI4)+SUMIFS(Пр.откр.тер!N4:N9967,Пр.откр.тер!M4:M9967,B383,Пр.откр.тер!F4:F9967,AI4)</f>
        <v>0</v>
      </c>
      <c r="AK42" s="112">
        <f>SUMIFS(произв!A4:A9995,произв!N4:N9995,B383,произв!F4:F9995,AK4)+SUMIFS(торг!A4:A10000,торг!N4:N10000,B383,торг!F4:F10000,AK4)+SUMIFS(склад!A4:A9995,склад!N4:N9995,B383,склад!F4:F9995,AK4)+SUMIFS('обр '!A4:A9999,'обр '!N4:N9999,B383,'обр '!F4:F9999,AK4)+SUMIFS(детс!A4:A10000,детс!N4:N10000,B383,детс!F4:F10000,AK4)+SUMIFS(культ!A4:A10000,культ!N4:N10000,B383,культ!F4:F10000,AK4)+SUMIFS(спорт!A4:A10000,спорт!N4:N10000,B383,спорт!F4:F10000,AK4)+SUMIFS(лечеб!A4:A10000,лечеб!N4:N10000,B383,лечеб!F4:F10000,AK4)+SUMIFS(Баня!A4:A10000,Баня!N4:N10000,B383,Баня!F4:F10000,AK4)+SUMIFS(Адм!A4:A10000,Адм!N4:N10000,B383,Адм!F4:F10000,AK4)+SUMIFS(С.Х!A4:A9995,С.Х!N4:N9995,B383,С.Х!F4:F9995,AK4)+SUMIFS(новостр!A4:A9999,новостр!M4:M9999,B383,новостр!F4:F9999,AK4)+SUMIFS(авт!A4:A10004,авт!L4:L10004,B383,авт!F4:F10004,AK4)+SUMIFS(ЖС!A4:A10020,ЖС!R4:R10020,B383,ЖС!F4:F10020,AK4)+SUMIFS(Лес!A5:A9992,Лес!K5:K9992,B383,Лес!F5:F9992,AK4)+SUMIFS('степь '!A5:A9998,'степь '!J5:J9998,B383,'степь '!F5:F9998,AK4)+SUMIFS(Пр.откр.тер!A4:A9967,Пр.откр.тер!M4:M9967,B383,Пр.откр.тер!F4:F9967,AK4)</f>
        <v>0</v>
      </c>
      <c r="AL42" s="112">
        <f>SUMIFS(произв!O4:O9995,произв!N4:N9995,B383,произв!F4:F9995,AK4)+SUMIFS(торг!O4:O10000,торг!N4:N10000,B383,торг!F4:F10000,AK4)+SUMIFS(склад!O4:O9995,склад!N4:N9995,B383,склад!F4:F9995,AK4)+SUMIFS('обр '!O4:O9999,'обр '!N4:N9999,B383,'обр '!F4:F9999,AK4)+SUMIFS(детс!O4:O10000,детс!N4:N10000,B383,детс!F4:F10000,AK4)+SUMIFS(культ!O4:O10000,культ!N4:N10000,B383,культ!F4:F10000,AK4)+SUMIFS(спорт!O4:O10000,спорт!N4:N10000,B383,спорт!F4:F10000,AK4)+SUMIFS(лечеб!O4:O10000,лечеб!N4:N10000,B383,лечеб!F4:F10000,AK4)+SUMIFS(Баня!O4:O10000,Баня!N4:N10000,B383,Баня!F4:F10000,AK4)+SUMIFS(Адм!O4:O10000,Адм!N4:N10000,B383,Адм!F4:F10000,AK4)+SUMIFS(С.Х!O4:O9995,С.Х!N4:N9995,B383,С.Х!F4:F9995,AK4)+SUMIFS(новостр!N4:N9999,новостр!M4:M9999,B383,новостр!F4:F9999,AK4)+SUMIFS(авт!K4:K10004,авт!L4:L10004,B383,авт!F4:F10004,AK4)+SUMIFS(ЖС!S4:S10020,ЖС!R4:R10020,B383,ЖС!F4:F10020,AK4)+SUMIFS(Лес!L5:L9992,Лес!K5:K9992,B383,Лес!F5:F9992,AK4)+SUMIFS('степь '!K5:K9998,'степь '!J5:J9998,B383,'степь '!F5:F9998,AK4)+SUMIFS(Пр.откр.тер!N4:N9967,Пр.откр.тер!M4:M9967,B383,Пр.откр.тер!F4:F9967,AK4)</f>
        <v>0</v>
      </c>
      <c r="AM42" s="112">
        <f>SUMIFS(произв!A4:A9995,произв!N4:N9995,B383,произв!F4:F9995,AM4)+SUMIFS(торг!A4:A10000,торг!N4:N10000,B383,торг!F4:F10000,AM4)+SUMIFS(склад!A4:A9995,склад!N4:N9995,B383,склад!F4:F9995,AM4)+SUMIFS('обр '!A4:A9999,'обр '!N4:N9999,B383,'обр '!F4:F9999,AM4)+SUMIFS(детс!A4:A10000,детс!N4:N10000,B383,детс!F4:F10000,AM4)+SUMIFS(культ!A4:A10000,культ!N4:N10000,B383,культ!F4:F10000,AM4)+SUMIFS(спорт!A4:A10000,спорт!N4:N10000,B383,спорт!F4:F10000,AM4)+SUMIFS(лечеб!A4:A10000,лечеб!N4:N10000,B383,лечеб!F4:F10000,AM4)+SUMIFS(Баня!A4:A10000,Баня!N4:N10000,B383,Баня!F4:F10000,AM4)+SUMIFS(Адм!A4:A10000,Адм!N4:N10000,B383,Адм!F4:F10000,AM4)+SUMIFS(С.Х!A4:A9995,С.Х!N4:N9995,B383,С.Х!F4:F9995,AM4)+SUMIFS(новостр!A4:A9999,новостр!M4:M9999,B383,новостр!F4:F9999,AM4)+SUMIFS(авт!A4:A10004,авт!L4:L10004,B383,авт!F4:F10004,AM4)+SUMIFS(ЖС!A4:A10020,ЖС!R4:R10020,B383,ЖС!F4:F10020,AM4)+SUMIFS(Лес!A5:A9992,Лес!K5:K9992,B383,Лес!F5:F9992,AM4)+SUMIFS('степь '!A5:A9998,'степь '!J5:J9998,B383,'степь '!F5:F9998,AM4)+SUMIFS(Пр.откр.тер!A4:A9967,Пр.откр.тер!M4:M9967,B383,Пр.откр.тер!F4:F9967,AM4)</f>
        <v>0</v>
      </c>
      <c r="AN42" s="112">
        <f>SUMIFS(произв!O4:O9995,произв!N4:N9995,B383,произв!F4:F9995,AM4)+SUMIFS(торг!O4:O10000,торг!N4:N10000,B383,торг!F4:F10000,AM4)+SUMIFS(склад!O4:O9995,склад!N4:N9995,B383,склад!F4:F9995,AM4)+SUMIFS('обр '!O4:O9999,'обр '!N4:N9999,B383,'обр '!F4:F9999,AM4)+SUMIFS(детс!O4:O10000,детс!N4:N10000,B383,детс!F4:F10000,AM4)+SUMIFS(культ!O4:O10000,культ!N4:N10000,B383,культ!F4:F10000,AM4)+SUMIFS(спорт!O4:O10000,спорт!N4:N10000,B383,спорт!F4:F10000,AM4)+SUMIFS(лечеб!O4:O10000,лечеб!N4:N10000,B383,лечеб!F4:F10000,AM4)+SUMIFS(Баня!O4:O10000,Баня!N4:N10000,B383,Баня!F4:F10000,AM4)+SUMIFS(Адм!O4:O10000,Адм!N4:N10000,B383,Адм!F4:F10000,AM4)+SUMIFS(С.Х!O4:O9995,С.Х!N4:N9995,B383,С.Х!F4:F9995,AM4)+SUMIFS(новостр!N4:N9999,новостр!M4:M9999,B383,новостр!F4:F9999,AM4)+SUMIFS(авт!K4:K10004,авт!L4:L10004,B383,авт!F4:F10004,AM4)+SUMIFS(ЖС!S4:S10020,ЖС!R4:R10020,B383,ЖС!F4:F10020,AM4)+SUMIFS(Лес!L5:L9992,Лес!K5:K9992,B383,Лес!F5:F9992,AM4)+SUMIFS('степь '!K5:K9998,'степь '!J5:J9998,B383,'степь '!F5:F9998,AM4)+SUMIFS(Пр.откр.тер!N4:N9967,Пр.откр.тер!M4:M9967,B383,Пр.откр.тер!F4:F9967,AM4)</f>
        <v>0</v>
      </c>
      <c r="AO42" s="556">
        <f>SUMIFS(произв!A4:A9995,произв!N4:N9995,B383,произв!F4:F9995,AO4)+SUMIFS(торг!A4:A10000,торг!N4:N10000,B383,торг!F4:F10000,AO4)+SUMIFS(склад!A4:A9995,склад!N4:N9995,B383,склад!F4:F9995,AO4)+SUMIFS('обр '!A4:A9999,'обр '!N4:N9999,B383,'обр '!F4:F9999,AO4)+SUMIFS(детс!A4:A10000,детс!N4:N10000,B383,детс!F4:F10000,AO4)+SUMIFS(культ!A4:A10000,культ!N4:N10000,B383,культ!F4:F10000,AO4)+SUMIFS(спорт!A4:A10000,спорт!N4:N10000,B383,спорт!F4:F10000,AO4)+SUMIFS(лечеб!A4:A10000,лечеб!N4:N10000,B383,лечеб!F4:F10000,AO4)+SUMIFS(Баня!A4:A10000,Баня!N4:N10000,B383,Баня!F4:F10000,AO4)+SUMIFS(Адм!A4:A10000,Адм!N4:N10000,B383,Адм!F4:F10000,AO4)+SUMIFS(С.Х!A4:A9995,С.Х!N4:N9995,B383,С.Х!F4:F9995,AO4)+SUMIFS(новостр!A4:A9999,новостр!M4:M9999,B383,новостр!F4:F9999,AO4)+SUMIFS(авт!A4:A10004,авт!L4:L10004,B383,авт!F4:F10004,AO4)+SUMIFS(ЖС!A4:A10020,ЖС!R4:R10020,B383,ЖС!F4:F10020,AO4)+SUMIFS(Лес!A5:A9992,Лес!K5:K9992,B383,Лес!F5:F9992,AO4)+SUMIFS('степь '!A5:A9998,'степь '!J5:J9998,B383,'степь '!F5:F9998,AO4)+SUMIFS(Пр.откр.тер!A4:A9967,Пр.откр.тер!M4:M9967,B383,Пр.откр.тер!F4:F9967,AO4)</f>
        <v>0</v>
      </c>
      <c r="AP42" s="556">
        <f>SUMIFS(произв!O4:O9995,произв!N4:N9995,B383,произв!F4:F9995,AO4)+SUMIFS(торг!O4:O10000,торг!N4:N10000,B383,торг!F4:F10000,AO4)+SUMIFS(склад!O4:O9995,склад!N4:N9995,B383,склад!F4:F9995,AO4)+SUMIFS('обр '!O4:O9999,'обр '!N4:N9999,B383,'обр '!F4:F9999,AO4)+SUMIFS(детс!O4:O10000,детс!N4:N10000,B383,детс!F4:F10000,AO4)+SUMIFS(культ!O4:O10000,культ!N4:N10000,B383,культ!F4:F10000,AO4)+SUMIFS(спорт!O4:O10000,спорт!N4:N10000,B383,спорт!F4:F10000,AO4)+SUMIFS(лечеб!O4:O10000,лечеб!N4:N10000,B383,лечеб!F4:F10000,AO4)+SUMIFS(Баня!O4:O10000,Баня!N4:N10000,B383,Баня!F4:F10000,AO4)+SUMIFS(Адм!O4:O10000,Адм!N4:N10000,B383,Адм!F4:F10000,AO4)+SUMIFS(С.Х!O4:O9995,С.Х!N4:N9995,B383,С.Х!F4:F9995,AO4)+SUMIFS(новостр!N4:N9999,новостр!M4:M9999,B383,новостр!F4:F9999,AO4)+SUMIFS(авт!K4:K10004,авт!L4:L10004,B383,авт!F4:F10004,AO4)+SUMIFS(ЖС!S4:S10020,ЖС!R4:R10020,B383,ЖС!F4:F10020,AO4)+SUMIFS(Лес!L5:L9992,Лес!K5:K9992,B383,Лес!F5:F9992,AO4)+SUMIFS('степь '!K5:K9998,'степь '!J5:J9998,B383,'степь '!F5:F9998,AO4)+SUMIFS(Пр.откр.тер!N4:N9967,Пр.откр.тер!M4:M9967,B383,Пр.откр.тер!F4:F9967,AO4)</f>
        <v>0</v>
      </c>
      <c r="AQ42" s="112">
        <f>SUMIFS(произв!A4:A9995,произв!N4:N9995,B383,произв!F4:F9995,AQ4)+SUMIFS(торг!A4:A10000,торг!N4:N10000,B383,торг!F4:F10000,AQ4)+SUMIFS(склад!A4:A9995,склад!N4:N9995,B383,склад!F4:F9995,AQ4)+SUMIFS('обр '!A4:A9999,'обр '!N4:N9999,B383,'обр '!F4:F9999,AQ4)+SUMIFS(детс!A4:A10000,детс!N4:N10000,B383,детс!F4:F10000,AQ4)+SUMIFS(культ!A4:A10000,культ!N4:N10000,B383,культ!F4:F10000,AQ4)+SUMIFS(спорт!A4:A10000,спорт!N4:N10000,B383,спорт!F4:F10000,AQ4)+SUMIFS(лечеб!A4:A10000,лечеб!N4:N10000,B383,лечеб!F4:F10000,AQ4)+SUMIFS(Баня!A4:A10000,Баня!N4:N10000,B383,Баня!F4:F10000,AQ4)+SUMIFS(Адм!A4:A10000,Адм!N4:N10000,B383,Адм!F4:F10000,AQ4)+SUMIFS(С.Х!A4:A9995,С.Х!N4:N9995,B383,С.Х!F4:F9995,AQ4)+SUMIFS(новостр!A4:A9999,новостр!M4:M9999,B383,новостр!F4:F9999,AQ4)+SUMIFS(авт!A4:A10004,авт!L4:L10004,B383,авт!F4:F10004,AQ4)+SUMIFS(ЖС!A4:A10020,ЖС!R4:R10020,B383,ЖС!F4:F10020,AQ4)+SUMIFS(Лес!A5:A9992,Лес!K5:K9992,B383,Лес!F5:F9992,AQ4)+SUMIFS('степь '!A5:A9998,'степь '!J5:J9998,B383,'степь '!F5:F9998,AQ4)+SUMIFS(Пр.откр.тер!A4:A9967,Пр.откр.тер!M4:M9967,B383,Пр.откр.тер!F4:F9967,AQ4)</f>
        <v>2</v>
      </c>
      <c r="AR42" s="112">
        <f>SUMIFS(произв!O4:O9995,произв!N4:N9995,B383,произв!F4:F9995,AQ4)+SUMIFS(торг!O4:O10000,торг!N4:N10000,B383,торг!F4:F10000,AQ4)+SUMIFS(склад!O4:O9995,склад!N4:N9995,B383,склад!F4:F9995,AQ4)+SUMIFS('обр '!O4:O9999,'обр '!N4:N9999,B383,'обр '!F4:F9999,AQ4)+SUMIFS(детс!O4:O10000,детс!N4:N10000,B383,детс!F4:F10000,AQ4)+SUMIFS(культ!O4:O10000,культ!N4:N10000,B383,культ!F4:F10000,AQ4)+SUMIFS(спорт!O4:O10000,спорт!N4:N10000,B383,спорт!F4:F10000,AQ4)+SUMIFS(лечеб!O4:O10000,лечеб!N4:N10000,B383,лечеб!F4:F10000,AQ4)+SUMIFS(Баня!O4:O10000,Баня!N4:N10000,B383,Баня!F4:F10000,AQ4)+SUMIFS(Адм!O4:O10000,Адм!N4:N10000,B383,Адм!F4:F10000,AQ4)+SUMIFS(С.Х!O4:O9995,С.Х!N4:N9995,B383,С.Х!F4:F9995,AQ4)+SUMIFS(новостр!N4:N9999,новостр!M4:M9999,B383,новостр!F4:F9999,AQ4)+SUMIFS(авт!K4:K10004,авт!L4:L10004,B383,авт!F4:F10004,AQ4)+SUMIFS(ЖС!S4:S10020,ЖС!R4:R10020,B383,ЖС!F4:F10020,AQ4)+SUMIFS(Лес!L5:L9992,Лес!K5:K9992,B383,Лес!F5:F9992,AQ4)+SUMIFS('степь '!K5:K9998,'степь '!J5:J9998,B383,'степь '!F5:F9998,AQ4)+SUMIFS(Пр.откр.тер!N4:N9967,Пр.откр.тер!M4:M9967,B383,Пр.откр.тер!F4:F9967,AQ4)</f>
        <v>0</v>
      </c>
      <c r="AS42" s="112">
        <f>SUMIFS(произв!A4:A9995,произв!N4:N9995,B383,произв!F4:F9995,AS4)+SUMIFS(торг!A4:A10000,торг!N4:N10000,B383,торг!F4:F10000,AS4)+SUMIFS(склад!A4:A9995,склад!N4:N9995,B383,склад!F4:F9995,AS4)+SUMIFS('обр '!A4:A9999,'обр '!N4:N9999,B383,'обр '!F4:F9999,AS4)+SUMIFS(детс!A4:A10000,детс!N4:N10000,B383,детс!F4:F10000,AS4)+SUMIFS(культ!A4:A10000,культ!N4:N10000,B383,культ!F4:F10000,AS4)+SUMIFS(спорт!A4:A10000,спорт!N4:N10000,B383,спорт!F4:F10000,AS4)+SUMIFS(лечеб!A4:A10000,лечеб!N4:N10000,B383,лечеб!F4:F10000,AS4)+SUMIFS(Баня!A4:A10000,Баня!N4:N10000,B383,Баня!F4:F10000,AS4)+SUMIFS(Адм!A4:A10000,Адм!N4:N10000,B383,Адм!F4:F10000,AS4)+SUMIFS(С.Х!A4:A9995,С.Х!N4:N9995,B383,С.Х!F4:F9995,AS4)+SUMIFS(новостр!A4:A9999,новостр!M4:M9999,B383,новостр!F4:F9999,AS4)+SUMIFS(авт!A4:A10004,авт!L4:L10004,B383,авт!F4:F10004,AS4)+SUMIFS(ЖС!A4:A10020,ЖС!R4:R10020,B383,ЖС!F4:F10020,AS4)+SUMIFS(Лес!A5:A9992,Лес!K5:K9992,B383,Лес!F5:F9992,AS4)+SUMIFS('степь '!A5:A9998,'степь '!J5:J9998,B383,'степь '!F5:F9998,AS4)+SUMIFS(Пр.откр.тер!A4:A9967,Пр.откр.тер!M4:M9967,B383,Пр.откр.тер!F4:F9967,AS4)</f>
        <v>1</v>
      </c>
      <c r="AT42" s="112">
        <f>SUMIFS(произв!O4:O9995,произв!N4:N9995,B383,произв!F4:F9995,AS4)+SUMIFS(торг!O4:O10000,торг!N4:N10000,B383,торг!F4:F10000,AS4)+SUMIFS(склад!O4:O9995,склад!N4:N9995,B383,склад!F4:F9995,AS4)+SUMIFS('обр '!O4:O9999,'обр '!N4:N9999,B383,'обр '!F4:F9999,AS4)+SUMIFS(детс!O4:O10000,детс!N4:N10000,B383,детс!F4:F10000,AS4)+SUMIFS(культ!O4:O10000,культ!N4:N10000,B383,культ!F4:F10000,AS4)+SUMIFS(спорт!O4:O10000,спорт!N4:N10000,B383,спорт!F4:F10000,AS4)+SUMIFS(лечеб!O4:O10000,лечеб!N4:N10000,B383,лечеб!F4:F10000,AS4)+SUMIFS(Баня!O4:O10000,Баня!N4:N10000,B383,Баня!F4:F10000,AS4)+SUMIFS(Адм!O4:O10000,Адм!N4:N10000,B383,Адм!F4:F10000,AS4)+SUMIFS(С.Х!O4:O9995,С.Х!N4:N9995,B383,С.Х!F4:F9995,AS4)+SUMIFS(новостр!N4:N9999,новостр!M4:M9999,B383,новостр!F4:F9999,AS4)+SUMIFS(авт!K4:K10004,авт!L4:L10004,B383,авт!F4:F10004,AS4)+SUMIFS(ЖС!S4:S10020,ЖС!R4:R10020,B383,ЖС!F4:F10020,AS4)+SUMIFS(Лес!L5:L9992,Лес!K5:K9992,B383,Лес!F5:F9992,AS4)+SUMIFS('степь '!K5:K9998,'степь '!J5:J9998,B383,'степь '!F5:F9998,AS4)+SUMIFS(Пр.откр.тер!N4:N9967,Пр.откр.тер!M4:M9967,B383,Пр.откр.тер!F4:F9967,AS4)</f>
        <v>0</v>
      </c>
      <c r="AU42" s="112">
        <f>SUMIFS(произв!A4:A9995,произв!N4:N9995,B383,произв!F4:F9995,AU4)+SUMIFS(торг!A4:A10000,торг!N4:N10000,B383,торг!F4:F10000,AU4)+SUMIFS(склад!A4:A9995,склад!N4:N9995,B383,склад!F4:F9995,AU4)+SUMIFS('обр '!A4:A9999,'обр '!N4:N9999,B383,'обр '!F4:F9999,AU4)+SUMIFS(детс!A4:A10000,детс!N4:N10000,B383,детс!F4:F10000,AU4)+SUMIFS(культ!A4:A10000,культ!N4:N10000,B383,культ!F4:F10000,AU4)+SUMIFS(спорт!A4:A10000,спорт!N4:N10000,B383,спорт!F4:F10000,AU4)+SUMIFS(лечеб!A4:A10000,лечеб!N4:N10000,B383,лечеб!F4:F10000,AU4)+SUMIFS(Баня!A4:A10000,Баня!N4:N10000,B383,Баня!F4:F10000,AU4)+SUMIFS(Адм!A4:A10000,Адм!N4:N10000,B383,Адм!F4:F10000,AU4)+SUMIFS(С.Х!A4:A9995,С.Х!N4:N9995,B383,С.Х!F4:F9995,AU4)+SUMIFS(новостр!A4:A9999,новостр!M4:M9999,B383,новостр!F4:F9999,AU4)+SUMIFS(авт!A4:A10004,авт!L4:L10004,B383,авт!F4:F10004,AU4)+SUMIFS(ЖС!A4:A10020,ЖС!R4:R10020,B383,ЖС!F4:F10020,AU4)+SUMIFS(Лес!A5:A9992,Лес!K5:K9992,B383,Лес!F5:F9992,AU4)+SUMIFS('степь '!A5:A9998,'степь '!J5:J9998,B383,'степь '!F5:F9998,AU4)+SUMIFS(Пр.откр.тер!A4:A9967,Пр.откр.тер!M4:M9967,B383,Пр.откр.тер!F4:F9967,AU4)</f>
        <v>0</v>
      </c>
      <c r="AV42" s="112">
        <f>SUMIFS(произв!O4:O9995,произв!N4:N9995,B383,произв!F4:F9995,AU4)+SUMIFS(торг!O4:O10000,торг!N4:N10000,B383,торг!F4:F10000,AU4)+SUMIFS(склад!O4:O9995,склад!N4:N9995,B383,склад!F4:F9995,AU4)+SUMIFS('обр '!O4:O9999,'обр '!N4:N9999,B383,'обр '!F4:F9999,AU4)+SUMIFS(детс!O4:O10000,детс!N4:N10000,B383,детс!F4:F10000,AU4)+SUMIFS(культ!O4:O10000,культ!N4:N10000,B383,культ!F4:F10000,AU4)+SUMIFS(спорт!O4:O10000,спорт!N4:N10000,B383,спорт!F4:F10000,AU4)+SUMIFS(лечеб!O4:O10000,лечеб!N4:N10000,B383,лечеб!F4:F10000,AU4)+SUMIFS(Баня!O4:O10000,Баня!N4:N10000,B383,Баня!F4:F10000,AU4)+SUMIFS(Адм!O4:O10000,Адм!N4:N10000,B383,Адм!F4:F10000,AU4)+SUMIFS(С.Х!O4:O9995,С.Х!N4:N9995,B383,С.Х!F4:F9995,AU4)+SUMIFS(новостр!N4:N9999,новостр!M4:M9999,B383,новостр!F4:F9999,AU4)+SUMIFS(авт!K4:K10004,авт!L4:L10004,B383,авт!F4:F10004,AU4)+SUMIFS(ЖС!S4:S10020,ЖС!R4:R10020,B383,ЖС!F4:F10020,AU4)+SUMIFS(Лес!L5:L9992,Лес!K5:K9992,B383,Лес!F5:F9992,AU4)+SUMIFS('степь '!K5:K9998,'степь '!J5:J9998,B383,'степь '!F5:F9998,AU4)+SUMIFS(Пр.откр.тер!N4:N9967,Пр.откр.тер!M4:M9967,B383,Пр.откр.тер!F4:F9967,AU4)</f>
        <v>0</v>
      </c>
      <c r="AW42" s="281"/>
      <c r="AX42" s="281"/>
      <c r="AY42" s="281"/>
      <c r="AZ42" s="281"/>
      <c r="BA42" s="281"/>
      <c r="BB42" s="281"/>
      <c r="BC42" s="281"/>
      <c r="BD42" s="281"/>
      <c r="BE42" s="281"/>
      <c r="BF42" s="281"/>
      <c r="BG42" s="281"/>
      <c r="BH42" s="281"/>
      <c r="BI42" s="281"/>
      <c r="BJ42" s="281"/>
      <c r="BK42" s="281"/>
      <c r="BL42" s="281"/>
      <c r="BM42" s="281"/>
      <c r="BN42" s="281"/>
      <c r="BO42" s="281"/>
      <c r="BP42" s="281"/>
      <c r="BQ42" s="281"/>
      <c r="BR42" s="281"/>
      <c r="BS42" s="281"/>
      <c r="BT42" s="281"/>
      <c r="BU42" s="281"/>
      <c r="BV42" s="281"/>
      <c r="BW42" s="281"/>
      <c r="BX42" s="281"/>
      <c r="BY42" s="281"/>
      <c r="BZ42" s="281"/>
      <c r="CA42" s="281"/>
      <c r="CB42" s="281"/>
      <c r="CC42" s="281"/>
      <c r="CD42" s="281"/>
      <c r="CE42" s="281"/>
      <c r="CF42" s="281"/>
      <c r="CG42" s="281"/>
      <c r="CH42" s="281"/>
      <c r="CI42" s="281"/>
      <c r="CJ42" s="281"/>
      <c r="CK42" s="281"/>
      <c r="CL42" s="281"/>
    </row>
    <row r="43" spans="1:90" s="136" customFormat="1" ht="16.5" thickBot="1">
      <c r="A43" s="234" t="s">
        <v>52</v>
      </c>
      <c r="B43" s="234" t="s">
        <v>198</v>
      </c>
      <c r="C43" s="429">
        <f t="shared" si="6"/>
        <v>1</v>
      </c>
      <c r="D43" s="2310">
        <f t="shared" si="3"/>
        <v>5</v>
      </c>
      <c r="E43" s="599">
        <v>1</v>
      </c>
      <c r="F43" s="487">
        <v>5</v>
      </c>
      <c r="G43" s="2352">
        <f>C43/C48*100%</f>
        <v>9.433962264150943E-3</v>
      </c>
      <c r="H43" s="2353">
        <f>D43/D48*100%</f>
        <v>2.9338590808806271E-4</v>
      </c>
      <c r="I43" s="461">
        <f>SUMIFS(произв!A4:A9995,произв!N4:N9995,B384,произв!F4:F9995,I4)+SUMIFS(торг!A4:A10000,торг!N4:N10000,B384,торг!F4:F10000,I4)+SUMIFS(склад!A4:A9995,склад!N4:N9995,B384,склад!F4:F9995,I4)+SUMIFS('обр '!A4:A9999,'обр '!N4:N9999,B384,'обр '!F4:F9999,I4)+SUMIFS(детс!A4:A10000,детс!N4:N10000,B384,детс!F4:F10000,I4)+SUMIFS(культ!A4:A10000,культ!N4:N10000,B384,культ!F4:F10000,I4)+SUMIFS(спорт!A4:A10000,спорт!N4:N10000,B384,спорт!F4:F10000,I4)+SUMIFS(лечеб!A4:A10000,лечеб!N4:N10000,B384,лечеб!F4:F10000,I4)+SUMIFS(Баня!A4:A10000,Баня!N4:N10000,B384,Баня!F4:F10000,I4)+SUMIFS(Адм!A4:A10000,Адм!N4:N10000,B384,Адм!F4:F10000,I4)+SUMIFS(С.Х!A4:A9995,С.Х!N4:N9995,B384,С.Х!F4:F9995,I4)+SUMIFS(новостр!A4:A9999,новостр!M4:M9999,B384,новостр!F4:F9999,I4)+SUMIFS(авт!A4:A10004,авт!L4:L10004,B384,авт!F4:F10004,I4)+SUMIFS(ЖС!A4:A10020,ЖС!R4:R10020,B384,ЖС!F4:F10020,I4)+SUMIFS(Лес!A5:A9992,Лес!K5:K9992,B384,Лес!F5:F9992,I4)+SUMIFS('степь '!A5:A9998,'степь '!J5:J9998,B384,'степь '!F5:F9998,I4)+SUMIFS(Пр.откр.тер!A4:A9967,Пр.откр.тер!M4:M9967,B384,Пр.откр.тер!F4:F9967,I4)</f>
        <v>0</v>
      </c>
      <c r="J43" s="18">
        <f>SUMIFS(произв!O4:O9995,произв!N4:N9995,B384,произв!F4:F9995,I4)+SUMIFS(торг!O4:O10000,торг!N4:N10000,B384,торг!F4:F10000,I4)+SUMIFS(склад!O4:O9995,склад!N4:N9995,B384,склад!F4:F9995,I4)+SUMIFS('обр '!O4:O9999,'обр '!N4:N9999,B384,'обр '!F4:F9999,I4)+SUMIFS(детс!O4:O10000,детс!N4:N10000,B384,детс!F4:F10000,I4)+SUMIFS(культ!O4:O10000,культ!N4:N10000,B384,культ!F4:F10000,I4)+SUMIFS(спорт!O4:O10000,спорт!N4:N10000,B384,спорт!F4:F10000,I4)+SUMIFS(лечеб!O4:O10000,лечеб!N4:N10000,B384,лечеб!F4:F10000,I4)+SUMIFS(Баня!O4:O10000,Баня!N4:N10000,B384,Баня!F4:F10000,I4)+SUMIFS(Адм!O4:O10000,Адм!N4:N10000,B384,Адм!F4:F10000,I4)+SUMIFS(С.Х!O4:O9995,С.Х!N4:N9995,B384,С.Х!F4:F9995,I4)+SUMIFS(новостр!N4:N9999,новостр!M4:M9999,B384,новостр!F4:F9999,I4)+SUMIFS(авт!K4:K10004,авт!L4:L10004,B384,авт!F4:F10004,I4)+SUMIFS(ЖС!S4:S10020,ЖС!R4:R10020,B384,ЖС!F4:F10020,I4)+SUMIFS(Лес!L5:L9992,Лес!K5:K9992,B384,Лес!F5:F9992,I4)+SUMIFS('степь '!K5:K9998,'степь '!J5:J9998,B384,'степь '!F5:F9998,I4)+SUMIFS(Пр.откр.тер!N4:N9967,Пр.откр.тер!M4:M9967,B384,Пр.откр.тер!F4:F9967,I4)</f>
        <v>0</v>
      </c>
      <c r="K43" s="19">
        <f>SUMIFS(произв!A4:A9995,произв!N4:N9995,B384,произв!F4:F9995,K4)+SUMIFS(торг!A4:A10000,торг!N4:N10000,B384,торг!F4:F10000,K4)+SUMIFS(склад!A4:A9995,склад!N4:N9995,B384,склад!F4:F9995,K4)+SUMIFS('обр '!A4:A9999,'обр '!N4:N9999,B384,'обр '!F4:F9999,K4)+SUMIFS(детс!A4:A10000,детс!N4:N10000,B384,детс!F4:F10000,K4)+SUMIFS(культ!A4:A10000,культ!N4:N10000,B384,культ!F4:F10000,K4)+SUMIFS(спорт!A4:A10000,спорт!N4:N10000,B384,спорт!F4:F10000,K4)+SUMIFS(лечеб!A4:A10000,лечеб!N4:N10000,B384,лечеб!F4:F10000,K4)+SUMIFS(Баня!A4:A10000,Баня!N4:N10000,B384,Баня!F4:F10000,K4)+SUMIFS(Адм!A4:A10000,Адм!N4:N10000,B384,Адм!F4:F10000,K4)+SUMIFS(С.Х!A4:A9995,С.Х!N4:N9995,B384,С.Х!F4:F9995,K4)+SUMIFS(новостр!A4:A9999,новостр!M4:M9999,B384,новостр!F4:F9999,K4)+SUMIFS(авт!A4:A10004,авт!L4:L10004,B384,авт!F4:F10004,K4)+SUMIFS(ЖС!A4:A10020,ЖС!R4:R10020,B384,ЖС!F4:F10020,K4)+SUMIFS(Лес!A5:A9992,Лес!K5:K9992,B384,Лес!F5:F9992,K4)+SUMIFS('степь '!A5:A9998,'степь '!J5:J9998,B384,'степь '!F5:F9998,K4)+SUMIFS(Пр.откр.тер!A4:A9967,Пр.откр.тер!M4:M9967,B384,Пр.откр.тер!F4:F9967,K4)</f>
        <v>0</v>
      </c>
      <c r="L43" s="20">
        <f>SUMIFS(произв!O4:O9995,произв!N4:N9995,B384,произв!F4:F9995,K4)+SUMIFS(торг!O4:O10000,торг!N4:N10000,B384,торг!F4:F10000,K4)+SUMIFS(склад!O4:O9995,склад!N4:N9995,B384,склад!F4:F9995,K4)+SUMIFS('обр '!O4:O9999,'обр '!N4:N9999,B384,'обр '!F4:F9999,K4)+SUMIFS(детс!O4:O10000,детс!N4:N10000,B384,детс!F4:F10000,K4)+SUMIFS(культ!O4:O10000,культ!N4:N10000,B384,культ!F4:F10000,K4)+SUMIFS(спорт!O4:O10000,спорт!N4:N10000,B384,спорт!F4:F10000,K4)+SUMIFS(лечеб!O4:O10000,лечеб!N4:N10000,B384,лечеб!F4:F10000,K4)+SUMIFS(Баня!O4:O10000,Баня!N4:N10000,B384,Баня!F4:F10000,K4)+SUMIFS(Адм!O4:O10000,Адм!N4:N10000,B384,Адм!F4:F10000,K4)+SUMIFS(С.Х!O4:O9995,С.Х!N4:N9995,B384,С.Х!F4:F9995,K4)+SUMIFS(новостр!N4:N9999,новостр!M4:M9999,B384,новостр!F4:F9999,K4)+SUMIFS(авт!K4:K10004,авт!L4:L10004,B384,авт!F4:F10004,K4)+SUMIFS(ЖС!S4:S10020,ЖС!R4:R10020,B384,ЖС!F4:F10020,K4)+SUMIFS(Лес!L5:L9992,Лес!K5:K9992,B384,Лес!F5:F9992,K4)+SUMIFS('степь '!K5:K9998,'степь '!J5:J9998,B384,'степь '!F5:F9998,K4)+SUMIFS(Пр.откр.тер!N4:N9967,Пр.откр.тер!M4:M9967,B384,Пр.откр.тер!F4:F9967,K4)</f>
        <v>0</v>
      </c>
      <c r="M43" s="20">
        <f>SUMIFS(произв!A4:A9995,произв!N4:N9995,B384,произв!F4:F9995,M4)+SUMIFS(торг!A4:A10000,торг!N4:N10000,B384,торг!F4:F10000,M4)+SUMIFS(склад!A4:A9995,склад!N4:N9995,B384,склад!F4:F9995,M4)+SUMIFS('обр '!A4:A9999,'обр '!N4:N9999,B384,'обр '!F4:F9999,M4)+SUMIFS(детс!A4:A10000,детс!N4:N10000,B384,детс!F4:F10000,M4)+SUMIFS(культ!A4:A10000,культ!N4:N10000,B384,культ!F4:F10000,M4)+SUMIFS(спорт!A4:A10000,спорт!N4:N10000,B384,спорт!F4:F10000,M4)+SUMIFS(лечеб!A4:A10000,лечеб!N4:N10000,B384,лечеб!F4:F10000,M4)+SUMIFS(Баня!A4:A10000,Баня!N4:N10000,B384,Баня!F4:F10000,M4)+SUMIFS(Адм!A4:A10000,Адм!N4:N10000,B384,Адм!F4:F10000,M4)+SUMIFS(С.Х!A4:A9995,С.Х!N4:N9995,B384,С.Х!F4:F9995,M4)+SUMIFS(новостр!A4:A9999,новостр!M4:M9999,B384,новостр!F4:F9999,M4)+SUMIFS(авт!A4:A10004,авт!L4:L10004,B384,авт!F4:F10004,M4)+SUMIFS(ЖС!A4:A10020,ЖС!R4:R10020,B384,ЖС!F4:F10020,M4)+SUMIFS(Лес!A5:A9992,Лес!K5:K9992,B384,Лес!F5:F9992,M4)+SUMIFS('степь '!A5:A9998,'степь '!J5:J9998,B384,'степь '!F5:F9998,M4)+SUMIFS(Пр.откр.тер!A4:A9967,Пр.откр.тер!M4:M9967,B384,Пр.откр.тер!F4:F9967,M4)</f>
        <v>0</v>
      </c>
      <c r="N43" s="20">
        <f>SUMIFS(произв!O4:O9995,произв!N4:N9995,B384,произв!F4:F9995,M4)+SUMIFS(торг!O4:O10000,торг!N4:N10000,B384,торг!F4:F10000,M4)+SUMIFS(склад!O4:O9995,склад!N4:N9995,B384,склад!F4:F9995,M4)+SUMIFS('обр '!O4:O9999,'обр '!N4:N9999,B384,'обр '!F4:F9999,M4)+SUMIFS(детс!O4:O10000,детс!N4:N10000,B384,детс!F4:F10000,M4)+SUMIFS(культ!O4:O10000,культ!N4:N10000,B384,культ!F4:F10000,M4)+SUMIFS(спорт!O4:O10000,спорт!N4:N10000,B384,спорт!F4:F10000,M4)+SUMIFS(лечеб!O4:O10000,лечеб!N4:N10000,B384,лечеб!F4:F10000,M4)+SUMIFS(Баня!O4:O10000,Баня!N4:N10000,B384,Баня!F4:F10000,M4)+SUMIFS(Адм!O4:O10000,Адм!N4:N10000,B384,Адм!F4:F10000,M4)+SUMIFS(С.Х!O4:O9995,С.Х!N4:N9995,B384,С.Х!F4:F9995,M4)+SUMIFS(новостр!N4:N9999,новостр!M4:M9999,B384,новостр!F4:F9999,M4)+SUMIFS(авт!K4:K10004,авт!L4:L10004,B384,авт!F4:F10004,M4)+SUMIFS(ЖС!S4:S10020,ЖС!R4:R10020,B384,ЖС!F4:F10020,M4)+SUMIFS(Лес!L5:L9992,Лес!K5:K9992,B384,Лес!F5:F9992,M4)+SUMIFS('степь '!K5:K9998,'степь '!J5:J9998,B384,'степь '!F5:F9998,M4)+SUMIFS(Пр.откр.тер!N4:N9967,Пр.откр.тер!M4:M9967,B384,Пр.откр.тер!F4:F9967,M4)</f>
        <v>0</v>
      </c>
      <c r="O43" s="20">
        <f>SUMIFS(произв!A4:A9995,произв!N4:N9995,B384,произв!F4:F9995,O4)+SUMIFS(торг!A4:A10000,торг!N4:N10000,B384,торг!F4:F10000,O4)+SUMIFS(склад!A4:A9995,склад!N4:N9995,B384,склад!F4:F9995,O4)+SUMIFS('обр '!A4:A9999,'обр '!N4:N9999,B384,'обр '!F4:F9999,O4)+SUMIFS(детс!A4:A10000,детс!N4:N10000,B384,детс!F4:F10000,O4)+SUMIFS(культ!A4:A10000,культ!N4:N10000,B384,культ!F4:F10000,O4)+SUMIFS(спорт!A4:A10000,спорт!N4:N10000,B384,спорт!F4:F10000,O4)+SUMIFS(лечеб!A4:A10000,лечеб!N4:N10000,B384,лечеб!F4:F10000,O4)+SUMIFS(Баня!A4:A10000,Баня!N4:N10000,B384,Баня!F4:F10000,O4)+SUMIFS(Адм!A4:A10000,Адм!N4:N10000,B384,Адм!F4:F10000,O4)+SUMIFS(С.Х!A4:A9995,С.Х!N4:N9995,B384,С.Х!F4:F9995,O4)+SUMIFS(новостр!A4:A9999,новостр!M4:M9999,B384,новостр!F4:F9999,O4)+SUMIFS(авт!A4:A10004,авт!L4:L10004,B384,авт!F4:F10004,O4)+SUMIFS(ЖС!A4:A10020,ЖС!R4:R10020,B384,ЖС!F4:F10020,O4)+SUMIFS(Лес!A5:A9992,Лес!K5:K9992,B384,Лес!F5:F9992,O4)+SUMIFS('степь '!A5:A9998,'степь '!J5:J9998,B384,'степь '!F5:F9998,O4)+SUMIFS(Пр.откр.тер!A4:A9967,Пр.откр.тер!M4:M9967,B384,Пр.откр.тер!F4:F9967,O4)</f>
        <v>0</v>
      </c>
      <c r="P43" s="20">
        <f>SUMIFS(произв!O4:O9995,произв!N4:N9995,B384,произв!F4:F9995,O4)+SUMIFS(торг!O4:O10000,торг!N4:N10000,B384,торг!F4:F10000,O4)+SUMIFS(склад!O4:O9995,склад!N4:N9995,B384,склад!F4:F9995,O4)+SUMIFS('обр '!O4:O9999,'обр '!N4:N9999,B384,'обр '!F4:F9999,O4)+SUMIFS(детс!O4:O10000,детс!N4:N10000,B384,детс!F4:F10000,O4)+SUMIFS(культ!O4:O10000,культ!N4:N10000,B384,культ!F4:F10000,O4)+SUMIFS(спорт!O4:O10000,спорт!N4:N10000,B384,спорт!F4:F10000,O4)+SUMIFS(лечеб!O4:O10000,лечеб!N4:N10000,B384,лечеб!F4:F10000,O4)+SUMIFS(Баня!O4:O10000,Баня!N4:N10000,B384,Баня!F4:F10000,O4)+SUMIFS(Адм!O4:O10000,Адм!N4:N10000,B384,Адм!F4:F10000,O4)+SUMIFS(С.Х!O4:O9995,С.Х!N4:N9995,B384,С.Х!F4:F9995,O4)+SUMIFS(новостр!N4:N9999,новостр!M4:M9999,B384,новостр!F4:F9999,O4)+SUMIFS(авт!K4:K10004,авт!L4:L10004,B384,авт!F4:F10004,O4)+SUMIFS(ЖС!S4:S10020,ЖС!R4:R10020,B384,ЖС!F4:F10020,O4)+SUMIFS(Лес!L5:L9992,Лес!K5:K9992,B384,Лес!F5:F9992,O4)+SUMIFS('степь '!K5:K9998,'степь '!J5:J9998,B384,'степь '!F5:F9998,O4)+SUMIFS(Пр.откр.тер!N4:N9967,Пр.откр.тер!M4:M9967,B384,Пр.откр.тер!F4:F9967,O4)</f>
        <v>0</v>
      </c>
      <c r="Q43" s="20">
        <f>SUMIFS(произв!A4:A9995,произв!N4:N9995,B384,произв!F4:F9995,Q4)+SUMIFS(торг!A4:A10000,торг!N4:N10000,B384,торг!F4:F10000,Q4)+SUMIFS(склад!A4:A9995,склад!N4:N9995,B384,склад!F4:F9995,Q4)+SUMIFS('обр '!A4:A9999,'обр '!N4:N9999,B384,'обр '!F4:F9999,Q4)+SUMIFS(детс!A4:A10000,детс!N4:N10000,B384,детс!F4:F10000,Q4)+SUMIFS(культ!A4:A10000,культ!N4:N10000,B384,культ!F4:F10000,Q4)+SUMIFS(спорт!A4:A10000,спорт!N4:N10000,B384,спорт!F4:F10000,Q4)+SUMIFS(лечеб!A4:A10000,лечеб!N4:N10000,B384,лечеб!F4:F10000,Q4)+SUMIFS(Баня!A4:A10000,Баня!N4:N10000,B384,Баня!F4:F10000,Q4)+SUMIFS(Адм!A4:A10000,Адм!N4:N10000,B384,Адм!F4:F10000,Q4)+SUMIFS(С.Х!A4:A9995,С.Х!N4:N9995,B384,С.Х!F4:F9995,Q4)+SUMIFS(новостр!A4:A9999,новостр!M4:M9999,B384,новостр!F4:F9999,Q4)+SUMIFS(авт!A4:A10004,авт!L4:L10004,B384,авт!F4:F10004,Q4)+SUMIFS(ЖС!A4:A10020,ЖС!R4:R10020,B384,ЖС!F4:F10020,Q4)+SUMIFS(Лес!A5:A9992,Лес!K5:K9992,B384,Лес!F5:F9992,Q4)+SUMIFS('степь '!A5:A9998,'степь '!J5:J9998,B384,'степь '!F5:F9998,Q4)+SUMIFS(Пр.откр.тер!A4:A9967,Пр.откр.тер!M4:M9967,B384,Пр.откр.тер!F4:F9967,Q4)</f>
        <v>0</v>
      </c>
      <c r="R43" s="20">
        <f>SUMIFS(произв!O4:O9995,произв!N4:N9995,B384,произв!F4:F9995,Q4)+SUMIFS(торг!O4:O10000,торг!N4:N10000,B384,торг!F4:F10000,Q4)+SUMIFS(склад!O4:O9995,склад!N4:N9995,B384,склад!F4:F9995,Q4)+SUMIFS('обр '!O4:O9999,'обр '!N4:N9999,B384,'обр '!F4:F9999,Q4)+SUMIFS(детс!O4:O10000,детс!N4:N10000,B384,детс!F4:F10000,Q4)+SUMIFS(культ!O4:O10000,культ!N4:N10000,B384,культ!F4:F10000,Q4)+SUMIFS(спорт!O4:O10000,спорт!N4:N10000,B384,спорт!F4:F10000,Q4)+SUMIFS(лечеб!O4:O10000,лечеб!N4:N10000,B384,лечеб!F4:F10000,Q4)+SUMIFS(Баня!O4:O10000,Баня!N4:N10000,B384,Баня!F4:F10000,Q4)+SUMIFS(Адм!O4:O10000,Адм!N4:N10000,B384,Адм!F4:F10000,Q4)+SUMIFS(С.Х!O4:O9995,С.Х!N4:N9995,B384,С.Х!F4:F9995,Q4)+SUMIFS(новостр!N4:N9999,новостр!M4:M9999,B384,новостр!F4:F9999,Q4)+SUMIFS(авт!K4:K10004,авт!L4:L10004,B384,авт!F4:F10004,Q4)+SUMIFS(ЖС!S4:S10020,ЖС!R4:R10020,B384,ЖС!F4:F10020,Q4)+SUMIFS(Лес!L5:L9992,Лес!K5:K9992,B384,Лес!F5:F9992,Q4)+SUMIFS('степь '!K5:K9998,'степь '!J5:J9998,B384,'степь '!F5:F9998,Q4)+SUMIFS(Пр.откр.тер!N4:N9967,Пр.откр.тер!M4:M9967,B384,Пр.откр.тер!F4:F9967,Q4)</f>
        <v>0</v>
      </c>
      <c r="S43" s="20">
        <f>SUMIFS(произв!A4:A9995,произв!N4:N9995,B384,произв!F4:F9995,S4)+SUMIFS(торг!A4:A10000,торг!N4:N10000,B384,торг!F4:F10000,S4)+SUMIFS(склад!A4:A9995,склад!N4:N9995,B384,склад!F4:F9995,S4)+SUMIFS('обр '!A4:A9999,'обр '!N4:N9999,B384,'обр '!F4:F9999,S4)+SUMIFS(детс!A4:A10000,детс!N4:N10000,B384,детс!F4:F10000,S4)+SUMIFS(культ!A4:A10000,культ!N4:N10000,B384,культ!F4:F10000,S4)+SUMIFS(спорт!A4:A10000,спорт!N4:N10000,B384,спорт!F4:F10000,S4)+SUMIFS(лечеб!A4:A10000,лечеб!N4:N10000,B384,лечеб!F4:F10000,S4)+SUMIFS(Баня!A4:A10000,Баня!N4:N10000,B384,Баня!F4:F10000,S4)+SUMIFS(Адм!A4:A10000,Адм!N4:N10000,B384,Адм!F4:F10000,S4)+SUMIFS(С.Х!A4:A9995,С.Х!N4:N9995,B384,С.Х!F4:F9995,S4)+SUMIFS(новостр!A4:A9999,новостр!M4:M9999,B384,новостр!F4:F9999,S4)+SUMIFS(авт!A4:A10004,авт!L4:L10004,B384,авт!F4:F10004,S4)+SUMIFS(ЖС!A4:A10020,ЖС!R4:R10020,B384,ЖС!F4:F10020,S4)+SUMIFS(Лес!A5:A9992,Лес!K5:K9992,B384,Лес!F5:F9992,S4)+SUMIFS('степь '!A5:A9998,'степь '!J5:J9998,B384,'степь '!F5:F9998,S4)+SUMIFS(Пр.откр.тер!A4:A9967,Пр.откр.тер!M4:M9967,B384,Пр.откр.тер!F4:F9967,S4)</f>
        <v>0</v>
      </c>
      <c r="T43" s="20">
        <f>SUMIFS(произв!O4:O9995,произв!N4:N9995,B384,произв!F4:F9995,S4)+SUMIFS(торг!O4:O10000,торг!N4:N10000,B384,торг!F4:F10000,S4)+SUMIFS(склад!O4:O9995,склад!N4:N9995,B384,склад!F4:F9995,S4)+SUMIFS('обр '!O4:O9999,'обр '!N4:N9999,B384,'обр '!F4:F9999,S4)+SUMIFS(детс!O4:O10000,детс!N4:N10000,B384,детс!F4:F10000,S4)+SUMIFS(культ!O4:O10000,культ!N4:N10000,B384,культ!F4:F10000,S4)+SUMIFS(спорт!O4:O10000,спорт!N4:N10000,B384,спорт!F4:F10000,S4)+SUMIFS(лечеб!O4:O10000,лечеб!N4:N10000,B384,лечеб!F4:F10000,S4)+SUMIFS(Баня!O4:O10000,Баня!N4:N10000,B384,Баня!F4:F10000,S4)+SUMIFS(Адм!O4:O10000,Адм!N4:N10000,B384,Адм!F4:F10000,S4)+SUMIFS(С.Х!O4:O9995,С.Х!N4:N9995,B384,С.Х!F4:F9995,S4)+SUMIFS(новостр!N4:N9999,новостр!M4:M9999,B384,новостр!F4:F9999,S4)+SUMIFS(авт!K4:K10004,авт!L4:L10004,B384,авт!F4:F10004,S4)+SUMIFS(ЖС!S4:S10020,ЖС!R4:R10020,B384,ЖС!F4:F10020,S4)+SUMIFS(Лес!L5:L9992,Лес!K5:K9992,B384,Лес!F5:F9992,S4)+SUMIFS('степь '!K5:K9998,'степь '!J5:J9998,B384,'степь '!F5:F9998,S4)+SUMIFS(Пр.откр.тер!N4:N9967,Пр.откр.тер!M4:M9967,B384,Пр.откр.тер!F4:F9967,S4)</f>
        <v>0</v>
      </c>
      <c r="U43" s="20">
        <f>SUMIFS(произв!A4:A9995,произв!N4:N9995,B384,произв!F4:F9995,U4)+SUMIFS(торг!A4:A10000,торг!N4:N10000,B384,торг!F4:F10000,U4)+SUMIFS(склад!A4:A9995,склад!N4:N9995,B384,склад!F4:F9995,U4)+SUMIFS('обр '!A4:A9999,'обр '!N4:N9999,B384,'обр '!F4:F9999,U4)+SUMIFS(детс!A4:A10000,детс!N4:N10000,B384,детс!F4:F10000,U4)+SUMIFS(культ!A4:A10000,культ!N4:N10000,B384,культ!F4:F10000,U4)+SUMIFS(спорт!A4:A10000,спорт!N4:N10000,B384,спорт!F4:F10000,U4)+SUMIFS(лечеб!A4:A10000,лечеб!N4:N10000,B384,лечеб!F4:F10000,U4)+SUMIFS(Баня!A4:A10000,Баня!N4:N10000,B384,Баня!F4:F10000,U4)+SUMIFS(Адм!A4:A10000,Адм!N4:N10000,B384,Адм!F4:F10000,U4)+SUMIFS(С.Х!A4:A9995,С.Х!N4:N9995,B384,С.Х!F4:F9995,U4)+SUMIFS(новостр!A4:A9999,новостр!M4:M9999,B384,новостр!F4:F9999,U4)+SUMIFS(авт!A4:A10004,авт!L4:L10004,B384,авт!F4:F10004,U4)+SUMIFS(ЖС!A4:A10020,ЖС!R4:R10020,B384,ЖС!F4:F10020,U4)+SUMIFS(Лес!A5:A9992,Лес!K5:K9992,B384,Лес!F5:F9992,U4)+SUMIFS('степь '!A5:A9998,'степь '!J5:J9998,B384,'степь '!F5:F9998,U4)+SUMIFS(Пр.откр.тер!A4:A9967,Пр.откр.тер!M4:M9967,B384,Пр.откр.тер!F4:F9967,U4)</f>
        <v>0</v>
      </c>
      <c r="V43" s="20">
        <f>SUMIFS(произв!O4:O9995,произв!N4:N9995,B384,произв!F4:F9995,U4)+SUMIFS(торг!O4:O10000,торг!N4:N10000,B384,торг!F4:F10000,U4)+SUMIFS(склад!O4:O9995,склад!N4:N9995,B384,склад!F4:F9995,U4)+SUMIFS('обр '!O4:O9999,'обр '!N4:N9999,B384,'обр '!F4:F9999,U4)+SUMIFS(детс!O4:O10000,детс!N4:N10000,B384,детс!F4:F10000,U4)+SUMIFS(культ!O4:O10000,культ!N4:N10000,B384,культ!F4:F10000,U4)+SUMIFS(спорт!O4:O10000,спорт!N4:N10000,B384,спорт!F4:F10000,U4)+SUMIFS(лечеб!O4:O10000,лечеб!N4:N10000,B384,лечеб!F4:F10000,U4)+SUMIFS(Баня!O4:O10000,Баня!N4:N10000,B384,Баня!F4:F10000,U4)+SUMIFS(Адм!O4:O10000,Адм!N4:N10000,B384,Адм!F4:F10000,U4)+SUMIFS(С.Х!O4:O9995,С.Х!N4:N9995,B384,С.Х!F4:F9995,U4)+SUMIFS(новостр!N4:N9999,новостр!M4:M9999,B384,новостр!F4:F9999,U4)+SUMIFS(авт!K4:K10004,авт!L4:L10004,B384,авт!F4:F10004,U4)+SUMIFS(ЖС!S4:S10020,ЖС!R4:R10020,B384,ЖС!F4:F10020,U4)+SUMIFS(Лес!L5:L9992,Лес!K5:K9992,B384,Лес!F5:F9992,U4)+SUMIFS('степь '!K5:K9998,'степь '!J5:J9998,B384,'степь '!F5:F9998,U4)+SUMIFS(Пр.откр.тер!N4:N9967,Пр.откр.тер!M4:M9967,B384,Пр.откр.тер!F4:F9967,U4)</f>
        <v>0</v>
      </c>
      <c r="W43" s="20">
        <f>SUMIFS(произв!A4:A9995,произв!N4:N9995,B384,произв!F4:F9995,W4)+SUMIFS(торг!A4:A10000,торг!N4:N10000,B384,торг!F4:F10000,W4)+SUMIFS(склад!A4:A9995,склад!N4:N9995,B384,склад!F4:F9995,W4)+SUMIFS('обр '!A4:A9999,'обр '!N4:N9999,B384,'обр '!F4:F9999,W4)+SUMIFS(детс!A4:A10000,детс!N4:N10000,B384,детс!F4:F10000,W4)+SUMIFS(культ!A4:A10000,культ!N4:N10000,B384,культ!F4:F10000,W4)+SUMIFS(спорт!A4:A10000,спорт!N4:N10000,B384,спорт!F4:F10000,W4)+SUMIFS(лечеб!A4:A10000,лечеб!N4:N10000,B384,лечеб!F4:F10000,W4)+SUMIFS(Баня!A4:A10000,Баня!N4:N10000,B384,Баня!F4:F10000,W4)+SUMIFS(Адм!A4:A10000,Адм!N4:N10000,B384,Адм!F4:F10000,W4)+SUMIFS(С.Х!A4:A9995,С.Х!N4:N9995,B384,С.Х!F4:F9995,W4)+SUMIFS(новостр!A4:A9999,новостр!M4:M9999,B384,новостр!F4:F9999,W4)+SUMIFS(авт!A4:A10004,авт!L4:L10004,B384,авт!F4:F10004,W4)+SUMIFS(ЖС!A4:A10020,ЖС!R4:R10020,B384,ЖС!F4:F10020,W4)+SUMIFS(Лес!A5:A9992,Лес!K5:K9992,B384,Лес!F5:F9992,W4)+SUMIFS('степь '!A5:A9998,'степь '!J5:J9998,B384,'степь '!F5:F9998,W4)+SUMIFS(Пр.откр.тер!A4:A9967,Пр.откр.тер!M4:M9967,B384,Пр.откр.тер!F4:F9967,W4)</f>
        <v>0</v>
      </c>
      <c r="X43" s="20">
        <f>SUMIFS(произв!O4:O9995,произв!N4:N9995,B384,произв!F4:F9995,W4)+SUMIFS(торг!O4:O10000,торг!N4:N10000,B384,торг!F4:F10000,W4)+SUMIFS(склад!O4:O9995,склад!N4:N9995,B384,склад!F4:F9995,W4)+SUMIFS('обр '!O4:O9999,'обр '!N4:N9999,B384,'обр '!F4:F9999,W4)+SUMIFS(детс!O4:O10000,детс!N4:N10000,B384,детс!F4:F10000,W4)+SUMIFS(культ!O4:O10000,культ!N4:N10000,B384,культ!F4:F10000,W4)+SUMIFS(спорт!O4:O10000,спорт!N4:N10000,B384,спорт!F4:F10000,W4)+SUMIFS(лечеб!O4:O10000,лечеб!N4:N10000,B384,лечеб!F4:F10000,W4)+SUMIFS(Баня!O4:O10000,Баня!N4:N10000,B384,Баня!F4:F10000,W4)+SUMIFS(Адм!O4:O10000,Адм!N4:N10000,B384,Адм!F4:F10000,W4)+SUMIFS(С.Х!O4:O9995,С.Х!N4:N9995,B384,С.Х!F4:F9995,W4)+SUMIFS(новостр!N4:N9999,новостр!M4:M9999,B384,новостр!F4:F9999,W4)+SUMIFS(авт!K4:K10004,авт!L4:L10004,B384,авт!F4:F10004,W4)+SUMIFS(ЖС!S4:S10020,ЖС!R4:R10020,B384,ЖС!F4:F10020,W4)+SUMIFS(Лес!L5:L9992,Лес!K5:K9992,B384,Лес!F5:F9992,W4)+SUMIFS('степь '!K5:K9998,'степь '!J5:J9998,B384,'степь '!F5:F9998,W4)+SUMIFS(Пр.откр.тер!N4:N9967,Пр.откр.тер!M4:M9967,B384,Пр.откр.тер!F4:F9967,W4)</f>
        <v>0</v>
      </c>
      <c r="Y43" s="20">
        <f>SUMIFS(произв!A4:A9995,произв!N4:N9995,B384,произв!F4:F9995,Y4)+SUMIFS(торг!A4:A10000,торг!N4:N10000,B384,торг!F4:F10000,Y4)+SUMIFS(склад!A4:A9995,склад!N4:N9995,B384,склад!F4:F9995,Y4)+SUMIFS('обр '!A4:A9999,'обр '!N4:N9999,B384,'обр '!F4:F9999,Y4)+SUMIFS(детс!A4:A10000,детс!N4:N10000,B384,детс!F4:F10000,Y4)+SUMIFS(культ!A4:A10000,культ!N4:N10000,B384,культ!F4:F10000,Y4)+SUMIFS(спорт!A4:A10000,спорт!N4:N10000,B384,спорт!F4:F10000,Y4)+SUMIFS(лечеб!A4:A10000,лечеб!N4:N10000,B384,лечеб!F4:F10000,Y4)+SUMIFS(Баня!A4:A10000,Баня!N4:N10000,B384,Баня!F4:F10000,Y4)+SUMIFS(Адм!A4:A10000,Адм!N4:N10000,B384,Адм!F4:F10000,Y4)+SUMIFS(С.Х!A4:A9995,С.Х!N4:N9995,B384,С.Х!F4:F9995,Y4)+SUMIFS(новостр!A4:A9999,новостр!M4:M9999,B384,новостр!F4:F9999,Y4)+SUMIFS(авт!A4:A10004,авт!L4:L10004,B384,авт!F4:F10004,Y4)+SUMIFS(ЖС!A4:A10020,ЖС!R4:R10020,B384,ЖС!F4:F10020,Y4)+SUMIFS(Лес!A5:A9992,Лес!K5:K9992,B384,Лес!F5:F9992,Y4)+SUMIFS('степь '!A5:A9998,'степь '!J5:J9998,B384,'степь '!F5:F9998,Y4)+SUMIFS(Пр.откр.тер!A4:A9967,Пр.откр.тер!M4:M9967,B384,Пр.откр.тер!F4:F9967,Y4)</f>
        <v>0</v>
      </c>
      <c r="Z43" s="20">
        <f>SUMIFS(произв!O4:O9995,произв!N4:N9995,B384,произв!F4:F9995,Y4)+SUMIFS(торг!O4:O10000,торг!N4:N10000,B384,торг!F4:F10000,Y4)+SUMIFS(склад!O4:O9995,склад!N4:N9995,B384,склад!F4:F9995,Y4)+SUMIFS('обр '!O4:O9999,'обр '!N4:N9999,B384,'обр '!F4:F9999,Y4)+SUMIFS(детс!O4:O10000,детс!N4:N10000,B384,детс!F4:F10000,Y4)+SUMIFS(культ!O4:O10000,культ!N4:N10000,B384,культ!F4:F10000,Y4)+SUMIFS(спорт!O4:O10000,спорт!N4:N10000,B384,спорт!F4:F10000,Y4)+SUMIFS(лечеб!O4:O10000,лечеб!N4:N10000,B384,лечеб!F4:F10000,Y4)+SUMIFS(Баня!O4:O10000,Баня!N4:N10000,B384,Баня!F4:F10000,Y4)+SUMIFS(Адм!O4:O10000,Адм!N4:N10000,B384,Адм!F4:F10000,Y4)+SUMIFS(С.Х!O4:O9995,С.Х!N4:N9995,B384,С.Х!F4:F9995,Y4)+SUMIFS(новостр!N4:N9999,новостр!M4:M9999,B384,новостр!F4:F9999,Y4)+SUMIFS(авт!K4:K10004,авт!L4:L10004,B384,авт!F4:F10004,Y4)+SUMIFS(ЖС!S4:S10020,ЖС!R4:R10020,B384,ЖС!F4:F10020,Y4)+SUMIFS(Лес!L5:L9992,Лес!K5:K9992,B384,Лес!F5:F9992,Y4)+SUMIFS('степь '!K5:K9998,'степь '!J5:J9998,B384,'степь '!F5:F9998,Y4)+SUMIFS(Пр.откр.тер!N4:N9967,Пр.откр.тер!M4:M9967,B384,Пр.откр.тер!F4:F9967,Y4)</f>
        <v>0</v>
      </c>
      <c r="AA43" s="21">
        <f t="shared" si="0"/>
        <v>1</v>
      </c>
      <c r="AB43" s="21">
        <f t="shared" si="0"/>
        <v>5</v>
      </c>
      <c r="AC43" s="112">
        <f>SUMIFS(произв!A4:A9995,произв!N4:N9995,B384,произв!F4:F9995,AC4)+SUMIFS(торг!A4:A10000,торг!N4:N10000,B384,торг!F4:F10000,AC4)+SUMIFS(склад!A4:A9995,склад!N4:N9995,B384,склад!F4:F9995,AC4)+SUMIFS('обр '!A4:A9999,'обр '!N4:N9999,B384,'обр '!F4:F9999,AC4)+SUMIFS(детс!A4:A10000,детс!N4:N10000,B384,детс!F4:F10000,AC4)+SUMIFS(культ!A4:A10000,культ!N4:N10000,B384,культ!F4:F10000,AC4)+SUMIFS(спорт!A4:A10000,спорт!N4:N10000,B384,спорт!F4:F10000,AC4)+SUMIFS(лечеб!A4:A10000,лечеб!N4:N10000,B384,лечеб!F4:F10000,AC4)+SUMIFS(Баня!A4:A10000,Баня!N4:N10000,B384,Баня!F4:F10000,AC4)+SUMIFS(Адм!A4:A10000,Адм!N4:N10000,B384,Адм!F4:F10000,AC4)+SUMIFS(С.Х!A4:A9995,С.Х!N4:N9995,B384,С.Х!F4:F9995,AC4)+SUMIFS(новостр!A4:A9999,новостр!M4:M9999,B384,новостр!F4:F9999,AC4)+SUMIFS(авт!A4:A10004,авт!L4:L10004,B384,авт!F4:F10004,AC4)+SUMIFS(ЖС!A4:A10020,ЖС!R4:R10020,B384,ЖС!F4:F10020,AC4)+SUMIFS(Лес!A5:A9992,Лес!K5:K9992,B384,Лес!F5:F9992,AC4)+SUMIFS('степь '!A5:A9998,'степь '!J5:J9998,B384,'степь '!F5:F9998,AC4)+SUMIFS(Пр.откр.тер!A4:A9967,Пр.откр.тер!M4:M9967,B384,Пр.откр.тер!F4:F9967,AC4)</f>
        <v>0</v>
      </c>
      <c r="AD43" s="112">
        <f>SUMIFS(произв!O4:O9995,произв!N4:N9995,B384,произв!F4:F9995,AC4)+SUMIFS(торг!O4:O10000,торг!N4:N10000,B384,торг!F4:F10000,AC4)+SUMIFS(склад!O4:O9995,склад!N4:N9995,B384,склад!F4:F9995,AC4)+SUMIFS('обр '!O4:O9999,'обр '!N4:N9999,B384,'обр '!F4:F9999,AC4)+SUMIFS(детс!O4:O10000,детс!N4:N10000,B384,детс!F4:F10000,AC4)+SUMIFS(культ!O4:O10000,культ!N4:N10000,B384,культ!F4:F10000,AC4)+SUMIFS(спорт!O4:O10000,спорт!N4:N10000,B384,спорт!F4:F10000,AC4)+SUMIFS(лечеб!O4:O10000,лечеб!N4:N10000,B384,лечеб!F4:F10000,AC4)+SUMIFS(Баня!O4:O10000,Баня!N4:N10000,B384,Баня!F4:F10000,AC4)+SUMIFS(Адм!O4:O10000,Адм!N4:N10000,B384,Адм!F4:F10000,AC4)+SUMIFS(С.Х!O4:O9995,С.Х!N4:N9995,B384,С.Х!F4:F9995,AC4)+SUMIFS(новостр!N4:N9999,новостр!M4:M9999,B384,новостр!F4:F9999,AC4)+SUMIFS(авт!K4:K10004,авт!L4:L10004,B384,авт!F4:F10004,AC4)+SUMIFS(ЖС!S4:S10020,ЖС!R4:R10020,B384,ЖС!F4:F10020,AC4)+SUMIFS(Лес!L5:L9992,Лес!K5:K9992,B384,Лес!F5:F9992,AC4)+SUMIFS('степь '!K5:K9998,'степь '!J5:J9998,B384,'степь '!F5:F9998,AC4)+SUMIFS(Пр.откр.тер!N4:N9967,Пр.откр.тер!M4:M9967,B384,Пр.откр.тер!F4:F9967,AC4)</f>
        <v>0</v>
      </c>
      <c r="AE43" s="112">
        <f>SUMIFS(произв!A4:A9995,произв!N4:N9995,B384,произв!F4:F9995,AE4)+SUMIFS(торг!A4:A10000,торг!N4:N10000,B384,торг!F4:F10000,AE4)+SUMIFS(склад!A4:A9995,склад!N4:N9995,B384,склад!F4:F9995,AE4)+SUMIFS('обр '!A4:A9999,'обр '!N4:N9999,B384,'обр '!F4:F9999,AE4)+SUMIFS(детс!A4:A10000,детс!N4:N10000,B384,детс!F4:F10000,AE4)+SUMIFS(культ!A4:A10000,культ!N4:N10000,B384,культ!F4:F10000,AE4)+SUMIFS(спорт!A4:A10000,спорт!N4:N10000,B384,спорт!F4:F10000,AE4)+SUMIFS(лечеб!A4:A10000,лечеб!N4:N10000,B384,лечеб!F4:F10000,AE4)+SUMIFS(Баня!A4:A10000,Баня!N4:N10000,B384,Баня!F4:F10000,AE4)+SUMIFS(Адм!A4:A10000,Адм!N4:N10000,B384,Адм!F4:F10000,AE4)+SUMIFS(С.Х!A4:A9995,С.Х!N4:N9995,B384,С.Х!F4:F9995,AE4)+SUMIFS(новостр!A4:A9999,новостр!M4:M9999,B384,новостр!F4:F9999,AE4)+SUMIFS(авт!A4:A10004,авт!L4:L10004,B384,авт!F4:F10004,AE4)+SUMIFS(ЖС!A4:A10020,ЖС!R4:R10020,B384,ЖС!F4:F10020,AE4)+SUMIFS(Лес!A5:A9992,Лес!K5:K9992,B384,Лес!F5:F9992,AE4)+SUMIFS('степь '!A5:A9998,'степь '!J5:J9998,B384,'степь '!F5:F9998,AE4)+SUMIFS(Пр.откр.тер!A4:A9967,Пр.откр.тер!M4:M9967,B384,Пр.откр.тер!F4:F9967,AE4)</f>
        <v>0</v>
      </c>
      <c r="AF43" s="112">
        <f>SUMIFS(произв!O4:O9995,произв!N4:N9995,B384,произв!F4:F9995,AE4)+SUMIFS(торг!O4:O10000,торг!N4:N10000,B384,торг!F4:F10000,AE4)+SUMIFS(склад!O4:O9995,склад!N4:N9995,B384,склад!F4:F9995,AE4)+SUMIFS('обр '!O4:O9999,'обр '!N4:N9999,B384,'обр '!F4:F9999,AE4)+SUMIFS(детс!O4:O10000,детс!N4:N10000,B384,детс!F4:F10000,AE4)+SUMIFS(культ!O4:O10000,культ!N4:N10000,B384,культ!F4:F10000,AE4)+SUMIFS(спорт!O4:O10000,спорт!N4:N10000,B384,спорт!F4:F10000,AE4)+SUMIFS(лечеб!O4:O10000,лечеб!N4:N10000,B384,лечеб!F4:F10000,AE4)+SUMIFS(Баня!O4:O10000,Баня!N4:N10000,B384,Баня!F4:F10000,AE4)+SUMIFS(Адм!O4:O10000,Адм!N4:N10000,B384,Адм!F4:F10000,AE4)+SUMIFS(С.Х!O4:O9995,С.Х!N4:N9995,B384,С.Х!F4:F9995,AE4)+SUMIFS(новостр!N4:N9999,новостр!M4:M9999,B384,новостр!F4:F9999,AE4)+SUMIFS(авт!K4:K10004,авт!L4:L10004,B384,авт!F4:F10004,AE4)+SUMIFS(ЖС!S4:S10020,ЖС!R4:R10020,B384,ЖС!F4:F10020,AE4)+SUMIFS(Лес!L5:L9992,Лес!K5:K9992,B384,Лес!F5:F9992,AE4)+SUMIFS('степь '!K5:K9998,'степь '!J5:J9998,B384,'степь '!F5:F9998,AE4)+SUMIFS(Пр.откр.тер!N4:N9967,Пр.откр.тер!M4:M9967,B384,Пр.откр.тер!F4:F9967,AE4)</f>
        <v>0</v>
      </c>
      <c r="AG43" s="112">
        <f>SUMIFS(произв!A4:A9995,произв!N4:N9995,B384,произв!F4:F9995,AG4)+SUMIFS(торг!A4:A10000,торг!N4:N10000,B384,торг!F4:F10000,AG4)+SUMIFS(склад!A4:A9995,склад!N4:N9995,B384,склад!F4:F9995,AG4)+SUMIFS('обр '!A4:A9999,'обр '!N4:N9999,B384,'обр '!F4:F9999,AG4)+SUMIFS(детс!A4:A10000,детс!N4:N10000,B384,детс!F4:F10000,AG4)+SUMIFS(культ!A4:A10000,культ!N4:N10000,B384,культ!F4:F10000,AG4)+SUMIFS(спорт!A4:A10000,спорт!N4:N10000,B384,спорт!F4:F10000,AG4)+SUMIFS(лечеб!A4:A10000,лечеб!N4:N10000,B384,лечеб!F4:F10000,AG4)+SUMIFS(Баня!A4:A10000,Баня!N4:N10000,B384,Баня!F4:F10000,AG4)+SUMIFS(Адм!A4:A10000,Адм!N4:N10000,B384,Адм!F4:F10000,AG4)+SUMIFS(С.Х!A4:A9995,С.Х!N4:N9995,B384,С.Х!F4:F9995,AG4)+SUMIFS(новостр!A4:A9999,новостр!M4:M9999,B384,новостр!F4:F9999,AG4)+SUMIFS(авт!A4:A10004,авт!L4:L10004,B384,авт!F4:F10004,AG4)+SUMIFS(ЖС!A4:A10020,ЖС!R4:R10020,B384,ЖС!F4:F10020,AG4)+SUMIFS(Лес!A5:A9992,Лес!K5:K9992,B384,Лес!F5:F9992,AG4)+SUMIFS('степь '!A5:A9998,'степь '!J5:J9998,B384,'степь '!F5:F9998,AG4)+SUMIFS(Пр.откр.тер!A4:A9967,Пр.откр.тер!M4:M9967,B384,Пр.откр.тер!F4:F9967,AG4)</f>
        <v>0</v>
      </c>
      <c r="AH43" s="112">
        <f>SUMIFS(произв!O4:O9995,произв!N4:N9995,B384,произв!F4:F9995,AG4)+SUMIFS(торг!O4:O10000,торг!N4:N10000,B384,торг!F4:F10000,AG4)+SUMIFS(склад!O4:O9995,склад!N4:N9995,B384,склад!F4:F9995,AG4)+SUMIFS('обр '!O4:O9999,'обр '!N4:N9999,B384,'обр '!F4:F9999,AG4)+SUMIFS(детс!O4:O10000,детс!N4:N10000,B384,детс!F4:F10000,AG4)+SUMIFS(культ!O4:O10000,культ!N4:N10000,B384,культ!F4:F10000,AG4)+SUMIFS(спорт!O4:O10000,спорт!N4:N10000,B384,спорт!F4:F10000,AG4)+SUMIFS(лечеб!O4:O10000,лечеб!N4:N10000,B384,лечеб!F4:F10000,AG4)+SUMIFS(Баня!O4:O10000,Баня!N4:N10000,B384,Баня!F4:F10000,AG4)+SUMIFS(Адм!O4:O10000,Адм!N4:N10000,B384,Адм!F4:F10000,AG4)+SUMIFS(С.Х!O4:O9995,С.Х!N4:N9995,B384,С.Х!F4:F9995,AG4)+SUMIFS(новостр!N4:N9999,новостр!M4:M9999,B384,новостр!F4:F9999,AG4)+SUMIFS(авт!K4:K10004,авт!L4:L10004,B384,авт!F4:F10004,AG4)+SUMIFS(ЖС!S4:S10020,ЖС!R4:R10020,B384,ЖС!F4:F10020,AG4)+SUMIFS(Лес!L5:L9992,Лес!K5:K9992,B384,Лес!F5:F9992,AG4)+SUMIFS('степь '!K5:K9998,'степь '!J5:J9998,B384,'степь '!F5:F9998,AG4)+SUMIFS(Пр.откр.тер!N4:N9967,Пр.откр.тер!M4:M9967,B384,Пр.откр.тер!F4:F9967,AG4)</f>
        <v>0</v>
      </c>
      <c r="AI43" s="112">
        <f>SUMIFS(произв!A4:A9995,произв!N4:N9995,B384,произв!F4:F9995,AI4)+SUMIFS(торг!A4:A10000,торг!N4:N10000,B384,торг!F4:F10000,AI4)+SUMIFS(склад!A4:A9995,склад!N4:N9995,B384,склад!F4:F9995,AI4)+SUMIFS('обр '!A4:A9999,'обр '!N4:N9999,B384,'обр '!F4:F9999,AI4)+SUMIFS(детс!A4:A10000,детс!N4:N10000,B384,детс!F4:F10000,AI4)+SUMIFS(культ!A4:A10000,культ!N4:N10000,B384,культ!F4:F10000,AI4)+SUMIFS(спорт!A4:A10000,спорт!N4:N10000,B384,спорт!F4:F10000,AI4)+SUMIFS(лечеб!A4:A10000,лечеб!N4:N10000,B384,лечеб!F4:F10000,AI4)+SUMIFS(Баня!A4:A10000,Баня!N4:N10000,B384,Баня!F4:F10000,AI4)+SUMIFS(Адм!A4:A10000,Адм!N4:N10000,B384,Адм!F4:F10000,AI4)+SUMIFS(С.Х!A4:A9995,С.Х!N4:N9995,B384,С.Х!F4:F9995,AI4)+SUMIFS(новостр!A4:A9999,новостр!M4:M9999,B384,новостр!F4:F9999,AI4)+SUMIFS(авт!A4:A10004,авт!L4:L10004,B384,авт!F4:F10004,AI4)+SUMIFS(ЖС!A4:A10020,ЖС!R4:R10020,B384,ЖС!F4:F10020,AI4)+SUMIFS(Лес!A5:A9992,Лес!K5:K9992,B384,Лес!F5:F9992,AI4)+SUMIFS('степь '!A5:A9998,'степь '!J5:J9998,B384,'степь '!F5:F9998,AI4)+SUMIFS(Пр.откр.тер!A4:A9967,Пр.откр.тер!M4:M9967,B384,Пр.откр.тер!F4:F9967,AI4)</f>
        <v>0</v>
      </c>
      <c r="AJ43" s="112">
        <f>SUMIFS(произв!O4:O9995,произв!N4:N9995,B384,произв!F4:F9995,AI4)+SUMIFS(торг!O4:O10000,торг!N4:N10000,B384,торг!F4:F10000,AI4)+SUMIFS(склад!O4:O9995,склад!N4:N9995,B384,склад!F4:F9995,AI4)+SUMIFS('обр '!O4:O9999,'обр '!N4:N9999,B384,'обр '!F4:F9999,AI4)+SUMIFS(детс!O4:O10000,детс!N4:N10000,B384,детс!F4:F10000,AI4)+SUMIFS(культ!O4:O10000,культ!N4:N10000,B384,культ!F4:F10000,AI4)+SUMIFS(спорт!O4:O10000,спорт!N4:N10000,B384,спорт!F4:F10000,AI4)+SUMIFS(лечеб!O4:O10000,лечеб!N4:N10000,B384,лечеб!F4:F10000,AI4)+SUMIFS(Баня!O4:O10000,Баня!N4:N10000,B384,Баня!F4:F10000,AI4)+SUMIFS(Адм!O4:O10000,Адм!N4:N10000,B384,Адм!F4:F10000,AI4)+SUMIFS(С.Х!O4:O9995,С.Х!N4:N9995,B384,С.Х!F4:F9995,AI4)+SUMIFS(новостр!N4:N9999,новостр!M4:M9999,B384,новостр!F4:F9999,AI4)+SUMIFS(авт!K4:K10004,авт!L4:L10004,B384,авт!F4:F10004,AI4)+SUMIFS(ЖС!S4:S10020,ЖС!R4:R10020,B384,ЖС!F4:F10020,AI4)+SUMIFS(Лес!L5:L9992,Лес!K5:K9992,B384,Лес!F5:F9992,AI4)+SUMIFS('степь '!K5:K9998,'степь '!J5:J9998,B384,'степь '!F5:F9998,AI4)+SUMIFS(Пр.откр.тер!N4:N9967,Пр.откр.тер!M4:M9967,B384,Пр.откр.тер!F4:F9967,AI4)</f>
        <v>0</v>
      </c>
      <c r="AK43" s="112">
        <f>SUMIFS(произв!A4:A9995,произв!N4:N9995,B384,произв!F4:F9995,AK4)+SUMIFS(торг!A4:A10000,торг!N4:N10000,B384,торг!F4:F10000,AK4)+SUMIFS(склад!A4:A9995,склад!N4:N9995,B384,склад!F4:F9995,AK4)+SUMIFS('обр '!A4:A9999,'обр '!N4:N9999,B384,'обр '!F4:F9999,AK4)+SUMIFS(детс!A4:A10000,детс!N4:N10000,B384,детс!F4:F10000,AK4)+SUMIFS(культ!A4:A10000,культ!N4:N10000,B384,культ!F4:F10000,AK4)+SUMIFS(спорт!A4:A10000,спорт!N4:N10000,B384,спорт!F4:F10000,AK4)+SUMIFS(лечеб!A4:A10000,лечеб!N4:N10000,B384,лечеб!F4:F10000,AK4)+SUMIFS(Баня!A4:A10000,Баня!N4:N10000,B384,Баня!F4:F10000,AK4)+SUMIFS(Адм!A4:A10000,Адм!N4:N10000,B384,Адм!F4:F10000,AK4)+SUMIFS(С.Х!A4:A9995,С.Х!N4:N9995,B384,С.Х!F4:F9995,AK4)+SUMIFS(новостр!A4:A9999,новостр!M4:M9999,B384,новостр!F4:F9999,AK4)+SUMIFS(авт!A4:A10004,авт!L4:L10004,B384,авт!F4:F10004,AK4)+SUMIFS(ЖС!A4:A10020,ЖС!R4:R10020,B384,ЖС!F4:F10020,AK4)+SUMIFS(Лес!A5:A9992,Лес!K5:K9992,B384,Лес!F5:F9992,AK4)+SUMIFS('степь '!A5:A9998,'степь '!J5:J9998,B384,'степь '!F5:F9998,AK4)+SUMIFS(Пр.откр.тер!A4:A9967,Пр.откр.тер!M4:M9967,B384,Пр.откр.тер!F4:F9967,AK4)</f>
        <v>0</v>
      </c>
      <c r="AL43" s="112">
        <f>SUMIFS(произв!O4:O9995,произв!N4:N9995,B384,произв!F4:F9995,AK4)+SUMIFS(торг!O4:O10000,торг!N4:N10000,B384,торг!F4:F10000,AK4)+SUMIFS(склад!O4:O9995,склад!N4:N9995,B384,склад!F4:F9995,AK4)+SUMIFS('обр '!O4:O9999,'обр '!N4:N9999,B384,'обр '!F4:F9999,AK4)+SUMIFS(детс!O4:O10000,детс!N4:N10000,B384,детс!F4:F10000,AK4)+SUMIFS(культ!O4:O10000,культ!N4:N10000,B384,культ!F4:F10000,AK4)+SUMIFS(спорт!O4:O10000,спорт!N4:N10000,B384,спорт!F4:F10000,AK4)+SUMIFS(лечеб!O4:O10000,лечеб!N4:N10000,B384,лечеб!F4:F10000,AK4)+SUMIFS(Баня!O4:O10000,Баня!N4:N10000,B384,Баня!F4:F10000,AK4)+SUMIFS(Адм!O4:O10000,Адм!N4:N10000,B384,Адм!F4:F10000,AK4)+SUMIFS(С.Х!O4:O9995,С.Х!N4:N9995,B384,С.Х!F4:F9995,AK4)+SUMIFS(новостр!N4:N9999,новостр!M4:M9999,B384,новостр!F4:F9999,AK4)+SUMIFS(авт!K4:K10004,авт!L4:L10004,B384,авт!F4:F10004,AK4)+SUMIFS(ЖС!S4:S10020,ЖС!R4:R10020,B384,ЖС!F4:F10020,AK4)+SUMIFS(Лес!L5:L9992,Лес!K5:K9992,B384,Лес!F5:F9992,AK4)+SUMIFS('степь '!K5:K9998,'степь '!J5:J9998,B384,'степь '!F5:F9998,AK4)+SUMIFS(Пр.откр.тер!N4:N9967,Пр.откр.тер!M4:M9967,B384,Пр.откр.тер!F4:F9967,AK4)</f>
        <v>0</v>
      </c>
      <c r="AM43" s="112">
        <f>SUMIFS(произв!A4:A9995,произв!N4:N9995,B384,произв!F4:F9995,AM4)+SUMIFS(торг!A4:A10000,торг!N4:N10000,B384,торг!F4:F10000,AM4)+SUMIFS(склад!A4:A9995,склад!N4:N9995,B384,склад!F4:F9995,AM4)+SUMIFS('обр '!A4:A9999,'обр '!N4:N9999,B384,'обр '!F4:F9999,AM4)+SUMIFS(детс!A4:A10000,детс!N4:N10000,B384,детс!F4:F10000,AM4)+SUMIFS(культ!A4:A10000,культ!N4:N10000,B384,культ!F4:F10000,AM4)+SUMIFS(спорт!A4:A10000,спорт!N4:N10000,B384,спорт!F4:F10000,AM4)+SUMIFS(лечеб!A4:A10000,лечеб!N4:N10000,B384,лечеб!F4:F10000,AM4)+SUMIFS(Баня!A4:A10000,Баня!N4:N10000,B384,Баня!F4:F10000,AM4)+SUMIFS(Адм!A4:A10000,Адм!N4:N10000,B384,Адм!F4:F10000,AM4)+SUMIFS(С.Х!A4:A9995,С.Х!N4:N9995,B384,С.Х!F4:F9995,AM4)+SUMIFS(новостр!A4:A9999,новостр!M4:M9999,B384,новостр!F4:F9999,AM4)+SUMIFS(авт!A4:A10004,авт!L4:L10004,B384,авт!F4:F10004,AM4)+SUMIFS(ЖС!A4:A10020,ЖС!R4:R10020,B384,ЖС!F4:F10020,AM4)+SUMIFS(Лес!A5:A9992,Лес!K5:K9992,B384,Лес!F5:F9992,AM4)+SUMIFS('степь '!A5:A9998,'степь '!J5:J9998,B384,'степь '!F5:F9998,AM4)+SUMIFS(Пр.откр.тер!A4:A9967,Пр.откр.тер!M4:M9967,B384,Пр.откр.тер!F4:F9967,AM4)</f>
        <v>0</v>
      </c>
      <c r="AN43" s="112">
        <f>SUMIFS(произв!O4:O9995,произв!N4:N9995,B384,произв!F4:F9995,AM4)+SUMIFS(торг!O4:O10000,торг!N4:N10000,B384,торг!F4:F10000,AM4)+SUMIFS(склад!O4:O9995,склад!N4:N9995,B384,склад!F4:F9995,AM4)+SUMIFS('обр '!O4:O9999,'обр '!N4:N9999,B384,'обр '!F4:F9999,AM4)+SUMIFS(детс!O4:O10000,детс!N4:N10000,B384,детс!F4:F10000,AM4)+SUMIFS(культ!O4:O10000,культ!N4:N10000,B384,культ!F4:F10000,AM4)+SUMIFS(спорт!O4:O10000,спорт!N4:N10000,B384,спорт!F4:F10000,AM4)+SUMIFS(лечеб!O4:O10000,лечеб!N4:N10000,B384,лечеб!F4:F10000,AM4)+SUMIFS(Баня!O4:O10000,Баня!N4:N10000,B384,Баня!F4:F10000,AM4)+SUMIFS(Адм!O4:O10000,Адм!N4:N10000,B384,Адм!F4:F10000,AM4)+SUMIFS(С.Х!O4:O9995,С.Х!N4:N9995,B384,С.Х!F4:F9995,AM4)+SUMIFS(новостр!N4:N9999,новостр!M4:M9999,B384,новостр!F4:F9999,AM4)+SUMIFS(авт!K4:K10004,авт!L4:L10004,B384,авт!F4:F10004,AM4)+SUMIFS(ЖС!S4:S10020,ЖС!R4:R10020,B384,ЖС!F4:F10020,AM4)+SUMIFS(Лес!L5:L9992,Лес!K5:K9992,B384,Лес!F5:F9992,AM4)+SUMIFS('степь '!K5:K9998,'степь '!J5:J9998,B384,'степь '!F5:F9998,AM4)+SUMIFS(Пр.откр.тер!N4:N9967,Пр.откр.тер!M4:M9967,B384,Пр.откр.тер!F4:F9967,AM4)</f>
        <v>0</v>
      </c>
      <c r="AO43" s="112">
        <f>SUMIFS(произв!A4:A9995,произв!N4:N9995,B384,произв!F4:F9995,AO4)+SUMIFS(торг!A4:A10000,торг!N4:N10000,B384,торг!F4:F10000,AO4)+SUMIFS(склад!A4:A9995,склад!N4:N9995,B384,склад!F4:F9995,AO4)+SUMIFS('обр '!A4:A9999,'обр '!N4:N9999,B384,'обр '!F4:F9999,AO4)+SUMIFS(детс!A4:A10000,детс!N4:N10000,B384,детс!F4:F10000,AO4)+SUMIFS(культ!A4:A10000,культ!N4:N10000,B384,культ!F4:F10000,AO4)+SUMIFS(спорт!A4:A10000,спорт!N4:N10000,B384,спорт!F4:F10000,AO4)+SUMIFS(лечеб!A4:A10000,лечеб!N4:N10000,B384,лечеб!F4:F10000,AO4)+SUMIFS(Баня!A4:A10000,Баня!N4:N10000,B384,Баня!F4:F10000,AO4)+SUMIFS(Адм!A4:A10000,Адм!N4:N10000,B384,Адм!F4:F10000,AO4)+SUMIFS(С.Х!A4:A9995,С.Х!N4:N9995,B384,С.Х!F4:F9995,AO4)+SUMIFS(новостр!A4:A9999,новостр!M4:M9999,B384,новостр!F4:F9999,AO4)+SUMIFS(авт!A4:A10004,авт!L4:L10004,B384,авт!F4:F10004,AO4)+SUMIFS(ЖС!A4:A10020,ЖС!R4:R10020,B384,ЖС!F4:F10020,AO4)+SUMIFS(Лес!A5:A9992,Лес!K5:K9992,B384,Лес!F5:F9992,AO4)+SUMIFS('степь '!A5:A9998,'степь '!J5:J9998,B384,'степь '!F5:F9998,AO4)+SUMIFS(Пр.откр.тер!A4:A9967,Пр.откр.тер!M4:M9967,B384,Пр.откр.тер!F4:F9967,AO4)</f>
        <v>0</v>
      </c>
      <c r="AP43" s="112">
        <f>SUMIFS(произв!O4:O9995,произв!N4:N9995,B384,произв!F4:F9995,AO4)+SUMIFS(торг!O4:O10000,торг!N4:N10000,B384,торг!F4:F10000,AO4)+SUMIFS(склад!O4:O9995,склад!N4:N9995,B384,склад!F4:F9995,AO4)+SUMIFS('обр '!O4:O9999,'обр '!N4:N9999,B384,'обр '!F4:F9999,AO4)+SUMIFS(детс!O4:O10000,детс!N4:N10000,B384,детс!F4:F10000,AO4)+SUMIFS(культ!O4:O10000,культ!N4:N10000,B384,культ!F4:F10000,AO4)+SUMIFS(спорт!O4:O10000,спорт!N4:N10000,B384,спорт!F4:F10000,AO4)+SUMIFS(лечеб!O4:O10000,лечеб!N4:N10000,B384,лечеб!F4:F10000,AO4)+SUMIFS(Баня!O4:O10000,Баня!N4:N10000,B384,Баня!F4:F10000,AO4)+SUMIFS(Адм!O4:O10000,Адм!N4:N10000,B384,Адм!F4:F10000,AO4)+SUMIFS(С.Х!O4:O9995,С.Х!N4:N9995,B384,С.Х!F4:F9995,AO4)+SUMIFS(новостр!N4:N9999,новостр!M4:M9999,B384,новостр!F4:F9999,AO4)+SUMIFS(авт!K4:K10004,авт!L4:L10004,B384,авт!F4:F10004,AO4)+SUMIFS(ЖС!S4:S10020,ЖС!R4:R10020,B384,ЖС!F4:F10020,AO4)+SUMIFS(Лес!L5:L9992,Лес!K5:K9992,B384,Лес!F5:F9992,AO4)+SUMIFS('степь '!K5:K9998,'степь '!J5:J9998,B384,'степь '!F5:F9998,AO4)+SUMIFS(Пр.откр.тер!N4:N9967,Пр.откр.тер!M4:M9967,B384,Пр.откр.тер!F4:F9967,AO4)</f>
        <v>0</v>
      </c>
      <c r="AQ43" s="112">
        <f>SUMIFS(произв!A4:A9995,произв!N4:N9995,B384,произв!F4:F9995,AQ4)+SUMIFS(торг!A4:A10000,торг!N4:N10000,B384,торг!F4:F10000,AQ4)+SUMIFS(склад!A4:A9995,склад!N4:N9995,B384,склад!F4:F9995,AQ4)+SUMIFS('обр '!A4:A9999,'обр '!N4:N9999,B384,'обр '!F4:F9999,AQ4)+SUMIFS(детс!A4:A10000,детс!N4:N10000,B384,детс!F4:F10000,AQ4)+SUMIFS(культ!A4:A10000,культ!N4:N10000,B384,культ!F4:F10000,AQ4)+SUMIFS(спорт!A4:A10000,спорт!N4:N10000,B384,спорт!F4:F10000,AQ4)+SUMIFS(лечеб!A4:A10000,лечеб!N4:N10000,B384,лечеб!F4:F10000,AQ4)+SUMIFS(Баня!A4:A10000,Баня!N4:N10000,B384,Баня!F4:F10000,AQ4)+SUMIFS(Адм!A4:A10000,Адм!N4:N10000,B384,Адм!F4:F10000,AQ4)+SUMIFS(С.Х!A4:A9995,С.Х!N4:N9995,B384,С.Х!F4:F9995,AQ4)+SUMIFS(новостр!A4:A9999,новостр!M4:M9999,B384,новостр!F4:F9999,AQ4)+SUMIFS(авт!A4:A10004,авт!L4:L10004,B384,авт!F4:F10004,AQ4)+SUMIFS(ЖС!A4:A10020,ЖС!R4:R10020,B384,ЖС!F4:F10020,AQ4)+SUMIFS(Лес!A5:A9992,Лес!K5:K9992,B384,Лес!F5:F9992,AQ4)+SUMIFS('степь '!A5:A9998,'степь '!J5:J9998,B384,'степь '!F5:F9998,AQ4)+SUMIFS(Пр.откр.тер!A4:A9967,Пр.откр.тер!M4:M9967,B384,Пр.откр.тер!F4:F9967,AQ4)</f>
        <v>1</v>
      </c>
      <c r="AR43" s="112">
        <f>SUMIFS(произв!O4:O9995,произв!N4:N9995,B384,произв!F4:F9995,AQ4)+SUMIFS(торг!O4:O10000,торг!N4:N10000,B384,торг!F4:F10000,AQ4)+SUMIFS(склад!O4:O9995,склад!N4:N9995,B384,склад!F4:F9995,AQ4)+SUMIFS('обр '!O4:O9999,'обр '!N4:N9999,B384,'обр '!F4:F9999,AQ4)+SUMIFS(детс!O4:O10000,детс!N4:N10000,B384,детс!F4:F10000,AQ4)+SUMIFS(культ!O4:O10000,культ!N4:N10000,B384,культ!F4:F10000,AQ4)+SUMIFS(спорт!O4:O10000,спорт!N4:N10000,B384,спорт!F4:F10000,AQ4)+SUMIFS(лечеб!O4:O10000,лечеб!N4:N10000,B384,лечеб!F4:F10000,AQ4)+SUMIFS(Баня!O4:O10000,Баня!N4:N10000,B384,Баня!F4:F10000,AQ4)+SUMIFS(Адм!O4:O10000,Адм!N4:N10000,B384,Адм!F4:F10000,AQ4)+SUMIFS(С.Х!O4:O9995,С.Х!N4:N9995,B384,С.Х!F4:F9995,AQ4)+SUMIFS(новостр!N4:N9999,новостр!M4:M9999,B384,новостр!F4:F9999,AQ4)+SUMIFS(авт!K4:K10004,авт!L4:L10004,B384,авт!F4:F10004,AQ4)+SUMIFS(ЖС!S4:S10020,ЖС!R4:R10020,B384,ЖС!F4:F10020,AQ4)+SUMIFS(Лес!L5:L9992,Лес!K5:K9992,B384,Лес!F5:F9992,AQ4)+SUMIFS('степь '!K5:K9998,'степь '!J5:J9998,B384,'степь '!F5:F9998,AQ4)+SUMIFS(Пр.откр.тер!N4:N9967,Пр.откр.тер!M4:M9967,B384,Пр.откр.тер!F4:F9967,AQ4)</f>
        <v>5</v>
      </c>
      <c r="AS43" s="112">
        <f>SUMIFS(произв!A4:A9995,произв!N4:N9995,B384,произв!F4:F9995,AS4)+SUMIFS(торг!A4:A10000,торг!N4:N10000,B384,торг!F4:F10000,AS4)+SUMIFS(склад!A4:A9995,склад!N4:N9995,B384,склад!F4:F9995,AS4)+SUMIFS('обр '!A4:A9999,'обр '!N4:N9999,B384,'обр '!F4:F9999,AS4)+SUMIFS(детс!A4:A10000,детс!N4:N10000,B384,детс!F4:F10000,AS4)+SUMIFS(культ!A4:A10000,культ!N4:N10000,B384,культ!F4:F10000,AS4)+SUMIFS(спорт!A4:A10000,спорт!N4:N10000,B384,спорт!F4:F10000,AS4)+SUMIFS(лечеб!A4:A10000,лечеб!N4:N10000,B384,лечеб!F4:F10000,AS4)+SUMIFS(Баня!A4:A10000,Баня!N4:N10000,B384,Баня!F4:F10000,AS4)+SUMIFS(Адм!A4:A10000,Адм!N4:N10000,B384,Адм!F4:F10000,AS4)+SUMIFS(С.Х!A4:A9995,С.Х!N4:N9995,B384,С.Х!F4:F9995,AS4)+SUMIFS(новостр!A4:A9999,новостр!M4:M9999,B384,новостр!F4:F9999,AS4)+SUMIFS(авт!A4:A10004,авт!L4:L10004,B384,авт!F4:F10004,AS4)+SUMIFS(ЖС!A4:A10020,ЖС!R4:R10020,B384,ЖС!F4:F10020,AS4)+SUMIFS(Лес!A5:A9992,Лес!K5:K9992,B384,Лес!F5:F9992,AS4)+SUMIFS('степь '!A5:A9998,'степь '!J5:J9998,B384,'степь '!F5:F9998,AS4)+SUMIFS(Пр.откр.тер!A4:A9967,Пр.откр.тер!M4:M9967,B384,Пр.откр.тер!F4:F9967,AS4)</f>
        <v>0</v>
      </c>
      <c r="AT43" s="112">
        <f>SUMIFS(произв!O4:O9995,произв!N4:N9995,B384,произв!F4:F9995,AS4)+SUMIFS(торг!O4:O10000,торг!N4:N10000,B384,торг!F4:F10000,AS4)+SUMIFS(склад!O4:O9995,склад!N4:N9995,B384,склад!F4:F9995,AS4)+SUMIFS('обр '!O4:O9999,'обр '!N4:N9999,B384,'обр '!F4:F9999,AS4)+SUMIFS(детс!O4:O10000,детс!N4:N10000,B384,детс!F4:F10000,AS4)+SUMIFS(культ!O4:O10000,культ!N4:N10000,B384,культ!F4:F10000,AS4)+SUMIFS(спорт!O4:O10000,спорт!N4:N10000,B384,спорт!F4:F10000,AS4)+SUMIFS(лечеб!O4:O10000,лечеб!N4:N10000,B384,лечеб!F4:F10000,AS4)+SUMIFS(Баня!O4:O10000,Баня!N4:N10000,B384,Баня!F4:F10000,AS4)+SUMIFS(Адм!O4:O10000,Адм!N4:N10000,B384,Адм!F4:F10000,AS4)+SUMIFS(С.Х!O4:O9995,С.Х!N4:N9995,B384,С.Х!F4:F9995,AS4)+SUMIFS(новостр!N4:N9999,новостр!M4:M9999,B384,новостр!F4:F9999,AS4)+SUMIFS(авт!K4:K10004,авт!L4:L10004,B384,авт!F4:F10004,AS4)+SUMIFS(ЖС!S4:S10020,ЖС!R4:R10020,B384,ЖС!F4:F10020,AS4)+SUMIFS(Лес!L5:L9992,Лес!K5:K9992,B384,Лес!F5:F9992,AS4)+SUMIFS('степь '!K5:K9998,'степь '!J5:J9998,B384,'степь '!F5:F9998,AS4)+SUMIFS(Пр.откр.тер!N4:N9967,Пр.откр.тер!M4:M9967,B384,Пр.откр.тер!F4:F9967,AS4)</f>
        <v>0</v>
      </c>
      <c r="AU43" s="112">
        <f>SUMIFS(произв!A4:A9995,произв!N4:N9995,B384,произв!F4:F9995,AU4)+SUMIFS(торг!A4:A10000,торг!N4:N10000,B384,торг!F4:F10000,AU4)+SUMIFS(склад!A4:A9995,склад!N4:N9995,B384,склад!F4:F9995,AU4)+SUMIFS('обр '!A4:A9999,'обр '!N4:N9999,B384,'обр '!F4:F9999,AU4)+SUMIFS(детс!A4:A10000,детс!N4:N10000,B384,детс!F4:F10000,AU4)+SUMIFS(культ!A4:A10000,культ!N4:N10000,B384,культ!F4:F10000,AU4)+SUMIFS(спорт!A4:A10000,спорт!N4:N10000,B384,спорт!F4:F10000,AU4)+SUMIFS(лечеб!A4:A10000,лечеб!N4:N10000,B384,лечеб!F4:F10000,AU4)+SUMIFS(Баня!A4:A10000,Баня!N4:N10000,B384,Баня!F4:F10000,AU4)+SUMIFS(Адм!A4:A10000,Адм!N4:N10000,B384,Адм!F4:F10000,AU4)+SUMIFS(С.Х!A4:A9995,С.Х!N4:N9995,B384,С.Х!F4:F9995,AU4)+SUMIFS(новостр!A4:A9999,новостр!M4:M9999,B384,новостр!F4:F9999,AU4)+SUMIFS(авт!A4:A10004,авт!L4:L10004,B384,авт!F4:F10004,AU4)+SUMIFS(ЖС!A4:A10020,ЖС!R4:R10020,B384,ЖС!F4:F10020,AU4)+SUMIFS(Лес!A5:A9992,Лес!K5:K9992,B384,Лес!F5:F9992,AU4)+SUMIFS('степь '!A5:A9998,'степь '!J5:J9998,B384,'степь '!F5:F9998,AU4)+SUMIFS(Пр.откр.тер!A4:A9967,Пр.откр.тер!M4:M9967,B384,Пр.откр.тер!F4:F9967,AU4)</f>
        <v>0</v>
      </c>
      <c r="AV43" s="112">
        <f>SUMIFS(произв!O4:O9995,произв!N4:N9995,B384,произв!F4:F9995,AU4)+SUMIFS(торг!O4:O10000,торг!N4:N10000,B384,торг!F4:F10000,AU4)+SUMIFS(склад!O4:O9995,склад!N4:N9995,B384,склад!F4:F9995,AU4)+SUMIFS('обр '!O4:O9999,'обр '!N4:N9999,B384,'обр '!F4:F9999,AU4)+SUMIFS(детс!O4:O10000,детс!N4:N10000,B384,детс!F4:F10000,AU4)+SUMIFS(культ!O4:O10000,культ!N4:N10000,B384,культ!F4:F10000,AU4)+SUMIFS(спорт!O4:O10000,спорт!N4:N10000,B384,спорт!F4:F10000,AU4)+SUMIFS(лечеб!O4:O10000,лечеб!N4:N10000,B384,лечеб!F4:F10000,AU4)+SUMIFS(Баня!O4:O10000,Баня!N4:N10000,B384,Баня!F4:F10000,AU4)+SUMIFS(Адм!O4:O10000,Адм!N4:N10000,B384,Адм!F4:F10000,AU4)+SUMIFS(С.Х!O4:O9995,С.Х!N4:N9995,B384,С.Х!F4:F9995,AU4)+SUMIFS(новостр!N4:N9999,новостр!M4:M9999,B384,новостр!F4:F9999,AU4)+SUMIFS(авт!K4:K10004,авт!L4:L10004,B384,авт!F4:F10004,AU4)+SUMIFS(ЖС!S4:S10020,ЖС!R4:R10020,B384,ЖС!F4:F10020,AU4)+SUMIFS(Лес!L5:L9992,Лес!K5:K9992,B384,Лес!F5:F9992,AU4)+SUMIFS('степь '!K5:K9998,'степь '!J5:J9998,B384,'степь '!F5:F9998,AU4)+SUMIFS(Пр.откр.тер!N4:N9967,Пр.откр.тер!M4:M9967,B384,Пр.откр.тер!F4:F9967,AU4)</f>
        <v>0</v>
      </c>
      <c r="AW43" s="281"/>
      <c r="AX43" s="281"/>
      <c r="AY43" s="281"/>
      <c r="AZ43" s="281"/>
      <c r="BA43" s="281"/>
      <c r="BB43" s="281"/>
      <c r="BC43" s="281"/>
      <c r="BD43" s="281"/>
      <c r="BE43" s="281"/>
      <c r="BF43" s="281"/>
      <c r="BG43" s="281"/>
      <c r="BH43" s="281"/>
      <c r="BI43" s="281"/>
      <c r="BJ43" s="281"/>
      <c r="BK43" s="281"/>
      <c r="BL43" s="281"/>
      <c r="BM43" s="281"/>
      <c r="BN43" s="281"/>
      <c r="BO43" s="281"/>
      <c r="BP43" s="281"/>
      <c r="BQ43" s="281"/>
      <c r="BR43" s="281"/>
      <c r="BS43" s="281"/>
      <c r="BT43" s="281"/>
      <c r="BU43" s="281"/>
      <c r="BV43" s="281"/>
      <c r="BW43" s="281"/>
      <c r="BX43" s="281"/>
      <c r="BY43" s="281"/>
      <c r="BZ43" s="281"/>
      <c r="CA43" s="281"/>
      <c r="CB43" s="281"/>
      <c r="CC43" s="281"/>
      <c r="CD43" s="281"/>
      <c r="CE43" s="281"/>
      <c r="CF43" s="281"/>
      <c r="CG43" s="281"/>
      <c r="CH43" s="281"/>
      <c r="CI43" s="281"/>
      <c r="CJ43" s="281"/>
      <c r="CK43" s="281"/>
      <c r="CL43" s="281"/>
    </row>
    <row r="44" spans="1:90" s="136" customFormat="1" ht="16.5" thickBot="1">
      <c r="A44" s="234" t="s">
        <v>87</v>
      </c>
      <c r="B44" s="234" t="s">
        <v>199</v>
      </c>
      <c r="C44" s="429">
        <f t="shared" si="6"/>
        <v>1</v>
      </c>
      <c r="D44" s="2310">
        <f t="shared" si="3"/>
        <v>0</v>
      </c>
      <c r="E44" s="486">
        <v>1</v>
      </c>
      <c r="F44" s="487">
        <v>0</v>
      </c>
      <c r="G44" s="2352">
        <f>C44/C48*100%</f>
        <v>9.433962264150943E-3</v>
      </c>
      <c r="H44" s="2353">
        <f>D44/D48*100%</f>
        <v>0</v>
      </c>
      <c r="I44" s="461">
        <f>SUMIFS(произв!A4:A9995,произв!N4:N9995,B385,произв!F4:F9995,I4)+SUMIFS(торг!A4:A10000,торг!N4:N10000,B385,торг!F4:F10000,I4)+SUMIFS(склад!A4:A9995,склад!N4:N9995,B385,склад!F4:F9995,I4)+SUMIFS('обр '!A4:A9999,'обр '!N4:N9999,B385,'обр '!F4:F9999,I4)+SUMIFS(детс!A4:A10000,детс!N4:N10000,B385,детс!F4:F10000,I4)+SUMIFS(культ!A4:A10000,культ!N4:N10000,B385,культ!F4:F10000,I4)+SUMIFS(спорт!A4:A10000,спорт!N4:N10000,B385,спорт!F4:F10000,I4)+SUMIFS(лечеб!A4:A10000,лечеб!N4:N10000,B385,лечеб!F4:F10000,I4)+SUMIFS(Баня!A4:A10000,Баня!N4:N10000,B385,Баня!F4:F10000,I4)+SUMIFS(Адм!A4:A10000,Адм!N4:N10000,B385,Адм!F4:F10000,I4)+SUMIFS(С.Х!A4:A9995,С.Х!N4:N9995,B385,С.Х!F4:F9995,I4)+SUMIFS(новостр!A4:A9999,новостр!M4:M9999,B385,новостр!F4:F9999,I4)+SUMIFS(авт!A4:A10004,авт!L4:L10004,B385,авт!F4:F10004,I4)+SUMIFS(ЖС!A4:A10020,ЖС!R4:R10020,B385,ЖС!F4:F10020,I4)+SUMIFS(Лес!A5:A9992,Лес!K5:K9992,B385,Лес!F5:F9992,I4)+SUMIFS('степь '!A5:A9998,'степь '!J5:J9998,B385,'степь '!F5:F9998,I4)+SUMIFS(Пр.откр.тер!A4:A9967,Пр.откр.тер!M4:M9967,B385,Пр.откр.тер!F4:F9967,I4)</f>
        <v>0</v>
      </c>
      <c r="J44" s="18">
        <f>SUMIFS(произв!O4:O9995,произв!N4:N9995,B385,произв!F4:F9995,I4)+SUMIFS(торг!O4:O10000,торг!N4:N10000,B385,торг!F4:F10000,I4)+SUMIFS(склад!O4:O9995,склад!N4:N9995,B385,склад!F4:F9995,I4)+SUMIFS('обр '!O4:O9999,'обр '!N4:N9999,B385,'обр '!F4:F9999,I4)+SUMIFS(детс!O4:O10000,детс!N4:N10000,B385,детс!F4:F10000,I4)+SUMIFS(культ!O4:O10000,культ!N4:N10000,B385,культ!F4:F10000,I4)+SUMIFS(спорт!O4:O10000,спорт!N4:N10000,B385,спорт!F4:F10000,I4)+SUMIFS(лечеб!O4:O10000,лечеб!N4:N10000,B385,лечеб!F4:F10000,I4)+SUMIFS(Баня!O4:O10000,Баня!N4:N10000,B385,Баня!F4:F10000,I4)+SUMIFS(Адм!O4:O10000,Адм!N4:N10000,B385,Адм!F4:F10000,I4)+SUMIFS(С.Х!O4:O9995,С.Х!N4:N9995,B385,С.Х!F4:F9995,I4)+SUMIFS(новостр!N4:N9999,новостр!M4:M9999,B385,новостр!F4:F9999,I4)+SUMIFS(авт!K4:K10004,авт!L4:L10004,B385,авт!F4:F10004,I4)+SUMIFS(ЖС!S4:S10020,ЖС!R4:R10020,B385,ЖС!F4:F10020,I4)+SUMIFS(Лес!L5:L9992,Лес!K5:K9992,B385,Лес!F5:F9992,I4)+SUMIFS('степь '!K5:K9998,'степь '!J5:J9998,B385,'степь '!F5:F9998,I4)+SUMIFS(Пр.откр.тер!N4:N9967,Пр.откр.тер!M4:M9967,B385,Пр.откр.тер!F4:F9967,I4)</f>
        <v>0</v>
      </c>
      <c r="K44" s="19">
        <f>SUMIFS(произв!A4:A9995,произв!N4:N9995,B385,произв!F4:F9995,K4)+SUMIFS(торг!A4:A10000,торг!N4:N10000,B385,торг!F4:F10000,K4)+SUMIFS(склад!A4:A9995,склад!N4:N9995,B385,склад!F4:F9995,K4)+SUMIFS('обр '!A4:A9999,'обр '!N4:N9999,B385,'обр '!F4:F9999,K4)+SUMIFS(детс!A4:A10000,детс!N4:N10000,B385,детс!F4:F10000,K4)+SUMIFS(культ!A4:A10000,культ!N4:N10000,B385,культ!F4:F10000,K4)+SUMIFS(спорт!A4:A10000,спорт!N4:N10000,B385,спорт!F4:F10000,K4)+SUMIFS(лечеб!A4:A10000,лечеб!N4:N10000,B385,лечеб!F4:F10000,K4)+SUMIFS(Баня!A4:A10000,Баня!N4:N10000,B385,Баня!F4:F10000,K4)+SUMIFS(Адм!A4:A10000,Адм!N4:N10000,B385,Адм!F4:F10000,K4)+SUMIFS(С.Х!A4:A9995,С.Х!N4:N9995,B385,С.Х!F4:F9995,K4)+SUMIFS(новостр!A4:A9999,новостр!M4:M9999,B385,новостр!F4:F9999,K4)+SUMIFS(авт!A4:A10004,авт!L4:L10004,B385,авт!F4:F10004,K4)+SUMIFS(ЖС!A4:A10020,ЖС!R4:R10020,B385,ЖС!F4:F10020,K4)+SUMIFS(Лес!A5:A9992,Лес!K5:K9992,B385,Лес!F5:F9992,K4)+SUMIFS('степь '!A5:A9998,'степь '!J5:J9998,B385,'степь '!F5:F9998,K4)+SUMIFS(Пр.откр.тер!A4:A9967,Пр.откр.тер!M4:M9967,B385,Пр.откр.тер!F4:F9967,K4)</f>
        <v>0</v>
      </c>
      <c r="L44" s="20">
        <f>SUMIFS(произв!O4:O9995,произв!N4:N9995,B385,произв!F4:F9995,K4)+SUMIFS(торг!O4:O10000,торг!N4:N10000,B385,торг!F4:F10000,K4)+SUMIFS(склад!O4:O9995,склад!N4:N9995,B385,склад!F4:F9995,K4)+SUMIFS('обр '!O4:O9999,'обр '!N4:N9999,B385,'обр '!F4:F9999,K4)+SUMIFS(детс!O4:O10000,детс!N4:N10000,B385,детс!F4:F10000,K4)+SUMIFS(культ!O4:O10000,культ!N4:N10000,B385,культ!F4:F10000,K4)+SUMIFS(спорт!O4:O10000,спорт!N4:N10000,B385,спорт!F4:F10000,K4)+SUMIFS(лечеб!O4:O10000,лечеб!N4:N10000,B385,лечеб!F4:F10000,K4)+SUMIFS(Баня!O4:O10000,Баня!N4:N10000,B385,Баня!F4:F10000,K4)+SUMIFS(Адм!O4:O10000,Адм!N4:N10000,B385,Адм!F4:F10000,K4)+SUMIFS(С.Х!O4:O9995,С.Х!N4:N9995,B385,С.Х!F4:F9995,K4)+SUMIFS(новостр!N4:N9999,новостр!M4:M9999,B385,новостр!F4:F9999,K4)+SUMIFS(авт!K4:K10004,авт!L4:L10004,B385,авт!F4:F10004,K4)+SUMIFS(ЖС!S4:S10020,ЖС!R4:R10020,B385,ЖС!F4:F10020,K4)+SUMIFS(Лес!L5:L9992,Лес!K5:K9992,B385,Лес!F5:F9992,K4)+SUMIFS('степь '!K5:K9998,'степь '!J5:J9998,B385,'степь '!F5:F9998,K4)+SUMIFS(Пр.откр.тер!N4:N9967,Пр.откр.тер!M4:M9967,B385,Пр.откр.тер!F4:F9967,K4)</f>
        <v>0</v>
      </c>
      <c r="M44" s="20">
        <f>SUMIFS(произв!A4:A9995,произв!N4:N9995,B385,произв!F4:F9995,M4)+SUMIFS(торг!A4:A10000,торг!N4:N10000,B385,торг!F4:F10000,M4)+SUMIFS(склад!A4:A9995,склад!N4:N9995,B385,склад!F4:F9995,M4)+SUMIFS('обр '!A4:A9999,'обр '!N4:N9999,B385,'обр '!F4:F9999,M4)+SUMIFS(детс!A4:A10000,детс!N4:N10000,B385,детс!F4:F10000,M4)+SUMIFS(культ!A4:A10000,культ!N4:N10000,B385,культ!F4:F10000,M4)+SUMIFS(спорт!A4:A10000,спорт!N4:N10000,B385,спорт!F4:F10000,M4)+SUMIFS(лечеб!A4:A10000,лечеб!N4:N10000,B385,лечеб!F4:F10000,M4)+SUMIFS(Баня!A4:A10000,Баня!N4:N10000,B385,Баня!F4:F10000,M4)+SUMIFS(Адм!A4:A10000,Адм!N4:N10000,B385,Адм!F4:F10000,M4)+SUMIFS(С.Х!A4:A9995,С.Х!N4:N9995,B385,С.Х!F4:F9995,M4)+SUMIFS(новостр!A4:A9999,новостр!M4:M9999,B385,новостр!F4:F9999,M4)+SUMIFS(авт!A4:A10004,авт!L4:L10004,B385,авт!F4:F10004,M4)+SUMIFS(ЖС!A4:A10020,ЖС!R4:R10020,B385,ЖС!F4:F10020,M4)+SUMIFS(Лес!A5:A9992,Лес!K5:K9992,B385,Лес!F5:F9992,M4)+SUMIFS('степь '!A5:A9998,'степь '!J5:J9998,B385,'степь '!F5:F9998,M4)+SUMIFS(Пр.откр.тер!A4:A9967,Пр.откр.тер!M4:M9967,B385,Пр.откр.тер!F4:F9967,M4)</f>
        <v>0</v>
      </c>
      <c r="N44" s="20">
        <f>SUMIFS(произв!O4:O9995,произв!N4:N9995,B385,произв!F4:F9995,M4)+SUMIFS(торг!O4:O10000,торг!N4:N10000,B385,торг!F4:F10000,M4)+SUMIFS(склад!O4:O9995,склад!N4:N9995,B385,склад!F4:F9995,M4)+SUMIFS('обр '!O4:O9999,'обр '!N4:N9999,B385,'обр '!F4:F9999,M4)+SUMIFS(детс!O4:O10000,детс!N4:N10000,B385,детс!F4:F10000,M4)+SUMIFS(культ!O4:O10000,культ!N4:N10000,B385,культ!F4:F10000,M4)+SUMIFS(спорт!O4:O10000,спорт!N4:N10000,B385,спорт!F4:F10000,M4)+SUMIFS(лечеб!O4:O10000,лечеб!N4:N10000,B385,лечеб!F4:F10000,M4)+SUMIFS(Баня!O4:O10000,Баня!N4:N10000,B385,Баня!F4:F10000,M4)+SUMIFS(Адм!O4:O10000,Адм!N4:N10000,B385,Адм!F4:F10000,M4)+SUMIFS(С.Х!O4:O9995,С.Х!N4:N9995,B385,С.Х!F4:F9995,M4)+SUMIFS(новостр!N4:N9999,новостр!M4:M9999,B385,новостр!F4:F9999,M4)+SUMIFS(авт!K4:K10004,авт!L4:L10004,B385,авт!F4:F10004,M4)+SUMIFS(ЖС!S4:S10020,ЖС!R4:R10020,B385,ЖС!F4:F10020,M4)+SUMIFS(Лес!L5:L9992,Лес!K5:K9992,B385,Лес!F5:F9992,M4)+SUMIFS('степь '!K5:K9998,'степь '!J5:J9998,B385,'степь '!F5:F9998,M4)+SUMIFS(Пр.откр.тер!N4:N9967,Пр.откр.тер!M4:M9967,B385,Пр.откр.тер!F4:F9967,M4)</f>
        <v>0</v>
      </c>
      <c r="O44" s="20">
        <f>SUMIFS(произв!A4:A9995,произв!N4:N9995,B385,произв!F4:F9995,O4)+SUMIFS(торг!A4:A10000,торг!N4:N10000,B385,торг!F4:F10000,O4)+SUMIFS(склад!A4:A9995,склад!N4:N9995,B385,склад!F4:F9995,O4)+SUMIFS('обр '!A4:A9999,'обр '!N4:N9999,B385,'обр '!F4:F9999,O4)+SUMIFS(детс!A4:A10000,детс!N4:N10000,B385,детс!F4:F10000,O4)+SUMIFS(культ!A4:A10000,культ!N4:N10000,B385,культ!F4:F10000,O4)+SUMIFS(спорт!A4:A10000,спорт!N4:N10000,B385,спорт!F4:F10000,O4)+SUMIFS(лечеб!A4:A10000,лечеб!N4:N10000,B385,лечеб!F4:F10000,O4)+SUMIFS(Баня!A4:A10000,Баня!N4:N10000,B385,Баня!F4:F10000,O4)+SUMIFS(Адм!A4:A10000,Адм!N4:N10000,B385,Адм!F4:F10000,O4)+SUMIFS(С.Х!A4:A9995,С.Х!N4:N9995,B385,С.Х!F4:F9995,O4)+SUMIFS(новостр!A4:A9999,новостр!M4:M9999,B385,новостр!F4:F9999,O4)+SUMIFS(авт!A4:A10004,авт!L4:L10004,B385,авт!F4:F10004,O4)+SUMIFS(ЖС!A4:A10020,ЖС!R4:R10020,B385,ЖС!F4:F10020,O4)+SUMIFS(Лес!A5:A9992,Лес!K5:K9992,B385,Лес!F5:F9992,O4)+SUMIFS('степь '!A5:A9998,'степь '!J5:J9998,B385,'степь '!F5:F9998,O4)+SUMIFS(Пр.откр.тер!A4:A9967,Пр.откр.тер!M4:M9967,B385,Пр.откр.тер!F4:F9967,O4)</f>
        <v>0</v>
      </c>
      <c r="P44" s="20">
        <f>SUMIFS(произв!O4:O9995,произв!N4:N9995,B385,произв!F4:F9995,O4)+SUMIFS(торг!O4:O10000,торг!N4:N10000,B385,торг!F4:F10000,O4)+SUMIFS(склад!O4:O9995,склад!N4:N9995,B385,склад!F4:F9995,O4)+SUMIFS('обр '!O4:O9999,'обр '!N4:N9999,B385,'обр '!F4:F9999,O4)+SUMIFS(детс!O4:O10000,детс!N4:N10000,B385,детс!F4:F10000,O4)+SUMIFS(культ!O4:O10000,культ!N4:N10000,B385,культ!F4:F10000,O4)+SUMIFS(спорт!O4:O10000,спорт!N4:N10000,B385,спорт!F4:F10000,O4)+SUMIFS(лечеб!O4:O10000,лечеб!N4:N10000,B385,лечеб!F4:F10000,O4)+SUMIFS(Баня!O4:O10000,Баня!N4:N10000,B385,Баня!F4:F10000,O4)+SUMIFS(Адм!O4:O10000,Адм!N4:N10000,B385,Адм!F4:F10000,O4)+SUMIFS(С.Х!O4:O9995,С.Х!N4:N9995,B385,С.Х!F4:F9995,O4)+SUMIFS(новостр!N4:N9999,новостр!M4:M9999,B385,новостр!F4:F9999,O4)+SUMIFS(авт!K4:K10004,авт!L4:L10004,B385,авт!F4:F10004,O4)+SUMIFS(ЖС!S4:S10020,ЖС!R4:R10020,B385,ЖС!F4:F10020,O4)+SUMIFS(Лес!L5:L9992,Лес!K5:K9992,B385,Лес!F5:F9992,O4)+SUMIFS('степь '!K5:K9998,'степь '!J5:J9998,B385,'степь '!F5:F9998,O4)+SUMIFS(Пр.откр.тер!N4:N9967,Пр.откр.тер!M4:M9967,B385,Пр.откр.тер!F4:F9967,O4)</f>
        <v>0</v>
      </c>
      <c r="Q44" s="20">
        <f>SUMIFS(произв!A4:A9995,произв!N4:N9995,B385,произв!F4:F9995,Q4)+SUMIFS(торг!A4:A10000,торг!N4:N10000,B385,торг!F4:F10000,Q4)+SUMIFS(склад!A4:A9995,склад!N4:N9995,B385,склад!F4:F9995,Q4)+SUMIFS('обр '!A4:A9999,'обр '!N4:N9999,B385,'обр '!F4:F9999,Q4)+SUMIFS(детс!A4:A10000,детс!N4:N10000,B385,детс!F4:F10000,Q4)+SUMIFS(культ!A4:A10000,культ!N4:N10000,B385,культ!F4:F10000,Q4)+SUMIFS(спорт!A4:A10000,спорт!N4:N10000,B385,спорт!F4:F10000,Q4)+SUMIFS(лечеб!A4:A10000,лечеб!N4:N10000,B385,лечеб!F4:F10000,Q4)+SUMIFS(Баня!A4:A10000,Баня!N4:N10000,B385,Баня!F4:F10000,Q4)+SUMIFS(Адм!A4:A10000,Адм!N4:N10000,B385,Адм!F4:F10000,Q4)+SUMIFS(С.Х!A4:A9995,С.Х!N4:N9995,B385,С.Х!F4:F9995,Q4)+SUMIFS(новостр!A4:A9999,новостр!M4:M9999,B385,новостр!F4:F9999,Q4)+SUMIFS(авт!A4:A10004,авт!L4:L10004,B385,авт!F4:F10004,Q4)+SUMIFS(ЖС!A4:A10020,ЖС!R4:R10020,B385,ЖС!F4:F10020,Q4)+SUMIFS(Лес!A5:A9992,Лес!K5:K9992,B385,Лес!F5:F9992,Q4)+SUMIFS('степь '!A5:A9998,'степь '!J5:J9998,B385,'степь '!F5:F9998,Q4)+SUMIFS(Пр.откр.тер!A4:A9967,Пр.откр.тер!M4:M9967,B385,Пр.откр.тер!F4:F9967,Q4)</f>
        <v>0</v>
      </c>
      <c r="R44" s="20">
        <f>SUMIFS(произв!O4:O9995,произв!N4:N9995,B385,произв!F4:F9995,Q4)+SUMIFS(торг!O4:O10000,торг!N4:N10000,B385,торг!F4:F10000,Q4)+SUMIFS(склад!O4:O9995,склад!N4:N9995,B385,склад!F4:F9995,Q4)+SUMIFS('обр '!O4:O9999,'обр '!N4:N9999,B385,'обр '!F4:F9999,Q4)+SUMIFS(детс!O4:O10000,детс!N4:N10000,B385,детс!F4:F10000,Q4)+SUMIFS(культ!O4:O10000,культ!N4:N10000,B385,культ!F4:F10000,Q4)+SUMIFS(спорт!O4:O10000,спорт!N4:N10000,B385,спорт!F4:F10000,Q4)+SUMIFS(лечеб!O4:O10000,лечеб!N4:N10000,B385,лечеб!F4:F10000,Q4)+SUMIFS(Баня!O4:O10000,Баня!N4:N10000,B385,Баня!F4:F10000,Q4)+SUMIFS(Адм!O4:O10000,Адм!N4:N10000,B385,Адм!F4:F10000,Q4)+SUMIFS(С.Х!O4:O9995,С.Х!N4:N9995,B385,С.Х!F4:F9995,Q4)+SUMIFS(новостр!N4:N9999,новостр!M4:M9999,B385,новостр!F4:F9999,Q4)+SUMIFS(авт!K4:K10004,авт!L4:L10004,B385,авт!F4:F10004,Q4)+SUMIFS(ЖС!S4:S10020,ЖС!R4:R10020,B385,ЖС!F4:F10020,Q4)+SUMIFS(Лес!L5:L9992,Лес!K5:K9992,B385,Лес!F5:F9992,Q4)+SUMIFS('степь '!K5:K9998,'степь '!J5:J9998,B385,'степь '!F5:F9998,Q4)+SUMIFS(Пр.откр.тер!N4:N9967,Пр.откр.тер!M4:M9967,B385,Пр.откр.тер!F4:F9967,Q4)</f>
        <v>0</v>
      </c>
      <c r="S44" s="20">
        <f>SUMIFS(произв!A4:A9995,произв!N4:N9995,B385,произв!F4:F9995,S4)+SUMIFS(торг!A4:A10000,торг!N4:N10000,B385,торг!F4:F10000,S4)+SUMIFS(склад!A4:A9995,склад!N4:N9995,B385,склад!F4:F9995,S4)+SUMIFS('обр '!A4:A9999,'обр '!N4:N9999,B385,'обр '!F4:F9999,S4)+SUMIFS(детс!A4:A10000,детс!N4:N10000,B385,детс!F4:F10000,S4)+SUMIFS(культ!A4:A10000,культ!N4:N10000,B385,культ!F4:F10000,S4)+SUMIFS(спорт!A4:A10000,спорт!N4:N10000,B385,спорт!F4:F10000,S4)+SUMIFS(лечеб!A4:A10000,лечеб!N4:N10000,B385,лечеб!F4:F10000,S4)+SUMIFS(Баня!A4:A10000,Баня!N4:N10000,B385,Баня!F4:F10000,S4)+SUMIFS(Адм!A4:A10000,Адм!N4:N10000,B385,Адм!F4:F10000,S4)+SUMIFS(С.Х!A4:A9995,С.Х!N4:N9995,B385,С.Х!F4:F9995,S4)+SUMIFS(новостр!A4:A9999,новостр!M4:M9999,B385,новостр!F4:F9999,S4)+SUMIFS(авт!A4:A10004,авт!L4:L10004,B385,авт!F4:F10004,S4)+SUMIFS(ЖС!A4:A10020,ЖС!R4:R10020,B385,ЖС!F4:F10020,S4)+SUMIFS(Лес!A5:A9992,Лес!K5:K9992,B385,Лес!F5:F9992,S4)+SUMIFS('степь '!A5:A9998,'степь '!J5:J9998,B385,'степь '!F5:F9998,S4)+SUMIFS(Пр.откр.тер!A4:A9967,Пр.откр.тер!M4:M9967,B385,Пр.откр.тер!F4:F9967,S4)</f>
        <v>0</v>
      </c>
      <c r="T44" s="20">
        <f>SUMIFS(произв!O4:O9995,произв!N4:N9995,B385,произв!F4:F9995,S4)+SUMIFS(торг!O4:O10000,торг!N4:N10000,B385,торг!F4:F10000,S4)+SUMIFS(склад!O4:O9995,склад!N4:N9995,B385,склад!F4:F9995,S4)+SUMIFS('обр '!O4:O9999,'обр '!N4:N9999,B385,'обр '!F4:F9999,S4)+SUMIFS(детс!O4:O10000,детс!N4:N10000,B385,детс!F4:F10000,S4)+SUMIFS(культ!O4:O10000,культ!N4:N10000,B385,культ!F4:F10000,S4)+SUMIFS(спорт!O4:O10000,спорт!N4:N10000,B385,спорт!F4:F10000,S4)+SUMIFS(лечеб!O4:O10000,лечеб!N4:N10000,B385,лечеб!F4:F10000,S4)+SUMIFS(Баня!O4:O10000,Баня!N4:N10000,B385,Баня!F4:F10000,S4)+SUMIFS(Адм!O4:O10000,Адм!N4:N10000,B385,Адм!F4:F10000,S4)+SUMIFS(С.Х!O4:O9995,С.Х!N4:N9995,B385,С.Х!F4:F9995,S4)+SUMIFS(новостр!N4:N9999,новостр!M4:M9999,B385,новостр!F4:F9999,S4)+SUMIFS(авт!K4:K10004,авт!L4:L10004,B385,авт!F4:F10004,S4)+SUMIFS(ЖС!S4:S10020,ЖС!R4:R10020,B385,ЖС!F4:F10020,S4)+SUMIFS(Лес!L5:L9992,Лес!K5:K9992,B385,Лес!F5:F9992,S4)+SUMIFS('степь '!K5:K9998,'степь '!J5:J9998,B385,'степь '!F5:F9998,S4)+SUMIFS(Пр.откр.тер!N4:N9967,Пр.откр.тер!M4:M9967,B385,Пр.откр.тер!F4:F9967,S4)</f>
        <v>0</v>
      </c>
      <c r="U44" s="20">
        <f>SUMIFS(произв!A4:A9995,произв!N4:N9995,B385,произв!F4:F9995,U4)+SUMIFS(торг!A4:A10000,торг!N4:N10000,B385,торг!F4:F10000,U4)+SUMIFS(склад!A4:A9995,склад!N4:N9995,B385,склад!F4:F9995,U4)+SUMIFS('обр '!A4:A9999,'обр '!N4:N9999,B385,'обр '!F4:F9999,U4)+SUMIFS(детс!A4:A10000,детс!N4:N10000,B385,детс!F4:F10000,U4)+SUMIFS(культ!A4:A10000,культ!N4:N10000,B385,культ!F4:F10000,U4)+SUMIFS(спорт!A4:A10000,спорт!N4:N10000,B385,спорт!F4:F10000,U4)+SUMIFS(лечеб!A4:A10000,лечеб!N4:N10000,B385,лечеб!F4:F10000,U4)+SUMIFS(Баня!A4:A10000,Баня!N4:N10000,B385,Баня!F4:F10000,U4)+SUMIFS(Адм!A4:A10000,Адм!N4:N10000,B385,Адм!F4:F10000,U4)+SUMIFS(С.Х!A4:A9995,С.Х!N4:N9995,B385,С.Х!F4:F9995,U4)+SUMIFS(новостр!A4:A9999,новостр!M4:M9999,B385,новостр!F4:F9999,U4)+SUMIFS(авт!A4:A10004,авт!L4:L10004,B385,авт!F4:F10004,U4)+SUMIFS(ЖС!A4:A10020,ЖС!R4:R10020,B385,ЖС!F4:F10020,U4)+SUMIFS(Лес!A5:A9992,Лес!K5:K9992,B385,Лес!F5:F9992,U4)+SUMIFS('степь '!A5:A9998,'степь '!J5:J9998,B385,'степь '!F5:F9998,U4)+SUMIFS(Пр.откр.тер!A4:A9967,Пр.откр.тер!M4:M9967,B385,Пр.откр.тер!F4:F9967,U4)</f>
        <v>0</v>
      </c>
      <c r="V44" s="20">
        <f>SUMIFS(произв!O4:O9995,произв!N4:N9995,B385,произв!F4:F9995,U4)+SUMIFS(торг!O4:O10000,торг!N4:N10000,B385,торг!F4:F10000,U4)+SUMIFS(склад!O4:O9995,склад!N4:N9995,B385,склад!F4:F9995,U4)+SUMIFS('обр '!O4:O9999,'обр '!N4:N9999,B385,'обр '!F4:F9999,U4)+SUMIFS(детс!O4:O10000,детс!N4:N10000,B385,детс!F4:F10000,U4)+SUMIFS(культ!O4:O10000,культ!N4:N10000,B385,культ!F4:F10000,U4)+SUMIFS(спорт!O4:O10000,спорт!N4:N10000,B385,спорт!F4:F10000,U4)+SUMIFS(лечеб!O4:O10000,лечеб!N4:N10000,B385,лечеб!F4:F10000,U4)+SUMIFS(Баня!O4:O10000,Баня!N4:N10000,B385,Баня!F4:F10000,U4)+SUMIFS(Адм!O4:O10000,Адм!N4:N10000,B385,Адм!F4:F10000,U4)+SUMIFS(С.Х!O4:O9995,С.Х!N4:N9995,B385,С.Х!F4:F9995,U4)+SUMIFS(новостр!N4:N9999,новостр!M4:M9999,B385,новостр!F4:F9999,U4)+SUMIFS(авт!K4:K10004,авт!L4:L10004,B385,авт!F4:F10004,U4)+SUMIFS(ЖС!S4:S10020,ЖС!R4:R10020,B385,ЖС!F4:F10020,U4)+SUMIFS(Лес!L5:L9992,Лес!K5:K9992,B385,Лес!F5:F9992,U4)+SUMIFS('степь '!K5:K9998,'степь '!J5:J9998,B385,'степь '!F5:F9998,U4)+SUMIFS(Пр.откр.тер!N4:N9967,Пр.откр.тер!M4:M9967,B385,Пр.откр.тер!F4:F9967,U4)</f>
        <v>0</v>
      </c>
      <c r="W44" s="20">
        <f>SUMIFS(произв!A4:A9995,произв!N4:N9995,B385,произв!F4:F9995,W4)+SUMIFS(торг!A4:A10000,торг!N4:N10000,B385,торг!F4:F10000,W4)+SUMIFS(склад!A4:A9995,склад!N4:N9995,B385,склад!F4:F9995,W4)+SUMIFS('обр '!A4:A9999,'обр '!N4:N9999,B385,'обр '!F4:F9999,W4)+SUMIFS(детс!A4:A10000,детс!N4:N10000,B385,детс!F4:F10000,W4)+SUMIFS(культ!A4:A10000,культ!N4:N10000,B385,культ!F4:F10000,W4)+SUMIFS(спорт!A4:A10000,спорт!N4:N10000,B385,спорт!F4:F10000,W4)+SUMIFS(лечеб!A4:A10000,лечеб!N4:N10000,B385,лечеб!F4:F10000,W4)+SUMIFS(Баня!A4:A10000,Баня!N4:N10000,B385,Баня!F4:F10000,W4)+SUMIFS(Адм!A4:A10000,Адм!N4:N10000,B385,Адм!F4:F10000,W4)+SUMIFS(С.Х!A4:A9995,С.Х!N4:N9995,B385,С.Х!F4:F9995,W4)+SUMIFS(новостр!A4:A9999,новостр!M4:M9999,B385,новостр!F4:F9999,W4)+SUMIFS(авт!A4:A10004,авт!L4:L10004,B385,авт!F4:F10004,W4)+SUMIFS(ЖС!A4:A10020,ЖС!R4:R10020,B385,ЖС!F4:F10020,W4)+SUMIFS(Лес!A5:A9992,Лес!K5:K9992,B385,Лес!F5:F9992,W4)+SUMIFS('степь '!A5:A9998,'степь '!J5:J9998,B385,'степь '!F5:F9998,W4)+SUMIFS(Пр.откр.тер!A4:A9967,Пр.откр.тер!M4:M9967,B385,Пр.откр.тер!F4:F9967,W4)</f>
        <v>0</v>
      </c>
      <c r="X44" s="20">
        <f>SUMIFS(произв!O4:O9995,произв!N4:N9995,B385,произв!F4:F9995,W4)+SUMIFS(торг!O4:O10000,торг!N4:N10000,B385,торг!F4:F10000,W4)+SUMIFS(склад!O4:O9995,склад!N4:N9995,B385,склад!F4:F9995,W4)+SUMIFS('обр '!O4:O9999,'обр '!N4:N9999,B385,'обр '!F4:F9999,W4)+SUMIFS(детс!O4:O10000,детс!N4:N10000,B385,детс!F4:F10000,W4)+SUMIFS(культ!O4:O10000,культ!N4:N10000,B385,культ!F4:F10000,W4)+SUMIFS(спорт!O4:O10000,спорт!N4:N10000,B385,спорт!F4:F10000,W4)+SUMIFS(лечеб!O4:O10000,лечеб!N4:N10000,B385,лечеб!F4:F10000,W4)+SUMIFS(Баня!O4:O10000,Баня!N4:N10000,B385,Баня!F4:F10000,W4)+SUMIFS(Адм!O4:O10000,Адм!N4:N10000,B385,Адм!F4:F10000,W4)+SUMIFS(С.Х!O4:O9995,С.Х!N4:N9995,B385,С.Х!F4:F9995,W4)+SUMIFS(новостр!N4:N9999,новостр!M4:M9999,B385,новостр!F4:F9999,W4)+SUMIFS(авт!K4:K10004,авт!L4:L10004,B385,авт!F4:F10004,W4)+SUMIFS(ЖС!S4:S10020,ЖС!R4:R10020,B385,ЖС!F4:F10020,W4)+SUMIFS(Лес!L5:L9992,Лес!K5:K9992,B385,Лес!F5:F9992,W4)+SUMIFS('степь '!K5:K9998,'степь '!J5:J9998,B385,'степь '!F5:F9998,W4)+SUMIFS(Пр.откр.тер!N4:N9967,Пр.откр.тер!M4:M9967,B385,Пр.откр.тер!F4:F9967,W4)</f>
        <v>0</v>
      </c>
      <c r="Y44" s="20">
        <f>SUMIFS(произв!A4:A9995,произв!N4:N9995,B385,произв!F4:F9995,Y4)+SUMIFS(торг!A4:A10000,торг!N4:N10000,B385,торг!F4:F10000,Y4)+SUMIFS(склад!A4:A9995,склад!N4:N9995,B385,склад!F4:F9995,Y4)+SUMIFS('обр '!A4:A9999,'обр '!N4:N9999,B385,'обр '!F4:F9999,Y4)+SUMIFS(детс!A4:A10000,детс!N4:N10000,B385,детс!F4:F10000,Y4)+SUMIFS(культ!A4:A10000,культ!N4:N10000,B385,культ!F4:F10000,Y4)+SUMIFS(спорт!A4:A10000,спорт!N4:N10000,B385,спорт!F4:F10000,Y4)+SUMIFS(лечеб!A4:A10000,лечеб!N4:N10000,B385,лечеб!F4:F10000,Y4)+SUMIFS(Баня!A4:A10000,Баня!N4:N10000,B385,Баня!F4:F10000,Y4)+SUMIFS(Адм!A4:A10000,Адм!N4:N10000,B385,Адм!F4:F10000,Y4)+SUMIFS(С.Х!A4:A9995,С.Х!N4:N9995,B385,С.Х!F4:F9995,Y4)+SUMIFS(новостр!A4:A9999,новостр!M4:M9999,B385,новостр!F4:F9999,Y4)+SUMIFS(авт!A4:A10004,авт!L4:L10004,B385,авт!F4:F10004,Y4)+SUMIFS(ЖС!A4:A10020,ЖС!R4:R10020,B385,ЖС!F4:F10020,Y4)+SUMIFS(Лес!A5:A9992,Лес!K5:K9992,B385,Лес!F5:F9992,Y4)+SUMIFS('степь '!A5:A9998,'степь '!J5:J9998,B385,'степь '!F5:F9998,Y4)+SUMIFS(Пр.откр.тер!A4:A9967,Пр.откр.тер!M4:M9967,B385,Пр.откр.тер!F4:F9967,Y4)</f>
        <v>0</v>
      </c>
      <c r="Z44" s="20">
        <f>SUMIFS(произв!O4:O9995,произв!N4:N9995,B385,произв!F4:F9995,Y4)+SUMIFS(торг!O4:O10000,торг!N4:N10000,B385,торг!F4:F10000,Y4)+SUMIFS(склад!O4:O9995,склад!N4:N9995,B385,склад!F4:F9995,Y4)+SUMIFS('обр '!O4:O9999,'обр '!N4:N9999,B385,'обр '!F4:F9999,Y4)+SUMIFS(детс!O4:O10000,детс!N4:N10000,B385,детс!F4:F10000,Y4)+SUMIFS(культ!O4:O10000,культ!N4:N10000,B385,культ!F4:F10000,Y4)+SUMIFS(спорт!O4:O10000,спорт!N4:N10000,B385,спорт!F4:F10000,Y4)+SUMIFS(лечеб!O4:O10000,лечеб!N4:N10000,B385,лечеб!F4:F10000,Y4)+SUMIFS(Баня!O4:O10000,Баня!N4:N10000,B385,Баня!F4:F10000,Y4)+SUMIFS(Адм!O4:O10000,Адм!N4:N10000,B385,Адм!F4:F10000,Y4)+SUMIFS(С.Х!O4:O9995,С.Х!N4:N9995,B385,С.Х!F4:F9995,Y4)+SUMIFS(новостр!N4:N9999,новостр!M4:M9999,B385,новостр!F4:F9999,Y4)+SUMIFS(авт!K4:K10004,авт!L4:L10004,B385,авт!F4:F10004,Y4)+SUMIFS(ЖС!S4:S10020,ЖС!R4:R10020,B385,ЖС!F4:F10020,Y4)+SUMIFS(Лес!L5:L9992,Лес!K5:K9992,B385,Лес!F5:F9992,Y4)+SUMIFS('степь '!K5:K9998,'степь '!J5:J9998,B385,'степь '!F5:F9998,Y4)+SUMIFS(Пр.откр.тер!N4:N9967,Пр.откр.тер!M4:M9967,B385,Пр.откр.тер!F4:F9967,Y4)</f>
        <v>0</v>
      </c>
      <c r="AA44" s="21">
        <f t="shared" si="0"/>
        <v>1</v>
      </c>
      <c r="AB44" s="21">
        <f t="shared" si="0"/>
        <v>0</v>
      </c>
      <c r="AC44" s="112">
        <f>SUMIFS(произв!A4:A9995,произв!N4:N9995,B385,произв!F4:F9995,AC4)+SUMIFS(торг!A4:A10000,торг!N4:N10000,B385,торг!F4:F10000,AC4)+SUMIFS(склад!A4:A9995,склад!N4:N9995,B385,склад!F4:F9995,AC4)+SUMIFS('обр '!A4:A9999,'обр '!N4:N9999,B385,'обр '!F4:F9999,AC4)+SUMIFS(детс!A4:A10000,детс!N4:N10000,B385,детс!F4:F10000,AC4)+SUMIFS(культ!A4:A10000,культ!N4:N10000,B385,культ!F4:F10000,AC4)+SUMIFS(спорт!A4:A10000,спорт!N4:N10000,B385,спорт!F4:F10000,AC4)+SUMIFS(лечеб!A4:A10000,лечеб!N4:N10000,B385,лечеб!F4:F10000,AC4)+SUMIFS(Баня!A4:A10000,Баня!N4:N10000,B385,Баня!F4:F10000,AC4)+SUMIFS(Адм!A4:A10000,Адм!N4:N10000,B385,Адм!F4:F10000,AC4)+SUMIFS(С.Х!A4:A9995,С.Х!N4:N9995,B385,С.Х!F4:F9995,AC4)+SUMIFS(новостр!A4:A9999,новостр!M4:M9999,B385,новостр!F4:F9999,AC4)+SUMIFS(авт!A4:A10004,авт!L4:L10004,B385,авт!F4:F10004,AC4)+SUMIFS(ЖС!A4:A10020,ЖС!R4:R10020,B385,ЖС!F4:F10020,AC4)+SUMIFS(Лес!A5:A9992,Лес!K5:K9992,B385,Лес!F5:F9992,AC4)+SUMIFS('степь '!A5:A9998,'степь '!J5:J9998,B385,'степь '!F5:F9998,AC4)+SUMIFS(Пр.откр.тер!A4:A9967,Пр.откр.тер!M4:M9967,B385,Пр.откр.тер!F4:F9967,AC4)</f>
        <v>0</v>
      </c>
      <c r="AD44" s="112">
        <f>SUMIFS(произв!O4:O9995,произв!N4:N9995,B385,произв!F4:F9995,AC4)+SUMIFS(торг!O4:O10000,торг!N4:N10000,B385,торг!F4:F10000,AC4)+SUMIFS(склад!O4:O9995,склад!N4:N9995,B385,склад!F4:F9995,AC4)+SUMIFS('обр '!O4:O9999,'обр '!N4:N9999,B385,'обр '!F4:F9999,AC4)+SUMIFS(детс!O4:O10000,детс!N4:N10000,B385,детс!F4:F10000,AC4)+SUMIFS(культ!O4:O10000,культ!N4:N10000,B385,культ!F4:F10000,AC4)+SUMIFS(спорт!O4:O10000,спорт!N4:N10000,B385,спорт!F4:F10000,AC4)+SUMIFS(лечеб!O4:O10000,лечеб!N4:N10000,B385,лечеб!F4:F10000,AC4)+SUMIFS(Баня!O4:O10000,Баня!N4:N10000,B385,Баня!F4:F10000,AC4)+SUMIFS(Адм!O4:O10000,Адм!N4:N10000,B385,Адм!F4:F10000,AC4)+SUMIFS(С.Х!O4:O9995,С.Х!N4:N9995,B385,С.Х!F4:F9995,AC4)+SUMIFS(новостр!N4:N9999,новостр!M4:M9999,B385,новостр!F4:F9999,AC4)+SUMIFS(авт!K4:K10004,авт!L4:L10004,B385,авт!F4:F10004,AC4)+SUMIFS(ЖС!S4:S10020,ЖС!R4:R10020,B385,ЖС!F4:F10020,AC4)+SUMIFS(Лес!L5:L9992,Лес!K5:K9992,B385,Лес!F5:F9992,AC4)+SUMIFS('степь '!K5:K9998,'степь '!J5:J9998,B385,'степь '!F5:F9998,AC4)+SUMIFS(Пр.откр.тер!N4:N9967,Пр.откр.тер!M4:M9967,B385,Пр.откр.тер!F4:F9967,AC4)</f>
        <v>0</v>
      </c>
      <c r="AE44" s="112">
        <f>SUMIFS(произв!A4:A9995,произв!N4:N9995,B385,произв!F4:F9995,AE4)+SUMIFS(торг!A4:A10000,торг!N4:N10000,B385,торг!F4:F10000,AE4)+SUMIFS(склад!A4:A9995,склад!N4:N9995,B385,склад!F4:F9995,AE4)+SUMIFS('обр '!A4:A9999,'обр '!N4:N9999,B385,'обр '!F4:F9999,AE4)+SUMIFS(детс!A4:A10000,детс!N4:N10000,B385,детс!F4:F10000,AE4)+SUMIFS(культ!A4:A10000,культ!N4:N10000,B385,культ!F4:F10000,AE4)+SUMIFS(спорт!A4:A10000,спорт!N4:N10000,B385,спорт!F4:F10000,AE4)+SUMIFS(лечеб!A4:A10000,лечеб!N4:N10000,B385,лечеб!F4:F10000,AE4)+SUMIFS(Баня!A4:A10000,Баня!N4:N10000,B385,Баня!F4:F10000,AE4)+SUMIFS(Адм!A4:A10000,Адм!N4:N10000,B385,Адм!F4:F10000,AE4)+SUMIFS(С.Х!A4:A9995,С.Х!N4:N9995,B385,С.Х!F4:F9995,AE4)+SUMIFS(новостр!A4:A9999,новостр!M4:M9999,B385,новостр!F4:F9999,AE4)+SUMIFS(авт!A4:A10004,авт!L4:L10004,B385,авт!F4:F10004,AE4)+SUMIFS(ЖС!A4:A10020,ЖС!R4:R10020,B385,ЖС!F4:F10020,AE4)+SUMIFS(Лес!A5:A9992,Лес!K5:K9992,B385,Лес!F5:F9992,AE4)+SUMIFS('степь '!A5:A9998,'степь '!J5:J9998,B385,'степь '!F5:F9998,AE4)+SUMIFS(Пр.откр.тер!A4:A9967,Пр.откр.тер!M4:M9967,B385,Пр.откр.тер!F4:F9967,AE4)</f>
        <v>0</v>
      </c>
      <c r="AF44" s="112">
        <f>SUMIFS(произв!O4:O9995,произв!N4:N9995,B385,произв!F4:F9995,AE4)+SUMIFS(торг!O4:O10000,торг!N4:N10000,B385,торг!F4:F10000,AE4)+SUMIFS(склад!O4:O9995,склад!N4:N9995,B385,склад!F4:F9995,AE4)+SUMIFS('обр '!O4:O9999,'обр '!N4:N9999,B385,'обр '!F4:F9999,AE4)+SUMIFS(детс!O4:O10000,детс!N4:N10000,B385,детс!F4:F10000,AE4)+SUMIFS(культ!O4:O10000,культ!N4:N10000,B385,культ!F4:F10000,AE4)+SUMIFS(спорт!O4:O10000,спорт!N4:N10000,B385,спорт!F4:F10000,AE4)+SUMIFS(лечеб!O4:O10000,лечеб!N4:N10000,B385,лечеб!F4:F10000,AE4)+SUMIFS(Баня!O4:O10000,Баня!N4:N10000,B385,Баня!F4:F10000,AE4)+SUMIFS(Адм!O4:O10000,Адм!N4:N10000,B385,Адм!F4:F10000,AE4)+SUMIFS(С.Х!O4:O9995,С.Х!N4:N9995,B385,С.Х!F4:F9995,AE4)+SUMIFS(новостр!N4:N9999,новостр!M4:M9999,B385,новостр!F4:F9999,AE4)+SUMIFS(авт!K4:K10004,авт!L4:L10004,B385,авт!F4:F10004,AE4)+SUMIFS(ЖС!S4:S10020,ЖС!R4:R10020,B385,ЖС!F4:F10020,AE4)+SUMIFS(Лес!L5:L9992,Лес!K5:K9992,B385,Лес!F5:F9992,AE4)+SUMIFS('степь '!K5:K9998,'степь '!J5:J9998,B385,'степь '!F5:F9998,AE4)+SUMIFS(Пр.откр.тер!N4:N9967,Пр.откр.тер!M4:M9967,B385,Пр.откр.тер!F4:F9967,AE4)</f>
        <v>0</v>
      </c>
      <c r="AG44" s="112">
        <f>SUMIFS(произв!A4:A9995,произв!N4:N9995,B385,произв!F4:F9995,AG4)+SUMIFS(торг!A4:A10000,торг!N4:N10000,B385,торг!F4:F10000,AG4)+SUMIFS(склад!A4:A9995,склад!N4:N9995,B385,склад!F4:F9995,AG4)+SUMIFS('обр '!A4:A9999,'обр '!N4:N9999,B385,'обр '!F4:F9999,AG4)+SUMIFS(детс!A4:A10000,детс!N4:N10000,B385,детс!F4:F10000,AG4)+SUMIFS(культ!A4:A10000,культ!N4:N10000,B385,культ!F4:F10000,AG4)+SUMIFS(спорт!A4:A10000,спорт!N4:N10000,B385,спорт!F4:F10000,AG4)+SUMIFS(лечеб!A4:A10000,лечеб!N4:N10000,B385,лечеб!F4:F10000,AG4)+SUMIFS(Баня!A4:A10000,Баня!N4:N10000,B385,Баня!F4:F10000,AG4)+SUMIFS(Адм!A4:A10000,Адм!N4:N10000,B385,Адм!F4:F10000,AG4)+SUMIFS(С.Х!A4:A9995,С.Х!N4:N9995,B385,С.Х!F4:F9995,AG4)+SUMIFS(новостр!A4:A9999,новостр!M4:M9999,B385,новостр!F4:F9999,AG4)+SUMIFS(авт!A4:A10004,авт!L4:L10004,B385,авт!F4:F10004,AG4)+SUMIFS(ЖС!A4:A10020,ЖС!R4:R10020,B385,ЖС!F4:F10020,AG4)+SUMIFS(Лес!A5:A9992,Лес!K5:K9992,B385,Лес!F5:F9992,AG4)+SUMIFS('степь '!A5:A9998,'степь '!J5:J9998,B385,'степь '!F5:F9998,AG4)+SUMIFS(Пр.откр.тер!A4:A9967,Пр.откр.тер!M4:M9967,B385,Пр.откр.тер!F4:F9967,AG4)</f>
        <v>0</v>
      </c>
      <c r="AH44" s="112">
        <f>SUMIFS(произв!O4:O9995,произв!N4:N9995,B385,произв!F4:F9995,AG4)+SUMIFS(торг!O4:O10000,торг!N4:N10000,B385,торг!F4:F10000,AG4)+SUMIFS(склад!O4:O9995,склад!N4:N9995,B385,склад!F4:F9995,AG4)+SUMIFS('обр '!O4:O9999,'обр '!N4:N9999,B385,'обр '!F4:F9999,AG4)+SUMIFS(детс!O4:O10000,детс!N4:N10000,B385,детс!F4:F10000,AG4)+SUMIFS(культ!O4:O10000,культ!N4:N10000,B385,культ!F4:F10000,AG4)+SUMIFS(спорт!O4:O10000,спорт!N4:N10000,B385,спорт!F4:F10000,AG4)+SUMIFS(лечеб!O4:O10000,лечеб!N4:N10000,B385,лечеб!F4:F10000,AG4)+SUMIFS(Баня!O4:O10000,Баня!N4:N10000,B385,Баня!F4:F10000,AG4)+SUMIFS(Адм!O4:O10000,Адм!N4:N10000,B385,Адм!F4:F10000,AG4)+SUMIFS(С.Х!O4:O9995,С.Х!N4:N9995,B385,С.Х!F4:F9995,AG4)+SUMIFS(новостр!N4:N9999,новостр!M4:M9999,B385,новостр!F4:F9999,AG4)+SUMIFS(авт!K4:K10004,авт!L4:L10004,B385,авт!F4:F10004,AG4)+SUMIFS(ЖС!S4:S10020,ЖС!R4:R10020,B385,ЖС!F4:F10020,AG4)+SUMIFS(Лес!L5:L9992,Лес!K5:K9992,B385,Лес!F5:F9992,AG4)+SUMIFS('степь '!K5:K9998,'степь '!J5:J9998,B385,'степь '!F5:F9998,AG4)+SUMIFS(Пр.откр.тер!N4:N9967,Пр.откр.тер!M4:M9967,B385,Пр.откр.тер!F4:F9967,AG4)</f>
        <v>0</v>
      </c>
      <c r="AI44" s="112">
        <f>SUMIFS(произв!A4:A9995,произв!N4:N9995,B385,произв!F4:F9995,AI4)+SUMIFS(торг!A4:A10000,торг!N4:N10000,B385,торг!F4:F10000,AI4)+SUMIFS(склад!A4:A9995,склад!N4:N9995,B385,склад!F4:F9995,AI4)+SUMIFS('обр '!A4:A9999,'обр '!N4:N9999,B385,'обр '!F4:F9999,AI4)+SUMIFS(детс!A4:A10000,детс!N4:N10000,B385,детс!F4:F10000,AI4)+SUMIFS(культ!A4:A10000,культ!N4:N10000,B385,культ!F4:F10000,AI4)+SUMIFS(спорт!A4:A10000,спорт!N4:N10000,B385,спорт!F4:F10000,AI4)+SUMIFS(лечеб!A4:A10000,лечеб!N4:N10000,B385,лечеб!F4:F10000,AI4)+SUMIFS(Баня!A4:A10000,Баня!N4:N10000,B385,Баня!F4:F10000,AI4)+SUMIFS(Адм!A4:A10000,Адм!N4:N10000,B385,Адм!F4:F10000,AI4)+SUMIFS(С.Х!A4:A9995,С.Х!N4:N9995,B385,С.Х!F4:F9995,AI4)+SUMIFS(новостр!A4:A9999,новостр!M4:M9999,B385,новостр!F4:F9999,AI4)+SUMIFS(авт!A4:A10004,авт!L4:L10004,B385,авт!F4:F10004,AI4)+SUMIFS(ЖС!A4:A10020,ЖС!R4:R10020,B385,ЖС!F4:F10020,AI4)+SUMIFS(Лес!A5:A9992,Лес!K5:K9992,B385,Лес!F5:F9992,AI4)+SUMIFS('степь '!A5:A9998,'степь '!J5:J9998,B385,'степь '!F5:F9998,AI4)+SUMIFS(Пр.откр.тер!A4:A9967,Пр.откр.тер!M4:M9967,B385,Пр.откр.тер!F4:F9967,AI4)</f>
        <v>0</v>
      </c>
      <c r="AJ44" s="112">
        <f>SUMIFS(произв!O4:O9995,произв!N4:N9995,B385,произв!F4:F9995,AI4)+SUMIFS(торг!O4:O10000,торг!N4:N10000,B385,торг!F4:F10000,AI4)+SUMIFS(склад!O4:O9995,склад!N4:N9995,B385,склад!F4:F9995,AI4)+SUMIFS('обр '!O4:O9999,'обр '!N4:N9999,B385,'обр '!F4:F9999,AI4)+SUMIFS(детс!O4:O10000,детс!N4:N10000,B385,детс!F4:F10000,AI4)+SUMIFS(культ!O4:O10000,культ!N4:N10000,B385,культ!F4:F10000,AI4)+SUMIFS(спорт!O4:O10000,спорт!N4:N10000,B385,спорт!F4:F10000,AI4)+SUMIFS(лечеб!O4:O10000,лечеб!N4:N10000,B385,лечеб!F4:F10000,AI4)+SUMIFS(Баня!O4:O10000,Баня!N4:N10000,B385,Баня!F4:F10000,AI4)+SUMIFS(Адм!O4:O10000,Адм!N4:N10000,B385,Адм!F4:F10000,AI4)+SUMIFS(С.Х!O4:O9995,С.Х!N4:N9995,B385,С.Х!F4:F9995,AI4)+SUMIFS(новостр!N4:N9999,новостр!M4:M9999,B385,новостр!F4:F9999,AI4)+SUMIFS(авт!K4:K10004,авт!L4:L10004,B385,авт!F4:F10004,AI4)+SUMIFS(ЖС!S4:S10020,ЖС!R4:R10020,B385,ЖС!F4:F10020,AI4)+SUMIFS(Лес!L5:L9992,Лес!K5:K9992,B385,Лес!F5:F9992,AI4)+SUMIFS('степь '!K5:K9998,'степь '!J5:J9998,B385,'степь '!F5:F9998,AI4)+SUMIFS(Пр.откр.тер!N4:N9967,Пр.откр.тер!M4:M9967,B385,Пр.откр.тер!F4:F9967,AI4)</f>
        <v>0</v>
      </c>
      <c r="AK44" s="112">
        <f>SUMIFS(произв!A4:A9995,произв!N4:N9995,B385,произв!F4:F9995,AK4)+SUMIFS(торг!A4:A10000,торг!N4:N10000,B385,торг!F4:F10000,AK4)+SUMIFS(склад!A4:A9995,склад!N4:N9995,B385,склад!F4:F9995,AK4)+SUMIFS('обр '!A4:A9999,'обр '!N4:N9999,B385,'обр '!F4:F9999,AK4)+SUMIFS(детс!A4:A10000,детс!N4:N10000,B385,детс!F4:F10000,AK4)+SUMIFS(культ!A4:A10000,культ!N4:N10000,B385,культ!F4:F10000,AK4)+SUMIFS(спорт!A4:A10000,спорт!N4:N10000,B385,спорт!F4:F10000,AK4)+SUMIFS(лечеб!A4:A10000,лечеб!N4:N10000,B385,лечеб!F4:F10000,AK4)+SUMIFS(Баня!A4:A10000,Баня!N4:N10000,B385,Баня!F4:F10000,AK4)+SUMIFS(Адм!A4:A10000,Адм!N4:N10000,B385,Адм!F4:F10000,AK4)+SUMIFS(С.Х!A4:A9995,С.Х!N4:N9995,B385,С.Х!F4:F9995,AK4)+SUMIFS(новостр!A4:A9999,новостр!M4:M9999,B385,новостр!F4:F9999,AK4)+SUMIFS(авт!A4:A10004,авт!L4:L10004,B385,авт!F4:F10004,AK4)+SUMIFS(ЖС!A4:A10020,ЖС!R4:R10020,B385,ЖС!F4:F10020,AK4)+SUMIFS(Лес!A5:A9992,Лес!K5:K9992,B385,Лес!F5:F9992,AK4)+SUMIFS('степь '!A5:A9998,'степь '!J5:J9998,B385,'степь '!F5:F9998,AK4)+SUMIFS(Пр.откр.тер!A4:A9967,Пр.откр.тер!M4:M9967,B385,Пр.откр.тер!F4:F9967,AK4)</f>
        <v>0</v>
      </c>
      <c r="AL44" s="112">
        <f>SUMIFS(произв!O4:O9995,произв!N4:N9995,B385,произв!F4:F9995,AK4)+SUMIFS(торг!O4:O10000,торг!N4:N10000,B385,торг!F4:F10000,AK4)+SUMIFS(склад!O4:O9995,склад!N4:N9995,B385,склад!F4:F9995,AK4)+SUMIFS('обр '!O4:O9999,'обр '!N4:N9999,B385,'обр '!F4:F9999,AK4)+SUMIFS(детс!O4:O10000,детс!N4:N10000,B385,детс!F4:F10000,AK4)+SUMIFS(культ!O4:O10000,культ!N4:N10000,B385,культ!F4:F10000,AK4)+SUMIFS(спорт!O4:O10000,спорт!N4:N10000,B385,спорт!F4:F10000,AK4)+SUMIFS(лечеб!O4:O10000,лечеб!N4:N10000,B385,лечеб!F4:F10000,AK4)+SUMIFS(Баня!O4:O10000,Баня!N4:N10000,B385,Баня!F4:F10000,AK4)+SUMIFS(Адм!O4:O10000,Адм!N4:N10000,B385,Адм!F4:F10000,AK4)+SUMIFS(С.Х!O4:O9995,С.Х!N4:N9995,B385,С.Х!F4:F9995,AK4)+SUMIFS(новостр!N4:N9999,новостр!M4:M9999,B385,новостр!F4:F9999,AK4)+SUMIFS(авт!K4:K10004,авт!L4:L10004,B385,авт!F4:F10004,AK4)+SUMIFS(ЖС!S4:S10020,ЖС!R4:R10020,B385,ЖС!F4:F10020,AK4)+SUMIFS(Лес!L5:L9992,Лес!K5:K9992,B385,Лес!F5:F9992,AK4)+SUMIFS('степь '!K5:K9998,'степь '!J5:J9998,B385,'степь '!F5:F9998,AK4)+SUMIFS(Пр.откр.тер!N4:N9967,Пр.откр.тер!M4:M9967,B385,Пр.откр.тер!F4:F9967,AK4)</f>
        <v>0</v>
      </c>
      <c r="AM44" s="112">
        <f>SUMIFS(произв!A4:A9995,произв!N4:N9995,B385,произв!F4:F9995,AM4)+SUMIFS(торг!A4:A10000,торг!N4:N10000,B385,торг!F4:F10000,AM4)+SUMIFS(склад!A4:A9995,склад!N4:N9995,B385,склад!F4:F9995,AM4)+SUMIFS('обр '!A4:A9999,'обр '!N4:N9999,B385,'обр '!F4:F9999,AM4)+SUMIFS(детс!A4:A10000,детс!N4:N10000,B385,детс!F4:F10000,AM4)+SUMIFS(культ!A4:A10000,культ!N4:N10000,B385,культ!F4:F10000,AM4)+SUMIFS(спорт!A4:A10000,спорт!N4:N10000,B385,спорт!F4:F10000,AM4)+SUMIFS(лечеб!A4:A10000,лечеб!N4:N10000,B385,лечеб!F4:F10000,AM4)+SUMIFS(Баня!A4:A10000,Баня!N4:N10000,B385,Баня!F4:F10000,AM4)+SUMIFS(Адм!A4:A10000,Адм!N4:N10000,B385,Адм!F4:F10000,AM4)+SUMIFS(С.Х!A4:A9995,С.Х!N4:N9995,B385,С.Х!F4:F9995,AM4)+SUMIFS(новостр!A4:A9999,новостр!M4:M9999,B385,новостр!F4:F9999,AM4)+SUMIFS(авт!A4:A10004,авт!L4:L10004,B385,авт!F4:F10004,AM4)+SUMIFS(ЖС!A4:A10020,ЖС!R4:R10020,B385,ЖС!F4:F10020,AM4)+SUMIFS(Лес!A5:A9992,Лес!K5:K9992,B385,Лес!F5:F9992,AM4)+SUMIFS('степь '!A5:A9998,'степь '!J5:J9998,B385,'степь '!F5:F9998,AM4)+SUMIFS(Пр.откр.тер!A4:A9967,Пр.откр.тер!M4:M9967,B385,Пр.откр.тер!F4:F9967,AM4)</f>
        <v>0</v>
      </c>
      <c r="AN44" s="112">
        <f>SUMIFS(произв!O4:O9995,произв!N4:N9995,B385,произв!F4:F9995,AM4)+SUMIFS(торг!O4:O10000,торг!N4:N10000,B385,торг!F4:F10000,AM4)+SUMIFS(склад!O4:O9995,склад!N4:N9995,B385,склад!F4:F9995,AM4)+SUMIFS('обр '!O4:O9999,'обр '!N4:N9999,B385,'обр '!F4:F9999,AM4)+SUMIFS(детс!O4:O10000,детс!N4:N10000,B385,детс!F4:F10000,AM4)+SUMIFS(культ!O4:O10000,культ!N4:N10000,B385,культ!F4:F10000,AM4)+SUMIFS(спорт!O4:O10000,спорт!N4:N10000,B385,спорт!F4:F10000,AM4)+SUMIFS(лечеб!O4:O10000,лечеб!N4:N10000,B385,лечеб!F4:F10000,AM4)+SUMIFS(Баня!O4:O10000,Баня!N4:N10000,B385,Баня!F4:F10000,AM4)+SUMIFS(Адм!O4:O10000,Адм!N4:N10000,B385,Адм!F4:F10000,AM4)+SUMIFS(С.Х!O4:O9995,С.Х!N4:N9995,B385,С.Х!F4:F9995,AM4)+SUMIFS(новостр!N4:N9999,новостр!M4:M9999,B385,новостр!F4:F9999,AM4)+SUMIFS(авт!K4:K10004,авт!L4:L10004,B385,авт!F4:F10004,AM4)+SUMIFS(ЖС!S4:S10020,ЖС!R4:R10020,B385,ЖС!F4:F10020,AM4)+SUMIFS(Лес!L5:L9992,Лес!K5:K9992,B385,Лес!F5:F9992,AM4)+SUMIFS('степь '!K5:K9998,'степь '!J5:J9998,B385,'степь '!F5:F9998,AM4)+SUMIFS(Пр.откр.тер!N4:N9967,Пр.откр.тер!M4:M9967,B385,Пр.откр.тер!F4:F9967,AM4)</f>
        <v>0</v>
      </c>
      <c r="AO44" s="112">
        <f>SUMIFS(произв!A4:A9995,произв!N4:N9995,B385,произв!F4:F9995,AO4)+SUMIFS(торг!A4:A10000,торг!N4:N10000,B385,торг!F4:F10000,AO4)+SUMIFS(склад!A4:A9995,склад!N4:N9995,B385,склад!F4:F9995,AO4)+SUMIFS('обр '!A4:A9999,'обр '!N4:N9999,B385,'обр '!F4:F9999,AO4)+SUMIFS(детс!A4:A10000,детс!N4:N10000,B385,детс!F4:F10000,AO4)+SUMIFS(культ!A4:A10000,культ!N4:N10000,B385,культ!F4:F10000,AO4)+SUMIFS(спорт!A4:A10000,спорт!N4:N10000,B385,спорт!F4:F10000,AO4)+SUMIFS(лечеб!A4:A10000,лечеб!N4:N10000,B385,лечеб!F4:F10000,AO4)+SUMIFS(Баня!A4:A10000,Баня!N4:N10000,B385,Баня!F4:F10000,AO4)+SUMIFS(Адм!A4:A10000,Адм!N4:N10000,B385,Адм!F4:F10000,AO4)+SUMIFS(С.Х!A4:A9995,С.Х!N4:N9995,B385,С.Х!F4:F9995,AO4)+SUMIFS(новостр!A4:A9999,новостр!M4:M9999,B385,новостр!F4:F9999,AO4)+SUMIFS(авт!A4:A10004,авт!L4:L10004,B385,авт!F4:F10004,AO4)+SUMIFS(ЖС!A4:A10020,ЖС!R4:R10020,B385,ЖС!F4:F10020,AO4)+SUMIFS(Лес!A5:A9992,Лес!K5:K9992,B385,Лес!F5:F9992,AO4)+SUMIFS('степь '!A5:A9998,'степь '!J5:J9998,B385,'степь '!F5:F9998,AO4)+SUMIFS(Пр.откр.тер!A4:A9967,Пр.откр.тер!M4:M9967,B385,Пр.откр.тер!F4:F9967,AO4)</f>
        <v>0</v>
      </c>
      <c r="AP44" s="112">
        <f>SUMIFS(произв!O4:O9995,произв!N4:N9995,B385,произв!F4:F9995,AO4)+SUMIFS(торг!O4:O10000,торг!N4:N10000,B385,торг!F4:F10000,AO4)+SUMIFS(склад!O4:O9995,склад!N4:N9995,B385,склад!F4:F9995,AO4)+SUMIFS('обр '!O4:O9999,'обр '!N4:N9999,B385,'обр '!F4:F9999,AO4)+SUMIFS(детс!O4:O10000,детс!N4:N10000,B385,детс!F4:F10000,AO4)+SUMIFS(культ!O4:O10000,культ!N4:N10000,B385,культ!F4:F10000,AO4)+SUMIFS(спорт!O4:O10000,спорт!N4:N10000,B385,спорт!F4:F10000,AO4)+SUMIFS(лечеб!O4:O10000,лечеб!N4:N10000,B385,лечеб!F4:F10000,AO4)+SUMIFS(Баня!O4:O10000,Баня!N4:N10000,B385,Баня!F4:F10000,AO4)+SUMIFS(Адм!O4:O10000,Адм!N4:N10000,B385,Адм!F4:F10000,AO4)+SUMIFS(С.Х!O4:O9995,С.Х!N4:N9995,B385,С.Х!F4:F9995,AO4)+SUMIFS(новостр!N4:N9999,новостр!M4:M9999,B385,новостр!F4:F9999,AO4)+SUMIFS(авт!K4:K10004,авт!L4:L10004,B385,авт!F4:F10004,AO4)+SUMIFS(ЖС!S4:S10020,ЖС!R4:R10020,B385,ЖС!F4:F10020,AO4)+SUMIFS(Лес!L5:L9992,Лес!K5:K9992,B385,Лес!F5:F9992,AO4)+SUMIFS('степь '!K5:K9998,'степь '!J5:J9998,B385,'степь '!F5:F9998,AO4)+SUMIFS(Пр.откр.тер!N4:N9967,Пр.откр.тер!M4:M9967,B385,Пр.откр.тер!F4:F9967,AO4)</f>
        <v>0</v>
      </c>
      <c r="AQ44" s="112">
        <f>SUMIFS(произв!A4:A9995,произв!N4:N9995,B385,произв!F4:F9995,AQ4)+SUMIFS(торг!A4:A10000,торг!N4:N10000,B385,торг!F4:F10000,AQ4)+SUMIFS(склад!A4:A9995,склад!N4:N9995,B385,склад!F4:F9995,AQ4)+SUMIFS('обр '!A4:A9999,'обр '!N4:N9999,B385,'обр '!F4:F9999,AQ4)+SUMIFS(детс!A4:A10000,детс!N4:N10000,B385,детс!F4:F10000,AQ4)+SUMIFS(культ!A4:A10000,культ!N4:N10000,B385,культ!F4:F10000,AQ4)+SUMIFS(спорт!A4:A10000,спорт!N4:N10000,B385,спорт!F4:F10000,AQ4)+SUMIFS(лечеб!A4:A10000,лечеб!N4:N10000,B385,лечеб!F4:F10000,AQ4)+SUMIFS(Баня!A4:A10000,Баня!N4:N10000,B385,Баня!F4:F10000,AQ4)+SUMIFS(Адм!A4:A10000,Адм!N4:N10000,B385,Адм!F4:F10000,AQ4)+SUMIFS(С.Х!A4:A9995,С.Х!N4:N9995,B385,С.Х!F4:F9995,AQ4)+SUMIFS(новостр!A4:A9999,новостр!M4:M9999,B385,новостр!F4:F9999,AQ4)+SUMIFS(авт!A4:A10004,авт!L4:L10004,B385,авт!F4:F10004,AQ4)+SUMIFS(ЖС!A4:A10020,ЖС!R4:R10020,B385,ЖС!F4:F10020,AQ4)+SUMIFS(Лес!A5:A9992,Лес!K5:K9992,B385,Лес!F5:F9992,AQ4)+SUMIFS('степь '!A5:A9998,'степь '!J5:J9998,B385,'степь '!F5:F9998,AQ4)+SUMIFS(Пр.откр.тер!A4:A9967,Пр.откр.тер!M4:M9967,B385,Пр.откр.тер!F4:F9967,AQ4)</f>
        <v>0</v>
      </c>
      <c r="AR44" s="112">
        <f>SUMIFS(произв!O4:O9995,произв!N4:N9995,B385,произв!F4:F9995,AQ4)+SUMIFS(торг!O4:O10000,торг!N4:N10000,B385,торг!F4:F10000,AQ4)+SUMIFS(склад!O4:O9995,склад!N4:N9995,B385,склад!F4:F9995,AQ4)+SUMIFS('обр '!O4:O9999,'обр '!N4:N9999,B385,'обр '!F4:F9999,AQ4)+SUMIFS(детс!O4:O10000,детс!N4:N10000,B385,детс!F4:F10000,AQ4)+SUMIFS(культ!O4:O10000,культ!N4:N10000,B385,культ!F4:F10000,AQ4)+SUMIFS(спорт!O4:O10000,спорт!N4:N10000,B385,спорт!F4:F10000,AQ4)+SUMIFS(лечеб!O4:O10000,лечеб!N4:N10000,B385,лечеб!F4:F10000,AQ4)+SUMIFS(Баня!O4:O10000,Баня!N4:N10000,B385,Баня!F4:F10000,AQ4)+SUMIFS(Адм!O4:O10000,Адм!N4:N10000,B385,Адм!F4:F10000,AQ4)+SUMIFS(С.Х!O4:O9995,С.Х!N4:N9995,B385,С.Х!F4:F9995,AQ4)+SUMIFS(новостр!N4:N9999,новостр!M4:M9999,B385,новостр!F4:F9999,AQ4)+SUMIFS(авт!K4:K10004,авт!L4:L10004,B385,авт!F4:F10004,AQ4)+SUMIFS(ЖС!S4:S10020,ЖС!R4:R10020,B385,ЖС!F4:F10020,AQ4)+SUMIFS(Лес!L5:L9992,Лес!K5:K9992,B385,Лес!F5:F9992,AQ4)+SUMIFS('степь '!K5:K9998,'степь '!J5:J9998,B385,'степь '!F5:F9998,AQ4)+SUMIFS(Пр.откр.тер!N4:N9967,Пр.откр.тер!M4:M9967,B385,Пр.откр.тер!F4:F9967,AQ4)</f>
        <v>0</v>
      </c>
      <c r="AS44" s="112">
        <f>SUMIFS(произв!A4:A9995,произв!N4:N9995,B385,произв!F4:F9995,AS4)+SUMIFS(торг!A4:A10000,торг!N4:N10000,B385,торг!F4:F10000,AS4)+SUMIFS(склад!A4:A9995,склад!N4:N9995,B385,склад!F4:F9995,AS4)+SUMIFS('обр '!A4:A9999,'обр '!N4:N9999,B385,'обр '!F4:F9999,AS4)+SUMIFS(детс!A4:A10000,детс!N4:N10000,B385,детс!F4:F10000,AS4)+SUMIFS(культ!A4:A10000,культ!N4:N10000,B385,культ!F4:F10000,AS4)+SUMIFS(спорт!A4:A10000,спорт!N4:N10000,B385,спорт!F4:F10000,AS4)+SUMIFS(лечеб!A4:A10000,лечеб!N4:N10000,B385,лечеб!F4:F10000,AS4)+SUMIFS(Баня!A4:A10000,Баня!N4:N10000,B385,Баня!F4:F10000,AS4)+SUMIFS(Адм!A4:A10000,Адм!N4:N10000,B385,Адм!F4:F10000,AS4)+SUMIFS(С.Х!A4:A9995,С.Х!N4:N9995,B385,С.Х!F4:F9995,AS4)+SUMIFS(новостр!A4:A9999,новостр!M4:M9999,B385,новостр!F4:F9999,AS4)+SUMIFS(авт!A4:A10004,авт!L4:L10004,B385,авт!F4:F10004,AS4)+SUMIFS(ЖС!A4:A10020,ЖС!R4:R10020,B385,ЖС!F4:F10020,AS4)+SUMIFS(Лес!A5:A9992,Лес!K5:K9992,B385,Лес!F5:F9992,AS4)+SUMIFS('степь '!A5:A9998,'степь '!J5:J9998,B385,'степь '!F5:F9998,AS4)+SUMIFS(Пр.откр.тер!A4:A9967,Пр.откр.тер!M4:M9967,B385,Пр.откр.тер!F4:F9967,AS4)</f>
        <v>0</v>
      </c>
      <c r="AT44" s="112">
        <f>SUMIFS(произв!O4:O9995,произв!N4:N9995,B385,произв!F4:F9995,AS4)+SUMIFS(торг!O4:O10000,торг!N4:N10000,B385,торг!F4:F10000,AS4)+SUMIFS(склад!O4:O9995,склад!N4:N9995,B385,склад!F4:F9995,AS4)+SUMIFS('обр '!O4:O9999,'обр '!N4:N9999,B385,'обр '!F4:F9999,AS4)+SUMIFS(детс!O4:O10000,детс!N4:N10000,B385,детс!F4:F10000,AS4)+SUMIFS(культ!O4:O10000,культ!N4:N10000,B385,культ!F4:F10000,AS4)+SUMIFS(спорт!O4:O10000,спорт!N4:N10000,B385,спорт!F4:F10000,AS4)+SUMIFS(лечеб!O4:O10000,лечеб!N4:N10000,B385,лечеб!F4:F10000,AS4)+SUMIFS(Баня!O4:O10000,Баня!N4:N10000,B385,Баня!F4:F10000,AS4)+SUMIFS(Адм!O4:O10000,Адм!N4:N10000,B385,Адм!F4:F10000,AS4)+SUMIFS(С.Х!O4:O9995,С.Х!N4:N9995,B385,С.Х!F4:F9995,AS4)+SUMIFS(новостр!N4:N9999,новостр!M4:M9999,B385,новостр!F4:F9999,AS4)+SUMIFS(авт!K4:K10004,авт!L4:L10004,B385,авт!F4:F10004,AS4)+SUMIFS(ЖС!S4:S10020,ЖС!R4:R10020,B385,ЖС!F4:F10020,AS4)+SUMIFS(Лес!L5:L9992,Лес!K5:K9992,B385,Лес!F5:F9992,AS4)+SUMIFS('степь '!K5:K9998,'степь '!J5:J9998,B385,'степь '!F5:F9998,AS4)+SUMIFS(Пр.откр.тер!N4:N9967,Пр.откр.тер!M4:M9967,B385,Пр.откр.тер!F4:F9967,AS4)</f>
        <v>0</v>
      </c>
      <c r="AU44" s="112">
        <f>SUMIFS(произв!A4:A9995,произв!N4:N9995,B385,произв!F4:F9995,AU4)+SUMIFS(торг!A4:A10000,торг!N4:N10000,B385,торг!F4:F10000,AU4)+SUMIFS(склад!A4:A9995,склад!N4:N9995,B385,склад!F4:F9995,AU4)+SUMIFS('обр '!A4:A9999,'обр '!N4:N9999,B385,'обр '!F4:F9999,AU4)+SUMIFS(детс!A4:A10000,детс!N4:N10000,B385,детс!F4:F10000,AU4)+SUMIFS(культ!A4:A10000,культ!N4:N10000,B385,культ!F4:F10000,AU4)+SUMIFS(спорт!A4:A10000,спорт!N4:N10000,B385,спорт!F4:F10000,AU4)+SUMIFS(лечеб!A4:A10000,лечеб!N4:N10000,B385,лечеб!F4:F10000,AU4)+SUMIFS(Баня!A4:A10000,Баня!N4:N10000,B385,Баня!F4:F10000,AU4)+SUMIFS(Адм!A4:A10000,Адм!N4:N10000,B385,Адм!F4:F10000,AU4)+SUMIFS(С.Х!A4:A9995,С.Х!N4:N9995,B385,С.Х!F4:F9995,AU4)+SUMIFS(новостр!A4:A9999,новостр!M4:M9999,B385,новостр!F4:F9999,AU4)+SUMIFS(авт!A4:A10004,авт!L4:L10004,B385,авт!F4:F10004,AU4)+SUMIFS(ЖС!A4:A10020,ЖС!R4:R10020,B385,ЖС!F4:F10020,AU4)+SUMIFS(Лес!A5:A9992,Лес!K5:K9992,B385,Лес!F5:F9992,AU4)+SUMIFS('степь '!A5:A9998,'степь '!J5:J9998,B385,'степь '!F5:F9998,AU4)+SUMIFS(Пр.откр.тер!A4:A9967,Пр.откр.тер!M4:M9967,B385,Пр.откр.тер!F4:F9967,AU4)</f>
        <v>1</v>
      </c>
      <c r="AV44" s="112">
        <f>SUMIFS(произв!O4:O9995,произв!N4:N9995,B385,произв!F4:F9995,AU4)+SUMIFS(торг!O4:O10000,торг!N4:N10000,B385,торг!F4:F10000,AU4)+SUMIFS(склад!O4:O9995,склад!N4:N9995,B385,склад!F4:F9995,AU4)+SUMIFS('обр '!O4:O9999,'обр '!N4:N9999,B385,'обр '!F4:F9999,AU4)+SUMIFS(детс!O4:O10000,детс!N4:N10000,B385,детс!F4:F10000,AU4)+SUMIFS(культ!O4:O10000,культ!N4:N10000,B385,культ!F4:F10000,AU4)+SUMIFS(спорт!O4:O10000,спорт!N4:N10000,B385,спорт!F4:F10000,AU4)+SUMIFS(лечеб!O4:O10000,лечеб!N4:N10000,B385,лечеб!F4:F10000,AU4)+SUMIFS(Баня!O4:O10000,Баня!N4:N10000,B385,Баня!F4:F10000,AU4)+SUMIFS(Адм!O4:O10000,Адм!N4:N10000,B385,Адм!F4:F10000,AU4)+SUMIFS(С.Х!O4:O9995,С.Х!N4:N9995,B385,С.Х!F4:F9995,AU4)+SUMIFS(новостр!N4:N9999,новостр!M4:M9999,B385,новостр!F4:F9999,AU4)+SUMIFS(авт!K4:K10004,авт!L4:L10004,B385,авт!F4:F10004,AU4)+SUMIFS(ЖС!S4:S10020,ЖС!R4:R10020,B385,ЖС!F4:F10020,AU4)+SUMIFS(Лес!L5:L9992,Лес!K5:K9992,B385,Лес!F5:F9992,AU4)+SUMIFS('степь '!K5:K9998,'степь '!J5:J9998,B385,'степь '!F5:F9998,AU4)+SUMIFS(Пр.откр.тер!N4:N9967,Пр.откр.тер!M4:M9967,B385,Пр.откр.тер!F4:F9967,AU4)</f>
        <v>0</v>
      </c>
      <c r="AW44" s="281"/>
      <c r="AX44" s="281"/>
      <c r="AY44" s="281"/>
      <c r="AZ44" s="281"/>
      <c r="BA44" s="281"/>
      <c r="BB44" s="281"/>
      <c r="BC44" s="281"/>
      <c r="BD44" s="281"/>
      <c r="BE44" s="281"/>
      <c r="BF44" s="281"/>
      <c r="BG44" s="281"/>
      <c r="BH44" s="281"/>
      <c r="BI44" s="281"/>
      <c r="BJ44" s="281"/>
      <c r="BK44" s="281"/>
      <c r="BL44" s="281"/>
      <c r="BM44" s="281"/>
      <c r="BN44" s="281"/>
      <c r="BO44" s="281"/>
      <c r="BP44" s="281"/>
      <c r="BQ44" s="281"/>
      <c r="BR44" s="281"/>
      <c r="BS44" s="281"/>
      <c r="BT44" s="281"/>
      <c r="BU44" s="281"/>
      <c r="BV44" s="281"/>
      <c r="BW44" s="281"/>
      <c r="BX44" s="281"/>
      <c r="BY44" s="281"/>
      <c r="BZ44" s="281"/>
      <c r="CA44" s="281"/>
      <c r="CB44" s="281"/>
      <c r="CC44" s="281"/>
      <c r="CD44" s="281"/>
      <c r="CE44" s="281"/>
      <c r="CF44" s="281"/>
      <c r="CG44" s="281"/>
      <c r="CH44" s="281"/>
      <c r="CI44" s="281"/>
      <c r="CJ44" s="281"/>
      <c r="CK44" s="281"/>
      <c r="CL44" s="281"/>
    </row>
    <row r="45" spans="1:90" s="136" customFormat="1" ht="16.5" thickBot="1">
      <c r="A45" s="234" t="s">
        <v>117</v>
      </c>
      <c r="B45" s="234" t="s">
        <v>200</v>
      </c>
      <c r="C45" s="429">
        <f t="shared" si="6"/>
        <v>0</v>
      </c>
      <c r="D45" s="2310">
        <f t="shared" si="3"/>
        <v>0</v>
      </c>
      <c r="E45" s="486">
        <v>0</v>
      </c>
      <c r="F45" s="487">
        <v>0</v>
      </c>
      <c r="G45" s="2352">
        <f>C45/C48*100%</f>
        <v>0</v>
      </c>
      <c r="H45" s="2353">
        <f>D45/D48*100%</f>
        <v>0</v>
      </c>
      <c r="I45" s="461">
        <f>SUMIFS(произв!A4:A9995,произв!N4:N9995,B386,произв!F4:F9995,I4)+SUMIFS(торг!A4:A10000,торг!N4:N10000,B386,торг!F4:F10000,I4)+SUMIFS(склад!A4:A9995,склад!N4:N9995,B386,склад!F4:F9995,I4)+SUMIFS('обр '!A4:A9999,'обр '!N4:N9999,B386,'обр '!F4:F9999,I4)+SUMIFS(детс!A4:A10000,детс!N4:N10000,B386,детс!F4:F10000,I4)+SUMIFS(культ!A4:A10000,культ!N4:N10000,B386,культ!F4:F10000,I4)+SUMIFS(спорт!A4:A10000,спорт!N4:N10000,B386,спорт!F4:F10000,I4)+SUMIFS(лечеб!A4:A10000,лечеб!N4:N10000,B386,лечеб!F4:F10000,I4)+SUMIFS(Баня!A4:A10000,Баня!N4:N10000,B386,Баня!F4:F10000,I4)+SUMIFS(Адм!A4:A10000,Адм!N4:N10000,B386,Адм!F4:F10000,I4)+SUMIFS(С.Х!A4:A9995,С.Х!N4:N9995,B386,С.Х!F4:F9995,I4)+SUMIFS(новостр!A4:A9999,новостр!M4:M9999,B386,новостр!F4:F9999,I4)+SUMIFS(авт!A4:A10004,авт!L4:L10004,B386,авт!F4:F10004,I4)+SUMIFS(ЖС!A4:A10020,ЖС!R4:R10020,B386,ЖС!F4:F10020,I4)+SUMIFS(Лес!A5:A9992,Лес!K5:K9992,B386,Лес!F5:F9992,I4)+SUMIFS('степь '!A5:A9998,'степь '!J5:J9998,B386,'степь '!F5:F9998,I4)+SUMIFS(Пр.откр.тер!A4:A9967,Пр.откр.тер!M4:M9967,B386,Пр.откр.тер!F4:F9967,I4)</f>
        <v>0</v>
      </c>
      <c r="J45" s="18">
        <f>SUMIFS(произв!O4:O9995,произв!N4:N9995,B386,произв!F4:F9995,I4)+SUMIFS(торг!O4:O10000,торг!N4:N10000,B386,торг!F4:F10000,I4)+SUMIFS(склад!O4:O9995,склад!N4:N9995,B386,склад!F4:F9995,I4)+SUMIFS('обр '!O4:O9999,'обр '!N4:N9999,B386,'обр '!F4:F9999,I4)+SUMIFS(детс!O4:O10000,детс!N4:N10000,B386,детс!F4:F10000,I4)+SUMIFS(культ!O4:O10000,культ!N4:N10000,B386,культ!F4:F10000,I4)+SUMIFS(спорт!O4:O10000,спорт!N4:N10000,B386,спорт!F4:F10000,I4)+SUMIFS(лечеб!O4:O10000,лечеб!N4:N10000,B386,лечеб!F4:F10000,I4)+SUMIFS(Баня!O4:O10000,Баня!N4:N10000,B386,Баня!F4:F10000,I4)+SUMIFS(Адм!O4:O10000,Адм!N4:N10000,B386,Адм!F4:F10000,I4)+SUMIFS(С.Х!O4:O9995,С.Х!N4:N9995,B386,С.Х!F4:F9995,I4)+SUMIFS(новостр!N4:N9999,новостр!M4:M9999,B386,новостр!F4:F9999,I4)+SUMIFS(авт!K4:K10004,авт!L4:L10004,B386,авт!F4:F10004,I4)+SUMIFS(ЖС!S4:S10020,ЖС!R4:R10020,B386,ЖС!F4:F10020,I4)+SUMIFS(Лес!L5:L9992,Лес!K5:K9992,B386,Лес!F5:F9992,I4)+SUMIFS('степь '!K5:K9998,'степь '!J5:J9998,B386,'степь '!F5:F9998,I4)+SUMIFS(Пр.откр.тер!N4:N9967,Пр.откр.тер!M4:M9967,B386,Пр.откр.тер!F4:F9967,I4)</f>
        <v>0</v>
      </c>
      <c r="K45" s="19">
        <f>SUMIFS(произв!A4:A9995,произв!N4:N9995,B386,произв!F4:F9995,K4)+SUMIFS(торг!A4:A10000,торг!N4:N10000,B386,торг!F4:F10000,K4)+SUMIFS(склад!A4:A9995,склад!N4:N9995,B386,склад!F4:F9995,K4)+SUMIFS('обр '!A4:A9999,'обр '!N4:N9999,B386,'обр '!F4:F9999,K4)+SUMIFS(детс!A4:A10000,детс!N4:N10000,B386,детс!F4:F10000,K4)+SUMIFS(культ!A4:A10000,культ!N4:N10000,B386,культ!F4:F10000,K4)+SUMIFS(спорт!A4:A10000,спорт!N4:N10000,B386,спорт!F4:F10000,K4)+SUMIFS(лечеб!A4:A10000,лечеб!N4:N10000,B386,лечеб!F4:F10000,K4)+SUMIFS(Баня!A4:A10000,Баня!N4:N10000,B386,Баня!F4:F10000,K4)+SUMIFS(Адм!A4:A10000,Адм!N4:N10000,B386,Адм!F4:F10000,K4)+SUMIFS(С.Х!A4:A9995,С.Х!N4:N9995,B386,С.Х!F4:F9995,K4)+SUMIFS(новостр!A4:A9999,новостр!M4:M9999,B386,новостр!F4:F9999,K4)+SUMIFS(авт!A4:A10004,авт!L4:L10004,B386,авт!F4:F10004,K4)+SUMIFS(ЖС!A4:A10020,ЖС!R4:R10020,B386,ЖС!F4:F10020,K4)+SUMIFS(Лес!A5:A9992,Лес!K5:K9992,B386,Лес!F5:F9992,K4)+SUMIFS('степь '!A5:A9998,'степь '!J5:J9998,B386,'степь '!F5:F9998,K4)+SUMIFS(Пр.откр.тер!A4:A9967,Пр.откр.тер!M4:M9967,B386,Пр.откр.тер!F4:F9967,K4)</f>
        <v>0</v>
      </c>
      <c r="L45" s="20">
        <f>SUMIFS(произв!O4:O9995,произв!N4:N9995,B386,произв!F4:F9995,K4)+SUMIFS(торг!O4:O10000,торг!N4:N10000,B386,торг!F4:F10000,K4)+SUMIFS(склад!O4:O9995,склад!N4:N9995,B386,склад!F4:F9995,K4)+SUMIFS('обр '!O4:O9999,'обр '!N4:N9999,B386,'обр '!F4:F9999,K4)+SUMIFS(детс!O4:O10000,детс!N4:N10000,B386,детс!F4:F10000,K4)+SUMIFS(культ!O4:O10000,культ!N4:N10000,B386,культ!F4:F10000,K4)+SUMIFS(спорт!O4:O10000,спорт!N4:N10000,B386,спорт!F4:F10000,K4)+SUMIFS(лечеб!O4:O10000,лечеб!N4:N10000,B386,лечеб!F4:F10000,K4)+SUMIFS(Баня!O4:O10000,Баня!N4:N10000,B386,Баня!F4:F10000,K4)+SUMIFS(Адм!O4:O10000,Адм!N4:N10000,B386,Адм!F4:F10000,K4)+SUMIFS(С.Х!O4:O9995,С.Х!N4:N9995,B386,С.Х!F4:F9995,K4)+SUMIFS(новостр!N4:N9999,новостр!M4:M9999,B386,новостр!F4:F9999,K4)+SUMIFS(авт!K4:K10004,авт!L4:L10004,B386,авт!F4:F10004,K4)+SUMIFS(ЖС!S4:S10020,ЖС!R4:R10020,B386,ЖС!F4:F10020,K4)+SUMIFS(Лес!L5:L9992,Лес!K5:K9992,B386,Лес!F5:F9992,K4)+SUMIFS('степь '!K5:K9998,'степь '!J5:J9998,B386,'степь '!F5:F9998,K4)+SUMIFS(Пр.откр.тер!N4:N9967,Пр.откр.тер!M4:M9967,B386,Пр.откр.тер!F4:F9967,K4)</f>
        <v>0</v>
      </c>
      <c r="M45" s="20">
        <f>SUMIFS(произв!A4:A9995,произв!N4:N9995,B386,произв!F4:F9995,M4)+SUMIFS(торг!A4:A10000,торг!N4:N10000,B386,торг!F4:F10000,M4)+SUMIFS(склад!A4:A9995,склад!N4:N9995,B386,склад!F4:F9995,M4)+SUMIFS('обр '!A4:A9999,'обр '!N4:N9999,B386,'обр '!F4:F9999,M4)+SUMIFS(детс!A4:A10000,детс!N4:N10000,B386,детс!F4:F10000,M4)+SUMIFS(культ!A4:A10000,культ!N4:N10000,B386,культ!F4:F10000,M4)+SUMIFS(спорт!A4:A10000,спорт!N4:N10000,B386,спорт!F4:F10000,M4)+SUMIFS(лечеб!A4:A10000,лечеб!N4:N10000,B386,лечеб!F4:F10000,M4)+SUMIFS(Баня!A4:A10000,Баня!N4:N10000,B386,Баня!F4:F10000,M4)+SUMIFS(Адм!A4:A10000,Адм!N4:N10000,B386,Адм!F4:F10000,M4)+SUMIFS(С.Х!A4:A9995,С.Х!N4:N9995,B386,С.Х!F4:F9995,M4)+SUMIFS(новостр!A4:A9999,новостр!M4:M9999,B386,новостр!F4:F9999,M4)+SUMIFS(авт!A4:A10004,авт!L4:L10004,B386,авт!F4:F10004,M4)+SUMIFS(ЖС!A4:A10020,ЖС!R4:R10020,B386,ЖС!F4:F10020,M4)+SUMIFS(Лес!A5:A9992,Лес!K5:K9992,B386,Лес!F5:F9992,M4)+SUMIFS('степь '!A5:A9998,'степь '!J5:J9998,B386,'степь '!F5:F9998,M4)+SUMIFS(Пр.откр.тер!A4:A9967,Пр.откр.тер!M4:M9967,B386,Пр.откр.тер!F4:F9967,M4)</f>
        <v>0</v>
      </c>
      <c r="N45" s="20">
        <f>SUMIFS(произв!O4:O9995,произв!N4:N9995,B386,произв!F4:F9995,M4)+SUMIFS(торг!O4:O10000,торг!N4:N10000,B386,торг!F4:F10000,M4)+SUMIFS(склад!O4:O9995,склад!N4:N9995,B386,склад!F4:F9995,M4)+SUMIFS('обр '!O4:O9999,'обр '!N4:N9999,B386,'обр '!F4:F9999,M4)+SUMIFS(детс!O4:O10000,детс!N4:N10000,B386,детс!F4:F10000,M4)+SUMIFS(культ!O4:O10000,культ!N4:N10000,B386,культ!F4:F10000,M4)+SUMIFS(спорт!O4:O10000,спорт!N4:N10000,B386,спорт!F4:F10000,M4)+SUMIFS(лечеб!O4:O10000,лечеб!N4:N10000,B386,лечеб!F4:F10000,M4)+SUMIFS(Баня!O4:O10000,Баня!N4:N10000,B386,Баня!F4:F10000,M4)+SUMIFS(Адм!O4:O10000,Адм!N4:N10000,B386,Адм!F4:F10000,M4)+SUMIFS(С.Х!O4:O9995,С.Х!N4:N9995,B386,С.Х!F4:F9995,M4)+SUMIFS(новостр!N4:N9999,новостр!M4:M9999,B386,новостр!F4:F9999,M4)+SUMIFS(авт!K4:K10004,авт!L4:L10004,B386,авт!F4:F10004,M4)+SUMIFS(ЖС!S4:S10020,ЖС!R4:R10020,B386,ЖС!F4:F10020,M4)+SUMIFS(Лес!L5:L9992,Лес!K5:K9992,B386,Лес!F5:F9992,M4)+SUMIFS('степь '!K5:K9998,'степь '!J5:J9998,B386,'степь '!F5:F9998,M4)+SUMIFS(Пр.откр.тер!N4:N9967,Пр.откр.тер!M4:M9967,B386,Пр.откр.тер!F4:F9967,M4)</f>
        <v>0</v>
      </c>
      <c r="O45" s="20">
        <f>SUMIFS(произв!A4:A9995,произв!N4:N9995,B386,произв!F4:F9995,O4)+SUMIFS(торг!A4:A10000,торг!N4:N10000,B386,торг!F4:F10000,O4)+SUMIFS(склад!A4:A9995,склад!N4:N9995,B386,склад!F4:F9995,O4)+SUMIFS('обр '!A4:A9999,'обр '!N4:N9999,B386,'обр '!F4:F9999,O4)+SUMIFS(детс!A4:A10000,детс!N4:N10000,B386,детс!F4:F10000,O4)+SUMIFS(культ!A4:A10000,культ!N4:N10000,B386,культ!F4:F10000,O4)+SUMIFS(спорт!A4:A10000,спорт!N4:N10000,B386,спорт!F4:F10000,O4)+SUMIFS(лечеб!A4:A10000,лечеб!N4:N10000,B386,лечеб!F4:F10000,O4)+SUMIFS(Баня!A4:A10000,Баня!N4:N10000,B386,Баня!F4:F10000,O4)+SUMIFS(Адм!A4:A10000,Адм!N4:N10000,B386,Адм!F4:F10000,O4)+SUMIFS(С.Х!A4:A9995,С.Х!N4:N9995,B386,С.Х!F4:F9995,O4)+SUMIFS(новостр!A4:A9999,новостр!M4:M9999,B386,новостр!F4:F9999,O4)+SUMIFS(авт!A4:A10004,авт!L4:L10004,B386,авт!F4:F10004,O4)+SUMIFS(ЖС!A4:A10020,ЖС!R4:R10020,B386,ЖС!F4:F10020,O4)+SUMIFS(Лес!A5:A9992,Лес!K5:K9992,B386,Лес!F5:F9992,O4)+SUMIFS('степь '!A5:A9998,'степь '!J5:J9998,B386,'степь '!F5:F9998,O4)+SUMIFS(Пр.откр.тер!A4:A9967,Пр.откр.тер!M4:M9967,B386,Пр.откр.тер!F4:F9967,O4)</f>
        <v>0</v>
      </c>
      <c r="P45" s="20">
        <f>SUMIFS(произв!O4:O9995,произв!N4:N9995,B386,произв!F4:F9995,O4)+SUMIFS(торг!O4:O10000,торг!N4:N10000,B386,торг!F4:F10000,O4)+SUMIFS(склад!O4:O9995,склад!N4:N9995,B386,склад!F4:F9995,O4)+SUMIFS('обр '!O4:O9999,'обр '!N4:N9999,B386,'обр '!F4:F9999,O4)+SUMIFS(детс!O4:O10000,детс!N4:N10000,B386,детс!F4:F10000,O4)+SUMIFS(культ!O4:O10000,культ!N4:N10000,B386,культ!F4:F10000,O4)+SUMIFS(спорт!O4:O10000,спорт!N4:N10000,B386,спорт!F4:F10000,O4)+SUMIFS(лечеб!O4:O10000,лечеб!N4:N10000,B386,лечеб!F4:F10000,O4)+SUMIFS(Баня!O4:O10000,Баня!N4:N10000,B386,Баня!F4:F10000,O4)+SUMIFS(Адм!O4:O10000,Адм!N4:N10000,B386,Адм!F4:F10000,O4)+SUMIFS(С.Х!O4:O9995,С.Х!N4:N9995,B386,С.Х!F4:F9995,O4)+SUMIFS(новостр!N4:N9999,новостр!M4:M9999,B386,новостр!F4:F9999,O4)+SUMIFS(авт!K4:K10004,авт!L4:L10004,B386,авт!F4:F10004,O4)+SUMIFS(ЖС!S4:S10020,ЖС!R4:R10020,B386,ЖС!F4:F10020,O4)+SUMIFS(Лес!L5:L9992,Лес!K5:K9992,B386,Лес!F5:F9992,O4)+SUMIFS('степь '!K5:K9998,'степь '!J5:J9998,B386,'степь '!F5:F9998,O4)+SUMIFS(Пр.откр.тер!N4:N9967,Пр.откр.тер!M4:M9967,B386,Пр.откр.тер!F4:F9967,O4)</f>
        <v>0</v>
      </c>
      <c r="Q45" s="20">
        <f>SUMIFS(произв!A4:A9995,произв!N4:N9995,B386,произв!F4:F9995,Q4)+SUMIFS(торг!A4:A10000,торг!N4:N10000,B386,торг!F4:F10000,Q4)+SUMIFS(склад!A4:A9995,склад!N4:N9995,B386,склад!F4:F9995,Q4)+SUMIFS('обр '!A4:A9999,'обр '!N4:N9999,B386,'обр '!F4:F9999,Q4)+SUMIFS(детс!A4:A10000,детс!N4:N10000,B386,детс!F4:F10000,Q4)+SUMIFS(культ!A4:A10000,культ!N4:N10000,B386,культ!F4:F10000,Q4)+SUMIFS(спорт!A4:A10000,спорт!N4:N10000,B386,спорт!F4:F10000,Q4)+SUMIFS(лечеб!A4:A10000,лечеб!N4:N10000,B386,лечеб!F4:F10000,Q4)+SUMIFS(Баня!A4:A10000,Баня!N4:N10000,B386,Баня!F4:F10000,Q4)+SUMIFS(Адм!A4:A10000,Адм!N4:N10000,B386,Адм!F4:F10000,Q4)+SUMIFS(С.Х!A4:A9995,С.Х!N4:N9995,B386,С.Х!F4:F9995,Q4)+SUMIFS(новостр!A4:A9999,новостр!M4:M9999,B386,новостр!F4:F9999,Q4)+SUMIFS(авт!A4:A10004,авт!L4:L10004,B386,авт!F4:F10004,Q4)+SUMIFS(ЖС!A4:A10020,ЖС!R4:R10020,B386,ЖС!F4:F10020,Q4)+SUMIFS(Лес!A5:A9992,Лес!K5:K9992,B386,Лес!F5:F9992,Q4)+SUMIFS('степь '!A5:A9998,'степь '!J5:J9998,B386,'степь '!F5:F9998,Q4)+SUMIFS(Пр.откр.тер!A4:A9967,Пр.откр.тер!M4:M9967,B386,Пр.откр.тер!F4:F9967,Q4)</f>
        <v>0</v>
      </c>
      <c r="R45" s="20">
        <f>SUMIFS(произв!O4:O9995,произв!N4:N9995,B386,произв!F4:F9995,Q4)+SUMIFS(торг!O4:O10000,торг!N4:N10000,B386,торг!F4:F10000,Q4)+SUMIFS(склад!O4:O9995,склад!N4:N9995,B386,склад!F4:F9995,Q4)+SUMIFS('обр '!O4:O9999,'обр '!N4:N9999,B386,'обр '!F4:F9999,Q4)+SUMIFS(детс!O4:O10000,детс!N4:N10000,B386,детс!F4:F10000,Q4)+SUMIFS(культ!O4:O10000,культ!N4:N10000,B386,культ!F4:F10000,Q4)+SUMIFS(спорт!O4:O10000,спорт!N4:N10000,B386,спорт!F4:F10000,Q4)+SUMIFS(лечеб!O4:O10000,лечеб!N4:N10000,B386,лечеб!F4:F10000,Q4)+SUMIFS(Баня!O4:O10000,Баня!N4:N10000,B386,Баня!F4:F10000,Q4)+SUMIFS(Адм!O4:O10000,Адм!N4:N10000,B386,Адм!F4:F10000,Q4)+SUMIFS(С.Х!O4:O9995,С.Х!N4:N9995,B386,С.Х!F4:F9995,Q4)+SUMIFS(новостр!N4:N9999,новостр!M4:M9999,B386,новостр!F4:F9999,Q4)+SUMIFS(авт!K4:K10004,авт!L4:L10004,B386,авт!F4:F10004,Q4)+SUMIFS(ЖС!S4:S10020,ЖС!R4:R10020,B386,ЖС!F4:F10020,Q4)+SUMIFS(Лес!L5:L9992,Лес!K5:K9992,B386,Лес!F5:F9992,Q4)+SUMIFS('степь '!K5:K9998,'степь '!J5:J9998,B386,'степь '!F5:F9998,Q4)+SUMIFS(Пр.откр.тер!N4:N9967,Пр.откр.тер!M4:M9967,B386,Пр.откр.тер!F4:F9967,Q4)</f>
        <v>0</v>
      </c>
      <c r="S45" s="20">
        <f>SUMIFS(произв!A4:A9995,произв!N4:N9995,B386,произв!F4:F9995,S4)+SUMIFS(торг!A4:A10000,торг!N4:N10000,B386,торг!F4:F10000,S4)+SUMIFS(склад!A4:A9995,склад!N4:N9995,B386,склад!F4:F9995,S4)+SUMIFS('обр '!A4:A9999,'обр '!N4:N9999,B386,'обр '!F4:F9999,S4)+SUMIFS(детс!A4:A10000,детс!N4:N10000,B386,детс!F4:F10000,S4)+SUMIFS(культ!A4:A10000,культ!N4:N10000,B386,культ!F4:F10000,S4)+SUMIFS(спорт!A4:A10000,спорт!N4:N10000,B386,спорт!F4:F10000,S4)+SUMIFS(лечеб!A4:A10000,лечеб!N4:N10000,B386,лечеб!F4:F10000,S4)+SUMIFS(Баня!A4:A10000,Баня!N4:N10000,B386,Баня!F4:F10000,S4)+SUMIFS(Адм!A4:A10000,Адм!N4:N10000,B386,Адм!F4:F10000,S4)+SUMIFS(С.Х!A4:A9995,С.Х!N4:N9995,B386,С.Х!F4:F9995,S4)+SUMIFS(новостр!A4:A9999,новостр!M4:M9999,B386,новостр!F4:F9999,S4)+SUMIFS(авт!A4:A10004,авт!L4:L10004,B386,авт!F4:F10004,S4)+SUMIFS(ЖС!A4:A10020,ЖС!R4:R10020,B386,ЖС!F4:F10020,S4)+SUMIFS(Лес!A5:A9992,Лес!K5:K9992,B386,Лес!F5:F9992,S4)+SUMIFS('степь '!A5:A9998,'степь '!J5:J9998,B386,'степь '!F5:F9998,S4)+SUMIFS(Пр.откр.тер!A4:A9967,Пр.откр.тер!M4:M9967,B386,Пр.откр.тер!F4:F9967,S4)</f>
        <v>0</v>
      </c>
      <c r="T45" s="20">
        <f>SUMIFS(произв!O4:O9995,произв!N4:N9995,B386,произв!F4:F9995,S4)+SUMIFS(торг!O4:O10000,торг!N4:N10000,B386,торг!F4:F10000,S4)+SUMIFS(склад!O4:O9995,склад!N4:N9995,B386,склад!F4:F9995,S4)+SUMIFS('обр '!O4:O9999,'обр '!N4:N9999,B386,'обр '!F4:F9999,S4)+SUMIFS(детс!O4:O10000,детс!N4:N10000,B386,детс!F4:F10000,S4)+SUMIFS(культ!O4:O10000,культ!N4:N10000,B386,культ!F4:F10000,S4)+SUMIFS(спорт!O4:O10000,спорт!N4:N10000,B386,спорт!F4:F10000,S4)+SUMIFS(лечеб!O4:O10000,лечеб!N4:N10000,B386,лечеб!F4:F10000,S4)+SUMIFS(Баня!O4:O10000,Баня!N4:N10000,B386,Баня!F4:F10000,S4)+SUMIFS(Адм!O4:O10000,Адм!N4:N10000,B386,Адм!F4:F10000,S4)+SUMIFS(С.Х!O4:O9995,С.Х!N4:N9995,B386,С.Х!F4:F9995,S4)+SUMIFS(новостр!N4:N9999,новостр!M4:M9999,B386,новостр!F4:F9999,S4)+SUMIFS(авт!K4:K10004,авт!L4:L10004,B386,авт!F4:F10004,S4)+SUMIFS(ЖС!S4:S10020,ЖС!R4:R10020,B386,ЖС!F4:F10020,S4)+SUMIFS(Лес!L5:L9992,Лес!K5:K9992,B386,Лес!F5:F9992,S4)+SUMIFS('степь '!K5:K9998,'степь '!J5:J9998,B386,'степь '!F5:F9998,S4)+SUMIFS(Пр.откр.тер!N4:N9967,Пр.откр.тер!M4:M9967,B386,Пр.откр.тер!F4:F9967,S4)</f>
        <v>0</v>
      </c>
      <c r="U45" s="20">
        <f>SUMIFS(произв!A4:A9995,произв!N4:N9995,B386,произв!F4:F9995,U4)+SUMIFS(торг!A4:A10000,торг!N4:N10000,B386,торг!F4:F10000,U4)+SUMIFS(склад!A4:A9995,склад!N4:N9995,B386,склад!F4:F9995,U4)+SUMIFS('обр '!A4:A9999,'обр '!N4:N9999,B386,'обр '!F4:F9999,U4)+SUMIFS(детс!A4:A10000,детс!N4:N10000,B386,детс!F4:F10000,U4)+SUMIFS(культ!A4:A10000,культ!N4:N10000,B386,культ!F4:F10000,U4)+SUMIFS(спорт!A4:A10000,спорт!N4:N10000,B386,спорт!F4:F10000,U4)+SUMIFS(лечеб!A4:A10000,лечеб!N4:N10000,B386,лечеб!F4:F10000,U4)+SUMIFS(Баня!A4:A10000,Баня!N4:N10000,B386,Баня!F4:F10000,U4)+SUMIFS(Адм!A4:A10000,Адм!N4:N10000,B386,Адм!F4:F10000,U4)+SUMIFS(С.Х!A4:A9995,С.Х!N4:N9995,B386,С.Х!F4:F9995,U4)+SUMIFS(новостр!A4:A9999,новостр!M4:M9999,B386,новостр!F4:F9999,U4)+SUMIFS(авт!A4:A10004,авт!L4:L10004,B386,авт!F4:F10004,U4)+SUMIFS(ЖС!A4:A10020,ЖС!R4:R10020,B386,ЖС!F4:F10020,U4)+SUMIFS(Лес!A5:A9992,Лес!K5:K9992,B386,Лес!F5:F9992,U4)+SUMIFS('степь '!A5:A9998,'степь '!J5:J9998,B386,'степь '!F5:F9998,U4)+SUMIFS(Пр.откр.тер!A4:A9967,Пр.откр.тер!M4:M9967,B386,Пр.откр.тер!F4:F9967,U4)</f>
        <v>0</v>
      </c>
      <c r="V45" s="20">
        <f>SUMIFS(произв!O4:O9995,произв!N4:N9995,B386,произв!F4:F9995,U4)+SUMIFS(торг!O4:O10000,торг!N4:N10000,B386,торг!F4:F10000,U4)+SUMIFS(склад!O4:O9995,склад!N4:N9995,B386,склад!F4:F9995,U4)+SUMIFS('обр '!O4:O9999,'обр '!N4:N9999,B386,'обр '!F4:F9999,U4)+SUMIFS(детс!O4:O10000,детс!N4:N10000,B386,детс!F4:F10000,U4)+SUMIFS(культ!O4:O10000,культ!N4:N10000,B386,культ!F4:F10000,U4)+SUMIFS(спорт!O4:O10000,спорт!N4:N10000,B386,спорт!F4:F10000,U4)+SUMIFS(лечеб!O4:O10000,лечеб!N4:N10000,B386,лечеб!F4:F10000,U4)+SUMIFS(Баня!O4:O10000,Баня!N4:N10000,B386,Баня!F4:F10000,U4)+SUMIFS(Адм!O4:O10000,Адм!N4:N10000,B386,Адм!F4:F10000,U4)+SUMIFS(С.Х!O4:O9995,С.Х!N4:N9995,B386,С.Х!F4:F9995,U4)+SUMIFS(новостр!N4:N9999,новостр!M4:M9999,B386,новостр!F4:F9999,U4)+SUMIFS(авт!K4:K10004,авт!L4:L10004,B386,авт!F4:F10004,U4)+SUMIFS(ЖС!S4:S10020,ЖС!R4:R10020,B386,ЖС!F4:F10020,U4)+SUMIFS(Лес!L5:L9992,Лес!K5:K9992,B386,Лес!F5:F9992,U4)+SUMIFS('степь '!K5:K9998,'степь '!J5:J9998,B386,'степь '!F5:F9998,U4)+SUMIFS(Пр.откр.тер!N4:N9967,Пр.откр.тер!M4:M9967,B386,Пр.откр.тер!F4:F9967,U4)</f>
        <v>0</v>
      </c>
      <c r="W45" s="20">
        <f>SUMIFS(произв!A4:A9995,произв!N4:N9995,B386,произв!F4:F9995,W4)+SUMIFS(торг!A4:A10000,торг!N4:N10000,B386,торг!F4:F10000,W4)+SUMIFS(склад!A4:A9995,склад!N4:N9995,B386,склад!F4:F9995,W4)+SUMIFS('обр '!A4:A9999,'обр '!N4:N9999,B386,'обр '!F4:F9999,W4)+SUMIFS(детс!A4:A10000,детс!N4:N10000,B386,детс!F4:F10000,W4)+SUMIFS(культ!A4:A10000,культ!N4:N10000,B386,культ!F4:F10000,W4)+SUMIFS(спорт!A4:A10000,спорт!N4:N10000,B386,спорт!F4:F10000,W4)+SUMIFS(лечеб!A4:A10000,лечеб!N4:N10000,B386,лечеб!F4:F10000,W4)+SUMIFS(Баня!A4:A10000,Баня!N4:N10000,B386,Баня!F4:F10000,W4)+SUMIFS(Адм!A4:A10000,Адм!N4:N10000,B386,Адм!F4:F10000,W4)+SUMIFS(С.Х!A4:A9995,С.Х!N4:N9995,B386,С.Х!F4:F9995,W4)+SUMIFS(новостр!A4:A9999,новостр!M4:M9999,B386,новостр!F4:F9999,W4)+SUMIFS(авт!A4:A10004,авт!L4:L10004,B386,авт!F4:F10004,W4)+SUMIFS(ЖС!A4:A10020,ЖС!R4:R10020,B386,ЖС!F4:F10020,W4)+SUMIFS(Лес!A5:A9992,Лес!K5:K9992,B386,Лес!F5:F9992,W4)+SUMIFS('степь '!A5:A9998,'степь '!J5:J9998,B386,'степь '!F5:F9998,W4)+SUMIFS(Пр.откр.тер!A4:A9967,Пр.откр.тер!M4:M9967,B386,Пр.откр.тер!F4:F9967,W4)</f>
        <v>0</v>
      </c>
      <c r="X45" s="20">
        <f>SUMIFS(произв!O4:O9995,произв!N4:N9995,B386,произв!F4:F9995,W4)+SUMIFS(торг!O4:O10000,торг!N4:N10000,B386,торг!F4:F10000,W4)+SUMIFS(склад!O4:O9995,склад!N4:N9995,B386,склад!F4:F9995,W4)+SUMIFS('обр '!O4:O9999,'обр '!N4:N9999,B386,'обр '!F4:F9999,W4)+SUMIFS(детс!O4:O10000,детс!N4:N10000,B386,детс!F4:F10000,W4)+SUMIFS(культ!O4:O10000,культ!N4:N10000,B386,культ!F4:F10000,W4)+SUMIFS(спорт!O4:O10000,спорт!N4:N10000,B386,спорт!F4:F10000,W4)+SUMIFS(лечеб!O4:O10000,лечеб!N4:N10000,B386,лечеб!F4:F10000,W4)+SUMIFS(Баня!O4:O10000,Баня!N4:N10000,B386,Баня!F4:F10000,W4)+SUMIFS(Адм!O4:O10000,Адм!N4:N10000,B386,Адм!F4:F10000,W4)+SUMIFS(С.Х!O4:O9995,С.Х!N4:N9995,B386,С.Х!F4:F9995,W4)+SUMIFS(новостр!N4:N9999,новостр!M4:M9999,B386,новостр!F4:F9999,W4)+SUMIFS(авт!K4:K10004,авт!L4:L10004,B386,авт!F4:F10004,W4)+SUMIFS(ЖС!S4:S10020,ЖС!R4:R10020,B386,ЖС!F4:F10020,W4)+SUMIFS(Лес!L5:L9992,Лес!K5:K9992,B386,Лес!F5:F9992,W4)+SUMIFS('степь '!K5:K9998,'степь '!J5:J9998,B386,'степь '!F5:F9998,W4)+SUMIFS(Пр.откр.тер!N4:N9967,Пр.откр.тер!M4:M9967,B386,Пр.откр.тер!F4:F9967,W4)</f>
        <v>0</v>
      </c>
      <c r="Y45" s="20">
        <f>SUMIFS(произв!A4:A9995,произв!N4:N9995,B386,произв!F4:F9995,Y4)+SUMIFS(торг!A4:A10000,торг!N4:N10000,B386,торг!F4:F10000,Y4)+SUMIFS(склад!A4:A9995,склад!N4:N9995,B386,склад!F4:F9995,Y4)+SUMIFS('обр '!A4:A9999,'обр '!N4:N9999,B386,'обр '!F4:F9999,Y4)+SUMIFS(детс!A4:A10000,детс!N4:N10000,B386,детс!F4:F10000,Y4)+SUMIFS(культ!A4:A10000,культ!N4:N10000,B386,культ!F4:F10000,Y4)+SUMIFS(спорт!A4:A10000,спорт!N4:N10000,B386,спорт!F4:F10000,Y4)+SUMIFS(лечеб!A4:A10000,лечеб!N4:N10000,B386,лечеб!F4:F10000,Y4)+SUMIFS(Баня!A4:A10000,Баня!N4:N10000,B386,Баня!F4:F10000,Y4)+SUMIFS(Адм!A4:A10000,Адм!N4:N10000,B386,Адм!F4:F10000,Y4)+SUMIFS(С.Х!A4:A9995,С.Х!N4:N9995,B386,С.Х!F4:F9995,Y4)+SUMIFS(новостр!A4:A9999,новостр!M4:M9999,B386,новостр!F4:F9999,Y4)+SUMIFS(авт!A4:A10004,авт!L4:L10004,B386,авт!F4:F10004,Y4)+SUMIFS(ЖС!A4:A10020,ЖС!R4:R10020,B386,ЖС!F4:F10020,Y4)+SUMIFS(Лес!A5:A9992,Лес!K5:K9992,B386,Лес!F5:F9992,Y4)+SUMIFS('степь '!A5:A9998,'степь '!J5:J9998,B386,'степь '!F5:F9998,Y4)+SUMIFS(Пр.откр.тер!A4:A9967,Пр.откр.тер!M4:M9967,B386,Пр.откр.тер!F4:F9967,Y4)</f>
        <v>0</v>
      </c>
      <c r="Z45" s="20">
        <f>SUMIFS(произв!O4:O9995,произв!N4:N9995,B386,произв!F4:F9995,Y4)+SUMIFS(торг!O4:O10000,торг!N4:N10000,B386,торг!F4:F10000,Y4)+SUMIFS(склад!O4:O9995,склад!N4:N9995,B386,склад!F4:F9995,Y4)+SUMIFS('обр '!O4:O9999,'обр '!N4:N9999,B386,'обр '!F4:F9999,Y4)+SUMIFS(детс!O4:O10000,детс!N4:N10000,B386,детс!F4:F10000,Y4)+SUMIFS(культ!O4:O10000,культ!N4:N10000,B386,культ!F4:F10000,Y4)+SUMIFS(спорт!O4:O10000,спорт!N4:N10000,B386,спорт!F4:F10000,Y4)+SUMIFS(лечеб!O4:O10000,лечеб!N4:N10000,B386,лечеб!F4:F10000,Y4)+SUMIFS(Баня!O4:O10000,Баня!N4:N10000,B386,Баня!F4:F10000,Y4)+SUMIFS(Адм!O4:O10000,Адм!N4:N10000,B386,Адм!F4:F10000,Y4)+SUMIFS(С.Х!O4:O9995,С.Х!N4:N9995,B386,С.Х!F4:F9995,Y4)+SUMIFS(новостр!N4:N9999,новостр!M4:M9999,B386,новостр!F4:F9999,Y4)+SUMIFS(авт!K4:K10004,авт!L4:L10004,B386,авт!F4:F10004,Y4)+SUMIFS(ЖС!S4:S10020,ЖС!R4:R10020,B386,ЖС!F4:F10020,Y4)+SUMIFS(Лес!L5:L9992,Лес!K5:K9992,B386,Лес!F5:F9992,Y4)+SUMIFS('степь '!K5:K9998,'степь '!J5:J9998,B386,'степь '!F5:F9998,Y4)+SUMIFS(Пр.откр.тер!N4:N9967,Пр.откр.тер!M4:M9967,B386,Пр.откр.тер!F4:F9967,Y4)</f>
        <v>0</v>
      </c>
      <c r="AA45" s="21">
        <f t="shared" si="0"/>
        <v>0</v>
      </c>
      <c r="AB45" s="21">
        <f t="shared" si="0"/>
        <v>0</v>
      </c>
      <c r="AC45" s="112">
        <f>SUMIFS(произв!A4:A9995,произв!N4:N9995,B386,произв!F4:F9995,AC4)+SUMIFS(торг!A4:A10000,торг!N4:N10000,B386,торг!F4:F10000,AC4)+SUMIFS(склад!A4:A9995,склад!N4:N9995,B386,склад!F4:F9995,AC4)+SUMIFS('обр '!A4:A9999,'обр '!N4:N9999,B386,'обр '!F4:F9999,AC4)+SUMIFS(детс!A4:A10000,детс!N4:N10000,B386,детс!F4:F10000,AC4)+SUMIFS(культ!A4:A10000,культ!N4:N10000,B386,культ!F4:F10000,AC4)+SUMIFS(спорт!A4:A10000,спорт!N4:N10000,B386,спорт!F4:F10000,AC4)+SUMIFS(лечеб!A4:A10000,лечеб!N4:N10000,B386,лечеб!F4:F10000,AC4)+SUMIFS(Баня!A4:A10000,Баня!N4:N10000,B386,Баня!F4:F10000,AC4)+SUMIFS(Адм!A4:A10000,Адм!N4:N10000,B386,Адм!F4:F10000,AC4)+SUMIFS(С.Х!A4:A9995,С.Х!N4:N9995,B386,С.Х!F4:F9995,AC4)+SUMIFS(новостр!A4:A9999,новостр!M4:M9999,B386,новостр!F4:F9999,AC4)+SUMIFS(авт!A4:A10004,авт!L4:L10004,B386,авт!F4:F10004,AC4)+SUMIFS(ЖС!A4:A10020,ЖС!R4:R10020,B386,ЖС!F4:F10020,AC4)+SUMIFS(Лес!A5:A9992,Лес!K5:K9992,B386,Лес!F5:F9992,AC4)+SUMIFS('степь '!A5:A9998,'степь '!J5:J9998,B386,'степь '!F5:F9998,AC4)+SUMIFS(Пр.откр.тер!A4:A9967,Пр.откр.тер!M4:M9967,B386,Пр.откр.тер!F4:F9967,AC4)</f>
        <v>0</v>
      </c>
      <c r="AD45" s="112">
        <f>SUMIFS(произв!O4:O9995,произв!N4:N9995,B386,произв!F4:F9995,AC4)+SUMIFS(торг!O4:O10000,торг!N4:N10000,B386,торг!F4:F10000,AC4)+SUMIFS(склад!O4:O9995,склад!N4:N9995,B386,склад!F4:F9995,AC4)+SUMIFS('обр '!O4:O9999,'обр '!N4:N9999,B386,'обр '!F4:F9999,AC4)+SUMIFS(детс!O4:O10000,детс!N4:N10000,B386,детс!F4:F10000,AC4)+SUMIFS(культ!O4:O10000,культ!N4:N10000,B386,культ!F4:F10000,AC4)+SUMIFS(спорт!O4:O10000,спорт!N4:N10000,B386,спорт!F4:F10000,AC4)+SUMIFS(лечеб!O4:O10000,лечеб!N4:N10000,B386,лечеб!F4:F10000,AC4)+SUMIFS(Баня!O4:O10000,Баня!N4:N10000,B386,Баня!F4:F10000,AC4)+SUMIFS(Адм!O4:O10000,Адм!N4:N10000,B386,Адм!F4:F10000,AC4)+SUMIFS(С.Х!O4:O9995,С.Х!N4:N9995,B386,С.Х!F4:F9995,AC4)+SUMIFS(новостр!N4:N9999,новостр!M4:M9999,B386,новостр!F4:F9999,AC4)+SUMIFS(авт!K4:K10004,авт!L4:L10004,B386,авт!F4:F10004,AC4)+SUMIFS(ЖС!S4:S10020,ЖС!R4:R10020,B386,ЖС!F4:F10020,AC4)+SUMIFS(Лес!L5:L9992,Лес!K5:K9992,B386,Лес!F5:F9992,AC4)+SUMIFS('степь '!K5:K9998,'степь '!J5:J9998,B386,'степь '!F5:F9998,AC4)+SUMIFS(Пр.откр.тер!N4:N9967,Пр.откр.тер!M4:M9967,B386,Пр.откр.тер!F4:F9967,AC4)</f>
        <v>0</v>
      </c>
      <c r="AE45" s="112">
        <f>SUMIFS(произв!A4:A9995,произв!N4:N9995,B386,произв!F4:F9995,AE4)+SUMIFS(торг!A4:A10000,торг!N4:N10000,B386,торг!F4:F10000,AE4)+SUMIFS(склад!A4:A9995,склад!N4:N9995,B386,склад!F4:F9995,AE4)+SUMIFS('обр '!A4:A9999,'обр '!N4:N9999,B386,'обр '!F4:F9999,AE4)+SUMIFS(детс!A4:A10000,детс!N4:N10000,B386,детс!F4:F10000,AE4)+SUMIFS(культ!A4:A10000,культ!N4:N10000,B386,культ!F4:F10000,AE4)+SUMIFS(спорт!A4:A10000,спорт!N4:N10000,B386,спорт!F4:F10000,AE4)+SUMIFS(лечеб!A4:A10000,лечеб!N4:N10000,B386,лечеб!F4:F10000,AE4)+SUMIFS(Баня!A4:A10000,Баня!N4:N10000,B386,Баня!F4:F10000,AE4)+SUMIFS(Адм!A4:A10000,Адм!N4:N10000,B386,Адм!F4:F10000,AE4)+SUMIFS(С.Х!A4:A9995,С.Х!N4:N9995,B386,С.Х!F4:F9995,AE4)+SUMIFS(новостр!A4:A9999,новостр!M4:M9999,B386,новостр!F4:F9999,AE4)+SUMIFS(авт!A4:A10004,авт!L4:L10004,B386,авт!F4:F10004,AE4)+SUMIFS(ЖС!A4:A10020,ЖС!R4:R10020,B386,ЖС!F4:F10020,AE4)+SUMIFS(Лес!A5:A9992,Лес!K5:K9992,B386,Лес!F5:F9992,AE4)+SUMIFS('степь '!A5:A9998,'степь '!J5:J9998,B386,'степь '!F5:F9998,AE4)+SUMIFS(Пр.откр.тер!A4:A9967,Пр.откр.тер!M4:M9967,B386,Пр.откр.тер!F4:F9967,AE4)</f>
        <v>0</v>
      </c>
      <c r="AF45" s="112">
        <f>SUMIFS(произв!O4:O9995,произв!N4:N9995,B386,произв!F4:F9995,AE4)+SUMIFS(торг!O4:O10000,торг!N4:N10000,B386,торг!F4:F10000,AE4)+SUMIFS(склад!O4:O9995,склад!N4:N9995,B386,склад!F4:F9995,AE4)+SUMIFS('обр '!O4:O9999,'обр '!N4:N9999,B386,'обр '!F4:F9999,AE4)+SUMIFS(детс!O4:O10000,детс!N4:N10000,B386,детс!F4:F10000,AE4)+SUMIFS(культ!O4:O10000,культ!N4:N10000,B386,культ!F4:F10000,AE4)+SUMIFS(спорт!O4:O10000,спорт!N4:N10000,B386,спорт!F4:F10000,AE4)+SUMIFS(лечеб!O4:O10000,лечеб!N4:N10000,B386,лечеб!F4:F10000,AE4)+SUMIFS(Баня!O4:O10000,Баня!N4:N10000,B386,Баня!F4:F10000,AE4)+SUMIFS(Адм!O4:O10000,Адм!N4:N10000,B386,Адм!F4:F10000,AE4)+SUMIFS(С.Х!O4:O9995,С.Х!N4:N9995,B386,С.Х!F4:F9995,AE4)+SUMIFS(новостр!N4:N9999,новостр!M4:M9999,B386,новостр!F4:F9999,AE4)+SUMIFS(авт!K4:K10004,авт!L4:L10004,B386,авт!F4:F10004,AE4)+SUMIFS(ЖС!S4:S10020,ЖС!R4:R10020,B386,ЖС!F4:F10020,AE4)+SUMIFS(Лес!L5:L9992,Лес!K5:K9992,B386,Лес!F5:F9992,AE4)+SUMIFS('степь '!K5:K9998,'степь '!J5:J9998,B386,'степь '!F5:F9998,AE4)+SUMIFS(Пр.откр.тер!N4:N9967,Пр.откр.тер!M4:M9967,B386,Пр.откр.тер!F4:F9967,AE4)</f>
        <v>0</v>
      </c>
      <c r="AG45" s="112">
        <f>SUMIFS(произв!A4:A9995,произв!N4:N9995,B386,произв!F4:F9995,AG4)+SUMIFS(торг!A4:A10000,торг!N4:N10000,B386,торг!F4:F10000,AG4)+SUMIFS(склад!A4:A9995,склад!N4:N9995,B386,склад!F4:F9995,AG4)+SUMIFS('обр '!A4:A9999,'обр '!N4:N9999,B386,'обр '!F4:F9999,AG4)+SUMIFS(детс!A4:A10000,детс!N4:N10000,B386,детс!F4:F10000,AG4)+SUMIFS(культ!A4:A10000,культ!N4:N10000,B386,культ!F4:F10000,AG4)+SUMIFS(спорт!A4:A10000,спорт!N4:N10000,B386,спорт!F4:F10000,AG4)+SUMIFS(лечеб!A4:A10000,лечеб!N4:N10000,B386,лечеб!F4:F10000,AG4)+SUMIFS(Баня!A4:A10000,Баня!N4:N10000,B386,Баня!F4:F10000,AG4)+SUMIFS(Адм!A4:A10000,Адм!N4:N10000,B386,Адм!F4:F10000,AG4)+SUMIFS(С.Х!A4:A9995,С.Х!N4:N9995,B386,С.Х!F4:F9995,AG4)+SUMIFS(новостр!A4:A9999,новостр!M4:M9999,B386,новостр!F4:F9999,AG4)+SUMIFS(авт!A4:A10004,авт!L4:L10004,B386,авт!F4:F10004,AG4)+SUMIFS(ЖС!A4:A10020,ЖС!R4:R10020,B386,ЖС!F4:F10020,AG4)+SUMIFS(Лес!A5:A9992,Лес!K5:K9992,B386,Лес!F5:F9992,AG4)+SUMIFS('степь '!A5:A9998,'степь '!J5:J9998,B386,'степь '!F5:F9998,AG4)+SUMIFS(Пр.откр.тер!A4:A9967,Пр.откр.тер!M4:M9967,B386,Пр.откр.тер!F4:F9967,AG4)</f>
        <v>0</v>
      </c>
      <c r="AH45" s="112">
        <f>SUMIFS(произв!O4:O9995,произв!N4:N9995,B386,произв!F4:F9995,AG4)+SUMIFS(торг!O4:O10000,торг!N4:N10000,B386,торг!F4:F10000,AG4)+SUMIFS(склад!O4:O9995,склад!N4:N9995,B386,склад!F4:F9995,AG4)+SUMIFS('обр '!O4:O9999,'обр '!N4:N9999,B386,'обр '!F4:F9999,AG4)+SUMIFS(детс!O4:O10000,детс!N4:N10000,B386,детс!F4:F10000,AG4)+SUMIFS(культ!O4:O10000,культ!N4:N10000,B386,культ!F4:F10000,AG4)+SUMIFS(спорт!O4:O10000,спорт!N4:N10000,B386,спорт!F4:F10000,AG4)+SUMIFS(лечеб!O4:O10000,лечеб!N4:N10000,B386,лечеб!F4:F10000,AG4)+SUMIFS(Баня!O4:O10000,Баня!N4:N10000,B386,Баня!F4:F10000,AG4)+SUMIFS(Адм!O4:O10000,Адм!N4:N10000,B386,Адм!F4:F10000,AG4)+SUMIFS(С.Х!O4:O9995,С.Х!N4:N9995,B386,С.Х!F4:F9995,AG4)+SUMIFS(новостр!N4:N9999,новостр!M4:M9999,B386,новостр!F4:F9999,AG4)+SUMIFS(авт!K4:K10004,авт!L4:L10004,B386,авт!F4:F10004,AG4)+SUMIFS(ЖС!S4:S10020,ЖС!R4:R10020,B386,ЖС!F4:F10020,AG4)+SUMIFS(Лес!L5:L9992,Лес!K5:K9992,B386,Лес!F5:F9992,AG4)+SUMIFS('степь '!K5:K9998,'степь '!J5:J9998,B386,'степь '!F5:F9998,AG4)+SUMIFS(Пр.откр.тер!N4:N9967,Пр.откр.тер!M4:M9967,B386,Пр.откр.тер!F4:F9967,AG4)</f>
        <v>0</v>
      </c>
      <c r="AI45" s="112">
        <f>SUMIFS(произв!A4:A9995,произв!N4:N9995,B386,произв!F4:F9995,AI4)+SUMIFS(торг!A4:A10000,торг!N4:N10000,B386,торг!F4:F10000,AI4)+SUMIFS(склад!A4:A9995,склад!N4:N9995,B386,склад!F4:F9995,AI4)+SUMIFS('обр '!A4:A9999,'обр '!N4:N9999,B386,'обр '!F4:F9999,AI4)+SUMIFS(детс!A4:A10000,детс!N4:N10000,B386,детс!F4:F10000,AI4)+SUMIFS(культ!A4:A10000,культ!N4:N10000,B386,культ!F4:F10000,AI4)+SUMIFS(спорт!A4:A10000,спорт!N4:N10000,B386,спорт!F4:F10000,AI4)+SUMIFS(лечеб!A4:A10000,лечеб!N4:N10000,B386,лечеб!F4:F10000,AI4)+SUMIFS(Баня!A4:A10000,Баня!N4:N10000,B386,Баня!F4:F10000,AI4)+SUMIFS(Адм!A4:A10000,Адм!N4:N10000,B386,Адм!F4:F10000,AI4)+SUMIFS(С.Х!A4:A9995,С.Х!N4:N9995,B386,С.Х!F4:F9995,AI4)+SUMIFS(новостр!A4:A9999,новостр!M4:M9999,B386,новостр!F4:F9999,AI4)+SUMIFS(авт!A4:A10004,авт!L4:L10004,B386,авт!F4:F10004,AI4)+SUMIFS(ЖС!A4:A10020,ЖС!R4:R10020,B386,ЖС!F4:F10020,AI4)+SUMIFS(Лес!A5:A9992,Лес!K5:K9992,B386,Лес!F5:F9992,AI4)+SUMIFS('степь '!A5:A9998,'степь '!J5:J9998,B386,'степь '!F5:F9998,AI4)+SUMIFS(Пр.откр.тер!A4:A9967,Пр.откр.тер!M4:M9967,B386,Пр.откр.тер!F4:F9967,AI4)</f>
        <v>0</v>
      </c>
      <c r="AJ45" s="112">
        <f>SUMIFS(произв!O4:O9995,произв!N4:N9995,B386,произв!F4:F9995,AI4)+SUMIFS(торг!O4:O10000,торг!N4:N10000,B386,торг!F4:F10000,AI4)+SUMIFS(склад!O4:O9995,склад!N4:N9995,B386,склад!F4:F9995,AI4)+SUMIFS('обр '!O4:O9999,'обр '!N4:N9999,B386,'обр '!F4:F9999,AI4)+SUMIFS(детс!O4:O10000,детс!N4:N10000,B386,детс!F4:F10000,AI4)+SUMIFS(культ!O4:O10000,культ!N4:N10000,B386,культ!F4:F10000,AI4)+SUMIFS(спорт!O4:O10000,спорт!N4:N10000,B386,спорт!F4:F10000,AI4)+SUMIFS(лечеб!O4:O10000,лечеб!N4:N10000,B386,лечеб!F4:F10000,AI4)+SUMIFS(Баня!O4:O10000,Баня!N4:N10000,B386,Баня!F4:F10000,AI4)+SUMIFS(Адм!O4:O10000,Адм!N4:N10000,B386,Адм!F4:F10000,AI4)+SUMIFS(С.Х!O4:O9995,С.Х!N4:N9995,B386,С.Х!F4:F9995,AI4)+SUMIFS(новостр!N4:N9999,новостр!M4:M9999,B386,новостр!F4:F9999,AI4)+SUMIFS(авт!K4:K10004,авт!L4:L10004,B386,авт!F4:F10004,AI4)+SUMIFS(ЖС!S4:S10020,ЖС!R4:R10020,B386,ЖС!F4:F10020,AI4)+SUMIFS(Лес!L5:L9992,Лес!K5:K9992,B386,Лес!F5:F9992,AI4)+SUMIFS('степь '!K5:K9998,'степь '!J5:J9998,B386,'степь '!F5:F9998,AI4)+SUMIFS(Пр.откр.тер!N4:N9967,Пр.откр.тер!M4:M9967,B386,Пр.откр.тер!F4:F9967,AI4)</f>
        <v>0</v>
      </c>
      <c r="AK45" s="112">
        <f>SUMIFS(произв!A4:A9995,произв!N4:N9995,B386,произв!F4:F9995,AK4)+SUMIFS(торг!A4:A10000,торг!N4:N10000,B386,торг!F4:F10000,AK4)+SUMIFS(склад!A4:A9995,склад!N4:N9995,B386,склад!F4:F9995,AK4)+SUMIFS('обр '!A4:A9999,'обр '!N4:N9999,B386,'обр '!F4:F9999,AK4)+SUMIFS(детс!A4:A10000,детс!N4:N10000,B386,детс!F4:F10000,AK4)+SUMIFS(культ!A4:A10000,культ!N4:N10000,B386,культ!F4:F10000,AK4)+SUMIFS(спорт!A4:A10000,спорт!N4:N10000,B386,спорт!F4:F10000,AK4)+SUMIFS(лечеб!A4:A10000,лечеб!N4:N10000,B386,лечеб!F4:F10000,AK4)+SUMIFS(Баня!A4:A10000,Баня!N4:N10000,B386,Баня!F4:F10000,AK4)+SUMIFS(Адм!A4:A10000,Адм!N4:N10000,B386,Адм!F4:F10000,AK4)+SUMIFS(С.Х!A4:A9995,С.Х!N4:N9995,B386,С.Х!F4:F9995,AK4)+SUMIFS(новостр!A4:A9999,новостр!M4:M9999,B386,новостр!F4:F9999,AK4)+SUMIFS(авт!A4:A10004,авт!L4:L10004,B386,авт!F4:F10004,AK4)+SUMIFS(ЖС!A4:A10020,ЖС!R4:R10020,B386,ЖС!F4:F10020,AK4)+SUMIFS(Лес!A5:A9992,Лес!K5:K9992,B386,Лес!F5:F9992,AK4)+SUMIFS('степь '!A5:A9998,'степь '!J5:J9998,B386,'степь '!F5:F9998,AK4)+SUMIFS(Пр.откр.тер!A4:A9967,Пр.откр.тер!M4:M9967,B386,Пр.откр.тер!F4:F9967,AK4)</f>
        <v>0</v>
      </c>
      <c r="AL45" s="112">
        <f>SUMIFS(произв!O4:O9995,произв!N4:N9995,B386,произв!F4:F9995,AK4)+SUMIFS(торг!O4:O10000,торг!N4:N10000,B386,торг!F4:F10000,AK4)+SUMIFS(склад!O4:O9995,склад!N4:N9995,B386,склад!F4:F9995,AK4)+SUMIFS('обр '!O4:O9999,'обр '!N4:N9999,B386,'обр '!F4:F9999,AK4)+SUMIFS(детс!O4:O10000,детс!N4:N10000,B386,детс!F4:F10000,AK4)+SUMIFS(культ!O4:O10000,культ!N4:N10000,B386,культ!F4:F10000,AK4)+SUMIFS(спорт!O4:O10000,спорт!N4:N10000,B386,спорт!F4:F10000,AK4)+SUMIFS(лечеб!O4:O10000,лечеб!N4:N10000,B386,лечеб!F4:F10000,AK4)+SUMIFS(Баня!O4:O10000,Баня!N4:N10000,B386,Баня!F4:F10000,AK4)+SUMIFS(Адм!O4:O10000,Адм!N4:N10000,B386,Адм!F4:F10000,AK4)+SUMIFS(С.Х!O4:O9995,С.Х!N4:N9995,B386,С.Х!F4:F9995,AK4)+SUMIFS(новостр!N4:N9999,новостр!M4:M9999,B386,новостр!F4:F9999,AK4)+SUMIFS(авт!K4:K10004,авт!L4:L10004,B386,авт!F4:F10004,AK4)+SUMIFS(ЖС!S4:S10020,ЖС!R4:R10020,B386,ЖС!F4:F10020,AK4)+SUMIFS(Лес!L5:L9992,Лес!K5:K9992,B386,Лес!F5:F9992,AK4)+SUMIFS('степь '!K5:K9998,'степь '!J5:J9998,B386,'степь '!F5:F9998,AK4)+SUMIFS(Пр.откр.тер!N4:N9967,Пр.откр.тер!M4:M9967,B386,Пр.откр.тер!F4:F9967,AK4)</f>
        <v>0</v>
      </c>
      <c r="AM45" s="112">
        <f>SUMIFS(произв!A4:A9995,произв!N4:N9995,B386,произв!F4:F9995,AM4)+SUMIFS(торг!A4:A10000,торг!N4:N10000,B386,торг!F4:F10000,AM4)+SUMIFS(склад!A4:A9995,склад!N4:N9995,B386,склад!F4:F9995,AM4)+SUMIFS('обр '!A4:A9999,'обр '!N4:N9999,B386,'обр '!F4:F9999,AM4)+SUMIFS(детс!A4:A10000,детс!N4:N10000,B386,детс!F4:F10000,AM4)+SUMIFS(культ!A4:A10000,культ!N4:N10000,B386,культ!F4:F10000,AM4)+SUMIFS(спорт!A4:A10000,спорт!N4:N10000,B386,спорт!F4:F10000,AM4)+SUMIFS(лечеб!A4:A10000,лечеб!N4:N10000,B386,лечеб!F4:F10000,AM4)+SUMIFS(Баня!A4:A10000,Баня!N4:N10000,B386,Баня!F4:F10000,AM4)+SUMIFS(Адм!A4:A10000,Адм!N4:N10000,B386,Адм!F4:F10000,AM4)+SUMIFS(С.Х!A4:A9995,С.Х!N4:N9995,B386,С.Х!F4:F9995,AM4)+SUMIFS(новостр!A4:A9999,новостр!M4:M9999,B386,новостр!F4:F9999,AM4)+SUMIFS(авт!A4:A10004,авт!L4:L10004,B386,авт!F4:F10004,AM4)+SUMIFS(ЖС!A4:A10020,ЖС!R4:R10020,B386,ЖС!F4:F10020,AM4)+SUMIFS(Лес!A5:A9992,Лес!K5:K9992,B386,Лес!F5:F9992,AM4)+SUMIFS('степь '!A5:A9998,'степь '!J5:J9998,B386,'степь '!F5:F9998,AM4)+SUMIFS(Пр.откр.тер!A4:A9967,Пр.откр.тер!M4:M9967,B386,Пр.откр.тер!F4:F9967,AM4)</f>
        <v>0</v>
      </c>
      <c r="AN45" s="112">
        <f>SUMIFS(произв!O4:O9995,произв!N4:N9995,B386,произв!F4:F9995,AM4)+SUMIFS(торг!O4:O10000,торг!N4:N10000,B386,торг!F4:F10000,AM4)+SUMIFS(склад!O4:O9995,склад!N4:N9995,B386,склад!F4:F9995,AM4)+SUMIFS('обр '!O4:O9999,'обр '!N4:N9999,B386,'обр '!F4:F9999,AM4)+SUMIFS(детс!O4:O10000,детс!N4:N10000,B386,детс!F4:F10000,AM4)+SUMIFS(культ!O4:O10000,культ!N4:N10000,B386,культ!F4:F10000,AM4)+SUMIFS(спорт!O4:O10000,спорт!N4:N10000,B386,спорт!F4:F10000,AM4)+SUMIFS(лечеб!O4:O10000,лечеб!N4:N10000,B386,лечеб!F4:F10000,AM4)+SUMIFS(Баня!O4:O10000,Баня!N4:N10000,B386,Баня!F4:F10000,AM4)+SUMIFS(Адм!O4:O10000,Адм!N4:N10000,B386,Адм!F4:F10000,AM4)+SUMIFS(С.Х!O4:O9995,С.Х!N4:N9995,B386,С.Х!F4:F9995,AM4)+SUMIFS(новостр!N4:N9999,новостр!M4:M9999,B386,новостр!F4:F9999,AM4)+SUMIFS(авт!K4:K10004,авт!L4:L10004,B386,авт!F4:F10004,AM4)+SUMIFS(ЖС!S4:S10020,ЖС!R4:R10020,B386,ЖС!F4:F10020,AM4)+SUMIFS(Лес!L5:L9992,Лес!K5:K9992,B386,Лес!F5:F9992,AM4)+SUMIFS('степь '!K5:K9998,'степь '!J5:J9998,B386,'степь '!F5:F9998,AM4)+SUMIFS(Пр.откр.тер!N4:N9967,Пр.откр.тер!M4:M9967,B386,Пр.откр.тер!F4:F9967,AM4)</f>
        <v>0</v>
      </c>
      <c r="AO45" s="556">
        <f>SUMIFS(произв!A4:A9995,произв!N4:N9995,B386,произв!F4:F9995,AO4)+SUMIFS(торг!A4:A10000,торг!N4:N10000,B386,торг!F4:F10000,AO4)+SUMIFS(склад!A4:A9995,склад!N4:N9995,B386,склад!F4:F9995,AO4)+SUMIFS('обр '!A4:A9999,'обр '!N4:N9999,B386,'обр '!F4:F9999,AO4)+SUMIFS(детс!A4:A10000,детс!N4:N10000,B386,детс!F4:F10000,AO4)+SUMIFS(культ!A4:A10000,культ!N4:N10000,B386,культ!F4:F10000,AO4)+SUMIFS(спорт!A4:A10000,спорт!N4:N10000,B386,спорт!F4:F10000,AO4)+SUMIFS(лечеб!A4:A10000,лечеб!N4:N10000,B386,лечеб!F4:F10000,AO4)+SUMIFS(Баня!A4:A10000,Баня!N4:N10000,B386,Баня!F4:F10000,AO4)+SUMIFS(Адм!A4:A10000,Адм!N4:N10000,B386,Адм!F4:F10000,AO4)+SUMIFS(С.Х!A4:A9995,С.Х!N4:N9995,B386,С.Х!F4:F9995,AO4)+SUMIFS(новостр!A4:A9999,новостр!M4:M9999,B386,новостр!F4:F9999,AO4)+SUMIFS(авт!A4:A10004,авт!L4:L10004,B386,авт!F4:F10004,AO4)+SUMIFS(ЖС!A4:A10020,ЖС!R4:R10020,B386,ЖС!F4:F10020,AO4)+SUMIFS(Лес!A5:A9992,Лес!K5:K9992,B386,Лес!F5:F9992,AO4)+SUMIFS('степь '!A5:A9998,'степь '!J5:J9998,B386,'степь '!F5:F9998,AO4)+SUMIFS(Пр.откр.тер!A4:A9967,Пр.откр.тер!M4:M9967,B386,Пр.откр.тер!F4:F9967,AO4)</f>
        <v>0</v>
      </c>
      <c r="AP45" s="556">
        <f>SUMIFS(произв!O4:O9995,произв!N4:N9995,B386,произв!F4:F9995,AO4)+SUMIFS(торг!O4:O10000,торг!N4:N10000,B386,торг!F4:F10000,AO4)+SUMIFS(склад!O4:O9995,склад!N4:N9995,B386,склад!F4:F9995,AO4)+SUMIFS('обр '!O4:O9999,'обр '!N4:N9999,B386,'обр '!F4:F9999,AO4)+SUMIFS(детс!O4:O10000,детс!N4:N10000,B386,детс!F4:F10000,AO4)+SUMIFS(культ!O4:O10000,культ!N4:N10000,B386,культ!F4:F10000,AO4)+SUMIFS(спорт!O4:O10000,спорт!N4:N10000,B386,спорт!F4:F10000,AO4)+SUMIFS(лечеб!O4:O10000,лечеб!N4:N10000,B386,лечеб!F4:F10000,AO4)+SUMIFS(Баня!O4:O10000,Баня!N4:N10000,B386,Баня!F4:F10000,AO4)+SUMIFS(Адм!O4:O10000,Адм!N4:N10000,B386,Адм!F4:F10000,AO4)+SUMIFS(С.Х!O4:O9995,С.Х!N4:N9995,B386,С.Х!F4:F9995,AO4)+SUMIFS(новостр!N4:N9999,новостр!M4:M9999,B386,новостр!F4:F9999,AO4)+SUMIFS(авт!K4:K10004,авт!L4:L10004,B386,авт!F4:F10004,AO4)+SUMIFS(ЖС!S4:S10020,ЖС!R4:R10020,B386,ЖС!F4:F10020,AO4)+SUMIFS(Лес!L5:L9992,Лес!K5:K9992,B386,Лес!F5:F9992,AO4)+SUMIFS('степь '!K5:K9998,'степь '!J5:J9998,B386,'степь '!F5:F9998,AO4)+SUMIFS(Пр.откр.тер!N4:N9967,Пр.откр.тер!M4:M9967,B386,Пр.откр.тер!F4:F9967,AO4)</f>
        <v>0</v>
      </c>
      <c r="AQ45" s="112">
        <f>SUMIFS(произв!A4:A9995,произв!N4:N9995,B386,произв!F4:F9995,AQ4)+SUMIFS(торг!A4:A10000,торг!N4:N10000,B386,торг!F4:F10000,AQ4)+SUMIFS(склад!A4:A9995,склад!N4:N9995,B386,склад!F4:F9995,AQ4)+SUMIFS('обр '!A4:A9999,'обр '!N4:N9999,B386,'обр '!F4:F9999,AQ4)+SUMIFS(детс!A4:A10000,детс!N4:N10000,B386,детс!F4:F10000,AQ4)+SUMIFS(культ!A4:A10000,культ!N4:N10000,B386,культ!F4:F10000,AQ4)+SUMIFS(спорт!A4:A10000,спорт!N4:N10000,B386,спорт!F4:F10000,AQ4)+SUMIFS(лечеб!A4:A10000,лечеб!N4:N10000,B386,лечеб!F4:F10000,AQ4)+SUMIFS(Баня!A4:A10000,Баня!N4:N10000,B386,Баня!F4:F10000,AQ4)+SUMIFS(Адм!A4:A10000,Адм!N4:N10000,B386,Адм!F4:F10000,AQ4)+SUMIFS(С.Х!A4:A9995,С.Х!N4:N9995,B386,С.Х!F4:F9995,AQ4)+SUMIFS(новостр!A4:A9999,новостр!M4:M9999,B386,новостр!F4:F9999,AQ4)+SUMIFS(авт!A4:A10004,авт!L4:L10004,B386,авт!F4:F10004,AQ4)+SUMIFS(ЖС!A4:A10020,ЖС!R4:R10020,B386,ЖС!F4:F10020,AQ4)+SUMIFS(Лес!A5:A9992,Лес!K5:K9992,B386,Лес!F5:F9992,AQ4)+SUMIFS('степь '!A5:A9998,'степь '!J5:J9998,B386,'степь '!F5:F9998,AQ4)+SUMIFS(Пр.откр.тер!A4:A9967,Пр.откр.тер!M4:M9967,B386,Пр.откр.тер!F4:F9967,AQ4)</f>
        <v>0</v>
      </c>
      <c r="AR45" s="112">
        <f>SUMIFS(произв!O4:O9995,произв!N4:N9995,B386,произв!F4:F9995,AQ4)+SUMIFS(торг!O4:O10000,торг!N4:N10000,B386,торг!F4:F10000,AQ4)+SUMIFS(склад!O4:O9995,склад!N4:N9995,B386,склад!F4:F9995,AQ4)+SUMIFS('обр '!O4:O9999,'обр '!N4:N9999,B386,'обр '!F4:F9999,AQ4)+SUMIFS(детс!O4:O10000,детс!N4:N10000,B386,детс!F4:F10000,AQ4)+SUMIFS(культ!O4:O10000,культ!N4:N10000,B386,культ!F4:F10000,AQ4)+SUMIFS(спорт!O4:O10000,спорт!N4:N10000,B386,спорт!F4:F10000,AQ4)+SUMIFS(лечеб!O4:O10000,лечеб!N4:N10000,B386,лечеб!F4:F10000,AQ4)+SUMIFS(Баня!O4:O10000,Баня!N4:N10000,B386,Баня!F4:F10000,AQ4)+SUMIFS(Адм!O4:O10000,Адм!N4:N10000,B386,Адм!F4:F10000,AQ4)+SUMIFS(С.Х!O4:O9995,С.Х!N4:N9995,B386,С.Х!F4:F9995,AQ4)+SUMIFS(новостр!N4:N9999,новостр!M4:M9999,B386,новостр!F4:F9999,AQ4)+SUMIFS(авт!K4:K10004,авт!L4:L10004,B386,авт!F4:F10004,AQ4)+SUMIFS(ЖС!S4:S10020,ЖС!R4:R10020,B386,ЖС!F4:F10020,AQ4)+SUMIFS(Лес!L5:L9992,Лес!K5:K9992,B386,Лес!F5:F9992,AQ4)+SUMIFS('степь '!K5:K9998,'степь '!J5:J9998,B386,'степь '!F5:F9998,AQ4)+SUMIFS(Пр.откр.тер!N4:N9967,Пр.откр.тер!M4:M9967,B386,Пр.откр.тер!F4:F9967,AQ4)</f>
        <v>0</v>
      </c>
      <c r="AS45" s="112">
        <f>SUMIFS(произв!A4:A9995,произв!N4:N9995,B386,произв!F4:F9995,AS4)+SUMIFS(торг!A4:A10000,торг!N4:N10000,B386,торг!F4:F10000,AS4)+SUMIFS(склад!A4:A9995,склад!N4:N9995,B386,склад!F4:F9995,AS4)+SUMIFS('обр '!A4:A9999,'обр '!N4:N9999,B386,'обр '!F4:F9999,AS4)+SUMIFS(детс!A4:A10000,детс!N4:N10000,B386,детс!F4:F10000,AS4)+SUMIFS(культ!A4:A10000,культ!N4:N10000,B386,культ!F4:F10000,AS4)+SUMIFS(спорт!A4:A10000,спорт!N4:N10000,B386,спорт!F4:F10000,AS4)+SUMIFS(лечеб!A4:A10000,лечеб!N4:N10000,B386,лечеб!F4:F10000,AS4)+SUMIFS(Баня!A4:A10000,Баня!N4:N10000,B386,Баня!F4:F10000,AS4)+SUMIFS(Адм!A4:A10000,Адм!N4:N10000,B386,Адм!F4:F10000,AS4)+SUMIFS(С.Х!A4:A9995,С.Х!N4:N9995,B386,С.Х!F4:F9995,AS4)+SUMIFS(новостр!A4:A9999,новостр!M4:M9999,B386,новостр!F4:F9999,AS4)+SUMIFS(авт!A4:A10004,авт!L4:L10004,B386,авт!F4:F10004,AS4)+SUMIFS(ЖС!A4:A10020,ЖС!R4:R10020,B386,ЖС!F4:F10020,AS4)+SUMIFS(Лес!A5:A9992,Лес!K5:K9992,B386,Лес!F5:F9992,AS4)+SUMIFS('степь '!A5:A9998,'степь '!J5:J9998,B386,'степь '!F5:F9998,AS4)+SUMIFS(Пр.откр.тер!A4:A9967,Пр.откр.тер!M4:M9967,B386,Пр.откр.тер!F4:F9967,AS4)</f>
        <v>0</v>
      </c>
      <c r="AT45" s="112">
        <f>SUMIFS(произв!O4:O9995,произв!N4:N9995,B386,произв!F4:F9995,AS4)+SUMIFS(торг!O4:O10000,торг!N4:N10000,B386,торг!F4:F10000,AS4)+SUMIFS(склад!O4:O9995,склад!N4:N9995,B386,склад!F4:F9995,AS4)+SUMIFS('обр '!O4:O9999,'обр '!N4:N9999,B386,'обр '!F4:F9999,AS4)+SUMIFS(детс!O4:O10000,детс!N4:N10000,B386,детс!F4:F10000,AS4)+SUMIFS(культ!O4:O10000,культ!N4:N10000,B386,культ!F4:F10000,AS4)+SUMIFS(спорт!O4:O10000,спорт!N4:N10000,B386,спорт!F4:F10000,AS4)+SUMIFS(лечеб!O4:O10000,лечеб!N4:N10000,B386,лечеб!F4:F10000,AS4)+SUMIFS(Баня!O4:O10000,Баня!N4:N10000,B386,Баня!F4:F10000,AS4)+SUMIFS(Адм!O4:O10000,Адм!N4:N10000,B386,Адм!F4:F10000,AS4)+SUMIFS(С.Х!O4:O9995,С.Х!N4:N9995,B386,С.Х!F4:F9995,AS4)+SUMIFS(новостр!N4:N9999,новостр!M4:M9999,B386,новостр!F4:F9999,AS4)+SUMIFS(авт!K4:K10004,авт!L4:L10004,B386,авт!F4:F10004,AS4)+SUMIFS(ЖС!S4:S10020,ЖС!R4:R10020,B386,ЖС!F4:F10020,AS4)+SUMIFS(Лес!L5:L9992,Лес!K5:K9992,B386,Лес!F5:F9992,AS4)+SUMIFS('степь '!K5:K9998,'степь '!J5:J9998,B386,'степь '!F5:F9998,AS4)+SUMIFS(Пр.откр.тер!N4:N9967,Пр.откр.тер!M4:M9967,B386,Пр.откр.тер!F4:F9967,AS4)</f>
        <v>0</v>
      </c>
      <c r="AU45" s="112">
        <f>SUMIFS(произв!A4:A9995,произв!N4:N9995,B386,произв!F4:F9995,AU4)+SUMIFS(торг!A4:A10000,торг!N4:N10000,B386,торг!F4:F10000,AU4)+SUMIFS(склад!A4:A9995,склад!N4:N9995,B386,склад!F4:F9995,AU4)+SUMIFS('обр '!A4:A9999,'обр '!N4:N9999,B386,'обр '!F4:F9999,AU4)+SUMIFS(детс!A4:A10000,детс!N4:N10000,B386,детс!F4:F10000,AU4)+SUMIFS(культ!A4:A10000,культ!N4:N10000,B386,культ!F4:F10000,AU4)+SUMIFS(спорт!A4:A10000,спорт!N4:N10000,B386,спорт!F4:F10000,AU4)+SUMIFS(лечеб!A4:A10000,лечеб!N4:N10000,B386,лечеб!F4:F10000,AU4)+SUMIFS(Баня!A4:A10000,Баня!N4:N10000,B386,Баня!F4:F10000,AU4)+SUMIFS(Адм!A4:A10000,Адм!N4:N10000,B386,Адм!F4:F10000,AU4)+SUMIFS(С.Х!A4:A9995,С.Х!N4:N9995,B386,С.Х!F4:F9995,AU4)+SUMIFS(новостр!A4:A9999,новостр!M4:M9999,B386,новостр!F4:F9999,AU4)+SUMIFS(авт!A4:A10004,авт!L4:L10004,B386,авт!F4:F10004,AU4)+SUMIFS(ЖС!A4:A10020,ЖС!R4:R10020,B386,ЖС!F4:F10020,AU4)+SUMIFS(Лес!A5:A9992,Лес!K5:K9992,B386,Лес!F5:F9992,AU4)+SUMIFS('степь '!A5:A9998,'степь '!J5:J9998,B386,'степь '!F5:F9998,AU4)+SUMIFS(Пр.откр.тер!A4:A9967,Пр.откр.тер!M4:M9967,B386,Пр.откр.тер!F4:F9967,AU4)</f>
        <v>0</v>
      </c>
      <c r="AV45" s="112">
        <f>SUMIFS(произв!O4:O9995,произв!N4:N9995,B386,произв!F4:F9995,AU4)+SUMIFS(торг!O4:O10000,торг!N4:N10000,B386,торг!F4:F10000,AU4)+SUMIFS(склад!O4:O9995,склад!N4:N9995,B386,склад!F4:F9995,AU4)+SUMIFS('обр '!O4:O9999,'обр '!N4:N9999,B386,'обр '!F4:F9999,AU4)+SUMIFS(детс!O4:O10000,детс!N4:N10000,B386,детс!F4:F10000,AU4)+SUMIFS(культ!O4:O10000,культ!N4:N10000,B386,культ!F4:F10000,AU4)+SUMIFS(спорт!O4:O10000,спорт!N4:N10000,B386,спорт!F4:F10000,AU4)+SUMIFS(лечеб!O4:O10000,лечеб!N4:N10000,B386,лечеб!F4:F10000,AU4)+SUMIFS(Баня!O4:O10000,Баня!N4:N10000,B386,Баня!F4:F10000,AU4)+SUMIFS(Адм!O4:O10000,Адм!N4:N10000,B386,Адм!F4:F10000,AU4)+SUMIFS(С.Х!O4:O9995,С.Х!N4:N9995,B386,С.Х!F4:F9995,AU4)+SUMIFS(новостр!N4:N9999,новостр!M4:M9999,B386,новостр!F4:F9999,AU4)+SUMIFS(авт!K4:K10004,авт!L4:L10004,B386,авт!F4:F10004,AU4)+SUMIFS(ЖС!S4:S10020,ЖС!R4:R10020,B386,ЖС!F4:F10020,AU4)+SUMIFS(Лес!L5:L9992,Лес!K5:K9992,B386,Лес!F5:F9992,AU4)+SUMIFS('степь '!K5:K9998,'степь '!J5:J9998,B386,'степь '!F5:F9998,AU4)+SUMIFS(Пр.откр.тер!N4:N9967,Пр.откр.тер!M4:M9967,B386,Пр.откр.тер!F4:F9967,AU4)</f>
        <v>0</v>
      </c>
      <c r="AW45" s="281"/>
      <c r="AX45" s="281"/>
      <c r="AY45" s="281"/>
      <c r="AZ45" s="281"/>
      <c r="BA45" s="281"/>
      <c r="BB45" s="281"/>
      <c r="BC45" s="281"/>
      <c r="BD45" s="281"/>
      <c r="BE45" s="281"/>
      <c r="BF45" s="281"/>
      <c r="BG45" s="281"/>
      <c r="BH45" s="281"/>
      <c r="BI45" s="281"/>
      <c r="BJ45" s="281"/>
      <c r="BK45" s="281"/>
      <c r="BL45" s="281"/>
      <c r="BM45" s="281"/>
      <c r="BN45" s="281"/>
      <c r="BO45" s="281"/>
      <c r="BP45" s="281"/>
      <c r="BQ45" s="281"/>
      <c r="BR45" s="281"/>
      <c r="BS45" s="281"/>
      <c r="BT45" s="281"/>
      <c r="BU45" s="281"/>
      <c r="BV45" s="281"/>
      <c r="BW45" s="281"/>
      <c r="BX45" s="281"/>
      <c r="BY45" s="281"/>
      <c r="BZ45" s="281"/>
      <c r="CA45" s="281"/>
      <c r="CB45" s="281"/>
      <c r="CC45" s="281"/>
      <c r="CD45" s="281"/>
      <c r="CE45" s="281"/>
      <c r="CF45" s="281"/>
      <c r="CG45" s="281"/>
      <c r="CH45" s="281"/>
      <c r="CI45" s="281"/>
      <c r="CJ45" s="281"/>
      <c r="CK45" s="281"/>
      <c r="CL45" s="281"/>
    </row>
    <row r="46" spans="1:90" s="136" customFormat="1" ht="21.75" customHeight="1" thickBot="1">
      <c r="A46" s="234" t="s">
        <v>201</v>
      </c>
      <c r="B46" s="234" t="s">
        <v>915</v>
      </c>
      <c r="C46" s="429">
        <f t="shared" si="6"/>
        <v>0</v>
      </c>
      <c r="D46" s="2310">
        <f t="shared" si="3"/>
        <v>0</v>
      </c>
      <c r="E46" s="486">
        <v>0</v>
      </c>
      <c r="F46" s="487">
        <v>0</v>
      </c>
      <c r="G46" s="2352">
        <f>C46/C48*100%</f>
        <v>0</v>
      </c>
      <c r="H46" s="2353">
        <f>D46/D48*100%</f>
        <v>0</v>
      </c>
      <c r="I46" s="461">
        <f>SUMIFS(произв!A4:A9995,произв!N4:N9995,B387,произв!F4:F9995,I4)+SUMIFS(торг!A4:A10000,торг!N4:N10000,B387,торг!F4:F10000,I4)+SUMIFS(склад!A4:A9995,склад!N4:N9995,B387,склад!F4:F9995,I4)+SUMIFS('обр '!A4:A9999,'обр '!N4:N9999,B387,'обр '!F4:F9999,I4)+SUMIFS(детс!A4:A10000,детс!N4:N10000,B387,детс!F4:F10000,I4)+SUMIFS(культ!A4:A10000,культ!N4:N10000,B387,культ!F4:F10000,I4)+SUMIFS(спорт!A4:A10000,спорт!N4:N10000,B387,спорт!F4:F10000,I4)+SUMIFS(лечеб!A4:A10000,лечеб!N4:N10000,B387,лечеб!F4:F10000,I4)+SUMIFS(Баня!A4:A10000,Баня!N4:N10000,B387,Баня!F4:F10000,I4)+SUMIFS(Адм!A4:A10000,Адм!N4:N10000,B387,Адм!F4:F10000,I4)+SUMIFS(С.Х!A4:A9995,С.Х!N4:N9995,B387,С.Х!F4:F9995,I4)+SUMIFS(новостр!A4:A9999,новостр!M4:M9999,B387,новостр!F4:F9999,I4)+SUMIFS(авт!A4:A10004,авт!L4:L10004,B387,авт!F4:F10004,I4)+SUMIFS(ЖС!A4:A10020,ЖС!R4:R10020,B387,ЖС!F4:F10020,I4)+SUMIFS(Лес!A5:A9992,Лес!K5:K9992,B387,Лес!F5:F9992,I4)+SUMIFS('степь '!A5:A9998,'степь '!J5:J9998,B387,'степь '!F5:F9998,I4)+SUMIFS(Пр.откр.тер!A4:A9967,Пр.откр.тер!M4:M9967,B387,Пр.откр.тер!F4:F9967,I4)</f>
        <v>0</v>
      </c>
      <c r="J46" s="18">
        <f>SUMIFS(произв!O4:O9995,произв!N4:N9995,B387,произв!F4:F9995,I4)+SUMIFS(торг!O4:O10000,торг!N4:N10000,B387,торг!F4:F10000,I4)+SUMIFS(склад!O4:O9995,склад!N4:N9995,B387,склад!F4:F9995,I4)+SUMIFS('обр '!O4:O9999,'обр '!N4:N9999,B387,'обр '!F4:F9999,I4)+SUMIFS(детс!O4:O10000,детс!N4:N10000,B387,детс!F4:F10000,I4)+SUMIFS(культ!O4:O10000,культ!N4:N10000,B387,культ!F4:F10000,I4)+SUMIFS(спорт!O4:O10000,спорт!N4:N10000,B387,спорт!F4:F10000,I4)+SUMIFS(лечеб!O4:O10000,лечеб!N4:N10000,B387,лечеб!F4:F10000,I4)+SUMIFS(Баня!O4:O10000,Баня!N4:N10000,B387,Баня!F4:F10000,I4)+SUMIFS(Адм!O4:O10000,Адм!N4:N10000,B387,Адм!F4:F10000,I4)+SUMIFS(С.Х!O4:O9995,С.Х!N4:N9995,B387,С.Х!F4:F9995,I4)+SUMIFS(новостр!N4:N9999,новостр!M4:M9999,B387,новостр!F4:F9999,I4)+SUMIFS(авт!K4:K10004,авт!L4:L10004,B387,авт!F4:F10004,I4)+SUMIFS(ЖС!S4:S10020,ЖС!R4:R10020,B387,ЖС!F4:F10020,I4)+SUMIFS(Лес!L5:L9992,Лес!K5:K9992,B387,Лес!F5:F9992,I4)+SUMIFS('степь '!K5:K9998,'степь '!J5:J9998,B387,'степь '!F5:F9998,I4)+SUMIFS(Пр.откр.тер!N4:N9967,Пр.откр.тер!M4:M9967,B387,Пр.откр.тер!F4:F9967,I4)</f>
        <v>0</v>
      </c>
      <c r="K46" s="19">
        <f>SUMIFS(произв!A4:A9995,произв!N4:N9995,B387,произв!F4:F9995,K4)+SUMIFS(торг!A4:A10000,торг!N4:N10000,B387,торг!F4:F10000,K4)+SUMIFS(склад!A4:A9995,склад!N4:N9995,B387,склад!F4:F9995,K4)+SUMIFS('обр '!A4:A9999,'обр '!N4:N9999,B387,'обр '!F4:F9999,K4)+SUMIFS(детс!A4:A10000,детс!N4:N10000,B387,детс!F4:F10000,K4)+SUMIFS(культ!A4:A10000,культ!N4:N10000,B387,культ!F4:F10000,K4)+SUMIFS(спорт!A4:A10000,спорт!N4:N10000,B387,спорт!F4:F10000,K4)+SUMIFS(лечеб!A4:A10000,лечеб!N4:N10000,B387,лечеб!F4:F10000,K4)+SUMIFS(Баня!A4:A10000,Баня!N4:N10000,B387,Баня!F4:F10000,K4)+SUMIFS(Адм!A4:A10000,Адм!N4:N10000,B387,Адм!F4:F10000,K4)+SUMIFS(С.Х!A4:A9995,С.Х!N4:N9995,B387,С.Х!F4:F9995,K4)+SUMIFS(новостр!A4:A9999,новостр!M4:M9999,B387,новостр!F4:F9999,K4)+SUMIFS(авт!A4:A10004,авт!L4:L10004,B387,авт!F4:F10004,K4)+SUMIFS(ЖС!A4:A10020,ЖС!R4:R10020,B387,ЖС!F4:F10020,K4)+SUMIFS(Лес!A5:A9992,Лес!K5:K9992,B387,Лес!F5:F9992,K4)+SUMIFS('степь '!A5:A9998,'степь '!J5:J9998,B387,'степь '!F5:F9998,K4)+SUMIFS(Пр.откр.тер!A4:A9967,Пр.откр.тер!M4:M9967,B387,Пр.откр.тер!F4:F9967,K4)</f>
        <v>0</v>
      </c>
      <c r="L46" s="20">
        <f>SUMIFS(произв!O4:O9995,произв!N4:N9995,B387,произв!F4:F9995,K4)+SUMIFS(торг!O4:O10000,торг!N4:N10000,B387,торг!F4:F10000,K4)+SUMIFS(склад!O4:O9995,склад!N4:N9995,B387,склад!F4:F9995,K4)+SUMIFS('обр '!O4:O9999,'обр '!N4:N9999,B387,'обр '!F4:F9999,K4)+SUMIFS(детс!O4:O10000,детс!N4:N10000,B387,детс!F4:F10000,K4)+SUMIFS(культ!O4:O10000,культ!N4:N10000,B387,культ!F4:F10000,K4)+SUMIFS(спорт!O4:O10000,спорт!N4:N10000,B387,спорт!F4:F10000,K4)+SUMIFS(лечеб!O4:O10000,лечеб!N4:N10000,B387,лечеб!F4:F10000,K4)+SUMIFS(Баня!O4:O10000,Баня!N4:N10000,B387,Баня!F4:F10000,K4)+SUMIFS(Адм!O4:O10000,Адм!N4:N10000,B387,Адм!F4:F10000,K4)+SUMIFS(С.Х!O4:O9995,С.Х!N4:N9995,B387,С.Х!F4:F9995,K4)+SUMIFS(новостр!N4:N9999,новостр!M4:M9999,B387,новостр!F4:F9999,K4)+SUMIFS(авт!K4:K10004,авт!L4:L10004,B387,авт!F4:F10004,K4)+SUMIFS(ЖС!S4:S10020,ЖС!R4:R10020,B387,ЖС!F4:F10020,K4)+SUMIFS(Лес!L5:L9992,Лес!K5:K9992,B387,Лес!F5:F9992,K4)+SUMIFS('степь '!K5:K9998,'степь '!J5:J9998,B387,'степь '!F5:F9998,K4)+SUMIFS(Пр.откр.тер!N4:N9967,Пр.откр.тер!M4:M9967,B387,Пр.откр.тер!F4:F9967,K4)</f>
        <v>0</v>
      </c>
      <c r="M46" s="20">
        <f>SUMIFS(произв!A4:A9995,произв!N4:N9995,B387,произв!F4:F9995,M4)+SUMIFS(торг!A4:A10000,торг!N4:N10000,B387,торг!F4:F10000,M4)+SUMIFS(склад!A4:A9995,склад!N4:N9995,B387,склад!F4:F9995,M4)+SUMIFS('обр '!A4:A9999,'обр '!N4:N9999,B387,'обр '!F4:F9999,M4)+SUMIFS(детс!A4:A10000,детс!N4:N10000,B387,детс!F4:F10000,M4)+SUMIFS(культ!A4:A10000,культ!N4:N10000,B387,культ!F4:F10000,M4)+SUMIFS(спорт!A4:A10000,спорт!N4:N10000,B387,спорт!F4:F10000,M4)+SUMIFS(лечеб!A4:A10000,лечеб!N4:N10000,B387,лечеб!F4:F10000,M4)+SUMIFS(Баня!A4:A10000,Баня!N4:N10000,B387,Баня!F4:F10000,M4)+SUMIFS(Адм!A4:A10000,Адм!N4:N10000,B387,Адм!F4:F10000,M4)+SUMIFS(С.Х!A4:A9995,С.Х!N4:N9995,B387,С.Х!F4:F9995,M4)+SUMIFS(новостр!A4:A9999,новостр!M4:M9999,B387,новостр!F4:F9999,M4)+SUMIFS(авт!A4:A10004,авт!L4:L10004,B387,авт!F4:F10004,M4)+SUMIFS(ЖС!A4:A10020,ЖС!R4:R10020,B387,ЖС!F4:F10020,M4)+SUMIFS(Лес!A5:A9992,Лес!K5:K9992,B387,Лес!F5:F9992,M4)+SUMIFS('степь '!A5:A9998,'степь '!J5:J9998,B387,'степь '!F5:F9998,M4)+SUMIFS(Пр.откр.тер!A4:A9967,Пр.откр.тер!M4:M9967,B387,Пр.откр.тер!F4:F9967,M4)</f>
        <v>0</v>
      </c>
      <c r="N46" s="20">
        <f>SUMIFS(произв!O4:O9995,произв!N4:N9995,B387,произв!F4:F9995,M4)+SUMIFS(торг!O4:O10000,торг!N4:N10000,B387,торг!F4:F10000,M4)+SUMIFS(склад!O4:O9995,склад!N4:N9995,B387,склад!F4:F9995,M4)+SUMIFS('обр '!O4:O9999,'обр '!N4:N9999,B387,'обр '!F4:F9999,M4)+SUMIFS(детс!O4:O10000,детс!N4:N10000,B387,детс!F4:F10000,M4)+SUMIFS(культ!O4:O10000,культ!N4:N10000,B387,культ!F4:F10000,M4)+SUMIFS(спорт!O4:O10000,спорт!N4:N10000,B387,спорт!F4:F10000,M4)+SUMIFS(лечеб!O4:O10000,лечеб!N4:N10000,B387,лечеб!F4:F10000,M4)+SUMIFS(Баня!O4:O10000,Баня!N4:N10000,B387,Баня!F4:F10000,M4)+SUMIFS(Адм!O4:O10000,Адм!N4:N10000,B387,Адм!F4:F10000,M4)+SUMIFS(С.Х!O4:O9995,С.Х!N4:N9995,B387,С.Х!F4:F9995,M4)+SUMIFS(новостр!N4:N9999,новостр!M4:M9999,B387,новостр!F4:F9999,M4)+SUMIFS(авт!K4:K10004,авт!L4:L10004,B387,авт!F4:F10004,M4)+SUMIFS(ЖС!S4:S10020,ЖС!R4:R10020,B387,ЖС!F4:F10020,M4)+SUMIFS(Лес!L5:L9992,Лес!K5:K9992,B387,Лес!F5:F9992,M4)+SUMIFS('степь '!K5:K9998,'степь '!J5:J9998,B387,'степь '!F5:F9998,M4)+SUMIFS(Пр.откр.тер!N4:N9967,Пр.откр.тер!M4:M9967,B387,Пр.откр.тер!F4:F9967,M4)</f>
        <v>0</v>
      </c>
      <c r="O46" s="20">
        <f>SUMIFS(произв!A4:A9995,произв!N4:N9995,B387,произв!F4:F9995,O4)+SUMIFS(торг!A4:A10000,торг!N4:N10000,B387,торг!F4:F10000,O4)+SUMIFS(склад!A4:A9995,склад!N4:N9995,B387,склад!F4:F9995,O4)+SUMIFS('обр '!A4:A9999,'обр '!N4:N9999,B387,'обр '!F4:F9999,O4)+SUMIFS(детс!A4:A10000,детс!N4:N10000,B387,детс!F4:F10000,O4)+SUMIFS(культ!A4:A10000,культ!N4:N10000,B387,культ!F4:F10000,O4)+SUMIFS(спорт!A4:A10000,спорт!N4:N10000,B387,спорт!F4:F10000,O4)+SUMIFS(лечеб!A4:A10000,лечеб!N4:N10000,B387,лечеб!F4:F10000,O4)+SUMIFS(Баня!A4:A10000,Баня!N4:N10000,B387,Баня!F4:F10000,O4)+SUMIFS(Адм!A4:A10000,Адм!N4:N10000,B387,Адм!F4:F10000,O4)+SUMIFS(С.Х!A4:A9995,С.Х!N4:N9995,B387,С.Х!F4:F9995,O4)+SUMIFS(новостр!A4:A9999,новостр!M4:M9999,B387,новостр!F4:F9999,O4)+SUMIFS(авт!A4:A10004,авт!L4:L10004,B387,авт!F4:F10004,O4)+SUMIFS(ЖС!A4:A10020,ЖС!R4:R10020,B387,ЖС!F4:F10020,O4)+SUMIFS(Лес!A5:A9992,Лес!K5:K9992,B387,Лес!F5:F9992,O4)+SUMIFS('степь '!A5:A9998,'степь '!J5:J9998,B387,'степь '!F5:F9998,O4)+SUMIFS(Пр.откр.тер!A4:A9967,Пр.откр.тер!M4:M9967,B387,Пр.откр.тер!F4:F9967,O4)</f>
        <v>0</v>
      </c>
      <c r="P46" s="20">
        <f>SUMIFS(произв!O4:O9995,произв!N4:N9995,B387,произв!F4:F9995,O4)+SUMIFS(торг!O4:O10000,торг!N4:N10000,B387,торг!F4:F10000,O4)+SUMIFS(склад!O4:O9995,склад!N4:N9995,B387,склад!F4:F9995,O4)+SUMIFS('обр '!O4:O9999,'обр '!N4:N9999,B387,'обр '!F4:F9999,O4)+SUMIFS(детс!O4:O10000,детс!N4:N10000,B387,детс!F4:F10000,O4)+SUMIFS(культ!O4:O10000,культ!N4:N10000,B387,культ!F4:F10000,O4)+SUMIFS(спорт!O4:O10000,спорт!N4:N10000,B387,спорт!F4:F10000,O4)+SUMIFS(лечеб!O4:O10000,лечеб!N4:N10000,B387,лечеб!F4:F10000,O4)+SUMIFS(Баня!O4:O10000,Баня!N4:N10000,B387,Баня!F4:F10000,O4)+SUMIFS(Адм!O4:O10000,Адм!N4:N10000,B387,Адм!F4:F10000,O4)+SUMIFS(С.Х!O4:O9995,С.Х!N4:N9995,B387,С.Х!F4:F9995,O4)+SUMIFS(новостр!N4:N9999,новостр!M4:M9999,B387,новостр!F4:F9999,O4)+SUMIFS(авт!K4:K10004,авт!L4:L10004,B387,авт!F4:F10004,O4)+SUMIFS(ЖС!S4:S10020,ЖС!R4:R10020,B387,ЖС!F4:F10020,O4)+SUMIFS(Лес!L5:L9992,Лес!K5:K9992,B387,Лес!F5:F9992,O4)+SUMIFS('степь '!K5:K9998,'степь '!J5:J9998,B387,'степь '!F5:F9998,O4)+SUMIFS(Пр.откр.тер!N4:N9967,Пр.откр.тер!M4:M9967,B387,Пр.откр.тер!F4:F9967,O4)</f>
        <v>0</v>
      </c>
      <c r="Q46" s="20">
        <f>SUMIFS(произв!A4:A9995,произв!N4:N9995,B387,произв!F4:F9995,Q4)+SUMIFS(торг!A4:A10000,торг!N4:N10000,B387,торг!F4:F10000,Q4)+SUMIFS(склад!A4:A9995,склад!N4:N9995,B387,склад!F4:F9995,Q4)+SUMIFS('обр '!A4:A9999,'обр '!N4:N9999,B387,'обр '!F4:F9999,Q4)+SUMIFS(детс!A4:A10000,детс!N4:N10000,B387,детс!F4:F10000,Q4)+SUMIFS(культ!A4:A10000,культ!N4:N10000,B387,культ!F4:F10000,Q4)+SUMIFS(спорт!A4:A10000,спорт!N4:N10000,B387,спорт!F4:F10000,Q4)+SUMIFS(лечеб!A4:A10000,лечеб!N4:N10000,B387,лечеб!F4:F10000,Q4)+SUMIFS(Баня!A4:A10000,Баня!N4:N10000,B387,Баня!F4:F10000,Q4)+SUMIFS(Адм!A4:A10000,Адм!N4:N10000,B387,Адм!F4:F10000,Q4)+SUMIFS(С.Х!A4:A9995,С.Х!N4:N9995,B387,С.Х!F4:F9995,Q4)+SUMIFS(новостр!A4:A9999,новостр!M4:M9999,B387,новостр!F4:F9999,Q4)+SUMIFS(авт!A4:A10004,авт!L4:L10004,B387,авт!F4:F10004,Q4)+SUMIFS(ЖС!A4:A10020,ЖС!R4:R10020,B387,ЖС!F4:F10020,Q4)+SUMIFS(Лес!A5:A9992,Лес!K5:K9992,B387,Лес!F5:F9992,Q4)+SUMIFS('степь '!A5:A9998,'степь '!J5:J9998,B387,'степь '!F5:F9998,Q4)+SUMIFS(Пр.откр.тер!A4:A9967,Пр.откр.тер!M4:M9967,B387,Пр.откр.тер!F4:F9967,Q4)</f>
        <v>0</v>
      </c>
      <c r="R46" s="20">
        <f>SUMIFS(произв!O4:O9995,произв!N4:N9995,B387,произв!F4:F9995,Q4)+SUMIFS(торг!O4:O10000,торг!N4:N10000,B387,торг!F4:F10000,Q4)+SUMIFS(склад!O4:O9995,склад!N4:N9995,B387,склад!F4:F9995,Q4)+SUMIFS('обр '!O4:O9999,'обр '!N4:N9999,B387,'обр '!F4:F9999,Q4)+SUMIFS(детс!O4:O10000,детс!N4:N10000,B387,детс!F4:F10000,Q4)+SUMIFS(культ!O4:O10000,культ!N4:N10000,B387,культ!F4:F10000,Q4)+SUMIFS(спорт!O4:O10000,спорт!N4:N10000,B387,спорт!F4:F10000,Q4)+SUMIFS(лечеб!O4:O10000,лечеб!N4:N10000,B387,лечеб!F4:F10000,Q4)+SUMIFS(Баня!O4:O10000,Баня!N4:N10000,B387,Баня!F4:F10000,Q4)+SUMIFS(Адм!O4:O10000,Адм!N4:N10000,B387,Адм!F4:F10000,Q4)+SUMIFS(С.Х!O4:O9995,С.Х!N4:N9995,B387,С.Х!F4:F9995,Q4)+SUMIFS(новостр!N4:N9999,новостр!M4:M9999,B387,новостр!F4:F9999,Q4)+SUMIFS(авт!K4:K10004,авт!L4:L10004,B387,авт!F4:F10004,Q4)+SUMIFS(ЖС!S4:S10020,ЖС!R4:R10020,B387,ЖС!F4:F10020,Q4)+SUMIFS(Лес!L5:L9992,Лес!K5:K9992,B387,Лес!F5:F9992,Q4)+SUMIFS('степь '!K5:K9998,'степь '!J5:J9998,B387,'степь '!F5:F9998,Q4)+SUMIFS(Пр.откр.тер!N4:N9967,Пр.откр.тер!M4:M9967,B387,Пр.откр.тер!F4:F9967,Q4)</f>
        <v>0</v>
      </c>
      <c r="S46" s="20">
        <f>SUMIFS(произв!A4:A9995,произв!N4:N9995,B387,произв!F4:F9995,S4)+SUMIFS(торг!A4:A10000,торг!N4:N10000,B387,торг!F4:F10000,S4)+SUMIFS(склад!A4:A9995,склад!N4:N9995,B387,склад!F4:F9995,S4)+SUMIFS('обр '!A4:A9999,'обр '!N4:N9999,B387,'обр '!F4:F9999,S4)+SUMIFS(детс!A4:A10000,детс!N4:N10000,B387,детс!F4:F10000,S4)+SUMIFS(культ!A4:A10000,культ!N4:N10000,B387,культ!F4:F10000,S4)+SUMIFS(спорт!A4:A10000,спорт!N4:N10000,B387,спорт!F4:F10000,S4)+SUMIFS(лечеб!A4:A10000,лечеб!N4:N10000,B387,лечеб!F4:F10000,S4)+SUMIFS(Баня!A4:A10000,Баня!N4:N10000,B387,Баня!F4:F10000,S4)+SUMIFS(Адм!A4:A10000,Адм!N4:N10000,B387,Адм!F4:F10000,S4)+SUMIFS(С.Х!A4:A9995,С.Х!N4:N9995,B387,С.Х!F4:F9995,S4)+SUMIFS(новостр!A4:A9999,новостр!M4:M9999,B387,новостр!F4:F9999,S4)+SUMIFS(авт!A4:A10004,авт!L4:L10004,B387,авт!F4:F10004,S4)+SUMIFS(ЖС!A4:A10020,ЖС!R4:R10020,B387,ЖС!F4:F10020,S4)+SUMIFS(Лес!A5:A9992,Лес!K5:K9992,B387,Лес!F5:F9992,S4)+SUMIFS('степь '!A5:A9998,'степь '!J5:J9998,B387,'степь '!F5:F9998,S4)+SUMIFS(Пр.откр.тер!A4:A9967,Пр.откр.тер!M4:M9967,B387,Пр.откр.тер!F4:F9967,S4)</f>
        <v>0</v>
      </c>
      <c r="T46" s="20">
        <f>SUMIFS(произв!O4:O9995,произв!N4:N9995,B387,произв!F4:F9995,S4)+SUMIFS(торг!O4:O10000,торг!N4:N10000,B387,торг!F4:F10000,S4)+SUMIFS(склад!O4:O9995,склад!N4:N9995,B387,склад!F4:F9995,S4)+SUMIFS('обр '!O4:O9999,'обр '!N4:N9999,B387,'обр '!F4:F9999,S4)+SUMIFS(детс!O4:O10000,детс!N4:N10000,B387,детс!F4:F10000,S4)+SUMIFS(культ!O4:O10000,культ!N4:N10000,B387,культ!F4:F10000,S4)+SUMIFS(спорт!O4:O10000,спорт!N4:N10000,B387,спорт!F4:F10000,S4)+SUMIFS(лечеб!O4:O10000,лечеб!N4:N10000,B387,лечеб!F4:F10000,S4)+SUMIFS(Баня!O4:O10000,Баня!N4:N10000,B387,Баня!F4:F10000,S4)+SUMIFS(Адм!O4:O10000,Адм!N4:N10000,B387,Адм!F4:F10000,S4)+SUMIFS(С.Х!O4:O9995,С.Х!N4:N9995,B387,С.Х!F4:F9995,S4)+SUMIFS(новостр!N4:N9999,новостр!M4:M9999,B387,новостр!F4:F9999,S4)+SUMIFS(авт!K4:K10004,авт!L4:L10004,B387,авт!F4:F10004,S4)+SUMIFS(ЖС!S4:S10020,ЖС!R4:R10020,B387,ЖС!F4:F10020,S4)+SUMIFS(Лес!L5:L9992,Лес!K5:K9992,B387,Лес!F5:F9992,S4)+SUMIFS('степь '!K5:K9998,'степь '!J5:J9998,B387,'степь '!F5:F9998,S4)+SUMIFS(Пр.откр.тер!N4:N9967,Пр.откр.тер!M4:M9967,B387,Пр.откр.тер!F4:F9967,S4)</f>
        <v>0</v>
      </c>
      <c r="U46" s="20">
        <f>SUMIFS(произв!A4:A9995,произв!N4:N9995,B387,произв!F4:F9995,U4)+SUMIFS(торг!A4:A10000,торг!N4:N10000,B387,торг!F4:F10000,U4)+SUMIFS(склад!A4:A9995,склад!N4:N9995,B387,склад!F4:F9995,U4)+SUMIFS('обр '!A4:A9999,'обр '!N4:N9999,B387,'обр '!F4:F9999,U4)+SUMIFS(детс!A4:A10000,детс!N4:N10000,B387,детс!F4:F10000,U4)+SUMIFS(культ!A4:A10000,культ!N4:N10000,B387,культ!F4:F10000,U4)+SUMIFS(спорт!A4:A10000,спорт!N4:N10000,B387,спорт!F4:F10000,U4)+SUMIFS(лечеб!A4:A10000,лечеб!N4:N10000,B387,лечеб!F4:F10000,U4)+SUMIFS(Баня!A4:A10000,Баня!N4:N10000,B387,Баня!F4:F10000,U4)+SUMIFS(Адм!A4:A10000,Адм!N4:N10000,B387,Адм!F4:F10000,U4)+SUMIFS(С.Х!A4:A9995,С.Х!N4:N9995,B387,С.Х!F4:F9995,U4)+SUMIFS(новостр!A4:A9999,новостр!M4:M9999,B387,новостр!F4:F9999,U4)+SUMIFS(авт!A4:A10004,авт!L4:L10004,B387,авт!F4:F10004,U4)+SUMIFS(ЖС!A4:A10020,ЖС!R4:R10020,B387,ЖС!F4:F10020,U4)+SUMIFS(Лес!A5:A9992,Лес!K5:K9992,B387,Лес!F5:F9992,U4)+SUMIFS('степь '!A5:A9998,'степь '!J5:J9998,B387,'степь '!F5:F9998,U4)+SUMIFS(Пр.откр.тер!A4:A9967,Пр.откр.тер!M4:M9967,B387,Пр.откр.тер!F4:F9967,U4)</f>
        <v>0</v>
      </c>
      <c r="V46" s="20">
        <f>SUMIFS(произв!O4:O9995,произв!N4:N9995,B387,произв!F4:F9995,U4)+SUMIFS(торг!O4:O10000,торг!N4:N10000,B387,торг!F4:F10000,U4)+SUMIFS(склад!O4:O9995,склад!N4:N9995,B387,склад!F4:F9995,U4)+SUMIFS('обр '!O4:O9999,'обр '!N4:N9999,B387,'обр '!F4:F9999,U4)+SUMIFS(детс!O4:O10000,детс!N4:N10000,B387,детс!F4:F10000,U4)+SUMIFS(культ!O4:O10000,культ!N4:N10000,B387,культ!F4:F10000,U4)+SUMIFS(спорт!O4:O10000,спорт!N4:N10000,B387,спорт!F4:F10000,U4)+SUMIFS(лечеб!O4:O10000,лечеб!N4:N10000,B387,лечеб!F4:F10000,U4)+SUMIFS(Баня!O4:O10000,Баня!N4:N10000,B387,Баня!F4:F10000,U4)+SUMIFS(Адм!O4:O10000,Адм!N4:N10000,B387,Адм!F4:F10000,U4)+SUMIFS(С.Х!O4:O9995,С.Х!N4:N9995,B387,С.Х!F4:F9995,U4)+SUMIFS(новостр!N4:N9999,новостр!M4:M9999,B387,новостр!F4:F9999,U4)+SUMIFS(авт!K4:K10004,авт!L4:L10004,B387,авт!F4:F10004,U4)+SUMIFS(ЖС!S4:S10020,ЖС!R4:R10020,B387,ЖС!F4:F10020,U4)+SUMIFS(Лес!L5:L9992,Лес!K5:K9992,B387,Лес!F5:F9992,U4)+SUMIFS('степь '!K5:K9998,'степь '!J5:J9998,B387,'степь '!F5:F9998,U4)+SUMIFS(Пр.откр.тер!N4:N9967,Пр.откр.тер!M4:M9967,B387,Пр.откр.тер!F4:F9967,U4)</f>
        <v>0</v>
      </c>
      <c r="W46" s="20">
        <f>SUMIFS(произв!A4:A9995,произв!N4:N9995,B387,произв!F4:F9995,W4)+SUMIFS(торг!A4:A10000,торг!N4:N10000,B387,торг!F4:F10000,W4)+SUMIFS(склад!A4:A9995,склад!N4:N9995,B387,склад!F4:F9995,W4)+SUMIFS('обр '!A4:A9999,'обр '!N4:N9999,B387,'обр '!F4:F9999,W4)+SUMIFS(детс!A4:A10000,детс!N4:N10000,B387,детс!F4:F10000,W4)+SUMIFS(культ!A4:A10000,культ!N4:N10000,B387,культ!F4:F10000,W4)+SUMIFS(спорт!A4:A10000,спорт!N4:N10000,B387,спорт!F4:F10000,W4)+SUMIFS(лечеб!A4:A10000,лечеб!N4:N10000,B387,лечеб!F4:F10000,W4)+SUMIFS(Баня!A4:A10000,Баня!N4:N10000,B387,Баня!F4:F10000,W4)+SUMIFS(Адм!A4:A10000,Адм!N4:N10000,B387,Адм!F4:F10000,W4)+SUMIFS(С.Х!A4:A9995,С.Х!N4:N9995,B387,С.Х!F4:F9995,W4)+SUMIFS(новостр!A4:A9999,новостр!M4:M9999,B387,новостр!F4:F9999,W4)+SUMIFS(авт!A4:A10004,авт!L4:L10004,B387,авт!F4:F10004,W4)+SUMIFS(ЖС!A4:A10020,ЖС!R4:R10020,B387,ЖС!F4:F10020,W4)+SUMIFS(Лес!A5:A9992,Лес!K5:K9992,B387,Лес!F5:F9992,W4)+SUMIFS('степь '!A5:A9998,'степь '!J5:J9998,B387,'степь '!F5:F9998,W4)+SUMIFS(Пр.откр.тер!A4:A9967,Пр.откр.тер!M4:M9967,B387,Пр.откр.тер!F4:F9967,W4)</f>
        <v>0</v>
      </c>
      <c r="X46" s="20">
        <f>SUMIFS(произв!O4:O9995,произв!N4:N9995,B387,произв!F4:F9995,W4)+SUMIFS(торг!O4:O10000,торг!N4:N10000,B387,торг!F4:F10000,W4)+SUMIFS(склад!O4:O9995,склад!N4:N9995,B387,склад!F4:F9995,W4)+SUMIFS('обр '!O4:O9999,'обр '!N4:N9999,B387,'обр '!F4:F9999,W4)+SUMIFS(детс!O4:O10000,детс!N4:N10000,B387,детс!F4:F10000,W4)+SUMIFS(культ!O4:O10000,культ!N4:N10000,B387,культ!F4:F10000,W4)+SUMIFS(спорт!O4:O10000,спорт!N4:N10000,B387,спорт!F4:F10000,W4)+SUMIFS(лечеб!O4:O10000,лечеб!N4:N10000,B387,лечеб!F4:F10000,W4)+SUMIFS(Баня!O4:O10000,Баня!N4:N10000,B387,Баня!F4:F10000,W4)+SUMIFS(Адм!O4:O10000,Адм!N4:N10000,B387,Адм!F4:F10000,W4)+SUMIFS(С.Х!O4:O9995,С.Х!N4:N9995,B387,С.Х!F4:F9995,W4)+SUMIFS(новостр!N4:N9999,новостр!M4:M9999,B387,новостр!F4:F9999,W4)+SUMIFS(авт!K4:K10004,авт!L4:L10004,B387,авт!F4:F10004,W4)+SUMIFS(ЖС!S4:S10020,ЖС!R4:R10020,B387,ЖС!F4:F10020,W4)+SUMIFS(Лес!L5:L9992,Лес!K5:K9992,B387,Лес!F5:F9992,W4)+SUMIFS('степь '!K5:K9998,'степь '!J5:J9998,B387,'степь '!F5:F9998,W4)+SUMIFS(Пр.откр.тер!N4:N9967,Пр.откр.тер!M4:M9967,B387,Пр.откр.тер!F4:F9967,W4)</f>
        <v>0</v>
      </c>
      <c r="Y46" s="20">
        <f>SUMIFS(произв!A4:A9995,произв!N4:N9995,B387,произв!F4:F9995,Y4)+SUMIFS(торг!A4:A10000,торг!N4:N10000,B387,торг!F4:F10000,Y4)+SUMIFS(склад!A4:A9995,склад!N4:N9995,B387,склад!F4:F9995,Y4)+SUMIFS('обр '!A4:A9999,'обр '!N4:N9999,B387,'обр '!F4:F9999,Y4)+SUMIFS(детс!A4:A10000,детс!N4:N10000,B387,детс!F4:F10000,Y4)+SUMIFS(культ!A4:A10000,культ!N4:N10000,B387,культ!F4:F10000,Y4)+SUMIFS(спорт!A4:A10000,спорт!N4:N10000,B387,спорт!F4:F10000,Y4)+SUMIFS(лечеб!A4:A10000,лечеб!N4:N10000,B387,лечеб!F4:F10000,Y4)+SUMIFS(Баня!A4:A10000,Баня!N4:N10000,B387,Баня!F4:F10000,Y4)+SUMIFS(Адм!A4:A10000,Адм!N4:N10000,B387,Адм!F4:F10000,Y4)+SUMIFS(С.Х!A4:A9995,С.Х!N4:N9995,B387,С.Х!F4:F9995,Y4)+SUMIFS(новостр!A4:A9999,новостр!M4:M9999,B387,новостр!F4:F9999,Y4)+SUMIFS(авт!A4:A10004,авт!L4:L10004,B387,авт!F4:F10004,Y4)+SUMIFS(ЖС!A4:A10020,ЖС!R4:R10020,B387,ЖС!F4:F10020,Y4)+SUMIFS(Лес!A5:A9992,Лес!K5:K9992,B387,Лес!F5:F9992,Y4)+SUMIFS('степь '!A5:A9998,'степь '!J5:J9998,B387,'степь '!F5:F9998,Y4)+SUMIFS(Пр.откр.тер!A4:A9967,Пр.откр.тер!M4:M9967,B387,Пр.откр.тер!F4:F9967,Y4)</f>
        <v>0</v>
      </c>
      <c r="Z46" s="20">
        <f>SUMIFS(произв!O4:O9995,произв!N4:N9995,B387,произв!F4:F9995,Y4)+SUMIFS(торг!O4:O10000,торг!N4:N10000,B387,торг!F4:F10000,Y4)+SUMIFS(склад!O4:O9995,склад!N4:N9995,B387,склад!F4:F9995,Y4)+SUMIFS('обр '!O4:O9999,'обр '!N4:N9999,B387,'обр '!F4:F9999,Y4)+SUMIFS(детс!O4:O10000,детс!N4:N10000,B387,детс!F4:F10000,Y4)+SUMIFS(культ!O4:O10000,культ!N4:N10000,B387,культ!F4:F10000,Y4)+SUMIFS(спорт!O4:O10000,спорт!N4:N10000,B387,спорт!F4:F10000,Y4)+SUMIFS(лечеб!O4:O10000,лечеб!N4:N10000,B387,лечеб!F4:F10000,Y4)+SUMIFS(Баня!O4:O10000,Баня!N4:N10000,B387,Баня!F4:F10000,Y4)+SUMIFS(Адм!O4:O10000,Адм!N4:N10000,B387,Адм!F4:F10000,Y4)+SUMIFS(С.Х!O4:O9995,С.Х!N4:N9995,B387,С.Х!F4:F9995,Y4)+SUMIFS(новостр!N4:N9999,новостр!M4:M9999,B387,новостр!F4:F9999,Y4)+SUMIFS(авт!K4:K10004,авт!L4:L10004,B387,авт!F4:F10004,Y4)+SUMIFS(ЖС!S4:S10020,ЖС!R4:R10020,B387,ЖС!F4:F10020,Y4)+SUMIFS(Лес!L5:L9992,Лес!K5:K9992,B387,Лес!F5:F9992,Y4)+SUMIFS('степь '!K5:K9998,'степь '!J5:J9998,B387,'степь '!F5:F9998,Y4)+SUMIFS(Пр.откр.тер!N4:N9967,Пр.откр.тер!M4:M9967,B387,Пр.откр.тер!F4:F9967,Y4)</f>
        <v>0</v>
      </c>
      <c r="AA46" s="21">
        <f t="shared" si="0"/>
        <v>0</v>
      </c>
      <c r="AB46" s="21">
        <f t="shared" si="0"/>
        <v>0</v>
      </c>
      <c r="AC46" s="112">
        <f>SUMIFS(произв!A4:A9995,произв!N4:N9995,B387,произв!F4:F9995,AC4)+SUMIFS(торг!A4:A10000,торг!N4:N10000,B387,торг!F4:F10000,AC4)+SUMIFS(склад!A4:A9995,склад!N4:N9995,B387,склад!F4:F9995,AC4)+SUMIFS('обр '!A4:A9999,'обр '!N4:N9999,B387,'обр '!F4:F9999,AC4)+SUMIFS(детс!A4:A10000,детс!N4:N10000,B387,детс!F4:F10000,AC4)+SUMIFS(культ!A4:A10000,культ!N4:N10000,B387,культ!F4:F10000,AC4)+SUMIFS(спорт!A4:A10000,спорт!N4:N10000,B387,спорт!F4:F10000,AC4)+SUMIFS(лечеб!A4:A10000,лечеб!N4:N10000,B387,лечеб!F4:F10000,AC4)+SUMIFS(Баня!A4:A10000,Баня!N4:N10000,B387,Баня!F4:F10000,AC4)+SUMIFS(Адм!A4:A10000,Адм!N4:N10000,B387,Адм!F4:F10000,AC4)+SUMIFS(С.Х!A4:A9995,С.Х!N4:N9995,B387,С.Х!F4:F9995,AC4)+SUMIFS(новостр!A4:A9999,новостр!M4:M9999,B387,новостр!F4:F9999,AC4)+SUMIFS(авт!A4:A10004,авт!L4:L10004,B387,авт!F4:F10004,AC4)+SUMIFS(ЖС!A4:A10020,ЖС!R4:R10020,B387,ЖС!F4:F10020,AC4)+SUMIFS(Лес!A5:A9992,Лес!K5:K9992,B387,Лес!F5:F9992,AC4)+SUMIFS('степь '!A5:A9998,'степь '!J5:J9998,B387,'степь '!F5:F9998,AC4)+SUMIFS(Пр.откр.тер!A4:A9967,Пр.откр.тер!M4:M9967,B387,Пр.откр.тер!F4:F9967,AC4)</f>
        <v>0</v>
      </c>
      <c r="AD46" s="112">
        <f>SUMIFS(произв!O4:O9995,произв!N4:N9995,B387,произв!F4:F9995,AC4)+SUMIFS(торг!O4:O10000,торг!N4:N10000,B387,торг!F4:F10000,AC4)+SUMIFS(склад!O4:O9995,склад!N4:N9995,B387,склад!F4:F9995,AC4)+SUMIFS('обр '!O4:O9999,'обр '!N4:N9999,B387,'обр '!F4:F9999,AC4)+SUMIFS(детс!O4:O10000,детс!N4:N10000,B387,детс!F4:F10000,AC4)+SUMIFS(культ!O4:O10000,культ!N4:N10000,B387,культ!F4:F10000,AC4)+SUMIFS(спорт!O4:O10000,спорт!N4:N10000,B387,спорт!F4:F10000,AC4)+SUMIFS(лечеб!O4:O10000,лечеб!N4:N10000,B387,лечеб!F4:F10000,AC4)+SUMIFS(Баня!O4:O10000,Баня!N4:N10000,B387,Баня!F4:F10000,AC4)+SUMIFS(Адм!O4:O10000,Адм!N4:N10000,B387,Адм!F4:F10000,AC4)+SUMIFS(С.Х!O4:O9995,С.Х!N4:N9995,B387,С.Х!F4:F9995,AC4)+SUMIFS(новостр!N4:N9999,новостр!M4:M9999,B387,новостр!F4:F9999,AC4)+SUMIFS(авт!K4:K10004,авт!L4:L10004,B387,авт!F4:F10004,AC4)+SUMIFS(ЖС!S4:S10020,ЖС!R4:R10020,B387,ЖС!F4:F10020,AC4)+SUMIFS(Лес!L5:L9992,Лес!K5:K9992,B387,Лес!F5:F9992,AC4)+SUMIFS('степь '!K5:K9998,'степь '!J5:J9998,B387,'степь '!F5:F9998,AC4)+SUMIFS(Пр.откр.тер!N4:N9967,Пр.откр.тер!M4:M9967,B387,Пр.откр.тер!F4:F9967,AC4)</f>
        <v>0</v>
      </c>
      <c r="AE46" s="112">
        <f>SUMIFS(произв!A4:A9995,произв!N4:N9995,B387,произв!F4:F9995,AE4)+SUMIFS(торг!A4:A10000,торг!N4:N10000,B387,торг!F4:F10000,AE4)+SUMIFS(склад!A4:A9995,склад!N4:N9995,B387,склад!F4:F9995,AE4)+SUMIFS('обр '!A4:A9999,'обр '!N4:N9999,B387,'обр '!F4:F9999,AE4)+SUMIFS(детс!A4:A10000,детс!N4:N10000,B387,детс!F4:F10000,AE4)+SUMIFS(культ!A4:A10000,культ!N4:N10000,B387,культ!F4:F10000,AE4)+SUMIFS(спорт!A4:A10000,спорт!N4:N10000,B387,спорт!F4:F10000,AE4)+SUMIFS(лечеб!A4:A10000,лечеб!N4:N10000,B387,лечеб!F4:F10000,AE4)+SUMIFS(Баня!A4:A10000,Баня!N4:N10000,B387,Баня!F4:F10000,AE4)+SUMIFS(Адм!A4:A10000,Адм!N4:N10000,B387,Адм!F4:F10000,AE4)+SUMIFS(С.Х!A4:A9995,С.Х!N4:N9995,B387,С.Х!F4:F9995,AE4)+SUMIFS(новостр!A4:A9999,новостр!M4:M9999,B387,новостр!F4:F9999,AE4)+SUMIFS(авт!A4:A10004,авт!L4:L10004,B387,авт!F4:F10004,AE4)+SUMIFS(ЖС!A4:A10020,ЖС!R4:R10020,B387,ЖС!F4:F10020,AE4)+SUMIFS(Лес!A5:A9992,Лес!K5:K9992,B387,Лес!F5:F9992,AE4)+SUMIFS('степь '!A5:A9998,'степь '!J5:J9998,B387,'степь '!F5:F9998,AE4)+SUMIFS(Пр.откр.тер!A4:A9967,Пр.откр.тер!M4:M9967,B387,Пр.откр.тер!F4:F9967,AE4)</f>
        <v>0</v>
      </c>
      <c r="AF46" s="112">
        <f>SUMIFS(произв!O4:O9995,произв!N4:N9995,B387,произв!F4:F9995,AE4)+SUMIFS(торг!O4:O10000,торг!N4:N10000,B387,торг!F4:F10000,AE4)+SUMIFS(склад!O4:O9995,склад!N4:N9995,B387,склад!F4:F9995,AE4)+SUMIFS('обр '!O4:O9999,'обр '!N4:N9999,B387,'обр '!F4:F9999,AE4)+SUMIFS(детс!O4:O10000,детс!N4:N10000,B387,детс!F4:F10000,AE4)+SUMIFS(культ!O4:O10000,культ!N4:N10000,B387,культ!F4:F10000,AE4)+SUMIFS(спорт!O4:O10000,спорт!N4:N10000,B387,спорт!F4:F10000,AE4)+SUMIFS(лечеб!O4:O10000,лечеб!N4:N10000,B387,лечеб!F4:F10000,AE4)+SUMIFS(Баня!O4:O10000,Баня!N4:N10000,B387,Баня!F4:F10000,AE4)+SUMIFS(Адм!O4:O10000,Адм!N4:N10000,B387,Адм!F4:F10000,AE4)+SUMIFS(С.Х!O4:O9995,С.Х!N4:N9995,B387,С.Х!F4:F9995,AE4)+SUMIFS(новостр!N4:N9999,новостр!M4:M9999,B387,новостр!F4:F9999,AE4)+SUMIFS(авт!K4:K10004,авт!L4:L10004,B387,авт!F4:F10004,AE4)+SUMIFS(ЖС!S4:S10020,ЖС!R4:R10020,B387,ЖС!F4:F10020,AE4)+SUMIFS(Лес!L5:L9992,Лес!K5:K9992,B387,Лес!F5:F9992,AE4)+SUMIFS('степь '!K5:K9998,'степь '!J5:J9998,B387,'степь '!F5:F9998,AE4)+SUMIFS(Пр.откр.тер!N4:N9967,Пр.откр.тер!M4:M9967,B387,Пр.откр.тер!F4:F9967,AE4)</f>
        <v>0</v>
      </c>
      <c r="AG46" s="112">
        <f>SUMIFS(произв!A4:A9995,произв!N4:N9995,B387,произв!F4:F9995,AG4)+SUMIFS(торг!A4:A10000,торг!N4:N10000,B387,торг!F4:F10000,AG4)+SUMIFS(склад!A4:A9995,склад!N4:N9995,B387,склад!F4:F9995,AG4)+SUMIFS('обр '!A4:A9999,'обр '!N4:N9999,B387,'обр '!F4:F9999,AG4)+SUMIFS(детс!A4:A10000,детс!N4:N10000,B387,детс!F4:F10000,AG4)+SUMIFS(культ!A4:A10000,культ!N4:N10000,B387,культ!F4:F10000,AG4)+SUMIFS(спорт!A4:A10000,спорт!N4:N10000,B387,спорт!F4:F10000,AG4)+SUMIFS(лечеб!A4:A10000,лечеб!N4:N10000,B387,лечеб!F4:F10000,AG4)+SUMIFS(Баня!A4:A10000,Баня!N4:N10000,B387,Баня!F4:F10000,AG4)+SUMIFS(Адм!A4:A10000,Адм!N4:N10000,B387,Адм!F4:F10000,AG4)+SUMIFS(С.Х!A4:A9995,С.Х!N4:N9995,B387,С.Х!F4:F9995,AG4)+SUMIFS(новостр!A4:A9999,новостр!M4:M9999,B387,новостр!F4:F9999,AG4)+SUMIFS(авт!A4:A10004,авт!L4:L10004,B387,авт!F4:F10004,AG4)+SUMIFS(ЖС!A4:A10020,ЖС!R4:R10020,B387,ЖС!F4:F10020,AG4)+SUMIFS(Лес!A5:A9992,Лес!K5:K9992,B387,Лес!F5:F9992,AG4)+SUMIFS('степь '!A5:A9998,'степь '!J5:J9998,B387,'степь '!F5:F9998,AG4)+SUMIFS(Пр.откр.тер!A4:A9967,Пр.откр.тер!M4:M9967,B387,Пр.откр.тер!F4:F9967,AG4)</f>
        <v>0</v>
      </c>
      <c r="AH46" s="112">
        <f>SUMIFS(произв!O4:O9995,произв!N4:N9995,B387,произв!F4:F9995,AG4)+SUMIFS(торг!O4:O10000,торг!N4:N10000,B387,торг!F4:F10000,AG4)+SUMIFS(склад!O4:O9995,склад!N4:N9995,B387,склад!F4:F9995,AG4)+SUMIFS('обр '!O4:O9999,'обр '!N4:N9999,B387,'обр '!F4:F9999,AG4)+SUMIFS(детс!O4:O10000,детс!N4:N10000,B387,детс!F4:F10000,AG4)+SUMIFS(культ!O4:O10000,культ!N4:N10000,B387,культ!F4:F10000,AG4)+SUMIFS(спорт!O4:O10000,спорт!N4:N10000,B387,спорт!F4:F10000,AG4)+SUMIFS(лечеб!O4:O10000,лечеб!N4:N10000,B387,лечеб!F4:F10000,AG4)+SUMIFS(Баня!O4:O10000,Баня!N4:N10000,B387,Баня!F4:F10000,AG4)+SUMIFS(Адм!O4:O10000,Адм!N4:N10000,B387,Адм!F4:F10000,AG4)+SUMIFS(С.Х!O4:O9995,С.Х!N4:N9995,B387,С.Х!F4:F9995,AG4)+SUMIFS(новостр!N4:N9999,новостр!M4:M9999,B387,новостр!F4:F9999,AG4)+SUMIFS(авт!K4:K10004,авт!L4:L10004,B387,авт!F4:F10004,AG4)+SUMIFS(ЖС!S4:S10020,ЖС!R4:R10020,B387,ЖС!F4:F10020,AG4)+SUMIFS(Лес!L5:L9992,Лес!K5:K9992,B387,Лес!F5:F9992,AG4)+SUMIFS('степь '!K5:K9998,'степь '!J5:J9998,B387,'степь '!F5:F9998,AG4)+SUMIFS(Пр.откр.тер!N4:N9967,Пр.откр.тер!M4:M9967,B387,Пр.откр.тер!F4:F9967,AG4)</f>
        <v>0</v>
      </c>
      <c r="AI46" s="112">
        <f>SUMIFS(произв!A4:A9995,произв!N4:N9995,B387,произв!F4:F9995,AI4)+SUMIFS(торг!A4:A10000,торг!N4:N10000,B387,торг!F4:F10000,AI4)+SUMIFS(склад!A4:A9995,склад!N4:N9995,B387,склад!F4:F9995,AI4)+SUMIFS('обр '!A4:A9999,'обр '!N4:N9999,B387,'обр '!F4:F9999,AI4)+SUMIFS(детс!A4:A10000,детс!N4:N10000,B387,детс!F4:F10000,AI4)+SUMIFS(культ!A4:A10000,культ!N4:N10000,B387,культ!F4:F10000,AI4)+SUMIFS(спорт!A4:A10000,спорт!N4:N10000,B387,спорт!F4:F10000,AI4)+SUMIFS(лечеб!A4:A10000,лечеб!N4:N10000,B387,лечеб!F4:F10000,AI4)+SUMIFS(Баня!A4:A10000,Баня!N4:N10000,B387,Баня!F4:F10000,AI4)+SUMIFS(Адм!A4:A10000,Адм!N4:N10000,B387,Адм!F4:F10000,AI4)+SUMIFS(С.Х!A4:A9995,С.Х!N4:N9995,B387,С.Х!F4:F9995,AI4)+SUMIFS(новостр!A4:A9999,новостр!M4:M9999,B387,новостр!F4:F9999,AI4)+SUMIFS(авт!A4:A10004,авт!L4:L10004,B387,авт!F4:F10004,AI4)+SUMIFS(ЖС!A4:A10020,ЖС!R4:R10020,B387,ЖС!F4:F10020,AI4)+SUMIFS(Лес!A5:A9992,Лес!K5:K9992,B387,Лес!F5:F9992,AI4)+SUMIFS('степь '!A5:A9998,'степь '!J5:J9998,B387,'степь '!F5:F9998,AI4)+SUMIFS(Пр.откр.тер!A4:A9967,Пр.откр.тер!M4:M9967,B387,Пр.откр.тер!F4:F9967,AI4)</f>
        <v>0</v>
      </c>
      <c r="AJ46" s="112">
        <f>SUMIFS(произв!O4:O9995,произв!N4:N9995,B387,произв!F4:F9995,AI4)+SUMIFS(торг!O4:O10000,торг!N4:N10000,B387,торг!F4:F10000,AI4)+SUMIFS(склад!O4:O9995,склад!N4:N9995,B387,склад!F4:F9995,AI4)+SUMIFS('обр '!O4:O9999,'обр '!N4:N9999,B387,'обр '!F4:F9999,AI4)+SUMIFS(детс!O4:O10000,детс!N4:N10000,B387,детс!F4:F10000,AI4)+SUMIFS(культ!O4:O10000,культ!N4:N10000,B387,культ!F4:F10000,AI4)+SUMIFS(спорт!O4:O10000,спорт!N4:N10000,B387,спорт!F4:F10000,AI4)+SUMIFS(лечеб!O4:O10000,лечеб!N4:N10000,B387,лечеб!F4:F10000,AI4)+SUMIFS(Баня!O4:O10000,Баня!N4:N10000,B387,Баня!F4:F10000,AI4)+SUMIFS(Адм!O4:O10000,Адм!N4:N10000,B387,Адм!F4:F10000,AI4)+SUMIFS(С.Х!O4:O9995,С.Х!N4:N9995,B387,С.Х!F4:F9995,AI4)+SUMIFS(новостр!N4:N9999,новостр!M4:M9999,B387,новостр!F4:F9999,AI4)+SUMIFS(авт!K4:K10004,авт!L4:L10004,B387,авт!F4:F10004,AI4)+SUMIFS(ЖС!S4:S10020,ЖС!R4:R10020,B387,ЖС!F4:F10020,AI4)+SUMIFS(Лес!L5:L9992,Лес!K5:K9992,B387,Лес!F5:F9992,AI4)+SUMIFS('степь '!K5:K9998,'степь '!J5:J9998,B387,'степь '!F5:F9998,AI4)+SUMIFS(Пр.откр.тер!N4:N9967,Пр.откр.тер!M4:M9967,B387,Пр.откр.тер!F4:F9967,AI4)</f>
        <v>0</v>
      </c>
      <c r="AK46" s="112">
        <f>SUMIFS(произв!A4:A9995,произв!N4:N9995,B387,произв!F4:F9995,AK4)+SUMIFS(торг!A4:A10000,торг!N4:N10000,B387,торг!F4:F10000,AK4)+SUMIFS(склад!A4:A9995,склад!N4:N9995,B387,склад!F4:F9995,AK4)+SUMIFS('обр '!A4:A9999,'обр '!N4:N9999,B387,'обр '!F4:F9999,AK4)+SUMIFS(детс!A4:A10000,детс!N4:N10000,B387,детс!F4:F10000,AK4)+SUMIFS(культ!A4:A10000,культ!N4:N10000,B387,культ!F4:F10000,AK4)+SUMIFS(спорт!A4:A10000,спорт!N4:N10000,B387,спорт!F4:F10000,AK4)+SUMIFS(лечеб!A4:A10000,лечеб!N4:N10000,B387,лечеб!F4:F10000,AK4)+SUMIFS(Баня!A4:A10000,Баня!N4:N10000,B387,Баня!F4:F10000,AK4)+SUMIFS(Адм!A4:A10000,Адм!N4:N10000,B387,Адм!F4:F10000,AK4)+SUMIFS(С.Х!A4:A9995,С.Х!N4:N9995,B387,С.Х!F4:F9995,AK4)+SUMIFS(новостр!A4:A9999,новостр!M4:M9999,B387,новостр!F4:F9999,AK4)+SUMIFS(авт!A4:A10004,авт!L4:L10004,B387,авт!F4:F10004,AK4)+SUMIFS(ЖС!A4:A10020,ЖС!R4:R10020,B387,ЖС!F4:F10020,AK4)+SUMIFS(Лес!A5:A9992,Лес!K5:K9992,B387,Лес!F5:F9992,AK4)+SUMIFS('степь '!A5:A9998,'степь '!J5:J9998,B387,'степь '!F5:F9998,AK4)+SUMIFS(Пр.откр.тер!A4:A9967,Пр.откр.тер!M4:M9967,B387,Пр.откр.тер!F4:F9967,AK4)</f>
        <v>0</v>
      </c>
      <c r="AL46" s="112">
        <f>SUMIFS(произв!O4:O9995,произв!N4:N9995,B387,произв!F4:F9995,AK4)+SUMIFS(торг!O4:O10000,торг!N4:N10000,B387,торг!F4:F10000,AK4)+SUMIFS(склад!O4:O9995,склад!N4:N9995,B387,склад!F4:F9995,AK4)+SUMIFS('обр '!O4:O9999,'обр '!N4:N9999,B387,'обр '!F4:F9999,AK4)+SUMIFS(детс!O4:O10000,детс!N4:N10000,B387,детс!F4:F10000,AK4)+SUMIFS(культ!O4:O10000,культ!N4:N10000,B387,культ!F4:F10000,AK4)+SUMIFS(спорт!O4:O10000,спорт!N4:N10000,B387,спорт!F4:F10000,AK4)+SUMIFS(лечеб!O4:O10000,лечеб!N4:N10000,B387,лечеб!F4:F10000,AK4)+SUMIFS(Баня!O4:O10000,Баня!N4:N10000,B387,Баня!F4:F10000,AK4)+SUMIFS(Адм!O4:O10000,Адм!N4:N10000,B387,Адм!F4:F10000,AK4)+SUMIFS(С.Х!O4:O9995,С.Х!N4:N9995,B387,С.Х!F4:F9995,AK4)+SUMIFS(новостр!N4:N9999,новостр!M4:M9999,B387,новостр!F4:F9999,AK4)+SUMIFS(авт!K4:K10004,авт!L4:L10004,B387,авт!F4:F10004,AK4)+SUMIFS(ЖС!S4:S10020,ЖС!R4:R10020,B387,ЖС!F4:F10020,AK4)+SUMIFS(Лес!L5:L9992,Лес!K5:K9992,B387,Лес!F5:F9992,AK4)+SUMIFS('степь '!K5:K9998,'степь '!J5:J9998,B387,'степь '!F5:F9998,AK4)+SUMIFS(Пр.откр.тер!N4:N9967,Пр.откр.тер!M4:M9967,B387,Пр.откр.тер!F4:F9967,AK4)</f>
        <v>0</v>
      </c>
      <c r="AM46" s="112">
        <f>SUMIFS(произв!A4:A9995,произв!N4:N9995,B387,произв!F4:F9995,AM4)+SUMIFS(торг!A4:A10000,торг!N4:N10000,B387,торг!F4:F10000,AM4)+SUMIFS(склад!A4:A9995,склад!N4:N9995,B387,склад!F4:F9995,AM4)+SUMIFS('обр '!A4:A9999,'обр '!N4:N9999,B387,'обр '!F4:F9999,AM4)+SUMIFS(детс!A4:A10000,детс!N4:N10000,B387,детс!F4:F10000,AM4)+SUMIFS(культ!A4:A10000,культ!N4:N10000,B387,культ!F4:F10000,AM4)+SUMIFS(спорт!A4:A10000,спорт!N4:N10000,B387,спорт!F4:F10000,AM4)+SUMIFS(лечеб!A4:A10000,лечеб!N4:N10000,B387,лечеб!F4:F10000,AM4)+SUMIFS(Баня!A4:A10000,Баня!N4:N10000,B387,Баня!F4:F10000,AM4)+SUMIFS(Адм!A4:A10000,Адм!N4:N10000,B387,Адм!F4:F10000,AM4)+SUMIFS(С.Х!A4:A9995,С.Х!N4:N9995,B387,С.Х!F4:F9995,AM4)+SUMIFS(новостр!A4:A9999,новостр!M4:M9999,B387,новостр!F4:F9999,AM4)+SUMIFS(авт!A4:A10004,авт!L4:L10004,B387,авт!F4:F10004,AM4)+SUMIFS(ЖС!A4:A10020,ЖС!R4:R10020,B387,ЖС!F4:F10020,AM4)+SUMIFS(Лес!A5:A9992,Лес!K5:K9992,B387,Лес!F5:F9992,AM4)+SUMIFS('степь '!A5:A9998,'степь '!J5:J9998,B387,'степь '!F5:F9998,AM4)+SUMIFS(Пр.откр.тер!A4:A9967,Пр.откр.тер!M4:M9967,B387,Пр.откр.тер!F4:F9967,AM4)</f>
        <v>0</v>
      </c>
      <c r="AN46" s="112">
        <f>SUMIFS(произв!O4:O9995,произв!N4:N9995,B387,произв!F4:F9995,AM4)+SUMIFS(торг!O4:O10000,торг!N4:N10000,B387,торг!F4:F10000,AM4)+SUMIFS(склад!O4:O9995,склад!N4:N9995,B387,склад!F4:F9995,AM4)+SUMIFS('обр '!O4:O9999,'обр '!N4:N9999,B387,'обр '!F4:F9999,AM4)+SUMIFS(детс!O4:O10000,детс!N4:N10000,B387,детс!F4:F10000,AM4)+SUMIFS(культ!O4:O10000,культ!N4:N10000,B387,культ!F4:F10000,AM4)+SUMIFS(спорт!O4:O10000,спорт!N4:N10000,B387,спорт!F4:F10000,AM4)+SUMIFS(лечеб!O4:O10000,лечеб!N4:N10000,B387,лечеб!F4:F10000,AM4)+SUMIFS(Баня!O4:O10000,Баня!N4:N10000,B387,Баня!F4:F10000,AM4)+SUMIFS(Адм!O4:O10000,Адм!N4:N10000,B387,Адм!F4:F10000,AM4)+SUMIFS(С.Х!O4:O9995,С.Х!N4:N9995,B387,С.Х!F4:F9995,AM4)+SUMIFS(новостр!N4:N9999,новостр!M4:M9999,B387,новостр!F4:F9999,AM4)+SUMIFS(авт!K4:K10004,авт!L4:L10004,B387,авт!F4:F10004,AM4)+SUMIFS(ЖС!S4:S10020,ЖС!R4:R10020,B387,ЖС!F4:F10020,AM4)+SUMIFS(Лес!L5:L9992,Лес!K5:K9992,B387,Лес!F5:F9992,AM4)+SUMIFS('степь '!K5:K9998,'степь '!J5:J9998,B387,'степь '!F5:F9998,AM4)+SUMIFS(Пр.откр.тер!N4:N9967,Пр.откр.тер!M4:M9967,B387,Пр.откр.тер!F4:F9967,AM4)</f>
        <v>0</v>
      </c>
      <c r="AO46" s="556">
        <f>SUMIFS(произв!A4:A9995,произв!N4:N9995,B387,произв!F4:F9995,AO4)+SUMIFS(торг!A4:A10000,торг!N4:N10000,B387,торг!F4:F10000,AO4)+SUMIFS(склад!A4:A9995,склад!N4:N9995,B387,склад!F4:F9995,AO4)+SUMIFS('обр '!A4:A9999,'обр '!N4:N9999,B387,'обр '!F4:F9999,AO4)+SUMIFS(детс!A4:A10000,детс!N4:N10000,B387,детс!F4:F10000,AO4)+SUMIFS(культ!A4:A10000,культ!N4:N10000,B387,культ!F4:F10000,AO4)+SUMIFS(спорт!A4:A10000,спорт!N4:N10000,B387,спорт!F4:F10000,AO4)+SUMIFS(лечеб!A4:A10000,лечеб!N4:N10000,B387,лечеб!F4:F10000,AO4)+SUMIFS(Баня!A4:A10000,Баня!N4:N10000,B387,Баня!F4:F10000,AO4)+SUMIFS(Адм!A4:A10000,Адм!N4:N10000,B387,Адм!F4:F10000,AO4)+SUMIFS(С.Х!A4:A9995,С.Х!N4:N9995,B387,С.Х!F4:F9995,AO4)+SUMIFS(новостр!A4:A9999,новостр!M4:M9999,B387,новостр!F4:F9999,AO4)+SUMIFS(авт!A4:A10004,авт!L4:L10004,B387,авт!F4:F10004,AO4)+SUMIFS(ЖС!A4:A10020,ЖС!R4:R10020,B387,ЖС!F4:F10020,AO4)+SUMIFS(Лес!A5:A9992,Лес!K5:K9992,B387,Лес!F5:F9992,AO4)+SUMIFS('степь '!A5:A9998,'степь '!J5:J9998,B387,'степь '!F5:F9998,AO4)+SUMIFS(Пр.откр.тер!A4:A9967,Пр.откр.тер!M4:M9967,B387,Пр.откр.тер!F4:F9967,AO4)</f>
        <v>0</v>
      </c>
      <c r="AP46" s="556">
        <f>SUMIFS(произв!O4:O9995,произв!N4:N9995,B387,произв!F4:F9995,AO4)+SUMIFS(торг!O4:O10000,торг!N4:N10000,B387,торг!F4:F10000,AO4)+SUMIFS(склад!O4:O9995,склад!N4:N9995,B387,склад!F4:F9995,AO4)+SUMIFS('обр '!O4:O9999,'обр '!N4:N9999,B387,'обр '!F4:F9999,AO4)+SUMIFS(детс!O4:O10000,детс!N4:N10000,B387,детс!F4:F10000,AO4)+SUMIFS(культ!O4:O10000,культ!N4:N10000,B387,культ!F4:F10000,AO4)+SUMIFS(спорт!O4:O10000,спорт!N4:N10000,B387,спорт!F4:F10000,AO4)+SUMIFS(лечеб!O4:O10000,лечеб!N4:N10000,B387,лечеб!F4:F10000,AO4)+SUMIFS(Баня!O4:O10000,Баня!N4:N10000,B387,Баня!F4:F10000,AO4)+SUMIFS(Адм!O4:O10000,Адм!N4:N10000,B387,Адм!F4:F10000,AO4)+SUMIFS(С.Х!O4:O9995,С.Х!N4:N9995,B387,С.Х!F4:F9995,AO4)+SUMIFS(новостр!N4:N9999,новостр!M4:M9999,B387,новостр!F4:F9999,AO4)+SUMIFS(авт!K4:K10004,авт!L4:L10004,B387,авт!F4:F10004,AO4)+SUMIFS(ЖС!S4:S10020,ЖС!R4:R10020,B387,ЖС!F4:F10020,AO4)+SUMIFS(Лес!L5:L9992,Лес!K5:K9992,B387,Лес!F5:F9992,AO4)+SUMIFS('степь '!K5:K9998,'степь '!J5:J9998,B387,'степь '!F5:F9998,AO4)+SUMIFS(Пр.откр.тер!N4:N9967,Пр.откр.тер!M4:M9967,B387,Пр.откр.тер!F4:F9967,AO4)</f>
        <v>0</v>
      </c>
      <c r="AQ46" s="112">
        <f>SUMIFS(произв!A4:A9995,произв!N4:N9995,B387,произв!F4:F9995,AQ4)+SUMIFS(торг!A4:A10000,торг!N4:N10000,B387,торг!F4:F10000,AQ4)+SUMIFS(склад!A4:A9995,склад!N4:N9995,B387,склад!F4:F9995,AQ4)+SUMIFS('обр '!A4:A9999,'обр '!N4:N9999,B387,'обр '!F4:F9999,AQ4)+SUMIFS(детс!A4:A10000,детс!N4:N10000,B387,детс!F4:F10000,AQ4)+SUMIFS(культ!A4:A10000,культ!N4:N10000,B387,культ!F4:F10000,AQ4)+SUMIFS(спорт!A4:A10000,спорт!N4:N10000,B387,спорт!F4:F10000,AQ4)+SUMIFS(лечеб!A4:A10000,лечеб!N4:N10000,B387,лечеб!F4:F10000,AQ4)+SUMIFS(Баня!A4:A10000,Баня!N4:N10000,B387,Баня!F4:F10000,AQ4)+SUMIFS(Адм!A4:A10000,Адм!N4:N10000,B387,Адм!F4:F10000,AQ4)+SUMIFS(С.Х!A4:A9995,С.Х!N4:N9995,B387,С.Х!F4:F9995,AQ4)+SUMIFS(новостр!A4:A9999,новостр!M4:M9999,B387,новостр!F4:F9999,AQ4)+SUMIFS(авт!A4:A10004,авт!L4:L10004,B387,авт!F4:F10004,AQ4)+SUMIFS(ЖС!A4:A10020,ЖС!R4:R10020,B387,ЖС!F4:F10020,AQ4)+SUMIFS(Лес!A5:A9992,Лес!K5:K9992,B387,Лес!F5:F9992,AQ4)+SUMIFS('степь '!A5:A9998,'степь '!J5:J9998,B387,'степь '!F5:F9998,AQ4)+SUMIFS(Пр.откр.тер!A4:A9967,Пр.откр.тер!M4:M9967,B387,Пр.откр.тер!F4:F9967,AQ4)</f>
        <v>0</v>
      </c>
      <c r="AR46" s="112">
        <f>SUMIFS(произв!O4:O9995,произв!N4:N9995,B387,произв!F4:F9995,AQ4)+SUMIFS(торг!O4:O10000,торг!N4:N10000,B387,торг!F4:F10000,AQ4)+SUMIFS(склад!O4:O9995,склад!N4:N9995,B387,склад!F4:F9995,AQ4)+SUMIFS('обр '!O4:O9999,'обр '!N4:N9999,B387,'обр '!F4:F9999,AQ4)+SUMIFS(детс!O4:O10000,детс!N4:N10000,B387,детс!F4:F10000,AQ4)+SUMIFS(культ!O4:O10000,культ!N4:N10000,B387,культ!F4:F10000,AQ4)+SUMIFS(спорт!O4:O10000,спорт!N4:N10000,B387,спорт!F4:F10000,AQ4)+SUMIFS(лечеб!O4:O10000,лечеб!N4:N10000,B387,лечеб!F4:F10000,AQ4)+SUMIFS(Баня!O4:O10000,Баня!N4:N10000,B387,Баня!F4:F10000,AQ4)+SUMIFS(Адм!O4:O10000,Адм!N4:N10000,B387,Адм!F4:F10000,AQ4)+SUMIFS(С.Х!O4:O9995,С.Х!N4:N9995,B387,С.Х!F4:F9995,AQ4)+SUMIFS(новостр!N4:N9999,новостр!M4:M9999,B387,новостр!F4:F9999,AQ4)+SUMIFS(авт!K4:K10004,авт!L4:L10004,B387,авт!F4:F10004,AQ4)+SUMIFS(ЖС!S4:S10020,ЖС!R4:R10020,B387,ЖС!F4:F10020,AQ4)+SUMIFS(Лес!L5:L9992,Лес!K5:K9992,B387,Лес!F5:F9992,AQ4)+SUMIFS('степь '!K5:K9998,'степь '!J5:J9998,B387,'степь '!F5:F9998,AQ4)+SUMIFS(Пр.откр.тер!N4:N9967,Пр.откр.тер!M4:M9967,B387,Пр.откр.тер!F4:F9967,AQ4)</f>
        <v>0</v>
      </c>
      <c r="AS46" s="112">
        <f>SUMIFS(произв!A4:A9995,произв!N4:N9995,B387,произв!F4:F9995,AS4)+SUMIFS(торг!A4:A10000,торг!N4:N10000,B387,торг!F4:F10000,AS4)+SUMIFS(склад!A4:A9995,склад!N4:N9995,B387,склад!F4:F9995,AS4)+SUMIFS('обр '!A4:A9999,'обр '!N4:N9999,B387,'обр '!F4:F9999,AS4)+SUMIFS(детс!A4:A10000,детс!N4:N10000,B387,детс!F4:F10000,AS4)+SUMIFS(культ!A4:A10000,культ!N4:N10000,B387,культ!F4:F10000,AS4)+SUMIFS(спорт!A4:A10000,спорт!N4:N10000,B387,спорт!F4:F10000,AS4)+SUMIFS(лечеб!A4:A10000,лечеб!N4:N10000,B387,лечеб!F4:F10000,AS4)+SUMIFS(Баня!A4:A10000,Баня!N4:N10000,B387,Баня!F4:F10000,AS4)+SUMIFS(Адм!A4:A10000,Адм!N4:N10000,B387,Адм!F4:F10000,AS4)+SUMIFS(С.Х!A4:A9995,С.Х!N4:N9995,B387,С.Х!F4:F9995,AS4)+SUMIFS(новостр!A4:A9999,новостр!M4:M9999,B387,новостр!F4:F9999,AS4)+SUMIFS(авт!A4:A10004,авт!L4:L10004,B387,авт!F4:F10004,AS4)+SUMIFS(ЖС!A4:A10020,ЖС!R4:R10020,B387,ЖС!F4:F10020,AS4)+SUMIFS(Лес!A5:A9992,Лес!K5:K9992,B387,Лес!F5:F9992,AS4)+SUMIFS('степь '!A5:A9998,'степь '!J5:J9998,B387,'степь '!F5:F9998,AS4)+SUMIFS(Пр.откр.тер!A4:A9967,Пр.откр.тер!M4:M9967,B387,Пр.откр.тер!F4:F9967,AS4)</f>
        <v>0</v>
      </c>
      <c r="AT46" s="112">
        <f>SUMIFS(произв!O4:O9995,произв!N4:N9995,B387,произв!F4:F9995,AS4)+SUMIFS(торг!O4:O10000,торг!N4:N10000,B387,торг!F4:F10000,AS4)+SUMIFS(склад!O4:O9995,склад!N4:N9995,B387,склад!F4:F9995,AS4)+SUMIFS('обр '!O4:O9999,'обр '!N4:N9999,B387,'обр '!F4:F9999,AS4)+SUMIFS(детс!O4:O10000,детс!N4:N10000,B387,детс!F4:F10000,AS4)+SUMIFS(культ!O4:O10000,культ!N4:N10000,B387,культ!F4:F10000,AS4)+SUMIFS(спорт!O4:O10000,спорт!N4:N10000,B387,спорт!F4:F10000,AS4)+SUMIFS(лечеб!O4:O10000,лечеб!N4:N10000,B387,лечеб!F4:F10000,AS4)+SUMIFS(Баня!O4:O10000,Баня!N4:N10000,B387,Баня!F4:F10000,AS4)+SUMIFS(Адм!O4:O10000,Адм!N4:N10000,B387,Адм!F4:F10000,AS4)+SUMIFS(С.Х!O4:O9995,С.Х!N4:N9995,B387,С.Х!F4:F9995,AS4)+SUMIFS(новостр!N4:N9999,новостр!M4:M9999,B387,новостр!F4:F9999,AS4)+SUMIFS(авт!K4:K10004,авт!L4:L10004,B387,авт!F4:F10004,AS4)+SUMIFS(ЖС!S4:S10020,ЖС!R4:R10020,B387,ЖС!F4:F10020,AS4)+SUMIFS(Лес!L5:L9992,Лес!K5:K9992,B387,Лес!F5:F9992,AS4)+SUMIFS('степь '!K5:K9998,'степь '!J5:J9998,B387,'степь '!F5:F9998,AS4)+SUMIFS(Пр.откр.тер!N4:N9967,Пр.откр.тер!M4:M9967,B387,Пр.откр.тер!F4:F9967,AS4)</f>
        <v>0</v>
      </c>
      <c r="AU46" s="112">
        <f>SUMIFS(произв!A4:A9995,произв!N4:N9995,B387,произв!F4:F9995,AU4)+SUMIFS(торг!A4:A10000,торг!N4:N10000,B387,торг!F4:F10000,AU4)+SUMIFS(склад!A4:A9995,склад!N4:N9995,B387,склад!F4:F9995,AU4)+SUMIFS('обр '!A4:A9999,'обр '!N4:N9999,B387,'обр '!F4:F9999,AU4)+SUMIFS(детс!A4:A10000,детс!N4:N10000,B387,детс!F4:F10000,AU4)+SUMIFS(культ!A4:A10000,культ!N4:N10000,B387,культ!F4:F10000,AU4)+SUMIFS(спорт!A4:A10000,спорт!N4:N10000,B387,спорт!F4:F10000,AU4)+SUMIFS(лечеб!A4:A10000,лечеб!N4:N10000,B387,лечеб!F4:F10000,AU4)+SUMIFS(Баня!A4:A10000,Баня!N4:N10000,B387,Баня!F4:F10000,AU4)+SUMIFS(Адм!A4:A10000,Адм!N4:N10000,B387,Адм!F4:F10000,AU4)+SUMIFS(С.Х!A4:A9995,С.Х!N4:N9995,B387,С.Х!F4:F9995,AU4)+SUMIFS(новостр!A4:A9999,новостр!M4:M9999,B387,новостр!F4:F9999,AU4)+SUMIFS(авт!A4:A10004,авт!L4:L10004,B387,авт!F4:F10004,AU4)+SUMIFS(ЖС!A4:A10020,ЖС!R4:R10020,B387,ЖС!F4:F10020,AU4)+SUMIFS(Лес!A5:A9992,Лес!K5:K9992,B387,Лес!F5:F9992,AU4)+SUMIFS('степь '!A5:A9998,'степь '!J5:J9998,B387,'степь '!F5:F9998,AU4)+SUMIFS(Пр.откр.тер!A4:A9967,Пр.откр.тер!M4:M9967,B387,Пр.откр.тер!F4:F9967,AU4)</f>
        <v>0</v>
      </c>
      <c r="AV46" s="112">
        <f>SUMIFS(произв!O4:O9995,произв!N4:N9995,B387,произв!F4:F9995,AU4)+SUMIFS(торг!O4:O10000,торг!N4:N10000,B387,торг!F4:F10000,AU4)+SUMIFS(склад!O4:O9995,склад!N4:N9995,B387,склад!F4:F9995,AU4)+SUMIFS('обр '!O4:O9999,'обр '!N4:N9999,B387,'обр '!F4:F9999,AU4)+SUMIFS(детс!O4:O10000,детс!N4:N10000,B387,детс!F4:F10000,AU4)+SUMIFS(культ!O4:O10000,культ!N4:N10000,B387,культ!F4:F10000,AU4)+SUMIFS(спорт!O4:O10000,спорт!N4:N10000,B387,спорт!F4:F10000,AU4)+SUMIFS(лечеб!O4:O10000,лечеб!N4:N10000,B387,лечеб!F4:F10000,AU4)+SUMIFS(Баня!O4:O10000,Баня!N4:N10000,B387,Баня!F4:F10000,AU4)+SUMIFS(Адм!O4:O10000,Адм!N4:N10000,B387,Адм!F4:F10000,AU4)+SUMIFS(С.Х!O4:O9995,С.Х!N4:N9995,B387,С.Х!F4:F9995,AU4)+SUMIFS(новостр!N4:N9999,новостр!M4:M9999,B387,новостр!F4:F9999,AU4)+SUMIFS(авт!K4:K10004,авт!L4:L10004,B387,авт!F4:F10004,AU4)+SUMIFS(ЖС!S4:S10020,ЖС!R4:R10020,B387,ЖС!F4:F10020,AU4)+SUMIFS(Лес!L5:L9992,Лес!K5:K9992,B387,Лес!F5:F9992,AU4)+SUMIFS('степь '!K5:K9998,'степь '!J5:J9998,B387,'степь '!F5:F9998,AU4)+SUMIFS(Пр.откр.тер!N4:N9967,Пр.откр.тер!M4:M9967,B387,Пр.откр.тер!F4:F9967,AU4)</f>
        <v>0</v>
      </c>
      <c r="AW46" s="281"/>
      <c r="AX46" s="281"/>
      <c r="AY46" s="281"/>
      <c r="AZ46" s="281"/>
      <c r="BA46" s="281"/>
      <c r="BB46" s="281"/>
      <c r="BC46" s="281"/>
      <c r="BD46" s="281"/>
      <c r="BE46" s="281"/>
      <c r="BF46" s="281"/>
      <c r="BG46" s="281"/>
      <c r="BH46" s="281"/>
      <c r="BI46" s="281"/>
      <c r="BJ46" s="281"/>
      <c r="BK46" s="281"/>
      <c r="BL46" s="281"/>
      <c r="BM46" s="281"/>
      <c r="BN46" s="281"/>
      <c r="BO46" s="281"/>
      <c r="BP46" s="281"/>
      <c r="BQ46" s="281"/>
      <c r="BR46" s="281"/>
      <c r="BS46" s="281"/>
      <c r="BT46" s="281"/>
      <c r="BU46" s="281"/>
      <c r="BV46" s="281"/>
      <c r="BW46" s="281"/>
      <c r="BX46" s="281"/>
      <c r="BY46" s="281"/>
      <c r="BZ46" s="281"/>
      <c r="CA46" s="281"/>
      <c r="CB46" s="281"/>
      <c r="CC46" s="281"/>
      <c r="CD46" s="281"/>
      <c r="CE46" s="281"/>
      <c r="CF46" s="281"/>
      <c r="CG46" s="281"/>
      <c r="CH46" s="281"/>
      <c r="CI46" s="281"/>
      <c r="CJ46" s="281"/>
      <c r="CK46" s="281"/>
      <c r="CL46" s="281"/>
    </row>
    <row r="47" spans="1:90" s="136" customFormat="1" ht="32.25" thickBot="1">
      <c r="A47" s="234" t="s">
        <v>40</v>
      </c>
      <c r="B47" s="234" t="s">
        <v>202</v>
      </c>
      <c r="C47" s="429">
        <f t="shared" si="6"/>
        <v>0</v>
      </c>
      <c r="D47" s="2310">
        <f t="shared" si="3"/>
        <v>0</v>
      </c>
      <c r="E47" s="486">
        <v>0</v>
      </c>
      <c r="F47" s="487">
        <v>0</v>
      </c>
      <c r="G47" s="2354">
        <f>C47/C48*100%</f>
        <v>0</v>
      </c>
      <c r="H47" s="2355">
        <f>D47/D48*100%</f>
        <v>0</v>
      </c>
      <c r="I47" s="461">
        <f>SUMIFS(произв!A4:A9995,произв!N4:N9995,B388,произв!F4:F9995,I4)+SUMIFS(торг!A4:A10000,торг!N4:N10000,B388,торг!F4:F10000,I4)+SUMIFS(склад!A4:A9995,склад!N4:N9995,B388,склад!F4:F9995,I4)+SUMIFS('обр '!A4:A9999,'обр '!N4:N9999,B388,'обр '!F4:F9999,I4)+SUMIFS(детс!A4:A10000,детс!N4:N10000,B388,детс!F4:F10000,I4)+SUMIFS(культ!A4:A10000,культ!N4:N10000,B388,культ!F4:F10000,I4)+SUMIFS(спорт!A4:A10000,спорт!N4:N10000,B388,спорт!F4:F10000,I4)+SUMIFS(лечеб!A4:A10000,лечеб!N4:N10000,B388,лечеб!F4:F10000,I4)+SUMIFS(Баня!A4:A10000,Баня!N4:N10000,B388,Баня!F4:F10000,I4)+SUMIFS(Адм!A4:A10000,Адм!N4:N10000,B388,Адм!F4:F10000,I4)+SUMIFS(С.Х!A4:A9995,С.Х!N4:N9995,B388,С.Х!F4:F9995,I4)+SUMIFS(новостр!A4:A9999,новостр!M4:M9999,B388,новостр!F4:F9999,I4)+SUMIFS(авт!A4:A10004,авт!L4:L10004,B388,авт!F4:F10004,I4)+SUMIFS(ЖС!A4:A10020,ЖС!R4:R10020,B388,ЖС!F4:F10020,I4)+SUMIFS(Лес!A5:A9992,Лес!K5:K9992,B388,Лес!F5:F9992,I4)+SUMIFS('степь '!A5:A9998,'степь '!J5:J9998,B388,'степь '!F5:F9998,I4)+SUMIFS(Пр.откр.тер!A4:A9967,Пр.откр.тер!M4:M9967,B388,Пр.откр.тер!F4:F9967,I4)</f>
        <v>0</v>
      </c>
      <c r="J47" s="18">
        <f>SUMIFS(произв!O4:O9995,произв!N4:N9995,B388,произв!F4:F9995,I4)+SUMIFS(торг!O4:O10000,торг!N4:N10000,B388,торг!F4:F10000,I4)+SUMIFS(склад!O4:O9995,склад!N4:N9995,B388,склад!F4:F9995,I4)+SUMIFS('обр '!O4:O9999,'обр '!N4:N9999,B388,'обр '!F4:F9999,I4)+SUMIFS(детс!O4:O10000,детс!N4:N10000,B388,детс!F4:F10000,I4)+SUMIFS(культ!O4:O10000,культ!N4:N10000,B388,культ!F4:F10000,I4)+SUMIFS(спорт!O4:O10000,спорт!N4:N10000,B388,спорт!F4:F10000,I4)+SUMIFS(лечеб!O4:O10000,лечеб!N4:N10000,B388,лечеб!F4:F10000,I4)+SUMIFS(Баня!O4:O10000,Баня!N4:N10000,B388,Баня!F4:F10000,I4)+SUMIFS(Адм!O4:O10000,Адм!N4:N10000,B388,Адм!F4:F10000,I4)+SUMIFS(С.Х!O4:O9995,С.Х!N4:N9995,B388,С.Х!F4:F9995,I4)+SUMIFS(новостр!N4:N9999,новостр!M4:M9999,B388,новостр!F4:F9999,I4)+SUMIFS(авт!K4:K10004,авт!L4:L10004,B388,авт!F4:F10004,I4)+SUMIFS(ЖС!S4:S10020,ЖС!R4:R10020,B388,ЖС!F4:F10020,I4)+SUMIFS(Лес!L5:L9992,Лес!K5:K9992,B388,Лес!F5:F9992,I4)+SUMIFS('степь '!K5:K9998,'степь '!J5:J9998,B388,'степь '!F5:F9998,I4)+SUMIFS(Пр.откр.тер!N4:N9967,Пр.откр.тер!M4:M9967,B388,Пр.откр.тер!F4:F9967,I4)</f>
        <v>0</v>
      </c>
      <c r="K47" s="19">
        <f>SUMIFS(произв!A4:A9995,произв!N4:N9995,B388,произв!F4:F9995,K4)+SUMIFS(торг!A4:A10000,торг!N4:N10000,B388,торг!F4:F10000,K4)+SUMIFS(склад!A4:A9995,склад!N4:N9995,B388,склад!F4:F9995,K4)+SUMIFS('обр '!A4:A9999,'обр '!N4:N9999,B388,'обр '!F4:F9999,K4)+SUMIFS(детс!A4:A10000,детс!N4:N10000,B388,детс!F4:F10000,K4)+SUMIFS(культ!A4:A10000,культ!N4:N10000,B388,культ!F4:F10000,K4)+SUMIFS(спорт!A4:A10000,спорт!N4:N10000,B388,спорт!F4:F10000,K4)+SUMIFS(лечеб!A4:A10000,лечеб!N4:N10000,B388,лечеб!F4:F10000,K4)+SUMIFS(Баня!A4:A10000,Баня!N4:N10000,B388,Баня!F4:F10000,K4)+SUMIFS(Адм!A4:A10000,Адм!N4:N10000,B388,Адм!F4:F10000,K4)+SUMIFS(С.Х!A4:A9995,С.Х!N4:N9995,B388,С.Х!F4:F9995,K4)+SUMIFS(новостр!A4:A9999,новостр!M4:M9999,B388,новостр!F4:F9999,K4)+SUMIFS(авт!A4:A10004,авт!L4:L10004,B388,авт!F4:F10004,K4)+SUMIFS(ЖС!A4:A10020,ЖС!R4:R10020,B388,ЖС!F4:F10020,K4)+SUMIFS(Лес!A5:A9992,Лес!K5:K9992,B388,Лес!F5:F9992,K4)+SUMIFS('степь '!A5:A9998,'степь '!J5:J9998,B388,'степь '!F5:F9998,K4)+SUMIFS(Пр.откр.тер!A4:A9967,Пр.откр.тер!M4:M9967,B388,Пр.откр.тер!F4:F9967,K4)</f>
        <v>0</v>
      </c>
      <c r="L47" s="20">
        <f>SUMIFS(произв!O4:O9995,произв!N4:N9995,B388,произв!F4:F9995,K4)+SUMIFS(торг!O4:O10000,торг!N4:N10000,B388,торг!F4:F10000,K4)+SUMIFS(склад!O4:O9995,склад!N4:N9995,B388,склад!F4:F9995,K4)+SUMIFS('обр '!O4:O9999,'обр '!N4:N9999,B388,'обр '!F4:F9999,K4)+SUMIFS(детс!O4:O10000,детс!N4:N10000,B388,детс!F4:F10000,K4)+SUMIFS(культ!O4:O10000,культ!N4:N10000,B388,культ!F4:F10000,K4)+SUMIFS(спорт!O4:O10000,спорт!N4:N10000,B388,спорт!F4:F10000,K4)+SUMIFS(лечеб!O4:O10000,лечеб!N4:N10000,B388,лечеб!F4:F10000,K4)+SUMIFS(Баня!O4:O10000,Баня!N4:N10000,B388,Баня!F4:F10000,K4)+SUMIFS(Адм!O4:O10000,Адм!N4:N10000,B388,Адм!F4:F10000,K4)+SUMIFS(С.Х!O4:O9995,С.Х!N4:N9995,B388,С.Х!F4:F9995,K4)+SUMIFS(новостр!N4:N9999,новостр!M4:M9999,B388,новостр!F4:F9999,K4)+SUMIFS(авт!K4:K10004,авт!L4:L10004,B388,авт!F4:F10004,K4)+SUMIFS(ЖС!S4:S10020,ЖС!R4:R10020,B388,ЖС!F4:F10020,K4)+SUMIFS(Лес!L5:L9992,Лес!K5:K9992,B388,Лес!F5:F9992,K4)+SUMIFS('степь '!K5:K9998,'степь '!J5:J9998,B388,'степь '!F5:F9998,K4)+SUMIFS(Пр.откр.тер!N4:N9967,Пр.откр.тер!M4:M9967,B388,Пр.откр.тер!F4:F9967,K4)</f>
        <v>0</v>
      </c>
      <c r="M47" s="20">
        <f>SUMIFS(произв!A4:A9995,произв!N4:N9995,B388,произв!F4:F9995,M4)+SUMIFS(торг!A4:A10000,торг!N4:N10000,B388,торг!F4:F10000,M4)+SUMIFS(склад!A4:A9995,склад!N4:N9995,B388,склад!F4:F9995,M4)+SUMIFS('обр '!A4:A9999,'обр '!N4:N9999,B388,'обр '!F4:F9999,M4)+SUMIFS(детс!A4:A10000,детс!N4:N10000,B388,детс!F4:F10000,M4)+SUMIFS(культ!A4:A10000,культ!N4:N10000,B388,культ!F4:F10000,M4)+SUMIFS(спорт!A4:A10000,спорт!N4:N10000,B388,спорт!F4:F10000,M4)+SUMIFS(лечеб!A4:A10000,лечеб!N4:N10000,B388,лечеб!F4:F10000,M4)+SUMIFS(Баня!A4:A10000,Баня!N4:N10000,B388,Баня!F4:F10000,M4)+SUMIFS(Адм!A4:A10000,Адм!N4:N10000,B388,Адм!F4:F10000,M4)+SUMIFS(С.Х!A4:A9995,С.Х!N4:N9995,B388,С.Х!F4:F9995,M4)+SUMIFS(новостр!A4:A9999,новостр!M4:M9999,B388,новостр!F4:F9999,M4)+SUMIFS(авт!A4:A10004,авт!L4:L10004,B388,авт!F4:F10004,M4)+SUMIFS(ЖС!A4:A10020,ЖС!R4:R10020,B388,ЖС!F4:F10020,M4)+SUMIFS(Лес!A5:A9992,Лес!K5:K9992,B388,Лес!F5:F9992,M4)+SUMIFS('степь '!A5:A9998,'степь '!J5:J9998,B388,'степь '!F5:F9998,M4)+SUMIFS(Пр.откр.тер!A4:A9967,Пр.откр.тер!M4:M9967,B388,Пр.откр.тер!F4:F9967,M4)</f>
        <v>0</v>
      </c>
      <c r="N47" s="20">
        <f>SUMIFS(произв!O4:O9995,произв!N4:N9995,B388,произв!F4:F9995,M4)+SUMIFS(торг!O4:O10000,торг!N4:N10000,B388,торг!F4:F10000,M4)+SUMIFS(склад!O4:O9995,склад!N4:N9995,B388,склад!F4:F9995,M4)+SUMIFS('обр '!O4:O9999,'обр '!N4:N9999,B388,'обр '!F4:F9999,M4)+SUMIFS(детс!O4:O10000,детс!N4:N10000,B388,детс!F4:F10000,M4)+SUMIFS(культ!O4:O10000,культ!N4:N10000,B388,культ!F4:F10000,M4)+SUMIFS(спорт!O4:O10000,спорт!N4:N10000,B388,спорт!F4:F10000,M4)+SUMIFS(лечеб!O4:O10000,лечеб!N4:N10000,B388,лечеб!F4:F10000,M4)+SUMIFS(Баня!O4:O10000,Баня!N4:N10000,B388,Баня!F4:F10000,M4)+SUMIFS(Адм!O4:O10000,Адм!N4:N10000,B388,Адм!F4:F10000,M4)+SUMIFS(С.Х!O4:O9995,С.Х!N4:N9995,B388,С.Х!F4:F9995,M4)+SUMIFS(новостр!N4:N9999,новостр!M4:M9999,B388,новостр!F4:F9999,M4)+SUMIFS(авт!K4:K10004,авт!L4:L10004,B388,авт!F4:F10004,M4)+SUMIFS(ЖС!S4:S10020,ЖС!R4:R10020,B388,ЖС!F4:F10020,M4)+SUMIFS(Лес!L5:L9992,Лес!K5:K9992,B388,Лес!F5:F9992,M4)+SUMIFS('степь '!K5:K9998,'степь '!J5:J9998,B388,'степь '!F5:F9998,M4)+SUMIFS(Пр.откр.тер!N4:N9967,Пр.откр.тер!M4:M9967,B388,Пр.откр.тер!F4:F9967,M4)</f>
        <v>0</v>
      </c>
      <c r="O47" s="20">
        <f>SUMIFS(произв!A4:A9995,произв!N4:N9995,B388,произв!F4:F9995,O4)+SUMIFS(торг!A4:A10000,торг!N4:N10000,B388,торг!F4:F10000,O4)+SUMIFS(склад!A4:A9995,склад!N4:N9995,B388,склад!F4:F9995,O4)+SUMIFS('обр '!A4:A9999,'обр '!N4:N9999,B388,'обр '!F4:F9999,O4)+SUMIFS(детс!A4:A10000,детс!N4:N10000,B388,детс!F4:F10000,O4)+SUMIFS(культ!A4:A10000,культ!N4:N10000,B388,культ!F4:F10000,O4)+SUMIFS(спорт!A4:A10000,спорт!N4:N10000,B388,спорт!F4:F10000,O4)+SUMIFS(лечеб!A4:A10000,лечеб!N4:N10000,B388,лечеб!F4:F10000,O4)+SUMIFS(Баня!A4:A10000,Баня!N4:N10000,B388,Баня!F4:F10000,O4)+SUMIFS(Адм!A4:A10000,Адм!N4:N10000,B388,Адм!F4:F10000,O4)+SUMIFS(С.Х!A4:A9995,С.Х!N4:N9995,B388,С.Х!F4:F9995,O4)+SUMIFS(новостр!A4:A9999,новостр!M4:M9999,B388,новостр!F4:F9999,O4)+SUMIFS(авт!A4:A10004,авт!L4:L10004,B388,авт!F4:F10004,O4)+SUMIFS(ЖС!A4:A10020,ЖС!R4:R10020,B388,ЖС!F4:F10020,O4)+SUMIFS(Лес!A5:A9992,Лес!K5:K9992,B388,Лес!F5:F9992,O4)+SUMIFS('степь '!A5:A9998,'степь '!J5:J9998,B388,'степь '!F5:F9998,O4)+SUMIFS(Пр.откр.тер!A4:A9967,Пр.откр.тер!M4:M9967,B388,Пр.откр.тер!F4:F9967,O4)</f>
        <v>0</v>
      </c>
      <c r="P47" s="20">
        <f>SUMIFS(произв!O4:O9995,произв!N4:N9995,B388,произв!F4:F9995,O4)+SUMIFS(торг!O4:O10000,торг!N4:N10000,B388,торг!F4:F10000,O4)+SUMIFS(склад!O4:O9995,склад!N4:N9995,B388,склад!F4:F9995,O4)+SUMIFS('обр '!O4:O9999,'обр '!N4:N9999,B388,'обр '!F4:F9999,O4)+SUMIFS(детс!O4:O10000,детс!N4:N10000,B388,детс!F4:F10000,O4)+SUMIFS(культ!O4:O10000,культ!N4:N10000,B388,культ!F4:F10000,O4)+SUMIFS(спорт!O4:O10000,спорт!N4:N10000,B388,спорт!F4:F10000,O4)+SUMIFS(лечеб!O4:O10000,лечеб!N4:N10000,B388,лечеб!F4:F10000,O4)+SUMIFS(Баня!O4:O10000,Баня!N4:N10000,B388,Баня!F4:F10000,O4)+SUMIFS(Адм!O4:O10000,Адм!N4:N10000,B388,Адм!F4:F10000,O4)+SUMIFS(С.Х!O4:O9995,С.Х!N4:N9995,B388,С.Х!F4:F9995,O4)+SUMIFS(новостр!N4:N9999,новостр!M4:M9999,B388,новостр!F4:F9999,O4)+SUMIFS(авт!K4:K10004,авт!L4:L10004,B388,авт!F4:F10004,O4)+SUMIFS(ЖС!S4:S10020,ЖС!R4:R10020,B388,ЖС!F4:F10020,O4)+SUMIFS(Лес!L5:L9992,Лес!K5:K9992,B388,Лес!F5:F9992,O4)+SUMIFS('степь '!K5:K9998,'степь '!J5:J9998,B388,'степь '!F5:F9998,O4)+SUMIFS(Пр.откр.тер!N4:N9967,Пр.откр.тер!M4:M9967,B388,Пр.откр.тер!F4:F9967,O4)</f>
        <v>0</v>
      </c>
      <c r="Q47" s="20">
        <f>SUMIFS(произв!A4:A9995,произв!N4:N9995,B388,произв!F4:F9995,Q4)+SUMIFS(торг!A4:A10000,торг!N4:N10000,B388,торг!F4:F10000,Q4)+SUMIFS(склад!A4:A9995,склад!N4:N9995,B388,склад!F4:F9995,Q4)+SUMIFS('обр '!A4:A9999,'обр '!N4:N9999,B388,'обр '!F4:F9999,Q4)+SUMIFS(детс!A4:A10000,детс!N4:N10000,B388,детс!F4:F10000,Q4)+SUMIFS(культ!A4:A10000,культ!N4:N10000,B388,культ!F4:F10000,Q4)+SUMIFS(спорт!A4:A10000,спорт!N4:N10000,B388,спорт!F4:F10000,Q4)+SUMIFS(лечеб!A4:A10000,лечеб!N4:N10000,B388,лечеб!F4:F10000,Q4)+SUMIFS(Баня!A4:A10000,Баня!N4:N10000,B388,Баня!F4:F10000,Q4)+SUMIFS(Адм!A4:A10000,Адм!N4:N10000,B388,Адм!F4:F10000,Q4)+SUMIFS(С.Х!A4:A9995,С.Х!N4:N9995,B388,С.Х!F4:F9995,Q4)+SUMIFS(новостр!A4:A9999,новостр!M4:M9999,B388,новостр!F4:F9999,Q4)+SUMIFS(авт!A4:A10004,авт!L4:L10004,B388,авт!F4:F10004,Q4)+SUMIFS(ЖС!A4:A10020,ЖС!R4:R10020,B388,ЖС!F4:F10020,Q4)+SUMIFS(Лес!A5:A9992,Лес!K5:K9992,B388,Лес!F5:F9992,Q4)+SUMIFS('степь '!A5:A9998,'степь '!J5:J9998,B388,'степь '!F5:F9998,Q4)+SUMIFS(Пр.откр.тер!A4:A9967,Пр.откр.тер!M4:M9967,B388,Пр.откр.тер!F4:F9967,Q4)</f>
        <v>0</v>
      </c>
      <c r="R47" s="20">
        <f>SUMIFS(произв!O4:O9995,произв!N4:N9995,B388,произв!F4:F9995,Q4)+SUMIFS(торг!O4:O10000,торг!N4:N10000,B388,торг!F4:F10000,Q4)+SUMIFS(склад!O4:O9995,склад!N4:N9995,B388,склад!F4:F9995,Q4)+SUMIFS('обр '!O4:O9999,'обр '!N4:N9999,B388,'обр '!F4:F9999,Q4)+SUMIFS(детс!O4:O10000,детс!N4:N10000,B388,детс!F4:F10000,Q4)+SUMIFS(культ!O4:O10000,культ!N4:N10000,B388,культ!F4:F10000,Q4)+SUMIFS(спорт!O4:O10000,спорт!N4:N10000,B388,спорт!F4:F10000,Q4)+SUMIFS(лечеб!O4:O10000,лечеб!N4:N10000,B388,лечеб!F4:F10000,Q4)+SUMIFS(Баня!O4:O10000,Баня!N4:N10000,B388,Баня!F4:F10000,Q4)+SUMIFS(Адм!O4:O10000,Адм!N4:N10000,B388,Адм!F4:F10000,Q4)+SUMIFS(С.Х!O4:O9995,С.Х!N4:N9995,B388,С.Х!F4:F9995,Q4)+SUMIFS(новостр!N4:N9999,новостр!M4:M9999,B388,новостр!F4:F9999,Q4)+SUMIFS(авт!K4:K10004,авт!L4:L10004,B388,авт!F4:F10004,Q4)+SUMIFS(ЖС!S4:S10020,ЖС!R4:R10020,B388,ЖС!F4:F10020,Q4)+SUMIFS(Лес!L5:L9992,Лес!K5:K9992,B388,Лес!F5:F9992,Q4)+SUMIFS('степь '!K5:K9998,'степь '!J5:J9998,B388,'степь '!F5:F9998,Q4)+SUMIFS(Пр.откр.тер!N4:N9967,Пр.откр.тер!M4:M9967,B388,Пр.откр.тер!F4:F9967,Q4)</f>
        <v>0</v>
      </c>
      <c r="S47" s="20">
        <f>SUMIFS(произв!A4:A9995,произв!N4:N9995,B388,произв!F4:F9995,S4)+SUMIFS(торг!A4:A10000,торг!N4:N10000,B388,торг!F4:F10000,S4)+SUMIFS(склад!A4:A9995,склад!N4:N9995,B388,склад!F4:F9995,S4)+SUMIFS('обр '!A4:A9999,'обр '!N4:N9999,B388,'обр '!F4:F9999,S4)+SUMIFS(детс!A4:A10000,детс!N4:N10000,B388,детс!F4:F10000,S4)+SUMIFS(культ!A4:A10000,культ!N4:N10000,B388,культ!F4:F10000,S4)+SUMIFS(спорт!A4:A10000,спорт!N4:N10000,B388,спорт!F4:F10000,S4)+SUMIFS(лечеб!A4:A10000,лечеб!N4:N10000,B388,лечеб!F4:F10000,S4)+SUMIFS(Баня!A4:A10000,Баня!N4:N10000,B388,Баня!F4:F10000,S4)+SUMIFS(Адм!A4:A10000,Адм!N4:N10000,B388,Адм!F4:F10000,S4)+SUMIFS(С.Х!A4:A9995,С.Х!N4:N9995,B388,С.Х!F4:F9995,S4)+SUMIFS(новостр!A4:A9999,новостр!M4:M9999,B388,новостр!F4:F9999,S4)+SUMIFS(авт!A4:A10004,авт!L4:L10004,B388,авт!F4:F10004,S4)+SUMIFS(ЖС!A4:A10020,ЖС!R4:R10020,B388,ЖС!F4:F10020,S4)+SUMIFS(Лес!A5:A9992,Лес!K5:K9992,B388,Лес!F5:F9992,S4)+SUMIFS('степь '!A5:A9998,'степь '!J5:J9998,B388,'степь '!F5:F9998,S4)+SUMIFS(Пр.откр.тер!A4:A9967,Пр.откр.тер!M4:M9967,B388,Пр.откр.тер!F4:F9967,S4)</f>
        <v>0</v>
      </c>
      <c r="T47" s="20">
        <f>SUMIFS(произв!O4:O9995,произв!N4:N9995,B388,произв!F4:F9995,S4)+SUMIFS(торг!O4:O10000,торг!N4:N10000,B388,торг!F4:F10000,S4)+SUMIFS(склад!O4:O9995,склад!N4:N9995,B388,склад!F4:F9995,S4)+SUMIFS('обр '!O4:O9999,'обр '!N4:N9999,B388,'обр '!F4:F9999,S4)+SUMIFS(детс!O4:O10000,детс!N4:N10000,B388,детс!F4:F10000,S4)+SUMIFS(культ!O4:O10000,культ!N4:N10000,B388,культ!F4:F10000,S4)+SUMIFS(спорт!O4:O10000,спорт!N4:N10000,B388,спорт!F4:F10000,S4)+SUMIFS(лечеб!O4:O10000,лечеб!N4:N10000,B388,лечеб!F4:F10000,S4)+SUMIFS(Баня!O4:O10000,Баня!N4:N10000,B388,Баня!F4:F10000,S4)+SUMIFS(Адм!O4:O10000,Адм!N4:N10000,B388,Адм!F4:F10000,S4)+SUMIFS(С.Х!O4:O9995,С.Х!N4:N9995,B388,С.Х!F4:F9995,S4)+SUMIFS(новостр!N4:N9999,новостр!M4:M9999,B388,новостр!F4:F9999,S4)+SUMIFS(авт!K4:K10004,авт!L4:L10004,B388,авт!F4:F10004,S4)+SUMIFS(ЖС!S4:S10020,ЖС!R4:R10020,B388,ЖС!F4:F10020,S4)+SUMIFS(Лес!L5:L9992,Лес!K5:K9992,B388,Лес!F5:F9992,S4)+SUMIFS('степь '!K5:K9998,'степь '!J5:J9998,B388,'степь '!F5:F9998,S4)+SUMIFS(Пр.откр.тер!N4:N9967,Пр.откр.тер!M4:M9967,B388,Пр.откр.тер!F4:F9967,S4)</f>
        <v>0</v>
      </c>
      <c r="U47" s="20">
        <f>SUMIFS(произв!A4:A9995,произв!N4:N9995,B388,произв!F4:F9995,U4)+SUMIFS(торг!A4:A10000,торг!N4:N10000,B388,торг!F4:F10000,U4)+SUMIFS(склад!A4:A9995,склад!N4:N9995,B388,склад!F4:F9995,U4)+SUMIFS('обр '!A4:A9999,'обр '!N4:N9999,B388,'обр '!F4:F9999,U4)+SUMIFS(детс!A4:A10000,детс!N4:N10000,B388,детс!F4:F10000,U4)+SUMIFS(культ!A4:A10000,культ!N4:N10000,B388,культ!F4:F10000,U4)+SUMIFS(спорт!A4:A10000,спорт!N4:N10000,B388,спорт!F4:F10000,U4)+SUMIFS(лечеб!A4:A10000,лечеб!N4:N10000,B388,лечеб!F4:F10000,U4)+SUMIFS(Баня!A4:A10000,Баня!N4:N10000,B388,Баня!F4:F10000,U4)+SUMIFS(Адм!A4:A10000,Адм!N4:N10000,B388,Адм!F4:F10000,U4)+SUMIFS(С.Х!A4:A9995,С.Х!N4:N9995,B388,С.Х!F4:F9995,U4)+SUMIFS(новостр!A4:A9999,новостр!M4:M9999,B388,новостр!F4:F9999,U4)+SUMIFS(авт!A4:A10004,авт!L4:L10004,B388,авт!F4:F10004,U4)+SUMIFS(ЖС!A4:A10020,ЖС!R4:R10020,B388,ЖС!F4:F10020,U4)+SUMIFS(Лес!A5:A9992,Лес!K5:K9992,B388,Лес!F5:F9992,U4)+SUMIFS('степь '!A5:A9998,'степь '!J5:J9998,B388,'степь '!F5:F9998,U4)+SUMIFS(Пр.откр.тер!A4:A9967,Пр.откр.тер!M4:M9967,B388,Пр.откр.тер!F4:F9967,U4)</f>
        <v>0</v>
      </c>
      <c r="V47" s="20">
        <f>SUMIFS(произв!O4:O9995,произв!N4:N9995,B388,произв!F4:F9995,U4)+SUMIFS(торг!O4:O10000,торг!N4:N10000,B388,торг!F4:F10000,U4)+SUMIFS(склад!O4:O9995,склад!N4:N9995,B388,склад!F4:F9995,U4)+SUMIFS('обр '!O4:O9999,'обр '!N4:N9999,B388,'обр '!F4:F9999,U4)+SUMIFS(детс!O4:O10000,детс!N4:N10000,B388,детс!F4:F10000,U4)+SUMIFS(культ!O4:O10000,культ!N4:N10000,B388,культ!F4:F10000,U4)+SUMIFS(спорт!O4:O10000,спорт!N4:N10000,B388,спорт!F4:F10000,U4)+SUMIFS(лечеб!O4:O10000,лечеб!N4:N10000,B388,лечеб!F4:F10000,U4)+SUMIFS(Баня!O4:O10000,Баня!N4:N10000,B388,Баня!F4:F10000,U4)+SUMIFS(Адм!O4:O10000,Адм!N4:N10000,B388,Адм!F4:F10000,U4)+SUMIFS(С.Х!O4:O9995,С.Х!N4:N9995,B388,С.Х!F4:F9995,U4)+SUMIFS(новостр!N4:N9999,новостр!M4:M9999,B388,новостр!F4:F9999,U4)+SUMIFS(авт!K4:K10004,авт!L4:L10004,B388,авт!F4:F10004,U4)+SUMIFS(ЖС!S4:S10020,ЖС!R4:R10020,B388,ЖС!F4:F10020,U4)+SUMIFS(Лес!L5:L9992,Лес!K5:K9992,B388,Лес!F5:F9992,U4)+SUMIFS('степь '!K5:K9998,'степь '!J5:J9998,B388,'степь '!F5:F9998,U4)+SUMIFS(Пр.откр.тер!N4:N9967,Пр.откр.тер!M4:M9967,B388,Пр.откр.тер!F4:F9967,U4)</f>
        <v>0</v>
      </c>
      <c r="W47" s="20">
        <f>SUMIFS(произв!A4:A9995,произв!N4:N9995,B388,произв!F4:F9995,W4)+SUMIFS(торг!A4:A10000,торг!N4:N10000,B388,торг!F4:F10000,W4)+SUMIFS(склад!A4:A9995,склад!N4:N9995,B388,склад!F4:F9995,W4)+SUMIFS('обр '!A4:A9999,'обр '!N4:N9999,B388,'обр '!F4:F9999,W4)+SUMIFS(детс!A4:A10000,детс!N4:N10000,B388,детс!F4:F10000,W4)+SUMIFS(культ!A4:A10000,культ!N4:N10000,B388,культ!F4:F10000,W4)+SUMIFS(спорт!A4:A10000,спорт!N4:N10000,B388,спорт!F4:F10000,W4)+SUMIFS(лечеб!A4:A10000,лечеб!N4:N10000,B388,лечеб!F4:F10000,W4)+SUMIFS(Баня!A4:A10000,Баня!N4:N10000,B388,Баня!F4:F10000,W4)+SUMIFS(Адм!A4:A10000,Адм!N4:N10000,B388,Адм!F4:F10000,W4)+SUMIFS(С.Х!A4:A9995,С.Х!N4:N9995,B388,С.Х!F4:F9995,W4)+SUMIFS(новостр!A4:A9999,новостр!M4:M9999,B388,новостр!F4:F9999,W4)+SUMIFS(авт!A4:A10004,авт!L4:L10004,B388,авт!F4:F10004,W4)+SUMIFS(ЖС!A4:A10020,ЖС!R4:R10020,B388,ЖС!F4:F10020,W4)+SUMIFS(Лес!A5:A9992,Лес!K5:K9992,B388,Лес!F5:F9992,W4)+SUMIFS('степь '!A5:A9998,'степь '!J5:J9998,B388,'степь '!F5:F9998,W4)+SUMIFS(Пр.откр.тер!A4:A9967,Пр.откр.тер!M4:M9967,B388,Пр.откр.тер!F4:F9967,W4)</f>
        <v>0</v>
      </c>
      <c r="X47" s="20">
        <f>SUMIFS(произв!O4:O9995,произв!N4:N9995,B388,произв!F4:F9995,W4)+SUMIFS(торг!O4:O10000,торг!N4:N10000,B388,торг!F4:F10000,W4)+SUMIFS(склад!O4:O9995,склад!N4:N9995,B388,склад!F4:F9995,W4)+SUMIFS('обр '!O4:O9999,'обр '!N4:N9999,B388,'обр '!F4:F9999,W4)+SUMIFS(детс!O4:O10000,детс!N4:N10000,B388,детс!F4:F10000,W4)+SUMIFS(культ!O4:O10000,культ!N4:N10000,B388,культ!F4:F10000,W4)+SUMIFS(спорт!O4:O10000,спорт!N4:N10000,B388,спорт!F4:F10000,W4)+SUMIFS(лечеб!O4:O10000,лечеб!N4:N10000,B388,лечеб!F4:F10000,W4)+SUMIFS(Баня!O4:O10000,Баня!N4:N10000,B388,Баня!F4:F10000,W4)+SUMIFS(Адм!O4:O10000,Адм!N4:N10000,B388,Адм!F4:F10000,W4)+SUMIFS(С.Х!O4:O9995,С.Х!N4:N9995,B388,С.Х!F4:F9995,W4)+SUMIFS(новостр!N4:N9999,новостр!M4:M9999,B388,новостр!F4:F9999,W4)+SUMIFS(авт!K4:K10004,авт!L4:L10004,B388,авт!F4:F10004,W4)+SUMIFS(ЖС!S4:S10020,ЖС!R4:R10020,B388,ЖС!F4:F10020,W4)+SUMIFS(Лес!L5:L9992,Лес!K5:K9992,B388,Лес!F5:F9992,W4)+SUMIFS('степь '!K5:K9998,'степь '!J5:J9998,B388,'степь '!F5:F9998,W4)+SUMIFS(Пр.откр.тер!N4:N9967,Пр.откр.тер!M4:M9967,B388,Пр.откр.тер!F4:F9967,W4)</f>
        <v>0</v>
      </c>
      <c r="Y47" s="20">
        <f>SUMIFS(произв!A4:A9995,произв!N4:N9995,B388,произв!F4:F9995,Y4)+SUMIFS(торг!A4:A10000,торг!N4:N10000,B388,торг!F4:F10000,Y4)+SUMIFS(склад!A4:A9995,склад!N4:N9995,B388,склад!F4:F9995,Y4)+SUMIFS('обр '!A4:A9999,'обр '!N4:N9999,B388,'обр '!F4:F9999,Y4)+SUMIFS(детс!A4:A10000,детс!N4:N10000,B388,детс!F4:F10000,Y4)+SUMIFS(культ!A4:A10000,культ!N4:N10000,B388,культ!F4:F10000,Y4)+SUMIFS(спорт!A4:A10000,спорт!N4:N10000,B388,спорт!F4:F10000,Y4)+SUMIFS(лечеб!A4:A10000,лечеб!N4:N10000,B388,лечеб!F4:F10000,Y4)+SUMIFS(Баня!A4:A10000,Баня!N4:N10000,B388,Баня!F4:F10000,Y4)+SUMIFS(Адм!A4:A10000,Адм!N4:N10000,B388,Адм!F4:F10000,Y4)+SUMIFS(С.Х!A4:A9995,С.Х!N4:N9995,B388,С.Х!F4:F9995,Y4)+SUMIFS(новостр!A4:A9999,новостр!M4:M9999,B388,новостр!F4:F9999,Y4)+SUMIFS(авт!A4:A10004,авт!L4:L10004,B388,авт!F4:F10004,Y4)+SUMIFS(ЖС!A4:A10020,ЖС!R4:R10020,B388,ЖС!F4:F10020,Y4)+SUMIFS(Лес!A5:A9992,Лес!K5:K9992,B388,Лес!F5:F9992,Y4)+SUMIFS('степь '!A5:A9998,'степь '!J5:J9998,B388,'степь '!F5:F9998,Y4)+SUMIFS(Пр.откр.тер!A4:A9967,Пр.откр.тер!M4:M9967,B388,Пр.откр.тер!F4:F9967,Y4)</f>
        <v>0</v>
      </c>
      <c r="Z47" s="20">
        <f>SUMIFS(произв!O4:O9995,произв!N4:N9995,B388,произв!F4:F9995,Y4)+SUMIFS(торг!O4:O10000,торг!N4:N10000,B388,торг!F4:F10000,Y4)+SUMIFS(склад!O4:O9995,склад!N4:N9995,B388,склад!F4:F9995,Y4)+SUMIFS('обр '!O4:O9999,'обр '!N4:N9999,B388,'обр '!F4:F9999,Y4)+SUMIFS(детс!O4:O10000,детс!N4:N10000,B388,детс!F4:F10000,Y4)+SUMIFS(культ!O4:O10000,культ!N4:N10000,B388,культ!F4:F10000,Y4)+SUMIFS(спорт!O4:O10000,спорт!N4:N10000,B388,спорт!F4:F10000,Y4)+SUMIFS(лечеб!O4:O10000,лечеб!N4:N10000,B388,лечеб!F4:F10000,Y4)+SUMIFS(Баня!O4:O10000,Баня!N4:N10000,B388,Баня!F4:F10000,Y4)+SUMIFS(Адм!O4:O10000,Адм!N4:N10000,B388,Адм!F4:F10000,Y4)+SUMIFS(С.Х!O4:O9995,С.Х!N4:N9995,B388,С.Х!F4:F9995,Y4)+SUMIFS(новостр!N4:N9999,новостр!M4:M9999,B388,новостр!F4:F9999,Y4)+SUMIFS(авт!K4:K10004,авт!L4:L10004,B388,авт!F4:F10004,Y4)+SUMIFS(ЖС!S4:S10020,ЖС!R4:R10020,B388,ЖС!F4:F10020,Y4)+SUMIFS(Лес!L5:L9992,Лес!K5:K9992,B388,Лес!F5:F9992,Y4)+SUMIFS('степь '!K5:K9998,'степь '!J5:J9998,B388,'степь '!F5:F9998,Y4)+SUMIFS(Пр.откр.тер!N4:N9967,Пр.откр.тер!M4:M9967,B388,Пр.откр.тер!F4:F9967,Y4)</f>
        <v>0</v>
      </c>
      <c r="AA47" s="21">
        <f t="shared" si="0"/>
        <v>0</v>
      </c>
      <c r="AB47" s="21">
        <f t="shared" si="0"/>
        <v>0</v>
      </c>
      <c r="AC47" s="112">
        <f>SUMIFS(произв!A4:A9995,произв!N4:N9995,B388,произв!F4:F9995,AC4)+SUMIFS(торг!A4:A10000,торг!N4:N10000,B388,торг!F4:F10000,AC4)+SUMIFS(склад!A4:A9995,склад!N4:N9995,B388,склад!F4:F9995,AC4)+SUMIFS('обр '!A4:A9999,'обр '!N4:N9999,B388,'обр '!F4:F9999,AC4)+SUMIFS(детс!A4:A10000,детс!N4:N10000,B388,детс!F4:F10000,AC4)+SUMIFS(культ!A4:A10000,культ!N4:N10000,B388,культ!F4:F10000,AC4)+SUMIFS(спорт!A4:A10000,спорт!N4:N10000,B388,спорт!F4:F10000,AC4)+SUMIFS(лечеб!A4:A10000,лечеб!N4:N10000,B388,лечеб!F4:F10000,AC4)+SUMIFS(Баня!A4:A10000,Баня!N4:N10000,B388,Баня!F4:F10000,AC4)+SUMIFS(Адм!A4:A10000,Адм!N4:N10000,B388,Адм!F4:F10000,AC4)+SUMIFS(С.Х!A4:A9995,С.Х!N4:N9995,B388,С.Х!F4:F9995,AC4)+SUMIFS(новостр!A4:A9999,новостр!M4:M9999,B388,новостр!F4:F9999,AC4)+SUMIFS(авт!A4:A10004,авт!L4:L10004,B388,авт!F4:F10004,AC4)+SUMIFS(ЖС!A4:A10020,ЖС!R4:R10020,B388,ЖС!F4:F10020,AC4)+SUMIFS(Лес!A5:A9992,Лес!K5:K9992,B388,Лес!F5:F9992,AC4)+SUMIFS('степь '!A5:A9998,'степь '!J5:J9998,B388,'степь '!F5:F9998,AC4)+SUMIFS(Пр.откр.тер!A4:A9967,Пр.откр.тер!M4:M9967,B388,Пр.откр.тер!F4:F9967,AC4)</f>
        <v>0</v>
      </c>
      <c r="AD47" s="112">
        <f>SUMIFS(произв!O4:O9995,произв!N4:N9995,B388,произв!F4:F9995,AC4)+SUMIFS(торг!O4:O10000,торг!N4:N10000,B388,торг!F4:F10000,AC4)+SUMIFS(склад!O4:O9995,склад!N4:N9995,B388,склад!F4:F9995,AC4)+SUMIFS('обр '!O4:O9999,'обр '!N4:N9999,B388,'обр '!F4:F9999,AC4)+SUMIFS(детс!O4:O10000,детс!N4:N10000,B388,детс!F4:F10000,AC4)+SUMIFS(культ!O4:O10000,культ!N4:N10000,B388,культ!F4:F10000,AC4)+SUMIFS(спорт!O4:O10000,спорт!N4:N10000,B388,спорт!F4:F10000,AC4)+SUMIFS(лечеб!O4:O10000,лечеб!N4:N10000,B388,лечеб!F4:F10000,AC4)+SUMIFS(Баня!O4:O10000,Баня!N4:N10000,B388,Баня!F4:F10000,AC4)+SUMIFS(Адм!O4:O10000,Адм!N4:N10000,B388,Адм!F4:F10000,AC4)+SUMIFS(С.Х!O4:O9995,С.Х!N4:N9995,B388,С.Х!F4:F9995,AC4)+SUMIFS(новостр!N4:N9999,новостр!M4:M9999,B388,новостр!F4:F9999,AC4)+SUMIFS(авт!K4:K10004,авт!L4:L10004,B388,авт!F4:F10004,AC4)+SUMIFS(ЖС!S4:S10020,ЖС!R4:R10020,B388,ЖС!F4:F10020,AC4)+SUMIFS(Лес!L5:L9992,Лес!K5:K9992,B388,Лес!F5:F9992,AC4)+SUMIFS('степь '!K5:K9998,'степь '!J5:J9998,B388,'степь '!F5:F9998,AC4)+SUMIFS(Пр.откр.тер!N4:N9967,Пр.откр.тер!M4:M9967,B388,Пр.откр.тер!F4:F9967,AC4)</f>
        <v>0</v>
      </c>
      <c r="AE47" s="112">
        <f>SUMIFS(произв!A4:A9995,произв!N4:N9995,B388,произв!F4:F9995,AE4)+SUMIFS(торг!A4:A10000,торг!N4:N10000,B388,торг!F4:F10000,AE4)+SUMIFS(склад!A4:A9995,склад!N4:N9995,B388,склад!F4:F9995,AE4)+SUMIFS('обр '!A4:A9999,'обр '!N4:N9999,B388,'обр '!F4:F9999,AE4)+SUMIFS(детс!A4:A10000,детс!N4:N10000,B388,детс!F4:F10000,AE4)+SUMIFS(культ!A4:A10000,культ!N4:N10000,B388,культ!F4:F10000,AE4)+SUMIFS(спорт!A4:A10000,спорт!N4:N10000,B388,спорт!F4:F10000,AE4)+SUMIFS(лечеб!A4:A10000,лечеб!N4:N10000,B388,лечеб!F4:F10000,AE4)+SUMIFS(Баня!A4:A10000,Баня!N4:N10000,B388,Баня!F4:F10000,AE4)+SUMIFS(Адм!A4:A10000,Адм!N4:N10000,B388,Адм!F4:F10000,AE4)+SUMIFS(С.Х!A4:A9995,С.Х!N4:N9995,B388,С.Х!F4:F9995,AE4)+SUMIFS(новостр!A4:A9999,новостр!M4:M9999,B388,новостр!F4:F9999,AE4)+SUMIFS(авт!A4:A10004,авт!L4:L10004,B388,авт!F4:F10004,AE4)+SUMIFS(ЖС!A4:A10020,ЖС!R4:R10020,B388,ЖС!F4:F10020,AE4)+SUMIFS(Лес!A5:A9992,Лес!K5:K9992,B388,Лес!F5:F9992,AE4)+SUMIFS('степь '!A5:A9998,'степь '!J5:J9998,B388,'степь '!F5:F9998,AE4)+SUMIFS(Пр.откр.тер!A4:A9967,Пр.откр.тер!M4:M9967,B388,Пр.откр.тер!F4:F9967,AE4)</f>
        <v>0</v>
      </c>
      <c r="AF47" s="112">
        <f>SUMIFS(произв!O4:O9995,произв!N4:N9995,B388,произв!F4:F9995,AE4)+SUMIFS(торг!O4:O10000,торг!N4:N10000,B388,торг!F4:F10000,AE4)+SUMIFS(склад!O4:O9995,склад!N4:N9995,B388,склад!F4:F9995,AE4)+SUMIFS('обр '!O4:O9999,'обр '!N4:N9999,B388,'обр '!F4:F9999,AE4)+SUMIFS(детс!O4:O10000,детс!N4:N10000,B388,детс!F4:F10000,AE4)+SUMIFS(культ!O4:O10000,культ!N4:N10000,B388,культ!F4:F10000,AE4)+SUMIFS(спорт!O4:O10000,спорт!N4:N10000,B388,спорт!F4:F10000,AE4)+SUMIFS(лечеб!O4:O10000,лечеб!N4:N10000,B388,лечеб!F4:F10000,AE4)+SUMIFS(Баня!O4:O10000,Баня!N4:N10000,B388,Баня!F4:F10000,AE4)+SUMIFS(Адм!O4:O10000,Адм!N4:N10000,B388,Адм!F4:F10000,AE4)+SUMIFS(С.Х!O4:O9995,С.Х!N4:N9995,B388,С.Х!F4:F9995,AE4)+SUMIFS(новостр!N4:N9999,новостр!M4:M9999,B388,новостр!F4:F9999,AE4)+SUMIFS(авт!K4:K10004,авт!L4:L10004,B388,авт!F4:F10004,AE4)+SUMIFS(ЖС!S4:S10020,ЖС!R4:R10020,B388,ЖС!F4:F10020,AE4)+SUMIFS(Лес!L5:L9992,Лес!K5:K9992,B388,Лес!F5:F9992,AE4)+SUMIFS('степь '!K5:K9998,'степь '!J5:J9998,B388,'степь '!F5:F9998,AE4)+SUMIFS(Пр.откр.тер!N4:N9967,Пр.откр.тер!M4:M9967,B388,Пр.откр.тер!F4:F9967,AE4)</f>
        <v>0</v>
      </c>
      <c r="AG47" s="112">
        <f>SUMIFS(произв!A4:A9995,произв!N4:N9995,B388,произв!F4:F9995,AG4)+SUMIFS(торг!A4:A10000,торг!N4:N10000,B388,торг!F4:F10000,AG4)+SUMIFS(склад!A4:A9995,склад!N4:N9995,B388,склад!F4:F9995,AG4)+SUMIFS('обр '!A4:A9999,'обр '!N4:N9999,B388,'обр '!F4:F9999,AG4)+SUMIFS(детс!A4:A10000,детс!N4:N10000,B388,детс!F4:F10000,AG4)+SUMIFS(культ!A4:A10000,культ!N4:N10000,B388,культ!F4:F10000,AG4)+SUMIFS(спорт!A4:A10000,спорт!N4:N10000,B388,спорт!F4:F10000,AG4)+SUMIFS(лечеб!A4:A10000,лечеб!N4:N10000,B388,лечеб!F4:F10000,AG4)+SUMIFS(Баня!A4:A10000,Баня!N4:N10000,B388,Баня!F4:F10000,AG4)+SUMIFS(Адм!A4:A10000,Адм!N4:N10000,B388,Адм!F4:F10000,AG4)+SUMIFS(С.Х!A4:A9995,С.Х!N4:N9995,B388,С.Х!F4:F9995,AG4)+SUMIFS(новостр!A4:A9999,новостр!M4:M9999,B388,новостр!F4:F9999,AG4)+SUMIFS(авт!A4:A10004,авт!L4:L10004,B388,авт!F4:F10004,AG4)+SUMIFS(ЖС!A4:A10020,ЖС!R4:R10020,B388,ЖС!F4:F10020,AG4)+SUMIFS(Лес!A5:A9992,Лес!K5:K9992,B388,Лес!F5:F9992,AG4)+SUMIFS('степь '!A5:A9998,'степь '!J5:J9998,B388,'степь '!F5:F9998,AG4)+SUMIFS(Пр.откр.тер!A4:A9967,Пр.откр.тер!M4:M9967,B388,Пр.откр.тер!F4:F9967,AG4)</f>
        <v>0</v>
      </c>
      <c r="AH47" s="112">
        <f>SUMIFS(произв!O4:O9995,произв!N4:N9995,B388,произв!F4:F9995,AG4)+SUMIFS(торг!O4:O10000,торг!N4:N10000,B388,торг!F4:F10000,AG4)+SUMIFS(склад!O4:O9995,склад!N4:N9995,B388,склад!F4:F9995,AG4)+SUMIFS('обр '!O4:O9999,'обр '!N4:N9999,B388,'обр '!F4:F9999,AG4)+SUMIFS(детс!O4:O10000,детс!N4:N10000,B388,детс!F4:F10000,AG4)+SUMIFS(культ!O4:O10000,культ!N4:N10000,B388,культ!F4:F10000,AG4)+SUMIFS(спорт!O4:O10000,спорт!N4:N10000,B388,спорт!F4:F10000,AG4)+SUMIFS(лечеб!O4:O10000,лечеб!N4:N10000,B388,лечеб!F4:F10000,AG4)+SUMIFS(Баня!O4:O10000,Баня!N4:N10000,B388,Баня!F4:F10000,AG4)+SUMIFS(Адм!O4:O10000,Адм!N4:N10000,B388,Адм!F4:F10000,AG4)+SUMIFS(С.Х!O4:O9995,С.Х!N4:N9995,B388,С.Х!F4:F9995,AG4)+SUMIFS(новостр!N4:N9999,новостр!M4:M9999,B388,новостр!F4:F9999,AG4)+SUMIFS(авт!K4:K10004,авт!L4:L10004,B388,авт!F4:F10004,AG4)+SUMIFS(ЖС!S4:S10020,ЖС!R4:R10020,B388,ЖС!F4:F10020,AG4)+SUMIFS(Лес!L5:L9992,Лес!K5:K9992,B388,Лес!F5:F9992,AG4)+SUMIFS('степь '!K5:K9998,'степь '!J5:J9998,B388,'степь '!F5:F9998,AG4)+SUMIFS(Пр.откр.тер!N4:N9967,Пр.откр.тер!M4:M9967,B388,Пр.откр.тер!F4:F9967,AG4)</f>
        <v>0</v>
      </c>
      <c r="AI47" s="112">
        <f>SUMIFS(произв!A4:A9995,произв!N4:N9995,B388,произв!F4:F9995,AI4)+SUMIFS(торг!A4:A10000,торг!N4:N10000,B388,торг!F4:F10000,AI4)+SUMIFS(склад!A4:A9995,склад!N4:N9995,B388,склад!F4:F9995,AI4)+SUMIFS('обр '!A4:A9999,'обр '!N4:N9999,B388,'обр '!F4:F9999,AI4)+SUMIFS(детс!A4:A10000,детс!N4:N10000,B388,детс!F4:F10000,AI4)+SUMIFS(культ!A4:A10000,культ!N4:N10000,B388,культ!F4:F10000,AI4)+SUMIFS(спорт!A4:A10000,спорт!N4:N10000,B388,спорт!F4:F10000,AI4)+SUMIFS(лечеб!A4:A10000,лечеб!N4:N10000,B388,лечеб!F4:F10000,AI4)+SUMIFS(Баня!A4:A10000,Баня!N4:N10000,B388,Баня!F4:F10000,AI4)+SUMIFS(Адм!A4:A10000,Адм!N4:N10000,B388,Адм!F4:F10000,AI4)+SUMIFS(С.Х!A4:A9995,С.Х!N4:N9995,B388,С.Х!F4:F9995,AI4)+SUMIFS(новостр!A4:A9999,новостр!M4:M9999,B388,новостр!F4:F9999,AI4)+SUMIFS(авт!A4:A10004,авт!L4:L10004,B388,авт!F4:F10004,AI4)+SUMIFS(ЖС!A4:A10020,ЖС!R4:R10020,B388,ЖС!F4:F10020,AI4)+SUMIFS(Лес!A5:A9992,Лес!K5:K9992,B388,Лес!F5:F9992,AI4)+SUMIFS('степь '!A5:A9998,'степь '!J5:J9998,B388,'степь '!F5:F9998,AI4)+SUMIFS(Пр.откр.тер!A4:A9967,Пр.откр.тер!M4:M9967,B388,Пр.откр.тер!F4:F9967,AI4)</f>
        <v>0</v>
      </c>
      <c r="AJ47" s="112">
        <f>SUMIFS(произв!O4:O9995,произв!N4:N9995,B388,произв!F4:F9995,AI4)+SUMIFS(торг!O4:O10000,торг!N4:N10000,B388,торг!F4:F10000,AI4)+SUMIFS(склад!O4:O9995,склад!N4:N9995,B388,склад!F4:F9995,AI4)+SUMIFS('обр '!O4:O9999,'обр '!N4:N9999,B388,'обр '!F4:F9999,AI4)+SUMIFS(детс!O4:O10000,детс!N4:N10000,B388,детс!F4:F10000,AI4)+SUMIFS(культ!O4:O10000,культ!N4:N10000,B388,культ!F4:F10000,AI4)+SUMIFS(спорт!O4:O10000,спорт!N4:N10000,B388,спорт!F4:F10000,AI4)+SUMIFS(лечеб!O4:O10000,лечеб!N4:N10000,B388,лечеб!F4:F10000,AI4)+SUMIFS(Баня!O4:O10000,Баня!N4:N10000,B388,Баня!F4:F10000,AI4)+SUMIFS(Адм!O4:O10000,Адм!N4:N10000,B388,Адм!F4:F10000,AI4)+SUMIFS(С.Х!O4:O9995,С.Х!N4:N9995,B388,С.Х!F4:F9995,AI4)+SUMIFS(новостр!N4:N9999,новостр!M4:M9999,B388,новостр!F4:F9999,AI4)+SUMIFS(авт!K4:K10004,авт!L4:L10004,B388,авт!F4:F10004,AI4)+SUMIFS(ЖС!S4:S10020,ЖС!R4:R10020,B388,ЖС!F4:F10020,AI4)+SUMIFS(Лес!L5:L9992,Лес!K5:K9992,B388,Лес!F5:F9992,AI4)+SUMIFS('степь '!K5:K9998,'степь '!J5:J9998,B388,'степь '!F5:F9998,AI4)+SUMIFS(Пр.откр.тер!N4:N9967,Пр.откр.тер!M4:M9967,B388,Пр.откр.тер!F4:F9967,AI4)</f>
        <v>0</v>
      </c>
      <c r="AK47" s="112">
        <f>SUMIFS(произв!A4:A9995,произв!N4:N9995,B388,произв!F4:F9995,AK4)+SUMIFS(торг!A4:A10000,торг!N4:N10000,B388,торг!F4:F10000,AK4)+SUMIFS(склад!A4:A9995,склад!N4:N9995,B388,склад!F4:F9995,AK4)+SUMIFS('обр '!A4:A9999,'обр '!N4:N9999,B388,'обр '!F4:F9999,AK4)+SUMIFS(детс!A4:A10000,детс!N4:N10000,B388,детс!F4:F10000,AK4)+SUMIFS(культ!A4:A10000,культ!N4:N10000,B388,культ!F4:F10000,AK4)+SUMIFS(спорт!A4:A10000,спорт!N4:N10000,B388,спорт!F4:F10000,AK4)+SUMIFS(лечеб!A4:A10000,лечеб!N4:N10000,B388,лечеб!F4:F10000,AK4)+SUMIFS(Баня!A4:A10000,Баня!N4:N10000,B388,Баня!F4:F10000,AK4)+SUMIFS(Адм!A4:A10000,Адм!N4:N10000,B388,Адм!F4:F10000,AK4)+SUMIFS(С.Х!A4:A9995,С.Х!N4:N9995,B388,С.Х!F4:F9995,AK4)+SUMIFS(новостр!A4:A9999,новостр!M4:M9999,B388,новостр!F4:F9999,AK4)+SUMIFS(авт!A4:A10004,авт!L4:L10004,B388,авт!F4:F10004,AK4)+SUMIFS(ЖС!A4:A10020,ЖС!R4:R10020,B388,ЖС!F4:F10020,AK4)+SUMIFS(Лес!A5:A9992,Лес!K5:K9992,B388,Лес!F5:F9992,AK4)+SUMIFS('степь '!A5:A9998,'степь '!J5:J9998,B388,'степь '!F5:F9998,AK4)+SUMIFS(Пр.откр.тер!A4:A9967,Пр.откр.тер!M4:M9967,B388,Пр.откр.тер!F4:F9967,AK4)</f>
        <v>0</v>
      </c>
      <c r="AL47" s="112">
        <f>SUMIFS(произв!O4:O9995,произв!N4:N9995,B388,произв!F4:F9995,AK4)+SUMIFS(торг!O4:O10000,торг!N4:N10000,B388,торг!F4:F10000,AK4)+SUMIFS(склад!O4:O9995,склад!N4:N9995,B388,склад!F4:F9995,AK4)+SUMIFS('обр '!O4:O9999,'обр '!N4:N9999,B388,'обр '!F4:F9999,AK4)+SUMIFS(детс!O4:O10000,детс!N4:N10000,B388,детс!F4:F10000,AK4)+SUMIFS(культ!O4:O10000,культ!N4:N10000,B388,культ!F4:F10000,AK4)+SUMIFS(спорт!O4:O10000,спорт!N4:N10000,B388,спорт!F4:F10000,AK4)+SUMIFS(лечеб!O4:O10000,лечеб!N4:N10000,B388,лечеб!F4:F10000,AK4)+SUMIFS(Баня!O4:O10000,Баня!N4:N10000,B388,Баня!F4:F10000,AK4)+SUMIFS(Адм!O4:O10000,Адм!N4:N10000,B388,Адм!F4:F10000,AK4)+SUMIFS(С.Х!O4:O9995,С.Х!N4:N9995,B388,С.Х!F4:F9995,AK4)+SUMIFS(новостр!N4:N9999,новостр!M4:M9999,B388,новостр!F4:F9999,AK4)+SUMIFS(авт!K4:K10004,авт!L4:L10004,B388,авт!F4:F10004,AK4)+SUMIFS(ЖС!S4:S10020,ЖС!R4:R10020,B388,ЖС!F4:F10020,AK4)+SUMIFS(Лес!L5:L9992,Лес!K5:K9992,B388,Лес!F5:F9992,AK4)+SUMIFS('степь '!K5:K9998,'степь '!J5:J9998,B388,'степь '!F5:F9998,AK4)+SUMIFS(Пр.откр.тер!N4:N9967,Пр.откр.тер!M4:M9967,B388,Пр.откр.тер!F4:F9967,AK4)</f>
        <v>0</v>
      </c>
      <c r="AM47" s="112">
        <f>SUMIFS(произв!A4:A9995,произв!N4:N9995,B388,произв!F4:F9995,AM4)+SUMIFS(торг!A4:A10000,торг!N4:N10000,B388,торг!F4:F10000,AM4)+SUMIFS(склад!A4:A9995,склад!N4:N9995,B388,склад!F4:F9995,AM4)+SUMIFS('обр '!A4:A9999,'обр '!N4:N9999,B388,'обр '!F4:F9999,AM4)+SUMIFS(детс!A4:A10000,детс!N4:N10000,B388,детс!F4:F10000,AM4)+SUMIFS(культ!A4:A10000,культ!N4:N10000,B388,культ!F4:F10000,AM4)+SUMIFS(спорт!A4:A10000,спорт!N4:N10000,B388,спорт!F4:F10000,AM4)+SUMIFS(лечеб!A4:A10000,лечеб!N4:N10000,B388,лечеб!F4:F10000,AM4)+SUMIFS(Баня!A4:A10000,Баня!N4:N10000,B388,Баня!F4:F10000,AM4)+SUMIFS(Адм!A4:A10000,Адм!N4:N10000,B388,Адм!F4:F10000,AM4)+SUMIFS(С.Х!A4:A9995,С.Х!N4:N9995,B388,С.Х!F4:F9995,AM4)+SUMIFS(новостр!A4:A9999,новостр!M4:M9999,B388,новостр!F4:F9999,AM4)+SUMIFS(авт!A4:A10004,авт!L4:L10004,B388,авт!F4:F10004,AM4)+SUMIFS(ЖС!A4:A10020,ЖС!R4:R10020,B388,ЖС!F4:F10020,AM4)+SUMIFS(Лес!A5:A9992,Лес!K5:K9992,B388,Лес!F5:F9992,AM4)+SUMIFS('степь '!A5:A9998,'степь '!J5:J9998,B388,'степь '!F5:F9998,AM4)+SUMIFS(Пр.откр.тер!A4:A9967,Пр.откр.тер!M4:M9967,B388,Пр.откр.тер!F4:F9967,AM4)</f>
        <v>0</v>
      </c>
      <c r="AN47" s="112">
        <f>SUMIFS(произв!O4:O9995,произв!N4:N9995,B388,произв!F4:F9995,AM4)+SUMIFS(торг!O4:O10000,торг!N4:N10000,B388,торг!F4:F10000,AM4)+SUMIFS(склад!O4:O9995,склад!N4:N9995,B388,склад!F4:F9995,AM4)+SUMIFS('обр '!O4:O9999,'обр '!N4:N9999,B388,'обр '!F4:F9999,AM4)+SUMIFS(детс!O4:O10000,детс!N4:N10000,B388,детс!F4:F10000,AM4)+SUMIFS(культ!O4:O10000,культ!N4:N10000,B388,культ!F4:F10000,AM4)+SUMIFS(спорт!O4:O10000,спорт!N4:N10000,B388,спорт!F4:F10000,AM4)+SUMIFS(лечеб!O4:O10000,лечеб!N4:N10000,B388,лечеб!F4:F10000,AM4)+SUMIFS(Баня!O4:O10000,Баня!N4:N10000,B388,Баня!F4:F10000,AM4)+SUMIFS(Адм!O4:O10000,Адм!N4:N10000,B388,Адм!F4:F10000,AM4)+SUMIFS(С.Х!O4:O9995,С.Х!N4:N9995,B388,С.Х!F4:F9995,AM4)+SUMIFS(новостр!N4:N9999,новостр!M4:M9999,B388,новостр!F4:F9999,AM4)+SUMIFS(авт!K4:K10004,авт!L4:L10004,B388,авт!F4:F10004,AM4)+SUMIFS(ЖС!S4:S10020,ЖС!R4:R10020,B388,ЖС!F4:F10020,AM4)+SUMIFS(Лес!L5:L9992,Лес!K5:K9992,B388,Лес!F5:F9992,AM4)+SUMIFS('степь '!K5:K9998,'степь '!J5:J9998,B388,'степь '!F5:F9998,AM4)+SUMIFS(Пр.откр.тер!N4:N9967,Пр.откр.тер!M4:M9967,B388,Пр.откр.тер!F4:F9967,AM4)</f>
        <v>0</v>
      </c>
      <c r="AO47" s="556">
        <f>SUMIFS(произв!A4:A9995,произв!N4:N9995,B388,произв!F4:F9995,AO4)+SUMIFS(торг!A4:A10000,торг!N4:N10000,B388,торг!F4:F10000,AO4)+SUMIFS(склад!A4:A9995,склад!N4:N9995,B388,склад!F4:F9995,AO4)+SUMIFS('обр '!A4:A9999,'обр '!N4:N9999,B388,'обр '!F4:F9999,AO4)+SUMIFS(детс!A4:A10000,детс!N4:N10000,B388,детс!F4:F10000,AO4)+SUMIFS(культ!A4:A10000,культ!N4:N10000,B388,культ!F4:F10000,AO4)+SUMIFS(спорт!A4:A10000,спорт!N4:N10000,B388,спорт!F4:F10000,AO4)+SUMIFS(лечеб!A4:A10000,лечеб!N4:N10000,B388,лечеб!F4:F10000,AO4)+SUMIFS(Баня!A4:A10000,Баня!N4:N10000,B388,Баня!F4:F10000,AO4)+SUMIFS(Адм!A4:A10000,Адм!N4:N10000,B388,Адм!F4:F10000,AO4)+SUMIFS(С.Х!A4:A9995,С.Х!N4:N9995,B388,С.Х!F4:F9995,AO4)+SUMIFS(новостр!A4:A9999,новостр!M4:M9999,B388,новостр!F4:F9999,AO4)+SUMIFS(авт!A4:A10004,авт!L4:L10004,B388,авт!F4:F10004,AO4)+SUMIFS(ЖС!A4:A10020,ЖС!R4:R10020,B388,ЖС!F4:F10020,AO4)+SUMIFS(Лес!A5:A9992,Лес!K5:K9992,B388,Лес!F5:F9992,AO4)+SUMIFS('степь '!A5:A9998,'степь '!J5:J9998,B388,'степь '!F5:F9998,AO4)+SUMIFS(Пр.откр.тер!A4:A9967,Пр.откр.тер!M4:M9967,B388,Пр.откр.тер!F4:F9967,AO4)</f>
        <v>0</v>
      </c>
      <c r="AP47" s="556">
        <f>SUMIFS(произв!O4:O9995,произв!N4:N9995,B388,произв!F4:F9995,AO4)+SUMIFS(торг!O4:O10000,торг!N4:N10000,B388,торг!F4:F10000,AO4)+SUMIFS(склад!O4:O9995,склад!N4:N9995,B388,склад!F4:F9995,AO4)+SUMIFS('обр '!O4:O9999,'обр '!N4:N9999,B388,'обр '!F4:F9999,AO4)+SUMIFS(детс!O4:O10000,детс!N4:N10000,B388,детс!F4:F10000,AO4)+SUMIFS(культ!O4:O10000,культ!N4:N10000,B388,культ!F4:F10000,AO4)+SUMIFS(спорт!O4:O10000,спорт!N4:N10000,B388,спорт!F4:F10000,AO4)+SUMIFS(лечеб!O4:O10000,лечеб!N4:N10000,B388,лечеб!F4:F10000,AO4)+SUMIFS(Баня!O4:O10000,Баня!N4:N10000,B388,Баня!F4:F10000,AO4)+SUMIFS(Адм!O4:O10000,Адм!N4:N10000,B388,Адм!F4:F10000,AO4)+SUMIFS(С.Х!O4:O9995,С.Х!N4:N9995,B388,С.Х!F4:F9995,AO4)+SUMIFS(новостр!N4:N9999,новостр!M4:M9999,B388,новостр!F4:F9999,AO4)+SUMIFS(авт!K4:K10004,авт!L4:L10004,B388,авт!F4:F10004,AO4)+SUMIFS(ЖС!S4:S10020,ЖС!R4:R10020,B388,ЖС!F4:F10020,AO4)+SUMIFS(Лес!L5:L9992,Лес!K5:K9992,B388,Лес!F5:F9992,AO4)+SUMIFS('степь '!K5:K9998,'степь '!J5:J9998,B388,'степь '!F5:F9998,AO4)+SUMIFS(Пр.откр.тер!N4:N9967,Пр.откр.тер!M4:M9967,B388,Пр.откр.тер!F4:F9967,AO4)</f>
        <v>0</v>
      </c>
      <c r="AQ47" s="112">
        <f>SUMIFS(произв!A4:A9995,произв!N4:N9995,B388,произв!F4:F9995,AQ4)+SUMIFS(торг!A4:A10000,торг!N4:N10000,B388,торг!F4:F10000,AQ4)+SUMIFS(склад!A4:A9995,склад!N4:N9995,B388,склад!F4:F9995,AQ4)+SUMIFS('обр '!A4:A9999,'обр '!N4:N9999,B388,'обр '!F4:F9999,AQ4)+SUMIFS(детс!A4:A10000,детс!N4:N10000,B388,детс!F4:F10000,AQ4)+SUMIFS(культ!A4:A10000,культ!N4:N10000,B388,культ!F4:F10000,AQ4)+SUMIFS(спорт!A4:A10000,спорт!N4:N10000,B388,спорт!F4:F10000,AQ4)+SUMIFS(лечеб!A4:A10000,лечеб!N4:N10000,B388,лечеб!F4:F10000,AQ4)+SUMIFS(Баня!A4:A10000,Баня!N4:N10000,B388,Баня!F4:F10000,AQ4)+SUMIFS(Адм!A4:A10000,Адм!N4:N10000,B388,Адм!F4:F10000,AQ4)+SUMIFS(С.Х!A4:A9995,С.Х!N4:N9995,B388,С.Х!F4:F9995,AQ4)+SUMIFS(новостр!A4:A9999,новостр!M4:M9999,B388,новостр!F4:F9999,AQ4)+SUMIFS(авт!A4:A10004,авт!L4:L10004,B388,авт!F4:F10004,AQ4)+SUMIFS(ЖС!A4:A10020,ЖС!R4:R10020,B388,ЖС!F4:F10020,AQ4)+SUMIFS(Лес!A5:A9992,Лес!K5:K9992,B388,Лес!F5:F9992,AQ4)+SUMIFS('степь '!A5:A9998,'степь '!J5:J9998,B388,'степь '!F5:F9998,AQ4)+SUMIFS(Пр.откр.тер!A4:A9967,Пр.откр.тер!M4:M9967,B388,Пр.откр.тер!F4:F9967,AQ4)</f>
        <v>0</v>
      </c>
      <c r="AR47" s="112">
        <f>SUMIFS(произв!O4:O9995,произв!N4:N9995,B388,произв!F4:F9995,AQ4)+SUMIFS(торг!O4:O10000,торг!N4:N10000,B388,торг!F4:F10000,AQ4)+SUMIFS(склад!O4:O9995,склад!N4:N9995,B388,склад!F4:F9995,AQ4)+SUMIFS('обр '!O4:O9999,'обр '!N4:N9999,B388,'обр '!F4:F9999,AQ4)+SUMIFS(детс!O4:O10000,детс!N4:N10000,B388,детс!F4:F10000,AQ4)+SUMIFS(культ!O4:O10000,культ!N4:N10000,B388,культ!F4:F10000,AQ4)+SUMIFS(спорт!O4:O10000,спорт!N4:N10000,B388,спорт!F4:F10000,AQ4)+SUMIFS(лечеб!O4:O10000,лечеб!N4:N10000,B388,лечеб!F4:F10000,AQ4)+SUMIFS(Баня!O4:O10000,Баня!N4:N10000,B388,Баня!F4:F10000,AQ4)+SUMIFS(Адм!O4:O10000,Адм!N4:N10000,B388,Адм!F4:F10000,AQ4)+SUMIFS(С.Х!O4:O9995,С.Х!N4:N9995,B388,С.Х!F4:F9995,AQ4)+SUMIFS(новостр!N4:N9999,новостр!M4:M9999,B388,новостр!F4:F9999,AQ4)+SUMIFS(авт!K4:K10004,авт!L4:L10004,B388,авт!F4:F10004,AQ4)+SUMIFS(ЖС!S4:S10020,ЖС!R4:R10020,B388,ЖС!F4:F10020,AQ4)+SUMIFS(Лес!L5:L9992,Лес!K5:K9992,B388,Лес!F5:F9992,AQ4)+SUMIFS('степь '!K5:K9998,'степь '!J5:J9998,B388,'степь '!F5:F9998,AQ4)+SUMIFS(Пр.откр.тер!N4:N9967,Пр.откр.тер!M4:M9967,B388,Пр.откр.тер!F4:F9967,AQ4)</f>
        <v>0</v>
      </c>
      <c r="AS47" s="112">
        <f>SUMIFS(произв!A4:A9995,произв!N4:N9995,B388,произв!F4:F9995,AS4)+SUMIFS(торг!A4:A10000,торг!N4:N10000,B388,торг!F4:F10000,AS4)+SUMIFS(склад!A4:A9995,склад!N4:N9995,B388,склад!F4:F9995,AS4)+SUMIFS('обр '!A4:A9999,'обр '!N4:N9999,B388,'обр '!F4:F9999,AS4)+SUMIFS(детс!A4:A10000,детс!N4:N10000,B388,детс!F4:F10000,AS4)+SUMIFS(культ!A4:A10000,культ!N4:N10000,B388,культ!F4:F10000,AS4)+SUMIFS(спорт!A4:A10000,спорт!N4:N10000,B388,спорт!F4:F10000,AS4)+SUMIFS(лечеб!A4:A10000,лечеб!N4:N10000,B388,лечеб!F4:F10000,AS4)+SUMIFS(Баня!A4:A10000,Баня!N4:N10000,B388,Баня!F4:F10000,AS4)+SUMIFS(Адм!A4:A10000,Адм!N4:N10000,B388,Адм!F4:F10000,AS4)+SUMIFS(С.Х!A4:A9995,С.Х!N4:N9995,B388,С.Х!F4:F9995,AS4)+SUMIFS(новостр!A4:A9999,новостр!M4:M9999,B388,новостр!F4:F9999,AS4)+SUMIFS(авт!A4:A10004,авт!L4:L10004,B388,авт!F4:F10004,AS4)+SUMIFS(ЖС!A4:A10020,ЖС!R4:R10020,B388,ЖС!F4:F10020,AS4)+SUMIFS(Лес!A5:A9992,Лес!K5:K9992,B388,Лес!F5:F9992,AS4)+SUMIFS('степь '!A5:A9998,'степь '!J5:J9998,B388,'степь '!F5:F9998,AS4)+SUMIFS(Пр.откр.тер!A4:A9967,Пр.откр.тер!M4:M9967,B388,Пр.откр.тер!F4:F9967,AS4)</f>
        <v>0</v>
      </c>
      <c r="AT47" s="112">
        <f>SUMIFS(произв!O4:O9995,произв!N4:N9995,B388,произв!F4:F9995,AS4)+SUMIFS(торг!O4:O10000,торг!N4:N10000,B388,торг!F4:F10000,AS4)+SUMIFS(склад!O4:O9995,склад!N4:N9995,B388,склад!F4:F9995,AS4)+SUMIFS('обр '!O4:O9999,'обр '!N4:N9999,B388,'обр '!F4:F9999,AS4)+SUMIFS(детс!O4:O10000,детс!N4:N10000,B388,детс!F4:F10000,AS4)+SUMIFS(культ!O4:O10000,культ!N4:N10000,B388,культ!F4:F10000,AS4)+SUMIFS(спорт!O4:O10000,спорт!N4:N10000,B388,спорт!F4:F10000,AS4)+SUMIFS(лечеб!O4:O10000,лечеб!N4:N10000,B388,лечеб!F4:F10000,AS4)+SUMIFS(Баня!O4:O10000,Баня!N4:N10000,B388,Баня!F4:F10000,AS4)+SUMIFS(Адм!O4:O10000,Адм!N4:N10000,B388,Адм!F4:F10000,AS4)+SUMIFS(С.Х!O4:O9995,С.Х!N4:N9995,B388,С.Х!F4:F9995,AS4)+SUMIFS(новостр!N4:N9999,новостр!M4:M9999,B388,новостр!F4:F9999,AS4)+SUMIFS(авт!K4:K10004,авт!L4:L10004,B388,авт!F4:F10004,AS4)+SUMIFS(ЖС!S4:S10020,ЖС!R4:R10020,B388,ЖС!F4:F10020,AS4)+SUMIFS(Лес!L5:L9992,Лес!K5:K9992,B388,Лес!F5:F9992,AS4)+SUMIFS('степь '!K5:K9998,'степь '!J5:J9998,B388,'степь '!F5:F9998,AS4)+SUMIFS(Пр.откр.тер!N4:N9967,Пр.откр.тер!M4:M9967,B388,Пр.откр.тер!F4:F9967,AS4)</f>
        <v>0</v>
      </c>
      <c r="AU47" s="112">
        <f>SUMIFS(произв!A4:A9995,произв!N4:N9995,B388,произв!F4:F9995,AU4)+SUMIFS(торг!A4:A10000,торг!N4:N10000,B388,торг!F4:F10000,AU4)+SUMIFS(склад!A4:A9995,склад!N4:N9995,B388,склад!F4:F9995,AU4)+SUMIFS('обр '!A4:A9999,'обр '!N4:N9999,B388,'обр '!F4:F9999,AU4)+SUMIFS(детс!A4:A10000,детс!N4:N10000,B388,детс!F4:F10000,AU4)+SUMIFS(культ!A4:A10000,культ!N4:N10000,B388,культ!F4:F10000,AU4)+SUMIFS(спорт!A4:A10000,спорт!N4:N10000,B388,спорт!F4:F10000,AU4)+SUMIFS(лечеб!A4:A10000,лечеб!N4:N10000,B388,лечеб!F4:F10000,AU4)+SUMIFS(Баня!A4:A10000,Баня!N4:N10000,B388,Баня!F4:F10000,AU4)+SUMIFS(Адм!A4:A10000,Адм!N4:N10000,B388,Адм!F4:F10000,AU4)+SUMIFS(С.Х!A4:A9995,С.Х!N4:N9995,B388,С.Х!F4:F9995,AU4)+SUMIFS(новостр!A4:A9999,новостр!M4:M9999,B388,новостр!F4:F9999,AU4)+SUMIFS(авт!A4:A10004,авт!L4:L10004,B388,авт!F4:F10004,AU4)+SUMIFS(ЖС!A4:A10020,ЖС!R4:R10020,B388,ЖС!F4:F10020,AU4)+SUMIFS(Лес!A5:A9992,Лес!K5:K9992,B388,Лес!F5:F9992,AU4)+SUMIFS('степь '!A5:A9998,'степь '!J5:J9998,B388,'степь '!F5:F9998,AU4)+SUMIFS(Пр.откр.тер!A4:A9967,Пр.откр.тер!M4:M9967,B388,Пр.откр.тер!F4:F9967,AU4)</f>
        <v>0</v>
      </c>
      <c r="AV47" s="112">
        <f>SUMIFS(произв!O4:O9995,произв!N4:N9995,B388,произв!F4:F9995,AU4)+SUMIFS(торг!O4:O10000,торг!N4:N10000,B388,торг!F4:F10000,AU4)+SUMIFS(склад!O4:O9995,склад!N4:N9995,B388,склад!F4:F9995,AU4)+SUMIFS('обр '!O4:O9999,'обр '!N4:N9999,B388,'обр '!F4:F9999,AU4)+SUMIFS(детс!O4:O10000,детс!N4:N10000,B388,детс!F4:F10000,AU4)+SUMIFS(культ!O4:O10000,культ!N4:N10000,B388,культ!F4:F10000,AU4)+SUMIFS(спорт!O4:O10000,спорт!N4:N10000,B388,спорт!F4:F10000,AU4)+SUMIFS(лечеб!O4:O10000,лечеб!N4:N10000,B388,лечеб!F4:F10000,AU4)+SUMIFS(Баня!O4:O10000,Баня!N4:N10000,B388,Баня!F4:F10000,AU4)+SUMIFS(Адм!O4:O10000,Адм!N4:N10000,B388,Адм!F4:F10000,AU4)+SUMIFS(С.Х!O4:O9995,С.Х!N4:N9995,B388,С.Х!F4:F9995,AU4)+SUMIFS(новостр!N4:N9999,новостр!M4:M9999,B388,новостр!F4:F9999,AU4)+SUMIFS(авт!K4:K10004,авт!L4:L10004,B388,авт!F4:F10004,AU4)+SUMIFS(ЖС!S4:S10020,ЖС!R4:R10020,B388,ЖС!F4:F10020,AU4)+SUMIFS(Лес!L5:L9992,Лес!K5:K9992,B388,Лес!F5:F9992,AU4)+SUMIFS('степь '!K5:K9998,'степь '!J5:J9998,B388,'степь '!F5:F9998,AU4)+SUMIFS(Пр.откр.тер!N4:N9967,Пр.откр.тер!M4:M9967,B388,Пр.откр.тер!F4:F9967,AU4)</f>
        <v>0</v>
      </c>
      <c r="AW47" s="281"/>
      <c r="AX47" s="281"/>
      <c r="AY47" s="281"/>
      <c r="AZ47" s="281"/>
      <c r="BA47" s="281"/>
      <c r="BB47" s="281"/>
      <c r="BC47" s="281"/>
      <c r="BD47" s="281"/>
      <c r="BE47" s="281"/>
      <c r="BF47" s="281"/>
      <c r="BG47" s="281"/>
      <c r="BH47" s="281"/>
      <c r="BI47" s="281"/>
      <c r="BJ47" s="281"/>
      <c r="BK47" s="281"/>
      <c r="BL47" s="281"/>
      <c r="BM47" s="281"/>
      <c r="BN47" s="281"/>
      <c r="BO47" s="281"/>
      <c r="BP47" s="281"/>
      <c r="BQ47" s="281"/>
      <c r="BR47" s="281"/>
      <c r="BS47" s="281"/>
      <c r="BT47" s="281"/>
      <c r="BU47" s="281"/>
      <c r="BV47" s="281"/>
      <c r="BW47" s="281"/>
      <c r="BX47" s="281"/>
      <c r="BY47" s="281"/>
      <c r="BZ47" s="281"/>
      <c r="CA47" s="281"/>
      <c r="CB47" s="281"/>
      <c r="CC47" s="281"/>
      <c r="CD47" s="281"/>
      <c r="CE47" s="281"/>
      <c r="CF47" s="281"/>
      <c r="CG47" s="281"/>
      <c r="CH47" s="281"/>
      <c r="CI47" s="281"/>
      <c r="CJ47" s="281"/>
      <c r="CK47" s="281"/>
      <c r="CL47" s="281"/>
    </row>
    <row r="48" spans="1:90" s="235" customFormat="1" ht="24.75" thickTop="1" thickBot="1">
      <c r="A48" s="233"/>
      <c r="B48" s="231" t="s">
        <v>35</v>
      </c>
      <c r="C48" s="433">
        <f t="shared" si="6"/>
        <v>106</v>
      </c>
      <c r="D48" s="2313">
        <f>J48+L48+N48+P48+R48+T48+V48+X48+Z48+AB48</f>
        <v>17042.400000000001</v>
      </c>
      <c r="E48" s="473">
        <f>SUM(E6+E7+E8+E10+E18+E23+E30+E35+E36+E42+E43+E44+E45+E46+E47)</f>
        <v>81</v>
      </c>
      <c r="F48" s="473">
        <f>SUM(F6+F7+F8+F10+F18+F23+F30+F35+F36+F42+F43+F44+F45+F46+F47)</f>
        <v>3692.4</v>
      </c>
      <c r="G48" s="2356">
        <f>G47+G46+G45+G44+G43+G42+G36+G35+G30+G23+G18+G10+G8+G7+G6</f>
        <v>0.99999999999999989</v>
      </c>
      <c r="H48" s="2357">
        <f>H47+H46+H45+H44+H43+H42+H36+H35+H30+H23+H18+H10+H8+H7+H6</f>
        <v>1</v>
      </c>
      <c r="I48" s="467">
        <f>I47+I46+I45+I44+I43+I42+I36+I35+I30+I23+I18+I10+I8+I7+I6</f>
        <v>9</v>
      </c>
      <c r="J48" s="232">
        <f t="shared" ref="J48:Z48" si="10">J47+J46+J45+J44+J43+J42+J36+J35+J30+J23+J18+J10+J8+J7+J6</f>
        <v>0</v>
      </c>
      <c r="K48" s="232">
        <f t="shared" si="10"/>
        <v>10</v>
      </c>
      <c r="L48" s="232">
        <f t="shared" si="10"/>
        <v>0</v>
      </c>
      <c r="M48" s="232">
        <f t="shared" si="10"/>
        <v>17</v>
      </c>
      <c r="N48" s="232">
        <f t="shared" si="10"/>
        <v>0</v>
      </c>
      <c r="O48" s="232">
        <f t="shared" si="10"/>
        <v>4</v>
      </c>
      <c r="P48" s="232">
        <f t="shared" si="10"/>
        <v>805</v>
      </c>
      <c r="Q48" s="232">
        <f t="shared" si="10"/>
        <v>23</v>
      </c>
      <c r="R48" s="232">
        <f t="shared" si="10"/>
        <v>3270</v>
      </c>
      <c r="S48" s="232">
        <f t="shared" si="10"/>
        <v>4</v>
      </c>
      <c r="T48" s="232">
        <f t="shared" si="10"/>
        <v>0</v>
      </c>
      <c r="U48" s="232">
        <f t="shared" si="10"/>
        <v>2</v>
      </c>
      <c r="V48" s="232">
        <f t="shared" si="10"/>
        <v>0</v>
      </c>
      <c r="W48" s="232">
        <f t="shared" si="10"/>
        <v>1</v>
      </c>
      <c r="X48" s="232">
        <f t="shared" si="10"/>
        <v>150</v>
      </c>
      <c r="Y48" s="232">
        <f t="shared" si="10"/>
        <v>3</v>
      </c>
      <c r="Z48" s="232">
        <f t="shared" si="10"/>
        <v>10</v>
      </c>
      <c r="AA48" s="232">
        <f t="shared" ref="AA48:AV48" si="11">AA47+AA46+AA45+AA44+AA43+AA42+AA36+AA35+AA30+AA23+AA18+AA10+AA8+AA7+AA6</f>
        <v>33</v>
      </c>
      <c r="AB48" s="232">
        <f t="shared" si="11"/>
        <v>12807.4</v>
      </c>
      <c r="AC48" s="232">
        <f t="shared" si="11"/>
        <v>0</v>
      </c>
      <c r="AD48" s="232">
        <f t="shared" si="11"/>
        <v>0</v>
      </c>
      <c r="AE48" s="232">
        <f t="shared" si="11"/>
        <v>4</v>
      </c>
      <c r="AF48" s="232">
        <f t="shared" si="11"/>
        <v>10510</v>
      </c>
      <c r="AG48" s="232">
        <f t="shared" si="11"/>
        <v>2</v>
      </c>
      <c r="AH48" s="232">
        <f t="shared" si="11"/>
        <v>0</v>
      </c>
      <c r="AI48" s="232">
        <f t="shared" si="11"/>
        <v>2</v>
      </c>
      <c r="AJ48" s="232">
        <f t="shared" si="11"/>
        <v>0</v>
      </c>
      <c r="AK48" s="232">
        <f t="shared" si="11"/>
        <v>1</v>
      </c>
      <c r="AL48" s="232">
        <f t="shared" si="11"/>
        <v>0</v>
      </c>
      <c r="AM48" s="232">
        <f t="shared" si="11"/>
        <v>1</v>
      </c>
      <c r="AN48" s="232">
        <f t="shared" si="11"/>
        <v>5</v>
      </c>
      <c r="AO48" s="232">
        <f t="shared" si="11"/>
        <v>3</v>
      </c>
      <c r="AP48" s="232">
        <f t="shared" si="11"/>
        <v>600</v>
      </c>
      <c r="AQ48" s="232">
        <f t="shared" si="11"/>
        <v>5</v>
      </c>
      <c r="AR48" s="232">
        <f t="shared" si="11"/>
        <v>10</v>
      </c>
      <c r="AS48" s="232">
        <f t="shared" si="11"/>
        <v>5</v>
      </c>
      <c r="AT48" s="232">
        <f t="shared" si="11"/>
        <v>1682.4</v>
      </c>
      <c r="AU48" s="232">
        <f t="shared" si="11"/>
        <v>10</v>
      </c>
      <c r="AV48" s="232">
        <f t="shared" si="11"/>
        <v>0</v>
      </c>
    </row>
    <row r="49" spans="1:90">
      <c r="B49"/>
      <c r="H49"/>
      <c r="I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row>
    <row r="50" spans="1:90" ht="32.25" hidden="1" customHeight="1" thickTop="1" thickBot="1">
      <c r="A50" s="2650" t="s">
        <v>1008</v>
      </c>
      <c r="B50" s="2650"/>
      <c r="C50" s="2650"/>
      <c r="D50" s="2650"/>
      <c r="H50"/>
      <c r="I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row>
    <row r="51" spans="1:90" s="68" customFormat="1" ht="15.75" hidden="1" customHeight="1" thickTop="1" thickBot="1">
      <c r="A51" s="2638" t="s">
        <v>152</v>
      </c>
      <c r="B51" s="2639"/>
      <c r="C51" s="2639" t="s">
        <v>153</v>
      </c>
      <c r="D51" s="2642" t="s">
        <v>154</v>
      </c>
      <c r="E51" s="1197"/>
      <c r="F51" s="1197"/>
      <c r="G51" s="2644" t="s">
        <v>1003</v>
      </c>
      <c r="H51" s="2645"/>
      <c r="I51" s="2646" t="s">
        <v>131</v>
      </c>
      <c r="J51" s="2647"/>
      <c r="K51" s="2648" t="s">
        <v>130</v>
      </c>
      <c r="L51" s="2647"/>
      <c r="M51" s="2648" t="s">
        <v>137</v>
      </c>
      <c r="N51" s="2647"/>
      <c r="O51" s="2648" t="s">
        <v>288</v>
      </c>
      <c r="P51" s="2647"/>
      <c r="Q51" s="2655" t="s">
        <v>127</v>
      </c>
      <c r="R51" s="2656"/>
      <c r="S51" s="2655" t="s">
        <v>144</v>
      </c>
      <c r="T51" s="2656"/>
      <c r="U51" s="2655" t="s">
        <v>134</v>
      </c>
      <c r="V51" s="2656"/>
      <c r="W51" s="2655" t="s">
        <v>132</v>
      </c>
      <c r="X51" s="2656"/>
      <c r="Y51" s="2655" t="s">
        <v>136</v>
      </c>
      <c r="Z51" s="2656"/>
      <c r="AA51" s="2679" t="s">
        <v>155</v>
      </c>
      <c r="AB51" s="2680"/>
      <c r="AC51" s="2655" t="s">
        <v>148</v>
      </c>
      <c r="AD51" s="2656"/>
      <c r="AE51" s="2655" t="s">
        <v>142</v>
      </c>
      <c r="AF51" s="2656"/>
      <c r="AG51" s="2655" t="s">
        <v>143</v>
      </c>
      <c r="AH51" s="2656"/>
      <c r="AI51" s="2655" t="s">
        <v>139</v>
      </c>
      <c r="AJ51" s="2656"/>
      <c r="AK51" s="2655" t="s">
        <v>146</v>
      </c>
      <c r="AL51" s="2656"/>
      <c r="AM51" s="2655" t="s">
        <v>141</v>
      </c>
      <c r="AN51" s="2656"/>
      <c r="AO51" s="2655" t="s">
        <v>135</v>
      </c>
      <c r="AP51" s="2656"/>
      <c r="AQ51" s="2655" t="s">
        <v>133</v>
      </c>
      <c r="AR51" s="2656"/>
      <c r="AS51" s="2655" t="s">
        <v>140</v>
      </c>
      <c r="AT51" s="2656"/>
      <c r="AU51" s="2655" t="s">
        <v>128</v>
      </c>
      <c r="AV51" s="2656"/>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row>
    <row r="52" spans="1:90" s="68" customFormat="1" ht="15.75" hidden="1" customHeight="1" thickBot="1">
      <c r="A52" s="2640"/>
      <c r="B52" s="2641"/>
      <c r="C52" s="2641"/>
      <c r="D52" s="2643"/>
      <c r="E52" s="1197"/>
      <c r="F52" s="1197"/>
      <c r="G52" s="994" t="s">
        <v>153</v>
      </c>
      <c r="H52" s="995" t="s">
        <v>1028</v>
      </c>
      <c r="I52" s="460" t="s">
        <v>156</v>
      </c>
      <c r="J52" s="72" t="s">
        <v>157</v>
      </c>
      <c r="K52" s="71" t="s">
        <v>156</v>
      </c>
      <c r="L52" s="72" t="s">
        <v>157</v>
      </c>
      <c r="M52" s="71" t="s">
        <v>156</v>
      </c>
      <c r="N52" s="72" t="s">
        <v>157</v>
      </c>
      <c r="O52" s="71" t="s">
        <v>156</v>
      </c>
      <c r="P52" s="72" t="s">
        <v>157</v>
      </c>
      <c r="Q52" s="71" t="s">
        <v>156</v>
      </c>
      <c r="R52" s="72" t="s">
        <v>157</v>
      </c>
      <c r="S52" s="71" t="s">
        <v>156</v>
      </c>
      <c r="T52" s="72" t="s">
        <v>157</v>
      </c>
      <c r="U52" s="71" t="s">
        <v>156</v>
      </c>
      <c r="V52" s="72" t="s">
        <v>157</v>
      </c>
      <c r="W52" s="71" t="s">
        <v>156</v>
      </c>
      <c r="X52" s="72" t="s">
        <v>157</v>
      </c>
      <c r="Y52" s="71" t="s">
        <v>156</v>
      </c>
      <c r="Z52" s="72" t="s">
        <v>157</v>
      </c>
      <c r="AA52" s="71" t="s">
        <v>156</v>
      </c>
      <c r="AB52" s="72" t="s">
        <v>157</v>
      </c>
      <c r="AC52" s="70" t="s">
        <v>156</v>
      </c>
      <c r="AD52" s="69" t="s">
        <v>157</v>
      </c>
      <c r="AE52" s="70" t="s">
        <v>156</v>
      </c>
      <c r="AF52" s="69" t="s">
        <v>157</v>
      </c>
      <c r="AG52" s="70" t="s">
        <v>156</v>
      </c>
      <c r="AH52" s="69" t="s">
        <v>157</v>
      </c>
      <c r="AI52" s="70" t="s">
        <v>156</v>
      </c>
      <c r="AJ52" s="69" t="s">
        <v>157</v>
      </c>
      <c r="AK52" s="70" t="s">
        <v>156</v>
      </c>
      <c r="AL52" s="69" t="s">
        <v>157</v>
      </c>
      <c r="AM52" s="70" t="s">
        <v>156</v>
      </c>
      <c r="AN52" s="69" t="s">
        <v>157</v>
      </c>
      <c r="AO52" s="70" t="s">
        <v>156</v>
      </c>
      <c r="AP52" s="69" t="s">
        <v>157</v>
      </c>
      <c r="AQ52" s="70" t="s">
        <v>156</v>
      </c>
      <c r="AR52" s="69" t="s">
        <v>157</v>
      </c>
      <c r="AS52" s="70" t="s">
        <v>156</v>
      </c>
      <c r="AT52" s="69" t="s">
        <v>157</v>
      </c>
      <c r="AU52" s="70" t="s">
        <v>156</v>
      </c>
      <c r="AV52" s="69" t="s">
        <v>157</v>
      </c>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row>
    <row r="53" spans="1:90" s="675" customFormat="1" ht="17.25" hidden="1" thickTop="1" thickBot="1">
      <c r="A53" s="996" t="s">
        <v>13</v>
      </c>
      <c r="B53" s="997" t="s">
        <v>158</v>
      </c>
      <c r="C53" s="998">
        <f>I53+K53+M53+O53+Q53+S53+U53+W53+Y53+AA53</f>
        <v>14</v>
      </c>
      <c r="D53" s="999">
        <f>SUM(J53+L53+N53+P53+R53+T53+V53+X53+Z53+AB53)</f>
        <v>395</v>
      </c>
      <c r="E53" s="1197"/>
      <c r="F53" s="1197"/>
      <c r="G53" s="1000">
        <f>C53/C95*100</f>
        <v>18.918918918918919</v>
      </c>
      <c r="H53" s="1001">
        <f>D53/D95*100</f>
        <v>11.593777516877019</v>
      </c>
      <c r="I53" s="18"/>
      <c r="J53" s="18"/>
      <c r="K53" s="19"/>
      <c r="L53" s="2071"/>
      <c r="M53" s="20">
        <v>4</v>
      </c>
      <c r="N53" s="20"/>
      <c r="O53" s="20"/>
      <c r="P53" s="20"/>
      <c r="Q53" s="20">
        <v>2</v>
      </c>
      <c r="R53" s="20"/>
      <c r="S53" s="20"/>
      <c r="T53" s="20"/>
      <c r="U53" s="20">
        <v>1</v>
      </c>
      <c r="V53" s="20">
        <v>100</v>
      </c>
      <c r="W53" s="20"/>
      <c r="X53" s="20"/>
      <c r="Y53" s="20">
        <v>1</v>
      </c>
      <c r="Z53" s="20">
        <v>80</v>
      </c>
      <c r="AA53" s="21">
        <f t="shared" ref="AA53:AB94" si="12">AC53+AE53+AG53+AI53+AK53+AM53+AO53+AQ53+AS53+AU53</f>
        <v>6</v>
      </c>
      <c r="AB53" s="21">
        <f t="shared" si="12"/>
        <v>215</v>
      </c>
      <c r="AC53" s="20">
        <v>1</v>
      </c>
      <c r="AD53" s="20"/>
      <c r="AE53" s="20"/>
      <c r="AF53" s="20"/>
      <c r="AG53" s="20"/>
      <c r="AH53" s="20"/>
      <c r="AI53" s="20"/>
      <c r="AJ53" s="20"/>
      <c r="AK53" s="20"/>
      <c r="AL53" s="20"/>
      <c r="AM53" s="20">
        <v>1</v>
      </c>
      <c r="AN53" s="20"/>
      <c r="AO53" s="20">
        <v>2</v>
      </c>
      <c r="AP53" s="20">
        <v>95</v>
      </c>
      <c r="AQ53" s="20">
        <v>1</v>
      </c>
      <c r="AR53" s="20">
        <v>120</v>
      </c>
      <c r="AS53" s="20">
        <v>1</v>
      </c>
      <c r="AT53" s="20"/>
      <c r="AU53" s="20"/>
      <c r="AV53" s="20"/>
      <c r="AW53" s="705"/>
      <c r="AX53" s="705"/>
      <c r="AY53" s="705"/>
      <c r="AZ53" s="705"/>
      <c r="BA53" s="705"/>
      <c r="BB53" s="705"/>
      <c r="BC53" s="705"/>
      <c r="BD53" s="705"/>
      <c r="BE53" s="705"/>
      <c r="BF53" s="705"/>
      <c r="BG53" s="705"/>
      <c r="BH53" s="705"/>
      <c r="BI53" s="705"/>
      <c r="BJ53" s="705"/>
      <c r="BK53" s="705"/>
      <c r="BL53" s="705"/>
      <c r="BM53" s="705"/>
      <c r="BN53" s="705"/>
      <c r="BO53" s="705"/>
      <c r="BP53" s="705"/>
      <c r="BQ53" s="705"/>
      <c r="BR53" s="705"/>
      <c r="BS53" s="705"/>
      <c r="BT53" s="705"/>
      <c r="BU53" s="705"/>
      <c r="BV53" s="705"/>
      <c r="BW53" s="705"/>
      <c r="BX53" s="705"/>
      <c r="BY53" s="705"/>
      <c r="BZ53" s="705"/>
      <c r="CA53" s="705"/>
      <c r="CB53" s="705"/>
      <c r="CC53" s="705"/>
      <c r="CD53" s="705"/>
      <c r="CE53" s="705"/>
      <c r="CF53" s="705"/>
      <c r="CG53" s="705"/>
      <c r="CH53" s="705"/>
      <c r="CI53" s="705"/>
      <c r="CJ53" s="705"/>
      <c r="CK53" s="705"/>
      <c r="CL53" s="705"/>
    </row>
    <row r="54" spans="1:90" s="675" customFormat="1" ht="16.5" hidden="1" thickBot="1">
      <c r="A54" s="1002" t="s">
        <v>73</v>
      </c>
      <c r="B54" s="1003" t="s">
        <v>159</v>
      </c>
      <c r="C54" s="1004">
        <f>I54+K54+M54+O54+Q54+S54+U54+W54+Y54+AA54</f>
        <v>0</v>
      </c>
      <c r="D54" s="1005">
        <f>SUM(J54+L54+N54+P54+R54+T54+V54+X54+Z54+AB54)</f>
        <v>0</v>
      </c>
      <c r="E54" s="1197"/>
      <c r="F54" s="1197"/>
      <c r="G54" s="1006">
        <f>C54/C95*100</f>
        <v>0</v>
      </c>
      <c r="H54" s="1007">
        <f>D54/D95*100</f>
        <v>0</v>
      </c>
      <c r="I54" s="18"/>
      <c r="J54" s="18"/>
      <c r="K54" s="19"/>
      <c r="L54" s="20"/>
      <c r="M54" s="112"/>
      <c r="N54" s="112"/>
      <c r="O54" s="20"/>
      <c r="P54" s="20"/>
      <c r="Q54" s="20"/>
      <c r="R54" s="20"/>
      <c r="S54" s="20"/>
      <c r="T54" s="20"/>
      <c r="U54" s="20"/>
      <c r="V54" s="20"/>
      <c r="W54" s="20"/>
      <c r="X54" s="20"/>
      <c r="Y54" s="20"/>
      <c r="Z54" s="20"/>
      <c r="AA54" s="21">
        <f t="shared" si="12"/>
        <v>0</v>
      </c>
      <c r="AB54" s="21">
        <f t="shared" si="12"/>
        <v>0</v>
      </c>
      <c r="AC54" s="20"/>
      <c r="AD54" s="20"/>
      <c r="AE54" s="20"/>
      <c r="AF54" s="20"/>
      <c r="AG54" s="20"/>
      <c r="AH54" s="20"/>
      <c r="AI54" s="20"/>
      <c r="AJ54" s="20"/>
      <c r="AK54" s="20"/>
      <c r="AL54" s="20"/>
      <c r="AM54" s="20"/>
      <c r="AN54" s="20"/>
      <c r="AO54" s="23"/>
      <c r="AP54" s="23"/>
      <c r="AQ54" s="20"/>
      <c r="AR54" s="20"/>
      <c r="AS54" s="20"/>
      <c r="AT54" s="20"/>
      <c r="AU54" s="20"/>
      <c r="AV54" s="20"/>
      <c r="AW54" s="705"/>
      <c r="AX54" s="705"/>
      <c r="AY54" s="705"/>
      <c r="AZ54" s="705"/>
      <c r="BA54" s="705"/>
      <c r="BB54" s="705"/>
      <c r="BC54" s="705"/>
      <c r="BD54" s="705"/>
      <c r="BE54" s="705"/>
      <c r="BF54" s="705"/>
      <c r="BG54" s="705"/>
      <c r="BH54" s="705"/>
      <c r="BI54" s="705"/>
      <c r="BJ54" s="705"/>
      <c r="BK54" s="705"/>
      <c r="BL54" s="705"/>
      <c r="BM54" s="705"/>
      <c r="BN54" s="705"/>
      <c r="BO54" s="705"/>
      <c r="BP54" s="705"/>
      <c r="BQ54" s="705"/>
      <c r="BR54" s="705"/>
      <c r="BS54" s="705"/>
      <c r="BT54" s="705"/>
      <c r="BU54" s="705"/>
      <c r="BV54" s="705"/>
      <c r="BW54" s="705"/>
      <c r="BX54" s="705"/>
      <c r="BY54" s="705"/>
      <c r="BZ54" s="705"/>
      <c r="CA54" s="705"/>
      <c r="CB54" s="705"/>
      <c r="CC54" s="705"/>
      <c r="CD54" s="705"/>
      <c r="CE54" s="705"/>
      <c r="CF54" s="705"/>
      <c r="CG54" s="705"/>
      <c r="CH54" s="705"/>
      <c r="CI54" s="705"/>
      <c r="CJ54" s="705"/>
      <c r="CK54" s="705"/>
      <c r="CL54" s="705"/>
    </row>
    <row r="55" spans="1:90" s="675" customFormat="1" ht="16.5" hidden="1" thickBot="1">
      <c r="A55" s="1008" t="s">
        <v>160</v>
      </c>
      <c r="B55" s="1009" t="s">
        <v>161</v>
      </c>
      <c r="C55" s="1010">
        <f>I55+K55+M55+O55+Q55+S55+U55+W55+Y55+AA55</f>
        <v>14</v>
      </c>
      <c r="D55" s="1011">
        <f>SUM(J55+L55+N55+P55+R55+T55+V55+X55+Z55+AB55)</f>
        <v>500</v>
      </c>
      <c r="E55" s="1197"/>
      <c r="F55" s="1197"/>
      <c r="G55" s="1006">
        <f>C55/C95*100</f>
        <v>18.918918918918919</v>
      </c>
      <c r="H55" s="1007">
        <f>D55/D95*100</f>
        <v>14.6756677428823</v>
      </c>
      <c r="I55" s="18">
        <v>5</v>
      </c>
      <c r="J55" s="18"/>
      <c r="K55" s="19">
        <v>1</v>
      </c>
      <c r="L55" s="2071"/>
      <c r="M55" s="20">
        <v>2</v>
      </c>
      <c r="N55" s="20"/>
      <c r="O55" s="20">
        <v>2</v>
      </c>
      <c r="P55" s="20"/>
      <c r="Q55" s="20">
        <v>2</v>
      </c>
      <c r="R55" s="20">
        <v>500</v>
      </c>
      <c r="S55" s="20"/>
      <c r="T55" s="20"/>
      <c r="U55" s="20"/>
      <c r="V55" s="20"/>
      <c r="W55" s="20"/>
      <c r="X55" s="20"/>
      <c r="Y55" s="20"/>
      <c r="Z55" s="20"/>
      <c r="AA55" s="21">
        <f t="shared" si="12"/>
        <v>2</v>
      </c>
      <c r="AB55" s="21">
        <f t="shared" si="12"/>
        <v>0</v>
      </c>
      <c r="AC55" s="20"/>
      <c r="AD55" s="20"/>
      <c r="AE55" s="20">
        <v>1</v>
      </c>
      <c r="AF55" s="2071"/>
      <c r="AG55" s="20"/>
      <c r="AH55" s="20"/>
      <c r="AI55" s="20"/>
      <c r="AJ55" s="20"/>
      <c r="AK55" s="20"/>
      <c r="AL55" s="20"/>
      <c r="AM55" s="20"/>
      <c r="AN55" s="20"/>
      <c r="AO55" s="23"/>
      <c r="AP55" s="2072"/>
      <c r="AQ55" s="20"/>
      <c r="AR55" s="20"/>
      <c r="AS55" s="20"/>
      <c r="AT55" s="20"/>
      <c r="AU55" s="20">
        <v>1</v>
      </c>
      <c r="AV55" s="20"/>
      <c r="AW55" s="705"/>
      <c r="AX55" s="705"/>
      <c r="AY55" s="705"/>
      <c r="AZ55" s="705"/>
      <c r="BA55" s="705"/>
      <c r="BB55" s="705"/>
      <c r="BC55" s="705"/>
      <c r="BD55" s="705"/>
      <c r="BE55" s="705"/>
      <c r="BF55" s="705"/>
      <c r="BG55" s="705"/>
      <c r="BH55" s="705"/>
      <c r="BI55" s="705"/>
      <c r="BJ55" s="705"/>
      <c r="BK55" s="705"/>
      <c r="BL55" s="705"/>
      <c r="BM55" s="705"/>
      <c r="BN55" s="705"/>
      <c r="BO55" s="705"/>
      <c r="BP55" s="705"/>
      <c r="BQ55" s="705"/>
      <c r="BR55" s="705"/>
      <c r="BS55" s="705"/>
      <c r="BT55" s="705"/>
      <c r="BU55" s="705"/>
      <c r="BV55" s="705"/>
      <c r="BW55" s="705"/>
      <c r="BX55" s="705"/>
      <c r="BY55" s="705"/>
      <c r="BZ55" s="705"/>
      <c r="CA55" s="705"/>
      <c r="CB55" s="705"/>
      <c r="CC55" s="705"/>
      <c r="CD55" s="705"/>
      <c r="CE55" s="705"/>
      <c r="CF55" s="705"/>
      <c r="CG55" s="705"/>
      <c r="CH55" s="705"/>
      <c r="CI55" s="705"/>
      <c r="CJ55" s="705"/>
      <c r="CK55" s="705"/>
      <c r="CL55" s="705"/>
    </row>
    <row r="56" spans="1:90" s="675" customFormat="1" ht="16.5" hidden="1" thickBot="1">
      <c r="A56" s="1012" t="s">
        <v>109</v>
      </c>
      <c r="B56" s="1013" t="s">
        <v>162</v>
      </c>
      <c r="C56" s="1014">
        <f>I56+K56+M56+O56+Q56+S56+U56+W56+Y56+AA56</f>
        <v>6</v>
      </c>
      <c r="D56" s="1015">
        <f>SUM(J56+L56+N56+P56+R56+T56+V56+X56+Z56+AB56)</f>
        <v>500</v>
      </c>
      <c r="E56" s="1197"/>
      <c r="F56" s="1197"/>
      <c r="G56" s="1006">
        <f>C56/C95*100</f>
        <v>8.1081081081081088</v>
      </c>
      <c r="H56" s="1007">
        <f>D56/D95*100</f>
        <v>14.6756677428823</v>
      </c>
      <c r="I56" s="25">
        <v>1</v>
      </c>
      <c r="J56" s="25"/>
      <c r="K56" s="26">
        <v>1</v>
      </c>
      <c r="L56" s="27"/>
      <c r="M56" s="27">
        <v>1</v>
      </c>
      <c r="N56" s="27"/>
      <c r="O56" s="28"/>
      <c r="P56" s="27"/>
      <c r="Q56" s="27">
        <v>1</v>
      </c>
      <c r="R56" s="27">
        <v>500</v>
      </c>
      <c r="S56" s="27"/>
      <c r="T56" s="27"/>
      <c r="U56" s="27"/>
      <c r="V56" s="27"/>
      <c r="W56" s="27"/>
      <c r="X56" s="27"/>
      <c r="Y56" s="27"/>
      <c r="Z56" s="27"/>
      <c r="AA56" s="21">
        <f t="shared" si="12"/>
        <v>2</v>
      </c>
      <c r="AB56" s="21">
        <f t="shared" si="12"/>
        <v>0</v>
      </c>
      <c r="AC56" s="27"/>
      <c r="AD56" s="27"/>
      <c r="AE56" s="27">
        <v>1</v>
      </c>
      <c r="AF56" s="29"/>
      <c r="AG56" s="27"/>
      <c r="AH56" s="27"/>
      <c r="AI56" s="27"/>
      <c r="AJ56" s="27"/>
      <c r="AK56" s="27"/>
      <c r="AL56" s="27"/>
      <c r="AM56" s="27"/>
      <c r="AN56" s="27"/>
      <c r="AO56" s="27"/>
      <c r="AP56" s="27"/>
      <c r="AQ56" s="27"/>
      <c r="AR56" s="27"/>
      <c r="AS56" s="27"/>
      <c r="AT56" s="27"/>
      <c r="AU56" s="27">
        <v>1</v>
      </c>
      <c r="AV56" s="27"/>
      <c r="AW56" s="705"/>
      <c r="AX56" s="705"/>
      <c r="AY56" s="705"/>
      <c r="AZ56" s="705"/>
      <c r="BA56" s="705"/>
      <c r="BB56" s="705"/>
      <c r="BC56" s="705"/>
      <c r="BD56" s="705"/>
      <c r="BE56" s="705"/>
      <c r="BF56" s="705"/>
      <c r="BG56" s="705"/>
      <c r="BH56" s="705"/>
      <c r="BI56" s="705"/>
      <c r="BJ56" s="705"/>
      <c r="BK56" s="705"/>
      <c r="BL56" s="705"/>
      <c r="BM56" s="705"/>
      <c r="BN56" s="705"/>
      <c r="BO56" s="705"/>
      <c r="BP56" s="705"/>
      <c r="BQ56" s="705"/>
      <c r="BR56" s="705"/>
      <c r="BS56" s="705"/>
      <c r="BT56" s="705"/>
      <c r="BU56" s="705"/>
      <c r="BV56" s="705"/>
      <c r="BW56" s="705"/>
      <c r="BX56" s="705"/>
      <c r="BY56" s="705"/>
      <c r="BZ56" s="705"/>
      <c r="CA56" s="705"/>
      <c r="CB56" s="705"/>
      <c r="CC56" s="705"/>
      <c r="CD56" s="705"/>
      <c r="CE56" s="705"/>
      <c r="CF56" s="705"/>
      <c r="CG56" s="705"/>
      <c r="CH56" s="705"/>
      <c r="CI56" s="705"/>
      <c r="CJ56" s="705"/>
      <c r="CK56" s="705"/>
      <c r="CL56" s="705"/>
    </row>
    <row r="57" spans="1:90" s="675" customFormat="1" ht="16.5" hidden="1" thickBot="1">
      <c r="A57" s="1002" t="s">
        <v>60</v>
      </c>
      <c r="B57" s="1003" t="s">
        <v>163</v>
      </c>
      <c r="C57" s="1004">
        <f>I57+K57+M57+O57+Q57+S57+U57+W57+Y57+AA57</f>
        <v>2</v>
      </c>
      <c r="D57" s="1005">
        <f>SUM(J57+L57+N57+P57+R57+T57+V57+X57+Z57+AB57)</f>
        <v>950</v>
      </c>
      <c r="E57" s="1197"/>
      <c r="F57" s="1197"/>
      <c r="G57" s="1006">
        <f>C57/C95*100</f>
        <v>2.7027027027027026</v>
      </c>
      <c r="H57" s="1007">
        <f>D57/D95*100</f>
        <v>27.883768711476371</v>
      </c>
      <c r="I57" s="18">
        <f t="shared" ref="I57:AV57" si="13">I59+I60+I61+I62+I63+I64</f>
        <v>0</v>
      </c>
      <c r="J57" s="18">
        <f t="shared" si="13"/>
        <v>0</v>
      </c>
      <c r="K57" s="19">
        <f t="shared" si="13"/>
        <v>1</v>
      </c>
      <c r="L57" s="20">
        <f t="shared" si="13"/>
        <v>950</v>
      </c>
      <c r="M57" s="20">
        <f t="shared" si="13"/>
        <v>0</v>
      </c>
      <c r="N57" s="20">
        <f t="shared" si="13"/>
        <v>0</v>
      </c>
      <c r="O57" s="20">
        <f t="shared" si="13"/>
        <v>0</v>
      </c>
      <c r="P57" s="20">
        <f t="shared" si="13"/>
        <v>0</v>
      </c>
      <c r="Q57" s="20">
        <f t="shared" si="13"/>
        <v>1</v>
      </c>
      <c r="R57" s="20">
        <f>R59+R60+R61+R62+R63+R64</f>
        <v>0</v>
      </c>
      <c r="S57" s="20">
        <f t="shared" si="13"/>
        <v>0</v>
      </c>
      <c r="T57" s="20">
        <f t="shared" si="13"/>
        <v>0</v>
      </c>
      <c r="U57" s="20">
        <f t="shared" si="13"/>
        <v>0</v>
      </c>
      <c r="V57" s="20">
        <f t="shared" si="13"/>
        <v>0</v>
      </c>
      <c r="W57" s="20">
        <f t="shared" si="13"/>
        <v>0</v>
      </c>
      <c r="X57" s="20">
        <f t="shared" si="13"/>
        <v>0</v>
      </c>
      <c r="Y57" s="20">
        <f>Y59+Y60+Y61+Y62+Y63+Y64</f>
        <v>0</v>
      </c>
      <c r="Z57" s="20">
        <f t="shared" si="13"/>
        <v>0</v>
      </c>
      <c r="AA57" s="21">
        <f t="shared" si="12"/>
        <v>0</v>
      </c>
      <c r="AB57" s="21">
        <f t="shared" si="12"/>
        <v>0</v>
      </c>
      <c r="AC57" s="20">
        <f t="shared" si="13"/>
        <v>0</v>
      </c>
      <c r="AD57" s="20">
        <f t="shared" si="13"/>
        <v>0</v>
      </c>
      <c r="AE57" s="20">
        <f t="shared" si="13"/>
        <v>0</v>
      </c>
      <c r="AF57" s="20">
        <f t="shared" si="13"/>
        <v>0</v>
      </c>
      <c r="AG57" s="20">
        <f t="shared" si="13"/>
        <v>0</v>
      </c>
      <c r="AH57" s="20">
        <f t="shared" si="13"/>
        <v>0</v>
      </c>
      <c r="AI57" s="20">
        <f t="shared" si="13"/>
        <v>0</v>
      </c>
      <c r="AJ57" s="20">
        <f t="shared" si="13"/>
        <v>0</v>
      </c>
      <c r="AK57" s="20">
        <f t="shared" si="13"/>
        <v>0</v>
      </c>
      <c r="AL57" s="20">
        <f t="shared" si="13"/>
        <v>0</v>
      </c>
      <c r="AM57" s="20">
        <f t="shared" si="13"/>
        <v>0</v>
      </c>
      <c r="AN57" s="20">
        <f>AN59+AN60+AN61+AN62+AN63+AN64</f>
        <v>0</v>
      </c>
      <c r="AO57" s="20">
        <f t="shared" si="13"/>
        <v>0</v>
      </c>
      <c r="AP57" s="20">
        <f t="shared" si="13"/>
        <v>0</v>
      </c>
      <c r="AQ57" s="20">
        <f t="shared" si="13"/>
        <v>0</v>
      </c>
      <c r="AR57" s="20">
        <f t="shared" si="13"/>
        <v>0</v>
      </c>
      <c r="AS57" s="20">
        <f t="shared" si="13"/>
        <v>0</v>
      </c>
      <c r="AT57" s="20">
        <f t="shared" si="13"/>
        <v>0</v>
      </c>
      <c r="AU57" s="20">
        <f t="shared" si="13"/>
        <v>0</v>
      </c>
      <c r="AV57" s="20">
        <f t="shared" si="13"/>
        <v>0</v>
      </c>
      <c r="AW57" s="705"/>
      <c r="AX57" s="705"/>
      <c r="AY57" s="705"/>
      <c r="AZ57" s="705"/>
      <c r="BA57" s="705"/>
      <c r="BB57" s="705"/>
      <c r="BC57" s="705"/>
      <c r="BD57" s="705"/>
      <c r="BE57" s="705"/>
      <c r="BF57" s="705"/>
      <c r="BG57" s="705"/>
      <c r="BH57" s="705"/>
      <c r="BI57" s="705"/>
      <c r="BJ57" s="705"/>
      <c r="BK57" s="705"/>
      <c r="BL57" s="705"/>
      <c r="BM57" s="705"/>
      <c r="BN57" s="705"/>
      <c r="BO57" s="705"/>
      <c r="BP57" s="705"/>
      <c r="BQ57" s="705"/>
      <c r="BR57" s="705"/>
      <c r="BS57" s="705"/>
      <c r="BT57" s="705"/>
      <c r="BU57" s="705"/>
      <c r="BV57" s="705"/>
      <c r="BW57" s="705"/>
      <c r="BX57" s="705"/>
      <c r="BY57" s="705"/>
      <c r="BZ57" s="705"/>
      <c r="CA57" s="705"/>
      <c r="CB57" s="705"/>
      <c r="CC57" s="705"/>
      <c r="CD57" s="705"/>
      <c r="CE57" s="705"/>
      <c r="CF57" s="705"/>
      <c r="CG57" s="705"/>
      <c r="CH57" s="705"/>
      <c r="CI57" s="705"/>
      <c r="CJ57" s="705"/>
      <c r="CK57" s="705"/>
      <c r="CL57" s="705"/>
    </row>
    <row r="58" spans="1:90" s="675" customFormat="1" ht="16.5" hidden="1" thickBot="1">
      <c r="A58" s="1012"/>
      <c r="B58" s="1013" t="s">
        <v>36</v>
      </c>
      <c r="C58" s="1016"/>
      <c r="D58" s="1017"/>
      <c r="E58" s="1197"/>
      <c r="F58" s="1197"/>
      <c r="G58" s="1006"/>
      <c r="H58" s="1007"/>
      <c r="I58" s="25"/>
      <c r="J58" s="25"/>
      <c r="K58" s="26"/>
      <c r="L58" s="27"/>
      <c r="M58" s="27"/>
      <c r="N58" s="27"/>
      <c r="O58" s="27"/>
      <c r="P58" s="27"/>
      <c r="Q58" s="27"/>
      <c r="R58" s="27"/>
      <c r="S58" s="27"/>
      <c r="T58" s="27"/>
      <c r="U58" s="27"/>
      <c r="V58" s="27"/>
      <c r="W58" s="27"/>
      <c r="X58" s="27"/>
      <c r="Y58" s="27"/>
      <c r="Z58" s="27"/>
      <c r="AA58" s="21">
        <f t="shared" si="12"/>
        <v>0</v>
      </c>
      <c r="AB58" s="21">
        <f t="shared" si="12"/>
        <v>0</v>
      </c>
      <c r="AC58" s="27"/>
      <c r="AD58" s="27"/>
      <c r="AE58" s="27"/>
      <c r="AF58" s="27"/>
      <c r="AG58" s="27"/>
      <c r="AH58" s="27"/>
      <c r="AI58" s="27"/>
      <c r="AJ58" s="27"/>
      <c r="AK58" s="27"/>
      <c r="AL58" s="27"/>
      <c r="AM58" s="27"/>
      <c r="AN58" s="27"/>
      <c r="AO58" s="27"/>
      <c r="AP58" s="27"/>
      <c r="AQ58" s="27"/>
      <c r="AR58" s="27"/>
      <c r="AS58" s="27"/>
      <c r="AT58" s="27"/>
      <c r="AU58" s="27"/>
      <c r="AV58" s="27"/>
      <c r="AW58" s="705"/>
      <c r="AX58" s="705"/>
      <c r="AY58" s="705"/>
      <c r="AZ58" s="705"/>
      <c r="BA58" s="705"/>
      <c r="BB58" s="705"/>
      <c r="BC58" s="705"/>
      <c r="BD58" s="705"/>
      <c r="BE58" s="705"/>
      <c r="BF58" s="705"/>
      <c r="BG58" s="705"/>
      <c r="BH58" s="705"/>
      <c r="BI58" s="705"/>
      <c r="BJ58" s="705"/>
      <c r="BK58" s="705"/>
      <c r="BL58" s="705"/>
      <c r="BM58" s="705"/>
      <c r="BN58" s="705"/>
      <c r="BO58" s="705"/>
      <c r="BP58" s="705"/>
      <c r="BQ58" s="705"/>
      <c r="BR58" s="705"/>
      <c r="BS58" s="705"/>
      <c r="BT58" s="705"/>
      <c r="BU58" s="705"/>
      <c r="BV58" s="705"/>
      <c r="BW58" s="705"/>
      <c r="BX58" s="705"/>
      <c r="BY58" s="705"/>
      <c r="BZ58" s="705"/>
      <c r="CA58" s="705"/>
      <c r="CB58" s="705"/>
      <c r="CC58" s="705"/>
      <c r="CD58" s="705"/>
      <c r="CE58" s="705"/>
      <c r="CF58" s="705"/>
      <c r="CG58" s="705"/>
      <c r="CH58" s="705"/>
      <c r="CI58" s="705"/>
      <c r="CJ58" s="705"/>
      <c r="CK58" s="705"/>
      <c r="CL58" s="705"/>
    </row>
    <row r="59" spans="1:90" s="675" customFormat="1" ht="16.5" hidden="1" thickBot="1">
      <c r="A59" s="1012" t="s">
        <v>37</v>
      </c>
      <c r="B59" s="1013" t="s">
        <v>164</v>
      </c>
      <c r="C59" s="1016">
        <f t="shared" ref="C59:C70" si="14">I59+K59+M59+O59+Q59+S59+U59+W59+Y59+AA59</f>
        <v>1</v>
      </c>
      <c r="D59" s="1018">
        <f>SUM(J59+L59+N59+P59+R59+T59+V59+X59+Z59+AB59)</f>
        <v>950</v>
      </c>
      <c r="E59" s="1197"/>
      <c r="F59" s="1197"/>
      <c r="G59" s="1006">
        <f>C59/C95*100</f>
        <v>1.3513513513513513</v>
      </c>
      <c r="H59" s="1007">
        <f>D59/D95*100</f>
        <v>27.883768711476371</v>
      </c>
      <c r="I59" s="25"/>
      <c r="J59" s="25"/>
      <c r="K59" s="26">
        <v>1</v>
      </c>
      <c r="L59" s="27">
        <v>950</v>
      </c>
      <c r="M59" s="27"/>
      <c r="N59" s="27"/>
      <c r="O59" s="27"/>
      <c r="P59" s="27"/>
      <c r="Q59" s="27"/>
      <c r="R59" s="27"/>
      <c r="S59" s="27"/>
      <c r="T59" s="27"/>
      <c r="U59" s="27"/>
      <c r="V59" s="27"/>
      <c r="W59" s="27"/>
      <c r="X59" s="27"/>
      <c r="Y59" s="27"/>
      <c r="Z59" s="27"/>
      <c r="AA59" s="21">
        <f t="shared" si="12"/>
        <v>0</v>
      </c>
      <c r="AB59" s="21">
        <f t="shared" si="12"/>
        <v>0</v>
      </c>
      <c r="AC59" s="27"/>
      <c r="AD59" s="27"/>
      <c r="AE59" s="27"/>
      <c r="AF59" s="27"/>
      <c r="AG59" s="27"/>
      <c r="AH59" s="27"/>
      <c r="AI59" s="27"/>
      <c r="AJ59" s="27"/>
      <c r="AK59" s="27"/>
      <c r="AL59" s="27"/>
      <c r="AM59" s="27"/>
      <c r="AN59" s="27"/>
      <c r="AO59" s="27"/>
      <c r="AP59" s="27"/>
      <c r="AQ59" s="27"/>
      <c r="AR59" s="27"/>
      <c r="AS59" s="27"/>
      <c r="AT59" s="27"/>
      <c r="AU59" s="27"/>
      <c r="AV59" s="27"/>
      <c r="AW59" s="705"/>
      <c r="AX59" s="705"/>
      <c r="AY59" s="705"/>
      <c r="AZ59" s="705"/>
      <c r="BA59" s="705"/>
      <c r="BB59" s="705"/>
      <c r="BC59" s="705"/>
      <c r="BD59" s="705"/>
      <c r="BE59" s="705"/>
      <c r="BF59" s="705"/>
      <c r="BG59" s="705"/>
      <c r="BH59" s="705"/>
      <c r="BI59" s="705"/>
      <c r="BJ59" s="705"/>
      <c r="BK59" s="705"/>
      <c r="BL59" s="705"/>
      <c r="BM59" s="705"/>
      <c r="BN59" s="705"/>
      <c r="BO59" s="705"/>
      <c r="BP59" s="705"/>
      <c r="BQ59" s="705"/>
      <c r="BR59" s="705"/>
      <c r="BS59" s="705"/>
      <c r="BT59" s="705"/>
      <c r="BU59" s="705"/>
      <c r="BV59" s="705"/>
      <c r="BW59" s="705"/>
      <c r="BX59" s="705"/>
      <c r="BY59" s="705"/>
      <c r="BZ59" s="705"/>
      <c r="CA59" s="705"/>
      <c r="CB59" s="705"/>
      <c r="CC59" s="705"/>
      <c r="CD59" s="705"/>
      <c r="CE59" s="705"/>
      <c r="CF59" s="705"/>
      <c r="CG59" s="705"/>
      <c r="CH59" s="705"/>
      <c r="CI59" s="705"/>
      <c r="CJ59" s="705"/>
      <c r="CK59" s="705"/>
      <c r="CL59" s="705"/>
    </row>
    <row r="60" spans="1:90" s="675" customFormat="1" ht="16.5" hidden="1" thickBot="1">
      <c r="A60" s="1012" t="s">
        <v>27</v>
      </c>
      <c r="B60" s="1013" t="s">
        <v>165</v>
      </c>
      <c r="C60" s="1016">
        <f t="shared" si="14"/>
        <v>1</v>
      </c>
      <c r="D60" s="1018">
        <f t="shared" ref="D60:D70" si="15">SUM(J60+L60+N60+P60+R60+T60+V60+X60+Z60+AB60)</f>
        <v>0</v>
      </c>
      <c r="E60" s="1197"/>
      <c r="F60" s="1197"/>
      <c r="G60" s="1006">
        <f>C60/C95*100</f>
        <v>1.3513513513513513</v>
      </c>
      <c r="H60" s="1007">
        <f>D60/D95*100</f>
        <v>0</v>
      </c>
      <c r="I60" s="25"/>
      <c r="J60" s="25"/>
      <c r="K60" s="26"/>
      <c r="L60" s="27"/>
      <c r="M60" s="27"/>
      <c r="N60" s="27"/>
      <c r="O60" s="27"/>
      <c r="P60" s="27"/>
      <c r="Q60" s="27">
        <v>1</v>
      </c>
      <c r="R60" s="27"/>
      <c r="S60" s="27"/>
      <c r="T60" s="27"/>
      <c r="U60" s="27"/>
      <c r="V60" s="27"/>
      <c r="W60" s="27"/>
      <c r="X60" s="27"/>
      <c r="Y60" s="27"/>
      <c r="Z60" s="27"/>
      <c r="AA60" s="21">
        <f t="shared" si="12"/>
        <v>0</v>
      </c>
      <c r="AB60" s="21">
        <f t="shared" si="12"/>
        <v>0</v>
      </c>
      <c r="AC60" s="27"/>
      <c r="AD60" s="27"/>
      <c r="AE60" s="27"/>
      <c r="AF60" s="27"/>
      <c r="AG60" s="27"/>
      <c r="AH60" s="27"/>
      <c r="AI60" s="27"/>
      <c r="AJ60" s="27"/>
      <c r="AK60" s="27"/>
      <c r="AL60" s="27"/>
      <c r="AM60" s="27"/>
      <c r="AN60" s="27"/>
      <c r="AO60" s="27"/>
      <c r="AP60" s="27"/>
      <c r="AQ60" s="27"/>
      <c r="AR60" s="27"/>
      <c r="AS60" s="27"/>
      <c r="AT60" s="27"/>
      <c r="AU60" s="27"/>
      <c r="AV60" s="27"/>
      <c r="AW60" s="705"/>
      <c r="AX60" s="705"/>
      <c r="AY60" s="705"/>
      <c r="AZ60" s="705"/>
      <c r="BA60" s="705"/>
      <c r="BB60" s="705"/>
      <c r="BC60" s="705"/>
      <c r="BD60" s="705"/>
      <c r="BE60" s="705"/>
      <c r="BF60" s="705"/>
      <c r="BG60" s="705"/>
      <c r="BH60" s="705"/>
      <c r="BI60" s="705"/>
      <c r="BJ60" s="705"/>
      <c r="BK60" s="705"/>
      <c r="BL60" s="705"/>
      <c r="BM60" s="705"/>
      <c r="BN60" s="705"/>
      <c r="BO60" s="705"/>
      <c r="BP60" s="705"/>
      <c r="BQ60" s="705"/>
      <c r="BR60" s="705"/>
      <c r="BS60" s="705"/>
      <c r="BT60" s="705"/>
      <c r="BU60" s="705"/>
      <c r="BV60" s="705"/>
      <c r="BW60" s="705"/>
      <c r="BX60" s="705"/>
      <c r="BY60" s="705"/>
      <c r="BZ60" s="705"/>
      <c r="CA60" s="705"/>
      <c r="CB60" s="705"/>
      <c r="CC60" s="705"/>
      <c r="CD60" s="705"/>
      <c r="CE60" s="705"/>
      <c r="CF60" s="705"/>
      <c r="CG60" s="705"/>
      <c r="CH60" s="705"/>
      <c r="CI60" s="705"/>
      <c r="CJ60" s="705"/>
      <c r="CK60" s="705"/>
      <c r="CL60" s="705"/>
    </row>
    <row r="61" spans="1:90" s="675" customFormat="1" ht="16.5" hidden="1" thickBot="1">
      <c r="A61" s="1012" t="s">
        <v>46</v>
      </c>
      <c r="B61" s="1013" t="s">
        <v>166</v>
      </c>
      <c r="C61" s="1016">
        <f t="shared" si="14"/>
        <v>0</v>
      </c>
      <c r="D61" s="1018">
        <f t="shared" si="15"/>
        <v>0</v>
      </c>
      <c r="E61" s="1197"/>
      <c r="F61" s="1197"/>
      <c r="G61" s="1006">
        <f>C61/C95*100</f>
        <v>0</v>
      </c>
      <c r="H61" s="1007">
        <f>D61/D95*100</f>
        <v>0</v>
      </c>
      <c r="I61" s="25"/>
      <c r="J61" s="25"/>
      <c r="K61" s="26"/>
      <c r="L61" s="27"/>
      <c r="M61" s="27"/>
      <c r="N61" s="27"/>
      <c r="O61" s="27"/>
      <c r="P61" s="27"/>
      <c r="Q61" s="27"/>
      <c r="R61" s="27"/>
      <c r="S61" s="27"/>
      <c r="T61" s="27"/>
      <c r="U61" s="27"/>
      <c r="V61" s="27"/>
      <c r="W61" s="27"/>
      <c r="X61" s="27"/>
      <c r="Y61" s="27"/>
      <c r="Z61" s="27"/>
      <c r="AA61" s="21">
        <f t="shared" si="12"/>
        <v>0</v>
      </c>
      <c r="AB61" s="21">
        <f t="shared" si="12"/>
        <v>0</v>
      </c>
      <c r="AC61" s="27"/>
      <c r="AD61" s="27"/>
      <c r="AE61" s="27"/>
      <c r="AF61" s="27"/>
      <c r="AG61" s="27"/>
      <c r="AH61" s="27"/>
      <c r="AI61" s="27"/>
      <c r="AJ61" s="27"/>
      <c r="AK61" s="27"/>
      <c r="AL61" s="27"/>
      <c r="AM61" s="27"/>
      <c r="AN61" s="27"/>
      <c r="AO61" s="27"/>
      <c r="AP61" s="27"/>
      <c r="AQ61" s="27"/>
      <c r="AR61" s="27"/>
      <c r="AS61" s="27"/>
      <c r="AT61" s="27"/>
      <c r="AU61" s="27"/>
      <c r="AV61" s="27"/>
      <c r="AW61" s="705"/>
      <c r="AX61" s="705"/>
      <c r="AY61" s="705"/>
      <c r="AZ61" s="705"/>
      <c r="BA61" s="705"/>
      <c r="BB61" s="705"/>
      <c r="BC61" s="705"/>
      <c r="BD61" s="705"/>
      <c r="BE61" s="705"/>
      <c r="BF61" s="705"/>
      <c r="BG61" s="705"/>
      <c r="BH61" s="705"/>
      <c r="BI61" s="705"/>
      <c r="BJ61" s="705"/>
      <c r="BK61" s="705"/>
      <c r="BL61" s="705"/>
      <c r="BM61" s="705"/>
      <c r="BN61" s="705"/>
      <c r="BO61" s="705"/>
      <c r="BP61" s="705"/>
      <c r="BQ61" s="705"/>
      <c r="BR61" s="705"/>
      <c r="BS61" s="705"/>
      <c r="BT61" s="705"/>
      <c r="BU61" s="705"/>
      <c r="BV61" s="705"/>
      <c r="BW61" s="705"/>
      <c r="BX61" s="705"/>
      <c r="BY61" s="705"/>
      <c r="BZ61" s="705"/>
      <c r="CA61" s="705"/>
      <c r="CB61" s="705"/>
      <c r="CC61" s="705"/>
      <c r="CD61" s="705"/>
      <c r="CE61" s="705"/>
      <c r="CF61" s="705"/>
      <c r="CG61" s="705"/>
      <c r="CH61" s="705"/>
      <c r="CI61" s="705"/>
      <c r="CJ61" s="705"/>
      <c r="CK61" s="705"/>
      <c r="CL61" s="705"/>
    </row>
    <row r="62" spans="1:90" s="675" customFormat="1" ht="16.5" hidden="1" thickBot="1">
      <c r="A62" s="1012" t="s">
        <v>68</v>
      </c>
      <c r="B62" s="1013" t="s">
        <v>167</v>
      </c>
      <c r="C62" s="1016">
        <f t="shared" si="14"/>
        <v>0</v>
      </c>
      <c r="D62" s="1018">
        <f t="shared" si="15"/>
        <v>0</v>
      </c>
      <c r="E62" s="1197"/>
      <c r="F62" s="1197"/>
      <c r="G62" s="1006">
        <f>C62/C95*100</f>
        <v>0</v>
      </c>
      <c r="H62" s="1007">
        <f>D62/D95*100</f>
        <v>0</v>
      </c>
      <c r="I62" s="25"/>
      <c r="J62" s="25"/>
      <c r="K62" s="26"/>
      <c r="L62" s="27"/>
      <c r="M62" s="27"/>
      <c r="N62" s="27"/>
      <c r="O62" s="27"/>
      <c r="P62" s="27"/>
      <c r="Q62" s="27"/>
      <c r="R62" s="27"/>
      <c r="S62" s="27"/>
      <c r="T62" s="27"/>
      <c r="U62" s="27"/>
      <c r="V62" s="27"/>
      <c r="W62" s="27"/>
      <c r="X62" s="27"/>
      <c r="Y62" s="27"/>
      <c r="Z62" s="27"/>
      <c r="AA62" s="21">
        <f t="shared" si="12"/>
        <v>0</v>
      </c>
      <c r="AB62" s="21">
        <f t="shared" si="12"/>
        <v>0</v>
      </c>
      <c r="AC62" s="27"/>
      <c r="AD62" s="27"/>
      <c r="AE62" s="27"/>
      <c r="AF62" s="27"/>
      <c r="AG62" s="27"/>
      <c r="AH62" s="27"/>
      <c r="AI62" s="27"/>
      <c r="AJ62" s="27"/>
      <c r="AK62" s="27"/>
      <c r="AL62" s="27"/>
      <c r="AM62" s="27"/>
      <c r="AN62" s="27"/>
      <c r="AO62" s="27"/>
      <c r="AP62" s="27"/>
      <c r="AQ62" s="27"/>
      <c r="AR62" s="27"/>
      <c r="AS62" s="27"/>
      <c r="AT62" s="27"/>
      <c r="AU62" s="27"/>
      <c r="AV62" s="27"/>
      <c r="AW62" s="705"/>
      <c r="AX62" s="705"/>
      <c r="AY62" s="705"/>
      <c r="AZ62" s="705"/>
      <c r="BA62" s="705"/>
      <c r="BB62" s="705"/>
      <c r="BC62" s="705"/>
      <c r="BD62" s="705"/>
      <c r="BE62" s="705"/>
      <c r="BF62" s="705"/>
      <c r="BG62" s="705"/>
      <c r="BH62" s="705"/>
      <c r="BI62" s="705"/>
      <c r="BJ62" s="705"/>
      <c r="BK62" s="705"/>
      <c r="BL62" s="705"/>
      <c r="BM62" s="705"/>
      <c r="BN62" s="705"/>
      <c r="BO62" s="705"/>
      <c r="BP62" s="705"/>
      <c r="BQ62" s="705"/>
      <c r="BR62" s="705"/>
      <c r="BS62" s="705"/>
      <c r="BT62" s="705"/>
      <c r="BU62" s="705"/>
      <c r="BV62" s="705"/>
      <c r="BW62" s="705"/>
      <c r="BX62" s="705"/>
      <c r="BY62" s="705"/>
      <c r="BZ62" s="705"/>
      <c r="CA62" s="705"/>
      <c r="CB62" s="705"/>
      <c r="CC62" s="705"/>
      <c r="CD62" s="705"/>
      <c r="CE62" s="705"/>
      <c r="CF62" s="705"/>
      <c r="CG62" s="705"/>
      <c r="CH62" s="705"/>
      <c r="CI62" s="705"/>
      <c r="CJ62" s="705"/>
      <c r="CK62" s="705"/>
      <c r="CL62" s="705"/>
    </row>
    <row r="63" spans="1:90" s="675" customFormat="1" ht="16.5" hidden="1" thickBot="1">
      <c r="A63" s="1012" t="s">
        <v>4</v>
      </c>
      <c r="B63" s="1013" t="s">
        <v>168</v>
      </c>
      <c r="C63" s="1016">
        <f t="shared" si="14"/>
        <v>0</v>
      </c>
      <c r="D63" s="1018">
        <f t="shared" si="15"/>
        <v>0</v>
      </c>
      <c r="E63" s="1197"/>
      <c r="F63" s="1197"/>
      <c r="G63" s="1006">
        <f>C63/C95*100</f>
        <v>0</v>
      </c>
      <c r="H63" s="1007">
        <f>D63/D95*100</f>
        <v>0</v>
      </c>
      <c r="I63" s="25"/>
      <c r="J63" s="25"/>
      <c r="K63" s="26"/>
      <c r="L63" s="27"/>
      <c r="M63" s="27"/>
      <c r="N63" s="27"/>
      <c r="O63" s="27"/>
      <c r="P63" s="27"/>
      <c r="Q63" s="27"/>
      <c r="R63" s="27"/>
      <c r="S63" s="27"/>
      <c r="T63" s="27"/>
      <c r="U63" s="27"/>
      <c r="V63" s="27"/>
      <c r="W63" s="27"/>
      <c r="X63" s="27"/>
      <c r="Y63" s="27"/>
      <c r="Z63" s="27"/>
      <c r="AA63" s="21">
        <f t="shared" si="12"/>
        <v>0</v>
      </c>
      <c r="AB63" s="21">
        <f t="shared" si="12"/>
        <v>0</v>
      </c>
      <c r="AC63" s="27"/>
      <c r="AD63" s="27"/>
      <c r="AE63" s="27"/>
      <c r="AF63" s="27"/>
      <c r="AG63" s="27"/>
      <c r="AH63" s="27"/>
      <c r="AI63" s="27"/>
      <c r="AJ63" s="27"/>
      <c r="AK63" s="27"/>
      <c r="AL63" s="27"/>
      <c r="AM63" s="27"/>
      <c r="AN63" s="27"/>
      <c r="AO63" s="27"/>
      <c r="AP63" s="27"/>
      <c r="AQ63" s="27"/>
      <c r="AR63" s="27"/>
      <c r="AS63" s="27"/>
      <c r="AT63" s="27"/>
      <c r="AU63" s="27"/>
      <c r="AV63" s="27"/>
      <c r="AW63" s="705"/>
      <c r="AX63" s="705"/>
      <c r="AY63" s="705"/>
      <c r="AZ63" s="705"/>
      <c r="BA63" s="705"/>
      <c r="BB63" s="705"/>
      <c r="BC63" s="705"/>
      <c r="BD63" s="705"/>
      <c r="BE63" s="705"/>
      <c r="BF63" s="705"/>
      <c r="BG63" s="705"/>
      <c r="BH63" s="705"/>
      <c r="BI63" s="705"/>
      <c r="BJ63" s="705"/>
      <c r="BK63" s="705"/>
      <c r="BL63" s="705"/>
      <c r="BM63" s="705"/>
      <c r="BN63" s="705"/>
      <c r="BO63" s="705"/>
      <c r="BP63" s="705"/>
      <c r="BQ63" s="705"/>
      <c r="BR63" s="705"/>
      <c r="BS63" s="705"/>
      <c r="BT63" s="705"/>
      <c r="BU63" s="705"/>
      <c r="BV63" s="705"/>
      <c r="BW63" s="705"/>
      <c r="BX63" s="705"/>
      <c r="BY63" s="705"/>
      <c r="BZ63" s="705"/>
      <c r="CA63" s="705"/>
      <c r="CB63" s="705"/>
      <c r="CC63" s="705"/>
      <c r="CD63" s="705"/>
      <c r="CE63" s="705"/>
      <c r="CF63" s="705"/>
      <c r="CG63" s="705"/>
      <c r="CH63" s="705"/>
      <c r="CI63" s="705"/>
      <c r="CJ63" s="705"/>
      <c r="CK63" s="705"/>
      <c r="CL63" s="705"/>
    </row>
    <row r="64" spans="1:90" s="675" customFormat="1" ht="16.5" hidden="1" thickBot="1">
      <c r="A64" s="1012" t="s">
        <v>108</v>
      </c>
      <c r="B64" s="1013" t="s">
        <v>169</v>
      </c>
      <c r="C64" s="1016">
        <f t="shared" si="14"/>
        <v>0</v>
      </c>
      <c r="D64" s="1018">
        <f t="shared" si="15"/>
        <v>0</v>
      </c>
      <c r="E64" s="1197"/>
      <c r="F64" s="1197"/>
      <c r="G64" s="1006">
        <f>C64/C95*100</f>
        <v>0</v>
      </c>
      <c r="H64" s="1007">
        <f>D64/D95*100</f>
        <v>0</v>
      </c>
      <c r="I64" s="25"/>
      <c r="J64" s="25"/>
      <c r="K64" s="26"/>
      <c r="L64" s="27"/>
      <c r="M64" s="27"/>
      <c r="N64" s="27"/>
      <c r="O64" s="27"/>
      <c r="P64" s="27"/>
      <c r="Q64" s="27"/>
      <c r="R64" s="27"/>
      <c r="S64" s="27"/>
      <c r="T64" s="27"/>
      <c r="U64" s="27"/>
      <c r="V64" s="27"/>
      <c r="W64" s="27"/>
      <c r="X64" s="27"/>
      <c r="Y64" s="27"/>
      <c r="Z64" s="27"/>
      <c r="AA64" s="21">
        <f t="shared" si="12"/>
        <v>0</v>
      </c>
      <c r="AB64" s="21">
        <f t="shared" si="12"/>
        <v>0</v>
      </c>
      <c r="AC64" s="27"/>
      <c r="AD64" s="27"/>
      <c r="AE64" s="27"/>
      <c r="AF64" s="27"/>
      <c r="AG64" s="27"/>
      <c r="AH64" s="27"/>
      <c r="AI64" s="27"/>
      <c r="AJ64" s="27"/>
      <c r="AK64" s="27"/>
      <c r="AL64" s="27"/>
      <c r="AM64" s="27"/>
      <c r="AN64" s="27"/>
      <c r="AO64" s="27"/>
      <c r="AP64" s="27"/>
      <c r="AQ64" s="27"/>
      <c r="AR64" s="27"/>
      <c r="AS64" s="27"/>
      <c r="AT64" s="27"/>
      <c r="AU64" s="27"/>
      <c r="AV64" s="27"/>
      <c r="AW64" s="705"/>
      <c r="AX64" s="705"/>
      <c r="AY64" s="705"/>
      <c r="AZ64" s="705"/>
      <c r="BA64" s="705"/>
      <c r="BB64" s="705"/>
      <c r="BC64" s="705"/>
      <c r="BD64" s="705"/>
      <c r="BE64" s="705"/>
      <c r="BF64" s="705"/>
      <c r="BG64" s="705"/>
      <c r="BH64" s="705"/>
      <c r="BI64" s="705"/>
      <c r="BJ64" s="705"/>
      <c r="BK64" s="705"/>
      <c r="BL64" s="705"/>
      <c r="BM64" s="705"/>
      <c r="BN64" s="705"/>
      <c r="BO64" s="705"/>
      <c r="BP64" s="705"/>
      <c r="BQ64" s="705"/>
      <c r="BR64" s="705"/>
      <c r="BS64" s="705"/>
      <c r="BT64" s="705"/>
      <c r="BU64" s="705"/>
      <c r="BV64" s="705"/>
      <c r="BW64" s="705"/>
      <c r="BX64" s="705"/>
      <c r="BY64" s="705"/>
      <c r="BZ64" s="705"/>
      <c r="CA64" s="705"/>
      <c r="CB64" s="705"/>
      <c r="CC64" s="705"/>
      <c r="CD64" s="705"/>
      <c r="CE64" s="705"/>
      <c r="CF64" s="705"/>
      <c r="CG64" s="705"/>
      <c r="CH64" s="705"/>
      <c r="CI64" s="705"/>
      <c r="CJ64" s="705"/>
      <c r="CK64" s="705"/>
      <c r="CL64" s="705"/>
    </row>
    <row r="65" spans="1:90" s="675" customFormat="1" ht="16.5" hidden="1" thickBot="1">
      <c r="A65" s="1002" t="s">
        <v>81</v>
      </c>
      <c r="B65" s="1003" t="s">
        <v>170</v>
      </c>
      <c r="C65" s="1004">
        <f t="shared" si="14"/>
        <v>0</v>
      </c>
      <c r="D65" s="1005">
        <f t="shared" si="15"/>
        <v>0</v>
      </c>
      <c r="E65" s="1197"/>
      <c r="F65" s="1197"/>
      <c r="G65" s="1006">
        <f>C65/C95*100</f>
        <v>0</v>
      </c>
      <c r="H65" s="1007">
        <f>D65/D95*100</f>
        <v>0</v>
      </c>
      <c r="I65" s="18"/>
      <c r="J65" s="18"/>
      <c r="K65" s="19"/>
      <c r="L65" s="20"/>
      <c r="M65" s="20"/>
      <c r="N65" s="20"/>
      <c r="O65" s="20"/>
      <c r="P65" s="20"/>
      <c r="Q65" s="20"/>
      <c r="R65" s="20"/>
      <c r="S65" s="20"/>
      <c r="T65" s="20"/>
      <c r="U65" s="20"/>
      <c r="V65" s="20"/>
      <c r="W65" s="20"/>
      <c r="X65" s="20"/>
      <c r="Y65" s="20"/>
      <c r="Z65" s="20"/>
      <c r="AA65" s="21">
        <f t="shared" si="12"/>
        <v>0</v>
      </c>
      <c r="AB65" s="21">
        <f t="shared" si="12"/>
        <v>0</v>
      </c>
      <c r="AC65" s="20">
        <f t="shared" ref="AC65:AV65" si="16">AC66+AC67+AC68+AC69</f>
        <v>0</v>
      </c>
      <c r="AD65" s="20">
        <f t="shared" si="16"/>
        <v>0</v>
      </c>
      <c r="AE65" s="20">
        <f t="shared" si="16"/>
        <v>0</v>
      </c>
      <c r="AF65" s="20">
        <f t="shared" si="16"/>
        <v>0</v>
      </c>
      <c r="AG65" s="20">
        <f t="shared" si="16"/>
        <v>0</v>
      </c>
      <c r="AH65" s="20">
        <f t="shared" si="16"/>
        <v>0</v>
      </c>
      <c r="AI65" s="20">
        <f t="shared" si="16"/>
        <v>0</v>
      </c>
      <c r="AJ65" s="20">
        <f t="shared" si="16"/>
        <v>0</v>
      </c>
      <c r="AK65" s="20">
        <f t="shared" si="16"/>
        <v>0</v>
      </c>
      <c r="AL65" s="20">
        <f t="shared" si="16"/>
        <v>0</v>
      </c>
      <c r="AM65" s="20">
        <f t="shared" si="16"/>
        <v>0</v>
      </c>
      <c r="AN65" s="20">
        <f t="shared" si="16"/>
        <v>0</v>
      </c>
      <c r="AO65" s="20">
        <f t="shared" si="16"/>
        <v>0</v>
      </c>
      <c r="AP65" s="20">
        <f t="shared" si="16"/>
        <v>0</v>
      </c>
      <c r="AQ65" s="20">
        <f t="shared" si="16"/>
        <v>0</v>
      </c>
      <c r="AR65" s="20">
        <f t="shared" si="16"/>
        <v>0</v>
      </c>
      <c r="AS65" s="20">
        <f t="shared" si="16"/>
        <v>0</v>
      </c>
      <c r="AT65" s="20">
        <f t="shared" si="16"/>
        <v>0</v>
      </c>
      <c r="AU65" s="20">
        <f t="shared" si="16"/>
        <v>0</v>
      </c>
      <c r="AV65" s="20">
        <f t="shared" si="16"/>
        <v>0</v>
      </c>
      <c r="AW65" s="705"/>
      <c r="AX65" s="705"/>
      <c r="AY65" s="705"/>
      <c r="AZ65" s="705"/>
      <c r="BA65" s="705"/>
      <c r="BB65" s="705"/>
      <c r="BC65" s="705"/>
      <c r="BD65" s="705"/>
      <c r="BE65" s="705"/>
      <c r="BF65" s="705"/>
      <c r="BG65" s="705"/>
      <c r="BH65" s="705"/>
      <c r="BI65" s="705"/>
      <c r="BJ65" s="705"/>
      <c r="BK65" s="705"/>
      <c r="BL65" s="705"/>
      <c r="BM65" s="705"/>
      <c r="BN65" s="705"/>
      <c r="BO65" s="705"/>
      <c r="BP65" s="705"/>
      <c r="BQ65" s="705"/>
      <c r="BR65" s="705"/>
      <c r="BS65" s="705"/>
      <c r="BT65" s="705"/>
      <c r="BU65" s="705"/>
      <c r="BV65" s="705"/>
      <c r="BW65" s="705"/>
      <c r="BX65" s="705"/>
      <c r="BY65" s="705"/>
      <c r="BZ65" s="705"/>
      <c r="CA65" s="705"/>
      <c r="CB65" s="705"/>
      <c r="CC65" s="705"/>
      <c r="CD65" s="705"/>
      <c r="CE65" s="705"/>
      <c r="CF65" s="705"/>
      <c r="CG65" s="705"/>
      <c r="CH65" s="705"/>
      <c r="CI65" s="705"/>
      <c r="CJ65" s="705"/>
      <c r="CK65" s="705"/>
      <c r="CL65" s="705"/>
    </row>
    <row r="66" spans="1:90" s="675" customFormat="1" ht="16.5" hidden="1" thickBot="1">
      <c r="A66" s="1012" t="s">
        <v>109</v>
      </c>
      <c r="B66" s="1013" t="s">
        <v>171</v>
      </c>
      <c r="C66" s="1016">
        <f t="shared" si="14"/>
        <v>0</v>
      </c>
      <c r="D66" s="1018">
        <f t="shared" si="15"/>
        <v>0</v>
      </c>
      <c r="E66" s="1197"/>
      <c r="F66" s="1197"/>
      <c r="G66" s="1006">
        <f>C66/C95*100</f>
        <v>0</v>
      </c>
      <c r="H66" s="1007">
        <f>D66/D95*100</f>
        <v>0</v>
      </c>
      <c r="I66" s="25"/>
      <c r="J66" s="25"/>
      <c r="K66" s="26"/>
      <c r="L66" s="27"/>
      <c r="M66" s="27"/>
      <c r="N66" s="27"/>
      <c r="O66" s="27"/>
      <c r="P66" s="27"/>
      <c r="Q66" s="27"/>
      <c r="R66" s="27"/>
      <c r="S66" s="27"/>
      <c r="T66" s="27"/>
      <c r="U66" s="27"/>
      <c r="V66" s="27"/>
      <c r="W66" s="27"/>
      <c r="X66" s="27"/>
      <c r="Y66" s="27"/>
      <c r="Z66" s="27"/>
      <c r="AA66" s="21">
        <f t="shared" si="12"/>
        <v>0</v>
      </c>
      <c r="AB66" s="21">
        <f t="shared" si="12"/>
        <v>0</v>
      </c>
      <c r="AC66" s="27"/>
      <c r="AD66" s="27"/>
      <c r="AE66" s="27"/>
      <c r="AF66" s="27"/>
      <c r="AG66" s="27"/>
      <c r="AH66" s="27"/>
      <c r="AI66" s="27"/>
      <c r="AJ66" s="27"/>
      <c r="AK66" s="27"/>
      <c r="AL66" s="27"/>
      <c r="AM66" s="27"/>
      <c r="AN66" s="27"/>
      <c r="AO66" s="27"/>
      <c r="AP66" s="27"/>
      <c r="AQ66" s="27"/>
      <c r="AR66" s="27"/>
      <c r="AS66" s="27"/>
      <c r="AT66" s="27"/>
      <c r="AU66" s="27"/>
      <c r="AV66" s="27"/>
      <c r="AW66" s="705"/>
      <c r="AX66" s="705"/>
      <c r="AY66" s="705"/>
      <c r="AZ66" s="705"/>
      <c r="BA66" s="705"/>
      <c r="BB66" s="705"/>
      <c r="BC66" s="705"/>
      <c r="BD66" s="705"/>
      <c r="BE66" s="705"/>
      <c r="BF66" s="705"/>
      <c r="BG66" s="705"/>
      <c r="BH66" s="705"/>
      <c r="BI66" s="705"/>
      <c r="BJ66" s="705"/>
      <c r="BK66" s="705"/>
      <c r="BL66" s="705"/>
      <c r="BM66" s="705"/>
      <c r="BN66" s="705"/>
      <c r="BO66" s="705"/>
      <c r="BP66" s="705"/>
      <c r="BQ66" s="705"/>
      <c r="BR66" s="705"/>
      <c r="BS66" s="705"/>
      <c r="BT66" s="705"/>
      <c r="BU66" s="705"/>
      <c r="BV66" s="705"/>
      <c r="BW66" s="705"/>
      <c r="BX66" s="705"/>
      <c r="BY66" s="705"/>
      <c r="BZ66" s="705"/>
      <c r="CA66" s="705"/>
      <c r="CB66" s="705"/>
      <c r="CC66" s="705"/>
      <c r="CD66" s="705"/>
      <c r="CE66" s="705"/>
      <c r="CF66" s="705"/>
      <c r="CG66" s="705"/>
      <c r="CH66" s="705"/>
      <c r="CI66" s="705"/>
      <c r="CJ66" s="705"/>
      <c r="CK66" s="705"/>
      <c r="CL66" s="705"/>
    </row>
    <row r="67" spans="1:90" s="675" customFormat="1" ht="16.5" hidden="1" thickBot="1">
      <c r="A67" s="1012" t="s">
        <v>172</v>
      </c>
      <c r="B67" s="1013" t="s">
        <v>173</v>
      </c>
      <c r="C67" s="1016">
        <f t="shared" si="14"/>
        <v>0</v>
      </c>
      <c r="D67" s="1018">
        <f t="shared" si="15"/>
        <v>0</v>
      </c>
      <c r="E67" s="1197"/>
      <c r="F67" s="1197"/>
      <c r="G67" s="1006">
        <f>C67/C95*100</f>
        <v>0</v>
      </c>
      <c r="H67" s="1007">
        <f>D67/D95*100</f>
        <v>0</v>
      </c>
      <c r="I67" s="25"/>
      <c r="J67" s="25"/>
      <c r="K67" s="26"/>
      <c r="L67" s="27"/>
      <c r="M67" s="27"/>
      <c r="N67" s="27"/>
      <c r="O67" s="27"/>
      <c r="P67" s="27"/>
      <c r="Q67" s="27"/>
      <c r="R67" s="27"/>
      <c r="S67" s="27"/>
      <c r="T67" s="27"/>
      <c r="U67" s="27"/>
      <c r="V67" s="27"/>
      <c r="W67" s="27"/>
      <c r="X67" s="27"/>
      <c r="Y67" s="27"/>
      <c r="Z67" s="27"/>
      <c r="AA67" s="21">
        <f t="shared" si="12"/>
        <v>0</v>
      </c>
      <c r="AB67" s="21">
        <f t="shared" si="12"/>
        <v>0</v>
      </c>
      <c r="AC67" s="27"/>
      <c r="AD67" s="27"/>
      <c r="AE67" s="27"/>
      <c r="AF67" s="27"/>
      <c r="AG67" s="27"/>
      <c r="AH67" s="27"/>
      <c r="AI67" s="27"/>
      <c r="AJ67" s="27"/>
      <c r="AK67" s="27"/>
      <c r="AL67" s="27"/>
      <c r="AM67" s="27"/>
      <c r="AN67" s="27"/>
      <c r="AO67" s="27"/>
      <c r="AP67" s="27"/>
      <c r="AQ67" s="27"/>
      <c r="AR67" s="27"/>
      <c r="AS67" s="27"/>
      <c r="AT67" s="27"/>
      <c r="AU67" s="27"/>
      <c r="AV67" s="27"/>
      <c r="AW67" s="705"/>
      <c r="AX67" s="705"/>
      <c r="AY67" s="705"/>
      <c r="AZ67" s="705"/>
      <c r="BA67" s="705"/>
      <c r="BB67" s="705"/>
      <c r="BC67" s="705"/>
      <c r="BD67" s="705"/>
      <c r="BE67" s="705"/>
      <c r="BF67" s="705"/>
      <c r="BG67" s="705"/>
      <c r="BH67" s="705"/>
      <c r="BI67" s="705"/>
      <c r="BJ67" s="705"/>
      <c r="BK67" s="705"/>
      <c r="BL67" s="705"/>
      <c r="BM67" s="705"/>
      <c r="BN67" s="705"/>
      <c r="BO67" s="705"/>
      <c r="BP67" s="705"/>
      <c r="BQ67" s="705"/>
      <c r="BR67" s="705"/>
      <c r="BS67" s="705"/>
      <c r="BT67" s="705"/>
      <c r="BU67" s="705"/>
      <c r="BV67" s="705"/>
      <c r="BW67" s="705"/>
      <c r="BX67" s="705"/>
      <c r="BY67" s="705"/>
      <c r="BZ67" s="705"/>
      <c r="CA67" s="705"/>
      <c r="CB67" s="705"/>
      <c r="CC67" s="705"/>
      <c r="CD67" s="705"/>
      <c r="CE67" s="705"/>
      <c r="CF67" s="705"/>
      <c r="CG67" s="705"/>
      <c r="CH67" s="705"/>
      <c r="CI67" s="705"/>
      <c r="CJ67" s="705"/>
      <c r="CK67" s="705"/>
      <c r="CL67" s="705"/>
    </row>
    <row r="68" spans="1:90" s="675" customFormat="1" ht="16.5" hidden="1" thickBot="1">
      <c r="A68" s="1012" t="s">
        <v>174</v>
      </c>
      <c r="B68" s="1013" t="s">
        <v>175</v>
      </c>
      <c r="C68" s="1016">
        <f t="shared" si="14"/>
        <v>0</v>
      </c>
      <c r="D68" s="1018">
        <f t="shared" si="15"/>
        <v>0</v>
      </c>
      <c r="E68" s="1197"/>
      <c r="F68" s="1197"/>
      <c r="G68" s="1006">
        <f>C68/C95*100</f>
        <v>0</v>
      </c>
      <c r="H68" s="1007">
        <f>D68/D95*100</f>
        <v>0</v>
      </c>
      <c r="I68" s="25"/>
      <c r="J68" s="25"/>
      <c r="K68" s="26"/>
      <c r="L68" s="27"/>
      <c r="M68" s="27"/>
      <c r="N68" s="27"/>
      <c r="O68" s="27"/>
      <c r="P68" s="27"/>
      <c r="Q68" s="27"/>
      <c r="R68" s="27"/>
      <c r="S68" s="27"/>
      <c r="T68" s="27"/>
      <c r="U68" s="27"/>
      <c r="V68" s="27"/>
      <c r="W68" s="27"/>
      <c r="X68" s="27"/>
      <c r="Y68" s="27"/>
      <c r="Z68" s="27"/>
      <c r="AA68" s="21">
        <f t="shared" si="12"/>
        <v>0</v>
      </c>
      <c r="AB68" s="21">
        <f t="shared" si="12"/>
        <v>0</v>
      </c>
      <c r="AC68" s="27"/>
      <c r="AD68" s="27"/>
      <c r="AE68" s="27"/>
      <c r="AF68" s="27"/>
      <c r="AG68" s="27"/>
      <c r="AH68" s="27"/>
      <c r="AI68" s="27"/>
      <c r="AJ68" s="27"/>
      <c r="AK68" s="27"/>
      <c r="AL68" s="27"/>
      <c r="AM68" s="27"/>
      <c r="AN68" s="27"/>
      <c r="AO68" s="27"/>
      <c r="AP68" s="27"/>
      <c r="AQ68" s="27"/>
      <c r="AR68" s="27"/>
      <c r="AS68" s="27"/>
      <c r="AT68" s="27"/>
      <c r="AU68" s="27"/>
      <c r="AV68" s="27"/>
      <c r="AW68" s="705"/>
      <c r="AX68" s="705"/>
      <c r="AY68" s="705"/>
      <c r="AZ68" s="705"/>
      <c r="BA68" s="705"/>
      <c r="BB68" s="705"/>
      <c r="BC68" s="705"/>
      <c r="BD68" s="705"/>
      <c r="BE68" s="705"/>
      <c r="BF68" s="705"/>
      <c r="BG68" s="705"/>
      <c r="BH68" s="705"/>
      <c r="BI68" s="705"/>
      <c r="BJ68" s="705"/>
      <c r="BK68" s="705"/>
      <c r="BL68" s="705"/>
      <c r="BM68" s="705"/>
      <c r="BN68" s="705"/>
      <c r="BO68" s="705"/>
      <c r="BP68" s="705"/>
      <c r="BQ68" s="705"/>
      <c r="BR68" s="705"/>
      <c r="BS68" s="705"/>
      <c r="BT68" s="705"/>
      <c r="BU68" s="705"/>
      <c r="BV68" s="705"/>
      <c r="BW68" s="705"/>
      <c r="BX68" s="705"/>
      <c r="BY68" s="705"/>
      <c r="BZ68" s="705"/>
      <c r="CA68" s="705"/>
      <c r="CB68" s="705"/>
      <c r="CC68" s="705"/>
      <c r="CD68" s="705"/>
      <c r="CE68" s="705"/>
      <c r="CF68" s="705"/>
      <c r="CG68" s="705"/>
      <c r="CH68" s="705"/>
      <c r="CI68" s="705"/>
      <c r="CJ68" s="705"/>
      <c r="CK68" s="705"/>
      <c r="CL68" s="705"/>
    </row>
    <row r="69" spans="1:90" s="675" customFormat="1" ht="16.5" hidden="1" thickBot="1">
      <c r="A69" s="1012" t="s">
        <v>176</v>
      </c>
      <c r="B69" s="1013" t="s">
        <v>177</v>
      </c>
      <c r="C69" s="1016">
        <f t="shared" si="14"/>
        <v>0</v>
      </c>
      <c r="D69" s="1018">
        <f t="shared" si="15"/>
        <v>0</v>
      </c>
      <c r="E69" s="1197"/>
      <c r="F69" s="1197"/>
      <c r="G69" s="1006">
        <f>C69/C95*100</f>
        <v>0</v>
      </c>
      <c r="H69" s="1007">
        <f>D69/D95*100</f>
        <v>0</v>
      </c>
      <c r="I69" s="25"/>
      <c r="J69" s="25"/>
      <c r="K69" s="26"/>
      <c r="L69" s="27"/>
      <c r="M69" s="27"/>
      <c r="N69" s="27"/>
      <c r="O69" s="27"/>
      <c r="P69" s="27"/>
      <c r="Q69" s="27"/>
      <c r="R69" s="27"/>
      <c r="S69" s="27"/>
      <c r="T69" s="27"/>
      <c r="U69" s="27"/>
      <c r="V69" s="27"/>
      <c r="W69" s="27"/>
      <c r="X69" s="27"/>
      <c r="Y69" s="27"/>
      <c r="Z69" s="27"/>
      <c r="AA69" s="21">
        <f t="shared" si="12"/>
        <v>0</v>
      </c>
      <c r="AB69" s="21">
        <f t="shared" si="12"/>
        <v>0</v>
      </c>
      <c r="AC69" s="27"/>
      <c r="AD69" s="27"/>
      <c r="AE69" s="27"/>
      <c r="AF69" s="27"/>
      <c r="AG69" s="27"/>
      <c r="AH69" s="27"/>
      <c r="AI69" s="27"/>
      <c r="AJ69" s="27"/>
      <c r="AK69" s="27"/>
      <c r="AL69" s="27"/>
      <c r="AM69" s="27"/>
      <c r="AN69" s="27"/>
      <c r="AO69" s="27"/>
      <c r="AP69" s="27"/>
      <c r="AQ69" s="27"/>
      <c r="AR69" s="27"/>
      <c r="AS69" s="27"/>
      <c r="AT69" s="27"/>
      <c r="AU69" s="27"/>
      <c r="AV69" s="27"/>
      <c r="AW69" s="705"/>
      <c r="AX69" s="705"/>
      <c r="AY69" s="705"/>
      <c r="AZ69" s="705"/>
      <c r="BA69" s="705"/>
      <c r="BB69" s="705"/>
      <c r="BC69" s="705"/>
      <c r="BD69" s="705"/>
      <c r="BE69" s="705"/>
      <c r="BF69" s="705"/>
      <c r="BG69" s="705"/>
      <c r="BH69" s="705"/>
      <c r="BI69" s="705"/>
      <c r="BJ69" s="705"/>
      <c r="BK69" s="705"/>
      <c r="BL69" s="705"/>
      <c r="BM69" s="705"/>
      <c r="BN69" s="705"/>
      <c r="BO69" s="705"/>
      <c r="BP69" s="705"/>
      <c r="BQ69" s="705"/>
      <c r="BR69" s="705"/>
      <c r="BS69" s="705"/>
      <c r="BT69" s="705"/>
      <c r="BU69" s="705"/>
      <c r="BV69" s="705"/>
      <c r="BW69" s="705"/>
      <c r="BX69" s="705"/>
      <c r="BY69" s="705"/>
      <c r="BZ69" s="705"/>
      <c r="CA69" s="705"/>
      <c r="CB69" s="705"/>
      <c r="CC69" s="705"/>
      <c r="CD69" s="705"/>
      <c r="CE69" s="705"/>
      <c r="CF69" s="705"/>
      <c r="CG69" s="705"/>
      <c r="CH69" s="705"/>
      <c r="CI69" s="705"/>
      <c r="CJ69" s="705"/>
      <c r="CK69" s="705"/>
      <c r="CL69" s="705"/>
    </row>
    <row r="70" spans="1:90" s="675" customFormat="1" ht="16.5" hidden="1" thickBot="1">
      <c r="A70" s="1002" t="s">
        <v>51</v>
      </c>
      <c r="B70" s="1003" t="s">
        <v>178</v>
      </c>
      <c r="C70" s="1004">
        <f t="shared" si="14"/>
        <v>14</v>
      </c>
      <c r="D70" s="1005">
        <f t="shared" si="15"/>
        <v>500</v>
      </c>
      <c r="E70" s="1197"/>
      <c r="F70" s="1197"/>
      <c r="G70" s="1006">
        <f>C70/C95*100</f>
        <v>18.918918918918919</v>
      </c>
      <c r="H70" s="1007">
        <f>D70/D95*100</f>
        <v>14.6756677428823</v>
      </c>
      <c r="I70" s="18">
        <f t="shared" ref="I70:AV70" si="17">SUM(I72:I76)</f>
        <v>5</v>
      </c>
      <c r="J70" s="18">
        <f t="shared" si="17"/>
        <v>0</v>
      </c>
      <c r="K70" s="19">
        <f t="shared" si="17"/>
        <v>1</v>
      </c>
      <c r="L70" s="20">
        <f t="shared" si="17"/>
        <v>0</v>
      </c>
      <c r="M70" s="20">
        <f t="shared" si="17"/>
        <v>1</v>
      </c>
      <c r="N70" s="20">
        <f t="shared" si="17"/>
        <v>0</v>
      </c>
      <c r="O70" s="20">
        <f t="shared" si="17"/>
        <v>0</v>
      </c>
      <c r="P70" s="20">
        <f t="shared" si="17"/>
        <v>0</v>
      </c>
      <c r="Q70" s="20">
        <f t="shared" si="17"/>
        <v>1</v>
      </c>
      <c r="R70" s="20">
        <f t="shared" si="17"/>
        <v>0</v>
      </c>
      <c r="S70" s="20">
        <f t="shared" si="17"/>
        <v>0</v>
      </c>
      <c r="T70" s="20">
        <f t="shared" si="17"/>
        <v>0</v>
      </c>
      <c r="U70" s="20">
        <f t="shared" si="17"/>
        <v>0</v>
      </c>
      <c r="V70" s="20">
        <f t="shared" si="17"/>
        <v>0</v>
      </c>
      <c r="W70" s="20">
        <f t="shared" si="17"/>
        <v>0</v>
      </c>
      <c r="X70" s="20">
        <f t="shared" si="17"/>
        <v>0</v>
      </c>
      <c r="Y70" s="20">
        <f t="shared" si="17"/>
        <v>1</v>
      </c>
      <c r="Z70" s="20">
        <f t="shared" si="17"/>
        <v>0</v>
      </c>
      <c r="AA70" s="21">
        <f t="shared" si="12"/>
        <v>5</v>
      </c>
      <c r="AB70" s="21">
        <f t="shared" si="12"/>
        <v>500</v>
      </c>
      <c r="AC70" s="20">
        <f t="shared" si="17"/>
        <v>0</v>
      </c>
      <c r="AD70" s="20">
        <f t="shared" si="17"/>
        <v>0</v>
      </c>
      <c r="AE70" s="20">
        <f t="shared" si="17"/>
        <v>0</v>
      </c>
      <c r="AF70" s="20">
        <f t="shared" si="17"/>
        <v>0</v>
      </c>
      <c r="AG70" s="20">
        <f t="shared" si="17"/>
        <v>2</v>
      </c>
      <c r="AH70" s="20">
        <f t="shared" si="17"/>
        <v>500</v>
      </c>
      <c r="AI70" s="20">
        <f t="shared" si="17"/>
        <v>0</v>
      </c>
      <c r="AJ70" s="20">
        <f t="shared" si="17"/>
        <v>0</v>
      </c>
      <c r="AK70" s="20">
        <f t="shared" si="17"/>
        <v>0</v>
      </c>
      <c r="AL70" s="20">
        <f t="shared" si="17"/>
        <v>0</v>
      </c>
      <c r="AM70" s="20">
        <f t="shared" si="17"/>
        <v>0</v>
      </c>
      <c r="AN70" s="20">
        <f t="shared" si="17"/>
        <v>0</v>
      </c>
      <c r="AO70" s="20">
        <f t="shared" si="17"/>
        <v>1</v>
      </c>
      <c r="AP70" s="20">
        <f t="shared" si="17"/>
        <v>0</v>
      </c>
      <c r="AQ70" s="20">
        <f t="shared" si="17"/>
        <v>0</v>
      </c>
      <c r="AR70" s="20">
        <f t="shared" si="17"/>
        <v>0</v>
      </c>
      <c r="AS70" s="20">
        <f t="shared" si="17"/>
        <v>0</v>
      </c>
      <c r="AT70" s="20">
        <f t="shared" si="17"/>
        <v>0</v>
      </c>
      <c r="AU70" s="20">
        <f t="shared" si="17"/>
        <v>2</v>
      </c>
      <c r="AV70" s="20">
        <f t="shared" si="17"/>
        <v>0</v>
      </c>
      <c r="AW70" s="705"/>
      <c r="AX70" s="705"/>
      <c r="AY70" s="705"/>
      <c r="AZ70" s="705"/>
      <c r="BA70" s="705"/>
      <c r="BB70" s="705"/>
      <c r="BC70" s="705"/>
      <c r="BD70" s="705"/>
      <c r="BE70" s="705"/>
      <c r="BF70" s="705"/>
      <c r="BG70" s="705"/>
      <c r="BH70" s="705"/>
      <c r="BI70" s="705"/>
      <c r="BJ70" s="705"/>
      <c r="BK70" s="705"/>
      <c r="BL70" s="705"/>
      <c r="BM70" s="705"/>
      <c r="BN70" s="705"/>
      <c r="BO70" s="705"/>
      <c r="BP70" s="705"/>
      <c r="BQ70" s="705"/>
      <c r="BR70" s="705"/>
      <c r="BS70" s="705"/>
      <c r="BT70" s="705"/>
      <c r="BU70" s="705"/>
      <c r="BV70" s="705"/>
      <c r="BW70" s="705"/>
      <c r="BX70" s="705"/>
      <c r="BY70" s="705"/>
      <c r="BZ70" s="705"/>
      <c r="CA70" s="705"/>
      <c r="CB70" s="705"/>
      <c r="CC70" s="705"/>
      <c r="CD70" s="705"/>
      <c r="CE70" s="705"/>
      <c r="CF70" s="705"/>
      <c r="CG70" s="705"/>
      <c r="CH70" s="705"/>
      <c r="CI70" s="705"/>
      <c r="CJ70" s="705"/>
      <c r="CK70" s="705"/>
      <c r="CL70" s="705"/>
    </row>
    <row r="71" spans="1:90" s="675" customFormat="1" ht="16.5" hidden="1" thickBot="1">
      <c r="A71" s="1012"/>
      <c r="B71" s="1013" t="s">
        <v>36</v>
      </c>
      <c r="C71" s="1016"/>
      <c r="D71" s="1017"/>
      <c r="E71" s="1197"/>
      <c r="F71" s="1197"/>
      <c r="G71" s="1006"/>
      <c r="H71" s="1007"/>
      <c r="I71" s="2073"/>
      <c r="J71" s="25"/>
      <c r="K71" s="26"/>
      <c r="L71" s="27"/>
      <c r="M71" s="27"/>
      <c r="N71" s="27"/>
      <c r="O71" s="27"/>
      <c r="P71" s="27"/>
      <c r="Q71" s="27"/>
      <c r="R71" s="27"/>
      <c r="S71" s="27"/>
      <c r="T71" s="27"/>
      <c r="U71" s="27"/>
      <c r="V71" s="27"/>
      <c r="W71" s="27"/>
      <c r="X71" s="27"/>
      <c r="Y71" s="27"/>
      <c r="Z71" s="27"/>
      <c r="AA71" s="21">
        <f t="shared" si="12"/>
        <v>0</v>
      </c>
      <c r="AB71" s="21">
        <f t="shared" si="12"/>
        <v>0</v>
      </c>
      <c r="AC71" s="27"/>
      <c r="AD71" s="27"/>
      <c r="AE71" s="27"/>
      <c r="AF71" s="27"/>
      <c r="AG71" s="27"/>
      <c r="AH71" s="27"/>
      <c r="AI71" s="27"/>
      <c r="AJ71" s="27"/>
      <c r="AK71" s="27"/>
      <c r="AL71" s="27"/>
      <c r="AM71" s="27"/>
      <c r="AN71" s="27"/>
      <c r="AO71" s="27"/>
      <c r="AP71" s="27"/>
      <c r="AQ71" s="27"/>
      <c r="AR71" s="27"/>
      <c r="AS71" s="27"/>
      <c r="AT71" s="27"/>
      <c r="AU71" s="27"/>
      <c r="AV71" s="27"/>
      <c r="AW71" s="705"/>
      <c r="AX71" s="705"/>
      <c r="AY71" s="705"/>
      <c r="AZ71" s="705"/>
      <c r="BA71" s="705"/>
      <c r="BB71" s="705"/>
      <c r="BC71" s="705"/>
      <c r="BD71" s="705"/>
      <c r="BE71" s="705"/>
      <c r="BF71" s="705"/>
      <c r="BG71" s="705"/>
      <c r="BH71" s="705"/>
      <c r="BI71" s="705"/>
      <c r="BJ71" s="705"/>
      <c r="BK71" s="705"/>
      <c r="BL71" s="705"/>
      <c r="BM71" s="705"/>
      <c r="BN71" s="705"/>
      <c r="BO71" s="705"/>
      <c r="BP71" s="705"/>
      <c r="BQ71" s="705"/>
      <c r="BR71" s="705"/>
      <c r="BS71" s="705"/>
      <c r="BT71" s="705"/>
      <c r="BU71" s="705"/>
      <c r="BV71" s="705"/>
      <c r="BW71" s="705"/>
      <c r="BX71" s="705"/>
      <c r="BY71" s="705"/>
      <c r="BZ71" s="705"/>
      <c r="CA71" s="705"/>
      <c r="CB71" s="705"/>
      <c r="CC71" s="705"/>
      <c r="CD71" s="705"/>
      <c r="CE71" s="705"/>
      <c r="CF71" s="705"/>
      <c r="CG71" s="705"/>
      <c r="CH71" s="705"/>
      <c r="CI71" s="705"/>
      <c r="CJ71" s="705"/>
      <c r="CK71" s="705"/>
      <c r="CL71" s="705"/>
    </row>
    <row r="72" spans="1:90" s="675" customFormat="1" ht="16.5" hidden="1" thickBot="1">
      <c r="A72" s="1012" t="s">
        <v>109</v>
      </c>
      <c r="B72" s="1013" t="s">
        <v>179</v>
      </c>
      <c r="C72" s="1014">
        <f t="shared" ref="C72:C95" si="18">I72+K72+M72+O72+Q72+S72+U72+W72+Y72+AA72</f>
        <v>5</v>
      </c>
      <c r="D72" s="1015">
        <f t="shared" ref="D72:D94" si="19">SUM(J72+L72+N72+P72+R72+T72+V72+X72+Z72+AB72)</f>
        <v>0</v>
      </c>
      <c r="E72" s="1197"/>
      <c r="F72" s="1197"/>
      <c r="G72" s="1006">
        <f>C72/C95*100</f>
        <v>6.756756756756757</v>
      </c>
      <c r="H72" s="1007">
        <f>D72/D95*100</f>
        <v>0</v>
      </c>
      <c r="I72" s="25"/>
      <c r="J72" s="25"/>
      <c r="K72" s="26">
        <v>1</v>
      </c>
      <c r="L72" s="27"/>
      <c r="M72" s="27"/>
      <c r="N72" s="27"/>
      <c r="O72" s="27"/>
      <c r="P72" s="27"/>
      <c r="Q72" s="27">
        <v>1</v>
      </c>
      <c r="R72" s="27"/>
      <c r="S72" s="27"/>
      <c r="T72" s="27"/>
      <c r="U72" s="27"/>
      <c r="V72" s="27"/>
      <c r="W72" s="27"/>
      <c r="X72" s="27"/>
      <c r="Y72" s="27">
        <v>1</v>
      </c>
      <c r="Z72" s="27"/>
      <c r="AA72" s="21">
        <f t="shared" si="12"/>
        <v>2</v>
      </c>
      <c r="AB72" s="21">
        <f t="shared" si="12"/>
        <v>0</v>
      </c>
      <c r="AC72" s="27"/>
      <c r="AD72" s="27"/>
      <c r="AE72" s="27"/>
      <c r="AF72" s="27"/>
      <c r="AG72" s="27"/>
      <c r="AH72" s="27"/>
      <c r="AI72" s="27"/>
      <c r="AJ72" s="27"/>
      <c r="AK72" s="27"/>
      <c r="AL72" s="27"/>
      <c r="AM72" s="27"/>
      <c r="AN72" s="27"/>
      <c r="AO72" s="27"/>
      <c r="AP72" s="27"/>
      <c r="AQ72" s="27"/>
      <c r="AR72" s="27"/>
      <c r="AS72" s="27"/>
      <c r="AT72" s="27"/>
      <c r="AU72" s="27">
        <v>2</v>
      </c>
      <c r="AV72" s="27"/>
      <c r="AW72" s="705"/>
      <c r="AX72" s="705"/>
      <c r="AY72" s="705"/>
      <c r="AZ72" s="705"/>
      <c r="BA72" s="705"/>
      <c r="BB72" s="705"/>
      <c r="BC72" s="705"/>
      <c r="BD72" s="705"/>
      <c r="BE72" s="705"/>
      <c r="BF72" s="705"/>
      <c r="BG72" s="705"/>
      <c r="BH72" s="705"/>
      <c r="BI72" s="705"/>
      <c r="BJ72" s="705"/>
      <c r="BK72" s="705"/>
      <c r="BL72" s="705"/>
      <c r="BM72" s="705"/>
      <c r="BN72" s="705"/>
      <c r="BO72" s="705"/>
      <c r="BP72" s="705"/>
      <c r="BQ72" s="705"/>
      <c r="BR72" s="705"/>
      <c r="BS72" s="705"/>
      <c r="BT72" s="705"/>
      <c r="BU72" s="705"/>
      <c r="BV72" s="705"/>
      <c r="BW72" s="705"/>
      <c r="BX72" s="705"/>
      <c r="BY72" s="705"/>
      <c r="BZ72" s="705"/>
      <c r="CA72" s="705"/>
      <c r="CB72" s="705"/>
      <c r="CC72" s="705"/>
      <c r="CD72" s="705"/>
      <c r="CE72" s="705"/>
      <c r="CF72" s="705"/>
      <c r="CG72" s="705"/>
      <c r="CH72" s="705"/>
      <c r="CI72" s="705"/>
      <c r="CJ72" s="705"/>
      <c r="CK72" s="705"/>
      <c r="CL72" s="705"/>
    </row>
    <row r="73" spans="1:90" s="675" customFormat="1" ht="16.5" hidden="1" thickBot="1">
      <c r="A73" s="1012" t="s">
        <v>172</v>
      </c>
      <c r="B73" s="1013" t="s">
        <v>180</v>
      </c>
      <c r="C73" s="1014">
        <f t="shared" si="18"/>
        <v>7</v>
      </c>
      <c r="D73" s="1018">
        <f t="shared" si="19"/>
        <v>0</v>
      </c>
      <c r="E73" s="1197"/>
      <c r="F73" s="1197"/>
      <c r="G73" s="1006">
        <f>C73/C95*100</f>
        <v>9.4594594594594597</v>
      </c>
      <c r="H73" s="1007">
        <f>D73/D95*100</f>
        <v>0</v>
      </c>
      <c r="I73" s="25">
        <v>5</v>
      </c>
      <c r="J73" s="25"/>
      <c r="K73" s="26"/>
      <c r="L73" s="27"/>
      <c r="M73" s="27"/>
      <c r="N73" s="27"/>
      <c r="O73" s="27"/>
      <c r="P73" s="27"/>
      <c r="Q73" s="27"/>
      <c r="R73" s="27"/>
      <c r="S73" s="27"/>
      <c r="T73" s="27"/>
      <c r="U73" s="27"/>
      <c r="V73" s="27"/>
      <c r="W73" s="27"/>
      <c r="X73" s="27"/>
      <c r="Y73" s="27"/>
      <c r="Z73" s="27"/>
      <c r="AA73" s="21">
        <f t="shared" si="12"/>
        <v>2</v>
      </c>
      <c r="AB73" s="21">
        <f t="shared" si="12"/>
        <v>0</v>
      </c>
      <c r="AC73" s="27"/>
      <c r="AD73" s="27"/>
      <c r="AE73" s="27"/>
      <c r="AF73" s="27"/>
      <c r="AG73" s="27">
        <v>1</v>
      </c>
      <c r="AH73" s="27"/>
      <c r="AI73" s="27"/>
      <c r="AJ73" s="27"/>
      <c r="AK73" s="27"/>
      <c r="AL73" s="27"/>
      <c r="AM73" s="27"/>
      <c r="AN73" s="27"/>
      <c r="AO73" s="27">
        <v>1</v>
      </c>
      <c r="AP73" s="27"/>
      <c r="AQ73" s="27"/>
      <c r="AR73" s="27"/>
      <c r="AS73" s="27"/>
      <c r="AT73" s="27"/>
      <c r="AU73" s="27"/>
      <c r="AV73" s="27"/>
      <c r="AW73" s="705"/>
      <c r="AX73" s="705"/>
      <c r="AY73" s="705"/>
      <c r="AZ73" s="705"/>
      <c r="BA73" s="705"/>
      <c r="BB73" s="705"/>
      <c r="BC73" s="705"/>
      <c r="BD73" s="705"/>
      <c r="BE73" s="705"/>
      <c r="BF73" s="705"/>
      <c r="BG73" s="705"/>
      <c r="BH73" s="705"/>
      <c r="BI73" s="705"/>
      <c r="BJ73" s="705"/>
      <c r="BK73" s="705"/>
      <c r="BL73" s="705"/>
      <c r="BM73" s="705"/>
      <c r="BN73" s="705"/>
      <c r="BO73" s="705"/>
      <c r="BP73" s="705"/>
      <c r="BQ73" s="705"/>
      <c r="BR73" s="705"/>
      <c r="BS73" s="705"/>
      <c r="BT73" s="705"/>
      <c r="BU73" s="705"/>
      <c r="BV73" s="705"/>
      <c r="BW73" s="705"/>
      <c r="BX73" s="705"/>
      <c r="BY73" s="705"/>
      <c r="BZ73" s="705"/>
      <c r="CA73" s="705"/>
      <c r="CB73" s="705"/>
      <c r="CC73" s="705"/>
      <c r="CD73" s="705"/>
      <c r="CE73" s="705"/>
      <c r="CF73" s="705"/>
      <c r="CG73" s="705"/>
      <c r="CH73" s="705"/>
      <c r="CI73" s="705"/>
      <c r="CJ73" s="705"/>
      <c r="CK73" s="705"/>
      <c r="CL73" s="705"/>
    </row>
    <row r="74" spans="1:90" s="675" customFormat="1" ht="16.5" hidden="1" thickBot="1">
      <c r="A74" s="1012" t="s">
        <v>174</v>
      </c>
      <c r="B74" s="1013" t="s">
        <v>181</v>
      </c>
      <c r="C74" s="1016">
        <f t="shared" si="18"/>
        <v>1</v>
      </c>
      <c r="D74" s="1015">
        <f t="shared" si="19"/>
        <v>500</v>
      </c>
      <c r="E74" s="1197"/>
      <c r="F74" s="1197"/>
      <c r="G74" s="1006">
        <f>C74/C95*100</f>
        <v>1.3513513513513513</v>
      </c>
      <c r="H74" s="1007">
        <f>D74/D95*100</f>
        <v>14.6756677428823</v>
      </c>
      <c r="I74" s="25"/>
      <c r="J74" s="25"/>
      <c r="K74" s="26"/>
      <c r="L74" s="27"/>
      <c r="M74" s="27"/>
      <c r="N74" s="27"/>
      <c r="O74" s="27"/>
      <c r="P74" s="27"/>
      <c r="Q74" s="27"/>
      <c r="R74" s="27"/>
      <c r="S74" s="27"/>
      <c r="T74" s="27"/>
      <c r="U74" s="27"/>
      <c r="V74" s="27"/>
      <c r="W74" s="27"/>
      <c r="X74" s="27"/>
      <c r="Y74" s="27"/>
      <c r="Z74" s="27"/>
      <c r="AA74" s="21">
        <f t="shared" si="12"/>
        <v>1</v>
      </c>
      <c r="AB74" s="21">
        <f t="shared" si="12"/>
        <v>500</v>
      </c>
      <c r="AC74" s="27"/>
      <c r="AD74" s="27"/>
      <c r="AE74" s="27"/>
      <c r="AF74" s="27"/>
      <c r="AG74" s="27">
        <v>1</v>
      </c>
      <c r="AH74" s="27">
        <v>500</v>
      </c>
      <c r="AI74" s="27"/>
      <c r="AJ74" s="27"/>
      <c r="AK74" s="27"/>
      <c r="AL74" s="27"/>
      <c r="AM74" s="27"/>
      <c r="AN74" s="27"/>
      <c r="AO74" s="27"/>
      <c r="AP74" s="27"/>
      <c r="AQ74" s="27"/>
      <c r="AR74" s="27"/>
      <c r="AS74" s="27"/>
      <c r="AT74" s="27"/>
      <c r="AU74" s="27"/>
      <c r="AV74" s="27"/>
      <c r="AW74" s="705"/>
      <c r="AX74" s="705"/>
      <c r="AY74" s="705"/>
      <c r="AZ74" s="705"/>
      <c r="BA74" s="705"/>
      <c r="BB74" s="705"/>
      <c r="BC74" s="705"/>
      <c r="BD74" s="705"/>
      <c r="BE74" s="705"/>
      <c r="BF74" s="705"/>
      <c r="BG74" s="705"/>
      <c r="BH74" s="705"/>
      <c r="BI74" s="705"/>
      <c r="BJ74" s="705"/>
      <c r="BK74" s="705"/>
      <c r="BL74" s="705"/>
      <c r="BM74" s="705"/>
      <c r="BN74" s="705"/>
      <c r="BO74" s="705"/>
      <c r="BP74" s="705"/>
      <c r="BQ74" s="705"/>
      <c r="BR74" s="705"/>
      <c r="BS74" s="705"/>
      <c r="BT74" s="705"/>
      <c r="BU74" s="705"/>
      <c r="BV74" s="705"/>
      <c r="BW74" s="705"/>
      <c r="BX74" s="705"/>
      <c r="BY74" s="705"/>
      <c r="BZ74" s="705"/>
      <c r="CA74" s="705"/>
      <c r="CB74" s="705"/>
      <c r="CC74" s="705"/>
      <c r="CD74" s="705"/>
      <c r="CE74" s="705"/>
      <c r="CF74" s="705"/>
      <c r="CG74" s="705"/>
      <c r="CH74" s="705"/>
      <c r="CI74" s="705"/>
      <c r="CJ74" s="705"/>
      <c r="CK74" s="705"/>
      <c r="CL74" s="705"/>
    </row>
    <row r="75" spans="1:90" s="675" customFormat="1" ht="16.5" hidden="1" thickBot="1">
      <c r="A75" s="1012" t="s">
        <v>176</v>
      </c>
      <c r="B75" s="1013" t="s">
        <v>182</v>
      </c>
      <c r="C75" s="1016">
        <f t="shared" si="18"/>
        <v>1</v>
      </c>
      <c r="D75" s="1018">
        <f t="shared" si="19"/>
        <v>0</v>
      </c>
      <c r="E75" s="1197"/>
      <c r="F75" s="1197"/>
      <c r="G75" s="1006">
        <f>C75/C95*100</f>
        <v>1.3513513513513513</v>
      </c>
      <c r="H75" s="1007">
        <f>D75/D95*100</f>
        <v>0</v>
      </c>
      <c r="I75" s="25"/>
      <c r="J75" s="25"/>
      <c r="K75" s="26"/>
      <c r="L75" s="27"/>
      <c r="M75" s="27">
        <v>1</v>
      </c>
      <c r="N75" s="27"/>
      <c r="O75" s="27"/>
      <c r="P75" s="27"/>
      <c r="Q75" s="27"/>
      <c r="R75" s="27"/>
      <c r="S75" s="27"/>
      <c r="T75" s="27"/>
      <c r="U75" s="27"/>
      <c r="V75" s="27"/>
      <c r="W75" s="27"/>
      <c r="X75" s="27"/>
      <c r="Y75" s="27"/>
      <c r="Z75" s="27"/>
      <c r="AA75" s="21">
        <f t="shared" si="12"/>
        <v>0</v>
      </c>
      <c r="AB75" s="21">
        <f t="shared" si="12"/>
        <v>0</v>
      </c>
      <c r="AC75" s="27"/>
      <c r="AD75" s="27"/>
      <c r="AE75" s="27"/>
      <c r="AF75" s="27"/>
      <c r="AG75" s="27"/>
      <c r="AH75" s="27"/>
      <c r="AI75" s="27"/>
      <c r="AJ75" s="27"/>
      <c r="AK75" s="27"/>
      <c r="AL75" s="27"/>
      <c r="AM75" s="27"/>
      <c r="AN75" s="27"/>
      <c r="AO75" s="27"/>
      <c r="AP75" s="27"/>
      <c r="AQ75" s="27"/>
      <c r="AR75" s="27"/>
      <c r="AS75" s="27"/>
      <c r="AT75" s="27"/>
      <c r="AU75" s="27"/>
      <c r="AV75" s="27"/>
      <c r="AW75" s="705"/>
      <c r="AX75" s="705"/>
      <c r="AY75" s="705"/>
      <c r="AZ75" s="705"/>
      <c r="BA75" s="705"/>
      <c r="BB75" s="705"/>
      <c r="BC75" s="705"/>
      <c r="BD75" s="705"/>
      <c r="BE75" s="705"/>
      <c r="BF75" s="705"/>
      <c r="BG75" s="705"/>
      <c r="BH75" s="705"/>
      <c r="BI75" s="705"/>
      <c r="BJ75" s="705"/>
      <c r="BK75" s="705"/>
      <c r="BL75" s="705"/>
      <c r="BM75" s="705"/>
      <c r="BN75" s="705"/>
      <c r="BO75" s="705"/>
      <c r="BP75" s="705"/>
      <c r="BQ75" s="705"/>
      <c r="BR75" s="705"/>
      <c r="BS75" s="705"/>
      <c r="BT75" s="705"/>
      <c r="BU75" s="705"/>
      <c r="BV75" s="705"/>
      <c r="BW75" s="705"/>
      <c r="BX75" s="705"/>
      <c r="BY75" s="705"/>
      <c r="BZ75" s="705"/>
      <c r="CA75" s="705"/>
      <c r="CB75" s="705"/>
      <c r="CC75" s="705"/>
      <c r="CD75" s="705"/>
      <c r="CE75" s="705"/>
      <c r="CF75" s="705"/>
      <c r="CG75" s="705"/>
      <c r="CH75" s="705"/>
      <c r="CI75" s="705"/>
      <c r="CJ75" s="705"/>
      <c r="CK75" s="705"/>
      <c r="CL75" s="705"/>
    </row>
    <row r="76" spans="1:90" s="675" customFormat="1" ht="16.5" hidden="1" thickBot="1">
      <c r="A76" s="1012" t="s">
        <v>183</v>
      </c>
      <c r="B76" s="1013" t="s">
        <v>184</v>
      </c>
      <c r="C76" s="1016">
        <f t="shared" si="18"/>
        <v>0</v>
      </c>
      <c r="D76" s="1018">
        <f t="shared" si="19"/>
        <v>0</v>
      </c>
      <c r="E76" s="1197"/>
      <c r="F76" s="1197"/>
      <c r="G76" s="1006">
        <f>C76/C95*100</f>
        <v>0</v>
      </c>
      <c r="H76" s="1007">
        <f>D76/D95*100</f>
        <v>0</v>
      </c>
      <c r="I76" s="25"/>
      <c r="J76" s="25"/>
      <c r="K76" s="26"/>
      <c r="L76" s="27"/>
      <c r="M76" s="27"/>
      <c r="N76" s="27"/>
      <c r="O76" s="27"/>
      <c r="P76" s="27"/>
      <c r="Q76" s="27"/>
      <c r="R76" s="27"/>
      <c r="S76" s="27"/>
      <c r="T76" s="27"/>
      <c r="U76" s="27"/>
      <c r="V76" s="27"/>
      <c r="W76" s="27"/>
      <c r="X76" s="27"/>
      <c r="Y76" s="27"/>
      <c r="Z76" s="27"/>
      <c r="AA76" s="21">
        <f t="shared" si="12"/>
        <v>0</v>
      </c>
      <c r="AB76" s="21">
        <f t="shared" si="12"/>
        <v>0</v>
      </c>
      <c r="AC76" s="27"/>
      <c r="AD76" s="27"/>
      <c r="AE76" s="27"/>
      <c r="AF76" s="27"/>
      <c r="AG76" s="27"/>
      <c r="AH76" s="27"/>
      <c r="AI76" s="27"/>
      <c r="AJ76" s="27"/>
      <c r="AK76" s="27"/>
      <c r="AL76" s="27"/>
      <c r="AM76" s="27"/>
      <c r="AN76" s="27"/>
      <c r="AO76" s="27"/>
      <c r="AP76" s="27"/>
      <c r="AQ76" s="27"/>
      <c r="AR76" s="27"/>
      <c r="AS76" s="27"/>
      <c r="AT76" s="27"/>
      <c r="AU76" s="27"/>
      <c r="AV76" s="27"/>
      <c r="AW76" s="705"/>
      <c r="AX76" s="705"/>
      <c r="AY76" s="705"/>
      <c r="AZ76" s="705"/>
      <c r="BA76" s="705"/>
      <c r="BB76" s="705"/>
      <c r="BC76" s="705"/>
      <c r="BD76" s="705"/>
      <c r="BE76" s="705"/>
      <c r="BF76" s="705"/>
      <c r="BG76" s="705"/>
      <c r="BH76" s="705"/>
      <c r="BI76" s="705"/>
      <c r="BJ76" s="705"/>
      <c r="BK76" s="705"/>
      <c r="BL76" s="705"/>
      <c r="BM76" s="705"/>
      <c r="BN76" s="705"/>
      <c r="BO76" s="705"/>
      <c r="BP76" s="705"/>
      <c r="BQ76" s="705"/>
      <c r="BR76" s="705"/>
      <c r="BS76" s="705"/>
      <c r="BT76" s="705"/>
      <c r="BU76" s="705"/>
      <c r="BV76" s="705"/>
      <c r="BW76" s="705"/>
      <c r="BX76" s="705"/>
      <c r="BY76" s="705"/>
      <c r="BZ76" s="705"/>
      <c r="CA76" s="705"/>
      <c r="CB76" s="705"/>
      <c r="CC76" s="705"/>
      <c r="CD76" s="705"/>
      <c r="CE76" s="705"/>
      <c r="CF76" s="705"/>
      <c r="CG76" s="705"/>
      <c r="CH76" s="705"/>
      <c r="CI76" s="705"/>
      <c r="CJ76" s="705"/>
      <c r="CK76" s="705"/>
      <c r="CL76" s="705"/>
    </row>
    <row r="77" spans="1:90" s="675" customFormat="1" ht="16.5" hidden="1" thickBot="1">
      <c r="A77" s="1002" t="s">
        <v>95</v>
      </c>
      <c r="B77" s="1003" t="s">
        <v>185</v>
      </c>
      <c r="C77" s="1004">
        <f t="shared" si="18"/>
        <v>0</v>
      </c>
      <c r="D77" s="1005">
        <f t="shared" si="19"/>
        <v>0</v>
      </c>
      <c r="E77" s="1197"/>
      <c r="F77" s="1197"/>
      <c r="G77" s="1006">
        <f>C77/C95*100</f>
        <v>0</v>
      </c>
      <c r="H77" s="1007">
        <f>D77/D95*100</f>
        <v>0</v>
      </c>
      <c r="I77" s="18">
        <f t="shared" ref="I77:AV77" si="20">I78+I79+I80+I81</f>
        <v>0</v>
      </c>
      <c r="J77" s="18">
        <f t="shared" si="20"/>
        <v>0</v>
      </c>
      <c r="K77" s="19">
        <f t="shared" si="20"/>
        <v>0</v>
      </c>
      <c r="L77" s="20">
        <f t="shared" si="20"/>
        <v>0</v>
      </c>
      <c r="M77" s="20">
        <f t="shared" si="20"/>
        <v>0</v>
      </c>
      <c r="N77" s="20">
        <f t="shared" si="20"/>
        <v>0</v>
      </c>
      <c r="O77" s="20">
        <f t="shared" si="20"/>
        <v>0</v>
      </c>
      <c r="P77" s="20">
        <f t="shared" si="20"/>
        <v>0</v>
      </c>
      <c r="Q77" s="20">
        <f t="shared" si="20"/>
        <v>0</v>
      </c>
      <c r="R77" s="20">
        <f t="shared" si="20"/>
        <v>0</v>
      </c>
      <c r="S77" s="20">
        <f t="shared" si="20"/>
        <v>0</v>
      </c>
      <c r="T77" s="20">
        <f t="shared" si="20"/>
        <v>0</v>
      </c>
      <c r="U77" s="20">
        <f t="shared" si="20"/>
        <v>0</v>
      </c>
      <c r="V77" s="20">
        <f t="shared" si="20"/>
        <v>0</v>
      </c>
      <c r="W77" s="20">
        <f t="shared" si="20"/>
        <v>0</v>
      </c>
      <c r="X77" s="20">
        <f t="shared" si="20"/>
        <v>0</v>
      </c>
      <c r="Y77" s="20">
        <f t="shared" si="20"/>
        <v>0</v>
      </c>
      <c r="Z77" s="20">
        <f t="shared" si="20"/>
        <v>0</v>
      </c>
      <c r="AA77" s="21">
        <f t="shared" si="12"/>
        <v>0</v>
      </c>
      <c r="AB77" s="21">
        <f t="shared" si="12"/>
        <v>0</v>
      </c>
      <c r="AC77" s="20">
        <f t="shared" si="20"/>
        <v>0</v>
      </c>
      <c r="AD77" s="20">
        <f t="shared" si="20"/>
        <v>0</v>
      </c>
      <c r="AE77" s="20">
        <f t="shared" si="20"/>
        <v>0</v>
      </c>
      <c r="AF77" s="20">
        <f t="shared" si="20"/>
        <v>0</v>
      </c>
      <c r="AG77" s="20">
        <f t="shared" si="20"/>
        <v>0</v>
      </c>
      <c r="AH77" s="20">
        <f t="shared" si="20"/>
        <v>0</v>
      </c>
      <c r="AI77" s="20">
        <f t="shared" si="20"/>
        <v>0</v>
      </c>
      <c r="AJ77" s="20">
        <f t="shared" si="20"/>
        <v>0</v>
      </c>
      <c r="AK77" s="20">
        <f t="shared" si="20"/>
        <v>0</v>
      </c>
      <c r="AL77" s="20">
        <f t="shared" si="20"/>
        <v>0</v>
      </c>
      <c r="AM77" s="20">
        <f t="shared" si="20"/>
        <v>0</v>
      </c>
      <c r="AN77" s="20">
        <f t="shared" si="20"/>
        <v>0</v>
      </c>
      <c r="AO77" s="20">
        <f t="shared" si="20"/>
        <v>0</v>
      </c>
      <c r="AP77" s="20">
        <f t="shared" si="20"/>
        <v>0</v>
      </c>
      <c r="AQ77" s="20">
        <f t="shared" si="20"/>
        <v>0</v>
      </c>
      <c r="AR77" s="20">
        <f t="shared" si="20"/>
        <v>0</v>
      </c>
      <c r="AS77" s="20">
        <f t="shared" si="20"/>
        <v>0</v>
      </c>
      <c r="AT77" s="20">
        <f t="shared" si="20"/>
        <v>0</v>
      </c>
      <c r="AU77" s="20">
        <f t="shared" si="20"/>
        <v>0</v>
      </c>
      <c r="AV77" s="20">
        <f t="shared" si="20"/>
        <v>0</v>
      </c>
      <c r="AW77" s="705"/>
      <c r="AX77" s="705"/>
      <c r="AY77" s="705"/>
      <c r="AZ77" s="705"/>
      <c r="BA77" s="705"/>
      <c r="BB77" s="705"/>
      <c r="BC77" s="705"/>
      <c r="BD77" s="705"/>
      <c r="BE77" s="705"/>
      <c r="BF77" s="705"/>
      <c r="BG77" s="705"/>
      <c r="BH77" s="705"/>
      <c r="BI77" s="705"/>
      <c r="BJ77" s="705"/>
      <c r="BK77" s="705"/>
      <c r="BL77" s="705"/>
      <c r="BM77" s="705"/>
      <c r="BN77" s="705"/>
      <c r="BO77" s="705"/>
      <c r="BP77" s="705"/>
      <c r="BQ77" s="705"/>
      <c r="BR77" s="705"/>
      <c r="BS77" s="705"/>
      <c r="BT77" s="705"/>
      <c r="BU77" s="705"/>
      <c r="BV77" s="705"/>
      <c r="BW77" s="705"/>
      <c r="BX77" s="705"/>
      <c r="BY77" s="705"/>
      <c r="BZ77" s="705"/>
      <c r="CA77" s="705"/>
      <c r="CB77" s="705"/>
      <c r="CC77" s="705"/>
      <c r="CD77" s="705"/>
      <c r="CE77" s="705"/>
      <c r="CF77" s="705"/>
      <c r="CG77" s="705"/>
      <c r="CH77" s="705"/>
      <c r="CI77" s="705"/>
      <c r="CJ77" s="705"/>
      <c r="CK77" s="705"/>
      <c r="CL77" s="705"/>
    </row>
    <row r="78" spans="1:90" s="675" customFormat="1" ht="16.5" hidden="1" thickBot="1">
      <c r="A78" s="1012" t="s">
        <v>109</v>
      </c>
      <c r="B78" s="1013" t="s">
        <v>186</v>
      </c>
      <c r="C78" s="1016">
        <f t="shared" si="18"/>
        <v>0</v>
      </c>
      <c r="D78" s="1018">
        <f t="shared" si="19"/>
        <v>0</v>
      </c>
      <c r="E78" s="1197"/>
      <c r="F78" s="1197"/>
      <c r="G78" s="1006">
        <f>C78/C95*100</f>
        <v>0</v>
      </c>
      <c r="H78" s="1007">
        <f>D78/D95*100</f>
        <v>0</v>
      </c>
      <c r="I78" s="25"/>
      <c r="J78" s="25"/>
      <c r="K78" s="26"/>
      <c r="L78" s="27"/>
      <c r="M78" s="27"/>
      <c r="N78" s="27"/>
      <c r="O78" s="27"/>
      <c r="P78" s="27"/>
      <c r="Q78" s="27"/>
      <c r="R78" s="27"/>
      <c r="S78" s="27"/>
      <c r="T78" s="27"/>
      <c r="U78" s="27"/>
      <c r="V78" s="27"/>
      <c r="W78" s="27"/>
      <c r="X78" s="27"/>
      <c r="Y78" s="27"/>
      <c r="Z78" s="27"/>
      <c r="AA78" s="21">
        <f t="shared" si="12"/>
        <v>0</v>
      </c>
      <c r="AB78" s="21">
        <f t="shared" si="12"/>
        <v>0</v>
      </c>
      <c r="AC78" s="27"/>
      <c r="AD78" s="27"/>
      <c r="AE78" s="27"/>
      <c r="AF78" s="27"/>
      <c r="AG78" s="27"/>
      <c r="AH78" s="27"/>
      <c r="AI78" s="27"/>
      <c r="AJ78" s="27"/>
      <c r="AK78" s="27"/>
      <c r="AL78" s="27"/>
      <c r="AM78" s="27"/>
      <c r="AN78" s="27"/>
      <c r="AO78" s="27"/>
      <c r="AP78" s="27"/>
      <c r="AQ78" s="27"/>
      <c r="AR78" s="27"/>
      <c r="AS78" s="27"/>
      <c r="AT78" s="27"/>
      <c r="AU78" s="27"/>
      <c r="AV78" s="27"/>
      <c r="AW78" s="705"/>
      <c r="AX78" s="705"/>
      <c r="AY78" s="705"/>
      <c r="AZ78" s="705"/>
      <c r="BA78" s="705"/>
      <c r="BB78" s="705"/>
      <c r="BC78" s="705"/>
      <c r="BD78" s="705"/>
      <c r="BE78" s="705"/>
      <c r="BF78" s="705"/>
      <c r="BG78" s="705"/>
      <c r="BH78" s="705"/>
      <c r="BI78" s="705"/>
      <c r="BJ78" s="705"/>
      <c r="BK78" s="705"/>
      <c r="BL78" s="705"/>
      <c r="BM78" s="705"/>
      <c r="BN78" s="705"/>
      <c r="BO78" s="705"/>
      <c r="BP78" s="705"/>
      <c r="BQ78" s="705"/>
      <c r="BR78" s="705"/>
      <c r="BS78" s="705"/>
      <c r="BT78" s="705"/>
      <c r="BU78" s="705"/>
      <c r="BV78" s="705"/>
      <c r="BW78" s="705"/>
      <c r="BX78" s="705"/>
      <c r="BY78" s="705"/>
      <c r="BZ78" s="705"/>
      <c r="CA78" s="705"/>
      <c r="CB78" s="705"/>
      <c r="CC78" s="705"/>
      <c r="CD78" s="705"/>
      <c r="CE78" s="705"/>
      <c r="CF78" s="705"/>
      <c r="CG78" s="705"/>
      <c r="CH78" s="705"/>
      <c r="CI78" s="705"/>
      <c r="CJ78" s="705"/>
      <c r="CK78" s="705"/>
      <c r="CL78" s="705"/>
    </row>
    <row r="79" spans="1:90" s="675" customFormat="1" ht="16.5" hidden="1" thickBot="1">
      <c r="A79" s="1012" t="s">
        <v>172</v>
      </c>
      <c r="B79" s="1013" t="s">
        <v>187</v>
      </c>
      <c r="C79" s="1016">
        <f t="shared" si="18"/>
        <v>0</v>
      </c>
      <c r="D79" s="1018">
        <f t="shared" si="19"/>
        <v>0</v>
      </c>
      <c r="E79" s="1197"/>
      <c r="F79" s="1197"/>
      <c r="G79" s="1006">
        <f>C79/C95*100</f>
        <v>0</v>
      </c>
      <c r="H79" s="1007">
        <f>D79/D95*100</f>
        <v>0</v>
      </c>
      <c r="I79" s="25"/>
      <c r="J79" s="25"/>
      <c r="K79" s="26"/>
      <c r="L79" s="27"/>
      <c r="M79" s="27"/>
      <c r="N79" s="27"/>
      <c r="O79" s="27"/>
      <c r="P79" s="27"/>
      <c r="Q79" s="27"/>
      <c r="R79" s="27"/>
      <c r="S79" s="27"/>
      <c r="T79" s="27"/>
      <c r="U79" s="27"/>
      <c r="V79" s="27"/>
      <c r="W79" s="27"/>
      <c r="X79" s="27"/>
      <c r="Y79" s="27"/>
      <c r="Z79" s="27"/>
      <c r="AA79" s="21">
        <f t="shared" si="12"/>
        <v>0</v>
      </c>
      <c r="AB79" s="21">
        <f t="shared" si="12"/>
        <v>0</v>
      </c>
      <c r="AC79" s="27"/>
      <c r="AD79" s="27"/>
      <c r="AE79" s="27"/>
      <c r="AF79" s="27"/>
      <c r="AG79" s="27"/>
      <c r="AH79" s="27"/>
      <c r="AI79" s="27"/>
      <c r="AJ79" s="27"/>
      <c r="AK79" s="27"/>
      <c r="AL79" s="27"/>
      <c r="AM79" s="27"/>
      <c r="AN79" s="27"/>
      <c r="AO79" s="27"/>
      <c r="AP79" s="27"/>
      <c r="AQ79" s="27"/>
      <c r="AR79" s="27"/>
      <c r="AS79" s="27"/>
      <c r="AT79" s="27"/>
      <c r="AU79" s="27"/>
      <c r="AV79" s="27"/>
      <c r="AW79" s="705"/>
      <c r="AX79" s="705"/>
      <c r="AY79" s="705"/>
      <c r="AZ79" s="705"/>
      <c r="BA79" s="705"/>
      <c r="BB79" s="705"/>
      <c r="BC79" s="705"/>
      <c r="BD79" s="705"/>
      <c r="BE79" s="705"/>
      <c r="BF79" s="705"/>
      <c r="BG79" s="705"/>
      <c r="BH79" s="705"/>
      <c r="BI79" s="705"/>
      <c r="BJ79" s="705"/>
      <c r="BK79" s="705"/>
      <c r="BL79" s="705"/>
      <c r="BM79" s="705"/>
      <c r="BN79" s="705"/>
      <c r="BO79" s="705"/>
      <c r="BP79" s="705"/>
      <c r="BQ79" s="705"/>
      <c r="BR79" s="705"/>
      <c r="BS79" s="705"/>
      <c r="BT79" s="705"/>
      <c r="BU79" s="705"/>
      <c r="BV79" s="705"/>
      <c r="BW79" s="705"/>
      <c r="BX79" s="705"/>
      <c r="BY79" s="705"/>
      <c r="BZ79" s="705"/>
      <c r="CA79" s="705"/>
      <c r="CB79" s="705"/>
      <c r="CC79" s="705"/>
      <c r="CD79" s="705"/>
      <c r="CE79" s="705"/>
      <c r="CF79" s="705"/>
      <c r="CG79" s="705"/>
      <c r="CH79" s="705"/>
      <c r="CI79" s="705"/>
      <c r="CJ79" s="705"/>
      <c r="CK79" s="705"/>
      <c r="CL79" s="705"/>
    </row>
    <row r="80" spans="1:90" s="675" customFormat="1" ht="16.5" hidden="1" thickBot="1">
      <c r="A80" s="1012" t="s">
        <v>174</v>
      </c>
      <c r="B80" s="1013" t="s">
        <v>188</v>
      </c>
      <c r="C80" s="1016">
        <f t="shared" si="18"/>
        <v>0</v>
      </c>
      <c r="D80" s="1018">
        <f t="shared" si="19"/>
        <v>0</v>
      </c>
      <c r="E80" s="1197"/>
      <c r="F80" s="1197"/>
      <c r="G80" s="1006">
        <f>C80/C95*100</f>
        <v>0</v>
      </c>
      <c r="H80" s="1007">
        <f>D80/D95*100</f>
        <v>0</v>
      </c>
      <c r="I80" s="25"/>
      <c r="J80" s="25"/>
      <c r="K80" s="26"/>
      <c r="L80" s="27"/>
      <c r="M80" s="27"/>
      <c r="N80" s="27"/>
      <c r="O80" s="27"/>
      <c r="P80" s="27"/>
      <c r="Q80" s="27"/>
      <c r="R80" s="27"/>
      <c r="S80" s="27"/>
      <c r="T80" s="27"/>
      <c r="U80" s="27"/>
      <c r="V80" s="27"/>
      <c r="W80" s="27"/>
      <c r="X80" s="27"/>
      <c r="Y80" s="27"/>
      <c r="Z80" s="27"/>
      <c r="AA80" s="21">
        <f t="shared" si="12"/>
        <v>0</v>
      </c>
      <c r="AB80" s="21">
        <f t="shared" si="12"/>
        <v>0</v>
      </c>
      <c r="AC80" s="27"/>
      <c r="AD80" s="27"/>
      <c r="AE80" s="27"/>
      <c r="AF80" s="27"/>
      <c r="AG80" s="27"/>
      <c r="AH80" s="27"/>
      <c r="AI80" s="27"/>
      <c r="AJ80" s="27"/>
      <c r="AK80" s="27"/>
      <c r="AL80" s="27"/>
      <c r="AM80" s="27"/>
      <c r="AN80" s="27"/>
      <c r="AO80" s="27"/>
      <c r="AP80" s="27"/>
      <c r="AQ80" s="27"/>
      <c r="AR80" s="27"/>
      <c r="AS80" s="27"/>
      <c r="AT80" s="27"/>
      <c r="AU80" s="27"/>
      <c r="AV80" s="27"/>
      <c r="AW80" s="705"/>
      <c r="AX80" s="705"/>
      <c r="AY80" s="705"/>
      <c r="AZ80" s="705"/>
      <c r="BA80" s="705"/>
      <c r="BB80" s="705"/>
      <c r="BC80" s="705"/>
      <c r="BD80" s="705"/>
      <c r="BE80" s="705"/>
      <c r="BF80" s="705"/>
      <c r="BG80" s="705"/>
      <c r="BH80" s="705"/>
      <c r="BI80" s="705"/>
      <c r="BJ80" s="705"/>
      <c r="BK80" s="705"/>
      <c r="BL80" s="705"/>
      <c r="BM80" s="705"/>
      <c r="BN80" s="705"/>
      <c r="BO80" s="705"/>
      <c r="BP80" s="705"/>
      <c r="BQ80" s="705"/>
      <c r="BR80" s="705"/>
      <c r="BS80" s="705"/>
      <c r="BT80" s="705"/>
      <c r="BU80" s="705"/>
      <c r="BV80" s="705"/>
      <c r="BW80" s="705"/>
      <c r="BX80" s="705"/>
      <c r="BY80" s="705"/>
      <c r="BZ80" s="705"/>
      <c r="CA80" s="705"/>
      <c r="CB80" s="705"/>
      <c r="CC80" s="705"/>
      <c r="CD80" s="705"/>
      <c r="CE80" s="705"/>
      <c r="CF80" s="705"/>
      <c r="CG80" s="705"/>
      <c r="CH80" s="705"/>
      <c r="CI80" s="705"/>
      <c r="CJ80" s="705"/>
      <c r="CK80" s="705"/>
      <c r="CL80" s="705"/>
    </row>
    <row r="81" spans="1:90" s="675" customFormat="1" ht="16.5" hidden="1" thickBot="1">
      <c r="A81" s="1012" t="s">
        <v>176</v>
      </c>
      <c r="B81" s="1013" t="s">
        <v>189</v>
      </c>
      <c r="C81" s="1016">
        <f t="shared" si="18"/>
        <v>0</v>
      </c>
      <c r="D81" s="1018">
        <f t="shared" si="19"/>
        <v>0</v>
      </c>
      <c r="E81" s="1197"/>
      <c r="F81" s="1197"/>
      <c r="G81" s="1006">
        <f>C81/C95*100</f>
        <v>0</v>
      </c>
      <c r="H81" s="1007">
        <f>D81/D95*100</f>
        <v>0</v>
      </c>
      <c r="I81" s="25"/>
      <c r="J81" s="25"/>
      <c r="K81" s="26"/>
      <c r="L81" s="27"/>
      <c r="M81" s="27"/>
      <c r="N81" s="27"/>
      <c r="O81" s="27"/>
      <c r="P81" s="27"/>
      <c r="Q81" s="27"/>
      <c r="R81" s="27"/>
      <c r="S81" s="27"/>
      <c r="T81" s="27"/>
      <c r="U81" s="27"/>
      <c r="V81" s="27"/>
      <c r="W81" s="27"/>
      <c r="X81" s="27"/>
      <c r="Y81" s="27"/>
      <c r="Z81" s="27"/>
      <c r="AA81" s="21">
        <f t="shared" si="12"/>
        <v>0</v>
      </c>
      <c r="AB81" s="21">
        <f t="shared" si="12"/>
        <v>0</v>
      </c>
      <c r="AC81" s="27"/>
      <c r="AD81" s="27"/>
      <c r="AE81" s="27"/>
      <c r="AF81" s="27"/>
      <c r="AG81" s="27"/>
      <c r="AH81" s="27"/>
      <c r="AI81" s="27"/>
      <c r="AJ81" s="27"/>
      <c r="AK81" s="27"/>
      <c r="AL81" s="27"/>
      <c r="AM81" s="27"/>
      <c r="AN81" s="27"/>
      <c r="AO81" s="27"/>
      <c r="AP81" s="27"/>
      <c r="AQ81" s="27"/>
      <c r="AR81" s="27"/>
      <c r="AS81" s="27"/>
      <c r="AT81" s="27"/>
      <c r="AU81" s="27"/>
      <c r="AV81" s="27"/>
      <c r="AW81" s="705"/>
      <c r="AX81" s="705"/>
      <c r="AY81" s="705"/>
      <c r="AZ81" s="705"/>
      <c r="BA81" s="705"/>
      <c r="BB81" s="705"/>
      <c r="BC81" s="705"/>
      <c r="BD81" s="705"/>
      <c r="BE81" s="705"/>
      <c r="BF81" s="705"/>
      <c r="BG81" s="705"/>
      <c r="BH81" s="705"/>
      <c r="BI81" s="705"/>
      <c r="BJ81" s="705"/>
      <c r="BK81" s="705"/>
      <c r="BL81" s="705"/>
      <c r="BM81" s="705"/>
      <c r="BN81" s="705"/>
      <c r="BO81" s="705"/>
      <c r="BP81" s="705"/>
      <c r="BQ81" s="705"/>
      <c r="BR81" s="705"/>
      <c r="BS81" s="705"/>
      <c r="BT81" s="705"/>
      <c r="BU81" s="705"/>
      <c r="BV81" s="705"/>
      <c r="BW81" s="705"/>
      <c r="BX81" s="705"/>
      <c r="BY81" s="705"/>
      <c r="BZ81" s="705"/>
      <c r="CA81" s="705"/>
      <c r="CB81" s="705"/>
      <c r="CC81" s="705"/>
      <c r="CD81" s="705"/>
      <c r="CE81" s="705"/>
      <c r="CF81" s="705"/>
      <c r="CG81" s="705"/>
      <c r="CH81" s="705"/>
      <c r="CI81" s="705"/>
      <c r="CJ81" s="705"/>
      <c r="CK81" s="705"/>
      <c r="CL81" s="705"/>
    </row>
    <row r="82" spans="1:90" s="675" customFormat="1" ht="16.5" hidden="1" thickBot="1">
      <c r="A82" s="1008" t="s">
        <v>21</v>
      </c>
      <c r="B82" s="1003" t="s">
        <v>190</v>
      </c>
      <c r="C82" s="1004">
        <f t="shared" si="18"/>
        <v>1</v>
      </c>
      <c r="D82" s="1005">
        <f t="shared" si="19"/>
        <v>10</v>
      </c>
      <c r="E82" s="1197"/>
      <c r="F82" s="1197"/>
      <c r="G82" s="1006">
        <f>C82/C95*100</f>
        <v>1.3513513513513513</v>
      </c>
      <c r="H82" s="1007">
        <f>D82/D95*100</f>
        <v>0.29351335485764601</v>
      </c>
      <c r="I82" s="18"/>
      <c r="J82" s="18"/>
      <c r="K82" s="19"/>
      <c r="L82" s="20"/>
      <c r="M82" s="20"/>
      <c r="N82" s="20"/>
      <c r="O82" s="20"/>
      <c r="P82" s="20"/>
      <c r="Q82" s="20"/>
      <c r="R82" s="20"/>
      <c r="S82" s="20"/>
      <c r="T82" s="20"/>
      <c r="U82" s="20"/>
      <c r="V82" s="20"/>
      <c r="W82" s="20"/>
      <c r="X82" s="20"/>
      <c r="Y82" s="20"/>
      <c r="Z82" s="20"/>
      <c r="AA82" s="21">
        <f t="shared" si="12"/>
        <v>1</v>
      </c>
      <c r="AB82" s="21">
        <f t="shared" si="12"/>
        <v>10</v>
      </c>
      <c r="AC82" s="20"/>
      <c r="AD82" s="20"/>
      <c r="AE82" s="20"/>
      <c r="AF82" s="20"/>
      <c r="AG82" s="20"/>
      <c r="AH82" s="20"/>
      <c r="AI82" s="20"/>
      <c r="AJ82" s="20"/>
      <c r="AK82" s="20"/>
      <c r="AL82" s="20"/>
      <c r="AM82" s="20"/>
      <c r="AN82" s="20"/>
      <c r="AO82" s="20"/>
      <c r="AP82" s="20"/>
      <c r="AQ82" s="20"/>
      <c r="AR82" s="20"/>
      <c r="AS82" s="20">
        <v>1</v>
      </c>
      <c r="AT82" s="20">
        <v>10</v>
      </c>
      <c r="AU82" s="20"/>
      <c r="AV82" s="20"/>
      <c r="AW82" s="705"/>
      <c r="AX82" s="705"/>
      <c r="AY82" s="705"/>
      <c r="AZ82" s="705"/>
      <c r="BA82" s="705"/>
      <c r="BB82" s="705"/>
      <c r="BC82" s="705"/>
      <c r="BD82" s="705"/>
      <c r="BE82" s="705"/>
      <c r="BF82" s="705"/>
      <c r="BG82" s="705"/>
      <c r="BH82" s="705"/>
      <c r="BI82" s="705"/>
      <c r="BJ82" s="705"/>
      <c r="BK82" s="705"/>
      <c r="BL82" s="705"/>
      <c r="BM82" s="705"/>
      <c r="BN82" s="705"/>
      <c r="BO82" s="705"/>
      <c r="BP82" s="705"/>
      <c r="BQ82" s="705"/>
      <c r="BR82" s="705"/>
      <c r="BS82" s="705"/>
      <c r="BT82" s="705"/>
      <c r="BU82" s="705"/>
      <c r="BV82" s="705"/>
      <c r="BW82" s="705"/>
      <c r="BX82" s="705"/>
      <c r="BY82" s="705"/>
      <c r="BZ82" s="705"/>
      <c r="CA82" s="705"/>
      <c r="CB82" s="705"/>
      <c r="CC82" s="705"/>
      <c r="CD82" s="705"/>
      <c r="CE82" s="705"/>
      <c r="CF82" s="705"/>
      <c r="CG82" s="705"/>
      <c r="CH82" s="705"/>
      <c r="CI82" s="705"/>
      <c r="CJ82" s="705"/>
      <c r="CK82" s="705"/>
      <c r="CL82" s="705"/>
    </row>
    <row r="83" spans="1:90" s="675" customFormat="1" ht="16.5" hidden="1" thickBot="1">
      <c r="A83" s="1008" t="s">
        <v>23</v>
      </c>
      <c r="B83" s="1003" t="s">
        <v>191</v>
      </c>
      <c r="C83" s="1004">
        <f t="shared" si="18"/>
        <v>20</v>
      </c>
      <c r="D83" s="1005">
        <f t="shared" si="19"/>
        <v>937</v>
      </c>
      <c r="E83" s="1197"/>
      <c r="F83" s="1197"/>
      <c r="G83" s="1006">
        <f>C83/C95*100</f>
        <v>27.027027027027028</v>
      </c>
      <c r="H83" s="1007">
        <f>D83/D95*100</f>
        <v>27.502201350161432</v>
      </c>
      <c r="I83" s="18">
        <f>I84+I85+I86+I87+I88</f>
        <v>0</v>
      </c>
      <c r="J83" s="18">
        <f t="shared" ref="J83:Z83" si="21">J84+J85+J86+J87+J88</f>
        <v>0</v>
      </c>
      <c r="K83" s="18">
        <f t="shared" si="21"/>
        <v>6</v>
      </c>
      <c r="L83" s="18">
        <f t="shared" si="21"/>
        <v>0</v>
      </c>
      <c r="M83" s="18">
        <f t="shared" si="21"/>
        <v>1</v>
      </c>
      <c r="N83" s="18">
        <f t="shared" si="21"/>
        <v>0</v>
      </c>
      <c r="O83" s="18">
        <f t="shared" si="21"/>
        <v>1</v>
      </c>
      <c r="P83" s="18">
        <f t="shared" si="21"/>
        <v>0</v>
      </c>
      <c r="Q83" s="18">
        <f t="shared" si="21"/>
        <v>4</v>
      </c>
      <c r="R83" s="18">
        <f t="shared" si="21"/>
        <v>35</v>
      </c>
      <c r="S83" s="18">
        <f t="shared" si="21"/>
        <v>1</v>
      </c>
      <c r="T83" s="18">
        <f t="shared" si="21"/>
        <v>0</v>
      </c>
      <c r="U83" s="18">
        <f t="shared" si="21"/>
        <v>1</v>
      </c>
      <c r="V83" s="18">
        <f t="shared" si="21"/>
        <v>200</v>
      </c>
      <c r="W83" s="18">
        <f t="shared" si="21"/>
        <v>2</v>
      </c>
      <c r="X83" s="18">
        <f t="shared" si="21"/>
        <v>102</v>
      </c>
      <c r="Y83" s="18">
        <f t="shared" si="21"/>
        <v>0</v>
      </c>
      <c r="Z83" s="18">
        <f t="shared" si="21"/>
        <v>0</v>
      </c>
      <c r="AA83" s="21">
        <f t="shared" si="12"/>
        <v>4</v>
      </c>
      <c r="AB83" s="21">
        <f t="shared" si="12"/>
        <v>600</v>
      </c>
      <c r="AC83" s="18">
        <f t="shared" ref="AC83:AV83" si="22">AC84+AC85+AC86+AC87+AC88</f>
        <v>0</v>
      </c>
      <c r="AD83" s="18">
        <f t="shared" si="22"/>
        <v>0</v>
      </c>
      <c r="AE83" s="18">
        <f t="shared" si="22"/>
        <v>1</v>
      </c>
      <c r="AF83" s="18">
        <f t="shared" si="22"/>
        <v>0</v>
      </c>
      <c r="AG83" s="18">
        <f t="shared" si="22"/>
        <v>0</v>
      </c>
      <c r="AH83" s="18">
        <f t="shared" si="22"/>
        <v>0</v>
      </c>
      <c r="AI83" s="18">
        <f t="shared" si="22"/>
        <v>0</v>
      </c>
      <c r="AJ83" s="18">
        <f t="shared" si="22"/>
        <v>0</v>
      </c>
      <c r="AK83" s="18">
        <f t="shared" si="22"/>
        <v>1</v>
      </c>
      <c r="AL83" s="18">
        <f t="shared" si="22"/>
        <v>600</v>
      </c>
      <c r="AM83" s="18">
        <f t="shared" si="22"/>
        <v>0</v>
      </c>
      <c r="AN83" s="18">
        <f t="shared" si="22"/>
        <v>0</v>
      </c>
      <c r="AO83" s="18">
        <f t="shared" si="22"/>
        <v>0</v>
      </c>
      <c r="AP83" s="18">
        <f t="shared" si="22"/>
        <v>0</v>
      </c>
      <c r="AQ83" s="18">
        <f t="shared" si="22"/>
        <v>1</v>
      </c>
      <c r="AR83" s="18">
        <f t="shared" si="22"/>
        <v>0</v>
      </c>
      <c r="AS83" s="18">
        <f t="shared" si="22"/>
        <v>0</v>
      </c>
      <c r="AT83" s="18">
        <f t="shared" si="22"/>
        <v>0</v>
      </c>
      <c r="AU83" s="18">
        <f t="shared" si="22"/>
        <v>1</v>
      </c>
      <c r="AV83" s="18">
        <f t="shared" si="22"/>
        <v>0</v>
      </c>
      <c r="AW83" s="705"/>
      <c r="AX83" s="705"/>
      <c r="AY83" s="705"/>
      <c r="AZ83" s="705"/>
      <c r="BA83" s="705"/>
      <c r="BB83" s="705"/>
      <c r="BC83" s="705"/>
      <c r="BD83" s="705"/>
      <c r="BE83" s="705"/>
      <c r="BF83" s="705"/>
      <c r="BG83" s="705"/>
      <c r="BH83" s="705"/>
      <c r="BI83" s="705"/>
      <c r="BJ83" s="705"/>
      <c r="BK83" s="705"/>
      <c r="BL83" s="705"/>
      <c r="BM83" s="705"/>
      <c r="BN83" s="705"/>
      <c r="BO83" s="705"/>
      <c r="BP83" s="705"/>
      <c r="BQ83" s="705"/>
      <c r="BR83" s="705"/>
      <c r="BS83" s="705"/>
      <c r="BT83" s="705"/>
      <c r="BU83" s="705"/>
      <c r="BV83" s="705"/>
      <c r="BW83" s="705"/>
      <c r="BX83" s="705"/>
      <c r="BY83" s="705"/>
      <c r="BZ83" s="705"/>
      <c r="CA83" s="705"/>
      <c r="CB83" s="705"/>
      <c r="CC83" s="705"/>
      <c r="CD83" s="705"/>
      <c r="CE83" s="705"/>
      <c r="CF83" s="705"/>
      <c r="CG83" s="705"/>
      <c r="CH83" s="705"/>
      <c r="CI83" s="705"/>
      <c r="CJ83" s="705"/>
      <c r="CK83" s="705"/>
      <c r="CL83" s="705"/>
    </row>
    <row r="84" spans="1:90" s="675" customFormat="1" ht="16.5" hidden="1" thickBot="1">
      <c r="A84" s="1012" t="s">
        <v>37</v>
      </c>
      <c r="B84" s="1013" t="s">
        <v>192</v>
      </c>
      <c r="C84" s="1016">
        <f t="shared" si="18"/>
        <v>8</v>
      </c>
      <c r="D84" s="1018">
        <f t="shared" si="19"/>
        <v>102</v>
      </c>
      <c r="E84" s="1197"/>
      <c r="F84" s="1197"/>
      <c r="G84" s="1006">
        <f>C84/C95*100</f>
        <v>10.810810810810811</v>
      </c>
      <c r="H84" s="1007">
        <f>D84/D95*100</f>
        <v>2.9938362195479895</v>
      </c>
      <c r="I84" s="25"/>
      <c r="J84" s="25"/>
      <c r="K84" s="26">
        <v>1</v>
      </c>
      <c r="L84" s="27"/>
      <c r="M84" s="27">
        <v>1</v>
      </c>
      <c r="N84" s="27"/>
      <c r="O84" s="27">
        <v>1</v>
      </c>
      <c r="P84" s="27"/>
      <c r="Q84" s="27"/>
      <c r="R84" s="27"/>
      <c r="S84" s="27">
        <v>1</v>
      </c>
      <c r="T84" s="27"/>
      <c r="U84" s="27"/>
      <c r="V84" s="27"/>
      <c r="W84" s="27">
        <v>2</v>
      </c>
      <c r="X84" s="27">
        <v>102</v>
      </c>
      <c r="Y84" s="27"/>
      <c r="Z84" s="27"/>
      <c r="AA84" s="21">
        <f t="shared" si="12"/>
        <v>2</v>
      </c>
      <c r="AB84" s="21">
        <f t="shared" si="12"/>
        <v>0</v>
      </c>
      <c r="AC84" s="27"/>
      <c r="AD84" s="27"/>
      <c r="AE84" s="27">
        <v>1</v>
      </c>
      <c r="AF84" s="27"/>
      <c r="AG84" s="27"/>
      <c r="AH84" s="27"/>
      <c r="AI84" s="27"/>
      <c r="AJ84" s="27"/>
      <c r="AK84" s="27"/>
      <c r="AL84" s="27"/>
      <c r="AM84" s="27"/>
      <c r="AN84" s="27"/>
      <c r="AO84" s="27"/>
      <c r="AP84" s="27"/>
      <c r="AQ84" s="27"/>
      <c r="AR84" s="27"/>
      <c r="AS84" s="27"/>
      <c r="AT84" s="27"/>
      <c r="AU84" s="27">
        <v>1</v>
      </c>
      <c r="AV84" s="27"/>
      <c r="AW84" s="705"/>
      <c r="AX84" s="705"/>
      <c r="AY84" s="705"/>
      <c r="AZ84" s="705"/>
      <c r="BA84" s="705"/>
      <c r="BB84" s="705"/>
      <c r="BC84" s="705"/>
      <c r="BD84" s="705"/>
      <c r="BE84" s="705"/>
      <c r="BF84" s="705"/>
      <c r="BG84" s="705"/>
      <c r="BH84" s="705"/>
      <c r="BI84" s="705"/>
      <c r="BJ84" s="705"/>
      <c r="BK84" s="705"/>
      <c r="BL84" s="705"/>
      <c r="BM84" s="705"/>
      <c r="BN84" s="705"/>
      <c r="BO84" s="705"/>
      <c r="BP84" s="705"/>
      <c r="BQ84" s="705"/>
      <c r="BR84" s="705"/>
      <c r="BS84" s="705"/>
      <c r="BT84" s="705"/>
      <c r="BU84" s="705"/>
      <c r="BV84" s="705"/>
      <c r="BW84" s="705"/>
      <c r="BX84" s="705"/>
      <c r="BY84" s="705"/>
      <c r="BZ84" s="705"/>
      <c r="CA84" s="705"/>
      <c r="CB84" s="705"/>
      <c r="CC84" s="705"/>
      <c r="CD84" s="705"/>
      <c r="CE84" s="705"/>
      <c r="CF84" s="705"/>
      <c r="CG84" s="705"/>
      <c r="CH84" s="705"/>
      <c r="CI84" s="705"/>
      <c r="CJ84" s="705"/>
      <c r="CK84" s="705"/>
      <c r="CL84" s="705"/>
    </row>
    <row r="85" spans="1:90" s="675" customFormat="1" ht="16.5" hidden="1" thickBot="1">
      <c r="A85" s="1012" t="s">
        <v>172</v>
      </c>
      <c r="B85" s="1013" t="s">
        <v>193</v>
      </c>
      <c r="C85" s="1016">
        <f t="shared" si="18"/>
        <v>11</v>
      </c>
      <c r="D85" s="1018">
        <f t="shared" si="19"/>
        <v>835</v>
      </c>
      <c r="E85" s="1197"/>
      <c r="F85" s="1197"/>
      <c r="G85" s="1006">
        <f>C85/C95*100</f>
        <v>14.864864864864865</v>
      </c>
      <c r="H85" s="1007">
        <f>D85/D95*100</f>
        <v>24.508365130613445</v>
      </c>
      <c r="I85" s="25"/>
      <c r="J85" s="25"/>
      <c r="K85" s="26">
        <v>5</v>
      </c>
      <c r="L85" s="27"/>
      <c r="M85" s="27"/>
      <c r="N85" s="27"/>
      <c r="O85" s="27"/>
      <c r="P85" s="27"/>
      <c r="Q85" s="27">
        <v>3</v>
      </c>
      <c r="R85" s="27">
        <v>35</v>
      </c>
      <c r="S85" s="27"/>
      <c r="T85" s="27"/>
      <c r="U85" s="27">
        <v>1</v>
      </c>
      <c r="V85" s="27">
        <v>200</v>
      </c>
      <c r="W85" s="27"/>
      <c r="X85" s="27"/>
      <c r="Y85" s="27"/>
      <c r="Z85" s="27"/>
      <c r="AA85" s="21">
        <f t="shared" si="12"/>
        <v>2</v>
      </c>
      <c r="AB85" s="21">
        <f t="shared" si="12"/>
        <v>600</v>
      </c>
      <c r="AC85" s="27"/>
      <c r="AD85" s="27"/>
      <c r="AE85" s="27"/>
      <c r="AF85" s="27"/>
      <c r="AG85" s="27"/>
      <c r="AH85" s="27"/>
      <c r="AI85" s="27"/>
      <c r="AJ85" s="27"/>
      <c r="AK85" s="27">
        <v>1</v>
      </c>
      <c r="AL85" s="27">
        <v>600</v>
      </c>
      <c r="AM85" s="27"/>
      <c r="AN85" s="27"/>
      <c r="AO85" s="27"/>
      <c r="AP85" s="27"/>
      <c r="AQ85" s="27">
        <v>1</v>
      </c>
      <c r="AR85" s="27"/>
      <c r="AS85" s="27"/>
      <c r="AT85" s="27"/>
      <c r="AU85" s="27"/>
      <c r="AV85" s="27"/>
      <c r="AW85" s="705"/>
      <c r="AX85" s="705"/>
      <c r="AY85" s="705"/>
      <c r="AZ85" s="705"/>
      <c r="BA85" s="705"/>
      <c r="BB85" s="705"/>
      <c r="BC85" s="705"/>
      <c r="BD85" s="705"/>
      <c r="BE85" s="705"/>
      <c r="BF85" s="705"/>
      <c r="BG85" s="705"/>
      <c r="BH85" s="705"/>
      <c r="BI85" s="705"/>
      <c r="BJ85" s="705"/>
      <c r="BK85" s="705"/>
      <c r="BL85" s="705"/>
      <c r="BM85" s="705"/>
      <c r="BN85" s="705"/>
      <c r="BO85" s="705"/>
      <c r="BP85" s="705"/>
      <c r="BQ85" s="705"/>
      <c r="BR85" s="705"/>
      <c r="BS85" s="705"/>
      <c r="BT85" s="705"/>
      <c r="BU85" s="705"/>
      <c r="BV85" s="705"/>
      <c r="BW85" s="705"/>
      <c r="BX85" s="705"/>
      <c r="BY85" s="705"/>
      <c r="BZ85" s="705"/>
      <c r="CA85" s="705"/>
      <c r="CB85" s="705"/>
      <c r="CC85" s="705"/>
      <c r="CD85" s="705"/>
      <c r="CE85" s="705"/>
      <c r="CF85" s="705"/>
      <c r="CG85" s="705"/>
      <c r="CH85" s="705"/>
      <c r="CI85" s="705"/>
      <c r="CJ85" s="705"/>
      <c r="CK85" s="705"/>
      <c r="CL85" s="705"/>
    </row>
    <row r="86" spans="1:90" s="675" customFormat="1" ht="16.5" hidden="1" thickBot="1">
      <c r="A86" s="1012" t="s">
        <v>174</v>
      </c>
      <c r="B86" s="1013" t="s">
        <v>194</v>
      </c>
      <c r="C86" s="1016">
        <f t="shared" si="18"/>
        <v>0</v>
      </c>
      <c r="D86" s="1018">
        <f t="shared" si="19"/>
        <v>0</v>
      </c>
      <c r="E86" s="1197"/>
      <c r="F86" s="1197"/>
      <c r="G86" s="1006">
        <f>C86/C95*100</f>
        <v>0</v>
      </c>
      <c r="H86" s="1007">
        <f>D86/D95*100</f>
        <v>0</v>
      </c>
      <c r="I86" s="2074"/>
      <c r="J86" s="2074"/>
      <c r="K86" s="2075"/>
      <c r="L86" s="29"/>
      <c r="M86" s="29"/>
      <c r="N86" s="29"/>
      <c r="O86" s="29"/>
      <c r="P86" s="29"/>
      <c r="Q86" s="29"/>
      <c r="R86" s="29"/>
      <c r="S86" s="29"/>
      <c r="T86" s="29"/>
      <c r="U86" s="29"/>
      <c r="V86" s="29"/>
      <c r="W86" s="29"/>
      <c r="X86" s="29"/>
      <c r="Y86" s="27"/>
      <c r="Z86" s="29"/>
      <c r="AA86" s="2076">
        <f t="shared" si="12"/>
        <v>0</v>
      </c>
      <c r="AB86" s="2076">
        <f t="shared" si="12"/>
        <v>0</v>
      </c>
      <c r="AC86" s="29"/>
      <c r="AD86" s="29"/>
      <c r="AE86" s="29"/>
      <c r="AF86" s="29"/>
      <c r="AG86" s="29"/>
      <c r="AH86" s="29"/>
      <c r="AI86" s="29"/>
      <c r="AJ86" s="29"/>
      <c r="AK86" s="29"/>
      <c r="AL86" s="29"/>
      <c r="AM86" s="29"/>
      <c r="AN86" s="29"/>
      <c r="AO86" s="29"/>
      <c r="AP86" s="29"/>
      <c r="AQ86" s="29"/>
      <c r="AR86" s="29"/>
      <c r="AS86" s="29"/>
      <c r="AT86" s="29"/>
      <c r="AU86" s="29"/>
      <c r="AV86" s="29"/>
      <c r="AW86" s="705"/>
      <c r="AX86" s="705"/>
      <c r="AY86" s="705"/>
      <c r="AZ86" s="705"/>
      <c r="BA86" s="705"/>
      <c r="BB86" s="705"/>
      <c r="BC86" s="705"/>
      <c r="BD86" s="705"/>
      <c r="BE86" s="705"/>
      <c r="BF86" s="705"/>
      <c r="BG86" s="705"/>
      <c r="BH86" s="705"/>
      <c r="BI86" s="705"/>
      <c r="BJ86" s="705"/>
      <c r="BK86" s="705"/>
      <c r="BL86" s="705"/>
      <c r="BM86" s="705"/>
      <c r="BN86" s="705"/>
      <c r="BO86" s="705"/>
      <c r="BP86" s="705"/>
      <c r="BQ86" s="705"/>
      <c r="BR86" s="705"/>
      <c r="BS86" s="705"/>
      <c r="BT86" s="705"/>
      <c r="BU86" s="705"/>
      <c r="BV86" s="705"/>
      <c r="BW86" s="705"/>
      <c r="BX86" s="705"/>
      <c r="BY86" s="705"/>
      <c r="BZ86" s="705"/>
      <c r="CA86" s="705"/>
      <c r="CB86" s="705"/>
      <c r="CC86" s="705"/>
      <c r="CD86" s="705"/>
      <c r="CE86" s="705"/>
      <c r="CF86" s="705"/>
      <c r="CG86" s="705"/>
      <c r="CH86" s="705"/>
      <c r="CI86" s="705"/>
      <c r="CJ86" s="705"/>
      <c r="CK86" s="705"/>
      <c r="CL86" s="705"/>
    </row>
    <row r="87" spans="1:90" s="675" customFormat="1" ht="16.5" hidden="1" thickBot="1">
      <c r="A87" s="1012" t="s">
        <v>176</v>
      </c>
      <c r="B87" s="1019" t="s">
        <v>195</v>
      </c>
      <c r="C87" s="1016">
        <f t="shared" si="18"/>
        <v>0</v>
      </c>
      <c r="D87" s="1018">
        <f t="shared" si="19"/>
        <v>0</v>
      </c>
      <c r="E87" s="1197"/>
      <c r="F87" s="1197"/>
      <c r="G87" s="1006">
        <f>C87/C95*100</f>
        <v>0</v>
      </c>
      <c r="H87" s="1007">
        <f>D87/D95*100</f>
        <v>0</v>
      </c>
      <c r="I87" s="25"/>
      <c r="J87" s="25"/>
      <c r="K87" s="26"/>
      <c r="L87" s="27"/>
      <c r="M87" s="27"/>
      <c r="N87" s="27"/>
      <c r="O87" s="27"/>
      <c r="P87" s="27"/>
      <c r="Q87" s="27"/>
      <c r="R87" s="27"/>
      <c r="S87" s="27"/>
      <c r="T87" s="27"/>
      <c r="U87" s="27"/>
      <c r="V87" s="27"/>
      <c r="W87" s="27"/>
      <c r="X87" s="27"/>
      <c r="Y87" s="27"/>
      <c r="Z87" s="27"/>
      <c r="AA87" s="21">
        <f t="shared" si="12"/>
        <v>0</v>
      </c>
      <c r="AB87" s="21">
        <f t="shared" si="12"/>
        <v>0</v>
      </c>
      <c r="AC87" s="27"/>
      <c r="AD87" s="27"/>
      <c r="AE87" s="27"/>
      <c r="AF87" s="27"/>
      <c r="AG87" s="27"/>
      <c r="AH87" s="27"/>
      <c r="AI87" s="27"/>
      <c r="AJ87" s="27"/>
      <c r="AK87" s="27"/>
      <c r="AL87" s="27"/>
      <c r="AM87" s="27"/>
      <c r="AN87" s="27"/>
      <c r="AO87" s="27"/>
      <c r="AP87" s="27"/>
      <c r="AQ87" s="27"/>
      <c r="AR87" s="27"/>
      <c r="AS87" s="27"/>
      <c r="AT87" s="27"/>
      <c r="AU87" s="27"/>
      <c r="AV87" s="27"/>
      <c r="AW87" s="705"/>
      <c r="AX87" s="705"/>
      <c r="AY87" s="705"/>
      <c r="AZ87" s="705"/>
      <c r="BA87" s="705"/>
      <c r="BB87" s="705"/>
      <c r="BC87" s="705"/>
      <c r="BD87" s="705"/>
      <c r="BE87" s="705"/>
      <c r="BF87" s="705"/>
      <c r="BG87" s="705"/>
      <c r="BH87" s="705"/>
      <c r="BI87" s="705"/>
      <c r="BJ87" s="705"/>
      <c r="BK87" s="705"/>
      <c r="BL87" s="705"/>
      <c r="BM87" s="705"/>
      <c r="BN87" s="705"/>
      <c r="BO87" s="705"/>
      <c r="BP87" s="705"/>
      <c r="BQ87" s="705"/>
      <c r="BR87" s="705"/>
      <c r="BS87" s="705"/>
      <c r="BT87" s="705"/>
      <c r="BU87" s="705"/>
      <c r="BV87" s="705"/>
      <c r="BW87" s="705"/>
      <c r="BX87" s="705"/>
      <c r="BY87" s="705"/>
      <c r="BZ87" s="705"/>
      <c r="CA87" s="705"/>
      <c r="CB87" s="705"/>
      <c r="CC87" s="705"/>
      <c r="CD87" s="705"/>
      <c r="CE87" s="705"/>
      <c r="CF87" s="705"/>
      <c r="CG87" s="705"/>
      <c r="CH87" s="705"/>
      <c r="CI87" s="705"/>
      <c r="CJ87" s="705"/>
      <c r="CK87" s="705"/>
      <c r="CL87" s="705"/>
    </row>
    <row r="88" spans="1:90" s="675" customFormat="1" ht="16.5" hidden="1" thickBot="1">
      <c r="A88" s="1012" t="s">
        <v>183</v>
      </c>
      <c r="B88" s="1019" t="s">
        <v>196</v>
      </c>
      <c r="C88" s="1016">
        <f t="shared" si="18"/>
        <v>1</v>
      </c>
      <c r="D88" s="1018">
        <f t="shared" si="19"/>
        <v>0</v>
      </c>
      <c r="E88" s="1197"/>
      <c r="F88" s="1197"/>
      <c r="G88" s="1006">
        <f>C88/C95*100</f>
        <v>1.3513513513513513</v>
      </c>
      <c r="H88" s="1007">
        <f>D88/D95*100</f>
        <v>0</v>
      </c>
      <c r="I88" s="25"/>
      <c r="J88" s="25"/>
      <c r="K88" s="26"/>
      <c r="L88" s="27"/>
      <c r="M88" s="27"/>
      <c r="N88" s="27"/>
      <c r="O88" s="27"/>
      <c r="P88" s="27"/>
      <c r="Q88" s="27">
        <v>1</v>
      </c>
      <c r="R88" s="27"/>
      <c r="S88" s="27"/>
      <c r="T88" s="27"/>
      <c r="U88" s="27"/>
      <c r="V88" s="27"/>
      <c r="W88" s="27"/>
      <c r="X88" s="27"/>
      <c r="Y88" s="27"/>
      <c r="Z88" s="27"/>
      <c r="AA88" s="21">
        <f t="shared" si="12"/>
        <v>0</v>
      </c>
      <c r="AB88" s="21">
        <f t="shared" si="12"/>
        <v>0</v>
      </c>
      <c r="AC88" s="27"/>
      <c r="AD88" s="27"/>
      <c r="AE88" s="27"/>
      <c r="AF88" s="27"/>
      <c r="AG88" s="27"/>
      <c r="AH88" s="27"/>
      <c r="AI88" s="27"/>
      <c r="AJ88" s="27"/>
      <c r="AK88" s="27"/>
      <c r="AL88" s="27"/>
      <c r="AM88" s="27"/>
      <c r="AN88" s="27"/>
      <c r="AO88" s="27"/>
      <c r="AP88" s="27"/>
      <c r="AQ88" s="27"/>
      <c r="AR88" s="27"/>
      <c r="AS88" s="27"/>
      <c r="AT88" s="27"/>
      <c r="AU88" s="27"/>
      <c r="AV88" s="27"/>
      <c r="AW88" s="705"/>
      <c r="AX88" s="705"/>
      <c r="AY88" s="705"/>
      <c r="AZ88" s="705"/>
      <c r="BA88" s="705"/>
      <c r="BB88" s="705"/>
      <c r="BC88" s="705"/>
      <c r="BD88" s="705"/>
      <c r="BE88" s="705"/>
      <c r="BF88" s="705"/>
      <c r="BG88" s="705"/>
      <c r="BH88" s="705"/>
      <c r="BI88" s="705"/>
      <c r="BJ88" s="705"/>
      <c r="BK88" s="705"/>
      <c r="BL88" s="705"/>
      <c r="BM88" s="705"/>
      <c r="BN88" s="705"/>
      <c r="BO88" s="705"/>
      <c r="BP88" s="705"/>
      <c r="BQ88" s="705"/>
      <c r="BR88" s="705"/>
      <c r="BS88" s="705"/>
      <c r="BT88" s="705"/>
      <c r="BU88" s="705"/>
      <c r="BV88" s="705"/>
      <c r="BW88" s="705"/>
      <c r="BX88" s="705"/>
      <c r="BY88" s="705"/>
      <c r="BZ88" s="705"/>
      <c r="CA88" s="705"/>
      <c r="CB88" s="705"/>
      <c r="CC88" s="705"/>
      <c r="CD88" s="705"/>
      <c r="CE88" s="705"/>
      <c r="CF88" s="705"/>
      <c r="CG88" s="705"/>
      <c r="CH88" s="705"/>
      <c r="CI88" s="705"/>
      <c r="CJ88" s="705"/>
      <c r="CK88" s="705"/>
      <c r="CL88" s="705"/>
    </row>
    <row r="89" spans="1:90" s="675" customFormat="1" ht="16.5" hidden="1" thickBot="1">
      <c r="A89" s="1002" t="s">
        <v>15</v>
      </c>
      <c r="B89" s="1003" t="s">
        <v>197</v>
      </c>
      <c r="C89" s="1004">
        <f t="shared" si="18"/>
        <v>7</v>
      </c>
      <c r="D89" s="1005">
        <f t="shared" si="19"/>
        <v>115</v>
      </c>
      <c r="E89" s="1197"/>
      <c r="F89" s="1197"/>
      <c r="G89" s="1006">
        <f>C89/C95*100</f>
        <v>9.4594594594594597</v>
      </c>
      <c r="H89" s="1007">
        <f>D89/D95*100</f>
        <v>3.3754035808629288</v>
      </c>
      <c r="I89" s="18"/>
      <c r="J89" s="18"/>
      <c r="K89" s="19"/>
      <c r="L89" s="20"/>
      <c r="M89" s="20"/>
      <c r="N89" s="20"/>
      <c r="O89" s="20"/>
      <c r="P89" s="20"/>
      <c r="Q89" s="20">
        <v>5</v>
      </c>
      <c r="R89" s="20">
        <v>100</v>
      </c>
      <c r="S89" s="20"/>
      <c r="T89" s="20"/>
      <c r="U89" s="20">
        <v>1</v>
      </c>
      <c r="V89" s="20"/>
      <c r="W89" s="20">
        <v>1</v>
      </c>
      <c r="X89" s="20">
        <v>15</v>
      </c>
      <c r="Y89" s="20"/>
      <c r="Z89" s="20"/>
      <c r="AA89" s="21">
        <f t="shared" si="12"/>
        <v>0</v>
      </c>
      <c r="AB89" s="21">
        <f t="shared" si="12"/>
        <v>0</v>
      </c>
      <c r="AC89" s="20"/>
      <c r="AD89" s="20"/>
      <c r="AE89" s="20"/>
      <c r="AF89" s="20"/>
      <c r="AG89" s="20"/>
      <c r="AH89" s="20"/>
      <c r="AI89" s="20"/>
      <c r="AJ89" s="20"/>
      <c r="AK89" s="20"/>
      <c r="AL89" s="20"/>
      <c r="AM89" s="20"/>
      <c r="AN89" s="20"/>
      <c r="AO89" s="34"/>
      <c r="AP89" s="34"/>
      <c r="AQ89" s="20"/>
      <c r="AR89" s="20"/>
      <c r="AS89" s="20"/>
      <c r="AT89" s="20"/>
      <c r="AU89" s="20"/>
      <c r="AV89" s="20"/>
      <c r="AW89" s="705"/>
      <c r="AX89" s="705"/>
      <c r="AY89" s="705"/>
      <c r="AZ89" s="705"/>
      <c r="BA89" s="705"/>
      <c r="BB89" s="705"/>
      <c r="BC89" s="705"/>
      <c r="BD89" s="705"/>
      <c r="BE89" s="705"/>
      <c r="BF89" s="705"/>
      <c r="BG89" s="705"/>
      <c r="BH89" s="705"/>
      <c r="BI89" s="705"/>
      <c r="BJ89" s="705"/>
      <c r="BK89" s="705"/>
      <c r="BL89" s="705"/>
      <c r="BM89" s="705"/>
      <c r="BN89" s="705"/>
      <c r="BO89" s="705"/>
      <c r="BP89" s="705"/>
      <c r="BQ89" s="705"/>
      <c r="BR89" s="705"/>
      <c r="BS89" s="705"/>
      <c r="BT89" s="705"/>
      <c r="BU89" s="705"/>
      <c r="BV89" s="705"/>
      <c r="BW89" s="705"/>
      <c r="BX89" s="705"/>
      <c r="BY89" s="705"/>
      <c r="BZ89" s="705"/>
      <c r="CA89" s="705"/>
      <c r="CB89" s="705"/>
      <c r="CC89" s="705"/>
      <c r="CD89" s="705"/>
      <c r="CE89" s="705"/>
      <c r="CF89" s="705"/>
      <c r="CG89" s="705"/>
      <c r="CH89" s="705"/>
      <c r="CI89" s="705"/>
      <c r="CJ89" s="705"/>
      <c r="CK89" s="705"/>
      <c r="CL89" s="705"/>
    </row>
    <row r="90" spans="1:90" s="675" customFormat="1" ht="16.5" hidden="1" thickBot="1">
      <c r="A90" s="1002" t="s">
        <v>52</v>
      </c>
      <c r="B90" s="1003" t="s">
        <v>198</v>
      </c>
      <c r="C90" s="1004">
        <f t="shared" si="18"/>
        <v>0</v>
      </c>
      <c r="D90" s="1005">
        <f t="shared" si="19"/>
        <v>0</v>
      </c>
      <c r="E90" s="1197"/>
      <c r="F90" s="1197"/>
      <c r="G90" s="1006">
        <f>C90/C95*100</f>
        <v>0</v>
      </c>
      <c r="H90" s="1007">
        <f>D90/D95*100</f>
        <v>0</v>
      </c>
      <c r="I90" s="18"/>
      <c r="J90" s="18"/>
      <c r="K90" s="19"/>
      <c r="L90" s="20"/>
      <c r="M90" s="20"/>
      <c r="N90" s="20"/>
      <c r="O90" s="20"/>
      <c r="P90" s="20"/>
      <c r="Q90" s="20"/>
      <c r="R90" s="20"/>
      <c r="S90" s="20"/>
      <c r="T90" s="20"/>
      <c r="U90" s="20"/>
      <c r="V90" s="20"/>
      <c r="W90" s="20"/>
      <c r="X90" s="20"/>
      <c r="Y90" s="20"/>
      <c r="Z90" s="20"/>
      <c r="AA90" s="21">
        <f t="shared" si="12"/>
        <v>0</v>
      </c>
      <c r="AB90" s="21">
        <f t="shared" si="12"/>
        <v>0</v>
      </c>
      <c r="AC90" s="20"/>
      <c r="AD90" s="20"/>
      <c r="AE90" s="20"/>
      <c r="AF90" s="20"/>
      <c r="AG90" s="20"/>
      <c r="AH90" s="20"/>
      <c r="AI90" s="20"/>
      <c r="AJ90" s="20"/>
      <c r="AK90" s="20"/>
      <c r="AL90" s="20"/>
      <c r="AM90" s="20"/>
      <c r="AN90" s="20"/>
      <c r="AO90" s="23"/>
      <c r="AP90" s="23"/>
      <c r="AQ90" s="20"/>
      <c r="AR90" s="20"/>
      <c r="AS90" s="20"/>
      <c r="AT90" s="20"/>
      <c r="AU90" s="20"/>
      <c r="AV90" s="20"/>
      <c r="AW90" s="705"/>
      <c r="AX90" s="705"/>
      <c r="AY90" s="705"/>
      <c r="AZ90" s="705"/>
      <c r="BA90" s="705"/>
      <c r="BB90" s="705"/>
      <c r="BC90" s="705"/>
      <c r="BD90" s="705"/>
      <c r="BE90" s="705"/>
      <c r="BF90" s="705"/>
      <c r="BG90" s="705"/>
      <c r="BH90" s="705"/>
      <c r="BI90" s="705"/>
      <c r="BJ90" s="705"/>
      <c r="BK90" s="705"/>
      <c r="BL90" s="705"/>
      <c r="BM90" s="705"/>
      <c r="BN90" s="705"/>
      <c r="BO90" s="705"/>
      <c r="BP90" s="705"/>
      <c r="BQ90" s="705"/>
      <c r="BR90" s="705"/>
      <c r="BS90" s="705"/>
      <c r="BT90" s="705"/>
      <c r="BU90" s="705"/>
      <c r="BV90" s="705"/>
      <c r="BW90" s="705"/>
      <c r="BX90" s="705"/>
      <c r="BY90" s="705"/>
      <c r="BZ90" s="705"/>
      <c r="CA90" s="705"/>
      <c r="CB90" s="705"/>
      <c r="CC90" s="705"/>
      <c r="CD90" s="705"/>
      <c r="CE90" s="705"/>
      <c r="CF90" s="705"/>
      <c r="CG90" s="705"/>
      <c r="CH90" s="705"/>
      <c r="CI90" s="705"/>
      <c r="CJ90" s="705"/>
      <c r="CK90" s="705"/>
      <c r="CL90" s="705"/>
    </row>
    <row r="91" spans="1:90" s="675" customFormat="1" ht="16.5" hidden="1" thickBot="1">
      <c r="A91" s="1002" t="s">
        <v>87</v>
      </c>
      <c r="B91" s="1003" t="s">
        <v>199</v>
      </c>
      <c r="C91" s="1004">
        <f t="shared" si="18"/>
        <v>0</v>
      </c>
      <c r="D91" s="1005">
        <f t="shared" si="19"/>
        <v>0</v>
      </c>
      <c r="E91" s="1197"/>
      <c r="F91" s="1197"/>
      <c r="G91" s="1006">
        <f>C91/C95*100</f>
        <v>0</v>
      </c>
      <c r="H91" s="1007">
        <f>D91/D95*100</f>
        <v>0</v>
      </c>
      <c r="I91" s="18"/>
      <c r="J91" s="18"/>
      <c r="K91" s="19"/>
      <c r="L91" s="20"/>
      <c r="M91" s="20"/>
      <c r="N91" s="20"/>
      <c r="O91" s="20"/>
      <c r="P91" s="20"/>
      <c r="Q91" s="20"/>
      <c r="R91" s="20"/>
      <c r="S91" s="20"/>
      <c r="T91" s="20"/>
      <c r="U91" s="20"/>
      <c r="V91" s="20"/>
      <c r="W91" s="20"/>
      <c r="X91" s="20"/>
      <c r="Y91" s="20"/>
      <c r="Z91" s="20"/>
      <c r="AA91" s="21">
        <f t="shared" si="12"/>
        <v>0</v>
      </c>
      <c r="AB91" s="21">
        <f t="shared" si="12"/>
        <v>0</v>
      </c>
      <c r="AC91" s="20"/>
      <c r="AD91" s="20"/>
      <c r="AE91" s="20"/>
      <c r="AF91" s="20"/>
      <c r="AG91" s="20"/>
      <c r="AH91" s="20"/>
      <c r="AI91" s="20"/>
      <c r="AJ91" s="20"/>
      <c r="AK91" s="20"/>
      <c r="AL91" s="20"/>
      <c r="AM91" s="20"/>
      <c r="AN91" s="20"/>
      <c r="AO91" s="23"/>
      <c r="AP91" s="23"/>
      <c r="AQ91" s="20"/>
      <c r="AR91" s="20"/>
      <c r="AS91" s="20"/>
      <c r="AT91" s="20"/>
      <c r="AU91" s="20"/>
      <c r="AV91" s="20"/>
      <c r="AW91" s="705"/>
      <c r="AX91" s="705"/>
      <c r="AY91" s="705"/>
      <c r="AZ91" s="705"/>
      <c r="BA91" s="705"/>
      <c r="BB91" s="705"/>
      <c r="BC91" s="705"/>
      <c r="BD91" s="705"/>
      <c r="BE91" s="705"/>
      <c r="BF91" s="705"/>
      <c r="BG91" s="705"/>
      <c r="BH91" s="705"/>
      <c r="BI91" s="705"/>
      <c r="BJ91" s="705"/>
      <c r="BK91" s="705"/>
      <c r="BL91" s="705"/>
      <c r="BM91" s="705"/>
      <c r="BN91" s="705"/>
      <c r="BO91" s="705"/>
      <c r="BP91" s="705"/>
      <c r="BQ91" s="705"/>
      <c r="BR91" s="705"/>
      <c r="BS91" s="705"/>
      <c r="BT91" s="705"/>
      <c r="BU91" s="705"/>
      <c r="BV91" s="705"/>
      <c r="BW91" s="705"/>
      <c r="BX91" s="705"/>
      <c r="BY91" s="705"/>
      <c r="BZ91" s="705"/>
      <c r="CA91" s="705"/>
      <c r="CB91" s="705"/>
      <c r="CC91" s="705"/>
      <c r="CD91" s="705"/>
      <c r="CE91" s="705"/>
      <c r="CF91" s="705"/>
      <c r="CG91" s="705"/>
      <c r="CH91" s="705"/>
      <c r="CI91" s="705"/>
      <c r="CJ91" s="705"/>
      <c r="CK91" s="705"/>
      <c r="CL91" s="705"/>
    </row>
    <row r="92" spans="1:90" s="675" customFormat="1" ht="16.5" hidden="1" thickBot="1">
      <c r="A92" s="1002" t="s">
        <v>117</v>
      </c>
      <c r="B92" s="1003" t="s">
        <v>200</v>
      </c>
      <c r="C92" s="1004">
        <f t="shared" si="18"/>
        <v>0</v>
      </c>
      <c r="D92" s="1005">
        <f t="shared" si="19"/>
        <v>0</v>
      </c>
      <c r="E92" s="1197"/>
      <c r="F92" s="1197"/>
      <c r="G92" s="1006">
        <f>C92/C95*100</f>
        <v>0</v>
      </c>
      <c r="H92" s="1007">
        <f>D92/D95*100</f>
        <v>0</v>
      </c>
      <c r="I92" s="18"/>
      <c r="J92" s="18"/>
      <c r="K92" s="19"/>
      <c r="L92" s="20"/>
      <c r="M92" s="20"/>
      <c r="N92" s="20"/>
      <c r="O92" s="20"/>
      <c r="P92" s="20"/>
      <c r="Q92" s="20"/>
      <c r="R92" s="20"/>
      <c r="S92" s="20"/>
      <c r="T92" s="20"/>
      <c r="U92" s="20"/>
      <c r="V92" s="20"/>
      <c r="W92" s="20"/>
      <c r="X92" s="20"/>
      <c r="Y92" s="20"/>
      <c r="Z92" s="20"/>
      <c r="AA92" s="21">
        <f t="shared" si="12"/>
        <v>0</v>
      </c>
      <c r="AB92" s="21">
        <f t="shared" si="12"/>
        <v>0</v>
      </c>
      <c r="AC92" s="20"/>
      <c r="AD92" s="20"/>
      <c r="AE92" s="20"/>
      <c r="AF92" s="20"/>
      <c r="AG92" s="20"/>
      <c r="AH92" s="20"/>
      <c r="AI92" s="20"/>
      <c r="AJ92" s="20"/>
      <c r="AK92" s="20"/>
      <c r="AL92" s="20"/>
      <c r="AM92" s="20"/>
      <c r="AN92" s="20"/>
      <c r="AO92" s="34"/>
      <c r="AP92" s="34"/>
      <c r="AQ92" s="20"/>
      <c r="AR92" s="20"/>
      <c r="AS92" s="20"/>
      <c r="AT92" s="20"/>
      <c r="AU92" s="20"/>
      <c r="AV92" s="20"/>
      <c r="AW92" s="705"/>
      <c r="AX92" s="705"/>
      <c r="AY92" s="705"/>
      <c r="AZ92" s="705"/>
      <c r="BA92" s="705"/>
      <c r="BB92" s="705"/>
      <c r="BC92" s="705"/>
      <c r="BD92" s="705"/>
      <c r="BE92" s="705"/>
      <c r="BF92" s="705"/>
      <c r="BG92" s="705"/>
      <c r="BH92" s="705"/>
      <c r="BI92" s="705"/>
      <c r="BJ92" s="705"/>
      <c r="BK92" s="705"/>
      <c r="BL92" s="705"/>
      <c r="BM92" s="705"/>
      <c r="BN92" s="705"/>
      <c r="BO92" s="705"/>
      <c r="BP92" s="705"/>
      <c r="BQ92" s="705"/>
      <c r="BR92" s="705"/>
      <c r="BS92" s="705"/>
      <c r="BT92" s="705"/>
      <c r="BU92" s="705"/>
      <c r="BV92" s="705"/>
      <c r="BW92" s="705"/>
      <c r="BX92" s="705"/>
      <c r="BY92" s="705"/>
      <c r="BZ92" s="705"/>
      <c r="CA92" s="705"/>
      <c r="CB92" s="705"/>
      <c r="CC92" s="705"/>
      <c r="CD92" s="705"/>
      <c r="CE92" s="705"/>
      <c r="CF92" s="705"/>
      <c r="CG92" s="705"/>
      <c r="CH92" s="705"/>
      <c r="CI92" s="705"/>
      <c r="CJ92" s="705"/>
      <c r="CK92" s="705"/>
      <c r="CL92" s="705"/>
    </row>
    <row r="93" spans="1:90" s="675" customFormat="1" ht="16.5" hidden="1" thickBot="1">
      <c r="A93" s="1002" t="s">
        <v>201</v>
      </c>
      <c r="B93" s="1003" t="s">
        <v>915</v>
      </c>
      <c r="C93" s="1004">
        <f t="shared" si="18"/>
        <v>0</v>
      </c>
      <c r="D93" s="1005">
        <f t="shared" si="19"/>
        <v>0</v>
      </c>
      <c r="E93" s="1197"/>
      <c r="F93" s="1197"/>
      <c r="G93" s="1006">
        <f>C93/C95*100</f>
        <v>0</v>
      </c>
      <c r="H93" s="1007">
        <f>D93/D95*100</f>
        <v>0</v>
      </c>
      <c r="I93" s="18"/>
      <c r="J93" s="18"/>
      <c r="K93" s="19"/>
      <c r="L93" s="20"/>
      <c r="M93" s="20"/>
      <c r="N93" s="20"/>
      <c r="O93" s="20"/>
      <c r="P93" s="20"/>
      <c r="Q93" s="20"/>
      <c r="R93" s="20"/>
      <c r="S93" s="20"/>
      <c r="T93" s="20"/>
      <c r="U93" s="20"/>
      <c r="V93" s="20"/>
      <c r="W93" s="20"/>
      <c r="X93" s="20"/>
      <c r="Y93" s="20"/>
      <c r="Z93" s="20"/>
      <c r="AA93" s="21">
        <f t="shared" si="12"/>
        <v>0</v>
      </c>
      <c r="AB93" s="21">
        <f t="shared" si="12"/>
        <v>0</v>
      </c>
      <c r="AC93" s="20"/>
      <c r="AD93" s="20"/>
      <c r="AE93" s="20"/>
      <c r="AF93" s="20"/>
      <c r="AG93" s="20"/>
      <c r="AH93" s="20"/>
      <c r="AI93" s="20"/>
      <c r="AJ93" s="20"/>
      <c r="AK93" s="20"/>
      <c r="AL93" s="20"/>
      <c r="AM93" s="20"/>
      <c r="AN93" s="20"/>
      <c r="AO93" s="34"/>
      <c r="AP93" s="34"/>
      <c r="AQ93" s="20"/>
      <c r="AR93" s="20"/>
      <c r="AS93" s="20"/>
      <c r="AT93" s="20"/>
      <c r="AU93" s="20"/>
      <c r="AV93" s="20"/>
      <c r="AW93" s="705"/>
      <c r="AX93" s="705"/>
      <c r="AY93" s="705"/>
      <c r="AZ93" s="705"/>
      <c r="BA93" s="705"/>
      <c r="BB93" s="705"/>
      <c r="BC93" s="705"/>
      <c r="BD93" s="705"/>
      <c r="BE93" s="705"/>
      <c r="BF93" s="705"/>
      <c r="BG93" s="705"/>
      <c r="BH93" s="705"/>
      <c r="BI93" s="705"/>
      <c r="BJ93" s="705"/>
      <c r="BK93" s="705"/>
      <c r="BL93" s="705"/>
      <c r="BM93" s="705"/>
      <c r="BN93" s="705"/>
      <c r="BO93" s="705"/>
      <c r="BP93" s="705"/>
      <c r="BQ93" s="705"/>
      <c r="BR93" s="705"/>
      <c r="BS93" s="705"/>
      <c r="BT93" s="705"/>
      <c r="BU93" s="705"/>
      <c r="BV93" s="705"/>
      <c r="BW93" s="705"/>
      <c r="BX93" s="705"/>
      <c r="BY93" s="705"/>
      <c r="BZ93" s="705"/>
      <c r="CA93" s="705"/>
      <c r="CB93" s="705"/>
      <c r="CC93" s="705"/>
      <c r="CD93" s="705"/>
      <c r="CE93" s="705"/>
      <c r="CF93" s="705"/>
      <c r="CG93" s="705"/>
      <c r="CH93" s="705"/>
      <c r="CI93" s="705"/>
      <c r="CJ93" s="705"/>
      <c r="CK93" s="705"/>
      <c r="CL93" s="705"/>
    </row>
    <row r="94" spans="1:90" s="675" customFormat="1" ht="32.25" hidden="1" thickBot="1">
      <c r="A94" s="1002" t="s">
        <v>40</v>
      </c>
      <c r="B94" s="1003" t="s">
        <v>202</v>
      </c>
      <c r="C94" s="1004">
        <f t="shared" si="18"/>
        <v>2</v>
      </c>
      <c r="D94" s="1005">
        <f t="shared" si="19"/>
        <v>0</v>
      </c>
      <c r="E94" s="1197"/>
      <c r="F94" s="1197"/>
      <c r="G94" s="1006">
        <f>C94/C95*100</f>
        <v>2.7027027027027026</v>
      </c>
      <c r="H94" s="1007">
        <f>D94/D95*100</f>
        <v>0</v>
      </c>
      <c r="I94" s="18"/>
      <c r="J94" s="18"/>
      <c r="K94" s="19"/>
      <c r="L94" s="20"/>
      <c r="M94" s="20"/>
      <c r="N94" s="20"/>
      <c r="O94" s="20"/>
      <c r="P94" s="20"/>
      <c r="Q94" s="20"/>
      <c r="R94" s="20"/>
      <c r="S94" s="20"/>
      <c r="T94" s="20"/>
      <c r="U94" s="20">
        <v>1</v>
      </c>
      <c r="V94" s="20"/>
      <c r="W94" s="20"/>
      <c r="X94" s="20"/>
      <c r="Y94" s="20"/>
      <c r="Z94" s="20"/>
      <c r="AA94" s="21">
        <f t="shared" si="12"/>
        <v>1</v>
      </c>
      <c r="AB94" s="21">
        <f t="shared" si="12"/>
        <v>0</v>
      </c>
      <c r="AC94" s="20"/>
      <c r="AD94" s="20"/>
      <c r="AE94" s="20"/>
      <c r="AF94" s="20"/>
      <c r="AG94" s="20"/>
      <c r="AH94" s="20"/>
      <c r="AI94" s="20"/>
      <c r="AJ94" s="20"/>
      <c r="AK94" s="20"/>
      <c r="AL94" s="20"/>
      <c r="AM94" s="20"/>
      <c r="AN94" s="20"/>
      <c r="AO94" s="34">
        <v>1</v>
      </c>
      <c r="AP94" s="34"/>
      <c r="AQ94" s="20"/>
      <c r="AR94" s="20"/>
      <c r="AS94" s="20"/>
      <c r="AT94" s="20"/>
      <c r="AU94" s="20"/>
      <c r="AV94" s="20"/>
      <c r="AW94" s="705"/>
      <c r="AX94" s="705"/>
      <c r="AY94" s="705"/>
      <c r="AZ94" s="705"/>
      <c r="BA94" s="705"/>
      <c r="BB94" s="705"/>
      <c r="BC94" s="705"/>
      <c r="BD94" s="705"/>
      <c r="BE94" s="705"/>
      <c r="BF94" s="705"/>
      <c r="BG94" s="705"/>
      <c r="BH94" s="705"/>
      <c r="BI94" s="705"/>
      <c r="BJ94" s="705"/>
      <c r="BK94" s="705"/>
      <c r="BL94" s="705"/>
      <c r="BM94" s="705"/>
      <c r="BN94" s="705"/>
      <c r="BO94" s="705"/>
      <c r="BP94" s="705"/>
      <c r="BQ94" s="705"/>
      <c r="BR94" s="705"/>
      <c r="BS94" s="705"/>
      <c r="BT94" s="705"/>
      <c r="BU94" s="705"/>
      <c r="BV94" s="705"/>
      <c r="BW94" s="705"/>
      <c r="BX94" s="705"/>
      <c r="BY94" s="705"/>
      <c r="BZ94" s="705"/>
      <c r="CA94" s="705"/>
      <c r="CB94" s="705"/>
      <c r="CC94" s="705"/>
      <c r="CD94" s="705"/>
      <c r="CE94" s="705"/>
      <c r="CF94" s="705"/>
      <c r="CG94" s="705"/>
      <c r="CH94" s="705"/>
      <c r="CI94" s="705"/>
      <c r="CJ94" s="705"/>
      <c r="CK94" s="705"/>
      <c r="CL94" s="705"/>
    </row>
    <row r="95" spans="1:90" s="675" customFormat="1" ht="24.75" hidden="1" thickTop="1" thickBot="1">
      <c r="A95" s="1020"/>
      <c r="B95" s="1021" t="s">
        <v>35</v>
      </c>
      <c r="C95" s="1022">
        <f t="shared" si="18"/>
        <v>74</v>
      </c>
      <c r="D95" s="1023">
        <f>J95+L95+N95+P95+R95+T95+V95+X95+Z95+AB95</f>
        <v>3407</v>
      </c>
      <c r="E95" s="1197"/>
      <c r="F95" s="1197"/>
      <c r="G95" s="1024">
        <f>G94+G93+G92+G91+G90+G89+G83+G82+G77+G70+G65+G57+G55+G54+G53</f>
        <v>100.00000000000001</v>
      </c>
      <c r="H95" s="1025">
        <f>H94+H93+H92+H91+H90+H89+H83+H82+H77+H70+H65+H57+H55+H54+H53</f>
        <v>100</v>
      </c>
      <c r="I95" s="1026">
        <f>I94+I93+I92+I91+I90+I89+I83+I82+I77+I70+I65+I57+I55+I54+I53</f>
        <v>10</v>
      </c>
      <c r="J95" s="1027">
        <f t="shared" ref="J95:AV95" si="23">J94+J93+J92+J91+J90+J89+J83+J82+J77+J70+J65+J57+J55+J54+J53</f>
        <v>0</v>
      </c>
      <c r="K95" s="1027">
        <f t="shared" si="23"/>
        <v>9</v>
      </c>
      <c r="L95" s="1027">
        <f t="shared" si="23"/>
        <v>950</v>
      </c>
      <c r="M95" s="1027">
        <f t="shared" si="23"/>
        <v>8</v>
      </c>
      <c r="N95" s="1027">
        <f t="shared" si="23"/>
        <v>0</v>
      </c>
      <c r="O95" s="1027">
        <f t="shared" si="23"/>
        <v>3</v>
      </c>
      <c r="P95" s="1027">
        <f t="shared" si="23"/>
        <v>0</v>
      </c>
      <c r="Q95" s="1027">
        <f t="shared" si="23"/>
        <v>15</v>
      </c>
      <c r="R95" s="1027">
        <f t="shared" si="23"/>
        <v>635</v>
      </c>
      <c r="S95" s="1027">
        <f t="shared" si="23"/>
        <v>1</v>
      </c>
      <c r="T95" s="1027">
        <f t="shared" si="23"/>
        <v>0</v>
      </c>
      <c r="U95" s="1027">
        <f t="shared" si="23"/>
        <v>4</v>
      </c>
      <c r="V95" s="1027">
        <f t="shared" si="23"/>
        <v>300</v>
      </c>
      <c r="W95" s="1027">
        <f t="shared" si="23"/>
        <v>3</v>
      </c>
      <c r="X95" s="1027">
        <f t="shared" si="23"/>
        <v>117</v>
      </c>
      <c r="Y95" s="1027">
        <f t="shared" si="23"/>
        <v>2</v>
      </c>
      <c r="Z95" s="1027">
        <f t="shared" si="23"/>
        <v>80</v>
      </c>
      <c r="AA95" s="1027">
        <f t="shared" si="23"/>
        <v>19</v>
      </c>
      <c r="AB95" s="1027">
        <f t="shared" si="23"/>
        <v>1325</v>
      </c>
      <c r="AC95" s="1027">
        <f t="shared" si="23"/>
        <v>1</v>
      </c>
      <c r="AD95" s="1027">
        <f t="shared" si="23"/>
        <v>0</v>
      </c>
      <c r="AE95" s="1027">
        <f t="shared" si="23"/>
        <v>2</v>
      </c>
      <c r="AF95" s="1027">
        <f t="shared" si="23"/>
        <v>0</v>
      </c>
      <c r="AG95" s="1027">
        <f t="shared" si="23"/>
        <v>2</v>
      </c>
      <c r="AH95" s="1027">
        <f t="shared" si="23"/>
        <v>500</v>
      </c>
      <c r="AI95" s="1027">
        <f t="shared" si="23"/>
        <v>0</v>
      </c>
      <c r="AJ95" s="1027">
        <f t="shared" si="23"/>
        <v>0</v>
      </c>
      <c r="AK95" s="1027">
        <f t="shared" si="23"/>
        <v>1</v>
      </c>
      <c r="AL95" s="1027">
        <f t="shared" si="23"/>
        <v>600</v>
      </c>
      <c r="AM95" s="1027">
        <f t="shared" si="23"/>
        <v>1</v>
      </c>
      <c r="AN95" s="1027">
        <f t="shared" si="23"/>
        <v>0</v>
      </c>
      <c r="AO95" s="1027">
        <f t="shared" si="23"/>
        <v>4</v>
      </c>
      <c r="AP95" s="1027">
        <f t="shared" si="23"/>
        <v>95</v>
      </c>
      <c r="AQ95" s="1027">
        <f t="shared" si="23"/>
        <v>2</v>
      </c>
      <c r="AR95" s="1027">
        <f t="shared" si="23"/>
        <v>120</v>
      </c>
      <c r="AS95" s="1027">
        <f t="shared" si="23"/>
        <v>2</v>
      </c>
      <c r="AT95" s="1027">
        <f t="shared" si="23"/>
        <v>10</v>
      </c>
      <c r="AU95" s="1027">
        <f t="shared" si="23"/>
        <v>4</v>
      </c>
      <c r="AV95" s="1028">
        <f t="shared" si="23"/>
        <v>0</v>
      </c>
      <c r="AW95" s="705"/>
      <c r="AX95" s="705"/>
      <c r="AY95" s="705"/>
      <c r="AZ95" s="705"/>
      <c r="BA95" s="705"/>
      <c r="BB95" s="705"/>
      <c r="BC95" s="705"/>
      <c r="BD95" s="705"/>
      <c r="BE95" s="705"/>
      <c r="BF95" s="705"/>
      <c r="BG95" s="705"/>
      <c r="BH95" s="705"/>
      <c r="BI95" s="705"/>
      <c r="BJ95" s="705"/>
      <c r="BK95" s="705"/>
      <c r="BL95" s="705"/>
      <c r="BM95" s="705"/>
      <c r="BN95" s="705"/>
      <c r="BO95" s="705"/>
      <c r="BP95" s="705"/>
      <c r="BQ95" s="705"/>
      <c r="BR95" s="705"/>
      <c r="BS95" s="705"/>
      <c r="BT95" s="705"/>
      <c r="BU95" s="705"/>
      <c r="BV95" s="705"/>
      <c r="BW95" s="705"/>
      <c r="BX95" s="705"/>
      <c r="BY95" s="705"/>
      <c r="BZ95" s="705"/>
      <c r="CA95" s="705"/>
      <c r="CB95" s="705"/>
      <c r="CC95" s="705"/>
      <c r="CD95" s="705"/>
      <c r="CE95" s="705"/>
      <c r="CF95" s="705"/>
      <c r="CG95" s="705"/>
      <c r="CH95" s="705"/>
      <c r="CI95" s="705"/>
      <c r="CJ95" s="705"/>
      <c r="CK95" s="705"/>
      <c r="CL95" s="705"/>
    </row>
    <row r="96" spans="1:90" ht="13.5" hidden="1" thickTop="1">
      <c r="B96"/>
      <c r="H96"/>
      <c r="I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row>
    <row r="97" spans="1:90" ht="13.5" hidden="1" thickBot="1">
      <c r="B97"/>
      <c r="H97"/>
      <c r="I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row>
    <row r="98" spans="1:90" ht="19.5" hidden="1" thickTop="1" thickBot="1">
      <c r="A98" s="2649" t="s">
        <v>1004</v>
      </c>
      <c r="B98" s="2649"/>
      <c r="C98" s="2649"/>
      <c r="D98" s="2649"/>
      <c r="E98" s="1197"/>
      <c r="F98" s="1197"/>
      <c r="G98" s="1110"/>
      <c r="H98" s="1111"/>
      <c r="I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row>
    <row r="99" spans="1:90" s="68" customFormat="1" ht="15.75" hidden="1" customHeight="1" thickTop="1" thickBot="1">
      <c r="A99" s="2666" t="s">
        <v>152</v>
      </c>
      <c r="B99" s="2667"/>
      <c r="C99" s="2666" t="s">
        <v>153</v>
      </c>
      <c r="D99" s="2670" t="s">
        <v>154</v>
      </c>
      <c r="E99" s="1197"/>
      <c r="F99" s="1197"/>
      <c r="G99" s="1112"/>
      <c r="H99" s="1112"/>
      <c r="I99" s="2672" t="s">
        <v>131</v>
      </c>
      <c r="J99" s="2673"/>
      <c r="K99" s="2674" t="s">
        <v>130</v>
      </c>
      <c r="L99" s="2673"/>
      <c r="M99" s="2674" t="s">
        <v>137</v>
      </c>
      <c r="N99" s="2673"/>
      <c r="O99" s="2674" t="s">
        <v>288</v>
      </c>
      <c r="P99" s="2673"/>
      <c r="Q99" s="2675" t="s">
        <v>127</v>
      </c>
      <c r="R99" s="2676"/>
      <c r="S99" s="2675" t="s">
        <v>144</v>
      </c>
      <c r="T99" s="2676"/>
      <c r="U99" s="2675" t="s">
        <v>134</v>
      </c>
      <c r="V99" s="2676"/>
      <c r="W99" s="2675" t="s">
        <v>132</v>
      </c>
      <c r="X99" s="2676"/>
      <c r="Y99" s="2675" t="s">
        <v>136</v>
      </c>
      <c r="Z99" s="2676"/>
      <c r="AA99" s="2677" t="s">
        <v>155</v>
      </c>
      <c r="AB99" s="2678"/>
      <c r="AC99" s="2675" t="s">
        <v>148</v>
      </c>
      <c r="AD99" s="2676"/>
      <c r="AE99" s="2675" t="s">
        <v>142</v>
      </c>
      <c r="AF99" s="2676"/>
      <c r="AG99" s="2675" t="s">
        <v>143</v>
      </c>
      <c r="AH99" s="2676"/>
      <c r="AI99" s="2675" t="s">
        <v>139</v>
      </c>
      <c r="AJ99" s="2676"/>
      <c r="AK99" s="2675" t="s">
        <v>146</v>
      </c>
      <c r="AL99" s="2676"/>
      <c r="AM99" s="2675" t="s">
        <v>141</v>
      </c>
      <c r="AN99" s="2676"/>
      <c r="AO99" s="2675" t="s">
        <v>135</v>
      </c>
      <c r="AP99" s="2676"/>
      <c r="AQ99" s="2675" t="s">
        <v>133</v>
      </c>
      <c r="AR99" s="2676"/>
      <c r="AS99" s="2675" t="s">
        <v>140</v>
      </c>
      <c r="AT99" s="2676"/>
      <c r="AU99" s="2675" t="s">
        <v>128</v>
      </c>
      <c r="AV99" s="2676"/>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row>
    <row r="100" spans="1:90" s="68" customFormat="1" ht="15.75" hidden="1" customHeight="1" thickBot="1">
      <c r="A100" s="2668"/>
      <c r="B100" s="2669"/>
      <c r="C100" s="2668"/>
      <c r="D100" s="2671"/>
      <c r="E100" s="1197"/>
      <c r="F100" s="1197"/>
      <c r="G100" s="1112"/>
      <c r="H100" s="1112"/>
      <c r="I100" s="460" t="s">
        <v>156</v>
      </c>
      <c r="J100" s="72" t="s">
        <v>157</v>
      </c>
      <c r="K100" s="71" t="s">
        <v>156</v>
      </c>
      <c r="L100" s="72" t="s">
        <v>157</v>
      </c>
      <c r="M100" s="71" t="s">
        <v>156</v>
      </c>
      <c r="N100" s="72" t="s">
        <v>157</v>
      </c>
      <c r="O100" s="71" t="s">
        <v>156</v>
      </c>
      <c r="P100" s="72" t="s">
        <v>157</v>
      </c>
      <c r="Q100" s="71" t="s">
        <v>156</v>
      </c>
      <c r="R100" s="72" t="s">
        <v>157</v>
      </c>
      <c r="S100" s="71" t="s">
        <v>156</v>
      </c>
      <c r="T100" s="72" t="s">
        <v>157</v>
      </c>
      <c r="U100" s="71" t="s">
        <v>156</v>
      </c>
      <c r="V100" s="72" t="s">
        <v>157</v>
      </c>
      <c r="W100" s="71" t="s">
        <v>156</v>
      </c>
      <c r="X100" s="72" t="s">
        <v>157</v>
      </c>
      <c r="Y100" s="71" t="s">
        <v>156</v>
      </c>
      <c r="Z100" s="72" t="s">
        <v>157</v>
      </c>
      <c r="AA100" s="71" t="s">
        <v>156</v>
      </c>
      <c r="AB100" s="72" t="s">
        <v>157</v>
      </c>
      <c r="AC100" s="70" t="s">
        <v>156</v>
      </c>
      <c r="AD100" s="69" t="s">
        <v>157</v>
      </c>
      <c r="AE100" s="70" t="s">
        <v>156</v>
      </c>
      <c r="AF100" s="69" t="s">
        <v>157</v>
      </c>
      <c r="AG100" s="70" t="s">
        <v>156</v>
      </c>
      <c r="AH100" s="69" t="s">
        <v>157</v>
      </c>
      <c r="AI100" s="70" t="s">
        <v>156</v>
      </c>
      <c r="AJ100" s="69" t="s">
        <v>157</v>
      </c>
      <c r="AK100" s="70" t="s">
        <v>156</v>
      </c>
      <c r="AL100" s="69" t="s">
        <v>157</v>
      </c>
      <c r="AM100" s="70" t="s">
        <v>156</v>
      </c>
      <c r="AN100" s="69" t="s">
        <v>157</v>
      </c>
      <c r="AO100" s="70" t="s">
        <v>156</v>
      </c>
      <c r="AP100" s="69" t="s">
        <v>157</v>
      </c>
      <c r="AQ100" s="70" t="s">
        <v>156</v>
      </c>
      <c r="AR100" s="69" t="s">
        <v>157</v>
      </c>
      <c r="AS100" s="70" t="s">
        <v>156</v>
      </c>
      <c r="AT100" s="69" t="s">
        <v>157</v>
      </c>
      <c r="AU100" s="70" t="s">
        <v>156</v>
      </c>
      <c r="AV100" s="69" t="s">
        <v>157</v>
      </c>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row>
    <row r="101" spans="1:90" s="675" customFormat="1" ht="19.5" hidden="1" thickTop="1" thickBot="1">
      <c r="A101" s="997" t="s">
        <v>13</v>
      </c>
      <c r="B101" s="1029" t="s">
        <v>158</v>
      </c>
      <c r="C101" s="1030">
        <f t="shared" ref="C101:D116" si="24">C6-C53</f>
        <v>3</v>
      </c>
      <c r="D101" s="999">
        <f t="shared" si="24"/>
        <v>11655</v>
      </c>
      <c r="E101" s="1197"/>
      <c r="F101" s="1197"/>
      <c r="G101" s="1113"/>
      <c r="H101" s="1113"/>
      <c r="I101" s="1031">
        <f>I6-I53</f>
        <v>1</v>
      </c>
      <c r="J101" s="1032">
        <f t="shared" ref="J101:AV107" si="25">J6-J53</f>
        <v>0</v>
      </c>
      <c r="K101" s="1033">
        <f t="shared" si="25"/>
        <v>1</v>
      </c>
      <c r="L101" s="1034">
        <f t="shared" si="25"/>
        <v>0</v>
      </c>
      <c r="M101" s="1033">
        <f t="shared" si="25"/>
        <v>0</v>
      </c>
      <c r="N101" s="1034">
        <f t="shared" si="25"/>
        <v>0</v>
      </c>
      <c r="O101" s="1035">
        <f t="shared" si="25"/>
        <v>2</v>
      </c>
      <c r="P101" s="1036">
        <f t="shared" si="25"/>
        <v>800</v>
      </c>
      <c r="Q101" s="1035">
        <f t="shared" si="25"/>
        <v>-1</v>
      </c>
      <c r="R101" s="1036">
        <f t="shared" si="25"/>
        <v>0</v>
      </c>
      <c r="S101" s="1035">
        <f t="shared" si="25"/>
        <v>0</v>
      </c>
      <c r="T101" s="1036">
        <f t="shared" si="25"/>
        <v>0</v>
      </c>
      <c r="U101" s="1035">
        <f t="shared" si="25"/>
        <v>0</v>
      </c>
      <c r="V101" s="1036">
        <f t="shared" si="25"/>
        <v>-100</v>
      </c>
      <c r="W101" s="1035">
        <f t="shared" si="25"/>
        <v>1</v>
      </c>
      <c r="X101" s="1036">
        <f t="shared" si="25"/>
        <v>150</v>
      </c>
      <c r="Y101" s="1035">
        <f>Y6-Y53</f>
        <v>0</v>
      </c>
      <c r="Z101" s="1036">
        <f t="shared" si="25"/>
        <v>-80</v>
      </c>
      <c r="AA101" s="1037">
        <f t="shared" si="25"/>
        <v>-1</v>
      </c>
      <c r="AB101" s="1038">
        <f t="shared" si="25"/>
        <v>10885</v>
      </c>
      <c r="AC101" s="1035">
        <f t="shared" si="25"/>
        <v>-1</v>
      </c>
      <c r="AD101" s="1039">
        <f t="shared" si="25"/>
        <v>0</v>
      </c>
      <c r="AE101" s="1040">
        <f t="shared" si="25"/>
        <v>1</v>
      </c>
      <c r="AF101" s="1039">
        <f t="shared" si="25"/>
        <v>10500</v>
      </c>
      <c r="AG101" s="1040">
        <f t="shared" si="25"/>
        <v>0</v>
      </c>
      <c r="AH101" s="1039">
        <f t="shared" si="25"/>
        <v>0</v>
      </c>
      <c r="AI101" s="1040">
        <f t="shared" si="25"/>
        <v>0</v>
      </c>
      <c r="AJ101" s="1036">
        <f t="shared" si="25"/>
        <v>0</v>
      </c>
      <c r="AK101" s="1035">
        <f t="shared" si="25"/>
        <v>0</v>
      </c>
      <c r="AL101" s="1036">
        <f t="shared" si="25"/>
        <v>0</v>
      </c>
      <c r="AM101" s="1035">
        <f t="shared" si="25"/>
        <v>-1</v>
      </c>
      <c r="AN101" s="1041">
        <f t="shared" si="25"/>
        <v>0</v>
      </c>
      <c r="AO101" s="1035">
        <f t="shared" si="25"/>
        <v>-1</v>
      </c>
      <c r="AP101" s="1036">
        <f t="shared" si="25"/>
        <v>505</v>
      </c>
      <c r="AQ101" s="1035">
        <f t="shared" si="25"/>
        <v>-1</v>
      </c>
      <c r="AR101" s="1041">
        <f t="shared" si="25"/>
        <v>-120</v>
      </c>
      <c r="AS101" s="1035">
        <f t="shared" si="25"/>
        <v>-1</v>
      </c>
      <c r="AT101" s="1036">
        <f t="shared" si="25"/>
        <v>0</v>
      </c>
      <c r="AU101" s="1035">
        <f t="shared" si="25"/>
        <v>3</v>
      </c>
      <c r="AV101" s="1036">
        <f t="shared" si="25"/>
        <v>0</v>
      </c>
      <c r="AW101" s="705"/>
      <c r="AX101" s="705"/>
      <c r="AY101" s="705"/>
      <c r="AZ101" s="705"/>
      <c r="BA101" s="705"/>
      <c r="BB101" s="705"/>
      <c r="BC101" s="705"/>
      <c r="BD101" s="705"/>
      <c r="BE101" s="705"/>
      <c r="BF101" s="705"/>
      <c r="BG101" s="705"/>
      <c r="BH101" s="705"/>
      <c r="BI101" s="705"/>
      <c r="BJ101" s="705"/>
      <c r="BK101" s="705"/>
      <c r="BL101" s="705"/>
      <c r="BM101" s="705"/>
      <c r="BN101" s="705"/>
      <c r="BO101" s="705"/>
      <c r="BP101" s="705"/>
      <c r="BQ101" s="705"/>
      <c r="BR101" s="705"/>
      <c r="BS101" s="705"/>
      <c r="BT101" s="705"/>
      <c r="BU101" s="705"/>
      <c r="BV101" s="705"/>
      <c r="BW101" s="705"/>
      <c r="BX101" s="705"/>
      <c r="BY101" s="705"/>
      <c r="BZ101" s="705"/>
      <c r="CA101" s="705"/>
      <c r="CB101" s="705"/>
      <c r="CC101" s="705"/>
      <c r="CD101" s="705"/>
      <c r="CE101" s="705"/>
      <c r="CF101" s="705"/>
      <c r="CG101" s="705"/>
      <c r="CH101" s="705"/>
      <c r="CI101" s="705"/>
      <c r="CJ101" s="705"/>
      <c r="CK101" s="705"/>
      <c r="CL101" s="705"/>
    </row>
    <row r="102" spans="1:90" s="675" customFormat="1" ht="18.75" hidden="1" thickBot="1">
      <c r="A102" s="1003" t="s">
        <v>73</v>
      </c>
      <c r="B102" s="1042" t="s">
        <v>159</v>
      </c>
      <c r="C102" s="1043">
        <f t="shared" si="24"/>
        <v>0</v>
      </c>
      <c r="D102" s="1005">
        <f t="shared" si="24"/>
        <v>0</v>
      </c>
      <c r="E102" s="1197"/>
      <c r="F102" s="1197"/>
      <c r="G102" s="1113"/>
      <c r="H102" s="1113"/>
      <c r="I102" s="1044">
        <f t="shared" ref="I102:X117" si="26">I7-I54</f>
        <v>0</v>
      </c>
      <c r="J102" s="1045">
        <f t="shared" si="25"/>
        <v>0</v>
      </c>
      <c r="K102" s="862">
        <f t="shared" si="25"/>
        <v>0</v>
      </c>
      <c r="L102" s="1046">
        <f t="shared" si="25"/>
        <v>0</v>
      </c>
      <c r="M102" s="862">
        <f t="shared" si="25"/>
        <v>0</v>
      </c>
      <c r="N102" s="1046">
        <f t="shared" si="25"/>
        <v>0</v>
      </c>
      <c r="O102" s="1047">
        <f t="shared" si="25"/>
        <v>0</v>
      </c>
      <c r="P102" s="1048">
        <f t="shared" si="25"/>
        <v>0</v>
      </c>
      <c r="Q102" s="1047">
        <f t="shared" si="25"/>
        <v>0</v>
      </c>
      <c r="R102" s="1048">
        <f t="shared" si="25"/>
        <v>0</v>
      </c>
      <c r="S102" s="1047">
        <f t="shared" si="25"/>
        <v>0</v>
      </c>
      <c r="T102" s="1048">
        <f t="shared" si="25"/>
        <v>0</v>
      </c>
      <c r="U102" s="1047">
        <f t="shared" si="25"/>
        <v>0</v>
      </c>
      <c r="V102" s="1048">
        <f t="shared" si="25"/>
        <v>0</v>
      </c>
      <c r="W102" s="1047">
        <f t="shared" si="25"/>
        <v>0</v>
      </c>
      <c r="X102" s="1048">
        <f t="shared" si="25"/>
        <v>0</v>
      </c>
      <c r="Y102" s="1047">
        <f t="shared" si="25"/>
        <v>0</v>
      </c>
      <c r="Z102" s="1048">
        <f t="shared" si="25"/>
        <v>0</v>
      </c>
      <c r="AA102" s="1049">
        <f t="shared" si="25"/>
        <v>0</v>
      </c>
      <c r="AB102" s="1050">
        <f t="shared" si="25"/>
        <v>0</v>
      </c>
      <c r="AC102" s="1051">
        <f t="shared" si="25"/>
        <v>0</v>
      </c>
      <c r="AD102" s="1052">
        <f t="shared" si="25"/>
        <v>0</v>
      </c>
      <c r="AE102" s="1051">
        <f t="shared" si="25"/>
        <v>0</v>
      </c>
      <c r="AF102" s="1052">
        <f t="shared" si="25"/>
        <v>0</v>
      </c>
      <c r="AG102" s="1051">
        <f t="shared" si="25"/>
        <v>0</v>
      </c>
      <c r="AH102" s="1052">
        <f t="shared" si="25"/>
        <v>0</v>
      </c>
      <c r="AI102" s="1051">
        <f t="shared" si="25"/>
        <v>0</v>
      </c>
      <c r="AJ102" s="1052">
        <f t="shared" si="25"/>
        <v>0</v>
      </c>
      <c r="AK102" s="1051">
        <f t="shared" si="25"/>
        <v>0</v>
      </c>
      <c r="AL102" s="1052">
        <f t="shared" si="25"/>
        <v>0</v>
      </c>
      <c r="AM102" s="1051">
        <f t="shared" si="25"/>
        <v>0</v>
      </c>
      <c r="AN102" s="1053">
        <f t="shared" si="25"/>
        <v>0</v>
      </c>
      <c r="AO102" s="1051">
        <f t="shared" si="25"/>
        <v>0</v>
      </c>
      <c r="AP102" s="1052">
        <f t="shared" si="25"/>
        <v>0</v>
      </c>
      <c r="AQ102" s="1051">
        <f t="shared" si="25"/>
        <v>0</v>
      </c>
      <c r="AR102" s="1053">
        <f t="shared" si="25"/>
        <v>0</v>
      </c>
      <c r="AS102" s="1051">
        <f t="shared" si="25"/>
        <v>0</v>
      </c>
      <c r="AT102" s="1052">
        <f t="shared" si="25"/>
        <v>0</v>
      </c>
      <c r="AU102" s="1051">
        <f t="shared" si="25"/>
        <v>0</v>
      </c>
      <c r="AV102" s="1052">
        <f t="shared" si="25"/>
        <v>0</v>
      </c>
      <c r="AW102" s="705"/>
      <c r="AX102" s="705"/>
      <c r="AY102" s="705"/>
      <c r="AZ102" s="705"/>
      <c r="BA102" s="705"/>
      <c r="BB102" s="705"/>
      <c r="BC102" s="705"/>
      <c r="BD102" s="705"/>
      <c r="BE102" s="705"/>
      <c r="BF102" s="705"/>
      <c r="BG102" s="705"/>
      <c r="BH102" s="705"/>
      <c r="BI102" s="705"/>
      <c r="BJ102" s="705"/>
      <c r="BK102" s="705"/>
      <c r="BL102" s="705"/>
      <c r="BM102" s="705"/>
      <c r="BN102" s="705"/>
      <c r="BO102" s="705"/>
      <c r="BP102" s="705"/>
      <c r="BQ102" s="705"/>
      <c r="BR102" s="705"/>
      <c r="BS102" s="705"/>
      <c r="BT102" s="705"/>
      <c r="BU102" s="705"/>
      <c r="BV102" s="705"/>
      <c r="BW102" s="705"/>
      <c r="BX102" s="705"/>
      <c r="BY102" s="705"/>
      <c r="BZ102" s="705"/>
      <c r="CA102" s="705"/>
      <c r="CB102" s="705"/>
      <c r="CC102" s="705"/>
      <c r="CD102" s="705"/>
      <c r="CE102" s="705"/>
      <c r="CF102" s="705"/>
      <c r="CG102" s="705"/>
      <c r="CH102" s="705"/>
      <c r="CI102" s="705"/>
      <c r="CJ102" s="705"/>
      <c r="CK102" s="705"/>
      <c r="CL102" s="705"/>
    </row>
    <row r="103" spans="1:90" s="675" customFormat="1" ht="18.75" hidden="1" thickBot="1">
      <c r="A103" s="1054" t="s">
        <v>160</v>
      </c>
      <c r="B103" s="1055" t="s">
        <v>161</v>
      </c>
      <c r="C103" s="1056">
        <f t="shared" si="24"/>
        <v>8</v>
      </c>
      <c r="D103" s="1011">
        <f t="shared" si="24"/>
        <v>530</v>
      </c>
      <c r="E103" s="1197"/>
      <c r="F103" s="1197"/>
      <c r="G103" s="1113"/>
      <c r="H103" s="1113"/>
      <c r="I103" s="1057">
        <f t="shared" si="26"/>
        <v>-1</v>
      </c>
      <c r="J103" s="1058">
        <f t="shared" si="25"/>
        <v>0</v>
      </c>
      <c r="K103" s="1059">
        <f t="shared" si="25"/>
        <v>1</v>
      </c>
      <c r="L103" s="1060">
        <f t="shared" si="25"/>
        <v>0</v>
      </c>
      <c r="M103" s="1059">
        <f t="shared" si="25"/>
        <v>1</v>
      </c>
      <c r="N103" s="1060">
        <f t="shared" si="25"/>
        <v>0</v>
      </c>
      <c r="O103" s="1061">
        <f t="shared" si="25"/>
        <v>-2</v>
      </c>
      <c r="P103" s="1062">
        <f t="shared" si="25"/>
        <v>0</v>
      </c>
      <c r="Q103" s="1061">
        <f t="shared" si="25"/>
        <v>3</v>
      </c>
      <c r="R103" s="1062">
        <f t="shared" si="25"/>
        <v>500</v>
      </c>
      <c r="S103" s="1061">
        <f t="shared" si="25"/>
        <v>2</v>
      </c>
      <c r="T103" s="1062">
        <f t="shared" si="25"/>
        <v>0</v>
      </c>
      <c r="U103" s="1061">
        <f t="shared" si="25"/>
        <v>0</v>
      </c>
      <c r="V103" s="1062">
        <f t="shared" si="25"/>
        <v>0</v>
      </c>
      <c r="W103" s="1061">
        <f t="shared" si="25"/>
        <v>0</v>
      </c>
      <c r="X103" s="1062">
        <f t="shared" si="25"/>
        <v>0</v>
      </c>
      <c r="Y103" s="1061">
        <f t="shared" si="25"/>
        <v>0</v>
      </c>
      <c r="Z103" s="1062">
        <f t="shared" si="25"/>
        <v>0</v>
      </c>
      <c r="AA103" s="1049">
        <f t="shared" si="25"/>
        <v>4</v>
      </c>
      <c r="AB103" s="1050">
        <f t="shared" si="25"/>
        <v>30</v>
      </c>
      <c r="AC103" s="1061">
        <f t="shared" si="25"/>
        <v>0</v>
      </c>
      <c r="AD103" s="1062">
        <f t="shared" si="25"/>
        <v>0</v>
      </c>
      <c r="AE103" s="1061">
        <f t="shared" si="25"/>
        <v>-1</v>
      </c>
      <c r="AF103" s="1062">
        <f t="shared" si="25"/>
        <v>0</v>
      </c>
      <c r="AG103" s="1061">
        <f t="shared" si="25"/>
        <v>0</v>
      </c>
      <c r="AH103" s="1062">
        <f t="shared" si="25"/>
        <v>0</v>
      </c>
      <c r="AI103" s="1061">
        <f t="shared" si="25"/>
        <v>0</v>
      </c>
      <c r="AJ103" s="1062">
        <f t="shared" si="25"/>
        <v>0</v>
      </c>
      <c r="AK103" s="1061">
        <f t="shared" si="25"/>
        <v>0</v>
      </c>
      <c r="AL103" s="1063">
        <f t="shared" si="25"/>
        <v>0</v>
      </c>
      <c r="AM103" s="1061">
        <f t="shared" si="25"/>
        <v>0</v>
      </c>
      <c r="AN103" s="1064">
        <f t="shared" si="25"/>
        <v>0</v>
      </c>
      <c r="AO103" s="1065">
        <f t="shared" si="25"/>
        <v>2</v>
      </c>
      <c r="AP103" s="1066">
        <f t="shared" si="25"/>
        <v>0</v>
      </c>
      <c r="AQ103" s="1061">
        <f t="shared" si="25"/>
        <v>0</v>
      </c>
      <c r="AR103" s="1064">
        <f t="shared" si="25"/>
        <v>0</v>
      </c>
      <c r="AS103" s="1061">
        <f t="shared" si="25"/>
        <v>2</v>
      </c>
      <c r="AT103" s="1062">
        <f t="shared" si="25"/>
        <v>30</v>
      </c>
      <c r="AU103" s="1061">
        <f t="shared" si="25"/>
        <v>1</v>
      </c>
      <c r="AV103" s="1062">
        <f t="shared" si="25"/>
        <v>0</v>
      </c>
      <c r="AW103" s="705"/>
      <c r="AX103" s="705"/>
      <c r="AY103" s="705"/>
      <c r="AZ103" s="705"/>
      <c r="BA103" s="705"/>
      <c r="BB103" s="705"/>
      <c r="BC103" s="705"/>
      <c r="BD103" s="705"/>
      <c r="BE103" s="705"/>
      <c r="BF103" s="705"/>
      <c r="BG103" s="705"/>
      <c r="BH103" s="705"/>
      <c r="BI103" s="705"/>
      <c r="BJ103" s="705"/>
      <c r="BK103" s="705"/>
      <c r="BL103" s="705"/>
      <c r="BM103" s="705"/>
      <c r="BN103" s="705"/>
      <c r="BO103" s="705"/>
      <c r="BP103" s="705"/>
      <c r="BQ103" s="705"/>
      <c r="BR103" s="705"/>
      <c r="BS103" s="705"/>
      <c r="BT103" s="705"/>
      <c r="BU103" s="705"/>
      <c r="BV103" s="705"/>
      <c r="BW103" s="705"/>
      <c r="BX103" s="705"/>
      <c r="BY103" s="705"/>
      <c r="BZ103" s="705"/>
      <c r="CA103" s="705"/>
      <c r="CB103" s="705"/>
      <c r="CC103" s="705"/>
      <c r="CD103" s="705"/>
      <c r="CE103" s="705"/>
      <c r="CF103" s="705"/>
      <c r="CG103" s="705"/>
      <c r="CH103" s="705"/>
      <c r="CI103" s="705"/>
      <c r="CJ103" s="705"/>
      <c r="CK103" s="705"/>
      <c r="CL103" s="705"/>
    </row>
    <row r="104" spans="1:90" s="675" customFormat="1" ht="18.75" hidden="1" thickBot="1">
      <c r="A104" s="1013" t="s">
        <v>109</v>
      </c>
      <c r="B104" s="1067" t="s">
        <v>162</v>
      </c>
      <c r="C104" s="1068">
        <f t="shared" si="24"/>
        <v>1</v>
      </c>
      <c r="D104" s="1015">
        <f t="shared" si="24"/>
        <v>0</v>
      </c>
      <c r="E104" s="1197"/>
      <c r="F104" s="1197"/>
      <c r="G104" s="1113"/>
      <c r="H104" s="1113"/>
      <c r="I104" s="1069">
        <f t="shared" si="26"/>
        <v>0</v>
      </c>
      <c r="J104" s="831">
        <f t="shared" si="25"/>
        <v>0</v>
      </c>
      <c r="K104" s="832">
        <f t="shared" si="25"/>
        <v>0</v>
      </c>
      <c r="L104" s="833">
        <f t="shared" si="25"/>
        <v>0</v>
      </c>
      <c r="M104" s="832">
        <f t="shared" si="25"/>
        <v>0</v>
      </c>
      <c r="N104" s="833">
        <f t="shared" si="25"/>
        <v>0</v>
      </c>
      <c r="O104" s="1070">
        <f t="shared" si="25"/>
        <v>0</v>
      </c>
      <c r="P104" s="1071">
        <f t="shared" si="25"/>
        <v>0</v>
      </c>
      <c r="Q104" s="1072">
        <f t="shared" si="25"/>
        <v>2</v>
      </c>
      <c r="R104" s="1071">
        <f t="shared" si="25"/>
        <v>0</v>
      </c>
      <c r="S104" s="1072">
        <f t="shared" si="25"/>
        <v>0</v>
      </c>
      <c r="T104" s="1071">
        <f t="shared" si="25"/>
        <v>0</v>
      </c>
      <c r="U104" s="1072">
        <f t="shared" si="25"/>
        <v>0</v>
      </c>
      <c r="V104" s="1071">
        <f t="shared" si="25"/>
        <v>0</v>
      </c>
      <c r="W104" s="1072">
        <f t="shared" si="25"/>
        <v>0</v>
      </c>
      <c r="X104" s="1071">
        <f t="shared" si="25"/>
        <v>0</v>
      </c>
      <c r="Y104" s="1072">
        <f t="shared" si="25"/>
        <v>0</v>
      </c>
      <c r="Z104" s="1071">
        <f t="shared" si="25"/>
        <v>0</v>
      </c>
      <c r="AA104" s="1049">
        <f t="shared" si="25"/>
        <v>-1</v>
      </c>
      <c r="AB104" s="1050">
        <f t="shared" si="25"/>
        <v>0</v>
      </c>
      <c r="AC104" s="1072">
        <f t="shared" si="25"/>
        <v>0</v>
      </c>
      <c r="AD104" s="1073">
        <f t="shared" si="25"/>
        <v>0</v>
      </c>
      <c r="AE104" s="1074">
        <f t="shared" si="25"/>
        <v>-1</v>
      </c>
      <c r="AF104" s="1073">
        <f t="shared" si="25"/>
        <v>0</v>
      </c>
      <c r="AG104" s="1074">
        <f t="shared" si="25"/>
        <v>0</v>
      </c>
      <c r="AH104" s="1073">
        <f t="shared" si="25"/>
        <v>0</v>
      </c>
      <c r="AI104" s="1074">
        <f t="shared" si="25"/>
        <v>0</v>
      </c>
      <c r="AJ104" s="1071">
        <f t="shared" si="25"/>
        <v>0</v>
      </c>
      <c r="AK104" s="1072">
        <f t="shared" si="25"/>
        <v>0</v>
      </c>
      <c r="AL104" s="1071">
        <f t="shared" si="25"/>
        <v>0</v>
      </c>
      <c r="AM104" s="1072">
        <f t="shared" si="25"/>
        <v>0</v>
      </c>
      <c r="AN104" s="1075">
        <f t="shared" si="25"/>
        <v>0</v>
      </c>
      <c r="AO104" s="1072">
        <f t="shared" si="25"/>
        <v>0</v>
      </c>
      <c r="AP104" s="1071">
        <f t="shared" si="25"/>
        <v>0</v>
      </c>
      <c r="AQ104" s="1072">
        <f t="shared" si="25"/>
        <v>0</v>
      </c>
      <c r="AR104" s="1075">
        <f t="shared" si="25"/>
        <v>0</v>
      </c>
      <c r="AS104" s="1072">
        <f t="shared" si="25"/>
        <v>0</v>
      </c>
      <c r="AT104" s="1071">
        <f t="shared" si="25"/>
        <v>0</v>
      </c>
      <c r="AU104" s="1072">
        <f t="shared" si="25"/>
        <v>0</v>
      </c>
      <c r="AV104" s="1071">
        <f t="shared" si="25"/>
        <v>0</v>
      </c>
      <c r="AW104" s="705"/>
      <c r="AX104" s="705"/>
      <c r="AY104" s="705"/>
      <c r="AZ104" s="705"/>
      <c r="BA104" s="705"/>
      <c r="BB104" s="705"/>
      <c r="BC104" s="705"/>
      <c r="BD104" s="705"/>
      <c r="BE104" s="705"/>
      <c r="BF104" s="705"/>
      <c r="BG104" s="705"/>
      <c r="BH104" s="705"/>
      <c r="BI104" s="705"/>
      <c r="BJ104" s="705"/>
      <c r="BK104" s="705"/>
      <c r="BL104" s="705"/>
      <c r="BM104" s="705"/>
      <c r="BN104" s="705"/>
      <c r="BO104" s="705"/>
      <c r="BP104" s="705"/>
      <c r="BQ104" s="705"/>
      <c r="BR104" s="705"/>
      <c r="BS104" s="705"/>
      <c r="BT104" s="705"/>
      <c r="BU104" s="705"/>
      <c r="BV104" s="705"/>
      <c r="BW104" s="705"/>
      <c r="BX104" s="705"/>
      <c r="BY104" s="705"/>
      <c r="BZ104" s="705"/>
      <c r="CA104" s="705"/>
      <c r="CB104" s="705"/>
      <c r="CC104" s="705"/>
      <c r="CD104" s="705"/>
      <c r="CE104" s="705"/>
      <c r="CF104" s="705"/>
      <c r="CG104" s="705"/>
      <c r="CH104" s="705"/>
      <c r="CI104" s="705"/>
      <c r="CJ104" s="705"/>
      <c r="CK104" s="705"/>
      <c r="CL104" s="705"/>
    </row>
    <row r="105" spans="1:90" s="675" customFormat="1" ht="18.75" hidden="1" thickBot="1">
      <c r="A105" s="1003" t="s">
        <v>60</v>
      </c>
      <c r="B105" s="1042" t="s">
        <v>163</v>
      </c>
      <c r="C105" s="1043">
        <f t="shared" si="24"/>
        <v>-2</v>
      </c>
      <c r="D105" s="1005">
        <f t="shared" si="24"/>
        <v>-950</v>
      </c>
      <c r="E105" s="1197"/>
      <c r="F105" s="1197"/>
      <c r="G105" s="1113"/>
      <c r="H105" s="1113"/>
      <c r="I105" s="823">
        <f t="shared" si="26"/>
        <v>0</v>
      </c>
      <c r="J105" s="824">
        <f t="shared" si="25"/>
        <v>0</v>
      </c>
      <c r="K105" s="825">
        <f t="shared" si="25"/>
        <v>-1</v>
      </c>
      <c r="L105" s="826">
        <f t="shared" si="25"/>
        <v>-950</v>
      </c>
      <c r="M105" s="825">
        <f t="shared" si="25"/>
        <v>0</v>
      </c>
      <c r="N105" s="826">
        <f t="shared" si="25"/>
        <v>0</v>
      </c>
      <c r="O105" s="1051">
        <f t="shared" si="25"/>
        <v>0</v>
      </c>
      <c r="P105" s="1052">
        <f t="shared" si="25"/>
        <v>0</v>
      </c>
      <c r="Q105" s="1051">
        <f t="shared" si="25"/>
        <v>-1</v>
      </c>
      <c r="R105" s="1052">
        <f t="shared" si="25"/>
        <v>0</v>
      </c>
      <c r="S105" s="1051">
        <f t="shared" si="25"/>
        <v>0</v>
      </c>
      <c r="T105" s="1052">
        <f t="shared" si="25"/>
        <v>0</v>
      </c>
      <c r="U105" s="1051">
        <f t="shared" si="25"/>
        <v>0</v>
      </c>
      <c r="V105" s="1052">
        <f t="shared" si="25"/>
        <v>0</v>
      </c>
      <c r="W105" s="1051">
        <f t="shared" si="25"/>
        <v>0</v>
      </c>
      <c r="X105" s="1052">
        <f t="shared" si="25"/>
        <v>0</v>
      </c>
      <c r="Y105" s="1051">
        <f t="shared" si="25"/>
        <v>0</v>
      </c>
      <c r="Z105" s="1052">
        <f t="shared" si="25"/>
        <v>0</v>
      </c>
      <c r="AA105" s="1049">
        <f t="shared" si="25"/>
        <v>0</v>
      </c>
      <c r="AB105" s="1050">
        <f t="shared" si="25"/>
        <v>0</v>
      </c>
      <c r="AC105" s="1051">
        <f t="shared" si="25"/>
        <v>0</v>
      </c>
      <c r="AD105" s="1052">
        <f t="shared" si="25"/>
        <v>0</v>
      </c>
      <c r="AE105" s="1051">
        <f t="shared" si="25"/>
        <v>0</v>
      </c>
      <c r="AF105" s="1052">
        <f t="shared" si="25"/>
        <v>0</v>
      </c>
      <c r="AG105" s="1051">
        <f t="shared" si="25"/>
        <v>0</v>
      </c>
      <c r="AH105" s="1052">
        <f t="shared" si="25"/>
        <v>0</v>
      </c>
      <c r="AI105" s="1051">
        <f t="shared" si="25"/>
        <v>0</v>
      </c>
      <c r="AJ105" s="1052">
        <f t="shared" si="25"/>
        <v>0</v>
      </c>
      <c r="AK105" s="1051">
        <f t="shared" si="25"/>
        <v>0</v>
      </c>
      <c r="AL105" s="1052">
        <f t="shared" si="25"/>
        <v>0</v>
      </c>
      <c r="AM105" s="1051">
        <f t="shared" si="25"/>
        <v>0</v>
      </c>
      <c r="AN105" s="1053">
        <f t="shared" si="25"/>
        <v>0</v>
      </c>
      <c r="AO105" s="1051">
        <f t="shared" si="25"/>
        <v>0</v>
      </c>
      <c r="AP105" s="1052">
        <f t="shared" si="25"/>
        <v>0</v>
      </c>
      <c r="AQ105" s="1051">
        <f t="shared" si="25"/>
        <v>0</v>
      </c>
      <c r="AR105" s="1053">
        <f t="shared" si="25"/>
        <v>0</v>
      </c>
      <c r="AS105" s="1051">
        <f t="shared" si="25"/>
        <v>0</v>
      </c>
      <c r="AT105" s="1052">
        <f t="shared" si="25"/>
        <v>0</v>
      </c>
      <c r="AU105" s="1051">
        <f t="shared" si="25"/>
        <v>0</v>
      </c>
      <c r="AV105" s="1052">
        <f t="shared" si="25"/>
        <v>0</v>
      </c>
      <c r="AW105" s="705"/>
      <c r="AX105" s="705"/>
      <c r="AY105" s="705"/>
      <c r="AZ105" s="705"/>
      <c r="BA105" s="705"/>
      <c r="BB105" s="705"/>
      <c r="BC105" s="705"/>
      <c r="BD105" s="705"/>
      <c r="BE105" s="705"/>
      <c r="BF105" s="705"/>
      <c r="BG105" s="705"/>
      <c r="BH105" s="705"/>
      <c r="BI105" s="705"/>
      <c r="BJ105" s="705"/>
      <c r="BK105" s="705"/>
      <c r="BL105" s="705"/>
      <c r="BM105" s="705"/>
      <c r="BN105" s="705"/>
      <c r="BO105" s="705"/>
      <c r="BP105" s="705"/>
      <c r="BQ105" s="705"/>
      <c r="BR105" s="705"/>
      <c r="BS105" s="705"/>
      <c r="BT105" s="705"/>
      <c r="BU105" s="705"/>
      <c r="BV105" s="705"/>
      <c r="BW105" s="705"/>
      <c r="BX105" s="705"/>
      <c r="BY105" s="705"/>
      <c r="BZ105" s="705"/>
      <c r="CA105" s="705"/>
      <c r="CB105" s="705"/>
      <c r="CC105" s="705"/>
      <c r="CD105" s="705"/>
      <c r="CE105" s="705"/>
      <c r="CF105" s="705"/>
      <c r="CG105" s="705"/>
      <c r="CH105" s="705"/>
      <c r="CI105" s="705"/>
      <c r="CJ105" s="705"/>
      <c r="CK105" s="705"/>
      <c r="CL105" s="705"/>
    </row>
    <row r="106" spans="1:90" s="675" customFormat="1" ht="18.75" hidden="1" thickBot="1">
      <c r="A106" s="1013"/>
      <c r="B106" s="1067" t="s">
        <v>36</v>
      </c>
      <c r="C106" s="1076">
        <f t="shared" si="24"/>
        <v>0</v>
      </c>
      <c r="D106" s="1017">
        <f t="shared" si="24"/>
        <v>0</v>
      </c>
      <c r="E106" s="1197"/>
      <c r="F106" s="1197"/>
      <c r="G106" s="1114"/>
      <c r="H106" s="1114"/>
      <c r="I106" s="830">
        <f t="shared" si="26"/>
        <v>0</v>
      </c>
      <c r="J106" s="831">
        <f t="shared" si="25"/>
        <v>0</v>
      </c>
      <c r="K106" s="832">
        <f t="shared" si="25"/>
        <v>0</v>
      </c>
      <c r="L106" s="833">
        <f t="shared" si="25"/>
        <v>0</v>
      </c>
      <c r="M106" s="832">
        <f t="shared" si="25"/>
        <v>0</v>
      </c>
      <c r="N106" s="833">
        <f t="shared" si="25"/>
        <v>0</v>
      </c>
      <c r="O106" s="1072">
        <f t="shared" si="25"/>
        <v>0</v>
      </c>
      <c r="P106" s="1071">
        <f t="shared" si="25"/>
        <v>0</v>
      </c>
      <c r="Q106" s="1072">
        <f t="shared" si="25"/>
        <v>0</v>
      </c>
      <c r="R106" s="1071">
        <f t="shared" si="25"/>
        <v>0</v>
      </c>
      <c r="S106" s="1072">
        <f t="shared" si="25"/>
        <v>0</v>
      </c>
      <c r="T106" s="1071">
        <f t="shared" si="25"/>
        <v>0</v>
      </c>
      <c r="U106" s="1072">
        <f t="shared" si="25"/>
        <v>0</v>
      </c>
      <c r="V106" s="1071">
        <f t="shared" si="25"/>
        <v>0</v>
      </c>
      <c r="W106" s="1072">
        <f t="shared" si="25"/>
        <v>0</v>
      </c>
      <c r="X106" s="1071">
        <f t="shared" si="25"/>
        <v>0</v>
      </c>
      <c r="Y106" s="1072">
        <f t="shared" si="25"/>
        <v>0</v>
      </c>
      <c r="Z106" s="1071">
        <f t="shared" si="25"/>
        <v>0</v>
      </c>
      <c r="AA106" s="1049">
        <f t="shared" si="25"/>
        <v>0</v>
      </c>
      <c r="AB106" s="1050">
        <f t="shared" si="25"/>
        <v>0</v>
      </c>
      <c r="AC106" s="1072">
        <f t="shared" si="25"/>
        <v>0</v>
      </c>
      <c r="AD106" s="1071">
        <f t="shared" si="25"/>
        <v>0</v>
      </c>
      <c r="AE106" s="1072">
        <f t="shared" si="25"/>
        <v>0</v>
      </c>
      <c r="AF106" s="1071">
        <f t="shared" si="25"/>
        <v>0</v>
      </c>
      <c r="AG106" s="1072">
        <f t="shared" si="25"/>
        <v>0</v>
      </c>
      <c r="AH106" s="1071">
        <f t="shared" si="25"/>
        <v>0</v>
      </c>
      <c r="AI106" s="1072">
        <f t="shared" si="25"/>
        <v>0</v>
      </c>
      <c r="AJ106" s="1071">
        <f t="shared" si="25"/>
        <v>0</v>
      </c>
      <c r="AK106" s="1072">
        <f t="shared" si="25"/>
        <v>0</v>
      </c>
      <c r="AL106" s="1071">
        <f t="shared" si="25"/>
        <v>0</v>
      </c>
      <c r="AM106" s="1072">
        <f t="shared" si="25"/>
        <v>0</v>
      </c>
      <c r="AN106" s="1075">
        <f t="shared" si="25"/>
        <v>0</v>
      </c>
      <c r="AO106" s="1072">
        <f t="shared" si="25"/>
        <v>0</v>
      </c>
      <c r="AP106" s="1071">
        <f t="shared" si="25"/>
        <v>0</v>
      </c>
      <c r="AQ106" s="1072">
        <f t="shared" si="25"/>
        <v>0</v>
      </c>
      <c r="AR106" s="1075">
        <f t="shared" si="25"/>
        <v>0</v>
      </c>
      <c r="AS106" s="1072">
        <f t="shared" si="25"/>
        <v>0</v>
      </c>
      <c r="AT106" s="1071">
        <f t="shared" si="25"/>
        <v>0</v>
      </c>
      <c r="AU106" s="1072">
        <f t="shared" si="25"/>
        <v>0</v>
      </c>
      <c r="AV106" s="1071">
        <f t="shared" si="25"/>
        <v>0</v>
      </c>
      <c r="AW106" s="705"/>
      <c r="AX106" s="705"/>
      <c r="AY106" s="705"/>
      <c r="AZ106" s="705"/>
      <c r="BA106" s="705"/>
      <c r="BB106" s="705"/>
      <c r="BC106" s="705"/>
      <c r="BD106" s="705"/>
      <c r="BE106" s="705"/>
      <c r="BF106" s="705"/>
      <c r="BG106" s="705"/>
      <c r="BH106" s="705"/>
      <c r="BI106" s="705"/>
      <c r="BJ106" s="705"/>
      <c r="BK106" s="705"/>
      <c r="BL106" s="705"/>
      <c r="BM106" s="705"/>
      <c r="BN106" s="705"/>
      <c r="BO106" s="705"/>
      <c r="BP106" s="705"/>
      <c r="BQ106" s="705"/>
      <c r="BR106" s="705"/>
      <c r="BS106" s="705"/>
      <c r="BT106" s="705"/>
      <c r="BU106" s="705"/>
      <c r="BV106" s="705"/>
      <c r="BW106" s="705"/>
      <c r="BX106" s="705"/>
      <c r="BY106" s="705"/>
      <c r="BZ106" s="705"/>
      <c r="CA106" s="705"/>
      <c r="CB106" s="705"/>
      <c r="CC106" s="705"/>
      <c r="CD106" s="705"/>
      <c r="CE106" s="705"/>
      <c r="CF106" s="705"/>
      <c r="CG106" s="705"/>
      <c r="CH106" s="705"/>
      <c r="CI106" s="705"/>
      <c r="CJ106" s="705"/>
      <c r="CK106" s="705"/>
      <c r="CL106" s="705"/>
    </row>
    <row r="107" spans="1:90" s="675" customFormat="1" ht="18.75" hidden="1" thickBot="1">
      <c r="A107" s="1013" t="s">
        <v>37</v>
      </c>
      <c r="B107" s="1067" t="s">
        <v>164</v>
      </c>
      <c r="C107" s="1076">
        <f t="shared" si="24"/>
        <v>-1</v>
      </c>
      <c r="D107" s="1018">
        <f t="shared" si="24"/>
        <v>-950</v>
      </c>
      <c r="E107" s="1197"/>
      <c r="F107" s="1197"/>
      <c r="G107" s="1113"/>
      <c r="H107" s="1113"/>
      <c r="I107" s="830">
        <f t="shared" si="26"/>
        <v>0</v>
      </c>
      <c r="J107" s="831">
        <f t="shared" si="25"/>
        <v>0</v>
      </c>
      <c r="K107" s="832">
        <f t="shared" si="25"/>
        <v>-1</v>
      </c>
      <c r="L107" s="833">
        <f t="shared" si="25"/>
        <v>-950</v>
      </c>
      <c r="M107" s="832">
        <f t="shared" si="25"/>
        <v>0</v>
      </c>
      <c r="N107" s="833">
        <f t="shared" si="25"/>
        <v>0</v>
      </c>
      <c r="O107" s="1072">
        <f t="shared" si="25"/>
        <v>0</v>
      </c>
      <c r="P107" s="1071">
        <f t="shared" si="25"/>
        <v>0</v>
      </c>
      <c r="Q107" s="1072">
        <f t="shared" si="25"/>
        <v>0</v>
      </c>
      <c r="R107" s="1071">
        <f t="shared" si="25"/>
        <v>0</v>
      </c>
      <c r="S107" s="1072">
        <f t="shared" si="25"/>
        <v>0</v>
      </c>
      <c r="T107" s="1071">
        <f t="shared" si="25"/>
        <v>0</v>
      </c>
      <c r="U107" s="1072">
        <f t="shared" si="25"/>
        <v>0</v>
      </c>
      <c r="V107" s="1071">
        <f t="shared" si="25"/>
        <v>0</v>
      </c>
      <c r="W107" s="1072">
        <f t="shared" si="25"/>
        <v>0</v>
      </c>
      <c r="X107" s="1071">
        <f t="shared" si="25"/>
        <v>0</v>
      </c>
      <c r="Y107" s="1072">
        <f t="shared" si="25"/>
        <v>0</v>
      </c>
      <c r="Z107" s="1071">
        <f t="shared" si="25"/>
        <v>0</v>
      </c>
      <c r="AA107" s="1049">
        <f t="shared" si="25"/>
        <v>0</v>
      </c>
      <c r="AB107" s="1050">
        <f t="shared" si="25"/>
        <v>0</v>
      </c>
      <c r="AC107" s="1072">
        <f t="shared" si="25"/>
        <v>0</v>
      </c>
      <c r="AD107" s="1071">
        <f t="shared" si="25"/>
        <v>0</v>
      </c>
      <c r="AE107" s="1072">
        <f t="shared" si="25"/>
        <v>0</v>
      </c>
      <c r="AF107" s="1071">
        <f t="shared" ref="AF107:AV107" si="27">AF12-AF59</f>
        <v>0</v>
      </c>
      <c r="AG107" s="1072">
        <f t="shared" si="27"/>
        <v>0</v>
      </c>
      <c r="AH107" s="1071">
        <f t="shared" si="27"/>
        <v>0</v>
      </c>
      <c r="AI107" s="1072">
        <f t="shared" si="27"/>
        <v>0</v>
      </c>
      <c r="AJ107" s="1071">
        <f t="shared" si="27"/>
        <v>0</v>
      </c>
      <c r="AK107" s="1072">
        <f t="shared" si="27"/>
        <v>0</v>
      </c>
      <c r="AL107" s="1071">
        <f t="shared" si="27"/>
        <v>0</v>
      </c>
      <c r="AM107" s="1072">
        <f t="shared" si="27"/>
        <v>0</v>
      </c>
      <c r="AN107" s="1075">
        <f t="shared" si="27"/>
        <v>0</v>
      </c>
      <c r="AO107" s="1072">
        <f t="shared" si="27"/>
        <v>0</v>
      </c>
      <c r="AP107" s="1071">
        <f t="shared" si="27"/>
        <v>0</v>
      </c>
      <c r="AQ107" s="1072">
        <f t="shared" si="27"/>
        <v>0</v>
      </c>
      <c r="AR107" s="1075">
        <f t="shared" si="27"/>
        <v>0</v>
      </c>
      <c r="AS107" s="1072">
        <f t="shared" si="27"/>
        <v>0</v>
      </c>
      <c r="AT107" s="1071">
        <f t="shared" si="27"/>
        <v>0</v>
      </c>
      <c r="AU107" s="1072">
        <f t="shared" si="27"/>
        <v>0</v>
      </c>
      <c r="AV107" s="1071">
        <f t="shared" si="27"/>
        <v>0</v>
      </c>
      <c r="AW107" s="705"/>
      <c r="AX107" s="705"/>
      <c r="AY107" s="705"/>
      <c r="AZ107" s="705"/>
      <c r="BA107" s="705"/>
      <c r="BB107" s="705"/>
      <c r="BC107" s="705"/>
      <c r="BD107" s="705"/>
      <c r="BE107" s="705"/>
      <c r="BF107" s="705"/>
      <c r="BG107" s="705"/>
      <c r="BH107" s="705"/>
      <c r="BI107" s="705"/>
      <c r="BJ107" s="705"/>
      <c r="BK107" s="705"/>
      <c r="BL107" s="705"/>
      <c r="BM107" s="705"/>
      <c r="BN107" s="705"/>
      <c r="BO107" s="705"/>
      <c r="BP107" s="705"/>
      <c r="BQ107" s="705"/>
      <c r="BR107" s="705"/>
      <c r="BS107" s="705"/>
      <c r="BT107" s="705"/>
      <c r="BU107" s="705"/>
      <c r="BV107" s="705"/>
      <c r="BW107" s="705"/>
      <c r="BX107" s="705"/>
      <c r="BY107" s="705"/>
      <c r="BZ107" s="705"/>
      <c r="CA107" s="705"/>
      <c r="CB107" s="705"/>
      <c r="CC107" s="705"/>
      <c r="CD107" s="705"/>
      <c r="CE107" s="705"/>
      <c r="CF107" s="705"/>
      <c r="CG107" s="705"/>
      <c r="CH107" s="705"/>
      <c r="CI107" s="705"/>
      <c r="CJ107" s="705"/>
      <c r="CK107" s="705"/>
      <c r="CL107" s="705"/>
    </row>
    <row r="108" spans="1:90" s="675" customFormat="1" ht="18.75" hidden="1" thickBot="1">
      <c r="A108" s="1013" t="s">
        <v>27</v>
      </c>
      <c r="B108" s="1067" t="s">
        <v>165</v>
      </c>
      <c r="C108" s="1076">
        <f t="shared" si="24"/>
        <v>-1</v>
      </c>
      <c r="D108" s="1018">
        <f t="shared" si="24"/>
        <v>0</v>
      </c>
      <c r="E108" s="1197"/>
      <c r="F108" s="1197"/>
      <c r="G108" s="1113"/>
      <c r="H108" s="1113"/>
      <c r="I108" s="830">
        <f t="shared" si="26"/>
        <v>0</v>
      </c>
      <c r="J108" s="831">
        <f t="shared" si="26"/>
        <v>0</v>
      </c>
      <c r="K108" s="832">
        <f t="shared" si="26"/>
        <v>0</v>
      </c>
      <c r="L108" s="833">
        <f t="shared" si="26"/>
        <v>0</v>
      </c>
      <c r="M108" s="832">
        <f t="shared" si="26"/>
        <v>0</v>
      </c>
      <c r="N108" s="833">
        <f t="shared" si="26"/>
        <v>0</v>
      </c>
      <c r="O108" s="1072">
        <f t="shared" si="26"/>
        <v>0</v>
      </c>
      <c r="P108" s="1071">
        <f t="shared" si="26"/>
        <v>0</v>
      </c>
      <c r="Q108" s="1072">
        <f t="shared" si="26"/>
        <v>-1</v>
      </c>
      <c r="R108" s="1071">
        <f t="shared" si="26"/>
        <v>0</v>
      </c>
      <c r="S108" s="1072">
        <f t="shared" si="26"/>
        <v>0</v>
      </c>
      <c r="T108" s="1071">
        <f t="shared" si="26"/>
        <v>0</v>
      </c>
      <c r="U108" s="1072">
        <f t="shared" si="26"/>
        <v>0</v>
      </c>
      <c r="V108" s="1071">
        <f t="shared" si="26"/>
        <v>0</v>
      </c>
      <c r="W108" s="1072">
        <f t="shared" si="26"/>
        <v>0</v>
      </c>
      <c r="X108" s="1071">
        <f t="shared" si="26"/>
        <v>0</v>
      </c>
      <c r="Y108" s="1072">
        <f t="shared" ref="Y108:AV118" si="28">Y13-Y60</f>
        <v>0</v>
      </c>
      <c r="Z108" s="1071">
        <f t="shared" si="28"/>
        <v>0</v>
      </c>
      <c r="AA108" s="1049">
        <f t="shared" si="28"/>
        <v>0</v>
      </c>
      <c r="AB108" s="1050">
        <f t="shared" si="28"/>
        <v>0</v>
      </c>
      <c r="AC108" s="1072">
        <f t="shared" si="28"/>
        <v>0</v>
      </c>
      <c r="AD108" s="1071">
        <f t="shared" si="28"/>
        <v>0</v>
      </c>
      <c r="AE108" s="1072">
        <f t="shared" si="28"/>
        <v>0</v>
      </c>
      <c r="AF108" s="1071">
        <f t="shared" si="28"/>
        <v>0</v>
      </c>
      <c r="AG108" s="1072">
        <f t="shared" si="28"/>
        <v>0</v>
      </c>
      <c r="AH108" s="1071">
        <f t="shared" si="28"/>
        <v>0</v>
      </c>
      <c r="AI108" s="1072">
        <f t="shared" si="28"/>
        <v>0</v>
      </c>
      <c r="AJ108" s="1071">
        <f t="shared" si="28"/>
        <v>0</v>
      </c>
      <c r="AK108" s="1072">
        <f t="shared" si="28"/>
        <v>0</v>
      </c>
      <c r="AL108" s="1071">
        <f t="shared" si="28"/>
        <v>0</v>
      </c>
      <c r="AM108" s="1072">
        <f t="shared" si="28"/>
        <v>0</v>
      </c>
      <c r="AN108" s="1075">
        <f t="shared" si="28"/>
        <v>0</v>
      </c>
      <c r="AO108" s="1072">
        <f t="shared" si="28"/>
        <v>0</v>
      </c>
      <c r="AP108" s="1071">
        <f t="shared" si="28"/>
        <v>0</v>
      </c>
      <c r="AQ108" s="1072">
        <f t="shared" si="28"/>
        <v>0</v>
      </c>
      <c r="AR108" s="1075">
        <f t="shared" si="28"/>
        <v>0</v>
      </c>
      <c r="AS108" s="1072">
        <f t="shared" si="28"/>
        <v>0</v>
      </c>
      <c r="AT108" s="1071">
        <f t="shared" si="28"/>
        <v>0</v>
      </c>
      <c r="AU108" s="1072">
        <f t="shared" si="28"/>
        <v>0</v>
      </c>
      <c r="AV108" s="1071">
        <f t="shared" si="28"/>
        <v>0</v>
      </c>
      <c r="AW108" s="705"/>
      <c r="AX108" s="705"/>
      <c r="AY108" s="705"/>
      <c r="AZ108" s="705"/>
      <c r="BA108" s="705"/>
      <c r="BB108" s="705"/>
      <c r="BC108" s="705"/>
      <c r="BD108" s="705"/>
      <c r="BE108" s="705"/>
      <c r="BF108" s="705"/>
      <c r="BG108" s="705"/>
      <c r="BH108" s="705"/>
      <c r="BI108" s="705"/>
      <c r="BJ108" s="705"/>
      <c r="BK108" s="705"/>
      <c r="BL108" s="705"/>
      <c r="BM108" s="705"/>
      <c r="BN108" s="705"/>
      <c r="BO108" s="705"/>
      <c r="BP108" s="705"/>
      <c r="BQ108" s="705"/>
      <c r="BR108" s="705"/>
      <c r="BS108" s="705"/>
      <c r="BT108" s="705"/>
      <c r="BU108" s="705"/>
      <c r="BV108" s="705"/>
      <c r="BW108" s="705"/>
      <c r="BX108" s="705"/>
      <c r="BY108" s="705"/>
      <c r="BZ108" s="705"/>
      <c r="CA108" s="705"/>
      <c r="CB108" s="705"/>
      <c r="CC108" s="705"/>
      <c r="CD108" s="705"/>
      <c r="CE108" s="705"/>
      <c r="CF108" s="705"/>
      <c r="CG108" s="705"/>
      <c r="CH108" s="705"/>
      <c r="CI108" s="705"/>
      <c r="CJ108" s="705"/>
      <c r="CK108" s="705"/>
      <c r="CL108" s="705"/>
    </row>
    <row r="109" spans="1:90" s="675" customFormat="1" ht="18.75" hidden="1" thickBot="1">
      <c r="A109" s="1013" t="s">
        <v>46</v>
      </c>
      <c r="B109" s="1067" t="s">
        <v>166</v>
      </c>
      <c r="C109" s="1076">
        <f t="shared" si="24"/>
        <v>0</v>
      </c>
      <c r="D109" s="1018">
        <f t="shared" si="24"/>
        <v>0</v>
      </c>
      <c r="E109" s="1197"/>
      <c r="F109" s="1197"/>
      <c r="G109" s="1113"/>
      <c r="H109" s="1113"/>
      <c r="I109" s="1069">
        <f t="shared" si="26"/>
        <v>0</v>
      </c>
      <c r="J109" s="831">
        <f t="shared" si="26"/>
        <v>0</v>
      </c>
      <c r="K109" s="832">
        <f t="shared" si="26"/>
        <v>0</v>
      </c>
      <c r="L109" s="833">
        <f t="shared" si="26"/>
        <v>0</v>
      </c>
      <c r="M109" s="832">
        <f t="shared" si="26"/>
        <v>0</v>
      </c>
      <c r="N109" s="833">
        <f t="shared" si="26"/>
        <v>0</v>
      </c>
      <c r="O109" s="1072">
        <f t="shared" si="26"/>
        <v>0</v>
      </c>
      <c r="P109" s="1071">
        <f t="shared" si="26"/>
        <v>0</v>
      </c>
      <c r="Q109" s="1072">
        <f t="shared" si="26"/>
        <v>0</v>
      </c>
      <c r="R109" s="1071">
        <f t="shared" si="26"/>
        <v>0</v>
      </c>
      <c r="S109" s="1072">
        <f t="shared" si="26"/>
        <v>0</v>
      </c>
      <c r="T109" s="1071">
        <f t="shared" si="26"/>
        <v>0</v>
      </c>
      <c r="U109" s="1072">
        <f t="shared" si="26"/>
        <v>0</v>
      </c>
      <c r="V109" s="1071">
        <f t="shared" si="26"/>
        <v>0</v>
      </c>
      <c r="W109" s="1072">
        <f t="shared" si="26"/>
        <v>0</v>
      </c>
      <c r="X109" s="1071">
        <f t="shared" si="26"/>
        <v>0</v>
      </c>
      <c r="Y109" s="1072">
        <f t="shared" si="28"/>
        <v>0</v>
      </c>
      <c r="Z109" s="1071">
        <f t="shared" si="28"/>
        <v>0</v>
      </c>
      <c r="AA109" s="1049">
        <f t="shared" si="28"/>
        <v>0</v>
      </c>
      <c r="AB109" s="1050">
        <f t="shared" si="28"/>
        <v>0</v>
      </c>
      <c r="AC109" s="1072">
        <f t="shared" si="28"/>
        <v>0</v>
      </c>
      <c r="AD109" s="1071">
        <f t="shared" si="28"/>
        <v>0</v>
      </c>
      <c r="AE109" s="1072">
        <f t="shared" si="28"/>
        <v>0</v>
      </c>
      <c r="AF109" s="1071">
        <f t="shared" si="28"/>
        <v>0</v>
      </c>
      <c r="AG109" s="1072">
        <f t="shared" si="28"/>
        <v>0</v>
      </c>
      <c r="AH109" s="1071">
        <f t="shared" si="28"/>
        <v>0</v>
      </c>
      <c r="AI109" s="1072">
        <f t="shared" si="28"/>
        <v>0</v>
      </c>
      <c r="AJ109" s="1071">
        <f t="shared" si="28"/>
        <v>0</v>
      </c>
      <c r="AK109" s="1072">
        <f t="shared" si="28"/>
        <v>0</v>
      </c>
      <c r="AL109" s="1071">
        <f t="shared" si="28"/>
        <v>0</v>
      </c>
      <c r="AM109" s="1072">
        <f t="shared" si="28"/>
        <v>0</v>
      </c>
      <c r="AN109" s="1075">
        <f t="shared" si="28"/>
        <v>0</v>
      </c>
      <c r="AO109" s="1072">
        <f t="shared" si="28"/>
        <v>0</v>
      </c>
      <c r="AP109" s="1071">
        <f t="shared" si="28"/>
        <v>0</v>
      </c>
      <c r="AQ109" s="1072">
        <f t="shared" si="28"/>
        <v>0</v>
      </c>
      <c r="AR109" s="1075">
        <f t="shared" si="28"/>
        <v>0</v>
      </c>
      <c r="AS109" s="1072">
        <f t="shared" si="28"/>
        <v>0</v>
      </c>
      <c r="AT109" s="1071">
        <f t="shared" si="28"/>
        <v>0</v>
      </c>
      <c r="AU109" s="1072">
        <f t="shared" si="28"/>
        <v>0</v>
      </c>
      <c r="AV109" s="1071">
        <f t="shared" si="28"/>
        <v>0</v>
      </c>
      <c r="AW109" s="705"/>
      <c r="AX109" s="705"/>
      <c r="AY109" s="705"/>
      <c r="AZ109" s="705"/>
      <c r="BA109" s="705"/>
      <c r="BB109" s="705"/>
      <c r="BC109" s="705"/>
      <c r="BD109" s="705"/>
      <c r="BE109" s="705"/>
      <c r="BF109" s="705"/>
      <c r="BG109" s="705"/>
      <c r="BH109" s="705"/>
      <c r="BI109" s="705"/>
      <c r="BJ109" s="705"/>
      <c r="BK109" s="705"/>
      <c r="BL109" s="705"/>
      <c r="BM109" s="705"/>
      <c r="BN109" s="705"/>
      <c r="BO109" s="705"/>
      <c r="BP109" s="705"/>
      <c r="BQ109" s="705"/>
      <c r="BR109" s="705"/>
      <c r="BS109" s="705"/>
      <c r="BT109" s="705"/>
      <c r="BU109" s="705"/>
      <c r="BV109" s="705"/>
      <c r="BW109" s="705"/>
      <c r="BX109" s="705"/>
      <c r="BY109" s="705"/>
      <c r="BZ109" s="705"/>
      <c r="CA109" s="705"/>
      <c r="CB109" s="705"/>
      <c r="CC109" s="705"/>
      <c r="CD109" s="705"/>
      <c r="CE109" s="705"/>
      <c r="CF109" s="705"/>
      <c r="CG109" s="705"/>
      <c r="CH109" s="705"/>
      <c r="CI109" s="705"/>
      <c r="CJ109" s="705"/>
      <c r="CK109" s="705"/>
      <c r="CL109" s="705"/>
    </row>
    <row r="110" spans="1:90" s="675" customFormat="1" ht="18.75" hidden="1" thickBot="1">
      <c r="A110" s="1013" t="s">
        <v>68</v>
      </c>
      <c r="B110" s="1067" t="s">
        <v>167</v>
      </c>
      <c r="C110" s="1076">
        <f t="shared" si="24"/>
        <v>0</v>
      </c>
      <c r="D110" s="1018">
        <f t="shared" si="24"/>
        <v>0</v>
      </c>
      <c r="E110" s="1197"/>
      <c r="F110" s="1197"/>
      <c r="G110" s="1113"/>
      <c r="H110" s="1113"/>
      <c r="I110" s="1069">
        <f t="shared" si="26"/>
        <v>0</v>
      </c>
      <c r="J110" s="831">
        <f t="shared" si="26"/>
        <v>0</v>
      </c>
      <c r="K110" s="832">
        <f t="shared" si="26"/>
        <v>0</v>
      </c>
      <c r="L110" s="833">
        <f t="shared" si="26"/>
        <v>0</v>
      </c>
      <c r="M110" s="832">
        <f t="shared" si="26"/>
        <v>0</v>
      </c>
      <c r="N110" s="833">
        <f t="shared" si="26"/>
        <v>0</v>
      </c>
      <c r="O110" s="1072">
        <f t="shared" si="26"/>
        <v>0</v>
      </c>
      <c r="P110" s="1071">
        <f t="shared" si="26"/>
        <v>0</v>
      </c>
      <c r="Q110" s="1072">
        <f t="shared" si="26"/>
        <v>0</v>
      </c>
      <c r="R110" s="1071">
        <f t="shared" si="26"/>
        <v>0</v>
      </c>
      <c r="S110" s="1072">
        <f t="shared" si="26"/>
        <v>0</v>
      </c>
      <c r="T110" s="1071">
        <f t="shared" si="26"/>
        <v>0</v>
      </c>
      <c r="U110" s="1072">
        <f t="shared" si="26"/>
        <v>0</v>
      </c>
      <c r="V110" s="1071">
        <f t="shared" si="26"/>
        <v>0</v>
      </c>
      <c r="W110" s="1072">
        <f t="shared" si="26"/>
        <v>0</v>
      </c>
      <c r="X110" s="1071">
        <f t="shared" si="26"/>
        <v>0</v>
      </c>
      <c r="Y110" s="1072">
        <f t="shared" si="28"/>
        <v>0</v>
      </c>
      <c r="Z110" s="1071">
        <f t="shared" si="28"/>
        <v>0</v>
      </c>
      <c r="AA110" s="1049">
        <f t="shared" si="28"/>
        <v>0</v>
      </c>
      <c r="AB110" s="1050">
        <f t="shared" si="28"/>
        <v>0</v>
      </c>
      <c r="AC110" s="1072">
        <f t="shared" si="28"/>
        <v>0</v>
      </c>
      <c r="AD110" s="1071">
        <f t="shared" si="28"/>
        <v>0</v>
      </c>
      <c r="AE110" s="1072">
        <f t="shared" si="28"/>
        <v>0</v>
      </c>
      <c r="AF110" s="1071">
        <f t="shared" si="28"/>
        <v>0</v>
      </c>
      <c r="AG110" s="1072">
        <f t="shared" si="28"/>
        <v>0</v>
      </c>
      <c r="AH110" s="1071">
        <f t="shared" si="28"/>
        <v>0</v>
      </c>
      <c r="AI110" s="1072">
        <f t="shared" si="28"/>
        <v>0</v>
      </c>
      <c r="AJ110" s="1071">
        <f t="shared" si="28"/>
        <v>0</v>
      </c>
      <c r="AK110" s="1072">
        <f t="shared" si="28"/>
        <v>0</v>
      </c>
      <c r="AL110" s="1071">
        <f t="shared" si="28"/>
        <v>0</v>
      </c>
      <c r="AM110" s="1072">
        <f t="shared" si="28"/>
        <v>0</v>
      </c>
      <c r="AN110" s="1075">
        <f t="shared" si="28"/>
        <v>0</v>
      </c>
      <c r="AO110" s="1072">
        <f t="shared" si="28"/>
        <v>0</v>
      </c>
      <c r="AP110" s="1071">
        <f t="shared" si="28"/>
        <v>0</v>
      </c>
      <c r="AQ110" s="1072">
        <f t="shared" si="28"/>
        <v>0</v>
      </c>
      <c r="AR110" s="1075">
        <f t="shared" si="28"/>
        <v>0</v>
      </c>
      <c r="AS110" s="1072">
        <f t="shared" si="28"/>
        <v>0</v>
      </c>
      <c r="AT110" s="1071">
        <f t="shared" si="28"/>
        <v>0</v>
      </c>
      <c r="AU110" s="1072">
        <f t="shared" si="28"/>
        <v>0</v>
      </c>
      <c r="AV110" s="1071">
        <f t="shared" si="28"/>
        <v>0</v>
      </c>
      <c r="AW110" s="705"/>
      <c r="AX110" s="705"/>
      <c r="AY110" s="705"/>
      <c r="AZ110" s="705"/>
      <c r="BA110" s="705"/>
      <c r="BB110" s="705"/>
      <c r="BC110" s="705"/>
      <c r="BD110" s="705"/>
      <c r="BE110" s="705"/>
      <c r="BF110" s="705"/>
      <c r="BG110" s="705"/>
      <c r="BH110" s="705"/>
      <c r="BI110" s="705"/>
      <c r="BJ110" s="705"/>
      <c r="BK110" s="705"/>
      <c r="BL110" s="705"/>
      <c r="BM110" s="705"/>
      <c r="BN110" s="705"/>
      <c r="BO110" s="705"/>
      <c r="BP110" s="705"/>
      <c r="BQ110" s="705"/>
      <c r="BR110" s="705"/>
      <c r="BS110" s="705"/>
      <c r="BT110" s="705"/>
      <c r="BU110" s="705"/>
      <c r="BV110" s="705"/>
      <c r="BW110" s="705"/>
      <c r="BX110" s="705"/>
      <c r="BY110" s="705"/>
      <c r="BZ110" s="705"/>
      <c r="CA110" s="705"/>
      <c r="CB110" s="705"/>
      <c r="CC110" s="705"/>
      <c r="CD110" s="705"/>
      <c r="CE110" s="705"/>
      <c r="CF110" s="705"/>
      <c r="CG110" s="705"/>
      <c r="CH110" s="705"/>
      <c r="CI110" s="705"/>
      <c r="CJ110" s="705"/>
      <c r="CK110" s="705"/>
      <c r="CL110" s="705"/>
    </row>
    <row r="111" spans="1:90" s="675" customFormat="1" ht="18.75" hidden="1" thickBot="1">
      <c r="A111" s="1013" t="s">
        <v>4</v>
      </c>
      <c r="B111" s="1067" t="s">
        <v>168</v>
      </c>
      <c r="C111" s="1076">
        <f t="shared" si="24"/>
        <v>0</v>
      </c>
      <c r="D111" s="1018">
        <f t="shared" si="24"/>
        <v>0</v>
      </c>
      <c r="E111" s="1197"/>
      <c r="F111" s="1197"/>
      <c r="G111" s="1113"/>
      <c r="H111" s="1113"/>
      <c r="I111" s="830">
        <f t="shared" si="26"/>
        <v>0</v>
      </c>
      <c r="J111" s="831">
        <f t="shared" si="26"/>
        <v>0</v>
      </c>
      <c r="K111" s="832">
        <f t="shared" si="26"/>
        <v>0</v>
      </c>
      <c r="L111" s="833">
        <f t="shared" si="26"/>
        <v>0</v>
      </c>
      <c r="M111" s="832">
        <f t="shared" si="26"/>
        <v>0</v>
      </c>
      <c r="N111" s="833">
        <f t="shared" si="26"/>
        <v>0</v>
      </c>
      <c r="O111" s="1072">
        <f t="shared" si="26"/>
        <v>0</v>
      </c>
      <c r="P111" s="1071">
        <f t="shared" si="26"/>
        <v>0</v>
      </c>
      <c r="Q111" s="1072">
        <f t="shared" si="26"/>
        <v>0</v>
      </c>
      <c r="R111" s="1071">
        <f t="shared" si="26"/>
        <v>0</v>
      </c>
      <c r="S111" s="1072">
        <f t="shared" si="26"/>
        <v>0</v>
      </c>
      <c r="T111" s="1071">
        <f t="shared" si="26"/>
        <v>0</v>
      </c>
      <c r="U111" s="1072">
        <f t="shared" si="26"/>
        <v>0</v>
      </c>
      <c r="V111" s="1071">
        <f t="shared" si="26"/>
        <v>0</v>
      </c>
      <c r="W111" s="1072">
        <f t="shared" si="26"/>
        <v>0</v>
      </c>
      <c r="X111" s="1071">
        <f t="shared" si="26"/>
        <v>0</v>
      </c>
      <c r="Y111" s="1072">
        <f t="shared" si="28"/>
        <v>0</v>
      </c>
      <c r="Z111" s="1071">
        <f t="shared" si="28"/>
        <v>0</v>
      </c>
      <c r="AA111" s="1049">
        <f t="shared" si="28"/>
        <v>0</v>
      </c>
      <c r="AB111" s="1050">
        <f t="shared" si="28"/>
        <v>0</v>
      </c>
      <c r="AC111" s="1072">
        <f t="shared" si="28"/>
        <v>0</v>
      </c>
      <c r="AD111" s="1071">
        <f t="shared" si="28"/>
        <v>0</v>
      </c>
      <c r="AE111" s="1072">
        <f t="shared" si="28"/>
        <v>0</v>
      </c>
      <c r="AF111" s="1071">
        <f t="shared" si="28"/>
        <v>0</v>
      </c>
      <c r="AG111" s="1072">
        <f t="shared" si="28"/>
        <v>0</v>
      </c>
      <c r="AH111" s="1071">
        <f t="shared" si="28"/>
        <v>0</v>
      </c>
      <c r="AI111" s="1072">
        <f t="shared" si="28"/>
        <v>0</v>
      </c>
      <c r="AJ111" s="1071">
        <f t="shared" si="28"/>
        <v>0</v>
      </c>
      <c r="AK111" s="1072">
        <f t="shared" si="28"/>
        <v>0</v>
      </c>
      <c r="AL111" s="1071">
        <f t="shared" si="28"/>
        <v>0</v>
      </c>
      <c r="AM111" s="1072">
        <f t="shared" si="28"/>
        <v>0</v>
      </c>
      <c r="AN111" s="1075">
        <f t="shared" si="28"/>
        <v>0</v>
      </c>
      <c r="AO111" s="1072">
        <f t="shared" si="28"/>
        <v>0</v>
      </c>
      <c r="AP111" s="1071">
        <f t="shared" si="28"/>
        <v>0</v>
      </c>
      <c r="AQ111" s="1072">
        <f t="shared" si="28"/>
        <v>0</v>
      </c>
      <c r="AR111" s="1075">
        <f t="shared" si="28"/>
        <v>0</v>
      </c>
      <c r="AS111" s="1072">
        <f t="shared" si="28"/>
        <v>0</v>
      </c>
      <c r="AT111" s="1071">
        <f t="shared" si="28"/>
        <v>0</v>
      </c>
      <c r="AU111" s="1072">
        <f t="shared" si="28"/>
        <v>0</v>
      </c>
      <c r="AV111" s="1071">
        <f t="shared" si="28"/>
        <v>0</v>
      </c>
      <c r="AW111" s="705"/>
      <c r="AX111" s="705"/>
      <c r="AY111" s="705"/>
      <c r="AZ111" s="705"/>
      <c r="BA111" s="705"/>
      <c r="BB111" s="705"/>
      <c r="BC111" s="705"/>
      <c r="BD111" s="705"/>
      <c r="BE111" s="705"/>
      <c r="BF111" s="705"/>
      <c r="BG111" s="705"/>
      <c r="BH111" s="705"/>
      <c r="BI111" s="705"/>
      <c r="BJ111" s="705"/>
      <c r="BK111" s="705"/>
      <c r="BL111" s="705"/>
      <c r="BM111" s="705"/>
      <c r="BN111" s="705"/>
      <c r="BO111" s="705"/>
      <c r="BP111" s="705"/>
      <c r="BQ111" s="705"/>
      <c r="BR111" s="705"/>
      <c r="BS111" s="705"/>
      <c r="BT111" s="705"/>
      <c r="BU111" s="705"/>
      <c r="BV111" s="705"/>
      <c r="BW111" s="705"/>
      <c r="BX111" s="705"/>
      <c r="BY111" s="705"/>
      <c r="BZ111" s="705"/>
      <c r="CA111" s="705"/>
      <c r="CB111" s="705"/>
      <c r="CC111" s="705"/>
      <c r="CD111" s="705"/>
      <c r="CE111" s="705"/>
      <c r="CF111" s="705"/>
      <c r="CG111" s="705"/>
      <c r="CH111" s="705"/>
      <c r="CI111" s="705"/>
      <c r="CJ111" s="705"/>
      <c r="CK111" s="705"/>
      <c r="CL111" s="705"/>
    </row>
    <row r="112" spans="1:90" s="675" customFormat="1" ht="18.75" hidden="1" thickBot="1">
      <c r="A112" s="1013" t="s">
        <v>108</v>
      </c>
      <c r="B112" s="1067" t="s">
        <v>169</v>
      </c>
      <c r="C112" s="1076">
        <f t="shared" si="24"/>
        <v>0</v>
      </c>
      <c r="D112" s="1018">
        <f t="shared" si="24"/>
        <v>0</v>
      </c>
      <c r="E112" s="1197"/>
      <c r="F112" s="1197"/>
      <c r="G112" s="1113"/>
      <c r="H112" s="1113"/>
      <c r="I112" s="830">
        <f t="shared" si="26"/>
        <v>0</v>
      </c>
      <c r="J112" s="831">
        <f t="shared" si="26"/>
        <v>0</v>
      </c>
      <c r="K112" s="832">
        <f t="shared" si="26"/>
        <v>0</v>
      </c>
      <c r="L112" s="833">
        <f t="shared" si="26"/>
        <v>0</v>
      </c>
      <c r="M112" s="832">
        <f t="shared" si="26"/>
        <v>0</v>
      </c>
      <c r="N112" s="833">
        <f t="shared" si="26"/>
        <v>0</v>
      </c>
      <c r="O112" s="1072">
        <f t="shared" si="26"/>
        <v>0</v>
      </c>
      <c r="P112" s="1071">
        <f t="shared" si="26"/>
        <v>0</v>
      </c>
      <c r="Q112" s="1072">
        <f t="shared" si="26"/>
        <v>0</v>
      </c>
      <c r="R112" s="1071">
        <f t="shared" si="26"/>
        <v>0</v>
      </c>
      <c r="S112" s="1072">
        <f t="shared" si="26"/>
        <v>0</v>
      </c>
      <c r="T112" s="1071">
        <f t="shared" si="26"/>
        <v>0</v>
      </c>
      <c r="U112" s="1072">
        <f t="shared" si="26"/>
        <v>0</v>
      </c>
      <c r="V112" s="1071">
        <f t="shared" si="26"/>
        <v>0</v>
      </c>
      <c r="W112" s="1072">
        <f t="shared" si="26"/>
        <v>0</v>
      </c>
      <c r="X112" s="1071">
        <f t="shared" si="26"/>
        <v>0</v>
      </c>
      <c r="Y112" s="1072">
        <f t="shared" si="28"/>
        <v>0</v>
      </c>
      <c r="Z112" s="1071">
        <f t="shared" si="28"/>
        <v>0</v>
      </c>
      <c r="AA112" s="1049">
        <f t="shared" si="28"/>
        <v>0</v>
      </c>
      <c r="AB112" s="1050">
        <f t="shared" si="28"/>
        <v>0</v>
      </c>
      <c r="AC112" s="1072">
        <f t="shared" si="28"/>
        <v>0</v>
      </c>
      <c r="AD112" s="1071">
        <f t="shared" si="28"/>
        <v>0</v>
      </c>
      <c r="AE112" s="1072">
        <f t="shared" si="28"/>
        <v>0</v>
      </c>
      <c r="AF112" s="1071">
        <f t="shared" si="28"/>
        <v>0</v>
      </c>
      <c r="AG112" s="1072">
        <f t="shared" si="28"/>
        <v>0</v>
      </c>
      <c r="AH112" s="1071">
        <f t="shared" si="28"/>
        <v>0</v>
      </c>
      <c r="AI112" s="1072">
        <f t="shared" si="28"/>
        <v>0</v>
      </c>
      <c r="AJ112" s="1071">
        <f t="shared" si="28"/>
        <v>0</v>
      </c>
      <c r="AK112" s="1072">
        <f t="shared" si="28"/>
        <v>0</v>
      </c>
      <c r="AL112" s="1071">
        <f t="shared" si="28"/>
        <v>0</v>
      </c>
      <c r="AM112" s="1072">
        <f t="shared" si="28"/>
        <v>0</v>
      </c>
      <c r="AN112" s="1075">
        <f t="shared" si="28"/>
        <v>0</v>
      </c>
      <c r="AO112" s="1072">
        <f t="shared" si="28"/>
        <v>0</v>
      </c>
      <c r="AP112" s="1071">
        <f t="shared" si="28"/>
        <v>0</v>
      </c>
      <c r="AQ112" s="1072">
        <f t="shared" si="28"/>
        <v>0</v>
      </c>
      <c r="AR112" s="1075">
        <f t="shared" si="28"/>
        <v>0</v>
      </c>
      <c r="AS112" s="1072">
        <f t="shared" si="28"/>
        <v>0</v>
      </c>
      <c r="AT112" s="1071">
        <f t="shared" si="28"/>
        <v>0</v>
      </c>
      <c r="AU112" s="1072">
        <f t="shared" si="28"/>
        <v>0</v>
      </c>
      <c r="AV112" s="1071">
        <f t="shared" si="28"/>
        <v>0</v>
      </c>
      <c r="AW112" s="705"/>
      <c r="AX112" s="705"/>
      <c r="AY112" s="705"/>
      <c r="AZ112" s="705"/>
      <c r="BA112" s="705"/>
      <c r="BB112" s="705"/>
      <c r="BC112" s="705"/>
      <c r="BD112" s="705"/>
      <c r="BE112" s="705"/>
      <c r="BF112" s="705"/>
      <c r="BG112" s="705"/>
      <c r="BH112" s="705"/>
      <c r="BI112" s="705"/>
      <c r="BJ112" s="705"/>
      <c r="BK112" s="705"/>
      <c r="BL112" s="705"/>
      <c r="BM112" s="705"/>
      <c r="BN112" s="705"/>
      <c r="BO112" s="705"/>
      <c r="BP112" s="705"/>
      <c r="BQ112" s="705"/>
      <c r="BR112" s="705"/>
      <c r="BS112" s="705"/>
      <c r="BT112" s="705"/>
      <c r="BU112" s="705"/>
      <c r="BV112" s="705"/>
      <c r="BW112" s="705"/>
      <c r="BX112" s="705"/>
      <c r="BY112" s="705"/>
      <c r="BZ112" s="705"/>
      <c r="CA112" s="705"/>
      <c r="CB112" s="705"/>
      <c r="CC112" s="705"/>
      <c r="CD112" s="705"/>
      <c r="CE112" s="705"/>
      <c r="CF112" s="705"/>
      <c r="CG112" s="705"/>
      <c r="CH112" s="705"/>
      <c r="CI112" s="705"/>
      <c r="CJ112" s="705"/>
      <c r="CK112" s="705"/>
      <c r="CL112" s="705"/>
    </row>
    <row r="113" spans="1:90" s="675" customFormat="1" ht="18.75" hidden="1" thickBot="1">
      <c r="A113" s="1003" t="s">
        <v>81</v>
      </c>
      <c r="B113" s="1042" t="s">
        <v>170</v>
      </c>
      <c r="C113" s="1043">
        <f t="shared" si="24"/>
        <v>0</v>
      </c>
      <c r="D113" s="1005">
        <f t="shared" si="24"/>
        <v>0</v>
      </c>
      <c r="E113" s="1197"/>
      <c r="F113" s="1197"/>
      <c r="G113" s="1113"/>
      <c r="H113" s="1113"/>
      <c r="I113" s="823">
        <f t="shared" si="26"/>
        <v>0</v>
      </c>
      <c r="J113" s="824">
        <f t="shared" si="26"/>
        <v>0</v>
      </c>
      <c r="K113" s="823">
        <f t="shared" si="26"/>
        <v>0</v>
      </c>
      <c r="L113" s="824">
        <f t="shared" si="26"/>
        <v>0</v>
      </c>
      <c r="M113" s="823">
        <f t="shared" si="26"/>
        <v>0</v>
      </c>
      <c r="N113" s="824">
        <f t="shared" si="26"/>
        <v>0</v>
      </c>
      <c r="O113" s="1077">
        <f t="shared" si="26"/>
        <v>0</v>
      </c>
      <c r="P113" s="1078">
        <f t="shared" si="26"/>
        <v>0</v>
      </c>
      <c r="Q113" s="1077">
        <f t="shared" si="26"/>
        <v>0</v>
      </c>
      <c r="R113" s="1078">
        <f t="shared" si="26"/>
        <v>0</v>
      </c>
      <c r="S113" s="1077">
        <f t="shared" si="26"/>
        <v>0</v>
      </c>
      <c r="T113" s="1078">
        <f t="shared" si="26"/>
        <v>0</v>
      </c>
      <c r="U113" s="1077">
        <f t="shared" si="26"/>
        <v>0</v>
      </c>
      <c r="V113" s="1078">
        <f t="shared" si="26"/>
        <v>0</v>
      </c>
      <c r="W113" s="1077">
        <f t="shared" si="26"/>
        <v>0</v>
      </c>
      <c r="X113" s="1078">
        <f t="shared" si="26"/>
        <v>0</v>
      </c>
      <c r="Y113" s="1077">
        <f t="shared" si="28"/>
        <v>0</v>
      </c>
      <c r="Z113" s="1078">
        <f t="shared" si="28"/>
        <v>0</v>
      </c>
      <c r="AA113" s="823">
        <f t="shared" si="28"/>
        <v>0</v>
      </c>
      <c r="AB113" s="837">
        <f t="shared" si="28"/>
        <v>0</v>
      </c>
      <c r="AC113" s="1077">
        <f t="shared" si="28"/>
        <v>0</v>
      </c>
      <c r="AD113" s="1078">
        <f t="shared" si="28"/>
        <v>0</v>
      </c>
      <c r="AE113" s="1077">
        <f t="shared" si="28"/>
        <v>0</v>
      </c>
      <c r="AF113" s="1078">
        <f t="shared" si="28"/>
        <v>0</v>
      </c>
      <c r="AG113" s="1077">
        <f t="shared" si="28"/>
        <v>0</v>
      </c>
      <c r="AH113" s="1078">
        <f t="shared" si="28"/>
        <v>0</v>
      </c>
      <c r="AI113" s="1077">
        <f t="shared" si="28"/>
        <v>0</v>
      </c>
      <c r="AJ113" s="1078">
        <f t="shared" si="28"/>
        <v>0</v>
      </c>
      <c r="AK113" s="1077">
        <f t="shared" si="28"/>
        <v>0</v>
      </c>
      <c r="AL113" s="1078">
        <f t="shared" si="28"/>
        <v>0</v>
      </c>
      <c r="AM113" s="1077">
        <f t="shared" si="28"/>
        <v>0</v>
      </c>
      <c r="AN113" s="1079">
        <f t="shared" si="28"/>
        <v>0</v>
      </c>
      <c r="AO113" s="1077">
        <f t="shared" si="28"/>
        <v>0</v>
      </c>
      <c r="AP113" s="1078">
        <f t="shared" si="28"/>
        <v>0</v>
      </c>
      <c r="AQ113" s="1077">
        <f t="shared" si="28"/>
        <v>0</v>
      </c>
      <c r="AR113" s="1079">
        <f t="shared" si="28"/>
        <v>0</v>
      </c>
      <c r="AS113" s="1077">
        <f t="shared" si="28"/>
        <v>0</v>
      </c>
      <c r="AT113" s="1078">
        <f t="shared" si="28"/>
        <v>0</v>
      </c>
      <c r="AU113" s="1077">
        <f t="shared" si="28"/>
        <v>0</v>
      </c>
      <c r="AV113" s="1078">
        <f t="shared" si="28"/>
        <v>0</v>
      </c>
      <c r="AW113" s="705"/>
      <c r="AX113" s="705"/>
      <c r="AY113" s="705"/>
      <c r="AZ113" s="705"/>
      <c r="BA113" s="705"/>
      <c r="BB113" s="705"/>
      <c r="BC113" s="705"/>
      <c r="BD113" s="705"/>
      <c r="BE113" s="705"/>
      <c r="BF113" s="705"/>
      <c r="BG113" s="705"/>
      <c r="BH113" s="705"/>
      <c r="BI113" s="705"/>
      <c r="BJ113" s="705"/>
      <c r="BK113" s="705"/>
      <c r="BL113" s="705"/>
      <c r="BM113" s="705"/>
      <c r="BN113" s="705"/>
      <c r="BO113" s="705"/>
      <c r="BP113" s="705"/>
      <c r="BQ113" s="705"/>
      <c r="BR113" s="705"/>
      <c r="BS113" s="705"/>
      <c r="BT113" s="705"/>
      <c r="BU113" s="705"/>
      <c r="BV113" s="705"/>
      <c r="BW113" s="705"/>
      <c r="BX113" s="705"/>
      <c r="BY113" s="705"/>
      <c r="BZ113" s="705"/>
      <c r="CA113" s="705"/>
      <c r="CB113" s="705"/>
      <c r="CC113" s="705"/>
      <c r="CD113" s="705"/>
      <c r="CE113" s="705"/>
      <c r="CF113" s="705"/>
      <c r="CG113" s="705"/>
      <c r="CH113" s="705"/>
      <c r="CI113" s="705"/>
      <c r="CJ113" s="705"/>
      <c r="CK113" s="705"/>
      <c r="CL113" s="705"/>
    </row>
    <row r="114" spans="1:90" s="675" customFormat="1" ht="18.75" hidden="1" thickBot="1">
      <c r="A114" s="1013" t="s">
        <v>109</v>
      </c>
      <c r="B114" s="1067" t="s">
        <v>171</v>
      </c>
      <c r="C114" s="1076">
        <f t="shared" si="24"/>
        <v>0</v>
      </c>
      <c r="D114" s="1018">
        <f t="shared" si="24"/>
        <v>0</v>
      </c>
      <c r="E114" s="1197"/>
      <c r="F114" s="1197"/>
      <c r="G114" s="1113"/>
      <c r="H114" s="1113"/>
      <c r="I114" s="830">
        <f t="shared" si="26"/>
        <v>0</v>
      </c>
      <c r="J114" s="831">
        <f t="shared" si="26"/>
        <v>0</v>
      </c>
      <c r="K114" s="832">
        <f t="shared" si="26"/>
        <v>0</v>
      </c>
      <c r="L114" s="833">
        <f t="shared" si="26"/>
        <v>0</v>
      </c>
      <c r="M114" s="832">
        <f t="shared" si="26"/>
        <v>0</v>
      </c>
      <c r="N114" s="833">
        <f t="shared" si="26"/>
        <v>0</v>
      </c>
      <c r="O114" s="1072">
        <f t="shared" si="26"/>
        <v>0</v>
      </c>
      <c r="P114" s="1071">
        <f t="shared" si="26"/>
        <v>0</v>
      </c>
      <c r="Q114" s="1072">
        <f t="shared" si="26"/>
        <v>0</v>
      </c>
      <c r="R114" s="1071">
        <f t="shared" si="26"/>
        <v>0</v>
      </c>
      <c r="S114" s="1072">
        <f t="shared" si="26"/>
        <v>0</v>
      </c>
      <c r="T114" s="1071">
        <f t="shared" si="26"/>
        <v>0</v>
      </c>
      <c r="U114" s="1072">
        <f t="shared" si="26"/>
        <v>0</v>
      </c>
      <c r="V114" s="1071">
        <f t="shared" si="26"/>
        <v>0</v>
      </c>
      <c r="W114" s="1072">
        <f t="shared" si="26"/>
        <v>0</v>
      </c>
      <c r="X114" s="1071">
        <f t="shared" si="26"/>
        <v>0</v>
      </c>
      <c r="Y114" s="1072">
        <f t="shared" si="28"/>
        <v>0</v>
      </c>
      <c r="Z114" s="1071">
        <f t="shared" si="28"/>
        <v>0</v>
      </c>
      <c r="AA114" s="1049">
        <f t="shared" si="28"/>
        <v>0</v>
      </c>
      <c r="AB114" s="1050">
        <f t="shared" si="28"/>
        <v>0</v>
      </c>
      <c r="AC114" s="1072">
        <f t="shared" si="28"/>
        <v>0</v>
      </c>
      <c r="AD114" s="1071">
        <f t="shared" si="28"/>
        <v>0</v>
      </c>
      <c r="AE114" s="1072">
        <f t="shared" si="28"/>
        <v>0</v>
      </c>
      <c r="AF114" s="1071">
        <f t="shared" si="28"/>
        <v>0</v>
      </c>
      <c r="AG114" s="1072">
        <f t="shared" si="28"/>
        <v>0</v>
      </c>
      <c r="AH114" s="1071">
        <f t="shared" si="28"/>
        <v>0</v>
      </c>
      <c r="AI114" s="1072">
        <f t="shared" si="28"/>
        <v>0</v>
      </c>
      <c r="AJ114" s="1071">
        <f t="shared" si="28"/>
        <v>0</v>
      </c>
      <c r="AK114" s="1072">
        <f t="shared" si="28"/>
        <v>0</v>
      </c>
      <c r="AL114" s="1071">
        <f t="shared" si="28"/>
        <v>0</v>
      </c>
      <c r="AM114" s="1072">
        <f t="shared" si="28"/>
        <v>0</v>
      </c>
      <c r="AN114" s="1075">
        <f t="shared" si="28"/>
        <v>0</v>
      </c>
      <c r="AO114" s="1072">
        <f t="shared" si="28"/>
        <v>0</v>
      </c>
      <c r="AP114" s="1071">
        <f t="shared" si="28"/>
        <v>0</v>
      </c>
      <c r="AQ114" s="1072">
        <f t="shared" si="28"/>
        <v>0</v>
      </c>
      <c r="AR114" s="1075">
        <f t="shared" si="28"/>
        <v>0</v>
      </c>
      <c r="AS114" s="1072">
        <f t="shared" si="28"/>
        <v>0</v>
      </c>
      <c r="AT114" s="1071">
        <f t="shared" si="28"/>
        <v>0</v>
      </c>
      <c r="AU114" s="1072">
        <f t="shared" si="28"/>
        <v>0</v>
      </c>
      <c r="AV114" s="1071">
        <f t="shared" si="28"/>
        <v>0</v>
      </c>
      <c r="AW114" s="705"/>
      <c r="AX114" s="705"/>
      <c r="AY114" s="705"/>
      <c r="AZ114" s="705"/>
      <c r="BA114" s="705"/>
      <c r="BB114" s="705"/>
      <c r="BC114" s="705"/>
      <c r="BD114" s="705"/>
      <c r="BE114" s="705"/>
      <c r="BF114" s="705"/>
      <c r="BG114" s="705"/>
      <c r="BH114" s="705"/>
      <c r="BI114" s="705"/>
      <c r="BJ114" s="705"/>
      <c r="BK114" s="705"/>
      <c r="BL114" s="705"/>
      <c r="BM114" s="705"/>
      <c r="BN114" s="705"/>
      <c r="BO114" s="705"/>
      <c r="BP114" s="705"/>
      <c r="BQ114" s="705"/>
      <c r="BR114" s="705"/>
      <c r="BS114" s="705"/>
      <c r="BT114" s="705"/>
      <c r="BU114" s="705"/>
      <c r="BV114" s="705"/>
      <c r="BW114" s="705"/>
      <c r="BX114" s="705"/>
      <c r="BY114" s="705"/>
      <c r="BZ114" s="705"/>
      <c r="CA114" s="705"/>
      <c r="CB114" s="705"/>
      <c r="CC114" s="705"/>
      <c r="CD114" s="705"/>
      <c r="CE114" s="705"/>
      <c r="CF114" s="705"/>
      <c r="CG114" s="705"/>
      <c r="CH114" s="705"/>
      <c r="CI114" s="705"/>
      <c r="CJ114" s="705"/>
      <c r="CK114" s="705"/>
      <c r="CL114" s="705"/>
    </row>
    <row r="115" spans="1:90" s="675" customFormat="1" ht="18.75" hidden="1" thickBot="1">
      <c r="A115" s="1013" t="s">
        <v>172</v>
      </c>
      <c r="B115" s="1067" t="s">
        <v>173</v>
      </c>
      <c r="C115" s="1076">
        <f t="shared" si="24"/>
        <v>0</v>
      </c>
      <c r="D115" s="1018">
        <f t="shared" si="24"/>
        <v>0</v>
      </c>
      <c r="E115" s="1197"/>
      <c r="F115" s="1197"/>
      <c r="G115" s="1113"/>
      <c r="H115" s="1113"/>
      <c r="I115" s="830">
        <f t="shared" si="26"/>
        <v>0</v>
      </c>
      <c r="J115" s="831">
        <f t="shared" si="26"/>
        <v>0</v>
      </c>
      <c r="K115" s="832">
        <f t="shared" si="26"/>
        <v>0</v>
      </c>
      <c r="L115" s="833">
        <f t="shared" si="26"/>
        <v>0</v>
      </c>
      <c r="M115" s="832">
        <f t="shared" si="26"/>
        <v>0</v>
      </c>
      <c r="N115" s="833">
        <f t="shared" si="26"/>
        <v>0</v>
      </c>
      <c r="O115" s="1072">
        <f t="shared" si="26"/>
        <v>0</v>
      </c>
      <c r="P115" s="1071">
        <f t="shared" si="26"/>
        <v>0</v>
      </c>
      <c r="Q115" s="1072">
        <f t="shared" si="26"/>
        <v>0</v>
      </c>
      <c r="R115" s="1071">
        <f t="shared" si="26"/>
        <v>0</v>
      </c>
      <c r="S115" s="1072">
        <f t="shared" si="26"/>
        <v>0</v>
      </c>
      <c r="T115" s="1071">
        <f t="shared" si="26"/>
        <v>0</v>
      </c>
      <c r="U115" s="1072">
        <f t="shared" si="26"/>
        <v>0</v>
      </c>
      <c r="V115" s="1071">
        <f t="shared" si="26"/>
        <v>0</v>
      </c>
      <c r="W115" s="1072">
        <f t="shared" si="26"/>
        <v>0</v>
      </c>
      <c r="X115" s="1071">
        <f t="shared" si="26"/>
        <v>0</v>
      </c>
      <c r="Y115" s="1072">
        <f t="shared" si="28"/>
        <v>0</v>
      </c>
      <c r="Z115" s="1071">
        <f t="shared" si="28"/>
        <v>0</v>
      </c>
      <c r="AA115" s="1049">
        <f t="shared" si="28"/>
        <v>0</v>
      </c>
      <c r="AB115" s="1050">
        <f t="shared" si="28"/>
        <v>0</v>
      </c>
      <c r="AC115" s="1072">
        <f t="shared" si="28"/>
        <v>0</v>
      </c>
      <c r="AD115" s="1071">
        <f t="shared" si="28"/>
        <v>0</v>
      </c>
      <c r="AE115" s="1072">
        <f t="shared" si="28"/>
        <v>0</v>
      </c>
      <c r="AF115" s="1071">
        <f t="shared" si="28"/>
        <v>0</v>
      </c>
      <c r="AG115" s="1072">
        <f t="shared" si="28"/>
        <v>0</v>
      </c>
      <c r="AH115" s="1071">
        <f t="shared" si="28"/>
        <v>0</v>
      </c>
      <c r="AI115" s="1072">
        <f t="shared" si="28"/>
        <v>0</v>
      </c>
      <c r="AJ115" s="1071">
        <f t="shared" si="28"/>
        <v>0</v>
      </c>
      <c r="AK115" s="1072">
        <f t="shared" si="28"/>
        <v>0</v>
      </c>
      <c r="AL115" s="1071">
        <f t="shared" si="28"/>
        <v>0</v>
      </c>
      <c r="AM115" s="1072">
        <f t="shared" si="28"/>
        <v>0</v>
      </c>
      <c r="AN115" s="1075">
        <f t="shared" si="28"/>
        <v>0</v>
      </c>
      <c r="AO115" s="1072">
        <f t="shared" si="28"/>
        <v>0</v>
      </c>
      <c r="AP115" s="1071">
        <f t="shared" si="28"/>
        <v>0</v>
      </c>
      <c r="AQ115" s="1072">
        <f t="shared" si="28"/>
        <v>0</v>
      </c>
      <c r="AR115" s="1075">
        <f t="shared" si="28"/>
        <v>0</v>
      </c>
      <c r="AS115" s="1072">
        <f t="shared" si="28"/>
        <v>0</v>
      </c>
      <c r="AT115" s="1071">
        <f t="shared" si="28"/>
        <v>0</v>
      </c>
      <c r="AU115" s="1072">
        <f t="shared" si="28"/>
        <v>0</v>
      </c>
      <c r="AV115" s="1071">
        <f t="shared" si="28"/>
        <v>0</v>
      </c>
      <c r="AW115" s="705"/>
      <c r="AX115" s="705"/>
      <c r="AY115" s="705"/>
      <c r="AZ115" s="705"/>
      <c r="BA115" s="705"/>
      <c r="BB115" s="705"/>
      <c r="BC115" s="705"/>
      <c r="BD115" s="705"/>
      <c r="BE115" s="705"/>
      <c r="BF115" s="705"/>
      <c r="BG115" s="705"/>
      <c r="BH115" s="705"/>
      <c r="BI115" s="705"/>
      <c r="BJ115" s="705"/>
      <c r="BK115" s="705"/>
      <c r="BL115" s="705"/>
      <c r="BM115" s="705"/>
      <c r="BN115" s="705"/>
      <c r="BO115" s="705"/>
      <c r="BP115" s="705"/>
      <c r="BQ115" s="705"/>
      <c r="BR115" s="705"/>
      <c r="BS115" s="705"/>
      <c r="BT115" s="705"/>
      <c r="BU115" s="705"/>
      <c r="BV115" s="705"/>
      <c r="BW115" s="705"/>
      <c r="BX115" s="705"/>
      <c r="BY115" s="705"/>
      <c r="BZ115" s="705"/>
      <c r="CA115" s="705"/>
      <c r="CB115" s="705"/>
      <c r="CC115" s="705"/>
      <c r="CD115" s="705"/>
      <c r="CE115" s="705"/>
      <c r="CF115" s="705"/>
      <c r="CG115" s="705"/>
      <c r="CH115" s="705"/>
      <c r="CI115" s="705"/>
      <c r="CJ115" s="705"/>
      <c r="CK115" s="705"/>
      <c r="CL115" s="705"/>
    </row>
    <row r="116" spans="1:90" s="675" customFormat="1" ht="18.75" hidden="1" thickBot="1">
      <c r="A116" s="1013" t="s">
        <v>174</v>
      </c>
      <c r="B116" s="1067" t="s">
        <v>175</v>
      </c>
      <c r="C116" s="1076">
        <f t="shared" si="24"/>
        <v>0</v>
      </c>
      <c r="D116" s="1018">
        <f t="shared" si="24"/>
        <v>0</v>
      </c>
      <c r="E116" s="1197"/>
      <c r="F116" s="1197"/>
      <c r="G116" s="1113"/>
      <c r="H116" s="1113"/>
      <c r="I116" s="830">
        <f t="shared" si="26"/>
        <v>0</v>
      </c>
      <c r="J116" s="831">
        <f t="shared" si="26"/>
        <v>0</v>
      </c>
      <c r="K116" s="832">
        <f t="shared" si="26"/>
        <v>0</v>
      </c>
      <c r="L116" s="833">
        <f t="shared" si="26"/>
        <v>0</v>
      </c>
      <c r="M116" s="832">
        <f t="shared" si="26"/>
        <v>0</v>
      </c>
      <c r="N116" s="833">
        <f t="shared" si="26"/>
        <v>0</v>
      </c>
      <c r="O116" s="1072">
        <f t="shared" si="26"/>
        <v>0</v>
      </c>
      <c r="P116" s="1071">
        <f t="shared" si="26"/>
        <v>0</v>
      </c>
      <c r="Q116" s="1072">
        <f t="shared" si="26"/>
        <v>0</v>
      </c>
      <c r="R116" s="1071">
        <f t="shared" si="26"/>
        <v>0</v>
      </c>
      <c r="S116" s="1072">
        <f t="shared" si="26"/>
        <v>0</v>
      </c>
      <c r="T116" s="1071">
        <f t="shared" si="26"/>
        <v>0</v>
      </c>
      <c r="U116" s="1072">
        <f t="shared" si="26"/>
        <v>0</v>
      </c>
      <c r="V116" s="1071">
        <f t="shared" si="26"/>
        <v>0</v>
      </c>
      <c r="W116" s="1072">
        <f t="shared" si="26"/>
        <v>0</v>
      </c>
      <c r="X116" s="1071">
        <f t="shared" si="26"/>
        <v>0</v>
      </c>
      <c r="Y116" s="1072">
        <f t="shared" si="28"/>
        <v>0</v>
      </c>
      <c r="Z116" s="1071">
        <f t="shared" si="28"/>
        <v>0</v>
      </c>
      <c r="AA116" s="1049">
        <f t="shared" si="28"/>
        <v>0</v>
      </c>
      <c r="AB116" s="1050">
        <f t="shared" si="28"/>
        <v>0</v>
      </c>
      <c r="AC116" s="1072">
        <f t="shared" si="28"/>
        <v>0</v>
      </c>
      <c r="AD116" s="1071">
        <f t="shared" si="28"/>
        <v>0</v>
      </c>
      <c r="AE116" s="1072">
        <f t="shared" si="28"/>
        <v>0</v>
      </c>
      <c r="AF116" s="1071">
        <f t="shared" si="28"/>
        <v>0</v>
      </c>
      <c r="AG116" s="1072">
        <f t="shared" si="28"/>
        <v>0</v>
      </c>
      <c r="AH116" s="1071">
        <f t="shared" si="28"/>
        <v>0</v>
      </c>
      <c r="AI116" s="1072">
        <f t="shared" si="28"/>
        <v>0</v>
      </c>
      <c r="AJ116" s="1071">
        <f t="shared" si="28"/>
        <v>0</v>
      </c>
      <c r="AK116" s="1072">
        <f t="shared" si="28"/>
        <v>0</v>
      </c>
      <c r="AL116" s="1071">
        <f t="shared" si="28"/>
        <v>0</v>
      </c>
      <c r="AM116" s="1072">
        <f t="shared" si="28"/>
        <v>0</v>
      </c>
      <c r="AN116" s="1075">
        <f t="shared" si="28"/>
        <v>0</v>
      </c>
      <c r="AO116" s="1072">
        <f t="shared" si="28"/>
        <v>0</v>
      </c>
      <c r="AP116" s="1071">
        <f t="shared" si="28"/>
        <v>0</v>
      </c>
      <c r="AQ116" s="1072">
        <f t="shared" si="28"/>
        <v>0</v>
      </c>
      <c r="AR116" s="1075">
        <f t="shared" si="28"/>
        <v>0</v>
      </c>
      <c r="AS116" s="1072">
        <f t="shared" si="28"/>
        <v>0</v>
      </c>
      <c r="AT116" s="1071">
        <f t="shared" si="28"/>
        <v>0</v>
      </c>
      <c r="AU116" s="1072">
        <f t="shared" si="28"/>
        <v>0</v>
      </c>
      <c r="AV116" s="1071">
        <f t="shared" si="28"/>
        <v>0</v>
      </c>
      <c r="AW116" s="705"/>
      <c r="AX116" s="705"/>
      <c r="AY116" s="705"/>
      <c r="AZ116" s="705"/>
      <c r="BA116" s="705"/>
      <c r="BB116" s="705"/>
      <c r="BC116" s="705"/>
      <c r="BD116" s="705"/>
      <c r="BE116" s="705"/>
      <c r="BF116" s="705"/>
      <c r="BG116" s="705"/>
      <c r="BH116" s="705"/>
      <c r="BI116" s="705"/>
      <c r="BJ116" s="705"/>
      <c r="BK116" s="705"/>
      <c r="BL116" s="705"/>
      <c r="BM116" s="705"/>
      <c r="BN116" s="705"/>
      <c r="BO116" s="705"/>
      <c r="BP116" s="705"/>
      <c r="BQ116" s="705"/>
      <c r="BR116" s="705"/>
      <c r="BS116" s="705"/>
      <c r="BT116" s="705"/>
      <c r="BU116" s="705"/>
      <c r="BV116" s="705"/>
      <c r="BW116" s="705"/>
      <c r="BX116" s="705"/>
      <c r="BY116" s="705"/>
      <c r="BZ116" s="705"/>
      <c r="CA116" s="705"/>
      <c r="CB116" s="705"/>
      <c r="CC116" s="705"/>
      <c r="CD116" s="705"/>
      <c r="CE116" s="705"/>
      <c r="CF116" s="705"/>
      <c r="CG116" s="705"/>
      <c r="CH116" s="705"/>
      <c r="CI116" s="705"/>
      <c r="CJ116" s="705"/>
      <c r="CK116" s="705"/>
      <c r="CL116" s="705"/>
    </row>
    <row r="117" spans="1:90" s="675" customFormat="1" ht="18.75" hidden="1" thickBot="1">
      <c r="A117" s="1013" t="s">
        <v>176</v>
      </c>
      <c r="B117" s="1067" t="s">
        <v>177</v>
      </c>
      <c r="C117" s="1076">
        <f t="shared" ref="C117:D132" si="29">C22-C69</f>
        <v>0</v>
      </c>
      <c r="D117" s="1018">
        <f t="shared" si="29"/>
        <v>0</v>
      </c>
      <c r="E117" s="1197"/>
      <c r="F117" s="1197"/>
      <c r="G117" s="1113"/>
      <c r="H117" s="1113"/>
      <c r="I117" s="830">
        <f t="shared" si="26"/>
        <v>0</v>
      </c>
      <c r="J117" s="831">
        <f t="shared" si="26"/>
        <v>0</v>
      </c>
      <c r="K117" s="832">
        <f t="shared" si="26"/>
        <v>0</v>
      </c>
      <c r="L117" s="833">
        <f t="shared" si="26"/>
        <v>0</v>
      </c>
      <c r="M117" s="832">
        <f t="shared" si="26"/>
        <v>0</v>
      </c>
      <c r="N117" s="833">
        <f t="shared" si="26"/>
        <v>0</v>
      </c>
      <c r="O117" s="1072">
        <f t="shared" si="26"/>
        <v>0</v>
      </c>
      <c r="P117" s="1071">
        <f t="shared" si="26"/>
        <v>0</v>
      </c>
      <c r="Q117" s="1072">
        <f t="shared" si="26"/>
        <v>0</v>
      </c>
      <c r="R117" s="1071">
        <f t="shared" si="26"/>
        <v>0</v>
      </c>
      <c r="S117" s="1072">
        <f t="shared" si="26"/>
        <v>0</v>
      </c>
      <c r="T117" s="1071">
        <f t="shared" si="26"/>
        <v>0</v>
      </c>
      <c r="U117" s="1072">
        <f t="shared" si="26"/>
        <v>0</v>
      </c>
      <c r="V117" s="1071">
        <f t="shared" si="26"/>
        <v>0</v>
      </c>
      <c r="W117" s="1072">
        <f t="shared" si="26"/>
        <v>0</v>
      </c>
      <c r="X117" s="1071">
        <f t="shared" si="26"/>
        <v>0</v>
      </c>
      <c r="Y117" s="1072">
        <f t="shared" si="28"/>
        <v>0</v>
      </c>
      <c r="Z117" s="1071">
        <f t="shared" si="28"/>
        <v>0</v>
      </c>
      <c r="AA117" s="1049">
        <f t="shared" si="28"/>
        <v>0</v>
      </c>
      <c r="AB117" s="1050">
        <f t="shared" si="28"/>
        <v>0</v>
      </c>
      <c r="AC117" s="1072">
        <f t="shared" si="28"/>
        <v>0</v>
      </c>
      <c r="AD117" s="1071">
        <f t="shared" si="28"/>
        <v>0</v>
      </c>
      <c r="AE117" s="1072">
        <f t="shared" si="28"/>
        <v>0</v>
      </c>
      <c r="AF117" s="1071">
        <f t="shared" si="28"/>
        <v>0</v>
      </c>
      <c r="AG117" s="1072">
        <f t="shared" si="28"/>
        <v>0</v>
      </c>
      <c r="AH117" s="1071">
        <f t="shared" si="28"/>
        <v>0</v>
      </c>
      <c r="AI117" s="1072">
        <f t="shared" si="28"/>
        <v>0</v>
      </c>
      <c r="AJ117" s="1071">
        <f t="shared" si="28"/>
        <v>0</v>
      </c>
      <c r="AK117" s="1072">
        <f t="shared" si="28"/>
        <v>0</v>
      </c>
      <c r="AL117" s="1071">
        <f t="shared" si="28"/>
        <v>0</v>
      </c>
      <c r="AM117" s="1072">
        <f t="shared" si="28"/>
        <v>0</v>
      </c>
      <c r="AN117" s="1075">
        <f t="shared" si="28"/>
        <v>0</v>
      </c>
      <c r="AO117" s="1072">
        <f t="shared" si="28"/>
        <v>0</v>
      </c>
      <c r="AP117" s="1071">
        <f t="shared" si="28"/>
        <v>0</v>
      </c>
      <c r="AQ117" s="1072">
        <f t="shared" si="28"/>
        <v>0</v>
      </c>
      <c r="AR117" s="1075">
        <f t="shared" si="28"/>
        <v>0</v>
      </c>
      <c r="AS117" s="1072">
        <f t="shared" si="28"/>
        <v>0</v>
      </c>
      <c r="AT117" s="1071">
        <f t="shared" si="28"/>
        <v>0</v>
      </c>
      <c r="AU117" s="1072">
        <f t="shared" si="28"/>
        <v>0</v>
      </c>
      <c r="AV117" s="1071">
        <f t="shared" si="28"/>
        <v>0</v>
      </c>
      <c r="AW117" s="705"/>
      <c r="AX117" s="705"/>
      <c r="AY117" s="705"/>
      <c r="AZ117" s="705"/>
      <c r="BA117" s="705"/>
      <c r="BB117" s="705"/>
      <c r="BC117" s="705"/>
      <c r="BD117" s="705"/>
      <c r="BE117" s="705"/>
      <c r="BF117" s="705"/>
      <c r="BG117" s="705"/>
      <c r="BH117" s="705"/>
      <c r="BI117" s="705"/>
      <c r="BJ117" s="705"/>
      <c r="BK117" s="705"/>
      <c r="BL117" s="705"/>
      <c r="BM117" s="705"/>
      <c r="BN117" s="705"/>
      <c r="BO117" s="705"/>
      <c r="BP117" s="705"/>
      <c r="BQ117" s="705"/>
      <c r="BR117" s="705"/>
      <c r="BS117" s="705"/>
      <c r="BT117" s="705"/>
      <c r="BU117" s="705"/>
      <c r="BV117" s="705"/>
      <c r="BW117" s="705"/>
      <c r="BX117" s="705"/>
      <c r="BY117" s="705"/>
      <c r="BZ117" s="705"/>
      <c r="CA117" s="705"/>
      <c r="CB117" s="705"/>
      <c r="CC117" s="705"/>
      <c r="CD117" s="705"/>
      <c r="CE117" s="705"/>
      <c r="CF117" s="705"/>
      <c r="CG117" s="705"/>
      <c r="CH117" s="705"/>
      <c r="CI117" s="705"/>
      <c r="CJ117" s="705"/>
      <c r="CK117" s="705"/>
      <c r="CL117" s="705"/>
    </row>
    <row r="118" spans="1:90" s="675" customFormat="1" ht="18.75" hidden="1" thickBot="1">
      <c r="A118" s="1003" t="s">
        <v>51</v>
      </c>
      <c r="B118" s="1042" t="s">
        <v>178</v>
      </c>
      <c r="C118" s="1043">
        <f t="shared" si="29"/>
        <v>25</v>
      </c>
      <c r="D118" s="1005">
        <f t="shared" si="29"/>
        <v>3072.4</v>
      </c>
      <c r="E118" s="1197"/>
      <c r="F118" s="1197"/>
      <c r="G118" s="1113"/>
      <c r="H118" s="1113"/>
      <c r="I118" s="823">
        <f t="shared" ref="I118:Z132" si="30">I23-I70</f>
        <v>-2</v>
      </c>
      <c r="J118" s="824">
        <f t="shared" si="30"/>
        <v>0</v>
      </c>
      <c r="K118" s="825">
        <f t="shared" si="30"/>
        <v>5</v>
      </c>
      <c r="L118" s="826">
        <f t="shared" si="30"/>
        <v>0</v>
      </c>
      <c r="M118" s="825">
        <f t="shared" si="30"/>
        <v>8</v>
      </c>
      <c r="N118" s="826">
        <f t="shared" si="30"/>
        <v>0</v>
      </c>
      <c r="O118" s="1051">
        <f t="shared" si="30"/>
        <v>1</v>
      </c>
      <c r="P118" s="1052">
        <f t="shared" si="30"/>
        <v>5</v>
      </c>
      <c r="Q118" s="1051">
        <f t="shared" si="30"/>
        <v>7</v>
      </c>
      <c r="R118" s="1052">
        <f t="shared" si="30"/>
        <v>1900</v>
      </c>
      <c r="S118" s="1051">
        <f t="shared" si="30"/>
        <v>1</v>
      </c>
      <c r="T118" s="1052">
        <f t="shared" si="30"/>
        <v>0</v>
      </c>
      <c r="U118" s="1051">
        <f t="shared" si="30"/>
        <v>0</v>
      </c>
      <c r="V118" s="1052">
        <f t="shared" si="30"/>
        <v>0</v>
      </c>
      <c r="W118" s="1051">
        <f t="shared" si="30"/>
        <v>0</v>
      </c>
      <c r="X118" s="1052">
        <f t="shared" si="30"/>
        <v>0</v>
      </c>
      <c r="Y118" s="1051">
        <f t="shared" si="30"/>
        <v>-1</v>
      </c>
      <c r="Z118" s="1052">
        <f t="shared" si="30"/>
        <v>0</v>
      </c>
      <c r="AA118" s="1049">
        <f t="shared" si="28"/>
        <v>6</v>
      </c>
      <c r="AB118" s="1050">
        <f t="shared" si="28"/>
        <v>1167.4000000000001</v>
      </c>
      <c r="AC118" s="1051">
        <f t="shared" si="28"/>
        <v>0</v>
      </c>
      <c r="AD118" s="1052">
        <f t="shared" si="28"/>
        <v>0</v>
      </c>
      <c r="AE118" s="1047">
        <f t="shared" si="28"/>
        <v>2</v>
      </c>
      <c r="AF118" s="1048">
        <f t="shared" si="28"/>
        <v>10</v>
      </c>
      <c r="AG118" s="1047">
        <f t="shared" si="28"/>
        <v>-1</v>
      </c>
      <c r="AH118" s="1048">
        <f t="shared" si="28"/>
        <v>-500</v>
      </c>
      <c r="AI118" s="1047">
        <f t="shared" si="28"/>
        <v>2</v>
      </c>
      <c r="AJ118" s="1048">
        <f t="shared" si="28"/>
        <v>0</v>
      </c>
      <c r="AK118" s="1047">
        <f t="shared" si="28"/>
        <v>1</v>
      </c>
      <c r="AL118" s="1048">
        <f t="shared" si="28"/>
        <v>0</v>
      </c>
      <c r="AM118" s="1047">
        <f t="shared" si="28"/>
        <v>1</v>
      </c>
      <c r="AN118" s="1053">
        <f t="shared" si="28"/>
        <v>5</v>
      </c>
      <c r="AO118" s="1051">
        <f t="shared" si="28"/>
        <v>-1</v>
      </c>
      <c r="AP118" s="1052">
        <f t="shared" ref="AP118:AV118" si="31">AP23-AP70</f>
        <v>0</v>
      </c>
      <c r="AQ118" s="1051">
        <f t="shared" si="31"/>
        <v>0</v>
      </c>
      <c r="AR118" s="1053">
        <f t="shared" si="31"/>
        <v>0</v>
      </c>
      <c r="AS118" s="1051">
        <f t="shared" si="31"/>
        <v>2</v>
      </c>
      <c r="AT118" s="1052">
        <f t="shared" si="31"/>
        <v>1652.4</v>
      </c>
      <c r="AU118" s="1051">
        <f t="shared" si="31"/>
        <v>0</v>
      </c>
      <c r="AV118" s="1052">
        <f t="shared" si="31"/>
        <v>0</v>
      </c>
      <c r="AW118" s="705"/>
      <c r="AX118" s="705"/>
      <c r="AY118" s="705"/>
      <c r="AZ118" s="705"/>
      <c r="BA118" s="705"/>
      <c r="BB118" s="705"/>
      <c r="BC118" s="705"/>
      <c r="BD118" s="705"/>
      <c r="BE118" s="705"/>
      <c r="BF118" s="705"/>
      <c r="BG118" s="705"/>
      <c r="BH118" s="705"/>
      <c r="BI118" s="705"/>
      <c r="BJ118" s="705"/>
      <c r="BK118" s="705"/>
      <c r="BL118" s="705"/>
      <c r="BM118" s="705"/>
      <c r="BN118" s="705"/>
      <c r="BO118" s="705"/>
      <c r="BP118" s="705"/>
      <c r="BQ118" s="705"/>
      <c r="BR118" s="705"/>
      <c r="BS118" s="705"/>
      <c r="BT118" s="705"/>
      <c r="BU118" s="705"/>
      <c r="BV118" s="705"/>
      <c r="BW118" s="705"/>
      <c r="BX118" s="705"/>
      <c r="BY118" s="705"/>
      <c r="BZ118" s="705"/>
      <c r="CA118" s="705"/>
      <c r="CB118" s="705"/>
      <c r="CC118" s="705"/>
      <c r="CD118" s="705"/>
      <c r="CE118" s="705"/>
      <c r="CF118" s="705"/>
      <c r="CG118" s="705"/>
      <c r="CH118" s="705"/>
      <c r="CI118" s="705"/>
      <c r="CJ118" s="705"/>
      <c r="CK118" s="705"/>
      <c r="CL118" s="705"/>
    </row>
    <row r="119" spans="1:90" s="675" customFormat="1" ht="18.75" hidden="1" thickBot="1">
      <c r="A119" s="1013"/>
      <c r="B119" s="1067" t="s">
        <v>36</v>
      </c>
      <c r="C119" s="1076">
        <f t="shared" si="29"/>
        <v>0</v>
      </c>
      <c r="D119" s="1017">
        <f t="shared" si="29"/>
        <v>0</v>
      </c>
      <c r="E119" s="1197"/>
      <c r="F119" s="1197"/>
      <c r="G119" s="1114"/>
      <c r="H119" s="1114"/>
      <c r="I119" s="1080">
        <f t="shared" si="30"/>
        <v>0</v>
      </c>
      <c r="J119" s="831">
        <f t="shared" si="30"/>
        <v>0</v>
      </c>
      <c r="K119" s="832">
        <f t="shared" si="30"/>
        <v>0</v>
      </c>
      <c r="L119" s="833">
        <f t="shared" si="30"/>
        <v>0</v>
      </c>
      <c r="M119" s="832">
        <f t="shared" si="30"/>
        <v>0</v>
      </c>
      <c r="N119" s="833">
        <f t="shared" si="30"/>
        <v>0</v>
      </c>
      <c r="O119" s="1072">
        <f t="shared" si="30"/>
        <v>0</v>
      </c>
      <c r="P119" s="1071">
        <f t="shared" si="30"/>
        <v>0</v>
      </c>
      <c r="Q119" s="1072">
        <f t="shared" si="30"/>
        <v>0</v>
      </c>
      <c r="R119" s="1071">
        <f t="shared" si="30"/>
        <v>0</v>
      </c>
      <c r="S119" s="1072">
        <f t="shared" si="30"/>
        <v>0</v>
      </c>
      <c r="T119" s="1071">
        <f t="shared" si="30"/>
        <v>0</v>
      </c>
      <c r="U119" s="1072">
        <f t="shared" si="30"/>
        <v>0</v>
      </c>
      <c r="V119" s="1071">
        <f t="shared" si="30"/>
        <v>0</v>
      </c>
      <c r="W119" s="1072">
        <f t="shared" si="30"/>
        <v>0</v>
      </c>
      <c r="X119" s="1071">
        <f t="shared" si="30"/>
        <v>0</v>
      </c>
      <c r="Y119" s="1072">
        <f t="shared" si="30"/>
        <v>0</v>
      </c>
      <c r="Z119" s="1071">
        <f t="shared" si="30"/>
        <v>0</v>
      </c>
      <c r="AA119" s="1049">
        <f t="shared" ref="AA119:AV130" si="32">AA24-AA71</f>
        <v>0</v>
      </c>
      <c r="AB119" s="1050">
        <f t="shared" si="32"/>
        <v>0</v>
      </c>
      <c r="AC119" s="1072">
        <f t="shared" si="32"/>
        <v>0</v>
      </c>
      <c r="AD119" s="1071">
        <f t="shared" si="32"/>
        <v>0</v>
      </c>
      <c r="AE119" s="1072">
        <f t="shared" si="32"/>
        <v>0</v>
      </c>
      <c r="AF119" s="1071">
        <f t="shared" si="32"/>
        <v>0</v>
      </c>
      <c r="AG119" s="1072">
        <f t="shared" si="32"/>
        <v>0</v>
      </c>
      <c r="AH119" s="1071">
        <f t="shared" si="32"/>
        <v>0</v>
      </c>
      <c r="AI119" s="1072">
        <f t="shared" si="32"/>
        <v>0</v>
      </c>
      <c r="AJ119" s="1071">
        <f t="shared" si="32"/>
        <v>0</v>
      </c>
      <c r="AK119" s="1072">
        <f t="shared" si="32"/>
        <v>0</v>
      </c>
      <c r="AL119" s="1071">
        <f t="shared" si="32"/>
        <v>0</v>
      </c>
      <c r="AM119" s="1072">
        <f t="shared" si="32"/>
        <v>0</v>
      </c>
      <c r="AN119" s="1075">
        <f t="shared" si="32"/>
        <v>0</v>
      </c>
      <c r="AO119" s="1072">
        <f t="shared" si="32"/>
        <v>0</v>
      </c>
      <c r="AP119" s="1071">
        <f t="shared" si="32"/>
        <v>0</v>
      </c>
      <c r="AQ119" s="1072">
        <f t="shared" si="32"/>
        <v>0</v>
      </c>
      <c r="AR119" s="1075">
        <f t="shared" si="32"/>
        <v>0</v>
      </c>
      <c r="AS119" s="1072">
        <f t="shared" si="32"/>
        <v>0</v>
      </c>
      <c r="AT119" s="1071">
        <f t="shared" si="32"/>
        <v>0</v>
      </c>
      <c r="AU119" s="1072">
        <f t="shared" si="32"/>
        <v>0</v>
      </c>
      <c r="AV119" s="1071">
        <f t="shared" si="32"/>
        <v>0</v>
      </c>
      <c r="AW119" s="705"/>
      <c r="AX119" s="705"/>
      <c r="AY119" s="705"/>
      <c r="AZ119" s="705"/>
      <c r="BA119" s="705"/>
      <c r="BB119" s="705"/>
      <c r="BC119" s="705"/>
      <c r="BD119" s="705"/>
      <c r="BE119" s="705"/>
      <c r="BF119" s="705"/>
      <c r="BG119" s="705"/>
      <c r="BH119" s="705"/>
      <c r="BI119" s="705"/>
      <c r="BJ119" s="705"/>
      <c r="BK119" s="705"/>
      <c r="BL119" s="705"/>
      <c r="BM119" s="705"/>
      <c r="BN119" s="705"/>
      <c r="BO119" s="705"/>
      <c r="BP119" s="705"/>
      <c r="BQ119" s="705"/>
      <c r="BR119" s="705"/>
      <c r="BS119" s="705"/>
      <c r="BT119" s="705"/>
      <c r="BU119" s="705"/>
      <c r="BV119" s="705"/>
      <c r="BW119" s="705"/>
      <c r="BX119" s="705"/>
      <c r="BY119" s="705"/>
      <c r="BZ119" s="705"/>
      <c r="CA119" s="705"/>
      <c r="CB119" s="705"/>
      <c r="CC119" s="705"/>
      <c r="CD119" s="705"/>
      <c r="CE119" s="705"/>
      <c r="CF119" s="705"/>
      <c r="CG119" s="705"/>
      <c r="CH119" s="705"/>
      <c r="CI119" s="705"/>
      <c r="CJ119" s="705"/>
      <c r="CK119" s="705"/>
      <c r="CL119" s="705"/>
    </row>
    <row r="120" spans="1:90" s="675" customFormat="1" ht="18.75" hidden="1" thickBot="1">
      <c r="A120" s="1013" t="s">
        <v>109</v>
      </c>
      <c r="B120" s="1067" t="s">
        <v>179</v>
      </c>
      <c r="C120" s="1068">
        <f t="shared" si="29"/>
        <v>6</v>
      </c>
      <c r="D120" s="1015">
        <f t="shared" si="29"/>
        <v>15</v>
      </c>
      <c r="E120" s="1197"/>
      <c r="F120" s="1197"/>
      <c r="G120" s="1113"/>
      <c r="H120" s="1113"/>
      <c r="I120" s="830">
        <f t="shared" si="30"/>
        <v>0</v>
      </c>
      <c r="J120" s="831">
        <f t="shared" si="30"/>
        <v>0</v>
      </c>
      <c r="K120" s="832">
        <f t="shared" si="30"/>
        <v>0</v>
      </c>
      <c r="L120" s="833">
        <f t="shared" si="30"/>
        <v>0</v>
      </c>
      <c r="M120" s="832">
        <f t="shared" si="30"/>
        <v>4</v>
      </c>
      <c r="N120" s="833">
        <f t="shared" si="30"/>
        <v>0</v>
      </c>
      <c r="O120" s="1072">
        <f t="shared" si="30"/>
        <v>0</v>
      </c>
      <c r="P120" s="1071">
        <f t="shared" si="30"/>
        <v>0</v>
      </c>
      <c r="Q120" s="1072">
        <f t="shared" si="30"/>
        <v>-1</v>
      </c>
      <c r="R120" s="1071">
        <f t="shared" si="30"/>
        <v>0</v>
      </c>
      <c r="S120" s="1072">
        <f t="shared" si="30"/>
        <v>1</v>
      </c>
      <c r="T120" s="1071">
        <f t="shared" si="30"/>
        <v>0</v>
      </c>
      <c r="U120" s="1072">
        <f t="shared" si="30"/>
        <v>0</v>
      </c>
      <c r="V120" s="1071">
        <f t="shared" si="30"/>
        <v>0</v>
      </c>
      <c r="W120" s="1072">
        <f t="shared" si="30"/>
        <v>0</v>
      </c>
      <c r="X120" s="1071">
        <f t="shared" si="30"/>
        <v>0</v>
      </c>
      <c r="Y120" s="1072">
        <f t="shared" si="30"/>
        <v>-1</v>
      </c>
      <c r="Z120" s="1071">
        <f t="shared" si="30"/>
        <v>0</v>
      </c>
      <c r="AA120" s="1049">
        <f t="shared" si="32"/>
        <v>3</v>
      </c>
      <c r="AB120" s="1050">
        <f t="shared" si="32"/>
        <v>15</v>
      </c>
      <c r="AC120" s="1072">
        <f t="shared" si="32"/>
        <v>0</v>
      </c>
      <c r="AD120" s="1071">
        <f t="shared" si="32"/>
        <v>0</v>
      </c>
      <c r="AE120" s="1072">
        <f t="shared" si="32"/>
        <v>1</v>
      </c>
      <c r="AF120" s="1071">
        <f t="shared" si="32"/>
        <v>10</v>
      </c>
      <c r="AG120" s="1072">
        <f t="shared" si="32"/>
        <v>0</v>
      </c>
      <c r="AH120" s="1071">
        <f t="shared" si="32"/>
        <v>0</v>
      </c>
      <c r="AI120" s="1072">
        <f t="shared" si="32"/>
        <v>1</v>
      </c>
      <c r="AJ120" s="1071">
        <f t="shared" si="32"/>
        <v>0</v>
      </c>
      <c r="AK120" s="1072">
        <f t="shared" si="32"/>
        <v>0</v>
      </c>
      <c r="AL120" s="1071">
        <f t="shared" si="32"/>
        <v>0</v>
      </c>
      <c r="AM120" s="1072">
        <f t="shared" si="32"/>
        <v>1</v>
      </c>
      <c r="AN120" s="1075">
        <f t="shared" si="32"/>
        <v>5</v>
      </c>
      <c r="AO120" s="1072">
        <f t="shared" si="32"/>
        <v>0</v>
      </c>
      <c r="AP120" s="1071">
        <f t="shared" si="32"/>
        <v>0</v>
      </c>
      <c r="AQ120" s="1072">
        <f t="shared" si="32"/>
        <v>0</v>
      </c>
      <c r="AR120" s="1075">
        <f t="shared" si="32"/>
        <v>0</v>
      </c>
      <c r="AS120" s="1072">
        <f t="shared" si="32"/>
        <v>0</v>
      </c>
      <c r="AT120" s="1071">
        <f t="shared" si="32"/>
        <v>0</v>
      </c>
      <c r="AU120" s="1072">
        <f t="shared" si="32"/>
        <v>0</v>
      </c>
      <c r="AV120" s="1071">
        <f t="shared" si="32"/>
        <v>0</v>
      </c>
      <c r="AW120" s="705"/>
      <c r="AX120" s="705"/>
      <c r="AY120" s="705"/>
      <c r="AZ120" s="705"/>
      <c r="BA120" s="705"/>
      <c r="BB120" s="705"/>
      <c r="BC120" s="705"/>
      <c r="BD120" s="705"/>
      <c r="BE120" s="705"/>
      <c r="BF120" s="705"/>
      <c r="BG120" s="705"/>
      <c r="BH120" s="705"/>
      <c r="BI120" s="705"/>
      <c r="BJ120" s="705"/>
      <c r="BK120" s="705"/>
      <c r="BL120" s="705"/>
      <c r="BM120" s="705"/>
      <c r="BN120" s="705"/>
      <c r="BO120" s="705"/>
      <c r="BP120" s="705"/>
      <c r="BQ120" s="705"/>
      <c r="BR120" s="705"/>
      <c r="BS120" s="705"/>
      <c r="BT120" s="705"/>
      <c r="BU120" s="705"/>
      <c r="BV120" s="705"/>
      <c r="BW120" s="705"/>
      <c r="BX120" s="705"/>
      <c r="BY120" s="705"/>
      <c r="BZ120" s="705"/>
      <c r="CA120" s="705"/>
      <c r="CB120" s="705"/>
      <c r="CC120" s="705"/>
      <c r="CD120" s="705"/>
      <c r="CE120" s="705"/>
      <c r="CF120" s="705"/>
      <c r="CG120" s="705"/>
      <c r="CH120" s="705"/>
      <c r="CI120" s="705"/>
      <c r="CJ120" s="705"/>
      <c r="CK120" s="705"/>
      <c r="CL120" s="705"/>
    </row>
    <row r="121" spans="1:90" s="675" customFormat="1" ht="18.75" hidden="1" thickBot="1">
      <c r="A121" s="1013" t="s">
        <v>172</v>
      </c>
      <c r="B121" s="1067" t="s">
        <v>180</v>
      </c>
      <c r="C121" s="1068">
        <f t="shared" si="29"/>
        <v>15</v>
      </c>
      <c r="D121" s="1018">
        <f t="shared" si="29"/>
        <v>3552.4</v>
      </c>
      <c r="E121" s="1197"/>
      <c r="F121" s="1197"/>
      <c r="G121" s="1113"/>
      <c r="H121" s="1113"/>
      <c r="I121" s="830">
        <f t="shared" si="30"/>
        <v>-2</v>
      </c>
      <c r="J121" s="831">
        <f t="shared" si="30"/>
        <v>0</v>
      </c>
      <c r="K121" s="832">
        <f t="shared" si="30"/>
        <v>5</v>
      </c>
      <c r="L121" s="833">
        <f t="shared" si="30"/>
        <v>0</v>
      </c>
      <c r="M121" s="832">
        <f t="shared" si="30"/>
        <v>0</v>
      </c>
      <c r="N121" s="833">
        <f t="shared" si="30"/>
        <v>0</v>
      </c>
      <c r="O121" s="1072">
        <f t="shared" si="30"/>
        <v>0</v>
      </c>
      <c r="P121" s="1071">
        <f t="shared" si="30"/>
        <v>0</v>
      </c>
      <c r="Q121" s="1072">
        <f t="shared" si="30"/>
        <v>8</v>
      </c>
      <c r="R121" s="1071">
        <f t="shared" si="30"/>
        <v>1900</v>
      </c>
      <c r="S121" s="1072">
        <f t="shared" si="30"/>
        <v>0</v>
      </c>
      <c r="T121" s="1071">
        <f t="shared" si="30"/>
        <v>0</v>
      </c>
      <c r="U121" s="1072">
        <f t="shared" si="30"/>
        <v>0</v>
      </c>
      <c r="V121" s="1071">
        <f t="shared" si="30"/>
        <v>0</v>
      </c>
      <c r="W121" s="1072">
        <f t="shared" si="30"/>
        <v>0</v>
      </c>
      <c r="X121" s="1071">
        <f t="shared" si="30"/>
        <v>0</v>
      </c>
      <c r="Y121" s="1072">
        <f t="shared" si="30"/>
        <v>0</v>
      </c>
      <c r="Z121" s="1071">
        <f t="shared" si="30"/>
        <v>0</v>
      </c>
      <c r="AA121" s="1049">
        <f t="shared" si="32"/>
        <v>4</v>
      </c>
      <c r="AB121" s="1050">
        <f t="shared" si="32"/>
        <v>1652.4</v>
      </c>
      <c r="AC121" s="1072">
        <f t="shared" si="32"/>
        <v>0</v>
      </c>
      <c r="AD121" s="1071">
        <f t="shared" si="32"/>
        <v>0</v>
      </c>
      <c r="AE121" s="1072">
        <f t="shared" si="32"/>
        <v>1</v>
      </c>
      <c r="AF121" s="1071">
        <f t="shared" si="32"/>
        <v>0</v>
      </c>
      <c r="AG121" s="1072">
        <f t="shared" si="32"/>
        <v>0</v>
      </c>
      <c r="AH121" s="1071">
        <f t="shared" si="32"/>
        <v>0</v>
      </c>
      <c r="AI121" s="1072">
        <f t="shared" si="32"/>
        <v>1</v>
      </c>
      <c r="AJ121" s="1071">
        <f t="shared" si="32"/>
        <v>0</v>
      </c>
      <c r="AK121" s="1072">
        <f t="shared" si="32"/>
        <v>1</v>
      </c>
      <c r="AL121" s="1071">
        <f t="shared" si="32"/>
        <v>0</v>
      </c>
      <c r="AM121" s="1072">
        <f t="shared" si="32"/>
        <v>0</v>
      </c>
      <c r="AN121" s="1075">
        <f t="shared" si="32"/>
        <v>0</v>
      </c>
      <c r="AO121" s="1072">
        <f t="shared" si="32"/>
        <v>-1</v>
      </c>
      <c r="AP121" s="1071">
        <f t="shared" si="32"/>
        <v>0</v>
      </c>
      <c r="AQ121" s="1072">
        <f t="shared" si="32"/>
        <v>0</v>
      </c>
      <c r="AR121" s="1075">
        <f t="shared" si="32"/>
        <v>0</v>
      </c>
      <c r="AS121" s="1072">
        <f t="shared" si="32"/>
        <v>2</v>
      </c>
      <c r="AT121" s="1071">
        <f t="shared" si="32"/>
        <v>1652.4</v>
      </c>
      <c r="AU121" s="1072">
        <f t="shared" si="32"/>
        <v>0</v>
      </c>
      <c r="AV121" s="1071">
        <f t="shared" si="32"/>
        <v>0</v>
      </c>
      <c r="AW121" s="705"/>
      <c r="AX121" s="705"/>
      <c r="AY121" s="705"/>
      <c r="AZ121" s="705"/>
      <c r="BA121" s="705"/>
      <c r="BB121" s="705"/>
      <c r="BC121" s="705"/>
      <c r="BD121" s="705"/>
      <c r="BE121" s="705"/>
      <c r="BF121" s="705"/>
      <c r="BG121" s="705"/>
      <c r="BH121" s="705"/>
      <c r="BI121" s="705"/>
      <c r="BJ121" s="705"/>
      <c r="BK121" s="705"/>
      <c r="BL121" s="705"/>
      <c r="BM121" s="705"/>
      <c r="BN121" s="705"/>
      <c r="BO121" s="705"/>
      <c r="BP121" s="705"/>
      <c r="BQ121" s="705"/>
      <c r="BR121" s="705"/>
      <c r="BS121" s="705"/>
      <c r="BT121" s="705"/>
      <c r="BU121" s="705"/>
      <c r="BV121" s="705"/>
      <c r="BW121" s="705"/>
      <c r="BX121" s="705"/>
      <c r="BY121" s="705"/>
      <c r="BZ121" s="705"/>
      <c r="CA121" s="705"/>
      <c r="CB121" s="705"/>
      <c r="CC121" s="705"/>
      <c r="CD121" s="705"/>
      <c r="CE121" s="705"/>
      <c r="CF121" s="705"/>
      <c r="CG121" s="705"/>
      <c r="CH121" s="705"/>
      <c r="CI121" s="705"/>
      <c r="CJ121" s="705"/>
      <c r="CK121" s="705"/>
      <c r="CL121" s="705"/>
    </row>
    <row r="122" spans="1:90" s="675" customFormat="1" ht="18.75" hidden="1" thickBot="1">
      <c r="A122" s="1013" t="s">
        <v>174</v>
      </c>
      <c r="B122" s="1067" t="s">
        <v>181</v>
      </c>
      <c r="C122" s="1076">
        <f t="shared" si="29"/>
        <v>3</v>
      </c>
      <c r="D122" s="1015">
        <f t="shared" si="29"/>
        <v>-495</v>
      </c>
      <c r="E122" s="1197"/>
      <c r="F122" s="1197"/>
      <c r="G122" s="1113"/>
      <c r="H122" s="1113"/>
      <c r="I122" s="830">
        <f t="shared" si="30"/>
        <v>0</v>
      </c>
      <c r="J122" s="831">
        <f t="shared" si="30"/>
        <v>0</v>
      </c>
      <c r="K122" s="832">
        <f t="shared" si="30"/>
        <v>0</v>
      </c>
      <c r="L122" s="833">
        <f t="shared" si="30"/>
        <v>0</v>
      </c>
      <c r="M122" s="832">
        <f t="shared" si="30"/>
        <v>3</v>
      </c>
      <c r="N122" s="833">
        <f t="shared" si="30"/>
        <v>0</v>
      </c>
      <c r="O122" s="1072">
        <f t="shared" si="30"/>
        <v>1</v>
      </c>
      <c r="P122" s="1071">
        <f t="shared" si="30"/>
        <v>5</v>
      </c>
      <c r="Q122" s="1072">
        <f t="shared" si="30"/>
        <v>0</v>
      </c>
      <c r="R122" s="1071">
        <f t="shared" si="30"/>
        <v>0</v>
      </c>
      <c r="S122" s="1072">
        <f t="shared" si="30"/>
        <v>0</v>
      </c>
      <c r="T122" s="1071">
        <f t="shared" si="30"/>
        <v>0</v>
      </c>
      <c r="U122" s="1072">
        <f t="shared" si="30"/>
        <v>0</v>
      </c>
      <c r="V122" s="1071">
        <f t="shared" si="30"/>
        <v>0</v>
      </c>
      <c r="W122" s="1072">
        <f t="shared" si="30"/>
        <v>0</v>
      </c>
      <c r="X122" s="1071">
        <f t="shared" si="30"/>
        <v>0</v>
      </c>
      <c r="Y122" s="1072">
        <f t="shared" si="30"/>
        <v>0</v>
      </c>
      <c r="Z122" s="1071">
        <f t="shared" si="30"/>
        <v>0</v>
      </c>
      <c r="AA122" s="1049">
        <f t="shared" si="32"/>
        <v>-1</v>
      </c>
      <c r="AB122" s="1050">
        <f t="shared" si="32"/>
        <v>-500</v>
      </c>
      <c r="AC122" s="1072">
        <f t="shared" si="32"/>
        <v>0</v>
      </c>
      <c r="AD122" s="1071">
        <f t="shared" si="32"/>
        <v>0</v>
      </c>
      <c r="AE122" s="1072">
        <f t="shared" si="32"/>
        <v>0</v>
      </c>
      <c r="AF122" s="1071">
        <f t="shared" si="32"/>
        <v>0</v>
      </c>
      <c r="AG122" s="1072">
        <f t="shared" si="32"/>
        <v>-1</v>
      </c>
      <c r="AH122" s="1071">
        <f t="shared" si="32"/>
        <v>-500</v>
      </c>
      <c r="AI122" s="1072">
        <f t="shared" si="32"/>
        <v>0</v>
      </c>
      <c r="AJ122" s="1071">
        <f t="shared" si="32"/>
        <v>0</v>
      </c>
      <c r="AK122" s="1072">
        <f t="shared" si="32"/>
        <v>0</v>
      </c>
      <c r="AL122" s="1071">
        <f t="shared" si="32"/>
        <v>0</v>
      </c>
      <c r="AM122" s="1072">
        <f t="shared" si="32"/>
        <v>0</v>
      </c>
      <c r="AN122" s="1075">
        <f t="shared" si="32"/>
        <v>0</v>
      </c>
      <c r="AO122" s="1072">
        <f t="shared" si="32"/>
        <v>0</v>
      </c>
      <c r="AP122" s="1071">
        <f t="shared" si="32"/>
        <v>0</v>
      </c>
      <c r="AQ122" s="1072">
        <f t="shared" si="32"/>
        <v>0</v>
      </c>
      <c r="AR122" s="1075">
        <f t="shared" si="32"/>
        <v>0</v>
      </c>
      <c r="AS122" s="1072">
        <f t="shared" si="32"/>
        <v>0</v>
      </c>
      <c r="AT122" s="1071">
        <f t="shared" si="32"/>
        <v>0</v>
      </c>
      <c r="AU122" s="1072">
        <f t="shared" si="32"/>
        <v>0</v>
      </c>
      <c r="AV122" s="1071">
        <f t="shared" si="32"/>
        <v>0</v>
      </c>
      <c r="AW122" s="705"/>
      <c r="AX122" s="705"/>
      <c r="AY122" s="705"/>
      <c r="AZ122" s="705"/>
      <c r="BA122" s="705"/>
      <c r="BB122" s="705"/>
      <c r="BC122" s="705"/>
      <c r="BD122" s="705"/>
      <c r="BE122" s="705"/>
      <c r="BF122" s="705"/>
      <c r="BG122" s="705"/>
      <c r="BH122" s="705"/>
      <c r="BI122" s="705"/>
      <c r="BJ122" s="705"/>
      <c r="BK122" s="705"/>
      <c r="BL122" s="705"/>
      <c r="BM122" s="705"/>
      <c r="BN122" s="705"/>
      <c r="BO122" s="705"/>
      <c r="BP122" s="705"/>
      <c r="BQ122" s="705"/>
      <c r="BR122" s="705"/>
      <c r="BS122" s="705"/>
      <c r="BT122" s="705"/>
      <c r="BU122" s="705"/>
      <c r="BV122" s="705"/>
      <c r="BW122" s="705"/>
      <c r="BX122" s="705"/>
      <c r="BY122" s="705"/>
      <c r="BZ122" s="705"/>
      <c r="CA122" s="705"/>
      <c r="CB122" s="705"/>
      <c r="CC122" s="705"/>
      <c r="CD122" s="705"/>
      <c r="CE122" s="705"/>
      <c r="CF122" s="705"/>
      <c r="CG122" s="705"/>
      <c r="CH122" s="705"/>
      <c r="CI122" s="705"/>
      <c r="CJ122" s="705"/>
      <c r="CK122" s="705"/>
      <c r="CL122" s="705"/>
    </row>
    <row r="123" spans="1:90" s="675" customFormat="1" ht="18.75" hidden="1" thickBot="1">
      <c r="A123" s="1013" t="s">
        <v>176</v>
      </c>
      <c r="B123" s="1067" t="s">
        <v>182</v>
      </c>
      <c r="C123" s="1076">
        <f t="shared" si="29"/>
        <v>1</v>
      </c>
      <c r="D123" s="1018">
        <f t="shared" si="29"/>
        <v>0</v>
      </c>
      <c r="E123" s="1197"/>
      <c r="F123" s="1197"/>
      <c r="G123" s="1113"/>
      <c r="H123" s="1113"/>
      <c r="I123" s="830">
        <f t="shared" si="30"/>
        <v>0</v>
      </c>
      <c r="J123" s="831">
        <f t="shared" si="30"/>
        <v>0</v>
      </c>
      <c r="K123" s="832">
        <f t="shared" si="30"/>
        <v>0</v>
      </c>
      <c r="L123" s="833">
        <f t="shared" si="30"/>
        <v>0</v>
      </c>
      <c r="M123" s="832">
        <f t="shared" si="30"/>
        <v>1</v>
      </c>
      <c r="N123" s="833">
        <f t="shared" si="30"/>
        <v>0</v>
      </c>
      <c r="O123" s="1072">
        <f t="shared" si="30"/>
        <v>0</v>
      </c>
      <c r="P123" s="1071">
        <f t="shared" si="30"/>
        <v>0</v>
      </c>
      <c r="Q123" s="1072">
        <f t="shared" si="30"/>
        <v>0</v>
      </c>
      <c r="R123" s="1071">
        <f t="shared" si="30"/>
        <v>0</v>
      </c>
      <c r="S123" s="1072">
        <f t="shared" si="30"/>
        <v>0</v>
      </c>
      <c r="T123" s="1071">
        <f t="shared" si="30"/>
        <v>0</v>
      </c>
      <c r="U123" s="1072">
        <f t="shared" si="30"/>
        <v>0</v>
      </c>
      <c r="V123" s="1071">
        <f t="shared" si="30"/>
        <v>0</v>
      </c>
      <c r="W123" s="1072">
        <f t="shared" si="30"/>
        <v>0</v>
      </c>
      <c r="X123" s="1071">
        <f t="shared" si="30"/>
        <v>0</v>
      </c>
      <c r="Y123" s="1072">
        <f t="shared" si="30"/>
        <v>0</v>
      </c>
      <c r="Z123" s="1071">
        <f t="shared" si="30"/>
        <v>0</v>
      </c>
      <c r="AA123" s="1049">
        <f t="shared" si="32"/>
        <v>0</v>
      </c>
      <c r="AB123" s="1050">
        <f t="shared" si="32"/>
        <v>0</v>
      </c>
      <c r="AC123" s="1072">
        <f t="shared" si="32"/>
        <v>0</v>
      </c>
      <c r="AD123" s="1071">
        <f t="shared" si="32"/>
        <v>0</v>
      </c>
      <c r="AE123" s="1072">
        <f t="shared" si="32"/>
        <v>0</v>
      </c>
      <c r="AF123" s="1071">
        <f t="shared" si="32"/>
        <v>0</v>
      </c>
      <c r="AG123" s="1072">
        <f t="shared" si="32"/>
        <v>0</v>
      </c>
      <c r="AH123" s="1071">
        <f t="shared" si="32"/>
        <v>0</v>
      </c>
      <c r="AI123" s="1072">
        <f t="shared" si="32"/>
        <v>0</v>
      </c>
      <c r="AJ123" s="1071">
        <f t="shared" si="32"/>
        <v>0</v>
      </c>
      <c r="AK123" s="1072">
        <f t="shared" si="32"/>
        <v>0</v>
      </c>
      <c r="AL123" s="1071">
        <f t="shared" si="32"/>
        <v>0</v>
      </c>
      <c r="AM123" s="1072">
        <f t="shared" si="32"/>
        <v>0</v>
      </c>
      <c r="AN123" s="1075">
        <f t="shared" si="32"/>
        <v>0</v>
      </c>
      <c r="AO123" s="1072">
        <f t="shared" si="32"/>
        <v>0</v>
      </c>
      <c r="AP123" s="1071">
        <f t="shared" si="32"/>
        <v>0</v>
      </c>
      <c r="AQ123" s="1072">
        <f t="shared" si="32"/>
        <v>0</v>
      </c>
      <c r="AR123" s="1075">
        <f t="shared" si="32"/>
        <v>0</v>
      </c>
      <c r="AS123" s="1072">
        <f t="shared" si="32"/>
        <v>0</v>
      </c>
      <c r="AT123" s="1071">
        <f t="shared" si="32"/>
        <v>0</v>
      </c>
      <c r="AU123" s="1072">
        <f t="shared" si="32"/>
        <v>0</v>
      </c>
      <c r="AV123" s="1071">
        <f t="shared" si="32"/>
        <v>0</v>
      </c>
      <c r="AW123" s="705"/>
      <c r="AX123" s="705"/>
      <c r="AY123" s="705"/>
      <c r="AZ123" s="705"/>
      <c r="BA123" s="705"/>
      <c r="BB123" s="705"/>
      <c r="BC123" s="705"/>
      <c r="BD123" s="705"/>
      <c r="BE123" s="705"/>
      <c r="BF123" s="705"/>
      <c r="BG123" s="705"/>
      <c r="BH123" s="705"/>
      <c r="BI123" s="705"/>
      <c r="BJ123" s="705"/>
      <c r="BK123" s="705"/>
      <c r="BL123" s="705"/>
      <c r="BM123" s="705"/>
      <c r="BN123" s="705"/>
      <c r="BO123" s="705"/>
      <c r="BP123" s="705"/>
      <c r="BQ123" s="705"/>
      <c r="BR123" s="705"/>
      <c r="BS123" s="705"/>
      <c r="BT123" s="705"/>
      <c r="BU123" s="705"/>
      <c r="BV123" s="705"/>
      <c r="BW123" s="705"/>
      <c r="BX123" s="705"/>
      <c r="BY123" s="705"/>
      <c r="BZ123" s="705"/>
      <c r="CA123" s="705"/>
      <c r="CB123" s="705"/>
      <c r="CC123" s="705"/>
      <c r="CD123" s="705"/>
      <c r="CE123" s="705"/>
      <c r="CF123" s="705"/>
      <c r="CG123" s="705"/>
      <c r="CH123" s="705"/>
      <c r="CI123" s="705"/>
      <c r="CJ123" s="705"/>
      <c r="CK123" s="705"/>
      <c r="CL123" s="705"/>
    </row>
    <row r="124" spans="1:90" s="675" customFormat="1" ht="18.75" hidden="1" thickBot="1">
      <c r="A124" s="1013" t="s">
        <v>183</v>
      </c>
      <c r="B124" s="1067" t="s">
        <v>184</v>
      </c>
      <c r="C124" s="1076">
        <f t="shared" si="29"/>
        <v>0</v>
      </c>
      <c r="D124" s="1018">
        <f t="shared" si="29"/>
        <v>0</v>
      </c>
      <c r="E124" s="1197"/>
      <c r="F124" s="1197"/>
      <c r="G124" s="1113"/>
      <c r="H124" s="1113"/>
      <c r="I124" s="830">
        <f t="shared" si="30"/>
        <v>0</v>
      </c>
      <c r="J124" s="831">
        <f t="shared" si="30"/>
        <v>0</v>
      </c>
      <c r="K124" s="832">
        <f t="shared" si="30"/>
        <v>0</v>
      </c>
      <c r="L124" s="833">
        <f t="shared" si="30"/>
        <v>0</v>
      </c>
      <c r="M124" s="832">
        <f t="shared" si="30"/>
        <v>0</v>
      </c>
      <c r="N124" s="833">
        <f t="shared" si="30"/>
        <v>0</v>
      </c>
      <c r="O124" s="1072">
        <f t="shared" si="30"/>
        <v>0</v>
      </c>
      <c r="P124" s="1071">
        <f t="shared" si="30"/>
        <v>0</v>
      </c>
      <c r="Q124" s="1072">
        <f t="shared" si="30"/>
        <v>0</v>
      </c>
      <c r="R124" s="1071">
        <f t="shared" si="30"/>
        <v>0</v>
      </c>
      <c r="S124" s="1072">
        <f t="shared" si="30"/>
        <v>0</v>
      </c>
      <c r="T124" s="1071">
        <f t="shared" si="30"/>
        <v>0</v>
      </c>
      <c r="U124" s="1072">
        <f t="shared" si="30"/>
        <v>0</v>
      </c>
      <c r="V124" s="1071">
        <f t="shared" si="30"/>
        <v>0</v>
      </c>
      <c r="W124" s="1072">
        <f t="shared" si="30"/>
        <v>0</v>
      </c>
      <c r="X124" s="1071">
        <f t="shared" si="30"/>
        <v>0</v>
      </c>
      <c r="Y124" s="1072">
        <f t="shared" si="30"/>
        <v>0</v>
      </c>
      <c r="Z124" s="1071">
        <f t="shared" si="30"/>
        <v>0</v>
      </c>
      <c r="AA124" s="1049">
        <f t="shared" si="32"/>
        <v>0</v>
      </c>
      <c r="AB124" s="1050">
        <f t="shared" si="32"/>
        <v>0</v>
      </c>
      <c r="AC124" s="1072">
        <f t="shared" si="32"/>
        <v>0</v>
      </c>
      <c r="AD124" s="1071">
        <f t="shared" si="32"/>
        <v>0</v>
      </c>
      <c r="AE124" s="1072">
        <f t="shared" si="32"/>
        <v>0</v>
      </c>
      <c r="AF124" s="1071">
        <f t="shared" si="32"/>
        <v>0</v>
      </c>
      <c r="AG124" s="1072">
        <f t="shared" si="32"/>
        <v>0</v>
      </c>
      <c r="AH124" s="1071">
        <f t="shared" si="32"/>
        <v>0</v>
      </c>
      <c r="AI124" s="1072">
        <f t="shared" si="32"/>
        <v>0</v>
      </c>
      <c r="AJ124" s="1071">
        <f t="shared" si="32"/>
        <v>0</v>
      </c>
      <c r="AK124" s="1072">
        <f t="shared" si="32"/>
        <v>0</v>
      </c>
      <c r="AL124" s="1071">
        <f t="shared" si="32"/>
        <v>0</v>
      </c>
      <c r="AM124" s="1072">
        <f t="shared" si="32"/>
        <v>0</v>
      </c>
      <c r="AN124" s="1075">
        <f t="shared" si="32"/>
        <v>0</v>
      </c>
      <c r="AO124" s="1072">
        <f t="shared" si="32"/>
        <v>0</v>
      </c>
      <c r="AP124" s="1071">
        <f t="shared" si="32"/>
        <v>0</v>
      </c>
      <c r="AQ124" s="1072">
        <f t="shared" si="32"/>
        <v>0</v>
      </c>
      <c r="AR124" s="1075">
        <f t="shared" si="32"/>
        <v>0</v>
      </c>
      <c r="AS124" s="1072">
        <f t="shared" si="32"/>
        <v>0</v>
      </c>
      <c r="AT124" s="1071">
        <f t="shared" si="32"/>
        <v>0</v>
      </c>
      <c r="AU124" s="1072">
        <f t="shared" si="32"/>
        <v>0</v>
      </c>
      <c r="AV124" s="1071">
        <f t="shared" si="32"/>
        <v>0</v>
      </c>
      <c r="AW124" s="705"/>
      <c r="AX124" s="705"/>
      <c r="AY124" s="705"/>
      <c r="AZ124" s="705"/>
      <c r="BA124" s="705"/>
      <c r="BB124" s="705"/>
      <c r="BC124" s="705"/>
      <c r="BD124" s="705"/>
      <c r="BE124" s="705"/>
      <c r="BF124" s="705"/>
      <c r="BG124" s="705"/>
      <c r="BH124" s="705"/>
      <c r="BI124" s="705"/>
      <c r="BJ124" s="705"/>
      <c r="BK124" s="705"/>
      <c r="BL124" s="705"/>
      <c r="BM124" s="705"/>
      <c r="BN124" s="705"/>
      <c r="BO124" s="705"/>
      <c r="BP124" s="705"/>
      <c r="BQ124" s="705"/>
      <c r="BR124" s="705"/>
      <c r="BS124" s="705"/>
      <c r="BT124" s="705"/>
      <c r="BU124" s="705"/>
      <c r="BV124" s="705"/>
      <c r="BW124" s="705"/>
      <c r="BX124" s="705"/>
      <c r="BY124" s="705"/>
      <c r="BZ124" s="705"/>
      <c r="CA124" s="705"/>
      <c r="CB124" s="705"/>
      <c r="CC124" s="705"/>
      <c r="CD124" s="705"/>
      <c r="CE124" s="705"/>
      <c r="CF124" s="705"/>
      <c r="CG124" s="705"/>
      <c r="CH124" s="705"/>
      <c r="CI124" s="705"/>
      <c r="CJ124" s="705"/>
      <c r="CK124" s="705"/>
      <c r="CL124" s="705"/>
    </row>
    <row r="125" spans="1:90" s="675" customFormat="1" ht="18.75" hidden="1" thickBot="1">
      <c r="A125" s="1003" t="s">
        <v>95</v>
      </c>
      <c r="B125" s="1042" t="s">
        <v>185</v>
      </c>
      <c r="C125" s="1043">
        <f t="shared" si="29"/>
        <v>0</v>
      </c>
      <c r="D125" s="1005">
        <f t="shared" si="29"/>
        <v>0</v>
      </c>
      <c r="E125" s="1197"/>
      <c r="F125" s="1197"/>
      <c r="G125" s="1113"/>
      <c r="H125" s="1113"/>
      <c r="I125" s="823">
        <f t="shared" si="30"/>
        <v>0</v>
      </c>
      <c r="J125" s="824">
        <f t="shared" si="30"/>
        <v>0</v>
      </c>
      <c r="K125" s="825">
        <f t="shared" si="30"/>
        <v>0</v>
      </c>
      <c r="L125" s="826">
        <f t="shared" si="30"/>
        <v>0</v>
      </c>
      <c r="M125" s="825">
        <f t="shared" si="30"/>
        <v>0</v>
      </c>
      <c r="N125" s="826">
        <f t="shared" si="30"/>
        <v>0</v>
      </c>
      <c r="O125" s="1051">
        <f t="shared" si="30"/>
        <v>0</v>
      </c>
      <c r="P125" s="1052">
        <f t="shared" si="30"/>
        <v>0</v>
      </c>
      <c r="Q125" s="1051">
        <f t="shared" si="30"/>
        <v>0</v>
      </c>
      <c r="R125" s="1052">
        <f t="shared" si="30"/>
        <v>0</v>
      </c>
      <c r="S125" s="1051">
        <f t="shared" si="30"/>
        <v>0</v>
      </c>
      <c r="T125" s="1052">
        <f t="shared" si="30"/>
        <v>0</v>
      </c>
      <c r="U125" s="1051">
        <f t="shared" si="30"/>
        <v>0</v>
      </c>
      <c r="V125" s="1052">
        <f t="shared" si="30"/>
        <v>0</v>
      </c>
      <c r="W125" s="1051">
        <f t="shared" si="30"/>
        <v>0</v>
      </c>
      <c r="X125" s="1052">
        <f t="shared" si="30"/>
        <v>0</v>
      </c>
      <c r="Y125" s="1051">
        <f t="shared" si="30"/>
        <v>0</v>
      </c>
      <c r="Z125" s="1052">
        <f t="shared" si="30"/>
        <v>0</v>
      </c>
      <c r="AA125" s="1049">
        <f t="shared" si="32"/>
        <v>0</v>
      </c>
      <c r="AB125" s="1050">
        <f t="shared" si="32"/>
        <v>0</v>
      </c>
      <c r="AC125" s="1051">
        <f t="shared" si="32"/>
        <v>0</v>
      </c>
      <c r="AD125" s="1052">
        <f t="shared" si="32"/>
        <v>0</v>
      </c>
      <c r="AE125" s="1051">
        <f t="shared" si="32"/>
        <v>0</v>
      </c>
      <c r="AF125" s="1052">
        <f t="shared" si="32"/>
        <v>0</v>
      </c>
      <c r="AG125" s="1051">
        <f t="shared" si="32"/>
        <v>0</v>
      </c>
      <c r="AH125" s="1052">
        <f t="shared" si="32"/>
        <v>0</v>
      </c>
      <c r="AI125" s="1051">
        <f t="shared" si="32"/>
        <v>0</v>
      </c>
      <c r="AJ125" s="1052">
        <f t="shared" si="32"/>
        <v>0</v>
      </c>
      <c r="AK125" s="1051">
        <f t="shared" si="32"/>
        <v>0</v>
      </c>
      <c r="AL125" s="1052">
        <f t="shared" si="32"/>
        <v>0</v>
      </c>
      <c r="AM125" s="1051">
        <f t="shared" si="32"/>
        <v>0</v>
      </c>
      <c r="AN125" s="1053">
        <f t="shared" si="32"/>
        <v>0</v>
      </c>
      <c r="AO125" s="1051">
        <f t="shared" si="32"/>
        <v>0</v>
      </c>
      <c r="AP125" s="1052">
        <f t="shared" si="32"/>
        <v>0</v>
      </c>
      <c r="AQ125" s="1051">
        <f t="shared" si="32"/>
        <v>0</v>
      </c>
      <c r="AR125" s="1053">
        <f t="shared" si="32"/>
        <v>0</v>
      </c>
      <c r="AS125" s="1051">
        <f t="shared" si="32"/>
        <v>0</v>
      </c>
      <c r="AT125" s="1052">
        <f t="shared" si="32"/>
        <v>0</v>
      </c>
      <c r="AU125" s="1051">
        <f t="shared" si="32"/>
        <v>0</v>
      </c>
      <c r="AV125" s="1052">
        <f t="shared" si="32"/>
        <v>0</v>
      </c>
      <c r="AW125" s="705"/>
      <c r="AX125" s="705"/>
      <c r="AY125" s="705"/>
      <c r="AZ125" s="705"/>
      <c r="BA125" s="705"/>
      <c r="BB125" s="705"/>
      <c r="BC125" s="705"/>
      <c r="BD125" s="705"/>
      <c r="BE125" s="705"/>
      <c r="BF125" s="705"/>
      <c r="BG125" s="705"/>
      <c r="BH125" s="705"/>
      <c r="BI125" s="705"/>
      <c r="BJ125" s="705"/>
      <c r="BK125" s="705"/>
      <c r="BL125" s="705"/>
      <c r="BM125" s="705"/>
      <c r="BN125" s="705"/>
      <c r="BO125" s="705"/>
      <c r="BP125" s="705"/>
      <c r="BQ125" s="705"/>
      <c r="BR125" s="705"/>
      <c r="BS125" s="705"/>
      <c r="BT125" s="705"/>
      <c r="BU125" s="705"/>
      <c r="BV125" s="705"/>
      <c r="BW125" s="705"/>
      <c r="BX125" s="705"/>
      <c r="BY125" s="705"/>
      <c r="BZ125" s="705"/>
      <c r="CA125" s="705"/>
      <c r="CB125" s="705"/>
      <c r="CC125" s="705"/>
      <c r="CD125" s="705"/>
      <c r="CE125" s="705"/>
      <c r="CF125" s="705"/>
      <c r="CG125" s="705"/>
      <c r="CH125" s="705"/>
      <c r="CI125" s="705"/>
      <c r="CJ125" s="705"/>
      <c r="CK125" s="705"/>
      <c r="CL125" s="705"/>
    </row>
    <row r="126" spans="1:90" s="675" customFormat="1" ht="18.75" hidden="1" thickBot="1">
      <c r="A126" s="1013" t="s">
        <v>109</v>
      </c>
      <c r="B126" s="1067" t="s">
        <v>186</v>
      </c>
      <c r="C126" s="1076">
        <f t="shared" si="29"/>
        <v>0</v>
      </c>
      <c r="D126" s="1018">
        <f t="shared" si="29"/>
        <v>0</v>
      </c>
      <c r="E126" s="1197"/>
      <c r="F126" s="1197"/>
      <c r="G126" s="1113"/>
      <c r="H126" s="1113"/>
      <c r="I126" s="830">
        <f t="shared" si="30"/>
        <v>0</v>
      </c>
      <c r="J126" s="831">
        <f t="shared" si="30"/>
        <v>0</v>
      </c>
      <c r="K126" s="832">
        <f t="shared" si="30"/>
        <v>0</v>
      </c>
      <c r="L126" s="833">
        <f t="shared" si="30"/>
        <v>0</v>
      </c>
      <c r="M126" s="832">
        <f t="shared" si="30"/>
        <v>0</v>
      </c>
      <c r="N126" s="833">
        <f t="shared" si="30"/>
        <v>0</v>
      </c>
      <c r="O126" s="1072">
        <f t="shared" si="30"/>
        <v>0</v>
      </c>
      <c r="P126" s="1071">
        <f t="shared" si="30"/>
        <v>0</v>
      </c>
      <c r="Q126" s="1072">
        <f t="shared" si="30"/>
        <v>0</v>
      </c>
      <c r="R126" s="1071">
        <f t="shared" si="30"/>
        <v>0</v>
      </c>
      <c r="S126" s="1072">
        <f t="shared" si="30"/>
        <v>0</v>
      </c>
      <c r="T126" s="1071">
        <f t="shared" si="30"/>
        <v>0</v>
      </c>
      <c r="U126" s="1072">
        <f t="shared" si="30"/>
        <v>0</v>
      </c>
      <c r="V126" s="1071">
        <f t="shared" si="30"/>
        <v>0</v>
      </c>
      <c r="W126" s="1072">
        <f t="shared" si="30"/>
        <v>0</v>
      </c>
      <c r="X126" s="1071">
        <f t="shared" si="30"/>
        <v>0</v>
      </c>
      <c r="Y126" s="1072">
        <f t="shared" si="30"/>
        <v>0</v>
      </c>
      <c r="Z126" s="1071">
        <f t="shared" si="30"/>
        <v>0</v>
      </c>
      <c r="AA126" s="1049">
        <f t="shared" si="32"/>
        <v>0</v>
      </c>
      <c r="AB126" s="1050">
        <f t="shared" si="32"/>
        <v>0</v>
      </c>
      <c r="AC126" s="1072">
        <f t="shared" si="32"/>
        <v>0</v>
      </c>
      <c r="AD126" s="1071">
        <f t="shared" si="32"/>
        <v>0</v>
      </c>
      <c r="AE126" s="1072">
        <f t="shared" si="32"/>
        <v>0</v>
      </c>
      <c r="AF126" s="1071">
        <f t="shared" si="32"/>
        <v>0</v>
      </c>
      <c r="AG126" s="1072">
        <f t="shared" si="32"/>
        <v>0</v>
      </c>
      <c r="AH126" s="1071">
        <f t="shared" si="32"/>
        <v>0</v>
      </c>
      <c r="AI126" s="1072">
        <f t="shared" si="32"/>
        <v>0</v>
      </c>
      <c r="AJ126" s="1071">
        <f t="shared" si="32"/>
        <v>0</v>
      </c>
      <c r="AK126" s="1072">
        <f t="shared" si="32"/>
        <v>0</v>
      </c>
      <c r="AL126" s="1071">
        <f t="shared" si="32"/>
        <v>0</v>
      </c>
      <c r="AM126" s="1072">
        <f t="shared" si="32"/>
        <v>0</v>
      </c>
      <c r="AN126" s="1075">
        <f t="shared" si="32"/>
        <v>0</v>
      </c>
      <c r="AO126" s="1072">
        <f t="shared" si="32"/>
        <v>0</v>
      </c>
      <c r="AP126" s="1071">
        <f t="shared" si="32"/>
        <v>0</v>
      </c>
      <c r="AQ126" s="1072">
        <f t="shared" si="32"/>
        <v>0</v>
      </c>
      <c r="AR126" s="1075">
        <f t="shared" si="32"/>
        <v>0</v>
      </c>
      <c r="AS126" s="1072">
        <f t="shared" si="32"/>
        <v>0</v>
      </c>
      <c r="AT126" s="1071">
        <f t="shared" si="32"/>
        <v>0</v>
      </c>
      <c r="AU126" s="1072">
        <f t="shared" si="32"/>
        <v>0</v>
      </c>
      <c r="AV126" s="1071">
        <f t="shared" si="32"/>
        <v>0</v>
      </c>
      <c r="AW126" s="705"/>
      <c r="AX126" s="705"/>
      <c r="AY126" s="705"/>
      <c r="AZ126" s="705"/>
      <c r="BA126" s="705"/>
      <c r="BB126" s="705"/>
      <c r="BC126" s="705"/>
      <c r="BD126" s="705"/>
      <c r="BE126" s="705"/>
      <c r="BF126" s="705"/>
      <c r="BG126" s="705"/>
      <c r="BH126" s="705"/>
      <c r="BI126" s="705"/>
      <c r="BJ126" s="705"/>
      <c r="BK126" s="705"/>
      <c r="BL126" s="705"/>
      <c r="BM126" s="705"/>
      <c r="BN126" s="705"/>
      <c r="BO126" s="705"/>
      <c r="BP126" s="705"/>
      <c r="BQ126" s="705"/>
      <c r="BR126" s="705"/>
      <c r="BS126" s="705"/>
      <c r="BT126" s="705"/>
      <c r="BU126" s="705"/>
      <c r="BV126" s="705"/>
      <c r="BW126" s="705"/>
      <c r="BX126" s="705"/>
      <c r="BY126" s="705"/>
      <c r="BZ126" s="705"/>
      <c r="CA126" s="705"/>
      <c r="CB126" s="705"/>
      <c r="CC126" s="705"/>
      <c r="CD126" s="705"/>
      <c r="CE126" s="705"/>
      <c r="CF126" s="705"/>
      <c r="CG126" s="705"/>
      <c r="CH126" s="705"/>
      <c r="CI126" s="705"/>
      <c r="CJ126" s="705"/>
      <c r="CK126" s="705"/>
      <c r="CL126" s="705"/>
    </row>
    <row r="127" spans="1:90" s="675" customFormat="1" ht="18.75" hidden="1" thickBot="1">
      <c r="A127" s="1013" t="s">
        <v>172</v>
      </c>
      <c r="B127" s="1067" t="s">
        <v>187</v>
      </c>
      <c r="C127" s="1076">
        <f t="shared" si="29"/>
        <v>0</v>
      </c>
      <c r="D127" s="1018">
        <f t="shared" si="29"/>
        <v>0</v>
      </c>
      <c r="E127" s="1197"/>
      <c r="F127" s="1197"/>
      <c r="G127" s="1113"/>
      <c r="H127" s="1113"/>
      <c r="I127" s="830">
        <f t="shared" si="30"/>
        <v>0</v>
      </c>
      <c r="J127" s="831">
        <f t="shared" si="30"/>
        <v>0</v>
      </c>
      <c r="K127" s="832">
        <f t="shared" si="30"/>
        <v>0</v>
      </c>
      <c r="L127" s="833">
        <f t="shared" si="30"/>
        <v>0</v>
      </c>
      <c r="M127" s="832">
        <f t="shared" si="30"/>
        <v>0</v>
      </c>
      <c r="N127" s="833">
        <f t="shared" si="30"/>
        <v>0</v>
      </c>
      <c r="O127" s="1072">
        <f t="shared" si="30"/>
        <v>0</v>
      </c>
      <c r="P127" s="1071">
        <f t="shared" si="30"/>
        <v>0</v>
      </c>
      <c r="Q127" s="1072">
        <f t="shared" si="30"/>
        <v>0</v>
      </c>
      <c r="R127" s="1071">
        <f t="shared" si="30"/>
        <v>0</v>
      </c>
      <c r="S127" s="1072">
        <f t="shared" si="30"/>
        <v>0</v>
      </c>
      <c r="T127" s="1071">
        <f t="shared" si="30"/>
        <v>0</v>
      </c>
      <c r="U127" s="1072">
        <f t="shared" si="30"/>
        <v>0</v>
      </c>
      <c r="V127" s="1071">
        <f t="shared" si="30"/>
        <v>0</v>
      </c>
      <c r="W127" s="1072">
        <f t="shared" si="30"/>
        <v>0</v>
      </c>
      <c r="X127" s="1071">
        <f t="shared" si="30"/>
        <v>0</v>
      </c>
      <c r="Y127" s="1072">
        <f t="shared" si="30"/>
        <v>0</v>
      </c>
      <c r="Z127" s="1071">
        <f t="shared" si="30"/>
        <v>0</v>
      </c>
      <c r="AA127" s="1049">
        <f t="shared" si="32"/>
        <v>0</v>
      </c>
      <c r="AB127" s="1050">
        <f t="shared" si="32"/>
        <v>0</v>
      </c>
      <c r="AC127" s="1072">
        <f t="shared" si="32"/>
        <v>0</v>
      </c>
      <c r="AD127" s="1071">
        <f t="shared" si="32"/>
        <v>0</v>
      </c>
      <c r="AE127" s="1072">
        <f t="shared" si="32"/>
        <v>0</v>
      </c>
      <c r="AF127" s="1071">
        <f t="shared" si="32"/>
        <v>0</v>
      </c>
      <c r="AG127" s="1072">
        <f t="shared" si="32"/>
        <v>0</v>
      </c>
      <c r="AH127" s="1071">
        <f t="shared" si="32"/>
        <v>0</v>
      </c>
      <c r="AI127" s="1072">
        <f t="shared" si="32"/>
        <v>0</v>
      </c>
      <c r="AJ127" s="1071">
        <f t="shared" si="32"/>
        <v>0</v>
      </c>
      <c r="AK127" s="1072">
        <f t="shared" si="32"/>
        <v>0</v>
      </c>
      <c r="AL127" s="1071">
        <f t="shared" si="32"/>
        <v>0</v>
      </c>
      <c r="AM127" s="1072">
        <f t="shared" si="32"/>
        <v>0</v>
      </c>
      <c r="AN127" s="1075">
        <f t="shared" si="32"/>
        <v>0</v>
      </c>
      <c r="AO127" s="1072">
        <f t="shared" si="32"/>
        <v>0</v>
      </c>
      <c r="AP127" s="1071">
        <f t="shared" si="32"/>
        <v>0</v>
      </c>
      <c r="AQ127" s="1072">
        <f t="shared" si="32"/>
        <v>0</v>
      </c>
      <c r="AR127" s="1075">
        <f t="shared" si="32"/>
        <v>0</v>
      </c>
      <c r="AS127" s="1072">
        <f t="shared" si="32"/>
        <v>0</v>
      </c>
      <c r="AT127" s="1071">
        <f t="shared" si="32"/>
        <v>0</v>
      </c>
      <c r="AU127" s="1072">
        <f t="shared" si="32"/>
        <v>0</v>
      </c>
      <c r="AV127" s="1071">
        <f t="shared" si="32"/>
        <v>0</v>
      </c>
      <c r="AW127" s="705"/>
      <c r="AX127" s="705"/>
      <c r="AY127" s="705"/>
      <c r="AZ127" s="705"/>
      <c r="BA127" s="705"/>
      <c r="BB127" s="705"/>
      <c r="BC127" s="705"/>
      <c r="BD127" s="705"/>
      <c r="BE127" s="705"/>
      <c r="BF127" s="705"/>
      <c r="BG127" s="705"/>
      <c r="BH127" s="705"/>
      <c r="BI127" s="705"/>
      <c r="BJ127" s="705"/>
      <c r="BK127" s="705"/>
      <c r="BL127" s="705"/>
      <c r="BM127" s="705"/>
      <c r="BN127" s="705"/>
      <c r="BO127" s="705"/>
      <c r="BP127" s="705"/>
      <c r="BQ127" s="705"/>
      <c r="BR127" s="705"/>
      <c r="BS127" s="705"/>
      <c r="BT127" s="705"/>
      <c r="BU127" s="705"/>
      <c r="BV127" s="705"/>
      <c r="BW127" s="705"/>
      <c r="BX127" s="705"/>
      <c r="BY127" s="705"/>
      <c r="BZ127" s="705"/>
      <c r="CA127" s="705"/>
      <c r="CB127" s="705"/>
      <c r="CC127" s="705"/>
      <c r="CD127" s="705"/>
      <c r="CE127" s="705"/>
      <c r="CF127" s="705"/>
      <c r="CG127" s="705"/>
      <c r="CH127" s="705"/>
      <c r="CI127" s="705"/>
      <c r="CJ127" s="705"/>
      <c r="CK127" s="705"/>
      <c r="CL127" s="705"/>
    </row>
    <row r="128" spans="1:90" s="675" customFormat="1" ht="18.75" hidden="1" thickBot="1">
      <c r="A128" s="1013" t="s">
        <v>174</v>
      </c>
      <c r="B128" s="1067" t="s">
        <v>188</v>
      </c>
      <c r="C128" s="1076">
        <f t="shared" si="29"/>
        <v>0</v>
      </c>
      <c r="D128" s="1018">
        <f t="shared" si="29"/>
        <v>0</v>
      </c>
      <c r="E128" s="1197"/>
      <c r="F128" s="1197"/>
      <c r="G128" s="1113"/>
      <c r="H128" s="1113"/>
      <c r="I128" s="830">
        <f t="shared" si="30"/>
        <v>0</v>
      </c>
      <c r="J128" s="831">
        <f t="shared" si="30"/>
        <v>0</v>
      </c>
      <c r="K128" s="832">
        <f t="shared" si="30"/>
        <v>0</v>
      </c>
      <c r="L128" s="833">
        <f t="shared" si="30"/>
        <v>0</v>
      </c>
      <c r="M128" s="832">
        <f t="shared" si="30"/>
        <v>0</v>
      </c>
      <c r="N128" s="833">
        <f t="shared" si="30"/>
        <v>0</v>
      </c>
      <c r="O128" s="1072">
        <f t="shared" si="30"/>
        <v>0</v>
      </c>
      <c r="P128" s="1071">
        <f t="shared" si="30"/>
        <v>0</v>
      </c>
      <c r="Q128" s="1072">
        <f t="shared" si="30"/>
        <v>0</v>
      </c>
      <c r="R128" s="1071">
        <f t="shared" si="30"/>
        <v>0</v>
      </c>
      <c r="S128" s="1072">
        <f t="shared" si="30"/>
        <v>0</v>
      </c>
      <c r="T128" s="1071">
        <f t="shared" si="30"/>
        <v>0</v>
      </c>
      <c r="U128" s="1072">
        <f t="shared" si="30"/>
        <v>0</v>
      </c>
      <c r="V128" s="1071">
        <f t="shared" si="30"/>
        <v>0</v>
      </c>
      <c r="W128" s="1072">
        <f t="shared" si="30"/>
        <v>0</v>
      </c>
      <c r="X128" s="1071">
        <f t="shared" si="30"/>
        <v>0</v>
      </c>
      <c r="Y128" s="1072">
        <f t="shared" si="30"/>
        <v>0</v>
      </c>
      <c r="Z128" s="1071">
        <f t="shared" si="30"/>
        <v>0</v>
      </c>
      <c r="AA128" s="1049">
        <f t="shared" si="32"/>
        <v>0</v>
      </c>
      <c r="AB128" s="1050">
        <f t="shared" si="32"/>
        <v>0</v>
      </c>
      <c r="AC128" s="1072">
        <f t="shared" si="32"/>
        <v>0</v>
      </c>
      <c r="AD128" s="1071">
        <f t="shared" si="32"/>
        <v>0</v>
      </c>
      <c r="AE128" s="1072">
        <f t="shared" si="32"/>
        <v>0</v>
      </c>
      <c r="AF128" s="1071">
        <f t="shared" si="32"/>
        <v>0</v>
      </c>
      <c r="AG128" s="1072">
        <f t="shared" si="32"/>
        <v>0</v>
      </c>
      <c r="AH128" s="1071">
        <f t="shared" si="32"/>
        <v>0</v>
      </c>
      <c r="AI128" s="1072">
        <f t="shared" si="32"/>
        <v>0</v>
      </c>
      <c r="AJ128" s="1071">
        <f t="shared" si="32"/>
        <v>0</v>
      </c>
      <c r="AK128" s="1072">
        <f t="shared" si="32"/>
        <v>0</v>
      </c>
      <c r="AL128" s="1071">
        <f t="shared" si="32"/>
        <v>0</v>
      </c>
      <c r="AM128" s="1072">
        <f t="shared" si="32"/>
        <v>0</v>
      </c>
      <c r="AN128" s="1075">
        <f t="shared" si="32"/>
        <v>0</v>
      </c>
      <c r="AO128" s="1072">
        <f t="shared" si="32"/>
        <v>0</v>
      </c>
      <c r="AP128" s="1071">
        <f t="shared" si="32"/>
        <v>0</v>
      </c>
      <c r="AQ128" s="1072">
        <f t="shared" si="32"/>
        <v>0</v>
      </c>
      <c r="AR128" s="1075">
        <f t="shared" si="32"/>
        <v>0</v>
      </c>
      <c r="AS128" s="1072">
        <f t="shared" si="32"/>
        <v>0</v>
      </c>
      <c r="AT128" s="1071">
        <f t="shared" si="32"/>
        <v>0</v>
      </c>
      <c r="AU128" s="1072">
        <f t="shared" si="32"/>
        <v>0</v>
      </c>
      <c r="AV128" s="1071">
        <f t="shared" si="32"/>
        <v>0</v>
      </c>
      <c r="AW128" s="705"/>
      <c r="AX128" s="705"/>
      <c r="AY128" s="705"/>
      <c r="AZ128" s="705"/>
      <c r="BA128" s="705"/>
      <c r="BB128" s="705"/>
      <c r="BC128" s="705"/>
      <c r="BD128" s="705"/>
      <c r="BE128" s="705"/>
      <c r="BF128" s="705"/>
      <c r="BG128" s="705"/>
      <c r="BH128" s="705"/>
      <c r="BI128" s="705"/>
      <c r="BJ128" s="705"/>
      <c r="BK128" s="705"/>
      <c r="BL128" s="705"/>
      <c r="BM128" s="705"/>
      <c r="BN128" s="705"/>
      <c r="BO128" s="705"/>
      <c r="BP128" s="705"/>
      <c r="BQ128" s="705"/>
      <c r="BR128" s="705"/>
      <c r="BS128" s="705"/>
      <c r="BT128" s="705"/>
      <c r="BU128" s="705"/>
      <c r="BV128" s="705"/>
      <c r="BW128" s="705"/>
      <c r="BX128" s="705"/>
      <c r="BY128" s="705"/>
      <c r="BZ128" s="705"/>
      <c r="CA128" s="705"/>
      <c r="CB128" s="705"/>
      <c r="CC128" s="705"/>
      <c r="CD128" s="705"/>
      <c r="CE128" s="705"/>
      <c r="CF128" s="705"/>
      <c r="CG128" s="705"/>
      <c r="CH128" s="705"/>
      <c r="CI128" s="705"/>
      <c r="CJ128" s="705"/>
      <c r="CK128" s="705"/>
      <c r="CL128" s="705"/>
    </row>
    <row r="129" spans="1:90" s="675" customFormat="1" ht="18.75" hidden="1" thickBot="1">
      <c r="A129" s="1013" t="s">
        <v>176</v>
      </c>
      <c r="B129" s="1067" t="s">
        <v>189</v>
      </c>
      <c r="C129" s="1076">
        <f t="shared" si="29"/>
        <v>0</v>
      </c>
      <c r="D129" s="1018">
        <f t="shared" si="29"/>
        <v>0</v>
      </c>
      <c r="E129" s="1197"/>
      <c r="F129" s="1197"/>
      <c r="G129" s="1113"/>
      <c r="H129" s="1113"/>
      <c r="I129" s="830">
        <f t="shared" si="30"/>
        <v>0</v>
      </c>
      <c r="J129" s="831">
        <f t="shared" si="30"/>
        <v>0</v>
      </c>
      <c r="K129" s="832">
        <f t="shared" si="30"/>
        <v>0</v>
      </c>
      <c r="L129" s="833">
        <f t="shared" si="30"/>
        <v>0</v>
      </c>
      <c r="M129" s="832">
        <f t="shared" si="30"/>
        <v>0</v>
      </c>
      <c r="N129" s="833">
        <f t="shared" si="30"/>
        <v>0</v>
      </c>
      <c r="O129" s="1072">
        <f t="shared" si="30"/>
        <v>0</v>
      </c>
      <c r="P129" s="1071">
        <f t="shared" si="30"/>
        <v>0</v>
      </c>
      <c r="Q129" s="1072">
        <f t="shared" si="30"/>
        <v>0</v>
      </c>
      <c r="R129" s="1071">
        <f t="shared" si="30"/>
        <v>0</v>
      </c>
      <c r="S129" s="1072">
        <f t="shared" si="30"/>
        <v>0</v>
      </c>
      <c r="T129" s="1071">
        <f t="shared" si="30"/>
        <v>0</v>
      </c>
      <c r="U129" s="1072">
        <f t="shared" si="30"/>
        <v>0</v>
      </c>
      <c r="V129" s="1071">
        <f t="shared" si="30"/>
        <v>0</v>
      </c>
      <c r="W129" s="1072">
        <f t="shared" si="30"/>
        <v>0</v>
      </c>
      <c r="X129" s="1071">
        <f t="shared" si="30"/>
        <v>0</v>
      </c>
      <c r="Y129" s="1072">
        <f t="shared" si="30"/>
        <v>0</v>
      </c>
      <c r="Z129" s="1071">
        <f t="shared" si="30"/>
        <v>0</v>
      </c>
      <c r="AA129" s="1049">
        <f t="shared" si="32"/>
        <v>0</v>
      </c>
      <c r="AB129" s="1050">
        <f t="shared" si="32"/>
        <v>0</v>
      </c>
      <c r="AC129" s="1072">
        <f t="shared" si="32"/>
        <v>0</v>
      </c>
      <c r="AD129" s="1071">
        <f t="shared" si="32"/>
        <v>0</v>
      </c>
      <c r="AE129" s="1072">
        <f t="shared" si="32"/>
        <v>0</v>
      </c>
      <c r="AF129" s="1071">
        <f t="shared" si="32"/>
        <v>0</v>
      </c>
      <c r="AG129" s="1072">
        <f t="shared" si="32"/>
        <v>0</v>
      </c>
      <c r="AH129" s="1071">
        <f t="shared" si="32"/>
        <v>0</v>
      </c>
      <c r="AI129" s="1072">
        <f t="shared" si="32"/>
        <v>0</v>
      </c>
      <c r="AJ129" s="1071">
        <f t="shared" si="32"/>
        <v>0</v>
      </c>
      <c r="AK129" s="1072">
        <f t="shared" si="32"/>
        <v>0</v>
      </c>
      <c r="AL129" s="1071">
        <f t="shared" si="32"/>
        <v>0</v>
      </c>
      <c r="AM129" s="1072">
        <f t="shared" si="32"/>
        <v>0</v>
      </c>
      <c r="AN129" s="1075">
        <f t="shared" si="32"/>
        <v>0</v>
      </c>
      <c r="AO129" s="1072">
        <f t="shared" si="32"/>
        <v>0</v>
      </c>
      <c r="AP129" s="1071">
        <f t="shared" si="32"/>
        <v>0</v>
      </c>
      <c r="AQ129" s="1072">
        <f t="shared" si="32"/>
        <v>0</v>
      </c>
      <c r="AR129" s="1075">
        <f t="shared" si="32"/>
        <v>0</v>
      </c>
      <c r="AS129" s="1072">
        <f t="shared" si="32"/>
        <v>0</v>
      </c>
      <c r="AT129" s="1071">
        <f t="shared" si="32"/>
        <v>0</v>
      </c>
      <c r="AU129" s="1072">
        <f t="shared" si="32"/>
        <v>0</v>
      </c>
      <c r="AV129" s="1071">
        <f t="shared" si="32"/>
        <v>0</v>
      </c>
      <c r="AW129" s="705"/>
      <c r="AX129" s="705"/>
      <c r="AY129" s="705"/>
      <c r="AZ129" s="705"/>
      <c r="BA129" s="705"/>
      <c r="BB129" s="705"/>
      <c r="BC129" s="705"/>
      <c r="BD129" s="705"/>
      <c r="BE129" s="705"/>
      <c r="BF129" s="705"/>
      <c r="BG129" s="705"/>
      <c r="BH129" s="705"/>
      <c r="BI129" s="705"/>
      <c r="BJ129" s="705"/>
      <c r="BK129" s="705"/>
      <c r="BL129" s="705"/>
      <c r="BM129" s="705"/>
      <c r="BN129" s="705"/>
      <c r="BO129" s="705"/>
      <c r="BP129" s="705"/>
      <c r="BQ129" s="705"/>
      <c r="BR129" s="705"/>
      <c r="BS129" s="705"/>
      <c r="BT129" s="705"/>
      <c r="BU129" s="705"/>
      <c r="BV129" s="705"/>
      <c r="BW129" s="705"/>
      <c r="BX129" s="705"/>
      <c r="BY129" s="705"/>
      <c r="BZ129" s="705"/>
      <c r="CA129" s="705"/>
      <c r="CB129" s="705"/>
      <c r="CC129" s="705"/>
      <c r="CD129" s="705"/>
      <c r="CE129" s="705"/>
      <c r="CF129" s="705"/>
      <c r="CG129" s="705"/>
      <c r="CH129" s="705"/>
      <c r="CI129" s="705"/>
      <c r="CJ129" s="705"/>
      <c r="CK129" s="705"/>
      <c r="CL129" s="705"/>
    </row>
    <row r="130" spans="1:90" s="675" customFormat="1" ht="18.75" hidden="1" thickBot="1">
      <c r="A130" s="1054" t="s">
        <v>21</v>
      </c>
      <c r="B130" s="1042" t="s">
        <v>190</v>
      </c>
      <c r="C130" s="1043">
        <f t="shared" si="29"/>
        <v>0</v>
      </c>
      <c r="D130" s="1005">
        <f t="shared" si="29"/>
        <v>-10</v>
      </c>
      <c r="E130" s="1197"/>
      <c r="F130" s="1197"/>
      <c r="G130" s="1113"/>
      <c r="H130" s="1113"/>
      <c r="I130" s="823">
        <f t="shared" si="30"/>
        <v>0</v>
      </c>
      <c r="J130" s="824">
        <f t="shared" si="30"/>
        <v>0</v>
      </c>
      <c r="K130" s="825">
        <f t="shared" si="30"/>
        <v>0</v>
      </c>
      <c r="L130" s="826">
        <f t="shared" si="30"/>
        <v>0</v>
      </c>
      <c r="M130" s="825">
        <f t="shared" si="30"/>
        <v>1</v>
      </c>
      <c r="N130" s="826">
        <f t="shared" si="30"/>
        <v>0</v>
      </c>
      <c r="O130" s="1051">
        <f t="shared" si="30"/>
        <v>0</v>
      </c>
      <c r="P130" s="1052">
        <f t="shared" si="30"/>
        <v>0</v>
      </c>
      <c r="Q130" s="1051">
        <f t="shared" si="30"/>
        <v>0</v>
      </c>
      <c r="R130" s="1052">
        <f t="shared" si="30"/>
        <v>0</v>
      </c>
      <c r="S130" s="1051">
        <f t="shared" si="30"/>
        <v>0</v>
      </c>
      <c r="T130" s="1052">
        <f t="shared" si="30"/>
        <v>0</v>
      </c>
      <c r="U130" s="1051">
        <f t="shared" si="30"/>
        <v>0</v>
      </c>
      <c r="V130" s="1052">
        <f t="shared" si="30"/>
        <v>0</v>
      </c>
      <c r="W130" s="1051">
        <f t="shared" si="30"/>
        <v>0</v>
      </c>
      <c r="X130" s="1052">
        <f t="shared" si="30"/>
        <v>0</v>
      </c>
      <c r="Y130" s="1051">
        <f t="shared" si="30"/>
        <v>0</v>
      </c>
      <c r="Z130" s="1052">
        <f t="shared" si="30"/>
        <v>0</v>
      </c>
      <c r="AA130" s="1049">
        <f t="shared" si="32"/>
        <v>-1</v>
      </c>
      <c r="AB130" s="1050">
        <f t="shared" si="32"/>
        <v>-10</v>
      </c>
      <c r="AC130" s="1051">
        <f t="shared" si="32"/>
        <v>0</v>
      </c>
      <c r="AD130" s="1052">
        <f t="shared" si="32"/>
        <v>0</v>
      </c>
      <c r="AE130" s="1051">
        <f t="shared" si="32"/>
        <v>0</v>
      </c>
      <c r="AF130" s="1052">
        <f t="shared" si="32"/>
        <v>0</v>
      </c>
      <c r="AG130" s="1051">
        <f t="shared" si="32"/>
        <v>0</v>
      </c>
      <c r="AH130" s="1052">
        <f t="shared" si="32"/>
        <v>0</v>
      </c>
      <c r="AI130" s="1051">
        <f t="shared" si="32"/>
        <v>0</v>
      </c>
      <c r="AJ130" s="1052">
        <f t="shared" si="32"/>
        <v>0</v>
      </c>
      <c r="AK130" s="1051">
        <f t="shared" si="32"/>
        <v>0</v>
      </c>
      <c r="AL130" s="1052">
        <f t="shared" si="32"/>
        <v>0</v>
      </c>
      <c r="AM130" s="1051">
        <f t="shared" si="32"/>
        <v>0</v>
      </c>
      <c r="AN130" s="1053">
        <f t="shared" ref="AN130:AV130" si="33">AN35-AN82</f>
        <v>0</v>
      </c>
      <c r="AO130" s="1051">
        <f t="shared" si="33"/>
        <v>0</v>
      </c>
      <c r="AP130" s="1052">
        <f t="shared" si="33"/>
        <v>0</v>
      </c>
      <c r="AQ130" s="1051">
        <f t="shared" si="33"/>
        <v>0</v>
      </c>
      <c r="AR130" s="1081">
        <f t="shared" si="33"/>
        <v>0</v>
      </c>
      <c r="AS130" s="1047">
        <f t="shared" si="33"/>
        <v>-1</v>
      </c>
      <c r="AT130" s="1048">
        <f t="shared" si="33"/>
        <v>-10</v>
      </c>
      <c r="AU130" s="1047">
        <f t="shared" si="33"/>
        <v>0</v>
      </c>
      <c r="AV130" s="1052">
        <f t="shared" si="33"/>
        <v>0</v>
      </c>
      <c r="AW130" s="705"/>
      <c r="AX130" s="705"/>
      <c r="AY130" s="705"/>
      <c r="AZ130" s="705"/>
      <c r="BA130" s="705"/>
      <c r="BB130" s="705"/>
      <c r="BC130" s="705"/>
      <c r="BD130" s="705"/>
      <c r="BE130" s="705"/>
      <c r="BF130" s="705"/>
      <c r="BG130" s="705"/>
      <c r="BH130" s="705"/>
      <c r="BI130" s="705"/>
      <c r="BJ130" s="705"/>
      <c r="BK130" s="705"/>
      <c r="BL130" s="705"/>
      <c r="BM130" s="705"/>
      <c r="BN130" s="705"/>
      <c r="BO130" s="705"/>
      <c r="BP130" s="705"/>
      <c r="BQ130" s="705"/>
      <c r="BR130" s="705"/>
      <c r="BS130" s="705"/>
      <c r="BT130" s="705"/>
      <c r="BU130" s="705"/>
      <c r="BV130" s="705"/>
      <c r="BW130" s="705"/>
      <c r="BX130" s="705"/>
      <c r="BY130" s="705"/>
      <c r="BZ130" s="705"/>
      <c r="CA130" s="705"/>
      <c r="CB130" s="705"/>
      <c r="CC130" s="705"/>
      <c r="CD130" s="705"/>
      <c r="CE130" s="705"/>
      <c r="CF130" s="705"/>
      <c r="CG130" s="705"/>
      <c r="CH130" s="705"/>
      <c r="CI130" s="705"/>
      <c r="CJ130" s="705"/>
      <c r="CK130" s="705"/>
      <c r="CL130" s="705"/>
    </row>
    <row r="131" spans="1:90" s="675" customFormat="1" ht="18.75" hidden="1" thickBot="1">
      <c r="A131" s="1054" t="s">
        <v>23</v>
      </c>
      <c r="B131" s="1042" t="s">
        <v>191</v>
      </c>
      <c r="C131" s="1043">
        <f t="shared" si="29"/>
        <v>-3</v>
      </c>
      <c r="D131" s="1005">
        <f t="shared" si="29"/>
        <v>-652</v>
      </c>
      <c r="E131" s="1197"/>
      <c r="F131" s="1197"/>
      <c r="G131" s="1113"/>
      <c r="H131" s="1113"/>
      <c r="I131" s="823">
        <f t="shared" si="30"/>
        <v>1</v>
      </c>
      <c r="J131" s="824">
        <f t="shared" si="30"/>
        <v>0</v>
      </c>
      <c r="K131" s="823">
        <f t="shared" si="30"/>
        <v>-5</v>
      </c>
      <c r="L131" s="824">
        <f t="shared" si="30"/>
        <v>0</v>
      </c>
      <c r="M131" s="823">
        <f t="shared" si="30"/>
        <v>-1</v>
      </c>
      <c r="N131" s="824">
        <f t="shared" si="30"/>
        <v>0</v>
      </c>
      <c r="O131" s="1077">
        <f t="shared" si="30"/>
        <v>0</v>
      </c>
      <c r="P131" s="1078">
        <f t="shared" si="30"/>
        <v>0</v>
      </c>
      <c r="Q131" s="1077">
        <f t="shared" si="30"/>
        <v>3</v>
      </c>
      <c r="R131" s="1078">
        <f t="shared" si="30"/>
        <v>245</v>
      </c>
      <c r="S131" s="1077">
        <f t="shared" si="30"/>
        <v>0</v>
      </c>
      <c r="T131" s="1078">
        <f t="shared" si="30"/>
        <v>0</v>
      </c>
      <c r="U131" s="1077">
        <f t="shared" si="30"/>
        <v>-1</v>
      </c>
      <c r="V131" s="1078">
        <f t="shared" si="30"/>
        <v>-200</v>
      </c>
      <c r="W131" s="1077">
        <f t="shared" si="30"/>
        <v>-2</v>
      </c>
      <c r="X131" s="1078">
        <f t="shared" si="30"/>
        <v>-102</v>
      </c>
      <c r="Y131" s="1077">
        <f t="shared" si="30"/>
        <v>0</v>
      </c>
      <c r="Z131" s="1078">
        <f t="shared" si="30"/>
        <v>0</v>
      </c>
      <c r="AA131" s="1049">
        <f t="shared" ref="AA131:AV142" si="34">AA36-AA83</f>
        <v>2</v>
      </c>
      <c r="AB131" s="1050">
        <f t="shared" si="34"/>
        <v>-595</v>
      </c>
      <c r="AC131" s="1077">
        <f t="shared" si="34"/>
        <v>0</v>
      </c>
      <c r="AD131" s="1078">
        <f t="shared" si="34"/>
        <v>0</v>
      </c>
      <c r="AE131" s="1082">
        <f t="shared" si="34"/>
        <v>0</v>
      </c>
      <c r="AF131" s="1083">
        <f t="shared" si="34"/>
        <v>0</v>
      </c>
      <c r="AG131" s="1077">
        <f t="shared" si="34"/>
        <v>1</v>
      </c>
      <c r="AH131" s="1078">
        <f t="shared" si="34"/>
        <v>0</v>
      </c>
      <c r="AI131" s="1077">
        <f t="shared" si="34"/>
        <v>0</v>
      </c>
      <c r="AJ131" s="1078">
        <f t="shared" si="34"/>
        <v>0</v>
      </c>
      <c r="AK131" s="1077">
        <f t="shared" si="34"/>
        <v>-1</v>
      </c>
      <c r="AL131" s="1078">
        <f t="shared" si="34"/>
        <v>-600</v>
      </c>
      <c r="AM131" s="1077">
        <f t="shared" si="34"/>
        <v>0</v>
      </c>
      <c r="AN131" s="1079">
        <f t="shared" si="34"/>
        <v>0</v>
      </c>
      <c r="AO131" s="1077">
        <f t="shared" si="34"/>
        <v>0</v>
      </c>
      <c r="AP131" s="1078">
        <f t="shared" si="34"/>
        <v>0</v>
      </c>
      <c r="AQ131" s="1077">
        <f t="shared" si="34"/>
        <v>1</v>
      </c>
      <c r="AR131" s="1079">
        <f t="shared" si="34"/>
        <v>5</v>
      </c>
      <c r="AS131" s="1077">
        <f t="shared" si="34"/>
        <v>0</v>
      </c>
      <c r="AT131" s="1078">
        <f t="shared" si="34"/>
        <v>0</v>
      </c>
      <c r="AU131" s="1077">
        <f t="shared" si="34"/>
        <v>1</v>
      </c>
      <c r="AV131" s="1078">
        <f t="shared" si="34"/>
        <v>0</v>
      </c>
      <c r="AW131" s="705"/>
      <c r="AX131" s="705"/>
      <c r="AY131" s="705"/>
      <c r="AZ131" s="705"/>
      <c r="BA131" s="705"/>
      <c r="BB131" s="705"/>
      <c r="BC131" s="705"/>
      <c r="BD131" s="705"/>
      <c r="BE131" s="705"/>
      <c r="BF131" s="705"/>
      <c r="BG131" s="705"/>
      <c r="BH131" s="705"/>
      <c r="BI131" s="705"/>
      <c r="BJ131" s="705"/>
      <c r="BK131" s="705"/>
      <c r="BL131" s="705"/>
      <c r="BM131" s="705"/>
      <c r="BN131" s="705"/>
      <c r="BO131" s="705"/>
      <c r="BP131" s="705"/>
      <c r="BQ131" s="705"/>
      <c r="BR131" s="705"/>
      <c r="BS131" s="705"/>
      <c r="BT131" s="705"/>
      <c r="BU131" s="705"/>
      <c r="BV131" s="705"/>
      <c r="BW131" s="705"/>
      <c r="BX131" s="705"/>
      <c r="BY131" s="705"/>
      <c r="BZ131" s="705"/>
      <c r="CA131" s="705"/>
      <c r="CB131" s="705"/>
      <c r="CC131" s="705"/>
      <c r="CD131" s="705"/>
      <c r="CE131" s="705"/>
      <c r="CF131" s="705"/>
      <c r="CG131" s="705"/>
      <c r="CH131" s="705"/>
      <c r="CI131" s="705"/>
      <c r="CJ131" s="705"/>
      <c r="CK131" s="705"/>
      <c r="CL131" s="705"/>
    </row>
    <row r="132" spans="1:90" s="675" customFormat="1" ht="18.75" hidden="1" thickBot="1">
      <c r="A132" s="1013" t="s">
        <v>37</v>
      </c>
      <c r="B132" s="1067" t="s">
        <v>192</v>
      </c>
      <c r="C132" s="1076">
        <f t="shared" si="29"/>
        <v>-4</v>
      </c>
      <c r="D132" s="1018">
        <f t="shared" si="29"/>
        <v>-102</v>
      </c>
      <c r="E132" s="1197"/>
      <c r="F132" s="1197"/>
      <c r="G132" s="1113"/>
      <c r="H132" s="1113"/>
      <c r="I132" s="830">
        <f t="shared" si="30"/>
        <v>0</v>
      </c>
      <c r="J132" s="831">
        <f t="shared" si="30"/>
        <v>0</v>
      </c>
      <c r="K132" s="832">
        <f t="shared" si="30"/>
        <v>0</v>
      </c>
      <c r="L132" s="833">
        <f t="shared" ref="L132:Z132" si="35">L37-L84</f>
        <v>0</v>
      </c>
      <c r="M132" s="832">
        <f t="shared" si="35"/>
        <v>-1</v>
      </c>
      <c r="N132" s="833">
        <f t="shared" si="35"/>
        <v>0</v>
      </c>
      <c r="O132" s="1072">
        <f t="shared" si="35"/>
        <v>-1</v>
      </c>
      <c r="P132" s="1071">
        <f t="shared" si="35"/>
        <v>0</v>
      </c>
      <c r="Q132" s="1072">
        <f t="shared" si="35"/>
        <v>1</v>
      </c>
      <c r="R132" s="1071">
        <f t="shared" si="35"/>
        <v>0</v>
      </c>
      <c r="S132" s="1072">
        <f t="shared" si="35"/>
        <v>-1</v>
      </c>
      <c r="T132" s="1071">
        <f t="shared" si="35"/>
        <v>0</v>
      </c>
      <c r="U132" s="1072">
        <f t="shared" si="35"/>
        <v>0</v>
      </c>
      <c r="V132" s="1071">
        <f t="shared" si="35"/>
        <v>0</v>
      </c>
      <c r="W132" s="1072">
        <f t="shared" si="35"/>
        <v>-2</v>
      </c>
      <c r="X132" s="1071">
        <f t="shared" si="35"/>
        <v>-102</v>
      </c>
      <c r="Y132" s="1072">
        <f t="shared" si="35"/>
        <v>0</v>
      </c>
      <c r="Z132" s="1071">
        <f t="shared" si="35"/>
        <v>0</v>
      </c>
      <c r="AA132" s="1049">
        <f t="shared" si="34"/>
        <v>0</v>
      </c>
      <c r="AB132" s="1050">
        <f t="shared" si="34"/>
        <v>0</v>
      </c>
      <c r="AC132" s="1072">
        <f t="shared" si="34"/>
        <v>0</v>
      </c>
      <c r="AD132" s="1071">
        <f t="shared" si="34"/>
        <v>0</v>
      </c>
      <c r="AE132" s="1072">
        <f t="shared" si="34"/>
        <v>-1</v>
      </c>
      <c r="AF132" s="1071">
        <f t="shared" si="34"/>
        <v>0</v>
      </c>
      <c r="AG132" s="1072">
        <f t="shared" si="34"/>
        <v>1</v>
      </c>
      <c r="AH132" s="1071">
        <f t="shared" si="34"/>
        <v>0</v>
      </c>
      <c r="AI132" s="1072">
        <f t="shared" si="34"/>
        <v>0</v>
      </c>
      <c r="AJ132" s="1071">
        <f t="shared" si="34"/>
        <v>0</v>
      </c>
      <c r="AK132" s="1072">
        <f t="shared" si="34"/>
        <v>0</v>
      </c>
      <c r="AL132" s="1071">
        <f t="shared" si="34"/>
        <v>0</v>
      </c>
      <c r="AM132" s="1072">
        <f t="shared" si="34"/>
        <v>0</v>
      </c>
      <c r="AN132" s="1075">
        <f t="shared" si="34"/>
        <v>0</v>
      </c>
      <c r="AO132" s="1072">
        <f t="shared" si="34"/>
        <v>0</v>
      </c>
      <c r="AP132" s="1071">
        <f t="shared" si="34"/>
        <v>0</v>
      </c>
      <c r="AQ132" s="1072">
        <f t="shared" si="34"/>
        <v>0</v>
      </c>
      <c r="AR132" s="1075">
        <f t="shared" si="34"/>
        <v>0</v>
      </c>
      <c r="AS132" s="1072">
        <f t="shared" si="34"/>
        <v>0</v>
      </c>
      <c r="AT132" s="1071">
        <f t="shared" si="34"/>
        <v>0</v>
      </c>
      <c r="AU132" s="1072">
        <f t="shared" si="34"/>
        <v>0</v>
      </c>
      <c r="AV132" s="1071">
        <f t="shared" si="34"/>
        <v>0</v>
      </c>
      <c r="AW132" s="705"/>
      <c r="AX132" s="705"/>
      <c r="AY132" s="705"/>
      <c r="AZ132" s="705"/>
      <c r="BA132" s="705"/>
      <c r="BB132" s="705"/>
      <c r="BC132" s="705"/>
      <c r="BD132" s="705"/>
      <c r="BE132" s="705"/>
      <c r="BF132" s="705"/>
      <c r="BG132" s="705"/>
      <c r="BH132" s="705"/>
      <c r="BI132" s="705"/>
      <c r="BJ132" s="705"/>
      <c r="BK132" s="705"/>
      <c r="BL132" s="705"/>
      <c r="BM132" s="705"/>
      <c r="BN132" s="705"/>
      <c r="BO132" s="705"/>
      <c r="BP132" s="705"/>
      <c r="BQ132" s="705"/>
      <c r="BR132" s="705"/>
      <c r="BS132" s="705"/>
      <c r="BT132" s="705"/>
      <c r="BU132" s="705"/>
      <c r="BV132" s="705"/>
      <c r="BW132" s="705"/>
      <c r="BX132" s="705"/>
      <c r="BY132" s="705"/>
      <c r="BZ132" s="705"/>
      <c r="CA132" s="705"/>
      <c r="CB132" s="705"/>
      <c r="CC132" s="705"/>
      <c r="CD132" s="705"/>
      <c r="CE132" s="705"/>
      <c r="CF132" s="705"/>
      <c r="CG132" s="705"/>
      <c r="CH132" s="705"/>
      <c r="CI132" s="705"/>
      <c r="CJ132" s="705"/>
      <c r="CK132" s="705"/>
      <c r="CL132" s="705"/>
    </row>
    <row r="133" spans="1:90" s="675" customFormat="1" ht="18.75" hidden="1" thickBot="1">
      <c r="A133" s="1013" t="s">
        <v>172</v>
      </c>
      <c r="B133" s="1067" t="s">
        <v>193</v>
      </c>
      <c r="C133" s="1076">
        <f t="shared" ref="C133:D143" si="36">C38-C85</f>
        <v>-7</v>
      </c>
      <c r="D133" s="1018">
        <f t="shared" si="36"/>
        <v>-635</v>
      </c>
      <c r="E133" s="1197"/>
      <c r="F133" s="1197"/>
      <c r="G133" s="1113"/>
      <c r="H133" s="1113"/>
      <c r="I133" s="830">
        <f t="shared" ref="I133:Z143" si="37">I38-I85</f>
        <v>0</v>
      </c>
      <c r="J133" s="831">
        <f t="shared" si="37"/>
        <v>0</v>
      </c>
      <c r="K133" s="832">
        <f t="shared" si="37"/>
        <v>-5</v>
      </c>
      <c r="L133" s="833">
        <f t="shared" si="37"/>
        <v>0</v>
      </c>
      <c r="M133" s="832">
        <f t="shared" si="37"/>
        <v>0</v>
      </c>
      <c r="N133" s="833">
        <f t="shared" si="37"/>
        <v>0</v>
      </c>
      <c r="O133" s="1072">
        <f t="shared" si="37"/>
        <v>0</v>
      </c>
      <c r="P133" s="1071">
        <f t="shared" si="37"/>
        <v>0</v>
      </c>
      <c r="Q133" s="1072">
        <f t="shared" si="37"/>
        <v>-1</v>
      </c>
      <c r="R133" s="1071">
        <f t="shared" si="37"/>
        <v>165</v>
      </c>
      <c r="S133" s="1072">
        <f t="shared" si="37"/>
        <v>0</v>
      </c>
      <c r="T133" s="1071">
        <f t="shared" si="37"/>
        <v>0</v>
      </c>
      <c r="U133" s="1072">
        <f t="shared" si="37"/>
        <v>-1</v>
      </c>
      <c r="V133" s="1071">
        <f t="shared" si="37"/>
        <v>-200</v>
      </c>
      <c r="W133" s="1072">
        <f t="shared" si="37"/>
        <v>0</v>
      </c>
      <c r="X133" s="1071">
        <f t="shared" si="37"/>
        <v>0</v>
      </c>
      <c r="Y133" s="1072">
        <f t="shared" si="37"/>
        <v>0</v>
      </c>
      <c r="Z133" s="1071">
        <f t="shared" si="37"/>
        <v>0</v>
      </c>
      <c r="AA133" s="1049">
        <f t="shared" si="34"/>
        <v>0</v>
      </c>
      <c r="AB133" s="1050">
        <f t="shared" si="34"/>
        <v>-600</v>
      </c>
      <c r="AC133" s="1072">
        <f t="shared" si="34"/>
        <v>0</v>
      </c>
      <c r="AD133" s="1071">
        <f t="shared" si="34"/>
        <v>0</v>
      </c>
      <c r="AE133" s="1072">
        <f t="shared" si="34"/>
        <v>0</v>
      </c>
      <c r="AF133" s="1071">
        <f t="shared" si="34"/>
        <v>0</v>
      </c>
      <c r="AG133" s="1072">
        <f t="shared" si="34"/>
        <v>0</v>
      </c>
      <c r="AH133" s="1071">
        <f t="shared" si="34"/>
        <v>0</v>
      </c>
      <c r="AI133" s="1072">
        <f t="shared" si="34"/>
        <v>0</v>
      </c>
      <c r="AJ133" s="1071">
        <f t="shared" si="34"/>
        <v>0</v>
      </c>
      <c r="AK133" s="1072">
        <f t="shared" si="34"/>
        <v>-1</v>
      </c>
      <c r="AL133" s="1071">
        <f t="shared" si="34"/>
        <v>-600</v>
      </c>
      <c r="AM133" s="1072">
        <f t="shared" si="34"/>
        <v>0</v>
      </c>
      <c r="AN133" s="1075">
        <f t="shared" si="34"/>
        <v>0</v>
      </c>
      <c r="AO133" s="1072">
        <f t="shared" si="34"/>
        <v>0</v>
      </c>
      <c r="AP133" s="1071">
        <f t="shared" si="34"/>
        <v>0</v>
      </c>
      <c r="AQ133" s="1072">
        <f t="shared" si="34"/>
        <v>0</v>
      </c>
      <c r="AR133" s="1075">
        <f t="shared" si="34"/>
        <v>0</v>
      </c>
      <c r="AS133" s="1072">
        <f t="shared" si="34"/>
        <v>0</v>
      </c>
      <c r="AT133" s="1071">
        <f t="shared" si="34"/>
        <v>0</v>
      </c>
      <c r="AU133" s="1072">
        <f t="shared" si="34"/>
        <v>1</v>
      </c>
      <c r="AV133" s="1071">
        <f t="shared" si="34"/>
        <v>0</v>
      </c>
      <c r="AW133" s="705"/>
      <c r="AX133" s="705"/>
      <c r="AY133" s="705"/>
      <c r="AZ133" s="705"/>
      <c r="BA133" s="705"/>
      <c r="BB133" s="705"/>
      <c r="BC133" s="705"/>
      <c r="BD133" s="705"/>
      <c r="BE133" s="705"/>
      <c r="BF133" s="705"/>
      <c r="BG133" s="705"/>
      <c r="BH133" s="705"/>
      <c r="BI133" s="705"/>
      <c r="BJ133" s="705"/>
      <c r="BK133" s="705"/>
      <c r="BL133" s="705"/>
      <c r="BM133" s="705"/>
      <c r="BN133" s="705"/>
      <c r="BO133" s="705"/>
      <c r="BP133" s="705"/>
      <c r="BQ133" s="705"/>
      <c r="BR133" s="705"/>
      <c r="BS133" s="705"/>
      <c r="BT133" s="705"/>
      <c r="BU133" s="705"/>
      <c r="BV133" s="705"/>
      <c r="BW133" s="705"/>
      <c r="BX133" s="705"/>
      <c r="BY133" s="705"/>
      <c r="BZ133" s="705"/>
      <c r="CA133" s="705"/>
      <c r="CB133" s="705"/>
      <c r="CC133" s="705"/>
      <c r="CD133" s="705"/>
      <c r="CE133" s="705"/>
      <c r="CF133" s="705"/>
      <c r="CG133" s="705"/>
      <c r="CH133" s="705"/>
      <c r="CI133" s="705"/>
      <c r="CJ133" s="705"/>
      <c r="CK133" s="705"/>
      <c r="CL133" s="705"/>
    </row>
    <row r="134" spans="1:90" s="675" customFormat="1" ht="18.75" hidden="1" thickBot="1">
      <c r="A134" s="1013" t="s">
        <v>174</v>
      </c>
      <c r="B134" s="1067" t="s">
        <v>194</v>
      </c>
      <c r="C134" s="1076">
        <f t="shared" si="36"/>
        <v>0</v>
      </c>
      <c r="D134" s="1018">
        <f t="shared" si="36"/>
        <v>0</v>
      </c>
      <c r="E134" s="1197"/>
      <c r="F134" s="1197"/>
      <c r="G134" s="1113"/>
      <c r="H134" s="1113"/>
      <c r="I134" s="830">
        <f t="shared" si="37"/>
        <v>0</v>
      </c>
      <c r="J134" s="831">
        <f t="shared" si="37"/>
        <v>0</v>
      </c>
      <c r="K134" s="832">
        <f t="shared" si="37"/>
        <v>0</v>
      </c>
      <c r="L134" s="833">
        <f t="shared" si="37"/>
        <v>0</v>
      </c>
      <c r="M134" s="832">
        <f t="shared" si="37"/>
        <v>0</v>
      </c>
      <c r="N134" s="833">
        <f t="shared" si="37"/>
        <v>0</v>
      </c>
      <c r="O134" s="1072">
        <f t="shared" si="37"/>
        <v>0</v>
      </c>
      <c r="P134" s="1071">
        <f t="shared" si="37"/>
        <v>0</v>
      </c>
      <c r="Q134" s="1072">
        <f t="shared" si="37"/>
        <v>0</v>
      </c>
      <c r="R134" s="1071">
        <f t="shared" si="37"/>
        <v>0</v>
      </c>
      <c r="S134" s="1072">
        <f t="shared" si="37"/>
        <v>0</v>
      </c>
      <c r="T134" s="1071">
        <f t="shared" si="37"/>
        <v>0</v>
      </c>
      <c r="U134" s="1072">
        <f t="shared" si="37"/>
        <v>0</v>
      </c>
      <c r="V134" s="1071">
        <f t="shared" si="37"/>
        <v>0</v>
      </c>
      <c r="W134" s="1072">
        <f t="shared" si="37"/>
        <v>0</v>
      </c>
      <c r="X134" s="1071">
        <f t="shared" si="37"/>
        <v>0</v>
      </c>
      <c r="Y134" s="1072">
        <f t="shared" si="37"/>
        <v>0</v>
      </c>
      <c r="Z134" s="1071">
        <f t="shared" si="37"/>
        <v>0</v>
      </c>
      <c r="AA134" s="1049">
        <f t="shared" si="34"/>
        <v>0</v>
      </c>
      <c r="AB134" s="1050">
        <f t="shared" si="34"/>
        <v>0</v>
      </c>
      <c r="AC134" s="1072">
        <f t="shared" si="34"/>
        <v>0</v>
      </c>
      <c r="AD134" s="1071">
        <f t="shared" si="34"/>
        <v>0</v>
      </c>
      <c r="AE134" s="1072">
        <f t="shared" si="34"/>
        <v>0</v>
      </c>
      <c r="AF134" s="1071">
        <f t="shared" si="34"/>
        <v>0</v>
      </c>
      <c r="AG134" s="1072">
        <f t="shared" si="34"/>
        <v>0</v>
      </c>
      <c r="AH134" s="1071">
        <f t="shared" si="34"/>
        <v>0</v>
      </c>
      <c r="AI134" s="1072">
        <f t="shared" si="34"/>
        <v>0</v>
      </c>
      <c r="AJ134" s="1071">
        <f t="shared" si="34"/>
        <v>0</v>
      </c>
      <c r="AK134" s="1072">
        <f t="shared" si="34"/>
        <v>0</v>
      </c>
      <c r="AL134" s="1071">
        <f t="shared" si="34"/>
        <v>0</v>
      </c>
      <c r="AM134" s="1072">
        <f t="shared" si="34"/>
        <v>0</v>
      </c>
      <c r="AN134" s="1075">
        <f t="shared" si="34"/>
        <v>0</v>
      </c>
      <c r="AO134" s="1072">
        <f t="shared" si="34"/>
        <v>0</v>
      </c>
      <c r="AP134" s="1071">
        <f t="shared" si="34"/>
        <v>0</v>
      </c>
      <c r="AQ134" s="1072">
        <f t="shared" si="34"/>
        <v>0</v>
      </c>
      <c r="AR134" s="1075">
        <f t="shared" si="34"/>
        <v>0</v>
      </c>
      <c r="AS134" s="1072">
        <f t="shared" si="34"/>
        <v>0</v>
      </c>
      <c r="AT134" s="1071">
        <f t="shared" si="34"/>
        <v>0</v>
      </c>
      <c r="AU134" s="1072">
        <f t="shared" si="34"/>
        <v>0</v>
      </c>
      <c r="AV134" s="1071">
        <f t="shared" si="34"/>
        <v>0</v>
      </c>
      <c r="AW134" s="705"/>
      <c r="AX134" s="705"/>
      <c r="AY134" s="705"/>
      <c r="AZ134" s="705"/>
      <c r="BA134" s="705"/>
      <c r="BB134" s="705"/>
      <c r="BC134" s="705"/>
      <c r="BD134" s="705"/>
      <c r="BE134" s="705"/>
      <c r="BF134" s="705"/>
      <c r="BG134" s="705"/>
      <c r="BH134" s="705"/>
      <c r="BI134" s="705"/>
      <c r="BJ134" s="705"/>
      <c r="BK134" s="705"/>
      <c r="BL134" s="705"/>
      <c r="BM134" s="705"/>
      <c r="BN134" s="705"/>
      <c r="BO134" s="705"/>
      <c r="BP134" s="705"/>
      <c r="BQ134" s="705"/>
      <c r="BR134" s="705"/>
      <c r="BS134" s="705"/>
      <c r="BT134" s="705"/>
      <c r="BU134" s="705"/>
      <c r="BV134" s="705"/>
      <c r="BW134" s="705"/>
      <c r="BX134" s="705"/>
      <c r="BY134" s="705"/>
      <c r="BZ134" s="705"/>
      <c r="CA134" s="705"/>
      <c r="CB134" s="705"/>
      <c r="CC134" s="705"/>
      <c r="CD134" s="705"/>
      <c r="CE134" s="705"/>
      <c r="CF134" s="705"/>
      <c r="CG134" s="705"/>
      <c r="CH134" s="705"/>
      <c r="CI134" s="705"/>
      <c r="CJ134" s="705"/>
      <c r="CK134" s="705"/>
      <c r="CL134" s="705"/>
    </row>
    <row r="135" spans="1:90" s="675" customFormat="1" ht="18.75" hidden="1" thickBot="1">
      <c r="A135" s="1013" t="s">
        <v>176</v>
      </c>
      <c r="B135" s="1084" t="s">
        <v>195</v>
      </c>
      <c r="C135" s="1076">
        <f t="shared" si="36"/>
        <v>2</v>
      </c>
      <c r="D135" s="1018">
        <f t="shared" si="36"/>
        <v>0</v>
      </c>
      <c r="E135" s="1197"/>
      <c r="F135" s="1197"/>
      <c r="G135" s="1113"/>
      <c r="H135" s="1113"/>
      <c r="I135" s="830">
        <f t="shared" si="37"/>
        <v>1</v>
      </c>
      <c r="J135" s="831">
        <f t="shared" si="37"/>
        <v>0</v>
      </c>
      <c r="K135" s="832">
        <f t="shared" si="37"/>
        <v>0</v>
      </c>
      <c r="L135" s="833">
        <f t="shared" si="37"/>
        <v>0</v>
      </c>
      <c r="M135" s="832">
        <f t="shared" si="37"/>
        <v>0</v>
      </c>
      <c r="N135" s="833">
        <f t="shared" si="37"/>
        <v>0</v>
      </c>
      <c r="O135" s="1072">
        <f t="shared" si="37"/>
        <v>0</v>
      </c>
      <c r="P135" s="1071">
        <f t="shared" si="37"/>
        <v>0</v>
      </c>
      <c r="Q135" s="1072">
        <f t="shared" si="37"/>
        <v>0</v>
      </c>
      <c r="R135" s="1071">
        <f t="shared" si="37"/>
        <v>0</v>
      </c>
      <c r="S135" s="1072">
        <f t="shared" si="37"/>
        <v>1</v>
      </c>
      <c r="T135" s="1071">
        <f t="shared" si="37"/>
        <v>0</v>
      </c>
      <c r="U135" s="1072">
        <f t="shared" si="37"/>
        <v>0</v>
      </c>
      <c r="V135" s="1071">
        <f t="shared" si="37"/>
        <v>0</v>
      </c>
      <c r="W135" s="1072">
        <f t="shared" si="37"/>
        <v>0</v>
      </c>
      <c r="X135" s="1071">
        <f t="shared" si="37"/>
        <v>0</v>
      </c>
      <c r="Y135" s="1072">
        <f t="shared" si="37"/>
        <v>0</v>
      </c>
      <c r="Z135" s="1071">
        <f t="shared" si="37"/>
        <v>0</v>
      </c>
      <c r="AA135" s="1049">
        <f t="shared" si="34"/>
        <v>0</v>
      </c>
      <c r="AB135" s="1050">
        <f t="shared" si="34"/>
        <v>0</v>
      </c>
      <c r="AC135" s="1072">
        <f t="shared" si="34"/>
        <v>0</v>
      </c>
      <c r="AD135" s="1071">
        <f t="shared" si="34"/>
        <v>0</v>
      </c>
      <c r="AE135" s="1072">
        <f t="shared" si="34"/>
        <v>0</v>
      </c>
      <c r="AF135" s="1071">
        <f t="shared" si="34"/>
        <v>0</v>
      </c>
      <c r="AG135" s="1072">
        <f t="shared" si="34"/>
        <v>0</v>
      </c>
      <c r="AH135" s="1071">
        <f t="shared" si="34"/>
        <v>0</v>
      </c>
      <c r="AI135" s="1072">
        <f t="shared" si="34"/>
        <v>0</v>
      </c>
      <c r="AJ135" s="1071">
        <f t="shared" si="34"/>
        <v>0</v>
      </c>
      <c r="AK135" s="1072">
        <f t="shared" si="34"/>
        <v>0</v>
      </c>
      <c r="AL135" s="1071">
        <f t="shared" si="34"/>
        <v>0</v>
      </c>
      <c r="AM135" s="1072">
        <f t="shared" si="34"/>
        <v>0</v>
      </c>
      <c r="AN135" s="1075">
        <f t="shared" si="34"/>
        <v>0</v>
      </c>
      <c r="AO135" s="1072">
        <f t="shared" si="34"/>
        <v>0</v>
      </c>
      <c r="AP135" s="1071">
        <f t="shared" si="34"/>
        <v>0</v>
      </c>
      <c r="AQ135" s="1072">
        <f t="shared" si="34"/>
        <v>0</v>
      </c>
      <c r="AR135" s="1075">
        <f t="shared" si="34"/>
        <v>0</v>
      </c>
      <c r="AS135" s="1072">
        <f t="shared" si="34"/>
        <v>0</v>
      </c>
      <c r="AT135" s="1071">
        <f t="shared" si="34"/>
        <v>0</v>
      </c>
      <c r="AU135" s="1072">
        <f t="shared" si="34"/>
        <v>0</v>
      </c>
      <c r="AV135" s="1071">
        <f t="shared" si="34"/>
        <v>0</v>
      </c>
      <c r="AW135" s="705"/>
      <c r="AX135" s="705"/>
      <c r="AY135" s="705"/>
      <c r="AZ135" s="705"/>
      <c r="BA135" s="705"/>
      <c r="BB135" s="705"/>
      <c r="BC135" s="705"/>
      <c r="BD135" s="705"/>
      <c r="BE135" s="705"/>
      <c r="BF135" s="705"/>
      <c r="BG135" s="705"/>
      <c r="BH135" s="705"/>
      <c r="BI135" s="705"/>
      <c r="BJ135" s="705"/>
      <c r="BK135" s="705"/>
      <c r="BL135" s="705"/>
      <c r="BM135" s="705"/>
      <c r="BN135" s="705"/>
      <c r="BO135" s="705"/>
      <c r="BP135" s="705"/>
      <c r="BQ135" s="705"/>
      <c r="BR135" s="705"/>
      <c r="BS135" s="705"/>
      <c r="BT135" s="705"/>
      <c r="BU135" s="705"/>
      <c r="BV135" s="705"/>
      <c r="BW135" s="705"/>
      <c r="BX135" s="705"/>
      <c r="BY135" s="705"/>
      <c r="BZ135" s="705"/>
      <c r="CA135" s="705"/>
      <c r="CB135" s="705"/>
      <c r="CC135" s="705"/>
      <c r="CD135" s="705"/>
      <c r="CE135" s="705"/>
      <c r="CF135" s="705"/>
      <c r="CG135" s="705"/>
      <c r="CH135" s="705"/>
      <c r="CI135" s="705"/>
      <c r="CJ135" s="705"/>
      <c r="CK135" s="705"/>
      <c r="CL135" s="705"/>
    </row>
    <row r="136" spans="1:90" s="675" customFormat="1" ht="18.75" hidden="1" thickBot="1">
      <c r="A136" s="1013" t="s">
        <v>183</v>
      </c>
      <c r="B136" s="1084" t="s">
        <v>196</v>
      </c>
      <c r="C136" s="1076">
        <f t="shared" si="36"/>
        <v>6</v>
      </c>
      <c r="D136" s="1018">
        <f t="shared" si="36"/>
        <v>85</v>
      </c>
      <c r="E136" s="1197"/>
      <c r="F136" s="1197"/>
      <c r="G136" s="1113"/>
      <c r="H136" s="1113"/>
      <c r="I136" s="830">
        <f t="shared" si="37"/>
        <v>0</v>
      </c>
      <c r="J136" s="831">
        <f t="shared" si="37"/>
        <v>0</v>
      </c>
      <c r="K136" s="832">
        <f t="shared" si="37"/>
        <v>0</v>
      </c>
      <c r="L136" s="833">
        <f t="shared" si="37"/>
        <v>0</v>
      </c>
      <c r="M136" s="832">
        <f t="shared" si="37"/>
        <v>0</v>
      </c>
      <c r="N136" s="833">
        <f t="shared" si="37"/>
        <v>0</v>
      </c>
      <c r="O136" s="1072">
        <f t="shared" si="37"/>
        <v>1</v>
      </c>
      <c r="P136" s="1071">
        <f t="shared" si="37"/>
        <v>0</v>
      </c>
      <c r="Q136" s="1072">
        <f t="shared" si="37"/>
        <v>3</v>
      </c>
      <c r="R136" s="1071">
        <f t="shared" si="37"/>
        <v>80</v>
      </c>
      <c r="S136" s="1072">
        <f t="shared" si="37"/>
        <v>0</v>
      </c>
      <c r="T136" s="1071">
        <f t="shared" si="37"/>
        <v>0</v>
      </c>
      <c r="U136" s="1072">
        <f t="shared" si="37"/>
        <v>0</v>
      </c>
      <c r="V136" s="1071">
        <f t="shared" si="37"/>
        <v>0</v>
      </c>
      <c r="W136" s="1072">
        <f t="shared" si="37"/>
        <v>0</v>
      </c>
      <c r="X136" s="1071">
        <f t="shared" si="37"/>
        <v>0</v>
      </c>
      <c r="Y136" s="1072">
        <f t="shared" si="37"/>
        <v>0</v>
      </c>
      <c r="Z136" s="1071">
        <f t="shared" si="37"/>
        <v>0</v>
      </c>
      <c r="AA136" s="1049">
        <f t="shared" si="34"/>
        <v>2</v>
      </c>
      <c r="AB136" s="1050">
        <f t="shared" si="34"/>
        <v>5</v>
      </c>
      <c r="AC136" s="1072">
        <f t="shared" si="34"/>
        <v>0</v>
      </c>
      <c r="AD136" s="1071">
        <f t="shared" si="34"/>
        <v>0</v>
      </c>
      <c r="AE136" s="1072">
        <f t="shared" si="34"/>
        <v>1</v>
      </c>
      <c r="AF136" s="1071">
        <f t="shared" si="34"/>
        <v>0</v>
      </c>
      <c r="AG136" s="1072">
        <f t="shared" si="34"/>
        <v>0</v>
      </c>
      <c r="AH136" s="1071">
        <f t="shared" si="34"/>
        <v>0</v>
      </c>
      <c r="AI136" s="1072">
        <f t="shared" si="34"/>
        <v>0</v>
      </c>
      <c r="AJ136" s="1071">
        <f t="shared" si="34"/>
        <v>0</v>
      </c>
      <c r="AK136" s="1072">
        <f t="shared" si="34"/>
        <v>0</v>
      </c>
      <c r="AL136" s="1071">
        <f t="shared" si="34"/>
        <v>0</v>
      </c>
      <c r="AM136" s="1072">
        <f t="shared" si="34"/>
        <v>0</v>
      </c>
      <c r="AN136" s="1075">
        <f t="shared" si="34"/>
        <v>0</v>
      </c>
      <c r="AO136" s="1072">
        <f t="shared" si="34"/>
        <v>0</v>
      </c>
      <c r="AP136" s="1071">
        <f t="shared" si="34"/>
        <v>0</v>
      </c>
      <c r="AQ136" s="1072">
        <f t="shared" si="34"/>
        <v>1</v>
      </c>
      <c r="AR136" s="1075">
        <f t="shared" si="34"/>
        <v>5</v>
      </c>
      <c r="AS136" s="1072">
        <f t="shared" si="34"/>
        <v>0</v>
      </c>
      <c r="AT136" s="1071">
        <f t="shared" si="34"/>
        <v>0</v>
      </c>
      <c r="AU136" s="1072">
        <f t="shared" si="34"/>
        <v>0</v>
      </c>
      <c r="AV136" s="1071">
        <f t="shared" si="34"/>
        <v>0</v>
      </c>
      <c r="AW136" s="705"/>
      <c r="AX136" s="705"/>
      <c r="AY136" s="705"/>
      <c r="AZ136" s="705"/>
      <c r="BA136" s="705"/>
      <c r="BB136" s="705"/>
      <c r="BC136" s="705"/>
      <c r="BD136" s="705"/>
      <c r="BE136" s="705"/>
      <c r="BF136" s="705"/>
      <c r="BG136" s="705"/>
      <c r="BH136" s="705"/>
      <c r="BI136" s="705"/>
      <c r="BJ136" s="705"/>
      <c r="BK136" s="705"/>
      <c r="BL136" s="705"/>
      <c r="BM136" s="705"/>
      <c r="BN136" s="705"/>
      <c r="BO136" s="705"/>
      <c r="BP136" s="705"/>
      <c r="BQ136" s="705"/>
      <c r="BR136" s="705"/>
      <c r="BS136" s="705"/>
      <c r="BT136" s="705"/>
      <c r="BU136" s="705"/>
      <c r="BV136" s="705"/>
      <c r="BW136" s="705"/>
      <c r="BX136" s="705"/>
      <c r="BY136" s="705"/>
      <c r="BZ136" s="705"/>
      <c r="CA136" s="705"/>
      <c r="CB136" s="705"/>
      <c r="CC136" s="705"/>
      <c r="CD136" s="705"/>
      <c r="CE136" s="705"/>
      <c r="CF136" s="705"/>
      <c r="CG136" s="705"/>
      <c r="CH136" s="705"/>
      <c r="CI136" s="705"/>
      <c r="CJ136" s="705"/>
      <c r="CK136" s="705"/>
      <c r="CL136" s="705"/>
    </row>
    <row r="137" spans="1:90" s="675" customFormat="1" ht="18.75" hidden="1" thickBot="1">
      <c r="A137" s="1003" t="s">
        <v>15</v>
      </c>
      <c r="B137" s="1042" t="s">
        <v>197</v>
      </c>
      <c r="C137" s="1043">
        <f t="shared" si="36"/>
        <v>1</v>
      </c>
      <c r="D137" s="1005">
        <f t="shared" si="36"/>
        <v>-15</v>
      </c>
      <c r="E137" s="1197"/>
      <c r="F137" s="1197"/>
      <c r="G137" s="1113"/>
      <c r="H137" s="1113"/>
      <c r="I137" s="823">
        <f t="shared" si="37"/>
        <v>0</v>
      </c>
      <c r="J137" s="824">
        <f t="shared" si="37"/>
        <v>0</v>
      </c>
      <c r="K137" s="825">
        <f t="shared" si="37"/>
        <v>0</v>
      </c>
      <c r="L137" s="826">
        <f t="shared" si="37"/>
        <v>0</v>
      </c>
      <c r="M137" s="825">
        <f t="shared" si="37"/>
        <v>0</v>
      </c>
      <c r="N137" s="826">
        <f t="shared" si="37"/>
        <v>0</v>
      </c>
      <c r="O137" s="1051">
        <f t="shared" si="37"/>
        <v>0</v>
      </c>
      <c r="P137" s="1052">
        <f t="shared" si="37"/>
        <v>0</v>
      </c>
      <c r="Q137" s="1051">
        <f t="shared" si="37"/>
        <v>-3</v>
      </c>
      <c r="R137" s="1052">
        <f t="shared" si="37"/>
        <v>-10</v>
      </c>
      <c r="S137" s="1051">
        <f t="shared" si="37"/>
        <v>0</v>
      </c>
      <c r="T137" s="1052">
        <f t="shared" si="37"/>
        <v>0</v>
      </c>
      <c r="U137" s="1051">
        <f t="shared" si="37"/>
        <v>0</v>
      </c>
      <c r="V137" s="1052">
        <f t="shared" si="37"/>
        <v>0</v>
      </c>
      <c r="W137" s="1051">
        <f t="shared" si="37"/>
        <v>-1</v>
      </c>
      <c r="X137" s="1052">
        <f t="shared" si="37"/>
        <v>-15</v>
      </c>
      <c r="Y137" s="1051">
        <f t="shared" si="37"/>
        <v>2</v>
      </c>
      <c r="Z137" s="1052">
        <f t="shared" si="37"/>
        <v>10</v>
      </c>
      <c r="AA137" s="1049">
        <f t="shared" si="34"/>
        <v>3</v>
      </c>
      <c r="AB137" s="1050">
        <f t="shared" si="34"/>
        <v>0</v>
      </c>
      <c r="AC137" s="1047">
        <f t="shared" si="34"/>
        <v>0</v>
      </c>
      <c r="AD137" s="1048">
        <f t="shared" si="34"/>
        <v>0</v>
      </c>
      <c r="AE137" s="1047">
        <f t="shared" si="34"/>
        <v>0</v>
      </c>
      <c r="AF137" s="1048">
        <f t="shared" si="34"/>
        <v>0</v>
      </c>
      <c r="AG137" s="1047">
        <f t="shared" si="34"/>
        <v>0</v>
      </c>
      <c r="AH137" s="1048">
        <f t="shared" si="34"/>
        <v>0</v>
      </c>
      <c r="AI137" s="1047">
        <f t="shared" si="34"/>
        <v>0</v>
      </c>
      <c r="AJ137" s="1048">
        <f t="shared" si="34"/>
        <v>0</v>
      </c>
      <c r="AK137" s="1047">
        <f t="shared" si="34"/>
        <v>0</v>
      </c>
      <c r="AL137" s="1048">
        <f t="shared" si="34"/>
        <v>0</v>
      </c>
      <c r="AM137" s="1047">
        <f t="shared" si="34"/>
        <v>0</v>
      </c>
      <c r="AN137" s="1081">
        <f t="shared" si="34"/>
        <v>0</v>
      </c>
      <c r="AO137" s="1047">
        <f t="shared" si="34"/>
        <v>0</v>
      </c>
      <c r="AP137" s="1048">
        <f t="shared" si="34"/>
        <v>0</v>
      </c>
      <c r="AQ137" s="1047">
        <f t="shared" si="34"/>
        <v>2</v>
      </c>
      <c r="AR137" s="1081">
        <f t="shared" si="34"/>
        <v>0</v>
      </c>
      <c r="AS137" s="1047">
        <f t="shared" si="34"/>
        <v>1</v>
      </c>
      <c r="AT137" s="1048">
        <f t="shared" si="34"/>
        <v>0</v>
      </c>
      <c r="AU137" s="1047">
        <f t="shared" si="34"/>
        <v>0</v>
      </c>
      <c r="AV137" s="1048">
        <f t="shared" si="34"/>
        <v>0</v>
      </c>
      <c r="AW137" s="705"/>
      <c r="AX137" s="705"/>
      <c r="AY137" s="705"/>
      <c r="AZ137" s="705"/>
      <c r="BA137" s="705"/>
      <c r="BB137" s="705"/>
      <c r="BC137" s="705"/>
      <c r="BD137" s="705"/>
      <c r="BE137" s="705"/>
      <c r="BF137" s="705"/>
      <c r="BG137" s="705"/>
      <c r="BH137" s="705"/>
      <c r="BI137" s="705"/>
      <c r="BJ137" s="705"/>
      <c r="BK137" s="705"/>
      <c r="BL137" s="705"/>
      <c r="BM137" s="705"/>
      <c r="BN137" s="705"/>
      <c r="BO137" s="705"/>
      <c r="BP137" s="705"/>
      <c r="BQ137" s="705"/>
      <c r="BR137" s="705"/>
      <c r="BS137" s="705"/>
      <c r="BT137" s="705"/>
      <c r="BU137" s="705"/>
      <c r="BV137" s="705"/>
      <c r="BW137" s="705"/>
      <c r="BX137" s="705"/>
      <c r="BY137" s="705"/>
      <c r="BZ137" s="705"/>
      <c r="CA137" s="705"/>
      <c r="CB137" s="705"/>
      <c r="CC137" s="705"/>
      <c r="CD137" s="705"/>
      <c r="CE137" s="705"/>
      <c r="CF137" s="705"/>
      <c r="CG137" s="705"/>
      <c r="CH137" s="705"/>
      <c r="CI137" s="705"/>
      <c r="CJ137" s="705"/>
      <c r="CK137" s="705"/>
      <c r="CL137" s="705"/>
    </row>
    <row r="138" spans="1:90" s="675" customFormat="1" ht="18.75" hidden="1" thickBot="1">
      <c r="A138" s="1003" t="s">
        <v>52</v>
      </c>
      <c r="B138" s="1042" t="s">
        <v>198</v>
      </c>
      <c r="C138" s="1043">
        <f t="shared" si="36"/>
        <v>1</v>
      </c>
      <c r="D138" s="1005">
        <f t="shared" si="36"/>
        <v>5</v>
      </c>
      <c r="E138" s="1197"/>
      <c r="F138" s="1197"/>
      <c r="G138" s="1113"/>
      <c r="H138" s="1113"/>
      <c r="I138" s="823">
        <f t="shared" si="37"/>
        <v>0</v>
      </c>
      <c r="J138" s="824">
        <f t="shared" si="37"/>
        <v>0</v>
      </c>
      <c r="K138" s="825">
        <f t="shared" si="37"/>
        <v>0</v>
      </c>
      <c r="L138" s="826">
        <f t="shared" si="37"/>
        <v>0</v>
      </c>
      <c r="M138" s="825">
        <f t="shared" si="37"/>
        <v>0</v>
      </c>
      <c r="N138" s="826">
        <f t="shared" si="37"/>
        <v>0</v>
      </c>
      <c r="O138" s="1051">
        <f t="shared" si="37"/>
        <v>0</v>
      </c>
      <c r="P138" s="1052">
        <f t="shared" si="37"/>
        <v>0</v>
      </c>
      <c r="Q138" s="1051">
        <f t="shared" si="37"/>
        <v>0</v>
      </c>
      <c r="R138" s="1052">
        <f t="shared" si="37"/>
        <v>0</v>
      </c>
      <c r="S138" s="1051">
        <f t="shared" si="37"/>
        <v>0</v>
      </c>
      <c r="T138" s="1052">
        <f t="shared" si="37"/>
        <v>0</v>
      </c>
      <c r="U138" s="1051">
        <f t="shared" si="37"/>
        <v>0</v>
      </c>
      <c r="V138" s="1052">
        <f t="shared" si="37"/>
        <v>0</v>
      </c>
      <c r="W138" s="1051">
        <f t="shared" si="37"/>
        <v>0</v>
      </c>
      <c r="X138" s="1052">
        <f t="shared" si="37"/>
        <v>0</v>
      </c>
      <c r="Y138" s="1051">
        <f t="shared" si="37"/>
        <v>0</v>
      </c>
      <c r="Z138" s="1052">
        <f t="shared" si="37"/>
        <v>0</v>
      </c>
      <c r="AA138" s="1049">
        <f t="shared" si="34"/>
        <v>1</v>
      </c>
      <c r="AB138" s="1050">
        <f t="shared" si="34"/>
        <v>5</v>
      </c>
      <c r="AC138" s="1047">
        <f t="shared" si="34"/>
        <v>0</v>
      </c>
      <c r="AD138" s="1048">
        <f t="shared" si="34"/>
        <v>0</v>
      </c>
      <c r="AE138" s="1047">
        <f t="shared" si="34"/>
        <v>0</v>
      </c>
      <c r="AF138" s="1048">
        <f t="shared" si="34"/>
        <v>0</v>
      </c>
      <c r="AG138" s="1047">
        <f t="shared" si="34"/>
        <v>0</v>
      </c>
      <c r="AH138" s="1048">
        <f t="shared" si="34"/>
        <v>0</v>
      </c>
      <c r="AI138" s="1047">
        <f t="shared" si="34"/>
        <v>0</v>
      </c>
      <c r="AJ138" s="1048">
        <f t="shared" si="34"/>
        <v>0</v>
      </c>
      <c r="AK138" s="1047">
        <f t="shared" si="34"/>
        <v>0</v>
      </c>
      <c r="AL138" s="1048">
        <f t="shared" si="34"/>
        <v>0</v>
      </c>
      <c r="AM138" s="1047">
        <f t="shared" si="34"/>
        <v>0</v>
      </c>
      <c r="AN138" s="1081">
        <f t="shared" si="34"/>
        <v>0</v>
      </c>
      <c r="AO138" s="1047">
        <f t="shared" si="34"/>
        <v>0</v>
      </c>
      <c r="AP138" s="1048">
        <f t="shared" si="34"/>
        <v>0</v>
      </c>
      <c r="AQ138" s="1047">
        <f t="shared" si="34"/>
        <v>1</v>
      </c>
      <c r="AR138" s="1081">
        <f t="shared" si="34"/>
        <v>5</v>
      </c>
      <c r="AS138" s="1047">
        <f t="shared" si="34"/>
        <v>0</v>
      </c>
      <c r="AT138" s="1048">
        <f t="shared" si="34"/>
        <v>0</v>
      </c>
      <c r="AU138" s="1047">
        <f t="shared" si="34"/>
        <v>0</v>
      </c>
      <c r="AV138" s="1048">
        <f t="shared" si="34"/>
        <v>0</v>
      </c>
      <c r="AW138" s="705"/>
      <c r="AX138" s="705"/>
      <c r="AY138" s="705"/>
      <c r="AZ138" s="705"/>
      <c r="BA138" s="705"/>
      <c r="BB138" s="705"/>
      <c r="BC138" s="705"/>
      <c r="BD138" s="705"/>
      <c r="BE138" s="705"/>
      <c r="BF138" s="705"/>
      <c r="BG138" s="705"/>
      <c r="BH138" s="705"/>
      <c r="BI138" s="705"/>
      <c r="BJ138" s="705"/>
      <c r="BK138" s="705"/>
      <c r="BL138" s="705"/>
      <c r="BM138" s="705"/>
      <c r="BN138" s="705"/>
      <c r="BO138" s="705"/>
      <c r="BP138" s="705"/>
      <c r="BQ138" s="705"/>
      <c r="BR138" s="705"/>
      <c r="BS138" s="705"/>
      <c r="BT138" s="705"/>
      <c r="BU138" s="705"/>
      <c r="BV138" s="705"/>
      <c r="BW138" s="705"/>
      <c r="BX138" s="705"/>
      <c r="BY138" s="705"/>
      <c r="BZ138" s="705"/>
      <c r="CA138" s="705"/>
      <c r="CB138" s="705"/>
      <c r="CC138" s="705"/>
      <c r="CD138" s="705"/>
      <c r="CE138" s="705"/>
      <c r="CF138" s="705"/>
      <c r="CG138" s="705"/>
      <c r="CH138" s="705"/>
      <c r="CI138" s="705"/>
      <c r="CJ138" s="705"/>
      <c r="CK138" s="705"/>
      <c r="CL138" s="705"/>
    </row>
    <row r="139" spans="1:90" s="675" customFormat="1" ht="18.75" hidden="1" thickBot="1">
      <c r="A139" s="1003" t="s">
        <v>87</v>
      </c>
      <c r="B139" s="1042" t="s">
        <v>199</v>
      </c>
      <c r="C139" s="1043">
        <f t="shared" si="36"/>
        <v>1</v>
      </c>
      <c r="D139" s="1005">
        <f t="shared" si="36"/>
        <v>0</v>
      </c>
      <c r="E139" s="1197"/>
      <c r="F139" s="1197"/>
      <c r="G139" s="1113"/>
      <c r="H139" s="1113"/>
      <c r="I139" s="823">
        <f t="shared" si="37"/>
        <v>0</v>
      </c>
      <c r="J139" s="824">
        <f t="shared" si="37"/>
        <v>0</v>
      </c>
      <c r="K139" s="825">
        <f t="shared" si="37"/>
        <v>0</v>
      </c>
      <c r="L139" s="826">
        <f t="shared" si="37"/>
        <v>0</v>
      </c>
      <c r="M139" s="825">
        <f t="shared" si="37"/>
        <v>0</v>
      </c>
      <c r="N139" s="826">
        <f t="shared" si="37"/>
        <v>0</v>
      </c>
      <c r="O139" s="1051">
        <f t="shared" si="37"/>
        <v>0</v>
      </c>
      <c r="P139" s="1052">
        <f t="shared" si="37"/>
        <v>0</v>
      </c>
      <c r="Q139" s="1051">
        <f t="shared" si="37"/>
        <v>0</v>
      </c>
      <c r="R139" s="1052">
        <f t="shared" si="37"/>
        <v>0</v>
      </c>
      <c r="S139" s="1051">
        <f t="shared" si="37"/>
        <v>0</v>
      </c>
      <c r="T139" s="1052">
        <f t="shared" si="37"/>
        <v>0</v>
      </c>
      <c r="U139" s="1051">
        <f t="shared" si="37"/>
        <v>0</v>
      </c>
      <c r="V139" s="1052">
        <f t="shared" si="37"/>
        <v>0</v>
      </c>
      <c r="W139" s="1051">
        <f t="shared" si="37"/>
        <v>0</v>
      </c>
      <c r="X139" s="1052">
        <f t="shared" si="37"/>
        <v>0</v>
      </c>
      <c r="Y139" s="1051">
        <f t="shared" si="37"/>
        <v>0</v>
      </c>
      <c r="Z139" s="1052">
        <f t="shared" si="37"/>
        <v>0</v>
      </c>
      <c r="AA139" s="1049">
        <f t="shared" si="34"/>
        <v>1</v>
      </c>
      <c r="AB139" s="1050">
        <f t="shared" si="34"/>
        <v>0</v>
      </c>
      <c r="AC139" s="1047">
        <f t="shared" si="34"/>
        <v>0</v>
      </c>
      <c r="AD139" s="1048">
        <f t="shared" si="34"/>
        <v>0</v>
      </c>
      <c r="AE139" s="1047">
        <f t="shared" si="34"/>
        <v>0</v>
      </c>
      <c r="AF139" s="1048">
        <f t="shared" si="34"/>
        <v>0</v>
      </c>
      <c r="AG139" s="1047">
        <f t="shared" si="34"/>
        <v>0</v>
      </c>
      <c r="AH139" s="1048">
        <f t="shared" si="34"/>
        <v>0</v>
      </c>
      <c r="AI139" s="1047">
        <f t="shared" si="34"/>
        <v>0</v>
      </c>
      <c r="AJ139" s="1048">
        <f t="shared" si="34"/>
        <v>0</v>
      </c>
      <c r="AK139" s="1047">
        <f t="shared" si="34"/>
        <v>0</v>
      </c>
      <c r="AL139" s="1048">
        <f t="shared" si="34"/>
        <v>0</v>
      </c>
      <c r="AM139" s="1047">
        <f t="shared" si="34"/>
        <v>0</v>
      </c>
      <c r="AN139" s="1081">
        <f t="shared" si="34"/>
        <v>0</v>
      </c>
      <c r="AO139" s="1047">
        <f t="shared" si="34"/>
        <v>0</v>
      </c>
      <c r="AP139" s="1048">
        <f t="shared" si="34"/>
        <v>0</v>
      </c>
      <c r="AQ139" s="1047">
        <f t="shared" si="34"/>
        <v>0</v>
      </c>
      <c r="AR139" s="1081">
        <f t="shared" si="34"/>
        <v>0</v>
      </c>
      <c r="AS139" s="1047">
        <f t="shared" si="34"/>
        <v>0</v>
      </c>
      <c r="AT139" s="1048">
        <f t="shared" si="34"/>
        <v>0</v>
      </c>
      <c r="AU139" s="1047">
        <f t="shared" si="34"/>
        <v>1</v>
      </c>
      <c r="AV139" s="1048">
        <f t="shared" si="34"/>
        <v>0</v>
      </c>
      <c r="AW139" s="705"/>
      <c r="AX139" s="705"/>
      <c r="AY139" s="705"/>
      <c r="AZ139" s="705"/>
      <c r="BA139" s="705"/>
      <c r="BB139" s="705"/>
      <c r="BC139" s="705"/>
      <c r="BD139" s="705"/>
      <c r="BE139" s="705"/>
      <c r="BF139" s="705"/>
      <c r="BG139" s="705"/>
      <c r="BH139" s="705"/>
      <c r="BI139" s="705"/>
      <c r="BJ139" s="705"/>
      <c r="BK139" s="705"/>
      <c r="BL139" s="705"/>
      <c r="BM139" s="705"/>
      <c r="BN139" s="705"/>
      <c r="BO139" s="705"/>
      <c r="BP139" s="705"/>
      <c r="BQ139" s="705"/>
      <c r="BR139" s="705"/>
      <c r="BS139" s="705"/>
      <c r="BT139" s="705"/>
      <c r="BU139" s="705"/>
      <c r="BV139" s="705"/>
      <c r="BW139" s="705"/>
      <c r="BX139" s="705"/>
      <c r="BY139" s="705"/>
      <c r="BZ139" s="705"/>
      <c r="CA139" s="705"/>
      <c r="CB139" s="705"/>
      <c r="CC139" s="705"/>
      <c r="CD139" s="705"/>
      <c r="CE139" s="705"/>
      <c r="CF139" s="705"/>
      <c r="CG139" s="705"/>
      <c r="CH139" s="705"/>
      <c r="CI139" s="705"/>
      <c r="CJ139" s="705"/>
      <c r="CK139" s="705"/>
      <c r="CL139" s="705"/>
    </row>
    <row r="140" spans="1:90" s="675" customFormat="1" ht="18.75" hidden="1" thickBot="1">
      <c r="A140" s="1003" t="s">
        <v>117</v>
      </c>
      <c r="B140" s="1042" t="s">
        <v>200</v>
      </c>
      <c r="C140" s="1043">
        <f t="shared" si="36"/>
        <v>0</v>
      </c>
      <c r="D140" s="1005">
        <f t="shared" si="36"/>
        <v>0</v>
      </c>
      <c r="E140" s="1197"/>
      <c r="F140" s="1197"/>
      <c r="G140" s="1113"/>
      <c r="H140" s="1113"/>
      <c r="I140" s="823">
        <f t="shared" si="37"/>
        <v>0</v>
      </c>
      <c r="J140" s="824">
        <f t="shared" si="37"/>
        <v>0</v>
      </c>
      <c r="K140" s="825">
        <f t="shared" si="37"/>
        <v>0</v>
      </c>
      <c r="L140" s="826">
        <f t="shared" si="37"/>
        <v>0</v>
      </c>
      <c r="M140" s="825">
        <f t="shared" si="37"/>
        <v>0</v>
      </c>
      <c r="N140" s="826">
        <f t="shared" si="37"/>
        <v>0</v>
      </c>
      <c r="O140" s="1051">
        <f t="shared" si="37"/>
        <v>0</v>
      </c>
      <c r="P140" s="1052">
        <f t="shared" si="37"/>
        <v>0</v>
      </c>
      <c r="Q140" s="1051">
        <f t="shared" si="37"/>
        <v>0</v>
      </c>
      <c r="R140" s="1052">
        <f t="shared" si="37"/>
        <v>0</v>
      </c>
      <c r="S140" s="1051">
        <f t="shared" si="37"/>
        <v>0</v>
      </c>
      <c r="T140" s="1052">
        <f t="shared" si="37"/>
        <v>0</v>
      </c>
      <c r="U140" s="1051">
        <f t="shared" si="37"/>
        <v>0</v>
      </c>
      <c r="V140" s="1052">
        <f t="shared" si="37"/>
        <v>0</v>
      </c>
      <c r="W140" s="1051">
        <f t="shared" si="37"/>
        <v>0</v>
      </c>
      <c r="X140" s="1052">
        <f t="shared" si="37"/>
        <v>0</v>
      </c>
      <c r="Y140" s="1051">
        <f t="shared" si="37"/>
        <v>0</v>
      </c>
      <c r="Z140" s="1052">
        <f t="shared" si="37"/>
        <v>0</v>
      </c>
      <c r="AA140" s="1049">
        <f t="shared" si="34"/>
        <v>0</v>
      </c>
      <c r="AB140" s="1050">
        <f t="shared" si="34"/>
        <v>0</v>
      </c>
      <c r="AC140" s="1047">
        <f t="shared" si="34"/>
        <v>0</v>
      </c>
      <c r="AD140" s="1048">
        <f t="shared" si="34"/>
        <v>0</v>
      </c>
      <c r="AE140" s="1047">
        <f t="shared" si="34"/>
        <v>0</v>
      </c>
      <c r="AF140" s="1048">
        <f t="shared" si="34"/>
        <v>0</v>
      </c>
      <c r="AG140" s="1047">
        <f t="shared" si="34"/>
        <v>0</v>
      </c>
      <c r="AH140" s="1048">
        <f t="shared" si="34"/>
        <v>0</v>
      </c>
      <c r="AI140" s="1047">
        <f t="shared" si="34"/>
        <v>0</v>
      </c>
      <c r="AJ140" s="1048">
        <f t="shared" si="34"/>
        <v>0</v>
      </c>
      <c r="AK140" s="1047">
        <f t="shared" si="34"/>
        <v>0</v>
      </c>
      <c r="AL140" s="1048">
        <f t="shared" si="34"/>
        <v>0</v>
      </c>
      <c r="AM140" s="1047">
        <f t="shared" si="34"/>
        <v>0</v>
      </c>
      <c r="AN140" s="1081">
        <f t="shared" si="34"/>
        <v>0</v>
      </c>
      <c r="AO140" s="1047">
        <f t="shared" si="34"/>
        <v>0</v>
      </c>
      <c r="AP140" s="1048">
        <f t="shared" si="34"/>
        <v>0</v>
      </c>
      <c r="AQ140" s="1047">
        <f t="shared" si="34"/>
        <v>0</v>
      </c>
      <c r="AR140" s="1081">
        <f t="shared" si="34"/>
        <v>0</v>
      </c>
      <c r="AS140" s="1047">
        <f t="shared" si="34"/>
        <v>0</v>
      </c>
      <c r="AT140" s="1048">
        <f t="shared" si="34"/>
        <v>0</v>
      </c>
      <c r="AU140" s="1047">
        <f t="shared" si="34"/>
        <v>0</v>
      </c>
      <c r="AV140" s="1048">
        <f t="shared" si="34"/>
        <v>0</v>
      </c>
      <c r="AW140" s="705"/>
      <c r="AX140" s="705"/>
      <c r="AY140" s="705"/>
      <c r="AZ140" s="705"/>
      <c r="BA140" s="705"/>
      <c r="BB140" s="705"/>
      <c r="BC140" s="705"/>
      <c r="BD140" s="705"/>
      <c r="BE140" s="705"/>
      <c r="BF140" s="705"/>
      <c r="BG140" s="705"/>
      <c r="BH140" s="705"/>
      <c r="BI140" s="705"/>
      <c r="BJ140" s="705"/>
      <c r="BK140" s="705"/>
      <c r="BL140" s="705"/>
      <c r="BM140" s="705"/>
      <c r="BN140" s="705"/>
      <c r="BO140" s="705"/>
      <c r="BP140" s="705"/>
      <c r="BQ140" s="705"/>
      <c r="BR140" s="705"/>
      <c r="BS140" s="705"/>
      <c r="BT140" s="705"/>
      <c r="BU140" s="705"/>
      <c r="BV140" s="705"/>
      <c r="BW140" s="705"/>
      <c r="BX140" s="705"/>
      <c r="BY140" s="705"/>
      <c r="BZ140" s="705"/>
      <c r="CA140" s="705"/>
      <c r="CB140" s="705"/>
      <c r="CC140" s="705"/>
      <c r="CD140" s="705"/>
      <c r="CE140" s="705"/>
      <c r="CF140" s="705"/>
      <c r="CG140" s="705"/>
      <c r="CH140" s="705"/>
      <c r="CI140" s="705"/>
      <c r="CJ140" s="705"/>
      <c r="CK140" s="705"/>
      <c r="CL140" s="705"/>
    </row>
    <row r="141" spans="1:90" s="675" customFormat="1" ht="18.75" hidden="1" thickBot="1">
      <c r="A141" s="1003" t="s">
        <v>201</v>
      </c>
      <c r="B141" s="1042" t="s">
        <v>915</v>
      </c>
      <c r="C141" s="1043">
        <f t="shared" si="36"/>
        <v>0</v>
      </c>
      <c r="D141" s="1005">
        <f t="shared" si="36"/>
        <v>0</v>
      </c>
      <c r="E141" s="1197"/>
      <c r="F141" s="1197"/>
      <c r="G141" s="1113"/>
      <c r="H141" s="1113"/>
      <c r="I141" s="823">
        <f t="shared" si="37"/>
        <v>0</v>
      </c>
      <c r="J141" s="824">
        <f t="shared" si="37"/>
        <v>0</v>
      </c>
      <c r="K141" s="825">
        <f t="shared" si="37"/>
        <v>0</v>
      </c>
      <c r="L141" s="826">
        <f t="shared" si="37"/>
        <v>0</v>
      </c>
      <c r="M141" s="825">
        <f t="shared" si="37"/>
        <v>0</v>
      </c>
      <c r="N141" s="826">
        <f t="shared" si="37"/>
        <v>0</v>
      </c>
      <c r="O141" s="1051">
        <f t="shared" si="37"/>
        <v>0</v>
      </c>
      <c r="P141" s="1052">
        <f t="shared" si="37"/>
        <v>0</v>
      </c>
      <c r="Q141" s="1051">
        <f t="shared" si="37"/>
        <v>0</v>
      </c>
      <c r="R141" s="1052">
        <f t="shared" si="37"/>
        <v>0</v>
      </c>
      <c r="S141" s="1051">
        <f t="shared" si="37"/>
        <v>0</v>
      </c>
      <c r="T141" s="1052">
        <f t="shared" si="37"/>
        <v>0</v>
      </c>
      <c r="U141" s="1051">
        <f t="shared" si="37"/>
        <v>0</v>
      </c>
      <c r="V141" s="1052">
        <f t="shared" si="37"/>
        <v>0</v>
      </c>
      <c r="W141" s="1051">
        <f t="shared" si="37"/>
        <v>0</v>
      </c>
      <c r="X141" s="1052">
        <f t="shared" si="37"/>
        <v>0</v>
      </c>
      <c r="Y141" s="1051">
        <f t="shared" si="37"/>
        <v>0</v>
      </c>
      <c r="Z141" s="1052">
        <f t="shared" si="37"/>
        <v>0</v>
      </c>
      <c r="AA141" s="1049">
        <f t="shared" si="34"/>
        <v>0</v>
      </c>
      <c r="AB141" s="1050">
        <f t="shared" si="34"/>
        <v>0</v>
      </c>
      <c r="AC141" s="1047">
        <f t="shared" si="34"/>
        <v>0</v>
      </c>
      <c r="AD141" s="1048">
        <f t="shared" si="34"/>
        <v>0</v>
      </c>
      <c r="AE141" s="1047">
        <f t="shared" si="34"/>
        <v>0</v>
      </c>
      <c r="AF141" s="1048">
        <f t="shared" si="34"/>
        <v>0</v>
      </c>
      <c r="AG141" s="1047">
        <f t="shared" si="34"/>
        <v>0</v>
      </c>
      <c r="AH141" s="1048">
        <f t="shared" si="34"/>
        <v>0</v>
      </c>
      <c r="AI141" s="1047">
        <f t="shared" si="34"/>
        <v>0</v>
      </c>
      <c r="AJ141" s="1048">
        <f t="shared" si="34"/>
        <v>0</v>
      </c>
      <c r="AK141" s="1047">
        <f t="shared" si="34"/>
        <v>0</v>
      </c>
      <c r="AL141" s="1048">
        <f t="shared" si="34"/>
        <v>0</v>
      </c>
      <c r="AM141" s="1047">
        <f t="shared" si="34"/>
        <v>0</v>
      </c>
      <c r="AN141" s="1081">
        <f t="shared" si="34"/>
        <v>0</v>
      </c>
      <c r="AO141" s="1047">
        <f t="shared" si="34"/>
        <v>0</v>
      </c>
      <c r="AP141" s="1048">
        <f t="shared" si="34"/>
        <v>0</v>
      </c>
      <c r="AQ141" s="1047">
        <f t="shared" si="34"/>
        <v>0</v>
      </c>
      <c r="AR141" s="1081">
        <f t="shared" si="34"/>
        <v>0</v>
      </c>
      <c r="AS141" s="1047">
        <f t="shared" si="34"/>
        <v>0</v>
      </c>
      <c r="AT141" s="1048">
        <f t="shared" si="34"/>
        <v>0</v>
      </c>
      <c r="AU141" s="1047">
        <f t="shared" si="34"/>
        <v>0</v>
      </c>
      <c r="AV141" s="1048">
        <f t="shared" si="34"/>
        <v>0</v>
      </c>
      <c r="AW141" s="705"/>
      <c r="AX141" s="705"/>
      <c r="AY141" s="705"/>
      <c r="AZ141" s="705"/>
      <c r="BA141" s="705"/>
      <c r="BB141" s="705"/>
      <c r="BC141" s="705"/>
      <c r="BD141" s="705"/>
      <c r="BE141" s="705"/>
      <c r="BF141" s="705"/>
      <c r="BG141" s="705"/>
      <c r="BH141" s="705"/>
      <c r="BI141" s="705"/>
      <c r="BJ141" s="705"/>
      <c r="BK141" s="705"/>
      <c r="BL141" s="705"/>
      <c r="BM141" s="705"/>
      <c r="BN141" s="705"/>
      <c r="BO141" s="705"/>
      <c r="BP141" s="705"/>
      <c r="BQ141" s="705"/>
      <c r="BR141" s="705"/>
      <c r="BS141" s="705"/>
      <c r="BT141" s="705"/>
      <c r="BU141" s="705"/>
      <c r="BV141" s="705"/>
      <c r="BW141" s="705"/>
      <c r="BX141" s="705"/>
      <c r="BY141" s="705"/>
      <c r="BZ141" s="705"/>
      <c r="CA141" s="705"/>
      <c r="CB141" s="705"/>
      <c r="CC141" s="705"/>
      <c r="CD141" s="705"/>
      <c r="CE141" s="705"/>
      <c r="CF141" s="705"/>
      <c r="CG141" s="705"/>
      <c r="CH141" s="705"/>
      <c r="CI141" s="705"/>
      <c r="CJ141" s="705"/>
      <c r="CK141" s="705"/>
      <c r="CL141" s="705"/>
    </row>
    <row r="142" spans="1:90" s="675" customFormat="1" ht="32.25" hidden="1" thickBot="1">
      <c r="A142" s="1085" t="s">
        <v>40</v>
      </c>
      <c r="B142" s="1086" t="s">
        <v>202</v>
      </c>
      <c r="C142" s="1087">
        <f t="shared" si="36"/>
        <v>-2</v>
      </c>
      <c r="D142" s="1088">
        <f t="shared" si="36"/>
        <v>0</v>
      </c>
      <c r="E142" s="1197"/>
      <c r="F142" s="1197"/>
      <c r="G142" s="1113"/>
      <c r="H142" s="1113"/>
      <c r="I142" s="1089">
        <f t="shared" si="37"/>
        <v>0</v>
      </c>
      <c r="J142" s="1090">
        <f t="shared" si="37"/>
        <v>0</v>
      </c>
      <c r="K142" s="1091">
        <f t="shared" si="37"/>
        <v>0</v>
      </c>
      <c r="L142" s="1092">
        <f t="shared" si="37"/>
        <v>0</v>
      </c>
      <c r="M142" s="1091">
        <f t="shared" si="37"/>
        <v>0</v>
      </c>
      <c r="N142" s="1092">
        <f t="shared" si="37"/>
        <v>0</v>
      </c>
      <c r="O142" s="1093">
        <f t="shared" si="37"/>
        <v>0</v>
      </c>
      <c r="P142" s="1094">
        <f t="shared" si="37"/>
        <v>0</v>
      </c>
      <c r="Q142" s="1093">
        <f t="shared" si="37"/>
        <v>0</v>
      </c>
      <c r="R142" s="1094">
        <f t="shared" si="37"/>
        <v>0</v>
      </c>
      <c r="S142" s="1093">
        <f t="shared" si="37"/>
        <v>0</v>
      </c>
      <c r="T142" s="1094">
        <f t="shared" si="37"/>
        <v>0</v>
      </c>
      <c r="U142" s="1093">
        <f t="shared" si="37"/>
        <v>-1</v>
      </c>
      <c r="V142" s="1094">
        <f t="shared" si="37"/>
        <v>0</v>
      </c>
      <c r="W142" s="1093">
        <f t="shared" si="37"/>
        <v>0</v>
      </c>
      <c r="X142" s="1094">
        <f t="shared" si="37"/>
        <v>0</v>
      </c>
      <c r="Y142" s="1093">
        <f t="shared" si="37"/>
        <v>0</v>
      </c>
      <c r="Z142" s="1094">
        <f t="shared" si="37"/>
        <v>0</v>
      </c>
      <c r="AA142" s="1095">
        <f t="shared" si="34"/>
        <v>-1</v>
      </c>
      <c r="AB142" s="1096">
        <f t="shared" si="34"/>
        <v>0</v>
      </c>
      <c r="AC142" s="1097">
        <f t="shared" si="34"/>
        <v>0</v>
      </c>
      <c r="AD142" s="1098">
        <f t="shared" si="34"/>
        <v>0</v>
      </c>
      <c r="AE142" s="1097">
        <f t="shared" si="34"/>
        <v>0</v>
      </c>
      <c r="AF142" s="1098">
        <f t="shared" si="34"/>
        <v>0</v>
      </c>
      <c r="AG142" s="1097">
        <f t="shared" si="34"/>
        <v>0</v>
      </c>
      <c r="AH142" s="1098">
        <f t="shared" si="34"/>
        <v>0</v>
      </c>
      <c r="AI142" s="1097">
        <f t="shared" si="34"/>
        <v>0</v>
      </c>
      <c r="AJ142" s="1098">
        <f t="shared" si="34"/>
        <v>0</v>
      </c>
      <c r="AK142" s="1097">
        <f t="shared" si="34"/>
        <v>0</v>
      </c>
      <c r="AL142" s="1098">
        <f t="shared" si="34"/>
        <v>0</v>
      </c>
      <c r="AM142" s="1097">
        <f t="shared" si="34"/>
        <v>0</v>
      </c>
      <c r="AN142" s="1099">
        <f t="shared" ref="AN142:AV142" si="38">AN47-AN94</f>
        <v>0</v>
      </c>
      <c r="AO142" s="1097">
        <f t="shared" si="38"/>
        <v>-1</v>
      </c>
      <c r="AP142" s="1098">
        <f t="shared" si="38"/>
        <v>0</v>
      </c>
      <c r="AQ142" s="1097">
        <f t="shared" si="38"/>
        <v>0</v>
      </c>
      <c r="AR142" s="1099">
        <f t="shared" si="38"/>
        <v>0</v>
      </c>
      <c r="AS142" s="1097">
        <f t="shared" si="38"/>
        <v>0</v>
      </c>
      <c r="AT142" s="1098">
        <f t="shared" si="38"/>
        <v>0</v>
      </c>
      <c r="AU142" s="1097">
        <f t="shared" si="38"/>
        <v>0</v>
      </c>
      <c r="AV142" s="1098">
        <f t="shared" si="38"/>
        <v>0</v>
      </c>
      <c r="AW142" s="705"/>
      <c r="AX142" s="705"/>
      <c r="AY142" s="705"/>
      <c r="AZ142" s="705"/>
      <c r="BA142" s="705"/>
      <c r="BB142" s="705"/>
      <c r="BC142" s="705"/>
      <c r="BD142" s="705"/>
      <c r="BE142" s="705"/>
      <c r="BF142" s="705"/>
      <c r="BG142" s="705"/>
      <c r="BH142" s="705"/>
      <c r="BI142" s="705"/>
      <c r="BJ142" s="705"/>
      <c r="BK142" s="705"/>
      <c r="BL142" s="705"/>
      <c r="BM142" s="705"/>
      <c r="BN142" s="705"/>
      <c r="BO142" s="705"/>
      <c r="BP142" s="705"/>
      <c r="BQ142" s="705"/>
      <c r="BR142" s="705"/>
      <c r="BS142" s="705"/>
      <c r="BT142" s="705"/>
      <c r="BU142" s="705"/>
      <c r="BV142" s="705"/>
      <c r="BW142" s="705"/>
      <c r="BX142" s="705"/>
      <c r="BY142" s="705"/>
      <c r="BZ142" s="705"/>
      <c r="CA142" s="705"/>
      <c r="CB142" s="705"/>
      <c r="CC142" s="705"/>
      <c r="CD142" s="705"/>
      <c r="CE142" s="705"/>
      <c r="CF142" s="705"/>
      <c r="CG142" s="705"/>
      <c r="CH142" s="705"/>
      <c r="CI142" s="705"/>
      <c r="CJ142" s="705"/>
      <c r="CK142" s="705"/>
      <c r="CL142" s="705"/>
    </row>
    <row r="143" spans="1:90" s="675" customFormat="1" ht="24.75" hidden="1" thickTop="1" thickBot="1">
      <c r="A143" s="1100"/>
      <c r="B143" s="1101" t="s">
        <v>35</v>
      </c>
      <c r="C143" s="1102">
        <f t="shared" si="36"/>
        <v>32</v>
      </c>
      <c r="D143" s="1103">
        <f t="shared" si="36"/>
        <v>13635.400000000001</v>
      </c>
      <c r="E143" s="1197"/>
      <c r="F143" s="1197"/>
      <c r="G143" s="1115"/>
      <c r="H143" s="1115"/>
      <c r="I143" s="1104">
        <f t="shared" si="37"/>
        <v>-1</v>
      </c>
      <c r="J143" s="1105">
        <f t="shared" si="37"/>
        <v>0</v>
      </c>
      <c r="K143" s="1104">
        <f t="shared" si="37"/>
        <v>1</v>
      </c>
      <c r="L143" s="1105">
        <f t="shared" si="37"/>
        <v>-950</v>
      </c>
      <c r="M143" s="1104">
        <f t="shared" si="37"/>
        <v>9</v>
      </c>
      <c r="N143" s="1105">
        <f t="shared" si="37"/>
        <v>0</v>
      </c>
      <c r="O143" s="1026">
        <f t="shared" si="37"/>
        <v>1</v>
      </c>
      <c r="P143" s="1028">
        <f t="shared" si="37"/>
        <v>805</v>
      </c>
      <c r="Q143" s="1026">
        <f t="shared" si="37"/>
        <v>8</v>
      </c>
      <c r="R143" s="1028">
        <f t="shared" si="37"/>
        <v>2635</v>
      </c>
      <c r="S143" s="1026">
        <f t="shared" si="37"/>
        <v>3</v>
      </c>
      <c r="T143" s="1028">
        <f t="shared" si="37"/>
        <v>0</v>
      </c>
      <c r="U143" s="1026">
        <f t="shared" si="37"/>
        <v>-2</v>
      </c>
      <c r="V143" s="1028">
        <f t="shared" si="37"/>
        <v>-300</v>
      </c>
      <c r="W143" s="1026">
        <f t="shared" si="37"/>
        <v>-2</v>
      </c>
      <c r="X143" s="1028">
        <f t="shared" si="37"/>
        <v>33</v>
      </c>
      <c r="Y143" s="1026">
        <f t="shared" si="37"/>
        <v>1</v>
      </c>
      <c r="Z143" s="1028">
        <f t="shared" si="37"/>
        <v>-70</v>
      </c>
      <c r="AA143" s="1106">
        <f t="shared" ref="AA143:AV143" si="39">AA48-AA95</f>
        <v>14</v>
      </c>
      <c r="AB143" s="1107">
        <f t="shared" si="39"/>
        <v>11482.4</v>
      </c>
      <c r="AC143" s="1026">
        <f t="shared" si="39"/>
        <v>-1</v>
      </c>
      <c r="AD143" s="1028">
        <f t="shared" si="39"/>
        <v>0</v>
      </c>
      <c r="AE143" s="1026">
        <f t="shared" si="39"/>
        <v>2</v>
      </c>
      <c r="AF143" s="1028">
        <f t="shared" si="39"/>
        <v>10510</v>
      </c>
      <c r="AG143" s="1026">
        <f t="shared" si="39"/>
        <v>0</v>
      </c>
      <c r="AH143" s="1028">
        <f t="shared" si="39"/>
        <v>-500</v>
      </c>
      <c r="AI143" s="1026">
        <f t="shared" si="39"/>
        <v>2</v>
      </c>
      <c r="AJ143" s="1028">
        <f t="shared" si="39"/>
        <v>0</v>
      </c>
      <c r="AK143" s="1026">
        <f t="shared" si="39"/>
        <v>0</v>
      </c>
      <c r="AL143" s="1028">
        <f t="shared" si="39"/>
        <v>-600</v>
      </c>
      <c r="AM143" s="1108">
        <f t="shared" si="39"/>
        <v>0</v>
      </c>
      <c r="AN143" s="1109">
        <f t="shared" si="39"/>
        <v>5</v>
      </c>
      <c r="AO143" s="1026">
        <f t="shared" si="39"/>
        <v>-1</v>
      </c>
      <c r="AP143" s="1028">
        <f t="shared" si="39"/>
        <v>505</v>
      </c>
      <c r="AQ143" s="1108">
        <f t="shared" si="39"/>
        <v>3</v>
      </c>
      <c r="AR143" s="1109">
        <f t="shared" si="39"/>
        <v>-110</v>
      </c>
      <c r="AS143" s="1026">
        <f t="shared" si="39"/>
        <v>3</v>
      </c>
      <c r="AT143" s="1028">
        <f t="shared" si="39"/>
        <v>1672.4</v>
      </c>
      <c r="AU143" s="1026">
        <f t="shared" si="39"/>
        <v>6</v>
      </c>
      <c r="AV143" s="1028">
        <f t="shared" si="39"/>
        <v>0</v>
      </c>
      <c r="AW143" s="705"/>
      <c r="AX143" s="705"/>
      <c r="AY143" s="705"/>
      <c r="AZ143" s="705"/>
      <c r="BA143" s="705"/>
      <c r="BB143" s="705"/>
      <c r="BC143" s="705"/>
      <c r="BD143" s="705"/>
      <c r="BE143" s="705"/>
      <c r="BF143" s="705"/>
      <c r="BG143" s="705"/>
      <c r="BH143" s="705"/>
      <c r="BI143" s="705"/>
      <c r="BJ143" s="705"/>
      <c r="BK143" s="705"/>
      <c r="BL143" s="705"/>
      <c r="BM143" s="705"/>
      <c r="BN143" s="705"/>
      <c r="BO143" s="705"/>
      <c r="BP143" s="705"/>
      <c r="BQ143" s="705"/>
      <c r="BR143" s="705"/>
      <c r="BS143" s="705"/>
      <c r="BT143" s="705"/>
      <c r="BU143" s="705"/>
      <c r="BV143" s="705"/>
      <c r="BW143" s="705"/>
      <c r="BX143" s="705"/>
      <c r="BY143" s="705"/>
      <c r="BZ143" s="705"/>
      <c r="CA143" s="705"/>
      <c r="CB143" s="705"/>
      <c r="CC143" s="705"/>
      <c r="CD143" s="705"/>
      <c r="CE143" s="705"/>
      <c r="CF143" s="705"/>
      <c r="CG143" s="705"/>
      <c r="CH143" s="705"/>
      <c r="CI143" s="705"/>
      <c r="CJ143" s="705"/>
      <c r="CK143" s="705"/>
      <c r="CL143" s="705"/>
    </row>
    <row r="144" spans="1:90" ht="13.5" hidden="1" thickTop="1">
      <c r="B144"/>
      <c r="H144"/>
      <c r="I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row>
    <row r="145" spans="1:90" ht="13.5" hidden="1" thickBot="1">
      <c r="B145"/>
      <c r="H145"/>
      <c r="I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row>
    <row r="146" spans="1:90" ht="19.5" hidden="1" thickTop="1" thickBot="1">
      <c r="A146" s="2651" t="s">
        <v>1005</v>
      </c>
      <c r="B146" s="2652"/>
      <c r="C146" s="2652"/>
      <c r="D146" s="2653"/>
      <c r="E146" s="1197"/>
      <c r="F146" s="1197"/>
      <c r="G146" s="1110"/>
      <c r="H146" s="1111"/>
      <c r="I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row>
    <row r="147" spans="1:90" s="68" customFormat="1" ht="15.75" hidden="1" customHeight="1" thickTop="1" thickBot="1">
      <c r="A147" s="2666" t="s">
        <v>152</v>
      </c>
      <c r="B147" s="2667"/>
      <c r="C147" s="2666" t="s">
        <v>153</v>
      </c>
      <c r="D147" s="2670" t="s">
        <v>154</v>
      </c>
      <c r="E147" s="1197"/>
      <c r="F147" s="1197"/>
      <c r="G147" s="1112"/>
      <c r="H147" s="1112"/>
      <c r="I147" s="2672" t="s">
        <v>131</v>
      </c>
      <c r="J147" s="2673"/>
      <c r="K147" s="2674" t="s">
        <v>130</v>
      </c>
      <c r="L147" s="2673"/>
      <c r="M147" s="2674" t="s">
        <v>137</v>
      </c>
      <c r="N147" s="2673"/>
      <c r="O147" s="2674" t="s">
        <v>288</v>
      </c>
      <c r="P147" s="2673"/>
      <c r="Q147" s="2675" t="s">
        <v>127</v>
      </c>
      <c r="R147" s="2676"/>
      <c r="S147" s="2675" t="s">
        <v>144</v>
      </c>
      <c r="T147" s="2676"/>
      <c r="U147" s="2675" t="s">
        <v>134</v>
      </c>
      <c r="V147" s="2676"/>
      <c r="W147" s="2675" t="s">
        <v>132</v>
      </c>
      <c r="X147" s="2676"/>
      <c r="Y147" s="2675" t="s">
        <v>136</v>
      </c>
      <c r="Z147" s="2676"/>
      <c r="AA147" s="2677" t="s">
        <v>155</v>
      </c>
      <c r="AB147" s="2678"/>
      <c r="AC147" s="2675" t="s">
        <v>148</v>
      </c>
      <c r="AD147" s="2676"/>
      <c r="AE147" s="2675" t="s">
        <v>142</v>
      </c>
      <c r="AF147" s="2676"/>
      <c r="AG147" s="2675" t="s">
        <v>143</v>
      </c>
      <c r="AH147" s="2676"/>
      <c r="AI147" s="2675" t="s">
        <v>139</v>
      </c>
      <c r="AJ147" s="2676"/>
      <c r="AK147" s="2675" t="s">
        <v>146</v>
      </c>
      <c r="AL147" s="2676"/>
      <c r="AM147" s="2675" t="s">
        <v>141</v>
      </c>
      <c r="AN147" s="2676"/>
      <c r="AO147" s="2675" t="s">
        <v>135</v>
      </c>
      <c r="AP147" s="2676"/>
      <c r="AQ147" s="2675" t="s">
        <v>133</v>
      </c>
      <c r="AR147" s="2676"/>
      <c r="AS147" s="2675" t="s">
        <v>140</v>
      </c>
      <c r="AT147" s="2676"/>
      <c r="AU147" s="2675" t="s">
        <v>128</v>
      </c>
      <c r="AV147" s="2676"/>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row>
    <row r="148" spans="1:90" s="68" customFormat="1" ht="15.75" hidden="1" customHeight="1" thickBot="1">
      <c r="A148" s="2681"/>
      <c r="B148" s="2682"/>
      <c r="C148" s="2681"/>
      <c r="D148" s="2683"/>
      <c r="E148" s="1197"/>
      <c r="F148" s="1197"/>
      <c r="G148" s="1112"/>
      <c r="H148" s="1112"/>
      <c r="I148" s="460" t="s">
        <v>156</v>
      </c>
      <c r="J148" s="72" t="s">
        <v>157</v>
      </c>
      <c r="K148" s="71" t="s">
        <v>156</v>
      </c>
      <c r="L148" s="72" t="s">
        <v>157</v>
      </c>
      <c r="M148" s="71" t="s">
        <v>156</v>
      </c>
      <c r="N148" s="72" t="s">
        <v>157</v>
      </c>
      <c r="O148" s="71" t="s">
        <v>156</v>
      </c>
      <c r="P148" s="72" t="s">
        <v>157</v>
      </c>
      <c r="Q148" s="71" t="s">
        <v>156</v>
      </c>
      <c r="R148" s="72" t="s">
        <v>157</v>
      </c>
      <c r="S148" s="71" t="s">
        <v>156</v>
      </c>
      <c r="T148" s="72" t="s">
        <v>157</v>
      </c>
      <c r="U148" s="71" t="s">
        <v>156</v>
      </c>
      <c r="V148" s="72" t="s">
        <v>157</v>
      </c>
      <c r="W148" s="71" t="s">
        <v>156</v>
      </c>
      <c r="X148" s="72" t="s">
        <v>157</v>
      </c>
      <c r="Y148" s="71" t="s">
        <v>156</v>
      </c>
      <c r="Z148" s="72" t="s">
        <v>157</v>
      </c>
      <c r="AA148" s="71" t="s">
        <v>156</v>
      </c>
      <c r="AB148" s="72" t="s">
        <v>157</v>
      </c>
      <c r="AC148" s="70" t="s">
        <v>156</v>
      </c>
      <c r="AD148" s="69" t="s">
        <v>157</v>
      </c>
      <c r="AE148" s="70" t="s">
        <v>156</v>
      </c>
      <c r="AF148" s="69" t="s">
        <v>157</v>
      </c>
      <c r="AG148" s="70" t="s">
        <v>156</v>
      </c>
      <c r="AH148" s="69" t="s">
        <v>157</v>
      </c>
      <c r="AI148" s="70" t="s">
        <v>156</v>
      </c>
      <c r="AJ148" s="69" t="s">
        <v>157</v>
      </c>
      <c r="AK148" s="70" t="s">
        <v>156</v>
      </c>
      <c r="AL148" s="69" t="s">
        <v>157</v>
      </c>
      <c r="AM148" s="70" t="s">
        <v>156</v>
      </c>
      <c r="AN148" s="69" t="s">
        <v>157</v>
      </c>
      <c r="AO148" s="70" t="s">
        <v>156</v>
      </c>
      <c r="AP148" s="69" t="s">
        <v>157</v>
      </c>
      <c r="AQ148" s="70" t="s">
        <v>156</v>
      </c>
      <c r="AR148" s="69" t="s">
        <v>157</v>
      </c>
      <c r="AS148" s="70" t="s">
        <v>156</v>
      </c>
      <c r="AT148" s="69" t="s">
        <v>157</v>
      </c>
      <c r="AU148" s="70" t="s">
        <v>156</v>
      </c>
      <c r="AV148" s="69" t="s">
        <v>157</v>
      </c>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row>
    <row r="149" spans="1:90" s="675" customFormat="1" ht="16.5" hidden="1" thickBot="1">
      <c r="A149" s="1002" t="s">
        <v>13</v>
      </c>
      <c r="B149" s="1042" t="s">
        <v>158</v>
      </c>
      <c r="C149" s="1116">
        <f>IF(C6&gt;C53,(100%-C53/C6*100%),IF(C6&lt;C53,(C6/C53*100%-100%),0))</f>
        <v>0.17647058823529416</v>
      </c>
      <c r="D149" s="1117">
        <f>IF(D6&gt;D53,(100%-D53/D6*100%),IF(D6&lt;D53,(D6/D53*100%-100%),0))</f>
        <v>0.96721991701244814</v>
      </c>
      <c r="E149" s="1197"/>
      <c r="F149" s="1197"/>
      <c r="G149" s="1113"/>
      <c r="H149" s="1113"/>
      <c r="I149" s="1118">
        <f>IF(I6&gt;I53,(100%-I53/I6*100%),IF(I6&lt;I53,(I6/I53*100%-100%),0))</f>
        <v>1</v>
      </c>
      <c r="J149" s="1119">
        <f t="shared" ref="J149:AV155" si="40">IF(J6&gt;J53,(100%-J53/J6*100%),IF(J6&lt;J53,(J6/J53*100%-100%),0))</f>
        <v>0</v>
      </c>
      <c r="K149" s="1120">
        <f t="shared" si="40"/>
        <v>1</v>
      </c>
      <c r="L149" s="1121">
        <f t="shared" si="40"/>
        <v>0</v>
      </c>
      <c r="M149" s="1120">
        <f t="shared" si="40"/>
        <v>0</v>
      </c>
      <c r="N149" s="1122">
        <f t="shared" si="40"/>
        <v>0</v>
      </c>
      <c r="O149" s="1120">
        <f t="shared" si="40"/>
        <v>1</v>
      </c>
      <c r="P149" s="1121">
        <f t="shared" si="40"/>
        <v>1</v>
      </c>
      <c r="Q149" s="1120">
        <f t="shared" si="40"/>
        <v>-0.5</v>
      </c>
      <c r="R149" s="1121">
        <f t="shared" si="40"/>
        <v>0</v>
      </c>
      <c r="S149" s="1120">
        <f t="shared" si="40"/>
        <v>0</v>
      </c>
      <c r="T149" s="1121">
        <f t="shared" si="40"/>
        <v>0</v>
      </c>
      <c r="U149" s="1120">
        <f t="shared" si="40"/>
        <v>0</v>
      </c>
      <c r="V149" s="1121">
        <f t="shared" si="40"/>
        <v>-1</v>
      </c>
      <c r="W149" s="1120">
        <f t="shared" si="40"/>
        <v>1</v>
      </c>
      <c r="X149" s="1121">
        <f t="shared" si="40"/>
        <v>1</v>
      </c>
      <c r="Y149" s="1120">
        <f t="shared" si="40"/>
        <v>0</v>
      </c>
      <c r="Z149" s="1121">
        <f t="shared" si="40"/>
        <v>-1</v>
      </c>
      <c r="AA149" s="1123">
        <f t="shared" si="40"/>
        <v>-0.16666666666666663</v>
      </c>
      <c r="AB149" s="1124">
        <f t="shared" si="40"/>
        <v>0.98063063063063061</v>
      </c>
      <c r="AC149" s="1118">
        <f t="shared" si="40"/>
        <v>-1</v>
      </c>
      <c r="AD149" s="1125">
        <f t="shared" si="40"/>
        <v>0</v>
      </c>
      <c r="AE149" s="1126">
        <f t="shared" si="40"/>
        <v>1</v>
      </c>
      <c r="AF149" s="1127">
        <f t="shared" si="40"/>
        <v>1</v>
      </c>
      <c r="AG149" s="1126">
        <f t="shared" si="40"/>
        <v>0</v>
      </c>
      <c r="AH149" s="1127">
        <f t="shared" si="40"/>
        <v>0</v>
      </c>
      <c r="AI149" s="1126">
        <f t="shared" si="40"/>
        <v>0</v>
      </c>
      <c r="AJ149" s="1121">
        <f t="shared" si="40"/>
        <v>0</v>
      </c>
      <c r="AK149" s="1120">
        <f t="shared" si="40"/>
        <v>0</v>
      </c>
      <c r="AL149" s="1121">
        <f t="shared" si="40"/>
        <v>0</v>
      </c>
      <c r="AM149" s="1120">
        <f t="shared" si="40"/>
        <v>-1</v>
      </c>
      <c r="AN149" s="1122">
        <f t="shared" si="40"/>
        <v>0</v>
      </c>
      <c r="AO149" s="1120">
        <f t="shared" si="40"/>
        <v>-0.5</v>
      </c>
      <c r="AP149" s="1121">
        <f t="shared" si="40"/>
        <v>0.84166666666666667</v>
      </c>
      <c r="AQ149" s="1120">
        <f t="shared" si="40"/>
        <v>-1</v>
      </c>
      <c r="AR149" s="1121">
        <f t="shared" si="40"/>
        <v>-1</v>
      </c>
      <c r="AS149" s="1120">
        <f t="shared" si="40"/>
        <v>-1</v>
      </c>
      <c r="AT149" s="1121">
        <f t="shared" si="40"/>
        <v>0</v>
      </c>
      <c r="AU149" s="1120">
        <f t="shared" si="40"/>
        <v>1</v>
      </c>
      <c r="AV149" s="1121">
        <f t="shared" si="40"/>
        <v>0</v>
      </c>
      <c r="AW149" s="705"/>
      <c r="AX149" s="705"/>
      <c r="AY149" s="705"/>
      <c r="AZ149" s="705"/>
      <c r="BA149" s="705"/>
      <c r="BB149" s="705"/>
      <c r="BC149" s="705"/>
      <c r="BD149" s="705"/>
      <c r="BE149" s="705"/>
      <c r="BF149" s="705"/>
      <c r="BG149" s="705"/>
      <c r="BH149" s="705"/>
      <c r="BI149" s="705"/>
      <c r="BJ149" s="705"/>
      <c r="BK149" s="705"/>
      <c r="BL149" s="705"/>
      <c r="BM149" s="705"/>
      <c r="BN149" s="705"/>
      <c r="BO149" s="705"/>
      <c r="BP149" s="705"/>
      <c r="BQ149" s="705"/>
      <c r="BR149" s="705"/>
      <c r="BS149" s="705"/>
      <c r="BT149" s="705"/>
      <c r="BU149" s="705"/>
      <c r="BV149" s="705"/>
      <c r="BW149" s="705"/>
      <c r="BX149" s="705"/>
      <c r="BY149" s="705"/>
      <c r="BZ149" s="705"/>
      <c r="CA149" s="705"/>
      <c r="CB149" s="705"/>
      <c r="CC149" s="705"/>
      <c r="CD149" s="705"/>
      <c r="CE149" s="705"/>
      <c r="CF149" s="705"/>
      <c r="CG149" s="705"/>
      <c r="CH149" s="705"/>
      <c r="CI149" s="705"/>
      <c r="CJ149" s="705"/>
      <c r="CK149" s="705"/>
      <c r="CL149" s="705"/>
    </row>
    <row r="150" spans="1:90" s="675" customFormat="1" ht="16.5" hidden="1" thickBot="1">
      <c r="A150" s="1002" t="s">
        <v>73</v>
      </c>
      <c r="B150" s="1042" t="s">
        <v>159</v>
      </c>
      <c r="C150" s="1128">
        <f t="shared" ref="C150:D165" si="41">IF(C7&gt;C54,(100%-C54/C7*100%),IF(C7&lt;C54,(C7/C54*100%-100%),0))</f>
        <v>0</v>
      </c>
      <c r="D150" s="1117">
        <f t="shared" si="41"/>
        <v>0</v>
      </c>
      <c r="E150" s="1197"/>
      <c r="F150" s="1197"/>
      <c r="G150" s="1113"/>
      <c r="H150" s="1113"/>
      <c r="I150" s="1129">
        <f t="shared" ref="I150:X165" si="42">IF(I7&gt;I54,(100%-I54/I7*100%),IF(I7&lt;I54,(I7/I54*100%-100%),0))</f>
        <v>0</v>
      </c>
      <c r="J150" s="1130">
        <f t="shared" si="40"/>
        <v>0</v>
      </c>
      <c r="K150" s="1131">
        <f t="shared" si="40"/>
        <v>0</v>
      </c>
      <c r="L150" s="1132">
        <f t="shared" si="40"/>
        <v>0</v>
      </c>
      <c r="M150" s="1131">
        <f t="shared" si="40"/>
        <v>0</v>
      </c>
      <c r="N150" s="1133">
        <f t="shared" si="40"/>
        <v>0</v>
      </c>
      <c r="O150" s="1131">
        <f t="shared" si="40"/>
        <v>0</v>
      </c>
      <c r="P150" s="1132">
        <f t="shared" si="40"/>
        <v>0</v>
      </c>
      <c r="Q150" s="1131">
        <f t="shared" si="40"/>
        <v>0</v>
      </c>
      <c r="R150" s="1132">
        <f t="shared" si="40"/>
        <v>0</v>
      </c>
      <c r="S150" s="1131">
        <f t="shared" si="40"/>
        <v>0</v>
      </c>
      <c r="T150" s="1132">
        <f t="shared" si="40"/>
        <v>0</v>
      </c>
      <c r="U150" s="1131">
        <f t="shared" si="40"/>
        <v>0</v>
      </c>
      <c r="V150" s="1132">
        <f t="shared" si="40"/>
        <v>0</v>
      </c>
      <c r="W150" s="1131">
        <f t="shared" si="40"/>
        <v>0</v>
      </c>
      <c r="X150" s="1132">
        <f t="shared" si="40"/>
        <v>0</v>
      </c>
      <c r="Y150" s="1131">
        <f t="shared" si="40"/>
        <v>0</v>
      </c>
      <c r="Z150" s="1132">
        <f t="shared" si="40"/>
        <v>0</v>
      </c>
      <c r="AA150" s="1134">
        <f t="shared" si="40"/>
        <v>0</v>
      </c>
      <c r="AB150" s="1135">
        <f t="shared" si="40"/>
        <v>0</v>
      </c>
      <c r="AC150" s="1136">
        <f t="shared" si="40"/>
        <v>0</v>
      </c>
      <c r="AD150" s="1137">
        <f t="shared" si="40"/>
        <v>0</v>
      </c>
      <c r="AE150" s="1136">
        <f t="shared" si="40"/>
        <v>0</v>
      </c>
      <c r="AF150" s="1138">
        <f t="shared" si="40"/>
        <v>0</v>
      </c>
      <c r="AG150" s="1136">
        <f t="shared" si="40"/>
        <v>0</v>
      </c>
      <c r="AH150" s="1138">
        <f t="shared" si="40"/>
        <v>0</v>
      </c>
      <c r="AI150" s="1136">
        <f t="shared" si="40"/>
        <v>0</v>
      </c>
      <c r="AJ150" s="1138">
        <f t="shared" si="40"/>
        <v>0</v>
      </c>
      <c r="AK150" s="1136">
        <f t="shared" si="40"/>
        <v>0</v>
      </c>
      <c r="AL150" s="1138">
        <f t="shared" si="40"/>
        <v>0</v>
      </c>
      <c r="AM150" s="1136">
        <f t="shared" si="40"/>
        <v>0</v>
      </c>
      <c r="AN150" s="1137">
        <f t="shared" si="40"/>
        <v>0</v>
      </c>
      <c r="AO150" s="1136">
        <f t="shared" si="40"/>
        <v>0</v>
      </c>
      <c r="AP150" s="1138">
        <f t="shared" si="40"/>
        <v>0</v>
      </c>
      <c r="AQ150" s="1136">
        <f t="shared" si="40"/>
        <v>0</v>
      </c>
      <c r="AR150" s="1138">
        <f t="shared" si="40"/>
        <v>0</v>
      </c>
      <c r="AS150" s="1136">
        <f t="shared" si="40"/>
        <v>0</v>
      </c>
      <c r="AT150" s="1138">
        <f t="shared" si="40"/>
        <v>0</v>
      </c>
      <c r="AU150" s="1136">
        <f t="shared" si="40"/>
        <v>0</v>
      </c>
      <c r="AV150" s="1138">
        <f t="shared" si="40"/>
        <v>0</v>
      </c>
      <c r="AW150" s="705"/>
      <c r="AX150" s="705"/>
      <c r="AY150" s="705"/>
      <c r="AZ150" s="705"/>
      <c r="BA150" s="705"/>
      <c r="BB150" s="705"/>
      <c r="BC150" s="705"/>
      <c r="BD150" s="705"/>
      <c r="BE150" s="705"/>
      <c r="BF150" s="705"/>
      <c r="BG150" s="705"/>
      <c r="BH150" s="705"/>
      <c r="BI150" s="705"/>
      <c r="BJ150" s="705"/>
      <c r="BK150" s="705"/>
      <c r="BL150" s="705"/>
      <c r="BM150" s="705"/>
      <c r="BN150" s="705"/>
      <c r="BO150" s="705"/>
      <c r="BP150" s="705"/>
      <c r="BQ150" s="705"/>
      <c r="BR150" s="705"/>
      <c r="BS150" s="705"/>
      <c r="BT150" s="705"/>
      <c r="BU150" s="705"/>
      <c r="BV150" s="705"/>
      <c r="BW150" s="705"/>
      <c r="BX150" s="705"/>
      <c r="BY150" s="705"/>
      <c r="BZ150" s="705"/>
      <c r="CA150" s="705"/>
      <c r="CB150" s="705"/>
      <c r="CC150" s="705"/>
      <c r="CD150" s="705"/>
      <c r="CE150" s="705"/>
      <c r="CF150" s="705"/>
      <c r="CG150" s="705"/>
      <c r="CH150" s="705"/>
      <c r="CI150" s="705"/>
      <c r="CJ150" s="705"/>
      <c r="CK150" s="705"/>
      <c r="CL150" s="705"/>
    </row>
    <row r="151" spans="1:90" s="675" customFormat="1" ht="16.5" hidden="1" thickBot="1">
      <c r="A151" s="1008" t="s">
        <v>160</v>
      </c>
      <c r="B151" s="1055" t="s">
        <v>161</v>
      </c>
      <c r="C151" s="1139">
        <f t="shared" si="41"/>
        <v>0.36363636363636365</v>
      </c>
      <c r="D151" s="1140">
        <f t="shared" si="41"/>
        <v>0.5145631067961165</v>
      </c>
      <c r="E151" s="1197"/>
      <c r="F151" s="1197"/>
      <c r="G151" s="1113"/>
      <c r="H151" s="1113"/>
      <c r="I151" s="1141">
        <f t="shared" si="42"/>
        <v>-0.19999999999999996</v>
      </c>
      <c r="J151" s="1142">
        <f t="shared" si="40"/>
        <v>0</v>
      </c>
      <c r="K151" s="1143">
        <f t="shared" si="40"/>
        <v>0.5</v>
      </c>
      <c r="L151" s="1144">
        <f t="shared" si="40"/>
        <v>0</v>
      </c>
      <c r="M151" s="1143">
        <f t="shared" si="40"/>
        <v>0.33333333333333337</v>
      </c>
      <c r="N151" s="1145">
        <f t="shared" si="40"/>
        <v>0</v>
      </c>
      <c r="O151" s="1143">
        <f t="shared" si="40"/>
        <v>-1</v>
      </c>
      <c r="P151" s="1144">
        <f t="shared" si="40"/>
        <v>0</v>
      </c>
      <c r="Q151" s="1143">
        <f t="shared" si="40"/>
        <v>0.6</v>
      </c>
      <c r="R151" s="1144">
        <f t="shared" si="40"/>
        <v>0.5</v>
      </c>
      <c r="S151" s="1143">
        <f t="shared" si="40"/>
        <v>1</v>
      </c>
      <c r="T151" s="1144">
        <f t="shared" si="40"/>
        <v>0</v>
      </c>
      <c r="U151" s="1143">
        <f t="shared" si="40"/>
        <v>0</v>
      </c>
      <c r="V151" s="1144">
        <f t="shared" si="40"/>
        <v>0</v>
      </c>
      <c r="W151" s="1143">
        <f t="shared" si="40"/>
        <v>0</v>
      </c>
      <c r="X151" s="1144">
        <f t="shared" si="40"/>
        <v>0</v>
      </c>
      <c r="Y151" s="1143">
        <f t="shared" si="40"/>
        <v>0</v>
      </c>
      <c r="Z151" s="1144">
        <f t="shared" si="40"/>
        <v>0</v>
      </c>
      <c r="AA151" s="1134">
        <f t="shared" si="40"/>
        <v>0.66666666666666674</v>
      </c>
      <c r="AB151" s="1135">
        <f t="shared" si="40"/>
        <v>1</v>
      </c>
      <c r="AC151" s="1143">
        <f t="shared" si="40"/>
        <v>0</v>
      </c>
      <c r="AD151" s="1145">
        <f t="shared" si="40"/>
        <v>0</v>
      </c>
      <c r="AE151" s="1143">
        <f t="shared" si="40"/>
        <v>-1</v>
      </c>
      <c r="AF151" s="1144">
        <f t="shared" si="40"/>
        <v>0</v>
      </c>
      <c r="AG151" s="1143">
        <f t="shared" si="40"/>
        <v>0</v>
      </c>
      <c r="AH151" s="1144">
        <f t="shared" si="40"/>
        <v>0</v>
      </c>
      <c r="AI151" s="1143">
        <f t="shared" si="40"/>
        <v>0</v>
      </c>
      <c r="AJ151" s="1144">
        <f t="shared" si="40"/>
        <v>0</v>
      </c>
      <c r="AK151" s="1143">
        <f t="shared" si="40"/>
        <v>0</v>
      </c>
      <c r="AL151" s="1144">
        <f t="shared" si="40"/>
        <v>0</v>
      </c>
      <c r="AM151" s="1143">
        <f t="shared" si="40"/>
        <v>0</v>
      </c>
      <c r="AN151" s="1145">
        <f t="shared" si="40"/>
        <v>0</v>
      </c>
      <c r="AO151" s="1146">
        <f t="shared" si="40"/>
        <v>1</v>
      </c>
      <c r="AP151" s="1147">
        <f t="shared" si="40"/>
        <v>0</v>
      </c>
      <c r="AQ151" s="1143">
        <f t="shared" si="40"/>
        <v>0</v>
      </c>
      <c r="AR151" s="1144">
        <f t="shared" si="40"/>
        <v>0</v>
      </c>
      <c r="AS151" s="1143">
        <f t="shared" si="40"/>
        <v>1</v>
      </c>
      <c r="AT151" s="1144">
        <f t="shared" si="40"/>
        <v>1</v>
      </c>
      <c r="AU151" s="1143">
        <f t="shared" si="40"/>
        <v>0.5</v>
      </c>
      <c r="AV151" s="1144">
        <f t="shared" si="40"/>
        <v>0</v>
      </c>
      <c r="AW151" s="705"/>
      <c r="AX151" s="705"/>
      <c r="AY151" s="705"/>
      <c r="AZ151" s="705"/>
      <c r="BA151" s="705"/>
      <c r="BB151" s="705"/>
      <c r="BC151" s="705"/>
      <c r="BD151" s="705"/>
      <c r="BE151" s="705"/>
      <c r="BF151" s="705"/>
      <c r="BG151" s="705"/>
      <c r="BH151" s="705"/>
      <c r="BI151" s="705"/>
      <c r="BJ151" s="705"/>
      <c r="BK151" s="705"/>
      <c r="BL151" s="705"/>
      <c r="BM151" s="705"/>
      <c r="BN151" s="705"/>
      <c r="BO151" s="705"/>
      <c r="BP151" s="705"/>
      <c r="BQ151" s="705"/>
      <c r="BR151" s="705"/>
      <c r="BS151" s="705"/>
      <c r="BT151" s="705"/>
      <c r="BU151" s="705"/>
      <c r="BV151" s="705"/>
      <c r="BW151" s="705"/>
      <c r="BX151" s="705"/>
      <c r="BY151" s="705"/>
      <c r="BZ151" s="705"/>
      <c r="CA151" s="705"/>
      <c r="CB151" s="705"/>
      <c r="CC151" s="705"/>
      <c r="CD151" s="705"/>
      <c r="CE151" s="705"/>
      <c r="CF151" s="705"/>
      <c r="CG151" s="705"/>
      <c r="CH151" s="705"/>
      <c r="CI151" s="705"/>
      <c r="CJ151" s="705"/>
      <c r="CK151" s="705"/>
      <c r="CL151" s="705"/>
    </row>
    <row r="152" spans="1:90" s="675" customFormat="1" ht="16.5" hidden="1" thickBot="1">
      <c r="A152" s="1012" t="s">
        <v>109</v>
      </c>
      <c r="B152" s="1067" t="s">
        <v>162</v>
      </c>
      <c r="C152" s="1148">
        <f t="shared" si="41"/>
        <v>0.1428571428571429</v>
      </c>
      <c r="D152" s="1149">
        <f t="shared" si="41"/>
        <v>0</v>
      </c>
      <c r="E152" s="1197"/>
      <c r="F152" s="1197"/>
      <c r="G152" s="1113"/>
      <c r="H152" s="1113"/>
      <c r="I152" s="1150">
        <f t="shared" si="42"/>
        <v>0</v>
      </c>
      <c r="J152" s="1151">
        <f t="shared" si="40"/>
        <v>0</v>
      </c>
      <c r="K152" s="1152">
        <f t="shared" si="40"/>
        <v>0</v>
      </c>
      <c r="L152" s="1153">
        <f t="shared" si="40"/>
        <v>0</v>
      </c>
      <c r="M152" s="1152">
        <f t="shared" si="40"/>
        <v>0</v>
      </c>
      <c r="N152" s="1154">
        <f t="shared" si="40"/>
        <v>0</v>
      </c>
      <c r="O152" s="1155">
        <f t="shared" si="40"/>
        <v>0</v>
      </c>
      <c r="P152" s="1153">
        <f t="shared" si="40"/>
        <v>0</v>
      </c>
      <c r="Q152" s="1152">
        <f t="shared" si="40"/>
        <v>0.66666666666666674</v>
      </c>
      <c r="R152" s="1153">
        <f t="shared" si="40"/>
        <v>0</v>
      </c>
      <c r="S152" s="1152">
        <f t="shared" si="40"/>
        <v>0</v>
      </c>
      <c r="T152" s="1153">
        <f t="shared" si="40"/>
        <v>0</v>
      </c>
      <c r="U152" s="1152">
        <f t="shared" si="40"/>
        <v>0</v>
      </c>
      <c r="V152" s="1153">
        <f t="shared" si="40"/>
        <v>0</v>
      </c>
      <c r="W152" s="1152">
        <f t="shared" si="40"/>
        <v>0</v>
      </c>
      <c r="X152" s="1153">
        <f t="shared" si="40"/>
        <v>0</v>
      </c>
      <c r="Y152" s="1152">
        <f t="shared" si="40"/>
        <v>0</v>
      </c>
      <c r="Z152" s="1153">
        <f t="shared" si="40"/>
        <v>0</v>
      </c>
      <c r="AA152" s="1134">
        <f t="shared" si="40"/>
        <v>-0.5</v>
      </c>
      <c r="AB152" s="1135">
        <f t="shared" si="40"/>
        <v>0</v>
      </c>
      <c r="AC152" s="1152">
        <f t="shared" si="40"/>
        <v>0</v>
      </c>
      <c r="AD152" s="1156">
        <f t="shared" si="40"/>
        <v>0</v>
      </c>
      <c r="AE152" s="1157">
        <f t="shared" si="40"/>
        <v>-1</v>
      </c>
      <c r="AF152" s="1158">
        <f t="shared" si="40"/>
        <v>0</v>
      </c>
      <c r="AG152" s="1157">
        <f t="shared" si="40"/>
        <v>0</v>
      </c>
      <c r="AH152" s="1158">
        <f t="shared" si="40"/>
        <v>0</v>
      </c>
      <c r="AI152" s="1157">
        <f t="shared" si="40"/>
        <v>0</v>
      </c>
      <c r="AJ152" s="1153">
        <f t="shared" si="40"/>
        <v>0</v>
      </c>
      <c r="AK152" s="1152">
        <f t="shared" si="40"/>
        <v>0</v>
      </c>
      <c r="AL152" s="1153">
        <f t="shared" si="40"/>
        <v>0</v>
      </c>
      <c r="AM152" s="1152">
        <f t="shared" si="40"/>
        <v>0</v>
      </c>
      <c r="AN152" s="1154">
        <f t="shared" si="40"/>
        <v>0</v>
      </c>
      <c r="AO152" s="1152">
        <f t="shared" si="40"/>
        <v>0</v>
      </c>
      <c r="AP152" s="1153">
        <f t="shared" si="40"/>
        <v>0</v>
      </c>
      <c r="AQ152" s="1152">
        <f t="shared" si="40"/>
        <v>0</v>
      </c>
      <c r="AR152" s="1153">
        <f t="shared" si="40"/>
        <v>0</v>
      </c>
      <c r="AS152" s="1152">
        <f t="shared" si="40"/>
        <v>0</v>
      </c>
      <c r="AT152" s="1153">
        <f t="shared" si="40"/>
        <v>0</v>
      </c>
      <c r="AU152" s="1152">
        <f t="shared" si="40"/>
        <v>0</v>
      </c>
      <c r="AV152" s="1153">
        <f t="shared" si="40"/>
        <v>0</v>
      </c>
      <c r="AW152" s="705"/>
      <c r="AX152" s="705"/>
      <c r="AY152" s="705"/>
      <c r="AZ152" s="705"/>
      <c r="BA152" s="705"/>
      <c r="BB152" s="705"/>
      <c r="BC152" s="705"/>
      <c r="BD152" s="705"/>
      <c r="BE152" s="705"/>
      <c r="BF152" s="705"/>
      <c r="BG152" s="705"/>
      <c r="BH152" s="705"/>
      <c r="BI152" s="705"/>
      <c r="BJ152" s="705"/>
      <c r="BK152" s="705"/>
      <c r="BL152" s="705"/>
      <c r="BM152" s="705"/>
      <c r="BN152" s="705"/>
      <c r="BO152" s="705"/>
      <c r="BP152" s="705"/>
      <c r="BQ152" s="705"/>
      <c r="BR152" s="705"/>
      <c r="BS152" s="705"/>
      <c r="BT152" s="705"/>
      <c r="BU152" s="705"/>
      <c r="BV152" s="705"/>
      <c r="BW152" s="705"/>
      <c r="BX152" s="705"/>
      <c r="BY152" s="705"/>
      <c r="BZ152" s="705"/>
      <c r="CA152" s="705"/>
      <c r="CB152" s="705"/>
      <c r="CC152" s="705"/>
      <c r="CD152" s="705"/>
      <c r="CE152" s="705"/>
      <c r="CF152" s="705"/>
      <c r="CG152" s="705"/>
      <c r="CH152" s="705"/>
      <c r="CI152" s="705"/>
      <c r="CJ152" s="705"/>
      <c r="CK152" s="705"/>
      <c r="CL152" s="705"/>
    </row>
    <row r="153" spans="1:90" s="675" customFormat="1" ht="16.5" hidden="1" thickBot="1">
      <c r="A153" s="1002" t="s">
        <v>60</v>
      </c>
      <c r="B153" s="1042" t="s">
        <v>163</v>
      </c>
      <c r="C153" s="1128">
        <f t="shared" si="41"/>
        <v>-1</v>
      </c>
      <c r="D153" s="1117">
        <f t="shared" si="41"/>
        <v>-1</v>
      </c>
      <c r="E153" s="1197"/>
      <c r="F153" s="1197"/>
      <c r="G153" s="1113"/>
      <c r="H153" s="1113"/>
      <c r="I153" s="1116">
        <f t="shared" si="42"/>
        <v>0</v>
      </c>
      <c r="J153" s="1159">
        <f t="shared" si="40"/>
        <v>0</v>
      </c>
      <c r="K153" s="1136">
        <f t="shared" si="40"/>
        <v>-1</v>
      </c>
      <c r="L153" s="1138">
        <f t="shared" si="40"/>
        <v>-1</v>
      </c>
      <c r="M153" s="1136">
        <f t="shared" si="40"/>
        <v>0</v>
      </c>
      <c r="N153" s="1137">
        <f t="shared" si="40"/>
        <v>0</v>
      </c>
      <c r="O153" s="1136">
        <f t="shared" si="40"/>
        <v>0</v>
      </c>
      <c r="P153" s="1138">
        <f t="shared" si="40"/>
        <v>0</v>
      </c>
      <c r="Q153" s="1136">
        <f t="shared" si="40"/>
        <v>-1</v>
      </c>
      <c r="R153" s="1138">
        <f t="shared" si="40"/>
        <v>0</v>
      </c>
      <c r="S153" s="1136">
        <f t="shared" si="40"/>
        <v>0</v>
      </c>
      <c r="T153" s="1138">
        <f t="shared" si="40"/>
        <v>0</v>
      </c>
      <c r="U153" s="1136">
        <f t="shared" si="40"/>
        <v>0</v>
      </c>
      <c r="V153" s="1138">
        <f t="shared" si="40"/>
        <v>0</v>
      </c>
      <c r="W153" s="1136">
        <f t="shared" si="40"/>
        <v>0</v>
      </c>
      <c r="X153" s="1138">
        <f t="shared" si="40"/>
        <v>0</v>
      </c>
      <c r="Y153" s="1136">
        <f t="shared" si="40"/>
        <v>0</v>
      </c>
      <c r="Z153" s="1138">
        <f t="shared" si="40"/>
        <v>0</v>
      </c>
      <c r="AA153" s="1134">
        <f t="shared" si="40"/>
        <v>0</v>
      </c>
      <c r="AB153" s="1135">
        <f t="shared" si="40"/>
        <v>0</v>
      </c>
      <c r="AC153" s="1136">
        <f t="shared" si="40"/>
        <v>0</v>
      </c>
      <c r="AD153" s="1137">
        <f t="shared" si="40"/>
        <v>0</v>
      </c>
      <c r="AE153" s="1136">
        <f t="shared" si="40"/>
        <v>0</v>
      </c>
      <c r="AF153" s="1138">
        <f t="shared" si="40"/>
        <v>0</v>
      </c>
      <c r="AG153" s="1136">
        <f t="shared" si="40"/>
        <v>0</v>
      </c>
      <c r="AH153" s="1138">
        <f t="shared" si="40"/>
        <v>0</v>
      </c>
      <c r="AI153" s="1136">
        <f t="shared" si="40"/>
        <v>0</v>
      </c>
      <c r="AJ153" s="1138">
        <f t="shared" si="40"/>
        <v>0</v>
      </c>
      <c r="AK153" s="1136">
        <f t="shared" si="40"/>
        <v>0</v>
      </c>
      <c r="AL153" s="1138">
        <f t="shared" si="40"/>
        <v>0</v>
      </c>
      <c r="AM153" s="1136">
        <f t="shared" si="40"/>
        <v>0</v>
      </c>
      <c r="AN153" s="1137">
        <f t="shared" si="40"/>
        <v>0</v>
      </c>
      <c r="AO153" s="1136">
        <f t="shared" si="40"/>
        <v>0</v>
      </c>
      <c r="AP153" s="1138">
        <f t="shared" si="40"/>
        <v>0</v>
      </c>
      <c r="AQ153" s="1136">
        <f t="shared" si="40"/>
        <v>0</v>
      </c>
      <c r="AR153" s="1138">
        <f t="shared" si="40"/>
        <v>0</v>
      </c>
      <c r="AS153" s="1136">
        <f t="shared" si="40"/>
        <v>0</v>
      </c>
      <c r="AT153" s="1138">
        <f t="shared" si="40"/>
        <v>0</v>
      </c>
      <c r="AU153" s="1136">
        <f t="shared" si="40"/>
        <v>0</v>
      </c>
      <c r="AV153" s="1138">
        <f t="shared" si="40"/>
        <v>0</v>
      </c>
      <c r="AW153" s="705"/>
      <c r="AX153" s="705"/>
      <c r="AY153" s="705"/>
      <c r="AZ153" s="705"/>
      <c r="BA153" s="705"/>
      <c r="BB153" s="705"/>
      <c r="BC153" s="705"/>
      <c r="BD153" s="705"/>
      <c r="BE153" s="705"/>
      <c r="BF153" s="705"/>
      <c r="BG153" s="705"/>
      <c r="BH153" s="705"/>
      <c r="BI153" s="705"/>
      <c r="BJ153" s="705"/>
      <c r="BK153" s="705"/>
      <c r="BL153" s="705"/>
      <c r="BM153" s="705"/>
      <c r="BN153" s="705"/>
      <c r="BO153" s="705"/>
      <c r="BP153" s="705"/>
      <c r="BQ153" s="705"/>
      <c r="BR153" s="705"/>
      <c r="BS153" s="705"/>
      <c r="BT153" s="705"/>
      <c r="BU153" s="705"/>
      <c r="BV153" s="705"/>
      <c r="BW153" s="705"/>
      <c r="BX153" s="705"/>
      <c r="BY153" s="705"/>
      <c r="BZ153" s="705"/>
      <c r="CA153" s="705"/>
      <c r="CB153" s="705"/>
      <c r="CC153" s="705"/>
      <c r="CD153" s="705"/>
      <c r="CE153" s="705"/>
      <c r="CF153" s="705"/>
      <c r="CG153" s="705"/>
      <c r="CH153" s="705"/>
      <c r="CI153" s="705"/>
      <c r="CJ153" s="705"/>
      <c r="CK153" s="705"/>
      <c r="CL153" s="705"/>
    </row>
    <row r="154" spans="1:90" s="675" customFormat="1" ht="16.5" hidden="1" thickBot="1">
      <c r="A154" s="1012"/>
      <c r="B154" s="1067" t="s">
        <v>36</v>
      </c>
      <c r="C154" s="1160">
        <f t="shared" si="41"/>
        <v>0</v>
      </c>
      <c r="D154" s="1161">
        <f t="shared" si="41"/>
        <v>0</v>
      </c>
      <c r="E154" s="1197"/>
      <c r="F154" s="1197"/>
      <c r="G154" s="1114"/>
      <c r="H154" s="1114"/>
      <c r="I154" s="1162">
        <f t="shared" si="42"/>
        <v>0</v>
      </c>
      <c r="J154" s="1151">
        <f t="shared" si="40"/>
        <v>0</v>
      </c>
      <c r="K154" s="1152">
        <f t="shared" si="40"/>
        <v>0</v>
      </c>
      <c r="L154" s="1153">
        <f t="shared" si="40"/>
        <v>0</v>
      </c>
      <c r="M154" s="1152">
        <f t="shared" si="40"/>
        <v>0</v>
      </c>
      <c r="N154" s="1154">
        <f t="shared" si="40"/>
        <v>0</v>
      </c>
      <c r="O154" s="1152">
        <f t="shared" si="40"/>
        <v>0</v>
      </c>
      <c r="P154" s="1153">
        <f t="shared" si="40"/>
        <v>0</v>
      </c>
      <c r="Q154" s="1152">
        <f t="shared" si="40"/>
        <v>0</v>
      </c>
      <c r="R154" s="1153">
        <f t="shared" si="40"/>
        <v>0</v>
      </c>
      <c r="S154" s="1152">
        <f t="shared" si="40"/>
        <v>0</v>
      </c>
      <c r="T154" s="1153">
        <f t="shared" si="40"/>
        <v>0</v>
      </c>
      <c r="U154" s="1152">
        <f t="shared" si="40"/>
        <v>0</v>
      </c>
      <c r="V154" s="1153">
        <f t="shared" si="40"/>
        <v>0</v>
      </c>
      <c r="W154" s="1152">
        <f t="shared" si="40"/>
        <v>0</v>
      </c>
      <c r="X154" s="1153">
        <f t="shared" si="40"/>
        <v>0</v>
      </c>
      <c r="Y154" s="1152">
        <f t="shared" si="40"/>
        <v>0</v>
      </c>
      <c r="Z154" s="1153">
        <f t="shared" si="40"/>
        <v>0</v>
      </c>
      <c r="AA154" s="1134">
        <f t="shared" si="40"/>
        <v>0</v>
      </c>
      <c r="AB154" s="1135">
        <f t="shared" si="40"/>
        <v>0</v>
      </c>
      <c r="AC154" s="1152">
        <f t="shared" si="40"/>
        <v>0</v>
      </c>
      <c r="AD154" s="1154">
        <f t="shared" si="40"/>
        <v>0</v>
      </c>
      <c r="AE154" s="1152">
        <f t="shared" si="40"/>
        <v>0</v>
      </c>
      <c r="AF154" s="1153">
        <f t="shared" si="40"/>
        <v>0</v>
      </c>
      <c r="AG154" s="1152">
        <f t="shared" si="40"/>
        <v>0</v>
      </c>
      <c r="AH154" s="1153">
        <f t="shared" si="40"/>
        <v>0</v>
      </c>
      <c r="AI154" s="1152">
        <f t="shared" si="40"/>
        <v>0</v>
      </c>
      <c r="AJ154" s="1153">
        <f t="shared" si="40"/>
        <v>0</v>
      </c>
      <c r="AK154" s="1152">
        <f t="shared" si="40"/>
        <v>0</v>
      </c>
      <c r="AL154" s="1153">
        <f t="shared" si="40"/>
        <v>0</v>
      </c>
      <c r="AM154" s="1152">
        <f t="shared" si="40"/>
        <v>0</v>
      </c>
      <c r="AN154" s="1154">
        <f t="shared" si="40"/>
        <v>0</v>
      </c>
      <c r="AO154" s="1152">
        <f t="shared" si="40"/>
        <v>0</v>
      </c>
      <c r="AP154" s="1153">
        <f t="shared" si="40"/>
        <v>0</v>
      </c>
      <c r="AQ154" s="1152">
        <f t="shared" si="40"/>
        <v>0</v>
      </c>
      <c r="AR154" s="1153">
        <f t="shared" si="40"/>
        <v>0</v>
      </c>
      <c r="AS154" s="1152">
        <f t="shared" si="40"/>
        <v>0</v>
      </c>
      <c r="AT154" s="1153">
        <f t="shared" si="40"/>
        <v>0</v>
      </c>
      <c r="AU154" s="1152">
        <f t="shared" si="40"/>
        <v>0</v>
      </c>
      <c r="AV154" s="1153">
        <f t="shared" si="40"/>
        <v>0</v>
      </c>
      <c r="AW154" s="705"/>
      <c r="AX154" s="705"/>
      <c r="AY154" s="705"/>
      <c r="AZ154" s="705"/>
      <c r="BA154" s="705"/>
      <c r="BB154" s="705"/>
      <c r="BC154" s="705"/>
      <c r="BD154" s="705"/>
      <c r="BE154" s="705"/>
      <c r="BF154" s="705"/>
      <c r="BG154" s="705"/>
      <c r="BH154" s="705"/>
      <c r="BI154" s="705"/>
      <c r="BJ154" s="705"/>
      <c r="BK154" s="705"/>
      <c r="BL154" s="705"/>
      <c r="BM154" s="705"/>
      <c r="BN154" s="705"/>
      <c r="BO154" s="705"/>
      <c r="BP154" s="705"/>
      <c r="BQ154" s="705"/>
      <c r="BR154" s="705"/>
      <c r="BS154" s="705"/>
      <c r="BT154" s="705"/>
      <c r="BU154" s="705"/>
      <c r="BV154" s="705"/>
      <c r="BW154" s="705"/>
      <c r="BX154" s="705"/>
      <c r="BY154" s="705"/>
      <c r="BZ154" s="705"/>
      <c r="CA154" s="705"/>
      <c r="CB154" s="705"/>
      <c r="CC154" s="705"/>
      <c r="CD154" s="705"/>
      <c r="CE154" s="705"/>
      <c r="CF154" s="705"/>
      <c r="CG154" s="705"/>
      <c r="CH154" s="705"/>
      <c r="CI154" s="705"/>
      <c r="CJ154" s="705"/>
      <c r="CK154" s="705"/>
      <c r="CL154" s="705"/>
    </row>
    <row r="155" spans="1:90" s="675" customFormat="1" ht="16.5" hidden="1" thickBot="1">
      <c r="A155" s="1012" t="s">
        <v>37</v>
      </c>
      <c r="B155" s="1067" t="s">
        <v>164</v>
      </c>
      <c r="C155" s="1160">
        <f t="shared" si="41"/>
        <v>-1</v>
      </c>
      <c r="D155" s="1163">
        <f t="shared" si="41"/>
        <v>-1</v>
      </c>
      <c r="E155" s="1197"/>
      <c r="F155" s="1197"/>
      <c r="G155" s="1113"/>
      <c r="H155" s="1113"/>
      <c r="I155" s="1162">
        <f t="shared" si="42"/>
        <v>0</v>
      </c>
      <c r="J155" s="1151">
        <f t="shared" si="40"/>
        <v>0</v>
      </c>
      <c r="K155" s="1152">
        <f t="shared" si="40"/>
        <v>-1</v>
      </c>
      <c r="L155" s="1153">
        <f t="shared" si="40"/>
        <v>-1</v>
      </c>
      <c r="M155" s="1152">
        <f t="shared" si="40"/>
        <v>0</v>
      </c>
      <c r="N155" s="1154">
        <f t="shared" si="40"/>
        <v>0</v>
      </c>
      <c r="O155" s="1152">
        <f t="shared" si="40"/>
        <v>0</v>
      </c>
      <c r="P155" s="1153">
        <f t="shared" si="40"/>
        <v>0</v>
      </c>
      <c r="Q155" s="1152">
        <f t="shared" si="40"/>
        <v>0</v>
      </c>
      <c r="R155" s="1153">
        <f t="shared" si="40"/>
        <v>0</v>
      </c>
      <c r="S155" s="1152">
        <f t="shared" si="40"/>
        <v>0</v>
      </c>
      <c r="T155" s="1153">
        <f t="shared" si="40"/>
        <v>0</v>
      </c>
      <c r="U155" s="1152">
        <f t="shared" si="40"/>
        <v>0</v>
      </c>
      <c r="V155" s="1153">
        <f t="shared" si="40"/>
        <v>0</v>
      </c>
      <c r="W155" s="1152">
        <f t="shared" si="40"/>
        <v>0</v>
      </c>
      <c r="X155" s="1153">
        <f t="shared" si="40"/>
        <v>0</v>
      </c>
      <c r="Y155" s="1152">
        <f t="shared" si="40"/>
        <v>0</v>
      </c>
      <c r="Z155" s="1153">
        <f t="shared" si="40"/>
        <v>0</v>
      </c>
      <c r="AA155" s="1134">
        <f t="shared" si="40"/>
        <v>0</v>
      </c>
      <c r="AB155" s="1135">
        <f t="shared" si="40"/>
        <v>0</v>
      </c>
      <c r="AC155" s="1152">
        <f t="shared" si="40"/>
        <v>0</v>
      </c>
      <c r="AD155" s="1154">
        <f t="shared" si="40"/>
        <v>0</v>
      </c>
      <c r="AE155" s="1152">
        <f t="shared" ref="AE155:AV155" si="43">IF(AE12&gt;AE59,(100%-AE59/AE12*100%),IF(AE12&lt;AE59,(AE12/AE59*100%-100%),0))</f>
        <v>0</v>
      </c>
      <c r="AF155" s="1153">
        <f t="shared" si="43"/>
        <v>0</v>
      </c>
      <c r="AG155" s="1152">
        <f t="shared" si="43"/>
        <v>0</v>
      </c>
      <c r="AH155" s="1153">
        <f t="shared" si="43"/>
        <v>0</v>
      </c>
      <c r="AI155" s="1152">
        <f t="shared" si="43"/>
        <v>0</v>
      </c>
      <c r="AJ155" s="1153">
        <f t="shared" si="43"/>
        <v>0</v>
      </c>
      <c r="AK155" s="1152">
        <f t="shared" si="43"/>
        <v>0</v>
      </c>
      <c r="AL155" s="1153">
        <f t="shared" si="43"/>
        <v>0</v>
      </c>
      <c r="AM155" s="1152">
        <f t="shared" si="43"/>
        <v>0</v>
      </c>
      <c r="AN155" s="1154">
        <f t="shared" si="43"/>
        <v>0</v>
      </c>
      <c r="AO155" s="1152">
        <f t="shared" si="43"/>
        <v>0</v>
      </c>
      <c r="AP155" s="1153">
        <f t="shared" si="43"/>
        <v>0</v>
      </c>
      <c r="AQ155" s="1152">
        <f t="shared" si="43"/>
        <v>0</v>
      </c>
      <c r="AR155" s="1153">
        <f t="shared" si="43"/>
        <v>0</v>
      </c>
      <c r="AS155" s="1152">
        <f t="shared" si="43"/>
        <v>0</v>
      </c>
      <c r="AT155" s="1153">
        <f t="shared" si="43"/>
        <v>0</v>
      </c>
      <c r="AU155" s="1152">
        <f t="shared" si="43"/>
        <v>0</v>
      </c>
      <c r="AV155" s="1153">
        <f t="shared" si="43"/>
        <v>0</v>
      </c>
      <c r="AW155" s="705"/>
      <c r="AX155" s="705"/>
      <c r="AY155" s="705"/>
      <c r="AZ155" s="705"/>
      <c r="BA155" s="705"/>
      <c r="BB155" s="705"/>
      <c r="BC155" s="705"/>
      <c r="BD155" s="705"/>
      <c r="BE155" s="705"/>
      <c r="BF155" s="705"/>
      <c r="BG155" s="705"/>
      <c r="BH155" s="705"/>
      <c r="BI155" s="705"/>
      <c r="BJ155" s="705"/>
      <c r="BK155" s="705"/>
      <c r="BL155" s="705"/>
      <c r="BM155" s="705"/>
      <c r="BN155" s="705"/>
      <c r="BO155" s="705"/>
      <c r="BP155" s="705"/>
      <c r="BQ155" s="705"/>
      <c r="BR155" s="705"/>
      <c r="BS155" s="705"/>
      <c r="BT155" s="705"/>
      <c r="BU155" s="705"/>
      <c r="BV155" s="705"/>
      <c r="BW155" s="705"/>
      <c r="BX155" s="705"/>
      <c r="BY155" s="705"/>
      <c r="BZ155" s="705"/>
      <c r="CA155" s="705"/>
      <c r="CB155" s="705"/>
      <c r="CC155" s="705"/>
      <c r="CD155" s="705"/>
      <c r="CE155" s="705"/>
      <c r="CF155" s="705"/>
      <c r="CG155" s="705"/>
      <c r="CH155" s="705"/>
      <c r="CI155" s="705"/>
      <c r="CJ155" s="705"/>
      <c r="CK155" s="705"/>
      <c r="CL155" s="705"/>
    </row>
    <row r="156" spans="1:90" s="675" customFormat="1" ht="16.5" hidden="1" thickBot="1">
      <c r="A156" s="1012" t="s">
        <v>27</v>
      </c>
      <c r="B156" s="1067" t="s">
        <v>165</v>
      </c>
      <c r="C156" s="1160">
        <f t="shared" si="41"/>
        <v>-1</v>
      </c>
      <c r="D156" s="1163">
        <f t="shared" si="41"/>
        <v>0</v>
      </c>
      <c r="E156" s="1197"/>
      <c r="F156" s="1197"/>
      <c r="G156" s="1113"/>
      <c r="H156" s="1113"/>
      <c r="I156" s="1162">
        <f t="shared" si="42"/>
        <v>0</v>
      </c>
      <c r="J156" s="1151">
        <f t="shared" si="42"/>
        <v>0</v>
      </c>
      <c r="K156" s="1152">
        <f t="shared" si="42"/>
        <v>0</v>
      </c>
      <c r="L156" s="1153">
        <f t="shared" si="42"/>
        <v>0</v>
      </c>
      <c r="M156" s="1152">
        <f t="shared" si="42"/>
        <v>0</v>
      </c>
      <c r="N156" s="1154">
        <f t="shared" si="42"/>
        <v>0</v>
      </c>
      <c r="O156" s="1152">
        <f t="shared" si="42"/>
        <v>0</v>
      </c>
      <c r="P156" s="1153">
        <f t="shared" si="42"/>
        <v>0</v>
      </c>
      <c r="Q156" s="1152">
        <f t="shared" si="42"/>
        <v>-1</v>
      </c>
      <c r="R156" s="1153">
        <f t="shared" si="42"/>
        <v>0</v>
      </c>
      <c r="S156" s="1152">
        <f t="shared" si="42"/>
        <v>0</v>
      </c>
      <c r="T156" s="1153">
        <f t="shared" si="42"/>
        <v>0</v>
      </c>
      <c r="U156" s="1152">
        <f t="shared" si="42"/>
        <v>0</v>
      </c>
      <c r="V156" s="1153">
        <f t="shared" si="42"/>
        <v>0</v>
      </c>
      <c r="W156" s="1152">
        <f t="shared" si="42"/>
        <v>0</v>
      </c>
      <c r="X156" s="1153">
        <f t="shared" si="42"/>
        <v>0</v>
      </c>
      <c r="Y156" s="1152">
        <f t="shared" ref="Y156:AV165" si="44">IF(Y13&gt;Y60,(100%-Y60/Y13*100%),IF(Y13&lt;Y60,(Y13/Y60*100%-100%),0))</f>
        <v>0</v>
      </c>
      <c r="Z156" s="1153">
        <f t="shared" si="44"/>
        <v>0</v>
      </c>
      <c r="AA156" s="1134">
        <f t="shared" si="44"/>
        <v>0</v>
      </c>
      <c r="AB156" s="1135">
        <f t="shared" si="44"/>
        <v>0</v>
      </c>
      <c r="AC156" s="1152">
        <f t="shared" si="44"/>
        <v>0</v>
      </c>
      <c r="AD156" s="1154">
        <f t="shared" si="44"/>
        <v>0</v>
      </c>
      <c r="AE156" s="1152">
        <f t="shared" si="44"/>
        <v>0</v>
      </c>
      <c r="AF156" s="1153">
        <f t="shared" si="44"/>
        <v>0</v>
      </c>
      <c r="AG156" s="1152">
        <f t="shared" si="44"/>
        <v>0</v>
      </c>
      <c r="AH156" s="1153">
        <f t="shared" si="44"/>
        <v>0</v>
      </c>
      <c r="AI156" s="1152">
        <f t="shared" si="44"/>
        <v>0</v>
      </c>
      <c r="AJ156" s="1153">
        <f t="shared" si="44"/>
        <v>0</v>
      </c>
      <c r="AK156" s="1152">
        <f t="shared" si="44"/>
        <v>0</v>
      </c>
      <c r="AL156" s="1153">
        <f t="shared" si="44"/>
        <v>0</v>
      </c>
      <c r="AM156" s="1152">
        <f t="shared" si="44"/>
        <v>0</v>
      </c>
      <c r="AN156" s="1154">
        <f t="shared" si="44"/>
        <v>0</v>
      </c>
      <c r="AO156" s="1152">
        <f t="shared" si="44"/>
        <v>0</v>
      </c>
      <c r="AP156" s="1153">
        <f t="shared" si="44"/>
        <v>0</v>
      </c>
      <c r="AQ156" s="1152">
        <f t="shared" si="44"/>
        <v>0</v>
      </c>
      <c r="AR156" s="1153">
        <f t="shared" si="44"/>
        <v>0</v>
      </c>
      <c r="AS156" s="1152">
        <f t="shared" si="44"/>
        <v>0</v>
      </c>
      <c r="AT156" s="1153">
        <f t="shared" si="44"/>
        <v>0</v>
      </c>
      <c r="AU156" s="1152">
        <f t="shared" si="44"/>
        <v>0</v>
      </c>
      <c r="AV156" s="1153">
        <f t="shared" si="44"/>
        <v>0</v>
      </c>
      <c r="AW156" s="705"/>
      <c r="AX156" s="705"/>
      <c r="AY156" s="705"/>
      <c r="AZ156" s="705"/>
      <c r="BA156" s="705"/>
      <c r="BB156" s="705"/>
      <c r="BC156" s="705"/>
      <c r="BD156" s="705"/>
      <c r="BE156" s="705"/>
      <c r="BF156" s="705"/>
      <c r="BG156" s="705"/>
      <c r="BH156" s="705"/>
      <c r="BI156" s="705"/>
      <c r="BJ156" s="705"/>
      <c r="BK156" s="705"/>
      <c r="BL156" s="705"/>
      <c r="BM156" s="705"/>
      <c r="BN156" s="705"/>
      <c r="BO156" s="705"/>
      <c r="BP156" s="705"/>
      <c r="BQ156" s="705"/>
      <c r="BR156" s="705"/>
      <c r="BS156" s="705"/>
      <c r="BT156" s="705"/>
      <c r="BU156" s="705"/>
      <c r="BV156" s="705"/>
      <c r="BW156" s="705"/>
      <c r="BX156" s="705"/>
      <c r="BY156" s="705"/>
      <c r="BZ156" s="705"/>
      <c r="CA156" s="705"/>
      <c r="CB156" s="705"/>
      <c r="CC156" s="705"/>
      <c r="CD156" s="705"/>
      <c r="CE156" s="705"/>
      <c r="CF156" s="705"/>
      <c r="CG156" s="705"/>
      <c r="CH156" s="705"/>
      <c r="CI156" s="705"/>
      <c r="CJ156" s="705"/>
      <c r="CK156" s="705"/>
      <c r="CL156" s="705"/>
    </row>
    <row r="157" spans="1:90" s="675" customFormat="1" ht="16.5" hidden="1" thickBot="1">
      <c r="A157" s="1012" t="s">
        <v>46</v>
      </c>
      <c r="B157" s="1067" t="s">
        <v>166</v>
      </c>
      <c r="C157" s="1160">
        <f t="shared" si="41"/>
        <v>0</v>
      </c>
      <c r="D157" s="1163">
        <f t="shared" si="41"/>
        <v>0</v>
      </c>
      <c r="E157" s="1197"/>
      <c r="F157" s="1197"/>
      <c r="G157" s="1113"/>
      <c r="H157" s="1113"/>
      <c r="I157" s="1150">
        <f t="shared" si="42"/>
        <v>0</v>
      </c>
      <c r="J157" s="1151">
        <f t="shared" si="42"/>
        <v>0</v>
      </c>
      <c r="K157" s="1152">
        <f t="shared" si="42"/>
        <v>0</v>
      </c>
      <c r="L157" s="1153">
        <f t="shared" si="42"/>
        <v>0</v>
      </c>
      <c r="M157" s="1152">
        <f t="shared" si="42"/>
        <v>0</v>
      </c>
      <c r="N157" s="1154">
        <f t="shared" si="42"/>
        <v>0</v>
      </c>
      <c r="O157" s="1152">
        <f t="shared" si="42"/>
        <v>0</v>
      </c>
      <c r="P157" s="1153">
        <f t="shared" si="42"/>
        <v>0</v>
      </c>
      <c r="Q157" s="1152">
        <f t="shared" si="42"/>
        <v>0</v>
      </c>
      <c r="R157" s="1153">
        <f t="shared" si="42"/>
        <v>0</v>
      </c>
      <c r="S157" s="1152">
        <f t="shared" si="42"/>
        <v>0</v>
      </c>
      <c r="T157" s="1153">
        <f t="shared" si="42"/>
        <v>0</v>
      </c>
      <c r="U157" s="1152">
        <f t="shared" si="42"/>
        <v>0</v>
      </c>
      <c r="V157" s="1153">
        <f t="shared" si="42"/>
        <v>0</v>
      </c>
      <c r="W157" s="1152">
        <f t="shared" si="42"/>
        <v>0</v>
      </c>
      <c r="X157" s="1153">
        <f t="shared" si="42"/>
        <v>0</v>
      </c>
      <c r="Y157" s="1152">
        <f t="shared" si="44"/>
        <v>0</v>
      </c>
      <c r="Z157" s="1153">
        <f t="shared" si="44"/>
        <v>0</v>
      </c>
      <c r="AA157" s="1134">
        <f t="shared" si="44"/>
        <v>0</v>
      </c>
      <c r="AB157" s="1135">
        <f t="shared" si="44"/>
        <v>0</v>
      </c>
      <c r="AC157" s="1152">
        <f t="shared" si="44"/>
        <v>0</v>
      </c>
      <c r="AD157" s="1154">
        <f t="shared" si="44"/>
        <v>0</v>
      </c>
      <c r="AE157" s="1152">
        <f t="shared" si="44"/>
        <v>0</v>
      </c>
      <c r="AF157" s="1153">
        <f t="shared" si="44"/>
        <v>0</v>
      </c>
      <c r="AG157" s="1152">
        <f t="shared" si="44"/>
        <v>0</v>
      </c>
      <c r="AH157" s="1153">
        <f t="shared" si="44"/>
        <v>0</v>
      </c>
      <c r="AI157" s="1152">
        <f t="shared" si="44"/>
        <v>0</v>
      </c>
      <c r="AJ157" s="1153">
        <f t="shared" si="44"/>
        <v>0</v>
      </c>
      <c r="AK157" s="1152">
        <f t="shared" si="44"/>
        <v>0</v>
      </c>
      <c r="AL157" s="1153">
        <f t="shared" si="44"/>
        <v>0</v>
      </c>
      <c r="AM157" s="1152">
        <f t="shared" si="44"/>
        <v>0</v>
      </c>
      <c r="AN157" s="1154">
        <f t="shared" si="44"/>
        <v>0</v>
      </c>
      <c r="AO157" s="1152">
        <f t="shared" si="44"/>
        <v>0</v>
      </c>
      <c r="AP157" s="1153">
        <f t="shared" si="44"/>
        <v>0</v>
      </c>
      <c r="AQ157" s="1152">
        <f t="shared" si="44"/>
        <v>0</v>
      </c>
      <c r="AR157" s="1153">
        <f t="shared" si="44"/>
        <v>0</v>
      </c>
      <c r="AS157" s="1152">
        <f t="shared" si="44"/>
        <v>0</v>
      </c>
      <c r="AT157" s="1153">
        <f t="shared" si="44"/>
        <v>0</v>
      </c>
      <c r="AU157" s="1152">
        <f t="shared" si="44"/>
        <v>0</v>
      </c>
      <c r="AV157" s="1153">
        <f t="shared" si="44"/>
        <v>0</v>
      </c>
      <c r="AW157" s="705"/>
      <c r="AX157" s="705"/>
      <c r="AY157" s="705"/>
      <c r="AZ157" s="705"/>
      <c r="BA157" s="705"/>
      <c r="BB157" s="705"/>
      <c r="BC157" s="705"/>
      <c r="BD157" s="705"/>
      <c r="BE157" s="705"/>
      <c r="BF157" s="705"/>
      <c r="BG157" s="705"/>
      <c r="BH157" s="705"/>
      <c r="BI157" s="705"/>
      <c r="BJ157" s="705"/>
      <c r="BK157" s="705"/>
      <c r="BL157" s="705"/>
      <c r="BM157" s="705"/>
      <c r="BN157" s="705"/>
      <c r="BO157" s="705"/>
      <c r="BP157" s="705"/>
      <c r="BQ157" s="705"/>
      <c r="BR157" s="705"/>
      <c r="BS157" s="705"/>
      <c r="BT157" s="705"/>
      <c r="BU157" s="705"/>
      <c r="BV157" s="705"/>
      <c r="BW157" s="705"/>
      <c r="BX157" s="705"/>
      <c r="BY157" s="705"/>
      <c r="BZ157" s="705"/>
      <c r="CA157" s="705"/>
      <c r="CB157" s="705"/>
      <c r="CC157" s="705"/>
      <c r="CD157" s="705"/>
      <c r="CE157" s="705"/>
      <c r="CF157" s="705"/>
      <c r="CG157" s="705"/>
      <c r="CH157" s="705"/>
      <c r="CI157" s="705"/>
      <c r="CJ157" s="705"/>
      <c r="CK157" s="705"/>
      <c r="CL157" s="705"/>
    </row>
    <row r="158" spans="1:90" s="675" customFormat="1" ht="16.5" hidden="1" thickBot="1">
      <c r="A158" s="1012" t="s">
        <v>68</v>
      </c>
      <c r="B158" s="1067" t="s">
        <v>167</v>
      </c>
      <c r="C158" s="1160">
        <f t="shared" si="41"/>
        <v>0</v>
      </c>
      <c r="D158" s="1163">
        <f t="shared" si="41"/>
        <v>0</v>
      </c>
      <c r="E158" s="1197"/>
      <c r="F158" s="1197"/>
      <c r="G158" s="1113"/>
      <c r="H158" s="1113"/>
      <c r="I158" s="1150">
        <f t="shared" si="42"/>
        <v>0</v>
      </c>
      <c r="J158" s="1151">
        <f t="shared" si="42"/>
        <v>0</v>
      </c>
      <c r="K158" s="1152">
        <f t="shared" si="42"/>
        <v>0</v>
      </c>
      <c r="L158" s="1153">
        <f t="shared" si="42"/>
        <v>0</v>
      </c>
      <c r="M158" s="1152">
        <f t="shared" si="42"/>
        <v>0</v>
      </c>
      <c r="N158" s="1154">
        <f t="shared" si="42"/>
        <v>0</v>
      </c>
      <c r="O158" s="1152">
        <f t="shared" si="42"/>
        <v>0</v>
      </c>
      <c r="P158" s="1153">
        <f t="shared" si="42"/>
        <v>0</v>
      </c>
      <c r="Q158" s="1152">
        <f t="shared" si="42"/>
        <v>0</v>
      </c>
      <c r="R158" s="1153">
        <f t="shared" si="42"/>
        <v>0</v>
      </c>
      <c r="S158" s="1152">
        <f t="shared" si="42"/>
        <v>0</v>
      </c>
      <c r="T158" s="1153">
        <f t="shared" si="42"/>
        <v>0</v>
      </c>
      <c r="U158" s="1152">
        <f t="shared" si="42"/>
        <v>0</v>
      </c>
      <c r="V158" s="1153">
        <f t="shared" si="42"/>
        <v>0</v>
      </c>
      <c r="W158" s="1152">
        <f t="shared" si="42"/>
        <v>0</v>
      </c>
      <c r="X158" s="1153">
        <f t="shared" si="42"/>
        <v>0</v>
      </c>
      <c r="Y158" s="1152">
        <f t="shared" si="44"/>
        <v>0</v>
      </c>
      <c r="Z158" s="1153">
        <f t="shared" si="44"/>
        <v>0</v>
      </c>
      <c r="AA158" s="1134">
        <f t="shared" si="44"/>
        <v>0</v>
      </c>
      <c r="AB158" s="1135">
        <f t="shared" si="44"/>
        <v>0</v>
      </c>
      <c r="AC158" s="1152">
        <f t="shared" si="44"/>
        <v>0</v>
      </c>
      <c r="AD158" s="1154">
        <f t="shared" si="44"/>
        <v>0</v>
      </c>
      <c r="AE158" s="1152">
        <f t="shared" si="44"/>
        <v>0</v>
      </c>
      <c r="AF158" s="1153">
        <f t="shared" si="44"/>
        <v>0</v>
      </c>
      <c r="AG158" s="1152">
        <f t="shared" si="44"/>
        <v>0</v>
      </c>
      <c r="AH158" s="1153">
        <f t="shared" si="44"/>
        <v>0</v>
      </c>
      <c r="AI158" s="1152">
        <f t="shared" si="44"/>
        <v>0</v>
      </c>
      <c r="AJ158" s="1153">
        <f t="shared" si="44"/>
        <v>0</v>
      </c>
      <c r="AK158" s="1152">
        <f t="shared" si="44"/>
        <v>0</v>
      </c>
      <c r="AL158" s="1153">
        <f t="shared" si="44"/>
        <v>0</v>
      </c>
      <c r="AM158" s="1152">
        <f t="shared" si="44"/>
        <v>0</v>
      </c>
      <c r="AN158" s="1154">
        <f t="shared" si="44"/>
        <v>0</v>
      </c>
      <c r="AO158" s="1152">
        <f t="shared" si="44"/>
        <v>0</v>
      </c>
      <c r="AP158" s="1153">
        <f t="shared" si="44"/>
        <v>0</v>
      </c>
      <c r="AQ158" s="1152">
        <f t="shared" si="44"/>
        <v>0</v>
      </c>
      <c r="AR158" s="1153">
        <f t="shared" si="44"/>
        <v>0</v>
      </c>
      <c r="AS158" s="1152">
        <f t="shared" si="44"/>
        <v>0</v>
      </c>
      <c r="AT158" s="1153">
        <f t="shared" si="44"/>
        <v>0</v>
      </c>
      <c r="AU158" s="1152">
        <f t="shared" si="44"/>
        <v>0</v>
      </c>
      <c r="AV158" s="1153">
        <f t="shared" si="44"/>
        <v>0</v>
      </c>
      <c r="AW158" s="705"/>
      <c r="AX158" s="705"/>
      <c r="AY158" s="705"/>
      <c r="AZ158" s="705"/>
      <c r="BA158" s="705"/>
      <c r="BB158" s="705"/>
      <c r="BC158" s="705"/>
      <c r="BD158" s="705"/>
      <c r="BE158" s="705"/>
      <c r="BF158" s="705"/>
      <c r="BG158" s="705"/>
      <c r="BH158" s="705"/>
      <c r="BI158" s="705"/>
      <c r="BJ158" s="705"/>
      <c r="BK158" s="705"/>
      <c r="BL158" s="705"/>
      <c r="BM158" s="705"/>
      <c r="BN158" s="705"/>
      <c r="BO158" s="705"/>
      <c r="BP158" s="705"/>
      <c r="BQ158" s="705"/>
      <c r="BR158" s="705"/>
      <c r="BS158" s="705"/>
      <c r="BT158" s="705"/>
      <c r="BU158" s="705"/>
      <c r="BV158" s="705"/>
      <c r="BW158" s="705"/>
      <c r="BX158" s="705"/>
      <c r="BY158" s="705"/>
      <c r="BZ158" s="705"/>
      <c r="CA158" s="705"/>
      <c r="CB158" s="705"/>
      <c r="CC158" s="705"/>
      <c r="CD158" s="705"/>
      <c r="CE158" s="705"/>
      <c r="CF158" s="705"/>
      <c r="CG158" s="705"/>
      <c r="CH158" s="705"/>
      <c r="CI158" s="705"/>
      <c r="CJ158" s="705"/>
      <c r="CK158" s="705"/>
      <c r="CL158" s="705"/>
    </row>
    <row r="159" spans="1:90" s="675" customFormat="1" ht="16.5" hidden="1" thickBot="1">
      <c r="A159" s="1012" t="s">
        <v>4</v>
      </c>
      <c r="B159" s="1067" t="s">
        <v>168</v>
      </c>
      <c r="C159" s="1160">
        <f t="shared" si="41"/>
        <v>0</v>
      </c>
      <c r="D159" s="1163">
        <f t="shared" si="41"/>
        <v>0</v>
      </c>
      <c r="E159" s="1197"/>
      <c r="F159" s="1197"/>
      <c r="G159" s="1113"/>
      <c r="H159" s="1113"/>
      <c r="I159" s="1162">
        <f t="shared" si="42"/>
        <v>0</v>
      </c>
      <c r="J159" s="1151">
        <f t="shared" si="42"/>
        <v>0</v>
      </c>
      <c r="K159" s="1152">
        <f t="shared" si="42"/>
        <v>0</v>
      </c>
      <c r="L159" s="1153">
        <f t="shared" si="42"/>
        <v>0</v>
      </c>
      <c r="M159" s="1152">
        <f t="shared" si="42"/>
        <v>0</v>
      </c>
      <c r="N159" s="1154">
        <f t="shared" si="42"/>
        <v>0</v>
      </c>
      <c r="O159" s="1152">
        <f t="shared" si="42"/>
        <v>0</v>
      </c>
      <c r="P159" s="1153">
        <f t="shared" si="42"/>
        <v>0</v>
      </c>
      <c r="Q159" s="1152">
        <f t="shared" si="42"/>
        <v>0</v>
      </c>
      <c r="R159" s="1153">
        <f t="shared" si="42"/>
        <v>0</v>
      </c>
      <c r="S159" s="1152">
        <f t="shared" si="42"/>
        <v>0</v>
      </c>
      <c r="T159" s="1153">
        <f t="shared" si="42"/>
        <v>0</v>
      </c>
      <c r="U159" s="1152">
        <f t="shared" si="42"/>
        <v>0</v>
      </c>
      <c r="V159" s="1153">
        <f t="shared" si="42"/>
        <v>0</v>
      </c>
      <c r="W159" s="1152">
        <f t="shared" si="42"/>
        <v>0</v>
      </c>
      <c r="X159" s="1153">
        <f t="shared" si="42"/>
        <v>0</v>
      </c>
      <c r="Y159" s="1152">
        <f t="shared" si="44"/>
        <v>0</v>
      </c>
      <c r="Z159" s="1153">
        <f t="shared" si="44"/>
        <v>0</v>
      </c>
      <c r="AA159" s="1134">
        <f t="shared" si="44"/>
        <v>0</v>
      </c>
      <c r="AB159" s="1135">
        <f t="shared" si="44"/>
        <v>0</v>
      </c>
      <c r="AC159" s="1152">
        <f t="shared" si="44"/>
        <v>0</v>
      </c>
      <c r="AD159" s="1154">
        <f t="shared" si="44"/>
        <v>0</v>
      </c>
      <c r="AE159" s="1152">
        <f t="shared" si="44"/>
        <v>0</v>
      </c>
      <c r="AF159" s="1153">
        <f t="shared" si="44"/>
        <v>0</v>
      </c>
      <c r="AG159" s="1152">
        <f t="shared" si="44"/>
        <v>0</v>
      </c>
      <c r="AH159" s="1153">
        <f t="shared" si="44"/>
        <v>0</v>
      </c>
      <c r="AI159" s="1152">
        <f t="shared" si="44"/>
        <v>0</v>
      </c>
      <c r="AJ159" s="1153">
        <f t="shared" si="44"/>
        <v>0</v>
      </c>
      <c r="AK159" s="1152">
        <f t="shared" si="44"/>
        <v>0</v>
      </c>
      <c r="AL159" s="1153">
        <f t="shared" si="44"/>
        <v>0</v>
      </c>
      <c r="AM159" s="1152">
        <f t="shared" si="44"/>
        <v>0</v>
      </c>
      <c r="AN159" s="1154">
        <f t="shared" si="44"/>
        <v>0</v>
      </c>
      <c r="AO159" s="1152">
        <f t="shared" si="44"/>
        <v>0</v>
      </c>
      <c r="AP159" s="1153">
        <f t="shared" si="44"/>
        <v>0</v>
      </c>
      <c r="AQ159" s="1152">
        <f t="shared" si="44"/>
        <v>0</v>
      </c>
      <c r="AR159" s="1153">
        <f t="shared" si="44"/>
        <v>0</v>
      </c>
      <c r="AS159" s="1152">
        <f t="shared" si="44"/>
        <v>0</v>
      </c>
      <c r="AT159" s="1153">
        <f t="shared" si="44"/>
        <v>0</v>
      </c>
      <c r="AU159" s="1152">
        <f t="shared" si="44"/>
        <v>0</v>
      </c>
      <c r="AV159" s="1153">
        <f t="shared" si="44"/>
        <v>0</v>
      </c>
      <c r="AW159" s="705"/>
      <c r="AX159" s="705"/>
      <c r="AY159" s="705"/>
      <c r="AZ159" s="705"/>
      <c r="BA159" s="705"/>
      <c r="BB159" s="705"/>
      <c r="BC159" s="705"/>
      <c r="BD159" s="705"/>
      <c r="BE159" s="705"/>
      <c r="BF159" s="705"/>
      <c r="BG159" s="705"/>
      <c r="BH159" s="705"/>
      <c r="BI159" s="705"/>
      <c r="BJ159" s="705"/>
      <c r="BK159" s="705"/>
      <c r="BL159" s="705"/>
      <c r="BM159" s="705"/>
      <c r="BN159" s="705"/>
      <c r="BO159" s="705"/>
      <c r="BP159" s="705"/>
      <c r="BQ159" s="705"/>
      <c r="BR159" s="705"/>
      <c r="BS159" s="705"/>
      <c r="BT159" s="705"/>
      <c r="BU159" s="705"/>
      <c r="BV159" s="705"/>
      <c r="BW159" s="705"/>
      <c r="BX159" s="705"/>
      <c r="BY159" s="705"/>
      <c r="BZ159" s="705"/>
      <c r="CA159" s="705"/>
      <c r="CB159" s="705"/>
      <c r="CC159" s="705"/>
      <c r="CD159" s="705"/>
      <c r="CE159" s="705"/>
      <c r="CF159" s="705"/>
      <c r="CG159" s="705"/>
      <c r="CH159" s="705"/>
      <c r="CI159" s="705"/>
      <c r="CJ159" s="705"/>
      <c r="CK159" s="705"/>
      <c r="CL159" s="705"/>
    </row>
    <row r="160" spans="1:90" s="675" customFormat="1" ht="16.5" hidden="1" thickBot="1">
      <c r="A160" s="1012" t="s">
        <v>108</v>
      </c>
      <c r="B160" s="1067" t="s">
        <v>169</v>
      </c>
      <c r="C160" s="1160">
        <f t="shared" si="41"/>
        <v>0</v>
      </c>
      <c r="D160" s="1163">
        <f t="shared" si="41"/>
        <v>0</v>
      </c>
      <c r="E160" s="1197"/>
      <c r="F160" s="1197"/>
      <c r="G160" s="1113"/>
      <c r="H160" s="1113"/>
      <c r="I160" s="1162">
        <f t="shared" si="42"/>
        <v>0</v>
      </c>
      <c r="J160" s="1151">
        <f t="shared" si="42"/>
        <v>0</v>
      </c>
      <c r="K160" s="1152">
        <f t="shared" si="42"/>
        <v>0</v>
      </c>
      <c r="L160" s="1153">
        <f t="shared" si="42"/>
        <v>0</v>
      </c>
      <c r="M160" s="1152">
        <f t="shared" si="42"/>
        <v>0</v>
      </c>
      <c r="N160" s="1154">
        <f t="shared" si="42"/>
        <v>0</v>
      </c>
      <c r="O160" s="1152">
        <f t="shared" si="42"/>
        <v>0</v>
      </c>
      <c r="P160" s="1153">
        <f t="shared" si="42"/>
        <v>0</v>
      </c>
      <c r="Q160" s="1152">
        <f t="shared" si="42"/>
        <v>0</v>
      </c>
      <c r="R160" s="1153">
        <f t="shared" si="42"/>
        <v>0</v>
      </c>
      <c r="S160" s="1152">
        <f t="shared" si="42"/>
        <v>0</v>
      </c>
      <c r="T160" s="1153">
        <f t="shared" si="42"/>
        <v>0</v>
      </c>
      <c r="U160" s="1152">
        <f t="shared" si="42"/>
        <v>0</v>
      </c>
      <c r="V160" s="1153">
        <f t="shared" si="42"/>
        <v>0</v>
      </c>
      <c r="W160" s="1152">
        <f t="shared" si="42"/>
        <v>0</v>
      </c>
      <c r="X160" s="1153">
        <f t="shared" si="42"/>
        <v>0</v>
      </c>
      <c r="Y160" s="1152">
        <f t="shared" si="44"/>
        <v>0</v>
      </c>
      <c r="Z160" s="1153">
        <f t="shared" si="44"/>
        <v>0</v>
      </c>
      <c r="AA160" s="1134">
        <f t="shared" si="44"/>
        <v>0</v>
      </c>
      <c r="AB160" s="1135">
        <f t="shared" si="44"/>
        <v>0</v>
      </c>
      <c r="AC160" s="1152">
        <f t="shared" si="44"/>
        <v>0</v>
      </c>
      <c r="AD160" s="1154">
        <f t="shared" si="44"/>
        <v>0</v>
      </c>
      <c r="AE160" s="1152">
        <f t="shared" si="44"/>
        <v>0</v>
      </c>
      <c r="AF160" s="1153">
        <f t="shared" si="44"/>
        <v>0</v>
      </c>
      <c r="AG160" s="1152">
        <f t="shared" si="44"/>
        <v>0</v>
      </c>
      <c r="AH160" s="1153">
        <f t="shared" si="44"/>
        <v>0</v>
      </c>
      <c r="AI160" s="1152">
        <f t="shared" si="44"/>
        <v>0</v>
      </c>
      <c r="AJ160" s="1153">
        <f t="shared" si="44"/>
        <v>0</v>
      </c>
      <c r="AK160" s="1152">
        <f t="shared" si="44"/>
        <v>0</v>
      </c>
      <c r="AL160" s="1153">
        <f t="shared" si="44"/>
        <v>0</v>
      </c>
      <c r="AM160" s="1152">
        <f t="shared" si="44"/>
        <v>0</v>
      </c>
      <c r="AN160" s="1154">
        <f t="shared" si="44"/>
        <v>0</v>
      </c>
      <c r="AO160" s="1152">
        <f t="shared" si="44"/>
        <v>0</v>
      </c>
      <c r="AP160" s="1153">
        <f t="shared" si="44"/>
        <v>0</v>
      </c>
      <c r="AQ160" s="1152">
        <f t="shared" si="44"/>
        <v>0</v>
      </c>
      <c r="AR160" s="1153">
        <f t="shared" si="44"/>
        <v>0</v>
      </c>
      <c r="AS160" s="1152">
        <f t="shared" si="44"/>
        <v>0</v>
      </c>
      <c r="AT160" s="1153">
        <f t="shared" si="44"/>
        <v>0</v>
      </c>
      <c r="AU160" s="1152">
        <f t="shared" si="44"/>
        <v>0</v>
      </c>
      <c r="AV160" s="1153">
        <f t="shared" si="44"/>
        <v>0</v>
      </c>
      <c r="AW160" s="705"/>
      <c r="AX160" s="705"/>
      <c r="AY160" s="705"/>
      <c r="AZ160" s="705"/>
      <c r="BA160" s="705"/>
      <c r="BB160" s="705"/>
      <c r="BC160" s="705"/>
      <c r="BD160" s="705"/>
      <c r="BE160" s="705"/>
      <c r="BF160" s="705"/>
      <c r="BG160" s="705"/>
      <c r="BH160" s="705"/>
      <c r="BI160" s="705"/>
      <c r="BJ160" s="705"/>
      <c r="BK160" s="705"/>
      <c r="BL160" s="705"/>
      <c r="BM160" s="705"/>
      <c r="BN160" s="705"/>
      <c r="BO160" s="705"/>
      <c r="BP160" s="705"/>
      <c r="BQ160" s="705"/>
      <c r="BR160" s="705"/>
      <c r="BS160" s="705"/>
      <c r="BT160" s="705"/>
      <c r="BU160" s="705"/>
      <c r="BV160" s="705"/>
      <c r="BW160" s="705"/>
      <c r="BX160" s="705"/>
      <c r="BY160" s="705"/>
      <c r="BZ160" s="705"/>
      <c r="CA160" s="705"/>
      <c r="CB160" s="705"/>
      <c r="CC160" s="705"/>
      <c r="CD160" s="705"/>
      <c r="CE160" s="705"/>
      <c r="CF160" s="705"/>
      <c r="CG160" s="705"/>
      <c r="CH160" s="705"/>
      <c r="CI160" s="705"/>
      <c r="CJ160" s="705"/>
      <c r="CK160" s="705"/>
      <c r="CL160" s="705"/>
    </row>
    <row r="161" spans="1:90" s="675" customFormat="1" ht="16.5" hidden="1" thickBot="1">
      <c r="A161" s="1002" t="s">
        <v>81</v>
      </c>
      <c r="B161" s="1042" t="s">
        <v>170</v>
      </c>
      <c r="C161" s="1128">
        <f t="shared" si="41"/>
        <v>0</v>
      </c>
      <c r="D161" s="1117">
        <f t="shared" si="41"/>
        <v>0</v>
      </c>
      <c r="E161" s="1197"/>
      <c r="F161" s="1197"/>
      <c r="G161" s="1113"/>
      <c r="H161" s="1113"/>
      <c r="I161" s="1116">
        <f t="shared" si="42"/>
        <v>0</v>
      </c>
      <c r="J161" s="1159">
        <f t="shared" si="42"/>
        <v>0</v>
      </c>
      <c r="K161" s="1116">
        <f t="shared" si="42"/>
        <v>0</v>
      </c>
      <c r="L161" s="1159">
        <f t="shared" si="42"/>
        <v>0</v>
      </c>
      <c r="M161" s="1116">
        <f t="shared" si="42"/>
        <v>0</v>
      </c>
      <c r="N161" s="1164">
        <f t="shared" si="42"/>
        <v>0</v>
      </c>
      <c r="O161" s="1116">
        <f t="shared" si="42"/>
        <v>0</v>
      </c>
      <c r="P161" s="1159">
        <f t="shared" si="42"/>
        <v>0</v>
      </c>
      <c r="Q161" s="1116">
        <f t="shared" si="42"/>
        <v>0</v>
      </c>
      <c r="R161" s="1159">
        <f t="shared" si="42"/>
        <v>0</v>
      </c>
      <c r="S161" s="1116">
        <f t="shared" si="42"/>
        <v>0</v>
      </c>
      <c r="T161" s="1159">
        <f t="shared" si="42"/>
        <v>0</v>
      </c>
      <c r="U161" s="1116">
        <f t="shared" si="42"/>
        <v>0</v>
      </c>
      <c r="V161" s="1159">
        <f t="shared" si="42"/>
        <v>0</v>
      </c>
      <c r="W161" s="1116">
        <f t="shared" si="42"/>
        <v>0</v>
      </c>
      <c r="X161" s="1159">
        <f t="shared" si="42"/>
        <v>0</v>
      </c>
      <c r="Y161" s="1116">
        <f t="shared" si="44"/>
        <v>0</v>
      </c>
      <c r="Z161" s="1159">
        <f t="shared" si="44"/>
        <v>0</v>
      </c>
      <c r="AA161" s="1116">
        <f t="shared" si="44"/>
        <v>0</v>
      </c>
      <c r="AB161" s="1159">
        <f t="shared" si="44"/>
        <v>0</v>
      </c>
      <c r="AC161" s="1116">
        <f t="shared" si="44"/>
        <v>0</v>
      </c>
      <c r="AD161" s="1164">
        <f t="shared" si="44"/>
        <v>0</v>
      </c>
      <c r="AE161" s="1116">
        <f t="shared" si="44"/>
        <v>0</v>
      </c>
      <c r="AF161" s="1159">
        <f t="shared" si="44"/>
        <v>0</v>
      </c>
      <c r="AG161" s="1116">
        <f t="shared" si="44"/>
        <v>0</v>
      </c>
      <c r="AH161" s="1159">
        <f t="shared" si="44"/>
        <v>0</v>
      </c>
      <c r="AI161" s="1116">
        <f t="shared" si="44"/>
        <v>0</v>
      </c>
      <c r="AJ161" s="1159">
        <f t="shared" si="44"/>
        <v>0</v>
      </c>
      <c r="AK161" s="1116">
        <f t="shared" si="44"/>
        <v>0</v>
      </c>
      <c r="AL161" s="1159">
        <f t="shared" si="44"/>
        <v>0</v>
      </c>
      <c r="AM161" s="1116">
        <f t="shared" si="44"/>
        <v>0</v>
      </c>
      <c r="AN161" s="1164">
        <f t="shared" si="44"/>
        <v>0</v>
      </c>
      <c r="AO161" s="1116">
        <f t="shared" si="44"/>
        <v>0</v>
      </c>
      <c r="AP161" s="1159">
        <f t="shared" si="44"/>
        <v>0</v>
      </c>
      <c r="AQ161" s="1116">
        <f t="shared" si="44"/>
        <v>0</v>
      </c>
      <c r="AR161" s="1159">
        <f t="shared" si="44"/>
        <v>0</v>
      </c>
      <c r="AS161" s="1116">
        <f t="shared" si="44"/>
        <v>0</v>
      </c>
      <c r="AT161" s="1159">
        <f t="shared" si="44"/>
        <v>0</v>
      </c>
      <c r="AU161" s="1116">
        <f t="shared" si="44"/>
        <v>0</v>
      </c>
      <c r="AV161" s="1159">
        <f t="shared" si="44"/>
        <v>0</v>
      </c>
      <c r="AW161" s="705"/>
      <c r="AX161" s="705"/>
      <c r="AY161" s="705"/>
      <c r="AZ161" s="705"/>
      <c r="BA161" s="705"/>
      <c r="BB161" s="705"/>
      <c r="BC161" s="705"/>
      <c r="BD161" s="705"/>
      <c r="BE161" s="705"/>
      <c r="BF161" s="705"/>
      <c r="BG161" s="705"/>
      <c r="BH161" s="705"/>
      <c r="BI161" s="705"/>
      <c r="BJ161" s="705"/>
      <c r="BK161" s="705"/>
      <c r="BL161" s="705"/>
      <c r="BM161" s="705"/>
      <c r="BN161" s="705"/>
      <c r="BO161" s="705"/>
      <c r="BP161" s="705"/>
      <c r="BQ161" s="705"/>
      <c r="BR161" s="705"/>
      <c r="BS161" s="705"/>
      <c r="BT161" s="705"/>
      <c r="BU161" s="705"/>
      <c r="BV161" s="705"/>
      <c r="BW161" s="705"/>
      <c r="BX161" s="705"/>
      <c r="BY161" s="705"/>
      <c r="BZ161" s="705"/>
      <c r="CA161" s="705"/>
      <c r="CB161" s="705"/>
      <c r="CC161" s="705"/>
      <c r="CD161" s="705"/>
      <c r="CE161" s="705"/>
      <c r="CF161" s="705"/>
      <c r="CG161" s="705"/>
      <c r="CH161" s="705"/>
      <c r="CI161" s="705"/>
      <c r="CJ161" s="705"/>
      <c r="CK161" s="705"/>
      <c r="CL161" s="705"/>
    </row>
    <row r="162" spans="1:90" s="675" customFormat="1" ht="16.5" hidden="1" thickBot="1">
      <c r="A162" s="1012" t="s">
        <v>109</v>
      </c>
      <c r="B162" s="1067" t="s">
        <v>171</v>
      </c>
      <c r="C162" s="1160">
        <f t="shared" si="41"/>
        <v>0</v>
      </c>
      <c r="D162" s="1163">
        <f t="shared" si="41"/>
        <v>0</v>
      </c>
      <c r="E162" s="1197"/>
      <c r="F162" s="1197"/>
      <c r="G162" s="1113"/>
      <c r="H162" s="1113"/>
      <c r="I162" s="1162">
        <f t="shared" si="42"/>
        <v>0</v>
      </c>
      <c r="J162" s="1151">
        <f t="shared" si="42"/>
        <v>0</v>
      </c>
      <c r="K162" s="1152">
        <f t="shared" si="42"/>
        <v>0</v>
      </c>
      <c r="L162" s="1153">
        <f t="shared" si="42"/>
        <v>0</v>
      </c>
      <c r="M162" s="1152">
        <f t="shared" si="42"/>
        <v>0</v>
      </c>
      <c r="N162" s="1154">
        <f t="shared" si="42"/>
        <v>0</v>
      </c>
      <c r="O162" s="1152">
        <f t="shared" si="42"/>
        <v>0</v>
      </c>
      <c r="P162" s="1153">
        <f t="shared" si="42"/>
        <v>0</v>
      </c>
      <c r="Q162" s="1152">
        <f t="shared" si="42"/>
        <v>0</v>
      </c>
      <c r="R162" s="1153">
        <f t="shared" si="42"/>
        <v>0</v>
      </c>
      <c r="S162" s="1152">
        <f t="shared" si="42"/>
        <v>0</v>
      </c>
      <c r="T162" s="1153">
        <f t="shared" si="42"/>
        <v>0</v>
      </c>
      <c r="U162" s="1152">
        <f t="shared" si="42"/>
        <v>0</v>
      </c>
      <c r="V162" s="1153">
        <f t="shared" si="42"/>
        <v>0</v>
      </c>
      <c r="W162" s="1152">
        <f t="shared" si="42"/>
        <v>0</v>
      </c>
      <c r="X162" s="1153">
        <f t="shared" si="42"/>
        <v>0</v>
      </c>
      <c r="Y162" s="1152">
        <f t="shared" si="44"/>
        <v>0</v>
      </c>
      <c r="Z162" s="1153">
        <f t="shared" si="44"/>
        <v>0</v>
      </c>
      <c r="AA162" s="1134">
        <f t="shared" si="44"/>
        <v>0</v>
      </c>
      <c r="AB162" s="1135">
        <f t="shared" si="44"/>
        <v>0</v>
      </c>
      <c r="AC162" s="1152">
        <f t="shared" si="44"/>
        <v>0</v>
      </c>
      <c r="AD162" s="1154">
        <f t="shared" si="44"/>
        <v>0</v>
      </c>
      <c r="AE162" s="1152">
        <f t="shared" si="44"/>
        <v>0</v>
      </c>
      <c r="AF162" s="1153">
        <f t="shared" si="44"/>
        <v>0</v>
      </c>
      <c r="AG162" s="1152">
        <f t="shared" si="44"/>
        <v>0</v>
      </c>
      <c r="AH162" s="1153">
        <f t="shared" si="44"/>
        <v>0</v>
      </c>
      <c r="AI162" s="1152">
        <f t="shared" si="44"/>
        <v>0</v>
      </c>
      <c r="AJ162" s="1153">
        <f t="shared" si="44"/>
        <v>0</v>
      </c>
      <c r="AK162" s="1152">
        <f t="shared" si="44"/>
        <v>0</v>
      </c>
      <c r="AL162" s="1153">
        <f t="shared" si="44"/>
        <v>0</v>
      </c>
      <c r="AM162" s="1152">
        <f t="shared" si="44"/>
        <v>0</v>
      </c>
      <c r="AN162" s="1154">
        <f t="shared" si="44"/>
        <v>0</v>
      </c>
      <c r="AO162" s="1152">
        <f t="shared" si="44"/>
        <v>0</v>
      </c>
      <c r="AP162" s="1153">
        <f t="shared" si="44"/>
        <v>0</v>
      </c>
      <c r="AQ162" s="1152">
        <f t="shared" si="44"/>
        <v>0</v>
      </c>
      <c r="AR162" s="1153">
        <f t="shared" si="44"/>
        <v>0</v>
      </c>
      <c r="AS162" s="1152">
        <f t="shared" si="44"/>
        <v>0</v>
      </c>
      <c r="AT162" s="1153">
        <f t="shared" si="44"/>
        <v>0</v>
      </c>
      <c r="AU162" s="1152">
        <f t="shared" si="44"/>
        <v>0</v>
      </c>
      <c r="AV162" s="1153">
        <f t="shared" si="44"/>
        <v>0</v>
      </c>
      <c r="AW162" s="705"/>
      <c r="AX162" s="705"/>
      <c r="AY162" s="705"/>
      <c r="AZ162" s="705"/>
      <c r="BA162" s="705"/>
      <c r="BB162" s="705"/>
      <c r="BC162" s="705"/>
      <c r="BD162" s="705"/>
      <c r="BE162" s="705"/>
      <c r="BF162" s="705"/>
      <c r="BG162" s="705"/>
      <c r="BH162" s="705"/>
      <c r="BI162" s="705"/>
      <c r="BJ162" s="705"/>
      <c r="BK162" s="705"/>
      <c r="BL162" s="705"/>
      <c r="BM162" s="705"/>
      <c r="BN162" s="705"/>
      <c r="BO162" s="705"/>
      <c r="BP162" s="705"/>
      <c r="BQ162" s="705"/>
      <c r="BR162" s="705"/>
      <c r="BS162" s="705"/>
      <c r="BT162" s="705"/>
      <c r="BU162" s="705"/>
      <c r="BV162" s="705"/>
      <c r="BW162" s="705"/>
      <c r="BX162" s="705"/>
      <c r="BY162" s="705"/>
      <c r="BZ162" s="705"/>
      <c r="CA162" s="705"/>
      <c r="CB162" s="705"/>
      <c r="CC162" s="705"/>
      <c r="CD162" s="705"/>
      <c r="CE162" s="705"/>
      <c r="CF162" s="705"/>
      <c r="CG162" s="705"/>
      <c r="CH162" s="705"/>
      <c r="CI162" s="705"/>
      <c r="CJ162" s="705"/>
      <c r="CK162" s="705"/>
      <c r="CL162" s="705"/>
    </row>
    <row r="163" spans="1:90" s="675" customFormat="1" ht="16.5" hidden="1" thickBot="1">
      <c r="A163" s="1012" t="s">
        <v>172</v>
      </c>
      <c r="B163" s="1067" t="s">
        <v>173</v>
      </c>
      <c r="C163" s="1160">
        <f t="shared" si="41"/>
        <v>0</v>
      </c>
      <c r="D163" s="1163">
        <f t="shared" si="41"/>
        <v>0</v>
      </c>
      <c r="E163" s="1197"/>
      <c r="F163" s="1197"/>
      <c r="G163" s="1113"/>
      <c r="H163" s="1113"/>
      <c r="I163" s="1162">
        <f t="shared" si="42"/>
        <v>0</v>
      </c>
      <c r="J163" s="1151">
        <f t="shared" si="42"/>
        <v>0</v>
      </c>
      <c r="K163" s="1152">
        <f t="shared" si="42"/>
        <v>0</v>
      </c>
      <c r="L163" s="1153">
        <f t="shared" si="42"/>
        <v>0</v>
      </c>
      <c r="M163" s="1152">
        <f t="shared" si="42"/>
        <v>0</v>
      </c>
      <c r="N163" s="1154">
        <f t="shared" si="42"/>
        <v>0</v>
      </c>
      <c r="O163" s="1152">
        <f t="shared" si="42"/>
        <v>0</v>
      </c>
      <c r="P163" s="1153">
        <f t="shared" si="42"/>
        <v>0</v>
      </c>
      <c r="Q163" s="1152">
        <f t="shared" si="42"/>
        <v>0</v>
      </c>
      <c r="R163" s="1153">
        <f t="shared" si="42"/>
        <v>0</v>
      </c>
      <c r="S163" s="1152">
        <f t="shared" si="42"/>
        <v>0</v>
      </c>
      <c r="T163" s="1153">
        <f t="shared" si="42"/>
        <v>0</v>
      </c>
      <c r="U163" s="1152">
        <f t="shared" si="42"/>
        <v>0</v>
      </c>
      <c r="V163" s="1153">
        <f t="shared" si="42"/>
        <v>0</v>
      </c>
      <c r="W163" s="1152">
        <f t="shared" si="42"/>
        <v>0</v>
      </c>
      <c r="X163" s="1153">
        <f t="shared" si="42"/>
        <v>0</v>
      </c>
      <c r="Y163" s="1152">
        <f t="shared" si="44"/>
        <v>0</v>
      </c>
      <c r="Z163" s="1153">
        <f t="shared" si="44"/>
        <v>0</v>
      </c>
      <c r="AA163" s="1134">
        <f t="shared" si="44"/>
        <v>0</v>
      </c>
      <c r="AB163" s="1135">
        <f t="shared" si="44"/>
        <v>0</v>
      </c>
      <c r="AC163" s="1152">
        <f t="shared" si="44"/>
        <v>0</v>
      </c>
      <c r="AD163" s="1154">
        <f t="shared" si="44"/>
        <v>0</v>
      </c>
      <c r="AE163" s="1152">
        <f t="shared" si="44"/>
        <v>0</v>
      </c>
      <c r="AF163" s="1153">
        <f t="shared" si="44"/>
        <v>0</v>
      </c>
      <c r="AG163" s="1152">
        <f t="shared" si="44"/>
        <v>0</v>
      </c>
      <c r="AH163" s="1153">
        <f t="shared" si="44"/>
        <v>0</v>
      </c>
      <c r="AI163" s="1152">
        <f t="shared" si="44"/>
        <v>0</v>
      </c>
      <c r="AJ163" s="1153">
        <f t="shared" si="44"/>
        <v>0</v>
      </c>
      <c r="AK163" s="1152">
        <f t="shared" si="44"/>
        <v>0</v>
      </c>
      <c r="AL163" s="1153">
        <f t="shared" si="44"/>
        <v>0</v>
      </c>
      <c r="AM163" s="1152">
        <f t="shared" si="44"/>
        <v>0</v>
      </c>
      <c r="AN163" s="1154">
        <f t="shared" si="44"/>
        <v>0</v>
      </c>
      <c r="AO163" s="1152">
        <f t="shared" si="44"/>
        <v>0</v>
      </c>
      <c r="AP163" s="1153">
        <f t="shared" si="44"/>
        <v>0</v>
      </c>
      <c r="AQ163" s="1152">
        <f t="shared" si="44"/>
        <v>0</v>
      </c>
      <c r="AR163" s="1153">
        <f t="shared" si="44"/>
        <v>0</v>
      </c>
      <c r="AS163" s="1152">
        <f t="shared" si="44"/>
        <v>0</v>
      </c>
      <c r="AT163" s="1153">
        <f t="shared" si="44"/>
        <v>0</v>
      </c>
      <c r="AU163" s="1152">
        <f t="shared" si="44"/>
        <v>0</v>
      </c>
      <c r="AV163" s="1153">
        <f t="shared" si="44"/>
        <v>0</v>
      </c>
      <c r="AW163" s="705"/>
      <c r="AX163" s="705"/>
      <c r="AY163" s="705"/>
      <c r="AZ163" s="705"/>
      <c r="BA163" s="705"/>
      <c r="BB163" s="705"/>
      <c r="BC163" s="705"/>
      <c r="BD163" s="705"/>
      <c r="BE163" s="705"/>
      <c r="BF163" s="705"/>
      <c r="BG163" s="705"/>
      <c r="BH163" s="705"/>
      <c r="BI163" s="705"/>
      <c r="BJ163" s="705"/>
      <c r="BK163" s="705"/>
      <c r="BL163" s="705"/>
      <c r="BM163" s="705"/>
      <c r="BN163" s="705"/>
      <c r="BO163" s="705"/>
      <c r="BP163" s="705"/>
      <c r="BQ163" s="705"/>
      <c r="BR163" s="705"/>
      <c r="BS163" s="705"/>
      <c r="BT163" s="705"/>
      <c r="BU163" s="705"/>
      <c r="BV163" s="705"/>
      <c r="BW163" s="705"/>
      <c r="BX163" s="705"/>
      <c r="BY163" s="705"/>
      <c r="BZ163" s="705"/>
      <c r="CA163" s="705"/>
      <c r="CB163" s="705"/>
      <c r="CC163" s="705"/>
      <c r="CD163" s="705"/>
      <c r="CE163" s="705"/>
      <c r="CF163" s="705"/>
      <c r="CG163" s="705"/>
      <c r="CH163" s="705"/>
      <c r="CI163" s="705"/>
      <c r="CJ163" s="705"/>
      <c r="CK163" s="705"/>
      <c r="CL163" s="705"/>
    </row>
    <row r="164" spans="1:90" s="675" customFormat="1" ht="16.5" hidden="1" thickBot="1">
      <c r="A164" s="1012" t="s">
        <v>174</v>
      </c>
      <c r="B164" s="1067" t="s">
        <v>175</v>
      </c>
      <c r="C164" s="1160">
        <f t="shared" si="41"/>
        <v>0</v>
      </c>
      <c r="D164" s="1163">
        <f t="shared" si="41"/>
        <v>0</v>
      </c>
      <c r="E164" s="1197"/>
      <c r="F164" s="1197"/>
      <c r="G164" s="1113"/>
      <c r="H164" s="1113"/>
      <c r="I164" s="1162">
        <f t="shared" si="42"/>
        <v>0</v>
      </c>
      <c r="J164" s="1151">
        <f t="shared" si="42"/>
        <v>0</v>
      </c>
      <c r="K164" s="1152">
        <f t="shared" si="42"/>
        <v>0</v>
      </c>
      <c r="L164" s="1153">
        <f t="shared" si="42"/>
        <v>0</v>
      </c>
      <c r="M164" s="1152">
        <f t="shared" si="42"/>
        <v>0</v>
      </c>
      <c r="N164" s="1154">
        <f t="shared" si="42"/>
        <v>0</v>
      </c>
      <c r="O164" s="1152">
        <f t="shared" si="42"/>
        <v>0</v>
      </c>
      <c r="P164" s="1153">
        <f t="shared" si="42"/>
        <v>0</v>
      </c>
      <c r="Q164" s="1152">
        <f t="shared" si="42"/>
        <v>0</v>
      </c>
      <c r="R164" s="1153">
        <f t="shared" si="42"/>
        <v>0</v>
      </c>
      <c r="S164" s="1152">
        <f t="shared" si="42"/>
        <v>0</v>
      </c>
      <c r="T164" s="1153">
        <f t="shared" si="42"/>
        <v>0</v>
      </c>
      <c r="U164" s="1152">
        <f t="shared" si="42"/>
        <v>0</v>
      </c>
      <c r="V164" s="1153">
        <f t="shared" si="42"/>
        <v>0</v>
      </c>
      <c r="W164" s="1152">
        <f t="shared" si="42"/>
        <v>0</v>
      </c>
      <c r="X164" s="1153">
        <f t="shared" si="42"/>
        <v>0</v>
      </c>
      <c r="Y164" s="1152">
        <f t="shared" si="44"/>
        <v>0</v>
      </c>
      <c r="Z164" s="1153">
        <f t="shared" si="44"/>
        <v>0</v>
      </c>
      <c r="AA164" s="1134">
        <f t="shared" si="44"/>
        <v>0</v>
      </c>
      <c r="AB164" s="1135">
        <f t="shared" si="44"/>
        <v>0</v>
      </c>
      <c r="AC164" s="1152">
        <f t="shared" si="44"/>
        <v>0</v>
      </c>
      <c r="AD164" s="1154">
        <f t="shared" si="44"/>
        <v>0</v>
      </c>
      <c r="AE164" s="1152">
        <f t="shared" si="44"/>
        <v>0</v>
      </c>
      <c r="AF164" s="1153">
        <f t="shared" si="44"/>
        <v>0</v>
      </c>
      <c r="AG164" s="1152">
        <f t="shared" si="44"/>
        <v>0</v>
      </c>
      <c r="AH164" s="1153">
        <f t="shared" si="44"/>
        <v>0</v>
      </c>
      <c r="AI164" s="1152">
        <f t="shared" si="44"/>
        <v>0</v>
      </c>
      <c r="AJ164" s="1153">
        <f t="shared" si="44"/>
        <v>0</v>
      </c>
      <c r="AK164" s="1152">
        <f t="shared" si="44"/>
        <v>0</v>
      </c>
      <c r="AL164" s="1153">
        <f t="shared" si="44"/>
        <v>0</v>
      </c>
      <c r="AM164" s="1152">
        <f t="shared" si="44"/>
        <v>0</v>
      </c>
      <c r="AN164" s="1154">
        <f t="shared" si="44"/>
        <v>0</v>
      </c>
      <c r="AO164" s="1152">
        <f t="shared" si="44"/>
        <v>0</v>
      </c>
      <c r="AP164" s="1153">
        <f t="shared" si="44"/>
        <v>0</v>
      </c>
      <c r="AQ164" s="1152">
        <f t="shared" si="44"/>
        <v>0</v>
      </c>
      <c r="AR164" s="1153">
        <f t="shared" si="44"/>
        <v>0</v>
      </c>
      <c r="AS164" s="1152">
        <f t="shared" si="44"/>
        <v>0</v>
      </c>
      <c r="AT164" s="1153">
        <f t="shared" si="44"/>
        <v>0</v>
      </c>
      <c r="AU164" s="1152">
        <f t="shared" si="44"/>
        <v>0</v>
      </c>
      <c r="AV164" s="1153">
        <f t="shared" si="44"/>
        <v>0</v>
      </c>
      <c r="AW164" s="705"/>
      <c r="AX164" s="705"/>
      <c r="AY164" s="705"/>
      <c r="AZ164" s="705"/>
      <c r="BA164" s="705"/>
      <c r="BB164" s="705"/>
      <c r="BC164" s="705"/>
      <c r="BD164" s="705"/>
      <c r="BE164" s="705"/>
      <c r="BF164" s="705"/>
      <c r="BG164" s="705"/>
      <c r="BH164" s="705"/>
      <c r="BI164" s="705"/>
      <c r="BJ164" s="705"/>
      <c r="BK164" s="705"/>
      <c r="BL164" s="705"/>
      <c r="BM164" s="705"/>
      <c r="BN164" s="705"/>
      <c r="BO164" s="705"/>
      <c r="BP164" s="705"/>
      <c r="BQ164" s="705"/>
      <c r="BR164" s="705"/>
      <c r="BS164" s="705"/>
      <c r="BT164" s="705"/>
      <c r="BU164" s="705"/>
      <c r="BV164" s="705"/>
      <c r="BW164" s="705"/>
      <c r="BX164" s="705"/>
      <c r="BY164" s="705"/>
      <c r="BZ164" s="705"/>
      <c r="CA164" s="705"/>
      <c r="CB164" s="705"/>
      <c r="CC164" s="705"/>
      <c r="CD164" s="705"/>
      <c r="CE164" s="705"/>
      <c r="CF164" s="705"/>
      <c r="CG164" s="705"/>
      <c r="CH164" s="705"/>
      <c r="CI164" s="705"/>
      <c r="CJ164" s="705"/>
      <c r="CK164" s="705"/>
      <c r="CL164" s="705"/>
    </row>
    <row r="165" spans="1:90" s="675" customFormat="1" ht="16.5" hidden="1" thickBot="1">
      <c r="A165" s="1012" t="s">
        <v>176</v>
      </c>
      <c r="B165" s="1067" t="s">
        <v>177</v>
      </c>
      <c r="C165" s="1160">
        <f t="shared" si="41"/>
        <v>0</v>
      </c>
      <c r="D165" s="1163">
        <f t="shared" si="41"/>
        <v>0</v>
      </c>
      <c r="E165" s="1197"/>
      <c r="F165" s="1197"/>
      <c r="G165" s="1113"/>
      <c r="H165" s="1113"/>
      <c r="I165" s="1162">
        <f t="shared" si="42"/>
        <v>0</v>
      </c>
      <c r="J165" s="1151">
        <f t="shared" si="42"/>
        <v>0</v>
      </c>
      <c r="K165" s="1152">
        <f t="shared" si="42"/>
        <v>0</v>
      </c>
      <c r="L165" s="1153">
        <f t="shared" si="42"/>
        <v>0</v>
      </c>
      <c r="M165" s="1152">
        <f t="shared" si="42"/>
        <v>0</v>
      </c>
      <c r="N165" s="1154">
        <f t="shared" si="42"/>
        <v>0</v>
      </c>
      <c r="O165" s="1152">
        <f t="shared" si="42"/>
        <v>0</v>
      </c>
      <c r="P165" s="1153">
        <f t="shared" si="42"/>
        <v>0</v>
      </c>
      <c r="Q165" s="1152">
        <f t="shared" si="42"/>
        <v>0</v>
      </c>
      <c r="R165" s="1153">
        <f t="shared" si="42"/>
        <v>0</v>
      </c>
      <c r="S165" s="1152">
        <f t="shared" si="42"/>
        <v>0</v>
      </c>
      <c r="T165" s="1153">
        <f t="shared" si="42"/>
        <v>0</v>
      </c>
      <c r="U165" s="1152">
        <f t="shared" si="42"/>
        <v>0</v>
      </c>
      <c r="V165" s="1153">
        <f t="shared" si="42"/>
        <v>0</v>
      </c>
      <c r="W165" s="1152">
        <f t="shared" si="42"/>
        <v>0</v>
      </c>
      <c r="X165" s="1153">
        <f t="shared" si="42"/>
        <v>0</v>
      </c>
      <c r="Y165" s="1152">
        <f t="shared" si="44"/>
        <v>0</v>
      </c>
      <c r="Z165" s="1153">
        <f t="shared" si="44"/>
        <v>0</v>
      </c>
      <c r="AA165" s="1134">
        <f t="shared" si="44"/>
        <v>0</v>
      </c>
      <c r="AB165" s="1135">
        <f t="shared" si="44"/>
        <v>0</v>
      </c>
      <c r="AC165" s="1152">
        <f t="shared" si="44"/>
        <v>0</v>
      </c>
      <c r="AD165" s="1154">
        <f t="shared" si="44"/>
        <v>0</v>
      </c>
      <c r="AE165" s="1152">
        <f t="shared" si="44"/>
        <v>0</v>
      </c>
      <c r="AF165" s="1153">
        <f t="shared" si="44"/>
        <v>0</v>
      </c>
      <c r="AG165" s="1152">
        <f t="shared" si="44"/>
        <v>0</v>
      </c>
      <c r="AH165" s="1153">
        <f t="shared" si="44"/>
        <v>0</v>
      </c>
      <c r="AI165" s="1152">
        <f t="shared" si="44"/>
        <v>0</v>
      </c>
      <c r="AJ165" s="1153">
        <f t="shared" si="44"/>
        <v>0</v>
      </c>
      <c r="AK165" s="1152">
        <f t="shared" si="44"/>
        <v>0</v>
      </c>
      <c r="AL165" s="1153">
        <f t="shared" si="44"/>
        <v>0</v>
      </c>
      <c r="AM165" s="1152">
        <f t="shared" si="44"/>
        <v>0</v>
      </c>
      <c r="AN165" s="1154">
        <f t="shared" si="44"/>
        <v>0</v>
      </c>
      <c r="AO165" s="1152">
        <f t="shared" si="44"/>
        <v>0</v>
      </c>
      <c r="AP165" s="1153">
        <f t="shared" si="44"/>
        <v>0</v>
      </c>
      <c r="AQ165" s="1152">
        <f t="shared" si="44"/>
        <v>0</v>
      </c>
      <c r="AR165" s="1153">
        <f t="shared" si="44"/>
        <v>0</v>
      </c>
      <c r="AS165" s="1152">
        <f t="shared" si="44"/>
        <v>0</v>
      </c>
      <c r="AT165" s="1153">
        <f t="shared" si="44"/>
        <v>0</v>
      </c>
      <c r="AU165" s="1152">
        <f t="shared" si="44"/>
        <v>0</v>
      </c>
      <c r="AV165" s="1153">
        <f t="shared" si="44"/>
        <v>0</v>
      </c>
      <c r="AW165" s="705"/>
      <c r="AX165" s="705"/>
      <c r="AY165" s="705"/>
      <c r="AZ165" s="705"/>
      <c r="BA165" s="705"/>
      <c r="BB165" s="705"/>
      <c r="BC165" s="705"/>
      <c r="BD165" s="705"/>
      <c r="BE165" s="705"/>
      <c r="BF165" s="705"/>
      <c r="BG165" s="705"/>
      <c r="BH165" s="705"/>
      <c r="BI165" s="705"/>
      <c r="BJ165" s="705"/>
      <c r="BK165" s="705"/>
      <c r="BL165" s="705"/>
      <c r="BM165" s="705"/>
      <c r="BN165" s="705"/>
      <c r="BO165" s="705"/>
      <c r="BP165" s="705"/>
      <c r="BQ165" s="705"/>
      <c r="BR165" s="705"/>
      <c r="BS165" s="705"/>
      <c r="BT165" s="705"/>
      <c r="BU165" s="705"/>
      <c r="BV165" s="705"/>
      <c r="BW165" s="705"/>
      <c r="BX165" s="705"/>
      <c r="BY165" s="705"/>
      <c r="BZ165" s="705"/>
      <c r="CA165" s="705"/>
      <c r="CB165" s="705"/>
      <c r="CC165" s="705"/>
      <c r="CD165" s="705"/>
      <c r="CE165" s="705"/>
      <c r="CF165" s="705"/>
      <c r="CG165" s="705"/>
      <c r="CH165" s="705"/>
      <c r="CI165" s="705"/>
      <c r="CJ165" s="705"/>
      <c r="CK165" s="705"/>
      <c r="CL165" s="705"/>
    </row>
    <row r="166" spans="1:90" s="675" customFormat="1" ht="16.5" hidden="1" thickBot="1">
      <c r="A166" s="1002" t="s">
        <v>51</v>
      </c>
      <c r="B166" s="1042" t="s">
        <v>178</v>
      </c>
      <c r="C166" s="1128">
        <f t="shared" ref="C166:D181" si="45">IF(C23&gt;C70,(100%-C70/C23*100%),IF(C23&lt;C70,(C23/C70*100%-100%),0))</f>
        <v>0.64102564102564097</v>
      </c>
      <c r="D166" s="1117">
        <f t="shared" si="45"/>
        <v>0.86003806964505658</v>
      </c>
      <c r="E166" s="1197"/>
      <c r="F166" s="1197"/>
      <c r="G166" s="1113"/>
      <c r="H166" s="1113"/>
      <c r="I166" s="1116">
        <f t="shared" ref="I166:AV172" si="46">IF(I23&gt;I70,(100%-I70/I23*100%),IF(I23&lt;I70,(I23/I70*100%-100%),0))</f>
        <v>-0.4</v>
      </c>
      <c r="J166" s="1159">
        <f t="shared" si="46"/>
        <v>0</v>
      </c>
      <c r="K166" s="1136">
        <f t="shared" si="46"/>
        <v>0.83333333333333337</v>
      </c>
      <c r="L166" s="1138">
        <f t="shared" si="46"/>
        <v>0</v>
      </c>
      <c r="M166" s="1136">
        <f t="shared" si="46"/>
        <v>0.88888888888888884</v>
      </c>
      <c r="N166" s="1137">
        <f t="shared" si="46"/>
        <v>0</v>
      </c>
      <c r="O166" s="1136">
        <f t="shared" si="46"/>
        <v>1</v>
      </c>
      <c r="P166" s="1138">
        <f t="shared" si="46"/>
        <v>1</v>
      </c>
      <c r="Q166" s="1136">
        <f t="shared" si="46"/>
        <v>0.875</v>
      </c>
      <c r="R166" s="1138">
        <f t="shared" si="46"/>
        <v>1</v>
      </c>
      <c r="S166" s="1136">
        <f t="shared" si="46"/>
        <v>1</v>
      </c>
      <c r="T166" s="1138">
        <f t="shared" si="46"/>
        <v>0</v>
      </c>
      <c r="U166" s="1136">
        <f t="shared" si="46"/>
        <v>0</v>
      </c>
      <c r="V166" s="1138">
        <f t="shared" si="46"/>
        <v>0</v>
      </c>
      <c r="W166" s="1136">
        <f t="shared" si="46"/>
        <v>0</v>
      </c>
      <c r="X166" s="1138">
        <f t="shared" si="46"/>
        <v>0</v>
      </c>
      <c r="Y166" s="1136">
        <f t="shared" si="46"/>
        <v>-1</v>
      </c>
      <c r="Z166" s="1138">
        <f t="shared" si="46"/>
        <v>0</v>
      </c>
      <c r="AA166" s="1134">
        <f t="shared" si="46"/>
        <v>0.54545454545454541</v>
      </c>
      <c r="AB166" s="1135">
        <f t="shared" si="46"/>
        <v>0.70013194194554396</v>
      </c>
      <c r="AC166" s="1136">
        <f t="shared" si="46"/>
        <v>0</v>
      </c>
      <c r="AD166" s="1137">
        <f t="shared" si="46"/>
        <v>0</v>
      </c>
      <c r="AE166" s="1131">
        <f t="shared" si="46"/>
        <v>1</v>
      </c>
      <c r="AF166" s="1132">
        <f t="shared" si="46"/>
        <v>1</v>
      </c>
      <c r="AG166" s="1131">
        <f t="shared" si="46"/>
        <v>-0.5</v>
      </c>
      <c r="AH166" s="1132">
        <f t="shared" si="46"/>
        <v>-1</v>
      </c>
      <c r="AI166" s="1131">
        <f t="shared" si="46"/>
        <v>1</v>
      </c>
      <c r="AJ166" s="1132">
        <f t="shared" si="46"/>
        <v>0</v>
      </c>
      <c r="AK166" s="1131">
        <f t="shared" si="46"/>
        <v>1</v>
      </c>
      <c r="AL166" s="1132">
        <f t="shared" si="46"/>
        <v>0</v>
      </c>
      <c r="AM166" s="1131">
        <f t="shared" si="46"/>
        <v>1</v>
      </c>
      <c r="AN166" s="1137">
        <f t="shared" si="46"/>
        <v>1</v>
      </c>
      <c r="AO166" s="1136">
        <f t="shared" si="46"/>
        <v>-1</v>
      </c>
      <c r="AP166" s="1138">
        <f t="shared" si="46"/>
        <v>0</v>
      </c>
      <c r="AQ166" s="1136">
        <f t="shared" si="46"/>
        <v>0</v>
      </c>
      <c r="AR166" s="1138">
        <f t="shared" si="46"/>
        <v>0</v>
      </c>
      <c r="AS166" s="1136">
        <f t="shared" si="46"/>
        <v>1</v>
      </c>
      <c r="AT166" s="1138">
        <f t="shared" si="46"/>
        <v>1</v>
      </c>
      <c r="AU166" s="1136">
        <f t="shared" si="46"/>
        <v>0</v>
      </c>
      <c r="AV166" s="1138">
        <f t="shared" si="46"/>
        <v>0</v>
      </c>
      <c r="AW166" s="705"/>
      <c r="AX166" s="705"/>
      <c r="AY166" s="705"/>
      <c r="AZ166" s="705"/>
      <c r="BA166" s="705"/>
      <c r="BB166" s="705"/>
      <c r="BC166" s="705"/>
      <c r="BD166" s="705"/>
      <c r="BE166" s="705"/>
      <c r="BF166" s="705"/>
      <c r="BG166" s="705"/>
      <c r="BH166" s="705"/>
      <c r="BI166" s="705"/>
      <c r="BJ166" s="705"/>
      <c r="BK166" s="705"/>
      <c r="BL166" s="705"/>
      <c r="BM166" s="705"/>
      <c r="BN166" s="705"/>
      <c r="BO166" s="705"/>
      <c r="BP166" s="705"/>
      <c r="BQ166" s="705"/>
      <c r="BR166" s="705"/>
      <c r="BS166" s="705"/>
      <c r="BT166" s="705"/>
      <c r="BU166" s="705"/>
      <c r="BV166" s="705"/>
      <c r="BW166" s="705"/>
      <c r="BX166" s="705"/>
      <c r="BY166" s="705"/>
      <c r="BZ166" s="705"/>
      <c r="CA166" s="705"/>
      <c r="CB166" s="705"/>
      <c r="CC166" s="705"/>
      <c r="CD166" s="705"/>
      <c r="CE166" s="705"/>
      <c r="CF166" s="705"/>
      <c r="CG166" s="705"/>
      <c r="CH166" s="705"/>
      <c r="CI166" s="705"/>
      <c r="CJ166" s="705"/>
      <c r="CK166" s="705"/>
      <c r="CL166" s="705"/>
    </row>
    <row r="167" spans="1:90" s="675" customFormat="1" ht="16.5" hidden="1" thickBot="1">
      <c r="A167" s="1012"/>
      <c r="B167" s="1067" t="s">
        <v>36</v>
      </c>
      <c r="C167" s="1160">
        <f t="shared" si="45"/>
        <v>0</v>
      </c>
      <c r="D167" s="1161">
        <f t="shared" si="45"/>
        <v>0</v>
      </c>
      <c r="E167" s="1197"/>
      <c r="F167" s="1197"/>
      <c r="G167" s="1114"/>
      <c r="H167" s="1114"/>
      <c r="I167" s="1165">
        <f t="shared" si="46"/>
        <v>0</v>
      </c>
      <c r="J167" s="1151">
        <f t="shared" si="46"/>
        <v>0</v>
      </c>
      <c r="K167" s="1152">
        <f t="shared" si="46"/>
        <v>0</v>
      </c>
      <c r="L167" s="1153">
        <f t="shared" si="46"/>
        <v>0</v>
      </c>
      <c r="M167" s="1152">
        <f t="shared" si="46"/>
        <v>0</v>
      </c>
      <c r="N167" s="1154">
        <f t="shared" si="46"/>
        <v>0</v>
      </c>
      <c r="O167" s="1152">
        <f t="shared" si="46"/>
        <v>0</v>
      </c>
      <c r="P167" s="1153">
        <f t="shared" si="46"/>
        <v>0</v>
      </c>
      <c r="Q167" s="1152">
        <f t="shared" si="46"/>
        <v>0</v>
      </c>
      <c r="R167" s="1153">
        <f t="shared" si="46"/>
        <v>0</v>
      </c>
      <c r="S167" s="1152">
        <f t="shared" si="46"/>
        <v>0</v>
      </c>
      <c r="T167" s="1153">
        <f t="shared" si="46"/>
        <v>0</v>
      </c>
      <c r="U167" s="1152">
        <f t="shared" si="46"/>
        <v>0</v>
      </c>
      <c r="V167" s="1153">
        <f t="shared" si="46"/>
        <v>0</v>
      </c>
      <c r="W167" s="1152">
        <f t="shared" si="46"/>
        <v>0</v>
      </c>
      <c r="X167" s="1153">
        <f t="shared" si="46"/>
        <v>0</v>
      </c>
      <c r="Y167" s="1152">
        <f t="shared" si="46"/>
        <v>0</v>
      </c>
      <c r="Z167" s="1153">
        <f t="shared" si="46"/>
        <v>0</v>
      </c>
      <c r="AA167" s="1134">
        <f t="shared" si="46"/>
        <v>0</v>
      </c>
      <c r="AB167" s="1135">
        <f t="shared" si="46"/>
        <v>0</v>
      </c>
      <c r="AC167" s="1152">
        <f t="shared" si="46"/>
        <v>0</v>
      </c>
      <c r="AD167" s="1154">
        <f t="shared" si="46"/>
        <v>0</v>
      </c>
      <c r="AE167" s="1152">
        <f t="shared" si="46"/>
        <v>0</v>
      </c>
      <c r="AF167" s="1153">
        <f t="shared" si="46"/>
        <v>0</v>
      </c>
      <c r="AG167" s="1152">
        <f t="shared" si="46"/>
        <v>0</v>
      </c>
      <c r="AH167" s="1153">
        <f t="shared" si="46"/>
        <v>0</v>
      </c>
      <c r="AI167" s="1152">
        <f t="shared" si="46"/>
        <v>0</v>
      </c>
      <c r="AJ167" s="1153">
        <f t="shared" si="46"/>
        <v>0</v>
      </c>
      <c r="AK167" s="1152">
        <f t="shared" si="46"/>
        <v>0</v>
      </c>
      <c r="AL167" s="1153">
        <f t="shared" si="46"/>
        <v>0</v>
      </c>
      <c r="AM167" s="1152">
        <f t="shared" si="46"/>
        <v>0</v>
      </c>
      <c r="AN167" s="1154">
        <f t="shared" si="46"/>
        <v>0</v>
      </c>
      <c r="AO167" s="1152">
        <f t="shared" si="46"/>
        <v>0</v>
      </c>
      <c r="AP167" s="1153">
        <f t="shared" si="46"/>
        <v>0</v>
      </c>
      <c r="AQ167" s="1152">
        <f t="shared" si="46"/>
        <v>0</v>
      </c>
      <c r="AR167" s="1153">
        <f t="shared" si="46"/>
        <v>0</v>
      </c>
      <c r="AS167" s="1152">
        <f t="shared" si="46"/>
        <v>0</v>
      </c>
      <c r="AT167" s="1153">
        <f t="shared" si="46"/>
        <v>0</v>
      </c>
      <c r="AU167" s="1152">
        <f t="shared" si="46"/>
        <v>0</v>
      </c>
      <c r="AV167" s="1153">
        <f t="shared" si="46"/>
        <v>0</v>
      </c>
      <c r="AW167" s="705"/>
      <c r="AX167" s="705"/>
      <c r="AY167" s="705"/>
      <c r="AZ167" s="705"/>
      <c r="BA167" s="705"/>
      <c r="BB167" s="705"/>
      <c r="BC167" s="705"/>
      <c r="BD167" s="705"/>
      <c r="BE167" s="705"/>
      <c r="BF167" s="705"/>
      <c r="BG167" s="705"/>
      <c r="BH167" s="705"/>
      <c r="BI167" s="705"/>
      <c r="BJ167" s="705"/>
      <c r="BK167" s="705"/>
      <c r="BL167" s="705"/>
      <c r="BM167" s="705"/>
      <c r="BN167" s="705"/>
      <c r="BO167" s="705"/>
      <c r="BP167" s="705"/>
      <c r="BQ167" s="705"/>
      <c r="BR167" s="705"/>
      <c r="BS167" s="705"/>
      <c r="BT167" s="705"/>
      <c r="BU167" s="705"/>
      <c r="BV167" s="705"/>
      <c r="BW167" s="705"/>
      <c r="BX167" s="705"/>
      <c r="BY167" s="705"/>
      <c r="BZ167" s="705"/>
      <c r="CA167" s="705"/>
      <c r="CB167" s="705"/>
      <c r="CC167" s="705"/>
      <c r="CD167" s="705"/>
      <c r="CE167" s="705"/>
      <c r="CF167" s="705"/>
      <c r="CG167" s="705"/>
      <c r="CH167" s="705"/>
      <c r="CI167" s="705"/>
      <c r="CJ167" s="705"/>
      <c r="CK167" s="705"/>
      <c r="CL167" s="705"/>
    </row>
    <row r="168" spans="1:90" s="675" customFormat="1" ht="16.5" hidden="1" thickBot="1">
      <c r="A168" s="1012" t="s">
        <v>109</v>
      </c>
      <c r="B168" s="1067" t="s">
        <v>179</v>
      </c>
      <c r="C168" s="1148">
        <f t="shared" si="45"/>
        <v>0.54545454545454541</v>
      </c>
      <c r="D168" s="1149">
        <f t="shared" si="45"/>
        <v>1</v>
      </c>
      <c r="E168" s="1197"/>
      <c r="F168" s="1197"/>
      <c r="G168" s="1113"/>
      <c r="H168" s="1113"/>
      <c r="I168" s="1162">
        <f t="shared" si="46"/>
        <v>0</v>
      </c>
      <c r="J168" s="1151">
        <f t="shared" si="46"/>
        <v>0</v>
      </c>
      <c r="K168" s="1152">
        <f t="shared" si="46"/>
        <v>0</v>
      </c>
      <c r="L168" s="1153">
        <f t="shared" si="46"/>
        <v>0</v>
      </c>
      <c r="M168" s="1152">
        <f t="shared" si="46"/>
        <v>1</v>
      </c>
      <c r="N168" s="1154">
        <f t="shared" si="46"/>
        <v>0</v>
      </c>
      <c r="O168" s="1152">
        <f t="shared" si="46"/>
        <v>0</v>
      </c>
      <c r="P168" s="1153">
        <f t="shared" si="46"/>
        <v>0</v>
      </c>
      <c r="Q168" s="1152">
        <f t="shared" si="46"/>
        <v>-1</v>
      </c>
      <c r="R168" s="1153">
        <f t="shared" si="46"/>
        <v>0</v>
      </c>
      <c r="S168" s="1152">
        <f t="shared" si="46"/>
        <v>1</v>
      </c>
      <c r="T168" s="1153">
        <f t="shared" si="46"/>
        <v>0</v>
      </c>
      <c r="U168" s="1152">
        <f t="shared" si="46"/>
        <v>0</v>
      </c>
      <c r="V168" s="1153">
        <f t="shared" si="46"/>
        <v>0</v>
      </c>
      <c r="W168" s="1152">
        <f t="shared" si="46"/>
        <v>0</v>
      </c>
      <c r="X168" s="1153">
        <f t="shared" si="46"/>
        <v>0</v>
      </c>
      <c r="Y168" s="1152">
        <f t="shared" si="46"/>
        <v>-1</v>
      </c>
      <c r="Z168" s="1153">
        <f t="shared" si="46"/>
        <v>0</v>
      </c>
      <c r="AA168" s="1134">
        <f t="shared" si="46"/>
        <v>0.6</v>
      </c>
      <c r="AB168" s="1135">
        <f t="shared" si="46"/>
        <v>1</v>
      </c>
      <c r="AC168" s="1152">
        <f t="shared" si="46"/>
        <v>0</v>
      </c>
      <c r="AD168" s="1154">
        <f t="shared" si="46"/>
        <v>0</v>
      </c>
      <c r="AE168" s="1152">
        <f t="shared" si="46"/>
        <v>1</v>
      </c>
      <c r="AF168" s="1153">
        <f t="shared" si="46"/>
        <v>1</v>
      </c>
      <c r="AG168" s="1152">
        <f t="shared" si="46"/>
        <v>0</v>
      </c>
      <c r="AH168" s="1153">
        <f t="shared" si="46"/>
        <v>0</v>
      </c>
      <c r="AI168" s="1152">
        <f t="shared" si="46"/>
        <v>1</v>
      </c>
      <c r="AJ168" s="1153">
        <f t="shared" si="46"/>
        <v>0</v>
      </c>
      <c r="AK168" s="1152">
        <f t="shared" si="46"/>
        <v>0</v>
      </c>
      <c r="AL168" s="1153">
        <f t="shared" si="46"/>
        <v>0</v>
      </c>
      <c r="AM168" s="1152">
        <f t="shared" si="46"/>
        <v>1</v>
      </c>
      <c r="AN168" s="1154">
        <f t="shared" si="46"/>
        <v>1</v>
      </c>
      <c r="AO168" s="1152">
        <f t="shared" si="46"/>
        <v>0</v>
      </c>
      <c r="AP168" s="1153">
        <f t="shared" si="46"/>
        <v>0</v>
      </c>
      <c r="AQ168" s="1152">
        <f t="shared" si="46"/>
        <v>0</v>
      </c>
      <c r="AR168" s="1153">
        <f t="shared" si="46"/>
        <v>0</v>
      </c>
      <c r="AS168" s="1152">
        <f t="shared" si="46"/>
        <v>0</v>
      </c>
      <c r="AT168" s="1153">
        <f t="shared" si="46"/>
        <v>0</v>
      </c>
      <c r="AU168" s="1152">
        <f t="shared" si="46"/>
        <v>0</v>
      </c>
      <c r="AV168" s="1153">
        <f t="shared" si="46"/>
        <v>0</v>
      </c>
      <c r="AW168" s="705"/>
      <c r="AX168" s="705"/>
      <c r="AY168" s="705"/>
      <c r="AZ168" s="705"/>
      <c r="BA168" s="705"/>
      <c r="BB168" s="705"/>
      <c r="BC168" s="705"/>
      <c r="BD168" s="705"/>
      <c r="BE168" s="705"/>
      <c r="BF168" s="705"/>
      <c r="BG168" s="705"/>
      <c r="BH168" s="705"/>
      <c r="BI168" s="705"/>
      <c r="BJ168" s="705"/>
      <c r="BK168" s="705"/>
      <c r="BL168" s="705"/>
      <c r="BM168" s="705"/>
      <c r="BN168" s="705"/>
      <c r="BO168" s="705"/>
      <c r="BP168" s="705"/>
      <c r="BQ168" s="705"/>
      <c r="BR168" s="705"/>
      <c r="BS168" s="705"/>
      <c r="BT168" s="705"/>
      <c r="BU168" s="705"/>
      <c r="BV168" s="705"/>
      <c r="BW168" s="705"/>
      <c r="BX168" s="705"/>
      <c r="BY168" s="705"/>
      <c r="BZ168" s="705"/>
      <c r="CA168" s="705"/>
      <c r="CB168" s="705"/>
      <c r="CC168" s="705"/>
      <c r="CD168" s="705"/>
      <c r="CE168" s="705"/>
      <c r="CF168" s="705"/>
      <c r="CG168" s="705"/>
      <c r="CH168" s="705"/>
      <c r="CI168" s="705"/>
      <c r="CJ168" s="705"/>
      <c r="CK168" s="705"/>
      <c r="CL168" s="705"/>
    </row>
    <row r="169" spans="1:90" s="675" customFormat="1" ht="16.5" hidden="1" thickBot="1">
      <c r="A169" s="1012" t="s">
        <v>172</v>
      </c>
      <c r="B169" s="1067" t="s">
        <v>180</v>
      </c>
      <c r="C169" s="1148">
        <f t="shared" si="45"/>
        <v>0.68181818181818188</v>
      </c>
      <c r="D169" s="1163">
        <f t="shared" si="45"/>
        <v>1</v>
      </c>
      <c r="E169" s="1197"/>
      <c r="F169" s="1197"/>
      <c r="G169" s="1113"/>
      <c r="H169" s="1113"/>
      <c r="I169" s="1162">
        <f t="shared" si="46"/>
        <v>-0.4</v>
      </c>
      <c r="J169" s="1151">
        <f t="shared" si="46"/>
        <v>0</v>
      </c>
      <c r="K169" s="1152">
        <f t="shared" si="46"/>
        <v>1</v>
      </c>
      <c r="L169" s="1153">
        <f t="shared" si="46"/>
        <v>0</v>
      </c>
      <c r="M169" s="1152">
        <f t="shared" si="46"/>
        <v>0</v>
      </c>
      <c r="N169" s="1154">
        <f t="shared" si="46"/>
        <v>0</v>
      </c>
      <c r="O169" s="1152">
        <f t="shared" si="46"/>
        <v>0</v>
      </c>
      <c r="P169" s="1153">
        <f t="shared" si="46"/>
        <v>0</v>
      </c>
      <c r="Q169" s="1152">
        <f t="shared" si="46"/>
        <v>1</v>
      </c>
      <c r="R169" s="1153">
        <f t="shared" si="46"/>
        <v>1</v>
      </c>
      <c r="S169" s="1152">
        <f t="shared" si="46"/>
        <v>0</v>
      </c>
      <c r="T169" s="1153">
        <f t="shared" si="46"/>
        <v>0</v>
      </c>
      <c r="U169" s="1152">
        <f t="shared" si="46"/>
        <v>0</v>
      </c>
      <c r="V169" s="1153">
        <f t="shared" si="46"/>
        <v>0</v>
      </c>
      <c r="W169" s="1152">
        <f t="shared" si="46"/>
        <v>0</v>
      </c>
      <c r="X169" s="1153">
        <f t="shared" si="46"/>
        <v>0</v>
      </c>
      <c r="Y169" s="1152">
        <f t="shared" si="46"/>
        <v>0</v>
      </c>
      <c r="Z169" s="1153">
        <f t="shared" si="46"/>
        <v>0</v>
      </c>
      <c r="AA169" s="1134">
        <f t="shared" si="46"/>
        <v>0.66666666666666674</v>
      </c>
      <c r="AB169" s="1135">
        <f t="shared" si="46"/>
        <v>1</v>
      </c>
      <c r="AC169" s="1152">
        <f t="shared" si="46"/>
        <v>0</v>
      </c>
      <c r="AD169" s="1154">
        <f t="shared" si="46"/>
        <v>0</v>
      </c>
      <c r="AE169" s="1152">
        <f t="shared" si="46"/>
        <v>1</v>
      </c>
      <c r="AF169" s="1153">
        <f t="shared" si="46"/>
        <v>0</v>
      </c>
      <c r="AG169" s="1152">
        <f t="shared" si="46"/>
        <v>0</v>
      </c>
      <c r="AH169" s="1153">
        <f t="shared" si="46"/>
        <v>0</v>
      </c>
      <c r="AI169" s="1152">
        <f t="shared" si="46"/>
        <v>1</v>
      </c>
      <c r="AJ169" s="1153">
        <f t="shared" si="46"/>
        <v>0</v>
      </c>
      <c r="AK169" s="1152">
        <f t="shared" si="46"/>
        <v>1</v>
      </c>
      <c r="AL169" s="1153">
        <f t="shared" si="46"/>
        <v>0</v>
      </c>
      <c r="AM169" s="1152">
        <f t="shared" si="46"/>
        <v>0</v>
      </c>
      <c r="AN169" s="1154">
        <f t="shared" si="46"/>
        <v>0</v>
      </c>
      <c r="AO169" s="1152">
        <f t="shared" si="46"/>
        <v>-1</v>
      </c>
      <c r="AP169" s="1153">
        <f t="shared" si="46"/>
        <v>0</v>
      </c>
      <c r="AQ169" s="1152">
        <f t="shared" si="46"/>
        <v>0</v>
      </c>
      <c r="AR169" s="1153">
        <f t="shared" si="46"/>
        <v>0</v>
      </c>
      <c r="AS169" s="1152">
        <f t="shared" si="46"/>
        <v>1</v>
      </c>
      <c r="AT169" s="1153">
        <f t="shared" si="46"/>
        <v>1</v>
      </c>
      <c r="AU169" s="1152">
        <f t="shared" si="46"/>
        <v>0</v>
      </c>
      <c r="AV169" s="1153">
        <f t="shared" si="46"/>
        <v>0</v>
      </c>
      <c r="AW169" s="705"/>
      <c r="AX169" s="705"/>
      <c r="AY169" s="705"/>
      <c r="AZ169" s="705"/>
      <c r="BA169" s="705"/>
      <c r="BB169" s="705"/>
      <c r="BC169" s="705"/>
      <c r="BD169" s="705"/>
      <c r="BE169" s="705"/>
      <c r="BF169" s="705"/>
      <c r="BG169" s="705"/>
      <c r="BH169" s="705"/>
      <c r="BI169" s="705"/>
      <c r="BJ169" s="705"/>
      <c r="BK169" s="705"/>
      <c r="BL169" s="705"/>
      <c r="BM169" s="705"/>
      <c r="BN169" s="705"/>
      <c r="BO169" s="705"/>
      <c r="BP169" s="705"/>
      <c r="BQ169" s="705"/>
      <c r="BR169" s="705"/>
      <c r="BS169" s="705"/>
      <c r="BT169" s="705"/>
      <c r="BU169" s="705"/>
      <c r="BV169" s="705"/>
      <c r="BW169" s="705"/>
      <c r="BX169" s="705"/>
      <c r="BY169" s="705"/>
      <c r="BZ169" s="705"/>
      <c r="CA169" s="705"/>
      <c r="CB169" s="705"/>
      <c r="CC169" s="705"/>
      <c r="CD169" s="705"/>
      <c r="CE169" s="705"/>
      <c r="CF169" s="705"/>
      <c r="CG169" s="705"/>
      <c r="CH169" s="705"/>
      <c r="CI169" s="705"/>
      <c r="CJ169" s="705"/>
      <c r="CK169" s="705"/>
      <c r="CL169" s="705"/>
    </row>
    <row r="170" spans="1:90" s="675" customFormat="1" ht="16.5" hidden="1" thickBot="1">
      <c r="A170" s="1012" t="s">
        <v>174</v>
      </c>
      <c r="B170" s="1067" t="s">
        <v>181</v>
      </c>
      <c r="C170" s="1160">
        <f t="shared" si="45"/>
        <v>0.75</v>
      </c>
      <c r="D170" s="1149">
        <f t="shared" si="45"/>
        <v>-0.99</v>
      </c>
      <c r="E170" s="1197"/>
      <c r="F170" s="1197"/>
      <c r="G170" s="1113"/>
      <c r="H170" s="1113"/>
      <c r="I170" s="1162">
        <f t="shared" si="46"/>
        <v>0</v>
      </c>
      <c r="J170" s="1151">
        <f t="shared" si="46"/>
        <v>0</v>
      </c>
      <c r="K170" s="1152">
        <f t="shared" si="46"/>
        <v>0</v>
      </c>
      <c r="L170" s="1153">
        <f t="shared" si="46"/>
        <v>0</v>
      </c>
      <c r="M170" s="1152">
        <f t="shared" si="46"/>
        <v>1</v>
      </c>
      <c r="N170" s="1154">
        <f t="shared" si="46"/>
        <v>0</v>
      </c>
      <c r="O170" s="1152">
        <f t="shared" si="46"/>
        <v>1</v>
      </c>
      <c r="P170" s="1153">
        <f t="shared" si="46"/>
        <v>1</v>
      </c>
      <c r="Q170" s="1152">
        <f t="shared" si="46"/>
        <v>0</v>
      </c>
      <c r="R170" s="1153">
        <f t="shared" si="46"/>
        <v>0</v>
      </c>
      <c r="S170" s="1152">
        <f t="shared" si="46"/>
        <v>0</v>
      </c>
      <c r="T170" s="1153">
        <f t="shared" si="46"/>
        <v>0</v>
      </c>
      <c r="U170" s="1152">
        <f t="shared" si="46"/>
        <v>0</v>
      </c>
      <c r="V170" s="1153">
        <f t="shared" si="46"/>
        <v>0</v>
      </c>
      <c r="W170" s="1152">
        <f t="shared" si="46"/>
        <v>0</v>
      </c>
      <c r="X170" s="1153">
        <f t="shared" si="46"/>
        <v>0</v>
      </c>
      <c r="Y170" s="1152">
        <f t="shared" si="46"/>
        <v>0</v>
      </c>
      <c r="Z170" s="1153">
        <f t="shared" si="46"/>
        <v>0</v>
      </c>
      <c r="AA170" s="1134">
        <f t="shared" si="46"/>
        <v>-1</v>
      </c>
      <c r="AB170" s="1135">
        <f t="shared" si="46"/>
        <v>-1</v>
      </c>
      <c r="AC170" s="1152">
        <f t="shared" si="46"/>
        <v>0</v>
      </c>
      <c r="AD170" s="1154">
        <f t="shared" si="46"/>
        <v>0</v>
      </c>
      <c r="AE170" s="1152">
        <f t="shared" si="46"/>
        <v>0</v>
      </c>
      <c r="AF170" s="1153">
        <f t="shared" si="46"/>
        <v>0</v>
      </c>
      <c r="AG170" s="1152">
        <f t="shared" si="46"/>
        <v>-1</v>
      </c>
      <c r="AH170" s="1153">
        <f t="shared" si="46"/>
        <v>-1</v>
      </c>
      <c r="AI170" s="1152">
        <f t="shared" si="46"/>
        <v>0</v>
      </c>
      <c r="AJ170" s="1153">
        <f t="shared" si="46"/>
        <v>0</v>
      </c>
      <c r="AK170" s="1152">
        <f t="shared" si="46"/>
        <v>0</v>
      </c>
      <c r="AL170" s="1153">
        <f t="shared" si="46"/>
        <v>0</v>
      </c>
      <c r="AM170" s="1152">
        <f t="shared" si="46"/>
        <v>0</v>
      </c>
      <c r="AN170" s="1154">
        <f t="shared" si="46"/>
        <v>0</v>
      </c>
      <c r="AO170" s="1152">
        <f t="shared" si="46"/>
        <v>0</v>
      </c>
      <c r="AP170" s="1153">
        <f t="shared" si="46"/>
        <v>0</v>
      </c>
      <c r="AQ170" s="1152">
        <f t="shared" si="46"/>
        <v>0</v>
      </c>
      <c r="AR170" s="1153">
        <f t="shared" si="46"/>
        <v>0</v>
      </c>
      <c r="AS170" s="1152">
        <f t="shared" si="46"/>
        <v>0</v>
      </c>
      <c r="AT170" s="1153">
        <f t="shared" si="46"/>
        <v>0</v>
      </c>
      <c r="AU170" s="1152">
        <f t="shared" si="46"/>
        <v>0</v>
      </c>
      <c r="AV170" s="1153">
        <f t="shared" si="46"/>
        <v>0</v>
      </c>
      <c r="AW170" s="705"/>
      <c r="AX170" s="705"/>
      <c r="AY170" s="705"/>
      <c r="AZ170" s="705"/>
      <c r="BA170" s="705"/>
      <c r="BB170" s="705"/>
      <c r="BC170" s="705"/>
      <c r="BD170" s="705"/>
      <c r="BE170" s="705"/>
      <c r="BF170" s="705"/>
      <c r="BG170" s="705"/>
      <c r="BH170" s="705"/>
      <c r="BI170" s="705"/>
      <c r="BJ170" s="705"/>
      <c r="BK170" s="705"/>
      <c r="BL170" s="705"/>
      <c r="BM170" s="705"/>
      <c r="BN170" s="705"/>
      <c r="BO170" s="705"/>
      <c r="BP170" s="705"/>
      <c r="BQ170" s="705"/>
      <c r="BR170" s="705"/>
      <c r="BS170" s="705"/>
      <c r="BT170" s="705"/>
      <c r="BU170" s="705"/>
      <c r="BV170" s="705"/>
      <c r="BW170" s="705"/>
      <c r="BX170" s="705"/>
      <c r="BY170" s="705"/>
      <c r="BZ170" s="705"/>
      <c r="CA170" s="705"/>
      <c r="CB170" s="705"/>
      <c r="CC170" s="705"/>
      <c r="CD170" s="705"/>
      <c r="CE170" s="705"/>
      <c r="CF170" s="705"/>
      <c r="CG170" s="705"/>
      <c r="CH170" s="705"/>
      <c r="CI170" s="705"/>
      <c r="CJ170" s="705"/>
      <c r="CK170" s="705"/>
      <c r="CL170" s="705"/>
    </row>
    <row r="171" spans="1:90" s="675" customFormat="1" ht="16.5" hidden="1" thickBot="1">
      <c r="A171" s="1012" t="s">
        <v>176</v>
      </c>
      <c r="B171" s="1067" t="s">
        <v>182</v>
      </c>
      <c r="C171" s="1160">
        <f t="shared" si="45"/>
        <v>0.5</v>
      </c>
      <c r="D171" s="1163">
        <f t="shared" si="45"/>
        <v>0</v>
      </c>
      <c r="E171" s="1197"/>
      <c r="F171" s="1197"/>
      <c r="G171" s="1113"/>
      <c r="H171" s="1113"/>
      <c r="I171" s="1162">
        <f t="shared" si="46"/>
        <v>0</v>
      </c>
      <c r="J171" s="1151">
        <f t="shared" si="46"/>
        <v>0</v>
      </c>
      <c r="K171" s="1152">
        <f t="shared" si="46"/>
        <v>0</v>
      </c>
      <c r="L171" s="1153">
        <f t="shared" si="46"/>
        <v>0</v>
      </c>
      <c r="M171" s="1152">
        <f t="shared" si="46"/>
        <v>0.5</v>
      </c>
      <c r="N171" s="1154">
        <f t="shared" si="46"/>
        <v>0</v>
      </c>
      <c r="O171" s="1152">
        <f t="shared" si="46"/>
        <v>0</v>
      </c>
      <c r="P171" s="1153">
        <f t="shared" si="46"/>
        <v>0</v>
      </c>
      <c r="Q171" s="1152">
        <f t="shared" si="46"/>
        <v>0</v>
      </c>
      <c r="R171" s="1153">
        <f t="shared" si="46"/>
        <v>0</v>
      </c>
      <c r="S171" s="1152">
        <f t="shared" si="46"/>
        <v>0</v>
      </c>
      <c r="T171" s="1153">
        <f t="shared" si="46"/>
        <v>0</v>
      </c>
      <c r="U171" s="1152">
        <f t="shared" si="46"/>
        <v>0</v>
      </c>
      <c r="V171" s="1153">
        <f t="shared" si="46"/>
        <v>0</v>
      </c>
      <c r="W171" s="1152">
        <f t="shared" si="46"/>
        <v>0</v>
      </c>
      <c r="X171" s="1153">
        <f t="shared" si="46"/>
        <v>0</v>
      </c>
      <c r="Y171" s="1152">
        <f t="shared" si="46"/>
        <v>0</v>
      </c>
      <c r="Z171" s="1153">
        <f t="shared" si="46"/>
        <v>0</v>
      </c>
      <c r="AA171" s="1134">
        <f t="shared" si="46"/>
        <v>0</v>
      </c>
      <c r="AB171" s="1135">
        <f t="shared" si="46"/>
        <v>0</v>
      </c>
      <c r="AC171" s="1152">
        <f t="shared" si="46"/>
        <v>0</v>
      </c>
      <c r="AD171" s="1154">
        <f t="shared" si="46"/>
        <v>0</v>
      </c>
      <c r="AE171" s="1152">
        <f t="shared" si="46"/>
        <v>0</v>
      </c>
      <c r="AF171" s="1153">
        <f t="shared" si="46"/>
        <v>0</v>
      </c>
      <c r="AG171" s="1152">
        <f t="shared" si="46"/>
        <v>0</v>
      </c>
      <c r="AH171" s="1153">
        <f t="shared" si="46"/>
        <v>0</v>
      </c>
      <c r="AI171" s="1152">
        <f t="shared" si="46"/>
        <v>0</v>
      </c>
      <c r="AJ171" s="1153">
        <f t="shared" si="46"/>
        <v>0</v>
      </c>
      <c r="AK171" s="1152">
        <f t="shared" si="46"/>
        <v>0</v>
      </c>
      <c r="AL171" s="1153">
        <f t="shared" si="46"/>
        <v>0</v>
      </c>
      <c r="AM171" s="1152">
        <f t="shared" si="46"/>
        <v>0</v>
      </c>
      <c r="AN171" s="1154">
        <f t="shared" si="46"/>
        <v>0</v>
      </c>
      <c r="AO171" s="1152">
        <f t="shared" si="46"/>
        <v>0</v>
      </c>
      <c r="AP171" s="1153">
        <f t="shared" si="46"/>
        <v>0</v>
      </c>
      <c r="AQ171" s="1152">
        <f t="shared" si="46"/>
        <v>0</v>
      </c>
      <c r="AR171" s="1153">
        <f t="shared" si="46"/>
        <v>0</v>
      </c>
      <c r="AS171" s="1152">
        <f t="shared" si="46"/>
        <v>0</v>
      </c>
      <c r="AT171" s="1153">
        <f t="shared" si="46"/>
        <v>0</v>
      </c>
      <c r="AU171" s="1152">
        <f t="shared" si="46"/>
        <v>0</v>
      </c>
      <c r="AV171" s="1153">
        <f t="shared" si="46"/>
        <v>0</v>
      </c>
      <c r="AW171" s="705"/>
      <c r="AX171" s="705"/>
      <c r="AY171" s="705"/>
      <c r="AZ171" s="705"/>
      <c r="BA171" s="705"/>
      <c r="BB171" s="705"/>
      <c r="BC171" s="705"/>
      <c r="BD171" s="705"/>
      <c r="BE171" s="705"/>
      <c r="BF171" s="705"/>
      <c r="BG171" s="705"/>
      <c r="BH171" s="705"/>
      <c r="BI171" s="705"/>
      <c r="BJ171" s="705"/>
      <c r="BK171" s="705"/>
      <c r="BL171" s="705"/>
      <c r="BM171" s="705"/>
      <c r="BN171" s="705"/>
      <c r="BO171" s="705"/>
      <c r="BP171" s="705"/>
      <c r="BQ171" s="705"/>
      <c r="BR171" s="705"/>
      <c r="BS171" s="705"/>
      <c r="BT171" s="705"/>
      <c r="BU171" s="705"/>
      <c r="BV171" s="705"/>
      <c r="BW171" s="705"/>
      <c r="BX171" s="705"/>
      <c r="BY171" s="705"/>
      <c r="BZ171" s="705"/>
      <c r="CA171" s="705"/>
      <c r="CB171" s="705"/>
      <c r="CC171" s="705"/>
      <c r="CD171" s="705"/>
      <c r="CE171" s="705"/>
      <c r="CF171" s="705"/>
      <c r="CG171" s="705"/>
      <c r="CH171" s="705"/>
      <c r="CI171" s="705"/>
      <c r="CJ171" s="705"/>
      <c r="CK171" s="705"/>
      <c r="CL171" s="705"/>
    </row>
    <row r="172" spans="1:90" s="675" customFormat="1" ht="16.5" hidden="1" thickBot="1">
      <c r="A172" s="1012" t="s">
        <v>183</v>
      </c>
      <c r="B172" s="1067" t="s">
        <v>184</v>
      </c>
      <c r="C172" s="1160">
        <f t="shared" si="45"/>
        <v>0</v>
      </c>
      <c r="D172" s="1163">
        <f t="shared" si="45"/>
        <v>0</v>
      </c>
      <c r="E172" s="1197"/>
      <c r="F172" s="1197"/>
      <c r="G172" s="1113"/>
      <c r="H172" s="1113"/>
      <c r="I172" s="1162">
        <f t="shared" si="46"/>
        <v>0</v>
      </c>
      <c r="J172" s="1151">
        <f t="shared" si="46"/>
        <v>0</v>
      </c>
      <c r="K172" s="1152">
        <f t="shared" si="46"/>
        <v>0</v>
      </c>
      <c r="L172" s="1153">
        <f t="shared" si="46"/>
        <v>0</v>
      </c>
      <c r="M172" s="1152">
        <f t="shared" si="46"/>
        <v>0</v>
      </c>
      <c r="N172" s="1154">
        <f t="shared" si="46"/>
        <v>0</v>
      </c>
      <c r="O172" s="1152">
        <f t="shared" si="46"/>
        <v>0</v>
      </c>
      <c r="P172" s="1153">
        <f t="shared" si="46"/>
        <v>0</v>
      </c>
      <c r="Q172" s="1152">
        <f t="shared" si="46"/>
        <v>0</v>
      </c>
      <c r="R172" s="1153">
        <f t="shared" si="46"/>
        <v>0</v>
      </c>
      <c r="S172" s="1152">
        <f t="shared" si="46"/>
        <v>0</v>
      </c>
      <c r="T172" s="1153">
        <f t="shared" si="46"/>
        <v>0</v>
      </c>
      <c r="U172" s="1152">
        <f t="shared" si="46"/>
        <v>0</v>
      </c>
      <c r="V172" s="1153">
        <f t="shared" si="46"/>
        <v>0</v>
      </c>
      <c r="W172" s="1152">
        <f t="shared" si="46"/>
        <v>0</v>
      </c>
      <c r="X172" s="1153">
        <f t="shared" ref="X172:AV172" si="47">IF(X29&gt;X76,(100%-X76/X29*100%),IF(X29&lt;X76,(X29/X76*100%-100%),0))</f>
        <v>0</v>
      </c>
      <c r="Y172" s="1152">
        <f t="shared" si="47"/>
        <v>0</v>
      </c>
      <c r="Z172" s="1153">
        <f t="shared" si="47"/>
        <v>0</v>
      </c>
      <c r="AA172" s="1134">
        <f t="shared" si="47"/>
        <v>0</v>
      </c>
      <c r="AB172" s="1135">
        <f t="shared" si="47"/>
        <v>0</v>
      </c>
      <c r="AC172" s="1152">
        <f t="shared" si="47"/>
        <v>0</v>
      </c>
      <c r="AD172" s="1154">
        <f t="shared" si="47"/>
        <v>0</v>
      </c>
      <c r="AE172" s="1152">
        <f t="shared" si="47"/>
        <v>0</v>
      </c>
      <c r="AF172" s="1153">
        <f t="shared" si="47"/>
        <v>0</v>
      </c>
      <c r="AG172" s="1152">
        <f t="shared" si="47"/>
        <v>0</v>
      </c>
      <c r="AH172" s="1153">
        <f t="shared" si="47"/>
        <v>0</v>
      </c>
      <c r="AI172" s="1152">
        <f t="shared" si="47"/>
        <v>0</v>
      </c>
      <c r="AJ172" s="1153">
        <f t="shared" si="47"/>
        <v>0</v>
      </c>
      <c r="AK172" s="1152">
        <f t="shared" si="47"/>
        <v>0</v>
      </c>
      <c r="AL172" s="1153">
        <f t="shared" si="47"/>
        <v>0</v>
      </c>
      <c r="AM172" s="1152">
        <f t="shared" si="47"/>
        <v>0</v>
      </c>
      <c r="AN172" s="1154">
        <f t="shared" si="47"/>
        <v>0</v>
      </c>
      <c r="AO172" s="1152">
        <f t="shared" si="47"/>
        <v>0</v>
      </c>
      <c r="AP172" s="1153">
        <f t="shared" si="47"/>
        <v>0</v>
      </c>
      <c r="AQ172" s="1152">
        <f t="shared" si="47"/>
        <v>0</v>
      </c>
      <c r="AR172" s="1153">
        <f t="shared" si="47"/>
        <v>0</v>
      </c>
      <c r="AS172" s="1152">
        <f t="shared" si="47"/>
        <v>0</v>
      </c>
      <c r="AT172" s="1153">
        <f t="shared" si="47"/>
        <v>0</v>
      </c>
      <c r="AU172" s="1152">
        <f t="shared" si="47"/>
        <v>0</v>
      </c>
      <c r="AV172" s="1153">
        <f t="shared" si="47"/>
        <v>0</v>
      </c>
      <c r="AW172" s="705"/>
      <c r="AX172" s="705"/>
      <c r="AY172" s="705"/>
      <c r="AZ172" s="705"/>
      <c r="BA172" s="705"/>
      <c r="BB172" s="705"/>
      <c r="BC172" s="705"/>
      <c r="BD172" s="705"/>
      <c r="BE172" s="705"/>
      <c r="BF172" s="705"/>
      <c r="BG172" s="705"/>
      <c r="BH172" s="705"/>
      <c r="BI172" s="705"/>
      <c r="BJ172" s="705"/>
      <c r="BK172" s="705"/>
      <c r="BL172" s="705"/>
      <c r="BM172" s="705"/>
      <c r="BN172" s="705"/>
      <c r="BO172" s="705"/>
      <c r="BP172" s="705"/>
      <c r="BQ172" s="705"/>
      <c r="BR172" s="705"/>
      <c r="BS172" s="705"/>
      <c r="BT172" s="705"/>
      <c r="BU172" s="705"/>
      <c r="BV172" s="705"/>
      <c r="BW172" s="705"/>
      <c r="BX172" s="705"/>
      <c r="BY172" s="705"/>
      <c r="BZ172" s="705"/>
      <c r="CA172" s="705"/>
      <c r="CB172" s="705"/>
      <c r="CC172" s="705"/>
      <c r="CD172" s="705"/>
      <c r="CE172" s="705"/>
      <c r="CF172" s="705"/>
      <c r="CG172" s="705"/>
      <c r="CH172" s="705"/>
      <c r="CI172" s="705"/>
      <c r="CJ172" s="705"/>
      <c r="CK172" s="705"/>
      <c r="CL172" s="705"/>
    </row>
    <row r="173" spans="1:90" s="675" customFormat="1" ht="16.5" hidden="1" thickBot="1">
      <c r="A173" s="1002" t="s">
        <v>95</v>
      </c>
      <c r="B173" s="1042" t="s">
        <v>185</v>
      </c>
      <c r="C173" s="1128">
        <f t="shared" si="45"/>
        <v>0</v>
      </c>
      <c r="D173" s="1117">
        <f t="shared" si="45"/>
        <v>0</v>
      </c>
      <c r="E173" s="1197"/>
      <c r="F173" s="1197"/>
      <c r="G173" s="1113"/>
      <c r="H173" s="1113"/>
      <c r="I173" s="1116">
        <f t="shared" ref="I173:AV179" si="48">IF(I30&gt;I77,(100%-I77/I30*100%),IF(I30&lt;I77,(I30/I77*100%-100%),0))</f>
        <v>0</v>
      </c>
      <c r="J173" s="1159">
        <f t="shared" si="48"/>
        <v>0</v>
      </c>
      <c r="K173" s="1136">
        <f t="shared" si="48"/>
        <v>0</v>
      </c>
      <c r="L173" s="1138">
        <f t="shared" si="48"/>
        <v>0</v>
      </c>
      <c r="M173" s="1136">
        <f t="shared" si="48"/>
        <v>0</v>
      </c>
      <c r="N173" s="1137">
        <f t="shared" si="48"/>
        <v>0</v>
      </c>
      <c r="O173" s="1136">
        <f t="shared" si="48"/>
        <v>0</v>
      </c>
      <c r="P173" s="1138">
        <f t="shared" si="48"/>
        <v>0</v>
      </c>
      <c r="Q173" s="1136">
        <f t="shared" si="48"/>
        <v>0</v>
      </c>
      <c r="R173" s="1138">
        <f t="shared" si="48"/>
        <v>0</v>
      </c>
      <c r="S173" s="1136">
        <f t="shared" si="48"/>
        <v>0</v>
      </c>
      <c r="T173" s="1138">
        <f t="shared" si="48"/>
        <v>0</v>
      </c>
      <c r="U173" s="1136">
        <f t="shared" si="48"/>
        <v>0</v>
      </c>
      <c r="V173" s="1138">
        <f t="shared" si="48"/>
        <v>0</v>
      </c>
      <c r="W173" s="1136">
        <f t="shared" si="48"/>
        <v>0</v>
      </c>
      <c r="X173" s="1138">
        <f t="shared" si="48"/>
        <v>0</v>
      </c>
      <c r="Y173" s="1136">
        <f t="shared" si="48"/>
        <v>0</v>
      </c>
      <c r="Z173" s="1138">
        <f t="shared" si="48"/>
        <v>0</v>
      </c>
      <c r="AA173" s="1134">
        <f t="shared" si="48"/>
        <v>0</v>
      </c>
      <c r="AB173" s="1135">
        <f t="shared" si="48"/>
        <v>0</v>
      </c>
      <c r="AC173" s="1136">
        <f t="shared" si="48"/>
        <v>0</v>
      </c>
      <c r="AD173" s="1137">
        <f t="shared" si="48"/>
        <v>0</v>
      </c>
      <c r="AE173" s="1136">
        <f t="shared" si="48"/>
        <v>0</v>
      </c>
      <c r="AF173" s="1138">
        <f t="shared" si="48"/>
        <v>0</v>
      </c>
      <c r="AG173" s="1136">
        <f t="shared" si="48"/>
        <v>0</v>
      </c>
      <c r="AH173" s="1138">
        <f t="shared" si="48"/>
        <v>0</v>
      </c>
      <c r="AI173" s="1136">
        <f t="shared" si="48"/>
        <v>0</v>
      </c>
      <c r="AJ173" s="1138">
        <f t="shared" si="48"/>
        <v>0</v>
      </c>
      <c r="AK173" s="1136">
        <f t="shared" si="48"/>
        <v>0</v>
      </c>
      <c r="AL173" s="1138">
        <f t="shared" si="48"/>
        <v>0</v>
      </c>
      <c r="AM173" s="1136">
        <f t="shared" si="48"/>
        <v>0</v>
      </c>
      <c r="AN173" s="1137">
        <f t="shared" si="48"/>
        <v>0</v>
      </c>
      <c r="AO173" s="1136">
        <f t="shared" si="48"/>
        <v>0</v>
      </c>
      <c r="AP173" s="1138">
        <f t="shared" si="48"/>
        <v>0</v>
      </c>
      <c r="AQ173" s="1136">
        <f t="shared" si="48"/>
        <v>0</v>
      </c>
      <c r="AR173" s="1138">
        <f t="shared" si="48"/>
        <v>0</v>
      </c>
      <c r="AS173" s="1136">
        <f t="shared" si="48"/>
        <v>0</v>
      </c>
      <c r="AT173" s="1138">
        <f t="shared" si="48"/>
        <v>0</v>
      </c>
      <c r="AU173" s="1136">
        <f t="shared" si="48"/>
        <v>0</v>
      </c>
      <c r="AV173" s="1138">
        <f t="shared" si="48"/>
        <v>0</v>
      </c>
      <c r="AW173" s="705"/>
      <c r="AX173" s="705"/>
      <c r="AY173" s="705"/>
      <c r="AZ173" s="705"/>
      <c r="BA173" s="705"/>
      <c r="BB173" s="705"/>
      <c r="BC173" s="705"/>
      <c r="BD173" s="705"/>
      <c r="BE173" s="705"/>
      <c r="BF173" s="705"/>
      <c r="BG173" s="705"/>
      <c r="BH173" s="705"/>
      <c r="BI173" s="705"/>
      <c r="BJ173" s="705"/>
      <c r="BK173" s="705"/>
      <c r="BL173" s="705"/>
      <c r="BM173" s="705"/>
      <c r="BN173" s="705"/>
      <c r="BO173" s="705"/>
      <c r="BP173" s="705"/>
      <c r="BQ173" s="705"/>
      <c r="BR173" s="705"/>
      <c r="BS173" s="705"/>
      <c r="BT173" s="705"/>
      <c r="BU173" s="705"/>
      <c r="BV173" s="705"/>
      <c r="BW173" s="705"/>
      <c r="BX173" s="705"/>
      <c r="BY173" s="705"/>
      <c r="BZ173" s="705"/>
      <c r="CA173" s="705"/>
      <c r="CB173" s="705"/>
      <c r="CC173" s="705"/>
      <c r="CD173" s="705"/>
      <c r="CE173" s="705"/>
      <c r="CF173" s="705"/>
      <c r="CG173" s="705"/>
      <c r="CH173" s="705"/>
      <c r="CI173" s="705"/>
      <c r="CJ173" s="705"/>
      <c r="CK173" s="705"/>
      <c r="CL173" s="705"/>
    </row>
    <row r="174" spans="1:90" s="675" customFormat="1" ht="16.5" hidden="1" thickBot="1">
      <c r="A174" s="1012" t="s">
        <v>109</v>
      </c>
      <c r="B174" s="1067" t="s">
        <v>186</v>
      </c>
      <c r="C174" s="1160">
        <f t="shared" si="45"/>
        <v>0</v>
      </c>
      <c r="D174" s="1163">
        <f t="shared" si="45"/>
        <v>0</v>
      </c>
      <c r="E174" s="1197"/>
      <c r="F174" s="1197"/>
      <c r="G174" s="1113"/>
      <c r="H174" s="1113"/>
      <c r="I174" s="1162">
        <f t="shared" si="48"/>
        <v>0</v>
      </c>
      <c r="J174" s="1151">
        <f t="shared" si="48"/>
        <v>0</v>
      </c>
      <c r="K174" s="1152">
        <f t="shared" si="48"/>
        <v>0</v>
      </c>
      <c r="L174" s="1153">
        <f t="shared" si="48"/>
        <v>0</v>
      </c>
      <c r="M174" s="1152">
        <f t="shared" si="48"/>
        <v>0</v>
      </c>
      <c r="N174" s="1154">
        <f t="shared" si="48"/>
        <v>0</v>
      </c>
      <c r="O174" s="1152">
        <f t="shared" si="48"/>
        <v>0</v>
      </c>
      <c r="P174" s="1153">
        <f t="shared" si="48"/>
        <v>0</v>
      </c>
      <c r="Q174" s="1152">
        <f t="shared" si="48"/>
        <v>0</v>
      </c>
      <c r="R174" s="1153">
        <f t="shared" si="48"/>
        <v>0</v>
      </c>
      <c r="S174" s="1152">
        <f t="shared" si="48"/>
        <v>0</v>
      </c>
      <c r="T174" s="1153">
        <f t="shared" si="48"/>
        <v>0</v>
      </c>
      <c r="U174" s="1152">
        <f t="shared" si="48"/>
        <v>0</v>
      </c>
      <c r="V174" s="1153">
        <f t="shared" si="48"/>
        <v>0</v>
      </c>
      <c r="W174" s="1152">
        <f t="shared" si="48"/>
        <v>0</v>
      </c>
      <c r="X174" s="1153">
        <f t="shared" si="48"/>
        <v>0</v>
      </c>
      <c r="Y174" s="1152">
        <f t="shared" si="48"/>
        <v>0</v>
      </c>
      <c r="Z174" s="1153">
        <f t="shared" si="48"/>
        <v>0</v>
      </c>
      <c r="AA174" s="1134">
        <f t="shared" si="48"/>
        <v>0</v>
      </c>
      <c r="AB174" s="1135">
        <f t="shared" si="48"/>
        <v>0</v>
      </c>
      <c r="AC174" s="1152">
        <f t="shared" si="48"/>
        <v>0</v>
      </c>
      <c r="AD174" s="1154">
        <f t="shared" si="48"/>
        <v>0</v>
      </c>
      <c r="AE174" s="1152">
        <f t="shared" si="48"/>
        <v>0</v>
      </c>
      <c r="AF174" s="1153">
        <f t="shared" si="48"/>
        <v>0</v>
      </c>
      <c r="AG174" s="1152">
        <f t="shared" si="48"/>
        <v>0</v>
      </c>
      <c r="AH174" s="1153">
        <f t="shared" si="48"/>
        <v>0</v>
      </c>
      <c r="AI174" s="1152">
        <f t="shared" si="48"/>
        <v>0</v>
      </c>
      <c r="AJ174" s="1153">
        <f t="shared" si="48"/>
        <v>0</v>
      </c>
      <c r="AK174" s="1152">
        <f t="shared" si="48"/>
        <v>0</v>
      </c>
      <c r="AL174" s="1153">
        <f t="shared" si="48"/>
        <v>0</v>
      </c>
      <c r="AM174" s="1152">
        <f t="shared" si="48"/>
        <v>0</v>
      </c>
      <c r="AN174" s="1154">
        <f t="shared" si="48"/>
        <v>0</v>
      </c>
      <c r="AO174" s="1152">
        <f t="shared" si="48"/>
        <v>0</v>
      </c>
      <c r="AP174" s="1153">
        <f t="shared" si="48"/>
        <v>0</v>
      </c>
      <c r="AQ174" s="1152">
        <f t="shared" si="48"/>
        <v>0</v>
      </c>
      <c r="AR174" s="1153">
        <f t="shared" si="48"/>
        <v>0</v>
      </c>
      <c r="AS174" s="1152">
        <f t="shared" si="48"/>
        <v>0</v>
      </c>
      <c r="AT174" s="1153">
        <f t="shared" si="48"/>
        <v>0</v>
      </c>
      <c r="AU174" s="1152">
        <f t="shared" si="48"/>
        <v>0</v>
      </c>
      <c r="AV174" s="1153">
        <f t="shared" si="48"/>
        <v>0</v>
      </c>
      <c r="AW174" s="705"/>
      <c r="AX174" s="705"/>
      <c r="AY174" s="705"/>
      <c r="AZ174" s="705"/>
      <c r="BA174" s="705"/>
      <c r="BB174" s="705"/>
      <c r="BC174" s="705"/>
      <c r="BD174" s="705"/>
      <c r="BE174" s="705"/>
      <c r="BF174" s="705"/>
      <c r="BG174" s="705"/>
      <c r="BH174" s="705"/>
      <c r="BI174" s="705"/>
      <c r="BJ174" s="705"/>
      <c r="BK174" s="705"/>
      <c r="BL174" s="705"/>
      <c r="BM174" s="705"/>
      <c r="BN174" s="705"/>
      <c r="BO174" s="705"/>
      <c r="BP174" s="705"/>
      <c r="BQ174" s="705"/>
      <c r="BR174" s="705"/>
      <c r="BS174" s="705"/>
      <c r="BT174" s="705"/>
      <c r="BU174" s="705"/>
      <c r="BV174" s="705"/>
      <c r="BW174" s="705"/>
      <c r="BX174" s="705"/>
      <c r="BY174" s="705"/>
      <c r="BZ174" s="705"/>
      <c r="CA174" s="705"/>
      <c r="CB174" s="705"/>
      <c r="CC174" s="705"/>
      <c r="CD174" s="705"/>
      <c r="CE174" s="705"/>
      <c r="CF174" s="705"/>
      <c r="CG174" s="705"/>
      <c r="CH174" s="705"/>
      <c r="CI174" s="705"/>
      <c r="CJ174" s="705"/>
      <c r="CK174" s="705"/>
      <c r="CL174" s="705"/>
    </row>
    <row r="175" spans="1:90" s="675" customFormat="1" ht="16.5" hidden="1" thickBot="1">
      <c r="A175" s="1012" t="s">
        <v>172</v>
      </c>
      <c r="B175" s="1067" t="s">
        <v>187</v>
      </c>
      <c r="C175" s="1160">
        <f t="shared" si="45"/>
        <v>0</v>
      </c>
      <c r="D175" s="1163">
        <f t="shared" si="45"/>
        <v>0</v>
      </c>
      <c r="E175" s="1197"/>
      <c r="F175" s="1197"/>
      <c r="G175" s="1113"/>
      <c r="H175" s="1113"/>
      <c r="I175" s="1162">
        <f t="shared" si="48"/>
        <v>0</v>
      </c>
      <c r="J175" s="1151">
        <f t="shared" si="48"/>
        <v>0</v>
      </c>
      <c r="K175" s="1152">
        <f t="shared" si="48"/>
        <v>0</v>
      </c>
      <c r="L175" s="1153">
        <f t="shared" si="48"/>
        <v>0</v>
      </c>
      <c r="M175" s="1152">
        <f t="shared" si="48"/>
        <v>0</v>
      </c>
      <c r="N175" s="1154">
        <f t="shared" si="48"/>
        <v>0</v>
      </c>
      <c r="O175" s="1152">
        <f t="shared" si="48"/>
        <v>0</v>
      </c>
      <c r="P175" s="1153">
        <f t="shared" si="48"/>
        <v>0</v>
      </c>
      <c r="Q175" s="1152">
        <f t="shared" si="48"/>
        <v>0</v>
      </c>
      <c r="R175" s="1153">
        <f t="shared" si="48"/>
        <v>0</v>
      </c>
      <c r="S175" s="1152">
        <f t="shared" si="48"/>
        <v>0</v>
      </c>
      <c r="T175" s="1153">
        <f t="shared" si="48"/>
        <v>0</v>
      </c>
      <c r="U175" s="1152">
        <f t="shared" si="48"/>
        <v>0</v>
      </c>
      <c r="V175" s="1153">
        <f t="shared" si="48"/>
        <v>0</v>
      </c>
      <c r="W175" s="1152">
        <f t="shared" si="48"/>
        <v>0</v>
      </c>
      <c r="X175" s="1153">
        <f t="shared" si="48"/>
        <v>0</v>
      </c>
      <c r="Y175" s="1152">
        <f t="shared" si="48"/>
        <v>0</v>
      </c>
      <c r="Z175" s="1153">
        <f t="shared" si="48"/>
        <v>0</v>
      </c>
      <c r="AA175" s="1134">
        <f t="shared" si="48"/>
        <v>0</v>
      </c>
      <c r="AB175" s="1135">
        <f t="shared" si="48"/>
        <v>0</v>
      </c>
      <c r="AC175" s="1152">
        <f t="shared" si="48"/>
        <v>0</v>
      </c>
      <c r="AD175" s="1154">
        <f t="shared" si="48"/>
        <v>0</v>
      </c>
      <c r="AE175" s="1152">
        <f t="shared" si="48"/>
        <v>0</v>
      </c>
      <c r="AF175" s="1153">
        <f t="shared" si="48"/>
        <v>0</v>
      </c>
      <c r="AG175" s="1152">
        <f t="shared" si="48"/>
        <v>0</v>
      </c>
      <c r="AH175" s="1153">
        <f t="shared" si="48"/>
        <v>0</v>
      </c>
      <c r="AI175" s="1152">
        <f t="shared" si="48"/>
        <v>0</v>
      </c>
      <c r="AJ175" s="1153">
        <f t="shared" si="48"/>
        <v>0</v>
      </c>
      <c r="AK175" s="1152">
        <f t="shared" si="48"/>
        <v>0</v>
      </c>
      <c r="AL175" s="1153">
        <f t="shared" si="48"/>
        <v>0</v>
      </c>
      <c r="AM175" s="1152">
        <f t="shared" si="48"/>
        <v>0</v>
      </c>
      <c r="AN175" s="1154">
        <f t="shared" si="48"/>
        <v>0</v>
      </c>
      <c r="AO175" s="1152">
        <f t="shared" si="48"/>
        <v>0</v>
      </c>
      <c r="AP175" s="1153">
        <f t="shared" si="48"/>
        <v>0</v>
      </c>
      <c r="AQ175" s="1152">
        <f t="shared" si="48"/>
        <v>0</v>
      </c>
      <c r="AR175" s="1153">
        <f t="shared" si="48"/>
        <v>0</v>
      </c>
      <c r="AS175" s="1152">
        <f t="shared" si="48"/>
        <v>0</v>
      </c>
      <c r="AT175" s="1153">
        <f t="shared" si="48"/>
        <v>0</v>
      </c>
      <c r="AU175" s="1152">
        <f t="shared" si="48"/>
        <v>0</v>
      </c>
      <c r="AV175" s="1153">
        <f t="shared" si="48"/>
        <v>0</v>
      </c>
      <c r="AW175" s="705"/>
      <c r="AX175" s="705"/>
      <c r="AY175" s="705"/>
      <c r="AZ175" s="705"/>
      <c r="BA175" s="705"/>
      <c r="BB175" s="705"/>
      <c r="BC175" s="705"/>
      <c r="BD175" s="705"/>
      <c r="BE175" s="705"/>
      <c r="BF175" s="705"/>
      <c r="BG175" s="705"/>
      <c r="BH175" s="705"/>
      <c r="BI175" s="705"/>
      <c r="BJ175" s="705"/>
      <c r="BK175" s="705"/>
      <c r="BL175" s="705"/>
      <c r="BM175" s="705"/>
      <c r="BN175" s="705"/>
      <c r="BO175" s="705"/>
      <c r="BP175" s="705"/>
      <c r="BQ175" s="705"/>
      <c r="BR175" s="705"/>
      <c r="BS175" s="705"/>
      <c r="BT175" s="705"/>
      <c r="BU175" s="705"/>
      <c r="BV175" s="705"/>
      <c r="BW175" s="705"/>
      <c r="BX175" s="705"/>
      <c r="BY175" s="705"/>
      <c r="BZ175" s="705"/>
      <c r="CA175" s="705"/>
      <c r="CB175" s="705"/>
      <c r="CC175" s="705"/>
      <c r="CD175" s="705"/>
      <c r="CE175" s="705"/>
      <c r="CF175" s="705"/>
      <c r="CG175" s="705"/>
      <c r="CH175" s="705"/>
      <c r="CI175" s="705"/>
      <c r="CJ175" s="705"/>
      <c r="CK175" s="705"/>
      <c r="CL175" s="705"/>
    </row>
    <row r="176" spans="1:90" s="675" customFormat="1" ht="16.5" hidden="1" thickBot="1">
      <c r="A176" s="1012" t="s">
        <v>174</v>
      </c>
      <c r="B176" s="1067" t="s">
        <v>188</v>
      </c>
      <c r="C176" s="1160">
        <f t="shared" si="45"/>
        <v>0</v>
      </c>
      <c r="D176" s="1163">
        <f t="shared" si="45"/>
        <v>0</v>
      </c>
      <c r="E176" s="1197"/>
      <c r="F176" s="1197"/>
      <c r="G176" s="1113"/>
      <c r="H176" s="1113"/>
      <c r="I176" s="1162">
        <f t="shared" si="48"/>
        <v>0</v>
      </c>
      <c r="J176" s="1151">
        <f t="shared" si="48"/>
        <v>0</v>
      </c>
      <c r="K176" s="1152">
        <f t="shared" si="48"/>
        <v>0</v>
      </c>
      <c r="L176" s="1153">
        <f t="shared" si="48"/>
        <v>0</v>
      </c>
      <c r="M176" s="1152">
        <f t="shared" si="48"/>
        <v>0</v>
      </c>
      <c r="N176" s="1154">
        <f t="shared" si="48"/>
        <v>0</v>
      </c>
      <c r="O176" s="1152">
        <f t="shared" si="48"/>
        <v>0</v>
      </c>
      <c r="P176" s="1153">
        <f t="shared" si="48"/>
        <v>0</v>
      </c>
      <c r="Q176" s="1152">
        <f t="shared" si="48"/>
        <v>0</v>
      </c>
      <c r="R176" s="1153">
        <f t="shared" si="48"/>
        <v>0</v>
      </c>
      <c r="S176" s="1152">
        <f t="shared" si="48"/>
        <v>0</v>
      </c>
      <c r="T176" s="1153">
        <f t="shared" si="48"/>
        <v>0</v>
      </c>
      <c r="U176" s="1152">
        <f t="shared" si="48"/>
        <v>0</v>
      </c>
      <c r="V176" s="1153">
        <f t="shared" si="48"/>
        <v>0</v>
      </c>
      <c r="W176" s="1152">
        <f t="shared" si="48"/>
        <v>0</v>
      </c>
      <c r="X176" s="1153">
        <f t="shared" si="48"/>
        <v>0</v>
      </c>
      <c r="Y176" s="1152">
        <f t="shared" si="48"/>
        <v>0</v>
      </c>
      <c r="Z176" s="1153">
        <f t="shared" si="48"/>
        <v>0</v>
      </c>
      <c r="AA176" s="1134">
        <f t="shared" si="48"/>
        <v>0</v>
      </c>
      <c r="AB176" s="1135">
        <f t="shared" si="48"/>
        <v>0</v>
      </c>
      <c r="AC176" s="1152">
        <f t="shared" si="48"/>
        <v>0</v>
      </c>
      <c r="AD176" s="1154">
        <f t="shared" si="48"/>
        <v>0</v>
      </c>
      <c r="AE176" s="1152">
        <f t="shared" si="48"/>
        <v>0</v>
      </c>
      <c r="AF176" s="1153">
        <f t="shared" si="48"/>
        <v>0</v>
      </c>
      <c r="AG176" s="1152">
        <f t="shared" si="48"/>
        <v>0</v>
      </c>
      <c r="AH176" s="1153">
        <f t="shared" si="48"/>
        <v>0</v>
      </c>
      <c r="AI176" s="1152">
        <f t="shared" si="48"/>
        <v>0</v>
      </c>
      <c r="AJ176" s="1153">
        <f t="shared" si="48"/>
        <v>0</v>
      </c>
      <c r="AK176" s="1152">
        <f t="shared" si="48"/>
        <v>0</v>
      </c>
      <c r="AL176" s="1153">
        <f t="shared" si="48"/>
        <v>0</v>
      </c>
      <c r="AM176" s="1152">
        <f t="shared" si="48"/>
        <v>0</v>
      </c>
      <c r="AN176" s="1154">
        <f t="shared" si="48"/>
        <v>0</v>
      </c>
      <c r="AO176" s="1152">
        <f t="shared" si="48"/>
        <v>0</v>
      </c>
      <c r="AP176" s="1153">
        <f t="shared" si="48"/>
        <v>0</v>
      </c>
      <c r="AQ176" s="1152">
        <f t="shared" si="48"/>
        <v>0</v>
      </c>
      <c r="AR176" s="1153">
        <f t="shared" si="48"/>
        <v>0</v>
      </c>
      <c r="AS176" s="1152">
        <f t="shared" si="48"/>
        <v>0</v>
      </c>
      <c r="AT176" s="1153">
        <f t="shared" si="48"/>
        <v>0</v>
      </c>
      <c r="AU176" s="1152">
        <f t="shared" si="48"/>
        <v>0</v>
      </c>
      <c r="AV176" s="1153">
        <f t="shared" si="48"/>
        <v>0</v>
      </c>
      <c r="AW176" s="705"/>
      <c r="AX176" s="705"/>
      <c r="AY176" s="705"/>
      <c r="AZ176" s="705"/>
      <c r="BA176" s="705"/>
      <c r="BB176" s="705"/>
      <c r="BC176" s="705"/>
      <c r="BD176" s="705"/>
      <c r="BE176" s="705"/>
      <c r="BF176" s="705"/>
      <c r="BG176" s="705"/>
      <c r="BH176" s="705"/>
      <c r="BI176" s="705"/>
      <c r="BJ176" s="705"/>
      <c r="BK176" s="705"/>
      <c r="BL176" s="705"/>
      <c r="BM176" s="705"/>
      <c r="BN176" s="705"/>
      <c r="BO176" s="705"/>
      <c r="BP176" s="705"/>
      <c r="BQ176" s="705"/>
      <c r="BR176" s="705"/>
      <c r="BS176" s="705"/>
      <c r="BT176" s="705"/>
      <c r="BU176" s="705"/>
      <c r="BV176" s="705"/>
      <c r="BW176" s="705"/>
      <c r="BX176" s="705"/>
      <c r="BY176" s="705"/>
      <c r="BZ176" s="705"/>
      <c r="CA176" s="705"/>
      <c r="CB176" s="705"/>
      <c r="CC176" s="705"/>
      <c r="CD176" s="705"/>
      <c r="CE176" s="705"/>
      <c r="CF176" s="705"/>
      <c r="CG176" s="705"/>
      <c r="CH176" s="705"/>
      <c r="CI176" s="705"/>
      <c r="CJ176" s="705"/>
      <c r="CK176" s="705"/>
      <c r="CL176" s="705"/>
    </row>
    <row r="177" spans="1:90" s="675" customFormat="1" ht="16.5" hidden="1" thickBot="1">
      <c r="A177" s="1012" t="s">
        <v>176</v>
      </c>
      <c r="B177" s="1067" t="s">
        <v>189</v>
      </c>
      <c r="C177" s="1160">
        <f t="shared" si="45"/>
        <v>0</v>
      </c>
      <c r="D177" s="1163">
        <f t="shared" si="45"/>
        <v>0</v>
      </c>
      <c r="E177" s="1197"/>
      <c r="F177" s="1197"/>
      <c r="G177" s="1113"/>
      <c r="H177" s="1113"/>
      <c r="I177" s="1162">
        <f t="shared" si="48"/>
        <v>0</v>
      </c>
      <c r="J177" s="1151">
        <f t="shared" si="48"/>
        <v>0</v>
      </c>
      <c r="K177" s="1152">
        <f t="shared" si="48"/>
        <v>0</v>
      </c>
      <c r="L177" s="1153">
        <f t="shared" si="48"/>
        <v>0</v>
      </c>
      <c r="M177" s="1152">
        <f t="shared" si="48"/>
        <v>0</v>
      </c>
      <c r="N177" s="1154">
        <f t="shared" si="48"/>
        <v>0</v>
      </c>
      <c r="O177" s="1152">
        <f t="shared" si="48"/>
        <v>0</v>
      </c>
      <c r="P177" s="1153">
        <f t="shared" si="48"/>
        <v>0</v>
      </c>
      <c r="Q177" s="1152">
        <f t="shared" si="48"/>
        <v>0</v>
      </c>
      <c r="R177" s="1153">
        <f t="shared" si="48"/>
        <v>0</v>
      </c>
      <c r="S177" s="1152">
        <f t="shared" si="48"/>
        <v>0</v>
      </c>
      <c r="T177" s="1153">
        <f t="shared" si="48"/>
        <v>0</v>
      </c>
      <c r="U177" s="1152">
        <f t="shared" si="48"/>
        <v>0</v>
      </c>
      <c r="V177" s="1153">
        <f t="shared" si="48"/>
        <v>0</v>
      </c>
      <c r="W177" s="1152">
        <f t="shared" si="48"/>
        <v>0</v>
      </c>
      <c r="X177" s="1153">
        <f t="shared" si="48"/>
        <v>0</v>
      </c>
      <c r="Y177" s="1152">
        <f t="shared" si="48"/>
        <v>0</v>
      </c>
      <c r="Z177" s="1153">
        <f t="shared" si="48"/>
        <v>0</v>
      </c>
      <c r="AA177" s="1134">
        <f t="shared" si="48"/>
        <v>0</v>
      </c>
      <c r="AB177" s="1135">
        <f t="shared" si="48"/>
        <v>0</v>
      </c>
      <c r="AC177" s="1152">
        <f t="shared" si="48"/>
        <v>0</v>
      </c>
      <c r="AD177" s="1154">
        <f t="shared" si="48"/>
        <v>0</v>
      </c>
      <c r="AE177" s="1152">
        <f t="shared" si="48"/>
        <v>0</v>
      </c>
      <c r="AF177" s="1153">
        <f t="shared" si="48"/>
        <v>0</v>
      </c>
      <c r="AG177" s="1152">
        <f t="shared" si="48"/>
        <v>0</v>
      </c>
      <c r="AH177" s="1153">
        <f t="shared" si="48"/>
        <v>0</v>
      </c>
      <c r="AI177" s="1152">
        <f t="shared" si="48"/>
        <v>0</v>
      </c>
      <c r="AJ177" s="1153">
        <f t="shared" si="48"/>
        <v>0</v>
      </c>
      <c r="AK177" s="1152">
        <f t="shared" si="48"/>
        <v>0</v>
      </c>
      <c r="AL177" s="1153">
        <f t="shared" si="48"/>
        <v>0</v>
      </c>
      <c r="AM177" s="1152">
        <f t="shared" si="48"/>
        <v>0</v>
      </c>
      <c r="AN177" s="1154">
        <f t="shared" si="48"/>
        <v>0</v>
      </c>
      <c r="AO177" s="1152">
        <f t="shared" si="48"/>
        <v>0</v>
      </c>
      <c r="AP177" s="1153">
        <f t="shared" si="48"/>
        <v>0</v>
      </c>
      <c r="AQ177" s="1152">
        <f t="shared" si="48"/>
        <v>0</v>
      </c>
      <c r="AR177" s="1153">
        <f t="shared" si="48"/>
        <v>0</v>
      </c>
      <c r="AS177" s="1152">
        <f t="shared" si="48"/>
        <v>0</v>
      </c>
      <c r="AT177" s="1153">
        <f t="shared" si="48"/>
        <v>0</v>
      </c>
      <c r="AU177" s="1152">
        <f t="shared" si="48"/>
        <v>0</v>
      </c>
      <c r="AV177" s="1153">
        <f t="shared" si="48"/>
        <v>0</v>
      </c>
      <c r="AW177" s="705"/>
      <c r="AX177" s="705"/>
      <c r="AY177" s="705"/>
      <c r="AZ177" s="705"/>
      <c r="BA177" s="705"/>
      <c r="BB177" s="705"/>
      <c r="BC177" s="705"/>
      <c r="BD177" s="705"/>
      <c r="BE177" s="705"/>
      <c r="BF177" s="705"/>
      <c r="BG177" s="705"/>
      <c r="BH177" s="705"/>
      <c r="BI177" s="705"/>
      <c r="BJ177" s="705"/>
      <c r="BK177" s="705"/>
      <c r="BL177" s="705"/>
      <c r="BM177" s="705"/>
      <c r="BN177" s="705"/>
      <c r="BO177" s="705"/>
      <c r="BP177" s="705"/>
      <c r="BQ177" s="705"/>
      <c r="BR177" s="705"/>
      <c r="BS177" s="705"/>
      <c r="BT177" s="705"/>
      <c r="BU177" s="705"/>
      <c r="BV177" s="705"/>
      <c r="BW177" s="705"/>
      <c r="BX177" s="705"/>
      <c r="BY177" s="705"/>
      <c r="BZ177" s="705"/>
      <c r="CA177" s="705"/>
      <c r="CB177" s="705"/>
      <c r="CC177" s="705"/>
      <c r="CD177" s="705"/>
      <c r="CE177" s="705"/>
      <c r="CF177" s="705"/>
      <c r="CG177" s="705"/>
      <c r="CH177" s="705"/>
      <c r="CI177" s="705"/>
      <c r="CJ177" s="705"/>
      <c r="CK177" s="705"/>
      <c r="CL177" s="705"/>
    </row>
    <row r="178" spans="1:90" s="675" customFormat="1" ht="16.5" hidden="1" thickBot="1">
      <c r="A178" s="1008" t="s">
        <v>21</v>
      </c>
      <c r="B178" s="1042" t="s">
        <v>190</v>
      </c>
      <c r="C178" s="1128">
        <f t="shared" si="45"/>
        <v>0</v>
      </c>
      <c r="D178" s="1117">
        <f t="shared" si="45"/>
        <v>-1</v>
      </c>
      <c r="E178" s="1197"/>
      <c r="F178" s="1197"/>
      <c r="G178" s="1113"/>
      <c r="H178" s="1113"/>
      <c r="I178" s="1116">
        <f t="shared" si="48"/>
        <v>0</v>
      </c>
      <c r="J178" s="1159">
        <f t="shared" si="48"/>
        <v>0</v>
      </c>
      <c r="K178" s="1136">
        <f t="shared" si="48"/>
        <v>0</v>
      </c>
      <c r="L178" s="1138">
        <f t="shared" si="48"/>
        <v>0</v>
      </c>
      <c r="M178" s="1136">
        <f t="shared" si="48"/>
        <v>1</v>
      </c>
      <c r="N178" s="1137">
        <f t="shared" si="48"/>
        <v>0</v>
      </c>
      <c r="O178" s="1136">
        <f t="shared" si="48"/>
        <v>0</v>
      </c>
      <c r="P178" s="1138">
        <f t="shared" si="48"/>
        <v>0</v>
      </c>
      <c r="Q178" s="1136">
        <f t="shared" si="48"/>
        <v>0</v>
      </c>
      <c r="R178" s="1138">
        <f t="shared" si="48"/>
        <v>0</v>
      </c>
      <c r="S178" s="1136">
        <f t="shared" si="48"/>
        <v>0</v>
      </c>
      <c r="T178" s="1138">
        <f t="shared" si="48"/>
        <v>0</v>
      </c>
      <c r="U178" s="1136">
        <f t="shared" si="48"/>
        <v>0</v>
      </c>
      <c r="V178" s="1138">
        <f t="shared" si="48"/>
        <v>0</v>
      </c>
      <c r="W178" s="1136">
        <f t="shared" si="48"/>
        <v>0</v>
      </c>
      <c r="X178" s="1138">
        <f t="shared" si="48"/>
        <v>0</v>
      </c>
      <c r="Y178" s="1136">
        <f t="shared" si="48"/>
        <v>0</v>
      </c>
      <c r="Z178" s="1138">
        <f t="shared" si="48"/>
        <v>0</v>
      </c>
      <c r="AA178" s="1134">
        <f t="shared" si="48"/>
        <v>-1</v>
      </c>
      <c r="AB178" s="1135">
        <f t="shared" si="48"/>
        <v>-1</v>
      </c>
      <c r="AC178" s="1136">
        <f t="shared" si="48"/>
        <v>0</v>
      </c>
      <c r="AD178" s="1137">
        <f t="shared" si="48"/>
        <v>0</v>
      </c>
      <c r="AE178" s="1136">
        <f t="shared" si="48"/>
        <v>0</v>
      </c>
      <c r="AF178" s="1138">
        <f t="shared" si="48"/>
        <v>0</v>
      </c>
      <c r="AG178" s="1136">
        <f t="shared" si="48"/>
        <v>0</v>
      </c>
      <c r="AH178" s="1138">
        <f t="shared" si="48"/>
        <v>0</v>
      </c>
      <c r="AI178" s="1136">
        <f t="shared" si="48"/>
        <v>0</v>
      </c>
      <c r="AJ178" s="1138">
        <f t="shared" si="48"/>
        <v>0</v>
      </c>
      <c r="AK178" s="1136">
        <f t="shared" si="48"/>
        <v>0</v>
      </c>
      <c r="AL178" s="1138">
        <f t="shared" si="48"/>
        <v>0</v>
      </c>
      <c r="AM178" s="1136">
        <f t="shared" si="48"/>
        <v>0</v>
      </c>
      <c r="AN178" s="1137">
        <f t="shared" si="48"/>
        <v>0</v>
      </c>
      <c r="AO178" s="1136">
        <f t="shared" si="48"/>
        <v>0</v>
      </c>
      <c r="AP178" s="1138">
        <f t="shared" si="48"/>
        <v>0</v>
      </c>
      <c r="AQ178" s="1136">
        <f t="shared" si="48"/>
        <v>0</v>
      </c>
      <c r="AR178" s="1132">
        <f t="shared" si="48"/>
        <v>0</v>
      </c>
      <c r="AS178" s="1131">
        <f t="shared" si="48"/>
        <v>-1</v>
      </c>
      <c r="AT178" s="1132">
        <f t="shared" si="48"/>
        <v>-1</v>
      </c>
      <c r="AU178" s="1131">
        <f t="shared" si="48"/>
        <v>0</v>
      </c>
      <c r="AV178" s="1138">
        <f t="shared" si="48"/>
        <v>0</v>
      </c>
      <c r="AW178" s="705"/>
      <c r="AX178" s="705"/>
      <c r="AY178" s="705"/>
      <c r="AZ178" s="705"/>
      <c r="BA178" s="705"/>
      <c r="BB178" s="705"/>
      <c r="BC178" s="705"/>
      <c r="BD178" s="705"/>
      <c r="BE178" s="705"/>
      <c r="BF178" s="705"/>
      <c r="BG178" s="705"/>
      <c r="BH178" s="705"/>
      <c r="BI178" s="705"/>
      <c r="BJ178" s="705"/>
      <c r="BK178" s="705"/>
      <c r="BL178" s="705"/>
      <c r="BM178" s="705"/>
      <c r="BN178" s="705"/>
      <c r="BO178" s="705"/>
      <c r="BP178" s="705"/>
      <c r="BQ178" s="705"/>
      <c r="BR178" s="705"/>
      <c r="BS178" s="705"/>
      <c r="BT178" s="705"/>
      <c r="BU178" s="705"/>
      <c r="BV178" s="705"/>
      <c r="BW178" s="705"/>
      <c r="BX178" s="705"/>
      <c r="BY178" s="705"/>
      <c r="BZ178" s="705"/>
      <c r="CA178" s="705"/>
      <c r="CB178" s="705"/>
      <c r="CC178" s="705"/>
      <c r="CD178" s="705"/>
      <c r="CE178" s="705"/>
      <c r="CF178" s="705"/>
      <c r="CG178" s="705"/>
      <c r="CH178" s="705"/>
      <c r="CI178" s="705"/>
      <c r="CJ178" s="705"/>
      <c r="CK178" s="705"/>
      <c r="CL178" s="705"/>
    </row>
    <row r="179" spans="1:90" s="675" customFormat="1" ht="16.5" hidden="1" thickBot="1">
      <c r="A179" s="1008" t="s">
        <v>23</v>
      </c>
      <c r="B179" s="1042" t="s">
        <v>191</v>
      </c>
      <c r="C179" s="1128">
        <f t="shared" si="45"/>
        <v>-0.15000000000000002</v>
      </c>
      <c r="D179" s="1117">
        <f t="shared" si="45"/>
        <v>-0.695837780149413</v>
      </c>
      <c r="E179" s="1197"/>
      <c r="F179" s="1197"/>
      <c r="G179" s="1113"/>
      <c r="H179" s="1113"/>
      <c r="I179" s="1116">
        <f t="shared" si="48"/>
        <v>1</v>
      </c>
      <c r="J179" s="1159">
        <f t="shared" si="48"/>
        <v>0</v>
      </c>
      <c r="K179" s="1116">
        <f t="shared" si="48"/>
        <v>-0.83333333333333337</v>
      </c>
      <c r="L179" s="1159">
        <f t="shared" si="48"/>
        <v>0</v>
      </c>
      <c r="M179" s="1116">
        <f t="shared" si="48"/>
        <v>-1</v>
      </c>
      <c r="N179" s="1164">
        <f t="shared" si="48"/>
        <v>0</v>
      </c>
      <c r="O179" s="1116">
        <f t="shared" si="48"/>
        <v>0</v>
      </c>
      <c r="P179" s="1159">
        <f t="shared" si="48"/>
        <v>0</v>
      </c>
      <c r="Q179" s="1116">
        <f t="shared" si="48"/>
        <v>0.4285714285714286</v>
      </c>
      <c r="R179" s="1159">
        <f t="shared" si="48"/>
        <v>0.875</v>
      </c>
      <c r="S179" s="1116">
        <f t="shared" si="48"/>
        <v>0</v>
      </c>
      <c r="T179" s="1159">
        <f t="shared" si="48"/>
        <v>0</v>
      </c>
      <c r="U179" s="1116">
        <f t="shared" si="48"/>
        <v>-1</v>
      </c>
      <c r="V179" s="1159">
        <f t="shared" si="48"/>
        <v>-1</v>
      </c>
      <c r="W179" s="1116">
        <f t="shared" si="48"/>
        <v>-1</v>
      </c>
      <c r="X179" s="1159">
        <f t="shared" ref="X179:AV179" si="49">IF(X36&gt;X83,(100%-X83/X36*100%),IF(X36&lt;X83,(X36/X83*100%-100%),0))</f>
        <v>-1</v>
      </c>
      <c r="Y179" s="1116">
        <f t="shared" si="49"/>
        <v>0</v>
      </c>
      <c r="Z179" s="1159">
        <f t="shared" si="49"/>
        <v>0</v>
      </c>
      <c r="AA179" s="1134">
        <f t="shared" si="49"/>
        <v>0.33333333333333337</v>
      </c>
      <c r="AB179" s="1135">
        <f t="shared" si="49"/>
        <v>-0.9916666666666667</v>
      </c>
      <c r="AC179" s="1116">
        <f t="shared" si="49"/>
        <v>0</v>
      </c>
      <c r="AD179" s="1164">
        <f t="shared" si="49"/>
        <v>0</v>
      </c>
      <c r="AE179" s="1129">
        <f t="shared" si="49"/>
        <v>0</v>
      </c>
      <c r="AF179" s="1130">
        <f t="shared" si="49"/>
        <v>0</v>
      </c>
      <c r="AG179" s="1116">
        <f t="shared" si="49"/>
        <v>1</v>
      </c>
      <c r="AH179" s="1159">
        <f t="shared" si="49"/>
        <v>0</v>
      </c>
      <c r="AI179" s="1116">
        <f t="shared" si="49"/>
        <v>0</v>
      </c>
      <c r="AJ179" s="1159">
        <f t="shared" si="49"/>
        <v>0</v>
      </c>
      <c r="AK179" s="1116">
        <f t="shared" si="49"/>
        <v>-1</v>
      </c>
      <c r="AL179" s="1159">
        <f t="shared" si="49"/>
        <v>-1</v>
      </c>
      <c r="AM179" s="1116">
        <f t="shared" si="49"/>
        <v>0</v>
      </c>
      <c r="AN179" s="1164">
        <f t="shared" si="49"/>
        <v>0</v>
      </c>
      <c r="AO179" s="1116">
        <f t="shared" si="49"/>
        <v>0</v>
      </c>
      <c r="AP179" s="1159">
        <f t="shared" si="49"/>
        <v>0</v>
      </c>
      <c r="AQ179" s="1116">
        <f t="shared" si="49"/>
        <v>0.5</v>
      </c>
      <c r="AR179" s="1159">
        <f t="shared" si="49"/>
        <v>1</v>
      </c>
      <c r="AS179" s="1116">
        <f t="shared" si="49"/>
        <v>0</v>
      </c>
      <c r="AT179" s="1159">
        <f t="shared" si="49"/>
        <v>0</v>
      </c>
      <c r="AU179" s="1116">
        <f t="shared" si="49"/>
        <v>0.5</v>
      </c>
      <c r="AV179" s="1159">
        <f t="shared" si="49"/>
        <v>0</v>
      </c>
      <c r="AW179" s="705"/>
      <c r="AX179" s="705"/>
      <c r="AY179" s="705"/>
      <c r="AZ179" s="705"/>
      <c r="BA179" s="705"/>
      <c r="BB179" s="705"/>
      <c r="BC179" s="705"/>
      <c r="BD179" s="705"/>
      <c r="BE179" s="705"/>
      <c r="BF179" s="705"/>
      <c r="BG179" s="705"/>
      <c r="BH179" s="705"/>
      <c r="BI179" s="705"/>
      <c r="BJ179" s="705"/>
      <c r="BK179" s="705"/>
      <c r="BL179" s="705"/>
      <c r="BM179" s="705"/>
      <c r="BN179" s="705"/>
      <c r="BO179" s="705"/>
      <c r="BP179" s="705"/>
      <c r="BQ179" s="705"/>
      <c r="BR179" s="705"/>
      <c r="BS179" s="705"/>
      <c r="BT179" s="705"/>
      <c r="BU179" s="705"/>
      <c r="BV179" s="705"/>
      <c r="BW179" s="705"/>
      <c r="BX179" s="705"/>
      <c r="BY179" s="705"/>
      <c r="BZ179" s="705"/>
      <c r="CA179" s="705"/>
      <c r="CB179" s="705"/>
      <c r="CC179" s="705"/>
      <c r="CD179" s="705"/>
      <c r="CE179" s="705"/>
      <c r="CF179" s="705"/>
      <c r="CG179" s="705"/>
      <c r="CH179" s="705"/>
      <c r="CI179" s="705"/>
      <c r="CJ179" s="705"/>
      <c r="CK179" s="705"/>
      <c r="CL179" s="705"/>
    </row>
    <row r="180" spans="1:90" s="675" customFormat="1" ht="16.5" hidden="1" thickBot="1">
      <c r="A180" s="1012" t="s">
        <v>37</v>
      </c>
      <c r="B180" s="1067" t="s">
        <v>192</v>
      </c>
      <c r="C180" s="1160">
        <f t="shared" si="45"/>
        <v>-0.5</v>
      </c>
      <c r="D180" s="1163">
        <f t="shared" si="45"/>
        <v>-1</v>
      </c>
      <c r="E180" s="1197"/>
      <c r="F180" s="1197"/>
      <c r="G180" s="1113"/>
      <c r="H180" s="1113"/>
      <c r="I180" s="1162">
        <f t="shared" ref="I180:AV186" si="50">IF(I37&gt;I84,(100%-I84/I37*100%),IF(I37&lt;I84,(I37/I84*100%-100%),0))</f>
        <v>0</v>
      </c>
      <c r="J180" s="1151">
        <f t="shared" si="50"/>
        <v>0</v>
      </c>
      <c r="K180" s="1152">
        <f t="shared" si="50"/>
        <v>0</v>
      </c>
      <c r="L180" s="1153">
        <f t="shared" si="50"/>
        <v>0</v>
      </c>
      <c r="M180" s="1152">
        <f t="shared" si="50"/>
        <v>-1</v>
      </c>
      <c r="N180" s="1154">
        <f t="shared" si="50"/>
        <v>0</v>
      </c>
      <c r="O180" s="1152">
        <f t="shared" si="50"/>
        <v>-1</v>
      </c>
      <c r="P180" s="1153">
        <f t="shared" si="50"/>
        <v>0</v>
      </c>
      <c r="Q180" s="1152">
        <f t="shared" si="50"/>
        <v>1</v>
      </c>
      <c r="R180" s="1153">
        <f t="shared" si="50"/>
        <v>0</v>
      </c>
      <c r="S180" s="1152">
        <f t="shared" si="50"/>
        <v>-1</v>
      </c>
      <c r="T180" s="1153">
        <f t="shared" si="50"/>
        <v>0</v>
      </c>
      <c r="U180" s="1152">
        <f t="shared" si="50"/>
        <v>0</v>
      </c>
      <c r="V180" s="1153">
        <f t="shared" si="50"/>
        <v>0</v>
      </c>
      <c r="W180" s="1152">
        <f t="shared" si="50"/>
        <v>-1</v>
      </c>
      <c r="X180" s="1153">
        <f t="shared" si="50"/>
        <v>-1</v>
      </c>
      <c r="Y180" s="1152">
        <f t="shared" si="50"/>
        <v>0</v>
      </c>
      <c r="Z180" s="1153">
        <f t="shared" si="50"/>
        <v>0</v>
      </c>
      <c r="AA180" s="1134">
        <f t="shared" si="50"/>
        <v>0</v>
      </c>
      <c r="AB180" s="1135">
        <f t="shared" si="50"/>
        <v>0</v>
      </c>
      <c r="AC180" s="1152">
        <f t="shared" si="50"/>
        <v>0</v>
      </c>
      <c r="AD180" s="1154">
        <f t="shared" si="50"/>
        <v>0</v>
      </c>
      <c r="AE180" s="1152">
        <f t="shared" si="50"/>
        <v>-1</v>
      </c>
      <c r="AF180" s="1153">
        <f t="shared" si="50"/>
        <v>0</v>
      </c>
      <c r="AG180" s="1152">
        <f t="shared" si="50"/>
        <v>1</v>
      </c>
      <c r="AH180" s="1153">
        <f t="shared" si="50"/>
        <v>0</v>
      </c>
      <c r="AI180" s="1152">
        <f t="shared" si="50"/>
        <v>0</v>
      </c>
      <c r="AJ180" s="1153">
        <f t="shared" si="50"/>
        <v>0</v>
      </c>
      <c r="AK180" s="1152">
        <f t="shared" si="50"/>
        <v>0</v>
      </c>
      <c r="AL180" s="1153">
        <f t="shared" si="50"/>
        <v>0</v>
      </c>
      <c r="AM180" s="1152">
        <f t="shared" si="50"/>
        <v>0</v>
      </c>
      <c r="AN180" s="1154">
        <f t="shared" si="50"/>
        <v>0</v>
      </c>
      <c r="AO180" s="1152">
        <f t="shared" si="50"/>
        <v>0</v>
      </c>
      <c r="AP180" s="1153">
        <f t="shared" si="50"/>
        <v>0</v>
      </c>
      <c r="AQ180" s="1152">
        <f t="shared" si="50"/>
        <v>0</v>
      </c>
      <c r="AR180" s="1153">
        <f t="shared" si="50"/>
        <v>0</v>
      </c>
      <c r="AS180" s="1152">
        <f t="shared" si="50"/>
        <v>0</v>
      </c>
      <c r="AT180" s="1153">
        <f t="shared" si="50"/>
        <v>0</v>
      </c>
      <c r="AU180" s="1152">
        <f t="shared" si="50"/>
        <v>0</v>
      </c>
      <c r="AV180" s="1153">
        <f t="shared" si="50"/>
        <v>0</v>
      </c>
      <c r="AW180" s="705"/>
      <c r="AX180" s="705"/>
      <c r="AY180" s="705"/>
      <c r="AZ180" s="705"/>
      <c r="BA180" s="705"/>
      <c r="BB180" s="705"/>
      <c r="BC180" s="705"/>
      <c r="BD180" s="705"/>
      <c r="BE180" s="705"/>
      <c r="BF180" s="705"/>
      <c r="BG180" s="705"/>
      <c r="BH180" s="705"/>
      <c r="BI180" s="705"/>
      <c r="BJ180" s="705"/>
      <c r="BK180" s="705"/>
      <c r="BL180" s="705"/>
      <c r="BM180" s="705"/>
      <c r="BN180" s="705"/>
      <c r="BO180" s="705"/>
      <c r="BP180" s="705"/>
      <c r="BQ180" s="705"/>
      <c r="BR180" s="705"/>
      <c r="BS180" s="705"/>
      <c r="BT180" s="705"/>
      <c r="BU180" s="705"/>
      <c r="BV180" s="705"/>
      <c r="BW180" s="705"/>
      <c r="BX180" s="705"/>
      <c r="BY180" s="705"/>
      <c r="BZ180" s="705"/>
      <c r="CA180" s="705"/>
      <c r="CB180" s="705"/>
      <c r="CC180" s="705"/>
      <c r="CD180" s="705"/>
      <c r="CE180" s="705"/>
      <c r="CF180" s="705"/>
      <c r="CG180" s="705"/>
      <c r="CH180" s="705"/>
      <c r="CI180" s="705"/>
      <c r="CJ180" s="705"/>
      <c r="CK180" s="705"/>
      <c r="CL180" s="705"/>
    </row>
    <row r="181" spans="1:90" s="675" customFormat="1" ht="16.5" hidden="1" thickBot="1">
      <c r="A181" s="1012" t="s">
        <v>172</v>
      </c>
      <c r="B181" s="1067" t="s">
        <v>193</v>
      </c>
      <c r="C181" s="1160">
        <f t="shared" si="45"/>
        <v>-0.63636363636363635</v>
      </c>
      <c r="D181" s="1163">
        <f t="shared" si="45"/>
        <v>-0.76047904191616766</v>
      </c>
      <c r="E181" s="1197"/>
      <c r="F181" s="1197"/>
      <c r="G181" s="1113"/>
      <c r="H181" s="1113"/>
      <c r="I181" s="1162">
        <f t="shared" si="50"/>
        <v>0</v>
      </c>
      <c r="J181" s="1151">
        <f t="shared" si="50"/>
        <v>0</v>
      </c>
      <c r="K181" s="1152">
        <f t="shared" si="50"/>
        <v>-1</v>
      </c>
      <c r="L181" s="1153">
        <f t="shared" si="50"/>
        <v>0</v>
      </c>
      <c r="M181" s="1152">
        <f t="shared" si="50"/>
        <v>0</v>
      </c>
      <c r="N181" s="1154">
        <f t="shared" si="50"/>
        <v>0</v>
      </c>
      <c r="O181" s="1152">
        <f t="shared" si="50"/>
        <v>0</v>
      </c>
      <c r="P181" s="1153">
        <f t="shared" si="50"/>
        <v>0</v>
      </c>
      <c r="Q181" s="1152">
        <f t="shared" si="50"/>
        <v>-0.33333333333333337</v>
      </c>
      <c r="R181" s="1153">
        <f t="shared" si="50"/>
        <v>0.82499999999999996</v>
      </c>
      <c r="S181" s="1152">
        <f t="shared" si="50"/>
        <v>0</v>
      </c>
      <c r="T181" s="1153">
        <f t="shared" si="50"/>
        <v>0</v>
      </c>
      <c r="U181" s="1152">
        <f t="shared" si="50"/>
        <v>-1</v>
      </c>
      <c r="V181" s="1153">
        <f t="shared" si="50"/>
        <v>-1</v>
      </c>
      <c r="W181" s="1152">
        <f t="shared" si="50"/>
        <v>0</v>
      </c>
      <c r="X181" s="1153">
        <f t="shared" si="50"/>
        <v>0</v>
      </c>
      <c r="Y181" s="1152">
        <f t="shared" si="50"/>
        <v>0</v>
      </c>
      <c r="Z181" s="1153">
        <f t="shared" si="50"/>
        <v>0</v>
      </c>
      <c r="AA181" s="1134">
        <f t="shared" si="50"/>
        <v>0</v>
      </c>
      <c r="AB181" s="1135">
        <f t="shared" si="50"/>
        <v>-1</v>
      </c>
      <c r="AC181" s="1152">
        <f t="shared" si="50"/>
        <v>0</v>
      </c>
      <c r="AD181" s="1154">
        <f t="shared" si="50"/>
        <v>0</v>
      </c>
      <c r="AE181" s="1152">
        <f t="shared" si="50"/>
        <v>0</v>
      </c>
      <c r="AF181" s="1153">
        <f t="shared" si="50"/>
        <v>0</v>
      </c>
      <c r="AG181" s="1152">
        <f t="shared" si="50"/>
        <v>0</v>
      </c>
      <c r="AH181" s="1153">
        <f t="shared" si="50"/>
        <v>0</v>
      </c>
      <c r="AI181" s="1152">
        <f t="shared" si="50"/>
        <v>0</v>
      </c>
      <c r="AJ181" s="1153">
        <f t="shared" si="50"/>
        <v>0</v>
      </c>
      <c r="AK181" s="1152">
        <f t="shared" si="50"/>
        <v>-1</v>
      </c>
      <c r="AL181" s="1153">
        <f t="shared" si="50"/>
        <v>-1</v>
      </c>
      <c r="AM181" s="1152">
        <f t="shared" si="50"/>
        <v>0</v>
      </c>
      <c r="AN181" s="1154">
        <f t="shared" si="50"/>
        <v>0</v>
      </c>
      <c r="AO181" s="1152">
        <f t="shared" si="50"/>
        <v>0</v>
      </c>
      <c r="AP181" s="1153">
        <f t="shared" si="50"/>
        <v>0</v>
      </c>
      <c r="AQ181" s="1152">
        <f t="shared" si="50"/>
        <v>0</v>
      </c>
      <c r="AR181" s="1153">
        <f t="shared" si="50"/>
        <v>0</v>
      </c>
      <c r="AS181" s="1152">
        <f t="shared" si="50"/>
        <v>0</v>
      </c>
      <c r="AT181" s="1153">
        <f t="shared" si="50"/>
        <v>0</v>
      </c>
      <c r="AU181" s="1152">
        <f t="shared" si="50"/>
        <v>1</v>
      </c>
      <c r="AV181" s="1153">
        <f t="shared" si="50"/>
        <v>0</v>
      </c>
      <c r="AW181" s="705"/>
      <c r="AX181" s="705"/>
      <c r="AY181" s="705"/>
      <c r="AZ181" s="705"/>
      <c r="BA181" s="705"/>
      <c r="BB181" s="705"/>
      <c r="BC181" s="705"/>
      <c r="BD181" s="705"/>
      <c r="BE181" s="705"/>
      <c r="BF181" s="705"/>
      <c r="BG181" s="705"/>
      <c r="BH181" s="705"/>
      <c r="BI181" s="705"/>
      <c r="BJ181" s="705"/>
      <c r="BK181" s="705"/>
      <c r="BL181" s="705"/>
      <c r="BM181" s="705"/>
      <c r="BN181" s="705"/>
      <c r="BO181" s="705"/>
      <c r="BP181" s="705"/>
      <c r="BQ181" s="705"/>
      <c r="BR181" s="705"/>
      <c r="BS181" s="705"/>
      <c r="BT181" s="705"/>
      <c r="BU181" s="705"/>
      <c r="BV181" s="705"/>
      <c r="BW181" s="705"/>
      <c r="BX181" s="705"/>
      <c r="BY181" s="705"/>
      <c r="BZ181" s="705"/>
      <c r="CA181" s="705"/>
      <c r="CB181" s="705"/>
      <c r="CC181" s="705"/>
      <c r="CD181" s="705"/>
      <c r="CE181" s="705"/>
      <c r="CF181" s="705"/>
      <c r="CG181" s="705"/>
      <c r="CH181" s="705"/>
      <c r="CI181" s="705"/>
      <c r="CJ181" s="705"/>
      <c r="CK181" s="705"/>
      <c r="CL181" s="705"/>
    </row>
    <row r="182" spans="1:90" s="675" customFormat="1" ht="16.5" hidden="1" thickBot="1">
      <c r="A182" s="1012" t="s">
        <v>174</v>
      </c>
      <c r="B182" s="1067" t="s">
        <v>194</v>
      </c>
      <c r="C182" s="1160">
        <f t="shared" ref="C182:D191" si="51">IF(C39&gt;C86,(100%-C86/C39*100%),IF(C39&lt;C86,(C39/C86*100%-100%),0))</f>
        <v>0</v>
      </c>
      <c r="D182" s="1163">
        <f t="shared" si="51"/>
        <v>0</v>
      </c>
      <c r="E182" s="1197"/>
      <c r="F182" s="1197"/>
      <c r="G182" s="1113"/>
      <c r="H182" s="1113"/>
      <c r="I182" s="1162">
        <f t="shared" si="50"/>
        <v>0</v>
      </c>
      <c r="J182" s="1151">
        <f t="shared" si="50"/>
        <v>0</v>
      </c>
      <c r="K182" s="1152">
        <f t="shared" si="50"/>
        <v>0</v>
      </c>
      <c r="L182" s="1153">
        <f t="shared" si="50"/>
        <v>0</v>
      </c>
      <c r="M182" s="1152">
        <f t="shared" si="50"/>
        <v>0</v>
      </c>
      <c r="N182" s="1154">
        <f t="shared" si="50"/>
        <v>0</v>
      </c>
      <c r="O182" s="1152">
        <f t="shared" si="50"/>
        <v>0</v>
      </c>
      <c r="P182" s="1153">
        <f t="shared" si="50"/>
        <v>0</v>
      </c>
      <c r="Q182" s="1152">
        <f t="shared" si="50"/>
        <v>0</v>
      </c>
      <c r="R182" s="1153">
        <f t="shared" si="50"/>
        <v>0</v>
      </c>
      <c r="S182" s="1152">
        <f t="shared" si="50"/>
        <v>0</v>
      </c>
      <c r="T182" s="1153">
        <f t="shared" si="50"/>
        <v>0</v>
      </c>
      <c r="U182" s="1152">
        <f t="shared" si="50"/>
        <v>0</v>
      </c>
      <c r="V182" s="1153">
        <f t="shared" si="50"/>
        <v>0</v>
      </c>
      <c r="W182" s="1152">
        <f t="shared" si="50"/>
        <v>0</v>
      </c>
      <c r="X182" s="1153">
        <f t="shared" si="50"/>
        <v>0</v>
      </c>
      <c r="Y182" s="1152">
        <f t="shared" si="50"/>
        <v>0</v>
      </c>
      <c r="Z182" s="1153">
        <f t="shared" si="50"/>
        <v>0</v>
      </c>
      <c r="AA182" s="1134">
        <f t="shared" si="50"/>
        <v>0</v>
      </c>
      <c r="AB182" s="1135">
        <f t="shared" si="50"/>
        <v>0</v>
      </c>
      <c r="AC182" s="1152">
        <f t="shared" si="50"/>
        <v>0</v>
      </c>
      <c r="AD182" s="1154">
        <f t="shared" si="50"/>
        <v>0</v>
      </c>
      <c r="AE182" s="1152">
        <f t="shared" si="50"/>
        <v>0</v>
      </c>
      <c r="AF182" s="1153">
        <f t="shared" si="50"/>
        <v>0</v>
      </c>
      <c r="AG182" s="1152">
        <f t="shared" si="50"/>
        <v>0</v>
      </c>
      <c r="AH182" s="1153">
        <f t="shared" si="50"/>
        <v>0</v>
      </c>
      <c r="AI182" s="1152">
        <f t="shared" si="50"/>
        <v>0</v>
      </c>
      <c r="AJ182" s="1153">
        <f t="shared" si="50"/>
        <v>0</v>
      </c>
      <c r="AK182" s="1152">
        <f t="shared" si="50"/>
        <v>0</v>
      </c>
      <c r="AL182" s="1153">
        <f t="shared" si="50"/>
        <v>0</v>
      </c>
      <c r="AM182" s="1152">
        <f t="shared" si="50"/>
        <v>0</v>
      </c>
      <c r="AN182" s="1154">
        <f t="shared" si="50"/>
        <v>0</v>
      </c>
      <c r="AO182" s="1152">
        <f t="shared" si="50"/>
        <v>0</v>
      </c>
      <c r="AP182" s="1153">
        <f t="shared" si="50"/>
        <v>0</v>
      </c>
      <c r="AQ182" s="1152">
        <f t="shared" si="50"/>
        <v>0</v>
      </c>
      <c r="AR182" s="1153">
        <f t="shared" si="50"/>
        <v>0</v>
      </c>
      <c r="AS182" s="1152">
        <f t="shared" si="50"/>
        <v>0</v>
      </c>
      <c r="AT182" s="1153">
        <f t="shared" si="50"/>
        <v>0</v>
      </c>
      <c r="AU182" s="1152">
        <f t="shared" si="50"/>
        <v>0</v>
      </c>
      <c r="AV182" s="1153">
        <f t="shared" si="50"/>
        <v>0</v>
      </c>
      <c r="AW182" s="705"/>
      <c r="AX182" s="705"/>
      <c r="AY182" s="705"/>
      <c r="AZ182" s="705"/>
      <c r="BA182" s="705"/>
      <c r="BB182" s="705"/>
      <c r="BC182" s="705"/>
      <c r="BD182" s="705"/>
      <c r="BE182" s="705"/>
      <c r="BF182" s="705"/>
      <c r="BG182" s="705"/>
      <c r="BH182" s="705"/>
      <c r="BI182" s="705"/>
      <c r="BJ182" s="705"/>
      <c r="BK182" s="705"/>
      <c r="BL182" s="705"/>
      <c r="BM182" s="705"/>
      <c r="BN182" s="705"/>
      <c r="BO182" s="705"/>
      <c r="BP182" s="705"/>
      <c r="BQ182" s="705"/>
      <c r="BR182" s="705"/>
      <c r="BS182" s="705"/>
      <c r="BT182" s="705"/>
      <c r="BU182" s="705"/>
      <c r="BV182" s="705"/>
      <c r="BW182" s="705"/>
      <c r="BX182" s="705"/>
      <c r="BY182" s="705"/>
      <c r="BZ182" s="705"/>
      <c r="CA182" s="705"/>
      <c r="CB182" s="705"/>
      <c r="CC182" s="705"/>
      <c r="CD182" s="705"/>
      <c r="CE182" s="705"/>
      <c r="CF182" s="705"/>
      <c r="CG182" s="705"/>
      <c r="CH182" s="705"/>
      <c r="CI182" s="705"/>
      <c r="CJ182" s="705"/>
      <c r="CK182" s="705"/>
      <c r="CL182" s="705"/>
    </row>
    <row r="183" spans="1:90" s="675" customFormat="1" ht="16.5" hidden="1" thickBot="1">
      <c r="A183" s="1012" t="s">
        <v>176</v>
      </c>
      <c r="B183" s="1084" t="s">
        <v>195</v>
      </c>
      <c r="C183" s="1160">
        <f t="shared" si="51"/>
        <v>1</v>
      </c>
      <c r="D183" s="1163">
        <f t="shared" si="51"/>
        <v>0</v>
      </c>
      <c r="E183" s="1197"/>
      <c r="F183" s="1197"/>
      <c r="G183" s="1113"/>
      <c r="H183" s="1113"/>
      <c r="I183" s="1162">
        <f t="shared" si="50"/>
        <v>1</v>
      </c>
      <c r="J183" s="1151">
        <f t="shared" si="50"/>
        <v>0</v>
      </c>
      <c r="K183" s="1152">
        <f t="shared" si="50"/>
        <v>0</v>
      </c>
      <c r="L183" s="1153">
        <f t="shared" si="50"/>
        <v>0</v>
      </c>
      <c r="M183" s="1152">
        <f t="shared" si="50"/>
        <v>0</v>
      </c>
      <c r="N183" s="1154">
        <f t="shared" si="50"/>
        <v>0</v>
      </c>
      <c r="O183" s="1152">
        <f t="shared" si="50"/>
        <v>0</v>
      </c>
      <c r="P183" s="1153">
        <f t="shared" si="50"/>
        <v>0</v>
      </c>
      <c r="Q183" s="1152">
        <f t="shared" si="50"/>
        <v>0</v>
      </c>
      <c r="R183" s="1153">
        <f t="shared" si="50"/>
        <v>0</v>
      </c>
      <c r="S183" s="1152">
        <f t="shared" si="50"/>
        <v>1</v>
      </c>
      <c r="T183" s="1153">
        <f t="shared" si="50"/>
        <v>0</v>
      </c>
      <c r="U183" s="1152">
        <f t="shared" si="50"/>
        <v>0</v>
      </c>
      <c r="V183" s="1153">
        <f t="shared" si="50"/>
        <v>0</v>
      </c>
      <c r="W183" s="1152">
        <f t="shared" si="50"/>
        <v>0</v>
      </c>
      <c r="X183" s="1153">
        <f t="shared" si="50"/>
        <v>0</v>
      </c>
      <c r="Y183" s="1152">
        <f t="shared" si="50"/>
        <v>0</v>
      </c>
      <c r="Z183" s="1153">
        <f t="shared" si="50"/>
        <v>0</v>
      </c>
      <c r="AA183" s="1134">
        <f t="shared" si="50"/>
        <v>0</v>
      </c>
      <c r="AB183" s="1135">
        <f t="shared" si="50"/>
        <v>0</v>
      </c>
      <c r="AC183" s="1152">
        <f t="shared" si="50"/>
        <v>0</v>
      </c>
      <c r="AD183" s="1154">
        <f t="shared" si="50"/>
        <v>0</v>
      </c>
      <c r="AE183" s="1152">
        <f t="shared" si="50"/>
        <v>0</v>
      </c>
      <c r="AF183" s="1153">
        <f t="shared" si="50"/>
        <v>0</v>
      </c>
      <c r="AG183" s="1152">
        <f t="shared" si="50"/>
        <v>0</v>
      </c>
      <c r="AH183" s="1153">
        <f t="shared" si="50"/>
        <v>0</v>
      </c>
      <c r="AI183" s="1152">
        <f t="shared" si="50"/>
        <v>0</v>
      </c>
      <c r="AJ183" s="1153">
        <f t="shared" si="50"/>
        <v>0</v>
      </c>
      <c r="AK183" s="1152">
        <f t="shared" si="50"/>
        <v>0</v>
      </c>
      <c r="AL183" s="1153">
        <f t="shared" si="50"/>
        <v>0</v>
      </c>
      <c r="AM183" s="1152">
        <f t="shared" si="50"/>
        <v>0</v>
      </c>
      <c r="AN183" s="1154">
        <f t="shared" si="50"/>
        <v>0</v>
      </c>
      <c r="AO183" s="1152">
        <f t="shared" si="50"/>
        <v>0</v>
      </c>
      <c r="AP183" s="1153">
        <f t="shared" si="50"/>
        <v>0</v>
      </c>
      <c r="AQ183" s="1152">
        <f t="shared" si="50"/>
        <v>0</v>
      </c>
      <c r="AR183" s="1153">
        <f t="shared" si="50"/>
        <v>0</v>
      </c>
      <c r="AS183" s="1152">
        <f t="shared" si="50"/>
        <v>0</v>
      </c>
      <c r="AT183" s="1153">
        <f t="shared" si="50"/>
        <v>0</v>
      </c>
      <c r="AU183" s="1152">
        <f t="shared" si="50"/>
        <v>0</v>
      </c>
      <c r="AV183" s="1153">
        <f t="shared" si="50"/>
        <v>0</v>
      </c>
      <c r="AW183" s="705"/>
      <c r="AX183" s="705"/>
      <c r="AY183" s="705"/>
      <c r="AZ183" s="705"/>
      <c r="BA183" s="705"/>
      <c r="BB183" s="705"/>
      <c r="BC183" s="705"/>
      <c r="BD183" s="705"/>
      <c r="BE183" s="705"/>
      <c r="BF183" s="705"/>
      <c r="BG183" s="705"/>
      <c r="BH183" s="705"/>
      <c r="BI183" s="705"/>
      <c r="BJ183" s="705"/>
      <c r="BK183" s="705"/>
      <c r="BL183" s="705"/>
      <c r="BM183" s="705"/>
      <c r="BN183" s="705"/>
      <c r="BO183" s="705"/>
      <c r="BP183" s="705"/>
      <c r="BQ183" s="705"/>
      <c r="BR183" s="705"/>
      <c r="BS183" s="705"/>
      <c r="BT183" s="705"/>
      <c r="BU183" s="705"/>
      <c r="BV183" s="705"/>
      <c r="BW183" s="705"/>
      <c r="BX183" s="705"/>
      <c r="BY183" s="705"/>
      <c r="BZ183" s="705"/>
      <c r="CA183" s="705"/>
      <c r="CB183" s="705"/>
      <c r="CC183" s="705"/>
      <c r="CD183" s="705"/>
      <c r="CE183" s="705"/>
      <c r="CF183" s="705"/>
      <c r="CG183" s="705"/>
      <c r="CH183" s="705"/>
      <c r="CI183" s="705"/>
      <c r="CJ183" s="705"/>
      <c r="CK183" s="705"/>
      <c r="CL183" s="705"/>
    </row>
    <row r="184" spans="1:90" s="675" customFormat="1" ht="16.5" hidden="1" thickBot="1">
      <c r="A184" s="1012" t="s">
        <v>183</v>
      </c>
      <c r="B184" s="1084" t="s">
        <v>196</v>
      </c>
      <c r="C184" s="1160">
        <f t="shared" si="51"/>
        <v>0.85714285714285721</v>
      </c>
      <c r="D184" s="1163">
        <f t="shared" si="51"/>
        <v>1</v>
      </c>
      <c r="E184" s="1197"/>
      <c r="F184" s="1197"/>
      <c r="G184" s="1113"/>
      <c r="H184" s="1113"/>
      <c r="I184" s="1162">
        <f t="shared" si="50"/>
        <v>0</v>
      </c>
      <c r="J184" s="1151">
        <f t="shared" si="50"/>
        <v>0</v>
      </c>
      <c r="K184" s="1152">
        <f t="shared" si="50"/>
        <v>0</v>
      </c>
      <c r="L184" s="1153">
        <f t="shared" si="50"/>
        <v>0</v>
      </c>
      <c r="M184" s="1152">
        <f t="shared" si="50"/>
        <v>0</v>
      </c>
      <c r="N184" s="1154">
        <f t="shared" si="50"/>
        <v>0</v>
      </c>
      <c r="O184" s="1152">
        <f t="shared" si="50"/>
        <v>1</v>
      </c>
      <c r="P184" s="1153">
        <f t="shared" si="50"/>
        <v>0</v>
      </c>
      <c r="Q184" s="1152">
        <f t="shared" si="50"/>
        <v>0.75</v>
      </c>
      <c r="R184" s="1153">
        <f t="shared" si="50"/>
        <v>1</v>
      </c>
      <c r="S184" s="1152">
        <f t="shared" si="50"/>
        <v>0</v>
      </c>
      <c r="T184" s="1153">
        <f t="shared" si="50"/>
        <v>0</v>
      </c>
      <c r="U184" s="1152">
        <f t="shared" si="50"/>
        <v>0</v>
      </c>
      <c r="V184" s="1153">
        <f t="shared" si="50"/>
        <v>0</v>
      </c>
      <c r="W184" s="1152">
        <f t="shared" si="50"/>
        <v>0</v>
      </c>
      <c r="X184" s="1153">
        <f t="shared" si="50"/>
        <v>0</v>
      </c>
      <c r="Y184" s="1152">
        <f t="shared" si="50"/>
        <v>0</v>
      </c>
      <c r="Z184" s="1153">
        <f t="shared" si="50"/>
        <v>0</v>
      </c>
      <c r="AA184" s="1134">
        <f t="shared" si="50"/>
        <v>1</v>
      </c>
      <c r="AB184" s="1135">
        <f t="shared" si="50"/>
        <v>1</v>
      </c>
      <c r="AC184" s="1152">
        <f t="shared" si="50"/>
        <v>0</v>
      </c>
      <c r="AD184" s="1154">
        <f t="shared" si="50"/>
        <v>0</v>
      </c>
      <c r="AE184" s="1152">
        <f t="shared" si="50"/>
        <v>1</v>
      </c>
      <c r="AF184" s="1153">
        <f t="shared" si="50"/>
        <v>0</v>
      </c>
      <c r="AG184" s="1152">
        <f t="shared" si="50"/>
        <v>0</v>
      </c>
      <c r="AH184" s="1153">
        <f t="shared" si="50"/>
        <v>0</v>
      </c>
      <c r="AI184" s="1152">
        <f t="shared" si="50"/>
        <v>0</v>
      </c>
      <c r="AJ184" s="1153">
        <f t="shared" si="50"/>
        <v>0</v>
      </c>
      <c r="AK184" s="1152">
        <f t="shared" si="50"/>
        <v>0</v>
      </c>
      <c r="AL184" s="1153">
        <f t="shared" si="50"/>
        <v>0</v>
      </c>
      <c r="AM184" s="1152">
        <f t="shared" si="50"/>
        <v>0</v>
      </c>
      <c r="AN184" s="1154">
        <f t="shared" si="50"/>
        <v>0</v>
      </c>
      <c r="AO184" s="1152">
        <f t="shared" si="50"/>
        <v>0</v>
      </c>
      <c r="AP184" s="1153">
        <f t="shared" si="50"/>
        <v>0</v>
      </c>
      <c r="AQ184" s="1152">
        <f t="shared" si="50"/>
        <v>1</v>
      </c>
      <c r="AR184" s="1153">
        <f t="shared" si="50"/>
        <v>1</v>
      </c>
      <c r="AS184" s="1152">
        <f t="shared" si="50"/>
        <v>0</v>
      </c>
      <c r="AT184" s="1153">
        <f t="shared" si="50"/>
        <v>0</v>
      </c>
      <c r="AU184" s="1152">
        <f t="shared" si="50"/>
        <v>0</v>
      </c>
      <c r="AV184" s="1153">
        <f t="shared" si="50"/>
        <v>0</v>
      </c>
      <c r="AW184" s="705"/>
      <c r="AX184" s="705"/>
      <c r="AY184" s="705"/>
      <c r="AZ184" s="705"/>
      <c r="BA184" s="705"/>
      <c r="BB184" s="705"/>
      <c r="BC184" s="705"/>
      <c r="BD184" s="705"/>
      <c r="BE184" s="705"/>
      <c r="BF184" s="705"/>
      <c r="BG184" s="705"/>
      <c r="BH184" s="705"/>
      <c r="BI184" s="705"/>
      <c r="BJ184" s="705"/>
      <c r="BK184" s="705"/>
      <c r="BL184" s="705"/>
      <c r="BM184" s="705"/>
      <c r="BN184" s="705"/>
      <c r="BO184" s="705"/>
      <c r="BP184" s="705"/>
      <c r="BQ184" s="705"/>
      <c r="BR184" s="705"/>
      <c r="BS184" s="705"/>
      <c r="BT184" s="705"/>
      <c r="BU184" s="705"/>
      <c r="BV184" s="705"/>
      <c r="BW184" s="705"/>
      <c r="BX184" s="705"/>
      <c r="BY184" s="705"/>
      <c r="BZ184" s="705"/>
      <c r="CA184" s="705"/>
      <c r="CB184" s="705"/>
      <c r="CC184" s="705"/>
      <c r="CD184" s="705"/>
      <c r="CE184" s="705"/>
      <c r="CF184" s="705"/>
      <c r="CG184" s="705"/>
      <c r="CH184" s="705"/>
      <c r="CI184" s="705"/>
      <c r="CJ184" s="705"/>
      <c r="CK184" s="705"/>
      <c r="CL184" s="705"/>
    </row>
    <row r="185" spans="1:90" s="675" customFormat="1" ht="16.5" hidden="1" thickBot="1">
      <c r="A185" s="1002" t="s">
        <v>15</v>
      </c>
      <c r="B185" s="1042" t="s">
        <v>197</v>
      </c>
      <c r="C185" s="1128">
        <f t="shared" si="51"/>
        <v>0.125</v>
      </c>
      <c r="D185" s="1117">
        <f t="shared" si="51"/>
        <v>-0.13043478260869568</v>
      </c>
      <c r="E185" s="1197"/>
      <c r="F185" s="1197"/>
      <c r="G185" s="1113"/>
      <c r="H185" s="1113"/>
      <c r="I185" s="1116">
        <f t="shared" si="50"/>
        <v>0</v>
      </c>
      <c r="J185" s="1159">
        <f t="shared" si="50"/>
        <v>0</v>
      </c>
      <c r="K185" s="1136">
        <f t="shared" si="50"/>
        <v>0</v>
      </c>
      <c r="L185" s="1138">
        <f t="shared" si="50"/>
        <v>0</v>
      </c>
      <c r="M185" s="1136">
        <f t="shared" si="50"/>
        <v>0</v>
      </c>
      <c r="N185" s="1137">
        <f t="shared" si="50"/>
        <v>0</v>
      </c>
      <c r="O185" s="1136">
        <f t="shared" si="50"/>
        <v>0</v>
      </c>
      <c r="P185" s="1138">
        <f t="shared" si="50"/>
        <v>0</v>
      </c>
      <c r="Q185" s="1136">
        <f t="shared" si="50"/>
        <v>-0.6</v>
      </c>
      <c r="R185" s="1138">
        <f t="shared" si="50"/>
        <v>-9.9999999999999978E-2</v>
      </c>
      <c r="S185" s="1136">
        <f t="shared" si="50"/>
        <v>0</v>
      </c>
      <c r="T185" s="1138">
        <f t="shared" si="50"/>
        <v>0</v>
      </c>
      <c r="U185" s="1136">
        <f t="shared" si="50"/>
        <v>0</v>
      </c>
      <c r="V185" s="1138">
        <f t="shared" si="50"/>
        <v>0</v>
      </c>
      <c r="W185" s="1136">
        <f t="shared" si="50"/>
        <v>-1</v>
      </c>
      <c r="X185" s="1138">
        <f t="shared" si="50"/>
        <v>-1</v>
      </c>
      <c r="Y185" s="1136">
        <f t="shared" si="50"/>
        <v>1</v>
      </c>
      <c r="Z185" s="1138">
        <f t="shared" si="50"/>
        <v>1</v>
      </c>
      <c r="AA185" s="1134">
        <f t="shared" si="50"/>
        <v>1</v>
      </c>
      <c r="AB185" s="1135">
        <f t="shared" si="50"/>
        <v>0</v>
      </c>
      <c r="AC185" s="1131">
        <f t="shared" si="50"/>
        <v>0</v>
      </c>
      <c r="AD185" s="1133">
        <f t="shared" si="50"/>
        <v>0</v>
      </c>
      <c r="AE185" s="1131">
        <f t="shared" si="50"/>
        <v>0</v>
      </c>
      <c r="AF185" s="1132">
        <f t="shared" si="50"/>
        <v>0</v>
      </c>
      <c r="AG185" s="1131">
        <f t="shared" si="50"/>
        <v>0</v>
      </c>
      <c r="AH185" s="1132">
        <f t="shared" si="50"/>
        <v>0</v>
      </c>
      <c r="AI185" s="1131">
        <f t="shared" si="50"/>
        <v>0</v>
      </c>
      <c r="AJ185" s="1132">
        <f t="shared" si="50"/>
        <v>0</v>
      </c>
      <c r="AK185" s="1131">
        <f t="shared" si="50"/>
        <v>0</v>
      </c>
      <c r="AL185" s="1132">
        <f t="shared" si="50"/>
        <v>0</v>
      </c>
      <c r="AM185" s="1131">
        <f t="shared" si="50"/>
        <v>0</v>
      </c>
      <c r="AN185" s="1133">
        <f t="shared" si="50"/>
        <v>0</v>
      </c>
      <c r="AO185" s="1166">
        <f t="shared" si="50"/>
        <v>0</v>
      </c>
      <c r="AP185" s="1167">
        <f t="shared" si="50"/>
        <v>0</v>
      </c>
      <c r="AQ185" s="1131">
        <f t="shared" si="50"/>
        <v>1</v>
      </c>
      <c r="AR185" s="1132">
        <f t="shared" si="50"/>
        <v>0</v>
      </c>
      <c r="AS185" s="1131">
        <f t="shared" si="50"/>
        <v>1</v>
      </c>
      <c r="AT185" s="1132">
        <f t="shared" si="50"/>
        <v>0</v>
      </c>
      <c r="AU185" s="1131">
        <f t="shared" si="50"/>
        <v>0</v>
      </c>
      <c r="AV185" s="1132">
        <f t="shared" si="50"/>
        <v>0</v>
      </c>
      <c r="AW185" s="705"/>
      <c r="AX185" s="705"/>
      <c r="AY185" s="705"/>
      <c r="AZ185" s="705"/>
      <c r="BA185" s="705"/>
      <c r="BB185" s="705"/>
      <c r="BC185" s="705"/>
      <c r="BD185" s="705"/>
      <c r="BE185" s="705"/>
      <c r="BF185" s="705"/>
      <c r="BG185" s="705"/>
      <c r="BH185" s="705"/>
      <c r="BI185" s="705"/>
      <c r="BJ185" s="705"/>
      <c r="BK185" s="705"/>
      <c r="BL185" s="705"/>
      <c r="BM185" s="705"/>
      <c r="BN185" s="705"/>
      <c r="BO185" s="705"/>
      <c r="BP185" s="705"/>
      <c r="BQ185" s="705"/>
      <c r="BR185" s="705"/>
      <c r="BS185" s="705"/>
      <c r="BT185" s="705"/>
      <c r="BU185" s="705"/>
      <c r="BV185" s="705"/>
      <c r="BW185" s="705"/>
      <c r="BX185" s="705"/>
      <c r="BY185" s="705"/>
      <c r="BZ185" s="705"/>
      <c r="CA185" s="705"/>
      <c r="CB185" s="705"/>
      <c r="CC185" s="705"/>
      <c r="CD185" s="705"/>
      <c r="CE185" s="705"/>
      <c r="CF185" s="705"/>
      <c r="CG185" s="705"/>
      <c r="CH185" s="705"/>
      <c r="CI185" s="705"/>
      <c r="CJ185" s="705"/>
      <c r="CK185" s="705"/>
      <c r="CL185" s="705"/>
    </row>
    <row r="186" spans="1:90" s="675" customFormat="1" ht="16.5" hidden="1" thickBot="1">
      <c r="A186" s="1002" t="s">
        <v>52</v>
      </c>
      <c r="B186" s="1042" t="s">
        <v>198</v>
      </c>
      <c r="C186" s="1128">
        <f t="shared" si="51"/>
        <v>1</v>
      </c>
      <c r="D186" s="1117">
        <f t="shared" si="51"/>
        <v>1</v>
      </c>
      <c r="E186" s="1197"/>
      <c r="F186" s="1197"/>
      <c r="G186" s="1113"/>
      <c r="H186" s="1113"/>
      <c r="I186" s="1116">
        <f t="shared" si="50"/>
        <v>0</v>
      </c>
      <c r="J186" s="1159">
        <f t="shared" si="50"/>
        <v>0</v>
      </c>
      <c r="K186" s="1136">
        <f t="shared" si="50"/>
        <v>0</v>
      </c>
      <c r="L186" s="1138">
        <f t="shared" si="50"/>
        <v>0</v>
      </c>
      <c r="M186" s="1136">
        <f t="shared" si="50"/>
        <v>0</v>
      </c>
      <c r="N186" s="1137">
        <f t="shared" si="50"/>
        <v>0</v>
      </c>
      <c r="O186" s="1136">
        <f t="shared" si="50"/>
        <v>0</v>
      </c>
      <c r="P186" s="1138">
        <f t="shared" si="50"/>
        <v>0</v>
      </c>
      <c r="Q186" s="1136">
        <f t="shared" si="50"/>
        <v>0</v>
      </c>
      <c r="R186" s="1138">
        <f t="shared" si="50"/>
        <v>0</v>
      </c>
      <c r="S186" s="1136">
        <f t="shared" si="50"/>
        <v>0</v>
      </c>
      <c r="T186" s="1138">
        <f t="shared" si="50"/>
        <v>0</v>
      </c>
      <c r="U186" s="1136">
        <f t="shared" si="50"/>
        <v>0</v>
      </c>
      <c r="V186" s="1138">
        <f t="shared" si="50"/>
        <v>0</v>
      </c>
      <c r="W186" s="1136">
        <f t="shared" si="50"/>
        <v>0</v>
      </c>
      <c r="X186" s="1138">
        <f t="shared" ref="X186:AV186" si="52">IF(X43&gt;X90,(100%-X90/X43*100%),IF(X43&lt;X90,(X43/X90*100%-100%),0))</f>
        <v>0</v>
      </c>
      <c r="Y186" s="1136">
        <f t="shared" si="52"/>
        <v>0</v>
      </c>
      <c r="Z186" s="1138">
        <f t="shared" si="52"/>
        <v>0</v>
      </c>
      <c r="AA186" s="1134">
        <f t="shared" si="52"/>
        <v>1</v>
      </c>
      <c r="AB186" s="1135">
        <f t="shared" si="52"/>
        <v>1</v>
      </c>
      <c r="AC186" s="1131">
        <f t="shared" si="52"/>
        <v>0</v>
      </c>
      <c r="AD186" s="1133">
        <f t="shared" si="52"/>
        <v>0</v>
      </c>
      <c r="AE186" s="1131">
        <f t="shared" si="52"/>
        <v>0</v>
      </c>
      <c r="AF186" s="1132">
        <f t="shared" si="52"/>
        <v>0</v>
      </c>
      <c r="AG186" s="1131">
        <f t="shared" si="52"/>
        <v>0</v>
      </c>
      <c r="AH186" s="1132">
        <f t="shared" si="52"/>
        <v>0</v>
      </c>
      <c r="AI186" s="1131">
        <f t="shared" si="52"/>
        <v>0</v>
      </c>
      <c r="AJ186" s="1132">
        <f t="shared" si="52"/>
        <v>0</v>
      </c>
      <c r="AK186" s="1131">
        <f t="shared" si="52"/>
        <v>0</v>
      </c>
      <c r="AL186" s="1132">
        <f t="shared" si="52"/>
        <v>0</v>
      </c>
      <c r="AM186" s="1131">
        <f t="shared" si="52"/>
        <v>0</v>
      </c>
      <c r="AN186" s="1133">
        <f t="shared" si="52"/>
        <v>0</v>
      </c>
      <c r="AO186" s="1131">
        <f t="shared" si="52"/>
        <v>0</v>
      </c>
      <c r="AP186" s="1132">
        <f t="shared" si="52"/>
        <v>0</v>
      </c>
      <c r="AQ186" s="1131">
        <f t="shared" si="52"/>
        <v>1</v>
      </c>
      <c r="AR186" s="1132">
        <f t="shared" si="52"/>
        <v>1</v>
      </c>
      <c r="AS186" s="1131">
        <f t="shared" si="52"/>
        <v>0</v>
      </c>
      <c r="AT186" s="1132">
        <f t="shared" si="52"/>
        <v>0</v>
      </c>
      <c r="AU186" s="1131">
        <f t="shared" si="52"/>
        <v>0</v>
      </c>
      <c r="AV186" s="1132">
        <f t="shared" si="52"/>
        <v>0</v>
      </c>
      <c r="AW186" s="705"/>
      <c r="AX186" s="705"/>
      <c r="AY186" s="705"/>
      <c r="AZ186" s="705"/>
      <c r="BA186" s="705"/>
      <c r="BB186" s="705"/>
      <c r="BC186" s="705"/>
      <c r="BD186" s="705"/>
      <c r="BE186" s="705"/>
      <c r="BF186" s="705"/>
      <c r="BG186" s="705"/>
      <c r="BH186" s="705"/>
      <c r="BI186" s="705"/>
      <c r="BJ186" s="705"/>
      <c r="BK186" s="705"/>
      <c r="BL186" s="705"/>
      <c r="BM186" s="705"/>
      <c r="BN186" s="705"/>
      <c r="BO186" s="705"/>
      <c r="BP186" s="705"/>
      <c r="BQ186" s="705"/>
      <c r="BR186" s="705"/>
      <c r="BS186" s="705"/>
      <c r="BT186" s="705"/>
      <c r="BU186" s="705"/>
      <c r="BV186" s="705"/>
      <c r="BW186" s="705"/>
      <c r="BX186" s="705"/>
      <c r="BY186" s="705"/>
      <c r="BZ186" s="705"/>
      <c r="CA186" s="705"/>
      <c r="CB186" s="705"/>
      <c r="CC186" s="705"/>
      <c r="CD186" s="705"/>
      <c r="CE186" s="705"/>
      <c r="CF186" s="705"/>
      <c r="CG186" s="705"/>
      <c r="CH186" s="705"/>
      <c r="CI186" s="705"/>
      <c r="CJ186" s="705"/>
      <c r="CK186" s="705"/>
      <c r="CL186" s="705"/>
    </row>
    <row r="187" spans="1:90" s="675" customFormat="1" ht="16.5" hidden="1" thickBot="1">
      <c r="A187" s="1002" t="s">
        <v>87</v>
      </c>
      <c r="B187" s="1042" t="s">
        <v>199</v>
      </c>
      <c r="C187" s="1128">
        <f t="shared" si="51"/>
        <v>1</v>
      </c>
      <c r="D187" s="1117">
        <f t="shared" si="51"/>
        <v>0</v>
      </c>
      <c r="E187" s="1197"/>
      <c r="F187" s="1197"/>
      <c r="G187" s="1113"/>
      <c r="H187" s="1113"/>
      <c r="I187" s="1116">
        <f t="shared" ref="I187:AV191" si="53">IF(I44&gt;I91,(100%-I91/I44*100%),IF(I44&lt;I91,(I44/I91*100%-100%),0))</f>
        <v>0</v>
      </c>
      <c r="J187" s="1159">
        <f t="shared" si="53"/>
        <v>0</v>
      </c>
      <c r="K187" s="1136">
        <f t="shared" si="53"/>
        <v>0</v>
      </c>
      <c r="L187" s="1138">
        <f t="shared" si="53"/>
        <v>0</v>
      </c>
      <c r="M187" s="1136">
        <f t="shared" si="53"/>
        <v>0</v>
      </c>
      <c r="N187" s="1137">
        <f t="shared" si="53"/>
        <v>0</v>
      </c>
      <c r="O187" s="1136">
        <f t="shared" si="53"/>
        <v>0</v>
      </c>
      <c r="P187" s="1138">
        <f t="shared" si="53"/>
        <v>0</v>
      </c>
      <c r="Q187" s="1136">
        <f t="shared" si="53"/>
        <v>0</v>
      </c>
      <c r="R187" s="1138">
        <f t="shared" si="53"/>
        <v>0</v>
      </c>
      <c r="S187" s="1136">
        <f t="shared" si="53"/>
        <v>0</v>
      </c>
      <c r="T187" s="1138">
        <f t="shared" si="53"/>
        <v>0</v>
      </c>
      <c r="U187" s="1136">
        <f t="shared" si="53"/>
        <v>0</v>
      </c>
      <c r="V187" s="1138">
        <f t="shared" si="53"/>
        <v>0</v>
      </c>
      <c r="W187" s="1136">
        <f t="shared" si="53"/>
        <v>0</v>
      </c>
      <c r="X187" s="1138">
        <f t="shared" si="53"/>
        <v>0</v>
      </c>
      <c r="Y187" s="1136">
        <f t="shared" si="53"/>
        <v>0</v>
      </c>
      <c r="Z187" s="1138">
        <f t="shared" si="53"/>
        <v>0</v>
      </c>
      <c r="AA187" s="1134">
        <f t="shared" si="53"/>
        <v>1</v>
      </c>
      <c r="AB187" s="1135">
        <f t="shared" si="53"/>
        <v>0</v>
      </c>
      <c r="AC187" s="1131">
        <f t="shared" si="53"/>
        <v>0</v>
      </c>
      <c r="AD187" s="1133">
        <f t="shared" si="53"/>
        <v>0</v>
      </c>
      <c r="AE187" s="1131">
        <f t="shared" si="53"/>
        <v>0</v>
      </c>
      <c r="AF187" s="1132">
        <f t="shared" si="53"/>
        <v>0</v>
      </c>
      <c r="AG187" s="1131">
        <f t="shared" si="53"/>
        <v>0</v>
      </c>
      <c r="AH187" s="1132">
        <f t="shared" si="53"/>
        <v>0</v>
      </c>
      <c r="AI187" s="1131">
        <f t="shared" si="53"/>
        <v>0</v>
      </c>
      <c r="AJ187" s="1132">
        <f t="shared" si="53"/>
        <v>0</v>
      </c>
      <c r="AK187" s="1131">
        <f t="shared" si="53"/>
        <v>0</v>
      </c>
      <c r="AL187" s="1132">
        <f t="shared" si="53"/>
        <v>0</v>
      </c>
      <c r="AM187" s="1131">
        <f t="shared" si="53"/>
        <v>0</v>
      </c>
      <c r="AN187" s="1133">
        <f t="shared" si="53"/>
        <v>0</v>
      </c>
      <c r="AO187" s="1131">
        <f t="shared" si="53"/>
        <v>0</v>
      </c>
      <c r="AP187" s="1132">
        <f t="shared" si="53"/>
        <v>0</v>
      </c>
      <c r="AQ187" s="1131">
        <f t="shared" si="53"/>
        <v>0</v>
      </c>
      <c r="AR187" s="1132">
        <f t="shared" si="53"/>
        <v>0</v>
      </c>
      <c r="AS187" s="1131">
        <f t="shared" si="53"/>
        <v>0</v>
      </c>
      <c r="AT187" s="1132">
        <f t="shared" si="53"/>
        <v>0</v>
      </c>
      <c r="AU187" s="1131">
        <f t="shared" si="53"/>
        <v>1</v>
      </c>
      <c r="AV187" s="1132">
        <f t="shared" si="53"/>
        <v>0</v>
      </c>
      <c r="AW187" s="705"/>
      <c r="AX187" s="705"/>
      <c r="AY187" s="705"/>
      <c r="AZ187" s="705"/>
      <c r="BA187" s="705"/>
      <c r="BB187" s="705"/>
      <c r="BC187" s="705"/>
      <c r="BD187" s="705"/>
      <c r="BE187" s="705"/>
      <c r="BF187" s="705"/>
      <c r="BG187" s="705"/>
      <c r="BH187" s="705"/>
      <c r="BI187" s="705"/>
      <c r="BJ187" s="705"/>
      <c r="BK187" s="705"/>
      <c r="BL187" s="705"/>
      <c r="BM187" s="705"/>
      <c r="BN187" s="705"/>
      <c r="BO187" s="705"/>
      <c r="BP187" s="705"/>
      <c r="BQ187" s="705"/>
      <c r="BR187" s="705"/>
      <c r="BS187" s="705"/>
      <c r="BT187" s="705"/>
      <c r="BU187" s="705"/>
      <c r="BV187" s="705"/>
      <c r="BW187" s="705"/>
      <c r="BX187" s="705"/>
      <c r="BY187" s="705"/>
      <c r="BZ187" s="705"/>
      <c r="CA187" s="705"/>
      <c r="CB187" s="705"/>
      <c r="CC187" s="705"/>
      <c r="CD187" s="705"/>
      <c r="CE187" s="705"/>
      <c r="CF187" s="705"/>
      <c r="CG187" s="705"/>
      <c r="CH187" s="705"/>
      <c r="CI187" s="705"/>
      <c r="CJ187" s="705"/>
      <c r="CK187" s="705"/>
      <c r="CL187" s="705"/>
    </row>
    <row r="188" spans="1:90" s="675" customFormat="1" ht="16.5" hidden="1" thickBot="1">
      <c r="A188" s="1002" t="s">
        <v>117</v>
      </c>
      <c r="B188" s="1042" t="s">
        <v>200</v>
      </c>
      <c r="C188" s="1128">
        <f t="shared" si="51"/>
        <v>0</v>
      </c>
      <c r="D188" s="1117">
        <f t="shared" si="51"/>
        <v>0</v>
      </c>
      <c r="E188" s="1197"/>
      <c r="F188" s="1197"/>
      <c r="G188" s="1113"/>
      <c r="H188" s="1113"/>
      <c r="I188" s="1116">
        <f t="shared" si="53"/>
        <v>0</v>
      </c>
      <c r="J188" s="1159">
        <f t="shared" si="53"/>
        <v>0</v>
      </c>
      <c r="K188" s="1136">
        <f t="shared" si="53"/>
        <v>0</v>
      </c>
      <c r="L188" s="1138">
        <f t="shared" si="53"/>
        <v>0</v>
      </c>
      <c r="M188" s="1136">
        <f t="shared" si="53"/>
        <v>0</v>
      </c>
      <c r="N188" s="1137">
        <f t="shared" si="53"/>
        <v>0</v>
      </c>
      <c r="O188" s="1136">
        <f t="shared" si="53"/>
        <v>0</v>
      </c>
      <c r="P188" s="1138">
        <f t="shared" si="53"/>
        <v>0</v>
      </c>
      <c r="Q188" s="1136">
        <f t="shared" si="53"/>
        <v>0</v>
      </c>
      <c r="R188" s="1138">
        <f t="shared" si="53"/>
        <v>0</v>
      </c>
      <c r="S188" s="1136">
        <f t="shared" si="53"/>
        <v>0</v>
      </c>
      <c r="T188" s="1138">
        <f t="shared" si="53"/>
        <v>0</v>
      </c>
      <c r="U188" s="1136">
        <f t="shared" si="53"/>
        <v>0</v>
      </c>
      <c r="V188" s="1138">
        <f t="shared" si="53"/>
        <v>0</v>
      </c>
      <c r="W188" s="1136">
        <f t="shared" si="53"/>
        <v>0</v>
      </c>
      <c r="X188" s="1138">
        <f t="shared" si="53"/>
        <v>0</v>
      </c>
      <c r="Y188" s="1136">
        <f t="shared" si="53"/>
        <v>0</v>
      </c>
      <c r="Z188" s="1138">
        <f t="shared" si="53"/>
        <v>0</v>
      </c>
      <c r="AA188" s="1134">
        <f t="shared" si="53"/>
        <v>0</v>
      </c>
      <c r="AB188" s="1135">
        <f t="shared" si="53"/>
        <v>0</v>
      </c>
      <c r="AC188" s="1131">
        <f t="shared" si="53"/>
        <v>0</v>
      </c>
      <c r="AD188" s="1133">
        <f t="shared" si="53"/>
        <v>0</v>
      </c>
      <c r="AE188" s="1131">
        <f t="shared" si="53"/>
        <v>0</v>
      </c>
      <c r="AF188" s="1132">
        <f t="shared" si="53"/>
        <v>0</v>
      </c>
      <c r="AG188" s="1131">
        <f t="shared" si="53"/>
        <v>0</v>
      </c>
      <c r="AH188" s="1132">
        <f t="shared" si="53"/>
        <v>0</v>
      </c>
      <c r="AI188" s="1131">
        <f t="shared" si="53"/>
        <v>0</v>
      </c>
      <c r="AJ188" s="1132">
        <f t="shared" si="53"/>
        <v>0</v>
      </c>
      <c r="AK188" s="1131">
        <f t="shared" si="53"/>
        <v>0</v>
      </c>
      <c r="AL188" s="1132">
        <f t="shared" si="53"/>
        <v>0</v>
      </c>
      <c r="AM188" s="1131">
        <f t="shared" si="53"/>
        <v>0</v>
      </c>
      <c r="AN188" s="1133">
        <f t="shared" si="53"/>
        <v>0</v>
      </c>
      <c r="AO188" s="1166">
        <f t="shared" si="53"/>
        <v>0</v>
      </c>
      <c r="AP188" s="1167">
        <f t="shared" si="53"/>
        <v>0</v>
      </c>
      <c r="AQ188" s="1131">
        <f t="shared" si="53"/>
        <v>0</v>
      </c>
      <c r="AR188" s="1132">
        <f t="shared" si="53"/>
        <v>0</v>
      </c>
      <c r="AS188" s="1131">
        <f t="shared" si="53"/>
        <v>0</v>
      </c>
      <c r="AT188" s="1132">
        <f t="shared" si="53"/>
        <v>0</v>
      </c>
      <c r="AU188" s="1131">
        <f t="shared" si="53"/>
        <v>0</v>
      </c>
      <c r="AV188" s="1132">
        <f t="shared" si="53"/>
        <v>0</v>
      </c>
      <c r="AW188" s="705"/>
      <c r="AX188" s="705"/>
      <c r="AY188" s="705"/>
      <c r="AZ188" s="705"/>
      <c r="BA188" s="705"/>
      <c r="BB188" s="705"/>
      <c r="BC188" s="705"/>
      <c r="BD188" s="705"/>
      <c r="BE188" s="705"/>
      <c r="BF188" s="705"/>
      <c r="BG188" s="705"/>
      <c r="BH188" s="705"/>
      <c r="BI188" s="705"/>
      <c r="BJ188" s="705"/>
      <c r="BK188" s="705"/>
      <c r="BL188" s="705"/>
      <c r="BM188" s="705"/>
      <c r="BN188" s="705"/>
      <c r="BO188" s="705"/>
      <c r="BP188" s="705"/>
      <c r="BQ188" s="705"/>
      <c r="BR188" s="705"/>
      <c r="BS188" s="705"/>
      <c r="BT188" s="705"/>
      <c r="BU188" s="705"/>
      <c r="BV188" s="705"/>
      <c r="BW188" s="705"/>
      <c r="BX188" s="705"/>
      <c r="BY188" s="705"/>
      <c r="BZ188" s="705"/>
      <c r="CA188" s="705"/>
      <c r="CB188" s="705"/>
      <c r="CC188" s="705"/>
      <c r="CD188" s="705"/>
      <c r="CE188" s="705"/>
      <c r="CF188" s="705"/>
      <c r="CG188" s="705"/>
      <c r="CH188" s="705"/>
      <c r="CI188" s="705"/>
      <c r="CJ188" s="705"/>
      <c r="CK188" s="705"/>
      <c r="CL188" s="705"/>
    </row>
    <row r="189" spans="1:90" s="675" customFormat="1" ht="16.5" hidden="1" thickBot="1">
      <c r="A189" s="1002" t="s">
        <v>201</v>
      </c>
      <c r="B189" s="1042" t="s">
        <v>915</v>
      </c>
      <c r="C189" s="1128">
        <f t="shared" si="51"/>
        <v>0</v>
      </c>
      <c r="D189" s="1117">
        <f t="shared" si="51"/>
        <v>0</v>
      </c>
      <c r="E189" s="1197"/>
      <c r="F189" s="1197"/>
      <c r="G189" s="1113"/>
      <c r="H189" s="1113"/>
      <c r="I189" s="1116">
        <f t="shared" si="53"/>
        <v>0</v>
      </c>
      <c r="J189" s="1159">
        <f t="shared" si="53"/>
        <v>0</v>
      </c>
      <c r="K189" s="1136">
        <f t="shared" si="53"/>
        <v>0</v>
      </c>
      <c r="L189" s="1138">
        <f t="shared" si="53"/>
        <v>0</v>
      </c>
      <c r="M189" s="1136">
        <f t="shared" si="53"/>
        <v>0</v>
      </c>
      <c r="N189" s="1137">
        <f t="shared" si="53"/>
        <v>0</v>
      </c>
      <c r="O189" s="1136">
        <f t="shared" si="53"/>
        <v>0</v>
      </c>
      <c r="P189" s="1138">
        <f t="shared" si="53"/>
        <v>0</v>
      </c>
      <c r="Q189" s="1136">
        <f t="shared" si="53"/>
        <v>0</v>
      </c>
      <c r="R189" s="1138">
        <f t="shared" si="53"/>
        <v>0</v>
      </c>
      <c r="S189" s="1136">
        <f t="shared" si="53"/>
        <v>0</v>
      </c>
      <c r="T189" s="1138">
        <f t="shared" si="53"/>
        <v>0</v>
      </c>
      <c r="U189" s="1136">
        <f t="shared" si="53"/>
        <v>0</v>
      </c>
      <c r="V189" s="1138">
        <f t="shared" si="53"/>
        <v>0</v>
      </c>
      <c r="W189" s="1136">
        <f t="shared" si="53"/>
        <v>0</v>
      </c>
      <c r="X189" s="1138">
        <f t="shared" si="53"/>
        <v>0</v>
      </c>
      <c r="Y189" s="1136">
        <f t="shared" si="53"/>
        <v>0</v>
      </c>
      <c r="Z189" s="1138">
        <f t="shared" si="53"/>
        <v>0</v>
      </c>
      <c r="AA189" s="1134">
        <f t="shared" si="53"/>
        <v>0</v>
      </c>
      <c r="AB189" s="1135">
        <f t="shared" si="53"/>
        <v>0</v>
      </c>
      <c r="AC189" s="1131">
        <f t="shared" si="53"/>
        <v>0</v>
      </c>
      <c r="AD189" s="1133">
        <f t="shared" si="53"/>
        <v>0</v>
      </c>
      <c r="AE189" s="1131">
        <f t="shared" si="53"/>
        <v>0</v>
      </c>
      <c r="AF189" s="1132">
        <f t="shared" si="53"/>
        <v>0</v>
      </c>
      <c r="AG189" s="1131">
        <f t="shared" si="53"/>
        <v>0</v>
      </c>
      <c r="AH189" s="1132">
        <f t="shared" si="53"/>
        <v>0</v>
      </c>
      <c r="AI189" s="1131">
        <f t="shared" si="53"/>
        <v>0</v>
      </c>
      <c r="AJ189" s="1132">
        <f t="shared" si="53"/>
        <v>0</v>
      </c>
      <c r="AK189" s="1131">
        <f t="shared" si="53"/>
        <v>0</v>
      </c>
      <c r="AL189" s="1132">
        <f t="shared" si="53"/>
        <v>0</v>
      </c>
      <c r="AM189" s="1131">
        <f t="shared" si="53"/>
        <v>0</v>
      </c>
      <c r="AN189" s="1133">
        <f t="shared" si="53"/>
        <v>0</v>
      </c>
      <c r="AO189" s="1166">
        <f t="shared" si="53"/>
        <v>0</v>
      </c>
      <c r="AP189" s="1167">
        <f t="shared" si="53"/>
        <v>0</v>
      </c>
      <c r="AQ189" s="1131">
        <f t="shared" si="53"/>
        <v>0</v>
      </c>
      <c r="AR189" s="1132">
        <f t="shared" si="53"/>
        <v>0</v>
      </c>
      <c r="AS189" s="1131">
        <f t="shared" si="53"/>
        <v>0</v>
      </c>
      <c r="AT189" s="1132">
        <f t="shared" si="53"/>
        <v>0</v>
      </c>
      <c r="AU189" s="1131">
        <f t="shared" si="53"/>
        <v>0</v>
      </c>
      <c r="AV189" s="1132">
        <f t="shared" si="53"/>
        <v>0</v>
      </c>
      <c r="AW189" s="705"/>
      <c r="AX189" s="705"/>
      <c r="AY189" s="705"/>
      <c r="AZ189" s="705"/>
      <c r="BA189" s="705"/>
      <c r="BB189" s="705"/>
      <c r="BC189" s="705"/>
      <c r="BD189" s="705"/>
      <c r="BE189" s="705"/>
      <c r="BF189" s="705"/>
      <c r="BG189" s="705"/>
      <c r="BH189" s="705"/>
      <c r="BI189" s="705"/>
      <c r="BJ189" s="705"/>
      <c r="BK189" s="705"/>
      <c r="BL189" s="705"/>
      <c r="BM189" s="705"/>
      <c r="BN189" s="705"/>
      <c r="BO189" s="705"/>
      <c r="BP189" s="705"/>
      <c r="BQ189" s="705"/>
      <c r="BR189" s="705"/>
      <c r="BS189" s="705"/>
      <c r="BT189" s="705"/>
      <c r="BU189" s="705"/>
      <c r="BV189" s="705"/>
      <c r="BW189" s="705"/>
      <c r="BX189" s="705"/>
      <c r="BY189" s="705"/>
      <c r="BZ189" s="705"/>
      <c r="CA189" s="705"/>
      <c r="CB189" s="705"/>
      <c r="CC189" s="705"/>
      <c r="CD189" s="705"/>
      <c r="CE189" s="705"/>
      <c r="CF189" s="705"/>
      <c r="CG189" s="705"/>
      <c r="CH189" s="705"/>
      <c r="CI189" s="705"/>
      <c r="CJ189" s="705"/>
      <c r="CK189" s="705"/>
      <c r="CL189" s="705"/>
    </row>
    <row r="190" spans="1:90" s="675" customFormat="1" ht="32.25" hidden="1" thickBot="1">
      <c r="A190" s="1168" t="s">
        <v>40</v>
      </c>
      <c r="B190" s="1169" t="s">
        <v>202</v>
      </c>
      <c r="C190" s="1170">
        <f t="shared" si="51"/>
        <v>-1</v>
      </c>
      <c r="D190" s="1171">
        <f t="shared" si="51"/>
        <v>0</v>
      </c>
      <c r="E190" s="1197"/>
      <c r="F190" s="1197"/>
      <c r="G190" s="1113"/>
      <c r="H190" s="1113"/>
      <c r="I190" s="1172">
        <f t="shared" si="53"/>
        <v>0</v>
      </c>
      <c r="J190" s="1173">
        <f t="shared" si="53"/>
        <v>0</v>
      </c>
      <c r="K190" s="1174">
        <f t="shared" si="53"/>
        <v>0</v>
      </c>
      <c r="L190" s="1175">
        <f t="shared" si="53"/>
        <v>0</v>
      </c>
      <c r="M190" s="1174">
        <f t="shared" si="53"/>
        <v>0</v>
      </c>
      <c r="N190" s="1176">
        <f t="shared" si="53"/>
        <v>0</v>
      </c>
      <c r="O190" s="1174">
        <f t="shared" si="53"/>
        <v>0</v>
      </c>
      <c r="P190" s="1175">
        <f t="shared" si="53"/>
        <v>0</v>
      </c>
      <c r="Q190" s="1174">
        <f t="shared" si="53"/>
        <v>0</v>
      </c>
      <c r="R190" s="1175">
        <f t="shared" si="53"/>
        <v>0</v>
      </c>
      <c r="S190" s="1174">
        <f t="shared" si="53"/>
        <v>0</v>
      </c>
      <c r="T190" s="1175">
        <f t="shared" si="53"/>
        <v>0</v>
      </c>
      <c r="U190" s="1174">
        <f t="shared" si="53"/>
        <v>-1</v>
      </c>
      <c r="V190" s="1175">
        <f t="shared" si="53"/>
        <v>0</v>
      </c>
      <c r="W190" s="1174">
        <f t="shared" si="53"/>
        <v>0</v>
      </c>
      <c r="X190" s="1175">
        <f t="shared" si="53"/>
        <v>0</v>
      </c>
      <c r="Y190" s="1174">
        <f t="shared" si="53"/>
        <v>0</v>
      </c>
      <c r="Z190" s="1175">
        <f t="shared" si="53"/>
        <v>0</v>
      </c>
      <c r="AA190" s="1177">
        <f t="shared" si="53"/>
        <v>-1</v>
      </c>
      <c r="AB190" s="1178">
        <f t="shared" si="53"/>
        <v>0</v>
      </c>
      <c r="AC190" s="1179">
        <f t="shared" si="53"/>
        <v>0</v>
      </c>
      <c r="AD190" s="1180">
        <f t="shared" si="53"/>
        <v>0</v>
      </c>
      <c r="AE190" s="1179">
        <f t="shared" si="53"/>
        <v>0</v>
      </c>
      <c r="AF190" s="1181">
        <f t="shared" si="53"/>
        <v>0</v>
      </c>
      <c r="AG190" s="1179">
        <f t="shared" si="53"/>
        <v>0</v>
      </c>
      <c r="AH190" s="1181">
        <f t="shared" si="53"/>
        <v>0</v>
      </c>
      <c r="AI190" s="1179">
        <f t="shared" si="53"/>
        <v>0</v>
      </c>
      <c r="AJ190" s="1181">
        <f t="shared" si="53"/>
        <v>0</v>
      </c>
      <c r="AK190" s="1179">
        <f t="shared" si="53"/>
        <v>0</v>
      </c>
      <c r="AL190" s="1181">
        <f t="shared" si="53"/>
        <v>0</v>
      </c>
      <c r="AM190" s="1179">
        <f t="shared" si="53"/>
        <v>0</v>
      </c>
      <c r="AN190" s="1180">
        <f t="shared" si="53"/>
        <v>0</v>
      </c>
      <c r="AO190" s="1182">
        <f t="shared" si="53"/>
        <v>-1</v>
      </c>
      <c r="AP190" s="1183">
        <f t="shared" si="53"/>
        <v>0</v>
      </c>
      <c r="AQ190" s="1179">
        <f t="shared" si="53"/>
        <v>0</v>
      </c>
      <c r="AR190" s="1181">
        <f t="shared" si="53"/>
        <v>0</v>
      </c>
      <c r="AS190" s="1179">
        <f t="shared" si="53"/>
        <v>0</v>
      </c>
      <c r="AT190" s="1181">
        <f t="shared" si="53"/>
        <v>0</v>
      </c>
      <c r="AU190" s="1179">
        <f t="shared" si="53"/>
        <v>0</v>
      </c>
      <c r="AV190" s="1181">
        <f t="shared" si="53"/>
        <v>0</v>
      </c>
      <c r="AW190" s="705"/>
      <c r="AX190" s="705"/>
      <c r="AY190" s="705"/>
      <c r="AZ190" s="705"/>
      <c r="BA190" s="705"/>
      <c r="BB190" s="705"/>
      <c r="BC190" s="705"/>
      <c r="BD190" s="705"/>
      <c r="BE190" s="705"/>
      <c r="BF190" s="705"/>
      <c r="BG190" s="705"/>
      <c r="BH190" s="705"/>
      <c r="BI190" s="705"/>
      <c r="BJ190" s="705"/>
      <c r="BK190" s="705"/>
      <c r="BL190" s="705"/>
      <c r="BM190" s="705"/>
      <c r="BN190" s="705"/>
      <c r="BO190" s="705"/>
      <c r="BP190" s="705"/>
      <c r="BQ190" s="705"/>
      <c r="BR190" s="705"/>
      <c r="BS190" s="705"/>
      <c r="BT190" s="705"/>
      <c r="BU190" s="705"/>
      <c r="BV190" s="705"/>
      <c r="BW190" s="705"/>
      <c r="BX190" s="705"/>
      <c r="BY190" s="705"/>
      <c r="BZ190" s="705"/>
      <c r="CA190" s="705"/>
      <c r="CB190" s="705"/>
      <c r="CC190" s="705"/>
      <c r="CD190" s="705"/>
      <c r="CE190" s="705"/>
      <c r="CF190" s="705"/>
      <c r="CG190" s="705"/>
      <c r="CH190" s="705"/>
      <c r="CI190" s="705"/>
      <c r="CJ190" s="705"/>
      <c r="CK190" s="705"/>
      <c r="CL190" s="705"/>
    </row>
    <row r="191" spans="1:90" s="675" customFormat="1" ht="24.75" hidden="1" thickTop="1" thickBot="1">
      <c r="A191" s="1020"/>
      <c r="B191" s="1021" t="s">
        <v>35</v>
      </c>
      <c r="C191" s="1184">
        <f t="shared" si="51"/>
        <v>0.30188679245283023</v>
      </c>
      <c r="D191" s="1185">
        <f t="shared" si="51"/>
        <v>0.80008684222879412</v>
      </c>
      <c r="E191" s="1197"/>
      <c r="F191" s="1197"/>
      <c r="G191" s="1115"/>
      <c r="H191" s="1115"/>
      <c r="I191" s="1186">
        <f t="shared" si="53"/>
        <v>-9.9999999999999978E-2</v>
      </c>
      <c r="J191" s="1187">
        <f t="shared" si="53"/>
        <v>0</v>
      </c>
      <c r="K191" s="1186">
        <f t="shared" si="53"/>
        <v>9.9999999999999978E-2</v>
      </c>
      <c r="L191" s="1187">
        <f t="shared" si="53"/>
        <v>-1</v>
      </c>
      <c r="M191" s="1188">
        <f t="shared" si="53"/>
        <v>0.52941176470588236</v>
      </c>
      <c r="N191" s="1189">
        <f t="shared" si="53"/>
        <v>0</v>
      </c>
      <c r="O191" s="1186">
        <f t="shared" si="53"/>
        <v>0.25</v>
      </c>
      <c r="P191" s="1187">
        <f t="shared" si="53"/>
        <v>1</v>
      </c>
      <c r="Q191" s="1186">
        <f t="shared" si="53"/>
        <v>0.34782608695652173</v>
      </c>
      <c r="R191" s="1187">
        <f t="shared" si="53"/>
        <v>0.8058103975535168</v>
      </c>
      <c r="S191" s="1186">
        <f t="shared" si="53"/>
        <v>0.75</v>
      </c>
      <c r="T191" s="1187">
        <f t="shared" si="53"/>
        <v>0</v>
      </c>
      <c r="U191" s="1186">
        <f t="shared" si="53"/>
        <v>-0.5</v>
      </c>
      <c r="V191" s="1187">
        <f t="shared" si="53"/>
        <v>-1</v>
      </c>
      <c r="W191" s="1186">
        <f t="shared" si="53"/>
        <v>-0.66666666666666674</v>
      </c>
      <c r="X191" s="1187">
        <f t="shared" si="53"/>
        <v>0.21999999999999997</v>
      </c>
      <c r="Y191" s="1186">
        <f t="shared" si="53"/>
        <v>0.33333333333333337</v>
      </c>
      <c r="Z191" s="1187">
        <f t="shared" si="53"/>
        <v>-0.875</v>
      </c>
      <c r="AA191" s="1186">
        <f t="shared" si="53"/>
        <v>0.4242424242424242</v>
      </c>
      <c r="AB191" s="1187">
        <f t="shared" si="53"/>
        <v>0.89654418539281977</v>
      </c>
      <c r="AC191" s="1188">
        <f t="shared" si="53"/>
        <v>-1</v>
      </c>
      <c r="AD191" s="1189">
        <f t="shared" si="53"/>
        <v>0</v>
      </c>
      <c r="AE191" s="1186">
        <f t="shared" si="53"/>
        <v>0.5</v>
      </c>
      <c r="AF191" s="1187">
        <f t="shared" si="53"/>
        <v>1</v>
      </c>
      <c r="AG191" s="1186">
        <f t="shared" si="53"/>
        <v>0</v>
      </c>
      <c r="AH191" s="1187">
        <f t="shared" si="53"/>
        <v>-1</v>
      </c>
      <c r="AI191" s="1186">
        <f t="shared" si="53"/>
        <v>1</v>
      </c>
      <c r="AJ191" s="1187">
        <f t="shared" si="53"/>
        <v>0</v>
      </c>
      <c r="AK191" s="1186">
        <f t="shared" si="53"/>
        <v>0</v>
      </c>
      <c r="AL191" s="1187">
        <f t="shared" si="53"/>
        <v>-1</v>
      </c>
      <c r="AM191" s="1188">
        <f t="shared" si="53"/>
        <v>0</v>
      </c>
      <c r="AN191" s="1189">
        <f t="shared" si="53"/>
        <v>1</v>
      </c>
      <c r="AO191" s="1186">
        <f t="shared" si="53"/>
        <v>-0.25</v>
      </c>
      <c r="AP191" s="1187">
        <f t="shared" si="53"/>
        <v>0.84166666666666667</v>
      </c>
      <c r="AQ191" s="1186">
        <f t="shared" si="53"/>
        <v>0.6</v>
      </c>
      <c r="AR191" s="1187">
        <f t="shared" si="53"/>
        <v>-0.91666666666666663</v>
      </c>
      <c r="AS191" s="1186">
        <f t="shared" si="53"/>
        <v>0.6</v>
      </c>
      <c r="AT191" s="1187">
        <f t="shared" si="53"/>
        <v>0.99405611031859253</v>
      </c>
      <c r="AU191" s="1186">
        <f t="shared" si="53"/>
        <v>0.6</v>
      </c>
      <c r="AV191" s="1187">
        <f t="shared" si="53"/>
        <v>0</v>
      </c>
      <c r="AW191" s="705"/>
      <c r="AX191" s="705"/>
      <c r="AY191" s="705"/>
      <c r="AZ191" s="705"/>
      <c r="BA191" s="705"/>
      <c r="BB191" s="705"/>
      <c r="BC191" s="705"/>
      <c r="BD191" s="705"/>
      <c r="BE191" s="705"/>
      <c r="BF191" s="705"/>
      <c r="BG191" s="705"/>
      <c r="BH191" s="705"/>
      <c r="BI191" s="705"/>
      <c r="BJ191" s="705"/>
      <c r="BK191" s="705"/>
      <c r="BL191" s="705"/>
      <c r="BM191" s="705"/>
      <c r="BN191" s="705"/>
      <c r="BO191" s="705"/>
      <c r="BP191" s="705"/>
      <c r="BQ191" s="705"/>
      <c r="BR191" s="705"/>
      <c r="BS191" s="705"/>
      <c r="BT191" s="705"/>
      <c r="BU191" s="705"/>
      <c r="BV191" s="705"/>
      <c r="BW191" s="705"/>
      <c r="BX191" s="705"/>
      <c r="BY191" s="705"/>
      <c r="BZ191" s="705"/>
      <c r="CA191" s="705"/>
      <c r="CB191" s="705"/>
      <c r="CC191" s="705"/>
      <c r="CD191" s="705"/>
      <c r="CE191" s="705"/>
      <c r="CF191" s="705"/>
      <c r="CG191" s="705"/>
      <c r="CH191" s="705"/>
      <c r="CI191" s="705"/>
      <c r="CJ191" s="705"/>
      <c r="CK191" s="705"/>
      <c r="CL191" s="705"/>
    </row>
    <row r="192" spans="1:90">
      <c r="B192"/>
      <c r="H192"/>
      <c r="I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row>
    <row r="193" spans="1:90">
      <c r="B193"/>
      <c r="H193"/>
      <c r="I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row>
    <row r="194" spans="1:90">
      <c r="B194"/>
      <c r="H194"/>
      <c r="I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row>
    <row r="195" spans="1:90">
      <c r="B195"/>
      <c r="H195"/>
      <c r="I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row>
    <row r="196" spans="1:90">
      <c r="B196"/>
      <c r="H196"/>
      <c r="I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row>
    <row r="197" spans="1:90">
      <c r="B197"/>
      <c r="H197"/>
      <c r="I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row>
    <row r="198" spans="1:90">
      <c r="B198"/>
      <c r="H198"/>
      <c r="I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row>
    <row r="199" spans="1:90">
      <c r="B199"/>
      <c r="H199"/>
      <c r="I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row>
    <row r="200" spans="1:90">
      <c r="B200"/>
      <c r="H200"/>
      <c r="I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row>
    <row r="201" spans="1:90" ht="13.5" hidden="1" thickBot="1">
      <c r="B201"/>
      <c r="H201"/>
      <c r="I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row>
    <row r="202" spans="1:90" ht="16.5" hidden="1" thickBot="1">
      <c r="A202" s="993"/>
      <c r="B202" s="1190" t="s">
        <v>12</v>
      </c>
      <c r="H202"/>
      <c r="I202"/>
      <c r="AW202"/>
    </row>
    <row r="203" spans="1:90" ht="15.75" hidden="1">
      <c r="A203" s="42" t="s">
        <v>13</v>
      </c>
      <c r="B203" s="79" t="s">
        <v>203</v>
      </c>
      <c r="H203"/>
      <c r="I203"/>
      <c r="AW203"/>
    </row>
    <row r="204" spans="1:90" ht="15.75" hidden="1">
      <c r="A204" s="43"/>
      <c r="B204" s="43" t="s">
        <v>36</v>
      </c>
      <c r="H204"/>
      <c r="I204"/>
      <c r="AW204"/>
    </row>
    <row r="205" spans="1:90" ht="15.75" hidden="1">
      <c r="A205" s="43" t="s">
        <v>37</v>
      </c>
      <c r="B205" s="43" t="s">
        <v>69</v>
      </c>
      <c r="H205"/>
      <c r="I205"/>
      <c r="AW205"/>
    </row>
    <row r="206" spans="1:90" ht="15.75" hidden="1">
      <c r="A206" s="43" t="s">
        <v>27</v>
      </c>
      <c r="B206" s="43" t="s">
        <v>45</v>
      </c>
      <c r="H206"/>
      <c r="I206"/>
      <c r="AW206"/>
    </row>
    <row r="207" spans="1:90" ht="15.75" hidden="1">
      <c r="A207" s="43" t="s">
        <v>46</v>
      </c>
      <c r="B207" s="43" t="s">
        <v>67</v>
      </c>
      <c r="H207"/>
      <c r="I207"/>
      <c r="AW207"/>
    </row>
    <row r="208" spans="1:90" ht="15.75" hidden="1">
      <c r="A208" s="43" t="s">
        <v>68</v>
      </c>
      <c r="B208" s="43" t="s">
        <v>3</v>
      </c>
      <c r="H208"/>
      <c r="I208"/>
      <c r="AW208"/>
    </row>
    <row r="209" spans="1:49" ht="15.75" hidden="1">
      <c r="A209" s="43" t="s">
        <v>4</v>
      </c>
      <c r="B209" s="43" t="s">
        <v>90</v>
      </c>
      <c r="H209"/>
      <c r="I209"/>
      <c r="AW209"/>
    </row>
    <row r="210" spans="1:49" ht="15.75" hidden="1">
      <c r="A210" s="43" t="s">
        <v>108</v>
      </c>
      <c r="B210" s="43" t="s">
        <v>105</v>
      </c>
      <c r="H210"/>
      <c r="I210"/>
      <c r="AW210"/>
    </row>
    <row r="211" spans="1:49" ht="15.75" hidden="1">
      <c r="A211" s="43" t="s">
        <v>106</v>
      </c>
      <c r="B211" s="43" t="s">
        <v>63</v>
      </c>
      <c r="H211"/>
      <c r="I211"/>
      <c r="AW211"/>
    </row>
    <row r="212" spans="1:49" ht="15.75" hidden="1">
      <c r="A212" s="43" t="s">
        <v>64</v>
      </c>
      <c r="B212" s="43" t="s">
        <v>17</v>
      </c>
      <c r="H212"/>
      <c r="I212"/>
      <c r="AW212"/>
    </row>
    <row r="213" spans="1:49" ht="15.75" hidden="1">
      <c r="A213" s="43" t="s">
        <v>18</v>
      </c>
      <c r="B213" s="43" t="s">
        <v>19</v>
      </c>
      <c r="H213"/>
      <c r="I213"/>
      <c r="AW213"/>
    </row>
    <row r="214" spans="1:49" ht="15.75" hidden="1">
      <c r="A214" s="43" t="s">
        <v>118</v>
      </c>
      <c r="B214" s="43" t="s">
        <v>98</v>
      </c>
      <c r="H214"/>
      <c r="I214"/>
      <c r="AW214"/>
    </row>
    <row r="215" spans="1:49" ht="15.75" hidden="1">
      <c r="A215" s="43" t="s">
        <v>62</v>
      </c>
      <c r="B215" s="43" t="s">
        <v>110</v>
      </c>
      <c r="H215"/>
      <c r="I215"/>
      <c r="AW215"/>
    </row>
    <row r="216" spans="1:49" ht="16.5" hidden="1" thickBot="1">
      <c r="A216" s="43" t="s">
        <v>49</v>
      </c>
      <c r="B216" s="54" t="s">
        <v>72</v>
      </c>
      <c r="H216"/>
      <c r="I216"/>
      <c r="AW216"/>
    </row>
    <row r="217" spans="1:49" ht="15.75" hidden="1">
      <c r="A217" s="44" t="s">
        <v>73</v>
      </c>
      <c r="B217" s="80" t="s">
        <v>204</v>
      </c>
      <c r="H217"/>
      <c r="I217"/>
      <c r="AW217"/>
    </row>
    <row r="218" spans="1:49" ht="15.75" hidden="1">
      <c r="A218" s="45"/>
      <c r="B218" s="81" t="s">
        <v>36</v>
      </c>
      <c r="H218"/>
      <c r="I218"/>
      <c r="AW218"/>
    </row>
    <row r="219" spans="1:49" ht="15.75" hidden="1">
      <c r="A219" s="45" t="s">
        <v>37</v>
      </c>
      <c r="B219" s="81" t="s">
        <v>102</v>
      </c>
      <c r="H219"/>
      <c r="I219"/>
      <c r="AW219"/>
    </row>
    <row r="220" spans="1:49" ht="15.75" hidden="1">
      <c r="A220" s="45" t="s">
        <v>27</v>
      </c>
      <c r="B220" s="81" t="s">
        <v>74</v>
      </c>
      <c r="H220"/>
      <c r="I220"/>
      <c r="AW220"/>
    </row>
    <row r="221" spans="1:49" ht="15.75" hidden="1">
      <c r="A221" s="45" t="s">
        <v>46</v>
      </c>
      <c r="B221" s="81" t="s">
        <v>205</v>
      </c>
      <c r="H221"/>
      <c r="I221"/>
      <c r="AW221"/>
    </row>
    <row r="222" spans="1:49" ht="15.75" hidden="1">
      <c r="A222" s="45" t="s">
        <v>176</v>
      </c>
      <c r="B222" s="81" t="s">
        <v>206</v>
      </c>
      <c r="H222"/>
      <c r="I222"/>
      <c r="AW222"/>
    </row>
    <row r="223" spans="1:49" ht="15.75" hidden="1">
      <c r="A223" s="45" t="s">
        <v>183</v>
      </c>
      <c r="B223" s="81" t="s">
        <v>207</v>
      </c>
      <c r="H223"/>
      <c r="I223"/>
      <c r="AW223"/>
    </row>
    <row r="224" spans="1:49" ht="15.75" hidden="1">
      <c r="A224" s="45" t="s">
        <v>5</v>
      </c>
      <c r="B224" s="81" t="s">
        <v>208</v>
      </c>
      <c r="H224"/>
      <c r="I224"/>
      <c r="AW224"/>
    </row>
    <row r="225" spans="1:49" ht="15.75" hidden="1">
      <c r="A225" s="45" t="s">
        <v>53</v>
      </c>
      <c r="B225" s="82" t="s">
        <v>209</v>
      </c>
      <c r="H225"/>
      <c r="I225"/>
      <c r="AW225"/>
    </row>
    <row r="226" spans="1:49" ht="15.75" hidden="1">
      <c r="A226" s="45" t="s">
        <v>54</v>
      </c>
      <c r="B226" s="82" t="s">
        <v>210</v>
      </c>
      <c r="H226"/>
      <c r="I226"/>
      <c r="AW226"/>
    </row>
    <row r="227" spans="1:49" ht="15.75" hidden="1">
      <c r="A227" s="45" t="s">
        <v>211</v>
      </c>
      <c r="B227" s="82" t="s">
        <v>212</v>
      </c>
      <c r="H227"/>
      <c r="I227"/>
      <c r="AW227"/>
    </row>
    <row r="228" spans="1:49" ht="15.75" hidden="1">
      <c r="A228" s="45" t="s">
        <v>213</v>
      </c>
      <c r="B228" s="82" t="s">
        <v>214</v>
      </c>
      <c r="H228"/>
      <c r="I228"/>
      <c r="AW228"/>
    </row>
    <row r="229" spans="1:49" ht="15.75" hidden="1">
      <c r="A229" s="45" t="s">
        <v>215</v>
      </c>
      <c r="B229" s="82" t="s">
        <v>216</v>
      </c>
      <c r="H229"/>
      <c r="I229"/>
      <c r="AW229"/>
    </row>
    <row r="230" spans="1:49" ht="15.75" hidden="1">
      <c r="A230" s="45" t="s">
        <v>49</v>
      </c>
      <c r="B230" s="81" t="s">
        <v>113</v>
      </c>
      <c r="H230"/>
      <c r="I230"/>
      <c r="AW230"/>
    </row>
    <row r="231" spans="1:49" ht="15.75" hidden="1">
      <c r="A231" s="45" t="s">
        <v>1034</v>
      </c>
      <c r="B231" s="177" t="s">
        <v>1033</v>
      </c>
      <c r="H231"/>
      <c r="I231"/>
      <c r="AW231"/>
    </row>
    <row r="232" spans="1:49" ht="15.75" hidden="1">
      <c r="A232" s="45" t="s">
        <v>1035</v>
      </c>
      <c r="B232" s="177" t="s">
        <v>1038</v>
      </c>
      <c r="H232"/>
      <c r="I232"/>
      <c r="AW232"/>
    </row>
    <row r="233" spans="1:49" ht="15.75" hidden="1">
      <c r="A233" s="45" t="s">
        <v>1036</v>
      </c>
      <c r="B233" s="177" t="s">
        <v>1039</v>
      </c>
      <c r="H233"/>
      <c r="I233"/>
      <c r="AW233"/>
    </row>
    <row r="234" spans="1:49" ht="15.75" hidden="1">
      <c r="A234" s="45" t="s">
        <v>1037</v>
      </c>
      <c r="B234" s="177" t="s">
        <v>1040</v>
      </c>
      <c r="H234"/>
      <c r="I234"/>
      <c r="AW234"/>
    </row>
    <row r="235" spans="1:49" ht="16.5" hidden="1" thickBot="1">
      <c r="A235" s="49" t="s">
        <v>221</v>
      </c>
      <c r="B235" s="83" t="s">
        <v>114</v>
      </c>
      <c r="H235"/>
      <c r="I235"/>
      <c r="AW235"/>
    </row>
    <row r="236" spans="1:49" ht="15.75" hidden="1">
      <c r="A236" s="53" t="s">
        <v>89</v>
      </c>
      <c r="B236" s="79" t="s">
        <v>222</v>
      </c>
      <c r="H236"/>
      <c r="I236"/>
      <c r="AW236"/>
    </row>
    <row r="237" spans="1:49" ht="15.75" hidden="1">
      <c r="A237" s="43"/>
      <c r="B237" s="43" t="s">
        <v>36</v>
      </c>
      <c r="H237"/>
      <c r="I237"/>
      <c r="AW237"/>
    </row>
    <row r="238" spans="1:49" ht="15.75" hidden="1">
      <c r="A238" s="43" t="s">
        <v>109</v>
      </c>
      <c r="B238" s="43" t="s">
        <v>85</v>
      </c>
      <c r="H238"/>
      <c r="I238"/>
      <c r="AW238"/>
    </row>
    <row r="239" spans="1:49" ht="15.75" hidden="1">
      <c r="A239" s="43" t="s">
        <v>27</v>
      </c>
      <c r="B239" s="43" t="s">
        <v>43</v>
      </c>
      <c r="H239"/>
      <c r="I239"/>
      <c r="AW239"/>
    </row>
    <row r="240" spans="1:49" ht="15.75" hidden="1">
      <c r="A240" s="43" t="s">
        <v>46</v>
      </c>
      <c r="B240" s="43" t="s">
        <v>44</v>
      </c>
      <c r="H240"/>
      <c r="I240"/>
      <c r="AW240"/>
    </row>
    <row r="241" spans="1:49" ht="15.75" hidden="1">
      <c r="A241" s="43" t="s">
        <v>68</v>
      </c>
      <c r="B241" s="43" t="s">
        <v>82</v>
      </c>
      <c r="H241"/>
      <c r="I241"/>
      <c r="AW241"/>
    </row>
    <row r="242" spans="1:49" ht="15.75" hidden="1">
      <c r="A242" s="43" t="s">
        <v>4</v>
      </c>
      <c r="B242" s="43" t="s">
        <v>24</v>
      </c>
      <c r="H242"/>
      <c r="I242"/>
      <c r="AW242"/>
    </row>
    <row r="243" spans="1:49" ht="15.75" hidden="1">
      <c r="A243" s="43" t="s">
        <v>108</v>
      </c>
      <c r="B243" s="43" t="s">
        <v>79</v>
      </c>
      <c r="H243"/>
      <c r="I243"/>
      <c r="AW243"/>
    </row>
    <row r="244" spans="1:49" ht="16.5" hidden="1" thickBot="1">
      <c r="A244" s="54" t="s">
        <v>106</v>
      </c>
      <c r="B244" s="54" t="s">
        <v>76</v>
      </c>
      <c r="H244"/>
      <c r="I244"/>
      <c r="AW244"/>
    </row>
    <row r="245" spans="1:49" ht="15.75" hidden="1">
      <c r="A245" s="42" t="s">
        <v>60</v>
      </c>
      <c r="B245" s="79" t="s">
        <v>223</v>
      </c>
      <c r="H245"/>
      <c r="I245"/>
      <c r="AW245"/>
    </row>
    <row r="246" spans="1:49" ht="15.75" hidden="1">
      <c r="A246" s="43"/>
      <c r="B246" s="43" t="s">
        <v>36</v>
      </c>
      <c r="H246"/>
      <c r="I246"/>
      <c r="AW246"/>
    </row>
    <row r="247" spans="1:49" ht="15.75" hidden="1">
      <c r="A247" s="43" t="s">
        <v>37</v>
      </c>
      <c r="B247" s="43" t="s">
        <v>103</v>
      </c>
      <c r="H247"/>
      <c r="I247"/>
      <c r="AW247"/>
    </row>
    <row r="248" spans="1:49" ht="15.75" hidden="1">
      <c r="A248" s="43" t="s">
        <v>27</v>
      </c>
      <c r="B248" s="43" t="s">
        <v>70</v>
      </c>
      <c r="H248"/>
      <c r="I248"/>
      <c r="AW248"/>
    </row>
    <row r="249" spans="1:49" ht="15.75" hidden="1">
      <c r="A249" s="43" t="s">
        <v>46</v>
      </c>
      <c r="B249" s="43" t="s">
        <v>115</v>
      </c>
      <c r="H249"/>
      <c r="I249"/>
      <c r="AW249"/>
    </row>
    <row r="250" spans="1:49" ht="15.75" hidden="1">
      <c r="A250" s="43" t="s">
        <v>68</v>
      </c>
      <c r="B250" s="43" t="s">
        <v>26</v>
      </c>
      <c r="H250"/>
      <c r="I250"/>
      <c r="AW250"/>
    </row>
    <row r="251" spans="1:49" ht="16.5" hidden="1" thickBot="1">
      <c r="A251" s="54" t="s">
        <v>4</v>
      </c>
      <c r="B251" s="54" t="s">
        <v>80</v>
      </c>
      <c r="H251"/>
      <c r="I251"/>
      <c r="AW251"/>
    </row>
    <row r="252" spans="1:49" ht="15.75" hidden="1">
      <c r="A252" s="42" t="s">
        <v>81</v>
      </c>
      <c r="B252" s="79" t="s">
        <v>224</v>
      </c>
      <c r="H252"/>
      <c r="I252"/>
      <c r="AW252"/>
    </row>
    <row r="253" spans="1:49" ht="15.75" hidden="1">
      <c r="A253" s="43"/>
      <c r="B253" s="43" t="s">
        <v>36</v>
      </c>
      <c r="H253"/>
      <c r="I253"/>
      <c r="AW253"/>
    </row>
    <row r="254" spans="1:49" ht="15.75" hidden="1">
      <c r="A254" s="43" t="s">
        <v>37</v>
      </c>
      <c r="B254" s="43" t="s">
        <v>61</v>
      </c>
      <c r="H254"/>
      <c r="I254"/>
      <c r="AW254"/>
    </row>
    <row r="255" spans="1:49" ht="15.75" hidden="1">
      <c r="A255" s="43" t="s">
        <v>27</v>
      </c>
      <c r="B255" s="43" t="s">
        <v>104</v>
      </c>
      <c r="H255"/>
      <c r="I255"/>
      <c r="AW255"/>
    </row>
    <row r="256" spans="1:49" ht="15.75" hidden="1">
      <c r="A256" s="43" t="s">
        <v>46</v>
      </c>
      <c r="B256" s="43" t="s">
        <v>20</v>
      </c>
      <c r="H256"/>
      <c r="I256"/>
      <c r="AW256"/>
    </row>
    <row r="257" spans="1:49" ht="16.5" hidden="1" thickBot="1">
      <c r="A257" s="43" t="s">
        <v>68</v>
      </c>
      <c r="B257" s="54" t="s">
        <v>50</v>
      </c>
      <c r="H257"/>
      <c r="I257"/>
      <c r="AW257"/>
    </row>
    <row r="258" spans="1:49" ht="15.75" hidden="1">
      <c r="A258" s="42" t="s">
        <v>225</v>
      </c>
      <c r="B258" s="79" t="s">
        <v>226</v>
      </c>
      <c r="H258"/>
      <c r="I258"/>
      <c r="AW258"/>
    </row>
    <row r="259" spans="1:49" ht="15.75" hidden="1">
      <c r="A259" s="43"/>
      <c r="B259" s="43" t="s">
        <v>36</v>
      </c>
      <c r="H259"/>
      <c r="I259"/>
      <c r="AW259"/>
    </row>
    <row r="260" spans="1:49" ht="15.75" hidden="1">
      <c r="A260" s="43" t="s">
        <v>37</v>
      </c>
      <c r="B260" s="43" t="s">
        <v>59</v>
      </c>
      <c r="H260"/>
      <c r="I260"/>
      <c r="AW260"/>
    </row>
    <row r="261" spans="1:49" ht="15.75" hidden="1">
      <c r="A261" s="43" t="s">
        <v>27</v>
      </c>
      <c r="B261" s="43" t="s">
        <v>57</v>
      </c>
      <c r="H261"/>
      <c r="I261"/>
      <c r="AW261"/>
    </row>
    <row r="262" spans="1:49" ht="15.75" hidden="1">
      <c r="A262" s="43" t="s">
        <v>46</v>
      </c>
      <c r="B262" s="43" t="s">
        <v>99</v>
      </c>
      <c r="H262"/>
      <c r="I262"/>
      <c r="AW262"/>
    </row>
    <row r="263" spans="1:49" ht="15.75" hidden="1">
      <c r="A263" s="43" t="s">
        <v>68</v>
      </c>
      <c r="B263" s="43" t="s">
        <v>83</v>
      </c>
      <c r="H263"/>
      <c r="I263"/>
      <c r="AW263"/>
    </row>
    <row r="264" spans="1:49" ht="15.75" hidden="1">
      <c r="A264" s="43" t="s">
        <v>4</v>
      </c>
      <c r="B264" s="43" t="s">
        <v>7</v>
      </c>
      <c r="H264"/>
      <c r="I264"/>
      <c r="AW264"/>
    </row>
    <row r="265" spans="1:49" ht="16.5" hidden="1" thickBot="1">
      <c r="A265" s="43" t="s">
        <v>108</v>
      </c>
      <c r="B265" s="54" t="s">
        <v>8</v>
      </c>
      <c r="H265"/>
      <c r="I265"/>
      <c r="AW265"/>
    </row>
    <row r="266" spans="1:49" ht="15.75" hidden="1">
      <c r="A266" s="42" t="s">
        <v>227</v>
      </c>
      <c r="B266" s="79" t="s">
        <v>228</v>
      </c>
      <c r="H266"/>
      <c r="I266"/>
      <c r="AW266"/>
    </row>
    <row r="267" spans="1:49" ht="15.75" hidden="1">
      <c r="A267" s="43"/>
      <c r="B267" s="43" t="s">
        <v>36</v>
      </c>
      <c r="H267"/>
      <c r="I267"/>
      <c r="AW267"/>
    </row>
    <row r="268" spans="1:49" ht="15.75" hidden="1">
      <c r="A268" s="43" t="s">
        <v>37</v>
      </c>
      <c r="B268" s="43" t="s">
        <v>47</v>
      </c>
      <c r="H268"/>
      <c r="I268"/>
      <c r="AW268"/>
    </row>
    <row r="269" spans="1:49" ht="15.75" hidden="1">
      <c r="A269" s="43" t="s">
        <v>27</v>
      </c>
      <c r="B269" s="43" t="s">
        <v>92</v>
      </c>
      <c r="H269"/>
      <c r="I269"/>
      <c r="AW269"/>
    </row>
    <row r="270" spans="1:49" ht="16.5" hidden="1" thickBot="1">
      <c r="A270" s="43" t="s">
        <v>174</v>
      </c>
      <c r="B270" s="43" t="s">
        <v>111</v>
      </c>
      <c r="H270"/>
      <c r="I270"/>
      <c r="AW270"/>
    </row>
    <row r="271" spans="1:49" ht="16.5" hidden="1" thickBot="1">
      <c r="A271" s="42" t="s">
        <v>21</v>
      </c>
      <c r="B271" s="42" t="s">
        <v>229</v>
      </c>
      <c r="H271"/>
      <c r="I271"/>
      <c r="AW271"/>
    </row>
    <row r="272" spans="1:49" ht="15.75" hidden="1">
      <c r="A272" s="55"/>
      <c r="B272" s="84" t="s">
        <v>36</v>
      </c>
      <c r="H272"/>
      <c r="I272"/>
      <c r="AW272"/>
    </row>
    <row r="273" spans="1:49" ht="15.75" hidden="1">
      <c r="A273" s="55" t="s">
        <v>37</v>
      </c>
      <c r="B273" s="45" t="s">
        <v>112</v>
      </c>
      <c r="H273"/>
      <c r="I273"/>
      <c r="AW273"/>
    </row>
    <row r="274" spans="1:49" ht="15.75" hidden="1">
      <c r="A274" s="55" t="s">
        <v>27</v>
      </c>
      <c r="B274" s="45" t="s">
        <v>100</v>
      </c>
      <c r="H274"/>
      <c r="I274"/>
      <c r="AW274"/>
    </row>
    <row r="275" spans="1:49" ht="15.75" hidden="1">
      <c r="A275" s="55" t="s">
        <v>46</v>
      </c>
      <c r="B275" s="45" t="s">
        <v>230</v>
      </c>
      <c r="H275"/>
      <c r="I275"/>
      <c r="AW275"/>
    </row>
    <row r="276" spans="1:49" ht="15.75" hidden="1">
      <c r="A276" s="55" t="s">
        <v>68</v>
      </c>
      <c r="B276" s="85" t="s">
        <v>231</v>
      </c>
      <c r="H276"/>
      <c r="I276"/>
      <c r="AW276"/>
    </row>
    <row r="277" spans="1:49" ht="15.75" hidden="1">
      <c r="A277" s="55" t="s">
        <v>4</v>
      </c>
      <c r="B277" s="45" t="s">
        <v>101</v>
      </c>
      <c r="H277"/>
      <c r="I277"/>
      <c r="AW277"/>
    </row>
    <row r="278" spans="1:49" ht="15.75" hidden="1">
      <c r="A278" s="55" t="s">
        <v>108</v>
      </c>
      <c r="B278" s="45" t="s">
        <v>232</v>
      </c>
      <c r="H278"/>
      <c r="I278"/>
      <c r="AW278"/>
    </row>
    <row r="279" spans="1:49" ht="16.5" hidden="1" thickBot="1">
      <c r="A279" s="56" t="s">
        <v>106</v>
      </c>
      <c r="B279" s="49" t="s">
        <v>9</v>
      </c>
      <c r="H279"/>
      <c r="I279"/>
      <c r="AW279"/>
    </row>
    <row r="280" spans="1:49" ht="15.75" hidden="1">
      <c r="A280" s="42" t="s">
        <v>23</v>
      </c>
      <c r="B280" s="86" t="s">
        <v>233</v>
      </c>
      <c r="H280"/>
      <c r="I280"/>
      <c r="AW280"/>
    </row>
    <row r="281" spans="1:49" ht="15.75" hidden="1">
      <c r="A281" s="43"/>
      <c r="B281" s="43" t="s">
        <v>36</v>
      </c>
      <c r="H281"/>
      <c r="I281"/>
      <c r="AW281"/>
    </row>
    <row r="282" spans="1:49" ht="15.75" hidden="1">
      <c r="A282" s="43" t="s">
        <v>37</v>
      </c>
      <c r="B282" s="43" t="s">
        <v>234</v>
      </c>
      <c r="H282"/>
      <c r="I282"/>
      <c r="AW282"/>
    </row>
    <row r="283" spans="1:49" ht="15.75" hidden="1">
      <c r="A283" s="43" t="s">
        <v>27</v>
      </c>
      <c r="B283" s="43" t="s">
        <v>235</v>
      </c>
      <c r="H283"/>
      <c r="I283"/>
      <c r="AW283"/>
    </row>
    <row r="284" spans="1:49" ht="15.75" hidden="1">
      <c r="A284" s="43" t="s">
        <v>46</v>
      </c>
      <c r="B284" s="43" t="s">
        <v>236</v>
      </c>
      <c r="H284"/>
      <c r="I284"/>
      <c r="AW284"/>
    </row>
    <row r="285" spans="1:49" ht="16.5" hidden="1" thickBot="1">
      <c r="A285" s="43" t="s">
        <v>68</v>
      </c>
      <c r="B285" s="43" t="s">
        <v>237</v>
      </c>
      <c r="H285"/>
      <c r="I285"/>
      <c r="AW285"/>
    </row>
    <row r="286" spans="1:49" ht="15.75" hidden="1">
      <c r="A286" s="42" t="s">
        <v>238</v>
      </c>
      <c r="B286" s="80" t="s">
        <v>239</v>
      </c>
      <c r="H286"/>
      <c r="I286"/>
      <c r="AW286"/>
    </row>
    <row r="287" spans="1:49" ht="15.75" hidden="1">
      <c r="A287" s="43"/>
      <c r="B287" s="81" t="s">
        <v>36</v>
      </c>
      <c r="H287"/>
      <c r="I287"/>
      <c r="AW287"/>
    </row>
    <row r="288" spans="1:49" ht="15.75" hidden="1">
      <c r="A288" s="43" t="s">
        <v>37</v>
      </c>
      <c r="B288" s="81" t="s">
        <v>119</v>
      </c>
      <c r="H288"/>
      <c r="I288"/>
      <c r="AW288"/>
    </row>
    <row r="289" spans="1:49" ht="15.75" hidden="1">
      <c r="A289" s="43" t="s">
        <v>27</v>
      </c>
      <c r="B289" s="81" t="s">
        <v>38</v>
      </c>
      <c r="H289"/>
      <c r="I289"/>
      <c r="AW289"/>
    </row>
    <row r="290" spans="1:49" ht="15.75" hidden="1">
      <c r="A290" s="43" t="s">
        <v>46</v>
      </c>
      <c r="B290" s="81" t="s">
        <v>91</v>
      </c>
      <c r="H290"/>
      <c r="I290"/>
      <c r="AW290"/>
    </row>
    <row r="291" spans="1:49" ht="15.75" hidden="1">
      <c r="A291" s="43" t="s">
        <v>68</v>
      </c>
      <c r="B291" s="81" t="s">
        <v>10</v>
      </c>
      <c r="H291"/>
      <c r="I291"/>
      <c r="AW291"/>
    </row>
    <row r="292" spans="1:49" ht="15.75" hidden="1">
      <c r="A292" s="43" t="s">
        <v>4</v>
      </c>
      <c r="B292" s="81" t="s">
        <v>11</v>
      </c>
      <c r="H292"/>
      <c r="I292"/>
      <c r="AW292"/>
    </row>
    <row r="293" spans="1:49" ht="15.75" hidden="1">
      <c r="A293" s="43" t="s">
        <v>5</v>
      </c>
      <c r="B293" s="81" t="s">
        <v>25</v>
      </c>
      <c r="H293"/>
      <c r="I293"/>
      <c r="AW293"/>
    </row>
    <row r="294" spans="1:49" ht="15.75" hidden="1">
      <c r="A294" s="43" t="s">
        <v>106</v>
      </c>
      <c r="B294" s="81" t="s">
        <v>97</v>
      </c>
      <c r="H294"/>
      <c r="I294"/>
      <c r="AW294"/>
    </row>
    <row r="295" spans="1:49" ht="15.75" hidden="1">
      <c r="A295" s="43" t="s">
        <v>64</v>
      </c>
      <c r="B295" s="81" t="s">
        <v>84</v>
      </c>
      <c r="H295"/>
      <c r="I295"/>
      <c r="AW295"/>
    </row>
    <row r="296" spans="1:49" ht="15.75" hidden="1">
      <c r="A296" s="43" t="s">
        <v>18</v>
      </c>
      <c r="B296" s="81" t="s">
        <v>65</v>
      </c>
      <c r="H296"/>
      <c r="I296"/>
      <c r="AW296"/>
    </row>
    <row r="297" spans="1:49" ht="15.75" hidden="1">
      <c r="A297" s="43" t="s">
        <v>118</v>
      </c>
      <c r="B297" s="81" t="s">
        <v>123</v>
      </c>
      <c r="H297"/>
      <c r="I297"/>
      <c r="AW297"/>
    </row>
    <row r="298" spans="1:49" ht="15.75" hidden="1">
      <c r="A298" s="43" t="s">
        <v>62</v>
      </c>
      <c r="B298" s="81" t="s">
        <v>124</v>
      </c>
      <c r="H298"/>
      <c r="I298"/>
      <c r="AW298"/>
    </row>
    <row r="299" spans="1:49" ht="15.75" hidden="1">
      <c r="A299" s="43" t="s">
        <v>49</v>
      </c>
      <c r="B299" s="81" t="s">
        <v>1</v>
      </c>
      <c r="H299"/>
      <c r="I299"/>
      <c r="AW299"/>
    </row>
    <row r="300" spans="1:49" ht="15.75" hidden="1">
      <c r="A300" s="43" t="s">
        <v>2</v>
      </c>
      <c r="B300" s="81" t="s">
        <v>58</v>
      </c>
      <c r="H300"/>
      <c r="I300"/>
      <c r="AW300"/>
    </row>
    <row r="301" spans="1:49" ht="15.75" hidden="1">
      <c r="A301" s="43" t="s">
        <v>221</v>
      </c>
      <c r="B301" s="228" t="s">
        <v>240</v>
      </c>
      <c r="H301"/>
      <c r="I301"/>
      <c r="AW301"/>
    </row>
    <row r="302" spans="1:49" ht="15.75" hidden="1">
      <c r="A302" s="43" t="s">
        <v>241</v>
      </c>
      <c r="B302" s="228" t="s">
        <v>242</v>
      </c>
      <c r="H302"/>
      <c r="I302"/>
      <c r="AW302"/>
    </row>
    <row r="303" spans="1:49" ht="15.75" hidden="1">
      <c r="A303" s="43" t="s">
        <v>243</v>
      </c>
      <c r="B303" s="81" t="s">
        <v>244</v>
      </c>
      <c r="H303"/>
      <c r="I303"/>
      <c r="AW303"/>
    </row>
    <row r="304" spans="1:49" ht="15.75" hidden="1">
      <c r="A304" s="43" t="s">
        <v>245</v>
      </c>
      <c r="B304" s="81" t="s">
        <v>246</v>
      </c>
      <c r="H304"/>
      <c r="I304"/>
      <c r="AW304"/>
    </row>
    <row r="305" spans="1:49" ht="15.75" hidden="1">
      <c r="A305" s="43" t="s">
        <v>247</v>
      </c>
      <c r="B305" s="81" t="s">
        <v>111</v>
      </c>
      <c r="H305"/>
      <c r="I305"/>
      <c r="AW305"/>
    </row>
    <row r="306" spans="1:49" ht="16.5" hidden="1" thickBot="1">
      <c r="A306" s="54" t="s">
        <v>248</v>
      </c>
      <c r="B306" s="83" t="s">
        <v>22</v>
      </c>
      <c r="H306"/>
      <c r="I306"/>
      <c r="AW306"/>
    </row>
    <row r="307" spans="1:49" ht="15.75" hidden="1">
      <c r="A307" s="53" t="s">
        <v>52</v>
      </c>
      <c r="B307" s="87" t="s">
        <v>249</v>
      </c>
      <c r="H307"/>
      <c r="I307"/>
      <c r="AW307"/>
    </row>
    <row r="308" spans="1:49" ht="15.75" hidden="1">
      <c r="A308" s="43"/>
      <c r="B308" s="43" t="s">
        <v>107</v>
      </c>
      <c r="H308"/>
      <c r="I308"/>
      <c r="AW308"/>
    </row>
    <row r="309" spans="1:49" ht="15.75" hidden="1">
      <c r="A309" s="43" t="s">
        <v>37</v>
      </c>
      <c r="B309" s="43" t="s">
        <v>250</v>
      </c>
      <c r="H309"/>
      <c r="I309"/>
      <c r="AW309"/>
    </row>
    <row r="310" spans="1:49" ht="15.75" hidden="1">
      <c r="A310" s="43" t="s">
        <v>27</v>
      </c>
      <c r="B310" s="43" t="s">
        <v>6</v>
      </c>
      <c r="H310"/>
      <c r="I310"/>
      <c r="AW310"/>
    </row>
    <row r="311" spans="1:49" ht="15.75" hidden="1">
      <c r="A311" s="43" t="s">
        <v>46</v>
      </c>
      <c r="B311" s="43" t="s">
        <v>31</v>
      </c>
      <c r="H311"/>
      <c r="I311"/>
      <c r="AW311"/>
    </row>
    <row r="312" spans="1:49" ht="15.75" hidden="1">
      <c r="A312" s="43" t="s">
        <v>68</v>
      </c>
      <c r="B312" s="43" t="s">
        <v>32</v>
      </c>
      <c r="H312"/>
      <c r="I312"/>
      <c r="AW312"/>
    </row>
    <row r="313" spans="1:49" ht="15.75" hidden="1">
      <c r="A313" s="43" t="s">
        <v>4</v>
      </c>
      <c r="B313" s="43" t="s">
        <v>33</v>
      </c>
      <c r="H313"/>
      <c r="I313"/>
      <c r="AW313"/>
    </row>
    <row r="314" spans="1:49" ht="15.75" hidden="1">
      <c r="A314" s="43" t="s">
        <v>108</v>
      </c>
      <c r="B314" s="43" t="s">
        <v>77</v>
      </c>
      <c r="H314"/>
      <c r="I314"/>
      <c r="AW314"/>
    </row>
    <row r="315" spans="1:49" ht="15.75" hidden="1">
      <c r="A315" s="43" t="s">
        <v>106</v>
      </c>
      <c r="B315" s="43" t="s">
        <v>78</v>
      </c>
      <c r="H315"/>
      <c r="I315"/>
      <c r="AW315"/>
    </row>
    <row r="316" spans="1:49" ht="15.75" hidden="1">
      <c r="A316" s="43" t="s">
        <v>64</v>
      </c>
      <c r="B316" s="43" t="s">
        <v>94</v>
      </c>
      <c r="H316"/>
      <c r="I316"/>
      <c r="AW316"/>
    </row>
    <row r="317" spans="1:49" ht="15.75" hidden="1">
      <c r="A317" s="43" t="s">
        <v>18</v>
      </c>
      <c r="B317" s="43" t="s">
        <v>251</v>
      </c>
      <c r="H317"/>
      <c r="I317"/>
      <c r="AW317"/>
    </row>
    <row r="318" spans="1:49" ht="15.75" hidden="1">
      <c r="A318" s="43" t="s">
        <v>118</v>
      </c>
      <c r="B318" s="43" t="s">
        <v>14</v>
      </c>
      <c r="H318"/>
      <c r="I318"/>
      <c r="AW318"/>
    </row>
    <row r="319" spans="1:49" ht="16.5" hidden="1" thickBot="1">
      <c r="A319" s="54" t="s">
        <v>62</v>
      </c>
      <c r="B319" s="54" t="s">
        <v>111</v>
      </c>
      <c r="H319"/>
      <c r="I319"/>
      <c r="AW319"/>
    </row>
    <row r="320" spans="1:49" ht="16.5" hidden="1" thickBot="1">
      <c r="A320" s="42" t="s">
        <v>252</v>
      </c>
      <c r="B320" s="88" t="s">
        <v>253</v>
      </c>
      <c r="H320"/>
      <c r="I320"/>
      <c r="AW320"/>
    </row>
    <row r="321" spans="1:49" ht="15.75" hidden="1">
      <c r="A321" s="42" t="s">
        <v>254</v>
      </c>
      <c r="B321" s="79" t="s">
        <v>255</v>
      </c>
      <c r="H321"/>
      <c r="I321"/>
      <c r="AW321"/>
    </row>
    <row r="322" spans="1:49" ht="15.75" hidden="1">
      <c r="A322" s="43"/>
      <c r="B322" s="43" t="s">
        <v>36</v>
      </c>
      <c r="H322"/>
      <c r="I322"/>
      <c r="AW322"/>
    </row>
    <row r="323" spans="1:49" ht="15.75" hidden="1">
      <c r="A323" s="57" t="s">
        <v>37</v>
      </c>
      <c r="B323" s="57" t="s">
        <v>42</v>
      </c>
      <c r="H323"/>
      <c r="I323"/>
      <c r="AW323"/>
    </row>
    <row r="324" spans="1:49" ht="15.75" hidden="1">
      <c r="A324" s="60"/>
      <c r="B324" s="1191" t="s">
        <v>1029</v>
      </c>
      <c r="H324"/>
      <c r="I324"/>
      <c r="AW324"/>
    </row>
    <row r="325" spans="1:49" ht="15.75" hidden="1">
      <c r="A325" s="60"/>
      <c r="B325" s="1191" t="s">
        <v>1030</v>
      </c>
      <c r="H325"/>
      <c r="I325"/>
      <c r="AW325"/>
    </row>
    <row r="326" spans="1:49" ht="15.75" hidden="1">
      <c r="A326" s="60"/>
      <c r="B326" s="1191" t="s">
        <v>1031</v>
      </c>
      <c r="H326"/>
      <c r="I326"/>
      <c r="AW326"/>
    </row>
    <row r="327" spans="1:49" ht="15.75" hidden="1">
      <c r="A327" s="60"/>
      <c r="B327" s="1191" t="s">
        <v>1032</v>
      </c>
      <c r="H327"/>
      <c r="I327"/>
      <c r="AW327"/>
    </row>
    <row r="328" spans="1:49" ht="15.75" hidden="1">
      <c r="A328" s="43" t="s">
        <v>27</v>
      </c>
      <c r="B328" s="43" t="s">
        <v>55</v>
      </c>
      <c r="H328"/>
      <c r="I328"/>
      <c r="AW328"/>
    </row>
    <row r="329" spans="1:49" ht="15.75" hidden="1">
      <c r="A329" s="43" t="s">
        <v>46</v>
      </c>
      <c r="B329" s="43" t="s">
        <v>120</v>
      </c>
      <c r="H329"/>
      <c r="I329"/>
      <c r="AW329"/>
    </row>
    <row r="330" spans="1:49" ht="15.75" hidden="1">
      <c r="A330" s="43" t="s">
        <v>68</v>
      </c>
      <c r="B330" s="43" t="s">
        <v>56</v>
      </c>
      <c r="H330"/>
      <c r="I330"/>
      <c r="AW330"/>
    </row>
    <row r="331" spans="1:49" ht="15.75" hidden="1">
      <c r="A331" s="43" t="s">
        <v>4</v>
      </c>
      <c r="B331" s="43" t="s">
        <v>88</v>
      </c>
      <c r="H331"/>
      <c r="I331"/>
      <c r="AW331"/>
    </row>
    <row r="332" spans="1:49" ht="16.5" hidden="1" thickBot="1">
      <c r="A332" s="54" t="s">
        <v>108</v>
      </c>
      <c r="B332" s="54" t="s">
        <v>86</v>
      </c>
      <c r="H332"/>
      <c r="I332"/>
      <c r="AW332"/>
    </row>
    <row r="333" spans="1:49" ht="15.75" hidden="1">
      <c r="A333" s="42" t="s">
        <v>260</v>
      </c>
      <c r="B333" s="79" t="s">
        <v>261</v>
      </c>
      <c r="H333"/>
      <c r="I333"/>
      <c r="AW333"/>
    </row>
    <row r="334" spans="1:49" ht="15.75" hidden="1">
      <c r="A334" s="43"/>
      <c r="B334" s="43" t="s">
        <v>36</v>
      </c>
      <c r="H334"/>
      <c r="I334"/>
      <c r="AW334"/>
    </row>
    <row r="335" spans="1:49" ht="15.75" hidden="1">
      <c r="A335" s="43" t="s">
        <v>37</v>
      </c>
      <c r="B335" s="43" t="s">
        <v>262</v>
      </c>
      <c r="H335"/>
      <c r="I335"/>
      <c r="AW335"/>
    </row>
    <row r="336" spans="1:49" ht="15.75" hidden="1">
      <c r="A336" s="43" t="s">
        <v>27</v>
      </c>
      <c r="B336" s="43" t="s">
        <v>263</v>
      </c>
      <c r="H336"/>
      <c r="I336"/>
      <c r="AW336"/>
    </row>
    <row r="337" spans="1:49" ht="15.75" hidden="1">
      <c r="A337" s="43" t="s">
        <v>46</v>
      </c>
      <c r="B337" s="43" t="s">
        <v>264</v>
      </c>
      <c r="H337"/>
      <c r="I337"/>
      <c r="AW337"/>
    </row>
    <row r="338" spans="1:49" ht="15.75" hidden="1">
      <c r="A338" s="43" t="s">
        <v>68</v>
      </c>
      <c r="B338" s="43" t="s">
        <v>28</v>
      </c>
      <c r="H338"/>
      <c r="I338"/>
      <c r="AW338"/>
    </row>
    <row r="339" spans="1:49" ht="15.75" hidden="1">
      <c r="A339" s="43" t="s">
        <v>4</v>
      </c>
      <c r="B339" s="43" t="s">
        <v>29</v>
      </c>
      <c r="H339"/>
      <c r="I339"/>
      <c r="AW339"/>
    </row>
    <row r="340" spans="1:49" ht="15.75" hidden="1">
      <c r="A340" s="43" t="s">
        <v>5</v>
      </c>
      <c r="B340" s="43" t="s">
        <v>30</v>
      </c>
      <c r="H340"/>
      <c r="I340"/>
      <c r="AW340"/>
    </row>
    <row r="341" spans="1:49" ht="16.5" hidden="1" thickBot="1">
      <c r="A341" s="54" t="s">
        <v>106</v>
      </c>
      <c r="B341" s="54" t="s">
        <v>116</v>
      </c>
      <c r="H341"/>
      <c r="I341"/>
      <c r="AW341"/>
    </row>
    <row r="342" spans="1:49" ht="15.75" hidden="1">
      <c r="A342" s="42" t="s">
        <v>265</v>
      </c>
      <c r="B342" s="89" t="s">
        <v>266</v>
      </c>
      <c r="H342"/>
      <c r="I342"/>
      <c r="AW342"/>
    </row>
    <row r="343" spans="1:49" ht="15.75" hidden="1">
      <c r="A343" s="43"/>
      <c r="B343" s="55" t="s">
        <v>36</v>
      </c>
      <c r="H343"/>
      <c r="I343"/>
      <c r="AW343"/>
    </row>
    <row r="344" spans="1:49" ht="15.75" hidden="1">
      <c r="A344" s="43" t="s">
        <v>37</v>
      </c>
      <c r="B344" s="55" t="s">
        <v>16</v>
      </c>
      <c r="H344"/>
      <c r="I344"/>
      <c r="AW344"/>
    </row>
    <row r="345" spans="1:49" ht="16.5" hidden="1" thickBot="1">
      <c r="A345" s="56" t="s">
        <v>27</v>
      </c>
      <c r="B345" s="90" t="s">
        <v>267</v>
      </c>
      <c r="H345"/>
      <c r="I345"/>
      <c r="AW345"/>
    </row>
    <row r="346" spans="1:49" ht="16.5" hidden="1" thickBot="1">
      <c r="A346" s="61" t="s">
        <v>268</v>
      </c>
      <c r="B346" s="91" t="s">
        <v>39</v>
      </c>
      <c r="H346"/>
      <c r="I346"/>
      <c r="AW346"/>
    </row>
    <row r="347" spans="1:49" ht="16.5" hidden="1" thickBot="1">
      <c r="A347" s="62" t="s">
        <v>269</v>
      </c>
      <c r="B347" s="92" t="s">
        <v>34</v>
      </c>
      <c r="H347"/>
      <c r="I347"/>
      <c r="AW347"/>
    </row>
    <row r="348" spans="1:49" ht="16.5" hidden="1" thickBot="1">
      <c r="A348" s="63"/>
      <c r="B348" s="63" t="s">
        <v>35</v>
      </c>
      <c r="H348"/>
      <c r="I348"/>
      <c r="AW348"/>
    </row>
    <row r="349" spans="1:49" hidden="1">
      <c r="H349"/>
      <c r="I349"/>
      <c r="AW349"/>
    </row>
    <row r="350" spans="1:49" hidden="1">
      <c r="H350"/>
    </row>
    <row r="351" spans="1:49" ht="13.5" hidden="1" thickBot="1">
      <c r="H351"/>
    </row>
    <row r="352" spans="1:49" hidden="1">
      <c r="A352" s="2634" t="s">
        <v>1019</v>
      </c>
      <c r="B352" s="2635"/>
      <c r="H352"/>
    </row>
    <row r="353" spans="1:8" ht="13.5" hidden="1" thickBot="1">
      <c r="A353" s="2636"/>
      <c r="B353" s="2637"/>
      <c r="H353"/>
    </row>
    <row r="354" spans="1:8" ht="16.5" hidden="1" thickBot="1">
      <c r="A354" s="17" t="s">
        <v>13</v>
      </c>
      <c r="B354" s="35" t="s">
        <v>289</v>
      </c>
      <c r="H354"/>
    </row>
    <row r="355" spans="1:8" ht="16.5" hidden="1" thickBot="1">
      <c r="A355" s="22" t="s">
        <v>73</v>
      </c>
      <c r="B355" s="22" t="s">
        <v>290</v>
      </c>
      <c r="H355"/>
    </row>
    <row r="356" spans="1:8" ht="16.5" hidden="1" thickBot="1">
      <c r="A356" s="22" t="s">
        <v>160</v>
      </c>
      <c r="B356" s="17" t="s">
        <v>291</v>
      </c>
      <c r="H356"/>
    </row>
    <row r="357" spans="1:8" ht="16.5" hidden="1" thickBot="1">
      <c r="A357" s="621" t="s">
        <v>969</v>
      </c>
      <c r="B357" s="24" t="s">
        <v>769</v>
      </c>
      <c r="H357"/>
    </row>
    <row r="358" spans="1:8" ht="15.75" hidden="1">
      <c r="A358" s="613" t="s">
        <v>970</v>
      </c>
      <c r="B358" s="31" t="s">
        <v>944</v>
      </c>
      <c r="H358"/>
    </row>
    <row r="359" spans="1:8" ht="15.75" hidden="1">
      <c r="A359" s="613" t="s">
        <v>971</v>
      </c>
      <c r="B359" s="31" t="s">
        <v>945</v>
      </c>
      <c r="H359"/>
    </row>
    <row r="360" spans="1:8" ht="15.75" hidden="1">
      <c r="A360" s="613" t="s">
        <v>972</v>
      </c>
      <c r="B360" s="31" t="s">
        <v>946</v>
      </c>
      <c r="H360"/>
    </row>
    <row r="361" spans="1:8" ht="15.75" hidden="1">
      <c r="A361" s="613" t="s">
        <v>973</v>
      </c>
      <c r="B361" s="31" t="s">
        <v>947</v>
      </c>
      <c r="H361"/>
    </row>
    <row r="362" spans="1:8" ht="15.75" hidden="1">
      <c r="A362" s="613" t="s">
        <v>974</v>
      </c>
      <c r="B362" s="31" t="s">
        <v>948</v>
      </c>
      <c r="H362"/>
    </row>
    <row r="363" spans="1:8" ht="16.5" hidden="1" thickBot="1">
      <c r="A363" s="613" t="s">
        <v>975</v>
      </c>
      <c r="B363" s="24" t="s">
        <v>949</v>
      </c>
      <c r="H363"/>
    </row>
    <row r="364" spans="1:8" ht="15.75" hidden="1">
      <c r="A364" s="615" t="s">
        <v>976</v>
      </c>
      <c r="B364" s="73" t="s">
        <v>950</v>
      </c>
      <c r="H364"/>
    </row>
    <row r="365" spans="1:8" ht="15.75" hidden="1">
      <c r="A365" s="615" t="s">
        <v>977</v>
      </c>
      <c r="B365" s="73" t="s">
        <v>951</v>
      </c>
      <c r="H365"/>
    </row>
    <row r="366" spans="1:8" ht="15.75" hidden="1">
      <c r="A366" s="615" t="s">
        <v>978</v>
      </c>
      <c r="B366" s="73" t="s">
        <v>952</v>
      </c>
      <c r="H366"/>
    </row>
    <row r="367" spans="1:8" ht="15.75" hidden="1">
      <c r="A367" s="615" t="s">
        <v>979</v>
      </c>
      <c r="B367" s="73" t="s">
        <v>953</v>
      </c>
      <c r="H367"/>
    </row>
    <row r="368" spans="1:8" ht="15.75" hidden="1">
      <c r="A368" s="616" t="s">
        <v>980</v>
      </c>
      <c r="B368" s="31" t="s">
        <v>954</v>
      </c>
      <c r="H368"/>
    </row>
    <row r="369" spans="1:8" ht="15.75" hidden="1">
      <c r="A369" s="616" t="s">
        <v>981</v>
      </c>
      <c r="B369" s="31" t="s">
        <v>955</v>
      </c>
      <c r="H369"/>
    </row>
    <row r="370" spans="1:8" ht="15.75" hidden="1">
      <c r="A370" s="616" t="s">
        <v>982</v>
      </c>
      <c r="B370" s="31" t="s">
        <v>956</v>
      </c>
      <c r="H370"/>
    </row>
    <row r="371" spans="1:8" ht="15.75" hidden="1">
      <c r="A371" s="616" t="s">
        <v>983</v>
      </c>
      <c r="B371" s="31" t="s">
        <v>957</v>
      </c>
      <c r="H371"/>
    </row>
    <row r="372" spans="1:8" ht="16.5" hidden="1" thickBot="1">
      <c r="A372" s="616" t="s">
        <v>984</v>
      </c>
      <c r="B372" s="24" t="s">
        <v>958</v>
      </c>
      <c r="H372"/>
    </row>
    <row r="373" spans="1:8" ht="15.75" hidden="1">
      <c r="A373" s="617" t="s">
        <v>985</v>
      </c>
      <c r="B373" s="32" t="s">
        <v>959</v>
      </c>
      <c r="H373"/>
    </row>
    <row r="374" spans="1:8" ht="15.75" hidden="1">
      <c r="A374" s="614" t="s">
        <v>986</v>
      </c>
      <c r="B374" s="31" t="s">
        <v>960</v>
      </c>
      <c r="H374"/>
    </row>
    <row r="375" spans="1:8" ht="15.75" hidden="1">
      <c r="A375" s="614" t="s">
        <v>987</v>
      </c>
      <c r="B375" s="31" t="s">
        <v>961</v>
      </c>
      <c r="H375"/>
    </row>
    <row r="376" spans="1:8" ht="16.5" hidden="1" thickBot="1">
      <c r="A376" s="618" t="s">
        <v>988</v>
      </c>
      <c r="B376" s="24" t="s">
        <v>962</v>
      </c>
      <c r="H376"/>
    </row>
    <row r="377" spans="1:8" ht="16.5" hidden="1" thickBot="1">
      <c r="A377" s="30" t="s">
        <v>21</v>
      </c>
      <c r="B377" s="30" t="s">
        <v>967</v>
      </c>
      <c r="H377"/>
    </row>
    <row r="378" spans="1:8" ht="15.75" hidden="1">
      <c r="A378" s="619" t="s">
        <v>989</v>
      </c>
      <c r="B378" s="74" t="s">
        <v>963</v>
      </c>
      <c r="H378"/>
    </row>
    <row r="379" spans="1:8" ht="15.75" hidden="1">
      <c r="A379" s="619" t="s">
        <v>990</v>
      </c>
      <c r="B379" s="75" t="s">
        <v>964</v>
      </c>
      <c r="H379"/>
    </row>
    <row r="380" spans="1:8" ht="15.75" hidden="1">
      <c r="A380" s="619" t="s">
        <v>991</v>
      </c>
      <c r="B380" s="75" t="s">
        <v>965</v>
      </c>
      <c r="H380"/>
    </row>
    <row r="381" spans="1:8" ht="15.75" hidden="1">
      <c r="A381" s="620" t="s">
        <v>992</v>
      </c>
      <c r="B381" s="5" t="s">
        <v>966</v>
      </c>
      <c r="H381"/>
    </row>
    <row r="382" spans="1:8" ht="16.5" hidden="1" thickBot="1">
      <c r="A382" s="620" t="s">
        <v>993</v>
      </c>
      <c r="B382" s="6" t="s">
        <v>994</v>
      </c>
      <c r="H382"/>
    </row>
    <row r="383" spans="1:8" ht="16.5" hidden="1" thickBot="1">
      <c r="A383" s="33" t="s">
        <v>15</v>
      </c>
      <c r="B383" s="76" t="s">
        <v>297</v>
      </c>
      <c r="H383"/>
    </row>
    <row r="384" spans="1:8" ht="16.5" hidden="1" thickBot="1">
      <c r="A384" s="35" t="s">
        <v>52</v>
      </c>
      <c r="B384" s="35" t="s">
        <v>298</v>
      </c>
      <c r="H384"/>
    </row>
    <row r="385" spans="1:8" ht="16.5" hidden="1" thickBot="1">
      <c r="A385" s="17" t="s">
        <v>87</v>
      </c>
      <c r="B385" s="35" t="s">
        <v>299</v>
      </c>
      <c r="H385"/>
    </row>
    <row r="386" spans="1:8" ht="16.5" hidden="1" thickBot="1">
      <c r="A386" s="17" t="s">
        <v>117</v>
      </c>
      <c r="B386" s="35" t="s">
        <v>300</v>
      </c>
      <c r="H386"/>
    </row>
    <row r="387" spans="1:8" ht="16.5" hidden="1" thickBot="1">
      <c r="A387" s="17" t="s">
        <v>201</v>
      </c>
      <c r="B387" s="35" t="s">
        <v>302</v>
      </c>
      <c r="H387"/>
    </row>
    <row r="388" spans="1:8" ht="32.25" hidden="1" thickBot="1">
      <c r="A388" s="22" t="s">
        <v>40</v>
      </c>
      <c r="B388" s="35" t="s">
        <v>301</v>
      </c>
      <c r="H388"/>
    </row>
    <row r="389" spans="1:8" ht="16.5" hidden="1" thickBot="1">
      <c r="A389" s="36"/>
      <c r="B389" s="77" t="s">
        <v>35</v>
      </c>
      <c r="H389"/>
    </row>
    <row r="390" spans="1:8" ht="16.5" hidden="1" thickBot="1">
      <c r="B390" s="249" t="s">
        <v>874</v>
      </c>
      <c r="H390"/>
    </row>
    <row r="391" spans="1:8" ht="16.5" hidden="1" thickBot="1">
      <c r="B391" s="249" t="s">
        <v>873</v>
      </c>
      <c r="H391"/>
    </row>
    <row r="392" spans="1:8" ht="16.5" hidden="1" thickBot="1">
      <c r="B392" s="249" t="s">
        <v>968</v>
      </c>
      <c r="H392"/>
    </row>
    <row r="393" spans="1:8" ht="16.5" hidden="1" thickBot="1">
      <c r="A393" s="38"/>
      <c r="B393" s="181" t="s">
        <v>12</v>
      </c>
      <c r="H393"/>
    </row>
    <row r="394" spans="1:8" ht="16.5" hidden="1" thickBot="1">
      <c r="A394" s="42" t="s">
        <v>13</v>
      </c>
      <c r="B394" s="665" t="s">
        <v>303</v>
      </c>
      <c r="H394"/>
    </row>
    <row r="395" spans="1:8" ht="16.5" hidden="1" thickBot="1">
      <c r="A395" s="44" t="s">
        <v>73</v>
      </c>
      <c r="B395" s="979" t="s">
        <v>304</v>
      </c>
      <c r="H395"/>
    </row>
    <row r="396" spans="1:8" ht="16.5" hidden="1" thickBot="1">
      <c r="A396" s="53" t="s">
        <v>89</v>
      </c>
      <c r="B396" s="665" t="s">
        <v>305</v>
      </c>
      <c r="H396"/>
    </row>
    <row r="397" spans="1:8" ht="16.5" hidden="1" thickBot="1">
      <c r="A397" s="42" t="s">
        <v>60</v>
      </c>
      <c r="B397" s="665" t="s">
        <v>306</v>
      </c>
      <c r="H397"/>
    </row>
    <row r="398" spans="1:8" ht="16.5" hidden="1" thickBot="1">
      <c r="A398" s="42" t="s">
        <v>81</v>
      </c>
      <c r="B398" s="665" t="s">
        <v>307</v>
      </c>
      <c r="H398"/>
    </row>
    <row r="399" spans="1:8" ht="16.5" hidden="1" thickBot="1">
      <c r="A399" s="42" t="s">
        <v>225</v>
      </c>
      <c r="B399" s="665" t="s">
        <v>308</v>
      </c>
      <c r="H399"/>
    </row>
    <row r="400" spans="1:8" ht="16.5" hidden="1" thickBot="1">
      <c r="A400" s="42" t="s">
        <v>227</v>
      </c>
      <c r="B400" s="665" t="s">
        <v>309</v>
      </c>
      <c r="H400"/>
    </row>
    <row r="401" spans="1:8" ht="16.5" hidden="1" thickBot="1">
      <c r="A401" s="42" t="s">
        <v>21</v>
      </c>
      <c r="B401" s="980" t="s">
        <v>310</v>
      </c>
      <c r="H401"/>
    </row>
    <row r="402" spans="1:8" ht="16.5" hidden="1" thickBot="1">
      <c r="A402" s="42" t="s">
        <v>23</v>
      </c>
      <c r="B402" s="981" t="s">
        <v>311</v>
      </c>
      <c r="H402"/>
    </row>
    <row r="403" spans="1:8" ht="16.5" hidden="1" thickBot="1">
      <c r="A403" s="42" t="s">
        <v>238</v>
      </c>
      <c r="B403" s="979" t="s">
        <v>312</v>
      </c>
      <c r="H403"/>
    </row>
    <row r="404" spans="1:8" ht="16.5" hidden="1" thickBot="1">
      <c r="A404" s="53" t="s">
        <v>52</v>
      </c>
      <c r="B404" s="665" t="s">
        <v>313</v>
      </c>
      <c r="H404"/>
    </row>
    <row r="405" spans="1:8" ht="16.5" hidden="1" thickBot="1">
      <c r="A405" s="42" t="s">
        <v>252</v>
      </c>
      <c r="B405" s="982" t="s">
        <v>253</v>
      </c>
      <c r="H405"/>
    </row>
    <row r="406" spans="1:8" ht="16.5" hidden="1" thickBot="1">
      <c r="A406" s="42" t="s">
        <v>254</v>
      </c>
      <c r="B406" s="665" t="s">
        <v>314</v>
      </c>
      <c r="H406"/>
    </row>
    <row r="407" spans="1:8" ht="16.5" hidden="1" thickBot="1">
      <c r="A407" s="42" t="s">
        <v>260</v>
      </c>
      <c r="B407" s="665" t="s">
        <v>315</v>
      </c>
      <c r="H407"/>
    </row>
    <row r="408" spans="1:8" ht="16.5" hidden="1" thickBot="1">
      <c r="A408" s="42" t="s">
        <v>265</v>
      </c>
      <c r="B408" s="983" t="s">
        <v>316</v>
      </c>
      <c r="H408"/>
    </row>
    <row r="409" spans="1:8" ht="16.5" hidden="1" thickBot="1">
      <c r="A409" s="61" t="s">
        <v>268</v>
      </c>
      <c r="B409" s="984" t="s">
        <v>39</v>
      </c>
      <c r="H409"/>
    </row>
    <row r="410" spans="1:8" ht="16.5" hidden="1" thickBot="1">
      <c r="A410" s="62" t="s">
        <v>269</v>
      </c>
      <c r="B410" s="985" t="s">
        <v>34</v>
      </c>
      <c r="H410"/>
    </row>
    <row r="411" spans="1:8" ht="15.75" hidden="1">
      <c r="A411" s="45"/>
      <c r="B411" s="81"/>
      <c r="H411"/>
    </row>
    <row r="412" spans="1:8" ht="15.75" hidden="1">
      <c r="A412" s="177"/>
      <c r="B412" s="177"/>
      <c r="H412"/>
    </row>
    <row r="413" spans="1:8" ht="15.75" hidden="1">
      <c r="A413" s="177"/>
      <c r="B413" s="2632" t="s">
        <v>876</v>
      </c>
      <c r="H413"/>
    </row>
    <row r="414" spans="1:8" ht="15.75" hidden="1">
      <c r="A414" s="177"/>
      <c r="B414" s="2633"/>
      <c r="H414"/>
    </row>
    <row r="415" spans="1:8" ht="20.25" hidden="1">
      <c r="A415" s="177"/>
      <c r="B415" s="986" t="s">
        <v>880</v>
      </c>
      <c r="H415"/>
    </row>
    <row r="416" spans="1:8" ht="20.25" hidden="1">
      <c r="A416" s="177"/>
      <c r="B416" s="986" t="s">
        <v>882</v>
      </c>
      <c r="H416"/>
    </row>
    <row r="417" spans="1:8" ht="15.75" hidden="1">
      <c r="A417" s="177"/>
      <c r="B417" s="177"/>
      <c r="H417"/>
    </row>
    <row r="418" spans="1:8" ht="15.75" hidden="1">
      <c r="A418" s="177"/>
      <c r="B418" s="177"/>
      <c r="H418"/>
    </row>
    <row r="419" spans="1:8" ht="15.75" hidden="1">
      <c r="A419" s="177"/>
      <c r="B419" s="177"/>
      <c r="H419"/>
    </row>
    <row r="420" spans="1:8" ht="15.75" hidden="1">
      <c r="A420" s="177"/>
      <c r="B420" s="177"/>
      <c r="H420"/>
    </row>
    <row r="421" spans="1:8" ht="15.75">
      <c r="A421" s="177"/>
      <c r="B421" s="177"/>
      <c r="H421"/>
    </row>
    <row r="422" spans="1:8" ht="15.75">
      <c r="A422" s="177"/>
      <c r="B422" s="177"/>
      <c r="H422"/>
    </row>
    <row r="423" spans="1:8" ht="15.75">
      <c r="A423" s="177"/>
      <c r="B423" s="177"/>
      <c r="H423"/>
    </row>
    <row r="424" spans="1:8" ht="15.75">
      <c r="A424" s="11"/>
      <c r="B424" s="177"/>
      <c r="H424"/>
    </row>
    <row r="425" spans="1:8" ht="15.75">
      <c r="A425" s="11"/>
      <c r="B425" s="177"/>
      <c r="H425"/>
    </row>
    <row r="426" spans="1:8" ht="15.75">
      <c r="A426" s="11"/>
      <c r="B426" s="177"/>
      <c r="H426"/>
    </row>
    <row r="427" spans="1:8" ht="15.75">
      <c r="A427" s="177"/>
      <c r="B427" s="177"/>
      <c r="H427"/>
    </row>
    <row r="428" spans="1:8" ht="15.75">
      <c r="A428" s="178"/>
      <c r="B428" s="178"/>
      <c r="H428"/>
    </row>
    <row r="429" spans="1:8" ht="15.75">
      <c r="A429" s="177"/>
      <c r="B429" s="177"/>
    </row>
    <row r="430" spans="1:8" ht="15.75">
      <c r="A430" s="177"/>
      <c r="B430" s="177"/>
    </row>
    <row r="431" spans="1:8" ht="15.75">
      <c r="A431" s="177"/>
      <c r="B431" s="177"/>
    </row>
    <row r="432" spans="1:8" ht="15.75">
      <c r="A432" s="177"/>
      <c r="B432" s="177"/>
    </row>
    <row r="433" spans="1:2" ht="15.75">
      <c r="A433" s="177"/>
      <c r="B433" s="177"/>
    </row>
    <row r="434" spans="1:2" ht="15.75">
      <c r="A434" s="177"/>
      <c r="B434" s="177"/>
    </row>
    <row r="435" spans="1:2" ht="15.75">
      <c r="A435" s="177"/>
      <c r="B435" s="177"/>
    </row>
    <row r="436" spans="1:2" ht="15.75">
      <c r="A436" s="177"/>
      <c r="B436" s="177"/>
    </row>
    <row r="437" spans="1:2" ht="15.75">
      <c r="A437" s="178"/>
      <c r="B437" s="178"/>
    </row>
    <row r="438" spans="1:2" ht="15.75">
      <c r="A438" s="177"/>
      <c r="B438" s="177"/>
    </row>
    <row r="439" spans="1:2" ht="15.75">
      <c r="A439" s="177"/>
      <c r="B439" s="177"/>
    </row>
    <row r="440" spans="1:2" ht="15.75">
      <c r="A440" s="177"/>
      <c r="B440" s="177"/>
    </row>
    <row r="441" spans="1:2" ht="15.75">
      <c r="A441" s="177"/>
      <c r="B441" s="177"/>
    </row>
    <row r="442" spans="1:2" ht="15.75">
      <c r="A442" s="177"/>
      <c r="B442" s="177"/>
    </row>
    <row r="443" spans="1:2" ht="15.75">
      <c r="A443" s="177"/>
      <c r="B443" s="177"/>
    </row>
    <row r="444" spans="1:2" ht="15.75">
      <c r="A444" s="178"/>
      <c r="B444" s="178"/>
    </row>
    <row r="445" spans="1:2" ht="15.75">
      <c r="A445" s="177"/>
      <c r="B445" s="177"/>
    </row>
    <row r="446" spans="1:2" ht="15.75">
      <c r="A446" s="177"/>
      <c r="B446" s="177"/>
    </row>
    <row r="447" spans="1:2" ht="15.75">
      <c r="A447" s="177"/>
      <c r="B447" s="177"/>
    </row>
    <row r="448" spans="1:2" ht="15.75">
      <c r="A448" s="177"/>
      <c r="B448" s="177"/>
    </row>
    <row r="449" spans="1:2" ht="15.75">
      <c r="A449" s="177"/>
      <c r="B449" s="177"/>
    </row>
    <row r="450" spans="1:2" ht="15.75">
      <c r="A450" s="178"/>
      <c r="B450" s="178"/>
    </row>
    <row r="451" spans="1:2" ht="15.75">
      <c r="A451" s="177"/>
      <c r="B451" s="177"/>
    </row>
    <row r="452" spans="1:2" ht="15.75">
      <c r="A452" s="177"/>
      <c r="B452" s="177"/>
    </row>
    <row r="453" spans="1:2" ht="15.75">
      <c r="A453" s="177"/>
      <c r="B453" s="177"/>
    </row>
    <row r="454" spans="1:2" ht="15.75">
      <c r="A454" s="177"/>
      <c r="B454" s="177"/>
    </row>
    <row r="455" spans="1:2" ht="15.75">
      <c r="A455" s="177"/>
      <c r="B455" s="177"/>
    </row>
    <row r="456" spans="1:2" ht="15.75">
      <c r="A456" s="177"/>
      <c r="B456" s="177"/>
    </row>
    <row r="457" spans="1:2" ht="15.75">
      <c r="A457" s="177"/>
      <c r="B457" s="177"/>
    </row>
    <row r="458" spans="1:2" ht="15.75">
      <c r="A458" s="178"/>
      <c r="B458" s="178"/>
    </row>
    <row r="459" spans="1:2" ht="15.75">
      <c r="A459" s="177"/>
      <c r="B459" s="177"/>
    </row>
    <row r="460" spans="1:2" ht="15.75">
      <c r="A460" s="177"/>
      <c r="B460" s="177"/>
    </row>
    <row r="461" spans="1:2" ht="15.75">
      <c r="A461" s="177"/>
      <c r="B461" s="177"/>
    </row>
    <row r="462" spans="1:2" ht="15.75">
      <c r="A462" s="177"/>
      <c r="B462" s="177"/>
    </row>
    <row r="463" spans="1:2" ht="15.75">
      <c r="A463" s="178"/>
      <c r="B463" s="178"/>
    </row>
    <row r="464" spans="1:2" ht="15.75">
      <c r="A464" s="177"/>
      <c r="B464" s="177"/>
    </row>
    <row r="465" spans="1:2" ht="15.75">
      <c r="A465" s="177"/>
      <c r="B465" s="177"/>
    </row>
    <row r="466" spans="1:2" ht="15.75">
      <c r="A466" s="177"/>
      <c r="B466" s="177"/>
    </row>
    <row r="467" spans="1:2" ht="15.75">
      <c r="A467" s="177"/>
      <c r="B467" s="177"/>
    </row>
    <row r="468" spans="1:2" ht="15.75">
      <c r="A468" s="177"/>
      <c r="B468" s="179"/>
    </row>
    <row r="469" spans="1:2" ht="15.75">
      <c r="A469" s="177"/>
      <c r="B469" s="177"/>
    </row>
    <row r="470" spans="1:2" ht="15.75">
      <c r="A470" s="177"/>
      <c r="B470" s="177"/>
    </row>
    <row r="471" spans="1:2" ht="15.75">
      <c r="A471" s="177"/>
      <c r="B471" s="177"/>
    </row>
    <row r="472" spans="1:2" ht="15.75">
      <c r="A472" s="178"/>
      <c r="B472" s="178"/>
    </row>
    <row r="473" spans="1:2" ht="15.75">
      <c r="A473" s="177"/>
      <c r="B473" s="177"/>
    </row>
    <row r="474" spans="1:2" ht="15.75">
      <c r="A474" s="177"/>
      <c r="B474" s="177"/>
    </row>
    <row r="475" spans="1:2" ht="15.75">
      <c r="A475" s="177"/>
      <c r="B475" s="177"/>
    </row>
    <row r="476" spans="1:2" ht="15.75">
      <c r="A476" s="177"/>
      <c r="B476" s="177"/>
    </row>
    <row r="477" spans="1:2" ht="15.75">
      <c r="A477" s="177"/>
      <c r="B477" s="177"/>
    </row>
    <row r="478" spans="1:2" ht="15.75">
      <c r="A478" s="178"/>
      <c r="B478" s="178"/>
    </row>
    <row r="479" spans="1:2" ht="15.75">
      <c r="A479" s="177"/>
      <c r="B479" s="177"/>
    </row>
    <row r="480" spans="1:2" ht="15.75">
      <c r="A480" s="177"/>
      <c r="B480" s="177"/>
    </row>
    <row r="481" spans="1:2" ht="15.75">
      <c r="A481" s="177"/>
      <c r="B481" s="177"/>
    </row>
    <row r="482" spans="1:2" ht="15.75">
      <c r="A482" s="177"/>
      <c r="B482" s="177"/>
    </row>
    <row r="483" spans="1:2" ht="15.75">
      <c r="A483" s="177"/>
      <c r="B483" s="177"/>
    </row>
    <row r="484" spans="1:2" ht="15.75">
      <c r="A484" s="177"/>
      <c r="B484" s="177"/>
    </row>
    <row r="485" spans="1:2" ht="15.75">
      <c r="A485" s="177"/>
      <c r="B485" s="177"/>
    </row>
    <row r="486" spans="1:2" ht="15.75">
      <c r="A486" s="177"/>
      <c r="B486" s="177"/>
    </row>
    <row r="487" spans="1:2" ht="15.75">
      <c r="A487" s="177"/>
      <c r="B487" s="177"/>
    </row>
    <row r="488" spans="1:2" ht="15.75">
      <c r="A488" s="177"/>
      <c r="B488" s="177"/>
    </row>
    <row r="489" spans="1:2" ht="15.75">
      <c r="A489" s="177"/>
      <c r="B489" s="177"/>
    </row>
    <row r="490" spans="1:2" ht="15.75">
      <c r="A490" s="177"/>
      <c r="B490" s="177"/>
    </row>
    <row r="491" spans="1:2" ht="15.75">
      <c r="A491" s="177"/>
      <c r="B491" s="177"/>
    </row>
    <row r="492" spans="1:2" ht="15.75">
      <c r="A492" s="177"/>
      <c r="B492" s="177"/>
    </row>
    <row r="493" spans="1:2" ht="15.75">
      <c r="A493" s="177"/>
      <c r="B493" s="177"/>
    </row>
    <row r="494" spans="1:2" ht="15.75">
      <c r="A494" s="177"/>
      <c r="B494" s="177"/>
    </row>
    <row r="495" spans="1:2" ht="15.75">
      <c r="A495" s="177"/>
      <c r="B495" s="177"/>
    </row>
    <row r="496" spans="1:2" ht="15.75">
      <c r="A496" s="177"/>
      <c r="B496" s="177"/>
    </row>
    <row r="497" spans="1:2" ht="15.75">
      <c r="A497" s="177"/>
      <c r="B497" s="177"/>
    </row>
    <row r="498" spans="1:2" ht="15.75">
      <c r="A498" s="177"/>
      <c r="B498" s="177"/>
    </row>
    <row r="499" spans="1:2" ht="15.75">
      <c r="A499" s="178"/>
      <c r="B499" s="178"/>
    </row>
    <row r="500" spans="1:2" ht="15.75">
      <c r="A500" s="177"/>
      <c r="B500" s="177"/>
    </row>
    <row r="501" spans="1:2" ht="15.75">
      <c r="A501" s="177"/>
      <c r="B501" s="177"/>
    </row>
    <row r="502" spans="1:2" ht="15.75">
      <c r="A502" s="177"/>
      <c r="B502" s="177"/>
    </row>
    <row r="503" spans="1:2" ht="15.75">
      <c r="A503" s="177"/>
      <c r="B503" s="177"/>
    </row>
    <row r="504" spans="1:2" ht="15.75">
      <c r="A504" s="177"/>
      <c r="B504" s="177"/>
    </row>
    <row r="505" spans="1:2" ht="15.75">
      <c r="A505" s="177"/>
      <c r="B505" s="177"/>
    </row>
    <row r="506" spans="1:2" ht="15.75">
      <c r="A506" s="177"/>
      <c r="B506" s="177"/>
    </row>
    <row r="507" spans="1:2" ht="15.75">
      <c r="A507" s="177"/>
      <c r="B507" s="177"/>
    </row>
    <row r="508" spans="1:2" ht="15.75">
      <c r="A508" s="177"/>
      <c r="B508" s="177"/>
    </row>
    <row r="509" spans="1:2" ht="15.75">
      <c r="A509" s="177"/>
      <c r="B509" s="177"/>
    </row>
    <row r="510" spans="1:2" ht="15.75">
      <c r="A510" s="177"/>
      <c r="B510" s="177"/>
    </row>
    <row r="511" spans="1:2" ht="15.75">
      <c r="A511" s="177"/>
      <c r="B511" s="177"/>
    </row>
    <row r="512" spans="1:2" ht="15.75">
      <c r="A512" s="178"/>
      <c r="B512" s="178"/>
    </row>
    <row r="513" spans="1:2" ht="15.75">
      <c r="A513" s="178"/>
      <c r="B513" s="178"/>
    </row>
    <row r="514" spans="1:2" ht="15.75">
      <c r="A514" s="177"/>
      <c r="B514" s="177"/>
    </row>
    <row r="515" spans="1:2" ht="15.75">
      <c r="A515" s="177"/>
      <c r="B515" s="177"/>
    </row>
    <row r="516" spans="1:2" ht="15.75">
      <c r="A516" s="177"/>
      <c r="B516" s="177"/>
    </row>
    <row r="517" spans="1:2" ht="15.75">
      <c r="A517" s="177"/>
      <c r="B517" s="177"/>
    </row>
    <row r="518" spans="1:2" ht="15.75">
      <c r="A518" s="177"/>
      <c r="B518" s="177"/>
    </row>
    <row r="519" spans="1:2" ht="15.75">
      <c r="A519" s="177"/>
      <c r="B519" s="177"/>
    </row>
    <row r="520" spans="1:2" ht="15.75">
      <c r="A520" s="177"/>
      <c r="B520" s="177"/>
    </row>
    <row r="521" spans="1:2" ht="15.75">
      <c r="A521" s="177"/>
      <c r="B521" s="177"/>
    </row>
    <row r="522" spans="1:2" ht="15.75">
      <c r="A522" s="177"/>
      <c r="B522" s="177"/>
    </row>
    <row r="523" spans="1:2" ht="15.75">
      <c r="A523" s="177"/>
      <c r="B523" s="177"/>
    </row>
    <row r="524" spans="1:2" ht="15.75">
      <c r="A524" s="177"/>
      <c r="B524" s="177"/>
    </row>
    <row r="525" spans="1:2" ht="15.75">
      <c r="A525" s="178"/>
      <c r="B525" s="178"/>
    </row>
    <row r="526" spans="1:2" ht="15.75">
      <c r="A526" s="177"/>
      <c r="B526" s="177"/>
    </row>
    <row r="527" spans="1:2" ht="15.75">
      <c r="A527" s="177"/>
      <c r="B527" s="177"/>
    </row>
    <row r="528" spans="1:2" ht="15.75">
      <c r="A528" s="177"/>
      <c r="B528" s="177"/>
    </row>
    <row r="529" spans="1:2" ht="15.75">
      <c r="A529" s="177"/>
      <c r="B529" s="177"/>
    </row>
    <row r="530" spans="1:2" ht="15.75">
      <c r="A530" s="177"/>
      <c r="B530" s="177"/>
    </row>
    <row r="531" spans="1:2" ht="15.75">
      <c r="A531" s="177"/>
      <c r="B531" s="177"/>
    </row>
    <row r="532" spans="1:2" ht="15.75">
      <c r="A532" s="177"/>
      <c r="B532" s="177"/>
    </row>
    <row r="533" spans="1:2" ht="15.75">
      <c r="A533" s="177"/>
      <c r="B533" s="177"/>
    </row>
    <row r="534" spans="1:2" ht="15.75">
      <c r="A534" s="178"/>
      <c r="B534" s="178"/>
    </row>
    <row r="535" spans="1:2" ht="15.75">
      <c r="A535" s="177"/>
      <c r="B535" s="177"/>
    </row>
    <row r="536" spans="1:2" ht="15.75">
      <c r="A536" s="177"/>
      <c r="B536" s="177"/>
    </row>
    <row r="537" spans="1:2" ht="15.75">
      <c r="A537" s="177"/>
      <c r="B537" s="177"/>
    </row>
    <row r="538" spans="1:2" ht="15.75">
      <c r="A538" s="177"/>
      <c r="B538" s="178"/>
    </row>
    <row r="539" spans="1:2" ht="15.75">
      <c r="A539" s="177"/>
      <c r="B539" s="178"/>
    </row>
    <row r="540" spans="1:2">
      <c r="A540" s="11"/>
      <c r="B540" s="180"/>
    </row>
  </sheetData>
  <sheetProtection password="CE2A" sheet="1" objects="1" scenarios="1" formatCells="0" formatColumns="0" formatRows="0" insertColumns="0" insertRows="0" insertHyperlinks="0" deleteColumns="0" deleteRows="0" sort="0" autoFilter="0" pivotTables="0"/>
  <mergeCells count="105">
    <mergeCell ref="AQ147:AR147"/>
    <mergeCell ref="AS147:AT147"/>
    <mergeCell ref="AU147:AV147"/>
    <mergeCell ref="AG147:AH147"/>
    <mergeCell ref="AI147:AJ147"/>
    <mergeCell ref="AK147:AL147"/>
    <mergeCell ref="AM147:AN147"/>
    <mergeCell ref="AO147:AP147"/>
    <mergeCell ref="W147:X147"/>
    <mergeCell ref="Y147:Z147"/>
    <mergeCell ref="AA147:AB147"/>
    <mergeCell ref="AC147:AD147"/>
    <mergeCell ref="AE147:AF147"/>
    <mergeCell ref="M147:N147"/>
    <mergeCell ref="O147:P147"/>
    <mergeCell ref="Q147:R147"/>
    <mergeCell ref="S147:T147"/>
    <mergeCell ref="U147:V147"/>
    <mergeCell ref="A147:B148"/>
    <mergeCell ref="C147:C148"/>
    <mergeCell ref="D147:D148"/>
    <mergeCell ref="I147:J147"/>
    <mergeCell ref="K147:L147"/>
    <mergeCell ref="AM99:AN99"/>
    <mergeCell ref="AO99:AP99"/>
    <mergeCell ref="AQ99:AR99"/>
    <mergeCell ref="AS99:AT99"/>
    <mergeCell ref="AU99:AV99"/>
    <mergeCell ref="AC99:AD99"/>
    <mergeCell ref="AE99:AF99"/>
    <mergeCell ref="AG99:AH99"/>
    <mergeCell ref="AI99:AJ99"/>
    <mergeCell ref="AK99:AL99"/>
    <mergeCell ref="AS51:AT51"/>
    <mergeCell ref="AU51:AV51"/>
    <mergeCell ref="A99:B100"/>
    <mergeCell ref="C99:C100"/>
    <mergeCell ref="D99:D100"/>
    <mergeCell ref="I99:J99"/>
    <mergeCell ref="K99:L99"/>
    <mergeCell ref="M99:N99"/>
    <mergeCell ref="O99:P99"/>
    <mergeCell ref="Q99:R99"/>
    <mergeCell ref="S99:T99"/>
    <mergeCell ref="U99:V99"/>
    <mergeCell ref="W99:X99"/>
    <mergeCell ref="Y99:Z99"/>
    <mergeCell ref="AA99:AB99"/>
    <mergeCell ref="AI51:AJ51"/>
    <mergeCell ref="AK51:AL51"/>
    <mergeCell ref="AM51:AN51"/>
    <mergeCell ref="AO51:AP51"/>
    <mergeCell ref="AQ51:AR51"/>
    <mergeCell ref="Y51:Z51"/>
    <mergeCell ref="AA51:AB51"/>
    <mergeCell ref="AC51:AD51"/>
    <mergeCell ref="AE51:AF51"/>
    <mergeCell ref="AG51:AH51"/>
    <mergeCell ref="O51:P51"/>
    <mergeCell ref="Q51:R51"/>
    <mergeCell ref="S51:T51"/>
    <mergeCell ref="U51:V51"/>
    <mergeCell ref="W51:X51"/>
    <mergeCell ref="AM3:AN3"/>
    <mergeCell ref="A4:B5"/>
    <mergeCell ref="C4:C5"/>
    <mergeCell ref="D4:D5"/>
    <mergeCell ref="I4:J4"/>
    <mergeCell ref="K4:L4"/>
    <mergeCell ref="W4:X4"/>
    <mergeCell ref="O4:P4"/>
    <mergeCell ref="Q4:R4"/>
    <mergeCell ref="S4:T4"/>
    <mergeCell ref="U4:V4"/>
    <mergeCell ref="G4:H4"/>
    <mergeCell ref="A3:D3"/>
    <mergeCell ref="I3:J3"/>
    <mergeCell ref="K3:L3"/>
    <mergeCell ref="M4:N4"/>
    <mergeCell ref="M51:N51"/>
    <mergeCell ref="A2:D2"/>
    <mergeCell ref="B413:B414"/>
    <mergeCell ref="A352:B353"/>
    <mergeCell ref="A51:B52"/>
    <mergeCell ref="C51:C52"/>
    <mergeCell ref="D51:D52"/>
    <mergeCell ref="G51:H51"/>
    <mergeCell ref="I51:J51"/>
    <mergeCell ref="K51:L51"/>
    <mergeCell ref="A98:D98"/>
    <mergeCell ref="A50:D50"/>
    <mergeCell ref="A146:D146"/>
    <mergeCell ref="E4:F4"/>
    <mergeCell ref="AU4:AV4"/>
    <mergeCell ref="Y4:Z4"/>
    <mergeCell ref="AA4:AB4"/>
    <mergeCell ref="AC4:AD4"/>
    <mergeCell ref="AE4:AF4"/>
    <mergeCell ref="AG4:AH4"/>
    <mergeCell ref="AI4:AJ4"/>
    <mergeCell ref="AK4:AL4"/>
    <mergeCell ref="AM4:AN4"/>
    <mergeCell ref="AO4:AP4"/>
    <mergeCell ref="AQ4:AR4"/>
    <mergeCell ref="AS4:AT4"/>
  </mergeCells>
  <conditionalFormatting sqref="C149:D191 I101:AV143 I149:AV191 C101:D143">
    <cfRule type="cellIs" dxfId="96" priority="16" operator="equal">
      <formula>0</formula>
    </cfRule>
    <cfRule type="cellIs" dxfId="95" priority="17" operator="lessThan">
      <formula>0</formula>
    </cfRule>
    <cfRule type="cellIs" dxfId="94" priority="18" operator="greaterThan">
      <formula>0</formula>
    </cfRule>
  </conditionalFormatting>
  <dataValidations count="1">
    <dataValidation type="list" allowBlank="1" showInputMessage="1" showErrorMessage="1" sqref="I4:Z4 I147:Z147 AC147:AV147 AC51:AV51 I51:Z51 AC4:AV4 I99:Z99 AC99:AV99">
      <formula1>районы</formula1>
    </dataValidation>
  </dataValidations>
  <pageMargins left="0.70866141732283472" right="0.70866141732283472" top="0.74803149606299213" bottom="0.74803149606299213" header="0.31496062992125984" footer="0.31496062992125984"/>
  <pageSetup paperSize="9" scale="41" orientation="portrait" r:id="rId1"/>
  <colBreaks count="3" manualBreakCount="3">
    <brk id="4" max="181" man="1"/>
    <brk id="8" max="181" man="1"/>
    <brk id="26" max="181" man="1"/>
  </colBreaks>
</worksheet>
</file>

<file path=xl/worksheets/sheet5.xml><?xml version="1.0" encoding="utf-8"?>
<worksheet xmlns="http://schemas.openxmlformats.org/spreadsheetml/2006/main" xmlns:r="http://schemas.openxmlformats.org/officeDocument/2006/relationships">
  <sheetPr codeName="Лист15">
    <tabColor rgb="FF00B0F0"/>
  </sheetPr>
  <dimension ref="A1:AV613"/>
  <sheetViews>
    <sheetView view="pageBreakPreview" zoomScale="60" zoomScaleNormal="55" workbookViewId="0">
      <pane xSplit="4" ySplit="5" topLeftCell="E6" activePane="bottomRight" state="frozen"/>
      <selection activeCell="H15" sqref="H15"/>
      <selection pane="topRight" activeCell="H15" sqref="H15"/>
      <selection pane="bottomLeft" activeCell="H15" sqref="H15"/>
      <selection pane="bottomRight" activeCell="H1" sqref="E1:H1048576"/>
    </sheetView>
  </sheetViews>
  <sheetFormatPr defaultRowHeight="12.75"/>
  <cols>
    <col min="1" max="1" width="6.28515625" style="7" customWidth="1"/>
    <col min="2" max="2" width="124.42578125" style="9" customWidth="1"/>
    <col min="3" max="3" width="11.42578125" style="7" customWidth="1"/>
    <col min="4" max="4" width="15" style="7" customWidth="1"/>
    <col min="5" max="5" width="9.5703125" hidden="1" customWidth="1"/>
    <col min="6" max="6" width="8.5703125" hidden="1" customWidth="1"/>
    <col min="7" max="7" width="10.28515625" style="7" hidden="1" customWidth="1"/>
    <col min="8" max="8" width="12.28515625" style="144" hidden="1" customWidth="1"/>
    <col min="9" max="10" width="9.28515625" style="7" bestFit="1" customWidth="1"/>
    <col min="11" max="12" width="9.42578125" style="7" bestFit="1" customWidth="1"/>
    <col min="13" max="14" width="9.28515625" style="7" bestFit="1" customWidth="1"/>
    <col min="15" max="15" width="9.42578125" style="7" bestFit="1" customWidth="1"/>
    <col min="16" max="16" width="9.28515625" style="7" bestFit="1" customWidth="1"/>
    <col min="17" max="17" width="9.28515625" style="229" bestFit="1" customWidth="1"/>
    <col min="18" max="18" width="11.7109375" style="229" customWidth="1"/>
    <col min="19" max="21" width="9.28515625" style="7" bestFit="1" customWidth="1"/>
    <col min="22" max="26" width="9.42578125" style="7" bestFit="1" customWidth="1"/>
    <col min="27" max="28" width="9.28515625" style="7" bestFit="1" customWidth="1"/>
    <col min="29" max="29" width="9.42578125" style="7" bestFit="1" customWidth="1"/>
    <col min="30" max="30" width="9.28515625" style="7" bestFit="1" customWidth="1"/>
    <col min="31" max="31" width="9.42578125" style="7" bestFit="1" customWidth="1"/>
    <col min="32" max="33" width="9.28515625" style="7" bestFit="1" customWidth="1"/>
    <col min="34" max="34" width="9.42578125" style="7" bestFit="1" customWidth="1"/>
    <col min="35" max="36" width="9.28515625" style="7" bestFit="1" customWidth="1"/>
    <col min="37" max="39" width="9.42578125" style="7" bestFit="1" customWidth="1"/>
    <col min="40" max="40" width="9.28515625" style="7" bestFit="1" customWidth="1"/>
    <col min="41" max="48" width="9.140625" style="7"/>
  </cols>
  <sheetData>
    <row r="1" spans="1:48" ht="18.75">
      <c r="A1" s="13"/>
      <c r="B1" s="213"/>
      <c r="C1" s="213"/>
      <c r="D1" s="15" t="s">
        <v>150</v>
      </c>
      <c r="G1" s="421"/>
      <c r="H1" s="66"/>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row>
    <row r="2" spans="1:48" ht="18.75" customHeight="1">
      <c r="A2" s="2717" t="s">
        <v>1014</v>
      </c>
      <c r="B2" s="2717"/>
      <c r="C2" s="2717"/>
      <c r="D2" s="2717"/>
      <c r="G2" s="421"/>
      <c r="H2" s="66"/>
      <c r="I2" s="108"/>
      <c r="J2" s="109"/>
      <c r="K2" s="108"/>
      <c r="L2" s="109"/>
      <c r="M2" s="108"/>
      <c r="N2" s="110"/>
      <c r="O2" s="108"/>
      <c r="P2" s="110"/>
      <c r="Q2" s="108"/>
      <c r="R2" s="110"/>
      <c r="S2" s="108"/>
      <c r="T2" s="110"/>
      <c r="U2" s="108"/>
      <c r="V2" s="110"/>
      <c r="W2" s="108"/>
      <c r="X2" s="110"/>
      <c r="Y2" s="108"/>
      <c r="Z2" s="110"/>
      <c r="AA2" s="110"/>
      <c r="AB2" s="110"/>
      <c r="AC2" s="108"/>
      <c r="AD2" s="110"/>
      <c r="AE2" s="108"/>
      <c r="AF2" s="110"/>
      <c r="AG2" s="108"/>
      <c r="AH2" s="110"/>
      <c r="AI2" s="108"/>
      <c r="AJ2" s="110"/>
      <c r="AK2" s="108"/>
      <c r="AL2" s="110"/>
      <c r="AM2" s="108"/>
      <c r="AN2" s="110"/>
      <c r="AO2" s="108"/>
      <c r="AP2" s="110"/>
      <c r="AQ2" s="108"/>
      <c r="AR2" s="110"/>
      <c r="AS2" s="108"/>
      <c r="AT2" s="110"/>
      <c r="AU2" s="108"/>
      <c r="AV2" s="110"/>
    </row>
    <row r="3" spans="1:48" ht="18.75" thickBot="1">
      <c r="A3" s="2718" t="s">
        <v>1002</v>
      </c>
      <c r="B3" s="2718"/>
      <c r="C3" s="2718"/>
      <c r="D3" s="2718"/>
      <c r="G3" s="2711" t="s">
        <v>1003</v>
      </c>
      <c r="H3" s="2711"/>
      <c r="I3" s="2664"/>
      <c r="J3" s="2664"/>
      <c r="K3" s="2716"/>
      <c r="L3" s="2716"/>
      <c r="M3" s="14"/>
      <c r="N3" s="14"/>
      <c r="O3" s="14"/>
      <c r="P3" s="14"/>
      <c r="Q3" s="14"/>
      <c r="R3" s="16"/>
      <c r="S3" s="14"/>
      <c r="T3" s="14"/>
      <c r="U3" s="14"/>
      <c r="V3" s="14"/>
      <c r="W3" s="14"/>
      <c r="X3" s="14"/>
      <c r="Y3" s="14"/>
      <c r="Z3" s="14"/>
      <c r="AA3" s="14"/>
      <c r="AB3" s="14"/>
      <c r="AC3" s="14" t="s">
        <v>151</v>
      </c>
      <c r="AD3" s="14"/>
      <c r="AE3" s="14"/>
      <c r="AF3" s="14"/>
      <c r="AG3" s="16"/>
      <c r="AH3" s="16"/>
      <c r="AI3" s="14"/>
      <c r="AJ3" s="14"/>
      <c r="AK3" s="14"/>
      <c r="AL3" s="14"/>
      <c r="AM3" s="2657"/>
      <c r="AN3" s="2657"/>
      <c r="AO3" s="14"/>
      <c r="AP3" s="14"/>
      <c r="AQ3" s="14"/>
      <c r="AR3" s="14"/>
      <c r="AS3" s="14"/>
      <c r="AT3" s="14"/>
      <c r="AU3" s="14"/>
      <c r="AV3" s="14"/>
    </row>
    <row r="4" spans="1:48" s="10" customFormat="1" ht="20.25" customHeight="1" thickTop="1" thickBot="1">
      <c r="A4" s="2685" t="s">
        <v>152</v>
      </c>
      <c r="B4" s="2686"/>
      <c r="C4" s="2689" t="s">
        <v>153</v>
      </c>
      <c r="D4" s="2691" t="s">
        <v>154</v>
      </c>
      <c r="E4" s="2719" t="s">
        <v>1441</v>
      </c>
      <c r="F4" s="2720"/>
      <c r="G4" s="2666" t="s">
        <v>153</v>
      </c>
      <c r="H4" s="2670" t="s">
        <v>154</v>
      </c>
      <c r="I4" s="2662" t="s">
        <v>131</v>
      </c>
      <c r="J4" s="2661"/>
      <c r="K4" s="2662" t="s">
        <v>130</v>
      </c>
      <c r="L4" s="2661"/>
      <c r="M4" s="2662" t="s">
        <v>137</v>
      </c>
      <c r="N4" s="2661"/>
      <c r="O4" s="2662" t="s">
        <v>288</v>
      </c>
      <c r="P4" s="2661"/>
      <c r="Q4" s="2628" t="s">
        <v>127</v>
      </c>
      <c r="R4" s="2629"/>
      <c r="S4" s="2628" t="s">
        <v>144</v>
      </c>
      <c r="T4" s="2629"/>
      <c r="U4" s="2628" t="s">
        <v>134</v>
      </c>
      <c r="V4" s="2629"/>
      <c r="W4" s="2628" t="s">
        <v>132</v>
      </c>
      <c r="X4" s="2629"/>
      <c r="Y4" s="2628" t="s">
        <v>136</v>
      </c>
      <c r="Z4" s="2629"/>
      <c r="AA4" s="2714" t="s">
        <v>155</v>
      </c>
      <c r="AB4" s="2715"/>
      <c r="AC4" s="2628" t="s">
        <v>148</v>
      </c>
      <c r="AD4" s="2629"/>
      <c r="AE4" s="2628" t="s">
        <v>142</v>
      </c>
      <c r="AF4" s="2629"/>
      <c r="AG4" s="2628" t="s">
        <v>143</v>
      </c>
      <c r="AH4" s="2629"/>
      <c r="AI4" s="2628" t="s">
        <v>139</v>
      </c>
      <c r="AJ4" s="2629"/>
      <c r="AK4" s="2628" t="s">
        <v>146</v>
      </c>
      <c r="AL4" s="2629"/>
      <c r="AM4" s="2628" t="s">
        <v>141</v>
      </c>
      <c r="AN4" s="2629"/>
      <c r="AO4" s="2628" t="s">
        <v>135</v>
      </c>
      <c r="AP4" s="2629"/>
      <c r="AQ4" s="2628" t="s">
        <v>133</v>
      </c>
      <c r="AR4" s="2629"/>
      <c r="AS4" s="2628" t="s">
        <v>140</v>
      </c>
      <c r="AT4" s="2629"/>
      <c r="AU4" s="2628" t="s">
        <v>128</v>
      </c>
      <c r="AV4" s="2629"/>
    </row>
    <row r="5" spans="1:48" s="10" customFormat="1" ht="15.75" thickBot="1">
      <c r="A5" s="2687"/>
      <c r="B5" s="2688"/>
      <c r="C5" s="2690"/>
      <c r="D5" s="2692"/>
      <c r="E5" s="1198" t="s">
        <v>156</v>
      </c>
      <c r="F5" s="1199" t="s">
        <v>157</v>
      </c>
      <c r="G5" s="2681"/>
      <c r="H5" s="2683"/>
      <c r="I5" s="812" t="s">
        <v>156</v>
      </c>
      <c r="J5" s="813" t="s">
        <v>157</v>
      </c>
      <c r="K5" s="812" t="s">
        <v>156</v>
      </c>
      <c r="L5" s="813" t="s">
        <v>157</v>
      </c>
      <c r="M5" s="812" t="s">
        <v>156</v>
      </c>
      <c r="N5" s="813" t="s">
        <v>157</v>
      </c>
      <c r="O5" s="812" t="s">
        <v>156</v>
      </c>
      <c r="P5" s="813" t="s">
        <v>157</v>
      </c>
      <c r="Q5" s="812" t="s">
        <v>156</v>
      </c>
      <c r="R5" s="813" t="s">
        <v>157</v>
      </c>
      <c r="S5" s="812" t="s">
        <v>156</v>
      </c>
      <c r="T5" s="813" t="s">
        <v>157</v>
      </c>
      <c r="U5" s="812" t="s">
        <v>156</v>
      </c>
      <c r="V5" s="813" t="s">
        <v>157</v>
      </c>
      <c r="W5" s="812" t="s">
        <v>156</v>
      </c>
      <c r="X5" s="813" t="s">
        <v>157</v>
      </c>
      <c r="Y5" s="812" t="s">
        <v>156</v>
      </c>
      <c r="Z5" s="813" t="s">
        <v>157</v>
      </c>
      <c r="AA5" s="41" t="s">
        <v>156</v>
      </c>
      <c r="AB5" s="41" t="s">
        <v>157</v>
      </c>
      <c r="AC5" s="814" t="s">
        <v>156</v>
      </c>
      <c r="AD5" s="815" t="s">
        <v>157</v>
      </c>
      <c r="AE5" s="814" t="s">
        <v>156</v>
      </c>
      <c r="AF5" s="815" t="s">
        <v>157</v>
      </c>
      <c r="AG5" s="814" t="s">
        <v>156</v>
      </c>
      <c r="AH5" s="815" t="s">
        <v>157</v>
      </c>
      <c r="AI5" s="814" t="s">
        <v>156</v>
      </c>
      <c r="AJ5" s="815" t="s">
        <v>157</v>
      </c>
      <c r="AK5" s="814" t="s">
        <v>156</v>
      </c>
      <c r="AL5" s="815" t="s">
        <v>157</v>
      </c>
      <c r="AM5" s="814" t="s">
        <v>156</v>
      </c>
      <c r="AN5" s="815" t="s">
        <v>157</v>
      </c>
      <c r="AO5" s="814" t="s">
        <v>156</v>
      </c>
      <c r="AP5" s="815" t="s">
        <v>157</v>
      </c>
      <c r="AQ5" s="814" t="s">
        <v>156</v>
      </c>
      <c r="AR5" s="815" t="s">
        <v>157</v>
      </c>
      <c r="AS5" s="814" t="s">
        <v>156</v>
      </c>
      <c r="AT5" s="815" t="s">
        <v>157</v>
      </c>
      <c r="AU5" s="814" t="s">
        <v>156</v>
      </c>
      <c r="AV5" s="815" t="s">
        <v>157</v>
      </c>
    </row>
    <row r="6" spans="1:48" ht="16.5" thickBot="1">
      <c r="A6" s="38"/>
      <c r="B6" s="78" t="s">
        <v>12</v>
      </c>
      <c r="C6" s="39"/>
      <c r="D6" s="40"/>
      <c r="E6" s="478"/>
      <c r="F6" s="479"/>
      <c r="G6" s="743"/>
      <c r="H6" s="744"/>
      <c r="I6" s="25"/>
      <c r="J6" s="25"/>
      <c r="K6" s="26"/>
      <c r="L6" s="27"/>
      <c r="M6" s="27"/>
      <c r="N6" s="27"/>
      <c r="O6" s="27"/>
      <c r="P6" s="27"/>
      <c r="Q6" s="27"/>
      <c r="R6" s="27"/>
      <c r="S6" s="27"/>
      <c r="T6" s="27"/>
      <c r="U6" s="27"/>
      <c r="V6" s="27"/>
      <c r="W6" s="27"/>
      <c r="X6" s="27"/>
      <c r="Y6" s="27"/>
      <c r="Z6" s="27"/>
      <c r="AA6" s="41"/>
      <c r="AB6" s="41"/>
      <c r="AC6" s="27"/>
      <c r="AD6" s="27"/>
      <c r="AE6" s="27"/>
      <c r="AF6" s="27"/>
      <c r="AG6" s="27"/>
      <c r="AH6" s="27"/>
      <c r="AI6" s="27"/>
      <c r="AJ6" s="27"/>
      <c r="AK6" s="27"/>
      <c r="AL6" s="27"/>
      <c r="AM6" s="27"/>
      <c r="AN6" s="27"/>
      <c r="AO6" s="27"/>
      <c r="AP6" s="27"/>
      <c r="AQ6" s="27"/>
      <c r="AR6" s="27"/>
      <c r="AS6" s="27"/>
      <c r="AT6" s="27"/>
      <c r="AU6" s="27"/>
      <c r="AV6" s="27"/>
    </row>
    <row r="7" spans="1:48" ht="17.25" thickTop="1" thickBot="1">
      <c r="A7" s="42" t="s">
        <v>13</v>
      </c>
      <c r="B7" s="79" t="s">
        <v>203</v>
      </c>
      <c r="C7" s="657">
        <f>I7+K7+M7+O7+Q7+S7+U7+W7+Y7+AA7</f>
        <v>3</v>
      </c>
      <c r="D7" s="2315">
        <f>(J7+L7+N7+P7+R7+T7+V7+X7+Z7+AB7)</f>
        <v>0</v>
      </c>
      <c r="E7" s="658">
        <v>3</v>
      </c>
      <c r="F7" s="598">
        <v>0</v>
      </c>
      <c r="G7" s="752">
        <f>C7/C153*100%</f>
        <v>2.2388059701492536E-2</v>
      </c>
      <c r="H7" s="753">
        <f>D7/D153*100%</f>
        <v>0</v>
      </c>
      <c r="I7" s="18">
        <f t="shared" ref="I7:AV7" si="0">SUM(I9:I20)</f>
        <v>1</v>
      </c>
      <c r="J7" s="18">
        <f t="shared" si="0"/>
        <v>0</v>
      </c>
      <c r="K7" s="19">
        <f t="shared" si="0"/>
        <v>0</v>
      </c>
      <c r="L7" s="20">
        <f t="shared" si="0"/>
        <v>0</v>
      </c>
      <c r="M7" s="20">
        <f t="shared" si="0"/>
        <v>2</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41">
        <f t="shared" si="0"/>
        <v>0</v>
      </c>
      <c r="AB7" s="41">
        <f t="shared" si="0"/>
        <v>0</v>
      </c>
      <c r="AC7" s="20">
        <f t="shared" si="0"/>
        <v>0</v>
      </c>
      <c r="AD7" s="20">
        <f t="shared" si="0"/>
        <v>0</v>
      </c>
      <c r="AE7" s="20">
        <f t="shared" si="0"/>
        <v>0</v>
      </c>
      <c r="AF7" s="20">
        <f t="shared" si="0"/>
        <v>0</v>
      </c>
      <c r="AG7" s="20">
        <f t="shared" si="0"/>
        <v>0</v>
      </c>
      <c r="AH7" s="20">
        <f t="shared" si="0"/>
        <v>0</v>
      </c>
      <c r="AI7" s="20">
        <f t="shared" si="0"/>
        <v>0</v>
      </c>
      <c r="AJ7" s="20">
        <f t="shared" si="0"/>
        <v>0</v>
      </c>
      <c r="AK7" s="20">
        <f t="shared" si="0"/>
        <v>0</v>
      </c>
      <c r="AL7" s="20">
        <f t="shared" si="0"/>
        <v>0</v>
      </c>
      <c r="AM7" s="20">
        <f t="shared" si="0"/>
        <v>0</v>
      </c>
      <c r="AN7" s="20">
        <f t="shared" si="0"/>
        <v>0</v>
      </c>
      <c r="AO7" s="20">
        <f t="shared" si="0"/>
        <v>0</v>
      </c>
      <c r="AP7" s="20">
        <f t="shared" si="0"/>
        <v>0</v>
      </c>
      <c r="AQ7" s="20">
        <f t="shared" si="0"/>
        <v>0</v>
      </c>
      <c r="AR7" s="20">
        <f t="shared" si="0"/>
        <v>0</v>
      </c>
      <c r="AS7" s="20">
        <f t="shared" si="0"/>
        <v>0</v>
      </c>
      <c r="AT7" s="20">
        <f t="shared" si="0"/>
        <v>0</v>
      </c>
      <c r="AU7" s="20">
        <f t="shared" si="0"/>
        <v>0</v>
      </c>
      <c r="AV7" s="20">
        <f t="shared" si="0"/>
        <v>0</v>
      </c>
    </row>
    <row r="8" spans="1:48" ht="16.5" thickBot="1">
      <c r="A8" s="43"/>
      <c r="B8" s="43" t="s">
        <v>36</v>
      </c>
      <c r="C8" s="422"/>
      <c r="D8" s="2316"/>
      <c r="E8" s="481"/>
      <c r="F8" s="482"/>
      <c r="G8" s="758"/>
      <c r="H8" s="759"/>
      <c r="I8" s="25"/>
      <c r="J8" s="25"/>
      <c r="K8" s="26"/>
      <c r="L8" s="27"/>
      <c r="M8" s="27"/>
      <c r="N8" s="27"/>
      <c r="O8" s="27"/>
      <c r="P8" s="27"/>
      <c r="Q8" s="27"/>
      <c r="R8" s="27"/>
      <c r="S8" s="27"/>
      <c r="T8" s="27"/>
      <c r="U8" s="27"/>
      <c r="V8" s="27"/>
      <c r="W8" s="27"/>
      <c r="X8" s="27"/>
      <c r="Y8" s="27"/>
      <c r="Z8" s="27"/>
      <c r="AA8" s="41">
        <f t="shared" ref="AA8:AB40" si="1">AC8+AE8+AG8+AI8+AK8+AM8+AO8+AQ8+AS8+AU8</f>
        <v>0</v>
      </c>
      <c r="AB8" s="41">
        <f t="shared" si="1"/>
        <v>0</v>
      </c>
      <c r="AC8" s="27"/>
      <c r="AD8" s="27"/>
      <c r="AE8" s="27"/>
      <c r="AF8" s="27"/>
      <c r="AG8" s="27"/>
      <c r="AH8" s="27"/>
      <c r="AI8" s="27"/>
      <c r="AJ8" s="27"/>
      <c r="AK8" s="27"/>
      <c r="AL8" s="27"/>
      <c r="AM8" s="27"/>
      <c r="AN8" s="27"/>
      <c r="AO8" s="27"/>
      <c r="AP8" s="27"/>
      <c r="AQ8" s="27"/>
      <c r="AR8" s="27"/>
      <c r="AS8" s="27"/>
      <c r="AT8" s="27"/>
      <c r="AU8" s="27"/>
      <c r="AV8" s="27"/>
    </row>
    <row r="9" spans="1:48" ht="16.5" thickBot="1">
      <c r="A9" s="43" t="s">
        <v>37</v>
      </c>
      <c r="B9" s="43" t="s">
        <v>69</v>
      </c>
      <c r="C9" s="422">
        <f t="shared" ref="C9:C21" si="2">I9+K9+M9+O9+Q9+S9+U9+W9+Y9+AA9</f>
        <v>0</v>
      </c>
      <c r="D9" s="2316">
        <f>(J9+L9+N9+P9+R9+T9+V9+X9+Z9+AB9)</f>
        <v>0</v>
      </c>
      <c r="E9" s="481">
        <v>0</v>
      </c>
      <c r="F9" s="482">
        <v>0</v>
      </c>
      <c r="G9" s="758"/>
      <c r="H9" s="759"/>
      <c r="I9" s="25">
        <f>SUMIFS(произв!A4:A9995,произв!I4:I9995,B9,произв!F4:F9995,I4)</f>
        <v>0</v>
      </c>
      <c r="J9" s="25">
        <f>SUMIFS(произв!O4:O9995,произв!I4:I9995,B9,произв!F4:F9995,I4)</f>
        <v>0</v>
      </c>
      <c r="K9" s="26">
        <f>SUMIFS(произв!A4:A9995,произв!I4:I9995,B9,произв!F4:F9995,K4)</f>
        <v>0</v>
      </c>
      <c r="L9" s="27">
        <f>SUMIFS(произв!O4:O9995,произв!I4:I9995,B9,произв!F4:F9995,K4)</f>
        <v>0</v>
      </c>
      <c r="M9" s="27">
        <f>SUMIFS(произв!A4:A9995,произв!I4:I9995,B9,произв!F4:F9995,M4)</f>
        <v>0</v>
      </c>
      <c r="N9" s="27">
        <f>SUMIFS(произв!O4:O9995,произв!I4:I9995,B9,произв!F4:F9995,M4)</f>
        <v>0</v>
      </c>
      <c r="O9" s="27">
        <f>SUMIFS(произв!A4:A9995,произв!I4:I9995,B9,произв!F4:F9995,O4)</f>
        <v>0</v>
      </c>
      <c r="P9" s="27">
        <f>SUMIFS(произв!O4:O9995,произв!I4:I9995,B9,произв!F4:F9995,O4)</f>
        <v>0</v>
      </c>
      <c r="Q9" s="27">
        <f>SUMIFS(произв!A4:A9995,произв!I4:I9995,B9,произв!F4:F9995,Q4)</f>
        <v>0</v>
      </c>
      <c r="R9" s="27">
        <f>SUMIFS(произв!O4:O9995,произв!I4:I9995,B9,произв!F4:F9995,Q4)</f>
        <v>0</v>
      </c>
      <c r="S9" s="27">
        <f>SUMIFS(произв!A4:A9995,произв!I4:I9995,B9,произв!F4:F9995,S4)</f>
        <v>0</v>
      </c>
      <c r="T9" s="27">
        <f>SUMIFS(произв!O4:O9995,произв!I4:I9995,B9,произв!F4:F9995,S4)</f>
        <v>0</v>
      </c>
      <c r="U9" s="27">
        <f>SUMIFS(произв!A4:A9995,произв!I4:I9995,B9,произв!F4:F9995,U4)</f>
        <v>0</v>
      </c>
      <c r="V9" s="27">
        <f>SUMIFS(произв!O4:O9995,произв!I4:I9995,B9,произв!F4:F9995,U4)</f>
        <v>0</v>
      </c>
      <c r="W9" s="27">
        <f>SUMIFS(произв!A4:A9995,произв!I4:I9995,B9,произв!F4:F9995,W4)</f>
        <v>0</v>
      </c>
      <c r="X9" s="27">
        <f>SUMIFS(произв!O4:O9995,произв!I4:I9995,B9,произв!F4:F9995,W4)</f>
        <v>0</v>
      </c>
      <c r="Y9" s="27">
        <f>SUMIFS(произв!A4:A9995,произв!I4:I9995,B9,произв!F4:F9995,Y4)</f>
        <v>0</v>
      </c>
      <c r="Z9" s="27">
        <f>SUMIFS(произв!O4:O9995,произв!I4:I9995,B9,произв!F4:F9995,Y4)</f>
        <v>0</v>
      </c>
      <c r="AA9" s="41">
        <f t="shared" si="1"/>
        <v>0</v>
      </c>
      <c r="AB9" s="41">
        <f t="shared" si="1"/>
        <v>0</v>
      </c>
      <c r="AC9" s="27">
        <f>SUMIFS(произв!A4:A9995,произв!I4:I9995,B9,произв!F4:F9995,AC4)</f>
        <v>0</v>
      </c>
      <c r="AD9" s="27">
        <f>SUMIFS(произв!O4:O9995,произв!I4:I9995,B9,произв!F4:F9995,AC4)</f>
        <v>0</v>
      </c>
      <c r="AE9" s="27">
        <f>SUMIFS(произв!A4:A9995,произв!I4:I9995,B9,произв!F4:F9995,AE4)</f>
        <v>0</v>
      </c>
      <c r="AF9" s="27">
        <f>SUMIFS(произв!O4:O9995,произв!I4:I9995,B9,произв!F4:F9995,AE4)</f>
        <v>0</v>
      </c>
      <c r="AG9" s="27">
        <f>SUMIFS(произв!A4:A9995,произв!I4:I9995,B9,произв!F4:F9995,AG4)</f>
        <v>0</v>
      </c>
      <c r="AH9" s="27">
        <f>SUMIFS(произв!O4:O9995,произв!I4:I9995,B9,произв!F4:F9995,AG4)</f>
        <v>0</v>
      </c>
      <c r="AI9" s="27">
        <f>SUMIFS(произв!A4:A9995,произв!I4:I9995,B9,произв!F4:F9995,AI4)</f>
        <v>0</v>
      </c>
      <c r="AJ9" s="27">
        <f>SUMIFS(произв!O4:O9995,произв!I4:I9995,B9,произв!F4:F9995,AI4)</f>
        <v>0</v>
      </c>
      <c r="AK9" s="27">
        <f>SUMIFS(произв!A4:A9995,произв!I4:I9995,B9,произв!F4:F9995,AK4)</f>
        <v>0</v>
      </c>
      <c r="AL9" s="27">
        <f>SUMIFS(произв!O4:O9995,произв!I4:I9995,B9,произв!F4:F9995,AK4)</f>
        <v>0</v>
      </c>
      <c r="AM9" s="27">
        <f>SUMIFS(произв!A4:A9995,произв!I4:I9995,B9,произв!F4:F9995,AM4)</f>
        <v>0</v>
      </c>
      <c r="AN9" s="27">
        <f>SUMIFS(произв!O4:O9995,произв!I4:I9995,B9,произв!F4:F9995,AM4)</f>
        <v>0</v>
      </c>
      <c r="AO9" s="27">
        <f>SUMIFS(произв!A4:A9995,произв!I4:I9995,B9,произв!F4:F9995,AO4)</f>
        <v>0</v>
      </c>
      <c r="AP9" s="27">
        <f>SUMIFS(произв!O4:O9995,произв!I4:I9995,B9,произв!F4:F9995,AO4)</f>
        <v>0</v>
      </c>
      <c r="AQ9" s="27">
        <f>SUMIFS(произв!A4:A9995,произв!I4:I9995,B9,произв!F4:F9995,AQ4)</f>
        <v>0</v>
      </c>
      <c r="AR9" s="27">
        <f>SUMIFS(произв!O4:O9995,произв!I4:I9995,B9,произв!F4:F9995,AQ4)</f>
        <v>0</v>
      </c>
      <c r="AS9" s="27">
        <f>SUMIFS(произв!A4:A9995,произв!I4:I9995,B9,произв!F4:F9995,AS4)</f>
        <v>0</v>
      </c>
      <c r="AT9" s="27">
        <f>SUMIFS(произв!O4:O9995,произв!I4:I9995,B9,произв!F4:F9995,AS4)</f>
        <v>0</v>
      </c>
      <c r="AU9" s="27">
        <f>SUMIFS(произв!A4:A9995,произв!I4:I9995,B9,произв!F4:F9995,AU4)</f>
        <v>0</v>
      </c>
      <c r="AV9" s="27">
        <f>SUMIFS(произв!O4:O9995,произв!I4:I9995,B9,произв!F4:F9995,AU4)</f>
        <v>0</v>
      </c>
    </row>
    <row r="10" spans="1:48" ht="16.5" thickBot="1">
      <c r="A10" s="43" t="s">
        <v>27</v>
      </c>
      <c r="B10" s="43" t="s">
        <v>45</v>
      </c>
      <c r="C10" s="422">
        <f t="shared" si="2"/>
        <v>0</v>
      </c>
      <c r="D10" s="2316">
        <f t="shared" ref="D10:D20" si="3">(J10+L10+N10+P10+R10+T10+V10+X10+Z10+AB10)</f>
        <v>0</v>
      </c>
      <c r="E10" s="481">
        <v>0</v>
      </c>
      <c r="F10" s="482">
        <v>0</v>
      </c>
      <c r="G10" s="758"/>
      <c r="H10" s="759"/>
      <c r="I10" s="25">
        <f>SUMIFS(произв!A4:A9995,произв!I4:I9995,B10,произв!F4:F9995,I4)</f>
        <v>0</v>
      </c>
      <c r="J10" s="25">
        <f>SUMIFS(произв!O4:O9995,произв!I4:I9995,B10,произв!F4:F9995,I4)</f>
        <v>0</v>
      </c>
      <c r="K10" s="26">
        <f>SUMIFS(произв!A4:A9995,произв!I4:I9995,B10,произв!F4:F9995,K4)</f>
        <v>0</v>
      </c>
      <c r="L10" s="27">
        <f>SUMIFS(произв!O4:O9995,произв!I4:I9995,B10,произв!F4:F9995,K4)</f>
        <v>0</v>
      </c>
      <c r="M10" s="27">
        <f>SUMIFS(произв!A4:A9995,произв!I4:I9995,B10,произв!F4:F9995,M4)</f>
        <v>0</v>
      </c>
      <c r="N10" s="27">
        <f>SUMIFS(произв!O4:O9995,произв!I4:I9995,B10,произв!F4:F9995,M4)</f>
        <v>0</v>
      </c>
      <c r="O10" s="27">
        <f>SUMIFS(произв!A4:A9995,произв!I4:I9995,B10,произв!F4:F9995,O4)</f>
        <v>0</v>
      </c>
      <c r="P10" s="27">
        <f>SUMIFS(произв!O4:O9995,произв!I4:I9995,B10,произв!F4:F9995,O4)</f>
        <v>0</v>
      </c>
      <c r="Q10" s="27">
        <f>SUMIFS(произв!A4:A9995,произв!I4:I9995,B10,произв!F4:F9995,Q4)</f>
        <v>0</v>
      </c>
      <c r="R10" s="27">
        <f>SUMIFS(произв!O4:O9995,произв!I4:I9995,B10,произв!F4:F9995,Q4)</f>
        <v>0</v>
      </c>
      <c r="S10" s="27">
        <f>SUMIFS(произв!A4:A9995,произв!I4:I9995,B10,произв!F4:F9995,S4)</f>
        <v>0</v>
      </c>
      <c r="T10" s="27">
        <f>SUMIFS(произв!O4:O9995,произв!I4:I9995,B10,произв!F4:F9995,S4)</f>
        <v>0</v>
      </c>
      <c r="U10" s="27">
        <f>SUMIFS(произв!A4:A9995,произв!I4:I9995,B10,произв!F4:F9995,U4)</f>
        <v>0</v>
      </c>
      <c r="V10" s="27">
        <f>SUMIFS(произв!O4:O9995,произв!I4:I9995,B10,произв!F4:F9995,U4)</f>
        <v>0</v>
      </c>
      <c r="W10" s="27">
        <f>SUMIFS(произв!A4:A9995,произв!I4:I9995,B10,произв!F4:F9995,W4)</f>
        <v>0</v>
      </c>
      <c r="X10" s="27">
        <f>SUMIFS(произв!O4:O9995,произв!I4:I9995,B10,произв!F4:F9995,W4)</f>
        <v>0</v>
      </c>
      <c r="Y10" s="27">
        <f>SUMIFS(произв!A4:A9995,произв!I4:I9995,B10,произв!F4:F9995,Y4)</f>
        <v>0</v>
      </c>
      <c r="Z10" s="27">
        <f>SUMIFS(произв!O4:O9995,произв!I4:I9995,B10,произв!F4:F9995,Y4)</f>
        <v>0</v>
      </c>
      <c r="AA10" s="41">
        <f t="shared" si="1"/>
        <v>0</v>
      </c>
      <c r="AB10" s="41">
        <f t="shared" si="1"/>
        <v>0</v>
      </c>
      <c r="AC10" s="27">
        <f>SUMIFS(произв!A4:A9995,произв!I4:I9995,B10,произв!F4:F9995,AC4)</f>
        <v>0</v>
      </c>
      <c r="AD10" s="27">
        <f>SUMIFS(произв!O4:O9995,произв!I4:I9995,B10,произв!F4:F9995,AC4)</f>
        <v>0</v>
      </c>
      <c r="AE10" s="27">
        <f>SUMIFS(произв!A4:A9995,произв!I4:I9995,B10,произв!F4:F9995,AE4)</f>
        <v>0</v>
      </c>
      <c r="AF10" s="27">
        <f>SUMIFS(произв!O4:O9995,произв!I4:I9995,B10,произв!F4:F9995,AE4)</f>
        <v>0</v>
      </c>
      <c r="AG10" s="27">
        <f>SUMIFS(произв!A4:A9995,произв!I4:I9995,B10,произв!F4:F9995,AG4)</f>
        <v>0</v>
      </c>
      <c r="AH10" s="27">
        <f>SUMIFS(произв!O4:O9995,произв!I4:I9995,B10,произв!F4:F9995,AG4)</f>
        <v>0</v>
      </c>
      <c r="AI10" s="27">
        <f>SUMIFS(произв!A4:A9995,произв!I4:I9995,B10,произв!F4:F9995,AI4)</f>
        <v>0</v>
      </c>
      <c r="AJ10" s="27">
        <f>SUMIFS(произв!O4:O9995,произв!I4:I9995,B10,произв!F4:F9995,AI4)</f>
        <v>0</v>
      </c>
      <c r="AK10" s="27">
        <f>SUMIFS(произв!A4:A9995,произв!I4:I9995,B10,произв!F4:F9995,AK4)</f>
        <v>0</v>
      </c>
      <c r="AL10" s="27">
        <f>SUMIFS(произв!O4:O9995,произв!I4:I9995,B10,произв!F4:F9995,AK4)</f>
        <v>0</v>
      </c>
      <c r="AM10" s="27">
        <f>SUMIFS(произв!A4:A9995,произв!I4:I9995,B10,произв!F4:F9995,AM4)</f>
        <v>0</v>
      </c>
      <c r="AN10" s="27">
        <f>SUMIFS(произв!O4:O9995,произв!I4:I9995,B10,произв!F4:F9995,AM4)</f>
        <v>0</v>
      </c>
      <c r="AO10" s="27">
        <f>SUMIFS(произв!A4:A9995,произв!I4:I9995,B10,произв!F4:F9995,AO4)</f>
        <v>0</v>
      </c>
      <c r="AP10" s="27">
        <f>SUMIFS(произв!O4:O9995,произв!I4:I9995,B10,произв!F4:F9995,AO4)</f>
        <v>0</v>
      </c>
      <c r="AQ10" s="27">
        <f>SUMIFS(произв!A4:A9995,произв!I4:I9995,B10,произв!F4:F9995,AQ4)</f>
        <v>0</v>
      </c>
      <c r="AR10" s="27">
        <f>SUMIFS(произв!O4:O9995,произв!I4:I9995,B10,произв!F4:F9995,AQ4)</f>
        <v>0</v>
      </c>
      <c r="AS10" s="27">
        <f>SUMIFS(произв!A4:A9995,произв!I4:I9995,B10,произв!F4:F9995,AS4)</f>
        <v>0</v>
      </c>
      <c r="AT10" s="27">
        <f>SUMIFS(произв!O4:O9995,произв!I4:I9995,B10,произв!F4:F9995,AS4)</f>
        <v>0</v>
      </c>
      <c r="AU10" s="27">
        <f>SUMIFS(произв!A4:A9995,произв!I4:I9995,B10,произв!F4:F9995,AU4)</f>
        <v>0</v>
      </c>
      <c r="AV10" s="27">
        <f>SUMIFS(произв!O4:O9995,произв!I4:I9995,B10,произв!F4:F9995,AU4)</f>
        <v>0</v>
      </c>
    </row>
    <row r="11" spans="1:48" ht="16.5" thickBot="1">
      <c r="A11" s="43" t="s">
        <v>46</v>
      </c>
      <c r="B11" s="43" t="s">
        <v>67</v>
      </c>
      <c r="C11" s="422">
        <f t="shared" si="2"/>
        <v>0</v>
      </c>
      <c r="D11" s="2316">
        <f t="shared" si="3"/>
        <v>0</v>
      </c>
      <c r="E11" s="481">
        <v>0</v>
      </c>
      <c r="F11" s="482">
        <v>0</v>
      </c>
      <c r="G11" s="758"/>
      <c r="H11" s="759"/>
      <c r="I11" s="25">
        <f>SUMIFS(произв!A4:A9995,произв!I4:I9995,B11,произв!F4:F9995,I4)</f>
        <v>0</v>
      </c>
      <c r="J11" s="25">
        <f>SUMIFS(произв!O4:O9995,произв!I4:I9995,B11,произв!F4:F9995,I4)</f>
        <v>0</v>
      </c>
      <c r="K11" s="26">
        <f>SUMIFS(произв!A4:A9995,произв!I4:I9995,B11,произв!F4:F9995,K4)</f>
        <v>0</v>
      </c>
      <c r="L11" s="27">
        <f>SUMIFS(произв!O4:O9995,произв!I4:I9995,B11,произв!F4:F9995,K4)</f>
        <v>0</v>
      </c>
      <c r="M11" s="27">
        <f>SUMIFS(произв!A4:A9995,произв!I4:I9995,B11,произв!F4:F9995,M4)</f>
        <v>0</v>
      </c>
      <c r="N11" s="27">
        <f>SUMIFS(произв!O4:O9995,произв!I4:I9995,B11,произв!F4:F9995,M4)</f>
        <v>0</v>
      </c>
      <c r="O11" s="27">
        <f>SUMIFS(произв!A4:A9995,произв!I4:I9995,B11,произв!F4:F9995,O4)</f>
        <v>0</v>
      </c>
      <c r="P11" s="27">
        <f>SUMIFS(произв!O4:O9995,произв!I4:I9995,B11,произв!F4:F9995,O4)</f>
        <v>0</v>
      </c>
      <c r="Q11" s="27">
        <f>SUMIFS(произв!A4:A9995,произв!I4:I9995,B11,произв!F4:F9995,Q4)</f>
        <v>0</v>
      </c>
      <c r="R11" s="27">
        <f>SUMIFS(произв!O4:O9995,произв!I4:I9995,B11,произв!F4:F9995,Q4)</f>
        <v>0</v>
      </c>
      <c r="S11" s="27">
        <f>SUMIFS(произв!A4:A9995,произв!I4:I9995,B11,произв!F4:F9995,S4)</f>
        <v>0</v>
      </c>
      <c r="T11" s="27">
        <f>SUMIFS(произв!O4:O9995,произв!I4:I9995,B11,произв!F4:F9995,S4)</f>
        <v>0</v>
      </c>
      <c r="U11" s="27">
        <f>SUMIFS(произв!A4:A9995,произв!I4:I9995,B11,произв!F4:F9995,U4)</f>
        <v>0</v>
      </c>
      <c r="V11" s="27">
        <f>SUMIFS(произв!O4:O9995,произв!I4:I9995,B11,произв!F4:F9995,U4)</f>
        <v>0</v>
      </c>
      <c r="W11" s="27">
        <f>SUMIFS(произв!A4:A9995,произв!I4:I9995,B11,произв!F4:F9995,W4)</f>
        <v>0</v>
      </c>
      <c r="X11" s="27">
        <f>SUMIFS(произв!O4:O9995,произв!I4:I9995,B11,произв!F4:F9995,W4)</f>
        <v>0</v>
      </c>
      <c r="Y11" s="27">
        <f>SUMIFS(произв!A4:A9995,произв!I4:I9995,B11,произв!F4:F9995,Y4)</f>
        <v>0</v>
      </c>
      <c r="Z11" s="27">
        <f>SUMIFS(произв!O4:O9995,произв!I4:I9995,B11,произв!F4:F9995,Y4)</f>
        <v>0</v>
      </c>
      <c r="AA11" s="41">
        <f t="shared" si="1"/>
        <v>0</v>
      </c>
      <c r="AB11" s="41">
        <f t="shared" si="1"/>
        <v>0</v>
      </c>
      <c r="AC11" s="27">
        <f>SUMIFS(произв!A4:A9995,произв!I4:I9995,B11,произв!F4:F9995,AC4)</f>
        <v>0</v>
      </c>
      <c r="AD11" s="27">
        <f>SUMIFS(произв!O4:O9995,произв!I4:I9995,B11,произв!F4:F9995,AC4)</f>
        <v>0</v>
      </c>
      <c r="AE11" s="27">
        <f>SUMIFS(произв!A4:A9995,произв!I4:I9995,B11,произв!F4:F9995,AE4)</f>
        <v>0</v>
      </c>
      <c r="AF11" s="27">
        <f>SUMIFS(произв!O4:O9995,произв!I4:I9995,B11,произв!F4:F9995,AE4)</f>
        <v>0</v>
      </c>
      <c r="AG11" s="27">
        <f>SUMIFS(произв!A4:A9995,произв!I4:I9995,B11,произв!F4:F9995,AG4)</f>
        <v>0</v>
      </c>
      <c r="AH11" s="27">
        <f>SUMIFS(произв!O4:O9995,произв!I4:I9995,B11,произв!F4:F9995,AG4)</f>
        <v>0</v>
      </c>
      <c r="AI11" s="27">
        <f>SUMIFS(произв!A4:A9995,произв!I4:I9995,B11,произв!F4:F9995,AI4)</f>
        <v>0</v>
      </c>
      <c r="AJ11" s="27">
        <f>SUMIFS(произв!O4:O9995,произв!I4:I9995,B11,произв!F4:F9995,AI4)</f>
        <v>0</v>
      </c>
      <c r="AK11" s="27">
        <f>SUMIFS(произв!A4:A9995,произв!I4:I9995,B11,произв!F4:F9995,AK4)</f>
        <v>0</v>
      </c>
      <c r="AL11" s="27">
        <f>SUMIFS(произв!O4:O9995,произв!I4:I9995,B11,произв!F4:F9995,AK4)</f>
        <v>0</v>
      </c>
      <c r="AM11" s="27">
        <f>SUMIFS(произв!A4:A9995,произв!I4:I9995,B11,произв!F4:F9995,AM4)</f>
        <v>0</v>
      </c>
      <c r="AN11" s="27">
        <f>SUMIFS(произв!O4:O9995,произв!I4:I9995,B11,произв!F4:F9995,AM4)</f>
        <v>0</v>
      </c>
      <c r="AO11" s="27">
        <f>SUMIFS(произв!A4:A9995,произв!I4:I9995,B11,произв!F4:F9995,AO4)</f>
        <v>0</v>
      </c>
      <c r="AP11" s="27">
        <f>SUMIFS(произв!O4:O9995,произв!I4:I9995,B11,произв!F4:F9995,AO4)</f>
        <v>0</v>
      </c>
      <c r="AQ11" s="27">
        <f>SUMIFS(произв!A4:A9995,произв!I4:I9995,B11,произв!F4:F9995,AQ4)</f>
        <v>0</v>
      </c>
      <c r="AR11" s="27">
        <f>SUMIFS(произв!O4:O9995,произв!I4:I9995,B11,произв!F4:F9995,AQ4)</f>
        <v>0</v>
      </c>
      <c r="AS11" s="27">
        <f>SUMIFS(произв!A4:A9995,произв!I4:I9995,B11,произв!F4:F9995,AS4)</f>
        <v>0</v>
      </c>
      <c r="AT11" s="27">
        <f>SUMIFS(произв!O4:O9995,произв!I4:I9995,B11,произв!F4:F9995,AS4)</f>
        <v>0</v>
      </c>
      <c r="AU11" s="27">
        <f>SUMIFS(произв!A4:A9995,произв!I4:I9995,B11,произв!F4:F9995,AU4)</f>
        <v>0</v>
      </c>
      <c r="AV11" s="27">
        <f>SUMIFS(произв!O4:O9995,произв!I4:I9995,B11,произв!F4:F9995,AU4)</f>
        <v>0</v>
      </c>
    </row>
    <row r="12" spans="1:48" ht="16.5" thickBot="1">
      <c r="A12" s="43" t="s">
        <v>68</v>
      </c>
      <c r="B12" s="43" t="s">
        <v>3</v>
      </c>
      <c r="C12" s="422">
        <f t="shared" si="2"/>
        <v>0</v>
      </c>
      <c r="D12" s="2316">
        <f t="shared" si="3"/>
        <v>0</v>
      </c>
      <c r="E12" s="481">
        <v>0</v>
      </c>
      <c r="F12" s="482">
        <v>0</v>
      </c>
      <c r="G12" s="758"/>
      <c r="H12" s="759"/>
      <c r="I12" s="25">
        <f>SUMIFS(произв!A4:A9995,произв!I4:I9995,B12,произв!F4:F9995,I4)</f>
        <v>0</v>
      </c>
      <c r="J12" s="25">
        <f>SUMIFS(произв!O4:O9995,произв!I4:I9995,B12,произв!F4:F9995,I4)</f>
        <v>0</v>
      </c>
      <c r="K12" s="26">
        <f>SUMIFS(произв!A4:A9995,произв!I4:I9995,B12,произв!F4:F9995,K4)</f>
        <v>0</v>
      </c>
      <c r="L12" s="27">
        <f>SUMIFS(произв!O4:O9995,произв!I4:I9995,B12,произв!F4:F9995,K4)</f>
        <v>0</v>
      </c>
      <c r="M12" s="27">
        <f>SUMIFS(произв!A4:A9995,произв!I4:I9995,B12,произв!F4:F9995,M4)</f>
        <v>0</v>
      </c>
      <c r="N12" s="27">
        <f>SUMIFS(произв!O4:O9995,произв!I4:I9995,B12,произв!F4:F9995,M4)</f>
        <v>0</v>
      </c>
      <c r="O12" s="27">
        <f>SUMIFS(произв!A4:A9995,произв!I4:I9995,B12,произв!F4:F9995,O4)</f>
        <v>0</v>
      </c>
      <c r="P12" s="27">
        <f>SUMIFS(произв!O4:O9995,произв!I4:I9995,B12,произв!F4:F9995,O4)</f>
        <v>0</v>
      </c>
      <c r="Q12" s="27">
        <f>SUMIFS(произв!A4:A9995,произв!I4:I9995,B12,произв!F4:F9995,Q4)</f>
        <v>0</v>
      </c>
      <c r="R12" s="27">
        <f>SUMIFS(произв!O4:O9995,произв!I4:I9995,B12,произв!F4:F9995,Q4)</f>
        <v>0</v>
      </c>
      <c r="S12" s="27">
        <f>SUMIFS(произв!A4:A9995,произв!I4:I9995,B12,произв!F4:F9995,S4)</f>
        <v>0</v>
      </c>
      <c r="T12" s="27">
        <f>SUMIFS(произв!O4:O9995,произв!I4:I9995,B12,произв!F4:F9995,S4)</f>
        <v>0</v>
      </c>
      <c r="U12" s="27">
        <f>SUMIFS(произв!A4:A9995,произв!I4:I9995,B12,произв!F4:F9995,U4)</f>
        <v>0</v>
      </c>
      <c r="V12" s="27">
        <f>SUMIFS(произв!O4:O9995,произв!I4:I9995,B12,произв!F4:F9995,U4)</f>
        <v>0</v>
      </c>
      <c r="W12" s="27">
        <f>SUMIFS(произв!A4:A9995,произв!I4:I9995,B12,произв!F4:F9995,W4)</f>
        <v>0</v>
      </c>
      <c r="X12" s="27">
        <f>SUMIFS(произв!O4:O9995,произв!I4:I9995,B12,произв!F4:F9995,W4)</f>
        <v>0</v>
      </c>
      <c r="Y12" s="27">
        <f>SUMIFS(произв!A4:A9995,произв!I4:I9995,B12,произв!F4:F9995,Y4)</f>
        <v>0</v>
      </c>
      <c r="Z12" s="27">
        <f>SUMIFS(произв!O4:O9995,произв!I4:I9995,B12,произв!F4:F9995,Y4)</f>
        <v>0</v>
      </c>
      <c r="AA12" s="41">
        <f t="shared" si="1"/>
        <v>0</v>
      </c>
      <c r="AB12" s="41">
        <f t="shared" si="1"/>
        <v>0</v>
      </c>
      <c r="AC12" s="27">
        <f>SUMIFS(произв!A4:A9995,произв!I4:I9995,B12,произв!F4:F9995,AC4)</f>
        <v>0</v>
      </c>
      <c r="AD12" s="27">
        <f>SUMIFS(произв!O4:O9995,произв!I4:I9995,B12,произв!F4:F9995,AC4)</f>
        <v>0</v>
      </c>
      <c r="AE12" s="27">
        <f>SUMIFS(произв!A4:A9995,произв!I4:I9995,B12,произв!F4:F9995,AE4)</f>
        <v>0</v>
      </c>
      <c r="AF12" s="27">
        <f>SUMIFS(произв!O4:O9995,произв!I4:I9995,B12,произв!F4:F9995,AE4)</f>
        <v>0</v>
      </c>
      <c r="AG12" s="27">
        <f>SUMIFS(произв!A4:A9995,произв!I4:I9995,B12,произв!F4:F9995,AG4)</f>
        <v>0</v>
      </c>
      <c r="AH12" s="27">
        <f>SUMIFS(произв!O4:O9995,произв!I4:I9995,B12,произв!F4:F9995,AG4)</f>
        <v>0</v>
      </c>
      <c r="AI12" s="27">
        <f>SUMIFS(произв!A4:A9995,произв!I4:I9995,B12,произв!F4:F9995,AI4)</f>
        <v>0</v>
      </c>
      <c r="AJ12" s="27">
        <f>SUMIFS(произв!O4:O9995,произв!I4:I9995,B12,произв!F4:F9995,AI4)</f>
        <v>0</v>
      </c>
      <c r="AK12" s="27">
        <f>SUMIFS(произв!A4:A9995,произв!I4:I9995,B12,произв!F4:F9995,AK4)</f>
        <v>0</v>
      </c>
      <c r="AL12" s="27">
        <f>SUMIFS(произв!O4:O9995,произв!I4:I9995,B12,произв!F4:F9995,AK4)</f>
        <v>0</v>
      </c>
      <c r="AM12" s="27">
        <f>SUMIFS(произв!A4:A9995,произв!I4:I9995,B12,произв!F4:F9995,AM4)</f>
        <v>0</v>
      </c>
      <c r="AN12" s="27">
        <f>SUMIFS(произв!O4:O9995,произв!I4:I9995,B12,произв!F4:F9995,AM4)</f>
        <v>0</v>
      </c>
      <c r="AO12" s="27">
        <f>SUMIFS(произв!A4:A9995,произв!I4:I9995,B12,произв!F4:F9995,AO4)</f>
        <v>0</v>
      </c>
      <c r="AP12" s="27">
        <f>SUMIFS(произв!O4:O9995,произв!I4:I9995,B12,произв!F4:F9995,AO4)</f>
        <v>0</v>
      </c>
      <c r="AQ12" s="27">
        <f>SUMIFS(произв!A4:A9995,произв!I4:I9995,B12,произв!F4:F9995,AQ4)</f>
        <v>0</v>
      </c>
      <c r="AR12" s="27">
        <f>SUMIFS(произв!O4:O9995,произв!I4:I9995,B12,произв!F4:F9995,AQ4)</f>
        <v>0</v>
      </c>
      <c r="AS12" s="27">
        <f>SUMIFS(произв!A4:A9995,произв!I4:I9995,B12,произв!F4:F9995,AS4)</f>
        <v>0</v>
      </c>
      <c r="AT12" s="27">
        <f>SUMIFS(произв!O4:O9995,произв!I4:I9995,B12,произв!F4:F9995,AS4)</f>
        <v>0</v>
      </c>
      <c r="AU12" s="27">
        <f>SUMIFS(произв!A4:A9995,произв!I4:I9995,B12,произв!F4:F9995,AU4)</f>
        <v>0</v>
      </c>
      <c r="AV12" s="27">
        <f>SUMIFS(произв!O4:O9995,произв!I4:I9995,B12,произв!F4:F9995,AU4)</f>
        <v>0</v>
      </c>
    </row>
    <row r="13" spans="1:48" ht="16.5" thickBot="1">
      <c r="A13" s="43" t="s">
        <v>4</v>
      </c>
      <c r="B13" s="43" t="s">
        <v>90</v>
      </c>
      <c r="C13" s="422">
        <f t="shared" si="2"/>
        <v>0</v>
      </c>
      <c r="D13" s="2316">
        <f t="shared" si="3"/>
        <v>0</v>
      </c>
      <c r="E13" s="481">
        <v>0</v>
      </c>
      <c r="F13" s="482">
        <v>0</v>
      </c>
      <c r="G13" s="758"/>
      <c r="H13" s="759"/>
      <c r="I13" s="25">
        <f>SUMIFS(произв!A4:A9995,произв!I4:I9995,B13,произв!F4:F9995,I4)</f>
        <v>0</v>
      </c>
      <c r="J13" s="25">
        <f>SUMIFS(произв!O4:O9995,произв!I4:I9995,B13,произв!F4:F9995,I4)</f>
        <v>0</v>
      </c>
      <c r="K13" s="26">
        <f>SUMIFS(произв!A4:A9995,произв!I4:I9995,B13,произв!F4:F9995,K4)</f>
        <v>0</v>
      </c>
      <c r="L13" s="27">
        <f>SUMIFS(произв!O4:O9995,произв!I4:I9995,B13,произв!F4:F9995,K4)</f>
        <v>0</v>
      </c>
      <c r="M13" s="27">
        <f>SUMIFS(произв!A4:A9995,произв!I4:I9995,B13,произв!F4:F9995,M4)</f>
        <v>0</v>
      </c>
      <c r="N13" s="27">
        <f>SUMIFS(произв!O4:O9995,произв!I4:I9995,B13,произв!F4:F9995,M4)</f>
        <v>0</v>
      </c>
      <c r="O13" s="27">
        <f>SUMIFS(произв!A4:A9995,произв!I4:I9995,B13,произв!F4:F9995,O4)</f>
        <v>0</v>
      </c>
      <c r="P13" s="27">
        <f>SUMIFS(произв!O4:O9995,произв!I4:I9995,B13,произв!F4:F9995,O4)</f>
        <v>0</v>
      </c>
      <c r="Q13" s="27">
        <f>SUMIFS(произв!A4:A9995,произв!I4:I9995,B13,произв!F4:F9995,Q4)</f>
        <v>0</v>
      </c>
      <c r="R13" s="27">
        <f>SUMIFS(произв!O4:O9995,произв!I4:I9995,B13,произв!F4:F9995,Q4)</f>
        <v>0</v>
      </c>
      <c r="S13" s="27">
        <f>SUMIFS(произв!A4:A9995,произв!I4:I9995,B13,произв!F4:F9995,S4)</f>
        <v>0</v>
      </c>
      <c r="T13" s="27">
        <f>SUMIFS(произв!O4:O9995,произв!I4:I9995,B13,произв!F4:F9995,S4)</f>
        <v>0</v>
      </c>
      <c r="U13" s="27">
        <f>SUMIFS(произв!A4:A9995,произв!I4:I9995,B13,произв!F4:F9995,U4)</f>
        <v>0</v>
      </c>
      <c r="V13" s="27">
        <f>SUMIFS(произв!O4:O9995,произв!I4:I9995,B13,произв!F4:F9995,U4)</f>
        <v>0</v>
      </c>
      <c r="W13" s="27">
        <f>SUMIFS(произв!A4:A9995,произв!I4:I9995,B13,произв!F4:F9995,W4)</f>
        <v>0</v>
      </c>
      <c r="X13" s="27">
        <f>SUMIFS(произв!O4:O9995,произв!I4:I9995,B13,произв!F4:F9995,W4)</f>
        <v>0</v>
      </c>
      <c r="Y13" s="27">
        <f>SUMIFS(произв!A4:A9995,произв!I4:I9995,B13,произв!F4:F9995,Y4)</f>
        <v>0</v>
      </c>
      <c r="Z13" s="27">
        <f>SUMIFS(произв!O4:O9995,произв!I4:I9995,B13,произв!F4:F9995,Y4)</f>
        <v>0</v>
      </c>
      <c r="AA13" s="41">
        <f t="shared" si="1"/>
        <v>0</v>
      </c>
      <c r="AB13" s="41">
        <f t="shared" si="1"/>
        <v>0</v>
      </c>
      <c r="AC13" s="27">
        <f>SUMIFS(произв!A4:A9995,произв!I4:I9995,B13,произв!F4:F9995,AC4)</f>
        <v>0</v>
      </c>
      <c r="AD13" s="27">
        <f>SUMIFS(произв!O4:O9995,произв!I4:I9995,B13,произв!F4:F9995,AC4)</f>
        <v>0</v>
      </c>
      <c r="AE13" s="27">
        <f>SUMIFS(произв!A4:A9995,произв!I4:I9995,B13,произв!F4:F9995,AE4)</f>
        <v>0</v>
      </c>
      <c r="AF13" s="27">
        <f>SUMIFS(произв!O4:O9995,произв!I4:I9995,B13,произв!F4:F9995,AE4)</f>
        <v>0</v>
      </c>
      <c r="AG13" s="27">
        <f>SUMIFS(произв!A4:A9995,произв!I4:I9995,B13,произв!F4:F9995,AG4)</f>
        <v>0</v>
      </c>
      <c r="AH13" s="27">
        <f>SUMIFS(произв!O4:O9995,произв!I4:I9995,B13,произв!F4:F9995,AG4)</f>
        <v>0</v>
      </c>
      <c r="AI13" s="27">
        <f>SUMIFS(произв!A4:A9995,произв!I4:I9995,B13,произв!F4:F9995,AI4)</f>
        <v>0</v>
      </c>
      <c r="AJ13" s="27">
        <f>SUMIFS(произв!O4:O9995,произв!I4:I9995,B13,произв!F4:F9995,AI4)</f>
        <v>0</v>
      </c>
      <c r="AK13" s="27">
        <f>SUMIFS(произв!A4:A9995,произв!I4:I9995,B13,произв!F4:F9995,AK4)</f>
        <v>0</v>
      </c>
      <c r="AL13" s="27">
        <f>SUMIFS(произв!O4:O9995,произв!I4:I9995,B13,произв!F4:F9995,AK4)</f>
        <v>0</v>
      </c>
      <c r="AM13" s="27">
        <f>SUMIFS(произв!A4:A9995,произв!I4:I9995,B13,произв!F4:F9995,AM4)</f>
        <v>0</v>
      </c>
      <c r="AN13" s="27">
        <f>SUMIFS(произв!O4:O9995,произв!I4:I9995,B13,произв!F4:F9995,AM4)</f>
        <v>0</v>
      </c>
      <c r="AO13" s="27">
        <f>SUMIFS(произв!A4:A9995,произв!I4:I9995,B13,произв!F4:F9995,AO4)</f>
        <v>0</v>
      </c>
      <c r="AP13" s="27">
        <f>SUMIFS(произв!O4:O9995,произв!I4:I9995,B13,произв!F4:F9995,AO4)</f>
        <v>0</v>
      </c>
      <c r="AQ13" s="27">
        <f>SUMIFS(произв!A4:A9995,произв!I4:I9995,B13,произв!F4:F9995,AQ4)</f>
        <v>0</v>
      </c>
      <c r="AR13" s="27">
        <f>SUMIFS(произв!O4:O9995,произв!I4:I9995,B13,произв!F4:F9995,AQ4)</f>
        <v>0</v>
      </c>
      <c r="AS13" s="27">
        <f>SUMIFS(произв!A4:A9995,произв!I4:I9995,B13,произв!F4:F9995,AS4)</f>
        <v>0</v>
      </c>
      <c r="AT13" s="27">
        <f>SUMIFS(произв!O4:O9995,произв!I4:I9995,B13,произв!F4:F9995,AS4)</f>
        <v>0</v>
      </c>
      <c r="AU13" s="27">
        <f>SUMIFS(произв!A4:A9995,произв!I4:I9995,B13,произв!F4:F9995,AU4)</f>
        <v>0</v>
      </c>
      <c r="AV13" s="27">
        <f>SUMIFS(произв!O4:O9995,произв!I4:I9995,B13,произв!F4:F9995,AU4)</f>
        <v>0</v>
      </c>
    </row>
    <row r="14" spans="1:48" ht="16.5" thickBot="1">
      <c r="A14" s="43" t="s">
        <v>108</v>
      </c>
      <c r="B14" s="43" t="s">
        <v>105</v>
      </c>
      <c r="C14" s="422">
        <f t="shared" si="2"/>
        <v>0</v>
      </c>
      <c r="D14" s="2316">
        <f t="shared" si="3"/>
        <v>0</v>
      </c>
      <c r="E14" s="481">
        <v>0</v>
      </c>
      <c r="F14" s="482">
        <v>0</v>
      </c>
      <c r="G14" s="758"/>
      <c r="H14" s="759"/>
      <c r="I14" s="25">
        <f>SUMIFS(произв!A4:A9995,произв!I4:I9995,B14,произв!F4:F9995,I4)</f>
        <v>0</v>
      </c>
      <c r="J14" s="25">
        <f>SUMIFS(произв!O4:O9995,произв!I4:I9995,B14,произв!F4:F9995,I4)</f>
        <v>0</v>
      </c>
      <c r="K14" s="26">
        <f>SUMIFS(произв!A4:A9995,произв!I4:I9995,B14,произв!F4:F9995,K4)</f>
        <v>0</v>
      </c>
      <c r="L14" s="27">
        <f>SUMIFS(произв!O4:O9995,произв!I4:I9995,B14,произв!F4:F9995,K4)</f>
        <v>0</v>
      </c>
      <c r="M14" s="27">
        <f>SUMIFS(произв!A4:A9995,произв!I4:I9995,B14,произв!F4:F9995,M4)</f>
        <v>0</v>
      </c>
      <c r="N14" s="27">
        <f>SUMIFS(произв!O4:O9995,произв!I4:I9995,B14,произв!F4:F9995,M4)</f>
        <v>0</v>
      </c>
      <c r="O14" s="27">
        <f>SUMIFS(произв!A4:A9995,произв!I4:I9995,B14,произв!F4:F9995,O4)</f>
        <v>0</v>
      </c>
      <c r="P14" s="27">
        <f>SUMIFS(произв!O4:O9995,произв!I4:I9995,B14,произв!F4:F9995,O4)</f>
        <v>0</v>
      </c>
      <c r="Q14" s="27">
        <f>SUMIFS(произв!A4:A9995,произв!I4:I9995,B14,произв!F4:F9995,Q4)</f>
        <v>0</v>
      </c>
      <c r="R14" s="27">
        <f>SUMIFS(произв!O4:O9995,произв!I4:I9995,B14,произв!F4:F9995,Q4)</f>
        <v>0</v>
      </c>
      <c r="S14" s="27">
        <f>SUMIFS(произв!A4:A9995,произв!I4:I9995,B14,произв!F4:F9995,S4)</f>
        <v>0</v>
      </c>
      <c r="T14" s="27">
        <f>SUMIFS(произв!O4:O9995,произв!I4:I9995,B14,произв!F4:F9995,S4)</f>
        <v>0</v>
      </c>
      <c r="U14" s="27">
        <f>SUMIFS(произв!A4:A9995,произв!I4:I9995,B14,произв!F4:F9995,U4)</f>
        <v>0</v>
      </c>
      <c r="V14" s="27">
        <f>SUMIFS(произв!O4:O9995,произв!I4:I9995,B14,произв!F4:F9995,U4)</f>
        <v>0</v>
      </c>
      <c r="W14" s="27">
        <f>SUMIFS(произв!A4:A9995,произв!I4:I9995,B14,произв!F4:F9995,W4)</f>
        <v>0</v>
      </c>
      <c r="X14" s="27">
        <f>SUMIFS(произв!O4:O9995,произв!I4:I9995,B14,произв!F4:F9995,W4)</f>
        <v>0</v>
      </c>
      <c r="Y14" s="27">
        <f>SUMIFS(произв!A4:A9995,произв!I4:I9995,B14,произв!F4:F9995,Y4)</f>
        <v>0</v>
      </c>
      <c r="Z14" s="27">
        <f>SUMIFS(произв!O4:O9995,произв!I4:I9995,B14,произв!F4:F9995,Y4)</f>
        <v>0</v>
      </c>
      <c r="AA14" s="41">
        <f t="shared" si="1"/>
        <v>0</v>
      </c>
      <c r="AB14" s="41">
        <f t="shared" si="1"/>
        <v>0</v>
      </c>
      <c r="AC14" s="27">
        <f>SUMIFS(произв!A4:A9995,произв!I4:I9995,B14,произв!F4:F9995,AC4)</f>
        <v>0</v>
      </c>
      <c r="AD14" s="27">
        <f>SUMIFS(произв!O4:O9995,произв!I4:I9995,B14,произв!F4:F9995,AC4)</f>
        <v>0</v>
      </c>
      <c r="AE14" s="27">
        <f>SUMIFS(произв!A4:A9995,произв!I4:I9995,B14,произв!F4:F9995,AE4)</f>
        <v>0</v>
      </c>
      <c r="AF14" s="27">
        <f>SUMIFS(произв!O4:O9995,произв!I4:I9995,B14,произв!F4:F9995,AE4)</f>
        <v>0</v>
      </c>
      <c r="AG14" s="27">
        <f>SUMIFS(произв!A4:A9995,произв!I4:I9995,B14,произв!F4:F9995,AG4)</f>
        <v>0</v>
      </c>
      <c r="AH14" s="27">
        <f>SUMIFS(произв!O4:O9995,произв!I4:I9995,B14,произв!F4:F9995,AG4)</f>
        <v>0</v>
      </c>
      <c r="AI14" s="27">
        <f>SUMIFS(произв!A4:A9995,произв!I4:I9995,B14,произв!F4:F9995,AI4)</f>
        <v>0</v>
      </c>
      <c r="AJ14" s="27">
        <f>SUMIFS(произв!O4:O9995,произв!I4:I9995,B14,произв!F4:F9995,AI4)</f>
        <v>0</v>
      </c>
      <c r="AK14" s="27">
        <f>SUMIFS(произв!A4:A9995,произв!I4:I9995,B14,произв!F4:F9995,AK4)</f>
        <v>0</v>
      </c>
      <c r="AL14" s="27">
        <f>SUMIFS(произв!O4:O9995,произв!I4:I9995,B14,произв!F4:F9995,AK4)</f>
        <v>0</v>
      </c>
      <c r="AM14" s="27">
        <f>SUMIFS(произв!A4:A9995,произв!I4:I9995,B14,произв!F4:F9995,AM4)</f>
        <v>0</v>
      </c>
      <c r="AN14" s="27">
        <f>SUMIFS(произв!O4:O9995,произв!I4:I9995,B14,произв!F4:F9995,AM4)</f>
        <v>0</v>
      </c>
      <c r="AO14" s="27">
        <f>SUMIFS(произв!A4:A9995,произв!I4:I9995,B14,произв!F4:F9995,AO4)</f>
        <v>0</v>
      </c>
      <c r="AP14" s="27">
        <f>SUMIFS(произв!O4:O9995,произв!I4:I9995,B14,произв!F4:F9995,AO4)</f>
        <v>0</v>
      </c>
      <c r="AQ14" s="27">
        <f>SUMIFS(произв!A4:A9995,произв!I4:I9995,B14,произв!F4:F9995,AQ4)</f>
        <v>0</v>
      </c>
      <c r="AR14" s="27">
        <f>SUMIFS(произв!O4:O9995,произв!I4:I9995,B14,произв!F4:F9995,AQ4)</f>
        <v>0</v>
      </c>
      <c r="AS14" s="27">
        <f>SUMIFS(произв!A4:A9995,произв!I4:I9995,B14,произв!F4:F9995,AS4)</f>
        <v>0</v>
      </c>
      <c r="AT14" s="27">
        <f>SUMIFS(произв!O4:O9995,произв!I4:I9995,B14,произв!F4:F9995,AS4)</f>
        <v>0</v>
      </c>
      <c r="AU14" s="27">
        <f>SUMIFS(произв!A4:A9995,произв!I4:I9995,B14,произв!F4:F9995,AU4)</f>
        <v>0</v>
      </c>
      <c r="AV14" s="27">
        <f>SUMIFS(произв!O4:O9995,произв!I4:I9995,B14,произв!F4:F9995,AU4)</f>
        <v>0</v>
      </c>
    </row>
    <row r="15" spans="1:48" ht="16.5" thickBot="1">
      <c r="A15" s="43" t="s">
        <v>106</v>
      </c>
      <c r="B15" s="43" t="s">
        <v>63</v>
      </c>
      <c r="C15" s="422">
        <f t="shared" si="2"/>
        <v>0</v>
      </c>
      <c r="D15" s="2316">
        <f t="shared" si="3"/>
        <v>0</v>
      </c>
      <c r="E15" s="481">
        <v>0</v>
      </c>
      <c r="F15" s="482">
        <v>0</v>
      </c>
      <c r="G15" s="758"/>
      <c r="H15" s="759"/>
      <c r="I15" s="25">
        <f>SUMIFS(произв!A4:A9995,произв!I4:I9995,B15,произв!F4:F9995,I4)</f>
        <v>0</v>
      </c>
      <c r="J15" s="25">
        <f>SUMIFS(произв!O4:O9995,произв!I4:I9995,B15,произв!F4:F9995,I4)</f>
        <v>0</v>
      </c>
      <c r="K15" s="26">
        <f>SUMIFS(произв!A4:A9995,произв!I4:I9995,B15,произв!F4:F9995,K4)</f>
        <v>0</v>
      </c>
      <c r="L15" s="27">
        <f>SUMIFS(произв!O4:O9995,произв!I4:I9995,B15,произв!F4:F9995,K4)</f>
        <v>0</v>
      </c>
      <c r="M15" s="27">
        <f>SUMIFS(произв!A4:A9995,произв!I4:I9995,B15,произв!F4:F9995,M4)</f>
        <v>0</v>
      </c>
      <c r="N15" s="27">
        <f>SUMIFS(произв!O4:O9995,произв!I4:I9995,B15,произв!F4:F9995,M4)</f>
        <v>0</v>
      </c>
      <c r="O15" s="27">
        <f>SUMIFS(произв!A4:A9995,произв!I4:I9995,B15,произв!F4:F9995,O4)</f>
        <v>0</v>
      </c>
      <c r="P15" s="27">
        <f>SUMIFS(произв!O4:O9995,произв!I4:I9995,B15,произв!F4:F9995,O4)</f>
        <v>0</v>
      </c>
      <c r="Q15" s="27">
        <f>SUMIFS(произв!A4:A9995,произв!I4:I9995,B15,произв!F4:F9995,Q4)</f>
        <v>0</v>
      </c>
      <c r="R15" s="27">
        <f>SUMIFS(произв!O4:O9995,произв!I4:I9995,B15,произв!F4:F9995,Q4)</f>
        <v>0</v>
      </c>
      <c r="S15" s="27">
        <f>SUMIFS(произв!A4:A9995,произв!I4:I9995,B15,произв!F4:F9995,S4)</f>
        <v>0</v>
      </c>
      <c r="T15" s="27">
        <f>SUMIFS(произв!O4:O9995,произв!I4:I9995,B15,произв!F4:F9995,S4)</f>
        <v>0</v>
      </c>
      <c r="U15" s="27">
        <f>SUMIFS(произв!A4:A9995,произв!I4:I9995,B15,произв!F4:F9995,U4)</f>
        <v>0</v>
      </c>
      <c r="V15" s="27">
        <f>SUMIFS(произв!O4:O9995,произв!I4:I9995,B15,произв!F4:F9995,U4)</f>
        <v>0</v>
      </c>
      <c r="W15" s="27">
        <f>SUMIFS(произв!A4:A9995,произв!I4:I9995,B15,произв!F4:F9995,W4)</f>
        <v>0</v>
      </c>
      <c r="X15" s="27">
        <f>SUMIFS(произв!O4:O9995,произв!I4:I9995,B15,произв!F4:F9995,W4)</f>
        <v>0</v>
      </c>
      <c r="Y15" s="27">
        <f>SUMIFS(произв!A4:A9995,произв!I4:I9995,B15,произв!F4:F9995,Y4)</f>
        <v>0</v>
      </c>
      <c r="Z15" s="27">
        <f>SUMIFS(произв!O4:O9995,произв!I4:I9995,B15,произв!F4:F9995,Y4)</f>
        <v>0</v>
      </c>
      <c r="AA15" s="41">
        <f t="shared" si="1"/>
        <v>0</v>
      </c>
      <c r="AB15" s="41">
        <f t="shared" si="1"/>
        <v>0</v>
      </c>
      <c r="AC15" s="27">
        <f>SUMIFS(произв!A4:A9995,произв!I4:I9995,B15,произв!F4:F9995,AC4)</f>
        <v>0</v>
      </c>
      <c r="AD15" s="27">
        <f>SUMIFS(произв!O4:O9995,произв!I4:I9995,B15,произв!F4:F9995,AC4)</f>
        <v>0</v>
      </c>
      <c r="AE15" s="27">
        <f>SUMIFS(произв!A4:A9995,произв!I4:I9995,B15,произв!F4:F9995,AE4)</f>
        <v>0</v>
      </c>
      <c r="AF15" s="27">
        <f>SUMIFS(произв!O4:O9995,произв!I4:I9995,B15,произв!F4:F9995,AE4)</f>
        <v>0</v>
      </c>
      <c r="AG15" s="27">
        <f>SUMIFS(произв!A4:A9995,произв!I4:I9995,B15,произв!F4:F9995,AG4)</f>
        <v>0</v>
      </c>
      <c r="AH15" s="27">
        <f>SUMIFS(произв!O4:O9995,произв!I4:I9995,B15,произв!F4:F9995,AG4)</f>
        <v>0</v>
      </c>
      <c r="AI15" s="27">
        <f>SUMIFS(произв!A4:A9995,произв!I4:I9995,B15,произв!F4:F9995,AI4)</f>
        <v>0</v>
      </c>
      <c r="AJ15" s="27">
        <f>SUMIFS(произв!O4:O9995,произв!I4:I9995,B15,произв!F4:F9995,AI4)</f>
        <v>0</v>
      </c>
      <c r="AK15" s="27">
        <f>SUMIFS(произв!A4:A9995,произв!I4:I9995,B15,произв!F4:F9995,AK4)</f>
        <v>0</v>
      </c>
      <c r="AL15" s="27">
        <f>SUMIFS(произв!O4:O9995,произв!I4:I9995,B15,произв!F4:F9995,AK4)</f>
        <v>0</v>
      </c>
      <c r="AM15" s="27">
        <f>SUMIFS(произв!A4:A9995,произв!I4:I9995,B15,произв!F4:F9995,AM4)</f>
        <v>0</v>
      </c>
      <c r="AN15" s="27">
        <f>SUMIFS(произв!O4:O9995,произв!I4:I9995,B15,произв!F4:F9995,AM4)</f>
        <v>0</v>
      </c>
      <c r="AO15" s="27">
        <f>SUMIFS(произв!A4:A9995,произв!I4:I9995,B15,произв!F4:F9995,AO4)</f>
        <v>0</v>
      </c>
      <c r="AP15" s="27">
        <f>SUMIFS(произв!O4:O9995,произв!I4:I9995,B15,произв!F4:F9995,AO4)</f>
        <v>0</v>
      </c>
      <c r="AQ15" s="27">
        <f>SUMIFS(произв!A4:A9995,произв!I4:I9995,B15,произв!F4:F9995,AQ4)</f>
        <v>0</v>
      </c>
      <c r="AR15" s="27">
        <f>SUMIFS(произв!O4:O9995,произв!I4:I9995,B15,произв!F4:F9995,AQ4)</f>
        <v>0</v>
      </c>
      <c r="AS15" s="27">
        <f>SUMIFS(произв!A4:A9995,произв!I4:I9995,B15,произв!F4:F9995,AS4)</f>
        <v>0</v>
      </c>
      <c r="AT15" s="27">
        <f>SUMIFS(произв!O4:O9995,произв!I4:I9995,B15,произв!F4:F9995,AS4)</f>
        <v>0</v>
      </c>
      <c r="AU15" s="27">
        <f>SUMIFS(произв!A4:A9995,произв!I4:I9995,B15,произв!F4:F9995,AU4)</f>
        <v>0</v>
      </c>
      <c r="AV15" s="27">
        <f>SUMIFS(произв!O4:O9995,произв!I4:I9995,B15,произв!F4:F9995,AU4)</f>
        <v>0</v>
      </c>
    </row>
    <row r="16" spans="1:48" ht="16.5" thickBot="1">
      <c r="A16" s="43" t="s">
        <v>64</v>
      </c>
      <c r="B16" s="43" t="s">
        <v>17</v>
      </c>
      <c r="C16" s="422">
        <f t="shared" si="2"/>
        <v>1</v>
      </c>
      <c r="D16" s="2316">
        <f t="shared" si="3"/>
        <v>0</v>
      </c>
      <c r="E16" s="481">
        <v>1</v>
      </c>
      <c r="F16" s="482">
        <v>0</v>
      </c>
      <c r="G16" s="758"/>
      <c r="H16" s="759"/>
      <c r="I16" s="25">
        <f>SUMIFS(произв!A4:A9995,произв!I4:I9995,B16,произв!F4:F9995,I4)</f>
        <v>1</v>
      </c>
      <c r="J16" s="25">
        <f>SUMIFS(произв!O4:O9995,произв!I4:I9995,B16,произв!F4:F9995,I4)</f>
        <v>0</v>
      </c>
      <c r="K16" s="26">
        <f>SUMIFS(произв!A4:A9995,произв!I4:I9995,B16,произв!F4:F9995,K4)</f>
        <v>0</v>
      </c>
      <c r="L16" s="27">
        <f>SUMIFS(произв!O4:O9995,произв!I4:I9995,B16,произв!F4:F9995,K4)</f>
        <v>0</v>
      </c>
      <c r="M16" s="27">
        <f>SUMIFS(произв!A4:A9995,произв!I4:I9995,B16,произв!F4:F9995,M4)</f>
        <v>0</v>
      </c>
      <c r="N16" s="27">
        <f>SUMIFS(произв!O4:O9995,произв!I4:I9995,B16,произв!F4:F9995,M4)</f>
        <v>0</v>
      </c>
      <c r="O16" s="27">
        <f>SUMIFS(произв!A4:A9995,произв!I4:I9995,B16,произв!F4:F9995,O4)</f>
        <v>0</v>
      </c>
      <c r="P16" s="27">
        <f>SUMIFS(произв!O4:O9995,произв!I4:I9995,B16,произв!F4:F9995,O4)</f>
        <v>0</v>
      </c>
      <c r="Q16" s="27">
        <f>SUMIFS(произв!A4:A9995,произв!I4:I9995,B16,произв!F4:F9995,Q4)</f>
        <v>0</v>
      </c>
      <c r="R16" s="27">
        <f>SUMIFS(произв!O4:O9995,произв!I4:I9995,B16,произв!F4:F9995,Q4)</f>
        <v>0</v>
      </c>
      <c r="S16" s="27">
        <f>SUMIFS(произв!A4:A9995,произв!I4:I9995,B16,произв!F4:F9995,S4)</f>
        <v>0</v>
      </c>
      <c r="T16" s="27">
        <f>SUMIFS(произв!O4:O9995,произв!I4:I9995,B16,произв!F4:F9995,S4)</f>
        <v>0</v>
      </c>
      <c r="U16" s="27">
        <f>SUMIFS(произв!A4:A9995,произв!I4:I9995,B16,произв!F4:F9995,U4)</f>
        <v>0</v>
      </c>
      <c r="V16" s="27">
        <f>SUMIFS(произв!O4:O9995,произв!I4:I9995,B16,произв!F4:F9995,U4)</f>
        <v>0</v>
      </c>
      <c r="W16" s="27">
        <f>SUMIFS(произв!A4:A9995,произв!I4:I9995,B16,произв!F4:F9995,W4)</f>
        <v>0</v>
      </c>
      <c r="X16" s="27">
        <f>SUMIFS(произв!O4:O9995,произв!I4:I9995,B16,произв!F4:F9995,W4)</f>
        <v>0</v>
      </c>
      <c r="Y16" s="27">
        <f>SUMIFS(произв!A4:A9995,произв!I4:I9995,B16,произв!F4:F9995,Y4)</f>
        <v>0</v>
      </c>
      <c r="Z16" s="27">
        <f>SUMIFS(произв!O4:O9995,произв!I4:I9995,B16,произв!F4:F9995,Y4)</f>
        <v>0</v>
      </c>
      <c r="AA16" s="41">
        <f t="shared" si="1"/>
        <v>0</v>
      </c>
      <c r="AB16" s="41">
        <f t="shared" si="1"/>
        <v>0</v>
      </c>
      <c r="AC16" s="27">
        <f>SUMIFS(произв!A4:A9995,произв!I4:I9995,B16,произв!F4:F9995,AC4)</f>
        <v>0</v>
      </c>
      <c r="AD16" s="27">
        <f>SUMIFS(произв!O4:O9995,произв!I4:I9995,B16,произв!F4:F9995,AC4)</f>
        <v>0</v>
      </c>
      <c r="AE16" s="27">
        <f>SUMIFS(произв!A4:A9995,произв!I4:I9995,B16,произв!F4:F9995,AE4)</f>
        <v>0</v>
      </c>
      <c r="AF16" s="27">
        <f>SUMIFS(произв!O4:O9995,произв!I4:I9995,B16,произв!F4:F9995,AE4)</f>
        <v>0</v>
      </c>
      <c r="AG16" s="27">
        <f>SUMIFS(произв!A4:A9995,произв!I4:I9995,B16,произв!F4:F9995,AG4)</f>
        <v>0</v>
      </c>
      <c r="AH16" s="27">
        <f>SUMIFS(произв!O4:O9995,произв!I4:I9995,B16,произв!F4:F9995,AG4)</f>
        <v>0</v>
      </c>
      <c r="AI16" s="27">
        <f>SUMIFS(произв!A4:A9995,произв!I4:I9995,B16,произв!F4:F9995,AI4)</f>
        <v>0</v>
      </c>
      <c r="AJ16" s="27">
        <f>SUMIFS(произв!O4:O9995,произв!I4:I9995,B16,произв!F4:F9995,AI4)</f>
        <v>0</v>
      </c>
      <c r="AK16" s="27">
        <f>SUMIFS(произв!A4:A9995,произв!I4:I9995,B16,произв!F4:F9995,AK4)</f>
        <v>0</v>
      </c>
      <c r="AL16" s="27">
        <f>SUMIFS(произв!O4:O9995,произв!I4:I9995,B16,произв!F4:F9995,AK4)</f>
        <v>0</v>
      </c>
      <c r="AM16" s="27">
        <f>SUMIFS(произв!A4:A9995,произв!I4:I9995,B16,произв!F4:F9995,AM4)</f>
        <v>0</v>
      </c>
      <c r="AN16" s="27">
        <f>SUMIFS(произв!O4:O9995,произв!I4:I9995,B16,произв!F4:F9995,AM4)</f>
        <v>0</v>
      </c>
      <c r="AO16" s="27">
        <f>SUMIFS(произв!A4:A9995,произв!I4:I9995,B16,произв!F4:F9995,AO4)</f>
        <v>0</v>
      </c>
      <c r="AP16" s="27">
        <f>SUMIFS(произв!O4:O9995,произв!I4:I9995,B16,произв!F4:F9995,AO4)</f>
        <v>0</v>
      </c>
      <c r="AQ16" s="27">
        <f>SUMIFS(произв!A4:A9995,произв!I4:I9995,B16,произв!F4:F9995,AQ4)</f>
        <v>0</v>
      </c>
      <c r="AR16" s="27">
        <f>SUMIFS(произв!O4:O9995,произв!I4:I9995,B16,произв!F4:F9995,AQ4)</f>
        <v>0</v>
      </c>
      <c r="AS16" s="27">
        <f>SUMIFS(произв!A4:A9995,произв!I4:I9995,B16,произв!F4:F9995,AS4)</f>
        <v>0</v>
      </c>
      <c r="AT16" s="27">
        <f>SUMIFS(произв!O4:O9995,произв!I4:I9995,B16,произв!F4:F9995,AS4)</f>
        <v>0</v>
      </c>
      <c r="AU16" s="27">
        <f>SUMIFS(произв!A4:A9995,произв!I4:I9995,B16,произв!F4:F9995,AU4)</f>
        <v>0</v>
      </c>
      <c r="AV16" s="27">
        <f>SUMIFS(произв!O4:O9995,произв!I4:I9995,B16,произв!F4:F9995,AU4)</f>
        <v>0</v>
      </c>
    </row>
    <row r="17" spans="1:48" ht="16.5" thickBot="1">
      <c r="A17" s="43" t="s">
        <v>18</v>
      </c>
      <c r="B17" s="43" t="s">
        <v>19</v>
      </c>
      <c r="C17" s="422">
        <f t="shared" si="2"/>
        <v>0</v>
      </c>
      <c r="D17" s="2316">
        <f t="shared" si="3"/>
        <v>0</v>
      </c>
      <c r="E17" s="481">
        <v>0</v>
      </c>
      <c r="F17" s="482">
        <v>0</v>
      </c>
      <c r="G17" s="758"/>
      <c r="H17" s="759"/>
      <c r="I17" s="25">
        <f>SUMIFS(произв!A4:A9995,произв!I4:I9995,B17,произв!F4:F9995,I4)</f>
        <v>0</v>
      </c>
      <c r="J17" s="25">
        <f>SUMIFS(произв!O4:O9995,произв!I4:I9995,B17,произв!F4:F9995,I4)</f>
        <v>0</v>
      </c>
      <c r="K17" s="26">
        <f>SUMIFS(произв!A4:A9995,произв!I4:I9995,B17,произв!F4:F9995,K4)</f>
        <v>0</v>
      </c>
      <c r="L17" s="27">
        <f>SUMIFS(произв!O4:O9995,произв!I4:I9995,B17,произв!F4:F9995,K4)</f>
        <v>0</v>
      </c>
      <c r="M17" s="27">
        <f>SUMIFS(произв!A4:A9995,произв!I4:I9995,B17,произв!F4:F9995,M4)</f>
        <v>0</v>
      </c>
      <c r="N17" s="27">
        <f>SUMIFS(произв!O4:O9995,произв!I4:I9995,B17,произв!F4:F9995,M4)</f>
        <v>0</v>
      </c>
      <c r="O17" s="27">
        <f>SUMIFS(произв!A4:A9995,произв!I4:I9995,B17,произв!F4:F9995,O4)</f>
        <v>0</v>
      </c>
      <c r="P17" s="27">
        <f>SUMIFS(произв!O4:O9995,произв!I4:I9995,B17,произв!F4:F9995,O4)</f>
        <v>0</v>
      </c>
      <c r="Q17" s="27">
        <f>SUMIFS(произв!A4:A9995,произв!I4:I9995,B17,произв!F4:F9995,Q4)</f>
        <v>0</v>
      </c>
      <c r="R17" s="27">
        <f>SUMIFS(произв!O4:O9995,произв!I4:I9995,B17,произв!F4:F9995,Q4)</f>
        <v>0</v>
      </c>
      <c r="S17" s="27">
        <f>SUMIFS(произв!A4:A9995,произв!I4:I9995,B17,произв!F4:F9995,S4)</f>
        <v>0</v>
      </c>
      <c r="T17" s="27">
        <f>SUMIFS(произв!O4:O9995,произв!I4:I9995,B17,произв!F4:F9995,S4)</f>
        <v>0</v>
      </c>
      <c r="U17" s="27">
        <f>SUMIFS(произв!A4:A9995,произв!I4:I9995,B17,произв!F4:F9995,U4)</f>
        <v>0</v>
      </c>
      <c r="V17" s="27">
        <f>SUMIFS(произв!O4:O9995,произв!I4:I9995,B17,произв!F4:F9995,U4)</f>
        <v>0</v>
      </c>
      <c r="W17" s="27">
        <f>SUMIFS(произв!A4:A9995,произв!I4:I9995,B17,произв!F4:F9995,W4)</f>
        <v>0</v>
      </c>
      <c r="X17" s="27">
        <f>SUMIFS(произв!O4:O9995,произв!I4:I9995,B17,произв!F4:F9995,W4)</f>
        <v>0</v>
      </c>
      <c r="Y17" s="27">
        <f>SUMIFS(произв!A4:A9995,произв!I4:I9995,B17,произв!F4:F9995,Y4)</f>
        <v>0</v>
      </c>
      <c r="Z17" s="27">
        <f>SUMIFS(произв!O4:O9995,произв!I4:I9995,B17,произв!F4:F9995,Y4)</f>
        <v>0</v>
      </c>
      <c r="AA17" s="41">
        <f t="shared" si="1"/>
        <v>0</v>
      </c>
      <c r="AB17" s="41">
        <f t="shared" si="1"/>
        <v>0</v>
      </c>
      <c r="AC17" s="27">
        <f>SUMIFS(произв!A4:A9995,произв!I4:I9995,B17,произв!F4:F9995,AC4)</f>
        <v>0</v>
      </c>
      <c r="AD17" s="27">
        <f>SUMIFS(произв!O4:O9995,произв!I4:I9995,B17,произв!F4:F9995,AC4)</f>
        <v>0</v>
      </c>
      <c r="AE17" s="27">
        <f>SUMIFS(произв!A4:A9995,произв!I4:I9995,B17,произв!F4:F9995,AE4)</f>
        <v>0</v>
      </c>
      <c r="AF17" s="27">
        <f>SUMIFS(произв!O4:O9995,произв!I4:I9995,B17,произв!F4:F9995,AE4)</f>
        <v>0</v>
      </c>
      <c r="AG17" s="27">
        <f>SUMIFS(произв!A4:A9995,произв!I4:I9995,B17,произв!F4:F9995,AG4)</f>
        <v>0</v>
      </c>
      <c r="AH17" s="27">
        <f>SUMIFS(произв!O4:O9995,произв!I4:I9995,B17,произв!F4:F9995,AG4)</f>
        <v>0</v>
      </c>
      <c r="AI17" s="27">
        <f>SUMIFS(произв!A4:A9995,произв!I4:I9995,B17,произв!F4:F9995,AI4)</f>
        <v>0</v>
      </c>
      <c r="AJ17" s="27">
        <f>SUMIFS(произв!O4:O9995,произв!I4:I9995,B17,произв!F4:F9995,AI4)</f>
        <v>0</v>
      </c>
      <c r="AK17" s="27">
        <f>SUMIFS(произв!A4:A9995,произв!I4:I9995,B17,произв!F4:F9995,AK4)</f>
        <v>0</v>
      </c>
      <c r="AL17" s="27">
        <f>SUMIFS(произв!O4:O9995,произв!I4:I9995,B17,произв!F4:F9995,AK4)</f>
        <v>0</v>
      </c>
      <c r="AM17" s="27">
        <f>SUMIFS(произв!A4:A9995,произв!I4:I9995,B17,произв!F4:F9995,AM4)</f>
        <v>0</v>
      </c>
      <c r="AN17" s="27">
        <f>SUMIFS(произв!O4:O9995,произв!I4:I9995,B17,произв!F4:F9995,AM4)</f>
        <v>0</v>
      </c>
      <c r="AO17" s="27">
        <f>SUMIFS(произв!A4:A9995,произв!I4:I9995,B17,произв!F4:F9995,AO4)</f>
        <v>0</v>
      </c>
      <c r="AP17" s="27">
        <f>SUMIFS(произв!O4:O9995,произв!I4:I9995,B17,произв!F4:F9995,AO4)</f>
        <v>0</v>
      </c>
      <c r="AQ17" s="27">
        <f>SUMIFS(произв!A4:A9995,произв!I4:I9995,B17,произв!F4:F9995,AQ4)</f>
        <v>0</v>
      </c>
      <c r="AR17" s="27">
        <f>SUMIFS(произв!O4:O9995,произв!I4:I9995,B17,произв!F4:F9995,AQ4)</f>
        <v>0</v>
      </c>
      <c r="AS17" s="27">
        <f>SUMIFS(произв!A4:A9995,произв!I4:I9995,B17,произв!F4:F9995,AS4)</f>
        <v>0</v>
      </c>
      <c r="AT17" s="27">
        <f>SUMIFS(произв!O4:O9995,произв!I4:I9995,B17,произв!F4:F9995,AS4)</f>
        <v>0</v>
      </c>
      <c r="AU17" s="27">
        <f>SUMIFS(произв!A4:A9995,произв!I4:I9995,B17,произв!F4:F9995,AU4)</f>
        <v>0</v>
      </c>
      <c r="AV17" s="27">
        <f>SUMIFS(произв!O4:O9995,произв!I4:I9995,B17,произв!F4:F9995,AU4)</f>
        <v>0</v>
      </c>
    </row>
    <row r="18" spans="1:48" ht="16.5" thickBot="1">
      <c r="A18" s="43" t="s">
        <v>118</v>
      </c>
      <c r="B18" s="43" t="s">
        <v>98</v>
      </c>
      <c r="C18" s="422">
        <f t="shared" si="2"/>
        <v>0</v>
      </c>
      <c r="D18" s="2316">
        <f t="shared" si="3"/>
        <v>0</v>
      </c>
      <c r="E18" s="481">
        <v>0</v>
      </c>
      <c r="F18" s="482">
        <v>0</v>
      </c>
      <c r="G18" s="758"/>
      <c r="H18" s="759"/>
      <c r="I18" s="25">
        <f>SUMIFS(произв!A4:A9995,произв!I4:I9995,B18,произв!F4:F9995,I4)</f>
        <v>0</v>
      </c>
      <c r="J18" s="25">
        <f>SUMIFS(произв!O4:O9995,произв!I4:I9995,B18,произв!F4:F9995,I4)</f>
        <v>0</v>
      </c>
      <c r="K18" s="26">
        <f>SUMIFS(произв!A4:A9995,произв!I4:I9995,B18,произв!F4:F9995,K4)</f>
        <v>0</v>
      </c>
      <c r="L18" s="27">
        <f>SUMIFS(произв!O4:O9995,произв!I4:I9995,B18,произв!F4:F9995,K4)</f>
        <v>0</v>
      </c>
      <c r="M18" s="27">
        <f>SUMIFS(произв!A4:A9995,произв!I4:I9995,B18,произв!F4:F9995,M4)</f>
        <v>0</v>
      </c>
      <c r="N18" s="27">
        <f>SUMIFS(произв!O4:O9995,произв!I4:I9995,B18,произв!F4:F9995,M4)</f>
        <v>0</v>
      </c>
      <c r="O18" s="27">
        <f>SUMIFS(произв!A4:A9995,произв!I4:I9995,B18,произв!F4:F9995,O4)</f>
        <v>0</v>
      </c>
      <c r="P18" s="27">
        <f>SUMIFS(произв!O4:O9995,произв!I4:I9995,B18,произв!F4:F9995,O4)</f>
        <v>0</v>
      </c>
      <c r="Q18" s="27">
        <f>SUMIFS(произв!A4:A9995,произв!I4:I9995,B18,произв!F4:F9995,Q4)</f>
        <v>0</v>
      </c>
      <c r="R18" s="27">
        <f>SUMIFS(произв!O4:O9995,произв!I4:I9995,B18,произв!F4:F9995,Q4)</f>
        <v>0</v>
      </c>
      <c r="S18" s="27">
        <f>SUMIFS(произв!A4:A9995,произв!I4:I9995,B18,произв!F4:F9995,S4)</f>
        <v>0</v>
      </c>
      <c r="T18" s="27">
        <f>SUMIFS(произв!O4:O9995,произв!I4:I9995,B18,произв!F4:F9995,S4)</f>
        <v>0</v>
      </c>
      <c r="U18" s="27">
        <f>SUMIFS(произв!A4:A9995,произв!I4:I9995,B18,произв!F4:F9995,U4)</f>
        <v>0</v>
      </c>
      <c r="V18" s="27">
        <f>SUMIFS(произв!O4:O9995,произв!I4:I9995,B18,произв!F4:F9995,U4)</f>
        <v>0</v>
      </c>
      <c r="W18" s="27">
        <f>SUMIFS(произв!A4:A9995,произв!I4:I9995,B18,произв!F4:F9995,W4)</f>
        <v>0</v>
      </c>
      <c r="X18" s="27">
        <f>SUMIFS(произв!O4:O9995,произв!I4:I9995,B18,произв!F4:F9995,W4)</f>
        <v>0</v>
      </c>
      <c r="Y18" s="27">
        <f>SUMIFS(произв!A4:A9995,произв!I4:I9995,B18,произв!F4:F9995,Y4)</f>
        <v>0</v>
      </c>
      <c r="Z18" s="27">
        <f>SUMIFS(произв!O4:O9995,произв!I4:I9995,B18,произв!F4:F9995,Y4)</f>
        <v>0</v>
      </c>
      <c r="AA18" s="41">
        <f t="shared" si="1"/>
        <v>0</v>
      </c>
      <c r="AB18" s="41">
        <f t="shared" si="1"/>
        <v>0</v>
      </c>
      <c r="AC18" s="27">
        <f>SUMIFS(произв!A4:A9995,произв!I4:I9995,B18,произв!F4:F9995,AC4)</f>
        <v>0</v>
      </c>
      <c r="AD18" s="27">
        <f>SUMIFS(произв!O4:O9995,произв!I4:I9995,B18,произв!F4:F9995,AC4)</f>
        <v>0</v>
      </c>
      <c r="AE18" s="27">
        <f>SUMIFS(произв!A4:A9995,произв!I4:I9995,B18,произв!F4:F9995,AE4)</f>
        <v>0</v>
      </c>
      <c r="AF18" s="27">
        <f>SUMIFS(произв!O4:O9995,произв!I4:I9995,B18,произв!F4:F9995,AE4)</f>
        <v>0</v>
      </c>
      <c r="AG18" s="27">
        <f>SUMIFS(произв!A4:A9995,произв!I4:I9995,B18,произв!F4:F9995,AG4)</f>
        <v>0</v>
      </c>
      <c r="AH18" s="27">
        <f>SUMIFS(произв!O4:O9995,произв!I4:I9995,B18,произв!F4:F9995,AG4)</f>
        <v>0</v>
      </c>
      <c r="AI18" s="27">
        <f>SUMIFS(произв!A4:A9995,произв!I4:I9995,B18,произв!F4:F9995,AI4)</f>
        <v>0</v>
      </c>
      <c r="AJ18" s="27">
        <f>SUMIFS(произв!O4:O9995,произв!I4:I9995,B18,произв!F4:F9995,AI4)</f>
        <v>0</v>
      </c>
      <c r="AK18" s="27">
        <f>SUMIFS(произв!A4:A9995,произв!I4:I9995,B18,произв!F4:F9995,AK4)</f>
        <v>0</v>
      </c>
      <c r="AL18" s="27">
        <f>SUMIFS(произв!O4:O9995,произв!I4:I9995,B18,произв!F4:F9995,AK4)</f>
        <v>0</v>
      </c>
      <c r="AM18" s="27">
        <f>SUMIFS(произв!A4:A9995,произв!I4:I9995,B18,произв!F4:F9995,AM4)</f>
        <v>0</v>
      </c>
      <c r="AN18" s="27">
        <f>SUMIFS(произв!O4:O9995,произв!I4:I9995,B18,произв!F4:F9995,AM4)</f>
        <v>0</v>
      </c>
      <c r="AO18" s="27">
        <f>SUMIFS(произв!A4:A9995,произв!I4:I9995,B18,произв!F4:F9995,AO4)</f>
        <v>0</v>
      </c>
      <c r="AP18" s="27">
        <f>SUMIFS(произв!O4:O9995,произв!I4:I9995,B18,произв!F4:F9995,AO4)</f>
        <v>0</v>
      </c>
      <c r="AQ18" s="27">
        <f>SUMIFS(произв!A4:A9995,произв!I4:I9995,B18,произв!F4:F9995,AQ4)</f>
        <v>0</v>
      </c>
      <c r="AR18" s="27">
        <f>SUMIFS(произв!O4:O9995,произв!I4:I9995,B18,произв!F4:F9995,AQ4)</f>
        <v>0</v>
      </c>
      <c r="AS18" s="27">
        <f>SUMIFS(произв!A4:A9995,произв!I4:I9995,B18,произв!F4:F9995,AS4)</f>
        <v>0</v>
      </c>
      <c r="AT18" s="27">
        <f>SUMIFS(произв!O4:O9995,произв!I4:I9995,B18,произв!F4:F9995,AS4)</f>
        <v>0</v>
      </c>
      <c r="AU18" s="27">
        <f>SUMIFS(произв!A4:A9995,произв!I4:I9995,B18,произв!F4:F9995,AU4)</f>
        <v>0</v>
      </c>
      <c r="AV18" s="27">
        <f>SUMIFS(произв!O4:O9995,произв!I4:I9995,B18,произв!F4:F9995,AU4)</f>
        <v>0</v>
      </c>
    </row>
    <row r="19" spans="1:48" ht="16.5" thickBot="1">
      <c r="A19" s="43" t="s">
        <v>62</v>
      </c>
      <c r="B19" s="43" t="s">
        <v>110</v>
      </c>
      <c r="C19" s="422">
        <f t="shared" si="2"/>
        <v>0</v>
      </c>
      <c r="D19" s="2316">
        <f t="shared" si="3"/>
        <v>0</v>
      </c>
      <c r="E19" s="481">
        <v>0</v>
      </c>
      <c r="F19" s="482">
        <v>0</v>
      </c>
      <c r="G19" s="758"/>
      <c r="H19" s="759"/>
      <c r="I19" s="25">
        <f>SUMIFS(произв!A4:A9995,произв!I4:I9995,B19,произв!F4:F9995,I4)</f>
        <v>0</v>
      </c>
      <c r="J19" s="25">
        <f>SUMIFS(произв!O4:O9995,произв!I4:I9995,B19,произв!F4:F9995,I4)</f>
        <v>0</v>
      </c>
      <c r="K19" s="26">
        <f>SUMIFS(произв!A4:A9995,произв!I4:I9995,B19,произв!F4:F9995,K4)</f>
        <v>0</v>
      </c>
      <c r="L19" s="27">
        <f>SUMIFS(произв!O4:O9995,произв!I4:I9995,B19,произв!F4:F9995,K4)</f>
        <v>0</v>
      </c>
      <c r="M19" s="27">
        <f>SUMIFS(произв!A4:A9995,произв!I4:I9995,B19,произв!F4:F9995,M4)</f>
        <v>0</v>
      </c>
      <c r="N19" s="27">
        <f>SUMIFS(произв!O4:O9995,произв!I4:I9995,B19,произв!F4:F9995,M4)</f>
        <v>0</v>
      </c>
      <c r="O19" s="27">
        <f>SUMIFS(произв!A4:A9995,произв!I4:I9995,B19,произв!F4:F9995,O4)</f>
        <v>0</v>
      </c>
      <c r="P19" s="27">
        <f>SUMIFS(произв!O4:O9995,произв!I4:I9995,B19,произв!F4:F9995,O4)</f>
        <v>0</v>
      </c>
      <c r="Q19" s="27">
        <f>SUMIFS(произв!A4:A9995,произв!I4:I9995,B19,произв!F4:F9995,Q4)</f>
        <v>0</v>
      </c>
      <c r="R19" s="27">
        <f>SUMIFS(произв!O4:O9995,произв!I4:I9995,B19,произв!F4:F9995,Q4)</f>
        <v>0</v>
      </c>
      <c r="S19" s="27">
        <f>SUMIFS(произв!A4:A9995,произв!I4:I9995,B19,произв!F4:F9995,S4)</f>
        <v>0</v>
      </c>
      <c r="T19" s="27">
        <f>SUMIFS(произв!O4:O9995,произв!I4:I9995,B19,произв!F4:F9995,S4)</f>
        <v>0</v>
      </c>
      <c r="U19" s="27">
        <f>SUMIFS(произв!A4:A9995,произв!I4:I9995,B19,произв!F4:F9995,U4)</f>
        <v>0</v>
      </c>
      <c r="V19" s="27">
        <f>SUMIFS(произв!O4:O9995,произв!I4:I9995,B19,произв!F4:F9995,U4)</f>
        <v>0</v>
      </c>
      <c r="W19" s="27">
        <f>SUMIFS(произв!A4:A9995,произв!I4:I9995,B19,произв!F4:F9995,W4)</f>
        <v>0</v>
      </c>
      <c r="X19" s="27">
        <f>SUMIFS(произв!O4:O9995,произв!I4:I9995,B19,произв!F4:F9995,W4)</f>
        <v>0</v>
      </c>
      <c r="Y19" s="27">
        <f>SUMIFS(произв!A4:A9995,произв!I4:I9995,B19,произв!F4:F9995,Y4)</f>
        <v>0</v>
      </c>
      <c r="Z19" s="27">
        <f>SUMIFS(произв!O4:O9995,произв!I4:I9995,B19,произв!F4:F9995,Y4)</f>
        <v>0</v>
      </c>
      <c r="AA19" s="41">
        <f t="shared" si="1"/>
        <v>0</v>
      </c>
      <c r="AB19" s="41">
        <f t="shared" si="1"/>
        <v>0</v>
      </c>
      <c r="AC19" s="27">
        <f>SUMIFS(произв!A4:A9995,произв!I4:I9995,B19,произв!F4:F9995,AC4)</f>
        <v>0</v>
      </c>
      <c r="AD19" s="27">
        <f>SUMIFS(произв!O4:O9995,произв!I4:I9995,B19,произв!F4:F9995,AC4)</f>
        <v>0</v>
      </c>
      <c r="AE19" s="27">
        <f>SUMIFS(произв!A4:A9995,произв!I4:I9995,B19,произв!F4:F9995,AE4)</f>
        <v>0</v>
      </c>
      <c r="AF19" s="27">
        <f>SUMIFS(произв!O4:O9995,произв!I4:I9995,B19,произв!F4:F9995,AE4)</f>
        <v>0</v>
      </c>
      <c r="AG19" s="27">
        <f>SUMIFS(произв!A4:A9995,произв!I4:I9995,B19,произв!F4:F9995,AG4)</f>
        <v>0</v>
      </c>
      <c r="AH19" s="27">
        <f>SUMIFS(произв!O4:O9995,произв!I4:I9995,B19,произв!F4:F9995,AG4)</f>
        <v>0</v>
      </c>
      <c r="AI19" s="27">
        <f>SUMIFS(произв!A4:A9995,произв!I4:I9995,B19,произв!F4:F9995,AI4)</f>
        <v>0</v>
      </c>
      <c r="AJ19" s="27">
        <f>SUMIFS(произв!O4:O9995,произв!I4:I9995,B19,произв!F4:F9995,AI4)</f>
        <v>0</v>
      </c>
      <c r="AK19" s="27">
        <f>SUMIFS(произв!A4:A9995,произв!I4:I9995,B19,произв!F4:F9995,AK4)</f>
        <v>0</v>
      </c>
      <c r="AL19" s="27">
        <f>SUMIFS(произв!O4:O9995,произв!I4:I9995,B19,произв!F4:F9995,AK4)</f>
        <v>0</v>
      </c>
      <c r="AM19" s="27">
        <f>SUMIFS(произв!A4:A9995,произв!I4:I9995,B19,произв!F4:F9995,AM4)</f>
        <v>0</v>
      </c>
      <c r="AN19" s="27">
        <f>SUMIFS(произв!O4:O9995,произв!I4:I9995,B19,произв!F4:F9995,AM4)</f>
        <v>0</v>
      </c>
      <c r="AO19" s="27">
        <f>SUMIFS(произв!A4:A9995,произв!I4:I9995,B19,произв!F4:F9995,AO4)</f>
        <v>0</v>
      </c>
      <c r="AP19" s="27">
        <f>SUMIFS(произв!O4:O9995,произв!I4:I9995,B19,произв!F4:F9995,AO4)</f>
        <v>0</v>
      </c>
      <c r="AQ19" s="27">
        <f>SUMIFS(произв!A4:A9995,произв!I4:I9995,B19,произв!F4:F9995,AQ4)</f>
        <v>0</v>
      </c>
      <c r="AR19" s="27">
        <f>SUMIFS(произв!O4:O9995,произв!I4:I9995,B19,произв!F4:F9995,AQ4)</f>
        <v>0</v>
      </c>
      <c r="AS19" s="27">
        <f>SUMIFS(произв!A4:A9995,произв!I4:I9995,B19,произв!F4:F9995,AS4)</f>
        <v>0</v>
      </c>
      <c r="AT19" s="27">
        <f>SUMIFS(произв!O4:O9995,произв!I4:I9995,B19,произв!F4:F9995,AS4)</f>
        <v>0</v>
      </c>
      <c r="AU19" s="27">
        <f>SUMIFS(произв!A4:A9995,произв!I4:I9995,B19,произв!F4:F9995,AU4)</f>
        <v>0</v>
      </c>
      <c r="AV19" s="27">
        <f>SUMIFS(произв!O4:O9995,произв!I4:I9995,B19,произв!F4:F9995,AU4)</f>
        <v>0</v>
      </c>
    </row>
    <row r="20" spans="1:48" ht="16.5" thickBot="1">
      <c r="A20" s="43" t="s">
        <v>49</v>
      </c>
      <c r="B20" s="54" t="s">
        <v>72</v>
      </c>
      <c r="C20" s="424">
        <f t="shared" si="2"/>
        <v>2</v>
      </c>
      <c r="D20" s="2316">
        <f t="shared" si="3"/>
        <v>0</v>
      </c>
      <c r="E20" s="483">
        <v>2</v>
      </c>
      <c r="F20" s="482">
        <v>0</v>
      </c>
      <c r="G20" s="758"/>
      <c r="H20" s="759"/>
      <c r="I20" s="25">
        <f>SUMIFS(произв!A4:A9995,произв!I4:I9995,B20,произв!F4:F9995,I4)</f>
        <v>0</v>
      </c>
      <c r="J20" s="25">
        <f>SUMIFS(произв!O4:O9995,произв!I4:I9995,B20,произв!F4:F9995,I4)</f>
        <v>0</v>
      </c>
      <c r="K20" s="26">
        <f>SUMIFS(произв!A4:A9995,произв!I4:I9995,B20,произв!F4:F9995,K4)</f>
        <v>0</v>
      </c>
      <c r="L20" s="27">
        <f>SUMIFS(произв!O4:O9995,произв!I4:I9995,B20,произв!F4:F9995,K4)</f>
        <v>0</v>
      </c>
      <c r="M20" s="27">
        <f>SUMIFS(произв!A4:A9995,произв!I4:I9995,B20,произв!F4:F9995,M4)</f>
        <v>2</v>
      </c>
      <c r="N20" s="27">
        <f>SUMIFS(произв!O4:O9995,произв!I4:I9995,B20,произв!F4:F9995,M4)</f>
        <v>0</v>
      </c>
      <c r="O20" s="27">
        <f>SUMIFS(произв!A4:A9995,произв!I4:I9995,B20,произв!F4:F9995,O4)</f>
        <v>0</v>
      </c>
      <c r="P20" s="27">
        <f>SUMIFS(произв!O4:O9995,произв!I4:I9995,B20,произв!F4:F9995,O4)</f>
        <v>0</v>
      </c>
      <c r="Q20" s="27">
        <f>SUMIFS(произв!A4:A9995,произв!I4:I9995,B20,произв!F4:F9995,Q4)</f>
        <v>0</v>
      </c>
      <c r="R20" s="27">
        <f>SUMIFS(произв!O4:O9995,произв!I4:I9995,B20,произв!F4:F9995,Q4)</f>
        <v>0</v>
      </c>
      <c r="S20" s="27">
        <f>SUMIFS(произв!A4:A9995,произв!I4:I9995,B20,произв!F4:F9995,S4)</f>
        <v>0</v>
      </c>
      <c r="T20" s="27">
        <f>SUMIFS(произв!O4:O9995,произв!I4:I9995,B20,произв!F4:F9995,S4)</f>
        <v>0</v>
      </c>
      <c r="U20" s="27">
        <f>SUMIFS(произв!A4:A9995,произв!I4:I9995,B20,произв!F4:F9995,U4)</f>
        <v>0</v>
      </c>
      <c r="V20" s="27">
        <f>SUMIFS(произв!O4:O9995,произв!I4:I9995,B20,произв!F4:F9995,U4)</f>
        <v>0</v>
      </c>
      <c r="W20" s="27">
        <f>SUMIFS(произв!A4:A9995,произв!I4:I9995,B20,произв!F4:F9995,W4)</f>
        <v>0</v>
      </c>
      <c r="X20" s="27">
        <f>SUMIFS(произв!O4:O9995,произв!I4:I9995,B20,произв!F4:F9995,W4)</f>
        <v>0</v>
      </c>
      <c r="Y20" s="27">
        <f>SUMIFS(произв!A4:A9995,произв!I4:I9995,B20,произв!F4:F9995,Y4)</f>
        <v>0</v>
      </c>
      <c r="Z20" s="27">
        <f>SUMIFS(произв!O4:O9995,произв!I4:I9995,B20,произв!F4:F9995,Y4)</f>
        <v>0</v>
      </c>
      <c r="AA20" s="41">
        <f t="shared" si="1"/>
        <v>0</v>
      </c>
      <c r="AB20" s="41">
        <f t="shared" si="1"/>
        <v>0</v>
      </c>
      <c r="AC20" s="27">
        <f>SUMIFS(произв!A4:A9995,произв!I4:I9995,B20,произв!F4:F9995,AC4)</f>
        <v>0</v>
      </c>
      <c r="AD20" s="27">
        <f>SUMIFS(произв!O4:O9995,произв!I4:I9995,B20,произв!F4:F9995,AC4)</f>
        <v>0</v>
      </c>
      <c r="AE20" s="27">
        <f>SUMIFS(произв!A4:A9995,произв!I4:I9995,B20,произв!F4:F9995,AE4)</f>
        <v>0</v>
      </c>
      <c r="AF20" s="27">
        <f>SUMIFS(произв!O4:O9995,произв!I4:I9995,B20,произв!F4:F9995,AE4)</f>
        <v>0</v>
      </c>
      <c r="AG20" s="27">
        <f>SUMIFS(произв!A4:A9995,произв!I4:I9995,B20,произв!F4:F9995,AG4)</f>
        <v>0</v>
      </c>
      <c r="AH20" s="27">
        <f>SUMIFS(произв!O4:O9995,произв!I4:I9995,B20,произв!F4:F9995,AG4)</f>
        <v>0</v>
      </c>
      <c r="AI20" s="27">
        <f>SUMIFS(произв!A4:A9995,произв!I4:I9995,B20,произв!F4:F9995,AI4)</f>
        <v>0</v>
      </c>
      <c r="AJ20" s="27">
        <f>SUMIFS(произв!O4:O9995,произв!I4:I9995,B20,произв!F4:F9995,AI4)</f>
        <v>0</v>
      </c>
      <c r="AK20" s="27">
        <f>SUMIFS(произв!A4:A9995,произв!I4:I9995,B20,произв!F4:F9995,AK4)</f>
        <v>0</v>
      </c>
      <c r="AL20" s="27">
        <f>SUMIFS(произв!O4:O9995,произв!I4:I9995,B20,произв!F4:F9995,AK4)</f>
        <v>0</v>
      </c>
      <c r="AM20" s="27">
        <f>SUMIFS(произв!A4:A9995,произв!I4:I9995,B20,произв!F4:F9995,AM4)</f>
        <v>0</v>
      </c>
      <c r="AN20" s="27">
        <f>SUMIFS(произв!O4:O9995,произв!I4:I9995,B20,произв!F4:F9995,AM4)</f>
        <v>0</v>
      </c>
      <c r="AO20" s="27">
        <f>SUMIFS(произв!A4:A9995,произв!I4:I9995,B20,произв!F4:F9995,AO4)</f>
        <v>0</v>
      </c>
      <c r="AP20" s="27">
        <f>SUMIFS(произв!O4:O9995,произв!I4:I9995,B20,произв!F4:F9995,AO4)</f>
        <v>0</v>
      </c>
      <c r="AQ20" s="27">
        <f>SUMIFS(произв!A4:A9995,произв!I4:I9995,B20,произв!F4:F9995,AQ4)</f>
        <v>0</v>
      </c>
      <c r="AR20" s="27">
        <f>SUMIFS(произв!O4:O9995,произв!I4:I9995,B20,произв!F4:F9995,AQ4)</f>
        <v>0</v>
      </c>
      <c r="AS20" s="27">
        <f>SUMIFS(произв!A4:A9995,произв!I4:I9995,B20,произв!F4:F9995,AS4)</f>
        <v>0</v>
      </c>
      <c r="AT20" s="27">
        <f>SUMIFS(произв!O4:O9995,произв!I4:I9995,B20,произв!F4:F9995,AS4)</f>
        <v>0</v>
      </c>
      <c r="AU20" s="27">
        <f>SUMIFS(произв!A4:A9995,произв!I4:I9995,B20,произв!F4:F9995,AU4)</f>
        <v>0</v>
      </c>
      <c r="AV20" s="27">
        <f>SUMIFS(произв!O4:O9995,произв!I4:I9995,B20,произв!F4:F9995,AU4)</f>
        <v>0</v>
      </c>
    </row>
    <row r="21" spans="1:48" ht="16.5" thickBot="1">
      <c r="A21" s="44" t="s">
        <v>73</v>
      </c>
      <c r="B21" s="80" t="s">
        <v>204</v>
      </c>
      <c r="C21" s="662">
        <f t="shared" si="2"/>
        <v>2</v>
      </c>
      <c r="D21" s="2317">
        <f>(J21+L21+N21+P21+R21+T21+V21+X21+Z21+AB21)</f>
        <v>0</v>
      </c>
      <c r="E21" s="663">
        <v>1</v>
      </c>
      <c r="F21" s="664">
        <v>0</v>
      </c>
      <c r="G21" s="766">
        <f>C21/C153*100%</f>
        <v>1.4925373134328358E-2</v>
      </c>
      <c r="H21" s="767">
        <f>D21/D153*100%</f>
        <v>0</v>
      </c>
      <c r="I21" s="18">
        <f>I23+I24+I25+I26+I27+I28+I29+I30+I31+I32+I33+I34+I35+I40</f>
        <v>1</v>
      </c>
      <c r="J21" s="18">
        <f t="shared" ref="J21:Z21" si="4">J23+J24+J25+J26+J27+J28+J29+J30+J31+J32+J33+J34+J35+J40</f>
        <v>0</v>
      </c>
      <c r="K21" s="18">
        <f t="shared" si="4"/>
        <v>0</v>
      </c>
      <c r="L21" s="18">
        <f t="shared" si="4"/>
        <v>0</v>
      </c>
      <c r="M21" s="18">
        <f t="shared" si="4"/>
        <v>1</v>
      </c>
      <c r="N21" s="18">
        <f t="shared" si="4"/>
        <v>0</v>
      </c>
      <c r="O21" s="18">
        <f t="shared" si="4"/>
        <v>0</v>
      </c>
      <c r="P21" s="18">
        <f t="shared" si="4"/>
        <v>0</v>
      </c>
      <c r="Q21" s="18">
        <f t="shared" si="4"/>
        <v>0</v>
      </c>
      <c r="R21" s="18">
        <f t="shared" si="4"/>
        <v>0</v>
      </c>
      <c r="S21" s="18">
        <f t="shared" si="4"/>
        <v>0</v>
      </c>
      <c r="T21" s="18">
        <f t="shared" si="4"/>
        <v>0</v>
      </c>
      <c r="U21" s="18">
        <f t="shared" si="4"/>
        <v>0</v>
      </c>
      <c r="V21" s="18">
        <f t="shared" si="4"/>
        <v>0</v>
      </c>
      <c r="W21" s="18">
        <f t="shared" si="4"/>
        <v>0</v>
      </c>
      <c r="X21" s="18">
        <f t="shared" si="4"/>
        <v>0</v>
      </c>
      <c r="Y21" s="18">
        <f t="shared" si="4"/>
        <v>0</v>
      </c>
      <c r="Z21" s="18">
        <f t="shared" si="4"/>
        <v>0</v>
      </c>
      <c r="AA21" s="41">
        <f t="shared" si="1"/>
        <v>0</v>
      </c>
      <c r="AB21" s="41">
        <f t="shared" si="1"/>
        <v>0</v>
      </c>
      <c r="AC21" s="18">
        <f t="shared" ref="AC21:AT21" si="5">AC23+AC24+AC25+AC26+AC27+AC28+AC29+AC30+AC31+AC32+AC33+AC34+AC35+AC40</f>
        <v>0</v>
      </c>
      <c r="AD21" s="18">
        <f t="shared" si="5"/>
        <v>0</v>
      </c>
      <c r="AE21" s="18">
        <f t="shared" si="5"/>
        <v>0</v>
      </c>
      <c r="AF21" s="18">
        <f t="shared" si="5"/>
        <v>0</v>
      </c>
      <c r="AG21" s="18">
        <f t="shared" si="5"/>
        <v>0</v>
      </c>
      <c r="AH21" s="18">
        <f t="shared" si="5"/>
        <v>0</v>
      </c>
      <c r="AI21" s="18">
        <f t="shared" si="5"/>
        <v>0</v>
      </c>
      <c r="AJ21" s="18">
        <f t="shared" si="5"/>
        <v>0</v>
      </c>
      <c r="AK21" s="18">
        <f t="shared" si="5"/>
        <v>0</v>
      </c>
      <c r="AL21" s="18">
        <f t="shared" si="5"/>
        <v>0</v>
      </c>
      <c r="AM21" s="18">
        <f t="shared" si="5"/>
        <v>0</v>
      </c>
      <c r="AN21" s="18">
        <f t="shared" si="5"/>
        <v>0</v>
      </c>
      <c r="AO21" s="18">
        <f t="shared" si="5"/>
        <v>0</v>
      </c>
      <c r="AP21" s="18">
        <f t="shared" si="5"/>
        <v>0</v>
      </c>
      <c r="AQ21" s="18">
        <f t="shared" si="5"/>
        <v>0</v>
      </c>
      <c r="AR21" s="18">
        <f t="shared" si="5"/>
        <v>0</v>
      </c>
      <c r="AS21" s="18">
        <f t="shared" si="5"/>
        <v>0</v>
      </c>
      <c r="AT21" s="18">
        <f t="shared" si="5"/>
        <v>0</v>
      </c>
      <c r="AU21" s="18">
        <f>AU23+AU24+AU25+AU26+AU27+AU28+AU29+AU30+AU31+AU32+AU33+AU34+AU35+AU40</f>
        <v>0</v>
      </c>
      <c r="AV21" s="18">
        <f>AV23+AV24+AV25+AV26+AV27+AV28+AV29+AV30+AV31+AV32+AV33+AV34+AV35+AV40</f>
        <v>0</v>
      </c>
    </row>
    <row r="22" spans="1:48" ht="16.5" thickBot="1">
      <c r="A22" s="45"/>
      <c r="B22" s="81" t="s">
        <v>36</v>
      </c>
      <c r="C22" s="423"/>
      <c r="D22" s="2318"/>
      <c r="E22" s="482"/>
      <c r="F22" s="484"/>
      <c r="G22" s="758"/>
      <c r="H22" s="759"/>
      <c r="I22" s="25"/>
      <c r="J22" s="25"/>
      <c r="K22" s="26"/>
      <c r="L22" s="27"/>
      <c r="M22" s="27"/>
      <c r="N22" s="27"/>
      <c r="O22" s="27"/>
      <c r="P22" s="27"/>
      <c r="Q22" s="27"/>
      <c r="R22" s="27"/>
      <c r="S22" s="27"/>
      <c r="T22" s="27"/>
      <c r="U22" s="27"/>
      <c r="V22" s="27"/>
      <c r="W22" s="27"/>
      <c r="X22" s="27"/>
      <c r="Y22" s="27"/>
      <c r="Z22" s="27"/>
      <c r="AA22" s="41"/>
      <c r="AB22" s="41"/>
      <c r="AC22" s="27"/>
      <c r="AD22" s="27"/>
      <c r="AE22" s="27"/>
      <c r="AF22" s="27"/>
      <c r="AG22" s="27"/>
      <c r="AH22" s="27"/>
      <c r="AI22" s="27"/>
      <c r="AJ22" s="27"/>
      <c r="AK22" s="27"/>
      <c r="AL22" s="27"/>
      <c r="AM22" s="27"/>
      <c r="AN22" s="27"/>
      <c r="AO22" s="27"/>
      <c r="AP22" s="27"/>
      <c r="AQ22" s="27"/>
      <c r="AR22" s="27"/>
      <c r="AS22" s="27"/>
      <c r="AT22" s="27"/>
      <c r="AU22" s="27"/>
      <c r="AV22" s="27"/>
    </row>
    <row r="23" spans="1:48" ht="16.5" thickBot="1">
      <c r="A23" s="45" t="s">
        <v>37</v>
      </c>
      <c r="B23" s="81" t="s">
        <v>102</v>
      </c>
      <c r="C23" s="435">
        <f t="shared" ref="C23:C41" si="6">I23+K23+M23+O23+Q23+S23+U23+W23+Y23+AA23</f>
        <v>0</v>
      </c>
      <c r="D23" s="2318">
        <f>(J23+L23+N23+P23+R23+T23+V23+X23+Z23+AB23)</f>
        <v>0</v>
      </c>
      <c r="E23" s="485">
        <v>0</v>
      </c>
      <c r="F23" s="484">
        <v>0</v>
      </c>
      <c r="G23" s="758"/>
      <c r="H23" s="759"/>
      <c r="I23" s="25">
        <f>SUMIFS(торг!A4:A10000,торг!I4:I10000,B23,торг!F4:F10000,I4)</f>
        <v>0</v>
      </c>
      <c r="J23" s="25">
        <f>SUMIFS(торг!O4:O10000,торг!I4:I10000,B23,торг!F4:F10000,I4)</f>
        <v>0</v>
      </c>
      <c r="K23" s="26">
        <f>SUMIFS(торг!A4:A10000,торг!I4:I10000,B23,торг!F4:F10000,K4)</f>
        <v>0</v>
      </c>
      <c r="L23" s="27">
        <f>SUMIFS(торг!O4:O10000,торг!I4:I10000,B23,торг!F4:F10000,K4)</f>
        <v>0</v>
      </c>
      <c r="M23" s="27">
        <f>SUMIFS(торг!A4:A10000,торг!I4:I10000,B23,торг!F4:F10000,M4)</f>
        <v>0</v>
      </c>
      <c r="N23" s="27">
        <f>SUMIFS(торг!O4:O10000,торг!I4:I10000,B23,торг!F4:F10000,M4)</f>
        <v>0</v>
      </c>
      <c r="O23" s="27">
        <f>SUMIFS(торг!A4:A10000,торг!I4:I10000,B23,торг!F4:F10000,O4)</f>
        <v>0</v>
      </c>
      <c r="P23" s="27">
        <f>SUMIFS(торг!O4:O10000,торг!I4:I10000,B23,торг!F4:F10000,O4)</f>
        <v>0</v>
      </c>
      <c r="Q23" s="27">
        <f>SUMIFS(торг!A4:A10000,торг!I4:I10000,B23,торг!F4:F10000,Q4)</f>
        <v>0</v>
      </c>
      <c r="R23" s="27">
        <f>SUMIFS(торг!O4:O10000,торг!I4:I10000,B23,торг!F4:F10000,Q4)</f>
        <v>0</v>
      </c>
      <c r="S23" s="27">
        <f>SUMIFS(торг!A4:A10000,торг!I4:I10000,B23,торг!F4:F10000,S4)</f>
        <v>0</v>
      </c>
      <c r="T23" s="27">
        <f>SUMIFS(торг!O4:O10000,торг!I4:I10000,B23,торг!F4:F10000,S4)</f>
        <v>0</v>
      </c>
      <c r="U23" s="27">
        <f>SUMIFS(торг!A4:A10000,торг!I4:I10000,B23,торг!F4:F10000,U4)</f>
        <v>0</v>
      </c>
      <c r="V23" s="27">
        <f>SUMIFS(торг!O4:O10000,торг!I4:I10000,B23,торг!F4:F10000,U4)</f>
        <v>0</v>
      </c>
      <c r="W23" s="27">
        <f>SUMIFS(торг!A4:A10000,торг!I4:I10000,B23,торг!F4:F10000,W4)</f>
        <v>0</v>
      </c>
      <c r="X23" s="27">
        <f>SUMIFS(торг!O4:O10000,торг!I4:I10000,B23,торг!F4:F10000,W4)</f>
        <v>0</v>
      </c>
      <c r="Y23" s="27">
        <f>SUMIFS(торг!A4:A10000,торг!I4:I10000,B23,торг!F4:F10000,Y4)</f>
        <v>0</v>
      </c>
      <c r="Z23" s="27">
        <f>SUMIFS(торг!O4:O10000,торг!I4:I10000,B23,торг!F4:F10000,Y4)</f>
        <v>0</v>
      </c>
      <c r="AA23" s="41">
        <f t="shared" si="1"/>
        <v>0</v>
      </c>
      <c r="AB23" s="41">
        <f t="shared" si="1"/>
        <v>0</v>
      </c>
      <c r="AC23" s="27">
        <f>SUMIFS(торг!A4:A10000,торг!I4:I10000,B23,торг!F4:F10000,AC4)</f>
        <v>0</v>
      </c>
      <c r="AD23" s="27">
        <f>SUMIFS(торг!O4:O10000,торг!I4:I10000,B23,торг!F4:F10000,AC4)</f>
        <v>0</v>
      </c>
      <c r="AE23" s="27">
        <f>SUMIFS(торг!A4:A10000,торг!I4:I10000,B23,торг!F4:F10000,AE4)</f>
        <v>0</v>
      </c>
      <c r="AF23" s="27">
        <f>SUMIFS(торг!O4:O10000,торг!I4:I10000,B23,торг!F4:F10000,AE4)</f>
        <v>0</v>
      </c>
      <c r="AG23" s="27">
        <f>SUMIFS(торг!A4:A10000,торг!I4:I10000,B23,торг!F4:F10000,AG4)</f>
        <v>0</v>
      </c>
      <c r="AH23" s="27">
        <f>SUMIFS(торг!O4:O10000,торг!I4:I10000,B23,торг!F4:F10000,AG4)</f>
        <v>0</v>
      </c>
      <c r="AI23" s="27">
        <f>SUMIFS(торг!A4:A10000,торг!I4:I10000,B23,торг!F4:F10000,AI4)</f>
        <v>0</v>
      </c>
      <c r="AJ23" s="27">
        <f>SUMIFS(торг!O4:O10000,торг!I4:I10000,B23,торг!F4:F10000,AI4)</f>
        <v>0</v>
      </c>
      <c r="AK23" s="27">
        <f>SUMIFS(торг!A4:A10000,торг!I4:I10000,B23,торг!F4:F10000,AK4)</f>
        <v>0</v>
      </c>
      <c r="AL23" s="27">
        <f>SUMIFS(торг!O4:O10000,торг!I4:I10000,B23,торг!F4:F10000,AK4)</f>
        <v>0</v>
      </c>
      <c r="AM23" s="27">
        <f>SUMIFS(торг!A4:A10000,торг!I4:I10000,B23,торг!F4:F10000,AM4)</f>
        <v>0</v>
      </c>
      <c r="AN23" s="27">
        <f>SUMIFS(торг!O4:O10000,торг!I4:I10000,B23,торг!F4:F10000,AM4)</f>
        <v>0</v>
      </c>
      <c r="AO23" s="27">
        <f>SUMIFS(торг!A4:A10000,торг!I4:I10000,B23,торг!F4:F10000,AO4)</f>
        <v>0</v>
      </c>
      <c r="AP23" s="27">
        <f>SUMIFS(торг!O4:O10000,торг!I4:I10000,B23,торг!F4:F10000,AO4)</f>
        <v>0</v>
      </c>
      <c r="AQ23" s="27">
        <f>SUMIFS(торг!A4:A10000,торг!I4:I10000,B23,торг!F4:F10000,AQ4)</f>
        <v>0</v>
      </c>
      <c r="AR23" s="27">
        <f>SUMIFS(торг!O4:O10000,торг!I4:I10000,B23,торг!F4:F10000,AQ4)</f>
        <v>0</v>
      </c>
      <c r="AS23" s="27">
        <f>SUMIFS(торг!A4:A10000,торг!I4:I10000,B23,торг!F4:F10000,AS4)</f>
        <v>0</v>
      </c>
      <c r="AT23" s="27">
        <f>SUMIFS(торг!O4:O10000,торг!I4:I10000,B23,торг!F4:F10000,AS4)</f>
        <v>0</v>
      </c>
      <c r="AU23" s="27">
        <f>SUMIFS(торг!A4:A10000,торг!I4:I10000,B23,торг!F4:F10000,AU4)</f>
        <v>0</v>
      </c>
      <c r="AV23" s="27">
        <f>SUMIFS(торг!O4:O10000,торг!I4:I10000,B23,торг!F4:F10000,AU4)</f>
        <v>0</v>
      </c>
    </row>
    <row r="24" spans="1:48" ht="16.5" thickBot="1">
      <c r="A24" s="45" t="s">
        <v>27</v>
      </c>
      <c r="B24" s="81" t="s">
        <v>74</v>
      </c>
      <c r="C24" s="435">
        <f t="shared" si="6"/>
        <v>0</v>
      </c>
      <c r="D24" s="2318">
        <f t="shared" ref="D24:D33" si="7">(J24+L24+N24+P24+R24+T24+V24+X24+Z24+AB24)</f>
        <v>0</v>
      </c>
      <c r="E24" s="485">
        <v>0</v>
      </c>
      <c r="F24" s="484">
        <v>0</v>
      </c>
      <c r="G24" s="758"/>
      <c r="H24" s="759"/>
      <c r="I24" s="25">
        <f>SUMIFS(торг!A4:A10000,торг!I4:I10000,B24,торг!F4:F10000,I4)</f>
        <v>0</v>
      </c>
      <c r="J24" s="25">
        <f>SUMIFS(торг!O4:O10000,торг!I4:I10000,B24,торг!F4:F10000,I4)</f>
        <v>0</v>
      </c>
      <c r="K24" s="26">
        <f>SUMIFS(торг!A4:A10000,торг!I4:I10000,B24,торг!F4:F10000,K4)</f>
        <v>0</v>
      </c>
      <c r="L24" s="27">
        <f>SUMIFS(торг!O4:O10000,торг!I4:I10000,B24,торг!F4:F10000,K4)</f>
        <v>0</v>
      </c>
      <c r="M24" s="27">
        <f>SUMIFS(торг!A4:A10000,торг!I4:I10000,B24,торг!F4:F10000,M4)</f>
        <v>0</v>
      </c>
      <c r="N24" s="27">
        <f>SUMIFS(торг!O4:O10000,торг!I4:I10000,B24,торг!F4:F10000,M4)</f>
        <v>0</v>
      </c>
      <c r="O24" s="27">
        <f>SUMIFS(торг!A4:A10000,торг!I4:I10000,B24,торг!F4:F10000,O4)</f>
        <v>0</v>
      </c>
      <c r="P24" s="27">
        <f>SUMIFS(торг!O4:O10000,торг!I4:I10000,B24,торг!F4:F10000,O4)</f>
        <v>0</v>
      </c>
      <c r="Q24" s="27">
        <f>SUMIFS(торг!A4:A10000,торг!I4:I10000,B24,торг!F4:F10000,Q4)</f>
        <v>0</v>
      </c>
      <c r="R24" s="27">
        <f>SUMIFS(торг!O4:O10000,торг!I4:I10000,B24,торг!F4:F10000,Q4)</f>
        <v>0</v>
      </c>
      <c r="S24" s="27">
        <f>SUMIFS(торг!A4:A10000,торг!I4:I10000,B24,торг!F4:F10000,S4)</f>
        <v>0</v>
      </c>
      <c r="T24" s="27">
        <f>SUMIFS(торг!O4:O10000,торг!I4:I10000,B24,торг!F4:F10000,S4)</f>
        <v>0</v>
      </c>
      <c r="U24" s="27">
        <f>SUMIFS(торг!A4:A10000,торг!I4:I10000,B24,торг!F4:F10000,U4)</f>
        <v>0</v>
      </c>
      <c r="V24" s="27">
        <f>SUMIFS(торг!O4:O10000,торг!I4:I10000,B24,торг!F4:F10000,U4)</f>
        <v>0</v>
      </c>
      <c r="W24" s="27">
        <f>SUMIFS(торг!A4:A10000,торг!I4:I10000,B24,торг!F4:F10000,W4)</f>
        <v>0</v>
      </c>
      <c r="X24" s="27">
        <f>SUMIFS(торг!O4:O10000,торг!I4:I10000,B24,торг!F4:F10000,W4)</f>
        <v>0</v>
      </c>
      <c r="Y24" s="27">
        <f>SUMIFS(торг!A4:A10000,торг!I4:I10000,B24,торг!F4:F10000,Y4)</f>
        <v>0</v>
      </c>
      <c r="Z24" s="27">
        <f>SUMIFS(торг!O4:O10000,торг!I4:I10000,B24,торг!F4:F10000,Y4)</f>
        <v>0</v>
      </c>
      <c r="AA24" s="41">
        <f t="shared" si="1"/>
        <v>0</v>
      </c>
      <c r="AB24" s="41">
        <f t="shared" si="1"/>
        <v>0</v>
      </c>
      <c r="AC24" s="27">
        <f>SUMIFS(торг!A4:A10000,торг!I4:I10000,B24,торг!F4:F10000,AC4)</f>
        <v>0</v>
      </c>
      <c r="AD24" s="27">
        <f>SUMIFS(торг!O4:O10000,торг!I4:I10000,B24,торг!F4:F10000,AC4)</f>
        <v>0</v>
      </c>
      <c r="AE24" s="27">
        <f>SUMIFS(торг!A4:A10000,торг!I4:I10000,B24,торг!F4:F10000,AE4)</f>
        <v>0</v>
      </c>
      <c r="AF24" s="27">
        <f>SUMIFS(торг!O4:O10000,торг!I4:I10000,B24,торг!F4:F10000,AE4)</f>
        <v>0</v>
      </c>
      <c r="AG24" s="27">
        <f>SUMIFS(торг!A4:A10000,торг!I4:I10000,B24,торг!F4:F10000,AG4)</f>
        <v>0</v>
      </c>
      <c r="AH24" s="27">
        <f>SUMIFS(торг!O4:O10000,торг!I4:I10000,B24,торг!F4:F10000,AG4)</f>
        <v>0</v>
      </c>
      <c r="AI24" s="27">
        <f>SUMIFS(торг!A4:A10000,торг!I4:I10000,B24,торг!F4:F10000,AI4)</f>
        <v>0</v>
      </c>
      <c r="AJ24" s="27">
        <f>SUMIFS(торг!O4:O10000,торг!I4:I10000,B24,торг!F4:F10000,AI4)</f>
        <v>0</v>
      </c>
      <c r="AK24" s="27">
        <f>SUMIFS(торг!A4:A10000,торг!I4:I10000,B24,торг!F4:F10000,AK4)</f>
        <v>0</v>
      </c>
      <c r="AL24" s="27">
        <f>SUMIFS(торг!O4:O10000,торг!I4:I10000,B24,торг!F4:F10000,AK4)</f>
        <v>0</v>
      </c>
      <c r="AM24" s="27">
        <f>SUMIFS(торг!A4:A10000,торг!I4:I10000,B24,торг!F4:F10000,AM4)</f>
        <v>0</v>
      </c>
      <c r="AN24" s="27">
        <f>SUMIFS(торг!O4:O10000,торг!I4:I10000,B24,торг!F4:F10000,AM4)</f>
        <v>0</v>
      </c>
      <c r="AO24" s="27">
        <f>SUMIFS(торг!A4:A10000,торг!I4:I10000,B24,торг!F4:F10000,AO4)</f>
        <v>0</v>
      </c>
      <c r="AP24" s="27">
        <f>SUMIFS(торг!O4:O10000,торг!I4:I10000,B24,торг!F4:F10000,AO4)</f>
        <v>0</v>
      </c>
      <c r="AQ24" s="27">
        <f>SUMIFS(торг!A4:A10000,торг!I4:I10000,B24,торг!F4:F10000,AQ4)</f>
        <v>0</v>
      </c>
      <c r="AR24" s="27">
        <f>SUMIFS(торг!O4:O10000,торг!I4:I10000,B24,торг!F4:F10000,AQ4)</f>
        <v>0</v>
      </c>
      <c r="AS24" s="27">
        <f>SUMIFS(торг!A4:A10000,торг!I4:I10000,B24,торг!F4:F10000,AS4)</f>
        <v>0</v>
      </c>
      <c r="AT24" s="27">
        <f>SUMIFS(торг!O4:O10000,торг!I4:I10000,B24,торг!F4:F10000,AS4)</f>
        <v>0</v>
      </c>
      <c r="AU24" s="27">
        <f>SUMIFS(торг!A4:A10000,торг!I4:I10000,B24,торг!F4:F10000,AU4)</f>
        <v>0</v>
      </c>
      <c r="AV24" s="27">
        <f>SUMIFS(торг!O4:O10000,торг!I4:I10000,B24,торг!F4:F10000,AU4)</f>
        <v>0</v>
      </c>
    </row>
    <row r="25" spans="1:48" ht="16.5" thickBot="1">
      <c r="A25" s="45" t="s">
        <v>46</v>
      </c>
      <c r="B25" s="81" t="s">
        <v>205</v>
      </c>
      <c r="C25" s="423">
        <f t="shared" si="6"/>
        <v>0</v>
      </c>
      <c r="D25" s="2318">
        <f t="shared" si="7"/>
        <v>0</v>
      </c>
      <c r="E25" s="482">
        <v>0</v>
      </c>
      <c r="F25" s="484">
        <v>0</v>
      </c>
      <c r="G25" s="758"/>
      <c r="H25" s="759"/>
      <c r="I25" s="25">
        <f>SUMIFS(торг!A4:A10000,торг!I4:I10000,B25,торг!F4:F10000,I4)</f>
        <v>0</v>
      </c>
      <c r="J25" s="25">
        <f>SUMIFS(торг!O4:O10000,торг!I4:I10000,B25,торг!F4:F10000,I4)</f>
        <v>0</v>
      </c>
      <c r="K25" s="26">
        <f>SUMIFS(торг!A4:A10000,торг!I4:I10000,B25,торг!F4:F10000,K4)</f>
        <v>0</v>
      </c>
      <c r="L25" s="27">
        <f>SUMIFS(торг!O4:O10000,торг!I4:I10000,B25,торг!F4:F10000,K4)</f>
        <v>0</v>
      </c>
      <c r="M25" s="27">
        <f>SUMIFS(торг!A4:A10000,торг!I4:I10000,B25,торг!F4:F10000,M4)</f>
        <v>0</v>
      </c>
      <c r="N25" s="27">
        <f>SUMIFS(торг!O4:O10000,торг!I4:I10000,B25,торг!F4:F10000,M4)</f>
        <v>0</v>
      </c>
      <c r="O25" s="27">
        <f>SUMIFS(торг!A4:A10000,торг!I4:I10000,B25,торг!F4:F10000,O4)</f>
        <v>0</v>
      </c>
      <c r="P25" s="27">
        <f>SUMIFS(торг!O4:O10000,торг!I4:I10000,B25,торг!F4:F10000,O4)</f>
        <v>0</v>
      </c>
      <c r="Q25" s="27">
        <f>SUMIFS(торг!A4:A10000,торг!I4:I10000,B25,торг!F4:F10000,Q4)</f>
        <v>0</v>
      </c>
      <c r="R25" s="27">
        <f>SUMIFS(торг!O4:O10000,торг!I4:I10000,B25,торг!F4:F10000,Q4)</f>
        <v>0</v>
      </c>
      <c r="S25" s="27">
        <f>SUMIFS(торг!A4:A10000,торг!I4:I10000,B25,торг!F4:F10000,S4)</f>
        <v>0</v>
      </c>
      <c r="T25" s="27">
        <f>SUMIFS(торг!O4:O10000,торг!I4:I10000,B25,торг!F4:F10000,S4)</f>
        <v>0</v>
      </c>
      <c r="U25" s="27">
        <f>SUMIFS(торг!A4:A10000,торг!I4:I10000,B25,торг!F4:F10000,U4)</f>
        <v>0</v>
      </c>
      <c r="V25" s="27">
        <f>SUMIFS(торг!O4:O10000,торг!I4:I10000,B25,торг!F4:F10000,U4)</f>
        <v>0</v>
      </c>
      <c r="W25" s="27">
        <f>SUMIFS(торг!A4:A10000,торг!I4:I10000,B25,торг!F4:F10000,W4)</f>
        <v>0</v>
      </c>
      <c r="X25" s="27">
        <f>SUMIFS(торг!O4:O10000,торг!I4:I10000,B25,торг!F4:F10000,W4)</f>
        <v>0</v>
      </c>
      <c r="Y25" s="27">
        <f>SUMIFS(торг!A4:A10000,торг!I4:I10000,B25,торг!F4:F10000,Y4)</f>
        <v>0</v>
      </c>
      <c r="Z25" s="27">
        <f>SUMIFS(торг!O4:O10000,торг!I4:I10000,B25,торг!F4:F10000,Y4)</f>
        <v>0</v>
      </c>
      <c r="AA25" s="41">
        <f t="shared" si="1"/>
        <v>0</v>
      </c>
      <c r="AB25" s="41">
        <f t="shared" si="1"/>
        <v>0</v>
      </c>
      <c r="AC25" s="27">
        <f>SUMIFS(торг!A4:A10000,торг!I4:I10000,B25,торг!F4:F10000,AC4)</f>
        <v>0</v>
      </c>
      <c r="AD25" s="27">
        <f>SUMIFS(торг!O4:O10000,торг!I4:I10000,B25,торг!F4:F10000,AC4)</f>
        <v>0</v>
      </c>
      <c r="AE25" s="27">
        <f>SUMIFS(торг!A4:A10000,торг!I4:I10000,B25,торг!F4:F10000,AE4)</f>
        <v>0</v>
      </c>
      <c r="AF25" s="27">
        <f>SUMIFS(торг!O4:O10000,торг!I4:I10000,B25,торг!F4:F10000,AE4)</f>
        <v>0</v>
      </c>
      <c r="AG25" s="27">
        <f>SUMIFS(торг!A4:A10000,торг!I4:I10000,B25,торг!F4:F10000,AG4)</f>
        <v>0</v>
      </c>
      <c r="AH25" s="27">
        <f>SUMIFS(торг!O4:O10000,торг!I4:I10000,B25,торг!F4:F10000,AG4)</f>
        <v>0</v>
      </c>
      <c r="AI25" s="27">
        <f>SUMIFS(торг!A4:A10000,торг!I4:I10000,B25,торг!F4:F10000,AI4)</f>
        <v>0</v>
      </c>
      <c r="AJ25" s="27">
        <f>SUMIFS(торг!O4:O10000,торг!I4:I10000,B25,торг!F4:F10000,AI4)</f>
        <v>0</v>
      </c>
      <c r="AK25" s="27">
        <f>SUMIFS(торг!A4:A10000,торг!I4:I10000,B25,торг!F4:F10000,AK4)</f>
        <v>0</v>
      </c>
      <c r="AL25" s="27">
        <f>SUMIFS(торг!O4:O10000,торг!I4:I10000,B25,торг!F4:F10000,AK4)</f>
        <v>0</v>
      </c>
      <c r="AM25" s="27">
        <f>SUMIFS(торг!A4:A10000,торг!I4:I10000,B25,торг!F4:F10000,AM4)</f>
        <v>0</v>
      </c>
      <c r="AN25" s="27">
        <f>SUMIFS(торг!O4:O10000,торг!I4:I10000,B25,торг!F4:F10000,AM4)</f>
        <v>0</v>
      </c>
      <c r="AO25" s="27">
        <f>SUMIFS(торг!A4:A10000,торг!I4:I10000,B25,торг!F4:F10000,AO4)</f>
        <v>0</v>
      </c>
      <c r="AP25" s="27">
        <f>SUMIFS(торг!O4:O10000,торг!I4:I10000,B25,торг!F4:F10000,AO4)</f>
        <v>0</v>
      </c>
      <c r="AQ25" s="27">
        <f>SUMIFS(торг!A4:A10000,торг!I4:I10000,B25,торг!F4:F10000,AQ4)</f>
        <v>0</v>
      </c>
      <c r="AR25" s="27">
        <f>SUMIFS(торг!O4:O10000,торг!I4:I10000,B25,торг!F4:F10000,AQ4)</f>
        <v>0</v>
      </c>
      <c r="AS25" s="27">
        <f>SUMIFS(торг!A4:A10000,торг!I4:I10000,B25,торг!F4:F10000,AS4)</f>
        <v>0</v>
      </c>
      <c r="AT25" s="27">
        <f>SUMIFS(торг!O4:O10000,торг!I4:I10000,B25,торг!F4:F10000,AS4)</f>
        <v>0</v>
      </c>
      <c r="AU25" s="27">
        <f>SUMIFS(торг!A4:A10000,торг!I4:I10000,B25,торг!F4:F10000,AU4)</f>
        <v>0</v>
      </c>
      <c r="AV25" s="27">
        <f>SUMIFS(торг!O4:O10000,торг!I4:I10000,B25,торг!F4:F10000,AU4)</f>
        <v>0</v>
      </c>
    </row>
    <row r="26" spans="1:48" ht="16.5" thickBot="1">
      <c r="A26" s="45" t="s">
        <v>176</v>
      </c>
      <c r="B26" s="81" t="s">
        <v>206</v>
      </c>
      <c r="C26" s="423">
        <f t="shared" si="6"/>
        <v>1</v>
      </c>
      <c r="D26" s="2318">
        <f t="shared" si="7"/>
        <v>0</v>
      </c>
      <c r="E26" s="482">
        <v>1</v>
      </c>
      <c r="F26" s="484">
        <v>0</v>
      </c>
      <c r="G26" s="758"/>
      <c r="H26" s="759"/>
      <c r="I26" s="25">
        <f>SUMIFS(торг!A4:A10000,торг!I4:I10000,B26,торг!F4:F10000,I4)</f>
        <v>1</v>
      </c>
      <c r="J26" s="25">
        <f>SUMIFS(торг!O4:O10000,торг!I4:I10000,B26,торг!F4:F10000,I4)</f>
        <v>0</v>
      </c>
      <c r="K26" s="26">
        <f>SUMIFS(торг!A4:A10000,торг!I4:I10000,B26,торг!F4:F10000,K4)</f>
        <v>0</v>
      </c>
      <c r="L26" s="27">
        <f>SUMIFS(торг!O4:O10000,торг!I4:I10000,B26,торг!F4:F10000,K4)</f>
        <v>0</v>
      </c>
      <c r="M26" s="27">
        <f>SUMIFS(торг!A4:A10000,торг!I4:I10000,B26,торг!F4:F10000,M4)</f>
        <v>0</v>
      </c>
      <c r="N26" s="27">
        <f>SUMIFS(торг!O4:O10000,торг!I4:I10000,B26,торг!F4:F10000,M4)</f>
        <v>0</v>
      </c>
      <c r="O26" s="27">
        <f>SUMIFS(торг!A4:A10000,торг!I4:I10000,B26,торг!F4:F10000,O4)</f>
        <v>0</v>
      </c>
      <c r="P26" s="27">
        <f>SUMIFS(торг!O4:O10000,торг!I4:I10000,B26,торг!F4:F10000,O4)</f>
        <v>0</v>
      </c>
      <c r="Q26" s="27">
        <f>SUMIFS(торг!A4:A10000,торг!I4:I10000,B26,торг!F4:F10000,Q4)</f>
        <v>0</v>
      </c>
      <c r="R26" s="27">
        <f>SUMIFS(торг!O4:O10000,торг!I4:I10000,B26,торг!F4:F10000,Q4)</f>
        <v>0</v>
      </c>
      <c r="S26" s="27">
        <f>SUMIFS(торг!A4:A10000,торг!I4:I10000,B26,торг!F4:F10000,S4)</f>
        <v>0</v>
      </c>
      <c r="T26" s="27">
        <f>SUMIFS(торг!O4:O10000,торг!I4:I10000,B26,торг!F4:F10000,S4)</f>
        <v>0</v>
      </c>
      <c r="U26" s="27">
        <f>SUMIFS(торг!A4:A10000,торг!I4:I10000,B26,торг!F4:F10000,U4)</f>
        <v>0</v>
      </c>
      <c r="V26" s="27">
        <f>SUMIFS(торг!O4:O10000,торг!I4:I10000,B26,торг!F4:F10000,U4)</f>
        <v>0</v>
      </c>
      <c r="W26" s="27">
        <f>SUMIFS(торг!A4:A10000,торг!I4:I10000,B26,торг!F4:F10000,W4)</f>
        <v>0</v>
      </c>
      <c r="X26" s="27">
        <f>SUMIFS(торг!O4:O10000,торг!I4:I10000,B26,торг!F4:F10000,W4)</f>
        <v>0</v>
      </c>
      <c r="Y26" s="27">
        <f>SUMIFS(торг!A4:A10000,торг!I4:I10000,B26,торг!F4:F10000,Y4)</f>
        <v>0</v>
      </c>
      <c r="Z26" s="27">
        <f>SUMIFS(торг!O4:O10000,торг!I4:I10000,B26,торг!F4:F10000,Y4)</f>
        <v>0</v>
      </c>
      <c r="AA26" s="41">
        <f t="shared" si="1"/>
        <v>0</v>
      </c>
      <c r="AB26" s="41">
        <f t="shared" si="1"/>
        <v>0</v>
      </c>
      <c r="AC26" s="27">
        <f>SUMIFS(торг!A4:A10000,торг!I4:I10000,B26,торг!F4:F10000,AC4)</f>
        <v>0</v>
      </c>
      <c r="AD26" s="27">
        <f>SUMIFS(торг!O4:O10000,торг!I4:I10000,B26,торг!F4:F10000,AC4)</f>
        <v>0</v>
      </c>
      <c r="AE26" s="27">
        <f>SUMIFS(торг!A4:A10000,торг!I4:I10000,B26,торг!F4:F10000,AE4)</f>
        <v>0</v>
      </c>
      <c r="AF26" s="27">
        <f>SUMIFS(торг!O4:O10000,торг!I4:I10000,B26,торг!F4:F10000,AE4)</f>
        <v>0</v>
      </c>
      <c r="AG26" s="27">
        <f>SUMIFS(торг!A4:A10000,торг!I4:I10000,B26,торг!F4:F10000,AG4)</f>
        <v>0</v>
      </c>
      <c r="AH26" s="27">
        <f>SUMIFS(торг!O4:O10000,торг!I4:I10000,B26,торг!F4:F10000,AG4)</f>
        <v>0</v>
      </c>
      <c r="AI26" s="27">
        <f>SUMIFS(торг!A4:A10000,торг!I4:I10000,B26,торг!F4:F10000,AI4)</f>
        <v>0</v>
      </c>
      <c r="AJ26" s="27">
        <f>SUMIFS(торг!O4:O10000,торг!I4:I10000,B26,торг!F4:F10000,AI4)</f>
        <v>0</v>
      </c>
      <c r="AK26" s="27">
        <f>SUMIFS(торг!A4:A10000,торг!I4:I10000,B26,торг!F4:F10000,AK4)</f>
        <v>0</v>
      </c>
      <c r="AL26" s="27">
        <f>SUMIFS(торг!O4:O10000,торг!I4:I10000,B26,торг!F4:F10000,AK4)</f>
        <v>0</v>
      </c>
      <c r="AM26" s="27">
        <f>SUMIFS(торг!A4:A10000,торг!I4:I10000,B26,торг!F4:F10000,AM4)</f>
        <v>0</v>
      </c>
      <c r="AN26" s="27">
        <f>SUMIFS(торг!O4:O10000,торг!I4:I10000,B26,торг!F4:F10000,AM4)</f>
        <v>0</v>
      </c>
      <c r="AO26" s="27">
        <f>SUMIFS(торг!A4:A10000,торг!I4:I10000,B26,торг!F4:F10000,AO4)</f>
        <v>0</v>
      </c>
      <c r="AP26" s="27">
        <f>SUMIFS(торг!O4:O10000,торг!I4:I10000,B26,торг!F4:F10000,AO4)</f>
        <v>0</v>
      </c>
      <c r="AQ26" s="27">
        <f>SUMIFS(торг!A4:A10000,торг!I4:I10000,B26,торг!F4:F10000,AQ4)</f>
        <v>0</v>
      </c>
      <c r="AR26" s="27">
        <f>SUMIFS(торг!O4:O10000,торг!I4:I10000,B26,торг!F4:F10000,AQ4)</f>
        <v>0</v>
      </c>
      <c r="AS26" s="27">
        <f>SUMIFS(торг!A4:A10000,торг!I4:I10000,B26,торг!F4:F10000,AS4)</f>
        <v>0</v>
      </c>
      <c r="AT26" s="27">
        <f>SUMIFS(торг!O4:O10000,торг!I4:I10000,B26,торг!F4:F10000,AS4)</f>
        <v>0</v>
      </c>
      <c r="AU26" s="27">
        <f>SUMIFS(торг!A4:A10000,торг!I4:I10000,B26,торг!F4:F10000,AU4)</f>
        <v>0</v>
      </c>
      <c r="AV26" s="27">
        <f>SUMIFS(торг!O4:O10000,торг!I4:I10000,B26,торг!F4:F10000,AU4)</f>
        <v>0</v>
      </c>
    </row>
    <row r="27" spans="1:48" ht="16.5" thickBot="1">
      <c r="A27" s="45" t="s">
        <v>183</v>
      </c>
      <c r="B27" s="81" t="s">
        <v>207</v>
      </c>
      <c r="C27" s="423">
        <f t="shared" si="6"/>
        <v>0</v>
      </c>
      <c r="D27" s="2318">
        <f t="shared" si="7"/>
        <v>0</v>
      </c>
      <c r="E27" s="482">
        <v>0</v>
      </c>
      <c r="F27" s="484">
        <v>0</v>
      </c>
      <c r="G27" s="758"/>
      <c r="H27" s="759"/>
      <c r="I27" s="25">
        <f>SUMIFS(торг!A4:A10000,торг!I4:I10000,B27,торг!F4:F10000,I4)</f>
        <v>0</v>
      </c>
      <c r="J27" s="25">
        <f>SUMIFS(торг!O4:O10000,торг!I4:I10000,B27,торг!F4:F10000,I4)</f>
        <v>0</v>
      </c>
      <c r="K27" s="26">
        <f>SUMIFS(торг!A4:A10000,торг!I4:I10000,B27,торг!F4:F10000,K4)</f>
        <v>0</v>
      </c>
      <c r="L27" s="27">
        <f>SUMIFS(торг!O4:O10000,торг!I4:I10000,B27,торг!F4:F10000,K4)</f>
        <v>0</v>
      </c>
      <c r="M27" s="27">
        <f>SUMIFS(торг!A4:A10000,торг!I4:I10000,B27,торг!F4:F10000,M4)</f>
        <v>0</v>
      </c>
      <c r="N27" s="27">
        <f>SUMIFS(торг!O4:O10000,торг!I4:I10000,B27,торг!F4:F10000,M4)</f>
        <v>0</v>
      </c>
      <c r="O27" s="27">
        <f>SUMIFS(торг!A4:A10000,торг!I4:I10000,B27,торг!F4:F10000,O4)</f>
        <v>0</v>
      </c>
      <c r="P27" s="27">
        <f>SUMIFS(торг!O4:O10000,торг!I4:I10000,B27,торг!F4:F10000,O4)</f>
        <v>0</v>
      </c>
      <c r="Q27" s="27">
        <f>SUMIFS(торг!A4:A10000,торг!I4:I10000,B27,торг!F4:F10000,Q4)</f>
        <v>0</v>
      </c>
      <c r="R27" s="27">
        <f>SUMIFS(торг!O4:O10000,торг!I4:I10000,B27,торг!F4:F10000,Q4)</f>
        <v>0</v>
      </c>
      <c r="S27" s="27">
        <f>SUMIFS(торг!A4:A10000,торг!I4:I10000,B27,торг!F4:F10000,S4)</f>
        <v>0</v>
      </c>
      <c r="T27" s="27">
        <f>SUMIFS(торг!O4:O10000,торг!I4:I10000,B27,торг!F4:F10000,S4)</f>
        <v>0</v>
      </c>
      <c r="U27" s="27">
        <f>SUMIFS(торг!A4:A10000,торг!I4:I10000,B27,торг!F4:F10000,U4)</f>
        <v>0</v>
      </c>
      <c r="V27" s="27">
        <f>SUMIFS(торг!O4:O10000,торг!I4:I10000,B27,торг!F4:F10000,U4)</f>
        <v>0</v>
      </c>
      <c r="W27" s="27">
        <f>SUMIFS(торг!A4:A10000,торг!I4:I10000,B27,торг!F4:F10000,W4)</f>
        <v>0</v>
      </c>
      <c r="X27" s="27">
        <f>SUMIFS(торг!O4:O10000,торг!I4:I10000,B27,торг!F4:F10000,W4)</f>
        <v>0</v>
      </c>
      <c r="Y27" s="27">
        <f>SUMIFS(торг!A4:A10000,торг!I4:I10000,B27,торг!F4:F10000,Y4)</f>
        <v>0</v>
      </c>
      <c r="Z27" s="27">
        <f>SUMIFS(торг!O4:O10000,торг!I4:I10000,B27,торг!F4:F10000,Y4)</f>
        <v>0</v>
      </c>
      <c r="AA27" s="41">
        <f t="shared" si="1"/>
        <v>0</v>
      </c>
      <c r="AB27" s="41">
        <f t="shared" si="1"/>
        <v>0</v>
      </c>
      <c r="AC27" s="27">
        <f>SUMIFS(торг!A4:A10000,торг!I4:I10000,B27,торг!F4:F10000,AC4)</f>
        <v>0</v>
      </c>
      <c r="AD27" s="27">
        <f>SUMIFS(торг!O4:O10000,торг!I4:I10000,B27,торг!F4:F10000,AC4)</f>
        <v>0</v>
      </c>
      <c r="AE27" s="27">
        <f>SUMIFS(торг!A4:A10000,торг!I4:I10000,B27,торг!F4:F10000,AE4)</f>
        <v>0</v>
      </c>
      <c r="AF27" s="27">
        <f>SUMIFS(торг!O4:O10000,торг!I4:I10000,B27,торг!F4:F10000,AE4)</f>
        <v>0</v>
      </c>
      <c r="AG27" s="27">
        <f>SUMIFS(торг!A4:A10000,торг!I4:I10000,B27,торг!F4:F10000,AG4)</f>
        <v>0</v>
      </c>
      <c r="AH27" s="27">
        <f>SUMIFS(торг!O4:O10000,торг!I4:I10000,B27,торг!F4:F10000,AG4)</f>
        <v>0</v>
      </c>
      <c r="AI27" s="27">
        <f>SUMIFS(торг!A4:A10000,торг!I4:I10000,B27,торг!F4:F10000,AI4)</f>
        <v>0</v>
      </c>
      <c r="AJ27" s="27">
        <f>SUMIFS(торг!O4:O10000,торг!I4:I10000,B27,торг!F4:F10000,AI4)</f>
        <v>0</v>
      </c>
      <c r="AK27" s="27">
        <f>SUMIFS(торг!A4:A10000,торг!I4:I10000,B27,торг!F4:F10000,AK4)</f>
        <v>0</v>
      </c>
      <c r="AL27" s="27">
        <f>SUMIFS(торг!O4:O10000,торг!I4:I10000,B27,торг!F4:F10000,AK4)</f>
        <v>0</v>
      </c>
      <c r="AM27" s="27">
        <f>SUMIFS(торг!A4:A10000,торг!I4:I10000,B27,торг!F4:F10000,AM4)</f>
        <v>0</v>
      </c>
      <c r="AN27" s="27">
        <f>SUMIFS(торг!O4:O10000,торг!I4:I10000,B27,торг!F4:F10000,AM4)</f>
        <v>0</v>
      </c>
      <c r="AO27" s="27">
        <f>SUMIFS(торг!A4:A10000,торг!I4:I10000,B27,торг!F4:F10000,AO4)</f>
        <v>0</v>
      </c>
      <c r="AP27" s="27">
        <f>SUMIFS(торг!O4:O10000,торг!I4:I10000,B27,торг!F4:F10000,AO4)</f>
        <v>0</v>
      </c>
      <c r="AQ27" s="27">
        <f>SUMIFS(торг!A4:A10000,торг!I4:I10000,B27,торг!F4:F10000,AQ4)</f>
        <v>0</v>
      </c>
      <c r="AR27" s="27">
        <f>SUMIFS(торг!O4:O10000,торг!I4:I10000,B27,торг!F4:F10000,AQ4)</f>
        <v>0</v>
      </c>
      <c r="AS27" s="27">
        <f>SUMIFS(торг!A4:A10000,торг!I4:I10000,B27,торг!F4:F10000,AS4)</f>
        <v>0</v>
      </c>
      <c r="AT27" s="27">
        <f>SUMIFS(торг!O4:O10000,торг!I4:I10000,B27,торг!F4:F10000,AS4)</f>
        <v>0</v>
      </c>
      <c r="AU27" s="27">
        <f>SUMIFS(торг!A4:A10000,торг!I4:I10000,B27,торг!F4:F10000,AU4)</f>
        <v>0</v>
      </c>
      <c r="AV27" s="27">
        <f>SUMIFS(торг!O4:O10000,торг!I4:I10000,B27,торг!F4:F10000,AU4)</f>
        <v>0</v>
      </c>
    </row>
    <row r="28" spans="1:48" ht="16.5" thickBot="1">
      <c r="A28" s="45" t="s">
        <v>5</v>
      </c>
      <c r="B28" s="81" t="s">
        <v>208</v>
      </c>
      <c r="C28" s="423">
        <f t="shared" si="6"/>
        <v>0</v>
      </c>
      <c r="D28" s="2318">
        <f t="shared" si="7"/>
        <v>0</v>
      </c>
      <c r="E28" s="482">
        <v>0</v>
      </c>
      <c r="F28" s="484">
        <v>0</v>
      </c>
      <c r="G28" s="758"/>
      <c r="H28" s="759"/>
      <c r="I28" s="25">
        <f>SUMIFS(торг!A4:A10000,торг!I4:I10000,B28,торг!F4:F10000,I4)</f>
        <v>0</v>
      </c>
      <c r="J28" s="25">
        <f>SUMIFS(торг!O4:O10000,торг!I4:I10000,B28,торг!F4:F10000,I4)</f>
        <v>0</v>
      </c>
      <c r="K28" s="26">
        <f>SUMIFS(торг!A4:A10000,торг!I4:I10000,B28,торг!F4:F10000,K4)</f>
        <v>0</v>
      </c>
      <c r="L28" s="27">
        <f>SUMIFS(торг!O4:O10000,торг!I4:I10000,B28,торг!F4:F10000,K4)</f>
        <v>0</v>
      </c>
      <c r="M28" s="27">
        <f>SUMIFS(торг!A4:A10000,торг!I4:I10000,B28,торг!F4:F10000,M4)</f>
        <v>0</v>
      </c>
      <c r="N28" s="27">
        <f>SUMIFS(торг!O4:O10000,торг!I4:I10000,B28,торг!F4:F10000,M4)</f>
        <v>0</v>
      </c>
      <c r="O28" s="27">
        <f>SUMIFS(торг!A4:A10000,торг!I4:I10000,B28,торг!F4:F10000,O4)</f>
        <v>0</v>
      </c>
      <c r="P28" s="27">
        <f>SUMIFS(торг!O4:O10000,торг!I4:I10000,B28,торг!F4:F10000,O4)</f>
        <v>0</v>
      </c>
      <c r="Q28" s="27">
        <f>SUMIFS(торг!A4:A10000,торг!I4:I10000,B28,торг!F4:F10000,Q4)</f>
        <v>0</v>
      </c>
      <c r="R28" s="27">
        <f>SUMIFS(торг!O4:O10000,торг!I4:I10000,B28,торг!F4:F10000,Q4)</f>
        <v>0</v>
      </c>
      <c r="S28" s="27">
        <f>SUMIFS(торг!A4:A10000,торг!I4:I10000,B28,торг!F4:F10000,S4)</f>
        <v>0</v>
      </c>
      <c r="T28" s="27">
        <f>SUMIFS(торг!O4:O10000,торг!I4:I10000,B28,торг!F4:F10000,S4)</f>
        <v>0</v>
      </c>
      <c r="U28" s="27">
        <f>SUMIFS(торг!A4:A10000,торг!I4:I10000,B28,торг!F4:F10000,U4)</f>
        <v>0</v>
      </c>
      <c r="V28" s="27">
        <f>SUMIFS(торг!O4:O10000,торг!I4:I10000,B28,торг!F4:F10000,U4)</f>
        <v>0</v>
      </c>
      <c r="W28" s="27">
        <f>SUMIFS(торг!A4:A10000,торг!I4:I10000,B28,торг!F4:F10000,W4)</f>
        <v>0</v>
      </c>
      <c r="X28" s="27">
        <f>SUMIFS(торг!O4:O10000,торг!I4:I10000,B28,торг!F4:F10000,W4)</f>
        <v>0</v>
      </c>
      <c r="Y28" s="27">
        <f>SUMIFS(торг!A4:A10000,торг!I4:I10000,B28,торг!F4:F10000,Y4)</f>
        <v>0</v>
      </c>
      <c r="Z28" s="27">
        <f>SUMIFS(торг!O4:O10000,торг!I4:I10000,B28,торг!F4:F10000,Y4)</f>
        <v>0</v>
      </c>
      <c r="AA28" s="41">
        <f t="shared" si="1"/>
        <v>0</v>
      </c>
      <c r="AB28" s="41">
        <f t="shared" si="1"/>
        <v>0</v>
      </c>
      <c r="AC28" s="27">
        <f>SUMIFS(торг!A4:A10000,торг!I4:I10000,B28,торг!F4:F10000,AC4)</f>
        <v>0</v>
      </c>
      <c r="AD28" s="27">
        <f>SUMIFS(торг!O4:O10000,торг!I4:I10000,B28,торг!F4:F10000,AC4)</f>
        <v>0</v>
      </c>
      <c r="AE28" s="27">
        <f>SUMIFS(торг!A4:A10000,торг!I4:I10000,B28,торг!F4:F10000,AE4)</f>
        <v>0</v>
      </c>
      <c r="AF28" s="27">
        <f>SUMIFS(торг!O4:O10000,торг!I4:I10000,B28,торг!F4:F10000,AE4)</f>
        <v>0</v>
      </c>
      <c r="AG28" s="27">
        <f>SUMIFS(торг!A4:A10000,торг!I4:I10000,B28,торг!F4:F10000,AG4)</f>
        <v>0</v>
      </c>
      <c r="AH28" s="27">
        <f>SUMIFS(торг!O4:O10000,торг!I4:I10000,B28,торг!F4:F10000,AG4)</f>
        <v>0</v>
      </c>
      <c r="AI28" s="27">
        <f>SUMIFS(торг!A4:A10000,торг!I4:I10000,B28,торг!F4:F10000,AI4)</f>
        <v>0</v>
      </c>
      <c r="AJ28" s="27">
        <f>SUMIFS(торг!O4:O10000,торг!I4:I10000,B28,торг!F4:F10000,AI4)</f>
        <v>0</v>
      </c>
      <c r="AK28" s="27">
        <f>SUMIFS(торг!A4:A10000,торг!I4:I10000,B28,торг!F4:F10000,AK4)</f>
        <v>0</v>
      </c>
      <c r="AL28" s="27">
        <f>SUMIFS(торг!O4:O10000,торг!I4:I10000,B28,торг!F4:F10000,AK4)</f>
        <v>0</v>
      </c>
      <c r="AM28" s="27">
        <f>SUMIFS(торг!A4:A10000,торг!I4:I10000,B28,торг!F4:F10000,AM4)</f>
        <v>0</v>
      </c>
      <c r="AN28" s="27">
        <f>SUMIFS(торг!O4:O10000,торг!I4:I10000,B28,торг!F4:F10000,AM4)</f>
        <v>0</v>
      </c>
      <c r="AO28" s="27">
        <f>SUMIFS(торг!A4:A10000,торг!I4:I10000,B28,торг!F4:F10000,AO4)</f>
        <v>0</v>
      </c>
      <c r="AP28" s="27">
        <f>SUMIFS(торг!O4:O10000,торг!I4:I10000,B28,торг!F4:F10000,AO4)</f>
        <v>0</v>
      </c>
      <c r="AQ28" s="27">
        <f>SUMIFS(торг!A4:A10000,торг!I4:I10000,B28,торг!F4:F10000,AQ4)</f>
        <v>0</v>
      </c>
      <c r="AR28" s="27">
        <f>SUMIFS(торг!O4:O10000,торг!I4:I10000,B28,торг!F4:F10000,AQ4)</f>
        <v>0</v>
      </c>
      <c r="AS28" s="27">
        <f>SUMIFS(торг!A4:A10000,торг!I4:I10000,B28,торг!F4:F10000,AS4)</f>
        <v>0</v>
      </c>
      <c r="AT28" s="27">
        <f>SUMIFS(торг!O4:O10000,торг!I4:I10000,B28,торг!F4:F10000,AS4)</f>
        <v>0</v>
      </c>
      <c r="AU28" s="27">
        <f>SUMIFS(торг!A4:A10000,торг!I4:I10000,B28,торг!F4:F10000,AU4)</f>
        <v>0</v>
      </c>
      <c r="AV28" s="27">
        <f>SUMIFS(торг!O4:O10000,торг!I4:I10000,B28,торг!F4:F10000,AU4)</f>
        <v>0</v>
      </c>
    </row>
    <row r="29" spans="1:48" ht="16.5" thickBot="1">
      <c r="A29" s="45" t="s">
        <v>53</v>
      </c>
      <c r="B29" s="82" t="s">
        <v>209</v>
      </c>
      <c r="C29" s="423">
        <f t="shared" si="6"/>
        <v>0</v>
      </c>
      <c r="D29" s="2318">
        <f t="shared" si="7"/>
        <v>0</v>
      </c>
      <c r="E29" s="482">
        <v>0</v>
      </c>
      <c r="F29" s="484">
        <v>0</v>
      </c>
      <c r="G29" s="758"/>
      <c r="H29" s="759"/>
      <c r="I29" s="25">
        <f>SUMIFS(торг!A4:A10000,торг!I4:I10000,B29,торг!F4:F10000,I4)</f>
        <v>0</v>
      </c>
      <c r="J29" s="25">
        <f>SUMIFS(торг!O4:O10000,торг!I4:I10000,B29,торг!F4:F10000,I4)</f>
        <v>0</v>
      </c>
      <c r="K29" s="26">
        <f>SUMIFS(торг!A4:A10000,торг!I4:I10000,B29,торг!F4:F10000,K4)</f>
        <v>0</v>
      </c>
      <c r="L29" s="27">
        <f>SUMIFS(торг!O4:O10000,торг!I4:I10000,B29,торг!F4:F10000,K4)</f>
        <v>0</v>
      </c>
      <c r="M29" s="27">
        <f>SUMIFS(торг!A4:A10000,торг!I4:I10000,B29,торг!F4:F10000,M4)</f>
        <v>0</v>
      </c>
      <c r="N29" s="27">
        <f>SUMIFS(торг!O4:O10000,торг!I4:I10000,B29,торг!F4:F10000,M4)</f>
        <v>0</v>
      </c>
      <c r="O29" s="27">
        <f>SUMIFS(торг!A4:A10000,торг!I4:I10000,B29,торг!F4:F10000,O4)</f>
        <v>0</v>
      </c>
      <c r="P29" s="27">
        <f>SUMIFS(торг!O4:O10000,торг!I4:I10000,B29,торг!F4:F10000,O4)</f>
        <v>0</v>
      </c>
      <c r="Q29" s="27">
        <f>SUMIFS(торг!A4:A10000,торг!I4:I10000,B29,торг!F4:F10000,Q4)</f>
        <v>0</v>
      </c>
      <c r="R29" s="27">
        <f>SUMIFS(торг!O4:O10000,торг!I4:I10000,B29,торг!F4:F10000,Q4)</f>
        <v>0</v>
      </c>
      <c r="S29" s="27">
        <f>SUMIFS(торг!A4:A10000,торг!I4:I10000,B29,торг!F4:F10000,S4)</f>
        <v>0</v>
      </c>
      <c r="T29" s="27">
        <f>SUMIFS(торг!O4:O10000,торг!I4:I10000,B29,торг!F4:F10000,S4)</f>
        <v>0</v>
      </c>
      <c r="U29" s="27">
        <f>SUMIFS(торг!A4:A10000,торг!I4:I10000,B29,торг!F4:F10000,U4)</f>
        <v>0</v>
      </c>
      <c r="V29" s="27">
        <f>SUMIFS(торг!O4:O10000,торг!I4:I10000,B29,торг!F4:F10000,U4)</f>
        <v>0</v>
      </c>
      <c r="W29" s="27">
        <f>SUMIFS(торг!A4:A10000,торг!I4:I10000,B29,торг!F4:F10000,W4)</f>
        <v>0</v>
      </c>
      <c r="X29" s="27">
        <f>SUMIFS(торг!O4:O10000,торг!I4:I10000,B29,торг!F4:F10000,W4)</f>
        <v>0</v>
      </c>
      <c r="Y29" s="27">
        <f>SUMIFS(торг!A4:A10000,торг!I4:I10000,B29,торг!F4:F10000,Y4)</f>
        <v>0</v>
      </c>
      <c r="Z29" s="27">
        <f>SUMIFS(торг!O4:O10000,торг!I4:I10000,B29,торг!F4:F10000,Y4)</f>
        <v>0</v>
      </c>
      <c r="AA29" s="41">
        <f t="shared" si="1"/>
        <v>0</v>
      </c>
      <c r="AB29" s="41">
        <f t="shared" si="1"/>
        <v>0</v>
      </c>
      <c r="AC29" s="27">
        <f>SUMIFS(торг!A4:A10000,торг!I4:I10000,B29,торг!F4:F10000,AC4)</f>
        <v>0</v>
      </c>
      <c r="AD29" s="27">
        <f>SUMIFS(торг!O4:O10000,торг!I4:I10000,B29,торг!F4:F10000,AC4)</f>
        <v>0</v>
      </c>
      <c r="AE29" s="27">
        <f>SUMIFS(торг!A4:A10000,торг!I4:I10000,B29,торг!F4:F10000,AE4)</f>
        <v>0</v>
      </c>
      <c r="AF29" s="27">
        <f>SUMIFS(торг!O4:O10000,торг!I4:I10000,B29,торг!F4:F10000,AE4)</f>
        <v>0</v>
      </c>
      <c r="AG29" s="27">
        <f>SUMIFS(торг!A4:A10000,торг!I4:I10000,B29,торг!F4:F10000,AG4)</f>
        <v>0</v>
      </c>
      <c r="AH29" s="27">
        <f>SUMIFS(торг!O4:O10000,торг!I4:I10000,B29,торг!F4:F10000,AG4)</f>
        <v>0</v>
      </c>
      <c r="AI29" s="27">
        <f>SUMIFS(торг!A4:A10000,торг!I4:I10000,B29,торг!F4:F10000,AI4)</f>
        <v>0</v>
      </c>
      <c r="AJ29" s="27">
        <f>SUMIFS(торг!O4:O10000,торг!I4:I10000,B29,торг!F4:F10000,AI4)</f>
        <v>0</v>
      </c>
      <c r="AK29" s="27">
        <f>SUMIFS(торг!A4:A10000,торг!I4:I10000,B29,торг!F4:F10000,AK4)</f>
        <v>0</v>
      </c>
      <c r="AL29" s="27">
        <f>SUMIFS(торг!O4:O10000,торг!I4:I10000,B29,торг!F4:F10000,AK4)</f>
        <v>0</v>
      </c>
      <c r="AM29" s="27">
        <f>SUMIFS(торг!A4:A10000,торг!I4:I10000,B29,торг!F4:F10000,AM4)</f>
        <v>0</v>
      </c>
      <c r="AN29" s="27">
        <f>SUMIFS(торг!O4:O10000,торг!I4:I10000,B29,торг!F4:F10000,AM4)</f>
        <v>0</v>
      </c>
      <c r="AO29" s="27">
        <f>SUMIFS(торг!A4:A10000,торг!I4:I10000,B29,торг!F4:F10000,AO4)</f>
        <v>0</v>
      </c>
      <c r="AP29" s="27">
        <f>SUMIFS(торг!O4:O10000,торг!I4:I10000,B29,торг!F4:F10000,AO4)</f>
        <v>0</v>
      </c>
      <c r="AQ29" s="27">
        <f>SUMIFS(торг!A4:A10000,торг!I4:I10000,B29,торг!F4:F10000,AQ4)</f>
        <v>0</v>
      </c>
      <c r="AR29" s="27">
        <f>SUMIFS(торг!O4:O10000,торг!I4:I10000,B29,торг!F4:F10000,AQ4)</f>
        <v>0</v>
      </c>
      <c r="AS29" s="27">
        <f>SUMIFS(торг!A4:A10000,торг!I4:I10000,B29,торг!F4:F10000,AS4)</f>
        <v>0</v>
      </c>
      <c r="AT29" s="27">
        <f>SUMIFS(торг!O4:O10000,торг!I4:I10000,B29,торг!F4:F10000,AS4)</f>
        <v>0</v>
      </c>
      <c r="AU29" s="27">
        <f>SUMIFS(торг!A4:A10000,торг!I4:I10000,B29,торг!F4:F10000,AU4)</f>
        <v>0</v>
      </c>
      <c r="AV29" s="27">
        <f>SUMIFS(торг!O4:O10000,торг!I4:I10000,B29,торг!F4:F10000,AU4)</f>
        <v>0</v>
      </c>
    </row>
    <row r="30" spans="1:48" ht="16.5" thickBot="1">
      <c r="A30" s="45" t="s">
        <v>54</v>
      </c>
      <c r="B30" s="82" t="s">
        <v>210</v>
      </c>
      <c r="C30" s="423">
        <f t="shared" si="6"/>
        <v>0</v>
      </c>
      <c r="D30" s="2318">
        <f t="shared" si="7"/>
        <v>0</v>
      </c>
      <c r="E30" s="482">
        <v>0</v>
      </c>
      <c r="F30" s="484">
        <v>0</v>
      </c>
      <c r="G30" s="758"/>
      <c r="H30" s="759"/>
      <c r="I30" s="25">
        <f>SUMIFS(торг!A4:A10000,торг!I4:I10000,B30,торг!F4:F10000,I4)</f>
        <v>0</v>
      </c>
      <c r="J30" s="25">
        <f>SUMIFS(торг!O4:O10000,торг!I4:I10000,B30,торг!F4:F10000,I4)</f>
        <v>0</v>
      </c>
      <c r="K30" s="26">
        <f>SUMIFS(торг!A4:A10000,торг!I4:I10000,B30,торг!F4:F10000,K4)</f>
        <v>0</v>
      </c>
      <c r="L30" s="27">
        <f>SUMIFS(торг!O4:O10000,торг!I4:I10000,B30,торг!F4:F10000,K4)</f>
        <v>0</v>
      </c>
      <c r="M30" s="27">
        <f>SUMIFS(торг!A4:A10000,торг!I4:I10000,B30,торг!F4:F10000,M4)</f>
        <v>0</v>
      </c>
      <c r="N30" s="27">
        <f>SUMIFS(торг!O4:O10000,торг!I4:I10000,B30,торг!F4:F10000,M4)</f>
        <v>0</v>
      </c>
      <c r="O30" s="27">
        <f>SUMIFS(торг!A4:A10000,торг!I4:I10000,B30,торг!F4:F10000,O4)</f>
        <v>0</v>
      </c>
      <c r="P30" s="27">
        <f>SUMIFS(торг!O4:O10000,торг!I4:I10000,B30,торг!F4:F10000,O4)</f>
        <v>0</v>
      </c>
      <c r="Q30" s="27">
        <f>SUMIFS(торг!A4:A10000,торг!I4:I10000,B30,торг!F4:F10000,Q4)</f>
        <v>0</v>
      </c>
      <c r="R30" s="27">
        <f>SUMIFS(торг!O4:O10000,торг!I4:I10000,B30,торг!F4:F10000,Q4)</f>
        <v>0</v>
      </c>
      <c r="S30" s="27">
        <f>SUMIFS(торг!A4:A10000,торг!I4:I10000,B30,торг!F4:F10000,S4)</f>
        <v>0</v>
      </c>
      <c r="T30" s="27">
        <f>SUMIFS(торг!O4:O10000,торг!I4:I10000,B30,торг!F4:F10000,S4)</f>
        <v>0</v>
      </c>
      <c r="U30" s="27">
        <f>SUMIFS(торг!A4:A10000,торг!I4:I10000,B30,торг!F4:F10000,U4)</f>
        <v>0</v>
      </c>
      <c r="V30" s="27">
        <f>SUMIFS(торг!O4:O10000,торг!I4:I10000,B30,торг!F4:F10000,U4)</f>
        <v>0</v>
      </c>
      <c r="W30" s="27">
        <f>SUMIFS(торг!A4:A10000,торг!I4:I10000,B30,торг!F4:F10000,W4)</f>
        <v>0</v>
      </c>
      <c r="X30" s="27">
        <f>SUMIFS(торг!O4:O10000,торг!I4:I10000,B30,торг!F4:F10000,W4)</f>
        <v>0</v>
      </c>
      <c r="Y30" s="27">
        <f>SUMIFS(торг!A4:A10000,торг!I4:I10000,B30,торг!F4:F10000,Y4)</f>
        <v>0</v>
      </c>
      <c r="Z30" s="27">
        <f>SUMIFS(торг!O4:O10000,торг!I4:I10000,B30,торг!F4:F10000,Y4)</f>
        <v>0</v>
      </c>
      <c r="AA30" s="41">
        <f t="shared" si="1"/>
        <v>0</v>
      </c>
      <c r="AB30" s="41">
        <f t="shared" si="1"/>
        <v>0</v>
      </c>
      <c r="AC30" s="27">
        <f>SUMIFS(торг!A4:A10000,торг!I4:I10000,B30,торг!F4:F10000,AC4)</f>
        <v>0</v>
      </c>
      <c r="AD30" s="27">
        <f>SUMIFS(торг!O4:O10000,торг!I4:I10000,B30,торг!F4:F10000,AC4)</f>
        <v>0</v>
      </c>
      <c r="AE30" s="27">
        <f>SUMIFS(торг!A4:A10000,торг!I4:I10000,B30,торг!F4:F10000,AE4)</f>
        <v>0</v>
      </c>
      <c r="AF30" s="27">
        <f>SUMIFS(торг!O4:O10000,торг!I4:I10000,B30,торг!F4:F10000,AE4)</f>
        <v>0</v>
      </c>
      <c r="AG30" s="27">
        <f>SUMIFS(торг!A4:A10000,торг!I4:I10000,B30,торг!F4:F10000,AG4)</f>
        <v>0</v>
      </c>
      <c r="AH30" s="27">
        <f>SUMIFS(торг!O4:O10000,торг!I4:I10000,B30,торг!F4:F10000,AG4)</f>
        <v>0</v>
      </c>
      <c r="AI30" s="27">
        <f>SUMIFS(торг!A4:A10000,торг!I4:I10000,B30,торг!F4:F10000,AI4)</f>
        <v>0</v>
      </c>
      <c r="AJ30" s="27">
        <f>SUMIFS(торг!O4:O10000,торг!I4:I10000,B30,торг!F4:F10000,AI4)</f>
        <v>0</v>
      </c>
      <c r="AK30" s="27">
        <f>SUMIFS(торг!A4:A10000,торг!I4:I10000,B30,торг!F4:F10000,AK4)</f>
        <v>0</v>
      </c>
      <c r="AL30" s="27">
        <f>SUMIFS(торг!O4:O10000,торг!I4:I10000,B30,торг!F4:F10000,AK4)</f>
        <v>0</v>
      </c>
      <c r="AM30" s="27">
        <f>SUMIFS(торг!A4:A10000,торг!I4:I10000,B30,торг!F4:F10000,AM4)</f>
        <v>0</v>
      </c>
      <c r="AN30" s="27">
        <f>SUMIFS(торг!O4:O10000,торг!I4:I10000,B30,торг!F4:F10000,AM4)</f>
        <v>0</v>
      </c>
      <c r="AO30" s="27">
        <f>SUMIFS(торг!A4:A10000,торг!I4:I10000,B30,торг!F4:F10000,AO4)</f>
        <v>0</v>
      </c>
      <c r="AP30" s="27">
        <f>SUMIFS(торг!O4:O10000,торг!I4:I10000,B30,торг!F4:F10000,AO4)</f>
        <v>0</v>
      </c>
      <c r="AQ30" s="27">
        <f>SUMIFS(торг!A4:A10000,торг!I4:I10000,B30,торг!F4:F10000,AQ4)</f>
        <v>0</v>
      </c>
      <c r="AR30" s="27">
        <f>SUMIFS(торг!O4:O10000,торг!I4:I10000,B30,торг!F4:F10000,AQ4)</f>
        <v>0</v>
      </c>
      <c r="AS30" s="27">
        <f>SUMIFS(торг!A4:A10000,торг!I4:I10000,B30,торг!F4:F10000,AS4)</f>
        <v>0</v>
      </c>
      <c r="AT30" s="27">
        <f>SUMIFS(торг!O4:O10000,торг!I4:I10000,B30,торг!F4:F10000,AS4)</f>
        <v>0</v>
      </c>
      <c r="AU30" s="27">
        <f>SUMIFS(торг!A4:A10000,торг!I4:I10000,B30,торг!F4:F10000,AU4)</f>
        <v>0</v>
      </c>
      <c r="AV30" s="27">
        <f>SUMIFS(торг!O4:O10000,торг!I4:I10000,B30,торг!F4:F10000,AU4)</f>
        <v>0</v>
      </c>
    </row>
    <row r="31" spans="1:48" ht="16.5" thickBot="1">
      <c r="A31" s="45" t="s">
        <v>211</v>
      </c>
      <c r="B31" s="82" t="s">
        <v>212</v>
      </c>
      <c r="C31" s="423">
        <f t="shared" si="6"/>
        <v>0</v>
      </c>
      <c r="D31" s="2318">
        <f t="shared" si="7"/>
        <v>0</v>
      </c>
      <c r="E31" s="482">
        <v>0</v>
      </c>
      <c r="F31" s="484">
        <v>0</v>
      </c>
      <c r="G31" s="758"/>
      <c r="H31" s="759"/>
      <c r="I31" s="25">
        <f>SUMIFS(торг!A4:A10000,торг!I4:I10000,B31,торг!F4:F10000,I4)</f>
        <v>0</v>
      </c>
      <c r="J31" s="25">
        <f>SUMIFS(торг!O4:O10000,торг!I4:I10000,B31,торг!F4:F10000,I4)</f>
        <v>0</v>
      </c>
      <c r="K31" s="26">
        <f>SUMIFS(торг!A4:A10000,торг!I4:I10000,B31,торг!F4:F10000,K4)</f>
        <v>0</v>
      </c>
      <c r="L31" s="27">
        <f>SUMIFS(торг!O4:O10000,торг!I4:I10000,B31,торг!F4:F10000,K4)</f>
        <v>0</v>
      </c>
      <c r="M31" s="27">
        <f>SUMIFS(торг!A4:A10000,торг!I4:I10000,B31,торг!F4:F10000,M4)</f>
        <v>0</v>
      </c>
      <c r="N31" s="27">
        <f>SUMIFS(торг!O4:O10000,торг!I4:I10000,B31,торг!F4:F10000,M4)</f>
        <v>0</v>
      </c>
      <c r="O31" s="27">
        <f>SUMIFS(торг!A4:A10000,торг!I4:I10000,B31,торг!F4:F10000,O4)</f>
        <v>0</v>
      </c>
      <c r="P31" s="27">
        <f>SUMIFS(торг!O4:O10000,торг!I4:I10000,B31,торг!F4:F10000,O4)</f>
        <v>0</v>
      </c>
      <c r="Q31" s="27">
        <f>SUMIFS(торг!A4:A10000,торг!I4:I10000,B31,торг!F4:F10000,Q4)</f>
        <v>0</v>
      </c>
      <c r="R31" s="27">
        <f>SUMIFS(торг!O4:O10000,торг!I4:I10000,B31,торг!F4:F10000,Q4)</f>
        <v>0</v>
      </c>
      <c r="S31" s="27">
        <f>SUMIFS(торг!A4:A10000,торг!I4:I10000,B31,торг!F4:F10000,S4)</f>
        <v>0</v>
      </c>
      <c r="T31" s="27">
        <f>SUMIFS(торг!O4:O10000,торг!I4:I10000,B31,торг!F4:F10000,S4)</f>
        <v>0</v>
      </c>
      <c r="U31" s="27">
        <f>SUMIFS(торг!A4:A10000,торг!I4:I10000,B31,торг!F4:F10000,U4)</f>
        <v>0</v>
      </c>
      <c r="V31" s="27">
        <f>SUMIFS(торг!O4:O10000,торг!I4:I10000,B31,торг!F4:F10000,U4)</f>
        <v>0</v>
      </c>
      <c r="W31" s="27">
        <f>SUMIFS(торг!A4:A10000,торг!I4:I10000,B31,торг!F4:F10000,W4)</f>
        <v>0</v>
      </c>
      <c r="X31" s="27">
        <f>SUMIFS(торг!O4:O10000,торг!I4:I10000,B31,торг!F4:F10000,W4)</f>
        <v>0</v>
      </c>
      <c r="Y31" s="27">
        <f>SUMIFS(торг!A4:A10000,торг!I4:I10000,B31,торг!F4:F10000,Y4)</f>
        <v>0</v>
      </c>
      <c r="Z31" s="27">
        <f>SUMIFS(торг!O4:O10000,торг!I4:I10000,B31,торг!F4:F10000,Y4)</f>
        <v>0</v>
      </c>
      <c r="AA31" s="41">
        <f t="shared" si="1"/>
        <v>0</v>
      </c>
      <c r="AB31" s="41">
        <f t="shared" si="1"/>
        <v>0</v>
      </c>
      <c r="AC31" s="27">
        <f>SUMIFS(торг!A4:A10000,торг!I4:I10000,B31,торг!F4:F10000,AC4)</f>
        <v>0</v>
      </c>
      <c r="AD31" s="27">
        <f>SUMIFS(торг!O4:O10000,торг!I4:I10000,B31,торг!F4:F10000,AC4)</f>
        <v>0</v>
      </c>
      <c r="AE31" s="27">
        <f>SUMIFS(торг!A4:A10000,торг!I4:I10000,B31,торг!F4:F10000,AE4)</f>
        <v>0</v>
      </c>
      <c r="AF31" s="27">
        <f>SUMIFS(торг!O4:O10000,торг!I4:I10000,B31,торг!F4:F10000,AE4)</f>
        <v>0</v>
      </c>
      <c r="AG31" s="27">
        <f>SUMIFS(торг!A4:A10000,торг!I4:I10000,B31,торг!F4:F10000,AG4)</f>
        <v>0</v>
      </c>
      <c r="AH31" s="27">
        <f>SUMIFS(торг!O4:O10000,торг!I4:I10000,B31,торг!F4:F10000,AG4)</f>
        <v>0</v>
      </c>
      <c r="AI31" s="27">
        <f>SUMIFS(торг!A4:A10000,торг!I4:I10000,B31,торг!F4:F10000,AI4)</f>
        <v>0</v>
      </c>
      <c r="AJ31" s="27">
        <f>SUMIFS(торг!O4:O10000,торг!I4:I10000,B31,торг!F4:F10000,AI4)</f>
        <v>0</v>
      </c>
      <c r="AK31" s="27">
        <f>SUMIFS(торг!A4:A10000,торг!I4:I10000,B31,торг!F4:F10000,AK4)</f>
        <v>0</v>
      </c>
      <c r="AL31" s="27">
        <f>SUMIFS(торг!O4:O10000,торг!I4:I10000,B31,торг!F4:F10000,AK4)</f>
        <v>0</v>
      </c>
      <c r="AM31" s="27">
        <f>SUMIFS(торг!A4:A10000,торг!I4:I10000,B31,торг!F4:F10000,AM4)</f>
        <v>0</v>
      </c>
      <c r="AN31" s="27">
        <f>SUMIFS(торг!O4:O10000,торг!I4:I10000,B31,торг!F4:F10000,AM4)</f>
        <v>0</v>
      </c>
      <c r="AO31" s="27">
        <f>SUMIFS(торг!A4:A10000,торг!I4:I10000,B31,торг!F4:F10000,AO4)</f>
        <v>0</v>
      </c>
      <c r="AP31" s="27">
        <f>SUMIFS(торг!O4:O10000,торг!I4:I10000,B31,торг!F4:F10000,AO4)</f>
        <v>0</v>
      </c>
      <c r="AQ31" s="27">
        <f>SUMIFS(торг!A4:A10000,торг!I4:I10000,B31,торг!F4:F10000,AQ4)</f>
        <v>0</v>
      </c>
      <c r="AR31" s="27">
        <f>SUMIFS(торг!O4:O10000,торг!I4:I10000,B31,торг!F4:F10000,AQ4)</f>
        <v>0</v>
      </c>
      <c r="AS31" s="27">
        <f>SUMIFS(торг!A4:A10000,торг!I4:I10000,B31,торг!F4:F10000,AS4)</f>
        <v>0</v>
      </c>
      <c r="AT31" s="27">
        <f>SUMIFS(торг!O4:O10000,торг!I4:I10000,B31,торг!F4:F10000,AS4)</f>
        <v>0</v>
      </c>
      <c r="AU31" s="27">
        <f>SUMIFS(торг!A4:A10000,торг!I4:I10000,B31,торг!F4:F10000,AU4)</f>
        <v>0</v>
      </c>
      <c r="AV31" s="27">
        <f>SUMIFS(торг!O4:O10000,торг!I4:I10000,B31,торг!F4:F10000,AU4)</f>
        <v>0</v>
      </c>
    </row>
    <row r="32" spans="1:48" ht="16.5" thickBot="1">
      <c r="A32" s="45" t="s">
        <v>213</v>
      </c>
      <c r="B32" s="82" t="s">
        <v>214</v>
      </c>
      <c r="C32" s="435">
        <f t="shared" si="6"/>
        <v>0</v>
      </c>
      <c r="D32" s="2318">
        <f t="shared" si="7"/>
        <v>0</v>
      </c>
      <c r="E32" s="485">
        <v>0</v>
      </c>
      <c r="F32" s="484">
        <v>0</v>
      </c>
      <c r="G32" s="758"/>
      <c r="H32" s="759"/>
      <c r="I32" s="25">
        <f>SUMIFS(торг!A4:A10000,торг!I4:I10000,B32,торг!F4:F10000,I4)</f>
        <v>0</v>
      </c>
      <c r="J32" s="25">
        <f>SUMIFS(торг!O4:O10000,торг!I4:I10000,B32,торг!F4:F10000,I4)</f>
        <v>0</v>
      </c>
      <c r="K32" s="26">
        <f>SUMIFS(торг!A4:A10000,торг!I4:I10000,B32,торг!F4:F10000,K4)</f>
        <v>0</v>
      </c>
      <c r="L32" s="27">
        <f>SUMIFS(торг!O4:O10000,торг!I4:I10000,B32,торг!F4:F10000,K4)</f>
        <v>0</v>
      </c>
      <c r="M32" s="27">
        <f>SUMIFS(торг!A4:A10000,торг!I4:I10000,B32,торг!F4:F10000,M4)</f>
        <v>0</v>
      </c>
      <c r="N32" s="27">
        <f>SUMIFS(торг!O4:O10000,торг!I4:I10000,B32,торг!F4:F10000,M4)</f>
        <v>0</v>
      </c>
      <c r="O32" s="27">
        <f>SUMIFS(торг!A4:A10000,торг!I4:I10000,B32,торг!F4:F10000,O4)</f>
        <v>0</v>
      </c>
      <c r="P32" s="27">
        <f>SUMIFS(торг!O4:O10000,торг!I4:I10000,B32,торг!F4:F10000,O4)</f>
        <v>0</v>
      </c>
      <c r="Q32" s="27">
        <f>SUMIFS(торг!A4:A10000,торг!I4:I10000,B32,торг!F4:F10000,Q4)</f>
        <v>0</v>
      </c>
      <c r="R32" s="27">
        <f>SUMIFS(торг!O4:O10000,торг!I4:I10000,B32,торг!F4:F10000,Q4)</f>
        <v>0</v>
      </c>
      <c r="S32" s="27">
        <f>SUMIFS(торг!A4:A10000,торг!I4:I10000,B32,торг!F4:F10000,S4)</f>
        <v>0</v>
      </c>
      <c r="T32" s="27">
        <f>SUMIFS(торг!O4:O10000,торг!I4:I10000,B32,торг!F4:F10000,S4)</f>
        <v>0</v>
      </c>
      <c r="U32" s="27">
        <f>SUMIFS(торг!A4:A10000,торг!I4:I10000,B32,торг!F4:F10000,U4)</f>
        <v>0</v>
      </c>
      <c r="V32" s="27">
        <f>SUMIFS(торг!O4:O10000,торг!I4:I10000,B32,торг!F4:F10000,U4)</f>
        <v>0</v>
      </c>
      <c r="W32" s="27">
        <f>SUMIFS(торг!A4:A10000,торг!I4:I10000,B32,торг!F4:F10000,W4)</f>
        <v>0</v>
      </c>
      <c r="X32" s="27">
        <f>SUMIFS(торг!O4:O10000,торг!I4:I10000,B32,торг!F4:F10000,W4)</f>
        <v>0</v>
      </c>
      <c r="Y32" s="27">
        <f>SUMIFS(торг!A4:A10000,торг!I4:I10000,B32,торг!F4:F10000,Y4)</f>
        <v>0</v>
      </c>
      <c r="Z32" s="27">
        <f>SUMIFS(торг!O4:O10000,торг!I4:I10000,B32,торг!F4:F10000,Y4)</f>
        <v>0</v>
      </c>
      <c r="AA32" s="41">
        <f t="shared" si="1"/>
        <v>0</v>
      </c>
      <c r="AB32" s="41">
        <f t="shared" si="1"/>
        <v>0</v>
      </c>
      <c r="AC32" s="27">
        <f>SUMIFS(торг!A4:A10000,торг!I4:I10000,B32,торг!F4:F10000,AC4)</f>
        <v>0</v>
      </c>
      <c r="AD32" s="27">
        <f>SUMIFS(торг!O4:O10000,торг!I4:I10000,B32,торг!F4:F10000,AC4)</f>
        <v>0</v>
      </c>
      <c r="AE32" s="27">
        <f>SUMIFS(торг!A4:A10000,торг!I4:I10000,B32,торг!F4:F10000,AE4)</f>
        <v>0</v>
      </c>
      <c r="AF32" s="27">
        <f>SUMIFS(торг!O4:O10000,торг!I4:I10000,B32,торг!F4:F10000,AE4)</f>
        <v>0</v>
      </c>
      <c r="AG32" s="27">
        <f>SUMIFS(торг!A4:A10000,торг!I4:I10000,B32,торг!F4:F10000,AG4)</f>
        <v>0</v>
      </c>
      <c r="AH32" s="27">
        <f>SUMIFS(торг!O4:O10000,торг!I4:I10000,B32,торг!F4:F10000,AG4)</f>
        <v>0</v>
      </c>
      <c r="AI32" s="27">
        <f>SUMIFS(торг!A4:A10000,торг!I4:I10000,B32,торг!F4:F10000,AI4)</f>
        <v>0</v>
      </c>
      <c r="AJ32" s="27">
        <f>SUMIFS(торг!O4:O10000,торг!I4:I10000,B32,торг!F4:F10000,AI4)</f>
        <v>0</v>
      </c>
      <c r="AK32" s="27">
        <f>SUMIFS(торг!A4:A10000,торг!I4:I10000,B32,торг!F4:F10000,AK4)</f>
        <v>0</v>
      </c>
      <c r="AL32" s="27">
        <f>SUMIFS(торг!O4:O10000,торг!I4:I10000,B32,торг!F4:F10000,AK4)</f>
        <v>0</v>
      </c>
      <c r="AM32" s="27">
        <f>SUMIFS(торг!A4:A10000,торг!I4:I10000,B32,торг!F4:F10000,AM4)</f>
        <v>0</v>
      </c>
      <c r="AN32" s="27">
        <f>SUMIFS(торг!O4:O10000,торг!I4:I10000,B32,торг!F4:F10000,AM4)</f>
        <v>0</v>
      </c>
      <c r="AO32" s="27">
        <f>SUMIFS(торг!A4:A10000,торг!I4:I10000,B32,торг!F4:F10000,AO4)</f>
        <v>0</v>
      </c>
      <c r="AP32" s="27">
        <f>SUMIFS(торг!O4:O10000,торг!I4:I10000,B32,торг!F4:F10000,AO4)</f>
        <v>0</v>
      </c>
      <c r="AQ32" s="27">
        <f>SUMIFS(торг!A4:A10000,торг!I4:I10000,B32,торг!F4:F10000,AQ4)</f>
        <v>0</v>
      </c>
      <c r="AR32" s="27">
        <f>SUMIFS(торг!O4:O10000,торг!I4:I10000,B32,торг!F4:F10000,AQ4)</f>
        <v>0</v>
      </c>
      <c r="AS32" s="27">
        <f>SUMIFS(торг!A4:A10000,торг!I4:I10000,B32,торг!F4:F10000,AS4)</f>
        <v>0</v>
      </c>
      <c r="AT32" s="27">
        <f>SUMIFS(торг!O4:O10000,торг!I4:I10000,B32,торг!F4:F10000,AS4)</f>
        <v>0</v>
      </c>
      <c r="AU32" s="27">
        <f>SUMIFS(торг!A4:A10000,торг!I4:I10000,B32,торг!F4:F10000,AU4)</f>
        <v>0</v>
      </c>
      <c r="AV32" s="27">
        <f>SUMIFS(торг!O4:O10000,торг!I4:I10000,B32,торг!F4:F10000,AU4)</f>
        <v>0</v>
      </c>
    </row>
    <row r="33" spans="1:48" ht="16.5" thickBot="1">
      <c r="A33" s="45" t="s">
        <v>215</v>
      </c>
      <c r="B33" s="82" t="s">
        <v>216</v>
      </c>
      <c r="C33" s="423">
        <f t="shared" si="6"/>
        <v>0</v>
      </c>
      <c r="D33" s="2318">
        <f t="shared" si="7"/>
        <v>0</v>
      </c>
      <c r="E33" s="482">
        <v>0</v>
      </c>
      <c r="F33" s="484">
        <v>0</v>
      </c>
      <c r="G33" s="758"/>
      <c r="H33" s="759"/>
      <c r="I33" s="25">
        <f>SUMIFS(торг!A4:A10000,торг!I4:I10000,B33,торг!F4:F10000,I4)</f>
        <v>0</v>
      </c>
      <c r="J33" s="25">
        <f>SUMIFS(торг!O4:O10000,торг!I4:I10000,B33,торг!F4:F10000,I4)</f>
        <v>0</v>
      </c>
      <c r="K33" s="26">
        <f>SUMIFS(торг!A4:A10000,торг!I4:I10000,B33,торг!F4:F10000,K4)</f>
        <v>0</v>
      </c>
      <c r="L33" s="27">
        <f>SUMIFS(торг!O4:O10000,торг!I4:I10000,B33,торг!F4:F10000,K4)</f>
        <v>0</v>
      </c>
      <c r="M33" s="27">
        <f>SUMIFS(торг!A4:A10000,торг!I4:I10000,B33,торг!F4:F10000,M4)</f>
        <v>0</v>
      </c>
      <c r="N33" s="27">
        <f>SUMIFS(торг!O4:O10000,торг!I4:I10000,B33,торг!F4:F10000,M4)</f>
        <v>0</v>
      </c>
      <c r="O33" s="27">
        <f>SUMIFS(торг!A4:A10000,торг!I4:I10000,B33,торг!F4:F10000,O4)</f>
        <v>0</v>
      </c>
      <c r="P33" s="27">
        <f>SUMIFS(торг!O4:O10000,торг!I4:I10000,B33,торг!F4:F10000,O4)</f>
        <v>0</v>
      </c>
      <c r="Q33" s="27">
        <f>SUMIFS(торг!A4:A10000,торг!I4:I10000,B33,торг!F4:F10000,Q4)</f>
        <v>0</v>
      </c>
      <c r="R33" s="27">
        <f>SUMIFS(торг!O4:O10000,торг!I4:I10000,B33,торг!F4:F10000,Q4)</f>
        <v>0</v>
      </c>
      <c r="S33" s="27">
        <f>SUMIFS(торг!A4:A10000,торг!I4:I10000,B33,торг!F4:F10000,S4)</f>
        <v>0</v>
      </c>
      <c r="T33" s="27">
        <f>SUMIFS(торг!O4:O10000,торг!I4:I10000,B33,торг!F4:F10000,S4)</f>
        <v>0</v>
      </c>
      <c r="U33" s="27">
        <f>SUMIFS(торг!A4:A10000,торг!I4:I10000,B33,торг!F4:F10000,U4)</f>
        <v>0</v>
      </c>
      <c r="V33" s="27">
        <f>SUMIFS(торг!O4:O10000,торг!I4:I10000,B33,торг!F4:F10000,U4)</f>
        <v>0</v>
      </c>
      <c r="W33" s="27">
        <f>SUMIFS(торг!A4:A10000,торг!I4:I10000,B33,торг!F4:F10000,W4)</f>
        <v>0</v>
      </c>
      <c r="X33" s="27">
        <f>SUMIFS(торг!O4:O10000,торг!I4:I10000,B33,торг!F4:F10000,W4)</f>
        <v>0</v>
      </c>
      <c r="Y33" s="27">
        <f>SUMIFS(торг!A4:A10000,торг!I4:I10000,B33,торг!F4:F10000,Y4)</f>
        <v>0</v>
      </c>
      <c r="Z33" s="27">
        <f>SUMIFS(торг!O4:O10000,торг!I4:I10000,B33,торг!F4:F10000,Y4)</f>
        <v>0</v>
      </c>
      <c r="AA33" s="41">
        <f t="shared" si="1"/>
        <v>0</v>
      </c>
      <c r="AB33" s="41">
        <f t="shared" si="1"/>
        <v>0</v>
      </c>
      <c r="AC33" s="27">
        <f>SUMIFS(торг!A4:A10000,торг!I4:I10000,B33,торг!F4:F10000,AC4)</f>
        <v>0</v>
      </c>
      <c r="AD33" s="27">
        <f>SUMIFS(торг!O4:O10000,торг!I4:I10000,B33,торг!F4:F10000,AC4)</f>
        <v>0</v>
      </c>
      <c r="AE33" s="27">
        <f>SUMIFS(торг!A4:A10000,торг!I4:I10000,B33,торг!F4:F10000,AE4)</f>
        <v>0</v>
      </c>
      <c r="AF33" s="27">
        <f>SUMIFS(торг!O4:O10000,торг!I4:I10000,B33,торг!F4:F10000,AE4)</f>
        <v>0</v>
      </c>
      <c r="AG33" s="27">
        <f>SUMIFS(торг!A4:A10000,торг!I4:I10000,B33,торг!F4:F10000,AG4)</f>
        <v>0</v>
      </c>
      <c r="AH33" s="27">
        <f>SUMIFS(торг!O4:O10000,торг!I4:I10000,B33,торг!F4:F10000,AG4)</f>
        <v>0</v>
      </c>
      <c r="AI33" s="27">
        <f>SUMIFS(торг!A4:A10000,торг!I4:I10000,B33,торг!F4:F10000,AI4)</f>
        <v>0</v>
      </c>
      <c r="AJ33" s="27">
        <f>SUMIFS(торг!O4:O10000,торг!I4:I10000,B33,торг!F4:F10000,AI4)</f>
        <v>0</v>
      </c>
      <c r="AK33" s="27">
        <f>SUMIFS(торг!A4:A10000,торг!I4:I10000,B33,торг!F4:F10000,AK4)</f>
        <v>0</v>
      </c>
      <c r="AL33" s="27">
        <f>SUMIFS(торг!O4:O10000,торг!I4:I10000,B33,торг!F4:F10000,AK4)</f>
        <v>0</v>
      </c>
      <c r="AM33" s="27">
        <f>SUMIFS(торг!A4:A10000,торг!I4:I10000,B33,торг!F4:F10000,AM4)</f>
        <v>0</v>
      </c>
      <c r="AN33" s="27">
        <f>SUMIFS(торг!O4:O10000,торг!I4:I10000,B33,торг!F4:F10000,AM4)</f>
        <v>0</v>
      </c>
      <c r="AO33" s="27">
        <f>SUMIFS(торг!A4:A10000,торг!I4:I10000,B33,торг!F4:F10000,AO4)</f>
        <v>0</v>
      </c>
      <c r="AP33" s="27">
        <f>SUMIFS(торг!O4:O10000,торг!I4:I10000,B33,торг!F4:F10000,AO4)</f>
        <v>0</v>
      </c>
      <c r="AQ33" s="27">
        <f>SUMIFS(торг!A4:A10000,торг!I4:I10000,B33,торг!F4:F10000,AQ4)</f>
        <v>0</v>
      </c>
      <c r="AR33" s="27">
        <f>SUMIFS(торг!O4:O10000,торг!I4:I10000,B33,торг!F4:F10000,AQ4)</f>
        <v>0</v>
      </c>
      <c r="AS33" s="27">
        <f>SUMIFS(торг!A4:A10000,торг!I4:I10000,B33,торг!F4:F10000,AS4)</f>
        <v>0</v>
      </c>
      <c r="AT33" s="27">
        <f>SUMIFS(торг!O4:O10000,торг!I4:I10000,B33,торг!F4:F10000,AS4)</f>
        <v>0</v>
      </c>
      <c r="AU33" s="27">
        <f>SUMIFS(торг!A4:A10000,торг!I4:I10000,B33,торг!F4:F10000,AU4)</f>
        <v>0</v>
      </c>
      <c r="AV33" s="27">
        <f>SUMIFS(торг!O4:O10000,торг!I4:I10000,B33,торг!F4:F10000,AU4)</f>
        <v>0</v>
      </c>
    </row>
    <row r="34" spans="1:48" ht="16.5" thickBot="1">
      <c r="A34" s="45" t="s">
        <v>49</v>
      </c>
      <c r="B34" s="81" t="s">
        <v>113</v>
      </c>
      <c r="C34" s="423">
        <f t="shared" si="6"/>
        <v>1</v>
      </c>
      <c r="D34" s="2318">
        <f t="shared" ref="D34:D41" si="8">(J34+L34+N34+P34+R34+T34+V34+X34+Z34+AB34)</f>
        <v>0</v>
      </c>
      <c r="E34" s="482">
        <v>0</v>
      </c>
      <c r="F34" s="484">
        <v>0</v>
      </c>
      <c r="G34" s="758"/>
      <c r="H34" s="759"/>
      <c r="I34" s="25">
        <f>SUMIFS(торг!A4:A10000,торг!I4:I10000,B34,торг!F4:F10000,I4)</f>
        <v>0</v>
      </c>
      <c r="J34" s="25">
        <f>SUMIFS(торг!O4:O10000,торг!I4:I10000,B34,торг!F4:F10000,I4)</f>
        <v>0</v>
      </c>
      <c r="K34" s="26">
        <f>SUMIFS(торг!A4:A10000,торг!I4:I10000,B34,торг!F4:F10000,K4)</f>
        <v>0</v>
      </c>
      <c r="L34" s="27">
        <f>SUMIFS(торг!O4:O10000,торг!I4:I10000,B34,торг!F4:F10000,K4)</f>
        <v>0</v>
      </c>
      <c r="M34" s="27">
        <f>SUMIFS(торг!A4:A10000,торг!I4:I10000,B34,торг!F4:F10000,M4)</f>
        <v>1</v>
      </c>
      <c r="N34" s="27">
        <f>SUMIFS(торг!O4:O10000,торг!I4:I10000,B34,торг!F4:F10000,M4)</f>
        <v>0</v>
      </c>
      <c r="O34" s="27">
        <f>SUMIFS(торг!A4:A10000,торг!I4:I10000,B34,торг!F4:F10000,O4)</f>
        <v>0</v>
      </c>
      <c r="P34" s="27">
        <f>SUMIFS(торг!O4:O10000,торг!I4:I10000,B34,торг!F4:F10000,O4)</f>
        <v>0</v>
      </c>
      <c r="Q34" s="27">
        <f>SUMIFS(торг!A4:A10000,торг!I4:I10000,B34,торг!F4:F10000,Q4)</f>
        <v>0</v>
      </c>
      <c r="R34" s="27">
        <f>SUMIFS(торг!O4:O10000,торг!I4:I10000,B34,торг!F4:F10000,Q4)</f>
        <v>0</v>
      </c>
      <c r="S34" s="27">
        <f>SUMIFS(торг!A4:A10000,торг!I4:I10000,B34,торг!F4:F10000,S4)</f>
        <v>0</v>
      </c>
      <c r="T34" s="27">
        <f>SUMIFS(торг!O4:O10000,торг!I4:I10000,B34,торг!F4:F10000,S4)</f>
        <v>0</v>
      </c>
      <c r="U34" s="27">
        <f>SUMIFS(торг!A4:A10000,торг!I4:I10000,B34,торг!F4:F10000,U4)</f>
        <v>0</v>
      </c>
      <c r="V34" s="27">
        <f>SUMIFS(торг!O4:O10000,торг!I4:I10000,B34,торг!F4:F10000,U4)</f>
        <v>0</v>
      </c>
      <c r="W34" s="27">
        <f>SUMIFS(торг!A4:A10000,торг!I4:I10000,B34,торг!F4:F10000,W4)</f>
        <v>0</v>
      </c>
      <c r="X34" s="27">
        <f>SUMIFS(торг!O4:O10000,торг!I4:I10000,B34,торг!F4:F10000,W4)</f>
        <v>0</v>
      </c>
      <c r="Y34" s="27">
        <f>SUMIFS(торг!A4:A10000,торг!I4:I10000,B34,торг!F4:F10000,Y4)</f>
        <v>0</v>
      </c>
      <c r="Z34" s="27">
        <f>SUMIFS(торг!O4:O10000,торг!I4:I10000,B34,торг!F4:F10000,Y4)</f>
        <v>0</v>
      </c>
      <c r="AA34" s="41">
        <f t="shared" si="1"/>
        <v>0</v>
      </c>
      <c r="AB34" s="41">
        <f t="shared" si="1"/>
        <v>0</v>
      </c>
      <c r="AC34" s="27">
        <f>SUMIFS(торг!A4:A10000,торг!I4:I10000,B34,торг!F4:F10000,AC4)</f>
        <v>0</v>
      </c>
      <c r="AD34" s="27">
        <f>SUMIFS(торг!O4:O10000,торг!I4:I10000,B34,торг!F4:F10000,AC4)</f>
        <v>0</v>
      </c>
      <c r="AE34" s="27">
        <f>SUMIFS(торг!A4:A10000,торг!I4:I10000,B34,торг!F4:F10000,AE4)</f>
        <v>0</v>
      </c>
      <c r="AF34" s="27">
        <f>SUMIFS(торг!O4:O10000,торг!I4:I10000,B34,торг!F4:F10000,AE4)</f>
        <v>0</v>
      </c>
      <c r="AG34" s="27">
        <f>SUMIFS(торг!A4:A10000,торг!I4:I10000,B34,торг!F4:F10000,AG4)</f>
        <v>0</v>
      </c>
      <c r="AH34" s="27">
        <f>SUMIFS(торг!O4:O10000,торг!I4:I10000,B34,торг!F4:F10000,AG4)</f>
        <v>0</v>
      </c>
      <c r="AI34" s="27">
        <f>SUMIFS(торг!A4:A10000,торг!I4:I10000,B34,торг!F4:F10000,AI4)</f>
        <v>0</v>
      </c>
      <c r="AJ34" s="27">
        <f>SUMIFS(торг!O4:O10000,торг!I4:I10000,B34,торг!F4:F10000,AI4)</f>
        <v>0</v>
      </c>
      <c r="AK34" s="27">
        <f>SUMIFS(торг!A4:A10000,торг!I4:I10000,B34,торг!F4:F10000,AK4)</f>
        <v>0</v>
      </c>
      <c r="AL34" s="27">
        <f>SUMIFS(торг!O4:O10000,торг!I4:I10000,B34,торг!F4:F10000,AK4)</f>
        <v>0</v>
      </c>
      <c r="AM34" s="27">
        <f>SUMIFS(торг!A4:A10000,торг!I4:I10000,B34,торг!F4:F10000,AM4)</f>
        <v>0</v>
      </c>
      <c r="AN34" s="27">
        <f>SUMIFS(торг!O4:O10000,торг!I4:I10000,B34,торг!F4:F10000,AM4)</f>
        <v>0</v>
      </c>
      <c r="AO34" s="27">
        <f>SUMIFS(торг!A4:A10000,торг!I4:I10000,B34,торг!F4:F10000,AO4)</f>
        <v>0</v>
      </c>
      <c r="AP34" s="27">
        <f>SUMIFS(торг!O4:O10000,торг!I4:I10000,B34,торг!F4:F10000,AO4)</f>
        <v>0</v>
      </c>
      <c r="AQ34" s="27">
        <f>SUMIFS(торг!A4:A10000,торг!I4:I10000,B34,торг!F4:F10000,AQ4)</f>
        <v>0</v>
      </c>
      <c r="AR34" s="27">
        <f>SUMIFS(торг!O4:O10000,торг!I4:I10000,B34,торг!F4:F10000,AQ4)</f>
        <v>0</v>
      </c>
      <c r="AS34" s="27">
        <f>SUMIFS(торг!A4:A10000,торг!I4:I10000,B34,торг!F4:F10000,AS4)</f>
        <v>0</v>
      </c>
      <c r="AT34" s="27">
        <f>SUMIFS(торг!O4:O10000,торг!I4:I10000,B34,торг!F4:F10000,AS4)</f>
        <v>0</v>
      </c>
      <c r="AU34" s="27">
        <f>SUMIFS(торг!A4:A10000,торг!I4:I10000,B34,торг!F4:F10000,AU4)</f>
        <v>0</v>
      </c>
      <c r="AV34" s="27">
        <f>SUMIFS(торг!O4:O10000,торг!I4:I10000,B34,торг!F4:F10000,AU4)</f>
        <v>0</v>
      </c>
    </row>
    <row r="35" spans="1:48" ht="16.5" thickBot="1">
      <c r="A35" s="45" t="s">
        <v>2</v>
      </c>
      <c r="B35" s="1193" t="s">
        <v>71</v>
      </c>
      <c r="C35" s="1194">
        <f t="shared" si="6"/>
        <v>0</v>
      </c>
      <c r="D35" s="2319">
        <f t="shared" si="8"/>
        <v>0</v>
      </c>
      <c r="E35" s="482">
        <v>0</v>
      </c>
      <c r="F35" s="484">
        <v>0</v>
      </c>
      <c r="G35" s="758"/>
      <c r="H35" s="759"/>
      <c r="I35" s="1195">
        <f>I36+I37+I38+I39</f>
        <v>0</v>
      </c>
      <c r="J35" s="1195">
        <f t="shared" ref="J35:AV35" si="9">J36+J37+J38+J39</f>
        <v>0</v>
      </c>
      <c r="K35" s="1195">
        <f t="shared" si="9"/>
        <v>0</v>
      </c>
      <c r="L35" s="1195">
        <f t="shared" si="9"/>
        <v>0</v>
      </c>
      <c r="M35" s="1195">
        <f t="shared" si="9"/>
        <v>0</v>
      </c>
      <c r="N35" s="1195">
        <f t="shared" si="9"/>
        <v>0</v>
      </c>
      <c r="O35" s="1195">
        <f t="shared" si="9"/>
        <v>0</v>
      </c>
      <c r="P35" s="1195">
        <f t="shared" si="9"/>
        <v>0</v>
      </c>
      <c r="Q35" s="1196">
        <f t="shared" si="9"/>
        <v>0</v>
      </c>
      <c r="R35" s="1196">
        <f t="shared" si="9"/>
        <v>0</v>
      </c>
      <c r="S35" s="1196">
        <f t="shared" si="9"/>
        <v>0</v>
      </c>
      <c r="T35" s="1196">
        <f t="shared" si="9"/>
        <v>0</v>
      </c>
      <c r="U35" s="1196">
        <f t="shared" si="9"/>
        <v>0</v>
      </c>
      <c r="V35" s="1196">
        <f t="shared" si="9"/>
        <v>0</v>
      </c>
      <c r="W35" s="1196">
        <f t="shared" si="9"/>
        <v>0</v>
      </c>
      <c r="X35" s="1196">
        <f t="shared" si="9"/>
        <v>0</v>
      </c>
      <c r="Y35" s="1196">
        <f t="shared" si="9"/>
        <v>0</v>
      </c>
      <c r="Z35" s="1196">
        <f t="shared" si="9"/>
        <v>0</v>
      </c>
      <c r="AA35" s="41">
        <f t="shared" si="9"/>
        <v>0</v>
      </c>
      <c r="AB35" s="41">
        <f t="shared" si="9"/>
        <v>0</v>
      </c>
      <c r="AC35" s="1196">
        <f t="shared" si="9"/>
        <v>0</v>
      </c>
      <c r="AD35" s="1196">
        <f t="shared" si="9"/>
        <v>0</v>
      </c>
      <c r="AE35" s="1196">
        <f t="shared" si="9"/>
        <v>0</v>
      </c>
      <c r="AF35" s="1196">
        <f t="shared" si="9"/>
        <v>0</v>
      </c>
      <c r="AG35" s="1196">
        <f t="shared" si="9"/>
        <v>0</v>
      </c>
      <c r="AH35" s="1196">
        <f t="shared" si="9"/>
        <v>0</v>
      </c>
      <c r="AI35" s="1196">
        <f t="shared" si="9"/>
        <v>0</v>
      </c>
      <c r="AJ35" s="1196">
        <f t="shared" si="9"/>
        <v>0</v>
      </c>
      <c r="AK35" s="1196">
        <f t="shared" si="9"/>
        <v>0</v>
      </c>
      <c r="AL35" s="1196">
        <f t="shared" si="9"/>
        <v>0</v>
      </c>
      <c r="AM35" s="1196">
        <f t="shared" si="9"/>
        <v>0</v>
      </c>
      <c r="AN35" s="1196">
        <f t="shared" si="9"/>
        <v>0</v>
      </c>
      <c r="AO35" s="1196">
        <f t="shared" si="9"/>
        <v>0</v>
      </c>
      <c r="AP35" s="1196">
        <f t="shared" si="9"/>
        <v>0</v>
      </c>
      <c r="AQ35" s="1196">
        <f t="shared" si="9"/>
        <v>0</v>
      </c>
      <c r="AR35" s="1196">
        <f t="shared" si="9"/>
        <v>0</v>
      </c>
      <c r="AS35" s="1196">
        <f t="shared" si="9"/>
        <v>0</v>
      </c>
      <c r="AT35" s="1196">
        <f t="shared" si="9"/>
        <v>0</v>
      </c>
      <c r="AU35" s="1196">
        <f t="shared" si="9"/>
        <v>0</v>
      </c>
      <c r="AV35" s="1196">
        <f t="shared" si="9"/>
        <v>0</v>
      </c>
    </row>
    <row r="36" spans="1:48" ht="16.5" thickBot="1">
      <c r="A36" s="1192" t="s">
        <v>1034</v>
      </c>
      <c r="B36" s="177" t="s">
        <v>1033</v>
      </c>
      <c r="C36" s="423">
        <f t="shared" si="6"/>
        <v>0</v>
      </c>
      <c r="D36" s="2318">
        <f t="shared" si="8"/>
        <v>0</v>
      </c>
      <c r="E36" s="482">
        <v>0</v>
      </c>
      <c r="F36" s="484">
        <v>0</v>
      </c>
      <c r="G36" s="758"/>
      <c r="H36" s="759"/>
      <c r="I36" s="48">
        <f>SUMIFS(торг!A4:A10000,торг!I4:I10000,B36,торг!F4:F10000,I4)</f>
        <v>0</v>
      </c>
      <c r="J36" s="48">
        <f>SUMIFS(торг!O4:O10000,торг!I4:I10000,B36,торг!F4:F10000,I4)</f>
        <v>0</v>
      </c>
      <c r="K36" s="48">
        <f>SUMIFS(торг!A4:A10000,торг!I4:I10000,B36,торг!F4:F10000,K4)</f>
        <v>0</v>
      </c>
      <c r="L36" s="48">
        <f>SUMIFS(торг!O4:O10000,торг!I4:I10000,B36,торг!F4:F10000,K4)</f>
        <v>0</v>
      </c>
      <c r="M36" s="48">
        <f>SUMIFS(торг!A4:A10000,торг!I4:I10000,B36,торг!F4:F10000,M4)</f>
        <v>0</v>
      </c>
      <c r="N36" s="48">
        <f>SUMIFS(торг!O4:O10000,торг!I4:I10000,B36,торг!F4:F10000,M4)</f>
        <v>0</v>
      </c>
      <c r="O36" s="48">
        <f>SUMIFS(торг!A4:A10000,торг!I4:I10000,B36,торг!F4:F10000,O4)</f>
        <v>0</v>
      </c>
      <c r="P36" s="48">
        <f>SUMIFS(торг!O4:O10000,торг!I4:I10000,B36,торг!F4:F10000,O4)</f>
        <v>0</v>
      </c>
      <c r="Q36" s="48">
        <f>SUMIFS(торг!A4:A10000,торг!I4:I10000,B36,торг!F4:F10000,Q4)</f>
        <v>0</v>
      </c>
      <c r="R36" s="48">
        <f>SUMIFS(торг!O4:O10000,торг!I4:I10000,B36,торг!F4:F10000,Q4)</f>
        <v>0</v>
      </c>
      <c r="S36" s="48">
        <f>SUMIFS(торг!A4:A10000,торг!I4:I10000,B36,торг!F4:F10000,S4)</f>
        <v>0</v>
      </c>
      <c r="T36" s="48">
        <f>SUMIFS(торг!O4:O10000,торг!I4:I10000,B36,торг!F4:F10000,S4)</f>
        <v>0</v>
      </c>
      <c r="U36" s="48">
        <f>SUMIFS(торг!A4:A10000,торг!I4:I10000,B36,торг!F4:F10000,U4)</f>
        <v>0</v>
      </c>
      <c r="V36" s="48">
        <f>SUMIFS(торг!O4:O10000,торг!I4:I10000,B36,торг!F4:F10000,U4)</f>
        <v>0</v>
      </c>
      <c r="W36" s="48">
        <f>SUMIFS(торг!A4:A10000,торг!I4:I10000,B36,торг!F4:F10000,W4)</f>
        <v>0</v>
      </c>
      <c r="X36" s="48">
        <f>SUMIFS(торг!O4:O10000,торг!I4:I10000,B36,торг!F4:F10000,W4)</f>
        <v>0</v>
      </c>
      <c r="Y36" s="48">
        <f>SUMIFS(торг!A4:A10000,торг!I4:I10000,B36,торг!F4:F10000,Y4)</f>
        <v>0</v>
      </c>
      <c r="Z36" s="48">
        <f>SUMIFS(торг!O4:O10000,торг!I4:I10000,B36,торг!F4:F10000,Y4)</f>
        <v>0</v>
      </c>
      <c r="AA36" s="41">
        <f t="shared" si="1"/>
        <v>0</v>
      </c>
      <c r="AB36" s="41">
        <f t="shared" si="1"/>
        <v>0</v>
      </c>
      <c r="AC36" s="48">
        <f>SUMIFS(торг!A4:A10000,торг!I4:I10000,B36,торг!F4:F10000,AC4)</f>
        <v>0</v>
      </c>
      <c r="AD36" s="48">
        <f>SUMIFS(торг!O4:O10000,торг!I4:I10000,B36,торг!F4:F10000,AC4)</f>
        <v>0</v>
      </c>
      <c r="AE36" s="48">
        <f>SUMIFS(торг!A4:A10000,торг!I4:I10000,B36,торг!F4:F10000,AE4)</f>
        <v>0</v>
      </c>
      <c r="AF36" s="48">
        <f>SUMIFS(торг!O4:O10000,торг!I4:I10000,B36,торг!F4:F10000,AE4)</f>
        <v>0</v>
      </c>
      <c r="AG36" s="48">
        <f>SUMIFS(торг!A4:A10000,торг!I4:I10000,B36,торг!F4:F10000,AG4)</f>
        <v>0</v>
      </c>
      <c r="AH36" s="48">
        <f>SUMIFS(торг!O4:O10000,торг!I4:I10000,B36,торг!F4:F10000,AG4)</f>
        <v>0</v>
      </c>
      <c r="AI36" s="48">
        <f>SUMIFS(торг!A4:A10000,торг!I4:I10000,B36,торг!F4:F10000,AI4)</f>
        <v>0</v>
      </c>
      <c r="AJ36" s="48">
        <f>SUMIFS(торг!O4:O10000,торг!I4:I10000,B36,торг!F4:F10000,AI4)</f>
        <v>0</v>
      </c>
      <c r="AK36" s="48">
        <f>SUMIFS(торг!A4:A10000,торг!I4:I10000,B36,торг!F4:F10000,AK4)</f>
        <v>0</v>
      </c>
      <c r="AL36" s="48">
        <f>SUMIFS(торг!O4:O10000,торг!I4:I10000,B36,торг!F4:F10000,AK4)</f>
        <v>0</v>
      </c>
      <c r="AM36" s="48">
        <f>SUMIFS(торг!A4:A10000,торг!I4:I10000,B36,торг!F4:F10000,AM4)</f>
        <v>0</v>
      </c>
      <c r="AN36" s="48">
        <f>SUMIFS(торг!O4:O10000,торг!I4:I10000,B36,торг!F4:F10000,AM4)</f>
        <v>0</v>
      </c>
      <c r="AO36" s="48">
        <f>SUMIFS(торг!A4:A10000,торг!I4:I10000,B36,торг!F4:F10000,AO4)</f>
        <v>0</v>
      </c>
      <c r="AP36" s="48">
        <f>SUMIFS(торг!O4:O10000,торг!I4:I10000,B36,торг!F4:F10000,AO4)</f>
        <v>0</v>
      </c>
      <c r="AQ36" s="48">
        <f>SUMIFS(торг!A4:A10000,торг!I4:I10000,B36,торг!F4:F10000,AQ4)</f>
        <v>0</v>
      </c>
      <c r="AR36" s="48">
        <f>SUMIFS(торг!O4:O10000,торг!I4:I10000,B36,торг!F4:F10000,AQ4)</f>
        <v>0</v>
      </c>
      <c r="AS36" s="48">
        <f>SUMIFS(торг!A4:A10000,торг!I4:I10000,B36,торг!F4:F10000,AS4)</f>
        <v>0</v>
      </c>
      <c r="AT36" s="48">
        <f>SUMIFS(торг!O4:O10000,торг!I4:I10000,B36,торг!F4:F10000,AS4)</f>
        <v>0</v>
      </c>
      <c r="AU36" s="48">
        <f>SUMIFS(торг!A4:A10000,торг!I4:I10000,B36,торг!F4:F10000,AU4)</f>
        <v>0</v>
      </c>
      <c r="AV36" s="48">
        <f>SUMIFS(торг!O4:O10000,торг!I4:I10000,B36,торг!F4:F10000,AU4)</f>
        <v>0</v>
      </c>
    </row>
    <row r="37" spans="1:48" ht="16.5" thickBot="1">
      <c r="A37" s="1192" t="s">
        <v>1035</v>
      </c>
      <c r="B37" s="177" t="s">
        <v>1038</v>
      </c>
      <c r="C37" s="423">
        <f t="shared" si="6"/>
        <v>0</v>
      </c>
      <c r="D37" s="2318">
        <f t="shared" si="8"/>
        <v>0</v>
      </c>
      <c r="E37" s="482">
        <v>0</v>
      </c>
      <c r="F37" s="484">
        <v>0</v>
      </c>
      <c r="G37" s="758"/>
      <c r="H37" s="759"/>
      <c r="I37" s="48">
        <f>SUMIFS(торг!A4:A10000,торг!I4:I10000,B37,торг!F4:F10000,I4)</f>
        <v>0</v>
      </c>
      <c r="J37" s="48">
        <f>SUMIFS(торг!O4:O10000,торг!I4:I10000,B37,торг!F4:F10000,I4)</f>
        <v>0</v>
      </c>
      <c r="K37" s="48">
        <f>SUMIFS(торг!A4:A10000,торг!I4:I10000,B37,торг!F4:F10000,K4)</f>
        <v>0</v>
      </c>
      <c r="L37" s="48">
        <f>SUMIFS(торг!O4:O10000,торг!I4:I10000,B37,торг!F4:F10000,K4)</f>
        <v>0</v>
      </c>
      <c r="M37" s="48">
        <f>SUMIFS(торг!A4:A10000,торг!I4:I10000,B37,торг!F4:F10000,M4)</f>
        <v>0</v>
      </c>
      <c r="N37" s="48">
        <f>SUMIFS(торг!O4:O10000,торг!I4:I10000,B37,торг!F4:F10000,M4)</f>
        <v>0</v>
      </c>
      <c r="O37" s="48">
        <f>SUMIFS(торг!A4:A10000,торг!I4:I10000,B37,торг!F4:F10000,O4)</f>
        <v>0</v>
      </c>
      <c r="P37" s="48">
        <f>SUMIFS(торг!O4:O10000,торг!I4:I10000,B37,торг!F4:F10000,O4)</f>
        <v>0</v>
      </c>
      <c r="Q37" s="48">
        <f>SUMIFS(торг!A4:A10000,торг!I4:I10000,B37,торг!F4:F10000,Q4)</f>
        <v>0</v>
      </c>
      <c r="R37" s="48">
        <f>SUMIFS(торг!O4:O10000,торг!I4:I10000,B37,торг!F4:F10000,Q4)</f>
        <v>0</v>
      </c>
      <c r="S37" s="48">
        <f>SUMIFS(торг!A4:A10000,торг!I4:I10000,B37,торг!F4:F10000,S4)</f>
        <v>0</v>
      </c>
      <c r="T37" s="48">
        <f>SUMIFS(торг!O4:O10000,торг!I4:I10000,B37,торг!F4:F10000,S4)</f>
        <v>0</v>
      </c>
      <c r="U37" s="48">
        <f>SUMIFS(торг!A4:A10000,торг!I4:I10000,B37,торг!F4:F10000,U4)</f>
        <v>0</v>
      </c>
      <c r="V37" s="48">
        <f>SUMIFS(торг!O4:O10000,торг!I4:I10000,B37,торг!F4:F10000,U4)</f>
        <v>0</v>
      </c>
      <c r="W37" s="48">
        <f>SUMIFS(торг!A4:A10000,торг!I4:I10000,B37,торг!F4:F10000,W4)</f>
        <v>0</v>
      </c>
      <c r="X37" s="48">
        <f>SUMIFS(торг!O4:O10000,торг!I4:I10000,B37,торг!F4:F10000,W4)</f>
        <v>0</v>
      </c>
      <c r="Y37" s="48">
        <f>SUMIFS(торг!A4:A10000,торг!I4:I10000,B37,торг!F4:F10000,Y4)</f>
        <v>0</v>
      </c>
      <c r="Z37" s="48">
        <f>SUMIFS(торг!O4:O10000,торг!I4:I10000,B37,торг!F4:F10000,Y4)</f>
        <v>0</v>
      </c>
      <c r="AA37" s="41">
        <f t="shared" si="1"/>
        <v>0</v>
      </c>
      <c r="AB37" s="41">
        <f t="shared" si="1"/>
        <v>0</v>
      </c>
      <c r="AC37" s="48">
        <f>SUMIFS(торг!A4:A10000,торг!I4:I10000,B37,торг!F4:F10000,AC4)</f>
        <v>0</v>
      </c>
      <c r="AD37" s="48">
        <f>SUMIFS(торг!O4:O10000,торг!I4:I10000,B37,торг!F4:F10000,AC4)</f>
        <v>0</v>
      </c>
      <c r="AE37" s="48">
        <f>SUMIFS(торг!A4:A10000,торг!I4:I10000,B37,торг!F4:F10000,AE4)</f>
        <v>0</v>
      </c>
      <c r="AF37" s="48">
        <f>SUMIFS(торг!O4:O10000,торг!I4:I10000,B37,торг!F4:F10000,AE4)</f>
        <v>0</v>
      </c>
      <c r="AG37" s="48">
        <f>SUMIFS(торг!A4:A10000,торг!I4:I10000,B37,торг!F4:F10000,AG4)</f>
        <v>0</v>
      </c>
      <c r="AH37" s="48">
        <f>SUMIFS(торг!O4:O10000,торг!I4:I10000,B37,торг!F4:F10000,AG4)</f>
        <v>0</v>
      </c>
      <c r="AI37" s="48">
        <f>SUMIFS(торг!A4:A10000,торг!I4:I10000,B37,торг!F4:F10000,AI4)</f>
        <v>0</v>
      </c>
      <c r="AJ37" s="48">
        <f>SUMIFS(торг!O4:O10000,торг!I4:I10000,B37,торг!F4:F10000,AI4)</f>
        <v>0</v>
      </c>
      <c r="AK37" s="48">
        <f>SUMIFS(торг!A4:A10000,торг!I4:I10000,B37,торг!F4:F10000,AK4)</f>
        <v>0</v>
      </c>
      <c r="AL37" s="48">
        <f>SUMIFS(торг!O4:O10000,торг!I4:I10000,B37,торг!F4:F10000,AK4)</f>
        <v>0</v>
      </c>
      <c r="AM37" s="48">
        <f>SUMIFS(торг!A4:A10000,торг!I4:I10000,B37,торг!F4:F10000,AM4)</f>
        <v>0</v>
      </c>
      <c r="AN37" s="48">
        <f>SUMIFS(торг!O4:O10000,торг!I4:I10000,B37,торг!F4:F10000,AM4)</f>
        <v>0</v>
      </c>
      <c r="AO37" s="48">
        <f>SUMIFS(торг!A4:A10000,торг!I4:I10000,B37,торг!F4:F10000,AO4)</f>
        <v>0</v>
      </c>
      <c r="AP37" s="48">
        <f>SUMIFS(торг!O4:O10000,торг!I4:I10000,B37,торг!F4:F10000,AO4)</f>
        <v>0</v>
      </c>
      <c r="AQ37" s="48">
        <f>SUMIFS(торг!A4:A10000,торг!I4:I10000,B37,торг!F4:F10000,AQ4)</f>
        <v>0</v>
      </c>
      <c r="AR37" s="48">
        <f>SUMIFS(торг!O4:O10000,торг!I4:I10000,B37,торг!F4:F10000,AQ4)</f>
        <v>0</v>
      </c>
      <c r="AS37" s="48">
        <f>SUMIFS(торг!A4:A10000,торг!I4:I10000,B37,торг!F4:F10000,AS4)</f>
        <v>0</v>
      </c>
      <c r="AT37" s="48">
        <f>SUMIFS(торг!O4:O10000,торг!I4:I10000,B37,торг!F4:F10000,AS4)</f>
        <v>0</v>
      </c>
      <c r="AU37" s="48">
        <f>SUMIFS(торг!A4:A10000,торг!I4:I10000,B37,торг!F4:F10000,AU4)</f>
        <v>0</v>
      </c>
      <c r="AV37" s="48">
        <f>SUMIFS(торг!O4:O10000,торг!I4:I10000,B37,торг!F4:F10000,AU4)</f>
        <v>0</v>
      </c>
    </row>
    <row r="38" spans="1:48" ht="16.5" thickBot="1">
      <c r="A38" s="1192" t="s">
        <v>1036</v>
      </c>
      <c r="B38" s="177" t="s">
        <v>1039</v>
      </c>
      <c r="C38" s="423">
        <f t="shared" si="6"/>
        <v>0</v>
      </c>
      <c r="D38" s="2318">
        <f t="shared" si="8"/>
        <v>0</v>
      </c>
      <c r="E38" s="482">
        <v>0</v>
      </c>
      <c r="F38" s="484">
        <v>0</v>
      </c>
      <c r="G38" s="758"/>
      <c r="H38" s="759"/>
      <c r="I38" s="48">
        <f>SUMIFS(торг!A4:A10000,торг!I4:I10000,B38,торг!F4:F10000,I4)</f>
        <v>0</v>
      </c>
      <c r="J38" s="48">
        <f>SUMIFS(торг!O4:O10000,торг!I4:I10000,B38,торг!F4:F10000,I4)</f>
        <v>0</v>
      </c>
      <c r="K38" s="48">
        <f>SUMIFS(торг!A4:A10000,торг!I4:I10000,B38,торг!F4:F10000,K4)</f>
        <v>0</v>
      </c>
      <c r="L38" s="48">
        <f>SUMIFS(торг!O4:O10000,торг!I4:I10000,B38,торг!F4:F10000,K4)</f>
        <v>0</v>
      </c>
      <c r="M38" s="48">
        <f>SUMIFS(торг!A4:A10000,торг!I4:I10000,B38,торг!F4:F10000,M4)</f>
        <v>0</v>
      </c>
      <c r="N38" s="48">
        <f>SUMIFS(торг!O4:O10000,торг!I4:I10000,B38,торг!F4:F10000,M4)</f>
        <v>0</v>
      </c>
      <c r="O38" s="48">
        <f>SUMIFS(торг!A4:A10000,торг!I4:I10000,B38,торг!F4:F10000,O4)</f>
        <v>0</v>
      </c>
      <c r="P38" s="48">
        <f>SUMIFS(торг!O4:O10000,торг!I4:I10000,B38,торг!F4:F10000,O4)</f>
        <v>0</v>
      </c>
      <c r="Q38" s="48">
        <f>SUMIFS(торг!A4:A10000,торг!I4:I10000,B38,торг!F4:F10000,Q4)</f>
        <v>0</v>
      </c>
      <c r="R38" s="48">
        <f>SUMIFS(торг!O4:O10000,торг!I4:I10000,B38,торг!F4:F10000,Q4)</f>
        <v>0</v>
      </c>
      <c r="S38" s="48">
        <f>SUMIFS(торг!A4:A10000,торг!I4:I10000,B38,торг!F4:F10000,S4)</f>
        <v>0</v>
      </c>
      <c r="T38" s="48">
        <f>SUMIFS(торг!O4:O10000,торг!I4:I10000,B38,торг!F4:F10000,S4)</f>
        <v>0</v>
      </c>
      <c r="U38" s="48">
        <f>SUMIFS(торг!A4:A10000,торг!I4:I10000,B38,торг!F4:F10000,U4)</f>
        <v>0</v>
      </c>
      <c r="V38" s="48">
        <f>SUMIFS(торг!O4:O10000,торг!I4:I10000,B38,торг!F4:F10000,U4)</f>
        <v>0</v>
      </c>
      <c r="W38" s="48">
        <f>SUMIFS(торг!A4:A10000,торг!I4:I10000,B38,торг!F4:F10000,W4)</f>
        <v>0</v>
      </c>
      <c r="X38" s="48">
        <f>SUMIFS(торг!O4:O10000,торг!I4:I10000,B38,торг!F4:F10000,W4)</f>
        <v>0</v>
      </c>
      <c r="Y38" s="48">
        <f>SUMIFS(торг!A4:A10000,торг!I4:I10000,B38,торг!F4:F10000,Y4)</f>
        <v>0</v>
      </c>
      <c r="Z38" s="48">
        <f>SUMIFS(торг!O4:O10000,торг!I4:I10000,B38,торг!F4:F10000,Y4)</f>
        <v>0</v>
      </c>
      <c r="AA38" s="41">
        <f t="shared" si="1"/>
        <v>0</v>
      </c>
      <c r="AB38" s="41">
        <f t="shared" si="1"/>
        <v>0</v>
      </c>
      <c r="AC38" s="48">
        <f>SUMIFS(торг!A4:A10000,торг!I4:I10000,B38,торг!F4:F10000,AC4)</f>
        <v>0</v>
      </c>
      <c r="AD38" s="48">
        <f>SUMIFS(торг!O4:O10000,торг!I4:I10000,B38,торг!F4:F10000,AC4)</f>
        <v>0</v>
      </c>
      <c r="AE38" s="48">
        <f>SUMIFS(торг!A4:A10000,торг!I4:I10000,B38,торг!F4:F10000,AE4)</f>
        <v>0</v>
      </c>
      <c r="AF38" s="48">
        <f>SUMIFS(торг!O4:O10000,торг!I4:I10000,B38,торг!F4:F10000,AE4)</f>
        <v>0</v>
      </c>
      <c r="AG38" s="48">
        <f>SUMIFS(торг!A4:A10000,торг!I4:I10000,B38,торг!F4:F10000,AG4)</f>
        <v>0</v>
      </c>
      <c r="AH38" s="48">
        <f>SUMIFS(торг!O4:O10000,торг!I4:I10000,B38,торг!F4:F10000,AG4)</f>
        <v>0</v>
      </c>
      <c r="AI38" s="48">
        <f>SUMIFS(торг!A4:A10000,торг!I4:I10000,B38,торг!F4:F10000,AI4)</f>
        <v>0</v>
      </c>
      <c r="AJ38" s="48">
        <f>SUMIFS(торг!O4:O10000,торг!I4:I10000,B38,торг!F4:F10000,AI4)</f>
        <v>0</v>
      </c>
      <c r="AK38" s="48">
        <f>SUMIFS(торг!A4:A10000,торг!I4:I10000,B38,торг!F4:F10000,AK4)</f>
        <v>0</v>
      </c>
      <c r="AL38" s="48">
        <f>SUMIFS(торг!O4:O10000,торг!I4:I10000,B38,торг!F4:F10000,AK4)</f>
        <v>0</v>
      </c>
      <c r="AM38" s="48">
        <f>SUMIFS(торг!A4:A10000,торг!I4:I10000,B38,торг!F4:F10000,AM4)</f>
        <v>0</v>
      </c>
      <c r="AN38" s="48">
        <f>SUMIFS(торг!O4:O10000,торг!I4:I10000,B38,торг!F4:F10000,AM4)</f>
        <v>0</v>
      </c>
      <c r="AO38" s="48">
        <f>SUMIFS(торг!A4:A10000,торг!I4:I10000,B38,торг!F4:F10000,AO4)</f>
        <v>0</v>
      </c>
      <c r="AP38" s="48">
        <f>SUMIFS(торг!O4:O10000,торг!I4:I10000,B38,торг!F4:F10000,AO4)</f>
        <v>0</v>
      </c>
      <c r="AQ38" s="48">
        <f>SUMIFS(торг!A4:A10000,торг!I4:I10000,B38,торг!F4:F10000,AQ4)</f>
        <v>0</v>
      </c>
      <c r="AR38" s="48">
        <f>SUMIFS(торг!O4:O10000,торг!I4:I10000,B38,торг!F4:F10000,AQ4)</f>
        <v>0</v>
      </c>
      <c r="AS38" s="48">
        <f>SUMIFS(торг!A4:A10000,торг!I4:I10000,B38,торг!F4:F10000,AS4)</f>
        <v>0</v>
      </c>
      <c r="AT38" s="48">
        <f>SUMIFS(торг!O4:O10000,торг!I4:I10000,B38,торг!F4:F10000,AS4)</f>
        <v>0</v>
      </c>
      <c r="AU38" s="48">
        <f>SUMIFS(торг!A4:A10000,торг!I4:I10000,B38,торг!F4:F10000,AU4)</f>
        <v>0</v>
      </c>
      <c r="AV38" s="48">
        <f>SUMIFS(торг!O4:O10000,торг!I4:I10000,B38,торг!F4:F10000,AU4)</f>
        <v>0</v>
      </c>
    </row>
    <row r="39" spans="1:48" ht="16.5" thickBot="1">
      <c r="A39" s="1192" t="s">
        <v>1037</v>
      </c>
      <c r="B39" s="177" t="s">
        <v>1040</v>
      </c>
      <c r="C39" s="423">
        <f t="shared" si="6"/>
        <v>0</v>
      </c>
      <c r="D39" s="2318">
        <f t="shared" si="8"/>
        <v>0</v>
      </c>
      <c r="E39" s="482">
        <v>0</v>
      </c>
      <c r="F39" s="484">
        <v>0</v>
      </c>
      <c r="G39" s="758"/>
      <c r="H39" s="759"/>
      <c r="I39" s="48">
        <f>SUMIFS(торг!A4:A10000,торг!I4:I10000,B39,торг!F4:F10000,I4)</f>
        <v>0</v>
      </c>
      <c r="J39" s="48">
        <f>SUMIFS(торг!O4:O10000,торг!I4:I10000,B39,торг!F4:F10000,I4)</f>
        <v>0</v>
      </c>
      <c r="K39" s="48">
        <f>SUMIFS(торг!A4:A10000,торг!I4:I10000,B39,торг!F4:F10000,K4)</f>
        <v>0</v>
      </c>
      <c r="L39" s="48">
        <f>SUMIFS(торг!O4:O10000,торг!I4:I10000,B39,торг!F4:F10000,K4)</f>
        <v>0</v>
      </c>
      <c r="M39" s="48">
        <f>SUMIFS(торг!A4:A10000,торг!I4:I10000,B39,торг!F4:F10000,M4)</f>
        <v>0</v>
      </c>
      <c r="N39" s="48">
        <f>SUMIFS(торг!O4:O10000,торг!I4:I10000,B39,торг!F4:F10000,M4)</f>
        <v>0</v>
      </c>
      <c r="O39" s="48">
        <f>SUMIFS(торг!A4:A10000,торг!I4:I10000,B39,торг!F4:F10000,O4)</f>
        <v>0</v>
      </c>
      <c r="P39" s="48">
        <f>SUMIFS(торг!O4:O10000,торг!I4:I10000,B39,торг!F4:F10000,O4)</f>
        <v>0</v>
      </c>
      <c r="Q39" s="48">
        <f>SUMIFS(торг!A4:A10000,торг!I4:I10000,B39,торг!F4:F10000,Q4)</f>
        <v>0</v>
      </c>
      <c r="R39" s="48">
        <f>SUMIFS(торг!O4:O10000,торг!I4:I10000,B39,торг!F4:F10000,Q4)</f>
        <v>0</v>
      </c>
      <c r="S39" s="48">
        <f>SUMIFS(торг!A4:A10000,торг!I4:I10000,B39,торг!F4:F10000,S4)</f>
        <v>0</v>
      </c>
      <c r="T39" s="48">
        <f>SUMIFS(торг!O4:O10000,торг!I4:I10000,B39,торг!F4:F10000,S4)</f>
        <v>0</v>
      </c>
      <c r="U39" s="48">
        <f>SUMIFS(торг!A4:A10000,торг!I4:I10000,B39,торг!F4:F10000,U4)</f>
        <v>0</v>
      </c>
      <c r="V39" s="48">
        <f>SUMIFS(торг!O4:O10000,торг!I4:I10000,B39,торг!F4:F10000,U4)</f>
        <v>0</v>
      </c>
      <c r="W39" s="48">
        <f>SUMIFS(торг!A4:A10000,торг!I4:I10000,B39,торг!F4:F10000,W4)</f>
        <v>0</v>
      </c>
      <c r="X39" s="48">
        <f>SUMIFS(торг!O4:O10000,торг!I4:I10000,B39,торг!F4:F10000,W4)</f>
        <v>0</v>
      </c>
      <c r="Y39" s="48">
        <f>SUMIFS(торг!A4:A10000,торг!I4:I10000,B39,торг!F4:F10000,Y4)</f>
        <v>0</v>
      </c>
      <c r="Z39" s="48">
        <f>SUMIFS(торг!O4:O10000,торг!I4:I10000,B39,торг!F4:F10000,Y4)</f>
        <v>0</v>
      </c>
      <c r="AA39" s="41">
        <f t="shared" si="1"/>
        <v>0</v>
      </c>
      <c r="AB39" s="41">
        <f t="shared" si="1"/>
        <v>0</v>
      </c>
      <c r="AC39" s="48">
        <f>SUMIFS(торг!A4:A10000,торг!I4:I10000,B39,торг!F4:F10000,AC4)</f>
        <v>0</v>
      </c>
      <c r="AD39" s="48">
        <f>SUMIFS(торг!O4:O10000,торг!I4:I10000,B39,торг!F4:F10000,AC4)</f>
        <v>0</v>
      </c>
      <c r="AE39" s="48">
        <f>SUMIFS(торг!A4:A10000,торг!I4:I10000,B39,торг!F4:F10000,AE4)</f>
        <v>0</v>
      </c>
      <c r="AF39" s="48">
        <f>SUMIFS(торг!O4:O10000,торг!I4:I10000,B39,торг!F4:F10000,AE4)</f>
        <v>0</v>
      </c>
      <c r="AG39" s="48">
        <f>SUMIFS(торг!A4:A10000,торг!I4:I10000,B39,торг!F4:F10000,AG4)</f>
        <v>0</v>
      </c>
      <c r="AH39" s="48">
        <f>SUMIFS(торг!O4:O10000,торг!I4:I10000,B39,торг!F4:F10000,AG4)</f>
        <v>0</v>
      </c>
      <c r="AI39" s="48">
        <f>SUMIFS(торг!A4:A10000,торг!I4:I10000,B39,торг!F4:F10000,AI4)</f>
        <v>0</v>
      </c>
      <c r="AJ39" s="48">
        <f>SUMIFS(торг!O4:O10000,торг!I4:I10000,B39,торг!F4:F10000,AI4)</f>
        <v>0</v>
      </c>
      <c r="AK39" s="48">
        <f>SUMIFS(торг!A4:A10000,торг!I4:I10000,B39,торг!F4:F10000,AK4)</f>
        <v>0</v>
      </c>
      <c r="AL39" s="48">
        <f>SUMIFS(торг!O4:O10000,торг!I4:I10000,B39,торг!F4:F10000,AK4)</f>
        <v>0</v>
      </c>
      <c r="AM39" s="48">
        <f>SUMIFS(торг!A4:A10000,торг!I4:I10000,B39,торг!F4:F10000,AM4)</f>
        <v>0</v>
      </c>
      <c r="AN39" s="48">
        <f>SUMIFS(торг!O4:O10000,торг!I4:I10000,B39,торг!F4:F10000,AM4)</f>
        <v>0</v>
      </c>
      <c r="AO39" s="48">
        <f>SUMIFS(торг!A4:A10000,торг!I4:I10000,B39,торг!F4:F10000,AO4)</f>
        <v>0</v>
      </c>
      <c r="AP39" s="48">
        <f>SUMIFS(торг!O4:O10000,торг!I4:I10000,B39,торг!F4:F10000,AO4)</f>
        <v>0</v>
      </c>
      <c r="AQ39" s="48">
        <f>SUMIFS(торг!A4:A10000,торг!I4:I10000,B39,торг!F4:F10000,AQ4)</f>
        <v>0</v>
      </c>
      <c r="AR39" s="48">
        <f>SUMIFS(торг!O4:O10000,торг!I4:I10000,B39,торг!F4:F10000,AQ4)</f>
        <v>0</v>
      </c>
      <c r="AS39" s="48">
        <f>SUMIFS(торг!A4:A10000,торг!I4:I10000,B39,торг!F4:F10000,AS4)</f>
        <v>0</v>
      </c>
      <c r="AT39" s="48">
        <f>SUMIFS(торг!O4:O10000,торг!I4:I10000,B39,торг!F4:F10000,AS4)</f>
        <v>0</v>
      </c>
      <c r="AU39" s="48">
        <f>SUMIFS(торг!A4:A10000,торг!I4:I10000,B39,торг!F4:F10000,AU4)</f>
        <v>0</v>
      </c>
      <c r="AV39" s="48">
        <f>SUMIFS(торг!O4:O10000,торг!I4:I10000,B39,торг!F4:F10000,AU4)</f>
        <v>0</v>
      </c>
    </row>
    <row r="40" spans="1:48" ht="16.5" thickBot="1">
      <c r="A40" s="49" t="s">
        <v>221</v>
      </c>
      <c r="B40" s="83" t="s">
        <v>114</v>
      </c>
      <c r="C40" s="423">
        <f t="shared" si="6"/>
        <v>0</v>
      </c>
      <c r="D40" s="2318">
        <f t="shared" si="8"/>
        <v>0</v>
      </c>
      <c r="E40" s="482">
        <v>0</v>
      </c>
      <c r="F40" s="484">
        <v>0</v>
      </c>
      <c r="G40" s="758"/>
      <c r="H40" s="759"/>
      <c r="I40" s="50">
        <f>SUMIFS(торг!A4:A10000,торг!I4:I10000,B40,торг!F4:F10000,I4)</f>
        <v>0</v>
      </c>
      <c r="J40" s="50">
        <f>SUMIFS(торг!O4:O10000,торг!I4:I10000,B40,торг!F4:F10000,I4)</f>
        <v>0</v>
      </c>
      <c r="K40" s="51">
        <f>SUMIFS(торг!A4:A10000,торг!I4:I10000,B40,торг!F4:F10000,K4)</f>
        <v>0</v>
      </c>
      <c r="L40" s="52">
        <f>SUMIFS(торг!O4:O10000,торг!I4:I10000,B40,торг!F4:F10000,K4)</f>
        <v>0</v>
      </c>
      <c r="M40" s="52">
        <f>SUMIFS(торг!A4:A10000,торг!I4:I10000,B40,торг!F4:F10000,M4)</f>
        <v>0</v>
      </c>
      <c r="N40" s="52">
        <f>SUMIFS(торг!O4:O10000,торг!I4:I10000,B40,торг!F4:F10000,M4)</f>
        <v>0</v>
      </c>
      <c r="O40" s="52">
        <f>SUMIFS(торг!A4:A10000,торг!I4:I10000,B40,торг!F4:F10000,O4)</f>
        <v>0</v>
      </c>
      <c r="P40" s="52">
        <f>SUMIFS(торг!O4:O10000,торг!I4:I10000,B40,торг!F4:F10000,O4)</f>
        <v>0</v>
      </c>
      <c r="Q40" s="52">
        <f>SUMIFS(торг!A4:A10000,торг!I4:I10000,B40,торг!F4:F10000,Q4)</f>
        <v>0</v>
      </c>
      <c r="R40" s="52">
        <f>SUMIFS(торг!O4:O10000,торг!I4:I10000,B40,торг!F4:F10000,Q4)</f>
        <v>0</v>
      </c>
      <c r="S40" s="52">
        <f>SUMIFS(торг!A4:A10000,торг!I4:I10000,B40,торг!F4:F10000,S4)</f>
        <v>0</v>
      </c>
      <c r="T40" s="52">
        <f>SUMIFS(торг!O4:O10000,торг!I4:I10000,B40,торг!F4:F10000,S4)</f>
        <v>0</v>
      </c>
      <c r="U40" s="52">
        <f>SUMIFS(торг!A4:A10000,торг!I4:I10000,B40,торг!F4:F10000,U4)</f>
        <v>0</v>
      </c>
      <c r="V40" s="52">
        <f>SUMIFS(торг!O4:O10000,торг!I4:I10000,B40,торг!F4:F10000,U4)</f>
        <v>0</v>
      </c>
      <c r="W40" s="52">
        <f>SUMIFS(торг!A4:A10000,торг!I4:I10000,B40,торг!F4:F10000,W4)</f>
        <v>0</v>
      </c>
      <c r="X40" s="52">
        <f>SUMIFS(торг!O4:O10000,торг!I4:I10000,B40,торг!F4:F10000,W4)</f>
        <v>0</v>
      </c>
      <c r="Y40" s="52">
        <f>SUMIFS(торг!A4:A10000,торг!I4:I10000,B40,торг!F4:F10000,Y4)</f>
        <v>0</v>
      </c>
      <c r="Z40" s="52">
        <f>SUMIFS(торг!O4:O10000,торг!I4:I10000,B40,торг!F4:F10000,Y4)</f>
        <v>0</v>
      </c>
      <c r="AA40" s="41">
        <f t="shared" si="1"/>
        <v>0</v>
      </c>
      <c r="AB40" s="41">
        <f t="shared" si="1"/>
        <v>0</v>
      </c>
      <c r="AC40" s="52">
        <f>SUMIFS(торг!A4:A10000,торг!I4:I10000,B40,торг!F4:F10000,AC4)</f>
        <v>0</v>
      </c>
      <c r="AD40" s="52">
        <f>SUMIFS(торг!O4:O10000,торг!I4:I10000,B40,торг!F4:F10000,AC4)</f>
        <v>0</v>
      </c>
      <c r="AE40" s="52">
        <f>SUMIFS(торг!A4:A10000,торг!I4:I10000,B40,торг!F4:F10000,AE4)</f>
        <v>0</v>
      </c>
      <c r="AF40" s="52">
        <f>SUMIFS(торг!O4:O10000,торг!I4:I10000,B40,торг!F4:F10000,AE4)</f>
        <v>0</v>
      </c>
      <c r="AG40" s="52">
        <f>SUMIFS(торг!A4:A10000,торг!I4:I10000,B40,торг!F4:F10000,AG4)</f>
        <v>0</v>
      </c>
      <c r="AH40" s="52">
        <f>SUMIFS(торг!O4:O10000,торг!I4:I10000,B40,торг!F4:F10000,AG4)</f>
        <v>0</v>
      </c>
      <c r="AI40" s="52">
        <f>SUMIFS(торг!A4:A10000,торг!I4:I10000,B40,торг!F4:F10000,AI4)</f>
        <v>0</v>
      </c>
      <c r="AJ40" s="52">
        <f>SUMIFS(торг!O4:O10000,торг!I4:I10000,B40,торг!F4:F10000,AI4)</f>
        <v>0</v>
      </c>
      <c r="AK40" s="52">
        <f>SUMIFS(торг!A4:A10000,торг!I4:I10000,B40,торг!F4:F10000,AK4)</f>
        <v>0</v>
      </c>
      <c r="AL40" s="52">
        <f>SUMIFS(торг!O4:O10000,торг!I4:I10000,B40,торг!F4:F10000,AK4)</f>
        <v>0</v>
      </c>
      <c r="AM40" s="52">
        <f>SUMIFS(торг!A4:A10000,торг!I4:I10000,B23,торг!F4:F10000,AM4)</f>
        <v>0</v>
      </c>
      <c r="AN40" s="52">
        <f>SUMIFS(торг!O4:O10000,торг!I4:I10000,B40,торг!F4:F10000,AM4)</f>
        <v>0</v>
      </c>
      <c r="AO40" s="52">
        <f>SUMIFS(торг!A4:A10000,торг!I4:I10000,B40,торг!F4:F10000,AO4)</f>
        <v>0</v>
      </c>
      <c r="AP40" s="52">
        <f>SUMIFS(торг!O4:O10000,торг!I4:I10000,B40,торг!F4:F10000,AO4)</f>
        <v>0</v>
      </c>
      <c r="AQ40" s="52">
        <f>SUMIFS(торг!A4:A10000,торг!I4:I10000,B40,торг!F4:F10000,AQ4)</f>
        <v>0</v>
      </c>
      <c r="AR40" s="52">
        <f>SUMIFS(торг!O4:O10000,торг!I4:I10000,B40,торг!F4:F10000,AQ4)</f>
        <v>0</v>
      </c>
      <c r="AS40" s="52">
        <f>SUMIFS(торг!A4:A10000,торг!I4:I10000,B40,торг!F4:F10000,AS4)</f>
        <v>0</v>
      </c>
      <c r="AT40" s="52">
        <f>SUMIFS(торг!O4:O10000,торг!I4:I10000,B40,торг!F4:F10000,AS4)</f>
        <v>0</v>
      </c>
      <c r="AU40" s="52">
        <f>SUMIFS(торг!A4:A10000,торг!I4:I10000,B40,торг!F4:F10000,AU4)</f>
        <v>0</v>
      </c>
      <c r="AV40" s="52">
        <f>SUMIFS(торг!O4:O10000,торг!I4:I10000,B40,торг!F4:F10000,AU4)</f>
        <v>0</v>
      </c>
    </row>
    <row r="41" spans="1:48" ht="16.5" thickBot="1">
      <c r="A41" s="53" t="s">
        <v>89</v>
      </c>
      <c r="B41" s="79" t="s">
        <v>222</v>
      </c>
      <c r="C41" s="659">
        <f t="shared" si="6"/>
        <v>0</v>
      </c>
      <c r="D41" s="2320">
        <f t="shared" si="8"/>
        <v>0</v>
      </c>
      <c r="E41" s="660">
        <v>0</v>
      </c>
      <c r="F41" s="661">
        <v>0</v>
      </c>
      <c r="G41" s="766">
        <f>C41/C153*100%</f>
        <v>0</v>
      </c>
      <c r="H41" s="767">
        <f>D41/D153*100%</f>
        <v>0</v>
      </c>
      <c r="I41" s="18">
        <f t="shared" ref="I41:AV41" si="10">SUM(I43:I49)</f>
        <v>0</v>
      </c>
      <c r="J41" s="18">
        <f t="shared" si="10"/>
        <v>0</v>
      </c>
      <c r="K41" s="19">
        <f t="shared" si="10"/>
        <v>0</v>
      </c>
      <c r="L41" s="20">
        <f t="shared" si="10"/>
        <v>0</v>
      </c>
      <c r="M41" s="20">
        <f t="shared" si="10"/>
        <v>0</v>
      </c>
      <c r="N41" s="20">
        <f t="shared" si="10"/>
        <v>0</v>
      </c>
      <c r="O41" s="20">
        <f t="shared" si="10"/>
        <v>0</v>
      </c>
      <c r="P41" s="20">
        <f t="shared" si="10"/>
        <v>0</v>
      </c>
      <c r="Q41" s="20">
        <f t="shared" si="10"/>
        <v>0</v>
      </c>
      <c r="R41" s="20">
        <f t="shared" si="10"/>
        <v>0</v>
      </c>
      <c r="S41" s="20">
        <f t="shared" si="10"/>
        <v>0</v>
      </c>
      <c r="T41" s="20">
        <f t="shared" si="10"/>
        <v>0</v>
      </c>
      <c r="U41" s="20">
        <f t="shared" si="10"/>
        <v>0</v>
      </c>
      <c r="V41" s="20">
        <f t="shared" si="10"/>
        <v>0</v>
      </c>
      <c r="W41" s="20">
        <f t="shared" si="10"/>
        <v>0</v>
      </c>
      <c r="X41" s="20">
        <f t="shared" si="10"/>
        <v>0</v>
      </c>
      <c r="Y41" s="20">
        <f t="shared" si="10"/>
        <v>0</v>
      </c>
      <c r="Z41" s="20">
        <f t="shared" si="10"/>
        <v>0</v>
      </c>
      <c r="AA41" s="41">
        <f t="shared" si="10"/>
        <v>0</v>
      </c>
      <c r="AB41" s="41">
        <f t="shared" si="10"/>
        <v>0</v>
      </c>
      <c r="AC41" s="20">
        <f t="shared" si="10"/>
        <v>0</v>
      </c>
      <c r="AD41" s="20">
        <f t="shared" si="10"/>
        <v>0</v>
      </c>
      <c r="AE41" s="20">
        <f t="shared" si="10"/>
        <v>0</v>
      </c>
      <c r="AF41" s="20">
        <f t="shared" si="10"/>
        <v>0</v>
      </c>
      <c r="AG41" s="20">
        <f t="shared" si="10"/>
        <v>0</v>
      </c>
      <c r="AH41" s="20">
        <f t="shared" si="10"/>
        <v>0</v>
      </c>
      <c r="AI41" s="20">
        <f t="shared" si="10"/>
        <v>0</v>
      </c>
      <c r="AJ41" s="20">
        <f t="shared" si="10"/>
        <v>0</v>
      </c>
      <c r="AK41" s="20">
        <f t="shared" si="10"/>
        <v>0</v>
      </c>
      <c r="AL41" s="20">
        <f t="shared" si="10"/>
        <v>0</v>
      </c>
      <c r="AM41" s="20">
        <f t="shared" si="10"/>
        <v>0</v>
      </c>
      <c r="AN41" s="20">
        <f t="shared" si="10"/>
        <v>0</v>
      </c>
      <c r="AO41" s="20">
        <f t="shared" si="10"/>
        <v>0</v>
      </c>
      <c r="AP41" s="20">
        <f t="shared" si="10"/>
        <v>0</v>
      </c>
      <c r="AQ41" s="20">
        <f t="shared" si="10"/>
        <v>0</v>
      </c>
      <c r="AR41" s="20">
        <f t="shared" si="10"/>
        <v>0</v>
      </c>
      <c r="AS41" s="20">
        <f t="shared" si="10"/>
        <v>0</v>
      </c>
      <c r="AT41" s="20">
        <f t="shared" si="10"/>
        <v>0</v>
      </c>
      <c r="AU41" s="20">
        <f t="shared" si="10"/>
        <v>0</v>
      </c>
      <c r="AV41" s="20">
        <f t="shared" si="10"/>
        <v>0</v>
      </c>
    </row>
    <row r="42" spans="1:48" ht="16.5" thickBot="1">
      <c r="A42" s="43"/>
      <c r="B42" s="43" t="s">
        <v>36</v>
      </c>
      <c r="C42" s="422"/>
      <c r="D42" s="2321"/>
      <c r="E42" s="481"/>
      <c r="F42" s="480"/>
      <c r="G42" s="758"/>
      <c r="H42" s="759"/>
      <c r="I42" s="25"/>
      <c r="J42" s="25"/>
      <c r="K42" s="26"/>
      <c r="L42" s="27"/>
      <c r="M42" s="27"/>
      <c r="N42" s="27"/>
      <c r="O42" s="27"/>
      <c r="P42" s="27"/>
      <c r="Q42" s="27"/>
      <c r="R42" s="27"/>
      <c r="S42" s="27"/>
      <c r="T42" s="27"/>
      <c r="U42" s="27"/>
      <c r="V42" s="27"/>
      <c r="W42" s="27"/>
      <c r="X42" s="27"/>
      <c r="Y42" s="27"/>
      <c r="Z42" s="27"/>
      <c r="AA42" s="41"/>
      <c r="AB42" s="41"/>
      <c r="AC42" s="27"/>
      <c r="AD42" s="27"/>
      <c r="AE42" s="27"/>
      <c r="AF42" s="27"/>
      <c r="AG42" s="27"/>
      <c r="AH42" s="27"/>
      <c r="AI42" s="27"/>
      <c r="AJ42" s="27"/>
      <c r="AK42" s="27"/>
      <c r="AL42" s="27"/>
      <c r="AM42" s="27"/>
      <c r="AN42" s="27"/>
      <c r="AO42" s="27"/>
      <c r="AP42" s="27"/>
      <c r="AQ42" s="27"/>
      <c r="AR42" s="27"/>
      <c r="AS42" s="27"/>
      <c r="AT42" s="27"/>
      <c r="AU42" s="27"/>
      <c r="AV42" s="27"/>
    </row>
    <row r="43" spans="1:48" ht="16.5" thickBot="1">
      <c r="A43" s="43" t="s">
        <v>109</v>
      </c>
      <c r="B43" s="43" t="s">
        <v>85</v>
      </c>
      <c r="C43" s="422">
        <f t="shared" ref="C43:C50" si="11">I43+K43+M43+O43+Q43+S43+U43+W43+Y43+AA43</f>
        <v>0</v>
      </c>
      <c r="D43" s="2316">
        <f>(J43+L43+N43+P43+R43+T43+V43+X43+Z43+AB43)</f>
        <v>0</v>
      </c>
      <c r="E43" s="481">
        <v>0</v>
      </c>
      <c r="F43" s="482">
        <v>0</v>
      </c>
      <c r="G43" s="758"/>
      <c r="H43" s="759"/>
      <c r="I43" s="25">
        <f>SUMIFS(склад!A4:A9995,склад!I4:I9995,B43,склад!F4:F9995,I4)</f>
        <v>0</v>
      </c>
      <c r="J43" s="25">
        <f>SUMIFS(склад!O4:O9995,склад!I4:I9995,B43,склад!F4:F9995,I4)</f>
        <v>0</v>
      </c>
      <c r="K43" s="26">
        <f>SUMIFS(склад!A4:A9995,склад!I4:I9995,B43,склад!F4:F9995,K4)</f>
        <v>0</v>
      </c>
      <c r="L43" s="27">
        <f>SUMIFS(склад!O4:O9995,склад!I4:I9995,B43,склад!F4:F9995,K4)</f>
        <v>0</v>
      </c>
      <c r="M43" s="27">
        <f>SUMIFS(склад!A4:A9995,склад!I4:I9995,B43,склад!F4:F9995,M4)</f>
        <v>0</v>
      </c>
      <c r="N43" s="27">
        <f>SUMIFS(склад!O4:O9995,склад!I4:I9995,B43,склад!F4:F9995,M4)</f>
        <v>0</v>
      </c>
      <c r="O43" s="27">
        <f>SUMIFS(склад!A4:A9995,склад!I4:I9995,B43,склад!F4:F9995,O4)</f>
        <v>0</v>
      </c>
      <c r="P43" s="27">
        <f>SUMIFS(склад!O4:O9995,склад!I4:I9995,B43,склад!F4:F9995,O4)</f>
        <v>0</v>
      </c>
      <c r="Q43" s="27">
        <f>SUMIFS(склад!A4:A9995,склад!I4:I9995,B43,склад!F4:F9995,Q4)</f>
        <v>0</v>
      </c>
      <c r="R43" s="27">
        <f>SUMIFS(склад!O4:O9995,склад!I4:I9995,B43,склад!F4:F9995,Q4)</f>
        <v>0</v>
      </c>
      <c r="S43" s="27">
        <f>SUMIFS(склад!A4:A9995,склад!I4:I9995,B43,склад!F4:F9995,S4)</f>
        <v>0</v>
      </c>
      <c r="T43" s="27">
        <f>SUMIFS(склад!O4:O9995,склад!I4:I9995,B43,склад!F4:F9995,S4)</f>
        <v>0</v>
      </c>
      <c r="U43" s="27">
        <f>SUMIFS(склад!A4:A9995,склад!I4:I9995,B43,склад!F4:F9995,U4)</f>
        <v>0</v>
      </c>
      <c r="V43" s="27">
        <f>SUMIFS(склад!O4:O9995,склад!I4:I9995,B43,склад!F4:F9995,U4)</f>
        <v>0</v>
      </c>
      <c r="W43" s="27">
        <f>SUMIFS(склад!A4:A9995,склад!I4:I9995,B43,склад!F4:F9995,W4)</f>
        <v>0</v>
      </c>
      <c r="X43" s="27">
        <f>SUMIFS(склад!O4:O9995,склад!I4:I9995,B43,склад!F4:F9995,W4)</f>
        <v>0</v>
      </c>
      <c r="Y43" s="27">
        <f>SUMIFS(склад!A4:A9995,склад!I4:I9995,B43,склад!F4:F9995,Y4)</f>
        <v>0</v>
      </c>
      <c r="Z43" s="27">
        <f>SUMIFS(склад!O4:O9995,склад!I4:I9995,B43,склад!F4:F9995,Y4)</f>
        <v>0</v>
      </c>
      <c r="AA43" s="41">
        <f t="shared" ref="AA43:AB49" si="12">AC43+AE43+AG43+AI43+AK43+AM43+AO43+AQ43+AS43+AU43</f>
        <v>0</v>
      </c>
      <c r="AB43" s="41">
        <f t="shared" si="12"/>
        <v>0</v>
      </c>
      <c r="AC43" s="27">
        <f>SUMIFS(склад!A4:A9995,склад!I4:I9995,B43,склад!F4:F9995,AC4)</f>
        <v>0</v>
      </c>
      <c r="AD43" s="27">
        <f>SUMIFS(склад!O4:O9995,склад!I4:I9995,B43,склад!F4:F9995,AC4)</f>
        <v>0</v>
      </c>
      <c r="AE43" s="27">
        <f>SUMIFS(склад!A4:A9995,склад!I4:I9995,B43,склад!F4:F9995,AE4)</f>
        <v>0</v>
      </c>
      <c r="AF43" s="27">
        <f>SUMIFS(склад!O4:O9995,склад!I4:I9995,B43,склад!F4:F9995,AE4)</f>
        <v>0</v>
      </c>
      <c r="AG43" s="27">
        <f>SUMIFS(склад!A4:A9995,склад!I4:I9995,B43,склад!F4:F9995,AG4)</f>
        <v>0</v>
      </c>
      <c r="AH43" s="27">
        <f>SUMIFS(склад!O4:O9995,склад!I4:I9995,B43,склад!F4:F9995,AG4)</f>
        <v>0</v>
      </c>
      <c r="AI43" s="27">
        <f>SUMIFS(склад!A4:A9995,склад!I4:I9995,B43,склад!F4:F9995,AI4)</f>
        <v>0</v>
      </c>
      <c r="AJ43" s="27">
        <f>SUMIFS(склад!O4:O9995,склад!I4:I9995,B43,склад!F4:F9995,AI4)</f>
        <v>0</v>
      </c>
      <c r="AK43" s="27">
        <f>SUMIFS(склад!A4:A9995,склад!I4:I9995,B43,склад!F4:F9995,AK4)</f>
        <v>0</v>
      </c>
      <c r="AL43" s="27">
        <f>SUMIFS(склад!O4:O9995,склад!I4:I9995,B43,склад!F4:F9995,AK4)</f>
        <v>0</v>
      </c>
      <c r="AM43" s="27">
        <f>SUMIFS(склад!A4:A9995,склад!I4:I9995,B43,склад!F4:F9995,AM4)</f>
        <v>0</v>
      </c>
      <c r="AN43" s="27">
        <f>SUMIFS(склад!O4:O9995,склад!I4:I9995,B43,склад!F4:F9995,AM4)</f>
        <v>0</v>
      </c>
      <c r="AO43" s="27">
        <f>SUMIFS(склад!A4:A9995,склад!I4:I9995,B43,склад!F4:F9995,AO4)</f>
        <v>0</v>
      </c>
      <c r="AP43" s="27">
        <f>SUMIFS(склад!O4:O9995,склад!I4:I9995,B43,склад!F4:F9995,AO4)</f>
        <v>0</v>
      </c>
      <c r="AQ43" s="27">
        <f>SUMIFS(склад!A4:A9995,склад!I4:I9995,B43,склад!F4:F9995,AQ4)</f>
        <v>0</v>
      </c>
      <c r="AR43" s="27">
        <f>SUMIFS(склад!O4:O9995,склад!I4:I9995,B43,склад!F4:F9995,AQ4)</f>
        <v>0</v>
      </c>
      <c r="AS43" s="27">
        <f>SUMIFS(склад!A4:A9995,склад!I4:I9995,B43,склад!F4:F9995,AS4)</f>
        <v>0</v>
      </c>
      <c r="AT43" s="27">
        <f>SUMIFS(склад!O4:O9995,склад!I4:I9995,B43,склад!F4:F9995,AS4)</f>
        <v>0</v>
      </c>
      <c r="AU43" s="27">
        <f>SUMIFS(склад!A4:A9995,склад!I4:I9995,B43,склад!F4:F9995,AU4)</f>
        <v>0</v>
      </c>
      <c r="AV43" s="27">
        <f>SUMIFS(склад!O4:O9995,склад!I4:I9995,B43,склад!F4:F9995,AU4)</f>
        <v>0</v>
      </c>
    </row>
    <row r="44" spans="1:48" ht="16.5" thickBot="1">
      <c r="A44" s="43" t="s">
        <v>27</v>
      </c>
      <c r="B44" s="43" t="s">
        <v>43</v>
      </c>
      <c r="C44" s="422">
        <f t="shared" si="11"/>
        <v>0</v>
      </c>
      <c r="D44" s="2316">
        <f t="shared" ref="D44:D50" si="13">(J44+L44+N44+P44+R44+T44+V44+X44+Z44+AB44)</f>
        <v>0</v>
      </c>
      <c r="E44" s="481">
        <v>0</v>
      </c>
      <c r="F44" s="482">
        <v>0</v>
      </c>
      <c r="G44" s="758"/>
      <c r="H44" s="759"/>
      <c r="I44" s="25">
        <f>SUMIFS(склад!A4:A9995,склад!I4:I9995,B44,склад!F4:F9995,I4)</f>
        <v>0</v>
      </c>
      <c r="J44" s="25">
        <f>SUMIFS(склад!O4:O9995,склад!I4:I9995,B44,склад!F4:F9995,I4)</f>
        <v>0</v>
      </c>
      <c r="K44" s="26">
        <f>SUMIFS(склад!A4:A9995,склад!I4:I9995,B44,склад!F4:F9995,K4)</f>
        <v>0</v>
      </c>
      <c r="L44" s="27">
        <f>SUMIFS(склад!O4:O9995,склад!I4:I9995,B44,склад!F4:F9995,K4)</f>
        <v>0</v>
      </c>
      <c r="M44" s="27">
        <f>SUMIFS(склад!A4:A9995,склад!I4:I9995,B44,склад!F4:F9995,M4)</f>
        <v>0</v>
      </c>
      <c r="N44" s="27">
        <f>SUMIFS(склад!O4:O9995,склад!I4:I9995,B44,склад!F4:F9995,M4)</f>
        <v>0</v>
      </c>
      <c r="O44" s="27">
        <f>SUMIFS(склад!A4:A9995,склад!I4:I9995,B44,склад!F4:F9995,O4)</f>
        <v>0</v>
      </c>
      <c r="P44" s="27">
        <f>SUMIFS(склад!O4:O9995,склад!I4:I9995,B44,склад!F4:F9995,O4)</f>
        <v>0</v>
      </c>
      <c r="Q44" s="27">
        <f>SUMIFS(склад!A4:A9995,склад!I4:I9995,B44,склад!F4:F9995,Q4)</f>
        <v>0</v>
      </c>
      <c r="R44" s="27">
        <f>SUMIFS(склад!O4:O9995,склад!I4:I9995,B44,склад!F4:F9995,Q4)</f>
        <v>0</v>
      </c>
      <c r="S44" s="27">
        <f>SUMIFS(склад!A4:A9995,склад!I4:I9995,B44,склад!F4:F9995,S4)</f>
        <v>0</v>
      </c>
      <c r="T44" s="27">
        <f>SUMIFS(склад!O4:O9995,склад!I4:I9995,B44,склад!F4:F9995,S4)</f>
        <v>0</v>
      </c>
      <c r="U44" s="27">
        <f>SUMIFS(склад!A4:A9995,склад!I4:I9995,B44,склад!F4:F9995,U4)</f>
        <v>0</v>
      </c>
      <c r="V44" s="27">
        <f>SUMIFS(склад!O4:O9995,склад!I4:I9995,B44,склад!F4:F9995,U4)</f>
        <v>0</v>
      </c>
      <c r="W44" s="27">
        <f>SUMIFS(склад!A4:A9995,склад!I4:I9995,B44,склад!F4:F9995,W4)</f>
        <v>0</v>
      </c>
      <c r="X44" s="27">
        <f>SUMIFS(склад!O4:O9995,склад!I4:I9995,B44,склад!F4:F9995,W4)</f>
        <v>0</v>
      </c>
      <c r="Y44" s="27">
        <f>SUMIFS(склад!A4:A9995,склад!I4:I9995,B44,склад!F4:F9995,Y4)</f>
        <v>0</v>
      </c>
      <c r="Z44" s="27">
        <f>SUMIFS(склад!O4:O9995,склад!I4:I9995,B44,склад!F4:F9995,Y4)</f>
        <v>0</v>
      </c>
      <c r="AA44" s="41">
        <f t="shared" si="12"/>
        <v>0</v>
      </c>
      <c r="AB44" s="41">
        <f t="shared" si="12"/>
        <v>0</v>
      </c>
      <c r="AC44" s="27">
        <f>SUMIFS(склад!A4:A9995,склад!I4:I9995,B44,склад!F4:F9995,AC4)</f>
        <v>0</v>
      </c>
      <c r="AD44" s="27">
        <f>SUMIFS(склад!O4:O9995,склад!I4:I9995,B44,склад!F4:F9995,AC4)</f>
        <v>0</v>
      </c>
      <c r="AE44" s="27">
        <f>SUMIFS(склад!A4:A9995,склад!I4:I9995,B44,склад!F4:F9995,AE4)</f>
        <v>0</v>
      </c>
      <c r="AF44" s="27">
        <f>SUMIFS(склад!O4:O9995,склад!I4:I9995,B44,склад!F4:F9995,AE4)</f>
        <v>0</v>
      </c>
      <c r="AG44" s="27">
        <f>SUMIFS(склад!A4:A9995,склад!I4:I9995,B44,склад!F4:F9995,AG4)</f>
        <v>0</v>
      </c>
      <c r="AH44" s="27">
        <f>SUMIFS(склад!O4:O9995,склад!I4:I9995,B44,склад!F4:F9995,AG4)</f>
        <v>0</v>
      </c>
      <c r="AI44" s="27">
        <f>SUMIFS(склад!A4:A9995,склад!I4:I9995,B44,склад!F4:F9995,AI4)</f>
        <v>0</v>
      </c>
      <c r="AJ44" s="27">
        <f>SUMIFS(склад!O4:O9995,склад!I4:I9995,B44,склад!F4:F9995,AI4)</f>
        <v>0</v>
      </c>
      <c r="AK44" s="27">
        <f>SUMIFS(склад!A4:A9995,склад!I4:I9995,B44,склад!F4:F9995,AK4)</f>
        <v>0</v>
      </c>
      <c r="AL44" s="27">
        <f>SUMIFS(склад!O4:O9995,склад!I4:I9995,B44,склад!F4:F9995,AK4)</f>
        <v>0</v>
      </c>
      <c r="AM44" s="27">
        <f>SUMIFS(склад!A4:A9995,склад!I4:I9995,B44,склад!F4:F9995,AM4)</f>
        <v>0</v>
      </c>
      <c r="AN44" s="27">
        <f>SUMIFS(склад!O4:O9995,склад!I4:I9995,B44,склад!F4:F9995,AM4)</f>
        <v>0</v>
      </c>
      <c r="AO44" s="27">
        <f>SUMIFS(склад!A4:A9995,склад!I4:I9995,B44,склад!F4:F9995,AO4)</f>
        <v>0</v>
      </c>
      <c r="AP44" s="27">
        <f>SUMIFS(склад!O4:O9995,склад!I4:I9995,B44,склад!F4:F9995,AO4)</f>
        <v>0</v>
      </c>
      <c r="AQ44" s="27">
        <f>SUMIFS(склад!A4:A9995,склад!I4:I9995,B44,склад!F4:F9995,AQ4)</f>
        <v>0</v>
      </c>
      <c r="AR44" s="27">
        <f>SUMIFS(склад!O4:O9995,склад!I4:I9995,B44,склад!F4:F9995,AQ4)</f>
        <v>0</v>
      </c>
      <c r="AS44" s="27">
        <f>SUMIFS(склад!A4:A9995,склад!I4:I9995,B44,склад!F4:F9995,AS4)</f>
        <v>0</v>
      </c>
      <c r="AT44" s="27">
        <f>SUMIFS(склад!O4:O9995,склад!I4:I9995,B44,склад!F4:F9995,AS4)</f>
        <v>0</v>
      </c>
      <c r="AU44" s="27">
        <f>SUMIFS(склад!A4:A9995,склад!I4:I9995,B44,склад!F4:F9995,AU4)</f>
        <v>0</v>
      </c>
      <c r="AV44" s="27">
        <f>SUMIFS(склад!O4:O9995,склад!I4:I9995,B44,склад!F4:F9995,AU4)</f>
        <v>0</v>
      </c>
    </row>
    <row r="45" spans="1:48" ht="16.5" thickBot="1">
      <c r="A45" s="43" t="s">
        <v>46</v>
      </c>
      <c r="B45" s="43" t="s">
        <v>44</v>
      </c>
      <c r="C45" s="422">
        <f t="shared" si="11"/>
        <v>0</v>
      </c>
      <c r="D45" s="2316">
        <f t="shared" si="13"/>
        <v>0</v>
      </c>
      <c r="E45" s="481">
        <v>0</v>
      </c>
      <c r="F45" s="482">
        <v>0</v>
      </c>
      <c r="G45" s="758"/>
      <c r="H45" s="759"/>
      <c r="I45" s="25">
        <f>SUMIFS(склад!A4:A9995,склад!I4:I9995,B45,склад!F4:F9995,I4)</f>
        <v>0</v>
      </c>
      <c r="J45" s="25">
        <f>SUMIFS(склад!O4:O9995,склад!I4:I9995,B45,склад!F4:F9995,I4)</f>
        <v>0</v>
      </c>
      <c r="K45" s="26">
        <f>SUMIFS(склад!A4:A9995,склад!I4:I9995,B45,склад!F4:F9995,K4)</f>
        <v>0</v>
      </c>
      <c r="L45" s="27">
        <f>SUMIFS(склад!O4:O9995,склад!I4:I9995,B45,склад!F4:F9995,K4)</f>
        <v>0</v>
      </c>
      <c r="M45" s="27">
        <f>SUMIFS(склад!A4:A9995,склад!I4:I9995,B45,склад!F4:F9995,M4)</f>
        <v>0</v>
      </c>
      <c r="N45" s="27">
        <f>SUMIFS(склад!O4:O9995,склад!I4:I9995,B45,склад!F4:F9995,M4)</f>
        <v>0</v>
      </c>
      <c r="O45" s="27">
        <f>SUMIFS(склад!A4:A9995,склад!I4:I9995,B45,склад!F4:F9995,O4)</f>
        <v>0</v>
      </c>
      <c r="P45" s="27">
        <f>SUMIFS(склад!O4:O9995,склад!I4:I9995,B45,склад!F4:F9995,O4)</f>
        <v>0</v>
      </c>
      <c r="Q45" s="27">
        <f>SUMIFS(склад!A4:A9995,склад!I4:I9995,B45,склад!F4:F9995,Q4)</f>
        <v>0</v>
      </c>
      <c r="R45" s="27">
        <f>SUMIFS(склад!O4:O9995,склад!I4:I9995,B45,склад!F4:F9995,Q4)</f>
        <v>0</v>
      </c>
      <c r="S45" s="27">
        <f>SUMIFS(склад!A4:A9995,склад!I4:I9995,B45,склад!F4:F9995,S4)</f>
        <v>0</v>
      </c>
      <c r="T45" s="27">
        <f>SUMIFS(склад!O4:O9995,склад!I4:I9995,B45,склад!F4:F9995,S4)</f>
        <v>0</v>
      </c>
      <c r="U45" s="27">
        <f>SUMIFS(склад!A4:A9995,склад!I4:I9995,B45,склад!F4:F9995,U4)</f>
        <v>0</v>
      </c>
      <c r="V45" s="27">
        <f>SUMIFS(склад!O4:O9995,склад!I4:I9995,B45,склад!F4:F9995,U4)</f>
        <v>0</v>
      </c>
      <c r="W45" s="27">
        <f>SUMIFS(склад!A4:A9995,склад!I4:I9995,B45,склад!F4:F9995,W4)</f>
        <v>0</v>
      </c>
      <c r="X45" s="27">
        <f>SUMIFS(склад!O4:O9995,склад!I4:I9995,B45,склад!F4:F9995,W4)</f>
        <v>0</v>
      </c>
      <c r="Y45" s="27">
        <f>SUMIFS(склад!A4:A9995,склад!I4:I9995,B45,склад!F4:F9995,Y4)</f>
        <v>0</v>
      </c>
      <c r="Z45" s="27">
        <f>SUMIFS(склад!O4:O9995,склад!I4:I9995,B45,склад!F4:F9995,Y4)</f>
        <v>0</v>
      </c>
      <c r="AA45" s="41">
        <f t="shared" si="12"/>
        <v>0</v>
      </c>
      <c r="AB45" s="41">
        <f t="shared" si="12"/>
        <v>0</v>
      </c>
      <c r="AC45" s="27">
        <f>SUMIFS(склад!A4:A9995,склад!I4:I9995,B45,склад!F4:F9995,AC4)</f>
        <v>0</v>
      </c>
      <c r="AD45" s="27">
        <f>SUMIFS(склад!O4:O9995,склад!I4:I9995,B45,склад!F4:F9995,AC4)</f>
        <v>0</v>
      </c>
      <c r="AE45" s="27">
        <f>SUMIFS(склад!A4:A9995,склад!I4:I9995,B45,склад!F4:F9995,AE4)</f>
        <v>0</v>
      </c>
      <c r="AF45" s="27">
        <f>SUMIFS(склад!O4:O9995,склад!I4:I9995,B45,склад!F4:F9995,AE4)</f>
        <v>0</v>
      </c>
      <c r="AG45" s="27">
        <f>SUMIFS(склад!A4:A9995,склад!I4:I9995,B45,склад!F4:F9995,AG4)</f>
        <v>0</v>
      </c>
      <c r="AH45" s="27">
        <f>SUMIFS(склад!O4:O9995,склад!I4:I9995,B45,склад!F4:F9995,AG4)</f>
        <v>0</v>
      </c>
      <c r="AI45" s="27">
        <f>SUMIFS(склад!A4:A9995,склад!I4:I9995,B45,склад!F4:F9995,AI4)</f>
        <v>0</v>
      </c>
      <c r="AJ45" s="27">
        <f>SUMIFS(склад!O4:O9995,склад!I4:I9995,B45,склад!F4:F9995,AI4)</f>
        <v>0</v>
      </c>
      <c r="AK45" s="27">
        <f>SUMIFS(склад!A4:A9995,склад!I4:I9995,B45,склад!F4:F9995,AK4)</f>
        <v>0</v>
      </c>
      <c r="AL45" s="27">
        <f>SUMIFS(склад!O4:O9995,склад!I4:I9995,B45,склад!F4:F9995,AK4)</f>
        <v>0</v>
      </c>
      <c r="AM45" s="27">
        <f>SUMIFS(склад!A4:A9995,склад!I4:I9995,B45,склад!F4:F9995,AM4)</f>
        <v>0</v>
      </c>
      <c r="AN45" s="27">
        <f>SUMIFS(склад!O4:O9995,склад!I4:I9995,B45,склад!F4:F9995,AM4)</f>
        <v>0</v>
      </c>
      <c r="AO45" s="27">
        <f>SUMIFS(склад!A4:A9995,склад!I4:I9995,B45,склад!F4:F9995,AO4)</f>
        <v>0</v>
      </c>
      <c r="AP45" s="27">
        <f>SUMIFS(склад!O4:O9995,склад!I4:I9995,B45,склад!F4:F9995,AO4)</f>
        <v>0</v>
      </c>
      <c r="AQ45" s="27">
        <f>SUMIFS(склад!A4:A9995,склад!I4:I9995,B45,склад!F4:F9995,AQ4)</f>
        <v>0</v>
      </c>
      <c r="AR45" s="27">
        <f>SUMIFS(склад!O4:O9995,склад!I4:I9995,B45,склад!F4:F9995,AQ4)</f>
        <v>0</v>
      </c>
      <c r="AS45" s="27">
        <f>SUMIFS(склад!A4:A9995,склад!I4:I9995,B45,склад!F4:F9995,AS4)</f>
        <v>0</v>
      </c>
      <c r="AT45" s="27">
        <f>SUMIFS(склад!O4:O9995,склад!I4:I9995,B45,склад!F4:F9995,AS4)</f>
        <v>0</v>
      </c>
      <c r="AU45" s="27">
        <f>SUMIFS(склад!A4:A9995,склад!I4:I9995,B45,склад!F4:F9995,AU4)</f>
        <v>0</v>
      </c>
      <c r="AV45" s="27">
        <f>SUMIFS(склад!O4:O9995,склад!I4:I9995,B45,склад!F4:F9995,AU4)</f>
        <v>0</v>
      </c>
    </row>
    <row r="46" spans="1:48" ht="16.5" thickBot="1">
      <c r="A46" s="43" t="s">
        <v>68</v>
      </c>
      <c r="B46" s="43" t="s">
        <v>82</v>
      </c>
      <c r="C46" s="422">
        <f t="shared" si="11"/>
        <v>0</v>
      </c>
      <c r="D46" s="2316">
        <f t="shared" si="13"/>
        <v>0</v>
      </c>
      <c r="E46" s="481">
        <v>0</v>
      </c>
      <c r="F46" s="482">
        <v>0</v>
      </c>
      <c r="G46" s="758"/>
      <c r="H46" s="759"/>
      <c r="I46" s="25">
        <f>SUMIFS(склад!A4:A9995,склад!I4:I9995,B46,склад!F4:F9995,I4)</f>
        <v>0</v>
      </c>
      <c r="J46" s="25">
        <f>SUMIFS(склад!O4:O9995,склад!I4:I9995,B46,склад!F4:F9995,I4)</f>
        <v>0</v>
      </c>
      <c r="K46" s="26">
        <f>SUMIFS(склад!A4:A9995,склад!I4:I9995,B46,склад!F4:F9995,K4)</f>
        <v>0</v>
      </c>
      <c r="L46" s="27">
        <f>SUMIFS(склад!O4:O9995,склад!I4:I9995,B46,склад!F4:F9995,K4)</f>
        <v>0</v>
      </c>
      <c r="M46" s="27">
        <f>SUMIFS(склад!A4:A9995,склад!I4:I9995,B46,склад!F4:F9995,M4)</f>
        <v>0</v>
      </c>
      <c r="N46" s="27">
        <f>SUMIFS(склад!O4:O9995,склад!I4:I9995,B46,склад!F4:F9995,M4)</f>
        <v>0</v>
      </c>
      <c r="O46" s="27">
        <f>SUMIFS(склад!A4:A9995,склад!I4:I9995,B46,склад!F4:F9995,O4)</f>
        <v>0</v>
      </c>
      <c r="P46" s="27">
        <f>SUMIFS(склад!O4:O9995,склад!I4:I9995,B46,склад!F4:F9995,O4)</f>
        <v>0</v>
      </c>
      <c r="Q46" s="27">
        <f>SUMIFS(склад!A4:A9995,склад!I4:I9995,B46,склад!F4:F9995,Q4)</f>
        <v>0</v>
      </c>
      <c r="R46" s="27">
        <f>SUMIFS(склад!O4:O9995,склад!I4:I9995,B46,склад!F4:F9995,Q4)</f>
        <v>0</v>
      </c>
      <c r="S46" s="27">
        <f>SUMIFS(склад!A4:A9995,склад!I4:I9995,B46,склад!F4:F9995,S4)</f>
        <v>0</v>
      </c>
      <c r="T46" s="27">
        <f>SUMIFS(склад!O4:O9995,склад!I4:I9995,B46,склад!F4:F9995,S4)</f>
        <v>0</v>
      </c>
      <c r="U46" s="27">
        <f>SUMIFS(склад!A4:A9995,склад!I4:I9995,B46,склад!F4:F9995,U4)</f>
        <v>0</v>
      </c>
      <c r="V46" s="27">
        <f>SUMIFS(склад!O4:O9995,склад!I4:I9995,B46,склад!F4:F9995,U4)</f>
        <v>0</v>
      </c>
      <c r="W46" s="27">
        <f>SUMIFS(склад!A4:A9995,склад!I4:I9995,B46,склад!F4:F9995,W4)</f>
        <v>0</v>
      </c>
      <c r="X46" s="27">
        <f>SUMIFS(склад!O4:O9995,склад!I4:I9995,B46,склад!F4:F9995,W4)</f>
        <v>0</v>
      </c>
      <c r="Y46" s="27">
        <f>SUMIFS(склад!A4:A9995,склад!I4:I9995,B46,склад!F4:F9995,Y4)</f>
        <v>0</v>
      </c>
      <c r="Z46" s="27">
        <f>SUMIFS(склад!O4:O9995,склад!I4:I9995,B46,склад!F4:F9995,Y4)</f>
        <v>0</v>
      </c>
      <c r="AA46" s="41">
        <f t="shared" si="12"/>
        <v>0</v>
      </c>
      <c r="AB46" s="41">
        <f t="shared" si="12"/>
        <v>0</v>
      </c>
      <c r="AC46" s="27">
        <f>SUMIFS(склад!A4:A9995,склад!I4:I9995,B46,склад!F4:F9995,AC4)</f>
        <v>0</v>
      </c>
      <c r="AD46" s="27">
        <f>SUMIFS(склад!O4:O9995,склад!I4:I9995,B46,склад!F4:F9995,AC4)</f>
        <v>0</v>
      </c>
      <c r="AE46" s="27">
        <f>SUMIFS(склад!A4:A9995,склад!I4:I9995,B46,склад!F4:F9995,AE4)</f>
        <v>0</v>
      </c>
      <c r="AF46" s="27">
        <f>SUMIFS(склад!O4:O9995,склад!I4:I9995,B46,склад!F4:F9995,AE4)</f>
        <v>0</v>
      </c>
      <c r="AG46" s="27">
        <f>SUMIFS(склад!A4:A9995,склад!I4:I9995,B46,склад!F4:F9995,AG4)</f>
        <v>0</v>
      </c>
      <c r="AH46" s="27">
        <f>SUMIFS(склад!O4:O9995,склад!I4:I9995,B46,склад!F4:F9995,AG4)</f>
        <v>0</v>
      </c>
      <c r="AI46" s="27">
        <f>SUMIFS(склад!A4:A9995,склад!I4:I9995,B46,склад!F4:F9995,AI4)</f>
        <v>0</v>
      </c>
      <c r="AJ46" s="27">
        <f>SUMIFS(склад!O4:O9995,склад!I4:I9995,B46,склад!F4:F9995,AI4)</f>
        <v>0</v>
      </c>
      <c r="AK46" s="27">
        <f>SUMIFS(склад!A4:A9995,склад!I4:I9995,B46,склад!F4:F9995,AK4)</f>
        <v>0</v>
      </c>
      <c r="AL46" s="27">
        <f>SUMIFS(склад!O4:O9995,склад!I4:I9995,B46,склад!F4:F9995,AK4)</f>
        <v>0</v>
      </c>
      <c r="AM46" s="27">
        <f>SUMIFS(склад!A4:A9995,склад!I4:I9995,B46,склад!F4:F9995,AM4)</f>
        <v>0</v>
      </c>
      <c r="AN46" s="27">
        <f>SUMIFS(склад!O4:O9995,склад!I4:I9995,B46,склад!F4:F9995,AM4)</f>
        <v>0</v>
      </c>
      <c r="AO46" s="27">
        <f>SUMIFS(склад!A4:A9995,склад!I4:I9995,B46,склад!F4:F9995,AO4)</f>
        <v>0</v>
      </c>
      <c r="AP46" s="27">
        <f>SUMIFS(склад!O4:O9995,склад!I4:I9995,B46,склад!F4:F9995,AO4)</f>
        <v>0</v>
      </c>
      <c r="AQ46" s="27">
        <f>SUMIFS(склад!A4:A9995,склад!I4:I9995,B46,склад!F4:F9995,AQ4)</f>
        <v>0</v>
      </c>
      <c r="AR46" s="27">
        <f>SUMIFS(склад!O4:O9995,склад!I4:I9995,B46,склад!F4:F9995,AQ4)</f>
        <v>0</v>
      </c>
      <c r="AS46" s="27">
        <f>SUMIFS(склад!A4:A9995,склад!I4:I9995,B46,склад!F4:F9995,AS4)</f>
        <v>0</v>
      </c>
      <c r="AT46" s="27">
        <f>SUMIFS(склад!O4:O9995,склад!I4:I9995,B46,склад!F4:F9995,AS4)</f>
        <v>0</v>
      </c>
      <c r="AU46" s="27">
        <f>SUMIFS(склад!A4:A9995,склад!I4:I9995,B46,склад!F4:F9995,AU4)</f>
        <v>0</v>
      </c>
      <c r="AV46" s="27">
        <f>SUMIFS(склад!O4:O9995,склад!I4:I9995,B46,склад!F4:F9995,AU4)</f>
        <v>0</v>
      </c>
    </row>
    <row r="47" spans="1:48" ht="16.5" thickBot="1">
      <c r="A47" s="43" t="s">
        <v>4</v>
      </c>
      <c r="B47" s="43" t="s">
        <v>24</v>
      </c>
      <c r="C47" s="422">
        <f t="shared" si="11"/>
        <v>0</v>
      </c>
      <c r="D47" s="2316">
        <f t="shared" si="13"/>
        <v>0</v>
      </c>
      <c r="E47" s="481">
        <v>0</v>
      </c>
      <c r="F47" s="482">
        <v>0</v>
      </c>
      <c r="G47" s="758"/>
      <c r="H47" s="759"/>
      <c r="I47" s="25">
        <f>SUMIFS(склад!A4:A9995,склад!I4:I9995,B47,склад!F4:F9995,I4)</f>
        <v>0</v>
      </c>
      <c r="J47" s="25">
        <f>SUMIFS(склад!O4:O9995,склад!I4:I9995,B47,склад!F4:F9995,I4)</f>
        <v>0</v>
      </c>
      <c r="K47" s="26">
        <f>SUMIFS(склад!A4:A9995,склад!I4:I9995,B47,склад!F4:F9995,K4)</f>
        <v>0</v>
      </c>
      <c r="L47" s="27">
        <f>SUMIFS(склад!O4:O9995,склад!I4:I9995,B47,склад!F4:F9995,K4)</f>
        <v>0</v>
      </c>
      <c r="M47" s="27">
        <f>SUMIFS(склад!A4:A9995,склад!I4:I9995,B47,склад!F4:F9995,M4)</f>
        <v>0</v>
      </c>
      <c r="N47" s="27">
        <f>SUMIFS(склад!O4:O9995,склад!I4:I9995,B47,склад!F4:F9995,M4)</f>
        <v>0</v>
      </c>
      <c r="O47" s="27">
        <f>SUMIFS(склад!A4:A9995,склад!I4:I9995,B47,склад!F4:F9995,O4)</f>
        <v>0</v>
      </c>
      <c r="P47" s="27">
        <f>SUMIFS(склад!O4:O9995,склад!I4:I9995,B47,склад!F4:F9995,O4)</f>
        <v>0</v>
      </c>
      <c r="Q47" s="27">
        <f>SUMIFS(склад!A4:A9995,склад!I4:I9995,B47,склад!F4:F9995,Q4)</f>
        <v>0</v>
      </c>
      <c r="R47" s="27">
        <f>SUMIFS(склад!O4:O9995,склад!I4:I9995,B47,склад!F4:F9995,Q4)</f>
        <v>0</v>
      </c>
      <c r="S47" s="27">
        <f>SUMIFS(склад!A4:A9995,склад!I4:I9995,B47,склад!F4:F9995,S4)</f>
        <v>0</v>
      </c>
      <c r="T47" s="27">
        <f>SUMIFS(склад!O4:O9995,склад!I4:I9995,B47,склад!F4:F9995,S4)</f>
        <v>0</v>
      </c>
      <c r="U47" s="27">
        <f>SUMIFS(склад!A4:A9995,склад!I4:I9995,B47,склад!F4:F9995,U4)</f>
        <v>0</v>
      </c>
      <c r="V47" s="27">
        <f>SUMIFS(склад!O4:O9995,склад!I4:I9995,B47,склад!F4:F9995,U4)</f>
        <v>0</v>
      </c>
      <c r="W47" s="27">
        <f>SUMIFS(склад!A4:A9995,склад!I4:I9995,B47,склад!F4:F9995,W4)</f>
        <v>0</v>
      </c>
      <c r="X47" s="27">
        <f>SUMIFS(склад!O4:O9995,склад!I4:I9995,B47,склад!F4:F9995,W4)</f>
        <v>0</v>
      </c>
      <c r="Y47" s="27">
        <f>SUMIFS(склад!A4:A9995,склад!I4:I9995,B47,склад!F4:F9995,Y4)</f>
        <v>0</v>
      </c>
      <c r="Z47" s="27">
        <f>SUMIFS(склад!O4:O9995,склад!I4:I9995,B47,склад!F4:F9995,Y4)</f>
        <v>0</v>
      </c>
      <c r="AA47" s="41">
        <f t="shared" si="12"/>
        <v>0</v>
      </c>
      <c r="AB47" s="41">
        <f t="shared" si="12"/>
        <v>0</v>
      </c>
      <c r="AC47" s="27">
        <f>SUMIFS(склад!A4:A9995,склад!I4:I9995,B47,склад!F4:F9995,AC4)</f>
        <v>0</v>
      </c>
      <c r="AD47" s="27">
        <f>SUMIFS(склад!O4:O9995,склад!I4:I9995,B47,склад!F4:F9995,AC4)</f>
        <v>0</v>
      </c>
      <c r="AE47" s="27">
        <f>SUMIFS(склад!A4:A9995,склад!I4:I9995,B47,склад!F4:F9995,AE4)</f>
        <v>0</v>
      </c>
      <c r="AF47" s="27">
        <f>SUMIFS(склад!O4:O9995,склад!I4:I9995,B47,склад!F4:F9995,AE4)</f>
        <v>0</v>
      </c>
      <c r="AG47" s="27">
        <f>SUMIFS(склад!A4:A9995,склад!I4:I9995,B47,склад!F4:F9995,AG4)</f>
        <v>0</v>
      </c>
      <c r="AH47" s="27">
        <f>SUMIFS(склад!O4:O9995,склад!I4:I9995,B47,склад!F4:F9995,AG4)</f>
        <v>0</v>
      </c>
      <c r="AI47" s="27">
        <f>SUMIFS(склад!A4:A9995,склад!I4:I9995,B47,склад!F4:F9995,AI4)</f>
        <v>0</v>
      </c>
      <c r="AJ47" s="27">
        <f>SUMIFS(склад!O4:O9995,склад!I4:I9995,B47,склад!F4:F9995,AI4)</f>
        <v>0</v>
      </c>
      <c r="AK47" s="27">
        <f>SUMIFS(склад!A4:A9995,склад!I4:I9995,B47,склад!F4:F9995,AK4)</f>
        <v>0</v>
      </c>
      <c r="AL47" s="27">
        <f>SUMIFS(склад!O4:O9995,склад!I4:I9995,B47,склад!F4:F9995,AK4)</f>
        <v>0</v>
      </c>
      <c r="AM47" s="27">
        <f>SUMIFS(склад!A4:A9995,склад!I4:I9995,B47,склад!F4:F9995,AM4)</f>
        <v>0</v>
      </c>
      <c r="AN47" s="27">
        <f>SUMIFS(склад!O4:O9995,склад!I4:I9995,B47,склад!F4:F9995,AM4)</f>
        <v>0</v>
      </c>
      <c r="AO47" s="27">
        <f>SUMIFS(склад!A4:A9995,склад!I4:I9995,B47,склад!F4:F9995,AO4)</f>
        <v>0</v>
      </c>
      <c r="AP47" s="27">
        <f>SUMIFS(склад!O4:O9995,склад!I4:I9995,B47,склад!F4:F9995,AO4)</f>
        <v>0</v>
      </c>
      <c r="AQ47" s="27">
        <f>SUMIFS(склад!A4:A9995,склад!I4:I9995,B47,склад!F4:F9995,AQ4)</f>
        <v>0</v>
      </c>
      <c r="AR47" s="27">
        <f>SUMIFS(склад!O4:O9995,склад!I4:I9995,B47,склад!F4:F9995,AQ4)</f>
        <v>0</v>
      </c>
      <c r="AS47" s="27">
        <f>SUMIFS(склад!A4:A9995,склад!I4:I9995,B47,склад!F4:F9995,AS4)</f>
        <v>0</v>
      </c>
      <c r="AT47" s="27">
        <f>SUMIFS(склад!O4:O9995,склад!I4:I9995,B47,склад!F4:F9995,AS4)</f>
        <v>0</v>
      </c>
      <c r="AU47" s="27">
        <f>SUMIFS(склад!A4:A9995,склад!I4:I9995,B47,склад!F4:F9995,AU4)</f>
        <v>0</v>
      </c>
      <c r="AV47" s="27">
        <f>SUMIFS(склад!O4:O9995,склад!I4:I9995,B47,склад!F4:F9995,AU4)</f>
        <v>0</v>
      </c>
    </row>
    <row r="48" spans="1:48" ht="16.5" thickBot="1">
      <c r="A48" s="43" t="s">
        <v>108</v>
      </c>
      <c r="B48" s="43" t="s">
        <v>79</v>
      </c>
      <c r="C48" s="422">
        <f t="shared" si="11"/>
        <v>0</v>
      </c>
      <c r="D48" s="2316">
        <f t="shared" si="13"/>
        <v>0</v>
      </c>
      <c r="E48" s="481">
        <v>0</v>
      </c>
      <c r="F48" s="482">
        <v>0</v>
      </c>
      <c r="G48" s="758"/>
      <c r="H48" s="759"/>
      <c r="I48" s="25">
        <f>SUMIFS(склад!A4:A9995,склад!I4:I9995,B48,склад!F4:F9995,I4)</f>
        <v>0</v>
      </c>
      <c r="J48" s="25">
        <f>SUMIFS(склад!O4:O9995,склад!I4:I9995,B48,склад!F4:F9995,I4)</f>
        <v>0</v>
      </c>
      <c r="K48" s="26">
        <f>SUMIFS(склад!A4:A9995,склад!I4:I9995,B48,склад!F4:F9995,K4)</f>
        <v>0</v>
      </c>
      <c r="L48" s="27">
        <f>SUMIFS(склад!O4:O9995,склад!I4:I9995,B48,склад!F4:F9995,K4)</f>
        <v>0</v>
      </c>
      <c r="M48" s="27">
        <f>SUMIFS(склад!A4:A9995,склад!I4:I9995,B48,склад!F4:F9995,M4)</f>
        <v>0</v>
      </c>
      <c r="N48" s="27">
        <f>SUMIFS(склад!O4:O9995,склад!I4:I9995,B48,склад!F4:F9995,M4)</f>
        <v>0</v>
      </c>
      <c r="O48" s="27">
        <f>SUMIFS(склад!A4:A9995,склад!I4:I9995,B48,склад!F4:F9995,O4)</f>
        <v>0</v>
      </c>
      <c r="P48" s="27">
        <f>SUMIFS(склад!O4:O9995,склад!I4:I9995,B48,склад!F4:F9995,O4)</f>
        <v>0</v>
      </c>
      <c r="Q48" s="27">
        <f>SUMIFS(склад!A4:A9995,склад!I4:I9995,B48,склад!F4:F9995,Q4)</f>
        <v>0</v>
      </c>
      <c r="R48" s="27">
        <f>SUMIFS(склад!O4:O9995,склад!I4:I9995,B48,склад!F4:F9995,Q4)</f>
        <v>0</v>
      </c>
      <c r="S48" s="27">
        <f>SUMIFS(склад!A4:A9995,склад!I4:I9995,B48,склад!F4:F9995,S4)</f>
        <v>0</v>
      </c>
      <c r="T48" s="27">
        <f>SUMIFS(склад!O4:O9995,склад!I4:I9995,B48,склад!F4:F9995,S4)</f>
        <v>0</v>
      </c>
      <c r="U48" s="27">
        <f>SUMIFS(склад!A4:A9995,склад!I4:I9995,B48,склад!F4:F9995,U4)</f>
        <v>0</v>
      </c>
      <c r="V48" s="27">
        <f>SUMIFS(склад!O4:O9995,склад!I4:I9995,B48,склад!F4:F9995,U4)</f>
        <v>0</v>
      </c>
      <c r="W48" s="27">
        <f>SUMIFS(склад!A4:A9995,склад!I4:I9995,B48,склад!F4:F9995,W4)</f>
        <v>0</v>
      </c>
      <c r="X48" s="27">
        <f>SUMIFS(склад!O4:O9995,склад!I4:I9995,B48,склад!F4:F9995,W4)</f>
        <v>0</v>
      </c>
      <c r="Y48" s="27">
        <f>SUMIFS(склад!A4:A9995,склад!I4:I9995,B48,склад!F4:F9995,Y4)</f>
        <v>0</v>
      </c>
      <c r="Z48" s="27">
        <f>SUMIFS(склад!O4:O9995,склад!I4:I9995,B48,склад!F4:F9995,Y4)</f>
        <v>0</v>
      </c>
      <c r="AA48" s="41">
        <f t="shared" si="12"/>
        <v>0</v>
      </c>
      <c r="AB48" s="41">
        <f t="shared" si="12"/>
        <v>0</v>
      </c>
      <c r="AC48" s="27">
        <f>SUMIFS(склад!A4:A9995,склад!I4:I9995,B48,склад!F4:F9995,AC4)</f>
        <v>0</v>
      </c>
      <c r="AD48" s="27">
        <f>SUMIFS(склад!O4:O9995,склад!I4:I9995,B48,склад!F4:F9995,AC4)</f>
        <v>0</v>
      </c>
      <c r="AE48" s="27">
        <f>SUMIFS(склад!A4:A9995,склад!I4:I9995,B48,склад!F4:F9995,AE4)</f>
        <v>0</v>
      </c>
      <c r="AF48" s="27">
        <f>SUMIFS(склад!O4:O9995,склад!I4:I9995,B48,склад!F4:F9995,AE4)</f>
        <v>0</v>
      </c>
      <c r="AG48" s="27">
        <f>SUMIFS(склад!A4:A9995,склад!I4:I9995,B48,склад!F4:F9995,AG4)</f>
        <v>0</v>
      </c>
      <c r="AH48" s="27">
        <f>SUMIFS(склад!O4:O9995,склад!I4:I9995,B48,склад!F4:F9995,AG4)</f>
        <v>0</v>
      </c>
      <c r="AI48" s="27">
        <f>SUMIFS(склад!A4:A9995,склад!I4:I9995,B48,склад!F4:F9995,AI4)</f>
        <v>0</v>
      </c>
      <c r="AJ48" s="27">
        <f>SUMIFS(склад!O4:O9995,склад!I4:I9995,B48,склад!F4:F9995,AI4)</f>
        <v>0</v>
      </c>
      <c r="AK48" s="27">
        <f>SUMIFS(склад!A4:A9995,склад!I4:I9995,B48,склад!F4:F9995,AK4)</f>
        <v>0</v>
      </c>
      <c r="AL48" s="27">
        <f>SUMIFS(склад!O4:O9995,склад!I4:I9995,B48,склад!F4:F9995,AK4)</f>
        <v>0</v>
      </c>
      <c r="AM48" s="27">
        <f>SUMIFS(склад!A4:A9995,склад!I4:I9995,B48,склад!F4:F9995,AM4)</f>
        <v>0</v>
      </c>
      <c r="AN48" s="27">
        <f>SUMIFS(склад!O4:O9995,склад!I4:I9995,B48,склад!F4:F9995,AM4)</f>
        <v>0</v>
      </c>
      <c r="AO48" s="27">
        <f>SUMIFS(склад!A4:A9995,склад!I4:I9995,B48,склад!F4:F9995,AO4)</f>
        <v>0</v>
      </c>
      <c r="AP48" s="27">
        <f>SUMIFS(склад!O4:O9995,склад!I4:I9995,B48,склад!F4:F9995,AO4)</f>
        <v>0</v>
      </c>
      <c r="AQ48" s="27">
        <f>SUMIFS(склад!A4:A9995,склад!I4:I9995,B48,склад!F4:F9995,AQ4)</f>
        <v>0</v>
      </c>
      <c r="AR48" s="27">
        <f>SUMIFS(склад!O4:O9995,склад!I4:I9995,B48,склад!F4:F9995,AQ4)</f>
        <v>0</v>
      </c>
      <c r="AS48" s="27">
        <f>SUMIFS(склад!A4:A9995,склад!I4:I9995,B48,склад!F4:F9995,AS4)</f>
        <v>0</v>
      </c>
      <c r="AT48" s="27">
        <f>SUMIFS(склад!O4:O9995,склад!I4:I9995,B48,склад!F4:F9995,AS4)</f>
        <v>0</v>
      </c>
      <c r="AU48" s="27">
        <f>SUMIFS(склад!A4:A9995,склад!I4:I9995,B48,склад!F4:F9995,AU4)</f>
        <v>0</v>
      </c>
      <c r="AV48" s="27">
        <f>SUMIFS(склад!O4:O9995,склад!I4:I9995,B48,склад!F4:F9995,AU4)</f>
        <v>0</v>
      </c>
    </row>
    <row r="49" spans="1:48" ht="16.5" thickBot="1">
      <c r="A49" s="54" t="s">
        <v>106</v>
      </c>
      <c r="B49" s="54" t="s">
        <v>76</v>
      </c>
      <c r="C49" s="422">
        <f t="shared" si="11"/>
        <v>0</v>
      </c>
      <c r="D49" s="2316">
        <f t="shared" si="13"/>
        <v>0</v>
      </c>
      <c r="E49" s="481">
        <v>0</v>
      </c>
      <c r="F49" s="482">
        <v>0</v>
      </c>
      <c r="G49" s="758"/>
      <c r="H49" s="759"/>
      <c r="I49" s="25">
        <f>SUMIFS(склад!A4:A9995,склад!I4:I9995,B49,склад!F4:F9995,I4)</f>
        <v>0</v>
      </c>
      <c r="J49" s="25">
        <f>SUMIFS(склад!O4:O9995,склад!I4:I9995,B49,склад!F4:F9995,I4)</f>
        <v>0</v>
      </c>
      <c r="K49" s="26">
        <f>SUMIFS(склад!A4:A9995,склад!I4:I9995,B49,склад!F4:F9995,K4)</f>
        <v>0</v>
      </c>
      <c r="L49" s="27">
        <f>SUMIFS(склад!O4:O9995,склад!I4:I9995,B49,склад!F4:F9995,K4)</f>
        <v>0</v>
      </c>
      <c r="M49" s="27">
        <f>SUMIFS(склад!A4:A9995,склад!I4:I9995,B49,склад!F4:F9995,M4)</f>
        <v>0</v>
      </c>
      <c r="N49" s="27">
        <f>SUMIFS(склад!O4:O9995,склад!I4:I9995,B49,склад!F4:F9995,M4)</f>
        <v>0</v>
      </c>
      <c r="O49" s="27">
        <f>SUMIFS(склад!A4:A9995,склад!I4:I9995,B49,склад!F4:F9995,O4)</f>
        <v>0</v>
      </c>
      <c r="P49" s="27">
        <f>SUMIFS(склад!O4:O9995,склад!I4:I9995,B49,склад!F4:F9995,O4)</f>
        <v>0</v>
      </c>
      <c r="Q49" s="27">
        <f>SUMIFS(склад!A4:A9995,склад!I4:I9995,B49,склад!F4:F9995,Q4)</f>
        <v>0</v>
      </c>
      <c r="R49" s="27">
        <f>SUMIFS(склад!O4:O9995,склад!I4:I9995,B49,склад!F4:F9995,Q4)</f>
        <v>0</v>
      </c>
      <c r="S49" s="27">
        <f>SUMIFS(склад!A4:A9995,склад!I4:I9995,B49,склад!F4:F9995,S4)</f>
        <v>0</v>
      </c>
      <c r="T49" s="27">
        <f>SUMIFS(склад!O4:O9995,склад!I4:I9995,B49,склад!F4:F9995,S4)</f>
        <v>0</v>
      </c>
      <c r="U49" s="27">
        <f>SUMIFS(склад!A4:A9995,склад!I4:I9995,B49,склад!F4:F9995,U4)</f>
        <v>0</v>
      </c>
      <c r="V49" s="27">
        <f>SUMIFS(склад!O4:O9995,склад!I4:I9995,B49,склад!F4:F9995,U4)</f>
        <v>0</v>
      </c>
      <c r="W49" s="27">
        <f>SUMIFS(склад!A4:A9995,склад!I4:I9995,B49,склад!F4:F9995,W4)</f>
        <v>0</v>
      </c>
      <c r="X49" s="27">
        <f>SUMIFS(склад!O4:O9995,склад!I4:I9995,B49,склад!F4:F9995,W4)</f>
        <v>0</v>
      </c>
      <c r="Y49" s="27">
        <f>SUMIFS(склад!A4:A9995,склад!I4:I9995,B49,склад!F4:F9995,Y4)</f>
        <v>0</v>
      </c>
      <c r="Z49" s="27">
        <f>SUMIFS(склад!O4:O9995,склад!I4:I9995,B49,склад!F4:F9995,Y4)</f>
        <v>0</v>
      </c>
      <c r="AA49" s="41">
        <f t="shared" si="12"/>
        <v>0</v>
      </c>
      <c r="AB49" s="41">
        <f t="shared" si="12"/>
        <v>0</v>
      </c>
      <c r="AC49" s="27">
        <f>SUMIFS(склад!A4:A9995,склад!I4:I9995,B49,склад!F4:F9995,AC4)</f>
        <v>0</v>
      </c>
      <c r="AD49" s="27">
        <f>SUMIFS(склад!O4:O9995,склад!I4:I9995,B49,склад!F4:F9995,AC4)</f>
        <v>0</v>
      </c>
      <c r="AE49" s="27">
        <f>SUMIFS(склад!A4:A9995,склад!I4:I9995,B49,склад!F4:F9995,AE4)</f>
        <v>0</v>
      </c>
      <c r="AF49" s="27">
        <f>SUMIFS(склад!O4:O9995,склад!I4:I9995,B49,склад!F4:F9995,AE4)</f>
        <v>0</v>
      </c>
      <c r="AG49" s="27">
        <f>SUMIFS(склад!A4:A9995,склад!I4:I9995,B49,склад!F4:F9995,AG4)</f>
        <v>0</v>
      </c>
      <c r="AH49" s="27">
        <f>SUMIFS(склад!O4:O9995,склад!I4:I9995,B49,склад!F4:F9995,AG4)</f>
        <v>0</v>
      </c>
      <c r="AI49" s="27">
        <f>SUMIFS(склад!A4:A9995,склад!I4:I9995,B49,склад!F4:F9995,AI4)</f>
        <v>0</v>
      </c>
      <c r="AJ49" s="27">
        <f>SUMIFS(склад!O4:O9995,склад!I4:I9995,B49,склад!F4:F9995,AI4)</f>
        <v>0</v>
      </c>
      <c r="AK49" s="27">
        <f>SUMIFS(склад!A4:A9995,склад!I4:I9995,B49,склад!F4:F9995,AK4)</f>
        <v>0</v>
      </c>
      <c r="AL49" s="27">
        <f>SUMIFS(склад!O4:O9995,склад!I4:I9995,B49,склад!F4:F9995,AK4)</f>
        <v>0</v>
      </c>
      <c r="AM49" s="27">
        <f>SUMIFS(склад!A4:A9995,склад!I4:I9995,B49,склад!F4:F9995,AM4)</f>
        <v>0</v>
      </c>
      <c r="AN49" s="27">
        <f>SUMIFS(склад!O4:O9995,склад!I4:I9995,B49,склад!F4:F9995,AM4)</f>
        <v>0</v>
      </c>
      <c r="AO49" s="27">
        <f>SUMIFS(склад!A4:A9995,склад!I4:I9995,B49,склад!F4:F9995,AO4)</f>
        <v>0</v>
      </c>
      <c r="AP49" s="27">
        <f>SUMIFS(склад!O4:O9995,склад!I4:I9995,B49,склад!F4:F9995,AO4)</f>
        <v>0</v>
      </c>
      <c r="AQ49" s="27">
        <f>SUMIFS(склад!A4:A9995,склад!I4:I9995,B49,склад!F4:F9995,AQ4)</f>
        <v>0</v>
      </c>
      <c r="AR49" s="27">
        <f>SUMIFS(склад!O4:O9995,склад!I4:I9995,B49,склад!F4:F9995,AQ4)</f>
        <v>0</v>
      </c>
      <c r="AS49" s="27">
        <f>SUMIFS(склад!A4:A9995,склад!I4:I9995,B49,склад!F4:F9995,AS4)</f>
        <v>0</v>
      </c>
      <c r="AT49" s="27">
        <f>SUMIFS(склад!O4:O9995,склад!I4:I9995,B49,склад!F4:F9995,AS4)</f>
        <v>0</v>
      </c>
      <c r="AU49" s="27">
        <f>SUMIFS(склад!A4:A9995,склад!I4:I9995,B49,склад!F4:F9995,AU4)</f>
        <v>0</v>
      </c>
      <c r="AV49" s="27">
        <f>SUMIFS(склад!O4:O9995,склад!I4:I9995,B49,склад!F4:F9995,AU4)</f>
        <v>0</v>
      </c>
    </row>
    <row r="50" spans="1:48" ht="16.5" thickBot="1">
      <c r="A50" s="42" t="s">
        <v>60</v>
      </c>
      <c r="B50" s="79" t="s">
        <v>223</v>
      </c>
      <c r="C50" s="657">
        <f t="shared" si="11"/>
        <v>0</v>
      </c>
      <c r="D50" s="2315">
        <f t="shared" si="13"/>
        <v>0</v>
      </c>
      <c r="E50" s="658">
        <v>0</v>
      </c>
      <c r="F50" s="598">
        <v>0</v>
      </c>
      <c r="G50" s="766">
        <f>C50/C153*100%</f>
        <v>0</v>
      </c>
      <c r="H50" s="767">
        <f>D50/D153*100%</f>
        <v>0</v>
      </c>
      <c r="I50" s="18">
        <f t="shared" ref="I50:AV50" si="14">SUM(I52:I56)</f>
        <v>0</v>
      </c>
      <c r="J50" s="18">
        <f t="shared" si="14"/>
        <v>0</v>
      </c>
      <c r="K50" s="19">
        <f t="shared" si="14"/>
        <v>0</v>
      </c>
      <c r="L50" s="20">
        <f t="shared" si="14"/>
        <v>0</v>
      </c>
      <c r="M50" s="20">
        <f t="shared" si="14"/>
        <v>0</v>
      </c>
      <c r="N50" s="20">
        <f t="shared" si="14"/>
        <v>0</v>
      </c>
      <c r="O50" s="20">
        <f t="shared" si="14"/>
        <v>0</v>
      </c>
      <c r="P50" s="20">
        <f t="shared" si="14"/>
        <v>0</v>
      </c>
      <c r="Q50" s="20">
        <f t="shared" si="14"/>
        <v>0</v>
      </c>
      <c r="R50" s="20">
        <f t="shared" si="14"/>
        <v>0</v>
      </c>
      <c r="S50" s="20">
        <f t="shared" si="14"/>
        <v>0</v>
      </c>
      <c r="T50" s="20">
        <f t="shared" si="14"/>
        <v>0</v>
      </c>
      <c r="U50" s="20">
        <f t="shared" si="14"/>
        <v>0</v>
      </c>
      <c r="V50" s="20">
        <f t="shared" si="14"/>
        <v>0</v>
      </c>
      <c r="W50" s="20">
        <f t="shared" si="14"/>
        <v>0</v>
      </c>
      <c r="X50" s="20">
        <f t="shared" si="14"/>
        <v>0</v>
      </c>
      <c r="Y50" s="20">
        <f t="shared" si="14"/>
        <v>0</v>
      </c>
      <c r="Z50" s="20">
        <f t="shared" si="14"/>
        <v>0</v>
      </c>
      <c r="AA50" s="41">
        <f>SUM(AA52:AA56)</f>
        <v>0</v>
      </c>
      <c r="AB50" s="41">
        <f>SUM(AB52:AB56)</f>
        <v>0</v>
      </c>
      <c r="AC50" s="20">
        <f t="shared" si="14"/>
        <v>0</v>
      </c>
      <c r="AD50" s="20">
        <f t="shared" si="14"/>
        <v>0</v>
      </c>
      <c r="AE50" s="20">
        <f t="shared" si="14"/>
        <v>0</v>
      </c>
      <c r="AF50" s="20">
        <f t="shared" si="14"/>
        <v>0</v>
      </c>
      <c r="AG50" s="20">
        <f t="shared" si="14"/>
        <v>0</v>
      </c>
      <c r="AH50" s="20">
        <f t="shared" si="14"/>
        <v>0</v>
      </c>
      <c r="AI50" s="20">
        <f t="shared" si="14"/>
        <v>0</v>
      </c>
      <c r="AJ50" s="20">
        <f t="shared" si="14"/>
        <v>0</v>
      </c>
      <c r="AK50" s="20">
        <f t="shared" si="14"/>
        <v>0</v>
      </c>
      <c r="AL50" s="20">
        <f t="shared" si="14"/>
        <v>0</v>
      </c>
      <c r="AM50" s="20">
        <f t="shared" si="14"/>
        <v>0</v>
      </c>
      <c r="AN50" s="20">
        <f t="shared" si="14"/>
        <v>0</v>
      </c>
      <c r="AO50" s="20">
        <f t="shared" si="14"/>
        <v>0</v>
      </c>
      <c r="AP50" s="20">
        <f t="shared" si="14"/>
        <v>0</v>
      </c>
      <c r="AQ50" s="20">
        <f t="shared" si="14"/>
        <v>0</v>
      </c>
      <c r="AR50" s="20">
        <f t="shared" si="14"/>
        <v>0</v>
      </c>
      <c r="AS50" s="20">
        <f t="shared" si="14"/>
        <v>0</v>
      </c>
      <c r="AT50" s="20">
        <f t="shared" si="14"/>
        <v>0</v>
      </c>
      <c r="AU50" s="20">
        <f t="shared" si="14"/>
        <v>0</v>
      </c>
      <c r="AV50" s="20">
        <f t="shared" si="14"/>
        <v>0</v>
      </c>
    </row>
    <row r="51" spans="1:48" ht="16.5" thickBot="1">
      <c r="A51" s="43"/>
      <c r="B51" s="43" t="s">
        <v>36</v>
      </c>
      <c r="C51" s="422"/>
      <c r="D51" s="2321"/>
      <c r="E51" s="481"/>
      <c r="F51" s="480"/>
      <c r="G51" s="758"/>
      <c r="H51" s="759"/>
      <c r="I51" s="25"/>
      <c r="J51" s="25"/>
      <c r="K51" s="26"/>
      <c r="L51" s="27"/>
      <c r="M51" s="27"/>
      <c r="N51" s="27"/>
      <c r="O51" s="27"/>
      <c r="P51" s="27"/>
      <c r="Q51" s="27"/>
      <c r="R51" s="27"/>
      <c r="S51" s="27"/>
      <c r="T51" s="27"/>
      <c r="U51" s="27"/>
      <c r="V51" s="27"/>
      <c r="W51" s="27"/>
      <c r="X51" s="27"/>
      <c r="Y51" s="27"/>
      <c r="Z51" s="27"/>
      <c r="AA51" s="41"/>
      <c r="AB51" s="41"/>
      <c r="AC51" s="27"/>
      <c r="AD51" s="27"/>
      <c r="AE51" s="27"/>
      <c r="AF51" s="27"/>
      <c r="AG51" s="27"/>
      <c r="AH51" s="27"/>
      <c r="AI51" s="27"/>
      <c r="AJ51" s="27"/>
      <c r="AK51" s="27"/>
      <c r="AL51" s="27"/>
      <c r="AM51" s="27"/>
      <c r="AN51" s="27"/>
      <c r="AO51" s="27"/>
      <c r="AP51" s="27"/>
      <c r="AQ51" s="27"/>
      <c r="AR51" s="27"/>
      <c r="AS51" s="27"/>
      <c r="AT51" s="27"/>
      <c r="AU51" s="27"/>
      <c r="AV51" s="27"/>
    </row>
    <row r="52" spans="1:48" ht="16.5" thickBot="1">
      <c r="A52" s="43" t="s">
        <v>37</v>
      </c>
      <c r="B52" s="43" t="s">
        <v>103</v>
      </c>
      <c r="C52" s="422">
        <f t="shared" ref="C52:C57" si="15">I52+K52+M52+O52+Q52+S52+U52+W52+Y52+AA52</f>
        <v>0</v>
      </c>
      <c r="D52" s="2316">
        <f t="shared" ref="D52:D57" si="16">(J52+L52+N52+P52+R52+T52+V52+X52+Z52+AB52)</f>
        <v>0</v>
      </c>
      <c r="E52" s="481">
        <v>0</v>
      </c>
      <c r="F52" s="482">
        <v>0</v>
      </c>
      <c r="G52" s="758"/>
      <c r="H52" s="759"/>
      <c r="I52" s="25">
        <f>SUMIFS('обр '!A4:A9999,'обр '!I4:I9999,B52,'обр '!F4:F9999,I4)</f>
        <v>0</v>
      </c>
      <c r="J52" s="25">
        <f>SUMIFS('обр '!O4:O9999,'обр '!I4:I9999,B52,'обр '!F4:F9999,I4)</f>
        <v>0</v>
      </c>
      <c r="K52" s="224">
        <f>SUMIFS('обр '!A4:A9999,'обр '!I4:I9999,B52,'обр '!F4:F9999,K4)</f>
        <v>0</v>
      </c>
      <c r="L52" s="111">
        <f>SUMIFS('обр '!O4:O9999,'обр '!I4:I9999,B52,'обр '!F4:F9999,K4)</f>
        <v>0</v>
      </c>
      <c r="M52" s="111">
        <f>SUMIFS('обр '!A4:A9999,'обр '!I4:I9999,B52,'обр '!F4:F9999,M4)</f>
        <v>0</v>
      </c>
      <c r="N52" s="111">
        <f>SUMIFS('обр '!O4:O9999,'обр '!I4:I9999,B52,'обр '!F4:F9999,M4)</f>
        <v>0</v>
      </c>
      <c r="O52" s="111">
        <f>SUMIFS('обр '!A4:A9999,'обр '!I4:I9999,B52,'обр '!F4:F9999,O4)</f>
        <v>0</v>
      </c>
      <c r="P52" s="111">
        <f>SUMIFS('обр '!O4:O9999,'обр '!I4:I9999,B52,'обр '!F4:F9999,O4)</f>
        <v>0</v>
      </c>
      <c r="Q52" s="111">
        <f>SUMIFS('обр '!A4:A9999,'обр '!I4:I9999,B52,'обр '!F4:F9999,Q4)</f>
        <v>0</v>
      </c>
      <c r="R52" s="111">
        <f>SUMIFS('обр '!O4:O9999,'обр '!I4:I9999,B52,'обр '!F4:F9999,Q4)</f>
        <v>0</v>
      </c>
      <c r="S52" s="111">
        <f>SUMIFS('обр '!A4:A9999,'обр '!I4:I9999,B52,'обр '!F4:F9999,S4)</f>
        <v>0</v>
      </c>
      <c r="T52" s="111">
        <f>SUMIFS('обр '!O4:O9999,'обр '!I4:I9999,B52,'обр '!F4:F9999,S4)</f>
        <v>0</v>
      </c>
      <c r="U52" s="111">
        <f>SUMIFS('обр '!A4:A9999,'обр '!I4:I9999,B52,'обр '!F4:F9999,U4)</f>
        <v>0</v>
      </c>
      <c r="V52" s="111">
        <f>SUMIFS('обр '!O4:O9999,'обр '!I4:I9999,B52,'обр '!F4:F9999,U4)</f>
        <v>0</v>
      </c>
      <c r="W52" s="111">
        <f>SUMIFS('обр '!A4:A9999,'обр '!I4:I9999,B52,'обр '!F4:F9999,W4)</f>
        <v>0</v>
      </c>
      <c r="X52" s="111">
        <f>SUMIFS('обр '!O4:O9999,'обр '!I4:I9999,B52,'обр '!F4:F9999,W4)</f>
        <v>0</v>
      </c>
      <c r="Y52" s="111">
        <f>SUMIFS('обр '!A4:A9999,'обр '!I4:I9999,B52,'обр '!F4:F9999,Y4)</f>
        <v>0</v>
      </c>
      <c r="Z52" s="111">
        <f>SUMIFS('обр '!O4:O9999,'обр '!I4:I9999,B52,'обр '!F4:F9999,Y4)</f>
        <v>0</v>
      </c>
      <c r="AA52" s="41">
        <f t="shared" ref="AA52:AB56" si="17">AC52+AE52+AG52+AI52+AK52+AM52+AO52+AQ52+AS52+AU52</f>
        <v>0</v>
      </c>
      <c r="AB52" s="41">
        <f t="shared" si="17"/>
        <v>0</v>
      </c>
      <c r="AC52" s="111">
        <f>SUMIFS('обр '!A4:A9999,'обр '!I4:I9999,B52,'обр '!F4:F9999,AC4)</f>
        <v>0</v>
      </c>
      <c r="AD52" s="111">
        <f>SUMIFS('обр '!O4:O9999,'обр '!I4:I9999,B52,'обр '!F4:F9999,AC4)</f>
        <v>0</v>
      </c>
      <c r="AE52" s="111">
        <f>SUMIFS('обр '!A4:A9999,'обр '!I4:I9999,B52,'обр '!F4:F9999,AE4)</f>
        <v>0</v>
      </c>
      <c r="AF52" s="111">
        <f>SUMIFS('обр '!O4:O9999,'обр '!I4:I9999,B52,'обр '!F4:F9999,AE4)</f>
        <v>0</v>
      </c>
      <c r="AG52" s="111">
        <f>SUMIFS('обр '!A4:A9999,'обр '!I4:I9999,B52,'обр '!F4:F9999,AG4)</f>
        <v>0</v>
      </c>
      <c r="AH52" s="111">
        <f>SUMIFS('обр '!O4:O9999,'обр '!I4:I9999,B52,'обр '!F4:F9999,AG4)</f>
        <v>0</v>
      </c>
      <c r="AI52" s="111">
        <f>SUMIFS('обр '!A4:A9999,'обр '!I4:I9999,B52,'обр '!F4:F9999,AI4)</f>
        <v>0</v>
      </c>
      <c r="AJ52" s="111">
        <f>SUMIFS('обр '!O4:O9999,'обр '!I4:I9999,B52,'обр '!F4:F9999,AI4)</f>
        <v>0</v>
      </c>
      <c r="AK52" s="111">
        <f>SUMIFS('обр '!A4:A9999,'обр '!I4:I9999,B52,'обр '!F4:F9999,AK4)</f>
        <v>0</v>
      </c>
      <c r="AL52" s="111">
        <f>SUMIFS('обр '!O4:O9999,'обр '!I4:I9999,B52,'обр '!F4:F9999,AK4)</f>
        <v>0</v>
      </c>
      <c r="AM52" s="111">
        <f>SUMIFS('обр '!A4:A9999,'обр '!I4:I9999,B52,'обр '!F4:F9999,AM4)</f>
        <v>0</v>
      </c>
      <c r="AN52" s="111">
        <f>SUMIFS('обр '!O4:O9999,'обр '!I4:I9999,B52,'обр '!F4:F9999,AM4)</f>
        <v>0</v>
      </c>
      <c r="AO52" s="111">
        <f>SUMIFS('обр '!A4:A9999,'обр '!I4:I9999,B52,'обр '!F4:F9999,AO4)</f>
        <v>0</v>
      </c>
      <c r="AP52" s="111">
        <f>SUMIFS('обр '!O4:O9999,'обр '!I4:I9999,B52,'обр '!F4:F9999,AO4)</f>
        <v>0</v>
      </c>
      <c r="AQ52" s="111">
        <f>SUMIFS('обр '!A4:A9999,'обр '!I4:I9999,B52,'обр '!F4:F9999,AQ4)</f>
        <v>0</v>
      </c>
      <c r="AR52" s="111">
        <f>SUMIFS('обр '!O4:O9999,'обр '!I4:I9999,B52,'обр '!F4:F9999,AQ4)</f>
        <v>0</v>
      </c>
      <c r="AS52" s="111">
        <f>SUMIFS('обр '!A4:A9999,'обр '!I4:I9999,B52,'обр '!F4:F9999,AS4)</f>
        <v>0</v>
      </c>
      <c r="AT52" s="111">
        <f>SUMIFS('обр '!O4:O9999,'обр '!I4:I9999,B52,'обр '!F4:F9999,AS4)</f>
        <v>0</v>
      </c>
      <c r="AU52" s="111">
        <f>SUMIFS('обр '!A4:A9999,'обр '!I4:I9999,B52,'обр '!F4:F9999,AU4)</f>
        <v>0</v>
      </c>
      <c r="AV52" s="111">
        <f>SUMIFS('обр '!O4:O9999,'обр '!I4:I9999,B52,'обр '!F4:F9999,AU4)</f>
        <v>0</v>
      </c>
    </row>
    <row r="53" spans="1:48" ht="16.5" thickBot="1">
      <c r="A53" s="43" t="s">
        <v>27</v>
      </c>
      <c r="B53" s="43" t="s">
        <v>70</v>
      </c>
      <c r="C53" s="422">
        <f t="shared" si="15"/>
        <v>0</v>
      </c>
      <c r="D53" s="2316">
        <f t="shared" si="16"/>
        <v>0</v>
      </c>
      <c r="E53" s="481">
        <v>0</v>
      </c>
      <c r="F53" s="482">
        <v>0</v>
      </c>
      <c r="G53" s="758"/>
      <c r="H53" s="759"/>
      <c r="I53" s="25">
        <f>SUMIFS('обр '!A4:A9999,'обр '!I4:I9999,B53,'обр '!F4:F9999,I4)</f>
        <v>0</v>
      </c>
      <c r="J53" s="25">
        <f>SUMIFS('обр '!O4:O9999,'обр '!I4:I9999,B53,'обр '!F4:F9999,I4)</f>
        <v>0</v>
      </c>
      <c r="K53" s="26">
        <f>SUMIFS('обр '!A4:A9999,'обр '!I4:I9999,B53,'обр '!F4:F9999,K4)</f>
        <v>0</v>
      </c>
      <c r="L53" s="27">
        <f>SUMIFS('обр '!O4:O9999,'обр '!I4:I9999,B53,'обр '!F4:F9999,K4)</f>
        <v>0</v>
      </c>
      <c r="M53" s="27">
        <f>SUMIFS('обр '!A4:A9999,'обр '!I4:I9999,B53,'обр '!F4:F9999,M4)</f>
        <v>0</v>
      </c>
      <c r="N53" s="27">
        <f>SUMIFS('обр '!O4:O9999,'обр '!I4:I9999,B53,'обр '!F4:F9999,M4)</f>
        <v>0</v>
      </c>
      <c r="O53" s="27">
        <f>SUMIFS('обр '!A4:A9999,'обр '!I4:I9999,B53,'обр '!F4:F9999,O4)</f>
        <v>0</v>
      </c>
      <c r="P53" s="27">
        <f>SUMIFS('обр '!O4:O9999,'обр '!I4:I9999,B53,'обр '!F4:F9999,O4)</f>
        <v>0</v>
      </c>
      <c r="Q53" s="27">
        <f>SUMIFS('обр '!A4:A9999,'обр '!I4:I9999,B53,'обр '!F4:F9999,Q4)</f>
        <v>0</v>
      </c>
      <c r="R53" s="27">
        <f>SUMIFS('обр '!O4:O9999,'обр '!I4:I9999,B53,'обр '!F4:F9999,Q4)</f>
        <v>0</v>
      </c>
      <c r="S53" s="27">
        <f>SUMIFS('обр '!A4:A9999,'обр '!I4:I9999,B53,'обр '!F4:F9999,S4)</f>
        <v>0</v>
      </c>
      <c r="T53" s="27">
        <f>SUMIFS('обр '!O4:O9999,'обр '!I4:I9999,B53,'обр '!F4:F9999,S4)</f>
        <v>0</v>
      </c>
      <c r="U53" s="27">
        <f>SUMIFS('обр '!A4:A9999,'обр '!I4:I9999,B53,'обр '!F4:F9999,U4)</f>
        <v>0</v>
      </c>
      <c r="V53" s="27">
        <f>SUMIFS('обр '!O4:O9999,'обр '!I4:I9999,B53,'обр '!F4:F9999,U4)</f>
        <v>0</v>
      </c>
      <c r="W53" s="27">
        <f>SUMIFS('обр '!A4:A9999,'обр '!I4:I9999,B53,'обр '!F4:F9999,W4)</f>
        <v>0</v>
      </c>
      <c r="X53" s="27">
        <f>SUMIFS('обр '!O4:O9999,'обр '!I4:I9999,B53,'обр '!F4:F9999,W4)</f>
        <v>0</v>
      </c>
      <c r="Y53" s="27">
        <f>SUMIFS('обр '!A4:A9999,'обр '!I4:I9999,B53,'обр '!F4:F9999,Y4)</f>
        <v>0</v>
      </c>
      <c r="Z53" s="27">
        <f>SUMIFS('обр '!O4:O9999,'обр '!I4:I9999,B53,'обр '!F4:F9999,Y4)</f>
        <v>0</v>
      </c>
      <c r="AA53" s="41">
        <f t="shared" si="17"/>
        <v>0</v>
      </c>
      <c r="AB53" s="41">
        <f t="shared" si="17"/>
        <v>0</v>
      </c>
      <c r="AC53" s="111">
        <f>SUMIFS('обр '!A4:A9999,'обр '!I4:I9999,B53,'обр '!F4:F9999,AC4)</f>
        <v>0</v>
      </c>
      <c r="AD53" s="111">
        <f>SUMIFS('обр '!O4:O9999,'обр '!I4:I9999,B53,'обр '!F4:F9999,AC4)</f>
        <v>0</v>
      </c>
      <c r="AE53" s="111">
        <f>SUMIFS('обр '!A4:A9999,'обр '!I4:I9999,B53,'обр '!F4:F9999,AE4)</f>
        <v>0</v>
      </c>
      <c r="AF53" s="111">
        <f>SUMIFS('обр '!O4:O9999,'обр '!I4:I9999,B53,'обр '!F4:F9999,AE4)</f>
        <v>0</v>
      </c>
      <c r="AG53" s="111">
        <f>SUMIFS('обр '!A4:A9999,'обр '!I4:I9999,B53,'обр '!F4:F9999,AG4)</f>
        <v>0</v>
      </c>
      <c r="AH53" s="111">
        <f>SUMIFS('обр '!O4:O9999,'обр '!I4:I9999,B53,'обр '!F4:F9999,AG4)</f>
        <v>0</v>
      </c>
      <c r="AI53" s="111">
        <f>SUMIFS('обр '!A4:A9999,'обр '!I4:I9999,B53,'обр '!F4:F9999,AI4)</f>
        <v>0</v>
      </c>
      <c r="AJ53" s="111">
        <f>SUMIFS('обр '!O4:O9999,'обр '!I4:I9999,B53,'обр '!F4:F9999,AI4)</f>
        <v>0</v>
      </c>
      <c r="AK53" s="111">
        <f>SUMIFS('обр '!A4:A9999,'обр '!I4:I9999,B53,'обр '!F4:F9999,AK4)</f>
        <v>0</v>
      </c>
      <c r="AL53" s="111">
        <f>SUMIFS('обр '!O4:O9999,'обр '!I4:I9999,B53,'обр '!F4:F9999,AK4)</f>
        <v>0</v>
      </c>
      <c r="AM53" s="111">
        <f>SUMIFS('обр '!A4:A9999,'обр '!I4:I9999,B53,'обр '!F4:F9999,AM4)</f>
        <v>0</v>
      </c>
      <c r="AN53" s="111">
        <f>SUMIFS('обр '!O4:O9999,'обр '!I4:I9999,B53,'обр '!F4:F9999,AM4)</f>
        <v>0</v>
      </c>
      <c r="AO53" s="111">
        <f>SUMIFS('обр '!A4:A9999,'обр '!I4:I9999,B53,'обр '!F4:F9999,AO4)</f>
        <v>0</v>
      </c>
      <c r="AP53" s="111">
        <f>SUMIFS('обр '!O4:O9999,'обр '!I4:I9999,B53,'обр '!F4:F9999,AO4)</f>
        <v>0</v>
      </c>
      <c r="AQ53" s="111">
        <f>SUMIFS('обр '!A4:A9999,'обр '!I4:I9999,B53,'обр '!F4:F9999,AQ4)</f>
        <v>0</v>
      </c>
      <c r="AR53" s="111">
        <f>SUMIFS('обр '!O4:O9999,'обр '!I4:I9999,B53,'обр '!F4:F9999,AQ4)</f>
        <v>0</v>
      </c>
      <c r="AS53" s="111">
        <f>SUMIFS('обр '!A4:A9999,'обр '!I4:I9999,B53,'обр '!F4:F9999,AS4)</f>
        <v>0</v>
      </c>
      <c r="AT53" s="111">
        <f>SUMIFS('обр '!O4:O9999,'обр '!I4:I9999,B53,'обр '!F4:F9999,AS4)</f>
        <v>0</v>
      </c>
      <c r="AU53" s="111">
        <f>SUMIFS('обр '!A4:A9999,'обр '!I4:I9999,B53,'обр '!F4:F9999,AU4)</f>
        <v>0</v>
      </c>
      <c r="AV53" s="111">
        <f>SUMIFS('обр '!O4:O9999,'обр '!I4:I9999,B53,'обр '!F4:F9999,AU4)</f>
        <v>0</v>
      </c>
    </row>
    <row r="54" spans="1:48" ht="16.5" thickBot="1">
      <c r="A54" s="43" t="s">
        <v>46</v>
      </c>
      <c r="B54" s="43" t="s">
        <v>115</v>
      </c>
      <c r="C54" s="422">
        <f t="shared" si="15"/>
        <v>0</v>
      </c>
      <c r="D54" s="2316">
        <f t="shared" si="16"/>
        <v>0</v>
      </c>
      <c r="E54" s="481">
        <v>0</v>
      </c>
      <c r="F54" s="482">
        <v>0</v>
      </c>
      <c r="G54" s="758"/>
      <c r="H54" s="759"/>
      <c r="I54" s="25">
        <f>SUMIFS('обр '!A4:A9999,'обр '!I4:I9999,B54,'обр '!F4:F9999,I4)</f>
        <v>0</v>
      </c>
      <c r="J54" s="25">
        <f>SUMIFS('обр '!O4:O9999,'обр '!I4:I9999,B54,'обр '!F4:F9999,I4)</f>
        <v>0</v>
      </c>
      <c r="K54" s="26">
        <f>SUMIFS('обр '!A4:A9999,'обр '!I4:I9999,B54,'обр '!F4:F9999,K4)</f>
        <v>0</v>
      </c>
      <c r="L54" s="27">
        <f>SUMIFS('обр '!O4:O9999,'обр '!I4:I9999,B54,'обр '!F4:F9999,K4)</f>
        <v>0</v>
      </c>
      <c r="M54" s="27">
        <f>SUMIFS('обр '!A4:A9999,'обр '!I4:I9999,B54,'обр '!F4:F9999,M4)</f>
        <v>0</v>
      </c>
      <c r="N54" s="27">
        <f>SUMIFS('обр '!O4:O9999,'обр '!I4:I9999,B54,'обр '!F4:F9999,M4)</f>
        <v>0</v>
      </c>
      <c r="O54" s="27">
        <f>SUMIFS('обр '!A4:A9999,'обр '!I4:I9999,B54,'обр '!F4:F9999,O4)</f>
        <v>0</v>
      </c>
      <c r="P54" s="27">
        <f>SUMIFS('обр '!O4:O9999,'обр '!I4:I9999,B54,'обр '!F4:F9999,O4)</f>
        <v>0</v>
      </c>
      <c r="Q54" s="27">
        <f>SUMIFS('обр '!A4:A9999,'обр '!I4:I9999,B54,'обр '!F4:F9999,Q4)</f>
        <v>0</v>
      </c>
      <c r="R54" s="27">
        <f>SUMIFS('обр '!O4:O9999,'обр '!I4:I9999,B54,'обр '!F4:F9999,Q4)</f>
        <v>0</v>
      </c>
      <c r="S54" s="27">
        <f>SUMIFS('обр '!A4:A9999,'обр '!I4:I9999,B54,'обр '!F4:F9999,S4)</f>
        <v>0</v>
      </c>
      <c r="T54" s="27">
        <f>SUMIFS('обр '!O4:O9999,'обр '!I4:I9999,B54,'обр '!F4:F9999,S4)</f>
        <v>0</v>
      </c>
      <c r="U54" s="27">
        <f>SUMIFS('обр '!A4:A9999,'обр '!I4:I9999,B54,'обр '!F4:F9999,U4)</f>
        <v>0</v>
      </c>
      <c r="V54" s="27">
        <f>SUMIFS('обр '!O4:O9999,'обр '!I4:I9999,B54,'обр '!F4:F9999,U4)</f>
        <v>0</v>
      </c>
      <c r="W54" s="27">
        <f>SUMIFS('обр '!A4:A9999,'обр '!I4:I9999,B54,'обр '!F4:F9999,W4)</f>
        <v>0</v>
      </c>
      <c r="X54" s="27">
        <f>SUMIFS('обр '!O4:O9999,'обр '!I4:I9999,B54,'обр '!F4:F9999,W4)</f>
        <v>0</v>
      </c>
      <c r="Y54" s="27">
        <f>SUMIFS('обр '!A4:A9999,'обр '!I4:I9999,B54,'обр '!F4:F9999,Y4)</f>
        <v>0</v>
      </c>
      <c r="Z54" s="27">
        <f>SUMIFS('обр '!O4:O9999,'обр '!I4:I9999,B54,'обр '!F4:F9999,Y4)</f>
        <v>0</v>
      </c>
      <c r="AA54" s="41">
        <f t="shared" si="17"/>
        <v>0</v>
      </c>
      <c r="AB54" s="41">
        <f t="shared" si="17"/>
        <v>0</v>
      </c>
      <c r="AC54" s="27">
        <f>SUMIFS('обр '!A4:A9999,'обр '!I4:I9999,B54,'обр '!F4:F9999,AC4)</f>
        <v>0</v>
      </c>
      <c r="AD54" s="27">
        <f>SUMIFS('обр '!O4:O9999,'обр '!I4:I9999,B54,'обр '!F4:F9999,AC4)</f>
        <v>0</v>
      </c>
      <c r="AE54" s="27">
        <f>SUMIFS('обр '!A4:A9999,'обр '!I4:I9999,B54,'обр '!F4:F9999,AE4)</f>
        <v>0</v>
      </c>
      <c r="AF54" s="27">
        <f>SUMIFS('обр '!O4:O9999,'обр '!I4:I9999,B54,'обр '!F4:F9999,AE4)</f>
        <v>0</v>
      </c>
      <c r="AG54" s="27">
        <f>SUMIFS('обр '!A4:A9999,'обр '!I4:I9999,B54,'обр '!F4:F9999,AG4)</f>
        <v>0</v>
      </c>
      <c r="AH54" s="27">
        <f>SUMIFS('обр '!O4:O9999,'обр '!I4:I9999,B54,'обр '!F4:F9999,AG4)</f>
        <v>0</v>
      </c>
      <c r="AI54" s="27">
        <f>SUMIFS('обр '!A4:A9999,'обр '!I4:I9999,B54,'обр '!F4:F9999,AI4)</f>
        <v>0</v>
      </c>
      <c r="AJ54" s="27">
        <f>SUMIFS('обр '!O4:O9999,'обр '!I4:I9999,B54,'обр '!F4:F9999,AI4)</f>
        <v>0</v>
      </c>
      <c r="AK54" s="27">
        <f>SUMIFS('обр '!A4:A9999,'обр '!I4:I9999,B54,'обр '!F4:F9999,AK4)</f>
        <v>0</v>
      </c>
      <c r="AL54" s="27">
        <f>SUMIFS('обр '!O4:O9999,'обр '!I4:I9999,B54,'обр '!F4:F9999,AK4)</f>
        <v>0</v>
      </c>
      <c r="AM54" s="27">
        <f>SUMIFS('обр '!A4:A9999,'обр '!I4:I9999,B54,'обр '!F4:F9999,AM4)</f>
        <v>0</v>
      </c>
      <c r="AN54" s="27">
        <f>SUMIFS('обр '!O4:O9999,'обр '!I4:I9999,B54,'обр '!F4:F9999,AM4)</f>
        <v>0</v>
      </c>
      <c r="AO54" s="27">
        <f>SUMIFS('обр '!A4:A9999,'обр '!I4:I9999,B54,'обр '!F4:F9999,AO4)</f>
        <v>0</v>
      </c>
      <c r="AP54" s="27">
        <f>SUMIFS('обр '!O4:O9999,'обр '!I4:I9999,B54,'обр '!F4:F9999,AO4)</f>
        <v>0</v>
      </c>
      <c r="AQ54" s="27">
        <f>SUMIFS('обр '!A4:A9999,'обр '!I4:I9999,B54,'обр '!F4:F9999,AQ4)</f>
        <v>0</v>
      </c>
      <c r="AR54" s="27">
        <f>SUMIFS('обр '!O4:O9999,'обр '!I4:I9999,B54,'обр '!F4:F9999,AQ4)</f>
        <v>0</v>
      </c>
      <c r="AS54" s="27">
        <f>SUMIFS('обр '!A4:A9999,'обр '!I4:I9999,B54,'обр '!F4:F9999,AS4)</f>
        <v>0</v>
      </c>
      <c r="AT54" s="27">
        <f>SUMIFS('обр '!O4:O9999,'обр '!I4:I9999,B54,'обр '!F4:F9999,AS4)</f>
        <v>0</v>
      </c>
      <c r="AU54" s="27">
        <f>SUMIFS('обр '!A4:A9999,'обр '!I4:I9999,B54,'обр '!F4:F9999,AU4)</f>
        <v>0</v>
      </c>
      <c r="AV54" s="27">
        <f>SUMIFS('обр '!O4:O9999,'обр '!I4:I9999,B54,'обр '!F4:F9999,AU4)</f>
        <v>0</v>
      </c>
    </row>
    <row r="55" spans="1:48" ht="16.5" thickBot="1">
      <c r="A55" s="43" t="s">
        <v>68</v>
      </c>
      <c r="B55" s="43" t="s">
        <v>26</v>
      </c>
      <c r="C55" s="422">
        <f t="shared" si="15"/>
        <v>0</v>
      </c>
      <c r="D55" s="2316">
        <f t="shared" si="16"/>
        <v>0</v>
      </c>
      <c r="E55" s="481">
        <v>0</v>
      </c>
      <c r="F55" s="482">
        <v>0</v>
      </c>
      <c r="G55" s="758"/>
      <c r="H55" s="759"/>
      <c r="I55" s="25">
        <f>SUMIFS('обр '!A4:A9999,'обр '!I4:I9999,B55,'обр '!F4:F9999,I4)</f>
        <v>0</v>
      </c>
      <c r="J55" s="25">
        <f>SUMIFS('обр '!O4:O9999,'обр '!I4:I9999,B55,'обр '!F4:F9999,I4)</f>
        <v>0</v>
      </c>
      <c r="K55" s="26">
        <f>SUMIFS('обр '!A4:A9999,'обр '!I4:I9999,B55,'обр '!F4:F9999,K4)</f>
        <v>0</v>
      </c>
      <c r="L55" s="27">
        <f>SUMIFS('обр '!O4:O9999,'обр '!I4:I9999,B55,'обр '!F4:F9999,K4)</f>
        <v>0</v>
      </c>
      <c r="M55" s="27">
        <f>SUMIFS('обр '!A4:A9999,'обр '!I4:I9999,B55,'обр '!F4:F9999,M4)</f>
        <v>0</v>
      </c>
      <c r="N55" s="27">
        <f>SUMIFS('обр '!O4:O9999,'обр '!I4:I9999,B55,'обр '!F4:F9999,M4)</f>
        <v>0</v>
      </c>
      <c r="O55" s="27">
        <f>SUMIFS('обр '!A4:A9999,'обр '!I4:I9999,B55,'обр '!F4:F9999,O4)</f>
        <v>0</v>
      </c>
      <c r="P55" s="27">
        <f>SUMIFS('обр '!O4:O9999,'обр '!I4:I9999,B55,'обр '!F4:F9999,O4)</f>
        <v>0</v>
      </c>
      <c r="Q55" s="27">
        <f>SUMIFS('обр '!A4:A9999,'обр '!I4:I9999,B55,'обр '!F4:F9999,Q4)</f>
        <v>0</v>
      </c>
      <c r="R55" s="27">
        <f>SUMIFS('обр '!O4:O9999,'обр '!I4:I9999,B55,'обр '!F4:F9999,Q4)</f>
        <v>0</v>
      </c>
      <c r="S55" s="27">
        <f>SUMIFS('обр '!A4:A9999,'обр '!I4:I9999,B55,'обр '!F4:F9999,S4)</f>
        <v>0</v>
      </c>
      <c r="T55" s="27">
        <f>SUMIFS('обр '!O4:O9999,'обр '!I4:I9999,B55,'обр '!F4:F9999,S4)</f>
        <v>0</v>
      </c>
      <c r="U55" s="27">
        <f>SUMIFS('обр '!A4:A9999,'обр '!I4:I9999,B55,'обр '!F4:F9999,U4)</f>
        <v>0</v>
      </c>
      <c r="V55" s="27">
        <f>SUMIFS('обр '!O4:O9999,'обр '!I4:I9999,B55,'обр '!F4:F9999,U4)</f>
        <v>0</v>
      </c>
      <c r="W55" s="27">
        <f>SUMIFS('обр '!A4:A9999,'обр '!I4:I9999,B55,'обр '!F4:F9999,W4)</f>
        <v>0</v>
      </c>
      <c r="X55" s="27">
        <f>SUMIFS('обр '!O4:O9999,'обр '!I4:I9999,B55,'обр '!F4:F9999,W4)</f>
        <v>0</v>
      </c>
      <c r="Y55" s="27">
        <f>SUMIFS('обр '!A4:A9999,'обр '!I4:I9999,B55,'обр '!F4:F9999,Y4)</f>
        <v>0</v>
      </c>
      <c r="Z55" s="27">
        <f>SUMIFS('обр '!O4:O9999,'обр '!I4:I9999,B55,'обр '!F4:F9999,Y4)</f>
        <v>0</v>
      </c>
      <c r="AA55" s="41">
        <f t="shared" si="17"/>
        <v>0</v>
      </c>
      <c r="AB55" s="41">
        <f t="shared" si="17"/>
        <v>0</v>
      </c>
      <c r="AC55" s="27">
        <f>SUMIFS('обр '!A4:A9999,'обр '!I4:I9999,B55,'обр '!F4:F9999,AC4)</f>
        <v>0</v>
      </c>
      <c r="AD55" s="27">
        <f>SUMIFS('обр '!O4:O9999,'обр '!I4:I9999,B55,'обр '!F4:F9999,AC4)</f>
        <v>0</v>
      </c>
      <c r="AE55" s="27">
        <f>SUMIFS('обр '!A4:A9999,'обр '!I4:I9999,B55,'обр '!F4:F9999,AE4)</f>
        <v>0</v>
      </c>
      <c r="AF55" s="27">
        <f>SUMIFS('обр '!O4:O9999,'обр '!I4:I9999,B55,'обр '!F4:F9999,AE4)</f>
        <v>0</v>
      </c>
      <c r="AG55" s="27">
        <f>SUMIFS('обр '!A4:A9999,'обр '!I4:I9999,B55,'обр '!F4:F9999,AG4)</f>
        <v>0</v>
      </c>
      <c r="AH55" s="27">
        <f>SUMIFS('обр '!O4:O9999,'обр '!I4:I9999,B55,'обр '!F4:F9999,AG4)</f>
        <v>0</v>
      </c>
      <c r="AI55" s="27">
        <f>SUMIFS('обр '!A4:A9999,'обр '!I4:I9999,B55,'обр '!F4:F9999,AI4)</f>
        <v>0</v>
      </c>
      <c r="AJ55" s="27">
        <f>SUMIFS('обр '!O4:O9999,'обр '!I4:I9999,B55,'обр '!F4:F9999,AI4)</f>
        <v>0</v>
      </c>
      <c r="AK55" s="27">
        <f>SUMIFS('обр '!A4:A9999,'обр '!I4:I9999,B55,'обр '!F4:F9999,AK4)</f>
        <v>0</v>
      </c>
      <c r="AL55" s="27">
        <f>SUMIFS('обр '!O4:O9999,'обр '!I4:I9999,B55,'обр '!F4:F9999,AK4)</f>
        <v>0</v>
      </c>
      <c r="AM55" s="27">
        <f>SUMIFS('обр '!A4:A9999,'обр '!I4:I9999,B55,'обр '!F4:F9999,AM4)</f>
        <v>0</v>
      </c>
      <c r="AN55" s="27">
        <f>SUMIFS('обр '!O4:O9999,'обр '!I4:I9999,B55,'обр '!F4:F9999,AM4)</f>
        <v>0</v>
      </c>
      <c r="AO55" s="27">
        <f>SUMIFS('обр '!A4:A9999,'обр '!I4:I9999,B55,'обр '!F4:F9999,AO4)</f>
        <v>0</v>
      </c>
      <c r="AP55" s="27">
        <f>SUMIFS('обр '!O4:O9999,'обр '!I4:I9999,B55,'обр '!F4:F9999,AO4)</f>
        <v>0</v>
      </c>
      <c r="AQ55" s="27">
        <f>SUMIFS('обр '!A4:A9999,'обр '!I4:I9999,B55,'обр '!F4:F9999,AQ4)</f>
        <v>0</v>
      </c>
      <c r="AR55" s="27">
        <f>SUMIFS('обр '!O4:O9999,'обр '!I4:I9999,B55,'обр '!F4:F9999,AQ4)</f>
        <v>0</v>
      </c>
      <c r="AS55" s="27">
        <f>SUMIFS('обр '!A4:A9999,'обр '!I4:I9999,B55,'обр '!F4:F9999,AS4)</f>
        <v>0</v>
      </c>
      <c r="AT55" s="27">
        <f>SUMIFS('обр '!O4:O9999,'обр '!I4:I9999,B55,'обр '!F4:F9999,AS4)</f>
        <v>0</v>
      </c>
      <c r="AU55" s="27">
        <f>SUMIFS('обр '!A4:A9999,'обр '!I4:I9999,B55,'обр '!F4:F9999,AU4)</f>
        <v>0</v>
      </c>
      <c r="AV55" s="27">
        <f>SUMIFS('обр '!O4:O9999,'обр '!I4:I9999,B55,'обр '!F4:F9999,AU4)</f>
        <v>0</v>
      </c>
    </row>
    <row r="56" spans="1:48" ht="16.5" thickBot="1">
      <c r="A56" s="54" t="s">
        <v>4</v>
      </c>
      <c r="B56" s="54" t="s">
        <v>80</v>
      </c>
      <c r="C56" s="422">
        <f t="shared" si="15"/>
        <v>0</v>
      </c>
      <c r="D56" s="2316">
        <f t="shared" si="16"/>
        <v>0</v>
      </c>
      <c r="E56" s="481">
        <v>0</v>
      </c>
      <c r="F56" s="482">
        <v>0</v>
      </c>
      <c r="G56" s="758"/>
      <c r="H56" s="759"/>
      <c r="I56" s="25">
        <f>SUMIFS('обр '!A4:A9999,'обр '!I4:I9999,B56,'обр '!F4:F9999,I4)</f>
        <v>0</v>
      </c>
      <c r="J56" s="25">
        <f>SUMIFS('обр '!O4:O9999,'обр '!I4:I9999,B56,'обр '!F4:F9999,I4)</f>
        <v>0</v>
      </c>
      <c r="K56" s="26">
        <f>SUMIFS('обр '!A4:A9999,'обр '!I4:I9999,B56,'обр '!F4:F9999,K4)</f>
        <v>0</v>
      </c>
      <c r="L56" s="27">
        <f>SUMIFS('обр '!O4:O9999,'обр '!I4:I9999,B56,'обр '!F4:F9999,K4)</f>
        <v>0</v>
      </c>
      <c r="M56" s="27">
        <f>SUMIFS('обр '!A4:A9999,'обр '!I4:I9999,B56,'обр '!F4:F9999,M4)</f>
        <v>0</v>
      </c>
      <c r="N56" s="27">
        <f>SUMIFS('обр '!O4:O9999,'обр '!I4:I9999,B56,'обр '!F4:F9999,M4)</f>
        <v>0</v>
      </c>
      <c r="O56" s="27">
        <f>SUMIFS('обр '!A4:A9999,'обр '!I4:I9999,B56,'обр '!F4:F9999,O4)</f>
        <v>0</v>
      </c>
      <c r="P56" s="27">
        <f>SUMIFS('обр '!O4:O9999,'обр '!I4:I9999,B56,'обр '!F4:F9999,O4)</f>
        <v>0</v>
      </c>
      <c r="Q56" s="27">
        <f>SUMIFS('обр '!A4:A9999,'обр '!I4:I9999,B56,'обр '!F4:F9999,Q4)</f>
        <v>0</v>
      </c>
      <c r="R56" s="27">
        <f>SUMIFS('обр '!O4:O9999,'обр '!I4:I9999,B56,'обр '!F4:F9999,Q4)</f>
        <v>0</v>
      </c>
      <c r="S56" s="27">
        <f>SUMIFS('обр '!A4:A9999,'обр '!I4:I9999,B56,'обр '!F4:F9999,S4)</f>
        <v>0</v>
      </c>
      <c r="T56" s="27">
        <f>SUMIFS('обр '!O4:O9999,'обр '!I4:I9999,B56,'обр '!F4:F9999,S4)</f>
        <v>0</v>
      </c>
      <c r="U56" s="27">
        <f>SUMIFS('обр '!A4:A9999,'обр '!I4:I9999,B56,'обр '!F4:F9999,U4)</f>
        <v>0</v>
      </c>
      <c r="V56" s="27">
        <f>SUMIFS('обр '!O4:O9999,'обр '!I4:I9999,B56,'обр '!F4:F9999,U4)</f>
        <v>0</v>
      </c>
      <c r="W56" s="27">
        <f>SUMIFS('обр '!A4:A9999,'обр '!I4:I9999,B56,'обр '!F4:F9999,W4)</f>
        <v>0</v>
      </c>
      <c r="X56" s="27">
        <f>SUMIFS('обр '!O4:O9999,'обр '!I4:I9999,B56,'обр '!F4:F9999,W4)</f>
        <v>0</v>
      </c>
      <c r="Y56" s="27">
        <f>SUMIFS('обр '!A4:A9999,'обр '!I4:I9999,B56,'обр '!F4:F9999,Y4)</f>
        <v>0</v>
      </c>
      <c r="Z56" s="27">
        <f>SUMIFS('обр '!O4:O9999,'обр '!I4:I9999,B56,'обр '!F4:F9999,Y4)</f>
        <v>0</v>
      </c>
      <c r="AA56" s="41">
        <f t="shared" si="17"/>
        <v>0</v>
      </c>
      <c r="AB56" s="41">
        <f t="shared" si="17"/>
        <v>0</v>
      </c>
      <c r="AC56" s="27">
        <f>SUMIFS('обр '!A4:A9999,'обр '!I4:I9999,B56,'обр '!F4:F9999,AC4)</f>
        <v>0</v>
      </c>
      <c r="AD56" s="27">
        <f>SUMIFS('обр '!O4:O9999,'обр '!I4:I9999,B56,'обр '!F4:F9999,AC4)</f>
        <v>0</v>
      </c>
      <c r="AE56" s="27">
        <f>SUMIFS('обр '!A4:A9999,'обр '!I4:I9999,B56,'обр '!F4:F9999,AE4)</f>
        <v>0</v>
      </c>
      <c r="AF56" s="27">
        <f>SUMIFS('обр '!O4:O9999,'обр '!I4:I9999,B56,'обр '!F4:F9999,AE4)</f>
        <v>0</v>
      </c>
      <c r="AG56" s="27">
        <f>SUMIFS('обр '!A4:A9999,'обр '!I4:I9999,B56,'обр '!F4:F9999,AG4)</f>
        <v>0</v>
      </c>
      <c r="AH56" s="27">
        <f>SUMIFS('обр '!O4:O9999,'обр '!I4:I9999,B56,'обр '!F4:F9999,AG4)</f>
        <v>0</v>
      </c>
      <c r="AI56" s="27">
        <f>SUMIFS('обр '!A4:A9999,'обр '!I4:I9999,B56,'обр '!F4:F9999,AI4)</f>
        <v>0</v>
      </c>
      <c r="AJ56" s="27">
        <f>SUMIFS('обр '!O4:O9999,'обр '!I4:I9999,B56,'обр '!F4:F9999,AI4)</f>
        <v>0</v>
      </c>
      <c r="AK56" s="27">
        <f>SUMIFS('обр '!A4:A9999,'обр '!I4:I9999,B56,'обр '!F4:F9999,AK4)</f>
        <v>0</v>
      </c>
      <c r="AL56" s="27">
        <f>SUMIFS('обр '!O4:O9999,'обр '!I4:I9999,B56,'обр '!F4:F9999,AK4)</f>
        <v>0</v>
      </c>
      <c r="AM56" s="27">
        <f>SUMIFS('обр '!A4:A9999,'обр '!I4:I9999,B56,'обр '!F4:F9999,AM4)</f>
        <v>0</v>
      </c>
      <c r="AN56" s="27">
        <f>SUMIFS('обр '!O4:O9999,'обр '!I4:I9999,B56,'обр '!F4:F9999,AM4)</f>
        <v>0</v>
      </c>
      <c r="AO56" s="27">
        <f>SUMIFS('обр '!A4:A9999,'обр '!I4:I9999,B56,'обр '!F4:F9999,AO4)</f>
        <v>0</v>
      </c>
      <c r="AP56" s="27">
        <f>SUMIFS('обр '!O4:O9999,'обр '!I4:I9999,B56,'обр '!F4:F9999,AO4)</f>
        <v>0</v>
      </c>
      <c r="AQ56" s="27">
        <f>SUMIFS('обр '!A4:A9999,'обр '!I4:I9999,B56,'обр '!F4:F9999,AQ4)</f>
        <v>0</v>
      </c>
      <c r="AR56" s="27">
        <f>SUMIFS('обр '!O4:O9999,'обр '!I4:I9999,B56,'обр '!F4:F9999,AQ4)</f>
        <v>0</v>
      </c>
      <c r="AS56" s="27">
        <f>SUMIFS('обр '!A4:A9999,'обр '!I4:I9999,B56,'обр '!F4:F9999,AS4)</f>
        <v>0</v>
      </c>
      <c r="AT56" s="27">
        <f>SUMIFS('обр '!O4:O9999,'обр '!I4:I9999,B56,'обр '!F4:F9999,AS4)</f>
        <v>0</v>
      </c>
      <c r="AU56" s="27">
        <f>SUMIFS('обр '!A4:A9999,'обр '!I4:I9999,B56,'обр '!F4:F9999,AU4)</f>
        <v>0</v>
      </c>
      <c r="AV56" s="27">
        <f>SUMIFS('обр '!O4:O9999,'обр '!I4:I9999,B56,'обр '!F4:F9999,AU4)</f>
        <v>0</v>
      </c>
    </row>
    <row r="57" spans="1:48" ht="16.5" thickBot="1">
      <c r="A57" s="42" t="s">
        <v>81</v>
      </c>
      <c r="B57" s="79" t="s">
        <v>224</v>
      </c>
      <c r="C57" s="657">
        <f t="shared" si="15"/>
        <v>0</v>
      </c>
      <c r="D57" s="2315">
        <f t="shared" si="16"/>
        <v>0</v>
      </c>
      <c r="E57" s="658">
        <v>0</v>
      </c>
      <c r="F57" s="598">
        <v>0</v>
      </c>
      <c r="G57" s="766">
        <f>C57/C153*100%</f>
        <v>0</v>
      </c>
      <c r="H57" s="767">
        <f>D57/D153*100%</f>
        <v>0</v>
      </c>
      <c r="I57" s="18">
        <f t="shared" ref="I57:AV57" si="18">SUM(I59:I62)</f>
        <v>0</v>
      </c>
      <c r="J57" s="18">
        <f t="shared" si="18"/>
        <v>0</v>
      </c>
      <c r="K57" s="19">
        <f t="shared" si="18"/>
        <v>0</v>
      </c>
      <c r="L57" s="20">
        <f t="shared" si="18"/>
        <v>0</v>
      </c>
      <c r="M57" s="20">
        <f t="shared" si="18"/>
        <v>0</v>
      </c>
      <c r="N57" s="20">
        <f t="shared" si="18"/>
        <v>0</v>
      </c>
      <c r="O57" s="20">
        <f t="shared" si="18"/>
        <v>0</v>
      </c>
      <c r="P57" s="20">
        <f t="shared" si="18"/>
        <v>0</v>
      </c>
      <c r="Q57" s="20">
        <f t="shared" si="18"/>
        <v>0</v>
      </c>
      <c r="R57" s="20">
        <f t="shared" si="18"/>
        <v>0</v>
      </c>
      <c r="S57" s="20">
        <f t="shared" si="18"/>
        <v>0</v>
      </c>
      <c r="T57" s="20">
        <f t="shared" si="18"/>
        <v>0</v>
      </c>
      <c r="U57" s="20">
        <f t="shared" si="18"/>
        <v>0</v>
      </c>
      <c r="V57" s="20">
        <f t="shared" si="18"/>
        <v>0</v>
      </c>
      <c r="W57" s="20">
        <f t="shared" si="18"/>
        <v>0</v>
      </c>
      <c r="X57" s="20">
        <f t="shared" si="18"/>
        <v>0</v>
      </c>
      <c r="Y57" s="20">
        <f t="shared" si="18"/>
        <v>0</v>
      </c>
      <c r="Z57" s="20">
        <f t="shared" si="18"/>
        <v>0</v>
      </c>
      <c r="AA57" s="41">
        <f t="shared" si="18"/>
        <v>0</v>
      </c>
      <c r="AB57" s="41">
        <f t="shared" si="18"/>
        <v>0</v>
      </c>
      <c r="AC57" s="20">
        <f t="shared" si="18"/>
        <v>0</v>
      </c>
      <c r="AD57" s="20">
        <f t="shared" si="18"/>
        <v>0</v>
      </c>
      <c r="AE57" s="20">
        <f t="shared" si="18"/>
        <v>0</v>
      </c>
      <c r="AF57" s="20">
        <f t="shared" si="18"/>
        <v>0</v>
      </c>
      <c r="AG57" s="20">
        <f t="shared" si="18"/>
        <v>0</v>
      </c>
      <c r="AH57" s="20">
        <f t="shared" si="18"/>
        <v>0</v>
      </c>
      <c r="AI57" s="20">
        <f t="shared" si="18"/>
        <v>0</v>
      </c>
      <c r="AJ57" s="20">
        <f t="shared" si="18"/>
        <v>0</v>
      </c>
      <c r="AK57" s="20">
        <f t="shared" si="18"/>
        <v>0</v>
      </c>
      <c r="AL57" s="20">
        <f t="shared" si="18"/>
        <v>0</v>
      </c>
      <c r="AM57" s="20">
        <f t="shared" si="18"/>
        <v>0</v>
      </c>
      <c r="AN57" s="20">
        <f t="shared" si="18"/>
        <v>0</v>
      </c>
      <c r="AO57" s="23">
        <f t="shared" si="18"/>
        <v>0</v>
      </c>
      <c r="AP57" s="23">
        <f t="shared" si="18"/>
        <v>0</v>
      </c>
      <c r="AQ57" s="20">
        <f t="shared" si="18"/>
        <v>0</v>
      </c>
      <c r="AR57" s="20">
        <f t="shared" si="18"/>
        <v>0</v>
      </c>
      <c r="AS57" s="20">
        <f t="shared" si="18"/>
        <v>0</v>
      </c>
      <c r="AT57" s="20">
        <f t="shared" si="18"/>
        <v>0</v>
      </c>
      <c r="AU57" s="20">
        <f t="shared" si="18"/>
        <v>0</v>
      </c>
      <c r="AV57" s="20">
        <f t="shared" si="18"/>
        <v>0</v>
      </c>
    </row>
    <row r="58" spans="1:48" ht="16.5" thickBot="1">
      <c r="A58" s="43"/>
      <c r="B58" s="43" t="s">
        <v>36</v>
      </c>
      <c r="C58" s="422"/>
      <c r="D58" s="2321"/>
      <c r="E58" s="481"/>
      <c r="F58" s="480"/>
      <c r="G58" s="758"/>
      <c r="H58" s="759"/>
      <c r="I58" s="25"/>
      <c r="J58" s="25"/>
      <c r="K58" s="26"/>
      <c r="L58" s="27"/>
      <c r="M58" s="27"/>
      <c r="N58" s="27"/>
      <c r="O58" s="27"/>
      <c r="P58" s="27"/>
      <c r="Q58" s="27"/>
      <c r="R58" s="27"/>
      <c r="S58" s="27"/>
      <c r="T58" s="27"/>
      <c r="U58" s="27"/>
      <c r="V58" s="27"/>
      <c r="W58" s="27"/>
      <c r="X58" s="27"/>
      <c r="Y58" s="27"/>
      <c r="Z58" s="27"/>
      <c r="AA58" s="41"/>
      <c r="AB58" s="41"/>
      <c r="AC58" s="27"/>
      <c r="AD58" s="27"/>
      <c r="AE58" s="27"/>
      <c r="AF58" s="27"/>
      <c r="AG58" s="27"/>
      <c r="AH58" s="27"/>
      <c r="AI58" s="27"/>
      <c r="AJ58" s="27"/>
      <c r="AK58" s="27"/>
      <c r="AL58" s="27"/>
      <c r="AM58" s="27"/>
      <c r="AN58" s="27"/>
      <c r="AO58" s="27"/>
      <c r="AP58" s="27"/>
      <c r="AQ58" s="27"/>
      <c r="AR58" s="27"/>
      <c r="AS58" s="27"/>
      <c r="AT58" s="27"/>
      <c r="AU58" s="27"/>
      <c r="AV58" s="27"/>
    </row>
    <row r="59" spans="1:48" ht="16.5" thickBot="1">
      <c r="A59" s="43" t="s">
        <v>37</v>
      </c>
      <c r="B59" s="43" t="s">
        <v>61</v>
      </c>
      <c r="C59" s="422">
        <f>I59+K59+M59+O59+Q59+S59+U59+W59+Y59+AA59</f>
        <v>0</v>
      </c>
      <c r="D59" s="2316">
        <f>(J59+L59+N59+P59+R59+T59+V59+X59+Z59+AB59)</f>
        <v>0</v>
      </c>
      <c r="E59" s="481">
        <v>0</v>
      </c>
      <c r="F59" s="482">
        <v>0</v>
      </c>
      <c r="G59" s="758"/>
      <c r="H59" s="759"/>
      <c r="I59" s="25">
        <f>SUMIFS(детс!A4:A10000,детс!I4:I10000,B59,детс!F4:F10000,I4)</f>
        <v>0</v>
      </c>
      <c r="J59" s="25">
        <f>SUMIFS(детс!O4:O10000,детс!I4:I10000,B59,детс!F4:F10000,I4)</f>
        <v>0</v>
      </c>
      <c r="K59" s="26">
        <f>SUMIFS(детс!A4:A10000,детс!I4:I10000,B59,детс!F4:F10000,K4)</f>
        <v>0</v>
      </c>
      <c r="L59" s="27">
        <f>SUMIFS(детс!O4:O10000,детс!I4:I10000,B59,детс!F4:F10000,K4)</f>
        <v>0</v>
      </c>
      <c r="M59" s="27">
        <f>SUMIFS(детс!A4:A10000,детс!I4:I10000,B59,детс!F4:F10000,M4)</f>
        <v>0</v>
      </c>
      <c r="N59" s="27">
        <f>SUMIFS(детс!O4:O10000,детс!I4:I10000,B59,детс!F4:F10000,M4)</f>
        <v>0</v>
      </c>
      <c r="O59" s="27">
        <f>SUMIFS(детс!A4:A10000,детс!I4:I10000,B59,детс!F4:F10000,O4)</f>
        <v>0</v>
      </c>
      <c r="P59" s="27">
        <f>SUMIFS(детс!O4:O10000,детс!I4:I10000,B59,детс!F4:F10000,O4)</f>
        <v>0</v>
      </c>
      <c r="Q59" s="27">
        <f>SUMIFS(детс!A4:A10000,детс!I4:I10000,B59,детс!F4:F10000,Q4)</f>
        <v>0</v>
      </c>
      <c r="R59" s="27">
        <f>SUMIFS(детс!O4:O10000,детс!I4:I10000,B59,детс!F4:F10000,Q4)</f>
        <v>0</v>
      </c>
      <c r="S59" s="27">
        <f>SUMIFS(детс!A4:A10000,детс!I4:I10000,B59,детс!F4:F10000,S4)</f>
        <v>0</v>
      </c>
      <c r="T59" s="27">
        <f>SUMIFS(детс!O4:O10000,детс!I4:I10000,B59,детс!F4:F10000,S4)</f>
        <v>0</v>
      </c>
      <c r="U59" s="27">
        <f>SUMIFS(детс!A4:A10000,детс!I4:I10000,B59,детс!F4:F10000,U4)</f>
        <v>0</v>
      </c>
      <c r="V59" s="27">
        <f>SUMIFS(детс!O4:O10000,детс!I4:I10000,B59,детс!F4:F10000,U4)</f>
        <v>0</v>
      </c>
      <c r="W59" s="27">
        <f>SUMIFS(детс!A4:A10000,детс!I4:I10000,B59,детс!F4:F10000,W4)</f>
        <v>0</v>
      </c>
      <c r="X59" s="27">
        <f>SUMIFS(детс!O4:O10000,детс!I4:I10000,B59,детс!F4:F10000,W4)</f>
        <v>0</v>
      </c>
      <c r="Y59" s="27">
        <f>SUMIFS(детс!A4:A10000,детс!I4:I10000,B59,детс!F4:F10000,Y4)</f>
        <v>0</v>
      </c>
      <c r="Z59" s="27">
        <f>SUMIFS(детс!O4:O10000,детс!I4:I10000,B59,детс!F4:F10000,Y4)</f>
        <v>0</v>
      </c>
      <c r="AA59" s="41">
        <f t="shared" ref="AA59:AB62" si="19">AC59+AE59+AG59+AI59+AK59+AM59+AO59+AQ59+AS59+AU59</f>
        <v>0</v>
      </c>
      <c r="AB59" s="41">
        <f t="shared" si="19"/>
        <v>0</v>
      </c>
      <c r="AC59" s="27">
        <f>SUMIFS(детс!A4:A10000,детс!I4:I10000,B59,детс!F4:F10000,AC4)</f>
        <v>0</v>
      </c>
      <c r="AD59" s="27">
        <f>SUMIFS(детс!O4:O10000,детс!I4:I10000,B59,детс!F4:F10000,AC4)</f>
        <v>0</v>
      </c>
      <c r="AE59" s="27">
        <f>SUMIFS(детс!A4:A10000,детс!I4:I10000,B59,детс!F4:F10000,AE4)</f>
        <v>0</v>
      </c>
      <c r="AF59" s="27">
        <f>SUMIFS(детс!O4:O10000,детс!I4:I10000,B59,детс!F4:F10000,AE4)</f>
        <v>0</v>
      </c>
      <c r="AG59" s="27">
        <f>SUMIFS(детс!A4:A10000,детс!I4:I10000,B59,детс!F4:F10000,AG4)</f>
        <v>0</v>
      </c>
      <c r="AH59" s="27">
        <f>SUMIFS(детс!O4:O10000,детс!I4:I10000,B59,детс!F4:F10000,AG4)</f>
        <v>0</v>
      </c>
      <c r="AI59" s="27">
        <f>SUMIFS(детс!A4:A10000,детс!I4:I10000,B59,детс!F4:F10000,AI4)</f>
        <v>0</v>
      </c>
      <c r="AJ59" s="27">
        <f>SUMIFS(детс!O4:O10000,детс!I4:I10000,B59,детс!F4:F10000,AI4)</f>
        <v>0</v>
      </c>
      <c r="AK59" s="27">
        <f>SUMIFS(детс!A4:A10000,детс!I4:I10000,B59,детс!F4:F10000,AK4)</f>
        <v>0</v>
      </c>
      <c r="AL59" s="27">
        <f>SUMIFS(детс!O4:O10000,детс!I4:I10000,B59,детс!F4:F10000,AK4)</f>
        <v>0</v>
      </c>
      <c r="AM59" s="27">
        <f>SUMIFS(детс!A4:A10000,детс!I4:I10000,B59,детс!F4:F10000,AM4)</f>
        <v>0</v>
      </c>
      <c r="AN59" s="27">
        <f>SUMIFS(детс!O4:O10000,детс!I4:I10000,B59,детс!F4:F10000,AM4)</f>
        <v>0</v>
      </c>
      <c r="AO59" s="27">
        <f>SUMIFS(детс!A4:A10000,детс!I4:I10000,B59,детс!F4:F10000,AO4)</f>
        <v>0</v>
      </c>
      <c r="AP59" s="27">
        <f>SUMIFS(детс!O4:O10000,детс!I4:I10000,B59,детс!F4:F10000,AO4)</f>
        <v>0</v>
      </c>
      <c r="AQ59" s="27">
        <f>SUMIFS(детс!A4:A10000,детс!I4:I10000,B59,детс!F4:F10000,AQ4)</f>
        <v>0</v>
      </c>
      <c r="AR59" s="27">
        <f>SUMIFS(детс!O4:O10000,детс!I4:I10000,B59,детс!F4:F10000,AQ4)</f>
        <v>0</v>
      </c>
      <c r="AS59" s="27">
        <f>SUMIFS(детс!A4:A10000,детс!I4:I10000,B59,детс!F4:F10000,AS4)</f>
        <v>0</v>
      </c>
      <c r="AT59" s="27">
        <f>SUMIFS(детс!O4:O10000,детс!I4:I10000,B59,детс!F4:F10000,AS4)</f>
        <v>0</v>
      </c>
      <c r="AU59" s="27">
        <f>SUMIFS(детс!A4:A10000,детс!I4:I10000,B59,детс!F4:F10000,AU4)</f>
        <v>0</v>
      </c>
      <c r="AV59" s="27">
        <f>SUMIFS(детс!O4:O10000,детс!I4:I10000,B59,детс!F4:F10000,AU4)</f>
        <v>0</v>
      </c>
    </row>
    <row r="60" spans="1:48" ht="16.5" thickBot="1">
      <c r="A60" s="43" t="s">
        <v>27</v>
      </c>
      <c r="B60" s="43" t="s">
        <v>104</v>
      </c>
      <c r="C60" s="422">
        <f>I60+K60+M60+O60+Q60+S60+U60+W60+Y60+AA60</f>
        <v>0</v>
      </c>
      <c r="D60" s="2316">
        <f>(J60+L60+N60+P60+R60+T60+V60+X60+Z60+AB60)</f>
        <v>0</v>
      </c>
      <c r="E60" s="481">
        <v>0</v>
      </c>
      <c r="F60" s="482">
        <v>0</v>
      </c>
      <c r="G60" s="758"/>
      <c r="H60" s="759"/>
      <c r="I60" s="25">
        <f>SUMIFS(детс!A4:A10000,детс!I4:I10000,B60,детс!F4:F10000,I4)</f>
        <v>0</v>
      </c>
      <c r="J60" s="25">
        <f>SUMIFS(детс!O4:O10000,детс!I4:I10000,B60,детс!F4:F10000,I4)</f>
        <v>0</v>
      </c>
      <c r="K60" s="26">
        <f>SUMIFS(детс!A4:A10000,детс!I4:I10000,B60,детс!F4:F10000,K4)</f>
        <v>0</v>
      </c>
      <c r="L60" s="27">
        <f>SUMIFS(детс!O4:O10000,детс!I4:I10000,B60,детс!F4:F10000,K4)</f>
        <v>0</v>
      </c>
      <c r="M60" s="27">
        <f>SUMIFS(детс!A4:A10000,детс!I4:I10000,B60,детс!F4:F10000,M4)</f>
        <v>0</v>
      </c>
      <c r="N60" s="27">
        <f>SUMIFS(детс!O4:O10000,детс!I4:I10000,B60,детс!F4:F10000,M4)</f>
        <v>0</v>
      </c>
      <c r="O60" s="27">
        <f>SUMIFS(детс!A4:A10000,детс!I4:I10000,B60,детс!F4:F10000,O4)</f>
        <v>0</v>
      </c>
      <c r="P60" s="27">
        <f>SUMIFS(детс!O4:O10000,детс!I4:I10000,B60,детс!F4:F10000,O4)</f>
        <v>0</v>
      </c>
      <c r="Q60" s="27">
        <f>SUMIFS(детс!A4:A10000,детс!I4:I10000,B60,детс!F4:F10000,Q4)</f>
        <v>0</v>
      </c>
      <c r="R60" s="27">
        <f>SUMIFS(детс!O4:O10000,детс!I4:I10000,B60,детс!F4:F10000,Q4)</f>
        <v>0</v>
      </c>
      <c r="S60" s="27">
        <f>SUMIFS(детс!A4:A10000,детс!I4:I10000,B60,детс!F4:F10000,S4)</f>
        <v>0</v>
      </c>
      <c r="T60" s="27">
        <f>SUMIFS(детс!O4:O10000,детс!I4:I10000,B60,детс!F4:F10000,S4)</f>
        <v>0</v>
      </c>
      <c r="U60" s="27">
        <f>SUMIFS(детс!A4:A10000,детс!I4:I10000,B60,детс!F4:F10000,U4)</f>
        <v>0</v>
      </c>
      <c r="V60" s="27">
        <f>SUMIFS(детс!O4:O10000,детс!I4:I10000,B60,детс!F4:F10000,U4)</f>
        <v>0</v>
      </c>
      <c r="W60" s="27">
        <f>SUMIFS(детс!A4:A10000,детс!I4:I10000,B60,детс!F4:F10000,W4)</f>
        <v>0</v>
      </c>
      <c r="X60" s="27">
        <f>SUMIFS(детс!O4:O10000,детс!I4:I10000,B60,детс!F4:F10000,W4)</f>
        <v>0</v>
      </c>
      <c r="Y60" s="27">
        <f>SUMIFS(детс!A4:A10000,детс!I4:I10000,B60,детс!F4:F10000,Y4)</f>
        <v>0</v>
      </c>
      <c r="Z60" s="27">
        <f>SUMIFS(детс!O4:O10000,детс!I4:I10000,B60,детс!F4:F10000,Y4)</f>
        <v>0</v>
      </c>
      <c r="AA60" s="41">
        <f t="shared" si="19"/>
        <v>0</v>
      </c>
      <c r="AB60" s="41">
        <f t="shared" si="19"/>
        <v>0</v>
      </c>
      <c r="AC60" s="27">
        <f>SUMIFS(детс!A4:A10000,детс!I4:I10000,B60,детс!F4:F10000,AC4)</f>
        <v>0</v>
      </c>
      <c r="AD60" s="27">
        <f>SUMIFS(детс!O4:O10000,детс!I4:I10000,B60,детс!F4:F10000,AC4)</f>
        <v>0</v>
      </c>
      <c r="AE60" s="27">
        <f>SUMIFS(детс!A4:A10000,детс!I4:I10000,B60,детс!F4:F10000,AE4)</f>
        <v>0</v>
      </c>
      <c r="AF60" s="27">
        <f>SUMIFS(детс!O4:O10000,детс!I4:I10000,B60,детс!F4:F10000,AE4)</f>
        <v>0</v>
      </c>
      <c r="AG60" s="27">
        <f>SUMIFS(детс!A4:A10000,детс!I4:I10000,B60,детс!F4:F10000,AG4)</f>
        <v>0</v>
      </c>
      <c r="AH60" s="27">
        <f>SUMIFS(детс!O4:O10000,детс!I4:I10000,B60,детс!F4:F10000,AG4)</f>
        <v>0</v>
      </c>
      <c r="AI60" s="27">
        <f>SUMIFS(детс!A4:A10000,детс!I4:I10000,B60,детс!F4:F10000,AI4)</f>
        <v>0</v>
      </c>
      <c r="AJ60" s="27">
        <f>SUMIFS(детс!O4:O10000,детс!I4:I10000,B60,детс!F4:F10000,AI4)</f>
        <v>0</v>
      </c>
      <c r="AK60" s="27">
        <f>SUMIFS(детс!A4:A10000,детс!I4:I10000,B60,детс!F4:F10000,AK4)</f>
        <v>0</v>
      </c>
      <c r="AL60" s="27">
        <f>SUMIFS(детс!O4:O10000,детс!I4:I10000,B60,детс!F4:F10000,AK4)</f>
        <v>0</v>
      </c>
      <c r="AM60" s="27">
        <f>SUMIFS(детс!A4:A10000,детс!I4:I10000,B60,детс!F4:F10000,AM4)</f>
        <v>0</v>
      </c>
      <c r="AN60" s="27">
        <f>SUMIFS(детс!O4:O10000,детс!I4:I10000,B60,детс!F4:F10000,AM4)</f>
        <v>0</v>
      </c>
      <c r="AO60" s="27">
        <f>SUMIFS(детс!A4:A10000,детс!I4:I10000,B60,детс!F4:F10000,AO4)</f>
        <v>0</v>
      </c>
      <c r="AP60" s="27">
        <f>SUMIFS(детс!O4:O10000,детс!I4:I10000,B60,детс!F4:F10000,AO4)</f>
        <v>0</v>
      </c>
      <c r="AQ60" s="27">
        <f>SUMIFS(детс!A4:A10000,детс!I4:I10000,B60,детс!F4:F10000,AQ4)</f>
        <v>0</v>
      </c>
      <c r="AR60" s="27">
        <f>SUMIFS(детс!O4:O10000,детс!I4:I10000,B60,детс!F4:F10000,AQ4)</f>
        <v>0</v>
      </c>
      <c r="AS60" s="27">
        <f>SUMIFS(детс!A4:A10000,детс!I4:I10000,B60,детс!F4:F10000,AS4)</f>
        <v>0</v>
      </c>
      <c r="AT60" s="27">
        <f>SUMIFS(детс!O4:O10000,детс!I4:I10000,B60,детс!F4:F10000,AS4)</f>
        <v>0</v>
      </c>
      <c r="AU60" s="27">
        <f>SUMIFS(детс!A4:A10000,детс!I4:I10000,B60,детс!F4:F10000,AU4)</f>
        <v>0</v>
      </c>
      <c r="AV60" s="27">
        <f>SUMIFS(детс!O4:O10000,детс!I4:I10000,B60,детс!F4:F10000,AU4)</f>
        <v>0</v>
      </c>
    </row>
    <row r="61" spans="1:48" ht="16.5" thickBot="1">
      <c r="A61" s="43" t="s">
        <v>46</v>
      </c>
      <c r="B61" s="43" t="s">
        <v>20</v>
      </c>
      <c r="C61" s="422">
        <f>I61+K61+M61+O61+Q61+S61+U61+W61+Y61+AA61</f>
        <v>0</v>
      </c>
      <c r="D61" s="2316">
        <f>(J61+L61+N61+P61+R61+T61+V61+X61+Z61+AB61)</f>
        <v>0</v>
      </c>
      <c r="E61" s="481">
        <v>0</v>
      </c>
      <c r="F61" s="482">
        <v>0</v>
      </c>
      <c r="G61" s="758"/>
      <c r="H61" s="759"/>
      <c r="I61" s="25">
        <f>SUMIFS(детс!A4:A10000,детс!I4:I10000,B61,детс!F4:F10000,I4)</f>
        <v>0</v>
      </c>
      <c r="J61" s="25">
        <f>SUMIFS(детс!O4:O10000,детс!I4:I10000,B61,детс!F4:F10000,I4)</f>
        <v>0</v>
      </c>
      <c r="K61" s="26">
        <f>SUMIFS(детс!A4:A10000,детс!I4:I10000,B61,детс!F4:F10000,K4)</f>
        <v>0</v>
      </c>
      <c r="L61" s="27">
        <f>SUMIFS(детс!O4:O10000,детс!I4:I10000,B61,детс!F4:F10000,K4)</f>
        <v>0</v>
      </c>
      <c r="M61" s="27">
        <f>SUMIFS(детс!A4:A10000,детс!I4:I10000,B61,детс!F4:F10000,M4)</f>
        <v>0</v>
      </c>
      <c r="N61" s="27">
        <f>SUMIFS(детс!O4:O10000,детс!I4:I10000,B61,детс!F4:F10000,M4)</f>
        <v>0</v>
      </c>
      <c r="O61" s="27">
        <f>SUMIFS(детс!A4:A10000,детс!I4:I10000,B61,детс!F4:F10000,O4)</f>
        <v>0</v>
      </c>
      <c r="P61" s="27">
        <f>SUMIFS(детс!O4:O10000,детс!I4:I10000,B61,детс!F4:F10000,O4)</f>
        <v>0</v>
      </c>
      <c r="Q61" s="27">
        <f>SUMIFS(детс!A4:A10000,детс!I4:I10000,B61,детс!F4:F10000,Q4)</f>
        <v>0</v>
      </c>
      <c r="R61" s="27">
        <f>SUMIFS(детс!O4:O10000,детс!I4:I10000,B61,детс!F4:F10000,Q4)</f>
        <v>0</v>
      </c>
      <c r="S61" s="27">
        <f>SUMIFS(детс!A4:A10000,детс!I4:I10000,B61,детс!F4:F10000,S4)</f>
        <v>0</v>
      </c>
      <c r="T61" s="27">
        <f>SUMIFS(детс!O4:O10000,детс!I4:I10000,B61,детс!F4:F10000,S4)</f>
        <v>0</v>
      </c>
      <c r="U61" s="27">
        <f>SUMIFS(детс!A4:A10000,детс!I4:I10000,B61,детс!F4:F10000,U4)</f>
        <v>0</v>
      </c>
      <c r="V61" s="27">
        <f>SUMIFS(детс!O4:O10000,детс!I4:I10000,B61,детс!F4:F10000,U4)</f>
        <v>0</v>
      </c>
      <c r="W61" s="27">
        <f>SUMIFS(детс!A4:A10000,детс!I4:I10000,B61,детс!F4:F10000,W4)</f>
        <v>0</v>
      </c>
      <c r="X61" s="27">
        <f>SUMIFS(детс!O4:O10000,детс!I4:I10000,B61,детс!F4:F10000,W4)</f>
        <v>0</v>
      </c>
      <c r="Y61" s="27">
        <f>SUMIFS(детс!A4:A10000,детс!I4:I10000,B61,детс!F4:F10000,Y4)</f>
        <v>0</v>
      </c>
      <c r="Z61" s="27">
        <f>SUMIFS(детс!O4:O10000,детс!I4:I10000,B61,детс!F4:F10000,Y4)</f>
        <v>0</v>
      </c>
      <c r="AA61" s="41">
        <f t="shared" si="19"/>
        <v>0</v>
      </c>
      <c r="AB61" s="41">
        <f t="shared" si="19"/>
        <v>0</v>
      </c>
      <c r="AC61" s="27">
        <f>SUMIFS(детс!A4:A10000,детс!I4:I10000,B61,детс!F4:F10000,AC4)</f>
        <v>0</v>
      </c>
      <c r="AD61" s="27">
        <f>SUMIFS(детс!O4:O10000,детс!I4:I10000,B61,детс!F4:F10000,AC4)</f>
        <v>0</v>
      </c>
      <c r="AE61" s="27">
        <f>SUMIFS(детс!A4:A10000,детс!I4:I10000,B61,детс!F4:F10000,AE4)</f>
        <v>0</v>
      </c>
      <c r="AF61" s="27">
        <f>SUMIFS(детс!O4:O10000,детс!I4:I10000,B61,детс!F4:F10000,AE4)</f>
        <v>0</v>
      </c>
      <c r="AG61" s="27">
        <f>SUMIFS(детс!A4:A10000,детс!I4:I10000,B61,детс!F4:F10000,AG4)</f>
        <v>0</v>
      </c>
      <c r="AH61" s="27">
        <f>SUMIFS(детс!O4:O10000,детс!I4:I10000,B61,детс!F4:F10000,AG4)</f>
        <v>0</v>
      </c>
      <c r="AI61" s="27">
        <f>SUMIFS(детс!A4:A10000,детс!I4:I10000,B61,детс!F4:F10000,AI4)</f>
        <v>0</v>
      </c>
      <c r="AJ61" s="27">
        <f>SUMIFS(детс!O4:O10000,детс!I4:I10000,B61,детс!F4:F10000,AI4)</f>
        <v>0</v>
      </c>
      <c r="AK61" s="27">
        <f>SUMIFS(детс!A4:A10000,детс!I4:I10000,B61,детс!F4:F10000,AK4)</f>
        <v>0</v>
      </c>
      <c r="AL61" s="27">
        <f>SUMIFS(детс!O4:O10000,детс!I4:I10000,B61,детс!F4:F10000,AK4)</f>
        <v>0</v>
      </c>
      <c r="AM61" s="27">
        <f>SUMIFS(детс!A4:A10000,детс!I4:I10000,B61,детс!F4:F10000,AM4)</f>
        <v>0</v>
      </c>
      <c r="AN61" s="27">
        <f>SUMIFS(детс!O4:O10000,детс!I4:I10000,B61,детс!F4:F10000,AM4)</f>
        <v>0</v>
      </c>
      <c r="AO61" s="27">
        <f>SUMIFS(детс!A4:A10000,детс!I4:I10000,B61,детс!F4:F10000,AO4)</f>
        <v>0</v>
      </c>
      <c r="AP61" s="27">
        <f>SUMIFS(детс!O4:O10000,детс!I4:I10000,B61,детс!F4:F10000,AO4)</f>
        <v>0</v>
      </c>
      <c r="AQ61" s="27">
        <f>SUMIFS(детс!A4:A10000,детс!I4:I10000,B61,детс!F4:F10000,AQ4)</f>
        <v>0</v>
      </c>
      <c r="AR61" s="27">
        <f>SUMIFS(детс!O4:O10000,детс!I4:I10000,B61,детс!F4:F10000,AQ4)</f>
        <v>0</v>
      </c>
      <c r="AS61" s="27">
        <f>SUMIFS(детс!A4:A10000,детс!I4:I10000,B61,детс!F4:F10000,AS4)</f>
        <v>0</v>
      </c>
      <c r="AT61" s="27">
        <f>SUMIFS(детс!O4:O10000,детс!I4:I10000,B61,детс!F4:F10000,AS4)</f>
        <v>0</v>
      </c>
      <c r="AU61" s="27">
        <f>SUMIFS(детс!A4:A10000,детс!I4:I10000,B61,детс!F4:F10000,AU4)</f>
        <v>0</v>
      </c>
      <c r="AV61" s="27">
        <f>SUMIFS(детс!O4:O10000,детс!I4:I10000,B61,детс!F4:F10000,AU4)</f>
        <v>0</v>
      </c>
    </row>
    <row r="62" spans="1:48" ht="16.5" thickBot="1">
      <c r="A62" s="43" t="s">
        <v>68</v>
      </c>
      <c r="B62" s="54" t="s">
        <v>50</v>
      </c>
      <c r="C62" s="422">
        <f>I62+K62+M62+O62+Q62+S62+U62+W62+Y62+AA62</f>
        <v>0</v>
      </c>
      <c r="D62" s="2316">
        <f>(J62+L62+N62+P62+R62+T62+V62+X62+Z62+AB62)</f>
        <v>0</v>
      </c>
      <c r="E62" s="481">
        <v>0</v>
      </c>
      <c r="F62" s="482">
        <v>0</v>
      </c>
      <c r="G62" s="758"/>
      <c r="H62" s="759"/>
      <c r="I62" s="25">
        <f>SUMIFS(детс!A4:A10000,детс!I4:I10000,B62,детс!F4:F10000,I4)</f>
        <v>0</v>
      </c>
      <c r="J62" s="25">
        <f>SUMIFS(детс!O4:O10000,детс!I4:I10000,B62,детс!F4:F10000,I4)</f>
        <v>0</v>
      </c>
      <c r="K62" s="26">
        <f>SUMIFS(детс!A4:A10000,детс!I4:I10000,B62,детс!F4:F10000,K4)</f>
        <v>0</v>
      </c>
      <c r="L62" s="27">
        <f>SUMIFS(детс!O4:O10000,детс!I4:I10000,B62,детс!F4:F10000,K4)</f>
        <v>0</v>
      </c>
      <c r="M62" s="27">
        <f>SUMIFS(детс!A4:A10000,детс!I4:I10000,B62,детс!F4:F10000,M4)</f>
        <v>0</v>
      </c>
      <c r="N62" s="27">
        <f>SUMIFS(детс!O4:O10000,детс!I4:I10000,B62,детс!F4:F10000,M4)</f>
        <v>0</v>
      </c>
      <c r="O62" s="27">
        <f>SUMIFS(детс!A4:A10000,детс!I4:I10000,B62,детс!F4:F10000,O4)</f>
        <v>0</v>
      </c>
      <c r="P62" s="27">
        <f>SUMIFS(детс!O4:O10000,детс!I4:I10000,B62,детс!F4:F10000,O4)</f>
        <v>0</v>
      </c>
      <c r="Q62" s="27">
        <f>SUMIFS(детс!A4:A10000,детс!I4:I10000,B62,детс!F4:F10000,Q4)</f>
        <v>0</v>
      </c>
      <c r="R62" s="27">
        <f>SUMIFS(детс!O4:O10000,детс!I4:I10000,B62,детс!F4:F10000,Q4)</f>
        <v>0</v>
      </c>
      <c r="S62" s="27">
        <f>SUMIFS(детс!A4:A10000,детс!I4:I10000,B62,детс!F4:F10000,S4)</f>
        <v>0</v>
      </c>
      <c r="T62" s="27">
        <f>SUMIFS(детс!O4:O10000,детс!I4:I10000,B62,детс!F4:F10000,S4)</f>
        <v>0</v>
      </c>
      <c r="U62" s="27">
        <f>SUMIFS(детс!A4:A10000,детс!I4:I10000,B62,детс!F4:F10000,U4)</f>
        <v>0</v>
      </c>
      <c r="V62" s="27">
        <f>SUMIFS(детс!O4:O10000,детс!I4:I10000,B62,детс!F4:F10000,U4)</f>
        <v>0</v>
      </c>
      <c r="W62" s="27">
        <f>SUMIFS(детс!A4:A10000,детс!I4:I10000,B62,детс!F4:F10000,W4)</f>
        <v>0</v>
      </c>
      <c r="X62" s="27">
        <f>SUMIFS(детс!O4:O10000,детс!I4:I10000,B62,детс!F4:F10000,W4)</f>
        <v>0</v>
      </c>
      <c r="Y62" s="27">
        <f>SUMIFS(детс!A4:A10000,детс!I4:I10000,B62,детс!F4:F10000,Y4)</f>
        <v>0</v>
      </c>
      <c r="Z62" s="27">
        <f>SUMIFS(детс!O4:O10000,детс!I4:I10000,B62,детс!F4:F10000,Y4)</f>
        <v>0</v>
      </c>
      <c r="AA62" s="41">
        <f t="shared" si="19"/>
        <v>0</v>
      </c>
      <c r="AB62" s="41">
        <f t="shared" si="19"/>
        <v>0</v>
      </c>
      <c r="AC62" s="27">
        <f>SUMIFS(детс!A4:A10000,детс!I4:I10000,B62,детс!F4:F10000,AC4)</f>
        <v>0</v>
      </c>
      <c r="AD62" s="27">
        <f>SUMIFS(детс!O4:O10000,детс!I4:I10000,B62,детс!F4:F10000,AC4)</f>
        <v>0</v>
      </c>
      <c r="AE62" s="27">
        <f>SUMIFS(детс!A4:A10000,детс!I4:I10000,B62,детс!F4:F10000,AE4)</f>
        <v>0</v>
      </c>
      <c r="AF62" s="27">
        <f>SUMIFS(детс!O4:O10000,детс!I4:I10000,B62,детс!F4:F10000,AE4)</f>
        <v>0</v>
      </c>
      <c r="AG62" s="27">
        <f>SUMIFS(детс!A4:A10000,детс!I4:I10000,B62,детс!F4:F10000,AG4)</f>
        <v>0</v>
      </c>
      <c r="AH62" s="27">
        <f>SUMIFS(детс!O4:O10000,детс!I4:I10000,B62,детс!F4:F10000,AG4)</f>
        <v>0</v>
      </c>
      <c r="AI62" s="27">
        <f>SUMIFS(детс!A4:A10000,детс!I4:I10000,B62,детс!F4:F10000,AI4)</f>
        <v>0</v>
      </c>
      <c r="AJ62" s="27">
        <f>SUMIFS(детс!O4:O10000,детс!I4:I10000,B62,детс!F4:F10000,AI4)</f>
        <v>0</v>
      </c>
      <c r="AK62" s="27">
        <f>SUMIFS(детс!A4:A10000,детс!I4:I10000,B62,детс!F4:F10000,AK4)</f>
        <v>0</v>
      </c>
      <c r="AL62" s="27">
        <f>SUMIFS(детс!O4:O10000,детс!I4:I10000,B62,детс!F4:F10000,AK4)</f>
        <v>0</v>
      </c>
      <c r="AM62" s="27">
        <f>SUMIFS(детс!A4:A10000,детс!I4:I10000,B62,детс!F4:F10000,AM4)</f>
        <v>0</v>
      </c>
      <c r="AN62" s="27">
        <f>SUMIFS(детс!O4:O10000,детс!I4:I10000,B62,детс!F4:F10000,AM4)</f>
        <v>0</v>
      </c>
      <c r="AO62" s="27">
        <f>SUMIFS(детс!A4:A10000,детс!I4:I10000,B62,детс!F4:F10000,AO4)</f>
        <v>0</v>
      </c>
      <c r="AP62" s="27">
        <f>SUMIFS(детс!O4:O10000,детс!I4:I10000,B62,детс!F4:F10000,AO4)</f>
        <v>0</v>
      </c>
      <c r="AQ62" s="27">
        <f>SUMIFS(детс!A4:A10000,детс!I4:I10000,B62,детс!F4:F10000,AQ4)</f>
        <v>0</v>
      </c>
      <c r="AR62" s="27">
        <f>SUMIFS(детс!O4:O10000,детс!I4:I10000,B62,детс!F4:F10000,AQ4)</f>
        <v>0</v>
      </c>
      <c r="AS62" s="27">
        <f>SUMIFS(детс!A4:A10000,детс!I4:I10000,B62,детс!F4:F10000,AS4)</f>
        <v>0</v>
      </c>
      <c r="AT62" s="27">
        <f>SUMIFS(детс!O4:O10000,детс!I4:I10000,B62,детс!F4:F10000,AS4)</f>
        <v>0</v>
      </c>
      <c r="AU62" s="27">
        <f>SUMIFS(детс!A4:A10000,детс!I4:I10000,B62,детс!F4:F10000,AU4)</f>
        <v>0</v>
      </c>
      <c r="AV62" s="27">
        <f>SUMIFS(детс!O4:O10000,детс!I4:I10000,B62,детс!F4:F10000,AU4)</f>
        <v>0</v>
      </c>
    </row>
    <row r="63" spans="1:48" ht="16.5" thickBot="1">
      <c r="A63" s="42" t="s">
        <v>225</v>
      </c>
      <c r="B63" s="79" t="s">
        <v>226</v>
      </c>
      <c r="C63" s="657">
        <f>I63+K63+M63+O63+Q63+S63+U63+W63+Y63+AA63</f>
        <v>0</v>
      </c>
      <c r="D63" s="2315">
        <f>(J63+L63+N63+P63+R63+T63+V63+X63+Z63+AB63)</f>
        <v>0</v>
      </c>
      <c r="E63" s="658">
        <v>0</v>
      </c>
      <c r="F63" s="598">
        <v>0</v>
      </c>
      <c r="G63" s="766">
        <f>C63/C153*100%</f>
        <v>0</v>
      </c>
      <c r="H63" s="767">
        <f>D63/D153*100%</f>
        <v>0</v>
      </c>
      <c r="I63" s="18">
        <f t="shared" ref="I63:AV63" si="20">SUM(I65:I70)</f>
        <v>0</v>
      </c>
      <c r="J63" s="18">
        <f t="shared" si="20"/>
        <v>0</v>
      </c>
      <c r="K63" s="19">
        <f t="shared" si="20"/>
        <v>0</v>
      </c>
      <c r="L63" s="20">
        <f t="shared" si="20"/>
        <v>0</v>
      </c>
      <c r="M63" s="20">
        <f t="shared" si="20"/>
        <v>0</v>
      </c>
      <c r="N63" s="20">
        <f t="shared" si="20"/>
        <v>0</v>
      </c>
      <c r="O63" s="20">
        <f t="shared" si="20"/>
        <v>0</v>
      </c>
      <c r="P63" s="20">
        <f t="shared" si="20"/>
        <v>0</v>
      </c>
      <c r="Q63" s="20">
        <f t="shared" si="20"/>
        <v>0</v>
      </c>
      <c r="R63" s="20">
        <f t="shared" si="20"/>
        <v>0</v>
      </c>
      <c r="S63" s="20">
        <f t="shared" si="20"/>
        <v>0</v>
      </c>
      <c r="T63" s="20">
        <f t="shared" si="20"/>
        <v>0</v>
      </c>
      <c r="U63" s="20">
        <f t="shared" si="20"/>
        <v>0</v>
      </c>
      <c r="V63" s="20">
        <f t="shared" si="20"/>
        <v>0</v>
      </c>
      <c r="W63" s="20">
        <f t="shared" si="20"/>
        <v>0</v>
      </c>
      <c r="X63" s="20">
        <f t="shared" si="20"/>
        <v>0</v>
      </c>
      <c r="Y63" s="20">
        <f t="shared" si="20"/>
        <v>0</v>
      </c>
      <c r="Z63" s="20">
        <f t="shared" si="20"/>
        <v>0</v>
      </c>
      <c r="AA63" s="41">
        <f t="shared" si="20"/>
        <v>0</v>
      </c>
      <c r="AB63" s="41">
        <f t="shared" si="20"/>
        <v>0</v>
      </c>
      <c r="AC63" s="20">
        <f t="shared" si="20"/>
        <v>0</v>
      </c>
      <c r="AD63" s="20">
        <f t="shared" si="20"/>
        <v>0</v>
      </c>
      <c r="AE63" s="20">
        <f t="shared" si="20"/>
        <v>0</v>
      </c>
      <c r="AF63" s="20">
        <f t="shared" si="20"/>
        <v>0</v>
      </c>
      <c r="AG63" s="20">
        <f t="shared" si="20"/>
        <v>0</v>
      </c>
      <c r="AH63" s="20">
        <f t="shared" si="20"/>
        <v>0</v>
      </c>
      <c r="AI63" s="20">
        <f t="shared" si="20"/>
        <v>0</v>
      </c>
      <c r="AJ63" s="20">
        <f t="shared" si="20"/>
        <v>0</v>
      </c>
      <c r="AK63" s="20">
        <f t="shared" si="20"/>
        <v>0</v>
      </c>
      <c r="AL63" s="20">
        <f t="shared" si="20"/>
        <v>0</v>
      </c>
      <c r="AM63" s="20">
        <f t="shared" si="20"/>
        <v>0</v>
      </c>
      <c r="AN63" s="20">
        <f t="shared" si="20"/>
        <v>0</v>
      </c>
      <c r="AO63" s="20">
        <f t="shared" si="20"/>
        <v>0</v>
      </c>
      <c r="AP63" s="20">
        <f t="shared" si="20"/>
        <v>0</v>
      </c>
      <c r="AQ63" s="20">
        <f t="shared" si="20"/>
        <v>0</v>
      </c>
      <c r="AR63" s="20">
        <f t="shared" si="20"/>
        <v>0</v>
      </c>
      <c r="AS63" s="20">
        <f t="shared" si="20"/>
        <v>0</v>
      </c>
      <c r="AT63" s="20">
        <f t="shared" si="20"/>
        <v>0</v>
      </c>
      <c r="AU63" s="20">
        <f t="shared" si="20"/>
        <v>0</v>
      </c>
      <c r="AV63" s="20">
        <f t="shared" si="20"/>
        <v>0</v>
      </c>
    </row>
    <row r="64" spans="1:48" ht="16.5" thickBot="1">
      <c r="A64" s="43"/>
      <c r="B64" s="43" t="s">
        <v>36</v>
      </c>
      <c r="C64" s="422"/>
      <c r="D64" s="2321"/>
      <c r="E64" s="481"/>
      <c r="F64" s="480"/>
      <c r="G64" s="758"/>
      <c r="H64" s="759"/>
      <c r="I64" s="25"/>
      <c r="J64" s="25"/>
      <c r="K64" s="26"/>
      <c r="L64" s="27"/>
      <c r="M64" s="27"/>
      <c r="N64" s="27"/>
      <c r="O64" s="27"/>
      <c r="P64" s="27"/>
      <c r="Q64" s="27"/>
      <c r="R64" s="27"/>
      <c r="S64" s="27"/>
      <c r="T64" s="27"/>
      <c r="U64" s="27"/>
      <c r="V64" s="27"/>
      <c r="W64" s="27"/>
      <c r="X64" s="27"/>
      <c r="Y64" s="27"/>
      <c r="Z64" s="27"/>
      <c r="AA64" s="41"/>
      <c r="AB64" s="41"/>
      <c r="AC64" s="27"/>
      <c r="AD64" s="27"/>
      <c r="AE64" s="27"/>
      <c r="AF64" s="27"/>
      <c r="AG64" s="27"/>
      <c r="AH64" s="27"/>
      <c r="AI64" s="27"/>
      <c r="AJ64" s="27"/>
      <c r="AK64" s="27"/>
      <c r="AL64" s="27"/>
      <c r="AM64" s="27"/>
      <c r="AN64" s="27"/>
      <c r="AO64" s="27"/>
      <c r="AP64" s="27"/>
      <c r="AQ64" s="27"/>
      <c r="AR64" s="27"/>
      <c r="AS64" s="27"/>
      <c r="AT64" s="27"/>
      <c r="AU64" s="27"/>
      <c r="AV64" s="27"/>
    </row>
    <row r="65" spans="1:48" ht="16.5" thickBot="1">
      <c r="A65" s="43" t="s">
        <v>37</v>
      </c>
      <c r="B65" s="43" t="s">
        <v>59</v>
      </c>
      <c r="C65" s="422">
        <f t="shared" ref="C65:C71" si="21">I65+K65+M65+O65+Q65+S65+U65+W65+Y65+AA65</f>
        <v>0</v>
      </c>
      <c r="D65" s="2316">
        <f>(J65+L65+N65+P65+R65+T65+V65+X65+Z65+AB65)</f>
        <v>0</v>
      </c>
      <c r="E65" s="481">
        <v>0</v>
      </c>
      <c r="F65" s="482">
        <v>0</v>
      </c>
      <c r="G65" s="758"/>
      <c r="H65" s="759"/>
      <c r="I65" s="25">
        <f>SUMIFS(культ!A4:A10000,культ!I4:I10000,B65,культ!F4:F10000,I4)</f>
        <v>0</v>
      </c>
      <c r="J65" s="25">
        <f>SUMIFS(культ!O4:O10000,культ!I4:I10000,B65,культ!F4:F10000,I4)</f>
        <v>0</v>
      </c>
      <c r="K65" s="26">
        <f>SUMIFS(культ!A4:A10000,культ!I4:I10000,B65,культ!F4:F10000,K4)</f>
        <v>0</v>
      </c>
      <c r="L65" s="27">
        <f>SUMIFS(культ!O4:O10000,культ!I4:I10000,B65,культ!F4:F10000,K4)</f>
        <v>0</v>
      </c>
      <c r="M65" s="27">
        <f>SUMIFS(культ!A4:A10000,культ!I4:I10000,B65,культ!F4:F10000,M4)</f>
        <v>0</v>
      </c>
      <c r="N65" s="27">
        <f>SUMIFS(культ!O4:O10000,культ!I4:I10000,B65,культ!F4:F10000,M4)</f>
        <v>0</v>
      </c>
      <c r="O65" s="27">
        <f>SUMIFS(культ!A4:A10000,культ!I4:I10000,B65,культ!F4:F10000,O4)</f>
        <v>0</v>
      </c>
      <c r="P65" s="27">
        <f>SUMIFS(культ!O4:O10000,культ!I4:I10000,B65,культ!F4:F10000,O4)</f>
        <v>0</v>
      </c>
      <c r="Q65" s="27">
        <f>SUMIFS(культ!A4:A10000,культ!I4:I10000,B65,культ!F4:F10000,Q4)</f>
        <v>0</v>
      </c>
      <c r="R65" s="27">
        <f>SUMIFS(культ!O4:O10000,культ!I4:I10000,B65,культ!F4:F10000,Q4)</f>
        <v>0</v>
      </c>
      <c r="S65" s="27">
        <f>SUMIFS(культ!A4:A10000,культ!I4:I10000,B65,культ!F4:F10000,S4)</f>
        <v>0</v>
      </c>
      <c r="T65" s="27">
        <f>SUMIFS(культ!O4:O10000,культ!I4:I10000,B65,культ!F4:F10000,S4)</f>
        <v>0</v>
      </c>
      <c r="U65" s="27">
        <f>SUMIFS(культ!A4:A10000,культ!I4:I10000,B65,культ!F4:F10000,U4)</f>
        <v>0</v>
      </c>
      <c r="V65" s="27">
        <f>SUMIFS(культ!O4:O10000,культ!I4:I10000,B65,культ!F4:F10000,U4)</f>
        <v>0</v>
      </c>
      <c r="W65" s="27">
        <f>SUMIFS(культ!A4:A10000,культ!I4:I10000,B65,культ!F4:F10000,W4)</f>
        <v>0</v>
      </c>
      <c r="X65" s="27">
        <f>SUMIFS(культ!O4:O10000,культ!I4:I10000,B65,культ!F4:F10000,W4)</f>
        <v>0</v>
      </c>
      <c r="Y65" s="27">
        <f>SUMIFS(культ!A4:A10000,культ!I4:I10000,B65,культ!F4:F10000,Y4)</f>
        <v>0</v>
      </c>
      <c r="Z65" s="27">
        <f>SUMIFS(культ!O4:O10000,культ!I4:I10000,B65,культ!F4:F10000,Y4)</f>
        <v>0</v>
      </c>
      <c r="AA65" s="41">
        <f t="shared" ref="AA65:AB70" si="22">AC65+AE65+AG65+AI65+AK65+AM65+AO65+AQ65+AS65+AU65</f>
        <v>0</v>
      </c>
      <c r="AB65" s="41">
        <f t="shared" si="22"/>
        <v>0</v>
      </c>
      <c r="AC65" s="27">
        <f>SUMIFS(культ!A4:A10000,культ!I4:I10000,B65,культ!F4:F10000,AC4)</f>
        <v>0</v>
      </c>
      <c r="AD65" s="27">
        <f>SUMIFS(культ!O4:O10000,культ!I4:I10000,B65,культ!F4:F10000,AC4)</f>
        <v>0</v>
      </c>
      <c r="AE65" s="27">
        <f>SUMIFS(культ!A4:A10000,культ!I4:I10000,B65,культ!F4:F10000,AE4)</f>
        <v>0</v>
      </c>
      <c r="AF65" s="27">
        <f>SUMIFS(культ!O4:O10000,культ!I4:I10000,B65,культ!F4:F10000,AE4)</f>
        <v>0</v>
      </c>
      <c r="AG65" s="27">
        <f>SUMIFS(культ!A4:A10000,культ!I4:I10000,B65,культ!F4:F10000,AG4)</f>
        <v>0</v>
      </c>
      <c r="AH65" s="27">
        <f>SUMIFS(культ!O4:O10000,культ!I4:I10000,B65,культ!F4:F10000,AG4)</f>
        <v>0</v>
      </c>
      <c r="AI65" s="27">
        <f>SUMIFS(культ!A4:A10000,культ!I4:I10000,B65,культ!F4:F10000,AI4)</f>
        <v>0</v>
      </c>
      <c r="AJ65" s="27">
        <f>SUMIFS(культ!O4:O10000,культ!I4:I10000,B65,культ!F4:F10000,AI4)</f>
        <v>0</v>
      </c>
      <c r="AK65" s="27">
        <f>SUMIFS(культ!A4:A10000,культ!I4:I10000,B65,культ!F4:F10000,AK4)</f>
        <v>0</v>
      </c>
      <c r="AL65" s="27">
        <f>SUMIFS(культ!O4:O10000,культ!I4:I10000,B65,культ!F4:F10000,AK4)</f>
        <v>0</v>
      </c>
      <c r="AM65" s="27">
        <f>SUMIFS(культ!A4:A10000,культ!I4:I10000,B65,культ!F4:F10000,AM4)</f>
        <v>0</v>
      </c>
      <c r="AN65" s="27">
        <f>SUMIFS(культ!O4:O10000,культ!I4:I10000,B65,культ!F4:F10000,AM4)</f>
        <v>0</v>
      </c>
      <c r="AO65" s="27">
        <f>SUMIFS(культ!A4:A10000,культ!I4:I10000,B65,культ!F4:F10000,AO4)</f>
        <v>0</v>
      </c>
      <c r="AP65" s="27">
        <f>SUMIFS(культ!O4:O10000,культ!I4:I10000,B65,культ!F4:F10000,AO4)</f>
        <v>0</v>
      </c>
      <c r="AQ65" s="27">
        <f>SUMIFS(культ!A4:A10000,культ!I4:I10000,B65,культ!F4:F10000,AQ4)</f>
        <v>0</v>
      </c>
      <c r="AR65" s="27">
        <f>SUMIFS(культ!O4:O10000,культ!I4:I10000,B65,культ!F4:F10000,AQ4)</f>
        <v>0</v>
      </c>
      <c r="AS65" s="27">
        <f>SUMIFS(культ!A4:A10000,культ!I4:I10000,B65,культ!F4:F10000,AS4)</f>
        <v>0</v>
      </c>
      <c r="AT65" s="27">
        <f>SUMIFS(культ!O4:O10000,культ!I4:I10000,B65,культ!F4:F10000,AS4)</f>
        <v>0</v>
      </c>
      <c r="AU65" s="27">
        <f>SUMIFS(культ!A4:A10000,культ!I4:I10000,B65,культ!F4:F10000,AU4)</f>
        <v>0</v>
      </c>
      <c r="AV65" s="27">
        <f>SUMIFS(культ!O4:O10000,культ!I4:I10000,B65,культ!F4:F10000,AU4)</f>
        <v>0</v>
      </c>
    </row>
    <row r="66" spans="1:48" ht="16.5" thickBot="1">
      <c r="A66" s="43" t="s">
        <v>27</v>
      </c>
      <c r="B66" s="43" t="s">
        <v>57</v>
      </c>
      <c r="C66" s="422">
        <f t="shared" si="21"/>
        <v>0</v>
      </c>
      <c r="D66" s="2316">
        <f t="shared" ref="D66:D71" si="23">(J66+L66+N66+P66+R66+T66+V66+X66+Z66+AB66)</f>
        <v>0</v>
      </c>
      <c r="E66" s="481">
        <v>0</v>
      </c>
      <c r="F66" s="482">
        <v>0</v>
      </c>
      <c r="G66" s="758"/>
      <c r="H66" s="759"/>
      <c r="I66" s="25">
        <f>SUMIFS(культ!A4:A10000,культ!I4:I10000,B66,культ!F4:F10000,I4)</f>
        <v>0</v>
      </c>
      <c r="J66" s="25">
        <f>SUMIFS(культ!O4:O10000,культ!I4:I10000,B66,культ!F4:F10000,I4)</f>
        <v>0</v>
      </c>
      <c r="K66" s="26">
        <f>SUMIFS(культ!A4:A10000,культ!I4:I10000,B66,культ!F4:F10000,K4)</f>
        <v>0</v>
      </c>
      <c r="L66" s="27">
        <f>SUMIFS(культ!O4:O10000,культ!I4:I10000,B66,культ!F4:F10000,K4)</f>
        <v>0</v>
      </c>
      <c r="M66" s="27">
        <f>SUMIFS(культ!A4:A10000,культ!I4:I10000,B66,культ!F4:F10000,M4)</f>
        <v>0</v>
      </c>
      <c r="N66" s="27">
        <f>SUMIFS(культ!O4:O10000,культ!I4:I10000,B66,культ!F4:F10000,M4)</f>
        <v>0</v>
      </c>
      <c r="O66" s="27">
        <f>SUMIFS(культ!A4:A10000,культ!I4:I10000,B66,культ!F4:F10000,O4)</f>
        <v>0</v>
      </c>
      <c r="P66" s="27">
        <f>SUMIFS(культ!O4:O10000,культ!I4:I10000,B66,культ!F4:F10000,O4)</f>
        <v>0</v>
      </c>
      <c r="Q66" s="27">
        <f>SUMIFS(культ!A4:A10000,культ!I4:I10000,B66,культ!F4:F10000,Q4)</f>
        <v>0</v>
      </c>
      <c r="R66" s="27">
        <f>SUMIFS(культ!O4:O10000,культ!I4:I10000,B66,культ!F4:F10000,Q4)</f>
        <v>0</v>
      </c>
      <c r="S66" s="27">
        <f>SUMIFS(культ!A4:A10000,культ!I4:I10000,B66,культ!F4:F10000,S4)</f>
        <v>0</v>
      </c>
      <c r="T66" s="27">
        <f>SUMIFS(культ!O4:O10000,культ!I4:I10000,B66,культ!F4:F10000,S4)</f>
        <v>0</v>
      </c>
      <c r="U66" s="27">
        <f>SUMIFS(культ!A4:A10000,культ!I4:I10000,B66,культ!F4:F10000,U4)</f>
        <v>0</v>
      </c>
      <c r="V66" s="27">
        <f>SUMIFS(культ!O4:O10000,культ!I4:I10000,B66,культ!F4:F10000,U4)</f>
        <v>0</v>
      </c>
      <c r="W66" s="27">
        <f>SUMIFS(культ!A4:A10000,культ!I4:I10000,B66,культ!F4:F10000,W4)</f>
        <v>0</v>
      </c>
      <c r="X66" s="27">
        <f>SUMIFS(культ!O4:O10000,культ!I4:I10000,B66,культ!F4:F10000,W4)</f>
        <v>0</v>
      </c>
      <c r="Y66" s="27">
        <f>SUMIFS(культ!A4:A10000,культ!I4:I10000,B66,культ!F4:F10000,Y4)</f>
        <v>0</v>
      </c>
      <c r="Z66" s="27">
        <f>SUMIFS(культ!O4:O10000,культ!I4:I10000,B66,культ!F4:F10000,Y4)</f>
        <v>0</v>
      </c>
      <c r="AA66" s="41">
        <f t="shared" si="22"/>
        <v>0</v>
      </c>
      <c r="AB66" s="41">
        <f t="shared" si="22"/>
        <v>0</v>
      </c>
      <c r="AC66" s="27">
        <f>SUMIFS(культ!A4:A10000,культ!I4:I10000,B66,культ!F4:F10000,AC4)</f>
        <v>0</v>
      </c>
      <c r="AD66" s="27">
        <f>SUMIFS(культ!O4:O10000,культ!I4:I10000,B66,культ!F4:F10000,AC4)</f>
        <v>0</v>
      </c>
      <c r="AE66" s="27">
        <f>SUMIFS(культ!A4:A10000,культ!I4:I10000,B66,культ!F4:F10000,AE4)</f>
        <v>0</v>
      </c>
      <c r="AF66" s="27">
        <f>SUMIFS(культ!O4:O10000,культ!I4:I10000,B66,культ!F4:F10000,AE4)</f>
        <v>0</v>
      </c>
      <c r="AG66" s="27">
        <f>SUMIFS(культ!A4:A10000,культ!I4:I10000,B66,культ!F4:F10000,AG4)</f>
        <v>0</v>
      </c>
      <c r="AH66" s="27">
        <f>SUMIFS(культ!O4:O10000,культ!I4:I10000,B66,культ!F4:F10000,AG4)</f>
        <v>0</v>
      </c>
      <c r="AI66" s="27">
        <f>SUMIFS(культ!A4:A10000,культ!I4:I10000,B66,культ!F4:F10000,AI4)</f>
        <v>0</v>
      </c>
      <c r="AJ66" s="27">
        <f>SUMIFS(культ!O4:O10000,культ!I4:I10000,B66,культ!F4:F10000,AI4)</f>
        <v>0</v>
      </c>
      <c r="AK66" s="27">
        <f>SUMIFS(культ!A4:A10000,культ!I4:I10000,B66,культ!F4:F10000,AK4)</f>
        <v>0</v>
      </c>
      <c r="AL66" s="27">
        <f>SUMIFS(культ!O4:O10000,культ!I4:I10000,B66,культ!F4:F10000,AK4)</f>
        <v>0</v>
      </c>
      <c r="AM66" s="27">
        <f>SUMIFS(культ!A4:A10000,культ!I4:I10000,B66,культ!F4:F10000,AM4)</f>
        <v>0</v>
      </c>
      <c r="AN66" s="27">
        <f>SUMIFS(культ!O4:O10000,культ!I4:I10000,B66,культ!F4:F10000,AM4)</f>
        <v>0</v>
      </c>
      <c r="AO66" s="27">
        <f>SUMIFS(культ!A4:A10000,культ!I4:I10000,B66,культ!F4:F10000,AO4)</f>
        <v>0</v>
      </c>
      <c r="AP66" s="27">
        <f>SUMIFS(культ!O4:O10000,культ!I4:I10000,B66,культ!F4:F10000,AO4)</f>
        <v>0</v>
      </c>
      <c r="AQ66" s="27">
        <f>SUMIFS(культ!A4:A10000,культ!I4:I10000,B66,культ!F4:F10000,AQ4)</f>
        <v>0</v>
      </c>
      <c r="AR66" s="27">
        <f>SUMIFS(культ!O4:O10000,культ!I4:I10000,B66,культ!F4:F10000,AQ4)</f>
        <v>0</v>
      </c>
      <c r="AS66" s="27">
        <f>SUMIFS(культ!A4:A10000,культ!I4:I10000,B66,культ!F4:F10000,AS4)</f>
        <v>0</v>
      </c>
      <c r="AT66" s="27">
        <f>SUMIFS(культ!O4:O10000,культ!I4:I10000,B66,культ!F4:F10000,AS4)</f>
        <v>0</v>
      </c>
      <c r="AU66" s="27">
        <f>SUMIFS(культ!A4:A10000,культ!I4:I10000,B66,культ!F4:F10000,AU4)</f>
        <v>0</v>
      </c>
      <c r="AV66" s="27">
        <f>SUMIFS(культ!O4:O10000,культ!I4:I10000,B66,культ!F4:F10000,AU4)</f>
        <v>0</v>
      </c>
    </row>
    <row r="67" spans="1:48" ht="16.5" thickBot="1">
      <c r="A67" s="43" t="s">
        <v>46</v>
      </c>
      <c r="B67" s="43" t="s">
        <v>99</v>
      </c>
      <c r="C67" s="422">
        <f t="shared" si="21"/>
        <v>0</v>
      </c>
      <c r="D67" s="2316">
        <f t="shared" si="23"/>
        <v>0</v>
      </c>
      <c r="E67" s="481">
        <v>0</v>
      </c>
      <c r="F67" s="482">
        <v>0</v>
      </c>
      <c r="G67" s="758"/>
      <c r="H67" s="759"/>
      <c r="I67" s="25">
        <f>SUMIFS(культ!A4:A10000,культ!I4:I10000,B67,культ!F4:F10000,I4)</f>
        <v>0</v>
      </c>
      <c r="J67" s="25">
        <f>SUMIFS(культ!O4:O10000,культ!I4:I10000,B67,культ!F4:F10000,I4)</f>
        <v>0</v>
      </c>
      <c r="K67" s="26">
        <f>SUMIFS(культ!A4:A10000,культ!I4:I10000,B67,культ!F4:F10000,K4)</f>
        <v>0</v>
      </c>
      <c r="L67" s="27">
        <f>SUMIFS(культ!O4:O10000,культ!I4:I10000,B67,культ!F4:F10000,K4)</f>
        <v>0</v>
      </c>
      <c r="M67" s="27">
        <f>SUMIFS(культ!A4:A10000,культ!I4:I10000,B67,культ!F4:F10000,M4)</f>
        <v>0</v>
      </c>
      <c r="N67" s="27">
        <f>SUMIFS(культ!O4:O10000,культ!I4:I10000,B67,культ!F4:F10000,M4)</f>
        <v>0</v>
      </c>
      <c r="O67" s="27">
        <f>SUMIFS(культ!A4:A10000,культ!I4:I10000,B67,культ!F4:F10000,O4)</f>
        <v>0</v>
      </c>
      <c r="P67" s="27">
        <f>SUMIFS(культ!O4:O10000,культ!I4:I10000,B67,культ!F4:F10000,O4)</f>
        <v>0</v>
      </c>
      <c r="Q67" s="27">
        <f>SUMIFS(культ!A4:A10000,культ!I4:I10000,B67,культ!F4:F10000,Q4)</f>
        <v>0</v>
      </c>
      <c r="R67" s="27">
        <f>SUMIFS(культ!O4:O10000,культ!I4:I10000,B67,культ!F4:F10000,Q4)</f>
        <v>0</v>
      </c>
      <c r="S67" s="27">
        <f>SUMIFS(культ!A4:A10000,культ!I4:I10000,B67,культ!F4:F10000,S4)</f>
        <v>0</v>
      </c>
      <c r="T67" s="27">
        <f>SUMIFS(культ!O4:O10000,культ!I4:I10000,B67,культ!F4:F10000,S4)</f>
        <v>0</v>
      </c>
      <c r="U67" s="27">
        <f>SUMIFS(культ!A4:A10000,культ!I4:I10000,B67,культ!F4:F10000,U4)</f>
        <v>0</v>
      </c>
      <c r="V67" s="27">
        <f>SUMIFS(культ!O4:O10000,культ!I4:I10000,B67,культ!F4:F10000,U4)</f>
        <v>0</v>
      </c>
      <c r="W67" s="27">
        <f>SUMIFS(культ!A4:A10000,культ!I4:I10000,B67,культ!F4:F10000,W4)</f>
        <v>0</v>
      </c>
      <c r="X67" s="27">
        <f>SUMIFS(культ!O4:O10000,культ!I4:I10000,B67,культ!F4:F10000,W4)</f>
        <v>0</v>
      </c>
      <c r="Y67" s="27">
        <f>SUMIFS(культ!A4:A10000,культ!I4:I10000,B67,культ!F4:F10000,Y4)</f>
        <v>0</v>
      </c>
      <c r="Z67" s="27">
        <f>SUMIFS(культ!O4:O10000,культ!I4:I10000,B67,культ!F4:F10000,Y4)</f>
        <v>0</v>
      </c>
      <c r="AA67" s="41">
        <f t="shared" si="22"/>
        <v>0</v>
      </c>
      <c r="AB67" s="41">
        <f t="shared" si="22"/>
        <v>0</v>
      </c>
      <c r="AC67" s="27">
        <f>SUMIFS(культ!A4:A10000,культ!I4:I10000,B67,культ!F4:F10000,AC4)</f>
        <v>0</v>
      </c>
      <c r="AD67" s="27">
        <f>SUMIFS(культ!O4:O10000,культ!I4:I10000,B67,культ!F4:F10000,AC4)</f>
        <v>0</v>
      </c>
      <c r="AE67" s="27">
        <f>SUMIFS(культ!A4:A10000,культ!I4:I10000,B67,культ!F4:F10000,AE4)</f>
        <v>0</v>
      </c>
      <c r="AF67" s="27">
        <f>SUMIFS(культ!O4:O10000,культ!I4:I10000,B67,культ!F4:F10000,AE4)</f>
        <v>0</v>
      </c>
      <c r="AG67" s="27">
        <f>SUMIFS(культ!A4:A10000,культ!I4:I10000,B67,культ!F4:F10000,AG4)</f>
        <v>0</v>
      </c>
      <c r="AH67" s="27">
        <f>SUMIFS(культ!O4:O10000,культ!I4:I10000,B67,культ!F4:F10000,AG4)</f>
        <v>0</v>
      </c>
      <c r="AI67" s="27">
        <f>SUMIFS(культ!A4:A10000,культ!I4:I10000,B67,культ!F4:F10000,AI4)</f>
        <v>0</v>
      </c>
      <c r="AJ67" s="27">
        <f>SUMIFS(культ!O4:O10000,культ!I4:I10000,B67,культ!F4:F10000,AI4)</f>
        <v>0</v>
      </c>
      <c r="AK67" s="27">
        <f>SUMIFS(культ!A4:A10000,культ!I4:I10000,B67,культ!F4:F10000,AK4)</f>
        <v>0</v>
      </c>
      <c r="AL67" s="27">
        <f>SUMIFS(культ!O4:O10000,культ!I4:I10000,B67,культ!F4:F10000,AK4)</f>
        <v>0</v>
      </c>
      <c r="AM67" s="27">
        <f>SUMIFS(культ!A4:A10000,культ!I4:I10000,B67,культ!F4:F10000,AM4)</f>
        <v>0</v>
      </c>
      <c r="AN67" s="27">
        <f>SUMIFS(культ!O4:O10000,культ!I4:I10000,B67,культ!F4:F10000,AM4)</f>
        <v>0</v>
      </c>
      <c r="AO67" s="27">
        <f>SUMIFS(культ!A4:A10000,культ!I4:I10000,B67,культ!F4:F10000,AO4)</f>
        <v>0</v>
      </c>
      <c r="AP67" s="27">
        <f>SUMIFS(культ!O4:O10000,культ!I4:I10000,B67,культ!F4:F10000,AO4)</f>
        <v>0</v>
      </c>
      <c r="AQ67" s="27">
        <f>SUMIFS(культ!A4:A10000,культ!I4:I10000,B67,культ!F4:F10000,AQ4)</f>
        <v>0</v>
      </c>
      <c r="AR67" s="27">
        <f>SUMIFS(культ!O4:O10000,культ!I4:I10000,B67,культ!F4:F10000,AQ4)</f>
        <v>0</v>
      </c>
      <c r="AS67" s="27">
        <f>SUMIFS(культ!A4:A10000,культ!I4:I10000,B67,культ!F4:F10000,AS4)</f>
        <v>0</v>
      </c>
      <c r="AT67" s="27">
        <f>SUMIFS(культ!O4:O10000,культ!I4:I10000,B67,культ!F4:F10000,AS4)</f>
        <v>0</v>
      </c>
      <c r="AU67" s="27">
        <f>SUMIFS(культ!A4:A10000,культ!I4:I10000,B67,культ!F4:F10000,AU4)</f>
        <v>0</v>
      </c>
      <c r="AV67" s="27">
        <f>SUMIFS(культ!O4:O10000,культ!I4:I10000,B67,культ!F4:F10000,AU4)</f>
        <v>0</v>
      </c>
    </row>
    <row r="68" spans="1:48" ht="16.5" thickBot="1">
      <c r="A68" s="43" t="s">
        <v>68</v>
      </c>
      <c r="B68" s="43" t="s">
        <v>83</v>
      </c>
      <c r="C68" s="422">
        <f t="shared" si="21"/>
        <v>0</v>
      </c>
      <c r="D68" s="2316">
        <f t="shared" si="23"/>
        <v>0</v>
      </c>
      <c r="E68" s="481">
        <v>0</v>
      </c>
      <c r="F68" s="482">
        <v>0</v>
      </c>
      <c r="G68" s="758"/>
      <c r="H68" s="759"/>
      <c r="I68" s="25">
        <f>SUMIFS(культ!A4:A10000,культ!I4:I10000,B68,культ!F4:F10000,I4)</f>
        <v>0</v>
      </c>
      <c r="J68" s="25">
        <f>SUMIFS(культ!O4:O10000,культ!I4:I10000,B68,культ!F4:F10000,I4)</f>
        <v>0</v>
      </c>
      <c r="K68" s="26">
        <f>SUMIFS(культ!A4:A10000,культ!I4:I10000,B68,культ!F4:F10000,K4)</f>
        <v>0</v>
      </c>
      <c r="L68" s="27">
        <f>SUMIFS(культ!O4:O10000,культ!I4:I10000,B68,культ!F4:F10000,K4)</f>
        <v>0</v>
      </c>
      <c r="M68" s="27">
        <f>SUMIFS(культ!A4:A10000,культ!I4:I10000,B68,культ!F4:F10000,M4)</f>
        <v>0</v>
      </c>
      <c r="N68" s="27">
        <f>SUMIFS(культ!O4:O10000,культ!I4:I10000,B68,культ!F4:F10000,M4)</f>
        <v>0</v>
      </c>
      <c r="O68" s="27">
        <f>SUMIFS(культ!A4:A10000,культ!I4:I10000,B68,культ!F4:F10000,O4)</f>
        <v>0</v>
      </c>
      <c r="P68" s="27">
        <f>SUMIFS(культ!O4:O10000,культ!I4:I10000,B68,культ!F4:F10000,O4)</f>
        <v>0</v>
      </c>
      <c r="Q68" s="27">
        <f>SUMIFS(культ!A4:A10000,культ!I4:I10000,B68,культ!F4:F10000,Q4)</f>
        <v>0</v>
      </c>
      <c r="R68" s="27">
        <f>SUMIFS(культ!O4:O10000,культ!I4:I10000,B68,культ!F4:F10000,Q4)</f>
        <v>0</v>
      </c>
      <c r="S68" s="27">
        <f>SUMIFS(культ!A4:A10000,культ!I4:I10000,B68,культ!F4:F10000,S4)</f>
        <v>0</v>
      </c>
      <c r="T68" s="27">
        <f>SUMIFS(культ!O4:O10000,культ!I4:I10000,B68,культ!F4:F10000,S4)</f>
        <v>0</v>
      </c>
      <c r="U68" s="27">
        <f>SUMIFS(культ!A4:A10000,культ!I4:I10000,B68,культ!F4:F10000,U4)</f>
        <v>0</v>
      </c>
      <c r="V68" s="27">
        <f>SUMIFS(культ!O4:O10000,культ!I4:I10000,B68,культ!F4:F10000,U4)</f>
        <v>0</v>
      </c>
      <c r="W68" s="27">
        <f>SUMIFS(культ!A4:A10000,культ!I4:I10000,B68,культ!F4:F10000,W4)</f>
        <v>0</v>
      </c>
      <c r="X68" s="27">
        <f>SUMIFS(культ!O4:O10000,культ!I4:I10000,B68,культ!F4:F10000,W4)</f>
        <v>0</v>
      </c>
      <c r="Y68" s="27">
        <f>SUMIFS(культ!A4:A10000,культ!I4:I10000,B68,культ!F4:F10000,Y4)</f>
        <v>0</v>
      </c>
      <c r="Z68" s="27">
        <f>SUMIFS(культ!O4:O10000,культ!I4:I10000,B68,культ!F4:F10000,Y4)</f>
        <v>0</v>
      </c>
      <c r="AA68" s="41">
        <f t="shared" si="22"/>
        <v>0</v>
      </c>
      <c r="AB68" s="41">
        <f t="shared" si="22"/>
        <v>0</v>
      </c>
      <c r="AC68" s="27">
        <f>SUMIFS(культ!A4:A10000,культ!I4:I10000,B68,культ!F4:F10000,AC4)</f>
        <v>0</v>
      </c>
      <c r="AD68" s="27">
        <f>SUMIFS(культ!O4:O10000,культ!I4:I10000,B68,культ!F4:F10000,AC4)</f>
        <v>0</v>
      </c>
      <c r="AE68" s="27">
        <f>SUMIFS(культ!A4:A10000,культ!I4:I10000,B68,культ!F4:F10000,AE4)</f>
        <v>0</v>
      </c>
      <c r="AF68" s="27">
        <f>SUMIFS(культ!O4:O10000,культ!I4:I10000,B68,культ!F4:F10000,AE4)</f>
        <v>0</v>
      </c>
      <c r="AG68" s="27">
        <f>SUMIFS(культ!A4:A10000,культ!I4:I10000,B68,культ!F4:F10000,AG4)</f>
        <v>0</v>
      </c>
      <c r="AH68" s="27">
        <f>SUMIFS(культ!O4:O10000,культ!I4:I10000,B68,культ!F4:F10000,AG4)</f>
        <v>0</v>
      </c>
      <c r="AI68" s="27">
        <f>SUMIFS(культ!A4:A10000,культ!I4:I10000,B68,культ!F4:F10000,AI4)</f>
        <v>0</v>
      </c>
      <c r="AJ68" s="27">
        <f>SUMIFS(культ!O4:O10000,культ!I4:I10000,B68,культ!F4:F10000,AI4)</f>
        <v>0</v>
      </c>
      <c r="AK68" s="27">
        <f>SUMIFS(культ!A4:A10000,культ!I4:I10000,B68,культ!F4:F10000,AK4)</f>
        <v>0</v>
      </c>
      <c r="AL68" s="27">
        <f>SUMIFS(культ!O4:O10000,культ!I4:I10000,B68,культ!F4:F10000,AK4)</f>
        <v>0</v>
      </c>
      <c r="AM68" s="27">
        <f>SUMIFS(культ!A4:A10000,культ!I4:I10000,B68,культ!F4:F10000,AM4)</f>
        <v>0</v>
      </c>
      <c r="AN68" s="27">
        <f>SUMIFS(культ!O4:O10000,культ!I4:I10000,B68,культ!F4:F10000,AM4)</f>
        <v>0</v>
      </c>
      <c r="AO68" s="27">
        <f>SUMIFS(культ!A4:A10000,культ!I4:I10000,B68,культ!F4:F10000,AO4)</f>
        <v>0</v>
      </c>
      <c r="AP68" s="27">
        <f>SUMIFS(культ!O4:O10000,культ!I4:I10000,B68,культ!F4:F10000,AO4)</f>
        <v>0</v>
      </c>
      <c r="AQ68" s="27">
        <f>SUMIFS(культ!A4:A10000,культ!I4:I10000,B68,культ!F4:F10000,AQ4)</f>
        <v>0</v>
      </c>
      <c r="AR68" s="27">
        <f>SUMIFS(культ!O4:O10000,культ!I4:I10000,B68,культ!F4:F10000,AQ4)</f>
        <v>0</v>
      </c>
      <c r="AS68" s="27">
        <f>SUMIFS(культ!A4:A10000,культ!I4:I10000,B68,культ!F4:F10000,AS4)</f>
        <v>0</v>
      </c>
      <c r="AT68" s="27">
        <f>SUMIFS(культ!O4:O10000,культ!I4:I10000,B68,культ!F4:F10000,AS4)</f>
        <v>0</v>
      </c>
      <c r="AU68" s="27">
        <f>SUMIFS(культ!A4:A10000,культ!I4:I10000,B68,культ!F4:F10000,AU4)</f>
        <v>0</v>
      </c>
      <c r="AV68" s="27">
        <f>SUMIFS(культ!O4:O10000,культ!I4:I10000,B68,культ!F4:F10000,AU4)</f>
        <v>0</v>
      </c>
    </row>
    <row r="69" spans="1:48" ht="16.5" thickBot="1">
      <c r="A69" s="43" t="s">
        <v>4</v>
      </c>
      <c r="B69" s="43" t="s">
        <v>7</v>
      </c>
      <c r="C69" s="422">
        <f t="shared" si="21"/>
        <v>0</v>
      </c>
      <c r="D69" s="2316">
        <f t="shared" si="23"/>
        <v>0</v>
      </c>
      <c r="E69" s="481">
        <v>0</v>
      </c>
      <c r="F69" s="482">
        <v>0</v>
      </c>
      <c r="G69" s="758"/>
      <c r="H69" s="759"/>
      <c r="I69" s="25">
        <f>SUMIFS(культ!A4:A10000,культ!I4:I10000,B69,культ!F4:F10000,I4)</f>
        <v>0</v>
      </c>
      <c r="J69" s="25">
        <f>SUMIFS(культ!O4:O10000,культ!I4:I10000,B69,культ!F4:F10000,I4)</f>
        <v>0</v>
      </c>
      <c r="K69" s="26">
        <f>SUMIFS(культ!A4:A10000,культ!I4:I10000,B69,культ!F4:F10000,K4)</f>
        <v>0</v>
      </c>
      <c r="L69" s="27">
        <f>SUMIFS(культ!O4:O10000,культ!I4:I10000,B69,культ!F4:F10000,K4)</f>
        <v>0</v>
      </c>
      <c r="M69" s="27">
        <f>SUMIFS(культ!A4:A10000,культ!I4:I10000,B69,культ!F4:F10000,M4)</f>
        <v>0</v>
      </c>
      <c r="N69" s="27">
        <f>SUMIFS(культ!O4:O10000,культ!I4:I10000,B69,культ!F4:F10000,M4)</f>
        <v>0</v>
      </c>
      <c r="O69" s="27">
        <f>SUMIFS(культ!A4:A10000,культ!I4:I10000,B69,культ!F4:F10000,O4)</f>
        <v>0</v>
      </c>
      <c r="P69" s="27">
        <f>SUMIFS(культ!O4:O10000,культ!I4:I10000,B69,культ!F4:F10000,O4)</f>
        <v>0</v>
      </c>
      <c r="Q69" s="27">
        <f>SUMIFS(культ!A4:A10000,культ!I4:I10000,B69,культ!F4:F10000,Q4)</f>
        <v>0</v>
      </c>
      <c r="R69" s="27">
        <f>SUMIFS(культ!O4:O10000,культ!I4:I10000,B69,культ!F4:F10000,Q4)</f>
        <v>0</v>
      </c>
      <c r="S69" s="27">
        <f>SUMIFS(культ!A4:A10000,культ!I4:I10000,B69,культ!F4:F10000,S4)</f>
        <v>0</v>
      </c>
      <c r="T69" s="27">
        <f>SUMIFS(культ!O4:O10000,культ!I4:I10000,B69,культ!F4:F10000,S4)</f>
        <v>0</v>
      </c>
      <c r="U69" s="27">
        <f>SUMIFS(культ!A4:A10000,культ!I4:I10000,B69,культ!F4:F10000,U4)</f>
        <v>0</v>
      </c>
      <c r="V69" s="27">
        <f>SUMIFS(культ!O4:O10000,культ!I4:I10000,B69,культ!F4:F10000,U4)</f>
        <v>0</v>
      </c>
      <c r="W69" s="27">
        <f>SUMIFS(культ!A4:A10000,культ!I4:I10000,B69,культ!F4:F10000,W4)</f>
        <v>0</v>
      </c>
      <c r="X69" s="27">
        <f>SUMIFS(культ!O4:O10000,культ!I4:I10000,B69,культ!F4:F10000,W4)</f>
        <v>0</v>
      </c>
      <c r="Y69" s="27">
        <f>SUMIFS(культ!A4:A10000,культ!I4:I10000,B69,культ!F4:F10000,Y4)</f>
        <v>0</v>
      </c>
      <c r="Z69" s="27">
        <f>SUMIFS(культ!O4:O10000,культ!I4:I10000,B69,культ!F4:F10000,Y4)</f>
        <v>0</v>
      </c>
      <c r="AA69" s="41">
        <f t="shared" si="22"/>
        <v>0</v>
      </c>
      <c r="AB69" s="41">
        <f t="shared" si="22"/>
        <v>0</v>
      </c>
      <c r="AC69" s="27">
        <f>SUMIFS(культ!A4:A10000,культ!I4:I10000,B69,культ!F4:F10000,AC4)</f>
        <v>0</v>
      </c>
      <c r="AD69" s="27">
        <f>SUMIFS(культ!O4:O10000,культ!I4:I10000,B69,культ!F4:F10000,AC4)</f>
        <v>0</v>
      </c>
      <c r="AE69" s="27">
        <f>SUMIFS(культ!A4:A10000,культ!I4:I10000,B69,культ!F4:F10000,AE4)</f>
        <v>0</v>
      </c>
      <c r="AF69" s="27">
        <f>SUMIFS(культ!O4:O10000,культ!I4:I10000,B69,культ!F4:F10000,AE4)</f>
        <v>0</v>
      </c>
      <c r="AG69" s="27">
        <f>SUMIFS(культ!A4:A10000,культ!I4:I10000,B69,культ!F4:F10000,AG4)</f>
        <v>0</v>
      </c>
      <c r="AH69" s="27">
        <f>SUMIFS(культ!O4:O10000,культ!I4:I10000,B69,культ!F4:F10000,AG4)</f>
        <v>0</v>
      </c>
      <c r="AI69" s="27">
        <f>SUMIFS(культ!A4:A10000,культ!I4:I10000,B69,культ!F4:F10000,AI4)</f>
        <v>0</v>
      </c>
      <c r="AJ69" s="27">
        <f>SUMIFS(культ!O4:O10000,культ!I4:I10000,B69,культ!F4:F10000,AI4)</f>
        <v>0</v>
      </c>
      <c r="AK69" s="27">
        <f>SUMIFS(культ!A4:A10000,культ!I4:I10000,B69,культ!F4:F10000,AK4)</f>
        <v>0</v>
      </c>
      <c r="AL69" s="27">
        <f>SUMIFS(культ!O4:O10000,культ!I4:I10000,B69,культ!F4:F10000,AK4)</f>
        <v>0</v>
      </c>
      <c r="AM69" s="27">
        <f>SUMIFS(культ!A4:A10000,культ!I4:I10000,B69,культ!F4:F10000,AM4)</f>
        <v>0</v>
      </c>
      <c r="AN69" s="27">
        <f>SUMIFS(культ!O4:O10000,культ!I4:I10000,B69,культ!F4:F10000,AM4)</f>
        <v>0</v>
      </c>
      <c r="AO69" s="27">
        <f>SUMIFS(культ!A4:A10000,культ!I4:I10000,B69,культ!F4:F10000,AO4)</f>
        <v>0</v>
      </c>
      <c r="AP69" s="27">
        <f>SUMIFS(культ!O4:O10000,культ!I4:I10000,B69,культ!F4:F10000,AO4)</f>
        <v>0</v>
      </c>
      <c r="AQ69" s="27">
        <f>SUMIFS(культ!A4:A10000,культ!I4:I10000,B69,культ!F4:F10000,AQ4)</f>
        <v>0</v>
      </c>
      <c r="AR69" s="27">
        <f>SUMIFS(культ!O4:O10000,культ!I4:I10000,B69,культ!F4:F10000,AQ4)</f>
        <v>0</v>
      </c>
      <c r="AS69" s="27">
        <f>SUMIFS(культ!A4:A10000,культ!I4:I10000,B69,культ!F4:F10000,AS4)</f>
        <v>0</v>
      </c>
      <c r="AT69" s="27">
        <f>SUMIFS(культ!O4:O10000,культ!I4:I10000,B69,культ!F4:F10000,AS4)</f>
        <v>0</v>
      </c>
      <c r="AU69" s="27">
        <f>SUMIFS(культ!A4:A10000,культ!I4:I10000,B69,культ!F4:F10000,AU4)</f>
        <v>0</v>
      </c>
      <c r="AV69" s="27">
        <f>SUMIFS(культ!O4:O10000,культ!I4:I10000,B69,культ!F4:F10000,AU4)</f>
        <v>0</v>
      </c>
    </row>
    <row r="70" spans="1:48" ht="16.5" thickBot="1">
      <c r="A70" s="43" t="s">
        <v>108</v>
      </c>
      <c r="B70" s="54" t="s">
        <v>8</v>
      </c>
      <c r="C70" s="422">
        <f t="shared" si="21"/>
        <v>0</v>
      </c>
      <c r="D70" s="2316">
        <f t="shared" si="23"/>
        <v>0</v>
      </c>
      <c r="E70" s="481">
        <v>0</v>
      </c>
      <c r="F70" s="482">
        <v>0</v>
      </c>
      <c r="G70" s="758"/>
      <c r="H70" s="759"/>
      <c r="I70" s="25">
        <f>SUMIFS(культ!A4:A10000,культ!I4:I10000,B70,культ!F4:F10000,I4)</f>
        <v>0</v>
      </c>
      <c r="J70" s="25">
        <f>SUMIFS(культ!O4:O10000,культ!I4:I10000,B70,культ!F4:F10000,I4)</f>
        <v>0</v>
      </c>
      <c r="K70" s="26">
        <f>SUMIFS(культ!A4:A10000,культ!I4:I10000,B70,культ!F4:F10000,K4)</f>
        <v>0</v>
      </c>
      <c r="L70" s="27">
        <f>SUMIFS(культ!O4:O10000,культ!I4:I10000,B70,культ!F4:F10000,K4)</f>
        <v>0</v>
      </c>
      <c r="M70" s="27">
        <f>SUMIFS(культ!A4:A10000,культ!I4:I10000,B70,культ!F4:F10000,M4)</f>
        <v>0</v>
      </c>
      <c r="N70" s="27">
        <f>SUMIFS(культ!O4:O10000,культ!I4:I10000,B70,культ!F4:F10000,M4)</f>
        <v>0</v>
      </c>
      <c r="O70" s="27">
        <f>SUMIFS(культ!A4:A10000,культ!I4:I10000,B70,культ!F4:F10000,O4)</f>
        <v>0</v>
      </c>
      <c r="P70" s="27">
        <f>SUMIFS(культ!O4:O10000,культ!I4:I10000,B70,культ!F4:F10000,O4)</f>
        <v>0</v>
      </c>
      <c r="Q70" s="27">
        <f>SUMIFS(культ!A4:A10000,культ!I4:I10000,B70,культ!F4:F10000,Q4)</f>
        <v>0</v>
      </c>
      <c r="R70" s="27">
        <f>SUMIFS(культ!O4:O10000,культ!I4:I10000,B70,культ!F4:F10000,Q4)</f>
        <v>0</v>
      </c>
      <c r="S70" s="27">
        <f>SUMIFS(культ!A4:A10000,культ!I4:I10000,B70,культ!F4:F10000,S4)</f>
        <v>0</v>
      </c>
      <c r="T70" s="27">
        <f>SUMIFS(культ!O4:O10000,культ!I4:I10000,B70,культ!F4:F10000,S4)</f>
        <v>0</v>
      </c>
      <c r="U70" s="27">
        <f>SUMIFS(культ!A4:A10000,культ!I4:I10000,B70,культ!F4:F10000,U4)</f>
        <v>0</v>
      </c>
      <c r="V70" s="27">
        <f>SUMIFS(культ!O4:O10000,культ!I4:I10000,B70,культ!F4:F10000,U4)</f>
        <v>0</v>
      </c>
      <c r="W70" s="27">
        <f>SUMIFS(культ!A4:A10000,культ!I4:I10000,B70,культ!F4:F10000,W4)</f>
        <v>0</v>
      </c>
      <c r="X70" s="27">
        <f>SUMIFS(культ!O4:O10000,культ!I4:I10000,B70,культ!F4:F10000,W4)</f>
        <v>0</v>
      </c>
      <c r="Y70" s="27">
        <f>SUMIFS(культ!A4:A10000,культ!I4:I10000,B70,культ!F4:F10000,Y4)</f>
        <v>0</v>
      </c>
      <c r="Z70" s="27">
        <f>SUMIFS(культ!O4:O10000,культ!I4:I10000,B70,культ!F4:F10000,Y4)</f>
        <v>0</v>
      </c>
      <c r="AA70" s="41">
        <f t="shared" si="22"/>
        <v>0</v>
      </c>
      <c r="AB70" s="41">
        <f t="shared" si="22"/>
        <v>0</v>
      </c>
      <c r="AC70" s="27">
        <f>SUMIFS(культ!A4:A10000,культ!I4:I10000,B70,культ!F4:F10000,AC4)</f>
        <v>0</v>
      </c>
      <c r="AD70" s="27">
        <f>SUMIFS(культ!O4:O10000,культ!I4:I10000,B70,культ!F4:F10000,AC4)</f>
        <v>0</v>
      </c>
      <c r="AE70" s="27">
        <f>SUMIFS(культ!A4:A10000,культ!I4:I10000,B70,культ!F4:F10000,AE4)</f>
        <v>0</v>
      </c>
      <c r="AF70" s="27">
        <f>SUMIFS(культ!O4:O10000,культ!I4:I10000,B70,культ!F4:F10000,AE4)</f>
        <v>0</v>
      </c>
      <c r="AG70" s="27">
        <f>SUMIFS(культ!A4:A10000,культ!I4:I10000,B70,культ!F4:F10000,AG4)</f>
        <v>0</v>
      </c>
      <c r="AH70" s="27">
        <f>SUMIFS(культ!O4:O10000,культ!I4:I10000,B70,культ!F4:F10000,AG4)</f>
        <v>0</v>
      </c>
      <c r="AI70" s="27">
        <f>SUMIFS(культ!A4:A10000,культ!I4:I10000,B70,культ!F4:F10000,AI4)</f>
        <v>0</v>
      </c>
      <c r="AJ70" s="27">
        <f>SUMIFS(культ!O4:O10000,культ!I4:I10000,B70,культ!F4:F10000,AI4)</f>
        <v>0</v>
      </c>
      <c r="AK70" s="27">
        <f>SUMIFS(культ!A4:A10000,культ!I4:I10000,B70,культ!F4:F10000,AK4)</f>
        <v>0</v>
      </c>
      <c r="AL70" s="27">
        <f>SUMIFS(культ!O4:O10000,культ!I4:I10000,B70,культ!F4:F10000,AK4)</f>
        <v>0</v>
      </c>
      <c r="AM70" s="27">
        <f>SUMIFS(культ!A4:A10000,культ!I4:I10000,B70,культ!F4:F10000,AM4)</f>
        <v>0</v>
      </c>
      <c r="AN70" s="27">
        <f>SUMIFS(культ!O4:O10000,культ!I4:I10000,B70,культ!F4:F10000,AM4)</f>
        <v>0</v>
      </c>
      <c r="AO70" s="27">
        <f>SUMIFS(культ!A4:A10000,культ!I4:I10000,B70,культ!F4:F10000,AO4)</f>
        <v>0</v>
      </c>
      <c r="AP70" s="27">
        <f>SUMIFS(культ!O4:O10000,культ!I4:I10000,B70,культ!F4:F10000,AO4)</f>
        <v>0</v>
      </c>
      <c r="AQ70" s="27">
        <f>SUMIFS(культ!A4:A10000,культ!I4:I10000,B70,культ!F4:F10000,AQ4)</f>
        <v>0</v>
      </c>
      <c r="AR70" s="27">
        <f>SUMIFS(культ!O4:O10000,культ!I4:I10000,B70,культ!F4:F10000,AQ4)</f>
        <v>0</v>
      </c>
      <c r="AS70" s="27">
        <f>SUMIFS(культ!A4:A10000,культ!I4:I10000,B70,культ!F4:F10000,AS4)</f>
        <v>0</v>
      </c>
      <c r="AT70" s="27">
        <f>SUMIFS(культ!O4:O10000,культ!I4:I10000,B70,культ!F4:F10000,AS4)</f>
        <v>0</v>
      </c>
      <c r="AU70" s="27">
        <f>SUMIFS(культ!A4:A10000,культ!I4:I10000,B70,культ!F4:F10000,AU4)</f>
        <v>0</v>
      </c>
      <c r="AV70" s="27">
        <f>SUMIFS(культ!O4:O10000,культ!I4:I10000,B70,культ!F4:F10000,AU4)</f>
        <v>0</v>
      </c>
    </row>
    <row r="71" spans="1:48" ht="16.5" thickBot="1">
      <c r="A71" s="42" t="s">
        <v>227</v>
      </c>
      <c r="B71" s="79" t="s">
        <v>228</v>
      </c>
      <c r="C71" s="657">
        <f t="shared" si="21"/>
        <v>0</v>
      </c>
      <c r="D71" s="2315">
        <f t="shared" si="23"/>
        <v>0</v>
      </c>
      <c r="E71" s="658">
        <v>0</v>
      </c>
      <c r="F71" s="598">
        <v>0</v>
      </c>
      <c r="G71" s="766">
        <f>C71/C153*100%</f>
        <v>0</v>
      </c>
      <c r="H71" s="767">
        <f>D71/D153*100%</f>
        <v>0</v>
      </c>
      <c r="I71" s="18">
        <f t="shared" ref="I71:AV71" si="24">SUM(I73:I75)</f>
        <v>0</v>
      </c>
      <c r="J71" s="18">
        <f t="shared" si="24"/>
        <v>0</v>
      </c>
      <c r="K71" s="19">
        <f t="shared" si="24"/>
        <v>0</v>
      </c>
      <c r="L71" s="20">
        <f t="shared" si="24"/>
        <v>0</v>
      </c>
      <c r="M71" s="20">
        <f t="shared" si="24"/>
        <v>0</v>
      </c>
      <c r="N71" s="20">
        <f t="shared" si="24"/>
        <v>0</v>
      </c>
      <c r="O71" s="20">
        <f t="shared" si="24"/>
        <v>0</v>
      </c>
      <c r="P71" s="20">
        <f t="shared" si="24"/>
        <v>0</v>
      </c>
      <c r="Q71" s="20">
        <f t="shared" si="24"/>
        <v>0</v>
      </c>
      <c r="R71" s="20">
        <f t="shared" si="24"/>
        <v>0</v>
      </c>
      <c r="S71" s="20">
        <f t="shared" si="24"/>
        <v>0</v>
      </c>
      <c r="T71" s="20">
        <f t="shared" si="24"/>
        <v>0</v>
      </c>
      <c r="U71" s="20">
        <f t="shared" si="24"/>
        <v>0</v>
      </c>
      <c r="V71" s="20">
        <f t="shared" si="24"/>
        <v>0</v>
      </c>
      <c r="W71" s="20">
        <f t="shared" si="24"/>
        <v>0</v>
      </c>
      <c r="X71" s="20">
        <f t="shared" si="24"/>
        <v>0</v>
      </c>
      <c r="Y71" s="20">
        <f t="shared" si="24"/>
        <v>0</v>
      </c>
      <c r="Z71" s="20">
        <f t="shared" si="24"/>
        <v>0</v>
      </c>
      <c r="AA71" s="41">
        <f t="shared" si="24"/>
        <v>0</v>
      </c>
      <c r="AB71" s="41">
        <f t="shared" si="24"/>
        <v>0</v>
      </c>
      <c r="AC71" s="20">
        <f t="shared" si="24"/>
        <v>0</v>
      </c>
      <c r="AD71" s="20">
        <f t="shared" si="24"/>
        <v>0</v>
      </c>
      <c r="AE71" s="20">
        <f t="shared" si="24"/>
        <v>0</v>
      </c>
      <c r="AF71" s="20">
        <f t="shared" si="24"/>
        <v>0</v>
      </c>
      <c r="AG71" s="20">
        <f t="shared" si="24"/>
        <v>0</v>
      </c>
      <c r="AH71" s="20">
        <f t="shared" si="24"/>
        <v>0</v>
      </c>
      <c r="AI71" s="20">
        <f t="shared" si="24"/>
        <v>0</v>
      </c>
      <c r="AJ71" s="20">
        <f t="shared" si="24"/>
        <v>0</v>
      </c>
      <c r="AK71" s="20">
        <f t="shared" si="24"/>
        <v>0</v>
      </c>
      <c r="AL71" s="20">
        <f t="shared" si="24"/>
        <v>0</v>
      </c>
      <c r="AM71" s="20">
        <f t="shared" si="24"/>
        <v>0</v>
      </c>
      <c r="AN71" s="20">
        <f t="shared" si="24"/>
        <v>0</v>
      </c>
      <c r="AO71" s="20">
        <f t="shared" si="24"/>
        <v>0</v>
      </c>
      <c r="AP71" s="20">
        <f t="shared" si="24"/>
        <v>0</v>
      </c>
      <c r="AQ71" s="20">
        <f t="shared" si="24"/>
        <v>0</v>
      </c>
      <c r="AR71" s="20">
        <f t="shared" si="24"/>
        <v>0</v>
      </c>
      <c r="AS71" s="20">
        <f t="shared" si="24"/>
        <v>0</v>
      </c>
      <c r="AT71" s="20">
        <f t="shared" si="24"/>
        <v>0</v>
      </c>
      <c r="AU71" s="20">
        <f t="shared" si="24"/>
        <v>0</v>
      </c>
      <c r="AV71" s="20">
        <f t="shared" si="24"/>
        <v>0</v>
      </c>
    </row>
    <row r="72" spans="1:48" ht="16.5" thickBot="1">
      <c r="A72" s="43"/>
      <c r="B72" s="43" t="s">
        <v>36</v>
      </c>
      <c r="C72" s="422"/>
      <c r="D72" s="2321"/>
      <c r="E72" s="481"/>
      <c r="F72" s="480"/>
      <c r="G72" s="758"/>
      <c r="H72" s="759"/>
      <c r="I72" s="25"/>
      <c r="J72" s="25"/>
      <c r="K72" s="26"/>
      <c r="L72" s="27"/>
      <c r="M72" s="27"/>
      <c r="N72" s="27"/>
      <c r="O72" s="27"/>
      <c r="P72" s="27"/>
      <c r="Q72" s="27"/>
      <c r="R72" s="27"/>
      <c r="S72" s="27"/>
      <c r="T72" s="27"/>
      <c r="U72" s="27"/>
      <c r="V72" s="27"/>
      <c r="W72" s="27"/>
      <c r="X72" s="27"/>
      <c r="Y72" s="27"/>
      <c r="Z72" s="27"/>
      <c r="AA72" s="41"/>
      <c r="AB72" s="41"/>
      <c r="AC72" s="27"/>
      <c r="AD72" s="27"/>
      <c r="AE72" s="27"/>
      <c r="AF72" s="27"/>
      <c r="AG72" s="27"/>
      <c r="AH72" s="27"/>
      <c r="AI72" s="27"/>
      <c r="AJ72" s="27"/>
      <c r="AK72" s="27"/>
      <c r="AL72" s="27"/>
      <c r="AM72" s="27"/>
      <c r="AN72" s="27"/>
      <c r="AO72" s="27"/>
      <c r="AP72" s="27"/>
      <c r="AQ72" s="27"/>
      <c r="AR72" s="27"/>
      <c r="AS72" s="27"/>
      <c r="AT72" s="27"/>
      <c r="AU72" s="27"/>
      <c r="AV72" s="27"/>
    </row>
    <row r="73" spans="1:48" ht="16.5" thickBot="1">
      <c r="A73" s="43" t="s">
        <v>37</v>
      </c>
      <c r="B73" s="43" t="s">
        <v>47</v>
      </c>
      <c r="C73" s="422">
        <f>I73+K73+M73+O73+Q73+S73+U73+W73+Y73+AA73</f>
        <v>0</v>
      </c>
      <c r="D73" s="2316">
        <f>(J73+L73+N73+P73+R73+T73+V73+X73+Z73+AB73)</f>
        <v>0</v>
      </c>
      <c r="E73" s="481">
        <v>0</v>
      </c>
      <c r="F73" s="482">
        <v>0</v>
      </c>
      <c r="G73" s="758"/>
      <c r="H73" s="759"/>
      <c r="I73" s="25">
        <f>SUMIFS(спорт!A4:A10000,спорт!I4:I10000,B73,спорт!F4:F10000,I4)</f>
        <v>0</v>
      </c>
      <c r="J73" s="25">
        <f>SUMIFS(спорт!O4:O10000,спорт!I4:I10000,B73,спорт!F4:F10000,I4)</f>
        <v>0</v>
      </c>
      <c r="K73" s="26">
        <f>SUMIFS(спорт!A4:A10000,спорт!I4:I10000,B73,спорт!F4:F10000,K4)</f>
        <v>0</v>
      </c>
      <c r="L73" s="27">
        <f>SUMIFS(спорт!O4:O10000,спорт!I4:I10000,Ф4!B73,спорт!F4:F10000,K4)</f>
        <v>0</v>
      </c>
      <c r="M73" s="27">
        <f>SUMIFS(спорт!A4:A10000,спорт!I4:I10000,B73,спорт!F4:F10000,M4)</f>
        <v>0</v>
      </c>
      <c r="N73" s="27">
        <f>SUMIFS(спорт!O4:O10000,спорт!I4:I10000,B73,спорт!F4:F10000,M4)</f>
        <v>0</v>
      </c>
      <c r="O73" s="27">
        <f>SUMIFS(спорт!A4:A10000,спорт!I4:I10000,B73,спорт!F4:F10000,O4)</f>
        <v>0</v>
      </c>
      <c r="P73" s="27">
        <f>SUMIFS(спорт!O4:O10000,спорт!I4:I10000,B73,спорт!F4:F10000,O4)</f>
        <v>0</v>
      </c>
      <c r="Q73" s="27">
        <f>SUMIFS(спорт!A4:A10000,спорт!I4:I10000,B73,спорт!F4:F10000,Q4)</f>
        <v>0</v>
      </c>
      <c r="R73" s="27">
        <f>SUMIFS(спорт!O4:O10000,спорт!I4:I10000,B73,спорт!F4:F10000,Q4)</f>
        <v>0</v>
      </c>
      <c r="S73" s="27">
        <f>SUMIFS(спорт!A4:A10000,спорт!I4:I10000,B73,спорт!F4:F10000,S4)</f>
        <v>0</v>
      </c>
      <c r="T73" s="27">
        <f>SUMIFS(спорт!O4:O10000,спорт!I4:I10000,B73,спорт!F4:F10000,S4)</f>
        <v>0</v>
      </c>
      <c r="U73" s="27">
        <f>SUMIFS(спорт!A4:A10000,спорт!I4:I10000,B73,спорт!F4:F10000,U4)</f>
        <v>0</v>
      </c>
      <c r="V73" s="27">
        <f>SUMIFS(спорт!O4:O10000,спорт!I4:I10000,B73,спорт!F4:F10000,U4)</f>
        <v>0</v>
      </c>
      <c r="W73" s="27">
        <f>SUMIFS(спорт!A4:A10000,спорт!I4:I10000,B73,спорт!F4:F10000,W4)</f>
        <v>0</v>
      </c>
      <c r="X73" s="27">
        <f>SUMIFS(спорт!O4:O10000,спорт!I4:I10000,B73,спорт!F4:F10000,W4)</f>
        <v>0</v>
      </c>
      <c r="Y73" s="27">
        <f>SUMIFS(спорт!A4:A10000,спорт!I4:I10000,B73,спорт!F4:F10000,Y4)</f>
        <v>0</v>
      </c>
      <c r="Z73" s="27">
        <f>SUMIFS(спорт!O4:O10000,спорт!I4:I10000,B73,спорт!F4:F10000,Y4)</f>
        <v>0</v>
      </c>
      <c r="AA73" s="41">
        <f t="shared" ref="AA73:AB75" si="25">AC73+AE73+AG73+AI73+AK73+AM73+AO73+AQ73+AS73+AU73</f>
        <v>0</v>
      </c>
      <c r="AB73" s="41">
        <f t="shared" si="25"/>
        <v>0</v>
      </c>
      <c r="AC73" s="27">
        <f>SUMIFS(спорт!A4:A10000,спорт!I4:I10000,B73,спорт!F4:F10000,AC4)</f>
        <v>0</v>
      </c>
      <c r="AD73" s="27">
        <f>SUMIFS(спорт!O4:O10000,спорт!I4:I10000,B73,спорт!F4:F10000,AC4)</f>
        <v>0</v>
      </c>
      <c r="AE73" s="27">
        <f>SUMIFS(спорт!A4:A10000,спорт!I4:I10000,B73,спорт!F4:F10000,AE4)</f>
        <v>0</v>
      </c>
      <c r="AF73" s="27">
        <f>SUMIFS(спорт!O4:O10000,спорт!I4:I10000,B73,спорт!F4:F10000,AE4)</f>
        <v>0</v>
      </c>
      <c r="AG73" s="27">
        <f>SUMIFS(спорт!A4:A10000,спорт!I4:I10000,B73,спорт!F4:F10000,AG4)</f>
        <v>0</v>
      </c>
      <c r="AH73" s="27">
        <f>SUMIFS(спорт!O4:O10000,спорт!I4:I10000,B73,спорт!F4:F10000,AG4)</f>
        <v>0</v>
      </c>
      <c r="AI73" s="27">
        <f>SUMIFS(спорт!A4:A10000,спорт!I4:I10000,B73,спорт!F4:F10000,AI4)</f>
        <v>0</v>
      </c>
      <c r="AJ73" s="27">
        <f>SUMIFS(спорт!O4:O10000,спорт!I4:I10000,B73,спорт!F4:F10000,AI4)</f>
        <v>0</v>
      </c>
      <c r="AK73" s="27">
        <f>SUMIFS(спорт!A4:A10000,спорт!I4:I10000,B73,спорт!F4:F10000,AK4)</f>
        <v>0</v>
      </c>
      <c r="AL73" s="27">
        <f>SUMIFS(спорт!O4:O10000,спорт!I4:I10000,B73,спорт!F4:F10000,AK4)</f>
        <v>0</v>
      </c>
      <c r="AM73" s="27">
        <f>SUMIFS(спорт!A4:A10000,спорт!I4:I10000,B73,спорт!F4:F10000,AM4)</f>
        <v>0</v>
      </c>
      <c r="AN73" s="27">
        <f>SUMIFS(спорт!O4:O10000,спорт!I4:I10000,B73,спорт!F4:F10000,AM4)</f>
        <v>0</v>
      </c>
      <c r="AO73" s="27">
        <f>SUMIFS(спорт!A4:A10000,спорт!I4:I10000,B73,спорт!F4:F10000,AO4)</f>
        <v>0</v>
      </c>
      <c r="AP73" s="27">
        <f>SUMIFS(спорт!O4:O10000,спорт!I4:I10000,B73,спорт!F4:F10000,AO4)</f>
        <v>0</v>
      </c>
      <c r="AQ73" s="27">
        <f>SUMIFS(спорт!A4:A10000,спорт!I4:I10000,B73,спорт!F4:F10000,AQ4)</f>
        <v>0</v>
      </c>
      <c r="AR73" s="27">
        <f>SUMIFS(спорт!O4:O10000,спорт!I4:I10000,B73,спорт!F4:F10000,AQ4)</f>
        <v>0</v>
      </c>
      <c r="AS73" s="27">
        <f>SUMIFS(спорт!A4:A10000,спорт!I4:I10000,B73,спорт!F4:F10000,AS4)</f>
        <v>0</v>
      </c>
      <c r="AT73" s="27">
        <f>SUMIFS(спорт!O4:O10000,спорт!I4:I10000,B73,спорт!F4:F10000,AS4)</f>
        <v>0</v>
      </c>
      <c r="AU73" s="27">
        <f>SUMIFS(спорт!A4:A10000,спорт!I4:I10000,B73,спорт!F4:F10000,AU4)</f>
        <v>0</v>
      </c>
      <c r="AV73" s="27">
        <f>SUMIFS(спорт!O4:O10000,спорт!I4:I10000,B73,спорт!F4:F10000,AU4)</f>
        <v>0</v>
      </c>
    </row>
    <row r="74" spans="1:48" ht="16.5" thickBot="1">
      <c r="A74" s="43" t="s">
        <v>27</v>
      </c>
      <c r="B74" s="43" t="s">
        <v>92</v>
      </c>
      <c r="C74" s="422">
        <f>I74+K74+M74+O74+Q74+S74+U74+W74+Y74+AA74</f>
        <v>0</v>
      </c>
      <c r="D74" s="2316">
        <f>(J74+L74+N74+P74+R74+T74+V74+X74+Z74+AB74)</f>
        <v>0</v>
      </c>
      <c r="E74" s="481">
        <v>0</v>
      </c>
      <c r="F74" s="482">
        <v>0</v>
      </c>
      <c r="G74" s="758"/>
      <c r="H74" s="759"/>
      <c r="I74" s="25">
        <f>SUMIFS(спорт!A4:A10000,спорт!I4:I10000,B74,спорт!F4:F10000,I4)</f>
        <v>0</v>
      </c>
      <c r="J74" s="25">
        <f>SUMIFS(спорт!O4:O10000,спорт!I4:I10000,B74,спорт!F4:F10000,I4)</f>
        <v>0</v>
      </c>
      <c r="K74" s="26">
        <f>SUMIFS(спорт!A4:A10000,спорт!I4:I10000,B74,спорт!F4:F10000,K4)</f>
        <v>0</v>
      </c>
      <c r="L74" s="27">
        <f>SUMIFS(спорт!O4:O10000,спорт!I4:I10000,Ф4!B74,спорт!F4:F10000,K4)</f>
        <v>0</v>
      </c>
      <c r="M74" s="27">
        <f>SUMIFS(спорт!A4:A10000,спорт!I4:I10000,B74,спорт!F4:F10000,M4)</f>
        <v>0</v>
      </c>
      <c r="N74" s="27">
        <f>SUMIFS(спорт!O4:O10000,спорт!I4:I10000,B74,спорт!F4:F10000,M4)</f>
        <v>0</v>
      </c>
      <c r="O74" s="27">
        <f>SUMIFS(спорт!A4:A10000,спорт!I4:I10000,B74,спорт!F4:F10000,O4)</f>
        <v>0</v>
      </c>
      <c r="P74" s="27">
        <f>SUMIFS(спорт!O4:O10000,спорт!I4:I10000,B74,спорт!F4:F10000,O4)</f>
        <v>0</v>
      </c>
      <c r="Q74" s="27">
        <f>SUMIFS(спорт!A4:A10000,спорт!I4:I10000,B74,спорт!F4:F10000,Q4)</f>
        <v>0</v>
      </c>
      <c r="R74" s="27">
        <f>SUMIFS(спорт!O4:O10000,спорт!I4:I10000,B74,спорт!F4:F10000,Q4)</f>
        <v>0</v>
      </c>
      <c r="S74" s="27">
        <f>SUMIFS(спорт!A4:A10000,спорт!I4:I10000,B74,спорт!F4:F10000,S4)</f>
        <v>0</v>
      </c>
      <c r="T74" s="27">
        <f>SUMIFS(спорт!O4:O10000,спорт!I4:I10000,B74,спорт!F4:F10000,S4)</f>
        <v>0</v>
      </c>
      <c r="U74" s="27">
        <f>SUMIFS(спорт!A4:A10000,спорт!I4:I10000,B74,спорт!F4:F10000,U4)</f>
        <v>0</v>
      </c>
      <c r="V74" s="27">
        <f>SUMIFS(спорт!O4:O10000,спорт!I4:I10000,B74,спорт!F4:F10000,U4)</f>
        <v>0</v>
      </c>
      <c r="W74" s="27">
        <f>SUMIFS(спорт!A4:A10000,спорт!I4:I10000,B74,спорт!F4:F10000,W4)</f>
        <v>0</v>
      </c>
      <c r="X74" s="27">
        <f>SUMIFS(спорт!O4:O10000,спорт!I4:I10000,B74,спорт!F4:F10000,W4)</f>
        <v>0</v>
      </c>
      <c r="Y74" s="27">
        <f>SUMIFS(спорт!A4:A10000,спорт!I4:I10000,B74,спорт!F4:F10000,Y4)</f>
        <v>0</v>
      </c>
      <c r="Z74" s="27">
        <f>SUMIFS(спорт!O4:O10000,спорт!I4:I10000,B74,спорт!F4:F10000,Y4)</f>
        <v>0</v>
      </c>
      <c r="AA74" s="41">
        <f t="shared" si="25"/>
        <v>0</v>
      </c>
      <c r="AB74" s="41">
        <f t="shared" si="25"/>
        <v>0</v>
      </c>
      <c r="AC74" s="27">
        <f>SUMIFS(спорт!A4:A10000,спорт!I4:I10000,B74,спорт!F4:F10000,AC4)</f>
        <v>0</v>
      </c>
      <c r="AD74" s="27">
        <f>SUMIFS(спорт!O4:O10000,спорт!I4:I10000,B74,спорт!F4:F10000,AC4)</f>
        <v>0</v>
      </c>
      <c r="AE74" s="27">
        <f>SUMIFS(спорт!A4:A10000,спорт!I4:I10000,B74,спорт!F4:F10000,AE4)</f>
        <v>0</v>
      </c>
      <c r="AF74" s="27">
        <f>SUMIFS(спорт!O4:O10000,спорт!I4:I10000,B74,спорт!F4:F10000,AE4)</f>
        <v>0</v>
      </c>
      <c r="AG74" s="27">
        <f>SUMIFS(спорт!A4:A10000,спорт!I4:I10000,B74,спорт!F4:F10000,AG4)</f>
        <v>0</v>
      </c>
      <c r="AH74" s="27">
        <f>SUMIFS(спорт!O4:O10000,спорт!I4:I10000,B74,спорт!F4:F10000,AG4)</f>
        <v>0</v>
      </c>
      <c r="AI74" s="27">
        <f>SUMIFS(спорт!A4:A10000,спорт!I4:I10000,B74,спорт!F4:F10000,AI4)</f>
        <v>0</v>
      </c>
      <c r="AJ74" s="27">
        <f>SUMIFS(спорт!O4:O10000,спорт!I4:I10000,B74,спорт!F4:F10000,AI4)</f>
        <v>0</v>
      </c>
      <c r="AK74" s="27">
        <f>SUMIFS(спорт!A4:A10000,спорт!I4:I10000,B74,спорт!F4:F10000,AK4)</f>
        <v>0</v>
      </c>
      <c r="AL74" s="27">
        <f>SUMIFS(спорт!O4:O10000,спорт!I4:I10000,B74,спорт!F4:F10000,AK4)</f>
        <v>0</v>
      </c>
      <c r="AM74" s="27">
        <f>SUMIFS(спорт!A4:A10000,спорт!I4:I10000,B74,спорт!F4:F10000,AM4)</f>
        <v>0</v>
      </c>
      <c r="AN74" s="27">
        <f>SUMIFS(спорт!O4:O10000,спорт!I4:I10000,B74,спорт!F4:F10000,AM4)</f>
        <v>0</v>
      </c>
      <c r="AO74" s="27">
        <f>SUMIFS(спорт!A4:A10000,спорт!I4:I10000,B74,спорт!F4:F10000,AO4)</f>
        <v>0</v>
      </c>
      <c r="AP74" s="27">
        <f>SUMIFS(спорт!O4:O10000,спорт!I4:I10000,B74,спорт!F4:F10000,AO4)</f>
        <v>0</v>
      </c>
      <c r="AQ74" s="27">
        <f>SUMIFS(спорт!A4:A10000,спорт!I4:I10000,B74,спорт!F4:F10000,AQ4)</f>
        <v>0</v>
      </c>
      <c r="AR74" s="27">
        <f>SUMIFS(спорт!O4:O10000,спорт!I4:I10000,B74,спорт!F4:F10000,AQ4)</f>
        <v>0</v>
      </c>
      <c r="AS74" s="27">
        <f>SUMIFS(спорт!A4:A10000,спорт!I4:I10000,B74,спорт!F4:F10000,AS4)</f>
        <v>0</v>
      </c>
      <c r="AT74" s="27">
        <f>SUMIFS(спорт!O4:O10000,спорт!I4:I10000,B74,спорт!F4:F10000,AS4)</f>
        <v>0</v>
      </c>
      <c r="AU74" s="27">
        <f>SUMIFS(спорт!A4:A10000,спорт!I4:I10000,B74,спорт!F4:F10000,AU4)</f>
        <v>0</v>
      </c>
      <c r="AV74" s="27">
        <f>SUMIFS(спорт!O4:O10000,спорт!I4:I10000,B74,спорт!F4:F10000,AU4)</f>
        <v>0</v>
      </c>
    </row>
    <row r="75" spans="1:48" ht="16.5" thickBot="1">
      <c r="A75" s="43" t="s">
        <v>174</v>
      </c>
      <c r="B75" s="43" t="s">
        <v>111</v>
      </c>
      <c r="C75" s="422">
        <f>I75+K75+M75+O75+Q75+S75+U75+W75+Y75+AA75</f>
        <v>0</v>
      </c>
      <c r="D75" s="2316">
        <f>(J75+L75+N75+P75+R75+T75+V75+X75+Z75+AB75)</f>
        <v>0</v>
      </c>
      <c r="E75" s="481">
        <v>0</v>
      </c>
      <c r="F75" s="482">
        <v>0</v>
      </c>
      <c r="G75" s="758"/>
      <c r="H75" s="759"/>
      <c r="I75" s="25">
        <f>SUMIFS(спорт!A4:A10000,спорт!I4:I10000,B75,спорт!F4:F10000,I4)</f>
        <v>0</v>
      </c>
      <c r="J75" s="25">
        <f>SUMIFS(спорт!O4:O10000,спорт!I4:I10000,B75,спорт!F4:F10000,I4)</f>
        <v>0</v>
      </c>
      <c r="K75" s="26">
        <f>SUMIFS(спорт!A4:A10000,спорт!I4:I10000,B75,спорт!F4:F10000,K4)</f>
        <v>0</v>
      </c>
      <c r="L75" s="27">
        <f>SUMIFS(спорт!O4:O10000,спорт!I4:I10000,Ф4!B75,спорт!F4:F10000,K4)</f>
        <v>0</v>
      </c>
      <c r="M75" s="27">
        <f>SUMIFS(спорт!A4:A10000,спорт!I4:I10000,B75,спорт!F4:F10000,M4)</f>
        <v>0</v>
      </c>
      <c r="N75" s="27">
        <f>SUMIFS(спорт!O4:O10000,спорт!I4:I10000,B75,спорт!F4:F10000,M4)</f>
        <v>0</v>
      </c>
      <c r="O75" s="27">
        <f>SUMIFS(спорт!A4:A10000,спорт!I4:I10000,B75,спорт!F4:F10000,O4)</f>
        <v>0</v>
      </c>
      <c r="P75" s="27">
        <f>SUMIFS(спорт!O4:O10000,спорт!I4:I10000,B75,спорт!F4:F10000,O4)</f>
        <v>0</v>
      </c>
      <c r="Q75" s="27">
        <f>SUMIFS(спорт!A4:A10000,спорт!I4:I10000,B75,спорт!F4:F10000,Q4)</f>
        <v>0</v>
      </c>
      <c r="R75" s="27">
        <f>SUMIFS(спорт!O4:O10000,спорт!I4:I10000,B75,спорт!F4:F10000,Q4)</f>
        <v>0</v>
      </c>
      <c r="S75" s="27">
        <f>SUMIFS(спорт!A4:A10000,спорт!I4:I10000,B75,спорт!F4:F10000,S4)</f>
        <v>0</v>
      </c>
      <c r="T75" s="27">
        <f>SUMIFS(спорт!O4:O10000,спорт!I4:I10000,B75,спорт!F4:F10000,S4)</f>
        <v>0</v>
      </c>
      <c r="U75" s="27">
        <f>SUMIFS(спорт!A4:A10000,спорт!I4:I10000,B75,спорт!F4:F10000,U4)</f>
        <v>0</v>
      </c>
      <c r="V75" s="27">
        <f>SUMIFS(спорт!O4:O10000,спорт!I4:I10000,B75,спорт!F4:F10000,U4)</f>
        <v>0</v>
      </c>
      <c r="W75" s="27">
        <f>SUMIFS(спорт!A4:A10000,спорт!I4:I10000,B75,спорт!F4:F10000,W4)</f>
        <v>0</v>
      </c>
      <c r="X75" s="27">
        <f>SUMIFS(спорт!O4:O10000,спорт!I4:I10000,B75,спорт!F4:F10000,W4)</f>
        <v>0</v>
      </c>
      <c r="Y75" s="27">
        <f>SUMIFS(спорт!A4:A10000,спорт!I4:I10000,B75,спорт!F4:F10000,Y4)</f>
        <v>0</v>
      </c>
      <c r="Z75" s="27">
        <f>SUMIFS(спорт!O4:O10000,спорт!I4:I10000,B75,спорт!F4:F10000,Y4)</f>
        <v>0</v>
      </c>
      <c r="AA75" s="41">
        <f t="shared" si="25"/>
        <v>0</v>
      </c>
      <c r="AB75" s="41">
        <f t="shared" si="25"/>
        <v>0</v>
      </c>
      <c r="AC75" s="27">
        <f>SUMIFS(спорт!A4:A10000,спорт!I4:I10000,B75,спорт!F4:F10000,AC4)</f>
        <v>0</v>
      </c>
      <c r="AD75" s="27">
        <f>SUMIFS(спорт!O4:O10000,спорт!I4:I10000,B75,спорт!F4:F10000,AC4)</f>
        <v>0</v>
      </c>
      <c r="AE75" s="27">
        <f>SUMIFS(спорт!A4:A10000,спорт!I4:I10000,B75,спорт!F4:F10000,AE4)</f>
        <v>0</v>
      </c>
      <c r="AF75" s="27">
        <f>SUMIFS(спорт!O4:O10000,спорт!I4:I10000,B75,спорт!F4:F10000,AE4)</f>
        <v>0</v>
      </c>
      <c r="AG75" s="27">
        <f>SUMIFS(спорт!A4:A10000,спорт!I4:I10000,B75,спорт!F4:F10000,AG4)</f>
        <v>0</v>
      </c>
      <c r="AH75" s="27">
        <f>SUMIFS(спорт!O4:O10000,спорт!I4:I10000,B75,спорт!F4:F10000,AG4)</f>
        <v>0</v>
      </c>
      <c r="AI75" s="27">
        <f>SUMIFS(спорт!A4:A10000,спорт!I4:I10000,B75,спорт!F4:F10000,AI4)</f>
        <v>0</v>
      </c>
      <c r="AJ75" s="27">
        <f>SUMIFS(спорт!O4:O10000,спорт!I4:I10000,B75,спорт!F4:F10000,AI4)</f>
        <v>0</v>
      </c>
      <c r="AK75" s="27">
        <f>SUMIFS(спорт!A4:A10000,спорт!I4:I10000,B75,спорт!F4:F10000,AK4)</f>
        <v>0</v>
      </c>
      <c r="AL75" s="27">
        <f>SUMIFS(спорт!O4:O10000,спорт!I4:I10000,B75,спорт!F4:F10000,AK4)</f>
        <v>0</v>
      </c>
      <c r="AM75" s="27">
        <f>SUMIFS(спорт!A4:A10000,спорт!I4:I10000,B75,спорт!F4:F10000,AM4)</f>
        <v>0</v>
      </c>
      <c r="AN75" s="27">
        <f>SUMIFS(спорт!O4:O10000,спорт!I4:I10000,B75,спорт!F4:F10000,AM4)</f>
        <v>0</v>
      </c>
      <c r="AO75" s="27">
        <f>SUMIFS(спорт!A4:A10000,спорт!I4:I10000,B75,спорт!F4:F10000,AO4)</f>
        <v>0</v>
      </c>
      <c r="AP75" s="27">
        <f>SUMIFS(спорт!O4:O10000,спорт!I4:I10000,B75,спорт!F4:F10000,AO4)</f>
        <v>0</v>
      </c>
      <c r="AQ75" s="27">
        <f>SUMIFS(спорт!A4:A10000,спорт!I4:I10000,B75,спорт!F4:F10000,AQ4)</f>
        <v>0</v>
      </c>
      <c r="AR75" s="27">
        <f>SUMIFS(спорт!O4:O10000,спорт!I4:I10000,B75,спорт!F4:F10000,AQ4)</f>
        <v>0</v>
      </c>
      <c r="AS75" s="27">
        <f>SUMIFS(спорт!A4:A10000,спорт!I4:I10000,B75,спорт!F4:F10000,AS4)</f>
        <v>0</v>
      </c>
      <c r="AT75" s="27">
        <f>SUMIFS(спорт!O4:O10000,спорт!I4:I10000,B75,спорт!F4:F10000,AS4)</f>
        <v>0</v>
      </c>
      <c r="AU75" s="27">
        <f>SUMIFS(спорт!A4:A10000,спорт!I4:I10000,B75,спорт!F4:F10000,AU4)</f>
        <v>0</v>
      </c>
      <c r="AV75" s="27">
        <f>SUMIFS(спорт!O4:O10000,спорт!I4:I10000,B75,спорт!F4:F10000,AU4)</f>
        <v>0</v>
      </c>
    </row>
    <row r="76" spans="1:48" ht="16.5" thickBot="1">
      <c r="A76" s="42" t="s">
        <v>21</v>
      </c>
      <c r="B76" s="42" t="s">
        <v>229</v>
      </c>
      <c r="C76" s="425">
        <f>I76+K76+M76+O76+Q76+S76+U76+W76+Y76+AA76</f>
        <v>0</v>
      </c>
      <c r="D76" s="2322">
        <f>(J76+L76+N76+P76+R76+T76+V76+X76+Z76+AB76)</f>
        <v>0</v>
      </c>
      <c r="E76" s="486">
        <v>0</v>
      </c>
      <c r="F76" s="487">
        <v>0</v>
      </c>
      <c r="G76" s="766">
        <f>C76/C153*100%</f>
        <v>0</v>
      </c>
      <c r="H76" s="767">
        <f>D76/D153*100%</f>
        <v>0</v>
      </c>
      <c r="I76" s="18">
        <f t="shared" ref="I76:AV76" si="26">SUM(I78:I84)</f>
        <v>0</v>
      </c>
      <c r="J76" s="18">
        <f t="shared" si="26"/>
        <v>0</v>
      </c>
      <c r="K76" s="19">
        <f t="shared" si="26"/>
        <v>0</v>
      </c>
      <c r="L76" s="20">
        <f t="shared" si="26"/>
        <v>0</v>
      </c>
      <c r="M76" s="20">
        <f t="shared" si="26"/>
        <v>0</v>
      </c>
      <c r="N76" s="20">
        <f t="shared" si="26"/>
        <v>0</v>
      </c>
      <c r="O76" s="20">
        <f t="shared" si="26"/>
        <v>0</v>
      </c>
      <c r="P76" s="20">
        <f t="shared" si="26"/>
        <v>0</v>
      </c>
      <c r="Q76" s="20">
        <f t="shared" si="26"/>
        <v>0</v>
      </c>
      <c r="R76" s="20">
        <f t="shared" si="26"/>
        <v>0</v>
      </c>
      <c r="S76" s="20">
        <f t="shared" si="26"/>
        <v>0</v>
      </c>
      <c r="T76" s="20">
        <f t="shared" si="26"/>
        <v>0</v>
      </c>
      <c r="U76" s="20">
        <f t="shared" si="26"/>
        <v>0</v>
      </c>
      <c r="V76" s="20">
        <f t="shared" si="26"/>
        <v>0</v>
      </c>
      <c r="W76" s="20">
        <f t="shared" si="26"/>
        <v>0</v>
      </c>
      <c r="X76" s="20">
        <f t="shared" si="26"/>
        <v>0</v>
      </c>
      <c r="Y76" s="20">
        <f t="shared" si="26"/>
        <v>0</v>
      </c>
      <c r="Z76" s="20">
        <f t="shared" si="26"/>
        <v>0</v>
      </c>
      <c r="AA76" s="41">
        <f t="shared" si="26"/>
        <v>0</v>
      </c>
      <c r="AB76" s="41">
        <f t="shared" si="26"/>
        <v>0</v>
      </c>
      <c r="AC76" s="20">
        <f t="shared" si="26"/>
        <v>0</v>
      </c>
      <c r="AD76" s="20">
        <f t="shared" si="26"/>
        <v>0</v>
      </c>
      <c r="AE76" s="20">
        <f t="shared" si="26"/>
        <v>0</v>
      </c>
      <c r="AF76" s="20">
        <f t="shared" si="26"/>
        <v>0</v>
      </c>
      <c r="AG76" s="20">
        <f t="shared" si="26"/>
        <v>0</v>
      </c>
      <c r="AH76" s="20">
        <f t="shared" si="26"/>
        <v>0</v>
      </c>
      <c r="AI76" s="20">
        <f t="shared" si="26"/>
        <v>0</v>
      </c>
      <c r="AJ76" s="20">
        <f t="shared" si="26"/>
        <v>0</v>
      </c>
      <c r="AK76" s="20">
        <f t="shared" si="26"/>
        <v>0</v>
      </c>
      <c r="AL76" s="20">
        <f t="shared" si="26"/>
        <v>0</v>
      </c>
      <c r="AM76" s="20">
        <f t="shared" si="26"/>
        <v>0</v>
      </c>
      <c r="AN76" s="20">
        <f t="shared" si="26"/>
        <v>0</v>
      </c>
      <c r="AO76" s="20">
        <f t="shared" si="26"/>
        <v>0</v>
      </c>
      <c r="AP76" s="20">
        <f t="shared" si="26"/>
        <v>0</v>
      </c>
      <c r="AQ76" s="20">
        <f t="shared" si="26"/>
        <v>0</v>
      </c>
      <c r="AR76" s="20">
        <f t="shared" si="26"/>
        <v>0</v>
      </c>
      <c r="AS76" s="20">
        <f t="shared" si="26"/>
        <v>0</v>
      </c>
      <c r="AT76" s="20">
        <f t="shared" si="26"/>
        <v>0</v>
      </c>
      <c r="AU76" s="20">
        <f t="shared" si="26"/>
        <v>0</v>
      </c>
      <c r="AV76" s="20">
        <f t="shared" si="26"/>
        <v>0</v>
      </c>
    </row>
    <row r="77" spans="1:48" ht="16.5" thickBot="1">
      <c r="A77" s="55"/>
      <c r="B77" s="84" t="s">
        <v>36</v>
      </c>
      <c r="C77" s="422"/>
      <c r="D77" s="2321"/>
      <c r="E77" s="481"/>
      <c r="F77" s="480"/>
      <c r="G77" s="758"/>
      <c r="H77" s="759"/>
      <c r="I77" s="25"/>
      <c r="J77" s="25"/>
      <c r="K77" s="26"/>
      <c r="L77" s="27"/>
      <c r="M77" s="27"/>
      <c r="N77" s="27"/>
      <c r="O77" s="27"/>
      <c r="P77" s="27"/>
      <c r="Q77" s="27"/>
      <c r="R77" s="27"/>
      <c r="S77" s="27"/>
      <c r="T77" s="27"/>
      <c r="U77" s="27"/>
      <c r="V77" s="27"/>
      <c r="W77" s="27"/>
      <c r="X77" s="27"/>
      <c r="Y77" s="27"/>
      <c r="Z77" s="27"/>
      <c r="AA77" s="41"/>
      <c r="AB77" s="41"/>
      <c r="AC77" s="27"/>
      <c r="AD77" s="27"/>
      <c r="AE77" s="27"/>
      <c r="AF77" s="27"/>
      <c r="AG77" s="27"/>
      <c r="AH77" s="27"/>
      <c r="AI77" s="27"/>
      <c r="AJ77" s="27"/>
      <c r="AK77" s="27"/>
      <c r="AL77" s="27"/>
      <c r="AM77" s="27"/>
      <c r="AN77" s="27"/>
      <c r="AO77" s="27"/>
      <c r="AP77" s="27"/>
      <c r="AQ77" s="27"/>
      <c r="AR77" s="27"/>
      <c r="AS77" s="27"/>
      <c r="AT77" s="27"/>
      <c r="AU77" s="27"/>
      <c r="AV77" s="27"/>
    </row>
    <row r="78" spans="1:48" ht="16.5" thickBot="1">
      <c r="A78" s="55" t="s">
        <v>37</v>
      </c>
      <c r="B78" s="45" t="s">
        <v>112</v>
      </c>
      <c r="C78" s="422">
        <f t="shared" ref="C78:C85" si="27">I78+K78+M78+O78+Q78+S78+U78+W78+Y78+AA78</f>
        <v>0</v>
      </c>
      <c r="D78" s="2316">
        <f>(J78+L78+N78+P78+R78+T78+V78+X78+Z78+AB78)</f>
        <v>0</v>
      </c>
      <c r="E78" s="481">
        <v>0</v>
      </c>
      <c r="F78" s="482">
        <v>0</v>
      </c>
      <c r="G78" s="758"/>
      <c r="H78" s="759"/>
      <c r="I78" s="25">
        <f>SUMIFS(лечеб!A4:A10000,лечеб!I4:I10000,B78,лечеб!F4:F10000,I4)</f>
        <v>0</v>
      </c>
      <c r="J78" s="25">
        <f>SUMIFS(лечеб!O4:O10000,лечеб!I4:I10000,B78,лечеб!F4:F10000,I4)</f>
        <v>0</v>
      </c>
      <c r="K78" s="26">
        <f>SUMIFS(лечеб!A4:A10000,лечеб!I4:I10000,B78,лечеб!F4:F10000,K4)</f>
        <v>0</v>
      </c>
      <c r="L78" s="27">
        <f>SUMIFS(лечеб!O4:O10000,лечеб!I4:I10000,B78,лечеб!F4:F10000,K4)</f>
        <v>0</v>
      </c>
      <c r="M78" s="27">
        <f>SUMIFS(лечеб!A4:A10000,лечеб!I4:I10000,B78,лечеб!F4:F10000,M4)</f>
        <v>0</v>
      </c>
      <c r="N78" s="27">
        <f>SUMIFS(лечеб!O4:O10000,лечеб!I4:I10000,B78,лечеб!F4:F10000,M4)</f>
        <v>0</v>
      </c>
      <c r="O78" s="27">
        <f>SUMIFS(лечеб!A4:A10000,лечеб!I4:I10000,B78,лечеб!F4:F10000,O4)</f>
        <v>0</v>
      </c>
      <c r="P78" s="27">
        <f>SUMIFS(лечеб!O4:O10000,лечеб!I4:I10000,B78,лечеб!F4:F10000,O4)</f>
        <v>0</v>
      </c>
      <c r="Q78" s="27">
        <f>SUMIFS(лечеб!A4:A10000,лечеб!I4:I10000,B78,лечеб!F4:F10000,Q4)</f>
        <v>0</v>
      </c>
      <c r="R78" s="27">
        <f>SUMIFS(лечеб!O4:O10000,лечеб!I4:I10000,B78,лечеб!F4:F10000,Q4)</f>
        <v>0</v>
      </c>
      <c r="S78" s="27">
        <f>SUMIFS(лечеб!A4:A10000,лечеб!I4:I10000,B78,лечеб!F4:F10000,S4)</f>
        <v>0</v>
      </c>
      <c r="T78" s="27">
        <f>SUMIFS(лечеб!O4:O10000,лечеб!I4:I10000,B78,лечеб!F4:F10000,S4)</f>
        <v>0</v>
      </c>
      <c r="U78" s="27">
        <f>SUMIFS(лечеб!A4:A10000,лечеб!I4:I10000,B78,лечеб!F4:F10000,U4)</f>
        <v>0</v>
      </c>
      <c r="V78" s="27">
        <f>SUMIFS(лечеб!O4:O10000,лечеб!I4:I10000,B78,лечеб!F4:F10000,U4)</f>
        <v>0</v>
      </c>
      <c r="W78" s="27">
        <f>SUMIFS(лечеб!A4:A10000,лечеб!I4:I10000,B78,лечеб!F4:F10000,W4)</f>
        <v>0</v>
      </c>
      <c r="X78" s="27">
        <f>SUMIFS(лечеб!O4:O10000,лечеб!I4:I10000,B78,лечеб!F4:F10000,W4)</f>
        <v>0</v>
      </c>
      <c r="Y78" s="27">
        <f>SUMIFS(лечеб!A4:A10000,лечеб!I4:I10000,B78,лечеб!F4:F10000,Y4)</f>
        <v>0</v>
      </c>
      <c r="Z78" s="27">
        <f>SUMIFS(лечеб!O4:O10000,лечеб!I4:I10000,B78,лечеб!F4:F10000,Y4)</f>
        <v>0</v>
      </c>
      <c r="AA78" s="41">
        <f t="shared" ref="AA78:AB84" si="28">AC78+AE78+AG78+AI78+AK78+AM78+AO78+AQ78+AS78+AU78</f>
        <v>0</v>
      </c>
      <c r="AB78" s="41">
        <f t="shared" si="28"/>
        <v>0</v>
      </c>
      <c r="AC78" s="27">
        <f>SUMIFS(лечеб!A4:A10000,лечеб!I4:I10000,B78,лечеб!F4:F10000,AC4)</f>
        <v>0</v>
      </c>
      <c r="AD78" s="27">
        <f>SUMIFS(лечеб!O4:O10000,лечеб!I4:I10000,B78,лечеб!F4:F10000,AC4)</f>
        <v>0</v>
      </c>
      <c r="AE78" s="27">
        <f>SUMIFS(лечеб!A4:A10000,лечеб!I4:I10000,B78,лечеб!F4:F10000,AE4)</f>
        <v>0</v>
      </c>
      <c r="AF78" s="27">
        <f>SUMIFS(лечеб!O4:O10000,лечеб!I4:I10000,B78,лечеб!F4:F10000,AE4)</f>
        <v>0</v>
      </c>
      <c r="AG78" s="27">
        <f>SUMIFS(лечеб!A4:A10000,лечеб!I4:I10000,B78,лечеб!F4:F10000,AG4)</f>
        <v>0</v>
      </c>
      <c r="AH78" s="27">
        <f>SUMIFS(лечеб!O4:O10000,лечеб!I4:I10000,B78,лечеб!F4:F10000,AG4)</f>
        <v>0</v>
      </c>
      <c r="AI78" s="27">
        <f>SUMIFS(лечеб!A4:A10000,лечеб!I4:I10000,B78,лечеб!F4:F10000,AI4)</f>
        <v>0</v>
      </c>
      <c r="AJ78" s="27">
        <f>SUMIFS(лечеб!O4:O10000,лечеб!I4:I10000,B78,лечеб!F4:F10000,AI4)</f>
        <v>0</v>
      </c>
      <c r="AK78" s="27">
        <f>SUMIFS(лечеб!A4:A10000,лечеб!I4:I10000,B78,лечеб!F4:F10000,AK4)</f>
        <v>0</v>
      </c>
      <c r="AL78" s="27">
        <f>SUMIFS(лечеб!O4:O10000,лечеб!I4:I10000,B78,лечеб!F4:F10000,AK4)</f>
        <v>0</v>
      </c>
      <c r="AM78" s="27">
        <f>SUMIFS(лечеб!A4:A10000,лечеб!I4:I10000,B78,лечеб!F4:F10000,AM4)</f>
        <v>0</v>
      </c>
      <c r="AN78" s="27">
        <f>SUMIFS(лечеб!O4:O10000,лечеб!I4:I10000,B78,лечеб!F4:F10000,AM4)</f>
        <v>0</v>
      </c>
      <c r="AO78" s="27">
        <f>SUMIFS(лечеб!A4:A10000,лечеб!I4:I10000,B78,лечеб!F4:F10000,AO4)</f>
        <v>0</v>
      </c>
      <c r="AP78" s="27">
        <f>SUMIFS(лечеб!O4:O10000,лечеб!I4:I10000,B78,лечеб!F4:F10000,AO4)</f>
        <v>0</v>
      </c>
      <c r="AQ78" s="27">
        <f>SUMIFS(лечеб!A4:A10000,лечеб!I4:I10000,B78,лечеб!F4:F10000,AQ4)</f>
        <v>0</v>
      </c>
      <c r="AR78" s="27">
        <f>SUMIFS(лечеб!O4:O10000,лечеб!I4:I10000,B78,лечеб!F4:F10000,AQ4)</f>
        <v>0</v>
      </c>
      <c r="AS78" s="27">
        <f>SUMIFS(лечеб!A4:A10000,лечеб!I4:I10000,B78,лечеб!F4:F10000,AS4)</f>
        <v>0</v>
      </c>
      <c r="AT78" s="27">
        <f>SUMIFS(лечеб!O4:O10000,лечеб!I4:I10000,B78,лечеб!F4:F10000,AS4)</f>
        <v>0</v>
      </c>
      <c r="AU78" s="27">
        <f>SUMIFS(лечеб!A4:A10000,лечеб!I4:I10000,B78,лечеб!F4:F10000,AU4)</f>
        <v>0</v>
      </c>
      <c r="AV78" s="27">
        <f>SUMIFS(лечеб!O4:O10000,лечеб!I4:I10000,B78,лечеб!F4:F10000,AU4)</f>
        <v>0</v>
      </c>
    </row>
    <row r="79" spans="1:48" ht="16.5" thickBot="1">
      <c r="A79" s="55" t="s">
        <v>27</v>
      </c>
      <c r="B79" s="45" t="s">
        <v>100</v>
      </c>
      <c r="C79" s="422">
        <f t="shared" si="27"/>
        <v>0</v>
      </c>
      <c r="D79" s="2316">
        <f t="shared" ref="D79:D84" si="29">(J79+L79+N79+P79+R79+T79+V79+X79+Z79+AB79)</f>
        <v>0</v>
      </c>
      <c r="E79" s="481">
        <v>0</v>
      </c>
      <c r="F79" s="482">
        <v>0</v>
      </c>
      <c r="G79" s="758"/>
      <c r="H79" s="759"/>
      <c r="I79" s="25">
        <f>SUMIFS(лечеб!A4:A10000,лечеб!I4:I10000,B79,лечеб!F4:F10000,I4)</f>
        <v>0</v>
      </c>
      <c r="J79" s="25">
        <f>SUMIFS(лечеб!O4:O10000,лечеб!I4:I10000,B79,лечеб!F4:F10000,I4)</f>
        <v>0</v>
      </c>
      <c r="K79" s="26">
        <f>SUMIFS(лечеб!A4:A10000,лечеб!I4:I10000,B79,лечеб!F4:F10000,K4)</f>
        <v>0</v>
      </c>
      <c r="L79" s="27">
        <f>SUMIFS(лечеб!O4:O10000,лечеб!I4:I10000,B79,лечеб!F4:F10000,K4)</f>
        <v>0</v>
      </c>
      <c r="M79" s="27">
        <f>SUMIFS(лечеб!A4:A10000,лечеб!I4:I10000,B79,лечеб!F4:F10000,M4)</f>
        <v>0</v>
      </c>
      <c r="N79" s="27">
        <f>SUMIFS(лечеб!O4:O10000,лечеб!I4:I10000,B79,лечеб!F4:F10000,M4)</f>
        <v>0</v>
      </c>
      <c r="O79" s="27">
        <f>SUMIFS(лечеб!A4:A10000,лечеб!I4:I10000,B79,лечеб!F4:F10000,O4)</f>
        <v>0</v>
      </c>
      <c r="P79" s="27">
        <f>SUMIFS(лечеб!O4:O10000,лечеб!I4:I10000,B79,лечеб!F4:F10000,O4)</f>
        <v>0</v>
      </c>
      <c r="Q79" s="27">
        <f>SUMIFS(лечеб!A4:A10000,лечеб!I4:I10000,B79,лечеб!F4:F10000,Q4)</f>
        <v>0</v>
      </c>
      <c r="R79" s="27">
        <f>SUMIFS(лечеб!O4:O10000,лечеб!I4:I10000,B79,лечеб!F4:F10000,Q4)</f>
        <v>0</v>
      </c>
      <c r="S79" s="27">
        <f>SUMIFS(лечеб!A4:A10000,лечеб!I4:I10000,B79,лечеб!F4:F10000,S4)</f>
        <v>0</v>
      </c>
      <c r="T79" s="27">
        <f>SUMIFS(лечеб!O4:O10000,лечеб!I4:I10000,B79,лечеб!F4:F10000,S4)</f>
        <v>0</v>
      </c>
      <c r="U79" s="27">
        <f>SUMIFS(лечеб!A4:A10000,лечеб!I4:I10000,B79,лечеб!F4:F10000,U4)</f>
        <v>0</v>
      </c>
      <c r="V79" s="27">
        <f>SUMIFS(лечеб!O4:O10000,лечеб!I4:I10000,B79,лечеб!F4:F10000,U4)</f>
        <v>0</v>
      </c>
      <c r="W79" s="27">
        <f>SUMIFS(лечеб!A4:A10000,лечеб!I4:I10000,B79,лечеб!F4:F10000,W4)</f>
        <v>0</v>
      </c>
      <c r="X79" s="27">
        <f>SUMIFS(лечеб!O4:O10000,лечеб!I4:I10000,B79,лечеб!F4:F10000,W4)</f>
        <v>0</v>
      </c>
      <c r="Y79" s="27">
        <f>SUMIFS(лечеб!A4:A10000,лечеб!I4:I10000,B79,лечеб!F4:F10000,Y4)</f>
        <v>0</v>
      </c>
      <c r="Z79" s="27">
        <f>SUMIFS(лечеб!O4:O10000,лечеб!I4:I10000,B79,лечеб!F4:F10000,Y4)</f>
        <v>0</v>
      </c>
      <c r="AA79" s="41">
        <f t="shared" si="28"/>
        <v>0</v>
      </c>
      <c r="AB79" s="41">
        <f t="shared" si="28"/>
        <v>0</v>
      </c>
      <c r="AC79" s="27">
        <f>SUMIFS(лечеб!A4:A10000,лечеб!I4:I10000,B79,лечеб!F4:F10000,AC4)</f>
        <v>0</v>
      </c>
      <c r="AD79" s="27">
        <f>SUMIFS(лечеб!O4:O10000,лечеб!I4:I10000,B79,лечеб!F4:F10000,AC4)</f>
        <v>0</v>
      </c>
      <c r="AE79" s="27">
        <f>SUMIFS(лечеб!A4:A10000,лечеб!I4:I10000,B79,лечеб!F4:F10000,AE4)</f>
        <v>0</v>
      </c>
      <c r="AF79" s="27">
        <f>SUMIFS(лечеб!O4:O10000,лечеб!I4:I10000,B79,лечеб!F4:F10000,AE4)</f>
        <v>0</v>
      </c>
      <c r="AG79" s="27">
        <f>SUMIFS(лечеб!A4:A10000,лечеб!I4:I10000,B79,лечеб!F4:F10000,AG4)</f>
        <v>0</v>
      </c>
      <c r="AH79" s="27">
        <f>SUMIFS(лечеб!O4:O10000,лечеб!I4:I10000,B79,лечеб!F4:F10000,AG4)</f>
        <v>0</v>
      </c>
      <c r="AI79" s="27">
        <f>SUMIFS(лечеб!A4:A10000,лечеб!I4:I10000,B79,лечеб!F4:F10000,AI4)</f>
        <v>0</v>
      </c>
      <c r="AJ79" s="27">
        <f>SUMIFS(лечеб!O4:O10000,лечеб!I4:I10000,B79,лечеб!F4:F10000,AI4)</f>
        <v>0</v>
      </c>
      <c r="AK79" s="27">
        <f>SUMIFS(лечеб!A4:A10000,лечеб!I4:I10000,B79,лечеб!F4:F10000,AK4)</f>
        <v>0</v>
      </c>
      <c r="AL79" s="27">
        <f>SUMIFS(лечеб!O4:O10000,лечеб!I4:I10000,B79,лечеб!F4:F10000,AK4)</f>
        <v>0</v>
      </c>
      <c r="AM79" s="27">
        <f>SUMIFS(лечеб!A4:A10000,лечеб!I4:I10000,B79,лечеб!F4:F10000,AM4)</f>
        <v>0</v>
      </c>
      <c r="AN79" s="27">
        <f>SUMIFS(лечеб!O4:O10000,лечеб!I4:I10000,B79,лечеб!F4:F10000,AM4)</f>
        <v>0</v>
      </c>
      <c r="AO79" s="27">
        <f>SUMIFS(лечеб!A4:A10000,лечеб!I4:I10000,B79,лечеб!F4:F10000,AO4)</f>
        <v>0</v>
      </c>
      <c r="AP79" s="27">
        <f>SUMIFS(лечеб!O4:O10000,лечеб!I4:I10000,B79,лечеб!F4:F10000,AO4)</f>
        <v>0</v>
      </c>
      <c r="AQ79" s="27">
        <f>SUMIFS(лечеб!A4:A10000,лечеб!I4:I10000,B79,лечеб!F4:F10000,AQ4)</f>
        <v>0</v>
      </c>
      <c r="AR79" s="27">
        <f>SUMIFS(лечеб!O4:O10000,лечеб!I4:I10000,B79,лечеб!F4:F10000,AQ4)</f>
        <v>0</v>
      </c>
      <c r="AS79" s="27">
        <f>SUMIFS(лечеб!A4:A10000,лечеб!I4:I10000,B79,лечеб!F4:F10000,AS4)</f>
        <v>0</v>
      </c>
      <c r="AT79" s="27">
        <f>SUMIFS(лечеб!O4:O10000,лечеб!I4:I10000,B79,лечеб!F4:F10000,AS4)</f>
        <v>0</v>
      </c>
      <c r="AU79" s="27">
        <f>SUMIFS(лечеб!A4:A10000,лечеб!I4:I10000,B79,лечеб!F4:F10000,AU4)</f>
        <v>0</v>
      </c>
      <c r="AV79" s="27">
        <f>SUMIFS(лечеб!O4:O10000,лечеб!I4:I10000,B79,лечеб!F4:F10000,AU4)</f>
        <v>0</v>
      </c>
    </row>
    <row r="80" spans="1:48" ht="16.5" thickBot="1">
      <c r="A80" s="55" t="s">
        <v>46</v>
      </c>
      <c r="B80" s="45" t="s">
        <v>230</v>
      </c>
      <c r="C80" s="422">
        <f t="shared" si="27"/>
        <v>0</v>
      </c>
      <c r="D80" s="2316">
        <f t="shared" si="29"/>
        <v>0</v>
      </c>
      <c r="E80" s="481">
        <v>0</v>
      </c>
      <c r="F80" s="482">
        <v>0</v>
      </c>
      <c r="G80" s="758"/>
      <c r="H80" s="759"/>
      <c r="I80" s="25">
        <f>SUMIFS(лечеб!A4:A10000,лечеб!I4:I10000,B80,лечеб!F4:F10000,I4)</f>
        <v>0</v>
      </c>
      <c r="J80" s="25">
        <f>SUMIFS(лечеб!O4:O10000,лечеб!I4:I10000,B80,лечеб!F4:F10000,I4)</f>
        <v>0</v>
      </c>
      <c r="K80" s="26">
        <f>SUMIFS(лечеб!A4:A10000,лечеб!I4:I10000,B80,лечеб!F4:F10000,K4)</f>
        <v>0</v>
      </c>
      <c r="L80" s="27">
        <f>SUMIFS(лечеб!O4:O10000,лечеб!I4:I10000,B80,лечеб!F4:F10000,K4)</f>
        <v>0</v>
      </c>
      <c r="M80" s="27">
        <f>SUMIFS(лечеб!A4:A10000,лечеб!I4:I10000,B80,лечеб!F4:F10000,M4)</f>
        <v>0</v>
      </c>
      <c r="N80" s="27">
        <f>SUMIFS(лечеб!O4:O10000,лечеб!I4:I10000,B80,лечеб!F4:F10000,M4)</f>
        <v>0</v>
      </c>
      <c r="O80" s="27">
        <f>SUMIFS(лечеб!A4:A10000,лечеб!I4:I10000,B80,лечеб!F4:F10000,O4)</f>
        <v>0</v>
      </c>
      <c r="P80" s="27">
        <f>SUMIFS(лечеб!O4:O10000,лечеб!I4:I10000,B80,лечеб!F4:F10000,O4)</f>
        <v>0</v>
      </c>
      <c r="Q80" s="27">
        <f>SUMIFS(лечеб!A4:A10000,лечеб!I4:I10000,B80,лечеб!F4:F10000,Q4)</f>
        <v>0</v>
      </c>
      <c r="R80" s="27">
        <f>SUMIFS(лечеб!O4:O10000,лечеб!I4:I10000,B80,лечеб!F4:F10000,Q4)</f>
        <v>0</v>
      </c>
      <c r="S80" s="27">
        <f>SUMIFS(лечеб!A4:A10000,лечеб!I4:I10000,B80,лечеб!F4:F10000,S4)</f>
        <v>0</v>
      </c>
      <c r="T80" s="27">
        <f>SUMIFS(лечеб!O4:O10000,лечеб!I4:I10000,B80,лечеб!F4:F10000,S4)</f>
        <v>0</v>
      </c>
      <c r="U80" s="27">
        <f>SUMIFS(лечеб!A4:A10000,лечеб!I4:I10000,B80,лечеб!F4:F10000,U4)</f>
        <v>0</v>
      </c>
      <c r="V80" s="27">
        <f>SUMIFS(лечеб!O4:O10000,лечеб!I4:I10000,B80,лечеб!F4:F10000,U4)</f>
        <v>0</v>
      </c>
      <c r="W80" s="27">
        <f>SUMIFS(лечеб!A4:A10000,лечеб!I4:I10000,B80,лечеб!F4:F10000,W4)</f>
        <v>0</v>
      </c>
      <c r="X80" s="27">
        <f>SUMIFS(лечеб!O4:O10000,лечеб!I4:I10000,B80,лечеб!F4:F10000,W4)</f>
        <v>0</v>
      </c>
      <c r="Y80" s="27">
        <f>SUMIFS(лечеб!A4:A10000,лечеб!I4:I10000,B80,лечеб!F4:F10000,Y4)</f>
        <v>0</v>
      </c>
      <c r="Z80" s="27">
        <f>SUMIFS(лечеб!O4:O10000,лечеб!I4:I10000,B80,лечеб!F4:F10000,Y4)</f>
        <v>0</v>
      </c>
      <c r="AA80" s="41">
        <f t="shared" si="28"/>
        <v>0</v>
      </c>
      <c r="AB80" s="41">
        <f t="shared" si="28"/>
        <v>0</v>
      </c>
      <c r="AC80" s="27">
        <f>SUMIFS(лечеб!A4:A10000,лечеб!I4:I10000,B80,лечеб!F4:F10000,AC4)</f>
        <v>0</v>
      </c>
      <c r="AD80" s="27">
        <f>SUMIFS(лечеб!O4:O10000,лечеб!I4:I10000,B80,лечеб!F4:F10000,AC4)</f>
        <v>0</v>
      </c>
      <c r="AE80" s="27">
        <f>SUMIFS(лечеб!A4:A10000,лечеб!I4:I10000,B80,лечеб!F4:F10000,AE4)</f>
        <v>0</v>
      </c>
      <c r="AF80" s="27">
        <f>SUMIFS(лечеб!O4:O10000,лечеб!I4:I10000,B80,лечеб!F4:F10000,AE4)</f>
        <v>0</v>
      </c>
      <c r="AG80" s="27">
        <f>SUMIFS(лечеб!A4:A10000,лечеб!I4:I10000,B80,лечеб!F4:F10000,AG4)</f>
        <v>0</v>
      </c>
      <c r="AH80" s="27">
        <f>SUMIFS(лечеб!O4:O10000,лечеб!I4:I10000,B80,лечеб!F4:F10000,AG4)</f>
        <v>0</v>
      </c>
      <c r="AI80" s="27">
        <f>SUMIFS(лечеб!A4:A10000,лечеб!I4:I10000,B80,лечеб!F4:F10000,AI4)</f>
        <v>0</v>
      </c>
      <c r="AJ80" s="27">
        <f>SUMIFS(лечеб!O4:O10000,лечеб!I4:I10000,B80,лечеб!F4:F10000,AI4)</f>
        <v>0</v>
      </c>
      <c r="AK80" s="27">
        <f>SUMIFS(лечеб!A4:A10000,лечеб!I4:I10000,B80,лечеб!F4:F10000,AK4)</f>
        <v>0</v>
      </c>
      <c r="AL80" s="27">
        <f>SUMIFS(лечеб!O4:O10000,лечеб!I4:I10000,B80,лечеб!F4:F10000,AK4)</f>
        <v>0</v>
      </c>
      <c r="AM80" s="27">
        <f>SUMIFS(лечеб!A4:A10000,лечеб!I4:I10000,B80,лечеб!F4:F10000,AM4)</f>
        <v>0</v>
      </c>
      <c r="AN80" s="27">
        <f>SUMIFS(лечеб!O4:O10000,лечеб!I4:I10000,B80,лечеб!F4:F10000,AM4)</f>
        <v>0</v>
      </c>
      <c r="AO80" s="27">
        <f>SUMIFS(лечеб!A4:A10000,лечеб!I4:I10000,B80,лечеб!F4:F10000,AO4)</f>
        <v>0</v>
      </c>
      <c r="AP80" s="27">
        <f>SUMIFS(лечеб!O4:O10000,лечеб!I4:I10000,B80,лечеб!F4:F10000,AO4)</f>
        <v>0</v>
      </c>
      <c r="AQ80" s="27">
        <f>SUMIFS(лечеб!A4:A10000,лечеб!I4:I10000,B80,лечеб!F4:F10000,AQ4)</f>
        <v>0</v>
      </c>
      <c r="AR80" s="27">
        <f>SUMIFS(лечеб!O4:O10000,лечеб!I4:I10000,B80,лечеб!F4:F10000,AQ4)</f>
        <v>0</v>
      </c>
      <c r="AS80" s="27">
        <f>SUMIFS(лечеб!A4:A10000,лечеб!I4:I10000,B80,лечеб!F4:F10000,AS4)</f>
        <v>0</v>
      </c>
      <c r="AT80" s="27">
        <f>SUMIFS(лечеб!O4:O10000,лечеб!I4:I10000,B80,лечеб!F4:F10000,AS4)</f>
        <v>0</v>
      </c>
      <c r="AU80" s="27">
        <f>SUMIFS(лечеб!A4:A10000,лечеб!I4:I10000,B80,лечеб!F4:F10000,AU4)</f>
        <v>0</v>
      </c>
      <c r="AV80" s="27">
        <f>SUMIFS(лечеб!O4:O10000,лечеб!I4:I10000,B80,лечеб!F4:F10000,AU4)</f>
        <v>0</v>
      </c>
    </row>
    <row r="81" spans="1:48" ht="16.5" thickBot="1">
      <c r="A81" s="55" t="s">
        <v>68</v>
      </c>
      <c r="B81" s="45" t="s">
        <v>231</v>
      </c>
      <c r="C81" s="422">
        <f t="shared" si="27"/>
        <v>0</v>
      </c>
      <c r="D81" s="2316">
        <f t="shared" si="29"/>
        <v>0</v>
      </c>
      <c r="E81" s="481">
        <v>0</v>
      </c>
      <c r="F81" s="482">
        <v>0</v>
      </c>
      <c r="G81" s="758"/>
      <c r="H81" s="759"/>
      <c r="I81" s="25">
        <f>SUMIFS(лечеб!A4:A10000,лечеб!I4:I10000,B81,лечеб!F4:F10000,I4)</f>
        <v>0</v>
      </c>
      <c r="J81" s="25">
        <f>SUMIFS(лечеб!O4:O10000,лечеб!I4:I10000,B81,лечеб!F4:F10000,I4)</f>
        <v>0</v>
      </c>
      <c r="K81" s="26">
        <f>SUMIFS(лечеб!A4:A10000,лечеб!I4:I10000,B81,лечеб!F4:F10000,K4)</f>
        <v>0</v>
      </c>
      <c r="L81" s="27">
        <f>SUMIFS(лечеб!O4:O10000,лечеб!I4:I10000,B81,лечеб!F4:F10000,K4)</f>
        <v>0</v>
      </c>
      <c r="M81" s="27">
        <f>SUMIFS(лечеб!A4:A10000,лечеб!I4:I10000,B81,лечеб!F4:F10000,M4)</f>
        <v>0</v>
      </c>
      <c r="N81" s="27">
        <f>SUMIFS(лечеб!O4:O10000,лечеб!I4:I10000,B81,лечеб!F4:F10000,M4)</f>
        <v>0</v>
      </c>
      <c r="O81" s="27">
        <f>SUMIFS(лечеб!A4:A10000,лечеб!I4:I10000,B81,лечеб!F4:F10000,O4)</f>
        <v>0</v>
      </c>
      <c r="P81" s="27">
        <f>SUMIFS(лечеб!O4:O10000,лечеб!I4:I10000,B81,лечеб!F4:F10000,O4)</f>
        <v>0</v>
      </c>
      <c r="Q81" s="27">
        <f>SUMIFS(лечеб!A4:A10000,лечеб!I4:I10000,B81,лечеб!F4:F10000,Q4)</f>
        <v>0</v>
      </c>
      <c r="R81" s="27">
        <f>SUMIFS(лечеб!O4:O10000,лечеб!I4:I10000,B81,лечеб!F4:F10000,Q4)</f>
        <v>0</v>
      </c>
      <c r="S81" s="27">
        <f>SUMIFS(лечеб!A4:A10000,лечеб!I4:I10000,B81,лечеб!F4:F10000,S4)</f>
        <v>0</v>
      </c>
      <c r="T81" s="27">
        <f>SUMIFS(лечеб!O4:O10000,лечеб!I4:I10000,B81,лечеб!F4:F10000,S4)</f>
        <v>0</v>
      </c>
      <c r="U81" s="27">
        <f>SUMIFS(лечеб!A4:A10000,лечеб!I4:I10000,B81,лечеб!F4:F10000,U4)</f>
        <v>0</v>
      </c>
      <c r="V81" s="27">
        <f>SUMIFS(лечеб!O4:O10000,лечеб!I4:I10000,B81,лечеб!F4:F10000,U4)</f>
        <v>0</v>
      </c>
      <c r="W81" s="27">
        <f>SUMIFS(лечеб!A4:A10000,лечеб!I4:I10000,B81,лечеб!F4:F10000,W4)</f>
        <v>0</v>
      </c>
      <c r="X81" s="27">
        <f>SUMIFS(лечеб!O4:O10000,лечеб!I4:I10000,B81,лечеб!F4:F10000,W4)</f>
        <v>0</v>
      </c>
      <c r="Y81" s="27">
        <f>SUMIFS(лечеб!A4:A10000,лечеб!I4:I10000,B81,лечеб!F4:F10000,Y4)</f>
        <v>0</v>
      </c>
      <c r="Z81" s="27">
        <f>SUMIFS(лечеб!O4:O10000,лечеб!I4:I10000,B81,лечеб!F4:F10000,Y4)</f>
        <v>0</v>
      </c>
      <c r="AA81" s="41">
        <f t="shared" si="28"/>
        <v>0</v>
      </c>
      <c r="AB81" s="41">
        <f t="shared" si="28"/>
        <v>0</v>
      </c>
      <c r="AC81" s="27">
        <f>SUMIFS(лечеб!A4:A10000,лечеб!I4:I10000,B81,лечеб!F4:F10000,AC4)</f>
        <v>0</v>
      </c>
      <c r="AD81" s="27">
        <f>SUMIFS(лечеб!O4:O10000,лечеб!I4:I10000,B81,лечеб!F4:F10000,AC4)</f>
        <v>0</v>
      </c>
      <c r="AE81" s="27">
        <f>SUMIFS(лечеб!A4:A10000,лечеб!I4:I10000,B81,лечеб!F4:F10000,AE4)</f>
        <v>0</v>
      </c>
      <c r="AF81" s="27">
        <f>SUMIFS(лечеб!O4:O10000,лечеб!I4:I10000,B81,лечеб!F4:F10000,AE4)</f>
        <v>0</v>
      </c>
      <c r="AG81" s="27">
        <f>SUMIFS(лечеб!A4:A10000,лечеб!I4:I10000,B81,лечеб!F4:F10000,AG4)</f>
        <v>0</v>
      </c>
      <c r="AH81" s="27">
        <f>SUMIFS(лечеб!O4:O10000,лечеб!I4:I10000,B81,лечеб!F4:F10000,AG4)</f>
        <v>0</v>
      </c>
      <c r="AI81" s="27">
        <f>SUMIFS(лечеб!A4:A10000,лечеб!I4:I10000,B81,лечеб!F4:F10000,AI4)</f>
        <v>0</v>
      </c>
      <c r="AJ81" s="27">
        <f>SUMIFS(лечеб!O4:O10000,лечеб!I4:I10000,B81,лечеб!F4:F10000,AI4)</f>
        <v>0</v>
      </c>
      <c r="AK81" s="27">
        <f>SUMIFS(лечеб!A4:A10000,лечеб!I4:I10000,B81,лечеб!F4:F10000,AK4)</f>
        <v>0</v>
      </c>
      <c r="AL81" s="27">
        <f>SUMIFS(лечеб!O4:O10000,лечеб!I4:I10000,B81,лечеб!F4:F10000,AK4)</f>
        <v>0</v>
      </c>
      <c r="AM81" s="27">
        <f>SUMIFS(лечеб!A4:A10000,лечеб!I4:I10000,B81,лечеб!F4:F10000,AM4)</f>
        <v>0</v>
      </c>
      <c r="AN81" s="27">
        <f>SUMIFS(лечеб!O4:O10000,лечеб!I4:I10000,B81,лечеб!F4:F10000,AM4)</f>
        <v>0</v>
      </c>
      <c r="AO81" s="27">
        <f>SUMIFS(лечеб!A4:A10000,лечеб!I4:I10000,B81,лечеб!F4:F10000,AO4)</f>
        <v>0</v>
      </c>
      <c r="AP81" s="27">
        <f>SUMIFS(лечеб!O4:O10000,лечеб!I4:I10000,B81,лечеб!F4:F10000,AO4)</f>
        <v>0</v>
      </c>
      <c r="AQ81" s="27">
        <f>SUMIFS(лечеб!A4:A10000,лечеб!I4:I10000,B81,лечеб!F4:F10000,AQ4)</f>
        <v>0</v>
      </c>
      <c r="AR81" s="27">
        <f>SUMIFS(лечеб!O4:O10000,лечеб!I4:I10000,B81,лечеб!F4:F10000,AQ4)</f>
        <v>0</v>
      </c>
      <c r="AS81" s="27">
        <f>SUMIFS(лечеб!A4:A10000,лечеб!I4:I10000,B81,лечеб!F4:F10000,AS4)</f>
        <v>0</v>
      </c>
      <c r="AT81" s="27">
        <f>SUMIFS(лечеб!O4:O10000,лечеб!I4:I10000,B81,лечеб!F4:F10000,AS4)</f>
        <v>0</v>
      </c>
      <c r="AU81" s="27">
        <f>SUMIFS(лечеб!A4:A10000,лечеб!I4:I10000,B81,лечеб!F4:F10000,AU4)</f>
        <v>0</v>
      </c>
      <c r="AV81" s="27">
        <f>SUMIFS(лечеб!O4:O10000,лечеб!I4:I10000,B81,лечеб!F4:F10000,AU4)</f>
        <v>0</v>
      </c>
    </row>
    <row r="82" spans="1:48" ht="16.5" thickBot="1">
      <c r="A82" s="55" t="s">
        <v>4</v>
      </c>
      <c r="B82" s="45" t="s">
        <v>101</v>
      </c>
      <c r="C82" s="422">
        <f t="shared" si="27"/>
        <v>0</v>
      </c>
      <c r="D82" s="2316">
        <f t="shared" si="29"/>
        <v>0</v>
      </c>
      <c r="E82" s="481">
        <v>0</v>
      </c>
      <c r="F82" s="482">
        <v>0</v>
      </c>
      <c r="G82" s="758"/>
      <c r="H82" s="759"/>
      <c r="I82" s="25">
        <f>SUMIFS(лечеб!A4:A10000,лечеб!I4:I10000,B82,лечеб!F4:F10000,I4)</f>
        <v>0</v>
      </c>
      <c r="J82" s="25">
        <f>SUMIFS(лечеб!O4:O10000,лечеб!I4:I10000,B82,лечеб!F4:F10000,I4)</f>
        <v>0</v>
      </c>
      <c r="K82" s="26">
        <f>SUMIFS(лечеб!A4:A10000,лечеб!I4:I10000,B82,лечеб!F4:F10000,K4)</f>
        <v>0</v>
      </c>
      <c r="L82" s="27">
        <f>SUMIFS(лечеб!O4:O10000,лечеб!I4:I10000,B82,лечеб!F4:F10000,K4)</f>
        <v>0</v>
      </c>
      <c r="M82" s="27">
        <f>SUMIFS(лечеб!A4:A10000,лечеб!I4:I10000,B82,лечеб!F4:F10000,M4)</f>
        <v>0</v>
      </c>
      <c r="N82" s="27">
        <f>SUMIFS(лечеб!O4:O10000,лечеб!I4:I10000,B82,лечеб!F4:F10000,M4)</f>
        <v>0</v>
      </c>
      <c r="O82" s="27">
        <f>SUMIFS(лечеб!A4:A10000,лечеб!I4:I10000,B82,лечеб!F4:F10000,O4)</f>
        <v>0</v>
      </c>
      <c r="P82" s="27">
        <f>SUMIFS(лечеб!O4:O10000,лечеб!I4:I10000,B82,лечеб!F4:F10000,O4)</f>
        <v>0</v>
      </c>
      <c r="Q82" s="27">
        <f>SUMIFS(лечеб!A4:A10000,лечеб!I4:I10000,B82,лечеб!F4:F10000,Q4)</f>
        <v>0</v>
      </c>
      <c r="R82" s="27">
        <f>SUMIFS(лечеб!O4:O10000,лечеб!I4:I10000,B82,лечеб!F4:F10000,Q4)</f>
        <v>0</v>
      </c>
      <c r="S82" s="27">
        <f>SUMIFS(лечеб!A4:A10000,лечеб!I4:I10000,B82,лечеб!F4:F10000,S4)</f>
        <v>0</v>
      </c>
      <c r="T82" s="27">
        <f>SUMIFS(лечеб!O4:O10000,лечеб!I4:I10000,B82,лечеб!F4:F10000,S4)</f>
        <v>0</v>
      </c>
      <c r="U82" s="27">
        <f>SUMIFS(лечеб!A4:A10000,лечеб!I4:I10000,B82,лечеб!F4:F10000,U4)</f>
        <v>0</v>
      </c>
      <c r="V82" s="27">
        <f>SUMIFS(лечеб!O4:O10000,лечеб!I4:I10000,B82,лечеб!F4:F10000,U4)</f>
        <v>0</v>
      </c>
      <c r="W82" s="27">
        <f>SUMIFS(лечеб!A4:A10000,лечеб!I4:I10000,B82,лечеб!F4:F10000,W4)</f>
        <v>0</v>
      </c>
      <c r="X82" s="27">
        <f>SUMIFS(лечеб!O4:O10000,лечеб!I4:I10000,B82,лечеб!F4:F10000,W4)</f>
        <v>0</v>
      </c>
      <c r="Y82" s="27">
        <f>SUMIFS(лечеб!A4:A10000,лечеб!I4:I10000,B82,лечеб!F4:F10000,Y4)</f>
        <v>0</v>
      </c>
      <c r="Z82" s="27">
        <f>SUMIFS(лечеб!O4:O10000,лечеб!I4:I10000,B82,лечеб!F4:F10000,Y4)</f>
        <v>0</v>
      </c>
      <c r="AA82" s="41">
        <f t="shared" si="28"/>
        <v>0</v>
      </c>
      <c r="AB82" s="41">
        <f t="shared" si="28"/>
        <v>0</v>
      </c>
      <c r="AC82" s="27">
        <f>SUMIFS(лечеб!A4:A10000,лечеб!I4:I10000,B82,лечеб!F4:F10000,AC4)</f>
        <v>0</v>
      </c>
      <c r="AD82" s="27">
        <f>SUMIFS(лечеб!O4:O10000,лечеб!I4:I10000,B82,лечеб!F4:F10000,AC4)</f>
        <v>0</v>
      </c>
      <c r="AE82" s="27">
        <f>SUMIFS(лечеб!A4:A10000,лечеб!I4:I10000,B82,лечеб!F4:F10000,AE4)</f>
        <v>0</v>
      </c>
      <c r="AF82" s="27">
        <f>SUMIFS(лечеб!O4:O10000,лечеб!I4:I10000,B82,лечеб!F4:F10000,AE4)</f>
        <v>0</v>
      </c>
      <c r="AG82" s="27">
        <f>SUMIFS(лечеб!A4:A10000,лечеб!I4:I10000,B82,лечеб!F4:F10000,AG4)</f>
        <v>0</v>
      </c>
      <c r="AH82" s="27">
        <f>SUMIFS(лечеб!O4:O10000,лечеб!I4:I10000,B82,лечеб!F4:F10000,AG4)</f>
        <v>0</v>
      </c>
      <c r="AI82" s="27">
        <f>SUMIFS(лечеб!A4:A10000,лечеб!I4:I10000,B82,лечеб!F4:F10000,AI4)</f>
        <v>0</v>
      </c>
      <c r="AJ82" s="27">
        <f>SUMIFS(лечеб!O4:O10000,лечеб!I4:I10000,B82,лечеб!F4:F10000,AI4)</f>
        <v>0</v>
      </c>
      <c r="AK82" s="27">
        <f>SUMIFS(лечеб!A4:A10000,лечеб!I4:I10000,B82,лечеб!F4:F10000,AK4)</f>
        <v>0</v>
      </c>
      <c r="AL82" s="27">
        <f>SUMIFS(лечеб!O4:O10000,лечеб!I4:I10000,B82,лечеб!F4:F10000,AK4)</f>
        <v>0</v>
      </c>
      <c r="AM82" s="27">
        <f>SUMIFS(лечеб!A4:A10000,лечеб!I4:I10000,B82,лечеб!F4:F10000,AM4)</f>
        <v>0</v>
      </c>
      <c r="AN82" s="27">
        <f>SUMIFS(лечеб!O4:O10000,лечеб!I4:I10000,B82,лечеб!F4:F10000,AM4)</f>
        <v>0</v>
      </c>
      <c r="AO82" s="27">
        <f>SUMIFS(лечеб!A4:A10000,лечеб!I4:I10000,B82,лечеб!F4:F10000,AO4)</f>
        <v>0</v>
      </c>
      <c r="AP82" s="27">
        <f>SUMIFS(лечеб!O4:O10000,лечеб!I4:I10000,B82,лечеб!F4:F10000,AO4)</f>
        <v>0</v>
      </c>
      <c r="AQ82" s="27">
        <f>SUMIFS(лечеб!A4:A10000,лечеб!I4:I10000,B82,лечеб!F4:F10000,AQ4)</f>
        <v>0</v>
      </c>
      <c r="AR82" s="27">
        <f>SUMIFS(лечеб!O4:O10000,лечеб!I4:I10000,B82,лечеб!F4:F10000,AQ4)</f>
        <v>0</v>
      </c>
      <c r="AS82" s="27">
        <f>SUMIFS(лечеб!A4:A10000,лечеб!I4:I10000,B82,лечеб!F4:F10000,AS4)</f>
        <v>0</v>
      </c>
      <c r="AT82" s="27">
        <f>SUMIFS(лечеб!O4:O10000,лечеб!I4:I10000,B82,лечеб!F4:F10000,AS4)</f>
        <v>0</v>
      </c>
      <c r="AU82" s="27">
        <f>SUMIFS(лечеб!A4:A10000,лечеб!I4:I10000,B82,лечеб!F4:F10000,AU4)</f>
        <v>0</v>
      </c>
      <c r="AV82" s="27">
        <f>SUMIFS(лечеб!O4:O10000,лечеб!I4:I10000,B82,лечеб!F4:F10000,AU4)</f>
        <v>0</v>
      </c>
    </row>
    <row r="83" spans="1:48" ht="16.5" thickBot="1">
      <c r="A83" s="55" t="s">
        <v>108</v>
      </c>
      <c r="B83" s="45" t="s">
        <v>232</v>
      </c>
      <c r="C83" s="422">
        <f t="shared" si="27"/>
        <v>0</v>
      </c>
      <c r="D83" s="2316">
        <f t="shared" si="29"/>
        <v>0</v>
      </c>
      <c r="E83" s="481">
        <v>0</v>
      </c>
      <c r="F83" s="482">
        <v>0</v>
      </c>
      <c r="G83" s="758"/>
      <c r="H83" s="759"/>
      <c r="I83" s="25">
        <f>SUMIFS(лечеб!A4:A10000,лечеб!I4:I10000,B83,лечеб!F4:F10000,I4)</f>
        <v>0</v>
      </c>
      <c r="J83" s="25">
        <f>SUMIFS(лечеб!O4:O10000,лечеб!I4:I10000,B83,лечеб!F4:F10000,I4)</f>
        <v>0</v>
      </c>
      <c r="K83" s="26">
        <f>SUMIFS(лечеб!A4:A10000,лечеб!I4:I10000,B83,лечеб!F4:F10000,K4)</f>
        <v>0</v>
      </c>
      <c r="L83" s="27">
        <f>SUMIFS(лечеб!O4:O10000,лечеб!I4:I10000,B83,лечеб!F4:F10000,K4)</f>
        <v>0</v>
      </c>
      <c r="M83" s="27">
        <f>SUMIFS(лечеб!A4:A10000,лечеб!I4:I10000,B83,лечеб!F4:F10000,M4)</f>
        <v>0</v>
      </c>
      <c r="N83" s="27">
        <f>SUMIFS(лечеб!O4:O10000,лечеб!I4:I10000,B83,лечеб!F4:F10000,M4)</f>
        <v>0</v>
      </c>
      <c r="O83" s="27">
        <f>SUMIFS(лечеб!A4:A10000,лечеб!I4:I10000,B83,лечеб!F4:F10000,O4)</f>
        <v>0</v>
      </c>
      <c r="P83" s="27">
        <f>SUMIFS(лечеб!O4:O10000,лечеб!I4:I10000,B83,лечеб!F4:F10000,O4)</f>
        <v>0</v>
      </c>
      <c r="Q83" s="27">
        <f>SUMIFS(лечеб!A4:A10000,лечеб!I4:I10000,B83,лечеб!F4:F10000,Q4)</f>
        <v>0</v>
      </c>
      <c r="R83" s="27">
        <f>SUMIFS(лечеб!O4:O10000,лечеб!I4:I10000,B83,лечеб!F4:F10000,Q4)</f>
        <v>0</v>
      </c>
      <c r="S83" s="27">
        <f>SUMIFS(лечеб!A4:A10000,лечеб!I4:I10000,B83,лечеб!F4:F10000,S4)</f>
        <v>0</v>
      </c>
      <c r="T83" s="27">
        <f>SUMIFS(лечеб!O4:O10000,лечеб!I4:I10000,B83,лечеб!F4:F10000,S4)</f>
        <v>0</v>
      </c>
      <c r="U83" s="27">
        <f>SUMIFS(лечеб!A4:A10000,лечеб!I4:I10000,B83,лечеб!F4:F10000,U4)</f>
        <v>0</v>
      </c>
      <c r="V83" s="27">
        <f>SUMIFS(лечеб!O4:O10000,лечеб!I4:I10000,B83,лечеб!F4:F10000,U4)</f>
        <v>0</v>
      </c>
      <c r="W83" s="27">
        <f>SUMIFS(лечеб!A4:A10000,лечеб!I4:I10000,B83,лечеб!F4:F10000,W4)</f>
        <v>0</v>
      </c>
      <c r="X83" s="27">
        <f>SUMIFS(лечеб!O4:O10000,лечеб!I4:I10000,B83,лечеб!F4:F10000,W4)</f>
        <v>0</v>
      </c>
      <c r="Y83" s="27">
        <f>SUMIFS(лечеб!A4:A10000,лечеб!I4:I10000,B83,лечеб!F4:F10000,Y4)</f>
        <v>0</v>
      </c>
      <c r="Z83" s="27">
        <f>SUMIFS(лечеб!O4:O10000,лечеб!I4:I10000,B83,лечеб!F4:F10000,Y4)</f>
        <v>0</v>
      </c>
      <c r="AA83" s="41">
        <f t="shared" si="28"/>
        <v>0</v>
      </c>
      <c r="AB83" s="41">
        <f t="shared" si="28"/>
        <v>0</v>
      </c>
      <c r="AC83" s="27">
        <f>SUMIFS(лечеб!A4:A10000,лечеб!I4:I10000,B83,лечеб!F4:F10000,AC4)</f>
        <v>0</v>
      </c>
      <c r="AD83" s="27">
        <f>SUMIFS(лечеб!O4:O10000,лечеб!I4:I10000,B83,лечеб!F4:F10000,AC4)</f>
        <v>0</v>
      </c>
      <c r="AE83" s="27">
        <f>SUMIFS(лечеб!A4:A10000,лечеб!I4:I10000,B83,лечеб!F4:F10000,AE4)</f>
        <v>0</v>
      </c>
      <c r="AF83" s="27">
        <f>SUMIFS(лечеб!O4:O10000,лечеб!I4:I10000,B83,лечеб!F4:F10000,AE4)</f>
        <v>0</v>
      </c>
      <c r="AG83" s="27">
        <f>SUMIFS(лечеб!A4:A10000,лечеб!I4:I10000,B83,лечеб!F4:F10000,AG4)</f>
        <v>0</v>
      </c>
      <c r="AH83" s="27">
        <f>SUMIFS(лечеб!O4:O10000,лечеб!I4:I10000,B83,лечеб!F4:F10000,AG4)</f>
        <v>0</v>
      </c>
      <c r="AI83" s="27">
        <f>SUMIFS(лечеб!A4:A10000,лечеб!I4:I10000,B83,лечеб!F4:F10000,AI4)</f>
        <v>0</v>
      </c>
      <c r="AJ83" s="27">
        <f>SUMIFS(лечеб!O4:O10000,лечеб!I4:I10000,B83,лечеб!F4:F10000,AI4)</f>
        <v>0</v>
      </c>
      <c r="AK83" s="27">
        <f>SUMIFS(лечеб!A4:A10000,лечеб!I4:I10000,B83,лечеб!F4:F10000,AK4)</f>
        <v>0</v>
      </c>
      <c r="AL83" s="27">
        <f>SUMIFS(лечеб!O4:O10000,лечеб!I4:I10000,B83,лечеб!F4:F10000,AK4)</f>
        <v>0</v>
      </c>
      <c r="AM83" s="27">
        <f>SUMIFS(лечеб!A4:A10000,лечеб!I4:I10000,B83,лечеб!F4:F10000,AM4)</f>
        <v>0</v>
      </c>
      <c r="AN83" s="27">
        <f>SUMIFS(лечеб!O4:O10000,лечеб!I4:I10000,B83,лечеб!F4:F10000,AM4)</f>
        <v>0</v>
      </c>
      <c r="AO83" s="27">
        <f>SUMIFS(лечеб!A4:A10000,лечеб!I4:I10000,B83,лечеб!F4:F10000,AO4)</f>
        <v>0</v>
      </c>
      <c r="AP83" s="27">
        <f>SUMIFS(лечеб!O4:O10000,лечеб!I4:I10000,B83,лечеб!F4:F10000,AO4)</f>
        <v>0</v>
      </c>
      <c r="AQ83" s="27">
        <f>SUMIFS(лечеб!A4:A10000,лечеб!I4:I10000,B83,лечеб!F4:F10000,AQ4)</f>
        <v>0</v>
      </c>
      <c r="AR83" s="27">
        <f>SUMIFS(лечеб!O4:O10000,лечеб!I4:I10000,B83,лечеб!F4:F10000,AQ4)</f>
        <v>0</v>
      </c>
      <c r="AS83" s="27">
        <f>SUMIFS(лечеб!A4:A10000,лечеб!I4:I10000,B83,лечеб!F4:F10000,AS4)</f>
        <v>0</v>
      </c>
      <c r="AT83" s="27">
        <f>SUMIFS(лечеб!O4:O10000,лечеб!I4:I10000,B83,лечеб!F4:F10000,AS4)</f>
        <v>0</v>
      </c>
      <c r="AU83" s="27">
        <f>SUMIFS(лечеб!A4:A10000,лечеб!I4:I10000,B83,лечеб!F4:F10000,AU4)</f>
        <v>0</v>
      </c>
      <c r="AV83" s="27">
        <f>SUMIFS(лечеб!O4:O10000,лечеб!I4:I10000,B83,лечеб!F4:F10000,AU4)</f>
        <v>0</v>
      </c>
    </row>
    <row r="84" spans="1:48" ht="16.5" thickBot="1">
      <c r="A84" s="56" t="s">
        <v>106</v>
      </c>
      <c r="B84" s="49" t="s">
        <v>9</v>
      </c>
      <c r="C84" s="422">
        <f t="shared" si="27"/>
        <v>0</v>
      </c>
      <c r="D84" s="2316">
        <f t="shared" si="29"/>
        <v>0</v>
      </c>
      <c r="E84" s="481">
        <v>0</v>
      </c>
      <c r="F84" s="482">
        <v>0</v>
      </c>
      <c r="G84" s="758"/>
      <c r="H84" s="759"/>
      <c r="I84" s="25">
        <f>SUMIFS(лечеб!A4:A10000,лечеб!I4:I10000,B84,лечеб!F4:F10000,I4)</f>
        <v>0</v>
      </c>
      <c r="J84" s="25">
        <f>SUMIFS(лечеб!O4:O10000,лечеб!I4:I10000,B84,лечеб!F4:F10000,I4)</f>
        <v>0</v>
      </c>
      <c r="K84" s="26">
        <f>SUMIFS(лечеб!A4:A10000,лечеб!I4:I10000,B84,лечеб!F4:F10000,K4)</f>
        <v>0</v>
      </c>
      <c r="L84" s="27">
        <f>SUMIFS(лечеб!O4:O10000,лечеб!I4:I10000,B84,лечеб!F4:F10000,K4)</f>
        <v>0</v>
      </c>
      <c r="M84" s="27">
        <f>SUMIFS(лечеб!A4:A10000,лечеб!I4:I10000,B84,лечеб!F4:F10000,M4)</f>
        <v>0</v>
      </c>
      <c r="N84" s="27">
        <f>SUMIFS(лечеб!O4:O10000,лечеб!I4:I10000,B84,лечеб!F4:F10000,M4)</f>
        <v>0</v>
      </c>
      <c r="O84" s="27">
        <f>SUMIFS(лечеб!A4:A10000,лечеб!I4:I10000,B84,лечеб!F4:F10000,O4)</f>
        <v>0</v>
      </c>
      <c r="P84" s="27">
        <f>SUMIFS(лечеб!O4:O10000,лечеб!I4:I10000,B84,лечеб!F4:F10000,O4)</f>
        <v>0</v>
      </c>
      <c r="Q84" s="27">
        <f>SUMIFS(лечеб!A4:A10000,лечеб!I4:I10000,B84,лечеб!F4:F10000,Q4)</f>
        <v>0</v>
      </c>
      <c r="R84" s="27">
        <f>SUMIFS(лечеб!O4:O10000,лечеб!I4:I10000,B84,лечеб!F4:F10000,Q4)</f>
        <v>0</v>
      </c>
      <c r="S84" s="27">
        <f>SUMIFS(лечеб!A4:A10000,лечеб!I4:I10000,B84,лечеб!F4:F10000,S4)</f>
        <v>0</v>
      </c>
      <c r="T84" s="27">
        <f>SUMIFS(лечеб!O4:O10000,лечеб!I4:I10000,B84,лечеб!F4:F10000,S4)</f>
        <v>0</v>
      </c>
      <c r="U84" s="27">
        <f>SUMIFS(лечеб!A4:A10000,лечеб!I4:I10000,B84,лечеб!F4:F10000,U4)</f>
        <v>0</v>
      </c>
      <c r="V84" s="27">
        <f>SUMIFS(лечеб!O4:O10000,лечеб!I4:I10000,B84,лечеб!F4:F10000,U4)</f>
        <v>0</v>
      </c>
      <c r="W84" s="27">
        <f>SUMIFS(лечеб!A4:A10000,лечеб!I4:I10000,B84,лечеб!F4:F10000,W4)</f>
        <v>0</v>
      </c>
      <c r="X84" s="27">
        <f>SUMIFS(лечеб!O4:O10000,лечеб!I4:I10000,B84,лечеб!F4:F10000,W4)</f>
        <v>0</v>
      </c>
      <c r="Y84" s="27">
        <f>SUMIFS(лечеб!A4:A10000,лечеб!I4:I10000,B84,лечеб!F4:F10000,Y4)</f>
        <v>0</v>
      </c>
      <c r="Z84" s="27">
        <f>SUMIFS(лечеб!O4:O10000,лечеб!I4:I10000,B84,лечеб!F4:F10000,Y4)</f>
        <v>0</v>
      </c>
      <c r="AA84" s="41">
        <f t="shared" si="28"/>
        <v>0</v>
      </c>
      <c r="AB84" s="41">
        <f t="shared" si="28"/>
        <v>0</v>
      </c>
      <c r="AC84" s="27">
        <f>SUMIFS(лечеб!A4:A10000,лечеб!I4:I10000,B84,лечеб!F4:F10000,AC4)</f>
        <v>0</v>
      </c>
      <c r="AD84" s="27">
        <f>SUMIFS(лечеб!O4:O10000,лечеб!I4:I10000,B84,лечеб!F4:F10000,AC4)</f>
        <v>0</v>
      </c>
      <c r="AE84" s="27">
        <f>SUMIFS(лечеб!A4:A10000,лечеб!I4:I10000,B84,лечеб!F4:F10000,AE4)</f>
        <v>0</v>
      </c>
      <c r="AF84" s="27">
        <f>SUMIFS(лечеб!O4:O10000,лечеб!I4:I10000,B84,лечеб!F4:F10000,AE4)</f>
        <v>0</v>
      </c>
      <c r="AG84" s="27">
        <f>SUMIFS(лечеб!A4:A10000,лечеб!I4:I10000,B84,лечеб!F4:F10000,AG4)</f>
        <v>0</v>
      </c>
      <c r="AH84" s="27">
        <f>SUMIFS(лечеб!O4:O10000,лечеб!I4:I10000,B84,лечеб!F4:F10000,AG4)</f>
        <v>0</v>
      </c>
      <c r="AI84" s="27">
        <f>SUMIFS(лечеб!A4:A10000,лечеб!I4:I10000,B84,лечеб!F4:F10000,AI4)</f>
        <v>0</v>
      </c>
      <c r="AJ84" s="27">
        <f>SUMIFS(лечеб!O4:O10000,лечеб!I4:I10000,B84,лечеб!F4:F10000,AI4)</f>
        <v>0</v>
      </c>
      <c r="AK84" s="27">
        <f>SUMIFS(лечеб!A4:A10000,лечеб!I4:I10000,B84,лечеб!F4:F10000,AK4)</f>
        <v>0</v>
      </c>
      <c r="AL84" s="27">
        <f>SUMIFS(лечеб!O4:O10000,лечеб!I4:I10000,B84,лечеб!F4:F10000,AK4)</f>
        <v>0</v>
      </c>
      <c r="AM84" s="27">
        <f>SUMIFS(лечеб!A4:A10000,лечеб!I4:I10000,B84,лечеб!F4:F10000,AM4)</f>
        <v>0</v>
      </c>
      <c r="AN84" s="27">
        <f>SUMIFS(лечеб!O4:O10000,лечеб!I4:I10000,B84,лечеб!F4:F10000,AM4)</f>
        <v>0</v>
      </c>
      <c r="AO84" s="27">
        <f>SUMIFS(лечеб!A4:A10000,лечеб!I4:I10000,B84,лечеб!F4:F10000,AO4)</f>
        <v>0</v>
      </c>
      <c r="AP84" s="27">
        <f>SUMIFS(лечеб!O4:O10000,лечеб!I4:I10000,B84,лечеб!F4:F10000,AO4)</f>
        <v>0</v>
      </c>
      <c r="AQ84" s="27">
        <f>SUMIFS(лечеб!A4:A10000,лечеб!I4:I10000,B84,лечеб!F4:F10000,AQ4)</f>
        <v>0</v>
      </c>
      <c r="AR84" s="27">
        <f>SUMIFS(лечеб!O4:O10000,лечеб!I4:I10000,B84,лечеб!F4:F10000,AQ4)</f>
        <v>0</v>
      </c>
      <c r="AS84" s="27">
        <f>SUMIFS(лечеб!A4:A10000,лечеб!I4:I10000,B84,лечеб!F4:F10000,AS4)</f>
        <v>0</v>
      </c>
      <c r="AT84" s="27">
        <f>SUMIFS(лечеб!O4:O10000,лечеб!I4:I10000,B84,лечеб!F4:F10000,AS4)</f>
        <v>0</v>
      </c>
      <c r="AU84" s="27">
        <f>SUMIFS(лечеб!A4:A10000,лечеб!I4:I10000,B84,лечеб!F4:F10000,AU4)</f>
        <v>0</v>
      </c>
      <c r="AV84" s="27">
        <f>SUMIFS(лечеб!O4:O10000,лечеб!I4:I10000,B84,лечеб!F4:F10000,AU4)</f>
        <v>0</v>
      </c>
    </row>
    <row r="85" spans="1:48" ht="16.5" thickBot="1">
      <c r="A85" s="42" t="s">
        <v>23</v>
      </c>
      <c r="B85" s="86" t="s">
        <v>233</v>
      </c>
      <c r="C85" s="657">
        <f t="shared" si="27"/>
        <v>2</v>
      </c>
      <c r="D85" s="2315">
        <f>(J85+L85+N85+P85+R85+T85+V85+X85+Z85+AB85)</f>
        <v>0</v>
      </c>
      <c r="E85" s="658">
        <v>2</v>
      </c>
      <c r="F85" s="598">
        <v>0</v>
      </c>
      <c r="G85" s="766">
        <f>C85/C153*100%</f>
        <v>1.4925373134328358E-2</v>
      </c>
      <c r="H85" s="767">
        <f>D85/D153*100%</f>
        <v>0</v>
      </c>
      <c r="I85" s="18">
        <f t="shared" ref="I85:AV85" si="30">SUM(I87:I90)</f>
        <v>0</v>
      </c>
      <c r="J85" s="18">
        <f t="shared" si="30"/>
        <v>0</v>
      </c>
      <c r="K85" s="19">
        <f t="shared" si="30"/>
        <v>0</v>
      </c>
      <c r="L85" s="20">
        <f t="shared" si="30"/>
        <v>0</v>
      </c>
      <c r="M85" s="20">
        <f t="shared" si="30"/>
        <v>0</v>
      </c>
      <c r="N85" s="20">
        <f t="shared" si="30"/>
        <v>0</v>
      </c>
      <c r="O85" s="20">
        <f t="shared" si="30"/>
        <v>0</v>
      </c>
      <c r="P85" s="20">
        <f t="shared" si="30"/>
        <v>0</v>
      </c>
      <c r="Q85" s="20">
        <f t="shared" si="30"/>
        <v>0</v>
      </c>
      <c r="R85" s="20">
        <f t="shared" si="30"/>
        <v>0</v>
      </c>
      <c r="S85" s="20">
        <f t="shared" si="30"/>
        <v>0</v>
      </c>
      <c r="T85" s="20">
        <f t="shared" si="30"/>
        <v>0</v>
      </c>
      <c r="U85" s="20">
        <f t="shared" si="30"/>
        <v>0</v>
      </c>
      <c r="V85" s="20">
        <f t="shared" si="30"/>
        <v>0</v>
      </c>
      <c r="W85" s="20">
        <f t="shared" si="30"/>
        <v>0</v>
      </c>
      <c r="X85" s="20">
        <f t="shared" si="30"/>
        <v>0</v>
      </c>
      <c r="Y85" s="20">
        <f t="shared" si="30"/>
        <v>0</v>
      </c>
      <c r="Z85" s="20">
        <f t="shared" si="30"/>
        <v>0</v>
      </c>
      <c r="AA85" s="41">
        <f t="shared" si="30"/>
        <v>2</v>
      </c>
      <c r="AB85" s="41">
        <f t="shared" si="30"/>
        <v>0</v>
      </c>
      <c r="AC85" s="20">
        <f t="shared" si="30"/>
        <v>0</v>
      </c>
      <c r="AD85" s="20">
        <f t="shared" si="30"/>
        <v>0</v>
      </c>
      <c r="AE85" s="20">
        <f t="shared" si="30"/>
        <v>0</v>
      </c>
      <c r="AF85" s="20">
        <f t="shared" si="30"/>
        <v>0</v>
      </c>
      <c r="AG85" s="20">
        <f t="shared" si="30"/>
        <v>0</v>
      </c>
      <c r="AH85" s="20">
        <f t="shared" si="30"/>
        <v>0</v>
      </c>
      <c r="AI85" s="20">
        <f t="shared" si="30"/>
        <v>1</v>
      </c>
      <c r="AJ85" s="20">
        <f t="shared" si="30"/>
        <v>0</v>
      </c>
      <c r="AK85" s="20">
        <f t="shared" si="30"/>
        <v>0</v>
      </c>
      <c r="AL85" s="20">
        <f t="shared" si="30"/>
        <v>0</v>
      </c>
      <c r="AM85" s="20">
        <f t="shared" si="30"/>
        <v>0</v>
      </c>
      <c r="AN85" s="20">
        <f t="shared" si="30"/>
        <v>0</v>
      </c>
      <c r="AO85" s="20">
        <f t="shared" si="30"/>
        <v>0</v>
      </c>
      <c r="AP85" s="20">
        <f t="shared" si="30"/>
        <v>0</v>
      </c>
      <c r="AQ85" s="20">
        <f t="shared" si="30"/>
        <v>0</v>
      </c>
      <c r="AR85" s="20">
        <f t="shared" si="30"/>
        <v>0</v>
      </c>
      <c r="AS85" s="20">
        <f t="shared" si="30"/>
        <v>0</v>
      </c>
      <c r="AT85" s="20">
        <f t="shared" si="30"/>
        <v>0</v>
      </c>
      <c r="AU85" s="20">
        <f t="shared" si="30"/>
        <v>1</v>
      </c>
      <c r="AV85" s="20">
        <f t="shared" si="30"/>
        <v>0</v>
      </c>
    </row>
    <row r="86" spans="1:48" ht="16.5" thickBot="1">
      <c r="A86" s="43"/>
      <c r="B86" s="43" t="s">
        <v>36</v>
      </c>
      <c r="C86" s="422"/>
      <c r="D86" s="2321"/>
      <c r="E86" s="481"/>
      <c r="F86" s="480"/>
      <c r="G86" s="758"/>
      <c r="H86" s="759"/>
      <c r="I86" s="25"/>
      <c r="J86" s="25"/>
      <c r="K86" s="26"/>
      <c r="L86" s="27"/>
      <c r="M86" s="27"/>
      <c r="N86" s="27"/>
      <c r="O86" s="27"/>
      <c r="P86" s="27"/>
      <c r="Q86" s="27"/>
      <c r="R86" s="27"/>
      <c r="S86" s="27"/>
      <c r="T86" s="27"/>
      <c r="U86" s="27"/>
      <c r="V86" s="27"/>
      <c r="W86" s="27"/>
      <c r="X86" s="27"/>
      <c r="Y86" s="27"/>
      <c r="Z86" s="27"/>
      <c r="AA86" s="41"/>
      <c r="AB86" s="41"/>
      <c r="AC86" s="27"/>
      <c r="AD86" s="27"/>
      <c r="AE86" s="27"/>
      <c r="AF86" s="27"/>
      <c r="AG86" s="27"/>
      <c r="AH86" s="27"/>
      <c r="AI86" s="27"/>
      <c r="AJ86" s="27"/>
      <c r="AK86" s="27"/>
      <c r="AL86" s="27"/>
      <c r="AM86" s="27"/>
      <c r="AN86" s="27"/>
      <c r="AO86" s="27"/>
      <c r="AP86" s="27"/>
      <c r="AQ86" s="27"/>
      <c r="AR86" s="27"/>
      <c r="AS86" s="27"/>
      <c r="AT86" s="27"/>
      <c r="AU86" s="27"/>
      <c r="AV86" s="27"/>
    </row>
    <row r="87" spans="1:48" ht="16.5" thickBot="1">
      <c r="A87" s="43" t="s">
        <v>37</v>
      </c>
      <c r="B87" s="43" t="s">
        <v>234</v>
      </c>
      <c r="C87" s="422">
        <f>I87+K87+M87+O87+Q87+S87+U87+W87+Y87+AA87</f>
        <v>0</v>
      </c>
      <c r="D87" s="2316">
        <f>(J87+L87+N87+P87+R87+T87+V87+X87+Z87+AB87)</f>
        <v>0</v>
      </c>
      <c r="E87" s="481">
        <v>0</v>
      </c>
      <c r="F87" s="482">
        <v>0</v>
      </c>
      <c r="G87" s="758"/>
      <c r="H87" s="759"/>
      <c r="I87" s="25">
        <f>SUMIFS(Баня!A4:A10000,Баня!I4:I10000,B87,Баня!F4:F10000,I4)</f>
        <v>0</v>
      </c>
      <c r="J87" s="25">
        <f>SUMIFS(Баня!O4:O10000,Баня!I4:I10000,B87,Баня!F4:F10000,I4)</f>
        <v>0</v>
      </c>
      <c r="K87" s="26">
        <f>SUMIFS(Баня!A4:A10000,Баня!I4:I10000,B87,Баня!F4:F10000,K4)</f>
        <v>0</v>
      </c>
      <c r="L87" s="27">
        <f>SUMIFS(Баня!O4:O10000,Баня!I4:I10000,B87,Баня!F4:F10000,K4)</f>
        <v>0</v>
      </c>
      <c r="M87" s="27">
        <f>SUMIFS(Баня!A4:A10000,Баня!I4:I10000,B87,Баня!F4:F10000,M4)</f>
        <v>0</v>
      </c>
      <c r="N87" s="27">
        <f>SUMIFS(Баня!O4:O10000,Баня!I4:I10000,B87,Баня!F4:F10000,M4)</f>
        <v>0</v>
      </c>
      <c r="O87" s="27">
        <f>SUMIFS(Баня!A4:A10000,Баня!I4:I10000,B87,Баня!F4:F10000,O4)</f>
        <v>0</v>
      </c>
      <c r="P87" s="27">
        <f>SUMIFS(Баня!O4:O10000,Баня!I4:I10000,B87,Баня!F4:F10000,O4)</f>
        <v>0</v>
      </c>
      <c r="Q87" s="27">
        <f>SUMIFS(Баня!A4:A10000,Баня!I4:I10000,B87,Баня!F4:F10000,Q4)</f>
        <v>0</v>
      </c>
      <c r="R87" s="27">
        <f>SUMIFS(Баня!O4:O10000,Баня!I4:I10000,B87,Баня!F4:F10000,Q4)</f>
        <v>0</v>
      </c>
      <c r="S87" s="27">
        <f>SUMIFS(Баня!A4:A10000,Баня!I4:I10000,B87,Баня!F4:F10000,S4)</f>
        <v>0</v>
      </c>
      <c r="T87" s="27">
        <f>SUMIFS(Баня!O4:O10000,Баня!I4:I10000,B87,Баня!F4:F10000,S4)</f>
        <v>0</v>
      </c>
      <c r="U87" s="27">
        <f>SUMIFS(Баня!A4:A10000,Баня!I4:I10000,B87,Баня!F4:F10000,U4)</f>
        <v>0</v>
      </c>
      <c r="V87" s="27">
        <f>SUMIFS(Баня!O4:O10000,Баня!I4:I10000,B87,Баня!F4:F10000,U4)</f>
        <v>0</v>
      </c>
      <c r="W87" s="27">
        <f>SUMIFS(Баня!A4:A10000,Баня!I4:I10000,B87,Баня!F4:F10000,W4)</f>
        <v>0</v>
      </c>
      <c r="X87" s="27">
        <f>SUMIFS(Баня!O4:O10000,Баня!I4:I10000,B87,Баня!F4:F10000,W4)</f>
        <v>0</v>
      </c>
      <c r="Y87" s="27">
        <f>SUMIFS(Баня!A4:A10000,Баня!I4:I10000,B87,Баня!F4:F10000,Y4)</f>
        <v>0</v>
      </c>
      <c r="Z87" s="27">
        <f>SUMIFS(Баня!O4:O10000,Баня!I4:I10000,B87,Баня!F4:F10000,Y4)</f>
        <v>0</v>
      </c>
      <c r="AA87" s="41">
        <f t="shared" ref="AA87:AB90" si="31">AC87+AE87+AG87+AI87+AK87+AM87+AO87+AQ87+AS87+AU87</f>
        <v>0</v>
      </c>
      <c r="AB87" s="41">
        <f t="shared" si="31"/>
        <v>0</v>
      </c>
      <c r="AC87" s="27">
        <f>SUMIFS(Баня!A4:A10000,Баня!I4:I10000,B87,Баня!F4:F10000,AC4)</f>
        <v>0</v>
      </c>
      <c r="AD87" s="27">
        <f>SUMIFS(Баня!O4:O10000,Баня!I4:I10000,B87,Баня!F4:F10000,AC4)</f>
        <v>0</v>
      </c>
      <c r="AE87" s="27">
        <f>SUMIFS(Баня!A4:A10000,Баня!I4:I10000,B87,Баня!F4:F10000,AE4)</f>
        <v>0</v>
      </c>
      <c r="AF87" s="27">
        <f>SUMIFS(Баня!O4:O10000,Баня!I4:I10000,B87,Баня!F4:F10000,AE4)</f>
        <v>0</v>
      </c>
      <c r="AG87" s="27">
        <f>SUMIFS(Баня!A4:A10000,Баня!I4:I10000,B87,Баня!F4:F10000,AG4)</f>
        <v>0</v>
      </c>
      <c r="AH87" s="27">
        <f>SUMIFS(Баня!O4:O10000,Баня!I4:I10000,B87,Баня!F4:F10000,AG4)</f>
        <v>0</v>
      </c>
      <c r="AI87" s="27">
        <f>SUMIFS(Баня!A4:A10000,Баня!I4:I10000,B87,Баня!F4:F10000,AI4)</f>
        <v>0</v>
      </c>
      <c r="AJ87" s="27">
        <f>SUMIFS(Баня!O4:O10000,Баня!I4:I10000,B87,Баня!F4:F10000,AI4)</f>
        <v>0</v>
      </c>
      <c r="AK87" s="27">
        <f>SUMIFS(Баня!A4:A10000,Баня!I4:I10000,B87,Баня!F4:F10000,AK4)</f>
        <v>0</v>
      </c>
      <c r="AL87" s="27">
        <f>SUMIFS(Баня!O4:O10000,Баня!I4:I10000,B87,Баня!F4:F10000,AK4)</f>
        <v>0</v>
      </c>
      <c r="AM87" s="27">
        <f>SUMIFS(Баня!A4:A10000,Баня!I4:I10000,B87,Баня!F4:F10000,AM4)</f>
        <v>0</v>
      </c>
      <c r="AN87" s="27">
        <f>SUMIFS(Баня!O4:O10000,Баня!I4:I10000,B87,Баня!F4:F10000,AM4)</f>
        <v>0</v>
      </c>
      <c r="AO87" s="27">
        <f>SUMIFS(Баня!A4:A10000,Баня!I4:I10000,B87,Баня!F4:F10000,AO4)</f>
        <v>0</v>
      </c>
      <c r="AP87" s="27">
        <f>SUMIFS(Баня!O4:O10000,Баня!I4:I10000,B87,Баня!F4:F10000,AO4)</f>
        <v>0</v>
      </c>
      <c r="AQ87" s="27">
        <f>SUMIFS(Баня!A4:A10000,Баня!I4:I10000,B87,Баня!F4:F10000,AQ4)</f>
        <v>0</v>
      </c>
      <c r="AR87" s="27">
        <f>SUMIFS(Баня!O4:O10000,Баня!I4:I10000,B87,Баня!F4:F10000,AQ4)</f>
        <v>0</v>
      </c>
      <c r="AS87" s="27">
        <f>SUMIFS(Баня!A4:A10000,Баня!I4:I10000,B87,Баня!F4:F10000,AS4)</f>
        <v>0</v>
      </c>
      <c r="AT87" s="27">
        <f>SUMIFS(Баня!O4:O10000,Баня!I4:I10000,B87,Баня!F4:F10000,AS4)</f>
        <v>0</v>
      </c>
      <c r="AU87" s="27">
        <f>SUMIFS(Баня!A4:A10000,Баня!I4:I10000,B87,Баня!F4:F10000,AU4)</f>
        <v>0</v>
      </c>
      <c r="AV87" s="27">
        <f>SUMIFS(Баня!O4:O10000,Баня!I4:I10000,B87,Баня!F4:F10000,AU4)</f>
        <v>0</v>
      </c>
    </row>
    <row r="88" spans="1:48" ht="16.5" thickBot="1">
      <c r="A88" s="43" t="s">
        <v>27</v>
      </c>
      <c r="B88" s="43" t="s">
        <v>235</v>
      </c>
      <c r="C88" s="422">
        <f>I88+K88+M88+O88+Q88+S88+U88+W88+Y88+AA88</f>
        <v>2</v>
      </c>
      <c r="D88" s="2316">
        <f>(J88+L88+N88+P88+R88+T88+V88+X88+Z88+AB88)</f>
        <v>0</v>
      </c>
      <c r="E88" s="481">
        <v>2</v>
      </c>
      <c r="F88" s="482">
        <v>0</v>
      </c>
      <c r="G88" s="758"/>
      <c r="H88" s="759"/>
      <c r="I88" s="25">
        <f>SUMIFS(Баня!A4:A10000,Баня!I4:I10000,B88,Баня!F4:F10000,I4)</f>
        <v>0</v>
      </c>
      <c r="J88" s="25">
        <f>SUMIFS(Баня!O4:O10000,Баня!I4:I10000,B88,Баня!F4:F10000,I4)</f>
        <v>0</v>
      </c>
      <c r="K88" s="26">
        <f>SUMIFS(Баня!A4:A10000,Баня!I4:I10000,B88,Баня!F4:F10000,K4)</f>
        <v>0</v>
      </c>
      <c r="L88" s="27">
        <f>SUMIFS(Баня!O4:O10000,Баня!I4:I10000,B88,Баня!F4:F10000,K4)</f>
        <v>0</v>
      </c>
      <c r="M88" s="27">
        <f>SUMIFS(Баня!A4:A10000,Баня!I4:I10000,B88,Баня!F4:F10000,M4)</f>
        <v>0</v>
      </c>
      <c r="N88" s="27">
        <f>SUMIFS(Баня!O4:O10000,Баня!I4:I10000,B88,Баня!F4:F10000,M4)</f>
        <v>0</v>
      </c>
      <c r="O88" s="27">
        <f>SUMIFS(Баня!A4:A10000,Баня!I4:I10000,B88,Баня!F4:F10000,O4)</f>
        <v>0</v>
      </c>
      <c r="P88" s="27">
        <f>SUMIFS(Баня!O4:O10000,Баня!I4:I10000,B88,Баня!F4:F10000,O4)</f>
        <v>0</v>
      </c>
      <c r="Q88" s="27">
        <f>SUMIFS(Баня!A4:A10000,Баня!I4:I10000,B88,Баня!F4:F10000,Q4)</f>
        <v>0</v>
      </c>
      <c r="R88" s="27">
        <f>SUMIFS(Баня!O4:O10000,Баня!I4:I10000,B88,Баня!F4:F10000,Q4)</f>
        <v>0</v>
      </c>
      <c r="S88" s="27">
        <f>SUMIFS(Баня!A4:A10000,Баня!I4:I10000,B88,Баня!F4:F10000,S4)</f>
        <v>0</v>
      </c>
      <c r="T88" s="27">
        <f>SUMIFS(Баня!O4:O10000,Баня!I4:I10000,B88,Баня!F4:F10000,S4)</f>
        <v>0</v>
      </c>
      <c r="U88" s="27">
        <f>SUMIFS(Баня!A4:A10000,Баня!I4:I10000,B88,Баня!F4:F10000,U4)</f>
        <v>0</v>
      </c>
      <c r="V88" s="27">
        <f>SUMIFS(Баня!O4:O10000,Баня!I4:I10000,B88,Баня!F4:F10000,U4)</f>
        <v>0</v>
      </c>
      <c r="W88" s="27">
        <f>SUMIFS(Баня!A4:A10000,Баня!I4:I10000,B88,Баня!F4:F10000,W4)</f>
        <v>0</v>
      </c>
      <c r="X88" s="27">
        <f>SUMIFS(Баня!O4:O10000,Баня!I4:I10000,B88,Баня!F4:F10000,W4)</f>
        <v>0</v>
      </c>
      <c r="Y88" s="27">
        <f>SUMIFS(Баня!A4:A10000,Баня!I4:I10000,B88,Баня!F4:F10000,Y4)</f>
        <v>0</v>
      </c>
      <c r="Z88" s="27">
        <f>SUMIFS(Баня!O4:O10000,Баня!I4:I10000,B88,Баня!F4:F10000,Y4)</f>
        <v>0</v>
      </c>
      <c r="AA88" s="41">
        <f t="shared" si="31"/>
        <v>2</v>
      </c>
      <c r="AB88" s="41">
        <f t="shared" si="31"/>
        <v>0</v>
      </c>
      <c r="AC88" s="27">
        <f>SUMIFS(Баня!A4:A10000,Баня!I4:I10000,B88,Баня!F4:F10000,AC4)</f>
        <v>0</v>
      </c>
      <c r="AD88" s="27">
        <f>SUMIFS(Баня!O4:O10000,Баня!I4:I10000,B88,Баня!F4:F10000,AC4)</f>
        <v>0</v>
      </c>
      <c r="AE88" s="27">
        <f>SUMIFS(Баня!A4:A10000,Баня!I4:I10000,B88,Баня!F4:F10000,AE4)</f>
        <v>0</v>
      </c>
      <c r="AF88" s="27">
        <f>SUMIFS(Баня!O4:O10000,Баня!I4:I10000,B88,Баня!F4:F10000,AE4)</f>
        <v>0</v>
      </c>
      <c r="AG88" s="27">
        <f>SUMIFS(Баня!A4:A10000,Баня!I4:I10000,B88,Баня!F4:F10000,AG4)</f>
        <v>0</v>
      </c>
      <c r="AH88" s="27">
        <f>SUMIFS(Баня!O4:O10000,Баня!I4:I10000,B88,Баня!F4:F10000,AG4)</f>
        <v>0</v>
      </c>
      <c r="AI88" s="27">
        <f>SUMIFS(Баня!A4:A10000,Баня!I4:I10000,B88,Баня!F4:F10000,AI4)</f>
        <v>1</v>
      </c>
      <c r="AJ88" s="27">
        <f>SUMIFS(Баня!O4:O10000,Баня!I4:I10000,B88,Баня!F4:F10000,AI4)</f>
        <v>0</v>
      </c>
      <c r="AK88" s="27">
        <f>SUMIFS(Баня!A4:A10000,Баня!I4:I10000,B88,Баня!F4:F10000,AK4)</f>
        <v>0</v>
      </c>
      <c r="AL88" s="27">
        <f>SUMIFS(Баня!O4:O10000,Баня!I4:I10000,B88,Баня!F4:F10000,AK4)</f>
        <v>0</v>
      </c>
      <c r="AM88" s="27">
        <f>SUMIFS(Баня!A4:A10000,Баня!I4:I10000,B88,Баня!F4:F10000,AM4)</f>
        <v>0</v>
      </c>
      <c r="AN88" s="27">
        <f>SUMIFS(Баня!O4:O10000,Баня!I4:I10000,B88,Баня!F4:F10000,AM4)</f>
        <v>0</v>
      </c>
      <c r="AO88" s="27">
        <f>SUMIFS(Баня!A4:A10000,Баня!I4:I10000,B88,Баня!F4:F10000,AO4)</f>
        <v>0</v>
      </c>
      <c r="AP88" s="27">
        <f>SUMIFS(Баня!O4:O10000,Баня!I4:I10000,B88,Баня!F4:F10000,AO4)</f>
        <v>0</v>
      </c>
      <c r="AQ88" s="27">
        <f>SUMIFS(Баня!A4:A10000,Баня!I4:I10000,B88,Баня!F4:F10000,AQ4)</f>
        <v>0</v>
      </c>
      <c r="AR88" s="27">
        <f>SUMIFS(Баня!O4:O10000,Баня!I4:I10000,B88,Баня!F4:F10000,AQ4)</f>
        <v>0</v>
      </c>
      <c r="AS88" s="27">
        <f>SUMIFS(Баня!A4:A10000,Баня!I4:I10000,B88,Баня!F4:F10000,AS4)</f>
        <v>0</v>
      </c>
      <c r="AT88" s="27">
        <f>SUMIFS(Баня!O4:O10000,Баня!I4:I10000,B88,Баня!F4:F10000,AS4)</f>
        <v>0</v>
      </c>
      <c r="AU88" s="27">
        <f>SUMIFS(Баня!A4:A10000,Баня!I4:I10000,B88,Баня!F4:F10000,AU4)</f>
        <v>1</v>
      </c>
      <c r="AV88" s="27">
        <f>SUMIFS(Баня!O4:O10000,Баня!I4:I10000,B88,Баня!F4:F10000,AU4)</f>
        <v>0</v>
      </c>
    </row>
    <row r="89" spans="1:48" ht="16.5" thickBot="1">
      <c r="A89" s="43" t="s">
        <v>46</v>
      </c>
      <c r="B89" s="43" t="s">
        <v>236</v>
      </c>
      <c r="C89" s="422">
        <f>I89+K89+M89+O89+Q89+S89+U89+W89+Y89+AA89</f>
        <v>0</v>
      </c>
      <c r="D89" s="2316">
        <f>(J89+L89+N89+P89+R89+T89+V89+X89+Z89+AB89)</f>
        <v>0</v>
      </c>
      <c r="E89" s="481">
        <v>0</v>
      </c>
      <c r="F89" s="482">
        <v>0</v>
      </c>
      <c r="G89" s="758"/>
      <c r="H89" s="759"/>
      <c r="I89" s="25">
        <f>SUMIFS(Баня!A4:A10000,Баня!I4:I10000,B89,Баня!F4:F10000,I4)</f>
        <v>0</v>
      </c>
      <c r="J89" s="25">
        <f>SUMIFS(Баня!O4:O10000,Баня!I4:I10000,B89,Баня!F4:F10000,I4)</f>
        <v>0</v>
      </c>
      <c r="K89" s="26">
        <f>SUMIFS(Баня!A4:A10000,Баня!I4:I10000,B89,Баня!F4:F10000,K4)</f>
        <v>0</v>
      </c>
      <c r="L89" s="27">
        <f>SUMIFS(Баня!O4:O10000,Баня!I4:I10000,B89,Баня!F4:F10000,K4)</f>
        <v>0</v>
      </c>
      <c r="M89" s="27">
        <f>SUMIFS(Баня!A4:A10000,Баня!I4:I10000,B89,Баня!F4:F10000,M4)</f>
        <v>0</v>
      </c>
      <c r="N89" s="27">
        <f>SUMIFS(Баня!O4:O10000,Баня!I4:I10000,B89,Баня!F4:F10000,M4)</f>
        <v>0</v>
      </c>
      <c r="O89" s="27">
        <f>SUMIFS(Баня!A4:A10000,Баня!I4:I10000,B89,Баня!F4:F10000,O4)</f>
        <v>0</v>
      </c>
      <c r="P89" s="27">
        <f>SUMIFS(Баня!O4:O10000,Баня!I4:I10000,B89,Баня!F4:F10000,O4)</f>
        <v>0</v>
      </c>
      <c r="Q89" s="27">
        <f>SUMIFS(Баня!A4:A10000,Баня!I4:I10000,B89,Баня!F4:F10000,Q4)</f>
        <v>0</v>
      </c>
      <c r="R89" s="27">
        <f>SUMIFS(Баня!O4:O10000,Баня!I4:I10000,B89,Баня!F4:F10000,Q4)</f>
        <v>0</v>
      </c>
      <c r="S89" s="27">
        <f>SUMIFS(Баня!A4:A10000,Баня!I4:I10000,B89,Баня!F4:F10000,S4)</f>
        <v>0</v>
      </c>
      <c r="T89" s="27">
        <f>SUMIFS(Баня!O4:O10000,Баня!I4:I10000,B89,Баня!F4:F10000,S4)</f>
        <v>0</v>
      </c>
      <c r="U89" s="27">
        <f>SUMIFS(Баня!A4:A10000,Баня!I4:I10000,B89,Баня!F4:F10000,U4)</f>
        <v>0</v>
      </c>
      <c r="V89" s="27">
        <f>SUMIFS(Баня!O4:O10000,Баня!I4:I10000,B89,Баня!F4:F10000,U4)</f>
        <v>0</v>
      </c>
      <c r="W89" s="27">
        <f>SUMIFS(Баня!A4:A10000,Баня!I4:I10000,B89,Баня!F4:F10000,W4)</f>
        <v>0</v>
      </c>
      <c r="X89" s="27">
        <f>SUMIFS(Баня!O4:O10000,Баня!I4:I10000,B89,Баня!F4:F10000,W4)</f>
        <v>0</v>
      </c>
      <c r="Y89" s="27">
        <f>SUMIFS(Баня!A4:A10000,Баня!I4:I10000,B89,Баня!F4:F10000,Y4)</f>
        <v>0</v>
      </c>
      <c r="Z89" s="27">
        <f>SUMIFS(Баня!O4:O10000,Баня!I4:I10000,B89,Баня!F4:F10000,Y4)</f>
        <v>0</v>
      </c>
      <c r="AA89" s="41">
        <f t="shared" si="31"/>
        <v>0</v>
      </c>
      <c r="AB89" s="41">
        <f t="shared" si="31"/>
        <v>0</v>
      </c>
      <c r="AC89" s="27">
        <f>SUMIFS(Баня!A4:A10000,Баня!I4:I10000,B89,Баня!F4:F10000,AC4)</f>
        <v>0</v>
      </c>
      <c r="AD89" s="27">
        <f>SUMIFS(Баня!O4:O10000,Баня!I4:I10000,B89,Баня!F4:F10000,AC4)</f>
        <v>0</v>
      </c>
      <c r="AE89" s="27">
        <f>SUMIFS(Баня!A4:A10000,Баня!I4:I10000,B89,Баня!F4:F10000,AE4)</f>
        <v>0</v>
      </c>
      <c r="AF89" s="27">
        <f>SUMIFS(Баня!O4:O10000,Баня!I4:I10000,B89,Баня!F4:F10000,AE4)</f>
        <v>0</v>
      </c>
      <c r="AG89" s="27">
        <f>SUMIFS(Баня!A4:A10000,Баня!I4:I10000,B89,Баня!F4:F10000,AG4)</f>
        <v>0</v>
      </c>
      <c r="AH89" s="27">
        <f>SUMIFS(Баня!O4:O10000,Баня!I4:I10000,B89,Баня!F4:F10000,AG4)</f>
        <v>0</v>
      </c>
      <c r="AI89" s="27">
        <f>SUMIFS(Баня!A4:A10000,Баня!I4:I10000,B89,Баня!F4:F10000,AI4)</f>
        <v>0</v>
      </c>
      <c r="AJ89" s="27">
        <f>SUMIFS(Баня!O4:O10000,Баня!I4:I10000,B89,Баня!F4:F10000,AI4)</f>
        <v>0</v>
      </c>
      <c r="AK89" s="27">
        <f>SUMIFS(Баня!A4:A10000,Баня!I4:I10000,B89,Баня!F4:F10000,AK4)</f>
        <v>0</v>
      </c>
      <c r="AL89" s="27">
        <f>SUMIFS(Баня!O4:O10000,Баня!I4:I10000,B89,Баня!F4:F10000,AK4)</f>
        <v>0</v>
      </c>
      <c r="AM89" s="27">
        <f>SUMIFS(Баня!A4:A10000,Баня!I4:I10000,B89,Баня!F4:F10000,AM4)</f>
        <v>0</v>
      </c>
      <c r="AN89" s="27">
        <f>SUMIFS(Баня!O4:O10000,Баня!I4:I10000,B89,Баня!F4:F10000,AM4)</f>
        <v>0</v>
      </c>
      <c r="AO89" s="27">
        <f>SUMIFS(Баня!A4:A10000,Баня!I4:I10000,B89,Баня!F4:F10000,AO4)</f>
        <v>0</v>
      </c>
      <c r="AP89" s="27">
        <f>SUMIFS(Баня!O4:O10000,Баня!I4:I10000,B89,Баня!F4:F10000,AO4)</f>
        <v>0</v>
      </c>
      <c r="AQ89" s="27">
        <f>SUMIFS(Баня!A4:A10000,Баня!I4:I10000,B89,Баня!F4:F10000,AQ4)</f>
        <v>0</v>
      </c>
      <c r="AR89" s="27">
        <f>SUMIFS(Баня!O4:O10000,Баня!I4:I10000,B89,Баня!F4:F10000,AQ4)</f>
        <v>0</v>
      </c>
      <c r="AS89" s="27">
        <f>SUMIFS(Баня!A4:A10000,Баня!I4:I10000,B89,Баня!F4:F10000,AS4)</f>
        <v>0</v>
      </c>
      <c r="AT89" s="27">
        <f>SUMIFS(Баня!O4:O10000,Баня!I4:I10000,B89,Баня!F4:F10000,AS4)</f>
        <v>0</v>
      </c>
      <c r="AU89" s="27">
        <f>SUMIFS(Баня!A4:A10000,Баня!I4:I10000,B89,Баня!F4:F10000,AU4)</f>
        <v>0</v>
      </c>
      <c r="AV89" s="27">
        <f>SUMIFS(Баня!O4:O10000,Баня!I4:I10000,B89,Баня!F4:F10000,AU4)</f>
        <v>0</v>
      </c>
    </row>
    <row r="90" spans="1:48" ht="16.5" thickBot="1">
      <c r="A90" s="43" t="s">
        <v>68</v>
      </c>
      <c r="B90" s="43" t="s">
        <v>237</v>
      </c>
      <c r="C90" s="422">
        <f>I90+K90+M90+O90+Q90+S90+U90+W90+Y90+AA90</f>
        <v>0</v>
      </c>
      <c r="D90" s="2316">
        <f>(J90+L90+N90+P90+R90+T90+V90+X90+Z90+AB90)</f>
        <v>0</v>
      </c>
      <c r="E90" s="481">
        <v>0</v>
      </c>
      <c r="F90" s="482">
        <v>0</v>
      </c>
      <c r="G90" s="758"/>
      <c r="H90" s="759"/>
      <c r="I90" s="25">
        <f>SUMIFS(Баня!A4:A10000,Баня!I4:I10000,B90,Баня!F4:F10000,I4)</f>
        <v>0</v>
      </c>
      <c r="J90" s="25">
        <f>SUMIFS(Баня!O4:O10000,Баня!I4:I10000,B90,Баня!F4:F10000,I4)</f>
        <v>0</v>
      </c>
      <c r="K90" s="26">
        <f>SUMIFS(Баня!A4:A10000,Баня!I4:I10000,B90,Баня!F4:F10000,K4)</f>
        <v>0</v>
      </c>
      <c r="L90" s="27">
        <f>SUMIFS(Баня!O4:O10000,Баня!I4:I10000,B90,Баня!F4:F10000,K4)</f>
        <v>0</v>
      </c>
      <c r="M90" s="27">
        <f>SUMIFS(Баня!A4:A10000,Баня!I4:I10000,B90,Баня!F4:F10000,M4)</f>
        <v>0</v>
      </c>
      <c r="N90" s="27">
        <f>SUMIFS(Баня!O4:O10000,Баня!I4:I10000,B90,Баня!F4:F10000,M4)</f>
        <v>0</v>
      </c>
      <c r="O90" s="27">
        <f>SUMIFS(Баня!A4:A10000,Баня!I4:I10000,B90,Баня!F4:F10000,O4)</f>
        <v>0</v>
      </c>
      <c r="P90" s="27">
        <f>SUMIFS(Баня!O4:O10000,Баня!I4:I10000,B90,Баня!F4:F10000,O4)</f>
        <v>0</v>
      </c>
      <c r="Q90" s="27">
        <f>SUMIFS(Баня!A4:A10000,Баня!I4:I10000,B90,Баня!F4:F10000,Q4)</f>
        <v>0</v>
      </c>
      <c r="R90" s="27">
        <f>SUMIFS(Баня!O4:O10000,Баня!I4:I10000,B90,Баня!F4:F10000,Q4)</f>
        <v>0</v>
      </c>
      <c r="S90" s="27">
        <f>SUMIFS(Баня!A4:A10000,Баня!I4:I10000,B90,Баня!F4:F10000,S4)</f>
        <v>0</v>
      </c>
      <c r="T90" s="27">
        <f>SUMIFS(Баня!O4:O10000,Баня!I4:I10000,B90,Баня!F4:F10000,S4)</f>
        <v>0</v>
      </c>
      <c r="U90" s="27">
        <f>SUMIFS(Баня!A4:A10000,Баня!I4:I10000,B90,Баня!F4:F10000,U4)</f>
        <v>0</v>
      </c>
      <c r="V90" s="27">
        <f>SUMIFS(Баня!O4:O10000,Баня!I4:I10000,B90,Баня!F4:F10000,U4)</f>
        <v>0</v>
      </c>
      <c r="W90" s="27">
        <f>SUMIFS(Баня!A4:A10000,Баня!I4:I10000,B90,Баня!F4:F10000,W4)</f>
        <v>0</v>
      </c>
      <c r="X90" s="27">
        <f>SUMIFS(Баня!O4:O10000,Баня!I4:I10000,B90,Баня!F4:F10000,W4)</f>
        <v>0</v>
      </c>
      <c r="Y90" s="27">
        <f>SUMIFS(Баня!A4:A10000,Баня!I4:I10000,B90,Баня!F4:F10000,Y4)</f>
        <v>0</v>
      </c>
      <c r="Z90" s="27">
        <f>SUMIFS(Баня!O4:O10000,Баня!I4:I10000,B90,Баня!F4:F10000,Y4)</f>
        <v>0</v>
      </c>
      <c r="AA90" s="41">
        <f t="shared" si="31"/>
        <v>0</v>
      </c>
      <c r="AB90" s="41">
        <f t="shared" si="31"/>
        <v>0</v>
      </c>
      <c r="AC90" s="27">
        <f>SUMIFS(Баня!A4:A10000,Баня!I4:I10000,B90,Баня!F4:F10000,AC4)</f>
        <v>0</v>
      </c>
      <c r="AD90" s="27">
        <f>SUMIFS(Баня!O4:O10000,Баня!I4:I10000,B90,Баня!F4:F10000,AC4)</f>
        <v>0</v>
      </c>
      <c r="AE90" s="27">
        <f>SUMIFS(Баня!A4:A10000,Баня!I4:I10000,B90,Баня!F4:F10000,AE4)</f>
        <v>0</v>
      </c>
      <c r="AF90" s="27">
        <f>SUMIFS(Баня!O4:O10000,Баня!I4:I10000,B90,Баня!F4:F10000,AE4)</f>
        <v>0</v>
      </c>
      <c r="AG90" s="27">
        <f>SUMIFS(Баня!A4:A10000,Баня!I4:I10000,B90,Баня!F4:F10000,AG4)</f>
        <v>0</v>
      </c>
      <c r="AH90" s="27">
        <f>SUMIFS(Баня!O4:O10000,Баня!I4:I10000,B90,Баня!F4:F10000,AG4)</f>
        <v>0</v>
      </c>
      <c r="AI90" s="27">
        <f>SUMIFS(Баня!A4:A10000,Баня!I4:I10000,B90,Баня!F4:F10000,AI4)</f>
        <v>0</v>
      </c>
      <c r="AJ90" s="27">
        <f>SUMIFS(Баня!O4:O10000,Баня!I4:I10000,B90,Баня!F4:F10000,AI4)</f>
        <v>0</v>
      </c>
      <c r="AK90" s="27">
        <f>SUMIFS(Баня!A4:A10000,Баня!I4:I10000,B90,Баня!F4:F10000,AK4)</f>
        <v>0</v>
      </c>
      <c r="AL90" s="27">
        <f>SUMIFS(Баня!O4:O10000,Баня!I4:I10000,B90,Баня!F4:F10000,AK4)</f>
        <v>0</v>
      </c>
      <c r="AM90" s="27">
        <f>SUMIFS(Баня!A4:A10000,Баня!I4:I10000,B90,Баня!F4:F10000,AM4)</f>
        <v>0</v>
      </c>
      <c r="AN90" s="27">
        <f>SUMIFS(Баня!O4:O10000,Баня!I4:I10000,B90,Баня!F4:F10000,AM4)</f>
        <v>0</v>
      </c>
      <c r="AO90" s="27">
        <f>SUMIFS(Баня!A4:A10000,Баня!I4:I10000,B90,Баня!F4:F10000,AO4)</f>
        <v>0</v>
      </c>
      <c r="AP90" s="27">
        <f>SUMIFS(Баня!O4:O10000,Баня!I4:I10000,B90,Баня!F4:F10000,AO4)</f>
        <v>0</v>
      </c>
      <c r="AQ90" s="27">
        <f>SUMIFS(Баня!A4:A10000,Баня!I4:I10000,B90,Баня!F4:F10000,AQ4)</f>
        <v>0</v>
      </c>
      <c r="AR90" s="27">
        <f>SUMIFS(Баня!O4:O10000,Баня!I4:I10000,B90,Баня!F4:F10000,AQ4)</f>
        <v>0</v>
      </c>
      <c r="AS90" s="27">
        <f>SUMIFS(Баня!A4:A10000,Баня!I4:I10000,B90,Баня!F4:F10000,AS4)</f>
        <v>0</v>
      </c>
      <c r="AT90" s="27">
        <f>SUMIFS(Баня!O4:O10000,Баня!I4:I10000,B90,Баня!F4:F10000,AS4)</f>
        <v>0</v>
      </c>
      <c r="AU90" s="27">
        <f>SUMIFS(Баня!A4:A10000,Баня!I4:I10000,B90,Баня!F4:F10000,AU4)</f>
        <v>0</v>
      </c>
      <c r="AV90" s="27">
        <f>SUMIFS(Баня!O4:O10000,Баня!I4:I10000,B90,Баня!F4:F10000,AU4)</f>
        <v>0</v>
      </c>
    </row>
    <row r="91" spans="1:48" ht="16.5" thickBot="1">
      <c r="A91" s="42" t="s">
        <v>238</v>
      </c>
      <c r="B91" s="80" t="s">
        <v>239</v>
      </c>
      <c r="C91" s="657">
        <f>I91+K91+M91+O91+Q91+S91+U91+W91+Y91+AA91</f>
        <v>2</v>
      </c>
      <c r="D91" s="2315">
        <f>(J91+L91+N91+P91+R91+T91+V91+X91+Z91+AB91)</f>
        <v>0</v>
      </c>
      <c r="E91" s="658">
        <v>2</v>
      </c>
      <c r="F91" s="598">
        <v>0</v>
      </c>
      <c r="G91" s="766">
        <f>C91/C153*100%</f>
        <v>1.4925373134328358E-2</v>
      </c>
      <c r="H91" s="767">
        <f>D91/D153*100%</f>
        <v>0</v>
      </c>
      <c r="I91" s="18">
        <f t="shared" ref="I91:AV91" si="32">SUM(I93:I111)</f>
        <v>0</v>
      </c>
      <c r="J91" s="18">
        <f t="shared" si="32"/>
        <v>0</v>
      </c>
      <c r="K91" s="19">
        <f t="shared" si="32"/>
        <v>0</v>
      </c>
      <c r="L91" s="20">
        <f t="shared" si="32"/>
        <v>0</v>
      </c>
      <c r="M91" s="20">
        <f t="shared" si="32"/>
        <v>0</v>
      </c>
      <c r="N91" s="20">
        <f t="shared" si="32"/>
        <v>0</v>
      </c>
      <c r="O91" s="20">
        <f t="shared" si="32"/>
        <v>0</v>
      </c>
      <c r="P91" s="20">
        <f t="shared" si="32"/>
        <v>0</v>
      </c>
      <c r="Q91" s="20">
        <f t="shared" si="32"/>
        <v>0</v>
      </c>
      <c r="R91" s="20">
        <f t="shared" si="32"/>
        <v>0</v>
      </c>
      <c r="S91" s="20">
        <f t="shared" si="32"/>
        <v>0</v>
      </c>
      <c r="T91" s="20">
        <f t="shared" si="32"/>
        <v>0</v>
      </c>
      <c r="U91" s="20">
        <f t="shared" si="32"/>
        <v>0</v>
      </c>
      <c r="V91" s="20">
        <f t="shared" si="32"/>
        <v>0</v>
      </c>
      <c r="W91" s="20">
        <f t="shared" si="32"/>
        <v>0</v>
      </c>
      <c r="X91" s="20">
        <f t="shared" si="32"/>
        <v>0</v>
      </c>
      <c r="Y91" s="20">
        <f t="shared" si="32"/>
        <v>0</v>
      </c>
      <c r="Z91" s="20">
        <f t="shared" si="32"/>
        <v>0</v>
      </c>
      <c r="AA91" s="41">
        <f t="shared" si="32"/>
        <v>2</v>
      </c>
      <c r="AB91" s="41">
        <f t="shared" si="32"/>
        <v>0</v>
      </c>
      <c r="AC91" s="20">
        <f t="shared" si="32"/>
        <v>0</v>
      </c>
      <c r="AD91" s="20">
        <f t="shared" si="32"/>
        <v>0</v>
      </c>
      <c r="AE91" s="20">
        <f t="shared" si="32"/>
        <v>0</v>
      </c>
      <c r="AF91" s="20">
        <f t="shared" si="32"/>
        <v>0</v>
      </c>
      <c r="AG91" s="20">
        <f t="shared" si="32"/>
        <v>0</v>
      </c>
      <c r="AH91" s="20">
        <f t="shared" si="32"/>
        <v>0</v>
      </c>
      <c r="AI91" s="20">
        <f t="shared" si="32"/>
        <v>0</v>
      </c>
      <c r="AJ91" s="20">
        <f t="shared" si="32"/>
        <v>0</v>
      </c>
      <c r="AK91" s="20">
        <f t="shared" si="32"/>
        <v>0</v>
      </c>
      <c r="AL91" s="20">
        <f t="shared" si="32"/>
        <v>0</v>
      </c>
      <c r="AM91" s="20">
        <f t="shared" si="32"/>
        <v>0</v>
      </c>
      <c r="AN91" s="20">
        <f t="shared" si="32"/>
        <v>0</v>
      </c>
      <c r="AO91" s="20">
        <f t="shared" si="32"/>
        <v>1</v>
      </c>
      <c r="AP91" s="20">
        <f t="shared" si="32"/>
        <v>0</v>
      </c>
      <c r="AQ91" s="20">
        <f t="shared" si="32"/>
        <v>0</v>
      </c>
      <c r="AR91" s="20">
        <f t="shared" si="32"/>
        <v>0</v>
      </c>
      <c r="AS91" s="20">
        <f t="shared" si="32"/>
        <v>0</v>
      </c>
      <c r="AT91" s="20">
        <f t="shared" si="32"/>
        <v>0</v>
      </c>
      <c r="AU91" s="20">
        <f t="shared" si="32"/>
        <v>1</v>
      </c>
      <c r="AV91" s="20">
        <f t="shared" si="32"/>
        <v>0</v>
      </c>
    </row>
    <row r="92" spans="1:48" ht="16.5" thickBot="1">
      <c r="A92" s="43"/>
      <c r="B92" s="81" t="s">
        <v>36</v>
      </c>
      <c r="C92" s="422"/>
      <c r="D92" s="2321"/>
      <c r="E92" s="481"/>
      <c r="F92" s="480"/>
      <c r="G92" s="758"/>
      <c r="H92" s="759"/>
      <c r="I92" s="25"/>
      <c r="J92" s="25"/>
      <c r="K92" s="26"/>
      <c r="L92" s="27"/>
      <c r="M92" s="27"/>
      <c r="N92" s="27"/>
      <c r="O92" s="27"/>
      <c r="P92" s="27"/>
      <c r="Q92" s="27"/>
      <c r="R92" s="27"/>
      <c r="S92" s="27"/>
      <c r="T92" s="27"/>
      <c r="U92" s="27"/>
      <c r="V92" s="27"/>
      <c r="W92" s="27"/>
      <c r="X92" s="27"/>
      <c r="Y92" s="27"/>
      <c r="Z92" s="27"/>
      <c r="AA92" s="41"/>
      <c r="AB92" s="41"/>
      <c r="AC92" s="27"/>
      <c r="AD92" s="27"/>
      <c r="AE92" s="27"/>
      <c r="AF92" s="27"/>
      <c r="AG92" s="27"/>
      <c r="AH92" s="27"/>
      <c r="AI92" s="27"/>
      <c r="AJ92" s="27"/>
      <c r="AK92" s="27"/>
      <c r="AL92" s="27"/>
      <c r="AM92" s="27"/>
      <c r="AN92" s="27"/>
      <c r="AO92" s="27"/>
      <c r="AP92" s="27"/>
      <c r="AQ92" s="27"/>
      <c r="AR92" s="27"/>
      <c r="AS92" s="27"/>
      <c r="AT92" s="27"/>
      <c r="AU92" s="27"/>
      <c r="AV92" s="27"/>
    </row>
    <row r="93" spans="1:48" ht="16.5" thickBot="1">
      <c r="A93" s="43" t="s">
        <v>37</v>
      </c>
      <c r="B93" s="81" t="s">
        <v>119</v>
      </c>
      <c r="C93" s="422">
        <f t="shared" ref="C93:C112" si="33">I93+K93+M93+O93+Q93+S93+U93+W93+Y93+AA93</f>
        <v>0</v>
      </c>
      <c r="D93" s="2316">
        <f>(J93+L93+N93+P93+R93+T93+V93+X93+Z93+AB93)</f>
        <v>0</v>
      </c>
      <c r="E93" s="481">
        <v>0</v>
      </c>
      <c r="F93" s="482">
        <v>0</v>
      </c>
      <c r="G93" s="758"/>
      <c r="H93" s="759"/>
      <c r="I93" s="25">
        <f>SUMIFS(Адм!A4:A10000,Адм!I4:I10000,B93,Адм!F4:F10000,I4)</f>
        <v>0</v>
      </c>
      <c r="J93" s="25">
        <f>SUMIFS(Адм!O4:O10000,Адм!I4:I10000,B93,Адм!F4:F10000,I4)</f>
        <v>0</v>
      </c>
      <c r="K93" s="26">
        <f>SUMIFS(Адм!A4:A10000,Адм!I4:I10000,B93,Адм!F4:F10000,K4)</f>
        <v>0</v>
      </c>
      <c r="L93" s="27">
        <f>SUMIFS(Адм!O4:O10000,Адм!I4:I10000,B93,Адм!F4:F10000,K4)</f>
        <v>0</v>
      </c>
      <c r="M93" s="27">
        <f>SUMIFS(Адм!A4:A10000,Адм!I4:I10000,B93,Адм!F4:F10000,M4)</f>
        <v>0</v>
      </c>
      <c r="N93" s="27">
        <f>SUMIFS(Адм!O4:O10000,Адм!I4:I10000,B93,Адм!F4:F10000,M4)</f>
        <v>0</v>
      </c>
      <c r="O93" s="27">
        <f>SUMIFS(Адм!A4:A10000,Адм!I4:I10000,B93,Адм!F4:F10000,O4)</f>
        <v>0</v>
      </c>
      <c r="P93" s="27">
        <f>SUMIFS(Адм!O4:O10000,Адм!I4:I10000,B93,Адм!F4:F10000,O4)</f>
        <v>0</v>
      </c>
      <c r="Q93" s="27">
        <f>SUMIFS(Адм!A4:A10000,Адм!I4:I10000,B93,Адм!F4:F10000,Q4)</f>
        <v>0</v>
      </c>
      <c r="R93" s="27">
        <f>SUMIFS(Адм!O4:O10000,Адм!I4:I10000,B93,Адм!F4:F10000,Q4)</f>
        <v>0</v>
      </c>
      <c r="S93" s="27">
        <f>SUMIFS(Адм!A4:A10000,Адм!I4:I10000,B93,Адм!F4:F10000,S4)</f>
        <v>0</v>
      </c>
      <c r="T93" s="27">
        <f>SUMIFS(Адм!O4:O10000,Адм!I4:I10000,B93,Адм!F4:F10000,S4)</f>
        <v>0</v>
      </c>
      <c r="U93" s="27">
        <f>SUMIFS(Адм!A4:A10000,Адм!I4:I10000,B93,Адм!F4:F10000,U4)</f>
        <v>0</v>
      </c>
      <c r="V93" s="27">
        <f>SUMIFS(Адм!O4:O10000,Адм!I4:I10000,B93,Адм!F4:F10000,U4)</f>
        <v>0</v>
      </c>
      <c r="W93" s="27">
        <f>SUMIFS(Адм!A4:A10000,Адм!I4:I10000,B93,Адм!F4:F10000,W4)</f>
        <v>0</v>
      </c>
      <c r="X93" s="27">
        <f>SUMIFS(Адм!O4:O10000,Адм!I4:I10000,B93,Адм!F4:F10000,W4)</f>
        <v>0</v>
      </c>
      <c r="Y93" s="27">
        <f>SUMIFS(Адм!A4:A10000,Адм!I4:I10000,B93,Адм!F4:F10000,Y4)</f>
        <v>0</v>
      </c>
      <c r="Z93" s="27">
        <f>SUMIFS(Адм!O4:O10000,Адм!I4:I10000,B93,Адм!F4:F10000,Y4)</f>
        <v>0</v>
      </c>
      <c r="AA93" s="41">
        <f t="shared" ref="AA93:AB109" si="34">AC93+AE93+AG93+AI93+AK93+AM93+AO93+AQ93+AS93+AU93</f>
        <v>0</v>
      </c>
      <c r="AB93" s="41">
        <f t="shared" si="34"/>
        <v>0</v>
      </c>
      <c r="AC93" s="27">
        <f>SUMIFS(Адм!A4:A10000,Адм!I4:I10000,B93,Адм!F4:F10000,AC4)</f>
        <v>0</v>
      </c>
      <c r="AD93" s="27">
        <f>SUMIFS(Адм!O4:O10000,Адм!I4:I10000,B93,Адм!F4:F10000,AC4)</f>
        <v>0</v>
      </c>
      <c r="AE93" s="27">
        <f>SUMIFS(Адм!A4:A10000,Адм!I4:I10000,B93,Адм!F4:F10000,AE4)</f>
        <v>0</v>
      </c>
      <c r="AF93" s="27">
        <f>SUMIFS(Адм!O4:O10000,Адм!I4:I10000,B93,Адм!F4:F10000,AE4)</f>
        <v>0</v>
      </c>
      <c r="AG93" s="27">
        <f>SUMIFS(Адм!A4:A10000,Адм!I4:I10000,B93,Адм!F4:F10000,AG4)</f>
        <v>0</v>
      </c>
      <c r="AH93" s="27">
        <f>SUMIFS(Адм!O4:O10000,Адм!I4:I10000,B93,Адм!F4:F10000,AG4)</f>
        <v>0</v>
      </c>
      <c r="AI93" s="27">
        <f>SUMIFS(Адм!A4:A10000,Адм!I4:I10000,B93,Адм!F4:F10000,AI4)</f>
        <v>0</v>
      </c>
      <c r="AJ93" s="27">
        <f>SUMIFS(Адм!O4:O10000,Адм!I4:I10000,B93,Адм!F4:F10000,AI4)</f>
        <v>0</v>
      </c>
      <c r="AK93" s="27">
        <f>SUMIFS(Адм!A4:A10000,Адм!I4:I10000,B93,Адм!F4:F10000,AK4)</f>
        <v>0</v>
      </c>
      <c r="AL93" s="27">
        <f>SUMIFS(Адм!O4:O10000,Адм!I4:I10000,B93,Адм!F4:F10000,AK4)</f>
        <v>0</v>
      </c>
      <c r="AM93" s="27">
        <f>SUMIFS(Адм!A4:A10000,Адм!I4:I10000,B93,Адм!F4:F10000,AM4)</f>
        <v>0</v>
      </c>
      <c r="AN93" s="27">
        <f>SUMIFS(Адм!O4:O10000,Адм!I4:I10000,B93,Адм!F4:F10000,AM4)</f>
        <v>0</v>
      </c>
      <c r="AO93" s="27">
        <f>SUMIFS(Адм!A4:A10000,Адм!I4:I10000,B93,Адм!F4:F10000,AO4)</f>
        <v>0</v>
      </c>
      <c r="AP93" s="27">
        <f>SUMIFS(Адм!O4:O10000,Адм!I4:I10000,B93,Адм!F4:F10000,AO4)</f>
        <v>0</v>
      </c>
      <c r="AQ93" s="27">
        <f>SUMIFS(Адм!A4:A10000,Адм!I4:I10000,B93,Адм!F4:F10000,AQ4)</f>
        <v>0</v>
      </c>
      <c r="AR93" s="27">
        <f>SUMIFS(Адм!O4:O10000,Адм!I4:I10000,B93,Адм!F4:F10000,AQ4)</f>
        <v>0</v>
      </c>
      <c r="AS93" s="27">
        <f>SUMIFS(Адм!A4:A10000,Адм!I4:I10000,B93,Адм!F4:F10000,AS4)</f>
        <v>0</v>
      </c>
      <c r="AT93" s="27">
        <f>SUMIFS(Адм!O4:O10000,Адм!I4:I10000,B93,Адм!F4:F10000,AS4)</f>
        <v>0</v>
      </c>
      <c r="AU93" s="27">
        <f>SUMIFS(Адм!A4:A10000,Адм!I4:I10000,B93,Адм!F4:F10000,AU4)</f>
        <v>0</v>
      </c>
      <c r="AV93" s="27">
        <f>SUMIFS(Адм!O4:O10000,Адм!I4:I10000,B93,Адм!F4:F10000,AU4)</f>
        <v>0</v>
      </c>
    </row>
    <row r="94" spans="1:48" ht="16.5" thickBot="1">
      <c r="A94" s="43" t="s">
        <v>27</v>
      </c>
      <c r="B94" s="81" t="s">
        <v>38</v>
      </c>
      <c r="C94" s="436">
        <f t="shared" si="33"/>
        <v>0</v>
      </c>
      <c r="D94" s="2316">
        <f t="shared" ref="D94:D111" si="35">(J94+L94+N94+P94+R94+T94+V94+X94+Z94+AB94)</f>
        <v>0</v>
      </c>
      <c r="E94" s="488">
        <v>0</v>
      </c>
      <c r="F94" s="482">
        <v>0</v>
      </c>
      <c r="G94" s="758"/>
      <c r="H94" s="759"/>
      <c r="I94" s="25">
        <f>SUMIFS(Адм!A4:A10000,Адм!I4:I10000,B94,Адм!F4:F10000,I4)</f>
        <v>0</v>
      </c>
      <c r="J94" s="25">
        <f>SUMIFS(Адм!O4:O10000,Адм!I4:I10000,B94,Адм!F4:F10000,I4)</f>
        <v>0</v>
      </c>
      <c r="K94" s="26">
        <f>SUMIFS(Адм!A4:A10000,Адм!I4:I10000,B94,Адм!F4:F10000,K4)</f>
        <v>0</v>
      </c>
      <c r="L94" s="27">
        <f>SUMIFS(Адм!O4:O10000,Адм!I4:I10000,B94,Адм!F4:F10000,K4)</f>
        <v>0</v>
      </c>
      <c r="M94" s="27">
        <f>SUMIFS(Адм!A4:A10000,Адм!I4:I10000,B94,Адм!F4:F10000,M4)</f>
        <v>0</v>
      </c>
      <c r="N94" s="27">
        <f>SUMIFS(Адм!O4:O10000,Адм!I4:I10000,B94,Адм!F4:F10000,M4)</f>
        <v>0</v>
      </c>
      <c r="O94" s="27">
        <f>SUMIFS(Адм!A4:A10000,Адм!I4:I10000,B94,Адм!F4:F10000,O4)</f>
        <v>0</v>
      </c>
      <c r="P94" s="27">
        <f>SUMIFS(Адм!O4:O10000,Адм!I4:I10000,B94,Адм!F4:F10000,O4)</f>
        <v>0</v>
      </c>
      <c r="Q94" s="27">
        <f>SUMIFS(Адм!A4:A10000,Адм!I4:I10000,B94,Адм!F4:F10000,Q4)</f>
        <v>0</v>
      </c>
      <c r="R94" s="27">
        <f>SUMIFS(Адм!O4:O10000,Адм!I4:I10000,B94,Адм!F4:F10000,Q4)</f>
        <v>0</v>
      </c>
      <c r="S94" s="27">
        <f>SUMIFS(Адм!A4:A10000,Адм!I4:I10000,B94,Адм!F4:F10000,S4)</f>
        <v>0</v>
      </c>
      <c r="T94" s="27">
        <f>SUMIFS(Адм!O4:O10000,Адм!I4:I10000,B94,Адм!F4:F10000,S4)</f>
        <v>0</v>
      </c>
      <c r="U94" s="27">
        <f>SUMIFS(Адм!A4:A10000,Адм!I4:I10000,B94,Адм!F4:F10000,U4)</f>
        <v>0</v>
      </c>
      <c r="V94" s="27">
        <f>SUMIFS(Адм!O4:O10000,Адм!I4:I10000,B94,Адм!F4:F10000,U4)</f>
        <v>0</v>
      </c>
      <c r="W94" s="27">
        <f>SUMIFS(Адм!A4:A10000,Адм!I4:I10000,B94,Адм!F4:F10000,W4)</f>
        <v>0</v>
      </c>
      <c r="X94" s="27">
        <f>SUMIFS(Адм!O4:O10000,Адм!I4:I10000,B94,Адм!F4:F10000,W4)</f>
        <v>0</v>
      </c>
      <c r="Y94" s="27">
        <f>SUMIFS(Адм!A4:A10000,Адм!I4:I10000,B94,Адм!F4:F10000,Y4)</f>
        <v>0</v>
      </c>
      <c r="Z94" s="27">
        <f>SUMIFS(Адм!O4:O10000,Адм!I4:I10000,B94,Адм!F4:F10000,Y4)</f>
        <v>0</v>
      </c>
      <c r="AA94" s="41">
        <f t="shared" si="34"/>
        <v>0</v>
      </c>
      <c r="AB94" s="41">
        <f t="shared" si="34"/>
        <v>0</v>
      </c>
      <c r="AC94" s="27">
        <f>SUMIFS(Адм!A4:A10000,Адм!I4:I10000,B94,Адм!F4:F10000,AC4)</f>
        <v>0</v>
      </c>
      <c r="AD94" s="27">
        <f>SUMIFS(Адм!O4:O10000,Адм!I4:I10000,B94,Адм!F4:F10000,AC4)</f>
        <v>0</v>
      </c>
      <c r="AE94" s="27">
        <f>SUMIFS(Адм!A4:A10000,Адм!I4:I10000,B94,Адм!F4:F10000,AE4)</f>
        <v>0</v>
      </c>
      <c r="AF94" s="27">
        <f>SUMIFS(Адм!O4:O10000,Адм!I4:I10000,B94,Адм!F4:F10000,AE4)</f>
        <v>0</v>
      </c>
      <c r="AG94" s="27">
        <f>SUMIFS(Адм!A4:A10000,Адм!I4:I10000,B94,Адм!F4:F10000,AG4)</f>
        <v>0</v>
      </c>
      <c r="AH94" s="27">
        <f>SUMIFS(Адм!O4:O10000,Адм!I4:I10000,B94,Адм!F4:F10000,AG4)</f>
        <v>0</v>
      </c>
      <c r="AI94" s="27">
        <f>SUMIFS(Адм!A4:A10000,Адм!I4:I10000,B94,Адм!F4:F10000,AI4)</f>
        <v>0</v>
      </c>
      <c r="AJ94" s="27">
        <f>SUMIFS(Адм!O4:O10000,Адм!I4:I10000,B94,Адм!F4:F10000,AI4)</f>
        <v>0</v>
      </c>
      <c r="AK94" s="27">
        <f>SUMIFS(Адм!A4:A10000,Адм!I4:I10000,B94,Адм!F4:F10000,AK4)</f>
        <v>0</v>
      </c>
      <c r="AL94" s="27">
        <f>SUMIFS(Адм!O4:O10000,Адм!I4:I10000,B94,Адм!F4:F10000,AK4)</f>
        <v>0</v>
      </c>
      <c r="AM94" s="27">
        <f>SUMIFS(Адм!A4:A10000,Адм!I4:I10000,B94,Адм!F4:F10000,AM4)</f>
        <v>0</v>
      </c>
      <c r="AN94" s="27">
        <f>SUMIFS(Адм!O4:O10000,Адм!I4:I10000,B94,Адм!F4:F10000,AM4)</f>
        <v>0</v>
      </c>
      <c r="AO94" s="27">
        <f>SUMIFS(Адм!A4:A10000,Адм!I4:I10000,B94,Адм!F4:F10000,AO4)</f>
        <v>0</v>
      </c>
      <c r="AP94" s="27">
        <f>SUMIFS(Адм!O4:O10000,Адм!I4:I10000,B94,Адм!F4:F10000,AO4)</f>
        <v>0</v>
      </c>
      <c r="AQ94" s="27">
        <f>SUMIFS(Адм!A4:A10000,Адм!I4:I10000,B94,Адм!F4:F10000,AQ4)</f>
        <v>0</v>
      </c>
      <c r="AR94" s="27">
        <f>SUMIFS(Адм!O4:O10000,Адм!I4:I10000,B94,Адм!F4:F10000,AQ4)</f>
        <v>0</v>
      </c>
      <c r="AS94" s="27">
        <f>SUMIFS(Адм!A4:A10000,Адм!I4:I10000,B94,Адм!F4:F10000,AS4)</f>
        <v>0</v>
      </c>
      <c r="AT94" s="27">
        <f>SUMIFS(Адм!O4:O10000,Адм!I4:I10000,B94,Адм!F4:F10000,AS4)</f>
        <v>0</v>
      </c>
      <c r="AU94" s="27">
        <f>SUMIFS(Адм!A4:A10000,Адм!I4:I10000,B94,Адм!F4:F10000,AU4)</f>
        <v>0</v>
      </c>
      <c r="AV94" s="27">
        <f>SUMIFS(Адм!O4:O10000,Адм!I4:I10000,B94,Адм!F4:F10000,AU4)</f>
        <v>0</v>
      </c>
    </row>
    <row r="95" spans="1:48" ht="16.5" thickBot="1">
      <c r="A95" s="43" t="s">
        <v>46</v>
      </c>
      <c r="B95" s="81" t="s">
        <v>91</v>
      </c>
      <c r="C95" s="436">
        <f t="shared" si="33"/>
        <v>0</v>
      </c>
      <c r="D95" s="2316">
        <f t="shared" si="35"/>
        <v>0</v>
      </c>
      <c r="E95" s="488">
        <v>0</v>
      </c>
      <c r="F95" s="482">
        <v>0</v>
      </c>
      <c r="G95" s="758"/>
      <c r="H95" s="759"/>
      <c r="I95" s="25">
        <f>SUMIFS(Адм!A4:A10000,Адм!I4:I10000,B95,Адм!F4:F10000,I4)</f>
        <v>0</v>
      </c>
      <c r="J95" s="25">
        <f>SUMIFS(Адм!O4:O10000,Адм!I4:I10000,B95,Адм!F4:F10000,I4)</f>
        <v>0</v>
      </c>
      <c r="K95" s="26">
        <f>SUMIFS(Адм!A4:A10000,Адм!I4:I10000,B95,Адм!F4:F10000,K4)</f>
        <v>0</v>
      </c>
      <c r="L95" s="27">
        <f>SUMIFS(Адм!O4:O10000,Адм!I4:I10000,B95,Адм!F4:F10000,K4)</f>
        <v>0</v>
      </c>
      <c r="M95" s="27">
        <f>SUMIFS(Адм!A4:A10000,Адм!I4:I10000,B95,Адм!F4:F10000,M4)</f>
        <v>0</v>
      </c>
      <c r="N95" s="27">
        <f>SUMIFS(Адм!O4:O10000,Адм!I4:I10000,B95,Адм!F4:F10000,M4)</f>
        <v>0</v>
      </c>
      <c r="O95" s="27">
        <f>SUMIFS(Адм!A4:A10000,Адм!I4:I10000,B95,Адм!F4:F10000,O4)</f>
        <v>0</v>
      </c>
      <c r="P95" s="27">
        <f>SUMIFS(Адм!O4:O10000,Адм!I4:I10000,B95,Адм!F4:F10000,O4)</f>
        <v>0</v>
      </c>
      <c r="Q95" s="27">
        <f>SUMIFS(Адм!A4:A10000,Адм!I4:I10000,B95,Адм!F4:F10000,Q4)</f>
        <v>0</v>
      </c>
      <c r="R95" s="27">
        <f>SUMIFS(Адм!O4:O10000,Адм!I4:I10000,B95,Адм!F4:F10000,Q4)</f>
        <v>0</v>
      </c>
      <c r="S95" s="27">
        <f>SUMIFS(Адм!A4:A10000,Адм!I4:I10000,B95,Адм!F4:F10000,S4)</f>
        <v>0</v>
      </c>
      <c r="T95" s="27">
        <f>SUMIFS(Адм!O4:O10000,Адм!I4:I10000,B95,Адм!F4:F10000,S4)</f>
        <v>0</v>
      </c>
      <c r="U95" s="27">
        <f>SUMIFS(Адм!A4:A10000,Адм!I4:I10000,B95,Адм!F4:F10000,U4)</f>
        <v>0</v>
      </c>
      <c r="V95" s="27">
        <f>SUMIFS(Адм!O4:O10000,Адм!I4:I10000,B95,Адм!F4:F10000,U4)</f>
        <v>0</v>
      </c>
      <c r="W95" s="27">
        <f>SUMIFS(Адм!A4:A10000,Адм!I4:I10000,B95,Адм!F4:F10000,W4)</f>
        <v>0</v>
      </c>
      <c r="X95" s="27">
        <f>SUMIFS(Адм!O4:O10000,Адм!I4:I10000,B95,Адм!F4:F10000,W4)</f>
        <v>0</v>
      </c>
      <c r="Y95" s="27">
        <f>SUMIFS(Адм!A4:A10000,Адм!I4:I10000,B95,Адм!F4:F10000,Y4)</f>
        <v>0</v>
      </c>
      <c r="Z95" s="27">
        <f>SUMIFS(Адм!O4:O10000,Адм!I4:I10000,B95,Адм!F4:F10000,Y4)</f>
        <v>0</v>
      </c>
      <c r="AA95" s="41">
        <f t="shared" si="34"/>
        <v>0</v>
      </c>
      <c r="AB95" s="41">
        <f t="shared" si="34"/>
        <v>0</v>
      </c>
      <c r="AC95" s="27">
        <f>SUMIFS(Адм!A4:A10000,Адм!I4:I10000,B95,Адм!F4:F10000,AC4)</f>
        <v>0</v>
      </c>
      <c r="AD95" s="27">
        <f>SUMIFS(Адм!O4:O10000,Адм!I4:I10000,B95,Адм!F4:F10000,AC4)</f>
        <v>0</v>
      </c>
      <c r="AE95" s="27">
        <f>SUMIFS(Адм!A4:A10000,Адм!I4:I10000,B95,Адм!F4:F10000,AE4)</f>
        <v>0</v>
      </c>
      <c r="AF95" s="27">
        <f>SUMIFS(Адм!O4:O10000,Адм!I4:I10000,B95,Адм!F4:F10000,AE4)</f>
        <v>0</v>
      </c>
      <c r="AG95" s="27">
        <f>SUMIFS(Адм!A4:A10000,Адм!I4:I10000,B95,Адм!F4:F10000,AG4)</f>
        <v>0</v>
      </c>
      <c r="AH95" s="27">
        <f>SUMIFS(Адм!O4:O10000,Адм!I4:I10000,B95,Адм!F4:F10000,AG4)</f>
        <v>0</v>
      </c>
      <c r="AI95" s="27">
        <f>SUMIFS(Адм!A4:A10000,Адм!I4:I10000,B95,Адм!F4:F10000,AI4)</f>
        <v>0</v>
      </c>
      <c r="AJ95" s="27">
        <f>SUMIFS(Адм!O4:O10000,Адм!I4:I10000,B95,Адм!F4:F10000,AI4)</f>
        <v>0</v>
      </c>
      <c r="AK95" s="27">
        <f>SUMIFS(Адм!A4:A10000,Адм!I4:I10000,B95,Адм!F4:F10000,AK4)</f>
        <v>0</v>
      </c>
      <c r="AL95" s="27">
        <f>SUMIFS(Адм!O4:O10000,Адм!I4:I10000,B95,Адм!F4:F10000,AK4)</f>
        <v>0</v>
      </c>
      <c r="AM95" s="27">
        <f>SUMIFS(Адм!A4:A10000,Адм!I4:I10000,B95,Адм!F4:F10000,AM4)</f>
        <v>0</v>
      </c>
      <c r="AN95" s="27">
        <f>SUMIFS(Адм!O4:O10000,Адм!I4:I10000,B95,Адм!F4:F10000,AM4)</f>
        <v>0</v>
      </c>
      <c r="AO95" s="27">
        <f>SUMIFS(Адм!A4:A10000,Адм!I4:I10000,B95,Адм!F4:F10000,AO4)</f>
        <v>0</v>
      </c>
      <c r="AP95" s="27">
        <f>SUMIFS(Адм!O4:O10000,Адм!I4:I10000,B95,Адм!F4:F10000,AO4)</f>
        <v>0</v>
      </c>
      <c r="AQ95" s="27">
        <f>SUMIFS(Адм!A4:A10000,Адм!I4:I10000,B95,Адм!F4:F10000,AQ4)</f>
        <v>0</v>
      </c>
      <c r="AR95" s="27">
        <f>SUMIFS(Адм!O4:O10000,Адм!I4:I10000,B95,Адм!F4:F10000,AQ4)</f>
        <v>0</v>
      </c>
      <c r="AS95" s="27">
        <f>SUMIFS(Адм!A4:A10000,Адм!I4:I10000,B95,Адм!F4:F10000,AS4)</f>
        <v>0</v>
      </c>
      <c r="AT95" s="27">
        <f>SUMIFS(Адм!O4:O10000,Адм!I4:I10000,B95,Адм!F4:F10000,AS4)</f>
        <v>0</v>
      </c>
      <c r="AU95" s="27">
        <f>SUMIFS(Адм!A4:A10000,Адм!I4:I10000,B95,Адм!F4:F10000,AU4)</f>
        <v>0</v>
      </c>
      <c r="AV95" s="27">
        <f>SUMIFS(Адм!O4:O10000,Адм!I4:I10000,B95,Адм!F4:F10000,AU4)</f>
        <v>0</v>
      </c>
    </row>
    <row r="96" spans="1:48" ht="16.5" thickBot="1">
      <c r="A96" s="43" t="s">
        <v>68</v>
      </c>
      <c r="B96" s="81" t="s">
        <v>10</v>
      </c>
      <c r="C96" s="436">
        <f t="shared" si="33"/>
        <v>0</v>
      </c>
      <c r="D96" s="2316">
        <f t="shared" si="35"/>
        <v>0</v>
      </c>
      <c r="E96" s="488">
        <v>0</v>
      </c>
      <c r="F96" s="482">
        <v>0</v>
      </c>
      <c r="G96" s="758"/>
      <c r="H96" s="759"/>
      <c r="I96" s="25">
        <f>SUMIFS(Адм!A4:A10000,Адм!I4:I10000,B96,Адм!F4:F10000,I4)</f>
        <v>0</v>
      </c>
      <c r="J96" s="25">
        <f>SUMIFS(Адм!O4:O10000,Адм!I4:I10000,B96,Адм!F4:F10000,I4)</f>
        <v>0</v>
      </c>
      <c r="K96" s="26">
        <f>SUMIFS(Адм!A4:A10000,Адм!I4:I10000,B96,Адм!F4:F10000,K4)</f>
        <v>0</v>
      </c>
      <c r="L96" s="27">
        <f>SUMIFS(Адм!O4:O10000,Адм!I4:I10000,B96,Адм!F4:F10000,K4)</f>
        <v>0</v>
      </c>
      <c r="M96" s="27">
        <f>SUMIFS(Адм!A4:A10000,Адм!I4:I10000,B96,Адм!F4:F10000,M4)</f>
        <v>0</v>
      </c>
      <c r="N96" s="27">
        <f>SUMIFS(Адм!O4:O10000,Адм!I4:I10000,B96,Адм!F4:F10000,M4)</f>
        <v>0</v>
      </c>
      <c r="O96" s="27">
        <f>SUMIFS(Адм!A4:A10000,Адм!I4:I10000,B96,Адм!F4:F10000,O4)</f>
        <v>0</v>
      </c>
      <c r="P96" s="27">
        <f>SUMIFS(Адм!O4:O10000,Адм!I4:I10000,B96,Адм!F4:F10000,O4)</f>
        <v>0</v>
      </c>
      <c r="Q96" s="27">
        <f>SUMIFS(Адм!A4:A10000,Адм!I4:I10000,B96,Адм!F4:F10000,Q4)</f>
        <v>0</v>
      </c>
      <c r="R96" s="27">
        <f>SUMIFS(Адм!O4:O10000,Адм!I4:I10000,B96,Адм!F4:F10000,Q4)</f>
        <v>0</v>
      </c>
      <c r="S96" s="27">
        <f>SUMIFS(Адм!A4:A10000,Адм!I4:I10000,B96,Адм!F4:F10000,S4)</f>
        <v>0</v>
      </c>
      <c r="T96" s="27">
        <f>SUMIFS(Адм!O4:O10000,Адм!I4:I10000,B96,Адм!F4:F10000,S4)</f>
        <v>0</v>
      </c>
      <c r="U96" s="27">
        <f>SUMIFS(Адм!A4:A10000,Адм!I4:I10000,B96,Адм!F4:F10000,U4)</f>
        <v>0</v>
      </c>
      <c r="V96" s="27">
        <f>SUMIFS(Адм!O4:O10000,Адм!I4:I10000,B96,Адм!F4:F10000,U4)</f>
        <v>0</v>
      </c>
      <c r="W96" s="27">
        <f>SUMIFS(Адм!A4:A10000,Адм!I4:I10000,B96,Адм!F4:F10000,W4)</f>
        <v>0</v>
      </c>
      <c r="X96" s="27">
        <f>SUMIFS(Адм!O4:O10000,Адм!I4:I10000,B96,Адм!F4:F10000,W4)</f>
        <v>0</v>
      </c>
      <c r="Y96" s="27">
        <f>SUMIFS(Адм!A4:A10000,Адм!I4:I10000,B96,Адм!F4:F10000,Y4)</f>
        <v>0</v>
      </c>
      <c r="Z96" s="27">
        <f>SUMIFS(Адм!O4:O10000,Адм!I4:I10000,B96,Адм!F4:F10000,Y4)</f>
        <v>0</v>
      </c>
      <c r="AA96" s="41">
        <f t="shared" si="34"/>
        <v>0</v>
      </c>
      <c r="AB96" s="41">
        <f t="shared" si="34"/>
        <v>0</v>
      </c>
      <c r="AC96" s="27">
        <f>SUMIFS(Адм!A4:A10000,Адм!I4:I10000,B96,Адм!F4:F10000,AC4)</f>
        <v>0</v>
      </c>
      <c r="AD96" s="27">
        <f>SUMIFS(Адм!O4:O10000,Адм!I4:I10000,B96,Адм!F4:F10000,AC4)</f>
        <v>0</v>
      </c>
      <c r="AE96" s="27">
        <f>SUMIFS(Адм!A4:A10000,Адм!I4:I10000,B96,Адм!F4:F10000,AE4)</f>
        <v>0</v>
      </c>
      <c r="AF96" s="27">
        <f>SUMIFS(Адм!O4:O10000,Адм!I4:I10000,B96,Адм!F4:F10000,AE4)</f>
        <v>0</v>
      </c>
      <c r="AG96" s="27">
        <f>SUMIFS(Адм!A4:A10000,Адм!I4:I10000,B96,Адм!F4:F10000,AG4)</f>
        <v>0</v>
      </c>
      <c r="AH96" s="27">
        <f>SUMIFS(Адм!O4:O10000,Адм!I4:I10000,B96,Адм!F4:F10000,AG4)</f>
        <v>0</v>
      </c>
      <c r="AI96" s="27">
        <f>SUMIFS(Адм!A4:A10000,Адм!I4:I10000,B96,Адм!F4:F10000,AI4)</f>
        <v>0</v>
      </c>
      <c r="AJ96" s="27">
        <f>SUMIFS(Адм!O4:O10000,Адм!I4:I10000,B96,Адм!F4:F10000,AI4)</f>
        <v>0</v>
      </c>
      <c r="AK96" s="27">
        <f>SUMIFS(Адм!A4:A10000,Адм!I4:I10000,B96,Адм!F4:F10000,AK4)</f>
        <v>0</v>
      </c>
      <c r="AL96" s="27">
        <f>SUMIFS(Адм!O4:O10000,Адм!I4:I10000,B96,Адм!F4:F10000,AK4)</f>
        <v>0</v>
      </c>
      <c r="AM96" s="27">
        <f>SUMIFS(Адм!A4:A10000,Адм!I4:I10000,B96,Адм!F4:F10000,AM4)</f>
        <v>0</v>
      </c>
      <c r="AN96" s="27">
        <f>SUMIFS(Адм!O4:O10000,Адм!I4:I10000,B96,Адм!F4:F10000,AM4)</f>
        <v>0</v>
      </c>
      <c r="AO96" s="27">
        <f>SUMIFS(Адм!A4:A10000,Адм!I4:I10000,B96,Адм!F4:F10000,AO4)</f>
        <v>0</v>
      </c>
      <c r="AP96" s="27">
        <f>SUMIFS(Адм!O4:O10000,Адм!I4:I10000,B96,Адм!F4:F10000,AO4)</f>
        <v>0</v>
      </c>
      <c r="AQ96" s="27">
        <f>SUMIFS(Адм!A4:A10000,Адм!I4:I10000,B96,Адм!F4:F10000,AQ4)</f>
        <v>0</v>
      </c>
      <c r="AR96" s="27">
        <f>SUMIFS(Адм!O4:O10000,Адм!I4:I10000,B96,Адм!F4:F10000,AQ4)</f>
        <v>0</v>
      </c>
      <c r="AS96" s="27">
        <f>SUMIFS(Адм!A4:A10000,Адм!I4:I10000,B96,Адм!F4:F10000,AS4)</f>
        <v>0</v>
      </c>
      <c r="AT96" s="27">
        <f>SUMIFS(Адм!O4:O10000,Адм!I4:I10000,B96,Адм!F4:F10000,AS4)</f>
        <v>0</v>
      </c>
      <c r="AU96" s="27">
        <f>SUMIFS(Адм!A4:A10000,Адм!I4:I10000,B96,Адм!F4:F10000,AU4)</f>
        <v>0</v>
      </c>
      <c r="AV96" s="27">
        <f>SUMIFS(Адм!O4:O10000,Адм!I4:I10000,B96,Адм!F4:F10000,AU4)</f>
        <v>0</v>
      </c>
    </row>
    <row r="97" spans="1:48" ht="16.5" thickBot="1">
      <c r="A97" s="43" t="s">
        <v>4</v>
      </c>
      <c r="B97" s="81" t="s">
        <v>11</v>
      </c>
      <c r="C97" s="436">
        <f t="shared" si="33"/>
        <v>0</v>
      </c>
      <c r="D97" s="2316">
        <f t="shared" si="35"/>
        <v>0</v>
      </c>
      <c r="E97" s="488">
        <v>0</v>
      </c>
      <c r="F97" s="482">
        <v>0</v>
      </c>
      <c r="G97" s="758"/>
      <c r="H97" s="759"/>
      <c r="I97" s="25">
        <f>SUMIFS(Адм!A4:A10000,Адм!I4:I10000,B97,Адм!F4:F10000,I4)</f>
        <v>0</v>
      </c>
      <c r="J97" s="25">
        <f>SUMIFS(Адм!O4:O10000,Адм!I4:I10000,B97,Адм!F4:F10000,I4)</f>
        <v>0</v>
      </c>
      <c r="K97" s="26">
        <f>SUMIFS(Адм!A4:A10000,Адм!I4:I10000,B97,Адм!F4:F10000,K4)</f>
        <v>0</v>
      </c>
      <c r="L97" s="27">
        <f>SUMIFS(Адм!O4:O10000,Адм!I4:I10000,B97,Адм!F4:F10000,K4)</f>
        <v>0</v>
      </c>
      <c r="M97" s="27">
        <f>SUMIFS(Адм!A4:A10000,Адм!I4:I10000,B97,Адм!F4:F10000,M4)</f>
        <v>0</v>
      </c>
      <c r="N97" s="27">
        <f>SUMIFS(Адм!O4:O10000,Адм!I4:I10000,B97,Адм!F4:F10000,M4)</f>
        <v>0</v>
      </c>
      <c r="O97" s="27">
        <f>SUMIFS(Адм!A4:A10000,Адм!I4:I10000,B97,Адм!F4:F10000,O4)</f>
        <v>0</v>
      </c>
      <c r="P97" s="27">
        <f>SUMIFS(Адм!O4:O10000,Адм!I4:I10000,B97,Адм!F4:F10000,O4)</f>
        <v>0</v>
      </c>
      <c r="Q97" s="27">
        <f>SUMIFS(Адм!A4:A10000,Адм!I4:I10000,B97,Адм!F4:F10000,Q4)</f>
        <v>0</v>
      </c>
      <c r="R97" s="27">
        <f>SUMIFS(Адм!O4:O10000,Адм!I4:I10000,B97,Адм!F4:F10000,Q4)</f>
        <v>0</v>
      </c>
      <c r="S97" s="27">
        <f>SUMIFS(Адм!A4:A10000,Адм!I4:I10000,B97,Адм!F4:F10000,S4)</f>
        <v>0</v>
      </c>
      <c r="T97" s="27">
        <f>SUMIFS(Адм!O4:O10000,Адм!I4:I10000,B97,Адм!F4:F10000,S4)</f>
        <v>0</v>
      </c>
      <c r="U97" s="27">
        <f>SUMIFS(Адм!A4:A10000,Адм!I4:I10000,B97,Адм!F4:F10000,U4)</f>
        <v>0</v>
      </c>
      <c r="V97" s="27">
        <f>SUMIFS(Адм!O4:O10000,Адм!I4:I10000,B97,Адм!F4:F10000,U4)</f>
        <v>0</v>
      </c>
      <c r="W97" s="27">
        <f>SUMIFS(Адм!A4:A10000,Адм!I4:I10000,B97,Адм!F4:F10000,W4)</f>
        <v>0</v>
      </c>
      <c r="X97" s="27">
        <f>SUMIFS(Адм!O4:O10000,Адм!I4:I10000,B97,Адм!F4:F10000,W4)</f>
        <v>0</v>
      </c>
      <c r="Y97" s="27">
        <f>SUMIFS(Адм!A4:A10000,Адм!I4:I10000,B97,Адм!F4:F10000,Y4)</f>
        <v>0</v>
      </c>
      <c r="Z97" s="27">
        <f>SUMIFS(Адм!O4:O10000,Адм!I4:I10000,B97,Адм!F4:F10000,Y4)</f>
        <v>0</v>
      </c>
      <c r="AA97" s="41">
        <f t="shared" si="34"/>
        <v>0</v>
      </c>
      <c r="AB97" s="41">
        <f t="shared" si="34"/>
        <v>0</v>
      </c>
      <c r="AC97" s="27">
        <f>SUMIFS(Адм!A4:A10000,Адм!I4:I10000,B97,Адм!F4:F10000,AC4)</f>
        <v>0</v>
      </c>
      <c r="AD97" s="27">
        <f>SUMIFS(Адм!O4:O10000,Адм!I4:I10000,B97,Адм!F4:F10000,AC4)</f>
        <v>0</v>
      </c>
      <c r="AE97" s="27">
        <f>SUMIFS(Адм!A4:A10000,Адм!I4:I10000,B97,Адм!F4:F10000,AE4)</f>
        <v>0</v>
      </c>
      <c r="AF97" s="27">
        <f>SUMIFS(Адм!O4:O10000,Адм!I4:I10000,B97,Адм!F4:F10000,AE4)</f>
        <v>0</v>
      </c>
      <c r="AG97" s="27">
        <f>SUMIFS(Адм!A4:A10000,Адм!I4:I10000,B97,Адм!F4:F10000,AG4)</f>
        <v>0</v>
      </c>
      <c r="AH97" s="27">
        <f>SUMIFS(Адм!O4:O10000,Адм!I4:I10000,B97,Адм!F4:F10000,AG4)</f>
        <v>0</v>
      </c>
      <c r="AI97" s="27">
        <f>SUMIFS(Адм!A4:A10000,Адм!I4:I10000,B97,Адм!F4:F10000,AI4)</f>
        <v>0</v>
      </c>
      <c r="AJ97" s="27">
        <f>SUMIFS(Адм!O4:O10000,Адм!I4:I10000,B97,Адм!F4:F10000,AI4)</f>
        <v>0</v>
      </c>
      <c r="AK97" s="27">
        <f>SUMIFS(Адм!A4:A10000,Адм!I4:I10000,B97,Адм!F4:F10000,AK4)</f>
        <v>0</v>
      </c>
      <c r="AL97" s="27">
        <f>SUMIFS(Адм!O4:O10000,Адм!I4:I10000,B97,Адм!F4:F10000,AK4)</f>
        <v>0</v>
      </c>
      <c r="AM97" s="27">
        <f>SUMIFS(Адм!A4:A10000,Адм!I4:I10000,B97,Адм!F4:F10000,AM4)</f>
        <v>0</v>
      </c>
      <c r="AN97" s="27">
        <f>SUMIFS(Адм!O4:O10000,Адм!I4:I10000,B97,Адм!F4:F10000,AM4)</f>
        <v>0</v>
      </c>
      <c r="AO97" s="27">
        <f>SUMIFS(Адм!A4:A10000,Адм!I4:I10000,B97,Адм!F4:F10000,AO4)</f>
        <v>0</v>
      </c>
      <c r="AP97" s="27">
        <f>SUMIFS(Адм!O4:O10000,Адм!I4:I10000,B97,Адм!F4:F10000,AO4)</f>
        <v>0</v>
      </c>
      <c r="AQ97" s="27">
        <f>SUMIFS(Адм!A4:A10000,Адм!I4:I10000,B97,Адм!F4:F10000,AQ4)</f>
        <v>0</v>
      </c>
      <c r="AR97" s="27">
        <f>SUMIFS(Адм!O4:O10000,Адм!I4:I10000,B97,Адм!F4:F10000,AQ4)</f>
        <v>0</v>
      </c>
      <c r="AS97" s="27">
        <f>SUMIFS(Адм!A4:A10000,Адм!I4:I10000,B97,Адм!F4:F10000,AS4)</f>
        <v>0</v>
      </c>
      <c r="AT97" s="27">
        <f>SUMIFS(Адм!O4:O10000,Адм!I4:I10000,B97,Адм!F4:F10000,AS4)</f>
        <v>0</v>
      </c>
      <c r="AU97" s="27">
        <f>SUMIFS(Адм!A4:A10000,Адм!I4:I10000,B97,Адм!F4:F10000,AU4)</f>
        <v>0</v>
      </c>
      <c r="AV97" s="27">
        <f>SUMIFS(Адм!O4:O10000,Адм!I4:I10000,B97,Адм!F4:F10000,AU4)</f>
        <v>0</v>
      </c>
    </row>
    <row r="98" spans="1:48" ht="16.5" thickBot="1">
      <c r="A98" s="43" t="s">
        <v>5</v>
      </c>
      <c r="B98" s="81" t="s">
        <v>25</v>
      </c>
      <c r="C98" s="436">
        <f t="shared" si="33"/>
        <v>1</v>
      </c>
      <c r="D98" s="2316">
        <f t="shared" si="35"/>
        <v>0</v>
      </c>
      <c r="E98" s="488">
        <v>1</v>
      </c>
      <c r="F98" s="482">
        <v>0</v>
      </c>
      <c r="G98" s="758"/>
      <c r="H98" s="759"/>
      <c r="I98" s="25">
        <f>SUMIFS(Адм!A4:A10000,Адм!I4:I10000,B98,Адм!F4:F10000,I4)</f>
        <v>0</v>
      </c>
      <c r="J98" s="25">
        <f>SUMIFS(Адм!O4:O10000,Адм!I4:I10000,B98,Адм!F4:F10000,I4)</f>
        <v>0</v>
      </c>
      <c r="K98" s="26">
        <f>SUMIFS(Адм!A4:A10000,Адм!I4:I10000,B98,Адм!F4:F10000,K4)</f>
        <v>0</v>
      </c>
      <c r="L98" s="27">
        <f>SUMIFS(Адм!O4:O10000,Адм!I4:I10000,B98,Адм!F4:F10000,K4)</f>
        <v>0</v>
      </c>
      <c r="M98" s="27">
        <f>SUMIFS(Адм!A4:A10000,Адм!I4:I10000,B98,Адм!F4:F10000,M4)</f>
        <v>0</v>
      </c>
      <c r="N98" s="27">
        <f>SUMIFS(Адм!O4:O10000,Адм!I4:I10000,B98,Адм!F4:F10000,M4)</f>
        <v>0</v>
      </c>
      <c r="O98" s="27">
        <f>SUMIFS(Адм!A4:A10000,Адм!I4:I10000,B98,Адм!F4:F10000,O4)</f>
        <v>0</v>
      </c>
      <c r="P98" s="27">
        <f>SUMIFS(Адм!O4:O10000,Адм!I4:I10000,B98,Адм!F4:F10000,O4)</f>
        <v>0</v>
      </c>
      <c r="Q98" s="27">
        <f>SUMIFS(Адм!A4:A10000,Адм!I4:I10000,B98,Адм!F4:F10000,Q4)</f>
        <v>0</v>
      </c>
      <c r="R98" s="27">
        <f>SUMIFS(Адм!O4:O10000,Адм!I4:I10000,B98,Адм!F4:F10000,Q4)</f>
        <v>0</v>
      </c>
      <c r="S98" s="27">
        <f>SUMIFS(Адм!A4:A10000,Адм!I4:I10000,B98,Адм!F4:F10000,S4)</f>
        <v>0</v>
      </c>
      <c r="T98" s="27">
        <f>SUMIFS(Адм!O4:O10000,Адм!I4:I10000,B98,Адм!F4:F10000,S4)</f>
        <v>0</v>
      </c>
      <c r="U98" s="27">
        <f>SUMIFS(Адм!A4:A10000,Адм!I4:I10000,B98,Адм!F4:F10000,U4)</f>
        <v>0</v>
      </c>
      <c r="V98" s="27">
        <f>SUMIFS(Адм!O4:O10000,Адм!I4:I10000,B98,Адм!F4:F10000,U4)</f>
        <v>0</v>
      </c>
      <c r="W98" s="27">
        <f>SUMIFS(Адм!A4:A10000,Адм!I4:I10000,B98,Адм!F4:F10000,W4)</f>
        <v>0</v>
      </c>
      <c r="X98" s="27">
        <f>SUMIFS(Адм!O4:O10000,Адм!I4:I10000,B98,Адм!F4:F10000,W4)</f>
        <v>0</v>
      </c>
      <c r="Y98" s="27">
        <f>SUMIFS(Адм!A4:A10000,Адм!I4:I10000,B98,Адм!F4:F10000,Y4)</f>
        <v>0</v>
      </c>
      <c r="Z98" s="27">
        <f>SUMIFS(Адм!O4:O10000,Адм!I4:I10000,B98,Адм!F4:F10000,Y4)</f>
        <v>0</v>
      </c>
      <c r="AA98" s="41">
        <f t="shared" si="34"/>
        <v>1</v>
      </c>
      <c r="AB98" s="41">
        <f t="shared" si="34"/>
        <v>0</v>
      </c>
      <c r="AC98" s="27">
        <f>SUMIFS(Адм!A4:A10000,Адм!I4:I10000,B98,Адм!F4:F10000,AC4)</f>
        <v>0</v>
      </c>
      <c r="AD98" s="27">
        <f>SUMIFS(Адм!O4:O10000,Адм!I4:I10000,B98,Адм!F4:F10000,AC4)</f>
        <v>0</v>
      </c>
      <c r="AE98" s="27">
        <f>SUMIFS(Адм!A4:A10000,Адм!I4:I10000,B98,Адм!F4:F10000,AE4)</f>
        <v>0</v>
      </c>
      <c r="AF98" s="27">
        <f>SUMIFS(Адм!O4:O10000,Адм!I4:I10000,B98,Адм!F4:F10000,AE4)</f>
        <v>0</v>
      </c>
      <c r="AG98" s="27">
        <f>SUMIFS(Адм!A4:A10000,Адм!I4:I10000,B98,Адм!F4:F10000,AG4)</f>
        <v>0</v>
      </c>
      <c r="AH98" s="27">
        <f>SUMIFS(Адм!O4:O10000,Адм!I4:I10000,B98,Адм!F4:F10000,AG4)</f>
        <v>0</v>
      </c>
      <c r="AI98" s="27">
        <f>SUMIFS(Адм!A4:A10000,Адм!I4:I10000,B98,Адм!F4:F10000,AI4)</f>
        <v>0</v>
      </c>
      <c r="AJ98" s="27">
        <f>SUMIFS(Адм!O4:O10000,Адм!I4:I10000,B98,Адм!F4:F10000,AI4)</f>
        <v>0</v>
      </c>
      <c r="AK98" s="27">
        <f>SUMIFS(Адм!A4:A10000,Адм!I4:I10000,B98,Адм!F4:F10000,AK4)</f>
        <v>0</v>
      </c>
      <c r="AL98" s="27">
        <f>SUMIFS(Адм!O4:O10000,Адм!I4:I10000,B98,Адм!F4:F10000,AK4)</f>
        <v>0</v>
      </c>
      <c r="AM98" s="27">
        <f>SUMIFS(Адм!A4:A10000,Адм!I4:I10000,B98,Адм!F4:F10000,AM4)</f>
        <v>0</v>
      </c>
      <c r="AN98" s="27">
        <f>SUMIFS(Адм!O4:O10000,Адм!I4:I10000,B98,Адм!F4:F10000,AM4)</f>
        <v>0</v>
      </c>
      <c r="AO98" s="27">
        <f>SUMIFS(Адм!A4:A10000,Адм!I4:I10000,B98,Адм!F4:F10000,AO4)</f>
        <v>1</v>
      </c>
      <c r="AP98" s="27">
        <f>SUMIFS(Адм!O4:O10000,Адм!I4:I10000,B98,Адм!F4:F10000,AO4)</f>
        <v>0</v>
      </c>
      <c r="AQ98" s="27">
        <f>SUMIFS(Адм!A4:A10000,Адм!I4:I10000,B98,Адм!F4:F10000,AQ4)</f>
        <v>0</v>
      </c>
      <c r="AR98" s="27">
        <f>SUMIFS(Адм!O4:O10000,Адм!I4:I10000,B98,Адм!F4:F10000,AQ4)</f>
        <v>0</v>
      </c>
      <c r="AS98" s="27">
        <f>SUMIFS(Адм!A4:A10000,Адм!I4:I10000,B98,Адм!F4:F10000,AS4)</f>
        <v>0</v>
      </c>
      <c r="AT98" s="27">
        <f>SUMIFS(Адм!O4:O10000,Адм!I4:I10000,B98,Адм!F4:F10000,AS4)</f>
        <v>0</v>
      </c>
      <c r="AU98" s="27">
        <f>SUMIFS(Адм!A4:A10000,Адм!I4:I10000,B98,Адм!F4:F10000,AU4)</f>
        <v>0</v>
      </c>
      <c r="AV98" s="27">
        <f>SUMIFS(Адм!O4:O10000,Адм!I4:I10000,B98,Адм!F4:F10000,AU4)</f>
        <v>0</v>
      </c>
    </row>
    <row r="99" spans="1:48" ht="16.5" thickBot="1">
      <c r="A99" s="43" t="s">
        <v>106</v>
      </c>
      <c r="B99" s="81" t="s">
        <v>97</v>
      </c>
      <c r="C99" s="436">
        <f t="shared" si="33"/>
        <v>0</v>
      </c>
      <c r="D99" s="2316">
        <f t="shared" si="35"/>
        <v>0</v>
      </c>
      <c r="E99" s="488">
        <v>0</v>
      </c>
      <c r="F99" s="482">
        <v>0</v>
      </c>
      <c r="G99" s="758"/>
      <c r="H99" s="759"/>
      <c r="I99" s="25">
        <f>SUMIFS(Адм!A4:A10000,Адм!I4:I10000,B99,Адм!F4:F10000,I4)</f>
        <v>0</v>
      </c>
      <c r="J99" s="25">
        <f>SUMIFS(Адм!O4:O10000,Адм!I4:I10000,B99,Адм!F4:F10000,I4)</f>
        <v>0</v>
      </c>
      <c r="K99" s="26">
        <f>SUMIFS(Адм!A4:A10000,Адм!I4:I10000,B99,Адм!F4:F10000,K4)</f>
        <v>0</v>
      </c>
      <c r="L99" s="27">
        <f>SUMIFS(Адм!O4:O10000,Адм!I4:I10000,B99,Адм!F4:F10000,K4)</f>
        <v>0</v>
      </c>
      <c r="M99" s="27">
        <f>SUMIFS(Адм!A4:A10000,Адм!I4:I10000,B99,Адм!F4:F10000,M4)</f>
        <v>0</v>
      </c>
      <c r="N99" s="27">
        <f>SUMIFS(Адм!O4:O10000,Адм!I4:I10000,B99,Адм!F4:F10000,M4)</f>
        <v>0</v>
      </c>
      <c r="O99" s="27">
        <f>SUMIFS(Адм!A4:A10000,Адм!I4:I10000,B99,Адм!F4:F10000,O4)</f>
        <v>0</v>
      </c>
      <c r="P99" s="27">
        <f>SUMIFS(Адм!O4:O10000,Адм!I4:I10000,B99,Адм!F4:F10000,O4)</f>
        <v>0</v>
      </c>
      <c r="Q99" s="27">
        <f>SUMIFS(Адм!A4:A10000,Адм!I4:I10000,B99,Адм!F4:F10000,Q4)</f>
        <v>0</v>
      </c>
      <c r="R99" s="27">
        <f>SUMIFS(Адм!O4:O10000,Адм!I4:I10000,B99,Адм!F4:F10000,Q4)</f>
        <v>0</v>
      </c>
      <c r="S99" s="27">
        <f>SUMIFS(Адм!A4:A10000,Адм!I4:I10000,B99,Адм!F4:F10000,S4)</f>
        <v>0</v>
      </c>
      <c r="T99" s="27">
        <f>SUMIFS(Адм!O4:O10000,Адм!I4:I10000,B99,Адм!F4:F10000,S4)</f>
        <v>0</v>
      </c>
      <c r="U99" s="27">
        <f>SUMIFS(Адм!A4:A10000,Адм!I4:I10000,B99,Адм!F4:F10000,U4)</f>
        <v>0</v>
      </c>
      <c r="V99" s="27">
        <f>SUMIFS(Адм!O4:O10000,Адм!I4:I10000,B99,Адм!F4:F10000,U4)</f>
        <v>0</v>
      </c>
      <c r="W99" s="27">
        <f>SUMIFS(Адм!A4:A10000,Адм!I4:I10000,B99,Адм!F4:F10000,W4)</f>
        <v>0</v>
      </c>
      <c r="X99" s="27">
        <f>SUMIFS(Адм!O4:O10000,Адм!I4:I10000,B99,Адм!F4:F10000,W4)</f>
        <v>0</v>
      </c>
      <c r="Y99" s="27">
        <f>SUMIFS(Адм!A4:A10000,Адм!I4:I10000,B99,Адм!F4:F10000,Y4)</f>
        <v>0</v>
      </c>
      <c r="Z99" s="27">
        <f>SUMIFS(Адм!O4:O10000,Адм!I4:I10000,B99,Адм!F4:F10000,Y4)</f>
        <v>0</v>
      </c>
      <c r="AA99" s="41">
        <f t="shared" si="34"/>
        <v>0</v>
      </c>
      <c r="AB99" s="41">
        <f t="shared" si="34"/>
        <v>0</v>
      </c>
      <c r="AC99" s="27">
        <f>SUMIFS(Адм!A4:A10000,Адм!I4:I10000,B99,Адм!F4:F10000,AC4)</f>
        <v>0</v>
      </c>
      <c r="AD99" s="27">
        <f>SUMIFS(Адм!O4:O10000,Адм!I4:I10000,B99,Адм!F4:F10000,AC4)</f>
        <v>0</v>
      </c>
      <c r="AE99" s="27">
        <f>SUMIFS(Адм!A4:A10000,Адм!I4:I10000,B99,Адм!F4:F10000,AE4)</f>
        <v>0</v>
      </c>
      <c r="AF99" s="27">
        <f>SUMIFS(Адм!O4:O10000,Адм!I4:I10000,B99,Адм!F4:F10000,AE4)</f>
        <v>0</v>
      </c>
      <c r="AG99" s="27">
        <f>SUMIFS(Адм!A4:A10000,Адм!I4:I10000,B99,Адм!F4:F10000,AG4)</f>
        <v>0</v>
      </c>
      <c r="AH99" s="27">
        <f>SUMIFS(Адм!O4:O10000,Адм!I4:I10000,B99,Адм!F4:F10000,AG4)</f>
        <v>0</v>
      </c>
      <c r="AI99" s="27">
        <f>SUMIFS(Адм!A4:A10000,Адм!I4:I10000,B99,Адм!F4:F10000,AI4)</f>
        <v>0</v>
      </c>
      <c r="AJ99" s="27">
        <f>SUMIFS(Адм!O4:O10000,Адм!I4:I10000,B99,Адм!F4:F10000,AI4)</f>
        <v>0</v>
      </c>
      <c r="AK99" s="27">
        <f>SUMIFS(Адм!A4:A10000,Адм!I4:I10000,B99,Адм!F4:F10000,AK4)</f>
        <v>0</v>
      </c>
      <c r="AL99" s="27">
        <f>SUMIFS(Адм!O4:O10000,Адм!I4:I10000,B99,Адм!F4:F10000,AK4)</f>
        <v>0</v>
      </c>
      <c r="AM99" s="27">
        <f>SUMIFS(Адм!A4:A10000,Адм!I4:I10000,B99,Адм!F4:F10000,AM4)</f>
        <v>0</v>
      </c>
      <c r="AN99" s="27">
        <f>SUMIFS(Адм!O4:O10000,Адм!I4:I10000,B99,Адм!F4:F10000,AM4)</f>
        <v>0</v>
      </c>
      <c r="AO99" s="27">
        <f>SUMIFS(Адм!A4:A10000,Адм!I4:I10000,B99,Адм!F4:F10000,AO4)</f>
        <v>0</v>
      </c>
      <c r="AP99" s="27">
        <f>SUMIFS(Адм!O4:O10000,Адм!I4:I10000,B99,Адм!F4:F10000,AO4)</f>
        <v>0</v>
      </c>
      <c r="AQ99" s="27">
        <f>SUMIFS(Адм!A4:A10000,Адм!I4:I10000,B99,Адм!F4:F10000,AQ4)</f>
        <v>0</v>
      </c>
      <c r="AR99" s="27">
        <f>SUMIFS(Адм!O4:O10000,Адм!I4:I10000,B99,Адм!F4:F10000,AQ4)</f>
        <v>0</v>
      </c>
      <c r="AS99" s="27">
        <f>SUMIFS(Адм!A4:A10000,Адм!I4:I10000,B99,Адм!F4:F10000,AS4)</f>
        <v>0</v>
      </c>
      <c r="AT99" s="27">
        <f>SUMIFS(Адм!O4:O10000,Адм!I4:I10000,B99,Адм!F4:F10000,AS4)</f>
        <v>0</v>
      </c>
      <c r="AU99" s="27">
        <f>SUMIFS(Адм!A4:A10000,Адм!I4:I10000,B99,Адм!F4:F10000,AU4)</f>
        <v>0</v>
      </c>
      <c r="AV99" s="27">
        <f>SUMIFS(Адм!O4:O10000,Адм!I4:I10000,B99,Адм!F4:F10000,AU4)</f>
        <v>0</v>
      </c>
    </row>
    <row r="100" spans="1:48" ht="16.5" thickBot="1">
      <c r="A100" s="43" t="s">
        <v>64</v>
      </c>
      <c r="B100" s="81" t="s">
        <v>84</v>
      </c>
      <c r="C100" s="436">
        <f t="shared" si="33"/>
        <v>0</v>
      </c>
      <c r="D100" s="2316">
        <f t="shared" si="35"/>
        <v>0</v>
      </c>
      <c r="E100" s="488">
        <v>0</v>
      </c>
      <c r="F100" s="482">
        <v>0</v>
      </c>
      <c r="G100" s="758"/>
      <c r="H100" s="759"/>
      <c r="I100" s="25">
        <f>SUMIFS(Адм!A4:A10000,Адм!I4:I10000,B100,Адм!F4:F10000,I4)</f>
        <v>0</v>
      </c>
      <c r="J100" s="25">
        <f>SUMIFS(Адм!O4:O10000,Адм!I4:I10000,B100,Адм!F4:F10000,I4)</f>
        <v>0</v>
      </c>
      <c r="K100" s="26">
        <f>SUMIFS(Адм!A4:A10000,Адм!I4:I10000,B100,Адм!F4:F10000,K4)</f>
        <v>0</v>
      </c>
      <c r="L100" s="27">
        <f>SUMIFS(Адм!O4:O10000,Адм!I4:I10000,B100,Адм!F4:F10000,K4)</f>
        <v>0</v>
      </c>
      <c r="M100" s="27">
        <f>SUMIFS(Адм!A4:A10000,Адм!I4:I10000,B100,Адм!F4:F10000,M4)</f>
        <v>0</v>
      </c>
      <c r="N100" s="27">
        <f>SUMIFS(Адм!O4:O10000,Адм!I4:I10000,B100,Адм!F4:F10000,M4)</f>
        <v>0</v>
      </c>
      <c r="O100" s="27">
        <f>SUMIFS(Адм!A4:A10000,Адм!I4:I10000,B100,Адм!F4:F10000,O4)</f>
        <v>0</v>
      </c>
      <c r="P100" s="27">
        <f>SUMIFS(Адм!O4:O10000,Адм!I4:I10000,B100,Адм!F4:F10000,O4)</f>
        <v>0</v>
      </c>
      <c r="Q100" s="27">
        <f>SUMIFS(Адм!A4:A10000,Адм!I4:I10000,B100,Адм!F4:F10000,Q4)</f>
        <v>0</v>
      </c>
      <c r="R100" s="27">
        <f>SUMIFS(Адм!O4:O10000,Адм!I4:I10000,B100,Адм!F4:F10000,Q4)</f>
        <v>0</v>
      </c>
      <c r="S100" s="27">
        <f>SUMIFS(Адм!A4:A10000,Адм!I4:I10000,B100,Адм!F4:F10000,S4)</f>
        <v>0</v>
      </c>
      <c r="T100" s="27">
        <f>SUMIFS(Адм!O4:O10000,Адм!I4:I10000,B100,Адм!F4:F10000,S4)</f>
        <v>0</v>
      </c>
      <c r="U100" s="27">
        <f>SUMIFS(Адм!A4:A10000,Адм!I4:I10000,B100,Адм!F4:F10000,U4)</f>
        <v>0</v>
      </c>
      <c r="V100" s="27">
        <f>SUMIFS(Адм!O4:O10000,Адм!I4:I10000,B100,Адм!F4:F10000,U4)</f>
        <v>0</v>
      </c>
      <c r="W100" s="27">
        <f>SUMIFS(Адм!A4:A10000,Адм!I4:I10000,B100,Адм!F4:F10000,W4)</f>
        <v>0</v>
      </c>
      <c r="X100" s="27">
        <f>SUMIFS(Адм!O4:O10000,Адм!I4:I10000,B100,Адм!F4:F10000,W4)</f>
        <v>0</v>
      </c>
      <c r="Y100" s="27">
        <f>SUMIFS(Адм!A4:A10000,Адм!I4:I10000,B100,Адм!F4:F10000,Y4)</f>
        <v>0</v>
      </c>
      <c r="Z100" s="27">
        <f>SUMIFS(Адм!O4:O10000,Адм!I4:I10000,B100,Адм!F4:F10000,Y4)</f>
        <v>0</v>
      </c>
      <c r="AA100" s="41">
        <f t="shared" si="34"/>
        <v>0</v>
      </c>
      <c r="AB100" s="41">
        <f t="shared" si="34"/>
        <v>0</v>
      </c>
      <c r="AC100" s="27">
        <f>SUMIFS(Адм!A4:A10000,Адм!I4:I10000,B100,Адм!F4:F10000,AC4)</f>
        <v>0</v>
      </c>
      <c r="AD100" s="27">
        <f>SUMIFS(Адм!O4:O10000,Адм!I4:I10000,B100,Адм!F4:F10000,AC4)</f>
        <v>0</v>
      </c>
      <c r="AE100" s="27">
        <f>SUMIFS(Адм!A4:A10000,Адм!I4:I10000,B100,Адм!F4:F10000,AE4)</f>
        <v>0</v>
      </c>
      <c r="AF100" s="27">
        <f>SUMIFS(Адм!O4:O10000,Адм!I4:I10000,B100,Адм!F4:F10000,AE4)</f>
        <v>0</v>
      </c>
      <c r="AG100" s="27">
        <f>SUMIFS(Адм!A4:A10000,Адм!I4:I10000,B100,Адм!F4:F10000,AG4)</f>
        <v>0</v>
      </c>
      <c r="AH100" s="27">
        <f>SUMIFS(Адм!O4:O10000,Адм!I4:I10000,B100,Адм!F4:F10000,AG4)</f>
        <v>0</v>
      </c>
      <c r="AI100" s="27">
        <f>SUMIFS(Адм!A4:A10000,Адм!I4:I10000,B100,Адм!F4:F10000,AI4)</f>
        <v>0</v>
      </c>
      <c r="AJ100" s="27">
        <f>SUMIFS(Адм!O4:O10000,Адм!I4:I10000,B100,Адм!F4:F10000,AI4)</f>
        <v>0</v>
      </c>
      <c r="AK100" s="27">
        <f>SUMIFS(Адм!A4:A10000,Адм!I4:I10000,B100,Адм!F4:F10000,AK4)</f>
        <v>0</v>
      </c>
      <c r="AL100" s="27">
        <f>SUMIFS(Адм!O4:O10000,Адм!I4:I10000,B100,Адм!F4:F10000,AK4)</f>
        <v>0</v>
      </c>
      <c r="AM100" s="27">
        <f>SUMIFS(Адм!A4:A10000,Адм!I4:I10000,B100,Адм!F4:F10000,AM4)</f>
        <v>0</v>
      </c>
      <c r="AN100" s="27">
        <f>SUMIFS(Адм!O4:O10000,Адм!I4:I10000,B100,Адм!F4:F10000,AM4)</f>
        <v>0</v>
      </c>
      <c r="AO100" s="27">
        <f>SUMIFS(Адм!A4:A10000,Адм!I4:I10000,B100,Адм!F4:F10000,AO4)</f>
        <v>0</v>
      </c>
      <c r="AP100" s="27">
        <f>SUMIFS(Адм!O4:O10000,Адм!I4:I10000,B100,Адм!F4:F10000,AO4)</f>
        <v>0</v>
      </c>
      <c r="AQ100" s="27">
        <f>SUMIFS(Адм!A4:A10000,Адм!I4:I10000,B100,Адм!F4:F10000,AQ4)</f>
        <v>0</v>
      </c>
      <c r="AR100" s="27">
        <f>SUMIFS(Адм!O4:O10000,Адм!I4:I10000,B100,Адм!F4:F10000,AQ4)</f>
        <v>0</v>
      </c>
      <c r="AS100" s="27">
        <f>SUMIFS(Адм!A4:A10000,Адм!I4:I10000,B100,Адм!F4:F10000,AS4)</f>
        <v>0</v>
      </c>
      <c r="AT100" s="27">
        <f>SUMIFS(Адм!O4:O10000,Адм!I4:I10000,B100,Адм!F4:F10000,AS4)</f>
        <v>0</v>
      </c>
      <c r="AU100" s="27">
        <f>SUMIFS(Адм!A4:A10000,Адм!I4:I10000,B100,Адм!F4:F10000,AU4)</f>
        <v>0</v>
      </c>
      <c r="AV100" s="27">
        <f>SUMIFS(Адм!O4:O10000,Адм!I4:I10000,B100,Адм!F4:F10000,AU4)</f>
        <v>0</v>
      </c>
    </row>
    <row r="101" spans="1:48" ht="16.5" thickBot="1">
      <c r="A101" s="43" t="s">
        <v>18</v>
      </c>
      <c r="B101" s="81" t="s">
        <v>65</v>
      </c>
      <c r="C101" s="436">
        <f t="shared" si="33"/>
        <v>0</v>
      </c>
      <c r="D101" s="2316">
        <f t="shared" si="35"/>
        <v>0</v>
      </c>
      <c r="E101" s="488">
        <v>0</v>
      </c>
      <c r="F101" s="482">
        <v>0</v>
      </c>
      <c r="G101" s="758"/>
      <c r="H101" s="759"/>
      <c r="I101" s="25">
        <f>SUMIFS(Адм!A4:A10000,Адм!I4:I10000,B101,Адм!F4:F10000,I4)</f>
        <v>0</v>
      </c>
      <c r="J101" s="25">
        <f>SUMIFS(Адм!O4:O10000,Адм!I4:I10000,B101,Адм!F4:F10000,I4)</f>
        <v>0</v>
      </c>
      <c r="K101" s="26">
        <f>SUMIFS(Адм!A4:A10000,Адм!I4:I10000,B101,Адм!F4:F10000,K4)</f>
        <v>0</v>
      </c>
      <c r="L101" s="27">
        <f>SUMIFS(Адм!O4:O10000,Адм!I4:I10000,B101,Адм!F4:F10000,K4)</f>
        <v>0</v>
      </c>
      <c r="M101" s="27">
        <f>SUMIFS(Адм!A4:A10000,Адм!I4:I10000,B101,Адм!F4:F10000,M4)</f>
        <v>0</v>
      </c>
      <c r="N101" s="27">
        <f>SUMIFS(Адм!O4:O10000,Адм!I4:I10000,B101,Адм!F4:F10000,M4)</f>
        <v>0</v>
      </c>
      <c r="O101" s="27">
        <f>SUMIFS(Адм!A4:A10000,Адм!I4:I10000,B101,Адм!F4:F10000,O4)</f>
        <v>0</v>
      </c>
      <c r="P101" s="27">
        <f>SUMIFS(Адм!O4:O10000,Адм!I4:I10000,B101,Адм!F4:F10000,O4)</f>
        <v>0</v>
      </c>
      <c r="Q101" s="27">
        <f>SUMIFS(Адм!A4:A10000,Адм!I4:I10000,B101,Адм!F4:F10000,Q4)</f>
        <v>0</v>
      </c>
      <c r="R101" s="27">
        <f>SUMIFS(Адм!O4:O10000,Адм!I4:I10000,B101,Адм!F4:F10000,Q4)</f>
        <v>0</v>
      </c>
      <c r="S101" s="27">
        <f>SUMIFS(Адм!A4:A10000,Адм!I4:I10000,B101,Адм!F4:F10000,S4)</f>
        <v>0</v>
      </c>
      <c r="T101" s="27">
        <f>SUMIFS(Адм!O4:O10000,Адм!I4:I10000,B101,Адм!F4:F10000,S4)</f>
        <v>0</v>
      </c>
      <c r="U101" s="27">
        <f>SUMIFS(Адм!A4:A10000,Адм!I4:I10000,B101,Адм!F4:F10000,U4)</f>
        <v>0</v>
      </c>
      <c r="V101" s="27">
        <f>SUMIFS(Адм!O4:O10000,Адм!I4:I10000,B101,Адм!F4:F10000,U4)</f>
        <v>0</v>
      </c>
      <c r="W101" s="27">
        <f>SUMIFS(Адм!A4:A10000,Адм!I4:I10000,B101,Адм!F4:F10000,W4)</f>
        <v>0</v>
      </c>
      <c r="X101" s="27">
        <f>SUMIFS(Адм!O4:O10000,Адм!I4:I10000,B101,Адм!F4:F10000,W4)</f>
        <v>0</v>
      </c>
      <c r="Y101" s="27">
        <f>SUMIFS(Адм!A4:A10000,Адм!I4:I10000,B101,Адм!F4:F10000,Y4)</f>
        <v>0</v>
      </c>
      <c r="Z101" s="27">
        <f>SUMIFS(Адм!O4:O10000,Адм!I4:I10000,B101,Адм!F4:F10000,Y4)</f>
        <v>0</v>
      </c>
      <c r="AA101" s="41">
        <f t="shared" si="34"/>
        <v>0</v>
      </c>
      <c r="AB101" s="41">
        <f t="shared" si="34"/>
        <v>0</v>
      </c>
      <c r="AC101" s="27">
        <f>SUMIFS(Адм!A4:A10000,Адм!I4:I10000,B101,Адм!F4:F10000,AC4)</f>
        <v>0</v>
      </c>
      <c r="AD101" s="27">
        <f>SUMIFS(Адм!O4:O10000,Адм!I4:I10000,B101,Адм!F4:F10000,AC4)</f>
        <v>0</v>
      </c>
      <c r="AE101" s="27">
        <f>SUMIFS(Адм!A4:A10000,Адм!I4:I10000,B101,Адм!F4:F10000,AE4)</f>
        <v>0</v>
      </c>
      <c r="AF101" s="27">
        <f>SUMIFS(Адм!O4:O10000,Адм!I4:I10000,B101,Адм!F4:F10000,AE4)</f>
        <v>0</v>
      </c>
      <c r="AG101" s="27">
        <f>SUMIFS(Адм!A4:A10000,Адм!I4:I10000,B101,Адм!F4:F10000,AG4)</f>
        <v>0</v>
      </c>
      <c r="AH101" s="27">
        <f>SUMIFS(Адм!O4:O10000,Адм!I4:I10000,B101,Адм!F4:F10000,AG4)</f>
        <v>0</v>
      </c>
      <c r="AI101" s="27">
        <f>SUMIFS(Адм!A4:A10000,Адм!I4:I10000,B101,Адм!F4:F10000,AI4)</f>
        <v>0</v>
      </c>
      <c r="AJ101" s="27">
        <f>SUMIFS(Адм!O4:O10000,Адм!I4:I10000,B101,Адм!F4:F10000,AI4)</f>
        <v>0</v>
      </c>
      <c r="AK101" s="27">
        <f>SUMIFS(Адм!A4:A10000,Адм!I4:I10000,B101,Адм!F4:F10000,AK4)</f>
        <v>0</v>
      </c>
      <c r="AL101" s="27">
        <f>SUMIFS(Адм!O4:O10000,Адм!I4:I10000,B101,Адм!F4:F10000,AK4)</f>
        <v>0</v>
      </c>
      <c r="AM101" s="27">
        <f>SUMIFS(Адм!A4:A10000,Адм!I4:I10000,B101,Адм!F4:F10000,AM4)</f>
        <v>0</v>
      </c>
      <c r="AN101" s="27">
        <f>SUMIFS(Адм!O4:O10000,Адм!I4:I10000,B101,Адм!F4:F10000,AM4)</f>
        <v>0</v>
      </c>
      <c r="AO101" s="27">
        <f>SUMIFS(Адм!A4:A10000,Адм!I4:I10000,B101,Адм!F4:F10000,AO4)</f>
        <v>0</v>
      </c>
      <c r="AP101" s="27">
        <f>SUMIFS(Адм!O4:O10000,Адм!I4:I10000,B101,Адм!F4:F10000,AO4)</f>
        <v>0</v>
      </c>
      <c r="AQ101" s="27">
        <f>SUMIFS(Адм!A4:A10000,Адм!I4:I10000,B101,Адм!F4:F10000,AQ4)</f>
        <v>0</v>
      </c>
      <c r="AR101" s="27">
        <f>SUMIFS(Адм!O4:O10000,Адм!I4:I10000,B101,Адм!F4:F10000,AQ4)</f>
        <v>0</v>
      </c>
      <c r="AS101" s="27">
        <f>SUMIFS(Адм!A4:A10000,Адм!I4:I10000,B101,Адм!F4:F10000,AS4)</f>
        <v>0</v>
      </c>
      <c r="AT101" s="27">
        <f>SUMIFS(Адм!O4:O10000,Адм!I4:I10000,B101,Адм!F4:F10000,AS4)</f>
        <v>0</v>
      </c>
      <c r="AU101" s="27">
        <f>SUMIFS(Адм!A4:A10000,Адм!I4:I10000,B101,Адм!F4:F10000,AU4)</f>
        <v>0</v>
      </c>
      <c r="AV101" s="27">
        <f>SUMIFS(Адм!O4:O10000,Адм!I4:I10000,B101,Адм!F4:F10000,AU4)</f>
        <v>0</v>
      </c>
    </row>
    <row r="102" spans="1:48" ht="16.5" thickBot="1">
      <c r="A102" s="43" t="s">
        <v>118</v>
      </c>
      <c r="B102" s="81" t="s">
        <v>123</v>
      </c>
      <c r="C102" s="436">
        <f t="shared" si="33"/>
        <v>0</v>
      </c>
      <c r="D102" s="2316">
        <f t="shared" si="35"/>
        <v>0</v>
      </c>
      <c r="E102" s="488">
        <v>0</v>
      </c>
      <c r="F102" s="482">
        <v>0</v>
      </c>
      <c r="G102" s="758"/>
      <c r="H102" s="759"/>
      <c r="I102" s="25">
        <f>SUMIFS(Адм!A4:A10000,Адм!I4:I10000,B102,Адм!F4:F10000,I4)</f>
        <v>0</v>
      </c>
      <c r="J102" s="25">
        <f>SUMIFS(Адм!O4:O10000,Адм!I4:I10000,B102,Адм!F4:F10000,I4)</f>
        <v>0</v>
      </c>
      <c r="K102" s="26">
        <f>SUMIFS(Адм!A4:A10000,Адм!I4:I10000,B102,Адм!F4:F10000,K4)</f>
        <v>0</v>
      </c>
      <c r="L102" s="27">
        <f>SUMIFS(Адм!O4:O10000,Адм!I4:I10000,B102,Адм!F4:F10000,K4)</f>
        <v>0</v>
      </c>
      <c r="M102" s="27">
        <f>SUMIFS(Адм!A4:A10000,Адм!I4:I10000,B102,Адм!F4:F10000,M4)</f>
        <v>0</v>
      </c>
      <c r="N102" s="27">
        <f>SUMIFS(Адм!O4:O10000,Адм!I4:I10000,B102,Адм!F4:F10000,M4)</f>
        <v>0</v>
      </c>
      <c r="O102" s="27">
        <f>SUMIFS(Адм!A4:A10000,Адм!I4:I10000,B102,Адм!F4:F10000,O4)</f>
        <v>0</v>
      </c>
      <c r="P102" s="27">
        <f>SUMIFS(Адм!O4:O10000,Адм!I4:I10000,B102,Адм!F4:F10000,O4)</f>
        <v>0</v>
      </c>
      <c r="Q102" s="27">
        <f>SUMIFS(Адм!A4:A10000,Адм!I4:I10000,B102,Адм!F4:F10000,Q4)</f>
        <v>0</v>
      </c>
      <c r="R102" s="27">
        <f>SUMIFS(Адм!O4:O10000,Адм!I4:I10000,B102,Адм!F4:F10000,Q4)</f>
        <v>0</v>
      </c>
      <c r="S102" s="27">
        <f>SUMIFS(Адм!A4:A10000,Адм!I4:I10000,B102,Адм!F4:F10000,S4)</f>
        <v>0</v>
      </c>
      <c r="T102" s="27">
        <f>SUMIFS(Адм!O4:O10000,Адм!I4:I10000,B102,Адм!F4:F10000,S4)</f>
        <v>0</v>
      </c>
      <c r="U102" s="27">
        <f>SUMIFS(Адм!A4:A10000,Адм!I4:I10000,B102,Адм!F4:F10000,U4)</f>
        <v>0</v>
      </c>
      <c r="V102" s="27">
        <f>SUMIFS(Адм!O4:O10000,Адм!I4:I10000,B102,Адм!F4:F10000,U4)</f>
        <v>0</v>
      </c>
      <c r="W102" s="27">
        <f>SUMIFS(Адм!A4:A10000,Адм!I4:I10000,B102,Адм!F4:F10000,W4)</f>
        <v>0</v>
      </c>
      <c r="X102" s="27">
        <f>SUMIFS(Адм!O4:O10000,Адм!I4:I10000,B102,Адм!F4:F10000,W4)</f>
        <v>0</v>
      </c>
      <c r="Y102" s="27">
        <f>SUMIFS(Адм!A4:A10000,Адм!I4:I10000,B102,Адм!F4:F10000,Y4)</f>
        <v>0</v>
      </c>
      <c r="Z102" s="27">
        <f>SUMIFS(Адм!O4:O10000,Адм!I4:I10000,B102,Адм!F4:F10000,Y4)</f>
        <v>0</v>
      </c>
      <c r="AA102" s="41">
        <f t="shared" si="34"/>
        <v>0</v>
      </c>
      <c r="AB102" s="41">
        <f t="shared" si="34"/>
        <v>0</v>
      </c>
      <c r="AC102" s="27">
        <f>SUMIFS(Адм!A4:A10000,Адм!I4:I10000,B102,Адм!F4:F10000,AC4)</f>
        <v>0</v>
      </c>
      <c r="AD102" s="27">
        <f>SUMIFS(Адм!O4:O10000,Адм!I4:I10000,B102,Адм!F4:F10000,AC4)</f>
        <v>0</v>
      </c>
      <c r="AE102" s="27">
        <f>SUMIFS(Адм!A4:A10000,Адм!I4:I10000,B102,Адм!F4:F10000,AE4)</f>
        <v>0</v>
      </c>
      <c r="AF102" s="27">
        <f>SUMIFS(Адм!O4:O10000,Адм!I4:I10000,B102,Адм!F4:F10000,AE4)</f>
        <v>0</v>
      </c>
      <c r="AG102" s="27">
        <f>SUMIFS(Адм!A4:A10000,Адм!I4:I10000,B102,Адм!F4:F10000,AG4)</f>
        <v>0</v>
      </c>
      <c r="AH102" s="27">
        <f>SUMIFS(Адм!O4:O10000,Адм!I4:I10000,B102,Адм!F4:F10000,AG4)</f>
        <v>0</v>
      </c>
      <c r="AI102" s="27">
        <f>SUMIFS(Адм!A4:A10000,Адм!I4:I10000,B102,Адм!F4:F10000,AI4)</f>
        <v>0</v>
      </c>
      <c r="AJ102" s="27">
        <f>SUMIFS(Адм!O4:O10000,Адм!I4:I10000,B102,Адм!F4:F10000,AI4)</f>
        <v>0</v>
      </c>
      <c r="AK102" s="27">
        <f>SUMIFS(Адм!A4:A10000,Адм!I4:I10000,B102,Адм!F4:F10000,AK4)</f>
        <v>0</v>
      </c>
      <c r="AL102" s="27">
        <f>SUMIFS(Адм!O4:O10000,Адм!I4:I10000,B102,Адм!F4:F10000,AK4)</f>
        <v>0</v>
      </c>
      <c r="AM102" s="27">
        <f>SUMIFS(Адм!A4:A10000,Адм!I4:I10000,B102,Адм!F4:F10000,AM4)</f>
        <v>0</v>
      </c>
      <c r="AN102" s="27">
        <f>SUMIFS(Адм!O4:O10000,Адм!I4:I10000,B102,Адм!F4:F10000,AM4)</f>
        <v>0</v>
      </c>
      <c r="AO102" s="27">
        <f>SUMIFS(Адм!A4:A10000,Адм!I4:I10000,B102,Адм!F4:F10000,AO4)</f>
        <v>0</v>
      </c>
      <c r="AP102" s="27">
        <f>SUMIFS(Адм!O4:O10000,Адм!I4:I10000,B102,Адм!F4:F10000,AO4)</f>
        <v>0</v>
      </c>
      <c r="AQ102" s="27">
        <f>SUMIFS(Адм!A4:A10000,Адм!I4:I10000,B102,Адм!F4:F10000,AQ4)</f>
        <v>0</v>
      </c>
      <c r="AR102" s="27">
        <f>SUMIFS(Адм!O4:O10000,Адм!I4:I10000,B102,Адм!F4:F10000,AQ4)</f>
        <v>0</v>
      </c>
      <c r="AS102" s="27">
        <f>SUMIFS(Адм!A4:A10000,Адм!I4:I10000,B102,Адм!F4:F10000,AS4)</f>
        <v>0</v>
      </c>
      <c r="AT102" s="27">
        <f>SUMIFS(Адм!O4:O10000,Адм!I4:I10000,B102,Адм!F4:F10000,AS4)</f>
        <v>0</v>
      </c>
      <c r="AU102" s="27">
        <f>SUMIFS(Адм!A4:A10000,Адм!I4:I10000,B102,Адм!F4:F10000,AU4)</f>
        <v>0</v>
      </c>
      <c r="AV102" s="27">
        <f>SUMIFS(Адм!O4:O10000,Адм!I4:I10000,B102,Адм!F4:F10000,AU4)</f>
        <v>0</v>
      </c>
    </row>
    <row r="103" spans="1:48" ht="16.5" thickBot="1">
      <c r="A103" s="43" t="s">
        <v>62</v>
      </c>
      <c r="B103" s="81" t="s">
        <v>124</v>
      </c>
      <c r="C103" s="436">
        <f t="shared" si="33"/>
        <v>0</v>
      </c>
      <c r="D103" s="2316">
        <f t="shared" si="35"/>
        <v>0</v>
      </c>
      <c r="E103" s="488">
        <v>0</v>
      </c>
      <c r="F103" s="482">
        <v>0</v>
      </c>
      <c r="G103" s="758"/>
      <c r="H103" s="759"/>
      <c r="I103" s="25">
        <f>SUMIFS(Адм!A4:A10000,Адм!I4:I10000,B103,Адм!F4:F10000,I4)</f>
        <v>0</v>
      </c>
      <c r="J103" s="25">
        <f>SUMIFS(Адм!O4:O10000,Адм!I4:I10000,B103,Адм!F4:F10000,I4)</f>
        <v>0</v>
      </c>
      <c r="K103" s="26">
        <f>SUMIFS(Адм!A4:A10000,Адм!I4:I10000,B103,Адм!F4:F10000,K4)</f>
        <v>0</v>
      </c>
      <c r="L103" s="27">
        <f>SUMIFS(Адм!O4:O10000,Адм!I4:I10000,B103,Адм!F4:F10000,K4)</f>
        <v>0</v>
      </c>
      <c r="M103" s="27">
        <f>SUMIFS(Адм!A4:A10000,Адм!I4:I10000,B103,Адм!F4:F10000,M4)</f>
        <v>0</v>
      </c>
      <c r="N103" s="27">
        <f>SUMIFS(Адм!O4:O10000,Адм!I4:I10000,B103,Адм!F4:F10000,M4)</f>
        <v>0</v>
      </c>
      <c r="O103" s="27">
        <f>SUMIFS(Адм!A4:A10000,Адм!I4:I10000,B103,Адм!F4:F10000,O4)</f>
        <v>0</v>
      </c>
      <c r="P103" s="27">
        <f>SUMIFS(Адм!O4:O10000,Адм!I4:I10000,B103,Адм!F4:F10000,O4)</f>
        <v>0</v>
      </c>
      <c r="Q103" s="27">
        <f>SUMIFS(Адм!A4:A10000,Адм!I4:I10000,B103,Адм!F4:F10000,Q4)</f>
        <v>0</v>
      </c>
      <c r="R103" s="27">
        <f>SUMIFS(Адм!O4:O10000,Адм!I4:I10000,B103,Адм!F4:F10000,Q4)</f>
        <v>0</v>
      </c>
      <c r="S103" s="27">
        <f>SUMIFS(Адм!A4:A10000,Адм!I4:I10000,B103,Адм!F4:F10000,S4)</f>
        <v>0</v>
      </c>
      <c r="T103" s="27">
        <f>SUMIFS(Адм!O4:O10000,Адм!I4:I10000,B103,Адм!F4:F10000,S4)</f>
        <v>0</v>
      </c>
      <c r="U103" s="27">
        <f>SUMIFS(Адм!A4:A10000,Адм!I4:I10000,B103,Адм!F4:F10000,U4)</f>
        <v>0</v>
      </c>
      <c r="V103" s="27">
        <f>SUMIFS(Адм!O4:O10000,Адм!I4:I10000,B103,Адм!F4:F10000,U4)</f>
        <v>0</v>
      </c>
      <c r="W103" s="27">
        <f>SUMIFS(Адм!A4:A10000,Адм!I4:I10000,B103,Адм!F4:F10000,W4)</f>
        <v>0</v>
      </c>
      <c r="X103" s="27">
        <f>SUMIFS(Адм!O4:O10000,Адм!I4:I10000,B103,Адм!F4:F10000,W4)</f>
        <v>0</v>
      </c>
      <c r="Y103" s="27">
        <f>SUMIFS(Адм!A4:A10000,Адм!I4:I10000,B103,Адм!F4:F10000,Y4)</f>
        <v>0</v>
      </c>
      <c r="Z103" s="27">
        <f>SUMIFS(Адм!O4:O10000,Адм!I4:I10000,B103,Адм!F4:F10000,Y4)</f>
        <v>0</v>
      </c>
      <c r="AA103" s="41">
        <f t="shared" si="34"/>
        <v>0</v>
      </c>
      <c r="AB103" s="41">
        <f t="shared" si="34"/>
        <v>0</v>
      </c>
      <c r="AC103" s="27">
        <f>SUMIFS(Адм!A4:A10000,Адм!I4:I10000,B103,Адм!F4:F10000,AC4)</f>
        <v>0</v>
      </c>
      <c r="AD103" s="27">
        <f>SUMIFS(Адм!O4:O10000,Адм!I4:I10000,B103,Адм!F4:F10000,AC4)</f>
        <v>0</v>
      </c>
      <c r="AE103" s="27">
        <f>SUMIFS(Адм!A4:A10000,Адм!I4:I10000,B103,Адм!F4:F10000,AE4)</f>
        <v>0</v>
      </c>
      <c r="AF103" s="27">
        <f>SUMIFS(Адм!O4:O10000,Адм!I4:I10000,B103,Адм!F4:F10000,AE4)</f>
        <v>0</v>
      </c>
      <c r="AG103" s="27">
        <f>SUMIFS(Адм!A4:A10000,Адм!I4:I10000,B103,Адм!F4:F10000,AG4)</f>
        <v>0</v>
      </c>
      <c r="AH103" s="27">
        <f>SUMIFS(Адм!O4:O10000,Адм!I4:I10000,B103,Адм!F4:F10000,AG4)</f>
        <v>0</v>
      </c>
      <c r="AI103" s="27">
        <f>SUMIFS(Адм!A4:A10000,Адм!I4:I10000,B103,Адм!F4:F10000,AI4)</f>
        <v>0</v>
      </c>
      <c r="AJ103" s="27">
        <f>SUMIFS(Адм!O4:O10000,Адм!I4:I10000,B103,Адм!F4:F10000,AI4)</f>
        <v>0</v>
      </c>
      <c r="AK103" s="27">
        <f>SUMIFS(Адм!A4:A10000,Адм!I4:I10000,B103,Адм!F4:F10000,AK4)</f>
        <v>0</v>
      </c>
      <c r="AL103" s="27">
        <f>SUMIFS(Адм!O4:O10000,Адм!I4:I10000,B103,Адм!F4:F10000,AK4)</f>
        <v>0</v>
      </c>
      <c r="AM103" s="27">
        <f>SUMIFS(Адм!A4:A10000,Адм!I4:I10000,B103,Адм!F4:F10000,AM4)</f>
        <v>0</v>
      </c>
      <c r="AN103" s="27">
        <f>SUMIFS(Адм!O4:O10000,Адм!I4:I10000,B103,Адм!F4:F10000,AM4)</f>
        <v>0</v>
      </c>
      <c r="AO103" s="27">
        <f>SUMIFS(Адм!A4:A10000,Адм!I4:I10000,B103,Адм!F4:F10000,AO4)</f>
        <v>0</v>
      </c>
      <c r="AP103" s="27">
        <f>SUMIFS(Адм!O4:O10000,Адм!I4:I10000,B103,Адм!F4:F10000,AO4)</f>
        <v>0</v>
      </c>
      <c r="AQ103" s="27">
        <f>SUMIFS(Адм!A4:A10000,Адм!I4:I10000,B103,Адм!F4:F10000,AQ4)</f>
        <v>0</v>
      </c>
      <c r="AR103" s="27">
        <f>SUMIFS(Адм!O4:O10000,Адм!I4:I10000,B103,Адм!F4:F10000,AQ4)</f>
        <v>0</v>
      </c>
      <c r="AS103" s="27">
        <f>SUMIFS(Адм!A4:A10000,Адм!I4:I10000,B103,Адм!F4:F10000,AS4)</f>
        <v>0</v>
      </c>
      <c r="AT103" s="27">
        <f>SUMIFS(Адм!O4:O10000,Адм!I4:I10000,B103,Адм!F4:F10000,AS4)</f>
        <v>0</v>
      </c>
      <c r="AU103" s="27">
        <f>SUMIFS(Адм!A4:A10000,Адм!I4:I10000,B103,Адм!F4:F10000,AU4)</f>
        <v>0</v>
      </c>
      <c r="AV103" s="27">
        <f>SUMIFS(Адм!O4:O10000,Адм!I4:I10000,B103,Адм!F4:F10000,AU4)</f>
        <v>0</v>
      </c>
    </row>
    <row r="104" spans="1:48" ht="16.5" thickBot="1">
      <c r="A104" s="43" t="s">
        <v>49</v>
      </c>
      <c r="B104" s="81" t="s">
        <v>1</v>
      </c>
      <c r="C104" s="436">
        <f t="shared" si="33"/>
        <v>1</v>
      </c>
      <c r="D104" s="2316">
        <f t="shared" si="35"/>
        <v>0</v>
      </c>
      <c r="E104" s="488">
        <v>1</v>
      </c>
      <c r="F104" s="482">
        <v>0</v>
      </c>
      <c r="G104" s="758"/>
      <c r="H104" s="759"/>
      <c r="I104" s="25">
        <f>SUMIFS(Адм!A4:A10000,Адм!I4:I10000,B104,Адм!F4:F10000,I4)</f>
        <v>0</v>
      </c>
      <c r="J104" s="25">
        <f>SUMIFS(Адм!O4:O10000,Адм!I4:I10000,B104,Адм!F4:F10000,I4)</f>
        <v>0</v>
      </c>
      <c r="K104" s="26">
        <f>SUMIFS(Адм!A4:A10000,Адм!I4:I10000,B104,Адм!F4:F10000,K4)</f>
        <v>0</v>
      </c>
      <c r="L104" s="27">
        <f>SUMIFS(Адм!O4:O10000,Адм!I4:I10000,B104,Адм!F4:F10000,K4)</f>
        <v>0</v>
      </c>
      <c r="M104" s="27">
        <f>SUMIFS(Адм!A4:A10000,Адм!I4:I10000,B104,Адм!F4:F10000,M4)</f>
        <v>0</v>
      </c>
      <c r="N104" s="27">
        <f>SUMIFS(Адм!O4:O10000,Адм!I4:I10000,B104,Адм!F4:F10000,M4)</f>
        <v>0</v>
      </c>
      <c r="O104" s="27">
        <f>SUMIFS(Адм!A4:A10000,Адм!I4:I10000,B104,Адм!F4:F10000,O4)</f>
        <v>0</v>
      </c>
      <c r="P104" s="27">
        <f>SUMIFS(Адм!O4:O10000,Адм!I4:I10000,B104,Адм!F4:F10000,O4)</f>
        <v>0</v>
      </c>
      <c r="Q104" s="27">
        <f>SUMIFS(Адм!A4:A10000,Адм!I4:I10000,B104,Адм!F4:F10000,Q4)</f>
        <v>0</v>
      </c>
      <c r="R104" s="27">
        <f>SUMIFS(Адм!O4:O10000,Адм!I4:I10000,B104,Адм!F4:F10000,Q4)</f>
        <v>0</v>
      </c>
      <c r="S104" s="27">
        <f>SUMIFS(Адм!A4:A10000,Адм!I4:I10000,B104,Адм!F4:F10000,S4)</f>
        <v>0</v>
      </c>
      <c r="T104" s="27">
        <f>SUMIFS(Адм!O4:O10000,Адм!I4:I10000,B104,Адм!F4:F10000,S4)</f>
        <v>0</v>
      </c>
      <c r="U104" s="27">
        <f>SUMIFS(Адм!A4:A10000,Адм!I4:I10000,B104,Адм!F4:F10000,U4)</f>
        <v>0</v>
      </c>
      <c r="V104" s="27">
        <f>SUMIFS(Адм!O4:O10000,Адм!I4:I10000,B104,Адм!F4:F10000,U4)</f>
        <v>0</v>
      </c>
      <c r="W104" s="27">
        <f>SUMIFS(Адм!A4:A10000,Адм!I4:I10000,B104,Адм!F4:F10000,W4)</f>
        <v>0</v>
      </c>
      <c r="X104" s="27">
        <f>SUMIFS(Адм!O4:O10000,Адм!I4:I10000,B104,Адм!F4:F10000,W4)</f>
        <v>0</v>
      </c>
      <c r="Y104" s="27">
        <f>SUMIFS(Адм!A4:A10000,Адм!I4:I10000,B104,Адм!F4:F10000,Y4)</f>
        <v>0</v>
      </c>
      <c r="Z104" s="27">
        <f>SUMIFS(Адм!O4:O10000,Адм!I4:I10000,B104,Адм!F4:F10000,Y4)</f>
        <v>0</v>
      </c>
      <c r="AA104" s="41">
        <f t="shared" si="34"/>
        <v>1</v>
      </c>
      <c r="AB104" s="41">
        <f t="shared" si="34"/>
        <v>0</v>
      </c>
      <c r="AC104" s="27">
        <f>SUMIFS(Адм!A4:A10000,Адм!I4:I10000,B104,Адм!F4:F10000,AC4)</f>
        <v>0</v>
      </c>
      <c r="AD104" s="27">
        <f>SUMIFS(Адм!O4:O10000,Адм!I4:I10000,B104,Адм!F4:F10000,AC4)</f>
        <v>0</v>
      </c>
      <c r="AE104" s="27">
        <f>SUMIFS(Адм!A4:A10000,Адм!I4:I10000,B104,Адм!F4:F10000,AE4)</f>
        <v>0</v>
      </c>
      <c r="AF104" s="27">
        <f>SUMIFS(Адм!O4:O10000,Адм!I4:I10000,B104,Адм!F4:F10000,AE4)</f>
        <v>0</v>
      </c>
      <c r="AG104" s="27">
        <f>SUMIFS(Адм!A4:A10000,Адм!I4:I10000,B104,Адм!F4:F10000,AG4)</f>
        <v>0</v>
      </c>
      <c r="AH104" s="27">
        <f>SUMIFS(Адм!O4:O10000,Адм!I4:I10000,B104,Адм!F4:F10000,AG4)</f>
        <v>0</v>
      </c>
      <c r="AI104" s="27">
        <f>SUMIFS(Адм!A4:A10000,Адм!I4:I10000,B104,Адм!F4:F10000,AI4)</f>
        <v>0</v>
      </c>
      <c r="AJ104" s="27">
        <f>SUMIFS(Адм!O4:O10000,Адм!I4:I10000,B104,Адм!F4:F10000,AI4)</f>
        <v>0</v>
      </c>
      <c r="AK104" s="27">
        <f>SUMIFS(Адм!A4:A10000,Адм!I4:I10000,B104,Адм!F4:F10000,AK4)</f>
        <v>0</v>
      </c>
      <c r="AL104" s="27">
        <f>SUMIFS(Адм!O4:O10000,Адм!I4:I10000,B104,Адм!F4:F10000,AK4)</f>
        <v>0</v>
      </c>
      <c r="AM104" s="27">
        <f>SUMIFS(Адм!A4:A10000,Адм!I4:I10000,B104,Адм!F4:F10000,AM4)</f>
        <v>0</v>
      </c>
      <c r="AN104" s="27">
        <f>SUMIFS(Адм!O4:O10000,Адм!I4:I10000,B104,Адм!F4:F10000,AM4)</f>
        <v>0</v>
      </c>
      <c r="AO104" s="27">
        <f>SUMIFS(Адм!A4:A10000,Адм!I4:I10000,B104,Адм!F4:F10000,AO4)</f>
        <v>0</v>
      </c>
      <c r="AP104" s="27">
        <f>SUMIFS(Адм!O4:O10000,Адм!I4:I10000,B104,Адм!F4:F10000,AO4)</f>
        <v>0</v>
      </c>
      <c r="AQ104" s="27">
        <f>SUMIFS(Адм!A4:A10000,Адм!I4:I10000,B104,Адм!F4:F10000,AQ4)</f>
        <v>0</v>
      </c>
      <c r="AR104" s="27">
        <f>SUMIFS(Адм!O4:O10000,Адм!I4:I10000,B104,Адм!F4:F10000,AQ4)</f>
        <v>0</v>
      </c>
      <c r="AS104" s="27">
        <f>SUMIFS(Адм!A4:A10000,Адм!I4:I10000,B104,Адм!F4:F10000,AS4)</f>
        <v>0</v>
      </c>
      <c r="AT104" s="27">
        <f>SUMIFS(Адм!O4:O10000,Адм!I4:I10000,B104,Адм!F4:F10000,AS4)</f>
        <v>0</v>
      </c>
      <c r="AU104" s="27">
        <f>SUMIFS(Адм!A4:A10000,Адм!I4:I10000,B104,Адм!F4:F10000,AU4)</f>
        <v>1</v>
      </c>
      <c r="AV104" s="27">
        <f>SUMIFS(Адм!O4:O10000,Адм!I4:I10000,B104,Адм!F4:F10000,AU4)</f>
        <v>0</v>
      </c>
    </row>
    <row r="105" spans="1:48" ht="16.5" thickBot="1">
      <c r="A105" s="43" t="s">
        <v>2</v>
      </c>
      <c r="B105" s="228" t="s">
        <v>58</v>
      </c>
      <c r="C105" s="436">
        <f t="shared" si="33"/>
        <v>0</v>
      </c>
      <c r="D105" s="2316">
        <f t="shared" si="35"/>
        <v>0</v>
      </c>
      <c r="E105" s="488">
        <v>0</v>
      </c>
      <c r="F105" s="482">
        <v>0</v>
      </c>
      <c r="G105" s="758"/>
      <c r="H105" s="759"/>
      <c r="I105" s="25">
        <f>SUMIFS(Адм!A4:A10000,Адм!I4:I10000,B105,Адм!F4:F10000,I4)</f>
        <v>0</v>
      </c>
      <c r="J105" s="25">
        <f>SUMIFS(Адм!O4:O10000,Адм!I4:I10000,B105,Адм!F4:F10000,I4)</f>
        <v>0</v>
      </c>
      <c r="K105" s="26">
        <f>SUMIFS(Адм!A4:A10000,Адм!I4:I10000,B105,Адм!F4:F10000,K4)</f>
        <v>0</v>
      </c>
      <c r="L105" s="27">
        <f>SUMIFS(Адм!O4:O10000,Адм!I4:I10000,B105,Адм!F4:F10000,K4)</f>
        <v>0</v>
      </c>
      <c r="M105" s="27">
        <f>SUMIFS(Адм!A4:A10000,Адм!I4:I10000,B105,Адм!F4:F10000,M4)</f>
        <v>0</v>
      </c>
      <c r="N105" s="27">
        <f>SUMIFS(Адм!O4:O10000,Адм!I4:I10000,B105,Адм!F4:F10000,M4)</f>
        <v>0</v>
      </c>
      <c r="O105" s="27">
        <f>SUMIFS(Адм!A4:A10000,Адм!I4:I10000,B105,Адм!F4:F10000,O4)</f>
        <v>0</v>
      </c>
      <c r="P105" s="27">
        <f>SUMIFS(Адм!O4:O10000,Адм!I4:I10000,B105,Адм!F4:F10000,O4)</f>
        <v>0</v>
      </c>
      <c r="Q105" s="27">
        <f>SUMIFS(Адм!A4:A10000,Адм!I4:I10000,B105,Адм!F4:F10000,Q4)</f>
        <v>0</v>
      </c>
      <c r="R105" s="27">
        <f>SUMIFS(Адм!O4:O10000,Адм!I4:I10000,B105,Адм!F4:F10000,Q4)</f>
        <v>0</v>
      </c>
      <c r="S105" s="27">
        <f>SUMIFS(Адм!A4:A10000,Адм!I4:I10000,B105,Адм!F4:F10000,S4)</f>
        <v>0</v>
      </c>
      <c r="T105" s="27">
        <f>SUMIFS(Адм!O4:O10000,Адм!I4:I10000,B105,Адм!F4:F10000,S4)</f>
        <v>0</v>
      </c>
      <c r="U105" s="27">
        <f>SUMIFS(Адм!A4:A10000,Адм!I4:I10000,B105,Адм!F4:F10000,U4)</f>
        <v>0</v>
      </c>
      <c r="V105" s="27">
        <f>SUMIFS(Адм!O4:O10000,Адм!I4:I10000,B105,Адм!F4:F10000,U4)</f>
        <v>0</v>
      </c>
      <c r="W105" s="27">
        <f>SUMIFS(Адм!A4:A10000,Адм!I4:I10000,B105,Адм!F4:F10000,W4)</f>
        <v>0</v>
      </c>
      <c r="X105" s="27">
        <f>SUMIFS(Адм!O4:O10000,Адм!I4:I10000,B105,Адм!F4:F10000,W4)</f>
        <v>0</v>
      </c>
      <c r="Y105" s="27">
        <f>SUMIFS(Адм!A4:A10000,Адм!I4:I10000,B105,Адм!F4:F10000,Y4)</f>
        <v>0</v>
      </c>
      <c r="Z105" s="27">
        <f>SUMIFS(Адм!O4:O10000,Адм!I4:I10000,B105,Адм!F4:F10000,Y4)</f>
        <v>0</v>
      </c>
      <c r="AA105" s="41">
        <f t="shared" si="34"/>
        <v>0</v>
      </c>
      <c r="AB105" s="41">
        <f t="shared" si="34"/>
        <v>0</v>
      </c>
      <c r="AC105" s="27">
        <f>SUMIFS(Адм!A4:A10000,Адм!I4:I10000,B105,Адм!F4:F10000,AC4)</f>
        <v>0</v>
      </c>
      <c r="AD105" s="27">
        <f>SUMIFS(Адм!O4:O10000,Адм!I4:I10000,B105,Адм!F4:F10000,AC4)</f>
        <v>0</v>
      </c>
      <c r="AE105" s="27">
        <f>SUMIFS(Адм!A4:A10000,Адм!I4:I10000,B105,Адм!F4:F10000,AE4)</f>
        <v>0</v>
      </c>
      <c r="AF105" s="27">
        <f>SUMIFS(Адм!O4:O10000,Адм!I4:I10000,B105,Адм!F4:F10000,AE4)</f>
        <v>0</v>
      </c>
      <c r="AG105" s="27">
        <f>SUMIFS(Адм!A4:A10000,Адм!I4:I10000,B105,Адм!F4:F10000,AG4)</f>
        <v>0</v>
      </c>
      <c r="AH105" s="27">
        <f>SUMIFS(Адм!O4:O10000,Адм!I4:I10000,B105,Адм!F4:F10000,AG4)</f>
        <v>0</v>
      </c>
      <c r="AI105" s="27">
        <f>SUMIFS(Адм!A4:A10000,Адм!I4:I10000,B105,Адм!F4:F10000,AI4)</f>
        <v>0</v>
      </c>
      <c r="AJ105" s="27">
        <f>SUMIFS(Адм!O4:O10000,Адм!I4:I10000,B105,Адм!F4:F10000,AI4)</f>
        <v>0</v>
      </c>
      <c r="AK105" s="27">
        <f>SUMIFS(Адм!A4:A10000,Адм!I4:I10000,B105,Адм!F4:F10000,AK4)</f>
        <v>0</v>
      </c>
      <c r="AL105" s="27">
        <f>SUMIFS(Адм!O4:O10000,Адм!I4:I10000,B105,Адм!F4:F10000,AK4)</f>
        <v>0</v>
      </c>
      <c r="AM105" s="27">
        <f>SUMIFS(Адм!A4:A10000,Адм!I4:I10000,B105,Адм!F4:F10000,AM4)</f>
        <v>0</v>
      </c>
      <c r="AN105" s="27">
        <f>SUMIFS(Адм!O4:O10000,Адм!I4:I10000,B105,Адм!F4:F10000,AM4)</f>
        <v>0</v>
      </c>
      <c r="AO105" s="27">
        <f>SUMIFS(Адм!A4:A10000,Адм!I4:I10000,B105,Адм!F4:F10000,AO4)</f>
        <v>0</v>
      </c>
      <c r="AP105" s="27">
        <f>SUMIFS(Адм!O4:O10000,Адм!I4:I10000,B105,Адм!F4:F10000,AO4)</f>
        <v>0</v>
      </c>
      <c r="AQ105" s="27">
        <f>SUMIFS(Адм!A4:A10000,Адм!I4:I10000,B105,Адм!F4:F10000,AQ4)</f>
        <v>0</v>
      </c>
      <c r="AR105" s="27">
        <f>SUMIFS(Адм!O4:O10000,Адм!I4:I10000,B105,Адм!F4:F10000,AQ4)</f>
        <v>0</v>
      </c>
      <c r="AS105" s="27">
        <f>SUMIFS(Адм!A4:A10000,Адм!I4:I10000,B105,Адм!F4:F10000,AS4)</f>
        <v>0</v>
      </c>
      <c r="AT105" s="27">
        <f>SUMIFS(Адм!O4:O10000,Адм!I4:I10000,B105,Адм!F4:F10000,AS4)</f>
        <v>0</v>
      </c>
      <c r="AU105" s="27">
        <f>SUMIFS(Адм!A4:A10000,Адм!I4:I10000,B105,Адм!F4:F10000,AU4)</f>
        <v>0</v>
      </c>
      <c r="AV105" s="27">
        <f>SUMIFS(Адм!O4:O10000,Адм!I4:I10000,B105,Адм!F4:F10000,AU4)</f>
        <v>0</v>
      </c>
    </row>
    <row r="106" spans="1:48" ht="16.5" thickBot="1">
      <c r="A106" s="43" t="s">
        <v>221</v>
      </c>
      <c r="B106" s="228" t="s">
        <v>240</v>
      </c>
      <c r="C106" s="436">
        <f t="shared" si="33"/>
        <v>0</v>
      </c>
      <c r="D106" s="2316">
        <f t="shared" si="35"/>
        <v>0</v>
      </c>
      <c r="E106" s="488">
        <v>0</v>
      </c>
      <c r="F106" s="482">
        <v>0</v>
      </c>
      <c r="G106" s="758"/>
      <c r="H106" s="759"/>
      <c r="I106" s="25">
        <f>SUMIFS(Адм!A4:A10000,Адм!I4:I10000,B106,Адм!F4:F10000,I4)</f>
        <v>0</v>
      </c>
      <c r="J106" s="25">
        <f>SUMIFS(Адм!O4:O10000,Адм!I4:I10000,B106,Адм!F4:F10000,I4)</f>
        <v>0</v>
      </c>
      <c r="K106" s="26">
        <f>SUMIFS(Адм!A4:A10000,Адм!I4:I10000,B106,Адм!F4:F10000,K4)</f>
        <v>0</v>
      </c>
      <c r="L106" s="27">
        <f>SUMIFS(Адм!O4:O10000,Адм!I4:I10000,B106,Адм!F4:F10000,K4)</f>
        <v>0</v>
      </c>
      <c r="M106" s="27">
        <f>SUMIFS(Адм!A4:A10000,Адм!I4:I10000,B106,Адм!F4:F10000,M4)</f>
        <v>0</v>
      </c>
      <c r="N106" s="27">
        <f>SUMIFS(Адм!O4:O10000,Адм!I4:I10000,B106,Адм!F4:F10000,M4)</f>
        <v>0</v>
      </c>
      <c r="O106" s="27">
        <f>SUMIFS(Адм!A4:A10000,Адм!I4:I10000,B106,Адм!F4:F10000,O4)</f>
        <v>0</v>
      </c>
      <c r="P106" s="27">
        <f>SUMIFS(Адм!O4:O10000,Адм!I4:I10000,B106,Адм!F4:F10000,O4)</f>
        <v>0</v>
      </c>
      <c r="Q106" s="27">
        <f>SUMIFS(Адм!A4:A10000,Адм!I4:I10000,B106,Адм!F4:F10000,Q4)</f>
        <v>0</v>
      </c>
      <c r="R106" s="27">
        <f>SUMIFS(Адм!O4:O10000,Адм!I4:I10000,B106,Адм!F4:F10000,Q4)</f>
        <v>0</v>
      </c>
      <c r="S106" s="27">
        <f>SUMIFS(Адм!A4:A10000,Адм!I4:I10000,B106,Адм!F4:F10000,S4)</f>
        <v>0</v>
      </c>
      <c r="T106" s="27">
        <f>SUMIFS(Адм!O4:O10000,Адм!I4:I10000,B106,Адм!F4:F10000,S4)</f>
        <v>0</v>
      </c>
      <c r="U106" s="27">
        <f>SUMIFS(Адм!A4:A10000,Адм!I4:I10000,B106,Адм!F4:F10000,U4)</f>
        <v>0</v>
      </c>
      <c r="V106" s="27">
        <f>SUMIFS(Адм!O4:O10000,Адм!I4:I10000,B106,Адм!F4:F10000,U4)</f>
        <v>0</v>
      </c>
      <c r="W106" s="27">
        <f>SUMIFS(Адм!A4:A10000,Адм!I4:I10000,B106,Адм!F4:F10000,W4)</f>
        <v>0</v>
      </c>
      <c r="X106" s="27">
        <f>SUMIFS(Адм!O4:O10000,Адм!I4:I10000,B106,Адм!F4:F10000,W4)</f>
        <v>0</v>
      </c>
      <c r="Y106" s="27">
        <f>SUMIFS(Адм!A4:A10000,Адм!I4:I10000,B106,Адм!F4:F10000,Y4)</f>
        <v>0</v>
      </c>
      <c r="Z106" s="27">
        <f>SUMIFS(Адм!O4:O10000,Адм!I4:I10000,B106,Адм!F4:F10000,Y4)</f>
        <v>0</v>
      </c>
      <c r="AA106" s="41">
        <f t="shared" si="34"/>
        <v>0</v>
      </c>
      <c r="AB106" s="41">
        <f t="shared" si="34"/>
        <v>0</v>
      </c>
      <c r="AC106" s="27">
        <f>SUMIFS(Адм!A4:A10000,Адм!I4:I10000,B106,Адм!F4:F10000,AC4)</f>
        <v>0</v>
      </c>
      <c r="AD106" s="27">
        <f>SUMIFS(Адм!O4:O10000,Адм!I4:I10000,B106,Адм!F4:F10000,AC4)</f>
        <v>0</v>
      </c>
      <c r="AE106" s="27">
        <f>SUMIFS(Адм!A4:A10000,Адм!I4:I10000,B106,Адм!F4:F10000,AE4)</f>
        <v>0</v>
      </c>
      <c r="AF106" s="27">
        <f>SUMIFS(Адм!O4:O10000,Адм!I4:I10000,B106,Адм!F4:F10000,AE4)</f>
        <v>0</v>
      </c>
      <c r="AG106" s="27">
        <f>SUMIFS(Адм!A4:A10000,Адм!I4:I10000,B106,Адм!F4:F10000,AG4)</f>
        <v>0</v>
      </c>
      <c r="AH106" s="27">
        <f>SUMIFS(Адм!O4:O10000,Адм!I4:I10000,B106,Адм!F4:F10000,AG4)</f>
        <v>0</v>
      </c>
      <c r="AI106" s="27">
        <f>SUMIFS(Адм!A4:A10000,Адм!I4:I10000,B106,Адм!F4:F10000,AI4)</f>
        <v>0</v>
      </c>
      <c r="AJ106" s="27">
        <f>SUMIFS(Адм!O4:O10000,Адм!I4:I10000,B106,Адм!F4:F10000,AI4)</f>
        <v>0</v>
      </c>
      <c r="AK106" s="27">
        <f>SUMIFS(Адм!A4:A10000,Адм!I4:I10000,B106,Адм!F4:F10000,AK4)</f>
        <v>0</v>
      </c>
      <c r="AL106" s="27">
        <f>SUMIFS(Адм!O4:O10000,Адм!I4:I10000,B106,Адм!F4:F10000,AK4)</f>
        <v>0</v>
      </c>
      <c r="AM106" s="27">
        <f>SUMIFS(Адм!A4:A10000,Адм!I4:I10000,B106,Адм!F4:F10000,AM4)</f>
        <v>0</v>
      </c>
      <c r="AN106" s="27">
        <f>SUMIFS(Адм!O4:O10000,Адм!I4:I10000,B106,Адм!F4:F10000,AM4)</f>
        <v>0</v>
      </c>
      <c r="AO106" s="27">
        <f>SUMIFS(Адм!A4:A10000,Адм!I4:I10000,B106,Адм!F4:F10000,AO4)</f>
        <v>0</v>
      </c>
      <c r="AP106" s="27">
        <f>SUMIFS(Адм!O4:O10000,Адм!I4:I10000,B106,Адм!F4:F10000,AO4)</f>
        <v>0</v>
      </c>
      <c r="AQ106" s="27">
        <f>SUMIFS(Адм!A4:A10000,Адм!I4:I10000,B106,Адм!F4:F10000,AQ4)</f>
        <v>0</v>
      </c>
      <c r="AR106" s="27">
        <f>SUMIFS(Адм!O4:O10000,Адм!I4:I10000,B106,Адм!F4:F10000,AQ4)</f>
        <v>0</v>
      </c>
      <c r="AS106" s="27">
        <f>SUMIFS(Адм!A4:A10000,Адм!I4:I10000,B106,Адм!F4:F10000,AS4)</f>
        <v>0</v>
      </c>
      <c r="AT106" s="27">
        <f>SUMIFS(Адм!O4:O10000,Адм!I4:I10000,B106,Адм!F4:F10000,AS4)</f>
        <v>0</v>
      </c>
      <c r="AU106" s="27">
        <f>SUMIFS(Адм!A4:A10000,Адм!I4:I10000,B106,Адм!F4:F10000,AU4)</f>
        <v>0</v>
      </c>
      <c r="AV106" s="27">
        <f>SUMIFS(Адм!O4:O10000,Адм!I4:I10000,B106,Адм!F4:F10000,AU4)</f>
        <v>0</v>
      </c>
    </row>
    <row r="107" spans="1:48" ht="16.5" thickBot="1">
      <c r="A107" s="43" t="s">
        <v>241</v>
      </c>
      <c r="B107" s="228" t="s">
        <v>242</v>
      </c>
      <c r="C107" s="436">
        <f t="shared" si="33"/>
        <v>0</v>
      </c>
      <c r="D107" s="2316">
        <f t="shared" si="35"/>
        <v>0</v>
      </c>
      <c r="E107" s="488">
        <v>0</v>
      </c>
      <c r="F107" s="482">
        <v>0</v>
      </c>
      <c r="G107" s="758"/>
      <c r="H107" s="759"/>
      <c r="I107" s="25">
        <f>SUMIFS(Адм!A4:A10000,Адм!I4:I10000,B107,Адм!F4:F10000,I4)</f>
        <v>0</v>
      </c>
      <c r="J107" s="25">
        <f>SUMIFS(Адм!O4:O10000,Адм!I4:I10000,B107,Адм!F4:F10000,I4)</f>
        <v>0</v>
      </c>
      <c r="K107" s="26">
        <f>SUMIFS(Адм!A4:A10000,Адм!I4:I10000,B107,Адм!F4:F10000,K4)</f>
        <v>0</v>
      </c>
      <c r="L107" s="27">
        <f>SUMIFS(Адм!O4:O10000,Адм!I4:I10000,B107,Адм!F4:F10000,K4)</f>
        <v>0</v>
      </c>
      <c r="M107" s="27">
        <f>SUMIFS(Адм!A4:A10000,Адм!I4:I10000,B107,Адм!F4:F10000,M4)</f>
        <v>0</v>
      </c>
      <c r="N107" s="27">
        <f>SUMIFS(Адм!O4:O10000,Адм!I4:I10000,B107,Адм!F4:F10000,M4)</f>
        <v>0</v>
      </c>
      <c r="O107" s="27">
        <f>SUMIFS(Адм!A4:A10000,Адм!I4:I10000,B107,Адм!F4:F10000,O4)</f>
        <v>0</v>
      </c>
      <c r="P107" s="27">
        <f>SUMIFS(Адм!O4:O10000,Адм!I4:I10000,B107,Адм!F4:F10000,O4)</f>
        <v>0</v>
      </c>
      <c r="Q107" s="27">
        <f>SUMIFS(Адм!A4:A10000,Адм!I4:I10000,B107,Адм!F4:F10000,Q4)</f>
        <v>0</v>
      </c>
      <c r="R107" s="27">
        <f>SUMIFS(Адм!O4:O10000,Адм!I4:I10000,B107,Адм!F4:F10000,Q4)</f>
        <v>0</v>
      </c>
      <c r="S107" s="27">
        <f>SUMIFS(Адм!A4:A10000,Адм!I4:I10000,B107,Адм!F4:F10000,S4)</f>
        <v>0</v>
      </c>
      <c r="T107" s="27">
        <f>SUMIFS(Адм!O4:O10000,Адм!I4:I10000,B107,Адм!F4:F10000,S4)</f>
        <v>0</v>
      </c>
      <c r="U107" s="27">
        <f>SUMIFS(Адм!A4:A10000,Адм!I4:I10000,B107,Адм!F4:F10000,U4)</f>
        <v>0</v>
      </c>
      <c r="V107" s="27">
        <f>SUMIFS(Адм!O4:O10000,Адм!I4:I10000,B107,Адм!F4:F10000,U4)</f>
        <v>0</v>
      </c>
      <c r="W107" s="27">
        <f>SUMIFS(Адм!A4:A10000,Адм!I4:I10000,B107,Адм!F4:F10000,W4)</f>
        <v>0</v>
      </c>
      <c r="X107" s="27">
        <f>SUMIFS(Адм!O4:O10000,Адм!I4:I10000,B107,Адм!F4:F10000,W4)</f>
        <v>0</v>
      </c>
      <c r="Y107" s="27">
        <f>SUMIFS(Адм!A4:A10000,Адм!I4:I10000,B107,Адм!F4:F10000,Y4)</f>
        <v>0</v>
      </c>
      <c r="Z107" s="27">
        <f>SUMIFS(Адм!O4:O10000,Адм!I4:I10000,B107,Адм!F4:F10000,Y4)</f>
        <v>0</v>
      </c>
      <c r="AA107" s="41">
        <f t="shared" si="34"/>
        <v>0</v>
      </c>
      <c r="AB107" s="41">
        <f t="shared" si="34"/>
        <v>0</v>
      </c>
      <c r="AC107" s="27">
        <f>SUMIFS(Адм!A4:A10000,Адм!I4:I10000,B107,Адм!F4:F10000,AC4)</f>
        <v>0</v>
      </c>
      <c r="AD107" s="27">
        <f>SUMIFS(Адм!O4:O10000,Адм!I4:I10000,B107,Адм!F4:F10000,AC4)</f>
        <v>0</v>
      </c>
      <c r="AE107" s="27">
        <f>SUMIFS(Адм!A4:A10000,Адм!I4:I10000,B107,Адм!F4:F10000,AE4)</f>
        <v>0</v>
      </c>
      <c r="AF107" s="27">
        <f>SUMIFS(Адм!O4:O10000,Адм!I4:I10000,B107,Адм!F4:F10000,AE4)</f>
        <v>0</v>
      </c>
      <c r="AG107" s="27">
        <f>SUMIFS(Адм!A4:A10000,Адм!I4:I10000,B107,Адм!F4:F10000,AG4)</f>
        <v>0</v>
      </c>
      <c r="AH107" s="27">
        <f>SUMIFS(Адм!O4:O10000,Адм!I4:I10000,B107,Адм!F4:F10000,AG4)</f>
        <v>0</v>
      </c>
      <c r="AI107" s="27">
        <f>SUMIFS(Адм!A4:A10000,Адм!I4:I10000,B107,Адм!F4:F10000,AI4)</f>
        <v>0</v>
      </c>
      <c r="AJ107" s="27">
        <f>SUMIFS(Адм!O4:O10000,Адм!I4:I10000,B107,Адм!F4:F10000,AI4)</f>
        <v>0</v>
      </c>
      <c r="AK107" s="27">
        <f>SUMIFS(Адм!A4:A10000,Адм!I4:I10000,B107,Адм!F4:F10000,AK4)</f>
        <v>0</v>
      </c>
      <c r="AL107" s="27">
        <f>SUMIFS(Адм!O4:O10000,Адм!I4:I10000,B107,Адм!F4:F10000,AK4)</f>
        <v>0</v>
      </c>
      <c r="AM107" s="27">
        <f>SUMIFS(Адм!A4:A10000,Адм!I4:I10000,B107,Адм!F4:F10000,AM4)</f>
        <v>0</v>
      </c>
      <c r="AN107" s="27">
        <f>SUMIFS(Адм!O4:O10000,Адм!I4:I10000,B107,Адм!F4:F10000,AM4)</f>
        <v>0</v>
      </c>
      <c r="AO107" s="27">
        <f>SUMIFS(Адм!A4:A10000,Адм!I4:I10000,B107,Адм!F4:F10000,AO4)</f>
        <v>0</v>
      </c>
      <c r="AP107" s="27">
        <f>SUMIFS(Адм!O4:O10000,Адм!I4:I10000,B107,Адм!F4:F10000,AO4)</f>
        <v>0</v>
      </c>
      <c r="AQ107" s="27">
        <f>SUMIFS(Адм!A4:A10000,Адм!I4:I10000,B107,Адм!F4:F10000,AQ4)</f>
        <v>0</v>
      </c>
      <c r="AR107" s="27">
        <f>SUMIFS(Адм!O4:O10000,Адм!I4:I10000,B107,Адм!F4:F10000,AQ4)</f>
        <v>0</v>
      </c>
      <c r="AS107" s="27">
        <f>SUMIFS(Адм!A4:A10000,Адм!I4:I10000,B107,Адм!F4:F10000,AS4)</f>
        <v>0</v>
      </c>
      <c r="AT107" s="27">
        <f>SUMIFS(Адм!O4:O10000,Адм!I4:I10000,B107,Адм!F4:F10000,AS4)</f>
        <v>0</v>
      </c>
      <c r="AU107" s="27">
        <f>SUMIFS(Адм!A4:A10000,Адм!I4:I10000,B107,Адм!F4:F10000,AU4)</f>
        <v>0</v>
      </c>
      <c r="AV107" s="27">
        <f>SUMIFS(Адм!O4:O10000,Адм!I4:I10000,B107,Адм!F4:F10000,AU4)</f>
        <v>0</v>
      </c>
    </row>
    <row r="108" spans="1:48" ht="16.5" thickBot="1">
      <c r="A108" s="43" t="s">
        <v>243</v>
      </c>
      <c r="B108" s="81" t="s">
        <v>244</v>
      </c>
      <c r="C108" s="436">
        <f t="shared" si="33"/>
        <v>0</v>
      </c>
      <c r="D108" s="2316">
        <f t="shared" si="35"/>
        <v>0</v>
      </c>
      <c r="E108" s="488">
        <v>0</v>
      </c>
      <c r="F108" s="482">
        <v>0</v>
      </c>
      <c r="G108" s="758"/>
      <c r="H108" s="759"/>
      <c r="I108" s="25">
        <f>SUMIFS(Адм!A4:A10000,Адм!I4:I10000,B108,Адм!F4:F10000,I4)</f>
        <v>0</v>
      </c>
      <c r="J108" s="25">
        <f>SUMIFS(Адм!O4:O10000,Адм!I4:I10000,B108,Адм!F4:F10000,I4)</f>
        <v>0</v>
      </c>
      <c r="K108" s="26">
        <f>SUMIFS(Адм!A4:A10000,Адм!I4:I10000,B108,Адм!F4:F10000,K4)</f>
        <v>0</v>
      </c>
      <c r="L108" s="27">
        <f>SUMIFS(Адм!O4:O10000,Адм!I4:I10000,B108,Адм!F4:F10000,K4)</f>
        <v>0</v>
      </c>
      <c r="M108" s="27">
        <f>SUMIFS(Адм!A4:A10000,Адм!I4:I10000,B108,Адм!F4:F10000,M4)</f>
        <v>0</v>
      </c>
      <c r="N108" s="27">
        <f>SUMIFS(Адм!O4:O10000,Адм!I4:I10000,B108,Адм!F4:F10000,M4)</f>
        <v>0</v>
      </c>
      <c r="O108" s="27">
        <f>SUMIFS(Адм!A4:A10000,Адм!I4:I10000,B108,Адм!F4:F10000,O4)</f>
        <v>0</v>
      </c>
      <c r="P108" s="27">
        <f>SUMIFS(Адм!O4:O10000,Адм!I4:I10000,B108,Адм!F4:F10000,O4)</f>
        <v>0</v>
      </c>
      <c r="Q108" s="27">
        <f>SUMIFS(Адм!A4:A10000,Адм!I4:I10000,B108,Адм!F4:F10000,Q4)</f>
        <v>0</v>
      </c>
      <c r="R108" s="27">
        <f>SUMIFS(Адм!O4:O10000,Адм!I4:I10000,B108,Адм!F4:F10000,Q4)</f>
        <v>0</v>
      </c>
      <c r="S108" s="27">
        <f>SUMIFS(Адм!A4:A10000,Адм!I4:I10000,B108,Адм!F4:F10000,S4)</f>
        <v>0</v>
      </c>
      <c r="T108" s="27">
        <f>SUMIFS(Адм!O4:O10000,Адм!I4:I10000,B108,Адм!F4:F10000,S4)</f>
        <v>0</v>
      </c>
      <c r="U108" s="27">
        <f>SUMIFS(Адм!A4:A10000,Адм!I4:I10000,B108,Адм!F4:F10000,U4)</f>
        <v>0</v>
      </c>
      <c r="V108" s="27">
        <f>SUMIFS(Адм!O4:O10000,Адм!I4:I10000,B108,Адм!F4:F10000,U4)</f>
        <v>0</v>
      </c>
      <c r="W108" s="27">
        <f>SUMIFS(Адм!A4:A10000,Адм!I4:I10000,B108,Адм!F4:F10000,W4)</f>
        <v>0</v>
      </c>
      <c r="X108" s="27">
        <f>SUMIFS(Адм!O4:O10000,Адм!I4:I10000,B108,Адм!F4:F10000,W4)</f>
        <v>0</v>
      </c>
      <c r="Y108" s="27">
        <f>SUMIFS(Адм!A4:A10000,Адм!I4:I10000,B108,Адм!F4:F10000,Y4)</f>
        <v>0</v>
      </c>
      <c r="Z108" s="27">
        <f>SUMIFS(Адм!O4:O10000,Адм!I4:I10000,B108,Адм!F4:F10000,Y4)</f>
        <v>0</v>
      </c>
      <c r="AA108" s="41">
        <f t="shared" si="34"/>
        <v>0</v>
      </c>
      <c r="AB108" s="41">
        <f t="shared" si="34"/>
        <v>0</v>
      </c>
      <c r="AC108" s="27">
        <f>SUMIFS(Адм!A4:A10000,Адм!I4:I10000,B108,Адм!F4:F10000,AC4)</f>
        <v>0</v>
      </c>
      <c r="AD108" s="27">
        <f>SUMIFS(Адм!O4:O10000,Адм!I4:I10000,B108,Адм!F4:F10000,AC4)</f>
        <v>0</v>
      </c>
      <c r="AE108" s="27">
        <f>SUMIFS(Адм!A4:A10000,Адм!I4:I10000,B108,Адм!F4:F10000,AE4)</f>
        <v>0</v>
      </c>
      <c r="AF108" s="27">
        <f>SUMIFS(Адм!O4:O10000,Адм!I4:I10000,B108,Адм!F4:F10000,AE4)</f>
        <v>0</v>
      </c>
      <c r="AG108" s="27">
        <f>SUMIFS(Адм!A4:A10000,Адм!I4:I10000,B108,Адм!F4:F10000,AG4)</f>
        <v>0</v>
      </c>
      <c r="AH108" s="27">
        <f>SUMIFS(Адм!O4:O10000,Адм!I4:I10000,B108,Адм!F4:F10000,AG4)</f>
        <v>0</v>
      </c>
      <c r="AI108" s="27">
        <f>SUMIFS(Адм!A4:A10000,Адм!I4:I10000,B108,Адм!F4:F10000,AI4)</f>
        <v>0</v>
      </c>
      <c r="AJ108" s="27">
        <f>SUMIFS(Адм!O4:O10000,Адм!I4:I10000,B108,Адм!F4:F10000,AI4)</f>
        <v>0</v>
      </c>
      <c r="AK108" s="27">
        <f>SUMIFS(Адм!A4:A10000,Адм!I4:I10000,B108,Адм!F4:F10000,AK4)</f>
        <v>0</v>
      </c>
      <c r="AL108" s="27">
        <f>SUMIFS(Адм!O4:O10000,Адм!I4:I10000,B108,Адм!F4:F10000,AK4)</f>
        <v>0</v>
      </c>
      <c r="AM108" s="27">
        <f>SUMIFS(Адм!A4:A10000,Адм!I4:I10000,B108,Адм!F4:F10000,AM4)</f>
        <v>0</v>
      </c>
      <c r="AN108" s="27">
        <f>SUMIFS(Адм!O4:O10000,Адм!I4:I10000,B108,Адм!F4:F10000,AM4)</f>
        <v>0</v>
      </c>
      <c r="AO108" s="27">
        <f>SUMIFS(Адм!A4:A10000,Адм!I4:I10000,B108,Адм!F4:F10000,AO4)</f>
        <v>0</v>
      </c>
      <c r="AP108" s="27">
        <f>SUMIFS(Адм!O4:O10000,Адм!I4:I10000,B108,Адм!F4:F10000,AO4)</f>
        <v>0</v>
      </c>
      <c r="AQ108" s="27">
        <f>SUMIFS(Адм!A4:A10000,Адм!I4:I10000,B108,Адм!F4:F10000,AQ4)</f>
        <v>0</v>
      </c>
      <c r="AR108" s="27">
        <f>SUMIFS(Адм!O4:O10000,Адм!I4:I10000,B108,Адм!F4:F10000,AQ4)</f>
        <v>0</v>
      </c>
      <c r="AS108" s="27">
        <f>SUMIFS(Адм!A4:A10000,Адм!I4:I10000,B108,Адм!F4:F10000,AS4)</f>
        <v>0</v>
      </c>
      <c r="AT108" s="27">
        <f>SUMIFS(Адм!O4:O10000,Адм!I4:I10000,B108,Адм!F4:F10000,AS4)</f>
        <v>0</v>
      </c>
      <c r="AU108" s="27">
        <f>SUMIFS(Адм!A4:A10000,Адм!I4:I10000,B108,Адм!F4:F10000,AU4)</f>
        <v>0</v>
      </c>
      <c r="AV108" s="27">
        <f>SUMIFS(Адм!O4:O10000,Адм!I4:I10000,B108,Адм!F4:F10000,AU4)</f>
        <v>0</v>
      </c>
    </row>
    <row r="109" spans="1:48" ht="16.5" thickBot="1">
      <c r="A109" s="43" t="s">
        <v>245</v>
      </c>
      <c r="B109" s="81" t="s">
        <v>246</v>
      </c>
      <c r="C109" s="422">
        <f t="shared" si="33"/>
        <v>0</v>
      </c>
      <c r="D109" s="2316">
        <f t="shared" si="35"/>
        <v>0</v>
      </c>
      <c r="E109" s="481">
        <v>0</v>
      </c>
      <c r="F109" s="482">
        <v>0</v>
      </c>
      <c r="G109" s="758"/>
      <c r="H109" s="759"/>
      <c r="I109" s="25">
        <f>SUMIFS(Адм!A4:A10000,Адм!I4:I10000,B109,Адм!F4:F10000,I4)</f>
        <v>0</v>
      </c>
      <c r="J109" s="25">
        <f>SUMIFS(Адм!O4:O10000,Адм!I4:I10000,B109,Адм!F4:F10000,I4)</f>
        <v>0</v>
      </c>
      <c r="K109" s="26">
        <f>SUMIFS(Адм!A4:A10000,Адм!I4:I10000,B109,Адм!F4:F10000,K4)</f>
        <v>0</v>
      </c>
      <c r="L109" s="27">
        <f>SUMIFS(Адм!O4:O10000,Адм!I4:I10000,B109,Адм!F4:F10000,K4)</f>
        <v>0</v>
      </c>
      <c r="M109" s="27">
        <f>SUMIFS(Адм!A4:A10000,Адм!I4:I10000,B109,Адм!F4:F10000,M4)</f>
        <v>0</v>
      </c>
      <c r="N109" s="27">
        <f>SUMIFS(Адм!O4:O10000,Адм!I4:I10000,B109,Адм!F4:F10000,M4)</f>
        <v>0</v>
      </c>
      <c r="O109" s="27">
        <f>SUMIFS(Адм!A4:A10000,Адм!I4:I10000,B109,Адм!F4:F10000,O4)</f>
        <v>0</v>
      </c>
      <c r="P109" s="27">
        <f>SUMIFS(Адм!O4:O10000,Адм!I4:I10000,B109,Адм!F4:F10000,O4)</f>
        <v>0</v>
      </c>
      <c r="Q109" s="27">
        <f>SUMIFS(Адм!A4:A10000,Адм!I4:I10000,B109,Адм!F4:F10000,Q4)</f>
        <v>0</v>
      </c>
      <c r="R109" s="27">
        <f>SUMIFS(Адм!O4:O10000,Адм!I4:I10000,B109,Адм!F4:F10000,Q4)</f>
        <v>0</v>
      </c>
      <c r="S109" s="27">
        <f>SUMIFS(Адм!A4:A10000,Адм!I4:I10000,B109,Адм!F4:F10000,S4)</f>
        <v>0</v>
      </c>
      <c r="T109" s="27">
        <f>SUMIFS(Адм!O4:O10000,Адм!I4:I10000,B109,Адм!F4:F10000,S4)</f>
        <v>0</v>
      </c>
      <c r="U109" s="27">
        <f>SUMIFS(Адм!A4:A10000,Адм!I4:I10000,B109,Адм!F4:F10000,U4)</f>
        <v>0</v>
      </c>
      <c r="V109" s="27">
        <f>SUMIFS(Адм!O4:O10000,Адм!I4:I10000,B109,Адм!F4:F10000,U4)</f>
        <v>0</v>
      </c>
      <c r="W109" s="27">
        <f>SUMIFS(Адм!A4:A10000,Адм!I4:I10000,B109,Адм!F4:F10000,W4)</f>
        <v>0</v>
      </c>
      <c r="X109" s="27">
        <f>SUMIFS(Адм!O4:O10000,Адм!I4:I10000,B109,Адм!F4:F10000,W4)</f>
        <v>0</v>
      </c>
      <c r="Y109" s="27">
        <f>SUMIFS(Адм!A4:A10000,Адм!I4:I10000,B109,Адм!F4:F10000,Y4)</f>
        <v>0</v>
      </c>
      <c r="Z109" s="27">
        <f>SUMIFS(Адм!O4:O10000,Адм!I4:I10000,B109,Адм!F4:F10000,Y4)</f>
        <v>0</v>
      </c>
      <c r="AA109" s="41">
        <f t="shared" si="34"/>
        <v>0</v>
      </c>
      <c r="AB109" s="41">
        <f t="shared" si="34"/>
        <v>0</v>
      </c>
      <c r="AC109" s="27">
        <f>SUMIFS(Адм!A4:A10000,Адм!I4:I10000,B109,Адм!F4:F10000,AC4)</f>
        <v>0</v>
      </c>
      <c r="AD109" s="27">
        <f>SUMIFS(Адм!O4:O10000,Адм!I4:I10000,B109,Адм!F4:F10000,AC4)</f>
        <v>0</v>
      </c>
      <c r="AE109" s="27">
        <f>SUMIFS(Адм!A4:A10000,Адм!I4:I10000,B109,Адм!F4:F10000,AE4)</f>
        <v>0</v>
      </c>
      <c r="AF109" s="27">
        <f>SUMIFS(Адм!O4:O10000,Адм!I4:I10000,B109,Адм!F4:F10000,AE4)</f>
        <v>0</v>
      </c>
      <c r="AG109" s="27">
        <f>SUMIFS(Адм!A4:A10000,Адм!I4:I10000,B109,Адм!F4:F10000,AG4)</f>
        <v>0</v>
      </c>
      <c r="AH109" s="27">
        <f>SUMIFS(Адм!O4:O10000,Адм!I4:I10000,B109,Адм!F4:F10000,AG4)</f>
        <v>0</v>
      </c>
      <c r="AI109" s="27">
        <f>SUMIFS(Адм!A4:A10000,Адм!I4:I10000,B109,Адм!F4:F10000,AI4)</f>
        <v>0</v>
      </c>
      <c r="AJ109" s="27">
        <f>SUMIFS(Адм!O4:O10000,Адм!I4:I10000,B109,Адм!F4:F10000,AI4)</f>
        <v>0</v>
      </c>
      <c r="AK109" s="27">
        <f>SUMIFS(Адм!A4:A10000,Адм!I4:I10000,B109,Адм!F4:F10000,AK4)</f>
        <v>0</v>
      </c>
      <c r="AL109" s="27">
        <f>SUMIFS(Адм!O4:O10000,Адм!I4:I10000,B109,Адм!F4:F10000,AK4)</f>
        <v>0</v>
      </c>
      <c r="AM109" s="27">
        <f>SUMIFS(Адм!A4:A10000,Адм!I4:I10000,B109,Адм!F4:F10000,AM4)</f>
        <v>0</v>
      </c>
      <c r="AN109" s="27">
        <f>SUMIFS(Адм!O4:O10000,Адм!I4:I10000,B109,Адм!F4:F10000,AM4)</f>
        <v>0</v>
      </c>
      <c r="AO109" s="27">
        <f>SUMIFS(Адм!A4:A10000,Адм!I4:I10000,B109,Адм!F4:F10000,AO4)</f>
        <v>0</v>
      </c>
      <c r="AP109" s="27">
        <f>SUMIFS(Адм!O4:O10000,Адм!I4:I10000,B109,Адм!F4:F10000,AO4)</f>
        <v>0</v>
      </c>
      <c r="AQ109" s="27">
        <f>SUMIFS(Адм!A4:A10000,Адм!I4:I10000,B109,Адм!F4:F10000,AQ4)</f>
        <v>0</v>
      </c>
      <c r="AR109" s="27">
        <f>SUMIFS(Адм!O4:O10000,Адм!I4:I10000,B109,Адм!F4:F10000,AQ4)</f>
        <v>0</v>
      </c>
      <c r="AS109" s="27">
        <f>SUMIFS(Адм!A4:A10000,Адм!I4:I10000,B109,Адм!F4:F10000,AS4)</f>
        <v>0</v>
      </c>
      <c r="AT109" s="27">
        <f>SUMIFS(Адм!O4:O10000,Адм!I4:I10000,B109,Адм!F4:F10000,AS4)</f>
        <v>0</v>
      </c>
      <c r="AU109" s="27">
        <f>SUMIFS(Адм!A4:A10000,Адм!I4:I10000,B109,Адм!F4:F10000,AU4)</f>
        <v>0</v>
      </c>
      <c r="AV109" s="27">
        <f>SUMIFS(Адм!O4:O10000,Адм!I4:I10000,B109,Адм!F4:F10000,AU4)</f>
        <v>0</v>
      </c>
    </row>
    <row r="110" spans="1:48" ht="16.5" thickBot="1">
      <c r="A110" s="43" t="s">
        <v>247</v>
      </c>
      <c r="B110" s="81" t="s">
        <v>111</v>
      </c>
      <c r="C110" s="422">
        <f t="shared" si="33"/>
        <v>0</v>
      </c>
      <c r="D110" s="2316">
        <f t="shared" si="35"/>
        <v>0</v>
      </c>
      <c r="E110" s="481">
        <v>0</v>
      </c>
      <c r="F110" s="482">
        <v>0</v>
      </c>
      <c r="G110" s="758"/>
      <c r="H110" s="759"/>
      <c r="I110" s="25">
        <f>SUMIFS(Адм!A4:A10000,Адм!I4:I10000,B110,Адм!F4:F10000,I4)</f>
        <v>0</v>
      </c>
      <c r="J110" s="25">
        <f>SUMIFS(Адм!O4:O10000,Адм!I4:I10000,B110,Адм!F4:F10000,I4)</f>
        <v>0</v>
      </c>
      <c r="K110" s="26">
        <f>SUMIFS(Адм!A4:A10000,Адм!I4:I10000,B110,Адм!F4:F10000,K4)</f>
        <v>0</v>
      </c>
      <c r="L110" s="27">
        <f>SUMIFS(Адм!O4:O10000,Адм!I4:I10000,B110,Адм!F4:F10000,K4)</f>
        <v>0</v>
      </c>
      <c r="M110" s="27">
        <f>SUMIFS(Адм!A4:A10000,Адм!I4:I10000,B110,Адм!F4:F10000,M4)</f>
        <v>0</v>
      </c>
      <c r="N110" s="27">
        <f>SUMIFS(Адм!O4:O10000,Адм!I4:I10000,B110,Адм!F4:F10000,M4)</f>
        <v>0</v>
      </c>
      <c r="O110" s="27">
        <f>SUMIFS(Адм!A4:A10000,Адм!I4:I10000,B110,Адм!F4:F10000,O4)</f>
        <v>0</v>
      </c>
      <c r="P110" s="27">
        <f>SUMIFS(Адм!O4:O10000,Адм!I4:I10000,B110,Адм!F4:F10000,O4)</f>
        <v>0</v>
      </c>
      <c r="Q110" s="27">
        <f>SUMIFS(Адм!A4:A10000,Адм!I4:I10000,B110,Адм!F4:F10000,Q4)</f>
        <v>0</v>
      </c>
      <c r="R110" s="27">
        <f>SUMIFS(Адм!O4:O10000,Адм!I4:I10000,B110,Адм!F4:F10000,Q4)</f>
        <v>0</v>
      </c>
      <c r="S110" s="27">
        <f>SUMIFS(Адм!A4:A10000,Адм!I4:I10000,B110,Адм!F4:F10000,S4)</f>
        <v>0</v>
      </c>
      <c r="T110" s="27">
        <f>SUMIFS(Адм!O4:O10000,Адм!I4:I10000,B110,Адм!F4:F10000,S4)</f>
        <v>0</v>
      </c>
      <c r="U110" s="27">
        <f>SUMIFS(Адм!A4:A10000,Адм!I4:I10000,B110,Адм!F4:F10000,U4)</f>
        <v>0</v>
      </c>
      <c r="V110" s="27">
        <f>SUMIFS(Адм!O4:O10000,Адм!I4:I10000,B110,Адм!F4:F10000,U4)</f>
        <v>0</v>
      </c>
      <c r="W110" s="27">
        <f>SUMIFS(Адм!A4:A10000,Адм!I4:I10000,B110,Адм!F4:F10000,W4)</f>
        <v>0</v>
      </c>
      <c r="X110" s="27">
        <f>SUMIFS(Адм!O4:O10000,Адм!I4:I10000,B110,Адм!F4:F10000,W4)</f>
        <v>0</v>
      </c>
      <c r="Y110" s="27">
        <f>SUMIFS(Адм!A4:A10000,Адм!I4:I10000,B110,Адм!F4:F10000,Y4)</f>
        <v>0</v>
      </c>
      <c r="Z110" s="27">
        <f>SUMIFS(Адм!O4:O10000,Адм!I4:I10000,B110,Адм!F4:F10000,Y4)</f>
        <v>0</v>
      </c>
      <c r="AA110" s="41">
        <f>AC110+AE110+AG110+AI110+AK110+AM110+AO110+AQ110+AS110+AU110</f>
        <v>0</v>
      </c>
      <c r="AB110" s="41">
        <f>AD110+AF110+AH110+AJ110+AL110+AN110+AP110+AR110+AT110+AV110</f>
        <v>0</v>
      </c>
      <c r="AC110" s="27">
        <f>SUMIFS(Адм!A4:A10000,Адм!I4:I10000,B110,Адм!F4:F10000,AC4)</f>
        <v>0</v>
      </c>
      <c r="AD110" s="27">
        <f>SUMIFS(Адм!O4:O10000,Адм!I4:I10000,B110,Адм!F4:F10000,AC4)</f>
        <v>0</v>
      </c>
      <c r="AE110" s="27">
        <f>SUMIFS(Адм!A4:A10000,Адм!I4:I10000,B110,Адм!F4:F10000,AE4)</f>
        <v>0</v>
      </c>
      <c r="AF110" s="27">
        <f>SUMIFS(Адм!O4:O10000,Адм!I4:I10000,B110,Адм!F4:F10000,AE4)</f>
        <v>0</v>
      </c>
      <c r="AG110" s="27">
        <f>SUMIFS(Адм!A4:A10000,Адм!I4:I10000,B110,Адм!F4:F10000,AG4)</f>
        <v>0</v>
      </c>
      <c r="AH110" s="27">
        <f>SUMIFS(Адм!O4:O10000,Адм!I4:I10000,B110,Адм!F4:F10000,AG4)</f>
        <v>0</v>
      </c>
      <c r="AI110" s="27">
        <f>SUMIFS(Адм!A4:A10000,Адм!I4:I10000,B110,Адм!F4:F10000,AI4)</f>
        <v>0</v>
      </c>
      <c r="AJ110" s="27">
        <f>SUMIFS(Адм!O4:O10000,Адм!I4:I10000,B110,Адм!F4:F10000,AI4)</f>
        <v>0</v>
      </c>
      <c r="AK110" s="27">
        <f>SUMIFS(Адм!A4:A10000,Адм!I4:I10000,B110,Адм!F4:F10000,AK4)</f>
        <v>0</v>
      </c>
      <c r="AL110" s="27">
        <f>SUMIFS(Адм!O4:O10000,Адм!I4:I10000,B110,Адм!F4:F10000,AK4)</f>
        <v>0</v>
      </c>
      <c r="AM110" s="27">
        <f>SUMIFS(Адм!A4:A10000,Адм!I4:I10000,B110,Адм!F4:F10000,AM4)</f>
        <v>0</v>
      </c>
      <c r="AN110" s="27">
        <f>SUMIFS(Адм!O4:O10000,Адм!I4:I10000,B110,Адм!F4:F10000,AM4)</f>
        <v>0</v>
      </c>
      <c r="AO110" s="27">
        <f>SUMIFS(Адм!A4:A10000,Адм!I4:I10000,B110,Адм!F4:F10000,AO4)</f>
        <v>0</v>
      </c>
      <c r="AP110" s="27">
        <f>SUMIFS(Адм!O4:O10000,Адм!I4:I10000,B110,Адм!F4:F10000,AO4)</f>
        <v>0</v>
      </c>
      <c r="AQ110" s="27">
        <f>SUMIFS(Адм!A4:A10000,Адм!I4:I10000,B110,Адм!F4:F10000,AQ4)</f>
        <v>0</v>
      </c>
      <c r="AR110" s="27">
        <f>SUMIFS(Адм!O4:O10000,Адм!I4:I10000,B110,Адм!F4:F10000,AQ4)</f>
        <v>0</v>
      </c>
      <c r="AS110" s="27">
        <f>SUMIFS(Адм!A4:A10000,Адм!I4:I10000,B110,Адм!F4:F10000,AS4)</f>
        <v>0</v>
      </c>
      <c r="AT110" s="27">
        <f>SUMIFS(Адм!O4:O10000,Адм!I4:I10000,B110,Адм!F4:F10000,AS4)</f>
        <v>0</v>
      </c>
      <c r="AU110" s="27">
        <f>SUMIFS(Адм!A4:A10000,Адм!I4:I10000,B110,Адм!F4:F10000,AU4)</f>
        <v>0</v>
      </c>
      <c r="AV110" s="27">
        <f>SUMIFS(Адм!O4:O10000,Адм!I4:I10000,B110,Адм!F4:F10000,AU4)</f>
        <v>0</v>
      </c>
    </row>
    <row r="111" spans="1:48" ht="16.5" thickBot="1">
      <c r="A111" s="54" t="s">
        <v>248</v>
      </c>
      <c r="B111" s="83" t="s">
        <v>22</v>
      </c>
      <c r="C111" s="422">
        <f t="shared" si="33"/>
        <v>0</v>
      </c>
      <c r="D111" s="2316">
        <f t="shared" si="35"/>
        <v>0</v>
      </c>
      <c r="E111" s="481">
        <v>0</v>
      </c>
      <c r="F111" s="482">
        <v>0</v>
      </c>
      <c r="G111" s="758"/>
      <c r="H111" s="759"/>
      <c r="I111" s="25">
        <f>SUMIFS(Адм!A4:A10000,Адм!I4:I10000,B111,Адм!F4:F10000,I4)</f>
        <v>0</v>
      </c>
      <c r="J111" s="25">
        <f>SUMIFS(Адм!O4:O10000,Адм!I4:I10000,B111,Адм!F4:F10000,I4)</f>
        <v>0</v>
      </c>
      <c r="K111" s="26">
        <f>SUMIFS(Адм!A4:A10000,Адм!I4:I10000,B111,Адм!F4:F10000,K4)</f>
        <v>0</v>
      </c>
      <c r="L111" s="27">
        <f>SUMIFS(Адм!O4:O10000,Адм!I4:I10000,B111,Адм!F4:F10000,K4)</f>
        <v>0</v>
      </c>
      <c r="M111" s="27">
        <f>SUMIFS(Адм!A4:A10000,Адм!I4:I10000,B111,Адм!F4:F10000,M4)</f>
        <v>0</v>
      </c>
      <c r="N111" s="27">
        <f>SUMIFS(Адм!O4:O10000,Адм!I4:I10000,B111,Адм!F4:F10000,M4)</f>
        <v>0</v>
      </c>
      <c r="O111" s="27">
        <f>SUMIFS(Адм!A4:A10000,Адм!I4:I10000,B111,Адм!F4:F10000,O4)</f>
        <v>0</v>
      </c>
      <c r="P111" s="27">
        <f>SUMIFS(Адм!O4:O10000,Адм!I4:I10000,B111,Адм!F4:F10000,O4)</f>
        <v>0</v>
      </c>
      <c r="Q111" s="27">
        <f>SUMIFS(Адм!A4:A10000,Адм!I4:I10000,B111,Адм!F4:F10000,Q4)</f>
        <v>0</v>
      </c>
      <c r="R111" s="27">
        <f>SUMIFS(Адм!O4:O10000,Адм!I4:I10000,B111,Адм!F4:F10000,Q4)</f>
        <v>0</v>
      </c>
      <c r="S111" s="27">
        <f>SUMIFS(Адм!A4:A10000,Адм!I4:I10000,B111,Адм!F4:F10000,S4)</f>
        <v>0</v>
      </c>
      <c r="T111" s="27">
        <f>SUMIFS(Адм!O4:O10000,Адм!I4:I10000,B111,Адм!F4:F10000,S4)</f>
        <v>0</v>
      </c>
      <c r="U111" s="27">
        <f>SUMIFS(Адм!A4:A10000,Адм!I4:I10000,B111,Адм!F4:F10000,U4)</f>
        <v>0</v>
      </c>
      <c r="V111" s="27">
        <f>SUMIFS(Адм!O4:O10000,Адм!I4:I10000,B111,Адм!F4:F10000,U4)</f>
        <v>0</v>
      </c>
      <c r="W111" s="27">
        <f>SUMIFS(Адм!A4:A10000,Адм!I4:I10000,B111,Адм!F4:F10000,W4)</f>
        <v>0</v>
      </c>
      <c r="X111" s="27">
        <f>SUMIFS(Адм!O4:O10000,Адм!I4:I10000,B111,Адм!F4:F10000,W4)</f>
        <v>0</v>
      </c>
      <c r="Y111" s="27">
        <f>SUMIFS(Адм!A4:A10000,Адм!I4:I10000,B111,Адм!F4:F10000,Y4)</f>
        <v>0</v>
      </c>
      <c r="Z111" s="27">
        <f>SUMIFS(Адм!O4:O10000,Адм!I4:I10000,B111,Адм!F4:F10000,Y4)</f>
        <v>0</v>
      </c>
      <c r="AA111" s="41">
        <f>AC111+AE111+AG111+AI111+AK111+AM111+AO111+AQ111+AS111+AU111</f>
        <v>0</v>
      </c>
      <c r="AB111" s="41">
        <f>AD111+AF111+AH111+AJ111+AL111+AN111+AP111+AR111+AT111+AV111</f>
        <v>0</v>
      </c>
      <c r="AC111" s="27">
        <f>SUMIFS(Адм!A4:A10000,Адм!I4:I10000,B111,Адм!F4:F10000,AC4)</f>
        <v>0</v>
      </c>
      <c r="AD111" s="27">
        <f>SUMIFS(Адм!O4:O10000,Адм!I4:I10000,B111,Адм!F4:F10000,AC4)</f>
        <v>0</v>
      </c>
      <c r="AE111" s="27">
        <f>SUMIFS(Адм!A4:A10000,Адм!I4:I10000,B111,Адм!F4:F10000,AE4)</f>
        <v>0</v>
      </c>
      <c r="AF111" s="27">
        <f>SUMIFS(Адм!O4:O10000,Адм!I4:I10000,B111,Адм!F4:F10000,AE4)</f>
        <v>0</v>
      </c>
      <c r="AG111" s="27">
        <f>SUMIFS(Адм!A4:A10000,Адм!I4:I10000,B111,Адм!F4:F10000,AG4)</f>
        <v>0</v>
      </c>
      <c r="AH111" s="27">
        <f>SUMIFS(Адм!O4:O10000,Адм!I4:I10000,B111,Адм!F4:F10000,AG4)</f>
        <v>0</v>
      </c>
      <c r="AI111" s="27">
        <f>SUMIFS(Адм!A4:A10000,Адм!I4:I10000,B111,Адм!F4:F10000,AI4)</f>
        <v>0</v>
      </c>
      <c r="AJ111" s="27">
        <f>SUMIFS(Адм!O4:O10000,Адм!I4:I10000,B111,Адм!F4:F10000,AI4)</f>
        <v>0</v>
      </c>
      <c r="AK111" s="27">
        <f>SUMIFS(Адм!A4:A10000,Адм!I4:I10000,B111,Адм!F4:F10000,AK4)</f>
        <v>0</v>
      </c>
      <c r="AL111" s="27">
        <f>SUMIFS(Адм!O4:O10000,Адм!I4:I10000,B111,Адм!F4:F10000,AK4)</f>
        <v>0</v>
      </c>
      <c r="AM111" s="27">
        <f>SUMIFS(Адм!A4:A10000,Адм!I4:I10000,B111,Адм!F4:F10000,AM4)</f>
        <v>0</v>
      </c>
      <c r="AN111" s="27">
        <f>SUMIFS(Адм!O4:O10000,Адм!I4:I10000,B111,Адм!F4:F10000,AM4)</f>
        <v>0</v>
      </c>
      <c r="AO111" s="27">
        <f>SUMIFS(Адм!A4:A10000,Адм!I4:I10000,B111,Адм!F4:F10000,AO4)</f>
        <v>0</v>
      </c>
      <c r="AP111" s="27">
        <f>SUMIFS(Адм!O4:O10000,Адм!I4:I10000,B111,Адм!F4:F10000,AO4)</f>
        <v>0</v>
      </c>
      <c r="AQ111" s="27">
        <f>SUMIFS(Адм!A4:A10000,Адм!I4:I10000,B111,Адм!F4:F10000,AQ4)</f>
        <v>0</v>
      </c>
      <c r="AR111" s="27">
        <f>SUMIFS(Адм!O4:O10000,Адм!I4:I10000,B111,Адм!F4:F10000,AQ4)</f>
        <v>0</v>
      </c>
      <c r="AS111" s="27">
        <f>SUMIFS(Адм!A4:A10000,Адм!I4:I10000,B111,Адм!F4:F10000,AS4)</f>
        <v>0</v>
      </c>
      <c r="AT111" s="27">
        <f>SUMIFS(Адм!O4:O10000,Адм!I4:I10000,B111,Адм!F4:F10000,AS4)</f>
        <v>0</v>
      </c>
      <c r="AU111" s="27">
        <f>SUMIFS(Адм!A4:A10000,Адм!I4:I10000,B111,Адм!F4:F10000,AU4)</f>
        <v>0</v>
      </c>
      <c r="AV111" s="27">
        <f>SUMIFS(Адм!O4:O10000,Адм!I4:I10000,B111,Адм!F4:F10000,AU4)</f>
        <v>0</v>
      </c>
    </row>
    <row r="112" spans="1:48" ht="16.5" thickBot="1">
      <c r="A112" s="53" t="s">
        <v>52</v>
      </c>
      <c r="B112" s="665" t="s">
        <v>249</v>
      </c>
      <c r="C112" s="657">
        <f t="shared" si="33"/>
        <v>0</v>
      </c>
      <c r="D112" s="2322">
        <f>(J112+L112+N112+P112+R112+T112+V112+X112+Z112+AB112)</f>
        <v>0</v>
      </c>
      <c r="E112" s="486">
        <v>0</v>
      </c>
      <c r="F112" s="487">
        <v>0</v>
      </c>
      <c r="G112" s="766">
        <f>C112/C153*100%</f>
        <v>0</v>
      </c>
      <c r="H112" s="767">
        <f>D112/D153*100%</f>
        <v>0</v>
      </c>
      <c r="I112" s="18">
        <f t="shared" ref="I112:AV112" si="36">SUM(I114:I124)</f>
        <v>0</v>
      </c>
      <c r="J112" s="18">
        <f t="shared" si="36"/>
        <v>0</v>
      </c>
      <c r="K112" s="19">
        <f t="shared" si="36"/>
        <v>0</v>
      </c>
      <c r="L112" s="20">
        <f t="shared" si="36"/>
        <v>0</v>
      </c>
      <c r="M112" s="20">
        <f t="shared" si="36"/>
        <v>0</v>
      </c>
      <c r="N112" s="20">
        <f t="shared" si="36"/>
        <v>0</v>
      </c>
      <c r="O112" s="20">
        <f t="shared" si="36"/>
        <v>0</v>
      </c>
      <c r="P112" s="20">
        <f t="shared" si="36"/>
        <v>0</v>
      </c>
      <c r="Q112" s="20">
        <f t="shared" si="36"/>
        <v>0</v>
      </c>
      <c r="R112" s="20">
        <f t="shared" si="36"/>
        <v>0</v>
      </c>
      <c r="S112" s="20">
        <f t="shared" si="36"/>
        <v>0</v>
      </c>
      <c r="T112" s="20">
        <f t="shared" si="36"/>
        <v>0</v>
      </c>
      <c r="U112" s="20">
        <f t="shared" si="36"/>
        <v>0</v>
      </c>
      <c r="V112" s="20">
        <f t="shared" si="36"/>
        <v>0</v>
      </c>
      <c r="W112" s="20">
        <f t="shared" si="36"/>
        <v>0</v>
      </c>
      <c r="X112" s="20">
        <f t="shared" si="36"/>
        <v>0</v>
      </c>
      <c r="Y112" s="20">
        <f t="shared" si="36"/>
        <v>0</v>
      </c>
      <c r="Z112" s="20">
        <f t="shared" si="36"/>
        <v>0</v>
      </c>
      <c r="AA112" s="41">
        <f t="shared" si="36"/>
        <v>0</v>
      </c>
      <c r="AB112" s="41">
        <f t="shared" si="36"/>
        <v>0</v>
      </c>
      <c r="AC112" s="20">
        <f t="shared" si="36"/>
        <v>0</v>
      </c>
      <c r="AD112" s="20">
        <f t="shared" si="36"/>
        <v>0</v>
      </c>
      <c r="AE112" s="20">
        <f t="shared" si="36"/>
        <v>0</v>
      </c>
      <c r="AF112" s="20">
        <f t="shared" si="36"/>
        <v>0</v>
      </c>
      <c r="AG112" s="20">
        <f t="shared" si="36"/>
        <v>0</v>
      </c>
      <c r="AH112" s="20">
        <f t="shared" si="36"/>
        <v>0</v>
      </c>
      <c r="AI112" s="20">
        <f t="shared" si="36"/>
        <v>0</v>
      </c>
      <c r="AJ112" s="20">
        <f t="shared" si="36"/>
        <v>0</v>
      </c>
      <c r="AK112" s="20">
        <f t="shared" si="36"/>
        <v>0</v>
      </c>
      <c r="AL112" s="20">
        <f t="shared" si="36"/>
        <v>0</v>
      </c>
      <c r="AM112" s="20">
        <f t="shared" si="36"/>
        <v>0</v>
      </c>
      <c r="AN112" s="20">
        <f t="shared" si="36"/>
        <v>0</v>
      </c>
      <c r="AO112" s="20">
        <f t="shared" si="36"/>
        <v>0</v>
      </c>
      <c r="AP112" s="20">
        <f t="shared" si="36"/>
        <v>0</v>
      </c>
      <c r="AQ112" s="20">
        <f t="shared" si="36"/>
        <v>0</v>
      </c>
      <c r="AR112" s="20">
        <f t="shared" si="36"/>
        <v>0</v>
      </c>
      <c r="AS112" s="20">
        <f t="shared" si="36"/>
        <v>0</v>
      </c>
      <c r="AT112" s="20">
        <f t="shared" si="36"/>
        <v>0</v>
      </c>
      <c r="AU112" s="20">
        <f t="shared" si="36"/>
        <v>0</v>
      </c>
      <c r="AV112" s="20">
        <f t="shared" si="36"/>
        <v>0</v>
      </c>
    </row>
    <row r="113" spans="1:48" ht="16.5" thickBot="1">
      <c r="A113" s="43"/>
      <c r="B113" s="43" t="s">
        <v>107</v>
      </c>
      <c r="C113" s="436"/>
      <c r="D113" s="2323"/>
      <c r="E113" s="488"/>
      <c r="F113" s="489"/>
      <c r="G113" s="758"/>
      <c r="H113" s="759"/>
      <c r="I113" s="25"/>
      <c r="J113" s="25"/>
      <c r="K113" s="26"/>
      <c r="L113" s="27"/>
      <c r="M113" s="27"/>
      <c r="N113" s="27"/>
      <c r="O113" s="27"/>
      <c r="P113" s="27"/>
      <c r="Q113" s="27"/>
      <c r="R113" s="27"/>
      <c r="S113" s="27"/>
      <c r="T113" s="27"/>
      <c r="U113" s="27"/>
      <c r="V113" s="27"/>
      <c r="W113" s="27"/>
      <c r="X113" s="27"/>
      <c r="Y113" s="27"/>
      <c r="Z113" s="27"/>
      <c r="AA113" s="41"/>
      <c r="AB113" s="41"/>
      <c r="AC113" s="27"/>
      <c r="AD113" s="27"/>
      <c r="AE113" s="27"/>
      <c r="AF113" s="27"/>
      <c r="AG113" s="27"/>
      <c r="AH113" s="27"/>
      <c r="AI113" s="27"/>
      <c r="AJ113" s="27"/>
      <c r="AK113" s="27"/>
      <c r="AL113" s="27"/>
      <c r="AM113" s="27"/>
      <c r="AN113" s="27"/>
      <c r="AO113" s="27"/>
      <c r="AP113" s="27"/>
      <c r="AQ113" s="27"/>
      <c r="AR113" s="27"/>
      <c r="AS113" s="27"/>
      <c r="AT113" s="27"/>
      <c r="AU113" s="27"/>
      <c r="AV113" s="27"/>
    </row>
    <row r="114" spans="1:48" ht="16.5" thickBot="1">
      <c r="A114" s="43" t="s">
        <v>37</v>
      </c>
      <c r="B114" s="43" t="s">
        <v>250</v>
      </c>
      <c r="C114" s="436">
        <f t="shared" ref="C114:C126" si="37">I114+K114+M114+O114+Q114+S114+U114+W114+Y114+AA114</f>
        <v>0</v>
      </c>
      <c r="D114" s="2324">
        <f>(J114+L114+N114+P114+R114+T114+V114+X114+Z114+AB114)</f>
        <v>0</v>
      </c>
      <c r="E114" s="488">
        <v>0</v>
      </c>
      <c r="F114" s="485">
        <v>0</v>
      </c>
      <c r="G114" s="758"/>
      <c r="H114" s="759"/>
      <c r="I114" s="25">
        <f>SUMIFS(С.Х!A4:A9995,С.Х!I4:I9995,B114,С.Х!F4:F9995,I4)</f>
        <v>0</v>
      </c>
      <c r="J114" s="25">
        <f>SUMIFS(С.Х!O4:O9995,С.Х!I4:I9995,B114,С.Х!F4:F9995,I4)</f>
        <v>0</v>
      </c>
      <c r="K114" s="26">
        <f>SUMIFS(С.Х!A4:A9995,С.Х!I4:I9995,B114,С.Х!F4:F9995,K4)</f>
        <v>0</v>
      </c>
      <c r="L114" s="27">
        <f>SUMIFS(С.Х!O4:O9995,С.Х!I4:I9995,B114,С.Х!F4:F9995,K4)</f>
        <v>0</v>
      </c>
      <c r="M114" s="27">
        <f>SUMIFS(С.Х!A4:A9995,С.Х!I4:I9995,B114,С.Х!F4:F9995,M4)</f>
        <v>0</v>
      </c>
      <c r="N114" s="27">
        <f>SUMIFS(С.Х!O4:O9995,С.Х!I4:I9995,B114,С.Х!F4:F9995,M4)</f>
        <v>0</v>
      </c>
      <c r="O114" s="27">
        <f>SUMIFS(С.Х!A4:A9995,С.Х!I4:I9995,B114,С.Х!F4:F9995,O4)</f>
        <v>0</v>
      </c>
      <c r="P114" s="27">
        <f>SUMIFS(С.Х!O4:O9995,С.Х!I4:I9995,B114,С.Х!F4:F9995,O4)</f>
        <v>0</v>
      </c>
      <c r="Q114" s="27">
        <f>SUMIFS(С.Х!A4:A9995,С.Х!I4:I9995,B114,С.Х!F4:F9995,Q4)</f>
        <v>0</v>
      </c>
      <c r="R114" s="27">
        <f>SUMIFS(С.Х!O4:O9995,С.Х!I4:I9995,B114,С.Х!F4:F9995,Q4)</f>
        <v>0</v>
      </c>
      <c r="S114" s="27">
        <f>SUMIFS(С.Х!A4:A9995,С.Х!I4:I9995,B114,С.Х!F4:F9995,S4)</f>
        <v>0</v>
      </c>
      <c r="T114" s="27">
        <f>SUMIFS(С.Х!O4:O9995,С.Х!I4:I9995,B114,С.Х!F4:F9995,S4)</f>
        <v>0</v>
      </c>
      <c r="U114" s="27">
        <f>SUMIFS(С.Х!A4:A9995,С.Х!I4:I9995,B114,С.Х!F4:F9995,U4)</f>
        <v>0</v>
      </c>
      <c r="V114" s="27">
        <f>SUMIFS(С.Х!O4:O9995,С.Х!I4:I9995,B114,С.Х!F4:F9995,U4)</f>
        <v>0</v>
      </c>
      <c r="W114" s="27">
        <f>SUMIFS(С.Х!A4:A9995,С.Х!I4:I9995,B114,С.Х!F4:F9995,W4)</f>
        <v>0</v>
      </c>
      <c r="X114" s="27">
        <f>SUMIFS(С.Х!O4:O9995,С.Х!I4:I9995,B114,С.Х!F4:F9995,W4)</f>
        <v>0</v>
      </c>
      <c r="Y114" s="27">
        <f>SUMIFS(С.Х!A4:A9995,С.Х!I4:I9995,B114,С.Х!F4:F9995,Y4)</f>
        <v>0</v>
      </c>
      <c r="Z114" s="27">
        <f>SUMIFS(С.Х!O4:O9995,С.Х!I4:I9995,B114,С.Х!F4:F9995,Y4)</f>
        <v>0</v>
      </c>
      <c r="AA114" s="41">
        <f t="shared" ref="AA114:AB146" si="38">AC114+AE114+AG114+AI114+AK114+AM114+AO114+AQ114+AS114+AU114</f>
        <v>0</v>
      </c>
      <c r="AB114" s="41">
        <f t="shared" si="38"/>
        <v>0</v>
      </c>
      <c r="AC114" s="27">
        <f>SUMIFS(С.Х!A4:A9995,С.Х!I4:I9995,B114,С.Х!F4:F9995,AC4)</f>
        <v>0</v>
      </c>
      <c r="AD114" s="27">
        <f>SUMIFS(С.Х!O4:O9995,С.Х!I4:I9995,B114,С.Х!F4:F9995,AC4)</f>
        <v>0</v>
      </c>
      <c r="AE114" s="27">
        <f>SUMIFS(С.Х!A4:A9995,С.Х!I4:I9995,B114,С.Х!F4:F9995,AE4)</f>
        <v>0</v>
      </c>
      <c r="AF114" s="27">
        <f>SUMIFS(С.Х!O4:O9995,С.Х!I4:I9995,B114,С.Х!F4:F9995,AE4)</f>
        <v>0</v>
      </c>
      <c r="AG114" s="27">
        <f>SUMIFS(С.Х!A4:A9995,С.Х!I4:I9995,B114,С.Х!F4:F9995,AG4)</f>
        <v>0</v>
      </c>
      <c r="AH114" s="27">
        <f>SUMIFS(С.Х!O4:O9995,С.Х!I4:I9995,B114,С.Х!F4:F9995,AG4)</f>
        <v>0</v>
      </c>
      <c r="AI114" s="27">
        <f>SUMIFS(С.Х!A4:A9995,С.Х!I4:I9995,B114,С.Х!F4:F9995,AI4)</f>
        <v>0</v>
      </c>
      <c r="AJ114" s="27">
        <f>SUMIFS(С.Х!O4:O9995,С.Х!I4:I9995,B114,С.Х!F4:F9995,AI4)</f>
        <v>0</v>
      </c>
      <c r="AK114" s="27">
        <f>SUMIFS(С.Х!A4:A9995,С.Х!I4:I9995,B114,С.Х!F4:F9995,AK4)</f>
        <v>0</v>
      </c>
      <c r="AL114" s="27">
        <f>SUMIFS(С.Х!O4:O9995,С.Х!I4:I9995,B114,С.Х!F4:F9995,AK4)</f>
        <v>0</v>
      </c>
      <c r="AM114" s="27">
        <f>SUMIFS(С.Х!A4:A9995,С.Х!I4:I9995,B114,С.Х!F4:F9995,AM4)</f>
        <v>0</v>
      </c>
      <c r="AN114" s="27">
        <f>SUMIFS(С.Х!O4:O9995,С.Х!I4:I9995,B114,С.Х!F4:F9995,AM4)</f>
        <v>0</v>
      </c>
      <c r="AO114" s="27">
        <f>SUMIFS(С.Х!A4:A9995,С.Х!I4:I9995,B114,С.Х!F4:F9995,AO4)</f>
        <v>0</v>
      </c>
      <c r="AP114" s="27">
        <f>SUMIFS(С.Х!O4:O9995,С.Х!I4:I9995,B114,С.Х!F4:F9995,AO4)</f>
        <v>0</v>
      </c>
      <c r="AQ114" s="27">
        <f>SUMIFS(С.Х!A4:A9995,С.Х!I4:I9995,B114,С.Х!F4:F9995,AQ4)</f>
        <v>0</v>
      </c>
      <c r="AR114" s="27">
        <f>SUMIFS(С.Х!O4:O9995,С.Х!I4:I9995,B114,С.Х!F4:F9995,AQ4)</f>
        <v>0</v>
      </c>
      <c r="AS114" s="27">
        <f>SUMIFS(С.Х!A4:A9995,С.Х!I4:I9995,B114,С.Х!F4:F9995,AS4)</f>
        <v>0</v>
      </c>
      <c r="AT114" s="27">
        <f>SUMIFS(С.Х!O4:O9995,С.Х!I4:I9995,B114,С.Х!F4:F9995,AS4)</f>
        <v>0</v>
      </c>
      <c r="AU114" s="27">
        <f>SUMIFS(С.Х!A4:A9995,С.Х!I4:I9995,B114,С.Х!F4:F9995,AU4)</f>
        <v>0</v>
      </c>
      <c r="AV114" s="27">
        <f>SUMIFS(С.Х!O4:O9995,С.Х!I4:I9995,B114,С.Х!F4:F9995,AU4)</f>
        <v>0</v>
      </c>
    </row>
    <row r="115" spans="1:48" ht="16.5" thickBot="1">
      <c r="A115" s="43" t="s">
        <v>27</v>
      </c>
      <c r="B115" s="43" t="s">
        <v>6</v>
      </c>
      <c r="C115" s="436">
        <f t="shared" si="37"/>
        <v>0</v>
      </c>
      <c r="D115" s="2324">
        <f t="shared" ref="D115:D124" si="39">(J115+L115+N115+P115+R115+T115+V115+X115+Z115+AB115)</f>
        <v>0</v>
      </c>
      <c r="E115" s="488">
        <v>0</v>
      </c>
      <c r="F115" s="485">
        <v>0</v>
      </c>
      <c r="G115" s="758"/>
      <c r="H115" s="759"/>
      <c r="I115" s="25">
        <f>SUMIFS(С.Х!A4:A9995,С.Х!I4:I9995,B115,С.Х!F4:F9995,I4)</f>
        <v>0</v>
      </c>
      <c r="J115" s="25">
        <f>SUMIFS(С.Х!O4:O9995,С.Х!I4:I9995,B115,С.Х!F4:F9995,I4)</f>
        <v>0</v>
      </c>
      <c r="K115" s="26">
        <f>SUMIFS(С.Х!A4:A9995,С.Х!I4:I9995,B115,С.Х!F4:F9995,K4)</f>
        <v>0</v>
      </c>
      <c r="L115" s="27">
        <f>SUMIFS(С.Х!O4:O9995,С.Х!I4:I9995,B115,С.Х!F4:F9995,K4)</f>
        <v>0</v>
      </c>
      <c r="M115" s="27">
        <f>SUMIFS(С.Х!A4:A9995,С.Х!I4:I9995,B115,С.Х!F4:F9995,M4)</f>
        <v>0</v>
      </c>
      <c r="N115" s="27">
        <f>SUMIFS(С.Х!O4:O9995,С.Х!I4:I9995,B115,С.Х!F4:F9995,M4)</f>
        <v>0</v>
      </c>
      <c r="O115" s="27">
        <f>SUMIFS(С.Х!A4:A9995,С.Х!I4:I9995,B115,С.Х!F4:F9995,O4)</f>
        <v>0</v>
      </c>
      <c r="P115" s="27">
        <f>SUMIFS(С.Х!O4:O9995,С.Х!I4:I9995,B115,С.Х!F4:F9995,O4)</f>
        <v>0</v>
      </c>
      <c r="Q115" s="27">
        <f>SUMIFS(С.Х!A4:A9995,С.Х!I4:I9995,B115,С.Х!F4:F9995,Q4)</f>
        <v>0</v>
      </c>
      <c r="R115" s="27">
        <f>SUMIFS(С.Х!O4:O9995,С.Х!I4:I9995,B115,С.Х!F4:F9995,Q4)</f>
        <v>0</v>
      </c>
      <c r="S115" s="27">
        <f>SUMIFS(С.Х!A4:A9995,С.Х!I4:I9995,B115,С.Х!F4:F9995,S4)</f>
        <v>0</v>
      </c>
      <c r="T115" s="27">
        <f>SUMIFS(С.Х!O4:O9995,С.Х!I4:I9995,B115,С.Х!F4:F9995,S4)</f>
        <v>0</v>
      </c>
      <c r="U115" s="27">
        <f>SUMIFS(С.Х!A4:A9995,С.Х!I4:I9995,B115,С.Х!F4:F9995,U4)</f>
        <v>0</v>
      </c>
      <c r="V115" s="27">
        <f>SUMIFS(С.Х!O4:O9995,С.Х!I4:I9995,B115,С.Х!F4:F9995,U4)</f>
        <v>0</v>
      </c>
      <c r="W115" s="27">
        <f>SUMIFS(С.Х!A4:A9995,С.Х!I4:I9995,B115,С.Х!F4:F9995,W4)</f>
        <v>0</v>
      </c>
      <c r="X115" s="27">
        <f>SUMIFS(С.Х!O4:O9995,С.Х!I4:I9995,B115,С.Х!F4:F9995,W4)</f>
        <v>0</v>
      </c>
      <c r="Y115" s="27">
        <f>SUMIFS(С.Х!A4:A9995,С.Х!I4:I9995,B115,С.Х!F4:F9995,Y4)</f>
        <v>0</v>
      </c>
      <c r="Z115" s="27">
        <f>SUMIFS(С.Х!O4:O9995,С.Х!I4:I9995,B115,С.Х!F4:F9995,Y4)</f>
        <v>0</v>
      </c>
      <c r="AA115" s="41">
        <f t="shared" si="38"/>
        <v>0</v>
      </c>
      <c r="AB115" s="41">
        <f t="shared" si="38"/>
        <v>0</v>
      </c>
      <c r="AC115" s="27">
        <f>SUMIFS(С.Х!A4:A9995,С.Х!I4:I9995,B115,С.Х!F4:F9995,AC4)</f>
        <v>0</v>
      </c>
      <c r="AD115" s="27">
        <f>SUMIFS(С.Х!O4:O9995,С.Х!I4:I9995,B115,С.Х!F4:F9995,AC4)</f>
        <v>0</v>
      </c>
      <c r="AE115" s="27">
        <f>SUMIFS(С.Х!A4:A9995,С.Х!I4:I9995,B115,С.Х!F4:F9995,AE4)</f>
        <v>0</v>
      </c>
      <c r="AF115" s="27">
        <f>SUMIFS(С.Х!O4:O9995,С.Х!I4:I9995,B115,С.Х!F4:F9995,AE4)</f>
        <v>0</v>
      </c>
      <c r="AG115" s="27">
        <f>SUMIFS(С.Х!A4:A9995,С.Х!I4:I9995,B115,С.Х!F4:F9995,AG4)</f>
        <v>0</v>
      </c>
      <c r="AH115" s="27">
        <f>SUMIFS(С.Х!O4:O9995,С.Х!I4:I9995,B115,С.Х!F4:F9995,AG4)</f>
        <v>0</v>
      </c>
      <c r="AI115" s="27">
        <f>SUMIFS(С.Х!A4:A9995,С.Х!I4:I9995,B115,С.Х!F4:F9995,AI4)</f>
        <v>0</v>
      </c>
      <c r="AJ115" s="27">
        <f>SUMIFS(С.Х!O4:O9995,С.Х!I4:I9995,B115,С.Х!F4:F9995,AI4)</f>
        <v>0</v>
      </c>
      <c r="AK115" s="27">
        <f>SUMIFS(С.Х!A4:A9995,С.Х!I4:I9995,B115,С.Х!F4:F9995,AK4)</f>
        <v>0</v>
      </c>
      <c r="AL115" s="27">
        <f>SUMIFS(С.Х!O4:O9995,С.Х!I4:I9995,B115,С.Х!F4:F9995,AK4)</f>
        <v>0</v>
      </c>
      <c r="AM115" s="27">
        <f>SUMIFS(С.Х!A4:A9995,С.Х!I4:I9995,B115,С.Х!F4:F9995,AM4)</f>
        <v>0</v>
      </c>
      <c r="AN115" s="27">
        <f>SUMIFS(С.Х!O4:O9995,С.Х!I4:I9995,B115,С.Х!F4:F9995,AM4)</f>
        <v>0</v>
      </c>
      <c r="AO115" s="27">
        <f>SUMIFS(С.Х!A4:A9995,С.Х!I4:I9995,B115,С.Х!F4:F9995,AO4)</f>
        <v>0</v>
      </c>
      <c r="AP115" s="27">
        <f>SUMIFS(С.Х!O4:O9995,С.Х!I4:I9995,B115,С.Х!F4:F9995,AO4)</f>
        <v>0</v>
      </c>
      <c r="AQ115" s="27">
        <f>SUMIFS(С.Х!A4:A9995,С.Х!I4:I9995,B115,С.Х!F4:F9995,AQ4)</f>
        <v>0</v>
      </c>
      <c r="AR115" s="27">
        <f>SUMIFS(С.Х!O4:O9995,С.Х!I4:I9995,B115,С.Х!F4:F9995,AQ4)</f>
        <v>0</v>
      </c>
      <c r="AS115" s="27">
        <f>SUMIFS(С.Х!A4:A9995,С.Х!I4:I9995,B115,С.Х!F4:F9995,AS4)</f>
        <v>0</v>
      </c>
      <c r="AT115" s="27">
        <f>SUMIFS(С.Х!O4:O9995,С.Х!I4:I9995,B115,С.Х!F4:F9995,AS4)</f>
        <v>0</v>
      </c>
      <c r="AU115" s="27">
        <f>SUMIFS(С.Х!A4:A9995,С.Х!I4:I9995,B115,С.Х!F4:F9995,AU4)</f>
        <v>0</v>
      </c>
      <c r="AV115" s="27">
        <f>SUMIFS(С.Х!O4:O9995,С.Х!I4:I9995,B115,С.Х!F4:F9995,AU4)</f>
        <v>0</v>
      </c>
    </row>
    <row r="116" spans="1:48" ht="16.5" thickBot="1">
      <c r="A116" s="43" t="s">
        <v>46</v>
      </c>
      <c r="B116" s="43" t="s">
        <v>31</v>
      </c>
      <c r="C116" s="436">
        <f t="shared" si="37"/>
        <v>0</v>
      </c>
      <c r="D116" s="2324">
        <f t="shared" si="39"/>
        <v>0</v>
      </c>
      <c r="E116" s="488">
        <v>0</v>
      </c>
      <c r="F116" s="485">
        <v>0</v>
      </c>
      <c r="G116" s="758"/>
      <c r="H116" s="759"/>
      <c r="I116" s="25">
        <f>SUMIFS(С.Х!A4:A9995,С.Х!I4:I9995,B116,С.Х!F4:F9995,I4)</f>
        <v>0</v>
      </c>
      <c r="J116" s="25">
        <f>SUMIFS(С.Х!O4:O9995,С.Х!I4:I9995,B116,С.Х!F4:F9995,I4)</f>
        <v>0</v>
      </c>
      <c r="K116" s="26">
        <f>SUMIFS(С.Х!A4:A9995,С.Х!I4:I9995,B116,С.Х!F4:F9995,K4)</f>
        <v>0</v>
      </c>
      <c r="L116" s="27">
        <f>SUMIFS(С.Х!O4:O9995,С.Х!I4:I9995,B116,С.Х!F4:F9995,K4)</f>
        <v>0</v>
      </c>
      <c r="M116" s="27">
        <f>SUMIFS(С.Х!A4:A9995,С.Х!I4:I9995,B116,С.Х!F4:F9995,M4)</f>
        <v>0</v>
      </c>
      <c r="N116" s="27">
        <f>SUMIFS(С.Х!O4:O9995,С.Х!I4:I9995,B116,С.Х!F4:F9995,M4)</f>
        <v>0</v>
      </c>
      <c r="O116" s="27">
        <f>SUMIFS(С.Х!A4:A9995,С.Х!I4:I9995,B116,С.Х!F4:F9995,O4)</f>
        <v>0</v>
      </c>
      <c r="P116" s="27">
        <f>SUMIFS(С.Х!O4:O9995,С.Х!I4:I9995,B116,С.Х!F4:F9995,O4)</f>
        <v>0</v>
      </c>
      <c r="Q116" s="27">
        <f>SUMIFS(С.Х!A4:A9995,С.Х!I4:I9995,B116,С.Х!F4:F9995,Q4)</f>
        <v>0</v>
      </c>
      <c r="R116" s="27">
        <f>SUMIFS(С.Х!O4:O9995,С.Х!I4:I9995,B116,С.Х!F4:F9995,Q4)</f>
        <v>0</v>
      </c>
      <c r="S116" s="27">
        <f>SUMIFS(С.Х!A4:A9995,С.Х!I4:I9995,B116,С.Х!F4:F9995,S4)</f>
        <v>0</v>
      </c>
      <c r="T116" s="27">
        <f>SUMIFS(С.Х!O4:O9995,С.Х!I4:I9995,B116,С.Х!F4:F9995,S4)</f>
        <v>0</v>
      </c>
      <c r="U116" s="27">
        <f>SUMIFS(С.Х!A4:A9995,С.Х!I4:I9995,B116,С.Х!F4:F9995,U4)</f>
        <v>0</v>
      </c>
      <c r="V116" s="27">
        <f>SUMIFS(С.Х!O4:O9995,С.Х!I4:I9995,B116,С.Х!F4:F9995,U4)</f>
        <v>0</v>
      </c>
      <c r="W116" s="27">
        <f>SUMIFS(С.Х!A4:A9995,С.Х!I4:I9995,B116,С.Х!F4:F9995,W4)</f>
        <v>0</v>
      </c>
      <c r="X116" s="27">
        <f>SUMIFS(С.Х!O4:O9995,С.Х!I4:I9995,B116,С.Х!F4:F9995,W4)</f>
        <v>0</v>
      </c>
      <c r="Y116" s="27">
        <f>SUMIFS(С.Х!A4:A9995,С.Х!I4:I9995,B116,С.Х!F4:F9995,Y4)</f>
        <v>0</v>
      </c>
      <c r="Z116" s="27">
        <f>SUMIFS(С.Х!O4:O9995,С.Х!I4:I9995,B116,С.Х!F4:F9995,Y4)</f>
        <v>0</v>
      </c>
      <c r="AA116" s="41">
        <f t="shared" si="38"/>
        <v>0</v>
      </c>
      <c r="AB116" s="41">
        <f t="shared" si="38"/>
        <v>0</v>
      </c>
      <c r="AC116" s="27">
        <f>SUMIFS(С.Х!A4:A9995,С.Х!I4:I9995,B116,С.Х!F4:F9995,AC4)</f>
        <v>0</v>
      </c>
      <c r="AD116" s="27">
        <f>SUMIFS(С.Х!O4:O9995,С.Х!I4:I9995,B116,С.Х!F4:F9995,AC4)</f>
        <v>0</v>
      </c>
      <c r="AE116" s="27">
        <f>SUMIFS(С.Х!A4:A9995,С.Х!I4:I9995,B116,С.Х!F4:F9995,AE4)</f>
        <v>0</v>
      </c>
      <c r="AF116" s="27">
        <f>SUMIFS(С.Х!O4:O9995,С.Х!I4:I9995,B116,С.Х!F4:F9995,AE4)</f>
        <v>0</v>
      </c>
      <c r="AG116" s="27">
        <f>SUMIFS(С.Х!A4:A9995,С.Х!I4:I9995,B116,С.Х!F4:F9995,AG4)</f>
        <v>0</v>
      </c>
      <c r="AH116" s="27">
        <f>SUMIFS(С.Х!O4:O9995,С.Х!I4:I9995,B116,С.Х!F4:F9995,AG4)</f>
        <v>0</v>
      </c>
      <c r="AI116" s="27">
        <f>SUMIFS(С.Х!A4:A9995,С.Х!I4:I9995,B116,С.Х!F4:F9995,AI4)</f>
        <v>0</v>
      </c>
      <c r="AJ116" s="27">
        <f>SUMIFS(С.Х!O4:O9995,С.Х!I4:I9995,B116,С.Х!F4:F9995,AI4)</f>
        <v>0</v>
      </c>
      <c r="AK116" s="27">
        <f>SUMIFS(С.Х!A4:A9995,С.Х!I4:I9995,B116,С.Х!F4:F9995,AK4)</f>
        <v>0</v>
      </c>
      <c r="AL116" s="27">
        <f>SUMIFS(С.Х!O4:O9995,С.Х!I4:I9995,B116,С.Х!F4:F9995,AK4)</f>
        <v>0</v>
      </c>
      <c r="AM116" s="27">
        <f>SUMIFS(С.Х!A4:A9995,С.Х!I4:I9995,B116,С.Х!F4:F9995,AM4)</f>
        <v>0</v>
      </c>
      <c r="AN116" s="27">
        <f>SUMIFS(С.Х!O4:O9995,С.Х!I4:I9995,B116,С.Х!F4:F9995,AM4)</f>
        <v>0</v>
      </c>
      <c r="AO116" s="27">
        <f>SUMIFS(С.Х!A4:A9995,С.Х!I4:I9995,B116,С.Х!F4:F9995,AO4)</f>
        <v>0</v>
      </c>
      <c r="AP116" s="27">
        <f>SUMIFS(С.Х!O4:O9995,С.Х!I4:I9995,B116,С.Х!F4:F9995,AO4)</f>
        <v>0</v>
      </c>
      <c r="AQ116" s="27">
        <f>SUMIFS(С.Х!A4:A9995,С.Х!I4:I9995,B116,С.Х!F4:F9995,AQ4)</f>
        <v>0</v>
      </c>
      <c r="AR116" s="27">
        <f>SUMIFS(С.Х!O4:O9995,С.Х!I4:I9995,B116,С.Х!F4:F9995,AQ4)</f>
        <v>0</v>
      </c>
      <c r="AS116" s="27">
        <f>SUMIFS(С.Х!A4:A9995,С.Х!I4:I9995,B116,С.Х!F4:F9995,AS4)</f>
        <v>0</v>
      </c>
      <c r="AT116" s="27">
        <f>SUMIFS(С.Х!O4:O9995,С.Х!I4:I9995,B116,С.Х!F4:F9995,AS4)</f>
        <v>0</v>
      </c>
      <c r="AU116" s="27">
        <f>SUMIFS(С.Х!A4:A9995,С.Х!I4:I9995,B116,С.Х!F4:F9995,AU4)</f>
        <v>0</v>
      </c>
      <c r="AV116" s="27">
        <f>SUMIFS(С.Х!O4:O9995,С.Х!I4:I9995,B116,С.Х!F4:F9995,AU4)</f>
        <v>0</v>
      </c>
    </row>
    <row r="117" spans="1:48" ht="16.5" thickBot="1">
      <c r="A117" s="43" t="s">
        <v>68</v>
      </c>
      <c r="B117" s="43" t="s">
        <v>32</v>
      </c>
      <c r="C117" s="436">
        <f t="shared" si="37"/>
        <v>0</v>
      </c>
      <c r="D117" s="2324">
        <f t="shared" si="39"/>
        <v>0</v>
      </c>
      <c r="E117" s="488">
        <v>0</v>
      </c>
      <c r="F117" s="485">
        <v>0</v>
      </c>
      <c r="G117" s="758"/>
      <c r="H117" s="759"/>
      <c r="I117" s="25">
        <f>SUMIFS(С.Х!A4:A9995,С.Х!I4:I9995,B117,С.Х!F4:F9995,I4)</f>
        <v>0</v>
      </c>
      <c r="J117" s="25">
        <f>SUMIFS(С.Х!O4:O9995,С.Х!I4:I9995,B117,С.Х!F4:F9995,I4)</f>
        <v>0</v>
      </c>
      <c r="K117" s="26">
        <f>SUMIFS(С.Х!A4:A9995,С.Х!I4:I9995,B117,С.Х!F4:F9995,K4)</f>
        <v>0</v>
      </c>
      <c r="L117" s="27">
        <f>SUMIFS(С.Х!O4:O9995,С.Х!I4:I9995,B117,С.Х!F4:F9995,K4)</f>
        <v>0</v>
      </c>
      <c r="M117" s="27">
        <f>SUMIFS(С.Х!A4:A9995,С.Х!I4:I9995,B117,С.Х!F4:F9995,M4)</f>
        <v>0</v>
      </c>
      <c r="N117" s="27">
        <f>SUMIFS(С.Х!O4:O9995,С.Х!I4:I9995,B117,С.Х!F4:F9995,M4)</f>
        <v>0</v>
      </c>
      <c r="O117" s="27">
        <f>SUMIFS(С.Х!A4:A9995,С.Х!I4:I9995,B117,С.Х!F4:F9995,O4)</f>
        <v>0</v>
      </c>
      <c r="P117" s="27">
        <f>SUMIFS(С.Х!O4:O9995,С.Х!I4:I9995,B117,С.Х!F4:F9995,O4)</f>
        <v>0</v>
      </c>
      <c r="Q117" s="27">
        <f>SUMIFS(С.Х!A4:A9995,С.Х!I4:I9995,B117,С.Х!F4:F9995,Q4)</f>
        <v>0</v>
      </c>
      <c r="R117" s="27">
        <f>SUMIFS(С.Х!O4:O9995,С.Х!I4:I9995,B117,С.Х!F4:F9995,Q4)</f>
        <v>0</v>
      </c>
      <c r="S117" s="27">
        <f>SUMIFS(С.Х!A4:A9995,С.Х!I4:I9995,B117,С.Х!F4:F9995,S4)</f>
        <v>0</v>
      </c>
      <c r="T117" s="27">
        <f>SUMIFS(С.Х!O4:O9995,С.Х!I4:I9995,B117,С.Х!F4:F9995,S4)</f>
        <v>0</v>
      </c>
      <c r="U117" s="27">
        <f>SUMIFS(С.Х!A4:A9995,С.Х!I4:I9995,B117,С.Х!F4:F9995,U4)</f>
        <v>0</v>
      </c>
      <c r="V117" s="27">
        <f>SUMIFS(С.Х!O4:O9995,С.Х!I4:I9995,B117,С.Х!F4:F9995,U4)</f>
        <v>0</v>
      </c>
      <c r="W117" s="27">
        <f>SUMIFS(С.Х!A4:A9995,С.Х!I4:I9995,B117,С.Х!F4:F9995,W4)</f>
        <v>0</v>
      </c>
      <c r="X117" s="27">
        <f>SUMIFS(С.Х!O4:O9995,С.Х!I4:I9995,B117,С.Х!F4:F9995,W4)</f>
        <v>0</v>
      </c>
      <c r="Y117" s="27">
        <f>SUMIFS(С.Х!A4:A9995,С.Х!I4:I9995,B117,С.Х!F4:F9995,Y4)</f>
        <v>0</v>
      </c>
      <c r="Z117" s="27">
        <f>SUMIFS(С.Х!O4:O9995,С.Х!I4:I9995,B117,С.Х!F4:F9995,Y4)</f>
        <v>0</v>
      </c>
      <c r="AA117" s="41">
        <f t="shared" si="38"/>
        <v>0</v>
      </c>
      <c r="AB117" s="41">
        <f t="shared" si="38"/>
        <v>0</v>
      </c>
      <c r="AC117" s="27">
        <f>SUMIFS(С.Х!A4:A9995,С.Х!I4:I9995,B117,С.Х!F4:F9995,AC4)</f>
        <v>0</v>
      </c>
      <c r="AD117" s="27">
        <f>SUMIFS(С.Х!O4:O9995,С.Х!I4:I9995,B117,С.Х!F4:F9995,AC4)</f>
        <v>0</v>
      </c>
      <c r="AE117" s="27">
        <f>SUMIFS(С.Х!A4:A9995,С.Х!I4:I9995,B117,С.Х!F4:F9995,AE4)</f>
        <v>0</v>
      </c>
      <c r="AF117" s="27">
        <f>SUMIFS(С.Х!O4:O9995,С.Х!I4:I9995,B117,С.Х!F4:F9995,AE4)</f>
        <v>0</v>
      </c>
      <c r="AG117" s="27">
        <f>SUMIFS(С.Х!A4:A9995,С.Х!I4:I9995,B117,С.Х!F4:F9995,AG4)</f>
        <v>0</v>
      </c>
      <c r="AH117" s="27">
        <f>SUMIFS(С.Х!O4:O9995,С.Х!I4:I9995,B117,С.Х!F4:F9995,AG4)</f>
        <v>0</v>
      </c>
      <c r="AI117" s="27">
        <f>SUMIFS(С.Х!A4:A9995,С.Х!I4:I9995,B117,С.Х!F4:F9995,AI4)</f>
        <v>0</v>
      </c>
      <c r="AJ117" s="27">
        <f>SUMIFS(С.Х!O4:O9995,С.Х!I4:I9995,B117,С.Х!F4:F9995,AI4)</f>
        <v>0</v>
      </c>
      <c r="AK117" s="27">
        <f>SUMIFS(С.Х!A4:A9995,С.Х!I4:I9995,B117,С.Х!F4:F9995,AK4)</f>
        <v>0</v>
      </c>
      <c r="AL117" s="27">
        <f>SUMIFS(С.Х!O4:O9995,С.Х!I4:I9995,B117,С.Х!F4:F9995,AK4)</f>
        <v>0</v>
      </c>
      <c r="AM117" s="27">
        <f>SUMIFS(С.Х!A4:A9995,С.Х!I4:I9995,B117,С.Х!F4:F9995,AM4)</f>
        <v>0</v>
      </c>
      <c r="AN117" s="27">
        <f>SUMIFS(С.Х!O4:O9995,С.Х!I4:I9995,B117,С.Х!F4:F9995,AM4)</f>
        <v>0</v>
      </c>
      <c r="AO117" s="27">
        <f>SUMIFS(С.Х!A4:A9995,С.Х!I4:I9995,B117,С.Х!F4:F9995,AO4)</f>
        <v>0</v>
      </c>
      <c r="AP117" s="27">
        <f>SUMIFS(С.Х!O4:O9995,С.Х!I4:I9995,B117,С.Х!F4:F9995,AO4)</f>
        <v>0</v>
      </c>
      <c r="AQ117" s="27">
        <f>SUMIFS(С.Х!A4:A9995,С.Х!I4:I9995,B117,С.Х!F4:F9995,AQ4)</f>
        <v>0</v>
      </c>
      <c r="AR117" s="27">
        <f>SUMIFS(С.Х!O4:O9995,С.Х!I4:I9995,B117,С.Х!F4:F9995,AQ4)</f>
        <v>0</v>
      </c>
      <c r="AS117" s="27">
        <f>SUMIFS(С.Х!A4:A9995,С.Х!I4:I9995,B117,С.Х!F4:F9995,AS4)</f>
        <v>0</v>
      </c>
      <c r="AT117" s="27">
        <f>SUMIFS(С.Х!O4:O9995,С.Х!I4:I9995,B117,С.Х!F4:F9995,AS4)</f>
        <v>0</v>
      </c>
      <c r="AU117" s="27">
        <f>SUMIFS(С.Х!A4:A9995,С.Х!I4:I9995,B117,С.Х!F4:F9995,AU4)</f>
        <v>0</v>
      </c>
      <c r="AV117" s="27">
        <f>SUMIFS(С.Х!O4:O9995,С.Х!I4:I9995,B117,С.Х!F4:F9995,AU4)</f>
        <v>0</v>
      </c>
    </row>
    <row r="118" spans="1:48" ht="16.5" thickBot="1">
      <c r="A118" s="43" t="s">
        <v>4</v>
      </c>
      <c r="B118" s="43" t="s">
        <v>33</v>
      </c>
      <c r="C118" s="436">
        <f t="shared" si="37"/>
        <v>0</v>
      </c>
      <c r="D118" s="2324">
        <f t="shared" si="39"/>
        <v>0</v>
      </c>
      <c r="E118" s="488">
        <v>0</v>
      </c>
      <c r="F118" s="485">
        <v>0</v>
      </c>
      <c r="G118" s="758"/>
      <c r="H118" s="759"/>
      <c r="I118" s="25">
        <f>SUMIFS(С.Х!A4:A9995,С.Х!I4:I9995,B118,С.Х!F4:F9995,I4)</f>
        <v>0</v>
      </c>
      <c r="J118" s="25">
        <f>SUMIFS(С.Х!O4:O9995,С.Х!I4:I9995,B118,С.Х!F4:F9995,I4)</f>
        <v>0</v>
      </c>
      <c r="K118" s="26">
        <f>SUMIFS(С.Х!A4:A9995,С.Х!I4:I9995,B118,С.Х!F4:F9995,K4)</f>
        <v>0</v>
      </c>
      <c r="L118" s="27">
        <f>SUMIFS(С.Х!O4:O9995,С.Х!I4:I9995,B118,С.Х!F4:F9995,K4)</f>
        <v>0</v>
      </c>
      <c r="M118" s="27">
        <f>SUMIFS(С.Х!A4:A9995,С.Х!I4:I9995,B118,С.Х!F4:F9995,M4)</f>
        <v>0</v>
      </c>
      <c r="N118" s="27">
        <f>SUMIFS(С.Х!O4:O9995,С.Х!I4:I9995,B118,С.Х!F4:F9995,M4)</f>
        <v>0</v>
      </c>
      <c r="O118" s="27">
        <f>SUMIFS(С.Х!A4:A9995,С.Х!I4:I9995,B118,С.Х!F4:F9995,O4)</f>
        <v>0</v>
      </c>
      <c r="P118" s="27">
        <f>SUMIFS(С.Х!O4:O9995,С.Х!I4:I9995,B118,С.Х!F4:F9995,O4)</f>
        <v>0</v>
      </c>
      <c r="Q118" s="27">
        <f>SUMIFS(С.Х!A4:A9995,С.Х!I4:I9995,B118,С.Х!F4:F9995,Q4)</f>
        <v>0</v>
      </c>
      <c r="R118" s="27">
        <f>SUMIFS(С.Х!O4:O9995,С.Х!I4:I9995,B118,С.Х!F4:F9995,Q4)</f>
        <v>0</v>
      </c>
      <c r="S118" s="27">
        <f>SUMIFS(С.Х!A4:A9995,С.Х!I4:I9995,B118,С.Х!F4:F9995,S4)</f>
        <v>0</v>
      </c>
      <c r="T118" s="27">
        <f>SUMIFS(С.Х!O4:O9995,С.Х!I4:I9995,B118,С.Х!F4:F9995,S4)</f>
        <v>0</v>
      </c>
      <c r="U118" s="27">
        <f>SUMIFS(С.Х!A4:A9995,С.Х!I4:I9995,B118,С.Х!F4:F9995,U4)</f>
        <v>0</v>
      </c>
      <c r="V118" s="27">
        <f>SUMIFS(С.Х!O4:O9995,С.Х!I4:I9995,B118,С.Х!F4:F9995,U4)</f>
        <v>0</v>
      </c>
      <c r="W118" s="27">
        <f>SUMIFS(С.Х!A4:A9995,С.Х!I4:I9995,B118,С.Х!F4:F9995,W4)</f>
        <v>0</v>
      </c>
      <c r="X118" s="27">
        <f>SUMIFS(С.Х!O4:O9995,С.Х!I4:I9995,B118,С.Х!F4:F9995,W4)</f>
        <v>0</v>
      </c>
      <c r="Y118" s="27">
        <f>SUMIFS(С.Х!A4:A9995,С.Х!I4:I9995,B118,С.Х!F4:F9995,Y4)</f>
        <v>0</v>
      </c>
      <c r="Z118" s="27">
        <f>SUMIFS(С.Х!O4:O9995,С.Х!I4:I9995,B118,С.Х!F4:F9995,Y4)</f>
        <v>0</v>
      </c>
      <c r="AA118" s="41">
        <f t="shared" si="38"/>
        <v>0</v>
      </c>
      <c r="AB118" s="41">
        <f t="shared" si="38"/>
        <v>0</v>
      </c>
      <c r="AC118" s="27">
        <f>SUMIFS(С.Х!A4:A9995,С.Х!I4:I9995,B118,С.Х!F4:F9995,AC4)</f>
        <v>0</v>
      </c>
      <c r="AD118" s="27">
        <f>SUMIFS(С.Х!O4:O9995,С.Х!I4:I9995,B118,С.Х!F4:F9995,AC4)</f>
        <v>0</v>
      </c>
      <c r="AE118" s="27">
        <f>SUMIFS(С.Х!A4:A9995,С.Х!I4:I9995,B118,С.Х!F4:F9995,AE4)</f>
        <v>0</v>
      </c>
      <c r="AF118" s="27">
        <f>SUMIFS(С.Х!O4:O9995,С.Х!I4:I9995,B118,С.Х!F4:F9995,AE4)</f>
        <v>0</v>
      </c>
      <c r="AG118" s="27">
        <f>SUMIFS(С.Х!A4:A9995,С.Х!I4:I9995,B118,С.Х!F4:F9995,AG4)</f>
        <v>0</v>
      </c>
      <c r="AH118" s="27">
        <f>SUMIFS(С.Х!O4:O9995,С.Х!I4:I9995,B118,С.Х!F4:F9995,AG4)</f>
        <v>0</v>
      </c>
      <c r="AI118" s="27">
        <f>SUMIFS(С.Х!A4:A9995,С.Х!I4:I9995,B118,С.Х!F4:F9995,AI4)</f>
        <v>0</v>
      </c>
      <c r="AJ118" s="27">
        <f>SUMIFS(С.Х!O4:O9995,С.Х!I4:I9995,B118,С.Х!F4:F9995,AI4)</f>
        <v>0</v>
      </c>
      <c r="AK118" s="27">
        <f>SUMIFS(С.Х!A4:A9995,С.Х!I4:I9995,B118,С.Х!F4:F9995,AK4)</f>
        <v>0</v>
      </c>
      <c r="AL118" s="27">
        <f>SUMIFS(С.Х!O4:O9995,С.Х!I4:I9995,B118,С.Х!F4:F9995,AK4)</f>
        <v>0</v>
      </c>
      <c r="AM118" s="27">
        <f>SUMIFS(С.Х!A4:A9995,С.Х!I4:I9995,B118,С.Х!F4:F9995,AM4)</f>
        <v>0</v>
      </c>
      <c r="AN118" s="27">
        <f>SUMIFS(С.Х!O4:O9995,С.Х!I4:I9995,B118,С.Х!F4:F9995,AM4)</f>
        <v>0</v>
      </c>
      <c r="AO118" s="27">
        <f>SUMIFS(С.Х!A4:A9995,С.Х!I4:I9995,B118,С.Х!F4:F9995,AO4)</f>
        <v>0</v>
      </c>
      <c r="AP118" s="27">
        <f>SUMIFS(С.Х!O4:O9995,С.Х!I4:I9995,B118,С.Х!F4:F9995,AO4)</f>
        <v>0</v>
      </c>
      <c r="AQ118" s="27">
        <f>SUMIFS(С.Х!A4:A9995,С.Х!I4:I9995,B118,С.Х!F4:F9995,AQ4)</f>
        <v>0</v>
      </c>
      <c r="AR118" s="27">
        <f>SUMIFS(С.Х!O4:O9995,С.Х!I4:I9995,B118,С.Х!F4:F9995,AQ4)</f>
        <v>0</v>
      </c>
      <c r="AS118" s="27">
        <f>SUMIFS(С.Х!A4:A9995,С.Х!I4:I9995,B118,С.Х!F4:F9995,AS4)</f>
        <v>0</v>
      </c>
      <c r="AT118" s="27">
        <f>SUMIFS(С.Х!O4:O9995,С.Х!I4:I9995,B118,С.Х!F4:F9995,AS4)</f>
        <v>0</v>
      </c>
      <c r="AU118" s="27">
        <f>SUMIFS(С.Х!A4:A9995,С.Х!I4:I9995,B118,С.Х!F4:F9995,AU4)</f>
        <v>0</v>
      </c>
      <c r="AV118" s="27">
        <f>SUMIFS(С.Х!O4:O9995,С.Х!I4:I9995,B118,С.Х!F4:F9995,AU4)</f>
        <v>0</v>
      </c>
    </row>
    <row r="119" spans="1:48" ht="16.5" thickBot="1">
      <c r="A119" s="43" t="s">
        <v>108</v>
      </c>
      <c r="B119" s="43" t="s">
        <v>77</v>
      </c>
      <c r="C119" s="436">
        <f t="shared" si="37"/>
        <v>0</v>
      </c>
      <c r="D119" s="2324">
        <f t="shared" si="39"/>
        <v>0</v>
      </c>
      <c r="E119" s="488">
        <v>0</v>
      </c>
      <c r="F119" s="485">
        <v>0</v>
      </c>
      <c r="G119" s="758"/>
      <c r="H119" s="759"/>
      <c r="I119" s="25">
        <f>SUMIFS(С.Х!A4:A9995,С.Х!I4:I9995,B119,С.Х!F4:F9995,I4)</f>
        <v>0</v>
      </c>
      <c r="J119" s="25">
        <f>SUMIFS(С.Х!O4:O9995,С.Х!I4:I9995,B119,С.Х!F4:F9995,I4)</f>
        <v>0</v>
      </c>
      <c r="K119" s="26">
        <f>SUMIFS(С.Х!A4:A9995,С.Х!I4:I9995,B119,С.Х!F4:F9995,K4)</f>
        <v>0</v>
      </c>
      <c r="L119" s="27">
        <f>SUMIFS(С.Х!O4:O9995,С.Х!I4:I9995,B119,С.Х!F4:F9995,K4)</f>
        <v>0</v>
      </c>
      <c r="M119" s="27">
        <f>SUMIFS(С.Х!A4:A9995,С.Х!I4:I9995,B119,С.Х!F4:F9995,M4)</f>
        <v>0</v>
      </c>
      <c r="N119" s="27">
        <f>SUMIFS(С.Х!O4:O9995,С.Х!I4:I9995,B119,С.Х!F4:F9995,M4)</f>
        <v>0</v>
      </c>
      <c r="O119" s="27">
        <f>SUMIFS(С.Х!A4:A9995,С.Х!I4:I9995,B119,С.Х!F4:F9995,O4)</f>
        <v>0</v>
      </c>
      <c r="P119" s="27">
        <f>SUMIFS(С.Х!O4:O9995,С.Х!I4:I9995,B119,С.Х!F4:F9995,O4)</f>
        <v>0</v>
      </c>
      <c r="Q119" s="27">
        <f>SUMIFS(С.Х!A4:A9995,С.Х!I4:I9995,B119,С.Х!F4:F9995,Q4)</f>
        <v>0</v>
      </c>
      <c r="R119" s="27">
        <f>SUMIFS(С.Х!O4:O9995,С.Х!I4:I9995,B119,С.Х!F4:F9995,Q4)</f>
        <v>0</v>
      </c>
      <c r="S119" s="27">
        <f>SUMIFS(С.Х!A4:A9995,С.Х!I4:I9995,B119,С.Х!F4:F9995,S4)</f>
        <v>0</v>
      </c>
      <c r="T119" s="27">
        <f>SUMIFS(С.Х!O4:O9995,С.Х!I4:I9995,B119,С.Х!F4:F9995,S4)</f>
        <v>0</v>
      </c>
      <c r="U119" s="27">
        <f>SUMIFS(С.Х!A4:A9995,С.Х!I4:I9995,B119,С.Х!F4:F9995,U4)</f>
        <v>0</v>
      </c>
      <c r="V119" s="27">
        <f>SUMIFS(С.Х!O4:O9995,С.Х!I4:I9995,B119,С.Х!F4:F9995,U4)</f>
        <v>0</v>
      </c>
      <c r="W119" s="27">
        <f>SUMIFS(С.Х!A4:A9995,С.Х!I4:I9995,B119,С.Х!F4:F9995,W4)</f>
        <v>0</v>
      </c>
      <c r="X119" s="27">
        <f>SUMIFS(С.Х!O4:O9995,С.Х!I4:I9995,B119,С.Х!F4:F9995,W4)</f>
        <v>0</v>
      </c>
      <c r="Y119" s="27">
        <f>SUMIFS(С.Х!A4:A9995,С.Х!I4:I9995,B119,С.Х!F4:F9995,Y4)</f>
        <v>0</v>
      </c>
      <c r="Z119" s="27">
        <f>SUMIFS(С.Х!O4:O9995,С.Х!I4:I9995,B119,С.Х!F4:F9995,Y4)</f>
        <v>0</v>
      </c>
      <c r="AA119" s="41">
        <f t="shared" si="38"/>
        <v>0</v>
      </c>
      <c r="AB119" s="41">
        <f t="shared" si="38"/>
        <v>0</v>
      </c>
      <c r="AC119" s="27">
        <f>SUMIFS(С.Х!A4:A9995,С.Х!I4:I9995,B119,С.Х!F4:F9995,AC4)</f>
        <v>0</v>
      </c>
      <c r="AD119" s="27">
        <f>SUMIFS(С.Х!O4:O9995,С.Х!I4:I9995,B119,С.Х!F4:F9995,AC4)</f>
        <v>0</v>
      </c>
      <c r="AE119" s="27">
        <f>SUMIFS(С.Х!A4:A9995,С.Х!I4:I9995,B119,С.Х!F4:F9995,AE4)</f>
        <v>0</v>
      </c>
      <c r="AF119" s="27">
        <f>SUMIFS(С.Х!O4:O9995,С.Х!I4:I9995,B119,С.Х!F4:F9995,AE4)</f>
        <v>0</v>
      </c>
      <c r="AG119" s="27">
        <f>SUMIFS(С.Х!A4:A9995,С.Х!I4:I9995,B119,С.Х!F4:F9995,AG4)</f>
        <v>0</v>
      </c>
      <c r="AH119" s="27">
        <f>SUMIFS(С.Х!O4:O9995,С.Х!I4:I9995,B119,С.Х!F4:F9995,AG4)</f>
        <v>0</v>
      </c>
      <c r="AI119" s="27">
        <f>SUMIFS(С.Х!A4:A9995,С.Х!I4:I9995,B119,С.Х!F4:F9995,AI4)</f>
        <v>0</v>
      </c>
      <c r="AJ119" s="27">
        <f>SUMIFS(С.Х!O4:O9995,С.Х!I4:I9995,B119,С.Х!F4:F9995,AI4)</f>
        <v>0</v>
      </c>
      <c r="AK119" s="27">
        <f>SUMIFS(С.Х!A4:A9995,С.Х!I4:I9995,B119,С.Х!F4:F9995,AK4)</f>
        <v>0</v>
      </c>
      <c r="AL119" s="27">
        <f>SUMIFS(С.Х!O4:O9995,С.Х!I4:I9995,B119,С.Х!F4:F9995,AK4)</f>
        <v>0</v>
      </c>
      <c r="AM119" s="27">
        <f>SUMIFS(С.Х!A4:A9995,С.Х!I4:I9995,B119,С.Х!F4:F9995,AM4)</f>
        <v>0</v>
      </c>
      <c r="AN119" s="27">
        <f>SUMIFS(С.Х!O4:O9995,С.Х!I4:I9995,B119,С.Х!F4:F9995,AM4)</f>
        <v>0</v>
      </c>
      <c r="AO119" s="27">
        <f>SUMIFS(С.Х!A4:A9995,С.Х!I4:I9995,B119,С.Х!F4:F9995,AO4)</f>
        <v>0</v>
      </c>
      <c r="AP119" s="27">
        <f>SUMIFS(С.Х!O4:O9995,С.Х!I4:I9995,B119,С.Х!F4:F9995,AO4)</f>
        <v>0</v>
      </c>
      <c r="AQ119" s="27">
        <f>SUMIFS(С.Х!A4:A9995,С.Х!I4:I9995,B119,С.Х!F4:F9995,AQ4)</f>
        <v>0</v>
      </c>
      <c r="AR119" s="27">
        <f>SUMIFS(С.Х!O4:O9995,С.Х!I4:I9995,B119,С.Х!F4:F9995,AQ4)</f>
        <v>0</v>
      </c>
      <c r="AS119" s="27">
        <f>SUMIFS(С.Х!A4:A9995,С.Х!I4:I9995,B119,С.Х!F4:F9995,AS4)</f>
        <v>0</v>
      </c>
      <c r="AT119" s="27">
        <f>SUMIFS(С.Х!O4:O9995,С.Х!I4:I9995,B119,С.Х!F4:F9995,AS4)</f>
        <v>0</v>
      </c>
      <c r="AU119" s="27">
        <f>SUMIFS(С.Х!A4:A9995,С.Х!I4:I9995,B119,С.Х!F4:F9995,AU4)</f>
        <v>0</v>
      </c>
      <c r="AV119" s="27">
        <f>SUMIFS(С.Х!O4:O9995,С.Х!I4:I9995,B119,С.Х!F4:F9995,AU4)</f>
        <v>0</v>
      </c>
    </row>
    <row r="120" spans="1:48" ht="16.5" thickBot="1">
      <c r="A120" s="43" t="s">
        <v>106</v>
      </c>
      <c r="B120" s="43" t="s">
        <v>78</v>
      </c>
      <c r="C120" s="436">
        <f t="shared" si="37"/>
        <v>0</v>
      </c>
      <c r="D120" s="2324">
        <f t="shared" si="39"/>
        <v>0</v>
      </c>
      <c r="E120" s="488">
        <v>0</v>
      </c>
      <c r="F120" s="485">
        <v>0</v>
      </c>
      <c r="G120" s="758"/>
      <c r="H120" s="759"/>
      <c r="I120" s="25">
        <f>SUMIFS(С.Х!A4:A9995,С.Х!I4:I9995,B120,С.Х!F4:F9995,I4)</f>
        <v>0</v>
      </c>
      <c r="J120" s="25">
        <f>SUMIFS(С.Х!O4:O9995,С.Х!I4:I9995,B120,С.Х!F4:F9995,I4)</f>
        <v>0</v>
      </c>
      <c r="K120" s="26">
        <f>SUMIFS(С.Х!A4:A9995,С.Х!I4:I9995,B120,С.Х!F4:F9995,K4)</f>
        <v>0</v>
      </c>
      <c r="L120" s="27">
        <f>SUMIFS(С.Х!O4:O9995,С.Х!I4:I9995,B120,С.Х!F4:F9995,K4)</f>
        <v>0</v>
      </c>
      <c r="M120" s="27">
        <f>SUMIFS(С.Х!A4:A9995,С.Х!I4:I9995,B120,С.Х!F4:F9995,M4)</f>
        <v>0</v>
      </c>
      <c r="N120" s="27">
        <f>SUMIFS(С.Х!O4:O9995,С.Х!I4:I9995,B120,С.Х!F4:F9995,M4)</f>
        <v>0</v>
      </c>
      <c r="O120" s="27">
        <f>SUMIFS(С.Х!A4:A9995,С.Х!I4:I9995,B120,С.Х!F4:F9995,O4)</f>
        <v>0</v>
      </c>
      <c r="P120" s="27">
        <f>SUMIFS(С.Х!O4:O9995,С.Х!I4:I9995,B120,С.Х!F4:F9995,O4)</f>
        <v>0</v>
      </c>
      <c r="Q120" s="27">
        <f>SUMIFS(С.Х!A4:A9995,С.Х!I4:I9995,B120,С.Х!F4:F9995,Q4)</f>
        <v>0</v>
      </c>
      <c r="R120" s="27">
        <f>SUMIFS(С.Х!O4:O9995,С.Х!I4:I9995,B120,С.Х!F4:F9995,Q4)</f>
        <v>0</v>
      </c>
      <c r="S120" s="27">
        <f>SUMIFS(С.Х!A4:A9995,С.Х!I4:I9995,B120,С.Х!F4:F9995,S4)</f>
        <v>0</v>
      </c>
      <c r="T120" s="27">
        <f>SUMIFS(С.Х!O4:O9995,С.Х!I4:I9995,B120,С.Х!F4:F9995,S4)</f>
        <v>0</v>
      </c>
      <c r="U120" s="27">
        <f>SUMIFS(С.Х!A4:A9995,С.Х!I4:I9995,B120,С.Х!F4:F9995,U4)</f>
        <v>0</v>
      </c>
      <c r="V120" s="27">
        <f>SUMIFS(С.Х!O4:O9995,С.Х!I4:I9995,B120,С.Х!F4:F9995,U4)</f>
        <v>0</v>
      </c>
      <c r="W120" s="27">
        <f>SUMIFS(С.Х!A4:A9995,С.Х!I4:I9995,B120,С.Х!F4:F9995,W4)</f>
        <v>0</v>
      </c>
      <c r="X120" s="27">
        <f>SUMIFS(С.Х!O4:O9995,С.Х!I4:I9995,B120,С.Х!F4:F9995,W4)</f>
        <v>0</v>
      </c>
      <c r="Y120" s="27">
        <f>SUMIFS(С.Х!A4:A9995,С.Х!I4:I9995,B120,С.Х!F4:F9995,Y4)</f>
        <v>0</v>
      </c>
      <c r="Z120" s="27">
        <f>SUMIFS(С.Х!O4:O9995,С.Х!I4:I9995,B120,С.Х!F4:F9995,Y4)</f>
        <v>0</v>
      </c>
      <c r="AA120" s="41">
        <f t="shared" si="38"/>
        <v>0</v>
      </c>
      <c r="AB120" s="41">
        <f t="shared" si="38"/>
        <v>0</v>
      </c>
      <c r="AC120" s="27">
        <f>SUMIFS(С.Х!A4:A9995,С.Х!I4:I9995,B120,С.Х!F4:F9995,AC4)</f>
        <v>0</v>
      </c>
      <c r="AD120" s="27">
        <f>SUMIFS(С.Х!O4:O9995,С.Х!I4:I9995,B120,С.Х!F4:F9995,AC4)</f>
        <v>0</v>
      </c>
      <c r="AE120" s="27">
        <f>SUMIFS(С.Х!A4:A9995,С.Х!I4:I9995,B120,С.Х!F4:F9995,AE4)</f>
        <v>0</v>
      </c>
      <c r="AF120" s="27">
        <f>SUMIFS(С.Х!O4:O9995,С.Х!I4:I9995,B120,С.Х!F4:F9995,AE4)</f>
        <v>0</v>
      </c>
      <c r="AG120" s="27">
        <f>SUMIFS(С.Х!A4:A9995,С.Х!I4:I9995,B120,С.Х!F4:F9995,AG4)</f>
        <v>0</v>
      </c>
      <c r="AH120" s="27">
        <f>SUMIFS(С.Х!O4:O9995,С.Х!I4:I9995,B120,С.Х!F4:F9995,AG4)</f>
        <v>0</v>
      </c>
      <c r="AI120" s="27">
        <f>SUMIFS(С.Х!A4:A9995,С.Х!I4:I9995,B120,С.Х!F4:F9995,AI4)</f>
        <v>0</v>
      </c>
      <c r="AJ120" s="27">
        <f>SUMIFS(С.Х!O4:O9995,С.Х!I4:I9995,B120,С.Х!F4:F9995,AI4)</f>
        <v>0</v>
      </c>
      <c r="AK120" s="27">
        <f>SUMIFS(С.Х!A4:A9995,С.Х!I4:I9995,B120,С.Х!F4:F9995,AK4)</f>
        <v>0</v>
      </c>
      <c r="AL120" s="27">
        <f>SUMIFS(С.Х!O4:O9995,С.Х!I4:I9995,B120,С.Х!F4:F9995,AK4)</f>
        <v>0</v>
      </c>
      <c r="AM120" s="27">
        <f>SUMIFS(С.Х!A4:A9995,С.Х!I4:I9995,B120,С.Х!F4:F9995,AM4)</f>
        <v>0</v>
      </c>
      <c r="AN120" s="27">
        <f>SUMIFS(С.Х!O4:O9995,С.Х!I4:I9995,B120,С.Х!F4:F9995,AM4)</f>
        <v>0</v>
      </c>
      <c r="AO120" s="27">
        <f>SUMIFS(С.Х!A4:A9995,С.Х!I4:I9995,B120,С.Х!F4:F9995,AO4)</f>
        <v>0</v>
      </c>
      <c r="AP120" s="27">
        <f>SUMIFS(С.Х!O4:O9995,С.Х!I4:I9995,B120,С.Х!F4:F9995,AO4)</f>
        <v>0</v>
      </c>
      <c r="AQ120" s="27">
        <f>SUMIFS(С.Х!A4:A9995,С.Х!I4:I9995,B120,С.Х!F4:F9995,AQ4)</f>
        <v>0</v>
      </c>
      <c r="AR120" s="27">
        <f>SUMIFS(С.Х!O4:O9995,С.Х!I4:I9995,B120,С.Х!F4:F9995,AQ4)</f>
        <v>0</v>
      </c>
      <c r="AS120" s="27">
        <f>SUMIFS(С.Х!A4:A9995,С.Х!I4:I9995,B120,С.Х!F4:F9995,AS4)</f>
        <v>0</v>
      </c>
      <c r="AT120" s="27">
        <f>SUMIFS(С.Х!O4:O9995,С.Х!I4:I9995,B120,С.Х!F4:F9995,AS4)</f>
        <v>0</v>
      </c>
      <c r="AU120" s="27">
        <f>SUMIFS(С.Х!A4:A9995,С.Х!I4:I9995,B120,С.Х!F4:F9995,AU4)</f>
        <v>0</v>
      </c>
      <c r="AV120" s="27">
        <f>SUMIFS(С.Х!O4:O9995,С.Х!I4:I9995,B120,С.Х!F4:F9995,AU4)</f>
        <v>0</v>
      </c>
    </row>
    <row r="121" spans="1:48" ht="16.5" thickBot="1">
      <c r="A121" s="43" t="s">
        <v>64</v>
      </c>
      <c r="B121" s="43" t="s">
        <v>94</v>
      </c>
      <c r="C121" s="436">
        <f t="shared" si="37"/>
        <v>0</v>
      </c>
      <c r="D121" s="2324">
        <f t="shared" si="39"/>
        <v>0</v>
      </c>
      <c r="E121" s="488">
        <v>0</v>
      </c>
      <c r="F121" s="485">
        <v>0</v>
      </c>
      <c r="G121" s="758"/>
      <c r="H121" s="759"/>
      <c r="I121" s="25">
        <f>SUMIFS(С.Х!A4:A9995,С.Х!I4:I9995,B121,С.Х!F4:F9995,I4)</f>
        <v>0</v>
      </c>
      <c r="J121" s="25">
        <f>SUMIFS(С.Х!O4:O9995,С.Х!I4:I9995,B121,С.Х!F4:F9995,I4)</f>
        <v>0</v>
      </c>
      <c r="K121" s="26">
        <f>SUMIFS(С.Х!A4:A9995,С.Х!I4:I9995,B121,С.Х!F4:F9995,K4)</f>
        <v>0</v>
      </c>
      <c r="L121" s="27">
        <f>SUMIFS(С.Х!O4:O9995,С.Х!I4:I9995,B121,С.Х!F4:F9995,K4)</f>
        <v>0</v>
      </c>
      <c r="M121" s="27">
        <f>SUMIFS(С.Х!A4:A9995,С.Х!I4:I9995,B121,С.Х!F4:F9995,M4)</f>
        <v>0</v>
      </c>
      <c r="N121" s="27">
        <f>SUMIFS(С.Х!O4:O9995,С.Х!I4:I9995,B121,С.Х!F4:F9995,M4)</f>
        <v>0</v>
      </c>
      <c r="O121" s="27">
        <f>SUMIFS(С.Х!A4:A9995,С.Х!I4:I9995,B121,С.Х!F4:F9995,O4)</f>
        <v>0</v>
      </c>
      <c r="P121" s="27">
        <f>SUMIFS(С.Х!O4:O9995,С.Х!I4:I9995,B121,С.Х!F4:F9995,O4)</f>
        <v>0</v>
      </c>
      <c r="Q121" s="27">
        <f>SUMIFS(С.Х!A4:A9995,С.Х!I4:I9995,B121,С.Х!F4:F9995,Q4)</f>
        <v>0</v>
      </c>
      <c r="R121" s="27">
        <f>SUMIFS(С.Х!O4:O9995,С.Х!I4:I9995,B121,С.Х!F4:F9995,Q4)</f>
        <v>0</v>
      </c>
      <c r="S121" s="27">
        <f>SUMIFS(С.Х!A4:A9995,С.Х!I4:I9995,B121,С.Х!F4:F9995,S4)</f>
        <v>0</v>
      </c>
      <c r="T121" s="27">
        <f>SUMIFS(С.Х!O4:O9995,С.Х!I4:I9995,B121,С.Х!F4:F9995,S4)</f>
        <v>0</v>
      </c>
      <c r="U121" s="27">
        <f>SUMIFS(С.Х!A4:A9995,С.Х!I4:I9995,B121,С.Х!F4:F9995,U4)</f>
        <v>0</v>
      </c>
      <c r="V121" s="27">
        <f>SUMIFS(С.Х!O4:O9995,С.Х!I4:I9995,B121,С.Х!F4:F9995,U4)</f>
        <v>0</v>
      </c>
      <c r="W121" s="27">
        <f>SUMIFS(С.Х!A4:A9995,С.Х!I4:I9995,B121,С.Х!F4:F9995,W4)</f>
        <v>0</v>
      </c>
      <c r="X121" s="27">
        <f>SUMIFS(С.Х!O4:O9995,С.Х!I4:I9995,B121,С.Х!F4:F9995,W4)</f>
        <v>0</v>
      </c>
      <c r="Y121" s="27">
        <f>SUMIFS(С.Х!A4:A9995,С.Х!I4:I9995,B121,С.Х!F4:F9995,Y4)</f>
        <v>0</v>
      </c>
      <c r="Z121" s="27">
        <f>SUMIFS(С.Х!O4:O9995,С.Х!I4:I9995,B121,С.Х!F4:F9995,Y4)</f>
        <v>0</v>
      </c>
      <c r="AA121" s="41">
        <f t="shared" si="38"/>
        <v>0</v>
      </c>
      <c r="AB121" s="41">
        <f t="shared" si="38"/>
        <v>0</v>
      </c>
      <c r="AC121" s="27">
        <f>SUMIFS(С.Х!A4:A9995,С.Х!I4:I9995,B121,С.Х!F4:F9995,AC4)</f>
        <v>0</v>
      </c>
      <c r="AD121" s="27">
        <f>SUMIFS(С.Х!O4:O9995,С.Х!I4:I9995,B121,С.Х!F4:F9995,AC4)</f>
        <v>0</v>
      </c>
      <c r="AE121" s="27">
        <f>SUMIFS(С.Х!A4:A9995,С.Х!I4:I9995,B121,С.Х!F4:F9995,AE4)</f>
        <v>0</v>
      </c>
      <c r="AF121" s="27">
        <f>SUMIFS(С.Х!O4:O9995,С.Х!I4:I9995,B121,С.Х!F4:F9995,AE4)</f>
        <v>0</v>
      </c>
      <c r="AG121" s="27">
        <f>SUMIFS(С.Х!A4:A9995,С.Х!I4:I9995,B121,С.Х!F4:F9995,AG4)</f>
        <v>0</v>
      </c>
      <c r="AH121" s="27">
        <f>SUMIFS(С.Х!O4:O9995,С.Х!I4:I9995,B121,С.Х!F4:F9995,AG4)</f>
        <v>0</v>
      </c>
      <c r="AI121" s="27">
        <f>SUMIFS(С.Х!A4:A9995,С.Х!I4:I9995,B121,С.Х!F4:F9995,AI4)</f>
        <v>0</v>
      </c>
      <c r="AJ121" s="27">
        <f>SUMIFS(С.Х!O4:O9995,С.Х!I4:I9995,B121,С.Х!F4:F9995,AI4)</f>
        <v>0</v>
      </c>
      <c r="AK121" s="27">
        <f>SUMIFS(С.Х!A4:A9995,С.Х!I4:I9995,B121,С.Х!F4:F9995,AK4)</f>
        <v>0</v>
      </c>
      <c r="AL121" s="27">
        <f>SUMIFS(С.Х!O4:O9995,С.Х!I4:I9995,B121,С.Х!F4:F9995,AK4)</f>
        <v>0</v>
      </c>
      <c r="AM121" s="27">
        <f>SUMIFS(С.Х!A4:A9995,С.Х!I4:I9995,B121,С.Х!F4:F9995,AM4)</f>
        <v>0</v>
      </c>
      <c r="AN121" s="27">
        <f>SUMIFS(С.Х!O4:O9995,С.Х!I4:I9995,B121,С.Х!F4:F9995,AM4)</f>
        <v>0</v>
      </c>
      <c r="AO121" s="27">
        <f>SUMIFS(С.Х!A4:A9995,С.Х!I4:I9995,B121,С.Х!F4:F9995,AO4)</f>
        <v>0</v>
      </c>
      <c r="AP121" s="27">
        <f>SUMIFS(С.Х!O4:O9995,С.Х!I4:I9995,B121,С.Х!F4:F9995,AO4)</f>
        <v>0</v>
      </c>
      <c r="AQ121" s="27">
        <f>SUMIFS(С.Х!A4:A9995,С.Х!I4:I9995,B121,С.Х!F4:F9995,AQ4)</f>
        <v>0</v>
      </c>
      <c r="AR121" s="27">
        <f>SUMIFS(С.Х!O4:O9995,С.Х!I4:I9995,B121,С.Х!F4:F9995,AQ4)</f>
        <v>0</v>
      </c>
      <c r="AS121" s="27">
        <f>SUMIFS(С.Х!A4:A9995,С.Х!I4:I9995,B121,С.Х!F4:F9995,AS4)</f>
        <v>0</v>
      </c>
      <c r="AT121" s="27">
        <f>SUMIFS(С.Х!O4:O9995,С.Х!I4:I9995,B121,С.Х!F4:F9995,AS4)</f>
        <v>0</v>
      </c>
      <c r="AU121" s="27">
        <f>SUMIFS(С.Х!A4:A9995,С.Х!I4:I9995,B121,С.Х!F4:F9995,AU4)</f>
        <v>0</v>
      </c>
      <c r="AV121" s="27">
        <f>SUMIFS(С.Х!O4:O9995,С.Х!I4:I9995,B121,С.Х!F4:F9995,AU4)</f>
        <v>0</v>
      </c>
    </row>
    <row r="122" spans="1:48" ht="16.5" thickBot="1">
      <c r="A122" s="2101" t="s">
        <v>18</v>
      </c>
      <c r="B122" s="2101" t="s">
        <v>251</v>
      </c>
      <c r="C122" s="2108">
        <f t="shared" si="37"/>
        <v>0</v>
      </c>
      <c r="D122" s="2325">
        <f t="shared" si="39"/>
        <v>0</v>
      </c>
      <c r="E122" s="2106">
        <v>0</v>
      </c>
      <c r="F122" s="2107">
        <v>0</v>
      </c>
      <c r="G122" s="758"/>
      <c r="H122" s="759"/>
      <c r="I122" s="2103">
        <f>SUMIFS(С.Х!A4:A9995,С.Х!I4:I9995,B122,С.Х!F4:F9995,I4)</f>
        <v>0</v>
      </c>
      <c r="J122" s="2103">
        <f>SUMIFS(С.Х!O4:O9995,С.Х!I4:I9995,B122,С.Х!F4:F9995,I4)</f>
        <v>0</v>
      </c>
      <c r="K122" s="2104">
        <f>SUMIFS(С.Х!A4:A9995,С.Х!I4:I9995,B122,С.Х!F4:F9995,K4)</f>
        <v>0</v>
      </c>
      <c r="L122" s="2105">
        <f>SUMIFS(С.Х!O4:O9995,С.Х!I4:I9995,B122,С.Х!F4:F9995,K4)</f>
        <v>0</v>
      </c>
      <c r="M122" s="2105">
        <f>SUMIFS(С.Х!A4:A9995,С.Х!I4:I9995,B122,С.Х!F4:F9995,M4)</f>
        <v>0</v>
      </c>
      <c r="N122" s="2105">
        <f>SUMIFS(С.Х!O4:O9995,С.Х!I4:I9995,B122,С.Х!F4:F9995,M4)</f>
        <v>0</v>
      </c>
      <c r="O122" s="2105">
        <f>SUMIFS(С.Х!A4:A9995,С.Х!I4:I9995,B122,С.Х!F4:F9995,O4)</f>
        <v>0</v>
      </c>
      <c r="P122" s="2105">
        <f>SUMIFS(С.Х!O4:O9995,С.Х!I4:I9995,B122,С.Х!F4:F9995,O4)</f>
        <v>0</v>
      </c>
      <c r="Q122" s="2105">
        <f>SUMIFS(С.Х!A4:A9995,С.Х!I4:I9995,B122,С.Х!F4:F9995,Q4)</f>
        <v>0</v>
      </c>
      <c r="R122" s="2105">
        <f>SUMIFS(С.Х!O4:O9995,С.Х!I4:I9995,B122,С.Х!F4:F9995,Q4)</f>
        <v>0</v>
      </c>
      <c r="S122" s="2105">
        <f>SUMIFS(С.Х!A4:A9995,С.Х!I4:I9995,B122,С.Х!F4:F9995,S4)</f>
        <v>0</v>
      </c>
      <c r="T122" s="2105">
        <f>SUMIFS(С.Х!O4:O9995,С.Х!I4:I9995,B122,С.Х!F4:F9995,S4)</f>
        <v>0</v>
      </c>
      <c r="U122" s="2105">
        <f>SUMIFS(С.Х!A4:A9995,С.Х!I4:I9995,B122,С.Х!F4:F9995,U4)</f>
        <v>0</v>
      </c>
      <c r="V122" s="2105">
        <f>SUMIFS(С.Х!O4:O9995,С.Х!I4:I9995,B122,С.Х!F4:F9995,U4)</f>
        <v>0</v>
      </c>
      <c r="W122" s="2105">
        <f>SUMIFS(С.Х!A4:A9995,С.Х!I4:I9995,B122,С.Х!F4:F9995,W4)</f>
        <v>0</v>
      </c>
      <c r="X122" s="2105">
        <f>SUMIFS(С.Х!O4:O9995,С.Х!I4:I9995,B122,С.Х!F4:F9995,W4)</f>
        <v>0</v>
      </c>
      <c r="Y122" s="2105">
        <f>SUMIFS(С.Х!A4:A9995,С.Х!I4:I9995,B122,С.Х!F4:F9995,Y4)</f>
        <v>0</v>
      </c>
      <c r="Z122" s="2105">
        <f>SUMIFS(С.Х!O4:O9995,С.Х!I4:I9995,B122,С.Х!F4:F9995,Y4)</f>
        <v>0</v>
      </c>
      <c r="AA122" s="41">
        <f t="shared" si="38"/>
        <v>0</v>
      </c>
      <c r="AB122" s="41">
        <f t="shared" si="38"/>
        <v>0</v>
      </c>
      <c r="AC122" s="2105">
        <f>SUMIFS(С.Х!A4:A9995,С.Х!I4:I9995,B122,С.Х!F4:F9995,AC4)</f>
        <v>0</v>
      </c>
      <c r="AD122" s="2105">
        <f>SUMIFS(С.Х!O4:O9995,С.Х!I4:I9995,B122,С.Х!F4:F9995,AC4)</f>
        <v>0</v>
      </c>
      <c r="AE122" s="2105">
        <f>SUMIFS(С.Х!A4:A9995,С.Х!I4:I9995,B122,С.Х!F4:F9995,AE4)</f>
        <v>0</v>
      </c>
      <c r="AF122" s="2105">
        <f>SUMIFS(С.Х!O4:O9995,С.Х!I4:I9995,B122,С.Х!F4:F9995,AE4)</f>
        <v>0</v>
      </c>
      <c r="AG122" s="2105">
        <f>SUMIFS(С.Х!A4:A9995,С.Х!I4:I9995,B122,С.Х!F4:F9995,AG4)</f>
        <v>0</v>
      </c>
      <c r="AH122" s="2105">
        <f>SUMIFS(С.Х!O4:O9995,С.Х!I4:I9995,B122,С.Х!F4:F9995,AG4)</f>
        <v>0</v>
      </c>
      <c r="AI122" s="2105">
        <f>SUMIFS(С.Х!A4:A9995,С.Х!I4:I9995,B122,С.Х!F4:F9995,AI4)</f>
        <v>0</v>
      </c>
      <c r="AJ122" s="2105">
        <f>SUMIFS(С.Х!O4:O9995,С.Х!I4:I9995,B122,С.Х!F4:F9995,AI4)</f>
        <v>0</v>
      </c>
      <c r="AK122" s="2105">
        <f>SUMIFS(С.Х!A4:A9995,С.Х!I4:I9995,B122,С.Х!F4:F9995,AK4)</f>
        <v>0</v>
      </c>
      <c r="AL122" s="2105">
        <f>SUMIFS(С.Х!O4:O9995,С.Х!I4:I9995,B122,С.Х!F4:F9995,AK4)</f>
        <v>0</v>
      </c>
      <c r="AM122" s="2105">
        <f>SUMIFS(С.Х!A4:A9995,С.Х!I4:I9995,B122,С.Х!F4:F9995,AM4)</f>
        <v>0</v>
      </c>
      <c r="AN122" s="2105">
        <f>SUMIFS(С.Х!O4:O9995,С.Х!I4:I9995,B122,С.Х!F4:F9995,AM4)</f>
        <v>0</v>
      </c>
      <c r="AO122" s="2105">
        <f>SUMIFS(С.Х!A4:A9995,С.Х!I4:I9995,B122,С.Х!F4:F9995,AO4)</f>
        <v>0</v>
      </c>
      <c r="AP122" s="2105">
        <f>SUMIFS(С.Х!O4:O9995,С.Х!I4:I9995,B122,С.Х!F4:F9995,AO4)</f>
        <v>0</v>
      </c>
      <c r="AQ122" s="2105">
        <f>SUMIFS(С.Х!A4:A9995,С.Х!I4:I9995,B122,С.Х!F4:F9995,AQ4)</f>
        <v>0</v>
      </c>
      <c r="AR122" s="2105">
        <f>SUMIFS(С.Х!O4:O9995,С.Х!I4:I9995,B122,С.Х!F4:F9995,AQ4)</f>
        <v>0</v>
      </c>
      <c r="AS122" s="2105">
        <f>SUMIFS(С.Х!A4:A9995,С.Х!I4:I9995,B122,С.Х!F4:F9995,AS4)</f>
        <v>0</v>
      </c>
      <c r="AT122" s="2105">
        <f>SUMIFS(С.Х!O4:O9995,С.Х!I4:I9995,B122,С.Х!F4:F9995,AS4)</f>
        <v>0</v>
      </c>
      <c r="AU122" s="2105">
        <f>SUMIFS(С.Х!A4:A9995,С.Х!I4:I9995,B122,С.Х!F4:F9995,AU4)</f>
        <v>0</v>
      </c>
      <c r="AV122" s="2105">
        <f>SUMIFS(С.Х!O4:O9995,С.Х!I4:I9995,B122,С.Х!F4:F9995,AU4)</f>
        <v>0</v>
      </c>
    </row>
    <row r="123" spans="1:48" ht="16.5" thickBot="1">
      <c r="A123" s="2101" t="s">
        <v>118</v>
      </c>
      <c r="B123" s="2101" t="s">
        <v>14</v>
      </c>
      <c r="C123" s="2108">
        <f t="shared" si="37"/>
        <v>0</v>
      </c>
      <c r="D123" s="2325">
        <f t="shared" si="39"/>
        <v>0</v>
      </c>
      <c r="E123" s="2106">
        <v>0</v>
      </c>
      <c r="F123" s="2107">
        <v>0</v>
      </c>
      <c r="G123" s="758"/>
      <c r="H123" s="759"/>
      <c r="I123" s="2103">
        <f>SUMIFS(С.Х!A4:A9995,С.Х!I4:I9995,B123,С.Х!F4:F9995,I4)</f>
        <v>0</v>
      </c>
      <c r="J123" s="2103">
        <f>SUMIFS(С.Х!O4:O9995,С.Х!I4:I9995,B123,С.Х!F4:F9995,I4)</f>
        <v>0</v>
      </c>
      <c r="K123" s="2104">
        <f>SUMIFS(С.Х!A4:A9995,С.Х!I4:I9995,B123,С.Х!F4:F9995,K4)</f>
        <v>0</v>
      </c>
      <c r="L123" s="2105">
        <f>SUMIFS(С.Х!O4:O9995,С.Х!I4:I9995,B123,С.Х!F4:F9995,K4)</f>
        <v>0</v>
      </c>
      <c r="M123" s="2105">
        <f>SUMIFS(С.Х!A4:A9995,С.Х!I4:I9995,B123,С.Х!F4:F9995,M4)</f>
        <v>0</v>
      </c>
      <c r="N123" s="2105">
        <f>SUMIFS(С.Х!O4:O9995,С.Х!I4:I9995,B123,С.Х!F4:F9995,M4)</f>
        <v>0</v>
      </c>
      <c r="O123" s="2105">
        <f>SUMIFS(С.Х!A4:A9995,С.Х!I4:I9995,B123,С.Х!F4:F9995,O4)</f>
        <v>0</v>
      </c>
      <c r="P123" s="2105">
        <f>SUMIFS(С.Х!O4:O9995,С.Х!I4:I9995,B123,С.Х!F4:F9995,O4)</f>
        <v>0</v>
      </c>
      <c r="Q123" s="2105">
        <f>SUMIFS(С.Х!A4:A9995,С.Х!I4:I9995,B123,С.Х!F4:F9995,Q4)</f>
        <v>0</v>
      </c>
      <c r="R123" s="2105">
        <f>SUMIFS(С.Х!O4:O9995,С.Х!I4:I9995,B123,С.Х!F4:F9995,Q4)</f>
        <v>0</v>
      </c>
      <c r="S123" s="2105">
        <f>SUMIFS(С.Х!A4:A9995,С.Х!I4:I9995,B123,С.Х!F4:F9995,S4)</f>
        <v>0</v>
      </c>
      <c r="T123" s="2105">
        <f>SUMIFS(С.Х!O4:O9995,С.Х!I4:I9995,B123,С.Х!F4:F9995,S4)</f>
        <v>0</v>
      </c>
      <c r="U123" s="2105">
        <f>SUMIFS(С.Х!A4:A9995,С.Х!I4:I9995,B123,С.Х!F4:F9995,U4)</f>
        <v>0</v>
      </c>
      <c r="V123" s="2105">
        <f>SUMIFS(С.Х!O4:O9995,С.Х!I4:I9995,B123,С.Х!F4:F9995,U4)</f>
        <v>0</v>
      </c>
      <c r="W123" s="2105">
        <f>SUMIFS(С.Х!A4:A9995,С.Х!I4:I9995,B123,С.Х!F4:F9995,W4)</f>
        <v>0</v>
      </c>
      <c r="X123" s="2105">
        <f>SUMIFS(С.Х!O4:O9995,С.Х!I4:I9995,B123,С.Х!F4:F9995,W4)</f>
        <v>0</v>
      </c>
      <c r="Y123" s="2105">
        <f>SUMIFS(С.Х!A4:A9995,С.Х!I4:I9995,B123,С.Х!F4:F9995,Y4)</f>
        <v>0</v>
      </c>
      <c r="Z123" s="2105">
        <f>SUMIFS(С.Х!O4:O9995,С.Х!I4:I9995,B123,С.Х!F4:F9995,Y4)</f>
        <v>0</v>
      </c>
      <c r="AA123" s="41">
        <f t="shared" si="38"/>
        <v>0</v>
      </c>
      <c r="AB123" s="41">
        <f t="shared" si="38"/>
        <v>0</v>
      </c>
      <c r="AC123" s="2105">
        <f>SUMIFS(С.Х!A4:A9995,С.Х!I4:I9995,B123,С.Х!F4:F9995,AC4)</f>
        <v>0</v>
      </c>
      <c r="AD123" s="2105">
        <f>SUMIFS(С.Х!O4:O9995,С.Х!I4:I9995,B123,С.Х!F4:F9995,AC4)</f>
        <v>0</v>
      </c>
      <c r="AE123" s="2105">
        <f>SUMIFS(С.Х!A4:A9995,С.Х!I4:I9995,B123,С.Х!F4:F9995,AE4)</f>
        <v>0</v>
      </c>
      <c r="AF123" s="2105">
        <f>SUMIFS(С.Х!O4:O9995,С.Х!I4:I9995,B123,С.Х!F4:F9995,AE4)</f>
        <v>0</v>
      </c>
      <c r="AG123" s="2105">
        <f>SUMIFS(С.Х!A4:A9995,С.Х!I4:I9995,B123,С.Х!F4:F9995,AG4)</f>
        <v>0</v>
      </c>
      <c r="AH123" s="2105">
        <f>SUMIFS(С.Х!O4:O9995,С.Х!I4:I9995,B123,С.Х!F4:F9995,AG4)</f>
        <v>0</v>
      </c>
      <c r="AI123" s="2105">
        <f>SUMIFS(С.Х!A4:A9995,С.Х!I4:I9995,B123,С.Х!F4:F9995,AI4)</f>
        <v>0</v>
      </c>
      <c r="AJ123" s="2105">
        <f>SUMIFS(С.Х!O4:O9995,С.Х!I4:I9995,B123,С.Х!F4:F9995,AI4)</f>
        <v>0</v>
      </c>
      <c r="AK123" s="2105">
        <f>SUMIFS(С.Х!A4:A9995,С.Х!I4:I9995,B123,С.Х!F4:F9995,AK4)</f>
        <v>0</v>
      </c>
      <c r="AL123" s="2105">
        <f>SUMIFS(С.Х!O4:O9995,С.Х!I4:I9995,B123,С.Х!F4:F9995,AK4)</f>
        <v>0</v>
      </c>
      <c r="AM123" s="2105">
        <f>SUMIFS(С.Х!A4:A9995,С.Х!I4:I9995,B123,С.Х!F4:F9995,AM4)</f>
        <v>0</v>
      </c>
      <c r="AN123" s="2105">
        <f>SUMIFS(С.Х!O4:O9995,С.Х!I4:I9995,B123,С.Х!F4:F9995,AM4)</f>
        <v>0</v>
      </c>
      <c r="AO123" s="2105">
        <f>SUMIFS(С.Х!A4:A9995,С.Х!I4:I9995,B123,С.Х!F4:F9995,AO4)</f>
        <v>0</v>
      </c>
      <c r="AP123" s="2105">
        <f>SUMIFS(С.Х!O4:O9995,С.Х!I4:I9995,B123,С.Х!F4:F9995,AO4)</f>
        <v>0</v>
      </c>
      <c r="AQ123" s="2105">
        <f>SUMIFS(С.Х!A4:A9995,С.Х!I4:I9995,B123,С.Х!F4:F9995,AQ4)</f>
        <v>0</v>
      </c>
      <c r="AR123" s="2105">
        <f>SUMIFS(С.Х!O4:O9995,С.Х!I4:I9995,B123,С.Х!F4:F9995,AQ4)</f>
        <v>0</v>
      </c>
      <c r="AS123" s="2105">
        <f>SUMIFS(С.Х!A4:A9995,С.Х!I4:I9995,B123,С.Х!F4:F9995,AS4)</f>
        <v>0</v>
      </c>
      <c r="AT123" s="2105">
        <f>SUMIFS(С.Х!O4:O9995,С.Х!I4:I9995,B123,С.Х!F4:F9995,AS4)</f>
        <v>0</v>
      </c>
      <c r="AU123" s="2105">
        <f>SUMIFS(С.Х!A4:A9995,С.Х!I4:I9995,B123,С.Х!F4:F9995,AU4)</f>
        <v>0</v>
      </c>
      <c r="AV123" s="2105">
        <f>SUMIFS(С.Х!O4:O9995,С.Х!I4:I9995,B123,С.Х!F4:F9995,AU4)</f>
        <v>0</v>
      </c>
    </row>
    <row r="124" spans="1:48" ht="16.5" thickBot="1">
      <c r="A124" s="2102" t="s">
        <v>62</v>
      </c>
      <c r="B124" s="2102" t="s">
        <v>111</v>
      </c>
      <c r="C124" s="2108">
        <f t="shared" si="37"/>
        <v>0</v>
      </c>
      <c r="D124" s="2325">
        <f t="shared" si="39"/>
        <v>0</v>
      </c>
      <c r="E124" s="2106">
        <v>0</v>
      </c>
      <c r="F124" s="2107">
        <v>0</v>
      </c>
      <c r="G124" s="758"/>
      <c r="H124" s="759"/>
      <c r="I124" s="2103">
        <f>SUMIFS(С.Х!A4:A9995,С.Х!I4:I9995,B124,С.Х!F4:F9995,I4)</f>
        <v>0</v>
      </c>
      <c r="J124" s="2103">
        <f>SUMIFS(С.Х!O4:O9995,С.Х!I4:I9995,B124,С.Х!F4:F9995,I4)</f>
        <v>0</v>
      </c>
      <c r="K124" s="2104">
        <f>SUMIFS(С.Х!A4:A9995,С.Х!I4:I9995,B124,С.Х!F4:F9995,K4)</f>
        <v>0</v>
      </c>
      <c r="L124" s="2105">
        <f>SUMIFS(С.Х!O4:O9995,С.Х!I4:I9995,B124,С.Х!F4:F9995,K4)</f>
        <v>0</v>
      </c>
      <c r="M124" s="2105">
        <f>SUMIFS(С.Х!A4:A9995,С.Х!I4:I9995,B124,С.Х!F4:F9995,M4)</f>
        <v>0</v>
      </c>
      <c r="N124" s="2105">
        <f>SUMIFS(С.Х!O4:O9995,С.Х!I4:I9995,B124,С.Х!F4:F9995,M4)</f>
        <v>0</v>
      </c>
      <c r="O124" s="2105">
        <f>SUMIFS(С.Х!A4:A9995,С.Х!I4:I9995,B124,С.Х!F4:F9995,O4)</f>
        <v>0</v>
      </c>
      <c r="P124" s="2105">
        <f>SUMIFS(С.Х!O4:O9995,С.Х!I4:I9995,B124,С.Х!F4:F9995,O4)</f>
        <v>0</v>
      </c>
      <c r="Q124" s="2105">
        <f>SUMIFS(С.Х!A4:A9995,С.Х!I4:I9995,B124,С.Х!F4:F9995,Q4)</f>
        <v>0</v>
      </c>
      <c r="R124" s="2105">
        <f>SUMIFS(С.Х!O4:O9995,С.Х!I4:I9995,B124,С.Х!F4:F9995,Q4)</f>
        <v>0</v>
      </c>
      <c r="S124" s="2105">
        <f>SUMIFS(С.Х!A4:A9995,С.Х!I4:I9995,B124,С.Х!F4:F9995,S4)</f>
        <v>0</v>
      </c>
      <c r="T124" s="2105">
        <f>SUMIFS(С.Х!O4:O9995,С.Х!I4:I9995,B124,С.Х!F4:F9995,S4)</f>
        <v>0</v>
      </c>
      <c r="U124" s="2105">
        <f>SUMIFS(С.Х!A4:A9995,С.Х!I4:I9995,B124,С.Х!F4:F9995,U4)</f>
        <v>0</v>
      </c>
      <c r="V124" s="2105">
        <f>SUMIFS(С.Х!O4:O9995,С.Х!I4:I9995,B124,С.Х!F4:F9995,U4)</f>
        <v>0</v>
      </c>
      <c r="W124" s="2105">
        <f>SUMIFS(С.Х!A4:A9995,С.Х!I4:I9995,B124,С.Х!F4:F9995,W4)</f>
        <v>0</v>
      </c>
      <c r="X124" s="2105">
        <f>SUMIFS(С.Х!O4:O9995,С.Х!I4:I9995,B124,С.Х!F4:F9995,W4)</f>
        <v>0</v>
      </c>
      <c r="Y124" s="2105">
        <f>SUMIFS(С.Х!A4:A9995,С.Х!I4:I9995,B124,С.Х!F4:F9995,Y4)</f>
        <v>0</v>
      </c>
      <c r="Z124" s="2105">
        <f>SUMIFS(С.Х!O4:O9995,С.Х!I4:I9995,B124,С.Х!F4:F9995,Y4)</f>
        <v>0</v>
      </c>
      <c r="AA124" s="41">
        <f t="shared" si="38"/>
        <v>0</v>
      </c>
      <c r="AB124" s="41">
        <f t="shared" si="38"/>
        <v>0</v>
      </c>
      <c r="AC124" s="2105">
        <f>SUMIFS(С.Х!A4:A9995,С.Х!I4:I9995,B124,С.Х!F4:F9995,AC4)</f>
        <v>0</v>
      </c>
      <c r="AD124" s="2105">
        <f>SUMIFS(С.Х!O4:O9995,С.Х!I4:I9995,B124,С.Х!F4:F9995,AC4)</f>
        <v>0</v>
      </c>
      <c r="AE124" s="2105">
        <f>SUMIFS(С.Х!A4:A9995,С.Х!I4:I9995,B124,С.Х!F4:F9995,AE4)</f>
        <v>0</v>
      </c>
      <c r="AF124" s="2105">
        <f>SUMIFS(С.Х!O4:O9995,С.Х!I4:I9995,B124,С.Х!F4:F9995,AE4)</f>
        <v>0</v>
      </c>
      <c r="AG124" s="2105">
        <f>SUMIFS(С.Х!A4:A9995,С.Х!I4:I9995,B124,С.Х!F4:F9995,AG4)</f>
        <v>0</v>
      </c>
      <c r="AH124" s="2105">
        <f>SUMIFS(С.Х!O4:O9995,С.Х!I4:I9995,B124,С.Х!F4:F9995,AG4)</f>
        <v>0</v>
      </c>
      <c r="AI124" s="2105">
        <f>SUMIFS(С.Х!A4:A9995,С.Х!I4:I9995,B124,С.Х!F4:F9995,AI4)</f>
        <v>0</v>
      </c>
      <c r="AJ124" s="2105">
        <f>SUMIFS(С.Х!O4:O9995,С.Х!I4:I9995,B124,С.Х!F4:F9995,AI4)</f>
        <v>0</v>
      </c>
      <c r="AK124" s="2105">
        <f>SUMIFS(С.Х!A4:A9995,С.Х!I4:I9995,B124,С.Х!F4:F9995,AK4)</f>
        <v>0</v>
      </c>
      <c r="AL124" s="2105">
        <f>SUMIFS(С.Х!O4:O9995,С.Х!I4:I9995,B124,С.Х!F4:F9995,AK4)</f>
        <v>0</v>
      </c>
      <c r="AM124" s="2105">
        <f>SUMIFS(С.Х!A4:A9995,С.Х!I4:I9995,B124,С.Х!F4:F9995,AM4)</f>
        <v>0</v>
      </c>
      <c r="AN124" s="2105">
        <f>SUMIFS(С.Х!O4:O9995,С.Х!I4:I9995,B124,С.Х!F4:F9995,AM4)</f>
        <v>0</v>
      </c>
      <c r="AO124" s="2105">
        <f>SUMIFS(С.Х!A4:A9995,С.Х!I4:I9995,B124,С.Х!F4:F9995,AO4)</f>
        <v>0</v>
      </c>
      <c r="AP124" s="2105">
        <f>SUMIFS(С.Х!O4:O9995,С.Х!I4:I9995,B124,С.Х!F4:F9995,AO4)</f>
        <v>0</v>
      </c>
      <c r="AQ124" s="2105">
        <f>SUMIFS(С.Х!A4:A9995,С.Х!I4:I9995,B124,С.Х!F4:F9995,AQ4)</f>
        <v>0</v>
      </c>
      <c r="AR124" s="2105">
        <f>SUMIFS(С.Х!O4:O9995,С.Х!I4:I9995,B124,С.Х!F4:F9995,AQ4)</f>
        <v>0</v>
      </c>
      <c r="AS124" s="2105">
        <f>SUMIFS(С.Х!A4:A9995,С.Х!I4:I9995,B124,С.Х!F4:F9995,AS4)</f>
        <v>0</v>
      </c>
      <c r="AT124" s="2105">
        <f>SUMIFS(С.Х!O4:O9995,С.Х!I4:I9995,B124,С.Х!F4:F9995,AS4)</f>
        <v>0</v>
      </c>
      <c r="AU124" s="2105">
        <f>SUMIFS(С.Х!A4:A9995,С.Х!I4:I9995,B124,С.Х!F4:F9995,AU4)</f>
        <v>0</v>
      </c>
      <c r="AV124" s="2105">
        <f>SUMIFS(С.Х!O4:O9995,С.Х!I4:I9995,B124,С.Х!F4:F9995,AU4)</f>
        <v>0</v>
      </c>
    </row>
    <row r="125" spans="1:48" ht="16.5" thickBot="1">
      <c r="A125" s="42" t="s">
        <v>252</v>
      </c>
      <c r="B125" s="88" t="s">
        <v>253</v>
      </c>
      <c r="C125" s="425">
        <f t="shared" si="37"/>
        <v>1</v>
      </c>
      <c r="D125" s="2322">
        <f>(J125+L125+N125+P125+R125+T125+V125+X125+Z125+AB125)</f>
        <v>0</v>
      </c>
      <c r="E125" s="486">
        <v>1</v>
      </c>
      <c r="F125" s="487">
        <v>0</v>
      </c>
      <c r="G125" s="766">
        <f>C125/C153*100%</f>
        <v>7.462686567164179E-3</v>
      </c>
      <c r="H125" s="767">
        <f>D125/D153*100%</f>
        <v>0</v>
      </c>
      <c r="I125" s="18">
        <f>SUMIFS(новостр!A4:A9999,новостр!F4:F9999,I4)</f>
        <v>0</v>
      </c>
      <c r="J125" s="18">
        <f>SUMIFS(новостр!N4:N9999,новостр!F4:F9999,I4)</f>
        <v>0</v>
      </c>
      <c r="K125" s="19">
        <f>SUMIFS(новостр!A4:A9999,новостр!F4:F9999,K4)</f>
        <v>0</v>
      </c>
      <c r="L125" s="20">
        <f>SUMIFS(новостр!N4:N9999,новостр!F4:F9999,K4)</f>
        <v>0</v>
      </c>
      <c r="M125" s="20">
        <f>SUMIFS(новостр!A4:A9999,новостр!F4:F9999,M4)</f>
        <v>0</v>
      </c>
      <c r="N125" s="20">
        <f>SUMIFS(новостр!N4:N9999,новостр!F4:F9999,M4)</f>
        <v>0</v>
      </c>
      <c r="O125" s="20">
        <f>SUMIFS(новостр!A4:A9999,новостр!F4:F9999,O4)</f>
        <v>1</v>
      </c>
      <c r="P125" s="20">
        <f>SUMIFS(новостр!N4:N9999,новостр!F4:F9999,O4)</f>
        <v>0</v>
      </c>
      <c r="Q125" s="20">
        <f>SUMIFS(новостр!A4:A9999,новостр!F4:F9999,Q4)</f>
        <v>0</v>
      </c>
      <c r="R125" s="20">
        <f>SUMIFS(новостр!N4:N9999,новостр!F4:F9999,Q4)</f>
        <v>0</v>
      </c>
      <c r="S125" s="20">
        <f>SUMIFS(новостр!A4:A9999,новостр!F4:F9999,S4)</f>
        <v>0</v>
      </c>
      <c r="T125" s="20">
        <f>SUMIFS(новостр!N4:N9999,новостр!F4:F9999,S4)</f>
        <v>0</v>
      </c>
      <c r="U125" s="20">
        <f>SUMIFS(новостр!A4:A9999,новостр!F4:F9999,U4)</f>
        <v>0</v>
      </c>
      <c r="V125" s="20">
        <f>SUMIFS(новостр!N4:N9999,новостр!F4:F9999,U4)</f>
        <v>0</v>
      </c>
      <c r="W125" s="20">
        <f>SUMIFS(новостр!A4:A9999,новостр!F4:F9999,W4)</f>
        <v>0</v>
      </c>
      <c r="X125" s="20">
        <f>SUMIFS(новостр!N4:N9999,новостр!F4:F9999,W4)</f>
        <v>0</v>
      </c>
      <c r="Y125" s="20">
        <f>SUMIFS(новостр!A4:A9999,новостр!F4:F9999,Y4)</f>
        <v>0</v>
      </c>
      <c r="Z125" s="20">
        <f>SUMIFS(новостр!N4:N9999,новостр!F4:F9999,Y4)</f>
        <v>0</v>
      </c>
      <c r="AA125" s="41">
        <f t="shared" si="38"/>
        <v>0</v>
      </c>
      <c r="AB125" s="41">
        <f t="shared" si="38"/>
        <v>0</v>
      </c>
      <c r="AC125" s="20">
        <f>SUMIFS(новостр!A4:A9999,новостр!F4:F9999,AC4)</f>
        <v>0</v>
      </c>
      <c r="AD125" s="20">
        <f>SUMIFS(новостр!N4:N9999,новостр!F4:F9999,AC4)</f>
        <v>0</v>
      </c>
      <c r="AE125" s="20">
        <f>SUMIFS(новостр!A4:A9999,новостр!F4:F9999,AE4)</f>
        <v>0</v>
      </c>
      <c r="AF125" s="20">
        <f>SUMIFS(новостр!N4:N9999,новостр!F4:F9999,AE4)</f>
        <v>0</v>
      </c>
      <c r="AG125" s="20">
        <f>SUMIFS(новостр!A4:A9999,новостр!F4:F9999,AG4)</f>
        <v>0</v>
      </c>
      <c r="AH125" s="20">
        <f>SUMIFS(новостр!N4:N9999,новостр!F4:F9999,AG4)</f>
        <v>0</v>
      </c>
      <c r="AI125" s="20">
        <f>SUMIFS(новостр!A4:A9999,новостр!F4:F9999,AI4)</f>
        <v>0</v>
      </c>
      <c r="AJ125" s="20">
        <f>SUMIFS(новостр!N4:N9999,новостр!F4:F9999,AI4)</f>
        <v>0</v>
      </c>
      <c r="AK125" s="20">
        <f>SUMIFS(новостр!A4:A9999,новостр!F4:F9999,AK4)</f>
        <v>0</v>
      </c>
      <c r="AL125" s="20">
        <f>SUMIFS(новостр!N4:N9999,новостр!F4:F9999,AK4)</f>
        <v>0</v>
      </c>
      <c r="AM125" s="20">
        <f>SUMIFS(новостр!A4:A9999,новостр!F4:F9999,AM4)</f>
        <v>0</v>
      </c>
      <c r="AN125" s="20">
        <f>SUMIFS(новостр!N4:N9999,новостр!F4:F9999,AM4)</f>
        <v>0</v>
      </c>
      <c r="AO125" s="23">
        <f>SUMIFS(новостр!A4:A9999,новостр!F4:F9999,AO4)</f>
        <v>0</v>
      </c>
      <c r="AP125" s="23">
        <f>SUMIFS(новостр!N4:N9999,новостр!F4:F9999,AO4)</f>
        <v>0</v>
      </c>
      <c r="AQ125" s="20">
        <f>SUMIFS(новостр!A4:A9999,новостр!F4:F9999,AQ4)</f>
        <v>0</v>
      </c>
      <c r="AR125" s="20">
        <f>SUMIFS(новостр!N4:N9999,новостр!F4:F9999,AQ4)</f>
        <v>0</v>
      </c>
      <c r="AS125" s="20">
        <f>SUMIFS(новостр!A4:A9999,новостр!F4:F9999,AS4)</f>
        <v>0</v>
      </c>
      <c r="AT125" s="20">
        <f>SUMIFS(новостр!N4:N9999,новостр!F4:F9999,AS4)</f>
        <v>0</v>
      </c>
      <c r="AU125" s="20">
        <f>SUMIFS(новостр!A4:A9999,новостр!F4:F9999,AU4)</f>
        <v>0</v>
      </c>
      <c r="AV125" s="20">
        <f>SUMIFS(новостр!N4:N9999,новостр!F4:F9999,AU4)</f>
        <v>0</v>
      </c>
    </row>
    <row r="126" spans="1:48" ht="16.5" thickBot="1">
      <c r="A126" s="42" t="s">
        <v>254</v>
      </c>
      <c r="B126" s="79" t="s">
        <v>255</v>
      </c>
      <c r="C126" s="425">
        <f t="shared" si="37"/>
        <v>17</v>
      </c>
      <c r="D126" s="2322">
        <f>(J126+L126+N126+P126+R126+T126+V126+X126+Z126+AB126)</f>
        <v>1300</v>
      </c>
      <c r="E126" s="486">
        <v>8</v>
      </c>
      <c r="F126" s="487">
        <v>1300</v>
      </c>
      <c r="G126" s="766">
        <f>C126/C153*100%</f>
        <v>0.12686567164179105</v>
      </c>
      <c r="H126" s="767">
        <f>D126/D153*100%</f>
        <v>0.17987104629604009</v>
      </c>
      <c r="I126" s="18">
        <f t="shared" ref="I126:Z126" si="40">I128+I133+I134+I135+I136+I137</f>
        <v>1</v>
      </c>
      <c r="J126" s="18">
        <f t="shared" si="40"/>
        <v>0</v>
      </c>
      <c r="K126" s="19">
        <f t="shared" si="40"/>
        <v>3</v>
      </c>
      <c r="L126" s="20">
        <f t="shared" si="40"/>
        <v>0</v>
      </c>
      <c r="M126" s="20">
        <f t="shared" si="40"/>
        <v>5</v>
      </c>
      <c r="N126" s="20">
        <f t="shared" si="40"/>
        <v>0</v>
      </c>
      <c r="O126" s="20">
        <f t="shared" si="40"/>
        <v>3</v>
      </c>
      <c r="P126" s="20">
        <f>P128+P133+P134+P135+P136+P137</f>
        <v>800</v>
      </c>
      <c r="Q126" s="20">
        <f t="shared" si="40"/>
        <v>3</v>
      </c>
      <c r="R126" s="20">
        <f t="shared" si="40"/>
        <v>500</v>
      </c>
      <c r="S126" s="20">
        <f t="shared" si="40"/>
        <v>0</v>
      </c>
      <c r="T126" s="20">
        <f t="shared" si="40"/>
        <v>0</v>
      </c>
      <c r="U126" s="20">
        <f t="shared" si="40"/>
        <v>1</v>
      </c>
      <c r="V126" s="20">
        <f t="shared" si="40"/>
        <v>0</v>
      </c>
      <c r="W126" s="20">
        <f t="shared" si="40"/>
        <v>0</v>
      </c>
      <c r="X126" s="20">
        <f t="shared" si="40"/>
        <v>0</v>
      </c>
      <c r="Y126" s="20">
        <f t="shared" si="40"/>
        <v>0</v>
      </c>
      <c r="Z126" s="20">
        <f t="shared" si="40"/>
        <v>0</v>
      </c>
      <c r="AA126" s="41">
        <f t="shared" si="38"/>
        <v>1</v>
      </c>
      <c r="AB126" s="41">
        <f t="shared" si="38"/>
        <v>0</v>
      </c>
      <c r="AC126" s="20">
        <f t="shared" ref="AC126:AV126" si="41">AC128+AC133+AC134+AC135+AC136+AC137</f>
        <v>0</v>
      </c>
      <c r="AD126" s="20">
        <f t="shared" si="41"/>
        <v>0</v>
      </c>
      <c r="AE126" s="20">
        <f t="shared" si="41"/>
        <v>0</v>
      </c>
      <c r="AF126" s="20">
        <f t="shared" si="41"/>
        <v>0</v>
      </c>
      <c r="AG126" s="20">
        <f t="shared" si="41"/>
        <v>0</v>
      </c>
      <c r="AH126" s="20">
        <f t="shared" si="41"/>
        <v>0</v>
      </c>
      <c r="AI126" s="20">
        <f t="shared" si="41"/>
        <v>0</v>
      </c>
      <c r="AJ126" s="20">
        <f t="shared" si="41"/>
        <v>0</v>
      </c>
      <c r="AK126" s="20">
        <f t="shared" si="41"/>
        <v>0</v>
      </c>
      <c r="AL126" s="20">
        <f t="shared" si="41"/>
        <v>0</v>
      </c>
      <c r="AM126" s="20">
        <f t="shared" si="41"/>
        <v>0</v>
      </c>
      <c r="AN126" s="20">
        <f t="shared" si="41"/>
        <v>0</v>
      </c>
      <c r="AO126" s="34">
        <f t="shared" si="41"/>
        <v>0</v>
      </c>
      <c r="AP126" s="34">
        <f>AP128+AP133+AP134+AP135+AP136+AP137</f>
        <v>0</v>
      </c>
      <c r="AQ126" s="20">
        <f t="shared" si="41"/>
        <v>0</v>
      </c>
      <c r="AR126" s="20">
        <f t="shared" si="41"/>
        <v>0</v>
      </c>
      <c r="AS126" s="20">
        <f t="shared" si="41"/>
        <v>0</v>
      </c>
      <c r="AT126" s="20">
        <f t="shared" si="41"/>
        <v>0</v>
      </c>
      <c r="AU126" s="20">
        <f t="shared" si="41"/>
        <v>1</v>
      </c>
      <c r="AV126" s="20">
        <f t="shared" si="41"/>
        <v>0</v>
      </c>
    </row>
    <row r="127" spans="1:48" ht="16.5" thickBot="1">
      <c r="A127" s="43"/>
      <c r="B127" s="43" t="s">
        <v>36</v>
      </c>
      <c r="C127" s="436"/>
      <c r="D127" s="2323"/>
      <c r="E127" s="488"/>
      <c r="F127" s="489"/>
      <c r="G127" s="758"/>
      <c r="H127" s="759"/>
      <c r="I127" s="25"/>
      <c r="J127" s="25"/>
      <c r="K127" s="26"/>
      <c r="L127" s="27"/>
      <c r="M127" s="27"/>
      <c r="N127" s="27"/>
      <c r="O127" s="27"/>
      <c r="P127" s="27"/>
      <c r="Q127" s="27"/>
      <c r="R127" s="27"/>
      <c r="S127" s="27"/>
      <c r="T127" s="27"/>
      <c r="U127" s="27"/>
      <c r="V127" s="27"/>
      <c r="W127" s="27"/>
      <c r="X127" s="27"/>
      <c r="Y127" s="27"/>
      <c r="Z127" s="27"/>
      <c r="AA127" s="41"/>
      <c r="AB127" s="41"/>
      <c r="AC127" s="27"/>
      <c r="AD127" s="27"/>
      <c r="AE127" s="27"/>
      <c r="AF127" s="27"/>
      <c r="AG127" s="27"/>
      <c r="AH127" s="27"/>
      <c r="AI127" s="27"/>
      <c r="AJ127" s="27"/>
      <c r="AK127" s="27"/>
      <c r="AL127" s="27"/>
      <c r="AM127" s="27"/>
      <c r="AN127" s="27"/>
      <c r="AO127" s="27"/>
      <c r="AP127" s="27"/>
      <c r="AQ127" s="27"/>
      <c r="AR127" s="27"/>
      <c r="AS127" s="27"/>
      <c r="AT127" s="27"/>
      <c r="AU127" s="27"/>
      <c r="AV127" s="27"/>
    </row>
    <row r="128" spans="1:48" ht="16.5" thickBot="1">
      <c r="A128" s="57" t="s">
        <v>37</v>
      </c>
      <c r="B128" s="57" t="s">
        <v>42</v>
      </c>
      <c r="C128" s="426">
        <f t="shared" ref="C128:C138" si="42">I128+K128+M128+O128+Q128+S128+U128+W128+Y128+AA128</f>
        <v>16</v>
      </c>
      <c r="D128" s="2322">
        <f>(J128+L128+N128+P128+R128+T128+V128+X128+Z128+AB128)</f>
        <v>1300</v>
      </c>
      <c r="E128" s="490">
        <v>7</v>
      </c>
      <c r="F128" s="487">
        <v>1300</v>
      </c>
      <c r="G128" s="758"/>
      <c r="H128" s="759"/>
      <c r="I128" s="58">
        <f t="shared" ref="I128:Z128" si="43">I129+I130+I131+I132</f>
        <v>1</v>
      </c>
      <c r="J128" s="58">
        <f t="shared" si="43"/>
        <v>0</v>
      </c>
      <c r="K128" s="59">
        <f t="shared" si="43"/>
        <v>3</v>
      </c>
      <c r="L128" s="23">
        <f t="shared" si="43"/>
        <v>0</v>
      </c>
      <c r="M128" s="23">
        <f t="shared" si="43"/>
        <v>5</v>
      </c>
      <c r="N128" s="23">
        <f t="shared" si="43"/>
        <v>0</v>
      </c>
      <c r="O128" s="23">
        <f t="shared" si="43"/>
        <v>2</v>
      </c>
      <c r="P128" s="23">
        <f t="shared" si="43"/>
        <v>800</v>
      </c>
      <c r="Q128" s="23">
        <f t="shared" si="43"/>
        <v>3</v>
      </c>
      <c r="R128" s="23">
        <f t="shared" si="43"/>
        <v>500</v>
      </c>
      <c r="S128" s="23">
        <f t="shared" si="43"/>
        <v>0</v>
      </c>
      <c r="T128" s="23">
        <f t="shared" si="43"/>
        <v>0</v>
      </c>
      <c r="U128" s="23">
        <f t="shared" si="43"/>
        <v>1</v>
      </c>
      <c r="V128" s="23">
        <f t="shared" si="43"/>
        <v>0</v>
      </c>
      <c r="W128" s="23">
        <f t="shared" si="43"/>
        <v>0</v>
      </c>
      <c r="X128" s="23">
        <f t="shared" si="43"/>
        <v>0</v>
      </c>
      <c r="Y128" s="23">
        <f t="shared" si="43"/>
        <v>0</v>
      </c>
      <c r="Z128" s="23">
        <f t="shared" si="43"/>
        <v>0</v>
      </c>
      <c r="AA128" s="41">
        <f t="shared" si="38"/>
        <v>1</v>
      </c>
      <c r="AB128" s="41">
        <f t="shared" si="38"/>
        <v>0</v>
      </c>
      <c r="AC128" s="23">
        <f t="shared" ref="AC128:AV128" si="44">AC129+AC130+AC131+AC132</f>
        <v>0</v>
      </c>
      <c r="AD128" s="23">
        <f t="shared" si="44"/>
        <v>0</v>
      </c>
      <c r="AE128" s="23">
        <f t="shared" si="44"/>
        <v>0</v>
      </c>
      <c r="AF128" s="23">
        <f>AF129+AF130+AF131+AF132</f>
        <v>0</v>
      </c>
      <c r="AG128" s="23">
        <f t="shared" si="44"/>
        <v>0</v>
      </c>
      <c r="AH128" s="23">
        <f t="shared" si="44"/>
        <v>0</v>
      </c>
      <c r="AI128" s="23">
        <f t="shared" si="44"/>
        <v>0</v>
      </c>
      <c r="AJ128" s="23">
        <f t="shared" si="44"/>
        <v>0</v>
      </c>
      <c r="AK128" s="23">
        <f t="shared" si="44"/>
        <v>0</v>
      </c>
      <c r="AL128" s="23">
        <f t="shared" si="44"/>
        <v>0</v>
      </c>
      <c r="AM128" s="23">
        <f t="shared" si="44"/>
        <v>0</v>
      </c>
      <c r="AN128" s="23">
        <f t="shared" si="44"/>
        <v>0</v>
      </c>
      <c r="AO128" s="280">
        <f t="shared" si="44"/>
        <v>0</v>
      </c>
      <c r="AP128" s="23">
        <f t="shared" si="44"/>
        <v>0</v>
      </c>
      <c r="AQ128" s="23">
        <f t="shared" si="44"/>
        <v>0</v>
      </c>
      <c r="AR128" s="23">
        <f t="shared" si="44"/>
        <v>0</v>
      </c>
      <c r="AS128" s="23">
        <f t="shared" si="44"/>
        <v>0</v>
      </c>
      <c r="AT128" s="23">
        <f t="shared" si="44"/>
        <v>0</v>
      </c>
      <c r="AU128" s="23">
        <f t="shared" si="44"/>
        <v>1</v>
      </c>
      <c r="AV128" s="23">
        <f t="shared" si="44"/>
        <v>0</v>
      </c>
    </row>
    <row r="129" spans="1:48" ht="16.5" thickBot="1">
      <c r="A129" s="60"/>
      <c r="B129" s="1191" t="s">
        <v>1029</v>
      </c>
      <c r="C129" s="436">
        <f t="shared" si="42"/>
        <v>3</v>
      </c>
      <c r="D129" s="2324">
        <f>(J129+L129+N129+P129+R129+T129+V129+X129+Z129+AB129)</f>
        <v>0</v>
      </c>
      <c r="E129" s="488">
        <v>1</v>
      </c>
      <c r="F129" s="485">
        <v>0</v>
      </c>
      <c r="G129" s="758"/>
      <c r="H129" s="759"/>
      <c r="I129" s="25">
        <f>SUMIFS(авт!A4:A10004,авт!Q4:Q10004,B129,авт!F4:F10004,I4)</f>
        <v>0</v>
      </c>
      <c r="J129" s="25">
        <f>SUMIFS(авт!K4:K10004,авт!Q4:Q10004,B129,авт!F4:F10004,I4)</f>
        <v>0</v>
      </c>
      <c r="K129" s="26">
        <f>SUMIFS(авт!A4:A10004,авт!Q4:Q10004,B129,авт!F4:F10004,K4)</f>
        <v>0</v>
      </c>
      <c r="L129" s="27">
        <f>SUMIFS(авт!K4:K10004,авт!Q4:Q10004,B129,авт!F4:F10004,K4)</f>
        <v>0</v>
      </c>
      <c r="M129" s="27">
        <f>SUMIFS(авт!A4:A10004,авт!Q4:Q10004,B129,авт!F4:F10004,M4)</f>
        <v>2</v>
      </c>
      <c r="N129" s="27">
        <f>SUMIFS(авт!K4:K10004,авт!Q4:Q10004,B129,авт!F4:F10004,M4)</f>
        <v>0</v>
      </c>
      <c r="O129" s="27">
        <f>SUMIFS(авт!A4:A10004,авт!Q4:Q10004,B129,авт!F4:F10004,O4)</f>
        <v>0</v>
      </c>
      <c r="P129" s="27">
        <f>SUMIFS(авт!K4:K10004,авт!Q4:Q10004,B129,авт!F4:F10004,O4)</f>
        <v>0</v>
      </c>
      <c r="Q129" s="27">
        <f>SUMIFS(авт!A4:A10004,авт!Q4:Q10004,B129,авт!F4:F10004,Q4)</f>
        <v>0</v>
      </c>
      <c r="R129" s="27">
        <f>SUMIFS(авт!K4:K10004,авт!Q4:Q10004,B129,авт!F4:F10004,Q4)</f>
        <v>0</v>
      </c>
      <c r="S129" s="27">
        <f>SUMIFS(авт!A4:A10004,авт!Q4:Q10004,B129,авт!F4:F10004,S4)</f>
        <v>0</v>
      </c>
      <c r="T129" s="27">
        <f>SUMIFS(авт!K4:K10004,авт!Q4:Q10004,B129,авт!F4:F10004,S4)</f>
        <v>0</v>
      </c>
      <c r="U129" s="27">
        <f>SUMIFS(авт!A4:A10004,авт!Q4:Q10004,B129,авт!F4:F10004,U4)</f>
        <v>1</v>
      </c>
      <c r="V129" s="27">
        <f>SUMIFS(авт!K4:K10004,авт!Q4:Q10004,B129,авт!F4:F10004,U4)</f>
        <v>0</v>
      </c>
      <c r="W129" s="27">
        <f>SUMIFS(авт!A4:A10004,авт!Q4:Q10004,B129,авт!F4:F10004,W4)</f>
        <v>0</v>
      </c>
      <c r="X129" s="27">
        <f>SUMIFS(авт!K4:K10004,авт!Q4:Q10004,B129,авт!F4:F10004,W4)</f>
        <v>0</v>
      </c>
      <c r="Y129" s="27">
        <f>SUMIFS(авт!A4:A10004,авт!Q4:Q10004,B129,авт!F4:F10004,Y4)</f>
        <v>0</v>
      </c>
      <c r="Z129" s="27">
        <f>SUMIFS(авт!K4:K10004,авт!Q4:Q10004,B129,авт!F4:F10004,Y4)</f>
        <v>0</v>
      </c>
      <c r="AA129" s="41">
        <f t="shared" si="38"/>
        <v>0</v>
      </c>
      <c r="AB129" s="41">
        <f t="shared" si="38"/>
        <v>0</v>
      </c>
      <c r="AC129" s="27">
        <f>SUMIFS(авт!A4:A10004,авт!Q4:Q10004,B129,авт!F4:F10004,AC4)</f>
        <v>0</v>
      </c>
      <c r="AD129" s="27">
        <f>SUMIFS(авт!K4:K10004,авт!Q4:Q10004,B129,авт!F4:F10004,AC4)</f>
        <v>0</v>
      </c>
      <c r="AE129" s="27">
        <f>SUMIFS(авт!A4:A10004,авт!Q4:Q10004,B129,авт!F4:F10004,AE4)</f>
        <v>0</v>
      </c>
      <c r="AF129" s="27">
        <f>SUMIFS(авт!K4:K10004,авт!Q4:Q10004,B129,авт!F4:F10004,AE4)</f>
        <v>0</v>
      </c>
      <c r="AG129" s="27">
        <f>SUMIFS(авт!A4:A10004,авт!Q4:Q10004,B129,авт!F4:F10004,AG4)</f>
        <v>0</v>
      </c>
      <c r="AH129" s="27">
        <f>SUMIFS(авт!K4:K10004,авт!Q4:Q10004,B129,авт!F4:F10004,AG4)</f>
        <v>0</v>
      </c>
      <c r="AI129" s="27">
        <f>SUMIFS(авт!A4:A10004,авт!Q4:Q10004,B129,авт!F4:F10004,AI4)</f>
        <v>0</v>
      </c>
      <c r="AJ129" s="27">
        <f>SUMIFS(авт!K4:K10004,авт!Q4:Q10004,B129,авт!F4:F10004,AI4)</f>
        <v>0</v>
      </c>
      <c r="AK129" s="27">
        <f>SUMIFS(авт!A4:A10004,авт!Q4:Q10004,B129,авт!F4:F10004,AK4)</f>
        <v>0</v>
      </c>
      <c r="AL129" s="27">
        <f>SUMIFS(авт!K4:K10004,авт!Q4:Q10004,B129,авт!F4:F10004,AK4)</f>
        <v>0</v>
      </c>
      <c r="AM129" s="27">
        <f>SUMIFS(авт!A4:A10004,авт!Q4:Q10004,B129,авт!F4:F10004,AM4)</f>
        <v>0</v>
      </c>
      <c r="AN129" s="27">
        <f>SUMIFS(авт!K4:K10004,авт!Q4:Q10004,B129,авт!F4:F10004,AM4)</f>
        <v>0</v>
      </c>
      <c r="AO129" s="27">
        <f>SUMIFS(авт!A4:A10004,авт!Q4:Q10004,B129,авт!F4:F10004,AO4)</f>
        <v>0</v>
      </c>
      <c r="AP129" s="27">
        <f>SUMIFS(авт!K4:K10004,авт!Q4:Q10004,B129,авт!F4:F10004,AO4)</f>
        <v>0</v>
      </c>
      <c r="AQ129" s="27">
        <f>SUMIFS(авт!A4:A10004,авт!Q4:Q10004,B129,авт!F4:F10004,AQ4)</f>
        <v>0</v>
      </c>
      <c r="AR129" s="27">
        <f>SUMIFS(авт!K4:K10004,авт!Q4:Q10004,B129,авт!F4:F10004,AQ4)</f>
        <v>0</v>
      </c>
      <c r="AS129" s="27">
        <f>SUMIFS(авт!A4:A10004,авт!Q4:Q10004,B129,авт!F4:F10004,AS4)</f>
        <v>0</v>
      </c>
      <c r="AT129" s="27">
        <f>SUMIFS(авт!K4:K10004,авт!Q4:Q10004,B129,авт!F4:F10004,AS4)</f>
        <v>0</v>
      </c>
      <c r="AU129" s="27">
        <f>SUMIFS(авт!A4:A10004,авт!Q4:Q10004,B129,авт!F4:F10004,AU4)</f>
        <v>0</v>
      </c>
      <c r="AV129" s="27">
        <f>SUMIFS(авт!K4:K10004,авт!Q4:Q10004,B129,авт!F4:F10004,AU4)</f>
        <v>0</v>
      </c>
    </row>
    <row r="130" spans="1:48" ht="16.5" thickBot="1">
      <c r="A130" s="60"/>
      <c r="B130" s="1191" t="s">
        <v>1030</v>
      </c>
      <c r="C130" s="436">
        <f t="shared" si="42"/>
        <v>13</v>
      </c>
      <c r="D130" s="2324">
        <f t="shared" ref="D130:D137" si="45">(J130+L130+N130+P130+R130+T130+V130+X130+Z130+AB130)</f>
        <v>1300</v>
      </c>
      <c r="E130" s="488">
        <v>6</v>
      </c>
      <c r="F130" s="485">
        <v>1300</v>
      </c>
      <c r="G130" s="758"/>
      <c r="H130" s="759"/>
      <c r="I130" s="25">
        <f>SUMIFS(авт!A4:A10004,авт!Q4:Q10004,B130,авт!F4:F10004,I4)</f>
        <v>1</v>
      </c>
      <c r="J130" s="25">
        <f>SUMIFS(авт!K4:K10004,авт!Q4:Q10004,B130,авт!F4:F10004,I4)</f>
        <v>0</v>
      </c>
      <c r="K130" s="26">
        <f>SUMIFS(авт!A4:A10004,авт!Q4:Q10004,B130,авт!F4:F10004,K4)</f>
        <v>3</v>
      </c>
      <c r="L130" s="27">
        <f>SUMIFS(авт!K4:K10004,авт!Q4:Q10004,B130,авт!F4:F10004,K4)</f>
        <v>0</v>
      </c>
      <c r="M130" s="27">
        <f>SUMIFS(авт!A4:A10004,авт!Q4:Q10004,B130,авт!F4:F10004,M4)</f>
        <v>3</v>
      </c>
      <c r="N130" s="27">
        <f>SUMIFS(авт!K4:K10004,авт!Q4:Q10004,B130,авт!F4:F10004,M4)</f>
        <v>0</v>
      </c>
      <c r="O130" s="27">
        <f>SUMIFS(авт!A4:A10004,авт!Q4:Q10004,B130,авт!F4:F10004,O4)</f>
        <v>2</v>
      </c>
      <c r="P130" s="27">
        <f>SUMIFS(авт!K4:K10004,авт!Q4:Q10004,B130,авт!F4:F10004,O4)</f>
        <v>800</v>
      </c>
      <c r="Q130" s="27">
        <f>SUMIFS(авт!A4:A10004,авт!Q4:Q10004,B130,авт!F4:F10004,Q4)</f>
        <v>3</v>
      </c>
      <c r="R130" s="27">
        <f>SUMIFS(авт!K4:K10004,авт!Q4:Q10004,B130,авт!F4:F10004,Q4)</f>
        <v>500</v>
      </c>
      <c r="S130" s="27">
        <f>SUMIFS(авт!A4:A10004,авт!Q4:Q10004,B130,авт!F4:F10004,S4)</f>
        <v>0</v>
      </c>
      <c r="T130" s="27">
        <f>SUMIFS(авт!K4:K10004,авт!Q4:Q10004,B130,авт!F4:F10004,S4)</f>
        <v>0</v>
      </c>
      <c r="U130" s="27">
        <f>SUMIFS(авт!A4:A10004,авт!Q4:Q10004,B130,авт!F4:F10004,U4)</f>
        <v>0</v>
      </c>
      <c r="V130" s="27">
        <f>SUMIFS(авт!K4:K10004,авт!Q4:Q10004,B130,авт!F4:F10004,U4)</f>
        <v>0</v>
      </c>
      <c r="W130" s="27">
        <f>SUMIFS(авт!A4:A10004,авт!Q4:Q10004,B130,авт!F4:F10004,W4)</f>
        <v>0</v>
      </c>
      <c r="X130" s="27">
        <f>SUMIFS(авт!K4:K10004,авт!Q4:Q10004,B130,авт!F4:F10004,W4)</f>
        <v>0</v>
      </c>
      <c r="Y130" s="27">
        <f>SUMIFS(авт!A4:A10004,авт!Q4:Q10004,B130,авт!F4:F10004,Y4)</f>
        <v>0</v>
      </c>
      <c r="Z130" s="27">
        <f>SUMIFS(авт!K4:K10004,авт!Q4:Q10004,B130,авт!F4:F10004,Y4)</f>
        <v>0</v>
      </c>
      <c r="AA130" s="41">
        <f t="shared" si="38"/>
        <v>1</v>
      </c>
      <c r="AB130" s="41">
        <f t="shared" si="38"/>
        <v>0</v>
      </c>
      <c r="AC130" s="27">
        <f>SUMIFS(авт!A4:A10004,авт!Q4:Q10004,B130,авт!F4:F10004,AC4)</f>
        <v>0</v>
      </c>
      <c r="AD130" s="27">
        <f>SUMIFS(авт!K4:K10004,авт!Q4:Q10004,B130,авт!F4:F10004,AC4)</f>
        <v>0</v>
      </c>
      <c r="AE130" s="27">
        <f>SUMIFS(авт!A4:A10004,авт!Q4:Q10004,B130,авт!F4:F10004,AE4)</f>
        <v>0</v>
      </c>
      <c r="AF130" s="27">
        <f>SUMIFS(авт!K4:K10004,авт!Q4:Q10004,B130,авт!F4:F10004,AE4)</f>
        <v>0</v>
      </c>
      <c r="AG130" s="27">
        <f>SUMIFS(авт!A4:A10004,авт!Q4:Q10004,B130,авт!F4:F10004,AG4)</f>
        <v>0</v>
      </c>
      <c r="AH130" s="27">
        <f>SUMIFS(авт!K4:K10004,авт!Q4:Q10004,B130,авт!F4:F10004,AG4)</f>
        <v>0</v>
      </c>
      <c r="AI130" s="27">
        <f>SUMIFS(авт!A4:A10004,авт!Q4:Q10004,B130,авт!F4:F10004,AI4)</f>
        <v>0</v>
      </c>
      <c r="AJ130" s="27">
        <f>SUMIFS(авт!K4:K10004,авт!Q4:Q10004,B130,авт!F4:F10004,AI4)</f>
        <v>0</v>
      </c>
      <c r="AK130" s="27">
        <f>SUMIFS(авт!A4:A10004,авт!Q4:Q10004,B130,авт!F4:F10004,AK4)</f>
        <v>0</v>
      </c>
      <c r="AL130" s="27">
        <f>SUMIFS(авт!K4:K10004,авт!Q4:Q10004,B130,авт!F4:F10004,AK4)</f>
        <v>0</v>
      </c>
      <c r="AM130" s="27">
        <f>SUMIFS(авт!A4:A10004,авт!Q4:Q10004,B130,авт!F4:F10004,AM4)</f>
        <v>0</v>
      </c>
      <c r="AN130" s="27">
        <f>SUMIFS(авт!K4:K10004,авт!Q4:Q10004,B130,авт!F4:F10004,AM4)</f>
        <v>0</v>
      </c>
      <c r="AO130" s="27">
        <f>SUMIFS(авт!A4:A10004,авт!Q4:Q10004,B130,авт!F4:F10004,AO4)</f>
        <v>0</v>
      </c>
      <c r="AP130" s="27">
        <f>SUMIFS(авт!K4:K10004,авт!Q4:Q10004,B130,авт!F4:F10004,AO4)</f>
        <v>0</v>
      </c>
      <c r="AQ130" s="27">
        <f>SUMIFS(авт!A4:A10004,авт!Q4:Q10004,B130,авт!F4:F10004,AQ4)</f>
        <v>0</v>
      </c>
      <c r="AR130" s="27">
        <f>SUMIFS(авт!K4:K10004,авт!Q4:Q10004,B130,авт!F4:F10004,AQ4)</f>
        <v>0</v>
      </c>
      <c r="AS130" s="111">
        <f>SUMIFS(авт!A4:A10004,авт!Q4:Q10004,B130,авт!F4:F10004,AS4)</f>
        <v>0</v>
      </c>
      <c r="AT130" s="27">
        <f>SUMIFS(авт!K4:K10004,авт!Q4:Q10004,B130,авт!F4:F10004,AS4)</f>
        <v>0</v>
      </c>
      <c r="AU130" s="27">
        <f>SUMIFS(авт!A4:A10004,авт!Q4:Q10004,B130,авт!F4:F10004,AU4)</f>
        <v>1</v>
      </c>
      <c r="AV130" s="27">
        <f>SUMIFS(авт!K4:K10004,авт!Q4:Q10004,B130,авт!F4:F10004,AU4)</f>
        <v>0</v>
      </c>
    </row>
    <row r="131" spans="1:48" ht="16.5" thickBot="1">
      <c r="A131" s="60"/>
      <c r="B131" s="1191" t="s">
        <v>1031</v>
      </c>
      <c r="C131" s="436">
        <f t="shared" si="42"/>
        <v>0</v>
      </c>
      <c r="D131" s="2324">
        <f t="shared" si="45"/>
        <v>0</v>
      </c>
      <c r="E131" s="488">
        <v>0</v>
      </c>
      <c r="F131" s="485">
        <v>0</v>
      </c>
      <c r="G131" s="758"/>
      <c r="H131" s="759"/>
      <c r="I131" s="25">
        <f>SUMIFS(авт!A4:A10004,авт!Q4:Q10004,B131,авт!F4:F10004,I4)</f>
        <v>0</v>
      </c>
      <c r="J131" s="25">
        <f>SUMIFS(авт!K4:K10004,авт!Q4:Q10004,B131,авт!F4:F10004,I4)</f>
        <v>0</v>
      </c>
      <c r="K131" s="26">
        <f>SUMIFS(авт!A4:A10004,авт!Q4:Q10004,B131,авт!F4:F10004,K4)</f>
        <v>0</v>
      </c>
      <c r="L131" s="27">
        <f>SUMIFS(авт!K4:K10004,авт!Q4:Q10004,B131,авт!F4:F10004,K4)</f>
        <v>0</v>
      </c>
      <c r="M131" s="27">
        <f>SUMIFS(авт!A4:A10004,авт!Q4:Q10004,B131,авт!F4:F10004,M4)</f>
        <v>0</v>
      </c>
      <c r="N131" s="27">
        <f>SUMIFS(авт!K4:K10004,авт!Q4:Q10004,B131,авт!F4:F10004,M4)</f>
        <v>0</v>
      </c>
      <c r="O131" s="27">
        <f>SUMIFS(авт!A4:A10004,авт!Q4:Q10004,B131,авт!F4:F10004,O4)</f>
        <v>0</v>
      </c>
      <c r="P131" s="27">
        <f>SUMIFS(авт!K4:K10004,авт!Q4:Q10004,B131,авт!F4:F10004,O4)</f>
        <v>0</v>
      </c>
      <c r="Q131" s="27">
        <f>SUMIFS(авт!A4:A10004,авт!Q4:Q10004,B131,авт!F4:F10004,Q4)</f>
        <v>0</v>
      </c>
      <c r="R131" s="27">
        <f>SUMIFS(авт!K4:K10004,авт!Q4:Q10004,B131,авт!F4:F10004,Q4)</f>
        <v>0</v>
      </c>
      <c r="S131" s="27">
        <f>SUMIFS(авт!A4:A10004,авт!Q4:Q10004,B131,авт!F4:F10004,S4)</f>
        <v>0</v>
      </c>
      <c r="T131" s="27">
        <f>SUMIFS(авт!K4:K10004,авт!Q4:Q10004,B131,авт!F4:F10004,S4)</f>
        <v>0</v>
      </c>
      <c r="U131" s="27">
        <f>SUMIFS(авт!A4:A10004,авт!Q4:Q10004,B131,авт!F4:F10004,U4)</f>
        <v>0</v>
      </c>
      <c r="V131" s="27">
        <f>SUMIFS(авт!K4:K10004,авт!Q4:Q10004,B131,авт!F4:F10004,U4)</f>
        <v>0</v>
      </c>
      <c r="W131" s="27">
        <f>SUMIFS(авт!A4:A10004,авт!Q4:Q10004,B131,авт!F4:F10004,W4)</f>
        <v>0</v>
      </c>
      <c r="X131" s="27">
        <f>SUMIFS(авт!K4:K10004,авт!Q4:Q10004,B131,авт!F4:F10004,W4)</f>
        <v>0</v>
      </c>
      <c r="Y131" s="27">
        <f>SUMIFS(авт!A4:A10004,авт!Q4:Q10004,B131,авт!F4:F10004,Y4)</f>
        <v>0</v>
      </c>
      <c r="Z131" s="27">
        <f>SUMIFS(авт!K4:K10004,авт!Q4:Q10004,B131,авт!F4:F10004,Y4)</f>
        <v>0</v>
      </c>
      <c r="AA131" s="41">
        <f t="shared" si="38"/>
        <v>0</v>
      </c>
      <c r="AB131" s="41">
        <f t="shared" si="38"/>
        <v>0</v>
      </c>
      <c r="AC131" s="27">
        <f>SUMIFS(авт!A4:A10004,авт!Q4:Q10004,B131,авт!F4:F10004,AC4)</f>
        <v>0</v>
      </c>
      <c r="AD131" s="27">
        <f>SUMIFS(авт!K4:K10004,авт!Q4:Q10004,B131,авт!F4:F10004,AC4)</f>
        <v>0</v>
      </c>
      <c r="AE131" s="27">
        <f>SUMIFS(авт!A4:A10004,авт!Q4:Q10004,B131,авт!F4:F10004,AE4)</f>
        <v>0</v>
      </c>
      <c r="AF131" s="27">
        <f>SUMIFS(авт!K4:K10004,авт!Q4:Q10004,B131,авт!F4:F10004,AE4)</f>
        <v>0</v>
      </c>
      <c r="AG131" s="27">
        <f>SUMIFS(авт!A4:A10004,авт!Q4:Q10004,B131,авт!F4:F10004,AG4)</f>
        <v>0</v>
      </c>
      <c r="AH131" s="27">
        <f>SUMIFS(авт!K4:K10004,авт!Q4:Q10004,B131,авт!F4:F10004,AG4)</f>
        <v>0</v>
      </c>
      <c r="AI131" s="27">
        <f>SUMIFS(авт!A4:A10004,авт!Q4:Q10004,B131,авт!F4:F10004,AI4)</f>
        <v>0</v>
      </c>
      <c r="AJ131" s="27">
        <f>SUMIFS(авт!K4:K10004,авт!Q4:Q10004,B131,авт!F4:F10004,AI4)</f>
        <v>0</v>
      </c>
      <c r="AK131" s="27">
        <f>SUMIFS(авт!A4:A10004,авт!Q4:Q10004,B131,авт!F4:F10004,AK4)</f>
        <v>0</v>
      </c>
      <c r="AL131" s="27">
        <f>SUMIFS(авт!K4:K10004,авт!Q4:Q10004,B131,авт!F4:F10004,AK4)</f>
        <v>0</v>
      </c>
      <c r="AM131" s="27">
        <f>SUMIFS(авт!A4:A10004,авт!Q4:Q10004,B131,авт!F4:F10004,AM4)</f>
        <v>0</v>
      </c>
      <c r="AN131" s="27">
        <f>SUMIFS(авт!K4:K10004,авт!Q4:Q10004,B131,авт!F4:F10004,AM4)</f>
        <v>0</v>
      </c>
      <c r="AO131" s="27">
        <f>SUMIFS(авт!A4:A10004,авт!Q4:Q10004,B131,авт!F4:F10004,AO4)</f>
        <v>0</v>
      </c>
      <c r="AP131" s="27">
        <f>SUMIFS(авт!K4:K10004,авт!Q4:Q10004,B131,авт!F4:F10004,AO4)</f>
        <v>0</v>
      </c>
      <c r="AQ131" s="27">
        <f>SUMIFS(авт!A4:A10004,авт!Q4:Q10004,B131,авт!F4:F10004,AQ4)</f>
        <v>0</v>
      </c>
      <c r="AR131" s="27">
        <f>SUMIFS(авт!K4:K10004,авт!Q4:Q10004,B131,авт!F4:F10004,AQ4)</f>
        <v>0</v>
      </c>
      <c r="AS131" s="27">
        <f>SUMIFS(авт!A4:A10004,авт!Q4:Q10004,B131,авт!F4:F10004,AS4)</f>
        <v>0</v>
      </c>
      <c r="AT131" s="27">
        <f>SUMIFS(авт!K4:K10004,авт!Q4:Q10004,B131,авт!F4:F10004,AS4)</f>
        <v>0</v>
      </c>
      <c r="AU131" s="27">
        <f>SUMIFS(авт!A4:A10004,авт!Q4:Q10004,B131,авт!F4:F10004,AU4)</f>
        <v>0</v>
      </c>
      <c r="AV131" s="27">
        <f>SUMIFS(авт!K4:K10004,авт!Q4:Q10004,B131,авт!F4:F10004,AU4)</f>
        <v>0</v>
      </c>
    </row>
    <row r="132" spans="1:48" ht="16.5" thickBot="1">
      <c r="A132" s="60"/>
      <c r="B132" s="1191" t="s">
        <v>1032</v>
      </c>
      <c r="C132" s="436">
        <f t="shared" si="42"/>
        <v>0</v>
      </c>
      <c r="D132" s="2324">
        <f t="shared" si="45"/>
        <v>0</v>
      </c>
      <c r="E132" s="488">
        <v>0</v>
      </c>
      <c r="F132" s="485">
        <v>0</v>
      </c>
      <c r="G132" s="758"/>
      <c r="H132" s="759"/>
      <c r="I132" s="25">
        <f>SUMIFS(авт!A4:A10004,авт!Q4:Q10004,B132,авт!F4:F10004,I4)</f>
        <v>0</v>
      </c>
      <c r="J132" s="25">
        <f>SUMIFS(авт!K4:K10004,авт!Q4:Q10004,B132,авт!F4:F10004,I4)</f>
        <v>0</v>
      </c>
      <c r="K132" s="26">
        <f>SUMIFS(авт!A4:A10004,авт!Q4:Q10004,B132,авт!F4:F10004,K4)</f>
        <v>0</v>
      </c>
      <c r="L132" s="27">
        <f>SUMIFS(авт!K4:K10004,авт!Q4:Q10004,B132,авт!F4:F10004,K4)</f>
        <v>0</v>
      </c>
      <c r="M132" s="27">
        <f>SUMIFS(авт!A4:A10004,авт!Q4:Q10004,B132,авт!F4:F10004,M4)</f>
        <v>0</v>
      </c>
      <c r="N132" s="27">
        <f>SUMIFS(авт!K4:K10004,авт!Q4:Q10004,B132,авт!F4:F10004,M4)</f>
        <v>0</v>
      </c>
      <c r="O132" s="27">
        <f>SUMIFS(авт!A4:A10004,авт!Q4:Q10004,B132,авт!F4:F10004,O4)</f>
        <v>0</v>
      </c>
      <c r="P132" s="27">
        <f>SUMIFS(авт!K4:K10004,авт!Q4:Q10004,B132,авт!F4:F10004,O4)</f>
        <v>0</v>
      </c>
      <c r="Q132" s="27">
        <f>SUMIFS(авт!A4:A10004,авт!Q4:Q10004,B132,авт!F4:F10004,Q4)</f>
        <v>0</v>
      </c>
      <c r="R132" s="27">
        <f>SUMIFS(авт!K4:K10004,авт!Q4:Q10004,B132,авт!F4:F10004,Q4)</f>
        <v>0</v>
      </c>
      <c r="S132" s="27">
        <f>SUMIFS(авт!A4:A10004,авт!Q4:Q10004,B132,авт!F4:F10004,S4)</f>
        <v>0</v>
      </c>
      <c r="T132" s="27">
        <f>SUMIFS(авт!K4:K10004,авт!Q4:Q10004,B132,авт!F4:F10004,S4)</f>
        <v>0</v>
      </c>
      <c r="U132" s="27">
        <f>SUMIFS(авт!A4:A10004,авт!Q4:Q10004,B132,авт!F4:F10004,U4)</f>
        <v>0</v>
      </c>
      <c r="V132" s="27">
        <f>SUMIFS(авт!K4:K10004,авт!Q4:Q10004,B132,авт!F4:F10004,U4)</f>
        <v>0</v>
      </c>
      <c r="W132" s="27">
        <f>SUMIFS(авт!A4:A10004,авт!Q4:Q10004,B132,авт!F4:F10004,W4)</f>
        <v>0</v>
      </c>
      <c r="X132" s="27">
        <f>SUMIFS(авт!K4:K10004,авт!Q4:Q10004,B132,авт!F4:F10004,W4)</f>
        <v>0</v>
      </c>
      <c r="Y132" s="27">
        <f>SUMIFS(авт!A4:A10004,авт!Q4:Q10004,B132,авт!F4:F10004,Y4)</f>
        <v>0</v>
      </c>
      <c r="Z132" s="27">
        <f>SUMIFS(авт!K4:K10004,авт!Q4:Q10004,B132,авт!F4:F10004,Y4)</f>
        <v>0</v>
      </c>
      <c r="AA132" s="41">
        <f t="shared" si="38"/>
        <v>0</v>
      </c>
      <c r="AB132" s="41">
        <f t="shared" si="38"/>
        <v>0</v>
      </c>
      <c r="AC132" s="27">
        <f>SUMIFS(авт!A4:A10004,авт!Q4:Q10004,B132,авт!F4:F10004,AC4)</f>
        <v>0</v>
      </c>
      <c r="AD132" s="27">
        <f>SUMIFS(авт!K4:K10004,авт!Q4:Q10004,B132,авт!F4:F10004,AC4)</f>
        <v>0</v>
      </c>
      <c r="AE132" s="27">
        <f>SUMIFS(авт!A4:A10004,авт!Q4:Q10004,B132,авт!F4:F10004,AE4)</f>
        <v>0</v>
      </c>
      <c r="AF132" s="27">
        <f>SUMIFS(авт!K4:K10004,авт!Q4:Q10004,B132,авт!F4:F10004,AE4)</f>
        <v>0</v>
      </c>
      <c r="AG132" s="27">
        <f>SUMIFS(авт!A4:A10004,авт!Q4:Q10004,B132,авт!F4:F10004,AG4)</f>
        <v>0</v>
      </c>
      <c r="AH132" s="27">
        <f>SUMIFS(авт!K4:K10004,авт!Q4:Q10004,B132,авт!F4:F10004,AG4)</f>
        <v>0</v>
      </c>
      <c r="AI132" s="27">
        <f>SUMIFS(авт!A4:A10004,авт!Q4:Q10004,B132,авт!F4:F10004,AI4)</f>
        <v>0</v>
      </c>
      <c r="AJ132" s="27">
        <f>SUMIFS(авт!K4:K10004,авт!Q4:Q10004,B132,авт!F4:F10004,AI4)</f>
        <v>0</v>
      </c>
      <c r="AK132" s="27">
        <f>SUMIFS(авт!A4:A10004,авт!Q4:Q10004,B132,авт!F4:F10004,AK4)</f>
        <v>0</v>
      </c>
      <c r="AL132" s="27">
        <f>SUMIFS(авт!K4:K10004,авт!Q4:Q10004,B132,авт!F4:F10004,AK4)</f>
        <v>0</v>
      </c>
      <c r="AM132" s="27">
        <f>SUMIFS(авт!A4:A10004,авт!Q4:Q10004,B132,авт!F4:F10004,AM4)</f>
        <v>0</v>
      </c>
      <c r="AN132" s="27">
        <f>SUMIFS(авт!K4:K10004,авт!Q4:Q10004,B132,авт!F4:F10004,AM4)</f>
        <v>0</v>
      </c>
      <c r="AO132" s="27">
        <f>SUMIFS(авт!A4:A10004,авт!Q4:Q10004,B132,авт!F4:F10004,AO4)</f>
        <v>0</v>
      </c>
      <c r="AP132" s="27">
        <f>SUMIFS(авт!K4:K10004,авт!Q4:Q10004,B132,авт!F4:F10004,AO4)</f>
        <v>0</v>
      </c>
      <c r="AQ132" s="27">
        <f>SUMIFS(авт!A4:A10004,авт!Q4:Q10004,B132,авт!F4:F10004,AQ4)</f>
        <v>0</v>
      </c>
      <c r="AR132" s="27">
        <f>SUMIFS(авт!K4:K10004,авт!Q4:Q10004,B132,авт!F4:F10004,AQ4)</f>
        <v>0</v>
      </c>
      <c r="AS132" s="27">
        <f>SUMIFS(авт!A4:A10004,авт!Q4:Q10004,B132,авт!F4:F10004,AS4)</f>
        <v>0</v>
      </c>
      <c r="AT132" s="27">
        <f>SUMIFS(авт!K4:K10004,авт!Q4:Q10004,B132,авт!F4:F10004,AS4)</f>
        <v>0</v>
      </c>
      <c r="AU132" s="27">
        <f>SUMIFS(авт!A4:A10004,авт!Q4:Q10004,B132,авт!F4:F10004,AU4)</f>
        <v>0</v>
      </c>
      <c r="AV132" s="27">
        <f>SUMIFS(авт!K4:K10004,авт!Q4:Q10004,B132,авт!F4:F10004,AU4)</f>
        <v>0</v>
      </c>
    </row>
    <row r="133" spans="1:48" ht="16.5" thickBot="1">
      <c r="A133" s="43" t="s">
        <v>27</v>
      </c>
      <c r="B133" s="43" t="s">
        <v>55</v>
      </c>
      <c r="C133" s="436">
        <f t="shared" si="42"/>
        <v>0</v>
      </c>
      <c r="D133" s="2324">
        <f t="shared" si="45"/>
        <v>0</v>
      </c>
      <c r="E133" s="488">
        <v>0</v>
      </c>
      <c r="F133" s="485">
        <v>0</v>
      </c>
      <c r="G133" s="758"/>
      <c r="H133" s="759"/>
      <c r="I133" s="25">
        <f>SUMIFS(авт!A4:A10004,авт!Q4:Q10004,B133,авт!F4:F10004,I4)</f>
        <v>0</v>
      </c>
      <c r="J133" s="25">
        <f>SUMIFS(авт!K4:K10004,авт!Q4:Q10004,B133,авт!F4:F10004,I4)</f>
        <v>0</v>
      </c>
      <c r="K133" s="26">
        <f>SUMIFS(авт!A4:A10004,авт!Q4:Q10004,B133,авт!F4:F10004,K4)</f>
        <v>0</v>
      </c>
      <c r="L133" s="27">
        <f>SUMIFS(авт!K4:K10004,авт!Q4:Q10004,B133,авт!F4:F10004,K4)</f>
        <v>0</v>
      </c>
      <c r="M133" s="27">
        <f>SUMIFS(авт!A4:A10004,авт!Q4:Q10004,B133,авт!F4:F10004,M4)</f>
        <v>0</v>
      </c>
      <c r="N133" s="27">
        <f>SUMIFS(авт!K4:K10004,авт!Q4:Q10004,B133,авт!F4:F10004,M4)</f>
        <v>0</v>
      </c>
      <c r="O133" s="27">
        <f>SUMIFS(авт!A4:A10004,авт!Q4:Q10004,B133,авт!F4:F10004,O4)</f>
        <v>0</v>
      </c>
      <c r="P133" s="27">
        <f>SUMIFS(авт!K4:K10004,авт!Q4:Q10004,B133,авт!F4:F10004,O4)</f>
        <v>0</v>
      </c>
      <c r="Q133" s="27">
        <f>SUMIFS(авт!A4:A10004,авт!Q4:Q10004,B133,авт!F4:F10004,Q4)</f>
        <v>0</v>
      </c>
      <c r="R133" s="27">
        <f>SUMIFS(авт!K4:K10004,авт!Q4:Q10004,B133,авт!F4:F10004,Q4)</f>
        <v>0</v>
      </c>
      <c r="S133" s="27">
        <f>SUMIFS(авт!A4:A10004,авт!Q4:Q10004,B133,авт!F4:F10004,S4)</f>
        <v>0</v>
      </c>
      <c r="T133" s="27">
        <f>SUMIFS(авт!K4:K10004,авт!Q4:Q10004,B133,авт!F4:F10004,S4)</f>
        <v>0</v>
      </c>
      <c r="U133" s="27">
        <f>SUMIFS(авт!A4:A10004,авт!Q4:Q10004,B133,авт!F4:F10004,U4)</f>
        <v>0</v>
      </c>
      <c r="V133" s="27">
        <f>SUMIFS(авт!K4:K10004,авт!Q4:Q10004,B133,авт!F4:F10004,U4)</f>
        <v>0</v>
      </c>
      <c r="W133" s="27">
        <f>SUMIFS(авт!A4:A10004,авт!Q4:Q10004,B133,авт!F4:F10004,W4)</f>
        <v>0</v>
      </c>
      <c r="X133" s="27">
        <f>SUMIFS(авт!K4:K10004,авт!Q4:Q10004,B133,авт!F4:F10004,W4)</f>
        <v>0</v>
      </c>
      <c r="Y133" s="27">
        <f>SUMIFS(авт!A4:A10004,авт!Q4:Q10004,B133,авт!F4:F10004,Y4)</f>
        <v>0</v>
      </c>
      <c r="Z133" s="27">
        <f>SUMIFS(авт!K4:K10004,авт!Q4:Q10004,B133,авт!F4:F10004,Y4)</f>
        <v>0</v>
      </c>
      <c r="AA133" s="41">
        <f t="shared" si="38"/>
        <v>0</v>
      </c>
      <c r="AB133" s="41">
        <f t="shared" si="38"/>
        <v>0</v>
      </c>
      <c r="AC133" s="27">
        <f>SUMIFS(авт!A4:A10004,авт!Q4:Q10004,B133,авт!F4:F10004,AC4)</f>
        <v>0</v>
      </c>
      <c r="AD133" s="27">
        <f>SUMIFS(авт!K4:K10004,авт!Q4:Q10004,B133,авт!F4:F10004,AC4)</f>
        <v>0</v>
      </c>
      <c r="AE133" s="27">
        <f>SUMIFS(авт!A4:A10004,авт!Q4:Q10004,B133,авт!F4:F10004,AE4)</f>
        <v>0</v>
      </c>
      <c r="AF133" s="27">
        <f>SUMIFS(авт!K4:K10004,авт!Q4:Q10004,B133,авт!F4:F10004,AE4)</f>
        <v>0</v>
      </c>
      <c r="AG133" s="27">
        <f>SUMIFS(авт!A4:A10004,авт!Q4:Q10004,B133,авт!F4:F10004,AG4)</f>
        <v>0</v>
      </c>
      <c r="AH133" s="27">
        <f>SUMIFS(авт!K4:K10004,авт!Q4:Q10004,B133,авт!F4:F10004,AG4)</f>
        <v>0</v>
      </c>
      <c r="AI133" s="27">
        <f>SUMIFS(авт!A4:A10004,авт!Q4:Q10004,B133,авт!F4:F10004,AI4)</f>
        <v>0</v>
      </c>
      <c r="AJ133" s="27">
        <f>SUMIFS(авт!K4:K10004,авт!Q4:Q10004,B133,авт!F4:F10004,AI4)</f>
        <v>0</v>
      </c>
      <c r="AK133" s="27">
        <f>SUMIFS(авт!A4:A10004,авт!Q4:Q10004,B133,авт!F4:F10004,AK4)</f>
        <v>0</v>
      </c>
      <c r="AL133" s="27">
        <f>SUMIFS(авт!K4:K10004,авт!Q4:Q10004,B133,авт!F4:F10004,AK4)</f>
        <v>0</v>
      </c>
      <c r="AM133" s="27">
        <f>SUMIFS(авт!A4:A10004,авт!Q4:Q10004,B133,авт!F4:F10004,AM4)</f>
        <v>0</v>
      </c>
      <c r="AN133" s="27">
        <f>SUMIFS(авт!K4:K10004,авт!Q4:Q10004,B133,авт!F4:F10004,AM4)</f>
        <v>0</v>
      </c>
      <c r="AO133" s="27">
        <f>SUMIFS(авт!A4:A10004,авт!Q4:Q10004,B133,авт!F4:F10004,AO4)</f>
        <v>0</v>
      </c>
      <c r="AP133" s="27">
        <f>SUMIFS(авт!K4:K10004,авт!Q4:Q10004,B133,авт!F4:F10004,AO4)</f>
        <v>0</v>
      </c>
      <c r="AQ133" s="27">
        <f>SUMIFS(авт!A4:A10004,авт!Q4:Q10004,B133,авт!F4:F10004,AQ4)</f>
        <v>0</v>
      </c>
      <c r="AR133" s="27">
        <f>SUMIFS(авт!K4:K10004,авт!Q4:Q10004,B133,авт!F4:F10004,AQ4)</f>
        <v>0</v>
      </c>
      <c r="AS133" s="27">
        <f>SUMIFS(авт!A4:A10004,авт!Q4:Q10004,B133,авт!F4:F10004,AS4)</f>
        <v>0</v>
      </c>
      <c r="AT133" s="27">
        <f>SUMIFS(авт!K4:K10004,авт!Q4:Q10004,B133,авт!F4:F10004,AS4)</f>
        <v>0</v>
      </c>
      <c r="AU133" s="27">
        <f>SUMIFS(авт!A4:A10004,авт!Q4:Q10004,B133,авт!F4:F10004,AU4)</f>
        <v>0</v>
      </c>
      <c r="AV133" s="27">
        <f>SUMIFS(авт!K4:K10004,авт!Q4:Q10004,B133,авт!F4:F10004,AU4)</f>
        <v>0</v>
      </c>
    </row>
    <row r="134" spans="1:48" ht="16.5" thickBot="1">
      <c r="A134" s="43" t="s">
        <v>46</v>
      </c>
      <c r="B134" s="43" t="s">
        <v>120</v>
      </c>
      <c r="C134" s="436">
        <f t="shared" si="42"/>
        <v>1</v>
      </c>
      <c r="D134" s="2324">
        <f t="shared" si="45"/>
        <v>0</v>
      </c>
      <c r="E134" s="488">
        <v>1</v>
      </c>
      <c r="F134" s="485">
        <v>0</v>
      </c>
      <c r="G134" s="758"/>
      <c r="H134" s="759"/>
      <c r="I134" s="25">
        <f>SUMIFS(авт!A4:A10004,авт!Q4:Q10004,B134,авт!F4:F10004,I4)</f>
        <v>0</v>
      </c>
      <c r="J134" s="25">
        <f>SUMIFS(авт!K4:K10004,авт!Q4:Q10004,B134,авт!F4:F10004,I4)</f>
        <v>0</v>
      </c>
      <c r="K134" s="26">
        <f>SUMIFS(авт!A4:A10004,авт!Q4:Q10004,B134,авт!F4:F10004,K4)</f>
        <v>0</v>
      </c>
      <c r="L134" s="27">
        <f>SUMIFS(авт!K4:K10004,авт!Q4:Q10004,B134,авт!F4:F10004,K4)</f>
        <v>0</v>
      </c>
      <c r="M134" s="27">
        <f>SUMIFS(авт!A4:A10004,авт!Q4:Q10004,B134,авт!F4:F10004,M4)</f>
        <v>0</v>
      </c>
      <c r="N134" s="27">
        <f>SUMIFS(авт!K4:K10004,авт!Q4:Q10004,B134,авт!F4:F10004,M4)</f>
        <v>0</v>
      </c>
      <c r="O134" s="27">
        <f>SUMIFS(авт!A4:A10004,авт!Q4:Q10004,B134,авт!F4:F10004,O4)</f>
        <v>1</v>
      </c>
      <c r="P134" s="27">
        <f>SUMIFS(авт!K4:K10004,авт!Q4:Q10004,B134,авт!F4:F10004,O4)</f>
        <v>0</v>
      </c>
      <c r="Q134" s="27">
        <f>SUMIFS(авт!A4:A10004,авт!Q4:Q10004,B134,авт!F4:F10004,Q4)</f>
        <v>0</v>
      </c>
      <c r="R134" s="27">
        <f>SUMIFS(авт!K4:K10004,авт!Q4:Q10004,B134,авт!F4:F10004,Q4)</f>
        <v>0</v>
      </c>
      <c r="S134" s="27">
        <f>SUMIFS(авт!A4:A10004,авт!Q4:Q10004,B134,авт!F4:F10004,S4)</f>
        <v>0</v>
      </c>
      <c r="T134" s="27">
        <f>SUMIFS(авт!K4:K10004,авт!Q4:Q10004,B134,авт!F4:F10004,S4)</f>
        <v>0</v>
      </c>
      <c r="U134" s="27">
        <f>SUMIFS(авт!A4:A10004,авт!Q4:Q10004,B134,авт!F4:F10004,U4)</f>
        <v>0</v>
      </c>
      <c r="V134" s="27">
        <f>SUMIFS(авт!K4:K10004,авт!Q4:Q10004,B134,авт!F4:F10004,U4)</f>
        <v>0</v>
      </c>
      <c r="W134" s="27">
        <f>SUMIFS(авт!A4:A10004,авт!Q4:Q10004,B134,авт!F4:F10004,W4)</f>
        <v>0</v>
      </c>
      <c r="X134" s="27">
        <f>SUMIFS(авт!K4:K10004,авт!Q4:Q10004,B134,авт!F4:F10004,W4)</f>
        <v>0</v>
      </c>
      <c r="Y134" s="27">
        <f>SUMIFS(авт!A4:A10004,авт!Q4:Q10004,B134,авт!F4:F10004,Y4)</f>
        <v>0</v>
      </c>
      <c r="Z134" s="27">
        <f>SUMIFS(авт!K4:K10004,авт!Q4:Q10004,B134,авт!F4:F10004,Y4)</f>
        <v>0</v>
      </c>
      <c r="AA134" s="41">
        <f t="shared" si="38"/>
        <v>0</v>
      </c>
      <c r="AB134" s="41">
        <f t="shared" si="38"/>
        <v>0</v>
      </c>
      <c r="AC134" s="27">
        <f>SUMIFS(авт!A4:A10004,авт!Q4:Q10004,B134,авт!F4:F10004,AC4)</f>
        <v>0</v>
      </c>
      <c r="AD134" s="27">
        <f>SUMIFS(авт!K4:K10004,авт!Q4:Q10004,B134,авт!F4:F10004,AC4)</f>
        <v>0</v>
      </c>
      <c r="AE134" s="27">
        <f>SUMIFS(авт!A4:A10004,авт!Q4:Q10004,B134,авт!F4:F10004,AE4)</f>
        <v>0</v>
      </c>
      <c r="AF134" s="27">
        <f>SUMIFS(авт!K4:K10004,авт!Q4:Q10004,B134,авт!F4:F10004,AE4)</f>
        <v>0</v>
      </c>
      <c r="AG134" s="27">
        <f>SUMIFS(авт!A4:A10004,авт!Q4:Q10004,B134,авт!F4:F10004,AG4)</f>
        <v>0</v>
      </c>
      <c r="AH134" s="27">
        <f>SUMIFS(авт!K4:K10004,авт!Q4:Q10004,B134,авт!F4:F10004,AG4)</f>
        <v>0</v>
      </c>
      <c r="AI134" s="27">
        <f>SUMIFS(авт!A4:A10004,авт!Q4:Q10004,B134,авт!F4:F10004,AI4)</f>
        <v>0</v>
      </c>
      <c r="AJ134" s="27">
        <f>SUMIFS(авт!K4:K10004,авт!Q4:Q10004,B134,авт!F4:F10004,AI4)</f>
        <v>0</v>
      </c>
      <c r="AK134" s="27">
        <f>SUMIFS(авт!A4:A10004,авт!Q4:Q10004,B134,авт!F4:F10004,AK4)</f>
        <v>0</v>
      </c>
      <c r="AL134" s="27">
        <f>SUMIFS(авт!K4:K10004,авт!Q4:Q10004,B134,авт!F4:F10004,AK4)</f>
        <v>0</v>
      </c>
      <c r="AM134" s="27">
        <f>SUMIFS(авт!A4:A10004,авт!Q4:Q10004,B134,авт!F4:F10004,AM4)</f>
        <v>0</v>
      </c>
      <c r="AN134" s="27">
        <f>SUMIFS(авт!K4:K10004,авт!Q4:Q10004,B134,авт!F4:F10004,AM4)</f>
        <v>0</v>
      </c>
      <c r="AO134" s="27">
        <f>SUMIFS(авт!A4:A10004,авт!Q4:Q10004,B134,авт!F4:F10004,AO4)</f>
        <v>0</v>
      </c>
      <c r="AP134" s="27">
        <f>SUMIFS(авт!K4:K10004,авт!Q4:Q10004,B134,авт!F4:F10004,AO4)</f>
        <v>0</v>
      </c>
      <c r="AQ134" s="27">
        <f>SUMIFS(авт!A4:A10004,авт!Q4:Q10004,B134,авт!F4:F10004,AQ4)</f>
        <v>0</v>
      </c>
      <c r="AR134" s="27">
        <f>SUMIFS(авт!K4:K10004,авт!Q4:Q10004,B134,авт!F4:F10004,AQ4)</f>
        <v>0</v>
      </c>
      <c r="AS134" s="27">
        <f>SUMIFS(авт!A4:A10004,авт!Q4:Q10004,B134,авт!F4:F10004,AS4)</f>
        <v>0</v>
      </c>
      <c r="AT134" s="27">
        <f>SUMIFS(авт!K4:K10004,авт!Q4:Q10004,B134,авт!F4:F10004,AS4)</f>
        <v>0</v>
      </c>
      <c r="AU134" s="27">
        <f>SUMIFS(авт!A4:A10004,авт!Q4:Q10004,B134,авт!F4:F10004,AU4)</f>
        <v>0</v>
      </c>
      <c r="AV134" s="27">
        <f>SUMIFS(авт!K4:K10004,авт!Q4:Q10004,B134,авт!F4:F10004,AU4)</f>
        <v>0</v>
      </c>
    </row>
    <row r="135" spans="1:48" ht="16.5" thickBot="1">
      <c r="A135" s="43" t="s">
        <v>68</v>
      </c>
      <c r="B135" s="43" t="s">
        <v>56</v>
      </c>
      <c r="C135" s="436">
        <f t="shared" si="42"/>
        <v>0</v>
      </c>
      <c r="D135" s="2324">
        <f t="shared" si="45"/>
        <v>0</v>
      </c>
      <c r="E135" s="488">
        <v>0</v>
      </c>
      <c r="F135" s="485">
        <v>0</v>
      </c>
      <c r="G135" s="758"/>
      <c r="H135" s="759"/>
      <c r="I135" s="25">
        <f>SUMIFS(авт!A4:A10004,авт!Q4:Q10004,B135,авт!F4:F10004,I4)</f>
        <v>0</v>
      </c>
      <c r="J135" s="25">
        <f>SUMIFS(авт!K4:K10004,авт!Q4:Q10004,B135,авт!F4:F10004,I4)</f>
        <v>0</v>
      </c>
      <c r="K135" s="26">
        <f>SUMIFS(авт!A4:A10004,авт!Q4:Q10004,B135,авт!F4:F10004,K4)</f>
        <v>0</v>
      </c>
      <c r="L135" s="27">
        <f>SUMIFS(авт!K4:K10004,авт!Q4:Q10004,B135,авт!F4:F10004,K4)</f>
        <v>0</v>
      </c>
      <c r="M135" s="27">
        <f>SUMIFS(авт!A4:A10004,авт!Q4:Q10004,B135,авт!F4:F10004,M4)</f>
        <v>0</v>
      </c>
      <c r="N135" s="27">
        <f>SUMIFS(авт!K4:K10004,авт!Q4:Q10004,B135,авт!F4:F10004,M4)</f>
        <v>0</v>
      </c>
      <c r="O135" s="27">
        <f>SUMIFS(авт!A4:A10004,авт!Q4:Q10004,B135,авт!F4:F10004,O4)</f>
        <v>0</v>
      </c>
      <c r="P135" s="27">
        <f>SUMIFS(авт!K4:K10004,авт!Q4:Q10004,B135,авт!F4:F10004,O4)</f>
        <v>0</v>
      </c>
      <c r="Q135" s="27">
        <f>SUMIFS(авт!A4:A10004,авт!Q4:Q10004,B135,авт!F4:F10004,Q4)</f>
        <v>0</v>
      </c>
      <c r="R135" s="27">
        <f>SUMIFS(авт!K4:K10004,авт!Q4:Q10004,B135,авт!F4:F10004,Q4)</f>
        <v>0</v>
      </c>
      <c r="S135" s="27">
        <f>SUMIFS(авт!A4:A10004,авт!Q4:Q10004,B135,авт!F4:F10004,S4)</f>
        <v>0</v>
      </c>
      <c r="T135" s="27">
        <f>SUMIFS(авт!K4:K10004,авт!Q4:Q10004,B135,авт!F4:F10004,S4)</f>
        <v>0</v>
      </c>
      <c r="U135" s="27">
        <f>SUMIFS(авт!A4:A10004,авт!Q4:Q10004,B135,авт!F4:F10004,U4)</f>
        <v>0</v>
      </c>
      <c r="V135" s="27">
        <f>SUMIFS(авт!K4:K10004,авт!Q4:Q10004,B135,авт!F4:F10004,U4)</f>
        <v>0</v>
      </c>
      <c r="W135" s="27">
        <f>SUMIFS(авт!A4:A10004,авт!Q4:Q10004,B135,авт!F4:F10004,W4)</f>
        <v>0</v>
      </c>
      <c r="X135" s="27">
        <f>SUMIFS(авт!K4:K10004,авт!Q4:Q10004,B135,авт!F4:F10004,W4)</f>
        <v>0</v>
      </c>
      <c r="Y135" s="27">
        <f>SUMIFS(авт!A4:A10004,авт!Q4:Q10004,B135,авт!F4:F10004,Y4)</f>
        <v>0</v>
      </c>
      <c r="Z135" s="27">
        <f>SUMIFS(авт!K4:K10004,авт!Q4:Q10004,B135,авт!F4:F10004,Y4)</f>
        <v>0</v>
      </c>
      <c r="AA135" s="41">
        <f t="shared" si="38"/>
        <v>0</v>
      </c>
      <c r="AB135" s="41">
        <f t="shared" si="38"/>
        <v>0</v>
      </c>
      <c r="AC135" s="27">
        <f>SUMIFS(авт!A4:A10004,авт!Q4:Q10004,B135,авт!F4:F10004,AC4)</f>
        <v>0</v>
      </c>
      <c r="AD135" s="27">
        <f>SUMIFS(авт!K4:K10004,авт!Q4:Q10004,B135,авт!F4:F10004,AC4)</f>
        <v>0</v>
      </c>
      <c r="AE135" s="27">
        <f>SUMIFS(авт!A4:A10004,авт!Q4:Q10004,B135,авт!F4:F10004,AE4)</f>
        <v>0</v>
      </c>
      <c r="AF135" s="27">
        <f>SUMIFS(авт!K4:K10004,авт!Q4:Q10004,B135,авт!F4:F10004,AE4)</f>
        <v>0</v>
      </c>
      <c r="AG135" s="27">
        <f>SUMIFS(авт!A4:A10004,авт!Q4:Q10004,B135,авт!F4:F10004,AG4)</f>
        <v>0</v>
      </c>
      <c r="AH135" s="27">
        <f>SUMIFS(авт!K4:K10004,авт!Q4:Q10004,B135,авт!F4:F10004,AG4)</f>
        <v>0</v>
      </c>
      <c r="AI135" s="27">
        <f>SUMIFS(авт!A4:A10004,авт!Q4:Q10004,B135,авт!F4:F10004,AI4)</f>
        <v>0</v>
      </c>
      <c r="AJ135" s="27">
        <f>SUMIFS(авт!K4:K10004,авт!Q4:Q10004,B135,авт!F4:F10004,AI4)</f>
        <v>0</v>
      </c>
      <c r="AK135" s="27">
        <f>SUMIFS(авт!A4:A10004,авт!Q4:Q10004,B135,авт!F4:F10004,AK4)</f>
        <v>0</v>
      </c>
      <c r="AL135" s="27">
        <f>SUMIFS(авт!K4:K10004,авт!Q4:Q10004,B135,авт!F4:F10004,AK4)</f>
        <v>0</v>
      </c>
      <c r="AM135" s="27">
        <f>SUMIFS(авт!A4:A10004,авт!Q4:Q10004,B135,авт!F4:F10004,AM4)</f>
        <v>0</v>
      </c>
      <c r="AN135" s="27">
        <f>SUMIFS(авт!K4:K10004,авт!Q4:Q10004,B135,авт!F4:F10004,AM4)</f>
        <v>0</v>
      </c>
      <c r="AO135" s="27">
        <f>SUMIFS(авт!A4:A10004,авт!Q4:Q10004,B135,авт!F4:F10004,AO4)</f>
        <v>0</v>
      </c>
      <c r="AP135" s="27">
        <f>SUMIFS(авт!K4:K10004,авт!Q4:Q10004,B135,авт!F4:F10004,AO4)</f>
        <v>0</v>
      </c>
      <c r="AQ135" s="27">
        <f>SUMIFS(авт!A4:A10004,авт!Q4:Q10004,B135,авт!F4:F10004,AQ4)</f>
        <v>0</v>
      </c>
      <c r="AR135" s="27">
        <f>SUMIFS(авт!K4:K10004,авт!Q4:Q10004,B135,авт!F4:F10004,AQ4)</f>
        <v>0</v>
      </c>
      <c r="AS135" s="27">
        <f>SUMIFS(авт!A4:A10004,авт!Q4:Q10004,B135,авт!F4:F10004,AS4)</f>
        <v>0</v>
      </c>
      <c r="AT135" s="27">
        <f>SUMIFS(авт!K4:K10004,авт!Q4:Q10004,B135,авт!F4:F10004,AS4)</f>
        <v>0</v>
      </c>
      <c r="AU135" s="27">
        <f>SUMIFS(авт!A4:A10004,авт!Q4:Q10004,B135,авт!F4:F10004,AU4)</f>
        <v>0</v>
      </c>
      <c r="AV135" s="27">
        <f>SUMIFS(авт!K4:K10004,авт!Q4:Q10004,B135,авт!F4:F10004,AU4)</f>
        <v>0</v>
      </c>
    </row>
    <row r="136" spans="1:48" ht="16.5" thickBot="1">
      <c r="A136" s="43" t="s">
        <v>4</v>
      </c>
      <c r="B136" s="43" t="s">
        <v>88</v>
      </c>
      <c r="C136" s="436">
        <f t="shared" si="42"/>
        <v>0</v>
      </c>
      <c r="D136" s="2324">
        <f t="shared" si="45"/>
        <v>0</v>
      </c>
      <c r="E136" s="488">
        <v>0</v>
      </c>
      <c r="F136" s="485">
        <v>0</v>
      </c>
      <c r="G136" s="758"/>
      <c r="H136" s="759"/>
      <c r="I136" s="25">
        <f>SUMIFS(авт!A4:A10004,авт!Q4:Q10004,B136,авт!F4:F10004,I4)</f>
        <v>0</v>
      </c>
      <c r="J136" s="25">
        <f>SUMIFS(авт!K4:K10004,авт!Q4:Q10004,B136,авт!F4:F10004,I4)</f>
        <v>0</v>
      </c>
      <c r="K136" s="26">
        <f>SUMIFS(авт!A4:A10004,авт!Q4:Q10004,B136,авт!F4:F10004,K4)</f>
        <v>0</v>
      </c>
      <c r="L136" s="27">
        <f>SUMIFS(авт!K4:K10004,авт!Q4:Q10004,B136,авт!F4:F10004,K4)</f>
        <v>0</v>
      </c>
      <c r="M136" s="27">
        <f>SUMIFS(авт!A4:A10004,авт!Q4:Q10004,B136,авт!F4:F10004,M4)</f>
        <v>0</v>
      </c>
      <c r="N136" s="27">
        <f>SUMIFS(авт!K4:K10004,авт!Q4:Q10004,B136,авт!F4:F10004,M4)</f>
        <v>0</v>
      </c>
      <c r="O136" s="111">
        <f>SUMIFS(авт!A4:A10004,авт!Q4:Q10004,B136,авт!F4:F10004,O4)</f>
        <v>0</v>
      </c>
      <c r="P136" s="111">
        <f>SUMIFS(авт!K4:K10004,авт!Q4:Q10004,B136,авт!F4:F10004,O4)</f>
        <v>0</v>
      </c>
      <c r="Q136" s="111">
        <f>SUMIFS(авт!A4:A10004,авт!Q4:Q10004,B136,авт!F4:F10004,Q4)</f>
        <v>0</v>
      </c>
      <c r="R136" s="27">
        <f>SUMIFS(авт!K4:K10004,авт!Q4:Q10004,B136,авт!F4:F10004,Q4)</f>
        <v>0</v>
      </c>
      <c r="S136" s="27">
        <f>SUMIFS(авт!A4:A10004,авт!Q4:Q10004,B136,авт!F4:F10004,S4)</f>
        <v>0</v>
      </c>
      <c r="T136" s="27">
        <f>SUMIFS(авт!K4:K10004,авт!Q4:Q10004,B136,авт!F4:F10004,S4)</f>
        <v>0</v>
      </c>
      <c r="U136" s="27">
        <f>SUMIFS(авт!A4:A10004,авт!Q4:Q10004,B136,авт!F4:F10004,U4)</f>
        <v>0</v>
      </c>
      <c r="V136" s="27">
        <f>SUMIFS(авт!K4:K10004,авт!Q4:Q10004,B136,авт!F4:F10004,U4)</f>
        <v>0</v>
      </c>
      <c r="W136" s="27">
        <f>SUMIFS(авт!A4:A10004,авт!Q4:Q10004,B136,авт!F4:F10004,W4)</f>
        <v>0</v>
      </c>
      <c r="X136" s="27">
        <f>SUMIFS(авт!K4:K10004,авт!Q4:Q10004,B136,авт!F4:F10004,W4)</f>
        <v>0</v>
      </c>
      <c r="Y136" s="27">
        <f>SUMIFS(авт!A4:A10004,авт!Q4:Q10004,B136,авт!F4:F10004,Y4)</f>
        <v>0</v>
      </c>
      <c r="Z136" s="27">
        <f>SUMIFS(авт!K4:K10004,авт!Q4:Q10004,B136,авт!F4:F10004,Y4)</f>
        <v>0</v>
      </c>
      <c r="AA136" s="41">
        <f t="shared" si="38"/>
        <v>0</v>
      </c>
      <c r="AB136" s="41">
        <f t="shared" si="38"/>
        <v>0</v>
      </c>
      <c r="AC136" s="27">
        <f>SUMIFS(авт!A4:A10004,авт!Q4:Q10004,B136,авт!F4:F10004,AC4)</f>
        <v>0</v>
      </c>
      <c r="AD136" s="27">
        <f>SUMIFS(авт!K4:K10004,авт!Q4:Q10004,B136,авт!F4:F10004,AC4)</f>
        <v>0</v>
      </c>
      <c r="AE136" s="27">
        <f>SUMIFS(авт!A4:A10004,авт!Q4:Q10004,B136,авт!F4:F10004,AE4)</f>
        <v>0</v>
      </c>
      <c r="AF136" s="27">
        <f>SUMIFS(авт!K4:K10004,авт!Q4:Q10004,B136,авт!F4:F10004,AE4)</f>
        <v>0</v>
      </c>
      <c r="AG136" s="27">
        <f>SUMIFS(авт!A4:A10004,авт!Q4:Q10004,B136,авт!F4:F10004,AG4)</f>
        <v>0</v>
      </c>
      <c r="AH136" s="27">
        <f>SUMIFS(авт!K4:K10004,авт!Q4:Q10004,B136,авт!F4:F10004,AG4)</f>
        <v>0</v>
      </c>
      <c r="AI136" s="27">
        <f>SUMIFS(авт!A4:A10004,авт!Q4:Q10004,B136,авт!F4:F10004,AI4)</f>
        <v>0</v>
      </c>
      <c r="AJ136" s="27">
        <f>SUMIFS(авт!K4:K10004,авт!Q4:Q10004,B136,авт!F4:F10004,AI4)</f>
        <v>0</v>
      </c>
      <c r="AK136" s="27">
        <f>SUMIFS(авт!A4:A10004,авт!Q4:Q10004,B136,авт!F4:F10004,AK4)</f>
        <v>0</v>
      </c>
      <c r="AL136" s="27">
        <f>SUMIFS(авт!K4:K10004,авт!Q4:Q10004,B136,авт!F4:F10004,AK4)</f>
        <v>0</v>
      </c>
      <c r="AM136" s="27">
        <f>SUMIFS(авт!A4:A10004,авт!Q4:Q10004,B136,авт!F4:F10004,AM4)</f>
        <v>0</v>
      </c>
      <c r="AN136" s="27">
        <f>SUMIFS(авт!K4:K10004,авт!Q4:Q10004,B136,авт!F4:F10004,AM4)</f>
        <v>0</v>
      </c>
      <c r="AO136" s="27">
        <f>SUMIFS(авт!A4:A10004,авт!Q4:Q10004,B136,авт!F4:F10004,AO4)</f>
        <v>0</v>
      </c>
      <c r="AP136" s="27">
        <f>SUMIFS(авт!K4:K10004,авт!Q4:Q10004,B136,авт!F4:F10004,AO4)</f>
        <v>0</v>
      </c>
      <c r="AQ136" s="27">
        <f>SUMIFS(авт!A4:A10004,авт!Q4:Q10004,B136,авт!F4:F10004,AQ4)</f>
        <v>0</v>
      </c>
      <c r="AR136" s="27">
        <f>SUMIFS(авт!K4:K10004,авт!Q4:Q10004,B136,авт!F4:F10004,AQ4)</f>
        <v>0</v>
      </c>
      <c r="AS136" s="27">
        <f>SUMIFS(авт!A4:A10004,авт!Q4:Q10004,B136,авт!F4:F10004,AS4)</f>
        <v>0</v>
      </c>
      <c r="AT136" s="27">
        <f>SUMIFS(авт!K4:K10004,авт!Q4:Q10004,B136,авт!F4:F10004,AS4)</f>
        <v>0</v>
      </c>
      <c r="AU136" s="27">
        <f>SUMIFS(авт!A4:A10004,авт!Q4:Q10004,B136,авт!F4:F10004,AU4)</f>
        <v>0</v>
      </c>
      <c r="AV136" s="27">
        <f>SUMIFS(авт!K4:K10004,авт!Q4:Q10004,B136,авт!F4:F10004,AU4)</f>
        <v>0</v>
      </c>
    </row>
    <row r="137" spans="1:48" ht="16.5" thickBot="1">
      <c r="A137" s="54" t="s">
        <v>108</v>
      </c>
      <c r="B137" s="54" t="s">
        <v>86</v>
      </c>
      <c r="C137" s="436">
        <f t="shared" si="42"/>
        <v>0</v>
      </c>
      <c r="D137" s="2324">
        <f t="shared" si="45"/>
        <v>0</v>
      </c>
      <c r="E137" s="488">
        <v>0</v>
      </c>
      <c r="F137" s="485">
        <v>0</v>
      </c>
      <c r="G137" s="758"/>
      <c r="H137" s="759"/>
      <c r="I137" s="25">
        <f>SUMIFS(авт!A4:A10004,авт!Q4:Q10004,B137,авт!F4:F10004,I4)</f>
        <v>0</v>
      </c>
      <c r="J137" s="25">
        <f>SUMIFS(авт!K4:K10004,авт!Q4:Q10004,B137,авт!F4:F10004,I4)</f>
        <v>0</v>
      </c>
      <c r="K137" s="26">
        <f>SUMIFS(авт!A4:A10004,авт!Q4:Q10004,B137,авт!F4:F10004,K4)</f>
        <v>0</v>
      </c>
      <c r="L137" s="27">
        <f>SUMIFS(авт!K4:K10004,авт!Q4:Q10004,B137,авт!F4:F10004,K4)</f>
        <v>0</v>
      </c>
      <c r="M137" s="27">
        <f>SUMIFS(авт!A4:A10004,авт!Q4:Q10004,B137,авт!F4:F10004,M4)</f>
        <v>0</v>
      </c>
      <c r="N137" s="27">
        <f>SUMIFS(авт!K4:K10004,авт!Q4:Q10004,B137,авт!F4:F10004,M4)</f>
        <v>0</v>
      </c>
      <c r="O137" s="111">
        <f>SUMIFS(авт!A4:A10004,авт!Q4:Q10004,B137,авт!F4:F10004,O4)</f>
        <v>0</v>
      </c>
      <c r="P137" s="111">
        <f>SUMIFS(авт!K4:K10004,авт!Q4:Q10004,B137,авт!F4:F10004,O4)</f>
        <v>0</v>
      </c>
      <c r="Q137" s="111">
        <f>SUMIFS(авт!A4:A10004,авт!Q4:Q10004,B137,авт!F4:F10004,Q4)</f>
        <v>0</v>
      </c>
      <c r="R137" s="27">
        <f>SUMIFS(авт!K4:K10004,авт!Q4:Q10004,B137,авт!F4:F10004,Q4)</f>
        <v>0</v>
      </c>
      <c r="S137" s="27">
        <f>SUMIFS(авт!A4:A10004,авт!Q4:Q10004,B137,авт!F4:F10004,S4)</f>
        <v>0</v>
      </c>
      <c r="T137" s="27">
        <f>SUMIFS(авт!K4:K10004,авт!Q4:Q10004,B137,авт!F4:F10004,S4)</f>
        <v>0</v>
      </c>
      <c r="U137" s="27">
        <f>SUMIFS(авт!A4:A10004,авт!Q4:Q10004,B137,авт!F4:F10004,U4)</f>
        <v>0</v>
      </c>
      <c r="V137" s="27">
        <f>SUMIFS(авт!K4:K10004,авт!Q4:Q10004,B137,авт!F4:F10004,U4)</f>
        <v>0</v>
      </c>
      <c r="W137" s="27">
        <f>SUMIFS(авт!A4:A10004,авт!Q4:Q10004,B137,авт!F4:F10004,W4)</f>
        <v>0</v>
      </c>
      <c r="X137" s="27">
        <f>SUMIFS(авт!K4:K10004,авт!Q4:Q10004,B137,авт!F4:F10004,W4)</f>
        <v>0</v>
      </c>
      <c r="Y137" s="27">
        <f>SUMIFS(авт!A4:A10004,авт!Q4:Q10004,B137,авт!F4:F10004,Y4)</f>
        <v>0</v>
      </c>
      <c r="Z137" s="27">
        <f>SUMIFS(авт!K4:K10004,авт!Q4:Q10004,B137,авт!F4:F10004,Y4)</f>
        <v>0</v>
      </c>
      <c r="AA137" s="41">
        <f t="shared" si="38"/>
        <v>0</v>
      </c>
      <c r="AB137" s="41">
        <f t="shared" si="38"/>
        <v>0</v>
      </c>
      <c r="AC137" s="27">
        <f>SUMIFS(авт!A4:A10004,авт!Q4:Q10004,B137,авт!F4:F10004,AC4)</f>
        <v>0</v>
      </c>
      <c r="AD137" s="27">
        <f>SUMIFS(авт!K4:K10004,авт!Q4:Q10004,B137,авт!F4:F10004,AC4)</f>
        <v>0</v>
      </c>
      <c r="AE137" s="27">
        <f>SUMIFS(авт!A4:A10004,авт!Q4:Q10004,B137,авт!F4:F10004,AE4)</f>
        <v>0</v>
      </c>
      <c r="AF137" s="27">
        <f>SUMIFS(авт!K4:K10004,авт!Q4:Q10004,B137,авт!F4:F10004,AE4)</f>
        <v>0</v>
      </c>
      <c r="AG137" s="27">
        <f>SUMIFS(авт!A4:A10004,авт!Q4:Q10004,B137,авт!F4:F10004,AG4)</f>
        <v>0</v>
      </c>
      <c r="AH137" s="27">
        <f>SUMIFS(авт!K4:K10004,авт!Q4:Q10004,B137,авт!F4:F10004,AG4)</f>
        <v>0</v>
      </c>
      <c r="AI137" s="27">
        <f>SUMIFS(авт!A4:A10004,авт!Q4:Q10004,B137,авт!F4:F10004,AI4)</f>
        <v>0</v>
      </c>
      <c r="AJ137" s="27">
        <f>SUMIFS(авт!K4:K10004,авт!Q4:Q10004,B137,авт!F4:F10004,AI4)</f>
        <v>0</v>
      </c>
      <c r="AK137" s="27">
        <f>SUMIFS(авт!A4:A10004,авт!Q4:Q10004,B137,авт!F4:F10004,AK4)</f>
        <v>0</v>
      </c>
      <c r="AL137" s="27">
        <f>SUMIFS(авт!K4:K10004,авт!Q4:Q10004,B137,авт!F4:F10004,AK4)</f>
        <v>0</v>
      </c>
      <c r="AM137" s="27">
        <f>SUMIFS(авт!A4:A10004,авт!Q4:Q10004,B137,авт!F4:F10004,AM4)</f>
        <v>0</v>
      </c>
      <c r="AN137" s="27">
        <f>SUMIFS(авт!K4:K10004,авт!Q4:Q10004,B137,авт!F4:F10004,AM4)</f>
        <v>0</v>
      </c>
      <c r="AO137" s="27">
        <f>SUMIFS(авт!A4:A10004,авт!Q4:Q10004,B137,авт!F4:F10004,AO4)</f>
        <v>0</v>
      </c>
      <c r="AP137" s="27">
        <f>SUMIFS(авт!K4:K10004,авт!Q4:Q10004,B137,авт!F4:F10004,AO4)</f>
        <v>0</v>
      </c>
      <c r="AQ137" s="27">
        <f>SUMIFS(авт!A4:A10004,авт!Q4:Q10004,B137,авт!F4:F10004,AQ4)</f>
        <v>0</v>
      </c>
      <c r="AR137" s="27">
        <f>SUMIFS(авт!K4:K10004,авт!Q4:Q10004,B137,авт!F4:F10004,AQ4)</f>
        <v>0</v>
      </c>
      <c r="AS137" s="27">
        <f>SUMIFS(авт!A4:A10004,авт!Q4:Q10004,B137,авт!F4:F10004,AS4)</f>
        <v>0</v>
      </c>
      <c r="AT137" s="27">
        <f>SUMIFS(авт!K4:K10004,авт!Q4:Q10004,B137,авт!F4:F10004,AS4)</f>
        <v>0</v>
      </c>
      <c r="AU137" s="27">
        <f>SUMIFS(авт!A4:A10004,авт!Q4:Q10004,B137,авт!F4:F10004,AU4)</f>
        <v>0</v>
      </c>
      <c r="AV137" s="27">
        <f>SUMIFS(авт!K4:K10004,авт!Q4:Q10004,B137,авт!F4:F10004,AU4)</f>
        <v>0</v>
      </c>
    </row>
    <row r="138" spans="1:48" ht="16.5" thickBot="1">
      <c r="A138" s="42" t="s">
        <v>260</v>
      </c>
      <c r="B138" s="79" t="s">
        <v>261</v>
      </c>
      <c r="C138" s="425">
        <f t="shared" si="42"/>
        <v>103</v>
      </c>
      <c r="D138" s="2322">
        <f>(J138+L138+N138+P138+R138+T138+V138+X138+Z138+AB138)</f>
        <v>5927.4</v>
      </c>
      <c r="E138" s="486">
        <v>63</v>
      </c>
      <c r="F138" s="487">
        <v>2392.4</v>
      </c>
      <c r="G138" s="766">
        <f>C138/C153*100%</f>
        <v>0.76865671641791045</v>
      </c>
      <c r="H138" s="767">
        <f>D138/D153*100%</f>
        <v>0.82012895370395988</v>
      </c>
      <c r="I138" s="18">
        <f>I140+I141+I142+I143+I144+I145+I146</f>
        <v>13</v>
      </c>
      <c r="J138" s="18">
        <f>J140+J141+J142+J143+J144+J145+J146</f>
        <v>0</v>
      </c>
      <c r="K138" s="19">
        <f t="shared" ref="K138:AV138" si="46">SUM(K140:K146)</f>
        <v>10</v>
      </c>
      <c r="L138" s="20">
        <f t="shared" si="46"/>
        <v>0</v>
      </c>
      <c r="M138" s="20">
        <f t="shared" si="46"/>
        <v>13</v>
      </c>
      <c r="N138" s="20">
        <f t="shared" si="46"/>
        <v>0</v>
      </c>
      <c r="O138" s="20">
        <f t="shared" si="46"/>
        <v>1</v>
      </c>
      <c r="P138" s="20">
        <f t="shared" si="46"/>
        <v>5</v>
      </c>
      <c r="Q138" s="20">
        <f>SUM(Q140:Q146)</f>
        <v>22</v>
      </c>
      <c r="R138" s="20">
        <f t="shared" si="46"/>
        <v>2770</v>
      </c>
      <c r="S138" s="20">
        <f t="shared" si="46"/>
        <v>4</v>
      </c>
      <c r="T138" s="20">
        <f t="shared" si="46"/>
        <v>0</v>
      </c>
      <c r="U138" s="20">
        <f t="shared" si="46"/>
        <v>1</v>
      </c>
      <c r="V138" s="20">
        <f t="shared" si="46"/>
        <v>0</v>
      </c>
      <c r="W138" s="20">
        <f t="shared" si="46"/>
        <v>0</v>
      </c>
      <c r="X138" s="20">
        <f t="shared" si="46"/>
        <v>0</v>
      </c>
      <c r="Y138" s="20">
        <f t="shared" si="46"/>
        <v>3</v>
      </c>
      <c r="Z138" s="20">
        <f t="shared" si="46"/>
        <v>10</v>
      </c>
      <c r="AA138" s="41">
        <f t="shared" si="38"/>
        <v>36</v>
      </c>
      <c r="AB138" s="41">
        <f t="shared" si="38"/>
        <v>3142.4</v>
      </c>
      <c r="AC138" s="20">
        <f t="shared" si="46"/>
        <v>0</v>
      </c>
      <c r="AD138" s="20">
        <f t="shared" si="46"/>
        <v>0</v>
      </c>
      <c r="AE138" s="20">
        <f t="shared" si="46"/>
        <v>3</v>
      </c>
      <c r="AF138" s="20">
        <f>SUM(AF140:AF146)</f>
        <v>10</v>
      </c>
      <c r="AG138" s="20">
        <f t="shared" si="46"/>
        <v>2</v>
      </c>
      <c r="AH138" s="20">
        <f t="shared" si="46"/>
        <v>0</v>
      </c>
      <c r="AI138" s="20">
        <f t="shared" si="46"/>
        <v>3</v>
      </c>
      <c r="AJ138" s="20">
        <f t="shared" si="46"/>
        <v>100</v>
      </c>
      <c r="AK138" s="20">
        <f t="shared" si="46"/>
        <v>2</v>
      </c>
      <c r="AL138" s="20">
        <f t="shared" si="46"/>
        <v>0</v>
      </c>
      <c r="AM138" s="20">
        <f t="shared" si="46"/>
        <v>3</v>
      </c>
      <c r="AN138" s="20">
        <f t="shared" si="46"/>
        <v>1255</v>
      </c>
      <c r="AO138" s="34">
        <f t="shared" si="46"/>
        <v>0</v>
      </c>
      <c r="AP138" s="34">
        <f t="shared" si="46"/>
        <v>0</v>
      </c>
      <c r="AQ138" s="20">
        <f t="shared" si="46"/>
        <v>8</v>
      </c>
      <c r="AR138" s="20">
        <f t="shared" si="46"/>
        <v>95</v>
      </c>
      <c r="AS138" s="20">
        <f t="shared" si="46"/>
        <v>5</v>
      </c>
      <c r="AT138" s="20">
        <f t="shared" si="46"/>
        <v>1682.4</v>
      </c>
      <c r="AU138" s="20">
        <f t="shared" si="46"/>
        <v>10</v>
      </c>
      <c r="AV138" s="20">
        <f t="shared" si="46"/>
        <v>0</v>
      </c>
    </row>
    <row r="139" spans="1:48" ht="16.5" thickBot="1">
      <c r="A139" s="43"/>
      <c r="B139" s="43" t="s">
        <v>36</v>
      </c>
      <c r="C139" s="436"/>
      <c r="D139" s="2323"/>
      <c r="E139" s="488"/>
      <c r="F139" s="489"/>
      <c r="G139" s="758"/>
      <c r="H139" s="759"/>
      <c r="I139" s="25"/>
      <c r="J139" s="25"/>
      <c r="K139" s="26"/>
      <c r="L139" s="27"/>
      <c r="M139" s="27"/>
      <c r="N139" s="27"/>
      <c r="O139" s="27"/>
      <c r="P139" s="27"/>
      <c r="Q139" s="27"/>
      <c r="R139" s="27"/>
      <c r="S139" s="27"/>
      <c r="T139" s="27"/>
      <c r="U139" s="27"/>
      <c r="V139" s="27"/>
      <c r="W139" s="27"/>
      <c r="X139" s="27"/>
      <c r="Y139" s="27"/>
      <c r="Z139" s="27"/>
      <c r="AA139" s="41"/>
      <c r="AB139" s="41"/>
      <c r="AC139" s="27"/>
      <c r="AD139" s="27"/>
      <c r="AE139" s="27"/>
      <c r="AF139" s="27"/>
      <c r="AG139" s="27"/>
      <c r="AH139" s="27"/>
      <c r="AI139" s="27"/>
      <c r="AJ139" s="27"/>
      <c r="AK139" s="27"/>
      <c r="AL139" s="27"/>
      <c r="AM139" s="27"/>
      <c r="AN139" s="27"/>
      <c r="AO139" s="27"/>
      <c r="AP139" s="27"/>
      <c r="AQ139" s="27"/>
      <c r="AR139" s="27"/>
      <c r="AS139" s="27"/>
      <c r="AT139" s="27"/>
      <c r="AU139" s="27"/>
      <c r="AV139" s="27"/>
    </row>
    <row r="140" spans="1:48" ht="16.5" thickBot="1">
      <c r="A140" s="43" t="s">
        <v>37</v>
      </c>
      <c r="B140" s="43" t="s">
        <v>262</v>
      </c>
      <c r="C140" s="436">
        <f t="shared" ref="C140:C147" si="47">I140+K140+M140+O140+Q140+S140+U140+W140+Y140+AA140</f>
        <v>0</v>
      </c>
      <c r="D140" s="2324">
        <f>(J140+L140+N140+P140+R140+T140+V140+X140+Z140+AB140)</f>
        <v>0</v>
      </c>
      <c r="E140" s="488">
        <v>0</v>
      </c>
      <c r="F140" s="485">
        <v>0</v>
      </c>
      <c r="G140" s="758"/>
      <c r="H140" s="759"/>
      <c r="I140" s="25">
        <f>SUMIFS(ЖС!A4:A10020,ЖС!I4:I10020,B140,ЖС!F4:F10020,I4)</f>
        <v>0</v>
      </c>
      <c r="J140" s="25">
        <f>SUMIFS(ЖС!S4:S10020,ЖС!I4:I10020,B140,ЖС!F4:F10020,I4)</f>
        <v>0</v>
      </c>
      <c r="K140" s="26">
        <f>SUMIFS(ЖС!A4:A10020,ЖС!I4:I10020,B140,ЖС!F4:F10020,K4)</f>
        <v>0</v>
      </c>
      <c r="L140" s="27">
        <f>SUMIFS(ЖС!S4:S10020,ЖС!I4:I10020,B140,ЖС!F4:F10020,K4)</f>
        <v>0</v>
      </c>
      <c r="M140" s="27">
        <f>SUMIFS(ЖС!A4:A10020,ЖС!I4:I10020,B140,ЖС!F4:F10020,M4)</f>
        <v>0</v>
      </c>
      <c r="N140" s="27">
        <f>SUMIFS(ЖС!S4:S10020,ЖС!I4:I10020,B140,ЖС!F4:F10020,M4)</f>
        <v>0</v>
      </c>
      <c r="O140" s="27">
        <f>SUMIFS(ЖС!A4:A10020,ЖС!I4:I10020,B140,ЖС!F4:F10020,O4)</f>
        <v>0</v>
      </c>
      <c r="P140" s="27">
        <f>SUMIFS(ЖС!S4:S10020,ЖС!I4:I10020,B140,ЖС!F4:F10020,O4)</f>
        <v>0</v>
      </c>
      <c r="Q140" s="27">
        <f>SUMIFS(ЖС!A4:A10020,ЖС!I4:I10020,B140,ЖС!F4:F10020,Q4)</f>
        <v>0</v>
      </c>
      <c r="R140" s="27">
        <f>SUMIFS(ЖС!S4:S10020,ЖС!I4:I10020,B140,ЖС!F4:F10020,Q4)</f>
        <v>0</v>
      </c>
      <c r="S140" s="27">
        <f>SUMIFS(ЖС!A4:A10020,ЖС!I4:I10020,B140,ЖС!F4:F10020,S4)</f>
        <v>0</v>
      </c>
      <c r="T140" s="27">
        <f>SUMIFS(ЖС!S4:S10020,ЖС!I4:I10020,B140,ЖС!F4:F10020,S4)</f>
        <v>0</v>
      </c>
      <c r="U140" s="27">
        <f>SUMIFS(ЖС!A4:A10020,ЖС!I4:I10020,B140,ЖС!F4:F10020,U4)</f>
        <v>0</v>
      </c>
      <c r="V140" s="27">
        <f>SUMIFS(ЖС!S4:S10020,ЖС!I4:I10020,B140,ЖС!F4:F10020,U4)</f>
        <v>0</v>
      </c>
      <c r="W140" s="27">
        <f>SUMIFS(ЖС!A4:A10020,ЖС!I4:I10020,B140,ЖС!F4:F10020,W4)</f>
        <v>0</v>
      </c>
      <c r="X140" s="27">
        <f>SUMIFS(ЖС!S4:S10020,ЖС!I4:I10020,B140,ЖС!F4:F10020,W4)</f>
        <v>0</v>
      </c>
      <c r="Y140" s="27">
        <f>SUMIFS(ЖС!A4:A10020,ЖС!I4:I10020,B140,ЖС!F4:F10020,Y4)</f>
        <v>0</v>
      </c>
      <c r="Z140" s="27">
        <f>SUMIFS(ЖС!S4:S10020,ЖС!I4:I10020,B140,ЖС!F4:F10020,Y4)</f>
        <v>0</v>
      </c>
      <c r="AA140" s="41">
        <f t="shared" si="38"/>
        <v>0</v>
      </c>
      <c r="AB140" s="41">
        <f t="shared" si="38"/>
        <v>0</v>
      </c>
      <c r="AC140" s="27">
        <f>SUMIFS(ЖС!A4:A10020,ЖС!I4:I10020,B140,ЖС!F4:F10020,AC4)</f>
        <v>0</v>
      </c>
      <c r="AD140" s="27">
        <f>SUMIFS(ЖС!S4:S10020,ЖС!I4:I10020,B140,ЖС!F4:F10020,AC4)</f>
        <v>0</v>
      </c>
      <c r="AE140" s="27">
        <f>SUMIFS(ЖС!A4:A10020,ЖС!I4:I10020,B140,ЖС!F4:F10020,AE4)</f>
        <v>0</v>
      </c>
      <c r="AF140" s="27">
        <f>SUMIFS(ЖС!S4:S10020,ЖС!I4:I10020,B140,ЖС!F4:F10020,AE4)</f>
        <v>0</v>
      </c>
      <c r="AG140" s="27">
        <f>SUMIFS(ЖС!A4:A10020,ЖС!I4:I10020,B140,ЖС!F4:F10020,AG4)</f>
        <v>0</v>
      </c>
      <c r="AH140" s="27">
        <f>SUMIFS(ЖС!S4:S10020,ЖС!I4:I10020,B140,ЖС!F4:F10020,AG4)</f>
        <v>0</v>
      </c>
      <c r="AI140" s="27">
        <f>SUMIFS(ЖС!A4:A10020,ЖС!I4:I10020,B140,ЖС!F4:F10020,AI4)</f>
        <v>0</v>
      </c>
      <c r="AJ140" s="27">
        <f>SUMIFS(ЖС!S4:S10020,ЖС!I4:I10020,B140,ЖС!F4:F10020,AI4)</f>
        <v>0</v>
      </c>
      <c r="AK140" s="27">
        <f>SUMIFS(ЖС!A4:A10020,ЖС!I4:I10020,B140,ЖС!F4:F10020,AK4)</f>
        <v>0</v>
      </c>
      <c r="AL140" s="27">
        <f>SUMIFS(ЖС!S4:S10020,ЖС!I4:I10020,B140,ЖС!F4:F10020,AK4)</f>
        <v>0</v>
      </c>
      <c r="AM140" s="27">
        <f>SUMIFS(ЖС!A4:A10020,ЖС!I4:I10020,B140,ЖС!F4:F10020,AM4)</f>
        <v>0</v>
      </c>
      <c r="AN140" s="27">
        <f>SUMIFS(ЖС!S4:S10020,ЖС!I4:I10020,B140,ЖС!F4:F10020,AM4)</f>
        <v>0</v>
      </c>
      <c r="AO140" s="27">
        <f>SUMIFS(ЖС!A4:A10020,ЖС!I4:I10020,B140,ЖС!F4:F10020,AO4)</f>
        <v>0</v>
      </c>
      <c r="AP140" s="27">
        <f>SUMIFS(ЖС!S4:S10020,ЖС!I4:I10020,B140,ЖС!F4:F10020,AO4)</f>
        <v>0</v>
      </c>
      <c r="AQ140" s="27">
        <f>SUMIFS(ЖС!A4:A10020,ЖС!I4:I10020,B140,ЖС!F4:F10020,AQ4)</f>
        <v>0</v>
      </c>
      <c r="AR140" s="27">
        <f>SUMIFS(ЖС!S4:S10020,ЖС!I4:I10020,B140,ЖС!F4:F10020,AQ4)</f>
        <v>0</v>
      </c>
      <c r="AS140" s="27">
        <f>SUMIFS(ЖС!A4:A10020,ЖС!I4:I10020,B140,ЖС!F4:F10020,AS4)</f>
        <v>0</v>
      </c>
      <c r="AT140" s="27">
        <f>SUMIFS(ЖС!S4:S10020,ЖС!I4:I10020,B140,ЖС!F4:F10020,AS4)</f>
        <v>0</v>
      </c>
      <c r="AU140" s="27">
        <f>SUMIFS(ЖС!A4:A10020,ЖС!I4:I10020,B140,ЖС!F4:F10020,AU4)</f>
        <v>0</v>
      </c>
      <c r="AV140" s="27">
        <f>SUMIFS(ЖС!S4:S10020,ЖС!I4:I10020,B140,ЖС!F4:F10020,AU4)</f>
        <v>0</v>
      </c>
    </row>
    <row r="141" spans="1:48" ht="16.5" thickBot="1">
      <c r="A141" s="43" t="s">
        <v>27</v>
      </c>
      <c r="B141" s="43" t="s">
        <v>263</v>
      </c>
      <c r="C141" s="436">
        <f t="shared" si="47"/>
        <v>5</v>
      </c>
      <c r="D141" s="2324">
        <f t="shared" ref="D141:D146" si="48">(J141+L141+N141+P141+R141+T141+V141+X141+Z141+AB141)</f>
        <v>0</v>
      </c>
      <c r="E141" s="488">
        <v>4</v>
      </c>
      <c r="F141" s="485">
        <v>0</v>
      </c>
      <c r="G141" s="758"/>
      <c r="H141" s="759"/>
      <c r="I141" s="25">
        <f>SUMIFS(ЖС!A4:A10020,ЖС!I4:I10020,B141,ЖС!F4:F10020,I4)</f>
        <v>2</v>
      </c>
      <c r="J141" s="25">
        <f>SUMIFS(ЖС!S4:S10020,ЖС!I4:I10020,B141,ЖС!F4:F10020,I4)</f>
        <v>0</v>
      </c>
      <c r="K141" s="26">
        <f>SUMIFS(ЖС!A4:A10020,ЖС!I4:I10020,B141,ЖС!F4:F10020,K4)</f>
        <v>0</v>
      </c>
      <c r="L141" s="27">
        <f>SUMIFS(ЖС!S4:S10020,ЖС!I4:I10020,B141,ЖС!F4:F10020,K4)</f>
        <v>0</v>
      </c>
      <c r="M141" s="27">
        <f>SUMIFS(ЖС!A4:A10020,ЖС!I4:I10020,B141,ЖС!F4:F10020,M4)</f>
        <v>1</v>
      </c>
      <c r="N141" s="27">
        <f>SUMIFS(ЖС!S4:S10020,ЖС!I4:I10020,B141,ЖС!F4:F10020,M4)</f>
        <v>0</v>
      </c>
      <c r="O141" s="27">
        <f>SUMIFS(ЖС!A4:A10020,ЖС!I4:I10020,B141,ЖС!F4:F10020,O4)</f>
        <v>0</v>
      </c>
      <c r="P141" s="27">
        <f>SUMIFS(ЖС!S4:S10020,ЖС!I4:I10020,B141,ЖС!F4:F10020,O4)</f>
        <v>0</v>
      </c>
      <c r="Q141" s="27">
        <f>SUMIFS(ЖС!A4:A10020,ЖС!I4:I10020,B141,ЖС!F4:F10020,Q4)</f>
        <v>1</v>
      </c>
      <c r="R141" s="27">
        <f>SUMIFS(ЖС!S4:S10020,ЖС!I4:I10020,B141,ЖС!F4:F10020,Q4)</f>
        <v>0</v>
      </c>
      <c r="S141" s="27">
        <f>SUMIFS(ЖС!A4:A10020,ЖС!I4:I10020,B141,ЖС!F4:F10020,S4)</f>
        <v>0</v>
      </c>
      <c r="T141" s="27">
        <f>SUMIFS(ЖС!S4:S10020,ЖС!I4:I10020,B141,ЖС!F4:F10020,S4)</f>
        <v>0</v>
      </c>
      <c r="U141" s="27">
        <f>SUMIFS(ЖС!A4:A10020,ЖС!I4:I10020,B141,ЖС!F4:F10020,U4)</f>
        <v>0</v>
      </c>
      <c r="V141" s="27">
        <f>SUMIFS(ЖС!S4:S10020,ЖС!I4:I10020,B141,ЖС!F4:F10020,U4)</f>
        <v>0</v>
      </c>
      <c r="W141" s="27">
        <f>SUMIFS(ЖС!A4:A10020,ЖС!I4:I10020,B141,ЖС!F4:F10020,W4)</f>
        <v>0</v>
      </c>
      <c r="X141" s="27">
        <f>SUMIFS(ЖС!S4:S10020,ЖС!I4:I10020,B141,ЖС!F4:F10020,W4)</f>
        <v>0</v>
      </c>
      <c r="Y141" s="27">
        <f>SUMIFS(ЖС!A4:A10020,ЖС!I4:I10020,B141,ЖС!F4:F10020,Y4)</f>
        <v>0</v>
      </c>
      <c r="Z141" s="27">
        <f>SUMIFS(ЖС!S4:S10020,ЖС!I4:I10020,B141,ЖС!F4:F10020,Y4)</f>
        <v>0</v>
      </c>
      <c r="AA141" s="41">
        <f t="shared" si="38"/>
        <v>1</v>
      </c>
      <c r="AB141" s="41">
        <f t="shared" si="38"/>
        <v>0</v>
      </c>
      <c r="AC141" s="27">
        <f>SUMIFS(ЖС!A4:A10020,ЖС!I4:I10020,B141,ЖС!F4:F10020,AC4)</f>
        <v>0</v>
      </c>
      <c r="AD141" s="27">
        <f>SUMIFS(ЖС!S4:S10020,ЖС!I4:I10020,B141,ЖС!F4:F10020,AC4)</f>
        <v>0</v>
      </c>
      <c r="AE141" s="27">
        <f>SUMIFS(ЖС!A4:A10020,ЖС!I4:I10020,B141,ЖС!F4:F10020,AE4)</f>
        <v>1</v>
      </c>
      <c r="AF141" s="27">
        <f>SUMIFS(ЖС!S4:S10020,ЖС!I4:I10020,B141,ЖС!F4:F10020,AE4)</f>
        <v>0</v>
      </c>
      <c r="AG141" s="27">
        <f>SUMIFS(ЖС!A4:A10020,ЖС!I4:I10020,B141,ЖС!F4:F10020,AG4)</f>
        <v>0</v>
      </c>
      <c r="AH141" s="27">
        <f>SUMIFS(ЖС!S4:S10020,ЖС!I4:I10020,B141,ЖС!F4:F10020,AG4)</f>
        <v>0</v>
      </c>
      <c r="AI141" s="27">
        <f>SUMIFS(ЖС!A4:A10020,ЖС!I4:I10020,B141,ЖС!F4:F10020,AI4)</f>
        <v>0</v>
      </c>
      <c r="AJ141" s="27">
        <f>SUMIFS(ЖС!S4:S10020,ЖС!I4:I10020,B141,ЖС!F4:F10020,AI4)</f>
        <v>0</v>
      </c>
      <c r="AK141" s="27">
        <f>SUMIFS(ЖС!A4:A10020,ЖС!I4:I10020,B141,ЖС!F4:F10020,AK4)</f>
        <v>0</v>
      </c>
      <c r="AL141" s="27">
        <f>SUMIFS(ЖС!S4:S10020,ЖС!I4:I10020,B141,ЖС!F4:F10020,AK4)</f>
        <v>0</v>
      </c>
      <c r="AM141" s="27">
        <f>SUMIFS(ЖС!A4:A10020,ЖС!I4:I10020,B141,ЖС!F4:F10020,AM4)</f>
        <v>0</v>
      </c>
      <c r="AN141" s="27">
        <f>SUMIFS(ЖС!S4:S10020,ЖС!I4:I10020,B141,ЖС!F4:F10020,AM4)</f>
        <v>0</v>
      </c>
      <c r="AO141" s="27">
        <f>SUMIFS(ЖС!A4:A10020,ЖС!I4:I10020,B141,ЖС!F4:F10020,AO4)</f>
        <v>0</v>
      </c>
      <c r="AP141" s="27">
        <f>SUMIFS(ЖС!S4:S10020,ЖС!I4:I10020,B141,ЖС!F4:F10020,AO4)</f>
        <v>0</v>
      </c>
      <c r="AQ141" s="27">
        <f>SUMIFS(ЖС!A4:A10020,ЖС!I4:I10020,B141,ЖС!F4:F10020,AQ4)</f>
        <v>0</v>
      </c>
      <c r="AR141" s="27">
        <f>SUMIFS(ЖС!S4:S10020,ЖС!I4:I10020,B141,ЖС!F4:F10020,AQ4)</f>
        <v>0</v>
      </c>
      <c r="AS141" s="27">
        <f>SUMIFS(ЖС!A4:A10020,ЖС!I4:I10020,B141,ЖС!F4:F10020,AS4)</f>
        <v>0</v>
      </c>
      <c r="AT141" s="27">
        <f>SUMIFS(ЖС!S4:S10020,ЖС!I4:I10020,B141,ЖС!F4:F10020,AS4)</f>
        <v>0</v>
      </c>
      <c r="AU141" s="27">
        <f>SUMIFS(ЖС!A4:A10020,ЖС!I4:I10020,B141,ЖС!F4:F10020,AU4)</f>
        <v>0</v>
      </c>
      <c r="AV141" s="27">
        <f>SUMIFS(ЖС!S4:S10020,ЖС!I4:I10020,B141,ЖС!F4:F10020,AU4)</f>
        <v>0</v>
      </c>
    </row>
    <row r="142" spans="1:48" ht="16.5" thickBot="1">
      <c r="A142" s="43" t="s">
        <v>46</v>
      </c>
      <c r="B142" s="43" t="s">
        <v>264</v>
      </c>
      <c r="C142" s="436">
        <f t="shared" si="47"/>
        <v>0</v>
      </c>
      <c r="D142" s="2324">
        <f t="shared" si="48"/>
        <v>0</v>
      </c>
      <c r="E142" s="488">
        <v>0</v>
      </c>
      <c r="F142" s="485">
        <v>0</v>
      </c>
      <c r="G142" s="758"/>
      <c r="H142" s="759"/>
      <c r="I142" s="25">
        <f>SUMIFS(ЖС!A4:A10020,ЖС!I4:I10020,B142,ЖС!F4:F10020,I4)</f>
        <v>0</v>
      </c>
      <c r="J142" s="25">
        <f>SUMIFS(ЖС!S4:S10020,ЖС!I4:I10020,B142,ЖС!F4:F10020,I4)</f>
        <v>0</v>
      </c>
      <c r="K142" s="224">
        <f>SUMIFS(ЖС!A4:A10020,ЖС!I4:I10020,B142,ЖС!F4:F10020,K4)</f>
        <v>0</v>
      </c>
      <c r="L142" s="27">
        <f>SUMIFS(ЖС!S4:S10020,ЖС!I4:I10020,B142,ЖС!F4:F10020,K4)</f>
        <v>0</v>
      </c>
      <c r="M142" s="27">
        <f>SUMIFS(ЖС!A4:A10020,ЖС!I4:I10020,B142,ЖС!F4:F10020,M4)</f>
        <v>0</v>
      </c>
      <c r="N142" s="27">
        <f>SUMIFS(ЖС!S4:S10020,ЖС!I4:I10020,B142,ЖС!F4:F10020,M4)</f>
        <v>0</v>
      </c>
      <c r="O142" s="27">
        <f>SUMIFS(ЖС!A4:A10020,ЖС!I4:I10020,B142,ЖС!F4:F10020,O4)</f>
        <v>0</v>
      </c>
      <c r="P142" s="27">
        <f>SUMIFS(ЖС!S4:S10020,ЖС!I4:I10020,B142,ЖС!F4:F10020,O4)</f>
        <v>0</v>
      </c>
      <c r="Q142" s="27">
        <f>SUMIFS(ЖС!A4:A10020,ЖС!I4:I10020,B142,ЖС!F4:F10020,Q4)</f>
        <v>0</v>
      </c>
      <c r="R142" s="27">
        <f>SUMIFS(ЖС!S4:S10020,ЖС!I4:I10020,B142,ЖС!F4:F10020,Q4)</f>
        <v>0</v>
      </c>
      <c r="S142" s="27">
        <f>SUMIFS(ЖС!A4:A10020,ЖС!I4:I10020,B142,ЖС!F4:F10020,S4)</f>
        <v>0</v>
      </c>
      <c r="T142" s="27">
        <f>SUMIFS(ЖС!S4:S10020,ЖС!I4:I10020,B142,ЖС!F4:F10020,S4)</f>
        <v>0</v>
      </c>
      <c r="U142" s="27">
        <f>SUMIFS(ЖС!A4:A10020,ЖС!I4:I10020,B142,ЖС!F4:F10020,U4)</f>
        <v>0</v>
      </c>
      <c r="V142" s="27">
        <f>SUMIFS(ЖС!S4:S10020,ЖС!I4:I10020,B142,ЖС!F4:F10020,U4)</f>
        <v>0</v>
      </c>
      <c r="W142" s="27">
        <f>SUMIFS(ЖС!A4:A10020,ЖС!I4:I10020,B142,ЖС!F4:F10020,W4)</f>
        <v>0</v>
      </c>
      <c r="X142" s="27">
        <f>SUMIFS(ЖС!S4:S10020,ЖС!I4:I10020,B142,ЖС!F4:F10020,W4)</f>
        <v>0</v>
      </c>
      <c r="Y142" s="27">
        <f>SUMIFS(ЖС!A4:A10020,ЖС!I4:I10020,B142,ЖС!F4:F10020,Y4)</f>
        <v>0</v>
      </c>
      <c r="Z142" s="27">
        <f>SUMIFS(ЖС!S4:S10020,ЖС!I4:I10020,B142,ЖС!F4:F10020,Y4)</f>
        <v>0</v>
      </c>
      <c r="AA142" s="41">
        <f t="shared" si="38"/>
        <v>0</v>
      </c>
      <c r="AB142" s="41">
        <f t="shared" si="38"/>
        <v>0</v>
      </c>
      <c r="AC142" s="27">
        <f>SUMIFS(ЖС!A4:A10020,ЖС!I4:I10020,B142,ЖС!F4:F10020,AC4)</f>
        <v>0</v>
      </c>
      <c r="AD142" s="27">
        <f>SUMIFS(ЖС!S4:S10020,ЖС!I4:I10020,B142,ЖС!F4:F10020,AC4)</f>
        <v>0</v>
      </c>
      <c r="AE142" s="27">
        <f>SUMIFS(ЖС!A4:A10020,ЖС!I4:I10020,B142,ЖС!F4:F10020,AE4)</f>
        <v>0</v>
      </c>
      <c r="AF142" s="27">
        <f>SUMIFS(ЖС!S4:S10020,ЖС!I4:I10020,B142,ЖС!F4:F10020,AE4)</f>
        <v>0</v>
      </c>
      <c r="AG142" s="27">
        <f>SUMIFS(ЖС!A4:A10020,ЖС!I4:I10020,B142,ЖС!F4:F10020,AG4)</f>
        <v>0</v>
      </c>
      <c r="AH142" s="27">
        <f>SUMIFS(ЖС!S4:S10020,ЖС!I4:I10020,B142,ЖС!F4:F10020,AG4)</f>
        <v>0</v>
      </c>
      <c r="AI142" s="27">
        <f>SUMIFS(ЖС!A4:A10020,ЖС!I4:I10020,B142,ЖС!F4:F10020,AI4)</f>
        <v>0</v>
      </c>
      <c r="AJ142" s="27">
        <f>SUMIFS(ЖС!S4:S10020,ЖС!I4:I10020,B142,ЖС!F4:F10020,AI4)</f>
        <v>0</v>
      </c>
      <c r="AK142" s="27">
        <f>SUMIFS(ЖС!A4:A10020,ЖС!I4:I10020,B142,ЖС!F4:F10020,AK4)</f>
        <v>0</v>
      </c>
      <c r="AL142" s="27">
        <f>SUMIFS(ЖС!S4:S10020,ЖС!I4:I10020,B142,ЖС!F4:F10020,AK4)</f>
        <v>0</v>
      </c>
      <c r="AM142" s="27">
        <f>SUMIFS(ЖС!A4:A10020,ЖС!I4:I10020,B142,ЖС!F4:F10020,AM4)</f>
        <v>0</v>
      </c>
      <c r="AN142" s="27">
        <f>SUMIFS(ЖС!S4:S10020,ЖС!I4:I10020,B142,ЖС!F4:F10020,AM4)</f>
        <v>0</v>
      </c>
      <c r="AO142" s="27">
        <f>SUMIFS(ЖС!A4:A10020,ЖС!I4:I10020,B142,ЖС!F4:F10020,AO4)</f>
        <v>0</v>
      </c>
      <c r="AP142" s="27">
        <f>SUMIFS(ЖС!S4:S10020,ЖС!I4:I10020,B142,ЖС!F4:F10020,AO4)</f>
        <v>0</v>
      </c>
      <c r="AQ142" s="27">
        <f>SUMIFS(ЖС!A4:A10020,ЖС!I4:I10020,B142,ЖС!F4:F10020,AQ4)</f>
        <v>0</v>
      </c>
      <c r="AR142" s="27">
        <f>SUMIFS(ЖС!S4:S10020,ЖС!I4:I10020,B142,ЖС!F4:F10020,AQ4)</f>
        <v>0</v>
      </c>
      <c r="AS142" s="27">
        <f>SUMIFS(ЖС!A4:A10020,ЖС!I4:I10020,B142,ЖС!F4:F10020,AS4)</f>
        <v>0</v>
      </c>
      <c r="AT142" s="27">
        <f>SUMIFS(ЖС!S4:S10020,ЖС!I4:I10020,B142,ЖС!F4:F10020,AS4)</f>
        <v>0</v>
      </c>
      <c r="AU142" s="27">
        <f>SUMIFS(ЖС!A4:A10020,ЖС!I4:I10020,B142,ЖС!F4:F10020,AU4)</f>
        <v>0</v>
      </c>
      <c r="AV142" s="27">
        <f>SUMIFS(ЖС!S4:S10020,ЖС!I4:I10020,B142,ЖС!F4:F10020,AU4)</f>
        <v>0</v>
      </c>
    </row>
    <row r="143" spans="1:48" ht="16.5" thickBot="1">
      <c r="A143" s="43" t="s">
        <v>68</v>
      </c>
      <c r="B143" s="43" t="s">
        <v>28</v>
      </c>
      <c r="C143" s="436">
        <f t="shared" si="47"/>
        <v>93</v>
      </c>
      <c r="D143" s="2324">
        <f t="shared" si="48"/>
        <v>5927.4</v>
      </c>
      <c r="E143" s="488">
        <v>56</v>
      </c>
      <c r="F143" s="485">
        <v>2392.4</v>
      </c>
      <c r="G143" s="758"/>
      <c r="H143" s="759"/>
      <c r="I143" s="25">
        <f>SUMIFS(ЖС!A4:A10020,ЖС!I4:I10020,B143,ЖС!F4:F10020,I4)</f>
        <v>10</v>
      </c>
      <c r="J143" s="25">
        <f>SUMIFS(ЖС!S4:S10020,ЖС!I4:I10020,B143,ЖС!F4:F10020,I4)</f>
        <v>0</v>
      </c>
      <c r="K143" s="224">
        <f>SUMIFS(ЖС!A4:A10020,ЖС!I4:I10020,B143,ЖС!F4:F10020,K4)</f>
        <v>8</v>
      </c>
      <c r="L143" s="27">
        <f>SUMIFS(ЖС!S4:S10020,ЖС!I4:I10020,B143,ЖС!F4:F10020,K4)</f>
        <v>0</v>
      </c>
      <c r="M143" s="27">
        <f>SUMIFS(ЖС!A4:A10020,ЖС!I4:I10020,B143,ЖС!F4:F10020,M4)</f>
        <v>12</v>
      </c>
      <c r="N143" s="27">
        <f>SUMIFS(ЖС!S4:S10020,ЖС!I4:I10020,B143,ЖС!F4:F10020,M4)</f>
        <v>0</v>
      </c>
      <c r="O143" s="27">
        <f>SUMIFS(ЖС!A4:A10020,ЖС!I4:I10020,B143,ЖС!F4:F10020,O4)</f>
        <v>1</v>
      </c>
      <c r="P143" s="27">
        <f>SUMIFS(ЖС!S4:S10020,ЖС!I4:I10020,B143,ЖС!F4:F10020,O4)</f>
        <v>5</v>
      </c>
      <c r="Q143" s="27">
        <f>SUMIFS(ЖС!A4:A10020,ЖС!I4:I10020,B143,ЖС!F4:F10020,Q4)</f>
        <v>20</v>
      </c>
      <c r="R143" s="27">
        <f>SUMIFS(ЖС!S4:S10020,ЖС!I4:I10020,B143,ЖС!F4:F10020,Q4)</f>
        <v>2770</v>
      </c>
      <c r="S143" s="27">
        <f>SUMIFS(ЖС!A4:A10020,ЖС!I4:I10020,B143,ЖС!F4:F10020,S4)</f>
        <v>4</v>
      </c>
      <c r="T143" s="27">
        <f>SUMIFS(ЖС!S4:S10020,ЖС!I4:I10020,B143,ЖС!F4:F10020,S4)</f>
        <v>0</v>
      </c>
      <c r="U143" s="27">
        <f>SUMIFS(ЖС!A4:A10020,ЖС!I4:I10020,B143,ЖС!F4:F10020,U4)</f>
        <v>1</v>
      </c>
      <c r="V143" s="27">
        <f>SUMIFS(ЖС!S4:S10020,ЖС!I4:I10020,B143,ЖС!F4:F10020,U4)</f>
        <v>0</v>
      </c>
      <c r="W143" s="27">
        <f>SUMIFS(ЖС!A4:A10020,ЖС!I4:I10020,B143,ЖС!F4:F10020,W4)</f>
        <v>0</v>
      </c>
      <c r="X143" s="27">
        <f>SUMIFS(ЖС!S4:S10020,ЖС!I4:I10020,B143,ЖС!F4:F10020,W4)</f>
        <v>0</v>
      </c>
      <c r="Y143" s="27">
        <f>SUMIFS(ЖС!A4:A10020,ЖС!I4:I10020,B143,ЖС!F4:F10020,Y4)</f>
        <v>3</v>
      </c>
      <c r="Z143" s="27">
        <f>SUMIFS(ЖС!S4:S10020,ЖС!I4:I10020,B143,ЖС!F4:F10020,Y4)</f>
        <v>10</v>
      </c>
      <c r="AA143" s="41">
        <f t="shared" si="38"/>
        <v>34</v>
      </c>
      <c r="AB143" s="41">
        <f t="shared" si="38"/>
        <v>3142.4</v>
      </c>
      <c r="AC143" s="27">
        <f>SUMIFS(ЖС!A4:A10020,ЖС!I4:I10020,B143,ЖС!F4:F10020,AC4)</f>
        <v>0</v>
      </c>
      <c r="AD143" s="111">
        <f>SUMIFS(ЖС!S4:S10020,ЖС!I4:I10020,B143,ЖС!F4:F10020,AC4)</f>
        <v>0</v>
      </c>
      <c r="AE143" s="27">
        <f>SUMIFS(ЖС!A4:A10020,ЖС!I4:I10020,B143,ЖС!F4:F10020,AE4)</f>
        <v>2</v>
      </c>
      <c r="AF143" s="27">
        <f>SUMIFS(ЖС!S4:S10020,ЖС!I4:I10020,B143,ЖС!F4:F10020,AE4)</f>
        <v>10</v>
      </c>
      <c r="AG143" s="27">
        <f>SUMIFS(ЖС!A4:A10020,ЖС!I4:I10020,B143,ЖС!F4:F10020,AG4)</f>
        <v>2</v>
      </c>
      <c r="AH143" s="27">
        <f>SUMIFS(ЖС!S4:S10020,ЖС!I4:I10020,B143,ЖС!F4:F10020,AG4)</f>
        <v>0</v>
      </c>
      <c r="AI143" s="27">
        <f>SUMIFS(ЖС!A4:A10020,ЖС!I4:I10020,B143,ЖС!F4:F10020,AI4)</f>
        <v>3</v>
      </c>
      <c r="AJ143" s="27">
        <f>SUMIFS(ЖС!S4:S10020,ЖС!I4:I10020,B143,ЖС!F4:F10020,AI4)</f>
        <v>100</v>
      </c>
      <c r="AK143" s="27">
        <f>SUMIFS(ЖС!A4:A10020,ЖС!I4:I10020,B143,ЖС!F4:F10020,AK4)</f>
        <v>2</v>
      </c>
      <c r="AL143" s="27">
        <f>SUMIFS(ЖС!S4:S10020,ЖС!I4:I10020,B143,ЖС!F4:F10020,AK4)</f>
        <v>0</v>
      </c>
      <c r="AM143" s="27">
        <f>SUMIFS(ЖС!A4:A10020,ЖС!I4:I10020,B143,ЖС!F4:F10020,AM4)</f>
        <v>3</v>
      </c>
      <c r="AN143" s="27">
        <f>SUMIFS(ЖС!S4:S10020,ЖС!I4:I10020,B143,ЖС!F4:F10020,AM4)</f>
        <v>1255</v>
      </c>
      <c r="AO143" s="27">
        <f>SUMIFS(ЖС!A4:A10020,ЖС!I4:I10020,B143,ЖС!F4:F10020,AO4)</f>
        <v>0</v>
      </c>
      <c r="AP143" s="27">
        <f>SUMIFS(ЖС!S4:S10020,ЖС!I4:I10020,B143,ЖС!F4:F10020,AO4)</f>
        <v>0</v>
      </c>
      <c r="AQ143" s="27">
        <f>SUMIFS(ЖС!A4:A10020,ЖС!I4:I10020,B143,ЖС!F4:F10020,AQ4)</f>
        <v>8</v>
      </c>
      <c r="AR143" s="27">
        <f>SUMIFS(ЖС!S4:S10020,ЖС!I4:I10020,B143,ЖС!F4:F10020,AQ4)</f>
        <v>95</v>
      </c>
      <c r="AS143" s="111">
        <f>SUMIFS(ЖС!A4:A10020,ЖС!I4:I10020,B143,ЖС!F4:F10020,AS4)</f>
        <v>5</v>
      </c>
      <c r="AT143" s="27">
        <f>SUMIFS(ЖС!S4:S10020,ЖС!I4:I10020,B143,ЖС!F4:F10020,AS4)</f>
        <v>1682.4</v>
      </c>
      <c r="AU143" s="27">
        <f>SUMIFS(ЖС!A4:A10020,ЖС!I4:I10020,B143,ЖС!F4:F10020,AU4)</f>
        <v>9</v>
      </c>
      <c r="AV143" s="27">
        <f>SUMIFS(ЖС!S4:S10020,ЖС!I4:I10020,B143,ЖС!F4:F10020,AU4)</f>
        <v>0</v>
      </c>
    </row>
    <row r="144" spans="1:48" ht="16.5" thickBot="1">
      <c r="A144" s="43" t="s">
        <v>4</v>
      </c>
      <c r="B144" s="43" t="s">
        <v>29</v>
      </c>
      <c r="C144" s="436">
        <f t="shared" si="47"/>
        <v>0</v>
      </c>
      <c r="D144" s="2324">
        <f t="shared" si="48"/>
        <v>0</v>
      </c>
      <c r="E144" s="488">
        <v>0</v>
      </c>
      <c r="F144" s="485">
        <v>0</v>
      </c>
      <c r="G144" s="758"/>
      <c r="H144" s="759"/>
      <c r="I144" s="25">
        <f>SUMIFS(ЖС!A4:A10020,ЖС!I4:I10020,B144,ЖС!F4:F10020,I4)</f>
        <v>0</v>
      </c>
      <c r="J144" s="25">
        <f>SUMIFS(ЖС!S4:S10020,ЖС!I4:I10020,B144,ЖС!F4:F10020,I4)</f>
        <v>0</v>
      </c>
      <c r="K144" s="224">
        <f>SUMIFS(ЖС!A4:A10020,ЖС!I4:I10020,B144,ЖС!F4:F10020,K4)</f>
        <v>0</v>
      </c>
      <c r="L144" s="27">
        <f>SUMIFS(ЖС!S4:S10020,ЖС!I4:I10020,B144,ЖС!F4:F10020,K4)</f>
        <v>0</v>
      </c>
      <c r="M144" s="27">
        <f>SUMIFS(ЖС!A4:A10020,ЖС!I4:I10020,B144,ЖС!F4:F10020,M4)</f>
        <v>0</v>
      </c>
      <c r="N144" s="27">
        <f>SUMIFS(ЖС!S4:S10020,ЖС!I4:I10020,B144,ЖС!F4:F10020,M4)</f>
        <v>0</v>
      </c>
      <c r="O144" s="27">
        <f>SUMIFS(ЖС!A4:A10020,ЖС!I4:I10020,B144,ЖС!F4:F10020,O4)</f>
        <v>0</v>
      </c>
      <c r="P144" s="27">
        <f>SUMIFS(ЖС!S4:S10020,ЖС!I4:I10020,B144,ЖС!F4:F10020,O4)</f>
        <v>0</v>
      </c>
      <c r="Q144" s="27">
        <f>SUMIFS(ЖС!A4:A10020,ЖС!I4:I10020,B144,ЖС!F4:F10020,Q4)</f>
        <v>0</v>
      </c>
      <c r="R144" s="27">
        <f>SUMIFS(ЖС!S4:S10020,ЖС!I4:I10020,B144,ЖС!F4:F10020,Q4)</f>
        <v>0</v>
      </c>
      <c r="S144" s="27">
        <f>SUMIFS(ЖС!A4:A10020,ЖС!I4:I10020,B144,ЖС!F4:F10020,S4)</f>
        <v>0</v>
      </c>
      <c r="T144" s="27">
        <f>SUMIFS(ЖС!S4:S10020,ЖС!I4:I10020,B144,ЖС!F4:F10020,S4)</f>
        <v>0</v>
      </c>
      <c r="U144" s="27">
        <f>SUMIFS(ЖС!A4:A10020,ЖС!I4:I10020,B144,ЖС!F4:F10020,U4)</f>
        <v>0</v>
      </c>
      <c r="V144" s="27">
        <f>SUMIFS(ЖС!S4:S10020,ЖС!I4:I10020,B144,ЖС!F4:F10020,U4)</f>
        <v>0</v>
      </c>
      <c r="W144" s="27">
        <f>SUMIFS(ЖС!A4:A10020,ЖС!I4:I10020,B144,ЖС!F4:F10020,W4)</f>
        <v>0</v>
      </c>
      <c r="X144" s="27">
        <f>SUMIFS(ЖС!S4:S10020,ЖС!I4:I10020,B144,ЖС!F4:F10020,W4)</f>
        <v>0</v>
      </c>
      <c r="Y144" s="27">
        <f>SUMIFS(ЖС!A4:A10020,ЖС!I4:I10020,B144,ЖС!F4:F10020,Y4)</f>
        <v>0</v>
      </c>
      <c r="Z144" s="27">
        <f>SUMIFS(ЖС!S4:S10020,ЖС!I4:I10020,B144,ЖС!F4:F10020,Y4)</f>
        <v>0</v>
      </c>
      <c r="AA144" s="41">
        <f t="shared" si="38"/>
        <v>0</v>
      </c>
      <c r="AB144" s="41">
        <f t="shared" si="38"/>
        <v>0</v>
      </c>
      <c r="AC144" s="27">
        <f>SUMIFS(ЖС!A4:A10020,ЖС!I4:I10020,B144,ЖС!F4:F10020,AC4)</f>
        <v>0</v>
      </c>
      <c r="AD144" s="27">
        <f>SUMIFS(ЖС!S4:S10020,ЖС!I4:I10020,B144,ЖС!F4:F10020,AC4)</f>
        <v>0</v>
      </c>
      <c r="AE144" s="27">
        <f>SUMIFS(ЖС!A4:A10020,ЖС!I4:I10020,B144,ЖС!F4:F10020,AE4)</f>
        <v>0</v>
      </c>
      <c r="AF144" s="27">
        <f>SUMIFS(ЖС!S4:S10020,ЖС!I4:I10020,B144,ЖС!F4:F10020,AE4)</f>
        <v>0</v>
      </c>
      <c r="AG144" s="27">
        <f>SUMIFS(ЖС!A4:A10020,ЖС!I4:I10020,B144,ЖС!F4:F10020,AG4)</f>
        <v>0</v>
      </c>
      <c r="AH144" s="27">
        <f>SUMIFS(ЖС!S4:S10020,ЖС!I4:I10020,B144,ЖС!F4:F10020,AG4)</f>
        <v>0</v>
      </c>
      <c r="AI144" s="27">
        <f>SUMIFS(ЖС!A4:A10020,ЖС!I4:I10020,B144,ЖС!F4:F10020,AI4)</f>
        <v>0</v>
      </c>
      <c r="AJ144" s="27">
        <f>SUMIFS(ЖС!S4:S10020,ЖС!I4:I10020,B144,ЖС!F4:F10020,AI4)</f>
        <v>0</v>
      </c>
      <c r="AK144" s="27">
        <f>SUMIFS(ЖС!A4:A10020,ЖС!I4:I10020,B144,ЖС!F4:F10020,AK4)</f>
        <v>0</v>
      </c>
      <c r="AL144" s="27">
        <f>SUMIFS(ЖС!S4:S10020,ЖС!I4:I10020,B144,ЖС!F4:F10020,AK4)</f>
        <v>0</v>
      </c>
      <c r="AM144" s="27">
        <f>SUMIFS(ЖС!A4:A10020,ЖС!I4:I10020,B144,ЖС!F4:F10020,AM4)</f>
        <v>0</v>
      </c>
      <c r="AN144" s="27">
        <f>SUMIFS(ЖС!S4:S10020,ЖС!I4:I10020,B144,ЖС!F4:F10020,AM4)</f>
        <v>0</v>
      </c>
      <c r="AO144" s="27">
        <f>SUMIFS(ЖС!A4:A10020,ЖС!I4:I10020,B144,ЖС!F4:F10020,AO4)</f>
        <v>0</v>
      </c>
      <c r="AP144" s="27">
        <f>SUMIFS(ЖС!S4:S10020,ЖС!I4:I10020,B144,ЖС!F4:F10020,AO4)</f>
        <v>0</v>
      </c>
      <c r="AQ144" s="27">
        <f>SUMIFS(ЖС!A4:A10020,ЖС!I4:I10020,B144,ЖС!F4:F10020,AQ4)</f>
        <v>0</v>
      </c>
      <c r="AR144" s="27">
        <f>SUMIFS(ЖС!S4:S10020,ЖС!I4:I10020,B144,ЖС!F4:F10020,AQ4)</f>
        <v>0</v>
      </c>
      <c r="AS144" s="27">
        <f>SUMIFS(ЖС!A4:A10020,ЖС!I4:I10020,B144,ЖС!F4:F10020,AS4)</f>
        <v>0</v>
      </c>
      <c r="AT144" s="27">
        <f>SUMIFS(ЖС!S4:S10020,ЖС!I4:I10020,B144,ЖС!F4:F10020,AS4)</f>
        <v>0</v>
      </c>
      <c r="AU144" s="27">
        <f>SUMIFS(ЖС!A4:A10020,ЖС!I4:I10020,B144,ЖС!F4:F10020,AU4)</f>
        <v>0</v>
      </c>
      <c r="AV144" s="27">
        <f>SUMIFS(ЖС!S4:S10020,ЖС!I4:I10020,B144,ЖС!F4:F10020,AU4)</f>
        <v>0</v>
      </c>
    </row>
    <row r="145" spans="1:48" ht="16.5" thickBot="1">
      <c r="A145" s="43" t="s">
        <v>5</v>
      </c>
      <c r="B145" s="43" t="s">
        <v>30</v>
      </c>
      <c r="C145" s="436">
        <f t="shared" si="47"/>
        <v>5</v>
      </c>
      <c r="D145" s="2324">
        <f t="shared" si="48"/>
        <v>0</v>
      </c>
      <c r="E145" s="488">
        <v>3</v>
      </c>
      <c r="F145" s="485">
        <v>0</v>
      </c>
      <c r="G145" s="758"/>
      <c r="H145" s="759"/>
      <c r="I145" s="25">
        <f>SUMIFS(ЖС!A4:A10020,ЖС!I4:I10020,B145,ЖС!F4:F10020,I4)</f>
        <v>1</v>
      </c>
      <c r="J145" s="25">
        <f>SUMIFS(ЖС!S4:S10020,ЖС!I4:I10020,B145,ЖС!F4:F10020,I4)</f>
        <v>0</v>
      </c>
      <c r="K145" s="224">
        <f>SUMIFS(ЖС!A4:A10020,ЖС!I4:I10020,B145,ЖС!F4:F10020,K4)</f>
        <v>2</v>
      </c>
      <c r="L145" s="27">
        <f>SUMIFS(ЖС!S4:S10020,ЖС!I4:I10020,B145,ЖС!F4:F10020,K4)</f>
        <v>0</v>
      </c>
      <c r="M145" s="27">
        <f>SUMIFS(ЖС!A4:A10020,ЖС!I4:I10020,B145,ЖС!F4:F10020,M4)</f>
        <v>0</v>
      </c>
      <c r="N145" s="27">
        <f>SUMIFS(ЖС!S4:S10020,ЖС!I4:I10020,B145,ЖС!F4:F10020,M4)</f>
        <v>0</v>
      </c>
      <c r="O145" s="27">
        <f>SUMIFS(ЖС!A4:A10020,ЖС!I4:I10020,B145,ЖС!F4:F10020,O4)</f>
        <v>0</v>
      </c>
      <c r="P145" s="27">
        <f>SUMIFS(ЖС!S4:S10020,ЖС!I4:I10020,B145,ЖС!F4:F10020,O4)</f>
        <v>0</v>
      </c>
      <c r="Q145" s="27">
        <f>SUMIFS(ЖС!A4:A10020,ЖС!I4:I10020,B145,ЖС!F4:F10020,Q4)</f>
        <v>1</v>
      </c>
      <c r="R145" s="27">
        <f>SUMIFS(ЖС!S4:S10020,ЖС!I4:I10020,B145,ЖС!F4:F10020,Q4)</f>
        <v>0</v>
      </c>
      <c r="S145" s="27">
        <f>SUMIFS(ЖС!A4:A10020,ЖС!I4:I10020,B145,ЖС!F4:F10020,S4)</f>
        <v>0</v>
      </c>
      <c r="T145" s="27">
        <f>SUMIFS(ЖС!S4:S10020,ЖС!I4:I10020,B145,ЖС!F4:F10020,S4)</f>
        <v>0</v>
      </c>
      <c r="U145" s="27">
        <f>SUMIFS(ЖС!A4:A10020,ЖС!I4:I10020,B145,ЖС!F4:F10020,U4)</f>
        <v>0</v>
      </c>
      <c r="V145" s="27">
        <f>SUMIFS(ЖС!S4:S10020,ЖС!I4:I10020,B145,ЖС!F4:F10020,U4)</f>
        <v>0</v>
      </c>
      <c r="W145" s="27">
        <f>SUMIFS(ЖС!A4:A10020,ЖС!I4:I10020,B145,ЖС!F4:F10020,W4)</f>
        <v>0</v>
      </c>
      <c r="X145" s="27">
        <f>SUMIFS(ЖС!S4:S10020,ЖС!I4:I10020,B145,ЖС!F4:F10020,W4)</f>
        <v>0</v>
      </c>
      <c r="Y145" s="27">
        <f>SUMIFS(ЖС!A4:A10020,ЖС!I4:I10020,B145,ЖС!F4:F10020,Y4)</f>
        <v>0</v>
      </c>
      <c r="Z145" s="27">
        <f>SUMIFS(ЖС!S4:S10020,ЖС!I4:I10020,B145,ЖС!F4:F10020,Y4)</f>
        <v>0</v>
      </c>
      <c r="AA145" s="41">
        <f t="shared" si="38"/>
        <v>1</v>
      </c>
      <c r="AB145" s="41">
        <f t="shared" si="38"/>
        <v>0</v>
      </c>
      <c r="AC145" s="27">
        <f>SUMIFS(ЖС!A4:A10020,ЖС!I4:I10020,B145,ЖС!F4:F10020,AC4)</f>
        <v>0</v>
      </c>
      <c r="AD145" s="27">
        <f>SUMIFS(ЖС!S4:S10020,ЖС!I4:I10020,B145,ЖС!F4:F10020,AC4)</f>
        <v>0</v>
      </c>
      <c r="AE145" s="27">
        <f>SUMIFS(ЖС!A4:A10020,ЖС!I4:I10020,B145,ЖС!F4:F10020,AE4)</f>
        <v>0</v>
      </c>
      <c r="AF145" s="27">
        <f>SUMIFS(ЖС!S4:S10020,ЖС!I4:I10020,B145,ЖС!F4:F10020,AE4)</f>
        <v>0</v>
      </c>
      <c r="AG145" s="27">
        <f>SUMIFS(ЖС!A4:A10020,ЖС!I4:I10020,B145,ЖС!F4:F10020,AG4)</f>
        <v>0</v>
      </c>
      <c r="AH145" s="27">
        <f>SUMIFS(ЖС!S4:S10020,ЖС!I4:I10020,B145,ЖС!F4:F10020,AG4)</f>
        <v>0</v>
      </c>
      <c r="AI145" s="27">
        <f>SUMIFS(ЖС!A4:A10020,ЖС!I4:I10020,B145,ЖС!F4:F10020,AI4)</f>
        <v>0</v>
      </c>
      <c r="AJ145" s="27">
        <f>SUMIFS(ЖС!S4:S10020,ЖС!I4:I10020,B145,ЖС!F4:F10020,AI4)</f>
        <v>0</v>
      </c>
      <c r="AK145" s="27">
        <f>SUMIFS(ЖС!A4:A10020,ЖС!I4:I10020,B145,ЖС!F4:F10020,AK4)</f>
        <v>0</v>
      </c>
      <c r="AL145" s="27">
        <f>SUMIFS(ЖС!S4:S10020,ЖС!I4:I10020,B145,ЖС!F4:F10020,AK4)</f>
        <v>0</v>
      </c>
      <c r="AM145" s="27">
        <f>SUMIFS(ЖС!A4:A10020,ЖС!I4:I10020,B145,ЖС!F4:F10020,AM4)</f>
        <v>0</v>
      </c>
      <c r="AN145" s="27">
        <f>SUMIFS(ЖС!S4:S10020,ЖС!I4:I10020,B145,ЖС!F4:F10020,AM4)</f>
        <v>0</v>
      </c>
      <c r="AO145" s="27">
        <f>SUMIFS(ЖС!A4:A10020,ЖС!I4:I10020,B145,ЖС!F4:F10020,AO4)</f>
        <v>0</v>
      </c>
      <c r="AP145" s="27">
        <f>SUMIFS(ЖС!S4:S10020,ЖС!I4:I10020,B145,ЖС!F4:F10020,AO4)</f>
        <v>0</v>
      </c>
      <c r="AQ145" s="27">
        <f>SUMIFS(ЖС!A4:A10020,ЖС!I4:I10020,B145,ЖС!F4:F10020,AQ4)</f>
        <v>0</v>
      </c>
      <c r="AR145" s="27">
        <f>SUMIFS(ЖС!S4:S10020,ЖС!I4:I10020,B145,ЖС!F4:F10020,AQ4)</f>
        <v>0</v>
      </c>
      <c r="AS145" s="27">
        <f>SUMIFS(ЖС!A4:A10020,ЖС!I4:I10020,B145,ЖС!F4:F10020,AS4)</f>
        <v>0</v>
      </c>
      <c r="AT145" s="27">
        <f>SUMIFS(ЖС!S4:S10020,ЖС!I4:I10020,B145,ЖС!F4:F10020,AS4)</f>
        <v>0</v>
      </c>
      <c r="AU145" s="27">
        <f>SUMIFS(ЖС!A4:A10020,ЖС!I4:I10020,B145,ЖС!F4:F10020,AU4)</f>
        <v>1</v>
      </c>
      <c r="AV145" s="27">
        <f>SUMIFS(ЖС!S4:S10020,ЖС!I4:I10020,B145,ЖС!F4:F10020,AU4)</f>
        <v>0</v>
      </c>
    </row>
    <row r="146" spans="1:48" ht="16.5" thickBot="1">
      <c r="A146" s="54" t="s">
        <v>106</v>
      </c>
      <c r="B146" s="54" t="s">
        <v>116</v>
      </c>
      <c r="C146" s="436">
        <f t="shared" si="47"/>
        <v>0</v>
      </c>
      <c r="D146" s="2324">
        <f t="shared" si="48"/>
        <v>0</v>
      </c>
      <c r="E146" s="488">
        <v>0</v>
      </c>
      <c r="F146" s="485">
        <v>0</v>
      </c>
      <c r="G146" s="758"/>
      <c r="H146" s="759"/>
      <c r="I146" s="25">
        <f>SUMIFS(ЖС!A4:A10020,ЖС!I4:I10020,B146,ЖС!F4:F10020,I4)</f>
        <v>0</v>
      </c>
      <c r="J146" s="25">
        <f>SUMIFS(ЖС!S4:S10020,ЖС!I4:I10020,B146,ЖС!F4:F10020,I4)</f>
        <v>0</v>
      </c>
      <c r="K146" s="26">
        <f>SUMIFS(ЖС!A4:A10020,ЖС!I4:I10020,B146,ЖС!F4:F10020,K4)</f>
        <v>0</v>
      </c>
      <c r="L146" s="27">
        <f>SUMIFS(ЖС!S4:S10020,ЖС!I4:I10020,B146,ЖС!F4:F10020,K4)</f>
        <v>0</v>
      </c>
      <c r="M146" s="27">
        <f>SUMIFS(ЖС!A4:A10020,ЖС!I4:I10020,B146,ЖС!F4:F10020,M4)</f>
        <v>0</v>
      </c>
      <c r="N146" s="27">
        <f>SUMIFS(ЖС!S4:S10020,ЖС!I4:I10020,B146,ЖС!F4:F10020,M4)</f>
        <v>0</v>
      </c>
      <c r="O146" s="27">
        <f>SUMIFS(ЖС!A4:A10020,ЖС!I4:I10020,B146,ЖС!F4:F10020,O4)</f>
        <v>0</v>
      </c>
      <c r="P146" s="27">
        <f>SUMIFS(ЖС!S4:S10020,ЖС!I4:I10020,B146,ЖС!F4:F10020,O4)</f>
        <v>0</v>
      </c>
      <c r="Q146" s="27">
        <f>SUMIFS(ЖС!A4:A10020,ЖС!I4:I10020,B146,ЖС!F4:F10020,Q4)</f>
        <v>0</v>
      </c>
      <c r="R146" s="27">
        <f>SUMIFS(ЖС!S4:S10020,ЖС!I4:I10020,B146,ЖС!F4:F10020,Q4)</f>
        <v>0</v>
      </c>
      <c r="S146" s="27">
        <f>SUMIFS(ЖС!A4:A10020,ЖС!I4:I10020,B146,ЖС!F4:F10020,S4)</f>
        <v>0</v>
      </c>
      <c r="T146" s="27">
        <f>SUMIFS(ЖС!S4:S10020,ЖС!I4:I10020,B146,ЖС!F4:F10020,S4)</f>
        <v>0</v>
      </c>
      <c r="U146" s="27">
        <f>SUMIFS(ЖС!A4:A10020,ЖС!I4:I10020,B146,ЖС!F4:F10020,U4)</f>
        <v>0</v>
      </c>
      <c r="V146" s="27">
        <f>SUMIFS(ЖС!S4:S10020,ЖС!I4:I10020,B146,ЖС!F4:F10020,U4)</f>
        <v>0</v>
      </c>
      <c r="W146" s="27">
        <f>SUMIFS(ЖС!A4:A10020,ЖС!I4:I10020,B146,ЖС!F4:F10020,W4)</f>
        <v>0</v>
      </c>
      <c r="X146" s="27">
        <f>SUMIFS(ЖС!S4:S10020,ЖС!I4:I10020,B146,ЖС!F4:F10020,W4)</f>
        <v>0</v>
      </c>
      <c r="Y146" s="27">
        <f>SUMIFS(ЖС!A4:A10020,ЖС!I4:I10020,B146,ЖС!F4:F10020,Y4)</f>
        <v>0</v>
      </c>
      <c r="Z146" s="27">
        <f>SUMIFS(ЖС!S4:S10020,ЖС!I4:I10020,B146,ЖС!F4:F10020,Y4)</f>
        <v>0</v>
      </c>
      <c r="AA146" s="41">
        <f t="shared" si="38"/>
        <v>0</v>
      </c>
      <c r="AB146" s="41">
        <f t="shared" si="38"/>
        <v>0</v>
      </c>
      <c r="AC146" s="27">
        <f>SUMIFS(ЖС!A4:A10020,ЖС!I4:I10020,B146,ЖС!F4:F10020,AC4)</f>
        <v>0</v>
      </c>
      <c r="AD146" s="27">
        <f>SUMIFS(ЖС!S4:S10020,ЖС!I4:I10020,B146,ЖС!F4:F10020,AC4)</f>
        <v>0</v>
      </c>
      <c r="AE146" s="27">
        <f>SUMIFS(ЖС!A4:A10020,ЖС!I4:I10020,B146,ЖС!F4:F10020,AE4)</f>
        <v>0</v>
      </c>
      <c r="AF146" s="27">
        <f>SUMIFS(ЖС!S4:S10020,ЖС!I4:I10020,B146,ЖС!F4:F10020,AE4)</f>
        <v>0</v>
      </c>
      <c r="AG146" s="27">
        <f>SUMIFS(ЖС!A4:A10020,ЖС!I4:I10020,B146,ЖС!F4:F10020,AG4)</f>
        <v>0</v>
      </c>
      <c r="AH146" s="27">
        <f>SUMIFS(ЖС!S4:S10020,ЖС!I4:I10020,B146,ЖС!F4:F10020,AG4)</f>
        <v>0</v>
      </c>
      <c r="AI146" s="27">
        <f>SUMIFS(ЖС!A4:A10020,ЖС!I4:I10020,B146,ЖС!F4:F10020,AI4)</f>
        <v>0</v>
      </c>
      <c r="AJ146" s="27">
        <f>SUMIFS(ЖС!S4:S10020,ЖС!I4:I10020,B146,ЖС!F4:F10020,AI4)</f>
        <v>0</v>
      </c>
      <c r="AK146" s="27">
        <f>SUMIFS(ЖС!A4:A10020,ЖС!I4:I10020,B146,ЖС!F4:F10020,AK4)</f>
        <v>0</v>
      </c>
      <c r="AL146" s="27">
        <f>SUMIFS(ЖС!S4:S10020,ЖС!I4:I10020,B146,ЖС!F4:F10020,AK4)</f>
        <v>0</v>
      </c>
      <c r="AM146" s="27">
        <f>SUMIFS(ЖС!A4:A10020,ЖС!I4:I10020,B146,ЖС!F4:F10020,AM4)</f>
        <v>0</v>
      </c>
      <c r="AN146" s="27">
        <f>SUMIFS(ЖС!S4:S10020,ЖС!I4:I10020,B146,ЖС!F4:F10020,AM4)</f>
        <v>0</v>
      </c>
      <c r="AO146" s="27">
        <f>SUMIFS(ЖС!A4:A10020,ЖС!I4:I10020,B146,ЖС!F4:F10020,AO4)</f>
        <v>0</v>
      </c>
      <c r="AP146" s="27">
        <f>SUMIFS(ЖС!S4:S10020,ЖС!I4:I10020,B146,ЖС!F4:F10020,AO4)</f>
        <v>0</v>
      </c>
      <c r="AQ146" s="27">
        <f>SUMIFS(ЖС!A4:A10020,ЖС!I4:I10020,B146,ЖС!F4:F10020,AQ4)</f>
        <v>0</v>
      </c>
      <c r="AR146" s="27">
        <f>SUMIFS(ЖС!S4:S10020,ЖС!I4:I10020,B146,ЖС!F4:F10020,AQ4)</f>
        <v>0</v>
      </c>
      <c r="AS146" s="27">
        <f>SUMIFS(ЖС!A4:A10020,ЖС!I4:I10020,B146,ЖС!F4:F10020,AS4)</f>
        <v>0</v>
      </c>
      <c r="AT146" s="27">
        <f>SUMIFS(ЖС!S4:S10020,ЖС!I4:I10020,B146,ЖС!F4:F10020,AS4)</f>
        <v>0</v>
      </c>
      <c r="AU146" s="27">
        <f>SUMIFS(ЖС!A4:A10020,ЖС!I4:I10020,B146,ЖС!F4:F10020,AU4)</f>
        <v>0</v>
      </c>
      <c r="AV146" s="27">
        <f>SUMIFS(ЖС!S4:S10020,ЖС!I4:I10020,B146,ЖС!F4:F10020,AU4)</f>
        <v>0</v>
      </c>
    </row>
    <row r="147" spans="1:48" ht="16.5" thickBot="1">
      <c r="A147" s="42" t="s">
        <v>265</v>
      </c>
      <c r="B147" s="89" t="s">
        <v>266</v>
      </c>
      <c r="C147" s="427">
        <f t="shared" si="47"/>
        <v>0</v>
      </c>
      <c r="D147" s="2322">
        <f>(J147+L147+N147+P147+R147+T147+V147+X147+Z147+AB147)</f>
        <v>0</v>
      </c>
      <c r="E147" s="491">
        <v>0</v>
      </c>
      <c r="F147" s="487">
        <v>0</v>
      </c>
      <c r="G147" s="766">
        <f>C147/C153*100%</f>
        <v>0</v>
      </c>
      <c r="H147" s="767">
        <f>D147/D153*100%</f>
        <v>0</v>
      </c>
      <c r="I147" s="18">
        <f t="shared" ref="I147:AV147" si="49">SUM(I149:I150)</f>
        <v>0</v>
      </c>
      <c r="J147" s="18">
        <f t="shared" si="49"/>
        <v>0</v>
      </c>
      <c r="K147" s="19">
        <f t="shared" si="49"/>
        <v>0</v>
      </c>
      <c r="L147" s="20">
        <f t="shared" si="49"/>
        <v>0</v>
      </c>
      <c r="M147" s="20">
        <f t="shared" si="49"/>
        <v>0</v>
      </c>
      <c r="N147" s="20">
        <f t="shared" si="49"/>
        <v>0</v>
      </c>
      <c r="O147" s="20">
        <f t="shared" si="49"/>
        <v>0</v>
      </c>
      <c r="P147" s="20">
        <f t="shared" si="49"/>
        <v>0</v>
      </c>
      <c r="Q147" s="20">
        <f t="shared" si="49"/>
        <v>0</v>
      </c>
      <c r="R147" s="20">
        <f t="shared" si="49"/>
        <v>0</v>
      </c>
      <c r="S147" s="20">
        <f t="shared" si="49"/>
        <v>0</v>
      </c>
      <c r="T147" s="20">
        <f t="shared" si="49"/>
        <v>0</v>
      </c>
      <c r="U147" s="20">
        <f t="shared" si="49"/>
        <v>0</v>
      </c>
      <c r="V147" s="20">
        <f t="shared" si="49"/>
        <v>0</v>
      </c>
      <c r="W147" s="20">
        <f t="shared" si="49"/>
        <v>0</v>
      </c>
      <c r="X147" s="20">
        <f t="shared" si="49"/>
        <v>0</v>
      </c>
      <c r="Y147" s="20">
        <f t="shared" si="49"/>
        <v>0</v>
      </c>
      <c r="Z147" s="20">
        <f t="shared" si="49"/>
        <v>0</v>
      </c>
      <c r="AA147" s="41">
        <f t="shared" si="49"/>
        <v>0</v>
      </c>
      <c r="AB147" s="41">
        <f t="shared" si="49"/>
        <v>0</v>
      </c>
      <c r="AC147" s="20">
        <f t="shared" si="49"/>
        <v>0</v>
      </c>
      <c r="AD147" s="20">
        <f t="shared" si="49"/>
        <v>0</v>
      </c>
      <c r="AE147" s="20">
        <f t="shared" si="49"/>
        <v>0</v>
      </c>
      <c r="AF147" s="20">
        <f t="shared" si="49"/>
        <v>0</v>
      </c>
      <c r="AG147" s="20">
        <f t="shared" si="49"/>
        <v>0</v>
      </c>
      <c r="AH147" s="20">
        <f t="shared" si="49"/>
        <v>0</v>
      </c>
      <c r="AI147" s="20">
        <f t="shared" si="49"/>
        <v>0</v>
      </c>
      <c r="AJ147" s="20">
        <f t="shared" si="49"/>
        <v>0</v>
      </c>
      <c r="AK147" s="20">
        <f t="shared" si="49"/>
        <v>0</v>
      </c>
      <c r="AL147" s="20">
        <f t="shared" si="49"/>
        <v>0</v>
      </c>
      <c r="AM147" s="20">
        <f t="shared" si="49"/>
        <v>0</v>
      </c>
      <c r="AN147" s="20">
        <f t="shared" si="49"/>
        <v>0</v>
      </c>
      <c r="AO147" s="23">
        <f t="shared" si="49"/>
        <v>0</v>
      </c>
      <c r="AP147" s="23">
        <f t="shared" si="49"/>
        <v>0</v>
      </c>
      <c r="AQ147" s="20">
        <f t="shared" si="49"/>
        <v>0</v>
      </c>
      <c r="AR147" s="20">
        <f t="shared" si="49"/>
        <v>0</v>
      </c>
      <c r="AS147" s="20">
        <f t="shared" si="49"/>
        <v>0</v>
      </c>
      <c r="AT147" s="20">
        <f t="shared" si="49"/>
        <v>0</v>
      </c>
      <c r="AU147" s="20">
        <f t="shared" si="49"/>
        <v>0</v>
      </c>
      <c r="AV147" s="20">
        <f t="shared" si="49"/>
        <v>0</v>
      </c>
    </row>
    <row r="148" spans="1:48" ht="16.5" thickBot="1">
      <c r="A148" s="43"/>
      <c r="B148" s="55" t="s">
        <v>36</v>
      </c>
      <c r="C148" s="451"/>
      <c r="D148" s="2323"/>
      <c r="E148" s="492"/>
      <c r="F148" s="489"/>
      <c r="G148" s="758"/>
      <c r="H148" s="759"/>
      <c r="I148" s="25"/>
      <c r="J148" s="25"/>
      <c r="K148" s="26"/>
      <c r="L148" s="27"/>
      <c r="M148" s="27"/>
      <c r="N148" s="27"/>
      <c r="O148" s="27"/>
      <c r="P148" s="27"/>
      <c r="Q148" s="27"/>
      <c r="R148" s="27"/>
      <c r="S148" s="27"/>
      <c r="T148" s="27"/>
      <c r="U148" s="27"/>
      <c r="V148" s="27"/>
      <c r="W148" s="27"/>
      <c r="X148" s="27"/>
      <c r="Y148" s="27"/>
      <c r="Z148" s="27"/>
      <c r="AA148" s="41"/>
      <c r="AB148" s="41"/>
      <c r="AC148" s="111"/>
      <c r="AD148" s="111"/>
      <c r="AE148" s="111"/>
      <c r="AF148" s="111"/>
      <c r="AG148" s="111"/>
      <c r="AH148" s="111"/>
      <c r="AI148" s="111"/>
      <c r="AJ148" s="111"/>
      <c r="AK148" s="111"/>
      <c r="AL148" s="111"/>
      <c r="AM148" s="111"/>
      <c r="AN148" s="111"/>
      <c r="AO148" s="111"/>
      <c r="AP148" s="111"/>
      <c r="AQ148" s="111"/>
      <c r="AR148" s="111"/>
      <c r="AS148" s="111"/>
      <c r="AT148" s="111"/>
      <c r="AU148" s="111"/>
      <c r="AV148" s="111"/>
    </row>
    <row r="149" spans="1:48" ht="16.5" thickBot="1">
      <c r="A149" s="43" t="s">
        <v>37</v>
      </c>
      <c r="B149" s="55" t="s">
        <v>16</v>
      </c>
      <c r="C149" s="451">
        <f>I149+K149+M149+O149+Q149+S149+U149+W149+Y149+AA149</f>
        <v>0</v>
      </c>
      <c r="D149" s="2324">
        <f>(J149+L149+N149+P149+R149+T149+V149+X149+Z149+AB149)</f>
        <v>0</v>
      </c>
      <c r="E149" s="492">
        <v>0</v>
      </c>
      <c r="F149" s="485">
        <v>0</v>
      </c>
      <c r="G149" s="758"/>
      <c r="H149" s="759"/>
      <c r="I149" s="25">
        <f>SUMIFS(Лес!A5:A9992,Лес!H5:H9992,B149,Лес!F5:F9992,I4)</f>
        <v>0</v>
      </c>
      <c r="J149" s="25">
        <f>SUMIFS(Лес!L5:L9992,Лес!H5:H9992,B149,Лес!F5:F9992,I4)</f>
        <v>0</v>
      </c>
      <c r="K149" s="26">
        <f>SUMIFS(Лес!A5:A9992,Лес!H5:H9992,B149,Лес!F5:F9992,K4)</f>
        <v>0</v>
      </c>
      <c r="L149" s="27">
        <f>SUMIFS(Лес!L5:L9992,Лес!H5:H9992,B149,Лес!F5:F9992,K4)</f>
        <v>0</v>
      </c>
      <c r="M149" s="111">
        <f>SUMIFS(Лес!A5:A9992,Лес!H5:H9992,B149,Лес!F5:F9992,M4)</f>
        <v>0</v>
      </c>
      <c r="N149" s="111">
        <f>SUMIFS(Лес!L5:L9992,Лес!H5:H9992,B149,Лес!F5:F9992,M4)</f>
        <v>0</v>
      </c>
      <c r="O149" s="111">
        <f>SUMIFS(Лес!A5:A9992,Лес!H5:H9992,B149,Лес!F5:F9992,O4)</f>
        <v>0</v>
      </c>
      <c r="P149" s="111">
        <f>SUMIFS(Лес!L5:L9992,Лес!H5:H9992,B149,Лес!F5:F9992,O4)</f>
        <v>0</v>
      </c>
      <c r="Q149" s="111">
        <f>SUMIFS(Лес!A5:A9992,Лес!H5:H9992,B149,Лес!F5:F9992,Q4)</f>
        <v>0</v>
      </c>
      <c r="R149" s="111">
        <f>SUMIFS(Лес!L5:L9992,Лес!H5:H9992,B149,Лес!F5:F9992,Q4)</f>
        <v>0</v>
      </c>
      <c r="S149" s="111">
        <f>SUMIFS(Лес!A5:A9992,Лес!H5:H9992,B149,Лес!F5:F9992,S4)</f>
        <v>0</v>
      </c>
      <c r="T149" s="111">
        <f>SUMIFS(Лес!L5:L9992,Лес!H5:H9992,B149,Лес!F5:F9992,S4)</f>
        <v>0</v>
      </c>
      <c r="U149" s="111">
        <f>SUMIFS(Лес!A5:A9992,Лес!H5:H9992,B149,Лес!F5:F9992,U4)</f>
        <v>0</v>
      </c>
      <c r="V149" s="111">
        <f>SUMIFS(Лес!L5:L9992,Лес!H5:H9992,B149,Лес!F5:F9992,U4)</f>
        <v>0</v>
      </c>
      <c r="W149" s="111">
        <f>SUMIFS(Лес!A5:A9992,Лес!H5:H9992,B149,Лес!F5:F9992,W4)</f>
        <v>0</v>
      </c>
      <c r="X149" s="111">
        <f>SUMIFS(Лес!L5:L9992,Лес!H5:H9992,B149,Лес!F5:F9992,W4)</f>
        <v>0</v>
      </c>
      <c r="Y149" s="27">
        <f>SUMIFS(Лес!A5:A9992,Лес!H5:H9992,B149,Лес!F5:F9992,Y4)</f>
        <v>0</v>
      </c>
      <c r="Z149" s="27">
        <f>SUMIFS(Лес!L5:L9992,Лес!H5:H9992,B149,Лес!F5:F9992,Y4)</f>
        <v>0</v>
      </c>
      <c r="AA149" s="41">
        <f t="shared" ref="AA149:AB153" si="50">AC149+AE149+AG149+AI149+AK149+AM149+AO149+AQ149+AS149+AU149</f>
        <v>0</v>
      </c>
      <c r="AB149" s="41">
        <f t="shared" si="50"/>
        <v>0</v>
      </c>
      <c r="AC149" s="111">
        <f>SUMIFS(Лес!A5:A9992,Лес!H5:H9992,B149,Лес!F5:F9992,AC4)</f>
        <v>0</v>
      </c>
      <c r="AD149" s="111">
        <f>SUMIFS(Лес!L5:L9992,Лес!H5:H9992,B149,Лес!F5:F9992,AC4)</f>
        <v>0</v>
      </c>
      <c r="AE149" s="111">
        <f>SUMIFS(Лес!A5:A9992,Лес!H5:H9992,B149,Лес!F5:F9992,AE4)</f>
        <v>0</v>
      </c>
      <c r="AF149" s="111">
        <f>SUMIFS(Лес!L5:L9992,Лес!H5:H9992,B149,Лес!F5:F9992,AE4)</f>
        <v>0</v>
      </c>
      <c r="AG149" s="111">
        <f>SUMIFS(Лес!A5:A9992,Лес!H5:H9992,B149,Лес!F5:F9992,AG4)</f>
        <v>0</v>
      </c>
      <c r="AH149" s="111">
        <f>SUMIFS(Лес!L5:L9992,Лес!H5:H9992,B149,Лес!F5:F9992,AG4)</f>
        <v>0</v>
      </c>
      <c r="AI149" s="111">
        <f>SUMIFS(Лес!A5:A9992,Лес!H5:H9992,B149,Лес!F5:F9992,AI4)</f>
        <v>0</v>
      </c>
      <c r="AJ149" s="111">
        <f>SUMIFS(Лес!L5:L9992,Лес!H5:H9992,B149,Лес!F5:F9992,AI4)</f>
        <v>0</v>
      </c>
      <c r="AK149" s="111">
        <f>SUMIFS(Лес!A5:A9992,Лес!H5:H9992,B149,Лес!F5:F9992,AK4)</f>
        <v>0</v>
      </c>
      <c r="AL149" s="111">
        <f>SUMIFS(Лес!L5:L9992,Лес!H5:H9992,B149,Лес!F5:F9992,AK4)</f>
        <v>0</v>
      </c>
      <c r="AM149" s="111">
        <f>SUMIFS(Лес!A5:A9992,Лес!H5:H9992,B149,Лес!F5:F9992,AM4)</f>
        <v>0</v>
      </c>
      <c r="AN149" s="111">
        <f>SUMIFS(Лес!L5:L9992,Лес!H5:H9992,B149,Лес!F5:F9992,AM4)</f>
        <v>0</v>
      </c>
      <c r="AO149" s="111">
        <f>SUMIFS(Лес!A5:A9992,Лес!H5:H9992,B149,Лес!F5:F9992,AO4)</f>
        <v>0</v>
      </c>
      <c r="AP149" s="111">
        <f>SUMIFS(Лес!L5:L9992,Лес!H5:H9992,B149,Лес!F5:F9992,AO4)</f>
        <v>0</v>
      </c>
      <c r="AQ149" s="111">
        <f>SUMIFS(Лес!A5:A9992,Лес!H5:H9992,B149,Лес!F5:F9992,AQ4)</f>
        <v>0</v>
      </c>
      <c r="AR149" s="111">
        <f>SUMIFS(Лес!L5:L9992,Лес!H5:H9992,B149,Лес!F5:F9992,AQ4)</f>
        <v>0</v>
      </c>
      <c r="AS149" s="111">
        <f>SUMIFS(Лес!A5:A9992,Лес!H5:H9992,B149,Лес!F5:F9992,AS4)</f>
        <v>0</v>
      </c>
      <c r="AT149" s="111">
        <f>SUMIFS(Лес!L5:L9992,Лес!H5:H9992,B149,Лес!F5:F9992,AS4)</f>
        <v>0</v>
      </c>
      <c r="AU149" s="111">
        <f>SUMIFS(Лес!A5:A9992,Лес!H5:H9992,B149,Лес!F5:F9992,AU4)</f>
        <v>0</v>
      </c>
      <c r="AV149" s="111">
        <f>SUMIFS(Лес!L5:L9992,Лес!H5:H9992,B149,Лес!F5:F9992,AU4)</f>
        <v>0</v>
      </c>
    </row>
    <row r="150" spans="1:48" ht="16.5" thickBot="1">
      <c r="A150" s="56" t="s">
        <v>27</v>
      </c>
      <c r="B150" s="90" t="s">
        <v>267</v>
      </c>
      <c r="C150" s="451">
        <f>I150+K150+M150+O150+Q150+S150+U150+W150+Y150+AA150</f>
        <v>0</v>
      </c>
      <c r="D150" s="2324">
        <f>(J150+L150+N150+P150+R150+T150+V150+X150+Z150+AB150)</f>
        <v>0</v>
      </c>
      <c r="E150" s="492">
        <v>0</v>
      </c>
      <c r="F150" s="485">
        <v>0</v>
      </c>
      <c r="G150" s="758"/>
      <c r="H150" s="759"/>
      <c r="I150" s="25">
        <f>SUMIFS(Лес!A5:A9992,Лес!H5:H9992,B150,Лес!F5:F9992,I4)</f>
        <v>0</v>
      </c>
      <c r="J150" s="25">
        <f>SUMIFS(Лес!L5:L9992,Лес!H5:H9992,B150,Лес!F5:F9992,I4)</f>
        <v>0</v>
      </c>
      <c r="K150" s="26">
        <f>SUMIFS(Лес!A5:A9992,Лес!H5:H9992,B150,Лес!F5:F9992,K4)</f>
        <v>0</v>
      </c>
      <c r="L150" s="27">
        <f>SUMIFS(Лес!L5:L9992,Лес!H5:H9992,B150,Лес!F5:F9992,K4)</f>
        <v>0</v>
      </c>
      <c r="M150" s="111">
        <f>SUMIFS(Лес!A5:A9992,Лес!H5:H9992,B150,Лес!F5:F9992,M4)</f>
        <v>0</v>
      </c>
      <c r="N150" s="111">
        <f>SUMIFS(Лес!L5:L9992,Лес!H5:H9992,B150,Лес!F5:F9992,M4)</f>
        <v>0</v>
      </c>
      <c r="O150" s="111">
        <f>SUMIFS(Лес!A5:A9992,Лес!H5:H9992,B150,Лес!F5:F9992,O4)</f>
        <v>0</v>
      </c>
      <c r="P150" s="111">
        <f>SUMIFS(Лес!L5:L9992,Лес!H5:H9992,B150,Лес!F5:F9992,O4)</f>
        <v>0</v>
      </c>
      <c r="Q150" s="111">
        <f>SUMIFS(Лес!A5:A9992,Лес!H5:H9992,B150,Лес!F5:F9992,Q4)</f>
        <v>0</v>
      </c>
      <c r="R150" s="111">
        <f>SUMIFS(Лес!L5:L9992,Лес!H5:H9992,B150,Лес!F5:F9992,Q4)</f>
        <v>0</v>
      </c>
      <c r="S150" s="111">
        <f>SUMIFS(Лес!A5:A9992,Лес!H5:H9992,B150,Лес!F5:F9992,S4)</f>
        <v>0</v>
      </c>
      <c r="T150" s="111">
        <f>SUMIFS(Лес!L5:L9992,Лес!H5:H9992,B150,Лес!F5:F9992,S4)</f>
        <v>0</v>
      </c>
      <c r="U150" s="111">
        <f>SUMIFS(Лес!A5:A9992,Лес!H5:H9992,B150,Лес!F5:F9992,U4)</f>
        <v>0</v>
      </c>
      <c r="V150" s="111">
        <f>SUMIFS(Лес!L5:L9992,Лес!H5:H9992,B150,Лес!F5:F9992,U4)</f>
        <v>0</v>
      </c>
      <c r="W150" s="111">
        <f>SUMIFS(Лес!A5:A9992,Лес!H5:H9992,B150,Лес!F5:F9992,W4)</f>
        <v>0</v>
      </c>
      <c r="X150" s="111">
        <f>SUMIFS(Лес!L5:L9992,Лес!H5:H9992,B150,Лес!F5:F9992,W4)</f>
        <v>0</v>
      </c>
      <c r="Y150" s="27">
        <f>SUMIFS(Лес!A5:A9992,Лес!H5:H9992,B150,Лес!F5:F9992,Y4)</f>
        <v>0</v>
      </c>
      <c r="Z150" s="27">
        <f>SUMIFS(Лес!L5:L9992,Лес!H5:H9992,B150,Лес!F5:F9992,Y4)</f>
        <v>0</v>
      </c>
      <c r="AA150" s="41">
        <f t="shared" si="50"/>
        <v>0</v>
      </c>
      <c r="AB150" s="41">
        <f t="shared" si="50"/>
        <v>0</v>
      </c>
      <c r="AC150" s="111">
        <f>SUMIFS(Лес!A5:A9992,Лес!H5:H9992,B150,Лес!F5:F9992,AC4)</f>
        <v>0</v>
      </c>
      <c r="AD150" s="111">
        <f>SUMIFS(Лес!L5:L9992,Лес!H5:H9992,B150,Лес!F5:F9992,AC4)</f>
        <v>0</v>
      </c>
      <c r="AE150" s="111">
        <f>SUMIFS(Лес!A5:A9992,Лес!H5:H9992,B150,Лес!F5:F9992,AE4)</f>
        <v>0</v>
      </c>
      <c r="AF150" s="111">
        <f>SUMIFS(Лес!L5:L9992,Лес!H5:H9992,B150,Лес!F5:F9992,AE4)</f>
        <v>0</v>
      </c>
      <c r="AG150" s="111">
        <f>SUMIFS(Лес!A5:A9992,Лес!H5:H9992,B150,Лес!F5:F9992,AG4)</f>
        <v>0</v>
      </c>
      <c r="AH150" s="111">
        <f>SUMIFS(Лес!L5:L9992,Лес!H5:H9992,B150,Лес!F5:F9992,AG4)</f>
        <v>0</v>
      </c>
      <c r="AI150" s="111">
        <f>SUMIFS(Лес!A5:A9992,Лес!H5:H9992,B150,Лес!F5:F9992,AI4)</f>
        <v>0</v>
      </c>
      <c r="AJ150" s="111">
        <f>SUMIFS(Лес!L5:L9992,Лес!H5:H9992,B150,Лес!F5:F9992,AI4)</f>
        <v>0</v>
      </c>
      <c r="AK150" s="111">
        <f>SUMIFS(Лес!A5:A9992,Лес!H5:H9992,B150,Лес!F5:F9992,AK4)</f>
        <v>0</v>
      </c>
      <c r="AL150" s="111">
        <f>SUMIFS(Лес!L5:L9992,Лес!H5:H9992,B150,Лес!F5:F9992,AK4)</f>
        <v>0</v>
      </c>
      <c r="AM150" s="111">
        <f>SUMIFS(Лес!A5:A9992,Лес!H5:H9992,B150,Лес!F5:F9992,AM4)</f>
        <v>0</v>
      </c>
      <c r="AN150" s="111">
        <f>SUMIFS(Лес!L5:L9992,Лес!H5:H9992,B150,Лес!F5:F9992,AM4)</f>
        <v>0</v>
      </c>
      <c r="AO150" s="111">
        <f>SUMIFS(Лес!A5:A9992,Лес!H5:H9992,B150,Лес!F5:F9992,AO4)</f>
        <v>0</v>
      </c>
      <c r="AP150" s="111">
        <f>SUMIFS(Лес!L5:L9992,Лес!H5:H9992,B150,Лес!F5:F9992,AO4)</f>
        <v>0</v>
      </c>
      <c r="AQ150" s="111">
        <f>SUMIFS(Лес!A5:A9992,Лес!H5:H9992,B150,Лес!F5:F9992,AQ4)</f>
        <v>0</v>
      </c>
      <c r="AR150" s="111">
        <f>SUMIFS(Лес!L5:L9992,Лес!H5:H9992,B150,Лес!F5:F9992,AQ4)</f>
        <v>0</v>
      </c>
      <c r="AS150" s="111">
        <f>SUMIFS(Лес!A5:A9992,Лес!H5:H9992,B150,Лес!F5:F9992,AS4)</f>
        <v>0</v>
      </c>
      <c r="AT150" s="111">
        <f>SUMIFS(Лес!L5:L9992,Лес!H5:H9992,B150,Лес!F5:F9992,AS4)</f>
        <v>0</v>
      </c>
      <c r="AU150" s="111">
        <f>SUMIFS(Лес!A5:A9992,Лес!H5:H9992,B150,Лес!F5:F9992,AU4)</f>
        <v>0</v>
      </c>
      <c r="AV150" s="111">
        <f>SUMIFS(Лес!L5:L9992,Лес!H5:H9992,B150,Лес!F5:F9992,AU4)</f>
        <v>0</v>
      </c>
    </row>
    <row r="151" spans="1:48" ht="16.5" thickBot="1">
      <c r="A151" s="61" t="s">
        <v>268</v>
      </c>
      <c r="B151" s="91" t="s">
        <v>39</v>
      </c>
      <c r="C151" s="427">
        <f>I151+K151+M151+O151+Q151+S151+U151+W151+Y151+AA151</f>
        <v>0</v>
      </c>
      <c r="D151" s="2322">
        <f>(J151+L151+N151+P151+R151+T151+V151+X151+Z151+AB151)</f>
        <v>0</v>
      </c>
      <c r="E151" s="491">
        <v>0</v>
      </c>
      <c r="F151" s="487">
        <v>0</v>
      </c>
      <c r="G151" s="766">
        <f>C151/C153*100%</f>
        <v>0</v>
      </c>
      <c r="H151" s="767">
        <f>D151/D153*100%</f>
        <v>0</v>
      </c>
      <c r="I151" s="58">
        <f>SUMIFS('степь '!A5:A9998,'степь '!F5:F9998,I4)</f>
        <v>0</v>
      </c>
      <c r="J151" s="58">
        <f>SUMIFS('степь '!K5:K9998,'степь '!F5:F9998,I4)</f>
        <v>0</v>
      </c>
      <c r="K151" s="59">
        <f>SUMIFS('степь '!A5:A9998,'степь '!F5:F9998,K4)</f>
        <v>0</v>
      </c>
      <c r="L151" s="23">
        <f>SUMIFS('степь '!K5:K9998,'степь '!F5:F9998,K4)</f>
        <v>0</v>
      </c>
      <c r="M151" s="23">
        <f>SUMIFS('степь '!A5:A9998,'степь '!F5:F9998,M4)</f>
        <v>0</v>
      </c>
      <c r="N151" s="23">
        <f>SUMIFS('степь '!K5:K9998,'степь '!F5:F9998,M4)</f>
        <v>0</v>
      </c>
      <c r="O151" s="23">
        <f>SUMIFS('степь '!A5:A9998,'степь '!F5:F9998,O4)</f>
        <v>0</v>
      </c>
      <c r="P151" s="23">
        <f>SUMIFS('степь '!K5:K9998,'степь '!F5:F9998,O4)</f>
        <v>0</v>
      </c>
      <c r="Q151" s="23">
        <f>SUMIFS('степь '!A5:A9998,'степь '!F5:F9998,Q4)</f>
        <v>0</v>
      </c>
      <c r="R151" s="23">
        <f>SUMIFS('степь '!K5:K9998,'степь '!F5:F9998,Q4)</f>
        <v>0</v>
      </c>
      <c r="S151" s="23">
        <f>SUMIFS('степь '!A5:A9998,'степь '!F5:F9998,S4)</f>
        <v>0</v>
      </c>
      <c r="T151" s="23">
        <f>SUMIFS('степь '!K5:K9998,'степь '!F5:F9998,S4)</f>
        <v>0</v>
      </c>
      <c r="U151" s="23">
        <f>SUMIFS('степь '!A5:A9998,'степь '!F5:F9998,U4)</f>
        <v>0</v>
      </c>
      <c r="V151" s="23">
        <f>SUMIFS('степь '!K5:K9998,'степь '!F5:F9998,U4)</f>
        <v>0</v>
      </c>
      <c r="W151" s="23">
        <f>SUMIFS('степь '!A5:A9998,'степь '!F5:F9998,W4)</f>
        <v>0</v>
      </c>
      <c r="X151" s="23">
        <f>SUMIFS('степь '!K5:K9998,'степь '!F5:F9998,W4)</f>
        <v>0</v>
      </c>
      <c r="Y151" s="112">
        <f>SUMIFS('степь '!A5:A9998,'степь '!F5:F9998,Y4)</f>
        <v>0</v>
      </c>
      <c r="Z151" s="23">
        <f>SUMIFS('степь '!K5:K9998,'степь '!F5:F9998,Y4)</f>
        <v>0</v>
      </c>
      <c r="AA151" s="41">
        <f t="shared" si="50"/>
        <v>0</v>
      </c>
      <c r="AB151" s="41">
        <f t="shared" si="50"/>
        <v>0</v>
      </c>
      <c r="AC151" s="23">
        <f>SUMIFS('степь '!A5:A9998,'степь '!F5:F9998,AC4)</f>
        <v>0</v>
      </c>
      <c r="AD151" s="23">
        <f>SUMIFS('степь '!K5:K9998,'степь '!F5:F9998,AC4)</f>
        <v>0</v>
      </c>
      <c r="AE151" s="23">
        <f>SUMIFS('степь '!A5:A9998,'степь '!F5:F9998,AE4)</f>
        <v>0</v>
      </c>
      <c r="AF151" s="23">
        <f>SUMIFS('степь '!K5:K9998,'степь '!F5:F9998,AE4)</f>
        <v>0</v>
      </c>
      <c r="AG151" s="23">
        <f>SUMIFS('степь '!A5:A9998,'степь '!F5:F9998,AG4)</f>
        <v>0</v>
      </c>
      <c r="AH151" s="23">
        <f>SUMIFS('степь '!K5:K9998,'степь '!F5:F9998,AG4)</f>
        <v>0</v>
      </c>
      <c r="AI151" s="23">
        <f>SUMIFS('степь '!A5:A9998,'степь '!F5:F9998,AI4)</f>
        <v>0</v>
      </c>
      <c r="AJ151" s="23">
        <f>SUMIFS('степь '!K5:K9998,'степь '!F5:F9998,AI4)</f>
        <v>0</v>
      </c>
      <c r="AK151" s="23">
        <f>SUMIFS('степь '!A5:A9998,'степь '!F5:F9998,AK4)</f>
        <v>0</v>
      </c>
      <c r="AL151" s="23">
        <f>SUMIFS('степь '!K5:K9998,'степь '!F5:F9998,AK4)</f>
        <v>0</v>
      </c>
      <c r="AM151" s="113">
        <f>SUMIFS('степь '!A5:A9998,'степь '!F5:F9998,AM4)</f>
        <v>0</v>
      </c>
      <c r="AN151" s="23">
        <f>SUMIFS('степь '!K5:K9998,'степь '!F5:F9998,AM4)</f>
        <v>0</v>
      </c>
      <c r="AO151" s="23">
        <f>SUMIFS('степь '!A5:A9998,'степь '!F5:F9998,AO4)</f>
        <v>0</v>
      </c>
      <c r="AP151" s="23">
        <f>SUMIFS('степь '!K5:K9998,'степь '!F5:F9998,AO4)</f>
        <v>0</v>
      </c>
      <c r="AQ151" s="23">
        <f>SUMIFS('степь '!A5:A9998,'степь '!F5:F9998,AQ4)</f>
        <v>0</v>
      </c>
      <c r="AR151" s="23">
        <f>SUMIFS('степь '!K5:K9998,'степь '!F5:F9998,AQ4)</f>
        <v>0</v>
      </c>
      <c r="AS151" s="23">
        <f>SUMIFS('степь '!A5:A9998,'степь '!F5:F9998,AS4)</f>
        <v>0</v>
      </c>
      <c r="AT151" s="23">
        <f>SUMIFS('степь '!K5:K9998,'степь '!F5:F9998,AS4)</f>
        <v>0</v>
      </c>
      <c r="AU151" s="23">
        <f>SUMIFS('степь '!A5:A9998,'степь '!F5:F9998,AU4)</f>
        <v>0</v>
      </c>
      <c r="AV151" s="23">
        <f>SUMIFS('степь '!K5:K9998,'степь '!F5:F9998,AU4)</f>
        <v>0</v>
      </c>
    </row>
    <row r="152" spans="1:48" ht="16.5" thickBot="1">
      <c r="A152" s="62" t="s">
        <v>269</v>
      </c>
      <c r="B152" s="92" t="s">
        <v>34</v>
      </c>
      <c r="C152" s="425">
        <f>I152+K152+M152+O152+Q152+S152+U152+W152+Y152+AA152</f>
        <v>4</v>
      </c>
      <c r="D152" s="2322">
        <f>(J152+L152+N152+P152+R152+T152+V152+X152+Z152+AB152)</f>
        <v>0</v>
      </c>
      <c r="E152" s="487">
        <v>1</v>
      </c>
      <c r="F152" s="487">
        <v>0</v>
      </c>
      <c r="G152" s="805">
        <f>C152/C153*100%</f>
        <v>2.9850746268656716E-2</v>
      </c>
      <c r="H152" s="806">
        <f>D152/D153*100%</f>
        <v>0</v>
      </c>
      <c r="I152" s="58">
        <f>SUMIFS(Пр.откр.тер!A4:A9967,Пр.откр.тер!F4:F9967,I4)</f>
        <v>1</v>
      </c>
      <c r="J152" s="58">
        <f>SUMIFS(Пр.откр.тер!N4:N9967,Пр.откр.тер!F4:F9967,I4)</f>
        <v>0</v>
      </c>
      <c r="K152" s="59">
        <f>SUMIFS(Пр.откр.тер!A4:A9967,Пр.откр.тер!F4:F9967,K4)</f>
        <v>1</v>
      </c>
      <c r="L152" s="23">
        <f>SUMIFS(Пр.откр.тер!N4:N9967,Пр.откр.тер!F4:F9967,K4)</f>
        <v>0</v>
      </c>
      <c r="M152" s="23">
        <f>SUMIFS(Пр.откр.тер!A4:A9967,Пр.откр.тер!F4:F9967,M4)</f>
        <v>0</v>
      </c>
      <c r="N152" s="23">
        <f>SUMIFS(Пр.откр.тер!N4:N9967,Пр.откр.тер!F4:F9967,M4)</f>
        <v>0</v>
      </c>
      <c r="O152" s="23">
        <f>SUMIFS(Пр.откр.тер!A4:A9967,Пр.откр.тер!F4:F9967,O4)</f>
        <v>0</v>
      </c>
      <c r="P152" s="23">
        <f>SUMIFS(Пр.откр.тер!N4:N9967,Пр.откр.тер!F4:F9967,O4)</f>
        <v>0</v>
      </c>
      <c r="Q152" s="23">
        <f>SUMIFS(Пр.откр.тер!A4:A9967,Пр.откр.тер!F4:F9967,Q4)</f>
        <v>0</v>
      </c>
      <c r="R152" s="23">
        <f>SUMIFS(Пр.откр.тер!N4:N9967,Пр.откр.тер!F4:F9967,Q4)</f>
        <v>0</v>
      </c>
      <c r="S152" s="23">
        <f>SUMIFS(Пр.откр.тер!A4:A9967,Пр.откр.тер!F4:F9967,S4)</f>
        <v>0</v>
      </c>
      <c r="T152" s="23">
        <f>SUMIFS(Пр.откр.тер!N4:N9967,Пр.откр.тер!F4:F9967,S4)</f>
        <v>0</v>
      </c>
      <c r="U152" s="23">
        <f>SUMIFS(Пр.откр.тер!A4:A9967,Пр.откр.тер!F4:F9967,U4)</f>
        <v>1</v>
      </c>
      <c r="V152" s="23">
        <f>SUMIFS(Пр.откр.тер!N4:N9967,Пр.откр.тер!F4:F9967,U4)</f>
        <v>0</v>
      </c>
      <c r="W152" s="23">
        <f>SUMIFS(Пр.откр.тер!A4:A9967,Пр.откр.тер!F4:F9967,W4)</f>
        <v>0</v>
      </c>
      <c r="X152" s="23">
        <f>SUMIFS(Пр.откр.тер!N4:N9967,Пр.откр.тер!F4:F9967,W4)</f>
        <v>0</v>
      </c>
      <c r="Y152" s="23">
        <f>SUMIFS(Пр.откр.тер!A4:A9967,Пр.откр.тер!F4:F9967,Y4)</f>
        <v>0</v>
      </c>
      <c r="Z152" s="23">
        <f>SUMIFS(Пр.откр.тер!N4:N9967,Пр.откр.тер!F4:F9967,Y4)</f>
        <v>0</v>
      </c>
      <c r="AA152" s="41">
        <f t="shared" si="50"/>
        <v>1</v>
      </c>
      <c r="AB152" s="41">
        <f t="shared" si="50"/>
        <v>0</v>
      </c>
      <c r="AC152" s="23">
        <f>SUMIFS(Пр.откр.тер!A4:A9967,Пр.откр.тер!F4:F9967,AC4)</f>
        <v>0</v>
      </c>
      <c r="AD152" s="23">
        <f>SUMIFS(Пр.откр.тер!N4:N9967,Пр.откр.тер!F4:F9967,AC4)</f>
        <v>0</v>
      </c>
      <c r="AE152" s="23">
        <f>SUMIFS(Пр.откр.тер!A4:A9967,Пр.откр.тер!F4:F9967,AE4)</f>
        <v>0</v>
      </c>
      <c r="AF152" s="23">
        <f>SUMIFS(Пр.откр.тер!N4:N9967,Пр.откр.тер!F4:F9967,AE4)</f>
        <v>0</v>
      </c>
      <c r="AG152" s="23">
        <f>SUMIFS(Пр.откр.тер!A4:A9967,Пр.откр.тер!F4:F9967,AG4)</f>
        <v>0</v>
      </c>
      <c r="AH152" s="23">
        <f>SUMIFS(Пр.откр.тер!N4:N9967,Пр.откр.тер!F4:F9967,AG4)</f>
        <v>0</v>
      </c>
      <c r="AI152" s="23">
        <f>SUMIFS(Пр.откр.тер!A4:A9967,Пр.откр.тер!F4:F9967,AI4)</f>
        <v>0</v>
      </c>
      <c r="AJ152" s="23">
        <f>SUMIFS(Пр.откр.тер!N4:N9967,Пр.откр.тер!F4:F9967,AI4)</f>
        <v>0</v>
      </c>
      <c r="AK152" s="23">
        <f>SUMIFS(Пр.откр.тер!A4:A9967,Пр.откр.тер!F4:F9967,AK4)</f>
        <v>0</v>
      </c>
      <c r="AL152" s="23">
        <f>SUMIFS(Пр.откр.тер!N4:N9967,Пр.откр.тер!F4:F9967,AK4)</f>
        <v>0</v>
      </c>
      <c r="AM152" s="23">
        <f>SUMIFS(Пр.откр.тер!A4:A9967,Пр.откр.тер!F4:F9967,AM4)</f>
        <v>0</v>
      </c>
      <c r="AN152" s="23">
        <f>SUMIFS(Пр.откр.тер!N4:N9967,Пр.откр.тер!F4:F9967,AM4)</f>
        <v>0</v>
      </c>
      <c r="AO152" s="113">
        <f>SUMIFS(Пр.откр.тер!A4:A9967,Пр.откр.тер!F4:F9967,AO4)</f>
        <v>1</v>
      </c>
      <c r="AP152" s="23">
        <f>SUMIFS(Пр.откр.тер!N4:N9967,Пр.откр.тер!F4:F9967,AO4)</f>
        <v>0</v>
      </c>
      <c r="AQ152" s="23">
        <f>SUMIFS(Пр.откр.тер!A4:A9967,Пр.откр.тер!F4:F9967,AQ4)</f>
        <v>0</v>
      </c>
      <c r="AR152" s="23">
        <f>SUMIFS(Пр.откр.тер!N4:N9967,Пр.откр.тер!F4:F9967,AQ4)</f>
        <v>0</v>
      </c>
      <c r="AS152" s="23">
        <f>SUMIFS(Пр.откр.тер!A4:A9967,Пр.откр.тер!F4:F9967,AS4)</f>
        <v>0</v>
      </c>
      <c r="AT152" s="23">
        <f>SUMIFS(Пр.откр.тер!N4:N9967,Пр.откр.тер!F4:F9967,AS4)</f>
        <v>0</v>
      </c>
      <c r="AU152" s="20">
        <f>SUMIFS(Пр.откр.тер!A4:A9967,Пр.откр.тер!F4:F9967,AU4)</f>
        <v>0</v>
      </c>
      <c r="AV152" s="23">
        <f>SUMIFS(Пр.откр.тер!N4:N9967,Пр.откр.тер!F4:F9967,AU4)</f>
        <v>0</v>
      </c>
    </row>
    <row r="153" spans="1:48" ht="17.25" thickTop="1" thickBot="1">
      <c r="A153" s="63"/>
      <c r="B153" s="63" t="s">
        <v>35</v>
      </c>
      <c r="C153" s="428">
        <f>I153+K153+M153+O153+Q153+S153+U153+W153+Y153+AA153</f>
        <v>134</v>
      </c>
      <c r="D153" s="2326">
        <f>(J153+L153+N153+P153+R153+T153+V153+X153+Z153+AB153)</f>
        <v>7227.4</v>
      </c>
      <c r="E153" s="1200">
        <f>SUM(E7+E21+E41+E50+E57+E63+E71+E76+E85+E91+E112+E125+E126+E138+E147+E151+E152)</f>
        <v>81</v>
      </c>
      <c r="F153" s="493">
        <f>SUM(F7+F21+F41+F50+F57+F63+F71+F76+F85+F91+F112+F125+F126+F138+F147+F151+F152)</f>
        <v>3692.4</v>
      </c>
      <c r="G153" s="810">
        <f>SUM(G7+G21+G41+G50+G57+G63+G71+G76+G85+G91+G112+G125+G126+G138+G147+G151+G152)</f>
        <v>1</v>
      </c>
      <c r="H153" s="811">
        <f>SUM(H7+H21+H41+H50+H57+H63+H71+H76+H85+H91+H112+H125+H126+H138+H147+H151+H152)</f>
        <v>1</v>
      </c>
      <c r="I153" s="37">
        <f t="shared" ref="I153:AV153" si="51">I152+I151+I147+I138+I126+I125+I112+I91+I85+I76+I71+I63+I57+I50+I41+I21+I7</f>
        <v>17</v>
      </c>
      <c r="J153" s="37">
        <f t="shared" si="51"/>
        <v>0</v>
      </c>
      <c r="K153" s="37">
        <f t="shared" si="51"/>
        <v>14</v>
      </c>
      <c r="L153" s="37">
        <f t="shared" si="51"/>
        <v>0</v>
      </c>
      <c r="M153" s="37">
        <f t="shared" si="51"/>
        <v>21</v>
      </c>
      <c r="N153" s="37">
        <f t="shared" si="51"/>
        <v>0</v>
      </c>
      <c r="O153" s="37">
        <f t="shared" si="51"/>
        <v>5</v>
      </c>
      <c r="P153" s="37">
        <f t="shared" si="51"/>
        <v>805</v>
      </c>
      <c r="Q153" s="37">
        <f t="shared" si="51"/>
        <v>25</v>
      </c>
      <c r="R153" s="37">
        <f t="shared" si="51"/>
        <v>3270</v>
      </c>
      <c r="S153" s="37">
        <f t="shared" si="51"/>
        <v>4</v>
      </c>
      <c r="T153" s="37">
        <f t="shared" si="51"/>
        <v>0</v>
      </c>
      <c r="U153" s="37">
        <f t="shared" si="51"/>
        <v>3</v>
      </c>
      <c r="V153" s="37">
        <f t="shared" si="51"/>
        <v>0</v>
      </c>
      <c r="W153" s="37">
        <f t="shared" si="51"/>
        <v>0</v>
      </c>
      <c r="X153" s="37">
        <f t="shared" si="51"/>
        <v>0</v>
      </c>
      <c r="Y153" s="37">
        <f t="shared" si="51"/>
        <v>3</v>
      </c>
      <c r="Z153" s="37">
        <f t="shared" si="51"/>
        <v>10</v>
      </c>
      <c r="AA153" s="41">
        <f t="shared" si="50"/>
        <v>42</v>
      </c>
      <c r="AB153" s="41">
        <f t="shared" si="50"/>
        <v>3142.4</v>
      </c>
      <c r="AC153" s="37">
        <f t="shared" si="51"/>
        <v>0</v>
      </c>
      <c r="AD153" s="37">
        <f t="shared" si="51"/>
        <v>0</v>
      </c>
      <c r="AE153" s="37">
        <f t="shared" si="51"/>
        <v>3</v>
      </c>
      <c r="AF153" s="37">
        <f t="shared" si="51"/>
        <v>10</v>
      </c>
      <c r="AG153" s="37">
        <f t="shared" si="51"/>
        <v>2</v>
      </c>
      <c r="AH153" s="37">
        <f t="shared" si="51"/>
        <v>0</v>
      </c>
      <c r="AI153" s="37">
        <f t="shared" si="51"/>
        <v>4</v>
      </c>
      <c r="AJ153" s="37">
        <f t="shared" si="51"/>
        <v>100</v>
      </c>
      <c r="AK153" s="37">
        <f t="shared" si="51"/>
        <v>2</v>
      </c>
      <c r="AL153" s="37">
        <f t="shared" si="51"/>
        <v>0</v>
      </c>
      <c r="AM153" s="37">
        <f t="shared" si="51"/>
        <v>3</v>
      </c>
      <c r="AN153" s="37">
        <f t="shared" si="51"/>
        <v>1255</v>
      </c>
      <c r="AO153" s="37">
        <f t="shared" si="51"/>
        <v>2</v>
      </c>
      <c r="AP153" s="37">
        <f t="shared" si="51"/>
        <v>0</v>
      </c>
      <c r="AQ153" s="37">
        <f t="shared" si="51"/>
        <v>8</v>
      </c>
      <c r="AR153" s="37">
        <f t="shared" si="51"/>
        <v>95</v>
      </c>
      <c r="AS153" s="37">
        <f>AS152+AS151+AS147+AS138+AS126+AS125+AS112+AS91+AS85+AS76+AS71+AS63+AS57+AS50+AS41+AS21+AS7</f>
        <v>5</v>
      </c>
      <c r="AT153" s="37">
        <f t="shared" si="51"/>
        <v>1682.4</v>
      </c>
      <c r="AU153" s="37">
        <f t="shared" si="51"/>
        <v>13</v>
      </c>
      <c r="AV153" s="37">
        <f t="shared" si="51"/>
        <v>0</v>
      </c>
    </row>
    <row r="154" spans="1:48" s="675" customFormat="1" ht="16.5" thickBot="1">
      <c r="A154" s="735"/>
      <c r="B154" s="736" t="s">
        <v>1017</v>
      </c>
      <c r="C154" s="737">
        <f>SUM(C7+C21+C41+C50+C57+C63+C71+C76+C85+C91+C114+C115+C116+C117+C118+C119+C120+C121)</f>
        <v>9</v>
      </c>
      <c r="D154" s="737">
        <f>SUM(D7+D21+D41+D50+D57+D63+D71+D76+D85+D91+D114+D115+D116+D117+D118+D119+D120+D121)</f>
        <v>0</v>
      </c>
      <c r="E154" s="1200">
        <f t="shared" ref="E154:F154" si="52">SUM(E7+E21+E41+E50+E57+E63+E71+E76+E85+E91+E114+E115+E116+E117+E118+E119+E120+E121)</f>
        <v>8</v>
      </c>
      <c r="F154" s="493">
        <f t="shared" si="52"/>
        <v>0</v>
      </c>
      <c r="G154" s="738">
        <f>C154/C153*100%</f>
        <v>6.7164179104477612E-2</v>
      </c>
      <c r="H154" s="738">
        <f>D154/D153*100%</f>
        <v>0</v>
      </c>
      <c r="I154" s="737">
        <f>SUM(I7+I21+I41+I50+I57+I63+I71+I76+I85+I91+I114+I115+I116+I117+I118+I119+I120+I121)</f>
        <v>2</v>
      </c>
      <c r="J154" s="737">
        <f t="shared" ref="J154:AV154" si="53">SUM(J7+J21+J41+J50+J57+J63+J71+J76+J85+J91+J114+J115+J116+J117+J118+J119+J120+J121)</f>
        <v>0</v>
      </c>
      <c r="K154" s="737">
        <f t="shared" si="53"/>
        <v>0</v>
      </c>
      <c r="L154" s="737">
        <f t="shared" si="53"/>
        <v>0</v>
      </c>
      <c r="M154" s="737">
        <f t="shared" si="53"/>
        <v>3</v>
      </c>
      <c r="N154" s="737">
        <f t="shared" si="53"/>
        <v>0</v>
      </c>
      <c r="O154" s="737">
        <f t="shared" si="53"/>
        <v>0</v>
      </c>
      <c r="P154" s="737">
        <f t="shared" si="53"/>
        <v>0</v>
      </c>
      <c r="Q154" s="737">
        <f t="shared" si="53"/>
        <v>0</v>
      </c>
      <c r="R154" s="737">
        <f t="shared" si="53"/>
        <v>0</v>
      </c>
      <c r="S154" s="737">
        <f t="shared" si="53"/>
        <v>0</v>
      </c>
      <c r="T154" s="737">
        <f t="shared" si="53"/>
        <v>0</v>
      </c>
      <c r="U154" s="737">
        <f t="shared" si="53"/>
        <v>0</v>
      </c>
      <c r="V154" s="737">
        <f t="shared" si="53"/>
        <v>0</v>
      </c>
      <c r="W154" s="737">
        <f t="shared" si="53"/>
        <v>0</v>
      </c>
      <c r="X154" s="737">
        <f t="shared" si="53"/>
        <v>0</v>
      </c>
      <c r="Y154" s="737">
        <f t="shared" si="53"/>
        <v>0</v>
      </c>
      <c r="Z154" s="737">
        <f t="shared" si="53"/>
        <v>0</v>
      </c>
      <c r="AA154" s="737">
        <f t="shared" si="53"/>
        <v>4</v>
      </c>
      <c r="AB154" s="737">
        <f t="shared" si="53"/>
        <v>0</v>
      </c>
      <c r="AC154" s="737">
        <f t="shared" si="53"/>
        <v>0</v>
      </c>
      <c r="AD154" s="737">
        <f t="shared" si="53"/>
        <v>0</v>
      </c>
      <c r="AE154" s="737">
        <f t="shared" si="53"/>
        <v>0</v>
      </c>
      <c r="AF154" s="737">
        <f t="shared" si="53"/>
        <v>0</v>
      </c>
      <c r="AG154" s="737">
        <f t="shared" si="53"/>
        <v>0</v>
      </c>
      <c r="AH154" s="737">
        <f t="shared" si="53"/>
        <v>0</v>
      </c>
      <c r="AI154" s="737">
        <f t="shared" si="53"/>
        <v>1</v>
      </c>
      <c r="AJ154" s="737">
        <f t="shared" si="53"/>
        <v>0</v>
      </c>
      <c r="AK154" s="737">
        <f t="shared" si="53"/>
        <v>0</v>
      </c>
      <c r="AL154" s="737">
        <f t="shared" si="53"/>
        <v>0</v>
      </c>
      <c r="AM154" s="737">
        <f t="shared" si="53"/>
        <v>0</v>
      </c>
      <c r="AN154" s="737">
        <f t="shared" si="53"/>
        <v>0</v>
      </c>
      <c r="AO154" s="737">
        <f t="shared" si="53"/>
        <v>1</v>
      </c>
      <c r="AP154" s="737">
        <f t="shared" si="53"/>
        <v>0</v>
      </c>
      <c r="AQ154" s="737">
        <f t="shared" si="53"/>
        <v>0</v>
      </c>
      <c r="AR154" s="737">
        <f t="shared" si="53"/>
        <v>0</v>
      </c>
      <c r="AS154" s="737">
        <f t="shared" si="53"/>
        <v>0</v>
      </c>
      <c r="AT154" s="737">
        <f t="shared" si="53"/>
        <v>0</v>
      </c>
      <c r="AU154" s="737">
        <f t="shared" si="53"/>
        <v>2</v>
      </c>
      <c r="AV154" s="737">
        <f t="shared" si="53"/>
        <v>0</v>
      </c>
    </row>
    <row r="156" spans="1:48" ht="18.75" hidden="1" thickBot="1">
      <c r="A156" s="2627" t="s">
        <v>1008</v>
      </c>
      <c r="B156" s="2627"/>
      <c r="C156" s="2627"/>
      <c r="D156" s="2627"/>
      <c r="E156" s="1197"/>
      <c r="F156" s="1197"/>
      <c r="G156" s="2711" t="s">
        <v>1003</v>
      </c>
      <c r="H156" s="2711"/>
    </row>
    <row r="157" spans="1:48" s="10" customFormat="1" ht="20.25" hidden="1" customHeight="1" thickTop="1" thickBot="1">
      <c r="A157" s="2703" t="s">
        <v>152</v>
      </c>
      <c r="B157" s="2704"/>
      <c r="C157" s="2707" t="s">
        <v>153</v>
      </c>
      <c r="D157" s="2709" t="s">
        <v>154</v>
      </c>
      <c r="E157" s="1197"/>
      <c r="F157" s="1197"/>
      <c r="G157" s="2666" t="s">
        <v>153</v>
      </c>
      <c r="H157" s="2670" t="s">
        <v>154</v>
      </c>
      <c r="I157" s="2648" t="s">
        <v>131</v>
      </c>
      <c r="J157" s="2647"/>
      <c r="K157" s="2648" t="s">
        <v>130</v>
      </c>
      <c r="L157" s="2647"/>
      <c r="M157" s="2648" t="s">
        <v>137</v>
      </c>
      <c r="N157" s="2647"/>
      <c r="O157" s="2648" t="s">
        <v>288</v>
      </c>
      <c r="P157" s="2647"/>
      <c r="Q157" s="2655" t="s">
        <v>127</v>
      </c>
      <c r="R157" s="2656"/>
      <c r="S157" s="2655" t="s">
        <v>144</v>
      </c>
      <c r="T157" s="2656"/>
      <c r="U157" s="2655" t="s">
        <v>134</v>
      </c>
      <c r="V157" s="2656"/>
      <c r="W157" s="2655" t="s">
        <v>132</v>
      </c>
      <c r="X157" s="2656"/>
      <c r="Y157" s="2655" t="s">
        <v>136</v>
      </c>
      <c r="Z157" s="2656"/>
      <c r="AA157" s="2712" t="s">
        <v>155</v>
      </c>
      <c r="AB157" s="2713"/>
      <c r="AC157" s="2655" t="s">
        <v>148</v>
      </c>
      <c r="AD157" s="2656"/>
      <c r="AE157" s="2655" t="s">
        <v>142</v>
      </c>
      <c r="AF157" s="2656"/>
      <c r="AG157" s="2655" t="s">
        <v>143</v>
      </c>
      <c r="AH157" s="2656"/>
      <c r="AI157" s="2655" t="s">
        <v>139</v>
      </c>
      <c r="AJ157" s="2656"/>
      <c r="AK157" s="2655" t="s">
        <v>146</v>
      </c>
      <c r="AL157" s="2656"/>
      <c r="AM157" s="2655" t="s">
        <v>141</v>
      </c>
      <c r="AN157" s="2656"/>
      <c r="AO157" s="2655" t="s">
        <v>135</v>
      </c>
      <c r="AP157" s="2656"/>
      <c r="AQ157" s="2655" t="s">
        <v>133</v>
      </c>
      <c r="AR157" s="2656"/>
      <c r="AS157" s="2655" t="s">
        <v>140</v>
      </c>
      <c r="AT157" s="2656"/>
      <c r="AU157" s="2655" t="s">
        <v>128</v>
      </c>
      <c r="AV157" s="2656"/>
    </row>
    <row r="158" spans="1:48" s="10" customFormat="1" ht="15.75" hidden="1" thickBot="1">
      <c r="A158" s="2705"/>
      <c r="B158" s="2706"/>
      <c r="C158" s="2708"/>
      <c r="D158" s="2710"/>
      <c r="E158" s="1197"/>
      <c r="F158" s="1197"/>
      <c r="G158" s="2681"/>
      <c r="H158" s="2683"/>
      <c r="I158" s="812" t="s">
        <v>156</v>
      </c>
      <c r="J158" s="813" t="s">
        <v>157</v>
      </c>
      <c r="K158" s="812" t="s">
        <v>156</v>
      </c>
      <c r="L158" s="813" t="s">
        <v>157</v>
      </c>
      <c r="M158" s="812" t="s">
        <v>156</v>
      </c>
      <c r="N158" s="813" t="s">
        <v>157</v>
      </c>
      <c r="O158" s="812" t="s">
        <v>156</v>
      </c>
      <c r="P158" s="813" t="s">
        <v>157</v>
      </c>
      <c r="Q158" s="812" t="s">
        <v>156</v>
      </c>
      <c r="R158" s="813" t="s">
        <v>157</v>
      </c>
      <c r="S158" s="812" t="s">
        <v>156</v>
      </c>
      <c r="T158" s="813" t="s">
        <v>157</v>
      </c>
      <c r="U158" s="812" t="s">
        <v>156</v>
      </c>
      <c r="V158" s="813" t="s">
        <v>157</v>
      </c>
      <c r="W158" s="812" t="s">
        <v>156</v>
      </c>
      <c r="X158" s="813" t="s">
        <v>157</v>
      </c>
      <c r="Y158" s="812" t="s">
        <v>156</v>
      </c>
      <c r="Z158" s="813" t="s">
        <v>157</v>
      </c>
      <c r="AA158" s="41" t="s">
        <v>156</v>
      </c>
      <c r="AB158" s="41" t="s">
        <v>157</v>
      </c>
      <c r="AC158" s="814" t="s">
        <v>156</v>
      </c>
      <c r="AD158" s="815" t="s">
        <v>157</v>
      </c>
      <c r="AE158" s="814" t="s">
        <v>156</v>
      </c>
      <c r="AF158" s="815" t="s">
        <v>157</v>
      </c>
      <c r="AG158" s="814" t="s">
        <v>156</v>
      </c>
      <c r="AH158" s="815" t="s">
        <v>157</v>
      </c>
      <c r="AI158" s="814" t="s">
        <v>156</v>
      </c>
      <c r="AJ158" s="815" t="s">
        <v>157</v>
      </c>
      <c r="AK158" s="814" t="s">
        <v>156</v>
      </c>
      <c r="AL158" s="815" t="s">
        <v>157</v>
      </c>
      <c r="AM158" s="814" t="s">
        <v>156</v>
      </c>
      <c r="AN158" s="815" t="s">
        <v>157</v>
      </c>
      <c r="AO158" s="814" t="s">
        <v>156</v>
      </c>
      <c r="AP158" s="815" t="s">
        <v>157</v>
      </c>
      <c r="AQ158" s="814" t="s">
        <v>156</v>
      </c>
      <c r="AR158" s="815" t="s">
        <v>157</v>
      </c>
      <c r="AS158" s="814" t="s">
        <v>156</v>
      </c>
      <c r="AT158" s="815" t="s">
        <v>157</v>
      </c>
      <c r="AU158" s="814" t="s">
        <v>156</v>
      </c>
      <c r="AV158" s="815" t="s">
        <v>157</v>
      </c>
    </row>
    <row r="159" spans="1:48" s="675" customFormat="1" ht="16.5" hidden="1" thickBot="1">
      <c r="A159" s="2058"/>
      <c r="B159" s="740" t="s">
        <v>12</v>
      </c>
      <c r="C159" s="741"/>
      <c r="D159" s="742"/>
      <c r="E159" s="1197"/>
      <c r="F159" s="1197"/>
      <c r="G159" s="743"/>
      <c r="H159" s="744"/>
      <c r="I159" s="745"/>
      <c r="J159" s="745"/>
      <c r="K159" s="746"/>
      <c r="L159" s="747"/>
      <c r="M159" s="747"/>
      <c r="N159" s="747"/>
      <c r="O159" s="747"/>
      <c r="P159" s="747"/>
      <c r="Q159" s="747"/>
      <c r="R159" s="747"/>
      <c r="S159" s="747"/>
      <c r="T159" s="747"/>
      <c r="U159" s="747"/>
      <c r="V159" s="747"/>
      <c r="W159" s="747"/>
      <c r="X159" s="747"/>
      <c r="Y159" s="747"/>
      <c r="Z159" s="747"/>
      <c r="AA159" s="748"/>
      <c r="AB159" s="748"/>
      <c r="AC159" s="747"/>
      <c r="AD159" s="747"/>
      <c r="AE159" s="747"/>
      <c r="AF159" s="747"/>
      <c r="AG159" s="747"/>
      <c r="AH159" s="747"/>
      <c r="AI159" s="747"/>
      <c r="AJ159" s="747"/>
      <c r="AK159" s="747"/>
      <c r="AL159" s="747"/>
      <c r="AM159" s="747"/>
      <c r="AN159" s="747"/>
      <c r="AO159" s="747"/>
      <c r="AP159" s="747"/>
      <c r="AQ159" s="747"/>
      <c r="AR159" s="747"/>
      <c r="AS159" s="747"/>
      <c r="AT159" s="747"/>
      <c r="AU159" s="747"/>
      <c r="AV159" s="747"/>
    </row>
    <row r="160" spans="1:48" s="675" customFormat="1" ht="17.25" hidden="1" thickTop="1" thickBot="1">
      <c r="A160" s="2059" t="s">
        <v>13</v>
      </c>
      <c r="B160" s="750" t="s">
        <v>203</v>
      </c>
      <c r="C160" s="751">
        <f>I160+K160+M160+O160+Q160+S160+U160+W160+Y160+AA160</f>
        <v>0</v>
      </c>
      <c r="D160" s="742">
        <f>(J160+L160+N160+P160+R160+T160+V160+X160+Z160+AB160)</f>
        <v>0</v>
      </c>
      <c r="E160" s="1197"/>
      <c r="F160" s="1197"/>
      <c r="G160" s="752">
        <f>C160/C306*100%</f>
        <v>0</v>
      </c>
      <c r="H160" s="753">
        <f>D160/D306*100%</f>
        <v>0</v>
      </c>
      <c r="I160" s="18">
        <f t="shared" ref="I160:AV160" si="54">SUM(I162:I173)</f>
        <v>0</v>
      </c>
      <c r="J160" s="18">
        <f t="shared" si="54"/>
        <v>0</v>
      </c>
      <c r="K160" s="19">
        <f t="shared" si="54"/>
        <v>0</v>
      </c>
      <c r="L160" s="20">
        <f t="shared" si="54"/>
        <v>0</v>
      </c>
      <c r="M160" s="20">
        <f t="shared" si="54"/>
        <v>0</v>
      </c>
      <c r="N160" s="20">
        <f t="shared" si="54"/>
        <v>0</v>
      </c>
      <c r="O160" s="20">
        <f t="shared" si="54"/>
        <v>0</v>
      </c>
      <c r="P160" s="20">
        <f t="shared" si="54"/>
        <v>0</v>
      </c>
      <c r="Q160" s="20">
        <f t="shared" si="54"/>
        <v>0</v>
      </c>
      <c r="R160" s="20">
        <f t="shared" si="54"/>
        <v>0</v>
      </c>
      <c r="S160" s="20">
        <f t="shared" si="54"/>
        <v>0</v>
      </c>
      <c r="T160" s="20">
        <f t="shared" si="54"/>
        <v>0</v>
      </c>
      <c r="U160" s="20">
        <f t="shared" si="54"/>
        <v>0</v>
      </c>
      <c r="V160" s="20">
        <f t="shared" si="54"/>
        <v>0</v>
      </c>
      <c r="W160" s="20">
        <f t="shared" si="54"/>
        <v>0</v>
      </c>
      <c r="X160" s="20">
        <f t="shared" si="54"/>
        <v>0</v>
      </c>
      <c r="Y160" s="20">
        <f t="shared" si="54"/>
        <v>0</v>
      </c>
      <c r="Z160" s="20">
        <f t="shared" si="54"/>
        <v>0</v>
      </c>
      <c r="AA160" s="21">
        <f t="shared" si="54"/>
        <v>0</v>
      </c>
      <c r="AB160" s="21">
        <f t="shared" si="54"/>
        <v>0</v>
      </c>
      <c r="AC160" s="20">
        <f t="shared" si="54"/>
        <v>0</v>
      </c>
      <c r="AD160" s="20">
        <f t="shared" si="54"/>
        <v>0</v>
      </c>
      <c r="AE160" s="20">
        <f t="shared" si="54"/>
        <v>0</v>
      </c>
      <c r="AF160" s="20">
        <f t="shared" si="54"/>
        <v>0</v>
      </c>
      <c r="AG160" s="20">
        <f t="shared" si="54"/>
        <v>0</v>
      </c>
      <c r="AH160" s="20">
        <f t="shared" si="54"/>
        <v>0</v>
      </c>
      <c r="AI160" s="20">
        <f t="shared" si="54"/>
        <v>0</v>
      </c>
      <c r="AJ160" s="20">
        <f t="shared" si="54"/>
        <v>0</v>
      </c>
      <c r="AK160" s="20">
        <f t="shared" si="54"/>
        <v>0</v>
      </c>
      <c r="AL160" s="20">
        <f t="shared" si="54"/>
        <v>0</v>
      </c>
      <c r="AM160" s="20">
        <f t="shared" si="54"/>
        <v>0</v>
      </c>
      <c r="AN160" s="20">
        <f t="shared" si="54"/>
        <v>0</v>
      </c>
      <c r="AO160" s="20">
        <f t="shared" si="54"/>
        <v>0</v>
      </c>
      <c r="AP160" s="20">
        <f t="shared" si="54"/>
        <v>0</v>
      </c>
      <c r="AQ160" s="20">
        <f t="shared" si="54"/>
        <v>0</v>
      </c>
      <c r="AR160" s="20">
        <f t="shared" si="54"/>
        <v>0</v>
      </c>
      <c r="AS160" s="20">
        <f t="shared" si="54"/>
        <v>0</v>
      </c>
      <c r="AT160" s="20">
        <f t="shared" si="54"/>
        <v>0</v>
      </c>
      <c r="AU160" s="20">
        <f t="shared" si="54"/>
        <v>0</v>
      </c>
      <c r="AV160" s="20">
        <f t="shared" si="54"/>
        <v>0</v>
      </c>
    </row>
    <row r="161" spans="1:48" s="675" customFormat="1" ht="16.5" hidden="1" thickBot="1">
      <c r="A161" s="2060"/>
      <c r="B161" s="755" t="s">
        <v>36</v>
      </c>
      <c r="C161" s="756"/>
      <c r="D161" s="757"/>
      <c r="E161" s="1197"/>
      <c r="F161" s="1197"/>
      <c r="G161" s="758"/>
      <c r="H161" s="759"/>
      <c r="I161" s="25"/>
      <c r="J161" s="25"/>
      <c r="K161" s="26"/>
      <c r="L161" s="27"/>
      <c r="M161" s="27"/>
      <c r="N161" s="27"/>
      <c r="O161" s="27"/>
      <c r="P161" s="27"/>
      <c r="Q161" s="27"/>
      <c r="R161" s="27"/>
      <c r="S161" s="27"/>
      <c r="T161" s="27"/>
      <c r="U161" s="27"/>
      <c r="V161" s="27"/>
      <c r="W161" s="27"/>
      <c r="X161" s="27"/>
      <c r="Y161" s="27"/>
      <c r="Z161" s="27"/>
      <c r="AA161" s="41">
        <f t="shared" ref="AA161:AB193" si="55">AC161+AE161+AG161+AI161+AK161+AM161+AO161+AQ161+AS161+AU161</f>
        <v>0</v>
      </c>
      <c r="AB161" s="41">
        <f t="shared" si="55"/>
        <v>0</v>
      </c>
      <c r="AC161" s="27"/>
      <c r="AD161" s="27"/>
      <c r="AE161" s="27"/>
      <c r="AF161" s="27"/>
      <c r="AG161" s="27"/>
      <c r="AH161" s="27"/>
      <c r="AI161" s="27"/>
      <c r="AJ161" s="27"/>
      <c r="AK161" s="27"/>
      <c r="AL161" s="27"/>
      <c r="AM161" s="27"/>
      <c r="AN161" s="27"/>
      <c r="AO161" s="27"/>
      <c r="AP161" s="27"/>
      <c r="AQ161" s="27"/>
      <c r="AR161" s="27"/>
      <c r="AS161" s="27"/>
      <c r="AT161" s="27"/>
      <c r="AU161" s="27"/>
      <c r="AV161" s="27"/>
    </row>
    <row r="162" spans="1:48" s="675" customFormat="1" ht="16.5" hidden="1" thickBot="1">
      <c r="A162" s="2060" t="s">
        <v>37</v>
      </c>
      <c r="B162" s="755" t="s">
        <v>69</v>
      </c>
      <c r="C162" s="756">
        <f t="shared" ref="C162:C174" si="56">I162+K162+M162+O162+Q162+S162+U162+W162+Y162+AA162</f>
        <v>0</v>
      </c>
      <c r="D162" s="757">
        <f>(J162+L162+N162+P162+R162+T162+V162+X162+Z162+AB162)</f>
        <v>0</v>
      </c>
      <c r="E162" s="1197"/>
      <c r="F162" s="1197"/>
      <c r="G162" s="758"/>
      <c r="H162" s="759"/>
      <c r="I162" s="25"/>
      <c r="J162" s="25"/>
      <c r="K162" s="26"/>
      <c r="L162" s="27"/>
      <c r="M162" s="27"/>
      <c r="N162" s="27"/>
      <c r="O162" s="27"/>
      <c r="P162" s="27"/>
      <c r="Q162" s="27"/>
      <c r="R162" s="27"/>
      <c r="S162" s="27"/>
      <c r="T162" s="27"/>
      <c r="U162" s="27"/>
      <c r="V162" s="27"/>
      <c r="W162" s="27"/>
      <c r="X162" s="27"/>
      <c r="Y162" s="27"/>
      <c r="Z162" s="27"/>
      <c r="AA162" s="41">
        <f t="shared" si="55"/>
        <v>0</v>
      </c>
      <c r="AB162" s="41">
        <f t="shared" si="55"/>
        <v>0</v>
      </c>
      <c r="AC162" s="27"/>
      <c r="AD162" s="27"/>
      <c r="AE162" s="27"/>
      <c r="AF162" s="27"/>
      <c r="AG162" s="27"/>
      <c r="AH162" s="27"/>
      <c r="AI162" s="27"/>
      <c r="AJ162" s="27"/>
      <c r="AK162" s="27"/>
      <c r="AL162" s="27"/>
      <c r="AM162" s="27"/>
      <c r="AN162" s="27"/>
      <c r="AO162" s="27"/>
      <c r="AP162" s="27"/>
      <c r="AQ162" s="27"/>
      <c r="AR162" s="27"/>
      <c r="AS162" s="27"/>
      <c r="AT162" s="27"/>
      <c r="AU162" s="27"/>
      <c r="AV162" s="27"/>
    </row>
    <row r="163" spans="1:48" s="675" customFormat="1" ht="16.5" hidden="1" thickBot="1">
      <c r="A163" s="2060" t="s">
        <v>27</v>
      </c>
      <c r="B163" s="755" t="s">
        <v>45</v>
      </c>
      <c r="C163" s="756">
        <f t="shared" si="56"/>
        <v>0</v>
      </c>
      <c r="D163" s="757">
        <f t="shared" ref="D163:D173" si="57">(J163+L163+N163+P163+R163+T163+V163+X163+Z163+AB163)</f>
        <v>0</v>
      </c>
      <c r="E163" s="1197"/>
      <c r="F163" s="1197"/>
      <c r="G163" s="758"/>
      <c r="H163" s="759"/>
      <c r="I163" s="25"/>
      <c r="J163" s="25"/>
      <c r="K163" s="26"/>
      <c r="L163" s="27"/>
      <c r="M163" s="27"/>
      <c r="N163" s="27"/>
      <c r="O163" s="27"/>
      <c r="P163" s="27"/>
      <c r="Q163" s="27"/>
      <c r="R163" s="27"/>
      <c r="S163" s="27"/>
      <c r="T163" s="27"/>
      <c r="U163" s="27"/>
      <c r="V163" s="27"/>
      <c r="W163" s="27"/>
      <c r="X163" s="27"/>
      <c r="Y163" s="27"/>
      <c r="Z163" s="27"/>
      <c r="AA163" s="41">
        <f t="shared" si="55"/>
        <v>0</v>
      </c>
      <c r="AB163" s="41">
        <f t="shared" si="55"/>
        <v>0</v>
      </c>
      <c r="AC163" s="27"/>
      <c r="AD163" s="27"/>
      <c r="AE163" s="27"/>
      <c r="AF163" s="27"/>
      <c r="AG163" s="27"/>
      <c r="AH163" s="27"/>
      <c r="AI163" s="27"/>
      <c r="AJ163" s="27"/>
      <c r="AK163" s="27"/>
      <c r="AL163" s="27"/>
      <c r="AM163" s="27"/>
      <c r="AN163" s="27"/>
      <c r="AO163" s="27"/>
      <c r="AP163" s="27"/>
      <c r="AQ163" s="27"/>
      <c r="AR163" s="27"/>
      <c r="AS163" s="27"/>
      <c r="AT163" s="27"/>
      <c r="AU163" s="27"/>
      <c r="AV163" s="27"/>
    </row>
    <row r="164" spans="1:48" s="675" customFormat="1" ht="16.5" hidden="1" thickBot="1">
      <c r="A164" s="2060" t="s">
        <v>46</v>
      </c>
      <c r="B164" s="755" t="s">
        <v>67</v>
      </c>
      <c r="C164" s="756">
        <f t="shared" si="56"/>
        <v>0</v>
      </c>
      <c r="D164" s="757">
        <f t="shared" si="57"/>
        <v>0</v>
      </c>
      <c r="E164" s="1197"/>
      <c r="F164" s="1197"/>
      <c r="G164" s="758"/>
      <c r="H164" s="759"/>
      <c r="I164" s="25"/>
      <c r="J164" s="25"/>
      <c r="K164" s="26"/>
      <c r="L164" s="27"/>
      <c r="M164" s="27"/>
      <c r="N164" s="27"/>
      <c r="O164" s="27"/>
      <c r="P164" s="27"/>
      <c r="Q164" s="27"/>
      <c r="R164" s="27"/>
      <c r="S164" s="27"/>
      <c r="T164" s="27"/>
      <c r="U164" s="27"/>
      <c r="V164" s="27"/>
      <c r="W164" s="27"/>
      <c r="X164" s="27"/>
      <c r="Y164" s="27"/>
      <c r="Z164" s="27"/>
      <c r="AA164" s="41">
        <f t="shared" si="55"/>
        <v>0</v>
      </c>
      <c r="AB164" s="41">
        <f t="shared" si="55"/>
        <v>0</v>
      </c>
      <c r="AC164" s="27"/>
      <c r="AD164" s="27"/>
      <c r="AE164" s="27"/>
      <c r="AF164" s="27"/>
      <c r="AG164" s="27"/>
      <c r="AH164" s="27"/>
      <c r="AI164" s="27"/>
      <c r="AJ164" s="27"/>
      <c r="AK164" s="27"/>
      <c r="AL164" s="27"/>
      <c r="AM164" s="27"/>
      <c r="AN164" s="27"/>
      <c r="AO164" s="27"/>
      <c r="AP164" s="27"/>
      <c r="AQ164" s="27"/>
      <c r="AR164" s="27"/>
      <c r="AS164" s="27"/>
      <c r="AT164" s="27"/>
      <c r="AU164" s="27"/>
      <c r="AV164" s="27"/>
    </row>
    <row r="165" spans="1:48" s="675" customFormat="1" ht="16.5" hidden="1" thickBot="1">
      <c r="A165" s="2060" t="s">
        <v>68</v>
      </c>
      <c r="B165" s="755" t="s">
        <v>3</v>
      </c>
      <c r="C165" s="756">
        <f t="shared" si="56"/>
        <v>0</v>
      </c>
      <c r="D165" s="757">
        <f t="shared" si="57"/>
        <v>0</v>
      </c>
      <c r="E165" s="1197"/>
      <c r="F165" s="1197"/>
      <c r="G165" s="758"/>
      <c r="H165" s="759"/>
      <c r="I165" s="25"/>
      <c r="J165" s="25"/>
      <c r="K165" s="26"/>
      <c r="L165" s="27"/>
      <c r="M165" s="27"/>
      <c r="N165" s="27"/>
      <c r="O165" s="27"/>
      <c r="P165" s="27"/>
      <c r="Q165" s="27"/>
      <c r="R165" s="27"/>
      <c r="S165" s="27"/>
      <c r="T165" s="27"/>
      <c r="U165" s="27"/>
      <c r="V165" s="27"/>
      <c r="W165" s="27"/>
      <c r="X165" s="27"/>
      <c r="Y165" s="27"/>
      <c r="Z165" s="27"/>
      <c r="AA165" s="41">
        <f t="shared" si="55"/>
        <v>0</v>
      </c>
      <c r="AB165" s="41">
        <f t="shared" si="55"/>
        <v>0</v>
      </c>
      <c r="AC165" s="27"/>
      <c r="AD165" s="27"/>
      <c r="AE165" s="27"/>
      <c r="AF165" s="27"/>
      <c r="AG165" s="27"/>
      <c r="AH165" s="27"/>
      <c r="AI165" s="27"/>
      <c r="AJ165" s="27"/>
      <c r="AK165" s="27"/>
      <c r="AL165" s="27"/>
      <c r="AM165" s="27"/>
      <c r="AN165" s="27"/>
      <c r="AO165" s="27"/>
      <c r="AP165" s="27"/>
      <c r="AQ165" s="27"/>
      <c r="AR165" s="27"/>
      <c r="AS165" s="27"/>
      <c r="AT165" s="27"/>
      <c r="AU165" s="27"/>
      <c r="AV165" s="27"/>
    </row>
    <row r="166" spans="1:48" s="675" customFormat="1" ht="16.5" hidden="1" thickBot="1">
      <c r="A166" s="2060" t="s">
        <v>4</v>
      </c>
      <c r="B166" s="755" t="s">
        <v>90</v>
      </c>
      <c r="C166" s="756">
        <f t="shared" si="56"/>
        <v>0</v>
      </c>
      <c r="D166" s="757">
        <f t="shared" si="57"/>
        <v>0</v>
      </c>
      <c r="E166" s="1197"/>
      <c r="F166" s="1197"/>
      <c r="G166" s="758"/>
      <c r="H166" s="759"/>
      <c r="I166" s="25"/>
      <c r="J166" s="25"/>
      <c r="K166" s="26"/>
      <c r="L166" s="27"/>
      <c r="M166" s="27"/>
      <c r="N166" s="27"/>
      <c r="O166" s="27"/>
      <c r="P166" s="27"/>
      <c r="Q166" s="27"/>
      <c r="R166" s="27"/>
      <c r="S166" s="27"/>
      <c r="T166" s="27"/>
      <c r="U166" s="27"/>
      <c r="V166" s="27"/>
      <c r="W166" s="27"/>
      <c r="X166" s="27"/>
      <c r="Y166" s="27"/>
      <c r="Z166" s="27"/>
      <c r="AA166" s="27">
        <f t="shared" si="55"/>
        <v>0</v>
      </c>
      <c r="AB166" s="27">
        <f t="shared" si="55"/>
        <v>0</v>
      </c>
      <c r="AC166" s="27"/>
      <c r="AD166" s="27"/>
      <c r="AE166" s="27"/>
      <c r="AF166" s="27"/>
      <c r="AG166" s="27"/>
      <c r="AH166" s="27"/>
      <c r="AI166" s="27"/>
      <c r="AJ166" s="27"/>
      <c r="AK166" s="27"/>
      <c r="AL166" s="27"/>
      <c r="AM166" s="27"/>
      <c r="AN166" s="27"/>
      <c r="AO166" s="27"/>
      <c r="AP166" s="27"/>
      <c r="AQ166" s="27"/>
      <c r="AR166" s="27"/>
      <c r="AS166" s="27"/>
      <c r="AT166" s="27"/>
      <c r="AU166" s="27"/>
      <c r="AV166" s="27"/>
    </row>
    <row r="167" spans="1:48" s="675" customFormat="1" ht="16.5" hidden="1" thickBot="1">
      <c r="A167" s="2060" t="s">
        <v>108</v>
      </c>
      <c r="B167" s="755" t="s">
        <v>105</v>
      </c>
      <c r="C167" s="756">
        <f t="shared" si="56"/>
        <v>0</v>
      </c>
      <c r="D167" s="757">
        <f t="shared" si="57"/>
        <v>0</v>
      </c>
      <c r="E167" s="1197"/>
      <c r="F167" s="1197"/>
      <c r="G167" s="758"/>
      <c r="H167" s="759"/>
      <c r="I167" s="25"/>
      <c r="J167" s="25"/>
      <c r="K167" s="26"/>
      <c r="L167" s="27"/>
      <c r="M167" s="27"/>
      <c r="N167" s="27"/>
      <c r="O167" s="27"/>
      <c r="P167" s="27"/>
      <c r="Q167" s="27"/>
      <c r="R167" s="27"/>
      <c r="S167" s="27"/>
      <c r="T167" s="27"/>
      <c r="U167" s="27"/>
      <c r="V167" s="27"/>
      <c r="W167" s="27"/>
      <c r="X167" s="27"/>
      <c r="Y167" s="27"/>
      <c r="Z167" s="27"/>
      <c r="AA167" s="41">
        <f t="shared" si="55"/>
        <v>0</v>
      </c>
      <c r="AB167" s="41">
        <f t="shared" si="55"/>
        <v>0</v>
      </c>
      <c r="AC167" s="27"/>
      <c r="AD167" s="27"/>
      <c r="AE167" s="27"/>
      <c r="AF167" s="27"/>
      <c r="AG167" s="27"/>
      <c r="AH167" s="27"/>
      <c r="AI167" s="27"/>
      <c r="AJ167" s="27"/>
      <c r="AK167" s="27"/>
      <c r="AL167" s="27"/>
      <c r="AM167" s="27"/>
      <c r="AN167" s="27"/>
      <c r="AO167" s="27"/>
      <c r="AP167" s="27"/>
      <c r="AQ167" s="27"/>
      <c r="AR167" s="27"/>
      <c r="AS167" s="27"/>
      <c r="AT167" s="27"/>
      <c r="AU167" s="27"/>
      <c r="AV167" s="27"/>
    </row>
    <row r="168" spans="1:48" s="675" customFormat="1" ht="16.5" hidden="1" thickBot="1">
      <c r="A168" s="2060" t="s">
        <v>106</v>
      </c>
      <c r="B168" s="755" t="s">
        <v>63</v>
      </c>
      <c r="C168" s="756">
        <f t="shared" si="56"/>
        <v>0</v>
      </c>
      <c r="D168" s="757">
        <f t="shared" si="57"/>
        <v>0</v>
      </c>
      <c r="E168" s="1197"/>
      <c r="F168" s="1197"/>
      <c r="G168" s="758"/>
      <c r="H168" s="759"/>
      <c r="I168" s="25"/>
      <c r="J168" s="25"/>
      <c r="K168" s="26"/>
      <c r="L168" s="27"/>
      <c r="M168" s="27"/>
      <c r="N168" s="27"/>
      <c r="O168" s="27"/>
      <c r="P168" s="27"/>
      <c r="Q168" s="27"/>
      <c r="R168" s="27"/>
      <c r="S168" s="27"/>
      <c r="T168" s="27"/>
      <c r="U168" s="27"/>
      <c r="V168" s="27"/>
      <c r="W168" s="27"/>
      <c r="X168" s="27"/>
      <c r="Y168" s="27"/>
      <c r="Z168" s="27"/>
      <c r="AA168" s="41">
        <f t="shared" si="55"/>
        <v>0</v>
      </c>
      <c r="AB168" s="41">
        <f t="shared" si="55"/>
        <v>0</v>
      </c>
      <c r="AC168" s="27"/>
      <c r="AD168" s="27"/>
      <c r="AE168" s="27"/>
      <c r="AF168" s="27"/>
      <c r="AG168" s="27"/>
      <c r="AH168" s="27"/>
      <c r="AI168" s="27"/>
      <c r="AJ168" s="27"/>
      <c r="AK168" s="27"/>
      <c r="AL168" s="27"/>
      <c r="AM168" s="27"/>
      <c r="AN168" s="27"/>
      <c r="AO168" s="27"/>
      <c r="AP168" s="27"/>
      <c r="AQ168" s="27"/>
      <c r="AR168" s="27"/>
      <c r="AS168" s="27"/>
      <c r="AT168" s="27"/>
      <c r="AU168" s="27"/>
      <c r="AV168" s="27"/>
    </row>
    <row r="169" spans="1:48" s="675" customFormat="1" ht="16.5" hidden="1" thickBot="1">
      <c r="A169" s="2060" t="s">
        <v>64</v>
      </c>
      <c r="B169" s="755" t="s">
        <v>17</v>
      </c>
      <c r="C169" s="756">
        <f t="shared" si="56"/>
        <v>0</v>
      </c>
      <c r="D169" s="757">
        <f t="shared" si="57"/>
        <v>0</v>
      </c>
      <c r="E169" s="1197"/>
      <c r="F169" s="1197"/>
      <c r="G169" s="758"/>
      <c r="H169" s="759"/>
      <c r="I169" s="25"/>
      <c r="J169" s="25"/>
      <c r="K169" s="26"/>
      <c r="L169" s="27"/>
      <c r="M169" s="27"/>
      <c r="N169" s="27"/>
      <c r="O169" s="27"/>
      <c r="P169" s="27"/>
      <c r="Q169" s="27"/>
      <c r="R169" s="27"/>
      <c r="S169" s="27"/>
      <c r="T169" s="27"/>
      <c r="U169" s="27"/>
      <c r="V169" s="27"/>
      <c r="W169" s="27"/>
      <c r="X169" s="27"/>
      <c r="Y169" s="27"/>
      <c r="Z169" s="27"/>
      <c r="AA169" s="41">
        <f t="shared" si="55"/>
        <v>0</v>
      </c>
      <c r="AB169" s="41">
        <f t="shared" si="55"/>
        <v>0</v>
      </c>
      <c r="AC169" s="27"/>
      <c r="AD169" s="27"/>
      <c r="AE169" s="27"/>
      <c r="AF169" s="27"/>
      <c r="AG169" s="27"/>
      <c r="AH169" s="27"/>
      <c r="AI169" s="27"/>
      <c r="AJ169" s="27"/>
      <c r="AK169" s="27"/>
      <c r="AL169" s="27"/>
      <c r="AM169" s="27"/>
      <c r="AN169" s="27"/>
      <c r="AO169" s="27"/>
      <c r="AP169" s="27"/>
      <c r="AQ169" s="27"/>
      <c r="AR169" s="27"/>
      <c r="AS169" s="27"/>
      <c r="AT169" s="27"/>
      <c r="AU169" s="27"/>
      <c r="AV169" s="27"/>
    </row>
    <row r="170" spans="1:48" s="675" customFormat="1" ht="16.5" hidden="1" thickBot="1">
      <c r="A170" s="2060" t="s">
        <v>18</v>
      </c>
      <c r="B170" s="755" t="s">
        <v>19</v>
      </c>
      <c r="C170" s="756">
        <f t="shared" si="56"/>
        <v>0</v>
      </c>
      <c r="D170" s="757">
        <f t="shared" si="57"/>
        <v>0</v>
      </c>
      <c r="E170" s="1197"/>
      <c r="F170" s="1197"/>
      <c r="G170" s="758"/>
      <c r="H170" s="759"/>
      <c r="I170" s="25"/>
      <c r="J170" s="25"/>
      <c r="K170" s="26"/>
      <c r="L170" s="27"/>
      <c r="M170" s="27"/>
      <c r="N170" s="27"/>
      <c r="O170" s="27"/>
      <c r="P170" s="27"/>
      <c r="Q170" s="27"/>
      <c r="R170" s="27"/>
      <c r="S170" s="27"/>
      <c r="T170" s="27"/>
      <c r="U170" s="27"/>
      <c r="V170" s="27"/>
      <c r="W170" s="27"/>
      <c r="X170" s="27"/>
      <c r="Y170" s="27"/>
      <c r="Z170" s="27"/>
      <c r="AA170" s="41">
        <f t="shared" si="55"/>
        <v>0</v>
      </c>
      <c r="AB170" s="41">
        <f t="shared" si="55"/>
        <v>0</v>
      </c>
      <c r="AC170" s="27"/>
      <c r="AD170" s="27"/>
      <c r="AE170" s="27"/>
      <c r="AF170" s="27"/>
      <c r="AG170" s="27"/>
      <c r="AH170" s="27"/>
      <c r="AI170" s="27"/>
      <c r="AJ170" s="27"/>
      <c r="AK170" s="27"/>
      <c r="AL170" s="27"/>
      <c r="AM170" s="27"/>
      <c r="AN170" s="27"/>
      <c r="AO170" s="27"/>
      <c r="AP170" s="27"/>
      <c r="AQ170" s="27"/>
      <c r="AR170" s="27"/>
      <c r="AS170" s="27"/>
      <c r="AT170" s="27"/>
      <c r="AU170" s="27"/>
      <c r="AV170" s="27"/>
    </row>
    <row r="171" spans="1:48" s="675" customFormat="1" ht="16.5" hidden="1" thickBot="1">
      <c r="A171" s="2060" t="s">
        <v>118</v>
      </c>
      <c r="B171" s="755" t="s">
        <v>98</v>
      </c>
      <c r="C171" s="756">
        <f t="shared" si="56"/>
        <v>0</v>
      </c>
      <c r="D171" s="757">
        <f t="shared" si="57"/>
        <v>0</v>
      </c>
      <c r="E171" s="1197"/>
      <c r="F171" s="1197"/>
      <c r="G171" s="758"/>
      <c r="H171" s="759"/>
      <c r="I171" s="25"/>
      <c r="J171" s="25"/>
      <c r="K171" s="26"/>
      <c r="L171" s="27"/>
      <c r="M171" s="27"/>
      <c r="N171" s="27"/>
      <c r="O171" s="27"/>
      <c r="P171" s="27"/>
      <c r="Q171" s="27"/>
      <c r="R171" s="27"/>
      <c r="S171" s="27"/>
      <c r="T171" s="27"/>
      <c r="U171" s="27"/>
      <c r="V171" s="27"/>
      <c r="W171" s="27"/>
      <c r="X171" s="27"/>
      <c r="Y171" s="27"/>
      <c r="Z171" s="27"/>
      <c r="AA171" s="41">
        <f t="shared" si="55"/>
        <v>0</v>
      </c>
      <c r="AB171" s="41">
        <f t="shared" si="55"/>
        <v>0</v>
      </c>
      <c r="AC171" s="27"/>
      <c r="AD171" s="27"/>
      <c r="AE171" s="27"/>
      <c r="AF171" s="27"/>
      <c r="AG171" s="27"/>
      <c r="AH171" s="27"/>
      <c r="AI171" s="27"/>
      <c r="AJ171" s="27"/>
      <c r="AK171" s="27"/>
      <c r="AL171" s="27"/>
      <c r="AM171" s="27"/>
      <c r="AN171" s="27"/>
      <c r="AO171" s="27"/>
      <c r="AP171" s="27"/>
      <c r="AQ171" s="27"/>
      <c r="AR171" s="27"/>
      <c r="AS171" s="27"/>
      <c r="AT171" s="27"/>
      <c r="AU171" s="27"/>
      <c r="AV171" s="27"/>
    </row>
    <row r="172" spans="1:48" s="675" customFormat="1" ht="16.5" hidden="1" thickBot="1">
      <c r="A172" s="2060" t="s">
        <v>62</v>
      </c>
      <c r="B172" s="755" t="s">
        <v>110</v>
      </c>
      <c r="C172" s="756">
        <f t="shared" si="56"/>
        <v>0</v>
      </c>
      <c r="D172" s="757">
        <f t="shared" si="57"/>
        <v>0</v>
      </c>
      <c r="E172" s="1197"/>
      <c r="F172" s="1197"/>
      <c r="G172" s="758"/>
      <c r="H172" s="759"/>
      <c r="I172" s="25"/>
      <c r="J172" s="25"/>
      <c r="K172" s="26"/>
      <c r="L172" s="27"/>
      <c r="M172" s="27"/>
      <c r="N172" s="27"/>
      <c r="O172" s="27"/>
      <c r="P172" s="27"/>
      <c r="Q172" s="27"/>
      <c r="R172" s="27"/>
      <c r="S172" s="27"/>
      <c r="T172" s="27"/>
      <c r="U172" s="27"/>
      <c r="V172" s="27"/>
      <c r="W172" s="27"/>
      <c r="X172" s="27"/>
      <c r="Y172" s="27"/>
      <c r="Z172" s="27"/>
      <c r="AA172" s="41">
        <f t="shared" si="55"/>
        <v>0</v>
      </c>
      <c r="AB172" s="41">
        <f t="shared" si="55"/>
        <v>0</v>
      </c>
      <c r="AC172" s="27"/>
      <c r="AD172" s="27"/>
      <c r="AE172" s="27"/>
      <c r="AF172" s="27"/>
      <c r="AG172" s="27"/>
      <c r="AH172" s="27"/>
      <c r="AI172" s="27"/>
      <c r="AJ172" s="27"/>
      <c r="AK172" s="27"/>
      <c r="AL172" s="27"/>
      <c r="AM172" s="27"/>
      <c r="AN172" s="27"/>
      <c r="AO172" s="27"/>
      <c r="AP172" s="27"/>
      <c r="AQ172" s="27"/>
      <c r="AR172" s="27"/>
      <c r="AS172" s="27"/>
      <c r="AT172" s="27"/>
      <c r="AU172" s="27"/>
      <c r="AV172" s="27"/>
    </row>
    <row r="173" spans="1:48" s="675" customFormat="1" ht="16.5" hidden="1" thickBot="1">
      <c r="A173" s="2060" t="s">
        <v>49</v>
      </c>
      <c r="B173" s="760" t="s">
        <v>72</v>
      </c>
      <c r="C173" s="761">
        <f t="shared" si="56"/>
        <v>0</v>
      </c>
      <c r="D173" s="757">
        <f t="shared" si="57"/>
        <v>0</v>
      </c>
      <c r="E173" s="1197"/>
      <c r="F173" s="1197"/>
      <c r="G173" s="758"/>
      <c r="H173" s="759"/>
      <c r="I173" s="25"/>
      <c r="J173" s="25"/>
      <c r="K173" s="26"/>
      <c r="L173" s="27"/>
      <c r="M173" s="27"/>
      <c r="N173" s="27"/>
      <c r="O173" s="27"/>
      <c r="P173" s="27"/>
      <c r="Q173" s="27"/>
      <c r="R173" s="27"/>
      <c r="S173" s="27"/>
      <c r="T173" s="27"/>
      <c r="U173" s="27"/>
      <c r="V173" s="27"/>
      <c r="W173" s="27"/>
      <c r="X173" s="27"/>
      <c r="Y173" s="27"/>
      <c r="Z173" s="27"/>
      <c r="AA173" s="41">
        <f t="shared" si="55"/>
        <v>0</v>
      </c>
      <c r="AB173" s="41">
        <f t="shared" si="55"/>
        <v>0</v>
      </c>
      <c r="AC173" s="27"/>
      <c r="AD173" s="27"/>
      <c r="AE173" s="27"/>
      <c r="AF173" s="27"/>
      <c r="AG173" s="27"/>
      <c r="AH173" s="27"/>
      <c r="AI173" s="27"/>
      <c r="AJ173" s="27"/>
      <c r="AK173" s="27"/>
      <c r="AL173" s="27"/>
      <c r="AM173" s="27"/>
      <c r="AN173" s="27"/>
      <c r="AO173" s="27"/>
      <c r="AP173" s="27"/>
      <c r="AQ173" s="27"/>
      <c r="AR173" s="27"/>
      <c r="AS173" s="27"/>
      <c r="AT173" s="27"/>
      <c r="AU173" s="27"/>
      <c r="AV173" s="27"/>
    </row>
    <row r="174" spans="1:48" s="675" customFormat="1" ht="16.5" hidden="1" thickBot="1">
      <c r="A174" s="2061" t="s">
        <v>73</v>
      </c>
      <c r="B174" s="763" t="s">
        <v>204</v>
      </c>
      <c r="C174" s="764">
        <f t="shared" si="56"/>
        <v>2</v>
      </c>
      <c r="D174" s="765">
        <f>(J174+L174+N174+P174+R174+T174+V174+X174+Z174+AB174)</f>
        <v>0</v>
      </c>
      <c r="E174" s="1197"/>
      <c r="F174" s="1197"/>
      <c r="G174" s="766">
        <f>C174/C306*100%</f>
        <v>2.7027027027027029E-2</v>
      </c>
      <c r="H174" s="767">
        <f>D174/D306*100%</f>
        <v>0</v>
      </c>
      <c r="I174" s="18">
        <f>I176+I177+I178+I179+I180+I181+I182+I183+I184+I185+I186+I187+I188+I193</f>
        <v>0</v>
      </c>
      <c r="J174" s="18">
        <f t="shared" ref="J174:Z174" si="58">J176+J177+J178+J179+J180+J181+J182+J183+J184+J185+J186+J187+J188+J193</f>
        <v>0</v>
      </c>
      <c r="K174" s="18">
        <f t="shared" si="58"/>
        <v>0</v>
      </c>
      <c r="L174" s="18">
        <f t="shared" si="58"/>
        <v>0</v>
      </c>
      <c r="M174" s="18">
        <f t="shared" si="58"/>
        <v>0</v>
      </c>
      <c r="N174" s="18">
        <f t="shared" si="58"/>
        <v>0</v>
      </c>
      <c r="O174" s="18">
        <f t="shared" si="58"/>
        <v>0</v>
      </c>
      <c r="P174" s="18">
        <f t="shared" si="58"/>
        <v>0</v>
      </c>
      <c r="Q174" s="18">
        <f t="shared" si="58"/>
        <v>0</v>
      </c>
      <c r="R174" s="18">
        <f t="shared" si="58"/>
        <v>0</v>
      </c>
      <c r="S174" s="18">
        <f t="shared" si="58"/>
        <v>1</v>
      </c>
      <c r="T174" s="18">
        <f t="shared" si="58"/>
        <v>0</v>
      </c>
      <c r="U174" s="18">
        <f t="shared" si="58"/>
        <v>0</v>
      </c>
      <c r="V174" s="18">
        <f t="shared" si="58"/>
        <v>0</v>
      </c>
      <c r="W174" s="18">
        <f t="shared" si="58"/>
        <v>0</v>
      </c>
      <c r="X174" s="18">
        <f t="shared" si="58"/>
        <v>0</v>
      </c>
      <c r="Y174" s="18">
        <f t="shared" si="58"/>
        <v>0</v>
      </c>
      <c r="Z174" s="18">
        <f t="shared" si="58"/>
        <v>0</v>
      </c>
      <c r="AA174" s="41">
        <f t="shared" si="55"/>
        <v>1</v>
      </c>
      <c r="AB174" s="41">
        <f t="shared" si="55"/>
        <v>0</v>
      </c>
      <c r="AC174" s="18">
        <f t="shared" ref="AC174:AT174" si="59">AC176+AC177+AC178+AC179+AC180+AC181+AC182+AC183+AC184+AC185+AC186+AC187+AC188+AC193</f>
        <v>0</v>
      </c>
      <c r="AD174" s="18">
        <f t="shared" si="59"/>
        <v>0</v>
      </c>
      <c r="AE174" s="18">
        <f t="shared" si="59"/>
        <v>0</v>
      </c>
      <c r="AF174" s="18">
        <f t="shared" si="59"/>
        <v>0</v>
      </c>
      <c r="AG174" s="18">
        <f t="shared" si="59"/>
        <v>1</v>
      </c>
      <c r="AH174" s="18">
        <f t="shared" si="59"/>
        <v>0</v>
      </c>
      <c r="AI174" s="18">
        <f t="shared" si="59"/>
        <v>0</v>
      </c>
      <c r="AJ174" s="18">
        <f t="shared" si="59"/>
        <v>0</v>
      </c>
      <c r="AK174" s="18">
        <f t="shared" si="59"/>
        <v>0</v>
      </c>
      <c r="AL174" s="18">
        <f t="shared" si="59"/>
        <v>0</v>
      </c>
      <c r="AM174" s="18">
        <f t="shared" si="59"/>
        <v>0</v>
      </c>
      <c r="AN174" s="18">
        <f t="shared" si="59"/>
        <v>0</v>
      </c>
      <c r="AO174" s="18">
        <f t="shared" si="59"/>
        <v>0</v>
      </c>
      <c r="AP174" s="18">
        <f t="shared" si="59"/>
        <v>0</v>
      </c>
      <c r="AQ174" s="18">
        <f t="shared" si="59"/>
        <v>0</v>
      </c>
      <c r="AR174" s="18">
        <f t="shared" si="59"/>
        <v>0</v>
      </c>
      <c r="AS174" s="18">
        <f t="shared" si="59"/>
        <v>0</v>
      </c>
      <c r="AT174" s="18">
        <f t="shared" si="59"/>
        <v>0</v>
      </c>
      <c r="AU174" s="18">
        <f>AU176+AU177+AU178+AU179+AU180+AU181+AU182+AU183+AU184+AU185+AU186+AU187+AU188+AU193</f>
        <v>0</v>
      </c>
      <c r="AV174" s="18">
        <f>AV176+AV177+AV178+AV179+AV180+AV181+AV182+AV183+AV184+AV185+AV186+AV187+AV188+AV193</f>
        <v>0</v>
      </c>
    </row>
    <row r="175" spans="1:48" s="675" customFormat="1" ht="16.5" hidden="1" thickBot="1">
      <c r="A175" s="2062"/>
      <c r="B175" s="769" t="s">
        <v>36</v>
      </c>
      <c r="C175" s="757"/>
      <c r="D175" s="770"/>
      <c r="E175" s="1197"/>
      <c r="F175" s="1197"/>
      <c r="G175" s="758"/>
      <c r="H175" s="759"/>
      <c r="I175" s="25"/>
      <c r="J175" s="25"/>
      <c r="K175" s="26"/>
      <c r="L175" s="27"/>
      <c r="M175" s="27"/>
      <c r="N175" s="27"/>
      <c r="O175" s="27"/>
      <c r="P175" s="27"/>
      <c r="Q175" s="27"/>
      <c r="R175" s="27"/>
      <c r="S175" s="27"/>
      <c r="T175" s="27"/>
      <c r="U175" s="27"/>
      <c r="V175" s="27"/>
      <c r="W175" s="27"/>
      <c r="X175" s="27"/>
      <c r="Y175" s="27"/>
      <c r="Z175" s="27"/>
      <c r="AA175" s="27">
        <f t="shared" si="55"/>
        <v>0</v>
      </c>
      <c r="AB175" s="27">
        <f t="shared" si="55"/>
        <v>0</v>
      </c>
      <c r="AC175" s="27"/>
      <c r="AD175" s="27"/>
      <c r="AE175" s="27"/>
      <c r="AF175" s="27"/>
      <c r="AG175" s="27"/>
      <c r="AH175" s="27"/>
      <c r="AI175" s="27"/>
      <c r="AJ175" s="27"/>
      <c r="AK175" s="27"/>
      <c r="AL175" s="27"/>
      <c r="AM175" s="27"/>
      <c r="AN175" s="27"/>
      <c r="AO175" s="27"/>
      <c r="AP175" s="27"/>
      <c r="AQ175" s="27"/>
      <c r="AR175" s="27"/>
      <c r="AS175" s="27"/>
      <c r="AT175" s="27"/>
      <c r="AU175" s="27"/>
      <c r="AV175" s="27"/>
    </row>
    <row r="176" spans="1:48" s="675" customFormat="1" ht="16.5" hidden="1" thickBot="1">
      <c r="A176" s="2062" t="s">
        <v>37</v>
      </c>
      <c r="B176" s="769" t="s">
        <v>102</v>
      </c>
      <c r="C176" s="771">
        <f t="shared" ref="C176:C194" si="60">I176+K176+M176+O176+Q176+S176+U176+W176+Y176+AA176</f>
        <v>0</v>
      </c>
      <c r="D176" s="770">
        <f>(J176+L176+N176+P176+R176+T176+V176+X176+Z176+AB176)</f>
        <v>0</v>
      </c>
      <c r="E176" s="1197"/>
      <c r="F176" s="1197"/>
      <c r="G176" s="758"/>
      <c r="H176" s="759"/>
      <c r="I176" s="25"/>
      <c r="J176" s="25"/>
      <c r="K176" s="26"/>
      <c r="L176" s="27"/>
      <c r="M176" s="27"/>
      <c r="N176" s="27"/>
      <c r="O176" s="27"/>
      <c r="P176" s="27"/>
      <c r="Q176" s="27"/>
      <c r="R176" s="27"/>
      <c r="S176" s="27"/>
      <c r="T176" s="27"/>
      <c r="U176" s="27"/>
      <c r="V176" s="27"/>
      <c r="W176" s="27"/>
      <c r="X176" s="27"/>
      <c r="Y176" s="27"/>
      <c r="Z176" s="27"/>
      <c r="AA176" s="27">
        <f t="shared" si="55"/>
        <v>0</v>
      </c>
      <c r="AB176" s="27">
        <f t="shared" si="55"/>
        <v>0</v>
      </c>
      <c r="AC176" s="27"/>
      <c r="AD176" s="27"/>
      <c r="AE176" s="27"/>
      <c r="AF176" s="27"/>
      <c r="AG176" s="27"/>
      <c r="AH176" s="27"/>
      <c r="AI176" s="27"/>
      <c r="AJ176" s="27"/>
      <c r="AK176" s="27"/>
      <c r="AL176" s="27"/>
      <c r="AM176" s="27"/>
      <c r="AN176" s="27"/>
      <c r="AO176" s="27"/>
      <c r="AP176" s="27"/>
      <c r="AQ176" s="27"/>
      <c r="AR176" s="27"/>
      <c r="AS176" s="27"/>
      <c r="AT176" s="27"/>
      <c r="AU176" s="27"/>
      <c r="AV176" s="27"/>
    </row>
    <row r="177" spans="1:48" s="675" customFormat="1" ht="16.5" hidden="1" thickBot="1">
      <c r="A177" s="2062" t="s">
        <v>27</v>
      </c>
      <c r="B177" s="769" t="s">
        <v>74</v>
      </c>
      <c r="C177" s="771">
        <f t="shared" si="60"/>
        <v>0</v>
      </c>
      <c r="D177" s="770">
        <f t="shared" ref="D177:D194" si="61">(J177+L177+N177+P177+R177+T177+V177+X177+Z177+AB177)</f>
        <v>0</v>
      </c>
      <c r="E177" s="1197"/>
      <c r="F177" s="1197"/>
      <c r="G177" s="758"/>
      <c r="H177" s="759"/>
      <c r="I177" s="25"/>
      <c r="J177" s="25"/>
      <c r="K177" s="26"/>
      <c r="L177" s="27"/>
      <c r="M177" s="27"/>
      <c r="N177" s="27"/>
      <c r="O177" s="27"/>
      <c r="P177" s="27"/>
      <c r="Q177" s="27"/>
      <c r="R177" s="27"/>
      <c r="S177" s="27"/>
      <c r="T177" s="27"/>
      <c r="U177" s="27"/>
      <c r="V177" s="27"/>
      <c r="W177" s="27"/>
      <c r="X177" s="27"/>
      <c r="Y177" s="27"/>
      <c r="Z177" s="27"/>
      <c r="AA177" s="27">
        <f t="shared" si="55"/>
        <v>0</v>
      </c>
      <c r="AB177" s="27">
        <f t="shared" si="55"/>
        <v>0</v>
      </c>
      <c r="AC177" s="27"/>
      <c r="AD177" s="27"/>
      <c r="AE177" s="27"/>
      <c r="AF177" s="27"/>
      <c r="AG177" s="27"/>
      <c r="AH177" s="27"/>
      <c r="AI177" s="27"/>
      <c r="AJ177" s="27"/>
      <c r="AK177" s="27"/>
      <c r="AL177" s="27"/>
      <c r="AM177" s="27"/>
      <c r="AN177" s="27"/>
      <c r="AO177" s="27"/>
      <c r="AP177" s="27"/>
      <c r="AQ177" s="27"/>
      <c r="AR177" s="27"/>
      <c r="AS177" s="27"/>
      <c r="AT177" s="27"/>
      <c r="AU177" s="27"/>
      <c r="AV177" s="27"/>
    </row>
    <row r="178" spans="1:48" s="675" customFormat="1" ht="16.5" hidden="1" thickBot="1">
      <c r="A178" s="2062" t="s">
        <v>46</v>
      </c>
      <c r="B178" s="769" t="s">
        <v>205</v>
      </c>
      <c r="C178" s="757">
        <f t="shared" si="60"/>
        <v>0</v>
      </c>
      <c r="D178" s="770">
        <f t="shared" si="61"/>
        <v>0</v>
      </c>
      <c r="E178" s="1197"/>
      <c r="F178" s="1197"/>
      <c r="G178" s="758"/>
      <c r="H178" s="759"/>
      <c r="I178" s="25"/>
      <c r="J178" s="25"/>
      <c r="K178" s="26"/>
      <c r="L178" s="27"/>
      <c r="M178" s="27"/>
      <c r="N178" s="27"/>
      <c r="O178" s="27"/>
      <c r="P178" s="27"/>
      <c r="Q178" s="27"/>
      <c r="R178" s="27"/>
      <c r="S178" s="27"/>
      <c r="T178" s="27"/>
      <c r="U178" s="27"/>
      <c r="V178" s="27"/>
      <c r="W178" s="27"/>
      <c r="X178" s="27"/>
      <c r="Y178" s="27"/>
      <c r="Z178" s="27"/>
      <c r="AA178" s="27">
        <f t="shared" si="55"/>
        <v>0</v>
      </c>
      <c r="AB178" s="27">
        <f t="shared" si="55"/>
        <v>0</v>
      </c>
      <c r="AC178" s="27"/>
      <c r="AD178" s="27"/>
      <c r="AE178" s="27"/>
      <c r="AF178" s="27"/>
      <c r="AG178" s="27"/>
      <c r="AH178" s="27"/>
      <c r="AI178" s="27"/>
      <c r="AJ178" s="27"/>
      <c r="AK178" s="27"/>
      <c r="AL178" s="27"/>
      <c r="AM178" s="27"/>
      <c r="AN178" s="27"/>
      <c r="AO178" s="27"/>
      <c r="AP178" s="27"/>
      <c r="AQ178" s="27"/>
      <c r="AR178" s="27"/>
      <c r="AS178" s="27"/>
      <c r="AT178" s="27"/>
      <c r="AU178" s="27"/>
      <c r="AV178" s="27"/>
    </row>
    <row r="179" spans="1:48" s="675" customFormat="1" ht="16.5" hidden="1" thickBot="1">
      <c r="A179" s="2062" t="s">
        <v>176</v>
      </c>
      <c r="B179" s="769" t="s">
        <v>206</v>
      </c>
      <c r="C179" s="757">
        <f t="shared" si="60"/>
        <v>1</v>
      </c>
      <c r="D179" s="770">
        <f t="shared" si="61"/>
        <v>0</v>
      </c>
      <c r="E179" s="1197"/>
      <c r="F179" s="1197"/>
      <c r="G179" s="758"/>
      <c r="H179" s="759"/>
      <c r="I179" s="25"/>
      <c r="J179" s="25"/>
      <c r="K179" s="26"/>
      <c r="L179" s="27"/>
      <c r="M179" s="27"/>
      <c r="N179" s="27"/>
      <c r="O179" s="27"/>
      <c r="P179" s="27"/>
      <c r="Q179" s="27"/>
      <c r="R179" s="27"/>
      <c r="S179" s="27"/>
      <c r="T179" s="27"/>
      <c r="U179" s="27"/>
      <c r="V179" s="27"/>
      <c r="W179" s="27"/>
      <c r="X179" s="27"/>
      <c r="Y179" s="27"/>
      <c r="Z179" s="27"/>
      <c r="AA179" s="27">
        <f t="shared" si="55"/>
        <v>1</v>
      </c>
      <c r="AB179" s="27">
        <f t="shared" si="55"/>
        <v>0</v>
      </c>
      <c r="AC179" s="27"/>
      <c r="AD179" s="27"/>
      <c r="AE179" s="27"/>
      <c r="AF179" s="27"/>
      <c r="AG179" s="27">
        <v>1</v>
      </c>
      <c r="AH179" s="27"/>
      <c r="AI179" s="27"/>
      <c r="AJ179" s="27"/>
      <c r="AK179" s="27"/>
      <c r="AL179" s="27"/>
      <c r="AM179" s="27"/>
      <c r="AN179" s="27"/>
      <c r="AO179" s="27"/>
      <c r="AP179" s="27"/>
      <c r="AQ179" s="27"/>
      <c r="AR179" s="27"/>
      <c r="AS179" s="27"/>
      <c r="AT179" s="27"/>
      <c r="AU179" s="27"/>
      <c r="AV179" s="27"/>
    </row>
    <row r="180" spans="1:48" s="675" customFormat="1" ht="16.5" hidden="1" thickBot="1">
      <c r="A180" s="2062" t="s">
        <v>183</v>
      </c>
      <c r="B180" s="769" t="s">
        <v>207</v>
      </c>
      <c r="C180" s="757">
        <f t="shared" si="60"/>
        <v>0</v>
      </c>
      <c r="D180" s="770">
        <f t="shared" si="61"/>
        <v>0</v>
      </c>
      <c r="E180" s="1197"/>
      <c r="F180" s="1197"/>
      <c r="G180" s="758"/>
      <c r="H180" s="759"/>
      <c r="I180" s="25"/>
      <c r="J180" s="25"/>
      <c r="K180" s="26"/>
      <c r="L180" s="27"/>
      <c r="M180" s="27"/>
      <c r="N180" s="27"/>
      <c r="O180" s="27"/>
      <c r="P180" s="27"/>
      <c r="Q180" s="27"/>
      <c r="R180" s="27"/>
      <c r="S180" s="27"/>
      <c r="T180" s="27"/>
      <c r="U180" s="27"/>
      <c r="V180" s="27"/>
      <c r="W180" s="27"/>
      <c r="X180" s="27"/>
      <c r="Y180" s="27"/>
      <c r="Z180" s="27"/>
      <c r="AA180" s="27">
        <f t="shared" si="55"/>
        <v>0</v>
      </c>
      <c r="AB180" s="27">
        <f t="shared" si="55"/>
        <v>0</v>
      </c>
      <c r="AC180" s="27"/>
      <c r="AD180" s="27"/>
      <c r="AE180" s="27"/>
      <c r="AF180" s="27"/>
      <c r="AG180" s="27"/>
      <c r="AH180" s="27"/>
      <c r="AI180" s="27"/>
      <c r="AJ180" s="27"/>
      <c r="AK180" s="27"/>
      <c r="AL180" s="27"/>
      <c r="AM180" s="27"/>
      <c r="AN180" s="27"/>
      <c r="AO180" s="27"/>
      <c r="AP180" s="27"/>
      <c r="AQ180" s="27"/>
      <c r="AR180" s="27"/>
      <c r="AS180" s="27"/>
      <c r="AT180" s="27"/>
      <c r="AU180" s="27"/>
      <c r="AV180" s="27"/>
    </row>
    <row r="181" spans="1:48" s="675" customFormat="1" ht="16.5" hidden="1" thickBot="1">
      <c r="A181" s="2062" t="s">
        <v>5</v>
      </c>
      <c r="B181" s="769" t="s">
        <v>208</v>
      </c>
      <c r="C181" s="757">
        <f t="shared" si="60"/>
        <v>0</v>
      </c>
      <c r="D181" s="770">
        <f t="shared" si="61"/>
        <v>0</v>
      </c>
      <c r="E181" s="1197"/>
      <c r="F181" s="1197"/>
      <c r="G181" s="758"/>
      <c r="H181" s="759"/>
      <c r="I181" s="25"/>
      <c r="J181" s="25"/>
      <c r="K181" s="26"/>
      <c r="L181" s="27"/>
      <c r="M181" s="27"/>
      <c r="N181" s="27"/>
      <c r="O181" s="27"/>
      <c r="P181" s="27"/>
      <c r="Q181" s="27"/>
      <c r="R181" s="27"/>
      <c r="S181" s="27"/>
      <c r="T181" s="27"/>
      <c r="U181" s="27"/>
      <c r="V181" s="27"/>
      <c r="W181" s="27"/>
      <c r="X181" s="27"/>
      <c r="Y181" s="27"/>
      <c r="Z181" s="27"/>
      <c r="AA181" s="27">
        <f t="shared" si="55"/>
        <v>0</v>
      </c>
      <c r="AB181" s="27">
        <f t="shared" si="55"/>
        <v>0</v>
      </c>
      <c r="AC181" s="27"/>
      <c r="AD181" s="27"/>
      <c r="AE181" s="27"/>
      <c r="AF181" s="27"/>
      <c r="AG181" s="27"/>
      <c r="AH181" s="27"/>
      <c r="AI181" s="27"/>
      <c r="AJ181" s="27"/>
      <c r="AK181" s="27"/>
      <c r="AL181" s="27"/>
      <c r="AM181" s="27"/>
      <c r="AN181" s="27"/>
      <c r="AO181" s="27"/>
      <c r="AP181" s="27"/>
      <c r="AQ181" s="27"/>
      <c r="AR181" s="27"/>
      <c r="AS181" s="27"/>
      <c r="AT181" s="27"/>
      <c r="AU181" s="27"/>
      <c r="AV181" s="27"/>
    </row>
    <row r="182" spans="1:48" s="675" customFormat="1" ht="16.5" hidden="1" thickBot="1">
      <c r="A182" s="2062" t="s">
        <v>53</v>
      </c>
      <c r="B182" s="772" t="s">
        <v>209</v>
      </c>
      <c r="C182" s="757">
        <f t="shared" si="60"/>
        <v>0</v>
      </c>
      <c r="D182" s="770">
        <f t="shared" si="61"/>
        <v>0</v>
      </c>
      <c r="E182" s="1197"/>
      <c r="F182" s="1197"/>
      <c r="G182" s="758"/>
      <c r="H182" s="759"/>
      <c r="I182" s="25"/>
      <c r="J182" s="25"/>
      <c r="K182" s="26"/>
      <c r="L182" s="27"/>
      <c r="M182" s="27"/>
      <c r="N182" s="27"/>
      <c r="O182" s="27"/>
      <c r="P182" s="27"/>
      <c r="Q182" s="27"/>
      <c r="R182" s="27"/>
      <c r="S182" s="27"/>
      <c r="T182" s="27"/>
      <c r="U182" s="27"/>
      <c r="V182" s="27"/>
      <c r="W182" s="27"/>
      <c r="X182" s="27"/>
      <c r="Y182" s="27"/>
      <c r="Z182" s="27"/>
      <c r="AA182" s="27">
        <f t="shared" si="55"/>
        <v>0</v>
      </c>
      <c r="AB182" s="27">
        <f t="shared" si="55"/>
        <v>0</v>
      </c>
      <c r="AC182" s="27"/>
      <c r="AD182" s="27"/>
      <c r="AE182" s="27"/>
      <c r="AF182" s="27"/>
      <c r="AG182" s="27"/>
      <c r="AH182" s="27"/>
      <c r="AI182" s="27"/>
      <c r="AJ182" s="27"/>
      <c r="AK182" s="27"/>
      <c r="AL182" s="27"/>
      <c r="AM182" s="27"/>
      <c r="AN182" s="27"/>
      <c r="AO182" s="27"/>
      <c r="AP182" s="27"/>
      <c r="AQ182" s="27"/>
      <c r="AR182" s="27"/>
      <c r="AS182" s="27"/>
      <c r="AT182" s="27"/>
      <c r="AU182" s="27"/>
      <c r="AV182" s="27"/>
    </row>
    <row r="183" spans="1:48" s="675" customFormat="1" ht="16.5" hidden="1" thickBot="1">
      <c r="A183" s="2062" t="s">
        <v>54</v>
      </c>
      <c r="B183" s="772" t="s">
        <v>210</v>
      </c>
      <c r="C183" s="757">
        <f t="shared" si="60"/>
        <v>0</v>
      </c>
      <c r="D183" s="770">
        <f t="shared" si="61"/>
        <v>0</v>
      </c>
      <c r="E183" s="1197"/>
      <c r="F183" s="1197"/>
      <c r="G183" s="758"/>
      <c r="H183" s="759"/>
      <c r="I183" s="25"/>
      <c r="J183" s="25"/>
      <c r="K183" s="26"/>
      <c r="L183" s="27"/>
      <c r="M183" s="27"/>
      <c r="N183" s="27"/>
      <c r="O183" s="27"/>
      <c r="P183" s="27"/>
      <c r="Q183" s="27"/>
      <c r="R183" s="27"/>
      <c r="S183" s="27"/>
      <c r="T183" s="27"/>
      <c r="U183" s="27"/>
      <c r="V183" s="27"/>
      <c r="W183" s="27"/>
      <c r="X183" s="27"/>
      <c r="Y183" s="27"/>
      <c r="Z183" s="27"/>
      <c r="AA183" s="27">
        <f t="shared" si="55"/>
        <v>0</v>
      </c>
      <c r="AB183" s="27">
        <f t="shared" si="55"/>
        <v>0</v>
      </c>
      <c r="AC183" s="27"/>
      <c r="AD183" s="27"/>
      <c r="AE183" s="27"/>
      <c r="AF183" s="27"/>
      <c r="AG183" s="27"/>
      <c r="AH183" s="27"/>
      <c r="AI183" s="27"/>
      <c r="AJ183" s="27"/>
      <c r="AK183" s="27"/>
      <c r="AL183" s="27"/>
      <c r="AM183" s="27"/>
      <c r="AN183" s="27"/>
      <c r="AO183" s="27"/>
      <c r="AP183" s="27"/>
      <c r="AQ183" s="27"/>
      <c r="AR183" s="27"/>
      <c r="AS183" s="27"/>
      <c r="AT183" s="27"/>
      <c r="AU183" s="27"/>
      <c r="AV183" s="27"/>
    </row>
    <row r="184" spans="1:48" s="675" customFormat="1" ht="16.5" hidden="1" thickBot="1">
      <c r="A184" s="2062" t="s">
        <v>211</v>
      </c>
      <c r="B184" s="772" t="s">
        <v>212</v>
      </c>
      <c r="C184" s="757">
        <f t="shared" si="60"/>
        <v>0</v>
      </c>
      <c r="D184" s="770">
        <f t="shared" si="61"/>
        <v>0</v>
      </c>
      <c r="E184" s="1197"/>
      <c r="F184" s="1197"/>
      <c r="G184" s="758"/>
      <c r="H184" s="759"/>
      <c r="I184" s="25"/>
      <c r="J184" s="25"/>
      <c r="K184" s="26"/>
      <c r="L184" s="27"/>
      <c r="M184" s="27"/>
      <c r="N184" s="27"/>
      <c r="O184" s="27"/>
      <c r="P184" s="27"/>
      <c r="Q184" s="27"/>
      <c r="R184" s="27"/>
      <c r="S184" s="27"/>
      <c r="T184" s="27"/>
      <c r="U184" s="27"/>
      <c r="V184" s="27"/>
      <c r="W184" s="27"/>
      <c r="X184" s="27"/>
      <c r="Y184" s="27"/>
      <c r="Z184" s="27"/>
      <c r="AA184" s="27">
        <f t="shared" si="55"/>
        <v>0</v>
      </c>
      <c r="AB184" s="27">
        <f t="shared" si="55"/>
        <v>0</v>
      </c>
      <c r="AC184" s="27"/>
      <c r="AD184" s="27"/>
      <c r="AE184" s="27"/>
      <c r="AF184" s="27"/>
      <c r="AG184" s="27"/>
      <c r="AH184" s="27"/>
      <c r="AI184" s="27"/>
      <c r="AJ184" s="27"/>
      <c r="AK184" s="27"/>
      <c r="AL184" s="27"/>
      <c r="AM184" s="27"/>
      <c r="AN184" s="27"/>
      <c r="AO184" s="27"/>
      <c r="AP184" s="27"/>
      <c r="AQ184" s="27"/>
      <c r="AR184" s="27"/>
      <c r="AS184" s="27"/>
      <c r="AT184" s="27"/>
      <c r="AU184" s="27"/>
      <c r="AV184" s="27"/>
    </row>
    <row r="185" spans="1:48" s="675" customFormat="1" ht="16.5" hidden="1" thickBot="1">
      <c r="A185" s="2062" t="s">
        <v>213</v>
      </c>
      <c r="B185" s="772" t="s">
        <v>214</v>
      </c>
      <c r="C185" s="771">
        <f t="shared" si="60"/>
        <v>0</v>
      </c>
      <c r="D185" s="770">
        <f t="shared" si="61"/>
        <v>0</v>
      </c>
      <c r="E185" s="1197"/>
      <c r="F185" s="1197"/>
      <c r="G185" s="758"/>
      <c r="H185" s="759"/>
      <c r="I185" s="25"/>
      <c r="J185" s="25"/>
      <c r="K185" s="26"/>
      <c r="L185" s="27"/>
      <c r="M185" s="27"/>
      <c r="N185" s="27"/>
      <c r="O185" s="27"/>
      <c r="P185" s="27"/>
      <c r="Q185" s="27"/>
      <c r="R185" s="27"/>
      <c r="S185" s="27"/>
      <c r="T185" s="27"/>
      <c r="U185" s="27"/>
      <c r="V185" s="27"/>
      <c r="W185" s="27"/>
      <c r="X185" s="27"/>
      <c r="Y185" s="27"/>
      <c r="Z185" s="27"/>
      <c r="AA185" s="27">
        <f t="shared" si="55"/>
        <v>0</v>
      </c>
      <c r="AB185" s="27">
        <f t="shared" si="55"/>
        <v>0</v>
      </c>
      <c r="AC185" s="27"/>
      <c r="AD185" s="27"/>
      <c r="AE185" s="27"/>
      <c r="AF185" s="27"/>
      <c r="AG185" s="27"/>
      <c r="AH185" s="27"/>
      <c r="AI185" s="27"/>
      <c r="AJ185" s="27"/>
      <c r="AK185" s="27"/>
      <c r="AL185" s="27"/>
      <c r="AM185" s="27"/>
      <c r="AN185" s="27"/>
      <c r="AO185" s="27"/>
      <c r="AP185" s="27"/>
      <c r="AQ185" s="27"/>
      <c r="AR185" s="27"/>
      <c r="AS185" s="27"/>
      <c r="AT185" s="27"/>
      <c r="AU185" s="27"/>
      <c r="AV185" s="27"/>
    </row>
    <row r="186" spans="1:48" s="675" customFormat="1" ht="16.5" hidden="1" thickBot="1">
      <c r="A186" s="2062" t="s">
        <v>215</v>
      </c>
      <c r="B186" s="772" t="s">
        <v>216</v>
      </c>
      <c r="C186" s="757">
        <f t="shared" si="60"/>
        <v>0</v>
      </c>
      <c r="D186" s="770">
        <f t="shared" si="61"/>
        <v>0</v>
      </c>
      <c r="E186" s="1197"/>
      <c r="F186" s="1197"/>
      <c r="G186" s="758"/>
      <c r="H186" s="759"/>
      <c r="I186" s="25"/>
      <c r="J186" s="25"/>
      <c r="K186" s="26"/>
      <c r="L186" s="27"/>
      <c r="M186" s="27"/>
      <c r="N186" s="27"/>
      <c r="O186" s="27"/>
      <c r="P186" s="27"/>
      <c r="Q186" s="27"/>
      <c r="R186" s="27"/>
      <c r="S186" s="27"/>
      <c r="T186" s="27"/>
      <c r="U186" s="27"/>
      <c r="V186" s="27"/>
      <c r="W186" s="27"/>
      <c r="X186" s="27"/>
      <c r="Y186" s="27"/>
      <c r="Z186" s="27"/>
      <c r="AA186" s="27">
        <f t="shared" si="55"/>
        <v>0</v>
      </c>
      <c r="AB186" s="27">
        <f t="shared" si="55"/>
        <v>0</v>
      </c>
      <c r="AC186" s="27"/>
      <c r="AD186" s="27"/>
      <c r="AE186" s="27"/>
      <c r="AF186" s="27"/>
      <c r="AG186" s="27"/>
      <c r="AH186" s="27"/>
      <c r="AI186" s="27"/>
      <c r="AJ186" s="27"/>
      <c r="AK186" s="27"/>
      <c r="AL186" s="27"/>
      <c r="AM186" s="27"/>
      <c r="AN186" s="27"/>
      <c r="AO186" s="27"/>
      <c r="AP186" s="27"/>
      <c r="AQ186" s="27"/>
      <c r="AR186" s="27"/>
      <c r="AS186" s="27"/>
      <c r="AT186" s="27"/>
      <c r="AU186" s="27"/>
      <c r="AV186" s="27"/>
    </row>
    <row r="187" spans="1:48" s="675" customFormat="1" ht="16.5" hidden="1" thickBot="1">
      <c r="A187" s="2062" t="s">
        <v>49</v>
      </c>
      <c r="B187" s="769" t="s">
        <v>113</v>
      </c>
      <c r="C187" s="757">
        <f t="shared" si="60"/>
        <v>0</v>
      </c>
      <c r="D187" s="770">
        <f t="shared" si="61"/>
        <v>0</v>
      </c>
      <c r="E187" s="1197"/>
      <c r="F187" s="1197"/>
      <c r="G187" s="758"/>
      <c r="H187" s="759"/>
      <c r="I187" s="25"/>
      <c r="J187" s="25"/>
      <c r="K187" s="26"/>
      <c r="L187" s="27"/>
      <c r="M187" s="27"/>
      <c r="N187" s="27"/>
      <c r="O187" s="27"/>
      <c r="P187" s="27"/>
      <c r="Q187" s="27"/>
      <c r="R187" s="27"/>
      <c r="S187" s="27"/>
      <c r="T187" s="27"/>
      <c r="U187" s="27"/>
      <c r="V187" s="27"/>
      <c r="W187" s="27"/>
      <c r="X187" s="27"/>
      <c r="Y187" s="27"/>
      <c r="Z187" s="27"/>
      <c r="AA187" s="27">
        <f t="shared" si="55"/>
        <v>0</v>
      </c>
      <c r="AB187" s="27">
        <f t="shared" si="55"/>
        <v>0</v>
      </c>
      <c r="AC187" s="27"/>
      <c r="AD187" s="27"/>
      <c r="AE187" s="27"/>
      <c r="AF187" s="27"/>
      <c r="AG187" s="27"/>
      <c r="AH187" s="27"/>
      <c r="AI187" s="27"/>
      <c r="AJ187" s="27"/>
      <c r="AK187" s="27"/>
      <c r="AL187" s="27"/>
      <c r="AM187" s="27"/>
      <c r="AN187" s="27"/>
      <c r="AO187" s="27"/>
      <c r="AP187" s="27"/>
      <c r="AQ187" s="27"/>
      <c r="AR187" s="27"/>
      <c r="AS187" s="27"/>
      <c r="AT187" s="27"/>
      <c r="AU187" s="27"/>
      <c r="AV187" s="27"/>
    </row>
    <row r="188" spans="1:48" s="675" customFormat="1" ht="16.5" hidden="1" thickBot="1">
      <c r="A188" s="2062" t="s">
        <v>2</v>
      </c>
      <c r="B188" s="773" t="s">
        <v>71</v>
      </c>
      <c r="C188" s="757">
        <f t="shared" si="60"/>
        <v>1</v>
      </c>
      <c r="D188" s="770">
        <f t="shared" si="61"/>
        <v>0</v>
      </c>
      <c r="E188" s="1197"/>
      <c r="F188" s="1197"/>
      <c r="G188" s="758"/>
      <c r="H188" s="759"/>
      <c r="I188" s="46">
        <f>I189+I190+I191+I192</f>
        <v>0</v>
      </c>
      <c r="J188" s="46">
        <f t="shared" ref="J188:AV188" si="62">J189+J190+J191+J192</f>
        <v>0</v>
      </c>
      <c r="K188" s="46">
        <f t="shared" si="62"/>
        <v>0</v>
      </c>
      <c r="L188" s="46">
        <f t="shared" si="62"/>
        <v>0</v>
      </c>
      <c r="M188" s="46">
        <f t="shared" si="62"/>
        <v>0</v>
      </c>
      <c r="N188" s="46">
        <f t="shared" si="62"/>
        <v>0</v>
      </c>
      <c r="O188" s="46">
        <f t="shared" si="62"/>
        <v>0</v>
      </c>
      <c r="P188" s="46">
        <f t="shared" si="62"/>
        <v>0</v>
      </c>
      <c r="Q188" s="47">
        <f t="shared" si="62"/>
        <v>0</v>
      </c>
      <c r="R188" s="47">
        <f t="shared" si="62"/>
        <v>0</v>
      </c>
      <c r="S188" s="47">
        <f t="shared" si="62"/>
        <v>1</v>
      </c>
      <c r="T188" s="47">
        <f t="shared" si="62"/>
        <v>0</v>
      </c>
      <c r="U188" s="47">
        <f t="shared" si="62"/>
        <v>0</v>
      </c>
      <c r="V188" s="47">
        <f t="shared" si="62"/>
        <v>0</v>
      </c>
      <c r="W188" s="47">
        <f t="shared" si="62"/>
        <v>0</v>
      </c>
      <c r="X188" s="47">
        <f t="shared" si="62"/>
        <v>0</v>
      </c>
      <c r="Y188" s="47">
        <f t="shared" si="62"/>
        <v>0</v>
      </c>
      <c r="Z188" s="47">
        <f t="shared" si="62"/>
        <v>0</v>
      </c>
      <c r="AA188" s="47">
        <f t="shared" si="62"/>
        <v>0</v>
      </c>
      <c r="AB188" s="47">
        <f t="shared" si="62"/>
        <v>0</v>
      </c>
      <c r="AC188" s="47">
        <f t="shared" si="62"/>
        <v>0</v>
      </c>
      <c r="AD188" s="47">
        <f t="shared" si="62"/>
        <v>0</v>
      </c>
      <c r="AE188" s="47">
        <f t="shared" si="62"/>
        <v>0</v>
      </c>
      <c r="AF188" s="47">
        <f t="shared" si="62"/>
        <v>0</v>
      </c>
      <c r="AG188" s="47">
        <f t="shared" si="62"/>
        <v>0</v>
      </c>
      <c r="AH188" s="47">
        <f t="shared" si="62"/>
        <v>0</v>
      </c>
      <c r="AI188" s="47">
        <f t="shared" si="62"/>
        <v>0</v>
      </c>
      <c r="AJ188" s="47">
        <f t="shared" si="62"/>
        <v>0</v>
      </c>
      <c r="AK188" s="47">
        <f t="shared" si="62"/>
        <v>0</v>
      </c>
      <c r="AL188" s="47">
        <f t="shared" si="62"/>
        <v>0</v>
      </c>
      <c r="AM188" s="47">
        <f t="shared" si="62"/>
        <v>0</v>
      </c>
      <c r="AN188" s="47">
        <f t="shared" si="62"/>
        <v>0</v>
      </c>
      <c r="AO188" s="47">
        <f t="shared" si="62"/>
        <v>0</v>
      </c>
      <c r="AP188" s="47">
        <f t="shared" si="62"/>
        <v>0</v>
      </c>
      <c r="AQ188" s="47">
        <f t="shared" si="62"/>
        <v>0</v>
      </c>
      <c r="AR188" s="47">
        <f t="shared" si="62"/>
        <v>0</v>
      </c>
      <c r="AS188" s="47">
        <f t="shared" si="62"/>
        <v>0</v>
      </c>
      <c r="AT188" s="47">
        <f t="shared" si="62"/>
        <v>0</v>
      </c>
      <c r="AU188" s="47">
        <f t="shared" si="62"/>
        <v>0</v>
      </c>
      <c r="AV188" s="47">
        <f t="shared" si="62"/>
        <v>0</v>
      </c>
    </row>
    <row r="189" spans="1:48" s="675" customFormat="1" ht="16.5" hidden="1" thickBot="1">
      <c r="A189" s="2062"/>
      <c r="B189" s="772" t="s">
        <v>217</v>
      </c>
      <c r="C189" s="757">
        <f t="shared" si="60"/>
        <v>0</v>
      </c>
      <c r="D189" s="770">
        <f t="shared" si="61"/>
        <v>0</v>
      </c>
      <c r="E189" s="1197"/>
      <c r="F189" s="1197"/>
      <c r="G189" s="758"/>
      <c r="H189" s="759"/>
      <c r="I189" s="48"/>
      <c r="J189" s="48"/>
      <c r="K189" s="48"/>
      <c r="L189" s="48"/>
      <c r="M189" s="48"/>
      <c r="N189" s="48"/>
      <c r="O189" s="48"/>
      <c r="P189" s="48"/>
      <c r="Q189" s="48"/>
      <c r="R189" s="48"/>
      <c r="S189" s="48"/>
      <c r="T189" s="48"/>
      <c r="U189" s="48"/>
      <c r="V189" s="48"/>
      <c r="W189" s="48"/>
      <c r="X189" s="48"/>
      <c r="Y189" s="48"/>
      <c r="Z189" s="48"/>
      <c r="AA189" s="26">
        <f t="shared" si="55"/>
        <v>0</v>
      </c>
      <c r="AB189" s="2077">
        <f t="shared" si="55"/>
        <v>0</v>
      </c>
      <c r="AC189" s="48"/>
      <c r="AD189" s="48"/>
      <c r="AE189" s="48"/>
      <c r="AF189" s="48"/>
      <c r="AG189" s="48"/>
      <c r="AH189" s="48"/>
      <c r="AI189" s="48"/>
      <c r="AJ189" s="48"/>
      <c r="AK189" s="48"/>
      <c r="AL189" s="48"/>
      <c r="AM189" s="48"/>
      <c r="AN189" s="48"/>
      <c r="AO189" s="48"/>
      <c r="AP189" s="48"/>
      <c r="AQ189" s="48"/>
      <c r="AR189" s="48"/>
      <c r="AS189" s="48"/>
      <c r="AT189" s="48"/>
      <c r="AU189" s="48"/>
      <c r="AV189" s="48"/>
    </row>
    <row r="190" spans="1:48" s="675" customFormat="1" ht="16.5" hidden="1" thickBot="1">
      <c r="A190" s="2063"/>
      <c r="B190" s="772" t="s">
        <v>218</v>
      </c>
      <c r="C190" s="757">
        <f t="shared" si="60"/>
        <v>1</v>
      </c>
      <c r="D190" s="770">
        <f t="shared" si="61"/>
        <v>0</v>
      </c>
      <c r="E190" s="1197"/>
      <c r="F190" s="1197"/>
      <c r="G190" s="758"/>
      <c r="H190" s="759"/>
      <c r="I190" s="48"/>
      <c r="J190" s="48"/>
      <c r="K190" s="48"/>
      <c r="L190" s="48"/>
      <c r="M190" s="48"/>
      <c r="N190" s="48"/>
      <c r="O190" s="48"/>
      <c r="P190" s="48"/>
      <c r="Q190" s="48"/>
      <c r="R190" s="48"/>
      <c r="S190" s="48">
        <v>1</v>
      </c>
      <c r="T190" s="48"/>
      <c r="U190" s="48"/>
      <c r="V190" s="48"/>
      <c r="W190" s="48"/>
      <c r="X190" s="48"/>
      <c r="Y190" s="48"/>
      <c r="Z190" s="48"/>
      <c r="AA190" s="26">
        <f t="shared" si="55"/>
        <v>0</v>
      </c>
      <c r="AB190" s="2077">
        <f t="shared" si="55"/>
        <v>0</v>
      </c>
      <c r="AC190" s="48"/>
      <c r="AD190" s="48"/>
      <c r="AE190" s="48"/>
      <c r="AF190" s="48"/>
      <c r="AG190" s="48"/>
      <c r="AH190" s="48"/>
      <c r="AI190" s="48"/>
      <c r="AJ190" s="48"/>
      <c r="AK190" s="48"/>
      <c r="AL190" s="48"/>
      <c r="AM190" s="48"/>
      <c r="AN190" s="48"/>
      <c r="AO190" s="48"/>
      <c r="AP190" s="48"/>
      <c r="AQ190" s="48"/>
      <c r="AR190" s="48"/>
      <c r="AS190" s="48"/>
      <c r="AT190" s="48"/>
      <c r="AU190" s="48"/>
      <c r="AV190" s="48"/>
    </row>
    <row r="191" spans="1:48" s="675" customFormat="1" ht="16.5" hidden="1" thickBot="1">
      <c r="A191" s="2063"/>
      <c r="B191" s="772" t="s">
        <v>219</v>
      </c>
      <c r="C191" s="757">
        <f t="shared" si="60"/>
        <v>0</v>
      </c>
      <c r="D191" s="770">
        <f t="shared" si="61"/>
        <v>0</v>
      </c>
      <c r="E191" s="1197"/>
      <c r="F191" s="1197"/>
      <c r="G191" s="758"/>
      <c r="H191" s="759"/>
      <c r="I191" s="48"/>
      <c r="J191" s="48"/>
      <c r="K191" s="48"/>
      <c r="L191" s="48"/>
      <c r="M191" s="48"/>
      <c r="N191" s="48"/>
      <c r="O191" s="48"/>
      <c r="P191" s="48"/>
      <c r="Q191" s="48"/>
      <c r="R191" s="48"/>
      <c r="S191" s="48"/>
      <c r="T191" s="48"/>
      <c r="U191" s="48"/>
      <c r="V191" s="48"/>
      <c r="W191" s="48"/>
      <c r="X191" s="48"/>
      <c r="Y191" s="48"/>
      <c r="Z191" s="48"/>
      <c r="AA191" s="26">
        <f t="shared" si="55"/>
        <v>0</v>
      </c>
      <c r="AB191" s="2077">
        <f t="shared" si="55"/>
        <v>0</v>
      </c>
      <c r="AC191" s="48"/>
      <c r="AD191" s="48"/>
      <c r="AE191" s="48"/>
      <c r="AF191" s="48"/>
      <c r="AG191" s="48"/>
      <c r="AH191" s="48"/>
      <c r="AI191" s="48"/>
      <c r="AJ191" s="48"/>
      <c r="AK191" s="48"/>
      <c r="AL191" s="48"/>
      <c r="AM191" s="48"/>
      <c r="AN191" s="48"/>
      <c r="AO191" s="48"/>
      <c r="AP191" s="48"/>
      <c r="AQ191" s="48"/>
      <c r="AR191" s="48"/>
      <c r="AS191" s="48"/>
      <c r="AT191" s="48"/>
      <c r="AU191" s="48"/>
      <c r="AV191" s="48"/>
    </row>
    <row r="192" spans="1:48" s="675" customFormat="1" ht="16.5" hidden="1" thickBot="1">
      <c r="A192" s="2063"/>
      <c r="B192" s="772" t="s">
        <v>220</v>
      </c>
      <c r="C192" s="757">
        <f t="shared" si="60"/>
        <v>0</v>
      </c>
      <c r="D192" s="770">
        <f t="shared" si="61"/>
        <v>0</v>
      </c>
      <c r="E192" s="1197"/>
      <c r="F192" s="1197"/>
      <c r="G192" s="758"/>
      <c r="H192" s="759"/>
      <c r="I192" s="48"/>
      <c r="J192" s="48"/>
      <c r="K192" s="48"/>
      <c r="L192" s="48"/>
      <c r="M192" s="48"/>
      <c r="N192" s="48"/>
      <c r="O192" s="48"/>
      <c r="P192" s="48"/>
      <c r="Q192" s="48"/>
      <c r="R192" s="48"/>
      <c r="S192" s="48"/>
      <c r="T192" s="48"/>
      <c r="U192" s="48"/>
      <c r="V192" s="48"/>
      <c r="W192" s="48"/>
      <c r="X192" s="48"/>
      <c r="Y192" s="48"/>
      <c r="Z192" s="48"/>
      <c r="AA192" s="26">
        <f t="shared" si="55"/>
        <v>0</v>
      </c>
      <c r="AB192" s="2077">
        <f t="shared" si="55"/>
        <v>0</v>
      </c>
      <c r="AC192" s="48"/>
      <c r="AD192" s="48"/>
      <c r="AE192" s="48"/>
      <c r="AF192" s="48"/>
      <c r="AG192" s="48"/>
      <c r="AH192" s="48"/>
      <c r="AI192" s="48"/>
      <c r="AJ192" s="48"/>
      <c r="AK192" s="48"/>
      <c r="AL192" s="48"/>
      <c r="AM192" s="48"/>
      <c r="AN192" s="48"/>
      <c r="AO192" s="48"/>
      <c r="AP192" s="48"/>
      <c r="AQ192" s="48"/>
      <c r="AR192" s="48"/>
      <c r="AS192" s="48"/>
      <c r="AT192" s="48"/>
      <c r="AU192" s="48"/>
      <c r="AV192" s="48"/>
    </row>
    <row r="193" spans="1:48" s="675" customFormat="1" ht="16.5" hidden="1" thickBot="1">
      <c r="A193" s="2064" t="s">
        <v>221</v>
      </c>
      <c r="B193" s="776" t="s">
        <v>114</v>
      </c>
      <c r="C193" s="757">
        <f t="shared" si="60"/>
        <v>0</v>
      </c>
      <c r="D193" s="770">
        <f t="shared" si="61"/>
        <v>0</v>
      </c>
      <c r="E193" s="1197"/>
      <c r="F193" s="1197"/>
      <c r="G193" s="758"/>
      <c r="H193" s="759"/>
      <c r="I193" s="50"/>
      <c r="J193" s="50"/>
      <c r="K193" s="51"/>
      <c r="L193" s="52"/>
      <c r="M193" s="52"/>
      <c r="N193" s="52"/>
      <c r="O193" s="52"/>
      <c r="P193" s="52"/>
      <c r="Q193" s="52"/>
      <c r="R193" s="52"/>
      <c r="S193" s="52"/>
      <c r="T193" s="52"/>
      <c r="U193" s="52"/>
      <c r="V193" s="52"/>
      <c r="W193" s="52"/>
      <c r="X193" s="52"/>
      <c r="Y193" s="52"/>
      <c r="Z193" s="52"/>
      <c r="AA193" s="27">
        <f t="shared" si="55"/>
        <v>0</v>
      </c>
      <c r="AB193" s="27">
        <f t="shared" si="55"/>
        <v>0</v>
      </c>
      <c r="AC193" s="52"/>
      <c r="AD193" s="52"/>
      <c r="AE193" s="52"/>
      <c r="AF193" s="52"/>
      <c r="AG193" s="52"/>
      <c r="AH193" s="52"/>
      <c r="AI193" s="52"/>
      <c r="AJ193" s="52"/>
      <c r="AK193" s="52"/>
      <c r="AL193" s="52"/>
      <c r="AM193" s="52"/>
      <c r="AN193" s="52"/>
      <c r="AO193" s="52"/>
      <c r="AP193" s="52"/>
      <c r="AQ193" s="52"/>
      <c r="AR193" s="52"/>
      <c r="AS193" s="52"/>
      <c r="AT193" s="52"/>
      <c r="AU193" s="52"/>
      <c r="AV193" s="52"/>
    </row>
    <row r="194" spans="1:48" s="675" customFormat="1" ht="16.5" hidden="1" thickBot="1">
      <c r="A194" s="2065" t="s">
        <v>89</v>
      </c>
      <c r="B194" s="750" t="s">
        <v>222</v>
      </c>
      <c r="C194" s="778">
        <f t="shared" si="60"/>
        <v>1</v>
      </c>
      <c r="D194" s="779">
        <f t="shared" si="61"/>
        <v>0</v>
      </c>
      <c r="E194" s="1197"/>
      <c r="F194" s="1197"/>
      <c r="G194" s="766">
        <f>C194/C306*100%</f>
        <v>1.3513513513513514E-2</v>
      </c>
      <c r="H194" s="767">
        <f>D194/D306*100%</f>
        <v>0</v>
      </c>
      <c r="I194" s="18">
        <f t="shared" ref="I194:AV194" si="63">SUM(I196:I202)</f>
        <v>0</v>
      </c>
      <c r="J194" s="18">
        <f t="shared" si="63"/>
        <v>0</v>
      </c>
      <c r="K194" s="19">
        <f t="shared" si="63"/>
        <v>0</v>
      </c>
      <c r="L194" s="20">
        <f t="shared" si="63"/>
        <v>0</v>
      </c>
      <c r="M194" s="20">
        <f t="shared" si="63"/>
        <v>1</v>
      </c>
      <c r="N194" s="20">
        <f t="shared" si="63"/>
        <v>0</v>
      </c>
      <c r="O194" s="20">
        <f t="shared" si="63"/>
        <v>0</v>
      </c>
      <c r="P194" s="20">
        <f t="shared" si="63"/>
        <v>0</v>
      </c>
      <c r="Q194" s="20">
        <f t="shared" si="63"/>
        <v>0</v>
      </c>
      <c r="R194" s="20">
        <f t="shared" si="63"/>
        <v>0</v>
      </c>
      <c r="S194" s="20">
        <f t="shared" si="63"/>
        <v>0</v>
      </c>
      <c r="T194" s="20">
        <f t="shared" si="63"/>
        <v>0</v>
      </c>
      <c r="U194" s="20">
        <f t="shared" si="63"/>
        <v>0</v>
      </c>
      <c r="V194" s="20">
        <f t="shared" si="63"/>
        <v>0</v>
      </c>
      <c r="W194" s="20">
        <f t="shared" si="63"/>
        <v>0</v>
      </c>
      <c r="X194" s="20">
        <f t="shared" si="63"/>
        <v>0</v>
      </c>
      <c r="Y194" s="20">
        <f t="shared" si="63"/>
        <v>0</v>
      </c>
      <c r="Z194" s="20">
        <f t="shared" si="63"/>
        <v>0</v>
      </c>
      <c r="AA194" s="21">
        <f t="shared" si="63"/>
        <v>0</v>
      </c>
      <c r="AB194" s="21">
        <f t="shared" si="63"/>
        <v>0</v>
      </c>
      <c r="AC194" s="20">
        <f t="shared" si="63"/>
        <v>0</v>
      </c>
      <c r="AD194" s="20">
        <f t="shared" si="63"/>
        <v>0</v>
      </c>
      <c r="AE194" s="20">
        <f t="shared" si="63"/>
        <v>0</v>
      </c>
      <c r="AF194" s="20">
        <f t="shared" si="63"/>
        <v>0</v>
      </c>
      <c r="AG194" s="20">
        <f t="shared" si="63"/>
        <v>0</v>
      </c>
      <c r="AH194" s="20">
        <f t="shared" si="63"/>
        <v>0</v>
      </c>
      <c r="AI194" s="20">
        <f t="shared" si="63"/>
        <v>0</v>
      </c>
      <c r="AJ194" s="20">
        <f t="shared" si="63"/>
        <v>0</v>
      </c>
      <c r="AK194" s="20">
        <f t="shared" si="63"/>
        <v>0</v>
      </c>
      <c r="AL194" s="20">
        <f t="shared" si="63"/>
        <v>0</v>
      </c>
      <c r="AM194" s="20">
        <f t="shared" si="63"/>
        <v>0</v>
      </c>
      <c r="AN194" s="20">
        <f t="shared" si="63"/>
        <v>0</v>
      </c>
      <c r="AO194" s="20">
        <f t="shared" si="63"/>
        <v>0</v>
      </c>
      <c r="AP194" s="20">
        <f t="shared" si="63"/>
        <v>0</v>
      </c>
      <c r="AQ194" s="20">
        <f t="shared" si="63"/>
        <v>0</v>
      </c>
      <c r="AR194" s="20">
        <f t="shared" si="63"/>
        <v>0</v>
      </c>
      <c r="AS194" s="20">
        <f t="shared" si="63"/>
        <v>0</v>
      </c>
      <c r="AT194" s="20">
        <f t="shared" si="63"/>
        <v>0</v>
      </c>
      <c r="AU194" s="20">
        <f t="shared" si="63"/>
        <v>0</v>
      </c>
      <c r="AV194" s="20">
        <f t="shared" si="63"/>
        <v>0</v>
      </c>
    </row>
    <row r="195" spans="1:48" s="675" customFormat="1" ht="16.5" hidden="1" thickBot="1">
      <c r="A195" s="2060"/>
      <c r="B195" s="755" t="s">
        <v>36</v>
      </c>
      <c r="C195" s="756"/>
      <c r="D195" s="742"/>
      <c r="E195" s="1197"/>
      <c r="F195" s="1197"/>
      <c r="G195" s="758"/>
      <c r="H195" s="759"/>
      <c r="I195" s="25"/>
      <c r="J195" s="25"/>
      <c r="K195" s="26"/>
      <c r="L195" s="27"/>
      <c r="M195" s="27"/>
      <c r="N195" s="27"/>
      <c r="O195" s="27"/>
      <c r="P195" s="27"/>
      <c r="Q195" s="27"/>
      <c r="R195" s="27"/>
      <c r="S195" s="27"/>
      <c r="T195" s="27"/>
      <c r="U195" s="27"/>
      <c r="V195" s="27"/>
      <c r="W195" s="27"/>
      <c r="X195" s="27"/>
      <c r="Y195" s="27"/>
      <c r="Z195" s="27"/>
      <c r="AA195" s="27">
        <f t="shared" ref="AA195:AB202" si="64">AC195+AE195+AG195+AI195+AK195+AM195+AO195+AQ195+AS195+AU195</f>
        <v>0</v>
      </c>
      <c r="AB195" s="27">
        <f t="shared" si="64"/>
        <v>0</v>
      </c>
      <c r="AC195" s="27"/>
      <c r="AD195" s="27"/>
      <c r="AE195" s="27"/>
      <c r="AF195" s="27"/>
      <c r="AG195" s="27"/>
      <c r="AH195" s="27"/>
      <c r="AI195" s="27"/>
      <c r="AJ195" s="27"/>
      <c r="AK195" s="27"/>
      <c r="AL195" s="27"/>
      <c r="AM195" s="27"/>
      <c r="AN195" s="27"/>
      <c r="AO195" s="27"/>
      <c r="AP195" s="27"/>
      <c r="AQ195" s="27"/>
      <c r="AR195" s="27"/>
      <c r="AS195" s="27"/>
      <c r="AT195" s="27"/>
      <c r="AU195" s="27"/>
      <c r="AV195" s="27"/>
    </row>
    <row r="196" spans="1:48" s="675" customFormat="1" ht="16.5" hidden="1" thickBot="1">
      <c r="A196" s="2060" t="s">
        <v>109</v>
      </c>
      <c r="B196" s="755" t="s">
        <v>85</v>
      </c>
      <c r="C196" s="756">
        <f t="shared" ref="C196:C203" si="65">I196+K196+M196+O196+Q196+S196+U196+W196+Y196+AA196</f>
        <v>0</v>
      </c>
      <c r="D196" s="757">
        <f>(J196+L196+N196+P196+R196+T196+V196+X196+Z196+AB196)</f>
        <v>0</v>
      </c>
      <c r="E196" s="1197"/>
      <c r="F196" s="1197"/>
      <c r="G196" s="758"/>
      <c r="H196" s="759"/>
      <c r="I196" s="25"/>
      <c r="J196" s="25"/>
      <c r="K196" s="26"/>
      <c r="L196" s="27"/>
      <c r="M196" s="27"/>
      <c r="N196" s="27"/>
      <c r="O196" s="27"/>
      <c r="P196" s="27"/>
      <c r="Q196" s="27"/>
      <c r="R196" s="27"/>
      <c r="S196" s="27"/>
      <c r="T196" s="27"/>
      <c r="U196" s="27"/>
      <c r="V196" s="27"/>
      <c r="W196" s="27"/>
      <c r="X196" s="27"/>
      <c r="Y196" s="27"/>
      <c r="Z196" s="27"/>
      <c r="AA196" s="27">
        <f t="shared" si="64"/>
        <v>0</v>
      </c>
      <c r="AB196" s="27">
        <f t="shared" si="64"/>
        <v>0</v>
      </c>
      <c r="AC196" s="27"/>
      <c r="AD196" s="27"/>
      <c r="AE196" s="27"/>
      <c r="AF196" s="27"/>
      <c r="AG196" s="27"/>
      <c r="AH196" s="27"/>
      <c r="AI196" s="27"/>
      <c r="AJ196" s="27"/>
      <c r="AK196" s="27"/>
      <c r="AL196" s="27"/>
      <c r="AM196" s="27"/>
      <c r="AN196" s="27"/>
      <c r="AO196" s="27"/>
      <c r="AP196" s="27"/>
      <c r="AQ196" s="27"/>
      <c r="AR196" s="27"/>
      <c r="AS196" s="27"/>
      <c r="AT196" s="27"/>
      <c r="AU196" s="27"/>
      <c r="AV196" s="27"/>
    </row>
    <row r="197" spans="1:48" s="675" customFormat="1" ht="16.5" hidden="1" thickBot="1">
      <c r="A197" s="2060" t="s">
        <v>27</v>
      </c>
      <c r="B197" s="755" t="s">
        <v>43</v>
      </c>
      <c r="C197" s="756">
        <f t="shared" si="65"/>
        <v>0</v>
      </c>
      <c r="D197" s="757">
        <f t="shared" ref="D197:D203" si="66">(J197+L197+N197+P197+R197+T197+V197+X197+Z197+AB197)</f>
        <v>0</v>
      </c>
      <c r="E197" s="1197"/>
      <c r="F197" s="1197"/>
      <c r="G197" s="758"/>
      <c r="H197" s="759"/>
      <c r="I197" s="25"/>
      <c r="J197" s="25"/>
      <c r="K197" s="26"/>
      <c r="L197" s="27"/>
      <c r="M197" s="27"/>
      <c r="N197" s="27"/>
      <c r="O197" s="27"/>
      <c r="P197" s="27"/>
      <c r="Q197" s="27"/>
      <c r="R197" s="27"/>
      <c r="S197" s="27"/>
      <c r="T197" s="27"/>
      <c r="U197" s="27"/>
      <c r="V197" s="27"/>
      <c r="W197" s="27"/>
      <c r="X197" s="27"/>
      <c r="Y197" s="27"/>
      <c r="Z197" s="27"/>
      <c r="AA197" s="27">
        <f t="shared" si="64"/>
        <v>0</v>
      </c>
      <c r="AB197" s="27">
        <f t="shared" si="64"/>
        <v>0</v>
      </c>
      <c r="AC197" s="27"/>
      <c r="AD197" s="27"/>
      <c r="AE197" s="27"/>
      <c r="AF197" s="27"/>
      <c r="AG197" s="27"/>
      <c r="AH197" s="27"/>
      <c r="AI197" s="27"/>
      <c r="AJ197" s="27"/>
      <c r="AK197" s="27"/>
      <c r="AL197" s="27"/>
      <c r="AM197" s="27"/>
      <c r="AN197" s="27"/>
      <c r="AO197" s="27"/>
      <c r="AP197" s="27"/>
      <c r="AQ197" s="27"/>
      <c r="AR197" s="27"/>
      <c r="AS197" s="27"/>
      <c r="AT197" s="27"/>
      <c r="AU197" s="27"/>
      <c r="AV197" s="27"/>
    </row>
    <row r="198" spans="1:48" s="675" customFormat="1" ht="16.5" hidden="1" thickBot="1">
      <c r="A198" s="2060" t="s">
        <v>46</v>
      </c>
      <c r="B198" s="755" t="s">
        <v>44</v>
      </c>
      <c r="C198" s="756">
        <f t="shared" si="65"/>
        <v>0</v>
      </c>
      <c r="D198" s="757">
        <f t="shared" si="66"/>
        <v>0</v>
      </c>
      <c r="E198" s="1197"/>
      <c r="F198" s="1197"/>
      <c r="G198" s="758"/>
      <c r="H198" s="759"/>
      <c r="I198" s="25"/>
      <c r="J198" s="25"/>
      <c r="K198" s="26"/>
      <c r="L198" s="27"/>
      <c r="M198" s="27"/>
      <c r="N198" s="27"/>
      <c r="O198" s="27"/>
      <c r="P198" s="27"/>
      <c r="Q198" s="27"/>
      <c r="R198" s="27"/>
      <c r="S198" s="27"/>
      <c r="T198" s="27"/>
      <c r="U198" s="27"/>
      <c r="V198" s="27"/>
      <c r="W198" s="27"/>
      <c r="X198" s="27"/>
      <c r="Y198" s="27"/>
      <c r="Z198" s="27"/>
      <c r="AA198" s="27">
        <f t="shared" si="64"/>
        <v>0</v>
      </c>
      <c r="AB198" s="27">
        <f t="shared" si="64"/>
        <v>0</v>
      </c>
      <c r="AC198" s="27"/>
      <c r="AD198" s="27"/>
      <c r="AE198" s="27"/>
      <c r="AF198" s="27"/>
      <c r="AG198" s="27"/>
      <c r="AH198" s="27"/>
      <c r="AI198" s="27"/>
      <c r="AJ198" s="27"/>
      <c r="AK198" s="27"/>
      <c r="AL198" s="27"/>
      <c r="AM198" s="27"/>
      <c r="AN198" s="27"/>
      <c r="AO198" s="27"/>
      <c r="AP198" s="27"/>
      <c r="AQ198" s="27"/>
      <c r="AR198" s="27"/>
      <c r="AS198" s="27"/>
      <c r="AT198" s="27"/>
      <c r="AU198" s="27"/>
      <c r="AV198" s="27"/>
    </row>
    <row r="199" spans="1:48" s="675" customFormat="1" ht="16.5" hidden="1" thickBot="1">
      <c r="A199" s="2060" t="s">
        <v>68</v>
      </c>
      <c r="B199" s="755" t="s">
        <v>82</v>
      </c>
      <c r="C199" s="756">
        <f t="shared" si="65"/>
        <v>0</v>
      </c>
      <c r="D199" s="757">
        <f t="shared" si="66"/>
        <v>0</v>
      </c>
      <c r="E199" s="1197"/>
      <c r="F199" s="1197"/>
      <c r="G199" s="758"/>
      <c r="H199" s="759"/>
      <c r="I199" s="25"/>
      <c r="J199" s="25"/>
      <c r="K199" s="26"/>
      <c r="L199" s="27"/>
      <c r="M199" s="27"/>
      <c r="N199" s="27"/>
      <c r="O199" s="27"/>
      <c r="P199" s="27"/>
      <c r="Q199" s="27"/>
      <c r="R199" s="27"/>
      <c r="S199" s="27"/>
      <c r="T199" s="27"/>
      <c r="U199" s="27"/>
      <c r="V199" s="27"/>
      <c r="W199" s="27"/>
      <c r="X199" s="27"/>
      <c r="Y199" s="27"/>
      <c r="Z199" s="27"/>
      <c r="AA199" s="27">
        <f t="shared" si="64"/>
        <v>0</v>
      </c>
      <c r="AB199" s="27">
        <f t="shared" si="64"/>
        <v>0</v>
      </c>
      <c r="AC199" s="27"/>
      <c r="AD199" s="27"/>
      <c r="AE199" s="27"/>
      <c r="AF199" s="27"/>
      <c r="AG199" s="27"/>
      <c r="AH199" s="27"/>
      <c r="AI199" s="27"/>
      <c r="AJ199" s="27"/>
      <c r="AK199" s="27"/>
      <c r="AL199" s="27"/>
      <c r="AM199" s="27"/>
      <c r="AN199" s="27"/>
      <c r="AO199" s="27"/>
      <c r="AP199" s="27"/>
      <c r="AQ199" s="27"/>
      <c r="AR199" s="27"/>
      <c r="AS199" s="27"/>
      <c r="AT199" s="27"/>
      <c r="AU199" s="27"/>
      <c r="AV199" s="27"/>
    </row>
    <row r="200" spans="1:48" s="675" customFormat="1" ht="16.5" hidden="1" thickBot="1">
      <c r="A200" s="2060" t="s">
        <v>4</v>
      </c>
      <c r="B200" s="755" t="s">
        <v>24</v>
      </c>
      <c r="C200" s="756">
        <f t="shared" si="65"/>
        <v>0</v>
      </c>
      <c r="D200" s="757">
        <f t="shared" si="66"/>
        <v>0</v>
      </c>
      <c r="E200" s="1197"/>
      <c r="F200" s="1197"/>
      <c r="G200" s="758"/>
      <c r="H200" s="759"/>
      <c r="I200" s="25"/>
      <c r="J200" s="25"/>
      <c r="K200" s="26"/>
      <c r="L200" s="27"/>
      <c r="M200" s="27"/>
      <c r="N200" s="27"/>
      <c r="O200" s="27"/>
      <c r="P200" s="27"/>
      <c r="Q200" s="27"/>
      <c r="R200" s="27"/>
      <c r="S200" s="27"/>
      <c r="T200" s="27"/>
      <c r="U200" s="27"/>
      <c r="V200" s="27"/>
      <c r="W200" s="27"/>
      <c r="X200" s="27"/>
      <c r="Y200" s="27"/>
      <c r="Z200" s="27"/>
      <c r="AA200" s="27">
        <f t="shared" si="64"/>
        <v>0</v>
      </c>
      <c r="AB200" s="27">
        <f t="shared" si="64"/>
        <v>0</v>
      </c>
      <c r="AC200" s="27"/>
      <c r="AD200" s="27"/>
      <c r="AE200" s="27"/>
      <c r="AF200" s="27"/>
      <c r="AG200" s="27"/>
      <c r="AH200" s="27"/>
      <c r="AI200" s="27"/>
      <c r="AJ200" s="27"/>
      <c r="AK200" s="27"/>
      <c r="AL200" s="27"/>
      <c r="AM200" s="27"/>
      <c r="AN200" s="27"/>
      <c r="AO200" s="27"/>
      <c r="AP200" s="27"/>
      <c r="AQ200" s="27"/>
      <c r="AR200" s="27"/>
      <c r="AS200" s="27"/>
      <c r="AT200" s="27"/>
      <c r="AU200" s="27"/>
      <c r="AV200" s="27"/>
    </row>
    <row r="201" spans="1:48" s="675" customFormat="1" ht="16.5" hidden="1" thickBot="1">
      <c r="A201" s="2060" t="s">
        <v>108</v>
      </c>
      <c r="B201" s="755" t="s">
        <v>79</v>
      </c>
      <c r="C201" s="756">
        <f t="shared" si="65"/>
        <v>0</v>
      </c>
      <c r="D201" s="757">
        <f t="shared" si="66"/>
        <v>0</v>
      </c>
      <c r="E201" s="1197"/>
      <c r="F201" s="1197"/>
      <c r="G201" s="758"/>
      <c r="H201" s="759"/>
      <c r="I201" s="25"/>
      <c r="J201" s="25"/>
      <c r="K201" s="26"/>
      <c r="L201" s="27"/>
      <c r="M201" s="27"/>
      <c r="N201" s="27"/>
      <c r="O201" s="27"/>
      <c r="P201" s="27"/>
      <c r="Q201" s="27"/>
      <c r="R201" s="27"/>
      <c r="S201" s="27"/>
      <c r="T201" s="27"/>
      <c r="U201" s="27"/>
      <c r="V201" s="27"/>
      <c r="W201" s="27"/>
      <c r="X201" s="27"/>
      <c r="Y201" s="27"/>
      <c r="Z201" s="27"/>
      <c r="AA201" s="27">
        <f t="shared" si="64"/>
        <v>0</v>
      </c>
      <c r="AB201" s="27">
        <f t="shared" si="64"/>
        <v>0</v>
      </c>
      <c r="AC201" s="27"/>
      <c r="AD201" s="27"/>
      <c r="AE201" s="27"/>
      <c r="AF201" s="27"/>
      <c r="AG201" s="27"/>
      <c r="AH201" s="27"/>
      <c r="AI201" s="27"/>
      <c r="AJ201" s="27"/>
      <c r="AK201" s="27"/>
      <c r="AL201" s="27"/>
      <c r="AM201" s="27"/>
      <c r="AN201" s="27"/>
      <c r="AO201" s="27"/>
      <c r="AP201" s="27"/>
      <c r="AQ201" s="27"/>
      <c r="AR201" s="27"/>
      <c r="AS201" s="27"/>
      <c r="AT201" s="27"/>
      <c r="AU201" s="27"/>
      <c r="AV201" s="27"/>
    </row>
    <row r="202" spans="1:48" s="675" customFormat="1" ht="16.5" hidden="1" thickBot="1">
      <c r="A202" s="2066" t="s">
        <v>106</v>
      </c>
      <c r="B202" s="760" t="s">
        <v>76</v>
      </c>
      <c r="C202" s="756">
        <f t="shared" si="65"/>
        <v>1</v>
      </c>
      <c r="D202" s="757">
        <f t="shared" si="66"/>
        <v>0</v>
      </c>
      <c r="E202" s="1197"/>
      <c r="F202" s="1197"/>
      <c r="G202" s="758"/>
      <c r="H202" s="759"/>
      <c r="I202" s="25"/>
      <c r="J202" s="25"/>
      <c r="K202" s="26"/>
      <c r="L202" s="27"/>
      <c r="M202" s="27">
        <v>1</v>
      </c>
      <c r="N202" s="27"/>
      <c r="O202" s="27"/>
      <c r="P202" s="27"/>
      <c r="Q202" s="27"/>
      <c r="R202" s="27"/>
      <c r="S202" s="27"/>
      <c r="T202" s="27"/>
      <c r="U202" s="27"/>
      <c r="V202" s="27"/>
      <c r="W202" s="27"/>
      <c r="X202" s="27"/>
      <c r="Y202" s="27"/>
      <c r="Z202" s="27"/>
      <c r="AA202" s="27">
        <f t="shared" si="64"/>
        <v>0</v>
      </c>
      <c r="AB202" s="27">
        <f t="shared" si="64"/>
        <v>0</v>
      </c>
      <c r="AC202" s="27"/>
      <c r="AD202" s="27"/>
      <c r="AE202" s="27"/>
      <c r="AF202" s="27"/>
      <c r="AG202" s="27"/>
      <c r="AH202" s="27"/>
      <c r="AI202" s="27"/>
      <c r="AJ202" s="27"/>
      <c r="AK202" s="27"/>
      <c r="AL202" s="27"/>
      <c r="AM202" s="27"/>
      <c r="AN202" s="27"/>
      <c r="AO202" s="27"/>
      <c r="AP202" s="27"/>
      <c r="AQ202" s="27"/>
      <c r="AR202" s="27"/>
      <c r="AS202" s="27"/>
      <c r="AT202" s="27"/>
      <c r="AU202" s="27"/>
      <c r="AV202" s="27"/>
    </row>
    <row r="203" spans="1:48" s="675" customFormat="1" ht="16.5" hidden="1" thickBot="1">
      <c r="A203" s="2059" t="s">
        <v>60</v>
      </c>
      <c r="B203" s="750" t="s">
        <v>223</v>
      </c>
      <c r="C203" s="751">
        <f t="shared" si="65"/>
        <v>0</v>
      </c>
      <c r="D203" s="742">
        <f t="shared" si="66"/>
        <v>0</v>
      </c>
      <c r="E203" s="1197"/>
      <c r="F203" s="1197"/>
      <c r="G203" s="766">
        <f>C203/C306*100%</f>
        <v>0</v>
      </c>
      <c r="H203" s="767">
        <f>D203/D306*100%</f>
        <v>0</v>
      </c>
      <c r="I203" s="18">
        <f t="shared" ref="I203:AV203" si="67">SUM(I205:I209)</f>
        <v>0</v>
      </c>
      <c r="J203" s="18">
        <f t="shared" si="67"/>
        <v>0</v>
      </c>
      <c r="K203" s="19">
        <f t="shared" si="67"/>
        <v>0</v>
      </c>
      <c r="L203" s="20">
        <f t="shared" si="67"/>
        <v>0</v>
      </c>
      <c r="M203" s="20">
        <f t="shared" si="67"/>
        <v>0</v>
      </c>
      <c r="N203" s="20">
        <f t="shared" si="67"/>
        <v>0</v>
      </c>
      <c r="O203" s="20">
        <f t="shared" si="67"/>
        <v>0</v>
      </c>
      <c r="P203" s="20">
        <f t="shared" si="67"/>
        <v>0</v>
      </c>
      <c r="Q203" s="20">
        <f t="shared" si="67"/>
        <v>0</v>
      </c>
      <c r="R203" s="20">
        <f t="shared" si="67"/>
        <v>0</v>
      </c>
      <c r="S203" s="20">
        <f t="shared" si="67"/>
        <v>0</v>
      </c>
      <c r="T203" s="20">
        <f t="shared" si="67"/>
        <v>0</v>
      </c>
      <c r="U203" s="20">
        <f t="shared" si="67"/>
        <v>0</v>
      </c>
      <c r="V203" s="20">
        <f t="shared" si="67"/>
        <v>0</v>
      </c>
      <c r="W203" s="20">
        <f t="shared" si="67"/>
        <v>0</v>
      </c>
      <c r="X203" s="20">
        <f t="shared" si="67"/>
        <v>0</v>
      </c>
      <c r="Y203" s="20">
        <f t="shared" si="67"/>
        <v>0</v>
      </c>
      <c r="Z203" s="20">
        <f t="shared" si="67"/>
        <v>0</v>
      </c>
      <c r="AA203" s="21">
        <f t="shared" si="67"/>
        <v>0</v>
      </c>
      <c r="AB203" s="21">
        <f t="shared" si="67"/>
        <v>0</v>
      </c>
      <c r="AC203" s="20">
        <f t="shared" si="67"/>
        <v>0</v>
      </c>
      <c r="AD203" s="20">
        <f t="shared" si="67"/>
        <v>0</v>
      </c>
      <c r="AE203" s="20">
        <f t="shared" si="67"/>
        <v>0</v>
      </c>
      <c r="AF203" s="20">
        <f t="shared" si="67"/>
        <v>0</v>
      </c>
      <c r="AG203" s="20">
        <f t="shared" si="67"/>
        <v>0</v>
      </c>
      <c r="AH203" s="20">
        <f t="shared" si="67"/>
        <v>0</v>
      </c>
      <c r="AI203" s="20">
        <f t="shared" si="67"/>
        <v>0</v>
      </c>
      <c r="AJ203" s="20">
        <f t="shared" si="67"/>
        <v>0</v>
      </c>
      <c r="AK203" s="20">
        <f t="shared" si="67"/>
        <v>0</v>
      </c>
      <c r="AL203" s="20">
        <f t="shared" si="67"/>
        <v>0</v>
      </c>
      <c r="AM203" s="20">
        <f t="shared" si="67"/>
        <v>0</v>
      </c>
      <c r="AN203" s="20">
        <f t="shared" si="67"/>
        <v>0</v>
      </c>
      <c r="AO203" s="20">
        <f t="shared" si="67"/>
        <v>0</v>
      </c>
      <c r="AP203" s="20">
        <f t="shared" si="67"/>
        <v>0</v>
      </c>
      <c r="AQ203" s="20">
        <f t="shared" si="67"/>
        <v>0</v>
      </c>
      <c r="AR203" s="20">
        <f t="shared" si="67"/>
        <v>0</v>
      </c>
      <c r="AS203" s="20">
        <f t="shared" si="67"/>
        <v>0</v>
      </c>
      <c r="AT203" s="20">
        <f t="shared" si="67"/>
        <v>0</v>
      </c>
      <c r="AU203" s="20">
        <f t="shared" si="67"/>
        <v>0</v>
      </c>
      <c r="AV203" s="20">
        <f t="shared" si="67"/>
        <v>0</v>
      </c>
    </row>
    <row r="204" spans="1:48" s="675" customFormat="1" ht="16.5" hidden="1" thickBot="1">
      <c r="A204" s="2060"/>
      <c r="B204" s="755" t="s">
        <v>36</v>
      </c>
      <c r="C204" s="756"/>
      <c r="D204" s="742"/>
      <c r="E204" s="1197"/>
      <c r="F204" s="1197"/>
      <c r="G204" s="758"/>
      <c r="H204" s="759"/>
      <c r="I204" s="25"/>
      <c r="J204" s="25"/>
      <c r="K204" s="26"/>
      <c r="L204" s="27"/>
      <c r="M204" s="27"/>
      <c r="N204" s="27"/>
      <c r="O204" s="27"/>
      <c r="P204" s="27"/>
      <c r="Q204" s="27"/>
      <c r="R204" s="27"/>
      <c r="S204" s="27"/>
      <c r="T204" s="27"/>
      <c r="U204" s="27"/>
      <c r="V204" s="27"/>
      <c r="W204" s="27"/>
      <c r="X204" s="27"/>
      <c r="Y204" s="27"/>
      <c r="Z204" s="27"/>
      <c r="AA204" s="27">
        <f t="shared" ref="AA204:AB209" si="68">AC204+AE204+AG204+AI204+AK204+AM204+AO204+AQ204+AS204+AU204</f>
        <v>0</v>
      </c>
      <c r="AB204" s="27">
        <f t="shared" si="68"/>
        <v>0</v>
      </c>
      <c r="AC204" s="27"/>
      <c r="AD204" s="27"/>
      <c r="AE204" s="27"/>
      <c r="AF204" s="27"/>
      <c r="AG204" s="27"/>
      <c r="AH204" s="27"/>
      <c r="AI204" s="27"/>
      <c r="AJ204" s="27"/>
      <c r="AK204" s="27"/>
      <c r="AL204" s="27"/>
      <c r="AM204" s="27"/>
      <c r="AN204" s="27"/>
      <c r="AO204" s="27"/>
      <c r="AP204" s="27"/>
      <c r="AQ204" s="27"/>
      <c r="AR204" s="27"/>
      <c r="AS204" s="27"/>
      <c r="AT204" s="27"/>
      <c r="AU204" s="27"/>
      <c r="AV204" s="27"/>
    </row>
    <row r="205" spans="1:48" s="675" customFormat="1" ht="16.5" hidden="1" thickBot="1">
      <c r="A205" s="2060" t="s">
        <v>37</v>
      </c>
      <c r="B205" s="755" t="s">
        <v>103</v>
      </c>
      <c r="C205" s="756">
        <f t="shared" ref="C205:C210" si="69">I205+K205+M205+O205+Q205+S205+U205+W205+Y205+AA205</f>
        <v>0</v>
      </c>
      <c r="D205" s="757">
        <f t="shared" ref="D205:D210" si="70">(J205+L205+N205+P205+R205+T205+V205+X205+Z205+AB205)</f>
        <v>0</v>
      </c>
      <c r="E205" s="1197"/>
      <c r="F205" s="1197"/>
      <c r="G205" s="758"/>
      <c r="H205" s="759"/>
      <c r="I205" s="25"/>
      <c r="J205" s="25"/>
      <c r="K205" s="26"/>
      <c r="L205" s="27"/>
      <c r="M205" s="27"/>
      <c r="N205" s="27"/>
      <c r="O205" s="27"/>
      <c r="P205" s="27"/>
      <c r="Q205" s="27"/>
      <c r="R205" s="27"/>
      <c r="S205" s="27"/>
      <c r="T205" s="27"/>
      <c r="U205" s="27"/>
      <c r="V205" s="27"/>
      <c r="W205" s="27"/>
      <c r="X205" s="27"/>
      <c r="Y205" s="27"/>
      <c r="Z205" s="27"/>
      <c r="AA205" s="27">
        <f t="shared" si="68"/>
        <v>0</v>
      </c>
      <c r="AB205" s="27">
        <f t="shared" si="68"/>
        <v>0</v>
      </c>
      <c r="AC205" s="27"/>
      <c r="AD205" s="27"/>
      <c r="AE205" s="27"/>
      <c r="AF205" s="27"/>
      <c r="AG205" s="27"/>
      <c r="AH205" s="27"/>
      <c r="AI205" s="27"/>
      <c r="AJ205" s="27"/>
      <c r="AK205" s="27"/>
      <c r="AL205" s="27"/>
      <c r="AM205" s="27"/>
      <c r="AN205" s="27"/>
      <c r="AO205" s="27"/>
      <c r="AP205" s="27"/>
      <c r="AQ205" s="27"/>
      <c r="AR205" s="27"/>
      <c r="AS205" s="27"/>
      <c r="AT205" s="27"/>
      <c r="AU205" s="27"/>
      <c r="AV205" s="27"/>
    </row>
    <row r="206" spans="1:48" s="675" customFormat="1" ht="16.5" hidden="1" thickBot="1">
      <c r="A206" s="2060" t="s">
        <v>27</v>
      </c>
      <c r="B206" s="755" t="s">
        <v>70</v>
      </c>
      <c r="C206" s="756">
        <f t="shared" si="69"/>
        <v>0</v>
      </c>
      <c r="D206" s="757">
        <f t="shared" si="70"/>
        <v>0</v>
      </c>
      <c r="E206" s="1197"/>
      <c r="F206" s="1197"/>
      <c r="G206" s="758"/>
      <c r="H206" s="759"/>
      <c r="I206" s="25"/>
      <c r="J206" s="25"/>
      <c r="K206" s="26"/>
      <c r="L206" s="27"/>
      <c r="M206" s="27"/>
      <c r="N206" s="27"/>
      <c r="O206" s="27"/>
      <c r="P206" s="27"/>
      <c r="Q206" s="27"/>
      <c r="R206" s="27"/>
      <c r="S206" s="27"/>
      <c r="T206" s="27"/>
      <c r="U206" s="27"/>
      <c r="V206" s="27"/>
      <c r="W206" s="27"/>
      <c r="X206" s="27"/>
      <c r="Y206" s="27"/>
      <c r="Z206" s="27"/>
      <c r="AA206" s="27">
        <f t="shared" si="68"/>
        <v>0</v>
      </c>
      <c r="AB206" s="27">
        <f t="shared" si="68"/>
        <v>0</v>
      </c>
      <c r="AC206" s="27"/>
      <c r="AD206" s="27"/>
      <c r="AE206" s="27"/>
      <c r="AF206" s="27"/>
      <c r="AG206" s="27"/>
      <c r="AH206" s="27"/>
      <c r="AI206" s="27"/>
      <c r="AJ206" s="27"/>
      <c r="AK206" s="27"/>
      <c r="AL206" s="27"/>
      <c r="AM206" s="27"/>
      <c r="AN206" s="27"/>
      <c r="AO206" s="27"/>
      <c r="AP206" s="27"/>
      <c r="AQ206" s="27"/>
      <c r="AR206" s="27"/>
      <c r="AS206" s="27"/>
      <c r="AT206" s="27"/>
      <c r="AU206" s="27"/>
      <c r="AV206" s="27"/>
    </row>
    <row r="207" spans="1:48" s="675" customFormat="1" ht="16.5" hidden="1" thickBot="1">
      <c r="A207" s="2060" t="s">
        <v>46</v>
      </c>
      <c r="B207" s="755" t="s">
        <v>115</v>
      </c>
      <c r="C207" s="756">
        <f t="shared" si="69"/>
        <v>0</v>
      </c>
      <c r="D207" s="757">
        <f t="shared" si="70"/>
        <v>0</v>
      </c>
      <c r="E207" s="1197"/>
      <c r="F207" s="1197"/>
      <c r="G207" s="758"/>
      <c r="H207" s="759"/>
      <c r="I207" s="25"/>
      <c r="J207" s="25"/>
      <c r="K207" s="26"/>
      <c r="L207" s="27"/>
      <c r="M207" s="27"/>
      <c r="N207" s="27"/>
      <c r="O207" s="27"/>
      <c r="P207" s="27"/>
      <c r="Q207" s="27"/>
      <c r="R207" s="27"/>
      <c r="S207" s="27"/>
      <c r="T207" s="27"/>
      <c r="U207" s="27"/>
      <c r="V207" s="27"/>
      <c r="W207" s="27"/>
      <c r="X207" s="27"/>
      <c r="Y207" s="27"/>
      <c r="Z207" s="27"/>
      <c r="AA207" s="27">
        <f t="shared" si="68"/>
        <v>0</v>
      </c>
      <c r="AB207" s="27">
        <f t="shared" si="68"/>
        <v>0</v>
      </c>
      <c r="AC207" s="27"/>
      <c r="AD207" s="27"/>
      <c r="AE207" s="27"/>
      <c r="AF207" s="27"/>
      <c r="AG207" s="27"/>
      <c r="AH207" s="27"/>
      <c r="AI207" s="27"/>
      <c r="AJ207" s="27"/>
      <c r="AK207" s="27"/>
      <c r="AL207" s="27"/>
      <c r="AM207" s="27"/>
      <c r="AN207" s="27"/>
      <c r="AO207" s="27"/>
      <c r="AP207" s="27"/>
      <c r="AQ207" s="27"/>
      <c r="AR207" s="27"/>
      <c r="AS207" s="27"/>
      <c r="AT207" s="27"/>
      <c r="AU207" s="27"/>
      <c r="AV207" s="27"/>
    </row>
    <row r="208" spans="1:48" s="675" customFormat="1" ht="16.5" hidden="1" thickBot="1">
      <c r="A208" s="2060" t="s">
        <v>68</v>
      </c>
      <c r="B208" s="755" t="s">
        <v>26</v>
      </c>
      <c r="C208" s="756">
        <f t="shared" si="69"/>
        <v>0</v>
      </c>
      <c r="D208" s="757">
        <f t="shared" si="70"/>
        <v>0</v>
      </c>
      <c r="E208" s="1197"/>
      <c r="F208" s="1197"/>
      <c r="G208" s="758"/>
      <c r="H208" s="759"/>
      <c r="I208" s="25"/>
      <c r="J208" s="25"/>
      <c r="K208" s="26"/>
      <c r="L208" s="27"/>
      <c r="M208" s="27"/>
      <c r="N208" s="27"/>
      <c r="O208" s="27"/>
      <c r="P208" s="27"/>
      <c r="Q208" s="27"/>
      <c r="R208" s="27"/>
      <c r="S208" s="27"/>
      <c r="T208" s="27"/>
      <c r="U208" s="27"/>
      <c r="V208" s="27"/>
      <c r="W208" s="27"/>
      <c r="X208" s="27"/>
      <c r="Y208" s="27"/>
      <c r="Z208" s="27"/>
      <c r="AA208" s="27">
        <f t="shared" si="68"/>
        <v>0</v>
      </c>
      <c r="AB208" s="27">
        <f t="shared" si="68"/>
        <v>0</v>
      </c>
      <c r="AC208" s="27"/>
      <c r="AD208" s="27"/>
      <c r="AE208" s="27"/>
      <c r="AF208" s="27"/>
      <c r="AG208" s="27"/>
      <c r="AH208" s="27"/>
      <c r="AI208" s="27"/>
      <c r="AJ208" s="27"/>
      <c r="AK208" s="27"/>
      <c r="AL208" s="27"/>
      <c r="AM208" s="27"/>
      <c r="AN208" s="27"/>
      <c r="AO208" s="27"/>
      <c r="AP208" s="27"/>
      <c r="AQ208" s="27"/>
      <c r="AR208" s="27"/>
      <c r="AS208" s="27"/>
      <c r="AT208" s="27"/>
      <c r="AU208" s="27"/>
      <c r="AV208" s="27"/>
    </row>
    <row r="209" spans="1:48" s="675" customFormat="1" ht="16.5" hidden="1" thickBot="1">
      <c r="A209" s="2066" t="s">
        <v>4</v>
      </c>
      <c r="B209" s="760" t="s">
        <v>80</v>
      </c>
      <c r="C209" s="756">
        <f t="shared" si="69"/>
        <v>0</v>
      </c>
      <c r="D209" s="757">
        <f t="shared" si="70"/>
        <v>0</v>
      </c>
      <c r="E209" s="1197"/>
      <c r="F209" s="1197"/>
      <c r="G209" s="758"/>
      <c r="H209" s="759"/>
      <c r="I209" s="25"/>
      <c r="J209" s="25"/>
      <c r="K209" s="26"/>
      <c r="L209" s="27"/>
      <c r="M209" s="27"/>
      <c r="N209" s="27"/>
      <c r="O209" s="27"/>
      <c r="P209" s="27"/>
      <c r="Q209" s="27"/>
      <c r="R209" s="27"/>
      <c r="S209" s="27"/>
      <c r="T209" s="27"/>
      <c r="U209" s="27"/>
      <c r="V209" s="27"/>
      <c r="W209" s="27"/>
      <c r="X209" s="27"/>
      <c r="Y209" s="27"/>
      <c r="Z209" s="27"/>
      <c r="AA209" s="27">
        <f t="shared" si="68"/>
        <v>0</v>
      </c>
      <c r="AB209" s="27">
        <f t="shared" si="68"/>
        <v>0</v>
      </c>
      <c r="AC209" s="27"/>
      <c r="AD209" s="27"/>
      <c r="AE209" s="27"/>
      <c r="AF209" s="27"/>
      <c r="AG209" s="27"/>
      <c r="AH209" s="27"/>
      <c r="AI209" s="27"/>
      <c r="AJ209" s="27"/>
      <c r="AK209" s="27"/>
      <c r="AL209" s="27"/>
      <c r="AM209" s="27"/>
      <c r="AN209" s="27"/>
      <c r="AO209" s="27"/>
      <c r="AP209" s="27"/>
      <c r="AQ209" s="27"/>
      <c r="AR209" s="27"/>
      <c r="AS209" s="27"/>
      <c r="AT209" s="27"/>
      <c r="AU209" s="27"/>
      <c r="AV209" s="27"/>
    </row>
    <row r="210" spans="1:48" s="675" customFormat="1" ht="16.5" hidden="1" thickBot="1">
      <c r="A210" s="2059" t="s">
        <v>81</v>
      </c>
      <c r="B210" s="750" t="s">
        <v>224</v>
      </c>
      <c r="C210" s="751">
        <f t="shared" si="69"/>
        <v>0</v>
      </c>
      <c r="D210" s="742">
        <f t="shared" si="70"/>
        <v>0</v>
      </c>
      <c r="E210" s="1197"/>
      <c r="F210" s="1197"/>
      <c r="G210" s="766">
        <f>C210/C306*100%</f>
        <v>0</v>
      </c>
      <c r="H210" s="767">
        <f>D210/D306*100%</f>
        <v>0</v>
      </c>
      <c r="I210" s="18">
        <f t="shared" ref="I210:AV210" si="71">SUM(I212:I215)</f>
        <v>0</v>
      </c>
      <c r="J210" s="18">
        <f t="shared" si="71"/>
        <v>0</v>
      </c>
      <c r="K210" s="19">
        <f t="shared" si="71"/>
        <v>0</v>
      </c>
      <c r="L210" s="20">
        <f t="shared" si="71"/>
        <v>0</v>
      </c>
      <c r="M210" s="20">
        <f t="shared" si="71"/>
        <v>0</v>
      </c>
      <c r="N210" s="20">
        <f t="shared" si="71"/>
        <v>0</v>
      </c>
      <c r="O210" s="20">
        <f t="shared" si="71"/>
        <v>0</v>
      </c>
      <c r="P210" s="20">
        <f t="shared" si="71"/>
        <v>0</v>
      </c>
      <c r="Q210" s="20">
        <f t="shared" si="71"/>
        <v>0</v>
      </c>
      <c r="R210" s="20">
        <f t="shared" si="71"/>
        <v>0</v>
      </c>
      <c r="S210" s="20">
        <f t="shared" si="71"/>
        <v>0</v>
      </c>
      <c r="T210" s="20">
        <f t="shared" si="71"/>
        <v>0</v>
      </c>
      <c r="U210" s="20">
        <f t="shared" si="71"/>
        <v>0</v>
      </c>
      <c r="V210" s="20">
        <f t="shared" si="71"/>
        <v>0</v>
      </c>
      <c r="W210" s="20">
        <f t="shared" si="71"/>
        <v>0</v>
      </c>
      <c r="X210" s="20">
        <f t="shared" si="71"/>
        <v>0</v>
      </c>
      <c r="Y210" s="20">
        <f t="shared" si="71"/>
        <v>0</v>
      </c>
      <c r="Z210" s="20">
        <f t="shared" si="71"/>
        <v>0</v>
      </c>
      <c r="AA210" s="21">
        <f t="shared" si="71"/>
        <v>0</v>
      </c>
      <c r="AB210" s="21">
        <f t="shared" si="71"/>
        <v>0</v>
      </c>
      <c r="AC210" s="20">
        <f t="shared" si="71"/>
        <v>0</v>
      </c>
      <c r="AD210" s="20">
        <f t="shared" si="71"/>
        <v>0</v>
      </c>
      <c r="AE210" s="20">
        <f t="shared" si="71"/>
        <v>0</v>
      </c>
      <c r="AF210" s="20">
        <f t="shared" si="71"/>
        <v>0</v>
      </c>
      <c r="AG210" s="20">
        <f t="shared" si="71"/>
        <v>0</v>
      </c>
      <c r="AH210" s="20">
        <f t="shared" si="71"/>
        <v>0</v>
      </c>
      <c r="AI210" s="20">
        <f t="shared" si="71"/>
        <v>0</v>
      </c>
      <c r="AJ210" s="20">
        <f t="shared" si="71"/>
        <v>0</v>
      </c>
      <c r="AK210" s="20">
        <f t="shared" si="71"/>
        <v>0</v>
      </c>
      <c r="AL210" s="20">
        <f t="shared" si="71"/>
        <v>0</v>
      </c>
      <c r="AM210" s="20">
        <f t="shared" si="71"/>
        <v>0</v>
      </c>
      <c r="AN210" s="20">
        <f t="shared" si="71"/>
        <v>0</v>
      </c>
      <c r="AO210" s="23">
        <f t="shared" si="71"/>
        <v>0</v>
      </c>
      <c r="AP210" s="23">
        <f t="shared" si="71"/>
        <v>0</v>
      </c>
      <c r="AQ210" s="20">
        <f t="shared" si="71"/>
        <v>0</v>
      </c>
      <c r="AR210" s="20">
        <f t="shared" si="71"/>
        <v>0</v>
      </c>
      <c r="AS210" s="20">
        <f t="shared" si="71"/>
        <v>0</v>
      </c>
      <c r="AT210" s="20">
        <f t="shared" si="71"/>
        <v>0</v>
      </c>
      <c r="AU210" s="20">
        <f t="shared" si="71"/>
        <v>0</v>
      </c>
      <c r="AV210" s="20">
        <f t="shared" si="71"/>
        <v>0</v>
      </c>
    </row>
    <row r="211" spans="1:48" s="675" customFormat="1" ht="16.5" hidden="1" thickBot="1">
      <c r="A211" s="2060"/>
      <c r="B211" s="755" t="s">
        <v>36</v>
      </c>
      <c r="C211" s="756"/>
      <c r="D211" s="742"/>
      <c r="E211" s="1197"/>
      <c r="F211" s="1197"/>
      <c r="G211" s="758"/>
      <c r="H211" s="759"/>
      <c r="I211" s="25"/>
      <c r="J211" s="25"/>
      <c r="K211" s="26"/>
      <c r="L211" s="27"/>
      <c r="M211" s="27"/>
      <c r="N211" s="27"/>
      <c r="O211" s="27"/>
      <c r="P211" s="27"/>
      <c r="Q211" s="27"/>
      <c r="R211" s="27"/>
      <c r="S211" s="27"/>
      <c r="T211" s="27"/>
      <c r="U211" s="27"/>
      <c r="V211" s="27"/>
      <c r="W211" s="27"/>
      <c r="X211" s="27"/>
      <c r="Y211" s="27"/>
      <c r="Z211" s="27"/>
      <c r="AA211" s="41">
        <f t="shared" ref="AA211:AB215" si="72">AC211+AE211+AG211+AI211+AK211+AM211+AO211+AQ211+AS211+AU211</f>
        <v>0</v>
      </c>
      <c r="AB211" s="41">
        <f t="shared" si="72"/>
        <v>0</v>
      </c>
      <c r="AC211" s="27"/>
      <c r="AD211" s="27"/>
      <c r="AE211" s="27"/>
      <c r="AF211" s="27"/>
      <c r="AG211" s="27"/>
      <c r="AH211" s="27"/>
      <c r="AI211" s="27"/>
      <c r="AJ211" s="27"/>
      <c r="AK211" s="27"/>
      <c r="AL211" s="27"/>
      <c r="AM211" s="27"/>
      <c r="AN211" s="27"/>
      <c r="AO211" s="27"/>
      <c r="AP211" s="27"/>
      <c r="AQ211" s="27"/>
      <c r="AR211" s="27"/>
      <c r="AS211" s="27"/>
      <c r="AT211" s="27"/>
      <c r="AU211" s="27"/>
      <c r="AV211" s="27"/>
    </row>
    <row r="212" spans="1:48" s="675" customFormat="1" ht="16.5" hidden="1" thickBot="1">
      <c r="A212" s="2060" t="s">
        <v>37</v>
      </c>
      <c r="B212" s="755" t="s">
        <v>61</v>
      </c>
      <c r="C212" s="756">
        <f>I212+K212+M212+O212+Q212+S212+U212+W212+Y212+AA212</f>
        <v>0</v>
      </c>
      <c r="D212" s="757">
        <f>(J212+L212+N212+P212+R212+T212+V212+X212+Z212+AB212)</f>
        <v>0</v>
      </c>
      <c r="E212" s="1197"/>
      <c r="F212" s="1197"/>
      <c r="G212" s="758"/>
      <c r="H212" s="759"/>
      <c r="I212" s="25"/>
      <c r="J212" s="25"/>
      <c r="K212" s="26"/>
      <c r="L212" s="27"/>
      <c r="M212" s="27"/>
      <c r="N212" s="27"/>
      <c r="O212" s="27"/>
      <c r="P212" s="27"/>
      <c r="Q212" s="27"/>
      <c r="R212" s="27"/>
      <c r="S212" s="27"/>
      <c r="T212" s="27"/>
      <c r="U212" s="27"/>
      <c r="V212" s="27"/>
      <c r="W212" s="27"/>
      <c r="X212" s="27"/>
      <c r="Y212" s="27"/>
      <c r="Z212" s="27"/>
      <c r="AA212" s="41">
        <f t="shared" si="72"/>
        <v>0</v>
      </c>
      <c r="AB212" s="41">
        <f t="shared" si="72"/>
        <v>0</v>
      </c>
      <c r="AC212" s="27"/>
      <c r="AD212" s="27"/>
      <c r="AE212" s="27"/>
      <c r="AF212" s="27"/>
      <c r="AG212" s="27"/>
      <c r="AH212" s="27"/>
      <c r="AI212" s="27"/>
      <c r="AJ212" s="27"/>
      <c r="AK212" s="27"/>
      <c r="AL212" s="27"/>
      <c r="AM212" s="27"/>
      <c r="AN212" s="27"/>
      <c r="AO212" s="27"/>
      <c r="AP212" s="27"/>
      <c r="AQ212" s="27"/>
      <c r="AR212" s="27"/>
      <c r="AS212" s="27"/>
      <c r="AT212" s="27"/>
      <c r="AU212" s="27"/>
      <c r="AV212" s="27"/>
    </row>
    <row r="213" spans="1:48" s="675" customFormat="1" ht="16.5" hidden="1" thickBot="1">
      <c r="A213" s="2060" t="s">
        <v>27</v>
      </c>
      <c r="B213" s="755" t="s">
        <v>104</v>
      </c>
      <c r="C213" s="756">
        <f>I213+K213+M213+O213+Q213+S213+U213+W213+Y213+AA213</f>
        <v>0</v>
      </c>
      <c r="D213" s="757">
        <f>(J213+L213+N213+P213+R213+T213+V213+X213+Z213+AB213)</f>
        <v>0</v>
      </c>
      <c r="E213" s="1197"/>
      <c r="F213" s="1197"/>
      <c r="G213" s="758"/>
      <c r="H213" s="759"/>
      <c r="I213" s="25"/>
      <c r="J213" s="25"/>
      <c r="K213" s="26"/>
      <c r="L213" s="27"/>
      <c r="M213" s="27"/>
      <c r="N213" s="27"/>
      <c r="O213" s="27"/>
      <c r="P213" s="27"/>
      <c r="Q213" s="27"/>
      <c r="R213" s="27"/>
      <c r="S213" s="27"/>
      <c r="T213" s="27"/>
      <c r="U213" s="27"/>
      <c r="V213" s="27"/>
      <c r="W213" s="27"/>
      <c r="X213" s="27"/>
      <c r="Y213" s="27"/>
      <c r="Z213" s="27"/>
      <c r="AA213" s="41">
        <f t="shared" si="72"/>
        <v>0</v>
      </c>
      <c r="AB213" s="41">
        <f t="shared" si="72"/>
        <v>0</v>
      </c>
      <c r="AC213" s="27"/>
      <c r="AD213" s="27"/>
      <c r="AE213" s="27"/>
      <c r="AF213" s="27"/>
      <c r="AG213" s="27"/>
      <c r="AH213" s="27"/>
      <c r="AI213" s="27"/>
      <c r="AJ213" s="27"/>
      <c r="AK213" s="27"/>
      <c r="AL213" s="27"/>
      <c r="AM213" s="27"/>
      <c r="AN213" s="27"/>
      <c r="AO213" s="27"/>
      <c r="AP213" s="27"/>
      <c r="AQ213" s="27"/>
      <c r="AR213" s="27"/>
      <c r="AS213" s="27"/>
      <c r="AT213" s="27"/>
      <c r="AU213" s="27"/>
      <c r="AV213" s="27"/>
    </row>
    <row r="214" spans="1:48" s="675" customFormat="1" ht="16.5" hidden="1" thickBot="1">
      <c r="A214" s="2060" t="s">
        <v>46</v>
      </c>
      <c r="B214" s="755" t="s">
        <v>20</v>
      </c>
      <c r="C214" s="756">
        <f>I214+K214+M214+O214+Q214+S214+U214+W214+Y214+AA214</f>
        <v>0</v>
      </c>
      <c r="D214" s="757">
        <f>(J214+L214+N214+P214+R214+T214+V214+X214+Z214+AB214)</f>
        <v>0</v>
      </c>
      <c r="E214" s="1197"/>
      <c r="F214" s="1197"/>
      <c r="G214" s="758"/>
      <c r="H214" s="759"/>
      <c r="I214" s="25"/>
      <c r="J214" s="25"/>
      <c r="K214" s="26"/>
      <c r="L214" s="27"/>
      <c r="M214" s="27"/>
      <c r="N214" s="27"/>
      <c r="O214" s="27"/>
      <c r="P214" s="27"/>
      <c r="Q214" s="27"/>
      <c r="R214" s="27"/>
      <c r="S214" s="27"/>
      <c r="T214" s="27"/>
      <c r="U214" s="27"/>
      <c r="V214" s="27"/>
      <c r="W214" s="27"/>
      <c r="X214" s="27"/>
      <c r="Y214" s="27"/>
      <c r="Z214" s="27"/>
      <c r="AA214" s="41">
        <f t="shared" si="72"/>
        <v>0</v>
      </c>
      <c r="AB214" s="41">
        <f t="shared" si="72"/>
        <v>0</v>
      </c>
      <c r="AC214" s="27"/>
      <c r="AD214" s="27"/>
      <c r="AE214" s="27"/>
      <c r="AF214" s="27"/>
      <c r="AG214" s="27"/>
      <c r="AH214" s="27"/>
      <c r="AI214" s="27"/>
      <c r="AJ214" s="27"/>
      <c r="AK214" s="27"/>
      <c r="AL214" s="27"/>
      <c r="AM214" s="27"/>
      <c r="AN214" s="27"/>
      <c r="AO214" s="27"/>
      <c r="AP214" s="27"/>
      <c r="AQ214" s="27"/>
      <c r="AR214" s="27"/>
      <c r="AS214" s="27"/>
      <c r="AT214" s="27"/>
      <c r="AU214" s="27"/>
      <c r="AV214" s="27"/>
    </row>
    <row r="215" spans="1:48" s="675" customFormat="1" ht="16.5" hidden="1" thickBot="1">
      <c r="A215" s="2060" t="s">
        <v>68</v>
      </c>
      <c r="B215" s="760" t="s">
        <v>50</v>
      </c>
      <c r="C215" s="756">
        <f>I215+K215+M215+O215+Q215+S215+U215+W215+Y215+AA215</f>
        <v>0</v>
      </c>
      <c r="D215" s="757">
        <f>(J215+L215+N215+P215+R215+T215+V215+X215+Z215+AB215)</f>
        <v>0</v>
      </c>
      <c r="E215" s="1197"/>
      <c r="F215" s="1197"/>
      <c r="G215" s="758"/>
      <c r="H215" s="759"/>
      <c r="I215" s="25"/>
      <c r="J215" s="25"/>
      <c r="K215" s="26"/>
      <c r="L215" s="27"/>
      <c r="M215" s="27"/>
      <c r="N215" s="27"/>
      <c r="O215" s="27"/>
      <c r="P215" s="27"/>
      <c r="Q215" s="27"/>
      <c r="R215" s="27"/>
      <c r="S215" s="27"/>
      <c r="T215" s="27"/>
      <c r="U215" s="27"/>
      <c r="V215" s="27"/>
      <c r="W215" s="27"/>
      <c r="X215" s="27"/>
      <c r="Y215" s="27"/>
      <c r="Z215" s="27"/>
      <c r="AA215" s="41">
        <f t="shared" si="72"/>
        <v>0</v>
      </c>
      <c r="AB215" s="41">
        <f t="shared" si="72"/>
        <v>0</v>
      </c>
      <c r="AC215" s="27"/>
      <c r="AD215" s="27"/>
      <c r="AE215" s="27"/>
      <c r="AF215" s="27"/>
      <c r="AG215" s="27"/>
      <c r="AH215" s="27"/>
      <c r="AI215" s="27"/>
      <c r="AJ215" s="27"/>
      <c r="AK215" s="27"/>
      <c r="AL215" s="27"/>
      <c r="AM215" s="27"/>
      <c r="AN215" s="27"/>
      <c r="AO215" s="27"/>
      <c r="AP215" s="27"/>
      <c r="AQ215" s="27"/>
      <c r="AR215" s="27"/>
      <c r="AS215" s="27"/>
      <c r="AT215" s="27"/>
      <c r="AU215" s="27"/>
      <c r="AV215" s="27"/>
    </row>
    <row r="216" spans="1:48" s="675" customFormat="1" ht="16.5" hidden="1" thickBot="1">
      <c r="A216" s="2059" t="s">
        <v>225</v>
      </c>
      <c r="B216" s="750" t="s">
        <v>226</v>
      </c>
      <c r="C216" s="751">
        <f>I216+K216+M216+O216+Q216+S216+U216+W216+Y216+AA216</f>
        <v>0</v>
      </c>
      <c r="D216" s="742">
        <f>(J216+L216+N216+P216+R216+T216+V216+X216+Z216+AB216)</f>
        <v>0</v>
      </c>
      <c r="E216" s="1197"/>
      <c r="F216" s="1197"/>
      <c r="G216" s="766">
        <f>C216/C306*100%</f>
        <v>0</v>
      </c>
      <c r="H216" s="767">
        <f>D216/D306*100%</f>
        <v>0</v>
      </c>
      <c r="I216" s="18">
        <f t="shared" ref="I216:AV216" si="73">SUM(I218:I223)</f>
        <v>0</v>
      </c>
      <c r="J216" s="18">
        <f t="shared" si="73"/>
        <v>0</v>
      </c>
      <c r="K216" s="19">
        <f t="shared" si="73"/>
        <v>0</v>
      </c>
      <c r="L216" s="20">
        <f t="shared" si="73"/>
        <v>0</v>
      </c>
      <c r="M216" s="20">
        <f t="shared" si="73"/>
        <v>0</v>
      </c>
      <c r="N216" s="20">
        <f t="shared" si="73"/>
        <v>0</v>
      </c>
      <c r="O216" s="20">
        <f t="shared" si="73"/>
        <v>0</v>
      </c>
      <c r="P216" s="20">
        <f t="shared" si="73"/>
        <v>0</v>
      </c>
      <c r="Q216" s="20">
        <f t="shared" si="73"/>
        <v>0</v>
      </c>
      <c r="R216" s="20">
        <f t="shared" si="73"/>
        <v>0</v>
      </c>
      <c r="S216" s="20">
        <f t="shared" si="73"/>
        <v>0</v>
      </c>
      <c r="T216" s="20">
        <f t="shared" si="73"/>
        <v>0</v>
      </c>
      <c r="U216" s="20">
        <f t="shared" si="73"/>
        <v>0</v>
      </c>
      <c r="V216" s="20">
        <f t="shared" si="73"/>
        <v>0</v>
      </c>
      <c r="W216" s="20">
        <f t="shared" si="73"/>
        <v>0</v>
      </c>
      <c r="X216" s="20">
        <f t="shared" si="73"/>
        <v>0</v>
      </c>
      <c r="Y216" s="20">
        <f t="shared" si="73"/>
        <v>0</v>
      </c>
      <c r="Z216" s="20">
        <f t="shared" si="73"/>
        <v>0</v>
      </c>
      <c r="AA216" s="21">
        <f t="shared" si="73"/>
        <v>0</v>
      </c>
      <c r="AB216" s="21">
        <f t="shared" si="73"/>
        <v>0</v>
      </c>
      <c r="AC216" s="20">
        <f t="shared" si="73"/>
        <v>0</v>
      </c>
      <c r="AD216" s="20">
        <f t="shared" si="73"/>
        <v>0</v>
      </c>
      <c r="AE216" s="20">
        <f t="shared" si="73"/>
        <v>0</v>
      </c>
      <c r="AF216" s="20">
        <f t="shared" si="73"/>
        <v>0</v>
      </c>
      <c r="AG216" s="20">
        <f t="shared" si="73"/>
        <v>0</v>
      </c>
      <c r="AH216" s="20">
        <f t="shared" si="73"/>
        <v>0</v>
      </c>
      <c r="AI216" s="20">
        <f t="shared" si="73"/>
        <v>0</v>
      </c>
      <c r="AJ216" s="20">
        <f t="shared" si="73"/>
        <v>0</v>
      </c>
      <c r="AK216" s="20">
        <f t="shared" si="73"/>
        <v>0</v>
      </c>
      <c r="AL216" s="20">
        <f t="shared" si="73"/>
        <v>0</v>
      </c>
      <c r="AM216" s="20">
        <f t="shared" si="73"/>
        <v>0</v>
      </c>
      <c r="AN216" s="20">
        <f t="shared" si="73"/>
        <v>0</v>
      </c>
      <c r="AO216" s="20">
        <f t="shared" si="73"/>
        <v>0</v>
      </c>
      <c r="AP216" s="20">
        <f t="shared" si="73"/>
        <v>0</v>
      </c>
      <c r="AQ216" s="20">
        <f t="shared" si="73"/>
        <v>0</v>
      </c>
      <c r="AR216" s="20">
        <f t="shared" si="73"/>
        <v>0</v>
      </c>
      <c r="AS216" s="20">
        <f t="shared" si="73"/>
        <v>0</v>
      </c>
      <c r="AT216" s="20">
        <f t="shared" si="73"/>
        <v>0</v>
      </c>
      <c r="AU216" s="20">
        <f t="shared" si="73"/>
        <v>0</v>
      </c>
      <c r="AV216" s="20">
        <f t="shared" si="73"/>
        <v>0</v>
      </c>
    </row>
    <row r="217" spans="1:48" s="675" customFormat="1" ht="16.5" hidden="1" thickBot="1">
      <c r="A217" s="2060"/>
      <c r="B217" s="755" t="s">
        <v>36</v>
      </c>
      <c r="C217" s="756"/>
      <c r="D217" s="742"/>
      <c r="E217" s="1197"/>
      <c r="F217" s="1197"/>
      <c r="G217" s="758"/>
      <c r="H217" s="759"/>
      <c r="I217" s="25"/>
      <c r="J217" s="25"/>
      <c r="K217" s="26"/>
      <c r="L217" s="27"/>
      <c r="M217" s="27"/>
      <c r="N217" s="27"/>
      <c r="O217" s="27"/>
      <c r="P217" s="27"/>
      <c r="Q217" s="27"/>
      <c r="R217" s="27"/>
      <c r="S217" s="27"/>
      <c r="T217" s="27"/>
      <c r="U217" s="27"/>
      <c r="V217" s="27"/>
      <c r="W217" s="27"/>
      <c r="X217" s="27"/>
      <c r="Y217" s="27"/>
      <c r="Z217" s="27"/>
      <c r="AA217" s="41">
        <f t="shared" ref="AA217:AB223" si="74">AC217+AE217+AG217+AI217+AK217+AM217+AO217+AQ217+AS217+AU217</f>
        <v>0</v>
      </c>
      <c r="AB217" s="41">
        <f t="shared" si="74"/>
        <v>0</v>
      </c>
      <c r="AC217" s="27"/>
      <c r="AD217" s="27"/>
      <c r="AE217" s="27"/>
      <c r="AF217" s="27"/>
      <c r="AG217" s="27"/>
      <c r="AH217" s="27"/>
      <c r="AI217" s="27"/>
      <c r="AJ217" s="27"/>
      <c r="AK217" s="27"/>
      <c r="AL217" s="27"/>
      <c r="AM217" s="27"/>
      <c r="AN217" s="27"/>
      <c r="AO217" s="27"/>
      <c r="AP217" s="27"/>
      <c r="AQ217" s="27"/>
      <c r="AR217" s="27"/>
      <c r="AS217" s="27"/>
      <c r="AT217" s="27"/>
      <c r="AU217" s="27"/>
      <c r="AV217" s="27"/>
    </row>
    <row r="218" spans="1:48" s="675" customFormat="1" ht="16.5" hidden="1" thickBot="1">
      <c r="A218" s="2060" t="s">
        <v>37</v>
      </c>
      <c r="B218" s="755" t="s">
        <v>59</v>
      </c>
      <c r="C218" s="756">
        <f t="shared" ref="C218:C224" si="75">I218+K218+M218+O218+Q218+S218+U218+W218+Y218+AA218</f>
        <v>0</v>
      </c>
      <c r="D218" s="757">
        <f>(J218+L218+N218+P218+R218+T218+V218+X218+Z218+AB218)</f>
        <v>0</v>
      </c>
      <c r="E218" s="1197"/>
      <c r="F218" s="1197"/>
      <c r="G218" s="758"/>
      <c r="H218" s="759"/>
      <c r="I218" s="25"/>
      <c r="J218" s="25"/>
      <c r="K218" s="26"/>
      <c r="L218" s="27"/>
      <c r="M218" s="27"/>
      <c r="N218" s="27"/>
      <c r="O218" s="27"/>
      <c r="P218" s="27"/>
      <c r="Q218" s="27"/>
      <c r="R218" s="27"/>
      <c r="S218" s="27"/>
      <c r="T218" s="27"/>
      <c r="U218" s="27"/>
      <c r="V218" s="27"/>
      <c r="W218" s="27"/>
      <c r="X218" s="27"/>
      <c r="Y218" s="27"/>
      <c r="Z218" s="27"/>
      <c r="AA218" s="27">
        <f t="shared" si="74"/>
        <v>0</v>
      </c>
      <c r="AB218" s="27">
        <f t="shared" si="74"/>
        <v>0</v>
      </c>
      <c r="AC218" s="27"/>
      <c r="AD218" s="27"/>
      <c r="AE218" s="27"/>
      <c r="AF218" s="27"/>
      <c r="AG218" s="27"/>
      <c r="AH218" s="27"/>
      <c r="AI218" s="27"/>
      <c r="AJ218" s="27"/>
      <c r="AK218" s="27"/>
      <c r="AL218" s="27"/>
      <c r="AM218" s="27"/>
      <c r="AN218" s="27"/>
      <c r="AO218" s="27"/>
      <c r="AP218" s="27"/>
      <c r="AQ218" s="27"/>
      <c r="AR218" s="27"/>
      <c r="AS218" s="27"/>
      <c r="AT218" s="27"/>
      <c r="AU218" s="27"/>
      <c r="AV218" s="27"/>
    </row>
    <row r="219" spans="1:48" s="675" customFormat="1" ht="16.5" hidden="1" thickBot="1">
      <c r="A219" s="2060" t="s">
        <v>27</v>
      </c>
      <c r="B219" s="755" t="s">
        <v>57</v>
      </c>
      <c r="C219" s="756">
        <f t="shared" si="75"/>
        <v>0</v>
      </c>
      <c r="D219" s="757">
        <f t="shared" ref="D219:D224" si="76">(J219+L219+N219+P219+R219+T219+V219+X219+Z219+AB219)</f>
        <v>0</v>
      </c>
      <c r="E219" s="1197"/>
      <c r="F219" s="1197"/>
      <c r="G219" s="758"/>
      <c r="H219" s="759"/>
      <c r="I219" s="25"/>
      <c r="J219" s="25"/>
      <c r="K219" s="26"/>
      <c r="L219" s="27"/>
      <c r="M219" s="27"/>
      <c r="N219" s="27"/>
      <c r="O219" s="27"/>
      <c r="P219" s="27"/>
      <c r="Q219" s="27"/>
      <c r="R219" s="27"/>
      <c r="S219" s="27"/>
      <c r="T219" s="27"/>
      <c r="U219" s="27"/>
      <c r="V219" s="27"/>
      <c r="W219" s="27"/>
      <c r="X219" s="27"/>
      <c r="Y219" s="27"/>
      <c r="Z219" s="27"/>
      <c r="AA219" s="27">
        <f t="shared" si="74"/>
        <v>0</v>
      </c>
      <c r="AB219" s="27">
        <f t="shared" si="74"/>
        <v>0</v>
      </c>
      <c r="AC219" s="27"/>
      <c r="AD219" s="27"/>
      <c r="AE219" s="27"/>
      <c r="AF219" s="27"/>
      <c r="AG219" s="27"/>
      <c r="AH219" s="27"/>
      <c r="AI219" s="27"/>
      <c r="AJ219" s="27"/>
      <c r="AK219" s="27"/>
      <c r="AL219" s="27"/>
      <c r="AM219" s="27"/>
      <c r="AN219" s="27"/>
      <c r="AO219" s="27"/>
      <c r="AP219" s="27"/>
      <c r="AQ219" s="27"/>
      <c r="AR219" s="27"/>
      <c r="AS219" s="27"/>
      <c r="AT219" s="27"/>
      <c r="AU219" s="27"/>
      <c r="AV219" s="27"/>
    </row>
    <row r="220" spans="1:48" s="675" customFormat="1" ht="16.5" hidden="1" thickBot="1">
      <c r="A220" s="2060" t="s">
        <v>46</v>
      </c>
      <c r="B220" s="755" t="s">
        <v>99</v>
      </c>
      <c r="C220" s="756">
        <f t="shared" si="75"/>
        <v>0</v>
      </c>
      <c r="D220" s="757">
        <f t="shared" si="76"/>
        <v>0</v>
      </c>
      <c r="E220" s="1197"/>
      <c r="F220" s="1197"/>
      <c r="G220" s="758"/>
      <c r="H220" s="759"/>
      <c r="I220" s="25"/>
      <c r="J220" s="25"/>
      <c r="K220" s="26"/>
      <c r="L220" s="27"/>
      <c r="M220" s="27"/>
      <c r="N220" s="27"/>
      <c r="O220" s="27"/>
      <c r="P220" s="27"/>
      <c r="Q220" s="27"/>
      <c r="R220" s="27"/>
      <c r="S220" s="27"/>
      <c r="T220" s="27"/>
      <c r="U220" s="27"/>
      <c r="V220" s="27"/>
      <c r="W220" s="27"/>
      <c r="X220" s="27"/>
      <c r="Y220" s="27"/>
      <c r="Z220" s="27"/>
      <c r="AA220" s="27">
        <f t="shared" si="74"/>
        <v>0</v>
      </c>
      <c r="AB220" s="27">
        <f t="shared" si="74"/>
        <v>0</v>
      </c>
      <c r="AC220" s="27"/>
      <c r="AD220" s="27"/>
      <c r="AE220" s="27"/>
      <c r="AF220" s="27"/>
      <c r="AG220" s="27"/>
      <c r="AH220" s="27"/>
      <c r="AI220" s="27"/>
      <c r="AJ220" s="27"/>
      <c r="AK220" s="27"/>
      <c r="AL220" s="27"/>
      <c r="AM220" s="27"/>
      <c r="AN220" s="27"/>
      <c r="AO220" s="27"/>
      <c r="AP220" s="27"/>
      <c r="AQ220" s="27"/>
      <c r="AR220" s="27"/>
      <c r="AS220" s="27"/>
      <c r="AT220" s="27"/>
      <c r="AU220" s="27"/>
      <c r="AV220" s="27"/>
    </row>
    <row r="221" spans="1:48" s="675" customFormat="1" ht="16.5" hidden="1" thickBot="1">
      <c r="A221" s="2060" t="s">
        <v>68</v>
      </c>
      <c r="B221" s="755" t="s">
        <v>83</v>
      </c>
      <c r="C221" s="756">
        <f t="shared" si="75"/>
        <v>0</v>
      </c>
      <c r="D221" s="757">
        <f t="shared" si="76"/>
        <v>0</v>
      </c>
      <c r="E221" s="1197"/>
      <c r="F221" s="1197"/>
      <c r="G221" s="758"/>
      <c r="H221" s="759"/>
      <c r="I221" s="25"/>
      <c r="J221" s="25"/>
      <c r="K221" s="26"/>
      <c r="L221" s="27"/>
      <c r="M221" s="27"/>
      <c r="N221" s="27"/>
      <c r="O221" s="27"/>
      <c r="P221" s="27"/>
      <c r="Q221" s="27"/>
      <c r="R221" s="27"/>
      <c r="S221" s="27"/>
      <c r="T221" s="27"/>
      <c r="U221" s="27"/>
      <c r="V221" s="27"/>
      <c r="W221" s="27"/>
      <c r="X221" s="27"/>
      <c r="Y221" s="27"/>
      <c r="Z221" s="27"/>
      <c r="AA221" s="27">
        <f t="shared" si="74"/>
        <v>0</v>
      </c>
      <c r="AB221" s="27">
        <f t="shared" si="74"/>
        <v>0</v>
      </c>
      <c r="AC221" s="27"/>
      <c r="AD221" s="27"/>
      <c r="AE221" s="27"/>
      <c r="AF221" s="27"/>
      <c r="AG221" s="27"/>
      <c r="AH221" s="27"/>
      <c r="AI221" s="27"/>
      <c r="AJ221" s="27"/>
      <c r="AK221" s="27"/>
      <c r="AL221" s="27"/>
      <c r="AM221" s="27"/>
      <c r="AN221" s="27"/>
      <c r="AO221" s="27"/>
      <c r="AP221" s="27"/>
      <c r="AQ221" s="27"/>
      <c r="AR221" s="27"/>
      <c r="AS221" s="27"/>
      <c r="AT221" s="27"/>
      <c r="AU221" s="27"/>
      <c r="AV221" s="27"/>
    </row>
    <row r="222" spans="1:48" s="675" customFormat="1" ht="16.5" hidden="1" thickBot="1">
      <c r="A222" s="2060" t="s">
        <v>4</v>
      </c>
      <c r="B222" s="755" t="s">
        <v>7</v>
      </c>
      <c r="C222" s="756">
        <f t="shared" si="75"/>
        <v>0</v>
      </c>
      <c r="D222" s="757">
        <f t="shared" si="76"/>
        <v>0</v>
      </c>
      <c r="E222" s="1197"/>
      <c r="F222" s="1197"/>
      <c r="G222" s="758"/>
      <c r="H222" s="759"/>
      <c r="I222" s="25"/>
      <c r="J222" s="25"/>
      <c r="K222" s="26"/>
      <c r="L222" s="27"/>
      <c r="M222" s="27"/>
      <c r="N222" s="27"/>
      <c r="O222" s="27"/>
      <c r="P222" s="27"/>
      <c r="Q222" s="27"/>
      <c r="R222" s="27"/>
      <c r="S222" s="27"/>
      <c r="T222" s="27"/>
      <c r="U222" s="27"/>
      <c r="V222" s="27"/>
      <c r="W222" s="27"/>
      <c r="X222" s="27"/>
      <c r="Y222" s="27"/>
      <c r="Z222" s="27"/>
      <c r="AA222" s="27">
        <f t="shared" si="74"/>
        <v>0</v>
      </c>
      <c r="AB222" s="27">
        <f t="shared" si="74"/>
        <v>0</v>
      </c>
      <c r="AC222" s="27"/>
      <c r="AD222" s="27"/>
      <c r="AE222" s="27"/>
      <c r="AF222" s="27"/>
      <c r="AG222" s="27"/>
      <c r="AH222" s="27"/>
      <c r="AI222" s="27"/>
      <c r="AJ222" s="27"/>
      <c r="AK222" s="27"/>
      <c r="AL222" s="27"/>
      <c r="AM222" s="27"/>
      <c r="AN222" s="27"/>
      <c r="AO222" s="27"/>
      <c r="AP222" s="27"/>
      <c r="AQ222" s="27"/>
      <c r="AR222" s="27"/>
      <c r="AS222" s="27"/>
      <c r="AT222" s="27"/>
      <c r="AU222" s="27"/>
      <c r="AV222" s="27"/>
    </row>
    <row r="223" spans="1:48" s="675" customFormat="1" ht="16.5" hidden="1" thickBot="1">
      <c r="A223" s="2060" t="s">
        <v>108</v>
      </c>
      <c r="B223" s="760" t="s">
        <v>8</v>
      </c>
      <c r="C223" s="756">
        <f t="shared" si="75"/>
        <v>0</v>
      </c>
      <c r="D223" s="757">
        <f t="shared" si="76"/>
        <v>0</v>
      </c>
      <c r="E223" s="1197"/>
      <c r="F223" s="1197"/>
      <c r="G223" s="758"/>
      <c r="H223" s="759"/>
      <c r="I223" s="25"/>
      <c r="J223" s="25"/>
      <c r="K223" s="26"/>
      <c r="L223" s="27"/>
      <c r="M223" s="27"/>
      <c r="N223" s="27"/>
      <c r="O223" s="27"/>
      <c r="P223" s="27"/>
      <c r="Q223" s="27"/>
      <c r="R223" s="27"/>
      <c r="S223" s="27"/>
      <c r="T223" s="27"/>
      <c r="U223" s="27"/>
      <c r="V223" s="27"/>
      <c r="W223" s="27"/>
      <c r="X223" s="27"/>
      <c r="Y223" s="27"/>
      <c r="Z223" s="27"/>
      <c r="AA223" s="27">
        <f t="shared" si="74"/>
        <v>0</v>
      </c>
      <c r="AB223" s="27">
        <f t="shared" si="74"/>
        <v>0</v>
      </c>
      <c r="AC223" s="27"/>
      <c r="AD223" s="27"/>
      <c r="AE223" s="27"/>
      <c r="AF223" s="27"/>
      <c r="AG223" s="27"/>
      <c r="AH223" s="27"/>
      <c r="AI223" s="27"/>
      <c r="AJ223" s="27"/>
      <c r="AK223" s="27"/>
      <c r="AL223" s="27"/>
      <c r="AM223" s="27"/>
      <c r="AN223" s="27"/>
      <c r="AO223" s="27"/>
      <c r="AP223" s="27"/>
      <c r="AQ223" s="27"/>
      <c r="AR223" s="27"/>
      <c r="AS223" s="27"/>
      <c r="AT223" s="27"/>
      <c r="AU223" s="27"/>
      <c r="AV223" s="27"/>
    </row>
    <row r="224" spans="1:48" s="675" customFormat="1" ht="16.5" hidden="1" thickBot="1">
      <c r="A224" s="2059" t="s">
        <v>227</v>
      </c>
      <c r="B224" s="750" t="s">
        <v>228</v>
      </c>
      <c r="C224" s="751">
        <f t="shared" si="75"/>
        <v>0</v>
      </c>
      <c r="D224" s="742">
        <f t="shared" si="76"/>
        <v>0</v>
      </c>
      <c r="E224" s="1197"/>
      <c r="F224" s="1197"/>
      <c r="G224" s="766">
        <f>C224/C306*100%</f>
        <v>0</v>
      </c>
      <c r="H224" s="767">
        <f>D224/D306*100%</f>
        <v>0</v>
      </c>
      <c r="I224" s="18">
        <f t="shared" ref="I224:AV224" si="77">SUM(I226:I228)</f>
        <v>0</v>
      </c>
      <c r="J224" s="18">
        <f t="shared" si="77"/>
        <v>0</v>
      </c>
      <c r="K224" s="19">
        <f t="shared" si="77"/>
        <v>0</v>
      </c>
      <c r="L224" s="20">
        <f t="shared" si="77"/>
        <v>0</v>
      </c>
      <c r="M224" s="20">
        <f t="shared" si="77"/>
        <v>0</v>
      </c>
      <c r="N224" s="20">
        <f t="shared" si="77"/>
        <v>0</v>
      </c>
      <c r="O224" s="20">
        <f t="shared" si="77"/>
        <v>0</v>
      </c>
      <c r="P224" s="20">
        <f t="shared" si="77"/>
        <v>0</v>
      </c>
      <c r="Q224" s="20">
        <f t="shared" si="77"/>
        <v>0</v>
      </c>
      <c r="R224" s="20">
        <f t="shared" si="77"/>
        <v>0</v>
      </c>
      <c r="S224" s="20">
        <f t="shared" si="77"/>
        <v>0</v>
      </c>
      <c r="T224" s="20">
        <f t="shared" si="77"/>
        <v>0</v>
      </c>
      <c r="U224" s="20">
        <f t="shared" si="77"/>
        <v>0</v>
      </c>
      <c r="V224" s="20">
        <f t="shared" si="77"/>
        <v>0</v>
      </c>
      <c r="W224" s="20">
        <f t="shared" si="77"/>
        <v>0</v>
      </c>
      <c r="X224" s="20">
        <f t="shared" si="77"/>
        <v>0</v>
      </c>
      <c r="Y224" s="20">
        <f t="shared" si="77"/>
        <v>0</v>
      </c>
      <c r="Z224" s="20">
        <f t="shared" si="77"/>
        <v>0</v>
      </c>
      <c r="AA224" s="21">
        <f t="shared" si="77"/>
        <v>0</v>
      </c>
      <c r="AB224" s="21">
        <f t="shared" si="77"/>
        <v>0</v>
      </c>
      <c r="AC224" s="20">
        <f t="shared" si="77"/>
        <v>0</v>
      </c>
      <c r="AD224" s="20">
        <f t="shared" si="77"/>
        <v>0</v>
      </c>
      <c r="AE224" s="20">
        <f t="shared" si="77"/>
        <v>0</v>
      </c>
      <c r="AF224" s="20">
        <f t="shared" si="77"/>
        <v>0</v>
      </c>
      <c r="AG224" s="20">
        <f t="shared" si="77"/>
        <v>0</v>
      </c>
      <c r="AH224" s="20">
        <f t="shared" si="77"/>
        <v>0</v>
      </c>
      <c r="AI224" s="20">
        <f t="shared" si="77"/>
        <v>0</v>
      </c>
      <c r="AJ224" s="20">
        <f t="shared" si="77"/>
        <v>0</v>
      </c>
      <c r="AK224" s="20">
        <f t="shared" si="77"/>
        <v>0</v>
      </c>
      <c r="AL224" s="20">
        <f t="shared" si="77"/>
        <v>0</v>
      </c>
      <c r="AM224" s="20">
        <f t="shared" si="77"/>
        <v>0</v>
      </c>
      <c r="AN224" s="20">
        <f t="shared" si="77"/>
        <v>0</v>
      </c>
      <c r="AO224" s="20">
        <f t="shared" si="77"/>
        <v>0</v>
      </c>
      <c r="AP224" s="20">
        <f t="shared" si="77"/>
        <v>0</v>
      </c>
      <c r="AQ224" s="20">
        <f t="shared" si="77"/>
        <v>0</v>
      </c>
      <c r="AR224" s="20">
        <f t="shared" si="77"/>
        <v>0</v>
      </c>
      <c r="AS224" s="20">
        <f t="shared" si="77"/>
        <v>0</v>
      </c>
      <c r="AT224" s="20">
        <f t="shared" si="77"/>
        <v>0</v>
      </c>
      <c r="AU224" s="20">
        <f t="shared" si="77"/>
        <v>0</v>
      </c>
      <c r="AV224" s="20">
        <f t="shared" si="77"/>
        <v>0</v>
      </c>
    </row>
    <row r="225" spans="1:48" s="675" customFormat="1" ht="16.5" hidden="1" thickBot="1">
      <c r="A225" s="2060"/>
      <c r="B225" s="755" t="s">
        <v>36</v>
      </c>
      <c r="C225" s="756"/>
      <c r="D225" s="742"/>
      <c r="E225" s="1197"/>
      <c r="F225" s="1197"/>
      <c r="G225" s="758"/>
      <c r="H225" s="759"/>
      <c r="I225" s="25"/>
      <c r="J225" s="25"/>
      <c r="K225" s="26"/>
      <c r="L225" s="27"/>
      <c r="M225" s="27"/>
      <c r="N225" s="27"/>
      <c r="O225" s="27"/>
      <c r="P225" s="27"/>
      <c r="Q225" s="27"/>
      <c r="R225" s="27"/>
      <c r="S225" s="27"/>
      <c r="T225" s="27"/>
      <c r="U225" s="27"/>
      <c r="V225" s="27"/>
      <c r="W225" s="27"/>
      <c r="X225" s="27"/>
      <c r="Y225" s="27"/>
      <c r="Z225" s="27"/>
      <c r="AA225" s="41">
        <f t="shared" ref="AA225:AB228" si="78">AC225+AE225+AG225+AI225+AK225+AM225+AO225+AQ225+AS225+AU225</f>
        <v>0</v>
      </c>
      <c r="AB225" s="41">
        <f t="shared" si="78"/>
        <v>0</v>
      </c>
      <c r="AC225" s="27"/>
      <c r="AD225" s="27"/>
      <c r="AE225" s="27"/>
      <c r="AF225" s="27"/>
      <c r="AG225" s="27"/>
      <c r="AH225" s="27"/>
      <c r="AI225" s="27"/>
      <c r="AJ225" s="27"/>
      <c r="AK225" s="27"/>
      <c r="AL225" s="27"/>
      <c r="AM225" s="27"/>
      <c r="AN225" s="27"/>
      <c r="AO225" s="27"/>
      <c r="AP225" s="27"/>
      <c r="AQ225" s="27"/>
      <c r="AR225" s="27"/>
      <c r="AS225" s="27"/>
      <c r="AT225" s="27"/>
      <c r="AU225" s="27"/>
      <c r="AV225" s="27"/>
    </row>
    <row r="226" spans="1:48" s="675" customFormat="1" ht="16.5" hidden="1" thickBot="1">
      <c r="A226" s="2060" t="s">
        <v>37</v>
      </c>
      <c r="B226" s="755" t="s">
        <v>47</v>
      </c>
      <c r="C226" s="756">
        <f>I226+K226+M226+O226+Q226+S226+U226+W226+Y226+AA226</f>
        <v>0</v>
      </c>
      <c r="D226" s="757">
        <f>(J226+L226+N226+P226+R226+T226+V226+X226+Z226+AB226)</f>
        <v>0</v>
      </c>
      <c r="E226" s="1197"/>
      <c r="F226" s="1197"/>
      <c r="G226" s="758"/>
      <c r="H226" s="759"/>
      <c r="I226" s="25"/>
      <c r="J226" s="25"/>
      <c r="K226" s="26"/>
      <c r="L226" s="27"/>
      <c r="M226" s="27"/>
      <c r="N226" s="27"/>
      <c r="O226" s="27"/>
      <c r="P226" s="27"/>
      <c r="Q226" s="27"/>
      <c r="R226" s="27"/>
      <c r="S226" s="27"/>
      <c r="T226" s="27"/>
      <c r="U226" s="27"/>
      <c r="V226" s="27"/>
      <c r="W226" s="27"/>
      <c r="X226" s="27"/>
      <c r="Y226" s="27"/>
      <c r="Z226" s="27"/>
      <c r="AA226" s="41">
        <f t="shared" si="78"/>
        <v>0</v>
      </c>
      <c r="AB226" s="41">
        <f t="shared" si="78"/>
        <v>0</v>
      </c>
      <c r="AC226" s="27"/>
      <c r="AD226" s="27"/>
      <c r="AE226" s="27"/>
      <c r="AF226" s="27"/>
      <c r="AG226" s="27"/>
      <c r="AH226" s="27"/>
      <c r="AI226" s="27"/>
      <c r="AJ226" s="27"/>
      <c r="AK226" s="27"/>
      <c r="AL226" s="27"/>
      <c r="AM226" s="27"/>
      <c r="AN226" s="27"/>
      <c r="AO226" s="27"/>
      <c r="AP226" s="27"/>
      <c r="AQ226" s="27"/>
      <c r="AR226" s="27"/>
      <c r="AS226" s="27"/>
      <c r="AT226" s="27"/>
      <c r="AU226" s="27"/>
      <c r="AV226" s="27"/>
    </row>
    <row r="227" spans="1:48" s="675" customFormat="1" ht="16.5" hidden="1" thickBot="1">
      <c r="A227" s="2060" t="s">
        <v>27</v>
      </c>
      <c r="B227" s="755" t="s">
        <v>92</v>
      </c>
      <c r="C227" s="756">
        <f>I227+K227+M227+O227+Q227+S227+U227+W227+Y227+AA227</f>
        <v>0</v>
      </c>
      <c r="D227" s="757">
        <f>(J227+L227+N227+P227+R227+T227+V227+X227+Z227+AB227)</f>
        <v>0</v>
      </c>
      <c r="E227" s="1197"/>
      <c r="F227" s="1197"/>
      <c r="G227" s="758"/>
      <c r="H227" s="759"/>
      <c r="I227" s="25"/>
      <c r="J227" s="25"/>
      <c r="K227" s="26"/>
      <c r="L227" s="27"/>
      <c r="M227" s="27"/>
      <c r="N227" s="27"/>
      <c r="O227" s="27"/>
      <c r="P227" s="27"/>
      <c r="Q227" s="27"/>
      <c r="R227" s="27"/>
      <c r="S227" s="27"/>
      <c r="T227" s="27"/>
      <c r="U227" s="27"/>
      <c r="V227" s="27"/>
      <c r="W227" s="27"/>
      <c r="X227" s="27"/>
      <c r="Y227" s="27"/>
      <c r="Z227" s="27"/>
      <c r="AA227" s="41">
        <f t="shared" si="78"/>
        <v>0</v>
      </c>
      <c r="AB227" s="41">
        <f t="shared" si="78"/>
        <v>0</v>
      </c>
      <c r="AC227" s="27"/>
      <c r="AD227" s="27"/>
      <c r="AE227" s="27"/>
      <c r="AF227" s="27"/>
      <c r="AG227" s="27"/>
      <c r="AH227" s="27"/>
      <c r="AI227" s="27"/>
      <c r="AJ227" s="27"/>
      <c r="AK227" s="27"/>
      <c r="AL227" s="27"/>
      <c r="AM227" s="27"/>
      <c r="AN227" s="27"/>
      <c r="AO227" s="27"/>
      <c r="AP227" s="27"/>
      <c r="AQ227" s="27"/>
      <c r="AR227" s="27"/>
      <c r="AS227" s="27"/>
      <c r="AT227" s="27"/>
      <c r="AU227" s="27"/>
      <c r="AV227" s="27"/>
    </row>
    <row r="228" spans="1:48" s="675" customFormat="1" ht="16.5" hidden="1" thickBot="1">
      <c r="A228" s="2060" t="s">
        <v>174</v>
      </c>
      <c r="B228" s="755" t="s">
        <v>111</v>
      </c>
      <c r="C228" s="756">
        <f>I228+K228+M228+O228+Q228+S228+U228+W228+Y228+AA228</f>
        <v>0</v>
      </c>
      <c r="D228" s="757">
        <f>(J228+L228+N228+P228+R228+T228+V228+X228+Z228+AB228)</f>
        <v>0</v>
      </c>
      <c r="E228" s="1197"/>
      <c r="F228" s="1197"/>
      <c r="G228" s="758"/>
      <c r="H228" s="759"/>
      <c r="I228" s="25"/>
      <c r="J228" s="25"/>
      <c r="K228" s="26"/>
      <c r="L228" s="27"/>
      <c r="M228" s="27"/>
      <c r="N228" s="27"/>
      <c r="O228" s="27"/>
      <c r="P228" s="27"/>
      <c r="Q228" s="27"/>
      <c r="R228" s="27"/>
      <c r="S228" s="27"/>
      <c r="T228" s="27"/>
      <c r="U228" s="27"/>
      <c r="V228" s="27"/>
      <c r="W228" s="27"/>
      <c r="X228" s="27"/>
      <c r="Y228" s="27"/>
      <c r="Z228" s="27"/>
      <c r="AA228" s="41">
        <f t="shared" si="78"/>
        <v>0</v>
      </c>
      <c r="AB228" s="41">
        <f t="shared" si="78"/>
        <v>0</v>
      </c>
      <c r="AC228" s="27"/>
      <c r="AD228" s="27"/>
      <c r="AE228" s="27"/>
      <c r="AF228" s="27"/>
      <c r="AG228" s="27"/>
      <c r="AH228" s="27"/>
      <c r="AI228" s="27"/>
      <c r="AJ228" s="27"/>
      <c r="AK228" s="27"/>
      <c r="AL228" s="27"/>
      <c r="AM228" s="27"/>
      <c r="AN228" s="27"/>
      <c r="AO228" s="27"/>
      <c r="AP228" s="27"/>
      <c r="AQ228" s="27"/>
      <c r="AR228" s="27"/>
      <c r="AS228" s="27"/>
      <c r="AT228" s="27"/>
      <c r="AU228" s="27"/>
      <c r="AV228" s="27"/>
    </row>
    <row r="229" spans="1:48" s="675" customFormat="1" ht="16.5" hidden="1" thickBot="1">
      <c r="A229" s="2059" t="s">
        <v>21</v>
      </c>
      <c r="B229" s="749" t="s">
        <v>229</v>
      </c>
      <c r="C229" s="780">
        <f>I229+K229+M229+O229+Q229+S229+U229+W229+Y229+AA229</f>
        <v>0</v>
      </c>
      <c r="D229" s="781">
        <f>(J229+L229+N229+P229+R229+T229+V229+X229+Z229+AB229)</f>
        <v>0</v>
      </c>
      <c r="E229" s="1197"/>
      <c r="F229" s="1197"/>
      <c r="G229" s="766">
        <f>C229/C306*100%</f>
        <v>0</v>
      </c>
      <c r="H229" s="767">
        <f>D229/D306*100%</f>
        <v>0</v>
      </c>
      <c r="I229" s="18">
        <f t="shared" ref="I229:AV229" si="79">SUM(I231:I237)</f>
        <v>0</v>
      </c>
      <c r="J229" s="18">
        <f t="shared" si="79"/>
        <v>0</v>
      </c>
      <c r="K229" s="19">
        <f t="shared" si="79"/>
        <v>0</v>
      </c>
      <c r="L229" s="20">
        <f t="shared" si="79"/>
        <v>0</v>
      </c>
      <c r="M229" s="20">
        <f t="shared" si="79"/>
        <v>0</v>
      </c>
      <c r="N229" s="20">
        <f t="shared" si="79"/>
        <v>0</v>
      </c>
      <c r="O229" s="20">
        <f t="shared" si="79"/>
        <v>0</v>
      </c>
      <c r="P229" s="20">
        <f t="shared" si="79"/>
        <v>0</v>
      </c>
      <c r="Q229" s="20">
        <f t="shared" si="79"/>
        <v>0</v>
      </c>
      <c r="R229" s="20">
        <f t="shared" si="79"/>
        <v>0</v>
      </c>
      <c r="S229" s="20">
        <f t="shared" si="79"/>
        <v>0</v>
      </c>
      <c r="T229" s="20">
        <f t="shared" si="79"/>
        <v>0</v>
      </c>
      <c r="U229" s="20">
        <f t="shared" si="79"/>
        <v>0</v>
      </c>
      <c r="V229" s="20">
        <f t="shared" si="79"/>
        <v>0</v>
      </c>
      <c r="W229" s="20">
        <f t="shared" si="79"/>
        <v>0</v>
      </c>
      <c r="X229" s="20">
        <f t="shared" si="79"/>
        <v>0</v>
      </c>
      <c r="Y229" s="20">
        <f t="shared" si="79"/>
        <v>0</v>
      </c>
      <c r="Z229" s="20">
        <f t="shared" si="79"/>
        <v>0</v>
      </c>
      <c r="AA229" s="21">
        <f t="shared" si="79"/>
        <v>0</v>
      </c>
      <c r="AB229" s="21">
        <f t="shared" si="79"/>
        <v>0</v>
      </c>
      <c r="AC229" s="20">
        <f t="shared" si="79"/>
        <v>0</v>
      </c>
      <c r="AD229" s="20">
        <f t="shared" si="79"/>
        <v>0</v>
      </c>
      <c r="AE229" s="20">
        <f t="shared" si="79"/>
        <v>0</v>
      </c>
      <c r="AF229" s="20">
        <f t="shared" si="79"/>
        <v>0</v>
      </c>
      <c r="AG229" s="20">
        <f t="shared" si="79"/>
        <v>0</v>
      </c>
      <c r="AH229" s="20">
        <f t="shared" si="79"/>
        <v>0</v>
      </c>
      <c r="AI229" s="20">
        <f t="shared" si="79"/>
        <v>0</v>
      </c>
      <c r="AJ229" s="20">
        <f t="shared" si="79"/>
        <v>0</v>
      </c>
      <c r="AK229" s="20">
        <f t="shared" si="79"/>
        <v>0</v>
      </c>
      <c r="AL229" s="20">
        <f t="shared" si="79"/>
        <v>0</v>
      </c>
      <c r="AM229" s="20">
        <f t="shared" si="79"/>
        <v>0</v>
      </c>
      <c r="AN229" s="20">
        <f t="shared" si="79"/>
        <v>0</v>
      </c>
      <c r="AO229" s="20">
        <f t="shared" si="79"/>
        <v>0</v>
      </c>
      <c r="AP229" s="20">
        <f t="shared" si="79"/>
        <v>0</v>
      </c>
      <c r="AQ229" s="20">
        <f t="shared" si="79"/>
        <v>0</v>
      </c>
      <c r="AR229" s="20">
        <f t="shared" si="79"/>
        <v>0</v>
      </c>
      <c r="AS229" s="20">
        <f t="shared" si="79"/>
        <v>0</v>
      </c>
      <c r="AT229" s="20">
        <f t="shared" si="79"/>
        <v>0</v>
      </c>
      <c r="AU229" s="20">
        <f t="shared" si="79"/>
        <v>0</v>
      </c>
      <c r="AV229" s="20">
        <f t="shared" si="79"/>
        <v>0</v>
      </c>
    </row>
    <row r="230" spans="1:48" s="675" customFormat="1" ht="16.5" hidden="1" thickBot="1">
      <c r="A230" s="2067"/>
      <c r="B230" s="783" t="s">
        <v>36</v>
      </c>
      <c r="C230" s="756"/>
      <c r="D230" s="742"/>
      <c r="E230" s="1197"/>
      <c r="F230" s="1197"/>
      <c r="G230" s="758"/>
      <c r="H230" s="759"/>
      <c r="I230" s="25"/>
      <c r="J230" s="25"/>
      <c r="K230" s="26"/>
      <c r="L230" s="27"/>
      <c r="M230" s="27"/>
      <c r="N230" s="27"/>
      <c r="O230" s="27"/>
      <c r="P230" s="27"/>
      <c r="Q230" s="27"/>
      <c r="R230" s="27"/>
      <c r="S230" s="27"/>
      <c r="T230" s="27"/>
      <c r="U230" s="27"/>
      <c r="V230" s="27"/>
      <c r="W230" s="27"/>
      <c r="X230" s="27"/>
      <c r="Y230" s="27"/>
      <c r="Z230" s="27"/>
      <c r="AA230" s="41">
        <f t="shared" ref="AA230:AB237" si="80">AC230+AE230+AG230+AI230+AK230+AM230+AO230+AQ230+AS230+AU230</f>
        <v>0</v>
      </c>
      <c r="AB230" s="41">
        <f t="shared" si="80"/>
        <v>0</v>
      </c>
      <c r="AC230" s="27"/>
      <c r="AD230" s="27"/>
      <c r="AE230" s="27"/>
      <c r="AF230" s="27"/>
      <c r="AG230" s="27"/>
      <c r="AH230" s="27"/>
      <c r="AI230" s="27"/>
      <c r="AJ230" s="27"/>
      <c r="AK230" s="27"/>
      <c r="AL230" s="27"/>
      <c r="AM230" s="27"/>
      <c r="AN230" s="27"/>
      <c r="AO230" s="27"/>
      <c r="AP230" s="27"/>
      <c r="AQ230" s="27"/>
      <c r="AR230" s="27"/>
      <c r="AS230" s="27"/>
      <c r="AT230" s="27"/>
      <c r="AU230" s="27"/>
      <c r="AV230" s="27"/>
    </row>
    <row r="231" spans="1:48" s="675" customFormat="1" ht="16.5" hidden="1" thickBot="1">
      <c r="A231" s="2067" t="s">
        <v>37</v>
      </c>
      <c r="B231" s="768" t="s">
        <v>112</v>
      </c>
      <c r="C231" s="756">
        <f t="shared" ref="C231:C238" si="81">I231+K231+M231+O231+Q231+S231+U231+W231+Y231+AA231</f>
        <v>0</v>
      </c>
      <c r="D231" s="757">
        <f>(J231+L231+N231+P231+R231+T231+V231+X231+Z231+AB231)</f>
        <v>0</v>
      </c>
      <c r="E231" s="1197"/>
      <c r="F231" s="1197"/>
      <c r="G231" s="758"/>
      <c r="H231" s="759"/>
      <c r="I231" s="25"/>
      <c r="J231" s="25"/>
      <c r="K231" s="26"/>
      <c r="L231" s="27"/>
      <c r="M231" s="27"/>
      <c r="N231" s="27"/>
      <c r="O231" s="27"/>
      <c r="P231" s="27"/>
      <c r="Q231" s="27"/>
      <c r="R231" s="27"/>
      <c r="S231" s="27"/>
      <c r="T231" s="27"/>
      <c r="U231" s="27"/>
      <c r="V231" s="27"/>
      <c r="W231" s="27"/>
      <c r="X231" s="27"/>
      <c r="Y231" s="27"/>
      <c r="Z231" s="27"/>
      <c r="AA231" s="41">
        <f t="shared" si="80"/>
        <v>0</v>
      </c>
      <c r="AB231" s="41">
        <f t="shared" si="80"/>
        <v>0</v>
      </c>
      <c r="AC231" s="27"/>
      <c r="AD231" s="27"/>
      <c r="AE231" s="27"/>
      <c r="AF231" s="27"/>
      <c r="AG231" s="27"/>
      <c r="AH231" s="27"/>
      <c r="AI231" s="27"/>
      <c r="AJ231" s="27"/>
      <c r="AK231" s="27"/>
      <c r="AL231" s="27"/>
      <c r="AM231" s="27"/>
      <c r="AN231" s="27"/>
      <c r="AO231" s="27"/>
      <c r="AP231" s="27"/>
      <c r="AQ231" s="27"/>
      <c r="AR231" s="27"/>
      <c r="AS231" s="27"/>
      <c r="AT231" s="27"/>
      <c r="AU231" s="27"/>
      <c r="AV231" s="27"/>
    </row>
    <row r="232" spans="1:48" s="675" customFormat="1" ht="16.5" hidden="1" thickBot="1">
      <c r="A232" s="2067" t="s">
        <v>27</v>
      </c>
      <c r="B232" s="768" t="s">
        <v>100</v>
      </c>
      <c r="C232" s="756">
        <f t="shared" si="81"/>
        <v>0</v>
      </c>
      <c r="D232" s="757">
        <f t="shared" ref="D232:D237" si="82">(J232+L232+N232+P232+R232+T232+V232+X232+Z232+AB232)</f>
        <v>0</v>
      </c>
      <c r="E232" s="1197"/>
      <c r="F232" s="1197"/>
      <c r="G232" s="758"/>
      <c r="H232" s="759"/>
      <c r="I232" s="25"/>
      <c r="J232" s="25"/>
      <c r="K232" s="26"/>
      <c r="L232" s="27"/>
      <c r="M232" s="27"/>
      <c r="N232" s="27"/>
      <c r="O232" s="27"/>
      <c r="P232" s="27"/>
      <c r="Q232" s="27"/>
      <c r="R232" s="27"/>
      <c r="S232" s="27"/>
      <c r="T232" s="27"/>
      <c r="U232" s="27"/>
      <c r="V232" s="27"/>
      <c r="W232" s="27"/>
      <c r="X232" s="27"/>
      <c r="Y232" s="27"/>
      <c r="Z232" s="27"/>
      <c r="AA232" s="41">
        <f t="shared" si="80"/>
        <v>0</v>
      </c>
      <c r="AB232" s="41">
        <f t="shared" si="80"/>
        <v>0</v>
      </c>
      <c r="AC232" s="27"/>
      <c r="AD232" s="27"/>
      <c r="AE232" s="27"/>
      <c r="AF232" s="27"/>
      <c r="AG232" s="27"/>
      <c r="AH232" s="27"/>
      <c r="AI232" s="27"/>
      <c r="AJ232" s="27"/>
      <c r="AK232" s="27"/>
      <c r="AL232" s="27"/>
      <c r="AM232" s="27"/>
      <c r="AN232" s="27"/>
      <c r="AO232" s="27"/>
      <c r="AP232" s="27"/>
      <c r="AQ232" s="27"/>
      <c r="AR232" s="27"/>
      <c r="AS232" s="27"/>
      <c r="AT232" s="27"/>
      <c r="AU232" s="27"/>
      <c r="AV232" s="27"/>
    </row>
    <row r="233" spans="1:48" s="675" customFormat="1" ht="16.5" hidden="1" thickBot="1">
      <c r="A233" s="2067" t="s">
        <v>46</v>
      </c>
      <c r="B233" s="768" t="s">
        <v>230</v>
      </c>
      <c r="C233" s="756">
        <f t="shared" si="81"/>
        <v>0</v>
      </c>
      <c r="D233" s="757">
        <f t="shared" si="82"/>
        <v>0</v>
      </c>
      <c r="E233" s="1197"/>
      <c r="F233" s="1197"/>
      <c r="G233" s="758"/>
      <c r="H233" s="759"/>
      <c r="I233" s="25"/>
      <c r="J233" s="25"/>
      <c r="K233" s="26"/>
      <c r="L233" s="27"/>
      <c r="M233" s="27"/>
      <c r="N233" s="27"/>
      <c r="O233" s="27"/>
      <c r="P233" s="27"/>
      <c r="Q233" s="27"/>
      <c r="R233" s="27"/>
      <c r="S233" s="27"/>
      <c r="T233" s="27"/>
      <c r="U233" s="27"/>
      <c r="V233" s="27"/>
      <c r="W233" s="27"/>
      <c r="X233" s="27"/>
      <c r="Y233" s="27"/>
      <c r="Z233" s="27"/>
      <c r="AA233" s="41">
        <f t="shared" si="80"/>
        <v>0</v>
      </c>
      <c r="AB233" s="41">
        <f t="shared" si="80"/>
        <v>0</v>
      </c>
      <c r="AC233" s="27"/>
      <c r="AD233" s="27"/>
      <c r="AE233" s="27"/>
      <c r="AF233" s="27"/>
      <c r="AG233" s="27"/>
      <c r="AH233" s="27"/>
      <c r="AI233" s="27"/>
      <c r="AJ233" s="27"/>
      <c r="AK233" s="27"/>
      <c r="AL233" s="27"/>
      <c r="AM233" s="27"/>
      <c r="AN233" s="27"/>
      <c r="AO233" s="27"/>
      <c r="AP233" s="27"/>
      <c r="AQ233" s="27"/>
      <c r="AR233" s="27"/>
      <c r="AS233" s="27"/>
      <c r="AT233" s="27"/>
      <c r="AU233" s="27"/>
      <c r="AV233" s="27"/>
    </row>
    <row r="234" spans="1:48" s="675" customFormat="1" ht="16.5" hidden="1" thickBot="1">
      <c r="A234" s="2067" t="s">
        <v>68</v>
      </c>
      <c r="B234" s="768" t="s">
        <v>231</v>
      </c>
      <c r="C234" s="756">
        <f t="shared" si="81"/>
        <v>0</v>
      </c>
      <c r="D234" s="757">
        <f t="shared" si="82"/>
        <v>0</v>
      </c>
      <c r="E234" s="1197"/>
      <c r="F234" s="1197"/>
      <c r="G234" s="758"/>
      <c r="H234" s="759"/>
      <c r="I234" s="25"/>
      <c r="J234" s="25"/>
      <c r="K234" s="26"/>
      <c r="L234" s="27"/>
      <c r="M234" s="27"/>
      <c r="N234" s="27"/>
      <c r="O234" s="27"/>
      <c r="P234" s="27"/>
      <c r="Q234" s="27"/>
      <c r="R234" s="27"/>
      <c r="S234" s="27"/>
      <c r="T234" s="27"/>
      <c r="U234" s="27"/>
      <c r="V234" s="27"/>
      <c r="W234" s="27"/>
      <c r="X234" s="27"/>
      <c r="Y234" s="27"/>
      <c r="Z234" s="27"/>
      <c r="AA234" s="41">
        <f t="shared" si="80"/>
        <v>0</v>
      </c>
      <c r="AB234" s="41">
        <f t="shared" si="80"/>
        <v>0</v>
      </c>
      <c r="AC234" s="27"/>
      <c r="AD234" s="27"/>
      <c r="AE234" s="27"/>
      <c r="AF234" s="27"/>
      <c r="AG234" s="27"/>
      <c r="AH234" s="27"/>
      <c r="AI234" s="27"/>
      <c r="AJ234" s="27"/>
      <c r="AK234" s="27"/>
      <c r="AL234" s="27"/>
      <c r="AM234" s="27"/>
      <c r="AN234" s="27"/>
      <c r="AO234" s="27"/>
      <c r="AP234" s="27"/>
      <c r="AQ234" s="27"/>
      <c r="AR234" s="27"/>
      <c r="AS234" s="27"/>
      <c r="AT234" s="27"/>
      <c r="AU234" s="27"/>
      <c r="AV234" s="27"/>
    </row>
    <row r="235" spans="1:48" s="675" customFormat="1" ht="16.5" hidden="1" thickBot="1">
      <c r="A235" s="2067" t="s">
        <v>4</v>
      </c>
      <c r="B235" s="768" t="s">
        <v>101</v>
      </c>
      <c r="C235" s="756">
        <f t="shared" si="81"/>
        <v>0</v>
      </c>
      <c r="D235" s="757">
        <f t="shared" si="82"/>
        <v>0</v>
      </c>
      <c r="E235" s="1197"/>
      <c r="F235" s="1197"/>
      <c r="G235" s="758"/>
      <c r="H235" s="759"/>
      <c r="I235" s="25"/>
      <c r="J235" s="25"/>
      <c r="K235" s="26"/>
      <c r="L235" s="27"/>
      <c r="M235" s="27"/>
      <c r="N235" s="27"/>
      <c r="O235" s="27"/>
      <c r="P235" s="27"/>
      <c r="Q235" s="27"/>
      <c r="R235" s="27"/>
      <c r="S235" s="27"/>
      <c r="T235" s="27"/>
      <c r="U235" s="27"/>
      <c r="V235" s="27"/>
      <c r="W235" s="27"/>
      <c r="X235" s="27"/>
      <c r="Y235" s="27"/>
      <c r="Z235" s="27"/>
      <c r="AA235" s="41">
        <f t="shared" si="80"/>
        <v>0</v>
      </c>
      <c r="AB235" s="41">
        <f t="shared" si="80"/>
        <v>0</v>
      </c>
      <c r="AC235" s="27"/>
      <c r="AD235" s="27"/>
      <c r="AE235" s="27"/>
      <c r="AF235" s="27"/>
      <c r="AG235" s="27"/>
      <c r="AH235" s="27"/>
      <c r="AI235" s="27"/>
      <c r="AJ235" s="27"/>
      <c r="AK235" s="27"/>
      <c r="AL235" s="27"/>
      <c r="AM235" s="27"/>
      <c r="AN235" s="27"/>
      <c r="AO235" s="27"/>
      <c r="AP235" s="27"/>
      <c r="AQ235" s="27"/>
      <c r="AR235" s="27"/>
      <c r="AS235" s="27"/>
      <c r="AT235" s="27"/>
      <c r="AU235" s="27"/>
      <c r="AV235" s="27"/>
    </row>
    <row r="236" spans="1:48" s="675" customFormat="1" ht="16.5" hidden="1" thickBot="1">
      <c r="A236" s="2067" t="s">
        <v>108</v>
      </c>
      <c r="B236" s="768" t="s">
        <v>232</v>
      </c>
      <c r="C236" s="756">
        <f t="shared" si="81"/>
        <v>0</v>
      </c>
      <c r="D236" s="757">
        <f t="shared" si="82"/>
        <v>0</v>
      </c>
      <c r="E236" s="1197"/>
      <c r="F236" s="1197"/>
      <c r="G236" s="758"/>
      <c r="H236" s="759"/>
      <c r="I236" s="25"/>
      <c r="J236" s="25"/>
      <c r="K236" s="26"/>
      <c r="L236" s="27"/>
      <c r="M236" s="27"/>
      <c r="N236" s="27"/>
      <c r="O236" s="27"/>
      <c r="P236" s="27"/>
      <c r="Q236" s="27"/>
      <c r="R236" s="27"/>
      <c r="S236" s="27"/>
      <c r="T236" s="27"/>
      <c r="U236" s="27"/>
      <c r="V236" s="27"/>
      <c r="W236" s="27"/>
      <c r="X236" s="27"/>
      <c r="Y236" s="27"/>
      <c r="Z236" s="27"/>
      <c r="AA236" s="41">
        <f t="shared" si="80"/>
        <v>0</v>
      </c>
      <c r="AB236" s="41">
        <f t="shared" si="80"/>
        <v>0</v>
      </c>
      <c r="AC236" s="27"/>
      <c r="AD236" s="27"/>
      <c r="AE236" s="27"/>
      <c r="AF236" s="27"/>
      <c r="AG236" s="27"/>
      <c r="AH236" s="27"/>
      <c r="AI236" s="27"/>
      <c r="AJ236" s="27"/>
      <c r="AK236" s="27"/>
      <c r="AL236" s="27"/>
      <c r="AM236" s="27"/>
      <c r="AN236" s="27"/>
      <c r="AO236" s="27"/>
      <c r="AP236" s="27"/>
      <c r="AQ236" s="27"/>
      <c r="AR236" s="27"/>
      <c r="AS236" s="27"/>
      <c r="AT236" s="27"/>
      <c r="AU236" s="27"/>
      <c r="AV236" s="27"/>
    </row>
    <row r="237" spans="1:48" s="675" customFormat="1" ht="16.5" hidden="1" thickBot="1">
      <c r="A237" s="2068" t="s">
        <v>106</v>
      </c>
      <c r="B237" s="775" t="s">
        <v>9</v>
      </c>
      <c r="C237" s="756">
        <f t="shared" si="81"/>
        <v>0</v>
      </c>
      <c r="D237" s="757">
        <f t="shared" si="82"/>
        <v>0</v>
      </c>
      <c r="E237" s="1197"/>
      <c r="F237" s="1197"/>
      <c r="G237" s="758"/>
      <c r="H237" s="759"/>
      <c r="I237" s="25"/>
      <c r="J237" s="25"/>
      <c r="K237" s="26"/>
      <c r="L237" s="27"/>
      <c r="M237" s="27"/>
      <c r="N237" s="27"/>
      <c r="O237" s="27"/>
      <c r="P237" s="27"/>
      <c r="Q237" s="27"/>
      <c r="R237" s="27"/>
      <c r="S237" s="27"/>
      <c r="T237" s="27"/>
      <c r="U237" s="27"/>
      <c r="V237" s="27"/>
      <c r="W237" s="27"/>
      <c r="X237" s="27"/>
      <c r="Y237" s="27"/>
      <c r="Z237" s="27"/>
      <c r="AA237" s="41">
        <f t="shared" si="80"/>
        <v>0</v>
      </c>
      <c r="AB237" s="41">
        <f t="shared" si="80"/>
        <v>0</v>
      </c>
      <c r="AC237" s="27"/>
      <c r="AD237" s="27"/>
      <c r="AE237" s="27"/>
      <c r="AF237" s="27"/>
      <c r="AG237" s="27"/>
      <c r="AH237" s="27"/>
      <c r="AI237" s="27"/>
      <c r="AJ237" s="27"/>
      <c r="AK237" s="27"/>
      <c r="AL237" s="27"/>
      <c r="AM237" s="27"/>
      <c r="AN237" s="27"/>
      <c r="AO237" s="27"/>
      <c r="AP237" s="27"/>
      <c r="AQ237" s="27"/>
      <c r="AR237" s="27"/>
      <c r="AS237" s="27"/>
      <c r="AT237" s="27"/>
      <c r="AU237" s="27"/>
      <c r="AV237" s="27"/>
    </row>
    <row r="238" spans="1:48" s="675" customFormat="1" ht="16.5" hidden="1" thickBot="1">
      <c r="A238" s="2059" t="s">
        <v>23</v>
      </c>
      <c r="B238" s="785" t="s">
        <v>233</v>
      </c>
      <c r="C238" s="751">
        <f t="shared" si="81"/>
        <v>0</v>
      </c>
      <c r="D238" s="742">
        <f>(J238+L238+N238+P238+R238+T238+V238+X238+Z238+AB238)</f>
        <v>0</v>
      </c>
      <c r="E238" s="1197"/>
      <c r="F238" s="1197"/>
      <c r="G238" s="766">
        <f>C238/C306*100%</f>
        <v>0</v>
      </c>
      <c r="H238" s="767">
        <f>D238/D306*100%</f>
        <v>0</v>
      </c>
      <c r="I238" s="18">
        <f t="shared" ref="I238:AV238" si="83">SUM(I240:I243)</f>
        <v>0</v>
      </c>
      <c r="J238" s="18">
        <f t="shared" si="83"/>
        <v>0</v>
      </c>
      <c r="K238" s="19">
        <f t="shared" si="83"/>
        <v>0</v>
      </c>
      <c r="L238" s="20">
        <f t="shared" si="83"/>
        <v>0</v>
      </c>
      <c r="M238" s="20">
        <f t="shared" si="83"/>
        <v>0</v>
      </c>
      <c r="N238" s="20">
        <f t="shared" si="83"/>
        <v>0</v>
      </c>
      <c r="O238" s="20">
        <f t="shared" si="83"/>
        <v>0</v>
      </c>
      <c r="P238" s="20">
        <f t="shared" si="83"/>
        <v>0</v>
      </c>
      <c r="Q238" s="20">
        <f t="shared" si="83"/>
        <v>0</v>
      </c>
      <c r="R238" s="20">
        <f t="shared" si="83"/>
        <v>0</v>
      </c>
      <c r="S238" s="20">
        <f t="shared" si="83"/>
        <v>0</v>
      </c>
      <c r="T238" s="20">
        <f t="shared" si="83"/>
        <v>0</v>
      </c>
      <c r="U238" s="20">
        <f t="shared" si="83"/>
        <v>0</v>
      </c>
      <c r="V238" s="20">
        <f t="shared" si="83"/>
        <v>0</v>
      </c>
      <c r="W238" s="20">
        <f t="shared" si="83"/>
        <v>0</v>
      </c>
      <c r="X238" s="20">
        <f t="shared" si="83"/>
        <v>0</v>
      </c>
      <c r="Y238" s="20">
        <f t="shared" si="83"/>
        <v>0</v>
      </c>
      <c r="Z238" s="20">
        <f t="shared" si="83"/>
        <v>0</v>
      </c>
      <c r="AA238" s="21">
        <f t="shared" si="83"/>
        <v>0</v>
      </c>
      <c r="AB238" s="21">
        <f t="shared" si="83"/>
        <v>0</v>
      </c>
      <c r="AC238" s="20">
        <f t="shared" si="83"/>
        <v>0</v>
      </c>
      <c r="AD238" s="20">
        <f t="shared" si="83"/>
        <v>0</v>
      </c>
      <c r="AE238" s="20">
        <f t="shared" si="83"/>
        <v>0</v>
      </c>
      <c r="AF238" s="20">
        <f t="shared" si="83"/>
        <v>0</v>
      </c>
      <c r="AG238" s="20">
        <f t="shared" si="83"/>
        <v>0</v>
      </c>
      <c r="AH238" s="20">
        <f t="shared" si="83"/>
        <v>0</v>
      </c>
      <c r="AI238" s="20">
        <f t="shared" si="83"/>
        <v>0</v>
      </c>
      <c r="AJ238" s="20">
        <f t="shared" si="83"/>
        <v>0</v>
      </c>
      <c r="AK238" s="20">
        <f t="shared" si="83"/>
        <v>0</v>
      </c>
      <c r="AL238" s="20">
        <f t="shared" si="83"/>
        <v>0</v>
      </c>
      <c r="AM238" s="20">
        <f t="shared" si="83"/>
        <v>0</v>
      </c>
      <c r="AN238" s="20">
        <f t="shared" si="83"/>
        <v>0</v>
      </c>
      <c r="AO238" s="20">
        <f t="shared" si="83"/>
        <v>0</v>
      </c>
      <c r="AP238" s="20">
        <f t="shared" si="83"/>
        <v>0</v>
      </c>
      <c r="AQ238" s="20">
        <f t="shared" si="83"/>
        <v>0</v>
      </c>
      <c r="AR238" s="20">
        <f t="shared" si="83"/>
        <v>0</v>
      </c>
      <c r="AS238" s="20">
        <f t="shared" si="83"/>
        <v>0</v>
      </c>
      <c r="AT238" s="20">
        <f t="shared" si="83"/>
        <v>0</v>
      </c>
      <c r="AU238" s="20">
        <f t="shared" si="83"/>
        <v>0</v>
      </c>
      <c r="AV238" s="20">
        <f t="shared" si="83"/>
        <v>0</v>
      </c>
    </row>
    <row r="239" spans="1:48" s="675" customFormat="1" ht="16.5" hidden="1" thickBot="1">
      <c r="A239" s="2060"/>
      <c r="B239" s="755" t="s">
        <v>36</v>
      </c>
      <c r="C239" s="756"/>
      <c r="D239" s="742"/>
      <c r="E239" s="1197"/>
      <c r="F239" s="1197"/>
      <c r="G239" s="758"/>
      <c r="H239" s="759"/>
      <c r="I239" s="25"/>
      <c r="J239" s="25"/>
      <c r="K239" s="26"/>
      <c r="L239" s="27"/>
      <c r="M239" s="27"/>
      <c r="N239" s="27"/>
      <c r="O239" s="27"/>
      <c r="P239" s="27"/>
      <c r="Q239" s="27"/>
      <c r="R239" s="27"/>
      <c r="S239" s="27"/>
      <c r="T239" s="27"/>
      <c r="U239" s="27"/>
      <c r="V239" s="27"/>
      <c r="W239" s="27"/>
      <c r="X239" s="27"/>
      <c r="Y239" s="27"/>
      <c r="Z239" s="27"/>
      <c r="AA239" s="27">
        <f t="shared" ref="AA239:AB243" si="84">AC239+AE239+AG239+AI239+AK239+AM239+AO239+AQ239+AS239+AU239</f>
        <v>0</v>
      </c>
      <c r="AB239" s="27">
        <f t="shared" si="84"/>
        <v>0</v>
      </c>
      <c r="AC239" s="27"/>
      <c r="AD239" s="27"/>
      <c r="AE239" s="27"/>
      <c r="AF239" s="27"/>
      <c r="AG239" s="27"/>
      <c r="AH239" s="27"/>
      <c r="AI239" s="27"/>
      <c r="AJ239" s="27"/>
      <c r="AK239" s="27"/>
      <c r="AL239" s="27"/>
      <c r="AM239" s="27"/>
      <c r="AN239" s="27"/>
      <c r="AO239" s="27"/>
      <c r="AP239" s="27"/>
      <c r="AQ239" s="27"/>
      <c r="AR239" s="27"/>
      <c r="AS239" s="27"/>
      <c r="AT239" s="27"/>
      <c r="AU239" s="27"/>
      <c r="AV239" s="27"/>
    </row>
    <row r="240" spans="1:48" s="675" customFormat="1" ht="16.5" hidden="1" thickBot="1">
      <c r="A240" s="2060" t="s">
        <v>37</v>
      </c>
      <c r="B240" s="755" t="s">
        <v>234</v>
      </c>
      <c r="C240" s="756">
        <f>I240+K240+M240+O240+Q240+S240+U240+W240+Y240+AA240</f>
        <v>0</v>
      </c>
      <c r="D240" s="757">
        <f>(J240+L240+N240+P240+R240+T240+V240+X240+Z240+AB240)</f>
        <v>0</v>
      </c>
      <c r="E240" s="1197"/>
      <c r="F240" s="1197"/>
      <c r="G240" s="758"/>
      <c r="H240" s="759"/>
      <c r="I240" s="25"/>
      <c r="J240" s="25"/>
      <c r="K240" s="26"/>
      <c r="L240" s="27"/>
      <c r="M240" s="27"/>
      <c r="N240" s="27"/>
      <c r="O240" s="27"/>
      <c r="P240" s="27"/>
      <c r="Q240" s="27"/>
      <c r="R240" s="27"/>
      <c r="S240" s="27"/>
      <c r="T240" s="27"/>
      <c r="U240" s="27"/>
      <c r="V240" s="27"/>
      <c r="W240" s="27"/>
      <c r="X240" s="27"/>
      <c r="Y240" s="27"/>
      <c r="Z240" s="27"/>
      <c r="AA240" s="27">
        <f t="shared" si="84"/>
        <v>0</v>
      </c>
      <c r="AB240" s="27">
        <f t="shared" si="84"/>
        <v>0</v>
      </c>
      <c r="AC240" s="27"/>
      <c r="AD240" s="27"/>
      <c r="AE240" s="27"/>
      <c r="AF240" s="27"/>
      <c r="AG240" s="27"/>
      <c r="AH240" s="27"/>
      <c r="AI240" s="27"/>
      <c r="AJ240" s="27"/>
      <c r="AK240" s="27"/>
      <c r="AL240" s="27"/>
      <c r="AM240" s="27"/>
      <c r="AN240" s="27"/>
      <c r="AO240" s="27"/>
      <c r="AP240" s="27"/>
      <c r="AQ240" s="27"/>
      <c r="AR240" s="27"/>
      <c r="AS240" s="27"/>
      <c r="AT240" s="27"/>
      <c r="AU240" s="27"/>
      <c r="AV240" s="27"/>
    </row>
    <row r="241" spans="1:48" s="675" customFormat="1" ht="16.5" hidden="1" thickBot="1">
      <c r="A241" s="2060" t="s">
        <v>27</v>
      </c>
      <c r="B241" s="755" t="s">
        <v>235</v>
      </c>
      <c r="C241" s="756">
        <f>I241+K241+M241+O241+Q241+S241+U241+W241+Y241+AA241</f>
        <v>0</v>
      </c>
      <c r="D241" s="757">
        <f>(J241+L241+N241+P241+R241+T241+V241+X241+Z241+AB241)</f>
        <v>0</v>
      </c>
      <c r="E241" s="1197"/>
      <c r="F241" s="1197"/>
      <c r="G241" s="758"/>
      <c r="H241" s="759"/>
      <c r="I241" s="25"/>
      <c r="J241" s="25"/>
      <c r="K241" s="26"/>
      <c r="L241" s="27"/>
      <c r="M241" s="27"/>
      <c r="N241" s="27"/>
      <c r="O241" s="27"/>
      <c r="P241" s="27"/>
      <c r="Q241" s="27"/>
      <c r="R241" s="27"/>
      <c r="S241" s="27"/>
      <c r="T241" s="27"/>
      <c r="U241" s="27"/>
      <c r="V241" s="27"/>
      <c r="W241" s="27"/>
      <c r="X241" s="27"/>
      <c r="Y241" s="27"/>
      <c r="Z241" s="27"/>
      <c r="AA241" s="27">
        <f t="shared" si="84"/>
        <v>0</v>
      </c>
      <c r="AB241" s="27">
        <f t="shared" si="84"/>
        <v>0</v>
      </c>
      <c r="AC241" s="27"/>
      <c r="AD241" s="27"/>
      <c r="AE241" s="27"/>
      <c r="AF241" s="27"/>
      <c r="AG241" s="27"/>
      <c r="AH241" s="27"/>
      <c r="AI241" s="27"/>
      <c r="AJ241" s="27"/>
      <c r="AK241" s="27"/>
      <c r="AL241" s="27"/>
      <c r="AM241" s="27"/>
      <c r="AN241" s="27"/>
      <c r="AO241" s="27"/>
      <c r="AP241" s="27"/>
      <c r="AQ241" s="27"/>
      <c r="AR241" s="27"/>
      <c r="AS241" s="27"/>
      <c r="AT241" s="27"/>
      <c r="AU241" s="27"/>
      <c r="AV241" s="27"/>
    </row>
    <row r="242" spans="1:48" s="675" customFormat="1" ht="16.5" hidden="1" thickBot="1">
      <c r="A242" s="2060" t="s">
        <v>46</v>
      </c>
      <c r="B242" s="755" t="s">
        <v>236</v>
      </c>
      <c r="C242" s="756">
        <f>I242+K242+M242+O242+Q242+S242+U242+W242+Y242+AA242</f>
        <v>0</v>
      </c>
      <c r="D242" s="757">
        <f>(J242+L242+N242+P242+R242+T242+V242+X242+Z242+AB242)</f>
        <v>0</v>
      </c>
      <c r="E242" s="1197"/>
      <c r="F242" s="1197"/>
      <c r="G242" s="758"/>
      <c r="H242" s="759"/>
      <c r="I242" s="25"/>
      <c r="J242" s="25"/>
      <c r="K242" s="26"/>
      <c r="L242" s="27"/>
      <c r="M242" s="27"/>
      <c r="N242" s="27"/>
      <c r="O242" s="27"/>
      <c r="P242" s="27"/>
      <c r="Q242" s="27"/>
      <c r="R242" s="27"/>
      <c r="S242" s="27"/>
      <c r="T242" s="27"/>
      <c r="U242" s="27"/>
      <c r="V242" s="27"/>
      <c r="W242" s="27"/>
      <c r="X242" s="27"/>
      <c r="Y242" s="27"/>
      <c r="Z242" s="27"/>
      <c r="AA242" s="27">
        <f t="shared" si="84"/>
        <v>0</v>
      </c>
      <c r="AB242" s="27">
        <f t="shared" si="84"/>
        <v>0</v>
      </c>
      <c r="AC242" s="27"/>
      <c r="AD242" s="27"/>
      <c r="AE242" s="27"/>
      <c r="AF242" s="27"/>
      <c r="AG242" s="27"/>
      <c r="AH242" s="27"/>
      <c r="AI242" s="27"/>
      <c r="AJ242" s="27"/>
      <c r="AK242" s="27"/>
      <c r="AL242" s="27"/>
      <c r="AM242" s="27"/>
      <c r="AN242" s="27"/>
      <c r="AO242" s="27"/>
      <c r="AP242" s="27"/>
      <c r="AQ242" s="27"/>
      <c r="AR242" s="27"/>
      <c r="AS242" s="27"/>
      <c r="AT242" s="27"/>
      <c r="AU242" s="27"/>
      <c r="AV242" s="27"/>
    </row>
    <row r="243" spans="1:48" s="675" customFormat="1" ht="16.5" hidden="1" thickBot="1">
      <c r="A243" s="2060" t="s">
        <v>68</v>
      </c>
      <c r="B243" s="755" t="s">
        <v>237</v>
      </c>
      <c r="C243" s="756">
        <f>I243+K243+M243+O243+Q243+S243+U243+W243+Y243+AA243</f>
        <v>0</v>
      </c>
      <c r="D243" s="757">
        <f>(J243+L243+N243+P243+R243+T243+V243+X243+Z243+AB243)</f>
        <v>0</v>
      </c>
      <c r="E243" s="1197"/>
      <c r="F243" s="1197"/>
      <c r="G243" s="758"/>
      <c r="H243" s="759"/>
      <c r="I243" s="25"/>
      <c r="J243" s="25"/>
      <c r="K243" s="26"/>
      <c r="L243" s="27"/>
      <c r="M243" s="27"/>
      <c r="N243" s="27"/>
      <c r="O243" s="27"/>
      <c r="P243" s="27"/>
      <c r="Q243" s="27"/>
      <c r="R243" s="27"/>
      <c r="S243" s="27"/>
      <c r="T243" s="27"/>
      <c r="U243" s="27"/>
      <c r="V243" s="27"/>
      <c r="W243" s="27"/>
      <c r="X243" s="27"/>
      <c r="Y243" s="27"/>
      <c r="Z243" s="27"/>
      <c r="AA243" s="27">
        <f t="shared" si="84"/>
        <v>0</v>
      </c>
      <c r="AB243" s="27">
        <f t="shared" si="84"/>
        <v>0</v>
      </c>
      <c r="AC243" s="27"/>
      <c r="AD243" s="27"/>
      <c r="AE243" s="27"/>
      <c r="AF243" s="27"/>
      <c r="AG243" s="27"/>
      <c r="AH243" s="27"/>
      <c r="AI243" s="27"/>
      <c r="AJ243" s="27"/>
      <c r="AK243" s="27"/>
      <c r="AL243" s="27"/>
      <c r="AM243" s="27"/>
      <c r="AN243" s="27"/>
      <c r="AO243" s="27"/>
      <c r="AP243" s="27"/>
      <c r="AQ243" s="27"/>
      <c r="AR243" s="27"/>
      <c r="AS243" s="27"/>
      <c r="AT243" s="27"/>
      <c r="AU243" s="27"/>
      <c r="AV243" s="27"/>
    </row>
    <row r="244" spans="1:48" s="675" customFormat="1" ht="16.5" hidden="1" thickBot="1">
      <c r="A244" s="2059" t="s">
        <v>238</v>
      </c>
      <c r="B244" s="763" t="s">
        <v>239</v>
      </c>
      <c r="C244" s="751">
        <f>I244+K244+M244+O244+Q244+S244+U244+W244+Y244+AA244</f>
        <v>2</v>
      </c>
      <c r="D244" s="742">
        <f>(J244+L244+N244+P244+R244+T244+V244+X244+Z244+AB244)</f>
        <v>0</v>
      </c>
      <c r="E244" s="1197"/>
      <c r="F244" s="1197"/>
      <c r="G244" s="766">
        <f>C244/C306*100%</f>
        <v>2.7027027027027029E-2</v>
      </c>
      <c r="H244" s="767">
        <f>D244/D306*100%</f>
        <v>0</v>
      </c>
      <c r="I244" s="18">
        <f t="shared" ref="I244:AV244" si="85">SUM(I246:I264)</f>
        <v>0</v>
      </c>
      <c r="J244" s="18">
        <f t="shared" si="85"/>
        <v>0</v>
      </c>
      <c r="K244" s="19">
        <f t="shared" si="85"/>
        <v>0</v>
      </c>
      <c r="L244" s="20">
        <f t="shared" si="85"/>
        <v>0</v>
      </c>
      <c r="M244" s="20">
        <f t="shared" si="85"/>
        <v>0</v>
      </c>
      <c r="N244" s="20">
        <f t="shared" si="85"/>
        <v>0</v>
      </c>
      <c r="O244" s="20">
        <f t="shared" si="85"/>
        <v>0</v>
      </c>
      <c r="P244" s="20">
        <f t="shared" si="85"/>
        <v>0</v>
      </c>
      <c r="Q244" s="20">
        <f t="shared" si="85"/>
        <v>0</v>
      </c>
      <c r="R244" s="20">
        <f t="shared" si="85"/>
        <v>0</v>
      </c>
      <c r="S244" s="20">
        <f t="shared" si="85"/>
        <v>0</v>
      </c>
      <c r="T244" s="20">
        <f t="shared" si="85"/>
        <v>0</v>
      </c>
      <c r="U244" s="20">
        <f t="shared" si="85"/>
        <v>0</v>
      </c>
      <c r="V244" s="20">
        <f t="shared" si="85"/>
        <v>0</v>
      </c>
      <c r="W244" s="20">
        <f t="shared" si="85"/>
        <v>0</v>
      </c>
      <c r="X244" s="20">
        <f t="shared" si="85"/>
        <v>0</v>
      </c>
      <c r="Y244" s="20">
        <f t="shared" si="85"/>
        <v>0</v>
      </c>
      <c r="Z244" s="20">
        <f t="shared" si="85"/>
        <v>0</v>
      </c>
      <c r="AA244" s="21">
        <f t="shared" si="85"/>
        <v>2</v>
      </c>
      <c r="AB244" s="21">
        <f t="shared" si="85"/>
        <v>0</v>
      </c>
      <c r="AC244" s="20">
        <f t="shared" si="85"/>
        <v>0</v>
      </c>
      <c r="AD244" s="20">
        <f t="shared" si="85"/>
        <v>0</v>
      </c>
      <c r="AE244" s="20">
        <f t="shared" si="85"/>
        <v>0</v>
      </c>
      <c r="AF244" s="20">
        <f t="shared" si="85"/>
        <v>0</v>
      </c>
      <c r="AG244" s="20">
        <f t="shared" si="85"/>
        <v>0</v>
      </c>
      <c r="AH244" s="20">
        <f t="shared" si="85"/>
        <v>0</v>
      </c>
      <c r="AI244" s="20">
        <f t="shared" si="85"/>
        <v>0</v>
      </c>
      <c r="AJ244" s="20">
        <f t="shared" si="85"/>
        <v>0</v>
      </c>
      <c r="AK244" s="20">
        <f t="shared" si="85"/>
        <v>0</v>
      </c>
      <c r="AL244" s="20">
        <f t="shared" si="85"/>
        <v>0</v>
      </c>
      <c r="AM244" s="20">
        <f t="shared" si="85"/>
        <v>0</v>
      </c>
      <c r="AN244" s="20">
        <f t="shared" si="85"/>
        <v>0</v>
      </c>
      <c r="AO244" s="20">
        <f t="shared" si="85"/>
        <v>1</v>
      </c>
      <c r="AP244" s="20">
        <f t="shared" si="85"/>
        <v>0</v>
      </c>
      <c r="AQ244" s="20">
        <f t="shared" si="85"/>
        <v>0</v>
      </c>
      <c r="AR244" s="20">
        <f t="shared" si="85"/>
        <v>0</v>
      </c>
      <c r="AS244" s="20">
        <f t="shared" si="85"/>
        <v>0</v>
      </c>
      <c r="AT244" s="20">
        <f t="shared" si="85"/>
        <v>0</v>
      </c>
      <c r="AU244" s="20">
        <f t="shared" si="85"/>
        <v>1</v>
      </c>
      <c r="AV244" s="20">
        <f t="shared" si="85"/>
        <v>0</v>
      </c>
    </row>
    <row r="245" spans="1:48" s="675" customFormat="1" ht="16.5" hidden="1" thickBot="1">
      <c r="A245" s="2060"/>
      <c r="B245" s="769" t="s">
        <v>36</v>
      </c>
      <c r="C245" s="756"/>
      <c r="D245" s="742"/>
      <c r="E245" s="1197"/>
      <c r="F245" s="1197"/>
      <c r="G245" s="758"/>
      <c r="H245" s="759"/>
      <c r="I245" s="25"/>
      <c r="J245" s="25"/>
      <c r="K245" s="26"/>
      <c r="L245" s="27"/>
      <c r="M245" s="27"/>
      <c r="N245" s="27"/>
      <c r="O245" s="27"/>
      <c r="P245" s="27"/>
      <c r="Q245" s="27"/>
      <c r="R245" s="27"/>
      <c r="S245" s="27"/>
      <c r="T245" s="27"/>
      <c r="U245" s="27"/>
      <c r="V245" s="27"/>
      <c r="W245" s="27"/>
      <c r="X245" s="27"/>
      <c r="Y245" s="27"/>
      <c r="Z245" s="27"/>
      <c r="AA245" s="41">
        <f t="shared" ref="AA245:AB261" si="86">AC245+AE245+AG245+AI245+AK245+AM245+AO245+AQ245+AS245+AU245</f>
        <v>0</v>
      </c>
      <c r="AB245" s="41">
        <f t="shared" si="86"/>
        <v>0</v>
      </c>
      <c r="AC245" s="27"/>
      <c r="AD245" s="27"/>
      <c r="AE245" s="27"/>
      <c r="AF245" s="27"/>
      <c r="AG245" s="27"/>
      <c r="AH245" s="27"/>
      <c r="AI245" s="27"/>
      <c r="AJ245" s="27"/>
      <c r="AK245" s="27"/>
      <c r="AL245" s="27"/>
      <c r="AM245" s="27"/>
      <c r="AN245" s="27"/>
      <c r="AO245" s="27"/>
      <c r="AP245" s="27"/>
      <c r="AQ245" s="27"/>
      <c r="AR245" s="27"/>
      <c r="AS245" s="27"/>
      <c r="AT245" s="27"/>
      <c r="AU245" s="27"/>
      <c r="AV245" s="27"/>
    </row>
    <row r="246" spans="1:48" s="675" customFormat="1" ht="16.5" hidden="1" thickBot="1">
      <c r="A246" s="2060" t="s">
        <v>37</v>
      </c>
      <c r="B246" s="769" t="s">
        <v>119</v>
      </c>
      <c r="C246" s="756">
        <f t="shared" ref="C246:C265" si="87">I246+K246+M246+O246+Q246+S246+U246+W246+Y246+AA246</f>
        <v>0</v>
      </c>
      <c r="D246" s="757">
        <f>(J246+L246+N246+P246+R246+T246+V246+X246+Z246+AB246)</f>
        <v>0</v>
      </c>
      <c r="E246" s="1197"/>
      <c r="F246" s="1197"/>
      <c r="G246" s="758"/>
      <c r="H246" s="759"/>
      <c r="I246" s="25"/>
      <c r="J246" s="25"/>
      <c r="K246" s="26"/>
      <c r="L246" s="27"/>
      <c r="M246" s="27"/>
      <c r="N246" s="27"/>
      <c r="O246" s="27"/>
      <c r="P246" s="27"/>
      <c r="Q246" s="27"/>
      <c r="R246" s="27"/>
      <c r="S246" s="27"/>
      <c r="T246" s="27"/>
      <c r="U246" s="27"/>
      <c r="V246" s="27"/>
      <c r="W246" s="27"/>
      <c r="X246" s="27"/>
      <c r="Y246" s="27"/>
      <c r="Z246" s="27"/>
      <c r="AA246" s="41">
        <f t="shared" si="86"/>
        <v>0</v>
      </c>
      <c r="AB246" s="41">
        <f t="shared" si="86"/>
        <v>0</v>
      </c>
      <c r="AC246" s="27"/>
      <c r="AD246" s="27"/>
      <c r="AE246" s="27"/>
      <c r="AF246" s="27"/>
      <c r="AG246" s="27"/>
      <c r="AH246" s="27"/>
      <c r="AI246" s="27"/>
      <c r="AJ246" s="27"/>
      <c r="AK246" s="27"/>
      <c r="AL246" s="27"/>
      <c r="AM246" s="27"/>
      <c r="AN246" s="27"/>
      <c r="AO246" s="27"/>
      <c r="AP246" s="27"/>
      <c r="AQ246" s="27"/>
      <c r="AR246" s="27"/>
      <c r="AS246" s="27"/>
      <c r="AT246" s="27"/>
      <c r="AU246" s="27"/>
      <c r="AV246" s="27"/>
    </row>
    <row r="247" spans="1:48" s="675" customFormat="1" ht="16.5" hidden="1" thickBot="1">
      <c r="A247" s="2060" t="s">
        <v>27</v>
      </c>
      <c r="B247" s="769" t="s">
        <v>38</v>
      </c>
      <c r="C247" s="786">
        <f t="shared" si="87"/>
        <v>0</v>
      </c>
      <c r="D247" s="757">
        <f t="shared" ref="D247:D264" si="88">(J247+L247+N247+P247+R247+T247+V247+X247+Z247+AB247)</f>
        <v>0</v>
      </c>
      <c r="E247" s="1197"/>
      <c r="F247" s="1197"/>
      <c r="G247" s="758"/>
      <c r="H247" s="759"/>
      <c r="I247" s="25"/>
      <c r="J247" s="25"/>
      <c r="K247" s="26"/>
      <c r="L247" s="27"/>
      <c r="M247" s="27"/>
      <c r="N247" s="27"/>
      <c r="O247" s="27"/>
      <c r="P247" s="27"/>
      <c r="Q247" s="27"/>
      <c r="R247" s="27"/>
      <c r="S247" s="27"/>
      <c r="T247" s="27"/>
      <c r="U247" s="27"/>
      <c r="V247" s="27"/>
      <c r="W247" s="27"/>
      <c r="X247" s="27"/>
      <c r="Y247" s="27"/>
      <c r="Z247" s="27"/>
      <c r="AA247" s="41">
        <f t="shared" si="86"/>
        <v>0</v>
      </c>
      <c r="AB247" s="41">
        <f t="shared" si="86"/>
        <v>0</v>
      </c>
      <c r="AC247" s="27"/>
      <c r="AD247" s="27"/>
      <c r="AE247" s="27"/>
      <c r="AF247" s="27"/>
      <c r="AG247" s="27"/>
      <c r="AH247" s="27"/>
      <c r="AI247" s="27"/>
      <c r="AJ247" s="27"/>
      <c r="AK247" s="27"/>
      <c r="AL247" s="27"/>
      <c r="AM247" s="27"/>
      <c r="AN247" s="27"/>
      <c r="AO247" s="27"/>
      <c r="AP247" s="27"/>
      <c r="AQ247" s="27"/>
      <c r="AR247" s="27"/>
      <c r="AS247" s="27"/>
      <c r="AT247" s="27"/>
      <c r="AU247" s="27"/>
      <c r="AV247" s="27"/>
    </row>
    <row r="248" spans="1:48" s="675" customFormat="1" ht="16.5" hidden="1" thickBot="1">
      <c r="A248" s="2060" t="s">
        <v>46</v>
      </c>
      <c r="B248" s="769" t="s">
        <v>91</v>
      </c>
      <c r="C248" s="786">
        <f t="shared" si="87"/>
        <v>0</v>
      </c>
      <c r="D248" s="757">
        <f t="shared" si="88"/>
        <v>0</v>
      </c>
      <c r="E248" s="1197"/>
      <c r="F248" s="1197"/>
      <c r="G248" s="758"/>
      <c r="H248" s="759"/>
      <c r="I248" s="25"/>
      <c r="J248" s="25"/>
      <c r="K248" s="26"/>
      <c r="L248" s="27"/>
      <c r="M248" s="27"/>
      <c r="N248" s="27"/>
      <c r="O248" s="27"/>
      <c r="P248" s="27"/>
      <c r="Q248" s="27"/>
      <c r="R248" s="27"/>
      <c r="S248" s="27"/>
      <c r="T248" s="27"/>
      <c r="U248" s="27"/>
      <c r="V248" s="27"/>
      <c r="W248" s="27"/>
      <c r="X248" s="27"/>
      <c r="Y248" s="27"/>
      <c r="Z248" s="27"/>
      <c r="AA248" s="41">
        <f t="shared" si="86"/>
        <v>0</v>
      </c>
      <c r="AB248" s="41">
        <f t="shared" si="86"/>
        <v>0</v>
      </c>
      <c r="AC248" s="27"/>
      <c r="AD248" s="27"/>
      <c r="AE248" s="27"/>
      <c r="AF248" s="27"/>
      <c r="AG248" s="27"/>
      <c r="AH248" s="27"/>
      <c r="AI248" s="27"/>
      <c r="AJ248" s="27"/>
      <c r="AK248" s="27"/>
      <c r="AL248" s="27"/>
      <c r="AM248" s="27"/>
      <c r="AN248" s="27"/>
      <c r="AO248" s="27"/>
      <c r="AP248" s="27"/>
      <c r="AQ248" s="27"/>
      <c r="AR248" s="27"/>
      <c r="AS248" s="27"/>
      <c r="AT248" s="27"/>
      <c r="AU248" s="27"/>
      <c r="AV248" s="27"/>
    </row>
    <row r="249" spans="1:48" s="675" customFormat="1" ht="16.5" hidden="1" thickBot="1">
      <c r="A249" s="2060" t="s">
        <v>68</v>
      </c>
      <c r="B249" s="769" t="s">
        <v>10</v>
      </c>
      <c r="C249" s="786">
        <f t="shared" si="87"/>
        <v>0</v>
      </c>
      <c r="D249" s="757">
        <f t="shared" si="88"/>
        <v>0</v>
      </c>
      <c r="E249" s="1197"/>
      <c r="F249" s="1197"/>
      <c r="G249" s="758"/>
      <c r="H249" s="759"/>
      <c r="I249" s="25"/>
      <c r="J249" s="25"/>
      <c r="K249" s="26"/>
      <c r="L249" s="27"/>
      <c r="M249" s="27"/>
      <c r="N249" s="27"/>
      <c r="O249" s="27"/>
      <c r="P249" s="27"/>
      <c r="Q249" s="27"/>
      <c r="R249" s="27"/>
      <c r="S249" s="27"/>
      <c r="T249" s="27"/>
      <c r="U249" s="27"/>
      <c r="V249" s="27"/>
      <c r="W249" s="27"/>
      <c r="X249" s="27"/>
      <c r="Y249" s="27"/>
      <c r="Z249" s="27"/>
      <c r="AA249" s="41">
        <f t="shared" si="86"/>
        <v>0</v>
      </c>
      <c r="AB249" s="41">
        <f t="shared" si="86"/>
        <v>0</v>
      </c>
      <c r="AC249" s="27"/>
      <c r="AD249" s="27"/>
      <c r="AE249" s="27"/>
      <c r="AF249" s="27"/>
      <c r="AG249" s="27"/>
      <c r="AH249" s="27"/>
      <c r="AI249" s="27"/>
      <c r="AJ249" s="27"/>
      <c r="AK249" s="27"/>
      <c r="AL249" s="27"/>
      <c r="AM249" s="27"/>
      <c r="AN249" s="27"/>
      <c r="AO249" s="27"/>
      <c r="AP249" s="27"/>
      <c r="AQ249" s="27"/>
      <c r="AR249" s="27"/>
      <c r="AS249" s="27"/>
      <c r="AT249" s="27"/>
      <c r="AU249" s="27"/>
      <c r="AV249" s="27"/>
    </row>
    <row r="250" spans="1:48" s="675" customFormat="1" ht="16.5" hidden="1" thickBot="1">
      <c r="A250" s="2060" t="s">
        <v>4</v>
      </c>
      <c r="B250" s="769" t="s">
        <v>11</v>
      </c>
      <c r="C250" s="786">
        <f t="shared" si="87"/>
        <v>0</v>
      </c>
      <c r="D250" s="757">
        <f t="shared" si="88"/>
        <v>0</v>
      </c>
      <c r="E250" s="1197"/>
      <c r="F250" s="1197"/>
      <c r="G250" s="758"/>
      <c r="H250" s="759"/>
      <c r="I250" s="25"/>
      <c r="J250" s="25"/>
      <c r="K250" s="26"/>
      <c r="L250" s="27"/>
      <c r="M250" s="27"/>
      <c r="N250" s="27"/>
      <c r="O250" s="27"/>
      <c r="P250" s="27"/>
      <c r="Q250" s="27"/>
      <c r="R250" s="27"/>
      <c r="S250" s="27"/>
      <c r="T250" s="27"/>
      <c r="U250" s="27"/>
      <c r="V250" s="27"/>
      <c r="W250" s="27"/>
      <c r="X250" s="27"/>
      <c r="Y250" s="27"/>
      <c r="Z250" s="27"/>
      <c r="AA250" s="27">
        <f t="shared" si="86"/>
        <v>0</v>
      </c>
      <c r="AB250" s="27">
        <f t="shared" si="86"/>
        <v>0</v>
      </c>
      <c r="AC250" s="27"/>
      <c r="AD250" s="27"/>
      <c r="AE250" s="27"/>
      <c r="AF250" s="27"/>
      <c r="AG250" s="27"/>
      <c r="AH250" s="27"/>
      <c r="AI250" s="27"/>
      <c r="AJ250" s="27"/>
      <c r="AK250" s="27"/>
      <c r="AL250" s="27"/>
      <c r="AM250" s="27"/>
      <c r="AN250" s="27"/>
      <c r="AO250" s="27"/>
      <c r="AP250" s="27"/>
      <c r="AQ250" s="27"/>
      <c r="AR250" s="27"/>
      <c r="AS250" s="27"/>
      <c r="AT250" s="27"/>
      <c r="AU250" s="27"/>
      <c r="AV250" s="27"/>
    </row>
    <row r="251" spans="1:48" s="675" customFormat="1" ht="16.5" hidden="1" thickBot="1">
      <c r="A251" s="2060" t="s">
        <v>5</v>
      </c>
      <c r="B251" s="769" t="s">
        <v>25</v>
      </c>
      <c r="C251" s="786">
        <f t="shared" si="87"/>
        <v>0</v>
      </c>
      <c r="D251" s="757">
        <f t="shared" si="88"/>
        <v>0</v>
      </c>
      <c r="E251" s="1197"/>
      <c r="F251" s="1197"/>
      <c r="G251" s="758"/>
      <c r="H251" s="759"/>
      <c r="I251" s="25"/>
      <c r="J251" s="25"/>
      <c r="K251" s="26"/>
      <c r="L251" s="27"/>
      <c r="M251" s="27"/>
      <c r="N251" s="27"/>
      <c r="O251" s="27"/>
      <c r="P251" s="27"/>
      <c r="Q251" s="27"/>
      <c r="R251" s="27"/>
      <c r="S251" s="27"/>
      <c r="T251" s="27"/>
      <c r="U251" s="27"/>
      <c r="V251" s="27"/>
      <c r="W251" s="27"/>
      <c r="X251" s="27"/>
      <c r="Y251" s="27"/>
      <c r="Z251" s="27"/>
      <c r="AA251" s="27">
        <f t="shared" si="86"/>
        <v>0</v>
      </c>
      <c r="AB251" s="27">
        <f t="shared" si="86"/>
        <v>0</v>
      </c>
      <c r="AC251" s="27"/>
      <c r="AD251" s="27"/>
      <c r="AE251" s="27"/>
      <c r="AF251" s="27"/>
      <c r="AG251" s="27"/>
      <c r="AH251" s="27"/>
      <c r="AI251" s="27"/>
      <c r="AJ251" s="27"/>
      <c r="AK251" s="27"/>
      <c r="AL251" s="27"/>
      <c r="AM251" s="27"/>
      <c r="AN251" s="27"/>
      <c r="AO251" s="27"/>
      <c r="AP251" s="27"/>
      <c r="AQ251" s="27"/>
      <c r="AR251" s="27"/>
      <c r="AS251" s="27"/>
      <c r="AT251" s="27"/>
      <c r="AU251" s="27"/>
      <c r="AV251" s="27"/>
    </row>
    <row r="252" spans="1:48" s="675" customFormat="1" ht="16.5" hidden="1" thickBot="1">
      <c r="A252" s="2060" t="s">
        <v>106</v>
      </c>
      <c r="B252" s="769" t="s">
        <v>97</v>
      </c>
      <c r="C252" s="786">
        <f t="shared" si="87"/>
        <v>0</v>
      </c>
      <c r="D252" s="757">
        <f t="shared" si="88"/>
        <v>0</v>
      </c>
      <c r="E252" s="1197"/>
      <c r="F252" s="1197"/>
      <c r="G252" s="758"/>
      <c r="H252" s="759"/>
      <c r="I252" s="25"/>
      <c r="J252" s="25"/>
      <c r="K252" s="26"/>
      <c r="L252" s="27"/>
      <c r="M252" s="27"/>
      <c r="N252" s="27"/>
      <c r="O252" s="27"/>
      <c r="P252" s="27"/>
      <c r="Q252" s="27"/>
      <c r="R252" s="27"/>
      <c r="S252" s="27"/>
      <c r="T252" s="27"/>
      <c r="U252" s="27"/>
      <c r="V252" s="27"/>
      <c r="W252" s="27"/>
      <c r="X252" s="27"/>
      <c r="Y252" s="27"/>
      <c r="Z252" s="27"/>
      <c r="AA252" s="27">
        <f t="shared" si="86"/>
        <v>0</v>
      </c>
      <c r="AB252" s="27">
        <f t="shared" si="86"/>
        <v>0</v>
      </c>
      <c r="AC252" s="27"/>
      <c r="AD252" s="27"/>
      <c r="AE252" s="27"/>
      <c r="AF252" s="27"/>
      <c r="AG252" s="27"/>
      <c r="AH252" s="27"/>
      <c r="AI252" s="27"/>
      <c r="AJ252" s="27"/>
      <c r="AK252" s="27"/>
      <c r="AL252" s="27"/>
      <c r="AM252" s="27"/>
      <c r="AN252" s="27"/>
      <c r="AO252" s="27"/>
      <c r="AP252" s="27"/>
      <c r="AQ252" s="27"/>
      <c r="AR252" s="27"/>
      <c r="AS252" s="27"/>
      <c r="AT252" s="27"/>
      <c r="AU252" s="27"/>
      <c r="AV252" s="27"/>
    </row>
    <row r="253" spans="1:48" s="675" customFormat="1" ht="16.5" hidden="1" thickBot="1">
      <c r="A253" s="2060" t="s">
        <v>64</v>
      </c>
      <c r="B253" s="769" t="s">
        <v>84</v>
      </c>
      <c r="C253" s="786">
        <f t="shared" si="87"/>
        <v>0</v>
      </c>
      <c r="D253" s="757">
        <f t="shared" si="88"/>
        <v>0</v>
      </c>
      <c r="E253" s="1197"/>
      <c r="F253" s="1197"/>
      <c r="G253" s="758"/>
      <c r="H253" s="759"/>
      <c r="I253" s="25"/>
      <c r="J253" s="25"/>
      <c r="K253" s="26"/>
      <c r="L253" s="27"/>
      <c r="M253" s="27"/>
      <c r="N253" s="27"/>
      <c r="O253" s="27"/>
      <c r="P253" s="27"/>
      <c r="Q253" s="27"/>
      <c r="R253" s="27"/>
      <c r="S253" s="27"/>
      <c r="T253" s="27"/>
      <c r="U253" s="27"/>
      <c r="V253" s="27"/>
      <c r="W253" s="27"/>
      <c r="X253" s="27"/>
      <c r="Y253" s="27"/>
      <c r="Z253" s="27"/>
      <c r="AA253" s="27">
        <f t="shared" si="86"/>
        <v>0</v>
      </c>
      <c r="AB253" s="27">
        <f t="shared" si="86"/>
        <v>0</v>
      </c>
      <c r="AC253" s="27"/>
      <c r="AD253" s="27"/>
      <c r="AE253" s="27"/>
      <c r="AF253" s="27"/>
      <c r="AG253" s="27"/>
      <c r="AH253" s="27"/>
      <c r="AI253" s="27"/>
      <c r="AJ253" s="27"/>
      <c r="AK253" s="27"/>
      <c r="AL253" s="27"/>
      <c r="AM253" s="27"/>
      <c r="AN253" s="27"/>
      <c r="AO253" s="27"/>
      <c r="AP253" s="27"/>
      <c r="AQ253" s="27"/>
      <c r="AR253" s="27"/>
      <c r="AS253" s="27"/>
      <c r="AT253" s="27"/>
      <c r="AU253" s="27"/>
      <c r="AV253" s="27"/>
    </row>
    <row r="254" spans="1:48" s="675" customFormat="1" ht="16.5" hidden="1" thickBot="1">
      <c r="A254" s="2060" t="s">
        <v>18</v>
      </c>
      <c r="B254" s="769" t="s">
        <v>65</v>
      </c>
      <c r="C254" s="786">
        <f t="shared" si="87"/>
        <v>0</v>
      </c>
      <c r="D254" s="757">
        <f t="shared" si="88"/>
        <v>0</v>
      </c>
      <c r="E254" s="1197"/>
      <c r="F254" s="1197"/>
      <c r="G254" s="758"/>
      <c r="H254" s="759"/>
      <c r="I254" s="25"/>
      <c r="J254" s="25"/>
      <c r="K254" s="26"/>
      <c r="L254" s="27"/>
      <c r="M254" s="27"/>
      <c r="N254" s="27"/>
      <c r="O254" s="27"/>
      <c r="P254" s="27"/>
      <c r="Q254" s="27"/>
      <c r="R254" s="27"/>
      <c r="S254" s="27"/>
      <c r="T254" s="27"/>
      <c r="U254" s="27"/>
      <c r="V254" s="27"/>
      <c r="W254" s="27"/>
      <c r="X254" s="27"/>
      <c r="Y254" s="27"/>
      <c r="Z254" s="27"/>
      <c r="AA254" s="27">
        <f t="shared" si="86"/>
        <v>0</v>
      </c>
      <c r="AB254" s="27">
        <f t="shared" si="86"/>
        <v>0</v>
      </c>
      <c r="AC254" s="27"/>
      <c r="AD254" s="27"/>
      <c r="AE254" s="27"/>
      <c r="AF254" s="27"/>
      <c r="AG254" s="27"/>
      <c r="AH254" s="27"/>
      <c r="AI254" s="27"/>
      <c r="AJ254" s="27"/>
      <c r="AK254" s="27"/>
      <c r="AL254" s="27"/>
      <c r="AM254" s="27"/>
      <c r="AN254" s="27"/>
      <c r="AO254" s="27"/>
      <c r="AP254" s="27"/>
      <c r="AQ254" s="27"/>
      <c r="AR254" s="27"/>
      <c r="AS254" s="27"/>
      <c r="AT254" s="27"/>
      <c r="AU254" s="27"/>
      <c r="AV254" s="27"/>
    </row>
    <row r="255" spans="1:48" s="675" customFormat="1" ht="16.5" hidden="1" thickBot="1">
      <c r="A255" s="2060" t="s">
        <v>118</v>
      </c>
      <c r="B255" s="769" t="s">
        <v>123</v>
      </c>
      <c r="C255" s="786">
        <f t="shared" si="87"/>
        <v>0</v>
      </c>
      <c r="D255" s="757">
        <f t="shared" si="88"/>
        <v>0</v>
      </c>
      <c r="E255" s="1197"/>
      <c r="F255" s="1197"/>
      <c r="G255" s="758"/>
      <c r="H255" s="759"/>
      <c r="I255" s="25"/>
      <c r="J255" s="25"/>
      <c r="K255" s="26"/>
      <c r="L255" s="27"/>
      <c r="M255" s="27"/>
      <c r="N255" s="27"/>
      <c r="O255" s="27"/>
      <c r="P255" s="27"/>
      <c r="Q255" s="27"/>
      <c r="R255" s="27"/>
      <c r="S255" s="27"/>
      <c r="T255" s="27"/>
      <c r="U255" s="27"/>
      <c r="V255" s="27"/>
      <c r="W255" s="27"/>
      <c r="X255" s="27"/>
      <c r="Y255" s="27"/>
      <c r="Z255" s="27"/>
      <c r="AA255" s="27">
        <f t="shared" si="86"/>
        <v>0</v>
      </c>
      <c r="AB255" s="27">
        <f t="shared" si="86"/>
        <v>0</v>
      </c>
      <c r="AC255" s="27"/>
      <c r="AD255" s="27"/>
      <c r="AE255" s="27"/>
      <c r="AF255" s="27"/>
      <c r="AG255" s="27"/>
      <c r="AH255" s="27"/>
      <c r="AI255" s="27"/>
      <c r="AJ255" s="27"/>
      <c r="AK255" s="27"/>
      <c r="AL255" s="27"/>
      <c r="AM255" s="27"/>
      <c r="AN255" s="27"/>
      <c r="AO255" s="27"/>
      <c r="AP255" s="27"/>
      <c r="AQ255" s="27"/>
      <c r="AR255" s="27"/>
      <c r="AS255" s="27"/>
      <c r="AT255" s="27"/>
      <c r="AU255" s="27"/>
      <c r="AV255" s="27"/>
    </row>
    <row r="256" spans="1:48" s="675" customFormat="1" ht="16.5" hidden="1" thickBot="1">
      <c r="A256" s="2060" t="s">
        <v>62</v>
      </c>
      <c r="B256" s="769" t="s">
        <v>124</v>
      </c>
      <c r="C256" s="786">
        <f t="shared" si="87"/>
        <v>0</v>
      </c>
      <c r="D256" s="757">
        <f t="shared" si="88"/>
        <v>0</v>
      </c>
      <c r="E256" s="1197"/>
      <c r="F256" s="1197"/>
      <c r="G256" s="758"/>
      <c r="H256" s="759"/>
      <c r="I256" s="25"/>
      <c r="J256" s="25"/>
      <c r="K256" s="26"/>
      <c r="L256" s="27"/>
      <c r="M256" s="27"/>
      <c r="N256" s="27"/>
      <c r="O256" s="27"/>
      <c r="P256" s="27"/>
      <c r="Q256" s="27"/>
      <c r="R256" s="27"/>
      <c r="S256" s="27"/>
      <c r="T256" s="27"/>
      <c r="U256" s="27"/>
      <c r="V256" s="27"/>
      <c r="W256" s="27"/>
      <c r="X256" s="27"/>
      <c r="Y256" s="27"/>
      <c r="Z256" s="27"/>
      <c r="AA256" s="27">
        <f t="shared" si="86"/>
        <v>0</v>
      </c>
      <c r="AB256" s="27">
        <f t="shared" si="86"/>
        <v>0</v>
      </c>
      <c r="AC256" s="27"/>
      <c r="AD256" s="27"/>
      <c r="AE256" s="27"/>
      <c r="AF256" s="27"/>
      <c r="AG256" s="27"/>
      <c r="AH256" s="27"/>
      <c r="AI256" s="27"/>
      <c r="AJ256" s="27"/>
      <c r="AK256" s="27"/>
      <c r="AL256" s="27"/>
      <c r="AM256" s="27"/>
      <c r="AN256" s="27"/>
      <c r="AO256" s="27"/>
      <c r="AP256" s="27"/>
      <c r="AQ256" s="27"/>
      <c r="AR256" s="27"/>
      <c r="AS256" s="27"/>
      <c r="AT256" s="27"/>
      <c r="AU256" s="27"/>
      <c r="AV256" s="27"/>
    </row>
    <row r="257" spans="1:48" s="675" customFormat="1" ht="16.5" hidden="1" thickBot="1">
      <c r="A257" s="2060" t="s">
        <v>49</v>
      </c>
      <c r="B257" s="769" t="s">
        <v>1</v>
      </c>
      <c r="C257" s="786">
        <f t="shared" si="87"/>
        <v>1</v>
      </c>
      <c r="D257" s="757">
        <f t="shared" si="88"/>
        <v>0</v>
      </c>
      <c r="E257" s="1197"/>
      <c r="F257" s="1197"/>
      <c r="G257" s="758"/>
      <c r="H257" s="759"/>
      <c r="I257" s="25"/>
      <c r="J257" s="25"/>
      <c r="K257" s="26"/>
      <c r="L257" s="27"/>
      <c r="M257" s="27"/>
      <c r="N257" s="27"/>
      <c r="O257" s="27"/>
      <c r="P257" s="27"/>
      <c r="Q257" s="27"/>
      <c r="R257" s="27"/>
      <c r="S257" s="27"/>
      <c r="T257" s="27"/>
      <c r="U257" s="27"/>
      <c r="V257" s="27"/>
      <c r="W257" s="27"/>
      <c r="X257" s="27"/>
      <c r="Y257" s="27"/>
      <c r="Z257" s="27"/>
      <c r="AA257" s="27">
        <f t="shared" si="86"/>
        <v>1</v>
      </c>
      <c r="AB257" s="27">
        <f t="shared" si="86"/>
        <v>0</v>
      </c>
      <c r="AC257" s="27"/>
      <c r="AD257" s="27"/>
      <c r="AE257" s="27"/>
      <c r="AF257" s="27"/>
      <c r="AG257" s="27"/>
      <c r="AH257" s="27"/>
      <c r="AI257" s="27"/>
      <c r="AJ257" s="27"/>
      <c r="AK257" s="27"/>
      <c r="AL257" s="27"/>
      <c r="AM257" s="27"/>
      <c r="AN257" s="27"/>
      <c r="AO257" s="27"/>
      <c r="AP257" s="27"/>
      <c r="AQ257" s="27"/>
      <c r="AR257" s="27"/>
      <c r="AS257" s="27"/>
      <c r="AT257" s="27"/>
      <c r="AU257" s="27">
        <v>1</v>
      </c>
      <c r="AV257" s="27"/>
    </row>
    <row r="258" spans="1:48" s="675" customFormat="1" ht="16.5" hidden="1" thickBot="1">
      <c r="A258" s="2060" t="s">
        <v>2</v>
      </c>
      <c r="B258" s="787" t="s">
        <v>58</v>
      </c>
      <c r="C258" s="786">
        <f t="shared" si="87"/>
        <v>0</v>
      </c>
      <c r="D258" s="757">
        <f t="shared" si="88"/>
        <v>0</v>
      </c>
      <c r="E258" s="1197"/>
      <c r="F258" s="1197"/>
      <c r="G258" s="758"/>
      <c r="H258" s="759"/>
      <c r="I258" s="25"/>
      <c r="J258" s="25"/>
      <c r="K258" s="26"/>
      <c r="L258" s="27"/>
      <c r="M258" s="27"/>
      <c r="N258" s="27"/>
      <c r="O258" s="27"/>
      <c r="P258" s="27"/>
      <c r="Q258" s="27"/>
      <c r="R258" s="27"/>
      <c r="S258" s="27"/>
      <c r="T258" s="27"/>
      <c r="U258" s="27"/>
      <c r="V258" s="27"/>
      <c r="W258" s="27"/>
      <c r="X258" s="27"/>
      <c r="Y258" s="27"/>
      <c r="Z258" s="27"/>
      <c r="AA258" s="27">
        <f t="shared" si="86"/>
        <v>0</v>
      </c>
      <c r="AB258" s="27">
        <f t="shared" si="86"/>
        <v>0</v>
      </c>
      <c r="AC258" s="27"/>
      <c r="AD258" s="27"/>
      <c r="AE258" s="27"/>
      <c r="AF258" s="27"/>
      <c r="AG258" s="27"/>
      <c r="AH258" s="27"/>
      <c r="AI258" s="27"/>
      <c r="AJ258" s="27"/>
      <c r="AK258" s="27"/>
      <c r="AL258" s="27"/>
      <c r="AM258" s="27"/>
      <c r="AN258" s="27"/>
      <c r="AO258" s="27"/>
      <c r="AP258" s="27"/>
      <c r="AQ258" s="27"/>
      <c r="AR258" s="27"/>
      <c r="AS258" s="27"/>
      <c r="AT258" s="27"/>
      <c r="AU258" s="27"/>
      <c r="AV258" s="27"/>
    </row>
    <row r="259" spans="1:48" s="675" customFormat="1" ht="16.5" hidden="1" thickBot="1">
      <c r="A259" s="2060" t="s">
        <v>221</v>
      </c>
      <c r="B259" s="787" t="s">
        <v>240</v>
      </c>
      <c r="C259" s="786">
        <f t="shared" si="87"/>
        <v>1</v>
      </c>
      <c r="D259" s="757">
        <f t="shared" si="88"/>
        <v>0</v>
      </c>
      <c r="E259" s="1197"/>
      <c r="F259" s="1197"/>
      <c r="G259" s="758"/>
      <c r="H259" s="759"/>
      <c r="I259" s="25"/>
      <c r="J259" s="25"/>
      <c r="K259" s="26"/>
      <c r="L259" s="27"/>
      <c r="M259" s="27"/>
      <c r="N259" s="27"/>
      <c r="O259" s="27"/>
      <c r="P259" s="27"/>
      <c r="Q259" s="27"/>
      <c r="R259" s="27"/>
      <c r="S259" s="27"/>
      <c r="T259" s="27"/>
      <c r="U259" s="27"/>
      <c r="V259" s="27"/>
      <c r="W259" s="27"/>
      <c r="X259" s="27"/>
      <c r="Y259" s="27"/>
      <c r="Z259" s="27"/>
      <c r="AA259" s="27">
        <f t="shared" si="86"/>
        <v>1</v>
      </c>
      <c r="AB259" s="27">
        <f t="shared" si="86"/>
        <v>0</v>
      </c>
      <c r="AC259" s="27"/>
      <c r="AD259" s="27"/>
      <c r="AE259" s="27"/>
      <c r="AF259" s="27"/>
      <c r="AG259" s="27"/>
      <c r="AH259" s="27"/>
      <c r="AI259" s="27"/>
      <c r="AJ259" s="27"/>
      <c r="AK259" s="27"/>
      <c r="AL259" s="27"/>
      <c r="AM259" s="27"/>
      <c r="AN259" s="27"/>
      <c r="AO259" s="27">
        <v>1</v>
      </c>
      <c r="AP259" s="27"/>
      <c r="AQ259" s="27"/>
      <c r="AR259" s="27"/>
      <c r="AS259" s="27"/>
      <c r="AT259" s="27"/>
      <c r="AU259" s="27"/>
      <c r="AV259" s="27"/>
    </row>
    <row r="260" spans="1:48" s="675" customFormat="1" ht="16.5" hidden="1" thickBot="1">
      <c r="A260" s="2060" t="s">
        <v>241</v>
      </c>
      <c r="B260" s="787" t="s">
        <v>242</v>
      </c>
      <c r="C260" s="786">
        <f t="shared" si="87"/>
        <v>0</v>
      </c>
      <c r="D260" s="757">
        <f t="shared" si="88"/>
        <v>0</v>
      </c>
      <c r="E260" s="1197"/>
      <c r="F260" s="1197"/>
      <c r="G260" s="758"/>
      <c r="H260" s="759"/>
      <c r="I260" s="25"/>
      <c r="J260" s="25"/>
      <c r="K260" s="26"/>
      <c r="L260" s="27"/>
      <c r="M260" s="27"/>
      <c r="N260" s="27"/>
      <c r="O260" s="27"/>
      <c r="P260" s="27"/>
      <c r="Q260" s="27"/>
      <c r="R260" s="27"/>
      <c r="S260" s="27"/>
      <c r="T260" s="27"/>
      <c r="U260" s="27"/>
      <c r="V260" s="27"/>
      <c r="W260" s="27"/>
      <c r="X260" s="27"/>
      <c r="Y260" s="27"/>
      <c r="Z260" s="27"/>
      <c r="AA260" s="41">
        <f t="shared" si="86"/>
        <v>0</v>
      </c>
      <c r="AB260" s="41">
        <f t="shared" si="86"/>
        <v>0</v>
      </c>
      <c r="AC260" s="27"/>
      <c r="AD260" s="27"/>
      <c r="AE260" s="27"/>
      <c r="AF260" s="27"/>
      <c r="AG260" s="27"/>
      <c r="AH260" s="27"/>
      <c r="AI260" s="27"/>
      <c r="AJ260" s="27"/>
      <c r="AK260" s="27"/>
      <c r="AL260" s="27"/>
      <c r="AM260" s="27"/>
      <c r="AN260" s="27"/>
      <c r="AO260" s="27"/>
      <c r="AP260" s="27"/>
      <c r="AQ260" s="27"/>
      <c r="AR260" s="27"/>
      <c r="AS260" s="27"/>
      <c r="AT260" s="27"/>
      <c r="AU260" s="27"/>
      <c r="AV260" s="27"/>
    </row>
    <row r="261" spans="1:48" s="675" customFormat="1" ht="16.5" hidden="1" thickBot="1">
      <c r="A261" s="2060" t="s">
        <v>243</v>
      </c>
      <c r="B261" s="769" t="s">
        <v>244</v>
      </c>
      <c r="C261" s="786">
        <f t="shared" si="87"/>
        <v>0</v>
      </c>
      <c r="D261" s="757">
        <f t="shared" si="88"/>
        <v>0</v>
      </c>
      <c r="E261" s="1197"/>
      <c r="F261" s="1197"/>
      <c r="G261" s="758"/>
      <c r="H261" s="759"/>
      <c r="I261" s="25"/>
      <c r="J261" s="25"/>
      <c r="K261" s="26"/>
      <c r="L261" s="27"/>
      <c r="M261" s="27"/>
      <c r="N261" s="27"/>
      <c r="O261" s="27"/>
      <c r="P261" s="27"/>
      <c r="Q261" s="27"/>
      <c r="R261" s="27"/>
      <c r="S261" s="27"/>
      <c r="T261" s="27"/>
      <c r="U261" s="27"/>
      <c r="V261" s="27"/>
      <c r="W261" s="27"/>
      <c r="X261" s="27"/>
      <c r="Y261" s="27"/>
      <c r="Z261" s="27"/>
      <c r="AA261" s="41">
        <f t="shared" si="86"/>
        <v>0</v>
      </c>
      <c r="AB261" s="41">
        <f t="shared" si="86"/>
        <v>0</v>
      </c>
      <c r="AC261" s="27"/>
      <c r="AD261" s="27"/>
      <c r="AE261" s="27"/>
      <c r="AF261" s="27"/>
      <c r="AG261" s="27"/>
      <c r="AH261" s="27"/>
      <c r="AI261" s="27"/>
      <c r="AJ261" s="27"/>
      <c r="AK261" s="27"/>
      <c r="AL261" s="27"/>
      <c r="AM261" s="27"/>
      <c r="AN261" s="27"/>
      <c r="AO261" s="27"/>
      <c r="AP261" s="27"/>
      <c r="AQ261" s="27"/>
      <c r="AR261" s="27"/>
      <c r="AS261" s="27"/>
      <c r="AT261" s="27"/>
      <c r="AU261" s="27"/>
      <c r="AV261" s="27"/>
    </row>
    <row r="262" spans="1:48" s="675" customFormat="1" ht="16.5" hidden="1" thickBot="1">
      <c r="A262" s="2060" t="s">
        <v>245</v>
      </c>
      <c r="B262" s="769" t="s">
        <v>246</v>
      </c>
      <c r="C262" s="756">
        <f t="shared" si="87"/>
        <v>0</v>
      </c>
      <c r="D262" s="757">
        <f t="shared" si="88"/>
        <v>0</v>
      </c>
      <c r="E262" s="1197"/>
      <c r="F262" s="1197"/>
      <c r="G262" s="758"/>
      <c r="H262" s="759"/>
      <c r="I262" s="25"/>
      <c r="J262" s="25"/>
      <c r="K262" s="26"/>
      <c r="L262" s="27"/>
      <c r="M262" s="27"/>
      <c r="N262" s="27"/>
      <c r="O262" s="27"/>
      <c r="P262" s="27"/>
      <c r="Q262" s="27"/>
      <c r="R262" s="27"/>
      <c r="S262" s="27"/>
      <c r="T262" s="27"/>
      <c r="U262" s="27"/>
      <c r="V262" s="27"/>
      <c r="W262" s="27"/>
      <c r="X262" s="27"/>
      <c r="Y262" s="27"/>
      <c r="Z262" s="27"/>
      <c r="AA262" s="41"/>
      <c r="AB262" s="41"/>
      <c r="AC262" s="27"/>
      <c r="AD262" s="27"/>
      <c r="AE262" s="27"/>
      <c r="AF262" s="27"/>
      <c r="AG262" s="27"/>
      <c r="AH262" s="27"/>
      <c r="AI262" s="27"/>
      <c r="AJ262" s="27"/>
      <c r="AK262" s="27"/>
      <c r="AL262" s="27"/>
      <c r="AM262" s="27"/>
      <c r="AN262" s="27"/>
      <c r="AO262" s="27"/>
      <c r="AP262" s="27"/>
      <c r="AQ262" s="27"/>
      <c r="AR262" s="27"/>
      <c r="AS262" s="27"/>
      <c r="AT262" s="27"/>
      <c r="AU262" s="27"/>
      <c r="AV262" s="27"/>
    </row>
    <row r="263" spans="1:48" s="675" customFormat="1" ht="16.5" hidden="1" thickBot="1">
      <c r="A263" s="2060" t="s">
        <v>247</v>
      </c>
      <c r="B263" s="769" t="s">
        <v>111</v>
      </c>
      <c r="C263" s="756">
        <f t="shared" si="87"/>
        <v>0</v>
      </c>
      <c r="D263" s="757">
        <f t="shared" si="88"/>
        <v>0</v>
      </c>
      <c r="E263" s="1197"/>
      <c r="F263" s="1197"/>
      <c r="G263" s="758"/>
      <c r="H263" s="759"/>
      <c r="I263" s="25"/>
      <c r="J263" s="25"/>
      <c r="K263" s="26"/>
      <c r="L263" s="27"/>
      <c r="M263" s="27"/>
      <c r="N263" s="27"/>
      <c r="O263" s="27"/>
      <c r="P263" s="27"/>
      <c r="Q263" s="27"/>
      <c r="R263" s="27"/>
      <c r="S263" s="27"/>
      <c r="T263" s="27"/>
      <c r="U263" s="27"/>
      <c r="V263" s="27"/>
      <c r="W263" s="27"/>
      <c r="X263" s="27"/>
      <c r="Y263" s="27"/>
      <c r="Z263" s="27"/>
      <c r="AA263" s="41">
        <f>AC263+AE263+AG263+AI263+AK263+AM263+AO263+AQ263+AS263+AU263</f>
        <v>0</v>
      </c>
      <c r="AB263" s="41">
        <f>AD263+AF263+AH263+AJ263+AL263+AN263+AP263+AR263+AT263+AV263</f>
        <v>0</v>
      </c>
      <c r="AC263" s="27"/>
      <c r="AD263" s="27"/>
      <c r="AE263" s="27"/>
      <c r="AF263" s="27"/>
      <c r="AG263" s="27"/>
      <c r="AH263" s="27"/>
      <c r="AI263" s="27"/>
      <c r="AJ263" s="27"/>
      <c r="AK263" s="27"/>
      <c r="AL263" s="27"/>
      <c r="AM263" s="27"/>
      <c r="AN263" s="27"/>
      <c r="AO263" s="27"/>
      <c r="AP263" s="27"/>
      <c r="AQ263" s="27"/>
      <c r="AR263" s="27"/>
      <c r="AS263" s="27"/>
      <c r="AT263" s="27"/>
      <c r="AU263" s="27"/>
      <c r="AV263" s="27"/>
    </row>
    <row r="264" spans="1:48" s="675" customFormat="1" ht="16.5" hidden="1" thickBot="1">
      <c r="A264" s="2066" t="s">
        <v>248</v>
      </c>
      <c r="B264" s="776" t="s">
        <v>22</v>
      </c>
      <c r="C264" s="756">
        <f t="shared" si="87"/>
        <v>0</v>
      </c>
      <c r="D264" s="757">
        <f t="shared" si="88"/>
        <v>0</v>
      </c>
      <c r="E264" s="1197"/>
      <c r="F264" s="1197"/>
      <c r="G264" s="758"/>
      <c r="H264" s="759"/>
      <c r="I264" s="25"/>
      <c r="J264" s="25"/>
      <c r="K264" s="26"/>
      <c r="L264" s="27"/>
      <c r="M264" s="27"/>
      <c r="N264" s="27"/>
      <c r="O264" s="27"/>
      <c r="P264" s="27"/>
      <c r="Q264" s="27"/>
      <c r="R264" s="27"/>
      <c r="S264" s="27"/>
      <c r="T264" s="27"/>
      <c r="U264" s="27"/>
      <c r="V264" s="27"/>
      <c r="W264" s="27"/>
      <c r="X264" s="27"/>
      <c r="Y264" s="27"/>
      <c r="Z264" s="27"/>
      <c r="AA264" s="41">
        <f>AC264+AE264+AG264+AI264+AK264+AM264+AO264+AQ264+AS264+AU264</f>
        <v>0</v>
      </c>
      <c r="AB264" s="41">
        <f>AD264+AF264+AH264+AJ264+AL264+AN264+AP264+AR264+AT264+AV264</f>
        <v>0</v>
      </c>
      <c r="AC264" s="27"/>
      <c r="AD264" s="27"/>
      <c r="AE264" s="27"/>
      <c r="AF264" s="27"/>
      <c r="AG264" s="27"/>
      <c r="AH264" s="27"/>
      <c r="AI264" s="27"/>
      <c r="AJ264" s="27"/>
      <c r="AK264" s="27"/>
      <c r="AL264" s="27"/>
      <c r="AM264" s="27"/>
      <c r="AN264" s="27"/>
      <c r="AO264" s="27"/>
      <c r="AP264" s="27"/>
      <c r="AQ264" s="27"/>
      <c r="AR264" s="27"/>
      <c r="AS264" s="27"/>
      <c r="AT264" s="27"/>
      <c r="AU264" s="27"/>
      <c r="AV264" s="27"/>
    </row>
    <row r="265" spans="1:48" s="675" customFormat="1" ht="16.5" hidden="1" thickBot="1">
      <c r="A265" s="2065" t="s">
        <v>52</v>
      </c>
      <c r="B265" s="788" t="s">
        <v>249</v>
      </c>
      <c r="C265" s="780">
        <f t="shared" si="87"/>
        <v>2</v>
      </c>
      <c r="D265" s="781">
        <f>(J265+L265+N265+P265+R265+T265+V265+X265+Z265+AB265)</f>
        <v>600</v>
      </c>
      <c r="E265" s="1197"/>
      <c r="F265" s="1197"/>
      <c r="G265" s="766">
        <f>C265/C306*100%</f>
        <v>2.7027027027027029E-2</v>
      </c>
      <c r="H265" s="767">
        <f>D265/D306*100%</f>
        <v>0.17610801291458761</v>
      </c>
      <c r="I265" s="18">
        <f t="shared" ref="I265:AV265" si="89">SUM(I267:I277)</f>
        <v>0</v>
      </c>
      <c r="J265" s="18">
        <f t="shared" si="89"/>
        <v>0</v>
      </c>
      <c r="K265" s="19">
        <f t="shared" si="89"/>
        <v>0</v>
      </c>
      <c r="L265" s="20">
        <f t="shared" si="89"/>
        <v>0</v>
      </c>
      <c r="M265" s="20">
        <f t="shared" si="89"/>
        <v>0</v>
      </c>
      <c r="N265" s="20">
        <f t="shared" si="89"/>
        <v>0</v>
      </c>
      <c r="O265" s="20">
        <f t="shared" si="89"/>
        <v>0</v>
      </c>
      <c r="P265" s="20">
        <f t="shared" si="89"/>
        <v>0</v>
      </c>
      <c r="Q265" s="20">
        <f t="shared" si="89"/>
        <v>0</v>
      </c>
      <c r="R265" s="20">
        <f t="shared" si="89"/>
        <v>0</v>
      </c>
      <c r="S265" s="20">
        <f t="shared" si="89"/>
        <v>0</v>
      </c>
      <c r="T265" s="20">
        <f t="shared" si="89"/>
        <v>0</v>
      </c>
      <c r="U265" s="20">
        <f t="shared" si="89"/>
        <v>1</v>
      </c>
      <c r="V265" s="20">
        <f t="shared" si="89"/>
        <v>0</v>
      </c>
      <c r="W265" s="20">
        <f t="shared" si="89"/>
        <v>0</v>
      </c>
      <c r="X265" s="20">
        <f t="shared" si="89"/>
        <v>0</v>
      </c>
      <c r="Y265" s="20">
        <f t="shared" si="89"/>
        <v>0</v>
      </c>
      <c r="Z265" s="20">
        <f t="shared" si="89"/>
        <v>0</v>
      </c>
      <c r="AA265" s="21">
        <f t="shared" si="89"/>
        <v>1</v>
      </c>
      <c r="AB265" s="21">
        <f t="shared" si="89"/>
        <v>600</v>
      </c>
      <c r="AC265" s="20">
        <f t="shared" si="89"/>
        <v>0</v>
      </c>
      <c r="AD265" s="20">
        <f t="shared" si="89"/>
        <v>0</v>
      </c>
      <c r="AE265" s="20">
        <f t="shared" si="89"/>
        <v>0</v>
      </c>
      <c r="AF265" s="20">
        <f t="shared" si="89"/>
        <v>0</v>
      </c>
      <c r="AG265" s="20">
        <f t="shared" si="89"/>
        <v>0</v>
      </c>
      <c r="AH265" s="20">
        <f t="shared" si="89"/>
        <v>0</v>
      </c>
      <c r="AI265" s="20">
        <f t="shared" si="89"/>
        <v>0</v>
      </c>
      <c r="AJ265" s="20">
        <f t="shared" si="89"/>
        <v>0</v>
      </c>
      <c r="AK265" s="20">
        <f t="shared" si="89"/>
        <v>1</v>
      </c>
      <c r="AL265" s="20">
        <f t="shared" si="89"/>
        <v>600</v>
      </c>
      <c r="AM265" s="20">
        <f t="shared" si="89"/>
        <v>0</v>
      </c>
      <c r="AN265" s="20">
        <f t="shared" si="89"/>
        <v>0</v>
      </c>
      <c r="AO265" s="20">
        <f t="shared" si="89"/>
        <v>0</v>
      </c>
      <c r="AP265" s="20">
        <f t="shared" si="89"/>
        <v>0</v>
      </c>
      <c r="AQ265" s="20">
        <f t="shared" si="89"/>
        <v>0</v>
      </c>
      <c r="AR265" s="20">
        <f t="shared" si="89"/>
        <v>0</v>
      </c>
      <c r="AS265" s="20">
        <f t="shared" si="89"/>
        <v>0</v>
      </c>
      <c r="AT265" s="20">
        <f t="shared" si="89"/>
        <v>0</v>
      </c>
      <c r="AU265" s="20">
        <f t="shared" si="89"/>
        <v>0</v>
      </c>
      <c r="AV265" s="20">
        <f t="shared" si="89"/>
        <v>0</v>
      </c>
    </row>
    <row r="266" spans="1:48" s="675" customFormat="1" ht="16.5" hidden="1" thickBot="1">
      <c r="A266" s="2060"/>
      <c r="B266" s="755" t="s">
        <v>107</v>
      </c>
      <c r="C266" s="786"/>
      <c r="D266" s="789"/>
      <c r="E266" s="1197"/>
      <c r="F266" s="1197"/>
      <c r="G266" s="758"/>
      <c r="H266" s="759"/>
      <c r="I266" s="25"/>
      <c r="J266" s="25"/>
      <c r="K266" s="26"/>
      <c r="L266" s="27"/>
      <c r="M266" s="27"/>
      <c r="N266" s="27"/>
      <c r="O266" s="27"/>
      <c r="P266" s="27"/>
      <c r="Q266" s="27"/>
      <c r="R266" s="27"/>
      <c r="S266" s="27"/>
      <c r="T266" s="27"/>
      <c r="U266" s="27"/>
      <c r="V266" s="27"/>
      <c r="W266" s="27"/>
      <c r="X266" s="27"/>
      <c r="Y266" s="27"/>
      <c r="Z266" s="27"/>
      <c r="AA266" s="27">
        <f t="shared" ref="AA266:AB299" si="90">AC266+AE266+AG266+AI266+AK266+AM266+AO266+AQ266+AS266+AU266</f>
        <v>0</v>
      </c>
      <c r="AB266" s="27">
        <f t="shared" si="90"/>
        <v>0</v>
      </c>
      <c r="AC266" s="27"/>
      <c r="AD266" s="27"/>
      <c r="AE266" s="27"/>
      <c r="AF266" s="27"/>
      <c r="AG266" s="27"/>
      <c r="AH266" s="27"/>
      <c r="AI266" s="27"/>
      <c r="AJ266" s="27"/>
      <c r="AK266" s="27"/>
      <c r="AL266" s="27"/>
      <c r="AM266" s="27"/>
      <c r="AN266" s="27"/>
      <c r="AO266" s="27"/>
      <c r="AP266" s="27"/>
      <c r="AQ266" s="27"/>
      <c r="AR266" s="27"/>
      <c r="AS266" s="27"/>
      <c r="AT266" s="27"/>
      <c r="AU266" s="27"/>
      <c r="AV266" s="27"/>
    </row>
    <row r="267" spans="1:48" s="675" customFormat="1" ht="16.5" hidden="1" thickBot="1">
      <c r="A267" s="2060" t="s">
        <v>37</v>
      </c>
      <c r="B267" s="755" t="s">
        <v>250</v>
      </c>
      <c r="C267" s="786">
        <f t="shared" ref="C267:C279" si="91">I267+K267+M267+O267+Q267+S267+U267+W267+Y267+AA267</f>
        <v>0</v>
      </c>
      <c r="D267" s="771">
        <f>(J267+L267+N267+P267+R267+T267+V267+X267+Z267+AB267)</f>
        <v>0</v>
      </c>
      <c r="E267" s="1197"/>
      <c r="F267" s="1197"/>
      <c r="G267" s="758"/>
      <c r="H267" s="759"/>
      <c r="I267" s="25"/>
      <c r="J267" s="25"/>
      <c r="K267" s="26"/>
      <c r="L267" s="27"/>
      <c r="M267" s="27"/>
      <c r="N267" s="27"/>
      <c r="O267" s="27"/>
      <c r="P267" s="27"/>
      <c r="Q267" s="27"/>
      <c r="R267" s="27"/>
      <c r="S267" s="27"/>
      <c r="T267" s="27"/>
      <c r="U267" s="27"/>
      <c r="V267" s="27"/>
      <c r="W267" s="27"/>
      <c r="X267" s="27"/>
      <c r="Y267" s="27"/>
      <c r="Z267" s="27"/>
      <c r="AA267" s="27">
        <f t="shared" si="90"/>
        <v>0</v>
      </c>
      <c r="AB267" s="27">
        <f t="shared" si="90"/>
        <v>0</v>
      </c>
      <c r="AC267" s="27"/>
      <c r="AD267" s="27"/>
      <c r="AE267" s="27"/>
      <c r="AF267" s="27"/>
      <c r="AG267" s="27"/>
      <c r="AH267" s="27"/>
      <c r="AI267" s="27"/>
      <c r="AJ267" s="27"/>
      <c r="AK267" s="27"/>
      <c r="AL267" s="27"/>
      <c r="AM267" s="27"/>
      <c r="AN267" s="27"/>
      <c r="AO267" s="27"/>
      <c r="AP267" s="27"/>
      <c r="AQ267" s="27"/>
      <c r="AR267" s="27"/>
      <c r="AS267" s="27"/>
      <c r="AT267" s="27"/>
      <c r="AU267" s="27"/>
      <c r="AV267" s="27"/>
    </row>
    <row r="268" spans="1:48" s="675" customFormat="1" ht="16.5" hidden="1" thickBot="1">
      <c r="A268" s="2060" t="s">
        <v>27</v>
      </c>
      <c r="B268" s="755" t="s">
        <v>6</v>
      </c>
      <c r="C268" s="786">
        <f t="shared" si="91"/>
        <v>0</v>
      </c>
      <c r="D268" s="771">
        <f t="shared" ref="D268:D277" si="92">(J268+L268+N268+P268+R268+T268+V268+X268+Z268+AB268)</f>
        <v>0</v>
      </c>
      <c r="E268" s="1197"/>
      <c r="F268" s="1197"/>
      <c r="G268" s="758"/>
      <c r="H268" s="759"/>
      <c r="I268" s="25"/>
      <c r="J268" s="25"/>
      <c r="K268" s="26"/>
      <c r="L268" s="27"/>
      <c r="M268" s="27"/>
      <c r="N268" s="27"/>
      <c r="O268" s="27"/>
      <c r="P268" s="27"/>
      <c r="Q268" s="27"/>
      <c r="R268" s="27"/>
      <c r="S268" s="27"/>
      <c r="T268" s="27"/>
      <c r="U268" s="27"/>
      <c r="V268" s="27"/>
      <c r="W268" s="27"/>
      <c r="X268" s="27"/>
      <c r="Y268" s="27"/>
      <c r="Z268" s="27"/>
      <c r="AA268" s="27">
        <f t="shared" si="90"/>
        <v>0</v>
      </c>
      <c r="AB268" s="27">
        <f t="shared" si="90"/>
        <v>0</v>
      </c>
      <c r="AC268" s="27"/>
      <c r="AD268" s="27"/>
      <c r="AE268" s="27"/>
      <c r="AF268" s="27"/>
      <c r="AG268" s="27"/>
      <c r="AH268" s="27"/>
      <c r="AI268" s="27"/>
      <c r="AJ268" s="27"/>
      <c r="AK268" s="27"/>
      <c r="AL268" s="27"/>
      <c r="AM268" s="27"/>
      <c r="AN268" s="27"/>
      <c r="AO268" s="27"/>
      <c r="AP268" s="27"/>
      <c r="AQ268" s="27"/>
      <c r="AR268" s="27"/>
      <c r="AS268" s="27"/>
      <c r="AT268" s="27"/>
      <c r="AU268" s="27"/>
      <c r="AV268" s="27"/>
    </row>
    <row r="269" spans="1:48" s="675" customFormat="1" ht="16.5" hidden="1" thickBot="1">
      <c r="A269" s="2060" t="s">
        <v>46</v>
      </c>
      <c r="B269" s="755" t="s">
        <v>31</v>
      </c>
      <c r="C269" s="786">
        <f t="shared" si="91"/>
        <v>1</v>
      </c>
      <c r="D269" s="771">
        <f t="shared" si="92"/>
        <v>600</v>
      </c>
      <c r="E269" s="1197"/>
      <c r="F269" s="1197"/>
      <c r="G269" s="758"/>
      <c r="H269" s="759"/>
      <c r="I269" s="25"/>
      <c r="J269" s="25"/>
      <c r="K269" s="26"/>
      <c r="L269" s="27"/>
      <c r="M269" s="27"/>
      <c r="N269" s="27"/>
      <c r="O269" s="27"/>
      <c r="P269" s="27"/>
      <c r="Q269" s="27"/>
      <c r="R269" s="27"/>
      <c r="S269" s="27"/>
      <c r="T269" s="27"/>
      <c r="U269" s="27"/>
      <c r="V269" s="27"/>
      <c r="W269" s="27"/>
      <c r="X269" s="27"/>
      <c r="Y269" s="27"/>
      <c r="Z269" s="27"/>
      <c r="AA269" s="27">
        <f t="shared" si="90"/>
        <v>1</v>
      </c>
      <c r="AB269" s="27">
        <f t="shared" si="90"/>
        <v>600</v>
      </c>
      <c r="AC269" s="27"/>
      <c r="AD269" s="27"/>
      <c r="AE269" s="27"/>
      <c r="AF269" s="27"/>
      <c r="AG269" s="27"/>
      <c r="AH269" s="27"/>
      <c r="AI269" s="27"/>
      <c r="AJ269" s="27"/>
      <c r="AK269" s="27">
        <v>1</v>
      </c>
      <c r="AL269" s="27">
        <v>600</v>
      </c>
      <c r="AM269" s="27"/>
      <c r="AN269" s="27"/>
      <c r="AO269" s="27"/>
      <c r="AP269" s="27"/>
      <c r="AQ269" s="27"/>
      <c r="AR269" s="27"/>
      <c r="AS269" s="27"/>
      <c r="AT269" s="27"/>
      <c r="AU269" s="27"/>
      <c r="AV269" s="27"/>
    </row>
    <row r="270" spans="1:48" s="675" customFormat="1" ht="16.5" hidden="1" thickBot="1">
      <c r="A270" s="2060" t="s">
        <v>68</v>
      </c>
      <c r="B270" s="755" t="s">
        <v>32</v>
      </c>
      <c r="C270" s="786">
        <f t="shared" si="91"/>
        <v>0</v>
      </c>
      <c r="D270" s="771">
        <f t="shared" si="92"/>
        <v>0</v>
      </c>
      <c r="E270" s="1197"/>
      <c r="F270" s="1197"/>
      <c r="G270" s="758"/>
      <c r="H270" s="759"/>
      <c r="I270" s="25"/>
      <c r="J270" s="25"/>
      <c r="K270" s="26"/>
      <c r="L270" s="27"/>
      <c r="M270" s="27"/>
      <c r="N270" s="27"/>
      <c r="O270" s="27"/>
      <c r="P270" s="27"/>
      <c r="Q270" s="27"/>
      <c r="R270" s="27"/>
      <c r="S270" s="27"/>
      <c r="T270" s="27"/>
      <c r="U270" s="27"/>
      <c r="V270" s="27"/>
      <c r="W270" s="27"/>
      <c r="X270" s="27"/>
      <c r="Y270" s="27"/>
      <c r="Z270" s="27"/>
      <c r="AA270" s="27">
        <f t="shared" si="90"/>
        <v>0</v>
      </c>
      <c r="AB270" s="27">
        <f t="shared" si="90"/>
        <v>0</v>
      </c>
      <c r="AC270" s="27"/>
      <c r="AD270" s="27"/>
      <c r="AE270" s="27"/>
      <c r="AF270" s="27"/>
      <c r="AG270" s="27"/>
      <c r="AH270" s="27"/>
      <c r="AI270" s="27"/>
      <c r="AJ270" s="27"/>
      <c r="AK270" s="27"/>
      <c r="AL270" s="27"/>
      <c r="AM270" s="27"/>
      <c r="AN270" s="27"/>
      <c r="AO270" s="27"/>
      <c r="AP270" s="27"/>
      <c r="AQ270" s="27"/>
      <c r="AR270" s="27"/>
      <c r="AS270" s="27"/>
      <c r="AT270" s="27"/>
      <c r="AU270" s="27"/>
      <c r="AV270" s="27"/>
    </row>
    <row r="271" spans="1:48" s="675" customFormat="1" ht="16.5" hidden="1" thickBot="1">
      <c r="A271" s="2060" t="s">
        <v>4</v>
      </c>
      <c r="B271" s="755" t="s">
        <v>33</v>
      </c>
      <c r="C271" s="786">
        <f t="shared" si="91"/>
        <v>0</v>
      </c>
      <c r="D271" s="771">
        <f t="shared" si="92"/>
        <v>0</v>
      </c>
      <c r="E271" s="1197"/>
      <c r="F271" s="1197"/>
      <c r="G271" s="758"/>
      <c r="H271" s="759"/>
      <c r="I271" s="25"/>
      <c r="J271" s="25"/>
      <c r="K271" s="26"/>
      <c r="L271" s="27"/>
      <c r="M271" s="27"/>
      <c r="N271" s="27"/>
      <c r="O271" s="27"/>
      <c r="P271" s="27"/>
      <c r="Q271" s="27"/>
      <c r="R271" s="27"/>
      <c r="S271" s="27"/>
      <c r="T271" s="27"/>
      <c r="U271" s="27"/>
      <c r="V271" s="27"/>
      <c r="W271" s="27"/>
      <c r="X271" s="27"/>
      <c r="Y271" s="27"/>
      <c r="Z271" s="27"/>
      <c r="AA271" s="27">
        <f t="shared" si="90"/>
        <v>0</v>
      </c>
      <c r="AB271" s="27">
        <f t="shared" si="90"/>
        <v>0</v>
      </c>
      <c r="AC271" s="27"/>
      <c r="AD271" s="27"/>
      <c r="AE271" s="27"/>
      <c r="AF271" s="27"/>
      <c r="AG271" s="27"/>
      <c r="AH271" s="27"/>
      <c r="AI271" s="27"/>
      <c r="AJ271" s="27"/>
      <c r="AK271" s="27"/>
      <c r="AL271" s="27"/>
      <c r="AM271" s="27"/>
      <c r="AN271" s="27"/>
      <c r="AO271" s="27"/>
      <c r="AP271" s="27"/>
      <c r="AQ271" s="27"/>
      <c r="AR271" s="27"/>
      <c r="AS271" s="27"/>
      <c r="AT271" s="27"/>
      <c r="AU271" s="27"/>
      <c r="AV271" s="27"/>
    </row>
    <row r="272" spans="1:48" s="675" customFormat="1" ht="16.5" hidden="1" thickBot="1">
      <c r="A272" s="2060" t="s">
        <v>108</v>
      </c>
      <c r="B272" s="755" t="s">
        <v>77</v>
      </c>
      <c r="C272" s="786">
        <f t="shared" si="91"/>
        <v>0</v>
      </c>
      <c r="D272" s="771">
        <f t="shared" si="92"/>
        <v>0</v>
      </c>
      <c r="E272" s="1197"/>
      <c r="F272" s="1197"/>
      <c r="G272" s="758"/>
      <c r="H272" s="759"/>
      <c r="I272" s="25"/>
      <c r="J272" s="25"/>
      <c r="K272" s="26"/>
      <c r="L272" s="27"/>
      <c r="M272" s="27"/>
      <c r="N272" s="27"/>
      <c r="O272" s="27"/>
      <c r="P272" s="27"/>
      <c r="Q272" s="27"/>
      <c r="R272" s="27"/>
      <c r="S272" s="27"/>
      <c r="T272" s="27"/>
      <c r="U272" s="27"/>
      <c r="V272" s="27"/>
      <c r="W272" s="27"/>
      <c r="X272" s="27"/>
      <c r="Y272" s="27"/>
      <c r="Z272" s="27"/>
      <c r="AA272" s="27">
        <f t="shared" si="90"/>
        <v>0</v>
      </c>
      <c r="AB272" s="27">
        <f t="shared" si="90"/>
        <v>0</v>
      </c>
      <c r="AC272" s="27"/>
      <c r="AD272" s="27"/>
      <c r="AE272" s="27"/>
      <c r="AF272" s="27"/>
      <c r="AG272" s="27"/>
      <c r="AH272" s="27"/>
      <c r="AI272" s="27"/>
      <c r="AJ272" s="27"/>
      <c r="AK272" s="27"/>
      <c r="AL272" s="27"/>
      <c r="AM272" s="27"/>
      <c r="AN272" s="27"/>
      <c r="AO272" s="27"/>
      <c r="AP272" s="27"/>
      <c r="AQ272" s="27"/>
      <c r="AR272" s="27"/>
      <c r="AS272" s="27"/>
      <c r="AT272" s="27"/>
      <c r="AU272" s="27"/>
      <c r="AV272" s="27"/>
    </row>
    <row r="273" spans="1:48" s="675" customFormat="1" ht="16.5" hidden="1" thickBot="1">
      <c r="A273" s="2060" t="s">
        <v>106</v>
      </c>
      <c r="B273" s="755" t="s">
        <v>78</v>
      </c>
      <c r="C273" s="786">
        <f t="shared" si="91"/>
        <v>0</v>
      </c>
      <c r="D273" s="771">
        <f t="shared" si="92"/>
        <v>0</v>
      </c>
      <c r="E273" s="1197"/>
      <c r="F273" s="1197"/>
      <c r="G273" s="758"/>
      <c r="H273" s="759"/>
      <c r="I273" s="25"/>
      <c r="J273" s="25"/>
      <c r="K273" s="26"/>
      <c r="L273" s="27"/>
      <c r="M273" s="27"/>
      <c r="N273" s="27"/>
      <c r="O273" s="27"/>
      <c r="P273" s="27"/>
      <c r="Q273" s="27"/>
      <c r="R273" s="27"/>
      <c r="S273" s="27"/>
      <c r="T273" s="27"/>
      <c r="U273" s="27"/>
      <c r="V273" s="27"/>
      <c r="W273" s="27"/>
      <c r="X273" s="27"/>
      <c r="Y273" s="27"/>
      <c r="Z273" s="27"/>
      <c r="AA273" s="27">
        <f t="shared" si="90"/>
        <v>0</v>
      </c>
      <c r="AB273" s="27">
        <f t="shared" si="90"/>
        <v>0</v>
      </c>
      <c r="AC273" s="27"/>
      <c r="AD273" s="27"/>
      <c r="AE273" s="27"/>
      <c r="AF273" s="27"/>
      <c r="AG273" s="27"/>
      <c r="AH273" s="27"/>
      <c r="AI273" s="27"/>
      <c r="AJ273" s="27"/>
      <c r="AK273" s="27"/>
      <c r="AL273" s="27"/>
      <c r="AM273" s="27"/>
      <c r="AN273" s="27"/>
      <c r="AO273" s="27"/>
      <c r="AP273" s="27"/>
      <c r="AQ273" s="27"/>
      <c r="AR273" s="27"/>
      <c r="AS273" s="27"/>
      <c r="AT273" s="27"/>
      <c r="AU273" s="27"/>
      <c r="AV273" s="27"/>
    </row>
    <row r="274" spans="1:48" s="675" customFormat="1" ht="16.5" hidden="1" thickBot="1">
      <c r="A274" s="2060" t="s">
        <v>64</v>
      </c>
      <c r="B274" s="755" t="s">
        <v>94</v>
      </c>
      <c r="C274" s="786">
        <f t="shared" si="91"/>
        <v>0</v>
      </c>
      <c r="D274" s="771">
        <f t="shared" si="92"/>
        <v>0</v>
      </c>
      <c r="E274" s="1197"/>
      <c r="F274" s="1197"/>
      <c r="G274" s="758"/>
      <c r="H274" s="759"/>
      <c r="I274" s="25"/>
      <c r="J274" s="25"/>
      <c r="K274" s="26"/>
      <c r="L274" s="27"/>
      <c r="M274" s="27"/>
      <c r="N274" s="27"/>
      <c r="O274" s="27"/>
      <c r="P274" s="27"/>
      <c r="Q274" s="27"/>
      <c r="R274" s="27"/>
      <c r="S274" s="27"/>
      <c r="T274" s="27"/>
      <c r="U274" s="27"/>
      <c r="V274" s="27"/>
      <c r="W274" s="27"/>
      <c r="X274" s="27"/>
      <c r="Y274" s="27"/>
      <c r="Z274" s="27"/>
      <c r="AA274" s="27">
        <f t="shared" si="90"/>
        <v>0</v>
      </c>
      <c r="AB274" s="27">
        <f t="shared" si="90"/>
        <v>0</v>
      </c>
      <c r="AC274" s="27"/>
      <c r="AD274" s="27"/>
      <c r="AE274" s="27"/>
      <c r="AF274" s="27"/>
      <c r="AG274" s="27"/>
      <c r="AH274" s="27"/>
      <c r="AI274" s="27"/>
      <c r="AJ274" s="27"/>
      <c r="AK274" s="27"/>
      <c r="AL274" s="27"/>
      <c r="AM274" s="27"/>
      <c r="AN274" s="27"/>
      <c r="AO274" s="27"/>
      <c r="AP274" s="27"/>
      <c r="AQ274" s="27"/>
      <c r="AR274" s="27"/>
      <c r="AS274" s="27"/>
      <c r="AT274" s="27"/>
      <c r="AU274" s="27"/>
      <c r="AV274" s="27"/>
    </row>
    <row r="275" spans="1:48" s="675" customFormat="1" ht="16.5" hidden="1" thickBot="1">
      <c r="A275" s="2060" t="s">
        <v>18</v>
      </c>
      <c r="B275" s="755" t="s">
        <v>251</v>
      </c>
      <c r="C275" s="786">
        <f t="shared" si="91"/>
        <v>0</v>
      </c>
      <c r="D275" s="771">
        <f t="shared" si="92"/>
        <v>0</v>
      </c>
      <c r="E275" s="1197"/>
      <c r="F275" s="1197"/>
      <c r="G275" s="758"/>
      <c r="H275" s="759"/>
      <c r="I275" s="25"/>
      <c r="J275" s="25"/>
      <c r="K275" s="26"/>
      <c r="L275" s="27"/>
      <c r="M275" s="27"/>
      <c r="N275" s="27"/>
      <c r="O275" s="27"/>
      <c r="P275" s="27"/>
      <c r="Q275" s="27"/>
      <c r="R275" s="27"/>
      <c r="S275" s="27"/>
      <c r="T275" s="27"/>
      <c r="U275" s="27"/>
      <c r="V275" s="27"/>
      <c r="W275" s="27"/>
      <c r="X275" s="27"/>
      <c r="Y275" s="27"/>
      <c r="Z275" s="27"/>
      <c r="AA275" s="27">
        <f t="shared" si="90"/>
        <v>0</v>
      </c>
      <c r="AB275" s="27">
        <f t="shared" si="90"/>
        <v>0</v>
      </c>
      <c r="AC275" s="27"/>
      <c r="AD275" s="27"/>
      <c r="AE275" s="27"/>
      <c r="AF275" s="27"/>
      <c r="AG275" s="27"/>
      <c r="AH275" s="27"/>
      <c r="AI275" s="27"/>
      <c r="AJ275" s="27"/>
      <c r="AK275" s="27"/>
      <c r="AL275" s="27"/>
      <c r="AM275" s="27"/>
      <c r="AN275" s="27"/>
      <c r="AO275" s="27"/>
      <c r="AP275" s="27"/>
      <c r="AQ275" s="27"/>
      <c r="AR275" s="27"/>
      <c r="AS275" s="27"/>
      <c r="AT275" s="27"/>
      <c r="AU275" s="27"/>
      <c r="AV275" s="27"/>
    </row>
    <row r="276" spans="1:48" s="675" customFormat="1" ht="16.5" hidden="1" thickBot="1">
      <c r="A276" s="2060" t="s">
        <v>118</v>
      </c>
      <c r="B276" s="755" t="s">
        <v>14</v>
      </c>
      <c r="C276" s="786">
        <f t="shared" si="91"/>
        <v>0</v>
      </c>
      <c r="D276" s="771">
        <f t="shared" si="92"/>
        <v>0</v>
      </c>
      <c r="E276" s="1197"/>
      <c r="F276" s="1197"/>
      <c r="G276" s="758"/>
      <c r="H276" s="759"/>
      <c r="I276" s="25"/>
      <c r="J276" s="25"/>
      <c r="K276" s="26"/>
      <c r="L276" s="27"/>
      <c r="M276" s="27"/>
      <c r="N276" s="27"/>
      <c r="O276" s="27"/>
      <c r="P276" s="27"/>
      <c r="Q276" s="27"/>
      <c r="R276" s="27"/>
      <c r="S276" s="27"/>
      <c r="T276" s="27"/>
      <c r="U276" s="27"/>
      <c r="V276" s="27"/>
      <c r="W276" s="27"/>
      <c r="X276" s="27"/>
      <c r="Y276" s="27"/>
      <c r="Z276" s="27"/>
      <c r="AA276" s="27">
        <f t="shared" si="90"/>
        <v>0</v>
      </c>
      <c r="AB276" s="27">
        <f t="shared" si="90"/>
        <v>0</v>
      </c>
      <c r="AC276" s="27"/>
      <c r="AD276" s="27"/>
      <c r="AE276" s="27"/>
      <c r="AF276" s="27"/>
      <c r="AG276" s="27"/>
      <c r="AH276" s="27"/>
      <c r="AI276" s="27"/>
      <c r="AJ276" s="27"/>
      <c r="AK276" s="27"/>
      <c r="AL276" s="27"/>
      <c r="AM276" s="27"/>
      <c r="AN276" s="27"/>
      <c r="AO276" s="27"/>
      <c r="AP276" s="27"/>
      <c r="AQ276" s="27"/>
      <c r="AR276" s="27"/>
      <c r="AS276" s="27"/>
      <c r="AT276" s="27"/>
      <c r="AU276" s="27"/>
      <c r="AV276" s="27"/>
    </row>
    <row r="277" spans="1:48" s="675" customFormat="1" ht="16.5" hidden="1" thickBot="1">
      <c r="A277" s="2066" t="s">
        <v>62</v>
      </c>
      <c r="B277" s="760" t="s">
        <v>111</v>
      </c>
      <c r="C277" s="786">
        <f t="shared" si="91"/>
        <v>1</v>
      </c>
      <c r="D277" s="771">
        <f t="shared" si="92"/>
        <v>0</v>
      </c>
      <c r="E277" s="1197"/>
      <c r="F277" s="1197"/>
      <c r="G277" s="758"/>
      <c r="H277" s="759"/>
      <c r="I277" s="25"/>
      <c r="J277" s="25"/>
      <c r="K277" s="26"/>
      <c r="L277" s="27"/>
      <c r="M277" s="27"/>
      <c r="N277" s="27"/>
      <c r="O277" s="27"/>
      <c r="P277" s="27"/>
      <c r="Q277" s="27"/>
      <c r="R277" s="27"/>
      <c r="S277" s="27"/>
      <c r="T277" s="27"/>
      <c r="U277" s="27">
        <v>1</v>
      </c>
      <c r="V277" s="27"/>
      <c r="W277" s="27"/>
      <c r="X277" s="27"/>
      <c r="Y277" s="27"/>
      <c r="Z277" s="27"/>
      <c r="AA277" s="27">
        <f t="shared" si="90"/>
        <v>0</v>
      </c>
      <c r="AB277" s="27">
        <f t="shared" si="90"/>
        <v>0</v>
      </c>
      <c r="AC277" s="27"/>
      <c r="AD277" s="27"/>
      <c r="AE277" s="27"/>
      <c r="AF277" s="27"/>
      <c r="AG277" s="27"/>
      <c r="AH277" s="27"/>
      <c r="AI277" s="27"/>
      <c r="AJ277" s="27"/>
      <c r="AK277" s="27"/>
      <c r="AL277" s="27"/>
      <c r="AM277" s="27"/>
      <c r="AN277" s="27"/>
      <c r="AO277" s="27"/>
      <c r="AP277" s="27"/>
      <c r="AQ277" s="27"/>
      <c r="AR277" s="27"/>
      <c r="AS277" s="27"/>
      <c r="AT277" s="27"/>
      <c r="AU277" s="27"/>
      <c r="AV277" s="27"/>
    </row>
    <row r="278" spans="1:48" s="675" customFormat="1" ht="16.5" hidden="1" thickBot="1">
      <c r="A278" s="2059" t="s">
        <v>252</v>
      </c>
      <c r="B278" s="790" t="s">
        <v>253</v>
      </c>
      <c r="C278" s="780">
        <f t="shared" si="91"/>
        <v>0</v>
      </c>
      <c r="D278" s="781">
        <f>(J278+L278+N278+P278+R278+T278+V278+X278+Z278+AB278)</f>
        <v>0</v>
      </c>
      <c r="E278" s="1197"/>
      <c r="F278" s="1197"/>
      <c r="G278" s="766">
        <f>C278/C306*100%</f>
        <v>0</v>
      </c>
      <c r="H278" s="767">
        <f>D278/D306*100%</f>
        <v>0</v>
      </c>
      <c r="I278" s="18"/>
      <c r="J278" s="18"/>
      <c r="K278" s="19"/>
      <c r="L278" s="20"/>
      <c r="M278" s="20"/>
      <c r="N278" s="20"/>
      <c r="O278" s="20"/>
      <c r="P278" s="20"/>
      <c r="Q278" s="20"/>
      <c r="R278" s="20"/>
      <c r="S278" s="20"/>
      <c r="T278" s="20"/>
      <c r="U278" s="20"/>
      <c r="V278" s="20"/>
      <c r="W278" s="20"/>
      <c r="X278" s="20"/>
      <c r="Y278" s="20"/>
      <c r="Z278" s="20"/>
      <c r="AA278" s="21">
        <f t="shared" si="90"/>
        <v>0</v>
      </c>
      <c r="AB278" s="21">
        <f t="shared" si="90"/>
        <v>0</v>
      </c>
      <c r="AC278" s="20"/>
      <c r="AD278" s="20"/>
      <c r="AE278" s="20"/>
      <c r="AF278" s="20"/>
      <c r="AG278" s="20"/>
      <c r="AH278" s="20"/>
      <c r="AI278" s="20"/>
      <c r="AJ278" s="20"/>
      <c r="AK278" s="20"/>
      <c r="AL278" s="20"/>
      <c r="AM278" s="20"/>
      <c r="AN278" s="20"/>
      <c r="AO278" s="23"/>
      <c r="AP278" s="23"/>
      <c r="AQ278" s="20"/>
      <c r="AR278" s="20"/>
      <c r="AS278" s="20"/>
      <c r="AT278" s="20"/>
      <c r="AU278" s="20"/>
      <c r="AV278" s="20"/>
    </row>
    <row r="279" spans="1:48" s="675" customFormat="1" ht="16.5" hidden="1" thickBot="1">
      <c r="A279" s="2059" t="s">
        <v>254</v>
      </c>
      <c r="B279" s="750" t="s">
        <v>255</v>
      </c>
      <c r="C279" s="780">
        <f t="shared" si="91"/>
        <v>7</v>
      </c>
      <c r="D279" s="781">
        <f>(J279+L279+N279+P279+R279+T279+V279+X279+Z279+AB279)</f>
        <v>500</v>
      </c>
      <c r="E279" s="1197"/>
      <c r="F279" s="1197"/>
      <c r="G279" s="766">
        <f>C279/C306*100%</f>
        <v>9.45945945945946E-2</v>
      </c>
      <c r="H279" s="767">
        <f>D279/D306*100%</f>
        <v>0.14675667742882301</v>
      </c>
      <c r="I279" s="18">
        <f t="shared" ref="I279:Z279" si="93">I281+I286+I287+I288+I289+I290</f>
        <v>1</v>
      </c>
      <c r="J279" s="18">
        <f t="shared" si="93"/>
        <v>0</v>
      </c>
      <c r="K279" s="19">
        <f t="shared" si="93"/>
        <v>1</v>
      </c>
      <c r="L279" s="20">
        <f t="shared" si="93"/>
        <v>0</v>
      </c>
      <c r="M279" s="20">
        <f t="shared" si="93"/>
        <v>1</v>
      </c>
      <c r="N279" s="20">
        <f t="shared" si="93"/>
        <v>0</v>
      </c>
      <c r="O279" s="20">
        <f t="shared" si="93"/>
        <v>0</v>
      </c>
      <c r="P279" s="20">
        <f>P281+P286+P287+P288+P289+P290</f>
        <v>0</v>
      </c>
      <c r="Q279" s="20">
        <f t="shared" si="93"/>
        <v>1</v>
      </c>
      <c r="R279" s="20">
        <f t="shared" si="93"/>
        <v>500</v>
      </c>
      <c r="S279" s="20">
        <f t="shared" si="93"/>
        <v>0</v>
      </c>
      <c r="T279" s="20">
        <f t="shared" si="93"/>
        <v>0</v>
      </c>
      <c r="U279" s="20">
        <f t="shared" si="93"/>
        <v>1</v>
      </c>
      <c r="V279" s="20">
        <f t="shared" si="93"/>
        <v>0</v>
      </c>
      <c r="W279" s="20">
        <f t="shared" si="93"/>
        <v>0</v>
      </c>
      <c r="X279" s="20">
        <f t="shared" si="93"/>
        <v>0</v>
      </c>
      <c r="Y279" s="20">
        <f t="shared" si="93"/>
        <v>0</v>
      </c>
      <c r="Z279" s="20">
        <f t="shared" si="93"/>
        <v>0</v>
      </c>
      <c r="AA279" s="21">
        <f t="shared" si="90"/>
        <v>2</v>
      </c>
      <c r="AB279" s="21">
        <f t="shared" si="90"/>
        <v>0</v>
      </c>
      <c r="AC279" s="20">
        <f t="shared" ref="AC279:AV279" si="94">AC281+AC286+AC287+AC288+AC289+AC290</f>
        <v>0</v>
      </c>
      <c r="AD279" s="20">
        <f t="shared" si="94"/>
        <v>0</v>
      </c>
      <c r="AE279" s="20">
        <f t="shared" si="94"/>
        <v>1</v>
      </c>
      <c r="AF279" s="20">
        <f t="shared" si="94"/>
        <v>0</v>
      </c>
      <c r="AG279" s="20">
        <f t="shared" si="94"/>
        <v>0</v>
      </c>
      <c r="AH279" s="20">
        <f t="shared" si="94"/>
        <v>0</v>
      </c>
      <c r="AI279" s="20">
        <f t="shared" si="94"/>
        <v>0</v>
      </c>
      <c r="AJ279" s="20">
        <f t="shared" si="94"/>
        <v>0</v>
      </c>
      <c r="AK279" s="20">
        <f t="shared" si="94"/>
        <v>0</v>
      </c>
      <c r="AL279" s="20">
        <f t="shared" si="94"/>
        <v>0</v>
      </c>
      <c r="AM279" s="20">
        <f t="shared" si="94"/>
        <v>0</v>
      </c>
      <c r="AN279" s="20">
        <f t="shared" si="94"/>
        <v>0</v>
      </c>
      <c r="AO279" s="34">
        <f t="shared" si="94"/>
        <v>0</v>
      </c>
      <c r="AP279" s="34">
        <f>AP281+AP286+AP287+AP288+AP289+AP290</f>
        <v>0</v>
      </c>
      <c r="AQ279" s="20">
        <f t="shared" si="94"/>
        <v>0</v>
      </c>
      <c r="AR279" s="20">
        <f t="shared" si="94"/>
        <v>0</v>
      </c>
      <c r="AS279" s="20">
        <f t="shared" si="94"/>
        <v>0</v>
      </c>
      <c r="AT279" s="20">
        <f t="shared" si="94"/>
        <v>0</v>
      </c>
      <c r="AU279" s="20">
        <f t="shared" si="94"/>
        <v>1</v>
      </c>
      <c r="AV279" s="20">
        <f t="shared" si="94"/>
        <v>0</v>
      </c>
    </row>
    <row r="280" spans="1:48" s="675" customFormat="1" ht="16.5" hidden="1" thickBot="1">
      <c r="A280" s="2060"/>
      <c r="B280" s="755" t="s">
        <v>36</v>
      </c>
      <c r="C280" s="786"/>
      <c r="D280" s="789"/>
      <c r="E280" s="1197"/>
      <c r="F280" s="1197"/>
      <c r="G280" s="758"/>
      <c r="H280" s="759"/>
      <c r="I280" s="25"/>
      <c r="J280" s="25"/>
      <c r="K280" s="26"/>
      <c r="L280" s="27"/>
      <c r="M280" s="27"/>
      <c r="N280" s="27"/>
      <c r="O280" s="27"/>
      <c r="P280" s="27"/>
      <c r="Q280" s="27"/>
      <c r="R280" s="27"/>
      <c r="S280" s="27"/>
      <c r="T280" s="27"/>
      <c r="U280" s="27"/>
      <c r="V280" s="27"/>
      <c r="W280" s="27"/>
      <c r="X280" s="27"/>
      <c r="Y280" s="27"/>
      <c r="Z280" s="27"/>
      <c r="AA280" s="41">
        <f t="shared" si="90"/>
        <v>0</v>
      </c>
      <c r="AB280" s="41">
        <f t="shared" si="90"/>
        <v>0</v>
      </c>
      <c r="AC280" s="27"/>
      <c r="AD280" s="27"/>
      <c r="AE280" s="27"/>
      <c r="AF280" s="27"/>
      <c r="AG280" s="27"/>
      <c r="AH280" s="27"/>
      <c r="AI280" s="27"/>
      <c r="AJ280" s="27"/>
      <c r="AK280" s="27"/>
      <c r="AL280" s="27"/>
      <c r="AM280" s="27"/>
      <c r="AN280" s="27"/>
      <c r="AO280" s="27"/>
      <c r="AP280" s="27"/>
      <c r="AQ280" s="27"/>
      <c r="AR280" s="27"/>
      <c r="AS280" s="27"/>
      <c r="AT280" s="27"/>
      <c r="AU280" s="27"/>
      <c r="AV280" s="27"/>
    </row>
    <row r="281" spans="1:48" s="675" customFormat="1" ht="16.5" hidden="1" thickBot="1">
      <c r="A281" s="2060" t="s">
        <v>37</v>
      </c>
      <c r="B281" s="791" t="s">
        <v>42</v>
      </c>
      <c r="C281" s="792">
        <f t="shared" ref="C281:C291" si="95">I281+K281+M281+O281+Q281+S281+U281+W281+Y281+AA281</f>
        <v>7</v>
      </c>
      <c r="D281" s="781">
        <f>(J281+L281+N281+P281+R281+T281+V281+X281+Z281+AB281)</f>
        <v>500</v>
      </c>
      <c r="E281" s="1197"/>
      <c r="F281" s="1197"/>
      <c r="G281" s="758"/>
      <c r="H281" s="759"/>
      <c r="I281" s="58">
        <f t="shared" ref="I281:Z281" si="96">I282+I283+I284+I285</f>
        <v>1</v>
      </c>
      <c r="J281" s="58">
        <f t="shared" si="96"/>
        <v>0</v>
      </c>
      <c r="K281" s="59">
        <f t="shared" si="96"/>
        <v>1</v>
      </c>
      <c r="L281" s="23">
        <f t="shared" si="96"/>
        <v>0</v>
      </c>
      <c r="M281" s="23">
        <f t="shared" si="96"/>
        <v>1</v>
      </c>
      <c r="N281" s="23">
        <f t="shared" si="96"/>
        <v>0</v>
      </c>
      <c r="O281" s="23">
        <f t="shared" si="96"/>
        <v>0</v>
      </c>
      <c r="P281" s="23">
        <f t="shared" si="96"/>
        <v>0</v>
      </c>
      <c r="Q281" s="23">
        <f t="shared" si="96"/>
        <v>1</v>
      </c>
      <c r="R281" s="23">
        <f t="shared" si="96"/>
        <v>500</v>
      </c>
      <c r="S281" s="23">
        <f t="shared" si="96"/>
        <v>0</v>
      </c>
      <c r="T281" s="23">
        <f t="shared" si="96"/>
        <v>0</v>
      </c>
      <c r="U281" s="23">
        <f t="shared" si="96"/>
        <v>1</v>
      </c>
      <c r="V281" s="23">
        <f t="shared" si="96"/>
        <v>0</v>
      </c>
      <c r="W281" s="23">
        <f t="shared" si="96"/>
        <v>0</v>
      </c>
      <c r="X281" s="23">
        <f t="shared" si="96"/>
        <v>0</v>
      </c>
      <c r="Y281" s="23">
        <f t="shared" si="96"/>
        <v>0</v>
      </c>
      <c r="Z281" s="23">
        <f t="shared" si="96"/>
        <v>0</v>
      </c>
      <c r="AA281" s="41">
        <f t="shared" si="90"/>
        <v>2</v>
      </c>
      <c r="AB281" s="41">
        <f t="shared" si="90"/>
        <v>0</v>
      </c>
      <c r="AC281" s="23">
        <f t="shared" ref="AC281:AV281" si="97">AC282+AC283+AC284+AC285</f>
        <v>0</v>
      </c>
      <c r="AD281" s="23">
        <f t="shared" si="97"/>
        <v>0</v>
      </c>
      <c r="AE281" s="23">
        <f t="shared" si="97"/>
        <v>1</v>
      </c>
      <c r="AF281" s="23">
        <f>AF282+AF283+AF284+AF285</f>
        <v>0</v>
      </c>
      <c r="AG281" s="23">
        <f t="shared" si="97"/>
        <v>0</v>
      </c>
      <c r="AH281" s="23">
        <f t="shared" si="97"/>
        <v>0</v>
      </c>
      <c r="AI281" s="23">
        <f t="shared" si="97"/>
        <v>0</v>
      </c>
      <c r="AJ281" s="23">
        <f t="shared" si="97"/>
        <v>0</v>
      </c>
      <c r="AK281" s="23">
        <f t="shared" si="97"/>
        <v>0</v>
      </c>
      <c r="AL281" s="23">
        <f t="shared" si="97"/>
        <v>0</v>
      </c>
      <c r="AM281" s="23">
        <f t="shared" si="97"/>
        <v>0</v>
      </c>
      <c r="AN281" s="23">
        <f t="shared" si="97"/>
        <v>0</v>
      </c>
      <c r="AO281" s="23">
        <f t="shared" si="97"/>
        <v>0</v>
      </c>
      <c r="AP281" s="23">
        <f t="shared" si="97"/>
        <v>0</v>
      </c>
      <c r="AQ281" s="23">
        <f t="shared" si="97"/>
        <v>0</v>
      </c>
      <c r="AR281" s="23">
        <f t="shared" si="97"/>
        <v>0</v>
      </c>
      <c r="AS281" s="23">
        <f t="shared" si="97"/>
        <v>0</v>
      </c>
      <c r="AT281" s="23">
        <f t="shared" si="97"/>
        <v>0</v>
      </c>
      <c r="AU281" s="23">
        <f t="shared" si="97"/>
        <v>1</v>
      </c>
      <c r="AV281" s="23">
        <f t="shared" si="97"/>
        <v>0</v>
      </c>
    </row>
    <row r="282" spans="1:48" s="675" customFormat="1" ht="16.5" hidden="1" thickBot="1">
      <c r="A282" s="2069"/>
      <c r="B282" s="793" t="s">
        <v>256</v>
      </c>
      <c r="C282" s="786">
        <f t="shared" si="95"/>
        <v>2</v>
      </c>
      <c r="D282" s="771">
        <f>(J282+L282+N282+P282+R282+T282+V282+X282+Z282+AB282)</f>
        <v>0</v>
      </c>
      <c r="E282" s="1197"/>
      <c r="F282" s="1197"/>
      <c r="G282" s="758"/>
      <c r="H282" s="759"/>
      <c r="I282" s="25">
        <v>1</v>
      </c>
      <c r="J282" s="25"/>
      <c r="K282" s="26"/>
      <c r="L282" s="27"/>
      <c r="M282" s="27"/>
      <c r="N282" s="27"/>
      <c r="O282" s="27"/>
      <c r="P282" s="27"/>
      <c r="Q282" s="27"/>
      <c r="R282" s="29"/>
      <c r="S282" s="27"/>
      <c r="T282" s="27"/>
      <c r="U282" s="27">
        <v>1</v>
      </c>
      <c r="V282" s="27"/>
      <c r="W282" s="27"/>
      <c r="X282" s="27"/>
      <c r="Y282" s="27"/>
      <c r="Z282" s="27"/>
      <c r="AA282" s="27">
        <f t="shared" si="90"/>
        <v>0</v>
      </c>
      <c r="AB282" s="27">
        <f t="shared" si="90"/>
        <v>0</v>
      </c>
      <c r="AC282" s="27"/>
      <c r="AD282" s="27"/>
      <c r="AE282" s="27"/>
      <c r="AF282" s="27"/>
      <c r="AG282" s="27"/>
      <c r="AH282" s="27"/>
      <c r="AI282" s="27"/>
      <c r="AJ282" s="27"/>
      <c r="AK282" s="27"/>
      <c r="AL282" s="27"/>
      <c r="AM282" s="27"/>
      <c r="AN282" s="27"/>
      <c r="AO282" s="27"/>
      <c r="AP282" s="27"/>
      <c r="AQ282" s="27"/>
      <c r="AR282" s="27"/>
      <c r="AS282" s="27"/>
      <c r="AT282" s="27"/>
      <c r="AU282" s="27"/>
      <c r="AV282" s="27"/>
    </row>
    <row r="283" spans="1:48" s="675" customFormat="1" ht="16.5" hidden="1" thickBot="1">
      <c r="A283" s="2069"/>
      <c r="B283" s="793" t="s">
        <v>257</v>
      </c>
      <c r="C283" s="786">
        <f t="shared" si="95"/>
        <v>5</v>
      </c>
      <c r="D283" s="771">
        <f t="shared" ref="D283:D290" si="98">(J283+L283+N283+P283+R283+T283+V283+X283+Z283+AB283)</f>
        <v>500</v>
      </c>
      <c r="E283" s="1197"/>
      <c r="F283" s="1197"/>
      <c r="G283" s="758"/>
      <c r="H283" s="759"/>
      <c r="I283" s="25"/>
      <c r="J283" s="25"/>
      <c r="K283" s="26">
        <v>1</v>
      </c>
      <c r="L283" s="27"/>
      <c r="M283" s="27">
        <v>1</v>
      </c>
      <c r="N283" s="27"/>
      <c r="O283" s="27"/>
      <c r="P283" s="27"/>
      <c r="Q283" s="27">
        <v>1</v>
      </c>
      <c r="R283" s="29">
        <v>500</v>
      </c>
      <c r="S283" s="27"/>
      <c r="T283" s="27"/>
      <c r="U283" s="27"/>
      <c r="V283" s="27"/>
      <c r="W283" s="27"/>
      <c r="X283" s="27"/>
      <c r="Y283" s="27"/>
      <c r="Z283" s="27"/>
      <c r="AA283" s="27">
        <f t="shared" si="90"/>
        <v>2</v>
      </c>
      <c r="AB283" s="27">
        <f t="shared" si="90"/>
        <v>0</v>
      </c>
      <c r="AC283" s="27"/>
      <c r="AD283" s="27"/>
      <c r="AE283" s="27">
        <v>1</v>
      </c>
      <c r="AF283" s="27"/>
      <c r="AG283" s="27"/>
      <c r="AH283" s="29"/>
      <c r="AI283" s="27"/>
      <c r="AJ283" s="27"/>
      <c r="AK283" s="27"/>
      <c r="AL283" s="27"/>
      <c r="AM283" s="27"/>
      <c r="AN283" s="27"/>
      <c r="AO283" s="27"/>
      <c r="AP283" s="27"/>
      <c r="AQ283" s="27"/>
      <c r="AR283" s="27"/>
      <c r="AS283" s="27"/>
      <c r="AT283" s="27"/>
      <c r="AU283" s="27">
        <v>1</v>
      </c>
      <c r="AV283" s="27"/>
    </row>
    <row r="284" spans="1:48" s="675" customFormat="1" ht="16.5" hidden="1" thickBot="1">
      <c r="A284" s="2069"/>
      <c r="B284" s="793" t="s">
        <v>258</v>
      </c>
      <c r="C284" s="786">
        <f t="shared" si="95"/>
        <v>0</v>
      </c>
      <c r="D284" s="771">
        <f t="shared" si="98"/>
        <v>0</v>
      </c>
      <c r="E284" s="1197"/>
      <c r="F284" s="1197"/>
      <c r="G284" s="758"/>
      <c r="H284" s="759"/>
      <c r="I284" s="25"/>
      <c r="J284" s="25"/>
      <c r="K284" s="26"/>
      <c r="L284" s="27"/>
      <c r="M284" s="27"/>
      <c r="N284" s="27"/>
      <c r="O284" s="27"/>
      <c r="P284" s="27"/>
      <c r="Q284" s="27"/>
      <c r="R284" s="27"/>
      <c r="S284" s="27"/>
      <c r="T284" s="27"/>
      <c r="U284" s="27"/>
      <c r="V284" s="27"/>
      <c r="W284" s="27"/>
      <c r="X284" s="27"/>
      <c r="Y284" s="27"/>
      <c r="Z284" s="27"/>
      <c r="AA284" s="27">
        <f t="shared" si="90"/>
        <v>0</v>
      </c>
      <c r="AB284" s="27">
        <f t="shared" si="90"/>
        <v>0</v>
      </c>
      <c r="AC284" s="27"/>
      <c r="AD284" s="27"/>
      <c r="AE284" s="27"/>
      <c r="AF284" s="27"/>
      <c r="AG284" s="27"/>
      <c r="AH284" s="27"/>
      <c r="AI284" s="27"/>
      <c r="AJ284" s="27"/>
      <c r="AK284" s="27"/>
      <c r="AL284" s="27"/>
      <c r="AM284" s="27"/>
      <c r="AN284" s="27"/>
      <c r="AO284" s="27"/>
      <c r="AP284" s="27"/>
      <c r="AQ284" s="27"/>
      <c r="AR284" s="27"/>
      <c r="AS284" s="27"/>
      <c r="AT284" s="27"/>
      <c r="AU284" s="27"/>
      <c r="AV284" s="27"/>
    </row>
    <row r="285" spans="1:48" s="675" customFormat="1" ht="16.5" hidden="1" thickBot="1">
      <c r="A285" s="2069"/>
      <c r="B285" s="793" t="s">
        <v>259</v>
      </c>
      <c r="C285" s="786">
        <f t="shared" si="95"/>
        <v>0</v>
      </c>
      <c r="D285" s="771">
        <f t="shared" si="98"/>
        <v>0</v>
      </c>
      <c r="E285" s="1197"/>
      <c r="F285" s="1197"/>
      <c r="G285" s="758"/>
      <c r="H285" s="759"/>
      <c r="I285" s="25"/>
      <c r="J285" s="25"/>
      <c r="K285" s="26"/>
      <c r="L285" s="27"/>
      <c r="M285" s="27"/>
      <c r="N285" s="27"/>
      <c r="O285" s="27"/>
      <c r="P285" s="27"/>
      <c r="Q285" s="27"/>
      <c r="R285" s="27"/>
      <c r="S285" s="27"/>
      <c r="T285" s="27"/>
      <c r="U285" s="27"/>
      <c r="V285" s="27"/>
      <c r="W285" s="27"/>
      <c r="X285" s="27"/>
      <c r="Y285" s="27"/>
      <c r="Z285" s="27"/>
      <c r="AA285" s="27">
        <f t="shared" si="90"/>
        <v>0</v>
      </c>
      <c r="AB285" s="27">
        <f t="shared" si="90"/>
        <v>0</v>
      </c>
      <c r="AC285" s="27"/>
      <c r="AD285" s="27"/>
      <c r="AE285" s="27"/>
      <c r="AF285" s="27"/>
      <c r="AG285" s="27"/>
      <c r="AH285" s="27"/>
      <c r="AI285" s="27"/>
      <c r="AJ285" s="27"/>
      <c r="AK285" s="27"/>
      <c r="AL285" s="27"/>
      <c r="AM285" s="27"/>
      <c r="AN285" s="27"/>
      <c r="AO285" s="29"/>
      <c r="AP285" s="29"/>
      <c r="AQ285" s="27"/>
      <c r="AR285" s="27"/>
      <c r="AS285" s="27"/>
      <c r="AT285" s="27"/>
      <c r="AU285" s="27"/>
      <c r="AV285" s="27"/>
    </row>
    <row r="286" spans="1:48" s="675" customFormat="1" ht="16.5" hidden="1" thickBot="1">
      <c r="A286" s="2060" t="s">
        <v>27</v>
      </c>
      <c r="B286" s="755" t="s">
        <v>55</v>
      </c>
      <c r="C286" s="786">
        <f t="shared" si="95"/>
        <v>0</v>
      </c>
      <c r="D286" s="771">
        <f t="shared" si="98"/>
        <v>0</v>
      </c>
      <c r="E286" s="1197"/>
      <c r="F286" s="1197"/>
      <c r="G286" s="758"/>
      <c r="H286" s="759"/>
      <c r="I286" s="25"/>
      <c r="J286" s="25"/>
      <c r="K286" s="26"/>
      <c r="L286" s="27"/>
      <c r="M286" s="27"/>
      <c r="N286" s="27"/>
      <c r="O286" s="27"/>
      <c r="P286" s="27"/>
      <c r="Q286" s="27"/>
      <c r="R286" s="27"/>
      <c r="S286" s="27"/>
      <c r="T286" s="27"/>
      <c r="U286" s="27"/>
      <c r="V286" s="27"/>
      <c r="W286" s="27"/>
      <c r="X286" s="27"/>
      <c r="Y286" s="27"/>
      <c r="Z286" s="27"/>
      <c r="AA286" s="27">
        <f t="shared" si="90"/>
        <v>0</v>
      </c>
      <c r="AB286" s="27">
        <f t="shared" si="90"/>
        <v>0</v>
      </c>
      <c r="AC286" s="27"/>
      <c r="AD286" s="27"/>
      <c r="AE286" s="27"/>
      <c r="AF286" s="27"/>
      <c r="AG286" s="27"/>
      <c r="AH286" s="27"/>
      <c r="AI286" s="27"/>
      <c r="AJ286" s="27"/>
      <c r="AK286" s="27"/>
      <c r="AL286" s="27"/>
      <c r="AM286" s="27"/>
      <c r="AN286" s="27"/>
      <c r="AO286" s="27"/>
      <c r="AP286" s="27"/>
      <c r="AQ286" s="27"/>
      <c r="AR286" s="27"/>
      <c r="AS286" s="27"/>
      <c r="AT286" s="27"/>
      <c r="AU286" s="27"/>
      <c r="AV286" s="27"/>
    </row>
    <row r="287" spans="1:48" s="675" customFormat="1" ht="16.5" hidden="1" thickBot="1">
      <c r="A287" s="2060" t="s">
        <v>46</v>
      </c>
      <c r="B287" s="755" t="s">
        <v>120</v>
      </c>
      <c r="C287" s="786">
        <f t="shared" si="95"/>
        <v>0</v>
      </c>
      <c r="D287" s="771">
        <f t="shared" si="98"/>
        <v>0</v>
      </c>
      <c r="E287" s="1197"/>
      <c r="F287" s="1197"/>
      <c r="G287" s="758"/>
      <c r="H287" s="759"/>
      <c r="I287" s="25"/>
      <c r="J287" s="25"/>
      <c r="K287" s="26"/>
      <c r="L287" s="27"/>
      <c r="M287" s="27"/>
      <c r="N287" s="27"/>
      <c r="O287" s="27"/>
      <c r="P287" s="27"/>
      <c r="Q287" s="27"/>
      <c r="R287" s="27"/>
      <c r="S287" s="27"/>
      <c r="T287" s="27"/>
      <c r="U287" s="27"/>
      <c r="V287" s="27"/>
      <c r="W287" s="27"/>
      <c r="X287" s="27"/>
      <c r="Y287" s="27"/>
      <c r="Z287" s="27"/>
      <c r="AA287" s="27">
        <f t="shared" si="90"/>
        <v>0</v>
      </c>
      <c r="AB287" s="27">
        <f t="shared" si="90"/>
        <v>0</v>
      </c>
      <c r="AC287" s="27"/>
      <c r="AD287" s="27"/>
      <c r="AE287" s="27"/>
      <c r="AF287" s="27"/>
      <c r="AG287" s="27"/>
      <c r="AH287" s="27"/>
      <c r="AI287" s="27"/>
      <c r="AJ287" s="27"/>
      <c r="AK287" s="27"/>
      <c r="AL287" s="27"/>
      <c r="AM287" s="27"/>
      <c r="AN287" s="27"/>
      <c r="AO287" s="27"/>
      <c r="AP287" s="27"/>
      <c r="AQ287" s="27"/>
      <c r="AR287" s="27"/>
      <c r="AS287" s="27"/>
      <c r="AT287" s="27"/>
      <c r="AU287" s="27"/>
      <c r="AV287" s="27"/>
    </row>
    <row r="288" spans="1:48" s="675" customFormat="1" ht="16.5" hidden="1" thickBot="1">
      <c r="A288" s="2060" t="s">
        <v>68</v>
      </c>
      <c r="B288" s="755" t="s">
        <v>56</v>
      </c>
      <c r="C288" s="786">
        <f t="shared" si="95"/>
        <v>0</v>
      </c>
      <c r="D288" s="771">
        <f t="shared" si="98"/>
        <v>0</v>
      </c>
      <c r="E288" s="1197"/>
      <c r="F288" s="1197"/>
      <c r="G288" s="758"/>
      <c r="H288" s="759"/>
      <c r="I288" s="25"/>
      <c r="J288" s="25"/>
      <c r="K288" s="26"/>
      <c r="L288" s="27"/>
      <c r="M288" s="27"/>
      <c r="N288" s="27"/>
      <c r="O288" s="27"/>
      <c r="P288" s="27"/>
      <c r="Q288" s="27"/>
      <c r="R288" s="27"/>
      <c r="S288" s="27"/>
      <c r="T288" s="27"/>
      <c r="U288" s="27"/>
      <c r="V288" s="27"/>
      <c r="W288" s="27"/>
      <c r="X288" s="27"/>
      <c r="Y288" s="27"/>
      <c r="Z288" s="27"/>
      <c r="AA288" s="27">
        <f t="shared" si="90"/>
        <v>0</v>
      </c>
      <c r="AB288" s="27">
        <f t="shared" si="90"/>
        <v>0</v>
      </c>
      <c r="AC288" s="27"/>
      <c r="AD288" s="27"/>
      <c r="AE288" s="27"/>
      <c r="AF288" s="27"/>
      <c r="AG288" s="27"/>
      <c r="AH288" s="27"/>
      <c r="AI288" s="27"/>
      <c r="AJ288" s="27"/>
      <c r="AK288" s="27"/>
      <c r="AL288" s="27"/>
      <c r="AM288" s="27"/>
      <c r="AN288" s="27"/>
      <c r="AO288" s="27"/>
      <c r="AP288" s="27"/>
      <c r="AQ288" s="27"/>
      <c r="AR288" s="27"/>
      <c r="AS288" s="27"/>
      <c r="AT288" s="27"/>
      <c r="AU288" s="27"/>
      <c r="AV288" s="27"/>
    </row>
    <row r="289" spans="1:48" s="675" customFormat="1" ht="16.5" hidden="1" thickBot="1">
      <c r="A289" s="2060" t="s">
        <v>4</v>
      </c>
      <c r="B289" s="755" t="s">
        <v>88</v>
      </c>
      <c r="C289" s="786">
        <f t="shared" si="95"/>
        <v>0</v>
      </c>
      <c r="D289" s="771">
        <f t="shared" si="98"/>
        <v>0</v>
      </c>
      <c r="E289" s="1197"/>
      <c r="F289" s="1197"/>
      <c r="G289" s="758"/>
      <c r="H289" s="759"/>
      <c r="I289" s="25"/>
      <c r="J289" s="25"/>
      <c r="K289" s="26"/>
      <c r="L289" s="27"/>
      <c r="M289" s="27"/>
      <c r="N289" s="27"/>
      <c r="O289" s="27"/>
      <c r="P289" s="27"/>
      <c r="Q289" s="27"/>
      <c r="R289" s="27"/>
      <c r="S289" s="27"/>
      <c r="T289" s="27"/>
      <c r="U289" s="27"/>
      <c r="V289" s="27"/>
      <c r="W289" s="27"/>
      <c r="X289" s="27"/>
      <c r="Y289" s="27"/>
      <c r="Z289" s="27"/>
      <c r="AA289" s="27">
        <f t="shared" si="90"/>
        <v>0</v>
      </c>
      <c r="AB289" s="27">
        <f t="shared" si="90"/>
        <v>0</v>
      </c>
      <c r="AC289" s="27"/>
      <c r="AD289" s="27"/>
      <c r="AE289" s="27"/>
      <c r="AF289" s="27"/>
      <c r="AG289" s="27"/>
      <c r="AH289" s="27"/>
      <c r="AI289" s="27"/>
      <c r="AJ289" s="27"/>
      <c r="AK289" s="27"/>
      <c r="AL289" s="27"/>
      <c r="AM289" s="27"/>
      <c r="AN289" s="27"/>
      <c r="AO289" s="27"/>
      <c r="AP289" s="27"/>
      <c r="AQ289" s="27"/>
      <c r="AR289" s="27"/>
      <c r="AS289" s="27"/>
      <c r="AT289" s="27"/>
      <c r="AU289" s="27"/>
      <c r="AV289" s="27"/>
    </row>
    <row r="290" spans="1:48" s="675" customFormat="1" ht="16.5" hidden="1" thickBot="1">
      <c r="A290" s="2066" t="s">
        <v>108</v>
      </c>
      <c r="B290" s="760" t="s">
        <v>86</v>
      </c>
      <c r="C290" s="786">
        <f t="shared" si="95"/>
        <v>0</v>
      </c>
      <c r="D290" s="771">
        <f t="shared" si="98"/>
        <v>0</v>
      </c>
      <c r="E290" s="1197"/>
      <c r="F290" s="1197"/>
      <c r="G290" s="758"/>
      <c r="H290" s="759"/>
      <c r="I290" s="25"/>
      <c r="J290" s="25"/>
      <c r="K290" s="26"/>
      <c r="L290" s="27"/>
      <c r="M290" s="27"/>
      <c r="N290" s="27"/>
      <c r="O290" s="23"/>
      <c r="P290" s="23"/>
      <c r="Q290" s="27"/>
      <c r="R290" s="27"/>
      <c r="S290" s="27"/>
      <c r="T290" s="27"/>
      <c r="U290" s="27"/>
      <c r="V290" s="27"/>
      <c r="W290" s="27"/>
      <c r="X290" s="27"/>
      <c r="Y290" s="27"/>
      <c r="Z290" s="27"/>
      <c r="AA290" s="27">
        <f t="shared" si="90"/>
        <v>0</v>
      </c>
      <c r="AB290" s="27">
        <f t="shared" si="90"/>
        <v>0</v>
      </c>
      <c r="AC290" s="27"/>
      <c r="AD290" s="27"/>
      <c r="AE290" s="27"/>
      <c r="AF290" s="27"/>
      <c r="AG290" s="27"/>
      <c r="AH290" s="27"/>
      <c r="AI290" s="27"/>
      <c r="AJ290" s="27"/>
      <c r="AK290" s="27"/>
      <c r="AL290" s="27"/>
      <c r="AM290" s="27"/>
      <c r="AN290" s="27"/>
      <c r="AO290" s="27"/>
      <c r="AP290" s="27"/>
      <c r="AQ290" s="27"/>
      <c r="AR290" s="27"/>
      <c r="AS290" s="27"/>
      <c r="AT290" s="27"/>
      <c r="AU290" s="27"/>
      <c r="AV290" s="27"/>
    </row>
    <row r="291" spans="1:48" s="675" customFormat="1" ht="16.5" hidden="1" thickBot="1">
      <c r="A291" s="2059" t="s">
        <v>260</v>
      </c>
      <c r="B291" s="750" t="s">
        <v>261</v>
      </c>
      <c r="C291" s="780">
        <f t="shared" si="95"/>
        <v>57</v>
      </c>
      <c r="D291" s="781">
        <f>(J291+L291+N291+P291+R291+T291+V291+X291+Z291+AB291)</f>
        <v>2307</v>
      </c>
      <c r="E291" s="1197"/>
      <c r="F291" s="1197"/>
      <c r="G291" s="766">
        <f>C291/C306*100%</f>
        <v>0.77027027027027029</v>
      </c>
      <c r="H291" s="767">
        <f>D291/D306*100%</f>
        <v>0.67713530965658941</v>
      </c>
      <c r="I291" s="18">
        <f>I293+I294+I295+I296+I297+I298+I299</f>
        <v>9</v>
      </c>
      <c r="J291" s="18">
        <f>J293+J294+J295+J296+J297+J298+J299</f>
        <v>0</v>
      </c>
      <c r="K291" s="19">
        <f t="shared" ref="K291:AV291" si="99">SUM(K293:K299)</f>
        <v>7</v>
      </c>
      <c r="L291" s="20">
        <f t="shared" si="99"/>
        <v>950</v>
      </c>
      <c r="M291" s="20">
        <f t="shared" si="99"/>
        <v>5</v>
      </c>
      <c r="N291" s="20">
        <f t="shared" si="99"/>
        <v>0</v>
      </c>
      <c r="O291" s="20">
        <f t="shared" si="99"/>
        <v>3</v>
      </c>
      <c r="P291" s="20">
        <f t="shared" si="99"/>
        <v>0</v>
      </c>
      <c r="Q291" s="20">
        <f>SUM(Q293:Q299)</f>
        <v>14</v>
      </c>
      <c r="R291" s="20">
        <f t="shared" si="99"/>
        <v>135</v>
      </c>
      <c r="S291" s="20">
        <f t="shared" si="99"/>
        <v>0</v>
      </c>
      <c r="T291" s="20">
        <f t="shared" si="99"/>
        <v>0</v>
      </c>
      <c r="U291" s="20">
        <f t="shared" si="99"/>
        <v>2</v>
      </c>
      <c r="V291" s="20">
        <f t="shared" si="99"/>
        <v>300</v>
      </c>
      <c r="W291" s="20">
        <f t="shared" si="99"/>
        <v>3</v>
      </c>
      <c r="X291" s="20">
        <f t="shared" si="99"/>
        <v>117</v>
      </c>
      <c r="Y291" s="20">
        <f t="shared" si="99"/>
        <v>2</v>
      </c>
      <c r="Z291" s="20">
        <f t="shared" si="99"/>
        <v>80</v>
      </c>
      <c r="AA291" s="34">
        <f t="shared" si="90"/>
        <v>12</v>
      </c>
      <c r="AB291" s="34">
        <f t="shared" si="90"/>
        <v>725</v>
      </c>
      <c r="AC291" s="20">
        <f t="shared" si="99"/>
        <v>1</v>
      </c>
      <c r="AD291" s="20">
        <f t="shared" si="99"/>
        <v>0</v>
      </c>
      <c r="AE291" s="20">
        <f t="shared" si="99"/>
        <v>1</v>
      </c>
      <c r="AF291" s="20">
        <f>SUM(AF293:AF299)</f>
        <v>0</v>
      </c>
      <c r="AG291" s="20">
        <f t="shared" si="99"/>
        <v>1</v>
      </c>
      <c r="AH291" s="20">
        <f t="shared" si="99"/>
        <v>500</v>
      </c>
      <c r="AI291" s="20">
        <f t="shared" si="99"/>
        <v>0</v>
      </c>
      <c r="AJ291" s="20">
        <f t="shared" si="99"/>
        <v>0</v>
      </c>
      <c r="AK291" s="20">
        <f t="shared" si="99"/>
        <v>0</v>
      </c>
      <c r="AL291" s="20">
        <f t="shared" si="99"/>
        <v>0</v>
      </c>
      <c r="AM291" s="20">
        <f t="shared" si="99"/>
        <v>1</v>
      </c>
      <c r="AN291" s="20">
        <f t="shared" si="99"/>
        <v>0</v>
      </c>
      <c r="AO291" s="34">
        <f t="shared" si="99"/>
        <v>3</v>
      </c>
      <c r="AP291" s="34">
        <f t="shared" si="99"/>
        <v>95</v>
      </c>
      <c r="AQ291" s="20">
        <f t="shared" si="99"/>
        <v>2</v>
      </c>
      <c r="AR291" s="20">
        <f t="shared" si="99"/>
        <v>120</v>
      </c>
      <c r="AS291" s="20">
        <f t="shared" si="99"/>
        <v>1</v>
      </c>
      <c r="AT291" s="20">
        <f t="shared" si="99"/>
        <v>10</v>
      </c>
      <c r="AU291" s="20">
        <f t="shared" si="99"/>
        <v>2</v>
      </c>
      <c r="AV291" s="20">
        <f t="shared" si="99"/>
        <v>0</v>
      </c>
    </row>
    <row r="292" spans="1:48" s="675" customFormat="1" ht="16.5" hidden="1" thickBot="1">
      <c r="A292" s="2060"/>
      <c r="B292" s="755" t="s">
        <v>36</v>
      </c>
      <c r="C292" s="786"/>
      <c r="D292" s="789"/>
      <c r="E292" s="1197"/>
      <c r="F292" s="1197"/>
      <c r="G292" s="758"/>
      <c r="H292" s="759"/>
      <c r="I292" s="25"/>
      <c r="J292" s="25"/>
      <c r="K292" s="26"/>
      <c r="L292" s="27"/>
      <c r="M292" s="27"/>
      <c r="N292" s="27"/>
      <c r="O292" s="27"/>
      <c r="P292" s="27"/>
      <c r="Q292" s="27"/>
      <c r="R292" s="27"/>
      <c r="S292" s="27"/>
      <c r="T292" s="27"/>
      <c r="U292" s="27"/>
      <c r="V292" s="27"/>
      <c r="W292" s="27"/>
      <c r="X292" s="27"/>
      <c r="Y292" s="27"/>
      <c r="Z292" s="27"/>
      <c r="AA292" s="27">
        <f t="shared" si="90"/>
        <v>0</v>
      </c>
      <c r="AB292" s="27">
        <f t="shared" si="90"/>
        <v>0</v>
      </c>
      <c r="AC292" s="27"/>
      <c r="AD292" s="27"/>
      <c r="AE292" s="27"/>
      <c r="AF292" s="27"/>
      <c r="AG292" s="27"/>
      <c r="AH292" s="27"/>
      <c r="AI292" s="27"/>
      <c r="AJ292" s="27"/>
      <c r="AK292" s="27"/>
      <c r="AL292" s="27"/>
      <c r="AM292" s="27"/>
      <c r="AN292" s="27"/>
      <c r="AO292" s="27"/>
      <c r="AP292" s="27"/>
      <c r="AQ292" s="27"/>
      <c r="AR292" s="27"/>
      <c r="AS292" s="27"/>
      <c r="AT292" s="27"/>
      <c r="AU292" s="27"/>
      <c r="AV292" s="27"/>
    </row>
    <row r="293" spans="1:48" s="675" customFormat="1" ht="16.5" hidden="1" thickBot="1">
      <c r="A293" s="2060" t="s">
        <v>37</v>
      </c>
      <c r="B293" s="755" t="s">
        <v>262</v>
      </c>
      <c r="C293" s="786">
        <f t="shared" ref="C293:C300" si="100">I293+K293+M293+O293+Q293+S293+U293+W293+Y293+AA293</f>
        <v>0</v>
      </c>
      <c r="D293" s="771">
        <f>(J293+L293+N293+P293+R293+T293+V293+X293+Z293+AB293)</f>
        <v>0</v>
      </c>
      <c r="E293" s="1197"/>
      <c r="F293" s="1197"/>
      <c r="G293" s="758"/>
      <c r="H293" s="759"/>
      <c r="I293" s="25"/>
      <c r="J293" s="25"/>
      <c r="K293" s="26"/>
      <c r="L293" s="27"/>
      <c r="M293" s="27"/>
      <c r="N293" s="27"/>
      <c r="O293" s="27"/>
      <c r="P293" s="27"/>
      <c r="Q293" s="27"/>
      <c r="R293" s="27"/>
      <c r="S293" s="27"/>
      <c r="T293" s="27"/>
      <c r="U293" s="27"/>
      <c r="V293" s="27"/>
      <c r="W293" s="27"/>
      <c r="X293" s="27"/>
      <c r="Y293" s="27"/>
      <c r="Z293" s="27"/>
      <c r="AA293" s="27">
        <f t="shared" si="90"/>
        <v>0</v>
      </c>
      <c r="AB293" s="27">
        <f t="shared" si="90"/>
        <v>0</v>
      </c>
      <c r="AC293" s="27"/>
      <c r="AD293" s="27"/>
      <c r="AE293" s="27"/>
      <c r="AF293" s="27"/>
      <c r="AG293" s="27"/>
      <c r="AH293" s="27"/>
      <c r="AI293" s="27"/>
      <c r="AJ293" s="27"/>
      <c r="AK293" s="27"/>
      <c r="AL293" s="27"/>
      <c r="AM293" s="27"/>
      <c r="AN293" s="27"/>
      <c r="AO293" s="27"/>
      <c r="AP293" s="27"/>
      <c r="AQ293" s="27"/>
      <c r="AR293" s="27"/>
      <c r="AS293" s="27"/>
      <c r="AT293" s="27"/>
      <c r="AU293" s="27"/>
      <c r="AV293" s="27"/>
    </row>
    <row r="294" spans="1:48" s="675" customFormat="1" ht="16.5" hidden="1" thickBot="1">
      <c r="A294" s="2060" t="s">
        <v>27</v>
      </c>
      <c r="B294" s="755" t="s">
        <v>263</v>
      </c>
      <c r="C294" s="786">
        <f t="shared" si="100"/>
        <v>0</v>
      </c>
      <c r="D294" s="771">
        <f t="shared" ref="D294:D299" si="101">(J294+L294+N294+P294+R294+T294+V294+X294+Z294+AB294)</f>
        <v>0</v>
      </c>
      <c r="E294" s="1197"/>
      <c r="F294" s="1197"/>
      <c r="G294" s="758"/>
      <c r="H294" s="759"/>
      <c r="I294" s="25"/>
      <c r="J294" s="25"/>
      <c r="K294" s="26"/>
      <c r="L294" s="27"/>
      <c r="M294" s="27"/>
      <c r="N294" s="27"/>
      <c r="O294" s="27"/>
      <c r="P294" s="27"/>
      <c r="Q294" s="27"/>
      <c r="R294" s="27"/>
      <c r="S294" s="27"/>
      <c r="T294" s="27"/>
      <c r="U294" s="27"/>
      <c r="V294" s="27"/>
      <c r="W294" s="27"/>
      <c r="X294" s="27"/>
      <c r="Y294" s="27"/>
      <c r="Z294" s="27"/>
      <c r="AA294" s="27">
        <f t="shared" si="90"/>
        <v>0</v>
      </c>
      <c r="AB294" s="27">
        <f t="shared" si="90"/>
        <v>0</v>
      </c>
      <c r="AC294" s="27"/>
      <c r="AD294" s="27"/>
      <c r="AE294" s="27"/>
      <c r="AF294" s="27"/>
      <c r="AG294" s="27"/>
      <c r="AH294" s="27"/>
      <c r="AI294" s="27"/>
      <c r="AJ294" s="27"/>
      <c r="AK294" s="27"/>
      <c r="AL294" s="27"/>
      <c r="AM294" s="27"/>
      <c r="AN294" s="27"/>
      <c r="AO294" s="27"/>
      <c r="AP294" s="27"/>
      <c r="AQ294" s="27"/>
      <c r="AR294" s="27"/>
      <c r="AS294" s="27"/>
      <c r="AT294" s="27"/>
      <c r="AU294" s="27"/>
      <c r="AV294" s="27"/>
    </row>
    <row r="295" spans="1:48" s="675" customFormat="1" ht="16.5" hidden="1" thickBot="1">
      <c r="A295" s="2060" t="s">
        <v>46</v>
      </c>
      <c r="B295" s="755" t="s">
        <v>264</v>
      </c>
      <c r="C295" s="786">
        <f t="shared" si="100"/>
        <v>0</v>
      </c>
      <c r="D295" s="771">
        <f t="shared" si="101"/>
        <v>0</v>
      </c>
      <c r="E295" s="1197"/>
      <c r="F295" s="1197"/>
      <c r="G295" s="758"/>
      <c r="H295" s="759"/>
      <c r="I295" s="25"/>
      <c r="J295" s="25"/>
      <c r="K295" s="26"/>
      <c r="L295" s="27"/>
      <c r="M295" s="27"/>
      <c r="N295" s="27"/>
      <c r="O295" s="27"/>
      <c r="P295" s="27"/>
      <c r="Q295" s="27"/>
      <c r="R295" s="27"/>
      <c r="S295" s="27"/>
      <c r="T295" s="27"/>
      <c r="U295" s="27"/>
      <c r="V295" s="27"/>
      <c r="W295" s="27"/>
      <c r="X295" s="27"/>
      <c r="Y295" s="27"/>
      <c r="Z295" s="27"/>
      <c r="AA295" s="27">
        <f t="shared" si="90"/>
        <v>0</v>
      </c>
      <c r="AB295" s="27">
        <f t="shared" si="90"/>
        <v>0</v>
      </c>
      <c r="AC295" s="27"/>
      <c r="AD295" s="27"/>
      <c r="AE295" s="27"/>
      <c r="AF295" s="27"/>
      <c r="AG295" s="27"/>
      <c r="AH295" s="27"/>
      <c r="AI295" s="27"/>
      <c r="AJ295" s="27"/>
      <c r="AK295" s="27"/>
      <c r="AL295" s="27"/>
      <c r="AM295" s="27"/>
      <c r="AN295" s="27"/>
      <c r="AO295" s="27"/>
      <c r="AP295" s="27"/>
      <c r="AQ295" s="27"/>
      <c r="AR295" s="27"/>
      <c r="AS295" s="27"/>
      <c r="AT295" s="27"/>
      <c r="AU295" s="27"/>
      <c r="AV295" s="27"/>
    </row>
    <row r="296" spans="1:48" s="675" customFormat="1" ht="16.5" hidden="1" thickBot="1">
      <c r="A296" s="2060" t="s">
        <v>68</v>
      </c>
      <c r="B296" s="755" t="s">
        <v>28</v>
      </c>
      <c r="C296" s="786">
        <f t="shared" si="100"/>
        <v>47</v>
      </c>
      <c r="D296" s="771">
        <f t="shared" si="101"/>
        <v>2307</v>
      </c>
      <c r="E296" s="1197"/>
      <c r="F296" s="1197"/>
      <c r="G296" s="758"/>
      <c r="H296" s="759"/>
      <c r="I296" s="25">
        <v>3</v>
      </c>
      <c r="J296" s="25"/>
      <c r="K296" s="26">
        <v>4</v>
      </c>
      <c r="L296" s="27">
        <v>950</v>
      </c>
      <c r="M296" s="27">
        <v>5</v>
      </c>
      <c r="N296" s="27"/>
      <c r="O296" s="27">
        <v>2</v>
      </c>
      <c r="P296" s="27"/>
      <c r="Q296" s="27">
        <v>14</v>
      </c>
      <c r="R296" s="27">
        <v>135</v>
      </c>
      <c r="S296" s="27"/>
      <c r="T296" s="27"/>
      <c r="U296" s="27">
        <v>2</v>
      </c>
      <c r="V296" s="27">
        <v>300</v>
      </c>
      <c r="W296" s="27">
        <v>3</v>
      </c>
      <c r="X296" s="27">
        <v>117</v>
      </c>
      <c r="Y296" s="27">
        <v>2</v>
      </c>
      <c r="Z296" s="27">
        <v>80</v>
      </c>
      <c r="AA296" s="27">
        <f t="shared" si="90"/>
        <v>12</v>
      </c>
      <c r="AB296" s="27">
        <f t="shared" si="90"/>
        <v>725</v>
      </c>
      <c r="AC296" s="27">
        <v>1</v>
      </c>
      <c r="AD296" s="27"/>
      <c r="AE296" s="27">
        <v>1</v>
      </c>
      <c r="AF296" s="27"/>
      <c r="AG296" s="27">
        <v>1</v>
      </c>
      <c r="AH296" s="27">
        <v>500</v>
      </c>
      <c r="AI296" s="27"/>
      <c r="AJ296" s="27"/>
      <c r="AK296" s="27"/>
      <c r="AL296" s="27"/>
      <c r="AM296" s="27">
        <v>1</v>
      </c>
      <c r="AN296" s="27"/>
      <c r="AO296" s="27">
        <v>3</v>
      </c>
      <c r="AP296" s="27">
        <v>95</v>
      </c>
      <c r="AQ296" s="27">
        <v>2</v>
      </c>
      <c r="AR296" s="27">
        <v>120</v>
      </c>
      <c r="AS296" s="27">
        <v>1</v>
      </c>
      <c r="AT296" s="27">
        <v>10</v>
      </c>
      <c r="AU296" s="27">
        <v>2</v>
      </c>
      <c r="AV296" s="27"/>
    </row>
    <row r="297" spans="1:48" s="675" customFormat="1" ht="16.5" hidden="1" thickBot="1">
      <c r="A297" s="2060" t="s">
        <v>4</v>
      </c>
      <c r="B297" s="755" t="s">
        <v>29</v>
      </c>
      <c r="C297" s="786">
        <f t="shared" si="100"/>
        <v>0</v>
      </c>
      <c r="D297" s="771">
        <f t="shared" si="101"/>
        <v>0</v>
      </c>
      <c r="E297" s="1197"/>
      <c r="F297" s="1197"/>
      <c r="G297" s="758"/>
      <c r="H297" s="759"/>
      <c r="I297" s="25"/>
      <c r="J297" s="25"/>
      <c r="K297" s="26"/>
      <c r="L297" s="27"/>
      <c r="M297" s="27"/>
      <c r="N297" s="27"/>
      <c r="O297" s="27"/>
      <c r="P297" s="27"/>
      <c r="Q297" s="27"/>
      <c r="R297" s="27"/>
      <c r="S297" s="27"/>
      <c r="T297" s="27"/>
      <c r="U297" s="27"/>
      <c r="V297" s="27"/>
      <c r="W297" s="27"/>
      <c r="X297" s="27"/>
      <c r="Y297" s="27"/>
      <c r="Z297" s="27"/>
      <c r="AA297" s="27">
        <f t="shared" si="90"/>
        <v>0</v>
      </c>
      <c r="AB297" s="27">
        <f t="shared" si="90"/>
        <v>0</v>
      </c>
      <c r="AC297" s="27"/>
      <c r="AD297" s="27"/>
      <c r="AE297" s="27"/>
      <c r="AF297" s="27"/>
      <c r="AG297" s="27"/>
      <c r="AH297" s="27"/>
      <c r="AI297" s="27"/>
      <c r="AJ297" s="27"/>
      <c r="AK297" s="27"/>
      <c r="AL297" s="27"/>
      <c r="AM297" s="27"/>
      <c r="AN297" s="27"/>
      <c r="AO297" s="27"/>
      <c r="AP297" s="27"/>
      <c r="AQ297" s="27"/>
      <c r="AR297" s="27"/>
      <c r="AS297" s="27"/>
      <c r="AT297" s="27"/>
      <c r="AU297" s="27"/>
      <c r="AV297" s="27"/>
    </row>
    <row r="298" spans="1:48" s="675" customFormat="1" ht="16.5" hidden="1" thickBot="1">
      <c r="A298" s="2060" t="s">
        <v>5</v>
      </c>
      <c r="B298" s="755" t="s">
        <v>30</v>
      </c>
      <c r="C298" s="786">
        <f t="shared" si="100"/>
        <v>5</v>
      </c>
      <c r="D298" s="771">
        <f t="shared" si="101"/>
        <v>0</v>
      </c>
      <c r="E298" s="1197"/>
      <c r="F298" s="1197"/>
      <c r="G298" s="758"/>
      <c r="H298" s="759"/>
      <c r="I298" s="25">
        <v>2</v>
      </c>
      <c r="J298" s="25"/>
      <c r="K298" s="26">
        <v>3</v>
      </c>
      <c r="L298" s="27"/>
      <c r="M298" s="27"/>
      <c r="N298" s="27"/>
      <c r="O298" s="27"/>
      <c r="P298" s="27"/>
      <c r="Q298" s="27"/>
      <c r="R298" s="27"/>
      <c r="S298" s="27"/>
      <c r="T298" s="27"/>
      <c r="U298" s="27"/>
      <c r="V298" s="27"/>
      <c r="W298" s="27"/>
      <c r="X298" s="27"/>
      <c r="Y298" s="27"/>
      <c r="Z298" s="27"/>
      <c r="AA298" s="27">
        <f t="shared" si="90"/>
        <v>0</v>
      </c>
      <c r="AB298" s="27">
        <f t="shared" si="90"/>
        <v>0</v>
      </c>
      <c r="AC298" s="27"/>
      <c r="AD298" s="27"/>
      <c r="AE298" s="27"/>
      <c r="AF298" s="27"/>
      <c r="AG298" s="27"/>
      <c r="AH298" s="27"/>
      <c r="AI298" s="27"/>
      <c r="AJ298" s="27"/>
      <c r="AK298" s="27"/>
      <c r="AL298" s="27"/>
      <c r="AM298" s="27"/>
      <c r="AN298" s="27"/>
      <c r="AO298" s="27"/>
      <c r="AP298" s="27"/>
      <c r="AQ298" s="27"/>
      <c r="AR298" s="27"/>
      <c r="AS298" s="27"/>
      <c r="AT298" s="27"/>
      <c r="AU298" s="27"/>
      <c r="AV298" s="27"/>
    </row>
    <row r="299" spans="1:48" s="675" customFormat="1" ht="16.5" hidden="1" thickBot="1">
      <c r="A299" s="2066" t="s">
        <v>106</v>
      </c>
      <c r="B299" s="760" t="s">
        <v>116</v>
      </c>
      <c r="C299" s="786">
        <f t="shared" si="100"/>
        <v>5</v>
      </c>
      <c r="D299" s="771">
        <f t="shared" si="101"/>
        <v>0</v>
      </c>
      <c r="E299" s="1197"/>
      <c r="F299" s="1197"/>
      <c r="G299" s="758"/>
      <c r="H299" s="759"/>
      <c r="I299" s="25">
        <v>4</v>
      </c>
      <c r="J299" s="25"/>
      <c r="K299" s="26"/>
      <c r="L299" s="27"/>
      <c r="M299" s="27"/>
      <c r="N299" s="27"/>
      <c r="O299" s="27">
        <v>1</v>
      </c>
      <c r="P299" s="27"/>
      <c r="Q299" s="27"/>
      <c r="R299" s="27"/>
      <c r="S299" s="27"/>
      <c r="T299" s="27"/>
      <c r="U299" s="27"/>
      <c r="V299" s="27"/>
      <c r="W299" s="27"/>
      <c r="X299" s="27"/>
      <c r="Y299" s="27"/>
      <c r="Z299" s="27"/>
      <c r="AA299" s="27">
        <f t="shared" si="90"/>
        <v>0</v>
      </c>
      <c r="AB299" s="27">
        <f t="shared" si="90"/>
        <v>0</v>
      </c>
      <c r="AC299" s="27"/>
      <c r="AD299" s="27"/>
      <c r="AE299" s="27"/>
      <c r="AF299" s="27"/>
      <c r="AG299" s="27"/>
      <c r="AH299" s="27"/>
      <c r="AI299" s="27"/>
      <c r="AJ299" s="27"/>
      <c r="AK299" s="27"/>
      <c r="AL299" s="27"/>
      <c r="AM299" s="27"/>
      <c r="AN299" s="27"/>
      <c r="AO299" s="27"/>
      <c r="AP299" s="27"/>
      <c r="AQ299" s="27"/>
      <c r="AR299" s="27"/>
      <c r="AS299" s="27"/>
      <c r="AT299" s="27"/>
      <c r="AU299" s="27"/>
      <c r="AV299" s="27"/>
    </row>
    <row r="300" spans="1:48" s="675" customFormat="1" ht="16.5" hidden="1" thickBot="1">
      <c r="A300" s="2059" t="s">
        <v>265</v>
      </c>
      <c r="B300" s="795" t="s">
        <v>266</v>
      </c>
      <c r="C300" s="796">
        <f t="shared" si="100"/>
        <v>0</v>
      </c>
      <c r="D300" s="781">
        <f>(J300+L300+N300+P300+R300+T300+V300+X300+Z300+AB300)</f>
        <v>0</v>
      </c>
      <c r="E300" s="1197"/>
      <c r="F300" s="1197"/>
      <c r="G300" s="766">
        <f>C300/C306*100%</f>
        <v>0</v>
      </c>
      <c r="H300" s="767">
        <f>D300/D306*100%</f>
        <v>0</v>
      </c>
      <c r="I300" s="18">
        <f t="shared" ref="I300:AV300" si="102">SUM(I302:I303)</f>
        <v>0</v>
      </c>
      <c r="J300" s="18">
        <f t="shared" si="102"/>
        <v>0</v>
      </c>
      <c r="K300" s="19">
        <f t="shared" si="102"/>
        <v>0</v>
      </c>
      <c r="L300" s="20">
        <f t="shared" si="102"/>
        <v>0</v>
      </c>
      <c r="M300" s="20">
        <f t="shared" si="102"/>
        <v>0</v>
      </c>
      <c r="N300" s="20">
        <f t="shared" si="102"/>
        <v>0</v>
      </c>
      <c r="O300" s="20">
        <f t="shared" si="102"/>
        <v>0</v>
      </c>
      <c r="P300" s="20">
        <f t="shared" si="102"/>
        <v>0</v>
      </c>
      <c r="Q300" s="20">
        <f t="shared" si="102"/>
        <v>0</v>
      </c>
      <c r="R300" s="20">
        <f t="shared" si="102"/>
        <v>0</v>
      </c>
      <c r="S300" s="20">
        <f t="shared" si="102"/>
        <v>0</v>
      </c>
      <c r="T300" s="20">
        <f t="shared" si="102"/>
        <v>0</v>
      </c>
      <c r="U300" s="20">
        <f t="shared" si="102"/>
        <v>0</v>
      </c>
      <c r="V300" s="20">
        <f t="shared" si="102"/>
        <v>0</v>
      </c>
      <c r="W300" s="20">
        <f t="shared" si="102"/>
        <v>0</v>
      </c>
      <c r="X300" s="20">
        <f t="shared" si="102"/>
        <v>0</v>
      </c>
      <c r="Y300" s="20">
        <f t="shared" si="102"/>
        <v>0</v>
      </c>
      <c r="Z300" s="20">
        <f t="shared" si="102"/>
        <v>0</v>
      </c>
      <c r="AA300" s="21">
        <f t="shared" si="102"/>
        <v>0</v>
      </c>
      <c r="AB300" s="21">
        <f t="shared" si="102"/>
        <v>0</v>
      </c>
      <c r="AC300" s="20">
        <f t="shared" si="102"/>
        <v>0</v>
      </c>
      <c r="AD300" s="20">
        <f t="shared" si="102"/>
        <v>0</v>
      </c>
      <c r="AE300" s="20">
        <f t="shared" si="102"/>
        <v>0</v>
      </c>
      <c r="AF300" s="20">
        <f t="shared" si="102"/>
        <v>0</v>
      </c>
      <c r="AG300" s="20">
        <f t="shared" si="102"/>
        <v>0</v>
      </c>
      <c r="AH300" s="20">
        <f t="shared" si="102"/>
        <v>0</v>
      </c>
      <c r="AI300" s="20">
        <f t="shared" si="102"/>
        <v>0</v>
      </c>
      <c r="AJ300" s="20">
        <f t="shared" si="102"/>
        <v>0</v>
      </c>
      <c r="AK300" s="20">
        <f t="shared" si="102"/>
        <v>0</v>
      </c>
      <c r="AL300" s="20">
        <f t="shared" si="102"/>
        <v>0</v>
      </c>
      <c r="AM300" s="20">
        <f t="shared" si="102"/>
        <v>0</v>
      </c>
      <c r="AN300" s="20">
        <f t="shared" si="102"/>
        <v>0</v>
      </c>
      <c r="AO300" s="23">
        <f t="shared" si="102"/>
        <v>0</v>
      </c>
      <c r="AP300" s="23">
        <f t="shared" si="102"/>
        <v>0</v>
      </c>
      <c r="AQ300" s="754">
        <f t="shared" si="102"/>
        <v>0</v>
      </c>
      <c r="AR300" s="754">
        <f t="shared" si="102"/>
        <v>0</v>
      </c>
      <c r="AS300" s="20">
        <f t="shared" si="102"/>
        <v>0</v>
      </c>
      <c r="AT300" s="20">
        <f t="shared" si="102"/>
        <v>0</v>
      </c>
      <c r="AU300" s="20">
        <f t="shared" si="102"/>
        <v>0</v>
      </c>
      <c r="AV300" s="20">
        <f t="shared" si="102"/>
        <v>0</v>
      </c>
    </row>
    <row r="301" spans="1:48" s="675" customFormat="1" ht="16.5" hidden="1" thickBot="1">
      <c r="A301" s="2060"/>
      <c r="B301" s="782" t="s">
        <v>36</v>
      </c>
      <c r="C301" s="797"/>
      <c r="D301" s="789"/>
      <c r="E301" s="1197"/>
      <c r="F301" s="1197"/>
      <c r="G301" s="758"/>
      <c r="H301" s="759"/>
      <c r="I301" s="25"/>
      <c r="J301" s="25"/>
      <c r="K301" s="26"/>
      <c r="L301" s="27"/>
      <c r="M301" s="27"/>
      <c r="N301" s="27"/>
      <c r="O301" s="27"/>
      <c r="P301" s="27"/>
      <c r="Q301" s="27"/>
      <c r="R301" s="27"/>
      <c r="S301" s="27"/>
      <c r="T301" s="27"/>
      <c r="U301" s="27"/>
      <c r="V301" s="27"/>
      <c r="W301" s="27"/>
      <c r="X301" s="27"/>
      <c r="Y301" s="27"/>
      <c r="Z301" s="27"/>
      <c r="AA301" s="27">
        <f t="shared" ref="AA301:AB305" si="103">AC301+AE301+AG301+AI301+AK301+AM301+AO301+AQ301+AS301+AU301</f>
        <v>0</v>
      </c>
      <c r="AB301" s="27">
        <f t="shared" si="103"/>
        <v>0</v>
      </c>
      <c r="AC301" s="27"/>
      <c r="AD301" s="27"/>
      <c r="AE301" s="27"/>
      <c r="AF301" s="27"/>
      <c r="AG301" s="27"/>
      <c r="AH301" s="27"/>
      <c r="AI301" s="27"/>
      <c r="AJ301" s="27"/>
      <c r="AK301" s="27"/>
      <c r="AL301" s="27"/>
      <c r="AM301" s="27"/>
      <c r="AN301" s="27"/>
      <c r="AO301" s="27"/>
      <c r="AP301" s="27"/>
      <c r="AQ301" s="27"/>
      <c r="AR301" s="27"/>
      <c r="AS301" s="27"/>
      <c r="AT301" s="27"/>
      <c r="AU301" s="27"/>
      <c r="AV301" s="27"/>
    </row>
    <row r="302" spans="1:48" s="675" customFormat="1" ht="16.5" hidden="1" thickBot="1">
      <c r="A302" s="2060" t="s">
        <v>37</v>
      </c>
      <c r="B302" s="782" t="s">
        <v>16</v>
      </c>
      <c r="C302" s="797">
        <f>I302+K302+M302+O302+Q302+S302+U302+W302+Y302+AA302</f>
        <v>0</v>
      </c>
      <c r="D302" s="771">
        <f>(J302+L302+N302+P302+R302+T302+V302+X302+Z302+AB302)</f>
        <v>0</v>
      </c>
      <c r="E302" s="1197"/>
      <c r="F302" s="1197"/>
      <c r="G302" s="758"/>
      <c r="H302" s="759"/>
      <c r="I302" s="25"/>
      <c r="J302" s="25"/>
      <c r="K302" s="26"/>
      <c r="L302" s="27"/>
      <c r="M302" s="798"/>
      <c r="N302" s="27"/>
      <c r="O302" s="27"/>
      <c r="P302" s="27"/>
      <c r="Q302" s="27"/>
      <c r="R302" s="27"/>
      <c r="S302" s="27"/>
      <c r="T302" s="27"/>
      <c r="U302" s="27"/>
      <c r="V302" s="27"/>
      <c r="W302" s="27"/>
      <c r="X302" s="27"/>
      <c r="Y302" s="27"/>
      <c r="Z302" s="27"/>
      <c r="AA302" s="27">
        <f t="shared" si="103"/>
        <v>0</v>
      </c>
      <c r="AB302" s="27">
        <f t="shared" si="103"/>
        <v>0</v>
      </c>
      <c r="AC302" s="27"/>
      <c r="AD302" s="27"/>
      <c r="AE302" s="27"/>
      <c r="AF302" s="27"/>
      <c r="AG302" s="27"/>
      <c r="AH302" s="27"/>
      <c r="AI302" s="27"/>
      <c r="AJ302" s="27"/>
      <c r="AK302" s="27"/>
      <c r="AL302" s="27"/>
      <c r="AM302" s="27"/>
      <c r="AN302" s="27"/>
      <c r="AO302" s="27"/>
      <c r="AP302" s="27"/>
      <c r="AQ302" s="27"/>
      <c r="AR302" s="27"/>
      <c r="AS302" s="27"/>
      <c r="AT302" s="27"/>
      <c r="AU302" s="798"/>
      <c r="AV302" s="27"/>
    </row>
    <row r="303" spans="1:48" s="675" customFormat="1" ht="16.5" hidden="1" thickBot="1">
      <c r="A303" s="2068" t="s">
        <v>27</v>
      </c>
      <c r="B303" s="799" t="s">
        <v>267</v>
      </c>
      <c r="C303" s="797">
        <f>I303+K303+M303+O303+Q303+S303+U303+W303+Y303+AA303</f>
        <v>0</v>
      </c>
      <c r="D303" s="771">
        <f>(J303+L303+N303+P303+R303+T303+V303+X303+Z303+AB303)</f>
        <v>0</v>
      </c>
      <c r="E303" s="1197"/>
      <c r="F303" s="1197"/>
      <c r="G303" s="758"/>
      <c r="H303" s="759"/>
      <c r="I303" s="25"/>
      <c r="J303" s="25"/>
      <c r="K303" s="26"/>
      <c r="L303" s="27"/>
      <c r="M303" s="27"/>
      <c r="N303" s="27"/>
      <c r="O303" s="27"/>
      <c r="P303" s="27"/>
      <c r="Q303" s="27"/>
      <c r="R303" s="27"/>
      <c r="S303" s="27"/>
      <c r="T303" s="27"/>
      <c r="U303" s="27"/>
      <c r="V303" s="27"/>
      <c r="W303" s="798"/>
      <c r="X303" s="27"/>
      <c r="Y303" s="27"/>
      <c r="Z303" s="27"/>
      <c r="AA303" s="27">
        <f t="shared" si="103"/>
        <v>0</v>
      </c>
      <c r="AB303" s="27">
        <f t="shared" si="103"/>
        <v>0</v>
      </c>
      <c r="AC303" s="27"/>
      <c r="AD303" s="27"/>
      <c r="AE303" s="798"/>
      <c r="AF303" s="27"/>
      <c r="AG303" s="27"/>
      <c r="AH303" s="27"/>
      <c r="AI303" s="27"/>
      <c r="AJ303" s="27"/>
      <c r="AK303" s="27"/>
      <c r="AL303" s="27"/>
      <c r="AM303" s="27"/>
      <c r="AN303" s="27"/>
      <c r="AO303" s="27"/>
      <c r="AP303" s="27"/>
      <c r="AQ303" s="27"/>
      <c r="AR303" s="27"/>
      <c r="AS303" s="27"/>
      <c r="AT303" s="27"/>
      <c r="AU303" s="27"/>
      <c r="AV303" s="27"/>
    </row>
    <row r="304" spans="1:48" s="675" customFormat="1" ht="16.5" hidden="1" thickBot="1">
      <c r="A304" s="2070" t="s">
        <v>268</v>
      </c>
      <c r="B304" s="801" t="s">
        <v>39</v>
      </c>
      <c r="C304" s="796">
        <f>I304+K304+M304+O304+Q304+S304+U304+W304+Y304+AA304</f>
        <v>0</v>
      </c>
      <c r="D304" s="781">
        <f>(J304+L304+N304+P304+R304+T304+V304+X304+Z304+AB304)</f>
        <v>0</v>
      </c>
      <c r="E304" s="1197"/>
      <c r="F304" s="1197"/>
      <c r="G304" s="766">
        <f>C304/C306*100%</f>
        <v>0</v>
      </c>
      <c r="H304" s="767">
        <f>D304/D306*100%</f>
        <v>0</v>
      </c>
      <c r="I304" s="58"/>
      <c r="J304" s="58"/>
      <c r="K304" s="59"/>
      <c r="L304" s="23"/>
      <c r="M304" s="23"/>
      <c r="N304" s="23"/>
      <c r="O304" s="23"/>
      <c r="P304" s="23"/>
      <c r="Q304" s="23"/>
      <c r="R304" s="23"/>
      <c r="S304" s="23"/>
      <c r="T304" s="23"/>
      <c r="U304" s="23"/>
      <c r="V304" s="23"/>
      <c r="W304" s="23"/>
      <c r="X304" s="23"/>
      <c r="Y304" s="803"/>
      <c r="Z304" s="23"/>
      <c r="AA304" s="41">
        <f t="shared" si="103"/>
        <v>0</v>
      </c>
      <c r="AB304" s="41">
        <f t="shared" si="103"/>
        <v>0</v>
      </c>
      <c r="AC304" s="23"/>
      <c r="AD304" s="23"/>
      <c r="AE304" s="23"/>
      <c r="AF304" s="23"/>
      <c r="AG304" s="23"/>
      <c r="AH304" s="23"/>
      <c r="AI304" s="23"/>
      <c r="AJ304" s="23"/>
      <c r="AK304" s="23"/>
      <c r="AL304" s="23"/>
      <c r="AM304" s="802"/>
      <c r="AN304" s="23"/>
      <c r="AO304" s="23"/>
      <c r="AP304" s="23"/>
      <c r="AQ304" s="23"/>
      <c r="AR304" s="23"/>
      <c r="AS304" s="23"/>
      <c r="AT304" s="23"/>
      <c r="AU304" s="23"/>
      <c r="AV304" s="23"/>
    </row>
    <row r="305" spans="1:48" s="675" customFormat="1" ht="16.5" hidden="1" thickBot="1">
      <c r="A305" s="2058" t="s">
        <v>269</v>
      </c>
      <c r="B305" s="804" t="s">
        <v>34</v>
      </c>
      <c r="C305" s="780">
        <f>I305+K305+M305+O305+Q305+S305+U305+W305+Y305+AA305</f>
        <v>3</v>
      </c>
      <c r="D305" s="781">
        <f>(J305+L305+N305+P305+R305+T305+V305+X305+Z305+AB305)</f>
        <v>0</v>
      </c>
      <c r="E305" s="1197"/>
      <c r="F305" s="1197"/>
      <c r="G305" s="805">
        <f>C305/C306*100%</f>
        <v>4.0540540540540543E-2</v>
      </c>
      <c r="H305" s="806">
        <f>D305/D306*100%</f>
        <v>0</v>
      </c>
      <c r="I305" s="58"/>
      <c r="J305" s="58"/>
      <c r="K305" s="2078">
        <v>1</v>
      </c>
      <c r="L305" s="23"/>
      <c r="M305" s="23">
        <v>1</v>
      </c>
      <c r="N305" s="23"/>
      <c r="O305" s="23"/>
      <c r="P305" s="23"/>
      <c r="Q305" s="23"/>
      <c r="R305" s="23"/>
      <c r="S305" s="23"/>
      <c r="T305" s="23"/>
      <c r="U305" s="23"/>
      <c r="V305" s="23"/>
      <c r="W305" s="23"/>
      <c r="X305" s="23"/>
      <c r="Y305" s="23"/>
      <c r="Z305" s="23"/>
      <c r="AA305" s="41">
        <f t="shared" si="103"/>
        <v>1</v>
      </c>
      <c r="AB305" s="41">
        <f t="shared" si="103"/>
        <v>0</v>
      </c>
      <c r="AC305" s="23"/>
      <c r="AD305" s="23"/>
      <c r="AE305" s="23"/>
      <c r="AF305" s="23"/>
      <c r="AG305" s="23"/>
      <c r="AH305" s="23"/>
      <c r="AI305" s="23"/>
      <c r="AJ305" s="23"/>
      <c r="AK305" s="23"/>
      <c r="AL305" s="23"/>
      <c r="AM305" s="23"/>
      <c r="AN305" s="23"/>
      <c r="AO305" s="23"/>
      <c r="AP305" s="23"/>
      <c r="AQ305" s="23"/>
      <c r="AR305" s="23"/>
      <c r="AS305" s="794">
        <v>1</v>
      </c>
      <c r="AT305" s="794"/>
      <c r="AU305" s="20"/>
      <c r="AV305" s="23"/>
    </row>
    <row r="306" spans="1:48" s="675" customFormat="1" ht="17.25" hidden="1" thickTop="1" thickBot="1">
      <c r="A306" s="807"/>
      <c r="B306" s="807" t="s">
        <v>35</v>
      </c>
      <c r="C306" s="808">
        <f>I306+K306+M306+O306+Q306+S306+U306+W306+Y306+AA306</f>
        <v>74</v>
      </c>
      <c r="D306" s="809">
        <f>(J306+L306+N306+P306+R306+T306+V306+X306+Z306+AB306)</f>
        <v>3407</v>
      </c>
      <c r="E306" s="1197"/>
      <c r="F306" s="1197"/>
      <c r="G306" s="810">
        <f>SUM(G160+G174+G194+G203+G210+G216+G224+G229+G238+G244+G265+G278+G279+G291+G300+G304+G305)</f>
        <v>1</v>
      </c>
      <c r="H306" s="811">
        <f>SUM(H160+H174+H194+H203+H210+H216+H224+H229+H238+H244+H265+H278+H279+H291+H300+H304+H305)</f>
        <v>1</v>
      </c>
      <c r="I306" s="37">
        <f t="shared" ref="I306:AN306" si="104">I305+I304+I300+I291+I279+I278+I265+I244+I238+I229+I224+I216+I210+I203+I194+I174+I160</f>
        <v>10</v>
      </c>
      <c r="J306" s="37">
        <f t="shared" si="104"/>
        <v>0</v>
      </c>
      <c r="K306" s="64">
        <f t="shared" si="104"/>
        <v>9</v>
      </c>
      <c r="L306" s="65">
        <f t="shared" si="104"/>
        <v>950</v>
      </c>
      <c r="M306" s="65">
        <f t="shared" si="104"/>
        <v>8</v>
      </c>
      <c r="N306" s="65">
        <f t="shared" si="104"/>
        <v>0</v>
      </c>
      <c r="O306" s="65">
        <f t="shared" si="104"/>
        <v>3</v>
      </c>
      <c r="P306" s="65">
        <f t="shared" si="104"/>
        <v>0</v>
      </c>
      <c r="Q306" s="65">
        <f t="shared" si="104"/>
        <v>15</v>
      </c>
      <c r="R306" s="65">
        <f t="shared" si="104"/>
        <v>635</v>
      </c>
      <c r="S306" s="65">
        <f t="shared" si="104"/>
        <v>1</v>
      </c>
      <c r="T306" s="65">
        <f t="shared" si="104"/>
        <v>0</v>
      </c>
      <c r="U306" s="65">
        <f t="shared" si="104"/>
        <v>4</v>
      </c>
      <c r="V306" s="65">
        <f t="shared" si="104"/>
        <v>300</v>
      </c>
      <c r="W306" s="65">
        <f t="shared" si="104"/>
        <v>3</v>
      </c>
      <c r="X306" s="65">
        <f t="shared" si="104"/>
        <v>117</v>
      </c>
      <c r="Y306" s="65">
        <f t="shared" si="104"/>
        <v>2</v>
      </c>
      <c r="Z306" s="65">
        <f t="shared" si="104"/>
        <v>80</v>
      </c>
      <c r="AA306" s="748">
        <f>AC306+AE306+AG306+AI306+AK306+AM306+AO306+AQ306+AS306+AU306</f>
        <v>19</v>
      </c>
      <c r="AB306" s="748">
        <f>AD306+AF306+AH306+AJ306+AL306+AN306+AP306+AR306+AT306+AV306</f>
        <v>1325</v>
      </c>
      <c r="AC306" s="65">
        <f t="shared" si="104"/>
        <v>1</v>
      </c>
      <c r="AD306" s="65">
        <f t="shared" si="104"/>
        <v>0</v>
      </c>
      <c r="AE306" s="65">
        <f>AE305+AE304+AE300+AE291+AE279+AE278+AE265+AE244+AE238+AE229+AE224+AE216+AE210+AE203+AE194+AE174+AE160</f>
        <v>2</v>
      </c>
      <c r="AF306" s="65">
        <f>AF305+AF304+AF300+AF291+AF279+AF278+AF265+AF244+AF238+AF229+AF224+AF216+AF210+AF203+AF194+AF174+AF160</f>
        <v>0</v>
      </c>
      <c r="AG306" s="65">
        <f t="shared" si="104"/>
        <v>2</v>
      </c>
      <c r="AH306" s="65">
        <f t="shared" si="104"/>
        <v>500</v>
      </c>
      <c r="AI306" s="65">
        <f t="shared" si="104"/>
        <v>0</v>
      </c>
      <c r="AJ306" s="65">
        <f t="shared" si="104"/>
        <v>0</v>
      </c>
      <c r="AK306" s="65">
        <f t="shared" si="104"/>
        <v>1</v>
      </c>
      <c r="AL306" s="65">
        <f t="shared" si="104"/>
        <v>600</v>
      </c>
      <c r="AM306" s="65">
        <f t="shared" si="104"/>
        <v>1</v>
      </c>
      <c r="AN306" s="65">
        <f t="shared" si="104"/>
        <v>0</v>
      </c>
      <c r="AO306" s="65">
        <f>SUM(AO160,AO174,AO194,AO203,AO210,AO216,AO229,AO244,AO265,AO278,AO279,AO291,AO300,AO304,AO305)</f>
        <v>4</v>
      </c>
      <c r="AP306" s="65">
        <f>SUM(AP160,AP174,AP194,AP203,AP210,AP216,AP229,AP244,AP265,AP278,AP279,AP291,AP300,AP304,AP305)</f>
        <v>95</v>
      </c>
      <c r="AQ306" s="65">
        <f t="shared" ref="AQ306:AV306" si="105">AQ305+AQ304+AQ300+AQ291+AQ279+AQ278+AQ265+AQ244+AQ238+AQ229+AQ224+AQ216+AQ210+AQ203+AQ194+AQ174+AQ160</f>
        <v>2</v>
      </c>
      <c r="AR306" s="65">
        <f t="shared" si="105"/>
        <v>120</v>
      </c>
      <c r="AS306" s="65">
        <f t="shared" si="105"/>
        <v>2</v>
      </c>
      <c r="AT306" s="65">
        <f t="shared" si="105"/>
        <v>10</v>
      </c>
      <c r="AU306" s="65">
        <f t="shared" si="105"/>
        <v>4</v>
      </c>
      <c r="AV306" s="65">
        <f t="shared" si="105"/>
        <v>0</v>
      </c>
    </row>
    <row r="307" spans="1:48" s="675" customFormat="1" ht="16.5" hidden="1" thickBot="1">
      <c r="A307" s="735"/>
      <c r="B307" s="736" t="s">
        <v>1017</v>
      </c>
      <c r="C307" s="737">
        <f>SUM(C160+C174+C194+C203+C210+C216+C224+C229+C238+C244+C267+C268+C269+C270+C271+C272+C273+C274)</f>
        <v>6</v>
      </c>
      <c r="D307" s="737">
        <f>SUM(D160+D174+D194+D203+D210+D216+D224+D229+D238+D244+D267+D268+D269+D270+D271+D272+D273+D274)</f>
        <v>600</v>
      </c>
      <c r="E307" s="1197"/>
      <c r="F307" s="1197"/>
      <c r="G307" s="738">
        <f>C307/C306*100%</f>
        <v>8.1081081081081086E-2</v>
      </c>
      <c r="H307" s="738">
        <f>D307/D306*100%</f>
        <v>0.17610801291458761</v>
      </c>
      <c r="I307" s="737">
        <f>SUM(I160+I174+I194+I203+I210+I216+I224+I229+I238+I244+I267+I268+I269+I270+I271+I272+I273+I274)</f>
        <v>0</v>
      </c>
      <c r="J307" s="737">
        <f t="shared" ref="J307:AV307" si="106">SUM(J160+J174+J194+J203+J210+J216+J224+J229+J238+J244+J267+J268+J269+J270+J271+J272+J273+J274)</f>
        <v>0</v>
      </c>
      <c r="K307" s="737">
        <f t="shared" si="106"/>
        <v>0</v>
      </c>
      <c r="L307" s="737">
        <f t="shared" si="106"/>
        <v>0</v>
      </c>
      <c r="M307" s="737">
        <f t="shared" si="106"/>
        <v>1</v>
      </c>
      <c r="N307" s="737">
        <f t="shared" si="106"/>
        <v>0</v>
      </c>
      <c r="O307" s="737">
        <f t="shared" si="106"/>
        <v>0</v>
      </c>
      <c r="P307" s="737">
        <f t="shared" si="106"/>
        <v>0</v>
      </c>
      <c r="Q307" s="737">
        <f t="shared" si="106"/>
        <v>0</v>
      </c>
      <c r="R307" s="737">
        <f t="shared" si="106"/>
        <v>0</v>
      </c>
      <c r="S307" s="737">
        <f t="shared" si="106"/>
        <v>1</v>
      </c>
      <c r="T307" s="737">
        <f t="shared" si="106"/>
        <v>0</v>
      </c>
      <c r="U307" s="737">
        <f t="shared" si="106"/>
        <v>0</v>
      </c>
      <c r="V307" s="737">
        <f t="shared" si="106"/>
        <v>0</v>
      </c>
      <c r="W307" s="737">
        <f t="shared" si="106"/>
        <v>0</v>
      </c>
      <c r="X307" s="737">
        <f t="shared" si="106"/>
        <v>0</v>
      </c>
      <c r="Y307" s="737">
        <f t="shared" si="106"/>
        <v>0</v>
      </c>
      <c r="Z307" s="737">
        <f t="shared" si="106"/>
        <v>0</v>
      </c>
      <c r="AA307" s="737">
        <f t="shared" si="106"/>
        <v>4</v>
      </c>
      <c r="AB307" s="737">
        <f t="shared" si="106"/>
        <v>600</v>
      </c>
      <c r="AC307" s="737">
        <f t="shared" si="106"/>
        <v>0</v>
      </c>
      <c r="AD307" s="737">
        <f t="shared" si="106"/>
        <v>0</v>
      </c>
      <c r="AE307" s="737">
        <f t="shared" si="106"/>
        <v>0</v>
      </c>
      <c r="AF307" s="737">
        <f t="shared" si="106"/>
        <v>0</v>
      </c>
      <c r="AG307" s="737">
        <f t="shared" si="106"/>
        <v>1</v>
      </c>
      <c r="AH307" s="737">
        <f t="shared" si="106"/>
        <v>0</v>
      </c>
      <c r="AI307" s="737">
        <f t="shared" si="106"/>
        <v>0</v>
      </c>
      <c r="AJ307" s="737">
        <f t="shared" si="106"/>
        <v>0</v>
      </c>
      <c r="AK307" s="737">
        <f t="shared" si="106"/>
        <v>1</v>
      </c>
      <c r="AL307" s="737">
        <f t="shared" si="106"/>
        <v>600</v>
      </c>
      <c r="AM307" s="737">
        <f t="shared" si="106"/>
        <v>0</v>
      </c>
      <c r="AN307" s="737">
        <f t="shared" si="106"/>
        <v>0</v>
      </c>
      <c r="AO307" s="737">
        <f t="shared" si="106"/>
        <v>1</v>
      </c>
      <c r="AP307" s="737">
        <f t="shared" si="106"/>
        <v>0</v>
      </c>
      <c r="AQ307" s="737">
        <f t="shared" si="106"/>
        <v>0</v>
      </c>
      <c r="AR307" s="737">
        <f t="shared" si="106"/>
        <v>0</v>
      </c>
      <c r="AS307" s="737">
        <f t="shared" si="106"/>
        <v>0</v>
      </c>
      <c r="AT307" s="737">
        <f t="shared" si="106"/>
        <v>0</v>
      </c>
      <c r="AU307" s="737">
        <f t="shared" si="106"/>
        <v>1</v>
      </c>
      <c r="AV307" s="737">
        <f t="shared" si="106"/>
        <v>0</v>
      </c>
    </row>
    <row r="308" spans="1:48" hidden="1"/>
    <row r="309" spans="1:48" ht="18.75" hidden="1" thickBot="1">
      <c r="A309" s="2684" t="s">
        <v>1004</v>
      </c>
      <c r="B309" s="2684"/>
      <c r="C309" s="2684"/>
      <c r="D309" s="2684"/>
    </row>
    <row r="310" spans="1:48" s="10" customFormat="1" ht="20.25" hidden="1" customHeight="1">
      <c r="A310" s="2695" t="s">
        <v>152</v>
      </c>
      <c r="B310" s="2696"/>
      <c r="C310" s="2699" t="s">
        <v>153</v>
      </c>
      <c r="D310" s="2701" t="s">
        <v>154</v>
      </c>
      <c r="E310" s="1197"/>
      <c r="F310" s="1197"/>
      <c r="G310" s="2693"/>
      <c r="H310" s="2694"/>
      <c r="I310" s="2674" t="s">
        <v>131</v>
      </c>
      <c r="J310" s="2673"/>
      <c r="K310" s="2674" t="s">
        <v>130</v>
      </c>
      <c r="L310" s="2673"/>
      <c r="M310" s="2674" t="s">
        <v>137</v>
      </c>
      <c r="N310" s="2673"/>
      <c r="O310" s="2674" t="s">
        <v>288</v>
      </c>
      <c r="P310" s="2673"/>
      <c r="Q310" s="2675" t="s">
        <v>127</v>
      </c>
      <c r="R310" s="2676"/>
      <c r="S310" s="2675" t="s">
        <v>144</v>
      </c>
      <c r="T310" s="2676"/>
      <c r="U310" s="2675" t="s">
        <v>134</v>
      </c>
      <c r="V310" s="2676"/>
      <c r="W310" s="2675" t="s">
        <v>132</v>
      </c>
      <c r="X310" s="2676"/>
      <c r="Y310" s="2675" t="s">
        <v>136</v>
      </c>
      <c r="Z310" s="2676"/>
      <c r="AA310" s="2677" t="s">
        <v>155</v>
      </c>
      <c r="AB310" s="2678"/>
      <c r="AC310" s="2675" t="s">
        <v>148</v>
      </c>
      <c r="AD310" s="2676"/>
      <c r="AE310" s="2675" t="s">
        <v>142</v>
      </c>
      <c r="AF310" s="2676"/>
      <c r="AG310" s="2675" t="s">
        <v>143</v>
      </c>
      <c r="AH310" s="2676"/>
      <c r="AI310" s="2675" t="s">
        <v>139</v>
      </c>
      <c r="AJ310" s="2676"/>
      <c r="AK310" s="2675" t="s">
        <v>146</v>
      </c>
      <c r="AL310" s="2676"/>
      <c r="AM310" s="2675" t="s">
        <v>141</v>
      </c>
      <c r="AN310" s="2676"/>
      <c r="AO310" s="2675" t="s">
        <v>135</v>
      </c>
      <c r="AP310" s="2676"/>
      <c r="AQ310" s="2675" t="s">
        <v>133</v>
      </c>
      <c r="AR310" s="2676"/>
      <c r="AS310" s="2675" t="s">
        <v>140</v>
      </c>
      <c r="AT310" s="2676"/>
      <c r="AU310" s="2675" t="s">
        <v>128</v>
      </c>
      <c r="AV310" s="2676"/>
    </row>
    <row r="311" spans="1:48" s="10" customFormat="1" ht="15.75" hidden="1" thickBot="1">
      <c r="A311" s="2697"/>
      <c r="B311" s="2698"/>
      <c r="C311" s="2700"/>
      <c r="D311" s="2702"/>
      <c r="E311" s="1197"/>
      <c r="F311" s="1197"/>
      <c r="G311" s="886"/>
      <c r="H311" s="887"/>
      <c r="I311" s="812" t="s">
        <v>156</v>
      </c>
      <c r="J311" s="813" t="s">
        <v>157</v>
      </c>
      <c r="K311" s="812" t="s">
        <v>156</v>
      </c>
      <c r="L311" s="813" t="s">
        <v>157</v>
      </c>
      <c r="M311" s="812" t="s">
        <v>156</v>
      </c>
      <c r="N311" s="813" t="s">
        <v>157</v>
      </c>
      <c r="O311" s="812" t="s">
        <v>156</v>
      </c>
      <c r="P311" s="813" t="s">
        <v>157</v>
      </c>
      <c r="Q311" s="812" t="s">
        <v>156</v>
      </c>
      <c r="R311" s="813" t="s">
        <v>157</v>
      </c>
      <c r="S311" s="812" t="s">
        <v>156</v>
      </c>
      <c r="T311" s="813" t="s">
        <v>157</v>
      </c>
      <c r="U311" s="812" t="s">
        <v>156</v>
      </c>
      <c r="V311" s="813" t="s">
        <v>157</v>
      </c>
      <c r="W311" s="812" t="s">
        <v>156</v>
      </c>
      <c r="X311" s="813" t="s">
        <v>157</v>
      </c>
      <c r="Y311" s="812" t="s">
        <v>156</v>
      </c>
      <c r="Z311" s="813" t="s">
        <v>157</v>
      </c>
      <c r="AA311" s="812" t="s">
        <v>156</v>
      </c>
      <c r="AB311" s="813" t="s">
        <v>157</v>
      </c>
      <c r="AC311" s="814" t="s">
        <v>156</v>
      </c>
      <c r="AD311" s="815" t="s">
        <v>157</v>
      </c>
      <c r="AE311" s="814" t="s">
        <v>156</v>
      </c>
      <c r="AF311" s="815" t="s">
        <v>157</v>
      </c>
      <c r="AG311" s="814" t="s">
        <v>156</v>
      </c>
      <c r="AH311" s="815" t="s">
        <v>157</v>
      </c>
      <c r="AI311" s="814" t="s">
        <v>156</v>
      </c>
      <c r="AJ311" s="815" t="s">
        <v>157</v>
      </c>
      <c r="AK311" s="814" t="s">
        <v>156</v>
      </c>
      <c r="AL311" s="815" t="s">
        <v>157</v>
      </c>
      <c r="AM311" s="814" t="s">
        <v>156</v>
      </c>
      <c r="AN311" s="815" t="s">
        <v>157</v>
      </c>
      <c r="AO311" s="814" t="s">
        <v>156</v>
      </c>
      <c r="AP311" s="815" t="s">
        <v>157</v>
      </c>
      <c r="AQ311" s="814" t="s">
        <v>156</v>
      </c>
      <c r="AR311" s="815" t="s">
        <v>157</v>
      </c>
      <c r="AS311" s="814" t="s">
        <v>156</v>
      </c>
      <c r="AT311" s="815" t="s">
        <v>157</v>
      </c>
      <c r="AU311" s="814" t="s">
        <v>156</v>
      </c>
      <c r="AV311" s="815" t="s">
        <v>157</v>
      </c>
    </row>
    <row r="312" spans="1:48" s="675" customFormat="1" ht="16.5" hidden="1" thickBot="1">
      <c r="A312" s="739"/>
      <c r="B312" s="740" t="s">
        <v>12</v>
      </c>
      <c r="C312" s="741"/>
      <c r="D312" s="742"/>
      <c r="E312" s="1197"/>
      <c r="F312" s="1197"/>
      <c r="G312" s="888"/>
      <c r="H312" s="888"/>
      <c r="I312" s="816"/>
      <c r="J312" s="817"/>
      <c r="K312" s="818"/>
      <c r="L312" s="819"/>
      <c r="M312" s="818"/>
      <c r="N312" s="819"/>
      <c r="O312" s="818"/>
      <c r="P312" s="819"/>
      <c r="Q312" s="818"/>
      <c r="R312" s="819"/>
      <c r="S312" s="818"/>
      <c r="T312" s="819"/>
      <c r="U312" s="818"/>
      <c r="V312" s="819"/>
      <c r="W312" s="818"/>
      <c r="X312" s="819"/>
      <c r="Y312" s="818"/>
      <c r="Z312" s="819"/>
      <c r="AA312" s="820"/>
      <c r="AB312" s="821"/>
      <c r="AC312" s="818"/>
      <c r="AD312" s="819"/>
      <c r="AE312" s="818"/>
      <c r="AF312" s="819"/>
      <c r="AG312" s="818"/>
      <c r="AH312" s="819"/>
      <c r="AI312" s="818"/>
      <c r="AJ312" s="819"/>
      <c r="AK312" s="818"/>
      <c r="AL312" s="819"/>
      <c r="AM312" s="818"/>
      <c r="AN312" s="822"/>
      <c r="AO312" s="818"/>
      <c r="AP312" s="819"/>
      <c r="AQ312" s="818"/>
      <c r="AR312" s="819"/>
      <c r="AS312" s="818"/>
      <c r="AT312" s="819"/>
      <c r="AU312" s="818"/>
      <c r="AV312" s="819"/>
    </row>
    <row r="313" spans="1:48" s="675" customFormat="1" ht="16.5" hidden="1" thickBot="1">
      <c r="A313" s="749" t="s">
        <v>13</v>
      </c>
      <c r="B313" s="750" t="s">
        <v>203</v>
      </c>
      <c r="C313" s="751">
        <f t="shared" ref="C313:D328" si="107">C7-C160</f>
        <v>3</v>
      </c>
      <c r="D313" s="742">
        <f t="shared" si="107"/>
        <v>0</v>
      </c>
      <c r="E313" s="1197"/>
      <c r="F313" s="1197"/>
      <c r="G313" s="889"/>
      <c r="H313" s="890"/>
      <c r="I313" s="823">
        <f>I7-I160</f>
        <v>1</v>
      </c>
      <c r="J313" s="824">
        <f t="shared" ref="J313:AV319" si="108">J7-J160</f>
        <v>0</v>
      </c>
      <c r="K313" s="825">
        <f t="shared" si="108"/>
        <v>0</v>
      </c>
      <c r="L313" s="826">
        <f t="shared" si="108"/>
        <v>0</v>
      </c>
      <c r="M313" s="825">
        <f t="shared" si="108"/>
        <v>2</v>
      </c>
      <c r="N313" s="826">
        <f t="shared" si="108"/>
        <v>0</v>
      </c>
      <c r="O313" s="825">
        <f t="shared" si="108"/>
        <v>0</v>
      </c>
      <c r="P313" s="826">
        <f t="shared" si="108"/>
        <v>0</v>
      </c>
      <c r="Q313" s="825">
        <f t="shared" si="108"/>
        <v>0</v>
      </c>
      <c r="R313" s="826">
        <f t="shared" si="108"/>
        <v>0</v>
      </c>
      <c r="S313" s="825">
        <f t="shared" si="108"/>
        <v>0</v>
      </c>
      <c r="T313" s="826">
        <f t="shared" si="108"/>
        <v>0</v>
      </c>
      <c r="U313" s="825">
        <f t="shared" si="108"/>
        <v>0</v>
      </c>
      <c r="V313" s="826">
        <f t="shared" si="108"/>
        <v>0</v>
      </c>
      <c r="W313" s="825">
        <f t="shared" si="108"/>
        <v>0</v>
      </c>
      <c r="X313" s="826">
        <f t="shared" si="108"/>
        <v>0</v>
      </c>
      <c r="Y313" s="825">
        <f t="shared" si="108"/>
        <v>0</v>
      </c>
      <c r="Z313" s="826">
        <f t="shared" si="108"/>
        <v>0</v>
      </c>
      <c r="AA313" s="827">
        <f t="shared" si="108"/>
        <v>0</v>
      </c>
      <c r="AB313" s="828">
        <f t="shared" si="108"/>
        <v>0</v>
      </c>
      <c r="AC313" s="825">
        <f t="shared" si="108"/>
        <v>0</v>
      </c>
      <c r="AD313" s="826">
        <f t="shared" si="108"/>
        <v>0</v>
      </c>
      <c r="AE313" s="825">
        <f t="shared" si="108"/>
        <v>0</v>
      </c>
      <c r="AF313" s="826">
        <f t="shared" si="108"/>
        <v>0</v>
      </c>
      <c r="AG313" s="825">
        <f t="shared" si="108"/>
        <v>0</v>
      </c>
      <c r="AH313" s="826">
        <f t="shared" si="108"/>
        <v>0</v>
      </c>
      <c r="AI313" s="825">
        <f t="shared" si="108"/>
        <v>0</v>
      </c>
      <c r="AJ313" s="826">
        <f t="shared" si="108"/>
        <v>0</v>
      </c>
      <c r="AK313" s="825">
        <f t="shared" si="108"/>
        <v>0</v>
      </c>
      <c r="AL313" s="826">
        <f t="shared" si="108"/>
        <v>0</v>
      </c>
      <c r="AM313" s="825">
        <f t="shared" si="108"/>
        <v>0</v>
      </c>
      <c r="AN313" s="829">
        <f t="shared" si="108"/>
        <v>0</v>
      </c>
      <c r="AO313" s="825">
        <f t="shared" si="108"/>
        <v>0</v>
      </c>
      <c r="AP313" s="826">
        <f t="shared" si="108"/>
        <v>0</v>
      </c>
      <c r="AQ313" s="825">
        <f t="shared" si="108"/>
        <v>0</v>
      </c>
      <c r="AR313" s="826">
        <f t="shared" si="108"/>
        <v>0</v>
      </c>
      <c r="AS313" s="825">
        <f t="shared" si="108"/>
        <v>0</v>
      </c>
      <c r="AT313" s="826">
        <f t="shared" si="108"/>
        <v>0</v>
      </c>
      <c r="AU313" s="825">
        <f t="shared" si="108"/>
        <v>0</v>
      </c>
      <c r="AV313" s="826">
        <f t="shared" si="108"/>
        <v>0</v>
      </c>
    </row>
    <row r="314" spans="1:48" s="675" customFormat="1" ht="16.5" hidden="1" thickBot="1">
      <c r="A314" s="755"/>
      <c r="B314" s="755" t="s">
        <v>36</v>
      </c>
      <c r="C314" s="756">
        <f t="shared" si="107"/>
        <v>0</v>
      </c>
      <c r="D314" s="757">
        <f t="shared" si="107"/>
        <v>0</v>
      </c>
      <c r="E314" s="1197"/>
      <c r="F314" s="1197"/>
      <c r="G314" s="891"/>
      <c r="H314" s="892"/>
      <c r="I314" s="830">
        <f t="shared" ref="I314:X329" si="109">I8-I161</f>
        <v>0</v>
      </c>
      <c r="J314" s="831">
        <f t="shared" si="108"/>
        <v>0</v>
      </c>
      <c r="K314" s="832">
        <f t="shared" si="108"/>
        <v>0</v>
      </c>
      <c r="L314" s="833">
        <f t="shared" si="108"/>
        <v>0</v>
      </c>
      <c r="M314" s="832">
        <f t="shared" si="108"/>
        <v>0</v>
      </c>
      <c r="N314" s="833">
        <f t="shared" si="108"/>
        <v>0</v>
      </c>
      <c r="O314" s="832">
        <f t="shared" si="108"/>
        <v>0</v>
      </c>
      <c r="P314" s="833">
        <f t="shared" si="108"/>
        <v>0</v>
      </c>
      <c r="Q314" s="832">
        <f t="shared" si="108"/>
        <v>0</v>
      </c>
      <c r="R314" s="833">
        <f t="shared" si="108"/>
        <v>0</v>
      </c>
      <c r="S314" s="832">
        <f t="shared" si="108"/>
        <v>0</v>
      </c>
      <c r="T314" s="833">
        <f t="shared" si="108"/>
        <v>0</v>
      </c>
      <c r="U314" s="832">
        <f t="shared" si="108"/>
        <v>0</v>
      </c>
      <c r="V314" s="833">
        <f t="shared" si="108"/>
        <v>0</v>
      </c>
      <c r="W314" s="832">
        <f t="shared" si="108"/>
        <v>0</v>
      </c>
      <c r="X314" s="833">
        <f t="shared" si="108"/>
        <v>0</v>
      </c>
      <c r="Y314" s="832">
        <f t="shared" si="108"/>
        <v>0</v>
      </c>
      <c r="Z314" s="833">
        <f t="shared" si="108"/>
        <v>0</v>
      </c>
      <c r="AA314" s="834">
        <f t="shared" si="108"/>
        <v>0</v>
      </c>
      <c r="AB314" s="835">
        <f t="shared" si="108"/>
        <v>0</v>
      </c>
      <c r="AC314" s="832">
        <f t="shared" si="108"/>
        <v>0</v>
      </c>
      <c r="AD314" s="833">
        <f t="shared" si="108"/>
        <v>0</v>
      </c>
      <c r="AE314" s="832">
        <f t="shared" si="108"/>
        <v>0</v>
      </c>
      <c r="AF314" s="833">
        <f t="shared" si="108"/>
        <v>0</v>
      </c>
      <c r="AG314" s="832">
        <f t="shared" si="108"/>
        <v>0</v>
      </c>
      <c r="AH314" s="833">
        <f t="shared" si="108"/>
        <v>0</v>
      </c>
      <c r="AI314" s="832">
        <f t="shared" si="108"/>
        <v>0</v>
      </c>
      <c r="AJ314" s="833">
        <f t="shared" si="108"/>
        <v>0</v>
      </c>
      <c r="AK314" s="832">
        <f t="shared" si="108"/>
        <v>0</v>
      </c>
      <c r="AL314" s="833">
        <f t="shared" si="108"/>
        <v>0</v>
      </c>
      <c r="AM314" s="832">
        <f t="shared" si="108"/>
        <v>0</v>
      </c>
      <c r="AN314" s="836">
        <f t="shared" si="108"/>
        <v>0</v>
      </c>
      <c r="AO314" s="832">
        <f t="shared" si="108"/>
        <v>0</v>
      </c>
      <c r="AP314" s="833">
        <f t="shared" si="108"/>
        <v>0</v>
      </c>
      <c r="AQ314" s="832">
        <f t="shared" si="108"/>
        <v>0</v>
      </c>
      <c r="AR314" s="833">
        <f t="shared" si="108"/>
        <v>0</v>
      </c>
      <c r="AS314" s="832">
        <f t="shared" si="108"/>
        <v>0</v>
      </c>
      <c r="AT314" s="833">
        <f t="shared" si="108"/>
        <v>0</v>
      </c>
      <c r="AU314" s="832">
        <f t="shared" si="108"/>
        <v>0</v>
      </c>
      <c r="AV314" s="833">
        <f t="shared" si="108"/>
        <v>0</v>
      </c>
    </row>
    <row r="315" spans="1:48" s="675" customFormat="1" ht="16.5" hidden="1" thickBot="1">
      <c r="A315" s="755" t="s">
        <v>37</v>
      </c>
      <c r="B315" s="755" t="s">
        <v>69</v>
      </c>
      <c r="C315" s="756">
        <f t="shared" si="107"/>
        <v>0</v>
      </c>
      <c r="D315" s="757">
        <f t="shared" si="107"/>
        <v>0</v>
      </c>
      <c r="E315" s="1197"/>
      <c r="F315" s="1197"/>
      <c r="G315" s="891"/>
      <c r="H315" s="892"/>
      <c r="I315" s="830">
        <f t="shared" si="109"/>
        <v>0</v>
      </c>
      <c r="J315" s="831">
        <f t="shared" si="108"/>
        <v>0</v>
      </c>
      <c r="K315" s="832">
        <f t="shared" si="108"/>
        <v>0</v>
      </c>
      <c r="L315" s="833">
        <f t="shared" si="108"/>
        <v>0</v>
      </c>
      <c r="M315" s="832">
        <f t="shared" si="108"/>
        <v>0</v>
      </c>
      <c r="N315" s="833">
        <f t="shared" si="108"/>
        <v>0</v>
      </c>
      <c r="O315" s="832">
        <f t="shared" si="108"/>
        <v>0</v>
      </c>
      <c r="P315" s="833">
        <f t="shared" si="108"/>
        <v>0</v>
      </c>
      <c r="Q315" s="832">
        <f t="shared" si="108"/>
        <v>0</v>
      </c>
      <c r="R315" s="833">
        <f t="shared" si="108"/>
        <v>0</v>
      </c>
      <c r="S315" s="832">
        <f t="shared" si="108"/>
        <v>0</v>
      </c>
      <c r="T315" s="833">
        <f t="shared" si="108"/>
        <v>0</v>
      </c>
      <c r="U315" s="832">
        <f t="shared" si="108"/>
        <v>0</v>
      </c>
      <c r="V315" s="833">
        <f t="shared" si="108"/>
        <v>0</v>
      </c>
      <c r="W315" s="832">
        <f t="shared" si="108"/>
        <v>0</v>
      </c>
      <c r="X315" s="833">
        <f t="shared" si="108"/>
        <v>0</v>
      </c>
      <c r="Y315" s="832">
        <f t="shared" si="108"/>
        <v>0</v>
      </c>
      <c r="Z315" s="833">
        <f t="shared" si="108"/>
        <v>0</v>
      </c>
      <c r="AA315" s="834">
        <f t="shared" si="108"/>
        <v>0</v>
      </c>
      <c r="AB315" s="835">
        <f t="shared" si="108"/>
        <v>0</v>
      </c>
      <c r="AC315" s="832">
        <f t="shared" si="108"/>
        <v>0</v>
      </c>
      <c r="AD315" s="833">
        <f t="shared" si="108"/>
        <v>0</v>
      </c>
      <c r="AE315" s="832">
        <f t="shared" si="108"/>
        <v>0</v>
      </c>
      <c r="AF315" s="833">
        <f t="shared" si="108"/>
        <v>0</v>
      </c>
      <c r="AG315" s="832">
        <f t="shared" si="108"/>
        <v>0</v>
      </c>
      <c r="AH315" s="833">
        <f t="shared" si="108"/>
        <v>0</v>
      </c>
      <c r="AI315" s="832">
        <f t="shared" si="108"/>
        <v>0</v>
      </c>
      <c r="AJ315" s="833">
        <f t="shared" si="108"/>
        <v>0</v>
      </c>
      <c r="AK315" s="832">
        <f t="shared" si="108"/>
        <v>0</v>
      </c>
      <c r="AL315" s="833">
        <f t="shared" si="108"/>
        <v>0</v>
      </c>
      <c r="AM315" s="832">
        <f t="shared" si="108"/>
        <v>0</v>
      </c>
      <c r="AN315" s="836">
        <f t="shared" si="108"/>
        <v>0</v>
      </c>
      <c r="AO315" s="832">
        <f t="shared" si="108"/>
        <v>0</v>
      </c>
      <c r="AP315" s="833">
        <f t="shared" si="108"/>
        <v>0</v>
      </c>
      <c r="AQ315" s="832">
        <f t="shared" si="108"/>
        <v>0</v>
      </c>
      <c r="AR315" s="833">
        <f t="shared" si="108"/>
        <v>0</v>
      </c>
      <c r="AS315" s="832">
        <f t="shared" si="108"/>
        <v>0</v>
      </c>
      <c r="AT315" s="833">
        <f t="shared" si="108"/>
        <v>0</v>
      </c>
      <c r="AU315" s="832">
        <f t="shared" si="108"/>
        <v>0</v>
      </c>
      <c r="AV315" s="833">
        <f t="shared" si="108"/>
        <v>0</v>
      </c>
    </row>
    <row r="316" spans="1:48" s="675" customFormat="1" ht="16.5" hidden="1" thickBot="1">
      <c r="A316" s="755" t="s">
        <v>27</v>
      </c>
      <c r="B316" s="755" t="s">
        <v>45</v>
      </c>
      <c r="C316" s="756">
        <f t="shared" si="107"/>
        <v>0</v>
      </c>
      <c r="D316" s="757">
        <f t="shared" si="107"/>
        <v>0</v>
      </c>
      <c r="E316" s="1197"/>
      <c r="F316" s="1197"/>
      <c r="G316" s="891"/>
      <c r="H316" s="892"/>
      <c r="I316" s="830">
        <f t="shared" si="109"/>
        <v>0</v>
      </c>
      <c r="J316" s="831">
        <f t="shared" si="108"/>
        <v>0</v>
      </c>
      <c r="K316" s="832">
        <f t="shared" si="108"/>
        <v>0</v>
      </c>
      <c r="L316" s="833">
        <f t="shared" si="108"/>
        <v>0</v>
      </c>
      <c r="M316" s="832">
        <f t="shared" si="108"/>
        <v>0</v>
      </c>
      <c r="N316" s="833">
        <f t="shared" si="108"/>
        <v>0</v>
      </c>
      <c r="O316" s="832">
        <f t="shared" si="108"/>
        <v>0</v>
      </c>
      <c r="P316" s="833">
        <f t="shared" si="108"/>
        <v>0</v>
      </c>
      <c r="Q316" s="832">
        <f t="shared" si="108"/>
        <v>0</v>
      </c>
      <c r="R316" s="833">
        <f t="shared" si="108"/>
        <v>0</v>
      </c>
      <c r="S316" s="832">
        <f t="shared" si="108"/>
        <v>0</v>
      </c>
      <c r="T316" s="833">
        <f t="shared" si="108"/>
        <v>0</v>
      </c>
      <c r="U316" s="832">
        <f t="shared" si="108"/>
        <v>0</v>
      </c>
      <c r="V316" s="833">
        <f t="shared" si="108"/>
        <v>0</v>
      </c>
      <c r="W316" s="832">
        <f t="shared" si="108"/>
        <v>0</v>
      </c>
      <c r="X316" s="833">
        <f t="shared" si="108"/>
        <v>0</v>
      </c>
      <c r="Y316" s="832">
        <f t="shared" si="108"/>
        <v>0</v>
      </c>
      <c r="Z316" s="833">
        <f t="shared" si="108"/>
        <v>0</v>
      </c>
      <c r="AA316" s="834">
        <f t="shared" si="108"/>
        <v>0</v>
      </c>
      <c r="AB316" s="835">
        <f t="shared" si="108"/>
        <v>0</v>
      </c>
      <c r="AC316" s="832">
        <f t="shared" si="108"/>
        <v>0</v>
      </c>
      <c r="AD316" s="833">
        <f t="shared" si="108"/>
        <v>0</v>
      </c>
      <c r="AE316" s="832">
        <f t="shared" si="108"/>
        <v>0</v>
      </c>
      <c r="AF316" s="833">
        <f t="shared" si="108"/>
        <v>0</v>
      </c>
      <c r="AG316" s="832">
        <f t="shared" si="108"/>
        <v>0</v>
      </c>
      <c r="AH316" s="833">
        <f t="shared" si="108"/>
        <v>0</v>
      </c>
      <c r="AI316" s="832">
        <f t="shared" si="108"/>
        <v>0</v>
      </c>
      <c r="AJ316" s="833">
        <f t="shared" si="108"/>
        <v>0</v>
      </c>
      <c r="AK316" s="832">
        <f t="shared" si="108"/>
        <v>0</v>
      </c>
      <c r="AL316" s="833">
        <f t="shared" si="108"/>
        <v>0</v>
      </c>
      <c r="AM316" s="832">
        <f t="shared" si="108"/>
        <v>0</v>
      </c>
      <c r="AN316" s="836">
        <f t="shared" si="108"/>
        <v>0</v>
      </c>
      <c r="AO316" s="832">
        <f t="shared" si="108"/>
        <v>0</v>
      </c>
      <c r="AP316" s="833">
        <f t="shared" si="108"/>
        <v>0</v>
      </c>
      <c r="AQ316" s="832">
        <f t="shared" si="108"/>
        <v>0</v>
      </c>
      <c r="AR316" s="833">
        <f t="shared" si="108"/>
        <v>0</v>
      </c>
      <c r="AS316" s="832">
        <f t="shared" si="108"/>
        <v>0</v>
      </c>
      <c r="AT316" s="833">
        <f t="shared" si="108"/>
        <v>0</v>
      </c>
      <c r="AU316" s="832">
        <f t="shared" si="108"/>
        <v>0</v>
      </c>
      <c r="AV316" s="833">
        <f t="shared" si="108"/>
        <v>0</v>
      </c>
    </row>
    <row r="317" spans="1:48" s="675" customFormat="1" ht="16.5" hidden="1" thickBot="1">
      <c r="A317" s="755" t="s">
        <v>46</v>
      </c>
      <c r="B317" s="755" t="s">
        <v>67</v>
      </c>
      <c r="C317" s="756">
        <f t="shared" si="107"/>
        <v>0</v>
      </c>
      <c r="D317" s="757">
        <f t="shared" si="107"/>
        <v>0</v>
      </c>
      <c r="E317" s="1197"/>
      <c r="F317" s="1197"/>
      <c r="G317" s="891"/>
      <c r="H317" s="892"/>
      <c r="I317" s="830">
        <f t="shared" si="109"/>
        <v>0</v>
      </c>
      <c r="J317" s="831">
        <f t="shared" si="108"/>
        <v>0</v>
      </c>
      <c r="K317" s="832">
        <f t="shared" si="108"/>
        <v>0</v>
      </c>
      <c r="L317" s="833">
        <f t="shared" si="108"/>
        <v>0</v>
      </c>
      <c r="M317" s="832">
        <f t="shared" si="108"/>
        <v>0</v>
      </c>
      <c r="N317" s="833">
        <f t="shared" si="108"/>
        <v>0</v>
      </c>
      <c r="O317" s="832">
        <f t="shared" si="108"/>
        <v>0</v>
      </c>
      <c r="P317" s="833">
        <f t="shared" si="108"/>
        <v>0</v>
      </c>
      <c r="Q317" s="832">
        <f t="shared" si="108"/>
        <v>0</v>
      </c>
      <c r="R317" s="833">
        <f t="shared" si="108"/>
        <v>0</v>
      </c>
      <c r="S317" s="832">
        <f t="shared" si="108"/>
        <v>0</v>
      </c>
      <c r="T317" s="833">
        <f t="shared" si="108"/>
        <v>0</v>
      </c>
      <c r="U317" s="832">
        <f t="shared" si="108"/>
        <v>0</v>
      </c>
      <c r="V317" s="833">
        <f t="shared" si="108"/>
        <v>0</v>
      </c>
      <c r="W317" s="832">
        <f t="shared" si="108"/>
        <v>0</v>
      </c>
      <c r="X317" s="833">
        <f t="shared" si="108"/>
        <v>0</v>
      </c>
      <c r="Y317" s="832">
        <f t="shared" si="108"/>
        <v>0</v>
      </c>
      <c r="Z317" s="833">
        <f t="shared" si="108"/>
        <v>0</v>
      </c>
      <c r="AA317" s="834">
        <f t="shared" si="108"/>
        <v>0</v>
      </c>
      <c r="AB317" s="835">
        <f t="shared" si="108"/>
        <v>0</v>
      </c>
      <c r="AC317" s="832">
        <f t="shared" si="108"/>
        <v>0</v>
      </c>
      <c r="AD317" s="833">
        <f t="shared" si="108"/>
        <v>0</v>
      </c>
      <c r="AE317" s="832">
        <f t="shared" si="108"/>
        <v>0</v>
      </c>
      <c r="AF317" s="833">
        <f t="shared" si="108"/>
        <v>0</v>
      </c>
      <c r="AG317" s="832">
        <f t="shared" si="108"/>
        <v>0</v>
      </c>
      <c r="AH317" s="833">
        <f t="shared" si="108"/>
        <v>0</v>
      </c>
      <c r="AI317" s="832">
        <f t="shared" si="108"/>
        <v>0</v>
      </c>
      <c r="AJ317" s="833">
        <f t="shared" si="108"/>
        <v>0</v>
      </c>
      <c r="AK317" s="832">
        <f t="shared" si="108"/>
        <v>0</v>
      </c>
      <c r="AL317" s="833">
        <f t="shared" si="108"/>
        <v>0</v>
      </c>
      <c r="AM317" s="832">
        <f t="shared" si="108"/>
        <v>0</v>
      </c>
      <c r="AN317" s="836">
        <f t="shared" si="108"/>
        <v>0</v>
      </c>
      <c r="AO317" s="832">
        <f t="shared" si="108"/>
        <v>0</v>
      </c>
      <c r="AP317" s="833">
        <f t="shared" si="108"/>
        <v>0</v>
      </c>
      <c r="AQ317" s="832">
        <f t="shared" si="108"/>
        <v>0</v>
      </c>
      <c r="AR317" s="833">
        <f t="shared" si="108"/>
        <v>0</v>
      </c>
      <c r="AS317" s="832">
        <f t="shared" si="108"/>
        <v>0</v>
      </c>
      <c r="AT317" s="833">
        <f t="shared" si="108"/>
        <v>0</v>
      </c>
      <c r="AU317" s="832">
        <f t="shared" si="108"/>
        <v>0</v>
      </c>
      <c r="AV317" s="833">
        <f t="shared" si="108"/>
        <v>0</v>
      </c>
    </row>
    <row r="318" spans="1:48" s="675" customFormat="1" ht="16.5" hidden="1" thickBot="1">
      <c r="A318" s="755" t="s">
        <v>68</v>
      </c>
      <c r="B318" s="755" t="s">
        <v>3</v>
      </c>
      <c r="C318" s="756">
        <f t="shared" si="107"/>
        <v>0</v>
      </c>
      <c r="D318" s="757">
        <f t="shared" si="107"/>
        <v>0</v>
      </c>
      <c r="E318" s="1197"/>
      <c r="F318" s="1197"/>
      <c r="G318" s="891"/>
      <c r="H318" s="892"/>
      <c r="I318" s="830">
        <f t="shared" si="109"/>
        <v>0</v>
      </c>
      <c r="J318" s="831">
        <f t="shared" si="108"/>
        <v>0</v>
      </c>
      <c r="K318" s="832">
        <f t="shared" si="108"/>
        <v>0</v>
      </c>
      <c r="L318" s="833">
        <f t="shared" si="108"/>
        <v>0</v>
      </c>
      <c r="M318" s="832">
        <f t="shared" si="108"/>
        <v>0</v>
      </c>
      <c r="N318" s="833">
        <f t="shared" si="108"/>
        <v>0</v>
      </c>
      <c r="O318" s="832">
        <f t="shared" si="108"/>
        <v>0</v>
      </c>
      <c r="P318" s="833">
        <f t="shared" si="108"/>
        <v>0</v>
      </c>
      <c r="Q318" s="832">
        <f t="shared" si="108"/>
        <v>0</v>
      </c>
      <c r="R318" s="833">
        <f t="shared" si="108"/>
        <v>0</v>
      </c>
      <c r="S318" s="832">
        <f t="shared" si="108"/>
        <v>0</v>
      </c>
      <c r="T318" s="833">
        <f t="shared" si="108"/>
        <v>0</v>
      </c>
      <c r="U318" s="832">
        <f t="shared" si="108"/>
        <v>0</v>
      </c>
      <c r="V318" s="833">
        <f t="shared" si="108"/>
        <v>0</v>
      </c>
      <c r="W318" s="832">
        <f t="shared" si="108"/>
        <v>0</v>
      </c>
      <c r="X318" s="833">
        <f t="shared" si="108"/>
        <v>0</v>
      </c>
      <c r="Y318" s="832">
        <f t="shared" si="108"/>
        <v>0</v>
      </c>
      <c r="Z318" s="833">
        <f t="shared" si="108"/>
        <v>0</v>
      </c>
      <c r="AA318" s="834">
        <f t="shared" si="108"/>
        <v>0</v>
      </c>
      <c r="AB318" s="835">
        <f t="shared" si="108"/>
        <v>0</v>
      </c>
      <c r="AC318" s="832">
        <f t="shared" si="108"/>
        <v>0</v>
      </c>
      <c r="AD318" s="833">
        <f t="shared" si="108"/>
        <v>0</v>
      </c>
      <c r="AE318" s="832">
        <f t="shared" si="108"/>
        <v>0</v>
      </c>
      <c r="AF318" s="833">
        <f t="shared" si="108"/>
        <v>0</v>
      </c>
      <c r="AG318" s="832">
        <f t="shared" si="108"/>
        <v>0</v>
      </c>
      <c r="AH318" s="833">
        <f t="shared" si="108"/>
        <v>0</v>
      </c>
      <c r="AI318" s="832">
        <f t="shared" si="108"/>
        <v>0</v>
      </c>
      <c r="AJ318" s="833">
        <f t="shared" si="108"/>
        <v>0</v>
      </c>
      <c r="AK318" s="832">
        <f t="shared" si="108"/>
        <v>0</v>
      </c>
      <c r="AL318" s="833">
        <f t="shared" si="108"/>
        <v>0</v>
      </c>
      <c r="AM318" s="832">
        <f t="shared" si="108"/>
        <v>0</v>
      </c>
      <c r="AN318" s="836">
        <f t="shared" si="108"/>
        <v>0</v>
      </c>
      <c r="AO318" s="832">
        <f t="shared" si="108"/>
        <v>0</v>
      </c>
      <c r="AP318" s="833">
        <f t="shared" si="108"/>
        <v>0</v>
      </c>
      <c r="AQ318" s="832">
        <f t="shared" si="108"/>
        <v>0</v>
      </c>
      <c r="AR318" s="833">
        <f t="shared" si="108"/>
        <v>0</v>
      </c>
      <c r="AS318" s="832">
        <f t="shared" si="108"/>
        <v>0</v>
      </c>
      <c r="AT318" s="833">
        <f t="shared" si="108"/>
        <v>0</v>
      </c>
      <c r="AU318" s="832">
        <f t="shared" si="108"/>
        <v>0</v>
      </c>
      <c r="AV318" s="833">
        <f t="shared" si="108"/>
        <v>0</v>
      </c>
    </row>
    <row r="319" spans="1:48" s="675" customFormat="1" ht="16.5" hidden="1" thickBot="1">
      <c r="A319" s="755" t="s">
        <v>4</v>
      </c>
      <c r="B319" s="755" t="s">
        <v>90</v>
      </c>
      <c r="C319" s="756">
        <f t="shared" si="107"/>
        <v>0</v>
      </c>
      <c r="D319" s="757">
        <f t="shared" si="107"/>
        <v>0</v>
      </c>
      <c r="E319" s="1197"/>
      <c r="F319" s="1197"/>
      <c r="G319" s="891"/>
      <c r="H319" s="892"/>
      <c r="I319" s="830">
        <f t="shared" si="109"/>
        <v>0</v>
      </c>
      <c r="J319" s="831">
        <f t="shared" si="108"/>
        <v>0</v>
      </c>
      <c r="K319" s="832">
        <f t="shared" si="108"/>
        <v>0</v>
      </c>
      <c r="L319" s="833">
        <f t="shared" si="108"/>
        <v>0</v>
      </c>
      <c r="M319" s="832">
        <f t="shared" si="108"/>
        <v>0</v>
      </c>
      <c r="N319" s="833">
        <f t="shared" si="108"/>
        <v>0</v>
      </c>
      <c r="O319" s="832">
        <f t="shared" si="108"/>
        <v>0</v>
      </c>
      <c r="P319" s="833">
        <f t="shared" si="108"/>
        <v>0</v>
      </c>
      <c r="Q319" s="832">
        <f t="shared" si="108"/>
        <v>0</v>
      </c>
      <c r="R319" s="833">
        <f t="shared" si="108"/>
        <v>0</v>
      </c>
      <c r="S319" s="832">
        <f t="shared" si="108"/>
        <v>0</v>
      </c>
      <c r="T319" s="833">
        <f t="shared" si="108"/>
        <v>0</v>
      </c>
      <c r="U319" s="832">
        <f t="shared" si="108"/>
        <v>0</v>
      </c>
      <c r="V319" s="833">
        <f t="shared" si="108"/>
        <v>0</v>
      </c>
      <c r="W319" s="832">
        <f t="shared" si="108"/>
        <v>0</v>
      </c>
      <c r="X319" s="833">
        <f t="shared" si="108"/>
        <v>0</v>
      </c>
      <c r="Y319" s="832">
        <f t="shared" si="108"/>
        <v>0</v>
      </c>
      <c r="Z319" s="833">
        <f t="shared" si="108"/>
        <v>0</v>
      </c>
      <c r="AA319" s="834">
        <f t="shared" si="108"/>
        <v>0</v>
      </c>
      <c r="AB319" s="835">
        <f t="shared" si="108"/>
        <v>0</v>
      </c>
      <c r="AC319" s="832">
        <f t="shared" si="108"/>
        <v>0</v>
      </c>
      <c r="AD319" s="833">
        <f t="shared" si="108"/>
        <v>0</v>
      </c>
      <c r="AE319" s="832">
        <f t="shared" ref="AE319:AV319" si="110">AE13-AE166</f>
        <v>0</v>
      </c>
      <c r="AF319" s="833">
        <f t="shared" si="110"/>
        <v>0</v>
      </c>
      <c r="AG319" s="832">
        <f t="shared" si="110"/>
        <v>0</v>
      </c>
      <c r="AH319" s="833">
        <f t="shared" si="110"/>
        <v>0</v>
      </c>
      <c r="AI319" s="832">
        <f t="shared" si="110"/>
        <v>0</v>
      </c>
      <c r="AJ319" s="833">
        <f t="shared" si="110"/>
        <v>0</v>
      </c>
      <c r="AK319" s="832">
        <f t="shared" si="110"/>
        <v>0</v>
      </c>
      <c r="AL319" s="833">
        <f t="shared" si="110"/>
        <v>0</v>
      </c>
      <c r="AM319" s="832">
        <f t="shared" si="110"/>
        <v>0</v>
      </c>
      <c r="AN319" s="836">
        <f t="shared" si="110"/>
        <v>0</v>
      </c>
      <c r="AO319" s="832">
        <f t="shared" si="110"/>
        <v>0</v>
      </c>
      <c r="AP319" s="833">
        <f t="shared" si="110"/>
        <v>0</v>
      </c>
      <c r="AQ319" s="832">
        <f t="shared" si="110"/>
        <v>0</v>
      </c>
      <c r="AR319" s="833">
        <f t="shared" si="110"/>
        <v>0</v>
      </c>
      <c r="AS319" s="832">
        <f t="shared" si="110"/>
        <v>0</v>
      </c>
      <c r="AT319" s="833">
        <f t="shared" si="110"/>
        <v>0</v>
      </c>
      <c r="AU319" s="832">
        <f t="shared" si="110"/>
        <v>0</v>
      </c>
      <c r="AV319" s="833">
        <f t="shared" si="110"/>
        <v>0</v>
      </c>
    </row>
    <row r="320" spans="1:48" s="675" customFormat="1" ht="16.5" hidden="1" thickBot="1">
      <c r="A320" s="755" t="s">
        <v>108</v>
      </c>
      <c r="B320" s="755" t="s">
        <v>105</v>
      </c>
      <c r="C320" s="756">
        <f t="shared" si="107"/>
        <v>0</v>
      </c>
      <c r="D320" s="757">
        <f t="shared" si="107"/>
        <v>0</v>
      </c>
      <c r="E320" s="1197"/>
      <c r="F320" s="1197"/>
      <c r="G320" s="891"/>
      <c r="H320" s="892"/>
      <c r="I320" s="830">
        <f t="shared" si="109"/>
        <v>0</v>
      </c>
      <c r="J320" s="831">
        <f t="shared" si="109"/>
        <v>0</v>
      </c>
      <c r="K320" s="832">
        <f t="shared" si="109"/>
        <v>0</v>
      </c>
      <c r="L320" s="833">
        <f t="shared" si="109"/>
        <v>0</v>
      </c>
      <c r="M320" s="832">
        <f t="shared" si="109"/>
        <v>0</v>
      </c>
      <c r="N320" s="833">
        <f t="shared" si="109"/>
        <v>0</v>
      </c>
      <c r="O320" s="832">
        <f t="shared" si="109"/>
        <v>0</v>
      </c>
      <c r="P320" s="833">
        <f t="shared" si="109"/>
        <v>0</v>
      </c>
      <c r="Q320" s="832">
        <f t="shared" si="109"/>
        <v>0</v>
      </c>
      <c r="R320" s="833">
        <f t="shared" si="109"/>
        <v>0</v>
      </c>
      <c r="S320" s="832">
        <f t="shared" si="109"/>
        <v>0</v>
      </c>
      <c r="T320" s="833">
        <f t="shared" si="109"/>
        <v>0</v>
      </c>
      <c r="U320" s="832">
        <f t="shared" si="109"/>
        <v>0</v>
      </c>
      <c r="V320" s="833">
        <f t="shared" si="109"/>
        <v>0</v>
      </c>
      <c r="W320" s="832">
        <f t="shared" si="109"/>
        <v>0</v>
      </c>
      <c r="X320" s="833">
        <f t="shared" si="109"/>
        <v>0</v>
      </c>
      <c r="Y320" s="832">
        <f t="shared" ref="Y320:AV329" si="111">Y14-Y167</f>
        <v>0</v>
      </c>
      <c r="Z320" s="833">
        <f t="shared" si="111"/>
        <v>0</v>
      </c>
      <c r="AA320" s="834">
        <f t="shared" si="111"/>
        <v>0</v>
      </c>
      <c r="AB320" s="835">
        <f t="shared" si="111"/>
        <v>0</v>
      </c>
      <c r="AC320" s="832">
        <f t="shared" si="111"/>
        <v>0</v>
      </c>
      <c r="AD320" s="833">
        <f t="shared" si="111"/>
        <v>0</v>
      </c>
      <c r="AE320" s="832">
        <f t="shared" si="111"/>
        <v>0</v>
      </c>
      <c r="AF320" s="833">
        <f t="shared" si="111"/>
        <v>0</v>
      </c>
      <c r="AG320" s="832">
        <f t="shared" si="111"/>
        <v>0</v>
      </c>
      <c r="AH320" s="833">
        <f t="shared" si="111"/>
        <v>0</v>
      </c>
      <c r="AI320" s="832">
        <f t="shared" si="111"/>
        <v>0</v>
      </c>
      <c r="AJ320" s="833">
        <f t="shared" si="111"/>
        <v>0</v>
      </c>
      <c r="AK320" s="832">
        <f t="shared" si="111"/>
        <v>0</v>
      </c>
      <c r="AL320" s="833">
        <f t="shared" si="111"/>
        <v>0</v>
      </c>
      <c r="AM320" s="832">
        <f t="shared" si="111"/>
        <v>0</v>
      </c>
      <c r="AN320" s="836">
        <f t="shared" si="111"/>
        <v>0</v>
      </c>
      <c r="AO320" s="832">
        <f t="shared" si="111"/>
        <v>0</v>
      </c>
      <c r="AP320" s="833">
        <f t="shared" si="111"/>
        <v>0</v>
      </c>
      <c r="AQ320" s="832">
        <f t="shared" si="111"/>
        <v>0</v>
      </c>
      <c r="AR320" s="833">
        <f t="shared" si="111"/>
        <v>0</v>
      </c>
      <c r="AS320" s="832">
        <f t="shared" si="111"/>
        <v>0</v>
      </c>
      <c r="AT320" s="833">
        <f t="shared" si="111"/>
        <v>0</v>
      </c>
      <c r="AU320" s="832">
        <f t="shared" si="111"/>
        <v>0</v>
      </c>
      <c r="AV320" s="833">
        <f t="shared" si="111"/>
        <v>0</v>
      </c>
    </row>
    <row r="321" spans="1:48" s="675" customFormat="1" ht="16.5" hidden="1" thickBot="1">
      <c r="A321" s="755" t="s">
        <v>106</v>
      </c>
      <c r="B321" s="755" t="s">
        <v>63</v>
      </c>
      <c r="C321" s="756">
        <f t="shared" si="107"/>
        <v>0</v>
      </c>
      <c r="D321" s="757">
        <f t="shared" si="107"/>
        <v>0</v>
      </c>
      <c r="E321" s="1197"/>
      <c r="F321" s="1197"/>
      <c r="G321" s="891"/>
      <c r="H321" s="892"/>
      <c r="I321" s="830">
        <f t="shared" si="109"/>
        <v>0</v>
      </c>
      <c r="J321" s="831">
        <f t="shared" si="109"/>
        <v>0</v>
      </c>
      <c r="K321" s="832">
        <f t="shared" si="109"/>
        <v>0</v>
      </c>
      <c r="L321" s="833">
        <f t="shared" si="109"/>
        <v>0</v>
      </c>
      <c r="M321" s="832">
        <f t="shared" si="109"/>
        <v>0</v>
      </c>
      <c r="N321" s="833">
        <f t="shared" si="109"/>
        <v>0</v>
      </c>
      <c r="O321" s="832">
        <f t="shared" si="109"/>
        <v>0</v>
      </c>
      <c r="P321" s="833">
        <f t="shared" si="109"/>
        <v>0</v>
      </c>
      <c r="Q321" s="832">
        <f t="shared" si="109"/>
        <v>0</v>
      </c>
      <c r="R321" s="833">
        <f t="shared" si="109"/>
        <v>0</v>
      </c>
      <c r="S321" s="832">
        <f t="shared" si="109"/>
        <v>0</v>
      </c>
      <c r="T321" s="833">
        <f t="shared" si="109"/>
        <v>0</v>
      </c>
      <c r="U321" s="832">
        <f t="shared" si="109"/>
        <v>0</v>
      </c>
      <c r="V321" s="833">
        <f t="shared" si="109"/>
        <v>0</v>
      </c>
      <c r="W321" s="832">
        <f t="shared" si="109"/>
        <v>0</v>
      </c>
      <c r="X321" s="833">
        <f t="shared" si="109"/>
        <v>0</v>
      </c>
      <c r="Y321" s="832">
        <f t="shared" si="111"/>
        <v>0</v>
      </c>
      <c r="Z321" s="833">
        <f t="shared" si="111"/>
        <v>0</v>
      </c>
      <c r="AA321" s="834">
        <f t="shared" si="111"/>
        <v>0</v>
      </c>
      <c r="AB321" s="835">
        <f t="shared" si="111"/>
        <v>0</v>
      </c>
      <c r="AC321" s="832">
        <f t="shared" si="111"/>
        <v>0</v>
      </c>
      <c r="AD321" s="833">
        <f t="shared" si="111"/>
        <v>0</v>
      </c>
      <c r="AE321" s="832">
        <f t="shared" si="111"/>
        <v>0</v>
      </c>
      <c r="AF321" s="833">
        <f t="shared" si="111"/>
        <v>0</v>
      </c>
      <c r="AG321" s="832">
        <f t="shared" si="111"/>
        <v>0</v>
      </c>
      <c r="AH321" s="833">
        <f t="shared" si="111"/>
        <v>0</v>
      </c>
      <c r="AI321" s="832">
        <f t="shared" si="111"/>
        <v>0</v>
      </c>
      <c r="AJ321" s="833">
        <f t="shared" si="111"/>
        <v>0</v>
      </c>
      <c r="AK321" s="832">
        <f t="shared" si="111"/>
        <v>0</v>
      </c>
      <c r="AL321" s="833">
        <f t="shared" si="111"/>
        <v>0</v>
      </c>
      <c r="AM321" s="832">
        <f t="shared" si="111"/>
        <v>0</v>
      </c>
      <c r="AN321" s="836">
        <f t="shared" si="111"/>
        <v>0</v>
      </c>
      <c r="AO321" s="832">
        <f t="shared" si="111"/>
        <v>0</v>
      </c>
      <c r="AP321" s="833">
        <f t="shared" si="111"/>
        <v>0</v>
      </c>
      <c r="AQ321" s="832">
        <f t="shared" si="111"/>
        <v>0</v>
      </c>
      <c r="AR321" s="833">
        <f t="shared" si="111"/>
        <v>0</v>
      </c>
      <c r="AS321" s="832">
        <f t="shared" si="111"/>
        <v>0</v>
      </c>
      <c r="AT321" s="833">
        <f t="shared" si="111"/>
        <v>0</v>
      </c>
      <c r="AU321" s="832">
        <f t="shared" si="111"/>
        <v>0</v>
      </c>
      <c r="AV321" s="833">
        <f t="shared" si="111"/>
        <v>0</v>
      </c>
    </row>
    <row r="322" spans="1:48" s="675" customFormat="1" ht="16.5" hidden="1" thickBot="1">
      <c r="A322" s="755" t="s">
        <v>64</v>
      </c>
      <c r="B322" s="755" t="s">
        <v>17</v>
      </c>
      <c r="C322" s="756">
        <f t="shared" si="107"/>
        <v>1</v>
      </c>
      <c r="D322" s="757">
        <f t="shared" si="107"/>
        <v>0</v>
      </c>
      <c r="E322" s="1197"/>
      <c r="F322" s="1197"/>
      <c r="G322" s="891"/>
      <c r="H322" s="892"/>
      <c r="I322" s="830">
        <f t="shared" si="109"/>
        <v>1</v>
      </c>
      <c r="J322" s="831">
        <f t="shared" si="109"/>
        <v>0</v>
      </c>
      <c r="K322" s="832">
        <f t="shared" si="109"/>
        <v>0</v>
      </c>
      <c r="L322" s="833">
        <f t="shared" si="109"/>
        <v>0</v>
      </c>
      <c r="M322" s="832">
        <f t="shared" si="109"/>
        <v>0</v>
      </c>
      <c r="N322" s="833">
        <f t="shared" si="109"/>
        <v>0</v>
      </c>
      <c r="O322" s="832">
        <f t="shared" si="109"/>
        <v>0</v>
      </c>
      <c r="P322" s="833">
        <f t="shared" si="109"/>
        <v>0</v>
      </c>
      <c r="Q322" s="832">
        <f t="shared" si="109"/>
        <v>0</v>
      </c>
      <c r="R322" s="833">
        <f t="shared" si="109"/>
        <v>0</v>
      </c>
      <c r="S322" s="832">
        <f t="shared" si="109"/>
        <v>0</v>
      </c>
      <c r="T322" s="833">
        <f t="shared" si="109"/>
        <v>0</v>
      </c>
      <c r="U322" s="832">
        <f t="shared" si="109"/>
        <v>0</v>
      </c>
      <c r="V322" s="833">
        <f t="shared" si="109"/>
        <v>0</v>
      </c>
      <c r="W322" s="832">
        <f t="shared" si="109"/>
        <v>0</v>
      </c>
      <c r="X322" s="833">
        <f t="shared" si="109"/>
        <v>0</v>
      </c>
      <c r="Y322" s="832">
        <f t="shared" si="111"/>
        <v>0</v>
      </c>
      <c r="Z322" s="833">
        <f t="shared" si="111"/>
        <v>0</v>
      </c>
      <c r="AA322" s="834">
        <f t="shared" si="111"/>
        <v>0</v>
      </c>
      <c r="AB322" s="835">
        <f t="shared" si="111"/>
        <v>0</v>
      </c>
      <c r="AC322" s="832">
        <f t="shared" si="111"/>
        <v>0</v>
      </c>
      <c r="AD322" s="833">
        <f t="shared" si="111"/>
        <v>0</v>
      </c>
      <c r="AE322" s="832">
        <f t="shared" si="111"/>
        <v>0</v>
      </c>
      <c r="AF322" s="833">
        <f t="shared" si="111"/>
        <v>0</v>
      </c>
      <c r="AG322" s="832">
        <f t="shared" si="111"/>
        <v>0</v>
      </c>
      <c r="AH322" s="833">
        <f t="shared" si="111"/>
        <v>0</v>
      </c>
      <c r="AI322" s="832">
        <f t="shared" si="111"/>
        <v>0</v>
      </c>
      <c r="AJ322" s="833">
        <f t="shared" si="111"/>
        <v>0</v>
      </c>
      <c r="AK322" s="832">
        <f t="shared" si="111"/>
        <v>0</v>
      </c>
      <c r="AL322" s="833">
        <f t="shared" si="111"/>
        <v>0</v>
      </c>
      <c r="AM322" s="832">
        <f t="shared" si="111"/>
        <v>0</v>
      </c>
      <c r="AN322" s="836">
        <f t="shared" si="111"/>
        <v>0</v>
      </c>
      <c r="AO322" s="832">
        <f t="shared" si="111"/>
        <v>0</v>
      </c>
      <c r="AP322" s="833">
        <f t="shared" si="111"/>
        <v>0</v>
      </c>
      <c r="AQ322" s="832">
        <f t="shared" si="111"/>
        <v>0</v>
      </c>
      <c r="AR322" s="833">
        <f t="shared" si="111"/>
        <v>0</v>
      </c>
      <c r="AS322" s="832">
        <f t="shared" si="111"/>
        <v>0</v>
      </c>
      <c r="AT322" s="833">
        <f t="shared" si="111"/>
        <v>0</v>
      </c>
      <c r="AU322" s="832">
        <f t="shared" si="111"/>
        <v>0</v>
      </c>
      <c r="AV322" s="833">
        <f t="shared" si="111"/>
        <v>0</v>
      </c>
    </row>
    <row r="323" spans="1:48" s="675" customFormat="1" ht="16.5" hidden="1" thickBot="1">
      <c r="A323" s="755" t="s">
        <v>18</v>
      </c>
      <c r="B323" s="755" t="s">
        <v>19</v>
      </c>
      <c r="C323" s="756">
        <f t="shared" si="107"/>
        <v>0</v>
      </c>
      <c r="D323" s="757">
        <f t="shared" si="107"/>
        <v>0</v>
      </c>
      <c r="E323" s="1197"/>
      <c r="F323" s="1197"/>
      <c r="G323" s="891"/>
      <c r="H323" s="892"/>
      <c r="I323" s="830">
        <f t="shared" si="109"/>
        <v>0</v>
      </c>
      <c r="J323" s="831">
        <f t="shared" si="109"/>
        <v>0</v>
      </c>
      <c r="K323" s="832">
        <f t="shared" si="109"/>
        <v>0</v>
      </c>
      <c r="L323" s="833">
        <f t="shared" si="109"/>
        <v>0</v>
      </c>
      <c r="M323" s="832">
        <f t="shared" si="109"/>
        <v>0</v>
      </c>
      <c r="N323" s="833">
        <f t="shared" si="109"/>
        <v>0</v>
      </c>
      <c r="O323" s="832">
        <f t="shared" si="109"/>
        <v>0</v>
      </c>
      <c r="P323" s="833">
        <f t="shared" si="109"/>
        <v>0</v>
      </c>
      <c r="Q323" s="832">
        <f t="shared" si="109"/>
        <v>0</v>
      </c>
      <c r="R323" s="833">
        <f t="shared" si="109"/>
        <v>0</v>
      </c>
      <c r="S323" s="832">
        <f t="shared" si="109"/>
        <v>0</v>
      </c>
      <c r="T323" s="833">
        <f t="shared" si="109"/>
        <v>0</v>
      </c>
      <c r="U323" s="832">
        <f t="shared" si="109"/>
        <v>0</v>
      </c>
      <c r="V323" s="833">
        <f t="shared" si="109"/>
        <v>0</v>
      </c>
      <c r="W323" s="832">
        <f t="shared" si="109"/>
        <v>0</v>
      </c>
      <c r="X323" s="833">
        <f t="shared" si="109"/>
        <v>0</v>
      </c>
      <c r="Y323" s="832">
        <f t="shared" si="111"/>
        <v>0</v>
      </c>
      <c r="Z323" s="833">
        <f t="shared" si="111"/>
        <v>0</v>
      </c>
      <c r="AA323" s="834">
        <f t="shared" si="111"/>
        <v>0</v>
      </c>
      <c r="AB323" s="835">
        <f t="shared" si="111"/>
        <v>0</v>
      </c>
      <c r="AC323" s="832">
        <f t="shared" si="111"/>
        <v>0</v>
      </c>
      <c r="AD323" s="833">
        <f t="shared" si="111"/>
        <v>0</v>
      </c>
      <c r="AE323" s="832">
        <f t="shared" si="111"/>
        <v>0</v>
      </c>
      <c r="AF323" s="833">
        <f t="shared" si="111"/>
        <v>0</v>
      </c>
      <c r="AG323" s="832">
        <f t="shared" si="111"/>
        <v>0</v>
      </c>
      <c r="AH323" s="833">
        <f t="shared" si="111"/>
        <v>0</v>
      </c>
      <c r="AI323" s="832">
        <f t="shared" si="111"/>
        <v>0</v>
      </c>
      <c r="AJ323" s="833">
        <f t="shared" si="111"/>
        <v>0</v>
      </c>
      <c r="AK323" s="832">
        <f t="shared" si="111"/>
        <v>0</v>
      </c>
      <c r="AL323" s="833">
        <f t="shared" si="111"/>
        <v>0</v>
      </c>
      <c r="AM323" s="832">
        <f t="shared" si="111"/>
        <v>0</v>
      </c>
      <c r="AN323" s="836">
        <f t="shared" si="111"/>
        <v>0</v>
      </c>
      <c r="AO323" s="832">
        <f t="shared" si="111"/>
        <v>0</v>
      </c>
      <c r="AP323" s="833">
        <f t="shared" si="111"/>
        <v>0</v>
      </c>
      <c r="AQ323" s="832">
        <f t="shared" si="111"/>
        <v>0</v>
      </c>
      <c r="AR323" s="833">
        <f t="shared" si="111"/>
        <v>0</v>
      </c>
      <c r="AS323" s="832">
        <f t="shared" si="111"/>
        <v>0</v>
      </c>
      <c r="AT323" s="833">
        <f t="shared" si="111"/>
        <v>0</v>
      </c>
      <c r="AU323" s="832">
        <f t="shared" si="111"/>
        <v>0</v>
      </c>
      <c r="AV323" s="833">
        <f t="shared" si="111"/>
        <v>0</v>
      </c>
    </row>
    <row r="324" spans="1:48" s="675" customFormat="1" ht="16.5" hidden="1" thickBot="1">
      <c r="A324" s="755" t="s">
        <v>118</v>
      </c>
      <c r="B324" s="755" t="s">
        <v>98</v>
      </c>
      <c r="C324" s="756">
        <f t="shared" si="107"/>
        <v>0</v>
      </c>
      <c r="D324" s="757">
        <f t="shared" si="107"/>
        <v>0</v>
      </c>
      <c r="E324" s="1197"/>
      <c r="F324" s="1197"/>
      <c r="G324" s="891"/>
      <c r="H324" s="892"/>
      <c r="I324" s="830">
        <f t="shared" si="109"/>
        <v>0</v>
      </c>
      <c r="J324" s="831">
        <f t="shared" si="109"/>
        <v>0</v>
      </c>
      <c r="K324" s="832">
        <f t="shared" si="109"/>
        <v>0</v>
      </c>
      <c r="L324" s="833">
        <f t="shared" si="109"/>
        <v>0</v>
      </c>
      <c r="M324" s="832">
        <f t="shared" si="109"/>
        <v>0</v>
      </c>
      <c r="N324" s="833">
        <f t="shared" si="109"/>
        <v>0</v>
      </c>
      <c r="O324" s="832">
        <f t="shared" si="109"/>
        <v>0</v>
      </c>
      <c r="P324" s="833">
        <f t="shared" si="109"/>
        <v>0</v>
      </c>
      <c r="Q324" s="832">
        <f t="shared" si="109"/>
        <v>0</v>
      </c>
      <c r="R324" s="833">
        <f t="shared" si="109"/>
        <v>0</v>
      </c>
      <c r="S324" s="832">
        <f t="shared" si="109"/>
        <v>0</v>
      </c>
      <c r="T324" s="833">
        <f t="shared" si="109"/>
        <v>0</v>
      </c>
      <c r="U324" s="832">
        <f t="shared" si="109"/>
        <v>0</v>
      </c>
      <c r="V324" s="833">
        <f t="shared" si="109"/>
        <v>0</v>
      </c>
      <c r="W324" s="832">
        <f t="shared" si="109"/>
        <v>0</v>
      </c>
      <c r="X324" s="833">
        <f t="shared" si="109"/>
        <v>0</v>
      </c>
      <c r="Y324" s="832">
        <f t="shared" si="111"/>
        <v>0</v>
      </c>
      <c r="Z324" s="833">
        <f t="shared" si="111"/>
        <v>0</v>
      </c>
      <c r="AA324" s="834">
        <f t="shared" si="111"/>
        <v>0</v>
      </c>
      <c r="AB324" s="835">
        <f t="shared" si="111"/>
        <v>0</v>
      </c>
      <c r="AC324" s="832">
        <f t="shared" si="111"/>
        <v>0</v>
      </c>
      <c r="AD324" s="833">
        <f t="shared" si="111"/>
        <v>0</v>
      </c>
      <c r="AE324" s="832">
        <f t="shared" si="111"/>
        <v>0</v>
      </c>
      <c r="AF324" s="833">
        <f t="shared" si="111"/>
        <v>0</v>
      </c>
      <c r="AG324" s="832">
        <f t="shared" si="111"/>
        <v>0</v>
      </c>
      <c r="AH324" s="833">
        <f t="shared" si="111"/>
        <v>0</v>
      </c>
      <c r="AI324" s="832">
        <f t="shared" si="111"/>
        <v>0</v>
      </c>
      <c r="AJ324" s="833">
        <f t="shared" si="111"/>
        <v>0</v>
      </c>
      <c r="AK324" s="832">
        <f t="shared" si="111"/>
        <v>0</v>
      </c>
      <c r="AL324" s="833">
        <f t="shared" si="111"/>
        <v>0</v>
      </c>
      <c r="AM324" s="832">
        <f t="shared" si="111"/>
        <v>0</v>
      </c>
      <c r="AN324" s="836">
        <f t="shared" si="111"/>
        <v>0</v>
      </c>
      <c r="AO324" s="832">
        <f t="shared" si="111"/>
        <v>0</v>
      </c>
      <c r="AP324" s="833">
        <f t="shared" si="111"/>
        <v>0</v>
      </c>
      <c r="AQ324" s="832">
        <f t="shared" si="111"/>
        <v>0</v>
      </c>
      <c r="AR324" s="833">
        <f t="shared" si="111"/>
        <v>0</v>
      </c>
      <c r="AS324" s="832">
        <f t="shared" si="111"/>
        <v>0</v>
      </c>
      <c r="AT324" s="833">
        <f t="shared" si="111"/>
        <v>0</v>
      </c>
      <c r="AU324" s="832">
        <f t="shared" si="111"/>
        <v>0</v>
      </c>
      <c r="AV324" s="833">
        <f t="shared" si="111"/>
        <v>0</v>
      </c>
    </row>
    <row r="325" spans="1:48" s="675" customFormat="1" ht="16.5" hidden="1" thickBot="1">
      <c r="A325" s="755" t="s">
        <v>62</v>
      </c>
      <c r="B325" s="755" t="s">
        <v>110</v>
      </c>
      <c r="C325" s="756">
        <f t="shared" si="107"/>
        <v>0</v>
      </c>
      <c r="D325" s="757">
        <f t="shared" si="107"/>
        <v>0</v>
      </c>
      <c r="E325" s="1197"/>
      <c r="F325" s="1197"/>
      <c r="G325" s="891"/>
      <c r="H325" s="892"/>
      <c r="I325" s="830">
        <f t="shared" si="109"/>
        <v>0</v>
      </c>
      <c r="J325" s="831">
        <f t="shared" si="109"/>
        <v>0</v>
      </c>
      <c r="K325" s="832">
        <f t="shared" si="109"/>
        <v>0</v>
      </c>
      <c r="L325" s="833">
        <f t="shared" si="109"/>
        <v>0</v>
      </c>
      <c r="M325" s="832">
        <f t="shared" si="109"/>
        <v>0</v>
      </c>
      <c r="N325" s="833">
        <f t="shared" si="109"/>
        <v>0</v>
      </c>
      <c r="O325" s="832">
        <f t="shared" si="109"/>
        <v>0</v>
      </c>
      <c r="P325" s="833">
        <f t="shared" si="109"/>
        <v>0</v>
      </c>
      <c r="Q325" s="832">
        <f t="shared" si="109"/>
        <v>0</v>
      </c>
      <c r="R325" s="833">
        <f t="shared" si="109"/>
        <v>0</v>
      </c>
      <c r="S325" s="832">
        <f t="shared" si="109"/>
        <v>0</v>
      </c>
      <c r="T325" s="833">
        <f t="shared" si="109"/>
        <v>0</v>
      </c>
      <c r="U325" s="832">
        <f t="shared" si="109"/>
        <v>0</v>
      </c>
      <c r="V325" s="833">
        <f t="shared" si="109"/>
        <v>0</v>
      </c>
      <c r="W325" s="832">
        <f t="shared" si="109"/>
        <v>0</v>
      </c>
      <c r="X325" s="833">
        <f t="shared" si="109"/>
        <v>0</v>
      </c>
      <c r="Y325" s="832">
        <f t="shared" si="111"/>
        <v>0</v>
      </c>
      <c r="Z325" s="833">
        <f t="shared" si="111"/>
        <v>0</v>
      </c>
      <c r="AA325" s="834">
        <f t="shared" si="111"/>
        <v>0</v>
      </c>
      <c r="AB325" s="835">
        <f t="shared" si="111"/>
        <v>0</v>
      </c>
      <c r="AC325" s="832">
        <f t="shared" si="111"/>
        <v>0</v>
      </c>
      <c r="AD325" s="833">
        <f t="shared" si="111"/>
        <v>0</v>
      </c>
      <c r="AE325" s="832">
        <f t="shared" si="111"/>
        <v>0</v>
      </c>
      <c r="AF325" s="833">
        <f t="shared" si="111"/>
        <v>0</v>
      </c>
      <c r="AG325" s="832">
        <f t="shared" si="111"/>
        <v>0</v>
      </c>
      <c r="AH325" s="833">
        <f t="shared" si="111"/>
        <v>0</v>
      </c>
      <c r="AI325" s="832">
        <f t="shared" si="111"/>
        <v>0</v>
      </c>
      <c r="AJ325" s="833">
        <f t="shared" si="111"/>
        <v>0</v>
      </c>
      <c r="AK325" s="832">
        <f t="shared" si="111"/>
        <v>0</v>
      </c>
      <c r="AL325" s="833">
        <f t="shared" si="111"/>
        <v>0</v>
      </c>
      <c r="AM325" s="832">
        <f t="shared" si="111"/>
        <v>0</v>
      </c>
      <c r="AN325" s="836">
        <f t="shared" si="111"/>
        <v>0</v>
      </c>
      <c r="AO325" s="832">
        <f t="shared" si="111"/>
        <v>0</v>
      </c>
      <c r="AP325" s="833">
        <f t="shared" si="111"/>
        <v>0</v>
      </c>
      <c r="AQ325" s="832">
        <f t="shared" si="111"/>
        <v>0</v>
      </c>
      <c r="AR325" s="833">
        <f t="shared" si="111"/>
        <v>0</v>
      </c>
      <c r="AS325" s="832">
        <f t="shared" si="111"/>
        <v>0</v>
      </c>
      <c r="AT325" s="833">
        <f t="shared" si="111"/>
        <v>0</v>
      </c>
      <c r="AU325" s="832">
        <f t="shared" si="111"/>
        <v>0</v>
      </c>
      <c r="AV325" s="833">
        <f t="shared" si="111"/>
        <v>0</v>
      </c>
    </row>
    <row r="326" spans="1:48" s="675" customFormat="1" ht="16.5" hidden="1" thickBot="1">
      <c r="A326" s="755" t="s">
        <v>49</v>
      </c>
      <c r="B326" s="760" t="s">
        <v>72</v>
      </c>
      <c r="C326" s="761">
        <f t="shared" si="107"/>
        <v>2</v>
      </c>
      <c r="D326" s="757">
        <f t="shared" si="107"/>
        <v>0</v>
      </c>
      <c r="E326" s="1197"/>
      <c r="F326" s="1197"/>
      <c r="G326" s="893"/>
      <c r="H326" s="892"/>
      <c r="I326" s="830">
        <f t="shared" si="109"/>
        <v>0</v>
      </c>
      <c r="J326" s="831">
        <f t="shared" si="109"/>
        <v>0</v>
      </c>
      <c r="K326" s="832">
        <f t="shared" si="109"/>
        <v>0</v>
      </c>
      <c r="L326" s="833">
        <f t="shared" si="109"/>
        <v>0</v>
      </c>
      <c r="M326" s="832">
        <f t="shared" si="109"/>
        <v>2</v>
      </c>
      <c r="N326" s="833">
        <f t="shared" si="109"/>
        <v>0</v>
      </c>
      <c r="O326" s="832">
        <f t="shared" si="109"/>
        <v>0</v>
      </c>
      <c r="P326" s="833">
        <f t="shared" si="109"/>
        <v>0</v>
      </c>
      <c r="Q326" s="832">
        <f t="shared" si="109"/>
        <v>0</v>
      </c>
      <c r="R326" s="833">
        <f t="shared" si="109"/>
        <v>0</v>
      </c>
      <c r="S326" s="832">
        <f t="shared" si="109"/>
        <v>0</v>
      </c>
      <c r="T326" s="833">
        <f t="shared" si="109"/>
        <v>0</v>
      </c>
      <c r="U326" s="832">
        <f t="shared" si="109"/>
        <v>0</v>
      </c>
      <c r="V326" s="833">
        <f t="shared" si="109"/>
        <v>0</v>
      </c>
      <c r="W326" s="832">
        <f t="shared" si="109"/>
        <v>0</v>
      </c>
      <c r="X326" s="833">
        <f t="shared" si="109"/>
        <v>0</v>
      </c>
      <c r="Y326" s="832">
        <f t="shared" si="111"/>
        <v>0</v>
      </c>
      <c r="Z326" s="833">
        <f t="shared" si="111"/>
        <v>0</v>
      </c>
      <c r="AA326" s="834">
        <f t="shared" si="111"/>
        <v>0</v>
      </c>
      <c r="AB326" s="835">
        <f t="shared" si="111"/>
        <v>0</v>
      </c>
      <c r="AC326" s="832">
        <f t="shared" si="111"/>
        <v>0</v>
      </c>
      <c r="AD326" s="833">
        <f t="shared" si="111"/>
        <v>0</v>
      </c>
      <c r="AE326" s="832">
        <f t="shared" si="111"/>
        <v>0</v>
      </c>
      <c r="AF326" s="833">
        <f t="shared" si="111"/>
        <v>0</v>
      </c>
      <c r="AG326" s="832">
        <f t="shared" si="111"/>
        <v>0</v>
      </c>
      <c r="AH326" s="833">
        <f t="shared" si="111"/>
        <v>0</v>
      </c>
      <c r="AI326" s="832">
        <f t="shared" si="111"/>
        <v>0</v>
      </c>
      <c r="AJ326" s="833">
        <f t="shared" si="111"/>
        <v>0</v>
      </c>
      <c r="AK326" s="832">
        <f t="shared" si="111"/>
        <v>0</v>
      </c>
      <c r="AL326" s="833">
        <f t="shared" si="111"/>
        <v>0</v>
      </c>
      <c r="AM326" s="832">
        <f t="shared" si="111"/>
        <v>0</v>
      </c>
      <c r="AN326" s="836">
        <f t="shared" si="111"/>
        <v>0</v>
      </c>
      <c r="AO326" s="832">
        <f t="shared" si="111"/>
        <v>0</v>
      </c>
      <c r="AP326" s="833">
        <f t="shared" si="111"/>
        <v>0</v>
      </c>
      <c r="AQ326" s="832">
        <f t="shared" si="111"/>
        <v>0</v>
      </c>
      <c r="AR326" s="833">
        <f t="shared" si="111"/>
        <v>0</v>
      </c>
      <c r="AS326" s="832">
        <f t="shared" si="111"/>
        <v>0</v>
      </c>
      <c r="AT326" s="833">
        <f t="shared" si="111"/>
        <v>0</v>
      </c>
      <c r="AU326" s="832">
        <f t="shared" si="111"/>
        <v>0</v>
      </c>
      <c r="AV326" s="833">
        <f t="shared" si="111"/>
        <v>0</v>
      </c>
    </row>
    <row r="327" spans="1:48" s="675" customFormat="1" ht="16.5" hidden="1" thickBot="1">
      <c r="A327" s="762" t="s">
        <v>73</v>
      </c>
      <c r="B327" s="763" t="s">
        <v>204</v>
      </c>
      <c r="C327" s="764">
        <f t="shared" si="107"/>
        <v>0</v>
      </c>
      <c r="D327" s="765">
        <f t="shared" si="107"/>
        <v>0</v>
      </c>
      <c r="E327" s="1197"/>
      <c r="F327" s="1197"/>
      <c r="G327" s="894"/>
      <c r="H327" s="889"/>
      <c r="I327" s="823">
        <f t="shared" si="109"/>
        <v>1</v>
      </c>
      <c r="J327" s="824">
        <f t="shared" si="109"/>
        <v>0</v>
      </c>
      <c r="K327" s="823">
        <f t="shared" si="109"/>
        <v>0</v>
      </c>
      <c r="L327" s="824">
        <f t="shared" si="109"/>
        <v>0</v>
      </c>
      <c r="M327" s="823">
        <f t="shared" si="109"/>
        <v>1</v>
      </c>
      <c r="N327" s="824">
        <f t="shared" si="109"/>
        <v>0</v>
      </c>
      <c r="O327" s="823">
        <f t="shared" si="109"/>
        <v>0</v>
      </c>
      <c r="P327" s="824">
        <f t="shared" si="109"/>
        <v>0</v>
      </c>
      <c r="Q327" s="823">
        <f t="shared" si="109"/>
        <v>0</v>
      </c>
      <c r="R327" s="824">
        <f t="shared" si="109"/>
        <v>0</v>
      </c>
      <c r="S327" s="823">
        <f t="shared" si="109"/>
        <v>-1</v>
      </c>
      <c r="T327" s="824">
        <f t="shared" si="109"/>
        <v>0</v>
      </c>
      <c r="U327" s="823">
        <f t="shared" si="109"/>
        <v>0</v>
      </c>
      <c r="V327" s="824">
        <f t="shared" si="109"/>
        <v>0</v>
      </c>
      <c r="W327" s="823">
        <f t="shared" si="109"/>
        <v>0</v>
      </c>
      <c r="X327" s="824">
        <f t="shared" si="109"/>
        <v>0</v>
      </c>
      <c r="Y327" s="823">
        <f t="shared" si="111"/>
        <v>0</v>
      </c>
      <c r="Z327" s="824">
        <f t="shared" si="111"/>
        <v>0</v>
      </c>
      <c r="AA327" s="834">
        <f t="shared" si="111"/>
        <v>-1</v>
      </c>
      <c r="AB327" s="835">
        <f t="shared" si="111"/>
        <v>0</v>
      </c>
      <c r="AC327" s="823">
        <f t="shared" si="111"/>
        <v>0</v>
      </c>
      <c r="AD327" s="824">
        <f t="shared" si="111"/>
        <v>0</v>
      </c>
      <c r="AE327" s="823">
        <f t="shared" si="111"/>
        <v>0</v>
      </c>
      <c r="AF327" s="824">
        <f t="shared" si="111"/>
        <v>0</v>
      </c>
      <c r="AG327" s="823">
        <f t="shared" si="111"/>
        <v>-1</v>
      </c>
      <c r="AH327" s="824">
        <f t="shared" si="111"/>
        <v>0</v>
      </c>
      <c r="AI327" s="823">
        <f t="shared" si="111"/>
        <v>0</v>
      </c>
      <c r="AJ327" s="824">
        <f t="shared" si="111"/>
        <v>0</v>
      </c>
      <c r="AK327" s="823">
        <f t="shared" si="111"/>
        <v>0</v>
      </c>
      <c r="AL327" s="824">
        <f t="shared" si="111"/>
        <v>0</v>
      </c>
      <c r="AM327" s="823">
        <f t="shared" si="111"/>
        <v>0</v>
      </c>
      <c r="AN327" s="837">
        <f t="shared" si="111"/>
        <v>0</v>
      </c>
      <c r="AO327" s="823">
        <f t="shared" si="111"/>
        <v>0</v>
      </c>
      <c r="AP327" s="824">
        <f t="shared" si="111"/>
        <v>0</v>
      </c>
      <c r="AQ327" s="823">
        <f t="shared" si="111"/>
        <v>0</v>
      </c>
      <c r="AR327" s="824">
        <f t="shared" si="111"/>
        <v>0</v>
      </c>
      <c r="AS327" s="823">
        <f t="shared" si="111"/>
        <v>0</v>
      </c>
      <c r="AT327" s="824">
        <f t="shared" si="111"/>
        <v>0</v>
      </c>
      <c r="AU327" s="823">
        <f t="shared" si="111"/>
        <v>0</v>
      </c>
      <c r="AV327" s="824">
        <f t="shared" si="111"/>
        <v>0</v>
      </c>
    </row>
    <row r="328" spans="1:48" s="675" customFormat="1" ht="16.5" hidden="1" thickBot="1">
      <c r="A328" s="768"/>
      <c r="B328" s="769" t="s">
        <v>36</v>
      </c>
      <c r="C328" s="757">
        <f t="shared" si="107"/>
        <v>0</v>
      </c>
      <c r="D328" s="770">
        <f t="shared" si="107"/>
        <v>0</v>
      </c>
      <c r="E328" s="1197"/>
      <c r="F328" s="1197"/>
      <c r="G328" s="895"/>
      <c r="H328" s="891"/>
      <c r="I328" s="830">
        <f t="shared" si="109"/>
        <v>0</v>
      </c>
      <c r="J328" s="831">
        <f t="shared" si="109"/>
        <v>0</v>
      </c>
      <c r="K328" s="832">
        <f t="shared" si="109"/>
        <v>0</v>
      </c>
      <c r="L328" s="833">
        <f t="shared" si="109"/>
        <v>0</v>
      </c>
      <c r="M328" s="832">
        <f t="shared" si="109"/>
        <v>0</v>
      </c>
      <c r="N328" s="833">
        <f t="shared" si="109"/>
        <v>0</v>
      </c>
      <c r="O328" s="832">
        <f t="shared" si="109"/>
        <v>0</v>
      </c>
      <c r="P328" s="833">
        <f t="shared" si="109"/>
        <v>0</v>
      </c>
      <c r="Q328" s="832">
        <f t="shared" si="109"/>
        <v>0</v>
      </c>
      <c r="R328" s="833">
        <f t="shared" si="109"/>
        <v>0</v>
      </c>
      <c r="S328" s="832">
        <f t="shared" si="109"/>
        <v>0</v>
      </c>
      <c r="T328" s="833">
        <f t="shared" si="109"/>
        <v>0</v>
      </c>
      <c r="U328" s="832">
        <f t="shared" si="109"/>
        <v>0</v>
      </c>
      <c r="V328" s="833">
        <f t="shared" si="109"/>
        <v>0</v>
      </c>
      <c r="W328" s="832">
        <f t="shared" si="109"/>
        <v>0</v>
      </c>
      <c r="X328" s="833">
        <f t="shared" si="109"/>
        <v>0</v>
      </c>
      <c r="Y328" s="832">
        <f t="shared" si="111"/>
        <v>0</v>
      </c>
      <c r="Z328" s="833">
        <f t="shared" si="111"/>
        <v>0</v>
      </c>
      <c r="AA328" s="834">
        <f t="shared" si="111"/>
        <v>0</v>
      </c>
      <c r="AB328" s="835">
        <f t="shared" si="111"/>
        <v>0</v>
      </c>
      <c r="AC328" s="832">
        <f t="shared" si="111"/>
        <v>0</v>
      </c>
      <c r="AD328" s="833">
        <f t="shared" si="111"/>
        <v>0</v>
      </c>
      <c r="AE328" s="832">
        <f t="shared" si="111"/>
        <v>0</v>
      </c>
      <c r="AF328" s="833">
        <f t="shared" si="111"/>
        <v>0</v>
      </c>
      <c r="AG328" s="832">
        <f t="shared" si="111"/>
        <v>0</v>
      </c>
      <c r="AH328" s="833">
        <f t="shared" si="111"/>
        <v>0</v>
      </c>
      <c r="AI328" s="832">
        <f t="shared" si="111"/>
        <v>0</v>
      </c>
      <c r="AJ328" s="833">
        <f t="shared" si="111"/>
        <v>0</v>
      </c>
      <c r="AK328" s="832">
        <f t="shared" si="111"/>
        <v>0</v>
      </c>
      <c r="AL328" s="833">
        <f t="shared" si="111"/>
        <v>0</v>
      </c>
      <c r="AM328" s="832">
        <f t="shared" si="111"/>
        <v>0</v>
      </c>
      <c r="AN328" s="836">
        <f t="shared" si="111"/>
        <v>0</v>
      </c>
      <c r="AO328" s="832">
        <f t="shared" si="111"/>
        <v>0</v>
      </c>
      <c r="AP328" s="833">
        <f t="shared" si="111"/>
        <v>0</v>
      </c>
      <c r="AQ328" s="832">
        <f t="shared" si="111"/>
        <v>0</v>
      </c>
      <c r="AR328" s="833">
        <f t="shared" si="111"/>
        <v>0</v>
      </c>
      <c r="AS328" s="832">
        <f t="shared" si="111"/>
        <v>0</v>
      </c>
      <c r="AT328" s="833">
        <f t="shared" si="111"/>
        <v>0</v>
      </c>
      <c r="AU328" s="832">
        <f t="shared" si="111"/>
        <v>0</v>
      </c>
      <c r="AV328" s="833">
        <f t="shared" si="111"/>
        <v>0</v>
      </c>
    </row>
    <row r="329" spans="1:48" s="675" customFormat="1" ht="16.5" hidden="1" thickBot="1">
      <c r="A329" s="768" t="s">
        <v>37</v>
      </c>
      <c r="B329" s="769" t="s">
        <v>102</v>
      </c>
      <c r="C329" s="771">
        <f t="shared" ref="C329:D344" si="112">C23-C176</f>
        <v>0</v>
      </c>
      <c r="D329" s="770">
        <f t="shared" si="112"/>
        <v>0</v>
      </c>
      <c r="E329" s="1197"/>
      <c r="F329" s="1197"/>
      <c r="G329" s="895"/>
      <c r="H329" s="891"/>
      <c r="I329" s="830">
        <f t="shared" si="109"/>
        <v>0</v>
      </c>
      <c r="J329" s="831">
        <f t="shared" si="109"/>
        <v>0</v>
      </c>
      <c r="K329" s="832">
        <f t="shared" si="109"/>
        <v>0</v>
      </c>
      <c r="L329" s="833">
        <f t="shared" si="109"/>
        <v>0</v>
      </c>
      <c r="M329" s="832">
        <f t="shared" si="109"/>
        <v>0</v>
      </c>
      <c r="N329" s="833">
        <f t="shared" si="109"/>
        <v>0</v>
      </c>
      <c r="O329" s="832">
        <f t="shared" si="109"/>
        <v>0</v>
      </c>
      <c r="P329" s="833">
        <f t="shared" si="109"/>
        <v>0</v>
      </c>
      <c r="Q329" s="832">
        <f t="shared" si="109"/>
        <v>0</v>
      </c>
      <c r="R329" s="833">
        <f t="shared" si="109"/>
        <v>0</v>
      </c>
      <c r="S329" s="832">
        <f t="shared" si="109"/>
        <v>0</v>
      </c>
      <c r="T329" s="833">
        <f t="shared" si="109"/>
        <v>0</v>
      </c>
      <c r="U329" s="832">
        <f t="shared" si="109"/>
        <v>0</v>
      </c>
      <c r="V329" s="833">
        <f t="shared" si="109"/>
        <v>0</v>
      </c>
      <c r="W329" s="832">
        <f t="shared" si="109"/>
        <v>0</v>
      </c>
      <c r="X329" s="833">
        <f t="shared" si="109"/>
        <v>0</v>
      </c>
      <c r="Y329" s="832">
        <f t="shared" si="111"/>
        <v>0</v>
      </c>
      <c r="Z329" s="833">
        <f t="shared" si="111"/>
        <v>0</v>
      </c>
      <c r="AA329" s="834">
        <f t="shared" si="111"/>
        <v>0</v>
      </c>
      <c r="AB329" s="835">
        <f t="shared" si="111"/>
        <v>0</v>
      </c>
      <c r="AC329" s="832">
        <f t="shared" si="111"/>
        <v>0</v>
      </c>
      <c r="AD329" s="833">
        <f t="shared" si="111"/>
        <v>0</v>
      </c>
      <c r="AE329" s="832">
        <f t="shared" si="111"/>
        <v>0</v>
      </c>
      <c r="AF329" s="833">
        <f t="shared" si="111"/>
        <v>0</v>
      </c>
      <c r="AG329" s="832">
        <f t="shared" si="111"/>
        <v>0</v>
      </c>
      <c r="AH329" s="833">
        <f t="shared" si="111"/>
        <v>0</v>
      </c>
      <c r="AI329" s="832">
        <f t="shared" si="111"/>
        <v>0</v>
      </c>
      <c r="AJ329" s="833">
        <f t="shared" si="111"/>
        <v>0</v>
      </c>
      <c r="AK329" s="832">
        <f t="shared" si="111"/>
        <v>0</v>
      </c>
      <c r="AL329" s="833">
        <f t="shared" si="111"/>
        <v>0</v>
      </c>
      <c r="AM329" s="832">
        <f t="shared" si="111"/>
        <v>0</v>
      </c>
      <c r="AN329" s="836">
        <f t="shared" si="111"/>
        <v>0</v>
      </c>
      <c r="AO329" s="832">
        <f t="shared" si="111"/>
        <v>0</v>
      </c>
      <c r="AP329" s="833">
        <f t="shared" si="111"/>
        <v>0</v>
      </c>
      <c r="AQ329" s="832">
        <f t="shared" si="111"/>
        <v>0</v>
      </c>
      <c r="AR329" s="833">
        <f t="shared" si="111"/>
        <v>0</v>
      </c>
      <c r="AS329" s="832">
        <f t="shared" si="111"/>
        <v>0</v>
      </c>
      <c r="AT329" s="833">
        <f t="shared" si="111"/>
        <v>0</v>
      </c>
      <c r="AU329" s="832">
        <f t="shared" si="111"/>
        <v>0</v>
      </c>
      <c r="AV329" s="833">
        <f t="shared" si="111"/>
        <v>0</v>
      </c>
    </row>
    <row r="330" spans="1:48" s="675" customFormat="1" ht="16.5" hidden="1" thickBot="1">
      <c r="A330" s="768" t="s">
        <v>27</v>
      </c>
      <c r="B330" s="769" t="s">
        <v>74</v>
      </c>
      <c r="C330" s="771">
        <f t="shared" si="112"/>
        <v>0</v>
      </c>
      <c r="D330" s="770">
        <f t="shared" si="112"/>
        <v>0</v>
      </c>
      <c r="E330" s="1197"/>
      <c r="F330" s="1197"/>
      <c r="G330" s="895"/>
      <c r="H330" s="891"/>
      <c r="I330" s="830">
        <f t="shared" ref="I330:AV336" si="113">I24-I177</f>
        <v>0</v>
      </c>
      <c r="J330" s="831">
        <f t="shared" si="113"/>
        <v>0</v>
      </c>
      <c r="K330" s="832">
        <f t="shared" si="113"/>
        <v>0</v>
      </c>
      <c r="L330" s="833">
        <f t="shared" si="113"/>
        <v>0</v>
      </c>
      <c r="M330" s="832">
        <f t="shared" si="113"/>
        <v>0</v>
      </c>
      <c r="N330" s="833">
        <f t="shared" si="113"/>
        <v>0</v>
      </c>
      <c r="O330" s="832">
        <f t="shared" si="113"/>
        <v>0</v>
      </c>
      <c r="P330" s="833">
        <f t="shared" si="113"/>
        <v>0</v>
      </c>
      <c r="Q330" s="832">
        <f t="shared" si="113"/>
        <v>0</v>
      </c>
      <c r="R330" s="833">
        <f t="shared" si="113"/>
        <v>0</v>
      </c>
      <c r="S330" s="832">
        <f t="shared" si="113"/>
        <v>0</v>
      </c>
      <c r="T330" s="833">
        <f t="shared" si="113"/>
        <v>0</v>
      </c>
      <c r="U330" s="832">
        <f t="shared" si="113"/>
        <v>0</v>
      </c>
      <c r="V330" s="833">
        <f t="shared" si="113"/>
        <v>0</v>
      </c>
      <c r="W330" s="832">
        <f t="shared" si="113"/>
        <v>0</v>
      </c>
      <c r="X330" s="833">
        <f t="shared" si="113"/>
        <v>0</v>
      </c>
      <c r="Y330" s="832">
        <f t="shared" si="113"/>
        <v>0</v>
      </c>
      <c r="Z330" s="833">
        <f t="shared" si="113"/>
        <v>0</v>
      </c>
      <c r="AA330" s="834">
        <f t="shared" si="113"/>
        <v>0</v>
      </c>
      <c r="AB330" s="835">
        <f t="shared" si="113"/>
        <v>0</v>
      </c>
      <c r="AC330" s="832">
        <f t="shared" si="113"/>
        <v>0</v>
      </c>
      <c r="AD330" s="833">
        <f t="shared" si="113"/>
        <v>0</v>
      </c>
      <c r="AE330" s="832">
        <f t="shared" si="113"/>
        <v>0</v>
      </c>
      <c r="AF330" s="833">
        <f t="shared" si="113"/>
        <v>0</v>
      </c>
      <c r="AG330" s="832">
        <f t="shared" si="113"/>
        <v>0</v>
      </c>
      <c r="AH330" s="833">
        <f t="shared" si="113"/>
        <v>0</v>
      </c>
      <c r="AI330" s="832">
        <f t="shared" si="113"/>
        <v>0</v>
      </c>
      <c r="AJ330" s="833">
        <f t="shared" si="113"/>
        <v>0</v>
      </c>
      <c r="AK330" s="832">
        <f t="shared" si="113"/>
        <v>0</v>
      </c>
      <c r="AL330" s="833">
        <f t="shared" si="113"/>
        <v>0</v>
      </c>
      <c r="AM330" s="832">
        <f t="shared" si="113"/>
        <v>0</v>
      </c>
      <c r="AN330" s="836">
        <f t="shared" si="113"/>
        <v>0</v>
      </c>
      <c r="AO330" s="832">
        <f t="shared" si="113"/>
        <v>0</v>
      </c>
      <c r="AP330" s="833">
        <f t="shared" si="113"/>
        <v>0</v>
      </c>
      <c r="AQ330" s="832">
        <f t="shared" si="113"/>
        <v>0</v>
      </c>
      <c r="AR330" s="833">
        <f t="shared" si="113"/>
        <v>0</v>
      </c>
      <c r="AS330" s="832">
        <f t="shared" si="113"/>
        <v>0</v>
      </c>
      <c r="AT330" s="833">
        <f t="shared" si="113"/>
        <v>0</v>
      </c>
      <c r="AU330" s="832">
        <f t="shared" si="113"/>
        <v>0</v>
      </c>
      <c r="AV330" s="833">
        <f t="shared" si="113"/>
        <v>0</v>
      </c>
    </row>
    <row r="331" spans="1:48" s="675" customFormat="1" ht="16.5" hidden="1" thickBot="1">
      <c r="A331" s="768" t="s">
        <v>46</v>
      </c>
      <c r="B331" s="769" t="s">
        <v>205</v>
      </c>
      <c r="C331" s="757">
        <f t="shared" si="112"/>
        <v>0</v>
      </c>
      <c r="D331" s="770">
        <f t="shared" si="112"/>
        <v>0</v>
      </c>
      <c r="E331" s="1197"/>
      <c r="F331" s="1197"/>
      <c r="G331" s="895"/>
      <c r="H331" s="891"/>
      <c r="I331" s="830">
        <f t="shared" si="113"/>
        <v>0</v>
      </c>
      <c r="J331" s="831">
        <f t="shared" si="113"/>
        <v>0</v>
      </c>
      <c r="K331" s="832">
        <f t="shared" si="113"/>
        <v>0</v>
      </c>
      <c r="L331" s="833">
        <f t="shared" si="113"/>
        <v>0</v>
      </c>
      <c r="M331" s="832">
        <f t="shared" si="113"/>
        <v>0</v>
      </c>
      <c r="N331" s="833">
        <f t="shared" si="113"/>
        <v>0</v>
      </c>
      <c r="O331" s="832">
        <f t="shared" si="113"/>
        <v>0</v>
      </c>
      <c r="P331" s="833">
        <f t="shared" si="113"/>
        <v>0</v>
      </c>
      <c r="Q331" s="832">
        <f t="shared" si="113"/>
        <v>0</v>
      </c>
      <c r="R331" s="833">
        <f t="shared" si="113"/>
        <v>0</v>
      </c>
      <c r="S331" s="832">
        <f t="shared" si="113"/>
        <v>0</v>
      </c>
      <c r="T331" s="833">
        <f t="shared" si="113"/>
        <v>0</v>
      </c>
      <c r="U331" s="832">
        <f t="shared" si="113"/>
        <v>0</v>
      </c>
      <c r="V331" s="833">
        <f t="shared" si="113"/>
        <v>0</v>
      </c>
      <c r="W331" s="832">
        <f t="shared" si="113"/>
        <v>0</v>
      </c>
      <c r="X331" s="833">
        <f t="shared" si="113"/>
        <v>0</v>
      </c>
      <c r="Y331" s="832">
        <f t="shared" si="113"/>
        <v>0</v>
      </c>
      <c r="Z331" s="833">
        <f t="shared" si="113"/>
        <v>0</v>
      </c>
      <c r="AA331" s="834">
        <f t="shared" si="113"/>
        <v>0</v>
      </c>
      <c r="AB331" s="835">
        <f t="shared" si="113"/>
        <v>0</v>
      </c>
      <c r="AC331" s="832">
        <f t="shared" si="113"/>
        <v>0</v>
      </c>
      <c r="AD331" s="833">
        <f t="shared" si="113"/>
        <v>0</v>
      </c>
      <c r="AE331" s="832">
        <f t="shared" si="113"/>
        <v>0</v>
      </c>
      <c r="AF331" s="833">
        <f t="shared" si="113"/>
        <v>0</v>
      </c>
      <c r="AG331" s="832">
        <f t="shared" si="113"/>
        <v>0</v>
      </c>
      <c r="AH331" s="833">
        <f t="shared" si="113"/>
        <v>0</v>
      </c>
      <c r="AI331" s="832">
        <f t="shared" si="113"/>
        <v>0</v>
      </c>
      <c r="AJ331" s="833">
        <f t="shared" si="113"/>
        <v>0</v>
      </c>
      <c r="AK331" s="832">
        <f t="shared" si="113"/>
        <v>0</v>
      </c>
      <c r="AL331" s="833">
        <f t="shared" si="113"/>
        <v>0</v>
      </c>
      <c r="AM331" s="832">
        <f t="shared" si="113"/>
        <v>0</v>
      </c>
      <c r="AN331" s="836">
        <f t="shared" si="113"/>
        <v>0</v>
      </c>
      <c r="AO331" s="832">
        <f t="shared" si="113"/>
        <v>0</v>
      </c>
      <c r="AP331" s="833">
        <f t="shared" si="113"/>
        <v>0</v>
      </c>
      <c r="AQ331" s="832">
        <f t="shared" si="113"/>
        <v>0</v>
      </c>
      <c r="AR331" s="833">
        <f t="shared" si="113"/>
        <v>0</v>
      </c>
      <c r="AS331" s="832">
        <f t="shared" si="113"/>
        <v>0</v>
      </c>
      <c r="AT331" s="833">
        <f t="shared" si="113"/>
        <v>0</v>
      </c>
      <c r="AU331" s="832">
        <f t="shared" si="113"/>
        <v>0</v>
      </c>
      <c r="AV331" s="833">
        <f t="shared" si="113"/>
        <v>0</v>
      </c>
    </row>
    <row r="332" spans="1:48" s="675" customFormat="1" ht="16.5" hidden="1" thickBot="1">
      <c r="A332" s="768" t="s">
        <v>176</v>
      </c>
      <c r="B332" s="769" t="s">
        <v>206</v>
      </c>
      <c r="C332" s="757">
        <f t="shared" si="112"/>
        <v>0</v>
      </c>
      <c r="D332" s="770">
        <f t="shared" si="112"/>
        <v>0</v>
      </c>
      <c r="E332" s="1197"/>
      <c r="F332" s="1197"/>
      <c r="G332" s="895"/>
      <c r="H332" s="891"/>
      <c r="I332" s="830">
        <f t="shared" si="113"/>
        <v>1</v>
      </c>
      <c r="J332" s="831">
        <f t="shared" si="113"/>
        <v>0</v>
      </c>
      <c r="K332" s="832">
        <f t="shared" si="113"/>
        <v>0</v>
      </c>
      <c r="L332" s="833">
        <f t="shared" si="113"/>
        <v>0</v>
      </c>
      <c r="M332" s="832">
        <f t="shared" si="113"/>
        <v>0</v>
      </c>
      <c r="N332" s="833">
        <f t="shared" si="113"/>
        <v>0</v>
      </c>
      <c r="O332" s="832">
        <f t="shared" si="113"/>
        <v>0</v>
      </c>
      <c r="P332" s="833">
        <f t="shared" si="113"/>
        <v>0</v>
      </c>
      <c r="Q332" s="832">
        <f t="shared" si="113"/>
        <v>0</v>
      </c>
      <c r="R332" s="833">
        <f t="shared" si="113"/>
        <v>0</v>
      </c>
      <c r="S332" s="832">
        <f t="shared" si="113"/>
        <v>0</v>
      </c>
      <c r="T332" s="833">
        <f t="shared" si="113"/>
        <v>0</v>
      </c>
      <c r="U332" s="832">
        <f t="shared" si="113"/>
        <v>0</v>
      </c>
      <c r="V332" s="833">
        <f t="shared" si="113"/>
        <v>0</v>
      </c>
      <c r="W332" s="832">
        <f t="shared" si="113"/>
        <v>0</v>
      </c>
      <c r="X332" s="833">
        <f t="shared" si="113"/>
        <v>0</v>
      </c>
      <c r="Y332" s="832">
        <f t="shared" si="113"/>
        <v>0</v>
      </c>
      <c r="Z332" s="833">
        <f t="shared" si="113"/>
        <v>0</v>
      </c>
      <c r="AA332" s="834">
        <f t="shared" si="113"/>
        <v>-1</v>
      </c>
      <c r="AB332" s="835">
        <f t="shared" si="113"/>
        <v>0</v>
      </c>
      <c r="AC332" s="832">
        <f t="shared" si="113"/>
        <v>0</v>
      </c>
      <c r="AD332" s="833">
        <f t="shared" si="113"/>
        <v>0</v>
      </c>
      <c r="AE332" s="832">
        <f t="shared" si="113"/>
        <v>0</v>
      </c>
      <c r="AF332" s="833">
        <f t="shared" si="113"/>
        <v>0</v>
      </c>
      <c r="AG332" s="832">
        <f t="shared" si="113"/>
        <v>-1</v>
      </c>
      <c r="AH332" s="833">
        <f t="shared" si="113"/>
        <v>0</v>
      </c>
      <c r="AI332" s="832">
        <f t="shared" si="113"/>
        <v>0</v>
      </c>
      <c r="AJ332" s="833">
        <f t="shared" si="113"/>
        <v>0</v>
      </c>
      <c r="AK332" s="832">
        <f t="shared" si="113"/>
        <v>0</v>
      </c>
      <c r="AL332" s="833">
        <f t="shared" si="113"/>
        <v>0</v>
      </c>
      <c r="AM332" s="832">
        <f t="shared" si="113"/>
        <v>0</v>
      </c>
      <c r="AN332" s="836">
        <f t="shared" si="113"/>
        <v>0</v>
      </c>
      <c r="AO332" s="832">
        <f t="shared" si="113"/>
        <v>0</v>
      </c>
      <c r="AP332" s="833">
        <f t="shared" si="113"/>
        <v>0</v>
      </c>
      <c r="AQ332" s="832">
        <f t="shared" si="113"/>
        <v>0</v>
      </c>
      <c r="AR332" s="833">
        <f t="shared" si="113"/>
        <v>0</v>
      </c>
      <c r="AS332" s="832">
        <f t="shared" si="113"/>
        <v>0</v>
      </c>
      <c r="AT332" s="833">
        <f t="shared" si="113"/>
        <v>0</v>
      </c>
      <c r="AU332" s="832">
        <f t="shared" si="113"/>
        <v>0</v>
      </c>
      <c r="AV332" s="833">
        <f t="shared" si="113"/>
        <v>0</v>
      </c>
    </row>
    <row r="333" spans="1:48" s="675" customFormat="1" ht="16.5" hidden="1" thickBot="1">
      <c r="A333" s="768" t="s">
        <v>183</v>
      </c>
      <c r="B333" s="769" t="s">
        <v>207</v>
      </c>
      <c r="C333" s="757">
        <f t="shared" si="112"/>
        <v>0</v>
      </c>
      <c r="D333" s="770">
        <f t="shared" si="112"/>
        <v>0</v>
      </c>
      <c r="E333" s="1197"/>
      <c r="F333" s="1197"/>
      <c r="G333" s="895"/>
      <c r="H333" s="891"/>
      <c r="I333" s="830">
        <f t="shared" si="113"/>
        <v>0</v>
      </c>
      <c r="J333" s="831">
        <f t="shared" si="113"/>
        <v>0</v>
      </c>
      <c r="K333" s="832">
        <f t="shared" si="113"/>
        <v>0</v>
      </c>
      <c r="L333" s="833">
        <f t="shared" si="113"/>
        <v>0</v>
      </c>
      <c r="M333" s="832">
        <f t="shared" si="113"/>
        <v>0</v>
      </c>
      <c r="N333" s="833">
        <f t="shared" si="113"/>
        <v>0</v>
      </c>
      <c r="O333" s="832">
        <f t="shared" si="113"/>
        <v>0</v>
      </c>
      <c r="P333" s="833">
        <f t="shared" si="113"/>
        <v>0</v>
      </c>
      <c r="Q333" s="832">
        <f t="shared" si="113"/>
        <v>0</v>
      </c>
      <c r="R333" s="833">
        <f t="shared" si="113"/>
        <v>0</v>
      </c>
      <c r="S333" s="832">
        <f t="shared" si="113"/>
        <v>0</v>
      </c>
      <c r="T333" s="833">
        <f t="shared" si="113"/>
        <v>0</v>
      </c>
      <c r="U333" s="832">
        <f t="shared" si="113"/>
        <v>0</v>
      </c>
      <c r="V333" s="833">
        <f t="shared" si="113"/>
        <v>0</v>
      </c>
      <c r="W333" s="832">
        <f t="shared" si="113"/>
        <v>0</v>
      </c>
      <c r="X333" s="833">
        <f t="shared" si="113"/>
        <v>0</v>
      </c>
      <c r="Y333" s="832">
        <f t="shared" si="113"/>
        <v>0</v>
      </c>
      <c r="Z333" s="833">
        <f t="shared" si="113"/>
        <v>0</v>
      </c>
      <c r="AA333" s="834">
        <f t="shared" si="113"/>
        <v>0</v>
      </c>
      <c r="AB333" s="835">
        <f t="shared" si="113"/>
        <v>0</v>
      </c>
      <c r="AC333" s="832">
        <f t="shared" si="113"/>
        <v>0</v>
      </c>
      <c r="AD333" s="833">
        <f t="shared" si="113"/>
        <v>0</v>
      </c>
      <c r="AE333" s="832">
        <f t="shared" si="113"/>
        <v>0</v>
      </c>
      <c r="AF333" s="833">
        <f t="shared" si="113"/>
        <v>0</v>
      </c>
      <c r="AG333" s="832">
        <f t="shared" si="113"/>
        <v>0</v>
      </c>
      <c r="AH333" s="833">
        <f t="shared" si="113"/>
        <v>0</v>
      </c>
      <c r="AI333" s="832">
        <f t="shared" si="113"/>
        <v>0</v>
      </c>
      <c r="AJ333" s="833">
        <f t="shared" si="113"/>
        <v>0</v>
      </c>
      <c r="AK333" s="832">
        <f t="shared" si="113"/>
        <v>0</v>
      </c>
      <c r="AL333" s="833">
        <f t="shared" si="113"/>
        <v>0</v>
      </c>
      <c r="AM333" s="832">
        <f t="shared" si="113"/>
        <v>0</v>
      </c>
      <c r="AN333" s="836">
        <f t="shared" si="113"/>
        <v>0</v>
      </c>
      <c r="AO333" s="832">
        <f t="shared" si="113"/>
        <v>0</v>
      </c>
      <c r="AP333" s="833">
        <f t="shared" si="113"/>
        <v>0</v>
      </c>
      <c r="AQ333" s="832">
        <f t="shared" si="113"/>
        <v>0</v>
      </c>
      <c r="AR333" s="833">
        <f t="shared" si="113"/>
        <v>0</v>
      </c>
      <c r="AS333" s="832">
        <f t="shared" si="113"/>
        <v>0</v>
      </c>
      <c r="AT333" s="833">
        <f t="shared" si="113"/>
        <v>0</v>
      </c>
      <c r="AU333" s="832">
        <f t="shared" si="113"/>
        <v>0</v>
      </c>
      <c r="AV333" s="833">
        <f t="shared" si="113"/>
        <v>0</v>
      </c>
    </row>
    <row r="334" spans="1:48" s="675" customFormat="1" ht="16.5" hidden="1" thickBot="1">
      <c r="A334" s="768" t="s">
        <v>5</v>
      </c>
      <c r="B334" s="769" t="s">
        <v>208</v>
      </c>
      <c r="C334" s="757">
        <f t="shared" si="112"/>
        <v>0</v>
      </c>
      <c r="D334" s="770">
        <f t="shared" si="112"/>
        <v>0</v>
      </c>
      <c r="E334" s="1197"/>
      <c r="F334" s="1197"/>
      <c r="G334" s="895"/>
      <c r="H334" s="891"/>
      <c r="I334" s="830">
        <f t="shared" si="113"/>
        <v>0</v>
      </c>
      <c r="J334" s="831">
        <f t="shared" si="113"/>
        <v>0</v>
      </c>
      <c r="K334" s="832">
        <f t="shared" si="113"/>
        <v>0</v>
      </c>
      <c r="L334" s="833">
        <f t="shared" si="113"/>
        <v>0</v>
      </c>
      <c r="M334" s="832">
        <f t="shared" si="113"/>
        <v>0</v>
      </c>
      <c r="N334" s="833">
        <f t="shared" si="113"/>
        <v>0</v>
      </c>
      <c r="O334" s="832">
        <f t="shared" si="113"/>
        <v>0</v>
      </c>
      <c r="P334" s="833">
        <f t="shared" si="113"/>
        <v>0</v>
      </c>
      <c r="Q334" s="832">
        <f t="shared" si="113"/>
        <v>0</v>
      </c>
      <c r="R334" s="833">
        <f t="shared" si="113"/>
        <v>0</v>
      </c>
      <c r="S334" s="832">
        <f t="shared" si="113"/>
        <v>0</v>
      </c>
      <c r="T334" s="833">
        <f t="shared" si="113"/>
        <v>0</v>
      </c>
      <c r="U334" s="832">
        <f t="shared" si="113"/>
        <v>0</v>
      </c>
      <c r="V334" s="833">
        <f t="shared" si="113"/>
        <v>0</v>
      </c>
      <c r="W334" s="832">
        <f t="shared" si="113"/>
        <v>0</v>
      </c>
      <c r="X334" s="833">
        <f t="shared" si="113"/>
        <v>0</v>
      </c>
      <c r="Y334" s="832">
        <f t="shared" si="113"/>
        <v>0</v>
      </c>
      <c r="Z334" s="833">
        <f t="shared" si="113"/>
        <v>0</v>
      </c>
      <c r="AA334" s="834">
        <f t="shared" si="113"/>
        <v>0</v>
      </c>
      <c r="AB334" s="835">
        <f t="shared" si="113"/>
        <v>0</v>
      </c>
      <c r="AC334" s="832">
        <f t="shared" si="113"/>
        <v>0</v>
      </c>
      <c r="AD334" s="833">
        <f t="shared" si="113"/>
        <v>0</v>
      </c>
      <c r="AE334" s="832">
        <f t="shared" si="113"/>
        <v>0</v>
      </c>
      <c r="AF334" s="833">
        <f t="shared" si="113"/>
        <v>0</v>
      </c>
      <c r="AG334" s="832">
        <f t="shared" si="113"/>
        <v>0</v>
      </c>
      <c r="AH334" s="833">
        <f t="shared" si="113"/>
        <v>0</v>
      </c>
      <c r="AI334" s="832">
        <f t="shared" si="113"/>
        <v>0</v>
      </c>
      <c r="AJ334" s="833">
        <f t="shared" si="113"/>
        <v>0</v>
      </c>
      <c r="AK334" s="832">
        <f t="shared" si="113"/>
        <v>0</v>
      </c>
      <c r="AL334" s="833">
        <f t="shared" si="113"/>
        <v>0</v>
      </c>
      <c r="AM334" s="832">
        <f t="shared" si="113"/>
        <v>0</v>
      </c>
      <c r="AN334" s="836">
        <f t="shared" si="113"/>
        <v>0</v>
      </c>
      <c r="AO334" s="832">
        <f t="shared" si="113"/>
        <v>0</v>
      </c>
      <c r="AP334" s="833">
        <f t="shared" si="113"/>
        <v>0</v>
      </c>
      <c r="AQ334" s="832">
        <f t="shared" si="113"/>
        <v>0</v>
      </c>
      <c r="AR334" s="833">
        <f t="shared" si="113"/>
        <v>0</v>
      </c>
      <c r="AS334" s="832">
        <f t="shared" si="113"/>
        <v>0</v>
      </c>
      <c r="AT334" s="833">
        <f t="shared" si="113"/>
        <v>0</v>
      </c>
      <c r="AU334" s="832">
        <f t="shared" si="113"/>
        <v>0</v>
      </c>
      <c r="AV334" s="833">
        <f t="shared" si="113"/>
        <v>0</v>
      </c>
    </row>
    <row r="335" spans="1:48" s="675" customFormat="1" ht="16.5" hidden="1" thickBot="1">
      <c r="A335" s="768" t="s">
        <v>53</v>
      </c>
      <c r="B335" s="772" t="s">
        <v>209</v>
      </c>
      <c r="C335" s="757">
        <f t="shared" si="112"/>
        <v>0</v>
      </c>
      <c r="D335" s="770">
        <f t="shared" si="112"/>
        <v>0</v>
      </c>
      <c r="E335" s="1197"/>
      <c r="F335" s="1197"/>
      <c r="G335" s="895"/>
      <c r="H335" s="891"/>
      <c r="I335" s="830">
        <f t="shared" si="113"/>
        <v>0</v>
      </c>
      <c r="J335" s="831">
        <f t="shared" si="113"/>
        <v>0</v>
      </c>
      <c r="K335" s="832">
        <f t="shared" si="113"/>
        <v>0</v>
      </c>
      <c r="L335" s="833">
        <f t="shared" si="113"/>
        <v>0</v>
      </c>
      <c r="M335" s="832">
        <f t="shared" si="113"/>
        <v>0</v>
      </c>
      <c r="N335" s="833">
        <f t="shared" si="113"/>
        <v>0</v>
      </c>
      <c r="O335" s="832">
        <f t="shared" si="113"/>
        <v>0</v>
      </c>
      <c r="P335" s="833">
        <f t="shared" si="113"/>
        <v>0</v>
      </c>
      <c r="Q335" s="832">
        <f t="shared" si="113"/>
        <v>0</v>
      </c>
      <c r="R335" s="833">
        <f t="shared" si="113"/>
        <v>0</v>
      </c>
      <c r="S335" s="832">
        <f t="shared" si="113"/>
        <v>0</v>
      </c>
      <c r="T335" s="833">
        <f t="shared" si="113"/>
        <v>0</v>
      </c>
      <c r="U335" s="832">
        <f t="shared" si="113"/>
        <v>0</v>
      </c>
      <c r="V335" s="833">
        <f t="shared" si="113"/>
        <v>0</v>
      </c>
      <c r="W335" s="832">
        <f t="shared" si="113"/>
        <v>0</v>
      </c>
      <c r="X335" s="833">
        <f t="shared" si="113"/>
        <v>0</v>
      </c>
      <c r="Y335" s="832">
        <f t="shared" si="113"/>
        <v>0</v>
      </c>
      <c r="Z335" s="833">
        <f t="shared" si="113"/>
        <v>0</v>
      </c>
      <c r="AA335" s="834">
        <f t="shared" si="113"/>
        <v>0</v>
      </c>
      <c r="AB335" s="835">
        <f t="shared" si="113"/>
        <v>0</v>
      </c>
      <c r="AC335" s="832">
        <f t="shared" si="113"/>
        <v>0</v>
      </c>
      <c r="AD335" s="833">
        <f t="shared" si="113"/>
        <v>0</v>
      </c>
      <c r="AE335" s="832">
        <f t="shared" si="113"/>
        <v>0</v>
      </c>
      <c r="AF335" s="833">
        <f t="shared" si="113"/>
        <v>0</v>
      </c>
      <c r="AG335" s="832">
        <f t="shared" si="113"/>
        <v>0</v>
      </c>
      <c r="AH335" s="833">
        <f t="shared" si="113"/>
        <v>0</v>
      </c>
      <c r="AI335" s="832">
        <f t="shared" si="113"/>
        <v>0</v>
      </c>
      <c r="AJ335" s="833">
        <f t="shared" si="113"/>
        <v>0</v>
      </c>
      <c r="AK335" s="832">
        <f t="shared" si="113"/>
        <v>0</v>
      </c>
      <c r="AL335" s="833">
        <f t="shared" si="113"/>
        <v>0</v>
      </c>
      <c r="AM335" s="832">
        <f t="shared" si="113"/>
        <v>0</v>
      </c>
      <c r="AN335" s="836">
        <f t="shared" si="113"/>
        <v>0</v>
      </c>
      <c r="AO335" s="832">
        <f t="shared" si="113"/>
        <v>0</v>
      </c>
      <c r="AP335" s="833">
        <f t="shared" si="113"/>
        <v>0</v>
      </c>
      <c r="AQ335" s="832">
        <f t="shared" si="113"/>
        <v>0</v>
      </c>
      <c r="AR335" s="833">
        <f t="shared" si="113"/>
        <v>0</v>
      </c>
      <c r="AS335" s="832">
        <f t="shared" si="113"/>
        <v>0</v>
      </c>
      <c r="AT335" s="833">
        <f t="shared" si="113"/>
        <v>0</v>
      </c>
      <c r="AU335" s="832">
        <f t="shared" si="113"/>
        <v>0</v>
      </c>
      <c r="AV335" s="833">
        <f t="shared" si="113"/>
        <v>0</v>
      </c>
    </row>
    <row r="336" spans="1:48" s="675" customFormat="1" ht="16.5" hidden="1" thickBot="1">
      <c r="A336" s="768" t="s">
        <v>54</v>
      </c>
      <c r="B336" s="772" t="s">
        <v>210</v>
      </c>
      <c r="C336" s="757">
        <f t="shared" si="112"/>
        <v>0</v>
      </c>
      <c r="D336" s="770">
        <f t="shared" si="112"/>
        <v>0</v>
      </c>
      <c r="E336" s="1197"/>
      <c r="F336" s="1197"/>
      <c r="G336" s="895"/>
      <c r="H336" s="891"/>
      <c r="I336" s="830">
        <f t="shared" si="113"/>
        <v>0</v>
      </c>
      <c r="J336" s="831">
        <f t="shared" si="113"/>
        <v>0</v>
      </c>
      <c r="K336" s="832">
        <f t="shared" si="113"/>
        <v>0</v>
      </c>
      <c r="L336" s="833">
        <f t="shared" si="113"/>
        <v>0</v>
      </c>
      <c r="M336" s="832">
        <f t="shared" si="113"/>
        <v>0</v>
      </c>
      <c r="N336" s="833">
        <f t="shared" si="113"/>
        <v>0</v>
      </c>
      <c r="O336" s="832">
        <f t="shared" si="113"/>
        <v>0</v>
      </c>
      <c r="P336" s="833">
        <f t="shared" si="113"/>
        <v>0</v>
      </c>
      <c r="Q336" s="832">
        <f t="shared" si="113"/>
        <v>0</v>
      </c>
      <c r="R336" s="833">
        <f t="shared" si="113"/>
        <v>0</v>
      </c>
      <c r="S336" s="832">
        <f t="shared" si="113"/>
        <v>0</v>
      </c>
      <c r="T336" s="833">
        <f t="shared" si="113"/>
        <v>0</v>
      </c>
      <c r="U336" s="832">
        <f t="shared" si="113"/>
        <v>0</v>
      </c>
      <c r="V336" s="833">
        <f t="shared" si="113"/>
        <v>0</v>
      </c>
      <c r="W336" s="832">
        <f t="shared" si="113"/>
        <v>0</v>
      </c>
      <c r="X336" s="833">
        <f t="shared" ref="X336:AV336" si="114">X30-X183</f>
        <v>0</v>
      </c>
      <c r="Y336" s="832">
        <f t="shared" si="114"/>
        <v>0</v>
      </c>
      <c r="Z336" s="833">
        <f t="shared" si="114"/>
        <v>0</v>
      </c>
      <c r="AA336" s="834">
        <f t="shared" si="114"/>
        <v>0</v>
      </c>
      <c r="AB336" s="835">
        <f t="shared" si="114"/>
        <v>0</v>
      </c>
      <c r="AC336" s="832">
        <f t="shared" si="114"/>
        <v>0</v>
      </c>
      <c r="AD336" s="833">
        <f t="shared" si="114"/>
        <v>0</v>
      </c>
      <c r="AE336" s="832">
        <f t="shared" si="114"/>
        <v>0</v>
      </c>
      <c r="AF336" s="833">
        <f t="shared" si="114"/>
        <v>0</v>
      </c>
      <c r="AG336" s="832">
        <f t="shared" si="114"/>
        <v>0</v>
      </c>
      <c r="AH336" s="833">
        <f t="shared" si="114"/>
        <v>0</v>
      </c>
      <c r="AI336" s="832">
        <f t="shared" si="114"/>
        <v>0</v>
      </c>
      <c r="AJ336" s="833">
        <f t="shared" si="114"/>
        <v>0</v>
      </c>
      <c r="AK336" s="832">
        <f t="shared" si="114"/>
        <v>0</v>
      </c>
      <c r="AL336" s="833">
        <f t="shared" si="114"/>
        <v>0</v>
      </c>
      <c r="AM336" s="832">
        <f t="shared" si="114"/>
        <v>0</v>
      </c>
      <c r="AN336" s="836">
        <f t="shared" si="114"/>
        <v>0</v>
      </c>
      <c r="AO336" s="832">
        <f t="shared" si="114"/>
        <v>0</v>
      </c>
      <c r="AP336" s="833">
        <f t="shared" si="114"/>
        <v>0</v>
      </c>
      <c r="AQ336" s="832">
        <f t="shared" si="114"/>
        <v>0</v>
      </c>
      <c r="AR336" s="833">
        <f t="shared" si="114"/>
        <v>0</v>
      </c>
      <c r="AS336" s="832">
        <f t="shared" si="114"/>
        <v>0</v>
      </c>
      <c r="AT336" s="833">
        <f t="shared" si="114"/>
        <v>0</v>
      </c>
      <c r="AU336" s="832">
        <f t="shared" si="114"/>
        <v>0</v>
      </c>
      <c r="AV336" s="833">
        <f t="shared" si="114"/>
        <v>0</v>
      </c>
    </row>
    <row r="337" spans="1:48" s="675" customFormat="1" ht="16.5" hidden="1" thickBot="1">
      <c r="A337" s="768" t="s">
        <v>211</v>
      </c>
      <c r="B337" s="772" t="s">
        <v>212</v>
      </c>
      <c r="C337" s="757">
        <f t="shared" si="112"/>
        <v>0</v>
      </c>
      <c r="D337" s="770">
        <f t="shared" si="112"/>
        <v>0</v>
      </c>
      <c r="E337" s="1197"/>
      <c r="F337" s="1197"/>
      <c r="G337" s="895"/>
      <c r="H337" s="891"/>
      <c r="I337" s="830">
        <f t="shared" ref="I337:AV343" si="115">I31-I184</f>
        <v>0</v>
      </c>
      <c r="J337" s="831">
        <f t="shared" si="115"/>
        <v>0</v>
      </c>
      <c r="K337" s="832">
        <f t="shared" si="115"/>
        <v>0</v>
      </c>
      <c r="L337" s="833">
        <f t="shared" si="115"/>
        <v>0</v>
      </c>
      <c r="M337" s="832">
        <f t="shared" si="115"/>
        <v>0</v>
      </c>
      <c r="N337" s="833">
        <f t="shared" si="115"/>
        <v>0</v>
      </c>
      <c r="O337" s="832">
        <f t="shared" si="115"/>
        <v>0</v>
      </c>
      <c r="P337" s="833">
        <f t="shared" si="115"/>
        <v>0</v>
      </c>
      <c r="Q337" s="832">
        <f t="shared" si="115"/>
        <v>0</v>
      </c>
      <c r="R337" s="833">
        <f t="shared" si="115"/>
        <v>0</v>
      </c>
      <c r="S337" s="832">
        <f t="shared" si="115"/>
        <v>0</v>
      </c>
      <c r="T337" s="833">
        <f t="shared" si="115"/>
        <v>0</v>
      </c>
      <c r="U337" s="832">
        <f t="shared" si="115"/>
        <v>0</v>
      </c>
      <c r="V337" s="833">
        <f t="shared" si="115"/>
        <v>0</v>
      </c>
      <c r="W337" s="832">
        <f t="shared" si="115"/>
        <v>0</v>
      </c>
      <c r="X337" s="833">
        <f t="shared" si="115"/>
        <v>0</v>
      </c>
      <c r="Y337" s="832">
        <f t="shared" si="115"/>
        <v>0</v>
      </c>
      <c r="Z337" s="833">
        <f t="shared" si="115"/>
        <v>0</v>
      </c>
      <c r="AA337" s="834">
        <f t="shared" si="115"/>
        <v>0</v>
      </c>
      <c r="AB337" s="835">
        <f t="shared" si="115"/>
        <v>0</v>
      </c>
      <c r="AC337" s="832">
        <f t="shared" si="115"/>
        <v>0</v>
      </c>
      <c r="AD337" s="833">
        <f t="shared" si="115"/>
        <v>0</v>
      </c>
      <c r="AE337" s="832">
        <f t="shared" si="115"/>
        <v>0</v>
      </c>
      <c r="AF337" s="833">
        <f t="shared" si="115"/>
        <v>0</v>
      </c>
      <c r="AG337" s="832">
        <f t="shared" si="115"/>
        <v>0</v>
      </c>
      <c r="AH337" s="833">
        <f t="shared" si="115"/>
        <v>0</v>
      </c>
      <c r="AI337" s="832">
        <f t="shared" si="115"/>
        <v>0</v>
      </c>
      <c r="AJ337" s="833">
        <f t="shared" si="115"/>
        <v>0</v>
      </c>
      <c r="AK337" s="832">
        <f t="shared" si="115"/>
        <v>0</v>
      </c>
      <c r="AL337" s="833">
        <f t="shared" si="115"/>
        <v>0</v>
      </c>
      <c r="AM337" s="832">
        <f t="shared" si="115"/>
        <v>0</v>
      </c>
      <c r="AN337" s="836">
        <f t="shared" si="115"/>
        <v>0</v>
      </c>
      <c r="AO337" s="832">
        <f t="shared" si="115"/>
        <v>0</v>
      </c>
      <c r="AP337" s="833">
        <f t="shared" si="115"/>
        <v>0</v>
      </c>
      <c r="AQ337" s="832">
        <f t="shared" si="115"/>
        <v>0</v>
      </c>
      <c r="AR337" s="833">
        <f t="shared" si="115"/>
        <v>0</v>
      </c>
      <c r="AS337" s="832">
        <f t="shared" si="115"/>
        <v>0</v>
      </c>
      <c r="AT337" s="833">
        <f t="shared" si="115"/>
        <v>0</v>
      </c>
      <c r="AU337" s="832">
        <f t="shared" si="115"/>
        <v>0</v>
      </c>
      <c r="AV337" s="833">
        <f t="shared" si="115"/>
        <v>0</v>
      </c>
    </row>
    <row r="338" spans="1:48" s="675" customFormat="1" ht="16.5" hidden="1" thickBot="1">
      <c r="A338" s="768" t="s">
        <v>213</v>
      </c>
      <c r="B338" s="772" t="s">
        <v>214</v>
      </c>
      <c r="C338" s="771">
        <f t="shared" si="112"/>
        <v>0</v>
      </c>
      <c r="D338" s="770">
        <f t="shared" si="112"/>
        <v>0</v>
      </c>
      <c r="E338" s="1197"/>
      <c r="F338" s="1197"/>
      <c r="G338" s="895"/>
      <c r="H338" s="891"/>
      <c r="I338" s="830">
        <f t="shared" si="115"/>
        <v>0</v>
      </c>
      <c r="J338" s="831">
        <f t="shared" si="115"/>
        <v>0</v>
      </c>
      <c r="K338" s="832">
        <f t="shared" si="115"/>
        <v>0</v>
      </c>
      <c r="L338" s="833">
        <f t="shared" si="115"/>
        <v>0</v>
      </c>
      <c r="M338" s="832">
        <f t="shared" si="115"/>
        <v>0</v>
      </c>
      <c r="N338" s="833">
        <f t="shared" si="115"/>
        <v>0</v>
      </c>
      <c r="O338" s="832">
        <f t="shared" si="115"/>
        <v>0</v>
      </c>
      <c r="P338" s="833">
        <f t="shared" si="115"/>
        <v>0</v>
      </c>
      <c r="Q338" s="832">
        <f t="shared" si="115"/>
        <v>0</v>
      </c>
      <c r="R338" s="833">
        <f t="shared" si="115"/>
        <v>0</v>
      </c>
      <c r="S338" s="832">
        <f t="shared" si="115"/>
        <v>0</v>
      </c>
      <c r="T338" s="833">
        <f t="shared" si="115"/>
        <v>0</v>
      </c>
      <c r="U338" s="832">
        <f t="shared" si="115"/>
        <v>0</v>
      </c>
      <c r="V338" s="833">
        <f t="shared" si="115"/>
        <v>0</v>
      </c>
      <c r="W338" s="832">
        <f t="shared" si="115"/>
        <v>0</v>
      </c>
      <c r="X338" s="833">
        <f t="shared" si="115"/>
        <v>0</v>
      </c>
      <c r="Y338" s="832">
        <f t="shared" si="115"/>
        <v>0</v>
      </c>
      <c r="Z338" s="833">
        <f t="shared" si="115"/>
        <v>0</v>
      </c>
      <c r="AA338" s="834">
        <f t="shared" si="115"/>
        <v>0</v>
      </c>
      <c r="AB338" s="835">
        <f t="shared" si="115"/>
        <v>0</v>
      </c>
      <c r="AC338" s="832">
        <f t="shared" si="115"/>
        <v>0</v>
      </c>
      <c r="AD338" s="833">
        <f t="shared" si="115"/>
        <v>0</v>
      </c>
      <c r="AE338" s="832">
        <f t="shared" si="115"/>
        <v>0</v>
      </c>
      <c r="AF338" s="833">
        <f t="shared" si="115"/>
        <v>0</v>
      </c>
      <c r="AG338" s="832">
        <f t="shared" si="115"/>
        <v>0</v>
      </c>
      <c r="AH338" s="833">
        <f t="shared" si="115"/>
        <v>0</v>
      </c>
      <c r="AI338" s="832">
        <f t="shared" si="115"/>
        <v>0</v>
      </c>
      <c r="AJ338" s="833">
        <f t="shared" si="115"/>
        <v>0</v>
      </c>
      <c r="AK338" s="832">
        <f t="shared" si="115"/>
        <v>0</v>
      </c>
      <c r="AL338" s="833">
        <f t="shared" si="115"/>
        <v>0</v>
      </c>
      <c r="AM338" s="832">
        <f t="shared" si="115"/>
        <v>0</v>
      </c>
      <c r="AN338" s="836">
        <f t="shared" si="115"/>
        <v>0</v>
      </c>
      <c r="AO338" s="832">
        <f t="shared" si="115"/>
        <v>0</v>
      </c>
      <c r="AP338" s="833">
        <f t="shared" si="115"/>
        <v>0</v>
      </c>
      <c r="AQ338" s="832">
        <f t="shared" si="115"/>
        <v>0</v>
      </c>
      <c r="AR338" s="833">
        <f t="shared" si="115"/>
        <v>0</v>
      </c>
      <c r="AS338" s="832">
        <f t="shared" si="115"/>
        <v>0</v>
      </c>
      <c r="AT338" s="833">
        <f t="shared" si="115"/>
        <v>0</v>
      </c>
      <c r="AU338" s="832">
        <f t="shared" si="115"/>
        <v>0</v>
      </c>
      <c r="AV338" s="833">
        <f t="shared" si="115"/>
        <v>0</v>
      </c>
    </row>
    <row r="339" spans="1:48" s="675" customFormat="1" ht="16.5" hidden="1" thickBot="1">
      <c r="A339" s="768" t="s">
        <v>215</v>
      </c>
      <c r="B339" s="772" t="s">
        <v>216</v>
      </c>
      <c r="C339" s="757">
        <f t="shared" si="112"/>
        <v>0</v>
      </c>
      <c r="D339" s="770">
        <f t="shared" si="112"/>
        <v>0</v>
      </c>
      <c r="E339" s="1197"/>
      <c r="F339" s="1197"/>
      <c r="G339" s="895"/>
      <c r="H339" s="891"/>
      <c r="I339" s="830">
        <f t="shared" si="115"/>
        <v>0</v>
      </c>
      <c r="J339" s="831">
        <f t="shared" si="115"/>
        <v>0</v>
      </c>
      <c r="K339" s="832">
        <f t="shared" si="115"/>
        <v>0</v>
      </c>
      <c r="L339" s="833">
        <f t="shared" si="115"/>
        <v>0</v>
      </c>
      <c r="M339" s="832">
        <f t="shared" si="115"/>
        <v>0</v>
      </c>
      <c r="N339" s="833">
        <f t="shared" si="115"/>
        <v>0</v>
      </c>
      <c r="O339" s="832">
        <f t="shared" si="115"/>
        <v>0</v>
      </c>
      <c r="P339" s="833">
        <f t="shared" si="115"/>
        <v>0</v>
      </c>
      <c r="Q339" s="832">
        <f t="shared" si="115"/>
        <v>0</v>
      </c>
      <c r="R339" s="833">
        <f t="shared" si="115"/>
        <v>0</v>
      </c>
      <c r="S339" s="832">
        <f t="shared" si="115"/>
        <v>0</v>
      </c>
      <c r="T339" s="833">
        <f t="shared" si="115"/>
        <v>0</v>
      </c>
      <c r="U339" s="832">
        <f t="shared" si="115"/>
        <v>0</v>
      </c>
      <c r="V339" s="833">
        <f t="shared" si="115"/>
        <v>0</v>
      </c>
      <c r="W339" s="832">
        <f t="shared" si="115"/>
        <v>0</v>
      </c>
      <c r="X339" s="833">
        <f t="shared" si="115"/>
        <v>0</v>
      </c>
      <c r="Y339" s="832">
        <f t="shared" si="115"/>
        <v>0</v>
      </c>
      <c r="Z339" s="833">
        <f t="shared" si="115"/>
        <v>0</v>
      </c>
      <c r="AA339" s="834">
        <f t="shared" si="115"/>
        <v>0</v>
      </c>
      <c r="AB339" s="835">
        <f t="shared" si="115"/>
        <v>0</v>
      </c>
      <c r="AC339" s="832">
        <f t="shared" si="115"/>
        <v>0</v>
      </c>
      <c r="AD339" s="833">
        <f t="shared" si="115"/>
        <v>0</v>
      </c>
      <c r="AE339" s="832">
        <f t="shared" si="115"/>
        <v>0</v>
      </c>
      <c r="AF339" s="833">
        <f t="shared" si="115"/>
        <v>0</v>
      </c>
      <c r="AG339" s="832">
        <f t="shared" si="115"/>
        <v>0</v>
      </c>
      <c r="AH339" s="833">
        <f t="shared" si="115"/>
        <v>0</v>
      </c>
      <c r="AI339" s="832">
        <f t="shared" si="115"/>
        <v>0</v>
      </c>
      <c r="AJ339" s="833">
        <f t="shared" si="115"/>
        <v>0</v>
      </c>
      <c r="AK339" s="832">
        <f t="shared" si="115"/>
        <v>0</v>
      </c>
      <c r="AL339" s="833">
        <f t="shared" si="115"/>
        <v>0</v>
      </c>
      <c r="AM339" s="832">
        <f t="shared" si="115"/>
        <v>0</v>
      </c>
      <c r="AN339" s="836">
        <f t="shared" si="115"/>
        <v>0</v>
      </c>
      <c r="AO339" s="832">
        <f t="shared" si="115"/>
        <v>0</v>
      </c>
      <c r="AP339" s="833">
        <f t="shared" si="115"/>
        <v>0</v>
      </c>
      <c r="AQ339" s="832">
        <f t="shared" si="115"/>
        <v>0</v>
      </c>
      <c r="AR339" s="833">
        <f t="shared" si="115"/>
        <v>0</v>
      </c>
      <c r="AS339" s="832">
        <f t="shared" si="115"/>
        <v>0</v>
      </c>
      <c r="AT339" s="833">
        <f t="shared" si="115"/>
        <v>0</v>
      </c>
      <c r="AU339" s="832">
        <f t="shared" si="115"/>
        <v>0</v>
      </c>
      <c r="AV339" s="833">
        <f t="shared" si="115"/>
        <v>0</v>
      </c>
    </row>
    <row r="340" spans="1:48" s="675" customFormat="1" ht="16.5" hidden="1" thickBot="1">
      <c r="A340" s="768" t="s">
        <v>49</v>
      </c>
      <c r="B340" s="769" t="s">
        <v>113</v>
      </c>
      <c r="C340" s="757">
        <f t="shared" si="112"/>
        <v>1</v>
      </c>
      <c r="D340" s="770">
        <f t="shared" si="112"/>
        <v>0</v>
      </c>
      <c r="E340" s="1197"/>
      <c r="F340" s="1197"/>
      <c r="G340" s="895"/>
      <c r="H340" s="891"/>
      <c r="I340" s="830">
        <f t="shared" si="115"/>
        <v>0</v>
      </c>
      <c r="J340" s="831">
        <f t="shared" si="115"/>
        <v>0</v>
      </c>
      <c r="K340" s="832">
        <f t="shared" si="115"/>
        <v>0</v>
      </c>
      <c r="L340" s="833">
        <f t="shared" si="115"/>
        <v>0</v>
      </c>
      <c r="M340" s="832">
        <f t="shared" si="115"/>
        <v>1</v>
      </c>
      <c r="N340" s="833">
        <f t="shared" si="115"/>
        <v>0</v>
      </c>
      <c r="O340" s="832">
        <f t="shared" si="115"/>
        <v>0</v>
      </c>
      <c r="P340" s="833">
        <f t="shared" si="115"/>
        <v>0</v>
      </c>
      <c r="Q340" s="832">
        <f t="shared" si="115"/>
        <v>0</v>
      </c>
      <c r="R340" s="833">
        <f t="shared" si="115"/>
        <v>0</v>
      </c>
      <c r="S340" s="832">
        <f t="shared" si="115"/>
        <v>0</v>
      </c>
      <c r="T340" s="833">
        <f t="shared" si="115"/>
        <v>0</v>
      </c>
      <c r="U340" s="832">
        <f t="shared" si="115"/>
        <v>0</v>
      </c>
      <c r="V340" s="833">
        <f t="shared" si="115"/>
        <v>0</v>
      </c>
      <c r="W340" s="832">
        <f t="shared" si="115"/>
        <v>0</v>
      </c>
      <c r="X340" s="833">
        <f t="shared" si="115"/>
        <v>0</v>
      </c>
      <c r="Y340" s="832">
        <f t="shared" si="115"/>
        <v>0</v>
      </c>
      <c r="Z340" s="833">
        <f t="shared" si="115"/>
        <v>0</v>
      </c>
      <c r="AA340" s="834">
        <f t="shared" si="115"/>
        <v>0</v>
      </c>
      <c r="AB340" s="835">
        <f t="shared" si="115"/>
        <v>0</v>
      </c>
      <c r="AC340" s="832">
        <f t="shared" si="115"/>
        <v>0</v>
      </c>
      <c r="AD340" s="833">
        <f t="shared" si="115"/>
        <v>0</v>
      </c>
      <c r="AE340" s="832">
        <f t="shared" si="115"/>
        <v>0</v>
      </c>
      <c r="AF340" s="833">
        <f t="shared" si="115"/>
        <v>0</v>
      </c>
      <c r="AG340" s="832">
        <f t="shared" si="115"/>
        <v>0</v>
      </c>
      <c r="AH340" s="833">
        <f t="shared" si="115"/>
        <v>0</v>
      </c>
      <c r="AI340" s="832">
        <f t="shared" si="115"/>
        <v>0</v>
      </c>
      <c r="AJ340" s="833">
        <f t="shared" si="115"/>
        <v>0</v>
      </c>
      <c r="AK340" s="832">
        <f t="shared" si="115"/>
        <v>0</v>
      </c>
      <c r="AL340" s="833">
        <f t="shared" si="115"/>
        <v>0</v>
      </c>
      <c r="AM340" s="832">
        <f t="shared" si="115"/>
        <v>0</v>
      </c>
      <c r="AN340" s="836">
        <f t="shared" si="115"/>
        <v>0</v>
      </c>
      <c r="AO340" s="832">
        <f t="shared" si="115"/>
        <v>0</v>
      </c>
      <c r="AP340" s="833">
        <f t="shared" si="115"/>
        <v>0</v>
      </c>
      <c r="AQ340" s="832">
        <f t="shared" si="115"/>
        <v>0</v>
      </c>
      <c r="AR340" s="833">
        <f t="shared" si="115"/>
        <v>0</v>
      </c>
      <c r="AS340" s="832">
        <f t="shared" si="115"/>
        <v>0</v>
      </c>
      <c r="AT340" s="833">
        <f t="shared" si="115"/>
        <v>0</v>
      </c>
      <c r="AU340" s="832">
        <f t="shared" si="115"/>
        <v>0</v>
      </c>
      <c r="AV340" s="833">
        <f t="shared" si="115"/>
        <v>0</v>
      </c>
    </row>
    <row r="341" spans="1:48" s="675" customFormat="1" ht="16.5" hidden="1" thickBot="1">
      <c r="A341" s="768" t="s">
        <v>2</v>
      </c>
      <c r="B341" s="773" t="s">
        <v>71</v>
      </c>
      <c r="C341" s="757">
        <f t="shared" si="112"/>
        <v>-1</v>
      </c>
      <c r="D341" s="770">
        <f t="shared" si="112"/>
        <v>0</v>
      </c>
      <c r="E341" s="1197"/>
      <c r="F341" s="1197"/>
      <c r="G341" s="895"/>
      <c r="H341" s="891"/>
      <c r="I341" s="838">
        <f t="shared" si="115"/>
        <v>0</v>
      </c>
      <c r="J341" s="839">
        <f t="shared" si="115"/>
        <v>0</v>
      </c>
      <c r="K341" s="838">
        <f t="shared" si="115"/>
        <v>0</v>
      </c>
      <c r="L341" s="839">
        <f t="shared" si="115"/>
        <v>0</v>
      </c>
      <c r="M341" s="838">
        <f t="shared" si="115"/>
        <v>0</v>
      </c>
      <c r="N341" s="839">
        <f t="shared" si="115"/>
        <v>0</v>
      </c>
      <c r="O341" s="838">
        <f t="shared" si="115"/>
        <v>0</v>
      </c>
      <c r="P341" s="839">
        <f t="shared" si="115"/>
        <v>0</v>
      </c>
      <c r="Q341" s="840">
        <f t="shared" si="115"/>
        <v>0</v>
      </c>
      <c r="R341" s="841">
        <f t="shared" si="115"/>
        <v>0</v>
      </c>
      <c r="S341" s="840">
        <f t="shared" si="115"/>
        <v>-1</v>
      </c>
      <c r="T341" s="841">
        <f t="shared" si="115"/>
        <v>0</v>
      </c>
      <c r="U341" s="840">
        <f t="shared" si="115"/>
        <v>0</v>
      </c>
      <c r="V341" s="841">
        <f t="shared" si="115"/>
        <v>0</v>
      </c>
      <c r="W341" s="840">
        <f t="shared" si="115"/>
        <v>0</v>
      </c>
      <c r="X341" s="841">
        <f t="shared" si="115"/>
        <v>0</v>
      </c>
      <c r="Y341" s="840">
        <f t="shared" si="115"/>
        <v>0</v>
      </c>
      <c r="Z341" s="841">
        <f t="shared" si="115"/>
        <v>0</v>
      </c>
      <c r="AA341" s="842">
        <f t="shared" si="115"/>
        <v>0</v>
      </c>
      <c r="AB341" s="843">
        <f t="shared" si="115"/>
        <v>0</v>
      </c>
      <c r="AC341" s="840">
        <f t="shared" si="115"/>
        <v>0</v>
      </c>
      <c r="AD341" s="841">
        <f t="shared" si="115"/>
        <v>0</v>
      </c>
      <c r="AE341" s="840">
        <f t="shared" si="115"/>
        <v>0</v>
      </c>
      <c r="AF341" s="841">
        <f t="shared" si="115"/>
        <v>0</v>
      </c>
      <c r="AG341" s="840">
        <f t="shared" si="115"/>
        <v>0</v>
      </c>
      <c r="AH341" s="841">
        <f t="shared" si="115"/>
        <v>0</v>
      </c>
      <c r="AI341" s="840">
        <f t="shared" si="115"/>
        <v>0</v>
      </c>
      <c r="AJ341" s="841">
        <f t="shared" si="115"/>
        <v>0</v>
      </c>
      <c r="AK341" s="840">
        <f t="shared" si="115"/>
        <v>0</v>
      </c>
      <c r="AL341" s="841">
        <f t="shared" si="115"/>
        <v>0</v>
      </c>
      <c r="AM341" s="840">
        <f t="shared" si="115"/>
        <v>0</v>
      </c>
      <c r="AN341" s="844">
        <f t="shared" si="115"/>
        <v>0</v>
      </c>
      <c r="AO341" s="840">
        <f t="shared" si="115"/>
        <v>0</v>
      </c>
      <c r="AP341" s="841">
        <f t="shared" si="115"/>
        <v>0</v>
      </c>
      <c r="AQ341" s="840">
        <f t="shared" si="115"/>
        <v>0</v>
      </c>
      <c r="AR341" s="841">
        <f t="shared" si="115"/>
        <v>0</v>
      </c>
      <c r="AS341" s="840">
        <f t="shared" si="115"/>
        <v>0</v>
      </c>
      <c r="AT341" s="841">
        <f t="shared" si="115"/>
        <v>0</v>
      </c>
      <c r="AU341" s="840">
        <f t="shared" si="115"/>
        <v>0</v>
      </c>
      <c r="AV341" s="841">
        <f t="shared" si="115"/>
        <v>0</v>
      </c>
    </row>
    <row r="342" spans="1:48" s="675" customFormat="1" ht="16.5" hidden="1" thickBot="1">
      <c r="A342" s="768"/>
      <c r="B342" s="772" t="s">
        <v>217</v>
      </c>
      <c r="C342" s="757">
        <f t="shared" si="112"/>
        <v>0</v>
      </c>
      <c r="D342" s="770">
        <f t="shared" si="112"/>
        <v>0</v>
      </c>
      <c r="E342" s="1197"/>
      <c r="F342" s="1197"/>
      <c r="G342" s="895"/>
      <c r="H342" s="891"/>
      <c r="I342" s="845">
        <f t="shared" si="115"/>
        <v>0</v>
      </c>
      <c r="J342" s="846">
        <f t="shared" si="115"/>
        <v>0</v>
      </c>
      <c r="K342" s="845">
        <f t="shared" si="115"/>
        <v>0</v>
      </c>
      <c r="L342" s="846">
        <f t="shared" si="115"/>
        <v>0</v>
      </c>
      <c r="M342" s="845">
        <f t="shared" si="115"/>
        <v>0</v>
      </c>
      <c r="N342" s="846">
        <f t="shared" si="115"/>
        <v>0</v>
      </c>
      <c r="O342" s="845">
        <f t="shared" si="115"/>
        <v>0</v>
      </c>
      <c r="P342" s="846">
        <f t="shared" si="115"/>
        <v>0</v>
      </c>
      <c r="Q342" s="845">
        <f t="shared" si="115"/>
        <v>0</v>
      </c>
      <c r="R342" s="846">
        <f t="shared" si="115"/>
        <v>0</v>
      </c>
      <c r="S342" s="845">
        <f t="shared" si="115"/>
        <v>0</v>
      </c>
      <c r="T342" s="846">
        <f t="shared" si="115"/>
        <v>0</v>
      </c>
      <c r="U342" s="845">
        <f t="shared" si="115"/>
        <v>0</v>
      </c>
      <c r="V342" s="846">
        <f t="shared" si="115"/>
        <v>0</v>
      </c>
      <c r="W342" s="845">
        <f t="shared" si="115"/>
        <v>0</v>
      </c>
      <c r="X342" s="846">
        <f t="shared" si="115"/>
        <v>0</v>
      </c>
      <c r="Y342" s="845">
        <f t="shared" si="115"/>
        <v>0</v>
      </c>
      <c r="Z342" s="846">
        <f t="shared" si="115"/>
        <v>0</v>
      </c>
      <c r="AA342" s="834">
        <f t="shared" si="115"/>
        <v>0</v>
      </c>
      <c r="AB342" s="835">
        <f t="shared" si="115"/>
        <v>0</v>
      </c>
      <c r="AC342" s="845">
        <f t="shared" si="115"/>
        <v>0</v>
      </c>
      <c r="AD342" s="846">
        <f t="shared" si="115"/>
        <v>0</v>
      </c>
      <c r="AE342" s="845">
        <f t="shared" si="115"/>
        <v>0</v>
      </c>
      <c r="AF342" s="846">
        <f t="shared" si="115"/>
        <v>0</v>
      </c>
      <c r="AG342" s="845">
        <f t="shared" si="115"/>
        <v>0</v>
      </c>
      <c r="AH342" s="846">
        <f t="shared" si="115"/>
        <v>0</v>
      </c>
      <c r="AI342" s="845">
        <f t="shared" si="115"/>
        <v>0</v>
      </c>
      <c r="AJ342" s="846">
        <f t="shared" si="115"/>
        <v>0</v>
      </c>
      <c r="AK342" s="845">
        <f t="shared" si="115"/>
        <v>0</v>
      </c>
      <c r="AL342" s="846">
        <f t="shared" si="115"/>
        <v>0</v>
      </c>
      <c r="AM342" s="845">
        <f t="shared" si="115"/>
        <v>0</v>
      </c>
      <c r="AN342" s="847">
        <f t="shared" si="115"/>
        <v>0</v>
      </c>
      <c r="AO342" s="845">
        <f t="shared" si="115"/>
        <v>0</v>
      </c>
      <c r="AP342" s="846">
        <f t="shared" si="115"/>
        <v>0</v>
      </c>
      <c r="AQ342" s="845">
        <f t="shared" si="115"/>
        <v>0</v>
      </c>
      <c r="AR342" s="846">
        <f t="shared" si="115"/>
        <v>0</v>
      </c>
      <c r="AS342" s="845">
        <f t="shared" si="115"/>
        <v>0</v>
      </c>
      <c r="AT342" s="846">
        <f t="shared" si="115"/>
        <v>0</v>
      </c>
      <c r="AU342" s="845">
        <f t="shared" si="115"/>
        <v>0</v>
      </c>
      <c r="AV342" s="846">
        <f t="shared" si="115"/>
        <v>0</v>
      </c>
    </row>
    <row r="343" spans="1:48" s="675" customFormat="1" ht="16.5" hidden="1" thickBot="1">
      <c r="A343" s="774"/>
      <c r="B343" s="772" t="s">
        <v>218</v>
      </c>
      <c r="C343" s="757">
        <f t="shared" si="112"/>
        <v>-1</v>
      </c>
      <c r="D343" s="770">
        <f t="shared" si="112"/>
        <v>0</v>
      </c>
      <c r="E343" s="1197"/>
      <c r="F343" s="1197"/>
      <c r="G343" s="895"/>
      <c r="H343" s="891"/>
      <c r="I343" s="845">
        <f t="shared" si="115"/>
        <v>0</v>
      </c>
      <c r="J343" s="846">
        <f t="shared" si="115"/>
        <v>0</v>
      </c>
      <c r="K343" s="845">
        <f t="shared" si="115"/>
        <v>0</v>
      </c>
      <c r="L343" s="846">
        <f t="shared" si="115"/>
        <v>0</v>
      </c>
      <c r="M343" s="845">
        <f t="shared" si="115"/>
        <v>0</v>
      </c>
      <c r="N343" s="846">
        <f t="shared" si="115"/>
        <v>0</v>
      </c>
      <c r="O343" s="845">
        <f t="shared" si="115"/>
        <v>0</v>
      </c>
      <c r="P343" s="846">
        <f t="shared" si="115"/>
        <v>0</v>
      </c>
      <c r="Q343" s="845">
        <f t="shared" si="115"/>
        <v>0</v>
      </c>
      <c r="R343" s="846">
        <f t="shared" si="115"/>
        <v>0</v>
      </c>
      <c r="S343" s="845">
        <f t="shared" si="115"/>
        <v>-1</v>
      </c>
      <c r="T343" s="846">
        <f t="shared" si="115"/>
        <v>0</v>
      </c>
      <c r="U343" s="845">
        <f t="shared" si="115"/>
        <v>0</v>
      </c>
      <c r="V343" s="846">
        <f t="shared" si="115"/>
        <v>0</v>
      </c>
      <c r="W343" s="845">
        <f t="shared" si="115"/>
        <v>0</v>
      </c>
      <c r="X343" s="846">
        <f t="shared" ref="X343:AV343" si="116">X37-X190</f>
        <v>0</v>
      </c>
      <c r="Y343" s="845">
        <f t="shared" si="116"/>
        <v>0</v>
      </c>
      <c r="Z343" s="846">
        <f t="shared" si="116"/>
        <v>0</v>
      </c>
      <c r="AA343" s="834">
        <f t="shared" si="116"/>
        <v>0</v>
      </c>
      <c r="AB343" s="835">
        <f t="shared" si="116"/>
        <v>0</v>
      </c>
      <c r="AC343" s="845">
        <f t="shared" si="116"/>
        <v>0</v>
      </c>
      <c r="AD343" s="846">
        <f t="shared" si="116"/>
        <v>0</v>
      </c>
      <c r="AE343" s="845">
        <f t="shared" si="116"/>
        <v>0</v>
      </c>
      <c r="AF343" s="846">
        <f t="shared" si="116"/>
        <v>0</v>
      </c>
      <c r="AG343" s="845">
        <f t="shared" si="116"/>
        <v>0</v>
      </c>
      <c r="AH343" s="846">
        <f t="shared" si="116"/>
        <v>0</v>
      </c>
      <c r="AI343" s="845">
        <f t="shared" si="116"/>
        <v>0</v>
      </c>
      <c r="AJ343" s="846">
        <f t="shared" si="116"/>
        <v>0</v>
      </c>
      <c r="AK343" s="845">
        <f t="shared" si="116"/>
        <v>0</v>
      </c>
      <c r="AL343" s="846">
        <f t="shared" si="116"/>
        <v>0</v>
      </c>
      <c r="AM343" s="845">
        <f t="shared" si="116"/>
        <v>0</v>
      </c>
      <c r="AN343" s="847">
        <f t="shared" si="116"/>
        <v>0</v>
      </c>
      <c r="AO343" s="845">
        <f t="shared" si="116"/>
        <v>0</v>
      </c>
      <c r="AP343" s="846">
        <f t="shared" si="116"/>
        <v>0</v>
      </c>
      <c r="AQ343" s="845">
        <f t="shared" si="116"/>
        <v>0</v>
      </c>
      <c r="AR343" s="846">
        <f t="shared" si="116"/>
        <v>0</v>
      </c>
      <c r="AS343" s="845">
        <f t="shared" si="116"/>
        <v>0</v>
      </c>
      <c r="AT343" s="846">
        <f t="shared" si="116"/>
        <v>0</v>
      </c>
      <c r="AU343" s="845">
        <f t="shared" si="116"/>
        <v>0</v>
      </c>
      <c r="AV343" s="846">
        <f t="shared" si="116"/>
        <v>0</v>
      </c>
    </row>
    <row r="344" spans="1:48" s="675" customFormat="1" ht="16.5" hidden="1" thickBot="1">
      <c r="A344" s="774"/>
      <c r="B344" s="772" t="s">
        <v>219</v>
      </c>
      <c r="C344" s="757">
        <f t="shared" si="112"/>
        <v>0</v>
      </c>
      <c r="D344" s="770">
        <f t="shared" si="112"/>
        <v>0</v>
      </c>
      <c r="E344" s="1197"/>
      <c r="F344" s="1197"/>
      <c r="G344" s="895"/>
      <c r="H344" s="891"/>
      <c r="I344" s="845">
        <f t="shared" ref="I344:AV350" si="117">I38-I191</f>
        <v>0</v>
      </c>
      <c r="J344" s="846">
        <f t="shared" si="117"/>
        <v>0</v>
      </c>
      <c r="K344" s="845">
        <f t="shared" si="117"/>
        <v>0</v>
      </c>
      <c r="L344" s="846">
        <f t="shared" si="117"/>
        <v>0</v>
      </c>
      <c r="M344" s="845">
        <f t="shared" si="117"/>
        <v>0</v>
      </c>
      <c r="N344" s="846">
        <f t="shared" si="117"/>
        <v>0</v>
      </c>
      <c r="O344" s="845">
        <f t="shared" si="117"/>
        <v>0</v>
      </c>
      <c r="P344" s="846">
        <f t="shared" si="117"/>
        <v>0</v>
      </c>
      <c r="Q344" s="845">
        <f t="shared" si="117"/>
        <v>0</v>
      </c>
      <c r="R344" s="846">
        <f t="shared" si="117"/>
        <v>0</v>
      </c>
      <c r="S344" s="845">
        <f t="shared" si="117"/>
        <v>0</v>
      </c>
      <c r="T344" s="846">
        <f t="shared" si="117"/>
        <v>0</v>
      </c>
      <c r="U344" s="845">
        <f t="shared" si="117"/>
        <v>0</v>
      </c>
      <c r="V344" s="846">
        <f t="shared" si="117"/>
        <v>0</v>
      </c>
      <c r="W344" s="845">
        <f t="shared" si="117"/>
        <v>0</v>
      </c>
      <c r="X344" s="846">
        <f t="shared" si="117"/>
        <v>0</v>
      </c>
      <c r="Y344" s="845">
        <f t="shared" si="117"/>
        <v>0</v>
      </c>
      <c r="Z344" s="846">
        <f t="shared" si="117"/>
        <v>0</v>
      </c>
      <c r="AA344" s="834">
        <f t="shared" si="117"/>
        <v>0</v>
      </c>
      <c r="AB344" s="835">
        <f t="shared" si="117"/>
        <v>0</v>
      </c>
      <c r="AC344" s="845">
        <f t="shared" si="117"/>
        <v>0</v>
      </c>
      <c r="AD344" s="846">
        <f t="shared" si="117"/>
        <v>0</v>
      </c>
      <c r="AE344" s="845">
        <f t="shared" si="117"/>
        <v>0</v>
      </c>
      <c r="AF344" s="846">
        <f t="shared" si="117"/>
        <v>0</v>
      </c>
      <c r="AG344" s="845">
        <f t="shared" si="117"/>
        <v>0</v>
      </c>
      <c r="AH344" s="846">
        <f t="shared" si="117"/>
        <v>0</v>
      </c>
      <c r="AI344" s="845">
        <f t="shared" si="117"/>
        <v>0</v>
      </c>
      <c r="AJ344" s="846">
        <f t="shared" si="117"/>
        <v>0</v>
      </c>
      <c r="AK344" s="845">
        <f t="shared" si="117"/>
        <v>0</v>
      </c>
      <c r="AL344" s="846">
        <f t="shared" si="117"/>
        <v>0</v>
      </c>
      <c r="AM344" s="845">
        <f t="shared" si="117"/>
        <v>0</v>
      </c>
      <c r="AN344" s="847">
        <f t="shared" si="117"/>
        <v>0</v>
      </c>
      <c r="AO344" s="845">
        <f t="shared" si="117"/>
        <v>0</v>
      </c>
      <c r="AP344" s="846">
        <f t="shared" si="117"/>
        <v>0</v>
      </c>
      <c r="AQ344" s="845">
        <f t="shared" si="117"/>
        <v>0</v>
      </c>
      <c r="AR344" s="846">
        <f t="shared" si="117"/>
        <v>0</v>
      </c>
      <c r="AS344" s="845">
        <f t="shared" si="117"/>
        <v>0</v>
      </c>
      <c r="AT344" s="846">
        <f t="shared" si="117"/>
        <v>0</v>
      </c>
      <c r="AU344" s="845">
        <f t="shared" si="117"/>
        <v>0</v>
      </c>
      <c r="AV344" s="846">
        <f t="shared" si="117"/>
        <v>0</v>
      </c>
    </row>
    <row r="345" spans="1:48" s="675" customFormat="1" ht="16.5" hidden="1" thickBot="1">
      <c r="A345" s="774"/>
      <c r="B345" s="772" t="s">
        <v>220</v>
      </c>
      <c r="C345" s="757">
        <f t="shared" ref="C345:D360" si="118">C39-C192</f>
        <v>0</v>
      </c>
      <c r="D345" s="770">
        <f t="shared" si="118"/>
        <v>0</v>
      </c>
      <c r="E345" s="1197"/>
      <c r="F345" s="1197"/>
      <c r="G345" s="895"/>
      <c r="H345" s="891"/>
      <c r="I345" s="845">
        <f t="shared" si="117"/>
        <v>0</v>
      </c>
      <c r="J345" s="846">
        <f t="shared" si="117"/>
        <v>0</v>
      </c>
      <c r="K345" s="845">
        <f t="shared" si="117"/>
        <v>0</v>
      </c>
      <c r="L345" s="846">
        <f t="shared" si="117"/>
        <v>0</v>
      </c>
      <c r="M345" s="845">
        <f t="shared" si="117"/>
        <v>0</v>
      </c>
      <c r="N345" s="846">
        <f t="shared" si="117"/>
        <v>0</v>
      </c>
      <c r="O345" s="845">
        <f t="shared" si="117"/>
        <v>0</v>
      </c>
      <c r="P345" s="846">
        <f t="shared" si="117"/>
        <v>0</v>
      </c>
      <c r="Q345" s="845">
        <f t="shared" si="117"/>
        <v>0</v>
      </c>
      <c r="R345" s="846">
        <f t="shared" si="117"/>
        <v>0</v>
      </c>
      <c r="S345" s="845">
        <f t="shared" si="117"/>
        <v>0</v>
      </c>
      <c r="T345" s="846">
        <f t="shared" si="117"/>
        <v>0</v>
      </c>
      <c r="U345" s="845">
        <f t="shared" si="117"/>
        <v>0</v>
      </c>
      <c r="V345" s="846">
        <f t="shared" si="117"/>
        <v>0</v>
      </c>
      <c r="W345" s="845">
        <f t="shared" si="117"/>
        <v>0</v>
      </c>
      <c r="X345" s="846">
        <f t="shared" si="117"/>
        <v>0</v>
      </c>
      <c r="Y345" s="845">
        <f t="shared" si="117"/>
        <v>0</v>
      </c>
      <c r="Z345" s="846">
        <f t="shared" si="117"/>
        <v>0</v>
      </c>
      <c r="AA345" s="834">
        <f t="shared" si="117"/>
        <v>0</v>
      </c>
      <c r="AB345" s="835">
        <f t="shared" si="117"/>
        <v>0</v>
      </c>
      <c r="AC345" s="845">
        <f t="shared" si="117"/>
        <v>0</v>
      </c>
      <c r="AD345" s="846">
        <f t="shared" si="117"/>
        <v>0</v>
      </c>
      <c r="AE345" s="845">
        <f t="shared" si="117"/>
        <v>0</v>
      </c>
      <c r="AF345" s="846">
        <f t="shared" si="117"/>
        <v>0</v>
      </c>
      <c r="AG345" s="845">
        <f t="shared" si="117"/>
        <v>0</v>
      </c>
      <c r="AH345" s="846">
        <f t="shared" si="117"/>
        <v>0</v>
      </c>
      <c r="AI345" s="845">
        <f t="shared" si="117"/>
        <v>0</v>
      </c>
      <c r="AJ345" s="846">
        <f t="shared" si="117"/>
        <v>0</v>
      </c>
      <c r="AK345" s="845">
        <f t="shared" si="117"/>
        <v>0</v>
      </c>
      <c r="AL345" s="846">
        <f t="shared" si="117"/>
        <v>0</v>
      </c>
      <c r="AM345" s="845">
        <f t="shared" si="117"/>
        <v>0</v>
      </c>
      <c r="AN345" s="847">
        <f t="shared" si="117"/>
        <v>0</v>
      </c>
      <c r="AO345" s="845">
        <f t="shared" si="117"/>
        <v>0</v>
      </c>
      <c r="AP345" s="846">
        <f t="shared" si="117"/>
        <v>0</v>
      </c>
      <c r="AQ345" s="845">
        <f t="shared" si="117"/>
        <v>0</v>
      </c>
      <c r="AR345" s="846">
        <f t="shared" si="117"/>
        <v>0</v>
      </c>
      <c r="AS345" s="845">
        <f t="shared" si="117"/>
        <v>0</v>
      </c>
      <c r="AT345" s="846">
        <f t="shared" si="117"/>
        <v>0</v>
      </c>
      <c r="AU345" s="845">
        <f t="shared" si="117"/>
        <v>0</v>
      </c>
      <c r="AV345" s="846">
        <f t="shared" si="117"/>
        <v>0</v>
      </c>
    </row>
    <row r="346" spans="1:48" s="675" customFormat="1" ht="16.5" hidden="1" thickBot="1">
      <c r="A346" s="775" t="s">
        <v>221</v>
      </c>
      <c r="B346" s="776" t="s">
        <v>114</v>
      </c>
      <c r="C346" s="757">
        <f t="shared" si="118"/>
        <v>0</v>
      </c>
      <c r="D346" s="770">
        <f t="shared" si="118"/>
        <v>0</v>
      </c>
      <c r="E346" s="1197"/>
      <c r="F346" s="1197"/>
      <c r="G346" s="895"/>
      <c r="H346" s="891"/>
      <c r="I346" s="816">
        <f t="shared" si="117"/>
        <v>0</v>
      </c>
      <c r="J346" s="817">
        <f t="shared" si="117"/>
        <v>0</v>
      </c>
      <c r="K346" s="818">
        <f t="shared" si="117"/>
        <v>0</v>
      </c>
      <c r="L346" s="819">
        <f t="shared" si="117"/>
        <v>0</v>
      </c>
      <c r="M346" s="818">
        <f t="shared" si="117"/>
        <v>0</v>
      </c>
      <c r="N346" s="819">
        <f t="shared" si="117"/>
        <v>0</v>
      </c>
      <c r="O346" s="818">
        <f t="shared" si="117"/>
        <v>0</v>
      </c>
      <c r="P346" s="819">
        <f t="shared" si="117"/>
        <v>0</v>
      </c>
      <c r="Q346" s="818">
        <f t="shared" si="117"/>
        <v>0</v>
      </c>
      <c r="R346" s="819">
        <f t="shared" si="117"/>
        <v>0</v>
      </c>
      <c r="S346" s="818">
        <f t="shared" si="117"/>
        <v>0</v>
      </c>
      <c r="T346" s="819">
        <f t="shared" si="117"/>
        <v>0</v>
      </c>
      <c r="U346" s="818">
        <f t="shared" si="117"/>
        <v>0</v>
      </c>
      <c r="V346" s="819">
        <f t="shared" si="117"/>
        <v>0</v>
      </c>
      <c r="W346" s="818">
        <f t="shared" si="117"/>
        <v>0</v>
      </c>
      <c r="X346" s="819">
        <f t="shared" si="117"/>
        <v>0</v>
      </c>
      <c r="Y346" s="818">
        <f t="shared" si="117"/>
        <v>0</v>
      </c>
      <c r="Z346" s="819">
        <f t="shared" si="117"/>
        <v>0</v>
      </c>
      <c r="AA346" s="834">
        <f t="shared" si="117"/>
        <v>0</v>
      </c>
      <c r="AB346" s="835">
        <f t="shared" si="117"/>
        <v>0</v>
      </c>
      <c r="AC346" s="818">
        <f t="shared" si="117"/>
        <v>0</v>
      </c>
      <c r="AD346" s="819">
        <f t="shared" si="117"/>
        <v>0</v>
      </c>
      <c r="AE346" s="818">
        <f t="shared" si="117"/>
        <v>0</v>
      </c>
      <c r="AF346" s="819">
        <f t="shared" si="117"/>
        <v>0</v>
      </c>
      <c r="AG346" s="818">
        <f t="shared" si="117"/>
        <v>0</v>
      </c>
      <c r="AH346" s="819">
        <f t="shared" si="117"/>
        <v>0</v>
      </c>
      <c r="AI346" s="818">
        <f t="shared" si="117"/>
        <v>0</v>
      </c>
      <c r="AJ346" s="819">
        <f t="shared" si="117"/>
        <v>0</v>
      </c>
      <c r="AK346" s="818">
        <f t="shared" si="117"/>
        <v>0</v>
      </c>
      <c r="AL346" s="819">
        <f t="shared" si="117"/>
        <v>0</v>
      </c>
      <c r="AM346" s="818">
        <f t="shared" si="117"/>
        <v>0</v>
      </c>
      <c r="AN346" s="822">
        <f t="shared" si="117"/>
        <v>0</v>
      </c>
      <c r="AO346" s="818">
        <f t="shared" si="117"/>
        <v>0</v>
      </c>
      <c r="AP346" s="819">
        <f t="shared" si="117"/>
        <v>0</v>
      </c>
      <c r="AQ346" s="818">
        <f t="shared" si="117"/>
        <v>0</v>
      </c>
      <c r="AR346" s="819">
        <f t="shared" si="117"/>
        <v>0</v>
      </c>
      <c r="AS346" s="818">
        <f t="shared" si="117"/>
        <v>0</v>
      </c>
      <c r="AT346" s="819">
        <f t="shared" si="117"/>
        <v>0</v>
      </c>
      <c r="AU346" s="818">
        <f t="shared" si="117"/>
        <v>0</v>
      </c>
      <c r="AV346" s="819">
        <f t="shared" si="117"/>
        <v>0</v>
      </c>
    </row>
    <row r="347" spans="1:48" s="675" customFormat="1" ht="16.5" hidden="1" thickBot="1">
      <c r="A347" s="777" t="s">
        <v>89</v>
      </c>
      <c r="B347" s="750" t="s">
        <v>222</v>
      </c>
      <c r="C347" s="778">
        <f t="shared" si="118"/>
        <v>-1</v>
      </c>
      <c r="D347" s="779">
        <f t="shared" si="118"/>
        <v>0</v>
      </c>
      <c r="E347" s="1197"/>
      <c r="F347" s="1197"/>
      <c r="G347" s="896"/>
      <c r="H347" s="897"/>
      <c r="I347" s="823">
        <f t="shared" si="117"/>
        <v>0</v>
      </c>
      <c r="J347" s="824">
        <f t="shared" si="117"/>
        <v>0</v>
      </c>
      <c r="K347" s="825">
        <f t="shared" si="117"/>
        <v>0</v>
      </c>
      <c r="L347" s="826">
        <f t="shared" si="117"/>
        <v>0</v>
      </c>
      <c r="M347" s="825">
        <f t="shared" si="117"/>
        <v>-1</v>
      </c>
      <c r="N347" s="826">
        <f t="shared" si="117"/>
        <v>0</v>
      </c>
      <c r="O347" s="825">
        <f t="shared" si="117"/>
        <v>0</v>
      </c>
      <c r="P347" s="826">
        <f t="shared" si="117"/>
        <v>0</v>
      </c>
      <c r="Q347" s="825">
        <f t="shared" si="117"/>
        <v>0</v>
      </c>
      <c r="R347" s="826">
        <f t="shared" si="117"/>
        <v>0</v>
      </c>
      <c r="S347" s="825">
        <f t="shared" si="117"/>
        <v>0</v>
      </c>
      <c r="T347" s="826">
        <f t="shared" si="117"/>
        <v>0</v>
      </c>
      <c r="U347" s="825">
        <f t="shared" si="117"/>
        <v>0</v>
      </c>
      <c r="V347" s="826">
        <f t="shared" si="117"/>
        <v>0</v>
      </c>
      <c r="W347" s="825">
        <f t="shared" si="117"/>
        <v>0</v>
      </c>
      <c r="X347" s="826">
        <f t="shared" si="117"/>
        <v>0</v>
      </c>
      <c r="Y347" s="825">
        <f t="shared" si="117"/>
        <v>0</v>
      </c>
      <c r="Z347" s="826">
        <f t="shared" si="117"/>
        <v>0</v>
      </c>
      <c r="AA347" s="827">
        <f t="shared" si="117"/>
        <v>0</v>
      </c>
      <c r="AB347" s="828">
        <f t="shared" si="117"/>
        <v>0</v>
      </c>
      <c r="AC347" s="825">
        <f t="shared" si="117"/>
        <v>0</v>
      </c>
      <c r="AD347" s="826">
        <f t="shared" si="117"/>
        <v>0</v>
      </c>
      <c r="AE347" s="825">
        <f t="shared" si="117"/>
        <v>0</v>
      </c>
      <c r="AF347" s="826">
        <f t="shared" si="117"/>
        <v>0</v>
      </c>
      <c r="AG347" s="825">
        <f t="shared" si="117"/>
        <v>0</v>
      </c>
      <c r="AH347" s="826">
        <f t="shared" si="117"/>
        <v>0</v>
      </c>
      <c r="AI347" s="825">
        <f t="shared" si="117"/>
        <v>0</v>
      </c>
      <c r="AJ347" s="826">
        <f t="shared" si="117"/>
        <v>0</v>
      </c>
      <c r="AK347" s="825">
        <f t="shared" si="117"/>
        <v>0</v>
      </c>
      <c r="AL347" s="826">
        <f t="shared" si="117"/>
        <v>0</v>
      </c>
      <c r="AM347" s="825">
        <f t="shared" si="117"/>
        <v>0</v>
      </c>
      <c r="AN347" s="829">
        <f t="shared" si="117"/>
        <v>0</v>
      </c>
      <c r="AO347" s="825">
        <f t="shared" si="117"/>
        <v>0</v>
      </c>
      <c r="AP347" s="826">
        <f t="shared" si="117"/>
        <v>0</v>
      </c>
      <c r="AQ347" s="825">
        <f t="shared" si="117"/>
        <v>0</v>
      </c>
      <c r="AR347" s="826">
        <f t="shared" si="117"/>
        <v>0</v>
      </c>
      <c r="AS347" s="825">
        <f t="shared" si="117"/>
        <v>0</v>
      </c>
      <c r="AT347" s="826">
        <f t="shared" si="117"/>
        <v>0</v>
      </c>
      <c r="AU347" s="825">
        <f t="shared" si="117"/>
        <v>0</v>
      </c>
      <c r="AV347" s="826">
        <f t="shared" si="117"/>
        <v>0</v>
      </c>
    </row>
    <row r="348" spans="1:48" s="675" customFormat="1" ht="16.5" hidden="1" thickBot="1">
      <c r="A348" s="755"/>
      <c r="B348" s="755" t="s">
        <v>36</v>
      </c>
      <c r="C348" s="756">
        <f t="shared" si="118"/>
        <v>0</v>
      </c>
      <c r="D348" s="742">
        <f t="shared" si="118"/>
        <v>0</v>
      </c>
      <c r="E348" s="1197"/>
      <c r="F348" s="1197"/>
      <c r="G348" s="891"/>
      <c r="H348" s="890"/>
      <c r="I348" s="830">
        <f t="shared" si="117"/>
        <v>0</v>
      </c>
      <c r="J348" s="831">
        <f t="shared" si="117"/>
        <v>0</v>
      </c>
      <c r="K348" s="832">
        <f t="shared" si="117"/>
        <v>0</v>
      </c>
      <c r="L348" s="833">
        <f t="shared" si="117"/>
        <v>0</v>
      </c>
      <c r="M348" s="832">
        <f t="shared" si="117"/>
        <v>0</v>
      </c>
      <c r="N348" s="833">
        <f t="shared" si="117"/>
        <v>0</v>
      </c>
      <c r="O348" s="832">
        <f t="shared" si="117"/>
        <v>0</v>
      </c>
      <c r="P348" s="833">
        <f t="shared" si="117"/>
        <v>0</v>
      </c>
      <c r="Q348" s="832">
        <f t="shared" si="117"/>
        <v>0</v>
      </c>
      <c r="R348" s="833">
        <f t="shared" si="117"/>
        <v>0</v>
      </c>
      <c r="S348" s="832">
        <f t="shared" si="117"/>
        <v>0</v>
      </c>
      <c r="T348" s="833">
        <f t="shared" si="117"/>
        <v>0</v>
      </c>
      <c r="U348" s="832">
        <f t="shared" si="117"/>
        <v>0</v>
      </c>
      <c r="V348" s="833">
        <f t="shared" si="117"/>
        <v>0</v>
      </c>
      <c r="W348" s="832">
        <f t="shared" si="117"/>
        <v>0</v>
      </c>
      <c r="X348" s="833">
        <f t="shared" si="117"/>
        <v>0</v>
      </c>
      <c r="Y348" s="832">
        <f t="shared" si="117"/>
        <v>0</v>
      </c>
      <c r="Z348" s="833">
        <f t="shared" si="117"/>
        <v>0</v>
      </c>
      <c r="AA348" s="834">
        <f t="shared" si="117"/>
        <v>0</v>
      </c>
      <c r="AB348" s="835">
        <f t="shared" si="117"/>
        <v>0</v>
      </c>
      <c r="AC348" s="832">
        <f t="shared" si="117"/>
        <v>0</v>
      </c>
      <c r="AD348" s="833">
        <f t="shared" si="117"/>
        <v>0</v>
      </c>
      <c r="AE348" s="832">
        <f t="shared" si="117"/>
        <v>0</v>
      </c>
      <c r="AF348" s="833">
        <f t="shared" si="117"/>
        <v>0</v>
      </c>
      <c r="AG348" s="832">
        <f t="shared" si="117"/>
        <v>0</v>
      </c>
      <c r="AH348" s="833">
        <f t="shared" si="117"/>
        <v>0</v>
      </c>
      <c r="AI348" s="832">
        <f t="shared" si="117"/>
        <v>0</v>
      </c>
      <c r="AJ348" s="833">
        <f t="shared" si="117"/>
        <v>0</v>
      </c>
      <c r="AK348" s="832">
        <f t="shared" si="117"/>
        <v>0</v>
      </c>
      <c r="AL348" s="833">
        <f t="shared" si="117"/>
        <v>0</v>
      </c>
      <c r="AM348" s="832">
        <f t="shared" si="117"/>
        <v>0</v>
      </c>
      <c r="AN348" s="836">
        <f t="shared" si="117"/>
        <v>0</v>
      </c>
      <c r="AO348" s="832">
        <f t="shared" si="117"/>
        <v>0</v>
      </c>
      <c r="AP348" s="833">
        <f t="shared" si="117"/>
        <v>0</v>
      </c>
      <c r="AQ348" s="832">
        <f t="shared" si="117"/>
        <v>0</v>
      </c>
      <c r="AR348" s="833">
        <f t="shared" si="117"/>
        <v>0</v>
      </c>
      <c r="AS348" s="832">
        <f t="shared" si="117"/>
        <v>0</v>
      </c>
      <c r="AT348" s="833">
        <f t="shared" si="117"/>
        <v>0</v>
      </c>
      <c r="AU348" s="832">
        <f t="shared" si="117"/>
        <v>0</v>
      </c>
      <c r="AV348" s="833">
        <f t="shared" si="117"/>
        <v>0</v>
      </c>
    </row>
    <row r="349" spans="1:48" s="675" customFormat="1" ht="16.5" hidden="1" thickBot="1">
      <c r="A349" s="755" t="s">
        <v>109</v>
      </c>
      <c r="B349" s="755" t="s">
        <v>85</v>
      </c>
      <c r="C349" s="756">
        <f t="shared" si="118"/>
        <v>0</v>
      </c>
      <c r="D349" s="757">
        <f t="shared" si="118"/>
        <v>0</v>
      </c>
      <c r="E349" s="1197"/>
      <c r="F349" s="1197"/>
      <c r="G349" s="891"/>
      <c r="H349" s="892"/>
      <c r="I349" s="830">
        <f t="shared" si="117"/>
        <v>0</v>
      </c>
      <c r="J349" s="831">
        <f t="shared" si="117"/>
        <v>0</v>
      </c>
      <c r="K349" s="832">
        <f t="shared" si="117"/>
        <v>0</v>
      </c>
      <c r="L349" s="833">
        <f t="shared" si="117"/>
        <v>0</v>
      </c>
      <c r="M349" s="832">
        <f t="shared" si="117"/>
        <v>0</v>
      </c>
      <c r="N349" s="833">
        <f t="shared" si="117"/>
        <v>0</v>
      </c>
      <c r="O349" s="832">
        <f t="shared" si="117"/>
        <v>0</v>
      </c>
      <c r="P349" s="833">
        <f t="shared" si="117"/>
        <v>0</v>
      </c>
      <c r="Q349" s="832">
        <f t="shared" si="117"/>
        <v>0</v>
      </c>
      <c r="R349" s="833">
        <f t="shared" si="117"/>
        <v>0</v>
      </c>
      <c r="S349" s="832">
        <f t="shared" si="117"/>
        <v>0</v>
      </c>
      <c r="T349" s="833">
        <f t="shared" si="117"/>
        <v>0</v>
      </c>
      <c r="U349" s="832">
        <f t="shared" si="117"/>
        <v>0</v>
      </c>
      <c r="V349" s="833">
        <f t="shared" si="117"/>
        <v>0</v>
      </c>
      <c r="W349" s="832">
        <f t="shared" si="117"/>
        <v>0</v>
      </c>
      <c r="X349" s="833">
        <f t="shared" si="117"/>
        <v>0</v>
      </c>
      <c r="Y349" s="832">
        <f t="shared" si="117"/>
        <v>0</v>
      </c>
      <c r="Z349" s="833">
        <f t="shared" si="117"/>
        <v>0</v>
      </c>
      <c r="AA349" s="834">
        <f t="shared" si="117"/>
        <v>0</v>
      </c>
      <c r="AB349" s="835">
        <f t="shared" si="117"/>
        <v>0</v>
      </c>
      <c r="AC349" s="832">
        <f t="shared" si="117"/>
        <v>0</v>
      </c>
      <c r="AD349" s="833">
        <f t="shared" si="117"/>
        <v>0</v>
      </c>
      <c r="AE349" s="832">
        <f t="shared" si="117"/>
        <v>0</v>
      </c>
      <c r="AF349" s="833">
        <f t="shared" si="117"/>
        <v>0</v>
      </c>
      <c r="AG349" s="832">
        <f t="shared" si="117"/>
        <v>0</v>
      </c>
      <c r="AH349" s="833">
        <f t="shared" si="117"/>
        <v>0</v>
      </c>
      <c r="AI349" s="832">
        <f t="shared" si="117"/>
        <v>0</v>
      </c>
      <c r="AJ349" s="833">
        <f t="shared" si="117"/>
        <v>0</v>
      </c>
      <c r="AK349" s="832">
        <f t="shared" si="117"/>
        <v>0</v>
      </c>
      <c r="AL349" s="833">
        <f t="shared" si="117"/>
        <v>0</v>
      </c>
      <c r="AM349" s="832">
        <f t="shared" si="117"/>
        <v>0</v>
      </c>
      <c r="AN349" s="836">
        <f t="shared" si="117"/>
        <v>0</v>
      </c>
      <c r="AO349" s="832">
        <f t="shared" si="117"/>
        <v>0</v>
      </c>
      <c r="AP349" s="833">
        <f t="shared" si="117"/>
        <v>0</v>
      </c>
      <c r="AQ349" s="832">
        <f t="shared" si="117"/>
        <v>0</v>
      </c>
      <c r="AR349" s="833">
        <f t="shared" si="117"/>
        <v>0</v>
      </c>
      <c r="AS349" s="832">
        <f t="shared" si="117"/>
        <v>0</v>
      </c>
      <c r="AT349" s="833">
        <f t="shared" si="117"/>
        <v>0</v>
      </c>
      <c r="AU349" s="832">
        <f t="shared" si="117"/>
        <v>0</v>
      </c>
      <c r="AV349" s="833">
        <f t="shared" si="117"/>
        <v>0</v>
      </c>
    </row>
    <row r="350" spans="1:48" s="675" customFormat="1" ht="16.5" hidden="1" thickBot="1">
      <c r="A350" s="755" t="s">
        <v>27</v>
      </c>
      <c r="B350" s="755" t="s">
        <v>43</v>
      </c>
      <c r="C350" s="756">
        <f t="shared" si="118"/>
        <v>0</v>
      </c>
      <c r="D350" s="757">
        <f t="shared" si="118"/>
        <v>0</v>
      </c>
      <c r="E350" s="1197"/>
      <c r="F350" s="1197"/>
      <c r="G350" s="891"/>
      <c r="H350" s="892"/>
      <c r="I350" s="830">
        <f t="shared" si="117"/>
        <v>0</v>
      </c>
      <c r="J350" s="831">
        <f t="shared" si="117"/>
        <v>0</v>
      </c>
      <c r="K350" s="832">
        <f t="shared" si="117"/>
        <v>0</v>
      </c>
      <c r="L350" s="833">
        <f t="shared" si="117"/>
        <v>0</v>
      </c>
      <c r="M350" s="832">
        <f t="shared" si="117"/>
        <v>0</v>
      </c>
      <c r="N350" s="833">
        <f t="shared" si="117"/>
        <v>0</v>
      </c>
      <c r="O350" s="832">
        <f t="shared" si="117"/>
        <v>0</v>
      </c>
      <c r="P350" s="833">
        <f t="shared" si="117"/>
        <v>0</v>
      </c>
      <c r="Q350" s="832">
        <f t="shared" si="117"/>
        <v>0</v>
      </c>
      <c r="R350" s="833">
        <f t="shared" si="117"/>
        <v>0</v>
      </c>
      <c r="S350" s="832">
        <f t="shared" si="117"/>
        <v>0</v>
      </c>
      <c r="T350" s="833">
        <f t="shared" si="117"/>
        <v>0</v>
      </c>
      <c r="U350" s="832">
        <f t="shared" si="117"/>
        <v>0</v>
      </c>
      <c r="V350" s="833">
        <f t="shared" si="117"/>
        <v>0</v>
      </c>
      <c r="W350" s="832">
        <f t="shared" si="117"/>
        <v>0</v>
      </c>
      <c r="X350" s="833">
        <f t="shared" ref="X350:AV350" si="119">X44-X197</f>
        <v>0</v>
      </c>
      <c r="Y350" s="832">
        <f t="shared" si="119"/>
        <v>0</v>
      </c>
      <c r="Z350" s="833">
        <f t="shared" si="119"/>
        <v>0</v>
      </c>
      <c r="AA350" s="834">
        <f t="shared" si="119"/>
        <v>0</v>
      </c>
      <c r="AB350" s="835">
        <f t="shared" si="119"/>
        <v>0</v>
      </c>
      <c r="AC350" s="832">
        <f t="shared" si="119"/>
        <v>0</v>
      </c>
      <c r="AD350" s="833">
        <f t="shared" si="119"/>
        <v>0</v>
      </c>
      <c r="AE350" s="832">
        <f t="shared" si="119"/>
        <v>0</v>
      </c>
      <c r="AF350" s="833">
        <f t="shared" si="119"/>
        <v>0</v>
      </c>
      <c r="AG350" s="832">
        <f t="shared" si="119"/>
        <v>0</v>
      </c>
      <c r="AH350" s="833">
        <f t="shared" si="119"/>
        <v>0</v>
      </c>
      <c r="AI350" s="832">
        <f t="shared" si="119"/>
        <v>0</v>
      </c>
      <c r="AJ350" s="833">
        <f t="shared" si="119"/>
        <v>0</v>
      </c>
      <c r="AK350" s="832">
        <f t="shared" si="119"/>
        <v>0</v>
      </c>
      <c r="AL350" s="833">
        <f t="shared" si="119"/>
        <v>0</v>
      </c>
      <c r="AM350" s="832">
        <f t="shared" si="119"/>
        <v>0</v>
      </c>
      <c r="AN350" s="836">
        <f t="shared" si="119"/>
        <v>0</v>
      </c>
      <c r="AO350" s="832">
        <f t="shared" si="119"/>
        <v>0</v>
      </c>
      <c r="AP350" s="833">
        <f t="shared" si="119"/>
        <v>0</v>
      </c>
      <c r="AQ350" s="832">
        <f t="shared" si="119"/>
        <v>0</v>
      </c>
      <c r="AR350" s="833">
        <f t="shared" si="119"/>
        <v>0</v>
      </c>
      <c r="AS350" s="832">
        <f t="shared" si="119"/>
        <v>0</v>
      </c>
      <c r="AT350" s="833">
        <f t="shared" si="119"/>
        <v>0</v>
      </c>
      <c r="AU350" s="832">
        <f t="shared" si="119"/>
        <v>0</v>
      </c>
      <c r="AV350" s="833">
        <f t="shared" si="119"/>
        <v>0</v>
      </c>
    </row>
    <row r="351" spans="1:48" s="675" customFormat="1" ht="16.5" hidden="1" thickBot="1">
      <c r="A351" s="755" t="s">
        <v>46</v>
      </c>
      <c r="B351" s="755" t="s">
        <v>44</v>
      </c>
      <c r="C351" s="756">
        <f t="shared" si="118"/>
        <v>0</v>
      </c>
      <c r="D351" s="757">
        <f t="shared" si="118"/>
        <v>0</v>
      </c>
      <c r="E351" s="1197"/>
      <c r="F351" s="1197"/>
      <c r="G351" s="891"/>
      <c r="H351" s="892"/>
      <c r="I351" s="830">
        <f t="shared" ref="I351:AV357" si="120">I45-I198</f>
        <v>0</v>
      </c>
      <c r="J351" s="831">
        <f t="shared" si="120"/>
        <v>0</v>
      </c>
      <c r="K351" s="832">
        <f t="shared" si="120"/>
        <v>0</v>
      </c>
      <c r="L351" s="833">
        <f t="shared" si="120"/>
        <v>0</v>
      </c>
      <c r="M351" s="832">
        <f t="shared" si="120"/>
        <v>0</v>
      </c>
      <c r="N351" s="833">
        <f t="shared" si="120"/>
        <v>0</v>
      </c>
      <c r="O351" s="832">
        <f t="shared" si="120"/>
        <v>0</v>
      </c>
      <c r="P351" s="833">
        <f t="shared" si="120"/>
        <v>0</v>
      </c>
      <c r="Q351" s="832">
        <f t="shared" si="120"/>
        <v>0</v>
      </c>
      <c r="R351" s="833">
        <f t="shared" si="120"/>
        <v>0</v>
      </c>
      <c r="S351" s="832">
        <f t="shared" si="120"/>
        <v>0</v>
      </c>
      <c r="T351" s="833">
        <f t="shared" si="120"/>
        <v>0</v>
      </c>
      <c r="U351" s="832">
        <f t="shared" si="120"/>
        <v>0</v>
      </c>
      <c r="V351" s="833">
        <f t="shared" si="120"/>
        <v>0</v>
      </c>
      <c r="W351" s="832">
        <f t="shared" si="120"/>
        <v>0</v>
      </c>
      <c r="X351" s="833">
        <f t="shared" si="120"/>
        <v>0</v>
      </c>
      <c r="Y351" s="832">
        <f t="shared" si="120"/>
        <v>0</v>
      </c>
      <c r="Z351" s="833">
        <f t="shared" si="120"/>
        <v>0</v>
      </c>
      <c r="AA351" s="834">
        <f t="shared" si="120"/>
        <v>0</v>
      </c>
      <c r="AB351" s="835">
        <f t="shared" si="120"/>
        <v>0</v>
      </c>
      <c r="AC351" s="832">
        <f t="shared" si="120"/>
        <v>0</v>
      </c>
      <c r="AD351" s="833">
        <f t="shared" si="120"/>
        <v>0</v>
      </c>
      <c r="AE351" s="832">
        <f t="shared" si="120"/>
        <v>0</v>
      </c>
      <c r="AF351" s="833">
        <f t="shared" si="120"/>
        <v>0</v>
      </c>
      <c r="AG351" s="832">
        <f t="shared" si="120"/>
        <v>0</v>
      </c>
      <c r="AH351" s="833">
        <f t="shared" si="120"/>
        <v>0</v>
      </c>
      <c r="AI351" s="832">
        <f t="shared" si="120"/>
        <v>0</v>
      </c>
      <c r="AJ351" s="833">
        <f t="shared" si="120"/>
        <v>0</v>
      </c>
      <c r="AK351" s="832">
        <f t="shared" si="120"/>
        <v>0</v>
      </c>
      <c r="AL351" s="833">
        <f t="shared" si="120"/>
        <v>0</v>
      </c>
      <c r="AM351" s="832">
        <f t="shared" si="120"/>
        <v>0</v>
      </c>
      <c r="AN351" s="836">
        <f t="shared" si="120"/>
        <v>0</v>
      </c>
      <c r="AO351" s="832">
        <f t="shared" si="120"/>
        <v>0</v>
      </c>
      <c r="AP351" s="833">
        <f t="shared" si="120"/>
        <v>0</v>
      </c>
      <c r="AQ351" s="832">
        <f t="shared" si="120"/>
        <v>0</v>
      </c>
      <c r="AR351" s="833">
        <f t="shared" si="120"/>
        <v>0</v>
      </c>
      <c r="AS351" s="832">
        <f t="shared" si="120"/>
        <v>0</v>
      </c>
      <c r="AT351" s="833">
        <f t="shared" si="120"/>
        <v>0</v>
      </c>
      <c r="AU351" s="832">
        <f t="shared" si="120"/>
        <v>0</v>
      </c>
      <c r="AV351" s="833">
        <f t="shared" si="120"/>
        <v>0</v>
      </c>
    </row>
    <row r="352" spans="1:48" s="675" customFormat="1" ht="16.5" hidden="1" thickBot="1">
      <c r="A352" s="755" t="s">
        <v>68</v>
      </c>
      <c r="B352" s="755" t="s">
        <v>82</v>
      </c>
      <c r="C352" s="756">
        <f t="shared" si="118"/>
        <v>0</v>
      </c>
      <c r="D352" s="757">
        <f t="shared" si="118"/>
        <v>0</v>
      </c>
      <c r="E352" s="1197"/>
      <c r="F352" s="1197"/>
      <c r="G352" s="891"/>
      <c r="H352" s="892"/>
      <c r="I352" s="830">
        <f t="shared" si="120"/>
        <v>0</v>
      </c>
      <c r="J352" s="831">
        <f t="shared" si="120"/>
        <v>0</v>
      </c>
      <c r="K352" s="832">
        <f t="shared" si="120"/>
        <v>0</v>
      </c>
      <c r="L352" s="833">
        <f t="shared" si="120"/>
        <v>0</v>
      </c>
      <c r="M352" s="832">
        <f t="shared" si="120"/>
        <v>0</v>
      </c>
      <c r="N352" s="833">
        <f t="shared" si="120"/>
        <v>0</v>
      </c>
      <c r="O352" s="832">
        <f t="shared" si="120"/>
        <v>0</v>
      </c>
      <c r="P352" s="833">
        <f t="shared" si="120"/>
        <v>0</v>
      </c>
      <c r="Q352" s="832">
        <f t="shared" si="120"/>
        <v>0</v>
      </c>
      <c r="R352" s="833">
        <f t="shared" si="120"/>
        <v>0</v>
      </c>
      <c r="S352" s="832">
        <f t="shared" si="120"/>
        <v>0</v>
      </c>
      <c r="T352" s="833">
        <f t="shared" si="120"/>
        <v>0</v>
      </c>
      <c r="U352" s="832">
        <f t="shared" si="120"/>
        <v>0</v>
      </c>
      <c r="V352" s="833">
        <f t="shared" si="120"/>
        <v>0</v>
      </c>
      <c r="W352" s="832">
        <f t="shared" si="120"/>
        <v>0</v>
      </c>
      <c r="X352" s="833">
        <f t="shared" si="120"/>
        <v>0</v>
      </c>
      <c r="Y352" s="832">
        <f t="shared" si="120"/>
        <v>0</v>
      </c>
      <c r="Z352" s="833">
        <f t="shared" si="120"/>
        <v>0</v>
      </c>
      <c r="AA352" s="834">
        <f t="shared" si="120"/>
        <v>0</v>
      </c>
      <c r="AB352" s="835">
        <f t="shared" si="120"/>
        <v>0</v>
      </c>
      <c r="AC352" s="832">
        <f t="shared" si="120"/>
        <v>0</v>
      </c>
      <c r="AD352" s="833">
        <f t="shared" si="120"/>
        <v>0</v>
      </c>
      <c r="AE352" s="832">
        <f t="shared" si="120"/>
        <v>0</v>
      </c>
      <c r="AF352" s="833">
        <f t="shared" si="120"/>
        <v>0</v>
      </c>
      <c r="AG352" s="832">
        <f t="shared" si="120"/>
        <v>0</v>
      </c>
      <c r="AH352" s="833">
        <f t="shared" si="120"/>
        <v>0</v>
      </c>
      <c r="AI352" s="832">
        <f t="shared" si="120"/>
        <v>0</v>
      </c>
      <c r="AJ352" s="833">
        <f t="shared" si="120"/>
        <v>0</v>
      </c>
      <c r="AK352" s="832">
        <f t="shared" si="120"/>
        <v>0</v>
      </c>
      <c r="AL352" s="833">
        <f t="shared" si="120"/>
        <v>0</v>
      </c>
      <c r="AM352" s="832">
        <f t="shared" si="120"/>
        <v>0</v>
      </c>
      <c r="AN352" s="836">
        <f t="shared" si="120"/>
        <v>0</v>
      </c>
      <c r="AO352" s="832">
        <f t="shared" si="120"/>
        <v>0</v>
      </c>
      <c r="AP352" s="833">
        <f t="shared" si="120"/>
        <v>0</v>
      </c>
      <c r="AQ352" s="832">
        <f t="shared" si="120"/>
        <v>0</v>
      </c>
      <c r="AR352" s="833">
        <f t="shared" si="120"/>
        <v>0</v>
      </c>
      <c r="AS352" s="832">
        <f t="shared" si="120"/>
        <v>0</v>
      </c>
      <c r="AT352" s="833">
        <f t="shared" si="120"/>
        <v>0</v>
      </c>
      <c r="AU352" s="832">
        <f t="shared" si="120"/>
        <v>0</v>
      </c>
      <c r="AV352" s="833">
        <f t="shared" si="120"/>
        <v>0</v>
      </c>
    </row>
    <row r="353" spans="1:48" s="675" customFormat="1" ht="16.5" hidden="1" thickBot="1">
      <c r="A353" s="755" t="s">
        <v>4</v>
      </c>
      <c r="B353" s="755" t="s">
        <v>24</v>
      </c>
      <c r="C353" s="756">
        <f t="shared" si="118"/>
        <v>0</v>
      </c>
      <c r="D353" s="757">
        <f t="shared" si="118"/>
        <v>0</v>
      </c>
      <c r="E353" s="1197"/>
      <c r="F353" s="1197"/>
      <c r="G353" s="891"/>
      <c r="H353" s="892"/>
      <c r="I353" s="830">
        <f t="shared" si="120"/>
        <v>0</v>
      </c>
      <c r="J353" s="831">
        <f t="shared" si="120"/>
        <v>0</v>
      </c>
      <c r="K353" s="832">
        <f t="shared" si="120"/>
        <v>0</v>
      </c>
      <c r="L353" s="833">
        <f t="shared" si="120"/>
        <v>0</v>
      </c>
      <c r="M353" s="832">
        <f t="shared" si="120"/>
        <v>0</v>
      </c>
      <c r="N353" s="833">
        <f t="shared" si="120"/>
        <v>0</v>
      </c>
      <c r="O353" s="832">
        <f t="shared" si="120"/>
        <v>0</v>
      </c>
      <c r="P353" s="833">
        <f t="shared" si="120"/>
        <v>0</v>
      </c>
      <c r="Q353" s="832">
        <f t="shared" si="120"/>
        <v>0</v>
      </c>
      <c r="R353" s="833">
        <f t="shared" si="120"/>
        <v>0</v>
      </c>
      <c r="S353" s="832">
        <f t="shared" si="120"/>
        <v>0</v>
      </c>
      <c r="T353" s="833">
        <f t="shared" si="120"/>
        <v>0</v>
      </c>
      <c r="U353" s="832">
        <f t="shared" si="120"/>
        <v>0</v>
      </c>
      <c r="V353" s="833">
        <f t="shared" si="120"/>
        <v>0</v>
      </c>
      <c r="W353" s="832">
        <f t="shared" si="120"/>
        <v>0</v>
      </c>
      <c r="X353" s="833">
        <f t="shared" si="120"/>
        <v>0</v>
      </c>
      <c r="Y353" s="832">
        <f t="shared" si="120"/>
        <v>0</v>
      </c>
      <c r="Z353" s="833">
        <f t="shared" si="120"/>
        <v>0</v>
      </c>
      <c r="AA353" s="834">
        <f t="shared" si="120"/>
        <v>0</v>
      </c>
      <c r="AB353" s="835">
        <f t="shared" si="120"/>
        <v>0</v>
      </c>
      <c r="AC353" s="832">
        <f t="shared" si="120"/>
        <v>0</v>
      </c>
      <c r="AD353" s="833">
        <f t="shared" si="120"/>
        <v>0</v>
      </c>
      <c r="AE353" s="832">
        <f t="shared" si="120"/>
        <v>0</v>
      </c>
      <c r="AF353" s="833">
        <f t="shared" si="120"/>
        <v>0</v>
      </c>
      <c r="AG353" s="832">
        <f t="shared" si="120"/>
        <v>0</v>
      </c>
      <c r="AH353" s="833">
        <f t="shared" si="120"/>
        <v>0</v>
      </c>
      <c r="AI353" s="832">
        <f t="shared" si="120"/>
        <v>0</v>
      </c>
      <c r="AJ353" s="833">
        <f t="shared" si="120"/>
        <v>0</v>
      </c>
      <c r="AK353" s="832">
        <f t="shared" si="120"/>
        <v>0</v>
      </c>
      <c r="AL353" s="833">
        <f t="shared" si="120"/>
        <v>0</v>
      </c>
      <c r="AM353" s="832">
        <f t="shared" si="120"/>
        <v>0</v>
      </c>
      <c r="AN353" s="836">
        <f t="shared" si="120"/>
        <v>0</v>
      </c>
      <c r="AO353" s="832">
        <f t="shared" si="120"/>
        <v>0</v>
      </c>
      <c r="AP353" s="833">
        <f t="shared" si="120"/>
        <v>0</v>
      </c>
      <c r="AQ353" s="832">
        <f t="shared" si="120"/>
        <v>0</v>
      </c>
      <c r="AR353" s="833">
        <f t="shared" si="120"/>
        <v>0</v>
      </c>
      <c r="AS353" s="832">
        <f t="shared" si="120"/>
        <v>0</v>
      </c>
      <c r="AT353" s="833">
        <f t="shared" si="120"/>
        <v>0</v>
      </c>
      <c r="AU353" s="832">
        <f t="shared" si="120"/>
        <v>0</v>
      </c>
      <c r="AV353" s="833">
        <f t="shared" si="120"/>
        <v>0</v>
      </c>
    </row>
    <row r="354" spans="1:48" s="675" customFormat="1" ht="16.5" hidden="1" thickBot="1">
      <c r="A354" s="755" t="s">
        <v>108</v>
      </c>
      <c r="B354" s="755" t="s">
        <v>79</v>
      </c>
      <c r="C354" s="756">
        <f t="shared" si="118"/>
        <v>0</v>
      </c>
      <c r="D354" s="757">
        <f t="shared" si="118"/>
        <v>0</v>
      </c>
      <c r="E354" s="1197"/>
      <c r="F354" s="1197"/>
      <c r="G354" s="891"/>
      <c r="H354" s="892"/>
      <c r="I354" s="830">
        <f t="shared" si="120"/>
        <v>0</v>
      </c>
      <c r="J354" s="831">
        <f t="shared" si="120"/>
        <v>0</v>
      </c>
      <c r="K354" s="832">
        <f t="shared" si="120"/>
        <v>0</v>
      </c>
      <c r="L354" s="833">
        <f t="shared" si="120"/>
        <v>0</v>
      </c>
      <c r="M354" s="832">
        <f t="shared" si="120"/>
        <v>0</v>
      </c>
      <c r="N354" s="833">
        <f t="shared" si="120"/>
        <v>0</v>
      </c>
      <c r="O354" s="832">
        <f t="shared" si="120"/>
        <v>0</v>
      </c>
      <c r="P354" s="833">
        <f t="shared" si="120"/>
        <v>0</v>
      </c>
      <c r="Q354" s="832">
        <f t="shared" si="120"/>
        <v>0</v>
      </c>
      <c r="R354" s="833">
        <f t="shared" si="120"/>
        <v>0</v>
      </c>
      <c r="S354" s="832">
        <f t="shared" si="120"/>
        <v>0</v>
      </c>
      <c r="T354" s="833">
        <f t="shared" si="120"/>
        <v>0</v>
      </c>
      <c r="U354" s="832">
        <f t="shared" si="120"/>
        <v>0</v>
      </c>
      <c r="V354" s="833">
        <f t="shared" si="120"/>
        <v>0</v>
      </c>
      <c r="W354" s="832">
        <f t="shared" si="120"/>
        <v>0</v>
      </c>
      <c r="X354" s="833">
        <f t="shared" si="120"/>
        <v>0</v>
      </c>
      <c r="Y354" s="832">
        <f t="shared" si="120"/>
        <v>0</v>
      </c>
      <c r="Z354" s="833">
        <f t="shared" si="120"/>
        <v>0</v>
      </c>
      <c r="AA354" s="834">
        <f t="shared" si="120"/>
        <v>0</v>
      </c>
      <c r="AB354" s="835">
        <f t="shared" si="120"/>
        <v>0</v>
      </c>
      <c r="AC354" s="832">
        <f t="shared" si="120"/>
        <v>0</v>
      </c>
      <c r="AD354" s="833">
        <f t="shared" si="120"/>
        <v>0</v>
      </c>
      <c r="AE354" s="832">
        <f t="shared" si="120"/>
        <v>0</v>
      </c>
      <c r="AF354" s="833">
        <f t="shared" si="120"/>
        <v>0</v>
      </c>
      <c r="AG354" s="832">
        <f t="shared" si="120"/>
        <v>0</v>
      </c>
      <c r="AH354" s="833">
        <f t="shared" si="120"/>
        <v>0</v>
      </c>
      <c r="AI354" s="832">
        <f t="shared" si="120"/>
        <v>0</v>
      </c>
      <c r="AJ354" s="833">
        <f t="shared" si="120"/>
        <v>0</v>
      </c>
      <c r="AK354" s="832">
        <f t="shared" si="120"/>
        <v>0</v>
      </c>
      <c r="AL354" s="833">
        <f t="shared" si="120"/>
        <v>0</v>
      </c>
      <c r="AM354" s="832">
        <f t="shared" si="120"/>
        <v>0</v>
      </c>
      <c r="AN354" s="836">
        <f t="shared" si="120"/>
        <v>0</v>
      </c>
      <c r="AO354" s="832">
        <f t="shared" si="120"/>
        <v>0</v>
      </c>
      <c r="AP354" s="833">
        <f t="shared" si="120"/>
        <v>0</v>
      </c>
      <c r="AQ354" s="832">
        <f t="shared" si="120"/>
        <v>0</v>
      </c>
      <c r="AR354" s="833">
        <f t="shared" si="120"/>
        <v>0</v>
      </c>
      <c r="AS354" s="832">
        <f t="shared" si="120"/>
        <v>0</v>
      </c>
      <c r="AT354" s="833">
        <f t="shared" si="120"/>
        <v>0</v>
      </c>
      <c r="AU354" s="832">
        <f t="shared" si="120"/>
        <v>0</v>
      </c>
      <c r="AV354" s="833">
        <f t="shared" si="120"/>
        <v>0</v>
      </c>
    </row>
    <row r="355" spans="1:48" s="675" customFormat="1" ht="16.5" hidden="1" thickBot="1">
      <c r="A355" s="760" t="s">
        <v>106</v>
      </c>
      <c r="B355" s="760" t="s">
        <v>76</v>
      </c>
      <c r="C355" s="756">
        <f t="shared" si="118"/>
        <v>-1</v>
      </c>
      <c r="D355" s="757">
        <f t="shared" si="118"/>
        <v>0</v>
      </c>
      <c r="E355" s="1197"/>
      <c r="F355" s="1197"/>
      <c r="G355" s="891"/>
      <c r="H355" s="892"/>
      <c r="I355" s="830">
        <f t="shared" si="120"/>
        <v>0</v>
      </c>
      <c r="J355" s="831">
        <f t="shared" si="120"/>
        <v>0</v>
      </c>
      <c r="K355" s="832">
        <f t="shared" si="120"/>
        <v>0</v>
      </c>
      <c r="L355" s="833">
        <f t="shared" si="120"/>
        <v>0</v>
      </c>
      <c r="M355" s="832">
        <f t="shared" si="120"/>
        <v>-1</v>
      </c>
      <c r="N355" s="833">
        <f t="shared" si="120"/>
        <v>0</v>
      </c>
      <c r="O355" s="832">
        <f t="shared" si="120"/>
        <v>0</v>
      </c>
      <c r="P355" s="833">
        <f t="shared" si="120"/>
        <v>0</v>
      </c>
      <c r="Q355" s="832">
        <f t="shared" si="120"/>
        <v>0</v>
      </c>
      <c r="R355" s="833">
        <f t="shared" si="120"/>
        <v>0</v>
      </c>
      <c r="S355" s="832">
        <f t="shared" si="120"/>
        <v>0</v>
      </c>
      <c r="T355" s="833">
        <f t="shared" si="120"/>
        <v>0</v>
      </c>
      <c r="U355" s="832">
        <f t="shared" si="120"/>
        <v>0</v>
      </c>
      <c r="V355" s="833">
        <f t="shared" si="120"/>
        <v>0</v>
      </c>
      <c r="W355" s="832">
        <f t="shared" si="120"/>
        <v>0</v>
      </c>
      <c r="X355" s="833">
        <f t="shared" si="120"/>
        <v>0</v>
      </c>
      <c r="Y355" s="832">
        <f t="shared" si="120"/>
        <v>0</v>
      </c>
      <c r="Z355" s="833">
        <f t="shared" si="120"/>
        <v>0</v>
      </c>
      <c r="AA355" s="834">
        <f t="shared" si="120"/>
        <v>0</v>
      </c>
      <c r="AB355" s="835">
        <f t="shared" si="120"/>
        <v>0</v>
      </c>
      <c r="AC355" s="832">
        <f t="shared" si="120"/>
        <v>0</v>
      </c>
      <c r="AD355" s="833">
        <f t="shared" si="120"/>
        <v>0</v>
      </c>
      <c r="AE355" s="832">
        <f t="shared" si="120"/>
        <v>0</v>
      </c>
      <c r="AF355" s="833">
        <f t="shared" si="120"/>
        <v>0</v>
      </c>
      <c r="AG355" s="832">
        <f t="shared" si="120"/>
        <v>0</v>
      </c>
      <c r="AH355" s="833">
        <f t="shared" si="120"/>
        <v>0</v>
      </c>
      <c r="AI355" s="832">
        <f t="shared" si="120"/>
        <v>0</v>
      </c>
      <c r="AJ355" s="833">
        <f t="shared" si="120"/>
        <v>0</v>
      </c>
      <c r="AK355" s="832">
        <f t="shared" si="120"/>
        <v>0</v>
      </c>
      <c r="AL355" s="833">
        <f t="shared" si="120"/>
        <v>0</v>
      </c>
      <c r="AM355" s="832">
        <f t="shared" si="120"/>
        <v>0</v>
      </c>
      <c r="AN355" s="836">
        <f t="shared" si="120"/>
        <v>0</v>
      </c>
      <c r="AO355" s="832">
        <f t="shared" si="120"/>
        <v>0</v>
      </c>
      <c r="AP355" s="833">
        <f t="shared" si="120"/>
        <v>0</v>
      </c>
      <c r="AQ355" s="832">
        <f t="shared" si="120"/>
        <v>0</v>
      </c>
      <c r="AR355" s="833">
        <f t="shared" si="120"/>
        <v>0</v>
      </c>
      <c r="AS355" s="832">
        <f t="shared" si="120"/>
        <v>0</v>
      </c>
      <c r="AT355" s="833">
        <f t="shared" si="120"/>
        <v>0</v>
      </c>
      <c r="AU355" s="832">
        <f t="shared" si="120"/>
        <v>0</v>
      </c>
      <c r="AV355" s="833">
        <f t="shared" si="120"/>
        <v>0</v>
      </c>
    </row>
    <row r="356" spans="1:48" s="675" customFormat="1" ht="16.5" hidden="1" thickBot="1">
      <c r="A356" s="749" t="s">
        <v>60</v>
      </c>
      <c r="B356" s="750" t="s">
        <v>223</v>
      </c>
      <c r="C356" s="751">
        <f t="shared" si="118"/>
        <v>0</v>
      </c>
      <c r="D356" s="742">
        <f t="shared" si="118"/>
        <v>0</v>
      </c>
      <c r="E356" s="1197"/>
      <c r="F356" s="1197"/>
      <c r="G356" s="889"/>
      <c r="H356" s="890"/>
      <c r="I356" s="823">
        <f t="shared" si="120"/>
        <v>0</v>
      </c>
      <c r="J356" s="824">
        <f t="shared" si="120"/>
        <v>0</v>
      </c>
      <c r="K356" s="825">
        <f t="shared" si="120"/>
        <v>0</v>
      </c>
      <c r="L356" s="826">
        <f t="shared" si="120"/>
        <v>0</v>
      </c>
      <c r="M356" s="825">
        <f t="shared" si="120"/>
        <v>0</v>
      </c>
      <c r="N356" s="826">
        <f t="shared" si="120"/>
        <v>0</v>
      </c>
      <c r="O356" s="825">
        <f t="shared" si="120"/>
        <v>0</v>
      </c>
      <c r="P356" s="826">
        <f t="shared" si="120"/>
        <v>0</v>
      </c>
      <c r="Q356" s="825">
        <f t="shared" si="120"/>
        <v>0</v>
      </c>
      <c r="R356" s="826">
        <f t="shared" si="120"/>
        <v>0</v>
      </c>
      <c r="S356" s="825">
        <f t="shared" si="120"/>
        <v>0</v>
      </c>
      <c r="T356" s="826">
        <f t="shared" si="120"/>
        <v>0</v>
      </c>
      <c r="U356" s="825">
        <f t="shared" si="120"/>
        <v>0</v>
      </c>
      <c r="V356" s="826">
        <f t="shared" si="120"/>
        <v>0</v>
      </c>
      <c r="W356" s="825">
        <f t="shared" si="120"/>
        <v>0</v>
      </c>
      <c r="X356" s="826">
        <f t="shared" si="120"/>
        <v>0</v>
      </c>
      <c r="Y356" s="825">
        <f t="shared" si="120"/>
        <v>0</v>
      </c>
      <c r="Z356" s="826">
        <f t="shared" si="120"/>
        <v>0</v>
      </c>
      <c r="AA356" s="834">
        <f t="shared" si="120"/>
        <v>0</v>
      </c>
      <c r="AB356" s="835">
        <f t="shared" si="120"/>
        <v>0</v>
      </c>
      <c r="AC356" s="825">
        <f t="shared" si="120"/>
        <v>0</v>
      </c>
      <c r="AD356" s="826">
        <f t="shared" si="120"/>
        <v>0</v>
      </c>
      <c r="AE356" s="825">
        <f t="shared" si="120"/>
        <v>0</v>
      </c>
      <c r="AF356" s="826">
        <f t="shared" si="120"/>
        <v>0</v>
      </c>
      <c r="AG356" s="825">
        <f t="shared" si="120"/>
        <v>0</v>
      </c>
      <c r="AH356" s="826">
        <f t="shared" si="120"/>
        <v>0</v>
      </c>
      <c r="AI356" s="825">
        <f t="shared" si="120"/>
        <v>0</v>
      </c>
      <c r="AJ356" s="826">
        <f t="shared" si="120"/>
        <v>0</v>
      </c>
      <c r="AK356" s="825">
        <f t="shared" si="120"/>
        <v>0</v>
      </c>
      <c r="AL356" s="826">
        <f t="shared" si="120"/>
        <v>0</v>
      </c>
      <c r="AM356" s="825">
        <f t="shared" si="120"/>
        <v>0</v>
      </c>
      <c r="AN356" s="829">
        <f t="shared" si="120"/>
        <v>0</v>
      </c>
      <c r="AO356" s="825">
        <f t="shared" si="120"/>
        <v>0</v>
      </c>
      <c r="AP356" s="826">
        <f t="shared" si="120"/>
        <v>0</v>
      </c>
      <c r="AQ356" s="825">
        <f t="shared" si="120"/>
        <v>0</v>
      </c>
      <c r="AR356" s="826">
        <f t="shared" si="120"/>
        <v>0</v>
      </c>
      <c r="AS356" s="825">
        <f t="shared" si="120"/>
        <v>0</v>
      </c>
      <c r="AT356" s="826">
        <f t="shared" si="120"/>
        <v>0</v>
      </c>
      <c r="AU356" s="825">
        <f t="shared" si="120"/>
        <v>0</v>
      </c>
      <c r="AV356" s="826">
        <f t="shared" si="120"/>
        <v>0</v>
      </c>
    </row>
    <row r="357" spans="1:48" s="675" customFormat="1" ht="16.5" hidden="1" thickBot="1">
      <c r="A357" s="755"/>
      <c r="B357" s="755" t="s">
        <v>36</v>
      </c>
      <c r="C357" s="756">
        <f t="shared" si="118"/>
        <v>0</v>
      </c>
      <c r="D357" s="742">
        <f t="shared" si="118"/>
        <v>0</v>
      </c>
      <c r="E357" s="1197"/>
      <c r="F357" s="1197"/>
      <c r="G357" s="891"/>
      <c r="H357" s="890"/>
      <c r="I357" s="830">
        <f t="shared" si="120"/>
        <v>0</v>
      </c>
      <c r="J357" s="831">
        <f t="shared" si="120"/>
        <v>0</v>
      </c>
      <c r="K357" s="832">
        <f t="shared" si="120"/>
        <v>0</v>
      </c>
      <c r="L357" s="833">
        <f t="shared" si="120"/>
        <v>0</v>
      </c>
      <c r="M357" s="832">
        <f t="shared" si="120"/>
        <v>0</v>
      </c>
      <c r="N357" s="833">
        <f t="shared" si="120"/>
        <v>0</v>
      </c>
      <c r="O357" s="832">
        <f t="shared" si="120"/>
        <v>0</v>
      </c>
      <c r="P357" s="833">
        <f t="shared" si="120"/>
        <v>0</v>
      </c>
      <c r="Q357" s="832">
        <f t="shared" si="120"/>
        <v>0</v>
      </c>
      <c r="R357" s="833">
        <f t="shared" si="120"/>
        <v>0</v>
      </c>
      <c r="S357" s="832">
        <f t="shared" si="120"/>
        <v>0</v>
      </c>
      <c r="T357" s="833">
        <f t="shared" si="120"/>
        <v>0</v>
      </c>
      <c r="U357" s="832">
        <f t="shared" si="120"/>
        <v>0</v>
      </c>
      <c r="V357" s="833">
        <f t="shared" si="120"/>
        <v>0</v>
      </c>
      <c r="W357" s="832">
        <f t="shared" si="120"/>
        <v>0</v>
      </c>
      <c r="X357" s="833">
        <f t="shared" ref="X357:AV357" si="121">X51-X204</f>
        <v>0</v>
      </c>
      <c r="Y357" s="832">
        <f t="shared" si="121"/>
        <v>0</v>
      </c>
      <c r="Z357" s="833">
        <f t="shared" si="121"/>
        <v>0</v>
      </c>
      <c r="AA357" s="834">
        <f t="shared" si="121"/>
        <v>0</v>
      </c>
      <c r="AB357" s="835">
        <f t="shared" si="121"/>
        <v>0</v>
      </c>
      <c r="AC357" s="832">
        <f t="shared" si="121"/>
        <v>0</v>
      </c>
      <c r="AD357" s="833">
        <f t="shared" si="121"/>
        <v>0</v>
      </c>
      <c r="AE357" s="832">
        <f t="shared" si="121"/>
        <v>0</v>
      </c>
      <c r="AF357" s="833">
        <f t="shared" si="121"/>
        <v>0</v>
      </c>
      <c r="AG357" s="832">
        <f t="shared" si="121"/>
        <v>0</v>
      </c>
      <c r="AH357" s="833">
        <f t="shared" si="121"/>
        <v>0</v>
      </c>
      <c r="AI357" s="832">
        <f t="shared" si="121"/>
        <v>0</v>
      </c>
      <c r="AJ357" s="833">
        <f t="shared" si="121"/>
        <v>0</v>
      </c>
      <c r="AK357" s="832">
        <f t="shared" si="121"/>
        <v>0</v>
      </c>
      <c r="AL357" s="833">
        <f t="shared" si="121"/>
        <v>0</v>
      </c>
      <c r="AM357" s="832">
        <f t="shared" si="121"/>
        <v>0</v>
      </c>
      <c r="AN357" s="836">
        <f t="shared" si="121"/>
        <v>0</v>
      </c>
      <c r="AO357" s="832">
        <f t="shared" si="121"/>
        <v>0</v>
      </c>
      <c r="AP357" s="833">
        <f t="shared" si="121"/>
        <v>0</v>
      </c>
      <c r="AQ357" s="832">
        <f t="shared" si="121"/>
        <v>0</v>
      </c>
      <c r="AR357" s="833">
        <f t="shared" si="121"/>
        <v>0</v>
      </c>
      <c r="AS357" s="832">
        <f t="shared" si="121"/>
        <v>0</v>
      </c>
      <c r="AT357" s="833">
        <f t="shared" si="121"/>
        <v>0</v>
      </c>
      <c r="AU357" s="832">
        <f t="shared" si="121"/>
        <v>0</v>
      </c>
      <c r="AV357" s="833">
        <f t="shared" si="121"/>
        <v>0</v>
      </c>
    </row>
    <row r="358" spans="1:48" s="675" customFormat="1" ht="16.5" hidden="1" thickBot="1">
      <c r="A358" s="755" t="s">
        <v>37</v>
      </c>
      <c r="B358" s="755" t="s">
        <v>103</v>
      </c>
      <c r="C358" s="756">
        <f t="shared" si="118"/>
        <v>0</v>
      </c>
      <c r="D358" s="757">
        <f t="shared" si="118"/>
        <v>0</v>
      </c>
      <c r="E358" s="1197"/>
      <c r="F358" s="1197"/>
      <c r="G358" s="891"/>
      <c r="H358" s="892"/>
      <c r="I358" s="830">
        <f t="shared" ref="I358:AV364" si="122">I52-I205</f>
        <v>0</v>
      </c>
      <c r="J358" s="831">
        <f t="shared" si="122"/>
        <v>0</v>
      </c>
      <c r="K358" s="848">
        <f t="shared" si="122"/>
        <v>0</v>
      </c>
      <c r="L358" s="849">
        <f t="shared" si="122"/>
        <v>0</v>
      </c>
      <c r="M358" s="848">
        <f t="shared" si="122"/>
        <v>0</v>
      </c>
      <c r="N358" s="849">
        <f t="shared" si="122"/>
        <v>0</v>
      </c>
      <c r="O358" s="848">
        <f t="shared" si="122"/>
        <v>0</v>
      </c>
      <c r="P358" s="849">
        <f t="shared" si="122"/>
        <v>0</v>
      </c>
      <c r="Q358" s="848">
        <f t="shared" si="122"/>
        <v>0</v>
      </c>
      <c r="R358" s="849">
        <f t="shared" si="122"/>
        <v>0</v>
      </c>
      <c r="S358" s="848">
        <f t="shared" si="122"/>
        <v>0</v>
      </c>
      <c r="T358" s="849">
        <f t="shared" si="122"/>
        <v>0</v>
      </c>
      <c r="U358" s="848">
        <f t="shared" si="122"/>
        <v>0</v>
      </c>
      <c r="V358" s="849">
        <f t="shared" si="122"/>
        <v>0</v>
      </c>
      <c r="W358" s="848">
        <f t="shared" si="122"/>
        <v>0</v>
      </c>
      <c r="X358" s="849">
        <f t="shared" si="122"/>
        <v>0</v>
      </c>
      <c r="Y358" s="848">
        <f t="shared" si="122"/>
        <v>0</v>
      </c>
      <c r="Z358" s="849">
        <f t="shared" si="122"/>
        <v>0</v>
      </c>
      <c r="AA358" s="834">
        <f t="shared" si="122"/>
        <v>0</v>
      </c>
      <c r="AB358" s="835">
        <f t="shared" si="122"/>
        <v>0</v>
      </c>
      <c r="AC358" s="848">
        <f t="shared" si="122"/>
        <v>0</v>
      </c>
      <c r="AD358" s="849">
        <f t="shared" si="122"/>
        <v>0</v>
      </c>
      <c r="AE358" s="848">
        <f t="shared" si="122"/>
        <v>0</v>
      </c>
      <c r="AF358" s="849">
        <f t="shared" si="122"/>
        <v>0</v>
      </c>
      <c r="AG358" s="848">
        <f t="shared" si="122"/>
        <v>0</v>
      </c>
      <c r="AH358" s="849">
        <f t="shared" si="122"/>
        <v>0</v>
      </c>
      <c r="AI358" s="848">
        <f t="shared" si="122"/>
        <v>0</v>
      </c>
      <c r="AJ358" s="849">
        <f t="shared" si="122"/>
        <v>0</v>
      </c>
      <c r="AK358" s="848">
        <f t="shared" si="122"/>
        <v>0</v>
      </c>
      <c r="AL358" s="849">
        <f t="shared" si="122"/>
        <v>0</v>
      </c>
      <c r="AM358" s="848">
        <f t="shared" si="122"/>
        <v>0</v>
      </c>
      <c r="AN358" s="850">
        <f t="shared" si="122"/>
        <v>0</v>
      </c>
      <c r="AO358" s="848">
        <f t="shared" si="122"/>
        <v>0</v>
      </c>
      <c r="AP358" s="849">
        <f t="shared" si="122"/>
        <v>0</v>
      </c>
      <c r="AQ358" s="848">
        <f t="shared" si="122"/>
        <v>0</v>
      </c>
      <c r="AR358" s="849">
        <f t="shared" si="122"/>
        <v>0</v>
      </c>
      <c r="AS358" s="848">
        <f t="shared" si="122"/>
        <v>0</v>
      </c>
      <c r="AT358" s="849">
        <f t="shared" si="122"/>
        <v>0</v>
      </c>
      <c r="AU358" s="848">
        <f t="shared" si="122"/>
        <v>0</v>
      </c>
      <c r="AV358" s="849">
        <f t="shared" si="122"/>
        <v>0</v>
      </c>
    </row>
    <row r="359" spans="1:48" s="675" customFormat="1" ht="16.5" hidden="1" thickBot="1">
      <c r="A359" s="755" t="s">
        <v>27</v>
      </c>
      <c r="B359" s="755" t="s">
        <v>70</v>
      </c>
      <c r="C359" s="756">
        <f t="shared" si="118"/>
        <v>0</v>
      </c>
      <c r="D359" s="757">
        <f t="shared" si="118"/>
        <v>0</v>
      </c>
      <c r="E359" s="1197"/>
      <c r="F359" s="1197"/>
      <c r="G359" s="891"/>
      <c r="H359" s="892"/>
      <c r="I359" s="830">
        <f t="shared" si="122"/>
        <v>0</v>
      </c>
      <c r="J359" s="831">
        <f t="shared" si="122"/>
        <v>0</v>
      </c>
      <c r="K359" s="832">
        <f t="shared" si="122"/>
        <v>0</v>
      </c>
      <c r="L359" s="833">
        <f t="shared" si="122"/>
        <v>0</v>
      </c>
      <c r="M359" s="832">
        <f t="shared" si="122"/>
        <v>0</v>
      </c>
      <c r="N359" s="833">
        <f t="shared" si="122"/>
        <v>0</v>
      </c>
      <c r="O359" s="832">
        <f t="shared" si="122"/>
        <v>0</v>
      </c>
      <c r="P359" s="833">
        <f t="shared" si="122"/>
        <v>0</v>
      </c>
      <c r="Q359" s="832">
        <f t="shared" si="122"/>
        <v>0</v>
      </c>
      <c r="R359" s="833">
        <f t="shared" si="122"/>
        <v>0</v>
      </c>
      <c r="S359" s="832">
        <f t="shared" si="122"/>
        <v>0</v>
      </c>
      <c r="T359" s="833">
        <f t="shared" si="122"/>
        <v>0</v>
      </c>
      <c r="U359" s="832">
        <f t="shared" si="122"/>
        <v>0</v>
      </c>
      <c r="V359" s="833">
        <f t="shared" si="122"/>
        <v>0</v>
      </c>
      <c r="W359" s="832">
        <f t="shared" si="122"/>
        <v>0</v>
      </c>
      <c r="X359" s="833">
        <f t="shared" si="122"/>
        <v>0</v>
      </c>
      <c r="Y359" s="832">
        <f t="shared" si="122"/>
        <v>0</v>
      </c>
      <c r="Z359" s="833">
        <f t="shared" si="122"/>
        <v>0</v>
      </c>
      <c r="AA359" s="834">
        <f t="shared" si="122"/>
        <v>0</v>
      </c>
      <c r="AB359" s="835">
        <f t="shared" si="122"/>
        <v>0</v>
      </c>
      <c r="AC359" s="848">
        <f t="shared" si="122"/>
        <v>0</v>
      </c>
      <c r="AD359" s="849">
        <f t="shared" si="122"/>
        <v>0</v>
      </c>
      <c r="AE359" s="848">
        <f t="shared" si="122"/>
        <v>0</v>
      </c>
      <c r="AF359" s="849">
        <f t="shared" si="122"/>
        <v>0</v>
      </c>
      <c r="AG359" s="848">
        <f t="shared" si="122"/>
        <v>0</v>
      </c>
      <c r="AH359" s="849">
        <f t="shared" si="122"/>
        <v>0</v>
      </c>
      <c r="AI359" s="848">
        <f t="shared" si="122"/>
        <v>0</v>
      </c>
      <c r="AJ359" s="849">
        <f t="shared" si="122"/>
        <v>0</v>
      </c>
      <c r="AK359" s="848">
        <f t="shared" si="122"/>
        <v>0</v>
      </c>
      <c r="AL359" s="849">
        <f t="shared" si="122"/>
        <v>0</v>
      </c>
      <c r="AM359" s="848">
        <f t="shared" si="122"/>
        <v>0</v>
      </c>
      <c r="AN359" s="850">
        <f t="shared" si="122"/>
        <v>0</v>
      </c>
      <c r="AO359" s="848">
        <f t="shared" si="122"/>
        <v>0</v>
      </c>
      <c r="AP359" s="849">
        <f t="shared" si="122"/>
        <v>0</v>
      </c>
      <c r="AQ359" s="848">
        <f t="shared" si="122"/>
        <v>0</v>
      </c>
      <c r="AR359" s="849">
        <f t="shared" si="122"/>
        <v>0</v>
      </c>
      <c r="AS359" s="848">
        <f t="shared" si="122"/>
        <v>0</v>
      </c>
      <c r="AT359" s="849">
        <f t="shared" si="122"/>
        <v>0</v>
      </c>
      <c r="AU359" s="848">
        <f t="shared" si="122"/>
        <v>0</v>
      </c>
      <c r="AV359" s="849">
        <f t="shared" si="122"/>
        <v>0</v>
      </c>
    </row>
    <row r="360" spans="1:48" s="675" customFormat="1" ht="16.5" hidden="1" thickBot="1">
      <c r="A360" s="755" t="s">
        <v>46</v>
      </c>
      <c r="B360" s="755" t="s">
        <v>115</v>
      </c>
      <c r="C360" s="756">
        <f t="shared" si="118"/>
        <v>0</v>
      </c>
      <c r="D360" s="757">
        <f t="shared" si="118"/>
        <v>0</v>
      </c>
      <c r="E360" s="1197"/>
      <c r="F360" s="1197"/>
      <c r="G360" s="891"/>
      <c r="H360" s="892"/>
      <c r="I360" s="830">
        <f t="shared" si="122"/>
        <v>0</v>
      </c>
      <c r="J360" s="831">
        <f t="shared" si="122"/>
        <v>0</v>
      </c>
      <c r="K360" s="832">
        <f t="shared" si="122"/>
        <v>0</v>
      </c>
      <c r="L360" s="833">
        <f t="shared" si="122"/>
        <v>0</v>
      </c>
      <c r="M360" s="832">
        <f t="shared" si="122"/>
        <v>0</v>
      </c>
      <c r="N360" s="833">
        <f t="shared" si="122"/>
        <v>0</v>
      </c>
      <c r="O360" s="832">
        <f t="shared" si="122"/>
        <v>0</v>
      </c>
      <c r="P360" s="833">
        <f t="shared" si="122"/>
        <v>0</v>
      </c>
      <c r="Q360" s="832">
        <f t="shared" si="122"/>
        <v>0</v>
      </c>
      <c r="R360" s="833">
        <f t="shared" si="122"/>
        <v>0</v>
      </c>
      <c r="S360" s="832">
        <f t="shared" si="122"/>
        <v>0</v>
      </c>
      <c r="T360" s="833">
        <f t="shared" si="122"/>
        <v>0</v>
      </c>
      <c r="U360" s="832">
        <f t="shared" si="122"/>
        <v>0</v>
      </c>
      <c r="V360" s="833">
        <f t="shared" si="122"/>
        <v>0</v>
      </c>
      <c r="W360" s="832">
        <f t="shared" si="122"/>
        <v>0</v>
      </c>
      <c r="X360" s="833">
        <f t="shared" si="122"/>
        <v>0</v>
      </c>
      <c r="Y360" s="832">
        <f t="shared" si="122"/>
        <v>0</v>
      </c>
      <c r="Z360" s="833">
        <f t="shared" si="122"/>
        <v>0</v>
      </c>
      <c r="AA360" s="834">
        <f t="shared" si="122"/>
        <v>0</v>
      </c>
      <c r="AB360" s="835">
        <f t="shared" si="122"/>
        <v>0</v>
      </c>
      <c r="AC360" s="832">
        <f t="shared" si="122"/>
        <v>0</v>
      </c>
      <c r="AD360" s="833">
        <f t="shared" si="122"/>
        <v>0</v>
      </c>
      <c r="AE360" s="832">
        <f t="shared" si="122"/>
        <v>0</v>
      </c>
      <c r="AF360" s="833">
        <f t="shared" si="122"/>
        <v>0</v>
      </c>
      <c r="AG360" s="832">
        <f t="shared" si="122"/>
        <v>0</v>
      </c>
      <c r="AH360" s="833">
        <f t="shared" si="122"/>
        <v>0</v>
      </c>
      <c r="AI360" s="832">
        <f t="shared" si="122"/>
        <v>0</v>
      </c>
      <c r="AJ360" s="833">
        <f t="shared" si="122"/>
        <v>0</v>
      </c>
      <c r="AK360" s="832">
        <f t="shared" si="122"/>
        <v>0</v>
      </c>
      <c r="AL360" s="833">
        <f t="shared" si="122"/>
        <v>0</v>
      </c>
      <c r="AM360" s="832">
        <f t="shared" si="122"/>
        <v>0</v>
      </c>
      <c r="AN360" s="836">
        <f t="shared" si="122"/>
        <v>0</v>
      </c>
      <c r="AO360" s="832">
        <f t="shared" si="122"/>
        <v>0</v>
      </c>
      <c r="AP360" s="833">
        <f t="shared" si="122"/>
        <v>0</v>
      </c>
      <c r="AQ360" s="832">
        <f t="shared" si="122"/>
        <v>0</v>
      </c>
      <c r="AR360" s="833">
        <f t="shared" si="122"/>
        <v>0</v>
      </c>
      <c r="AS360" s="832">
        <f t="shared" si="122"/>
        <v>0</v>
      </c>
      <c r="AT360" s="833">
        <f t="shared" si="122"/>
        <v>0</v>
      </c>
      <c r="AU360" s="832">
        <f t="shared" si="122"/>
        <v>0</v>
      </c>
      <c r="AV360" s="833">
        <f t="shared" si="122"/>
        <v>0</v>
      </c>
    </row>
    <row r="361" spans="1:48" s="675" customFormat="1" ht="16.5" hidden="1" thickBot="1">
      <c r="A361" s="755" t="s">
        <v>68</v>
      </c>
      <c r="B361" s="755" t="s">
        <v>26</v>
      </c>
      <c r="C361" s="756">
        <f t="shared" ref="C361:D376" si="123">C55-C208</f>
        <v>0</v>
      </c>
      <c r="D361" s="757">
        <f t="shared" si="123"/>
        <v>0</v>
      </c>
      <c r="E361" s="1197"/>
      <c r="F361" s="1197"/>
      <c r="G361" s="891"/>
      <c r="H361" s="892"/>
      <c r="I361" s="830">
        <f t="shared" si="122"/>
        <v>0</v>
      </c>
      <c r="J361" s="831">
        <f t="shared" si="122"/>
        <v>0</v>
      </c>
      <c r="K361" s="832">
        <f t="shared" si="122"/>
        <v>0</v>
      </c>
      <c r="L361" s="833">
        <f t="shared" si="122"/>
        <v>0</v>
      </c>
      <c r="M361" s="832">
        <f t="shared" si="122"/>
        <v>0</v>
      </c>
      <c r="N361" s="833">
        <f t="shared" si="122"/>
        <v>0</v>
      </c>
      <c r="O361" s="832">
        <f t="shared" si="122"/>
        <v>0</v>
      </c>
      <c r="P361" s="833">
        <f t="shared" si="122"/>
        <v>0</v>
      </c>
      <c r="Q361" s="832">
        <f t="shared" si="122"/>
        <v>0</v>
      </c>
      <c r="R361" s="833">
        <f t="shared" si="122"/>
        <v>0</v>
      </c>
      <c r="S361" s="832">
        <f t="shared" si="122"/>
        <v>0</v>
      </c>
      <c r="T361" s="833">
        <f t="shared" si="122"/>
        <v>0</v>
      </c>
      <c r="U361" s="832">
        <f t="shared" si="122"/>
        <v>0</v>
      </c>
      <c r="V361" s="833">
        <f t="shared" si="122"/>
        <v>0</v>
      </c>
      <c r="W361" s="832">
        <f t="shared" si="122"/>
        <v>0</v>
      </c>
      <c r="X361" s="833">
        <f t="shared" si="122"/>
        <v>0</v>
      </c>
      <c r="Y361" s="832">
        <f t="shared" si="122"/>
        <v>0</v>
      </c>
      <c r="Z361" s="833">
        <f t="shared" si="122"/>
        <v>0</v>
      </c>
      <c r="AA361" s="834">
        <f t="shared" si="122"/>
        <v>0</v>
      </c>
      <c r="AB361" s="835">
        <f t="shared" si="122"/>
        <v>0</v>
      </c>
      <c r="AC361" s="832">
        <f t="shared" si="122"/>
        <v>0</v>
      </c>
      <c r="AD361" s="833">
        <f t="shared" si="122"/>
        <v>0</v>
      </c>
      <c r="AE361" s="832">
        <f t="shared" si="122"/>
        <v>0</v>
      </c>
      <c r="AF361" s="833">
        <f t="shared" si="122"/>
        <v>0</v>
      </c>
      <c r="AG361" s="832">
        <f t="shared" si="122"/>
        <v>0</v>
      </c>
      <c r="AH361" s="833">
        <f t="shared" si="122"/>
        <v>0</v>
      </c>
      <c r="AI361" s="832">
        <f t="shared" si="122"/>
        <v>0</v>
      </c>
      <c r="AJ361" s="833">
        <f t="shared" si="122"/>
        <v>0</v>
      </c>
      <c r="AK361" s="832">
        <f t="shared" si="122"/>
        <v>0</v>
      </c>
      <c r="AL361" s="833">
        <f t="shared" si="122"/>
        <v>0</v>
      </c>
      <c r="AM361" s="832">
        <f t="shared" si="122"/>
        <v>0</v>
      </c>
      <c r="AN361" s="836">
        <f t="shared" si="122"/>
        <v>0</v>
      </c>
      <c r="AO361" s="832">
        <f t="shared" si="122"/>
        <v>0</v>
      </c>
      <c r="AP361" s="833">
        <f t="shared" si="122"/>
        <v>0</v>
      </c>
      <c r="AQ361" s="832">
        <f t="shared" si="122"/>
        <v>0</v>
      </c>
      <c r="AR361" s="833">
        <f t="shared" si="122"/>
        <v>0</v>
      </c>
      <c r="AS361" s="832">
        <f t="shared" si="122"/>
        <v>0</v>
      </c>
      <c r="AT361" s="833">
        <f t="shared" si="122"/>
        <v>0</v>
      </c>
      <c r="AU361" s="832">
        <f t="shared" si="122"/>
        <v>0</v>
      </c>
      <c r="AV361" s="833">
        <f t="shared" si="122"/>
        <v>0</v>
      </c>
    </row>
    <row r="362" spans="1:48" s="675" customFormat="1" ht="16.5" hidden="1" thickBot="1">
      <c r="A362" s="760" t="s">
        <v>4</v>
      </c>
      <c r="B362" s="760" t="s">
        <v>80</v>
      </c>
      <c r="C362" s="756">
        <f t="shared" si="123"/>
        <v>0</v>
      </c>
      <c r="D362" s="757">
        <f t="shared" si="123"/>
        <v>0</v>
      </c>
      <c r="E362" s="1197"/>
      <c r="F362" s="1197"/>
      <c r="G362" s="891"/>
      <c r="H362" s="892"/>
      <c r="I362" s="830">
        <f t="shared" si="122"/>
        <v>0</v>
      </c>
      <c r="J362" s="831">
        <f t="shared" si="122"/>
        <v>0</v>
      </c>
      <c r="K362" s="832">
        <f t="shared" si="122"/>
        <v>0</v>
      </c>
      <c r="L362" s="833">
        <f t="shared" si="122"/>
        <v>0</v>
      </c>
      <c r="M362" s="832">
        <f t="shared" si="122"/>
        <v>0</v>
      </c>
      <c r="N362" s="833">
        <f t="shared" si="122"/>
        <v>0</v>
      </c>
      <c r="O362" s="832">
        <f t="shared" si="122"/>
        <v>0</v>
      </c>
      <c r="P362" s="833">
        <f t="shared" si="122"/>
        <v>0</v>
      </c>
      <c r="Q362" s="832">
        <f t="shared" si="122"/>
        <v>0</v>
      </c>
      <c r="R362" s="833">
        <f t="shared" si="122"/>
        <v>0</v>
      </c>
      <c r="S362" s="832">
        <f t="shared" si="122"/>
        <v>0</v>
      </c>
      <c r="T362" s="833">
        <f t="shared" si="122"/>
        <v>0</v>
      </c>
      <c r="U362" s="832">
        <f t="shared" si="122"/>
        <v>0</v>
      </c>
      <c r="V362" s="833">
        <f t="shared" si="122"/>
        <v>0</v>
      </c>
      <c r="W362" s="832">
        <f t="shared" si="122"/>
        <v>0</v>
      </c>
      <c r="X362" s="833">
        <f t="shared" si="122"/>
        <v>0</v>
      </c>
      <c r="Y362" s="832">
        <f t="shared" si="122"/>
        <v>0</v>
      </c>
      <c r="Z362" s="833">
        <f t="shared" si="122"/>
        <v>0</v>
      </c>
      <c r="AA362" s="834">
        <f t="shared" si="122"/>
        <v>0</v>
      </c>
      <c r="AB362" s="835">
        <f t="shared" si="122"/>
        <v>0</v>
      </c>
      <c r="AC362" s="832">
        <f t="shared" si="122"/>
        <v>0</v>
      </c>
      <c r="AD362" s="833">
        <f t="shared" si="122"/>
        <v>0</v>
      </c>
      <c r="AE362" s="832">
        <f t="shared" si="122"/>
        <v>0</v>
      </c>
      <c r="AF362" s="833">
        <f t="shared" si="122"/>
        <v>0</v>
      </c>
      <c r="AG362" s="832">
        <f t="shared" si="122"/>
        <v>0</v>
      </c>
      <c r="AH362" s="833">
        <f t="shared" si="122"/>
        <v>0</v>
      </c>
      <c r="AI362" s="832">
        <f t="shared" si="122"/>
        <v>0</v>
      </c>
      <c r="AJ362" s="833">
        <f t="shared" si="122"/>
        <v>0</v>
      </c>
      <c r="AK362" s="832">
        <f t="shared" si="122"/>
        <v>0</v>
      </c>
      <c r="AL362" s="833">
        <f t="shared" si="122"/>
        <v>0</v>
      </c>
      <c r="AM362" s="832">
        <f t="shared" si="122"/>
        <v>0</v>
      </c>
      <c r="AN362" s="836">
        <f t="shared" si="122"/>
        <v>0</v>
      </c>
      <c r="AO362" s="832">
        <f t="shared" si="122"/>
        <v>0</v>
      </c>
      <c r="AP362" s="833">
        <f t="shared" si="122"/>
        <v>0</v>
      </c>
      <c r="AQ362" s="832">
        <f t="shared" si="122"/>
        <v>0</v>
      </c>
      <c r="AR362" s="833">
        <f t="shared" si="122"/>
        <v>0</v>
      </c>
      <c r="AS362" s="832">
        <f t="shared" si="122"/>
        <v>0</v>
      </c>
      <c r="AT362" s="833">
        <f t="shared" si="122"/>
        <v>0</v>
      </c>
      <c r="AU362" s="832">
        <f t="shared" si="122"/>
        <v>0</v>
      </c>
      <c r="AV362" s="833">
        <f t="shared" si="122"/>
        <v>0</v>
      </c>
    </row>
    <row r="363" spans="1:48" s="675" customFormat="1" ht="16.5" hidden="1" thickBot="1">
      <c r="A363" s="749" t="s">
        <v>81</v>
      </c>
      <c r="B363" s="750" t="s">
        <v>224</v>
      </c>
      <c r="C363" s="751">
        <f t="shared" si="123"/>
        <v>0</v>
      </c>
      <c r="D363" s="742">
        <f t="shared" si="123"/>
        <v>0</v>
      </c>
      <c r="E363" s="1197"/>
      <c r="F363" s="1197"/>
      <c r="G363" s="889"/>
      <c r="H363" s="890"/>
      <c r="I363" s="823">
        <f t="shared" si="122"/>
        <v>0</v>
      </c>
      <c r="J363" s="824">
        <f t="shared" si="122"/>
        <v>0</v>
      </c>
      <c r="K363" s="825">
        <f t="shared" si="122"/>
        <v>0</v>
      </c>
      <c r="L363" s="826">
        <f t="shared" si="122"/>
        <v>0</v>
      </c>
      <c r="M363" s="825">
        <f t="shared" si="122"/>
        <v>0</v>
      </c>
      <c r="N363" s="826">
        <f t="shared" si="122"/>
        <v>0</v>
      </c>
      <c r="O363" s="825">
        <f t="shared" si="122"/>
        <v>0</v>
      </c>
      <c r="P363" s="826">
        <f t="shared" si="122"/>
        <v>0</v>
      </c>
      <c r="Q363" s="825">
        <f t="shared" si="122"/>
        <v>0</v>
      </c>
      <c r="R363" s="826">
        <f t="shared" si="122"/>
        <v>0</v>
      </c>
      <c r="S363" s="825">
        <f t="shared" si="122"/>
        <v>0</v>
      </c>
      <c r="T363" s="826">
        <f t="shared" si="122"/>
        <v>0</v>
      </c>
      <c r="U363" s="825">
        <f t="shared" si="122"/>
        <v>0</v>
      </c>
      <c r="V363" s="826">
        <f t="shared" si="122"/>
        <v>0</v>
      </c>
      <c r="W363" s="825">
        <f t="shared" si="122"/>
        <v>0</v>
      </c>
      <c r="X363" s="826">
        <f t="shared" si="122"/>
        <v>0</v>
      </c>
      <c r="Y363" s="825">
        <f t="shared" si="122"/>
        <v>0</v>
      </c>
      <c r="Z363" s="826">
        <f t="shared" si="122"/>
        <v>0</v>
      </c>
      <c r="AA363" s="827">
        <f t="shared" si="122"/>
        <v>0</v>
      </c>
      <c r="AB363" s="828">
        <f t="shared" si="122"/>
        <v>0</v>
      </c>
      <c r="AC363" s="825">
        <f t="shared" si="122"/>
        <v>0</v>
      </c>
      <c r="AD363" s="826">
        <f t="shared" si="122"/>
        <v>0</v>
      </c>
      <c r="AE363" s="825">
        <f t="shared" si="122"/>
        <v>0</v>
      </c>
      <c r="AF363" s="826">
        <f t="shared" si="122"/>
        <v>0</v>
      </c>
      <c r="AG363" s="825">
        <f t="shared" si="122"/>
        <v>0</v>
      </c>
      <c r="AH363" s="826">
        <f t="shared" si="122"/>
        <v>0</v>
      </c>
      <c r="AI363" s="825">
        <f t="shared" si="122"/>
        <v>0</v>
      </c>
      <c r="AJ363" s="826">
        <f t="shared" si="122"/>
        <v>0</v>
      </c>
      <c r="AK363" s="825">
        <f t="shared" si="122"/>
        <v>0</v>
      </c>
      <c r="AL363" s="826">
        <f t="shared" si="122"/>
        <v>0</v>
      </c>
      <c r="AM363" s="825">
        <f t="shared" si="122"/>
        <v>0</v>
      </c>
      <c r="AN363" s="829">
        <f t="shared" si="122"/>
        <v>0</v>
      </c>
      <c r="AO363" s="851">
        <f t="shared" si="122"/>
        <v>0</v>
      </c>
      <c r="AP363" s="852">
        <f t="shared" si="122"/>
        <v>0</v>
      </c>
      <c r="AQ363" s="825">
        <f t="shared" si="122"/>
        <v>0</v>
      </c>
      <c r="AR363" s="826">
        <f t="shared" si="122"/>
        <v>0</v>
      </c>
      <c r="AS363" s="825">
        <f t="shared" si="122"/>
        <v>0</v>
      </c>
      <c r="AT363" s="826">
        <f t="shared" si="122"/>
        <v>0</v>
      </c>
      <c r="AU363" s="825">
        <f t="shared" si="122"/>
        <v>0</v>
      </c>
      <c r="AV363" s="826">
        <f t="shared" si="122"/>
        <v>0</v>
      </c>
    </row>
    <row r="364" spans="1:48" s="675" customFormat="1" ht="16.5" hidden="1" thickBot="1">
      <c r="A364" s="755"/>
      <c r="B364" s="755" t="s">
        <v>36</v>
      </c>
      <c r="C364" s="756">
        <f t="shared" si="123"/>
        <v>0</v>
      </c>
      <c r="D364" s="742">
        <f t="shared" si="123"/>
        <v>0</v>
      </c>
      <c r="E364" s="1197"/>
      <c r="F364" s="1197"/>
      <c r="G364" s="891"/>
      <c r="H364" s="890"/>
      <c r="I364" s="830">
        <f t="shared" si="122"/>
        <v>0</v>
      </c>
      <c r="J364" s="831">
        <f t="shared" si="122"/>
        <v>0</v>
      </c>
      <c r="K364" s="832">
        <f t="shared" si="122"/>
        <v>0</v>
      </c>
      <c r="L364" s="833">
        <f t="shared" si="122"/>
        <v>0</v>
      </c>
      <c r="M364" s="832">
        <f t="shared" si="122"/>
        <v>0</v>
      </c>
      <c r="N364" s="833">
        <f t="shared" si="122"/>
        <v>0</v>
      </c>
      <c r="O364" s="832">
        <f t="shared" si="122"/>
        <v>0</v>
      </c>
      <c r="P364" s="833">
        <f t="shared" si="122"/>
        <v>0</v>
      </c>
      <c r="Q364" s="832">
        <f t="shared" si="122"/>
        <v>0</v>
      </c>
      <c r="R364" s="833">
        <f t="shared" si="122"/>
        <v>0</v>
      </c>
      <c r="S364" s="832">
        <f t="shared" si="122"/>
        <v>0</v>
      </c>
      <c r="T364" s="833">
        <f t="shared" si="122"/>
        <v>0</v>
      </c>
      <c r="U364" s="832">
        <f t="shared" si="122"/>
        <v>0</v>
      </c>
      <c r="V364" s="833">
        <f t="shared" si="122"/>
        <v>0</v>
      </c>
      <c r="W364" s="832">
        <f t="shared" si="122"/>
        <v>0</v>
      </c>
      <c r="X364" s="833">
        <f t="shared" ref="X364:AV364" si="124">X58-X211</f>
        <v>0</v>
      </c>
      <c r="Y364" s="832">
        <f t="shared" si="124"/>
        <v>0</v>
      </c>
      <c r="Z364" s="833">
        <f t="shared" si="124"/>
        <v>0</v>
      </c>
      <c r="AA364" s="834">
        <f t="shared" si="124"/>
        <v>0</v>
      </c>
      <c r="AB364" s="835">
        <f t="shared" si="124"/>
        <v>0</v>
      </c>
      <c r="AC364" s="832">
        <f t="shared" si="124"/>
        <v>0</v>
      </c>
      <c r="AD364" s="833">
        <f t="shared" si="124"/>
        <v>0</v>
      </c>
      <c r="AE364" s="832">
        <f t="shared" si="124"/>
        <v>0</v>
      </c>
      <c r="AF364" s="833">
        <f t="shared" si="124"/>
        <v>0</v>
      </c>
      <c r="AG364" s="832">
        <f t="shared" si="124"/>
        <v>0</v>
      </c>
      <c r="AH364" s="833">
        <f t="shared" si="124"/>
        <v>0</v>
      </c>
      <c r="AI364" s="832">
        <f t="shared" si="124"/>
        <v>0</v>
      </c>
      <c r="AJ364" s="833">
        <f t="shared" si="124"/>
        <v>0</v>
      </c>
      <c r="AK364" s="832">
        <f t="shared" si="124"/>
        <v>0</v>
      </c>
      <c r="AL364" s="833">
        <f t="shared" si="124"/>
        <v>0</v>
      </c>
      <c r="AM364" s="832">
        <f t="shared" si="124"/>
        <v>0</v>
      </c>
      <c r="AN364" s="836">
        <f t="shared" si="124"/>
        <v>0</v>
      </c>
      <c r="AO364" s="832">
        <f t="shared" si="124"/>
        <v>0</v>
      </c>
      <c r="AP364" s="833">
        <f t="shared" si="124"/>
        <v>0</v>
      </c>
      <c r="AQ364" s="832">
        <f t="shared" si="124"/>
        <v>0</v>
      </c>
      <c r="AR364" s="833">
        <f t="shared" si="124"/>
        <v>0</v>
      </c>
      <c r="AS364" s="832">
        <f t="shared" si="124"/>
        <v>0</v>
      </c>
      <c r="AT364" s="833">
        <f t="shared" si="124"/>
        <v>0</v>
      </c>
      <c r="AU364" s="832">
        <f t="shared" si="124"/>
        <v>0</v>
      </c>
      <c r="AV364" s="833">
        <f t="shared" si="124"/>
        <v>0</v>
      </c>
    </row>
    <row r="365" spans="1:48" s="675" customFormat="1" ht="16.5" hidden="1" thickBot="1">
      <c r="A365" s="755" t="s">
        <v>37</v>
      </c>
      <c r="B365" s="755" t="s">
        <v>61</v>
      </c>
      <c r="C365" s="756">
        <f t="shared" si="123"/>
        <v>0</v>
      </c>
      <c r="D365" s="757">
        <f t="shared" si="123"/>
        <v>0</v>
      </c>
      <c r="E365" s="1197"/>
      <c r="F365" s="1197"/>
      <c r="G365" s="891"/>
      <c r="H365" s="892"/>
      <c r="I365" s="830">
        <f t="shared" ref="I365:AV371" si="125">I59-I212</f>
        <v>0</v>
      </c>
      <c r="J365" s="831">
        <f t="shared" si="125"/>
        <v>0</v>
      </c>
      <c r="K365" s="832">
        <f t="shared" si="125"/>
        <v>0</v>
      </c>
      <c r="L365" s="833">
        <f t="shared" si="125"/>
        <v>0</v>
      </c>
      <c r="M365" s="832">
        <f t="shared" si="125"/>
        <v>0</v>
      </c>
      <c r="N365" s="833">
        <f t="shared" si="125"/>
        <v>0</v>
      </c>
      <c r="O365" s="832">
        <f t="shared" si="125"/>
        <v>0</v>
      </c>
      <c r="P365" s="833">
        <f t="shared" si="125"/>
        <v>0</v>
      </c>
      <c r="Q365" s="832">
        <f t="shared" si="125"/>
        <v>0</v>
      </c>
      <c r="R365" s="833">
        <f t="shared" si="125"/>
        <v>0</v>
      </c>
      <c r="S365" s="832">
        <f t="shared" si="125"/>
        <v>0</v>
      </c>
      <c r="T365" s="833">
        <f t="shared" si="125"/>
        <v>0</v>
      </c>
      <c r="U365" s="832">
        <f t="shared" si="125"/>
        <v>0</v>
      </c>
      <c r="V365" s="833">
        <f t="shared" si="125"/>
        <v>0</v>
      </c>
      <c r="W365" s="832">
        <f t="shared" si="125"/>
        <v>0</v>
      </c>
      <c r="X365" s="833">
        <f t="shared" si="125"/>
        <v>0</v>
      </c>
      <c r="Y365" s="832">
        <f t="shared" si="125"/>
        <v>0</v>
      </c>
      <c r="Z365" s="833">
        <f t="shared" si="125"/>
        <v>0</v>
      </c>
      <c r="AA365" s="834">
        <f t="shared" si="125"/>
        <v>0</v>
      </c>
      <c r="AB365" s="835">
        <f t="shared" si="125"/>
        <v>0</v>
      </c>
      <c r="AC365" s="832">
        <f t="shared" si="125"/>
        <v>0</v>
      </c>
      <c r="AD365" s="833">
        <f t="shared" si="125"/>
        <v>0</v>
      </c>
      <c r="AE365" s="832">
        <f t="shared" si="125"/>
        <v>0</v>
      </c>
      <c r="AF365" s="833">
        <f t="shared" si="125"/>
        <v>0</v>
      </c>
      <c r="AG365" s="832">
        <f t="shared" si="125"/>
        <v>0</v>
      </c>
      <c r="AH365" s="833">
        <f t="shared" si="125"/>
        <v>0</v>
      </c>
      <c r="AI365" s="832">
        <f t="shared" si="125"/>
        <v>0</v>
      </c>
      <c r="AJ365" s="833">
        <f t="shared" si="125"/>
        <v>0</v>
      </c>
      <c r="AK365" s="832">
        <f t="shared" si="125"/>
        <v>0</v>
      </c>
      <c r="AL365" s="833">
        <f t="shared" si="125"/>
        <v>0</v>
      </c>
      <c r="AM365" s="832">
        <f t="shared" si="125"/>
        <v>0</v>
      </c>
      <c r="AN365" s="836">
        <f t="shared" si="125"/>
        <v>0</v>
      </c>
      <c r="AO365" s="832">
        <f t="shared" si="125"/>
        <v>0</v>
      </c>
      <c r="AP365" s="833">
        <f t="shared" si="125"/>
        <v>0</v>
      </c>
      <c r="AQ365" s="832">
        <f t="shared" si="125"/>
        <v>0</v>
      </c>
      <c r="AR365" s="833">
        <f t="shared" si="125"/>
        <v>0</v>
      </c>
      <c r="AS365" s="832">
        <f t="shared" si="125"/>
        <v>0</v>
      </c>
      <c r="AT365" s="833">
        <f t="shared" si="125"/>
        <v>0</v>
      </c>
      <c r="AU365" s="832">
        <f t="shared" si="125"/>
        <v>0</v>
      </c>
      <c r="AV365" s="833">
        <f t="shared" si="125"/>
        <v>0</v>
      </c>
    </row>
    <row r="366" spans="1:48" s="675" customFormat="1" ht="16.5" hidden="1" thickBot="1">
      <c r="A366" s="755" t="s">
        <v>27</v>
      </c>
      <c r="B366" s="755" t="s">
        <v>104</v>
      </c>
      <c r="C366" s="756">
        <f t="shared" si="123"/>
        <v>0</v>
      </c>
      <c r="D366" s="757">
        <f t="shared" si="123"/>
        <v>0</v>
      </c>
      <c r="E366" s="1197"/>
      <c r="F366" s="1197"/>
      <c r="G366" s="891"/>
      <c r="H366" s="892"/>
      <c r="I366" s="830">
        <f t="shared" si="125"/>
        <v>0</v>
      </c>
      <c r="J366" s="831">
        <f t="shared" si="125"/>
        <v>0</v>
      </c>
      <c r="K366" s="832">
        <f t="shared" si="125"/>
        <v>0</v>
      </c>
      <c r="L366" s="833">
        <f t="shared" si="125"/>
        <v>0</v>
      </c>
      <c r="M366" s="832">
        <f t="shared" si="125"/>
        <v>0</v>
      </c>
      <c r="N366" s="833">
        <f t="shared" si="125"/>
        <v>0</v>
      </c>
      <c r="O366" s="832">
        <f t="shared" si="125"/>
        <v>0</v>
      </c>
      <c r="P366" s="833">
        <f t="shared" si="125"/>
        <v>0</v>
      </c>
      <c r="Q366" s="832">
        <f t="shared" si="125"/>
        <v>0</v>
      </c>
      <c r="R366" s="833">
        <f t="shared" si="125"/>
        <v>0</v>
      </c>
      <c r="S366" s="832">
        <f t="shared" si="125"/>
        <v>0</v>
      </c>
      <c r="T366" s="833">
        <f t="shared" si="125"/>
        <v>0</v>
      </c>
      <c r="U366" s="832">
        <f t="shared" si="125"/>
        <v>0</v>
      </c>
      <c r="V366" s="833">
        <f t="shared" si="125"/>
        <v>0</v>
      </c>
      <c r="W366" s="832">
        <f t="shared" si="125"/>
        <v>0</v>
      </c>
      <c r="X366" s="833">
        <f t="shared" si="125"/>
        <v>0</v>
      </c>
      <c r="Y366" s="832">
        <f t="shared" si="125"/>
        <v>0</v>
      </c>
      <c r="Z366" s="833">
        <f t="shared" si="125"/>
        <v>0</v>
      </c>
      <c r="AA366" s="834">
        <f t="shared" si="125"/>
        <v>0</v>
      </c>
      <c r="AB366" s="835">
        <f t="shared" si="125"/>
        <v>0</v>
      </c>
      <c r="AC366" s="832">
        <f t="shared" si="125"/>
        <v>0</v>
      </c>
      <c r="AD366" s="833">
        <f t="shared" si="125"/>
        <v>0</v>
      </c>
      <c r="AE366" s="832">
        <f t="shared" si="125"/>
        <v>0</v>
      </c>
      <c r="AF366" s="833">
        <f t="shared" si="125"/>
        <v>0</v>
      </c>
      <c r="AG366" s="832">
        <f t="shared" si="125"/>
        <v>0</v>
      </c>
      <c r="AH366" s="833">
        <f t="shared" si="125"/>
        <v>0</v>
      </c>
      <c r="AI366" s="832">
        <f t="shared" si="125"/>
        <v>0</v>
      </c>
      <c r="AJ366" s="833">
        <f t="shared" si="125"/>
        <v>0</v>
      </c>
      <c r="AK366" s="832">
        <f t="shared" si="125"/>
        <v>0</v>
      </c>
      <c r="AL366" s="833">
        <f t="shared" si="125"/>
        <v>0</v>
      </c>
      <c r="AM366" s="832">
        <f t="shared" si="125"/>
        <v>0</v>
      </c>
      <c r="AN366" s="836">
        <f t="shared" si="125"/>
        <v>0</v>
      </c>
      <c r="AO366" s="832">
        <f t="shared" si="125"/>
        <v>0</v>
      </c>
      <c r="AP366" s="833">
        <f t="shared" si="125"/>
        <v>0</v>
      </c>
      <c r="AQ366" s="832">
        <f t="shared" si="125"/>
        <v>0</v>
      </c>
      <c r="AR366" s="833">
        <f t="shared" si="125"/>
        <v>0</v>
      </c>
      <c r="AS366" s="832">
        <f t="shared" si="125"/>
        <v>0</v>
      </c>
      <c r="AT366" s="833">
        <f t="shared" si="125"/>
        <v>0</v>
      </c>
      <c r="AU366" s="832">
        <f t="shared" si="125"/>
        <v>0</v>
      </c>
      <c r="AV366" s="833">
        <f t="shared" si="125"/>
        <v>0</v>
      </c>
    </row>
    <row r="367" spans="1:48" s="675" customFormat="1" ht="16.5" hidden="1" thickBot="1">
      <c r="A367" s="755" t="s">
        <v>46</v>
      </c>
      <c r="B367" s="755" t="s">
        <v>20</v>
      </c>
      <c r="C367" s="756">
        <f t="shared" si="123"/>
        <v>0</v>
      </c>
      <c r="D367" s="757">
        <f t="shared" si="123"/>
        <v>0</v>
      </c>
      <c r="E367" s="1197"/>
      <c r="F367" s="1197"/>
      <c r="G367" s="891"/>
      <c r="H367" s="892"/>
      <c r="I367" s="830">
        <f t="shared" si="125"/>
        <v>0</v>
      </c>
      <c r="J367" s="831">
        <f t="shared" si="125"/>
        <v>0</v>
      </c>
      <c r="K367" s="832">
        <f t="shared" si="125"/>
        <v>0</v>
      </c>
      <c r="L367" s="833">
        <f t="shared" si="125"/>
        <v>0</v>
      </c>
      <c r="M367" s="832">
        <f t="shared" si="125"/>
        <v>0</v>
      </c>
      <c r="N367" s="833">
        <f t="shared" si="125"/>
        <v>0</v>
      </c>
      <c r="O367" s="832">
        <f t="shared" si="125"/>
        <v>0</v>
      </c>
      <c r="P367" s="833">
        <f t="shared" si="125"/>
        <v>0</v>
      </c>
      <c r="Q367" s="832">
        <f t="shared" si="125"/>
        <v>0</v>
      </c>
      <c r="R367" s="833">
        <f t="shared" si="125"/>
        <v>0</v>
      </c>
      <c r="S367" s="832">
        <f t="shared" si="125"/>
        <v>0</v>
      </c>
      <c r="T367" s="833">
        <f t="shared" si="125"/>
        <v>0</v>
      </c>
      <c r="U367" s="832">
        <f t="shared" si="125"/>
        <v>0</v>
      </c>
      <c r="V367" s="833">
        <f t="shared" si="125"/>
        <v>0</v>
      </c>
      <c r="W367" s="832">
        <f t="shared" si="125"/>
        <v>0</v>
      </c>
      <c r="X367" s="833">
        <f t="shared" si="125"/>
        <v>0</v>
      </c>
      <c r="Y367" s="832">
        <f t="shared" si="125"/>
        <v>0</v>
      </c>
      <c r="Z367" s="833">
        <f t="shared" si="125"/>
        <v>0</v>
      </c>
      <c r="AA367" s="834">
        <f t="shared" si="125"/>
        <v>0</v>
      </c>
      <c r="AB367" s="835">
        <f t="shared" si="125"/>
        <v>0</v>
      </c>
      <c r="AC367" s="832">
        <f t="shared" si="125"/>
        <v>0</v>
      </c>
      <c r="AD367" s="833">
        <f t="shared" si="125"/>
        <v>0</v>
      </c>
      <c r="AE367" s="832">
        <f t="shared" si="125"/>
        <v>0</v>
      </c>
      <c r="AF367" s="833">
        <f t="shared" si="125"/>
        <v>0</v>
      </c>
      <c r="AG367" s="832">
        <f t="shared" si="125"/>
        <v>0</v>
      </c>
      <c r="AH367" s="833">
        <f t="shared" si="125"/>
        <v>0</v>
      </c>
      <c r="AI367" s="832">
        <f t="shared" si="125"/>
        <v>0</v>
      </c>
      <c r="AJ367" s="833">
        <f t="shared" si="125"/>
        <v>0</v>
      </c>
      <c r="AK367" s="832">
        <f t="shared" si="125"/>
        <v>0</v>
      </c>
      <c r="AL367" s="833">
        <f t="shared" si="125"/>
        <v>0</v>
      </c>
      <c r="AM367" s="832">
        <f t="shared" si="125"/>
        <v>0</v>
      </c>
      <c r="AN367" s="836">
        <f t="shared" si="125"/>
        <v>0</v>
      </c>
      <c r="AO367" s="832">
        <f t="shared" si="125"/>
        <v>0</v>
      </c>
      <c r="AP367" s="833">
        <f t="shared" si="125"/>
        <v>0</v>
      </c>
      <c r="AQ367" s="832">
        <f t="shared" si="125"/>
        <v>0</v>
      </c>
      <c r="AR367" s="833">
        <f t="shared" si="125"/>
        <v>0</v>
      </c>
      <c r="AS367" s="832">
        <f t="shared" si="125"/>
        <v>0</v>
      </c>
      <c r="AT367" s="833">
        <f t="shared" si="125"/>
        <v>0</v>
      </c>
      <c r="AU367" s="832">
        <f t="shared" si="125"/>
        <v>0</v>
      </c>
      <c r="AV367" s="833">
        <f t="shared" si="125"/>
        <v>0</v>
      </c>
    </row>
    <row r="368" spans="1:48" s="675" customFormat="1" ht="16.5" hidden="1" thickBot="1">
      <c r="A368" s="755" t="s">
        <v>68</v>
      </c>
      <c r="B368" s="760" t="s">
        <v>50</v>
      </c>
      <c r="C368" s="756">
        <f t="shared" si="123"/>
        <v>0</v>
      </c>
      <c r="D368" s="757">
        <f t="shared" si="123"/>
        <v>0</v>
      </c>
      <c r="E368" s="1197"/>
      <c r="F368" s="1197"/>
      <c r="G368" s="891"/>
      <c r="H368" s="892"/>
      <c r="I368" s="830">
        <f t="shared" si="125"/>
        <v>0</v>
      </c>
      <c r="J368" s="831">
        <f t="shared" si="125"/>
        <v>0</v>
      </c>
      <c r="K368" s="832">
        <f t="shared" si="125"/>
        <v>0</v>
      </c>
      <c r="L368" s="833">
        <f t="shared" si="125"/>
        <v>0</v>
      </c>
      <c r="M368" s="832">
        <f t="shared" si="125"/>
        <v>0</v>
      </c>
      <c r="N368" s="833">
        <f t="shared" si="125"/>
        <v>0</v>
      </c>
      <c r="O368" s="832">
        <f t="shared" si="125"/>
        <v>0</v>
      </c>
      <c r="P368" s="833">
        <f t="shared" si="125"/>
        <v>0</v>
      </c>
      <c r="Q368" s="832">
        <f t="shared" si="125"/>
        <v>0</v>
      </c>
      <c r="R368" s="833">
        <f t="shared" si="125"/>
        <v>0</v>
      </c>
      <c r="S368" s="832">
        <f t="shared" si="125"/>
        <v>0</v>
      </c>
      <c r="T368" s="833">
        <f t="shared" si="125"/>
        <v>0</v>
      </c>
      <c r="U368" s="832">
        <f t="shared" si="125"/>
        <v>0</v>
      </c>
      <c r="V368" s="833">
        <f t="shared" si="125"/>
        <v>0</v>
      </c>
      <c r="W368" s="832">
        <f t="shared" si="125"/>
        <v>0</v>
      </c>
      <c r="X368" s="833">
        <f t="shared" si="125"/>
        <v>0</v>
      </c>
      <c r="Y368" s="832">
        <f t="shared" si="125"/>
        <v>0</v>
      </c>
      <c r="Z368" s="833">
        <f t="shared" si="125"/>
        <v>0</v>
      </c>
      <c r="AA368" s="834">
        <f t="shared" si="125"/>
        <v>0</v>
      </c>
      <c r="AB368" s="835">
        <f t="shared" si="125"/>
        <v>0</v>
      </c>
      <c r="AC368" s="832">
        <f t="shared" si="125"/>
        <v>0</v>
      </c>
      <c r="AD368" s="833">
        <f t="shared" si="125"/>
        <v>0</v>
      </c>
      <c r="AE368" s="832">
        <f t="shared" si="125"/>
        <v>0</v>
      </c>
      <c r="AF368" s="833">
        <f t="shared" si="125"/>
        <v>0</v>
      </c>
      <c r="AG368" s="832">
        <f t="shared" si="125"/>
        <v>0</v>
      </c>
      <c r="AH368" s="833">
        <f t="shared" si="125"/>
        <v>0</v>
      </c>
      <c r="AI368" s="832">
        <f t="shared" si="125"/>
        <v>0</v>
      </c>
      <c r="AJ368" s="833">
        <f t="shared" si="125"/>
        <v>0</v>
      </c>
      <c r="AK368" s="832">
        <f t="shared" si="125"/>
        <v>0</v>
      </c>
      <c r="AL368" s="833">
        <f t="shared" si="125"/>
        <v>0</v>
      </c>
      <c r="AM368" s="832">
        <f t="shared" si="125"/>
        <v>0</v>
      </c>
      <c r="AN368" s="836">
        <f t="shared" si="125"/>
        <v>0</v>
      </c>
      <c r="AO368" s="832">
        <f t="shared" si="125"/>
        <v>0</v>
      </c>
      <c r="AP368" s="833">
        <f t="shared" si="125"/>
        <v>0</v>
      </c>
      <c r="AQ368" s="832">
        <f t="shared" si="125"/>
        <v>0</v>
      </c>
      <c r="AR368" s="833">
        <f t="shared" si="125"/>
        <v>0</v>
      </c>
      <c r="AS368" s="832">
        <f t="shared" si="125"/>
        <v>0</v>
      </c>
      <c r="AT368" s="833">
        <f t="shared" si="125"/>
        <v>0</v>
      </c>
      <c r="AU368" s="832">
        <f t="shared" si="125"/>
        <v>0</v>
      </c>
      <c r="AV368" s="833">
        <f t="shared" si="125"/>
        <v>0</v>
      </c>
    </row>
    <row r="369" spans="1:48" s="675" customFormat="1" ht="16.5" hidden="1" thickBot="1">
      <c r="A369" s="749" t="s">
        <v>225</v>
      </c>
      <c r="B369" s="750" t="s">
        <v>226</v>
      </c>
      <c r="C369" s="751">
        <f t="shared" si="123"/>
        <v>0</v>
      </c>
      <c r="D369" s="742">
        <f t="shared" si="123"/>
        <v>0</v>
      </c>
      <c r="E369" s="1197"/>
      <c r="F369" s="1197"/>
      <c r="G369" s="889"/>
      <c r="H369" s="890"/>
      <c r="I369" s="823">
        <f t="shared" si="125"/>
        <v>0</v>
      </c>
      <c r="J369" s="824">
        <f t="shared" si="125"/>
        <v>0</v>
      </c>
      <c r="K369" s="825">
        <f t="shared" si="125"/>
        <v>0</v>
      </c>
      <c r="L369" s="826">
        <f t="shared" si="125"/>
        <v>0</v>
      </c>
      <c r="M369" s="825">
        <f t="shared" si="125"/>
        <v>0</v>
      </c>
      <c r="N369" s="826">
        <f t="shared" si="125"/>
        <v>0</v>
      </c>
      <c r="O369" s="825">
        <f t="shared" si="125"/>
        <v>0</v>
      </c>
      <c r="P369" s="826">
        <f t="shared" si="125"/>
        <v>0</v>
      </c>
      <c r="Q369" s="825">
        <f t="shared" si="125"/>
        <v>0</v>
      </c>
      <c r="R369" s="826">
        <f t="shared" si="125"/>
        <v>0</v>
      </c>
      <c r="S369" s="825">
        <f t="shared" si="125"/>
        <v>0</v>
      </c>
      <c r="T369" s="826">
        <f t="shared" si="125"/>
        <v>0</v>
      </c>
      <c r="U369" s="825">
        <f t="shared" si="125"/>
        <v>0</v>
      </c>
      <c r="V369" s="826">
        <f t="shared" si="125"/>
        <v>0</v>
      </c>
      <c r="W369" s="825">
        <f t="shared" si="125"/>
        <v>0</v>
      </c>
      <c r="X369" s="826">
        <f t="shared" si="125"/>
        <v>0</v>
      </c>
      <c r="Y369" s="825">
        <f t="shared" si="125"/>
        <v>0</v>
      </c>
      <c r="Z369" s="826">
        <f t="shared" si="125"/>
        <v>0</v>
      </c>
      <c r="AA369" s="827">
        <f t="shared" si="125"/>
        <v>0</v>
      </c>
      <c r="AB369" s="828">
        <f t="shared" si="125"/>
        <v>0</v>
      </c>
      <c r="AC369" s="825">
        <f t="shared" si="125"/>
        <v>0</v>
      </c>
      <c r="AD369" s="826">
        <f t="shared" si="125"/>
        <v>0</v>
      </c>
      <c r="AE369" s="825">
        <f t="shared" si="125"/>
        <v>0</v>
      </c>
      <c r="AF369" s="826">
        <f t="shared" si="125"/>
        <v>0</v>
      </c>
      <c r="AG369" s="825">
        <f t="shared" si="125"/>
        <v>0</v>
      </c>
      <c r="AH369" s="826">
        <f t="shared" si="125"/>
        <v>0</v>
      </c>
      <c r="AI369" s="825">
        <f t="shared" si="125"/>
        <v>0</v>
      </c>
      <c r="AJ369" s="826">
        <f t="shared" si="125"/>
        <v>0</v>
      </c>
      <c r="AK369" s="825">
        <f t="shared" si="125"/>
        <v>0</v>
      </c>
      <c r="AL369" s="826">
        <f t="shared" si="125"/>
        <v>0</v>
      </c>
      <c r="AM369" s="825">
        <f t="shared" si="125"/>
        <v>0</v>
      </c>
      <c r="AN369" s="829">
        <f t="shared" si="125"/>
        <v>0</v>
      </c>
      <c r="AO369" s="825">
        <f t="shared" si="125"/>
        <v>0</v>
      </c>
      <c r="AP369" s="826">
        <f t="shared" si="125"/>
        <v>0</v>
      </c>
      <c r="AQ369" s="825">
        <f t="shared" si="125"/>
        <v>0</v>
      </c>
      <c r="AR369" s="826">
        <f t="shared" si="125"/>
        <v>0</v>
      </c>
      <c r="AS369" s="825">
        <f t="shared" si="125"/>
        <v>0</v>
      </c>
      <c r="AT369" s="826">
        <f t="shared" si="125"/>
        <v>0</v>
      </c>
      <c r="AU369" s="825">
        <f t="shared" si="125"/>
        <v>0</v>
      </c>
      <c r="AV369" s="826">
        <f t="shared" si="125"/>
        <v>0</v>
      </c>
    </row>
    <row r="370" spans="1:48" s="675" customFormat="1" ht="16.5" hidden="1" thickBot="1">
      <c r="A370" s="755"/>
      <c r="B370" s="755" t="s">
        <v>36</v>
      </c>
      <c r="C370" s="756">
        <f t="shared" si="123"/>
        <v>0</v>
      </c>
      <c r="D370" s="742">
        <f t="shared" si="123"/>
        <v>0</v>
      </c>
      <c r="E370" s="1197"/>
      <c r="F370" s="1197"/>
      <c r="G370" s="891"/>
      <c r="H370" s="890"/>
      <c r="I370" s="830">
        <f t="shared" si="125"/>
        <v>0</v>
      </c>
      <c r="J370" s="831">
        <f t="shared" si="125"/>
        <v>0</v>
      </c>
      <c r="K370" s="832">
        <f t="shared" si="125"/>
        <v>0</v>
      </c>
      <c r="L370" s="833">
        <f t="shared" si="125"/>
        <v>0</v>
      </c>
      <c r="M370" s="832">
        <f t="shared" si="125"/>
        <v>0</v>
      </c>
      <c r="N370" s="833">
        <f t="shared" si="125"/>
        <v>0</v>
      </c>
      <c r="O370" s="832">
        <f t="shared" si="125"/>
        <v>0</v>
      </c>
      <c r="P370" s="833">
        <f t="shared" si="125"/>
        <v>0</v>
      </c>
      <c r="Q370" s="832">
        <f t="shared" si="125"/>
        <v>0</v>
      </c>
      <c r="R370" s="833">
        <f t="shared" si="125"/>
        <v>0</v>
      </c>
      <c r="S370" s="832">
        <f t="shared" si="125"/>
        <v>0</v>
      </c>
      <c r="T370" s="833">
        <f t="shared" si="125"/>
        <v>0</v>
      </c>
      <c r="U370" s="832">
        <f t="shared" si="125"/>
        <v>0</v>
      </c>
      <c r="V370" s="833">
        <f t="shared" si="125"/>
        <v>0</v>
      </c>
      <c r="W370" s="832">
        <f t="shared" si="125"/>
        <v>0</v>
      </c>
      <c r="X370" s="833">
        <f t="shared" si="125"/>
        <v>0</v>
      </c>
      <c r="Y370" s="832">
        <f t="shared" si="125"/>
        <v>0</v>
      </c>
      <c r="Z370" s="833">
        <f t="shared" si="125"/>
        <v>0</v>
      </c>
      <c r="AA370" s="834">
        <f t="shared" si="125"/>
        <v>0</v>
      </c>
      <c r="AB370" s="835">
        <f t="shared" si="125"/>
        <v>0</v>
      </c>
      <c r="AC370" s="832">
        <f t="shared" si="125"/>
        <v>0</v>
      </c>
      <c r="AD370" s="833">
        <f t="shared" si="125"/>
        <v>0</v>
      </c>
      <c r="AE370" s="832">
        <f t="shared" si="125"/>
        <v>0</v>
      </c>
      <c r="AF370" s="833">
        <f t="shared" si="125"/>
        <v>0</v>
      </c>
      <c r="AG370" s="832">
        <f t="shared" si="125"/>
        <v>0</v>
      </c>
      <c r="AH370" s="833">
        <f t="shared" si="125"/>
        <v>0</v>
      </c>
      <c r="AI370" s="832">
        <f t="shared" si="125"/>
        <v>0</v>
      </c>
      <c r="AJ370" s="833">
        <f t="shared" si="125"/>
        <v>0</v>
      </c>
      <c r="AK370" s="832">
        <f t="shared" si="125"/>
        <v>0</v>
      </c>
      <c r="AL370" s="833">
        <f t="shared" si="125"/>
        <v>0</v>
      </c>
      <c r="AM370" s="832">
        <f t="shared" si="125"/>
        <v>0</v>
      </c>
      <c r="AN370" s="836">
        <f t="shared" si="125"/>
        <v>0</v>
      </c>
      <c r="AO370" s="832">
        <f t="shared" si="125"/>
        <v>0</v>
      </c>
      <c r="AP370" s="833">
        <f t="shared" si="125"/>
        <v>0</v>
      </c>
      <c r="AQ370" s="832">
        <f t="shared" si="125"/>
        <v>0</v>
      </c>
      <c r="AR370" s="833">
        <f t="shared" si="125"/>
        <v>0</v>
      </c>
      <c r="AS370" s="832">
        <f t="shared" si="125"/>
        <v>0</v>
      </c>
      <c r="AT370" s="833">
        <f t="shared" si="125"/>
        <v>0</v>
      </c>
      <c r="AU370" s="832">
        <f t="shared" si="125"/>
        <v>0</v>
      </c>
      <c r="AV370" s="833">
        <f t="shared" si="125"/>
        <v>0</v>
      </c>
    </row>
    <row r="371" spans="1:48" s="675" customFormat="1" ht="16.5" hidden="1" thickBot="1">
      <c r="A371" s="755" t="s">
        <v>37</v>
      </c>
      <c r="B371" s="755" t="s">
        <v>59</v>
      </c>
      <c r="C371" s="756">
        <f t="shared" si="123"/>
        <v>0</v>
      </c>
      <c r="D371" s="757">
        <f t="shared" si="123"/>
        <v>0</v>
      </c>
      <c r="E371" s="1197"/>
      <c r="F371" s="1197"/>
      <c r="G371" s="891"/>
      <c r="H371" s="892"/>
      <c r="I371" s="830">
        <f t="shared" si="125"/>
        <v>0</v>
      </c>
      <c r="J371" s="831">
        <f t="shared" si="125"/>
        <v>0</v>
      </c>
      <c r="K371" s="832">
        <f t="shared" si="125"/>
        <v>0</v>
      </c>
      <c r="L371" s="833">
        <f t="shared" si="125"/>
        <v>0</v>
      </c>
      <c r="M371" s="832">
        <f t="shared" si="125"/>
        <v>0</v>
      </c>
      <c r="N371" s="833">
        <f t="shared" si="125"/>
        <v>0</v>
      </c>
      <c r="O371" s="832">
        <f t="shared" si="125"/>
        <v>0</v>
      </c>
      <c r="P371" s="833">
        <f t="shared" si="125"/>
        <v>0</v>
      </c>
      <c r="Q371" s="832">
        <f t="shared" si="125"/>
        <v>0</v>
      </c>
      <c r="R371" s="833">
        <f t="shared" si="125"/>
        <v>0</v>
      </c>
      <c r="S371" s="832">
        <f t="shared" si="125"/>
        <v>0</v>
      </c>
      <c r="T371" s="833">
        <f t="shared" si="125"/>
        <v>0</v>
      </c>
      <c r="U371" s="832">
        <f t="shared" si="125"/>
        <v>0</v>
      </c>
      <c r="V371" s="833">
        <f t="shared" si="125"/>
        <v>0</v>
      </c>
      <c r="W371" s="832">
        <f t="shared" si="125"/>
        <v>0</v>
      </c>
      <c r="X371" s="833">
        <f t="shared" ref="X371:AV371" si="126">X65-X218</f>
        <v>0</v>
      </c>
      <c r="Y371" s="832">
        <f t="shared" si="126"/>
        <v>0</v>
      </c>
      <c r="Z371" s="833">
        <f t="shared" si="126"/>
        <v>0</v>
      </c>
      <c r="AA371" s="834">
        <f t="shared" si="126"/>
        <v>0</v>
      </c>
      <c r="AB371" s="835">
        <f t="shared" si="126"/>
        <v>0</v>
      </c>
      <c r="AC371" s="832">
        <f t="shared" si="126"/>
        <v>0</v>
      </c>
      <c r="AD371" s="833">
        <f t="shared" si="126"/>
        <v>0</v>
      </c>
      <c r="AE371" s="832">
        <f t="shared" si="126"/>
        <v>0</v>
      </c>
      <c r="AF371" s="833">
        <f t="shared" si="126"/>
        <v>0</v>
      </c>
      <c r="AG371" s="832">
        <f t="shared" si="126"/>
        <v>0</v>
      </c>
      <c r="AH371" s="833">
        <f t="shared" si="126"/>
        <v>0</v>
      </c>
      <c r="AI371" s="832">
        <f t="shared" si="126"/>
        <v>0</v>
      </c>
      <c r="AJ371" s="833">
        <f t="shared" si="126"/>
        <v>0</v>
      </c>
      <c r="AK371" s="832">
        <f t="shared" si="126"/>
        <v>0</v>
      </c>
      <c r="AL371" s="833">
        <f t="shared" si="126"/>
        <v>0</v>
      </c>
      <c r="AM371" s="832">
        <f t="shared" si="126"/>
        <v>0</v>
      </c>
      <c r="AN371" s="836">
        <f t="shared" si="126"/>
        <v>0</v>
      </c>
      <c r="AO371" s="832">
        <f t="shared" si="126"/>
        <v>0</v>
      </c>
      <c r="AP371" s="833">
        <f t="shared" si="126"/>
        <v>0</v>
      </c>
      <c r="AQ371" s="832">
        <f t="shared" si="126"/>
        <v>0</v>
      </c>
      <c r="AR371" s="833">
        <f t="shared" si="126"/>
        <v>0</v>
      </c>
      <c r="AS371" s="832">
        <f t="shared" si="126"/>
        <v>0</v>
      </c>
      <c r="AT371" s="833">
        <f t="shared" si="126"/>
        <v>0</v>
      </c>
      <c r="AU371" s="832">
        <f t="shared" si="126"/>
        <v>0</v>
      </c>
      <c r="AV371" s="833">
        <f t="shared" si="126"/>
        <v>0</v>
      </c>
    </row>
    <row r="372" spans="1:48" s="675" customFormat="1" ht="16.5" hidden="1" thickBot="1">
      <c r="A372" s="755" t="s">
        <v>27</v>
      </c>
      <c r="B372" s="755" t="s">
        <v>57</v>
      </c>
      <c r="C372" s="756">
        <f t="shared" si="123"/>
        <v>0</v>
      </c>
      <c r="D372" s="757">
        <f t="shared" si="123"/>
        <v>0</v>
      </c>
      <c r="E372" s="1197"/>
      <c r="F372" s="1197"/>
      <c r="G372" s="891"/>
      <c r="H372" s="892"/>
      <c r="I372" s="830">
        <f t="shared" ref="I372:AV378" si="127">I66-I219</f>
        <v>0</v>
      </c>
      <c r="J372" s="831">
        <f t="shared" si="127"/>
        <v>0</v>
      </c>
      <c r="K372" s="832">
        <f t="shared" si="127"/>
        <v>0</v>
      </c>
      <c r="L372" s="833">
        <f t="shared" si="127"/>
        <v>0</v>
      </c>
      <c r="M372" s="832">
        <f t="shared" si="127"/>
        <v>0</v>
      </c>
      <c r="N372" s="833">
        <f t="shared" si="127"/>
        <v>0</v>
      </c>
      <c r="O372" s="832">
        <f t="shared" si="127"/>
        <v>0</v>
      </c>
      <c r="P372" s="833">
        <f t="shared" si="127"/>
        <v>0</v>
      </c>
      <c r="Q372" s="832">
        <f t="shared" si="127"/>
        <v>0</v>
      </c>
      <c r="R372" s="833">
        <f t="shared" si="127"/>
        <v>0</v>
      </c>
      <c r="S372" s="832">
        <f t="shared" si="127"/>
        <v>0</v>
      </c>
      <c r="T372" s="833">
        <f t="shared" si="127"/>
        <v>0</v>
      </c>
      <c r="U372" s="832">
        <f t="shared" si="127"/>
        <v>0</v>
      </c>
      <c r="V372" s="833">
        <f t="shared" si="127"/>
        <v>0</v>
      </c>
      <c r="W372" s="832">
        <f t="shared" si="127"/>
        <v>0</v>
      </c>
      <c r="X372" s="833">
        <f t="shared" si="127"/>
        <v>0</v>
      </c>
      <c r="Y372" s="832">
        <f t="shared" si="127"/>
        <v>0</v>
      </c>
      <c r="Z372" s="833">
        <f t="shared" si="127"/>
        <v>0</v>
      </c>
      <c r="AA372" s="834">
        <f t="shared" si="127"/>
        <v>0</v>
      </c>
      <c r="AB372" s="835">
        <f t="shared" si="127"/>
        <v>0</v>
      </c>
      <c r="AC372" s="832">
        <f t="shared" si="127"/>
        <v>0</v>
      </c>
      <c r="AD372" s="833">
        <f t="shared" si="127"/>
        <v>0</v>
      </c>
      <c r="AE372" s="832">
        <f t="shared" si="127"/>
        <v>0</v>
      </c>
      <c r="AF372" s="833">
        <f t="shared" si="127"/>
        <v>0</v>
      </c>
      <c r="AG372" s="832">
        <f t="shared" si="127"/>
        <v>0</v>
      </c>
      <c r="AH372" s="833">
        <f t="shared" si="127"/>
        <v>0</v>
      </c>
      <c r="AI372" s="832">
        <f t="shared" si="127"/>
        <v>0</v>
      </c>
      <c r="AJ372" s="833">
        <f t="shared" si="127"/>
        <v>0</v>
      </c>
      <c r="AK372" s="832">
        <f t="shared" si="127"/>
        <v>0</v>
      </c>
      <c r="AL372" s="833">
        <f t="shared" si="127"/>
        <v>0</v>
      </c>
      <c r="AM372" s="832">
        <f t="shared" si="127"/>
        <v>0</v>
      </c>
      <c r="AN372" s="836">
        <f t="shared" si="127"/>
        <v>0</v>
      </c>
      <c r="AO372" s="832">
        <f t="shared" si="127"/>
        <v>0</v>
      </c>
      <c r="AP372" s="833">
        <f t="shared" si="127"/>
        <v>0</v>
      </c>
      <c r="AQ372" s="832">
        <f t="shared" si="127"/>
        <v>0</v>
      </c>
      <c r="AR372" s="833">
        <f t="shared" si="127"/>
        <v>0</v>
      </c>
      <c r="AS372" s="832">
        <f t="shared" si="127"/>
        <v>0</v>
      </c>
      <c r="AT372" s="833">
        <f t="shared" si="127"/>
        <v>0</v>
      </c>
      <c r="AU372" s="832">
        <f t="shared" si="127"/>
        <v>0</v>
      </c>
      <c r="AV372" s="833">
        <f t="shared" si="127"/>
        <v>0</v>
      </c>
    </row>
    <row r="373" spans="1:48" s="675" customFormat="1" ht="16.5" hidden="1" thickBot="1">
      <c r="A373" s="755" t="s">
        <v>46</v>
      </c>
      <c r="B373" s="755" t="s">
        <v>99</v>
      </c>
      <c r="C373" s="756">
        <f t="shared" si="123"/>
        <v>0</v>
      </c>
      <c r="D373" s="757">
        <f t="shared" si="123"/>
        <v>0</v>
      </c>
      <c r="E373" s="1197"/>
      <c r="F373" s="1197"/>
      <c r="G373" s="891"/>
      <c r="H373" s="892"/>
      <c r="I373" s="830">
        <f t="shared" si="127"/>
        <v>0</v>
      </c>
      <c r="J373" s="831">
        <f t="shared" si="127"/>
        <v>0</v>
      </c>
      <c r="K373" s="832">
        <f t="shared" si="127"/>
        <v>0</v>
      </c>
      <c r="L373" s="833">
        <f t="shared" si="127"/>
        <v>0</v>
      </c>
      <c r="M373" s="832">
        <f t="shared" si="127"/>
        <v>0</v>
      </c>
      <c r="N373" s="833">
        <f t="shared" si="127"/>
        <v>0</v>
      </c>
      <c r="O373" s="832">
        <f t="shared" si="127"/>
        <v>0</v>
      </c>
      <c r="P373" s="833">
        <f t="shared" si="127"/>
        <v>0</v>
      </c>
      <c r="Q373" s="832">
        <f t="shared" si="127"/>
        <v>0</v>
      </c>
      <c r="R373" s="833">
        <f t="shared" si="127"/>
        <v>0</v>
      </c>
      <c r="S373" s="832">
        <f t="shared" si="127"/>
        <v>0</v>
      </c>
      <c r="T373" s="833">
        <f t="shared" si="127"/>
        <v>0</v>
      </c>
      <c r="U373" s="832">
        <f t="shared" si="127"/>
        <v>0</v>
      </c>
      <c r="V373" s="833">
        <f t="shared" si="127"/>
        <v>0</v>
      </c>
      <c r="W373" s="832">
        <f t="shared" si="127"/>
        <v>0</v>
      </c>
      <c r="X373" s="833">
        <f t="shared" si="127"/>
        <v>0</v>
      </c>
      <c r="Y373" s="832">
        <f t="shared" si="127"/>
        <v>0</v>
      </c>
      <c r="Z373" s="833">
        <f t="shared" si="127"/>
        <v>0</v>
      </c>
      <c r="AA373" s="834">
        <f t="shared" si="127"/>
        <v>0</v>
      </c>
      <c r="AB373" s="835">
        <f t="shared" si="127"/>
        <v>0</v>
      </c>
      <c r="AC373" s="832">
        <f t="shared" si="127"/>
        <v>0</v>
      </c>
      <c r="AD373" s="833">
        <f t="shared" si="127"/>
        <v>0</v>
      </c>
      <c r="AE373" s="832">
        <f t="shared" si="127"/>
        <v>0</v>
      </c>
      <c r="AF373" s="833">
        <f t="shared" si="127"/>
        <v>0</v>
      </c>
      <c r="AG373" s="832">
        <f t="shared" si="127"/>
        <v>0</v>
      </c>
      <c r="AH373" s="833">
        <f t="shared" si="127"/>
        <v>0</v>
      </c>
      <c r="AI373" s="832">
        <f t="shared" si="127"/>
        <v>0</v>
      </c>
      <c r="AJ373" s="833">
        <f t="shared" si="127"/>
        <v>0</v>
      </c>
      <c r="AK373" s="832">
        <f t="shared" si="127"/>
        <v>0</v>
      </c>
      <c r="AL373" s="833">
        <f t="shared" si="127"/>
        <v>0</v>
      </c>
      <c r="AM373" s="832">
        <f t="shared" si="127"/>
        <v>0</v>
      </c>
      <c r="AN373" s="836">
        <f t="shared" si="127"/>
        <v>0</v>
      </c>
      <c r="AO373" s="832">
        <f t="shared" si="127"/>
        <v>0</v>
      </c>
      <c r="AP373" s="833">
        <f t="shared" si="127"/>
        <v>0</v>
      </c>
      <c r="AQ373" s="832">
        <f t="shared" si="127"/>
        <v>0</v>
      </c>
      <c r="AR373" s="833">
        <f t="shared" si="127"/>
        <v>0</v>
      </c>
      <c r="AS373" s="832">
        <f t="shared" si="127"/>
        <v>0</v>
      </c>
      <c r="AT373" s="833">
        <f t="shared" si="127"/>
        <v>0</v>
      </c>
      <c r="AU373" s="832">
        <f t="shared" si="127"/>
        <v>0</v>
      </c>
      <c r="AV373" s="833">
        <f t="shared" si="127"/>
        <v>0</v>
      </c>
    </row>
    <row r="374" spans="1:48" s="675" customFormat="1" ht="16.5" hidden="1" thickBot="1">
      <c r="A374" s="755" t="s">
        <v>68</v>
      </c>
      <c r="B374" s="755" t="s">
        <v>83</v>
      </c>
      <c r="C374" s="756">
        <f t="shared" si="123"/>
        <v>0</v>
      </c>
      <c r="D374" s="757">
        <f t="shared" si="123"/>
        <v>0</v>
      </c>
      <c r="E374" s="1197"/>
      <c r="F374" s="1197"/>
      <c r="G374" s="891"/>
      <c r="H374" s="892"/>
      <c r="I374" s="830">
        <f t="shared" si="127"/>
        <v>0</v>
      </c>
      <c r="J374" s="831">
        <f t="shared" si="127"/>
        <v>0</v>
      </c>
      <c r="K374" s="832">
        <f t="shared" si="127"/>
        <v>0</v>
      </c>
      <c r="L374" s="833">
        <f t="shared" si="127"/>
        <v>0</v>
      </c>
      <c r="M374" s="832">
        <f t="shared" si="127"/>
        <v>0</v>
      </c>
      <c r="N374" s="833">
        <f t="shared" si="127"/>
        <v>0</v>
      </c>
      <c r="O374" s="832">
        <f t="shared" si="127"/>
        <v>0</v>
      </c>
      <c r="P374" s="833">
        <f t="shared" si="127"/>
        <v>0</v>
      </c>
      <c r="Q374" s="832">
        <f t="shared" si="127"/>
        <v>0</v>
      </c>
      <c r="R374" s="833">
        <f t="shared" si="127"/>
        <v>0</v>
      </c>
      <c r="S374" s="832">
        <f t="shared" si="127"/>
        <v>0</v>
      </c>
      <c r="T374" s="833">
        <f t="shared" si="127"/>
        <v>0</v>
      </c>
      <c r="U374" s="832">
        <f t="shared" si="127"/>
        <v>0</v>
      </c>
      <c r="V374" s="833">
        <f t="shared" si="127"/>
        <v>0</v>
      </c>
      <c r="W374" s="832">
        <f t="shared" si="127"/>
        <v>0</v>
      </c>
      <c r="X374" s="833">
        <f t="shared" si="127"/>
        <v>0</v>
      </c>
      <c r="Y374" s="832">
        <f t="shared" si="127"/>
        <v>0</v>
      </c>
      <c r="Z374" s="833">
        <f t="shared" si="127"/>
        <v>0</v>
      </c>
      <c r="AA374" s="834">
        <f t="shared" si="127"/>
        <v>0</v>
      </c>
      <c r="AB374" s="835">
        <f t="shared" si="127"/>
        <v>0</v>
      </c>
      <c r="AC374" s="832">
        <f t="shared" si="127"/>
        <v>0</v>
      </c>
      <c r="AD374" s="833">
        <f t="shared" si="127"/>
        <v>0</v>
      </c>
      <c r="AE374" s="832">
        <f t="shared" si="127"/>
        <v>0</v>
      </c>
      <c r="AF374" s="833">
        <f t="shared" si="127"/>
        <v>0</v>
      </c>
      <c r="AG374" s="832">
        <f t="shared" si="127"/>
        <v>0</v>
      </c>
      <c r="AH374" s="833">
        <f t="shared" si="127"/>
        <v>0</v>
      </c>
      <c r="AI374" s="832">
        <f t="shared" si="127"/>
        <v>0</v>
      </c>
      <c r="AJ374" s="833">
        <f t="shared" si="127"/>
        <v>0</v>
      </c>
      <c r="AK374" s="832">
        <f t="shared" si="127"/>
        <v>0</v>
      </c>
      <c r="AL374" s="833">
        <f t="shared" si="127"/>
        <v>0</v>
      </c>
      <c r="AM374" s="832">
        <f t="shared" si="127"/>
        <v>0</v>
      </c>
      <c r="AN374" s="836">
        <f t="shared" si="127"/>
        <v>0</v>
      </c>
      <c r="AO374" s="832">
        <f t="shared" si="127"/>
        <v>0</v>
      </c>
      <c r="AP374" s="833">
        <f t="shared" si="127"/>
        <v>0</v>
      </c>
      <c r="AQ374" s="832">
        <f t="shared" si="127"/>
        <v>0</v>
      </c>
      <c r="AR374" s="833">
        <f t="shared" si="127"/>
        <v>0</v>
      </c>
      <c r="AS374" s="832">
        <f t="shared" si="127"/>
        <v>0</v>
      </c>
      <c r="AT374" s="833">
        <f t="shared" si="127"/>
        <v>0</v>
      </c>
      <c r="AU374" s="832">
        <f t="shared" si="127"/>
        <v>0</v>
      </c>
      <c r="AV374" s="833">
        <f t="shared" si="127"/>
        <v>0</v>
      </c>
    </row>
    <row r="375" spans="1:48" s="675" customFormat="1" ht="16.5" hidden="1" thickBot="1">
      <c r="A375" s="755" t="s">
        <v>4</v>
      </c>
      <c r="B375" s="755" t="s">
        <v>7</v>
      </c>
      <c r="C375" s="756">
        <f t="shared" si="123"/>
        <v>0</v>
      </c>
      <c r="D375" s="757">
        <f t="shared" si="123"/>
        <v>0</v>
      </c>
      <c r="E375" s="1197"/>
      <c r="F375" s="1197"/>
      <c r="G375" s="891"/>
      <c r="H375" s="892"/>
      <c r="I375" s="830">
        <f t="shared" si="127"/>
        <v>0</v>
      </c>
      <c r="J375" s="831">
        <f t="shared" si="127"/>
        <v>0</v>
      </c>
      <c r="K375" s="832">
        <f t="shared" si="127"/>
        <v>0</v>
      </c>
      <c r="L375" s="833">
        <f t="shared" si="127"/>
        <v>0</v>
      </c>
      <c r="M375" s="832">
        <f t="shared" si="127"/>
        <v>0</v>
      </c>
      <c r="N375" s="833">
        <f t="shared" si="127"/>
        <v>0</v>
      </c>
      <c r="O375" s="832">
        <f t="shared" si="127"/>
        <v>0</v>
      </c>
      <c r="P375" s="833">
        <f t="shared" si="127"/>
        <v>0</v>
      </c>
      <c r="Q375" s="832">
        <f t="shared" si="127"/>
        <v>0</v>
      </c>
      <c r="R375" s="833">
        <f t="shared" si="127"/>
        <v>0</v>
      </c>
      <c r="S375" s="832">
        <f t="shared" si="127"/>
        <v>0</v>
      </c>
      <c r="T375" s="833">
        <f t="shared" si="127"/>
        <v>0</v>
      </c>
      <c r="U375" s="832">
        <f t="shared" si="127"/>
        <v>0</v>
      </c>
      <c r="V375" s="833">
        <f t="shared" si="127"/>
        <v>0</v>
      </c>
      <c r="W375" s="832">
        <f t="shared" si="127"/>
        <v>0</v>
      </c>
      <c r="X375" s="833">
        <f t="shared" si="127"/>
        <v>0</v>
      </c>
      <c r="Y375" s="832">
        <f t="shared" si="127"/>
        <v>0</v>
      </c>
      <c r="Z375" s="833">
        <f t="shared" si="127"/>
        <v>0</v>
      </c>
      <c r="AA375" s="834">
        <f t="shared" si="127"/>
        <v>0</v>
      </c>
      <c r="AB375" s="835">
        <f t="shared" si="127"/>
        <v>0</v>
      </c>
      <c r="AC375" s="832">
        <f t="shared" si="127"/>
        <v>0</v>
      </c>
      <c r="AD375" s="833">
        <f t="shared" si="127"/>
        <v>0</v>
      </c>
      <c r="AE375" s="832">
        <f t="shared" si="127"/>
        <v>0</v>
      </c>
      <c r="AF375" s="833">
        <f t="shared" si="127"/>
        <v>0</v>
      </c>
      <c r="AG375" s="832">
        <f t="shared" si="127"/>
        <v>0</v>
      </c>
      <c r="AH375" s="833">
        <f t="shared" si="127"/>
        <v>0</v>
      </c>
      <c r="AI375" s="832">
        <f t="shared" si="127"/>
        <v>0</v>
      </c>
      <c r="AJ375" s="833">
        <f t="shared" si="127"/>
        <v>0</v>
      </c>
      <c r="AK375" s="832">
        <f t="shared" si="127"/>
        <v>0</v>
      </c>
      <c r="AL375" s="833">
        <f t="shared" si="127"/>
        <v>0</v>
      </c>
      <c r="AM375" s="832">
        <f t="shared" si="127"/>
        <v>0</v>
      </c>
      <c r="AN375" s="836">
        <f t="shared" si="127"/>
        <v>0</v>
      </c>
      <c r="AO375" s="832">
        <f t="shared" si="127"/>
        <v>0</v>
      </c>
      <c r="AP375" s="833">
        <f t="shared" si="127"/>
        <v>0</v>
      </c>
      <c r="AQ375" s="832">
        <f t="shared" si="127"/>
        <v>0</v>
      </c>
      <c r="AR375" s="833">
        <f t="shared" si="127"/>
        <v>0</v>
      </c>
      <c r="AS375" s="832">
        <f t="shared" si="127"/>
        <v>0</v>
      </c>
      <c r="AT375" s="833">
        <f t="shared" si="127"/>
        <v>0</v>
      </c>
      <c r="AU375" s="832">
        <f t="shared" si="127"/>
        <v>0</v>
      </c>
      <c r="AV375" s="833">
        <f t="shared" si="127"/>
        <v>0</v>
      </c>
    </row>
    <row r="376" spans="1:48" s="675" customFormat="1" ht="16.5" hidden="1" thickBot="1">
      <c r="A376" s="755" t="s">
        <v>108</v>
      </c>
      <c r="B376" s="760" t="s">
        <v>8</v>
      </c>
      <c r="C376" s="756">
        <f t="shared" si="123"/>
        <v>0</v>
      </c>
      <c r="D376" s="757">
        <f t="shared" si="123"/>
        <v>0</v>
      </c>
      <c r="E376" s="1197"/>
      <c r="F376" s="1197"/>
      <c r="G376" s="891"/>
      <c r="H376" s="892"/>
      <c r="I376" s="830">
        <f t="shared" si="127"/>
        <v>0</v>
      </c>
      <c r="J376" s="831">
        <f t="shared" si="127"/>
        <v>0</v>
      </c>
      <c r="K376" s="832">
        <f t="shared" si="127"/>
        <v>0</v>
      </c>
      <c r="L376" s="833">
        <f t="shared" si="127"/>
        <v>0</v>
      </c>
      <c r="M376" s="832">
        <f t="shared" si="127"/>
        <v>0</v>
      </c>
      <c r="N376" s="833">
        <f t="shared" si="127"/>
        <v>0</v>
      </c>
      <c r="O376" s="832">
        <f t="shared" si="127"/>
        <v>0</v>
      </c>
      <c r="P376" s="833">
        <f t="shared" si="127"/>
        <v>0</v>
      </c>
      <c r="Q376" s="832">
        <f t="shared" si="127"/>
        <v>0</v>
      </c>
      <c r="R376" s="833">
        <f t="shared" si="127"/>
        <v>0</v>
      </c>
      <c r="S376" s="832">
        <f t="shared" si="127"/>
        <v>0</v>
      </c>
      <c r="T376" s="833">
        <f t="shared" si="127"/>
        <v>0</v>
      </c>
      <c r="U376" s="832">
        <f t="shared" si="127"/>
        <v>0</v>
      </c>
      <c r="V376" s="833">
        <f t="shared" si="127"/>
        <v>0</v>
      </c>
      <c r="W376" s="832">
        <f t="shared" si="127"/>
        <v>0</v>
      </c>
      <c r="X376" s="833">
        <f t="shared" si="127"/>
        <v>0</v>
      </c>
      <c r="Y376" s="832">
        <f t="shared" si="127"/>
        <v>0</v>
      </c>
      <c r="Z376" s="833">
        <f t="shared" si="127"/>
        <v>0</v>
      </c>
      <c r="AA376" s="834">
        <f t="shared" si="127"/>
        <v>0</v>
      </c>
      <c r="AB376" s="835">
        <f t="shared" si="127"/>
        <v>0</v>
      </c>
      <c r="AC376" s="832">
        <f t="shared" si="127"/>
        <v>0</v>
      </c>
      <c r="AD376" s="833">
        <f t="shared" si="127"/>
        <v>0</v>
      </c>
      <c r="AE376" s="832">
        <f t="shared" si="127"/>
        <v>0</v>
      </c>
      <c r="AF376" s="833">
        <f t="shared" si="127"/>
        <v>0</v>
      </c>
      <c r="AG376" s="832">
        <f t="shared" si="127"/>
        <v>0</v>
      </c>
      <c r="AH376" s="833">
        <f t="shared" si="127"/>
        <v>0</v>
      </c>
      <c r="AI376" s="832">
        <f t="shared" si="127"/>
        <v>0</v>
      </c>
      <c r="AJ376" s="833">
        <f t="shared" si="127"/>
        <v>0</v>
      </c>
      <c r="AK376" s="832">
        <f t="shared" si="127"/>
        <v>0</v>
      </c>
      <c r="AL376" s="833">
        <f t="shared" si="127"/>
        <v>0</v>
      </c>
      <c r="AM376" s="832">
        <f t="shared" si="127"/>
        <v>0</v>
      </c>
      <c r="AN376" s="836">
        <f t="shared" si="127"/>
        <v>0</v>
      </c>
      <c r="AO376" s="832">
        <f t="shared" si="127"/>
        <v>0</v>
      </c>
      <c r="AP376" s="833">
        <f t="shared" si="127"/>
        <v>0</v>
      </c>
      <c r="AQ376" s="832">
        <f t="shared" si="127"/>
        <v>0</v>
      </c>
      <c r="AR376" s="833">
        <f t="shared" si="127"/>
        <v>0</v>
      </c>
      <c r="AS376" s="832">
        <f t="shared" si="127"/>
        <v>0</v>
      </c>
      <c r="AT376" s="833">
        <f t="shared" si="127"/>
        <v>0</v>
      </c>
      <c r="AU376" s="832">
        <f t="shared" si="127"/>
        <v>0</v>
      </c>
      <c r="AV376" s="833">
        <f t="shared" si="127"/>
        <v>0</v>
      </c>
    </row>
    <row r="377" spans="1:48" s="675" customFormat="1" ht="16.5" hidden="1" thickBot="1">
      <c r="A377" s="749" t="s">
        <v>227</v>
      </c>
      <c r="B377" s="853" t="s">
        <v>228</v>
      </c>
      <c r="C377" s="751">
        <f t="shared" ref="C377:D392" si="128">C71-C224</f>
        <v>0</v>
      </c>
      <c r="D377" s="742">
        <f t="shared" si="128"/>
        <v>0</v>
      </c>
      <c r="E377" s="1197"/>
      <c r="F377" s="1197"/>
      <c r="G377" s="889"/>
      <c r="H377" s="890"/>
      <c r="I377" s="823">
        <f t="shared" si="127"/>
        <v>0</v>
      </c>
      <c r="J377" s="824">
        <f t="shared" si="127"/>
        <v>0</v>
      </c>
      <c r="K377" s="825">
        <f t="shared" si="127"/>
        <v>0</v>
      </c>
      <c r="L377" s="826">
        <f t="shared" si="127"/>
        <v>0</v>
      </c>
      <c r="M377" s="825">
        <f t="shared" si="127"/>
        <v>0</v>
      </c>
      <c r="N377" s="826">
        <f t="shared" si="127"/>
        <v>0</v>
      </c>
      <c r="O377" s="825">
        <f t="shared" si="127"/>
        <v>0</v>
      </c>
      <c r="P377" s="826">
        <f t="shared" si="127"/>
        <v>0</v>
      </c>
      <c r="Q377" s="825">
        <f t="shared" si="127"/>
        <v>0</v>
      </c>
      <c r="R377" s="826">
        <f t="shared" si="127"/>
        <v>0</v>
      </c>
      <c r="S377" s="825">
        <f t="shared" si="127"/>
        <v>0</v>
      </c>
      <c r="T377" s="826">
        <f t="shared" si="127"/>
        <v>0</v>
      </c>
      <c r="U377" s="825">
        <f t="shared" si="127"/>
        <v>0</v>
      </c>
      <c r="V377" s="826">
        <f t="shared" si="127"/>
        <v>0</v>
      </c>
      <c r="W377" s="825">
        <f t="shared" si="127"/>
        <v>0</v>
      </c>
      <c r="X377" s="826">
        <f t="shared" si="127"/>
        <v>0</v>
      </c>
      <c r="Y377" s="825">
        <f t="shared" si="127"/>
        <v>0</v>
      </c>
      <c r="Z377" s="826">
        <f t="shared" si="127"/>
        <v>0</v>
      </c>
      <c r="AA377" s="827">
        <f t="shared" si="127"/>
        <v>0</v>
      </c>
      <c r="AB377" s="828">
        <f t="shared" si="127"/>
        <v>0</v>
      </c>
      <c r="AC377" s="825">
        <f t="shared" si="127"/>
        <v>0</v>
      </c>
      <c r="AD377" s="826">
        <f t="shared" si="127"/>
        <v>0</v>
      </c>
      <c r="AE377" s="825">
        <f t="shared" si="127"/>
        <v>0</v>
      </c>
      <c r="AF377" s="826">
        <f t="shared" si="127"/>
        <v>0</v>
      </c>
      <c r="AG377" s="825">
        <f t="shared" si="127"/>
        <v>0</v>
      </c>
      <c r="AH377" s="826">
        <f t="shared" si="127"/>
        <v>0</v>
      </c>
      <c r="AI377" s="825">
        <f t="shared" si="127"/>
        <v>0</v>
      </c>
      <c r="AJ377" s="826">
        <f t="shared" si="127"/>
        <v>0</v>
      </c>
      <c r="AK377" s="825">
        <f t="shared" si="127"/>
        <v>0</v>
      </c>
      <c r="AL377" s="826">
        <f t="shared" si="127"/>
        <v>0</v>
      </c>
      <c r="AM377" s="825">
        <f t="shared" si="127"/>
        <v>0</v>
      </c>
      <c r="AN377" s="829">
        <f t="shared" si="127"/>
        <v>0</v>
      </c>
      <c r="AO377" s="825">
        <f t="shared" si="127"/>
        <v>0</v>
      </c>
      <c r="AP377" s="826">
        <f t="shared" si="127"/>
        <v>0</v>
      </c>
      <c r="AQ377" s="825">
        <f t="shared" si="127"/>
        <v>0</v>
      </c>
      <c r="AR377" s="826">
        <f t="shared" si="127"/>
        <v>0</v>
      </c>
      <c r="AS377" s="825">
        <f t="shared" si="127"/>
        <v>0</v>
      </c>
      <c r="AT377" s="826">
        <f t="shared" si="127"/>
        <v>0</v>
      </c>
      <c r="AU377" s="825">
        <f t="shared" si="127"/>
        <v>0</v>
      </c>
      <c r="AV377" s="826">
        <f t="shared" si="127"/>
        <v>0</v>
      </c>
    </row>
    <row r="378" spans="1:48" s="675" customFormat="1" ht="16.5" hidden="1" thickBot="1">
      <c r="A378" s="755"/>
      <c r="B378" s="755" t="s">
        <v>36</v>
      </c>
      <c r="C378" s="756">
        <f t="shared" si="128"/>
        <v>0</v>
      </c>
      <c r="D378" s="742">
        <f t="shared" si="128"/>
        <v>0</v>
      </c>
      <c r="E378" s="1197"/>
      <c r="F378" s="1197"/>
      <c r="G378" s="891"/>
      <c r="H378" s="890"/>
      <c r="I378" s="830">
        <f t="shared" si="127"/>
        <v>0</v>
      </c>
      <c r="J378" s="831">
        <f t="shared" si="127"/>
        <v>0</v>
      </c>
      <c r="K378" s="832">
        <f t="shared" si="127"/>
        <v>0</v>
      </c>
      <c r="L378" s="833">
        <f t="shared" si="127"/>
        <v>0</v>
      </c>
      <c r="M378" s="832">
        <f t="shared" si="127"/>
        <v>0</v>
      </c>
      <c r="N378" s="833">
        <f t="shared" si="127"/>
        <v>0</v>
      </c>
      <c r="O378" s="832">
        <f t="shared" si="127"/>
        <v>0</v>
      </c>
      <c r="P378" s="833">
        <f t="shared" si="127"/>
        <v>0</v>
      </c>
      <c r="Q378" s="832">
        <f t="shared" si="127"/>
        <v>0</v>
      </c>
      <c r="R378" s="833">
        <f t="shared" si="127"/>
        <v>0</v>
      </c>
      <c r="S378" s="832">
        <f t="shared" si="127"/>
        <v>0</v>
      </c>
      <c r="T378" s="833">
        <f t="shared" si="127"/>
        <v>0</v>
      </c>
      <c r="U378" s="832">
        <f t="shared" si="127"/>
        <v>0</v>
      </c>
      <c r="V378" s="833">
        <f t="shared" si="127"/>
        <v>0</v>
      </c>
      <c r="W378" s="832">
        <f t="shared" si="127"/>
        <v>0</v>
      </c>
      <c r="X378" s="833">
        <f t="shared" ref="X378:AV378" si="129">X72-X225</f>
        <v>0</v>
      </c>
      <c r="Y378" s="832">
        <f t="shared" si="129"/>
        <v>0</v>
      </c>
      <c r="Z378" s="833">
        <f t="shared" si="129"/>
        <v>0</v>
      </c>
      <c r="AA378" s="834">
        <f t="shared" si="129"/>
        <v>0</v>
      </c>
      <c r="AB378" s="835">
        <f t="shared" si="129"/>
        <v>0</v>
      </c>
      <c r="AC378" s="832">
        <f t="shared" si="129"/>
        <v>0</v>
      </c>
      <c r="AD378" s="833">
        <f t="shared" si="129"/>
        <v>0</v>
      </c>
      <c r="AE378" s="832">
        <f t="shared" si="129"/>
        <v>0</v>
      </c>
      <c r="AF378" s="833">
        <f t="shared" si="129"/>
        <v>0</v>
      </c>
      <c r="AG378" s="832">
        <f t="shared" si="129"/>
        <v>0</v>
      </c>
      <c r="AH378" s="833">
        <f t="shared" si="129"/>
        <v>0</v>
      </c>
      <c r="AI378" s="832">
        <f t="shared" si="129"/>
        <v>0</v>
      </c>
      <c r="AJ378" s="833">
        <f t="shared" si="129"/>
        <v>0</v>
      </c>
      <c r="AK378" s="832">
        <f t="shared" si="129"/>
        <v>0</v>
      </c>
      <c r="AL378" s="833">
        <f t="shared" si="129"/>
        <v>0</v>
      </c>
      <c r="AM378" s="832">
        <f t="shared" si="129"/>
        <v>0</v>
      </c>
      <c r="AN378" s="836">
        <f t="shared" si="129"/>
        <v>0</v>
      </c>
      <c r="AO378" s="832">
        <f t="shared" si="129"/>
        <v>0</v>
      </c>
      <c r="AP378" s="833">
        <f t="shared" si="129"/>
        <v>0</v>
      </c>
      <c r="AQ378" s="832">
        <f t="shared" si="129"/>
        <v>0</v>
      </c>
      <c r="AR378" s="833">
        <f t="shared" si="129"/>
        <v>0</v>
      </c>
      <c r="AS378" s="832">
        <f t="shared" si="129"/>
        <v>0</v>
      </c>
      <c r="AT378" s="833">
        <f t="shared" si="129"/>
        <v>0</v>
      </c>
      <c r="AU378" s="832">
        <f t="shared" si="129"/>
        <v>0</v>
      </c>
      <c r="AV378" s="833">
        <f t="shared" si="129"/>
        <v>0</v>
      </c>
    </row>
    <row r="379" spans="1:48" s="675" customFormat="1" ht="16.5" hidden="1" thickBot="1">
      <c r="A379" s="755" t="s">
        <v>37</v>
      </c>
      <c r="B379" s="755" t="s">
        <v>47</v>
      </c>
      <c r="C379" s="756">
        <f t="shared" si="128"/>
        <v>0</v>
      </c>
      <c r="D379" s="757">
        <f t="shared" si="128"/>
        <v>0</v>
      </c>
      <c r="E379" s="1197"/>
      <c r="F379" s="1197"/>
      <c r="G379" s="891"/>
      <c r="H379" s="892"/>
      <c r="I379" s="830">
        <f t="shared" ref="I379:AV385" si="130">I73-I226</f>
        <v>0</v>
      </c>
      <c r="J379" s="831">
        <f t="shared" si="130"/>
        <v>0</v>
      </c>
      <c r="K379" s="832">
        <f t="shared" si="130"/>
        <v>0</v>
      </c>
      <c r="L379" s="833">
        <f t="shared" si="130"/>
        <v>0</v>
      </c>
      <c r="M379" s="832">
        <f t="shared" si="130"/>
        <v>0</v>
      </c>
      <c r="N379" s="833">
        <f t="shared" si="130"/>
        <v>0</v>
      </c>
      <c r="O379" s="832">
        <f t="shared" si="130"/>
        <v>0</v>
      </c>
      <c r="P379" s="833">
        <f t="shared" si="130"/>
        <v>0</v>
      </c>
      <c r="Q379" s="832">
        <f t="shared" si="130"/>
        <v>0</v>
      </c>
      <c r="R379" s="833">
        <f t="shared" si="130"/>
        <v>0</v>
      </c>
      <c r="S379" s="832">
        <f t="shared" si="130"/>
        <v>0</v>
      </c>
      <c r="T379" s="833">
        <f t="shared" si="130"/>
        <v>0</v>
      </c>
      <c r="U379" s="832">
        <f t="shared" si="130"/>
        <v>0</v>
      </c>
      <c r="V379" s="833">
        <f t="shared" si="130"/>
        <v>0</v>
      </c>
      <c r="W379" s="832">
        <f t="shared" si="130"/>
        <v>0</v>
      </c>
      <c r="X379" s="833">
        <f t="shared" si="130"/>
        <v>0</v>
      </c>
      <c r="Y379" s="832">
        <f t="shared" si="130"/>
        <v>0</v>
      </c>
      <c r="Z379" s="833">
        <f t="shared" si="130"/>
        <v>0</v>
      </c>
      <c r="AA379" s="834">
        <f t="shared" si="130"/>
        <v>0</v>
      </c>
      <c r="AB379" s="835">
        <f t="shared" si="130"/>
        <v>0</v>
      </c>
      <c r="AC379" s="832">
        <f t="shared" si="130"/>
        <v>0</v>
      </c>
      <c r="AD379" s="833">
        <f t="shared" si="130"/>
        <v>0</v>
      </c>
      <c r="AE379" s="832">
        <f t="shared" si="130"/>
        <v>0</v>
      </c>
      <c r="AF379" s="833">
        <f t="shared" si="130"/>
        <v>0</v>
      </c>
      <c r="AG379" s="832">
        <f t="shared" si="130"/>
        <v>0</v>
      </c>
      <c r="AH379" s="833">
        <f t="shared" si="130"/>
        <v>0</v>
      </c>
      <c r="AI379" s="832">
        <f t="shared" si="130"/>
        <v>0</v>
      </c>
      <c r="AJ379" s="833">
        <f t="shared" si="130"/>
        <v>0</v>
      </c>
      <c r="AK379" s="832">
        <f t="shared" si="130"/>
        <v>0</v>
      </c>
      <c r="AL379" s="833">
        <f t="shared" si="130"/>
        <v>0</v>
      </c>
      <c r="AM379" s="832">
        <f t="shared" si="130"/>
        <v>0</v>
      </c>
      <c r="AN379" s="836">
        <f t="shared" si="130"/>
        <v>0</v>
      </c>
      <c r="AO379" s="832">
        <f t="shared" si="130"/>
        <v>0</v>
      </c>
      <c r="AP379" s="833">
        <f t="shared" si="130"/>
        <v>0</v>
      </c>
      <c r="AQ379" s="832">
        <f t="shared" si="130"/>
        <v>0</v>
      </c>
      <c r="AR379" s="833">
        <f t="shared" si="130"/>
        <v>0</v>
      </c>
      <c r="AS379" s="832">
        <f t="shared" si="130"/>
        <v>0</v>
      </c>
      <c r="AT379" s="833">
        <f t="shared" si="130"/>
        <v>0</v>
      </c>
      <c r="AU379" s="832">
        <f t="shared" si="130"/>
        <v>0</v>
      </c>
      <c r="AV379" s="833">
        <f t="shared" si="130"/>
        <v>0</v>
      </c>
    </row>
    <row r="380" spans="1:48" s="675" customFormat="1" ht="16.5" hidden="1" thickBot="1">
      <c r="A380" s="755" t="s">
        <v>27</v>
      </c>
      <c r="B380" s="755" t="s">
        <v>92</v>
      </c>
      <c r="C380" s="756">
        <f t="shared" si="128"/>
        <v>0</v>
      </c>
      <c r="D380" s="757">
        <f t="shared" si="128"/>
        <v>0</v>
      </c>
      <c r="E380" s="1197"/>
      <c r="F380" s="1197"/>
      <c r="G380" s="891"/>
      <c r="H380" s="892"/>
      <c r="I380" s="830">
        <f t="shared" si="130"/>
        <v>0</v>
      </c>
      <c r="J380" s="831">
        <f t="shared" si="130"/>
        <v>0</v>
      </c>
      <c r="K380" s="832">
        <f t="shared" si="130"/>
        <v>0</v>
      </c>
      <c r="L380" s="833">
        <f t="shared" si="130"/>
        <v>0</v>
      </c>
      <c r="M380" s="832">
        <f t="shared" si="130"/>
        <v>0</v>
      </c>
      <c r="N380" s="833">
        <f t="shared" si="130"/>
        <v>0</v>
      </c>
      <c r="O380" s="832">
        <f t="shared" si="130"/>
        <v>0</v>
      </c>
      <c r="P380" s="833">
        <f t="shared" si="130"/>
        <v>0</v>
      </c>
      <c r="Q380" s="832">
        <f t="shared" si="130"/>
        <v>0</v>
      </c>
      <c r="R380" s="833">
        <f t="shared" si="130"/>
        <v>0</v>
      </c>
      <c r="S380" s="832">
        <f t="shared" si="130"/>
        <v>0</v>
      </c>
      <c r="T380" s="833">
        <f t="shared" si="130"/>
        <v>0</v>
      </c>
      <c r="U380" s="832">
        <f t="shared" si="130"/>
        <v>0</v>
      </c>
      <c r="V380" s="833">
        <f t="shared" si="130"/>
        <v>0</v>
      </c>
      <c r="W380" s="832">
        <f t="shared" si="130"/>
        <v>0</v>
      </c>
      <c r="X380" s="833">
        <f t="shared" si="130"/>
        <v>0</v>
      </c>
      <c r="Y380" s="832">
        <f t="shared" si="130"/>
        <v>0</v>
      </c>
      <c r="Z380" s="833">
        <f t="shared" si="130"/>
        <v>0</v>
      </c>
      <c r="AA380" s="834">
        <f t="shared" si="130"/>
        <v>0</v>
      </c>
      <c r="AB380" s="835">
        <f t="shared" si="130"/>
        <v>0</v>
      </c>
      <c r="AC380" s="832">
        <f t="shared" si="130"/>
        <v>0</v>
      </c>
      <c r="AD380" s="833">
        <f t="shared" si="130"/>
        <v>0</v>
      </c>
      <c r="AE380" s="832">
        <f t="shared" si="130"/>
        <v>0</v>
      </c>
      <c r="AF380" s="833">
        <f t="shared" si="130"/>
        <v>0</v>
      </c>
      <c r="AG380" s="832">
        <f t="shared" si="130"/>
        <v>0</v>
      </c>
      <c r="AH380" s="833">
        <f t="shared" si="130"/>
        <v>0</v>
      </c>
      <c r="AI380" s="832">
        <f t="shared" si="130"/>
        <v>0</v>
      </c>
      <c r="AJ380" s="833">
        <f t="shared" si="130"/>
        <v>0</v>
      </c>
      <c r="AK380" s="832">
        <f t="shared" si="130"/>
        <v>0</v>
      </c>
      <c r="AL380" s="833">
        <f t="shared" si="130"/>
        <v>0</v>
      </c>
      <c r="AM380" s="832">
        <f t="shared" si="130"/>
        <v>0</v>
      </c>
      <c r="AN380" s="836">
        <f t="shared" si="130"/>
        <v>0</v>
      </c>
      <c r="AO380" s="832">
        <f t="shared" si="130"/>
        <v>0</v>
      </c>
      <c r="AP380" s="833">
        <f t="shared" si="130"/>
        <v>0</v>
      </c>
      <c r="AQ380" s="832">
        <f t="shared" si="130"/>
        <v>0</v>
      </c>
      <c r="AR380" s="833">
        <f t="shared" si="130"/>
        <v>0</v>
      </c>
      <c r="AS380" s="832">
        <f t="shared" si="130"/>
        <v>0</v>
      </c>
      <c r="AT380" s="833">
        <f t="shared" si="130"/>
        <v>0</v>
      </c>
      <c r="AU380" s="832">
        <f t="shared" si="130"/>
        <v>0</v>
      </c>
      <c r="AV380" s="833">
        <f t="shared" si="130"/>
        <v>0</v>
      </c>
    </row>
    <row r="381" spans="1:48" s="675" customFormat="1" ht="16.5" hidden="1" thickBot="1">
      <c r="A381" s="755" t="s">
        <v>174</v>
      </c>
      <c r="B381" s="755" t="s">
        <v>111</v>
      </c>
      <c r="C381" s="756">
        <f t="shared" si="128"/>
        <v>0</v>
      </c>
      <c r="D381" s="757">
        <f t="shared" si="128"/>
        <v>0</v>
      </c>
      <c r="E381" s="1197"/>
      <c r="F381" s="1197"/>
      <c r="G381" s="891"/>
      <c r="H381" s="892"/>
      <c r="I381" s="830">
        <f t="shared" si="130"/>
        <v>0</v>
      </c>
      <c r="J381" s="831">
        <f t="shared" si="130"/>
        <v>0</v>
      </c>
      <c r="K381" s="832">
        <f t="shared" si="130"/>
        <v>0</v>
      </c>
      <c r="L381" s="833">
        <f t="shared" si="130"/>
        <v>0</v>
      </c>
      <c r="M381" s="832">
        <f t="shared" si="130"/>
        <v>0</v>
      </c>
      <c r="N381" s="833">
        <f t="shared" si="130"/>
        <v>0</v>
      </c>
      <c r="O381" s="832">
        <f t="shared" si="130"/>
        <v>0</v>
      </c>
      <c r="P381" s="833">
        <f t="shared" si="130"/>
        <v>0</v>
      </c>
      <c r="Q381" s="832">
        <f t="shared" si="130"/>
        <v>0</v>
      </c>
      <c r="R381" s="833">
        <f t="shared" si="130"/>
        <v>0</v>
      </c>
      <c r="S381" s="832">
        <f t="shared" si="130"/>
        <v>0</v>
      </c>
      <c r="T381" s="833">
        <f t="shared" si="130"/>
        <v>0</v>
      </c>
      <c r="U381" s="832">
        <f t="shared" si="130"/>
        <v>0</v>
      </c>
      <c r="V381" s="833">
        <f t="shared" si="130"/>
        <v>0</v>
      </c>
      <c r="W381" s="832">
        <f t="shared" si="130"/>
        <v>0</v>
      </c>
      <c r="X381" s="833">
        <f t="shared" si="130"/>
        <v>0</v>
      </c>
      <c r="Y381" s="832">
        <f t="shared" si="130"/>
        <v>0</v>
      </c>
      <c r="Z381" s="833">
        <f t="shared" si="130"/>
        <v>0</v>
      </c>
      <c r="AA381" s="834">
        <f t="shared" si="130"/>
        <v>0</v>
      </c>
      <c r="AB381" s="835">
        <f t="shared" si="130"/>
        <v>0</v>
      </c>
      <c r="AC381" s="832">
        <f t="shared" si="130"/>
        <v>0</v>
      </c>
      <c r="AD381" s="833">
        <f t="shared" si="130"/>
        <v>0</v>
      </c>
      <c r="AE381" s="832">
        <f t="shared" si="130"/>
        <v>0</v>
      </c>
      <c r="AF381" s="833">
        <f t="shared" si="130"/>
        <v>0</v>
      </c>
      <c r="AG381" s="832">
        <f t="shared" si="130"/>
        <v>0</v>
      </c>
      <c r="AH381" s="833">
        <f t="shared" si="130"/>
        <v>0</v>
      </c>
      <c r="AI381" s="832">
        <f t="shared" si="130"/>
        <v>0</v>
      </c>
      <c r="AJ381" s="833">
        <f t="shared" si="130"/>
        <v>0</v>
      </c>
      <c r="AK381" s="832">
        <f t="shared" si="130"/>
        <v>0</v>
      </c>
      <c r="AL381" s="833">
        <f t="shared" si="130"/>
        <v>0</v>
      </c>
      <c r="AM381" s="832">
        <f t="shared" si="130"/>
        <v>0</v>
      </c>
      <c r="AN381" s="836">
        <f t="shared" si="130"/>
        <v>0</v>
      </c>
      <c r="AO381" s="832">
        <f t="shared" si="130"/>
        <v>0</v>
      </c>
      <c r="AP381" s="833">
        <f t="shared" si="130"/>
        <v>0</v>
      </c>
      <c r="AQ381" s="832">
        <f t="shared" si="130"/>
        <v>0</v>
      </c>
      <c r="AR381" s="833">
        <f t="shared" si="130"/>
        <v>0</v>
      </c>
      <c r="AS381" s="832">
        <f t="shared" si="130"/>
        <v>0</v>
      </c>
      <c r="AT381" s="833">
        <f t="shared" si="130"/>
        <v>0</v>
      </c>
      <c r="AU381" s="832">
        <f t="shared" si="130"/>
        <v>0</v>
      </c>
      <c r="AV381" s="833">
        <f t="shared" si="130"/>
        <v>0</v>
      </c>
    </row>
    <row r="382" spans="1:48" s="675" customFormat="1" ht="16.5" hidden="1" thickBot="1">
      <c r="A382" s="749" t="s">
        <v>21</v>
      </c>
      <c r="B382" s="853" t="s">
        <v>229</v>
      </c>
      <c r="C382" s="780">
        <f t="shared" si="128"/>
        <v>0</v>
      </c>
      <c r="D382" s="781">
        <f t="shared" si="128"/>
        <v>0</v>
      </c>
      <c r="E382" s="1197"/>
      <c r="F382" s="1197"/>
      <c r="G382" s="889"/>
      <c r="H382" s="890"/>
      <c r="I382" s="823">
        <f t="shared" si="130"/>
        <v>0</v>
      </c>
      <c r="J382" s="824">
        <f t="shared" si="130"/>
        <v>0</v>
      </c>
      <c r="K382" s="825">
        <f t="shared" si="130"/>
        <v>0</v>
      </c>
      <c r="L382" s="826">
        <f t="shared" si="130"/>
        <v>0</v>
      </c>
      <c r="M382" s="825">
        <f t="shared" si="130"/>
        <v>0</v>
      </c>
      <c r="N382" s="826">
        <f t="shared" si="130"/>
        <v>0</v>
      </c>
      <c r="O382" s="825">
        <f t="shared" si="130"/>
        <v>0</v>
      </c>
      <c r="P382" s="826">
        <f t="shared" si="130"/>
        <v>0</v>
      </c>
      <c r="Q382" s="825">
        <f t="shared" si="130"/>
        <v>0</v>
      </c>
      <c r="R382" s="826">
        <f t="shared" si="130"/>
        <v>0</v>
      </c>
      <c r="S382" s="825">
        <f t="shared" si="130"/>
        <v>0</v>
      </c>
      <c r="T382" s="826">
        <f t="shared" si="130"/>
        <v>0</v>
      </c>
      <c r="U382" s="825">
        <f t="shared" si="130"/>
        <v>0</v>
      </c>
      <c r="V382" s="826">
        <f t="shared" si="130"/>
        <v>0</v>
      </c>
      <c r="W382" s="825">
        <f t="shared" si="130"/>
        <v>0</v>
      </c>
      <c r="X382" s="826">
        <f t="shared" si="130"/>
        <v>0</v>
      </c>
      <c r="Y382" s="825">
        <f t="shared" si="130"/>
        <v>0</v>
      </c>
      <c r="Z382" s="826">
        <f t="shared" si="130"/>
        <v>0</v>
      </c>
      <c r="AA382" s="827">
        <f t="shared" si="130"/>
        <v>0</v>
      </c>
      <c r="AB382" s="828">
        <f t="shared" si="130"/>
        <v>0</v>
      </c>
      <c r="AC382" s="825">
        <f t="shared" si="130"/>
        <v>0</v>
      </c>
      <c r="AD382" s="826">
        <f t="shared" si="130"/>
        <v>0</v>
      </c>
      <c r="AE382" s="825">
        <f t="shared" si="130"/>
        <v>0</v>
      </c>
      <c r="AF382" s="826">
        <f t="shared" si="130"/>
        <v>0</v>
      </c>
      <c r="AG382" s="825">
        <f t="shared" si="130"/>
        <v>0</v>
      </c>
      <c r="AH382" s="826">
        <f t="shared" si="130"/>
        <v>0</v>
      </c>
      <c r="AI382" s="825">
        <f t="shared" si="130"/>
        <v>0</v>
      </c>
      <c r="AJ382" s="826">
        <f t="shared" si="130"/>
        <v>0</v>
      </c>
      <c r="AK382" s="825">
        <f t="shared" si="130"/>
        <v>0</v>
      </c>
      <c r="AL382" s="826">
        <f t="shared" si="130"/>
        <v>0</v>
      </c>
      <c r="AM382" s="825">
        <f t="shared" si="130"/>
        <v>0</v>
      </c>
      <c r="AN382" s="829">
        <f t="shared" si="130"/>
        <v>0</v>
      </c>
      <c r="AO382" s="825">
        <f t="shared" si="130"/>
        <v>0</v>
      </c>
      <c r="AP382" s="826">
        <f t="shared" si="130"/>
        <v>0</v>
      </c>
      <c r="AQ382" s="825">
        <f t="shared" si="130"/>
        <v>0</v>
      </c>
      <c r="AR382" s="826">
        <f t="shared" si="130"/>
        <v>0</v>
      </c>
      <c r="AS382" s="825">
        <f t="shared" si="130"/>
        <v>0</v>
      </c>
      <c r="AT382" s="826">
        <f t="shared" si="130"/>
        <v>0</v>
      </c>
      <c r="AU382" s="825">
        <f t="shared" si="130"/>
        <v>0</v>
      </c>
      <c r="AV382" s="826">
        <f t="shared" si="130"/>
        <v>0</v>
      </c>
    </row>
    <row r="383" spans="1:48" s="675" customFormat="1" ht="16.5" hidden="1" thickBot="1">
      <c r="A383" s="782"/>
      <c r="B383" s="783" t="s">
        <v>36</v>
      </c>
      <c r="C383" s="756">
        <f t="shared" si="128"/>
        <v>0</v>
      </c>
      <c r="D383" s="742">
        <f t="shared" si="128"/>
        <v>0</v>
      </c>
      <c r="E383" s="1197"/>
      <c r="F383" s="1197"/>
      <c r="G383" s="891"/>
      <c r="H383" s="890"/>
      <c r="I383" s="830">
        <f t="shared" si="130"/>
        <v>0</v>
      </c>
      <c r="J383" s="831">
        <f t="shared" si="130"/>
        <v>0</v>
      </c>
      <c r="K383" s="832">
        <f t="shared" si="130"/>
        <v>0</v>
      </c>
      <c r="L383" s="833">
        <f t="shared" si="130"/>
        <v>0</v>
      </c>
      <c r="M383" s="832">
        <f t="shared" si="130"/>
        <v>0</v>
      </c>
      <c r="N383" s="833">
        <f t="shared" si="130"/>
        <v>0</v>
      </c>
      <c r="O383" s="832">
        <f t="shared" si="130"/>
        <v>0</v>
      </c>
      <c r="P383" s="833">
        <f t="shared" si="130"/>
        <v>0</v>
      </c>
      <c r="Q383" s="832">
        <f t="shared" si="130"/>
        <v>0</v>
      </c>
      <c r="R383" s="833">
        <f t="shared" si="130"/>
        <v>0</v>
      </c>
      <c r="S383" s="832">
        <f t="shared" si="130"/>
        <v>0</v>
      </c>
      <c r="T383" s="833">
        <f t="shared" si="130"/>
        <v>0</v>
      </c>
      <c r="U383" s="832">
        <f t="shared" si="130"/>
        <v>0</v>
      </c>
      <c r="V383" s="833">
        <f t="shared" si="130"/>
        <v>0</v>
      </c>
      <c r="W383" s="832">
        <f t="shared" si="130"/>
        <v>0</v>
      </c>
      <c r="X383" s="833">
        <f t="shared" si="130"/>
        <v>0</v>
      </c>
      <c r="Y383" s="832">
        <f t="shared" si="130"/>
        <v>0</v>
      </c>
      <c r="Z383" s="833">
        <f t="shared" si="130"/>
        <v>0</v>
      </c>
      <c r="AA383" s="834">
        <f t="shared" si="130"/>
        <v>0</v>
      </c>
      <c r="AB383" s="835">
        <f t="shared" si="130"/>
        <v>0</v>
      </c>
      <c r="AC383" s="832">
        <f t="shared" si="130"/>
        <v>0</v>
      </c>
      <c r="AD383" s="833">
        <f t="shared" si="130"/>
        <v>0</v>
      </c>
      <c r="AE383" s="832">
        <f t="shared" si="130"/>
        <v>0</v>
      </c>
      <c r="AF383" s="833">
        <f t="shared" si="130"/>
        <v>0</v>
      </c>
      <c r="AG383" s="832">
        <f t="shared" si="130"/>
        <v>0</v>
      </c>
      <c r="AH383" s="833">
        <f t="shared" si="130"/>
        <v>0</v>
      </c>
      <c r="AI383" s="832">
        <f t="shared" si="130"/>
        <v>0</v>
      </c>
      <c r="AJ383" s="833">
        <f t="shared" si="130"/>
        <v>0</v>
      </c>
      <c r="AK383" s="832">
        <f t="shared" si="130"/>
        <v>0</v>
      </c>
      <c r="AL383" s="833">
        <f t="shared" si="130"/>
        <v>0</v>
      </c>
      <c r="AM383" s="832">
        <f t="shared" si="130"/>
        <v>0</v>
      </c>
      <c r="AN383" s="836">
        <f t="shared" si="130"/>
        <v>0</v>
      </c>
      <c r="AO383" s="832">
        <f t="shared" si="130"/>
        <v>0</v>
      </c>
      <c r="AP383" s="833">
        <f t="shared" si="130"/>
        <v>0</v>
      </c>
      <c r="AQ383" s="832">
        <f t="shared" si="130"/>
        <v>0</v>
      </c>
      <c r="AR383" s="833">
        <f t="shared" si="130"/>
        <v>0</v>
      </c>
      <c r="AS383" s="832">
        <f t="shared" si="130"/>
        <v>0</v>
      </c>
      <c r="AT383" s="833">
        <f t="shared" si="130"/>
        <v>0</v>
      </c>
      <c r="AU383" s="832">
        <f t="shared" si="130"/>
        <v>0</v>
      </c>
      <c r="AV383" s="833">
        <f t="shared" si="130"/>
        <v>0</v>
      </c>
    </row>
    <row r="384" spans="1:48" s="675" customFormat="1" ht="16.5" hidden="1" thickBot="1">
      <c r="A384" s="782" t="s">
        <v>37</v>
      </c>
      <c r="B384" s="768" t="s">
        <v>112</v>
      </c>
      <c r="C384" s="756">
        <f t="shared" si="128"/>
        <v>0</v>
      </c>
      <c r="D384" s="757">
        <f t="shared" si="128"/>
        <v>0</v>
      </c>
      <c r="E384" s="1197"/>
      <c r="F384" s="1197"/>
      <c r="G384" s="891"/>
      <c r="H384" s="892"/>
      <c r="I384" s="830">
        <f t="shared" si="130"/>
        <v>0</v>
      </c>
      <c r="J384" s="831">
        <f t="shared" si="130"/>
        <v>0</v>
      </c>
      <c r="K384" s="832">
        <f t="shared" si="130"/>
        <v>0</v>
      </c>
      <c r="L384" s="833">
        <f t="shared" si="130"/>
        <v>0</v>
      </c>
      <c r="M384" s="832">
        <f t="shared" si="130"/>
        <v>0</v>
      </c>
      <c r="N384" s="833">
        <f t="shared" si="130"/>
        <v>0</v>
      </c>
      <c r="O384" s="832">
        <f t="shared" si="130"/>
        <v>0</v>
      </c>
      <c r="P384" s="833">
        <f t="shared" si="130"/>
        <v>0</v>
      </c>
      <c r="Q384" s="832">
        <f t="shared" si="130"/>
        <v>0</v>
      </c>
      <c r="R384" s="833">
        <f t="shared" si="130"/>
        <v>0</v>
      </c>
      <c r="S384" s="832">
        <f t="shared" si="130"/>
        <v>0</v>
      </c>
      <c r="T384" s="833">
        <f t="shared" si="130"/>
        <v>0</v>
      </c>
      <c r="U384" s="832">
        <f t="shared" si="130"/>
        <v>0</v>
      </c>
      <c r="V384" s="833">
        <f t="shared" si="130"/>
        <v>0</v>
      </c>
      <c r="W384" s="832">
        <f t="shared" si="130"/>
        <v>0</v>
      </c>
      <c r="X384" s="833">
        <f t="shared" si="130"/>
        <v>0</v>
      </c>
      <c r="Y384" s="832">
        <f t="shared" si="130"/>
        <v>0</v>
      </c>
      <c r="Z384" s="833">
        <f t="shared" si="130"/>
        <v>0</v>
      </c>
      <c r="AA384" s="834">
        <f t="shared" si="130"/>
        <v>0</v>
      </c>
      <c r="AB384" s="835">
        <f t="shared" si="130"/>
        <v>0</v>
      </c>
      <c r="AC384" s="832">
        <f t="shared" si="130"/>
        <v>0</v>
      </c>
      <c r="AD384" s="833">
        <f t="shared" si="130"/>
        <v>0</v>
      </c>
      <c r="AE384" s="832">
        <f t="shared" si="130"/>
        <v>0</v>
      </c>
      <c r="AF384" s="833">
        <f t="shared" si="130"/>
        <v>0</v>
      </c>
      <c r="AG384" s="832">
        <f t="shared" si="130"/>
        <v>0</v>
      </c>
      <c r="AH384" s="833">
        <f t="shared" si="130"/>
        <v>0</v>
      </c>
      <c r="AI384" s="832">
        <f t="shared" si="130"/>
        <v>0</v>
      </c>
      <c r="AJ384" s="833">
        <f t="shared" si="130"/>
        <v>0</v>
      </c>
      <c r="AK384" s="832">
        <f t="shared" si="130"/>
        <v>0</v>
      </c>
      <c r="AL384" s="833">
        <f t="shared" si="130"/>
        <v>0</v>
      </c>
      <c r="AM384" s="832">
        <f t="shared" si="130"/>
        <v>0</v>
      </c>
      <c r="AN384" s="836">
        <f t="shared" si="130"/>
        <v>0</v>
      </c>
      <c r="AO384" s="832">
        <f t="shared" si="130"/>
        <v>0</v>
      </c>
      <c r="AP384" s="833">
        <f t="shared" si="130"/>
        <v>0</v>
      </c>
      <c r="AQ384" s="832">
        <f t="shared" si="130"/>
        <v>0</v>
      </c>
      <c r="AR384" s="833">
        <f t="shared" si="130"/>
        <v>0</v>
      </c>
      <c r="AS384" s="832">
        <f t="shared" si="130"/>
        <v>0</v>
      </c>
      <c r="AT384" s="833">
        <f t="shared" si="130"/>
        <v>0</v>
      </c>
      <c r="AU384" s="832">
        <f t="shared" si="130"/>
        <v>0</v>
      </c>
      <c r="AV384" s="833">
        <f t="shared" si="130"/>
        <v>0</v>
      </c>
    </row>
    <row r="385" spans="1:48" s="675" customFormat="1" ht="16.5" hidden="1" thickBot="1">
      <c r="A385" s="782" t="s">
        <v>27</v>
      </c>
      <c r="B385" s="768" t="s">
        <v>100</v>
      </c>
      <c r="C385" s="756">
        <f t="shared" si="128"/>
        <v>0</v>
      </c>
      <c r="D385" s="757">
        <f t="shared" si="128"/>
        <v>0</v>
      </c>
      <c r="E385" s="1197"/>
      <c r="F385" s="1197"/>
      <c r="G385" s="891"/>
      <c r="H385" s="892"/>
      <c r="I385" s="830">
        <f t="shared" si="130"/>
        <v>0</v>
      </c>
      <c r="J385" s="831">
        <f t="shared" si="130"/>
        <v>0</v>
      </c>
      <c r="K385" s="832">
        <f t="shared" si="130"/>
        <v>0</v>
      </c>
      <c r="L385" s="833">
        <f t="shared" si="130"/>
        <v>0</v>
      </c>
      <c r="M385" s="832">
        <f t="shared" si="130"/>
        <v>0</v>
      </c>
      <c r="N385" s="833">
        <f t="shared" si="130"/>
        <v>0</v>
      </c>
      <c r="O385" s="832">
        <f t="shared" si="130"/>
        <v>0</v>
      </c>
      <c r="P385" s="833">
        <f t="shared" si="130"/>
        <v>0</v>
      </c>
      <c r="Q385" s="832">
        <f t="shared" si="130"/>
        <v>0</v>
      </c>
      <c r="R385" s="833">
        <f t="shared" si="130"/>
        <v>0</v>
      </c>
      <c r="S385" s="832">
        <f t="shared" si="130"/>
        <v>0</v>
      </c>
      <c r="T385" s="833">
        <f t="shared" si="130"/>
        <v>0</v>
      </c>
      <c r="U385" s="832">
        <f t="shared" si="130"/>
        <v>0</v>
      </c>
      <c r="V385" s="833">
        <f t="shared" si="130"/>
        <v>0</v>
      </c>
      <c r="W385" s="832">
        <f t="shared" si="130"/>
        <v>0</v>
      </c>
      <c r="X385" s="833">
        <f t="shared" ref="X385:AV385" si="131">X79-X232</f>
        <v>0</v>
      </c>
      <c r="Y385" s="832">
        <f t="shared" si="131"/>
        <v>0</v>
      </c>
      <c r="Z385" s="833">
        <f t="shared" si="131"/>
        <v>0</v>
      </c>
      <c r="AA385" s="834">
        <f t="shared" si="131"/>
        <v>0</v>
      </c>
      <c r="AB385" s="835">
        <f t="shared" si="131"/>
        <v>0</v>
      </c>
      <c r="AC385" s="832">
        <f t="shared" si="131"/>
        <v>0</v>
      </c>
      <c r="AD385" s="833">
        <f t="shared" si="131"/>
        <v>0</v>
      </c>
      <c r="AE385" s="832">
        <f t="shared" si="131"/>
        <v>0</v>
      </c>
      <c r="AF385" s="833">
        <f t="shared" si="131"/>
        <v>0</v>
      </c>
      <c r="AG385" s="832">
        <f t="shared" si="131"/>
        <v>0</v>
      </c>
      <c r="AH385" s="833">
        <f t="shared" si="131"/>
        <v>0</v>
      </c>
      <c r="AI385" s="832">
        <f t="shared" si="131"/>
        <v>0</v>
      </c>
      <c r="AJ385" s="833">
        <f t="shared" si="131"/>
        <v>0</v>
      </c>
      <c r="AK385" s="832">
        <f t="shared" si="131"/>
        <v>0</v>
      </c>
      <c r="AL385" s="833">
        <f t="shared" si="131"/>
        <v>0</v>
      </c>
      <c r="AM385" s="832">
        <f t="shared" si="131"/>
        <v>0</v>
      </c>
      <c r="AN385" s="836">
        <f t="shared" si="131"/>
        <v>0</v>
      </c>
      <c r="AO385" s="832">
        <f t="shared" si="131"/>
        <v>0</v>
      </c>
      <c r="AP385" s="833">
        <f t="shared" si="131"/>
        <v>0</v>
      </c>
      <c r="AQ385" s="832">
        <f t="shared" si="131"/>
        <v>0</v>
      </c>
      <c r="AR385" s="833">
        <f t="shared" si="131"/>
        <v>0</v>
      </c>
      <c r="AS385" s="832">
        <f t="shared" si="131"/>
        <v>0</v>
      </c>
      <c r="AT385" s="833">
        <f t="shared" si="131"/>
        <v>0</v>
      </c>
      <c r="AU385" s="832">
        <f t="shared" si="131"/>
        <v>0</v>
      </c>
      <c r="AV385" s="833">
        <f t="shared" si="131"/>
        <v>0</v>
      </c>
    </row>
    <row r="386" spans="1:48" s="675" customFormat="1" ht="16.5" hidden="1" thickBot="1">
      <c r="A386" s="782" t="s">
        <v>46</v>
      </c>
      <c r="B386" s="768" t="s">
        <v>230</v>
      </c>
      <c r="C386" s="756">
        <f t="shared" si="128"/>
        <v>0</v>
      </c>
      <c r="D386" s="757">
        <f t="shared" si="128"/>
        <v>0</v>
      </c>
      <c r="E386" s="1197"/>
      <c r="F386" s="1197"/>
      <c r="G386" s="891"/>
      <c r="H386" s="892"/>
      <c r="I386" s="830">
        <f t="shared" ref="I386:AV392" si="132">I80-I233</f>
        <v>0</v>
      </c>
      <c r="J386" s="831">
        <f t="shared" si="132"/>
        <v>0</v>
      </c>
      <c r="K386" s="832">
        <f t="shared" si="132"/>
        <v>0</v>
      </c>
      <c r="L386" s="833">
        <f t="shared" si="132"/>
        <v>0</v>
      </c>
      <c r="M386" s="832">
        <f t="shared" si="132"/>
        <v>0</v>
      </c>
      <c r="N386" s="833">
        <f t="shared" si="132"/>
        <v>0</v>
      </c>
      <c r="O386" s="832">
        <f t="shared" si="132"/>
        <v>0</v>
      </c>
      <c r="P386" s="833">
        <f t="shared" si="132"/>
        <v>0</v>
      </c>
      <c r="Q386" s="832">
        <f t="shared" si="132"/>
        <v>0</v>
      </c>
      <c r="R386" s="833">
        <f t="shared" si="132"/>
        <v>0</v>
      </c>
      <c r="S386" s="832">
        <f t="shared" si="132"/>
        <v>0</v>
      </c>
      <c r="T386" s="833">
        <f t="shared" si="132"/>
        <v>0</v>
      </c>
      <c r="U386" s="832">
        <f t="shared" si="132"/>
        <v>0</v>
      </c>
      <c r="V386" s="833">
        <f t="shared" si="132"/>
        <v>0</v>
      </c>
      <c r="W386" s="832">
        <f t="shared" si="132"/>
        <v>0</v>
      </c>
      <c r="X386" s="833">
        <f t="shared" si="132"/>
        <v>0</v>
      </c>
      <c r="Y386" s="832">
        <f t="shared" si="132"/>
        <v>0</v>
      </c>
      <c r="Z386" s="833">
        <f t="shared" si="132"/>
        <v>0</v>
      </c>
      <c r="AA386" s="834">
        <f t="shared" si="132"/>
        <v>0</v>
      </c>
      <c r="AB386" s="835">
        <f t="shared" si="132"/>
        <v>0</v>
      </c>
      <c r="AC386" s="832">
        <f t="shared" si="132"/>
        <v>0</v>
      </c>
      <c r="AD386" s="833">
        <f t="shared" si="132"/>
        <v>0</v>
      </c>
      <c r="AE386" s="832">
        <f t="shared" si="132"/>
        <v>0</v>
      </c>
      <c r="AF386" s="833">
        <f t="shared" si="132"/>
        <v>0</v>
      </c>
      <c r="AG386" s="832">
        <f t="shared" si="132"/>
        <v>0</v>
      </c>
      <c r="AH386" s="833">
        <f t="shared" si="132"/>
        <v>0</v>
      </c>
      <c r="AI386" s="832">
        <f t="shared" si="132"/>
        <v>0</v>
      </c>
      <c r="AJ386" s="833">
        <f t="shared" si="132"/>
        <v>0</v>
      </c>
      <c r="AK386" s="832">
        <f t="shared" si="132"/>
        <v>0</v>
      </c>
      <c r="AL386" s="833">
        <f t="shared" si="132"/>
        <v>0</v>
      </c>
      <c r="AM386" s="832">
        <f t="shared" si="132"/>
        <v>0</v>
      </c>
      <c r="AN386" s="836">
        <f t="shared" si="132"/>
        <v>0</v>
      </c>
      <c r="AO386" s="832">
        <f t="shared" si="132"/>
        <v>0</v>
      </c>
      <c r="AP386" s="833">
        <f t="shared" si="132"/>
        <v>0</v>
      </c>
      <c r="AQ386" s="832">
        <f t="shared" si="132"/>
        <v>0</v>
      </c>
      <c r="AR386" s="833">
        <f t="shared" si="132"/>
        <v>0</v>
      </c>
      <c r="AS386" s="832">
        <f t="shared" si="132"/>
        <v>0</v>
      </c>
      <c r="AT386" s="833">
        <f t="shared" si="132"/>
        <v>0</v>
      </c>
      <c r="AU386" s="832">
        <f t="shared" si="132"/>
        <v>0</v>
      </c>
      <c r="AV386" s="833">
        <f t="shared" si="132"/>
        <v>0</v>
      </c>
    </row>
    <row r="387" spans="1:48" s="675" customFormat="1" ht="16.5" hidden="1" thickBot="1">
      <c r="A387" s="782" t="s">
        <v>68</v>
      </c>
      <c r="B387" s="768" t="s">
        <v>231</v>
      </c>
      <c r="C387" s="756">
        <f t="shared" si="128"/>
        <v>0</v>
      </c>
      <c r="D387" s="757">
        <f t="shared" si="128"/>
        <v>0</v>
      </c>
      <c r="E387" s="1197"/>
      <c r="F387" s="1197"/>
      <c r="G387" s="891"/>
      <c r="H387" s="892"/>
      <c r="I387" s="830">
        <f t="shared" si="132"/>
        <v>0</v>
      </c>
      <c r="J387" s="831">
        <f t="shared" si="132"/>
        <v>0</v>
      </c>
      <c r="K387" s="832">
        <f t="shared" si="132"/>
        <v>0</v>
      </c>
      <c r="L387" s="833">
        <f t="shared" si="132"/>
        <v>0</v>
      </c>
      <c r="M387" s="832">
        <f t="shared" si="132"/>
        <v>0</v>
      </c>
      <c r="N387" s="833">
        <f t="shared" si="132"/>
        <v>0</v>
      </c>
      <c r="O387" s="832">
        <f t="shared" si="132"/>
        <v>0</v>
      </c>
      <c r="P387" s="833">
        <f t="shared" si="132"/>
        <v>0</v>
      </c>
      <c r="Q387" s="832">
        <f t="shared" si="132"/>
        <v>0</v>
      </c>
      <c r="R387" s="833">
        <f t="shared" si="132"/>
        <v>0</v>
      </c>
      <c r="S387" s="832">
        <f t="shared" si="132"/>
        <v>0</v>
      </c>
      <c r="T387" s="833">
        <f t="shared" si="132"/>
        <v>0</v>
      </c>
      <c r="U387" s="832">
        <f t="shared" si="132"/>
        <v>0</v>
      </c>
      <c r="V387" s="833">
        <f t="shared" si="132"/>
        <v>0</v>
      </c>
      <c r="W387" s="832">
        <f t="shared" si="132"/>
        <v>0</v>
      </c>
      <c r="X387" s="833">
        <f t="shared" si="132"/>
        <v>0</v>
      </c>
      <c r="Y387" s="832">
        <f t="shared" si="132"/>
        <v>0</v>
      </c>
      <c r="Z387" s="833">
        <f t="shared" si="132"/>
        <v>0</v>
      </c>
      <c r="AA387" s="834">
        <f t="shared" si="132"/>
        <v>0</v>
      </c>
      <c r="AB387" s="835">
        <f t="shared" si="132"/>
        <v>0</v>
      </c>
      <c r="AC387" s="832">
        <f t="shared" si="132"/>
        <v>0</v>
      </c>
      <c r="AD387" s="833">
        <f t="shared" si="132"/>
        <v>0</v>
      </c>
      <c r="AE387" s="832">
        <f t="shared" si="132"/>
        <v>0</v>
      </c>
      <c r="AF387" s="833">
        <f t="shared" si="132"/>
        <v>0</v>
      </c>
      <c r="AG387" s="832">
        <f t="shared" si="132"/>
        <v>0</v>
      </c>
      <c r="AH387" s="833">
        <f t="shared" si="132"/>
        <v>0</v>
      </c>
      <c r="AI387" s="832">
        <f t="shared" si="132"/>
        <v>0</v>
      </c>
      <c r="AJ387" s="833">
        <f t="shared" si="132"/>
        <v>0</v>
      </c>
      <c r="AK387" s="832">
        <f t="shared" si="132"/>
        <v>0</v>
      </c>
      <c r="AL387" s="833">
        <f t="shared" si="132"/>
        <v>0</v>
      </c>
      <c r="AM387" s="832">
        <f t="shared" si="132"/>
        <v>0</v>
      </c>
      <c r="AN387" s="836">
        <f t="shared" si="132"/>
        <v>0</v>
      </c>
      <c r="AO387" s="832">
        <f t="shared" si="132"/>
        <v>0</v>
      </c>
      <c r="AP387" s="833">
        <f t="shared" si="132"/>
        <v>0</v>
      </c>
      <c r="AQ387" s="832">
        <f t="shared" si="132"/>
        <v>0</v>
      </c>
      <c r="AR387" s="833">
        <f t="shared" si="132"/>
        <v>0</v>
      </c>
      <c r="AS387" s="832">
        <f t="shared" si="132"/>
        <v>0</v>
      </c>
      <c r="AT387" s="833">
        <f t="shared" si="132"/>
        <v>0</v>
      </c>
      <c r="AU387" s="832">
        <f t="shared" si="132"/>
        <v>0</v>
      </c>
      <c r="AV387" s="833">
        <f t="shared" si="132"/>
        <v>0</v>
      </c>
    </row>
    <row r="388" spans="1:48" s="675" customFormat="1" ht="16.5" hidden="1" thickBot="1">
      <c r="A388" s="782" t="s">
        <v>4</v>
      </c>
      <c r="B388" s="768" t="s">
        <v>101</v>
      </c>
      <c r="C388" s="756">
        <f t="shared" si="128"/>
        <v>0</v>
      </c>
      <c r="D388" s="757">
        <f t="shared" si="128"/>
        <v>0</v>
      </c>
      <c r="E388" s="1197"/>
      <c r="F388" s="1197"/>
      <c r="G388" s="891"/>
      <c r="H388" s="892"/>
      <c r="I388" s="830">
        <f t="shared" si="132"/>
        <v>0</v>
      </c>
      <c r="J388" s="831">
        <f t="shared" si="132"/>
        <v>0</v>
      </c>
      <c r="K388" s="832">
        <f t="shared" si="132"/>
        <v>0</v>
      </c>
      <c r="L388" s="833">
        <f t="shared" si="132"/>
        <v>0</v>
      </c>
      <c r="M388" s="832">
        <f t="shared" si="132"/>
        <v>0</v>
      </c>
      <c r="N388" s="833">
        <f t="shared" si="132"/>
        <v>0</v>
      </c>
      <c r="O388" s="832">
        <f t="shared" si="132"/>
        <v>0</v>
      </c>
      <c r="P388" s="833">
        <f t="shared" si="132"/>
        <v>0</v>
      </c>
      <c r="Q388" s="832">
        <f t="shared" si="132"/>
        <v>0</v>
      </c>
      <c r="R388" s="833">
        <f t="shared" si="132"/>
        <v>0</v>
      </c>
      <c r="S388" s="832">
        <f t="shared" si="132"/>
        <v>0</v>
      </c>
      <c r="T388" s="833">
        <f t="shared" si="132"/>
        <v>0</v>
      </c>
      <c r="U388" s="832">
        <f t="shared" si="132"/>
        <v>0</v>
      </c>
      <c r="V388" s="833">
        <f t="shared" si="132"/>
        <v>0</v>
      </c>
      <c r="W388" s="832">
        <f t="shared" si="132"/>
        <v>0</v>
      </c>
      <c r="X388" s="833">
        <f t="shared" si="132"/>
        <v>0</v>
      </c>
      <c r="Y388" s="832">
        <f t="shared" si="132"/>
        <v>0</v>
      </c>
      <c r="Z388" s="833">
        <f t="shared" si="132"/>
        <v>0</v>
      </c>
      <c r="AA388" s="834">
        <f t="shared" si="132"/>
        <v>0</v>
      </c>
      <c r="AB388" s="835">
        <f t="shared" si="132"/>
        <v>0</v>
      </c>
      <c r="AC388" s="832">
        <f t="shared" si="132"/>
        <v>0</v>
      </c>
      <c r="AD388" s="833">
        <f t="shared" si="132"/>
        <v>0</v>
      </c>
      <c r="AE388" s="832">
        <f t="shared" si="132"/>
        <v>0</v>
      </c>
      <c r="AF388" s="833">
        <f t="shared" si="132"/>
        <v>0</v>
      </c>
      <c r="AG388" s="832">
        <f t="shared" si="132"/>
        <v>0</v>
      </c>
      <c r="AH388" s="833">
        <f t="shared" si="132"/>
        <v>0</v>
      </c>
      <c r="AI388" s="832">
        <f t="shared" si="132"/>
        <v>0</v>
      </c>
      <c r="AJ388" s="833">
        <f t="shared" si="132"/>
        <v>0</v>
      </c>
      <c r="AK388" s="832">
        <f t="shared" si="132"/>
        <v>0</v>
      </c>
      <c r="AL388" s="833">
        <f t="shared" si="132"/>
        <v>0</v>
      </c>
      <c r="AM388" s="832">
        <f t="shared" si="132"/>
        <v>0</v>
      </c>
      <c r="AN388" s="836">
        <f t="shared" si="132"/>
        <v>0</v>
      </c>
      <c r="AO388" s="832">
        <f t="shared" si="132"/>
        <v>0</v>
      </c>
      <c r="AP388" s="833">
        <f t="shared" si="132"/>
        <v>0</v>
      </c>
      <c r="AQ388" s="832">
        <f t="shared" si="132"/>
        <v>0</v>
      </c>
      <c r="AR388" s="833">
        <f t="shared" si="132"/>
        <v>0</v>
      </c>
      <c r="AS388" s="832">
        <f t="shared" si="132"/>
        <v>0</v>
      </c>
      <c r="AT388" s="833">
        <f t="shared" si="132"/>
        <v>0</v>
      </c>
      <c r="AU388" s="832">
        <f t="shared" si="132"/>
        <v>0</v>
      </c>
      <c r="AV388" s="833">
        <f t="shared" si="132"/>
        <v>0</v>
      </c>
    </row>
    <row r="389" spans="1:48" s="675" customFormat="1" ht="16.5" hidden="1" thickBot="1">
      <c r="A389" s="782" t="s">
        <v>108</v>
      </c>
      <c r="B389" s="768" t="s">
        <v>232</v>
      </c>
      <c r="C389" s="756">
        <f t="shared" si="128"/>
        <v>0</v>
      </c>
      <c r="D389" s="757">
        <f t="shared" si="128"/>
        <v>0</v>
      </c>
      <c r="E389" s="1197"/>
      <c r="F389" s="1197"/>
      <c r="G389" s="891"/>
      <c r="H389" s="892"/>
      <c r="I389" s="830">
        <f t="shared" si="132"/>
        <v>0</v>
      </c>
      <c r="J389" s="831">
        <f t="shared" si="132"/>
        <v>0</v>
      </c>
      <c r="K389" s="832">
        <f t="shared" si="132"/>
        <v>0</v>
      </c>
      <c r="L389" s="833">
        <f t="shared" si="132"/>
        <v>0</v>
      </c>
      <c r="M389" s="832">
        <f t="shared" si="132"/>
        <v>0</v>
      </c>
      <c r="N389" s="833">
        <f t="shared" si="132"/>
        <v>0</v>
      </c>
      <c r="O389" s="832">
        <f t="shared" si="132"/>
        <v>0</v>
      </c>
      <c r="P389" s="833">
        <f t="shared" si="132"/>
        <v>0</v>
      </c>
      <c r="Q389" s="832">
        <f t="shared" si="132"/>
        <v>0</v>
      </c>
      <c r="R389" s="833">
        <f t="shared" si="132"/>
        <v>0</v>
      </c>
      <c r="S389" s="832">
        <f t="shared" si="132"/>
        <v>0</v>
      </c>
      <c r="T389" s="833">
        <f t="shared" si="132"/>
        <v>0</v>
      </c>
      <c r="U389" s="832">
        <f t="shared" si="132"/>
        <v>0</v>
      </c>
      <c r="V389" s="833">
        <f t="shared" si="132"/>
        <v>0</v>
      </c>
      <c r="W389" s="832">
        <f t="shared" si="132"/>
        <v>0</v>
      </c>
      <c r="X389" s="833">
        <f t="shared" si="132"/>
        <v>0</v>
      </c>
      <c r="Y389" s="832">
        <f t="shared" si="132"/>
        <v>0</v>
      </c>
      <c r="Z389" s="833">
        <f t="shared" si="132"/>
        <v>0</v>
      </c>
      <c r="AA389" s="834">
        <f t="shared" si="132"/>
        <v>0</v>
      </c>
      <c r="AB389" s="835">
        <f t="shared" si="132"/>
        <v>0</v>
      </c>
      <c r="AC389" s="832">
        <f t="shared" si="132"/>
        <v>0</v>
      </c>
      <c r="AD389" s="833">
        <f t="shared" si="132"/>
        <v>0</v>
      </c>
      <c r="AE389" s="832">
        <f t="shared" si="132"/>
        <v>0</v>
      </c>
      <c r="AF389" s="833">
        <f t="shared" si="132"/>
        <v>0</v>
      </c>
      <c r="AG389" s="832">
        <f t="shared" si="132"/>
        <v>0</v>
      </c>
      <c r="AH389" s="833">
        <f t="shared" si="132"/>
        <v>0</v>
      </c>
      <c r="AI389" s="832">
        <f t="shared" si="132"/>
        <v>0</v>
      </c>
      <c r="AJ389" s="833">
        <f t="shared" si="132"/>
        <v>0</v>
      </c>
      <c r="AK389" s="832">
        <f t="shared" si="132"/>
        <v>0</v>
      </c>
      <c r="AL389" s="833">
        <f t="shared" si="132"/>
        <v>0</v>
      </c>
      <c r="AM389" s="832">
        <f t="shared" si="132"/>
        <v>0</v>
      </c>
      <c r="AN389" s="836">
        <f t="shared" si="132"/>
        <v>0</v>
      </c>
      <c r="AO389" s="832">
        <f t="shared" si="132"/>
        <v>0</v>
      </c>
      <c r="AP389" s="833">
        <f t="shared" si="132"/>
        <v>0</v>
      </c>
      <c r="AQ389" s="832">
        <f t="shared" si="132"/>
        <v>0</v>
      </c>
      <c r="AR389" s="833">
        <f t="shared" si="132"/>
        <v>0</v>
      </c>
      <c r="AS389" s="832">
        <f t="shared" si="132"/>
        <v>0</v>
      </c>
      <c r="AT389" s="833">
        <f t="shared" si="132"/>
        <v>0</v>
      </c>
      <c r="AU389" s="832">
        <f t="shared" si="132"/>
        <v>0</v>
      </c>
      <c r="AV389" s="833">
        <f t="shared" si="132"/>
        <v>0</v>
      </c>
    </row>
    <row r="390" spans="1:48" s="675" customFormat="1" ht="16.5" hidden="1" thickBot="1">
      <c r="A390" s="784" t="s">
        <v>106</v>
      </c>
      <c r="B390" s="775" t="s">
        <v>9</v>
      </c>
      <c r="C390" s="756">
        <f t="shared" si="128"/>
        <v>0</v>
      </c>
      <c r="D390" s="757">
        <f t="shared" si="128"/>
        <v>0</v>
      </c>
      <c r="E390" s="1197"/>
      <c r="F390" s="1197"/>
      <c r="G390" s="891"/>
      <c r="H390" s="892"/>
      <c r="I390" s="830">
        <f t="shared" si="132"/>
        <v>0</v>
      </c>
      <c r="J390" s="831">
        <f t="shared" si="132"/>
        <v>0</v>
      </c>
      <c r="K390" s="832">
        <f t="shared" si="132"/>
        <v>0</v>
      </c>
      <c r="L390" s="833">
        <f t="shared" si="132"/>
        <v>0</v>
      </c>
      <c r="M390" s="832">
        <f t="shared" si="132"/>
        <v>0</v>
      </c>
      <c r="N390" s="833">
        <f t="shared" si="132"/>
        <v>0</v>
      </c>
      <c r="O390" s="832">
        <f t="shared" si="132"/>
        <v>0</v>
      </c>
      <c r="P390" s="833">
        <f t="shared" si="132"/>
        <v>0</v>
      </c>
      <c r="Q390" s="832">
        <f t="shared" si="132"/>
        <v>0</v>
      </c>
      <c r="R390" s="833">
        <f t="shared" si="132"/>
        <v>0</v>
      </c>
      <c r="S390" s="832">
        <f t="shared" si="132"/>
        <v>0</v>
      </c>
      <c r="T390" s="833">
        <f t="shared" si="132"/>
        <v>0</v>
      </c>
      <c r="U390" s="832">
        <f t="shared" si="132"/>
        <v>0</v>
      </c>
      <c r="V390" s="833">
        <f t="shared" si="132"/>
        <v>0</v>
      </c>
      <c r="W390" s="832">
        <f t="shared" si="132"/>
        <v>0</v>
      </c>
      <c r="X390" s="833">
        <f t="shared" si="132"/>
        <v>0</v>
      </c>
      <c r="Y390" s="832">
        <f t="shared" si="132"/>
        <v>0</v>
      </c>
      <c r="Z390" s="833">
        <f t="shared" si="132"/>
        <v>0</v>
      </c>
      <c r="AA390" s="834">
        <f t="shared" si="132"/>
        <v>0</v>
      </c>
      <c r="AB390" s="835">
        <f t="shared" si="132"/>
        <v>0</v>
      </c>
      <c r="AC390" s="832">
        <f t="shared" si="132"/>
        <v>0</v>
      </c>
      <c r="AD390" s="833">
        <f t="shared" si="132"/>
        <v>0</v>
      </c>
      <c r="AE390" s="832">
        <f t="shared" si="132"/>
        <v>0</v>
      </c>
      <c r="AF390" s="833">
        <f t="shared" si="132"/>
        <v>0</v>
      </c>
      <c r="AG390" s="832">
        <f t="shared" si="132"/>
        <v>0</v>
      </c>
      <c r="AH390" s="833">
        <f t="shared" si="132"/>
        <v>0</v>
      </c>
      <c r="AI390" s="832">
        <f t="shared" si="132"/>
        <v>0</v>
      </c>
      <c r="AJ390" s="833">
        <f t="shared" si="132"/>
        <v>0</v>
      </c>
      <c r="AK390" s="832">
        <f t="shared" si="132"/>
        <v>0</v>
      </c>
      <c r="AL390" s="833">
        <f t="shared" si="132"/>
        <v>0</v>
      </c>
      <c r="AM390" s="832">
        <f t="shared" si="132"/>
        <v>0</v>
      </c>
      <c r="AN390" s="836">
        <f t="shared" si="132"/>
        <v>0</v>
      </c>
      <c r="AO390" s="832">
        <f t="shared" si="132"/>
        <v>0</v>
      </c>
      <c r="AP390" s="833">
        <f t="shared" si="132"/>
        <v>0</v>
      </c>
      <c r="AQ390" s="832">
        <f t="shared" si="132"/>
        <v>0</v>
      </c>
      <c r="AR390" s="833">
        <f t="shared" si="132"/>
        <v>0</v>
      </c>
      <c r="AS390" s="832">
        <f t="shared" si="132"/>
        <v>0</v>
      </c>
      <c r="AT390" s="833">
        <f t="shared" si="132"/>
        <v>0</v>
      </c>
      <c r="AU390" s="832">
        <f t="shared" si="132"/>
        <v>0</v>
      </c>
      <c r="AV390" s="833">
        <f t="shared" si="132"/>
        <v>0</v>
      </c>
    </row>
    <row r="391" spans="1:48" s="675" customFormat="1" ht="16.5" hidden="1" thickBot="1">
      <c r="A391" s="749" t="s">
        <v>23</v>
      </c>
      <c r="B391" s="785" t="s">
        <v>233</v>
      </c>
      <c r="C391" s="751">
        <f t="shared" si="128"/>
        <v>2</v>
      </c>
      <c r="D391" s="742">
        <f t="shared" si="128"/>
        <v>0</v>
      </c>
      <c r="E391" s="1197"/>
      <c r="F391" s="1197"/>
      <c r="G391" s="889"/>
      <c r="H391" s="890"/>
      <c r="I391" s="823">
        <f t="shared" si="132"/>
        <v>0</v>
      </c>
      <c r="J391" s="824">
        <f t="shared" si="132"/>
        <v>0</v>
      </c>
      <c r="K391" s="825">
        <f t="shared" si="132"/>
        <v>0</v>
      </c>
      <c r="L391" s="826">
        <f t="shared" si="132"/>
        <v>0</v>
      </c>
      <c r="M391" s="825">
        <f t="shared" si="132"/>
        <v>0</v>
      </c>
      <c r="N391" s="826">
        <f t="shared" si="132"/>
        <v>0</v>
      </c>
      <c r="O391" s="825">
        <f t="shared" si="132"/>
        <v>0</v>
      </c>
      <c r="P391" s="826">
        <f t="shared" si="132"/>
        <v>0</v>
      </c>
      <c r="Q391" s="825">
        <f t="shared" si="132"/>
        <v>0</v>
      </c>
      <c r="R391" s="826">
        <f t="shared" si="132"/>
        <v>0</v>
      </c>
      <c r="S391" s="825">
        <f t="shared" si="132"/>
        <v>0</v>
      </c>
      <c r="T391" s="826">
        <f t="shared" si="132"/>
        <v>0</v>
      </c>
      <c r="U391" s="825">
        <f t="shared" si="132"/>
        <v>0</v>
      </c>
      <c r="V391" s="826">
        <f t="shared" si="132"/>
        <v>0</v>
      </c>
      <c r="W391" s="825">
        <f t="shared" si="132"/>
        <v>0</v>
      </c>
      <c r="X391" s="826">
        <f t="shared" si="132"/>
        <v>0</v>
      </c>
      <c r="Y391" s="825">
        <f t="shared" si="132"/>
        <v>0</v>
      </c>
      <c r="Z391" s="826">
        <f t="shared" si="132"/>
        <v>0</v>
      </c>
      <c r="AA391" s="827">
        <f t="shared" si="132"/>
        <v>2</v>
      </c>
      <c r="AB391" s="828">
        <f t="shared" si="132"/>
        <v>0</v>
      </c>
      <c r="AC391" s="825">
        <f t="shared" si="132"/>
        <v>0</v>
      </c>
      <c r="AD391" s="826">
        <f t="shared" si="132"/>
        <v>0</v>
      </c>
      <c r="AE391" s="825">
        <f t="shared" si="132"/>
        <v>0</v>
      </c>
      <c r="AF391" s="826">
        <f t="shared" si="132"/>
        <v>0</v>
      </c>
      <c r="AG391" s="825">
        <f t="shared" si="132"/>
        <v>0</v>
      </c>
      <c r="AH391" s="826">
        <f t="shared" si="132"/>
        <v>0</v>
      </c>
      <c r="AI391" s="825">
        <f t="shared" si="132"/>
        <v>1</v>
      </c>
      <c r="AJ391" s="826">
        <f t="shared" si="132"/>
        <v>0</v>
      </c>
      <c r="AK391" s="825">
        <f t="shared" si="132"/>
        <v>0</v>
      </c>
      <c r="AL391" s="826">
        <f t="shared" si="132"/>
        <v>0</v>
      </c>
      <c r="AM391" s="825">
        <f t="shared" si="132"/>
        <v>0</v>
      </c>
      <c r="AN391" s="829">
        <f t="shared" si="132"/>
        <v>0</v>
      </c>
      <c r="AO391" s="825">
        <f t="shared" si="132"/>
        <v>0</v>
      </c>
      <c r="AP391" s="826">
        <f t="shared" si="132"/>
        <v>0</v>
      </c>
      <c r="AQ391" s="825">
        <f t="shared" si="132"/>
        <v>0</v>
      </c>
      <c r="AR391" s="826">
        <f t="shared" si="132"/>
        <v>0</v>
      </c>
      <c r="AS391" s="825">
        <f t="shared" si="132"/>
        <v>0</v>
      </c>
      <c r="AT391" s="826">
        <f t="shared" si="132"/>
        <v>0</v>
      </c>
      <c r="AU391" s="825">
        <f t="shared" si="132"/>
        <v>1</v>
      </c>
      <c r="AV391" s="826">
        <f t="shared" si="132"/>
        <v>0</v>
      </c>
    </row>
    <row r="392" spans="1:48" s="675" customFormat="1" ht="16.5" hidden="1" thickBot="1">
      <c r="A392" s="755"/>
      <c r="B392" s="755" t="s">
        <v>36</v>
      </c>
      <c r="C392" s="756">
        <f t="shared" si="128"/>
        <v>0</v>
      </c>
      <c r="D392" s="742">
        <f t="shared" si="128"/>
        <v>0</v>
      </c>
      <c r="E392" s="1197"/>
      <c r="F392" s="1197"/>
      <c r="G392" s="891"/>
      <c r="H392" s="890"/>
      <c r="I392" s="830">
        <f t="shared" si="132"/>
        <v>0</v>
      </c>
      <c r="J392" s="831">
        <f t="shared" si="132"/>
        <v>0</v>
      </c>
      <c r="K392" s="832">
        <f t="shared" si="132"/>
        <v>0</v>
      </c>
      <c r="L392" s="833">
        <f t="shared" si="132"/>
        <v>0</v>
      </c>
      <c r="M392" s="832">
        <f t="shared" si="132"/>
        <v>0</v>
      </c>
      <c r="N392" s="833">
        <f t="shared" si="132"/>
        <v>0</v>
      </c>
      <c r="O392" s="832">
        <f t="shared" si="132"/>
        <v>0</v>
      </c>
      <c r="P392" s="833">
        <f t="shared" si="132"/>
        <v>0</v>
      </c>
      <c r="Q392" s="832">
        <f t="shared" si="132"/>
        <v>0</v>
      </c>
      <c r="R392" s="833">
        <f t="shared" si="132"/>
        <v>0</v>
      </c>
      <c r="S392" s="832">
        <f t="shared" si="132"/>
        <v>0</v>
      </c>
      <c r="T392" s="833">
        <f t="shared" si="132"/>
        <v>0</v>
      </c>
      <c r="U392" s="832">
        <f t="shared" si="132"/>
        <v>0</v>
      </c>
      <c r="V392" s="833">
        <f t="shared" si="132"/>
        <v>0</v>
      </c>
      <c r="W392" s="832">
        <f t="shared" si="132"/>
        <v>0</v>
      </c>
      <c r="X392" s="833">
        <f t="shared" ref="X392:AV392" si="133">X86-X239</f>
        <v>0</v>
      </c>
      <c r="Y392" s="832">
        <f t="shared" si="133"/>
        <v>0</v>
      </c>
      <c r="Z392" s="833">
        <f t="shared" si="133"/>
        <v>0</v>
      </c>
      <c r="AA392" s="834">
        <f t="shared" si="133"/>
        <v>0</v>
      </c>
      <c r="AB392" s="835">
        <f t="shared" si="133"/>
        <v>0</v>
      </c>
      <c r="AC392" s="832">
        <f t="shared" si="133"/>
        <v>0</v>
      </c>
      <c r="AD392" s="833">
        <f t="shared" si="133"/>
        <v>0</v>
      </c>
      <c r="AE392" s="832">
        <f t="shared" si="133"/>
        <v>0</v>
      </c>
      <c r="AF392" s="833">
        <f t="shared" si="133"/>
        <v>0</v>
      </c>
      <c r="AG392" s="832">
        <f t="shared" si="133"/>
        <v>0</v>
      </c>
      <c r="AH392" s="833">
        <f t="shared" si="133"/>
        <v>0</v>
      </c>
      <c r="AI392" s="832">
        <f t="shared" si="133"/>
        <v>0</v>
      </c>
      <c r="AJ392" s="833">
        <f t="shared" si="133"/>
        <v>0</v>
      </c>
      <c r="AK392" s="832">
        <f t="shared" si="133"/>
        <v>0</v>
      </c>
      <c r="AL392" s="833">
        <f t="shared" si="133"/>
        <v>0</v>
      </c>
      <c r="AM392" s="832">
        <f t="shared" si="133"/>
        <v>0</v>
      </c>
      <c r="AN392" s="836">
        <f t="shared" si="133"/>
        <v>0</v>
      </c>
      <c r="AO392" s="832">
        <f t="shared" si="133"/>
        <v>0</v>
      </c>
      <c r="AP392" s="833">
        <f t="shared" si="133"/>
        <v>0</v>
      </c>
      <c r="AQ392" s="832">
        <f t="shared" si="133"/>
        <v>0</v>
      </c>
      <c r="AR392" s="833">
        <f t="shared" si="133"/>
        <v>0</v>
      </c>
      <c r="AS392" s="832">
        <f t="shared" si="133"/>
        <v>0</v>
      </c>
      <c r="AT392" s="833">
        <f t="shared" si="133"/>
        <v>0</v>
      </c>
      <c r="AU392" s="832">
        <f t="shared" si="133"/>
        <v>0</v>
      </c>
      <c r="AV392" s="833">
        <f t="shared" si="133"/>
        <v>0</v>
      </c>
    </row>
    <row r="393" spans="1:48" s="675" customFormat="1" ht="16.5" hidden="1" thickBot="1">
      <c r="A393" s="755" t="s">
        <v>37</v>
      </c>
      <c r="B393" s="755" t="s">
        <v>234</v>
      </c>
      <c r="C393" s="756">
        <f t="shared" ref="C393:D408" si="134">C87-C240</f>
        <v>0</v>
      </c>
      <c r="D393" s="757">
        <f t="shared" si="134"/>
        <v>0</v>
      </c>
      <c r="E393" s="1197"/>
      <c r="F393" s="1197"/>
      <c r="G393" s="891"/>
      <c r="H393" s="892"/>
      <c r="I393" s="830">
        <f t="shared" ref="I393:AV399" si="135">I87-I240</f>
        <v>0</v>
      </c>
      <c r="J393" s="831">
        <f t="shared" si="135"/>
        <v>0</v>
      </c>
      <c r="K393" s="832">
        <f t="shared" si="135"/>
        <v>0</v>
      </c>
      <c r="L393" s="833">
        <f t="shared" si="135"/>
        <v>0</v>
      </c>
      <c r="M393" s="832">
        <f t="shared" si="135"/>
        <v>0</v>
      </c>
      <c r="N393" s="833">
        <f t="shared" si="135"/>
        <v>0</v>
      </c>
      <c r="O393" s="832">
        <f t="shared" si="135"/>
        <v>0</v>
      </c>
      <c r="P393" s="833">
        <f t="shared" si="135"/>
        <v>0</v>
      </c>
      <c r="Q393" s="832">
        <f t="shared" si="135"/>
        <v>0</v>
      </c>
      <c r="R393" s="833">
        <f t="shared" si="135"/>
        <v>0</v>
      </c>
      <c r="S393" s="832">
        <f t="shared" si="135"/>
        <v>0</v>
      </c>
      <c r="T393" s="833">
        <f t="shared" si="135"/>
        <v>0</v>
      </c>
      <c r="U393" s="832">
        <f t="shared" si="135"/>
        <v>0</v>
      </c>
      <c r="V393" s="833">
        <f t="shared" si="135"/>
        <v>0</v>
      </c>
      <c r="W393" s="832">
        <f t="shared" si="135"/>
        <v>0</v>
      </c>
      <c r="X393" s="833">
        <f t="shared" si="135"/>
        <v>0</v>
      </c>
      <c r="Y393" s="832">
        <f t="shared" si="135"/>
        <v>0</v>
      </c>
      <c r="Z393" s="833">
        <f t="shared" si="135"/>
        <v>0</v>
      </c>
      <c r="AA393" s="834">
        <f t="shared" si="135"/>
        <v>0</v>
      </c>
      <c r="AB393" s="835">
        <f t="shared" si="135"/>
        <v>0</v>
      </c>
      <c r="AC393" s="832">
        <f t="shared" si="135"/>
        <v>0</v>
      </c>
      <c r="AD393" s="833">
        <f t="shared" si="135"/>
        <v>0</v>
      </c>
      <c r="AE393" s="832">
        <f t="shared" si="135"/>
        <v>0</v>
      </c>
      <c r="AF393" s="833">
        <f t="shared" si="135"/>
        <v>0</v>
      </c>
      <c r="AG393" s="832">
        <f t="shared" si="135"/>
        <v>0</v>
      </c>
      <c r="AH393" s="833">
        <f t="shared" si="135"/>
        <v>0</v>
      </c>
      <c r="AI393" s="832">
        <f t="shared" si="135"/>
        <v>0</v>
      </c>
      <c r="AJ393" s="833">
        <f t="shared" si="135"/>
        <v>0</v>
      </c>
      <c r="AK393" s="832">
        <f t="shared" si="135"/>
        <v>0</v>
      </c>
      <c r="AL393" s="833">
        <f t="shared" si="135"/>
        <v>0</v>
      </c>
      <c r="AM393" s="832">
        <f t="shared" si="135"/>
        <v>0</v>
      </c>
      <c r="AN393" s="836">
        <f t="shared" si="135"/>
        <v>0</v>
      </c>
      <c r="AO393" s="832">
        <f t="shared" si="135"/>
        <v>0</v>
      </c>
      <c r="AP393" s="833">
        <f t="shared" si="135"/>
        <v>0</v>
      </c>
      <c r="AQ393" s="832">
        <f t="shared" si="135"/>
        <v>0</v>
      </c>
      <c r="AR393" s="833">
        <f t="shared" si="135"/>
        <v>0</v>
      </c>
      <c r="AS393" s="832">
        <f t="shared" si="135"/>
        <v>0</v>
      </c>
      <c r="AT393" s="833">
        <f t="shared" si="135"/>
        <v>0</v>
      </c>
      <c r="AU393" s="832">
        <f t="shared" si="135"/>
        <v>0</v>
      </c>
      <c r="AV393" s="833">
        <f t="shared" si="135"/>
        <v>0</v>
      </c>
    </row>
    <row r="394" spans="1:48" s="675" customFormat="1" ht="16.5" hidden="1" thickBot="1">
      <c r="A394" s="755" t="s">
        <v>27</v>
      </c>
      <c r="B394" s="755" t="s">
        <v>235</v>
      </c>
      <c r="C394" s="756">
        <f t="shared" si="134"/>
        <v>2</v>
      </c>
      <c r="D394" s="757">
        <f t="shared" si="134"/>
        <v>0</v>
      </c>
      <c r="E394" s="1197"/>
      <c r="F394" s="1197"/>
      <c r="G394" s="891"/>
      <c r="H394" s="892"/>
      <c r="I394" s="830">
        <f t="shared" si="135"/>
        <v>0</v>
      </c>
      <c r="J394" s="831">
        <f t="shared" si="135"/>
        <v>0</v>
      </c>
      <c r="K394" s="832">
        <f t="shared" si="135"/>
        <v>0</v>
      </c>
      <c r="L394" s="833">
        <f t="shared" si="135"/>
        <v>0</v>
      </c>
      <c r="M394" s="832">
        <f t="shared" si="135"/>
        <v>0</v>
      </c>
      <c r="N394" s="833">
        <f t="shared" si="135"/>
        <v>0</v>
      </c>
      <c r="O394" s="832">
        <f t="shared" si="135"/>
        <v>0</v>
      </c>
      <c r="P394" s="833">
        <f t="shared" si="135"/>
        <v>0</v>
      </c>
      <c r="Q394" s="832">
        <f t="shared" si="135"/>
        <v>0</v>
      </c>
      <c r="R394" s="833">
        <f t="shared" si="135"/>
        <v>0</v>
      </c>
      <c r="S394" s="832">
        <f t="shared" si="135"/>
        <v>0</v>
      </c>
      <c r="T394" s="833">
        <f t="shared" si="135"/>
        <v>0</v>
      </c>
      <c r="U394" s="832">
        <f t="shared" si="135"/>
        <v>0</v>
      </c>
      <c r="V394" s="833">
        <f t="shared" si="135"/>
        <v>0</v>
      </c>
      <c r="W394" s="832">
        <f t="shared" si="135"/>
        <v>0</v>
      </c>
      <c r="X394" s="833">
        <f t="shared" si="135"/>
        <v>0</v>
      </c>
      <c r="Y394" s="832">
        <f t="shared" si="135"/>
        <v>0</v>
      </c>
      <c r="Z394" s="833">
        <f t="shared" si="135"/>
        <v>0</v>
      </c>
      <c r="AA394" s="834">
        <f t="shared" si="135"/>
        <v>2</v>
      </c>
      <c r="AB394" s="835">
        <f t="shared" si="135"/>
        <v>0</v>
      </c>
      <c r="AC394" s="832">
        <f t="shared" si="135"/>
        <v>0</v>
      </c>
      <c r="AD394" s="833">
        <f t="shared" si="135"/>
        <v>0</v>
      </c>
      <c r="AE394" s="832">
        <f t="shared" si="135"/>
        <v>0</v>
      </c>
      <c r="AF394" s="833">
        <f t="shared" si="135"/>
        <v>0</v>
      </c>
      <c r="AG394" s="832">
        <f t="shared" si="135"/>
        <v>0</v>
      </c>
      <c r="AH394" s="833">
        <f t="shared" si="135"/>
        <v>0</v>
      </c>
      <c r="AI394" s="832">
        <f t="shared" si="135"/>
        <v>1</v>
      </c>
      <c r="AJ394" s="833">
        <f t="shared" si="135"/>
        <v>0</v>
      </c>
      <c r="AK394" s="832">
        <f t="shared" si="135"/>
        <v>0</v>
      </c>
      <c r="AL394" s="833">
        <f t="shared" si="135"/>
        <v>0</v>
      </c>
      <c r="AM394" s="832">
        <f t="shared" si="135"/>
        <v>0</v>
      </c>
      <c r="AN394" s="836">
        <f t="shared" si="135"/>
        <v>0</v>
      </c>
      <c r="AO394" s="832">
        <f t="shared" si="135"/>
        <v>0</v>
      </c>
      <c r="AP394" s="833">
        <f t="shared" si="135"/>
        <v>0</v>
      </c>
      <c r="AQ394" s="832">
        <f t="shared" si="135"/>
        <v>0</v>
      </c>
      <c r="AR394" s="833">
        <f t="shared" si="135"/>
        <v>0</v>
      </c>
      <c r="AS394" s="832">
        <f t="shared" si="135"/>
        <v>0</v>
      </c>
      <c r="AT394" s="833">
        <f t="shared" si="135"/>
        <v>0</v>
      </c>
      <c r="AU394" s="832">
        <f t="shared" si="135"/>
        <v>1</v>
      </c>
      <c r="AV394" s="833">
        <f t="shared" si="135"/>
        <v>0</v>
      </c>
    </row>
    <row r="395" spans="1:48" s="675" customFormat="1" ht="16.5" hidden="1" thickBot="1">
      <c r="A395" s="755" t="s">
        <v>46</v>
      </c>
      <c r="B395" s="755" t="s">
        <v>236</v>
      </c>
      <c r="C395" s="756">
        <f t="shared" si="134"/>
        <v>0</v>
      </c>
      <c r="D395" s="757">
        <f t="shared" si="134"/>
        <v>0</v>
      </c>
      <c r="E395" s="1197"/>
      <c r="F395" s="1197"/>
      <c r="G395" s="891"/>
      <c r="H395" s="892"/>
      <c r="I395" s="830">
        <f t="shared" si="135"/>
        <v>0</v>
      </c>
      <c r="J395" s="831">
        <f t="shared" si="135"/>
        <v>0</v>
      </c>
      <c r="K395" s="832">
        <f t="shared" si="135"/>
        <v>0</v>
      </c>
      <c r="L395" s="833">
        <f t="shared" si="135"/>
        <v>0</v>
      </c>
      <c r="M395" s="832">
        <f t="shared" si="135"/>
        <v>0</v>
      </c>
      <c r="N395" s="833">
        <f t="shared" si="135"/>
        <v>0</v>
      </c>
      <c r="O395" s="832">
        <f t="shared" si="135"/>
        <v>0</v>
      </c>
      <c r="P395" s="833">
        <f t="shared" si="135"/>
        <v>0</v>
      </c>
      <c r="Q395" s="832">
        <f t="shared" si="135"/>
        <v>0</v>
      </c>
      <c r="R395" s="833">
        <f t="shared" si="135"/>
        <v>0</v>
      </c>
      <c r="S395" s="832">
        <f t="shared" si="135"/>
        <v>0</v>
      </c>
      <c r="T395" s="833">
        <f t="shared" si="135"/>
        <v>0</v>
      </c>
      <c r="U395" s="832">
        <f t="shared" si="135"/>
        <v>0</v>
      </c>
      <c r="V395" s="833">
        <f t="shared" si="135"/>
        <v>0</v>
      </c>
      <c r="W395" s="832">
        <f t="shared" si="135"/>
        <v>0</v>
      </c>
      <c r="X395" s="833">
        <f t="shared" si="135"/>
        <v>0</v>
      </c>
      <c r="Y395" s="832">
        <f t="shared" si="135"/>
        <v>0</v>
      </c>
      <c r="Z395" s="833">
        <f t="shared" si="135"/>
        <v>0</v>
      </c>
      <c r="AA395" s="834">
        <f t="shared" si="135"/>
        <v>0</v>
      </c>
      <c r="AB395" s="835">
        <f t="shared" si="135"/>
        <v>0</v>
      </c>
      <c r="AC395" s="832">
        <f t="shared" si="135"/>
        <v>0</v>
      </c>
      <c r="AD395" s="833">
        <f t="shared" si="135"/>
        <v>0</v>
      </c>
      <c r="AE395" s="832">
        <f t="shared" si="135"/>
        <v>0</v>
      </c>
      <c r="AF395" s="833">
        <f t="shared" si="135"/>
        <v>0</v>
      </c>
      <c r="AG395" s="832">
        <f t="shared" si="135"/>
        <v>0</v>
      </c>
      <c r="AH395" s="833">
        <f t="shared" si="135"/>
        <v>0</v>
      </c>
      <c r="AI395" s="832">
        <f t="shared" si="135"/>
        <v>0</v>
      </c>
      <c r="AJ395" s="833">
        <f t="shared" si="135"/>
        <v>0</v>
      </c>
      <c r="AK395" s="832">
        <f t="shared" si="135"/>
        <v>0</v>
      </c>
      <c r="AL395" s="833">
        <f t="shared" si="135"/>
        <v>0</v>
      </c>
      <c r="AM395" s="832">
        <f t="shared" si="135"/>
        <v>0</v>
      </c>
      <c r="AN395" s="836">
        <f t="shared" si="135"/>
        <v>0</v>
      </c>
      <c r="AO395" s="832">
        <f t="shared" si="135"/>
        <v>0</v>
      </c>
      <c r="AP395" s="833">
        <f t="shared" si="135"/>
        <v>0</v>
      </c>
      <c r="AQ395" s="832">
        <f t="shared" si="135"/>
        <v>0</v>
      </c>
      <c r="AR395" s="833">
        <f t="shared" si="135"/>
        <v>0</v>
      </c>
      <c r="AS395" s="832">
        <f t="shared" si="135"/>
        <v>0</v>
      </c>
      <c r="AT395" s="833">
        <f t="shared" si="135"/>
        <v>0</v>
      </c>
      <c r="AU395" s="832">
        <f t="shared" si="135"/>
        <v>0</v>
      </c>
      <c r="AV395" s="833">
        <f t="shared" si="135"/>
        <v>0</v>
      </c>
    </row>
    <row r="396" spans="1:48" s="675" customFormat="1" ht="16.5" hidden="1" thickBot="1">
      <c r="A396" s="755" t="s">
        <v>68</v>
      </c>
      <c r="B396" s="755" t="s">
        <v>237</v>
      </c>
      <c r="C396" s="756">
        <f t="shared" si="134"/>
        <v>0</v>
      </c>
      <c r="D396" s="757">
        <f t="shared" si="134"/>
        <v>0</v>
      </c>
      <c r="E396" s="1197"/>
      <c r="F396" s="1197"/>
      <c r="G396" s="891"/>
      <c r="H396" s="892"/>
      <c r="I396" s="830">
        <f t="shared" si="135"/>
        <v>0</v>
      </c>
      <c r="J396" s="831">
        <f t="shared" si="135"/>
        <v>0</v>
      </c>
      <c r="K396" s="832">
        <f t="shared" si="135"/>
        <v>0</v>
      </c>
      <c r="L396" s="833">
        <f t="shared" si="135"/>
        <v>0</v>
      </c>
      <c r="M396" s="832">
        <f t="shared" si="135"/>
        <v>0</v>
      </c>
      <c r="N396" s="833">
        <f t="shared" si="135"/>
        <v>0</v>
      </c>
      <c r="O396" s="832">
        <f t="shared" si="135"/>
        <v>0</v>
      </c>
      <c r="P396" s="833">
        <f t="shared" si="135"/>
        <v>0</v>
      </c>
      <c r="Q396" s="832">
        <f t="shared" si="135"/>
        <v>0</v>
      </c>
      <c r="R396" s="833">
        <f t="shared" si="135"/>
        <v>0</v>
      </c>
      <c r="S396" s="832">
        <f t="shared" si="135"/>
        <v>0</v>
      </c>
      <c r="T396" s="833">
        <f t="shared" si="135"/>
        <v>0</v>
      </c>
      <c r="U396" s="832">
        <f t="shared" si="135"/>
        <v>0</v>
      </c>
      <c r="V396" s="833">
        <f t="shared" si="135"/>
        <v>0</v>
      </c>
      <c r="W396" s="832">
        <f t="shared" si="135"/>
        <v>0</v>
      </c>
      <c r="X396" s="833">
        <f t="shared" si="135"/>
        <v>0</v>
      </c>
      <c r="Y396" s="832">
        <f t="shared" si="135"/>
        <v>0</v>
      </c>
      <c r="Z396" s="833">
        <f t="shared" si="135"/>
        <v>0</v>
      </c>
      <c r="AA396" s="834">
        <f t="shared" si="135"/>
        <v>0</v>
      </c>
      <c r="AB396" s="835">
        <f t="shared" si="135"/>
        <v>0</v>
      </c>
      <c r="AC396" s="832">
        <f t="shared" si="135"/>
        <v>0</v>
      </c>
      <c r="AD396" s="833">
        <f t="shared" si="135"/>
        <v>0</v>
      </c>
      <c r="AE396" s="832">
        <f t="shared" si="135"/>
        <v>0</v>
      </c>
      <c r="AF396" s="833">
        <f t="shared" si="135"/>
        <v>0</v>
      </c>
      <c r="AG396" s="832">
        <f t="shared" si="135"/>
        <v>0</v>
      </c>
      <c r="AH396" s="833">
        <f t="shared" si="135"/>
        <v>0</v>
      </c>
      <c r="AI396" s="832">
        <f t="shared" si="135"/>
        <v>0</v>
      </c>
      <c r="AJ396" s="833">
        <f t="shared" si="135"/>
        <v>0</v>
      </c>
      <c r="AK396" s="832">
        <f t="shared" si="135"/>
        <v>0</v>
      </c>
      <c r="AL396" s="833">
        <f t="shared" si="135"/>
        <v>0</v>
      </c>
      <c r="AM396" s="832">
        <f t="shared" si="135"/>
        <v>0</v>
      </c>
      <c r="AN396" s="836">
        <f t="shared" si="135"/>
        <v>0</v>
      </c>
      <c r="AO396" s="832">
        <f t="shared" si="135"/>
        <v>0</v>
      </c>
      <c r="AP396" s="833">
        <f t="shared" si="135"/>
        <v>0</v>
      </c>
      <c r="AQ396" s="832">
        <f t="shared" si="135"/>
        <v>0</v>
      </c>
      <c r="AR396" s="833">
        <f t="shared" si="135"/>
        <v>0</v>
      </c>
      <c r="AS396" s="832">
        <f t="shared" si="135"/>
        <v>0</v>
      </c>
      <c r="AT396" s="833">
        <f t="shared" si="135"/>
        <v>0</v>
      </c>
      <c r="AU396" s="832">
        <f t="shared" si="135"/>
        <v>0</v>
      </c>
      <c r="AV396" s="833">
        <f t="shared" si="135"/>
        <v>0</v>
      </c>
    </row>
    <row r="397" spans="1:48" s="675" customFormat="1" ht="16.5" hidden="1" thickBot="1">
      <c r="A397" s="749" t="s">
        <v>238</v>
      </c>
      <c r="B397" s="763" t="s">
        <v>239</v>
      </c>
      <c r="C397" s="751">
        <f t="shared" si="134"/>
        <v>0</v>
      </c>
      <c r="D397" s="742">
        <f t="shared" si="134"/>
        <v>0</v>
      </c>
      <c r="E397" s="1197"/>
      <c r="F397" s="1197"/>
      <c r="G397" s="889"/>
      <c r="H397" s="890"/>
      <c r="I397" s="823">
        <f t="shared" si="135"/>
        <v>0</v>
      </c>
      <c r="J397" s="824">
        <f t="shared" si="135"/>
        <v>0</v>
      </c>
      <c r="K397" s="825">
        <f t="shared" si="135"/>
        <v>0</v>
      </c>
      <c r="L397" s="826">
        <f t="shared" si="135"/>
        <v>0</v>
      </c>
      <c r="M397" s="825">
        <f t="shared" si="135"/>
        <v>0</v>
      </c>
      <c r="N397" s="826">
        <f t="shared" si="135"/>
        <v>0</v>
      </c>
      <c r="O397" s="825">
        <f t="shared" si="135"/>
        <v>0</v>
      </c>
      <c r="P397" s="826">
        <f t="shared" si="135"/>
        <v>0</v>
      </c>
      <c r="Q397" s="825">
        <f t="shared" si="135"/>
        <v>0</v>
      </c>
      <c r="R397" s="826">
        <f t="shared" si="135"/>
        <v>0</v>
      </c>
      <c r="S397" s="825">
        <f t="shared" si="135"/>
        <v>0</v>
      </c>
      <c r="T397" s="826">
        <f t="shared" si="135"/>
        <v>0</v>
      </c>
      <c r="U397" s="825">
        <f t="shared" si="135"/>
        <v>0</v>
      </c>
      <c r="V397" s="826">
        <f t="shared" si="135"/>
        <v>0</v>
      </c>
      <c r="W397" s="825">
        <f t="shared" si="135"/>
        <v>0</v>
      </c>
      <c r="X397" s="826">
        <f t="shared" si="135"/>
        <v>0</v>
      </c>
      <c r="Y397" s="825">
        <f t="shared" si="135"/>
        <v>0</v>
      </c>
      <c r="Z397" s="826">
        <f t="shared" si="135"/>
        <v>0</v>
      </c>
      <c r="AA397" s="827">
        <f t="shared" si="135"/>
        <v>0</v>
      </c>
      <c r="AB397" s="828">
        <f t="shared" si="135"/>
        <v>0</v>
      </c>
      <c r="AC397" s="825">
        <f t="shared" si="135"/>
        <v>0</v>
      </c>
      <c r="AD397" s="826">
        <f t="shared" si="135"/>
        <v>0</v>
      </c>
      <c r="AE397" s="825">
        <f t="shared" si="135"/>
        <v>0</v>
      </c>
      <c r="AF397" s="826">
        <f t="shared" si="135"/>
        <v>0</v>
      </c>
      <c r="AG397" s="825">
        <f t="shared" si="135"/>
        <v>0</v>
      </c>
      <c r="AH397" s="826">
        <f t="shared" si="135"/>
        <v>0</v>
      </c>
      <c r="AI397" s="825">
        <f t="shared" si="135"/>
        <v>0</v>
      </c>
      <c r="AJ397" s="826">
        <f t="shared" si="135"/>
        <v>0</v>
      </c>
      <c r="AK397" s="825">
        <f t="shared" si="135"/>
        <v>0</v>
      </c>
      <c r="AL397" s="826">
        <f t="shared" si="135"/>
        <v>0</v>
      </c>
      <c r="AM397" s="825">
        <f t="shared" si="135"/>
        <v>0</v>
      </c>
      <c r="AN397" s="829">
        <f t="shared" si="135"/>
        <v>0</v>
      </c>
      <c r="AO397" s="825">
        <f t="shared" si="135"/>
        <v>0</v>
      </c>
      <c r="AP397" s="826">
        <f t="shared" si="135"/>
        <v>0</v>
      </c>
      <c r="AQ397" s="825">
        <f t="shared" si="135"/>
        <v>0</v>
      </c>
      <c r="AR397" s="826">
        <f t="shared" si="135"/>
        <v>0</v>
      </c>
      <c r="AS397" s="825">
        <f t="shared" si="135"/>
        <v>0</v>
      </c>
      <c r="AT397" s="826">
        <f t="shared" si="135"/>
        <v>0</v>
      </c>
      <c r="AU397" s="825">
        <f t="shared" si="135"/>
        <v>0</v>
      </c>
      <c r="AV397" s="826">
        <f t="shared" si="135"/>
        <v>0</v>
      </c>
    </row>
    <row r="398" spans="1:48" s="675" customFormat="1" ht="16.5" hidden="1" thickBot="1">
      <c r="A398" s="755"/>
      <c r="B398" s="769" t="s">
        <v>36</v>
      </c>
      <c r="C398" s="756">
        <f t="shared" si="134"/>
        <v>0</v>
      </c>
      <c r="D398" s="742">
        <f t="shared" si="134"/>
        <v>0</v>
      </c>
      <c r="E398" s="1197"/>
      <c r="F398" s="1197"/>
      <c r="G398" s="891"/>
      <c r="H398" s="890"/>
      <c r="I398" s="830">
        <f t="shared" si="135"/>
        <v>0</v>
      </c>
      <c r="J398" s="831">
        <f t="shared" si="135"/>
        <v>0</v>
      </c>
      <c r="K398" s="832">
        <f t="shared" si="135"/>
        <v>0</v>
      </c>
      <c r="L398" s="833">
        <f t="shared" si="135"/>
        <v>0</v>
      </c>
      <c r="M398" s="832">
        <f t="shared" si="135"/>
        <v>0</v>
      </c>
      <c r="N398" s="833">
        <f t="shared" si="135"/>
        <v>0</v>
      </c>
      <c r="O398" s="832">
        <f t="shared" si="135"/>
        <v>0</v>
      </c>
      <c r="P398" s="833">
        <f t="shared" si="135"/>
        <v>0</v>
      </c>
      <c r="Q398" s="832">
        <f t="shared" si="135"/>
        <v>0</v>
      </c>
      <c r="R398" s="833">
        <f t="shared" si="135"/>
        <v>0</v>
      </c>
      <c r="S398" s="832">
        <f t="shared" si="135"/>
        <v>0</v>
      </c>
      <c r="T398" s="833">
        <f t="shared" si="135"/>
        <v>0</v>
      </c>
      <c r="U398" s="832">
        <f t="shared" si="135"/>
        <v>0</v>
      </c>
      <c r="V398" s="833">
        <f t="shared" si="135"/>
        <v>0</v>
      </c>
      <c r="W398" s="832">
        <f t="shared" si="135"/>
        <v>0</v>
      </c>
      <c r="X398" s="833">
        <f t="shared" si="135"/>
        <v>0</v>
      </c>
      <c r="Y398" s="832">
        <f t="shared" si="135"/>
        <v>0</v>
      </c>
      <c r="Z398" s="833">
        <f t="shared" si="135"/>
        <v>0</v>
      </c>
      <c r="AA398" s="834">
        <f t="shared" si="135"/>
        <v>0</v>
      </c>
      <c r="AB398" s="835">
        <f t="shared" si="135"/>
        <v>0</v>
      </c>
      <c r="AC398" s="832">
        <f t="shared" si="135"/>
        <v>0</v>
      </c>
      <c r="AD398" s="833">
        <f t="shared" si="135"/>
        <v>0</v>
      </c>
      <c r="AE398" s="832">
        <f t="shared" si="135"/>
        <v>0</v>
      </c>
      <c r="AF398" s="833">
        <f t="shared" si="135"/>
        <v>0</v>
      </c>
      <c r="AG398" s="832">
        <f t="shared" si="135"/>
        <v>0</v>
      </c>
      <c r="AH398" s="833">
        <f t="shared" si="135"/>
        <v>0</v>
      </c>
      <c r="AI398" s="832">
        <f t="shared" si="135"/>
        <v>0</v>
      </c>
      <c r="AJ398" s="833">
        <f t="shared" si="135"/>
        <v>0</v>
      </c>
      <c r="AK398" s="832">
        <f t="shared" si="135"/>
        <v>0</v>
      </c>
      <c r="AL398" s="833">
        <f t="shared" si="135"/>
        <v>0</v>
      </c>
      <c r="AM398" s="832">
        <f t="shared" si="135"/>
        <v>0</v>
      </c>
      <c r="AN398" s="836">
        <f t="shared" si="135"/>
        <v>0</v>
      </c>
      <c r="AO398" s="832">
        <f t="shared" si="135"/>
        <v>0</v>
      </c>
      <c r="AP398" s="833">
        <f t="shared" si="135"/>
        <v>0</v>
      </c>
      <c r="AQ398" s="832">
        <f t="shared" si="135"/>
        <v>0</v>
      </c>
      <c r="AR398" s="833">
        <f t="shared" si="135"/>
        <v>0</v>
      </c>
      <c r="AS398" s="832">
        <f t="shared" si="135"/>
        <v>0</v>
      </c>
      <c r="AT398" s="833">
        <f t="shared" si="135"/>
        <v>0</v>
      </c>
      <c r="AU398" s="832">
        <f t="shared" si="135"/>
        <v>0</v>
      </c>
      <c r="AV398" s="833">
        <f t="shared" si="135"/>
        <v>0</v>
      </c>
    </row>
    <row r="399" spans="1:48" s="675" customFormat="1" ht="16.5" hidden="1" thickBot="1">
      <c r="A399" s="755" t="s">
        <v>37</v>
      </c>
      <c r="B399" s="769" t="s">
        <v>119</v>
      </c>
      <c r="C399" s="756">
        <f t="shared" si="134"/>
        <v>0</v>
      </c>
      <c r="D399" s="757">
        <f t="shared" si="134"/>
        <v>0</v>
      </c>
      <c r="E399" s="1197"/>
      <c r="F399" s="1197"/>
      <c r="G399" s="891"/>
      <c r="H399" s="892"/>
      <c r="I399" s="830">
        <f t="shared" si="135"/>
        <v>0</v>
      </c>
      <c r="J399" s="831">
        <f t="shared" si="135"/>
        <v>0</v>
      </c>
      <c r="K399" s="832">
        <f t="shared" si="135"/>
        <v>0</v>
      </c>
      <c r="L399" s="833">
        <f t="shared" si="135"/>
        <v>0</v>
      </c>
      <c r="M399" s="832">
        <f t="shared" si="135"/>
        <v>0</v>
      </c>
      <c r="N399" s="833">
        <f t="shared" si="135"/>
        <v>0</v>
      </c>
      <c r="O399" s="832">
        <f t="shared" si="135"/>
        <v>0</v>
      </c>
      <c r="P399" s="833">
        <f t="shared" si="135"/>
        <v>0</v>
      </c>
      <c r="Q399" s="832">
        <f t="shared" si="135"/>
        <v>0</v>
      </c>
      <c r="R399" s="833">
        <f t="shared" si="135"/>
        <v>0</v>
      </c>
      <c r="S399" s="832">
        <f t="shared" si="135"/>
        <v>0</v>
      </c>
      <c r="T399" s="833">
        <f t="shared" si="135"/>
        <v>0</v>
      </c>
      <c r="U399" s="832">
        <f t="shared" si="135"/>
        <v>0</v>
      </c>
      <c r="V399" s="833">
        <f t="shared" si="135"/>
        <v>0</v>
      </c>
      <c r="W399" s="832">
        <f t="shared" si="135"/>
        <v>0</v>
      </c>
      <c r="X399" s="833">
        <f t="shared" ref="X399:AV399" si="136">X93-X246</f>
        <v>0</v>
      </c>
      <c r="Y399" s="832">
        <f t="shared" si="136"/>
        <v>0</v>
      </c>
      <c r="Z399" s="833">
        <f t="shared" si="136"/>
        <v>0</v>
      </c>
      <c r="AA399" s="834">
        <f t="shared" si="136"/>
        <v>0</v>
      </c>
      <c r="AB399" s="835">
        <f t="shared" si="136"/>
        <v>0</v>
      </c>
      <c r="AC399" s="832">
        <f t="shared" si="136"/>
        <v>0</v>
      </c>
      <c r="AD399" s="833">
        <f t="shared" si="136"/>
        <v>0</v>
      </c>
      <c r="AE399" s="832">
        <f t="shared" si="136"/>
        <v>0</v>
      </c>
      <c r="AF399" s="833">
        <f t="shared" si="136"/>
        <v>0</v>
      </c>
      <c r="AG399" s="832">
        <f t="shared" si="136"/>
        <v>0</v>
      </c>
      <c r="AH399" s="833">
        <f t="shared" si="136"/>
        <v>0</v>
      </c>
      <c r="AI399" s="832">
        <f t="shared" si="136"/>
        <v>0</v>
      </c>
      <c r="AJ399" s="833">
        <f t="shared" si="136"/>
        <v>0</v>
      </c>
      <c r="AK399" s="832">
        <f t="shared" si="136"/>
        <v>0</v>
      </c>
      <c r="AL399" s="833">
        <f t="shared" si="136"/>
        <v>0</v>
      </c>
      <c r="AM399" s="832">
        <f t="shared" si="136"/>
        <v>0</v>
      </c>
      <c r="AN399" s="836">
        <f t="shared" si="136"/>
        <v>0</v>
      </c>
      <c r="AO399" s="832">
        <f t="shared" si="136"/>
        <v>0</v>
      </c>
      <c r="AP399" s="833">
        <f t="shared" si="136"/>
        <v>0</v>
      </c>
      <c r="AQ399" s="832">
        <f t="shared" si="136"/>
        <v>0</v>
      </c>
      <c r="AR399" s="833">
        <f t="shared" si="136"/>
        <v>0</v>
      </c>
      <c r="AS399" s="832">
        <f t="shared" si="136"/>
        <v>0</v>
      </c>
      <c r="AT399" s="833">
        <f t="shared" si="136"/>
        <v>0</v>
      </c>
      <c r="AU399" s="832">
        <f t="shared" si="136"/>
        <v>0</v>
      </c>
      <c r="AV399" s="833">
        <f t="shared" si="136"/>
        <v>0</v>
      </c>
    </row>
    <row r="400" spans="1:48" s="675" customFormat="1" ht="16.5" hidden="1" thickBot="1">
      <c r="A400" s="755" t="s">
        <v>27</v>
      </c>
      <c r="B400" s="769" t="s">
        <v>38</v>
      </c>
      <c r="C400" s="786">
        <f t="shared" si="134"/>
        <v>0</v>
      </c>
      <c r="D400" s="757">
        <f t="shared" si="134"/>
        <v>0</v>
      </c>
      <c r="E400" s="1197"/>
      <c r="F400" s="1197"/>
      <c r="G400" s="891"/>
      <c r="H400" s="892"/>
      <c r="I400" s="830">
        <f t="shared" ref="I400:AV406" si="137">I94-I247</f>
        <v>0</v>
      </c>
      <c r="J400" s="831">
        <f t="shared" si="137"/>
        <v>0</v>
      </c>
      <c r="K400" s="832">
        <f t="shared" si="137"/>
        <v>0</v>
      </c>
      <c r="L400" s="833">
        <f t="shared" si="137"/>
        <v>0</v>
      </c>
      <c r="M400" s="832">
        <f t="shared" si="137"/>
        <v>0</v>
      </c>
      <c r="N400" s="833">
        <f t="shared" si="137"/>
        <v>0</v>
      </c>
      <c r="O400" s="832">
        <f t="shared" si="137"/>
        <v>0</v>
      </c>
      <c r="P400" s="833">
        <f t="shared" si="137"/>
        <v>0</v>
      </c>
      <c r="Q400" s="832">
        <f t="shared" si="137"/>
        <v>0</v>
      </c>
      <c r="R400" s="833">
        <f t="shared" si="137"/>
        <v>0</v>
      </c>
      <c r="S400" s="832">
        <f t="shared" si="137"/>
        <v>0</v>
      </c>
      <c r="T400" s="833">
        <f t="shared" si="137"/>
        <v>0</v>
      </c>
      <c r="U400" s="832">
        <f t="shared" si="137"/>
        <v>0</v>
      </c>
      <c r="V400" s="833">
        <f t="shared" si="137"/>
        <v>0</v>
      </c>
      <c r="W400" s="832">
        <f t="shared" si="137"/>
        <v>0</v>
      </c>
      <c r="X400" s="833">
        <f t="shared" si="137"/>
        <v>0</v>
      </c>
      <c r="Y400" s="832">
        <f t="shared" si="137"/>
        <v>0</v>
      </c>
      <c r="Z400" s="833">
        <f t="shared" si="137"/>
        <v>0</v>
      </c>
      <c r="AA400" s="834">
        <f t="shared" si="137"/>
        <v>0</v>
      </c>
      <c r="AB400" s="835">
        <f t="shared" si="137"/>
        <v>0</v>
      </c>
      <c r="AC400" s="832">
        <f t="shared" si="137"/>
        <v>0</v>
      </c>
      <c r="AD400" s="833">
        <f t="shared" si="137"/>
        <v>0</v>
      </c>
      <c r="AE400" s="832">
        <f t="shared" si="137"/>
        <v>0</v>
      </c>
      <c r="AF400" s="833">
        <f t="shared" si="137"/>
        <v>0</v>
      </c>
      <c r="AG400" s="832">
        <f t="shared" si="137"/>
        <v>0</v>
      </c>
      <c r="AH400" s="833">
        <f t="shared" si="137"/>
        <v>0</v>
      </c>
      <c r="AI400" s="832">
        <f t="shared" si="137"/>
        <v>0</v>
      </c>
      <c r="AJ400" s="833">
        <f t="shared" si="137"/>
        <v>0</v>
      </c>
      <c r="AK400" s="832">
        <f t="shared" si="137"/>
        <v>0</v>
      </c>
      <c r="AL400" s="833">
        <f t="shared" si="137"/>
        <v>0</v>
      </c>
      <c r="AM400" s="832">
        <f t="shared" si="137"/>
        <v>0</v>
      </c>
      <c r="AN400" s="836">
        <f t="shared" si="137"/>
        <v>0</v>
      </c>
      <c r="AO400" s="832">
        <f t="shared" si="137"/>
        <v>0</v>
      </c>
      <c r="AP400" s="833">
        <f t="shared" si="137"/>
        <v>0</v>
      </c>
      <c r="AQ400" s="832">
        <f t="shared" si="137"/>
        <v>0</v>
      </c>
      <c r="AR400" s="833">
        <f t="shared" si="137"/>
        <v>0</v>
      </c>
      <c r="AS400" s="832">
        <f t="shared" si="137"/>
        <v>0</v>
      </c>
      <c r="AT400" s="833">
        <f t="shared" si="137"/>
        <v>0</v>
      </c>
      <c r="AU400" s="832">
        <f t="shared" si="137"/>
        <v>0</v>
      </c>
      <c r="AV400" s="833">
        <f t="shared" si="137"/>
        <v>0</v>
      </c>
    </row>
    <row r="401" spans="1:48" s="675" customFormat="1" ht="16.5" hidden="1" thickBot="1">
      <c r="A401" s="755" t="s">
        <v>46</v>
      </c>
      <c r="B401" s="769" t="s">
        <v>91</v>
      </c>
      <c r="C401" s="786">
        <f t="shared" si="134"/>
        <v>0</v>
      </c>
      <c r="D401" s="757">
        <f t="shared" si="134"/>
        <v>0</v>
      </c>
      <c r="E401" s="1197"/>
      <c r="F401" s="1197"/>
      <c r="G401" s="891"/>
      <c r="H401" s="892"/>
      <c r="I401" s="830">
        <f t="shared" si="137"/>
        <v>0</v>
      </c>
      <c r="J401" s="831">
        <f t="shared" si="137"/>
        <v>0</v>
      </c>
      <c r="K401" s="832">
        <f t="shared" si="137"/>
        <v>0</v>
      </c>
      <c r="L401" s="833">
        <f t="shared" si="137"/>
        <v>0</v>
      </c>
      <c r="M401" s="832">
        <f t="shared" si="137"/>
        <v>0</v>
      </c>
      <c r="N401" s="833">
        <f t="shared" si="137"/>
        <v>0</v>
      </c>
      <c r="O401" s="832">
        <f t="shared" si="137"/>
        <v>0</v>
      </c>
      <c r="P401" s="833">
        <f t="shared" si="137"/>
        <v>0</v>
      </c>
      <c r="Q401" s="832">
        <f t="shared" si="137"/>
        <v>0</v>
      </c>
      <c r="R401" s="833">
        <f t="shared" si="137"/>
        <v>0</v>
      </c>
      <c r="S401" s="832">
        <f t="shared" si="137"/>
        <v>0</v>
      </c>
      <c r="T401" s="833">
        <f t="shared" si="137"/>
        <v>0</v>
      </c>
      <c r="U401" s="832">
        <f t="shared" si="137"/>
        <v>0</v>
      </c>
      <c r="V401" s="833">
        <f t="shared" si="137"/>
        <v>0</v>
      </c>
      <c r="W401" s="832">
        <f t="shared" si="137"/>
        <v>0</v>
      </c>
      <c r="X401" s="833">
        <f t="shared" si="137"/>
        <v>0</v>
      </c>
      <c r="Y401" s="832">
        <f t="shared" si="137"/>
        <v>0</v>
      </c>
      <c r="Z401" s="833">
        <f t="shared" si="137"/>
        <v>0</v>
      </c>
      <c r="AA401" s="834">
        <f t="shared" si="137"/>
        <v>0</v>
      </c>
      <c r="AB401" s="835">
        <f t="shared" si="137"/>
        <v>0</v>
      </c>
      <c r="AC401" s="832">
        <f t="shared" si="137"/>
        <v>0</v>
      </c>
      <c r="AD401" s="833">
        <f t="shared" si="137"/>
        <v>0</v>
      </c>
      <c r="AE401" s="832">
        <f t="shared" si="137"/>
        <v>0</v>
      </c>
      <c r="AF401" s="833">
        <f t="shared" si="137"/>
        <v>0</v>
      </c>
      <c r="AG401" s="832">
        <f t="shared" si="137"/>
        <v>0</v>
      </c>
      <c r="AH401" s="833">
        <f t="shared" si="137"/>
        <v>0</v>
      </c>
      <c r="AI401" s="832">
        <f t="shared" si="137"/>
        <v>0</v>
      </c>
      <c r="AJ401" s="833">
        <f t="shared" si="137"/>
        <v>0</v>
      </c>
      <c r="AK401" s="832">
        <f t="shared" si="137"/>
        <v>0</v>
      </c>
      <c r="AL401" s="833">
        <f t="shared" si="137"/>
        <v>0</v>
      </c>
      <c r="AM401" s="832">
        <f t="shared" si="137"/>
        <v>0</v>
      </c>
      <c r="AN401" s="836">
        <f t="shared" si="137"/>
        <v>0</v>
      </c>
      <c r="AO401" s="832">
        <f t="shared" si="137"/>
        <v>0</v>
      </c>
      <c r="AP401" s="833">
        <f t="shared" si="137"/>
        <v>0</v>
      </c>
      <c r="AQ401" s="832">
        <f t="shared" si="137"/>
        <v>0</v>
      </c>
      <c r="AR401" s="833">
        <f t="shared" si="137"/>
        <v>0</v>
      </c>
      <c r="AS401" s="832">
        <f t="shared" si="137"/>
        <v>0</v>
      </c>
      <c r="AT401" s="833">
        <f t="shared" si="137"/>
        <v>0</v>
      </c>
      <c r="AU401" s="832">
        <f t="shared" si="137"/>
        <v>0</v>
      </c>
      <c r="AV401" s="833">
        <f t="shared" si="137"/>
        <v>0</v>
      </c>
    </row>
    <row r="402" spans="1:48" s="675" customFormat="1" ht="16.5" hidden="1" thickBot="1">
      <c r="A402" s="755" t="s">
        <v>68</v>
      </c>
      <c r="B402" s="769" t="s">
        <v>10</v>
      </c>
      <c r="C402" s="786">
        <f t="shared" si="134"/>
        <v>0</v>
      </c>
      <c r="D402" s="757">
        <f t="shared" si="134"/>
        <v>0</v>
      </c>
      <c r="E402" s="1197"/>
      <c r="F402" s="1197"/>
      <c r="G402" s="891"/>
      <c r="H402" s="892"/>
      <c r="I402" s="830">
        <f t="shared" si="137"/>
        <v>0</v>
      </c>
      <c r="J402" s="831">
        <f t="shared" si="137"/>
        <v>0</v>
      </c>
      <c r="K402" s="832">
        <f t="shared" si="137"/>
        <v>0</v>
      </c>
      <c r="L402" s="833">
        <f t="shared" si="137"/>
        <v>0</v>
      </c>
      <c r="M402" s="832">
        <f t="shared" si="137"/>
        <v>0</v>
      </c>
      <c r="N402" s="833">
        <f t="shared" si="137"/>
        <v>0</v>
      </c>
      <c r="O402" s="832">
        <f t="shared" si="137"/>
        <v>0</v>
      </c>
      <c r="P402" s="833">
        <f t="shared" si="137"/>
        <v>0</v>
      </c>
      <c r="Q402" s="832">
        <f t="shared" si="137"/>
        <v>0</v>
      </c>
      <c r="R402" s="833">
        <f t="shared" si="137"/>
        <v>0</v>
      </c>
      <c r="S402" s="832">
        <f t="shared" si="137"/>
        <v>0</v>
      </c>
      <c r="T402" s="833">
        <f t="shared" si="137"/>
        <v>0</v>
      </c>
      <c r="U402" s="832">
        <f t="shared" si="137"/>
        <v>0</v>
      </c>
      <c r="V402" s="833">
        <f t="shared" si="137"/>
        <v>0</v>
      </c>
      <c r="W402" s="832">
        <f t="shared" si="137"/>
        <v>0</v>
      </c>
      <c r="X402" s="833">
        <f t="shared" si="137"/>
        <v>0</v>
      </c>
      <c r="Y402" s="832">
        <f t="shared" si="137"/>
        <v>0</v>
      </c>
      <c r="Z402" s="833">
        <f t="shared" si="137"/>
        <v>0</v>
      </c>
      <c r="AA402" s="834">
        <f t="shared" si="137"/>
        <v>0</v>
      </c>
      <c r="AB402" s="835">
        <f t="shared" si="137"/>
        <v>0</v>
      </c>
      <c r="AC402" s="832">
        <f t="shared" si="137"/>
        <v>0</v>
      </c>
      <c r="AD402" s="833">
        <f t="shared" si="137"/>
        <v>0</v>
      </c>
      <c r="AE402" s="832">
        <f t="shared" si="137"/>
        <v>0</v>
      </c>
      <c r="AF402" s="833">
        <f t="shared" si="137"/>
        <v>0</v>
      </c>
      <c r="AG402" s="832">
        <f t="shared" si="137"/>
        <v>0</v>
      </c>
      <c r="AH402" s="833">
        <f t="shared" si="137"/>
        <v>0</v>
      </c>
      <c r="AI402" s="832">
        <f t="shared" si="137"/>
        <v>0</v>
      </c>
      <c r="AJ402" s="833">
        <f t="shared" si="137"/>
        <v>0</v>
      </c>
      <c r="AK402" s="832">
        <f t="shared" si="137"/>
        <v>0</v>
      </c>
      <c r="AL402" s="833">
        <f t="shared" si="137"/>
        <v>0</v>
      </c>
      <c r="AM402" s="832">
        <f t="shared" si="137"/>
        <v>0</v>
      </c>
      <c r="AN402" s="836">
        <f t="shared" si="137"/>
        <v>0</v>
      </c>
      <c r="AO402" s="832">
        <f t="shared" si="137"/>
        <v>0</v>
      </c>
      <c r="AP402" s="833">
        <f t="shared" si="137"/>
        <v>0</v>
      </c>
      <c r="AQ402" s="832">
        <f t="shared" si="137"/>
        <v>0</v>
      </c>
      <c r="AR402" s="833">
        <f t="shared" si="137"/>
        <v>0</v>
      </c>
      <c r="AS402" s="832">
        <f t="shared" si="137"/>
        <v>0</v>
      </c>
      <c r="AT402" s="833">
        <f t="shared" si="137"/>
        <v>0</v>
      </c>
      <c r="AU402" s="832">
        <f t="shared" si="137"/>
        <v>0</v>
      </c>
      <c r="AV402" s="833">
        <f t="shared" si="137"/>
        <v>0</v>
      </c>
    </row>
    <row r="403" spans="1:48" s="675" customFormat="1" ht="16.5" hidden="1" thickBot="1">
      <c r="A403" s="755" t="s">
        <v>4</v>
      </c>
      <c r="B403" s="769" t="s">
        <v>11</v>
      </c>
      <c r="C403" s="786">
        <f t="shared" si="134"/>
        <v>0</v>
      </c>
      <c r="D403" s="757">
        <f t="shared" si="134"/>
        <v>0</v>
      </c>
      <c r="E403" s="1197"/>
      <c r="F403" s="1197"/>
      <c r="G403" s="891"/>
      <c r="H403" s="892"/>
      <c r="I403" s="830">
        <f t="shared" si="137"/>
        <v>0</v>
      </c>
      <c r="J403" s="831">
        <f t="shared" si="137"/>
        <v>0</v>
      </c>
      <c r="K403" s="832">
        <f t="shared" si="137"/>
        <v>0</v>
      </c>
      <c r="L403" s="833">
        <f t="shared" si="137"/>
        <v>0</v>
      </c>
      <c r="M403" s="832">
        <f t="shared" si="137"/>
        <v>0</v>
      </c>
      <c r="N403" s="833">
        <f t="shared" si="137"/>
        <v>0</v>
      </c>
      <c r="O403" s="832">
        <f t="shared" si="137"/>
        <v>0</v>
      </c>
      <c r="P403" s="833">
        <f t="shared" si="137"/>
        <v>0</v>
      </c>
      <c r="Q403" s="832">
        <f t="shared" si="137"/>
        <v>0</v>
      </c>
      <c r="R403" s="833">
        <f t="shared" si="137"/>
        <v>0</v>
      </c>
      <c r="S403" s="832">
        <f t="shared" si="137"/>
        <v>0</v>
      </c>
      <c r="T403" s="833">
        <f t="shared" si="137"/>
        <v>0</v>
      </c>
      <c r="U403" s="832">
        <f t="shared" si="137"/>
        <v>0</v>
      </c>
      <c r="V403" s="833">
        <f t="shared" si="137"/>
        <v>0</v>
      </c>
      <c r="W403" s="832">
        <f t="shared" si="137"/>
        <v>0</v>
      </c>
      <c r="X403" s="833">
        <f t="shared" si="137"/>
        <v>0</v>
      </c>
      <c r="Y403" s="832">
        <f t="shared" si="137"/>
        <v>0</v>
      </c>
      <c r="Z403" s="833">
        <f t="shared" si="137"/>
        <v>0</v>
      </c>
      <c r="AA403" s="834">
        <f t="shared" si="137"/>
        <v>0</v>
      </c>
      <c r="AB403" s="835">
        <f t="shared" si="137"/>
        <v>0</v>
      </c>
      <c r="AC403" s="832">
        <f t="shared" si="137"/>
        <v>0</v>
      </c>
      <c r="AD403" s="833">
        <f t="shared" si="137"/>
        <v>0</v>
      </c>
      <c r="AE403" s="832">
        <f t="shared" si="137"/>
        <v>0</v>
      </c>
      <c r="AF403" s="833">
        <f t="shared" si="137"/>
        <v>0</v>
      </c>
      <c r="AG403" s="832">
        <f t="shared" si="137"/>
        <v>0</v>
      </c>
      <c r="AH403" s="833">
        <f t="shared" si="137"/>
        <v>0</v>
      </c>
      <c r="AI403" s="832">
        <f t="shared" si="137"/>
        <v>0</v>
      </c>
      <c r="AJ403" s="833">
        <f t="shared" si="137"/>
        <v>0</v>
      </c>
      <c r="AK403" s="832">
        <f t="shared" si="137"/>
        <v>0</v>
      </c>
      <c r="AL403" s="833">
        <f t="shared" si="137"/>
        <v>0</v>
      </c>
      <c r="AM403" s="832">
        <f t="shared" si="137"/>
        <v>0</v>
      </c>
      <c r="AN403" s="836">
        <f t="shared" si="137"/>
        <v>0</v>
      </c>
      <c r="AO403" s="832">
        <f t="shared" si="137"/>
        <v>0</v>
      </c>
      <c r="AP403" s="833">
        <f t="shared" si="137"/>
        <v>0</v>
      </c>
      <c r="AQ403" s="832">
        <f t="shared" si="137"/>
        <v>0</v>
      </c>
      <c r="AR403" s="833">
        <f t="shared" si="137"/>
        <v>0</v>
      </c>
      <c r="AS403" s="832">
        <f t="shared" si="137"/>
        <v>0</v>
      </c>
      <c r="AT403" s="833">
        <f t="shared" si="137"/>
        <v>0</v>
      </c>
      <c r="AU403" s="832">
        <f t="shared" si="137"/>
        <v>0</v>
      </c>
      <c r="AV403" s="833">
        <f t="shared" si="137"/>
        <v>0</v>
      </c>
    </row>
    <row r="404" spans="1:48" s="675" customFormat="1" ht="16.5" hidden="1" thickBot="1">
      <c r="A404" s="755" t="s">
        <v>5</v>
      </c>
      <c r="B404" s="769" t="s">
        <v>25</v>
      </c>
      <c r="C404" s="786">
        <f t="shared" si="134"/>
        <v>1</v>
      </c>
      <c r="D404" s="757">
        <f t="shared" si="134"/>
        <v>0</v>
      </c>
      <c r="E404" s="1197"/>
      <c r="F404" s="1197"/>
      <c r="G404" s="891"/>
      <c r="H404" s="892"/>
      <c r="I404" s="830">
        <f t="shared" si="137"/>
        <v>0</v>
      </c>
      <c r="J404" s="831">
        <f t="shared" si="137"/>
        <v>0</v>
      </c>
      <c r="K404" s="832">
        <f t="shared" si="137"/>
        <v>0</v>
      </c>
      <c r="L404" s="833">
        <f t="shared" si="137"/>
        <v>0</v>
      </c>
      <c r="M404" s="832">
        <f t="shared" si="137"/>
        <v>0</v>
      </c>
      <c r="N404" s="833">
        <f t="shared" si="137"/>
        <v>0</v>
      </c>
      <c r="O404" s="832">
        <f t="shared" si="137"/>
        <v>0</v>
      </c>
      <c r="P404" s="833">
        <f t="shared" si="137"/>
        <v>0</v>
      </c>
      <c r="Q404" s="832">
        <f t="shared" si="137"/>
        <v>0</v>
      </c>
      <c r="R404" s="833">
        <f t="shared" si="137"/>
        <v>0</v>
      </c>
      <c r="S404" s="832">
        <f t="shared" si="137"/>
        <v>0</v>
      </c>
      <c r="T404" s="833">
        <f t="shared" si="137"/>
        <v>0</v>
      </c>
      <c r="U404" s="832">
        <f t="shared" si="137"/>
        <v>0</v>
      </c>
      <c r="V404" s="833">
        <f t="shared" si="137"/>
        <v>0</v>
      </c>
      <c r="W404" s="832">
        <f t="shared" si="137"/>
        <v>0</v>
      </c>
      <c r="X404" s="833">
        <f t="shared" si="137"/>
        <v>0</v>
      </c>
      <c r="Y404" s="832">
        <f t="shared" si="137"/>
        <v>0</v>
      </c>
      <c r="Z404" s="833">
        <f t="shared" si="137"/>
        <v>0</v>
      </c>
      <c r="AA404" s="834">
        <f t="shared" si="137"/>
        <v>1</v>
      </c>
      <c r="AB404" s="835">
        <f t="shared" si="137"/>
        <v>0</v>
      </c>
      <c r="AC404" s="832">
        <f t="shared" si="137"/>
        <v>0</v>
      </c>
      <c r="AD404" s="833">
        <f t="shared" si="137"/>
        <v>0</v>
      </c>
      <c r="AE404" s="832">
        <f t="shared" si="137"/>
        <v>0</v>
      </c>
      <c r="AF404" s="833">
        <f t="shared" si="137"/>
        <v>0</v>
      </c>
      <c r="AG404" s="832">
        <f t="shared" si="137"/>
        <v>0</v>
      </c>
      <c r="AH404" s="833">
        <f t="shared" si="137"/>
        <v>0</v>
      </c>
      <c r="AI404" s="832">
        <f t="shared" si="137"/>
        <v>0</v>
      </c>
      <c r="AJ404" s="833">
        <f t="shared" si="137"/>
        <v>0</v>
      </c>
      <c r="AK404" s="832">
        <f t="shared" si="137"/>
        <v>0</v>
      </c>
      <c r="AL404" s="833">
        <f t="shared" si="137"/>
        <v>0</v>
      </c>
      <c r="AM404" s="832">
        <f t="shared" si="137"/>
        <v>0</v>
      </c>
      <c r="AN404" s="836">
        <f t="shared" si="137"/>
        <v>0</v>
      </c>
      <c r="AO404" s="832">
        <f t="shared" si="137"/>
        <v>1</v>
      </c>
      <c r="AP404" s="833">
        <f t="shared" si="137"/>
        <v>0</v>
      </c>
      <c r="AQ404" s="832">
        <f t="shared" si="137"/>
        <v>0</v>
      </c>
      <c r="AR404" s="833">
        <f t="shared" si="137"/>
        <v>0</v>
      </c>
      <c r="AS404" s="832">
        <f t="shared" si="137"/>
        <v>0</v>
      </c>
      <c r="AT404" s="833">
        <f t="shared" si="137"/>
        <v>0</v>
      </c>
      <c r="AU404" s="832">
        <f t="shared" si="137"/>
        <v>0</v>
      </c>
      <c r="AV404" s="833">
        <f t="shared" si="137"/>
        <v>0</v>
      </c>
    </row>
    <row r="405" spans="1:48" s="675" customFormat="1" ht="16.5" hidden="1" thickBot="1">
      <c r="A405" s="755" t="s">
        <v>106</v>
      </c>
      <c r="B405" s="769" t="s">
        <v>97</v>
      </c>
      <c r="C405" s="786">
        <f t="shared" si="134"/>
        <v>0</v>
      </c>
      <c r="D405" s="757">
        <f t="shared" si="134"/>
        <v>0</v>
      </c>
      <c r="E405" s="1197"/>
      <c r="F405" s="1197"/>
      <c r="G405" s="891"/>
      <c r="H405" s="892"/>
      <c r="I405" s="830">
        <f t="shared" si="137"/>
        <v>0</v>
      </c>
      <c r="J405" s="831">
        <f t="shared" si="137"/>
        <v>0</v>
      </c>
      <c r="K405" s="832">
        <f t="shared" si="137"/>
        <v>0</v>
      </c>
      <c r="L405" s="833">
        <f t="shared" si="137"/>
        <v>0</v>
      </c>
      <c r="M405" s="832">
        <f t="shared" si="137"/>
        <v>0</v>
      </c>
      <c r="N405" s="833">
        <f t="shared" si="137"/>
        <v>0</v>
      </c>
      <c r="O405" s="832">
        <f t="shared" si="137"/>
        <v>0</v>
      </c>
      <c r="P405" s="833">
        <f t="shared" si="137"/>
        <v>0</v>
      </c>
      <c r="Q405" s="832">
        <f t="shared" si="137"/>
        <v>0</v>
      </c>
      <c r="R405" s="833">
        <f t="shared" si="137"/>
        <v>0</v>
      </c>
      <c r="S405" s="832">
        <f t="shared" si="137"/>
        <v>0</v>
      </c>
      <c r="T405" s="833">
        <f t="shared" si="137"/>
        <v>0</v>
      </c>
      <c r="U405" s="832">
        <f t="shared" si="137"/>
        <v>0</v>
      </c>
      <c r="V405" s="833">
        <f t="shared" si="137"/>
        <v>0</v>
      </c>
      <c r="W405" s="832">
        <f t="shared" si="137"/>
        <v>0</v>
      </c>
      <c r="X405" s="833">
        <f t="shared" si="137"/>
        <v>0</v>
      </c>
      <c r="Y405" s="832">
        <f t="shared" si="137"/>
        <v>0</v>
      </c>
      <c r="Z405" s="833">
        <f t="shared" si="137"/>
        <v>0</v>
      </c>
      <c r="AA405" s="834">
        <f t="shared" si="137"/>
        <v>0</v>
      </c>
      <c r="AB405" s="835">
        <f t="shared" si="137"/>
        <v>0</v>
      </c>
      <c r="AC405" s="832">
        <f t="shared" si="137"/>
        <v>0</v>
      </c>
      <c r="AD405" s="833">
        <f t="shared" si="137"/>
        <v>0</v>
      </c>
      <c r="AE405" s="832">
        <f t="shared" si="137"/>
        <v>0</v>
      </c>
      <c r="AF405" s="833">
        <f t="shared" si="137"/>
        <v>0</v>
      </c>
      <c r="AG405" s="832">
        <f t="shared" si="137"/>
        <v>0</v>
      </c>
      <c r="AH405" s="833">
        <f t="shared" si="137"/>
        <v>0</v>
      </c>
      <c r="AI405" s="832">
        <f t="shared" si="137"/>
        <v>0</v>
      </c>
      <c r="AJ405" s="833">
        <f t="shared" si="137"/>
        <v>0</v>
      </c>
      <c r="AK405" s="832">
        <f t="shared" si="137"/>
        <v>0</v>
      </c>
      <c r="AL405" s="833">
        <f t="shared" si="137"/>
        <v>0</v>
      </c>
      <c r="AM405" s="832">
        <f t="shared" si="137"/>
        <v>0</v>
      </c>
      <c r="AN405" s="836">
        <f t="shared" si="137"/>
        <v>0</v>
      </c>
      <c r="AO405" s="832">
        <f t="shared" si="137"/>
        <v>0</v>
      </c>
      <c r="AP405" s="833">
        <f t="shared" si="137"/>
        <v>0</v>
      </c>
      <c r="AQ405" s="832">
        <f t="shared" si="137"/>
        <v>0</v>
      </c>
      <c r="AR405" s="833">
        <f t="shared" si="137"/>
        <v>0</v>
      </c>
      <c r="AS405" s="832">
        <f t="shared" si="137"/>
        <v>0</v>
      </c>
      <c r="AT405" s="833">
        <f t="shared" si="137"/>
        <v>0</v>
      </c>
      <c r="AU405" s="832">
        <f t="shared" si="137"/>
        <v>0</v>
      </c>
      <c r="AV405" s="833">
        <f t="shared" si="137"/>
        <v>0</v>
      </c>
    </row>
    <row r="406" spans="1:48" s="675" customFormat="1" ht="16.5" hidden="1" thickBot="1">
      <c r="A406" s="755" t="s">
        <v>64</v>
      </c>
      <c r="B406" s="769" t="s">
        <v>84</v>
      </c>
      <c r="C406" s="786">
        <f t="shared" si="134"/>
        <v>0</v>
      </c>
      <c r="D406" s="757">
        <f t="shared" si="134"/>
        <v>0</v>
      </c>
      <c r="E406" s="1197"/>
      <c r="F406" s="1197"/>
      <c r="G406" s="891"/>
      <c r="H406" s="892"/>
      <c r="I406" s="830">
        <f t="shared" si="137"/>
        <v>0</v>
      </c>
      <c r="J406" s="831">
        <f t="shared" si="137"/>
        <v>0</v>
      </c>
      <c r="K406" s="832">
        <f t="shared" si="137"/>
        <v>0</v>
      </c>
      <c r="L406" s="833">
        <f t="shared" si="137"/>
        <v>0</v>
      </c>
      <c r="M406" s="832">
        <f t="shared" si="137"/>
        <v>0</v>
      </c>
      <c r="N406" s="833">
        <f t="shared" si="137"/>
        <v>0</v>
      </c>
      <c r="O406" s="832">
        <f t="shared" si="137"/>
        <v>0</v>
      </c>
      <c r="P406" s="833">
        <f t="shared" si="137"/>
        <v>0</v>
      </c>
      <c r="Q406" s="832">
        <f t="shared" si="137"/>
        <v>0</v>
      </c>
      <c r="R406" s="833">
        <f t="shared" si="137"/>
        <v>0</v>
      </c>
      <c r="S406" s="832">
        <f t="shared" si="137"/>
        <v>0</v>
      </c>
      <c r="T406" s="833">
        <f t="shared" si="137"/>
        <v>0</v>
      </c>
      <c r="U406" s="832">
        <f t="shared" si="137"/>
        <v>0</v>
      </c>
      <c r="V406" s="833">
        <f t="shared" si="137"/>
        <v>0</v>
      </c>
      <c r="W406" s="832">
        <f t="shared" si="137"/>
        <v>0</v>
      </c>
      <c r="X406" s="833">
        <f t="shared" ref="X406:AV406" si="138">X100-X253</f>
        <v>0</v>
      </c>
      <c r="Y406" s="832">
        <f t="shared" si="138"/>
        <v>0</v>
      </c>
      <c r="Z406" s="833">
        <f t="shared" si="138"/>
        <v>0</v>
      </c>
      <c r="AA406" s="834">
        <f t="shared" si="138"/>
        <v>0</v>
      </c>
      <c r="AB406" s="835">
        <f t="shared" si="138"/>
        <v>0</v>
      </c>
      <c r="AC406" s="832">
        <f t="shared" si="138"/>
        <v>0</v>
      </c>
      <c r="AD406" s="833">
        <f t="shared" si="138"/>
        <v>0</v>
      </c>
      <c r="AE406" s="832">
        <f t="shared" si="138"/>
        <v>0</v>
      </c>
      <c r="AF406" s="833">
        <f t="shared" si="138"/>
        <v>0</v>
      </c>
      <c r="AG406" s="832">
        <f t="shared" si="138"/>
        <v>0</v>
      </c>
      <c r="AH406" s="833">
        <f t="shared" si="138"/>
        <v>0</v>
      </c>
      <c r="AI406" s="832">
        <f t="shared" si="138"/>
        <v>0</v>
      </c>
      <c r="AJ406" s="833">
        <f t="shared" si="138"/>
        <v>0</v>
      </c>
      <c r="AK406" s="832">
        <f t="shared" si="138"/>
        <v>0</v>
      </c>
      <c r="AL406" s="833">
        <f t="shared" si="138"/>
        <v>0</v>
      </c>
      <c r="AM406" s="832">
        <f t="shared" si="138"/>
        <v>0</v>
      </c>
      <c r="AN406" s="836">
        <f t="shared" si="138"/>
        <v>0</v>
      </c>
      <c r="AO406" s="832">
        <f t="shared" si="138"/>
        <v>0</v>
      </c>
      <c r="AP406" s="833">
        <f t="shared" si="138"/>
        <v>0</v>
      </c>
      <c r="AQ406" s="832">
        <f t="shared" si="138"/>
        <v>0</v>
      </c>
      <c r="AR406" s="833">
        <f t="shared" si="138"/>
        <v>0</v>
      </c>
      <c r="AS406" s="832">
        <f t="shared" si="138"/>
        <v>0</v>
      </c>
      <c r="AT406" s="833">
        <f t="shared" si="138"/>
        <v>0</v>
      </c>
      <c r="AU406" s="832">
        <f t="shared" si="138"/>
        <v>0</v>
      </c>
      <c r="AV406" s="833">
        <f t="shared" si="138"/>
        <v>0</v>
      </c>
    </row>
    <row r="407" spans="1:48" s="675" customFormat="1" ht="16.5" hidden="1" thickBot="1">
      <c r="A407" s="755" t="s">
        <v>18</v>
      </c>
      <c r="B407" s="769" t="s">
        <v>65</v>
      </c>
      <c r="C407" s="786">
        <f t="shared" si="134"/>
        <v>0</v>
      </c>
      <c r="D407" s="757">
        <f t="shared" si="134"/>
        <v>0</v>
      </c>
      <c r="E407" s="1197"/>
      <c r="F407" s="1197"/>
      <c r="G407" s="891"/>
      <c r="H407" s="892"/>
      <c r="I407" s="830">
        <f t="shared" ref="I407:AV413" si="139">I101-I254</f>
        <v>0</v>
      </c>
      <c r="J407" s="831">
        <f t="shared" si="139"/>
        <v>0</v>
      </c>
      <c r="K407" s="832">
        <f t="shared" si="139"/>
        <v>0</v>
      </c>
      <c r="L407" s="833">
        <f t="shared" si="139"/>
        <v>0</v>
      </c>
      <c r="M407" s="832">
        <f t="shared" si="139"/>
        <v>0</v>
      </c>
      <c r="N407" s="833">
        <f t="shared" si="139"/>
        <v>0</v>
      </c>
      <c r="O407" s="832">
        <f t="shared" si="139"/>
        <v>0</v>
      </c>
      <c r="P407" s="833">
        <f t="shared" si="139"/>
        <v>0</v>
      </c>
      <c r="Q407" s="832">
        <f t="shared" si="139"/>
        <v>0</v>
      </c>
      <c r="R407" s="833">
        <f t="shared" si="139"/>
        <v>0</v>
      </c>
      <c r="S407" s="832">
        <f t="shared" si="139"/>
        <v>0</v>
      </c>
      <c r="T407" s="833">
        <f t="shared" si="139"/>
        <v>0</v>
      </c>
      <c r="U407" s="832">
        <f t="shared" si="139"/>
        <v>0</v>
      </c>
      <c r="V407" s="833">
        <f t="shared" si="139"/>
        <v>0</v>
      </c>
      <c r="W407" s="832">
        <f t="shared" si="139"/>
        <v>0</v>
      </c>
      <c r="X407" s="833">
        <f t="shared" si="139"/>
        <v>0</v>
      </c>
      <c r="Y407" s="832">
        <f t="shared" si="139"/>
        <v>0</v>
      </c>
      <c r="Z407" s="833">
        <f t="shared" si="139"/>
        <v>0</v>
      </c>
      <c r="AA407" s="834">
        <f t="shared" si="139"/>
        <v>0</v>
      </c>
      <c r="AB407" s="835">
        <f t="shared" si="139"/>
        <v>0</v>
      </c>
      <c r="AC407" s="832">
        <f t="shared" si="139"/>
        <v>0</v>
      </c>
      <c r="AD407" s="833">
        <f t="shared" si="139"/>
        <v>0</v>
      </c>
      <c r="AE407" s="832">
        <f t="shared" si="139"/>
        <v>0</v>
      </c>
      <c r="AF407" s="833">
        <f t="shared" si="139"/>
        <v>0</v>
      </c>
      <c r="AG407" s="832">
        <f t="shared" si="139"/>
        <v>0</v>
      </c>
      <c r="AH407" s="833">
        <f t="shared" si="139"/>
        <v>0</v>
      </c>
      <c r="AI407" s="832">
        <f t="shared" si="139"/>
        <v>0</v>
      </c>
      <c r="AJ407" s="833">
        <f t="shared" si="139"/>
        <v>0</v>
      </c>
      <c r="AK407" s="832">
        <f t="shared" si="139"/>
        <v>0</v>
      </c>
      <c r="AL407" s="833">
        <f t="shared" si="139"/>
        <v>0</v>
      </c>
      <c r="AM407" s="832">
        <f t="shared" si="139"/>
        <v>0</v>
      </c>
      <c r="AN407" s="836">
        <f t="shared" si="139"/>
        <v>0</v>
      </c>
      <c r="AO407" s="832">
        <f t="shared" si="139"/>
        <v>0</v>
      </c>
      <c r="AP407" s="833">
        <f t="shared" si="139"/>
        <v>0</v>
      </c>
      <c r="AQ407" s="832">
        <f t="shared" si="139"/>
        <v>0</v>
      </c>
      <c r="AR407" s="833">
        <f t="shared" si="139"/>
        <v>0</v>
      </c>
      <c r="AS407" s="832">
        <f t="shared" si="139"/>
        <v>0</v>
      </c>
      <c r="AT407" s="833">
        <f t="shared" si="139"/>
        <v>0</v>
      </c>
      <c r="AU407" s="832">
        <f t="shared" si="139"/>
        <v>0</v>
      </c>
      <c r="AV407" s="833">
        <f t="shared" si="139"/>
        <v>0</v>
      </c>
    </row>
    <row r="408" spans="1:48" s="675" customFormat="1" ht="16.5" hidden="1" thickBot="1">
      <c r="A408" s="755" t="s">
        <v>118</v>
      </c>
      <c r="B408" s="769" t="s">
        <v>123</v>
      </c>
      <c r="C408" s="786">
        <f t="shared" si="134"/>
        <v>0</v>
      </c>
      <c r="D408" s="757">
        <f t="shared" si="134"/>
        <v>0</v>
      </c>
      <c r="E408" s="1197"/>
      <c r="F408" s="1197"/>
      <c r="G408" s="891"/>
      <c r="H408" s="892"/>
      <c r="I408" s="830">
        <f t="shared" si="139"/>
        <v>0</v>
      </c>
      <c r="J408" s="831">
        <f t="shared" si="139"/>
        <v>0</v>
      </c>
      <c r="K408" s="832">
        <f t="shared" si="139"/>
        <v>0</v>
      </c>
      <c r="L408" s="833">
        <f t="shared" si="139"/>
        <v>0</v>
      </c>
      <c r="M408" s="832">
        <f t="shared" si="139"/>
        <v>0</v>
      </c>
      <c r="N408" s="833">
        <f t="shared" si="139"/>
        <v>0</v>
      </c>
      <c r="O408" s="832">
        <f t="shared" si="139"/>
        <v>0</v>
      </c>
      <c r="P408" s="833">
        <f t="shared" si="139"/>
        <v>0</v>
      </c>
      <c r="Q408" s="832">
        <f t="shared" si="139"/>
        <v>0</v>
      </c>
      <c r="R408" s="833">
        <f t="shared" si="139"/>
        <v>0</v>
      </c>
      <c r="S408" s="832">
        <f t="shared" si="139"/>
        <v>0</v>
      </c>
      <c r="T408" s="833">
        <f t="shared" si="139"/>
        <v>0</v>
      </c>
      <c r="U408" s="832">
        <f t="shared" si="139"/>
        <v>0</v>
      </c>
      <c r="V408" s="833">
        <f t="shared" si="139"/>
        <v>0</v>
      </c>
      <c r="W408" s="832">
        <f t="shared" si="139"/>
        <v>0</v>
      </c>
      <c r="X408" s="833">
        <f t="shared" si="139"/>
        <v>0</v>
      </c>
      <c r="Y408" s="832">
        <f t="shared" si="139"/>
        <v>0</v>
      </c>
      <c r="Z408" s="833">
        <f t="shared" si="139"/>
        <v>0</v>
      </c>
      <c r="AA408" s="834">
        <f t="shared" si="139"/>
        <v>0</v>
      </c>
      <c r="AB408" s="835">
        <f t="shared" si="139"/>
        <v>0</v>
      </c>
      <c r="AC408" s="832">
        <f t="shared" si="139"/>
        <v>0</v>
      </c>
      <c r="AD408" s="833">
        <f t="shared" si="139"/>
        <v>0</v>
      </c>
      <c r="AE408" s="832">
        <f t="shared" si="139"/>
        <v>0</v>
      </c>
      <c r="AF408" s="833">
        <f t="shared" si="139"/>
        <v>0</v>
      </c>
      <c r="AG408" s="832">
        <f t="shared" si="139"/>
        <v>0</v>
      </c>
      <c r="AH408" s="833">
        <f t="shared" si="139"/>
        <v>0</v>
      </c>
      <c r="AI408" s="832">
        <f t="shared" si="139"/>
        <v>0</v>
      </c>
      <c r="AJ408" s="833">
        <f t="shared" si="139"/>
        <v>0</v>
      </c>
      <c r="AK408" s="832">
        <f t="shared" si="139"/>
        <v>0</v>
      </c>
      <c r="AL408" s="833">
        <f t="shared" si="139"/>
        <v>0</v>
      </c>
      <c r="AM408" s="832">
        <f t="shared" si="139"/>
        <v>0</v>
      </c>
      <c r="AN408" s="836">
        <f t="shared" si="139"/>
        <v>0</v>
      </c>
      <c r="AO408" s="832">
        <f t="shared" si="139"/>
        <v>0</v>
      </c>
      <c r="AP408" s="833">
        <f t="shared" si="139"/>
        <v>0</v>
      </c>
      <c r="AQ408" s="832">
        <f t="shared" si="139"/>
        <v>0</v>
      </c>
      <c r="AR408" s="833">
        <f t="shared" si="139"/>
        <v>0</v>
      </c>
      <c r="AS408" s="832">
        <f t="shared" si="139"/>
        <v>0</v>
      </c>
      <c r="AT408" s="833">
        <f t="shared" si="139"/>
        <v>0</v>
      </c>
      <c r="AU408" s="832">
        <f t="shared" si="139"/>
        <v>0</v>
      </c>
      <c r="AV408" s="833">
        <f t="shared" si="139"/>
        <v>0</v>
      </c>
    </row>
    <row r="409" spans="1:48" s="675" customFormat="1" ht="16.5" hidden="1" thickBot="1">
      <c r="A409" s="755" t="s">
        <v>62</v>
      </c>
      <c r="B409" s="769" t="s">
        <v>124</v>
      </c>
      <c r="C409" s="786">
        <f t="shared" ref="C409:D424" si="140">C103-C256</f>
        <v>0</v>
      </c>
      <c r="D409" s="757">
        <f t="shared" si="140"/>
        <v>0</v>
      </c>
      <c r="E409" s="1197"/>
      <c r="F409" s="1197"/>
      <c r="G409" s="891"/>
      <c r="H409" s="892"/>
      <c r="I409" s="830">
        <f t="shared" si="139"/>
        <v>0</v>
      </c>
      <c r="J409" s="831">
        <f t="shared" si="139"/>
        <v>0</v>
      </c>
      <c r="K409" s="832">
        <f t="shared" si="139"/>
        <v>0</v>
      </c>
      <c r="L409" s="833">
        <f t="shared" si="139"/>
        <v>0</v>
      </c>
      <c r="M409" s="832">
        <f t="shared" si="139"/>
        <v>0</v>
      </c>
      <c r="N409" s="833">
        <f t="shared" si="139"/>
        <v>0</v>
      </c>
      <c r="O409" s="832">
        <f t="shared" si="139"/>
        <v>0</v>
      </c>
      <c r="P409" s="833">
        <f t="shared" si="139"/>
        <v>0</v>
      </c>
      <c r="Q409" s="832">
        <f t="shared" si="139"/>
        <v>0</v>
      </c>
      <c r="R409" s="833">
        <f t="shared" si="139"/>
        <v>0</v>
      </c>
      <c r="S409" s="832">
        <f t="shared" si="139"/>
        <v>0</v>
      </c>
      <c r="T409" s="833">
        <f t="shared" si="139"/>
        <v>0</v>
      </c>
      <c r="U409" s="832">
        <f t="shared" si="139"/>
        <v>0</v>
      </c>
      <c r="V409" s="833">
        <f t="shared" si="139"/>
        <v>0</v>
      </c>
      <c r="W409" s="832">
        <f t="shared" si="139"/>
        <v>0</v>
      </c>
      <c r="X409" s="833">
        <f t="shared" si="139"/>
        <v>0</v>
      </c>
      <c r="Y409" s="832">
        <f t="shared" si="139"/>
        <v>0</v>
      </c>
      <c r="Z409" s="833">
        <f t="shared" si="139"/>
        <v>0</v>
      </c>
      <c r="AA409" s="834">
        <f t="shared" si="139"/>
        <v>0</v>
      </c>
      <c r="AB409" s="835">
        <f t="shared" si="139"/>
        <v>0</v>
      </c>
      <c r="AC409" s="832">
        <f t="shared" si="139"/>
        <v>0</v>
      </c>
      <c r="AD409" s="833">
        <f t="shared" si="139"/>
        <v>0</v>
      </c>
      <c r="AE409" s="832">
        <f t="shared" si="139"/>
        <v>0</v>
      </c>
      <c r="AF409" s="833">
        <f t="shared" si="139"/>
        <v>0</v>
      </c>
      <c r="AG409" s="832">
        <f t="shared" si="139"/>
        <v>0</v>
      </c>
      <c r="AH409" s="833">
        <f t="shared" si="139"/>
        <v>0</v>
      </c>
      <c r="AI409" s="832">
        <f t="shared" si="139"/>
        <v>0</v>
      </c>
      <c r="AJ409" s="833">
        <f t="shared" si="139"/>
        <v>0</v>
      </c>
      <c r="AK409" s="832">
        <f t="shared" si="139"/>
        <v>0</v>
      </c>
      <c r="AL409" s="833">
        <f t="shared" si="139"/>
        <v>0</v>
      </c>
      <c r="AM409" s="832">
        <f t="shared" si="139"/>
        <v>0</v>
      </c>
      <c r="AN409" s="836">
        <f t="shared" si="139"/>
        <v>0</v>
      </c>
      <c r="AO409" s="832">
        <f t="shared" si="139"/>
        <v>0</v>
      </c>
      <c r="AP409" s="833">
        <f t="shared" si="139"/>
        <v>0</v>
      </c>
      <c r="AQ409" s="832">
        <f t="shared" si="139"/>
        <v>0</v>
      </c>
      <c r="AR409" s="833">
        <f t="shared" si="139"/>
        <v>0</v>
      </c>
      <c r="AS409" s="832">
        <f t="shared" si="139"/>
        <v>0</v>
      </c>
      <c r="AT409" s="833">
        <f t="shared" si="139"/>
        <v>0</v>
      </c>
      <c r="AU409" s="832">
        <f t="shared" si="139"/>
        <v>0</v>
      </c>
      <c r="AV409" s="833">
        <f t="shared" si="139"/>
        <v>0</v>
      </c>
    </row>
    <row r="410" spans="1:48" s="675" customFormat="1" ht="16.5" hidden="1" thickBot="1">
      <c r="A410" s="755" t="s">
        <v>49</v>
      </c>
      <c r="B410" s="769" t="s">
        <v>1</v>
      </c>
      <c r="C410" s="786">
        <f t="shared" si="140"/>
        <v>0</v>
      </c>
      <c r="D410" s="757">
        <f t="shared" si="140"/>
        <v>0</v>
      </c>
      <c r="E410" s="1197"/>
      <c r="F410" s="1197"/>
      <c r="G410" s="891"/>
      <c r="H410" s="892"/>
      <c r="I410" s="830">
        <f t="shared" si="139"/>
        <v>0</v>
      </c>
      <c r="J410" s="831">
        <f t="shared" si="139"/>
        <v>0</v>
      </c>
      <c r="K410" s="832">
        <f t="shared" si="139"/>
        <v>0</v>
      </c>
      <c r="L410" s="833">
        <f t="shared" si="139"/>
        <v>0</v>
      </c>
      <c r="M410" s="832">
        <f t="shared" si="139"/>
        <v>0</v>
      </c>
      <c r="N410" s="833">
        <f t="shared" si="139"/>
        <v>0</v>
      </c>
      <c r="O410" s="832">
        <f t="shared" si="139"/>
        <v>0</v>
      </c>
      <c r="P410" s="833">
        <f t="shared" si="139"/>
        <v>0</v>
      </c>
      <c r="Q410" s="832">
        <f t="shared" si="139"/>
        <v>0</v>
      </c>
      <c r="R410" s="833">
        <f t="shared" si="139"/>
        <v>0</v>
      </c>
      <c r="S410" s="832">
        <f t="shared" si="139"/>
        <v>0</v>
      </c>
      <c r="T410" s="833">
        <f t="shared" si="139"/>
        <v>0</v>
      </c>
      <c r="U410" s="832">
        <f t="shared" si="139"/>
        <v>0</v>
      </c>
      <c r="V410" s="833">
        <f t="shared" si="139"/>
        <v>0</v>
      </c>
      <c r="W410" s="832">
        <f t="shared" si="139"/>
        <v>0</v>
      </c>
      <c r="X410" s="833">
        <f t="shared" si="139"/>
        <v>0</v>
      </c>
      <c r="Y410" s="832">
        <f t="shared" si="139"/>
        <v>0</v>
      </c>
      <c r="Z410" s="833">
        <f t="shared" si="139"/>
        <v>0</v>
      </c>
      <c r="AA410" s="834">
        <f t="shared" si="139"/>
        <v>0</v>
      </c>
      <c r="AB410" s="835">
        <f t="shared" si="139"/>
        <v>0</v>
      </c>
      <c r="AC410" s="832">
        <f t="shared" si="139"/>
        <v>0</v>
      </c>
      <c r="AD410" s="833">
        <f t="shared" si="139"/>
        <v>0</v>
      </c>
      <c r="AE410" s="832">
        <f t="shared" si="139"/>
        <v>0</v>
      </c>
      <c r="AF410" s="833">
        <f t="shared" si="139"/>
        <v>0</v>
      </c>
      <c r="AG410" s="832">
        <f t="shared" si="139"/>
        <v>0</v>
      </c>
      <c r="AH410" s="833">
        <f t="shared" si="139"/>
        <v>0</v>
      </c>
      <c r="AI410" s="832">
        <f t="shared" si="139"/>
        <v>0</v>
      </c>
      <c r="AJ410" s="833">
        <f t="shared" si="139"/>
        <v>0</v>
      </c>
      <c r="AK410" s="832">
        <f t="shared" si="139"/>
        <v>0</v>
      </c>
      <c r="AL410" s="833">
        <f t="shared" si="139"/>
        <v>0</v>
      </c>
      <c r="AM410" s="832">
        <f t="shared" si="139"/>
        <v>0</v>
      </c>
      <c r="AN410" s="836">
        <f t="shared" si="139"/>
        <v>0</v>
      </c>
      <c r="AO410" s="832">
        <f t="shared" si="139"/>
        <v>0</v>
      </c>
      <c r="AP410" s="833">
        <f t="shared" si="139"/>
        <v>0</v>
      </c>
      <c r="AQ410" s="832">
        <f t="shared" si="139"/>
        <v>0</v>
      </c>
      <c r="AR410" s="833">
        <f t="shared" si="139"/>
        <v>0</v>
      </c>
      <c r="AS410" s="832">
        <f t="shared" si="139"/>
        <v>0</v>
      </c>
      <c r="AT410" s="833">
        <f t="shared" si="139"/>
        <v>0</v>
      </c>
      <c r="AU410" s="832">
        <f t="shared" si="139"/>
        <v>0</v>
      </c>
      <c r="AV410" s="833">
        <f t="shared" si="139"/>
        <v>0</v>
      </c>
    </row>
    <row r="411" spans="1:48" s="675" customFormat="1" ht="16.5" hidden="1" thickBot="1">
      <c r="A411" s="755" t="s">
        <v>2</v>
      </c>
      <c r="B411" s="787" t="s">
        <v>58</v>
      </c>
      <c r="C411" s="786">
        <f t="shared" si="140"/>
        <v>0</v>
      </c>
      <c r="D411" s="757">
        <f t="shared" si="140"/>
        <v>0</v>
      </c>
      <c r="E411" s="1197"/>
      <c r="F411" s="1197"/>
      <c r="G411" s="891"/>
      <c r="H411" s="892"/>
      <c r="I411" s="830">
        <f t="shared" si="139"/>
        <v>0</v>
      </c>
      <c r="J411" s="831">
        <f t="shared" si="139"/>
        <v>0</v>
      </c>
      <c r="K411" s="832">
        <f t="shared" si="139"/>
        <v>0</v>
      </c>
      <c r="L411" s="833">
        <f t="shared" si="139"/>
        <v>0</v>
      </c>
      <c r="M411" s="832">
        <f t="shared" si="139"/>
        <v>0</v>
      </c>
      <c r="N411" s="833">
        <f t="shared" si="139"/>
        <v>0</v>
      </c>
      <c r="O411" s="832">
        <f t="shared" si="139"/>
        <v>0</v>
      </c>
      <c r="P411" s="833">
        <f t="shared" si="139"/>
        <v>0</v>
      </c>
      <c r="Q411" s="832">
        <f t="shared" si="139"/>
        <v>0</v>
      </c>
      <c r="R411" s="833">
        <f t="shared" si="139"/>
        <v>0</v>
      </c>
      <c r="S411" s="832">
        <f t="shared" si="139"/>
        <v>0</v>
      </c>
      <c r="T411" s="833">
        <f t="shared" si="139"/>
        <v>0</v>
      </c>
      <c r="U411" s="832">
        <f t="shared" si="139"/>
        <v>0</v>
      </c>
      <c r="V411" s="833">
        <f t="shared" si="139"/>
        <v>0</v>
      </c>
      <c r="W411" s="832">
        <f t="shared" si="139"/>
        <v>0</v>
      </c>
      <c r="X411" s="833">
        <f t="shared" si="139"/>
        <v>0</v>
      </c>
      <c r="Y411" s="832">
        <f t="shared" si="139"/>
        <v>0</v>
      </c>
      <c r="Z411" s="833">
        <f t="shared" si="139"/>
        <v>0</v>
      </c>
      <c r="AA411" s="834">
        <f t="shared" si="139"/>
        <v>0</v>
      </c>
      <c r="AB411" s="835">
        <f t="shared" si="139"/>
        <v>0</v>
      </c>
      <c r="AC411" s="832">
        <f t="shared" si="139"/>
        <v>0</v>
      </c>
      <c r="AD411" s="833">
        <f t="shared" si="139"/>
        <v>0</v>
      </c>
      <c r="AE411" s="832">
        <f t="shared" si="139"/>
        <v>0</v>
      </c>
      <c r="AF411" s="833">
        <f t="shared" si="139"/>
        <v>0</v>
      </c>
      <c r="AG411" s="832">
        <f t="shared" si="139"/>
        <v>0</v>
      </c>
      <c r="AH411" s="833">
        <f t="shared" si="139"/>
        <v>0</v>
      </c>
      <c r="AI411" s="832">
        <f t="shared" si="139"/>
        <v>0</v>
      </c>
      <c r="AJ411" s="833">
        <f t="shared" si="139"/>
        <v>0</v>
      </c>
      <c r="AK411" s="832">
        <f t="shared" si="139"/>
        <v>0</v>
      </c>
      <c r="AL411" s="833">
        <f t="shared" si="139"/>
        <v>0</v>
      </c>
      <c r="AM411" s="832">
        <f t="shared" si="139"/>
        <v>0</v>
      </c>
      <c r="AN411" s="836">
        <f t="shared" si="139"/>
        <v>0</v>
      </c>
      <c r="AO411" s="832">
        <f t="shared" si="139"/>
        <v>0</v>
      </c>
      <c r="AP411" s="833">
        <f t="shared" si="139"/>
        <v>0</v>
      </c>
      <c r="AQ411" s="832">
        <f t="shared" si="139"/>
        <v>0</v>
      </c>
      <c r="AR411" s="833">
        <f t="shared" si="139"/>
        <v>0</v>
      </c>
      <c r="AS411" s="832">
        <f t="shared" si="139"/>
        <v>0</v>
      </c>
      <c r="AT411" s="833">
        <f t="shared" si="139"/>
        <v>0</v>
      </c>
      <c r="AU411" s="832">
        <f t="shared" si="139"/>
        <v>0</v>
      </c>
      <c r="AV411" s="833">
        <f t="shared" si="139"/>
        <v>0</v>
      </c>
    </row>
    <row r="412" spans="1:48" s="675" customFormat="1" ht="16.5" hidden="1" thickBot="1">
      <c r="A412" s="755" t="s">
        <v>221</v>
      </c>
      <c r="B412" s="787" t="s">
        <v>240</v>
      </c>
      <c r="C412" s="786">
        <f t="shared" si="140"/>
        <v>-1</v>
      </c>
      <c r="D412" s="757">
        <f t="shared" si="140"/>
        <v>0</v>
      </c>
      <c r="E412" s="1197"/>
      <c r="F412" s="1197"/>
      <c r="G412" s="891"/>
      <c r="H412" s="892"/>
      <c r="I412" s="830">
        <f t="shared" si="139"/>
        <v>0</v>
      </c>
      <c r="J412" s="831">
        <f t="shared" si="139"/>
        <v>0</v>
      </c>
      <c r="K412" s="832">
        <f t="shared" si="139"/>
        <v>0</v>
      </c>
      <c r="L412" s="833">
        <f t="shared" si="139"/>
        <v>0</v>
      </c>
      <c r="M412" s="832">
        <f t="shared" si="139"/>
        <v>0</v>
      </c>
      <c r="N412" s="833">
        <f t="shared" si="139"/>
        <v>0</v>
      </c>
      <c r="O412" s="832">
        <f t="shared" si="139"/>
        <v>0</v>
      </c>
      <c r="P412" s="833">
        <f t="shared" si="139"/>
        <v>0</v>
      </c>
      <c r="Q412" s="832">
        <f t="shared" si="139"/>
        <v>0</v>
      </c>
      <c r="R412" s="833">
        <f t="shared" si="139"/>
        <v>0</v>
      </c>
      <c r="S412" s="832">
        <f t="shared" si="139"/>
        <v>0</v>
      </c>
      <c r="T412" s="833">
        <f t="shared" si="139"/>
        <v>0</v>
      </c>
      <c r="U412" s="832">
        <f t="shared" si="139"/>
        <v>0</v>
      </c>
      <c r="V412" s="833">
        <f t="shared" si="139"/>
        <v>0</v>
      </c>
      <c r="W412" s="832">
        <f t="shared" si="139"/>
        <v>0</v>
      </c>
      <c r="X412" s="833">
        <f t="shared" si="139"/>
        <v>0</v>
      </c>
      <c r="Y412" s="832">
        <f t="shared" si="139"/>
        <v>0</v>
      </c>
      <c r="Z412" s="833">
        <f t="shared" si="139"/>
        <v>0</v>
      </c>
      <c r="AA412" s="834">
        <f t="shared" si="139"/>
        <v>-1</v>
      </c>
      <c r="AB412" s="835">
        <f t="shared" si="139"/>
        <v>0</v>
      </c>
      <c r="AC412" s="832">
        <f t="shared" si="139"/>
        <v>0</v>
      </c>
      <c r="AD412" s="833">
        <f t="shared" si="139"/>
        <v>0</v>
      </c>
      <c r="AE412" s="832">
        <f t="shared" si="139"/>
        <v>0</v>
      </c>
      <c r="AF412" s="833">
        <f t="shared" si="139"/>
        <v>0</v>
      </c>
      <c r="AG412" s="832">
        <f t="shared" si="139"/>
        <v>0</v>
      </c>
      <c r="AH412" s="833">
        <f t="shared" si="139"/>
        <v>0</v>
      </c>
      <c r="AI412" s="832">
        <f t="shared" si="139"/>
        <v>0</v>
      </c>
      <c r="AJ412" s="833">
        <f t="shared" si="139"/>
        <v>0</v>
      </c>
      <c r="AK412" s="832">
        <f t="shared" si="139"/>
        <v>0</v>
      </c>
      <c r="AL412" s="833">
        <f t="shared" si="139"/>
        <v>0</v>
      </c>
      <c r="AM412" s="832">
        <f t="shared" si="139"/>
        <v>0</v>
      </c>
      <c r="AN412" s="836">
        <f t="shared" si="139"/>
        <v>0</v>
      </c>
      <c r="AO412" s="832">
        <f t="shared" si="139"/>
        <v>-1</v>
      </c>
      <c r="AP412" s="833">
        <f t="shared" si="139"/>
        <v>0</v>
      </c>
      <c r="AQ412" s="832">
        <f t="shared" si="139"/>
        <v>0</v>
      </c>
      <c r="AR412" s="833">
        <f t="shared" si="139"/>
        <v>0</v>
      </c>
      <c r="AS412" s="832">
        <f t="shared" si="139"/>
        <v>0</v>
      </c>
      <c r="AT412" s="833">
        <f t="shared" si="139"/>
        <v>0</v>
      </c>
      <c r="AU412" s="832">
        <f t="shared" si="139"/>
        <v>0</v>
      </c>
      <c r="AV412" s="833">
        <f t="shared" si="139"/>
        <v>0</v>
      </c>
    </row>
    <row r="413" spans="1:48" s="675" customFormat="1" ht="16.5" hidden="1" thickBot="1">
      <c r="A413" s="755" t="s">
        <v>241</v>
      </c>
      <c r="B413" s="787" t="s">
        <v>242</v>
      </c>
      <c r="C413" s="786">
        <f t="shared" si="140"/>
        <v>0</v>
      </c>
      <c r="D413" s="757">
        <f t="shared" si="140"/>
        <v>0</v>
      </c>
      <c r="E413" s="1197"/>
      <c r="F413" s="1197"/>
      <c r="G413" s="891"/>
      <c r="H413" s="892"/>
      <c r="I413" s="830">
        <f t="shared" si="139"/>
        <v>0</v>
      </c>
      <c r="J413" s="831">
        <f t="shared" si="139"/>
        <v>0</v>
      </c>
      <c r="K413" s="832">
        <f t="shared" si="139"/>
        <v>0</v>
      </c>
      <c r="L413" s="833">
        <f t="shared" si="139"/>
        <v>0</v>
      </c>
      <c r="M413" s="832">
        <f t="shared" si="139"/>
        <v>0</v>
      </c>
      <c r="N413" s="833">
        <f t="shared" si="139"/>
        <v>0</v>
      </c>
      <c r="O413" s="832">
        <f t="shared" si="139"/>
        <v>0</v>
      </c>
      <c r="P413" s="833">
        <f t="shared" si="139"/>
        <v>0</v>
      </c>
      <c r="Q413" s="832">
        <f t="shared" si="139"/>
        <v>0</v>
      </c>
      <c r="R413" s="833">
        <f t="shared" si="139"/>
        <v>0</v>
      </c>
      <c r="S413" s="832">
        <f t="shared" si="139"/>
        <v>0</v>
      </c>
      <c r="T413" s="833">
        <f t="shared" si="139"/>
        <v>0</v>
      </c>
      <c r="U413" s="832">
        <f t="shared" si="139"/>
        <v>0</v>
      </c>
      <c r="V413" s="833">
        <f t="shared" si="139"/>
        <v>0</v>
      </c>
      <c r="W413" s="832">
        <f t="shared" si="139"/>
        <v>0</v>
      </c>
      <c r="X413" s="833">
        <f t="shared" ref="X413:AV413" si="141">X107-X260</f>
        <v>0</v>
      </c>
      <c r="Y413" s="832">
        <f t="shared" si="141"/>
        <v>0</v>
      </c>
      <c r="Z413" s="833">
        <f t="shared" si="141"/>
        <v>0</v>
      </c>
      <c r="AA413" s="834">
        <f t="shared" si="141"/>
        <v>0</v>
      </c>
      <c r="AB413" s="835">
        <f t="shared" si="141"/>
        <v>0</v>
      </c>
      <c r="AC413" s="832">
        <f t="shared" si="141"/>
        <v>0</v>
      </c>
      <c r="AD413" s="833">
        <f t="shared" si="141"/>
        <v>0</v>
      </c>
      <c r="AE413" s="832">
        <f t="shared" si="141"/>
        <v>0</v>
      </c>
      <c r="AF413" s="833">
        <f t="shared" si="141"/>
        <v>0</v>
      </c>
      <c r="AG413" s="832">
        <f t="shared" si="141"/>
        <v>0</v>
      </c>
      <c r="AH413" s="833">
        <f t="shared" si="141"/>
        <v>0</v>
      </c>
      <c r="AI413" s="832">
        <f t="shared" si="141"/>
        <v>0</v>
      </c>
      <c r="AJ413" s="833">
        <f t="shared" si="141"/>
        <v>0</v>
      </c>
      <c r="AK413" s="832">
        <f t="shared" si="141"/>
        <v>0</v>
      </c>
      <c r="AL413" s="833">
        <f t="shared" si="141"/>
        <v>0</v>
      </c>
      <c r="AM413" s="832">
        <f t="shared" si="141"/>
        <v>0</v>
      </c>
      <c r="AN413" s="836">
        <f t="shared" si="141"/>
        <v>0</v>
      </c>
      <c r="AO413" s="832">
        <f t="shared" si="141"/>
        <v>0</v>
      </c>
      <c r="AP413" s="833">
        <f t="shared" si="141"/>
        <v>0</v>
      </c>
      <c r="AQ413" s="832">
        <f t="shared" si="141"/>
        <v>0</v>
      </c>
      <c r="AR413" s="833">
        <f t="shared" si="141"/>
        <v>0</v>
      </c>
      <c r="AS413" s="832">
        <f t="shared" si="141"/>
        <v>0</v>
      </c>
      <c r="AT413" s="833">
        <f t="shared" si="141"/>
        <v>0</v>
      </c>
      <c r="AU413" s="832">
        <f t="shared" si="141"/>
        <v>0</v>
      </c>
      <c r="AV413" s="833">
        <f t="shared" si="141"/>
        <v>0</v>
      </c>
    </row>
    <row r="414" spans="1:48" s="675" customFormat="1" ht="16.5" hidden="1" thickBot="1">
      <c r="A414" s="755" t="s">
        <v>243</v>
      </c>
      <c r="B414" s="769" t="s">
        <v>244</v>
      </c>
      <c r="C414" s="786">
        <f t="shared" si="140"/>
        <v>0</v>
      </c>
      <c r="D414" s="757">
        <f t="shared" si="140"/>
        <v>0</v>
      </c>
      <c r="E414" s="1197"/>
      <c r="F414" s="1197"/>
      <c r="G414" s="891"/>
      <c r="H414" s="892"/>
      <c r="I414" s="830">
        <f t="shared" ref="I414:AV420" si="142">I108-I261</f>
        <v>0</v>
      </c>
      <c r="J414" s="831">
        <f t="shared" si="142"/>
        <v>0</v>
      </c>
      <c r="K414" s="832">
        <f t="shared" si="142"/>
        <v>0</v>
      </c>
      <c r="L414" s="833">
        <f t="shared" si="142"/>
        <v>0</v>
      </c>
      <c r="M414" s="832">
        <f t="shared" si="142"/>
        <v>0</v>
      </c>
      <c r="N414" s="833">
        <f t="shared" si="142"/>
        <v>0</v>
      </c>
      <c r="O414" s="832">
        <f t="shared" si="142"/>
        <v>0</v>
      </c>
      <c r="P414" s="833">
        <f t="shared" si="142"/>
        <v>0</v>
      </c>
      <c r="Q414" s="832">
        <f t="shared" si="142"/>
        <v>0</v>
      </c>
      <c r="R414" s="833">
        <f t="shared" si="142"/>
        <v>0</v>
      </c>
      <c r="S414" s="832">
        <f t="shared" si="142"/>
        <v>0</v>
      </c>
      <c r="T414" s="833">
        <f t="shared" si="142"/>
        <v>0</v>
      </c>
      <c r="U414" s="832">
        <f t="shared" si="142"/>
        <v>0</v>
      </c>
      <c r="V414" s="833">
        <f t="shared" si="142"/>
        <v>0</v>
      </c>
      <c r="W414" s="832">
        <f t="shared" si="142"/>
        <v>0</v>
      </c>
      <c r="X414" s="833">
        <f t="shared" si="142"/>
        <v>0</v>
      </c>
      <c r="Y414" s="832">
        <f t="shared" si="142"/>
        <v>0</v>
      </c>
      <c r="Z414" s="833">
        <f t="shared" si="142"/>
        <v>0</v>
      </c>
      <c r="AA414" s="834">
        <f t="shared" si="142"/>
        <v>0</v>
      </c>
      <c r="AB414" s="835">
        <f t="shared" si="142"/>
        <v>0</v>
      </c>
      <c r="AC414" s="832">
        <f t="shared" si="142"/>
        <v>0</v>
      </c>
      <c r="AD414" s="833">
        <f t="shared" si="142"/>
        <v>0</v>
      </c>
      <c r="AE414" s="832">
        <f t="shared" si="142"/>
        <v>0</v>
      </c>
      <c r="AF414" s="833">
        <f t="shared" si="142"/>
        <v>0</v>
      </c>
      <c r="AG414" s="832">
        <f t="shared" si="142"/>
        <v>0</v>
      </c>
      <c r="AH414" s="833">
        <f t="shared" si="142"/>
        <v>0</v>
      </c>
      <c r="AI414" s="832">
        <f t="shared" si="142"/>
        <v>0</v>
      </c>
      <c r="AJ414" s="833">
        <f t="shared" si="142"/>
        <v>0</v>
      </c>
      <c r="AK414" s="832">
        <f t="shared" si="142"/>
        <v>0</v>
      </c>
      <c r="AL414" s="833">
        <f t="shared" si="142"/>
        <v>0</v>
      </c>
      <c r="AM414" s="832">
        <f t="shared" si="142"/>
        <v>0</v>
      </c>
      <c r="AN414" s="836">
        <f t="shared" si="142"/>
        <v>0</v>
      </c>
      <c r="AO414" s="832">
        <f t="shared" si="142"/>
        <v>0</v>
      </c>
      <c r="AP414" s="833">
        <f t="shared" si="142"/>
        <v>0</v>
      </c>
      <c r="AQ414" s="832">
        <f t="shared" si="142"/>
        <v>0</v>
      </c>
      <c r="AR414" s="833">
        <f t="shared" si="142"/>
        <v>0</v>
      </c>
      <c r="AS414" s="832">
        <f t="shared" si="142"/>
        <v>0</v>
      </c>
      <c r="AT414" s="833">
        <f t="shared" si="142"/>
        <v>0</v>
      </c>
      <c r="AU414" s="832">
        <f t="shared" si="142"/>
        <v>0</v>
      </c>
      <c r="AV414" s="833">
        <f t="shared" si="142"/>
        <v>0</v>
      </c>
    </row>
    <row r="415" spans="1:48" s="675" customFormat="1" ht="16.5" hidden="1" thickBot="1">
      <c r="A415" s="755" t="s">
        <v>245</v>
      </c>
      <c r="B415" s="769" t="s">
        <v>246</v>
      </c>
      <c r="C415" s="756">
        <f t="shared" si="140"/>
        <v>0</v>
      </c>
      <c r="D415" s="757">
        <f t="shared" si="140"/>
        <v>0</v>
      </c>
      <c r="E415" s="1197"/>
      <c r="F415" s="1197"/>
      <c r="G415" s="891"/>
      <c r="H415" s="892"/>
      <c r="I415" s="830">
        <f t="shared" si="142"/>
        <v>0</v>
      </c>
      <c r="J415" s="831">
        <f t="shared" si="142"/>
        <v>0</v>
      </c>
      <c r="K415" s="832">
        <f t="shared" si="142"/>
        <v>0</v>
      </c>
      <c r="L415" s="833">
        <f t="shared" si="142"/>
        <v>0</v>
      </c>
      <c r="M415" s="832">
        <f t="shared" si="142"/>
        <v>0</v>
      </c>
      <c r="N415" s="833">
        <f t="shared" si="142"/>
        <v>0</v>
      </c>
      <c r="O415" s="832">
        <f t="shared" si="142"/>
        <v>0</v>
      </c>
      <c r="P415" s="833">
        <f t="shared" si="142"/>
        <v>0</v>
      </c>
      <c r="Q415" s="832">
        <f t="shared" si="142"/>
        <v>0</v>
      </c>
      <c r="R415" s="833">
        <f t="shared" si="142"/>
        <v>0</v>
      </c>
      <c r="S415" s="832">
        <f t="shared" si="142"/>
        <v>0</v>
      </c>
      <c r="T415" s="833">
        <f t="shared" si="142"/>
        <v>0</v>
      </c>
      <c r="U415" s="832">
        <f t="shared" si="142"/>
        <v>0</v>
      </c>
      <c r="V415" s="833">
        <f t="shared" si="142"/>
        <v>0</v>
      </c>
      <c r="W415" s="832">
        <f t="shared" si="142"/>
        <v>0</v>
      </c>
      <c r="X415" s="833">
        <f t="shared" si="142"/>
        <v>0</v>
      </c>
      <c r="Y415" s="832">
        <f t="shared" si="142"/>
        <v>0</v>
      </c>
      <c r="Z415" s="833">
        <f t="shared" si="142"/>
        <v>0</v>
      </c>
      <c r="AA415" s="834">
        <f t="shared" si="142"/>
        <v>0</v>
      </c>
      <c r="AB415" s="835">
        <f t="shared" si="142"/>
        <v>0</v>
      </c>
      <c r="AC415" s="832">
        <f t="shared" si="142"/>
        <v>0</v>
      </c>
      <c r="AD415" s="833">
        <f t="shared" si="142"/>
        <v>0</v>
      </c>
      <c r="AE415" s="832">
        <f t="shared" si="142"/>
        <v>0</v>
      </c>
      <c r="AF415" s="833">
        <f t="shared" si="142"/>
        <v>0</v>
      </c>
      <c r="AG415" s="832">
        <f t="shared" si="142"/>
        <v>0</v>
      </c>
      <c r="AH415" s="833">
        <f t="shared" si="142"/>
        <v>0</v>
      </c>
      <c r="AI415" s="832">
        <f t="shared" si="142"/>
        <v>0</v>
      </c>
      <c r="AJ415" s="833">
        <f t="shared" si="142"/>
        <v>0</v>
      </c>
      <c r="AK415" s="832">
        <f t="shared" si="142"/>
        <v>0</v>
      </c>
      <c r="AL415" s="833">
        <f t="shared" si="142"/>
        <v>0</v>
      </c>
      <c r="AM415" s="832">
        <f t="shared" si="142"/>
        <v>0</v>
      </c>
      <c r="AN415" s="836">
        <f t="shared" si="142"/>
        <v>0</v>
      </c>
      <c r="AO415" s="832">
        <f t="shared" si="142"/>
        <v>0</v>
      </c>
      <c r="AP415" s="833">
        <f t="shared" si="142"/>
        <v>0</v>
      </c>
      <c r="AQ415" s="832">
        <f t="shared" si="142"/>
        <v>0</v>
      </c>
      <c r="AR415" s="833">
        <f t="shared" si="142"/>
        <v>0</v>
      </c>
      <c r="AS415" s="832">
        <f t="shared" si="142"/>
        <v>0</v>
      </c>
      <c r="AT415" s="833">
        <f t="shared" si="142"/>
        <v>0</v>
      </c>
      <c r="AU415" s="832">
        <f t="shared" si="142"/>
        <v>0</v>
      </c>
      <c r="AV415" s="833">
        <f t="shared" si="142"/>
        <v>0</v>
      </c>
    </row>
    <row r="416" spans="1:48" s="675" customFormat="1" ht="16.5" hidden="1" thickBot="1">
      <c r="A416" s="755" t="s">
        <v>247</v>
      </c>
      <c r="B416" s="769" t="s">
        <v>111</v>
      </c>
      <c r="C416" s="756">
        <f t="shared" si="140"/>
        <v>0</v>
      </c>
      <c r="D416" s="757">
        <f t="shared" si="140"/>
        <v>0</v>
      </c>
      <c r="E416" s="1197"/>
      <c r="F416" s="1197"/>
      <c r="G416" s="891"/>
      <c r="H416" s="892"/>
      <c r="I416" s="830">
        <f t="shared" si="142"/>
        <v>0</v>
      </c>
      <c r="J416" s="831">
        <f t="shared" si="142"/>
        <v>0</v>
      </c>
      <c r="K416" s="832">
        <f t="shared" si="142"/>
        <v>0</v>
      </c>
      <c r="L416" s="833">
        <f t="shared" si="142"/>
        <v>0</v>
      </c>
      <c r="M416" s="832">
        <f t="shared" si="142"/>
        <v>0</v>
      </c>
      <c r="N416" s="833">
        <f t="shared" si="142"/>
        <v>0</v>
      </c>
      <c r="O416" s="832">
        <f t="shared" si="142"/>
        <v>0</v>
      </c>
      <c r="P416" s="833">
        <f t="shared" si="142"/>
        <v>0</v>
      </c>
      <c r="Q416" s="832">
        <f t="shared" si="142"/>
        <v>0</v>
      </c>
      <c r="R416" s="833">
        <f t="shared" si="142"/>
        <v>0</v>
      </c>
      <c r="S416" s="832">
        <f t="shared" si="142"/>
        <v>0</v>
      </c>
      <c r="T416" s="833">
        <f t="shared" si="142"/>
        <v>0</v>
      </c>
      <c r="U416" s="832">
        <f t="shared" si="142"/>
        <v>0</v>
      </c>
      <c r="V416" s="833">
        <f t="shared" si="142"/>
        <v>0</v>
      </c>
      <c r="W416" s="832">
        <f t="shared" si="142"/>
        <v>0</v>
      </c>
      <c r="X416" s="833">
        <f t="shared" si="142"/>
        <v>0</v>
      </c>
      <c r="Y416" s="832">
        <f t="shared" si="142"/>
        <v>0</v>
      </c>
      <c r="Z416" s="833">
        <f t="shared" si="142"/>
        <v>0</v>
      </c>
      <c r="AA416" s="834">
        <f t="shared" si="142"/>
        <v>0</v>
      </c>
      <c r="AB416" s="835">
        <f t="shared" si="142"/>
        <v>0</v>
      </c>
      <c r="AC416" s="832">
        <f t="shared" si="142"/>
        <v>0</v>
      </c>
      <c r="AD416" s="833">
        <f t="shared" si="142"/>
        <v>0</v>
      </c>
      <c r="AE416" s="832">
        <f t="shared" si="142"/>
        <v>0</v>
      </c>
      <c r="AF416" s="833">
        <f t="shared" si="142"/>
        <v>0</v>
      </c>
      <c r="AG416" s="832">
        <f t="shared" si="142"/>
        <v>0</v>
      </c>
      <c r="AH416" s="833">
        <f t="shared" si="142"/>
        <v>0</v>
      </c>
      <c r="AI416" s="832">
        <f t="shared" si="142"/>
        <v>0</v>
      </c>
      <c r="AJ416" s="833">
        <f t="shared" si="142"/>
        <v>0</v>
      </c>
      <c r="AK416" s="832">
        <f t="shared" si="142"/>
        <v>0</v>
      </c>
      <c r="AL416" s="833">
        <f t="shared" si="142"/>
        <v>0</v>
      </c>
      <c r="AM416" s="832">
        <f t="shared" si="142"/>
        <v>0</v>
      </c>
      <c r="AN416" s="836">
        <f t="shared" si="142"/>
        <v>0</v>
      </c>
      <c r="AO416" s="832">
        <f t="shared" si="142"/>
        <v>0</v>
      </c>
      <c r="AP416" s="833">
        <f t="shared" si="142"/>
        <v>0</v>
      </c>
      <c r="AQ416" s="832">
        <f t="shared" si="142"/>
        <v>0</v>
      </c>
      <c r="AR416" s="833">
        <f t="shared" si="142"/>
        <v>0</v>
      </c>
      <c r="AS416" s="832">
        <f t="shared" si="142"/>
        <v>0</v>
      </c>
      <c r="AT416" s="833">
        <f t="shared" si="142"/>
        <v>0</v>
      </c>
      <c r="AU416" s="832">
        <f t="shared" si="142"/>
        <v>0</v>
      </c>
      <c r="AV416" s="833">
        <f t="shared" si="142"/>
        <v>0</v>
      </c>
    </row>
    <row r="417" spans="1:48" s="675" customFormat="1" ht="16.5" hidden="1" thickBot="1">
      <c r="A417" s="760" t="s">
        <v>248</v>
      </c>
      <c r="B417" s="776" t="s">
        <v>22</v>
      </c>
      <c r="C417" s="756">
        <f t="shared" si="140"/>
        <v>0</v>
      </c>
      <c r="D417" s="757">
        <f t="shared" si="140"/>
        <v>0</v>
      </c>
      <c r="E417" s="1197"/>
      <c r="F417" s="1197"/>
      <c r="G417" s="891"/>
      <c r="H417" s="892"/>
      <c r="I417" s="830">
        <f t="shared" si="142"/>
        <v>0</v>
      </c>
      <c r="J417" s="831">
        <f t="shared" si="142"/>
        <v>0</v>
      </c>
      <c r="K417" s="832">
        <f t="shared" si="142"/>
        <v>0</v>
      </c>
      <c r="L417" s="833">
        <f t="shared" si="142"/>
        <v>0</v>
      </c>
      <c r="M417" s="832">
        <f t="shared" si="142"/>
        <v>0</v>
      </c>
      <c r="N417" s="833">
        <f t="shared" si="142"/>
        <v>0</v>
      </c>
      <c r="O417" s="832">
        <f t="shared" si="142"/>
        <v>0</v>
      </c>
      <c r="P417" s="833">
        <f t="shared" si="142"/>
        <v>0</v>
      </c>
      <c r="Q417" s="832">
        <f t="shared" si="142"/>
        <v>0</v>
      </c>
      <c r="R417" s="833">
        <f t="shared" si="142"/>
        <v>0</v>
      </c>
      <c r="S417" s="832">
        <f t="shared" si="142"/>
        <v>0</v>
      </c>
      <c r="T417" s="833">
        <f t="shared" si="142"/>
        <v>0</v>
      </c>
      <c r="U417" s="832">
        <f t="shared" si="142"/>
        <v>0</v>
      </c>
      <c r="V417" s="833">
        <f t="shared" si="142"/>
        <v>0</v>
      </c>
      <c r="W417" s="832">
        <f t="shared" si="142"/>
        <v>0</v>
      </c>
      <c r="X417" s="833">
        <f t="shared" si="142"/>
        <v>0</v>
      </c>
      <c r="Y417" s="832">
        <f t="shared" si="142"/>
        <v>0</v>
      </c>
      <c r="Z417" s="833">
        <f t="shared" si="142"/>
        <v>0</v>
      </c>
      <c r="AA417" s="834">
        <f t="shared" si="142"/>
        <v>0</v>
      </c>
      <c r="AB417" s="835">
        <f t="shared" si="142"/>
        <v>0</v>
      </c>
      <c r="AC417" s="832">
        <f t="shared" si="142"/>
        <v>0</v>
      </c>
      <c r="AD417" s="833">
        <f t="shared" si="142"/>
        <v>0</v>
      </c>
      <c r="AE417" s="832">
        <f t="shared" si="142"/>
        <v>0</v>
      </c>
      <c r="AF417" s="833">
        <f t="shared" si="142"/>
        <v>0</v>
      </c>
      <c r="AG417" s="832">
        <f t="shared" si="142"/>
        <v>0</v>
      </c>
      <c r="AH417" s="833">
        <f t="shared" si="142"/>
        <v>0</v>
      </c>
      <c r="AI417" s="832">
        <f t="shared" si="142"/>
        <v>0</v>
      </c>
      <c r="AJ417" s="833">
        <f t="shared" si="142"/>
        <v>0</v>
      </c>
      <c r="AK417" s="832">
        <f t="shared" si="142"/>
        <v>0</v>
      </c>
      <c r="AL417" s="833">
        <f t="shared" si="142"/>
        <v>0</v>
      </c>
      <c r="AM417" s="832">
        <f t="shared" si="142"/>
        <v>0</v>
      </c>
      <c r="AN417" s="836">
        <f t="shared" si="142"/>
        <v>0</v>
      </c>
      <c r="AO417" s="832">
        <f t="shared" si="142"/>
        <v>0</v>
      </c>
      <c r="AP417" s="833">
        <f t="shared" si="142"/>
        <v>0</v>
      </c>
      <c r="AQ417" s="832">
        <f t="shared" si="142"/>
        <v>0</v>
      </c>
      <c r="AR417" s="833">
        <f t="shared" si="142"/>
        <v>0</v>
      </c>
      <c r="AS417" s="832">
        <f t="shared" si="142"/>
        <v>0</v>
      </c>
      <c r="AT417" s="833">
        <f t="shared" si="142"/>
        <v>0</v>
      </c>
      <c r="AU417" s="832">
        <f t="shared" si="142"/>
        <v>0</v>
      </c>
      <c r="AV417" s="833">
        <f t="shared" si="142"/>
        <v>0</v>
      </c>
    </row>
    <row r="418" spans="1:48" s="675" customFormat="1" ht="16.5" hidden="1" thickBot="1">
      <c r="A418" s="777" t="s">
        <v>52</v>
      </c>
      <c r="B418" s="788" t="s">
        <v>249</v>
      </c>
      <c r="C418" s="780">
        <f t="shared" si="140"/>
        <v>-2</v>
      </c>
      <c r="D418" s="781">
        <f t="shared" si="140"/>
        <v>-600</v>
      </c>
      <c r="E418" s="1197"/>
      <c r="F418" s="1197"/>
      <c r="G418" s="889"/>
      <c r="H418" s="890"/>
      <c r="I418" s="823">
        <f t="shared" si="142"/>
        <v>0</v>
      </c>
      <c r="J418" s="824">
        <f t="shared" si="142"/>
        <v>0</v>
      </c>
      <c r="K418" s="825">
        <f t="shared" si="142"/>
        <v>0</v>
      </c>
      <c r="L418" s="826">
        <f t="shared" si="142"/>
        <v>0</v>
      </c>
      <c r="M418" s="825">
        <f t="shared" si="142"/>
        <v>0</v>
      </c>
      <c r="N418" s="826">
        <f t="shared" si="142"/>
        <v>0</v>
      </c>
      <c r="O418" s="825">
        <f t="shared" si="142"/>
        <v>0</v>
      </c>
      <c r="P418" s="826">
        <f t="shared" si="142"/>
        <v>0</v>
      </c>
      <c r="Q418" s="825">
        <f t="shared" si="142"/>
        <v>0</v>
      </c>
      <c r="R418" s="826">
        <f t="shared" si="142"/>
        <v>0</v>
      </c>
      <c r="S418" s="825">
        <f t="shared" si="142"/>
        <v>0</v>
      </c>
      <c r="T418" s="826">
        <f t="shared" si="142"/>
        <v>0</v>
      </c>
      <c r="U418" s="825">
        <f t="shared" si="142"/>
        <v>-1</v>
      </c>
      <c r="V418" s="826">
        <f t="shared" si="142"/>
        <v>0</v>
      </c>
      <c r="W418" s="825">
        <f t="shared" si="142"/>
        <v>0</v>
      </c>
      <c r="X418" s="826">
        <f t="shared" si="142"/>
        <v>0</v>
      </c>
      <c r="Y418" s="825">
        <f t="shared" si="142"/>
        <v>0</v>
      </c>
      <c r="Z418" s="826">
        <f t="shared" si="142"/>
        <v>0</v>
      </c>
      <c r="AA418" s="827">
        <f t="shared" si="142"/>
        <v>-1</v>
      </c>
      <c r="AB418" s="828">
        <f t="shared" si="142"/>
        <v>-600</v>
      </c>
      <c r="AC418" s="825">
        <f t="shared" si="142"/>
        <v>0</v>
      </c>
      <c r="AD418" s="826">
        <f t="shared" si="142"/>
        <v>0</v>
      </c>
      <c r="AE418" s="825">
        <f t="shared" si="142"/>
        <v>0</v>
      </c>
      <c r="AF418" s="826">
        <f t="shared" si="142"/>
        <v>0</v>
      </c>
      <c r="AG418" s="825">
        <f t="shared" si="142"/>
        <v>0</v>
      </c>
      <c r="AH418" s="826">
        <f t="shared" si="142"/>
        <v>0</v>
      </c>
      <c r="AI418" s="825">
        <f t="shared" si="142"/>
        <v>0</v>
      </c>
      <c r="AJ418" s="826">
        <f t="shared" si="142"/>
        <v>0</v>
      </c>
      <c r="AK418" s="825">
        <f t="shared" si="142"/>
        <v>-1</v>
      </c>
      <c r="AL418" s="826">
        <f t="shared" si="142"/>
        <v>-600</v>
      </c>
      <c r="AM418" s="825">
        <f t="shared" si="142"/>
        <v>0</v>
      </c>
      <c r="AN418" s="829">
        <f t="shared" si="142"/>
        <v>0</v>
      </c>
      <c r="AO418" s="825">
        <f t="shared" si="142"/>
        <v>0</v>
      </c>
      <c r="AP418" s="826">
        <f t="shared" si="142"/>
        <v>0</v>
      </c>
      <c r="AQ418" s="825">
        <f t="shared" si="142"/>
        <v>0</v>
      </c>
      <c r="AR418" s="826">
        <f t="shared" si="142"/>
        <v>0</v>
      </c>
      <c r="AS418" s="825">
        <f t="shared" si="142"/>
        <v>0</v>
      </c>
      <c r="AT418" s="826">
        <f t="shared" si="142"/>
        <v>0</v>
      </c>
      <c r="AU418" s="825">
        <f t="shared" si="142"/>
        <v>0</v>
      </c>
      <c r="AV418" s="826">
        <f t="shared" si="142"/>
        <v>0</v>
      </c>
    </row>
    <row r="419" spans="1:48" s="675" customFormat="1" ht="16.5" hidden="1" thickBot="1">
      <c r="A419" s="755"/>
      <c r="B419" s="755" t="s">
        <v>107</v>
      </c>
      <c r="C419" s="786">
        <f t="shared" si="140"/>
        <v>0</v>
      </c>
      <c r="D419" s="789">
        <f t="shared" si="140"/>
        <v>0</v>
      </c>
      <c r="E419" s="1197"/>
      <c r="F419" s="1197"/>
      <c r="G419" s="891"/>
      <c r="H419" s="890"/>
      <c r="I419" s="830">
        <f t="shared" si="142"/>
        <v>0</v>
      </c>
      <c r="J419" s="831">
        <f t="shared" si="142"/>
        <v>0</v>
      </c>
      <c r="K419" s="832">
        <f t="shared" si="142"/>
        <v>0</v>
      </c>
      <c r="L419" s="833">
        <f t="shared" si="142"/>
        <v>0</v>
      </c>
      <c r="M419" s="832">
        <f t="shared" si="142"/>
        <v>0</v>
      </c>
      <c r="N419" s="833">
        <f t="shared" si="142"/>
        <v>0</v>
      </c>
      <c r="O419" s="832">
        <f t="shared" si="142"/>
        <v>0</v>
      </c>
      <c r="P419" s="833">
        <f t="shared" si="142"/>
        <v>0</v>
      </c>
      <c r="Q419" s="832">
        <f t="shared" si="142"/>
        <v>0</v>
      </c>
      <c r="R419" s="833">
        <f t="shared" si="142"/>
        <v>0</v>
      </c>
      <c r="S419" s="832">
        <f t="shared" si="142"/>
        <v>0</v>
      </c>
      <c r="T419" s="833">
        <f t="shared" si="142"/>
        <v>0</v>
      </c>
      <c r="U419" s="832">
        <f t="shared" si="142"/>
        <v>0</v>
      </c>
      <c r="V419" s="833">
        <f t="shared" si="142"/>
        <v>0</v>
      </c>
      <c r="W419" s="832">
        <f t="shared" si="142"/>
        <v>0</v>
      </c>
      <c r="X419" s="833">
        <f t="shared" si="142"/>
        <v>0</v>
      </c>
      <c r="Y419" s="832">
        <f t="shared" si="142"/>
        <v>0</v>
      </c>
      <c r="Z419" s="833">
        <f t="shared" si="142"/>
        <v>0</v>
      </c>
      <c r="AA419" s="834">
        <f t="shared" si="142"/>
        <v>0</v>
      </c>
      <c r="AB419" s="835">
        <f t="shared" si="142"/>
        <v>0</v>
      </c>
      <c r="AC419" s="832">
        <f t="shared" si="142"/>
        <v>0</v>
      </c>
      <c r="AD419" s="833">
        <f t="shared" si="142"/>
        <v>0</v>
      </c>
      <c r="AE419" s="832">
        <f t="shared" si="142"/>
        <v>0</v>
      </c>
      <c r="AF419" s="833">
        <f t="shared" si="142"/>
        <v>0</v>
      </c>
      <c r="AG419" s="832">
        <f t="shared" si="142"/>
        <v>0</v>
      </c>
      <c r="AH419" s="833">
        <f t="shared" si="142"/>
        <v>0</v>
      </c>
      <c r="AI419" s="832">
        <f t="shared" si="142"/>
        <v>0</v>
      </c>
      <c r="AJ419" s="833">
        <f t="shared" si="142"/>
        <v>0</v>
      </c>
      <c r="AK419" s="832">
        <f t="shared" si="142"/>
        <v>0</v>
      </c>
      <c r="AL419" s="833">
        <f t="shared" si="142"/>
        <v>0</v>
      </c>
      <c r="AM419" s="832">
        <f t="shared" si="142"/>
        <v>0</v>
      </c>
      <c r="AN419" s="836">
        <f t="shared" si="142"/>
        <v>0</v>
      </c>
      <c r="AO419" s="832">
        <f t="shared" si="142"/>
        <v>0</v>
      </c>
      <c r="AP419" s="833">
        <f t="shared" si="142"/>
        <v>0</v>
      </c>
      <c r="AQ419" s="832">
        <f t="shared" si="142"/>
        <v>0</v>
      </c>
      <c r="AR419" s="833">
        <f t="shared" si="142"/>
        <v>0</v>
      </c>
      <c r="AS419" s="832">
        <f t="shared" si="142"/>
        <v>0</v>
      </c>
      <c r="AT419" s="833">
        <f t="shared" si="142"/>
        <v>0</v>
      </c>
      <c r="AU419" s="832">
        <f t="shared" si="142"/>
        <v>0</v>
      </c>
      <c r="AV419" s="833">
        <f t="shared" si="142"/>
        <v>0</v>
      </c>
    </row>
    <row r="420" spans="1:48" s="675" customFormat="1" ht="16.5" hidden="1" thickBot="1">
      <c r="A420" s="755" t="s">
        <v>37</v>
      </c>
      <c r="B420" s="755" t="s">
        <v>250</v>
      </c>
      <c r="C420" s="786">
        <f t="shared" si="140"/>
        <v>0</v>
      </c>
      <c r="D420" s="771">
        <f t="shared" si="140"/>
        <v>0</v>
      </c>
      <c r="E420" s="1197"/>
      <c r="F420" s="1197"/>
      <c r="G420" s="891"/>
      <c r="H420" s="892"/>
      <c r="I420" s="830">
        <f t="shared" si="142"/>
        <v>0</v>
      </c>
      <c r="J420" s="831">
        <f t="shared" si="142"/>
        <v>0</v>
      </c>
      <c r="K420" s="832">
        <f t="shared" si="142"/>
        <v>0</v>
      </c>
      <c r="L420" s="833">
        <f t="shared" si="142"/>
        <v>0</v>
      </c>
      <c r="M420" s="832">
        <f t="shared" si="142"/>
        <v>0</v>
      </c>
      <c r="N420" s="833">
        <f t="shared" si="142"/>
        <v>0</v>
      </c>
      <c r="O420" s="832">
        <f t="shared" si="142"/>
        <v>0</v>
      </c>
      <c r="P420" s="833">
        <f t="shared" si="142"/>
        <v>0</v>
      </c>
      <c r="Q420" s="832">
        <f t="shared" si="142"/>
        <v>0</v>
      </c>
      <c r="R420" s="833">
        <f t="shared" si="142"/>
        <v>0</v>
      </c>
      <c r="S420" s="832">
        <f t="shared" si="142"/>
        <v>0</v>
      </c>
      <c r="T420" s="833">
        <f t="shared" si="142"/>
        <v>0</v>
      </c>
      <c r="U420" s="832">
        <f t="shared" si="142"/>
        <v>0</v>
      </c>
      <c r="V420" s="833">
        <f t="shared" si="142"/>
        <v>0</v>
      </c>
      <c r="W420" s="832">
        <f t="shared" si="142"/>
        <v>0</v>
      </c>
      <c r="X420" s="833">
        <f t="shared" ref="X420:AV420" si="143">X114-X267</f>
        <v>0</v>
      </c>
      <c r="Y420" s="832">
        <f t="shared" si="143"/>
        <v>0</v>
      </c>
      <c r="Z420" s="833">
        <f t="shared" si="143"/>
        <v>0</v>
      </c>
      <c r="AA420" s="834">
        <f t="shared" si="143"/>
        <v>0</v>
      </c>
      <c r="AB420" s="835">
        <f t="shared" si="143"/>
        <v>0</v>
      </c>
      <c r="AC420" s="832">
        <f t="shared" si="143"/>
        <v>0</v>
      </c>
      <c r="AD420" s="833">
        <f t="shared" si="143"/>
        <v>0</v>
      </c>
      <c r="AE420" s="832">
        <f t="shared" si="143"/>
        <v>0</v>
      </c>
      <c r="AF420" s="833">
        <f t="shared" si="143"/>
        <v>0</v>
      </c>
      <c r="AG420" s="832">
        <f t="shared" si="143"/>
        <v>0</v>
      </c>
      <c r="AH420" s="833">
        <f t="shared" si="143"/>
        <v>0</v>
      </c>
      <c r="AI420" s="832">
        <f t="shared" si="143"/>
        <v>0</v>
      </c>
      <c r="AJ420" s="833">
        <f t="shared" si="143"/>
        <v>0</v>
      </c>
      <c r="AK420" s="832">
        <f t="shared" si="143"/>
        <v>0</v>
      </c>
      <c r="AL420" s="833">
        <f t="shared" si="143"/>
        <v>0</v>
      </c>
      <c r="AM420" s="832">
        <f t="shared" si="143"/>
        <v>0</v>
      </c>
      <c r="AN420" s="836">
        <f t="shared" si="143"/>
        <v>0</v>
      </c>
      <c r="AO420" s="832">
        <f t="shared" si="143"/>
        <v>0</v>
      </c>
      <c r="AP420" s="833">
        <f t="shared" si="143"/>
        <v>0</v>
      </c>
      <c r="AQ420" s="832">
        <f t="shared" si="143"/>
        <v>0</v>
      </c>
      <c r="AR420" s="833">
        <f t="shared" si="143"/>
        <v>0</v>
      </c>
      <c r="AS420" s="832">
        <f t="shared" si="143"/>
        <v>0</v>
      </c>
      <c r="AT420" s="833">
        <f t="shared" si="143"/>
        <v>0</v>
      </c>
      <c r="AU420" s="832">
        <f t="shared" si="143"/>
        <v>0</v>
      </c>
      <c r="AV420" s="833">
        <f t="shared" si="143"/>
        <v>0</v>
      </c>
    </row>
    <row r="421" spans="1:48" s="675" customFormat="1" ht="16.5" hidden="1" thickBot="1">
      <c r="A421" s="755" t="s">
        <v>27</v>
      </c>
      <c r="B421" s="755" t="s">
        <v>6</v>
      </c>
      <c r="C421" s="786">
        <f t="shared" si="140"/>
        <v>0</v>
      </c>
      <c r="D421" s="771">
        <f t="shared" si="140"/>
        <v>0</v>
      </c>
      <c r="E421" s="1197"/>
      <c r="F421" s="1197"/>
      <c r="G421" s="891"/>
      <c r="H421" s="892"/>
      <c r="I421" s="830">
        <f t="shared" ref="I421:AV427" si="144">I115-I268</f>
        <v>0</v>
      </c>
      <c r="J421" s="831">
        <f t="shared" si="144"/>
        <v>0</v>
      </c>
      <c r="K421" s="832">
        <f t="shared" si="144"/>
        <v>0</v>
      </c>
      <c r="L421" s="833">
        <f t="shared" si="144"/>
        <v>0</v>
      </c>
      <c r="M421" s="832">
        <f t="shared" si="144"/>
        <v>0</v>
      </c>
      <c r="N421" s="833">
        <f t="shared" si="144"/>
        <v>0</v>
      </c>
      <c r="O421" s="832">
        <f t="shared" si="144"/>
        <v>0</v>
      </c>
      <c r="P421" s="833">
        <f t="shared" si="144"/>
        <v>0</v>
      </c>
      <c r="Q421" s="832">
        <f t="shared" si="144"/>
        <v>0</v>
      </c>
      <c r="R421" s="833">
        <f t="shared" si="144"/>
        <v>0</v>
      </c>
      <c r="S421" s="832">
        <f t="shared" si="144"/>
        <v>0</v>
      </c>
      <c r="T421" s="833">
        <f t="shared" si="144"/>
        <v>0</v>
      </c>
      <c r="U421" s="832">
        <f t="shared" si="144"/>
        <v>0</v>
      </c>
      <c r="V421" s="833">
        <f t="shared" si="144"/>
        <v>0</v>
      </c>
      <c r="W421" s="832">
        <f t="shared" si="144"/>
        <v>0</v>
      </c>
      <c r="X421" s="833">
        <f t="shared" si="144"/>
        <v>0</v>
      </c>
      <c r="Y421" s="832">
        <f t="shared" si="144"/>
        <v>0</v>
      </c>
      <c r="Z421" s="833">
        <f t="shared" si="144"/>
        <v>0</v>
      </c>
      <c r="AA421" s="834">
        <f t="shared" si="144"/>
        <v>0</v>
      </c>
      <c r="AB421" s="835">
        <f t="shared" si="144"/>
        <v>0</v>
      </c>
      <c r="AC421" s="832">
        <f t="shared" si="144"/>
        <v>0</v>
      </c>
      <c r="AD421" s="833">
        <f t="shared" si="144"/>
        <v>0</v>
      </c>
      <c r="AE421" s="832">
        <f t="shared" si="144"/>
        <v>0</v>
      </c>
      <c r="AF421" s="833">
        <f t="shared" si="144"/>
        <v>0</v>
      </c>
      <c r="AG421" s="832">
        <f t="shared" si="144"/>
        <v>0</v>
      </c>
      <c r="AH421" s="833">
        <f t="shared" si="144"/>
        <v>0</v>
      </c>
      <c r="AI421" s="832">
        <f t="shared" si="144"/>
        <v>0</v>
      </c>
      <c r="AJ421" s="833">
        <f t="shared" si="144"/>
        <v>0</v>
      </c>
      <c r="AK421" s="832">
        <f t="shared" si="144"/>
        <v>0</v>
      </c>
      <c r="AL421" s="833">
        <f t="shared" si="144"/>
        <v>0</v>
      </c>
      <c r="AM421" s="832">
        <f t="shared" si="144"/>
        <v>0</v>
      </c>
      <c r="AN421" s="836">
        <f t="shared" si="144"/>
        <v>0</v>
      </c>
      <c r="AO421" s="832">
        <f t="shared" si="144"/>
        <v>0</v>
      </c>
      <c r="AP421" s="833">
        <f t="shared" si="144"/>
        <v>0</v>
      </c>
      <c r="AQ421" s="832">
        <f t="shared" si="144"/>
        <v>0</v>
      </c>
      <c r="AR421" s="833">
        <f t="shared" si="144"/>
        <v>0</v>
      </c>
      <c r="AS421" s="832">
        <f t="shared" si="144"/>
        <v>0</v>
      </c>
      <c r="AT421" s="833">
        <f t="shared" si="144"/>
        <v>0</v>
      </c>
      <c r="AU421" s="832">
        <f t="shared" si="144"/>
        <v>0</v>
      </c>
      <c r="AV421" s="833">
        <f t="shared" si="144"/>
        <v>0</v>
      </c>
    </row>
    <row r="422" spans="1:48" s="675" customFormat="1" ht="16.5" hidden="1" thickBot="1">
      <c r="A422" s="755" t="s">
        <v>46</v>
      </c>
      <c r="B422" s="755" t="s">
        <v>31</v>
      </c>
      <c r="C422" s="786">
        <f t="shared" si="140"/>
        <v>-1</v>
      </c>
      <c r="D422" s="771">
        <f t="shared" si="140"/>
        <v>-600</v>
      </c>
      <c r="E422" s="1197"/>
      <c r="F422" s="1197"/>
      <c r="G422" s="891"/>
      <c r="H422" s="892"/>
      <c r="I422" s="830">
        <f t="shared" si="144"/>
        <v>0</v>
      </c>
      <c r="J422" s="831">
        <f t="shared" si="144"/>
        <v>0</v>
      </c>
      <c r="K422" s="832">
        <f t="shared" si="144"/>
        <v>0</v>
      </c>
      <c r="L422" s="833">
        <f t="shared" si="144"/>
        <v>0</v>
      </c>
      <c r="M422" s="832">
        <f t="shared" si="144"/>
        <v>0</v>
      </c>
      <c r="N422" s="833">
        <f t="shared" si="144"/>
        <v>0</v>
      </c>
      <c r="O422" s="832">
        <f t="shared" si="144"/>
        <v>0</v>
      </c>
      <c r="P422" s="833">
        <f t="shared" si="144"/>
        <v>0</v>
      </c>
      <c r="Q422" s="832">
        <f t="shared" si="144"/>
        <v>0</v>
      </c>
      <c r="R422" s="833">
        <f t="shared" si="144"/>
        <v>0</v>
      </c>
      <c r="S422" s="832">
        <f t="shared" si="144"/>
        <v>0</v>
      </c>
      <c r="T422" s="833">
        <f t="shared" si="144"/>
        <v>0</v>
      </c>
      <c r="U422" s="832">
        <f t="shared" si="144"/>
        <v>0</v>
      </c>
      <c r="V422" s="833">
        <f t="shared" si="144"/>
        <v>0</v>
      </c>
      <c r="W422" s="832">
        <f t="shared" si="144"/>
        <v>0</v>
      </c>
      <c r="X422" s="833">
        <f t="shared" si="144"/>
        <v>0</v>
      </c>
      <c r="Y422" s="832">
        <f t="shared" si="144"/>
        <v>0</v>
      </c>
      <c r="Z422" s="833">
        <f t="shared" si="144"/>
        <v>0</v>
      </c>
      <c r="AA422" s="834">
        <f t="shared" si="144"/>
        <v>-1</v>
      </c>
      <c r="AB422" s="835">
        <f t="shared" si="144"/>
        <v>-600</v>
      </c>
      <c r="AC422" s="832">
        <f t="shared" si="144"/>
        <v>0</v>
      </c>
      <c r="AD422" s="833">
        <f t="shared" si="144"/>
        <v>0</v>
      </c>
      <c r="AE422" s="832">
        <f t="shared" si="144"/>
        <v>0</v>
      </c>
      <c r="AF422" s="833">
        <f t="shared" si="144"/>
        <v>0</v>
      </c>
      <c r="AG422" s="832">
        <f t="shared" si="144"/>
        <v>0</v>
      </c>
      <c r="AH422" s="833">
        <f t="shared" si="144"/>
        <v>0</v>
      </c>
      <c r="AI422" s="832">
        <f t="shared" si="144"/>
        <v>0</v>
      </c>
      <c r="AJ422" s="833">
        <f t="shared" si="144"/>
        <v>0</v>
      </c>
      <c r="AK422" s="832">
        <f t="shared" si="144"/>
        <v>-1</v>
      </c>
      <c r="AL422" s="833">
        <f t="shared" si="144"/>
        <v>-600</v>
      </c>
      <c r="AM422" s="832">
        <f t="shared" si="144"/>
        <v>0</v>
      </c>
      <c r="AN422" s="836">
        <f t="shared" si="144"/>
        <v>0</v>
      </c>
      <c r="AO422" s="832">
        <f t="shared" si="144"/>
        <v>0</v>
      </c>
      <c r="AP422" s="833">
        <f t="shared" si="144"/>
        <v>0</v>
      </c>
      <c r="AQ422" s="832">
        <f t="shared" si="144"/>
        <v>0</v>
      </c>
      <c r="AR422" s="833">
        <f t="shared" si="144"/>
        <v>0</v>
      </c>
      <c r="AS422" s="832">
        <f t="shared" si="144"/>
        <v>0</v>
      </c>
      <c r="AT422" s="833">
        <f t="shared" si="144"/>
        <v>0</v>
      </c>
      <c r="AU422" s="832">
        <f t="shared" si="144"/>
        <v>0</v>
      </c>
      <c r="AV422" s="833">
        <f t="shared" si="144"/>
        <v>0</v>
      </c>
    </row>
    <row r="423" spans="1:48" s="675" customFormat="1" ht="16.5" hidden="1" thickBot="1">
      <c r="A423" s="755" t="s">
        <v>68</v>
      </c>
      <c r="B423" s="755" t="s">
        <v>32</v>
      </c>
      <c r="C423" s="786">
        <f t="shared" si="140"/>
        <v>0</v>
      </c>
      <c r="D423" s="771">
        <f t="shared" si="140"/>
        <v>0</v>
      </c>
      <c r="E423" s="1197"/>
      <c r="F423" s="1197"/>
      <c r="G423" s="891"/>
      <c r="H423" s="892"/>
      <c r="I423" s="830">
        <f t="shared" si="144"/>
        <v>0</v>
      </c>
      <c r="J423" s="831">
        <f t="shared" si="144"/>
        <v>0</v>
      </c>
      <c r="K423" s="832">
        <f t="shared" si="144"/>
        <v>0</v>
      </c>
      <c r="L423" s="833">
        <f t="shared" si="144"/>
        <v>0</v>
      </c>
      <c r="M423" s="832">
        <f t="shared" si="144"/>
        <v>0</v>
      </c>
      <c r="N423" s="833">
        <f t="shared" si="144"/>
        <v>0</v>
      </c>
      <c r="O423" s="832">
        <f t="shared" si="144"/>
        <v>0</v>
      </c>
      <c r="P423" s="833">
        <f t="shared" si="144"/>
        <v>0</v>
      </c>
      <c r="Q423" s="832">
        <f t="shared" si="144"/>
        <v>0</v>
      </c>
      <c r="R423" s="833">
        <f t="shared" si="144"/>
        <v>0</v>
      </c>
      <c r="S423" s="832">
        <f t="shared" si="144"/>
        <v>0</v>
      </c>
      <c r="T423" s="833">
        <f t="shared" si="144"/>
        <v>0</v>
      </c>
      <c r="U423" s="832">
        <f t="shared" si="144"/>
        <v>0</v>
      </c>
      <c r="V423" s="833">
        <f t="shared" si="144"/>
        <v>0</v>
      </c>
      <c r="W423" s="832">
        <f t="shared" si="144"/>
        <v>0</v>
      </c>
      <c r="X423" s="833">
        <f t="shared" si="144"/>
        <v>0</v>
      </c>
      <c r="Y423" s="832">
        <f t="shared" si="144"/>
        <v>0</v>
      </c>
      <c r="Z423" s="833">
        <f t="shared" si="144"/>
        <v>0</v>
      </c>
      <c r="AA423" s="834">
        <f t="shared" si="144"/>
        <v>0</v>
      </c>
      <c r="AB423" s="835">
        <f t="shared" si="144"/>
        <v>0</v>
      </c>
      <c r="AC423" s="832">
        <f t="shared" si="144"/>
        <v>0</v>
      </c>
      <c r="AD423" s="833">
        <f t="shared" si="144"/>
        <v>0</v>
      </c>
      <c r="AE423" s="832">
        <f t="shared" si="144"/>
        <v>0</v>
      </c>
      <c r="AF423" s="833">
        <f t="shared" si="144"/>
        <v>0</v>
      </c>
      <c r="AG423" s="832">
        <f t="shared" si="144"/>
        <v>0</v>
      </c>
      <c r="AH423" s="833">
        <f t="shared" si="144"/>
        <v>0</v>
      </c>
      <c r="AI423" s="832">
        <f t="shared" si="144"/>
        <v>0</v>
      </c>
      <c r="AJ423" s="833">
        <f t="shared" si="144"/>
        <v>0</v>
      </c>
      <c r="AK423" s="832">
        <f t="shared" si="144"/>
        <v>0</v>
      </c>
      <c r="AL423" s="833">
        <f t="shared" si="144"/>
        <v>0</v>
      </c>
      <c r="AM423" s="832">
        <f t="shared" si="144"/>
        <v>0</v>
      </c>
      <c r="AN423" s="836">
        <f t="shared" si="144"/>
        <v>0</v>
      </c>
      <c r="AO423" s="832">
        <f t="shared" si="144"/>
        <v>0</v>
      </c>
      <c r="AP423" s="833">
        <f t="shared" si="144"/>
        <v>0</v>
      </c>
      <c r="AQ423" s="832">
        <f t="shared" si="144"/>
        <v>0</v>
      </c>
      <c r="AR423" s="833">
        <f t="shared" si="144"/>
        <v>0</v>
      </c>
      <c r="AS423" s="832">
        <f t="shared" si="144"/>
        <v>0</v>
      </c>
      <c r="AT423" s="833">
        <f t="shared" si="144"/>
        <v>0</v>
      </c>
      <c r="AU423" s="832">
        <f t="shared" si="144"/>
        <v>0</v>
      </c>
      <c r="AV423" s="833">
        <f t="shared" si="144"/>
        <v>0</v>
      </c>
    </row>
    <row r="424" spans="1:48" s="675" customFormat="1" ht="16.5" hidden="1" thickBot="1">
      <c r="A424" s="755" t="s">
        <v>4</v>
      </c>
      <c r="B424" s="755" t="s">
        <v>33</v>
      </c>
      <c r="C424" s="786">
        <f t="shared" si="140"/>
        <v>0</v>
      </c>
      <c r="D424" s="771">
        <f t="shared" si="140"/>
        <v>0</v>
      </c>
      <c r="E424" s="1197"/>
      <c r="F424" s="1197"/>
      <c r="G424" s="891"/>
      <c r="H424" s="892"/>
      <c r="I424" s="830">
        <f t="shared" si="144"/>
        <v>0</v>
      </c>
      <c r="J424" s="831">
        <f t="shared" si="144"/>
        <v>0</v>
      </c>
      <c r="K424" s="832">
        <f t="shared" si="144"/>
        <v>0</v>
      </c>
      <c r="L424" s="833">
        <f t="shared" si="144"/>
        <v>0</v>
      </c>
      <c r="M424" s="832">
        <f t="shared" si="144"/>
        <v>0</v>
      </c>
      <c r="N424" s="833">
        <f t="shared" si="144"/>
        <v>0</v>
      </c>
      <c r="O424" s="832">
        <f t="shared" si="144"/>
        <v>0</v>
      </c>
      <c r="P424" s="833">
        <f t="shared" si="144"/>
        <v>0</v>
      </c>
      <c r="Q424" s="832">
        <f t="shared" si="144"/>
        <v>0</v>
      </c>
      <c r="R424" s="833">
        <f t="shared" si="144"/>
        <v>0</v>
      </c>
      <c r="S424" s="832">
        <f t="shared" si="144"/>
        <v>0</v>
      </c>
      <c r="T424" s="833">
        <f t="shared" si="144"/>
        <v>0</v>
      </c>
      <c r="U424" s="832">
        <f t="shared" si="144"/>
        <v>0</v>
      </c>
      <c r="V424" s="833">
        <f t="shared" si="144"/>
        <v>0</v>
      </c>
      <c r="W424" s="832">
        <f t="shared" si="144"/>
        <v>0</v>
      </c>
      <c r="X424" s="833">
        <f t="shared" si="144"/>
        <v>0</v>
      </c>
      <c r="Y424" s="832">
        <f t="shared" si="144"/>
        <v>0</v>
      </c>
      <c r="Z424" s="833">
        <f t="shared" si="144"/>
        <v>0</v>
      </c>
      <c r="AA424" s="834">
        <f t="shared" si="144"/>
        <v>0</v>
      </c>
      <c r="AB424" s="835">
        <f t="shared" si="144"/>
        <v>0</v>
      </c>
      <c r="AC424" s="832">
        <f t="shared" si="144"/>
        <v>0</v>
      </c>
      <c r="AD424" s="833">
        <f t="shared" si="144"/>
        <v>0</v>
      </c>
      <c r="AE424" s="832">
        <f t="shared" si="144"/>
        <v>0</v>
      </c>
      <c r="AF424" s="833">
        <f t="shared" si="144"/>
        <v>0</v>
      </c>
      <c r="AG424" s="832">
        <f t="shared" si="144"/>
        <v>0</v>
      </c>
      <c r="AH424" s="833">
        <f t="shared" si="144"/>
        <v>0</v>
      </c>
      <c r="AI424" s="832">
        <f t="shared" si="144"/>
        <v>0</v>
      </c>
      <c r="AJ424" s="833">
        <f t="shared" si="144"/>
        <v>0</v>
      </c>
      <c r="AK424" s="832">
        <f t="shared" si="144"/>
        <v>0</v>
      </c>
      <c r="AL424" s="833">
        <f t="shared" si="144"/>
        <v>0</v>
      </c>
      <c r="AM424" s="832">
        <f t="shared" si="144"/>
        <v>0</v>
      </c>
      <c r="AN424" s="836">
        <f t="shared" si="144"/>
        <v>0</v>
      </c>
      <c r="AO424" s="832">
        <f t="shared" si="144"/>
        <v>0</v>
      </c>
      <c r="AP424" s="833">
        <f t="shared" si="144"/>
        <v>0</v>
      </c>
      <c r="AQ424" s="832">
        <f t="shared" si="144"/>
        <v>0</v>
      </c>
      <c r="AR424" s="833">
        <f t="shared" si="144"/>
        <v>0</v>
      </c>
      <c r="AS424" s="832">
        <f t="shared" si="144"/>
        <v>0</v>
      </c>
      <c r="AT424" s="833">
        <f t="shared" si="144"/>
        <v>0</v>
      </c>
      <c r="AU424" s="832">
        <f t="shared" si="144"/>
        <v>0</v>
      </c>
      <c r="AV424" s="833">
        <f t="shared" si="144"/>
        <v>0</v>
      </c>
    </row>
    <row r="425" spans="1:48" s="675" customFormat="1" ht="16.5" hidden="1" thickBot="1">
      <c r="A425" s="755" t="s">
        <v>108</v>
      </c>
      <c r="B425" s="755" t="s">
        <v>77</v>
      </c>
      <c r="C425" s="786">
        <f t="shared" ref="C425:D440" si="145">C119-C272</f>
        <v>0</v>
      </c>
      <c r="D425" s="771">
        <f t="shared" si="145"/>
        <v>0</v>
      </c>
      <c r="E425" s="1197"/>
      <c r="F425" s="1197"/>
      <c r="G425" s="891"/>
      <c r="H425" s="892"/>
      <c r="I425" s="830">
        <f t="shared" si="144"/>
        <v>0</v>
      </c>
      <c r="J425" s="831">
        <f t="shared" si="144"/>
        <v>0</v>
      </c>
      <c r="K425" s="832">
        <f t="shared" si="144"/>
        <v>0</v>
      </c>
      <c r="L425" s="833">
        <f t="shared" si="144"/>
        <v>0</v>
      </c>
      <c r="M425" s="832">
        <f t="shared" si="144"/>
        <v>0</v>
      </c>
      <c r="N425" s="833">
        <f t="shared" si="144"/>
        <v>0</v>
      </c>
      <c r="O425" s="832">
        <f t="shared" si="144"/>
        <v>0</v>
      </c>
      <c r="P425" s="833">
        <f t="shared" si="144"/>
        <v>0</v>
      </c>
      <c r="Q425" s="832">
        <f t="shared" si="144"/>
        <v>0</v>
      </c>
      <c r="R425" s="833">
        <f t="shared" si="144"/>
        <v>0</v>
      </c>
      <c r="S425" s="832">
        <f t="shared" si="144"/>
        <v>0</v>
      </c>
      <c r="T425" s="833">
        <f t="shared" si="144"/>
        <v>0</v>
      </c>
      <c r="U425" s="832">
        <f t="shared" si="144"/>
        <v>0</v>
      </c>
      <c r="V425" s="833">
        <f t="shared" si="144"/>
        <v>0</v>
      </c>
      <c r="W425" s="832">
        <f t="shared" si="144"/>
        <v>0</v>
      </c>
      <c r="X425" s="833">
        <f t="shared" si="144"/>
        <v>0</v>
      </c>
      <c r="Y425" s="832">
        <f t="shared" si="144"/>
        <v>0</v>
      </c>
      <c r="Z425" s="833">
        <f t="shared" si="144"/>
        <v>0</v>
      </c>
      <c r="AA425" s="834">
        <f t="shared" si="144"/>
        <v>0</v>
      </c>
      <c r="AB425" s="835">
        <f t="shared" si="144"/>
        <v>0</v>
      </c>
      <c r="AC425" s="832">
        <f t="shared" si="144"/>
        <v>0</v>
      </c>
      <c r="AD425" s="833">
        <f t="shared" si="144"/>
        <v>0</v>
      </c>
      <c r="AE425" s="832">
        <f t="shared" si="144"/>
        <v>0</v>
      </c>
      <c r="AF425" s="833">
        <f t="shared" si="144"/>
        <v>0</v>
      </c>
      <c r="AG425" s="832">
        <f t="shared" si="144"/>
        <v>0</v>
      </c>
      <c r="AH425" s="833">
        <f t="shared" si="144"/>
        <v>0</v>
      </c>
      <c r="AI425" s="832">
        <f t="shared" si="144"/>
        <v>0</v>
      </c>
      <c r="AJ425" s="833">
        <f t="shared" si="144"/>
        <v>0</v>
      </c>
      <c r="AK425" s="832">
        <f t="shared" si="144"/>
        <v>0</v>
      </c>
      <c r="AL425" s="833">
        <f t="shared" si="144"/>
        <v>0</v>
      </c>
      <c r="AM425" s="832">
        <f t="shared" si="144"/>
        <v>0</v>
      </c>
      <c r="AN425" s="836">
        <f t="shared" si="144"/>
        <v>0</v>
      </c>
      <c r="AO425" s="832">
        <f t="shared" si="144"/>
        <v>0</v>
      </c>
      <c r="AP425" s="833">
        <f t="shared" si="144"/>
        <v>0</v>
      </c>
      <c r="AQ425" s="832">
        <f t="shared" si="144"/>
        <v>0</v>
      </c>
      <c r="AR425" s="833">
        <f t="shared" si="144"/>
        <v>0</v>
      </c>
      <c r="AS425" s="832">
        <f t="shared" si="144"/>
        <v>0</v>
      </c>
      <c r="AT425" s="833">
        <f t="shared" si="144"/>
        <v>0</v>
      </c>
      <c r="AU425" s="832">
        <f t="shared" si="144"/>
        <v>0</v>
      </c>
      <c r="AV425" s="833">
        <f t="shared" si="144"/>
        <v>0</v>
      </c>
    </row>
    <row r="426" spans="1:48" s="675" customFormat="1" ht="16.5" hidden="1" thickBot="1">
      <c r="A426" s="755" t="s">
        <v>106</v>
      </c>
      <c r="B426" s="755" t="s">
        <v>78</v>
      </c>
      <c r="C426" s="786">
        <f t="shared" si="145"/>
        <v>0</v>
      </c>
      <c r="D426" s="771">
        <f t="shared" si="145"/>
        <v>0</v>
      </c>
      <c r="E426" s="1197"/>
      <c r="F426" s="1197"/>
      <c r="G426" s="891"/>
      <c r="H426" s="892"/>
      <c r="I426" s="830">
        <f t="shared" si="144"/>
        <v>0</v>
      </c>
      <c r="J426" s="831">
        <f t="shared" si="144"/>
        <v>0</v>
      </c>
      <c r="K426" s="832">
        <f t="shared" si="144"/>
        <v>0</v>
      </c>
      <c r="L426" s="833">
        <f t="shared" si="144"/>
        <v>0</v>
      </c>
      <c r="M426" s="832">
        <f t="shared" si="144"/>
        <v>0</v>
      </c>
      <c r="N426" s="833">
        <f t="shared" si="144"/>
        <v>0</v>
      </c>
      <c r="O426" s="832">
        <f t="shared" si="144"/>
        <v>0</v>
      </c>
      <c r="P426" s="833">
        <f t="shared" si="144"/>
        <v>0</v>
      </c>
      <c r="Q426" s="832">
        <f t="shared" si="144"/>
        <v>0</v>
      </c>
      <c r="R426" s="833">
        <f t="shared" si="144"/>
        <v>0</v>
      </c>
      <c r="S426" s="832">
        <f t="shared" si="144"/>
        <v>0</v>
      </c>
      <c r="T426" s="833">
        <f t="shared" si="144"/>
        <v>0</v>
      </c>
      <c r="U426" s="832">
        <f t="shared" si="144"/>
        <v>0</v>
      </c>
      <c r="V426" s="833">
        <f t="shared" si="144"/>
        <v>0</v>
      </c>
      <c r="W426" s="832">
        <f t="shared" si="144"/>
        <v>0</v>
      </c>
      <c r="X426" s="833">
        <f t="shared" si="144"/>
        <v>0</v>
      </c>
      <c r="Y426" s="832">
        <f t="shared" si="144"/>
        <v>0</v>
      </c>
      <c r="Z426" s="833">
        <f t="shared" si="144"/>
        <v>0</v>
      </c>
      <c r="AA426" s="834">
        <f t="shared" si="144"/>
        <v>0</v>
      </c>
      <c r="AB426" s="835">
        <f t="shared" si="144"/>
        <v>0</v>
      </c>
      <c r="AC426" s="832">
        <f t="shared" si="144"/>
        <v>0</v>
      </c>
      <c r="AD426" s="833">
        <f t="shared" si="144"/>
        <v>0</v>
      </c>
      <c r="AE426" s="832">
        <f t="shared" si="144"/>
        <v>0</v>
      </c>
      <c r="AF426" s="833">
        <f t="shared" si="144"/>
        <v>0</v>
      </c>
      <c r="AG426" s="832">
        <f t="shared" si="144"/>
        <v>0</v>
      </c>
      <c r="AH426" s="833">
        <f t="shared" si="144"/>
        <v>0</v>
      </c>
      <c r="AI426" s="832">
        <f t="shared" si="144"/>
        <v>0</v>
      </c>
      <c r="AJ426" s="833">
        <f t="shared" si="144"/>
        <v>0</v>
      </c>
      <c r="AK426" s="832">
        <f t="shared" si="144"/>
        <v>0</v>
      </c>
      <c r="AL426" s="833">
        <f t="shared" si="144"/>
        <v>0</v>
      </c>
      <c r="AM426" s="832">
        <f t="shared" si="144"/>
        <v>0</v>
      </c>
      <c r="AN426" s="836">
        <f t="shared" si="144"/>
        <v>0</v>
      </c>
      <c r="AO426" s="832">
        <f t="shared" si="144"/>
        <v>0</v>
      </c>
      <c r="AP426" s="833">
        <f t="shared" si="144"/>
        <v>0</v>
      </c>
      <c r="AQ426" s="832">
        <f t="shared" si="144"/>
        <v>0</v>
      </c>
      <c r="AR426" s="833">
        <f t="shared" si="144"/>
        <v>0</v>
      </c>
      <c r="AS426" s="832">
        <f t="shared" si="144"/>
        <v>0</v>
      </c>
      <c r="AT426" s="833">
        <f t="shared" si="144"/>
        <v>0</v>
      </c>
      <c r="AU426" s="832">
        <f t="shared" si="144"/>
        <v>0</v>
      </c>
      <c r="AV426" s="833">
        <f t="shared" si="144"/>
        <v>0</v>
      </c>
    </row>
    <row r="427" spans="1:48" s="675" customFormat="1" ht="16.5" hidden="1" thickBot="1">
      <c r="A427" s="755" t="s">
        <v>64</v>
      </c>
      <c r="B427" s="755" t="s">
        <v>94</v>
      </c>
      <c r="C427" s="786">
        <f t="shared" si="145"/>
        <v>0</v>
      </c>
      <c r="D427" s="771">
        <f t="shared" si="145"/>
        <v>0</v>
      </c>
      <c r="E427" s="1197"/>
      <c r="F427" s="1197"/>
      <c r="G427" s="891"/>
      <c r="H427" s="892"/>
      <c r="I427" s="830">
        <f t="shared" si="144"/>
        <v>0</v>
      </c>
      <c r="J427" s="831">
        <f t="shared" si="144"/>
        <v>0</v>
      </c>
      <c r="K427" s="832">
        <f t="shared" si="144"/>
        <v>0</v>
      </c>
      <c r="L427" s="833">
        <f t="shared" si="144"/>
        <v>0</v>
      </c>
      <c r="M427" s="832">
        <f t="shared" si="144"/>
        <v>0</v>
      </c>
      <c r="N427" s="833">
        <f t="shared" si="144"/>
        <v>0</v>
      </c>
      <c r="O427" s="832">
        <f t="shared" si="144"/>
        <v>0</v>
      </c>
      <c r="P427" s="833">
        <f t="shared" si="144"/>
        <v>0</v>
      </c>
      <c r="Q427" s="832">
        <f t="shared" si="144"/>
        <v>0</v>
      </c>
      <c r="R427" s="833">
        <f t="shared" si="144"/>
        <v>0</v>
      </c>
      <c r="S427" s="832">
        <f t="shared" si="144"/>
        <v>0</v>
      </c>
      <c r="T427" s="833">
        <f t="shared" si="144"/>
        <v>0</v>
      </c>
      <c r="U427" s="832">
        <f t="shared" si="144"/>
        <v>0</v>
      </c>
      <c r="V427" s="833">
        <f t="shared" si="144"/>
        <v>0</v>
      </c>
      <c r="W427" s="832">
        <f t="shared" si="144"/>
        <v>0</v>
      </c>
      <c r="X427" s="833">
        <f t="shared" ref="X427:AV427" si="146">X121-X274</f>
        <v>0</v>
      </c>
      <c r="Y427" s="832">
        <f t="shared" si="146"/>
        <v>0</v>
      </c>
      <c r="Z427" s="833">
        <f t="shared" si="146"/>
        <v>0</v>
      </c>
      <c r="AA427" s="834">
        <f t="shared" si="146"/>
        <v>0</v>
      </c>
      <c r="AB427" s="835">
        <f t="shared" si="146"/>
        <v>0</v>
      </c>
      <c r="AC427" s="832">
        <f t="shared" si="146"/>
        <v>0</v>
      </c>
      <c r="AD427" s="833">
        <f t="shared" si="146"/>
        <v>0</v>
      </c>
      <c r="AE427" s="832">
        <f t="shared" si="146"/>
        <v>0</v>
      </c>
      <c r="AF427" s="833">
        <f t="shared" si="146"/>
        <v>0</v>
      </c>
      <c r="AG427" s="832">
        <f t="shared" si="146"/>
        <v>0</v>
      </c>
      <c r="AH427" s="833">
        <f t="shared" si="146"/>
        <v>0</v>
      </c>
      <c r="AI427" s="832">
        <f t="shared" si="146"/>
        <v>0</v>
      </c>
      <c r="AJ427" s="833">
        <f t="shared" si="146"/>
        <v>0</v>
      </c>
      <c r="AK427" s="832">
        <f t="shared" si="146"/>
        <v>0</v>
      </c>
      <c r="AL427" s="833">
        <f t="shared" si="146"/>
        <v>0</v>
      </c>
      <c r="AM427" s="832">
        <f t="shared" si="146"/>
        <v>0</v>
      </c>
      <c r="AN427" s="836">
        <f t="shared" si="146"/>
        <v>0</v>
      </c>
      <c r="AO427" s="832">
        <f t="shared" si="146"/>
        <v>0</v>
      </c>
      <c r="AP427" s="833">
        <f t="shared" si="146"/>
        <v>0</v>
      </c>
      <c r="AQ427" s="832">
        <f t="shared" si="146"/>
        <v>0</v>
      </c>
      <c r="AR427" s="833">
        <f t="shared" si="146"/>
        <v>0</v>
      </c>
      <c r="AS427" s="832">
        <f t="shared" si="146"/>
        <v>0</v>
      </c>
      <c r="AT427" s="833">
        <f t="shared" si="146"/>
        <v>0</v>
      </c>
      <c r="AU427" s="832">
        <f t="shared" si="146"/>
        <v>0</v>
      </c>
      <c r="AV427" s="833">
        <f t="shared" si="146"/>
        <v>0</v>
      </c>
    </row>
    <row r="428" spans="1:48" s="675" customFormat="1" ht="16.5" hidden="1" thickBot="1">
      <c r="A428" s="755" t="s">
        <v>18</v>
      </c>
      <c r="B428" s="755" t="s">
        <v>251</v>
      </c>
      <c r="C428" s="786">
        <f t="shared" si="145"/>
        <v>0</v>
      </c>
      <c r="D428" s="771">
        <f t="shared" si="145"/>
        <v>0</v>
      </c>
      <c r="E428" s="1197"/>
      <c r="F428" s="1197"/>
      <c r="G428" s="891"/>
      <c r="H428" s="892"/>
      <c r="I428" s="830">
        <f t="shared" ref="I428:AV434" si="147">I122-I275</f>
        <v>0</v>
      </c>
      <c r="J428" s="831">
        <f t="shared" si="147"/>
        <v>0</v>
      </c>
      <c r="K428" s="832">
        <f t="shared" si="147"/>
        <v>0</v>
      </c>
      <c r="L428" s="833">
        <f t="shared" si="147"/>
        <v>0</v>
      </c>
      <c r="M428" s="832">
        <f t="shared" si="147"/>
        <v>0</v>
      </c>
      <c r="N428" s="833">
        <f t="shared" si="147"/>
        <v>0</v>
      </c>
      <c r="O428" s="832">
        <f t="shared" si="147"/>
        <v>0</v>
      </c>
      <c r="P428" s="833">
        <f t="shared" si="147"/>
        <v>0</v>
      </c>
      <c r="Q428" s="832">
        <f t="shared" si="147"/>
        <v>0</v>
      </c>
      <c r="R428" s="833">
        <f t="shared" si="147"/>
        <v>0</v>
      </c>
      <c r="S428" s="832">
        <f t="shared" si="147"/>
        <v>0</v>
      </c>
      <c r="T428" s="833">
        <f t="shared" si="147"/>
        <v>0</v>
      </c>
      <c r="U428" s="832">
        <f t="shared" si="147"/>
        <v>0</v>
      </c>
      <c r="V428" s="833">
        <f t="shared" si="147"/>
        <v>0</v>
      </c>
      <c r="W428" s="832">
        <f t="shared" si="147"/>
        <v>0</v>
      </c>
      <c r="X428" s="833">
        <f t="shared" si="147"/>
        <v>0</v>
      </c>
      <c r="Y428" s="832">
        <f t="shared" si="147"/>
        <v>0</v>
      </c>
      <c r="Z428" s="833">
        <f t="shared" si="147"/>
        <v>0</v>
      </c>
      <c r="AA428" s="834">
        <f t="shared" si="147"/>
        <v>0</v>
      </c>
      <c r="AB428" s="835">
        <f t="shared" si="147"/>
        <v>0</v>
      </c>
      <c r="AC428" s="832">
        <f t="shared" si="147"/>
        <v>0</v>
      </c>
      <c r="AD428" s="833">
        <f t="shared" si="147"/>
        <v>0</v>
      </c>
      <c r="AE428" s="832">
        <f t="shared" si="147"/>
        <v>0</v>
      </c>
      <c r="AF428" s="833">
        <f t="shared" si="147"/>
        <v>0</v>
      </c>
      <c r="AG428" s="832">
        <f t="shared" si="147"/>
        <v>0</v>
      </c>
      <c r="AH428" s="833">
        <f t="shared" si="147"/>
        <v>0</v>
      </c>
      <c r="AI428" s="832">
        <f t="shared" si="147"/>
        <v>0</v>
      </c>
      <c r="AJ428" s="833">
        <f t="shared" si="147"/>
        <v>0</v>
      </c>
      <c r="AK428" s="832">
        <f t="shared" si="147"/>
        <v>0</v>
      </c>
      <c r="AL428" s="833">
        <f t="shared" si="147"/>
        <v>0</v>
      </c>
      <c r="AM428" s="832">
        <f t="shared" si="147"/>
        <v>0</v>
      </c>
      <c r="AN428" s="836">
        <f t="shared" si="147"/>
        <v>0</v>
      </c>
      <c r="AO428" s="832">
        <f t="shared" si="147"/>
        <v>0</v>
      </c>
      <c r="AP428" s="833">
        <f t="shared" si="147"/>
        <v>0</v>
      </c>
      <c r="AQ428" s="832">
        <f t="shared" si="147"/>
        <v>0</v>
      </c>
      <c r="AR428" s="833">
        <f t="shared" si="147"/>
        <v>0</v>
      </c>
      <c r="AS428" s="832">
        <f t="shared" si="147"/>
        <v>0</v>
      </c>
      <c r="AT428" s="833">
        <f t="shared" si="147"/>
        <v>0</v>
      </c>
      <c r="AU428" s="832">
        <f t="shared" si="147"/>
        <v>0</v>
      </c>
      <c r="AV428" s="833">
        <f t="shared" si="147"/>
        <v>0</v>
      </c>
    </row>
    <row r="429" spans="1:48" s="675" customFormat="1" ht="16.5" hidden="1" thickBot="1">
      <c r="A429" s="755" t="s">
        <v>118</v>
      </c>
      <c r="B429" s="755" t="s">
        <v>14</v>
      </c>
      <c r="C429" s="786">
        <f t="shared" si="145"/>
        <v>0</v>
      </c>
      <c r="D429" s="771">
        <f t="shared" si="145"/>
        <v>0</v>
      </c>
      <c r="E429" s="1197"/>
      <c r="F429" s="1197"/>
      <c r="G429" s="891"/>
      <c r="H429" s="892"/>
      <c r="I429" s="830">
        <f t="shared" si="147"/>
        <v>0</v>
      </c>
      <c r="J429" s="831">
        <f t="shared" si="147"/>
        <v>0</v>
      </c>
      <c r="K429" s="832">
        <f t="shared" si="147"/>
        <v>0</v>
      </c>
      <c r="L429" s="833">
        <f t="shared" si="147"/>
        <v>0</v>
      </c>
      <c r="M429" s="832">
        <f t="shared" si="147"/>
        <v>0</v>
      </c>
      <c r="N429" s="833">
        <f t="shared" si="147"/>
        <v>0</v>
      </c>
      <c r="O429" s="832">
        <f t="shared" si="147"/>
        <v>0</v>
      </c>
      <c r="P429" s="833">
        <f t="shared" si="147"/>
        <v>0</v>
      </c>
      <c r="Q429" s="832">
        <f t="shared" si="147"/>
        <v>0</v>
      </c>
      <c r="R429" s="833">
        <f t="shared" si="147"/>
        <v>0</v>
      </c>
      <c r="S429" s="832">
        <f t="shared" si="147"/>
        <v>0</v>
      </c>
      <c r="T429" s="833">
        <f t="shared" si="147"/>
        <v>0</v>
      </c>
      <c r="U429" s="832">
        <f t="shared" si="147"/>
        <v>0</v>
      </c>
      <c r="V429" s="833">
        <f t="shared" si="147"/>
        <v>0</v>
      </c>
      <c r="W429" s="832">
        <f t="shared" si="147"/>
        <v>0</v>
      </c>
      <c r="X429" s="833">
        <f t="shared" si="147"/>
        <v>0</v>
      </c>
      <c r="Y429" s="832">
        <f t="shared" si="147"/>
        <v>0</v>
      </c>
      <c r="Z429" s="833">
        <f t="shared" si="147"/>
        <v>0</v>
      </c>
      <c r="AA429" s="834">
        <f t="shared" si="147"/>
        <v>0</v>
      </c>
      <c r="AB429" s="835">
        <f t="shared" si="147"/>
        <v>0</v>
      </c>
      <c r="AC429" s="832">
        <f t="shared" si="147"/>
        <v>0</v>
      </c>
      <c r="AD429" s="833">
        <f t="shared" si="147"/>
        <v>0</v>
      </c>
      <c r="AE429" s="832">
        <f t="shared" si="147"/>
        <v>0</v>
      </c>
      <c r="AF429" s="833">
        <f t="shared" si="147"/>
        <v>0</v>
      </c>
      <c r="AG429" s="832">
        <f t="shared" si="147"/>
        <v>0</v>
      </c>
      <c r="AH429" s="833">
        <f t="shared" si="147"/>
        <v>0</v>
      </c>
      <c r="AI429" s="832">
        <f t="shared" si="147"/>
        <v>0</v>
      </c>
      <c r="AJ429" s="833">
        <f t="shared" si="147"/>
        <v>0</v>
      </c>
      <c r="AK429" s="832">
        <f t="shared" si="147"/>
        <v>0</v>
      </c>
      <c r="AL429" s="833">
        <f t="shared" si="147"/>
        <v>0</v>
      </c>
      <c r="AM429" s="832">
        <f t="shared" si="147"/>
        <v>0</v>
      </c>
      <c r="AN429" s="836">
        <f t="shared" si="147"/>
        <v>0</v>
      </c>
      <c r="AO429" s="832">
        <f t="shared" si="147"/>
        <v>0</v>
      </c>
      <c r="AP429" s="833">
        <f t="shared" si="147"/>
        <v>0</v>
      </c>
      <c r="AQ429" s="832">
        <f t="shared" si="147"/>
        <v>0</v>
      </c>
      <c r="AR429" s="833">
        <f t="shared" si="147"/>
        <v>0</v>
      </c>
      <c r="AS429" s="832">
        <f t="shared" si="147"/>
        <v>0</v>
      </c>
      <c r="AT429" s="833">
        <f t="shared" si="147"/>
        <v>0</v>
      </c>
      <c r="AU429" s="832">
        <f t="shared" si="147"/>
        <v>0</v>
      </c>
      <c r="AV429" s="833">
        <f t="shared" si="147"/>
        <v>0</v>
      </c>
    </row>
    <row r="430" spans="1:48" s="675" customFormat="1" ht="16.5" hidden="1" thickBot="1">
      <c r="A430" s="760" t="s">
        <v>62</v>
      </c>
      <c r="B430" s="760" t="s">
        <v>111</v>
      </c>
      <c r="C430" s="786">
        <f t="shared" si="145"/>
        <v>-1</v>
      </c>
      <c r="D430" s="771">
        <f t="shared" si="145"/>
        <v>0</v>
      </c>
      <c r="E430" s="1197"/>
      <c r="F430" s="1197"/>
      <c r="G430" s="891"/>
      <c r="H430" s="892"/>
      <c r="I430" s="830">
        <f t="shared" si="147"/>
        <v>0</v>
      </c>
      <c r="J430" s="831">
        <f t="shared" si="147"/>
        <v>0</v>
      </c>
      <c r="K430" s="832">
        <f t="shared" si="147"/>
        <v>0</v>
      </c>
      <c r="L430" s="833">
        <f t="shared" si="147"/>
        <v>0</v>
      </c>
      <c r="M430" s="832">
        <f t="shared" si="147"/>
        <v>0</v>
      </c>
      <c r="N430" s="833">
        <f t="shared" si="147"/>
        <v>0</v>
      </c>
      <c r="O430" s="832">
        <f t="shared" si="147"/>
        <v>0</v>
      </c>
      <c r="P430" s="833">
        <f t="shared" si="147"/>
        <v>0</v>
      </c>
      <c r="Q430" s="832">
        <f t="shared" si="147"/>
        <v>0</v>
      </c>
      <c r="R430" s="833">
        <f t="shared" si="147"/>
        <v>0</v>
      </c>
      <c r="S430" s="832">
        <f t="shared" si="147"/>
        <v>0</v>
      </c>
      <c r="T430" s="833">
        <f t="shared" si="147"/>
        <v>0</v>
      </c>
      <c r="U430" s="832">
        <f t="shared" si="147"/>
        <v>-1</v>
      </c>
      <c r="V430" s="833">
        <f t="shared" si="147"/>
        <v>0</v>
      </c>
      <c r="W430" s="832">
        <f t="shared" si="147"/>
        <v>0</v>
      </c>
      <c r="X430" s="833">
        <f t="shared" si="147"/>
        <v>0</v>
      </c>
      <c r="Y430" s="832">
        <f t="shared" si="147"/>
        <v>0</v>
      </c>
      <c r="Z430" s="833">
        <f t="shared" si="147"/>
        <v>0</v>
      </c>
      <c r="AA430" s="834">
        <f t="shared" si="147"/>
        <v>0</v>
      </c>
      <c r="AB430" s="835">
        <f t="shared" si="147"/>
        <v>0</v>
      </c>
      <c r="AC430" s="832">
        <f t="shared" si="147"/>
        <v>0</v>
      </c>
      <c r="AD430" s="833">
        <f t="shared" si="147"/>
        <v>0</v>
      </c>
      <c r="AE430" s="832">
        <f t="shared" si="147"/>
        <v>0</v>
      </c>
      <c r="AF430" s="833">
        <f t="shared" si="147"/>
        <v>0</v>
      </c>
      <c r="AG430" s="832">
        <f t="shared" si="147"/>
        <v>0</v>
      </c>
      <c r="AH430" s="833">
        <f t="shared" si="147"/>
        <v>0</v>
      </c>
      <c r="AI430" s="832">
        <f t="shared" si="147"/>
        <v>0</v>
      </c>
      <c r="AJ430" s="833">
        <f t="shared" si="147"/>
        <v>0</v>
      </c>
      <c r="AK430" s="832">
        <f t="shared" si="147"/>
        <v>0</v>
      </c>
      <c r="AL430" s="833">
        <f t="shared" si="147"/>
        <v>0</v>
      </c>
      <c r="AM430" s="832">
        <f t="shared" si="147"/>
        <v>0</v>
      </c>
      <c r="AN430" s="836">
        <f t="shared" si="147"/>
        <v>0</v>
      </c>
      <c r="AO430" s="832">
        <f t="shared" si="147"/>
        <v>0</v>
      </c>
      <c r="AP430" s="833">
        <f t="shared" si="147"/>
        <v>0</v>
      </c>
      <c r="AQ430" s="832">
        <f t="shared" si="147"/>
        <v>0</v>
      </c>
      <c r="AR430" s="833">
        <f t="shared" si="147"/>
        <v>0</v>
      </c>
      <c r="AS430" s="832">
        <f t="shared" si="147"/>
        <v>0</v>
      </c>
      <c r="AT430" s="833">
        <f t="shared" si="147"/>
        <v>0</v>
      </c>
      <c r="AU430" s="832">
        <f t="shared" si="147"/>
        <v>0</v>
      </c>
      <c r="AV430" s="833">
        <f t="shared" si="147"/>
        <v>0</v>
      </c>
    </row>
    <row r="431" spans="1:48" s="675" customFormat="1" ht="16.5" hidden="1" thickBot="1">
      <c r="A431" s="749" t="s">
        <v>252</v>
      </c>
      <c r="B431" s="790" t="s">
        <v>253</v>
      </c>
      <c r="C431" s="780">
        <f t="shared" si="145"/>
        <v>1</v>
      </c>
      <c r="D431" s="781">
        <f t="shared" si="145"/>
        <v>0</v>
      </c>
      <c r="E431" s="1197"/>
      <c r="F431" s="1197"/>
      <c r="G431" s="889"/>
      <c r="H431" s="890"/>
      <c r="I431" s="823">
        <f t="shared" si="147"/>
        <v>0</v>
      </c>
      <c r="J431" s="824">
        <f t="shared" si="147"/>
        <v>0</v>
      </c>
      <c r="K431" s="825">
        <f t="shared" si="147"/>
        <v>0</v>
      </c>
      <c r="L431" s="826">
        <f t="shared" si="147"/>
        <v>0</v>
      </c>
      <c r="M431" s="825">
        <f t="shared" si="147"/>
        <v>0</v>
      </c>
      <c r="N431" s="826">
        <f t="shared" si="147"/>
        <v>0</v>
      </c>
      <c r="O431" s="825">
        <f t="shared" si="147"/>
        <v>1</v>
      </c>
      <c r="P431" s="826">
        <f t="shared" si="147"/>
        <v>0</v>
      </c>
      <c r="Q431" s="825">
        <f t="shared" si="147"/>
        <v>0</v>
      </c>
      <c r="R431" s="826">
        <f t="shared" si="147"/>
        <v>0</v>
      </c>
      <c r="S431" s="825">
        <f t="shared" si="147"/>
        <v>0</v>
      </c>
      <c r="T431" s="826">
        <f t="shared" si="147"/>
        <v>0</v>
      </c>
      <c r="U431" s="825">
        <f t="shared" si="147"/>
        <v>0</v>
      </c>
      <c r="V431" s="826">
        <f t="shared" si="147"/>
        <v>0</v>
      </c>
      <c r="W431" s="825">
        <f t="shared" si="147"/>
        <v>0</v>
      </c>
      <c r="X431" s="826">
        <f t="shared" si="147"/>
        <v>0</v>
      </c>
      <c r="Y431" s="825">
        <f t="shared" si="147"/>
        <v>0</v>
      </c>
      <c r="Z431" s="826">
        <f t="shared" si="147"/>
        <v>0</v>
      </c>
      <c r="AA431" s="827">
        <f t="shared" si="147"/>
        <v>0</v>
      </c>
      <c r="AB431" s="828">
        <f t="shared" si="147"/>
        <v>0</v>
      </c>
      <c r="AC431" s="825">
        <f t="shared" si="147"/>
        <v>0</v>
      </c>
      <c r="AD431" s="826">
        <f t="shared" si="147"/>
        <v>0</v>
      </c>
      <c r="AE431" s="825">
        <f t="shared" si="147"/>
        <v>0</v>
      </c>
      <c r="AF431" s="826">
        <f t="shared" si="147"/>
        <v>0</v>
      </c>
      <c r="AG431" s="825">
        <f t="shared" si="147"/>
        <v>0</v>
      </c>
      <c r="AH431" s="826">
        <f t="shared" si="147"/>
        <v>0</v>
      </c>
      <c r="AI431" s="825">
        <f t="shared" si="147"/>
        <v>0</v>
      </c>
      <c r="AJ431" s="826">
        <f t="shared" si="147"/>
        <v>0</v>
      </c>
      <c r="AK431" s="825">
        <f t="shared" si="147"/>
        <v>0</v>
      </c>
      <c r="AL431" s="826">
        <f t="shared" si="147"/>
        <v>0</v>
      </c>
      <c r="AM431" s="825">
        <f t="shared" si="147"/>
        <v>0</v>
      </c>
      <c r="AN431" s="829">
        <f t="shared" si="147"/>
        <v>0</v>
      </c>
      <c r="AO431" s="851">
        <f t="shared" si="147"/>
        <v>0</v>
      </c>
      <c r="AP431" s="852">
        <f t="shared" si="147"/>
        <v>0</v>
      </c>
      <c r="AQ431" s="825">
        <f t="shared" si="147"/>
        <v>0</v>
      </c>
      <c r="AR431" s="826">
        <f t="shared" si="147"/>
        <v>0</v>
      </c>
      <c r="AS431" s="825">
        <f t="shared" si="147"/>
        <v>0</v>
      </c>
      <c r="AT431" s="826">
        <f t="shared" si="147"/>
        <v>0</v>
      </c>
      <c r="AU431" s="825">
        <f t="shared" si="147"/>
        <v>0</v>
      </c>
      <c r="AV431" s="826">
        <f t="shared" si="147"/>
        <v>0</v>
      </c>
    </row>
    <row r="432" spans="1:48" s="675" customFormat="1" ht="16.5" hidden="1" thickBot="1">
      <c r="A432" s="749" t="s">
        <v>254</v>
      </c>
      <c r="B432" s="750" t="s">
        <v>255</v>
      </c>
      <c r="C432" s="780">
        <f t="shared" si="145"/>
        <v>10</v>
      </c>
      <c r="D432" s="781">
        <f t="shared" si="145"/>
        <v>800</v>
      </c>
      <c r="E432" s="1197"/>
      <c r="F432" s="1197"/>
      <c r="G432" s="889"/>
      <c r="H432" s="890"/>
      <c r="I432" s="823">
        <f t="shared" si="147"/>
        <v>0</v>
      </c>
      <c r="J432" s="824">
        <f t="shared" si="147"/>
        <v>0</v>
      </c>
      <c r="K432" s="825">
        <f t="shared" si="147"/>
        <v>2</v>
      </c>
      <c r="L432" s="826">
        <f t="shared" si="147"/>
        <v>0</v>
      </c>
      <c r="M432" s="825">
        <f t="shared" si="147"/>
        <v>4</v>
      </c>
      <c r="N432" s="826">
        <f t="shared" si="147"/>
        <v>0</v>
      </c>
      <c r="O432" s="825">
        <f t="shared" si="147"/>
        <v>3</v>
      </c>
      <c r="P432" s="826">
        <f t="shared" si="147"/>
        <v>800</v>
      </c>
      <c r="Q432" s="825">
        <f t="shared" si="147"/>
        <v>2</v>
      </c>
      <c r="R432" s="826">
        <f t="shared" si="147"/>
        <v>0</v>
      </c>
      <c r="S432" s="825">
        <f t="shared" si="147"/>
        <v>0</v>
      </c>
      <c r="T432" s="826">
        <f t="shared" si="147"/>
        <v>0</v>
      </c>
      <c r="U432" s="825">
        <f t="shared" si="147"/>
        <v>0</v>
      </c>
      <c r="V432" s="826">
        <f t="shared" si="147"/>
        <v>0</v>
      </c>
      <c r="W432" s="825">
        <f t="shared" si="147"/>
        <v>0</v>
      </c>
      <c r="X432" s="826">
        <f t="shared" si="147"/>
        <v>0</v>
      </c>
      <c r="Y432" s="825">
        <f t="shared" si="147"/>
        <v>0</v>
      </c>
      <c r="Z432" s="826">
        <f t="shared" si="147"/>
        <v>0</v>
      </c>
      <c r="AA432" s="827">
        <f t="shared" si="147"/>
        <v>-1</v>
      </c>
      <c r="AB432" s="828">
        <f t="shared" si="147"/>
        <v>0</v>
      </c>
      <c r="AC432" s="825">
        <f t="shared" si="147"/>
        <v>0</v>
      </c>
      <c r="AD432" s="826">
        <f t="shared" si="147"/>
        <v>0</v>
      </c>
      <c r="AE432" s="825">
        <f t="shared" si="147"/>
        <v>-1</v>
      </c>
      <c r="AF432" s="826">
        <f t="shared" si="147"/>
        <v>0</v>
      </c>
      <c r="AG432" s="825">
        <f t="shared" si="147"/>
        <v>0</v>
      </c>
      <c r="AH432" s="826">
        <f t="shared" si="147"/>
        <v>0</v>
      </c>
      <c r="AI432" s="825">
        <f t="shared" si="147"/>
        <v>0</v>
      </c>
      <c r="AJ432" s="826">
        <f t="shared" si="147"/>
        <v>0</v>
      </c>
      <c r="AK432" s="825">
        <f t="shared" si="147"/>
        <v>0</v>
      </c>
      <c r="AL432" s="826">
        <f t="shared" si="147"/>
        <v>0</v>
      </c>
      <c r="AM432" s="825">
        <f t="shared" si="147"/>
        <v>0</v>
      </c>
      <c r="AN432" s="829">
        <f t="shared" si="147"/>
        <v>0</v>
      </c>
      <c r="AO432" s="854">
        <f t="shared" si="147"/>
        <v>0</v>
      </c>
      <c r="AP432" s="855">
        <f t="shared" si="147"/>
        <v>0</v>
      </c>
      <c r="AQ432" s="825">
        <f t="shared" si="147"/>
        <v>0</v>
      </c>
      <c r="AR432" s="826">
        <f t="shared" si="147"/>
        <v>0</v>
      </c>
      <c r="AS432" s="825">
        <f t="shared" si="147"/>
        <v>0</v>
      </c>
      <c r="AT432" s="826">
        <f t="shared" si="147"/>
        <v>0</v>
      </c>
      <c r="AU432" s="825">
        <f t="shared" si="147"/>
        <v>0</v>
      </c>
      <c r="AV432" s="826">
        <f t="shared" si="147"/>
        <v>0</v>
      </c>
    </row>
    <row r="433" spans="1:48" s="675" customFormat="1" ht="16.5" hidden="1" thickBot="1">
      <c r="A433" s="755"/>
      <c r="B433" s="755" t="s">
        <v>36</v>
      </c>
      <c r="C433" s="786">
        <f t="shared" si="145"/>
        <v>0</v>
      </c>
      <c r="D433" s="789">
        <f t="shared" si="145"/>
        <v>0</v>
      </c>
      <c r="E433" s="1197"/>
      <c r="F433" s="1197"/>
      <c r="G433" s="891"/>
      <c r="H433" s="890"/>
      <c r="I433" s="830">
        <f t="shared" si="147"/>
        <v>0</v>
      </c>
      <c r="J433" s="831">
        <f t="shared" si="147"/>
        <v>0</v>
      </c>
      <c r="K433" s="832">
        <f t="shared" si="147"/>
        <v>0</v>
      </c>
      <c r="L433" s="833">
        <f t="shared" si="147"/>
        <v>0</v>
      </c>
      <c r="M433" s="832">
        <f t="shared" si="147"/>
        <v>0</v>
      </c>
      <c r="N433" s="833">
        <f t="shared" si="147"/>
        <v>0</v>
      </c>
      <c r="O433" s="832">
        <f t="shared" si="147"/>
        <v>0</v>
      </c>
      <c r="P433" s="833">
        <f t="shared" si="147"/>
        <v>0</v>
      </c>
      <c r="Q433" s="832">
        <f t="shared" si="147"/>
        <v>0</v>
      </c>
      <c r="R433" s="833">
        <f t="shared" si="147"/>
        <v>0</v>
      </c>
      <c r="S433" s="832">
        <f t="shared" si="147"/>
        <v>0</v>
      </c>
      <c r="T433" s="833">
        <f t="shared" si="147"/>
        <v>0</v>
      </c>
      <c r="U433" s="832">
        <f t="shared" si="147"/>
        <v>0</v>
      </c>
      <c r="V433" s="833">
        <f t="shared" si="147"/>
        <v>0</v>
      </c>
      <c r="W433" s="832">
        <f t="shared" si="147"/>
        <v>0</v>
      </c>
      <c r="X433" s="833">
        <f t="shared" si="147"/>
        <v>0</v>
      </c>
      <c r="Y433" s="832">
        <f t="shared" si="147"/>
        <v>0</v>
      </c>
      <c r="Z433" s="833">
        <f t="shared" si="147"/>
        <v>0</v>
      </c>
      <c r="AA433" s="834">
        <f t="shared" si="147"/>
        <v>0</v>
      </c>
      <c r="AB433" s="835">
        <f t="shared" si="147"/>
        <v>0</v>
      </c>
      <c r="AC433" s="832">
        <f t="shared" si="147"/>
        <v>0</v>
      </c>
      <c r="AD433" s="833">
        <f t="shared" si="147"/>
        <v>0</v>
      </c>
      <c r="AE433" s="832">
        <f t="shared" si="147"/>
        <v>0</v>
      </c>
      <c r="AF433" s="833">
        <f t="shared" si="147"/>
        <v>0</v>
      </c>
      <c r="AG433" s="832">
        <f t="shared" si="147"/>
        <v>0</v>
      </c>
      <c r="AH433" s="833">
        <f t="shared" si="147"/>
        <v>0</v>
      </c>
      <c r="AI433" s="832">
        <f t="shared" si="147"/>
        <v>0</v>
      </c>
      <c r="AJ433" s="833">
        <f t="shared" si="147"/>
        <v>0</v>
      </c>
      <c r="AK433" s="832">
        <f t="shared" si="147"/>
        <v>0</v>
      </c>
      <c r="AL433" s="833">
        <f t="shared" si="147"/>
        <v>0</v>
      </c>
      <c r="AM433" s="832">
        <f t="shared" si="147"/>
        <v>0</v>
      </c>
      <c r="AN433" s="836">
        <f t="shared" si="147"/>
        <v>0</v>
      </c>
      <c r="AO433" s="832">
        <f t="shared" si="147"/>
        <v>0</v>
      </c>
      <c r="AP433" s="833">
        <f t="shared" si="147"/>
        <v>0</v>
      </c>
      <c r="AQ433" s="832">
        <f t="shared" si="147"/>
        <v>0</v>
      </c>
      <c r="AR433" s="833">
        <f t="shared" si="147"/>
        <v>0</v>
      </c>
      <c r="AS433" s="832">
        <f t="shared" si="147"/>
        <v>0</v>
      </c>
      <c r="AT433" s="833">
        <f t="shared" si="147"/>
        <v>0</v>
      </c>
      <c r="AU433" s="832">
        <f t="shared" si="147"/>
        <v>0</v>
      </c>
      <c r="AV433" s="833">
        <f t="shared" si="147"/>
        <v>0</v>
      </c>
    </row>
    <row r="434" spans="1:48" s="675" customFormat="1" ht="16.5" hidden="1" thickBot="1">
      <c r="A434" s="791" t="s">
        <v>37</v>
      </c>
      <c r="B434" s="791" t="s">
        <v>42</v>
      </c>
      <c r="C434" s="792">
        <f t="shared" si="145"/>
        <v>9</v>
      </c>
      <c r="D434" s="781">
        <f t="shared" si="145"/>
        <v>800</v>
      </c>
      <c r="E434" s="1197"/>
      <c r="F434" s="1197"/>
      <c r="G434" s="891"/>
      <c r="H434" s="890"/>
      <c r="I434" s="856">
        <f t="shared" si="147"/>
        <v>0</v>
      </c>
      <c r="J434" s="857">
        <f t="shared" si="147"/>
        <v>0</v>
      </c>
      <c r="K434" s="851">
        <f t="shared" si="147"/>
        <v>2</v>
      </c>
      <c r="L434" s="852">
        <f t="shared" si="147"/>
        <v>0</v>
      </c>
      <c r="M434" s="851">
        <f t="shared" si="147"/>
        <v>4</v>
      </c>
      <c r="N434" s="852">
        <f t="shared" si="147"/>
        <v>0</v>
      </c>
      <c r="O434" s="851">
        <f t="shared" si="147"/>
        <v>2</v>
      </c>
      <c r="P434" s="852">
        <f t="shared" si="147"/>
        <v>800</v>
      </c>
      <c r="Q434" s="851">
        <f t="shared" si="147"/>
        <v>2</v>
      </c>
      <c r="R434" s="852">
        <f t="shared" si="147"/>
        <v>0</v>
      </c>
      <c r="S434" s="851">
        <f t="shared" si="147"/>
        <v>0</v>
      </c>
      <c r="T434" s="852">
        <f t="shared" si="147"/>
        <v>0</v>
      </c>
      <c r="U434" s="851">
        <f t="shared" si="147"/>
        <v>0</v>
      </c>
      <c r="V434" s="852">
        <f t="shared" si="147"/>
        <v>0</v>
      </c>
      <c r="W434" s="851">
        <f t="shared" si="147"/>
        <v>0</v>
      </c>
      <c r="X434" s="852">
        <f t="shared" ref="X434:AV434" si="148">X128-X281</f>
        <v>0</v>
      </c>
      <c r="Y434" s="851">
        <f t="shared" si="148"/>
        <v>0</v>
      </c>
      <c r="Z434" s="852">
        <f t="shared" si="148"/>
        <v>0</v>
      </c>
      <c r="AA434" s="834">
        <f t="shared" si="148"/>
        <v>-1</v>
      </c>
      <c r="AB434" s="835">
        <f t="shared" si="148"/>
        <v>0</v>
      </c>
      <c r="AC434" s="851">
        <f t="shared" si="148"/>
        <v>0</v>
      </c>
      <c r="AD434" s="852">
        <f t="shared" si="148"/>
        <v>0</v>
      </c>
      <c r="AE434" s="851">
        <f t="shared" si="148"/>
        <v>-1</v>
      </c>
      <c r="AF434" s="852">
        <f t="shared" si="148"/>
        <v>0</v>
      </c>
      <c r="AG434" s="851">
        <f t="shared" si="148"/>
        <v>0</v>
      </c>
      <c r="AH434" s="852">
        <f t="shared" si="148"/>
        <v>0</v>
      </c>
      <c r="AI434" s="851">
        <f t="shared" si="148"/>
        <v>0</v>
      </c>
      <c r="AJ434" s="852">
        <f t="shared" si="148"/>
        <v>0</v>
      </c>
      <c r="AK434" s="851">
        <f t="shared" si="148"/>
        <v>0</v>
      </c>
      <c r="AL434" s="852">
        <f t="shared" si="148"/>
        <v>0</v>
      </c>
      <c r="AM434" s="851">
        <f t="shared" si="148"/>
        <v>0</v>
      </c>
      <c r="AN434" s="858">
        <f t="shared" si="148"/>
        <v>0</v>
      </c>
      <c r="AO434" s="859">
        <f t="shared" si="148"/>
        <v>0</v>
      </c>
      <c r="AP434" s="852">
        <f t="shared" si="148"/>
        <v>0</v>
      </c>
      <c r="AQ434" s="851">
        <f t="shared" si="148"/>
        <v>0</v>
      </c>
      <c r="AR434" s="852">
        <f t="shared" si="148"/>
        <v>0</v>
      </c>
      <c r="AS434" s="851">
        <f t="shared" si="148"/>
        <v>0</v>
      </c>
      <c r="AT434" s="852">
        <f t="shared" si="148"/>
        <v>0</v>
      </c>
      <c r="AU434" s="851">
        <f t="shared" si="148"/>
        <v>0</v>
      </c>
      <c r="AV434" s="852">
        <f t="shared" si="148"/>
        <v>0</v>
      </c>
    </row>
    <row r="435" spans="1:48" s="675" customFormat="1" ht="16.5" hidden="1" thickBot="1">
      <c r="A435" s="793"/>
      <c r="B435" s="793" t="s">
        <v>256</v>
      </c>
      <c r="C435" s="786">
        <f t="shared" si="145"/>
        <v>1</v>
      </c>
      <c r="D435" s="771">
        <f t="shared" si="145"/>
        <v>0</v>
      </c>
      <c r="E435" s="1197"/>
      <c r="F435" s="1197"/>
      <c r="G435" s="891"/>
      <c r="H435" s="892"/>
      <c r="I435" s="830">
        <f t="shared" ref="I435:AV441" si="149">I129-I282</f>
        <v>-1</v>
      </c>
      <c r="J435" s="831">
        <f t="shared" si="149"/>
        <v>0</v>
      </c>
      <c r="K435" s="832">
        <f t="shared" si="149"/>
        <v>0</v>
      </c>
      <c r="L435" s="833">
        <f t="shared" si="149"/>
        <v>0</v>
      </c>
      <c r="M435" s="832">
        <f t="shared" si="149"/>
        <v>2</v>
      </c>
      <c r="N435" s="833">
        <f t="shared" si="149"/>
        <v>0</v>
      </c>
      <c r="O435" s="832">
        <f t="shared" si="149"/>
        <v>0</v>
      </c>
      <c r="P435" s="833">
        <f t="shared" si="149"/>
        <v>0</v>
      </c>
      <c r="Q435" s="832">
        <f t="shared" si="149"/>
        <v>0</v>
      </c>
      <c r="R435" s="833">
        <f t="shared" si="149"/>
        <v>0</v>
      </c>
      <c r="S435" s="832">
        <f t="shared" si="149"/>
        <v>0</v>
      </c>
      <c r="T435" s="833">
        <f t="shared" si="149"/>
        <v>0</v>
      </c>
      <c r="U435" s="832">
        <f t="shared" si="149"/>
        <v>0</v>
      </c>
      <c r="V435" s="833">
        <f t="shared" si="149"/>
        <v>0</v>
      </c>
      <c r="W435" s="832">
        <f t="shared" si="149"/>
        <v>0</v>
      </c>
      <c r="X435" s="833">
        <f t="shared" si="149"/>
        <v>0</v>
      </c>
      <c r="Y435" s="832">
        <f t="shared" si="149"/>
        <v>0</v>
      </c>
      <c r="Z435" s="833">
        <f t="shared" si="149"/>
        <v>0</v>
      </c>
      <c r="AA435" s="834">
        <f t="shared" si="149"/>
        <v>0</v>
      </c>
      <c r="AB435" s="835">
        <f t="shared" si="149"/>
        <v>0</v>
      </c>
      <c r="AC435" s="832">
        <f t="shared" si="149"/>
        <v>0</v>
      </c>
      <c r="AD435" s="833">
        <f t="shared" si="149"/>
        <v>0</v>
      </c>
      <c r="AE435" s="832">
        <f t="shared" si="149"/>
        <v>0</v>
      </c>
      <c r="AF435" s="833">
        <f t="shared" si="149"/>
        <v>0</v>
      </c>
      <c r="AG435" s="832">
        <f t="shared" si="149"/>
        <v>0</v>
      </c>
      <c r="AH435" s="833">
        <f t="shared" si="149"/>
        <v>0</v>
      </c>
      <c r="AI435" s="832">
        <f t="shared" si="149"/>
        <v>0</v>
      </c>
      <c r="AJ435" s="833">
        <f t="shared" si="149"/>
        <v>0</v>
      </c>
      <c r="AK435" s="832">
        <f t="shared" si="149"/>
        <v>0</v>
      </c>
      <c r="AL435" s="833">
        <f t="shared" si="149"/>
        <v>0</v>
      </c>
      <c r="AM435" s="832">
        <f t="shared" si="149"/>
        <v>0</v>
      </c>
      <c r="AN435" s="836">
        <f t="shared" si="149"/>
        <v>0</v>
      </c>
      <c r="AO435" s="832">
        <f t="shared" si="149"/>
        <v>0</v>
      </c>
      <c r="AP435" s="833">
        <f t="shared" si="149"/>
        <v>0</v>
      </c>
      <c r="AQ435" s="832">
        <f t="shared" si="149"/>
        <v>0</v>
      </c>
      <c r="AR435" s="833">
        <f t="shared" si="149"/>
        <v>0</v>
      </c>
      <c r="AS435" s="832">
        <f t="shared" si="149"/>
        <v>0</v>
      </c>
      <c r="AT435" s="833">
        <f t="shared" si="149"/>
        <v>0</v>
      </c>
      <c r="AU435" s="832">
        <f t="shared" si="149"/>
        <v>0</v>
      </c>
      <c r="AV435" s="833">
        <f t="shared" si="149"/>
        <v>0</v>
      </c>
    </row>
    <row r="436" spans="1:48" s="675" customFormat="1" ht="16.5" hidden="1" thickBot="1">
      <c r="A436" s="793"/>
      <c r="B436" s="793" t="s">
        <v>257</v>
      </c>
      <c r="C436" s="786">
        <f t="shared" si="145"/>
        <v>8</v>
      </c>
      <c r="D436" s="771">
        <f t="shared" si="145"/>
        <v>800</v>
      </c>
      <c r="E436" s="1197"/>
      <c r="F436" s="1197"/>
      <c r="G436" s="891"/>
      <c r="H436" s="892"/>
      <c r="I436" s="830">
        <f t="shared" si="149"/>
        <v>1</v>
      </c>
      <c r="J436" s="831">
        <f t="shared" si="149"/>
        <v>0</v>
      </c>
      <c r="K436" s="832">
        <f t="shared" si="149"/>
        <v>2</v>
      </c>
      <c r="L436" s="833">
        <f t="shared" si="149"/>
        <v>0</v>
      </c>
      <c r="M436" s="832">
        <f t="shared" si="149"/>
        <v>2</v>
      </c>
      <c r="N436" s="833">
        <f t="shared" si="149"/>
        <v>0</v>
      </c>
      <c r="O436" s="832">
        <f t="shared" si="149"/>
        <v>2</v>
      </c>
      <c r="P436" s="833">
        <f t="shared" si="149"/>
        <v>800</v>
      </c>
      <c r="Q436" s="832">
        <f t="shared" si="149"/>
        <v>2</v>
      </c>
      <c r="R436" s="833">
        <f t="shared" si="149"/>
        <v>0</v>
      </c>
      <c r="S436" s="832">
        <f t="shared" si="149"/>
        <v>0</v>
      </c>
      <c r="T436" s="833">
        <f t="shared" si="149"/>
        <v>0</v>
      </c>
      <c r="U436" s="832">
        <f t="shared" si="149"/>
        <v>0</v>
      </c>
      <c r="V436" s="833">
        <f t="shared" si="149"/>
        <v>0</v>
      </c>
      <c r="W436" s="832">
        <f t="shared" si="149"/>
        <v>0</v>
      </c>
      <c r="X436" s="833">
        <f t="shared" si="149"/>
        <v>0</v>
      </c>
      <c r="Y436" s="832">
        <f t="shared" si="149"/>
        <v>0</v>
      </c>
      <c r="Z436" s="833">
        <f t="shared" si="149"/>
        <v>0</v>
      </c>
      <c r="AA436" s="834">
        <f t="shared" si="149"/>
        <v>-1</v>
      </c>
      <c r="AB436" s="835">
        <f t="shared" si="149"/>
        <v>0</v>
      </c>
      <c r="AC436" s="832">
        <f t="shared" si="149"/>
        <v>0</v>
      </c>
      <c r="AD436" s="833">
        <f t="shared" si="149"/>
        <v>0</v>
      </c>
      <c r="AE436" s="832">
        <f t="shared" si="149"/>
        <v>-1</v>
      </c>
      <c r="AF436" s="833">
        <f t="shared" si="149"/>
        <v>0</v>
      </c>
      <c r="AG436" s="832">
        <f t="shared" si="149"/>
        <v>0</v>
      </c>
      <c r="AH436" s="833">
        <f t="shared" si="149"/>
        <v>0</v>
      </c>
      <c r="AI436" s="832">
        <f t="shared" si="149"/>
        <v>0</v>
      </c>
      <c r="AJ436" s="833">
        <f t="shared" si="149"/>
        <v>0</v>
      </c>
      <c r="AK436" s="832">
        <f t="shared" si="149"/>
        <v>0</v>
      </c>
      <c r="AL436" s="833">
        <f t="shared" si="149"/>
        <v>0</v>
      </c>
      <c r="AM436" s="832">
        <f t="shared" si="149"/>
        <v>0</v>
      </c>
      <c r="AN436" s="836">
        <f t="shared" si="149"/>
        <v>0</v>
      </c>
      <c r="AO436" s="832">
        <f t="shared" si="149"/>
        <v>0</v>
      </c>
      <c r="AP436" s="833">
        <f t="shared" si="149"/>
        <v>0</v>
      </c>
      <c r="AQ436" s="832">
        <f t="shared" si="149"/>
        <v>0</v>
      </c>
      <c r="AR436" s="833">
        <f t="shared" si="149"/>
        <v>0</v>
      </c>
      <c r="AS436" s="848">
        <f t="shared" si="149"/>
        <v>0</v>
      </c>
      <c r="AT436" s="833">
        <f t="shared" si="149"/>
        <v>0</v>
      </c>
      <c r="AU436" s="832">
        <f t="shared" si="149"/>
        <v>0</v>
      </c>
      <c r="AV436" s="833">
        <f t="shared" si="149"/>
        <v>0</v>
      </c>
    </row>
    <row r="437" spans="1:48" s="675" customFormat="1" ht="16.5" hidden="1" thickBot="1">
      <c r="A437" s="793"/>
      <c r="B437" s="793" t="s">
        <v>258</v>
      </c>
      <c r="C437" s="786">
        <f t="shared" si="145"/>
        <v>0</v>
      </c>
      <c r="D437" s="771">
        <f t="shared" si="145"/>
        <v>0</v>
      </c>
      <c r="E437" s="1197"/>
      <c r="F437" s="1197"/>
      <c r="G437" s="891"/>
      <c r="H437" s="892"/>
      <c r="I437" s="830">
        <f t="shared" si="149"/>
        <v>0</v>
      </c>
      <c r="J437" s="831">
        <f t="shared" si="149"/>
        <v>0</v>
      </c>
      <c r="K437" s="832">
        <f t="shared" si="149"/>
        <v>0</v>
      </c>
      <c r="L437" s="833">
        <f t="shared" si="149"/>
        <v>0</v>
      </c>
      <c r="M437" s="832">
        <f t="shared" si="149"/>
        <v>0</v>
      </c>
      <c r="N437" s="833">
        <f t="shared" si="149"/>
        <v>0</v>
      </c>
      <c r="O437" s="832">
        <f t="shared" si="149"/>
        <v>0</v>
      </c>
      <c r="P437" s="833">
        <f t="shared" si="149"/>
        <v>0</v>
      </c>
      <c r="Q437" s="832">
        <f t="shared" si="149"/>
        <v>0</v>
      </c>
      <c r="R437" s="833">
        <f t="shared" si="149"/>
        <v>0</v>
      </c>
      <c r="S437" s="832">
        <f t="shared" si="149"/>
        <v>0</v>
      </c>
      <c r="T437" s="833">
        <f t="shared" si="149"/>
        <v>0</v>
      </c>
      <c r="U437" s="832">
        <f t="shared" si="149"/>
        <v>0</v>
      </c>
      <c r="V437" s="833">
        <f t="shared" si="149"/>
        <v>0</v>
      </c>
      <c r="W437" s="832">
        <f t="shared" si="149"/>
        <v>0</v>
      </c>
      <c r="X437" s="833">
        <f t="shared" si="149"/>
        <v>0</v>
      </c>
      <c r="Y437" s="832">
        <f t="shared" si="149"/>
        <v>0</v>
      </c>
      <c r="Z437" s="833">
        <f t="shared" si="149"/>
        <v>0</v>
      </c>
      <c r="AA437" s="834">
        <f t="shared" si="149"/>
        <v>0</v>
      </c>
      <c r="AB437" s="835">
        <f t="shared" si="149"/>
        <v>0</v>
      </c>
      <c r="AC437" s="832">
        <f t="shared" si="149"/>
        <v>0</v>
      </c>
      <c r="AD437" s="833">
        <f t="shared" si="149"/>
        <v>0</v>
      </c>
      <c r="AE437" s="832">
        <f t="shared" si="149"/>
        <v>0</v>
      </c>
      <c r="AF437" s="833">
        <f t="shared" si="149"/>
        <v>0</v>
      </c>
      <c r="AG437" s="832">
        <f t="shared" si="149"/>
        <v>0</v>
      </c>
      <c r="AH437" s="833">
        <f t="shared" si="149"/>
        <v>0</v>
      </c>
      <c r="AI437" s="832">
        <f t="shared" si="149"/>
        <v>0</v>
      </c>
      <c r="AJ437" s="833">
        <f t="shared" si="149"/>
        <v>0</v>
      </c>
      <c r="AK437" s="832">
        <f t="shared" si="149"/>
        <v>0</v>
      </c>
      <c r="AL437" s="833">
        <f t="shared" si="149"/>
        <v>0</v>
      </c>
      <c r="AM437" s="832">
        <f t="shared" si="149"/>
        <v>0</v>
      </c>
      <c r="AN437" s="836">
        <f t="shared" si="149"/>
        <v>0</v>
      </c>
      <c r="AO437" s="832">
        <f t="shared" si="149"/>
        <v>0</v>
      </c>
      <c r="AP437" s="833">
        <f t="shared" si="149"/>
        <v>0</v>
      </c>
      <c r="AQ437" s="832">
        <f t="shared" si="149"/>
        <v>0</v>
      </c>
      <c r="AR437" s="833">
        <f t="shared" si="149"/>
        <v>0</v>
      </c>
      <c r="AS437" s="832">
        <f t="shared" si="149"/>
        <v>0</v>
      </c>
      <c r="AT437" s="833">
        <f t="shared" si="149"/>
        <v>0</v>
      </c>
      <c r="AU437" s="832">
        <f t="shared" si="149"/>
        <v>0</v>
      </c>
      <c r="AV437" s="833">
        <f t="shared" si="149"/>
        <v>0</v>
      </c>
    </row>
    <row r="438" spans="1:48" s="675" customFormat="1" ht="16.5" hidden="1" thickBot="1">
      <c r="A438" s="793"/>
      <c r="B438" s="793" t="s">
        <v>259</v>
      </c>
      <c r="C438" s="786">
        <f t="shared" si="145"/>
        <v>0</v>
      </c>
      <c r="D438" s="771">
        <f t="shared" si="145"/>
        <v>0</v>
      </c>
      <c r="E438" s="1197"/>
      <c r="F438" s="1197"/>
      <c r="G438" s="891"/>
      <c r="H438" s="892"/>
      <c r="I438" s="830">
        <f t="shared" si="149"/>
        <v>0</v>
      </c>
      <c r="J438" s="831">
        <f t="shared" si="149"/>
        <v>0</v>
      </c>
      <c r="K438" s="832">
        <f t="shared" si="149"/>
        <v>0</v>
      </c>
      <c r="L438" s="833">
        <f t="shared" si="149"/>
        <v>0</v>
      </c>
      <c r="M438" s="832">
        <f t="shared" si="149"/>
        <v>0</v>
      </c>
      <c r="N438" s="833">
        <f t="shared" si="149"/>
        <v>0</v>
      </c>
      <c r="O438" s="832">
        <f t="shared" si="149"/>
        <v>0</v>
      </c>
      <c r="P438" s="833">
        <f t="shared" si="149"/>
        <v>0</v>
      </c>
      <c r="Q438" s="832">
        <f t="shared" si="149"/>
        <v>0</v>
      </c>
      <c r="R438" s="833">
        <f t="shared" si="149"/>
        <v>0</v>
      </c>
      <c r="S438" s="832">
        <f t="shared" si="149"/>
        <v>0</v>
      </c>
      <c r="T438" s="833">
        <f t="shared" si="149"/>
        <v>0</v>
      </c>
      <c r="U438" s="832">
        <f t="shared" si="149"/>
        <v>0</v>
      </c>
      <c r="V438" s="833">
        <f t="shared" si="149"/>
        <v>0</v>
      </c>
      <c r="W438" s="832">
        <f t="shared" si="149"/>
        <v>0</v>
      </c>
      <c r="X438" s="833">
        <f t="shared" si="149"/>
        <v>0</v>
      </c>
      <c r="Y438" s="832">
        <f t="shared" si="149"/>
        <v>0</v>
      </c>
      <c r="Z438" s="833">
        <f t="shared" si="149"/>
        <v>0</v>
      </c>
      <c r="AA438" s="834">
        <f t="shared" si="149"/>
        <v>0</v>
      </c>
      <c r="AB438" s="835">
        <f t="shared" si="149"/>
        <v>0</v>
      </c>
      <c r="AC438" s="832">
        <f t="shared" si="149"/>
        <v>0</v>
      </c>
      <c r="AD438" s="833">
        <f t="shared" si="149"/>
        <v>0</v>
      </c>
      <c r="AE438" s="832">
        <f t="shared" si="149"/>
        <v>0</v>
      </c>
      <c r="AF438" s="833">
        <f t="shared" si="149"/>
        <v>0</v>
      </c>
      <c r="AG438" s="832">
        <f t="shared" si="149"/>
        <v>0</v>
      </c>
      <c r="AH438" s="833">
        <f t="shared" si="149"/>
        <v>0</v>
      </c>
      <c r="AI438" s="832">
        <f t="shared" si="149"/>
        <v>0</v>
      </c>
      <c r="AJ438" s="833">
        <f t="shared" si="149"/>
        <v>0</v>
      </c>
      <c r="AK438" s="832">
        <f t="shared" si="149"/>
        <v>0</v>
      </c>
      <c r="AL438" s="833">
        <f t="shared" si="149"/>
        <v>0</v>
      </c>
      <c r="AM438" s="832">
        <f t="shared" si="149"/>
        <v>0</v>
      </c>
      <c r="AN438" s="836">
        <f t="shared" si="149"/>
        <v>0</v>
      </c>
      <c r="AO438" s="832">
        <f t="shared" si="149"/>
        <v>0</v>
      </c>
      <c r="AP438" s="833">
        <f t="shared" si="149"/>
        <v>0</v>
      </c>
      <c r="AQ438" s="832">
        <f t="shared" si="149"/>
        <v>0</v>
      </c>
      <c r="AR438" s="833">
        <f t="shared" si="149"/>
        <v>0</v>
      </c>
      <c r="AS438" s="832">
        <f t="shared" si="149"/>
        <v>0</v>
      </c>
      <c r="AT438" s="833">
        <f t="shared" si="149"/>
        <v>0</v>
      </c>
      <c r="AU438" s="832">
        <f t="shared" si="149"/>
        <v>0</v>
      </c>
      <c r="AV438" s="833">
        <f t="shared" si="149"/>
        <v>0</v>
      </c>
    </row>
    <row r="439" spans="1:48" s="675" customFormat="1" ht="16.5" hidden="1" thickBot="1">
      <c r="A439" s="755" t="s">
        <v>27</v>
      </c>
      <c r="B439" s="755" t="s">
        <v>55</v>
      </c>
      <c r="C439" s="786">
        <f t="shared" si="145"/>
        <v>0</v>
      </c>
      <c r="D439" s="771">
        <f t="shared" si="145"/>
        <v>0</v>
      </c>
      <c r="E439" s="1197"/>
      <c r="F439" s="1197"/>
      <c r="G439" s="891"/>
      <c r="H439" s="892"/>
      <c r="I439" s="830">
        <f t="shared" si="149"/>
        <v>0</v>
      </c>
      <c r="J439" s="831">
        <f t="shared" si="149"/>
        <v>0</v>
      </c>
      <c r="K439" s="832">
        <f t="shared" si="149"/>
        <v>0</v>
      </c>
      <c r="L439" s="833">
        <f t="shared" si="149"/>
        <v>0</v>
      </c>
      <c r="M439" s="832">
        <f t="shared" si="149"/>
        <v>0</v>
      </c>
      <c r="N439" s="833">
        <f t="shared" si="149"/>
        <v>0</v>
      </c>
      <c r="O439" s="832">
        <f t="shared" si="149"/>
        <v>0</v>
      </c>
      <c r="P439" s="833">
        <f t="shared" si="149"/>
        <v>0</v>
      </c>
      <c r="Q439" s="832">
        <f t="shared" si="149"/>
        <v>0</v>
      </c>
      <c r="R439" s="833">
        <f t="shared" si="149"/>
        <v>0</v>
      </c>
      <c r="S439" s="832">
        <f t="shared" si="149"/>
        <v>0</v>
      </c>
      <c r="T439" s="833">
        <f t="shared" si="149"/>
        <v>0</v>
      </c>
      <c r="U439" s="832">
        <f t="shared" si="149"/>
        <v>0</v>
      </c>
      <c r="V439" s="833">
        <f t="shared" si="149"/>
        <v>0</v>
      </c>
      <c r="W439" s="832">
        <f t="shared" si="149"/>
        <v>0</v>
      </c>
      <c r="X439" s="833">
        <f t="shared" si="149"/>
        <v>0</v>
      </c>
      <c r="Y439" s="832">
        <f t="shared" si="149"/>
        <v>0</v>
      </c>
      <c r="Z439" s="833">
        <f t="shared" si="149"/>
        <v>0</v>
      </c>
      <c r="AA439" s="834">
        <f t="shared" si="149"/>
        <v>0</v>
      </c>
      <c r="AB439" s="835">
        <f t="shared" si="149"/>
        <v>0</v>
      </c>
      <c r="AC439" s="832">
        <f t="shared" si="149"/>
        <v>0</v>
      </c>
      <c r="AD439" s="833">
        <f t="shared" si="149"/>
        <v>0</v>
      </c>
      <c r="AE439" s="832">
        <f t="shared" si="149"/>
        <v>0</v>
      </c>
      <c r="AF439" s="833">
        <f t="shared" si="149"/>
        <v>0</v>
      </c>
      <c r="AG439" s="832">
        <f t="shared" si="149"/>
        <v>0</v>
      </c>
      <c r="AH439" s="833">
        <f t="shared" si="149"/>
        <v>0</v>
      </c>
      <c r="AI439" s="832">
        <f t="shared" si="149"/>
        <v>0</v>
      </c>
      <c r="AJ439" s="833">
        <f t="shared" si="149"/>
        <v>0</v>
      </c>
      <c r="AK439" s="832">
        <f t="shared" si="149"/>
        <v>0</v>
      </c>
      <c r="AL439" s="833">
        <f t="shared" si="149"/>
        <v>0</v>
      </c>
      <c r="AM439" s="832">
        <f t="shared" si="149"/>
        <v>0</v>
      </c>
      <c r="AN439" s="836">
        <f t="shared" si="149"/>
        <v>0</v>
      </c>
      <c r="AO439" s="832">
        <f t="shared" si="149"/>
        <v>0</v>
      </c>
      <c r="AP439" s="833">
        <f t="shared" si="149"/>
        <v>0</v>
      </c>
      <c r="AQ439" s="832">
        <f t="shared" si="149"/>
        <v>0</v>
      </c>
      <c r="AR439" s="833">
        <f t="shared" si="149"/>
        <v>0</v>
      </c>
      <c r="AS439" s="832">
        <f t="shared" si="149"/>
        <v>0</v>
      </c>
      <c r="AT439" s="833">
        <f t="shared" si="149"/>
        <v>0</v>
      </c>
      <c r="AU439" s="832">
        <f t="shared" si="149"/>
        <v>0</v>
      </c>
      <c r="AV439" s="833">
        <f t="shared" si="149"/>
        <v>0</v>
      </c>
    </row>
    <row r="440" spans="1:48" s="675" customFormat="1" ht="16.5" hidden="1" thickBot="1">
      <c r="A440" s="755" t="s">
        <v>46</v>
      </c>
      <c r="B440" s="755" t="s">
        <v>120</v>
      </c>
      <c r="C440" s="786">
        <f t="shared" si="145"/>
        <v>1</v>
      </c>
      <c r="D440" s="771">
        <f t="shared" si="145"/>
        <v>0</v>
      </c>
      <c r="E440" s="1197"/>
      <c r="F440" s="1197"/>
      <c r="G440" s="891"/>
      <c r="H440" s="892"/>
      <c r="I440" s="830">
        <f t="shared" si="149"/>
        <v>0</v>
      </c>
      <c r="J440" s="831">
        <f t="shared" si="149"/>
        <v>0</v>
      </c>
      <c r="K440" s="832">
        <f t="shared" si="149"/>
        <v>0</v>
      </c>
      <c r="L440" s="833">
        <f t="shared" si="149"/>
        <v>0</v>
      </c>
      <c r="M440" s="832">
        <f t="shared" si="149"/>
        <v>0</v>
      </c>
      <c r="N440" s="833">
        <f t="shared" si="149"/>
        <v>0</v>
      </c>
      <c r="O440" s="832">
        <f t="shared" si="149"/>
        <v>1</v>
      </c>
      <c r="P440" s="833">
        <f t="shared" si="149"/>
        <v>0</v>
      </c>
      <c r="Q440" s="832">
        <f t="shared" si="149"/>
        <v>0</v>
      </c>
      <c r="R440" s="833">
        <f t="shared" si="149"/>
        <v>0</v>
      </c>
      <c r="S440" s="832">
        <f t="shared" si="149"/>
        <v>0</v>
      </c>
      <c r="T440" s="833">
        <f t="shared" si="149"/>
        <v>0</v>
      </c>
      <c r="U440" s="832">
        <f t="shared" si="149"/>
        <v>0</v>
      </c>
      <c r="V440" s="833">
        <f t="shared" si="149"/>
        <v>0</v>
      </c>
      <c r="W440" s="832">
        <f t="shared" si="149"/>
        <v>0</v>
      </c>
      <c r="X440" s="833">
        <f t="shared" si="149"/>
        <v>0</v>
      </c>
      <c r="Y440" s="832">
        <f t="shared" si="149"/>
        <v>0</v>
      </c>
      <c r="Z440" s="833">
        <f t="shared" si="149"/>
        <v>0</v>
      </c>
      <c r="AA440" s="834">
        <f t="shared" si="149"/>
        <v>0</v>
      </c>
      <c r="AB440" s="835">
        <f t="shared" si="149"/>
        <v>0</v>
      </c>
      <c r="AC440" s="832">
        <f t="shared" si="149"/>
        <v>0</v>
      </c>
      <c r="AD440" s="833">
        <f t="shared" si="149"/>
        <v>0</v>
      </c>
      <c r="AE440" s="832">
        <f t="shared" si="149"/>
        <v>0</v>
      </c>
      <c r="AF440" s="833">
        <f t="shared" si="149"/>
        <v>0</v>
      </c>
      <c r="AG440" s="832">
        <f t="shared" si="149"/>
        <v>0</v>
      </c>
      <c r="AH440" s="833">
        <f t="shared" si="149"/>
        <v>0</v>
      </c>
      <c r="AI440" s="832">
        <f t="shared" si="149"/>
        <v>0</v>
      </c>
      <c r="AJ440" s="833">
        <f t="shared" si="149"/>
        <v>0</v>
      </c>
      <c r="AK440" s="832">
        <f t="shared" si="149"/>
        <v>0</v>
      </c>
      <c r="AL440" s="833">
        <f t="shared" si="149"/>
        <v>0</v>
      </c>
      <c r="AM440" s="832">
        <f t="shared" si="149"/>
        <v>0</v>
      </c>
      <c r="AN440" s="836">
        <f t="shared" si="149"/>
        <v>0</v>
      </c>
      <c r="AO440" s="832">
        <f t="shared" si="149"/>
        <v>0</v>
      </c>
      <c r="AP440" s="833">
        <f t="shared" si="149"/>
        <v>0</v>
      </c>
      <c r="AQ440" s="832">
        <f t="shared" si="149"/>
        <v>0</v>
      </c>
      <c r="AR440" s="833">
        <f t="shared" si="149"/>
        <v>0</v>
      </c>
      <c r="AS440" s="832">
        <f t="shared" si="149"/>
        <v>0</v>
      </c>
      <c r="AT440" s="833">
        <f t="shared" si="149"/>
        <v>0</v>
      </c>
      <c r="AU440" s="832">
        <f t="shared" si="149"/>
        <v>0</v>
      </c>
      <c r="AV440" s="833">
        <f t="shared" si="149"/>
        <v>0</v>
      </c>
    </row>
    <row r="441" spans="1:48" s="675" customFormat="1" ht="16.5" hidden="1" thickBot="1">
      <c r="A441" s="755" t="s">
        <v>68</v>
      </c>
      <c r="B441" s="755" t="s">
        <v>56</v>
      </c>
      <c r="C441" s="786">
        <f t="shared" ref="C441:D456" si="150">C135-C288</f>
        <v>0</v>
      </c>
      <c r="D441" s="771">
        <f t="shared" si="150"/>
        <v>0</v>
      </c>
      <c r="E441" s="1197"/>
      <c r="F441" s="1197"/>
      <c r="G441" s="891"/>
      <c r="H441" s="892"/>
      <c r="I441" s="830">
        <f t="shared" si="149"/>
        <v>0</v>
      </c>
      <c r="J441" s="831">
        <f t="shared" si="149"/>
        <v>0</v>
      </c>
      <c r="K441" s="832">
        <f t="shared" si="149"/>
        <v>0</v>
      </c>
      <c r="L441" s="833">
        <f t="shared" si="149"/>
        <v>0</v>
      </c>
      <c r="M441" s="832">
        <f t="shared" si="149"/>
        <v>0</v>
      </c>
      <c r="N441" s="833">
        <f t="shared" si="149"/>
        <v>0</v>
      </c>
      <c r="O441" s="832">
        <f t="shared" si="149"/>
        <v>0</v>
      </c>
      <c r="P441" s="833">
        <f t="shared" si="149"/>
        <v>0</v>
      </c>
      <c r="Q441" s="832">
        <f t="shared" si="149"/>
        <v>0</v>
      </c>
      <c r="R441" s="833">
        <f t="shared" si="149"/>
        <v>0</v>
      </c>
      <c r="S441" s="832">
        <f t="shared" si="149"/>
        <v>0</v>
      </c>
      <c r="T441" s="833">
        <f t="shared" si="149"/>
        <v>0</v>
      </c>
      <c r="U441" s="832">
        <f t="shared" si="149"/>
        <v>0</v>
      </c>
      <c r="V441" s="833">
        <f t="shared" si="149"/>
        <v>0</v>
      </c>
      <c r="W441" s="832">
        <f t="shared" si="149"/>
        <v>0</v>
      </c>
      <c r="X441" s="833">
        <f t="shared" ref="X441:AV441" si="151">X135-X288</f>
        <v>0</v>
      </c>
      <c r="Y441" s="832">
        <f t="shared" si="151"/>
        <v>0</v>
      </c>
      <c r="Z441" s="833">
        <f t="shared" si="151"/>
        <v>0</v>
      </c>
      <c r="AA441" s="834">
        <f t="shared" si="151"/>
        <v>0</v>
      </c>
      <c r="AB441" s="835">
        <f t="shared" si="151"/>
        <v>0</v>
      </c>
      <c r="AC441" s="832">
        <f t="shared" si="151"/>
        <v>0</v>
      </c>
      <c r="AD441" s="833">
        <f t="shared" si="151"/>
        <v>0</v>
      </c>
      <c r="AE441" s="832">
        <f t="shared" si="151"/>
        <v>0</v>
      </c>
      <c r="AF441" s="833">
        <f t="shared" si="151"/>
        <v>0</v>
      </c>
      <c r="AG441" s="832">
        <f t="shared" si="151"/>
        <v>0</v>
      </c>
      <c r="AH441" s="833">
        <f t="shared" si="151"/>
        <v>0</v>
      </c>
      <c r="AI441" s="832">
        <f t="shared" si="151"/>
        <v>0</v>
      </c>
      <c r="AJ441" s="833">
        <f t="shared" si="151"/>
        <v>0</v>
      </c>
      <c r="AK441" s="832">
        <f t="shared" si="151"/>
        <v>0</v>
      </c>
      <c r="AL441" s="833">
        <f t="shared" si="151"/>
        <v>0</v>
      </c>
      <c r="AM441" s="832">
        <f t="shared" si="151"/>
        <v>0</v>
      </c>
      <c r="AN441" s="836">
        <f t="shared" si="151"/>
        <v>0</v>
      </c>
      <c r="AO441" s="832">
        <f t="shared" si="151"/>
        <v>0</v>
      </c>
      <c r="AP441" s="833">
        <f t="shared" si="151"/>
        <v>0</v>
      </c>
      <c r="AQ441" s="832">
        <f t="shared" si="151"/>
        <v>0</v>
      </c>
      <c r="AR441" s="833">
        <f t="shared" si="151"/>
        <v>0</v>
      </c>
      <c r="AS441" s="832">
        <f t="shared" si="151"/>
        <v>0</v>
      </c>
      <c r="AT441" s="833">
        <f t="shared" si="151"/>
        <v>0</v>
      </c>
      <c r="AU441" s="832">
        <f t="shared" si="151"/>
        <v>0</v>
      </c>
      <c r="AV441" s="833">
        <f t="shared" si="151"/>
        <v>0</v>
      </c>
    </row>
    <row r="442" spans="1:48" s="675" customFormat="1" ht="16.5" hidden="1" thickBot="1">
      <c r="A442" s="755" t="s">
        <v>4</v>
      </c>
      <c r="B442" s="755" t="s">
        <v>88</v>
      </c>
      <c r="C442" s="786">
        <f t="shared" si="150"/>
        <v>0</v>
      </c>
      <c r="D442" s="771">
        <f t="shared" si="150"/>
        <v>0</v>
      </c>
      <c r="E442" s="1197"/>
      <c r="F442" s="1197"/>
      <c r="G442" s="891"/>
      <c r="H442" s="892"/>
      <c r="I442" s="830">
        <f t="shared" ref="I442:AV448" si="152">I136-I289</f>
        <v>0</v>
      </c>
      <c r="J442" s="831">
        <f t="shared" si="152"/>
        <v>0</v>
      </c>
      <c r="K442" s="832">
        <f t="shared" si="152"/>
        <v>0</v>
      </c>
      <c r="L442" s="833">
        <f t="shared" si="152"/>
        <v>0</v>
      </c>
      <c r="M442" s="832">
        <f t="shared" si="152"/>
        <v>0</v>
      </c>
      <c r="N442" s="833">
        <f t="shared" si="152"/>
        <v>0</v>
      </c>
      <c r="O442" s="848">
        <f t="shared" si="152"/>
        <v>0</v>
      </c>
      <c r="P442" s="849">
        <f t="shared" si="152"/>
        <v>0</v>
      </c>
      <c r="Q442" s="848">
        <f t="shared" si="152"/>
        <v>0</v>
      </c>
      <c r="R442" s="833">
        <f t="shared" si="152"/>
        <v>0</v>
      </c>
      <c r="S442" s="832">
        <f t="shared" si="152"/>
        <v>0</v>
      </c>
      <c r="T442" s="833">
        <f t="shared" si="152"/>
        <v>0</v>
      </c>
      <c r="U442" s="832">
        <f t="shared" si="152"/>
        <v>0</v>
      </c>
      <c r="V442" s="833">
        <f t="shared" si="152"/>
        <v>0</v>
      </c>
      <c r="W442" s="832">
        <f t="shared" si="152"/>
        <v>0</v>
      </c>
      <c r="X442" s="833">
        <f t="shared" si="152"/>
        <v>0</v>
      </c>
      <c r="Y442" s="832">
        <f t="shared" si="152"/>
        <v>0</v>
      </c>
      <c r="Z442" s="833">
        <f t="shared" si="152"/>
        <v>0</v>
      </c>
      <c r="AA442" s="834">
        <f t="shared" si="152"/>
        <v>0</v>
      </c>
      <c r="AB442" s="835">
        <f t="shared" si="152"/>
        <v>0</v>
      </c>
      <c r="AC442" s="832">
        <f t="shared" si="152"/>
        <v>0</v>
      </c>
      <c r="AD442" s="833">
        <f t="shared" si="152"/>
        <v>0</v>
      </c>
      <c r="AE442" s="832">
        <f t="shared" si="152"/>
        <v>0</v>
      </c>
      <c r="AF442" s="833">
        <f t="shared" si="152"/>
        <v>0</v>
      </c>
      <c r="AG442" s="832">
        <f t="shared" si="152"/>
        <v>0</v>
      </c>
      <c r="AH442" s="833">
        <f t="shared" si="152"/>
        <v>0</v>
      </c>
      <c r="AI442" s="832">
        <f t="shared" si="152"/>
        <v>0</v>
      </c>
      <c r="AJ442" s="833">
        <f t="shared" si="152"/>
        <v>0</v>
      </c>
      <c r="AK442" s="832">
        <f t="shared" si="152"/>
        <v>0</v>
      </c>
      <c r="AL442" s="833">
        <f t="shared" si="152"/>
        <v>0</v>
      </c>
      <c r="AM442" s="832">
        <f t="shared" si="152"/>
        <v>0</v>
      </c>
      <c r="AN442" s="836">
        <f t="shared" si="152"/>
        <v>0</v>
      </c>
      <c r="AO442" s="832">
        <f t="shared" si="152"/>
        <v>0</v>
      </c>
      <c r="AP442" s="833">
        <f t="shared" si="152"/>
        <v>0</v>
      </c>
      <c r="AQ442" s="832">
        <f t="shared" si="152"/>
        <v>0</v>
      </c>
      <c r="AR442" s="833">
        <f t="shared" si="152"/>
        <v>0</v>
      </c>
      <c r="AS442" s="832">
        <f t="shared" si="152"/>
        <v>0</v>
      </c>
      <c r="AT442" s="833">
        <f t="shared" si="152"/>
        <v>0</v>
      </c>
      <c r="AU442" s="832">
        <f t="shared" si="152"/>
        <v>0</v>
      </c>
      <c r="AV442" s="833">
        <f t="shared" si="152"/>
        <v>0</v>
      </c>
    </row>
    <row r="443" spans="1:48" s="675" customFormat="1" ht="16.5" hidden="1" thickBot="1">
      <c r="A443" s="760" t="s">
        <v>108</v>
      </c>
      <c r="B443" s="760" t="s">
        <v>86</v>
      </c>
      <c r="C443" s="786">
        <f t="shared" si="150"/>
        <v>0</v>
      </c>
      <c r="D443" s="771">
        <f t="shared" si="150"/>
        <v>0</v>
      </c>
      <c r="E443" s="1197"/>
      <c r="F443" s="1197"/>
      <c r="G443" s="891"/>
      <c r="H443" s="892"/>
      <c r="I443" s="830">
        <f t="shared" si="152"/>
        <v>0</v>
      </c>
      <c r="J443" s="831">
        <f t="shared" si="152"/>
        <v>0</v>
      </c>
      <c r="K443" s="832">
        <f t="shared" si="152"/>
        <v>0</v>
      </c>
      <c r="L443" s="833">
        <f t="shared" si="152"/>
        <v>0</v>
      </c>
      <c r="M443" s="832">
        <f t="shared" si="152"/>
        <v>0</v>
      </c>
      <c r="N443" s="833">
        <f t="shared" si="152"/>
        <v>0</v>
      </c>
      <c r="O443" s="848">
        <f t="shared" si="152"/>
        <v>0</v>
      </c>
      <c r="P443" s="849">
        <f t="shared" si="152"/>
        <v>0</v>
      </c>
      <c r="Q443" s="848">
        <f t="shared" si="152"/>
        <v>0</v>
      </c>
      <c r="R443" s="833">
        <f t="shared" si="152"/>
        <v>0</v>
      </c>
      <c r="S443" s="832">
        <f t="shared" si="152"/>
        <v>0</v>
      </c>
      <c r="T443" s="833">
        <f t="shared" si="152"/>
        <v>0</v>
      </c>
      <c r="U443" s="832">
        <f t="shared" si="152"/>
        <v>0</v>
      </c>
      <c r="V443" s="833">
        <f t="shared" si="152"/>
        <v>0</v>
      </c>
      <c r="W443" s="832">
        <f t="shared" si="152"/>
        <v>0</v>
      </c>
      <c r="X443" s="833">
        <f t="shared" si="152"/>
        <v>0</v>
      </c>
      <c r="Y443" s="832">
        <f t="shared" si="152"/>
        <v>0</v>
      </c>
      <c r="Z443" s="833">
        <f t="shared" si="152"/>
        <v>0</v>
      </c>
      <c r="AA443" s="834">
        <f t="shared" si="152"/>
        <v>0</v>
      </c>
      <c r="AB443" s="835">
        <f t="shared" si="152"/>
        <v>0</v>
      </c>
      <c r="AC443" s="832">
        <f t="shared" si="152"/>
        <v>0</v>
      </c>
      <c r="AD443" s="833">
        <f t="shared" si="152"/>
        <v>0</v>
      </c>
      <c r="AE443" s="832">
        <f t="shared" si="152"/>
        <v>0</v>
      </c>
      <c r="AF443" s="833">
        <f t="shared" si="152"/>
        <v>0</v>
      </c>
      <c r="AG443" s="832">
        <f t="shared" si="152"/>
        <v>0</v>
      </c>
      <c r="AH443" s="833">
        <f t="shared" si="152"/>
        <v>0</v>
      </c>
      <c r="AI443" s="832">
        <f t="shared" si="152"/>
        <v>0</v>
      </c>
      <c r="AJ443" s="833">
        <f t="shared" si="152"/>
        <v>0</v>
      </c>
      <c r="AK443" s="832">
        <f t="shared" si="152"/>
        <v>0</v>
      </c>
      <c r="AL443" s="833">
        <f t="shared" si="152"/>
        <v>0</v>
      </c>
      <c r="AM443" s="832">
        <f t="shared" si="152"/>
        <v>0</v>
      </c>
      <c r="AN443" s="836">
        <f t="shared" si="152"/>
        <v>0</v>
      </c>
      <c r="AO443" s="832">
        <f t="shared" si="152"/>
        <v>0</v>
      </c>
      <c r="AP443" s="833">
        <f t="shared" si="152"/>
        <v>0</v>
      </c>
      <c r="AQ443" s="832">
        <f t="shared" si="152"/>
        <v>0</v>
      </c>
      <c r="AR443" s="833">
        <f t="shared" si="152"/>
        <v>0</v>
      </c>
      <c r="AS443" s="832">
        <f t="shared" si="152"/>
        <v>0</v>
      </c>
      <c r="AT443" s="833">
        <f t="shared" si="152"/>
        <v>0</v>
      </c>
      <c r="AU443" s="832">
        <f t="shared" si="152"/>
        <v>0</v>
      </c>
      <c r="AV443" s="833">
        <f t="shared" si="152"/>
        <v>0</v>
      </c>
    </row>
    <row r="444" spans="1:48" s="675" customFormat="1" ht="16.5" hidden="1" thickBot="1">
      <c r="A444" s="749" t="s">
        <v>260</v>
      </c>
      <c r="B444" s="750" t="s">
        <v>261</v>
      </c>
      <c r="C444" s="780">
        <f t="shared" si="150"/>
        <v>46</v>
      </c>
      <c r="D444" s="781">
        <f t="shared" si="150"/>
        <v>3620.3999999999996</v>
      </c>
      <c r="E444" s="1197"/>
      <c r="F444" s="1197"/>
      <c r="G444" s="889"/>
      <c r="H444" s="890"/>
      <c r="I444" s="823">
        <f t="shared" si="152"/>
        <v>4</v>
      </c>
      <c r="J444" s="824">
        <f t="shared" si="152"/>
        <v>0</v>
      </c>
      <c r="K444" s="825">
        <f t="shared" si="152"/>
        <v>3</v>
      </c>
      <c r="L444" s="826">
        <f t="shared" si="152"/>
        <v>-950</v>
      </c>
      <c r="M444" s="825">
        <f t="shared" si="152"/>
        <v>8</v>
      </c>
      <c r="N444" s="826">
        <f t="shared" si="152"/>
        <v>0</v>
      </c>
      <c r="O444" s="825">
        <f t="shared" si="152"/>
        <v>-2</v>
      </c>
      <c r="P444" s="826">
        <f t="shared" si="152"/>
        <v>5</v>
      </c>
      <c r="Q444" s="825">
        <f t="shared" si="152"/>
        <v>8</v>
      </c>
      <c r="R444" s="826">
        <f t="shared" si="152"/>
        <v>2635</v>
      </c>
      <c r="S444" s="825">
        <f t="shared" si="152"/>
        <v>4</v>
      </c>
      <c r="T444" s="826">
        <f t="shared" si="152"/>
        <v>0</v>
      </c>
      <c r="U444" s="825">
        <f t="shared" si="152"/>
        <v>-1</v>
      </c>
      <c r="V444" s="826">
        <f t="shared" si="152"/>
        <v>-300</v>
      </c>
      <c r="W444" s="825">
        <f t="shared" si="152"/>
        <v>-3</v>
      </c>
      <c r="X444" s="826">
        <f t="shared" si="152"/>
        <v>-117</v>
      </c>
      <c r="Y444" s="825">
        <f t="shared" si="152"/>
        <v>1</v>
      </c>
      <c r="Z444" s="826">
        <f t="shared" si="152"/>
        <v>-70</v>
      </c>
      <c r="AA444" s="860">
        <f t="shared" si="152"/>
        <v>24</v>
      </c>
      <c r="AB444" s="861">
        <f t="shared" si="152"/>
        <v>2417.4</v>
      </c>
      <c r="AC444" s="825">
        <f t="shared" si="152"/>
        <v>-1</v>
      </c>
      <c r="AD444" s="826">
        <f t="shared" si="152"/>
        <v>0</v>
      </c>
      <c r="AE444" s="825">
        <f t="shared" si="152"/>
        <v>2</v>
      </c>
      <c r="AF444" s="826">
        <f t="shared" si="152"/>
        <v>10</v>
      </c>
      <c r="AG444" s="825">
        <f t="shared" si="152"/>
        <v>1</v>
      </c>
      <c r="AH444" s="826">
        <f t="shared" si="152"/>
        <v>-500</v>
      </c>
      <c r="AI444" s="825">
        <f t="shared" si="152"/>
        <v>3</v>
      </c>
      <c r="AJ444" s="826">
        <f t="shared" si="152"/>
        <v>100</v>
      </c>
      <c r="AK444" s="825">
        <f t="shared" si="152"/>
        <v>2</v>
      </c>
      <c r="AL444" s="826">
        <f t="shared" si="152"/>
        <v>0</v>
      </c>
      <c r="AM444" s="825">
        <f t="shared" si="152"/>
        <v>2</v>
      </c>
      <c r="AN444" s="829">
        <f t="shared" si="152"/>
        <v>1255</v>
      </c>
      <c r="AO444" s="854">
        <f t="shared" si="152"/>
        <v>-3</v>
      </c>
      <c r="AP444" s="855">
        <f t="shared" si="152"/>
        <v>-95</v>
      </c>
      <c r="AQ444" s="825">
        <f t="shared" si="152"/>
        <v>6</v>
      </c>
      <c r="AR444" s="826">
        <f t="shared" si="152"/>
        <v>-25</v>
      </c>
      <c r="AS444" s="825">
        <f t="shared" si="152"/>
        <v>4</v>
      </c>
      <c r="AT444" s="826">
        <f t="shared" si="152"/>
        <v>1672.4</v>
      </c>
      <c r="AU444" s="825">
        <f t="shared" si="152"/>
        <v>8</v>
      </c>
      <c r="AV444" s="826">
        <f t="shared" si="152"/>
        <v>0</v>
      </c>
    </row>
    <row r="445" spans="1:48" s="675" customFormat="1" ht="16.5" hidden="1" thickBot="1">
      <c r="A445" s="755"/>
      <c r="B445" s="755" t="s">
        <v>36</v>
      </c>
      <c r="C445" s="786">
        <f t="shared" si="150"/>
        <v>0</v>
      </c>
      <c r="D445" s="789">
        <f t="shared" si="150"/>
        <v>0</v>
      </c>
      <c r="E445" s="1197"/>
      <c r="F445" s="1197"/>
      <c r="G445" s="891"/>
      <c r="H445" s="890"/>
      <c r="I445" s="830">
        <f t="shared" si="152"/>
        <v>0</v>
      </c>
      <c r="J445" s="831">
        <f t="shared" si="152"/>
        <v>0</v>
      </c>
      <c r="K445" s="832">
        <f t="shared" si="152"/>
        <v>0</v>
      </c>
      <c r="L445" s="833">
        <f t="shared" si="152"/>
        <v>0</v>
      </c>
      <c r="M445" s="832">
        <f t="shared" si="152"/>
        <v>0</v>
      </c>
      <c r="N445" s="833">
        <f t="shared" si="152"/>
        <v>0</v>
      </c>
      <c r="O445" s="832">
        <f t="shared" si="152"/>
        <v>0</v>
      </c>
      <c r="P445" s="833">
        <f t="shared" si="152"/>
        <v>0</v>
      </c>
      <c r="Q445" s="832">
        <f t="shared" si="152"/>
        <v>0</v>
      </c>
      <c r="R445" s="833">
        <f t="shared" si="152"/>
        <v>0</v>
      </c>
      <c r="S445" s="832">
        <f t="shared" si="152"/>
        <v>0</v>
      </c>
      <c r="T445" s="833">
        <f t="shared" si="152"/>
        <v>0</v>
      </c>
      <c r="U445" s="832">
        <f t="shared" si="152"/>
        <v>0</v>
      </c>
      <c r="V445" s="833">
        <f t="shared" si="152"/>
        <v>0</v>
      </c>
      <c r="W445" s="832">
        <f t="shared" si="152"/>
        <v>0</v>
      </c>
      <c r="X445" s="833">
        <f t="shared" si="152"/>
        <v>0</v>
      </c>
      <c r="Y445" s="832">
        <f t="shared" si="152"/>
        <v>0</v>
      </c>
      <c r="Z445" s="833">
        <f t="shared" si="152"/>
        <v>0</v>
      </c>
      <c r="AA445" s="834">
        <f t="shared" si="152"/>
        <v>0</v>
      </c>
      <c r="AB445" s="835">
        <f t="shared" si="152"/>
        <v>0</v>
      </c>
      <c r="AC445" s="832">
        <f t="shared" si="152"/>
        <v>0</v>
      </c>
      <c r="AD445" s="833">
        <f t="shared" si="152"/>
        <v>0</v>
      </c>
      <c r="AE445" s="832">
        <f t="shared" si="152"/>
        <v>0</v>
      </c>
      <c r="AF445" s="833">
        <f t="shared" si="152"/>
        <v>0</v>
      </c>
      <c r="AG445" s="832">
        <f t="shared" si="152"/>
        <v>0</v>
      </c>
      <c r="AH445" s="833">
        <f t="shared" si="152"/>
        <v>0</v>
      </c>
      <c r="AI445" s="832">
        <f t="shared" si="152"/>
        <v>0</v>
      </c>
      <c r="AJ445" s="833">
        <f t="shared" si="152"/>
        <v>0</v>
      </c>
      <c r="AK445" s="832">
        <f t="shared" si="152"/>
        <v>0</v>
      </c>
      <c r="AL445" s="833">
        <f t="shared" si="152"/>
        <v>0</v>
      </c>
      <c r="AM445" s="832">
        <f t="shared" si="152"/>
        <v>0</v>
      </c>
      <c r="AN445" s="836">
        <f t="shared" si="152"/>
        <v>0</v>
      </c>
      <c r="AO445" s="832">
        <f t="shared" si="152"/>
        <v>0</v>
      </c>
      <c r="AP445" s="833">
        <f t="shared" si="152"/>
        <v>0</v>
      </c>
      <c r="AQ445" s="832">
        <f t="shared" si="152"/>
        <v>0</v>
      </c>
      <c r="AR445" s="833">
        <f t="shared" si="152"/>
        <v>0</v>
      </c>
      <c r="AS445" s="832">
        <f t="shared" si="152"/>
        <v>0</v>
      </c>
      <c r="AT445" s="833">
        <f t="shared" si="152"/>
        <v>0</v>
      </c>
      <c r="AU445" s="832">
        <f t="shared" si="152"/>
        <v>0</v>
      </c>
      <c r="AV445" s="833">
        <f t="shared" si="152"/>
        <v>0</v>
      </c>
    </row>
    <row r="446" spans="1:48" s="675" customFormat="1" ht="16.5" hidden="1" thickBot="1">
      <c r="A446" s="755" t="s">
        <v>37</v>
      </c>
      <c r="B446" s="755" t="s">
        <v>262</v>
      </c>
      <c r="C446" s="786">
        <f t="shared" si="150"/>
        <v>0</v>
      </c>
      <c r="D446" s="771">
        <f t="shared" si="150"/>
        <v>0</v>
      </c>
      <c r="E446" s="1197"/>
      <c r="F446" s="1197"/>
      <c r="G446" s="891"/>
      <c r="H446" s="892"/>
      <c r="I446" s="830">
        <f t="shared" si="152"/>
        <v>0</v>
      </c>
      <c r="J446" s="831">
        <f t="shared" si="152"/>
        <v>0</v>
      </c>
      <c r="K446" s="832">
        <f t="shared" si="152"/>
        <v>0</v>
      </c>
      <c r="L446" s="833">
        <f t="shared" si="152"/>
        <v>0</v>
      </c>
      <c r="M446" s="832">
        <f t="shared" si="152"/>
        <v>0</v>
      </c>
      <c r="N446" s="833">
        <f t="shared" si="152"/>
        <v>0</v>
      </c>
      <c r="O446" s="832">
        <f t="shared" si="152"/>
        <v>0</v>
      </c>
      <c r="P446" s="833">
        <f t="shared" si="152"/>
        <v>0</v>
      </c>
      <c r="Q446" s="832">
        <f t="shared" si="152"/>
        <v>0</v>
      </c>
      <c r="R446" s="833">
        <f t="shared" si="152"/>
        <v>0</v>
      </c>
      <c r="S446" s="832">
        <f t="shared" si="152"/>
        <v>0</v>
      </c>
      <c r="T446" s="833">
        <f t="shared" si="152"/>
        <v>0</v>
      </c>
      <c r="U446" s="832">
        <f t="shared" si="152"/>
        <v>0</v>
      </c>
      <c r="V446" s="833">
        <f t="shared" si="152"/>
        <v>0</v>
      </c>
      <c r="W446" s="832">
        <f t="shared" si="152"/>
        <v>0</v>
      </c>
      <c r="X446" s="833">
        <f t="shared" si="152"/>
        <v>0</v>
      </c>
      <c r="Y446" s="832">
        <f t="shared" si="152"/>
        <v>0</v>
      </c>
      <c r="Z446" s="833">
        <f t="shared" si="152"/>
        <v>0</v>
      </c>
      <c r="AA446" s="834">
        <f t="shared" si="152"/>
        <v>0</v>
      </c>
      <c r="AB446" s="835">
        <f t="shared" si="152"/>
        <v>0</v>
      </c>
      <c r="AC446" s="832">
        <f t="shared" si="152"/>
        <v>0</v>
      </c>
      <c r="AD446" s="833">
        <f t="shared" si="152"/>
        <v>0</v>
      </c>
      <c r="AE446" s="832">
        <f t="shared" si="152"/>
        <v>0</v>
      </c>
      <c r="AF446" s="833">
        <f t="shared" si="152"/>
        <v>0</v>
      </c>
      <c r="AG446" s="832">
        <f t="shared" si="152"/>
        <v>0</v>
      </c>
      <c r="AH446" s="833">
        <f t="shared" si="152"/>
        <v>0</v>
      </c>
      <c r="AI446" s="832">
        <f t="shared" si="152"/>
        <v>0</v>
      </c>
      <c r="AJ446" s="833">
        <f t="shared" si="152"/>
        <v>0</v>
      </c>
      <c r="AK446" s="832">
        <f t="shared" si="152"/>
        <v>0</v>
      </c>
      <c r="AL446" s="833">
        <f t="shared" si="152"/>
        <v>0</v>
      </c>
      <c r="AM446" s="832">
        <f t="shared" si="152"/>
        <v>0</v>
      </c>
      <c r="AN446" s="836">
        <f t="shared" si="152"/>
        <v>0</v>
      </c>
      <c r="AO446" s="832">
        <f t="shared" si="152"/>
        <v>0</v>
      </c>
      <c r="AP446" s="833">
        <f t="shared" si="152"/>
        <v>0</v>
      </c>
      <c r="AQ446" s="832">
        <f t="shared" si="152"/>
        <v>0</v>
      </c>
      <c r="AR446" s="833">
        <f t="shared" si="152"/>
        <v>0</v>
      </c>
      <c r="AS446" s="832">
        <f t="shared" si="152"/>
        <v>0</v>
      </c>
      <c r="AT446" s="833">
        <f t="shared" si="152"/>
        <v>0</v>
      </c>
      <c r="AU446" s="832">
        <f t="shared" si="152"/>
        <v>0</v>
      </c>
      <c r="AV446" s="833">
        <f t="shared" si="152"/>
        <v>0</v>
      </c>
    </row>
    <row r="447" spans="1:48" s="675" customFormat="1" ht="16.5" hidden="1" thickBot="1">
      <c r="A447" s="755" t="s">
        <v>27</v>
      </c>
      <c r="B447" s="755" t="s">
        <v>263</v>
      </c>
      <c r="C447" s="786">
        <f t="shared" si="150"/>
        <v>5</v>
      </c>
      <c r="D447" s="771">
        <f t="shared" si="150"/>
        <v>0</v>
      </c>
      <c r="E447" s="1197"/>
      <c r="F447" s="1197"/>
      <c r="G447" s="891"/>
      <c r="H447" s="892"/>
      <c r="I447" s="830">
        <f t="shared" si="152"/>
        <v>2</v>
      </c>
      <c r="J447" s="831">
        <f t="shared" si="152"/>
        <v>0</v>
      </c>
      <c r="K447" s="832">
        <f t="shared" si="152"/>
        <v>0</v>
      </c>
      <c r="L447" s="833">
        <f t="shared" si="152"/>
        <v>0</v>
      </c>
      <c r="M447" s="832">
        <f t="shared" si="152"/>
        <v>1</v>
      </c>
      <c r="N447" s="833">
        <f t="shared" si="152"/>
        <v>0</v>
      </c>
      <c r="O447" s="832">
        <f t="shared" si="152"/>
        <v>0</v>
      </c>
      <c r="P447" s="833">
        <f t="shared" si="152"/>
        <v>0</v>
      </c>
      <c r="Q447" s="832">
        <f t="shared" si="152"/>
        <v>1</v>
      </c>
      <c r="R447" s="833">
        <f t="shared" si="152"/>
        <v>0</v>
      </c>
      <c r="S447" s="832">
        <f t="shared" si="152"/>
        <v>0</v>
      </c>
      <c r="T447" s="833">
        <f t="shared" si="152"/>
        <v>0</v>
      </c>
      <c r="U447" s="832">
        <f t="shared" si="152"/>
        <v>0</v>
      </c>
      <c r="V447" s="833">
        <f t="shared" si="152"/>
        <v>0</v>
      </c>
      <c r="W447" s="832">
        <f t="shared" si="152"/>
        <v>0</v>
      </c>
      <c r="X447" s="833">
        <f t="shared" si="152"/>
        <v>0</v>
      </c>
      <c r="Y447" s="832">
        <f t="shared" si="152"/>
        <v>0</v>
      </c>
      <c r="Z447" s="833">
        <f t="shared" si="152"/>
        <v>0</v>
      </c>
      <c r="AA447" s="834">
        <f t="shared" si="152"/>
        <v>1</v>
      </c>
      <c r="AB447" s="835">
        <f t="shared" si="152"/>
        <v>0</v>
      </c>
      <c r="AC447" s="832">
        <f t="shared" si="152"/>
        <v>0</v>
      </c>
      <c r="AD447" s="833">
        <f t="shared" si="152"/>
        <v>0</v>
      </c>
      <c r="AE447" s="832">
        <f t="shared" si="152"/>
        <v>1</v>
      </c>
      <c r="AF447" s="833">
        <f t="shared" si="152"/>
        <v>0</v>
      </c>
      <c r="AG447" s="832">
        <f t="shared" si="152"/>
        <v>0</v>
      </c>
      <c r="AH447" s="833">
        <f t="shared" si="152"/>
        <v>0</v>
      </c>
      <c r="AI447" s="832">
        <f t="shared" si="152"/>
        <v>0</v>
      </c>
      <c r="AJ447" s="833">
        <f t="shared" si="152"/>
        <v>0</v>
      </c>
      <c r="AK447" s="832">
        <f t="shared" si="152"/>
        <v>0</v>
      </c>
      <c r="AL447" s="833">
        <f t="shared" si="152"/>
        <v>0</v>
      </c>
      <c r="AM447" s="832">
        <f t="shared" si="152"/>
        <v>0</v>
      </c>
      <c r="AN447" s="836">
        <f t="shared" si="152"/>
        <v>0</v>
      </c>
      <c r="AO447" s="832">
        <f t="shared" si="152"/>
        <v>0</v>
      </c>
      <c r="AP447" s="833">
        <f t="shared" si="152"/>
        <v>0</v>
      </c>
      <c r="AQ447" s="832">
        <f t="shared" si="152"/>
        <v>0</v>
      </c>
      <c r="AR447" s="833">
        <f t="shared" si="152"/>
        <v>0</v>
      </c>
      <c r="AS447" s="832">
        <f t="shared" si="152"/>
        <v>0</v>
      </c>
      <c r="AT447" s="833">
        <f t="shared" si="152"/>
        <v>0</v>
      </c>
      <c r="AU447" s="832">
        <f t="shared" si="152"/>
        <v>0</v>
      </c>
      <c r="AV447" s="833">
        <f t="shared" si="152"/>
        <v>0</v>
      </c>
    </row>
    <row r="448" spans="1:48" s="675" customFormat="1" ht="16.5" hidden="1" thickBot="1">
      <c r="A448" s="755" t="s">
        <v>46</v>
      </c>
      <c r="B448" s="755" t="s">
        <v>264</v>
      </c>
      <c r="C448" s="786">
        <f t="shared" si="150"/>
        <v>0</v>
      </c>
      <c r="D448" s="771">
        <f t="shared" si="150"/>
        <v>0</v>
      </c>
      <c r="E448" s="1197"/>
      <c r="F448" s="1197"/>
      <c r="G448" s="891"/>
      <c r="H448" s="892"/>
      <c r="I448" s="830">
        <f t="shared" si="152"/>
        <v>0</v>
      </c>
      <c r="J448" s="831">
        <f t="shared" si="152"/>
        <v>0</v>
      </c>
      <c r="K448" s="848">
        <f t="shared" si="152"/>
        <v>0</v>
      </c>
      <c r="L448" s="833">
        <f t="shared" si="152"/>
        <v>0</v>
      </c>
      <c r="M448" s="832">
        <f t="shared" si="152"/>
        <v>0</v>
      </c>
      <c r="N448" s="833">
        <f t="shared" si="152"/>
        <v>0</v>
      </c>
      <c r="O448" s="832">
        <f t="shared" si="152"/>
        <v>0</v>
      </c>
      <c r="P448" s="833">
        <f t="shared" si="152"/>
        <v>0</v>
      </c>
      <c r="Q448" s="832">
        <f t="shared" si="152"/>
        <v>0</v>
      </c>
      <c r="R448" s="833">
        <f t="shared" si="152"/>
        <v>0</v>
      </c>
      <c r="S448" s="832">
        <f t="shared" si="152"/>
        <v>0</v>
      </c>
      <c r="T448" s="833">
        <f t="shared" si="152"/>
        <v>0</v>
      </c>
      <c r="U448" s="832">
        <f t="shared" si="152"/>
        <v>0</v>
      </c>
      <c r="V448" s="833">
        <f t="shared" si="152"/>
        <v>0</v>
      </c>
      <c r="W448" s="832">
        <f t="shared" si="152"/>
        <v>0</v>
      </c>
      <c r="X448" s="833">
        <f t="shared" ref="X448:AV448" si="153">X142-X295</f>
        <v>0</v>
      </c>
      <c r="Y448" s="832">
        <f t="shared" si="153"/>
        <v>0</v>
      </c>
      <c r="Z448" s="833">
        <f t="shared" si="153"/>
        <v>0</v>
      </c>
      <c r="AA448" s="834">
        <f t="shared" si="153"/>
        <v>0</v>
      </c>
      <c r="AB448" s="835">
        <f t="shared" si="153"/>
        <v>0</v>
      </c>
      <c r="AC448" s="832">
        <f t="shared" si="153"/>
        <v>0</v>
      </c>
      <c r="AD448" s="833">
        <f t="shared" si="153"/>
        <v>0</v>
      </c>
      <c r="AE448" s="832">
        <f t="shared" si="153"/>
        <v>0</v>
      </c>
      <c r="AF448" s="833">
        <f t="shared" si="153"/>
        <v>0</v>
      </c>
      <c r="AG448" s="832">
        <f t="shared" si="153"/>
        <v>0</v>
      </c>
      <c r="AH448" s="833">
        <f t="shared" si="153"/>
        <v>0</v>
      </c>
      <c r="AI448" s="832">
        <f t="shared" si="153"/>
        <v>0</v>
      </c>
      <c r="AJ448" s="833">
        <f t="shared" si="153"/>
        <v>0</v>
      </c>
      <c r="AK448" s="832">
        <f t="shared" si="153"/>
        <v>0</v>
      </c>
      <c r="AL448" s="833">
        <f t="shared" si="153"/>
        <v>0</v>
      </c>
      <c r="AM448" s="832">
        <f t="shared" si="153"/>
        <v>0</v>
      </c>
      <c r="AN448" s="836">
        <f t="shared" si="153"/>
        <v>0</v>
      </c>
      <c r="AO448" s="832">
        <f t="shared" si="153"/>
        <v>0</v>
      </c>
      <c r="AP448" s="833">
        <f t="shared" si="153"/>
        <v>0</v>
      </c>
      <c r="AQ448" s="832">
        <f t="shared" si="153"/>
        <v>0</v>
      </c>
      <c r="AR448" s="833">
        <f t="shared" si="153"/>
        <v>0</v>
      </c>
      <c r="AS448" s="832">
        <f t="shared" si="153"/>
        <v>0</v>
      </c>
      <c r="AT448" s="833">
        <f t="shared" si="153"/>
        <v>0</v>
      </c>
      <c r="AU448" s="832">
        <f t="shared" si="153"/>
        <v>0</v>
      </c>
      <c r="AV448" s="833">
        <f t="shared" si="153"/>
        <v>0</v>
      </c>
    </row>
    <row r="449" spans="1:48" s="675" customFormat="1" ht="16.5" hidden="1" thickBot="1">
      <c r="A449" s="755" t="s">
        <v>68</v>
      </c>
      <c r="B449" s="755" t="s">
        <v>28</v>
      </c>
      <c r="C449" s="786">
        <f t="shared" si="150"/>
        <v>46</v>
      </c>
      <c r="D449" s="771">
        <f t="shared" si="150"/>
        <v>3620.3999999999996</v>
      </c>
      <c r="E449" s="1197"/>
      <c r="F449" s="1197"/>
      <c r="G449" s="891"/>
      <c r="H449" s="892"/>
      <c r="I449" s="830">
        <f t="shared" ref="I449:AV455" si="154">I143-I296</f>
        <v>7</v>
      </c>
      <c r="J449" s="831">
        <f t="shared" si="154"/>
        <v>0</v>
      </c>
      <c r="K449" s="848">
        <f t="shared" si="154"/>
        <v>4</v>
      </c>
      <c r="L449" s="833">
        <f t="shared" si="154"/>
        <v>-950</v>
      </c>
      <c r="M449" s="832">
        <f t="shared" si="154"/>
        <v>7</v>
      </c>
      <c r="N449" s="833">
        <f t="shared" si="154"/>
        <v>0</v>
      </c>
      <c r="O449" s="832">
        <f t="shared" si="154"/>
        <v>-1</v>
      </c>
      <c r="P449" s="833">
        <f t="shared" si="154"/>
        <v>5</v>
      </c>
      <c r="Q449" s="832">
        <f t="shared" si="154"/>
        <v>6</v>
      </c>
      <c r="R449" s="833">
        <f t="shared" si="154"/>
        <v>2635</v>
      </c>
      <c r="S449" s="832">
        <f t="shared" si="154"/>
        <v>4</v>
      </c>
      <c r="T449" s="833">
        <f t="shared" si="154"/>
        <v>0</v>
      </c>
      <c r="U449" s="832">
        <f t="shared" si="154"/>
        <v>-1</v>
      </c>
      <c r="V449" s="833">
        <f t="shared" si="154"/>
        <v>-300</v>
      </c>
      <c r="W449" s="832">
        <f t="shared" si="154"/>
        <v>-3</v>
      </c>
      <c r="X449" s="833">
        <f t="shared" si="154"/>
        <v>-117</v>
      </c>
      <c r="Y449" s="832">
        <f t="shared" si="154"/>
        <v>1</v>
      </c>
      <c r="Z449" s="833">
        <f t="shared" si="154"/>
        <v>-70</v>
      </c>
      <c r="AA449" s="834">
        <f t="shared" si="154"/>
        <v>22</v>
      </c>
      <c r="AB449" s="835">
        <f t="shared" si="154"/>
        <v>2417.4</v>
      </c>
      <c r="AC449" s="832">
        <f t="shared" si="154"/>
        <v>-1</v>
      </c>
      <c r="AD449" s="849">
        <f t="shared" si="154"/>
        <v>0</v>
      </c>
      <c r="AE449" s="832">
        <f t="shared" si="154"/>
        <v>1</v>
      </c>
      <c r="AF449" s="833">
        <f t="shared" si="154"/>
        <v>10</v>
      </c>
      <c r="AG449" s="832">
        <f t="shared" si="154"/>
        <v>1</v>
      </c>
      <c r="AH449" s="833">
        <f t="shared" si="154"/>
        <v>-500</v>
      </c>
      <c r="AI449" s="832">
        <f t="shared" si="154"/>
        <v>3</v>
      </c>
      <c r="AJ449" s="833">
        <f t="shared" si="154"/>
        <v>100</v>
      </c>
      <c r="AK449" s="832">
        <f t="shared" si="154"/>
        <v>2</v>
      </c>
      <c r="AL449" s="833">
        <f t="shared" si="154"/>
        <v>0</v>
      </c>
      <c r="AM449" s="832">
        <f t="shared" si="154"/>
        <v>2</v>
      </c>
      <c r="AN449" s="836">
        <f t="shared" si="154"/>
        <v>1255</v>
      </c>
      <c r="AO449" s="832">
        <f t="shared" si="154"/>
        <v>-3</v>
      </c>
      <c r="AP449" s="833">
        <f t="shared" si="154"/>
        <v>-95</v>
      </c>
      <c r="AQ449" s="832">
        <f t="shared" si="154"/>
        <v>6</v>
      </c>
      <c r="AR449" s="833">
        <f t="shared" si="154"/>
        <v>-25</v>
      </c>
      <c r="AS449" s="848">
        <f t="shared" si="154"/>
        <v>4</v>
      </c>
      <c r="AT449" s="833">
        <f t="shared" si="154"/>
        <v>1672.4</v>
      </c>
      <c r="AU449" s="832">
        <f t="shared" si="154"/>
        <v>7</v>
      </c>
      <c r="AV449" s="833">
        <f t="shared" si="154"/>
        <v>0</v>
      </c>
    </row>
    <row r="450" spans="1:48" s="675" customFormat="1" ht="16.5" hidden="1" thickBot="1">
      <c r="A450" s="755" t="s">
        <v>4</v>
      </c>
      <c r="B450" s="755" t="s">
        <v>29</v>
      </c>
      <c r="C450" s="786">
        <f t="shared" si="150"/>
        <v>0</v>
      </c>
      <c r="D450" s="771">
        <f t="shared" si="150"/>
        <v>0</v>
      </c>
      <c r="E450" s="1197"/>
      <c r="F450" s="1197"/>
      <c r="G450" s="891"/>
      <c r="H450" s="892"/>
      <c r="I450" s="830">
        <f t="shared" si="154"/>
        <v>0</v>
      </c>
      <c r="J450" s="831">
        <f t="shared" si="154"/>
        <v>0</v>
      </c>
      <c r="K450" s="848">
        <f t="shared" si="154"/>
        <v>0</v>
      </c>
      <c r="L450" s="833">
        <f t="shared" si="154"/>
        <v>0</v>
      </c>
      <c r="M450" s="832">
        <f t="shared" si="154"/>
        <v>0</v>
      </c>
      <c r="N450" s="833">
        <f t="shared" si="154"/>
        <v>0</v>
      </c>
      <c r="O450" s="832">
        <f t="shared" si="154"/>
        <v>0</v>
      </c>
      <c r="P450" s="833">
        <f t="shared" si="154"/>
        <v>0</v>
      </c>
      <c r="Q450" s="832">
        <f t="shared" si="154"/>
        <v>0</v>
      </c>
      <c r="R450" s="833">
        <f t="shared" si="154"/>
        <v>0</v>
      </c>
      <c r="S450" s="832">
        <f t="shared" si="154"/>
        <v>0</v>
      </c>
      <c r="T450" s="833">
        <f t="shared" si="154"/>
        <v>0</v>
      </c>
      <c r="U450" s="832">
        <f t="shared" si="154"/>
        <v>0</v>
      </c>
      <c r="V450" s="833">
        <f t="shared" si="154"/>
        <v>0</v>
      </c>
      <c r="W450" s="832">
        <f t="shared" si="154"/>
        <v>0</v>
      </c>
      <c r="X450" s="833">
        <f t="shared" si="154"/>
        <v>0</v>
      </c>
      <c r="Y450" s="832">
        <f t="shared" si="154"/>
        <v>0</v>
      </c>
      <c r="Z450" s="833">
        <f t="shared" si="154"/>
        <v>0</v>
      </c>
      <c r="AA450" s="834">
        <f t="shared" si="154"/>
        <v>0</v>
      </c>
      <c r="AB450" s="835">
        <f t="shared" si="154"/>
        <v>0</v>
      </c>
      <c r="AC450" s="832">
        <f t="shared" si="154"/>
        <v>0</v>
      </c>
      <c r="AD450" s="833">
        <f t="shared" si="154"/>
        <v>0</v>
      </c>
      <c r="AE450" s="832">
        <f t="shared" si="154"/>
        <v>0</v>
      </c>
      <c r="AF450" s="833">
        <f t="shared" si="154"/>
        <v>0</v>
      </c>
      <c r="AG450" s="832">
        <f t="shared" si="154"/>
        <v>0</v>
      </c>
      <c r="AH450" s="833">
        <f t="shared" si="154"/>
        <v>0</v>
      </c>
      <c r="AI450" s="832">
        <f t="shared" si="154"/>
        <v>0</v>
      </c>
      <c r="AJ450" s="833">
        <f t="shared" si="154"/>
        <v>0</v>
      </c>
      <c r="AK450" s="832">
        <f t="shared" si="154"/>
        <v>0</v>
      </c>
      <c r="AL450" s="833">
        <f t="shared" si="154"/>
        <v>0</v>
      </c>
      <c r="AM450" s="832">
        <f t="shared" si="154"/>
        <v>0</v>
      </c>
      <c r="AN450" s="836">
        <f t="shared" si="154"/>
        <v>0</v>
      </c>
      <c r="AO450" s="832">
        <f t="shared" si="154"/>
        <v>0</v>
      </c>
      <c r="AP450" s="833">
        <f t="shared" si="154"/>
        <v>0</v>
      </c>
      <c r="AQ450" s="832">
        <f t="shared" si="154"/>
        <v>0</v>
      </c>
      <c r="AR450" s="833">
        <f t="shared" si="154"/>
        <v>0</v>
      </c>
      <c r="AS450" s="832">
        <f t="shared" si="154"/>
        <v>0</v>
      </c>
      <c r="AT450" s="833">
        <f t="shared" si="154"/>
        <v>0</v>
      </c>
      <c r="AU450" s="832">
        <f t="shared" si="154"/>
        <v>0</v>
      </c>
      <c r="AV450" s="833">
        <f t="shared" si="154"/>
        <v>0</v>
      </c>
    </row>
    <row r="451" spans="1:48" s="675" customFormat="1" ht="16.5" hidden="1" thickBot="1">
      <c r="A451" s="755" t="s">
        <v>5</v>
      </c>
      <c r="B451" s="755" t="s">
        <v>30</v>
      </c>
      <c r="C451" s="786">
        <f t="shared" si="150"/>
        <v>0</v>
      </c>
      <c r="D451" s="771">
        <f t="shared" si="150"/>
        <v>0</v>
      </c>
      <c r="E451" s="1197"/>
      <c r="F451" s="1197"/>
      <c r="G451" s="891"/>
      <c r="H451" s="892"/>
      <c r="I451" s="830">
        <f t="shared" si="154"/>
        <v>-1</v>
      </c>
      <c r="J451" s="831">
        <f t="shared" si="154"/>
        <v>0</v>
      </c>
      <c r="K451" s="848">
        <f t="shared" si="154"/>
        <v>-1</v>
      </c>
      <c r="L451" s="833">
        <f t="shared" si="154"/>
        <v>0</v>
      </c>
      <c r="M451" s="832">
        <f t="shared" si="154"/>
        <v>0</v>
      </c>
      <c r="N451" s="833">
        <f t="shared" si="154"/>
        <v>0</v>
      </c>
      <c r="O451" s="832">
        <f t="shared" si="154"/>
        <v>0</v>
      </c>
      <c r="P451" s="833">
        <f t="shared" si="154"/>
        <v>0</v>
      </c>
      <c r="Q451" s="832">
        <f t="shared" si="154"/>
        <v>1</v>
      </c>
      <c r="R451" s="833">
        <f t="shared" si="154"/>
        <v>0</v>
      </c>
      <c r="S451" s="832">
        <f t="shared" si="154"/>
        <v>0</v>
      </c>
      <c r="T451" s="833">
        <f t="shared" si="154"/>
        <v>0</v>
      </c>
      <c r="U451" s="832">
        <f t="shared" si="154"/>
        <v>0</v>
      </c>
      <c r="V451" s="833">
        <f t="shared" si="154"/>
        <v>0</v>
      </c>
      <c r="W451" s="832">
        <f t="shared" si="154"/>
        <v>0</v>
      </c>
      <c r="X451" s="833">
        <f t="shared" si="154"/>
        <v>0</v>
      </c>
      <c r="Y451" s="832">
        <f t="shared" si="154"/>
        <v>0</v>
      </c>
      <c r="Z451" s="833">
        <f t="shared" si="154"/>
        <v>0</v>
      </c>
      <c r="AA451" s="834">
        <f t="shared" si="154"/>
        <v>1</v>
      </c>
      <c r="AB451" s="835">
        <f t="shared" si="154"/>
        <v>0</v>
      </c>
      <c r="AC451" s="832">
        <f t="shared" si="154"/>
        <v>0</v>
      </c>
      <c r="AD451" s="833">
        <f t="shared" si="154"/>
        <v>0</v>
      </c>
      <c r="AE451" s="832">
        <f t="shared" si="154"/>
        <v>0</v>
      </c>
      <c r="AF451" s="833">
        <f t="shared" si="154"/>
        <v>0</v>
      </c>
      <c r="AG451" s="832">
        <f t="shared" si="154"/>
        <v>0</v>
      </c>
      <c r="AH451" s="833">
        <f t="shared" si="154"/>
        <v>0</v>
      </c>
      <c r="AI451" s="832">
        <f t="shared" si="154"/>
        <v>0</v>
      </c>
      <c r="AJ451" s="833">
        <f t="shared" si="154"/>
        <v>0</v>
      </c>
      <c r="AK451" s="832">
        <f t="shared" si="154"/>
        <v>0</v>
      </c>
      <c r="AL451" s="833">
        <f t="shared" si="154"/>
        <v>0</v>
      </c>
      <c r="AM451" s="832">
        <f t="shared" si="154"/>
        <v>0</v>
      </c>
      <c r="AN451" s="836">
        <f t="shared" si="154"/>
        <v>0</v>
      </c>
      <c r="AO451" s="832">
        <f t="shared" si="154"/>
        <v>0</v>
      </c>
      <c r="AP451" s="833">
        <f t="shared" si="154"/>
        <v>0</v>
      </c>
      <c r="AQ451" s="832">
        <f t="shared" si="154"/>
        <v>0</v>
      </c>
      <c r="AR451" s="833">
        <f t="shared" si="154"/>
        <v>0</v>
      </c>
      <c r="AS451" s="832">
        <f t="shared" si="154"/>
        <v>0</v>
      </c>
      <c r="AT451" s="833">
        <f t="shared" si="154"/>
        <v>0</v>
      </c>
      <c r="AU451" s="832">
        <f t="shared" si="154"/>
        <v>1</v>
      </c>
      <c r="AV451" s="833">
        <f t="shared" si="154"/>
        <v>0</v>
      </c>
    </row>
    <row r="452" spans="1:48" s="675" customFormat="1" ht="16.5" hidden="1" thickBot="1">
      <c r="A452" s="760" t="s">
        <v>106</v>
      </c>
      <c r="B452" s="760" t="s">
        <v>116</v>
      </c>
      <c r="C452" s="786">
        <f t="shared" si="150"/>
        <v>-5</v>
      </c>
      <c r="D452" s="771">
        <f t="shared" si="150"/>
        <v>0</v>
      </c>
      <c r="E452" s="1197"/>
      <c r="F452" s="1197"/>
      <c r="G452" s="891"/>
      <c r="H452" s="892"/>
      <c r="I452" s="830">
        <f t="shared" si="154"/>
        <v>-4</v>
      </c>
      <c r="J452" s="831">
        <f t="shared" si="154"/>
        <v>0</v>
      </c>
      <c r="K452" s="832">
        <f t="shared" si="154"/>
        <v>0</v>
      </c>
      <c r="L452" s="833">
        <f t="shared" si="154"/>
        <v>0</v>
      </c>
      <c r="M452" s="832">
        <f t="shared" si="154"/>
        <v>0</v>
      </c>
      <c r="N452" s="833">
        <f t="shared" si="154"/>
        <v>0</v>
      </c>
      <c r="O452" s="832">
        <f t="shared" si="154"/>
        <v>-1</v>
      </c>
      <c r="P452" s="833">
        <f t="shared" si="154"/>
        <v>0</v>
      </c>
      <c r="Q452" s="832">
        <f t="shared" si="154"/>
        <v>0</v>
      </c>
      <c r="R452" s="833">
        <f t="shared" si="154"/>
        <v>0</v>
      </c>
      <c r="S452" s="832">
        <f t="shared" si="154"/>
        <v>0</v>
      </c>
      <c r="T452" s="833">
        <f t="shared" si="154"/>
        <v>0</v>
      </c>
      <c r="U452" s="832">
        <f t="shared" si="154"/>
        <v>0</v>
      </c>
      <c r="V452" s="833">
        <f t="shared" si="154"/>
        <v>0</v>
      </c>
      <c r="W452" s="832">
        <f t="shared" si="154"/>
        <v>0</v>
      </c>
      <c r="X452" s="833">
        <f t="shared" si="154"/>
        <v>0</v>
      </c>
      <c r="Y452" s="832">
        <f t="shared" si="154"/>
        <v>0</v>
      </c>
      <c r="Z452" s="833">
        <f t="shared" si="154"/>
        <v>0</v>
      </c>
      <c r="AA452" s="834">
        <f t="shared" si="154"/>
        <v>0</v>
      </c>
      <c r="AB452" s="835">
        <f t="shared" si="154"/>
        <v>0</v>
      </c>
      <c r="AC452" s="832">
        <f t="shared" si="154"/>
        <v>0</v>
      </c>
      <c r="AD452" s="833">
        <f t="shared" si="154"/>
        <v>0</v>
      </c>
      <c r="AE452" s="832">
        <f t="shared" si="154"/>
        <v>0</v>
      </c>
      <c r="AF452" s="833">
        <f t="shared" si="154"/>
        <v>0</v>
      </c>
      <c r="AG452" s="832">
        <f t="shared" si="154"/>
        <v>0</v>
      </c>
      <c r="AH452" s="833">
        <f t="shared" si="154"/>
        <v>0</v>
      </c>
      <c r="AI452" s="832">
        <f t="shared" si="154"/>
        <v>0</v>
      </c>
      <c r="AJ452" s="833">
        <f t="shared" si="154"/>
        <v>0</v>
      </c>
      <c r="AK452" s="832">
        <f t="shared" si="154"/>
        <v>0</v>
      </c>
      <c r="AL452" s="833">
        <f t="shared" si="154"/>
        <v>0</v>
      </c>
      <c r="AM452" s="832">
        <f t="shared" si="154"/>
        <v>0</v>
      </c>
      <c r="AN452" s="836">
        <f t="shared" si="154"/>
        <v>0</v>
      </c>
      <c r="AO452" s="832">
        <f t="shared" si="154"/>
        <v>0</v>
      </c>
      <c r="AP452" s="833">
        <f t="shared" si="154"/>
        <v>0</v>
      </c>
      <c r="AQ452" s="832">
        <f t="shared" si="154"/>
        <v>0</v>
      </c>
      <c r="AR452" s="833">
        <f t="shared" si="154"/>
        <v>0</v>
      </c>
      <c r="AS452" s="832">
        <f t="shared" si="154"/>
        <v>0</v>
      </c>
      <c r="AT452" s="833">
        <f t="shared" si="154"/>
        <v>0</v>
      </c>
      <c r="AU452" s="832">
        <f t="shared" si="154"/>
        <v>0</v>
      </c>
      <c r="AV452" s="833">
        <f t="shared" si="154"/>
        <v>0</v>
      </c>
    </row>
    <row r="453" spans="1:48" s="675" customFormat="1" ht="16.5" hidden="1" thickBot="1">
      <c r="A453" s="749" t="s">
        <v>265</v>
      </c>
      <c r="B453" s="795" t="s">
        <v>266</v>
      </c>
      <c r="C453" s="796">
        <f t="shared" si="150"/>
        <v>0</v>
      </c>
      <c r="D453" s="781">
        <f t="shared" si="150"/>
        <v>0</v>
      </c>
      <c r="E453" s="1197"/>
      <c r="F453" s="1197"/>
      <c r="G453" s="898"/>
      <c r="H453" s="890"/>
      <c r="I453" s="823">
        <f t="shared" si="154"/>
        <v>0</v>
      </c>
      <c r="J453" s="824">
        <f t="shared" si="154"/>
        <v>0</v>
      </c>
      <c r="K453" s="825">
        <f t="shared" si="154"/>
        <v>0</v>
      </c>
      <c r="L453" s="826">
        <f t="shared" si="154"/>
        <v>0</v>
      </c>
      <c r="M453" s="825">
        <f t="shared" si="154"/>
        <v>0</v>
      </c>
      <c r="N453" s="826">
        <f t="shared" si="154"/>
        <v>0</v>
      </c>
      <c r="O453" s="825">
        <f t="shared" si="154"/>
        <v>0</v>
      </c>
      <c r="P453" s="826">
        <f t="shared" si="154"/>
        <v>0</v>
      </c>
      <c r="Q453" s="825">
        <f t="shared" si="154"/>
        <v>0</v>
      </c>
      <c r="R453" s="826">
        <f t="shared" si="154"/>
        <v>0</v>
      </c>
      <c r="S453" s="825">
        <f t="shared" si="154"/>
        <v>0</v>
      </c>
      <c r="T453" s="826">
        <f t="shared" si="154"/>
        <v>0</v>
      </c>
      <c r="U453" s="825">
        <f t="shared" si="154"/>
        <v>0</v>
      </c>
      <c r="V453" s="826">
        <f t="shared" si="154"/>
        <v>0</v>
      </c>
      <c r="W453" s="825">
        <f t="shared" si="154"/>
        <v>0</v>
      </c>
      <c r="X453" s="826">
        <f t="shared" si="154"/>
        <v>0</v>
      </c>
      <c r="Y453" s="825">
        <f t="shared" si="154"/>
        <v>0</v>
      </c>
      <c r="Z453" s="826">
        <f t="shared" si="154"/>
        <v>0</v>
      </c>
      <c r="AA453" s="827">
        <f t="shared" si="154"/>
        <v>0</v>
      </c>
      <c r="AB453" s="828">
        <f t="shared" si="154"/>
        <v>0</v>
      </c>
      <c r="AC453" s="825">
        <f t="shared" si="154"/>
        <v>0</v>
      </c>
      <c r="AD453" s="826">
        <f t="shared" si="154"/>
        <v>0</v>
      </c>
      <c r="AE453" s="825">
        <f t="shared" si="154"/>
        <v>0</v>
      </c>
      <c r="AF453" s="826">
        <f t="shared" si="154"/>
        <v>0</v>
      </c>
      <c r="AG453" s="825">
        <f t="shared" si="154"/>
        <v>0</v>
      </c>
      <c r="AH453" s="826">
        <f t="shared" si="154"/>
        <v>0</v>
      </c>
      <c r="AI453" s="825">
        <f t="shared" si="154"/>
        <v>0</v>
      </c>
      <c r="AJ453" s="826">
        <f t="shared" si="154"/>
        <v>0</v>
      </c>
      <c r="AK453" s="825">
        <f t="shared" si="154"/>
        <v>0</v>
      </c>
      <c r="AL453" s="826">
        <f t="shared" si="154"/>
        <v>0</v>
      </c>
      <c r="AM453" s="825">
        <f t="shared" si="154"/>
        <v>0</v>
      </c>
      <c r="AN453" s="829">
        <f t="shared" si="154"/>
        <v>0</v>
      </c>
      <c r="AO453" s="851">
        <f t="shared" si="154"/>
        <v>0</v>
      </c>
      <c r="AP453" s="852">
        <f t="shared" si="154"/>
        <v>0</v>
      </c>
      <c r="AQ453" s="825">
        <f t="shared" si="154"/>
        <v>0</v>
      </c>
      <c r="AR453" s="826">
        <f t="shared" si="154"/>
        <v>0</v>
      </c>
      <c r="AS453" s="825">
        <f t="shared" si="154"/>
        <v>0</v>
      </c>
      <c r="AT453" s="826">
        <f t="shared" si="154"/>
        <v>0</v>
      </c>
      <c r="AU453" s="825">
        <f t="shared" si="154"/>
        <v>0</v>
      </c>
      <c r="AV453" s="826">
        <f t="shared" si="154"/>
        <v>0</v>
      </c>
    </row>
    <row r="454" spans="1:48" s="675" customFormat="1" ht="16.5" hidden="1" thickBot="1">
      <c r="A454" s="755"/>
      <c r="B454" s="782" t="s">
        <v>36</v>
      </c>
      <c r="C454" s="797">
        <f t="shared" si="150"/>
        <v>0</v>
      </c>
      <c r="D454" s="789">
        <f t="shared" si="150"/>
        <v>0</v>
      </c>
      <c r="E454" s="1197"/>
      <c r="F454" s="1197"/>
      <c r="G454" s="899"/>
      <c r="H454" s="890"/>
      <c r="I454" s="830">
        <f t="shared" si="154"/>
        <v>0</v>
      </c>
      <c r="J454" s="831">
        <f t="shared" si="154"/>
        <v>0</v>
      </c>
      <c r="K454" s="832">
        <f t="shared" si="154"/>
        <v>0</v>
      </c>
      <c r="L454" s="833">
        <f t="shared" si="154"/>
        <v>0</v>
      </c>
      <c r="M454" s="832">
        <f t="shared" si="154"/>
        <v>0</v>
      </c>
      <c r="N454" s="833">
        <f t="shared" si="154"/>
        <v>0</v>
      </c>
      <c r="O454" s="832">
        <f t="shared" si="154"/>
        <v>0</v>
      </c>
      <c r="P454" s="833">
        <f t="shared" si="154"/>
        <v>0</v>
      </c>
      <c r="Q454" s="832">
        <f t="shared" si="154"/>
        <v>0</v>
      </c>
      <c r="R454" s="833">
        <f t="shared" si="154"/>
        <v>0</v>
      </c>
      <c r="S454" s="832">
        <f t="shared" si="154"/>
        <v>0</v>
      </c>
      <c r="T454" s="833">
        <f t="shared" si="154"/>
        <v>0</v>
      </c>
      <c r="U454" s="832">
        <f t="shared" si="154"/>
        <v>0</v>
      </c>
      <c r="V454" s="833">
        <f t="shared" si="154"/>
        <v>0</v>
      </c>
      <c r="W454" s="832">
        <f t="shared" si="154"/>
        <v>0</v>
      </c>
      <c r="X454" s="833">
        <f t="shared" si="154"/>
        <v>0</v>
      </c>
      <c r="Y454" s="832">
        <f t="shared" si="154"/>
        <v>0</v>
      </c>
      <c r="Z454" s="833">
        <f t="shared" si="154"/>
        <v>0</v>
      </c>
      <c r="AA454" s="834">
        <f t="shared" si="154"/>
        <v>0</v>
      </c>
      <c r="AB454" s="835">
        <f t="shared" si="154"/>
        <v>0</v>
      </c>
      <c r="AC454" s="848">
        <f t="shared" si="154"/>
        <v>0</v>
      </c>
      <c r="AD454" s="849">
        <f t="shared" si="154"/>
        <v>0</v>
      </c>
      <c r="AE454" s="848">
        <f t="shared" si="154"/>
        <v>0</v>
      </c>
      <c r="AF454" s="849">
        <f t="shared" si="154"/>
        <v>0</v>
      </c>
      <c r="AG454" s="848">
        <f t="shared" si="154"/>
        <v>0</v>
      </c>
      <c r="AH454" s="849">
        <f t="shared" si="154"/>
        <v>0</v>
      </c>
      <c r="AI454" s="848">
        <f t="shared" si="154"/>
        <v>0</v>
      </c>
      <c r="AJ454" s="849">
        <f t="shared" si="154"/>
        <v>0</v>
      </c>
      <c r="AK454" s="848">
        <f t="shared" si="154"/>
        <v>0</v>
      </c>
      <c r="AL454" s="849">
        <f t="shared" si="154"/>
        <v>0</v>
      </c>
      <c r="AM454" s="848">
        <f t="shared" si="154"/>
        <v>0</v>
      </c>
      <c r="AN454" s="850">
        <f t="shared" si="154"/>
        <v>0</v>
      </c>
      <c r="AO454" s="848">
        <f t="shared" si="154"/>
        <v>0</v>
      </c>
      <c r="AP454" s="849">
        <f t="shared" si="154"/>
        <v>0</v>
      </c>
      <c r="AQ454" s="848">
        <f t="shared" si="154"/>
        <v>0</v>
      </c>
      <c r="AR454" s="849">
        <f t="shared" si="154"/>
        <v>0</v>
      </c>
      <c r="AS454" s="848">
        <f t="shared" si="154"/>
        <v>0</v>
      </c>
      <c r="AT454" s="849">
        <f t="shared" si="154"/>
        <v>0</v>
      </c>
      <c r="AU454" s="848">
        <f t="shared" si="154"/>
        <v>0</v>
      </c>
      <c r="AV454" s="849">
        <f t="shared" si="154"/>
        <v>0</v>
      </c>
    </row>
    <row r="455" spans="1:48" s="675" customFormat="1" ht="16.5" hidden="1" thickBot="1">
      <c r="A455" s="755" t="s">
        <v>37</v>
      </c>
      <c r="B455" s="782" t="s">
        <v>16</v>
      </c>
      <c r="C455" s="797">
        <f t="shared" si="150"/>
        <v>0</v>
      </c>
      <c r="D455" s="771">
        <f t="shared" si="150"/>
        <v>0</v>
      </c>
      <c r="E455" s="1197"/>
      <c r="F455" s="1197"/>
      <c r="G455" s="899"/>
      <c r="H455" s="892"/>
      <c r="I455" s="830">
        <f t="shared" si="154"/>
        <v>0</v>
      </c>
      <c r="J455" s="831">
        <f t="shared" si="154"/>
        <v>0</v>
      </c>
      <c r="K455" s="832">
        <f t="shared" si="154"/>
        <v>0</v>
      </c>
      <c r="L455" s="833">
        <f t="shared" si="154"/>
        <v>0</v>
      </c>
      <c r="M455" s="848">
        <f t="shared" si="154"/>
        <v>0</v>
      </c>
      <c r="N455" s="849">
        <f t="shared" si="154"/>
        <v>0</v>
      </c>
      <c r="O455" s="848">
        <f t="shared" si="154"/>
        <v>0</v>
      </c>
      <c r="P455" s="849">
        <f t="shared" si="154"/>
        <v>0</v>
      </c>
      <c r="Q455" s="848">
        <f t="shared" si="154"/>
        <v>0</v>
      </c>
      <c r="R455" s="849">
        <f t="shared" si="154"/>
        <v>0</v>
      </c>
      <c r="S455" s="848">
        <f t="shared" si="154"/>
        <v>0</v>
      </c>
      <c r="T455" s="849">
        <f t="shared" si="154"/>
        <v>0</v>
      </c>
      <c r="U455" s="848">
        <f t="shared" si="154"/>
        <v>0</v>
      </c>
      <c r="V455" s="849">
        <f t="shared" si="154"/>
        <v>0</v>
      </c>
      <c r="W455" s="848">
        <f t="shared" si="154"/>
        <v>0</v>
      </c>
      <c r="X455" s="849">
        <f t="shared" ref="X455:AV455" si="155">X149-X302</f>
        <v>0</v>
      </c>
      <c r="Y455" s="832">
        <f t="shared" si="155"/>
        <v>0</v>
      </c>
      <c r="Z455" s="833">
        <f t="shared" si="155"/>
        <v>0</v>
      </c>
      <c r="AA455" s="834">
        <f t="shared" si="155"/>
        <v>0</v>
      </c>
      <c r="AB455" s="835">
        <f t="shared" si="155"/>
        <v>0</v>
      </c>
      <c r="AC455" s="848">
        <f t="shared" si="155"/>
        <v>0</v>
      </c>
      <c r="AD455" s="849">
        <f t="shared" si="155"/>
        <v>0</v>
      </c>
      <c r="AE455" s="848">
        <f t="shared" si="155"/>
        <v>0</v>
      </c>
      <c r="AF455" s="849">
        <f t="shared" si="155"/>
        <v>0</v>
      </c>
      <c r="AG455" s="848">
        <f t="shared" si="155"/>
        <v>0</v>
      </c>
      <c r="AH455" s="849">
        <f t="shared" si="155"/>
        <v>0</v>
      </c>
      <c r="AI455" s="848">
        <f t="shared" si="155"/>
        <v>0</v>
      </c>
      <c r="AJ455" s="849">
        <f t="shared" si="155"/>
        <v>0</v>
      </c>
      <c r="AK455" s="848">
        <f t="shared" si="155"/>
        <v>0</v>
      </c>
      <c r="AL455" s="849">
        <f t="shared" si="155"/>
        <v>0</v>
      </c>
      <c r="AM455" s="848">
        <f t="shared" si="155"/>
        <v>0</v>
      </c>
      <c r="AN455" s="850">
        <f t="shared" si="155"/>
        <v>0</v>
      </c>
      <c r="AO455" s="848">
        <f t="shared" si="155"/>
        <v>0</v>
      </c>
      <c r="AP455" s="849">
        <f t="shared" si="155"/>
        <v>0</v>
      </c>
      <c r="AQ455" s="848">
        <f t="shared" si="155"/>
        <v>0</v>
      </c>
      <c r="AR455" s="849">
        <f t="shared" si="155"/>
        <v>0</v>
      </c>
      <c r="AS455" s="848">
        <f t="shared" si="155"/>
        <v>0</v>
      </c>
      <c r="AT455" s="849">
        <f t="shared" si="155"/>
        <v>0</v>
      </c>
      <c r="AU455" s="848">
        <f t="shared" si="155"/>
        <v>0</v>
      </c>
      <c r="AV455" s="849">
        <f t="shared" si="155"/>
        <v>0</v>
      </c>
    </row>
    <row r="456" spans="1:48" s="675" customFormat="1" ht="16.5" hidden="1" thickBot="1">
      <c r="A456" s="784" t="s">
        <v>27</v>
      </c>
      <c r="B456" s="799" t="s">
        <v>267</v>
      </c>
      <c r="C456" s="797">
        <f t="shared" si="150"/>
        <v>0</v>
      </c>
      <c r="D456" s="771">
        <f t="shared" si="150"/>
        <v>0</v>
      </c>
      <c r="E456" s="1197"/>
      <c r="F456" s="1197"/>
      <c r="G456" s="899"/>
      <c r="H456" s="892"/>
      <c r="I456" s="830">
        <f t="shared" ref="I456:AV460" si="156">I150-I303</f>
        <v>0</v>
      </c>
      <c r="J456" s="831">
        <f t="shared" si="156"/>
        <v>0</v>
      </c>
      <c r="K456" s="832">
        <f t="shared" si="156"/>
        <v>0</v>
      </c>
      <c r="L456" s="833">
        <f t="shared" si="156"/>
        <v>0</v>
      </c>
      <c r="M456" s="848">
        <f t="shared" si="156"/>
        <v>0</v>
      </c>
      <c r="N456" s="849">
        <f t="shared" si="156"/>
        <v>0</v>
      </c>
      <c r="O456" s="848">
        <f t="shared" si="156"/>
        <v>0</v>
      </c>
      <c r="P456" s="849">
        <f t="shared" si="156"/>
        <v>0</v>
      </c>
      <c r="Q456" s="848">
        <f t="shared" si="156"/>
        <v>0</v>
      </c>
      <c r="R456" s="849">
        <f t="shared" si="156"/>
        <v>0</v>
      </c>
      <c r="S456" s="848">
        <f t="shared" si="156"/>
        <v>0</v>
      </c>
      <c r="T456" s="849">
        <f t="shared" si="156"/>
        <v>0</v>
      </c>
      <c r="U456" s="848">
        <f t="shared" si="156"/>
        <v>0</v>
      </c>
      <c r="V456" s="849">
        <f t="shared" si="156"/>
        <v>0</v>
      </c>
      <c r="W456" s="848">
        <f t="shared" si="156"/>
        <v>0</v>
      </c>
      <c r="X456" s="849">
        <f t="shared" si="156"/>
        <v>0</v>
      </c>
      <c r="Y456" s="832">
        <f t="shared" si="156"/>
        <v>0</v>
      </c>
      <c r="Z456" s="833">
        <f t="shared" si="156"/>
        <v>0</v>
      </c>
      <c r="AA456" s="834">
        <f t="shared" si="156"/>
        <v>0</v>
      </c>
      <c r="AB456" s="835">
        <f t="shared" si="156"/>
        <v>0</v>
      </c>
      <c r="AC456" s="848">
        <f t="shared" si="156"/>
        <v>0</v>
      </c>
      <c r="AD456" s="849">
        <f t="shared" si="156"/>
        <v>0</v>
      </c>
      <c r="AE456" s="848">
        <f t="shared" si="156"/>
        <v>0</v>
      </c>
      <c r="AF456" s="849">
        <f t="shared" si="156"/>
        <v>0</v>
      </c>
      <c r="AG456" s="848">
        <f t="shared" si="156"/>
        <v>0</v>
      </c>
      <c r="AH456" s="849">
        <f t="shared" si="156"/>
        <v>0</v>
      </c>
      <c r="AI456" s="848">
        <f t="shared" si="156"/>
        <v>0</v>
      </c>
      <c r="AJ456" s="849">
        <f t="shared" si="156"/>
        <v>0</v>
      </c>
      <c r="AK456" s="848">
        <f t="shared" si="156"/>
        <v>0</v>
      </c>
      <c r="AL456" s="849">
        <f t="shared" si="156"/>
        <v>0</v>
      </c>
      <c r="AM456" s="848">
        <f t="shared" si="156"/>
        <v>0</v>
      </c>
      <c r="AN456" s="850">
        <f t="shared" si="156"/>
        <v>0</v>
      </c>
      <c r="AO456" s="848">
        <f t="shared" si="156"/>
        <v>0</v>
      </c>
      <c r="AP456" s="849">
        <f t="shared" si="156"/>
        <v>0</v>
      </c>
      <c r="AQ456" s="848">
        <f t="shared" si="156"/>
        <v>0</v>
      </c>
      <c r="AR456" s="849">
        <f t="shared" si="156"/>
        <v>0</v>
      </c>
      <c r="AS456" s="848">
        <f t="shared" si="156"/>
        <v>0</v>
      </c>
      <c r="AT456" s="849">
        <f t="shared" si="156"/>
        <v>0</v>
      </c>
      <c r="AU456" s="848">
        <f t="shared" si="156"/>
        <v>0</v>
      </c>
      <c r="AV456" s="849">
        <f t="shared" si="156"/>
        <v>0</v>
      </c>
    </row>
    <row r="457" spans="1:48" s="675" customFormat="1" ht="16.5" hidden="1" thickBot="1">
      <c r="A457" s="800" t="s">
        <v>268</v>
      </c>
      <c r="B457" s="801" t="s">
        <v>39</v>
      </c>
      <c r="C457" s="796">
        <f t="shared" ref="C457:D460" si="157">C151-C304</f>
        <v>0</v>
      </c>
      <c r="D457" s="781">
        <f t="shared" si="157"/>
        <v>0</v>
      </c>
      <c r="E457" s="1197"/>
      <c r="F457" s="1197"/>
      <c r="G457" s="898"/>
      <c r="H457" s="890"/>
      <c r="I457" s="856">
        <f t="shared" si="156"/>
        <v>0</v>
      </c>
      <c r="J457" s="857">
        <f t="shared" si="156"/>
        <v>0</v>
      </c>
      <c r="K457" s="851">
        <f t="shared" si="156"/>
        <v>0</v>
      </c>
      <c r="L457" s="852">
        <f t="shared" si="156"/>
        <v>0</v>
      </c>
      <c r="M457" s="851">
        <f t="shared" si="156"/>
        <v>0</v>
      </c>
      <c r="N457" s="852">
        <f t="shared" si="156"/>
        <v>0</v>
      </c>
      <c r="O457" s="851">
        <f t="shared" si="156"/>
        <v>0</v>
      </c>
      <c r="P457" s="852">
        <f t="shared" si="156"/>
        <v>0</v>
      </c>
      <c r="Q457" s="851">
        <f t="shared" si="156"/>
        <v>0</v>
      </c>
      <c r="R457" s="852">
        <f t="shared" si="156"/>
        <v>0</v>
      </c>
      <c r="S457" s="851">
        <f t="shared" si="156"/>
        <v>0</v>
      </c>
      <c r="T457" s="852">
        <f t="shared" si="156"/>
        <v>0</v>
      </c>
      <c r="U457" s="851">
        <f t="shared" si="156"/>
        <v>0</v>
      </c>
      <c r="V457" s="852">
        <f t="shared" si="156"/>
        <v>0</v>
      </c>
      <c r="W457" s="851">
        <f t="shared" si="156"/>
        <v>0</v>
      </c>
      <c r="X457" s="852">
        <f t="shared" si="156"/>
        <v>0</v>
      </c>
      <c r="Y457" s="862">
        <f t="shared" si="156"/>
        <v>0</v>
      </c>
      <c r="Z457" s="852">
        <f t="shared" si="156"/>
        <v>0</v>
      </c>
      <c r="AA457" s="834">
        <f t="shared" si="156"/>
        <v>0</v>
      </c>
      <c r="AB457" s="835">
        <f t="shared" si="156"/>
        <v>0</v>
      </c>
      <c r="AC457" s="851">
        <f t="shared" si="156"/>
        <v>0</v>
      </c>
      <c r="AD457" s="852">
        <f t="shared" si="156"/>
        <v>0</v>
      </c>
      <c r="AE457" s="851">
        <f t="shared" si="156"/>
        <v>0</v>
      </c>
      <c r="AF457" s="852">
        <f t="shared" si="156"/>
        <v>0</v>
      </c>
      <c r="AG457" s="851">
        <f t="shared" si="156"/>
        <v>0</v>
      </c>
      <c r="AH457" s="852">
        <f t="shared" si="156"/>
        <v>0</v>
      </c>
      <c r="AI457" s="851">
        <f t="shared" si="156"/>
        <v>0</v>
      </c>
      <c r="AJ457" s="852">
        <f t="shared" si="156"/>
        <v>0</v>
      </c>
      <c r="AK457" s="851">
        <f t="shared" si="156"/>
        <v>0</v>
      </c>
      <c r="AL457" s="852">
        <f t="shared" si="156"/>
        <v>0</v>
      </c>
      <c r="AM457" s="863">
        <f t="shared" si="156"/>
        <v>0</v>
      </c>
      <c r="AN457" s="858">
        <f t="shared" si="156"/>
        <v>0</v>
      </c>
      <c r="AO457" s="851">
        <f t="shared" si="156"/>
        <v>0</v>
      </c>
      <c r="AP457" s="852">
        <f t="shared" si="156"/>
        <v>0</v>
      </c>
      <c r="AQ457" s="851">
        <f t="shared" si="156"/>
        <v>0</v>
      </c>
      <c r="AR457" s="852">
        <f t="shared" si="156"/>
        <v>0</v>
      </c>
      <c r="AS457" s="851">
        <f t="shared" si="156"/>
        <v>0</v>
      </c>
      <c r="AT457" s="852">
        <f t="shared" si="156"/>
        <v>0</v>
      </c>
      <c r="AU457" s="851">
        <f t="shared" si="156"/>
        <v>0</v>
      </c>
      <c r="AV457" s="852">
        <f t="shared" si="156"/>
        <v>0</v>
      </c>
    </row>
    <row r="458" spans="1:48" s="675" customFormat="1" ht="16.5" hidden="1" thickBot="1">
      <c r="A458" s="864" t="s">
        <v>269</v>
      </c>
      <c r="B458" s="749" t="s">
        <v>34</v>
      </c>
      <c r="C458" s="865">
        <f t="shared" si="157"/>
        <v>1</v>
      </c>
      <c r="D458" s="866">
        <f t="shared" si="157"/>
        <v>0</v>
      </c>
      <c r="E458" s="1197"/>
      <c r="F458" s="1197"/>
      <c r="G458" s="900"/>
      <c r="H458" s="901"/>
      <c r="I458" s="838">
        <f t="shared" si="156"/>
        <v>1</v>
      </c>
      <c r="J458" s="839">
        <f t="shared" si="156"/>
        <v>0</v>
      </c>
      <c r="K458" s="840">
        <f t="shared" si="156"/>
        <v>0</v>
      </c>
      <c r="L458" s="841">
        <f t="shared" si="156"/>
        <v>0</v>
      </c>
      <c r="M458" s="840">
        <f t="shared" si="156"/>
        <v>-1</v>
      </c>
      <c r="N458" s="841">
        <f t="shared" si="156"/>
        <v>0</v>
      </c>
      <c r="O458" s="840">
        <f t="shared" si="156"/>
        <v>0</v>
      </c>
      <c r="P458" s="841">
        <f t="shared" si="156"/>
        <v>0</v>
      </c>
      <c r="Q458" s="840">
        <f t="shared" si="156"/>
        <v>0</v>
      </c>
      <c r="R458" s="841">
        <f t="shared" si="156"/>
        <v>0</v>
      </c>
      <c r="S458" s="840">
        <f t="shared" si="156"/>
        <v>0</v>
      </c>
      <c r="T458" s="841">
        <f t="shared" si="156"/>
        <v>0</v>
      </c>
      <c r="U458" s="840">
        <f t="shared" si="156"/>
        <v>1</v>
      </c>
      <c r="V458" s="841">
        <f t="shared" si="156"/>
        <v>0</v>
      </c>
      <c r="W458" s="840">
        <f t="shared" si="156"/>
        <v>0</v>
      </c>
      <c r="X458" s="841">
        <f t="shared" si="156"/>
        <v>0</v>
      </c>
      <c r="Y458" s="867">
        <f t="shared" si="156"/>
        <v>0</v>
      </c>
      <c r="Z458" s="868">
        <f t="shared" si="156"/>
        <v>0</v>
      </c>
      <c r="AA458" s="869">
        <f t="shared" si="156"/>
        <v>0</v>
      </c>
      <c r="AB458" s="870">
        <f t="shared" si="156"/>
        <v>0</v>
      </c>
      <c r="AC458" s="867">
        <f t="shared" si="156"/>
        <v>0</v>
      </c>
      <c r="AD458" s="868">
        <f t="shared" si="156"/>
        <v>0</v>
      </c>
      <c r="AE458" s="867">
        <f t="shared" si="156"/>
        <v>0</v>
      </c>
      <c r="AF458" s="868">
        <f t="shared" si="156"/>
        <v>0</v>
      </c>
      <c r="AG458" s="867">
        <f t="shared" si="156"/>
        <v>0</v>
      </c>
      <c r="AH458" s="868">
        <f t="shared" si="156"/>
        <v>0</v>
      </c>
      <c r="AI458" s="867">
        <f t="shared" si="156"/>
        <v>0</v>
      </c>
      <c r="AJ458" s="868">
        <f t="shared" si="156"/>
        <v>0</v>
      </c>
      <c r="AK458" s="867">
        <f t="shared" si="156"/>
        <v>0</v>
      </c>
      <c r="AL458" s="868">
        <f t="shared" si="156"/>
        <v>0</v>
      </c>
      <c r="AM458" s="867">
        <f t="shared" si="156"/>
        <v>0</v>
      </c>
      <c r="AN458" s="871">
        <f t="shared" si="156"/>
        <v>0</v>
      </c>
      <c r="AO458" s="872">
        <f t="shared" si="156"/>
        <v>1</v>
      </c>
      <c r="AP458" s="868">
        <f t="shared" si="156"/>
        <v>0</v>
      </c>
      <c r="AQ458" s="867">
        <f t="shared" si="156"/>
        <v>0</v>
      </c>
      <c r="AR458" s="868">
        <f t="shared" si="156"/>
        <v>0</v>
      </c>
      <c r="AS458" s="867">
        <f t="shared" si="156"/>
        <v>-1</v>
      </c>
      <c r="AT458" s="868">
        <f t="shared" si="156"/>
        <v>0</v>
      </c>
      <c r="AU458" s="873">
        <f t="shared" si="156"/>
        <v>0</v>
      </c>
      <c r="AV458" s="868">
        <f t="shared" si="156"/>
        <v>0</v>
      </c>
    </row>
    <row r="459" spans="1:48" s="675" customFormat="1" ht="20.25" hidden="1" thickTop="1" thickBot="1">
      <c r="A459" s="874"/>
      <c r="B459" s="875" t="s">
        <v>35</v>
      </c>
      <c r="C459" s="876">
        <f t="shared" si="157"/>
        <v>60</v>
      </c>
      <c r="D459" s="877">
        <f t="shared" si="157"/>
        <v>3820.3999999999996</v>
      </c>
      <c r="E459" s="1197"/>
      <c r="F459" s="1197"/>
      <c r="G459" s="902"/>
      <c r="H459" s="903"/>
      <c r="I459" s="878">
        <f t="shared" si="156"/>
        <v>7</v>
      </c>
      <c r="J459" s="879">
        <f t="shared" si="156"/>
        <v>0</v>
      </c>
      <c r="K459" s="878">
        <f t="shared" si="156"/>
        <v>5</v>
      </c>
      <c r="L459" s="879">
        <f t="shared" si="156"/>
        <v>-950</v>
      </c>
      <c r="M459" s="878">
        <f t="shared" si="156"/>
        <v>13</v>
      </c>
      <c r="N459" s="879">
        <f t="shared" si="156"/>
        <v>0</v>
      </c>
      <c r="O459" s="878">
        <f t="shared" si="156"/>
        <v>2</v>
      </c>
      <c r="P459" s="879">
        <f t="shared" si="156"/>
        <v>805</v>
      </c>
      <c r="Q459" s="878">
        <f t="shared" si="156"/>
        <v>10</v>
      </c>
      <c r="R459" s="879">
        <f t="shared" si="156"/>
        <v>2635</v>
      </c>
      <c r="S459" s="878">
        <f t="shared" si="156"/>
        <v>3</v>
      </c>
      <c r="T459" s="879">
        <f t="shared" si="156"/>
        <v>0</v>
      </c>
      <c r="U459" s="878">
        <f t="shared" si="156"/>
        <v>-1</v>
      </c>
      <c r="V459" s="879">
        <f t="shared" si="156"/>
        <v>-300</v>
      </c>
      <c r="W459" s="878">
        <f t="shared" si="156"/>
        <v>-3</v>
      </c>
      <c r="X459" s="879">
        <f t="shared" si="156"/>
        <v>-117</v>
      </c>
      <c r="Y459" s="880">
        <f t="shared" si="156"/>
        <v>1</v>
      </c>
      <c r="Z459" s="879">
        <f t="shared" si="156"/>
        <v>-70</v>
      </c>
      <c r="AA459" s="881">
        <f t="shared" si="156"/>
        <v>23</v>
      </c>
      <c r="AB459" s="882">
        <f t="shared" si="156"/>
        <v>1817.4</v>
      </c>
      <c r="AC459" s="878">
        <f t="shared" si="156"/>
        <v>-1</v>
      </c>
      <c r="AD459" s="879">
        <f t="shared" si="156"/>
        <v>0</v>
      </c>
      <c r="AE459" s="878">
        <f t="shared" si="156"/>
        <v>1</v>
      </c>
      <c r="AF459" s="879">
        <f t="shared" si="156"/>
        <v>10</v>
      </c>
      <c r="AG459" s="878">
        <f t="shared" si="156"/>
        <v>0</v>
      </c>
      <c r="AH459" s="879">
        <f t="shared" si="156"/>
        <v>-500</v>
      </c>
      <c r="AI459" s="878">
        <f t="shared" si="156"/>
        <v>4</v>
      </c>
      <c r="AJ459" s="879">
        <f t="shared" si="156"/>
        <v>100</v>
      </c>
      <c r="AK459" s="878">
        <f t="shared" si="156"/>
        <v>1</v>
      </c>
      <c r="AL459" s="879">
        <f t="shared" si="156"/>
        <v>-600</v>
      </c>
      <c r="AM459" s="878">
        <f t="shared" si="156"/>
        <v>2</v>
      </c>
      <c r="AN459" s="879">
        <f t="shared" si="156"/>
        <v>1255</v>
      </c>
      <c r="AO459" s="878">
        <f t="shared" si="156"/>
        <v>-2</v>
      </c>
      <c r="AP459" s="879">
        <f t="shared" si="156"/>
        <v>-95</v>
      </c>
      <c r="AQ459" s="878">
        <f t="shared" si="156"/>
        <v>6</v>
      </c>
      <c r="AR459" s="879">
        <f t="shared" si="156"/>
        <v>-25</v>
      </c>
      <c r="AS459" s="878">
        <f t="shared" si="156"/>
        <v>3</v>
      </c>
      <c r="AT459" s="879">
        <f t="shared" si="156"/>
        <v>1672.4</v>
      </c>
      <c r="AU459" s="880">
        <f t="shared" si="156"/>
        <v>9</v>
      </c>
      <c r="AV459" s="879">
        <f t="shared" si="156"/>
        <v>0</v>
      </c>
    </row>
    <row r="460" spans="1:48" s="675" customFormat="1" ht="20.25" hidden="1" thickTop="1" thickBot="1">
      <c r="A460" s="883"/>
      <c r="B460" s="884" t="s">
        <v>1017</v>
      </c>
      <c r="C460" s="876">
        <f t="shared" si="157"/>
        <v>3</v>
      </c>
      <c r="D460" s="877">
        <f t="shared" si="157"/>
        <v>-600</v>
      </c>
      <c r="E460" s="1197"/>
      <c r="F460" s="1197"/>
      <c r="G460" s="885">
        <f>C154-C307</f>
        <v>3</v>
      </c>
      <c r="H460" s="885">
        <f>D154-D307</f>
        <v>-600</v>
      </c>
      <c r="I460" s="885">
        <f>I154-I307</f>
        <v>2</v>
      </c>
      <c r="J460" s="885">
        <f>J154-J307</f>
        <v>0</v>
      </c>
      <c r="K460" s="885">
        <f t="shared" si="156"/>
        <v>0</v>
      </c>
      <c r="L460" s="885">
        <f t="shared" si="156"/>
        <v>0</v>
      </c>
      <c r="M460" s="885">
        <f t="shared" si="156"/>
        <v>2</v>
      </c>
      <c r="N460" s="885">
        <f t="shared" si="156"/>
        <v>0</v>
      </c>
      <c r="O460" s="885">
        <f t="shared" si="156"/>
        <v>0</v>
      </c>
      <c r="P460" s="885">
        <f t="shared" si="156"/>
        <v>0</v>
      </c>
      <c r="Q460" s="885">
        <f t="shared" si="156"/>
        <v>0</v>
      </c>
      <c r="R460" s="885">
        <f t="shared" si="156"/>
        <v>0</v>
      </c>
      <c r="S460" s="885">
        <f t="shared" si="156"/>
        <v>-1</v>
      </c>
      <c r="T460" s="885">
        <f t="shared" si="156"/>
        <v>0</v>
      </c>
      <c r="U460" s="885">
        <f t="shared" si="156"/>
        <v>0</v>
      </c>
      <c r="V460" s="885">
        <f t="shared" si="156"/>
        <v>0</v>
      </c>
      <c r="W460" s="885">
        <f t="shared" si="156"/>
        <v>0</v>
      </c>
      <c r="X460" s="885">
        <f t="shared" si="156"/>
        <v>0</v>
      </c>
      <c r="Y460" s="885">
        <f t="shared" si="156"/>
        <v>0</v>
      </c>
      <c r="Z460" s="885">
        <f t="shared" si="156"/>
        <v>0</v>
      </c>
      <c r="AA460" s="885">
        <f t="shared" si="156"/>
        <v>0</v>
      </c>
      <c r="AB460" s="885">
        <f t="shared" si="156"/>
        <v>-600</v>
      </c>
      <c r="AC460" s="885">
        <f t="shared" si="156"/>
        <v>0</v>
      </c>
      <c r="AD460" s="885">
        <f t="shared" si="156"/>
        <v>0</v>
      </c>
      <c r="AE460" s="885">
        <f t="shared" si="156"/>
        <v>0</v>
      </c>
      <c r="AF460" s="885">
        <f t="shared" si="156"/>
        <v>0</v>
      </c>
      <c r="AG460" s="885">
        <f t="shared" si="156"/>
        <v>-1</v>
      </c>
      <c r="AH460" s="885">
        <f t="shared" si="156"/>
        <v>0</v>
      </c>
      <c r="AI460" s="885">
        <f t="shared" si="156"/>
        <v>1</v>
      </c>
      <c r="AJ460" s="885">
        <f t="shared" si="156"/>
        <v>0</v>
      </c>
      <c r="AK460" s="885">
        <f t="shared" si="156"/>
        <v>-1</v>
      </c>
      <c r="AL460" s="885">
        <f t="shared" si="156"/>
        <v>-600</v>
      </c>
      <c r="AM460" s="885">
        <f t="shared" si="156"/>
        <v>0</v>
      </c>
      <c r="AN460" s="885">
        <f t="shared" si="156"/>
        <v>0</v>
      </c>
      <c r="AO460" s="885">
        <f t="shared" si="156"/>
        <v>0</v>
      </c>
      <c r="AP460" s="885">
        <f t="shared" si="156"/>
        <v>0</v>
      </c>
      <c r="AQ460" s="885">
        <f t="shared" si="156"/>
        <v>0</v>
      </c>
      <c r="AR460" s="885">
        <f t="shared" si="156"/>
        <v>0</v>
      </c>
      <c r="AS460" s="885">
        <f t="shared" si="156"/>
        <v>0</v>
      </c>
      <c r="AT460" s="885">
        <f t="shared" si="156"/>
        <v>0</v>
      </c>
      <c r="AU460" s="885">
        <f t="shared" si="156"/>
        <v>1</v>
      </c>
      <c r="AV460" s="885">
        <f>AT154-AT307</f>
        <v>0</v>
      </c>
    </row>
    <row r="461" spans="1:48" hidden="1"/>
    <row r="462" spans="1:48" ht="18.75" hidden="1" thickBot="1">
      <c r="A462" s="2684" t="s">
        <v>1005</v>
      </c>
      <c r="B462" s="2684"/>
      <c r="C462" s="2684"/>
      <c r="D462" s="2684"/>
    </row>
    <row r="463" spans="1:48" s="10" customFormat="1" ht="20.25" hidden="1" customHeight="1">
      <c r="A463" s="2685" t="s">
        <v>152</v>
      </c>
      <c r="B463" s="2686"/>
      <c r="C463" s="2689" t="s">
        <v>153</v>
      </c>
      <c r="D463" s="2691" t="s">
        <v>154</v>
      </c>
      <c r="E463" s="1197"/>
      <c r="F463" s="1197"/>
      <c r="G463" s="2693"/>
      <c r="H463" s="2694"/>
      <c r="I463" s="2674" t="s">
        <v>131</v>
      </c>
      <c r="J463" s="2673"/>
      <c r="K463" s="2674" t="s">
        <v>130</v>
      </c>
      <c r="L463" s="2673"/>
      <c r="M463" s="2674" t="s">
        <v>137</v>
      </c>
      <c r="N463" s="2673"/>
      <c r="O463" s="2674" t="s">
        <v>288</v>
      </c>
      <c r="P463" s="2673"/>
      <c r="Q463" s="2675" t="s">
        <v>127</v>
      </c>
      <c r="R463" s="2676"/>
      <c r="S463" s="2675" t="s">
        <v>144</v>
      </c>
      <c r="T463" s="2676"/>
      <c r="U463" s="2675" t="s">
        <v>134</v>
      </c>
      <c r="V463" s="2676"/>
      <c r="W463" s="2675" t="s">
        <v>132</v>
      </c>
      <c r="X463" s="2676"/>
      <c r="Y463" s="2675" t="s">
        <v>136</v>
      </c>
      <c r="Z463" s="2676"/>
      <c r="AA463" s="2677" t="s">
        <v>155</v>
      </c>
      <c r="AB463" s="2678"/>
      <c r="AC463" s="2675" t="s">
        <v>148</v>
      </c>
      <c r="AD463" s="2676"/>
      <c r="AE463" s="2675" t="s">
        <v>142</v>
      </c>
      <c r="AF463" s="2676"/>
      <c r="AG463" s="2675" t="s">
        <v>143</v>
      </c>
      <c r="AH463" s="2676"/>
      <c r="AI463" s="2675" t="s">
        <v>139</v>
      </c>
      <c r="AJ463" s="2676"/>
      <c r="AK463" s="2675" t="s">
        <v>146</v>
      </c>
      <c r="AL463" s="2676"/>
      <c r="AM463" s="2675" t="s">
        <v>141</v>
      </c>
      <c r="AN463" s="2676"/>
      <c r="AO463" s="2675" t="s">
        <v>135</v>
      </c>
      <c r="AP463" s="2676"/>
      <c r="AQ463" s="2675" t="s">
        <v>133</v>
      </c>
      <c r="AR463" s="2676"/>
      <c r="AS463" s="2675" t="s">
        <v>140</v>
      </c>
      <c r="AT463" s="2676"/>
      <c r="AU463" s="2675" t="s">
        <v>128</v>
      </c>
      <c r="AV463" s="2676"/>
    </row>
    <row r="464" spans="1:48" s="10" customFormat="1" ht="15.75" hidden="1" thickBot="1">
      <c r="A464" s="2687"/>
      <c r="B464" s="2688"/>
      <c r="C464" s="2690"/>
      <c r="D464" s="2692"/>
      <c r="E464" s="1197"/>
      <c r="F464" s="1197"/>
      <c r="G464" s="886"/>
      <c r="H464" s="887"/>
      <c r="I464" s="812" t="s">
        <v>156</v>
      </c>
      <c r="J464" s="813" t="s">
        <v>157</v>
      </c>
      <c r="K464" s="812" t="s">
        <v>156</v>
      </c>
      <c r="L464" s="813" t="s">
        <v>157</v>
      </c>
      <c r="M464" s="812" t="s">
        <v>156</v>
      </c>
      <c r="N464" s="813" t="s">
        <v>157</v>
      </c>
      <c r="O464" s="812" t="s">
        <v>156</v>
      </c>
      <c r="P464" s="813" t="s">
        <v>157</v>
      </c>
      <c r="Q464" s="812" t="s">
        <v>156</v>
      </c>
      <c r="R464" s="813" t="s">
        <v>157</v>
      </c>
      <c r="S464" s="812" t="s">
        <v>156</v>
      </c>
      <c r="T464" s="813" t="s">
        <v>157</v>
      </c>
      <c r="U464" s="812" t="s">
        <v>156</v>
      </c>
      <c r="V464" s="813" t="s">
        <v>157</v>
      </c>
      <c r="W464" s="812" t="s">
        <v>156</v>
      </c>
      <c r="X464" s="813" t="s">
        <v>157</v>
      </c>
      <c r="Y464" s="812" t="s">
        <v>156</v>
      </c>
      <c r="Z464" s="813" t="s">
        <v>157</v>
      </c>
      <c r="AA464" s="812" t="s">
        <v>156</v>
      </c>
      <c r="AB464" s="813" t="s">
        <v>157</v>
      </c>
      <c r="AC464" s="814" t="s">
        <v>156</v>
      </c>
      <c r="AD464" s="815" t="s">
        <v>157</v>
      </c>
      <c r="AE464" s="814" t="s">
        <v>156</v>
      </c>
      <c r="AF464" s="815" t="s">
        <v>157</v>
      </c>
      <c r="AG464" s="814" t="s">
        <v>156</v>
      </c>
      <c r="AH464" s="815" t="s">
        <v>157</v>
      </c>
      <c r="AI464" s="814" t="s">
        <v>156</v>
      </c>
      <c r="AJ464" s="815" t="s">
        <v>157</v>
      </c>
      <c r="AK464" s="814" t="s">
        <v>156</v>
      </c>
      <c r="AL464" s="815" t="s">
        <v>157</v>
      </c>
      <c r="AM464" s="814" t="s">
        <v>156</v>
      </c>
      <c r="AN464" s="815" t="s">
        <v>157</v>
      </c>
      <c r="AO464" s="814" t="s">
        <v>156</v>
      </c>
      <c r="AP464" s="815" t="s">
        <v>157</v>
      </c>
      <c r="AQ464" s="814" t="s">
        <v>156</v>
      </c>
      <c r="AR464" s="815" t="s">
        <v>157</v>
      </c>
      <c r="AS464" s="814" t="s">
        <v>156</v>
      </c>
      <c r="AT464" s="815" t="s">
        <v>157</v>
      </c>
      <c r="AU464" s="814" t="s">
        <v>156</v>
      </c>
      <c r="AV464" s="815" t="s">
        <v>157</v>
      </c>
    </row>
    <row r="465" spans="1:48" s="675" customFormat="1" ht="16.5" hidden="1" thickBot="1">
      <c r="A465" s="739"/>
      <c r="B465" s="740" t="s">
        <v>12</v>
      </c>
      <c r="C465" s="741"/>
      <c r="D465" s="742"/>
      <c r="E465" s="1197"/>
      <c r="F465" s="1197"/>
      <c r="G465" s="888"/>
      <c r="H465" s="888"/>
      <c r="I465" s="816"/>
      <c r="J465" s="817"/>
      <c r="K465" s="818"/>
      <c r="L465" s="819"/>
      <c r="M465" s="818"/>
      <c r="N465" s="819"/>
      <c r="O465" s="818"/>
      <c r="P465" s="819"/>
      <c r="Q465" s="818"/>
      <c r="R465" s="819"/>
      <c r="S465" s="818"/>
      <c r="T465" s="819"/>
      <c r="U465" s="818"/>
      <c r="V465" s="819"/>
      <c r="W465" s="818"/>
      <c r="X465" s="819"/>
      <c r="Y465" s="818"/>
      <c r="Z465" s="819"/>
      <c r="AA465" s="820"/>
      <c r="AB465" s="821"/>
      <c r="AC465" s="818"/>
      <c r="AD465" s="819"/>
      <c r="AE465" s="818"/>
      <c r="AF465" s="819"/>
      <c r="AG465" s="818"/>
      <c r="AH465" s="819"/>
      <c r="AI465" s="818"/>
      <c r="AJ465" s="819"/>
      <c r="AK465" s="818"/>
      <c r="AL465" s="819"/>
      <c r="AM465" s="818"/>
      <c r="AN465" s="819"/>
      <c r="AO465" s="818"/>
      <c r="AP465" s="819"/>
      <c r="AQ465" s="818"/>
      <c r="AR465" s="819"/>
      <c r="AS465" s="818"/>
      <c r="AT465" s="819"/>
      <c r="AU465" s="818"/>
      <c r="AV465" s="819"/>
    </row>
    <row r="466" spans="1:48" s="675" customFormat="1" ht="16.5" hidden="1" thickBot="1">
      <c r="A466" s="749" t="s">
        <v>13</v>
      </c>
      <c r="B466" s="750" t="s">
        <v>203</v>
      </c>
      <c r="C466" s="904">
        <f>IF(C7&gt;C160,(100%-C160/C7*100%),IF(C7&lt;C160,(C7/C160*100%-100%),0))</f>
        <v>1</v>
      </c>
      <c r="D466" s="904">
        <f>IF(D7&gt;D160,(100%-D160/D7*100%),IF(D7&lt;D160,(D7/D160*100%-100%),0))</f>
        <v>0</v>
      </c>
      <c r="E466" s="1197"/>
      <c r="F466" s="1197"/>
      <c r="G466" s="889"/>
      <c r="H466" s="890"/>
      <c r="I466" s="905">
        <f t="shared" ref="I466:AV472" si="158">IF(I7&gt;I160,(100%-I160/I7*100%),IF(I7&lt;I160,(I7/I160*100%-100%),0))</f>
        <v>1</v>
      </c>
      <c r="J466" s="906">
        <f t="shared" si="158"/>
        <v>0</v>
      </c>
      <c r="K466" s="907">
        <f t="shared" si="158"/>
        <v>0</v>
      </c>
      <c r="L466" s="908">
        <f t="shared" si="158"/>
        <v>0</v>
      </c>
      <c r="M466" s="907">
        <f t="shared" si="158"/>
        <v>1</v>
      </c>
      <c r="N466" s="908">
        <f t="shared" si="158"/>
        <v>0</v>
      </c>
      <c r="O466" s="907">
        <f t="shared" si="158"/>
        <v>0</v>
      </c>
      <c r="P466" s="908">
        <f t="shared" si="158"/>
        <v>0</v>
      </c>
      <c r="Q466" s="907">
        <f t="shared" si="158"/>
        <v>0</v>
      </c>
      <c r="R466" s="908">
        <f t="shared" si="158"/>
        <v>0</v>
      </c>
      <c r="S466" s="907">
        <f t="shared" si="158"/>
        <v>0</v>
      </c>
      <c r="T466" s="908">
        <f t="shared" si="158"/>
        <v>0</v>
      </c>
      <c r="U466" s="907">
        <f t="shared" si="158"/>
        <v>0</v>
      </c>
      <c r="V466" s="908">
        <f t="shared" si="158"/>
        <v>0</v>
      </c>
      <c r="W466" s="907">
        <f t="shared" si="158"/>
        <v>0</v>
      </c>
      <c r="X466" s="908">
        <f t="shared" si="158"/>
        <v>0</v>
      </c>
      <c r="Y466" s="907">
        <f t="shared" si="158"/>
        <v>0</v>
      </c>
      <c r="Z466" s="908">
        <f t="shared" si="158"/>
        <v>0</v>
      </c>
      <c r="AA466" s="909">
        <f t="shared" si="158"/>
        <v>0</v>
      </c>
      <c r="AB466" s="910">
        <f t="shared" si="158"/>
        <v>0</v>
      </c>
      <c r="AC466" s="907">
        <f t="shared" si="158"/>
        <v>0</v>
      </c>
      <c r="AD466" s="908">
        <f t="shared" si="158"/>
        <v>0</v>
      </c>
      <c r="AE466" s="907">
        <f t="shared" si="158"/>
        <v>0</v>
      </c>
      <c r="AF466" s="908">
        <f t="shared" si="158"/>
        <v>0</v>
      </c>
      <c r="AG466" s="907">
        <f t="shared" si="158"/>
        <v>0</v>
      </c>
      <c r="AH466" s="908">
        <f t="shared" si="158"/>
        <v>0</v>
      </c>
      <c r="AI466" s="907">
        <f t="shared" si="158"/>
        <v>0</v>
      </c>
      <c r="AJ466" s="908">
        <f t="shared" si="158"/>
        <v>0</v>
      </c>
      <c r="AK466" s="907">
        <f t="shared" si="158"/>
        <v>0</v>
      </c>
      <c r="AL466" s="908">
        <f t="shared" si="158"/>
        <v>0</v>
      </c>
      <c r="AM466" s="907">
        <f t="shared" si="158"/>
        <v>0</v>
      </c>
      <c r="AN466" s="908">
        <f t="shared" si="158"/>
        <v>0</v>
      </c>
      <c r="AO466" s="907">
        <f t="shared" si="158"/>
        <v>0</v>
      </c>
      <c r="AP466" s="908">
        <f t="shared" si="158"/>
        <v>0</v>
      </c>
      <c r="AQ466" s="907">
        <f t="shared" si="158"/>
        <v>0</v>
      </c>
      <c r="AR466" s="908">
        <f t="shared" si="158"/>
        <v>0</v>
      </c>
      <c r="AS466" s="907">
        <f t="shared" si="158"/>
        <v>0</v>
      </c>
      <c r="AT466" s="908">
        <f t="shared" si="158"/>
        <v>0</v>
      </c>
      <c r="AU466" s="907">
        <f t="shared" si="158"/>
        <v>0</v>
      </c>
      <c r="AV466" s="908">
        <f t="shared" si="158"/>
        <v>0</v>
      </c>
    </row>
    <row r="467" spans="1:48" s="675" customFormat="1" ht="16.5" hidden="1" thickBot="1">
      <c r="A467" s="755"/>
      <c r="B467" s="755" t="s">
        <v>36</v>
      </c>
      <c r="C467" s="911">
        <f t="shared" ref="C467:D482" si="159">IF(C8&gt;C161,(100%-C161/C8*100%),IF(C8&lt;C161,(C8/C161*100%-100%),0))</f>
        <v>0</v>
      </c>
      <c r="D467" s="912">
        <f t="shared" si="159"/>
        <v>0</v>
      </c>
      <c r="E467" s="1197"/>
      <c r="F467" s="1197"/>
      <c r="G467" s="891"/>
      <c r="H467" s="892"/>
      <c r="I467" s="913">
        <f t="shared" si="158"/>
        <v>0</v>
      </c>
      <c r="J467" s="914">
        <f t="shared" si="158"/>
        <v>0</v>
      </c>
      <c r="K467" s="915">
        <f t="shared" si="158"/>
        <v>0</v>
      </c>
      <c r="L467" s="916">
        <f t="shared" si="158"/>
        <v>0</v>
      </c>
      <c r="M467" s="915">
        <f t="shared" si="158"/>
        <v>0</v>
      </c>
      <c r="N467" s="916">
        <f t="shared" si="158"/>
        <v>0</v>
      </c>
      <c r="O467" s="915">
        <f t="shared" si="158"/>
        <v>0</v>
      </c>
      <c r="P467" s="916">
        <f t="shared" si="158"/>
        <v>0</v>
      </c>
      <c r="Q467" s="915">
        <f t="shared" si="158"/>
        <v>0</v>
      </c>
      <c r="R467" s="916">
        <f t="shared" si="158"/>
        <v>0</v>
      </c>
      <c r="S467" s="915">
        <f t="shared" si="158"/>
        <v>0</v>
      </c>
      <c r="T467" s="916">
        <f t="shared" si="158"/>
        <v>0</v>
      </c>
      <c r="U467" s="915">
        <f t="shared" si="158"/>
        <v>0</v>
      </c>
      <c r="V467" s="916">
        <f t="shared" si="158"/>
        <v>0</v>
      </c>
      <c r="W467" s="915">
        <f t="shared" si="158"/>
        <v>0</v>
      </c>
      <c r="X467" s="916">
        <f t="shared" si="158"/>
        <v>0</v>
      </c>
      <c r="Y467" s="915">
        <f t="shared" si="158"/>
        <v>0</v>
      </c>
      <c r="Z467" s="916">
        <f t="shared" si="158"/>
        <v>0</v>
      </c>
      <c r="AA467" s="917">
        <f t="shared" si="158"/>
        <v>0</v>
      </c>
      <c r="AB467" s="918">
        <f t="shared" si="158"/>
        <v>0</v>
      </c>
      <c r="AC467" s="915">
        <f t="shared" si="158"/>
        <v>0</v>
      </c>
      <c r="AD467" s="916">
        <f t="shared" si="158"/>
        <v>0</v>
      </c>
      <c r="AE467" s="915">
        <f t="shared" si="158"/>
        <v>0</v>
      </c>
      <c r="AF467" s="916">
        <f t="shared" si="158"/>
        <v>0</v>
      </c>
      <c r="AG467" s="915">
        <f t="shared" si="158"/>
        <v>0</v>
      </c>
      <c r="AH467" s="916">
        <f t="shared" si="158"/>
        <v>0</v>
      </c>
      <c r="AI467" s="915">
        <f t="shared" si="158"/>
        <v>0</v>
      </c>
      <c r="AJ467" s="916">
        <f t="shared" si="158"/>
        <v>0</v>
      </c>
      <c r="AK467" s="915">
        <f t="shared" si="158"/>
        <v>0</v>
      </c>
      <c r="AL467" s="916">
        <f t="shared" si="158"/>
        <v>0</v>
      </c>
      <c r="AM467" s="915">
        <f t="shared" si="158"/>
        <v>0</v>
      </c>
      <c r="AN467" s="916">
        <f t="shared" si="158"/>
        <v>0</v>
      </c>
      <c r="AO467" s="915">
        <f t="shared" si="158"/>
        <v>0</v>
      </c>
      <c r="AP467" s="916">
        <f t="shared" si="158"/>
        <v>0</v>
      </c>
      <c r="AQ467" s="915">
        <f t="shared" si="158"/>
        <v>0</v>
      </c>
      <c r="AR467" s="916">
        <f t="shared" si="158"/>
        <v>0</v>
      </c>
      <c r="AS467" s="915">
        <f t="shared" si="158"/>
        <v>0</v>
      </c>
      <c r="AT467" s="916">
        <f t="shared" si="158"/>
        <v>0</v>
      </c>
      <c r="AU467" s="915">
        <f t="shared" si="158"/>
        <v>0</v>
      </c>
      <c r="AV467" s="916">
        <f t="shared" si="158"/>
        <v>0</v>
      </c>
    </row>
    <row r="468" spans="1:48" s="675" customFormat="1" ht="16.5" hidden="1" thickBot="1">
      <c r="A468" s="755" t="s">
        <v>37</v>
      </c>
      <c r="B468" s="755" t="s">
        <v>69</v>
      </c>
      <c r="C468" s="911">
        <f t="shared" si="159"/>
        <v>0</v>
      </c>
      <c r="D468" s="912">
        <f t="shared" si="159"/>
        <v>0</v>
      </c>
      <c r="E468" s="1197"/>
      <c r="F468" s="1197"/>
      <c r="G468" s="891"/>
      <c r="H468" s="892"/>
      <c r="I468" s="913">
        <f t="shared" si="158"/>
        <v>0</v>
      </c>
      <c r="J468" s="914">
        <f t="shared" si="158"/>
        <v>0</v>
      </c>
      <c r="K468" s="915">
        <f t="shared" si="158"/>
        <v>0</v>
      </c>
      <c r="L468" s="916">
        <f t="shared" si="158"/>
        <v>0</v>
      </c>
      <c r="M468" s="915">
        <f t="shared" si="158"/>
        <v>0</v>
      </c>
      <c r="N468" s="916">
        <f t="shared" si="158"/>
        <v>0</v>
      </c>
      <c r="O468" s="915">
        <f t="shared" si="158"/>
        <v>0</v>
      </c>
      <c r="P468" s="916">
        <f t="shared" si="158"/>
        <v>0</v>
      </c>
      <c r="Q468" s="915">
        <f t="shared" si="158"/>
        <v>0</v>
      </c>
      <c r="R468" s="916">
        <f t="shared" si="158"/>
        <v>0</v>
      </c>
      <c r="S468" s="915">
        <f t="shared" si="158"/>
        <v>0</v>
      </c>
      <c r="T468" s="916">
        <f t="shared" si="158"/>
        <v>0</v>
      </c>
      <c r="U468" s="915">
        <f t="shared" si="158"/>
        <v>0</v>
      </c>
      <c r="V468" s="916">
        <f t="shared" si="158"/>
        <v>0</v>
      </c>
      <c r="W468" s="915">
        <f t="shared" si="158"/>
        <v>0</v>
      </c>
      <c r="X468" s="916">
        <f t="shared" si="158"/>
        <v>0</v>
      </c>
      <c r="Y468" s="915">
        <f t="shared" si="158"/>
        <v>0</v>
      </c>
      <c r="Z468" s="916">
        <f t="shared" si="158"/>
        <v>0</v>
      </c>
      <c r="AA468" s="917">
        <f t="shared" si="158"/>
        <v>0</v>
      </c>
      <c r="AB468" s="918">
        <f t="shared" si="158"/>
        <v>0</v>
      </c>
      <c r="AC468" s="915">
        <f t="shared" si="158"/>
        <v>0</v>
      </c>
      <c r="AD468" s="916">
        <f t="shared" si="158"/>
        <v>0</v>
      </c>
      <c r="AE468" s="915">
        <f t="shared" si="158"/>
        <v>0</v>
      </c>
      <c r="AF468" s="916">
        <f t="shared" si="158"/>
        <v>0</v>
      </c>
      <c r="AG468" s="915">
        <f t="shared" si="158"/>
        <v>0</v>
      </c>
      <c r="AH468" s="916">
        <f t="shared" si="158"/>
        <v>0</v>
      </c>
      <c r="AI468" s="915">
        <f t="shared" si="158"/>
        <v>0</v>
      </c>
      <c r="AJ468" s="916">
        <f t="shared" si="158"/>
        <v>0</v>
      </c>
      <c r="AK468" s="915">
        <f t="shared" si="158"/>
        <v>0</v>
      </c>
      <c r="AL468" s="916">
        <f t="shared" si="158"/>
        <v>0</v>
      </c>
      <c r="AM468" s="915">
        <f t="shared" si="158"/>
        <v>0</v>
      </c>
      <c r="AN468" s="916">
        <f t="shared" si="158"/>
        <v>0</v>
      </c>
      <c r="AO468" s="915">
        <f t="shared" si="158"/>
        <v>0</v>
      </c>
      <c r="AP468" s="916">
        <f t="shared" si="158"/>
        <v>0</v>
      </c>
      <c r="AQ468" s="915">
        <f t="shared" si="158"/>
        <v>0</v>
      </c>
      <c r="AR468" s="916">
        <f t="shared" si="158"/>
        <v>0</v>
      </c>
      <c r="AS468" s="915">
        <f t="shared" si="158"/>
        <v>0</v>
      </c>
      <c r="AT468" s="916">
        <f t="shared" si="158"/>
        <v>0</v>
      </c>
      <c r="AU468" s="915">
        <f t="shared" si="158"/>
        <v>0</v>
      </c>
      <c r="AV468" s="916">
        <f t="shared" si="158"/>
        <v>0</v>
      </c>
    </row>
    <row r="469" spans="1:48" s="675" customFormat="1" ht="16.5" hidden="1" thickBot="1">
      <c r="A469" s="755" t="s">
        <v>27</v>
      </c>
      <c r="B469" s="755" t="s">
        <v>45</v>
      </c>
      <c r="C469" s="911">
        <f t="shared" si="159"/>
        <v>0</v>
      </c>
      <c r="D469" s="912">
        <f t="shared" si="159"/>
        <v>0</v>
      </c>
      <c r="E469" s="1197"/>
      <c r="F469" s="1197"/>
      <c r="G469" s="891"/>
      <c r="H469" s="892"/>
      <c r="I469" s="913">
        <f t="shared" si="158"/>
        <v>0</v>
      </c>
      <c r="J469" s="914">
        <f t="shared" si="158"/>
        <v>0</v>
      </c>
      <c r="K469" s="915">
        <f t="shared" si="158"/>
        <v>0</v>
      </c>
      <c r="L469" s="916">
        <f t="shared" si="158"/>
        <v>0</v>
      </c>
      <c r="M469" s="915">
        <f t="shared" si="158"/>
        <v>0</v>
      </c>
      <c r="N469" s="916">
        <f t="shared" si="158"/>
        <v>0</v>
      </c>
      <c r="O469" s="915">
        <f t="shared" si="158"/>
        <v>0</v>
      </c>
      <c r="P469" s="916">
        <f t="shared" si="158"/>
        <v>0</v>
      </c>
      <c r="Q469" s="915">
        <f t="shared" si="158"/>
        <v>0</v>
      </c>
      <c r="R469" s="916">
        <f t="shared" si="158"/>
        <v>0</v>
      </c>
      <c r="S469" s="915">
        <f t="shared" si="158"/>
        <v>0</v>
      </c>
      <c r="T469" s="916">
        <f t="shared" si="158"/>
        <v>0</v>
      </c>
      <c r="U469" s="915">
        <f t="shared" si="158"/>
        <v>0</v>
      </c>
      <c r="V469" s="916">
        <f t="shared" si="158"/>
        <v>0</v>
      </c>
      <c r="W469" s="915">
        <f t="shared" si="158"/>
        <v>0</v>
      </c>
      <c r="X469" s="916">
        <f t="shared" si="158"/>
        <v>0</v>
      </c>
      <c r="Y469" s="915">
        <f t="shared" si="158"/>
        <v>0</v>
      </c>
      <c r="Z469" s="916">
        <f t="shared" si="158"/>
        <v>0</v>
      </c>
      <c r="AA469" s="917">
        <f t="shared" si="158"/>
        <v>0</v>
      </c>
      <c r="AB469" s="918">
        <f t="shared" si="158"/>
        <v>0</v>
      </c>
      <c r="AC469" s="915">
        <f t="shared" si="158"/>
        <v>0</v>
      </c>
      <c r="AD469" s="916">
        <f t="shared" si="158"/>
        <v>0</v>
      </c>
      <c r="AE469" s="915">
        <f t="shared" si="158"/>
        <v>0</v>
      </c>
      <c r="AF469" s="916">
        <f t="shared" si="158"/>
        <v>0</v>
      </c>
      <c r="AG469" s="915">
        <f t="shared" si="158"/>
        <v>0</v>
      </c>
      <c r="AH469" s="916">
        <f t="shared" si="158"/>
        <v>0</v>
      </c>
      <c r="AI469" s="915">
        <f t="shared" si="158"/>
        <v>0</v>
      </c>
      <c r="AJ469" s="916">
        <f t="shared" si="158"/>
        <v>0</v>
      </c>
      <c r="AK469" s="915">
        <f t="shared" si="158"/>
        <v>0</v>
      </c>
      <c r="AL469" s="916">
        <f t="shared" si="158"/>
        <v>0</v>
      </c>
      <c r="AM469" s="915">
        <f t="shared" si="158"/>
        <v>0</v>
      </c>
      <c r="AN469" s="916">
        <f t="shared" si="158"/>
        <v>0</v>
      </c>
      <c r="AO469" s="915">
        <f t="shared" si="158"/>
        <v>0</v>
      </c>
      <c r="AP469" s="916">
        <f t="shared" si="158"/>
        <v>0</v>
      </c>
      <c r="AQ469" s="915">
        <f t="shared" si="158"/>
        <v>0</v>
      </c>
      <c r="AR469" s="916">
        <f t="shared" si="158"/>
        <v>0</v>
      </c>
      <c r="AS469" s="915">
        <f t="shared" si="158"/>
        <v>0</v>
      </c>
      <c r="AT469" s="916">
        <f t="shared" si="158"/>
        <v>0</v>
      </c>
      <c r="AU469" s="915">
        <f t="shared" si="158"/>
        <v>0</v>
      </c>
      <c r="AV469" s="916">
        <f t="shared" si="158"/>
        <v>0</v>
      </c>
    </row>
    <row r="470" spans="1:48" s="675" customFormat="1" ht="16.5" hidden="1" thickBot="1">
      <c r="A470" s="755" t="s">
        <v>46</v>
      </c>
      <c r="B470" s="755" t="s">
        <v>67</v>
      </c>
      <c r="C470" s="911">
        <f t="shared" si="159"/>
        <v>0</v>
      </c>
      <c r="D470" s="912">
        <f t="shared" si="159"/>
        <v>0</v>
      </c>
      <c r="E470" s="1197"/>
      <c r="F470" s="1197"/>
      <c r="G470" s="891"/>
      <c r="H470" s="892"/>
      <c r="I470" s="913">
        <f t="shared" si="158"/>
        <v>0</v>
      </c>
      <c r="J470" s="914">
        <f t="shared" si="158"/>
        <v>0</v>
      </c>
      <c r="K470" s="915">
        <f t="shared" si="158"/>
        <v>0</v>
      </c>
      <c r="L470" s="916">
        <f t="shared" si="158"/>
        <v>0</v>
      </c>
      <c r="M470" s="915">
        <f t="shared" si="158"/>
        <v>0</v>
      </c>
      <c r="N470" s="916">
        <f t="shared" si="158"/>
        <v>0</v>
      </c>
      <c r="O470" s="915">
        <f t="shared" si="158"/>
        <v>0</v>
      </c>
      <c r="P470" s="916">
        <f t="shared" si="158"/>
        <v>0</v>
      </c>
      <c r="Q470" s="915">
        <f t="shared" si="158"/>
        <v>0</v>
      </c>
      <c r="R470" s="916">
        <f t="shared" si="158"/>
        <v>0</v>
      </c>
      <c r="S470" s="915">
        <f t="shared" si="158"/>
        <v>0</v>
      </c>
      <c r="T470" s="916">
        <f t="shared" si="158"/>
        <v>0</v>
      </c>
      <c r="U470" s="915">
        <f t="shared" si="158"/>
        <v>0</v>
      </c>
      <c r="V470" s="916">
        <f t="shared" si="158"/>
        <v>0</v>
      </c>
      <c r="W470" s="915">
        <f t="shared" si="158"/>
        <v>0</v>
      </c>
      <c r="X470" s="916">
        <f t="shared" si="158"/>
        <v>0</v>
      </c>
      <c r="Y470" s="915">
        <f t="shared" si="158"/>
        <v>0</v>
      </c>
      <c r="Z470" s="916">
        <f t="shared" si="158"/>
        <v>0</v>
      </c>
      <c r="AA470" s="917">
        <f t="shared" si="158"/>
        <v>0</v>
      </c>
      <c r="AB470" s="918">
        <f t="shared" si="158"/>
        <v>0</v>
      </c>
      <c r="AC470" s="915">
        <f t="shared" si="158"/>
        <v>0</v>
      </c>
      <c r="AD470" s="916">
        <f t="shared" si="158"/>
        <v>0</v>
      </c>
      <c r="AE470" s="915">
        <f t="shared" si="158"/>
        <v>0</v>
      </c>
      <c r="AF470" s="916">
        <f t="shared" si="158"/>
        <v>0</v>
      </c>
      <c r="AG470" s="915">
        <f t="shared" si="158"/>
        <v>0</v>
      </c>
      <c r="AH470" s="916">
        <f t="shared" si="158"/>
        <v>0</v>
      </c>
      <c r="AI470" s="915">
        <f t="shared" si="158"/>
        <v>0</v>
      </c>
      <c r="AJ470" s="916">
        <f t="shared" si="158"/>
        <v>0</v>
      </c>
      <c r="AK470" s="915">
        <f t="shared" si="158"/>
        <v>0</v>
      </c>
      <c r="AL470" s="916">
        <f t="shared" si="158"/>
        <v>0</v>
      </c>
      <c r="AM470" s="915">
        <f t="shared" si="158"/>
        <v>0</v>
      </c>
      <c r="AN470" s="916">
        <f t="shared" si="158"/>
        <v>0</v>
      </c>
      <c r="AO470" s="915">
        <f t="shared" si="158"/>
        <v>0</v>
      </c>
      <c r="AP470" s="916">
        <f t="shared" si="158"/>
        <v>0</v>
      </c>
      <c r="AQ470" s="915">
        <f t="shared" si="158"/>
        <v>0</v>
      </c>
      <c r="AR470" s="916">
        <f t="shared" si="158"/>
        <v>0</v>
      </c>
      <c r="AS470" s="915">
        <f t="shared" si="158"/>
        <v>0</v>
      </c>
      <c r="AT470" s="916">
        <f t="shared" si="158"/>
        <v>0</v>
      </c>
      <c r="AU470" s="915">
        <f t="shared" si="158"/>
        <v>0</v>
      </c>
      <c r="AV470" s="916">
        <f t="shared" si="158"/>
        <v>0</v>
      </c>
    </row>
    <row r="471" spans="1:48" s="675" customFormat="1" ht="16.5" hidden="1" thickBot="1">
      <c r="A471" s="755" t="s">
        <v>68</v>
      </c>
      <c r="B471" s="755" t="s">
        <v>3</v>
      </c>
      <c r="C471" s="911">
        <f t="shared" si="159"/>
        <v>0</v>
      </c>
      <c r="D471" s="912">
        <f t="shared" si="159"/>
        <v>0</v>
      </c>
      <c r="E471" s="1197"/>
      <c r="F471" s="1197"/>
      <c r="G471" s="891"/>
      <c r="H471" s="892"/>
      <c r="I471" s="913">
        <f t="shared" si="158"/>
        <v>0</v>
      </c>
      <c r="J471" s="914">
        <f t="shared" si="158"/>
        <v>0</v>
      </c>
      <c r="K471" s="915">
        <f t="shared" si="158"/>
        <v>0</v>
      </c>
      <c r="L471" s="916">
        <f t="shared" si="158"/>
        <v>0</v>
      </c>
      <c r="M471" s="915">
        <f t="shared" si="158"/>
        <v>0</v>
      </c>
      <c r="N471" s="916">
        <f t="shared" si="158"/>
        <v>0</v>
      </c>
      <c r="O471" s="915">
        <f t="shared" si="158"/>
        <v>0</v>
      </c>
      <c r="P471" s="916">
        <f t="shared" si="158"/>
        <v>0</v>
      </c>
      <c r="Q471" s="915">
        <f t="shared" si="158"/>
        <v>0</v>
      </c>
      <c r="R471" s="916">
        <f t="shared" si="158"/>
        <v>0</v>
      </c>
      <c r="S471" s="915">
        <f t="shared" si="158"/>
        <v>0</v>
      </c>
      <c r="T471" s="916">
        <f t="shared" si="158"/>
        <v>0</v>
      </c>
      <c r="U471" s="915">
        <f t="shared" si="158"/>
        <v>0</v>
      </c>
      <c r="V471" s="916">
        <f t="shared" si="158"/>
        <v>0</v>
      </c>
      <c r="W471" s="915">
        <f t="shared" si="158"/>
        <v>0</v>
      </c>
      <c r="X471" s="916">
        <f t="shared" si="158"/>
        <v>0</v>
      </c>
      <c r="Y471" s="915">
        <f t="shared" si="158"/>
        <v>0</v>
      </c>
      <c r="Z471" s="916">
        <f t="shared" si="158"/>
        <v>0</v>
      </c>
      <c r="AA471" s="917">
        <f t="shared" si="158"/>
        <v>0</v>
      </c>
      <c r="AB471" s="918">
        <f t="shared" si="158"/>
        <v>0</v>
      </c>
      <c r="AC471" s="915">
        <f t="shared" si="158"/>
        <v>0</v>
      </c>
      <c r="AD471" s="916">
        <f t="shared" si="158"/>
        <v>0</v>
      </c>
      <c r="AE471" s="915">
        <f t="shared" si="158"/>
        <v>0</v>
      </c>
      <c r="AF471" s="916">
        <f t="shared" si="158"/>
        <v>0</v>
      </c>
      <c r="AG471" s="915">
        <f t="shared" si="158"/>
        <v>0</v>
      </c>
      <c r="AH471" s="916">
        <f t="shared" si="158"/>
        <v>0</v>
      </c>
      <c r="AI471" s="915">
        <f t="shared" si="158"/>
        <v>0</v>
      </c>
      <c r="AJ471" s="916">
        <f t="shared" si="158"/>
        <v>0</v>
      </c>
      <c r="AK471" s="915">
        <f t="shared" si="158"/>
        <v>0</v>
      </c>
      <c r="AL471" s="916">
        <f t="shared" si="158"/>
        <v>0</v>
      </c>
      <c r="AM471" s="915">
        <f t="shared" si="158"/>
        <v>0</v>
      </c>
      <c r="AN471" s="916">
        <f t="shared" si="158"/>
        <v>0</v>
      </c>
      <c r="AO471" s="915">
        <f t="shared" si="158"/>
        <v>0</v>
      </c>
      <c r="AP471" s="916">
        <f t="shared" si="158"/>
        <v>0</v>
      </c>
      <c r="AQ471" s="915">
        <f t="shared" si="158"/>
        <v>0</v>
      </c>
      <c r="AR471" s="916">
        <f t="shared" si="158"/>
        <v>0</v>
      </c>
      <c r="AS471" s="915">
        <f t="shared" si="158"/>
        <v>0</v>
      </c>
      <c r="AT471" s="916">
        <f t="shared" si="158"/>
        <v>0</v>
      </c>
      <c r="AU471" s="915">
        <f t="shared" si="158"/>
        <v>0</v>
      </c>
      <c r="AV471" s="916">
        <f t="shared" si="158"/>
        <v>0</v>
      </c>
    </row>
    <row r="472" spans="1:48" s="675" customFormat="1" ht="16.5" hidden="1" thickBot="1">
      <c r="A472" s="755" t="s">
        <v>4</v>
      </c>
      <c r="B472" s="755" t="s">
        <v>90</v>
      </c>
      <c r="C472" s="911">
        <f t="shared" si="159"/>
        <v>0</v>
      </c>
      <c r="D472" s="912">
        <f t="shared" si="159"/>
        <v>0</v>
      </c>
      <c r="E472" s="1197"/>
      <c r="F472" s="1197"/>
      <c r="G472" s="891"/>
      <c r="H472" s="892"/>
      <c r="I472" s="913">
        <f t="shared" si="158"/>
        <v>0</v>
      </c>
      <c r="J472" s="914">
        <f t="shared" si="158"/>
        <v>0</v>
      </c>
      <c r="K472" s="915">
        <f t="shared" si="158"/>
        <v>0</v>
      </c>
      <c r="L472" s="916">
        <f t="shared" si="158"/>
        <v>0</v>
      </c>
      <c r="M472" s="915">
        <f t="shared" si="158"/>
        <v>0</v>
      </c>
      <c r="N472" s="916">
        <f t="shared" si="158"/>
        <v>0</v>
      </c>
      <c r="O472" s="915">
        <f t="shared" si="158"/>
        <v>0</v>
      </c>
      <c r="P472" s="916">
        <f t="shared" si="158"/>
        <v>0</v>
      </c>
      <c r="Q472" s="915">
        <f t="shared" si="158"/>
        <v>0</v>
      </c>
      <c r="R472" s="916">
        <f t="shared" si="158"/>
        <v>0</v>
      </c>
      <c r="S472" s="915">
        <f t="shared" si="158"/>
        <v>0</v>
      </c>
      <c r="T472" s="916">
        <f t="shared" si="158"/>
        <v>0</v>
      </c>
      <c r="U472" s="915">
        <f t="shared" si="158"/>
        <v>0</v>
      </c>
      <c r="V472" s="916">
        <f t="shared" si="158"/>
        <v>0</v>
      </c>
      <c r="W472" s="915">
        <f t="shared" si="158"/>
        <v>0</v>
      </c>
      <c r="X472" s="916">
        <f t="shared" ref="X472:AV472" si="160">IF(X13&gt;X166,(100%-X166/X13*100%),IF(X13&lt;X166,(X13/X166*100%-100%),0))</f>
        <v>0</v>
      </c>
      <c r="Y472" s="915">
        <f t="shared" si="160"/>
        <v>0</v>
      </c>
      <c r="Z472" s="916">
        <f t="shared" si="160"/>
        <v>0</v>
      </c>
      <c r="AA472" s="917">
        <f t="shared" si="160"/>
        <v>0</v>
      </c>
      <c r="AB472" s="918">
        <f t="shared" si="160"/>
        <v>0</v>
      </c>
      <c r="AC472" s="915">
        <f t="shared" si="160"/>
        <v>0</v>
      </c>
      <c r="AD472" s="916">
        <f t="shared" si="160"/>
        <v>0</v>
      </c>
      <c r="AE472" s="915">
        <f t="shared" si="160"/>
        <v>0</v>
      </c>
      <c r="AF472" s="916">
        <f t="shared" si="160"/>
        <v>0</v>
      </c>
      <c r="AG472" s="915">
        <f t="shared" si="160"/>
        <v>0</v>
      </c>
      <c r="AH472" s="916">
        <f t="shared" si="160"/>
        <v>0</v>
      </c>
      <c r="AI472" s="915">
        <f t="shared" si="160"/>
        <v>0</v>
      </c>
      <c r="AJ472" s="916">
        <f t="shared" si="160"/>
        <v>0</v>
      </c>
      <c r="AK472" s="915">
        <f t="shared" si="160"/>
        <v>0</v>
      </c>
      <c r="AL472" s="916">
        <f t="shared" si="160"/>
        <v>0</v>
      </c>
      <c r="AM472" s="915">
        <f t="shared" si="160"/>
        <v>0</v>
      </c>
      <c r="AN472" s="916">
        <f t="shared" si="160"/>
        <v>0</v>
      </c>
      <c r="AO472" s="915">
        <f t="shared" si="160"/>
        <v>0</v>
      </c>
      <c r="AP472" s="916">
        <f t="shared" si="160"/>
        <v>0</v>
      </c>
      <c r="AQ472" s="915">
        <f t="shared" si="160"/>
        <v>0</v>
      </c>
      <c r="AR472" s="916">
        <f t="shared" si="160"/>
        <v>0</v>
      </c>
      <c r="AS472" s="915">
        <f t="shared" si="160"/>
        <v>0</v>
      </c>
      <c r="AT472" s="916">
        <f t="shared" si="160"/>
        <v>0</v>
      </c>
      <c r="AU472" s="915">
        <f t="shared" si="160"/>
        <v>0</v>
      </c>
      <c r="AV472" s="916">
        <f t="shared" si="160"/>
        <v>0</v>
      </c>
    </row>
    <row r="473" spans="1:48" s="675" customFormat="1" ht="16.5" hidden="1" thickBot="1">
      <c r="A473" s="755" t="s">
        <v>108</v>
      </c>
      <c r="B473" s="755" t="s">
        <v>105</v>
      </c>
      <c r="C473" s="911">
        <f t="shared" si="159"/>
        <v>0</v>
      </c>
      <c r="D473" s="912">
        <f t="shared" si="159"/>
        <v>0</v>
      </c>
      <c r="E473" s="1197"/>
      <c r="F473" s="1197"/>
      <c r="G473" s="891"/>
      <c r="H473" s="892"/>
      <c r="I473" s="913">
        <f t="shared" ref="I473:AV479" si="161">IF(I14&gt;I167,(100%-I167/I14*100%),IF(I14&lt;I167,(I14/I167*100%-100%),0))</f>
        <v>0</v>
      </c>
      <c r="J473" s="914">
        <f t="shared" si="161"/>
        <v>0</v>
      </c>
      <c r="K473" s="915">
        <f t="shared" si="161"/>
        <v>0</v>
      </c>
      <c r="L473" s="916">
        <f t="shared" si="161"/>
        <v>0</v>
      </c>
      <c r="M473" s="915">
        <f t="shared" si="161"/>
        <v>0</v>
      </c>
      <c r="N473" s="916">
        <f t="shared" si="161"/>
        <v>0</v>
      </c>
      <c r="O473" s="915">
        <f t="shared" si="161"/>
        <v>0</v>
      </c>
      <c r="P473" s="916">
        <f t="shared" si="161"/>
        <v>0</v>
      </c>
      <c r="Q473" s="915">
        <f t="shared" si="161"/>
        <v>0</v>
      </c>
      <c r="R473" s="916">
        <f t="shared" si="161"/>
        <v>0</v>
      </c>
      <c r="S473" s="915">
        <f t="shared" si="161"/>
        <v>0</v>
      </c>
      <c r="T473" s="916">
        <f t="shared" si="161"/>
        <v>0</v>
      </c>
      <c r="U473" s="915">
        <f t="shared" si="161"/>
        <v>0</v>
      </c>
      <c r="V473" s="916">
        <f t="shared" si="161"/>
        <v>0</v>
      </c>
      <c r="W473" s="915">
        <f t="shared" si="161"/>
        <v>0</v>
      </c>
      <c r="X473" s="916">
        <f t="shared" si="161"/>
        <v>0</v>
      </c>
      <c r="Y473" s="915">
        <f t="shared" si="161"/>
        <v>0</v>
      </c>
      <c r="Z473" s="916">
        <f t="shared" si="161"/>
        <v>0</v>
      </c>
      <c r="AA473" s="917">
        <f t="shared" si="161"/>
        <v>0</v>
      </c>
      <c r="AB473" s="918">
        <f t="shared" si="161"/>
        <v>0</v>
      </c>
      <c r="AC473" s="915">
        <f t="shared" si="161"/>
        <v>0</v>
      </c>
      <c r="AD473" s="916">
        <f t="shared" si="161"/>
        <v>0</v>
      </c>
      <c r="AE473" s="915">
        <f t="shared" si="161"/>
        <v>0</v>
      </c>
      <c r="AF473" s="916">
        <f t="shared" si="161"/>
        <v>0</v>
      </c>
      <c r="AG473" s="915">
        <f t="shared" si="161"/>
        <v>0</v>
      </c>
      <c r="AH473" s="916">
        <f t="shared" si="161"/>
        <v>0</v>
      </c>
      <c r="AI473" s="915">
        <f t="shared" si="161"/>
        <v>0</v>
      </c>
      <c r="AJ473" s="916">
        <f t="shared" si="161"/>
        <v>0</v>
      </c>
      <c r="AK473" s="915">
        <f t="shared" si="161"/>
        <v>0</v>
      </c>
      <c r="AL473" s="916">
        <f t="shared" si="161"/>
        <v>0</v>
      </c>
      <c r="AM473" s="915">
        <f t="shared" si="161"/>
        <v>0</v>
      </c>
      <c r="AN473" s="916">
        <f t="shared" si="161"/>
        <v>0</v>
      </c>
      <c r="AO473" s="915">
        <f t="shared" si="161"/>
        <v>0</v>
      </c>
      <c r="AP473" s="916">
        <f t="shared" si="161"/>
        <v>0</v>
      </c>
      <c r="AQ473" s="915">
        <f t="shared" si="161"/>
        <v>0</v>
      </c>
      <c r="AR473" s="916">
        <f t="shared" si="161"/>
        <v>0</v>
      </c>
      <c r="AS473" s="915">
        <f t="shared" si="161"/>
        <v>0</v>
      </c>
      <c r="AT473" s="916">
        <f t="shared" si="161"/>
        <v>0</v>
      </c>
      <c r="AU473" s="915">
        <f t="shared" si="161"/>
        <v>0</v>
      </c>
      <c r="AV473" s="916">
        <f t="shared" si="161"/>
        <v>0</v>
      </c>
    </row>
    <row r="474" spans="1:48" s="675" customFormat="1" ht="16.5" hidden="1" thickBot="1">
      <c r="A474" s="755" t="s">
        <v>106</v>
      </c>
      <c r="B474" s="755" t="s">
        <v>63</v>
      </c>
      <c r="C474" s="911">
        <f t="shared" si="159"/>
        <v>0</v>
      </c>
      <c r="D474" s="912">
        <f t="shared" si="159"/>
        <v>0</v>
      </c>
      <c r="E474" s="1197"/>
      <c r="F474" s="1197"/>
      <c r="G474" s="891"/>
      <c r="H474" s="892"/>
      <c r="I474" s="913">
        <f t="shared" si="161"/>
        <v>0</v>
      </c>
      <c r="J474" s="914">
        <f t="shared" si="161"/>
        <v>0</v>
      </c>
      <c r="K474" s="915">
        <f t="shared" si="161"/>
        <v>0</v>
      </c>
      <c r="L474" s="916">
        <f t="shared" si="161"/>
        <v>0</v>
      </c>
      <c r="M474" s="915">
        <f t="shared" si="161"/>
        <v>0</v>
      </c>
      <c r="N474" s="916">
        <f t="shared" si="161"/>
        <v>0</v>
      </c>
      <c r="O474" s="915">
        <f t="shared" si="161"/>
        <v>0</v>
      </c>
      <c r="P474" s="916">
        <f t="shared" si="161"/>
        <v>0</v>
      </c>
      <c r="Q474" s="915">
        <f t="shared" si="161"/>
        <v>0</v>
      </c>
      <c r="R474" s="916">
        <f t="shared" si="161"/>
        <v>0</v>
      </c>
      <c r="S474" s="915">
        <f t="shared" si="161"/>
        <v>0</v>
      </c>
      <c r="T474" s="916">
        <f t="shared" si="161"/>
        <v>0</v>
      </c>
      <c r="U474" s="915">
        <f t="shared" si="161"/>
        <v>0</v>
      </c>
      <c r="V474" s="916">
        <f t="shared" si="161"/>
        <v>0</v>
      </c>
      <c r="W474" s="915">
        <f t="shared" si="161"/>
        <v>0</v>
      </c>
      <c r="X474" s="916">
        <f t="shared" si="161"/>
        <v>0</v>
      </c>
      <c r="Y474" s="915">
        <f t="shared" si="161"/>
        <v>0</v>
      </c>
      <c r="Z474" s="916">
        <f t="shared" si="161"/>
        <v>0</v>
      </c>
      <c r="AA474" s="917">
        <f t="shared" si="161"/>
        <v>0</v>
      </c>
      <c r="AB474" s="918">
        <f t="shared" si="161"/>
        <v>0</v>
      </c>
      <c r="AC474" s="915">
        <f t="shared" si="161"/>
        <v>0</v>
      </c>
      <c r="AD474" s="916">
        <f t="shared" si="161"/>
        <v>0</v>
      </c>
      <c r="AE474" s="915">
        <f t="shared" si="161"/>
        <v>0</v>
      </c>
      <c r="AF474" s="916">
        <f t="shared" si="161"/>
        <v>0</v>
      </c>
      <c r="AG474" s="915">
        <f t="shared" si="161"/>
        <v>0</v>
      </c>
      <c r="AH474" s="916">
        <f t="shared" si="161"/>
        <v>0</v>
      </c>
      <c r="AI474" s="915">
        <f t="shared" si="161"/>
        <v>0</v>
      </c>
      <c r="AJ474" s="916">
        <f t="shared" si="161"/>
        <v>0</v>
      </c>
      <c r="AK474" s="915">
        <f t="shared" si="161"/>
        <v>0</v>
      </c>
      <c r="AL474" s="916">
        <f t="shared" si="161"/>
        <v>0</v>
      </c>
      <c r="AM474" s="915">
        <f t="shared" si="161"/>
        <v>0</v>
      </c>
      <c r="AN474" s="916">
        <f t="shared" si="161"/>
        <v>0</v>
      </c>
      <c r="AO474" s="915">
        <f t="shared" si="161"/>
        <v>0</v>
      </c>
      <c r="AP474" s="916">
        <f t="shared" si="161"/>
        <v>0</v>
      </c>
      <c r="AQ474" s="915">
        <f t="shared" si="161"/>
        <v>0</v>
      </c>
      <c r="AR474" s="916">
        <f t="shared" si="161"/>
        <v>0</v>
      </c>
      <c r="AS474" s="915">
        <f t="shared" si="161"/>
        <v>0</v>
      </c>
      <c r="AT474" s="916">
        <f t="shared" si="161"/>
        <v>0</v>
      </c>
      <c r="AU474" s="915">
        <f t="shared" si="161"/>
        <v>0</v>
      </c>
      <c r="AV474" s="916">
        <f t="shared" si="161"/>
        <v>0</v>
      </c>
    </row>
    <row r="475" spans="1:48" s="675" customFormat="1" ht="16.5" hidden="1" thickBot="1">
      <c r="A475" s="755" t="s">
        <v>64</v>
      </c>
      <c r="B475" s="755" t="s">
        <v>17</v>
      </c>
      <c r="C475" s="911">
        <f t="shared" si="159"/>
        <v>1</v>
      </c>
      <c r="D475" s="912">
        <f t="shared" si="159"/>
        <v>0</v>
      </c>
      <c r="E475" s="1197"/>
      <c r="F475" s="1197"/>
      <c r="G475" s="891"/>
      <c r="H475" s="892"/>
      <c r="I475" s="913">
        <f t="shared" si="161"/>
        <v>1</v>
      </c>
      <c r="J475" s="914">
        <f t="shared" si="161"/>
        <v>0</v>
      </c>
      <c r="K475" s="915">
        <f t="shared" si="161"/>
        <v>0</v>
      </c>
      <c r="L475" s="916">
        <f t="shared" si="161"/>
        <v>0</v>
      </c>
      <c r="M475" s="915">
        <f t="shared" si="161"/>
        <v>0</v>
      </c>
      <c r="N475" s="916">
        <f t="shared" si="161"/>
        <v>0</v>
      </c>
      <c r="O475" s="915">
        <f t="shared" si="161"/>
        <v>0</v>
      </c>
      <c r="P475" s="916">
        <f t="shared" si="161"/>
        <v>0</v>
      </c>
      <c r="Q475" s="915">
        <f t="shared" si="161"/>
        <v>0</v>
      </c>
      <c r="R475" s="916">
        <f t="shared" si="161"/>
        <v>0</v>
      </c>
      <c r="S475" s="915">
        <f t="shared" si="161"/>
        <v>0</v>
      </c>
      <c r="T475" s="916">
        <f t="shared" si="161"/>
        <v>0</v>
      </c>
      <c r="U475" s="915">
        <f t="shared" si="161"/>
        <v>0</v>
      </c>
      <c r="V475" s="916">
        <f t="shared" si="161"/>
        <v>0</v>
      </c>
      <c r="W475" s="915">
        <f t="shared" si="161"/>
        <v>0</v>
      </c>
      <c r="X475" s="916">
        <f t="shared" si="161"/>
        <v>0</v>
      </c>
      <c r="Y475" s="915">
        <f t="shared" si="161"/>
        <v>0</v>
      </c>
      <c r="Z475" s="916">
        <f t="shared" si="161"/>
        <v>0</v>
      </c>
      <c r="AA475" s="917">
        <f t="shared" si="161"/>
        <v>0</v>
      </c>
      <c r="AB475" s="918">
        <f t="shared" si="161"/>
        <v>0</v>
      </c>
      <c r="AC475" s="915">
        <f t="shared" si="161"/>
        <v>0</v>
      </c>
      <c r="AD475" s="916">
        <f t="shared" si="161"/>
        <v>0</v>
      </c>
      <c r="AE475" s="915">
        <f t="shared" si="161"/>
        <v>0</v>
      </c>
      <c r="AF475" s="916">
        <f t="shared" si="161"/>
        <v>0</v>
      </c>
      <c r="AG475" s="915">
        <f t="shared" si="161"/>
        <v>0</v>
      </c>
      <c r="AH475" s="916">
        <f t="shared" si="161"/>
        <v>0</v>
      </c>
      <c r="AI475" s="915">
        <f t="shared" si="161"/>
        <v>0</v>
      </c>
      <c r="AJ475" s="916">
        <f t="shared" si="161"/>
        <v>0</v>
      </c>
      <c r="AK475" s="915">
        <f t="shared" si="161"/>
        <v>0</v>
      </c>
      <c r="AL475" s="916">
        <f t="shared" si="161"/>
        <v>0</v>
      </c>
      <c r="AM475" s="915">
        <f t="shared" si="161"/>
        <v>0</v>
      </c>
      <c r="AN475" s="916">
        <f t="shared" si="161"/>
        <v>0</v>
      </c>
      <c r="AO475" s="915">
        <f t="shared" si="161"/>
        <v>0</v>
      </c>
      <c r="AP475" s="916">
        <f t="shared" si="161"/>
        <v>0</v>
      </c>
      <c r="AQ475" s="915">
        <f t="shared" si="161"/>
        <v>0</v>
      </c>
      <c r="AR475" s="916">
        <f t="shared" si="161"/>
        <v>0</v>
      </c>
      <c r="AS475" s="915">
        <f t="shared" si="161"/>
        <v>0</v>
      </c>
      <c r="AT475" s="916">
        <f t="shared" si="161"/>
        <v>0</v>
      </c>
      <c r="AU475" s="915">
        <f t="shared" si="161"/>
        <v>0</v>
      </c>
      <c r="AV475" s="916">
        <f t="shared" si="161"/>
        <v>0</v>
      </c>
    </row>
    <row r="476" spans="1:48" s="675" customFormat="1" ht="16.5" hidden="1" thickBot="1">
      <c r="A476" s="755" t="s">
        <v>18</v>
      </c>
      <c r="B476" s="755" t="s">
        <v>19</v>
      </c>
      <c r="C476" s="911">
        <f t="shared" si="159"/>
        <v>0</v>
      </c>
      <c r="D476" s="912">
        <f t="shared" si="159"/>
        <v>0</v>
      </c>
      <c r="E476" s="1197"/>
      <c r="F476" s="1197"/>
      <c r="G476" s="891"/>
      <c r="H476" s="892"/>
      <c r="I476" s="913">
        <f t="shared" si="161"/>
        <v>0</v>
      </c>
      <c r="J476" s="914">
        <f t="shared" si="161"/>
        <v>0</v>
      </c>
      <c r="K476" s="915">
        <f t="shared" si="161"/>
        <v>0</v>
      </c>
      <c r="L476" s="916">
        <f t="shared" si="161"/>
        <v>0</v>
      </c>
      <c r="M476" s="915">
        <f t="shared" si="161"/>
        <v>0</v>
      </c>
      <c r="N476" s="916">
        <f t="shared" si="161"/>
        <v>0</v>
      </c>
      <c r="O476" s="915">
        <f t="shared" si="161"/>
        <v>0</v>
      </c>
      <c r="P476" s="916">
        <f t="shared" si="161"/>
        <v>0</v>
      </c>
      <c r="Q476" s="915">
        <f t="shared" si="161"/>
        <v>0</v>
      </c>
      <c r="R476" s="916">
        <f t="shared" si="161"/>
        <v>0</v>
      </c>
      <c r="S476" s="915">
        <f t="shared" si="161"/>
        <v>0</v>
      </c>
      <c r="T476" s="916">
        <f t="shared" si="161"/>
        <v>0</v>
      </c>
      <c r="U476" s="915">
        <f t="shared" si="161"/>
        <v>0</v>
      </c>
      <c r="V476" s="916">
        <f t="shared" si="161"/>
        <v>0</v>
      </c>
      <c r="W476" s="915">
        <f t="shared" si="161"/>
        <v>0</v>
      </c>
      <c r="X476" s="916">
        <f t="shared" si="161"/>
        <v>0</v>
      </c>
      <c r="Y476" s="915">
        <f t="shared" si="161"/>
        <v>0</v>
      </c>
      <c r="Z476" s="916">
        <f t="shared" si="161"/>
        <v>0</v>
      </c>
      <c r="AA476" s="917">
        <f t="shared" si="161"/>
        <v>0</v>
      </c>
      <c r="AB476" s="918">
        <f t="shared" si="161"/>
        <v>0</v>
      </c>
      <c r="AC476" s="915">
        <f t="shared" si="161"/>
        <v>0</v>
      </c>
      <c r="AD476" s="916">
        <f t="shared" si="161"/>
        <v>0</v>
      </c>
      <c r="AE476" s="915">
        <f t="shared" si="161"/>
        <v>0</v>
      </c>
      <c r="AF476" s="916">
        <f t="shared" si="161"/>
        <v>0</v>
      </c>
      <c r="AG476" s="915">
        <f t="shared" si="161"/>
        <v>0</v>
      </c>
      <c r="AH476" s="916">
        <f t="shared" si="161"/>
        <v>0</v>
      </c>
      <c r="AI476" s="915">
        <f t="shared" si="161"/>
        <v>0</v>
      </c>
      <c r="AJ476" s="916">
        <f t="shared" si="161"/>
        <v>0</v>
      </c>
      <c r="AK476" s="915">
        <f t="shared" si="161"/>
        <v>0</v>
      </c>
      <c r="AL476" s="916">
        <f t="shared" si="161"/>
        <v>0</v>
      </c>
      <c r="AM476" s="915">
        <f t="shared" si="161"/>
        <v>0</v>
      </c>
      <c r="AN476" s="916">
        <f t="shared" si="161"/>
        <v>0</v>
      </c>
      <c r="AO476" s="915">
        <f t="shared" si="161"/>
        <v>0</v>
      </c>
      <c r="AP476" s="916">
        <f t="shared" si="161"/>
        <v>0</v>
      </c>
      <c r="AQ476" s="915">
        <f t="shared" si="161"/>
        <v>0</v>
      </c>
      <c r="AR476" s="916">
        <f t="shared" si="161"/>
        <v>0</v>
      </c>
      <c r="AS476" s="915">
        <f t="shared" si="161"/>
        <v>0</v>
      </c>
      <c r="AT476" s="916">
        <f t="shared" si="161"/>
        <v>0</v>
      </c>
      <c r="AU476" s="915">
        <f t="shared" si="161"/>
        <v>0</v>
      </c>
      <c r="AV476" s="916">
        <f t="shared" si="161"/>
        <v>0</v>
      </c>
    </row>
    <row r="477" spans="1:48" s="675" customFormat="1" ht="16.5" hidden="1" thickBot="1">
      <c r="A477" s="755" t="s">
        <v>118</v>
      </c>
      <c r="B477" s="755" t="s">
        <v>98</v>
      </c>
      <c r="C477" s="911">
        <f t="shared" si="159"/>
        <v>0</v>
      </c>
      <c r="D477" s="912">
        <f t="shared" si="159"/>
        <v>0</v>
      </c>
      <c r="E477" s="1197"/>
      <c r="F477" s="1197"/>
      <c r="G477" s="891"/>
      <c r="H477" s="892"/>
      <c r="I477" s="913">
        <f t="shared" si="161"/>
        <v>0</v>
      </c>
      <c r="J477" s="914">
        <f t="shared" si="161"/>
        <v>0</v>
      </c>
      <c r="K477" s="915">
        <f t="shared" si="161"/>
        <v>0</v>
      </c>
      <c r="L477" s="916">
        <f t="shared" si="161"/>
        <v>0</v>
      </c>
      <c r="M477" s="915">
        <f t="shared" si="161"/>
        <v>0</v>
      </c>
      <c r="N477" s="916">
        <f t="shared" si="161"/>
        <v>0</v>
      </c>
      <c r="O477" s="915">
        <f t="shared" si="161"/>
        <v>0</v>
      </c>
      <c r="P477" s="916">
        <f t="shared" si="161"/>
        <v>0</v>
      </c>
      <c r="Q477" s="915">
        <f t="shared" si="161"/>
        <v>0</v>
      </c>
      <c r="R477" s="916">
        <f t="shared" si="161"/>
        <v>0</v>
      </c>
      <c r="S477" s="915">
        <f t="shared" si="161"/>
        <v>0</v>
      </c>
      <c r="T477" s="916">
        <f t="shared" si="161"/>
        <v>0</v>
      </c>
      <c r="U477" s="915">
        <f t="shared" si="161"/>
        <v>0</v>
      </c>
      <c r="V477" s="916">
        <f t="shared" si="161"/>
        <v>0</v>
      </c>
      <c r="W477" s="915">
        <f t="shared" si="161"/>
        <v>0</v>
      </c>
      <c r="X477" s="916">
        <f t="shared" si="161"/>
        <v>0</v>
      </c>
      <c r="Y477" s="915">
        <f t="shared" si="161"/>
        <v>0</v>
      </c>
      <c r="Z477" s="916">
        <f t="shared" si="161"/>
        <v>0</v>
      </c>
      <c r="AA477" s="917">
        <f t="shared" si="161"/>
        <v>0</v>
      </c>
      <c r="AB477" s="918">
        <f t="shared" si="161"/>
        <v>0</v>
      </c>
      <c r="AC477" s="915">
        <f t="shared" si="161"/>
        <v>0</v>
      </c>
      <c r="AD477" s="916">
        <f t="shared" si="161"/>
        <v>0</v>
      </c>
      <c r="AE477" s="915">
        <f t="shared" si="161"/>
        <v>0</v>
      </c>
      <c r="AF477" s="916">
        <f t="shared" si="161"/>
        <v>0</v>
      </c>
      <c r="AG477" s="915">
        <f t="shared" si="161"/>
        <v>0</v>
      </c>
      <c r="AH477" s="916">
        <f t="shared" si="161"/>
        <v>0</v>
      </c>
      <c r="AI477" s="915">
        <f t="shared" si="161"/>
        <v>0</v>
      </c>
      <c r="AJ477" s="916">
        <f t="shared" si="161"/>
        <v>0</v>
      </c>
      <c r="AK477" s="915">
        <f t="shared" si="161"/>
        <v>0</v>
      </c>
      <c r="AL477" s="916">
        <f t="shared" si="161"/>
        <v>0</v>
      </c>
      <c r="AM477" s="915">
        <f t="shared" si="161"/>
        <v>0</v>
      </c>
      <c r="AN477" s="916">
        <f t="shared" si="161"/>
        <v>0</v>
      </c>
      <c r="AO477" s="915">
        <f t="shared" si="161"/>
        <v>0</v>
      </c>
      <c r="AP477" s="916">
        <f t="shared" si="161"/>
        <v>0</v>
      </c>
      <c r="AQ477" s="915">
        <f t="shared" si="161"/>
        <v>0</v>
      </c>
      <c r="AR477" s="916">
        <f t="shared" si="161"/>
        <v>0</v>
      </c>
      <c r="AS477" s="915">
        <f t="shared" si="161"/>
        <v>0</v>
      </c>
      <c r="AT477" s="916">
        <f t="shared" si="161"/>
        <v>0</v>
      </c>
      <c r="AU477" s="915">
        <f t="shared" si="161"/>
        <v>0</v>
      </c>
      <c r="AV477" s="916">
        <f t="shared" si="161"/>
        <v>0</v>
      </c>
    </row>
    <row r="478" spans="1:48" s="675" customFormat="1" ht="16.5" hidden="1" thickBot="1">
      <c r="A478" s="755" t="s">
        <v>62</v>
      </c>
      <c r="B478" s="755" t="s">
        <v>110</v>
      </c>
      <c r="C478" s="911">
        <f t="shared" si="159"/>
        <v>0</v>
      </c>
      <c r="D478" s="912">
        <f t="shared" si="159"/>
        <v>0</v>
      </c>
      <c r="E478" s="1197"/>
      <c r="F478" s="1197"/>
      <c r="G478" s="891"/>
      <c r="H478" s="892"/>
      <c r="I478" s="913">
        <f t="shared" si="161"/>
        <v>0</v>
      </c>
      <c r="J478" s="914">
        <f t="shared" si="161"/>
        <v>0</v>
      </c>
      <c r="K478" s="915">
        <f t="shared" si="161"/>
        <v>0</v>
      </c>
      <c r="L478" s="916">
        <f t="shared" si="161"/>
        <v>0</v>
      </c>
      <c r="M478" s="915">
        <f t="shared" si="161"/>
        <v>0</v>
      </c>
      <c r="N478" s="916">
        <f t="shared" si="161"/>
        <v>0</v>
      </c>
      <c r="O478" s="915">
        <f t="shared" si="161"/>
        <v>0</v>
      </c>
      <c r="P478" s="916">
        <f t="shared" si="161"/>
        <v>0</v>
      </c>
      <c r="Q478" s="915">
        <f t="shared" si="161"/>
        <v>0</v>
      </c>
      <c r="R478" s="916">
        <f t="shared" si="161"/>
        <v>0</v>
      </c>
      <c r="S478" s="915">
        <f t="shared" si="161"/>
        <v>0</v>
      </c>
      <c r="T478" s="916">
        <f t="shared" si="161"/>
        <v>0</v>
      </c>
      <c r="U478" s="915">
        <f t="shared" si="161"/>
        <v>0</v>
      </c>
      <c r="V478" s="916">
        <f t="shared" si="161"/>
        <v>0</v>
      </c>
      <c r="W478" s="915">
        <f t="shared" si="161"/>
        <v>0</v>
      </c>
      <c r="X478" s="916">
        <f t="shared" si="161"/>
        <v>0</v>
      </c>
      <c r="Y478" s="915">
        <f t="shared" si="161"/>
        <v>0</v>
      </c>
      <c r="Z478" s="916">
        <f t="shared" si="161"/>
        <v>0</v>
      </c>
      <c r="AA478" s="917">
        <f t="shared" si="161"/>
        <v>0</v>
      </c>
      <c r="AB478" s="918">
        <f t="shared" si="161"/>
        <v>0</v>
      </c>
      <c r="AC478" s="915">
        <f t="shared" si="161"/>
        <v>0</v>
      </c>
      <c r="AD478" s="916">
        <f t="shared" si="161"/>
        <v>0</v>
      </c>
      <c r="AE478" s="915">
        <f t="shared" si="161"/>
        <v>0</v>
      </c>
      <c r="AF478" s="916">
        <f t="shared" si="161"/>
        <v>0</v>
      </c>
      <c r="AG478" s="915">
        <f t="shared" si="161"/>
        <v>0</v>
      </c>
      <c r="AH478" s="916">
        <f t="shared" si="161"/>
        <v>0</v>
      </c>
      <c r="AI478" s="915">
        <f t="shared" si="161"/>
        <v>0</v>
      </c>
      <c r="AJ478" s="916">
        <f t="shared" si="161"/>
        <v>0</v>
      </c>
      <c r="AK478" s="915">
        <f t="shared" si="161"/>
        <v>0</v>
      </c>
      <c r="AL478" s="916">
        <f t="shared" si="161"/>
        <v>0</v>
      </c>
      <c r="AM478" s="915">
        <f t="shared" si="161"/>
        <v>0</v>
      </c>
      <c r="AN478" s="916">
        <f t="shared" si="161"/>
        <v>0</v>
      </c>
      <c r="AO478" s="915">
        <f t="shared" si="161"/>
        <v>0</v>
      </c>
      <c r="AP478" s="916">
        <f t="shared" si="161"/>
        <v>0</v>
      </c>
      <c r="AQ478" s="915">
        <f t="shared" si="161"/>
        <v>0</v>
      </c>
      <c r="AR478" s="916">
        <f t="shared" si="161"/>
        <v>0</v>
      </c>
      <c r="AS478" s="915">
        <f t="shared" si="161"/>
        <v>0</v>
      </c>
      <c r="AT478" s="916">
        <f t="shared" si="161"/>
        <v>0</v>
      </c>
      <c r="AU478" s="915">
        <f t="shared" si="161"/>
        <v>0</v>
      </c>
      <c r="AV478" s="916">
        <f t="shared" si="161"/>
        <v>0</v>
      </c>
    </row>
    <row r="479" spans="1:48" s="675" customFormat="1" ht="16.5" hidden="1" thickBot="1">
      <c r="A479" s="755" t="s">
        <v>49</v>
      </c>
      <c r="B479" s="760" t="s">
        <v>72</v>
      </c>
      <c r="C479" s="919">
        <f t="shared" si="159"/>
        <v>1</v>
      </c>
      <c r="D479" s="912">
        <f t="shared" si="159"/>
        <v>0</v>
      </c>
      <c r="E479" s="1197"/>
      <c r="F479" s="1197"/>
      <c r="G479" s="893"/>
      <c r="H479" s="892"/>
      <c r="I479" s="913">
        <f t="shared" si="161"/>
        <v>0</v>
      </c>
      <c r="J479" s="914">
        <f t="shared" si="161"/>
        <v>0</v>
      </c>
      <c r="K479" s="915">
        <f t="shared" si="161"/>
        <v>0</v>
      </c>
      <c r="L479" s="916">
        <f t="shared" si="161"/>
        <v>0</v>
      </c>
      <c r="M479" s="915">
        <f t="shared" si="161"/>
        <v>1</v>
      </c>
      <c r="N479" s="916">
        <f t="shared" si="161"/>
        <v>0</v>
      </c>
      <c r="O479" s="915">
        <f t="shared" si="161"/>
        <v>0</v>
      </c>
      <c r="P479" s="916">
        <f t="shared" si="161"/>
        <v>0</v>
      </c>
      <c r="Q479" s="915">
        <f t="shared" si="161"/>
        <v>0</v>
      </c>
      <c r="R479" s="916">
        <f t="shared" si="161"/>
        <v>0</v>
      </c>
      <c r="S479" s="915">
        <f t="shared" si="161"/>
        <v>0</v>
      </c>
      <c r="T479" s="916">
        <f t="shared" si="161"/>
        <v>0</v>
      </c>
      <c r="U479" s="915">
        <f t="shared" si="161"/>
        <v>0</v>
      </c>
      <c r="V479" s="916">
        <f t="shared" si="161"/>
        <v>0</v>
      </c>
      <c r="W479" s="915">
        <f t="shared" si="161"/>
        <v>0</v>
      </c>
      <c r="X479" s="916">
        <f t="shared" ref="X479:AV479" si="162">IF(X20&gt;X173,(100%-X173/X20*100%),IF(X20&lt;X173,(X20/X173*100%-100%),0))</f>
        <v>0</v>
      </c>
      <c r="Y479" s="915">
        <f t="shared" si="162"/>
        <v>0</v>
      </c>
      <c r="Z479" s="916">
        <f t="shared" si="162"/>
        <v>0</v>
      </c>
      <c r="AA479" s="917">
        <f t="shared" si="162"/>
        <v>0</v>
      </c>
      <c r="AB479" s="918">
        <f t="shared" si="162"/>
        <v>0</v>
      </c>
      <c r="AC479" s="915">
        <f t="shared" si="162"/>
        <v>0</v>
      </c>
      <c r="AD479" s="916">
        <f t="shared" si="162"/>
        <v>0</v>
      </c>
      <c r="AE479" s="915">
        <f t="shared" si="162"/>
        <v>0</v>
      </c>
      <c r="AF479" s="916">
        <f t="shared" si="162"/>
        <v>0</v>
      </c>
      <c r="AG479" s="915">
        <f t="shared" si="162"/>
        <v>0</v>
      </c>
      <c r="AH479" s="916">
        <f t="shared" si="162"/>
        <v>0</v>
      </c>
      <c r="AI479" s="915">
        <f t="shared" si="162"/>
        <v>0</v>
      </c>
      <c r="AJ479" s="916">
        <f t="shared" si="162"/>
        <v>0</v>
      </c>
      <c r="AK479" s="915">
        <f t="shared" si="162"/>
        <v>0</v>
      </c>
      <c r="AL479" s="916">
        <f t="shared" si="162"/>
        <v>0</v>
      </c>
      <c r="AM479" s="915">
        <f t="shared" si="162"/>
        <v>0</v>
      </c>
      <c r="AN479" s="916">
        <f t="shared" si="162"/>
        <v>0</v>
      </c>
      <c r="AO479" s="915">
        <f t="shared" si="162"/>
        <v>0</v>
      </c>
      <c r="AP479" s="916">
        <f t="shared" si="162"/>
        <v>0</v>
      </c>
      <c r="AQ479" s="915">
        <f t="shared" si="162"/>
        <v>0</v>
      </c>
      <c r="AR479" s="916">
        <f t="shared" si="162"/>
        <v>0</v>
      </c>
      <c r="AS479" s="915">
        <f t="shared" si="162"/>
        <v>0</v>
      </c>
      <c r="AT479" s="916">
        <f t="shared" si="162"/>
        <v>0</v>
      </c>
      <c r="AU479" s="915">
        <f t="shared" si="162"/>
        <v>0</v>
      </c>
      <c r="AV479" s="916">
        <f t="shared" si="162"/>
        <v>0</v>
      </c>
    </row>
    <row r="480" spans="1:48" s="675" customFormat="1" ht="16.5" hidden="1" thickBot="1">
      <c r="A480" s="762" t="s">
        <v>73</v>
      </c>
      <c r="B480" s="763" t="s">
        <v>204</v>
      </c>
      <c r="C480" s="920">
        <f t="shared" si="159"/>
        <v>0</v>
      </c>
      <c r="D480" s="921">
        <f t="shared" si="159"/>
        <v>0</v>
      </c>
      <c r="E480" s="1197"/>
      <c r="F480" s="1197"/>
      <c r="G480" s="894"/>
      <c r="H480" s="889"/>
      <c r="I480" s="905">
        <f t="shared" ref="I480:AV486" si="163">IF(I21&gt;I174,(100%-I174/I21*100%),IF(I21&lt;I174,(I21/I174*100%-100%),0))</f>
        <v>1</v>
      </c>
      <c r="J480" s="906">
        <f t="shared" si="163"/>
        <v>0</v>
      </c>
      <c r="K480" s="905">
        <f t="shared" si="163"/>
        <v>0</v>
      </c>
      <c r="L480" s="906">
        <f t="shared" si="163"/>
        <v>0</v>
      </c>
      <c r="M480" s="905">
        <f t="shared" si="163"/>
        <v>1</v>
      </c>
      <c r="N480" s="906">
        <f t="shared" si="163"/>
        <v>0</v>
      </c>
      <c r="O480" s="905">
        <f t="shared" si="163"/>
        <v>0</v>
      </c>
      <c r="P480" s="906">
        <f t="shared" si="163"/>
        <v>0</v>
      </c>
      <c r="Q480" s="905">
        <f t="shared" si="163"/>
        <v>0</v>
      </c>
      <c r="R480" s="906">
        <f t="shared" si="163"/>
        <v>0</v>
      </c>
      <c r="S480" s="905">
        <f t="shared" si="163"/>
        <v>-1</v>
      </c>
      <c r="T480" s="906">
        <f t="shared" si="163"/>
        <v>0</v>
      </c>
      <c r="U480" s="905">
        <f t="shared" si="163"/>
        <v>0</v>
      </c>
      <c r="V480" s="906">
        <f t="shared" si="163"/>
        <v>0</v>
      </c>
      <c r="W480" s="905">
        <f t="shared" si="163"/>
        <v>0</v>
      </c>
      <c r="X480" s="906">
        <f t="shared" si="163"/>
        <v>0</v>
      </c>
      <c r="Y480" s="905">
        <f t="shared" si="163"/>
        <v>0</v>
      </c>
      <c r="Z480" s="906">
        <f t="shared" si="163"/>
        <v>0</v>
      </c>
      <c r="AA480" s="917">
        <f t="shared" si="163"/>
        <v>-1</v>
      </c>
      <c r="AB480" s="918">
        <f t="shared" si="163"/>
        <v>0</v>
      </c>
      <c r="AC480" s="905">
        <f t="shared" si="163"/>
        <v>0</v>
      </c>
      <c r="AD480" s="906">
        <f t="shared" si="163"/>
        <v>0</v>
      </c>
      <c r="AE480" s="905">
        <f t="shared" si="163"/>
        <v>0</v>
      </c>
      <c r="AF480" s="906">
        <f t="shared" si="163"/>
        <v>0</v>
      </c>
      <c r="AG480" s="905">
        <f t="shared" si="163"/>
        <v>-1</v>
      </c>
      <c r="AH480" s="906">
        <f t="shared" si="163"/>
        <v>0</v>
      </c>
      <c r="AI480" s="905">
        <f t="shared" si="163"/>
        <v>0</v>
      </c>
      <c r="AJ480" s="906">
        <f t="shared" si="163"/>
        <v>0</v>
      </c>
      <c r="AK480" s="905">
        <f t="shared" si="163"/>
        <v>0</v>
      </c>
      <c r="AL480" s="906">
        <f t="shared" si="163"/>
        <v>0</v>
      </c>
      <c r="AM480" s="905">
        <f t="shared" si="163"/>
        <v>0</v>
      </c>
      <c r="AN480" s="906">
        <f t="shared" si="163"/>
        <v>0</v>
      </c>
      <c r="AO480" s="905">
        <f t="shared" si="163"/>
        <v>0</v>
      </c>
      <c r="AP480" s="906">
        <f t="shared" si="163"/>
        <v>0</v>
      </c>
      <c r="AQ480" s="905">
        <f t="shared" si="163"/>
        <v>0</v>
      </c>
      <c r="AR480" s="906">
        <f t="shared" si="163"/>
        <v>0</v>
      </c>
      <c r="AS480" s="905">
        <f t="shared" si="163"/>
        <v>0</v>
      </c>
      <c r="AT480" s="906">
        <f t="shared" si="163"/>
        <v>0</v>
      </c>
      <c r="AU480" s="905">
        <f t="shared" si="163"/>
        <v>0</v>
      </c>
      <c r="AV480" s="906">
        <f t="shared" si="163"/>
        <v>0</v>
      </c>
    </row>
    <row r="481" spans="1:48" s="675" customFormat="1" ht="16.5" hidden="1" thickBot="1">
      <c r="A481" s="768"/>
      <c r="B481" s="769" t="s">
        <v>36</v>
      </c>
      <c r="C481" s="912">
        <f t="shared" si="159"/>
        <v>0</v>
      </c>
      <c r="D481" s="922">
        <f t="shared" si="159"/>
        <v>0</v>
      </c>
      <c r="E481" s="1197"/>
      <c r="F481" s="1197"/>
      <c r="G481" s="895"/>
      <c r="H481" s="891"/>
      <c r="I481" s="913">
        <f t="shared" si="163"/>
        <v>0</v>
      </c>
      <c r="J481" s="914">
        <f t="shared" si="163"/>
        <v>0</v>
      </c>
      <c r="K481" s="915">
        <f t="shared" si="163"/>
        <v>0</v>
      </c>
      <c r="L481" s="916">
        <f t="shared" si="163"/>
        <v>0</v>
      </c>
      <c r="M481" s="915">
        <f t="shared" si="163"/>
        <v>0</v>
      </c>
      <c r="N481" s="916">
        <f t="shared" si="163"/>
        <v>0</v>
      </c>
      <c r="O481" s="915">
        <f t="shared" si="163"/>
        <v>0</v>
      </c>
      <c r="P481" s="916">
        <f t="shared" si="163"/>
        <v>0</v>
      </c>
      <c r="Q481" s="915">
        <f t="shared" si="163"/>
        <v>0</v>
      </c>
      <c r="R481" s="916">
        <f t="shared" si="163"/>
        <v>0</v>
      </c>
      <c r="S481" s="915">
        <f t="shared" si="163"/>
        <v>0</v>
      </c>
      <c r="T481" s="916">
        <f t="shared" si="163"/>
        <v>0</v>
      </c>
      <c r="U481" s="915">
        <f t="shared" si="163"/>
        <v>0</v>
      </c>
      <c r="V481" s="916">
        <f t="shared" si="163"/>
        <v>0</v>
      </c>
      <c r="W481" s="915">
        <f t="shared" si="163"/>
        <v>0</v>
      </c>
      <c r="X481" s="916">
        <f t="shared" si="163"/>
        <v>0</v>
      </c>
      <c r="Y481" s="915">
        <f t="shared" si="163"/>
        <v>0</v>
      </c>
      <c r="Z481" s="916">
        <f t="shared" si="163"/>
        <v>0</v>
      </c>
      <c r="AA481" s="917">
        <f t="shared" si="163"/>
        <v>0</v>
      </c>
      <c r="AB481" s="918">
        <f t="shared" si="163"/>
        <v>0</v>
      </c>
      <c r="AC481" s="915">
        <f t="shared" si="163"/>
        <v>0</v>
      </c>
      <c r="AD481" s="916">
        <f t="shared" si="163"/>
        <v>0</v>
      </c>
      <c r="AE481" s="915">
        <f t="shared" si="163"/>
        <v>0</v>
      </c>
      <c r="AF481" s="916">
        <f t="shared" si="163"/>
        <v>0</v>
      </c>
      <c r="AG481" s="915">
        <f t="shared" si="163"/>
        <v>0</v>
      </c>
      <c r="AH481" s="916">
        <f t="shared" si="163"/>
        <v>0</v>
      </c>
      <c r="AI481" s="915">
        <f t="shared" si="163"/>
        <v>0</v>
      </c>
      <c r="AJ481" s="916">
        <f t="shared" si="163"/>
        <v>0</v>
      </c>
      <c r="AK481" s="915">
        <f t="shared" si="163"/>
        <v>0</v>
      </c>
      <c r="AL481" s="916">
        <f t="shared" si="163"/>
        <v>0</v>
      </c>
      <c r="AM481" s="915">
        <f t="shared" si="163"/>
        <v>0</v>
      </c>
      <c r="AN481" s="916">
        <f t="shared" si="163"/>
        <v>0</v>
      </c>
      <c r="AO481" s="915">
        <f t="shared" si="163"/>
        <v>0</v>
      </c>
      <c r="AP481" s="916">
        <f t="shared" si="163"/>
        <v>0</v>
      </c>
      <c r="AQ481" s="915">
        <f t="shared" si="163"/>
        <v>0</v>
      </c>
      <c r="AR481" s="916">
        <f t="shared" si="163"/>
        <v>0</v>
      </c>
      <c r="AS481" s="915">
        <f t="shared" si="163"/>
        <v>0</v>
      </c>
      <c r="AT481" s="916">
        <f t="shared" si="163"/>
        <v>0</v>
      </c>
      <c r="AU481" s="915">
        <f t="shared" si="163"/>
        <v>0</v>
      </c>
      <c r="AV481" s="916">
        <f t="shared" si="163"/>
        <v>0</v>
      </c>
    </row>
    <row r="482" spans="1:48" s="675" customFormat="1" ht="16.5" hidden="1" thickBot="1">
      <c r="A482" s="768" t="s">
        <v>37</v>
      </c>
      <c r="B482" s="769" t="s">
        <v>102</v>
      </c>
      <c r="C482" s="923">
        <f t="shared" si="159"/>
        <v>0</v>
      </c>
      <c r="D482" s="922">
        <f t="shared" si="159"/>
        <v>0</v>
      </c>
      <c r="E482" s="1197"/>
      <c r="F482" s="1197"/>
      <c r="G482" s="895"/>
      <c r="H482" s="891"/>
      <c r="I482" s="913">
        <f t="shared" si="163"/>
        <v>0</v>
      </c>
      <c r="J482" s="914">
        <f t="shared" si="163"/>
        <v>0</v>
      </c>
      <c r="K482" s="915">
        <f t="shared" si="163"/>
        <v>0</v>
      </c>
      <c r="L482" s="916">
        <f t="shared" si="163"/>
        <v>0</v>
      </c>
      <c r="M482" s="915">
        <f t="shared" si="163"/>
        <v>0</v>
      </c>
      <c r="N482" s="916">
        <f t="shared" si="163"/>
        <v>0</v>
      </c>
      <c r="O482" s="915">
        <f t="shared" si="163"/>
        <v>0</v>
      </c>
      <c r="P482" s="916">
        <f t="shared" si="163"/>
        <v>0</v>
      </c>
      <c r="Q482" s="915">
        <f t="shared" si="163"/>
        <v>0</v>
      </c>
      <c r="R482" s="916">
        <f t="shared" si="163"/>
        <v>0</v>
      </c>
      <c r="S482" s="915">
        <f t="shared" si="163"/>
        <v>0</v>
      </c>
      <c r="T482" s="916">
        <f t="shared" si="163"/>
        <v>0</v>
      </c>
      <c r="U482" s="915">
        <f t="shared" si="163"/>
        <v>0</v>
      </c>
      <c r="V482" s="916">
        <f t="shared" si="163"/>
        <v>0</v>
      </c>
      <c r="W482" s="915">
        <f t="shared" si="163"/>
        <v>0</v>
      </c>
      <c r="X482" s="916">
        <f t="shared" si="163"/>
        <v>0</v>
      </c>
      <c r="Y482" s="915">
        <f t="shared" si="163"/>
        <v>0</v>
      </c>
      <c r="Z482" s="916">
        <f t="shared" si="163"/>
        <v>0</v>
      </c>
      <c r="AA482" s="917">
        <f t="shared" si="163"/>
        <v>0</v>
      </c>
      <c r="AB482" s="918">
        <f t="shared" si="163"/>
        <v>0</v>
      </c>
      <c r="AC482" s="915">
        <f t="shared" si="163"/>
        <v>0</v>
      </c>
      <c r="AD482" s="916">
        <f t="shared" si="163"/>
        <v>0</v>
      </c>
      <c r="AE482" s="915">
        <f t="shared" si="163"/>
        <v>0</v>
      </c>
      <c r="AF482" s="916">
        <f t="shared" si="163"/>
        <v>0</v>
      </c>
      <c r="AG482" s="915">
        <f t="shared" si="163"/>
        <v>0</v>
      </c>
      <c r="AH482" s="916">
        <f t="shared" si="163"/>
        <v>0</v>
      </c>
      <c r="AI482" s="915">
        <f t="shared" si="163"/>
        <v>0</v>
      </c>
      <c r="AJ482" s="916">
        <f t="shared" si="163"/>
        <v>0</v>
      </c>
      <c r="AK482" s="915">
        <f t="shared" si="163"/>
        <v>0</v>
      </c>
      <c r="AL482" s="916">
        <f t="shared" si="163"/>
        <v>0</v>
      </c>
      <c r="AM482" s="915">
        <f t="shared" si="163"/>
        <v>0</v>
      </c>
      <c r="AN482" s="916">
        <f t="shared" si="163"/>
        <v>0</v>
      </c>
      <c r="AO482" s="915">
        <f t="shared" si="163"/>
        <v>0</v>
      </c>
      <c r="AP482" s="916">
        <f t="shared" si="163"/>
        <v>0</v>
      </c>
      <c r="AQ482" s="915">
        <f t="shared" si="163"/>
        <v>0</v>
      </c>
      <c r="AR482" s="916">
        <f t="shared" si="163"/>
        <v>0</v>
      </c>
      <c r="AS482" s="915">
        <f t="shared" si="163"/>
        <v>0</v>
      </c>
      <c r="AT482" s="916">
        <f t="shared" si="163"/>
        <v>0</v>
      </c>
      <c r="AU482" s="915">
        <f t="shared" si="163"/>
        <v>0</v>
      </c>
      <c r="AV482" s="916">
        <f t="shared" si="163"/>
        <v>0</v>
      </c>
    </row>
    <row r="483" spans="1:48" s="675" customFormat="1" ht="16.5" hidden="1" thickBot="1">
      <c r="A483" s="768" t="s">
        <v>27</v>
      </c>
      <c r="B483" s="769" t="s">
        <v>74</v>
      </c>
      <c r="C483" s="923">
        <f t="shared" ref="C483:D498" si="164">IF(C24&gt;C177,(100%-C177/C24*100%),IF(C24&lt;C177,(C24/C177*100%-100%),0))</f>
        <v>0</v>
      </c>
      <c r="D483" s="922">
        <f t="shared" si="164"/>
        <v>0</v>
      </c>
      <c r="E483" s="1197"/>
      <c r="F483" s="1197"/>
      <c r="G483" s="895"/>
      <c r="H483" s="891"/>
      <c r="I483" s="913">
        <f t="shared" si="163"/>
        <v>0</v>
      </c>
      <c r="J483" s="914">
        <f t="shared" si="163"/>
        <v>0</v>
      </c>
      <c r="K483" s="915">
        <f t="shared" si="163"/>
        <v>0</v>
      </c>
      <c r="L483" s="916">
        <f t="shared" si="163"/>
        <v>0</v>
      </c>
      <c r="M483" s="915">
        <f t="shared" si="163"/>
        <v>0</v>
      </c>
      <c r="N483" s="916">
        <f t="shared" si="163"/>
        <v>0</v>
      </c>
      <c r="O483" s="915">
        <f t="shared" si="163"/>
        <v>0</v>
      </c>
      <c r="P483" s="916">
        <f t="shared" si="163"/>
        <v>0</v>
      </c>
      <c r="Q483" s="915">
        <f t="shared" si="163"/>
        <v>0</v>
      </c>
      <c r="R483" s="916">
        <f t="shared" si="163"/>
        <v>0</v>
      </c>
      <c r="S483" s="915">
        <f t="shared" si="163"/>
        <v>0</v>
      </c>
      <c r="T483" s="916">
        <f t="shared" si="163"/>
        <v>0</v>
      </c>
      <c r="U483" s="915">
        <f t="shared" si="163"/>
        <v>0</v>
      </c>
      <c r="V483" s="916">
        <f t="shared" si="163"/>
        <v>0</v>
      </c>
      <c r="W483" s="915">
        <f t="shared" si="163"/>
        <v>0</v>
      </c>
      <c r="X483" s="916">
        <f t="shared" si="163"/>
        <v>0</v>
      </c>
      <c r="Y483" s="915">
        <f t="shared" si="163"/>
        <v>0</v>
      </c>
      <c r="Z483" s="916">
        <f t="shared" si="163"/>
        <v>0</v>
      </c>
      <c r="AA483" s="917">
        <f t="shared" si="163"/>
        <v>0</v>
      </c>
      <c r="AB483" s="918">
        <f t="shared" si="163"/>
        <v>0</v>
      </c>
      <c r="AC483" s="915">
        <f t="shared" si="163"/>
        <v>0</v>
      </c>
      <c r="AD483" s="916">
        <f t="shared" si="163"/>
        <v>0</v>
      </c>
      <c r="AE483" s="915">
        <f t="shared" si="163"/>
        <v>0</v>
      </c>
      <c r="AF483" s="916">
        <f t="shared" si="163"/>
        <v>0</v>
      </c>
      <c r="AG483" s="915">
        <f t="shared" si="163"/>
        <v>0</v>
      </c>
      <c r="AH483" s="916">
        <f t="shared" si="163"/>
        <v>0</v>
      </c>
      <c r="AI483" s="915">
        <f t="shared" si="163"/>
        <v>0</v>
      </c>
      <c r="AJ483" s="916">
        <f t="shared" si="163"/>
        <v>0</v>
      </c>
      <c r="AK483" s="915">
        <f t="shared" si="163"/>
        <v>0</v>
      </c>
      <c r="AL483" s="916">
        <f t="shared" si="163"/>
        <v>0</v>
      </c>
      <c r="AM483" s="915">
        <f t="shared" si="163"/>
        <v>0</v>
      </c>
      <c r="AN483" s="916">
        <f t="shared" si="163"/>
        <v>0</v>
      </c>
      <c r="AO483" s="915">
        <f t="shared" si="163"/>
        <v>0</v>
      </c>
      <c r="AP483" s="916">
        <f t="shared" si="163"/>
        <v>0</v>
      </c>
      <c r="AQ483" s="915">
        <f t="shared" si="163"/>
        <v>0</v>
      </c>
      <c r="AR483" s="916">
        <f t="shared" si="163"/>
        <v>0</v>
      </c>
      <c r="AS483" s="915">
        <f t="shared" si="163"/>
        <v>0</v>
      </c>
      <c r="AT483" s="916">
        <f t="shared" si="163"/>
        <v>0</v>
      </c>
      <c r="AU483" s="915">
        <f t="shared" si="163"/>
        <v>0</v>
      </c>
      <c r="AV483" s="916">
        <f t="shared" si="163"/>
        <v>0</v>
      </c>
    </row>
    <row r="484" spans="1:48" s="675" customFormat="1" ht="16.5" hidden="1" thickBot="1">
      <c r="A484" s="768" t="s">
        <v>46</v>
      </c>
      <c r="B484" s="769" t="s">
        <v>205</v>
      </c>
      <c r="C484" s="912">
        <f t="shared" si="164"/>
        <v>0</v>
      </c>
      <c r="D484" s="922">
        <f t="shared" si="164"/>
        <v>0</v>
      </c>
      <c r="E484" s="1197"/>
      <c r="F484" s="1197"/>
      <c r="G484" s="895"/>
      <c r="H484" s="891"/>
      <c r="I484" s="913">
        <f t="shared" si="163"/>
        <v>0</v>
      </c>
      <c r="J484" s="914">
        <f t="shared" si="163"/>
        <v>0</v>
      </c>
      <c r="K484" s="915">
        <f t="shared" si="163"/>
        <v>0</v>
      </c>
      <c r="L484" s="916">
        <f t="shared" si="163"/>
        <v>0</v>
      </c>
      <c r="M484" s="915">
        <f t="shared" si="163"/>
        <v>0</v>
      </c>
      <c r="N484" s="916">
        <f t="shared" si="163"/>
        <v>0</v>
      </c>
      <c r="O484" s="915">
        <f t="shared" si="163"/>
        <v>0</v>
      </c>
      <c r="P484" s="916">
        <f t="shared" si="163"/>
        <v>0</v>
      </c>
      <c r="Q484" s="915">
        <f t="shared" si="163"/>
        <v>0</v>
      </c>
      <c r="R484" s="916">
        <f t="shared" si="163"/>
        <v>0</v>
      </c>
      <c r="S484" s="915">
        <f t="shared" si="163"/>
        <v>0</v>
      </c>
      <c r="T484" s="916">
        <f t="shared" si="163"/>
        <v>0</v>
      </c>
      <c r="U484" s="915">
        <f t="shared" si="163"/>
        <v>0</v>
      </c>
      <c r="V484" s="916">
        <f t="shared" si="163"/>
        <v>0</v>
      </c>
      <c r="W484" s="915">
        <f t="shared" si="163"/>
        <v>0</v>
      </c>
      <c r="X484" s="916">
        <f t="shared" si="163"/>
        <v>0</v>
      </c>
      <c r="Y484" s="915">
        <f t="shared" si="163"/>
        <v>0</v>
      </c>
      <c r="Z484" s="916">
        <f t="shared" si="163"/>
        <v>0</v>
      </c>
      <c r="AA484" s="917">
        <f t="shared" si="163"/>
        <v>0</v>
      </c>
      <c r="AB484" s="918">
        <f t="shared" si="163"/>
        <v>0</v>
      </c>
      <c r="AC484" s="915">
        <f t="shared" si="163"/>
        <v>0</v>
      </c>
      <c r="AD484" s="916">
        <f t="shared" si="163"/>
        <v>0</v>
      </c>
      <c r="AE484" s="915">
        <f t="shared" si="163"/>
        <v>0</v>
      </c>
      <c r="AF484" s="916">
        <f t="shared" si="163"/>
        <v>0</v>
      </c>
      <c r="AG484" s="915">
        <f t="shared" si="163"/>
        <v>0</v>
      </c>
      <c r="AH484" s="916">
        <f t="shared" si="163"/>
        <v>0</v>
      </c>
      <c r="AI484" s="915">
        <f t="shared" si="163"/>
        <v>0</v>
      </c>
      <c r="AJ484" s="916">
        <f t="shared" si="163"/>
        <v>0</v>
      </c>
      <c r="AK484" s="915">
        <f t="shared" si="163"/>
        <v>0</v>
      </c>
      <c r="AL484" s="916">
        <f t="shared" si="163"/>
        <v>0</v>
      </c>
      <c r="AM484" s="915">
        <f t="shared" si="163"/>
        <v>0</v>
      </c>
      <c r="AN484" s="916">
        <f t="shared" si="163"/>
        <v>0</v>
      </c>
      <c r="AO484" s="915">
        <f t="shared" si="163"/>
        <v>0</v>
      </c>
      <c r="AP484" s="916">
        <f t="shared" si="163"/>
        <v>0</v>
      </c>
      <c r="AQ484" s="915">
        <f t="shared" si="163"/>
        <v>0</v>
      </c>
      <c r="AR484" s="916">
        <f t="shared" si="163"/>
        <v>0</v>
      </c>
      <c r="AS484" s="915">
        <f t="shared" si="163"/>
        <v>0</v>
      </c>
      <c r="AT484" s="916">
        <f t="shared" si="163"/>
        <v>0</v>
      </c>
      <c r="AU484" s="915">
        <f t="shared" si="163"/>
        <v>0</v>
      </c>
      <c r="AV484" s="916">
        <f t="shared" si="163"/>
        <v>0</v>
      </c>
    </row>
    <row r="485" spans="1:48" s="675" customFormat="1" ht="16.5" hidden="1" thickBot="1">
      <c r="A485" s="768" t="s">
        <v>176</v>
      </c>
      <c r="B485" s="769" t="s">
        <v>206</v>
      </c>
      <c r="C485" s="912">
        <f t="shared" si="164"/>
        <v>0</v>
      </c>
      <c r="D485" s="922">
        <f t="shared" si="164"/>
        <v>0</v>
      </c>
      <c r="E485" s="1197"/>
      <c r="F485" s="1197"/>
      <c r="G485" s="895"/>
      <c r="H485" s="891"/>
      <c r="I485" s="913">
        <f t="shared" si="163"/>
        <v>1</v>
      </c>
      <c r="J485" s="914">
        <f t="shared" si="163"/>
        <v>0</v>
      </c>
      <c r="K485" s="915">
        <f t="shared" si="163"/>
        <v>0</v>
      </c>
      <c r="L485" s="916">
        <f t="shared" si="163"/>
        <v>0</v>
      </c>
      <c r="M485" s="915">
        <f t="shared" si="163"/>
        <v>0</v>
      </c>
      <c r="N485" s="916">
        <f t="shared" si="163"/>
        <v>0</v>
      </c>
      <c r="O485" s="915">
        <f t="shared" si="163"/>
        <v>0</v>
      </c>
      <c r="P485" s="916">
        <f t="shared" si="163"/>
        <v>0</v>
      </c>
      <c r="Q485" s="915">
        <f t="shared" si="163"/>
        <v>0</v>
      </c>
      <c r="R485" s="916">
        <f t="shared" si="163"/>
        <v>0</v>
      </c>
      <c r="S485" s="915">
        <f t="shared" si="163"/>
        <v>0</v>
      </c>
      <c r="T485" s="916">
        <f t="shared" si="163"/>
        <v>0</v>
      </c>
      <c r="U485" s="915">
        <f t="shared" si="163"/>
        <v>0</v>
      </c>
      <c r="V485" s="916">
        <f t="shared" si="163"/>
        <v>0</v>
      </c>
      <c r="W485" s="915">
        <f t="shared" si="163"/>
        <v>0</v>
      </c>
      <c r="X485" s="916">
        <f t="shared" si="163"/>
        <v>0</v>
      </c>
      <c r="Y485" s="915">
        <f t="shared" si="163"/>
        <v>0</v>
      </c>
      <c r="Z485" s="916">
        <f t="shared" si="163"/>
        <v>0</v>
      </c>
      <c r="AA485" s="917">
        <f t="shared" si="163"/>
        <v>-1</v>
      </c>
      <c r="AB485" s="918">
        <f t="shared" si="163"/>
        <v>0</v>
      </c>
      <c r="AC485" s="915">
        <f t="shared" si="163"/>
        <v>0</v>
      </c>
      <c r="AD485" s="916">
        <f t="shared" si="163"/>
        <v>0</v>
      </c>
      <c r="AE485" s="915">
        <f t="shared" si="163"/>
        <v>0</v>
      </c>
      <c r="AF485" s="916">
        <f t="shared" si="163"/>
        <v>0</v>
      </c>
      <c r="AG485" s="915">
        <f t="shared" si="163"/>
        <v>-1</v>
      </c>
      <c r="AH485" s="916">
        <f t="shared" si="163"/>
        <v>0</v>
      </c>
      <c r="AI485" s="915">
        <f t="shared" si="163"/>
        <v>0</v>
      </c>
      <c r="AJ485" s="916">
        <f t="shared" si="163"/>
        <v>0</v>
      </c>
      <c r="AK485" s="915">
        <f t="shared" si="163"/>
        <v>0</v>
      </c>
      <c r="AL485" s="916">
        <f t="shared" si="163"/>
        <v>0</v>
      </c>
      <c r="AM485" s="915">
        <f t="shared" si="163"/>
        <v>0</v>
      </c>
      <c r="AN485" s="916">
        <f t="shared" si="163"/>
        <v>0</v>
      </c>
      <c r="AO485" s="915">
        <f t="shared" si="163"/>
        <v>0</v>
      </c>
      <c r="AP485" s="916">
        <f t="shared" si="163"/>
        <v>0</v>
      </c>
      <c r="AQ485" s="915">
        <f t="shared" si="163"/>
        <v>0</v>
      </c>
      <c r="AR485" s="916">
        <f t="shared" si="163"/>
        <v>0</v>
      </c>
      <c r="AS485" s="915">
        <f t="shared" si="163"/>
        <v>0</v>
      </c>
      <c r="AT485" s="916">
        <f t="shared" si="163"/>
        <v>0</v>
      </c>
      <c r="AU485" s="915">
        <f t="shared" si="163"/>
        <v>0</v>
      </c>
      <c r="AV485" s="916">
        <f t="shared" si="163"/>
        <v>0</v>
      </c>
    </row>
    <row r="486" spans="1:48" s="675" customFormat="1" ht="16.5" hidden="1" thickBot="1">
      <c r="A486" s="768" t="s">
        <v>183</v>
      </c>
      <c r="B486" s="769" t="s">
        <v>207</v>
      </c>
      <c r="C486" s="912">
        <f t="shared" si="164"/>
        <v>0</v>
      </c>
      <c r="D486" s="922">
        <f t="shared" si="164"/>
        <v>0</v>
      </c>
      <c r="E486" s="1197"/>
      <c r="F486" s="1197"/>
      <c r="G486" s="895"/>
      <c r="H486" s="891"/>
      <c r="I486" s="913">
        <f t="shared" si="163"/>
        <v>0</v>
      </c>
      <c r="J486" s="914">
        <f t="shared" si="163"/>
        <v>0</v>
      </c>
      <c r="K486" s="915">
        <f t="shared" si="163"/>
        <v>0</v>
      </c>
      <c r="L486" s="916">
        <f t="shared" si="163"/>
        <v>0</v>
      </c>
      <c r="M486" s="915">
        <f t="shared" si="163"/>
        <v>0</v>
      </c>
      <c r="N486" s="916">
        <f t="shared" si="163"/>
        <v>0</v>
      </c>
      <c r="O486" s="915">
        <f t="shared" si="163"/>
        <v>0</v>
      </c>
      <c r="P486" s="916">
        <f t="shared" si="163"/>
        <v>0</v>
      </c>
      <c r="Q486" s="915">
        <f t="shared" si="163"/>
        <v>0</v>
      </c>
      <c r="R486" s="916">
        <f t="shared" si="163"/>
        <v>0</v>
      </c>
      <c r="S486" s="915">
        <f t="shared" si="163"/>
        <v>0</v>
      </c>
      <c r="T486" s="916">
        <f t="shared" si="163"/>
        <v>0</v>
      </c>
      <c r="U486" s="915">
        <f t="shared" si="163"/>
        <v>0</v>
      </c>
      <c r="V486" s="916">
        <f t="shared" si="163"/>
        <v>0</v>
      </c>
      <c r="W486" s="915">
        <f t="shared" si="163"/>
        <v>0</v>
      </c>
      <c r="X486" s="916">
        <f t="shared" ref="X486:AV486" si="165">IF(X27&gt;X180,(100%-X180/X27*100%),IF(X27&lt;X180,(X27/X180*100%-100%),0))</f>
        <v>0</v>
      </c>
      <c r="Y486" s="915">
        <f t="shared" si="165"/>
        <v>0</v>
      </c>
      <c r="Z486" s="916">
        <f t="shared" si="165"/>
        <v>0</v>
      </c>
      <c r="AA486" s="917">
        <f t="shared" si="165"/>
        <v>0</v>
      </c>
      <c r="AB486" s="918">
        <f t="shared" si="165"/>
        <v>0</v>
      </c>
      <c r="AC486" s="915">
        <f t="shared" si="165"/>
        <v>0</v>
      </c>
      <c r="AD486" s="916">
        <f t="shared" si="165"/>
        <v>0</v>
      </c>
      <c r="AE486" s="915">
        <f t="shared" si="165"/>
        <v>0</v>
      </c>
      <c r="AF486" s="916">
        <f t="shared" si="165"/>
        <v>0</v>
      </c>
      <c r="AG486" s="915">
        <f t="shared" si="165"/>
        <v>0</v>
      </c>
      <c r="AH486" s="916">
        <f t="shared" si="165"/>
        <v>0</v>
      </c>
      <c r="AI486" s="915">
        <f t="shared" si="165"/>
        <v>0</v>
      </c>
      <c r="AJ486" s="916">
        <f t="shared" si="165"/>
        <v>0</v>
      </c>
      <c r="AK486" s="915">
        <f t="shared" si="165"/>
        <v>0</v>
      </c>
      <c r="AL486" s="916">
        <f t="shared" si="165"/>
        <v>0</v>
      </c>
      <c r="AM486" s="915">
        <f t="shared" si="165"/>
        <v>0</v>
      </c>
      <c r="AN486" s="916">
        <f t="shared" si="165"/>
        <v>0</v>
      </c>
      <c r="AO486" s="915">
        <f t="shared" si="165"/>
        <v>0</v>
      </c>
      <c r="AP486" s="916">
        <f t="shared" si="165"/>
        <v>0</v>
      </c>
      <c r="AQ486" s="915">
        <f t="shared" si="165"/>
        <v>0</v>
      </c>
      <c r="AR486" s="916">
        <f t="shared" si="165"/>
        <v>0</v>
      </c>
      <c r="AS486" s="915">
        <f t="shared" si="165"/>
        <v>0</v>
      </c>
      <c r="AT486" s="916">
        <f t="shared" si="165"/>
        <v>0</v>
      </c>
      <c r="AU486" s="915">
        <f t="shared" si="165"/>
        <v>0</v>
      </c>
      <c r="AV486" s="916">
        <f t="shared" si="165"/>
        <v>0</v>
      </c>
    </row>
    <row r="487" spans="1:48" s="675" customFormat="1" ht="16.5" hidden="1" thickBot="1">
      <c r="A487" s="768" t="s">
        <v>5</v>
      </c>
      <c r="B487" s="769" t="s">
        <v>208</v>
      </c>
      <c r="C487" s="912">
        <f t="shared" si="164"/>
        <v>0</v>
      </c>
      <c r="D487" s="922">
        <f t="shared" si="164"/>
        <v>0</v>
      </c>
      <c r="E487" s="1197"/>
      <c r="F487" s="1197"/>
      <c r="G487" s="895"/>
      <c r="H487" s="891"/>
      <c r="I487" s="913">
        <f t="shared" ref="I487:AV493" si="166">IF(I28&gt;I181,(100%-I181/I28*100%),IF(I28&lt;I181,(I28/I181*100%-100%),0))</f>
        <v>0</v>
      </c>
      <c r="J487" s="914">
        <f t="shared" si="166"/>
        <v>0</v>
      </c>
      <c r="K487" s="915">
        <f t="shared" si="166"/>
        <v>0</v>
      </c>
      <c r="L487" s="916">
        <f t="shared" si="166"/>
        <v>0</v>
      </c>
      <c r="M487" s="915">
        <f t="shared" si="166"/>
        <v>0</v>
      </c>
      <c r="N487" s="916">
        <f t="shared" si="166"/>
        <v>0</v>
      </c>
      <c r="O487" s="915">
        <f t="shared" si="166"/>
        <v>0</v>
      </c>
      <c r="P487" s="916">
        <f t="shared" si="166"/>
        <v>0</v>
      </c>
      <c r="Q487" s="915">
        <f t="shared" si="166"/>
        <v>0</v>
      </c>
      <c r="R487" s="916">
        <f t="shared" si="166"/>
        <v>0</v>
      </c>
      <c r="S487" s="915">
        <f t="shared" si="166"/>
        <v>0</v>
      </c>
      <c r="T487" s="916">
        <f t="shared" si="166"/>
        <v>0</v>
      </c>
      <c r="U487" s="915">
        <f t="shared" si="166"/>
        <v>0</v>
      </c>
      <c r="V487" s="916">
        <f t="shared" si="166"/>
        <v>0</v>
      </c>
      <c r="W487" s="915">
        <f t="shared" si="166"/>
        <v>0</v>
      </c>
      <c r="X487" s="916">
        <f t="shared" si="166"/>
        <v>0</v>
      </c>
      <c r="Y487" s="915">
        <f t="shared" si="166"/>
        <v>0</v>
      </c>
      <c r="Z487" s="916">
        <f t="shared" si="166"/>
        <v>0</v>
      </c>
      <c r="AA487" s="917">
        <f t="shared" si="166"/>
        <v>0</v>
      </c>
      <c r="AB487" s="918">
        <f t="shared" si="166"/>
        <v>0</v>
      </c>
      <c r="AC487" s="915">
        <f t="shared" si="166"/>
        <v>0</v>
      </c>
      <c r="AD487" s="916">
        <f t="shared" si="166"/>
        <v>0</v>
      </c>
      <c r="AE487" s="915">
        <f t="shared" si="166"/>
        <v>0</v>
      </c>
      <c r="AF487" s="916">
        <f t="shared" si="166"/>
        <v>0</v>
      </c>
      <c r="AG487" s="915">
        <f t="shared" si="166"/>
        <v>0</v>
      </c>
      <c r="AH487" s="916">
        <f t="shared" si="166"/>
        <v>0</v>
      </c>
      <c r="AI487" s="915">
        <f t="shared" si="166"/>
        <v>0</v>
      </c>
      <c r="AJ487" s="916">
        <f t="shared" si="166"/>
        <v>0</v>
      </c>
      <c r="AK487" s="915">
        <f t="shared" si="166"/>
        <v>0</v>
      </c>
      <c r="AL487" s="916">
        <f t="shared" si="166"/>
        <v>0</v>
      </c>
      <c r="AM487" s="915">
        <f t="shared" si="166"/>
        <v>0</v>
      </c>
      <c r="AN487" s="916">
        <f t="shared" si="166"/>
        <v>0</v>
      </c>
      <c r="AO487" s="915">
        <f t="shared" si="166"/>
        <v>0</v>
      </c>
      <c r="AP487" s="916">
        <f t="shared" si="166"/>
        <v>0</v>
      </c>
      <c r="AQ487" s="915">
        <f t="shared" si="166"/>
        <v>0</v>
      </c>
      <c r="AR487" s="916">
        <f t="shared" si="166"/>
        <v>0</v>
      </c>
      <c r="AS487" s="915">
        <f t="shared" si="166"/>
        <v>0</v>
      </c>
      <c r="AT487" s="916">
        <f t="shared" si="166"/>
        <v>0</v>
      </c>
      <c r="AU487" s="915">
        <f t="shared" si="166"/>
        <v>0</v>
      </c>
      <c r="AV487" s="916">
        <f t="shared" si="166"/>
        <v>0</v>
      </c>
    </row>
    <row r="488" spans="1:48" s="675" customFormat="1" ht="16.5" hidden="1" thickBot="1">
      <c r="A488" s="768" t="s">
        <v>53</v>
      </c>
      <c r="B488" s="772" t="s">
        <v>209</v>
      </c>
      <c r="C488" s="912">
        <f t="shared" si="164"/>
        <v>0</v>
      </c>
      <c r="D488" s="922">
        <f t="shared" si="164"/>
        <v>0</v>
      </c>
      <c r="E488" s="1197"/>
      <c r="F488" s="1197"/>
      <c r="G488" s="895"/>
      <c r="H488" s="891"/>
      <c r="I488" s="913">
        <f t="shared" si="166"/>
        <v>0</v>
      </c>
      <c r="J488" s="914">
        <f t="shared" si="166"/>
        <v>0</v>
      </c>
      <c r="K488" s="915">
        <f t="shared" si="166"/>
        <v>0</v>
      </c>
      <c r="L488" s="916">
        <f t="shared" si="166"/>
        <v>0</v>
      </c>
      <c r="M488" s="915">
        <f t="shared" si="166"/>
        <v>0</v>
      </c>
      <c r="N488" s="916">
        <f t="shared" si="166"/>
        <v>0</v>
      </c>
      <c r="O488" s="915">
        <f t="shared" si="166"/>
        <v>0</v>
      </c>
      <c r="P488" s="916">
        <f t="shared" si="166"/>
        <v>0</v>
      </c>
      <c r="Q488" s="915">
        <f t="shared" si="166"/>
        <v>0</v>
      </c>
      <c r="R488" s="916">
        <f t="shared" si="166"/>
        <v>0</v>
      </c>
      <c r="S488" s="915">
        <f t="shared" si="166"/>
        <v>0</v>
      </c>
      <c r="T488" s="916">
        <f t="shared" si="166"/>
        <v>0</v>
      </c>
      <c r="U488" s="915">
        <f t="shared" si="166"/>
        <v>0</v>
      </c>
      <c r="V488" s="916">
        <f t="shared" si="166"/>
        <v>0</v>
      </c>
      <c r="W488" s="915">
        <f t="shared" si="166"/>
        <v>0</v>
      </c>
      <c r="X488" s="916">
        <f t="shared" si="166"/>
        <v>0</v>
      </c>
      <c r="Y488" s="915">
        <f t="shared" si="166"/>
        <v>0</v>
      </c>
      <c r="Z488" s="916">
        <f t="shared" si="166"/>
        <v>0</v>
      </c>
      <c r="AA488" s="917">
        <f t="shared" si="166"/>
        <v>0</v>
      </c>
      <c r="AB488" s="918">
        <f t="shared" si="166"/>
        <v>0</v>
      </c>
      <c r="AC488" s="915">
        <f t="shared" si="166"/>
        <v>0</v>
      </c>
      <c r="AD488" s="916">
        <f t="shared" si="166"/>
        <v>0</v>
      </c>
      <c r="AE488" s="915">
        <f t="shared" si="166"/>
        <v>0</v>
      </c>
      <c r="AF488" s="916">
        <f t="shared" si="166"/>
        <v>0</v>
      </c>
      <c r="AG488" s="915">
        <f t="shared" si="166"/>
        <v>0</v>
      </c>
      <c r="AH488" s="916">
        <f t="shared" si="166"/>
        <v>0</v>
      </c>
      <c r="AI488" s="915">
        <f t="shared" si="166"/>
        <v>0</v>
      </c>
      <c r="AJ488" s="916">
        <f t="shared" si="166"/>
        <v>0</v>
      </c>
      <c r="AK488" s="915">
        <f t="shared" si="166"/>
        <v>0</v>
      </c>
      <c r="AL488" s="916">
        <f t="shared" si="166"/>
        <v>0</v>
      </c>
      <c r="AM488" s="915">
        <f t="shared" si="166"/>
        <v>0</v>
      </c>
      <c r="AN488" s="916">
        <f t="shared" si="166"/>
        <v>0</v>
      </c>
      <c r="AO488" s="915">
        <f t="shared" si="166"/>
        <v>0</v>
      </c>
      <c r="AP488" s="916">
        <f t="shared" si="166"/>
        <v>0</v>
      </c>
      <c r="AQ488" s="915">
        <f t="shared" si="166"/>
        <v>0</v>
      </c>
      <c r="AR488" s="916">
        <f t="shared" si="166"/>
        <v>0</v>
      </c>
      <c r="AS488" s="915">
        <f t="shared" si="166"/>
        <v>0</v>
      </c>
      <c r="AT488" s="916">
        <f t="shared" si="166"/>
        <v>0</v>
      </c>
      <c r="AU488" s="915">
        <f t="shared" si="166"/>
        <v>0</v>
      </c>
      <c r="AV488" s="916">
        <f t="shared" si="166"/>
        <v>0</v>
      </c>
    </row>
    <row r="489" spans="1:48" s="675" customFormat="1" ht="16.5" hidden="1" thickBot="1">
      <c r="A489" s="768" t="s">
        <v>54</v>
      </c>
      <c r="B489" s="772" t="s">
        <v>210</v>
      </c>
      <c r="C489" s="912">
        <f t="shared" si="164"/>
        <v>0</v>
      </c>
      <c r="D489" s="922">
        <f t="shared" si="164"/>
        <v>0</v>
      </c>
      <c r="E489" s="1197"/>
      <c r="F489" s="1197"/>
      <c r="G489" s="895"/>
      <c r="H489" s="891"/>
      <c r="I489" s="913">
        <f t="shared" si="166"/>
        <v>0</v>
      </c>
      <c r="J489" s="914">
        <f t="shared" si="166"/>
        <v>0</v>
      </c>
      <c r="K489" s="915">
        <f t="shared" si="166"/>
        <v>0</v>
      </c>
      <c r="L489" s="916">
        <f t="shared" si="166"/>
        <v>0</v>
      </c>
      <c r="M489" s="915">
        <f t="shared" si="166"/>
        <v>0</v>
      </c>
      <c r="N489" s="916">
        <f t="shared" si="166"/>
        <v>0</v>
      </c>
      <c r="O489" s="915">
        <f t="shared" si="166"/>
        <v>0</v>
      </c>
      <c r="P489" s="916">
        <f t="shared" si="166"/>
        <v>0</v>
      </c>
      <c r="Q489" s="915">
        <f t="shared" si="166"/>
        <v>0</v>
      </c>
      <c r="R489" s="916">
        <f t="shared" si="166"/>
        <v>0</v>
      </c>
      <c r="S489" s="915">
        <f t="shared" si="166"/>
        <v>0</v>
      </c>
      <c r="T489" s="916">
        <f t="shared" si="166"/>
        <v>0</v>
      </c>
      <c r="U489" s="915">
        <f t="shared" si="166"/>
        <v>0</v>
      </c>
      <c r="V489" s="916">
        <f t="shared" si="166"/>
        <v>0</v>
      </c>
      <c r="W489" s="915">
        <f t="shared" si="166"/>
        <v>0</v>
      </c>
      <c r="X489" s="916">
        <f t="shared" si="166"/>
        <v>0</v>
      </c>
      <c r="Y489" s="915">
        <f t="shared" si="166"/>
        <v>0</v>
      </c>
      <c r="Z489" s="916">
        <f t="shared" si="166"/>
        <v>0</v>
      </c>
      <c r="AA489" s="917">
        <f t="shared" si="166"/>
        <v>0</v>
      </c>
      <c r="AB489" s="918">
        <f t="shared" si="166"/>
        <v>0</v>
      </c>
      <c r="AC489" s="915">
        <f t="shared" si="166"/>
        <v>0</v>
      </c>
      <c r="AD489" s="916">
        <f t="shared" si="166"/>
        <v>0</v>
      </c>
      <c r="AE489" s="915">
        <f t="shared" si="166"/>
        <v>0</v>
      </c>
      <c r="AF489" s="916">
        <f t="shared" si="166"/>
        <v>0</v>
      </c>
      <c r="AG489" s="915">
        <f t="shared" si="166"/>
        <v>0</v>
      </c>
      <c r="AH489" s="916">
        <f t="shared" si="166"/>
        <v>0</v>
      </c>
      <c r="AI489" s="915">
        <f t="shared" si="166"/>
        <v>0</v>
      </c>
      <c r="AJ489" s="916">
        <f t="shared" si="166"/>
        <v>0</v>
      </c>
      <c r="AK489" s="915">
        <f t="shared" si="166"/>
        <v>0</v>
      </c>
      <c r="AL489" s="916">
        <f t="shared" si="166"/>
        <v>0</v>
      </c>
      <c r="AM489" s="915">
        <f t="shared" si="166"/>
        <v>0</v>
      </c>
      <c r="AN489" s="916">
        <f t="shared" si="166"/>
        <v>0</v>
      </c>
      <c r="AO489" s="915">
        <f t="shared" si="166"/>
        <v>0</v>
      </c>
      <c r="AP489" s="916">
        <f t="shared" si="166"/>
        <v>0</v>
      </c>
      <c r="AQ489" s="915">
        <f t="shared" si="166"/>
        <v>0</v>
      </c>
      <c r="AR489" s="916">
        <f t="shared" si="166"/>
        <v>0</v>
      </c>
      <c r="AS489" s="915">
        <f t="shared" si="166"/>
        <v>0</v>
      </c>
      <c r="AT489" s="916">
        <f t="shared" si="166"/>
        <v>0</v>
      </c>
      <c r="AU489" s="915">
        <f t="shared" si="166"/>
        <v>0</v>
      </c>
      <c r="AV489" s="916">
        <f t="shared" si="166"/>
        <v>0</v>
      </c>
    </row>
    <row r="490" spans="1:48" s="675" customFormat="1" ht="16.5" hidden="1" thickBot="1">
      <c r="A490" s="768" t="s">
        <v>211</v>
      </c>
      <c r="B490" s="772" t="s">
        <v>212</v>
      </c>
      <c r="C490" s="912">
        <f t="shared" si="164"/>
        <v>0</v>
      </c>
      <c r="D490" s="922">
        <f t="shared" si="164"/>
        <v>0</v>
      </c>
      <c r="E490" s="1197"/>
      <c r="F490" s="1197"/>
      <c r="G490" s="895"/>
      <c r="H490" s="891"/>
      <c r="I490" s="913">
        <f t="shared" si="166"/>
        <v>0</v>
      </c>
      <c r="J490" s="914">
        <f t="shared" si="166"/>
        <v>0</v>
      </c>
      <c r="K490" s="915">
        <f t="shared" si="166"/>
        <v>0</v>
      </c>
      <c r="L490" s="916">
        <f t="shared" si="166"/>
        <v>0</v>
      </c>
      <c r="M490" s="915">
        <f t="shared" si="166"/>
        <v>0</v>
      </c>
      <c r="N490" s="916">
        <f t="shared" si="166"/>
        <v>0</v>
      </c>
      <c r="O490" s="915">
        <f t="shared" si="166"/>
        <v>0</v>
      </c>
      <c r="P490" s="916">
        <f t="shared" si="166"/>
        <v>0</v>
      </c>
      <c r="Q490" s="915">
        <f t="shared" si="166"/>
        <v>0</v>
      </c>
      <c r="R490" s="916">
        <f t="shared" si="166"/>
        <v>0</v>
      </c>
      <c r="S490" s="915">
        <f t="shared" si="166"/>
        <v>0</v>
      </c>
      <c r="T490" s="916">
        <f t="shared" si="166"/>
        <v>0</v>
      </c>
      <c r="U490" s="915">
        <f t="shared" si="166"/>
        <v>0</v>
      </c>
      <c r="V490" s="916">
        <f t="shared" si="166"/>
        <v>0</v>
      </c>
      <c r="W490" s="915">
        <f t="shared" si="166"/>
        <v>0</v>
      </c>
      <c r="X490" s="916">
        <f t="shared" si="166"/>
        <v>0</v>
      </c>
      <c r="Y490" s="915">
        <f t="shared" si="166"/>
        <v>0</v>
      </c>
      <c r="Z490" s="916">
        <f t="shared" si="166"/>
        <v>0</v>
      </c>
      <c r="AA490" s="917">
        <f t="shared" si="166"/>
        <v>0</v>
      </c>
      <c r="AB490" s="918">
        <f t="shared" si="166"/>
        <v>0</v>
      </c>
      <c r="AC490" s="915">
        <f t="shared" si="166"/>
        <v>0</v>
      </c>
      <c r="AD490" s="916">
        <f t="shared" si="166"/>
        <v>0</v>
      </c>
      <c r="AE490" s="915">
        <f t="shared" si="166"/>
        <v>0</v>
      </c>
      <c r="AF490" s="916">
        <f t="shared" si="166"/>
        <v>0</v>
      </c>
      <c r="AG490" s="915">
        <f t="shared" si="166"/>
        <v>0</v>
      </c>
      <c r="AH490" s="916">
        <f t="shared" si="166"/>
        <v>0</v>
      </c>
      <c r="AI490" s="915">
        <f t="shared" si="166"/>
        <v>0</v>
      </c>
      <c r="AJ490" s="916">
        <f t="shared" si="166"/>
        <v>0</v>
      </c>
      <c r="AK490" s="915">
        <f t="shared" si="166"/>
        <v>0</v>
      </c>
      <c r="AL490" s="916">
        <f t="shared" si="166"/>
        <v>0</v>
      </c>
      <c r="AM490" s="915">
        <f t="shared" si="166"/>
        <v>0</v>
      </c>
      <c r="AN490" s="916">
        <f t="shared" si="166"/>
        <v>0</v>
      </c>
      <c r="AO490" s="915">
        <f t="shared" si="166"/>
        <v>0</v>
      </c>
      <c r="AP490" s="916">
        <f t="shared" si="166"/>
        <v>0</v>
      </c>
      <c r="AQ490" s="915">
        <f t="shared" si="166"/>
        <v>0</v>
      </c>
      <c r="AR490" s="916">
        <f t="shared" si="166"/>
        <v>0</v>
      </c>
      <c r="AS490" s="915">
        <f t="shared" si="166"/>
        <v>0</v>
      </c>
      <c r="AT490" s="916">
        <f t="shared" si="166"/>
        <v>0</v>
      </c>
      <c r="AU490" s="915">
        <f t="shared" si="166"/>
        <v>0</v>
      </c>
      <c r="AV490" s="916">
        <f t="shared" si="166"/>
        <v>0</v>
      </c>
    </row>
    <row r="491" spans="1:48" s="675" customFormat="1" ht="16.5" hidden="1" thickBot="1">
      <c r="A491" s="768" t="s">
        <v>213</v>
      </c>
      <c r="B491" s="772" t="s">
        <v>214</v>
      </c>
      <c r="C491" s="923">
        <f t="shared" si="164"/>
        <v>0</v>
      </c>
      <c r="D491" s="922">
        <f t="shared" si="164"/>
        <v>0</v>
      </c>
      <c r="E491" s="1197"/>
      <c r="F491" s="1197"/>
      <c r="G491" s="895"/>
      <c r="H491" s="891"/>
      <c r="I491" s="913">
        <f t="shared" si="166"/>
        <v>0</v>
      </c>
      <c r="J491" s="914">
        <f t="shared" si="166"/>
        <v>0</v>
      </c>
      <c r="K491" s="915">
        <f t="shared" si="166"/>
        <v>0</v>
      </c>
      <c r="L491" s="916">
        <f t="shared" si="166"/>
        <v>0</v>
      </c>
      <c r="M491" s="915">
        <f t="shared" si="166"/>
        <v>0</v>
      </c>
      <c r="N491" s="916">
        <f t="shared" si="166"/>
        <v>0</v>
      </c>
      <c r="O491" s="915">
        <f t="shared" si="166"/>
        <v>0</v>
      </c>
      <c r="P491" s="916">
        <f t="shared" si="166"/>
        <v>0</v>
      </c>
      <c r="Q491" s="915">
        <f t="shared" si="166"/>
        <v>0</v>
      </c>
      <c r="R491" s="916">
        <f t="shared" si="166"/>
        <v>0</v>
      </c>
      <c r="S491" s="915">
        <f t="shared" si="166"/>
        <v>0</v>
      </c>
      <c r="T491" s="916">
        <f t="shared" si="166"/>
        <v>0</v>
      </c>
      <c r="U491" s="915">
        <f t="shared" si="166"/>
        <v>0</v>
      </c>
      <c r="V491" s="916">
        <f t="shared" si="166"/>
        <v>0</v>
      </c>
      <c r="W491" s="915">
        <f t="shared" si="166"/>
        <v>0</v>
      </c>
      <c r="X491" s="916">
        <f t="shared" si="166"/>
        <v>0</v>
      </c>
      <c r="Y491" s="915">
        <f t="shared" si="166"/>
        <v>0</v>
      </c>
      <c r="Z491" s="916">
        <f t="shared" si="166"/>
        <v>0</v>
      </c>
      <c r="AA491" s="917">
        <f t="shared" si="166"/>
        <v>0</v>
      </c>
      <c r="AB491" s="918">
        <f t="shared" si="166"/>
        <v>0</v>
      </c>
      <c r="AC491" s="915">
        <f t="shared" si="166"/>
        <v>0</v>
      </c>
      <c r="AD491" s="916">
        <f t="shared" si="166"/>
        <v>0</v>
      </c>
      <c r="AE491" s="915">
        <f t="shared" si="166"/>
        <v>0</v>
      </c>
      <c r="AF491" s="916">
        <f t="shared" si="166"/>
        <v>0</v>
      </c>
      <c r="AG491" s="915">
        <f t="shared" si="166"/>
        <v>0</v>
      </c>
      <c r="AH491" s="916">
        <f t="shared" si="166"/>
        <v>0</v>
      </c>
      <c r="AI491" s="915">
        <f t="shared" si="166"/>
        <v>0</v>
      </c>
      <c r="AJ491" s="916">
        <f t="shared" si="166"/>
        <v>0</v>
      </c>
      <c r="AK491" s="915">
        <f t="shared" si="166"/>
        <v>0</v>
      </c>
      <c r="AL491" s="916">
        <f t="shared" si="166"/>
        <v>0</v>
      </c>
      <c r="AM491" s="915">
        <f t="shared" si="166"/>
        <v>0</v>
      </c>
      <c r="AN491" s="916">
        <f t="shared" si="166"/>
        <v>0</v>
      </c>
      <c r="AO491" s="915">
        <f t="shared" si="166"/>
        <v>0</v>
      </c>
      <c r="AP491" s="916">
        <f t="shared" si="166"/>
        <v>0</v>
      </c>
      <c r="AQ491" s="915">
        <f t="shared" si="166"/>
        <v>0</v>
      </c>
      <c r="AR491" s="916">
        <f t="shared" si="166"/>
        <v>0</v>
      </c>
      <c r="AS491" s="915">
        <f t="shared" si="166"/>
        <v>0</v>
      </c>
      <c r="AT491" s="916">
        <f t="shared" si="166"/>
        <v>0</v>
      </c>
      <c r="AU491" s="915">
        <f t="shared" si="166"/>
        <v>0</v>
      </c>
      <c r="AV491" s="916">
        <f t="shared" si="166"/>
        <v>0</v>
      </c>
    </row>
    <row r="492" spans="1:48" s="675" customFormat="1" ht="16.5" hidden="1" thickBot="1">
      <c r="A492" s="768" t="s">
        <v>215</v>
      </c>
      <c r="B492" s="772" t="s">
        <v>216</v>
      </c>
      <c r="C492" s="912">
        <f t="shared" si="164"/>
        <v>0</v>
      </c>
      <c r="D492" s="922">
        <f t="shared" si="164"/>
        <v>0</v>
      </c>
      <c r="E492" s="1197"/>
      <c r="F492" s="1197"/>
      <c r="G492" s="895"/>
      <c r="H492" s="891"/>
      <c r="I492" s="913">
        <f t="shared" si="166"/>
        <v>0</v>
      </c>
      <c r="J492" s="914">
        <f t="shared" si="166"/>
        <v>0</v>
      </c>
      <c r="K492" s="915">
        <f t="shared" si="166"/>
        <v>0</v>
      </c>
      <c r="L492" s="916">
        <f t="shared" si="166"/>
        <v>0</v>
      </c>
      <c r="M492" s="915">
        <f t="shared" si="166"/>
        <v>0</v>
      </c>
      <c r="N492" s="916">
        <f t="shared" si="166"/>
        <v>0</v>
      </c>
      <c r="O492" s="915">
        <f t="shared" si="166"/>
        <v>0</v>
      </c>
      <c r="P492" s="916">
        <f t="shared" si="166"/>
        <v>0</v>
      </c>
      <c r="Q492" s="915">
        <f t="shared" si="166"/>
        <v>0</v>
      </c>
      <c r="R492" s="916">
        <f t="shared" si="166"/>
        <v>0</v>
      </c>
      <c r="S492" s="915">
        <f t="shared" si="166"/>
        <v>0</v>
      </c>
      <c r="T492" s="916">
        <f t="shared" si="166"/>
        <v>0</v>
      </c>
      <c r="U492" s="915">
        <f t="shared" si="166"/>
        <v>0</v>
      </c>
      <c r="V492" s="916">
        <f t="shared" si="166"/>
        <v>0</v>
      </c>
      <c r="W492" s="915">
        <f t="shared" si="166"/>
        <v>0</v>
      </c>
      <c r="X492" s="916">
        <f t="shared" si="166"/>
        <v>0</v>
      </c>
      <c r="Y492" s="915">
        <f t="shared" si="166"/>
        <v>0</v>
      </c>
      <c r="Z492" s="916">
        <f t="shared" si="166"/>
        <v>0</v>
      </c>
      <c r="AA492" s="917">
        <f t="shared" si="166"/>
        <v>0</v>
      </c>
      <c r="AB492" s="918">
        <f t="shared" si="166"/>
        <v>0</v>
      </c>
      <c r="AC492" s="915">
        <f t="shared" si="166"/>
        <v>0</v>
      </c>
      <c r="AD492" s="916">
        <f t="shared" si="166"/>
        <v>0</v>
      </c>
      <c r="AE492" s="915">
        <f t="shared" si="166"/>
        <v>0</v>
      </c>
      <c r="AF492" s="916">
        <f t="shared" si="166"/>
        <v>0</v>
      </c>
      <c r="AG492" s="915">
        <f t="shared" si="166"/>
        <v>0</v>
      </c>
      <c r="AH492" s="916">
        <f t="shared" si="166"/>
        <v>0</v>
      </c>
      <c r="AI492" s="915">
        <f t="shared" si="166"/>
        <v>0</v>
      </c>
      <c r="AJ492" s="916">
        <f t="shared" si="166"/>
        <v>0</v>
      </c>
      <c r="AK492" s="915">
        <f t="shared" si="166"/>
        <v>0</v>
      </c>
      <c r="AL492" s="916">
        <f t="shared" si="166"/>
        <v>0</v>
      </c>
      <c r="AM492" s="915">
        <f t="shared" si="166"/>
        <v>0</v>
      </c>
      <c r="AN492" s="916">
        <f t="shared" si="166"/>
        <v>0</v>
      </c>
      <c r="AO492" s="915">
        <f t="shared" si="166"/>
        <v>0</v>
      </c>
      <c r="AP492" s="916">
        <f t="shared" si="166"/>
        <v>0</v>
      </c>
      <c r="AQ492" s="915">
        <f t="shared" si="166"/>
        <v>0</v>
      </c>
      <c r="AR492" s="916">
        <f t="shared" si="166"/>
        <v>0</v>
      </c>
      <c r="AS492" s="915">
        <f t="shared" si="166"/>
        <v>0</v>
      </c>
      <c r="AT492" s="916">
        <f t="shared" si="166"/>
        <v>0</v>
      </c>
      <c r="AU492" s="915">
        <f t="shared" si="166"/>
        <v>0</v>
      </c>
      <c r="AV492" s="916">
        <f t="shared" si="166"/>
        <v>0</v>
      </c>
    </row>
    <row r="493" spans="1:48" s="675" customFormat="1" ht="16.5" hidden="1" thickBot="1">
      <c r="A493" s="768" t="s">
        <v>49</v>
      </c>
      <c r="B493" s="769" t="s">
        <v>113</v>
      </c>
      <c r="C493" s="912">
        <f t="shared" si="164"/>
        <v>1</v>
      </c>
      <c r="D493" s="922">
        <f t="shared" si="164"/>
        <v>0</v>
      </c>
      <c r="E493" s="1197"/>
      <c r="F493" s="1197"/>
      <c r="G493" s="895"/>
      <c r="H493" s="891"/>
      <c r="I493" s="913">
        <f t="shared" si="166"/>
        <v>0</v>
      </c>
      <c r="J493" s="914">
        <f t="shared" si="166"/>
        <v>0</v>
      </c>
      <c r="K493" s="915">
        <f t="shared" si="166"/>
        <v>0</v>
      </c>
      <c r="L493" s="916">
        <f t="shared" si="166"/>
        <v>0</v>
      </c>
      <c r="M493" s="915">
        <f t="shared" si="166"/>
        <v>1</v>
      </c>
      <c r="N493" s="916">
        <f t="shared" si="166"/>
        <v>0</v>
      </c>
      <c r="O493" s="915">
        <f t="shared" si="166"/>
        <v>0</v>
      </c>
      <c r="P493" s="916">
        <f t="shared" si="166"/>
        <v>0</v>
      </c>
      <c r="Q493" s="915">
        <f t="shared" si="166"/>
        <v>0</v>
      </c>
      <c r="R493" s="916">
        <f t="shared" si="166"/>
        <v>0</v>
      </c>
      <c r="S493" s="915">
        <f t="shared" si="166"/>
        <v>0</v>
      </c>
      <c r="T493" s="916">
        <f t="shared" si="166"/>
        <v>0</v>
      </c>
      <c r="U493" s="915">
        <f t="shared" si="166"/>
        <v>0</v>
      </c>
      <c r="V493" s="916">
        <f t="shared" si="166"/>
        <v>0</v>
      </c>
      <c r="W493" s="915">
        <f t="shared" si="166"/>
        <v>0</v>
      </c>
      <c r="X493" s="916">
        <f t="shared" ref="X493:AV493" si="167">IF(X34&gt;X187,(100%-X187/X34*100%),IF(X34&lt;X187,(X34/X187*100%-100%),0))</f>
        <v>0</v>
      </c>
      <c r="Y493" s="915">
        <f t="shared" si="167"/>
        <v>0</v>
      </c>
      <c r="Z493" s="916">
        <f t="shared" si="167"/>
        <v>0</v>
      </c>
      <c r="AA493" s="917">
        <f t="shared" si="167"/>
        <v>0</v>
      </c>
      <c r="AB493" s="918">
        <f t="shared" si="167"/>
        <v>0</v>
      </c>
      <c r="AC493" s="915">
        <f t="shared" si="167"/>
        <v>0</v>
      </c>
      <c r="AD493" s="916">
        <f t="shared" si="167"/>
        <v>0</v>
      </c>
      <c r="AE493" s="915">
        <f t="shared" si="167"/>
        <v>0</v>
      </c>
      <c r="AF493" s="916">
        <f t="shared" si="167"/>
        <v>0</v>
      </c>
      <c r="AG493" s="915">
        <f t="shared" si="167"/>
        <v>0</v>
      </c>
      <c r="AH493" s="916">
        <f t="shared" si="167"/>
        <v>0</v>
      </c>
      <c r="AI493" s="915">
        <f t="shared" si="167"/>
        <v>0</v>
      </c>
      <c r="AJ493" s="916">
        <f t="shared" si="167"/>
        <v>0</v>
      </c>
      <c r="AK493" s="915">
        <f t="shared" si="167"/>
        <v>0</v>
      </c>
      <c r="AL493" s="916">
        <f t="shared" si="167"/>
        <v>0</v>
      </c>
      <c r="AM493" s="915">
        <f t="shared" si="167"/>
        <v>0</v>
      </c>
      <c r="AN493" s="916">
        <f t="shared" si="167"/>
        <v>0</v>
      </c>
      <c r="AO493" s="915">
        <f t="shared" si="167"/>
        <v>0</v>
      </c>
      <c r="AP493" s="916">
        <f t="shared" si="167"/>
        <v>0</v>
      </c>
      <c r="AQ493" s="915">
        <f t="shared" si="167"/>
        <v>0</v>
      </c>
      <c r="AR493" s="916">
        <f t="shared" si="167"/>
        <v>0</v>
      </c>
      <c r="AS493" s="915">
        <f t="shared" si="167"/>
        <v>0</v>
      </c>
      <c r="AT493" s="916">
        <f t="shared" si="167"/>
        <v>0</v>
      </c>
      <c r="AU493" s="915">
        <f t="shared" si="167"/>
        <v>0</v>
      </c>
      <c r="AV493" s="916">
        <f t="shared" si="167"/>
        <v>0</v>
      </c>
    </row>
    <row r="494" spans="1:48" s="675" customFormat="1" ht="16.5" hidden="1" thickBot="1">
      <c r="A494" s="768" t="s">
        <v>2</v>
      </c>
      <c r="B494" s="773" t="s">
        <v>71</v>
      </c>
      <c r="C494" s="912">
        <f t="shared" si="164"/>
        <v>-1</v>
      </c>
      <c r="D494" s="922">
        <f t="shared" si="164"/>
        <v>0</v>
      </c>
      <c r="E494" s="1197"/>
      <c r="F494" s="1197"/>
      <c r="G494" s="895"/>
      <c r="H494" s="891"/>
      <c r="I494" s="924">
        <f t="shared" ref="I494:AV500" si="168">IF(I35&gt;I188,(100%-I188/I35*100%),IF(I35&lt;I188,(I35/I188*100%-100%),0))</f>
        <v>0</v>
      </c>
      <c r="J494" s="925">
        <f t="shared" si="168"/>
        <v>0</v>
      </c>
      <c r="K494" s="924">
        <f t="shared" si="168"/>
        <v>0</v>
      </c>
      <c r="L494" s="925">
        <f t="shared" si="168"/>
        <v>0</v>
      </c>
      <c r="M494" s="924">
        <f t="shared" si="168"/>
        <v>0</v>
      </c>
      <c r="N494" s="925">
        <f t="shared" si="168"/>
        <v>0</v>
      </c>
      <c r="O494" s="924">
        <f t="shared" si="168"/>
        <v>0</v>
      </c>
      <c r="P494" s="925">
        <f t="shared" si="168"/>
        <v>0</v>
      </c>
      <c r="Q494" s="926">
        <f t="shared" si="168"/>
        <v>0</v>
      </c>
      <c r="R494" s="927">
        <f t="shared" si="168"/>
        <v>0</v>
      </c>
      <c r="S494" s="926">
        <f t="shared" si="168"/>
        <v>-1</v>
      </c>
      <c r="T494" s="927">
        <f t="shared" si="168"/>
        <v>0</v>
      </c>
      <c r="U494" s="926">
        <f t="shared" si="168"/>
        <v>0</v>
      </c>
      <c r="V494" s="927">
        <f t="shared" si="168"/>
        <v>0</v>
      </c>
      <c r="W494" s="926">
        <f t="shared" si="168"/>
        <v>0</v>
      </c>
      <c r="X494" s="927">
        <f t="shared" si="168"/>
        <v>0</v>
      </c>
      <c r="Y494" s="926">
        <f t="shared" si="168"/>
        <v>0</v>
      </c>
      <c r="Z494" s="927">
        <f t="shared" si="168"/>
        <v>0</v>
      </c>
      <c r="AA494" s="928">
        <f t="shared" si="168"/>
        <v>0</v>
      </c>
      <c r="AB494" s="929">
        <f t="shared" si="168"/>
        <v>0</v>
      </c>
      <c r="AC494" s="926">
        <f t="shared" si="168"/>
        <v>0</v>
      </c>
      <c r="AD494" s="927">
        <f t="shared" si="168"/>
        <v>0</v>
      </c>
      <c r="AE494" s="926">
        <f t="shared" si="168"/>
        <v>0</v>
      </c>
      <c r="AF494" s="927">
        <f t="shared" si="168"/>
        <v>0</v>
      </c>
      <c r="AG494" s="926">
        <f t="shared" si="168"/>
        <v>0</v>
      </c>
      <c r="AH494" s="927">
        <f t="shared" si="168"/>
        <v>0</v>
      </c>
      <c r="AI494" s="926">
        <f t="shared" si="168"/>
        <v>0</v>
      </c>
      <c r="AJ494" s="927">
        <f t="shared" si="168"/>
        <v>0</v>
      </c>
      <c r="AK494" s="926">
        <f t="shared" si="168"/>
        <v>0</v>
      </c>
      <c r="AL494" s="927">
        <f t="shared" si="168"/>
        <v>0</v>
      </c>
      <c r="AM494" s="926">
        <f t="shared" si="168"/>
        <v>0</v>
      </c>
      <c r="AN494" s="927">
        <f t="shared" si="168"/>
        <v>0</v>
      </c>
      <c r="AO494" s="926">
        <f t="shared" si="168"/>
        <v>0</v>
      </c>
      <c r="AP494" s="927">
        <f t="shared" si="168"/>
        <v>0</v>
      </c>
      <c r="AQ494" s="926">
        <f t="shared" si="168"/>
        <v>0</v>
      </c>
      <c r="AR494" s="927">
        <f t="shared" si="168"/>
        <v>0</v>
      </c>
      <c r="AS494" s="926">
        <f t="shared" si="168"/>
        <v>0</v>
      </c>
      <c r="AT494" s="927">
        <f t="shared" si="168"/>
        <v>0</v>
      </c>
      <c r="AU494" s="926">
        <f t="shared" si="168"/>
        <v>0</v>
      </c>
      <c r="AV494" s="927">
        <f t="shared" si="168"/>
        <v>0</v>
      </c>
    </row>
    <row r="495" spans="1:48" s="675" customFormat="1" ht="16.5" hidden="1" thickBot="1">
      <c r="A495" s="768"/>
      <c r="B495" s="772" t="s">
        <v>217</v>
      </c>
      <c r="C495" s="912">
        <f t="shared" si="164"/>
        <v>0</v>
      </c>
      <c r="D495" s="922">
        <f t="shared" si="164"/>
        <v>0</v>
      </c>
      <c r="E495" s="1197"/>
      <c r="F495" s="1197"/>
      <c r="G495" s="895"/>
      <c r="H495" s="891"/>
      <c r="I495" s="930">
        <f t="shared" si="168"/>
        <v>0</v>
      </c>
      <c r="J495" s="931">
        <f t="shared" si="168"/>
        <v>0</v>
      </c>
      <c r="K495" s="930">
        <f t="shared" si="168"/>
        <v>0</v>
      </c>
      <c r="L495" s="931">
        <f t="shared" si="168"/>
        <v>0</v>
      </c>
      <c r="M495" s="930">
        <f t="shared" si="168"/>
        <v>0</v>
      </c>
      <c r="N495" s="931">
        <f t="shared" si="168"/>
        <v>0</v>
      </c>
      <c r="O495" s="930">
        <f t="shared" si="168"/>
        <v>0</v>
      </c>
      <c r="P495" s="931">
        <f t="shared" si="168"/>
        <v>0</v>
      </c>
      <c r="Q495" s="930">
        <f t="shared" si="168"/>
        <v>0</v>
      </c>
      <c r="R495" s="931">
        <f t="shared" si="168"/>
        <v>0</v>
      </c>
      <c r="S495" s="930">
        <f t="shared" si="168"/>
        <v>0</v>
      </c>
      <c r="T495" s="931">
        <f t="shared" si="168"/>
        <v>0</v>
      </c>
      <c r="U495" s="930">
        <f t="shared" si="168"/>
        <v>0</v>
      </c>
      <c r="V495" s="931">
        <f t="shared" si="168"/>
        <v>0</v>
      </c>
      <c r="W495" s="930">
        <f t="shared" si="168"/>
        <v>0</v>
      </c>
      <c r="X495" s="931">
        <f t="shared" si="168"/>
        <v>0</v>
      </c>
      <c r="Y495" s="930">
        <f t="shared" si="168"/>
        <v>0</v>
      </c>
      <c r="Z495" s="931">
        <f t="shared" si="168"/>
        <v>0</v>
      </c>
      <c r="AA495" s="917">
        <f t="shared" si="168"/>
        <v>0</v>
      </c>
      <c r="AB495" s="918">
        <f t="shared" si="168"/>
        <v>0</v>
      </c>
      <c r="AC495" s="930">
        <f t="shared" si="168"/>
        <v>0</v>
      </c>
      <c r="AD495" s="931">
        <f t="shared" si="168"/>
        <v>0</v>
      </c>
      <c r="AE495" s="930">
        <f t="shared" si="168"/>
        <v>0</v>
      </c>
      <c r="AF495" s="931">
        <f t="shared" si="168"/>
        <v>0</v>
      </c>
      <c r="AG495" s="930">
        <f t="shared" si="168"/>
        <v>0</v>
      </c>
      <c r="AH495" s="931">
        <f t="shared" si="168"/>
        <v>0</v>
      </c>
      <c r="AI495" s="930">
        <f t="shared" si="168"/>
        <v>0</v>
      </c>
      <c r="AJ495" s="931">
        <f t="shared" si="168"/>
        <v>0</v>
      </c>
      <c r="AK495" s="930">
        <f t="shared" si="168"/>
        <v>0</v>
      </c>
      <c r="AL495" s="931">
        <f t="shared" si="168"/>
        <v>0</v>
      </c>
      <c r="AM495" s="930">
        <f t="shared" si="168"/>
        <v>0</v>
      </c>
      <c r="AN495" s="931">
        <f t="shared" si="168"/>
        <v>0</v>
      </c>
      <c r="AO495" s="930">
        <f t="shared" si="168"/>
        <v>0</v>
      </c>
      <c r="AP495" s="931">
        <f t="shared" si="168"/>
        <v>0</v>
      </c>
      <c r="AQ495" s="930">
        <f t="shared" si="168"/>
        <v>0</v>
      </c>
      <c r="AR495" s="931">
        <f t="shared" si="168"/>
        <v>0</v>
      </c>
      <c r="AS495" s="930">
        <f t="shared" si="168"/>
        <v>0</v>
      </c>
      <c r="AT495" s="931">
        <f t="shared" si="168"/>
        <v>0</v>
      </c>
      <c r="AU495" s="930">
        <f t="shared" si="168"/>
        <v>0</v>
      </c>
      <c r="AV495" s="931">
        <f t="shared" si="168"/>
        <v>0</v>
      </c>
    </row>
    <row r="496" spans="1:48" s="675" customFormat="1" ht="16.5" hidden="1" thickBot="1">
      <c r="A496" s="774"/>
      <c r="B496" s="772" t="s">
        <v>218</v>
      </c>
      <c r="C496" s="912">
        <f t="shared" si="164"/>
        <v>-1</v>
      </c>
      <c r="D496" s="922">
        <f t="shared" si="164"/>
        <v>0</v>
      </c>
      <c r="E496" s="1197"/>
      <c r="F496" s="1197"/>
      <c r="G496" s="895"/>
      <c r="H496" s="891"/>
      <c r="I496" s="930">
        <f t="shared" si="168"/>
        <v>0</v>
      </c>
      <c r="J496" s="931">
        <f t="shared" si="168"/>
        <v>0</v>
      </c>
      <c r="K496" s="930">
        <f t="shared" si="168"/>
        <v>0</v>
      </c>
      <c r="L496" s="931">
        <f t="shared" si="168"/>
        <v>0</v>
      </c>
      <c r="M496" s="930">
        <f t="shared" si="168"/>
        <v>0</v>
      </c>
      <c r="N496" s="931">
        <f t="shared" si="168"/>
        <v>0</v>
      </c>
      <c r="O496" s="930">
        <f t="shared" si="168"/>
        <v>0</v>
      </c>
      <c r="P496" s="931">
        <f t="shared" si="168"/>
        <v>0</v>
      </c>
      <c r="Q496" s="930">
        <f t="shared" si="168"/>
        <v>0</v>
      </c>
      <c r="R496" s="931">
        <f t="shared" si="168"/>
        <v>0</v>
      </c>
      <c r="S496" s="930">
        <f t="shared" si="168"/>
        <v>-1</v>
      </c>
      <c r="T496" s="931">
        <f t="shared" si="168"/>
        <v>0</v>
      </c>
      <c r="U496" s="930">
        <f t="shared" si="168"/>
        <v>0</v>
      </c>
      <c r="V496" s="931">
        <f t="shared" si="168"/>
        <v>0</v>
      </c>
      <c r="W496" s="930">
        <f t="shared" si="168"/>
        <v>0</v>
      </c>
      <c r="X496" s="931">
        <f t="shared" si="168"/>
        <v>0</v>
      </c>
      <c r="Y496" s="930">
        <f t="shared" si="168"/>
        <v>0</v>
      </c>
      <c r="Z496" s="931">
        <f t="shared" si="168"/>
        <v>0</v>
      </c>
      <c r="AA496" s="917">
        <f t="shared" si="168"/>
        <v>0</v>
      </c>
      <c r="AB496" s="918">
        <f t="shared" si="168"/>
        <v>0</v>
      </c>
      <c r="AC496" s="930">
        <f t="shared" si="168"/>
        <v>0</v>
      </c>
      <c r="AD496" s="931">
        <f t="shared" si="168"/>
        <v>0</v>
      </c>
      <c r="AE496" s="930">
        <f t="shared" si="168"/>
        <v>0</v>
      </c>
      <c r="AF496" s="931">
        <f t="shared" si="168"/>
        <v>0</v>
      </c>
      <c r="AG496" s="930">
        <f t="shared" si="168"/>
        <v>0</v>
      </c>
      <c r="AH496" s="931">
        <f t="shared" si="168"/>
        <v>0</v>
      </c>
      <c r="AI496" s="930">
        <f t="shared" si="168"/>
        <v>0</v>
      </c>
      <c r="AJ496" s="931">
        <f t="shared" si="168"/>
        <v>0</v>
      </c>
      <c r="AK496" s="930">
        <f t="shared" si="168"/>
        <v>0</v>
      </c>
      <c r="AL496" s="931">
        <f t="shared" si="168"/>
        <v>0</v>
      </c>
      <c r="AM496" s="930">
        <f t="shared" si="168"/>
        <v>0</v>
      </c>
      <c r="AN496" s="931">
        <f t="shared" si="168"/>
        <v>0</v>
      </c>
      <c r="AO496" s="930">
        <f t="shared" si="168"/>
        <v>0</v>
      </c>
      <c r="AP496" s="931">
        <f t="shared" si="168"/>
        <v>0</v>
      </c>
      <c r="AQ496" s="930">
        <f t="shared" si="168"/>
        <v>0</v>
      </c>
      <c r="AR496" s="931">
        <f t="shared" si="168"/>
        <v>0</v>
      </c>
      <c r="AS496" s="930">
        <f t="shared" si="168"/>
        <v>0</v>
      </c>
      <c r="AT496" s="931">
        <f t="shared" si="168"/>
        <v>0</v>
      </c>
      <c r="AU496" s="930">
        <f t="shared" si="168"/>
        <v>0</v>
      </c>
      <c r="AV496" s="931">
        <f t="shared" si="168"/>
        <v>0</v>
      </c>
    </row>
    <row r="497" spans="1:48" s="675" customFormat="1" ht="16.5" hidden="1" thickBot="1">
      <c r="A497" s="774"/>
      <c r="B497" s="772" t="s">
        <v>219</v>
      </c>
      <c r="C497" s="912">
        <f t="shared" si="164"/>
        <v>0</v>
      </c>
      <c r="D497" s="922">
        <f t="shared" si="164"/>
        <v>0</v>
      </c>
      <c r="E497" s="1197"/>
      <c r="F497" s="1197"/>
      <c r="G497" s="895"/>
      <c r="H497" s="891"/>
      <c r="I497" s="930">
        <f t="shared" si="168"/>
        <v>0</v>
      </c>
      <c r="J497" s="931">
        <f t="shared" si="168"/>
        <v>0</v>
      </c>
      <c r="K497" s="930">
        <f t="shared" si="168"/>
        <v>0</v>
      </c>
      <c r="L497" s="931">
        <f t="shared" si="168"/>
        <v>0</v>
      </c>
      <c r="M497" s="930">
        <f t="shared" si="168"/>
        <v>0</v>
      </c>
      <c r="N497" s="931">
        <f t="shared" si="168"/>
        <v>0</v>
      </c>
      <c r="O497" s="930">
        <f t="shared" si="168"/>
        <v>0</v>
      </c>
      <c r="P497" s="931">
        <f t="shared" si="168"/>
        <v>0</v>
      </c>
      <c r="Q497" s="930">
        <f t="shared" si="168"/>
        <v>0</v>
      </c>
      <c r="R497" s="931">
        <f t="shared" si="168"/>
        <v>0</v>
      </c>
      <c r="S497" s="930">
        <f t="shared" si="168"/>
        <v>0</v>
      </c>
      <c r="T497" s="931">
        <f t="shared" si="168"/>
        <v>0</v>
      </c>
      <c r="U497" s="930">
        <f t="shared" si="168"/>
        <v>0</v>
      </c>
      <c r="V497" s="931">
        <f t="shared" si="168"/>
        <v>0</v>
      </c>
      <c r="W497" s="930">
        <f t="shared" si="168"/>
        <v>0</v>
      </c>
      <c r="X497" s="931">
        <f t="shared" si="168"/>
        <v>0</v>
      </c>
      <c r="Y497" s="930">
        <f t="shared" si="168"/>
        <v>0</v>
      </c>
      <c r="Z497" s="931">
        <f t="shared" si="168"/>
        <v>0</v>
      </c>
      <c r="AA497" s="917">
        <f t="shared" si="168"/>
        <v>0</v>
      </c>
      <c r="AB497" s="918">
        <f t="shared" si="168"/>
        <v>0</v>
      </c>
      <c r="AC497" s="930">
        <f t="shared" si="168"/>
        <v>0</v>
      </c>
      <c r="AD497" s="931">
        <f t="shared" si="168"/>
        <v>0</v>
      </c>
      <c r="AE497" s="930">
        <f t="shared" si="168"/>
        <v>0</v>
      </c>
      <c r="AF497" s="931">
        <f t="shared" si="168"/>
        <v>0</v>
      </c>
      <c r="AG497" s="930">
        <f t="shared" si="168"/>
        <v>0</v>
      </c>
      <c r="AH497" s="931">
        <f t="shared" si="168"/>
        <v>0</v>
      </c>
      <c r="AI497" s="930">
        <f t="shared" si="168"/>
        <v>0</v>
      </c>
      <c r="AJ497" s="931">
        <f t="shared" si="168"/>
        <v>0</v>
      </c>
      <c r="AK497" s="930">
        <f t="shared" si="168"/>
        <v>0</v>
      </c>
      <c r="AL497" s="931">
        <f t="shared" si="168"/>
        <v>0</v>
      </c>
      <c r="AM497" s="930">
        <f t="shared" si="168"/>
        <v>0</v>
      </c>
      <c r="AN497" s="931">
        <f t="shared" si="168"/>
        <v>0</v>
      </c>
      <c r="AO497" s="930">
        <f t="shared" si="168"/>
        <v>0</v>
      </c>
      <c r="AP497" s="931">
        <f t="shared" si="168"/>
        <v>0</v>
      </c>
      <c r="AQ497" s="930">
        <f t="shared" si="168"/>
        <v>0</v>
      </c>
      <c r="AR497" s="931">
        <f t="shared" si="168"/>
        <v>0</v>
      </c>
      <c r="AS497" s="930">
        <f t="shared" si="168"/>
        <v>0</v>
      </c>
      <c r="AT497" s="931">
        <f t="shared" si="168"/>
        <v>0</v>
      </c>
      <c r="AU497" s="930">
        <f t="shared" si="168"/>
        <v>0</v>
      </c>
      <c r="AV497" s="931">
        <f t="shared" si="168"/>
        <v>0</v>
      </c>
    </row>
    <row r="498" spans="1:48" s="675" customFormat="1" ht="16.5" hidden="1" thickBot="1">
      <c r="A498" s="774"/>
      <c r="B498" s="772" t="s">
        <v>220</v>
      </c>
      <c r="C498" s="912">
        <f t="shared" si="164"/>
        <v>0</v>
      </c>
      <c r="D498" s="922">
        <f t="shared" si="164"/>
        <v>0</v>
      </c>
      <c r="E498" s="1197"/>
      <c r="F498" s="1197"/>
      <c r="G498" s="895"/>
      <c r="H498" s="891"/>
      <c r="I498" s="930">
        <f t="shared" si="168"/>
        <v>0</v>
      </c>
      <c r="J498" s="931">
        <f t="shared" si="168"/>
        <v>0</v>
      </c>
      <c r="K498" s="930">
        <f t="shared" si="168"/>
        <v>0</v>
      </c>
      <c r="L498" s="931">
        <f t="shared" si="168"/>
        <v>0</v>
      </c>
      <c r="M498" s="930">
        <f t="shared" si="168"/>
        <v>0</v>
      </c>
      <c r="N498" s="931">
        <f t="shared" si="168"/>
        <v>0</v>
      </c>
      <c r="O498" s="930">
        <f t="shared" si="168"/>
        <v>0</v>
      </c>
      <c r="P498" s="931">
        <f t="shared" si="168"/>
        <v>0</v>
      </c>
      <c r="Q498" s="930">
        <f t="shared" si="168"/>
        <v>0</v>
      </c>
      <c r="R498" s="931">
        <f t="shared" si="168"/>
        <v>0</v>
      </c>
      <c r="S498" s="930">
        <f t="shared" si="168"/>
        <v>0</v>
      </c>
      <c r="T498" s="931">
        <f t="shared" si="168"/>
        <v>0</v>
      </c>
      <c r="U498" s="930">
        <f t="shared" si="168"/>
        <v>0</v>
      </c>
      <c r="V498" s="931">
        <f t="shared" si="168"/>
        <v>0</v>
      </c>
      <c r="W498" s="930">
        <f t="shared" si="168"/>
        <v>0</v>
      </c>
      <c r="X498" s="931">
        <f t="shared" si="168"/>
        <v>0</v>
      </c>
      <c r="Y498" s="930">
        <f t="shared" si="168"/>
        <v>0</v>
      </c>
      <c r="Z498" s="931">
        <f t="shared" si="168"/>
        <v>0</v>
      </c>
      <c r="AA498" s="917">
        <f t="shared" si="168"/>
        <v>0</v>
      </c>
      <c r="AB498" s="918">
        <f t="shared" si="168"/>
        <v>0</v>
      </c>
      <c r="AC498" s="930">
        <f t="shared" si="168"/>
        <v>0</v>
      </c>
      <c r="AD498" s="931">
        <f t="shared" si="168"/>
        <v>0</v>
      </c>
      <c r="AE498" s="930">
        <f t="shared" si="168"/>
        <v>0</v>
      </c>
      <c r="AF498" s="931">
        <f t="shared" si="168"/>
        <v>0</v>
      </c>
      <c r="AG498" s="930">
        <f t="shared" si="168"/>
        <v>0</v>
      </c>
      <c r="AH498" s="931">
        <f t="shared" si="168"/>
        <v>0</v>
      </c>
      <c r="AI498" s="930">
        <f t="shared" si="168"/>
        <v>0</v>
      </c>
      <c r="AJ498" s="931">
        <f t="shared" si="168"/>
        <v>0</v>
      </c>
      <c r="AK498" s="930">
        <f t="shared" si="168"/>
        <v>0</v>
      </c>
      <c r="AL498" s="931">
        <f t="shared" si="168"/>
        <v>0</v>
      </c>
      <c r="AM498" s="930">
        <f t="shared" si="168"/>
        <v>0</v>
      </c>
      <c r="AN498" s="931">
        <f t="shared" si="168"/>
        <v>0</v>
      </c>
      <c r="AO498" s="930">
        <f t="shared" si="168"/>
        <v>0</v>
      </c>
      <c r="AP498" s="931">
        <f t="shared" si="168"/>
        <v>0</v>
      </c>
      <c r="AQ498" s="930">
        <f t="shared" si="168"/>
        <v>0</v>
      </c>
      <c r="AR498" s="931">
        <f t="shared" si="168"/>
        <v>0</v>
      </c>
      <c r="AS498" s="930">
        <f t="shared" si="168"/>
        <v>0</v>
      </c>
      <c r="AT498" s="931">
        <f t="shared" si="168"/>
        <v>0</v>
      </c>
      <c r="AU498" s="930">
        <f t="shared" si="168"/>
        <v>0</v>
      </c>
      <c r="AV498" s="931">
        <f t="shared" si="168"/>
        <v>0</v>
      </c>
    </row>
    <row r="499" spans="1:48" s="675" customFormat="1" ht="16.5" hidden="1" thickBot="1">
      <c r="A499" s="775" t="s">
        <v>221</v>
      </c>
      <c r="B499" s="776" t="s">
        <v>114</v>
      </c>
      <c r="C499" s="912">
        <f t="shared" ref="C499:D514" si="169">IF(C40&gt;C193,(100%-C193/C40*100%),IF(C40&lt;C193,(C40/C193*100%-100%),0))</f>
        <v>0</v>
      </c>
      <c r="D499" s="922">
        <f t="shared" si="169"/>
        <v>0</v>
      </c>
      <c r="E499" s="1197"/>
      <c r="F499" s="1197"/>
      <c r="G499" s="895"/>
      <c r="H499" s="891"/>
      <c r="I499" s="932">
        <f t="shared" si="168"/>
        <v>0</v>
      </c>
      <c r="J499" s="933">
        <f t="shared" si="168"/>
        <v>0</v>
      </c>
      <c r="K499" s="934">
        <f t="shared" si="168"/>
        <v>0</v>
      </c>
      <c r="L499" s="935">
        <f t="shared" si="168"/>
        <v>0</v>
      </c>
      <c r="M499" s="934">
        <f t="shared" si="168"/>
        <v>0</v>
      </c>
      <c r="N499" s="935">
        <f t="shared" si="168"/>
        <v>0</v>
      </c>
      <c r="O499" s="934">
        <f t="shared" si="168"/>
        <v>0</v>
      </c>
      <c r="P499" s="935">
        <f t="shared" si="168"/>
        <v>0</v>
      </c>
      <c r="Q499" s="934">
        <f t="shared" si="168"/>
        <v>0</v>
      </c>
      <c r="R499" s="935">
        <f t="shared" si="168"/>
        <v>0</v>
      </c>
      <c r="S499" s="934">
        <f t="shared" si="168"/>
        <v>0</v>
      </c>
      <c r="T499" s="935">
        <f t="shared" si="168"/>
        <v>0</v>
      </c>
      <c r="U499" s="934">
        <f t="shared" si="168"/>
        <v>0</v>
      </c>
      <c r="V499" s="935">
        <f t="shared" si="168"/>
        <v>0</v>
      </c>
      <c r="W499" s="934">
        <f t="shared" si="168"/>
        <v>0</v>
      </c>
      <c r="X499" s="935">
        <f t="shared" si="168"/>
        <v>0</v>
      </c>
      <c r="Y499" s="934">
        <f t="shared" si="168"/>
        <v>0</v>
      </c>
      <c r="Z499" s="935">
        <f t="shared" si="168"/>
        <v>0</v>
      </c>
      <c r="AA499" s="917">
        <f t="shared" si="168"/>
        <v>0</v>
      </c>
      <c r="AB499" s="918">
        <f t="shared" si="168"/>
        <v>0</v>
      </c>
      <c r="AC499" s="934">
        <f t="shared" si="168"/>
        <v>0</v>
      </c>
      <c r="AD499" s="935">
        <f t="shared" si="168"/>
        <v>0</v>
      </c>
      <c r="AE499" s="934">
        <f t="shared" si="168"/>
        <v>0</v>
      </c>
      <c r="AF499" s="935">
        <f t="shared" si="168"/>
        <v>0</v>
      </c>
      <c r="AG499" s="934">
        <f t="shared" si="168"/>
        <v>0</v>
      </c>
      <c r="AH499" s="935">
        <f t="shared" si="168"/>
        <v>0</v>
      </c>
      <c r="AI499" s="934">
        <f t="shared" si="168"/>
        <v>0</v>
      </c>
      <c r="AJ499" s="935">
        <f t="shared" si="168"/>
        <v>0</v>
      </c>
      <c r="AK499" s="934">
        <f t="shared" si="168"/>
        <v>0</v>
      </c>
      <c r="AL499" s="935">
        <f t="shared" si="168"/>
        <v>0</v>
      </c>
      <c r="AM499" s="934">
        <f t="shared" si="168"/>
        <v>0</v>
      </c>
      <c r="AN499" s="935">
        <f t="shared" si="168"/>
        <v>0</v>
      </c>
      <c r="AO499" s="934">
        <f t="shared" si="168"/>
        <v>0</v>
      </c>
      <c r="AP499" s="935">
        <f t="shared" si="168"/>
        <v>0</v>
      </c>
      <c r="AQ499" s="934">
        <f t="shared" si="168"/>
        <v>0</v>
      </c>
      <c r="AR499" s="935">
        <f t="shared" si="168"/>
        <v>0</v>
      </c>
      <c r="AS499" s="934">
        <f t="shared" si="168"/>
        <v>0</v>
      </c>
      <c r="AT499" s="935">
        <f t="shared" si="168"/>
        <v>0</v>
      </c>
      <c r="AU499" s="934">
        <f t="shared" si="168"/>
        <v>0</v>
      </c>
      <c r="AV499" s="935">
        <f t="shared" si="168"/>
        <v>0</v>
      </c>
    </row>
    <row r="500" spans="1:48" s="675" customFormat="1" ht="16.5" hidden="1" thickBot="1">
      <c r="A500" s="777" t="s">
        <v>89</v>
      </c>
      <c r="B500" s="750" t="s">
        <v>222</v>
      </c>
      <c r="C500" s="936">
        <f t="shared" si="169"/>
        <v>-1</v>
      </c>
      <c r="D500" s="937">
        <f t="shared" si="169"/>
        <v>0</v>
      </c>
      <c r="E500" s="1197"/>
      <c r="F500" s="1197"/>
      <c r="G500" s="896"/>
      <c r="H500" s="897"/>
      <c r="I500" s="905">
        <f t="shared" si="168"/>
        <v>0</v>
      </c>
      <c r="J500" s="906">
        <f t="shared" si="168"/>
        <v>0</v>
      </c>
      <c r="K500" s="907">
        <f t="shared" si="168"/>
        <v>0</v>
      </c>
      <c r="L500" s="908">
        <f t="shared" si="168"/>
        <v>0</v>
      </c>
      <c r="M500" s="907">
        <f t="shared" si="168"/>
        <v>-1</v>
      </c>
      <c r="N500" s="908">
        <f t="shared" si="168"/>
        <v>0</v>
      </c>
      <c r="O500" s="907">
        <f t="shared" si="168"/>
        <v>0</v>
      </c>
      <c r="P500" s="908">
        <f t="shared" si="168"/>
        <v>0</v>
      </c>
      <c r="Q500" s="907">
        <f t="shared" si="168"/>
        <v>0</v>
      </c>
      <c r="R500" s="908">
        <f t="shared" si="168"/>
        <v>0</v>
      </c>
      <c r="S500" s="907">
        <f t="shared" si="168"/>
        <v>0</v>
      </c>
      <c r="T500" s="908">
        <f t="shared" si="168"/>
        <v>0</v>
      </c>
      <c r="U500" s="907">
        <f t="shared" si="168"/>
        <v>0</v>
      </c>
      <c r="V500" s="908">
        <f t="shared" si="168"/>
        <v>0</v>
      </c>
      <c r="W500" s="907">
        <f t="shared" si="168"/>
        <v>0</v>
      </c>
      <c r="X500" s="908">
        <f t="shared" ref="X500:AV500" si="170">IF(X41&gt;X194,(100%-X194/X41*100%),IF(X41&lt;X194,(X41/X194*100%-100%),0))</f>
        <v>0</v>
      </c>
      <c r="Y500" s="907">
        <f t="shared" si="170"/>
        <v>0</v>
      </c>
      <c r="Z500" s="908">
        <f t="shared" si="170"/>
        <v>0</v>
      </c>
      <c r="AA500" s="909">
        <f t="shared" si="170"/>
        <v>0</v>
      </c>
      <c r="AB500" s="910">
        <f t="shared" si="170"/>
        <v>0</v>
      </c>
      <c r="AC500" s="907">
        <f t="shared" si="170"/>
        <v>0</v>
      </c>
      <c r="AD500" s="908">
        <f t="shared" si="170"/>
        <v>0</v>
      </c>
      <c r="AE500" s="907">
        <f t="shared" si="170"/>
        <v>0</v>
      </c>
      <c r="AF500" s="908">
        <f t="shared" si="170"/>
        <v>0</v>
      </c>
      <c r="AG500" s="907">
        <f t="shared" si="170"/>
        <v>0</v>
      </c>
      <c r="AH500" s="908">
        <f t="shared" si="170"/>
        <v>0</v>
      </c>
      <c r="AI500" s="907">
        <f t="shared" si="170"/>
        <v>0</v>
      </c>
      <c r="AJ500" s="908">
        <f t="shared" si="170"/>
        <v>0</v>
      </c>
      <c r="AK500" s="907">
        <f t="shared" si="170"/>
        <v>0</v>
      </c>
      <c r="AL500" s="908">
        <f t="shared" si="170"/>
        <v>0</v>
      </c>
      <c r="AM500" s="907">
        <f t="shared" si="170"/>
        <v>0</v>
      </c>
      <c r="AN500" s="908">
        <f t="shared" si="170"/>
        <v>0</v>
      </c>
      <c r="AO500" s="907">
        <f t="shared" si="170"/>
        <v>0</v>
      </c>
      <c r="AP500" s="908">
        <f t="shared" si="170"/>
        <v>0</v>
      </c>
      <c r="AQ500" s="907">
        <f t="shared" si="170"/>
        <v>0</v>
      </c>
      <c r="AR500" s="908">
        <f t="shared" si="170"/>
        <v>0</v>
      </c>
      <c r="AS500" s="907">
        <f t="shared" si="170"/>
        <v>0</v>
      </c>
      <c r="AT500" s="908">
        <f t="shared" si="170"/>
        <v>0</v>
      </c>
      <c r="AU500" s="907">
        <f t="shared" si="170"/>
        <v>0</v>
      </c>
      <c r="AV500" s="908">
        <f t="shared" si="170"/>
        <v>0</v>
      </c>
    </row>
    <row r="501" spans="1:48" s="675" customFormat="1" ht="16.5" hidden="1" thickBot="1">
      <c r="A501" s="755"/>
      <c r="B501" s="755" t="s">
        <v>36</v>
      </c>
      <c r="C501" s="911">
        <f t="shared" si="169"/>
        <v>0</v>
      </c>
      <c r="D501" s="938">
        <f t="shared" si="169"/>
        <v>0</v>
      </c>
      <c r="E501" s="1197"/>
      <c r="F501" s="1197"/>
      <c r="G501" s="891"/>
      <c r="H501" s="890"/>
      <c r="I501" s="913">
        <f t="shared" ref="I501:AV507" si="171">IF(I42&gt;I195,(100%-I195/I42*100%),IF(I42&lt;I195,(I42/I195*100%-100%),0))</f>
        <v>0</v>
      </c>
      <c r="J501" s="914">
        <f t="shared" si="171"/>
        <v>0</v>
      </c>
      <c r="K501" s="915">
        <f t="shared" si="171"/>
        <v>0</v>
      </c>
      <c r="L501" s="916">
        <f t="shared" si="171"/>
        <v>0</v>
      </c>
      <c r="M501" s="915">
        <f t="shared" si="171"/>
        <v>0</v>
      </c>
      <c r="N501" s="916">
        <f t="shared" si="171"/>
        <v>0</v>
      </c>
      <c r="O501" s="915">
        <f t="shared" si="171"/>
        <v>0</v>
      </c>
      <c r="P501" s="916">
        <f t="shared" si="171"/>
        <v>0</v>
      </c>
      <c r="Q501" s="915">
        <f t="shared" si="171"/>
        <v>0</v>
      </c>
      <c r="R501" s="916">
        <f t="shared" si="171"/>
        <v>0</v>
      </c>
      <c r="S501" s="915">
        <f t="shared" si="171"/>
        <v>0</v>
      </c>
      <c r="T501" s="916">
        <f t="shared" si="171"/>
        <v>0</v>
      </c>
      <c r="U501" s="915">
        <f t="shared" si="171"/>
        <v>0</v>
      </c>
      <c r="V501" s="916">
        <f t="shared" si="171"/>
        <v>0</v>
      </c>
      <c r="W501" s="915">
        <f t="shared" si="171"/>
        <v>0</v>
      </c>
      <c r="X501" s="916">
        <f t="shared" si="171"/>
        <v>0</v>
      </c>
      <c r="Y501" s="915">
        <f t="shared" si="171"/>
        <v>0</v>
      </c>
      <c r="Z501" s="916">
        <f t="shared" si="171"/>
        <v>0</v>
      </c>
      <c r="AA501" s="917">
        <f t="shared" si="171"/>
        <v>0</v>
      </c>
      <c r="AB501" s="918">
        <f t="shared" si="171"/>
        <v>0</v>
      </c>
      <c r="AC501" s="915">
        <f t="shared" si="171"/>
        <v>0</v>
      </c>
      <c r="AD501" s="916">
        <f t="shared" si="171"/>
        <v>0</v>
      </c>
      <c r="AE501" s="915">
        <f t="shared" si="171"/>
        <v>0</v>
      </c>
      <c r="AF501" s="916">
        <f t="shared" si="171"/>
        <v>0</v>
      </c>
      <c r="AG501" s="915">
        <f t="shared" si="171"/>
        <v>0</v>
      </c>
      <c r="AH501" s="916">
        <f t="shared" si="171"/>
        <v>0</v>
      </c>
      <c r="AI501" s="915">
        <f t="shared" si="171"/>
        <v>0</v>
      </c>
      <c r="AJ501" s="916">
        <f t="shared" si="171"/>
        <v>0</v>
      </c>
      <c r="AK501" s="915">
        <f t="shared" si="171"/>
        <v>0</v>
      </c>
      <c r="AL501" s="916">
        <f t="shared" si="171"/>
        <v>0</v>
      </c>
      <c r="AM501" s="915">
        <f t="shared" si="171"/>
        <v>0</v>
      </c>
      <c r="AN501" s="916">
        <f t="shared" si="171"/>
        <v>0</v>
      </c>
      <c r="AO501" s="915">
        <f t="shared" si="171"/>
        <v>0</v>
      </c>
      <c r="AP501" s="916">
        <f t="shared" si="171"/>
        <v>0</v>
      </c>
      <c r="AQ501" s="915">
        <f t="shared" si="171"/>
        <v>0</v>
      </c>
      <c r="AR501" s="916">
        <f t="shared" si="171"/>
        <v>0</v>
      </c>
      <c r="AS501" s="915">
        <f t="shared" si="171"/>
        <v>0</v>
      </c>
      <c r="AT501" s="916">
        <f t="shared" si="171"/>
        <v>0</v>
      </c>
      <c r="AU501" s="915">
        <f t="shared" si="171"/>
        <v>0</v>
      </c>
      <c r="AV501" s="916">
        <f t="shared" si="171"/>
        <v>0</v>
      </c>
    </row>
    <row r="502" spans="1:48" s="675" customFormat="1" ht="16.5" hidden="1" thickBot="1">
      <c r="A502" s="755" t="s">
        <v>109</v>
      </c>
      <c r="B502" s="755" t="s">
        <v>85</v>
      </c>
      <c r="C502" s="911">
        <f t="shared" si="169"/>
        <v>0</v>
      </c>
      <c r="D502" s="912">
        <f t="shared" si="169"/>
        <v>0</v>
      </c>
      <c r="E502" s="1197"/>
      <c r="F502" s="1197"/>
      <c r="G502" s="891"/>
      <c r="H502" s="892"/>
      <c r="I502" s="913">
        <f t="shared" si="171"/>
        <v>0</v>
      </c>
      <c r="J502" s="914">
        <f t="shared" si="171"/>
        <v>0</v>
      </c>
      <c r="K502" s="915">
        <f t="shared" si="171"/>
        <v>0</v>
      </c>
      <c r="L502" s="916">
        <f t="shared" si="171"/>
        <v>0</v>
      </c>
      <c r="M502" s="915">
        <f t="shared" si="171"/>
        <v>0</v>
      </c>
      <c r="N502" s="916">
        <f t="shared" si="171"/>
        <v>0</v>
      </c>
      <c r="O502" s="915">
        <f t="shared" si="171"/>
        <v>0</v>
      </c>
      <c r="P502" s="916">
        <f t="shared" si="171"/>
        <v>0</v>
      </c>
      <c r="Q502" s="915">
        <f t="shared" si="171"/>
        <v>0</v>
      </c>
      <c r="R502" s="916">
        <f t="shared" si="171"/>
        <v>0</v>
      </c>
      <c r="S502" s="915">
        <f t="shared" si="171"/>
        <v>0</v>
      </c>
      <c r="T502" s="916">
        <f t="shared" si="171"/>
        <v>0</v>
      </c>
      <c r="U502" s="915">
        <f t="shared" si="171"/>
        <v>0</v>
      </c>
      <c r="V502" s="916">
        <f t="shared" si="171"/>
        <v>0</v>
      </c>
      <c r="W502" s="915">
        <f t="shared" si="171"/>
        <v>0</v>
      </c>
      <c r="X502" s="916">
        <f t="shared" si="171"/>
        <v>0</v>
      </c>
      <c r="Y502" s="915">
        <f t="shared" si="171"/>
        <v>0</v>
      </c>
      <c r="Z502" s="916">
        <f t="shared" si="171"/>
        <v>0</v>
      </c>
      <c r="AA502" s="917">
        <f t="shared" si="171"/>
        <v>0</v>
      </c>
      <c r="AB502" s="918">
        <f t="shared" si="171"/>
        <v>0</v>
      </c>
      <c r="AC502" s="915">
        <f t="shared" si="171"/>
        <v>0</v>
      </c>
      <c r="AD502" s="916">
        <f t="shared" si="171"/>
        <v>0</v>
      </c>
      <c r="AE502" s="915">
        <f t="shared" si="171"/>
        <v>0</v>
      </c>
      <c r="AF502" s="916">
        <f t="shared" si="171"/>
        <v>0</v>
      </c>
      <c r="AG502" s="915">
        <f t="shared" si="171"/>
        <v>0</v>
      </c>
      <c r="AH502" s="916">
        <f t="shared" si="171"/>
        <v>0</v>
      </c>
      <c r="AI502" s="915">
        <f t="shared" si="171"/>
        <v>0</v>
      </c>
      <c r="AJ502" s="916">
        <f t="shared" si="171"/>
        <v>0</v>
      </c>
      <c r="AK502" s="915">
        <f t="shared" si="171"/>
        <v>0</v>
      </c>
      <c r="AL502" s="916">
        <f t="shared" si="171"/>
        <v>0</v>
      </c>
      <c r="AM502" s="915">
        <f t="shared" si="171"/>
        <v>0</v>
      </c>
      <c r="AN502" s="916">
        <f t="shared" si="171"/>
        <v>0</v>
      </c>
      <c r="AO502" s="915">
        <f t="shared" si="171"/>
        <v>0</v>
      </c>
      <c r="AP502" s="916">
        <f t="shared" si="171"/>
        <v>0</v>
      </c>
      <c r="AQ502" s="915">
        <f t="shared" si="171"/>
        <v>0</v>
      </c>
      <c r="AR502" s="916">
        <f t="shared" si="171"/>
        <v>0</v>
      </c>
      <c r="AS502" s="915">
        <f t="shared" si="171"/>
        <v>0</v>
      </c>
      <c r="AT502" s="916">
        <f t="shared" si="171"/>
        <v>0</v>
      </c>
      <c r="AU502" s="915">
        <f t="shared" si="171"/>
        <v>0</v>
      </c>
      <c r="AV502" s="916">
        <f t="shared" si="171"/>
        <v>0</v>
      </c>
    </row>
    <row r="503" spans="1:48" s="675" customFormat="1" ht="16.5" hidden="1" thickBot="1">
      <c r="A503" s="755" t="s">
        <v>27</v>
      </c>
      <c r="B503" s="755" t="s">
        <v>43</v>
      </c>
      <c r="C503" s="911">
        <f t="shared" si="169"/>
        <v>0</v>
      </c>
      <c r="D503" s="912">
        <f t="shared" si="169"/>
        <v>0</v>
      </c>
      <c r="E503" s="1197"/>
      <c r="F503" s="1197"/>
      <c r="G503" s="891"/>
      <c r="H503" s="892"/>
      <c r="I503" s="913">
        <f t="shared" si="171"/>
        <v>0</v>
      </c>
      <c r="J503" s="914">
        <f t="shared" si="171"/>
        <v>0</v>
      </c>
      <c r="K503" s="915">
        <f t="shared" si="171"/>
        <v>0</v>
      </c>
      <c r="L503" s="916">
        <f t="shared" si="171"/>
        <v>0</v>
      </c>
      <c r="M503" s="915">
        <f t="shared" si="171"/>
        <v>0</v>
      </c>
      <c r="N503" s="916">
        <f t="shared" si="171"/>
        <v>0</v>
      </c>
      <c r="O503" s="915">
        <f t="shared" si="171"/>
        <v>0</v>
      </c>
      <c r="P503" s="916">
        <f t="shared" si="171"/>
        <v>0</v>
      </c>
      <c r="Q503" s="915">
        <f t="shared" si="171"/>
        <v>0</v>
      </c>
      <c r="R503" s="916">
        <f t="shared" si="171"/>
        <v>0</v>
      </c>
      <c r="S503" s="915">
        <f t="shared" si="171"/>
        <v>0</v>
      </c>
      <c r="T503" s="916">
        <f t="shared" si="171"/>
        <v>0</v>
      </c>
      <c r="U503" s="915">
        <f t="shared" si="171"/>
        <v>0</v>
      </c>
      <c r="V503" s="916">
        <f t="shared" si="171"/>
        <v>0</v>
      </c>
      <c r="W503" s="915">
        <f t="shared" si="171"/>
        <v>0</v>
      </c>
      <c r="X503" s="916">
        <f t="shared" si="171"/>
        <v>0</v>
      </c>
      <c r="Y503" s="915">
        <f t="shared" si="171"/>
        <v>0</v>
      </c>
      <c r="Z503" s="916">
        <f t="shared" si="171"/>
        <v>0</v>
      </c>
      <c r="AA503" s="917">
        <f t="shared" si="171"/>
        <v>0</v>
      </c>
      <c r="AB503" s="918">
        <f t="shared" si="171"/>
        <v>0</v>
      </c>
      <c r="AC503" s="915">
        <f t="shared" si="171"/>
        <v>0</v>
      </c>
      <c r="AD503" s="916">
        <f t="shared" si="171"/>
        <v>0</v>
      </c>
      <c r="AE503" s="915">
        <f t="shared" si="171"/>
        <v>0</v>
      </c>
      <c r="AF503" s="916">
        <f t="shared" si="171"/>
        <v>0</v>
      </c>
      <c r="AG503" s="915">
        <f t="shared" si="171"/>
        <v>0</v>
      </c>
      <c r="AH503" s="916">
        <f t="shared" si="171"/>
        <v>0</v>
      </c>
      <c r="AI503" s="915">
        <f t="shared" si="171"/>
        <v>0</v>
      </c>
      <c r="AJ503" s="916">
        <f t="shared" si="171"/>
        <v>0</v>
      </c>
      <c r="AK503" s="915">
        <f t="shared" si="171"/>
        <v>0</v>
      </c>
      <c r="AL503" s="916">
        <f t="shared" si="171"/>
        <v>0</v>
      </c>
      <c r="AM503" s="915">
        <f t="shared" si="171"/>
        <v>0</v>
      </c>
      <c r="AN503" s="916">
        <f t="shared" si="171"/>
        <v>0</v>
      </c>
      <c r="AO503" s="915">
        <f t="shared" si="171"/>
        <v>0</v>
      </c>
      <c r="AP503" s="916">
        <f t="shared" si="171"/>
        <v>0</v>
      </c>
      <c r="AQ503" s="915">
        <f t="shared" si="171"/>
        <v>0</v>
      </c>
      <c r="AR503" s="916">
        <f t="shared" si="171"/>
        <v>0</v>
      </c>
      <c r="AS503" s="915">
        <f t="shared" si="171"/>
        <v>0</v>
      </c>
      <c r="AT503" s="916">
        <f t="shared" si="171"/>
        <v>0</v>
      </c>
      <c r="AU503" s="915">
        <f t="shared" si="171"/>
        <v>0</v>
      </c>
      <c r="AV503" s="916">
        <f t="shared" si="171"/>
        <v>0</v>
      </c>
    </row>
    <row r="504" spans="1:48" s="675" customFormat="1" ht="16.5" hidden="1" thickBot="1">
      <c r="A504" s="755" t="s">
        <v>46</v>
      </c>
      <c r="B504" s="755" t="s">
        <v>44</v>
      </c>
      <c r="C504" s="911">
        <f t="shared" si="169"/>
        <v>0</v>
      </c>
      <c r="D504" s="912">
        <f t="shared" si="169"/>
        <v>0</v>
      </c>
      <c r="E504" s="1197"/>
      <c r="F504" s="1197"/>
      <c r="G504" s="891"/>
      <c r="H504" s="892"/>
      <c r="I504" s="913">
        <f t="shared" si="171"/>
        <v>0</v>
      </c>
      <c r="J504" s="914">
        <f t="shared" si="171"/>
        <v>0</v>
      </c>
      <c r="K504" s="915">
        <f t="shared" si="171"/>
        <v>0</v>
      </c>
      <c r="L504" s="916">
        <f t="shared" si="171"/>
        <v>0</v>
      </c>
      <c r="M504" s="915">
        <f t="shared" si="171"/>
        <v>0</v>
      </c>
      <c r="N504" s="916">
        <f t="shared" si="171"/>
        <v>0</v>
      </c>
      <c r="O504" s="915">
        <f t="shared" si="171"/>
        <v>0</v>
      </c>
      <c r="P504" s="916">
        <f t="shared" si="171"/>
        <v>0</v>
      </c>
      <c r="Q504" s="915">
        <f t="shared" si="171"/>
        <v>0</v>
      </c>
      <c r="R504" s="916">
        <f t="shared" si="171"/>
        <v>0</v>
      </c>
      <c r="S504" s="915">
        <f t="shared" si="171"/>
        <v>0</v>
      </c>
      <c r="T504" s="916">
        <f t="shared" si="171"/>
        <v>0</v>
      </c>
      <c r="U504" s="915">
        <f t="shared" si="171"/>
        <v>0</v>
      </c>
      <c r="V504" s="916">
        <f t="shared" si="171"/>
        <v>0</v>
      </c>
      <c r="W504" s="915">
        <f t="shared" si="171"/>
        <v>0</v>
      </c>
      <c r="X504" s="916">
        <f t="shared" si="171"/>
        <v>0</v>
      </c>
      <c r="Y504" s="915">
        <f t="shared" si="171"/>
        <v>0</v>
      </c>
      <c r="Z504" s="916">
        <f t="shared" si="171"/>
        <v>0</v>
      </c>
      <c r="AA504" s="917">
        <f t="shared" si="171"/>
        <v>0</v>
      </c>
      <c r="AB504" s="918">
        <f t="shared" si="171"/>
        <v>0</v>
      </c>
      <c r="AC504" s="915">
        <f t="shared" si="171"/>
        <v>0</v>
      </c>
      <c r="AD504" s="916">
        <f t="shared" si="171"/>
        <v>0</v>
      </c>
      <c r="AE504" s="915">
        <f t="shared" si="171"/>
        <v>0</v>
      </c>
      <c r="AF504" s="916">
        <f t="shared" si="171"/>
        <v>0</v>
      </c>
      <c r="AG504" s="915">
        <f t="shared" si="171"/>
        <v>0</v>
      </c>
      <c r="AH504" s="916">
        <f t="shared" si="171"/>
        <v>0</v>
      </c>
      <c r="AI504" s="915">
        <f t="shared" si="171"/>
        <v>0</v>
      </c>
      <c r="AJ504" s="916">
        <f t="shared" si="171"/>
        <v>0</v>
      </c>
      <c r="AK504" s="915">
        <f t="shared" si="171"/>
        <v>0</v>
      </c>
      <c r="AL504" s="916">
        <f t="shared" si="171"/>
        <v>0</v>
      </c>
      <c r="AM504" s="915">
        <f t="shared" si="171"/>
        <v>0</v>
      </c>
      <c r="AN504" s="916">
        <f t="shared" si="171"/>
        <v>0</v>
      </c>
      <c r="AO504" s="915">
        <f t="shared" si="171"/>
        <v>0</v>
      </c>
      <c r="AP504" s="916">
        <f t="shared" si="171"/>
        <v>0</v>
      </c>
      <c r="AQ504" s="915">
        <f t="shared" si="171"/>
        <v>0</v>
      </c>
      <c r="AR504" s="916">
        <f t="shared" si="171"/>
        <v>0</v>
      </c>
      <c r="AS504" s="915">
        <f t="shared" si="171"/>
        <v>0</v>
      </c>
      <c r="AT504" s="916">
        <f t="shared" si="171"/>
        <v>0</v>
      </c>
      <c r="AU504" s="915">
        <f t="shared" si="171"/>
        <v>0</v>
      </c>
      <c r="AV504" s="916">
        <f t="shared" si="171"/>
        <v>0</v>
      </c>
    </row>
    <row r="505" spans="1:48" s="675" customFormat="1" ht="16.5" hidden="1" thickBot="1">
      <c r="A505" s="755" t="s">
        <v>68</v>
      </c>
      <c r="B505" s="755" t="s">
        <v>82</v>
      </c>
      <c r="C505" s="911">
        <f t="shared" si="169"/>
        <v>0</v>
      </c>
      <c r="D505" s="912">
        <f t="shared" si="169"/>
        <v>0</v>
      </c>
      <c r="E505" s="1197"/>
      <c r="F505" s="1197"/>
      <c r="G505" s="891"/>
      <c r="H505" s="892"/>
      <c r="I505" s="913">
        <f t="shared" si="171"/>
        <v>0</v>
      </c>
      <c r="J505" s="914">
        <f t="shared" si="171"/>
        <v>0</v>
      </c>
      <c r="K505" s="915">
        <f t="shared" si="171"/>
        <v>0</v>
      </c>
      <c r="L505" s="916">
        <f t="shared" si="171"/>
        <v>0</v>
      </c>
      <c r="M505" s="915">
        <f t="shared" si="171"/>
        <v>0</v>
      </c>
      <c r="N505" s="916">
        <f t="shared" si="171"/>
        <v>0</v>
      </c>
      <c r="O505" s="915">
        <f t="shared" si="171"/>
        <v>0</v>
      </c>
      <c r="P505" s="916">
        <f t="shared" si="171"/>
        <v>0</v>
      </c>
      <c r="Q505" s="915">
        <f t="shared" si="171"/>
        <v>0</v>
      </c>
      <c r="R505" s="916">
        <f t="shared" si="171"/>
        <v>0</v>
      </c>
      <c r="S505" s="915">
        <f t="shared" si="171"/>
        <v>0</v>
      </c>
      <c r="T505" s="916">
        <f t="shared" si="171"/>
        <v>0</v>
      </c>
      <c r="U505" s="915">
        <f t="shared" si="171"/>
        <v>0</v>
      </c>
      <c r="V505" s="916">
        <f t="shared" si="171"/>
        <v>0</v>
      </c>
      <c r="W505" s="915">
        <f t="shared" si="171"/>
        <v>0</v>
      </c>
      <c r="X505" s="916">
        <f t="shared" si="171"/>
        <v>0</v>
      </c>
      <c r="Y505" s="915">
        <f t="shared" si="171"/>
        <v>0</v>
      </c>
      <c r="Z505" s="916">
        <f t="shared" si="171"/>
        <v>0</v>
      </c>
      <c r="AA505" s="917">
        <f t="shared" si="171"/>
        <v>0</v>
      </c>
      <c r="AB505" s="918">
        <f t="shared" si="171"/>
        <v>0</v>
      </c>
      <c r="AC505" s="915">
        <f t="shared" si="171"/>
        <v>0</v>
      </c>
      <c r="AD505" s="916">
        <f t="shared" si="171"/>
        <v>0</v>
      </c>
      <c r="AE505" s="915">
        <f t="shared" si="171"/>
        <v>0</v>
      </c>
      <c r="AF505" s="916">
        <f t="shared" si="171"/>
        <v>0</v>
      </c>
      <c r="AG505" s="915">
        <f t="shared" si="171"/>
        <v>0</v>
      </c>
      <c r="AH505" s="916">
        <f t="shared" si="171"/>
        <v>0</v>
      </c>
      <c r="AI505" s="915">
        <f t="shared" si="171"/>
        <v>0</v>
      </c>
      <c r="AJ505" s="916">
        <f t="shared" si="171"/>
        <v>0</v>
      </c>
      <c r="AK505" s="915">
        <f t="shared" si="171"/>
        <v>0</v>
      </c>
      <c r="AL505" s="916">
        <f t="shared" si="171"/>
        <v>0</v>
      </c>
      <c r="AM505" s="915">
        <f t="shared" si="171"/>
        <v>0</v>
      </c>
      <c r="AN505" s="916">
        <f t="shared" si="171"/>
        <v>0</v>
      </c>
      <c r="AO505" s="915">
        <f t="shared" si="171"/>
        <v>0</v>
      </c>
      <c r="AP505" s="916">
        <f t="shared" si="171"/>
        <v>0</v>
      </c>
      <c r="AQ505" s="915">
        <f t="shared" si="171"/>
        <v>0</v>
      </c>
      <c r="AR505" s="916">
        <f t="shared" si="171"/>
        <v>0</v>
      </c>
      <c r="AS505" s="915">
        <f t="shared" si="171"/>
        <v>0</v>
      </c>
      <c r="AT505" s="916">
        <f t="shared" si="171"/>
        <v>0</v>
      </c>
      <c r="AU505" s="915">
        <f t="shared" si="171"/>
        <v>0</v>
      </c>
      <c r="AV505" s="916">
        <f t="shared" si="171"/>
        <v>0</v>
      </c>
    </row>
    <row r="506" spans="1:48" s="675" customFormat="1" ht="16.5" hidden="1" thickBot="1">
      <c r="A506" s="755" t="s">
        <v>4</v>
      </c>
      <c r="B506" s="755" t="s">
        <v>24</v>
      </c>
      <c r="C506" s="911">
        <f t="shared" si="169"/>
        <v>0</v>
      </c>
      <c r="D506" s="912">
        <f t="shared" si="169"/>
        <v>0</v>
      </c>
      <c r="E506" s="1197"/>
      <c r="F506" s="1197"/>
      <c r="G506" s="891"/>
      <c r="H506" s="892"/>
      <c r="I506" s="913">
        <f t="shared" si="171"/>
        <v>0</v>
      </c>
      <c r="J506" s="914">
        <f t="shared" si="171"/>
        <v>0</v>
      </c>
      <c r="K506" s="915">
        <f t="shared" si="171"/>
        <v>0</v>
      </c>
      <c r="L506" s="916">
        <f t="shared" si="171"/>
        <v>0</v>
      </c>
      <c r="M506" s="915">
        <f t="shared" si="171"/>
        <v>0</v>
      </c>
      <c r="N506" s="916">
        <f t="shared" si="171"/>
        <v>0</v>
      </c>
      <c r="O506" s="915">
        <f t="shared" si="171"/>
        <v>0</v>
      </c>
      <c r="P506" s="916">
        <f t="shared" si="171"/>
        <v>0</v>
      </c>
      <c r="Q506" s="915">
        <f t="shared" si="171"/>
        <v>0</v>
      </c>
      <c r="R506" s="916">
        <f t="shared" si="171"/>
        <v>0</v>
      </c>
      <c r="S506" s="915">
        <f t="shared" si="171"/>
        <v>0</v>
      </c>
      <c r="T506" s="916">
        <f t="shared" si="171"/>
        <v>0</v>
      </c>
      <c r="U506" s="915">
        <f t="shared" si="171"/>
        <v>0</v>
      </c>
      <c r="V506" s="916">
        <f t="shared" si="171"/>
        <v>0</v>
      </c>
      <c r="W506" s="915">
        <f t="shared" si="171"/>
        <v>0</v>
      </c>
      <c r="X506" s="916">
        <f t="shared" si="171"/>
        <v>0</v>
      </c>
      <c r="Y506" s="915">
        <f t="shared" si="171"/>
        <v>0</v>
      </c>
      <c r="Z506" s="916">
        <f t="shared" si="171"/>
        <v>0</v>
      </c>
      <c r="AA506" s="917">
        <f t="shared" si="171"/>
        <v>0</v>
      </c>
      <c r="AB506" s="918">
        <f t="shared" si="171"/>
        <v>0</v>
      </c>
      <c r="AC506" s="915">
        <f t="shared" si="171"/>
        <v>0</v>
      </c>
      <c r="AD506" s="916">
        <f t="shared" si="171"/>
        <v>0</v>
      </c>
      <c r="AE506" s="915">
        <f t="shared" si="171"/>
        <v>0</v>
      </c>
      <c r="AF506" s="916">
        <f t="shared" si="171"/>
        <v>0</v>
      </c>
      <c r="AG506" s="915">
        <f t="shared" si="171"/>
        <v>0</v>
      </c>
      <c r="AH506" s="916">
        <f t="shared" si="171"/>
        <v>0</v>
      </c>
      <c r="AI506" s="915">
        <f t="shared" si="171"/>
        <v>0</v>
      </c>
      <c r="AJ506" s="916">
        <f t="shared" si="171"/>
        <v>0</v>
      </c>
      <c r="AK506" s="915">
        <f t="shared" si="171"/>
        <v>0</v>
      </c>
      <c r="AL506" s="916">
        <f t="shared" si="171"/>
        <v>0</v>
      </c>
      <c r="AM506" s="915">
        <f t="shared" si="171"/>
        <v>0</v>
      </c>
      <c r="AN506" s="916">
        <f t="shared" si="171"/>
        <v>0</v>
      </c>
      <c r="AO506" s="915">
        <f t="shared" si="171"/>
        <v>0</v>
      </c>
      <c r="AP506" s="916">
        <f t="shared" si="171"/>
        <v>0</v>
      </c>
      <c r="AQ506" s="915">
        <f t="shared" si="171"/>
        <v>0</v>
      </c>
      <c r="AR506" s="916">
        <f t="shared" si="171"/>
        <v>0</v>
      </c>
      <c r="AS506" s="915">
        <f t="shared" si="171"/>
        <v>0</v>
      </c>
      <c r="AT506" s="916">
        <f t="shared" si="171"/>
        <v>0</v>
      </c>
      <c r="AU506" s="915">
        <f t="shared" si="171"/>
        <v>0</v>
      </c>
      <c r="AV506" s="916">
        <f t="shared" si="171"/>
        <v>0</v>
      </c>
    </row>
    <row r="507" spans="1:48" s="675" customFormat="1" ht="16.5" hidden="1" thickBot="1">
      <c r="A507" s="755" t="s">
        <v>108</v>
      </c>
      <c r="B507" s="755" t="s">
        <v>79</v>
      </c>
      <c r="C507" s="911">
        <f t="shared" si="169"/>
        <v>0</v>
      </c>
      <c r="D507" s="912">
        <f t="shared" si="169"/>
        <v>0</v>
      </c>
      <c r="E507" s="1197"/>
      <c r="F507" s="1197"/>
      <c r="G507" s="891"/>
      <c r="H507" s="892"/>
      <c r="I507" s="913">
        <f t="shared" si="171"/>
        <v>0</v>
      </c>
      <c r="J507" s="914">
        <f t="shared" si="171"/>
        <v>0</v>
      </c>
      <c r="K507" s="915">
        <f t="shared" si="171"/>
        <v>0</v>
      </c>
      <c r="L507" s="916">
        <f t="shared" si="171"/>
        <v>0</v>
      </c>
      <c r="M507" s="915">
        <f t="shared" si="171"/>
        <v>0</v>
      </c>
      <c r="N507" s="916">
        <f t="shared" si="171"/>
        <v>0</v>
      </c>
      <c r="O507" s="915">
        <f t="shared" si="171"/>
        <v>0</v>
      </c>
      <c r="P507" s="916">
        <f t="shared" si="171"/>
        <v>0</v>
      </c>
      <c r="Q507" s="915">
        <f t="shared" si="171"/>
        <v>0</v>
      </c>
      <c r="R507" s="916">
        <f t="shared" si="171"/>
        <v>0</v>
      </c>
      <c r="S507" s="915">
        <f t="shared" si="171"/>
        <v>0</v>
      </c>
      <c r="T507" s="916">
        <f t="shared" si="171"/>
        <v>0</v>
      </c>
      <c r="U507" s="915">
        <f t="shared" si="171"/>
        <v>0</v>
      </c>
      <c r="V507" s="916">
        <f t="shared" si="171"/>
        <v>0</v>
      </c>
      <c r="W507" s="915">
        <f t="shared" si="171"/>
        <v>0</v>
      </c>
      <c r="X507" s="916">
        <f t="shared" ref="X507:AV507" si="172">IF(X48&gt;X201,(100%-X201/X48*100%),IF(X48&lt;X201,(X48/X201*100%-100%),0))</f>
        <v>0</v>
      </c>
      <c r="Y507" s="915">
        <f t="shared" si="172"/>
        <v>0</v>
      </c>
      <c r="Z507" s="916">
        <f t="shared" si="172"/>
        <v>0</v>
      </c>
      <c r="AA507" s="917">
        <f t="shared" si="172"/>
        <v>0</v>
      </c>
      <c r="AB507" s="918">
        <f t="shared" si="172"/>
        <v>0</v>
      </c>
      <c r="AC507" s="915">
        <f t="shared" si="172"/>
        <v>0</v>
      </c>
      <c r="AD507" s="916">
        <f t="shared" si="172"/>
        <v>0</v>
      </c>
      <c r="AE507" s="915">
        <f t="shared" si="172"/>
        <v>0</v>
      </c>
      <c r="AF507" s="916">
        <f t="shared" si="172"/>
        <v>0</v>
      </c>
      <c r="AG507" s="915">
        <f t="shared" si="172"/>
        <v>0</v>
      </c>
      <c r="AH507" s="916">
        <f t="shared" si="172"/>
        <v>0</v>
      </c>
      <c r="AI507" s="915">
        <f t="shared" si="172"/>
        <v>0</v>
      </c>
      <c r="AJ507" s="916">
        <f t="shared" si="172"/>
        <v>0</v>
      </c>
      <c r="AK507" s="915">
        <f t="shared" si="172"/>
        <v>0</v>
      </c>
      <c r="AL507" s="916">
        <f t="shared" si="172"/>
        <v>0</v>
      </c>
      <c r="AM507" s="915">
        <f t="shared" si="172"/>
        <v>0</v>
      </c>
      <c r="AN507" s="916">
        <f t="shared" si="172"/>
        <v>0</v>
      </c>
      <c r="AO507" s="915">
        <f t="shared" si="172"/>
        <v>0</v>
      </c>
      <c r="AP507" s="916">
        <f t="shared" si="172"/>
        <v>0</v>
      </c>
      <c r="AQ507" s="915">
        <f t="shared" si="172"/>
        <v>0</v>
      </c>
      <c r="AR507" s="916">
        <f t="shared" si="172"/>
        <v>0</v>
      </c>
      <c r="AS507" s="915">
        <f t="shared" si="172"/>
        <v>0</v>
      </c>
      <c r="AT507" s="916">
        <f t="shared" si="172"/>
        <v>0</v>
      </c>
      <c r="AU507" s="915">
        <f t="shared" si="172"/>
        <v>0</v>
      </c>
      <c r="AV507" s="916">
        <f t="shared" si="172"/>
        <v>0</v>
      </c>
    </row>
    <row r="508" spans="1:48" s="675" customFormat="1" ht="16.5" hidden="1" thickBot="1">
      <c r="A508" s="760" t="s">
        <v>106</v>
      </c>
      <c r="B508" s="760" t="s">
        <v>76</v>
      </c>
      <c r="C508" s="911">
        <f t="shared" si="169"/>
        <v>-1</v>
      </c>
      <c r="D508" s="912">
        <f t="shared" si="169"/>
        <v>0</v>
      </c>
      <c r="E508" s="1197"/>
      <c r="F508" s="1197"/>
      <c r="G508" s="891"/>
      <c r="H508" s="892"/>
      <c r="I508" s="913">
        <f t="shared" ref="I508:AV514" si="173">IF(I49&gt;I202,(100%-I202/I49*100%),IF(I49&lt;I202,(I49/I202*100%-100%),0))</f>
        <v>0</v>
      </c>
      <c r="J508" s="914">
        <f t="shared" si="173"/>
        <v>0</v>
      </c>
      <c r="K508" s="915">
        <f t="shared" si="173"/>
        <v>0</v>
      </c>
      <c r="L508" s="916">
        <f t="shared" si="173"/>
        <v>0</v>
      </c>
      <c r="M508" s="915">
        <f t="shared" si="173"/>
        <v>-1</v>
      </c>
      <c r="N508" s="916">
        <f t="shared" si="173"/>
        <v>0</v>
      </c>
      <c r="O508" s="915">
        <f t="shared" si="173"/>
        <v>0</v>
      </c>
      <c r="P508" s="916">
        <f t="shared" si="173"/>
        <v>0</v>
      </c>
      <c r="Q508" s="915">
        <f t="shared" si="173"/>
        <v>0</v>
      </c>
      <c r="R508" s="916">
        <f t="shared" si="173"/>
        <v>0</v>
      </c>
      <c r="S508" s="915">
        <f t="shared" si="173"/>
        <v>0</v>
      </c>
      <c r="T508" s="916">
        <f t="shared" si="173"/>
        <v>0</v>
      </c>
      <c r="U508" s="915">
        <f t="shared" si="173"/>
        <v>0</v>
      </c>
      <c r="V508" s="916">
        <f t="shared" si="173"/>
        <v>0</v>
      </c>
      <c r="W508" s="915">
        <f t="shared" si="173"/>
        <v>0</v>
      </c>
      <c r="X508" s="916">
        <f t="shared" si="173"/>
        <v>0</v>
      </c>
      <c r="Y508" s="915">
        <f t="shared" si="173"/>
        <v>0</v>
      </c>
      <c r="Z508" s="916">
        <f t="shared" si="173"/>
        <v>0</v>
      </c>
      <c r="AA508" s="917">
        <f t="shared" si="173"/>
        <v>0</v>
      </c>
      <c r="AB508" s="918">
        <f t="shared" si="173"/>
        <v>0</v>
      </c>
      <c r="AC508" s="915">
        <f t="shared" si="173"/>
        <v>0</v>
      </c>
      <c r="AD508" s="916">
        <f t="shared" si="173"/>
        <v>0</v>
      </c>
      <c r="AE508" s="915">
        <f t="shared" si="173"/>
        <v>0</v>
      </c>
      <c r="AF508" s="916">
        <f t="shared" si="173"/>
        <v>0</v>
      </c>
      <c r="AG508" s="915">
        <f t="shared" si="173"/>
        <v>0</v>
      </c>
      <c r="AH508" s="916">
        <f t="shared" si="173"/>
        <v>0</v>
      </c>
      <c r="AI508" s="915">
        <f t="shared" si="173"/>
        <v>0</v>
      </c>
      <c r="AJ508" s="916">
        <f t="shared" si="173"/>
        <v>0</v>
      </c>
      <c r="AK508" s="915">
        <f t="shared" si="173"/>
        <v>0</v>
      </c>
      <c r="AL508" s="916">
        <f t="shared" si="173"/>
        <v>0</v>
      </c>
      <c r="AM508" s="915">
        <f t="shared" si="173"/>
        <v>0</v>
      </c>
      <c r="AN508" s="916">
        <f t="shared" si="173"/>
        <v>0</v>
      </c>
      <c r="AO508" s="915">
        <f t="shared" si="173"/>
        <v>0</v>
      </c>
      <c r="AP508" s="916">
        <f t="shared" si="173"/>
        <v>0</v>
      </c>
      <c r="AQ508" s="915">
        <f t="shared" si="173"/>
        <v>0</v>
      </c>
      <c r="AR508" s="916">
        <f t="shared" si="173"/>
        <v>0</v>
      </c>
      <c r="AS508" s="915">
        <f t="shared" si="173"/>
        <v>0</v>
      </c>
      <c r="AT508" s="916">
        <f t="shared" si="173"/>
        <v>0</v>
      </c>
      <c r="AU508" s="915">
        <f t="shared" si="173"/>
        <v>0</v>
      </c>
      <c r="AV508" s="916">
        <f t="shared" si="173"/>
        <v>0</v>
      </c>
    </row>
    <row r="509" spans="1:48" s="675" customFormat="1" ht="16.5" hidden="1" thickBot="1">
      <c r="A509" s="749" t="s">
        <v>60</v>
      </c>
      <c r="B509" s="750" t="s">
        <v>223</v>
      </c>
      <c r="C509" s="939">
        <f t="shared" si="169"/>
        <v>0</v>
      </c>
      <c r="D509" s="938">
        <f t="shared" si="169"/>
        <v>0</v>
      </c>
      <c r="E509" s="1197"/>
      <c r="F509" s="1197"/>
      <c r="G509" s="890"/>
      <c r="H509" s="890"/>
      <c r="I509" s="905">
        <f t="shared" si="173"/>
        <v>0</v>
      </c>
      <c r="J509" s="906">
        <f t="shared" si="173"/>
        <v>0</v>
      </c>
      <c r="K509" s="907">
        <f t="shared" si="173"/>
        <v>0</v>
      </c>
      <c r="L509" s="908">
        <f t="shared" si="173"/>
        <v>0</v>
      </c>
      <c r="M509" s="907">
        <f t="shared" si="173"/>
        <v>0</v>
      </c>
      <c r="N509" s="908">
        <f t="shared" si="173"/>
        <v>0</v>
      </c>
      <c r="O509" s="907">
        <f t="shared" si="173"/>
        <v>0</v>
      </c>
      <c r="P509" s="908">
        <f t="shared" si="173"/>
        <v>0</v>
      </c>
      <c r="Q509" s="907">
        <f t="shared" si="173"/>
        <v>0</v>
      </c>
      <c r="R509" s="908">
        <f t="shared" si="173"/>
        <v>0</v>
      </c>
      <c r="S509" s="907">
        <f t="shared" si="173"/>
        <v>0</v>
      </c>
      <c r="T509" s="908">
        <f t="shared" si="173"/>
        <v>0</v>
      </c>
      <c r="U509" s="907">
        <f t="shared" si="173"/>
        <v>0</v>
      </c>
      <c r="V509" s="908">
        <f t="shared" si="173"/>
        <v>0</v>
      </c>
      <c r="W509" s="907">
        <f t="shared" si="173"/>
        <v>0</v>
      </c>
      <c r="X509" s="908">
        <f t="shared" si="173"/>
        <v>0</v>
      </c>
      <c r="Y509" s="907">
        <f t="shared" si="173"/>
        <v>0</v>
      </c>
      <c r="Z509" s="908">
        <f t="shared" si="173"/>
        <v>0</v>
      </c>
      <c r="AA509" s="917">
        <f t="shared" si="173"/>
        <v>0</v>
      </c>
      <c r="AB509" s="918">
        <f t="shared" si="173"/>
        <v>0</v>
      </c>
      <c r="AC509" s="907">
        <f t="shared" si="173"/>
        <v>0</v>
      </c>
      <c r="AD509" s="908">
        <f t="shared" si="173"/>
        <v>0</v>
      </c>
      <c r="AE509" s="907">
        <f t="shared" si="173"/>
        <v>0</v>
      </c>
      <c r="AF509" s="908">
        <f t="shared" si="173"/>
        <v>0</v>
      </c>
      <c r="AG509" s="907">
        <f t="shared" si="173"/>
        <v>0</v>
      </c>
      <c r="AH509" s="908">
        <f t="shared" si="173"/>
        <v>0</v>
      </c>
      <c r="AI509" s="907">
        <f t="shared" si="173"/>
        <v>0</v>
      </c>
      <c r="AJ509" s="908">
        <f t="shared" si="173"/>
        <v>0</v>
      </c>
      <c r="AK509" s="907">
        <f t="shared" si="173"/>
        <v>0</v>
      </c>
      <c r="AL509" s="908">
        <f t="shared" si="173"/>
        <v>0</v>
      </c>
      <c r="AM509" s="907">
        <f t="shared" si="173"/>
        <v>0</v>
      </c>
      <c r="AN509" s="908">
        <f t="shared" si="173"/>
        <v>0</v>
      </c>
      <c r="AO509" s="907">
        <f t="shared" si="173"/>
        <v>0</v>
      </c>
      <c r="AP509" s="908">
        <f t="shared" si="173"/>
        <v>0</v>
      </c>
      <c r="AQ509" s="907">
        <f t="shared" si="173"/>
        <v>0</v>
      </c>
      <c r="AR509" s="908">
        <f t="shared" si="173"/>
        <v>0</v>
      </c>
      <c r="AS509" s="907">
        <f t="shared" si="173"/>
        <v>0</v>
      </c>
      <c r="AT509" s="908">
        <f t="shared" si="173"/>
        <v>0</v>
      </c>
      <c r="AU509" s="907">
        <f t="shared" si="173"/>
        <v>0</v>
      </c>
      <c r="AV509" s="908">
        <f t="shared" si="173"/>
        <v>0</v>
      </c>
    </row>
    <row r="510" spans="1:48" s="675" customFormat="1" ht="16.5" hidden="1" thickBot="1">
      <c r="A510" s="755"/>
      <c r="B510" s="755" t="s">
        <v>36</v>
      </c>
      <c r="C510" s="911">
        <f t="shared" si="169"/>
        <v>0</v>
      </c>
      <c r="D510" s="938">
        <f t="shared" si="169"/>
        <v>0</v>
      </c>
      <c r="E510" s="1197"/>
      <c r="F510" s="1197"/>
      <c r="G510" s="890"/>
      <c r="H510" s="890"/>
      <c r="I510" s="913">
        <f t="shared" si="173"/>
        <v>0</v>
      </c>
      <c r="J510" s="914">
        <f t="shared" si="173"/>
        <v>0</v>
      </c>
      <c r="K510" s="915">
        <f t="shared" si="173"/>
        <v>0</v>
      </c>
      <c r="L510" s="916">
        <f t="shared" si="173"/>
        <v>0</v>
      </c>
      <c r="M510" s="915">
        <f t="shared" si="173"/>
        <v>0</v>
      </c>
      <c r="N510" s="916">
        <f t="shared" si="173"/>
        <v>0</v>
      </c>
      <c r="O510" s="915">
        <f t="shared" si="173"/>
        <v>0</v>
      </c>
      <c r="P510" s="916">
        <f t="shared" si="173"/>
        <v>0</v>
      </c>
      <c r="Q510" s="915">
        <f t="shared" si="173"/>
        <v>0</v>
      </c>
      <c r="R510" s="916">
        <f t="shared" si="173"/>
        <v>0</v>
      </c>
      <c r="S510" s="915">
        <f t="shared" si="173"/>
        <v>0</v>
      </c>
      <c r="T510" s="916">
        <f t="shared" si="173"/>
        <v>0</v>
      </c>
      <c r="U510" s="915">
        <f t="shared" si="173"/>
        <v>0</v>
      </c>
      <c r="V510" s="916">
        <f t="shared" si="173"/>
        <v>0</v>
      </c>
      <c r="W510" s="915">
        <f t="shared" si="173"/>
        <v>0</v>
      </c>
      <c r="X510" s="916">
        <f t="shared" si="173"/>
        <v>0</v>
      </c>
      <c r="Y510" s="915">
        <f t="shared" si="173"/>
        <v>0</v>
      </c>
      <c r="Z510" s="916">
        <f t="shared" si="173"/>
        <v>0</v>
      </c>
      <c r="AA510" s="917">
        <f t="shared" si="173"/>
        <v>0</v>
      </c>
      <c r="AB510" s="918">
        <f t="shared" si="173"/>
        <v>0</v>
      </c>
      <c r="AC510" s="915">
        <f t="shared" si="173"/>
        <v>0</v>
      </c>
      <c r="AD510" s="916">
        <f t="shared" si="173"/>
        <v>0</v>
      </c>
      <c r="AE510" s="915">
        <f t="shared" si="173"/>
        <v>0</v>
      </c>
      <c r="AF510" s="916">
        <f t="shared" si="173"/>
        <v>0</v>
      </c>
      <c r="AG510" s="915">
        <f t="shared" si="173"/>
        <v>0</v>
      </c>
      <c r="AH510" s="916">
        <f t="shared" si="173"/>
        <v>0</v>
      </c>
      <c r="AI510" s="915">
        <f t="shared" si="173"/>
        <v>0</v>
      </c>
      <c r="AJ510" s="916">
        <f t="shared" si="173"/>
        <v>0</v>
      </c>
      <c r="AK510" s="915">
        <f t="shared" si="173"/>
        <v>0</v>
      </c>
      <c r="AL510" s="916">
        <f t="shared" si="173"/>
        <v>0</v>
      </c>
      <c r="AM510" s="915">
        <f t="shared" si="173"/>
        <v>0</v>
      </c>
      <c r="AN510" s="916">
        <f t="shared" si="173"/>
        <v>0</v>
      </c>
      <c r="AO510" s="915">
        <f t="shared" si="173"/>
        <v>0</v>
      </c>
      <c r="AP510" s="916">
        <f t="shared" si="173"/>
        <v>0</v>
      </c>
      <c r="AQ510" s="915">
        <f t="shared" si="173"/>
        <v>0</v>
      </c>
      <c r="AR510" s="916">
        <f t="shared" si="173"/>
        <v>0</v>
      </c>
      <c r="AS510" s="915">
        <f t="shared" si="173"/>
        <v>0</v>
      </c>
      <c r="AT510" s="916">
        <f t="shared" si="173"/>
        <v>0</v>
      </c>
      <c r="AU510" s="915">
        <f t="shared" si="173"/>
        <v>0</v>
      </c>
      <c r="AV510" s="916">
        <f t="shared" si="173"/>
        <v>0</v>
      </c>
    </row>
    <row r="511" spans="1:48" s="675" customFormat="1" ht="16.5" hidden="1" thickBot="1">
      <c r="A511" s="755" t="s">
        <v>37</v>
      </c>
      <c r="B511" s="755" t="s">
        <v>103</v>
      </c>
      <c r="C511" s="911">
        <f t="shared" si="169"/>
        <v>0</v>
      </c>
      <c r="D511" s="912">
        <f t="shared" si="169"/>
        <v>0</v>
      </c>
      <c r="E511" s="1197"/>
      <c r="F511" s="1197"/>
      <c r="G511" s="892"/>
      <c r="H511" s="892"/>
      <c r="I511" s="913">
        <f t="shared" si="173"/>
        <v>0</v>
      </c>
      <c r="J511" s="914">
        <f t="shared" si="173"/>
        <v>0</v>
      </c>
      <c r="K511" s="940">
        <f t="shared" si="173"/>
        <v>0</v>
      </c>
      <c r="L511" s="941">
        <f t="shared" si="173"/>
        <v>0</v>
      </c>
      <c r="M511" s="940">
        <f t="shared" si="173"/>
        <v>0</v>
      </c>
      <c r="N511" s="941">
        <f t="shared" si="173"/>
        <v>0</v>
      </c>
      <c r="O511" s="940">
        <f t="shared" si="173"/>
        <v>0</v>
      </c>
      <c r="P511" s="941">
        <f t="shared" si="173"/>
        <v>0</v>
      </c>
      <c r="Q511" s="940">
        <f t="shared" si="173"/>
        <v>0</v>
      </c>
      <c r="R511" s="941">
        <f t="shared" si="173"/>
        <v>0</v>
      </c>
      <c r="S511" s="940">
        <f t="shared" si="173"/>
        <v>0</v>
      </c>
      <c r="T511" s="941">
        <f t="shared" si="173"/>
        <v>0</v>
      </c>
      <c r="U511" s="940">
        <f t="shared" si="173"/>
        <v>0</v>
      </c>
      <c r="V511" s="941">
        <f t="shared" si="173"/>
        <v>0</v>
      </c>
      <c r="W511" s="940">
        <f t="shared" si="173"/>
        <v>0</v>
      </c>
      <c r="X511" s="941">
        <f t="shared" si="173"/>
        <v>0</v>
      </c>
      <c r="Y511" s="940">
        <f t="shared" si="173"/>
        <v>0</v>
      </c>
      <c r="Z511" s="941">
        <f t="shared" si="173"/>
        <v>0</v>
      </c>
      <c r="AA511" s="917">
        <f t="shared" si="173"/>
        <v>0</v>
      </c>
      <c r="AB511" s="918">
        <f t="shared" si="173"/>
        <v>0</v>
      </c>
      <c r="AC511" s="940">
        <f t="shared" si="173"/>
        <v>0</v>
      </c>
      <c r="AD511" s="941">
        <f t="shared" si="173"/>
        <v>0</v>
      </c>
      <c r="AE511" s="940">
        <f t="shared" si="173"/>
        <v>0</v>
      </c>
      <c r="AF511" s="941">
        <f t="shared" si="173"/>
        <v>0</v>
      </c>
      <c r="AG511" s="940">
        <f t="shared" si="173"/>
        <v>0</v>
      </c>
      <c r="AH511" s="941">
        <f t="shared" si="173"/>
        <v>0</v>
      </c>
      <c r="AI511" s="940">
        <f t="shared" si="173"/>
        <v>0</v>
      </c>
      <c r="AJ511" s="941">
        <f t="shared" si="173"/>
        <v>0</v>
      </c>
      <c r="AK511" s="940">
        <f t="shared" si="173"/>
        <v>0</v>
      </c>
      <c r="AL511" s="941">
        <f t="shared" si="173"/>
        <v>0</v>
      </c>
      <c r="AM511" s="940">
        <f t="shared" si="173"/>
        <v>0</v>
      </c>
      <c r="AN511" s="941">
        <f t="shared" si="173"/>
        <v>0</v>
      </c>
      <c r="AO511" s="940">
        <f t="shared" si="173"/>
        <v>0</v>
      </c>
      <c r="AP511" s="941">
        <f t="shared" si="173"/>
        <v>0</v>
      </c>
      <c r="AQ511" s="940">
        <f t="shared" si="173"/>
        <v>0</v>
      </c>
      <c r="AR511" s="941">
        <f t="shared" si="173"/>
        <v>0</v>
      </c>
      <c r="AS511" s="940">
        <f t="shared" si="173"/>
        <v>0</v>
      </c>
      <c r="AT511" s="941">
        <f t="shared" si="173"/>
        <v>0</v>
      </c>
      <c r="AU511" s="940">
        <f t="shared" si="173"/>
        <v>0</v>
      </c>
      <c r="AV511" s="941">
        <f t="shared" si="173"/>
        <v>0</v>
      </c>
    </row>
    <row r="512" spans="1:48" s="675" customFormat="1" ht="16.5" hidden="1" thickBot="1">
      <c r="A512" s="755" t="s">
        <v>27</v>
      </c>
      <c r="B512" s="755" t="s">
        <v>70</v>
      </c>
      <c r="C512" s="911">
        <f t="shared" si="169"/>
        <v>0</v>
      </c>
      <c r="D512" s="912">
        <f t="shared" si="169"/>
        <v>0</v>
      </c>
      <c r="E512" s="1197"/>
      <c r="F512" s="1197"/>
      <c r="G512" s="892"/>
      <c r="H512" s="892"/>
      <c r="I512" s="913">
        <f t="shared" si="173"/>
        <v>0</v>
      </c>
      <c r="J512" s="914">
        <f t="shared" si="173"/>
        <v>0</v>
      </c>
      <c r="K512" s="915">
        <f t="shared" si="173"/>
        <v>0</v>
      </c>
      <c r="L512" s="916">
        <f t="shared" si="173"/>
        <v>0</v>
      </c>
      <c r="M512" s="915">
        <f t="shared" si="173"/>
        <v>0</v>
      </c>
      <c r="N512" s="916">
        <f t="shared" si="173"/>
        <v>0</v>
      </c>
      <c r="O512" s="915">
        <f t="shared" si="173"/>
        <v>0</v>
      </c>
      <c r="P512" s="916">
        <f t="shared" si="173"/>
        <v>0</v>
      </c>
      <c r="Q512" s="915">
        <f t="shared" si="173"/>
        <v>0</v>
      </c>
      <c r="R512" s="916">
        <f t="shared" si="173"/>
        <v>0</v>
      </c>
      <c r="S512" s="915">
        <f t="shared" si="173"/>
        <v>0</v>
      </c>
      <c r="T512" s="916">
        <f t="shared" si="173"/>
        <v>0</v>
      </c>
      <c r="U512" s="915">
        <f t="shared" si="173"/>
        <v>0</v>
      </c>
      <c r="V512" s="916">
        <f t="shared" si="173"/>
        <v>0</v>
      </c>
      <c r="W512" s="915">
        <f t="shared" si="173"/>
        <v>0</v>
      </c>
      <c r="X512" s="916">
        <f t="shared" si="173"/>
        <v>0</v>
      </c>
      <c r="Y512" s="915">
        <f t="shared" si="173"/>
        <v>0</v>
      </c>
      <c r="Z512" s="916">
        <f t="shared" si="173"/>
        <v>0</v>
      </c>
      <c r="AA512" s="917">
        <f t="shared" si="173"/>
        <v>0</v>
      </c>
      <c r="AB512" s="918">
        <f t="shared" si="173"/>
        <v>0</v>
      </c>
      <c r="AC512" s="940">
        <f t="shared" si="173"/>
        <v>0</v>
      </c>
      <c r="AD512" s="941">
        <f t="shared" si="173"/>
        <v>0</v>
      </c>
      <c r="AE512" s="940">
        <f t="shared" si="173"/>
        <v>0</v>
      </c>
      <c r="AF512" s="941">
        <f t="shared" si="173"/>
        <v>0</v>
      </c>
      <c r="AG512" s="940">
        <f t="shared" si="173"/>
        <v>0</v>
      </c>
      <c r="AH512" s="941">
        <f t="shared" si="173"/>
        <v>0</v>
      </c>
      <c r="AI512" s="940">
        <f t="shared" si="173"/>
        <v>0</v>
      </c>
      <c r="AJ512" s="941">
        <f t="shared" si="173"/>
        <v>0</v>
      </c>
      <c r="AK512" s="940">
        <f t="shared" si="173"/>
        <v>0</v>
      </c>
      <c r="AL512" s="941">
        <f t="shared" si="173"/>
        <v>0</v>
      </c>
      <c r="AM512" s="940">
        <f t="shared" si="173"/>
        <v>0</v>
      </c>
      <c r="AN512" s="941">
        <f t="shared" si="173"/>
        <v>0</v>
      </c>
      <c r="AO512" s="940">
        <f t="shared" si="173"/>
        <v>0</v>
      </c>
      <c r="AP512" s="941">
        <f t="shared" si="173"/>
        <v>0</v>
      </c>
      <c r="AQ512" s="940">
        <f t="shared" si="173"/>
        <v>0</v>
      </c>
      <c r="AR512" s="941">
        <f t="shared" si="173"/>
        <v>0</v>
      </c>
      <c r="AS512" s="940">
        <f t="shared" si="173"/>
        <v>0</v>
      </c>
      <c r="AT512" s="941">
        <f t="shared" si="173"/>
        <v>0</v>
      </c>
      <c r="AU512" s="940">
        <f t="shared" si="173"/>
        <v>0</v>
      </c>
      <c r="AV512" s="941">
        <f t="shared" si="173"/>
        <v>0</v>
      </c>
    </row>
    <row r="513" spans="1:48" s="675" customFormat="1" ht="16.5" hidden="1" thickBot="1">
      <c r="A513" s="755" t="s">
        <v>46</v>
      </c>
      <c r="B513" s="755" t="s">
        <v>115</v>
      </c>
      <c r="C513" s="911">
        <f t="shared" si="169"/>
        <v>0</v>
      </c>
      <c r="D513" s="912">
        <f t="shared" si="169"/>
        <v>0</v>
      </c>
      <c r="E513" s="1197"/>
      <c r="F513" s="1197"/>
      <c r="G513" s="892"/>
      <c r="H513" s="892"/>
      <c r="I513" s="913">
        <f t="shared" si="173"/>
        <v>0</v>
      </c>
      <c r="J513" s="914">
        <f t="shared" si="173"/>
        <v>0</v>
      </c>
      <c r="K513" s="915">
        <f t="shared" si="173"/>
        <v>0</v>
      </c>
      <c r="L513" s="916">
        <f t="shared" si="173"/>
        <v>0</v>
      </c>
      <c r="M513" s="915">
        <f t="shared" si="173"/>
        <v>0</v>
      </c>
      <c r="N513" s="916">
        <f t="shared" si="173"/>
        <v>0</v>
      </c>
      <c r="O513" s="915">
        <f t="shared" si="173"/>
        <v>0</v>
      </c>
      <c r="P513" s="916">
        <f t="shared" si="173"/>
        <v>0</v>
      </c>
      <c r="Q513" s="915">
        <f t="shared" si="173"/>
        <v>0</v>
      </c>
      <c r="R513" s="916">
        <f t="shared" si="173"/>
        <v>0</v>
      </c>
      <c r="S513" s="915">
        <f t="shared" si="173"/>
        <v>0</v>
      </c>
      <c r="T513" s="916">
        <f t="shared" si="173"/>
        <v>0</v>
      </c>
      <c r="U513" s="915">
        <f t="shared" si="173"/>
        <v>0</v>
      </c>
      <c r="V513" s="916">
        <f t="shared" si="173"/>
        <v>0</v>
      </c>
      <c r="W513" s="915">
        <f t="shared" si="173"/>
        <v>0</v>
      </c>
      <c r="X513" s="916">
        <f t="shared" si="173"/>
        <v>0</v>
      </c>
      <c r="Y513" s="915">
        <f t="shared" si="173"/>
        <v>0</v>
      </c>
      <c r="Z513" s="916">
        <f t="shared" si="173"/>
        <v>0</v>
      </c>
      <c r="AA513" s="917">
        <f t="shared" si="173"/>
        <v>0</v>
      </c>
      <c r="AB513" s="918">
        <f t="shared" si="173"/>
        <v>0</v>
      </c>
      <c r="AC513" s="915">
        <f t="shared" si="173"/>
        <v>0</v>
      </c>
      <c r="AD513" s="916">
        <f t="shared" si="173"/>
        <v>0</v>
      </c>
      <c r="AE513" s="915">
        <f t="shared" si="173"/>
        <v>0</v>
      </c>
      <c r="AF513" s="916">
        <f t="shared" si="173"/>
        <v>0</v>
      </c>
      <c r="AG513" s="915">
        <f t="shared" si="173"/>
        <v>0</v>
      </c>
      <c r="AH513" s="916">
        <f t="shared" si="173"/>
        <v>0</v>
      </c>
      <c r="AI513" s="915">
        <f t="shared" si="173"/>
        <v>0</v>
      </c>
      <c r="AJ513" s="916">
        <f t="shared" si="173"/>
        <v>0</v>
      </c>
      <c r="AK513" s="915">
        <f t="shared" si="173"/>
        <v>0</v>
      </c>
      <c r="AL513" s="916">
        <f t="shared" si="173"/>
        <v>0</v>
      </c>
      <c r="AM513" s="915">
        <f t="shared" si="173"/>
        <v>0</v>
      </c>
      <c r="AN513" s="916">
        <f t="shared" si="173"/>
        <v>0</v>
      </c>
      <c r="AO513" s="915">
        <f t="shared" si="173"/>
        <v>0</v>
      </c>
      <c r="AP513" s="916">
        <f t="shared" si="173"/>
        <v>0</v>
      </c>
      <c r="AQ513" s="915">
        <f t="shared" si="173"/>
        <v>0</v>
      </c>
      <c r="AR513" s="916">
        <f t="shared" si="173"/>
        <v>0</v>
      </c>
      <c r="AS513" s="915">
        <f t="shared" si="173"/>
        <v>0</v>
      </c>
      <c r="AT513" s="916">
        <f t="shared" si="173"/>
        <v>0</v>
      </c>
      <c r="AU513" s="915">
        <f t="shared" si="173"/>
        <v>0</v>
      </c>
      <c r="AV513" s="916">
        <f t="shared" si="173"/>
        <v>0</v>
      </c>
    </row>
    <row r="514" spans="1:48" s="675" customFormat="1" ht="16.5" hidden="1" thickBot="1">
      <c r="A514" s="755" t="s">
        <v>68</v>
      </c>
      <c r="B514" s="755" t="s">
        <v>26</v>
      </c>
      <c r="C514" s="911">
        <f t="shared" si="169"/>
        <v>0</v>
      </c>
      <c r="D514" s="912">
        <f t="shared" si="169"/>
        <v>0</v>
      </c>
      <c r="E514" s="1197"/>
      <c r="F514" s="1197"/>
      <c r="G514" s="892"/>
      <c r="H514" s="892"/>
      <c r="I514" s="913">
        <f t="shared" si="173"/>
        <v>0</v>
      </c>
      <c r="J514" s="914">
        <f t="shared" si="173"/>
        <v>0</v>
      </c>
      <c r="K514" s="915">
        <f t="shared" si="173"/>
        <v>0</v>
      </c>
      <c r="L514" s="916">
        <f t="shared" si="173"/>
        <v>0</v>
      </c>
      <c r="M514" s="915">
        <f t="shared" si="173"/>
        <v>0</v>
      </c>
      <c r="N514" s="916">
        <f t="shared" si="173"/>
        <v>0</v>
      </c>
      <c r="O514" s="915">
        <f t="shared" si="173"/>
        <v>0</v>
      </c>
      <c r="P514" s="916">
        <f t="shared" si="173"/>
        <v>0</v>
      </c>
      <c r="Q514" s="915">
        <f t="shared" si="173"/>
        <v>0</v>
      </c>
      <c r="R514" s="916">
        <f t="shared" si="173"/>
        <v>0</v>
      </c>
      <c r="S514" s="915">
        <f t="shared" si="173"/>
        <v>0</v>
      </c>
      <c r="T514" s="916">
        <f t="shared" si="173"/>
        <v>0</v>
      </c>
      <c r="U514" s="915">
        <f t="shared" si="173"/>
        <v>0</v>
      </c>
      <c r="V514" s="916">
        <f t="shared" si="173"/>
        <v>0</v>
      </c>
      <c r="W514" s="915">
        <f t="shared" si="173"/>
        <v>0</v>
      </c>
      <c r="X514" s="916">
        <f t="shared" ref="X514:AV514" si="174">IF(X55&gt;X208,(100%-X208/X55*100%),IF(X55&lt;X208,(X55/X208*100%-100%),0))</f>
        <v>0</v>
      </c>
      <c r="Y514" s="915">
        <f t="shared" si="174"/>
        <v>0</v>
      </c>
      <c r="Z514" s="916">
        <f t="shared" si="174"/>
        <v>0</v>
      </c>
      <c r="AA514" s="917">
        <f t="shared" si="174"/>
        <v>0</v>
      </c>
      <c r="AB514" s="918">
        <f t="shared" si="174"/>
        <v>0</v>
      </c>
      <c r="AC514" s="915">
        <f t="shared" si="174"/>
        <v>0</v>
      </c>
      <c r="AD514" s="916">
        <f t="shared" si="174"/>
        <v>0</v>
      </c>
      <c r="AE514" s="915">
        <f t="shared" si="174"/>
        <v>0</v>
      </c>
      <c r="AF514" s="916">
        <f t="shared" si="174"/>
        <v>0</v>
      </c>
      <c r="AG514" s="915">
        <f t="shared" si="174"/>
        <v>0</v>
      </c>
      <c r="AH514" s="916">
        <f t="shared" si="174"/>
        <v>0</v>
      </c>
      <c r="AI514" s="915">
        <f t="shared" si="174"/>
        <v>0</v>
      </c>
      <c r="AJ514" s="916">
        <f t="shared" si="174"/>
        <v>0</v>
      </c>
      <c r="AK514" s="915">
        <f t="shared" si="174"/>
        <v>0</v>
      </c>
      <c r="AL514" s="916">
        <f t="shared" si="174"/>
        <v>0</v>
      </c>
      <c r="AM514" s="915">
        <f t="shared" si="174"/>
        <v>0</v>
      </c>
      <c r="AN514" s="916">
        <f t="shared" si="174"/>
        <v>0</v>
      </c>
      <c r="AO514" s="915">
        <f t="shared" si="174"/>
        <v>0</v>
      </c>
      <c r="AP514" s="916">
        <f t="shared" si="174"/>
        <v>0</v>
      </c>
      <c r="AQ514" s="915">
        <f t="shared" si="174"/>
        <v>0</v>
      </c>
      <c r="AR514" s="916">
        <f t="shared" si="174"/>
        <v>0</v>
      </c>
      <c r="AS514" s="915">
        <f t="shared" si="174"/>
        <v>0</v>
      </c>
      <c r="AT514" s="916">
        <f t="shared" si="174"/>
        <v>0</v>
      </c>
      <c r="AU514" s="915">
        <f t="shared" si="174"/>
        <v>0</v>
      </c>
      <c r="AV514" s="916">
        <f t="shared" si="174"/>
        <v>0</v>
      </c>
    </row>
    <row r="515" spans="1:48" s="675" customFormat="1" ht="16.5" hidden="1" thickBot="1">
      <c r="A515" s="760" t="s">
        <v>4</v>
      </c>
      <c r="B515" s="760" t="s">
        <v>80</v>
      </c>
      <c r="C515" s="911">
        <f t="shared" ref="C515:D530" si="175">IF(C56&gt;C209,(100%-C209/C56*100%),IF(C56&lt;C209,(C56/C209*100%-100%),0))</f>
        <v>0</v>
      </c>
      <c r="D515" s="912">
        <f t="shared" si="175"/>
        <v>0</v>
      </c>
      <c r="E515" s="1197"/>
      <c r="F515" s="1197"/>
      <c r="G515" s="892"/>
      <c r="H515" s="892"/>
      <c r="I515" s="913">
        <f t="shared" ref="I515:AV521" si="176">IF(I56&gt;I209,(100%-I209/I56*100%),IF(I56&lt;I209,(I56/I209*100%-100%),0))</f>
        <v>0</v>
      </c>
      <c r="J515" s="914">
        <f t="shared" si="176"/>
        <v>0</v>
      </c>
      <c r="K515" s="915">
        <f t="shared" si="176"/>
        <v>0</v>
      </c>
      <c r="L515" s="916">
        <f t="shared" si="176"/>
        <v>0</v>
      </c>
      <c r="M515" s="915">
        <f t="shared" si="176"/>
        <v>0</v>
      </c>
      <c r="N515" s="916">
        <f t="shared" si="176"/>
        <v>0</v>
      </c>
      <c r="O515" s="915">
        <f t="shared" si="176"/>
        <v>0</v>
      </c>
      <c r="P515" s="916">
        <f t="shared" si="176"/>
        <v>0</v>
      </c>
      <c r="Q515" s="915">
        <f t="shared" si="176"/>
        <v>0</v>
      </c>
      <c r="R515" s="916">
        <f t="shared" si="176"/>
        <v>0</v>
      </c>
      <c r="S515" s="915">
        <f t="shared" si="176"/>
        <v>0</v>
      </c>
      <c r="T515" s="916">
        <f t="shared" si="176"/>
        <v>0</v>
      </c>
      <c r="U515" s="915">
        <f t="shared" si="176"/>
        <v>0</v>
      </c>
      <c r="V515" s="916">
        <f t="shared" si="176"/>
        <v>0</v>
      </c>
      <c r="W515" s="915">
        <f t="shared" si="176"/>
        <v>0</v>
      </c>
      <c r="X515" s="916">
        <f t="shared" si="176"/>
        <v>0</v>
      </c>
      <c r="Y515" s="915">
        <f t="shared" si="176"/>
        <v>0</v>
      </c>
      <c r="Z515" s="916">
        <f t="shared" si="176"/>
        <v>0</v>
      </c>
      <c r="AA515" s="917">
        <f t="shared" si="176"/>
        <v>0</v>
      </c>
      <c r="AB515" s="918">
        <f t="shared" si="176"/>
        <v>0</v>
      </c>
      <c r="AC515" s="915">
        <f t="shared" si="176"/>
        <v>0</v>
      </c>
      <c r="AD515" s="916">
        <f t="shared" si="176"/>
        <v>0</v>
      </c>
      <c r="AE515" s="915">
        <f t="shared" si="176"/>
        <v>0</v>
      </c>
      <c r="AF515" s="916">
        <f t="shared" si="176"/>
        <v>0</v>
      </c>
      <c r="AG515" s="915">
        <f t="shared" si="176"/>
        <v>0</v>
      </c>
      <c r="AH515" s="916">
        <f t="shared" si="176"/>
        <v>0</v>
      </c>
      <c r="AI515" s="915">
        <f t="shared" si="176"/>
        <v>0</v>
      </c>
      <c r="AJ515" s="916">
        <f t="shared" si="176"/>
        <v>0</v>
      </c>
      <c r="AK515" s="915">
        <f t="shared" si="176"/>
        <v>0</v>
      </c>
      <c r="AL515" s="916">
        <f t="shared" si="176"/>
        <v>0</v>
      </c>
      <c r="AM515" s="915">
        <f t="shared" si="176"/>
        <v>0</v>
      </c>
      <c r="AN515" s="916">
        <f t="shared" si="176"/>
        <v>0</v>
      </c>
      <c r="AO515" s="915">
        <f t="shared" si="176"/>
        <v>0</v>
      </c>
      <c r="AP515" s="916">
        <f t="shared" si="176"/>
        <v>0</v>
      </c>
      <c r="AQ515" s="915">
        <f t="shared" si="176"/>
        <v>0</v>
      </c>
      <c r="AR515" s="916">
        <f t="shared" si="176"/>
        <v>0</v>
      </c>
      <c r="AS515" s="915">
        <f t="shared" si="176"/>
        <v>0</v>
      </c>
      <c r="AT515" s="916">
        <f t="shared" si="176"/>
        <v>0</v>
      </c>
      <c r="AU515" s="915">
        <f t="shared" si="176"/>
        <v>0</v>
      </c>
      <c r="AV515" s="916">
        <f t="shared" si="176"/>
        <v>0</v>
      </c>
    </row>
    <row r="516" spans="1:48" s="675" customFormat="1" ht="16.5" hidden="1" thickBot="1">
      <c r="A516" s="749" t="s">
        <v>81</v>
      </c>
      <c r="B516" s="750" t="s">
        <v>224</v>
      </c>
      <c r="C516" s="939">
        <f t="shared" si="175"/>
        <v>0</v>
      </c>
      <c r="D516" s="938">
        <f t="shared" si="175"/>
        <v>0</v>
      </c>
      <c r="E516" s="1197"/>
      <c r="F516" s="1197"/>
      <c r="G516" s="890"/>
      <c r="H516" s="890"/>
      <c r="I516" s="905">
        <f t="shared" si="176"/>
        <v>0</v>
      </c>
      <c r="J516" s="906">
        <f t="shared" si="176"/>
        <v>0</v>
      </c>
      <c r="K516" s="907">
        <f t="shared" si="176"/>
        <v>0</v>
      </c>
      <c r="L516" s="908">
        <f t="shared" si="176"/>
        <v>0</v>
      </c>
      <c r="M516" s="907">
        <f t="shared" si="176"/>
        <v>0</v>
      </c>
      <c r="N516" s="908">
        <f t="shared" si="176"/>
        <v>0</v>
      </c>
      <c r="O516" s="907">
        <f t="shared" si="176"/>
        <v>0</v>
      </c>
      <c r="P516" s="908">
        <f t="shared" si="176"/>
        <v>0</v>
      </c>
      <c r="Q516" s="907">
        <f t="shared" si="176"/>
        <v>0</v>
      </c>
      <c r="R516" s="908">
        <f t="shared" si="176"/>
        <v>0</v>
      </c>
      <c r="S516" s="907">
        <f t="shared" si="176"/>
        <v>0</v>
      </c>
      <c r="T516" s="908">
        <f t="shared" si="176"/>
        <v>0</v>
      </c>
      <c r="U516" s="907">
        <f t="shared" si="176"/>
        <v>0</v>
      </c>
      <c r="V516" s="908">
        <f t="shared" si="176"/>
        <v>0</v>
      </c>
      <c r="W516" s="907">
        <f t="shared" si="176"/>
        <v>0</v>
      </c>
      <c r="X516" s="908">
        <f t="shared" si="176"/>
        <v>0</v>
      </c>
      <c r="Y516" s="907">
        <f t="shared" si="176"/>
        <v>0</v>
      </c>
      <c r="Z516" s="908">
        <f t="shared" si="176"/>
        <v>0</v>
      </c>
      <c r="AA516" s="909">
        <f t="shared" si="176"/>
        <v>0</v>
      </c>
      <c r="AB516" s="910">
        <f t="shared" si="176"/>
        <v>0</v>
      </c>
      <c r="AC516" s="907">
        <f t="shared" si="176"/>
        <v>0</v>
      </c>
      <c r="AD516" s="908">
        <f t="shared" si="176"/>
        <v>0</v>
      </c>
      <c r="AE516" s="907">
        <f t="shared" si="176"/>
        <v>0</v>
      </c>
      <c r="AF516" s="908">
        <f t="shared" si="176"/>
        <v>0</v>
      </c>
      <c r="AG516" s="907">
        <f t="shared" si="176"/>
        <v>0</v>
      </c>
      <c r="AH516" s="908">
        <f t="shared" si="176"/>
        <v>0</v>
      </c>
      <c r="AI516" s="907">
        <f t="shared" si="176"/>
        <v>0</v>
      </c>
      <c r="AJ516" s="908">
        <f t="shared" si="176"/>
        <v>0</v>
      </c>
      <c r="AK516" s="907">
        <f t="shared" si="176"/>
        <v>0</v>
      </c>
      <c r="AL516" s="908">
        <f t="shared" si="176"/>
        <v>0</v>
      </c>
      <c r="AM516" s="907">
        <f t="shared" si="176"/>
        <v>0</v>
      </c>
      <c r="AN516" s="908">
        <f t="shared" si="176"/>
        <v>0</v>
      </c>
      <c r="AO516" s="942">
        <f t="shared" si="176"/>
        <v>0</v>
      </c>
      <c r="AP516" s="943">
        <f t="shared" si="176"/>
        <v>0</v>
      </c>
      <c r="AQ516" s="907">
        <f t="shared" si="176"/>
        <v>0</v>
      </c>
      <c r="AR516" s="908">
        <f t="shared" si="176"/>
        <v>0</v>
      </c>
      <c r="AS516" s="907">
        <f t="shared" si="176"/>
        <v>0</v>
      </c>
      <c r="AT516" s="908">
        <f t="shared" si="176"/>
        <v>0</v>
      </c>
      <c r="AU516" s="907">
        <f t="shared" si="176"/>
        <v>0</v>
      </c>
      <c r="AV516" s="908">
        <f t="shared" si="176"/>
        <v>0</v>
      </c>
    </row>
    <row r="517" spans="1:48" s="675" customFormat="1" ht="16.5" hidden="1" thickBot="1">
      <c r="A517" s="755"/>
      <c r="B517" s="755" t="s">
        <v>36</v>
      </c>
      <c r="C517" s="911">
        <f t="shared" si="175"/>
        <v>0</v>
      </c>
      <c r="D517" s="938">
        <f t="shared" si="175"/>
        <v>0</v>
      </c>
      <c r="E517" s="1197"/>
      <c r="F517" s="1197"/>
      <c r="G517" s="890"/>
      <c r="H517" s="890"/>
      <c r="I517" s="913">
        <f t="shared" si="176"/>
        <v>0</v>
      </c>
      <c r="J517" s="914">
        <f t="shared" si="176"/>
        <v>0</v>
      </c>
      <c r="K517" s="915">
        <f t="shared" si="176"/>
        <v>0</v>
      </c>
      <c r="L517" s="916">
        <f t="shared" si="176"/>
        <v>0</v>
      </c>
      <c r="M517" s="915">
        <f t="shared" si="176"/>
        <v>0</v>
      </c>
      <c r="N517" s="916">
        <f t="shared" si="176"/>
        <v>0</v>
      </c>
      <c r="O517" s="915">
        <f t="shared" si="176"/>
        <v>0</v>
      </c>
      <c r="P517" s="916">
        <f t="shared" si="176"/>
        <v>0</v>
      </c>
      <c r="Q517" s="915">
        <f t="shared" si="176"/>
        <v>0</v>
      </c>
      <c r="R517" s="916">
        <f t="shared" si="176"/>
        <v>0</v>
      </c>
      <c r="S517" s="915">
        <f t="shared" si="176"/>
        <v>0</v>
      </c>
      <c r="T517" s="916">
        <f t="shared" si="176"/>
        <v>0</v>
      </c>
      <c r="U517" s="915">
        <f t="shared" si="176"/>
        <v>0</v>
      </c>
      <c r="V517" s="916">
        <f t="shared" si="176"/>
        <v>0</v>
      </c>
      <c r="W517" s="915">
        <f t="shared" si="176"/>
        <v>0</v>
      </c>
      <c r="X517" s="916">
        <f t="shared" si="176"/>
        <v>0</v>
      </c>
      <c r="Y517" s="915">
        <f t="shared" si="176"/>
        <v>0</v>
      </c>
      <c r="Z517" s="916">
        <f t="shared" si="176"/>
        <v>0</v>
      </c>
      <c r="AA517" s="917">
        <f t="shared" si="176"/>
        <v>0</v>
      </c>
      <c r="AB517" s="918">
        <f t="shared" si="176"/>
        <v>0</v>
      </c>
      <c r="AC517" s="915">
        <f t="shared" si="176"/>
        <v>0</v>
      </c>
      <c r="AD517" s="916">
        <f t="shared" si="176"/>
        <v>0</v>
      </c>
      <c r="AE517" s="915">
        <f t="shared" si="176"/>
        <v>0</v>
      </c>
      <c r="AF517" s="916">
        <f t="shared" si="176"/>
        <v>0</v>
      </c>
      <c r="AG517" s="915">
        <f t="shared" si="176"/>
        <v>0</v>
      </c>
      <c r="AH517" s="916">
        <f t="shared" si="176"/>
        <v>0</v>
      </c>
      <c r="AI517" s="915">
        <f t="shared" si="176"/>
        <v>0</v>
      </c>
      <c r="AJ517" s="916">
        <f t="shared" si="176"/>
        <v>0</v>
      </c>
      <c r="AK517" s="915">
        <f t="shared" si="176"/>
        <v>0</v>
      </c>
      <c r="AL517" s="916">
        <f t="shared" si="176"/>
        <v>0</v>
      </c>
      <c r="AM517" s="915">
        <f t="shared" si="176"/>
        <v>0</v>
      </c>
      <c r="AN517" s="916">
        <f t="shared" si="176"/>
        <v>0</v>
      </c>
      <c r="AO517" s="915">
        <f t="shared" si="176"/>
        <v>0</v>
      </c>
      <c r="AP517" s="916">
        <f t="shared" si="176"/>
        <v>0</v>
      </c>
      <c r="AQ517" s="915">
        <f t="shared" si="176"/>
        <v>0</v>
      </c>
      <c r="AR517" s="916">
        <f t="shared" si="176"/>
        <v>0</v>
      </c>
      <c r="AS517" s="915">
        <f t="shared" si="176"/>
        <v>0</v>
      </c>
      <c r="AT517" s="916">
        <f t="shared" si="176"/>
        <v>0</v>
      </c>
      <c r="AU517" s="915">
        <f t="shared" si="176"/>
        <v>0</v>
      </c>
      <c r="AV517" s="916">
        <f t="shared" si="176"/>
        <v>0</v>
      </c>
    </row>
    <row r="518" spans="1:48" s="675" customFormat="1" ht="16.5" hidden="1" thickBot="1">
      <c r="A518" s="755" t="s">
        <v>37</v>
      </c>
      <c r="B518" s="755" t="s">
        <v>61</v>
      </c>
      <c r="C518" s="911">
        <f t="shared" si="175"/>
        <v>0</v>
      </c>
      <c r="D518" s="912">
        <f t="shared" si="175"/>
        <v>0</v>
      </c>
      <c r="E518" s="1197"/>
      <c r="F518" s="1197"/>
      <c r="G518" s="892"/>
      <c r="H518" s="892"/>
      <c r="I518" s="913">
        <f t="shared" si="176"/>
        <v>0</v>
      </c>
      <c r="J518" s="914">
        <f t="shared" si="176"/>
        <v>0</v>
      </c>
      <c r="K518" s="915">
        <f t="shared" si="176"/>
        <v>0</v>
      </c>
      <c r="L518" s="916">
        <f t="shared" si="176"/>
        <v>0</v>
      </c>
      <c r="M518" s="915">
        <f t="shared" si="176"/>
        <v>0</v>
      </c>
      <c r="N518" s="916">
        <f t="shared" si="176"/>
        <v>0</v>
      </c>
      <c r="O518" s="915">
        <f t="shared" si="176"/>
        <v>0</v>
      </c>
      <c r="P518" s="916">
        <f t="shared" si="176"/>
        <v>0</v>
      </c>
      <c r="Q518" s="915">
        <f t="shared" si="176"/>
        <v>0</v>
      </c>
      <c r="R518" s="916">
        <f t="shared" si="176"/>
        <v>0</v>
      </c>
      <c r="S518" s="915">
        <f t="shared" si="176"/>
        <v>0</v>
      </c>
      <c r="T518" s="916">
        <f t="shared" si="176"/>
        <v>0</v>
      </c>
      <c r="U518" s="915">
        <f t="shared" si="176"/>
        <v>0</v>
      </c>
      <c r="V518" s="916">
        <f t="shared" si="176"/>
        <v>0</v>
      </c>
      <c r="W518" s="915">
        <f t="shared" si="176"/>
        <v>0</v>
      </c>
      <c r="X518" s="916">
        <f t="shared" si="176"/>
        <v>0</v>
      </c>
      <c r="Y518" s="915">
        <f t="shared" si="176"/>
        <v>0</v>
      </c>
      <c r="Z518" s="916">
        <f t="shared" si="176"/>
        <v>0</v>
      </c>
      <c r="AA518" s="917">
        <f t="shared" si="176"/>
        <v>0</v>
      </c>
      <c r="AB518" s="918">
        <f t="shared" si="176"/>
        <v>0</v>
      </c>
      <c r="AC518" s="915">
        <f t="shared" si="176"/>
        <v>0</v>
      </c>
      <c r="AD518" s="916">
        <f t="shared" si="176"/>
        <v>0</v>
      </c>
      <c r="AE518" s="915">
        <f t="shared" si="176"/>
        <v>0</v>
      </c>
      <c r="AF518" s="916">
        <f t="shared" si="176"/>
        <v>0</v>
      </c>
      <c r="AG518" s="915">
        <f t="shared" si="176"/>
        <v>0</v>
      </c>
      <c r="AH518" s="916">
        <f t="shared" si="176"/>
        <v>0</v>
      </c>
      <c r="AI518" s="915">
        <f t="shared" si="176"/>
        <v>0</v>
      </c>
      <c r="AJ518" s="916">
        <f t="shared" si="176"/>
        <v>0</v>
      </c>
      <c r="AK518" s="915">
        <f t="shared" si="176"/>
        <v>0</v>
      </c>
      <c r="AL518" s="916">
        <f t="shared" si="176"/>
        <v>0</v>
      </c>
      <c r="AM518" s="915">
        <f t="shared" si="176"/>
        <v>0</v>
      </c>
      <c r="AN518" s="916">
        <f t="shared" si="176"/>
        <v>0</v>
      </c>
      <c r="AO518" s="915">
        <f t="shared" si="176"/>
        <v>0</v>
      </c>
      <c r="AP518" s="916">
        <f t="shared" si="176"/>
        <v>0</v>
      </c>
      <c r="AQ518" s="915">
        <f t="shared" si="176"/>
        <v>0</v>
      </c>
      <c r="AR518" s="916">
        <f t="shared" si="176"/>
        <v>0</v>
      </c>
      <c r="AS518" s="915">
        <f t="shared" si="176"/>
        <v>0</v>
      </c>
      <c r="AT518" s="916">
        <f t="shared" si="176"/>
        <v>0</v>
      </c>
      <c r="AU518" s="915">
        <f t="shared" si="176"/>
        <v>0</v>
      </c>
      <c r="AV518" s="916">
        <f t="shared" si="176"/>
        <v>0</v>
      </c>
    </row>
    <row r="519" spans="1:48" s="675" customFormat="1" ht="16.5" hidden="1" thickBot="1">
      <c r="A519" s="755" t="s">
        <v>27</v>
      </c>
      <c r="B519" s="755" t="s">
        <v>104</v>
      </c>
      <c r="C519" s="911">
        <f t="shared" si="175"/>
        <v>0</v>
      </c>
      <c r="D519" s="912">
        <f t="shared" si="175"/>
        <v>0</v>
      </c>
      <c r="E519" s="1197"/>
      <c r="F519" s="1197"/>
      <c r="G519" s="892"/>
      <c r="H519" s="892"/>
      <c r="I519" s="913">
        <f t="shared" si="176"/>
        <v>0</v>
      </c>
      <c r="J519" s="914">
        <f t="shared" si="176"/>
        <v>0</v>
      </c>
      <c r="K519" s="915">
        <f t="shared" si="176"/>
        <v>0</v>
      </c>
      <c r="L519" s="916">
        <f t="shared" si="176"/>
        <v>0</v>
      </c>
      <c r="M519" s="915">
        <f t="shared" si="176"/>
        <v>0</v>
      </c>
      <c r="N519" s="916">
        <f t="shared" si="176"/>
        <v>0</v>
      </c>
      <c r="O519" s="915">
        <f t="shared" si="176"/>
        <v>0</v>
      </c>
      <c r="P519" s="916">
        <f t="shared" si="176"/>
        <v>0</v>
      </c>
      <c r="Q519" s="915">
        <f t="shared" si="176"/>
        <v>0</v>
      </c>
      <c r="R519" s="916">
        <f t="shared" si="176"/>
        <v>0</v>
      </c>
      <c r="S519" s="915">
        <f t="shared" si="176"/>
        <v>0</v>
      </c>
      <c r="T519" s="916">
        <f t="shared" si="176"/>
        <v>0</v>
      </c>
      <c r="U519" s="915">
        <f t="shared" si="176"/>
        <v>0</v>
      </c>
      <c r="V519" s="916">
        <f t="shared" si="176"/>
        <v>0</v>
      </c>
      <c r="W519" s="915">
        <f t="shared" si="176"/>
        <v>0</v>
      </c>
      <c r="X519" s="916">
        <f t="shared" si="176"/>
        <v>0</v>
      </c>
      <c r="Y519" s="915">
        <f t="shared" si="176"/>
        <v>0</v>
      </c>
      <c r="Z519" s="916">
        <f t="shared" si="176"/>
        <v>0</v>
      </c>
      <c r="AA519" s="917">
        <f t="shared" si="176"/>
        <v>0</v>
      </c>
      <c r="AB519" s="918">
        <f t="shared" si="176"/>
        <v>0</v>
      </c>
      <c r="AC519" s="915">
        <f t="shared" si="176"/>
        <v>0</v>
      </c>
      <c r="AD519" s="916">
        <f t="shared" si="176"/>
        <v>0</v>
      </c>
      <c r="AE519" s="915">
        <f t="shared" si="176"/>
        <v>0</v>
      </c>
      <c r="AF519" s="916">
        <f t="shared" si="176"/>
        <v>0</v>
      </c>
      <c r="AG519" s="915">
        <f t="shared" si="176"/>
        <v>0</v>
      </c>
      <c r="AH519" s="916">
        <f t="shared" si="176"/>
        <v>0</v>
      </c>
      <c r="AI519" s="915">
        <f t="shared" si="176"/>
        <v>0</v>
      </c>
      <c r="AJ519" s="916">
        <f t="shared" si="176"/>
        <v>0</v>
      </c>
      <c r="AK519" s="915">
        <f t="shared" si="176"/>
        <v>0</v>
      </c>
      <c r="AL519" s="916">
        <f t="shared" si="176"/>
        <v>0</v>
      </c>
      <c r="AM519" s="915">
        <f t="shared" si="176"/>
        <v>0</v>
      </c>
      <c r="AN519" s="916">
        <f t="shared" si="176"/>
        <v>0</v>
      </c>
      <c r="AO519" s="915">
        <f t="shared" si="176"/>
        <v>0</v>
      </c>
      <c r="AP519" s="916">
        <f t="shared" si="176"/>
        <v>0</v>
      </c>
      <c r="AQ519" s="915">
        <f t="shared" si="176"/>
        <v>0</v>
      </c>
      <c r="AR519" s="916">
        <f t="shared" si="176"/>
        <v>0</v>
      </c>
      <c r="AS519" s="915">
        <f t="shared" si="176"/>
        <v>0</v>
      </c>
      <c r="AT519" s="916">
        <f t="shared" si="176"/>
        <v>0</v>
      </c>
      <c r="AU519" s="915">
        <f t="shared" si="176"/>
        <v>0</v>
      </c>
      <c r="AV519" s="916">
        <f t="shared" si="176"/>
        <v>0</v>
      </c>
    </row>
    <row r="520" spans="1:48" s="675" customFormat="1" ht="16.5" hidden="1" thickBot="1">
      <c r="A520" s="755" t="s">
        <v>46</v>
      </c>
      <c r="B520" s="755" t="s">
        <v>20</v>
      </c>
      <c r="C520" s="911">
        <f t="shared" si="175"/>
        <v>0</v>
      </c>
      <c r="D520" s="912">
        <f t="shared" si="175"/>
        <v>0</v>
      </c>
      <c r="E520" s="1197"/>
      <c r="F520" s="1197"/>
      <c r="G520" s="892"/>
      <c r="H520" s="892"/>
      <c r="I520" s="913">
        <f t="shared" si="176"/>
        <v>0</v>
      </c>
      <c r="J520" s="914">
        <f t="shared" si="176"/>
        <v>0</v>
      </c>
      <c r="K520" s="915">
        <f t="shared" si="176"/>
        <v>0</v>
      </c>
      <c r="L520" s="916">
        <f t="shared" si="176"/>
        <v>0</v>
      </c>
      <c r="M520" s="915">
        <f t="shared" si="176"/>
        <v>0</v>
      </c>
      <c r="N520" s="916">
        <f t="shared" si="176"/>
        <v>0</v>
      </c>
      <c r="O520" s="915">
        <f t="shared" si="176"/>
        <v>0</v>
      </c>
      <c r="P520" s="916">
        <f t="shared" si="176"/>
        <v>0</v>
      </c>
      <c r="Q520" s="915">
        <f t="shared" si="176"/>
        <v>0</v>
      </c>
      <c r="R520" s="916">
        <f t="shared" si="176"/>
        <v>0</v>
      </c>
      <c r="S520" s="915">
        <f t="shared" si="176"/>
        <v>0</v>
      </c>
      <c r="T520" s="916">
        <f t="shared" si="176"/>
        <v>0</v>
      </c>
      <c r="U520" s="915">
        <f t="shared" si="176"/>
        <v>0</v>
      </c>
      <c r="V520" s="916">
        <f t="shared" si="176"/>
        <v>0</v>
      </c>
      <c r="W520" s="915">
        <f t="shared" si="176"/>
        <v>0</v>
      </c>
      <c r="X520" s="916">
        <f t="shared" si="176"/>
        <v>0</v>
      </c>
      <c r="Y520" s="915">
        <f t="shared" si="176"/>
        <v>0</v>
      </c>
      <c r="Z520" s="916">
        <f t="shared" si="176"/>
        <v>0</v>
      </c>
      <c r="AA520" s="917">
        <f t="shared" si="176"/>
        <v>0</v>
      </c>
      <c r="AB520" s="918">
        <f t="shared" si="176"/>
        <v>0</v>
      </c>
      <c r="AC520" s="915">
        <f t="shared" si="176"/>
        <v>0</v>
      </c>
      <c r="AD520" s="916">
        <f t="shared" si="176"/>
        <v>0</v>
      </c>
      <c r="AE520" s="915">
        <f t="shared" si="176"/>
        <v>0</v>
      </c>
      <c r="AF520" s="916">
        <f t="shared" si="176"/>
        <v>0</v>
      </c>
      <c r="AG520" s="915">
        <f t="shared" si="176"/>
        <v>0</v>
      </c>
      <c r="AH520" s="916">
        <f t="shared" si="176"/>
        <v>0</v>
      </c>
      <c r="AI520" s="915">
        <f t="shared" si="176"/>
        <v>0</v>
      </c>
      <c r="AJ520" s="916">
        <f t="shared" si="176"/>
        <v>0</v>
      </c>
      <c r="AK520" s="915">
        <f t="shared" si="176"/>
        <v>0</v>
      </c>
      <c r="AL520" s="916">
        <f t="shared" si="176"/>
        <v>0</v>
      </c>
      <c r="AM520" s="915">
        <f t="shared" si="176"/>
        <v>0</v>
      </c>
      <c r="AN520" s="916">
        <f t="shared" si="176"/>
        <v>0</v>
      </c>
      <c r="AO520" s="915">
        <f t="shared" si="176"/>
        <v>0</v>
      </c>
      <c r="AP520" s="916">
        <f t="shared" si="176"/>
        <v>0</v>
      </c>
      <c r="AQ520" s="915">
        <f t="shared" si="176"/>
        <v>0</v>
      </c>
      <c r="AR520" s="916">
        <f t="shared" si="176"/>
        <v>0</v>
      </c>
      <c r="AS520" s="915">
        <f t="shared" si="176"/>
        <v>0</v>
      </c>
      <c r="AT520" s="916">
        <f t="shared" si="176"/>
        <v>0</v>
      </c>
      <c r="AU520" s="915">
        <f t="shared" si="176"/>
        <v>0</v>
      </c>
      <c r="AV520" s="916">
        <f t="shared" si="176"/>
        <v>0</v>
      </c>
    </row>
    <row r="521" spans="1:48" s="675" customFormat="1" ht="16.5" hidden="1" thickBot="1">
      <c r="A521" s="755" t="s">
        <v>68</v>
      </c>
      <c r="B521" s="760" t="s">
        <v>50</v>
      </c>
      <c r="C521" s="911">
        <f t="shared" si="175"/>
        <v>0</v>
      </c>
      <c r="D521" s="912">
        <f t="shared" si="175"/>
        <v>0</v>
      </c>
      <c r="E521" s="1197"/>
      <c r="F521" s="1197"/>
      <c r="G521" s="892"/>
      <c r="H521" s="892"/>
      <c r="I521" s="913">
        <f t="shared" si="176"/>
        <v>0</v>
      </c>
      <c r="J521" s="914">
        <f t="shared" si="176"/>
        <v>0</v>
      </c>
      <c r="K521" s="915">
        <f t="shared" si="176"/>
        <v>0</v>
      </c>
      <c r="L521" s="916">
        <f t="shared" si="176"/>
        <v>0</v>
      </c>
      <c r="M521" s="915">
        <f t="shared" si="176"/>
        <v>0</v>
      </c>
      <c r="N521" s="916">
        <f t="shared" si="176"/>
        <v>0</v>
      </c>
      <c r="O521" s="915">
        <f t="shared" si="176"/>
        <v>0</v>
      </c>
      <c r="P521" s="916">
        <f t="shared" si="176"/>
        <v>0</v>
      </c>
      <c r="Q521" s="915">
        <f t="shared" si="176"/>
        <v>0</v>
      </c>
      <c r="R521" s="916">
        <f t="shared" si="176"/>
        <v>0</v>
      </c>
      <c r="S521" s="915">
        <f t="shared" si="176"/>
        <v>0</v>
      </c>
      <c r="T521" s="916">
        <f t="shared" si="176"/>
        <v>0</v>
      </c>
      <c r="U521" s="915">
        <f t="shared" si="176"/>
        <v>0</v>
      </c>
      <c r="V521" s="916">
        <f t="shared" si="176"/>
        <v>0</v>
      </c>
      <c r="W521" s="915">
        <f t="shared" si="176"/>
        <v>0</v>
      </c>
      <c r="X521" s="916">
        <f t="shared" ref="X521:AV521" si="177">IF(X62&gt;X215,(100%-X215/X62*100%),IF(X62&lt;X215,(X62/X215*100%-100%),0))</f>
        <v>0</v>
      </c>
      <c r="Y521" s="915">
        <f t="shared" si="177"/>
        <v>0</v>
      </c>
      <c r="Z521" s="916">
        <f t="shared" si="177"/>
        <v>0</v>
      </c>
      <c r="AA521" s="917">
        <f t="shared" si="177"/>
        <v>0</v>
      </c>
      <c r="AB521" s="918">
        <f t="shared" si="177"/>
        <v>0</v>
      </c>
      <c r="AC521" s="915">
        <f t="shared" si="177"/>
        <v>0</v>
      </c>
      <c r="AD521" s="916">
        <f t="shared" si="177"/>
        <v>0</v>
      </c>
      <c r="AE521" s="915">
        <f t="shared" si="177"/>
        <v>0</v>
      </c>
      <c r="AF521" s="916">
        <f t="shared" si="177"/>
        <v>0</v>
      </c>
      <c r="AG521" s="915">
        <f t="shared" si="177"/>
        <v>0</v>
      </c>
      <c r="AH521" s="916">
        <f t="shared" si="177"/>
        <v>0</v>
      </c>
      <c r="AI521" s="915">
        <f t="shared" si="177"/>
        <v>0</v>
      </c>
      <c r="AJ521" s="916">
        <f t="shared" si="177"/>
        <v>0</v>
      </c>
      <c r="AK521" s="915">
        <f t="shared" si="177"/>
        <v>0</v>
      </c>
      <c r="AL521" s="916">
        <f t="shared" si="177"/>
        <v>0</v>
      </c>
      <c r="AM521" s="915">
        <f t="shared" si="177"/>
        <v>0</v>
      </c>
      <c r="AN521" s="916">
        <f t="shared" si="177"/>
        <v>0</v>
      </c>
      <c r="AO521" s="915">
        <f t="shared" si="177"/>
        <v>0</v>
      </c>
      <c r="AP521" s="916">
        <f t="shared" si="177"/>
        <v>0</v>
      </c>
      <c r="AQ521" s="915">
        <f t="shared" si="177"/>
        <v>0</v>
      </c>
      <c r="AR521" s="916">
        <f t="shared" si="177"/>
        <v>0</v>
      </c>
      <c r="AS521" s="915">
        <f t="shared" si="177"/>
        <v>0</v>
      </c>
      <c r="AT521" s="916">
        <f t="shared" si="177"/>
        <v>0</v>
      </c>
      <c r="AU521" s="915">
        <f t="shared" si="177"/>
        <v>0</v>
      </c>
      <c r="AV521" s="916">
        <f t="shared" si="177"/>
        <v>0</v>
      </c>
    </row>
    <row r="522" spans="1:48" s="675" customFormat="1" ht="16.5" hidden="1" thickBot="1">
      <c r="A522" s="749" t="s">
        <v>225</v>
      </c>
      <c r="B522" s="750" t="s">
        <v>226</v>
      </c>
      <c r="C522" s="939">
        <f t="shared" si="175"/>
        <v>0</v>
      </c>
      <c r="D522" s="938">
        <f t="shared" si="175"/>
        <v>0</v>
      </c>
      <c r="E522" s="1197"/>
      <c r="F522" s="1197"/>
      <c r="G522" s="890"/>
      <c r="H522" s="890"/>
      <c r="I522" s="905">
        <f t="shared" ref="I522:AV528" si="178">IF(I63&gt;I216,(100%-I216/I63*100%),IF(I63&lt;I216,(I63/I216*100%-100%),0))</f>
        <v>0</v>
      </c>
      <c r="J522" s="906">
        <f t="shared" si="178"/>
        <v>0</v>
      </c>
      <c r="K522" s="907">
        <f t="shared" si="178"/>
        <v>0</v>
      </c>
      <c r="L522" s="908">
        <f t="shared" si="178"/>
        <v>0</v>
      </c>
      <c r="M522" s="907">
        <f t="shared" si="178"/>
        <v>0</v>
      </c>
      <c r="N522" s="908">
        <f t="shared" si="178"/>
        <v>0</v>
      </c>
      <c r="O522" s="907">
        <f t="shared" si="178"/>
        <v>0</v>
      </c>
      <c r="P522" s="908">
        <f t="shared" si="178"/>
        <v>0</v>
      </c>
      <c r="Q522" s="907">
        <f t="shared" si="178"/>
        <v>0</v>
      </c>
      <c r="R522" s="908">
        <f t="shared" si="178"/>
        <v>0</v>
      </c>
      <c r="S522" s="907">
        <f t="shared" si="178"/>
        <v>0</v>
      </c>
      <c r="T522" s="908">
        <f t="shared" si="178"/>
        <v>0</v>
      </c>
      <c r="U522" s="907">
        <f t="shared" si="178"/>
        <v>0</v>
      </c>
      <c r="V522" s="908">
        <f t="shared" si="178"/>
        <v>0</v>
      </c>
      <c r="W522" s="907">
        <f t="shared" si="178"/>
        <v>0</v>
      </c>
      <c r="X522" s="908">
        <f t="shared" si="178"/>
        <v>0</v>
      </c>
      <c r="Y522" s="907">
        <f t="shared" si="178"/>
        <v>0</v>
      </c>
      <c r="Z522" s="908">
        <f t="shared" si="178"/>
        <v>0</v>
      </c>
      <c r="AA522" s="909">
        <f t="shared" si="178"/>
        <v>0</v>
      </c>
      <c r="AB522" s="910">
        <f t="shared" si="178"/>
        <v>0</v>
      </c>
      <c r="AC522" s="907">
        <f t="shared" si="178"/>
        <v>0</v>
      </c>
      <c r="AD522" s="908">
        <f t="shared" si="178"/>
        <v>0</v>
      </c>
      <c r="AE522" s="907">
        <f t="shared" si="178"/>
        <v>0</v>
      </c>
      <c r="AF522" s="908">
        <f t="shared" si="178"/>
        <v>0</v>
      </c>
      <c r="AG522" s="907">
        <f t="shared" si="178"/>
        <v>0</v>
      </c>
      <c r="AH522" s="908">
        <f t="shared" si="178"/>
        <v>0</v>
      </c>
      <c r="AI522" s="907">
        <f t="shared" si="178"/>
        <v>0</v>
      </c>
      <c r="AJ522" s="908">
        <f t="shared" si="178"/>
        <v>0</v>
      </c>
      <c r="AK522" s="907">
        <f t="shared" si="178"/>
        <v>0</v>
      </c>
      <c r="AL522" s="908">
        <f t="shared" si="178"/>
        <v>0</v>
      </c>
      <c r="AM522" s="907">
        <f t="shared" si="178"/>
        <v>0</v>
      </c>
      <c r="AN522" s="908">
        <f t="shared" si="178"/>
        <v>0</v>
      </c>
      <c r="AO522" s="907">
        <f t="shared" si="178"/>
        <v>0</v>
      </c>
      <c r="AP522" s="908">
        <f t="shared" si="178"/>
        <v>0</v>
      </c>
      <c r="AQ522" s="907">
        <f t="shared" si="178"/>
        <v>0</v>
      </c>
      <c r="AR522" s="908">
        <f t="shared" si="178"/>
        <v>0</v>
      </c>
      <c r="AS522" s="907">
        <f t="shared" si="178"/>
        <v>0</v>
      </c>
      <c r="AT522" s="908">
        <f t="shared" si="178"/>
        <v>0</v>
      </c>
      <c r="AU522" s="907">
        <f t="shared" si="178"/>
        <v>0</v>
      </c>
      <c r="AV522" s="908">
        <f t="shared" si="178"/>
        <v>0</v>
      </c>
    </row>
    <row r="523" spans="1:48" s="675" customFormat="1" ht="16.5" hidden="1" thickBot="1">
      <c r="A523" s="755"/>
      <c r="B523" s="755" t="s">
        <v>36</v>
      </c>
      <c r="C523" s="911">
        <f t="shared" si="175"/>
        <v>0</v>
      </c>
      <c r="D523" s="938">
        <f t="shared" si="175"/>
        <v>0</v>
      </c>
      <c r="E523" s="1197"/>
      <c r="F523" s="1197"/>
      <c r="G523" s="890"/>
      <c r="H523" s="890"/>
      <c r="I523" s="913">
        <f t="shared" si="178"/>
        <v>0</v>
      </c>
      <c r="J523" s="914">
        <f t="shared" si="178"/>
        <v>0</v>
      </c>
      <c r="K523" s="915">
        <f t="shared" si="178"/>
        <v>0</v>
      </c>
      <c r="L523" s="916">
        <f t="shared" si="178"/>
        <v>0</v>
      </c>
      <c r="M523" s="915">
        <f t="shared" si="178"/>
        <v>0</v>
      </c>
      <c r="N523" s="916">
        <f t="shared" si="178"/>
        <v>0</v>
      </c>
      <c r="O523" s="915">
        <f t="shared" si="178"/>
        <v>0</v>
      </c>
      <c r="P523" s="916">
        <f t="shared" si="178"/>
        <v>0</v>
      </c>
      <c r="Q523" s="915">
        <f t="shared" si="178"/>
        <v>0</v>
      </c>
      <c r="R523" s="916">
        <f t="shared" si="178"/>
        <v>0</v>
      </c>
      <c r="S523" s="915">
        <f t="shared" si="178"/>
        <v>0</v>
      </c>
      <c r="T523" s="916">
        <f t="shared" si="178"/>
        <v>0</v>
      </c>
      <c r="U523" s="915">
        <f t="shared" si="178"/>
        <v>0</v>
      </c>
      <c r="V523" s="916">
        <f t="shared" si="178"/>
        <v>0</v>
      </c>
      <c r="W523" s="915">
        <f t="shared" si="178"/>
        <v>0</v>
      </c>
      <c r="X523" s="916">
        <f t="shared" si="178"/>
        <v>0</v>
      </c>
      <c r="Y523" s="915">
        <f t="shared" si="178"/>
        <v>0</v>
      </c>
      <c r="Z523" s="916">
        <f t="shared" si="178"/>
        <v>0</v>
      </c>
      <c r="AA523" s="917">
        <f t="shared" si="178"/>
        <v>0</v>
      </c>
      <c r="AB523" s="918">
        <f t="shared" si="178"/>
        <v>0</v>
      </c>
      <c r="AC523" s="915">
        <f t="shared" si="178"/>
        <v>0</v>
      </c>
      <c r="AD523" s="916">
        <f t="shared" si="178"/>
        <v>0</v>
      </c>
      <c r="AE523" s="915">
        <f t="shared" si="178"/>
        <v>0</v>
      </c>
      <c r="AF523" s="916">
        <f t="shared" si="178"/>
        <v>0</v>
      </c>
      <c r="AG523" s="915">
        <f t="shared" si="178"/>
        <v>0</v>
      </c>
      <c r="AH523" s="916">
        <f t="shared" si="178"/>
        <v>0</v>
      </c>
      <c r="AI523" s="915">
        <f t="shared" si="178"/>
        <v>0</v>
      </c>
      <c r="AJ523" s="916">
        <f t="shared" si="178"/>
        <v>0</v>
      </c>
      <c r="AK523" s="915">
        <f t="shared" si="178"/>
        <v>0</v>
      </c>
      <c r="AL523" s="916">
        <f t="shared" si="178"/>
        <v>0</v>
      </c>
      <c r="AM523" s="915">
        <f t="shared" si="178"/>
        <v>0</v>
      </c>
      <c r="AN523" s="916">
        <f t="shared" si="178"/>
        <v>0</v>
      </c>
      <c r="AO523" s="915">
        <f t="shared" si="178"/>
        <v>0</v>
      </c>
      <c r="AP523" s="916">
        <f t="shared" si="178"/>
        <v>0</v>
      </c>
      <c r="AQ523" s="915">
        <f t="shared" si="178"/>
        <v>0</v>
      </c>
      <c r="AR523" s="916">
        <f t="shared" si="178"/>
        <v>0</v>
      </c>
      <c r="AS523" s="915">
        <f t="shared" si="178"/>
        <v>0</v>
      </c>
      <c r="AT523" s="916">
        <f t="shared" si="178"/>
        <v>0</v>
      </c>
      <c r="AU523" s="915">
        <f t="shared" si="178"/>
        <v>0</v>
      </c>
      <c r="AV523" s="916">
        <f t="shared" si="178"/>
        <v>0</v>
      </c>
    </row>
    <row r="524" spans="1:48" s="675" customFormat="1" ht="16.5" hidden="1" thickBot="1">
      <c r="A524" s="755" t="s">
        <v>37</v>
      </c>
      <c r="B524" s="755" t="s">
        <v>59</v>
      </c>
      <c r="C524" s="911">
        <f t="shared" si="175"/>
        <v>0</v>
      </c>
      <c r="D524" s="912">
        <f t="shared" si="175"/>
        <v>0</v>
      </c>
      <c r="E524" s="1197"/>
      <c r="F524" s="1197"/>
      <c r="G524" s="892"/>
      <c r="H524" s="892"/>
      <c r="I524" s="913">
        <f t="shared" si="178"/>
        <v>0</v>
      </c>
      <c r="J524" s="914">
        <f t="shared" si="178"/>
        <v>0</v>
      </c>
      <c r="K524" s="915">
        <f t="shared" si="178"/>
        <v>0</v>
      </c>
      <c r="L524" s="916">
        <f t="shared" si="178"/>
        <v>0</v>
      </c>
      <c r="M524" s="915">
        <f t="shared" si="178"/>
        <v>0</v>
      </c>
      <c r="N524" s="916">
        <f t="shared" si="178"/>
        <v>0</v>
      </c>
      <c r="O524" s="915">
        <f t="shared" si="178"/>
        <v>0</v>
      </c>
      <c r="P524" s="916">
        <f t="shared" si="178"/>
        <v>0</v>
      </c>
      <c r="Q524" s="915">
        <f t="shared" si="178"/>
        <v>0</v>
      </c>
      <c r="R524" s="916">
        <f t="shared" si="178"/>
        <v>0</v>
      </c>
      <c r="S524" s="915">
        <f t="shared" si="178"/>
        <v>0</v>
      </c>
      <c r="T524" s="916">
        <f t="shared" si="178"/>
        <v>0</v>
      </c>
      <c r="U524" s="915">
        <f t="shared" si="178"/>
        <v>0</v>
      </c>
      <c r="V524" s="916">
        <f t="shared" si="178"/>
        <v>0</v>
      </c>
      <c r="W524" s="915">
        <f t="shared" si="178"/>
        <v>0</v>
      </c>
      <c r="X524" s="916">
        <f t="shared" si="178"/>
        <v>0</v>
      </c>
      <c r="Y524" s="915">
        <f t="shared" si="178"/>
        <v>0</v>
      </c>
      <c r="Z524" s="916">
        <f t="shared" si="178"/>
        <v>0</v>
      </c>
      <c r="AA524" s="917">
        <f t="shared" si="178"/>
        <v>0</v>
      </c>
      <c r="AB524" s="918">
        <f t="shared" si="178"/>
        <v>0</v>
      </c>
      <c r="AC524" s="915">
        <f t="shared" si="178"/>
        <v>0</v>
      </c>
      <c r="AD524" s="916">
        <f t="shared" si="178"/>
        <v>0</v>
      </c>
      <c r="AE524" s="915">
        <f t="shared" si="178"/>
        <v>0</v>
      </c>
      <c r="AF524" s="916">
        <f t="shared" si="178"/>
        <v>0</v>
      </c>
      <c r="AG524" s="915">
        <f t="shared" si="178"/>
        <v>0</v>
      </c>
      <c r="AH524" s="916">
        <f t="shared" si="178"/>
        <v>0</v>
      </c>
      <c r="AI524" s="915">
        <f t="shared" si="178"/>
        <v>0</v>
      </c>
      <c r="AJ524" s="916">
        <f t="shared" si="178"/>
        <v>0</v>
      </c>
      <c r="AK524" s="915">
        <f t="shared" si="178"/>
        <v>0</v>
      </c>
      <c r="AL524" s="916">
        <f t="shared" si="178"/>
        <v>0</v>
      </c>
      <c r="AM524" s="915">
        <f t="shared" si="178"/>
        <v>0</v>
      </c>
      <c r="AN524" s="916">
        <f t="shared" si="178"/>
        <v>0</v>
      </c>
      <c r="AO524" s="915">
        <f t="shared" si="178"/>
        <v>0</v>
      </c>
      <c r="AP524" s="916">
        <f t="shared" si="178"/>
        <v>0</v>
      </c>
      <c r="AQ524" s="915">
        <f t="shared" si="178"/>
        <v>0</v>
      </c>
      <c r="AR524" s="916">
        <f t="shared" si="178"/>
        <v>0</v>
      </c>
      <c r="AS524" s="915">
        <f t="shared" si="178"/>
        <v>0</v>
      </c>
      <c r="AT524" s="916">
        <f t="shared" si="178"/>
        <v>0</v>
      </c>
      <c r="AU524" s="915">
        <f t="shared" si="178"/>
        <v>0</v>
      </c>
      <c r="AV524" s="916">
        <f t="shared" si="178"/>
        <v>0</v>
      </c>
    </row>
    <row r="525" spans="1:48" s="675" customFormat="1" ht="16.5" hidden="1" thickBot="1">
      <c r="A525" s="755" t="s">
        <v>27</v>
      </c>
      <c r="B525" s="755" t="s">
        <v>57</v>
      </c>
      <c r="C525" s="911">
        <f t="shared" si="175"/>
        <v>0</v>
      </c>
      <c r="D525" s="912">
        <f t="shared" si="175"/>
        <v>0</v>
      </c>
      <c r="E525" s="1197"/>
      <c r="F525" s="1197"/>
      <c r="G525" s="892"/>
      <c r="H525" s="892"/>
      <c r="I525" s="913">
        <f t="shared" si="178"/>
        <v>0</v>
      </c>
      <c r="J525" s="914">
        <f t="shared" si="178"/>
        <v>0</v>
      </c>
      <c r="K525" s="915">
        <f t="shared" si="178"/>
        <v>0</v>
      </c>
      <c r="L525" s="916">
        <f t="shared" si="178"/>
        <v>0</v>
      </c>
      <c r="M525" s="915">
        <f t="shared" si="178"/>
        <v>0</v>
      </c>
      <c r="N525" s="916">
        <f t="shared" si="178"/>
        <v>0</v>
      </c>
      <c r="O525" s="915">
        <f t="shared" si="178"/>
        <v>0</v>
      </c>
      <c r="P525" s="916">
        <f t="shared" si="178"/>
        <v>0</v>
      </c>
      <c r="Q525" s="915">
        <f t="shared" si="178"/>
        <v>0</v>
      </c>
      <c r="R525" s="916">
        <f t="shared" si="178"/>
        <v>0</v>
      </c>
      <c r="S525" s="915">
        <f t="shared" si="178"/>
        <v>0</v>
      </c>
      <c r="T525" s="916">
        <f t="shared" si="178"/>
        <v>0</v>
      </c>
      <c r="U525" s="915">
        <f t="shared" si="178"/>
        <v>0</v>
      </c>
      <c r="V525" s="916">
        <f t="shared" si="178"/>
        <v>0</v>
      </c>
      <c r="W525" s="915">
        <f t="shared" si="178"/>
        <v>0</v>
      </c>
      <c r="X525" s="916">
        <f t="shared" si="178"/>
        <v>0</v>
      </c>
      <c r="Y525" s="915">
        <f t="shared" si="178"/>
        <v>0</v>
      </c>
      <c r="Z525" s="916">
        <f t="shared" si="178"/>
        <v>0</v>
      </c>
      <c r="AA525" s="917">
        <f t="shared" si="178"/>
        <v>0</v>
      </c>
      <c r="AB525" s="918">
        <f t="shared" si="178"/>
        <v>0</v>
      </c>
      <c r="AC525" s="915">
        <f t="shared" si="178"/>
        <v>0</v>
      </c>
      <c r="AD525" s="916">
        <f t="shared" si="178"/>
        <v>0</v>
      </c>
      <c r="AE525" s="915">
        <f t="shared" si="178"/>
        <v>0</v>
      </c>
      <c r="AF525" s="916">
        <f t="shared" si="178"/>
        <v>0</v>
      </c>
      <c r="AG525" s="915">
        <f t="shared" si="178"/>
        <v>0</v>
      </c>
      <c r="AH525" s="916">
        <f t="shared" si="178"/>
        <v>0</v>
      </c>
      <c r="AI525" s="915">
        <f t="shared" si="178"/>
        <v>0</v>
      </c>
      <c r="AJ525" s="916">
        <f t="shared" si="178"/>
        <v>0</v>
      </c>
      <c r="AK525" s="915">
        <f t="shared" si="178"/>
        <v>0</v>
      </c>
      <c r="AL525" s="916">
        <f t="shared" si="178"/>
        <v>0</v>
      </c>
      <c r="AM525" s="915">
        <f t="shared" si="178"/>
        <v>0</v>
      </c>
      <c r="AN525" s="916">
        <f t="shared" si="178"/>
        <v>0</v>
      </c>
      <c r="AO525" s="915">
        <f t="shared" si="178"/>
        <v>0</v>
      </c>
      <c r="AP525" s="916">
        <f t="shared" si="178"/>
        <v>0</v>
      </c>
      <c r="AQ525" s="915">
        <f t="shared" si="178"/>
        <v>0</v>
      </c>
      <c r="AR525" s="916">
        <f t="shared" si="178"/>
        <v>0</v>
      </c>
      <c r="AS525" s="915">
        <f t="shared" si="178"/>
        <v>0</v>
      </c>
      <c r="AT525" s="916">
        <f t="shared" si="178"/>
        <v>0</v>
      </c>
      <c r="AU525" s="915">
        <f t="shared" si="178"/>
        <v>0</v>
      </c>
      <c r="AV525" s="916">
        <f t="shared" si="178"/>
        <v>0</v>
      </c>
    </row>
    <row r="526" spans="1:48" s="675" customFormat="1" ht="16.5" hidden="1" thickBot="1">
      <c r="A526" s="755" t="s">
        <v>46</v>
      </c>
      <c r="B526" s="755" t="s">
        <v>99</v>
      </c>
      <c r="C526" s="911">
        <f t="shared" si="175"/>
        <v>0</v>
      </c>
      <c r="D526" s="912">
        <f t="shared" si="175"/>
        <v>0</v>
      </c>
      <c r="E526" s="1197"/>
      <c r="F526" s="1197"/>
      <c r="G526" s="892"/>
      <c r="H526" s="892"/>
      <c r="I526" s="913">
        <f t="shared" si="178"/>
        <v>0</v>
      </c>
      <c r="J526" s="914">
        <f t="shared" si="178"/>
        <v>0</v>
      </c>
      <c r="K526" s="915">
        <f t="shared" si="178"/>
        <v>0</v>
      </c>
      <c r="L526" s="916">
        <f t="shared" si="178"/>
        <v>0</v>
      </c>
      <c r="M526" s="915">
        <f t="shared" si="178"/>
        <v>0</v>
      </c>
      <c r="N526" s="916">
        <f t="shared" si="178"/>
        <v>0</v>
      </c>
      <c r="O526" s="915">
        <f t="shared" si="178"/>
        <v>0</v>
      </c>
      <c r="P526" s="916">
        <f t="shared" si="178"/>
        <v>0</v>
      </c>
      <c r="Q526" s="915">
        <f t="shared" si="178"/>
        <v>0</v>
      </c>
      <c r="R526" s="916">
        <f t="shared" si="178"/>
        <v>0</v>
      </c>
      <c r="S526" s="915">
        <f t="shared" si="178"/>
        <v>0</v>
      </c>
      <c r="T526" s="916">
        <f t="shared" si="178"/>
        <v>0</v>
      </c>
      <c r="U526" s="915">
        <f t="shared" si="178"/>
        <v>0</v>
      </c>
      <c r="V526" s="916">
        <f t="shared" si="178"/>
        <v>0</v>
      </c>
      <c r="W526" s="915">
        <f t="shared" si="178"/>
        <v>0</v>
      </c>
      <c r="X526" s="916">
        <f t="shared" si="178"/>
        <v>0</v>
      </c>
      <c r="Y526" s="915">
        <f t="shared" si="178"/>
        <v>0</v>
      </c>
      <c r="Z526" s="916">
        <f t="shared" si="178"/>
        <v>0</v>
      </c>
      <c r="AA526" s="917">
        <f t="shared" si="178"/>
        <v>0</v>
      </c>
      <c r="AB526" s="918">
        <f t="shared" si="178"/>
        <v>0</v>
      </c>
      <c r="AC526" s="915">
        <f t="shared" si="178"/>
        <v>0</v>
      </c>
      <c r="AD526" s="916">
        <f t="shared" si="178"/>
        <v>0</v>
      </c>
      <c r="AE526" s="915">
        <f t="shared" si="178"/>
        <v>0</v>
      </c>
      <c r="AF526" s="916">
        <f t="shared" si="178"/>
        <v>0</v>
      </c>
      <c r="AG526" s="915">
        <f t="shared" si="178"/>
        <v>0</v>
      </c>
      <c r="AH526" s="916">
        <f t="shared" si="178"/>
        <v>0</v>
      </c>
      <c r="AI526" s="915">
        <f t="shared" si="178"/>
        <v>0</v>
      </c>
      <c r="AJ526" s="916">
        <f t="shared" si="178"/>
        <v>0</v>
      </c>
      <c r="AK526" s="915">
        <f t="shared" si="178"/>
        <v>0</v>
      </c>
      <c r="AL526" s="916">
        <f t="shared" si="178"/>
        <v>0</v>
      </c>
      <c r="AM526" s="915">
        <f t="shared" si="178"/>
        <v>0</v>
      </c>
      <c r="AN526" s="916">
        <f t="shared" si="178"/>
        <v>0</v>
      </c>
      <c r="AO526" s="915">
        <f t="shared" si="178"/>
        <v>0</v>
      </c>
      <c r="AP526" s="916">
        <f t="shared" si="178"/>
        <v>0</v>
      </c>
      <c r="AQ526" s="915">
        <f t="shared" si="178"/>
        <v>0</v>
      </c>
      <c r="AR526" s="916">
        <f t="shared" si="178"/>
        <v>0</v>
      </c>
      <c r="AS526" s="915">
        <f t="shared" si="178"/>
        <v>0</v>
      </c>
      <c r="AT526" s="916">
        <f t="shared" si="178"/>
        <v>0</v>
      </c>
      <c r="AU526" s="915">
        <f t="shared" si="178"/>
        <v>0</v>
      </c>
      <c r="AV526" s="916">
        <f t="shared" si="178"/>
        <v>0</v>
      </c>
    </row>
    <row r="527" spans="1:48" s="675" customFormat="1" ht="16.5" hidden="1" thickBot="1">
      <c r="A527" s="755" t="s">
        <v>68</v>
      </c>
      <c r="B527" s="755" t="s">
        <v>83</v>
      </c>
      <c r="C527" s="911">
        <f t="shared" si="175"/>
        <v>0</v>
      </c>
      <c r="D527" s="912">
        <f t="shared" si="175"/>
        <v>0</v>
      </c>
      <c r="E527" s="1197"/>
      <c r="F527" s="1197"/>
      <c r="G527" s="892"/>
      <c r="H527" s="892"/>
      <c r="I527" s="913">
        <f t="shared" si="178"/>
        <v>0</v>
      </c>
      <c r="J527" s="914">
        <f t="shared" si="178"/>
        <v>0</v>
      </c>
      <c r="K527" s="915">
        <f t="shared" si="178"/>
        <v>0</v>
      </c>
      <c r="L527" s="916">
        <f t="shared" si="178"/>
        <v>0</v>
      </c>
      <c r="M527" s="915">
        <f t="shared" si="178"/>
        <v>0</v>
      </c>
      <c r="N527" s="916">
        <f t="shared" si="178"/>
        <v>0</v>
      </c>
      <c r="O527" s="915">
        <f t="shared" si="178"/>
        <v>0</v>
      </c>
      <c r="P527" s="916">
        <f t="shared" si="178"/>
        <v>0</v>
      </c>
      <c r="Q527" s="915">
        <f t="shared" si="178"/>
        <v>0</v>
      </c>
      <c r="R527" s="916">
        <f t="shared" si="178"/>
        <v>0</v>
      </c>
      <c r="S527" s="915">
        <f t="shared" si="178"/>
        <v>0</v>
      </c>
      <c r="T527" s="916">
        <f t="shared" si="178"/>
        <v>0</v>
      </c>
      <c r="U527" s="915">
        <f t="shared" si="178"/>
        <v>0</v>
      </c>
      <c r="V527" s="916">
        <f t="shared" si="178"/>
        <v>0</v>
      </c>
      <c r="W527" s="915">
        <f t="shared" si="178"/>
        <v>0</v>
      </c>
      <c r="X527" s="916">
        <f t="shared" si="178"/>
        <v>0</v>
      </c>
      <c r="Y527" s="915">
        <f t="shared" si="178"/>
        <v>0</v>
      </c>
      <c r="Z527" s="916">
        <f t="shared" si="178"/>
        <v>0</v>
      </c>
      <c r="AA527" s="917">
        <f t="shared" si="178"/>
        <v>0</v>
      </c>
      <c r="AB527" s="918">
        <f t="shared" si="178"/>
        <v>0</v>
      </c>
      <c r="AC527" s="915">
        <f t="shared" si="178"/>
        <v>0</v>
      </c>
      <c r="AD527" s="916">
        <f t="shared" si="178"/>
        <v>0</v>
      </c>
      <c r="AE527" s="915">
        <f t="shared" si="178"/>
        <v>0</v>
      </c>
      <c r="AF527" s="916">
        <f t="shared" si="178"/>
        <v>0</v>
      </c>
      <c r="AG527" s="915">
        <f t="shared" si="178"/>
        <v>0</v>
      </c>
      <c r="AH527" s="916">
        <f t="shared" si="178"/>
        <v>0</v>
      </c>
      <c r="AI527" s="915">
        <f t="shared" si="178"/>
        <v>0</v>
      </c>
      <c r="AJ527" s="916">
        <f t="shared" si="178"/>
        <v>0</v>
      </c>
      <c r="AK527" s="915">
        <f t="shared" si="178"/>
        <v>0</v>
      </c>
      <c r="AL527" s="916">
        <f t="shared" si="178"/>
        <v>0</v>
      </c>
      <c r="AM527" s="915">
        <f t="shared" si="178"/>
        <v>0</v>
      </c>
      <c r="AN527" s="916">
        <f t="shared" si="178"/>
        <v>0</v>
      </c>
      <c r="AO527" s="915">
        <f t="shared" si="178"/>
        <v>0</v>
      </c>
      <c r="AP527" s="916">
        <f t="shared" si="178"/>
        <v>0</v>
      </c>
      <c r="AQ527" s="915">
        <f t="shared" si="178"/>
        <v>0</v>
      </c>
      <c r="AR527" s="916">
        <f t="shared" si="178"/>
        <v>0</v>
      </c>
      <c r="AS527" s="915">
        <f t="shared" si="178"/>
        <v>0</v>
      </c>
      <c r="AT527" s="916">
        <f t="shared" si="178"/>
        <v>0</v>
      </c>
      <c r="AU527" s="915">
        <f t="shared" si="178"/>
        <v>0</v>
      </c>
      <c r="AV527" s="916">
        <f t="shared" si="178"/>
        <v>0</v>
      </c>
    </row>
    <row r="528" spans="1:48" s="675" customFormat="1" ht="16.5" hidden="1" thickBot="1">
      <c r="A528" s="755" t="s">
        <v>4</v>
      </c>
      <c r="B528" s="755" t="s">
        <v>7</v>
      </c>
      <c r="C528" s="911">
        <f t="shared" si="175"/>
        <v>0</v>
      </c>
      <c r="D528" s="912">
        <f t="shared" si="175"/>
        <v>0</v>
      </c>
      <c r="E528" s="1197"/>
      <c r="F528" s="1197"/>
      <c r="G528" s="892"/>
      <c r="H528" s="892"/>
      <c r="I528" s="913">
        <f t="shared" si="178"/>
        <v>0</v>
      </c>
      <c r="J528" s="914">
        <f t="shared" si="178"/>
        <v>0</v>
      </c>
      <c r="K528" s="915">
        <f t="shared" si="178"/>
        <v>0</v>
      </c>
      <c r="L528" s="916">
        <f t="shared" si="178"/>
        <v>0</v>
      </c>
      <c r="M528" s="915">
        <f t="shared" si="178"/>
        <v>0</v>
      </c>
      <c r="N528" s="916">
        <f t="shared" si="178"/>
        <v>0</v>
      </c>
      <c r="O528" s="915">
        <f t="shared" si="178"/>
        <v>0</v>
      </c>
      <c r="P528" s="916">
        <f t="shared" si="178"/>
        <v>0</v>
      </c>
      <c r="Q528" s="915">
        <f t="shared" si="178"/>
        <v>0</v>
      </c>
      <c r="R528" s="916">
        <f t="shared" si="178"/>
        <v>0</v>
      </c>
      <c r="S528" s="915">
        <f t="shared" si="178"/>
        <v>0</v>
      </c>
      <c r="T528" s="916">
        <f t="shared" si="178"/>
        <v>0</v>
      </c>
      <c r="U528" s="915">
        <f t="shared" si="178"/>
        <v>0</v>
      </c>
      <c r="V528" s="916">
        <f t="shared" si="178"/>
        <v>0</v>
      </c>
      <c r="W528" s="915">
        <f t="shared" si="178"/>
        <v>0</v>
      </c>
      <c r="X528" s="916">
        <f t="shared" ref="X528:AV528" si="179">IF(X69&gt;X222,(100%-X222/X69*100%),IF(X69&lt;X222,(X69/X222*100%-100%),0))</f>
        <v>0</v>
      </c>
      <c r="Y528" s="915">
        <f t="shared" si="179"/>
        <v>0</v>
      </c>
      <c r="Z528" s="916">
        <f t="shared" si="179"/>
        <v>0</v>
      </c>
      <c r="AA528" s="917">
        <f t="shared" si="179"/>
        <v>0</v>
      </c>
      <c r="AB528" s="918">
        <f t="shared" si="179"/>
        <v>0</v>
      </c>
      <c r="AC528" s="915">
        <f t="shared" si="179"/>
        <v>0</v>
      </c>
      <c r="AD528" s="916">
        <f t="shared" si="179"/>
        <v>0</v>
      </c>
      <c r="AE528" s="915">
        <f t="shared" si="179"/>
        <v>0</v>
      </c>
      <c r="AF528" s="916">
        <f t="shared" si="179"/>
        <v>0</v>
      </c>
      <c r="AG528" s="915">
        <f t="shared" si="179"/>
        <v>0</v>
      </c>
      <c r="AH528" s="916">
        <f t="shared" si="179"/>
        <v>0</v>
      </c>
      <c r="AI528" s="915">
        <f t="shared" si="179"/>
        <v>0</v>
      </c>
      <c r="AJ528" s="916">
        <f t="shared" si="179"/>
        <v>0</v>
      </c>
      <c r="AK528" s="915">
        <f t="shared" si="179"/>
        <v>0</v>
      </c>
      <c r="AL528" s="916">
        <f t="shared" si="179"/>
        <v>0</v>
      </c>
      <c r="AM528" s="915">
        <f t="shared" si="179"/>
        <v>0</v>
      </c>
      <c r="AN528" s="916">
        <f t="shared" si="179"/>
        <v>0</v>
      </c>
      <c r="AO528" s="915">
        <f t="shared" si="179"/>
        <v>0</v>
      </c>
      <c r="AP528" s="916">
        <f t="shared" si="179"/>
        <v>0</v>
      </c>
      <c r="AQ528" s="915">
        <f t="shared" si="179"/>
        <v>0</v>
      </c>
      <c r="AR528" s="916">
        <f t="shared" si="179"/>
        <v>0</v>
      </c>
      <c r="AS528" s="915">
        <f t="shared" si="179"/>
        <v>0</v>
      </c>
      <c r="AT528" s="916">
        <f t="shared" si="179"/>
        <v>0</v>
      </c>
      <c r="AU528" s="915">
        <f t="shared" si="179"/>
        <v>0</v>
      </c>
      <c r="AV528" s="916">
        <f t="shared" si="179"/>
        <v>0</v>
      </c>
    </row>
    <row r="529" spans="1:48" s="675" customFormat="1" ht="16.5" hidden="1" thickBot="1">
      <c r="A529" s="755" t="s">
        <v>108</v>
      </c>
      <c r="B529" s="760" t="s">
        <v>8</v>
      </c>
      <c r="C529" s="911">
        <f t="shared" si="175"/>
        <v>0</v>
      </c>
      <c r="D529" s="912">
        <f t="shared" si="175"/>
        <v>0</v>
      </c>
      <c r="E529" s="1197"/>
      <c r="F529" s="1197"/>
      <c r="G529" s="892"/>
      <c r="H529" s="892"/>
      <c r="I529" s="913">
        <f t="shared" ref="I529:AV535" si="180">IF(I70&gt;I223,(100%-I223/I70*100%),IF(I70&lt;I223,(I70/I223*100%-100%),0))</f>
        <v>0</v>
      </c>
      <c r="J529" s="914">
        <f t="shared" si="180"/>
        <v>0</v>
      </c>
      <c r="K529" s="915">
        <f t="shared" si="180"/>
        <v>0</v>
      </c>
      <c r="L529" s="916">
        <f t="shared" si="180"/>
        <v>0</v>
      </c>
      <c r="M529" s="915">
        <f t="shared" si="180"/>
        <v>0</v>
      </c>
      <c r="N529" s="916">
        <f t="shared" si="180"/>
        <v>0</v>
      </c>
      <c r="O529" s="915">
        <f t="shared" si="180"/>
        <v>0</v>
      </c>
      <c r="P529" s="916">
        <f t="shared" si="180"/>
        <v>0</v>
      </c>
      <c r="Q529" s="915">
        <f t="shared" si="180"/>
        <v>0</v>
      </c>
      <c r="R529" s="916">
        <f t="shared" si="180"/>
        <v>0</v>
      </c>
      <c r="S529" s="915">
        <f t="shared" si="180"/>
        <v>0</v>
      </c>
      <c r="T529" s="916">
        <f t="shared" si="180"/>
        <v>0</v>
      </c>
      <c r="U529" s="915">
        <f t="shared" si="180"/>
        <v>0</v>
      </c>
      <c r="V529" s="916">
        <f t="shared" si="180"/>
        <v>0</v>
      </c>
      <c r="W529" s="915">
        <f t="shared" si="180"/>
        <v>0</v>
      </c>
      <c r="X529" s="916">
        <f t="shared" si="180"/>
        <v>0</v>
      </c>
      <c r="Y529" s="915">
        <f t="shared" si="180"/>
        <v>0</v>
      </c>
      <c r="Z529" s="916">
        <f t="shared" si="180"/>
        <v>0</v>
      </c>
      <c r="AA529" s="917">
        <f t="shared" si="180"/>
        <v>0</v>
      </c>
      <c r="AB529" s="918">
        <f t="shared" si="180"/>
        <v>0</v>
      </c>
      <c r="AC529" s="915">
        <f t="shared" si="180"/>
        <v>0</v>
      </c>
      <c r="AD529" s="916">
        <f t="shared" si="180"/>
        <v>0</v>
      </c>
      <c r="AE529" s="915">
        <f t="shared" si="180"/>
        <v>0</v>
      </c>
      <c r="AF529" s="916">
        <f t="shared" si="180"/>
        <v>0</v>
      </c>
      <c r="AG529" s="915">
        <f t="shared" si="180"/>
        <v>0</v>
      </c>
      <c r="AH529" s="916">
        <f t="shared" si="180"/>
        <v>0</v>
      </c>
      <c r="AI529" s="915">
        <f t="shared" si="180"/>
        <v>0</v>
      </c>
      <c r="AJ529" s="916">
        <f t="shared" si="180"/>
        <v>0</v>
      </c>
      <c r="AK529" s="915">
        <f t="shared" si="180"/>
        <v>0</v>
      </c>
      <c r="AL529" s="916">
        <f t="shared" si="180"/>
        <v>0</v>
      </c>
      <c r="AM529" s="915">
        <f t="shared" si="180"/>
        <v>0</v>
      </c>
      <c r="AN529" s="916">
        <f t="shared" si="180"/>
        <v>0</v>
      </c>
      <c r="AO529" s="915">
        <f t="shared" si="180"/>
        <v>0</v>
      </c>
      <c r="AP529" s="916">
        <f t="shared" si="180"/>
        <v>0</v>
      </c>
      <c r="AQ529" s="915">
        <f t="shared" si="180"/>
        <v>0</v>
      </c>
      <c r="AR529" s="916">
        <f t="shared" si="180"/>
        <v>0</v>
      </c>
      <c r="AS529" s="915">
        <f t="shared" si="180"/>
        <v>0</v>
      </c>
      <c r="AT529" s="916">
        <f t="shared" si="180"/>
        <v>0</v>
      </c>
      <c r="AU529" s="915">
        <f t="shared" si="180"/>
        <v>0</v>
      </c>
      <c r="AV529" s="916">
        <f t="shared" si="180"/>
        <v>0</v>
      </c>
    </row>
    <row r="530" spans="1:48" s="675" customFormat="1" ht="16.5" hidden="1" thickBot="1">
      <c r="A530" s="749" t="s">
        <v>227</v>
      </c>
      <c r="B530" s="750" t="s">
        <v>228</v>
      </c>
      <c r="C530" s="939">
        <f t="shared" si="175"/>
        <v>0</v>
      </c>
      <c r="D530" s="938">
        <f t="shared" si="175"/>
        <v>0</v>
      </c>
      <c r="E530" s="1197"/>
      <c r="F530" s="1197"/>
      <c r="G530" s="890"/>
      <c r="H530" s="890"/>
      <c r="I530" s="905">
        <f t="shared" si="180"/>
        <v>0</v>
      </c>
      <c r="J530" s="906">
        <f t="shared" si="180"/>
        <v>0</v>
      </c>
      <c r="K530" s="907">
        <f t="shared" si="180"/>
        <v>0</v>
      </c>
      <c r="L530" s="908">
        <f t="shared" si="180"/>
        <v>0</v>
      </c>
      <c r="M530" s="907">
        <f t="shared" si="180"/>
        <v>0</v>
      </c>
      <c r="N530" s="908">
        <f t="shared" si="180"/>
        <v>0</v>
      </c>
      <c r="O530" s="907">
        <f t="shared" si="180"/>
        <v>0</v>
      </c>
      <c r="P530" s="908">
        <f t="shared" si="180"/>
        <v>0</v>
      </c>
      <c r="Q530" s="907">
        <f t="shared" si="180"/>
        <v>0</v>
      </c>
      <c r="R530" s="908">
        <f t="shared" si="180"/>
        <v>0</v>
      </c>
      <c r="S530" s="907">
        <f t="shared" si="180"/>
        <v>0</v>
      </c>
      <c r="T530" s="908">
        <f t="shared" si="180"/>
        <v>0</v>
      </c>
      <c r="U530" s="907">
        <f t="shared" si="180"/>
        <v>0</v>
      </c>
      <c r="V530" s="908">
        <f t="shared" si="180"/>
        <v>0</v>
      </c>
      <c r="W530" s="907">
        <f t="shared" si="180"/>
        <v>0</v>
      </c>
      <c r="X530" s="908">
        <f t="shared" si="180"/>
        <v>0</v>
      </c>
      <c r="Y530" s="907">
        <f t="shared" si="180"/>
        <v>0</v>
      </c>
      <c r="Z530" s="908">
        <f t="shared" si="180"/>
        <v>0</v>
      </c>
      <c r="AA530" s="909">
        <f t="shared" si="180"/>
        <v>0</v>
      </c>
      <c r="AB530" s="910">
        <f t="shared" si="180"/>
        <v>0</v>
      </c>
      <c r="AC530" s="907">
        <f t="shared" si="180"/>
        <v>0</v>
      </c>
      <c r="AD530" s="908">
        <f t="shared" si="180"/>
        <v>0</v>
      </c>
      <c r="AE530" s="907">
        <f t="shared" si="180"/>
        <v>0</v>
      </c>
      <c r="AF530" s="908">
        <f t="shared" si="180"/>
        <v>0</v>
      </c>
      <c r="AG530" s="907">
        <f t="shared" si="180"/>
        <v>0</v>
      </c>
      <c r="AH530" s="908">
        <f t="shared" si="180"/>
        <v>0</v>
      </c>
      <c r="AI530" s="907">
        <f t="shared" si="180"/>
        <v>0</v>
      </c>
      <c r="AJ530" s="908">
        <f t="shared" si="180"/>
        <v>0</v>
      </c>
      <c r="AK530" s="907">
        <f t="shared" si="180"/>
        <v>0</v>
      </c>
      <c r="AL530" s="908">
        <f t="shared" si="180"/>
        <v>0</v>
      </c>
      <c r="AM530" s="907">
        <f t="shared" si="180"/>
        <v>0</v>
      </c>
      <c r="AN530" s="908">
        <f t="shared" si="180"/>
        <v>0</v>
      </c>
      <c r="AO530" s="907">
        <f t="shared" si="180"/>
        <v>0</v>
      </c>
      <c r="AP530" s="908">
        <f t="shared" si="180"/>
        <v>0</v>
      </c>
      <c r="AQ530" s="907">
        <f t="shared" si="180"/>
        <v>0</v>
      </c>
      <c r="AR530" s="908">
        <f t="shared" si="180"/>
        <v>0</v>
      </c>
      <c r="AS530" s="907">
        <f t="shared" si="180"/>
        <v>0</v>
      </c>
      <c r="AT530" s="908">
        <f t="shared" si="180"/>
        <v>0</v>
      </c>
      <c r="AU530" s="907">
        <f t="shared" si="180"/>
        <v>0</v>
      </c>
      <c r="AV530" s="908">
        <f t="shared" si="180"/>
        <v>0</v>
      </c>
    </row>
    <row r="531" spans="1:48" s="675" customFormat="1" ht="16.5" hidden="1" thickBot="1">
      <c r="A531" s="755"/>
      <c r="B531" s="755" t="s">
        <v>36</v>
      </c>
      <c r="C531" s="911">
        <f t="shared" ref="C531:D546" si="181">IF(C72&gt;C225,(100%-C225/C72*100%),IF(C72&lt;C225,(C72/C225*100%-100%),0))</f>
        <v>0</v>
      </c>
      <c r="D531" s="938">
        <f t="shared" si="181"/>
        <v>0</v>
      </c>
      <c r="E531" s="1197"/>
      <c r="F531" s="1197"/>
      <c r="G531" s="890"/>
      <c r="H531" s="890"/>
      <c r="I531" s="913">
        <f t="shared" si="180"/>
        <v>0</v>
      </c>
      <c r="J531" s="914">
        <f t="shared" si="180"/>
        <v>0</v>
      </c>
      <c r="K531" s="915">
        <f t="shared" si="180"/>
        <v>0</v>
      </c>
      <c r="L531" s="916">
        <f t="shared" si="180"/>
        <v>0</v>
      </c>
      <c r="M531" s="915">
        <f t="shared" si="180"/>
        <v>0</v>
      </c>
      <c r="N531" s="916">
        <f t="shared" si="180"/>
        <v>0</v>
      </c>
      <c r="O531" s="915">
        <f t="shared" si="180"/>
        <v>0</v>
      </c>
      <c r="P531" s="916">
        <f t="shared" si="180"/>
        <v>0</v>
      </c>
      <c r="Q531" s="915">
        <f t="shared" si="180"/>
        <v>0</v>
      </c>
      <c r="R531" s="916">
        <f t="shared" si="180"/>
        <v>0</v>
      </c>
      <c r="S531" s="915">
        <f t="shared" si="180"/>
        <v>0</v>
      </c>
      <c r="T531" s="916">
        <f t="shared" si="180"/>
        <v>0</v>
      </c>
      <c r="U531" s="915">
        <f t="shared" si="180"/>
        <v>0</v>
      </c>
      <c r="V531" s="916">
        <f t="shared" si="180"/>
        <v>0</v>
      </c>
      <c r="W531" s="915">
        <f t="shared" si="180"/>
        <v>0</v>
      </c>
      <c r="X531" s="916">
        <f t="shared" si="180"/>
        <v>0</v>
      </c>
      <c r="Y531" s="915">
        <f t="shared" si="180"/>
        <v>0</v>
      </c>
      <c r="Z531" s="916">
        <f t="shared" si="180"/>
        <v>0</v>
      </c>
      <c r="AA531" s="917">
        <f t="shared" si="180"/>
        <v>0</v>
      </c>
      <c r="AB531" s="918">
        <f t="shared" si="180"/>
        <v>0</v>
      </c>
      <c r="AC531" s="915">
        <f t="shared" si="180"/>
        <v>0</v>
      </c>
      <c r="AD531" s="916">
        <f t="shared" si="180"/>
        <v>0</v>
      </c>
      <c r="AE531" s="915">
        <f t="shared" si="180"/>
        <v>0</v>
      </c>
      <c r="AF531" s="916">
        <f t="shared" si="180"/>
        <v>0</v>
      </c>
      <c r="AG531" s="915">
        <f t="shared" si="180"/>
        <v>0</v>
      </c>
      <c r="AH531" s="916">
        <f t="shared" si="180"/>
        <v>0</v>
      </c>
      <c r="AI531" s="915">
        <f t="shared" si="180"/>
        <v>0</v>
      </c>
      <c r="AJ531" s="916">
        <f t="shared" si="180"/>
        <v>0</v>
      </c>
      <c r="AK531" s="915">
        <f t="shared" si="180"/>
        <v>0</v>
      </c>
      <c r="AL531" s="916">
        <f t="shared" si="180"/>
        <v>0</v>
      </c>
      <c r="AM531" s="915">
        <f t="shared" si="180"/>
        <v>0</v>
      </c>
      <c r="AN531" s="916">
        <f t="shared" si="180"/>
        <v>0</v>
      </c>
      <c r="AO531" s="915">
        <f t="shared" si="180"/>
        <v>0</v>
      </c>
      <c r="AP531" s="916">
        <f t="shared" si="180"/>
        <v>0</v>
      </c>
      <c r="AQ531" s="915">
        <f t="shared" si="180"/>
        <v>0</v>
      </c>
      <c r="AR531" s="916">
        <f t="shared" si="180"/>
        <v>0</v>
      </c>
      <c r="AS531" s="915">
        <f t="shared" si="180"/>
        <v>0</v>
      </c>
      <c r="AT531" s="916">
        <f t="shared" si="180"/>
        <v>0</v>
      </c>
      <c r="AU531" s="915">
        <f t="shared" si="180"/>
        <v>0</v>
      </c>
      <c r="AV531" s="916">
        <f t="shared" si="180"/>
        <v>0</v>
      </c>
    </row>
    <row r="532" spans="1:48" s="675" customFormat="1" ht="16.5" hidden="1" thickBot="1">
      <c r="A532" s="755" t="s">
        <v>37</v>
      </c>
      <c r="B532" s="755" t="s">
        <v>47</v>
      </c>
      <c r="C532" s="911">
        <f t="shared" si="181"/>
        <v>0</v>
      </c>
      <c r="D532" s="912">
        <f t="shared" si="181"/>
        <v>0</v>
      </c>
      <c r="E532" s="1197"/>
      <c r="F532" s="1197"/>
      <c r="G532" s="892"/>
      <c r="H532" s="892"/>
      <c r="I532" s="913">
        <f t="shared" si="180"/>
        <v>0</v>
      </c>
      <c r="J532" s="914">
        <f t="shared" si="180"/>
        <v>0</v>
      </c>
      <c r="K532" s="915">
        <f t="shared" si="180"/>
        <v>0</v>
      </c>
      <c r="L532" s="916">
        <f t="shared" si="180"/>
        <v>0</v>
      </c>
      <c r="M532" s="915">
        <f t="shared" si="180"/>
        <v>0</v>
      </c>
      <c r="N532" s="916">
        <f t="shared" si="180"/>
        <v>0</v>
      </c>
      <c r="O532" s="915">
        <f t="shared" si="180"/>
        <v>0</v>
      </c>
      <c r="P532" s="916">
        <f t="shared" si="180"/>
        <v>0</v>
      </c>
      <c r="Q532" s="915">
        <f t="shared" si="180"/>
        <v>0</v>
      </c>
      <c r="R532" s="916">
        <f t="shared" si="180"/>
        <v>0</v>
      </c>
      <c r="S532" s="915">
        <f t="shared" si="180"/>
        <v>0</v>
      </c>
      <c r="T532" s="916">
        <f t="shared" si="180"/>
        <v>0</v>
      </c>
      <c r="U532" s="915">
        <f t="shared" si="180"/>
        <v>0</v>
      </c>
      <c r="V532" s="916">
        <f t="shared" si="180"/>
        <v>0</v>
      </c>
      <c r="W532" s="915">
        <f t="shared" si="180"/>
        <v>0</v>
      </c>
      <c r="X532" s="916">
        <f t="shared" si="180"/>
        <v>0</v>
      </c>
      <c r="Y532" s="915">
        <f t="shared" si="180"/>
        <v>0</v>
      </c>
      <c r="Z532" s="916">
        <f t="shared" si="180"/>
        <v>0</v>
      </c>
      <c r="AA532" s="917">
        <f t="shared" si="180"/>
        <v>0</v>
      </c>
      <c r="AB532" s="918">
        <f t="shared" si="180"/>
        <v>0</v>
      </c>
      <c r="AC532" s="915">
        <f t="shared" si="180"/>
        <v>0</v>
      </c>
      <c r="AD532" s="916">
        <f t="shared" si="180"/>
        <v>0</v>
      </c>
      <c r="AE532" s="915">
        <f t="shared" si="180"/>
        <v>0</v>
      </c>
      <c r="AF532" s="916">
        <f t="shared" si="180"/>
        <v>0</v>
      </c>
      <c r="AG532" s="915">
        <f t="shared" si="180"/>
        <v>0</v>
      </c>
      <c r="AH532" s="916">
        <f t="shared" si="180"/>
        <v>0</v>
      </c>
      <c r="AI532" s="915">
        <f t="shared" si="180"/>
        <v>0</v>
      </c>
      <c r="AJ532" s="916">
        <f t="shared" si="180"/>
        <v>0</v>
      </c>
      <c r="AK532" s="915">
        <f t="shared" si="180"/>
        <v>0</v>
      </c>
      <c r="AL532" s="916">
        <f t="shared" si="180"/>
        <v>0</v>
      </c>
      <c r="AM532" s="915">
        <f t="shared" si="180"/>
        <v>0</v>
      </c>
      <c r="AN532" s="916">
        <f t="shared" si="180"/>
        <v>0</v>
      </c>
      <c r="AO532" s="915">
        <f t="shared" si="180"/>
        <v>0</v>
      </c>
      <c r="AP532" s="916">
        <f t="shared" si="180"/>
        <v>0</v>
      </c>
      <c r="AQ532" s="915">
        <f t="shared" si="180"/>
        <v>0</v>
      </c>
      <c r="AR532" s="916">
        <f t="shared" si="180"/>
        <v>0</v>
      </c>
      <c r="AS532" s="915">
        <f t="shared" si="180"/>
        <v>0</v>
      </c>
      <c r="AT532" s="916">
        <f t="shared" si="180"/>
        <v>0</v>
      </c>
      <c r="AU532" s="915">
        <f t="shared" si="180"/>
        <v>0</v>
      </c>
      <c r="AV532" s="916">
        <f t="shared" si="180"/>
        <v>0</v>
      </c>
    </row>
    <row r="533" spans="1:48" s="675" customFormat="1" ht="16.5" hidden="1" thickBot="1">
      <c r="A533" s="755" t="s">
        <v>27</v>
      </c>
      <c r="B533" s="755" t="s">
        <v>92</v>
      </c>
      <c r="C533" s="911">
        <f t="shared" si="181"/>
        <v>0</v>
      </c>
      <c r="D533" s="912">
        <f t="shared" si="181"/>
        <v>0</v>
      </c>
      <c r="E533" s="1197"/>
      <c r="F533" s="1197"/>
      <c r="G533" s="892"/>
      <c r="H533" s="892"/>
      <c r="I533" s="913">
        <f t="shared" si="180"/>
        <v>0</v>
      </c>
      <c r="J533" s="914">
        <f t="shared" si="180"/>
        <v>0</v>
      </c>
      <c r="K533" s="915">
        <f t="shared" si="180"/>
        <v>0</v>
      </c>
      <c r="L533" s="916">
        <f t="shared" si="180"/>
        <v>0</v>
      </c>
      <c r="M533" s="915">
        <f t="shared" si="180"/>
        <v>0</v>
      </c>
      <c r="N533" s="916">
        <f t="shared" si="180"/>
        <v>0</v>
      </c>
      <c r="O533" s="915">
        <f t="shared" si="180"/>
        <v>0</v>
      </c>
      <c r="P533" s="916">
        <f t="shared" si="180"/>
        <v>0</v>
      </c>
      <c r="Q533" s="915">
        <f t="shared" si="180"/>
        <v>0</v>
      </c>
      <c r="R533" s="916">
        <f t="shared" si="180"/>
        <v>0</v>
      </c>
      <c r="S533" s="915">
        <f t="shared" si="180"/>
        <v>0</v>
      </c>
      <c r="T533" s="916">
        <f t="shared" si="180"/>
        <v>0</v>
      </c>
      <c r="U533" s="915">
        <f t="shared" si="180"/>
        <v>0</v>
      </c>
      <c r="V533" s="916">
        <f t="shared" si="180"/>
        <v>0</v>
      </c>
      <c r="W533" s="915">
        <f t="shared" si="180"/>
        <v>0</v>
      </c>
      <c r="X533" s="916">
        <f t="shared" si="180"/>
        <v>0</v>
      </c>
      <c r="Y533" s="915">
        <f t="shared" si="180"/>
        <v>0</v>
      </c>
      <c r="Z533" s="916">
        <f t="shared" si="180"/>
        <v>0</v>
      </c>
      <c r="AA533" s="917">
        <f t="shared" si="180"/>
        <v>0</v>
      </c>
      <c r="AB533" s="918">
        <f t="shared" si="180"/>
        <v>0</v>
      </c>
      <c r="AC533" s="915">
        <f t="shared" si="180"/>
        <v>0</v>
      </c>
      <c r="AD533" s="916">
        <f t="shared" si="180"/>
        <v>0</v>
      </c>
      <c r="AE533" s="915">
        <f t="shared" si="180"/>
        <v>0</v>
      </c>
      <c r="AF533" s="916">
        <f t="shared" si="180"/>
        <v>0</v>
      </c>
      <c r="AG533" s="915">
        <f t="shared" si="180"/>
        <v>0</v>
      </c>
      <c r="AH533" s="916">
        <f t="shared" si="180"/>
        <v>0</v>
      </c>
      <c r="AI533" s="915">
        <f t="shared" si="180"/>
        <v>0</v>
      </c>
      <c r="AJ533" s="916">
        <f t="shared" si="180"/>
        <v>0</v>
      </c>
      <c r="AK533" s="915">
        <f t="shared" si="180"/>
        <v>0</v>
      </c>
      <c r="AL533" s="916">
        <f t="shared" si="180"/>
        <v>0</v>
      </c>
      <c r="AM533" s="915">
        <f t="shared" si="180"/>
        <v>0</v>
      </c>
      <c r="AN533" s="916">
        <f t="shared" si="180"/>
        <v>0</v>
      </c>
      <c r="AO533" s="915">
        <f t="shared" si="180"/>
        <v>0</v>
      </c>
      <c r="AP533" s="916">
        <f t="shared" si="180"/>
        <v>0</v>
      </c>
      <c r="AQ533" s="915">
        <f t="shared" si="180"/>
        <v>0</v>
      </c>
      <c r="AR533" s="916">
        <f t="shared" si="180"/>
        <v>0</v>
      </c>
      <c r="AS533" s="915">
        <f t="shared" si="180"/>
        <v>0</v>
      </c>
      <c r="AT533" s="916">
        <f t="shared" si="180"/>
        <v>0</v>
      </c>
      <c r="AU533" s="915">
        <f t="shared" si="180"/>
        <v>0</v>
      </c>
      <c r="AV533" s="916">
        <f t="shared" si="180"/>
        <v>0</v>
      </c>
    </row>
    <row r="534" spans="1:48" s="675" customFormat="1" ht="16.5" hidden="1" thickBot="1">
      <c r="A534" s="755" t="s">
        <v>174</v>
      </c>
      <c r="B534" s="755" t="s">
        <v>111</v>
      </c>
      <c r="C534" s="911">
        <f t="shared" si="181"/>
        <v>0</v>
      </c>
      <c r="D534" s="912">
        <f t="shared" si="181"/>
        <v>0</v>
      </c>
      <c r="E534" s="1197"/>
      <c r="F534" s="1197"/>
      <c r="G534" s="892"/>
      <c r="H534" s="892"/>
      <c r="I534" s="913">
        <f t="shared" si="180"/>
        <v>0</v>
      </c>
      <c r="J534" s="914">
        <f t="shared" si="180"/>
        <v>0</v>
      </c>
      <c r="K534" s="915">
        <f t="shared" si="180"/>
        <v>0</v>
      </c>
      <c r="L534" s="916">
        <f t="shared" si="180"/>
        <v>0</v>
      </c>
      <c r="M534" s="915">
        <f t="shared" si="180"/>
        <v>0</v>
      </c>
      <c r="N534" s="916">
        <f t="shared" si="180"/>
        <v>0</v>
      </c>
      <c r="O534" s="915">
        <f t="shared" si="180"/>
        <v>0</v>
      </c>
      <c r="P534" s="916">
        <f t="shared" si="180"/>
        <v>0</v>
      </c>
      <c r="Q534" s="915">
        <f t="shared" si="180"/>
        <v>0</v>
      </c>
      <c r="R534" s="916">
        <f t="shared" si="180"/>
        <v>0</v>
      </c>
      <c r="S534" s="915">
        <f t="shared" si="180"/>
        <v>0</v>
      </c>
      <c r="T534" s="916">
        <f t="shared" si="180"/>
        <v>0</v>
      </c>
      <c r="U534" s="915">
        <f t="shared" si="180"/>
        <v>0</v>
      </c>
      <c r="V534" s="916">
        <f t="shared" si="180"/>
        <v>0</v>
      </c>
      <c r="W534" s="915">
        <f t="shared" si="180"/>
        <v>0</v>
      </c>
      <c r="X534" s="916">
        <f t="shared" si="180"/>
        <v>0</v>
      </c>
      <c r="Y534" s="915">
        <f t="shared" si="180"/>
        <v>0</v>
      </c>
      <c r="Z534" s="916">
        <f t="shared" si="180"/>
        <v>0</v>
      </c>
      <c r="AA534" s="917">
        <f t="shared" si="180"/>
        <v>0</v>
      </c>
      <c r="AB534" s="918">
        <f t="shared" si="180"/>
        <v>0</v>
      </c>
      <c r="AC534" s="915">
        <f t="shared" si="180"/>
        <v>0</v>
      </c>
      <c r="AD534" s="916">
        <f t="shared" si="180"/>
        <v>0</v>
      </c>
      <c r="AE534" s="915">
        <f t="shared" si="180"/>
        <v>0</v>
      </c>
      <c r="AF534" s="916">
        <f t="shared" si="180"/>
        <v>0</v>
      </c>
      <c r="AG534" s="915">
        <f t="shared" si="180"/>
        <v>0</v>
      </c>
      <c r="AH534" s="916">
        <f t="shared" si="180"/>
        <v>0</v>
      </c>
      <c r="AI534" s="915">
        <f t="shared" si="180"/>
        <v>0</v>
      </c>
      <c r="AJ534" s="916">
        <f t="shared" si="180"/>
        <v>0</v>
      </c>
      <c r="AK534" s="915">
        <f t="shared" si="180"/>
        <v>0</v>
      </c>
      <c r="AL534" s="916">
        <f t="shared" si="180"/>
        <v>0</v>
      </c>
      <c r="AM534" s="915">
        <f t="shared" si="180"/>
        <v>0</v>
      </c>
      <c r="AN534" s="916">
        <f t="shared" si="180"/>
        <v>0</v>
      </c>
      <c r="AO534" s="915">
        <f t="shared" si="180"/>
        <v>0</v>
      </c>
      <c r="AP534" s="916">
        <f t="shared" si="180"/>
        <v>0</v>
      </c>
      <c r="AQ534" s="915">
        <f t="shared" si="180"/>
        <v>0</v>
      </c>
      <c r="AR534" s="916">
        <f t="shared" si="180"/>
        <v>0</v>
      </c>
      <c r="AS534" s="915">
        <f t="shared" si="180"/>
        <v>0</v>
      </c>
      <c r="AT534" s="916">
        <f t="shared" si="180"/>
        <v>0</v>
      </c>
      <c r="AU534" s="915">
        <f t="shared" si="180"/>
        <v>0</v>
      </c>
      <c r="AV534" s="916">
        <f t="shared" si="180"/>
        <v>0</v>
      </c>
    </row>
    <row r="535" spans="1:48" s="675" customFormat="1" ht="16.5" hidden="1" thickBot="1">
      <c r="A535" s="944" t="s">
        <v>21</v>
      </c>
      <c r="B535" s="945" t="s">
        <v>229</v>
      </c>
      <c r="C535" s="946">
        <f t="shared" si="181"/>
        <v>0</v>
      </c>
      <c r="D535" s="947">
        <f t="shared" si="181"/>
        <v>0</v>
      </c>
      <c r="E535" s="1197"/>
      <c r="F535" s="1197"/>
      <c r="G535" s="890"/>
      <c r="H535" s="890"/>
      <c r="I535" s="905">
        <f t="shared" si="180"/>
        <v>0</v>
      </c>
      <c r="J535" s="906">
        <f t="shared" si="180"/>
        <v>0</v>
      </c>
      <c r="K535" s="907">
        <f t="shared" si="180"/>
        <v>0</v>
      </c>
      <c r="L535" s="908">
        <f t="shared" si="180"/>
        <v>0</v>
      </c>
      <c r="M535" s="907">
        <f t="shared" si="180"/>
        <v>0</v>
      </c>
      <c r="N535" s="908">
        <f t="shared" si="180"/>
        <v>0</v>
      </c>
      <c r="O535" s="907">
        <f t="shared" si="180"/>
        <v>0</v>
      </c>
      <c r="P535" s="908">
        <f t="shared" si="180"/>
        <v>0</v>
      </c>
      <c r="Q535" s="907">
        <f t="shared" si="180"/>
        <v>0</v>
      </c>
      <c r="R535" s="908">
        <f t="shared" si="180"/>
        <v>0</v>
      </c>
      <c r="S535" s="907">
        <f t="shared" si="180"/>
        <v>0</v>
      </c>
      <c r="T535" s="908">
        <f t="shared" si="180"/>
        <v>0</v>
      </c>
      <c r="U535" s="907">
        <f t="shared" si="180"/>
        <v>0</v>
      </c>
      <c r="V535" s="908">
        <f t="shared" si="180"/>
        <v>0</v>
      </c>
      <c r="W535" s="907">
        <f t="shared" si="180"/>
        <v>0</v>
      </c>
      <c r="X535" s="908">
        <f t="shared" ref="X535:AV535" si="182">IF(X76&gt;X229,(100%-X229/X76*100%),IF(X76&lt;X229,(X76/X229*100%-100%),0))</f>
        <v>0</v>
      </c>
      <c r="Y535" s="907">
        <f t="shared" si="182"/>
        <v>0</v>
      </c>
      <c r="Z535" s="908">
        <f t="shared" si="182"/>
        <v>0</v>
      </c>
      <c r="AA535" s="909">
        <f t="shared" si="182"/>
        <v>0</v>
      </c>
      <c r="AB535" s="910">
        <f t="shared" si="182"/>
        <v>0</v>
      </c>
      <c r="AC535" s="907">
        <f t="shared" si="182"/>
        <v>0</v>
      </c>
      <c r="AD535" s="908">
        <f t="shared" si="182"/>
        <v>0</v>
      </c>
      <c r="AE535" s="907">
        <f t="shared" si="182"/>
        <v>0</v>
      </c>
      <c r="AF535" s="908">
        <f t="shared" si="182"/>
        <v>0</v>
      </c>
      <c r="AG535" s="907">
        <f t="shared" si="182"/>
        <v>0</v>
      </c>
      <c r="AH535" s="908">
        <f t="shared" si="182"/>
        <v>0</v>
      </c>
      <c r="AI535" s="907">
        <f t="shared" si="182"/>
        <v>0</v>
      </c>
      <c r="AJ535" s="908">
        <f t="shared" si="182"/>
        <v>0</v>
      </c>
      <c r="AK535" s="907">
        <f t="shared" si="182"/>
        <v>0</v>
      </c>
      <c r="AL535" s="908">
        <f t="shared" si="182"/>
        <v>0</v>
      </c>
      <c r="AM535" s="907">
        <f t="shared" si="182"/>
        <v>0</v>
      </c>
      <c r="AN535" s="908">
        <f t="shared" si="182"/>
        <v>0</v>
      </c>
      <c r="AO535" s="907">
        <f t="shared" si="182"/>
        <v>0</v>
      </c>
      <c r="AP535" s="908">
        <f t="shared" si="182"/>
        <v>0</v>
      </c>
      <c r="AQ535" s="907">
        <f t="shared" si="182"/>
        <v>0</v>
      </c>
      <c r="AR535" s="908">
        <f t="shared" si="182"/>
        <v>0</v>
      </c>
      <c r="AS535" s="907">
        <f t="shared" si="182"/>
        <v>0</v>
      </c>
      <c r="AT535" s="908">
        <f t="shared" si="182"/>
        <v>0</v>
      </c>
      <c r="AU535" s="907">
        <f t="shared" si="182"/>
        <v>0</v>
      </c>
      <c r="AV535" s="908">
        <f t="shared" si="182"/>
        <v>0</v>
      </c>
    </row>
    <row r="536" spans="1:48" s="675" customFormat="1" ht="16.5" hidden="1" thickBot="1">
      <c r="A536" s="782"/>
      <c r="B536" s="948" t="s">
        <v>36</v>
      </c>
      <c r="C536" s="911">
        <f t="shared" si="181"/>
        <v>0</v>
      </c>
      <c r="D536" s="938">
        <f t="shared" si="181"/>
        <v>0</v>
      </c>
      <c r="E536" s="1197"/>
      <c r="F536" s="1197"/>
      <c r="G536" s="890"/>
      <c r="H536" s="890"/>
      <c r="I536" s="913">
        <f t="shared" ref="I536:AV542" si="183">IF(I77&gt;I230,(100%-I230/I77*100%),IF(I77&lt;I230,(I77/I230*100%-100%),0))</f>
        <v>0</v>
      </c>
      <c r="J536" s="914">
        <f t="shared" si="183"/>
        <v>0</v>
      </c>
      <c r="K536" s="915">
        <f t="shared" si="183"/>
        <v>0</v>
      </c>
      <c r="L536" s="916">
        <f t="shared" si="183"/>
        <v>0</v>
      </c>
      <c r="M536" s="915">
        <f t="shared" si="183"/>
        <v>0</v>
      </c>
      <c r="N536" s="916">
        <f t="shared" si="183"/>
        <v>0</v>
      </c>
      <c r="O536" s="915">
        <f t="shared" si="183"/>
        <v>0</v>
      </c>
      <c r="P536" s="916">
        <f t="shared" si="183"/>
        <v>0</v>
      </c>
      <c r="Q536" s="915">
        <f t="shared" si="183"/>
        <v>0</v>
      </c>
      <c r="R536" s="916">
        <f t="shared" si="183"/>
        <v>0</v>
      </c>
      <c r="S536" s="915">
        <f t="shared" si="183"/>
        <v>0</v>
      </c>
      <c r="T536" s="916">
        <f t="shared" si="183"/>
        <v>0</v>
      </c>
      <c r="U536" s="915">
        <f t="shared" si="183"/>
        <v>0</v>
      </c>
      <c r="V536" s="916">
        <f t="shared" si="183"/>
        <v>0</v>
      </c>
      <c r="W536" s="915">
        <f t="shared" si="183"/>
        <v>0</v>
      </c>
      <c r="X536" s="916">
        <f t="shared" si="183"/>
        <v>0</v>
      </c>
      <c r="Y536" s="915">
        <f t="shared" si="183"/>
        <v>0</v>
      </c>
      <c r="Z536" s="916">
        <f t="shared" si="183"/>
        <v>0</v>
      </c>
      <c r="AA536" s="917">
        <f t="shared" si="183"/>
        <v>0</v>
      </c>
      <c r="AB536" s="918">
        <f t="shared" si="183"/>
        <v>0</v>
      </c>
      <c r="AC536" s="915">
        <f t="shared" si="183"/>
        <v>0</v>
      </c>
      <c r="AD536" s="916">
        <f t="shared" si="183"/>
        <v>0</v>
      </c>
      <c r="AE536" s="915">
        <f t="shared" si="183"/>
        <v>0</v>
      </c>
      <c r="AF536" s="916">
        <f t="shared" si="183"/>
        <v>0</v>
      </c>
      <c r="AG536" s="915">
        <f t="shared" si="183"/>
        <v>0</v>
      </c>
      <c r="AH536" s="916">
        <f t="shared" si="183"/>
        <v>0</v>
      </c>
      <c r="AI536" s="915">
        <f t="shared" si="183"/>
        <v>0</v>
      </c>
      <c r="AJ536" s="916">
        <f t="shared" si="183"/>
        <v>0</v>
      </c>
      <c r="AK536" s="915">
        <f t="shared" si="183"/>
        <v>0</v>
      </c>
      <c r="AL536" s="916">
        <f t="shared" si="183"/>
        <v>0</v>
      </c>
      <c r="AM536" s="915">
        <f t="shared" si="183"/>
        <v>0</v>
      </c>
      <c r="AN536" s="916">
        <f t="shared" si="183"/>
        <v>0</v>
      </c>
      <c r="AO536" s="915">
        <f t="shared" si="183"/>
        <v>0</v>
      </c>
      <c r="AP536" s="916">
        <f t="shared" si="183"/>
        <v>0</v>
      </c>
      <c r="AQ536" s="915">
        <f t="shared" si="183"/>
        <v>0</v>
      </c>
      <c r="AR536" s="916">
        <f t="shared" si="183"/>
        <v>0</v>
      </c>
      <c r="AS536" s="915">
        <f t="shared" si="183"/>
        <v>0</v>
      </c>
      <c r="AT536" s="916">
        <f t="shared" si="183"/>
        <v>0</v>
      </c>
      <c r="AU536" s="915">
        <f t="shared" si="183"/>
        <v>0</v>
      </c>
      <c r="AV536" s="916">
        <f t="shared" si="183"/>
        <v>0</v>
      </c>
    </row>
    <row r="537" spans="1:48" s="675" customFormat="1" ht="16.5" hidden="1" thickBot="1">
      <c r="A537" s="782" t="s">
        <v>37</v>
      </c>
      <c r="B537" s="948" t="s">
        <v>112</v>
      </c>
      <c r="C537" s="911">
        <f t="shared" si="181"/>
        <v>0</v>
      </c>
      <c r="D537" s="912">
        <f t="shared" si="181"/>
        <v>0</v>
      </c>
      <c r="E537" s="1197"/>
      <c r="F537" s="1197"/>
      <c r="G537" s="892"/>
      <c r="H537" s="892"/>
      <c r="I537" s="913">
        <f t="shared" si="183"/>
        <v>0</v>
      </c>
      <c r="J537" s="914">
        <f t="shared" si="183"/>
        <v>0</v>
      </c>
      <c r="K537" s="915">
        <f t="shared" si="183"/>
        <v>0</v>
      </c>
      <c r="L537" s="916">
        <f t="shared" si="183"/>
        <v>0</v>
      </c>
      <c r="M537" s="915">
        <f t="shared" si="183"/>
        <v>0</v>
      </c>
      <c r="N537" s="916">
        <f t="shared" si="183"/>
        <v>0</v>
      </c>
      <c r="O537" s="915">
        <f t="shared" si="183"/>
        <v>0</v>
      </c>
      <c r="P537" s="916">
        <f t="shared" si="183"/>
        <v>0</v>
      </c>
      <c r="Q537" s="915">
        <f t="shared" si="183"/>
        <v>0</v>
      </c>
      <c r="R537" s="916">
        <f t="shared" si="183"/>
        <v>0</v>
      </c>
      <c r="S537" s="915">
        <f t="shared" si="183"/>
        <v>0</v>
      </c>
      <c r="T537" s="916">
        <f t="shared" si="183"/>
        <v>0</v>
      </c>
      <c r="U537" s="915">
        <f t="shared" si="183"/>
        <v>0</v>
      </c>
      <c r="V537" s="916">
        <f t="shared" si="183"/>
        <v>0</v>
      </c>
      <c r="W537" s="915">
        <f t="shared" si="183"/>
        <v>0</v>
      </c>
      <c r="X537" s="916">
        <f t="shared" si="183"/>
        <v>0</v>
      </c>
      <c r="Y537" s="915">
        <f t="shared" si="183"/>
        <v>0</v>
      </c>
      <c r="Z537" s="916">
        <f t="shared" si="183"/>
        <v>0</v>
      </c>
      <c r="AA537" s="917">
        <f t="shared" si="183"/>
        <v>0</v>
      </c>
      <c r="AB537" s="918">
        <f t="shared" si="183"/>
        <v>0</v>
      </c>
      <c r="AC537" s="915">
        <f t="shared" si="183"/>
        <v>0</v>
      </c>
      <c r="AD537" s="916">
        <f t="shared" si="183"/>
        <v>0</v>
      </c>
      <c r="AE537" s="915">
        <f t="shared" si="183"/>
        <v>0</v>
      </c>
      <c r="AF537" s="916">
        <f t="shared" si="183"/>
        <v>0</v>
      </c>
      <c r="AG537" s="915">
        <f t="shared" si="183"/>
        <v>0</v>
      </c>
      <c r="AH537" s="916">
        <f t="shared" si="183"/>
        <v>0</v>
      </c>
      <c r="AI537" s="915">
        <f t="shared" si="183"/>
        <v>0</v>
      </c>
      <c r="AJ537" s="916">
        <f t="shared" si="183"/>
        <v>0</v>
      </c>
      <c r="AK537" s="915">
        <f t="shared" si="183"/>
        <v>0</v>
      </c>
      <c r="AL537" s="916">
        <f t="shared" si="183"/>
        <v>0</v>
      </c>
      <c r="AM537" s="915">
        <f t="shared" si="183"/>
        <v>0</v>
      </c>
      <c r="AN537" s="916">
        <f t="shared" si="183"/>
        <v>0</v>
      </c>
      <c r="AO537" s="915">
        <f t="shared" si="183"/>
        <v>0</v>
      </c>
      <c r="AP537" s="916">
        <f t="shared" si="183"/>
        <v>0</v>
      </c>
      <c r="AQ537" s="915">
        <f t="shared" si="183"/>
        <v>0</v>
      </c>
      <c r="AR537" s="916">
        <f t="shared" si="183"/>
        <v>0</v>
      </c>
      <c r="AS537" s="915">
        <f t="shared" si="183"/>
        <v>0</v>
      </c>
      <c r="AT537" s="916">
        <f t="shared" si="183"/>
        <v>0</v>
      </c>
      <c r="AU537" s="915">
        <f t="shared" si="183"/>
        <v>0</v>
      </c>
      <c r="AV537" s="916">
        <f t="shared" si="183"/>
        <v>0</v>
      </c>
    </row>
    <row r="538" spans="1:48" s="675" customFormat="1" ht="16.5" hidden="1" thickBot="1">
      <c r="A538" s="782" t="s">
        <v>27</v>
      </c>
      <c r="B538" s="948" t="s">
        <v>100</v>
      </c>
      <c r="C538" s="911">
        <f t="shared" si="181"/>
        <v>0</v>
      </c>
      <c r="D538" s="912">
        <f t="shared" si="181"/>
        <v>0</v>
      </c>
      <c r="E538" s="1197"/>
      <c r="F538" s="1197"/>
      <c r="G538" s="892"/>
      <c r="H538" s="892"/>
      <c r="I538" s="913">
        <f t="shared" si="183"/>
        <v>0</v>
      </c>
      <c r="J538" s="914">
        <f t="shared" si="183"/>
        <v>0</v>
      </c>
      <c r="K538" s="915">
        <f t="shared" si="183"/>
        <v>0</v>
      </c>
      <c r="L538" s="916">
        <f t="shared" si="183"/>
        <v>0</v>
      </c>
      <c r="M538" s="915">
        <f t="shared" si="183"/>
        <v>0</v>
      </c>
      <c r="N538" s="916">
        <f t="shared" si="183"/>
        <v>0</v>
      </c>
      <c r="O538" s="915">
        <f t="shared" si="183"/>
        <v>0</v>
      </c>
      <c r="P538" s="916">
        <f t="shared" si="183"/>
        <v>0</v>
      </c>
      <c r="Q538" s="915">
        <f t="shared" si="183"/>
        <v>0</v>
      </c>
      <c r="R538" s="916">
        <f t="shared" si="183"/>
        <v>0</v>
      </c>
      <c r="S538" s="915">
        <f t="shared" si="183"/>
        <v>0</v>
      </c>
      <c r="T538" s="916">
        <f t="shared" si="183"/>
        <v>0</v>
      </c>
      <c r="U538" s="915">
        <f t="shared" si="183"/>
        <v>0</v>
      </c>
      <c r="V538" s="916">
        <f t="shared" si="183"/>
        <v>0</v>
      </c>
      <c r="W538" s="915">
        <f t="shared" si="183"/>
        <v>0</v>
      </c>
      <c r="X538" s="916">
        <f t="shared" si="183"/>
        <v>0</v>
      </c>
      <c r="Y538" s="915">
        <f t="shared" si="183"/>
        <v>0</v>
      </c>
      <c r="Z538" s="916">
        <f t="shared" si="183"/>
        <v>0</v>
      </c>
      <c r="AA538" s="917">
        <f t="shared" si="183"/>
        <v>0</v>
      </c>
      <c r="AB538" s="918">
        <f t="shared" si="183"/>
        <v>0</v>
      </c>
      <c r="AC538" s="915">
        <f t="shared" si="183"/>
        <v>0</v>
      </c>
      <c r="AD538" s="916">
        <f t="shared" si="183"/>
        <v>0</v>
      </c>
      <c r="AE538" s="915">
        <f t="shared" si="183"/>
        <v>0</v>
      </c>
      <c r="AF538" s="916">
        <f t="shared" si="183"/>
        <v>0</v>
      </c>
      <c r="AG538" s="915">
        <f t="shared" si="183"/>
        <v>0</v>
      </c>
      <c r="AH538" s="916">
        <f t="shared" si="183"/>
        <v>0</v>
      </c>
      <c r="AI538" s="915">
        <f t="shared" si="183"/>
        <v>0</v>
      </c>
      <c r="AJ538" s="916">
        <f t="shared" si="183"/>
        <v>0</v>
      </c>
      <c r="AK538" s="915">
        <f t="shared" si="183"/>
        <v>0</v>
      </c>
      <c r="AL538" s="916">
        <f t="shared" si="183"/>
        <v>0</v>
      </c>
      <c r="AM538" s="915">
        <f t="shared" si="183"/>
        <v>0</v>
      </c>
      <c r="AN538" s="916">
        <f t="shared" si="183"/>
        <v>0</v>
      </c>
      <c r="AO538" s="915">
        <f t="shared" si="183"/>
        <v>0</v>
      </c>
      <c r="AP538" s="916">
        <f t="shared" si="183"/>
        <v>0</v>
      </c>
      <c r="AQ538" s="915">
        <f t="shared" si="183"/>
        <v>0</v>
      </c>
      <c r="AR538" s="916">
        <f t="shared" si="183"/>
        <v>0</v>
      </c>
      <c r="AS538" s="915">
        <f t="shared" si="183"/>
        <v>0</v>
      </c>
      <c r="AT538" s="916">
        <f t="shared" si="183"/>
        <v>0</v>
      </c>
      <c r="AU538" s="915">
        <f t="shared" si="183"/>
        <v>0</v>
      </c>
      <c r="AV538" s="916">
        <f t="shared" si="183"/>
        <v>0</v>
      </c>
    </row>
    <row r="539" spans="1:48" s="675" customFormat="1" ht="16.5" hidden="1" thickBot="1">
      <c r="A539" s="782" t="s">
        <v>46</v>
      </c>
      <c r="B539" s="948" t="s">
        <v>230</v>
      </c>
      <c r="C539" s="911">
        <f t="shared" si="181"/>
        <v>0</v>
      </c>
      <c r="D539" s="912">
        <f t="shared" si="181"/>
        <v>0</v>
      </c>
      <c r="E539" s="1197"/>
      <c r="F539" s="1197"/>
      <c r="G539" s="892"/>
      <c r="H539" s="892"/>
      <c r="I539" s="913">
        <f t="shared" si="183"/>
        <v>0</v>
      </c>
      <c r="J539" s="914">
        <f t="shared" si="183"/>
        <v>0</v>
      </c>
      <c r="K539" s="915">
        <f t="shared" si="183"/>
        <v>0</v>
      </c>
      <c r="L539" s="916">
        <f t="shared" si="183"/>
        <v>0</v>
      </c>
      <c r="M539" s="915">
        <f t="shared" si="183"/>
        <v>0</v>
      </c>
      <c r="N539" s="916">
        <f t="shared" si="183"/>
        <v>0</v>
      </c>
      <c r="O539" s="915">
        <f t="shared" si="183"/>
        <v>0</v>
      </c>
      <c r="P539" s="916">
        <f t="shared" si="183"/>
        <v>0</v>
      </c>
      <c r="Q539" s="915">
        <f t="shared" si="183"/>
        <v>0</v>
      </c>
      <c r="R539" s="916">
        <f t="shared" si="183"/>
        <v>0</v>
      </c>
      <c r="S539" s="915">
        <f t="shared" si="183"/>
        <v>0</v>
      </c>
      <c r="T539" s="916">
        <f t="shared" si="183"/>
        <v>0</v>
      </c>
      <c r="U539" s="915">
        <f t="shared" si="183"/>
        <v>0</v>
      </c>
      <c r="V539" s="916">
        <f t="shared" si="183"/>
        <v>0</v>
      </c>
      <c r="W539" s="915">
        <f t="shared" si="183"/>
        <v>0</v>
      </c>
      <c r="X539" s="916">
        <f t="shared" si="183"/>
        <v>0</v>
      </c>
      <c r="Y539" s="915">
        <f t="shared" si="183"/>
        <v>0</v>
      </c>
      <c r="Z539" s="916">
        <f t="shared" si="183"/>
        <v>0</v>
      </c>
      <c r="AA539" s="917">
        <f t="shared" si="183"/>
        <v>0</v>
      </c>
      <c r="AB539" s="918">
        <f t="shared" si="183"/>
        <v>0</v>
      </c>
      <c r="AC539" s="915">
        <f t="shared" si="183"/>
        <v>0</v>
      </c>
      <c r="AD539" s="916">
        <f t="shared" si="183"/>
        <v>0</v>
      </c>
      <c r="AE539" s="915">
        <f t="shared" si="183"/>
        <v>0</v>
      </c>
      <c r="AF539" s="916">
        <f t="shared" si="183"/>
        <v>0</v>
      </c>
      <c r="AG539" s="915">
        <f t="shared" si="183"/>
        <v>0</v>
      </c>
      <c r="AH539" s="916">
        <f t="shared" si="183"/>
        <v>0</v>
      </c>
      <c r="AI539" s="915">
        <f t="shared" si="183"/>
        <v>0</v>
      </c>
      <c r="AJ539" s="916">
        <f t="shared" si="183"/>
        <v>0</v>
      </c>
      <c r="AK539" s="915">
        <f t="shared" si="183"/>
        <v>0</v>
      </c>
      <c r="AL539" s="916">
        <f t="shared" si="183"/>
        <v>0</v>
      </c>
      <c r="AM539" s="915">
        <f t="shared" si="183"/>
        <v>0</v>
      </c>
      <c r="AN539" s="916">
        <f t="shared" si="183"/>
        <v>0</v>
      </c>
      <c r="AO539" s="915">
        <f t="shared" si="183"/>
        <v>0</v>
      </c>
      <c r="AP539" s="916">
        <f t="shared" si="183"/>
        <v>0</v>
      </c>
      <c r="AQ539" s="915">
        <f t="shared" si="183"/>
        <v>0</v>
      </c>
      <c r="AR539" s="916">
        <f t="shared" si="183"/>
        <v>0</v>
      </c>
      <c r="AS539" s="915">
        <f t="shared" si="183"/>
        <v>0</v>
      </c>
      <c r="AT539" s="916">
        <f t="shared" si="183"/>
        <v>0</v>
      </c>
      <c r="AU539" s="915">
        <f t="shared" si="183"/>
        <v>0</v>
      </c>
      <c r="AV539" s="916">
        <f t="shared" si="183"/>
        <v>0</v>
      </c>
    </row>
    <row r="540" spans="1:48" s="675" customFormat="1" ht="16.5" hidden="1" thickBot="1">
      <c r="A540" s="782" t="s">
        <v>68</v>
      </c>
      <c r="B540" s="948" t="s">
        <v>231</v>
      </c>
      <c r="C540" s="911">
        <f t="shared" si="181"/>
        <v>0</v>
      </c>
      <c r="D540" s="912">
        <f t="shared" si="181"/>
        <v>0</v>
      </c>
      <c r="E540" s="1197"/>
      <c r="F540" s="1197"/>
      <c r="G540" s="892"/>
      <c r="H540" s="892"/>
      <c r="I540" s="913">
        <f t="shared" si="183"/>
        <v>0</v>
      </c>
      <c r="J540" s="914">
        <f t="shared" si="183"/>
        <v>0</v>
      </c>
      <c r="K540" s="915">
        <f t="shared" si="183"/>
        <v>0</v>
      </c>
      <c r="L540" s="916">
        <f t="shared" si="183"/>
        <v>0</v>
      </c>
      <c r="M540" s="915">
        <f t="shared" si="183"/>
        <v>0</v>
      </c>
      <c r="N540" s="916">
        <f t="shared" si="183"/>
        <v>0</v>
      </c>
      <c r="O540" s="915">
        <f t="shared" si="183"/>
        <v>0</v>
      </c>
      <c r="P540" s="916">
        <f t="shared" si="183"/>
        <v>0</v>
      </c>
      <c r="Q540" s="915">
        <f t="shared" si="183"/>
        <v>0</v>
      </c>
      <c r="R540" s="916">
        <f t="shared" si="183"/>
        <v>0</v>
      </c>
      <c r="S540" s="915">
        <f t="shared" si="183"/>
        <v>0</v>
      </c>
      <c r="T540" s="916">
        <f t="shared" si="183"/>
        <v>0</v>
      </c>
      <c r="U540" s="915">
        <f t="shared" si="183"/>
        <v>0</v>
      </c>
      <c r="V540" s="916">
        <f t="shared" si="183"/>
        <v>0</v>
      </c>
      <c r="W540" s="915">
        <f t="shared" si="183"/>
        <v>0</v>
      </c>
      <c r="X540" s="916">
        <f t="shared" si="183"/>
        <v>0</v>
      </c>
      <c r="Y540" s="915">
        <f t="shared" si="183"/>
        <v>0</v>
      </c>
      <c r="Z540" s="916">
        <f t="shared" si="183"/>
        <v>0</v>
      </c>
      <c r="AA540" s="917">
        <f t="shared" si="183"/>
        <v>0</v>
      </c>
      <c r="AB540" s="918">
        <f t="shared" si="183"/>
        <v>0</v>
      </c>
      <c r="AC540" s="915">
        <f t="shared" si="183"/>
        <v>0</v>
      </c>
      <c r="AD540" s="916">
        <f t="shared" si="183"/>
        <v>0</v>
      </c>
      <c r="AE540" s="915">
        <f t="shared" si="183"/>
        <v>0</v>
      </c>
      <c r="AF540" s="916">
        <f t="shared" si="183"/>
        <v>0</v>
      </c>
      <c r="AG540" s="915">
        <f t="shared" si="183"/>
        <v>0</v>
      </c>
      <c r="AH540" s="916">
        <f t="shared" si="183"/>
        <v>0</v>
      </c>
      <c r="AI540" s="915">
        <f t="shared" si="183"/>
        <v>0</v>
      </c>
      <c r="AJ540" s="916">
        <f t="shared" si="183"/>
        <v>0</v>
      </c>
      <c r="AK540" s="915">
        <f t="shared" si="183"/>
        <v>0</v>
      </c>
      <c r="AL540" s="916">
        <f t="shared" si="183"/>
        <v>0</v>
      </c>
      <c r="AM540" s="915">
        <f t="shared" si="183"/>
        <v>0</v>
      </c>
      <c r="AN540" s="916">
        <f t="shared" si="183"/>
        <v>0</v>
      </c>
      <c r="AO540" s="915">
        <f t="shared" si="183"/>
        <v>0</v>
      </c>
      <c r="AP540" s="916">
        <f t="shared" si="183"/>
        <v>0</v>
      </c>
      <c r="AQ540" s="915">
        <f t="shared" si="183"/>
        <v>0</v>
      </c>
      <c r="AR540" s="916">
        <f t="shared" si="183"/>
        <v>0</v>
      </c>
      <c r="AS540" s="915">
        <f t="shared" si="183"/>
        <v>0</v>
      </c>
      <c r="AT540" s="916">
        <f t="shared" si="183"/>
        <v>0</v>
      </c>
      <c r="AU540" s="915">
        <f t="shared" si="183"/>
        <v>0</v>
      </c>
      <c r="AV540" s="916">
        <f t="shared" si="183"/>
        <v>0</v>
      </c>
    </row>
    <row r="541" spans="1:48" s="675" customFormat="1" ht="16.5" hidden="1" thickBot="1">
      <c r="A541" s="782" t="s">
        <v>4</v>
      </c>
      <c r="B541" s="948" t="s">
        <v>101</v>
      </c>
      <c r="C541" s="911">
        <f t="shared" si="181"/>
        <v>0</v>
      </c>
      <c r="D541" s="912">
        <f t="shared" si="181"/>
        <v>0</v>
      </c>
      <c r="E541" s="1197"/>
      <c r="F541" s="1197"/>
      <c r="G541" s="892"/>
      <c r="H541" s="892"/>
      <c r="I541" s="913">
        <f t="shared" si="183"/>
        <v>0</v>
      </c>
      <c r="J541" s="914">
        <f t="shared" si="183"/>
        <v>0</v>
      </c>
      <c r="K541" s="915">
        <f t="shared" si="183"/>
        <v>0</v>
      </c>
      <c r="L541" s="916">
        <f t="shared" si="183"/>
        <v>0</v>
      </c>
      <c r="M541" s="915">
        <f t="shared" si="183"/>
        <v>0</v>
      </c>
      <c r="N541" s="916">
        <f t="shared" si="183"/>
        <v>0</v>
      </c>
      <c r="O541" s="915">
        <f t="shared" si="183"/>
        <v>0</v>
      </c>
      <c r="P541" s="916">
        <f t="shared" si="183"/>
        <v>0</v>
      </c>
      <c r="Q541" s="915">
        <f t="shared" si="183"/>
        <v>0</v>
      </c>
      <c r="R541" s="916">
        <f t="shared" si="183"/>
        <v>0</v>
      </c>
      <c r="S541" s="915">
        <f t="shared" si="183"/>
        <v>0</v>
      </c>
      <c r="T541" s="916">
        <f t="shared" si="183"/>
        <v>0</v>
      </c>
      <c r="U541" s="915">
        <f t="shared" si="183"/>
        <v>0</v>
      </c>
      <c r="V541" s="916">
        <f t="shared" si="183"/>
        <v>0</v>
      </c>
      <c r="W541" s="915">
        <f t="shared" si="183"/>
        <v>0</v>
      </c>
      <c r="X541" s="916">
        <f t="shared" si="183"/>
        <v>0</v>
      </c>
      <c r="Y541" s="915">
        <f t="shared" si="183"/>
        <v>0</v>
      </c>
      <c r="Z541" s="916">
        <f t="shared" si="183"/>
        <v>0</v>
      </c>
      <c r="AA541" s="917">
        <f t="shared" si="183"/>
        <v>0</v>
      </c>
      <c r="AB541" s="918">
        <f t="shared" si="183"/>
        <v>0</v>
      </c>
      <c r="AC541" s="915">
        <f t="shared" si="183"/>
        <v>0</v>
      </c>
      <c r="AD541" s="916">
        <f t="shared" si="183"/>
        <v>0</v>
      </c>
      <c r="AE541" s="915">
        <f t="shared" si="183"/>
        <v>0</v>
      </c>
      <c r="AF541" s="916">
        <f t="shared" si="183"/>
        <v>0</v>
      </c>
      <c r="AG541" s="915">
        <f t="shared" si="183"/>
        <v>0</v>
      </c>
      <c r="AH541" s="916">
        <f t="shared" si="183"/>
        <v>0</v>
      </c>
      <c r="AI541" s="915">
        <f t="shared" si="183"/>
        <v>0</v>
      </c>
      <c r="AJ541" s="916">
        <f t="shared" si="183"/>
        <v>0</v>
      </c>
      <c r="AK541" s="915">
        <f t="shared" si="183"/>
        <v>0</v>
      </c>
      <c r="AL541" s="916">
        <f t="shared" si="183"/>
        <v>0</v>
      </c>
      <c r="AM541" s="915">
        <f t="shared" si="183"/>
        <v>0</v>
      </c>
      <c r="AN541" s="916">
        <f t="shared" si="183"/>
        <v>0</v>
      </c>
      <c r="AO541" s="915">
        <f t="shared" si="183"/>
        <v>0</v>
      </c>
      <c r="AP541" s="916">
        <f t="shared" si="183"/>
        <v>0</v>
      </c>
      <c r="AQ541" s="915">
        <f t="shared" si="183"/>
        <v>0</v>
      </c>
      <c r="AR541" s="916">
        <f t="shared" si="183"/>
        <v>0</v>
      </c>
      <c r="AS541" s="915">
        <f t="shared" si="183"/>
        <v>0</v>
      </c>
      <c r="AT541" s="916">
        <f t="shared" si="183"/>
        <v>0</v>
      </c>
      <c r="AU541" s="915">
        <f t="shared" si="183"/>
        <v>0</v>
      </c>
      <c r="AV541" s="916">
        <f t="shared" si="183"/>
        <v>0</v>
      </c>
    </row>
    <row r="542" spans="1:48" s="675" customFormat="1" ht="16.5" hidden="1" thickBot="1">
      <c r="A542" s="782" t="s">
        <v>108</v>
      </c>
      <c r="B542" s="948" t="s">
        <v>232</v>
      </c>
      <c r="C542" s="911">
        <f t="shared" si="181"/>
        <v>0</v>
      </c>
      <c r="D542" s="912">
        <f t="shared" si="181"/>
        <v>0</v>
      </c>
      <c r="E542" s="1197"/>
      <c r="F542" s="1197"/>
      <c r="G542" s="892"/>
      <c r="H542" s="892"/>
      <c r="I542" s="913">
        <f t="shared" si="183"/>
        <v>0</v>
      </c>
      <c r="J542" s="914">
        <f t="shared" si="183"/>
        <v>0</v>
      </c>
      <c r="K542" s="915">
        <f t="shared" si="183"/>
        <v>0</v>
      </c>
      <c r="L542" s="916">
        <f t="shared" si="183"/>
        <v>0</v>
      </c>
      <c r="M542" s="915">
        <f t="shared" si="183"/>
        <v>0</v>
      </c>
      <c r="N542" s="916">
        <f t="shared" si="183"/>
        <v>0</v>
      </c>
      <c r="O542" s="915">
        <f t="shared" si="183"/>
        <v>0</v>
      </c>
      <c r="P542" s="916">
        <f t="shared" si="183"/>
        <v>0</v>
      </c>
      <c r="Q542" s="915">
        <f t="shared" si="183"/>
        <v>0</v>
      </c>
      <c r="R542" s="916">
        <f t="shared" si="183"/>
        <v>0</v>
      </c>
      <c r="S542" s="915">
        <f t="shared" si="183"/>
        <v>0</v>
      </c>
      <c r="T542" s="916">
        <f t="shared" si="183"/>
        <v>0</v>
      </c>
      <c r="U542" s="915">
        <f t="shared" si="183"/>
        <v>0</v>
      </c>
      <c r="V542" s="916">
        <f t="shared" si="183"/>
        <v>0</v>
      </c>
      <c r="W542" s="915">
        <f t="shared" si="183"/>
        <v>0</v>
      </c>
      <c r="X542" s="916">
        <f t="shared" ref="X542:AV542" si="184">IF(X83&gt;X236,(100%-X236/X83*100%),IF(X83&lt;X236,(X83/X236*100%-100%),0))</f>
        <v>0</v>
      </c>
      <c r="Y542" s="915">
        <f t="shared" si="184"/>
        <v>0</v>
      </c>
      <c r="Z542" s="916">
        <f t="shared" si="184"/>
        <v>0</v>
      </c>
      <c r="AA542" s="917">
        <f t="shared" si="184"/>
        <v>0</v>
      </c>
      <c r="AB542" s="918">
        <f t="shared" si="184"/>
        <v>0</v>
      </c>
      <c r="AC542" s="915">
        <f t="shared" si="184"/>
        <v>0</v>
      </c>
      <c r="AD542" s="916">
        <f t="shared" si="184"/>
        <v>0</v>
      </c>
      <c r="AE542" s="915">
        <f t="shared" si="184"/>
        <v>0</v>
      </c>
      <c r="AF542" s="916">
        <f t="shared" si="184"/>
        <v>0</v>
      </c>
      <c r="AG542" s="915">
        <f t="shared" si="184"/>
        <v>0</v>
      </c>
      <c r="AH542" s="916">
        <f t="shared" si="184"/>
        <v>0</v>
      </c>
      <c r="AI542" s="915">
        <f t="shared" si="184"/>
        <v>0</v>
      </c>
      <c r="AJ542" s="916">
        <f t="shared" si="184"/>
        <v>0</v>
      </c>
      <c r="AK542" s="915">
        <f t="shared" si="184"/>
        <v>0</v>
      </c>
      <c r="AL542" s="916">
        <f t="shared" si="184"/>
        <v>0</v>
      </c>
      <c r="AM542" s="915">
        <f t="shared" si="184"/>
        <v>0</v>
      </c>
      <c r="AN542" s="916">
        <f t="shared" si="184"/>
        <v>0</v>
      </c>
      <c r="AO542" s="915">
        <f t="shared" si="184"/>
        <v>0</v>
      </c>
      <c r="AP542" s="916">
        <f t="shared" si="184"/>
        <v>0</v>
      </c>
      <c r="AQ542" s="915">
        <f t="shared" si="184"/>
        <v>0</v>
      </c>
      <c r="AR542" s="916">
        <f t="shared" si="184"/>
        <v>0</v>
      </c>
      <c r="AS542" s="915">
        <f t="shared" si="184"/>
        <v>0</v>
      </c>
      <c r="AT542" s="916">
        <f t="shared" si="184"/>
        <v>0</v>
      </c>
      <c r="AU542" s="915">
        <f t="shared" si="184"/>
        <v>0</v>
      </c>
      <c r="AV542" s="916">
        <f t="shared" si="184"/>
        <v>0</v>
      </c>
    </row>
    <row r="543" spans="1:48" s="675" customFormat="1" ht="16.5" hidden="1" thickBot="1">
      <c r="A543" s="784" t="s">
        <v>106</v>
      </c>
      <c r="B543" s="948" t="s">
        <v>9</v>
      </c>
      <c r="C543" s="911">
        <f t="shared" si="181"/>
        <v>0</v>
      </c>
      <c r="D543" s="912">
        <f t="shared" si="181"/>
        <v>0</v>
      </c>
      <c r="E543" s="1197"/>
      <c r="F543" s="1197"/>
      <c r="G543" s="892"/>
      <c r="H543" s="892"/>
      <c r="I543" s="913">
        <f t="shared" ref="I543:AV549" si="185">IF(I84&gt;I237,(100%-I237/I84*100%),IF(I84&lt;I237,(I84/I237*100%-100%),0))</f>
        <v>0</v>
      </c>
      <c r="J543" s="914">
        <f t="shared" si="185"/>
        <v>0</v>
      </c>
      <c r="K543" s="915">
        <f t="shared" si="185"/>
        <v>0</v>
      </c>
      <c r="L543" s="916">
        <f t="shared" si="185"/>
        <v>0</v>
      </c>
      <c r="M543" s="915">
        <f t="shared" si="185"/>
        <v>0</v>
      </c>
      <c r="N543" s="916">
        <f t="shared" si="185"/>
        <v>0</v>
      </c>
      <c r="O543" s="915">
        <f t="shared" si="185"/>
        <v>0</v>
      </c>
      <c r="P543" s="916">
        <f t="shared" si="185"/>
        <v>0</v>
      </c>
      <c r="Q543" s="915">
        <f t="shared" si="185"/>
        <v>0</v>
      </c>
      <c r="R543" s="916">
        <f t="shared" si="185"/>
        <v>0</v>
      </c>
      <c r="S543" s="915">
        <f t="shared" si="185"/>
        <v>0</v>
      </c>
      <c r="T543" s="916">
        <f t="shared" si="185"/>
        <v>0</v>
      </c>
      <c r="U543" s="915">
        <f t="shared" si="185"/>
        <v>0</v>
      </c>
      <c r="V543" s="916">
        <f t="shared" si="185"/>
        <v>0</v>
      </c>
      <c r="W543" s="915">
        <f t="shared" si="185"/>
        <v>0</v>
      </c>
      <c r="X543" s="916">
        <f t="shared" si="185"/>
        <v>0</v>
      </c>
      <c r="Y543" s="915">
        <f t="shared" si="185"/>
        <v>0</v>
      </c>
      <c r="Z543" s="916">
        <f t="shared" si="185"/>
        <v>0</v>
      </c>
      <c r="AA543" s="917">
        <f t="shared" si="185"/>
        <v>0</v>
      </c>
      <c r="AB543" s="918">
        <f t="shared" si="185"/>
        <v>0</v>
      </c>
      <c r="AC543" s="915">
        <f t="shared" si="185"/>
        <v>0</v>
      </c>
      <c r="AD543" s="916">
        <f t="shared" si="185"/>
        <v>0</v>
      </c>
      <c r="AE543" s="915">
        <f t="shared" si="185"/>
        <v>0</v>
      </c>
      <c r="AF543" s="916">
        <f t="shared" si="185"/>
        <v>0</v>
      </c>
      <c r="AG543" s="915">
        <f t="shared" si="185"/>
        <v>0</v>
      </c>
      <c r="AH543" s="916">
        <f t="shared" si="185"/>
        <v>0</v>
      </c>
      <c r="AI543" s="915">
        <f t="shared" si="185"/>
        <v>0</v>
      </c>
      <c r="AJ543" s="916">
        <f t="shared" si="185"/>
        <v>0</v>
      </c>
      <c r="AK543" s="915">
        <f t="shared" si="185"/>
        <v>0</v>
      </c>
      <c r="AL543" s="916">
        <f t="shared" si="185"/>
        <v>0</v>
      </c>
      <c r="AM543" s="915">
        <f t="shared" si="185"/>
        <v>0</v>
      </c>
      <c r="AN543" s="916">
        <f t="shared" si="185"/>
        <v>0</v>
      </c>
      <c r="AO543" s="915">
        <f t="shared" si="185"/>
        <v>0</v>
      </c>
      <c r="AP543" s="916">
        <f t="shared" si="185"/>
        <v>0</v>
      </c>
      <c r="AQ543" s="915">
        <f t="shared" si="185"/>
        <v>0</v>
      </c>
      <c r="AR543" s="916">
        <f t="shared" si="185"/>
        <v>0</v>
      </c>
      <c r="AS543" s="915">
        <f t="shared" si="185"/>
        <v>0</v>
      </c>
      <c r="AT543" s="916">
        <f t="shared" si="185"/>
        <v>0</v>
      </c>
      <c r="AU543" s="915">
        <f t="shared" si="185"/>
        <v>0</v>
      </c>
      <c r="AV543" s="916">
        <f t="shared" si="185"/>
        <v>0</v>
      </c>
    </row>
    <row r="544" spans="1:48" s="675" customFormat="1" ht="16.5" hidden="1" thickBot="1">
      <c r="A544" s="944" t="s">
        <v>23</v>
      </c>
      <c r="B544" s="945" t="s">
        <v>233</v>
      </c>
      <c r="C544" s="939">
        <f t="shared" si="181"/>
        <v>1</v>
      </c>
      <c r="D544" s="938">
        <f t="shared" si="181"/>
        <v>0</v>
      </c>
      <c r="E544" s="1197"/>
      <c r="F544" s="1197"/>
      <c r="G544" s="890"/>
      <c r="H544" s="890"/>
      <c r="I544" s="905">
        <f t="shared" si="185"/>
        <v>0</v>
      </c>
      <c r="J544" s="906">
        <f t="shared" si="185"/>
        <v>0</v>
      </c>
      <c r="K544" s="907">
        <f t="shared" si="185"/>
        <v>0</v>
      </c>
      <c r="L544" s="908">
        <f t="shared" si="185"/>
        <v>0</v>
      </c>
      <c r="M544" s="907">
        <f t="shared" si="185"/>
        <v>0</v>
      </c>
      <c r="N544" s="908">
        <f t="shared" si="185"/>
        <v>0</v>
      </c>
      <c r="O544" s="907">
        <f t="shared" si="185"/>
        <v>0</v>
      </c>
      <c r="P544" s="908">
        <f t="shared" si="185"/>
        <v>0</v>
      </c>
      <c r="Q544" s="907">
        <f t="shared" si="185"/>
        <v>0</v>
      </c>
      <c r="R544" s="908">
        <f t="shared" si="185"/>
        <v>0</v>
      </c>
      <c r="S544" s="907">
        <f t="shared" si="185"/>
        <v>0</v>
      </c>
      <c r="T544" s="908">
        <f t="shared" si="185"/>
        <v>0</v>
      </c>
      <c r="U544" s="907">
        <f t="shared" si="185"/>
        <v>0</v>
      </c>
      <c r="V544" s="908">
        <f t="shared" si="185"/>
        <v>0</v>
      </c>
      <c r="W544" s="907">
        <f t="shared" si="185"/>
        <v>0</v>
      </c>
      <c r="X544" s="908">
        <f t="shared" si="185"/>
        <v>0</v>
      </c>
      <c r="Y544" s="907">
        <f t="shared" si="185"/>
        <v>0</v>
      </c>
      <c r="Z544" s="908">
        <f t="shared" si="185"/>
        <v>0</v>
      </c>
      <c r="AA544" s="909">
        <f t="shared" si="185"/>
        <v>1</v>
      </c>
      <c r="AB544" s="910">
        <f t="shared" si="185"/>
        <v>0</v>
      </c>
      <c r="AC544" s="907">
        <f t="shared" si="185"/>
        <v>0</v>
      </c>
      <c r="AD544" s="908">
        <f t="shared" si="185"/>
        <v>0</v>
      </c>
      <c r="AE544" s="907">
        <f t="shared" si="185"/>
        <v>0</v>
      </c>
      <c r="AF544" s="908">
        <f t="shared" si="185"/>
        <v>0</v>
      </c>
      <c r="AG544" s="907">
        <f t="shared" si="185"/>
        <v>0</v>
      </c>
      <c r="AH544" s="908">
        <f t="shared" si="185"/>
        <v>0</v>
      </c>
      <c r="AI544" s="907">
        <f t="shared" si="185"/>
        <v>1</v>
      </c>
      <c r="AJ544" s="908">
        <f t="shared" si="185"/>
        <v>0</v>
      </c>
      <c r="AK544" s="907">
        <f t="shared" si="185"/>
        <v>0</v>
      </c>
      <c r="AL544" s="908">
        <f t="shared" si="185"/>
        <v>0</v>
      </c>
      <c r="AM544" s="907">
        <f t="shared" si="185"/>
        <v>0</v>
      </c>
      <c r="AN544" s="908">
        <f t="shared" si="185"/>
        <v>0</v>
      </c>
      <c r="AO544" s="907">
        <f t="shared" si="185"/>
        <v>0</v>
      </c>
      <c r="AP544" s="908">
        <f t="shared" si="185"/>
        <v>0</v>
      </c>
      <c r="AQ544" s="907">
        <f t="shared" si="185"/>
        <v>0</v>
      </c>
      <c r="AR544" s="908">
        <f t="shared" si="185"/>
        <v>0</v>
      </c>
      <c r="AS544" s="907">
        <f t="shared" si="185"/>
        <v>0</v>
      </c>
      <c r="AT544" s="908">
        <f t="shared" si="185"/>
        <v>0</v>
      </c>
      <c r="AU544" s="907">
        <f t="shared" si="185"/>
        <v>1</v>
      </c>
      <c r="AV544" s="908">
        <f t="shared" si="185"/>
        <v>0</v>
      </c>
    </row>
    <row r="545" spans="1:48" s="675" customFormat="1" ht="16.5" hidden="1" thickBot="1">
      <c r="A545" s="755"/>
      <c r="B545" s="755" t="s">
        <v>36</v>
      </c>
      <c r="C545" s="911">
        <f t="shared" si="181"/>
        <v>0</v>
      </c>
      <c r="D545" s="938">
        <f t="shared" si="181"/>
        <v>0</v>
      </c>
      <c r="E545" s="1197"/>
      <c r="F545" s="1197"/>
      <c r="G545" s="890"/>
      <c r="H545" s="890"/>
      <c r="I545" s="913">
        <f t="shared" si="185"/>
        <v>0</v>
      </c>
      <c r="J545" s="914">
        <f t="shared" si="185"/>
        <v>0</v>
      </c>
      <c r="K545" s="915">
        <f t="shared" si="185"/>
        <v>0</v>
      </c>
      <c r="L545" s="916">
        <f t="shared" si="185"/>
        <v>0</v>
      </c>
      <c r="M545" s="915">
        <f t="shared" si="185"/>
        <v>0</v>
      </c>
      <c r="N545" s="916">
        <f t="shared" si="185"/>
        <v>0</v>
      </c>
      <c r="O545" s="915">
        <f t="shared" si="185"/>
        <v>0</v>
      </c>
      <c r="P545" s="916">
        <f t="shared" si="185"/>
        <v>0</v>
      </c>
      <c r="Q545" s="915">
        <f t="shared" si="185"/>
        <v>0</v>
      </c>
      <c r="R545" s="916">
        <f t="shared" si="185"/>
        <v>0</v>
      </c>
      <c r="S545" s="915">
        <f t="shared" si="185"/>
        <v>0</v>
      </c>
      <c r="T545" s="916">
        <f t="shared" si="185"/>
        <v>0</v>
      </c>
      <c r="U545" s="915">
        <f t="shared" si="185"/>
        <v>0</v>
      </c>
      <c r="V545" s="916">
        <f t="shared" si="185"/>
        <v>0</v>
      </c>
      <c r="W545" s="915">
        <f t="shared" si="185"/>
        <v>0</v>
      </c>
      <c r="X545" s="916">
        <f t="shared" si="185"/>
        <v>0</v>
      </c>
      <c r="Y545" s="915">
        <f t="shared" si="185"/>
        <v>0</v>
      </c>
      <c r="Z545" s="916">
        <f t="shared" si="185"/>
        <v>0</v>
      </c>
      <c r="AA545" s="917">
        <f t="shared" si="185"/>
        <v>0</v>
      </c>
      <c r="AB545" s="918">
        <f t="shared" si="185"/>
        <v>0</v>
      </c>
      <c r="AC545" s="915">
        <f t="shared" si="185"/>
        <v>0</v>
      </c>
      <c r="AD545" s="916">
        <f t="shared" si="185"/>
        <v>0</v>
      </c>
      <c r="AE545" s="915">
        <f t="shared" si="185"/>
        <v>0</v>
      </c>
      <c r="AF545" s="916">
        <f t="shared" si="185"/>
        <v>0</v>
      </c>
      <c r="AG545" s="915">
        <f t="shared" si="185"/>
        <v>0</v>
      </c>
      <c r="AH545" s="916">
        <f t="shared" si="185"/>
        <v>0</v>
      </c>
      <c r="AI545" s="915">
        <f t="shared" si="185"/>
        <v>0</v>
      </c>
      <c r="AJ545" s="916">
        <f t="shared" si="185"/>
        <v>0</v>
      </c>
      <c r="AK545" s="915">
        <f t="shared" si="185"/>
        <v>0</v>
      </c>
      <c r="AL545" s="916">
        <f t="shared" si="185"/>
        <v>0</v>
      </c>
      <c r="AM545" s="915">
        <f t="shared" si="185"/>
        <v>0</v>
      </c>
      <c r="AN545" s="916">
        <f t="shared" si="185"/>
        <v>0</v>
      </c>
      <c r="AO545" s="915">
        <f t="shared" si="185"/>
        <v>0</v>
      </c>
      <c r="AP545" s="916">
        <f t="shared" si="185"/>
        <v>0</v>
      </c>
      <c r="AQ545" s="915">
        <f t="shared" si="185"/>
        <v>0</v>
      </c>
      <c r="AR545" s="916">
        <f t="shared" si="185"/>
        <v>0</v>
      </c>
      <c r="AS545" s="915">
        <f t="shared" si="185"/>
        <v>0</v>
      </c>
      <c r="AT545" s="916">
        <f t="shared" si="185"/>
        <v>0</v>
      </c>
      <c r="AU545" s="915">
        <f t="shared" si="185"/>
        <v>0</v>
      </c>
      <c r="AV545" s="916">
        <f t="shared" si="185"/>
        <v>0</v>
      </c>
    </row>
    <row r="546" spans="1:48" s="675" customFormat="1" ht="16.5" hidden="1" thickBot="1">
      <c r="A546" s="755" t="s">
        <v>37</v>
      </c>
      <c r="B546" s="755" t="s">
        <v>234</v>
      </c>
      <c r="C546" s="911">
        <f t="shared" si="181"/>
        <v>0</v>
      </c>
      <c r="D546" s="912">
        <f t="shared" si="181"/>
        <v>0</v>
      </c>
      <c r="E546" s="1197"/>
      <c r="F546" s="1197"/>
      <c r="G546" s="892"/>
      <c r="H546" s="892"/>
      <c r="I546" s="913">
        <f t="shared" si="185"/>
        <v>0</v>
      </c>
      <c r="J546" s="914">
        <f t="shared" si="185"/>
        <v>0</v>
      </c>
      <c r="K546" s="915">
        <f t="shared" si="185"/>
        <v>0</v>
      </c>
      <c r="L546" s="916">
        <f t="shared" si="185"/>
        <v>0</v>
      </c>
      <c r="M546" s="915">
        <f t="shared" si="185"/>
        <v>0</v>
      </c>
      <c r="N546" s="916">
        <f t="shared" si="185"/>
        <v>0</v>
      </c>
      <c r="O546" s="915">
        <f t="shared" si="185"/>
        <v>0</v>
      </c>
      <c r="P546" s="916">
        <f t="shared" si="185"/>
        <v>0</v>
      </c>
      <c r="Q546" s="915">
        <f t="shared" si="185"/>
        <v>0</v>
      </c>
      <c r="R546" s="916">
        <f t="shared" si="185"/>
        <v>0</v>
      </c>
      <c r="S546" s="915">
        <f t="shared" si="185"/>
        <v>0</v>
      </c>
      <c r="T546" s="916">
        <f t="shared" si="185"/>
        <v>0</v>
      </c>
      <c r="U546" s="915">
        <f t="shared" si="185"/>
        <v>0</v>
      </c>
      <c r="V546" s="916">
        <f t="shared" si="185"/>
        <v>0</v>
      </c>
      <c r="W546" s="915">
        <f t="shared" si="185"/>
        <v>0</v>
      </c>
      <c r="X546" s="916">
        <f t="shared" si="185"/>
        <v>0</v>
      </c>
      <c r="Y546" s="915">
        <f t="shared" si="185"/>
        <v>0</v>
      </c>
      <c r="Z546" s="916">
        <f t="shared" si="185"/>
        <v>0</v>
      </c>
      <c r="AA546" s="917">
        <f t="shared" si="185"/>
        <v>0</v>
      </c>
      <c r="AB546" s="918">
        <f t="shared" si="185"/>
        <v>0</v>
      </c>
      <c r="AC546" s="915">
        <f t="shared" si="185"/>
        <v>0</v>
      </c>
      <c r="AD546" s="916">
        <f t="shared" si="185"/>
        <v>0</v>
      </c>
      <c r="AE546" s="915">
        <f t="shared" si="185"/>
        <v>0</v>
      </c>
      <c r="AF546" s="916">
        <f t="shared" si="185"/>
        <v>0</v>
      </c>
      <c r="AG546" s="915">
        <f t="shared" si="185"/>
        <v>0</v>
      </c>
      <c r="AH546" s="916">
        <f t="shared" si="185"/>
        <v>0</v>
      </c>
      <c r="AI546" s="915">
        <f t="shared" si="185"/>
        <v>0</v>
      </c>
      <c r="AJ546" s="916">
        <f t="shared" si="185"/>
        <v>0</v>
      </c>
      <c r="AK546" s="915">
        <f t="shared" si="185"/>
        <v>0</v>
      </c>
      <c r="AL546" s="916">
        <f t="shared" si="185"/>
        <v>0</v>
      </c>
      <c r="AM546" s="915">
        <f t="shared" si="185"/>
        <v>0</v>
      </c>
      <c r="AN546" s="916">
        <f t="shared" si="185"/>
        <v>0</v>
      </c>
      <c r="AO546" s="915">
        <f t="shared" si="185"/>
        <v>0</v>
      </c>
      <c r="AP546" s="916">
        <f t="shared" si="185"/>
        <v>0</v>
      </c>
      <c r="AQ546" s="915">
        <f t="shared" si="185"/>
        <v>0</v>
      </c>
      <c r="AR546" s="916">
        <f t="shared" si="185"/>
        <v>0</v>
      </c>
      <c r="AS546" s="915">
        <f t="shared" si="185"/>
        <v>0</v>
      </c>
      <c r="AT546" s="916">
        <f t="shared" si="185"/>
        <v>0</v>
      </c>
      <c r="AU546" s="915">
        <f t="shared" si="185"/>
        <v>0</v>
      </c>
      <c r="AV546" s="916">
        <f t="shared" si="185"/>
        <v>0</v>
      </c>
    </row>
    <row r="547" spans="1:48" s="675" customFormat="1" ht="16.5" hidden="1" thickBot="1">
      <c r="A547" s="755" t="s">
        <v>27</v>
      </c>
      <c r="B547" s="755" t="s">
        <v>235</v>
      </c>
      <c r="C547" s="911">
        <f t="shared" ref="C547:D562" si="186">IF(C88&gt;C241,(100%-C241/C88*100%),IF(C88&lt;C241,(C88/C241*100%-100%),0))</f>
        <v>1</v>
      </c>
      <c r="D547" s="912">
        <f t="shared" si="186"/>
        <v>0</v>
      </c>
      <c r="E547" s="1197"/>
      <c r="F547" s="1197"/>
      <c r="G547" s="892"/>
      <c r="H547" s="892"/>
      <c r="I547" s="913">
        <f t="shared" si="185"/>
        <v>0</v>
      </c>
      <c r="J547" s="914">
        <f t="shared" si="185"/>
        <v>0</v>
      </c>
      <c r="K547" s="915">
        <f t="shared" si="185"/>
        <v>0</v>
      </c>
      <c r="L547" s="916">
        <f t="shared" si="185"/>
        <v>0</v>
      </c>
      <c r="M547" s="915">
        <f t="shared" si="185"/>
        <v>0</v>
      </c>
      <c r="N547" s="916">
        <f t="shared" si="185"/>
        <v>0</v>
      </c>
      <c r="O547" s="915">
        <f t="shared" si="185"/>
        <v>0</v>
      </c>
      <c r="P547" s="916">
        <f t="shared" si="185"/>
        <v>0</v>
      </c>
      <c r="Q547" s="915">
        <f t="shared" si="185"/>
        <v>0</v>
      </c>
      <c r="R547" s="916">
        <f t="shared" si="185"/>
        <v>0</v>
      </c>
      <c r="S547" s="915">
        <f t="shared" si="185"/>
        <v>0</v>
      </c>
      <c r="T547" s="916">
        <f t="shared" si="185"/>
        <v>0</v>
      </c>
      <c r="U547" s="915">
        <f t="shared" si="185"/>
        <v>0</v>
      </c>
      <c r="V547" s="916">
        <f t="shared" si="185"/>
        <v>0</v>
      </c>
      <c r="W547" s="915">
        <f t="shared" si="185"/>
        <v>0</v>
      </c>
      <c r="X547" s="916">
        <f t="shared" si="185"/>
        <v>0</v>
      </c>
      <c r="Y547" s="915">
        <f t="shared" si="185"/>
        <v>0</v>
      </c>
      <c r="Z547" s="916">
        <f t="shared" si="185"/>
        <v>0</v>
      </c>
      <c r="AA547" s="917">
        <f t="shared" si="185"/>
        <v>1</v>
      </c>
      <c r="AB547" s="918">
        <f t="shared" si="185"/>
        <v>0</v>
      </c>
      <c r="AC547" s="915">
        <f t="shared" si="185"/>
        <v>0</v>
      </c>
      <c r="AD547" s="916">
        <f t="shared" si="185"/>
        <v>0</v>
      </c>
      <c r="AE547" s="915">
        <f t="shared" si="185"/>
        <v>0</v>
      </c>
      <c r="AF547" s="916">
        <f t="shared" si="185"/>
        <v>0</v>
      </c>
      <c r="AG547" s="915">
        <f t="shared" si="185"/>
        <v>0</v>
      </c>
      <c r="AH547" s="916">
        <f t="shared" si="185"/>
        <v>0</v>
      </c>
      <c r="AI547" s="915">
        <f t="shared" si="185"/>
        <v>1</v>
      </c>
      <c r="AJ547" s="916">
        <f t="shared" si="185"/>
        <v>0</v>
      </c>
      <c r="AK547" s="915">
        <f t="shared" si="185"/>
        <v>0</v>
      </c>
      <c r="AL547" s="916">
        <f t="shared" si="185"/>
        <v>0</v>
      </c>
      <c r="AM547" s="915">
        <f t="shared" si="185"/>
        <v>0</v>
      </c>
      <c r="AN547" s="916">
        <f t="shared" si="185"/>
        <v>0</v>
      </c>
      <c r="AO547" s="915">
        <f t="shared" si="185"/>
        <v>0</v>
      </c>
      <c r="AP547" s="916">
        <f t="shared" si="185"/>
        <v>0</v>
      </c>
      <c r="AQ547" s="915">
        <f t="shared" si="185"/>
        <v>0</v>
      </c>
      <c r="AR547" s="916">
        <f t="shared" si="185"/>
        <v>0</v>
      </c>
      <c r="AS547" s="915">
        <f t="shared" si="185"/>
        <v>0</v>
      </c>
      <c r="AT547" s="916">
        <f t="shared" si="185"/>
        <v>0</v>
      </c>
      <c r="AU547" s="915">
        <f t="shared" si="185"/>
        <v>1</v>
      </c>
      <c r="AV547" s="916">
        <f t="shared" si="185"/>
        <v>0</v>
      </c>
    </row>
    <row r="548" spans="1:48" s="675" customFormat="1" ht="16.5" hidden="1" thickBot="1">
      <c r="A548" s="755" t="s">
        <v>46</v>
      </c>
      <c r="B548" s="755" t="s">
        <v>236</v>
      </c>
      <c r="C548" s="911">
        <f t="shared" si="186"/>
        <v>0</v>
      </c>
      <c r="D548" s="912">
        <f t="shared" si="186"/>
        <v>0</v>
      </c>
      <c r="E548" s="1197"/>
      <c r="F548" s="1197"/>
      <c r="G548" s="892"/>
      <c r="H548" s="892"/>
      <c r="I548" s="913">
        <f t="shared" si="185"/>
        <v>0</v>
      </c>
      <c r="J548" s="914">
        <f t="shared" si="185"/>
        <v>0</v>
      </c>
      <c r="K548" s="915">
        <f t="shared" si="185"/>
        <v>0</v>
      </c>
      <c r="L548" s="916">
        <f t="shared" si="185"/>
        <v>0</v>
      </c>
      <c r="M548" s="915">
        <f t="shared" si="185"/>
        <v>0</v>
      </c>
      <c r="N548" s="916">
        <f t="shared" si="185"/>
        <v>0</v>
      </c>
      <c r="O548" s="915">
        <f t="shared" si="185"/>
        <v>0</v>
      </c>
      <c r="P548" s="916">
        <f t="shared" si="185"/>
        <v>0</v>
      </c>
      <c r="Q548" s="915">
        <f t="shared" si="185"/>
        <v>0</v>
      </c>
      <c r="R548" s="916">
        <f t="shared" si="185"/>
        <v>0</v>
      </c>
      <c r="S548" s="915">
        <f t="shared" si="185"/>
        <v>0</v>
      </c>
      <c r="T548" s="916">
        <f t="shared" si="185"/>
        <v>0</v>
      </c>
      <c r="U548" s="915">
        <f t="shared" si="185"/>
        <v>0</v>
      </c>
      <c r="V548" s="916">
        <f t="shared" si="185"/>
        <v>0</v>
      </c>
      <c r="W548" s="915">
        <f t="shared" si="185"/>
        <v>0</v>
      </c>
      <c r="X548" s="916">
        <f t="shared" si="185"/>
        <v>0</v>
      </c>
      <c r="Y548" s="915">
        <f t="shared" si="185"/>
        <v>0</v>
      </c>
      <c r="Z548" s="916">
        <f t="shared" si="185"/>
        <v>0</v>
      </c>
      <c r="AA548" s="917">
        <f t="shared" si="185"/>
        <v>0</v>
      </c>
      <c r="AB548" s="918">
        <f t="shared" si="185"/>
        <v>0</v>
      </c>
      <c r="AC548" s="915">
        <f t="shared" si="185"/>
        <v>0</v>
      </c>
      <c r="AD548" s="916">
        <f t="shared" si="185"/>
        <v>0</v>
      </c>
      <c r="AE548" s="915">
        <f t="shared" si="185"/>
        <v>0</v>
      </c>
      <c r="AF548" s="916">
        <f t="shared" si="185"/>
        <v>0</v>
      </c>
      <c r="AG548" s="915">
        <f t="shared" si="185"/>
        <v>0</v>
      </c>
      <c r="AH548" s="916">
        <f t="shared" si="185"/>
        <v>0</v>
      </c>
      <c r="AI548" s="915">
        <f t="shared" si="185"/>
        <v>0</v>
      </c>
      <c r="AJ548" s="916">
        <f t="shared" si="185"/>
        <v>0</v>
      </c>
      <c r="AK548" s="915">
        <f t="shared" si="185"/>
        <v>0</v>
      </c>
      <c r="AL548" s="916">
        <f t="shared" si="185"/>
        <v>0</v>
      </c>
      <c r="AM548" s="915">
        <f t="shared" si="185"/>
        <v>0</v>
      </c>
      <c r="AN548" s="916">
        <f t="shared" si="185"/>
        <v>0</v>
      </c>
      <c r="AO548" s="915">
        <f t="shared" si="185"/>
        <v>0</v>
      </c>
      <c r="AP548" s="916">
        <f t="shared" si="185"/>
        <v>0</v>
      </c>
      <c r="AQ548" s="915">
        <f t="shared" si="185"/>
        <v>0</v>
      </c>
      <c r="AR548" s="916">
        <f t="shared" si="185"/>
        <v>0</v>
      </c>
      <c r="AS548" s="915">
        <f t="shared" si="185"/>
        <v>0</v>
      </c>
      <c r="AT548" s="916">
        <f t="shared" si="185"/>
        <v>0</v>
      </c>
      <c r="AU548" s="915">
        <f t="shared" si="185"/>
        <v>0</v>
      </c>
      <c r="AV548" s="916">
        <f t="shared" si="185"/>
        <v>0</v>
      </c>
    </row>
    <row r="549" spans="1:48" s="675" customFormat="1" ht="16.5" hidden="1" thickBot="1">
      <c r="A549" s="755" t="s">
        <v>68</v>
      </c>
      <c r="B549" s="755" t="s">
        <v>237</v>
      </c>
      <c r="C549" s="911">
        <f t="shared" si="186"/>
        <v>0</v>
      </c>
      <c r="D549" s="912">
        <f t="shared" si="186"/>
        <v>0</v>
      </c>
      <c r="E549" s="1197"/>
      <c r="F549" s="1197"/>
      <c r="G549" s="892"/>
      <c r="H549" s="892"/>
      <c r="I549" s="913">
        <f t="shared" si="185"/>
        <v>0</v>
      </c>
      <c r="J549" s="914">
        <f t="shared" si="185"/>
        <v>0</v>
      </c>
      <c r="K549" s="915">
        <f t="shared" si="185"/>
        <v>0</v>
      </c>
      <c r="L549" s="916">
        <f t="shared" si="185"/>
        <v>0</v>
      </c>
      <c r="M549" s="915">
        <f t="shared" si="185"/>
        <v>0</v>
      </c>
      <c r="N549" s="916">
        <f t="shared" si="185"/>
        <v>0</v>
      </c>
      <c r="O549" s="915">
        <f t="shared" si="185"/>
        <v>0</v>
      </c>
      <c r="P549" s="916">
        <f t="shared" si="185"/>
        <v>0</v>
      </c>
      <c r="Q549" s="915">
        <f t="shared" si="185"/>
        <v>0</v>
      </c>
      <c r="R549" s="916">
        <f t="shared" si="185"/>
        <v>0</v>
      </c>
      <c r="S549" s="915">
        <f t="shared" si="185"/>
        <v>0</v>
      </c>
      <c r="T549" s="916">
        <f t="shared" si="185"/>
        <v>0</v>
      </c>
      <c r="U549" s="915">
        <f t="shared" si="185"/>
        <v>0</v>
      </c>
      <c r="V549" s="916">
        <f t="shared" si="185"/>
        <v>0</v>
      </c>
      <c r="W549" s="915">
        <f t="shared" si="185"/>
        <v>0</v>
      </c>
      <c r="X549" s="916">
        <f t="shared" ref="X549:AV549" si="187">IF(X90&gt;X243,(100%-X243/X90*100%),IF(X90&lt;X243,(X90/X243*100%-100%),0))</f>
        <v>0</v>
      </c>
      <c r="Y549" s="915">
        <f t="shared" si="187"/>
        <v>0</v>
      </c>
      <c r="Z549" s="916">
        <f t="shared" si="187"/>
        <v>0</v>
      </c>
      <c r="AA549" s="917">
        <f t="shared" si="187"/>
        <v>0</v>
      </c>
      <c r="AB549" s="918">
        <f t="shared" si="187"/>
        <v>0</v>
      </c>
      <c r="AC549" s="915">
        <f t="shared" si="187"/>
        <v>0</v>
      </c>
      <c r="AD549" s="916">
        <f t="shared" si="187"/>
        <v>0</v>
      </c>
      <c r="AE549" s="915">
        <f t="shared" si="187"/>
        <v>0</v>
      </c>
      <c r="AF549" s="916">
        <f t="shared" si="187"/>
        <v>0</v>
      </c>
      <c r="AG549" s="915">
        <f t="shared" si="187"/>
        <v>0</v>
      </c>
      <c r="AH549" s="916">
        <f t="shared" si="187"/>
        <v>0</v>
      </c>
      <c r="AI549" s="915">
        <f t="shared" si="187"/>
        <v>0</v>
      </c>
      <c r="AJ549" s="916">
        <f t="shared" si="187"/>
        <v>0</v>
      </c>
      <c r="AK549" s="915">
        <f t="shared" si="187"/>
        <v>0</v>
      </c>
      <c r="AL549" s="916">
        <f t="shared" si="187"/>
        <v>0</v>
      </c>
      <c r="AM549" s="915">
        <f t="shared" si="187"/>
        <v>0</v>
      </c>
      <c r="AN549" s="916">
        <f t="shared" si="187"/>
        <v>0</v>
      </c>
      <c r="AO549" s="915">
        <f t="shared" si="187"/>
        <v>0</v>
      </c>
      <c r="AP549" s="916">
        <f t="shared" si="187"/>
        <v>0</v>
      </c>
      <c r="AQ549" s="915">
        <f t="shared" si="187"/>
        <v>0</v>
      </c>
      <c r="AR549" s="916">
        <f t="shared" si="187"/>
        <v>0</v>
      </c>
      <c r="AS549" s="915">
        <f t="shared" si="187"/>
        <v>0</v>
      </c>
      <c r="AT549" s="916">
        <f t="shared" si="187"/>
        <v>0</v>
      </c>
      <c r="AU549" s="915">
        <f t="shared" si="187"/>
        <v>0</v>
      </c>
      <c r="AV549" s="916">
        <f t="shared" si="187"/>
        <v>0</v>
      </c>
    </row>
    <row r="550" spans="1:48" s="675" customFormat="1" ht="16.5" hidden="1" thickBot="1">
      <c r="A550" s="749" t="s">
        <v>238</v>
      </c>
      <c r="B550" s="763" t="s">
        <v>239</v>
      </c>
      <c r="C550" s="939">
        <f t="shared" si="186"/>
        <v>0</v>
      </c>
      <c r="D550" s="938">
        <f t="shared" si="186"/>
        <v>0</v>
      </c>
      <c r="E550" s="1197"/>
      <c r="F550" s="1197"/>
      <c r="G550" s="890"/>
      <c r="H550" s="890"/>
      <c r="I550" s="905">
        <f t="shared" ref="I550:AV556" si="188">IF(I91&gt;I244,(100%-I244/I91*100%),IF(I91&lt;I244,(I91/I244*100%-100%),0))</f>
        <v>0</v>
      </c>
      <c r="J550" s="906">
        <f t="shared" si="188"/>
        <v>0</v>
      </c>
      <c r="K550" s="907">
        <f t="shared" si="188"/>
        <v>0</v>
      </c>
      <c r="L550" s="908">
        <f t="shared" si="188"/>
        <v>0</v>
      </c>
      <c r="M550" s="907">
        <f t="shared" si="188"/>
        <v>0</v>
      </c>
      <c r="N550" s="908">
        <f t="shared" si="188"/>
        <v>0</v>
      </c>
      <c r="O550" s="907">
        <f t="shared" si="188"/>
        <v>0</v>
      </c>
      <c r="P550" s="908">
        <f t="shared" si="188"/>
        <v>0</v>
      </c>
      <c r="Q550" s="907">
        <f t="shared" si="188"/>
        <v>0</v>
      </c>
      <c r="R550" s="908">
        <f t="shared" si="188"/>
        <v>0</v>
      </c>
      <c r="S550" s="907">
        <f t="shared" si="188"/>
        <v>0</v>
      </c>
      <c r="T550" s="908">
        <f t="shared" si="188"/>
        <v>0</v>
      </c>
      <c r="U550" s="907">
        <f t="shared" si="188"/>
        <v>0</v>
      </c>
      <c r="V550" s="908">
        <f t="shared" si="188"/>
        <v>0</v>
      </c>
      <c r="W550" s="907">
        <f t="shared" si="188"/>
        <v>0</v>
      </c>
      <c r="X550" s="908">
        <f t="shared" si="188"/>
        <v>0</v>
      </c>
      <c r="Y550" s="907">
        <f t="shared" si="188"/>
        <v>0</v>
      </c>
      <c r="Z550" s="908">
        <f t="shared" si="188"/>
        <v>0</v>
      </c>
      <c r="AA550" s="909">
        <f t="shared" si="188"/>
        <v>0</v>
      </c>
      <c r="AB550" s="910">
        <f t="shared" si="188"/>
        <v>0</v>
      </c>
      <c r="AC550" s="907">
        <f t="shared" si="188"/>
        <v>0</v>
      </c>
      <c r="AD550" s="908">
        <f t="shared" si="188"/>
        <v>0</v>
      </c>
      <c r="AE550" s="907">
        <f t="shared" si="188"/>
        <v>0</v>
      </c>
      <c r="AF550" s="908">
        <f t="shared" si="188"/>
        <v>0</v>
      </c>
      <c r="AG550" s="907">
        <f t="shared" si="188"/>
        <v>0</v>
      </c>
      <c r="AH550" s="908">
        <f t="shared" si="188"/>
        <v>0</v>
      </c>
      <c r="AI550" s="907">
        <f t="shared" si="188"/>
        <v>0</v>
      </c>
      <c r="AJ550" s="908">
        <f t="shared" si="188"/>
        <v>0</v>
      </c>
      <c r="AK550" s="907">
        <f t="shared" si="188"/>
        <v>0</v>
      </c>
      <c r="AL550" s="908">
        <f t="shared" si="188"/>
        <v>0</v>
      </c>
      <c r="AM550" s="907">
        <f t="shared" si="188"/>
        <v>0</v>
      </c>
      <c r="AN550" s="908">
        <f t="shared" si="188"/>
        <v>0</v>
      </c>
      <c r="AO550" s="907">
        <f t="shared" si="188"/>
        <v>0</v>
      </c>
      <c r="AP550" s="908">
        <f t="shared" si="188"/>
        <v>0</v>
      </c>
      <c r="AQ550" s="907">
        <f t="shared" si="188"/>
        <v>0</v>
      </c>
      <c r="AR550" s="908">
        <f t="shared" si="188"/>
        <v>0</v>
      </c>
      <c r="AS550" s="907">
        <f t="shared" si="188"/>
        <v>0</v>
      </c>
      <c r="AT550" s="908">
        <f t="shared" si="188"/>
        <v>0</v>
      </c>
      <c r="AU550" s="907">
        <f t="shared" si="188"/>
        <v>0</v>
      </c>
      <c r="AV550" s="908">
        <f t="shared" si="188"/>
        <v>0</v>
      </c>
    </row>
    <row r="551" spans="1:48" s="675" customFormat="1" ht="16.5" hidden="1" thickBot="1">
      <c r="A551" s="755"/>
      <c r="B551" s="769" t="s">
        <v>36</v>
      </c>
      <c r="C551" s="911">
        <f t="shared" si="186"/>
        <v>0</v>
      </c>
      <c r="D551" s="938">
        <f t="shared" si="186"/>
        <v>0</v>
      </c>
      <c r="E551" s="1197"/>
      <c r="F551" s="1197"/>
      <c r="G551" s="890"/>
      <c r="H551" s="890"/>
      <c r="I551" s="913">
        <f t="shared" si="188"/>
        <v>0</v>
      </c>
      <c r="J551" s="914">
        <f t="shared" si="188"/>
        <v>0</v>
      </c>
      <c r="K551" s="915">
        <f t="shared" si="188"/>
        <v>0</v>
      </c>
      <c r="L551" s="916">
        <f t="shared" si="188"/>
        <v>0</v>
      </c>
      <c r="M551" s="915">
        <f t="shared" si="188"/>
        <v>0</v>
      </c>
      <c r="N551" s="916">
        <f t="shared" si="188"/>
        <v>0</v>
      </c>
      <c r="O551" s="915">
        <f t="shared" si="188"/>
        <v>0</v>
      </c>
      <c r="P551" s="916">
        <f t="shared" si="188"/>
        <v>0</v>
      </c>
      <c r="Q551" s="915">
        <f t="shared" si="188"/>
        <v>0</v>
      </c>
      <c r="R551" s="916">
        <f t="shared" si="188"/>
        <v>0</v>
      </c>
      <c r="S551" s="915">
        <f t="shared" si="188"/>
        <v>0</v>
      </c>
      <c r="T551" s="916">
        <f t="shared" si="188"/>
        <v>0</v>
      </c>
      <c r="U551" s="915">
        <f t="shared" si="188"/>
        <v>0</v>
      </c>
      <c r="V551" s="916">
        <f t="shared" si="188"/>
        <v>0</v>
      </c>
      <c r="W551" s="915">
        <f t="shared" si="188"/>
        <v>0</v>
      </c>
      <c r="X551" s="916">
        <f t="shared" si="188"/>
        <v>0</v>
      </c>
      <c r="Y551" s="915">
        <f t="shared" si="188"/>
        <v>0</v>
      </c>
      <c r="Z551" s="916">
        <f t="shared" si="188"/>
        <v>0</v>
      </c>
      <c r="AA551" s="917">
        <f t="shared" si="188"/>
        <v>0</v>
      </c>
      <c r="AB551" s="918">
        <f t="shared" si="188"/>
        <v>0</v>
      </c>
      <c r="AC551" s="915">
        <f t="shared" si="188"/>
        <v>0</v>
      </c>
      <c r="AD551" s="916">
        <f t="shared" si="188"/>
        <v>0</v>
      </c>
      <c r="AE551" s="915">
        <f t="shared" si="188"/>
        <v>0</v>
      </c>
      <c r="AF551" s="916">
        <f t="shared" si="188"/>
        <v>0</v>
      </c>
      <c r="AG551" s="915">
        <f t="shared" si="188"/>
        <v>0</v>
      </c>
      <c r="AH551" s="916">
        <f t="shared" si="188"/>
        <v>0</v>
      </c>
      <c r="AI551" s="915">
        <f t="shared" si="188"/>
        <v>0</v>
      </c>
      <c r="AJ551" s="916">
        <f t="shared" si="188"/>
        <v>0</v>
      </c>
      <c r="AK551" s="915">
        <f t="shared" si="188"/>
        <v>0</v>
      </c>
      <c r="AL551" s="916">
        <f t="shared" si="188"/>
        <v>0</v>
      </c>
      <c r="AM551" s="915">
        <f t="shared" si="188"/>
        <v>0</v>
      </c>
      <c r="AN551" s="916">
        <f t="shared" si="188"/>
        <v>0</v>
      </c>
      <c r="AO551" s="915">
        <f t="shared" si="188"/>
        <v>0</v>
      </c>
      <c r="AP551" s="916">
        <f t="shared" si="188"/>
        <v>0</v>
      </c>
      <c r="AQ551" s="915">
        <f t="shared" si="188"/>
        <v>0</v>
      </c>
      <c r="AR551" s="916">
        <f t="shared" si="188"/>
        <v>0</v>
      </c>
      <c r="AS551" s="915">
        <f t="shared" si="188"/>
        <v>0</v>
      </c>
      <c r="AT551" s="916">
        <f t="shared" si="188"/>
        <v>0</v>
      </c>
      <c r="AU551" s="915">
        <f t="shared" si="188"/>
        <v>0</v>
      </c>
      <c r="AV551" s="916">
        <f t="shared" si="188"/>
        <v>0</v>
      </c>
    </row>
    <row r="552" spans="1:48" s="675" customFormat="1" ht="16.5" hidden="1" thickBot="1">
      <c r="A552" s="755" t="s">
        <v>37</v>
      </c>
      <c r="B552" s="769" t="s">
        <v>119</v>
      </c>
      <c r="C552" s="911">
        <f t="shared" si="186"/>
        <v>0</v>
      </c>
      <c r="D552" s="912">
        <f t="shared" si="186"/>
        <v>0</v>
      </c>
      <c r="E552" s="1197"/>
      <c r="F552" s="1197"/>
      <c r="G552" s="892"/>
      <c r="H552" s="892"/>
      <c r="I552" s="913">
        <f t="shared" si="188"/>
        <v>0</v>
      </c>
      <c r="J552" s="914">
        <f t="shared" si="188"/>
        <v>0</v>
      </c>
      <c r="K552" s="915">
        <f t="shared" si="188"/>
        <v>0</v>
      </c>
      <c r="L552" s="916">
        <f t="shared" si="188"/>
        <v>0</v>
      </c>
      <c r="M552" s="915">
        <f t="shared" si="188"/>
        <v>0</v>
      </c>
      <c r="N552" s="916">
        <f t="shared" si="188"/>
        <v>0</v>
      </c>
      <c r="O552" s="915">
        <f t="shared" si="188"/>
        <v>0</v>
      </c>
      <c r="P552" s="916">
        <f t="shared" si="188"/>
        <v>0</v>
      </c>
      <c r="Q552" s="915">
        <f t="shared" si="188"/>
        <v>0</v>
      </c>
      <c r="R552" s="916">
        <f t="shared" si="188"/>
        <v>0</v>
      </c>
      <c r="S552" s="915">
        <f t="shared" si="188"/>
        <v>0</v>
      </c>
      <c r="T552" s="916">
        <f t="shared" si="188"/>
        <v>0</v>
      </c>
      <c r="U552" s="915">
        <f t="shared" si="188"/>
        <v>0</v>
      </c>
      <c r="V552" s="916">
        <f t="shared" si="188"/>
        <v>0</v>
      </c>
      <c r="W552" s="915">
        <f t="shared" si="188"/>
        <v>0</v>
      </c>
      <c r="X552" s="916">
        <f t="shared" si="188"/>
        <v>0</v>
      </c>
      <c r="Y552" s="915">
        <f t="shared" si="188"/>
        <v>0</v>
      </c>
      <c r="Z552" s="916">
        <f t="shared" si="188"/>
        <v>0</v>
      </c>
      <c r="AA552" s="917">
        <f t="shared" si="188"/>
        <v>0</v>
      </c>
      <c r="AB552" s="918">
        <f t="shared" si="188"/>
        <v>0</v>
      </c>
      <c r="AC552" s="915">
        <f t="shared" si="188"/>
        <v>0</v>
      </c>
      <c r="AD552" s="916">
        <f t="shared" si="188"/>
        <v>0</v>
      </c>
      <c r="AE552" s="915">
        <f t="shared" si="188"/>
        <v>0</v>
      </c>
      <c r="AF552" s="916">
        <f t="shared" si="188"/>
        <v>0</v>
      </c>
      <c r="AG552" s="915">
        <f t="shared" si="188"/>
        <v>0</v>
      </c>
      <c r="AH552" s="916">
        <f t="shared" si="188"/>
        <v>0</v>
      </c>
      <c r="AI552" s="915">
        <f t="shared" si="188"/>
        <v>0</v>
      </c>
      <c r="AJ552" s="916">
        <f t="shared" si="188"/>
        <v>0</v>
      </c>
      <c r="AK552" s="915">
        <f t="shared" si="188"/>
        <v>0</v>
      </c>
      <c r="AL552" s="916">
        <f t="shared" si="188"/>
        <v>0</v>
      </c>
      <c r="AM552" s="915">
        <f t="shared" si="188"/>
        <v>0</v>
      </c>
      <c r="AN552" s="916">
        <f t="shared" si="188"/>
        <v>0</v>
      </c>
      <c r="AO552" s="915">
        <f t="shared" si="188"/>
        <v>0</v>
      </c>
      <c r="AP552" s="916">
        <f t="shared" si="188"/>
        <v>0</v>
      </c>
      <c r="AQ552" s="915">
        <f t="shared" si="188"/>
        <v>0</v>
      </c>
      <c r="AR552" s="916">
        <f t="shared" si="188"/>
        <v>0</v>
      </c>
      <c r="AS552" s="915">
        <f t="shared" si="188"/>
        <v>0</v>
      </c>
      <c r="AT552" s="916">
        <f t="shared" si="188"/>
        <v>0</v>
      </c>
      <c r="AU552" s="915">
        <f t="shared" si="188"/>
        <v>0</v>
      </c>
      <c r="AV552" s="916">
        <f t="shared" si="188"/>
        <v>0</v>
      </c>
    </row>
    <row r="553" spans="1:48" s="675" customFormat="1" ht="16.5" hidden="1" thickBot="1">
      <c r="A553" s="755" t="s">
        <v>27</v>
      </c>
      <c r="B553" s="769" t="s">
        <v>38</v>
      </c>
      <c r="C553" s="949">
        <f t="shared" si="186"/>
        <v>0</v>
      </c>
      <c r="D553" s="912">
        <f t="shared" si="186"/>
        <v>0</v>
      </c>
      <c r="E553" s="1197"/>
      <c r="F553" s="1197"/>
      <c r="G553" s="892"/>
      <c r="H553" s="892"/>
      <c r="I553" s="913">
        <f t="shared" si="188"/>
        <v>0</v>
      </c>
      <c r="J553" s="914">
        <f t="shared" si="188"/>
        <v>0</v>
      </c>
      <c r="K553" s="915">
        <f t="shared" si="188"/>
        <v>0</v>
      </c>
      <c r="L553" s="916">
        <f t="shared" si="188"/>
        <v>0</v>
      </c>
      <c r="M553" s="915">
        <f t="shared" si="188"/>
        <v>0</v>
      </c>
      <c r="N553" s="916">
        <f t="shared" si="188"/>
        <v>0</v>
      </c>
      <c r="O553" s="915">
        <f t="shared" si="188"/>
        <v>0</v>
      </c>
      <c r="P553" s="916">
        <f t="shared" si="188"/>
        <v>0</v>
      </c>
      <c r="Q553" s="915">
        <f t="shared" si="188"/>
        <v>0</v>
      </c>
      <c r="R553" s="916">
        <f t="shared" si="188"/>
        <v>0</v>
      </c>
      <c r="S553" s="915">
        <f t="shared" si="188"/>
        <v>0</v>
      </c>
      <c r="T553" s="916">
        <f t="shared" si="188"/>
        <v>0</v>
      </c>
      <c r="U553" s="915">
        <f t="shared" si="188"/>
        <v>0</v>
      </c>
      <c r="V553" s="916">
        <f t="shared" si="188"/>
        <v>0</v>
      </c>
      <c r="W553" s="915">
        <f t="shared" si="188"/>
        <v>0</v>
      </c>
      <c r="X553" s="916">
        <f t="shared" si="188"/>
        <v>0</v>
      </c>
      <c r="Y553" s="915">
        <f t="shared" si="188"/>
        <v>0</v>
      </c>
      <c r="Z553" s="916">
        <f t="shared" si="188"/>
        <v>0</v>
      </c>
      <c r="AA553" s="917">
        <f t="shared" si="188"/>
        <v>0</v>
      </c>
      <c r="AB553" s="918">
        <f t="shared" si="188"/>
        <v>0</v>
      </c>
      <c r="AC553" s="915">
        <f t="shared" si="188"/>
        <v>0</v>
      </c>
      <c r="AD553" s="916">
        <f t="shared" si="188"/>
        <v>0</v>
      </c>
      <c r="AE553" s="915">
        <f t="shared" si="188"/>
        <v>0</v>
      </c>
      <c r="AF553" s="916">
        <f t="shared" si="188"/>
        <v>0</v>
      </c>
      <c r="AG553" s="915">
        <f t="shared" si="188"/>
        <v>0</v>
      </c>
      <c r="AH553" s="916">
        <f t="shared" si="188"/>
        <v>0</v>
      </c>
      <c r="AI553" s="915">
        <f t="shared" si="188"/>
        <v>0</v>
      </c>
      <c r="AJ553" s="916">
        <f t="shared" si="188"/>
        <v>0</v>
      </c>
      <c r="AK553" s="915">
        <f t="shared" si="188"/>
        <v>0</v>
      </c>
      <c r="AL553" s="916">
        <f t="shared" si="188"/>
        <v>0</v>
      </c>
      <c r="AM553" s="915">
        <f t="shared" si="188"/>
        <v>0</v>
      </c>
      <c r="AN553" s="916">
        <f t="shared" si="188"/>
        <v>0</v>
      </c>
      <c r="AO553" s="915">
        <f t="shared" si="188"/>
        <v>0</v>
      </c>
      <c r="AP553" s="916">
        <f t="shared" si="188"/>
        <v>0</v>
      </c>
      <c r="AQ553" s="915">
        <f t="shared" si="188"/>
        <v>0</v>
      </c>
      <c r="AR553" s="916">
        <f t="shared" si="188"/>
        <v>0</v>
      </c>
      <c r="AS553" s="915">
        <f t="shared" si="188"/>
        <v>0</v>
      </c>
      <c r="AT553" s="916">
        <f t="shared" si="188"/>
        <v>0</v>
      </c>
      <c r="AU553" s="915">
        <f t="shared" si="188"/>
        <v>0</v>
      </c>
      <c r="AV553" s="916">
        <f t="shared" si="188"/>
        <v>0</v>
      </c>
    </row>
    <row r="554" spans="1:48" s="675" customFormat="1" ht="16.5" hidden="1" thickBot="1">
      <c r="A554" s="755" t="s">
        <v>46</v>
      </c>
      <c r="B554" s="769" t="s">
        <v>91</v>
      </c>
      <c r="C554" s="949">
        <f t="shared" si="186"/>
        <v>0</v>
      </c>
      <c r="D554" s="912">
        <f t="shared" si="186"/>
        <v>0</v>
      </c>
      <c r="E554" s="1197"/>
      <c r="F554" s="1197"/>
      <c r="G554" s="892"/>
      <c r="H554" s="892"/>
      <c r="I554" s="913">
        <f t="shared" si="188"/>
        <v>0</v>
      </c>
      <c r="J554" s="914">
        <f t="shared" si="188"/>
        <v>0</v>
      </c>
      <c r="K554" s="915">
        <f t="shared" si="188"/>
        <v>0</v>
      </c>
      <c r="L554" s="916">
        <f t="shared" si="188"/>
        <v>0</v>
      </c>
      <c r="M554" s="915">
        <f t="shared" si="188"/>
        <v>0</v>
      </c>
      <c r="N554" s="916">
        <f t="shared" si="188"/>
        <v>0</v>
      </c>
      <c r="O554" s="915">
        <f t="shared" si="188"/>
        <v>0</v>
      </c>
      <c r="P554" s="916">
        <f t="shared" si="188"/>
        <v>0</v>
      </c>
      <c r="Q554" s="915">
        <f t="shared" si="188"/>
        <v>0</v>
      </c>
      <c r="R554" s="916">
        <f t="shared" si="188"/>
        <v>0</v>
      </c>
      <c r="S554" s="915">
        <f t="shared" si="188"/>
        <v>0</v>
      </c>
      <c r="T554" s="916">
        <f t="shared" si="188"/>
        <v>0</v>
      </c>
      <c r="U554" s="915">
        <f t="shared" si="188"/>
        <v>0</v>
      </c>
      <c r="V554" s="916">
        <f t="shared" si="188"/>
        <v>0</v>
      </c>
      <c r="W554" s="915">
        <f t="shared" si="188"/>
        <v>0</v>
      </c>
      <c r="X554" s="916">
        <f t="shared" si="188"/>
        <v>0</v>
      </c>
      <c r="Y554" s="915">
        <f t="shared" si="188"/>
        <v>0</v>
      </c>
      <c r="Z554" s="916">
        <f t="shared" si="188"/>
        <v>0</v>
      </c>
      <c r="AA554" s="917">
        <f t="shared" si="188"/>
        <v>0</v>
      </c>
      <c r="AB554" s="918">
        <f t="shared" si="188"/>
        <v>0</v>
      </c>
      <c r="AC554" s="915">
        <f t="shared" si="188"/>
        <v>0</v>
      </c>
      <c r="AD554" s="916">
        <f t="shared" si="188"/>
        <v>0</v>
      </c>
      <c r="AE554" s="915">
        <f t="shared" si="188"/>
        <v>0</v>
      </c>
      <c r="AF554" s="916">
        <f t="shared" si="188"/>
        <v>0</v>
      </c>
      <c r="AG554" s="915">
        <f t="shared" si="188"/>
        <v>0</v>
      </c>
      <c r="AH554" s="916">
        <f t="shared" si="188"/>
        <v>0</v>
      </c>
      <c r="AI554" s="915">
        <f t="shared" si="188"/>
        <v>0</v>
      </c>
      <c r="AJ554" s="916">
        <f t="shared" si="188"/>
        <v>0</v>
      </c>
      <c r="AK554" s="915">
        <f t="shared" si="188"/>
        <v>0</v>
      </c>
      <c r="AL554" s="916">
        <f t="shared" si="188"/>
        <v>0</v>
      </c>
      <c r="AM554" s="915">
        <f t="shared" si="188"/>
        <v>0</v>
      </c>
      <c r="AN554" s="916">
        <f t="shared" si="188"/>
        <v>0</v>
      </c>
      <c r="AO554" s="915">
        <f t="shared" si="188"/>
        <v>0</v>
      </c>
      <c r="AP554" s="916">
        <f t="shared" si="188"/>
        <v>0</v>
      </c>
      <c r="AQ554" s="915">
        <f t="shared" si="188"/>
        <v>0</v>
      </c>
      <c r="AR554" s="916">
        <f t="shared" si="188"/>
        <v>0</v>
      </c>
      <c r="AS554" s="915">
        <f t="shared" si="188"/>
        <v>0</v>
      </c>
      <c r="AT554" s="916">
        <f t="shared" si="188"/>
        <v>0</v>
      </c>
      <c r="AU554" s="915">
        <f t="shared" si="188"/>
        <v>0</v>
      </c>
      <c r="AV554" s="916">
        <f t="shared" si="188"/>
        <v>0</v>
      </c>
    </row>
    <row r="555" spans="1:48" s="675" customFormat="1" ht="16.5" hidden="1" thickBot="1">
      <c r="A555" s="755" t="s">
        <v>68</v>
      </c>
      <c r="B555" s="769" t="s">
        <v>10</v>
      </c>
      <c r="C555" s="949">
        <f t="shared" si="186"/>
        <v>0</v>
      </c>
      <c r="D555" s="912">
        <f t="shared" si="186"/>
        <v>0</v>
      </c>
      <c r="E555" s="1197"/>
      <c r="F555" s="1197"/>
      <c r="G555" s="892"/>
      <c r="H555" s="892"/>
      <c r="I555" s="913">
        <f t="shared" si="188"/>
        <v>0</v>
      </c>
      <c r="J555" s="914">
        <f t="shared" si="188"/>
        <v>0</v>
      </c>
      <c r="K555" s="915">
        <f t="shared" si="188"/>
        <v>0</v>
      </c>
      <c r="L555" s="916">
        <f t="shared" si="188"/>
        <v>0</v>
      </c>
      <c r="M555" s="915">
        <f t="shared" si="188"/>
        <v>0</v>
      </c>
      <c r="N555" s="916">
        <f t="shared" si="188"/>
        <v>0</v>
      </c>
      <c r="O555" s="915">
        <f t="shared" si="188"/>
        <v>0</v>
      </c>
      <c r="P555" s="916">
        <f t="shared" si="188"/>
        <v>0</v>
      </c>
      <c r="Q555" s="915">
        <f t="shared" si="188"/>
        <v>0</v>
      </c>
      <c r="R555" s="916">
        <f t="shared" si="188"/>
        <v>0</v>
      </c>
      <c r="S555" s="915">
        <f t="shared" si="188"/>
        <v>0</v>
      </c>
      <c r="T555" s="916">
        <f t="shared" si="188"/>
        <v>0</v>
      </c>
      <c r="U555" s="915">
        <f t="shared" si="188"/>
        <v>0</v>
      </c>
      <c r="V555" s="916">
        <f t="shared" si="188"/>
        <v>0</v>
      </c>
      <c r="W555" s="915">
        <f t="shared" si="188"/>
        <v>0</v>
      </c>
      <c r="X555" s="916">
        <f t="shared" si="188"/>
        <v>0</v>
      </c>
      <c r="Y555" s="915">
        <f t="shared" si="188"/>
        <v>0</v>
      </c>
      <c r="Z555" s="916">
        <f t="shared" si="188"/>
        <v>0</v>
      </c>
      <c r="AA555" s="917">
        <f t="shared" si="188"/>
        <v>0</v>
      </c>
      <c r="AB555" s="918">
        <f t="shared" si="188"/>
        <v>0</v>
      </c>
      <c r="AC555" s="915">
        <f t="shared" si="188"/>
        <v>0</v>
      </c>
      <c r="AD555" s="916">
        <f t="shared" si="188"/>
        <v>0</v>
      </c>
      <c r="AE555" s="915">
        <f t="shared" si="188"/>
        <v>0</v>
      </c>
      <c r="AF555" s="916">
        <f t="shared" si="188"/>
        <v>0</v>
      </c>
      <c r="AG555" s="915">
        <f t="shared" si="188"/>
        <v>0</v>
      </c>
      <c r="AH555" s="916">
        <f t="shared" si="188"/>
        <v>0</v>
      </c>
      <c r="AI555" s="915">
        <f t="shared" si="188"/>
        <v>0</v>
      </c>
      <c r="AJ555" s="916">
        <f t="shared" si="188"/>
        <v>0</v>
      </c>
      <c r="AK555" s="915">
        <f t="shared" si="188"/>
        <v>0</v>
      </c>
      <c r="AL555" s="916">
        <f t="shared" si="188"/>
        <v>0</v>
      </c>
      <c r="AM555" s="915">
        <f t="shared" si="188"/>
        <v>0</v>
      </c>
      <c r="AN555" s="916">
        <f t="shared" si="188"/>
        <v>0</v>
      </c>
      <c r="AO555" s="915">
        <f t="shared" si="188"/>
        <v>0</v>
      </c>
      <c r="AP555" s="916">
        <f t="shared" si="188"/>
        <v>0</v>
      </c>
      <c r="AQ555" s="915">
        <f t="shared" si="188"/>
        <v>0</v>
      </c>
      <c r="AR555" s="916">
        <f t="shared" si="188"/>
        <v>0</v>
      </c>
      <c r="AS555" s="915">
        <f t="shared" si="188"/>
        <v>0</v>
      </c>
      <c r="AT555" s="916">
        <f t="shared" si="188"/>
        <v>0</v>
      </c>
      <c r="AU555" s="915">
        <f t="shared" si="188"/>
        <v>0</v>
      </c>
      <c r="AV555" s="916">
        <f t="shared" si="188"/>
        <v>0</v>
      </c>
    </row>
    <row r="556" spans="1:48" s="675" customFormat="1" ht="16.5" hidden="1" thickBot="1">
      <c r="A556" s="755" t="s">
        <v>4</v>
      </c>
      <c r="B556" s="769" t="s">
        <v>11</v>
      </c>
      <c r="C556" s="949">
        <f t="shared" si="186"/>
        <v>0</v>
      </c>
      <c r="D556" s="912">
        <f t="shared" si="186"/>
        <v>0</v>
      </c>
      <c r="E556" s="1197"/>
      <c r="F556" s="1197"/>
      <c r="G556" s="892"/>
      <c r="H556" s="892"/>
      <c r="I556" s="913">
        <f t="shared" si="188"/>
        <v>0</v>
      </c>
      <c r="J556" s="914">
        <f t="shared" si="188"/>
        <v>0</v>
      </c>
      <c r="K556" s="915">
        <f t="shared" si="188"/>
        <v>0</v>
      </c>
      <c r="L556" s="916">
        <f t="shared" si="188"/>
        <v>0</v>
      </c>
      <c r="M556" s="915">
        <f t="shared" si="188"/>
        <v>0</v>
      </c>
      <c r="N556" s="916">
        <f t="shared" si="188"/>
        <v>0</v>
      </c>
      <c r="O556" s="915">
        <f t="shared" si="188"/>
        <v>0</v>
      </c>
      <c r="P556" s="916">
        <f t="shared" si="188"/>
        <v>0</v>
      </c>
      <c r="Q556" s="915">
        <f t="shared" si="188"/>
        <v>0</v>
      </c>
      <c r="R556" s="916">
        <f t="shared" si="188"/>
        <v>0</v>
      </c>
      <c r="S556" s="915">
        <f t="shared" si="188"/>
        <v>0</v>
      </c>
      <c r="T556" s="916">
        <f t="shared" si="188"/>
        <v>0</v>
      </c>
      <c r="U556" s="915">
        <f t="shared" si="188"/>
        <v>0</v>
      </c>
      <c r="V556" s="916">
        <f t="shared" si="188"/>
        <v>0</v>
      </c>
      <c r="W556" s="915">
        <f t="shared" si="188"/>
        <v>0</v>
      </c>
      <c r="X556" s="916">
        <f t="shared" ref="X556:AV556" si="189">IF(X97&gt;X250,(100%-X250/X97*100%),IF(X97&lt;X250,(X97/X250*100%-100%),0))</f>
        <v>0</v>
      </c>
      <c r="Y556" s="915">
        <f t="shared" si="189"/>
        <v>0</v>
      </c>
      <c r="Z556" s="916">
        <f t="shared" si="189"/>
        <v>0</v>
      </c>
      <c r="AA556" s="917">
        <f t="shared" si="189"/>
        <v>0</v>
      </c>
      <c r="AB556" s="918">
        <f t="shared" si="189"/>
        <v>0</v>
      </c>
      <c r="AC556" s="915">
        <f t="shared" si="189"/>
        <v>0</v>
      </c>
      <c r="AD556" s="916">
        <f t="shared" si="189"/>
        <v>0</v>
      </c>
      <c r="AE556" s="915">
        <f t="shared" si="189"/>
        <v>0</v>
      </c>
      <c r="AF556" s="916">
        <f t="shared" si="189"/>
        <v>0</v>
      </c>
      <c r="AG556" s="915">
        <f t="shared" si="189"/>
        <v>0</v>
      </c>
      <c r="AH556" s="916">
        <f t="shared" si="189"/>
        <v>0</v>
      </c>
      <c r="AI556" s="915">
        <f t="shared" si="189"/>
        <v>0</v>
      </c>
      <c r="AJ556" s="916">
        <f t="shared" si="189"/>
        <v>0</v>
      </c>
      <c r="AK556" s="915">
        <f t="shared" si="189"/>
        <v>0</v>
      </c>
      <c r="AL556" s="916">
        <f t="shared" si="189"/>
        <v>0</v>
      </c>
      <c r="AM556" s="915">
        <f t="shared" si="189"/>
        <v>0</v>
      </c>
      <c r="AN556" s="916">
        <f t="shared" si="189"/>
        <v>0</v>
      </c>
      <c r="AO556" s="915">
        <f t="shared" si="189"/>
        <v>0</v>
      </c>
      <c r="AP556" s="916">
        <f t="shared" si="189"/>
        <v>0</v>
      </c>
      <c r="AQ556" s="915">
        <f t="shared" si="189"/>
        <v>0</v>
      </c>
      <c r="AR556" s="916">
        <f t="shared" si="189"/>
        <v>0</v>
      </c>
      <c r="AS556" s="915">
        <f t="shared" si="189"/>
        <v>0</v>
      </c>
      <c r="AT556" s="916">
        <f t="shared" si="189"/>
        <v>0</v>
      </c>
      <c r="AU556" s="915">
        <f t="shared" si="189"/>
        <v>0</v>
      </c>
      <c r="AV556" s="916">
        <f t="shared" si="189"/>
        <v>0</v>
      </c>
    </row>
    <row r="557" spans="1:48" s="675" customFormat="1" ht="16.5" hidden="1" thickBot="1">
      <c r="A557" s="755" t="s">
        <v>5</v>
      </c>
      <c r="B557" s="769" t="s">
        <v>25</v>
      </c>
      <c r="C557" s="949">
        <f t="shared" si="186"/>
        <v>1</v>
      </c>
      <c r="D557" s="912">
        <f t="shared" si="186"/>
        <v>0</v>
      </c>
      <c r="E557" s="1197"/>
      <c r="F557" s="1197"/>
      <c r="G557" s="892"/>
      <c r="H557" s="892"/>
      <c r="I557" s="913">
        <f t="shared" ref="I557:AV563" si="190">IF(I98&gt;I251,(100%-I251/I98*100%),IF(I98&lt;I251,(I98/I251*100%-100%),0))</f>
        <v>0</v>
      </c>
      <c r="J557" s="914">
        <f t="shared" si="190"/>
        <v>0</v>
      </c>
      <c r="K557" s="915">
        <f t="shared" si="190"/>
        <v>0</v>
      </c>
      <c r="L557" s="916">
        <f t="shared" si="190"/>
        <v>0</v>
      </c>
      <c r="M557" s="915">
        <f t="shared" si="190"/>
        <v>0</v>
      </c>
      <c r="N557" s="916">
        <f t="shared" si="190"/>
        <v>0</v>
      </c>
      <c r="O557" s="915">
        <f t="shared" si="190"/>
        <v>0</v>
      </c>
      <c r="P557" s="916">
        <f t="shared" si="190"/>
        <v>0</v>
      </c>
      <c r="Q557" s="915">
        <f t="shared" si="190"/>
        <v>0</v>
      </c>
      <c r="R557" s="916">
        <f t="shared" si="190"/>
        <v>0</v>
      </c>
      <c r="S557" s="915">
        <f t="shared" si="190"/>
        <v>0</v>
      </c>
      <c r="T557" s="916">
        <f t="shared" si="190"/>
        <v>0</v>
      </c>
      <c r="U557" s="915">
        <f t="shared" si="190"/>
        <v>0</v>
      </c>
      <c r="V557" s="916">
        <f t="shared" si="190"/>
        <v>0</v>
      </c>
      <c r="W557" s="915">
        <f t="shared" si="190"/>
        <v>0</v>
      </c>
      <c r="X557" s="916">
        <f t="shared" si="190"/>
        <v>0</v>
      </c>
      <c r="Y557" s="915">
        <f t="shared" si="190"/>
        <v>0</v>
      </c>
      <c r="Z557" s="916">
        <f t="shared" si="190"/>
        <v>0</v>
      </c>
      <c r="AA557" s="917">
        <f t="shared" si="190"/>
        <v>1</v>
      </c>
      <c r="AB557" s="918">
        <f t="shared" si="190"/>
        <v>0</v>
      </c>
      <c r="AC557" s="915">
        <f t="shared" si="190"/>
        <v>0</v>
      </c>
      <c r="AD557" s="916">
        <f t="shared" si="190"/>
        <v>0</v>
      </c>
      <c r="AE557" s="915">
        <f t="shared" si="190"/>
        <v>0</v>
      </c>
      <c r="AF557" s="916">
        <f t="shared" si="190"/>
        <v>0</v>
      </c>
      <c r="AG557" s="915">
        <f t="shared" si="190"/>
        <v>0</v>
      </c>
      <c r="AH557" s="916">
        <f t="shared" si="190"/>
        <v>0</v>
      </c>
      <c r="AI557" s="915">
        <f t="shared" si="190"/>
        <v>0</v>
      </c>
      <c r="AJ557" s="916">
        <f t="shared" si="190"/>
        <v>0</v>
      </c>
      <c r="AK557" s="915">
        <f t="shared" si="190"/>
        <v>0</v>
      </c>
      <c r="AL557" s="916">
        <f t="shared" si="190"/>
        <v>0</v>
      </c>
      <c r="AM557" s="915">
        <f t="shared" si="190"/>
        <v>0</v>
      </c>
      <c r="AN557" s="916">
        <f t="shared" si="190"/>
        <v>0</v>
      </c>
      <c r="AO557" s="915">
        <f t="shared" si="190"/>
        <v>1</v>
      </c>
      <c r="AP557" s="916">
        <f t="shared" si="190"/>
        <v>0</v>
      </c>
      <c r="AQ557" s="915">
        <f t="shared" si="190"/>
        <v>0</v>
      </c>
      <c r="AR557" s="916">
        <f t="shared" si="190"/>
        <v>0</v>
      </c>
      <c r="AS557" s="915">
        <f t="shared" si="190"/>
        <v>0</v>
      </c>
      <c r="AT557" s="916">
        <f t="shared" si="190"/>
        <v>0</v>
      </c>
      <c r="AU557" s="915">
        <f t="shared" si="190"/>
        <v>0</v>
      </c>
      <c r="AV557" s="916">
        <f t="shared" si="190"/>
        <v>0</v>
      </c>
    </row>
    <row r="558" spans="1:48" s="675" customFormat="1" ht="16.5" hidden="1" thickBot="1">
      <c r="A558" s="755" t="s">
        <v>106</v>
      </c>
      <c r="B558" s="769" t="s">
        <v>97</v>
      </c>
      <c r="C558" s="949">
        <f t="shared" si="186"/>
        <v>0</v>
      </c>
      <c r="D558" s="912">
        <f t="shared" si="186"/>
        <v>0</v>
      </c>
      <c r="E558" s="1197"/>
      <c r="F558" s="1197"/>
      <c r="G558" s="892"/>
      <c r="H558" s="892"/>
      <c r="I558" s="913">
        <f t="shared" si="190"/>
        <v>0</v>
      </c>
      <c r="J558" s="914">
        <f t="shared" si="190"/>
        <v>0</v>
      </c>
      <c r="K558" s="915">
        <f t="shared" si="190"/>
        <v>0</v>
      </c>
      <c r="L558" s="916">
        <f t="shared" si="190"/>
        <v>0</v>
      </c>
      <c r="M558" s="915">
        <f t="shared" si="190"/>
        <v>0</v>
      </c>
      <c r="N558" s="916">
        <f t="shared" si="190"/>
        <v>0</v>
      </c>
      <c r="O558" s="915">
        <f t="shared" si="190"/>
        <v>0</v>
      </c>
      <c r="P558" s="916">
        <f t="shared" si="190"/>
        <v>0</v>
      </c>
      <c r="Q558" s="915">
        <f t="shared" si="190"/>
        <v>0</v>
      </c>
      <c r="R558" s="916">
        <f t="shared" si="190"/>
        <v>0</v>
      </c>
      <c r="S558" s="915">
        <f t="shared" si="190"/>
        <v>0</v>
      </c>
      <c r="T558" s="916">
        <f t="shared" si="190"/>
        <v>0</v>
      </c>
      <c r="U558" s="915">
        <f t="shared" si="190"/>
        <v>0</v>
      </c>
      <c r="V558" s="916">
        <f t="shared" si="190"/>
        <v>0</v>
      </c>
      <c r="W558" s="915">
        <f t="shared" si="190"/>
        <v>0</v>
      </c>
      <c r="X558" s="916">
        <f t="shared" si="190"/>
        <v>0</v>
      </c>
      <c r="Y558" s="915">
        <f t="shared" si="190"/>
        <v>0</v>
      </c>
      <c r="Z558" s="916">
        <f t="shared" si="190"/>
        <v>0</v>
      </c>
      <c r="AA558" s="917">
        <f t="shared" si="190"/>
        <v>0</v>
      </c>
      <c r="AB558" s="918">
        <f t="shared" si="190"/>
        <v>0</v>
      </c>
      <c r="AC558" s="915">
        <f t="shared" si="190"/>
        <v>0</v>
      </c>
      <c r="AD558" s="916">
        <f t="shared" si="190"/>
        <v>0</v>
      </c>
      <c r="AE558" s="915">
        <f t="shared" si="190"/>
        <v>0</v>
      </c>
      <c r="AF558" s="916">
        <f t="shared" si="190"/>
        <v>0</v>
      </c>
      <c r="AG558" s="915">
        <f t="shared" si="190"/>
        <v>0</v>
      </c>
      <c r="AH558" s="916">
        <f t="shared" si="190"/>
        <v>0</v>
      </c>
      <c r="AI558" s="915">
        <f t="shared" si="190"/>
        <v>0</v>
      </c>
      <c r="AJ558" s="916">
        <f t="shared" si="190"/>
        <v>0</v>
      </c>
      <c r="AK558" s="915">
        <f t="shared" si="190"/>
        <v>0</v>
      </c>
      <c r="AL558" s="916">
        <f t="shared" si="190"/>
        <v>0</v>
      </c>
      <c r="AM558" s="915">
        <f t="shared" si="190"/>
        <v>0</v>
      </c>
      <c r="AN558" s="916">
        <f t="shared" si="190"/>
        <v>0</v>
      </c>
      <c r="AO558" s="915">
        <f t="shared" si="190"/>
        <v>0</v>
      </c>
      <c r="AP558" s="916">
        <f t="shared" si="190"/>
        <v>0</v>
      </c>
      <c r="AQ558" s="915">
        <f t="shared" si="190"/>
        <v>0</v>
      </c>
      <c r="AR558" s="916">
        <f t="shared" si="190"/>
        <v>0</v>
      </c>
      <c r="AS558" s="915">
        <f t="shared" si="190"/>
        <v>0</v>
      </c>
      <c r="AT558" s="916">
        <f t="shared" si="190"/>
        <v>0</v>
      </c>
      <c r="AU558" s="915">
        <f t="shared" si="190"/>
        <v>0</v>
      </c>
      <c r="AV558" s="916">
        <f t="shared" si="190"/>
        <v>0</v>
      </c>
    </row>
    <row r="559" spans="1:48" s="675" customFormat="1" ht="16.5" hidden="1" thickBot="1">
      <c r="A559" s="755" t="s">
        <v>64</v>
      </c>
      <c r="B559" s="769" t="s">
        <v>84</v>
      </c>
      <c r="C559" s="949">
        <f t="shared" si="186"/>
        <v>0</v>
      </c>
      <c r="D559" s="912">
        <f t="shared" si="186"/>
        <v>0</v>
      </c>
      <c r="E559" s="1197"/>
      <c r="F559" s="1197"/>
      <c r="G559" s="892"/>
      <c r="H559" s="892"/>
      <c r="I559" s="913">
        <f t="shared" si="190"/>
        <v>0</v>
      </c>
      <c r="J559" s="914">
        <f t="shared" si="190"/>
        <v>0</v>
      </c>
      <c r="K559" s="915">
        <f t="shared" si="190"/>
        <v>0</v>
      </c>
      <c r="L559" s="916">
        <f t="shared" si="190"/>
        <v>0</v>
      </c>
      <c r="M559" s="915">
        <f t="shared" si="190"/>
        <v>0</v>
      </c>
      <c r="N559" s="916">
        <f t="shared" si="190"/>
        <v>0</v>
      </c>
      <c r="O559" s="915">
        <f t="shared" si="190"/>
        <v>0</v>
      </c>
      <c r="P559" s="916">
        <f t="shared" si="190"/>
        <v>0</v>
      </c>
      <c r="Q559" s="915">
        <f t="shared" si="190"/>
        <v>0</v>
      </c>
      <c r="R559" s="916">
        <f t="shared" si="190"/>
        <v>0</v>
      </c>
      <c r="S559" s="915">
        <f t="shared" si="190"/>
        <v>0</v>
      </c>
      <c r="T559" s="916">
        <f t="shared" si="190"/>
        <v>0</v>
      </c>
      <c r="U559" s="915">
        <f t="shared" si="190"/>
        <v>0</v>
      </c>
      <c r="V559" s="916">
        <f t="shared" si="190"/>
        <v>0</v>
      </c>
      <c r="W559" s="915">
        <f t="shared" si="190"/>
        <v>0</v>
      </c>
      <c r="X559" s="916">
        <f t="shared" si="190"/>
        <v>0</v>
      </c>
      <c r="Y559" s="915">
        <f t="shared" si="190"/>
        <v>0</v>
      </c>
      <c r="Z559" s="916">
        <f t="shared" si="190"/>
        <v>0</v>
      </c>
      <c r="AA559" s="917">
        <f t="shared" si="190"/>
        <v>0</v>
      </c>
      <c r="AB559" s="918">
        <f t="shared" si="190"/>
        <v>0</v>
      </c>
      <c r="AC559" s="915">
        <f t="shared" si="190"/>
        <v>0</v>
      </c>
      <c r="AD559" s="916">
        <f t="shared" si="190"/>
        <v>0</v>
      </c>
      <c r="AE559" s="915">
        <f t="shared" si="190"/>
        <v>0</v>
      </c>
      <c r="AF559" s="916">
        <f t="shared" si="190"/>
        <v>0</v>
      </c>
      <c r="AG559" s="915">
        <f t="shared" si="190"/>
        <v>0</v>
      </c>
      <c r="AH559" s="916">
        <f t="shared" si="190"/>
        <v>0</v>
      </c>
      <c r="AI559" s="915">
        <f t="shared" si="190"/>
        <v>0</v>
      </c>
      <c r="AJ559" s="916">
        <f t="shared" si="190"/>
        <v>0</v>
      </c>
      <c r="AK559" s="915">
        <f t="shared" si="190"/>
        <v>0</v>
      </c>
      <c r="AL559" s="916">
        <f t="shared" si="190"/>
        <v>0</v>
      </c>
      <c r="AM559" s="915">
        <f t="shared" si="190"/>
        <v>0</v>
      </c>
      <c r="AN559" s="916">
        <f t="shared" si="190"/>
        <v>0</v>
      </c>
      <c r="AO559" s="915">
        <f t="shared" si="190"/>
        <v>0</v>
      </c>
      <c r="AP559" s="916">
        <f t="shared" si="190"/>
        <v>0</v>
      </c>
      <c r="AQ559" s="915">
        <f t="shared" si="190"/>
        <v>0</v>
      </c>
      <c r="AR559" s="916">
        <f t="shared" si="190"/>
        <v>0</v>
      </c>
      <c r="AS559" s="915">
        <f t="shared" si="190"/>
        <v>0</v>
      </c>
      <c r="AT559" s="916">
        <f t="shared" si="190"/>
        <v>0</v>
      </c>
      <c r="AU559" s="915">
        <f t="shared" si="190"/>
        <v>0</v>
      </c>
      <c r="AV559" s="916">
        <f t="shared" si="190"/>
        <v>0</v>
      </c>
    </row>
    <row r="560" spans="1:48" s="675" customFormat="1" ht="16.5" hidden="1" thickBot="1">
      <c r="A560" s="755" t="s">
        <v>18</v>
      </c>
      <c r="B560" s="769" t="s">
        <v>65</v>
      </c>
      <c r="C560" s="949">
        <f t="shared" si="186"/>
        <v>0</v>
      </c>
      <c r="D560" s="912">
        <f t="shared" si="186"/>
        <v>0</v>
      </c>
      <c r="E560" s="1197"/>
      <c r="F560" s="1197"/>
      <c r="G560" s="892"/>
      <c r="H560" s="892"/>
      <c r="I560" s="913">
        <f t="shared" si="190"/>
        <v>0</v>
      </c>
      <c r="J560" s="914">
        <f t="shared" si="190"/>
        <v>0</v>
      </c>
      <c r="K560" s="915">
        <f t="shared" si="190"/>
        <v>0</v>
      </c>
      <c r="L560" s="916">
        <f t="shared" si="190"/>
        <v>0</v>
      </c>
      <c r="M560" s="915">
        <f t="shared" si="190"/>
        <v>0</v>
      </c>
      <c r="N560" s="916">
        <f t="shared" si="190"/>
        <v>0</v>
      </c>
      <c r="O560" s="915">
        <f t="shared" si="190"/>
        <v>0</v>
      </c>
      <c r="P560" s="916">
        <f t="shared" si="190"/>
        <v>0</v>
      </c>
      <c r="Q560" s="915">
        <f t="shared" si="190"/>
        <v>0</v>
      </c>
      <c r="R560" s="916">
        <f t="shared" si="190"/>
        <v>0</v>
      </c>
      <c r="S560" s="915">
        <f t="shared" si="190"/>
        <v>0</v>
      </c>
      <c r="T560" s="916">
        <f t="shared" si="190"/>
        <v>0</v>
      </c>
      <c r="U560" s="915">
        <f t="shared" si="190"/>
        <v>0</v>
      </c>
      <c r="V560" s="916">
        <f t="shared" si="190"/>
        <v>0</v>
      </c>
      <c r="W560" s="915">
        <f t="shared" si="190"/>
        <v>0</v>
      </c>
      <c r="X560" s="916">
        <f t="shared" si="190"/>
        <v>0</v>
      </c>
      <c r="Y560" s="915">
        <f t="shared" si="190"/>
        <v>0</v>
      </c>
      <c r="Z560" s="916">
        <f t="shared" si="190"/>
        <v>0</v>
      </c>
      <c r="AA560" s="917">
        <f t="shared" si="190"/>
        <v>0</v>
      </c>
      <c r="AB560" s="918">
        <f t="shared" si="190"/>
        <v>0</v>
      </c>
      <c r="AC560" s="915">
        <f t="shared" si="190"/>
        <v>0</v>
      </c>
      <c r="AD560" s="916">
        <f t="shared" si="190"/>
        <v>0</v>
      </c>
      <c r="AE560" s="915">
        <f t="shared" si="190"/>
        <v>0</v>
      </c>
      <c r="AF560" s="916">
        <f t="shared" si="190"/>
        <v>0</v>
      </c>
      <c r="AG560" s="915">
        <f t="shared" si="190"/>
        <v>0</v>
      </c>
      <c r="AH560" s="916">
        <f t="shared" si="190"/>
        <v>0</v>
      </c>
      <c r="AI560" s="915">
        <f t="shared" si="190"/>
        <v>0</v>
      </c>
      <c r="AJ560" s="916">
        <f t="shared" si="190"/>
        <v>0</v>
      </c>
      <c r="AK560" s="915">
        <f t="shared" si="190"/>
        <v>0</v>
      </c>
      <c r="AL560" s="916">
        <f t="shared" si="190"/>
        <v>0</v>
      </c>
      <c r="AM560" s="915">
        <f t="shared" si="190"/>
        <v>0</v>
      </c>
      <c r="AN560" s="916">
        <f t="shared" si="190"/>
        <v>0</v>
      </c>
      <c r="AO560" s="915">
        <f t="shared" si="190"/>
        <v>0</v>
      </c>
      <c r="AP560" s="916">
        <f t="shared" si="190"/>
        <v>0</v>
      </c>
      <c r="AQ560" s="915">
        <f t="shared" si="190"/>
        <v>0</v>
      </c>
      <c r="AR560" s="916">
        <f t="shared" si="190"/>
        <v>0</v>
      </c>
      <c r="AS560" s="915">
        <f t="shared" si="190"/>
        <v>0</v>
      </c>
      <c r="AT560" s="916">
        <f t="shared" si="190"/>
        <v>0</v>
      </c>
      <c r="AU560" s="915">
        <f t="shared" si="190"/>
        <v>0</v>
      </c>
      <c r="AV560" s="916">
        <f t="shared" si="190"/>
        <v>0</v>
      </c>
    </row>
    <row r="561" spans="1:48" s="675" customFormat="1" ht="16.5" hidden="1" thickBot="1">
      <c r="A561" s="755" t="s">
        <v>118</v>
      </c>
      <c r="B561" s="769" t="s">
        <v>123</v>
      </c>
      <c r="C561" s="949">
        <f t="shared" si="186"/>
        <v>0</v>
      </c>
      <c r="D561" s="912">
        <f t="shared" si="186"/>
        <v>0</v>
      </c>
      <c r="E561" s="1197"/>
      <c r="F561" s="1197"/>
      <c r="G561" s="892"/>
      <c r="H561" s="892"/>
      <c r="I561" s="913">
        <f t="shared" si="190"/>
        <v>0</v>
      </c>
      <c r="J561" s="914">
        <f t="shared" si="190"/>
        <v>0</v>
      </c>
      <c r="K561" s="915">
        <f t="shared" si="190"/>
        <v>0</v>
      </c>
      <c r="L561" s="916">
        <f t="shared" si="190"/>
        <v>0</v>
      </c>
      <c r="M561" s="915">
        <f t="shared" si="190"/>
        <v>0</v>
      </c>
      <c r="N561" s="916">
        <f t="shared" si="190"/>
        <v>0</v>
      </c>
      <c r="O561" s="915">
        <f t="shared" si="190"/>
        <v>0</v>
      </c>
      <c r="P561" s="916">
        <f t="shared" si="190"/>
        <v>0</v>
      </c>
      <c r="Q561" s="915">
        <f t="shared" si="190"/>
        <v>0</v>
      </c>
      <c r="R561" s="916">
        <f t="shared" si="190"/>
        <v>0</v>
      </c>
      <c r="S561" s="915">
        <f t="shared" si="190"/>
        <v>0</v>
      </c>
      <c r="T561" s="916">
        <f t="shared" si="190"/>
        <v>0</v>
      </c>
      <c r="U561" s="915">
        <f t="shared" si="190"/>
        <v>0</v>
      </c>
      <c r="V561" s="916">
        <f t="shared" si="190"/>
        <v>0</v>
      </c>
      <c r="W561" s="915">
        <f t="shared" si="190"/>
        <v>0</v>
      </c>
      <c r="X561" s="916">
        <f t="shared" si="190"/>
        <v>0</v>
      </c>
      <c r="Y561" s="915">
        <f t="shared" si="190"/>
        <v>0</v>
      </c>
      <c r="Z561" s="916">
        <f t="shared" si="190"/>
        <v>0</v>
      </c>
      <c r="AA561" s="917">
        <f t="shared" si="190"/>
        <v>0</v>
      </c>
      <c r="AB561" s="918">
        <f t="shared" si="190"/>
        <v>0</v>
      </c>
      <c r="AC561" s="915">
        <f t="shared" si="190"/>
        <v>0</v>
      </c>
      <c r="AD561" s="916">
        <f t="shared" si="190"/>
        <v>0</v>
      </c>
      <c r="AE561" s="915">
        <f t="shared" si="190"/>
        <v>0</v>
      </c>
      <c r="AF561" s="916">
        <f t="shared" si="190"/>
        <v>0</v>
      </c>
      <c r="AG561" s="915">
        <f t="shared" si="190"/>
        <v>0</v>
      </c>
      <c r="AH561" s="916">
        <f t="shared" si="190"/>
        <v>0</v>
      </c>
      <c r="AI561" s="915">
        <f t="shared" si="190"/>
        <v>0</v>
      </c>
      <c r="AJ561" s="916">
        <f t="shared" si="190"/>
        <v>0</v>
      </c>
      <c r="AK561" s="915">
        <f t="shared" si="190"/>
        <v>0</v>
      </c>
      <c r="AL561" s="916">
        <f t="shared" si="190"/>
        <v>0</v>
      </c>
      <c r="AM561" s="915">
        <f t="shared" si="190"/>
        <v>0</v>
      </c>
      <c r="AN561" s="916">
        <f t="shared" si="190"/>
        <v>0</v>
      </c>
      <c r="AO561" s="915">
        <f t="shared" si="190"/>
        <v>0</v>
      </c>
      <c r="AP561" s="916">
        <f t="shared" si="190"/>
        <v>0</v>
      </c>
      <c r="AQ561" s="915">
        <f t="shared" si="190"/>
        <v>0</v>
      </c>
      <c r="AR561" s="916">
        <f t="shared" si="190"/>
        <v>0</v>
      </c>
      <c r="AS561" s="915">
        <f t="shared" si="190"/>
        <v>0</v>
      </c>
      <c r="AT561" s="916">
        <f t="shared" si="190"/>
        <v>0</v>
      </c>
      <c r="AU561" s="915">
        <f t="shared" si="190"/>
        <v>0</v>
      </c>
      <c r="AV561" s="916">
        <f t="shared" si="190"/>
        <v>0</v>
      </c>
    </row>
    <row r="562" spans="1:48" s="675" customFormat="1" ht="16.5" hidden="1" thickBot="1">
      <c r="A562" s="755" t="s">
        <v>62</v>
      </c>
      <c r="B562" s="769" t="s">
        <v>124</v>
      </c>
      <c r="C562" s="949">
        <f t="shared" si="186"/>
        <v>0</v>
      </c>
      <c r="D562" s="912">
        <f t="shared" si="186"/>
        <v>0</v>
      </c>
      <c r="E562" s="1197"/>
      <c r="F562" s="1197"/>
      <c r="G562" s="892"/>
      <c r="H562" s="892"/>
      <c r="I562" s="913">
        <f t="shared" si="190"/>
        <v>0</v>
      </c>
      <c r="J562" s="914">
        <f t="shared" si="190"/>
        <v>0</v>
      </c>
      <c r="K562" s="915">
        <f t="shared" si="190"/>
        <v>0</v>
      </c>
      <c r="L562" s="916">
        <f t="shared" si="190"/>
        <v>0</v>
      </c>
      <c r="M562" s="915">
        <f t="shared" si="190"/>
        <v>0</v>
      </c>
      <c r="N562" s="916">
        <f t="shared" si="190"/>
        <v>0</v>
      </c>
      <c r="O562" s="915">
        <f t="shared" si="190"/>
        <v>0</v>
      </c>
      <c r="P562" s="916">
        <f t="shared" si="190"/>
        <v>0</v>
      </c>
      <c r="Q562" s="915">
        <f t="shared" si="190"/>
        <v>0</v>
      </c>
      <c r="R562" s="916">
        <f t="shared" si="190"/>
        <v>0</v>
      </c>
      <c r="S562" s="915">
        <f t="shared" si="190"/>
        <v>0</v>
      </c>
      <c r="T562" s="916">
        <f t="shared" si="190"/>
        <v>0</v>
      </c>
      <c r="U562" s="915">
        <f t="shared" si="190"/>
        <v>0</v>
      </c>
      <c r="V562" s="916">
        <f t="shared" si="190"/>
        <v>0</v>
      </c>
      <c r="W562" s="915">
        <f t="shared" si="190"/>
        <v>0</v>
      </c>
      <c r="X562" s="916">
        <f t="shared" si="190"/>
        <v>0</v>
      </c>
      <c r="Y562" s="915">
        <f t="shared" si="190"/>
        <v>0</v>
      </c>
      <c r="Z562" s="916">
        <f t="shared" si="190"/>
        <v>0</v>
      </c>
      <c r="AA562" s="917">
        <f t="shared" si="190"/>
        <v>0</v>
      </c>
      <c r="AB562" s="918">
        <f t="shared" si="190"/>
        <v>0</v>
      </c>
      <c r="AC562" s="915">
        <f t="shared" si="190"/>
        <v>0</v>
      </c>
      <c r="AD562" s="916">
        <f t="shared" si="190"/>
        <v>0</v>
      </c>
      <c r="AE562" s="915">
        <f t="shared" si="190"/>
        <v>0</v>
      </c>
      <c r="AF562" s="916">
        <f t="shared" si="190"/>
        <v>0</v>
      </c>
      <c r="AG562" s="915">
        <f t="shared" si="190"/>
        <v>0</v>
      </c>
      <c r="AH562" s="916">
        <f t="shared" si="190"/>
        <v>0</v>
      </c>
      <c r="AI562" s="915">
        <f t="shared" si="190"/>
        <v>0</v>
      </c>
      <c r="AJ562" s="916">
        <f t="shared" si="190"/>
        <v>0</v>
      </c>
      <c r="AK562" s="915">
        <f t="shared" si="190"/>
        <v>0</v>
      </c>
      <c r="AL562" s="916">
        <f t="shared" si="190"/>
        <v>0</v>
      </c>
      <c r="AM562" s="915">
        <f t="shared" si="190"/>
        <v>0</v>
      </c>
      <c r="AN562" s="916">
        <f t="shared" si="190"/>
        <v>0</v>
      </c>
      <c r="AO562" s="915">
        <f t="shared" si="190"/>
        <v>0</v>
      </c>
      <c r="AP562" s="916">
        <f t="shared" si="190"/>
        <v>0</v>
      </c>
      <c r="AQ562" s="915">
        <f t="shared" si="190"/>
        <v>0</v>
      </c>
      <c r="AR562" s="916">
        <f t="shared" si="190"/>
        <v>0</v>
      </c>
      <c r="AS562" s="915">
        <f t="shared" si="190"/>
        <v>0</v>
      </c>
      <c r="AT562" s="916">
        <f t="shared" si="190"/>
        <v>0</v>
      </c>
      <c r="AU562" s="915">
        <f t="shared" si="190"/>
        <v>0</v>
      </c>
      <c r="AV562" s="916">
        <f t="shared" si="190"/>
        <v>0</v>
      </c>
    </row>
    <row r="563" spans="1:48" s="675" customFormat="1" ht="16.5" hidden="1" thickBot="1">
      <c r="A563" s="755" t="s">
        <v>49</v>
      </c>
      <c r="B563" s="769" t="s">
        <v>1</v>
      </c>
      <c r="C563" s="949">
        <f t="shared" ref="C563:D578" si="191">IF(C104&gt;C257,(100%-C257/C104*100%),IF(C104&lt;C257,(C104/C257*100%-100%),0))</f>
        <v>0</v>
      </c>
      <c r="D563" s="912">
        <f t="shared" si="191"/>
        <v>0</v>
      </c>
      <c r="E563" s="1197"/>
      <c r="F563" s="1197"/>
      <c r="G563" s="892"/>
      <c r="H563" s="892"/>
      <c r="I563" s="913">
        <f t="shared" si="190"/>
        <v>0</v>
      </c>
      <c r="J563" s="914">
        <f t="shared" si="190"/>
        <v>0</v>
      </c>
      <c r="K563" s="915">
        <f t="shared" si="190"/>
        <v>0</v>
      </c>
      <c r="L563" s="916">
        <f t="shared" si="190"/>
        <v>0</v>
      </c>
      <c r="M563" s="915">
        <f t="shared" si="190"/>
        <v>0</v>
      </c>
      <c r="N563" s="916">
        <f t="shared" si="190"/>
        <v>0</v>
      </c>
      <c r="O563" s="915">
        <f t="shared" si="190"/>
        <v>0</v>
      </c>
      <c r="P563" s="916">
        <f t="shared" si="190"/>
        <v>0</v>
      </c>
      <c r="Q563" s="915">
        <f t="shared" si="190"/>
        <v>0</v>
      </c>
      <c r="R563" s="916">
        <f t="shared" si="190"/>
        <v>0</v>
      </c>
      <c r="S563" s="915">
        <f t="shared" si="190"/>
        <v>0</v>
      </c>
      <c r="T563" s="916">
        <f t="shared" si="190"/>
        <v>0</v>
      </c>
      <c r="U563" s="915">
        <f t="shared" si="190"/>
        <v>0</v>
      </c>
      <c r="V563" s="916">
        <f t="shared" si="190"/>
        <v>0</v>
      </c>
      <c r="W563" s="915">
        <f t="shared" si="190"/>
        <v>0</v>
      </c>
      <c r="X563" s="916">
        <f t="shared" ref="X563:AV563" si="192">IF(X104&gt;X257,(100%-X257/X104*100%),IF(X104&lt;X257,(X104/X257*100%-100%),0))</f>
        <v>0</v>
      </c>
      <c r="Y563" s="915">
        <f t="shared" si="192"/>
        <v>0</v>
      </c>
      <c r="Z563" s="916">
        <f t="shared" si="192"/>
        <v>0</v>
      </c>
      <c r="AA563" s="917">
        <f t="shared" si="192"/>
        <v>0</v>
      </c>
      <c r="AB563" s="918">
        <f t="shared" si="192"/>
        <v>0</v>
      </c>
      <c r="AC563" s="915">
        <f t="shared" si="192"/>
        <v>0</v>
      </c>
      <c r="AD563" s="916">
        <f t="shared" si="192"/>
        <v>0</v>
      </c>
      <c r="AE563" s="915">
        <f t="shared" si="192"/>
        <v>0</v>
      </c>
      <c r="AF563" s="916">
        <f t="shared" si="192"/>
        <v>0</v>
      </c>
      <c r="AG563" s="915">
        <f t="shared" si="192"/>
        <v>0</v>
      </c>
      <c r="AH563" s="916">
        <f t="shared" si="192"/>
        <v>0</v>
      </c>
      <c r="AI563" s="915">
        <f t="shared" si="192"/>
        <v>0</v>
      </c>
      <c r="AJ563" s="916">
        <f t="shared" si="192"/>
        <v>0</v>
      </c>
      <c r="AK563" s="915">
        <f t="shared" si="192"/>
        <v>0</v>
      </c>
      <c r="AL563" s="916">
        <f t="shared" si="192"/>
        <v>0</v>
      </c>
      <c r="AM563" s="915">
        <f t="shared" si="192"/>
        <v>0</v>
      </c>
      <c r="AN563" s="916">
        <f t="shared" si="192"/>
        <v>0</v>
      </c>
      <c r="AO563" s="915">
        <f t="shared" si="192"/>
        <v>0</v>
      </c>
      <c r="AP563" s="916">
        <f t="shared" si="192"/>
        <v>0</v>
      </c>
      <c r="AQ563" s="915">
        <f t="shared" si="192"/>
        <v>0</v>
      </c>
      <c r="AR563" s="916">
        <f t="shared" si="192"/>
        <v>0</v>
      </c>
      <c r="AS563" s="915">
        <f t="shared" si="192"/>
        <v>0</v>
      </c>
      <c r="AT563" s="916">
        <f t="shared" si="192"/>
        <v>0</v>
      </c>
      <c r="AU563" s="915">
        <f t="shared" si="192"/>
        <v>0</v>
      </c>
      <c r="AV563" s="916">
        <f t="shared" si="192"/>
        <v>0</v>
      </c>
    </row>
    <row r="564" spans="1:48" s="675" customFormat="1" ht="16.5" hidden="1" thickBot="1">
      <c r="A564" s="755" t="s">
        <v>2</v>
      </c>
      <c r="B564" s="787" t="s">
        <v>58</v>
      </c>
      <c r="C564" s="949">
        <f t="shared" si="191"/>
        <v>0</v>
      </c>
      <c r="D564" s="912">
        <f t="shared" si="191"/>
        <v>0</v>
      </c>
      <c r="E564" s="1197"/>
      <c r="F564" s="1197"/>
      <c r="G564" s="892"/>
      <c r="H564" s="892"/>
      <c r="I564" s="913">
        <f t="shared" ref="I564:AV570" si="193">IF(I105&gt;I258,(100%-I258/I105*100%),IF(I105&lt;I258,(I105/I258*100%-100%),0))</f>
        <v>0</v>
      </c>
      <c r="J564" s="914">
        <f t="shared" si="193"/>
        <v>0</v>
      </c>
      <c r="K564" s="915">
        <f t="shared" si="193"/>
        <v>0</v>
      </c>
      <c r="L564" s="916">
        <f t="shared" si="193"/>
        <v>0</v>
      </c>
      <c r="M564" s="915">
        <f t="shared" si="193"/>
        <v>0</v>
      </c>
      <c r="N564" s="916">
        <f t="shared" si="193"/>
        <v>0</v>
      </c>
      <c r="O564" s="915">
        <f t="shared" si="193"/>
        <v>0</v>
      </c>
      <c r="P564" s="916">
        <f t="shared" si="193"/>
        <v>0</v>
      </c>
      <c r="Q564" s="915">
        <f t="shared" si="193"/>
        <v>0</v>
      </c>
      <c r="R564" s="916">
        <f t="shared" si="193"/>
        <v>0</v>
      </c>
      <c r="S564" s="915">
        <f t="shared" si="193"/>
        <v>0</v>
      </c>
      <c r="T564" s="916">
        <f t="shared" si="193"/>
        <v>0</v>
      </c>
      <c r="U564" s="915">
        <f t="shared" si="193"/>
        <v>0</v>
      </c>
      <c r="V564" s="916">
        <f t="shared" si="193"/>
        <v>0</v>
      </c>
      <c r="W564" s="915">
        <f t="shared" si="193"/>
        <v>0</v>
      </c>
      <c r="X564" s="916">
        <f t="shared" si="193"/>
        <v>0</v>
      </c>
      <c r="Y564" s="915">
        <f t="shared" si="193"/>
        <v>0</v>
      </c>
      <c r="Z564" s="916">
        <f t="shared" si="193"/>
        <v>0</v>
      </c>
      <c r="AA564" s="917">
        <f t="shared" si="193"/>
        <v>0</v>
      </c>
      <c r="AB564" s="918">
        <f t="shared" si="193"/>
        <v>0</v>
      </c>
      <c r="AC564" s="915">
        <f t="shared" si="193"/>
        <v>0</v>
      </c>
      <c r="AD564" s="916">
        <f t="shared" si="193"/>
        <v>0</v>
      </c>
      <c r="AE564" s="915">
        <f t="shared" si="193"/>
        <v>0</v>
      </c>
      <c r="AF564" s="916">
        <f t="shared" si="193"/>
        <v>0</v>
      </c>
      <c r="AG564" s="915">
        <f t="shared" si="193"/>
        <v>0</v>
      </c>
      <c r="AH564" s="916">
        <f t="shared" si="193"/>
        <v>0</v>
      </c>
      <c r="AI564" s="915">
        <f t="shared" si="193"/>
        <v>0</v>
      </c>
      <c r="AJ564" s="916">
        <f t="shared" si="193"/>
        <v>0</v>
      </c>
      <c r="AK564" s="915">
        <f t="shared" si="193"/>
        <v>0</v>
      </c>
      <c r="AL564" s="916">
        <f t="shared" si="193"/>
        <v>0</v>
      </c>
      <c r="AM564" s="915">
        <f t="shared" si="193"/>
        <v>0</v>
      </c>
      <c r="AN564" s="916">
        <f t="shared" si="193"/>
        <v>0</v>
      </c>
      <c r="AO564" s="915">
        <f t="shared" si="193"/>
        <v>0</v>
      </c>
      <c r="AP564" s="916">
        <f t="shared" si="193"/>
        <v>0</v>
      </c>
      <c r="AQ564" s="915">
        <f t="shared" si="193"/>
        <v>0</v>
      </c>
      <c r="AR564" s="916">
        <f t="shared" si="193"/>
        <v>0</v>
      </c>
      <c r="AS564" s="915">
        <f t="shared" si="193"/>
        <v>0</v>
      </c>
      <c r="AT564" s="916">
        <f t="shared" si="193"/>
        <v>0</v>
      </c>
      <c r="AU564" s="915">
        <f t="shared" si="193"/>
        <v>0</v>
      </c>
      <c r="AV564" s="916">
        <f t="shared" si="193"/>
        <v>0</v>
      </c>
    </row>
    <row r="565" spans="1:48" s="675" customFormat="1" ht="16.5" hidden="1" thickBot="1">
      <c r="A565" s="755" t="s">
        <v>221</v>
      </c>
      <c r="B565" s="787" t="s">
        <v>240</v>
      </c>
      <c r="C565" s="949">
        <f t="shared" si="191"/>
        <v>-1</v>
      </c>
      <c r="D565" s="912">
        <f t="shared" si="191"/>
        <v>0</v>
      </c>
      <c r="E565" s="1197"/>
      <c r="F565" s="1197"/>
      <c r="G565" s="892"/>
      <c r="H565" s="892"/>
      <c r="I565" s="913">
        <f t="shared" si="193"/>
        <v>0</v>
      </c>
      <c r="J565" s="914">
        <f t="shared" si="193"/>
        <v>0</v>
      </c>
      <c r="K565" s="915">
        <f t="shared" si="193"/>
        <v>0</v>
      </c>
      <c r="L565" s="916">
        <f t="shared" si="193"/>
        <v>0</v>
      </c>
      <c r="M565" s="915">
        <f t="shared" si="193"/>
        <v>0</v>
      </c>
      <c r="N565" s="916">
        <f t="shared" si="193"/>
        <v>0</v>
      </c>
      <c r="O565" s="915">
        <f t="shared" si="193"/>
        <v>0</v>
      </c>
      <c r="P565" s="916">
        <f t="shared" si="193"/>
        <v>0</v>
      </c>
      <c r="Q565" s="915">
        <f t="shared" si="193"/>
        <v>0</v>
      </c>
      <c r="R565" s="916">
        <f t="shared" si="193"/>
        <v>0</v>
      </c>
      <c r="S565" s="915">
        <f t="shared" si="193"/>
        <v>0</v>
      </c>
      <c r="T565" s="916">
        <f t="shared" si="193"/>
        <v>0</v>
      </c>
      <c r="U565" s="915">
        <f t="shared" si="193"/>
        <v>0</v>
      </c>
      <c r="V565" s="916">
        <f t="shared" si="193"/>
        <v>0</v>
      </c>
      <c r="W565" s="915">
        <f t="shared" si="193"/>
        <v>0</v>
      </c>
      <c r="X565" s="916">
        <f t="shared" si="193"/>
        <v>0</v>
      </c>
      <c r="Y565" s="915">
        <f t="shared" si="193"/>
        <v>0</v>
      </c>
      <c r="Z565" s="916">
        <f t="shared" si="193"/>
        <v>0</v>
      </c>
      <c r="AA565" s="917">
        <f t="shared" si="193"/>
        <v>-1</v>
      </c>
      <c r="AB565" s="918">
        <f t="shared" si="193"/>
        <v>0</v>
      </c>
      <c r="AC565" s="915">
        <f t="shared" si="193"/>
        <v>0</v>
      </c>
      <c r="AD565" s="916">
        <f t="shared" si="193"/>
        <v>0</v>
      </c>
      <c r="AE565" s="915">
        <f t="shared" si="193"/>
        <v>0</v>
      </c>
      <c r="AF565" s="916">
        <f t="shared" si="193"/>
        <v>0</v>
      </c>
      <c r="AG565" s="915">
        <f t="shared" si="193"/>
        <v>0</v>
      </c>
      <c r="AH565" s="916">
        <f t="shared" si="193"/>
        <v>0</v>
      </c>
      <c r="AI565" s="915">
        <f t="shared" si="193"/>
        <v>0</v>
      </c>
      <c r="AJ565" s="916">
        <f t="shared" si="193"/>
        <v>0</v>
      </c>
      <c r="AK565" s="915">
        <f t="shared" si="193"/>
        <v>0</v>
      </c>
      <c r="AL565" s="916">
        <f t="shared" si="193"/>
        <v>0</v>
      </c>
      <c r="AM565" s="915">
        <f t="shared" si="193"/>
        <v>0</v>
      </c>
      <c r="AN565" s="916">
        <f t="shared" si="193"/>
        <v>0</v>
      </c>
      <c r="AO565" s="915">
        <f t="shared" si="193"/>
        <v>-1</v>
      </c>
      <c r="AP565" s="916">
        <f t="shared" si="193"/>
        <v>0</v>
      </c>
      <c r="AQ565" s="915">
        <f t="shared" si="193"/>
        <v>0</v>
      </c>
      <c r="AR565" s="916">
        <f t="shared" si="193"/>
        <v>0</v>
      </c>
      <c r="AS565" s="915">
        <f t="shared" si="193"/>
        <v>0</v>
      </c>
      <c r="AT565" s="916">
        <f t="shared" si="193"/>
        <v>0</v>
      </c>
      <c r="AU565" s="915">
        <f t="shared" si="193"/>
        <v>0</v>
      </c>
      <c r="AV565" s="916">
        <f t="shared" si="193"/>
        <v>0</v>
      </c>
    </row>
    <row r="566" spans="1:48" s="675" customFormat="1" ht="16.5" hidden="1" thickBot="1">
      <c r="A566" s="755" t="s">
        <v>241</v>
      </c>
      <c r="B566" s="787" t="s">
        <v>242</v>
      </c>
      <c r="C566" s="949">
        <f t="shared" si="191"/>
        <v>0</v>
      </c>
      <c r="D566" s="912">
        <f t="shared" si="191"/>
        <v>0</v>
      </c>
      <c r="E566" s="1197"/>
      <c r="F566" s="1197"/>
      <c r="G566" s="892"/>
      <c r="H566" s="892"/>
      <c r="I566" s="913">
        <f t="shared" si="193"/>
        <v>0</v>
      </c>
      <c r="J566" s="914">
        <f t="shared" si="193"/>
        <v>0</v>
      </c>
      <c r="K566" s="915">
        <f t="shared" si="193"/>
        <v>0</v>
      </c>
      <c r="L566" s="916">
        <f t="shared" si="193"/>
        <v>0</v>
      </c>
      <c r="M566" s="915">
        <f t="shared" si="193"/>
        <v>0</v>
      </c>
      <c r="N566" s="916">
        <f t="shared" si="193"/>
        <v>0</v>
      </c>
      <c r="O566" s="915">
        <f t="shared" si="193"/>
        <v>0</v>
      </c>
      <c r="P566" s="916">
        <f t="shared" si="193"/>
        <v>0</v>
      </c>
      <c r="Q566" s="915">
        <f t="shared" si="193"/>
        <v>0</v>
      </c>
      <c r="R566" s="916">
        <f t="shared" si="193"/>
        <v>0</v>
      </c>
      <c r="S566" s="915">
        <f t="shared" si="193"/>
        <v>0</v>
      </c>
      <c r="T566" s="916">
        <f t="shared" si="193"/>
        <v>0</v>
      </c>
      <c r="U566" s="915">
        <f t="shared" si="193"/>
        <v>0</v>
      </c>
      <c r="V566" s="916">
        <f t="shared" si="193"/>
        <v>0</v>
      </c>
      <c r="W566" s="915">
        <f t="shared" si="193"/>
        <v>0</v>
      </c>
      <c r="X566" s="916">
        <f t="shared" si="193"/>
        <v>0</v>
      </c>
      <c r="Y566" s="915">
        <f t="shared" si="193"/>
        <v>0</v>
      </c>
      <c r="Z566" s="916">
        <f t="shared" si="193"/>
        <v>0</v>
      </c>
      <c r="AA566" s="917">
        <f t="shared" si="193"/>
        <v>0</v>
      </c>
      <c r="AB566" s="918">
        <f t="shared" si="193"/>
        <v>0</v>
      </c>
      <c r="AC566" s="915">
        <f t="shared" si="193"/>
        <v>0</v>
      </c>
      <c r="AD566" s="916">
        <f t="shared" si="193"/>
        <v>0</v>
      </c>
      <c r="AE566" s="915">
        <f t="shared" si="193"/>
        <v>0</v>
      </c>
      <c r="AF566" s="916">
        <f t="shared" si="193"/>
        <v>0</v>
      </c>
      <c r="AG566" s="915">
        <f t="shared" si="193"/>
        <v>0</v>
      </c>
      <c r="AH566" s="916">
        <f t="shared" si="193"/>
        <v>0</v>
      </c>
      <c r="AI566" s="915">
        <f t="shared" si="193"/>
        <v>0</v>
      </c>
      <c r="AJ566" s="916">
        <f t="shared" si="193"/>
        <v>0</v>
      </c>
      <c r="AK566" s="915">
        <f t="shared" si="193"/>
        <v>0</v>
      </c>
      <c r="AL566" s="916">
        <f t="shared" si="193"/>
        <v>0</v>
      </c>
      <c r="AM566" s="915">
        <f t="shared" si="193"/>
        <v>0</v>
      </c>
      <c r="AN566" s="916">
        <f t="shared" si="193"/>
        <v>0</v>
      </c>
      <c r="AO566" s="915">
        <f t="shared" si="193"/>
        <v>0</v>
      </c>
      <c r="AP566" s="916">
        <f t="shared" si="193"/>
        <v>0</v>
      </c>
      <c r="AQ566" s="915">
        <f t="shared" si="193"/>
        <v>0</v>
      </c>
      <c r="AR566" s="916">
        <f t="shared" si="193"/>
        <v>0</v>
      </c>
      <c r="AS566" s="915">
        <f t="shared" si="193"/>
        <v>0</v>
      </c>
      <c r="AT566" s="916">
        <f t="shared" si="193"/>
        <v>0</v>
      </c>
      <c r="AU566" s="915">
        <f t="shared" si="193"/>
        <v>0</v>
      </c>
      <c r="AV566" s="916">
        <f t="shared" si="193"/>
        <v>0</v>
      </c>
    </row>
    <row r="567" spans="1:48" s="675" customFormat="1" ht="16.5" hidden="1" thickBot="1">
      <c r="A567" s="755" t="s">
        <v>243</v>
      </c>
      <c r="B567" s="769" t="s">
        <v>244</v>
      </c>
      <c r="C567" s="949">
        <f t="shared" si="191"/>
        <v>0</v>
      </c>
      <c r="D567" s="912">
        <f t="shared" si="191"/>
        <v>0</v>
      </c>
      <c r="E567" s="1197"/>
      <c r="F567" s="1197"/>
      <c r="G567" s="892"/>
      <c r="H567" s="892"/>
      <c r="I567" s="913">
        <f t="shared" si="193"/>
        <v>0</v>
      </c>
      <c r="J567" s="914">
        <f t="shared" si="193"/>
        <v>0</v>
      </c>
      <c r="K567" s="915">
        <f t="shared" si="193"/>
        <v>0</v>
      </c>
      <c r="L567" s="916">
        <f t="shared" si="193"/>
        <v>0</v>
      </c>
      <c r="M567" s="915">
        <f t="shared" si="193"/>
        <v>0</v>
      </c>
      <c r="N567" s="916">
        <f t="shared" si="193"/>
        <v>0</v>
      </c>
      <c r="O567" s="915">
        <f t="shared" si="193"/>
        <v>0</v>
      </c>
      <c r="P567" s="916">
        <f t="shared" si="193"/>
        <v>0</v>
      </c>
      <c r="Q567" s="915">
        <f t="shared" si="193"/>
        <v>0</v>
      </c>
      <c r="R567" s="916">
        <f t="shared" si="193"/>
        <v>0</v>
      </c>
      <c r="S567" s="915">
        <f t="shared" si="193"/>
        <v>0</v>
      </c>
      <c r="T567" s="916">
        <f t="shared" si="193"/>
        <v>0</v>
      </c>
      <c r="U567" s="915">
        <f t="shared" si="193"/>
        <v>0</v>
      </c>
      <c r="V567" s="916">
        <f t="shared" si="193"/>
        <v>0</v>
      </c>
      <c r="W567" s="915">
        <f t="shared" si="193"/>
        <v>0</v>
      </c>
      <c r="X567" s="916">
        <f t="shared" si="193"/>
        <v>0</v>
      </c>
      <c r="Y567" s="915">
        <f t="shared" si="193"/>
        <v>0</v>
      </c>
      <c r="Z567" s="916">
        <f t="shared" si="193"/>
        <v>0</v>
      </c>
      <c r="AA567" s="917">
        <f t="shared" si="193"/>
        <v>0</v>
      </c>
      <c r="AB567" s="918">
        <f t="shared" si="193"/>
        <v>0</v>
      </c>
      <c r="AC567" s="915">
        <f t="shared" si="193"/>
        <v>0</v>
      </c>
      <c r="AD567" s="916">
        <f t="shared" si="193"/>
        <v>0</v>
      </c>
      <c r="AE567" s="915">
        <f t="shared" si="193"/>
        <v>0</v>
      </c>
      <c r="AF567" s="916">
        <f t="shared" si="193"/>
        <v>0</v>
      </c>
      <c r="AG567" s="915">
        <f t="shared" si="193"/>
        <v>0</v>
      </c>
      <c r="AH567" s="916">
        <f t="shared" si="193"/>
        <v>0</v>
      </c>
      <c r="AI567" s="915">
        <f t="shared" si="193"/>
        <v>0</v>
      </c>
      <c r="AJ567" s="916">
        <f t="shared" si="193"/>
        <v>0</v>
      </c>
      <c r="AK567" s="915">
        <f t="shared" si="193"/>
        <v>0</v>
      </c>
      <c r="AL567" s="916">
        <f t="shared" si="193"/>
        <v>0</v>
      </c>
      <c r="AM567" s="915">
        <f t="shared" si="193"/>
        <v>0</v>
      </c>
      <c r="AN567" s="916">
        <f t="shared" si="193"/>
        <v>0</v>
      </c>
      <c r="AO567" s="915">
        <f t="shared" si="193"/>
        <v>0</v>
      </c>
      <c r="AP567" s="916">
        <f t="shared" si="193"/>
        <v>0</v>
      </c>
      <c r="AQ567" s="915">
        <f t="shared" si="193"/>
        <v>0</v>
      </c>
      <c r="AR567" s="916">
        <f t="shared" si="193"/>
        <v>0</v>
      </c>
      <c r="AS567" s="915">
        <f t="shared" si="193"/>
        <v>0</v>
      </c>
      <c r="AT567" s="916">
        <f t="shared" si="193"/>
        <v>0</v>
      </c>
      <c r="AU567" s="915">
        <f t="shared" si="193"/>
        <v>0</v>
      </c>
      <c r="AV567" s="916">
        <f t="shared" si="193"/>
        <v>0</v>
      </c>
    </row>
    <row r="568" spans="1:48" s="675" customFormat="1" ht="16.5" hidden="1" thickBot="1">
      <c r="A568" s="755" t="s">
        <v>245</v>
      </c>
      <c r="B568" s="769" t="s">
        <v>246</v>
      </c>
      <c r="C568" s="911">
        <f t="shared" si="191"/>
        <v>0</v>
      </c>
      <c r="D568" s="912">
        <f t="shared" si="191"/>
        <v>0</v>
      </c>
      <c r="E568" s="1197"/>
      <c r="F568" s="1197"/>
      <c r="G568" s="892"/>
      <c r="H568" s="892"/>
      <c r="I568" s="913">
        <f t="shared" si="193"/>
        <v>0</v>
      </c>
      <c r="J568" s="914">
        <f t="shared" si="193"/>
        <v>0</v>
      </c>
      <c r="K568" s="915">
        <f t="shared" si="193"/>
        <v>0</v>
      </c>
      <c r="L568" s="916">
        <f t="shared" si="193"/>
        <v>0</v>
      </c>
      <c r="M568" s="915">
        <f t="shared" si="193"/>
        <v>0</v>
      </c>
      <c r="N568" s="916">
        <f t="shared" si="193"/>
        <v>0</v>
      </c>
      <c r="O568" s="915">
        <f t="shared" si="193"/>
        <v>0</v>
      </c>
      <c r="P568" s="916">
        <f t="shared" si="193"/>
        <v>0</v>
      </c>
      <c r="Q568" s="915">
        <f t="shared" si="193"/>
        <v>0</v>
      </c>
      <c r="R568" s="916">
        <f t="shared" si="193"/>
        <v>0</v>
      </c>
      <c r="S568" s="915">
        <f t="shared" si="193"/>
        <v>0</v>
      </c>
      <c r="T568" s="916">
        <f t="shared" si="193"/>
        <v>0</v>
      </c>
      <c r="U568" s="915">
        <f t="shared" si="193"/>
        <v>0</v>
      </c>
      <c r="V568" s="916">
        <f t="shared" si="193"/>
        <v>0</v>
      </c>
      <c r="W568" s="915">
        <f t="shared" si="193"/>
        <v>0</v>
      </c>
      <c r="X568" s="916">
        <f t="shared" si="193"/>
        <v>0</v>
      </c>
      <c r="Y568" s="915">
        <f t="shared" si="193"/>
        <v>0</v>
      </c>
      <c r="Z568" s="916">
        <f t="shared" si="193"/>
        <v>0</v>
      </c>
      <c r="AA568" s="917">
        <f t="shared" si="193"/>
        <v>0</v>
      </c>
      <c r="AB568" s="918">
        <f t="shared" si="193"/>
        <v>0</v>
      </c>
      <c r="AC568" s="915">
        <f t="shared" si="193"/>
        <v>0</v>
      </c>
      <c r="AD568" s="916">
        <f t="shared" si="193"/>
        <v>0</v>
      </c>
      <c r="AE568" s="915">
        <f t="shared" si="193"/>
        <v>0</v>
      </c>
      <c r="AF568" s="916">
        <f t="shared" si="193"/>
        <v>0</v>
      </c>
      <c r="AG568" s="915">
        <f t="shared" si="193"/>
        <v>0</v>
      </c>
      <c r="AH568" s="916">
        <f t="shared" si="193"/>
        <v>0</v>
      </c>
      <c r="AI568" s="915">
        <f t="shared" si="193"/>
        <v>0</v>
      </c>
      <c r="AJ568" s="916">
        <f t="shared" si="193"/>
        <v>0</v>
      </c>
      <c r="AK568" s="915">
        <f t="shared" si="193"/>
        <v>0</v>
      </c>
      <c r="AL568" s="916">
        <f t="shared" si="193"/>
        <v>0</v>
      </c>
      <c r="AM568" s="915">
        <f t="shared" si="193"/>
        <v>0</v>
      </c>
      <c r="AN568" s="916">
        <f t="shared" si="193"/>
        <v>0</v>
      </c>
      <c r="AO568" s="915">
        <f t="shared" si="193"/>
        <v>0</v>
      </c>
      <c r="AP568" s="916">
        <f t="shared" si="193"/>
        <v>0</v>
      </c>
      <c r="AQ568" s="915">
        <f t="shared" si="193"/>
        <v>0</v>
      </c>
      <c r="AR568" s="916">
        <f t="shared" si="193"/>
        <v>0</v>
      </c>
      <c r="AS568" s="915">
        <f t="shared" si="193"/>
        <v>0</v>
      </c>
      <c r="AT568" s="916">
        <f t="shared" si="193"/>
        <v>0</v>
      </c>
      <c r="AU568" s="915">
        <f t="shared" si="193"/>
        <v>0</v>
      </c>
      <c r="AV568" s="916">
        <f t="shared" si="193"/>
        <v>0</v>
      </c>
    </row>
    <row r="569" spans="1:48" s="675" customFormat="1" ht="16.5" hidden="1" thickBot="1">
      <c r="A569" s="755" t="s">
        <v>247</v>
      </c>
      <c r="B569" s="769" t="s">
        <v>111</v>
      </c>
      <c r="C569" s="911">
        <f t="shared" si="191"/>
        <v>0</v>
      </c>
      <c r="D569" s="912">
        <f t="shared" si="191"/>
        <v>0</v>
      </c>
      <c r="E569" s="1197"/>
      <c r="F569" s="1197"/>
      <c r="G569" s="892"/>
      <c r="H569" s="892"/>
      <c r="I569" s="913">
        <f t="shared" si="193"/>
        <v>0</v>
      </c>
      <c r="J569" s="914">
        <f t="shared" si="193"/>
        <v>0</v>
      </c>
      <c r="K569" s="915">
        <f t="shared" si="193"/>
        <v>0</v>
      </c>
      <c r="L569" s="916">
        <f t="shared" si="193"/>
        <v>0</v>
      </c>
      <c r="M569" s="915">
        <f t="shared" si="193"/>
        <v>0</v>
      </c>
      <c r="N569" s="916">
        <f t="shared" si="193"/>
        <v>0</v>
      </c>
      <c r="O569" s="915">
        <f t="shared" si="193"/>
        <v>0</v>
      </c>
      <c r="P569" s="916">
        <f t="shared" si="193"/>
        <v>0</v>
      </c>
      <c r="Q569" s="915">
        <f t="shared" si="193"/>
        <v>0</v>
      </c>
      <c r="R569" s="916">
        <f t="shared" si="193"/>
        <v>0</v>
      </c>
      <c r="S569" s="915">
        <f t="shared" si="193"/>
        <v>0</v>
      </c>
      <c r="T569" s="916">
        <f t="shared" si="193"/>
        <v>0</v>
      </c>
      <c r="U569" s="915">
        <f t="shared" si="193"/>
        <v>0</v>
      </c>
      <c r="V569" s="916">
        <f t="shared" si="193"/>
        <v>0</v>
      </c>
      <c r="W569" s="915">
        <f t="shared" si="193"/>
        <v>0</v>
      </c>
      <c r="X569" s="916">
        <f t="shared" si="193"/>
        <v>0</v>
      </c>
      <c r="Y569" s="915">
        <f t="shared" si="193"/>
        <v>0</v>
      </c>
      <c r="Z569" s="916">
        <f t="shared" si="193"/>
        <v>0</v>
      </c>
      <c r="AA569" s="917">
        <f t="shared" si="193"/>
        <v>0</v>
      </c>
      <c r="AB569" s="918">
        <f t="shared" si="193"/>
        <v>0</v>
      </c>
      <c r="AC569" s="915">
        <f t="shared" si="193"/>
        <v>0</v>
      </c>
      <c r="AD569" s="916">
        <f t="shared" si="193"/>
        <v>0</v>
      </c>
      <c r="AE569" s="915">
        <f t="shared" si="193"/>
        <v>0</v>
      </c>
      <c r="AF569" s="916">
        <f t="shared" si="193"/>
        <v>0</v>
      </c>
      <c r="AG569" s="915">
        <f t="shared" si="193"/>
        <v>0</v>
      </c>
      <c r="AH569" s="916">
        <f t="shared" si="193"/>
        <v>0</v>
      </c>
      <c r="AI569" s="915">
        <f t="shared" si="193"/>
        <v>0</v>
      </c>
      <c r="AJ569" s="916">
        <f t="shared" si="193"/>
        <v>0</v>
      </c>
      <c r="AK569" s="915">
        <f t="shared" si="193"/>
        <v>0</v>
      </c>
      <c r="AL569" s="916">
        <f t="shared" si="193"/>
        <v>0</v>
      </c>
      <c r="AM569" s="915">
        <f t="shared" si="193"/>
        <v>0</v>
      </c>
      <c r="AN569" s="916">
        <f t="shared" si="193"/>
        <v>0</v>
      </c>
      <c r="AO569" s="915">
        <f t="shared" si="193"/>
        <v>0</v>
      </c>
      <c r="AP569" s="916">
        <f t="shared" si="193"/>
        <v>0</v>
      </c>
      <c r="AQ569" s="915">
        <f t="shared" si="193"/>
        <v>0</v>
      </c>
      <c r="AR569" s="916">
        <f t="shared" si="193"/>
        <v>0</v>
      </c>
      <c r="AS569" s="915">
        <f t="shared" si="193"/>
        <v>0</v>
      </c>
      <c r="AT569" s="916">
        <f t="shared" si="193"/>
        <v>0</v>
      </c>
      <c r="AU569" s="915">
        <f t="shared" si="193"/>
        <v>0</v>
      </c>
      <c r="AV569" s="916">
        <f t="shared" si="193"/>
        <v>0</v>
      </c>
    </row>
    <row r="570" spans="1:48" s="675" customFormat="1" ht="16.5" hidden="1" thickBot="1">
      <c r="A570" s="760" t="s">
        <v>248</v>
      </c>
      <c r="B570" s="776" t="s">
        <v>22</v>
      </c>
      <c r="C570" s="911">
        <f t="shared" si="191"/>
        <v>0</v>
      </c>
      <c r="D570" s="912">
        <f t="shared" si="191"/>
        <v>0</v>
      </c>
      <c r="E570" s="1197"/>
      <c r="F570" s="1197"/>
      <c r="G570" s="892"/>
      <c r="H570" s="892"/>
      <c r="I570" s="913">
        <f t="shared" si="193"/>
        <v>0</v>
      </c>
      <c r="J570" s="914">
        <f t="shared" si="193"/>
        <v>0</v>
      </c>
      <c r="K570" s="915">
        <f t="shared" si="193"/>
        <v>0</v>
      </c>
      <c r="L570" s="916">
        <f t="shared" si="193"/>
        <v>0</v>
      </c>
      <c r="M570" s="915">
        <f t="shared" si="193"/>
        <v>0</v>
      </c>
      <c r="N570" s="916">
        <f t="shared" si="193"/>
        <v>0</v>
      </c>
      <c r="O570" s="915">
        <f t="shared" si="193"/>
        <v>0</v>
      </c>
      <c r="P570" s="916">
        <f t="shared" si="193"/>
        <v>0</v>
      </c>
      <c r="Q570" s="915">
        <f t="shared" si="193"/>
        <v>0</v>
      </c>
      <c r="R570" s="916">
        <f t="shared" si="193"/>
        <v>0</v>
      </c>
      <c r="S570" s="915">
        <f t="shared" si="193"/>
        <v>0</v>
      </c>
      <c r="T570" s="916">
        <f t="shared" si="193"/>
        <v>0</v>
      </c>
      <c r="U570" s="915">
        <f t="shared" si="193"/>
        <v>0</v>
      </c>
      <c r="V570" s="916">
        <f t="shared" si="193"/>
        <v>0</v>
      </c>
      <c r="W570" s="915">
        <f t="shared" si="193"/>
        <v>0</v>
      </c>
      <c r="X570" s="916">
        <f t="shared" ref="X570:AV570" si="194">IF(X111&gt;X264,(100%-X264/X111*100%),IF(X111&lt;X264,(X111/X264*100%-100%),0))</f>
        <v>0</v>
      </c>
      <c r="Y570" s="915">
        <f t="shared" si="194"/>
        <v>0</v>
      </c>
      <c r="Z570" s="916">
        <f t="shared" si="194"/>
        <v>0</v>
      </c>
      <c r="AA570" s="917">
        <f t="shared" si="194"/>
        <v>0</v>
      </c>
      <c r="AB570" s="918">
        <f t="shared" si="194"/>
        <v>0</v>
      </c>
      <c r="AC570" s="915">
        <f t="shared" si="194"/>
        <v>0</v>
      </c>
      <c r="AD570" s="916">
        <f t="shared" si="194"/>
        <v>0</v>
      </c>
      <c r="AE570" s="915">
        <f t="shared" si="194"/>
        <v>0</v>
      </c>
      <c r="AF570" s="916">
        <f t="shared" si="194"/>
        <v>0</v>
      </c>
      <c r="AG570" s="915">
        <f t="shared" si="194"/>
        <v>0</v>
      </c>
      <c r="AH570" s="916">
        <f t="shared" si="194"/>
        <v>0</v>
      </c>
      <c r="AI570" s="915">
        <f t="shared" si="194"/>
        <v>0</v>
      </c>
      <c r="AJ570" s="916">
        <f t="shared" si="194"/>
        <v>0</v>
      </c>
      <c r="AK570" s="915">
        <f t="shared" si="194"/>
        <v>0</v>
      </c>
      <c r="AL570" s="916">
        <f t="shared" si="194"/>
        <v>0</v>
      </c>
      <c r="AM570" s="915">
        <f t="shared" si="194"/>
        <v>0</v>
      </c>
      <c r="AN570" s="916">
        <f t="shared" si="194"/>
        <v>0</v>
      </c>
      <c r="AO570" s="915">
        <f t="shared" si="194"/>
        <v>0</v>
      </c>
      <c r="AP570" s="916">
        <f t="shared" si="194"/>
        <v>0</v>
      </c>
      <c r="AQ570" s="915">
        <f t="shared" si="194"/>
        <v>0</v>
      </c>
      <c r="AR570" s="916">
        <f t="shared" si="194"/>
        <v>0</v>
      </c>
      <c r="AS570" s="915">
        <f t="shared" si="194"/>
        <v>0</v>
      </c>
      <c r="AT570" s="916">
        <f t="shared" si="194"/>
        <v>0</v>
      </c>
      <c r="AU570" s="915">
        <f t="shared" si="194"/>
        <v>0</v>
      </c>
      <c r="AV570" s="916">
        <f t="shared" si="194"/>
        <v>0</v>
      </c>
    </row>
    <row r="571" spans="1:48" s="675" customFormat="1" ht="16.5" hidden="1" thickBot="1">
      <c r="A571" s="777" t="s">
        <v>52</v>
      </c>
      <c r="B571" s="788" t="s">
        <v>249</v>
      </c>
      <c r="C571" s="946">
        <f t="shared" si="191"/>
        <v>-1</v>
      </c>
      <c r="D571" s="947">
        <f t="shared" si="191"/>
        <v>-1</v>
      </c>
      <c r="E571" s="1197"/>
      <c r="F571" s="1197"/>
      <c r="G571" s="890"/>
      <c r="H571" s="890"/>
      <c r="I571" s="905">
        <f t="shared" ref="I571:AV577" si="195">IF(I112&gt;I265,(100%-I265/I112*100%),IF(I112&lt;I265,(I112/I265*100%-100%),0))</f>
        <v>0</v>
      </c>
      <c r="J571" s="906">
        <f t="shared" si="195"/>
        <v>0</v>
      </c>
      <c r="K571" s="907">
        <f t="shared" si="195"/>
        <v>0</v>
      </c>
      <c r="L571" s="908">
        <f t="shared" si="195"/>
        <v>0</v>
      </c>
      <c r="M571" s="907">
        <f t="shared" si="195"/>
        <v>0</v>
      </c>
      <c r="N571" s="908">
        <f t="shared" si="195"/>
        <v>0</v>
      </c>
      <c r="O571" s="907">
        <f t="shared" si="195"/>
        <v>0</v>
      </c>
      <c r="P571" s="908">
        <f t="shared" si="195"/>
        <v>0</v>
      </c>
      <c r="Q571" s="907">
        <f t="shared" si="195"/>
        <v>0</v>
      </c>
      <c r="R571" s="908">
        <f t="shared" si="195"/>
        <v>0</v>
      </c>
      <c r="S571" s="907">
        <f t="shared" si="195"/>
        <v>0</v>
      </c>
      <c r="T571" s="908">
        <f t="shared" si="195"/>
        <v>0</v>
      </c>
      <c r="U571" s="907">
        <f t="shared" si="195"/>
        <v>-1</v>
      </c>
      <c r="V571" s="908">
        <f t="shared" si="195"/>
        <v>0</v>
      </c>
      <c r="W571" s="907">
        <f t="shared" si="195"/>
        <v>0</v>
      </c>
      <c r="X571" s="908">
        <f t="shared" si="195"/>
        <v>0</v>
      </c>
      <c r="Y571" s="907">
        <f t="shared" si="195"/>
        <v>0</v>
      </c>
      <c r="Z571" s="908">
        <f t="shared" si="195"/>
        <v>0</v>
      </c>
      <c r="AA571" s="909">
        <f t="shared" si="195"/>
        <v>-1</v>
      </c>
      <c r="AB571" s="910">
        <f t="shared" si="195"/>
        <v>-1</v>
      </c>
      <c r="AC571" s="907">
        <f t="shared" si="195"/>
        <v>0</v>
      </c>
      <c r="AD571" s="908">
        <f t="shared" si="195"/>
        <v>0</v>
      </c>
      <c r="AE571" s="907">
        <f t="shared" si="195"/>
        <v>0</v>
      </c>
      <c r="AF571" s="908">
        <f t="shared" si="195"/>
        <v>0</v>
      </c>
      <c r="AG571" s="907">
        <f t="shared" si="195"/>
        <v>0</v>
      </c>
      <c r="AH571" s="908">
        <f t="shared" si="195"/>
        <v>0</v>
      </c>
      <c r="AI571" s="907">
        <f t="shared" si="195"/>
        <v>0</v>
      </c>
      <c r="AJ571" s="908">
        <f t="shared" si="195"/>
        <v>0</v>
      </c>
      <c r="AK571" s="907">
        <f t="shared" si="195"/>
        <v>-1</v>
      </c>
      <c r="AL571" s="908">
        <f t="shared" si="195"/>
        <v>-1</v>
      </c>
      <c r="AM571" s="907">
        <f t="shared" si="195"/>
        <v>0</v>
      </c>
      <c r="AN571" s="908">
        <f t="shared" si="195"/>
        <v>0</v>
      </c>
      <c r="AO571" s="907">
        <f t="shared" si="195"/>
        <v>0</v>
      </c>
      <c r="AP571" s="908">
        <f t="shared" si="195"/>
        <v>0</v>
      </c>
      <c r="AQ571" s="907">
        <f t="shared" si="195"/>
        <v>0</v>
      </c>
      <c r="AR571" s="908">
        <f t="shared" si="195"/>
        <v>0</v>
      </c>
      <c r="AS571" s="907">
        <f t="shared" si="195"/>
        <v>0</v>
      </c>
      <c r="AT571" s="908">
        <f t="shared" si="195"/>
        <v>0</v>
      </c>
      <c r="AU571" s="907">
        <f t="shared" si="195"/>
        <v>0</v>
      </c>
      <c r="AV571" s="908">
        <f t="shared" si="195"/>
        <v>0</v>
      </c>
    </row>
    <row r="572" spans="1:48" s="675" customFormat="1" ht="16.5" hidden="1" thickBot="1">
      <c r="A572" s="755"/>
      <c r="B572" s="755" t="s">
        <v>107</v>
      </c>
      <c r="C572" s="949">
        <f t="shared" si="191"/>
        <v>0</v>
      </c>
      <c r="D572" s="950">
        <f t="shared" si="191"/>
        <v>0</v>
      </c>
      <c r="E572" s="1197"/>
      <c r="F572" s="1197"/>
      <c r="G572" s="890"/>
      <c r="H572" s="890"/>
      <c r="I572" s="913">
        <f t="shared" si="195"/>
        <v>0</v>
      </c>
      <c r="J572" s="914">
        <f t="shared" si="195"/>
        <v>0</v>
      </c>
      <c r="K572" s="915">
        <f t="shared" si="195"/>
        <v>0</v>
      </c>
      <c r="L572" s="916">
        <f t="shared" si="195"/>
        <v>0</v>
      </c>
      <c r="M572" s="915">
        <f t="shared" si="195"/>
        <v>0</v>
      </c>
      <c r="N572" s="916">
        <f t="shared" si="195"/>
        <v>0</v>
      </c>
      <c r="O572" s="915">
        <f t="shared" si="195"/>
        <v>0</v>
      </c>
      <c r="P572" s="916">
        <f t="shared" si="195"/>
        <v>0</v>
      </c>
      <c r="Q572" s="915">
        <f t="shared" si="195"/>
        <v>0</v>
      </c>
      <c r="R572" s="916">
        <f t="shared" si="195"/>
        <v>0</v>
      </c>
      <c r="S572" s="915">
        <f t="shared" si="195"/>
        <v>0</v>
      </c>
      <c r="T572" s="916">
        <f t="shared" si="195"/>
        <v>0</v>
      </c>
      <c r="U572" s="915">
        <f t="shared" si="195"/>
        <v>0</v>
      </c>
      <c r="V572" s="916">
        <f t="shared" si="195"/>
        <v>0</v>
      </c>
      <c r="W572" s="915">
        <f t="shared" si="195"/>
        <v>0</v>
      </c>
      <c r="X572" s="916">
        <f t="shared" si="195"/>
        <v>0</v>
      </c>
      <c r="Y572" s="915">
        <f t="shared" si="195"/>
        <v>0</v>
      </c>
      <c r="Z572" s="916">
        <f t="shared" si="195"/>
        <v>0</v>
      </c>
      <c r="AA572" s="917">
        <f t="shared" si="195"/>
        <v>0</v>
      </c>
      <c r="AB572" s="918">
        <f t="shared" si="195"/>
        <v>0</v>
      </c>
      <c r="AC572" s="915">
        <f t="shared" si="195"/>
        <v>0</v>
      </c>
      <c r="AD572" s="916">
        <f t="shared" si="195"/>
        <v>0</v>
      </c>
      <c r="AE572" s="915">
        <f t="shared" si="195"/>
        <v>0</v>
      </c>
      <c r="AF572" s="916">
        <f t="shared" si="195"/>
        <v>0</v>
      </c>
      <c r="AG572" s="915">
        <f t="shared" si="195"/>
        <v>0</v>
      </c>
      <c r="AH572" s="916">
        <f t="shared" si="195"/>
        <v>0</v>
      </c>
      <c r="AI572" s="915">
        <f t="shared" si="195"/>
        <v>0</v>
      </c>
      <c r="AJ572" s="916">
        <f t="shared" si="195"/>
        <v>0</v>
      </c>
      <c r="AK572" s="915">
        <f t="shared" si="195"/>
        <v>0</v>
      </c>
      <c r="AL572" s="916">
        <f t="shared" si="195"/>
        <v>0</v>
      </c>
      <c r="AM572" s="915">
        <f t="shared" si="195"/>
        <v>0</v>
      </c>
      <c r="AN572" s="916">
        <f t="shared" si="195"/>
        <v>0</v>
      </c>
      <c r="AO572" s="915">
        <f t="shared" si="195"/>
        <v>0</v>
      </c>
      <c r="AP572" s="916">
        <f t="shared" si="195"/>
        <v>0</v>
      </c>
      <c r="AQ572" s="915">
        <f t="shared" si="195"/>
        <v>0</v>
      </c>
      <c r="AR572" s="916">
        <f t="shared" si="195"/>
        <v>0</v>
      </c>
      <c r="AS572" s="915">
        <f t="shared" si="195"/>
        <v>0</v>
      </c>
      <c r="AT572" s="916">
        <f t="shared" si="195"/>
        <v>0</v>
      </c>
      <c r="AU572" s="915">
        <f t="shared" si="195"/>
        <v>0</v>
      </c>
      <c r="AV572" s="916">
        <f t="shared" si="195"/>
        <v>0</v>
      </c>
    </row>
    <row r="573" spans="1:48" s="675" customFormat="1" ht="16.5" hidden="1" thickBot="1">
      <c r="A573" s="755" t="s">
        <v>37</v>
      </c>
      <c r="B573" s="755" t="s">
        <v>250</v>
      </c>
      <c r="C573" s="949">
        <f t="shared" si="191"/>
        <v>0</v>
      </c>
      <c r="D573" s="923">
        <f t="shared" si="191"/>
        <v>0</v>
      </c>
      <c r="E573" s="1197"/>
      <c r="F573" s="1197"/>
      <c r="G573" s="892"/>
      <c r="H573" s="892"/>
      <c r="I573" s="913">
        <f t="shared" si="195"/>
        <v>0</v>
      </c>
      <c r="J573" s="914">
        <f t="shared" si="195"/>
        <v>0</v>
      </c>
      <c r="K573" s="915">
        <f t="shared" si="195"/>
        <v>0</v>
      </c>
      <c r="L573" s="916">
        <f t="shared" si="195"/>
        <v>0</v>
      </c>
      <c r="M573" s="915">
        <f t="shared" si="195"/>
        <v>0</v>
      </c>
      <c r="N573" s="916">
        <f t="shared" si="195"/>
        <v>0</v>
      </c>
      <c r="O573" s="915">
        <f t="shared" si="195"/>
        <v>0</v>
      </c>
      <c r="P573" s="916">
        <f t="shared" si="195"/>
        <v>0</v>
      </c>
      <c r="Q573" s="915">
        <f t="shared" si="195"/>
        <v>0</v>
      </c>
      <c r="R573" s="916">
        <f t="shared" si="195"/>
        <v>0</v>
      </c>
      <c r="S573" s="915">
        <f t="shared" si="195"/>
        <v>0</v>
      </c>
      <c r="T573" s="916">
        <f t="shared" si="195"/>
        <v>0</v>
      </c>
      <c r="U573" s="915">
        <f t="shared" si="195"/>
        <v>0</v>
      </c>
      <c r="V573" s="916">
        <f t="shared" si="195"/>
        <v>0</v>
      </c>
      <c r="W573" s="915">
        <f t="shared" si="195"/>
        <v>0</v>
      </c>
      <c r="X573" s="916">
        <f t="shared" si="195"/>
        <v>0</v>
      </c>
      <c r="Y573" s="915">
        <f t="shared" si="195"/>
        <v>0</v>
      </c>
      <c r="Z573" s="916">
        <f t="shared" si="195"/>
        <v>0</v>
      </c>
      <c r="AA573" s="917">
        <f t="shared" si="195"/>
        <v>0</v>
      </c>
      <c r="AB573" s="918">
        <f t="shared" si="195"/>
        <v>0</v>
      </c>
      <c r="AC573" s="915">
        <f t="shared" si="195"/>
        <v>0</v>
      </c>
      <c r="AD573" s="916">
        <f t="shared" si="195"/>
        <v>0</v>
      </c>
      <c r="AE573" s="915">
        <f t="shared" si="195"/>
        <v>0</v>
      </c>
      <c r="AF573" s="916">
        <f t="shared" si="195"/>
        <v>0</v>
      </c>
      <c r="AG573" s="915">
        <f t="shared" si="195"/>
        <v>0</v>
      </c>
      <c r="AH573" s="916">
        <f t="shared" si="195"/>
        <v>0</v>
      </c>
      <c r="AI573" s="915">
        <f t="shared" si="195"/>
        <v>0</v>
      </c>
      <c r="AJ573" s="916">
        <f t="shared" si="195"/>
        <v>0</v>
      </c>
      <c r="AK573" s="915">
        <f t="shared" si="195"/>
        <v>0</v>
      </c>
      <c r="AL573" s="916">
        <f t="shared" si="195"/>
        <v>0</v>
      </c>
      <c r="AM573" s="915">
        <f t="shared" si="195"/>
        <v>0</v>
      </c>
      <c r="AN573" s="916">
        <f t="shared" si="195"/>
        <v>0</v>
      </c>
      <c r="AO573" s="915">
        <f t="shared" si="195"/>
        <v>0</v>
      </c>
      <c r="AP573" s="916">
        <f t="shared" si="195"/>
        <v>0</v>
      </c>
      <c r="AQ573" s="915">
        <f t="shared" si="195"/>
        <v>0</v>
      </c>
      <c r="AR573" s="916">
        <f t="shared" si="195"/>
        <v>0</v>
      </c>
      <c r="AS573" s="915">
        <f t="shared" si="195"/>
        <v>0</v>
      </c>
      <c r="AT573" s="916">
        <f t="shared" si="195"/>
        <v>0</v>
      </c>
      <c r="AU573" s="915">
        <f t="shared" si="195"/>
        <v>0</v>
      </c>
      <c r="AV573" s="916">
        <f t="shared" si="195"/>
        <v>0</v>
      </c>
    </row>
    <row r="574" spans="1:48" s="675" customFormat="1" ht="16.5" hidden="1" thickBot="1">
      <c r="A574" s="755" t="s">
        <v>27</v>
      </c>
      <c r="B574" s="755" t="s">
        <v>6</v>
      </c>
      <c r="C574" s="949">
        <f t="shared" si="191"/>
        <v>0</v>
      </c>
      <c r="D574" s="923">
        <f t="shared" si="191"/>
        <v>0</v>
      </c>
      <c r="E574" s="1197"/>
      <c r="F574" s="1197"/>
      <c r="G574" s="892"/>
      <c r="H574" s="892"/>
      <c r="I574" s="913">
        <f t="shared" si="195"/>
        <v>0</v>
      </c>
      <c r="J574" s="914">
        <f t="shared" si="195"/>
        <v>0</v>
      </c>
      <c r="K574" s="915">
        <f t="shared" si="195"/>
        <v>0</v>
      </c>
      <c r="L574" s="916">
        <f t="shared" si="195"/>
        <v>0</v>
      </c>
      <c r="M574" s="915">
        <f t="shared" si="195"/>
        <v>0</v>
      </c>
      <c r="N574" s="916">
        <f t="shared" si="195"/>
        <v>0</v>
      </c>
      <c r="O574" s="915">
        <f t="shared" si="195"/>
        <v>0</v>
      </c>
      <c r="P574" s="916">
        <f t="shared" si="195"/>
        <v>0</v>
      </c>
      <c r="Q574" s="915">
        <f t="shared" si="195"/>
        <v>0</v>
      </c>
      <c r="R574" s="916">
        <f t="shared" si="195"/>
        <v>0</v>
      </c>
      <c r="S574" s="915">
        <f t="shared" si="195"/>
        <v>0</v>
      </c>
      <c r="T574" s="916">
        <f t="shared" si="195"/>
        <v>0</v>
      </c>
      <c r="U574" s="915">
        <f t="shared" si="195"/>
        <v>0</v>
      </c>
      <c r="V574" s="916">
        <f t="shared" si="195"/>
        <v>0</v>
      </c>
      <c r="W574" s="915">
        <f t="shared" si="195"/>
        <v>0</v>
      </c>
      <c r="X574" s="916">
        <f t="shared" si="195"/>
        <v>0</v>
      </c>
      <c r="Y574" s="915">
        <f t="shared" si="195"/>
        <v>0</v>
      </c>
      <c r="Z574" s="916">
        <f t="shared" si="195"/>
        <v>0</v>
      </c>
      <c r="AA574" s="917">
        <f t="shared" si="195"/>
        <v>0</v>
      </c>
      <c r="AB574" s="918">
        <f t="shared" si="195"/>
        <v>0</v>
      </c>
      <c r="AC574" s="915">
        <f t="shared" si="195"/>
        <v>0</v>
      </c>
      <c r="AD574" s="916">
        <f t="shared" si="195"/>
        <v>0</v>
      </c>
      <c r="AE574" s="915">
        <f t="shared" si="195"/>
        <v>0</v>
      </c>
      <c r="AF574" s="916">
        <f t="shared" si="195"/>
        <v>0</v>
      </c>
      <c r="AG574" s="915">
        <f t="shared" si="195"/>
        <v>0</v>
      </c>
      <c r="AH574" s="916">
        <f t="shared" si="195"/>
        <v>0</v>
      </c>
      <c r="AI574" s="915">
        <f t="shared" si="195"/>
        <v>0</v>
      </c>
      <c r="AJ574" s="916">
        <f t="shared" si="195"/>
        <v>0</v>
      </c>
      <c r="AK574" s="915">
        <f t="shared" si="195"/>
        <v>0</v>
      </c>
      <c r="AL574" s="916">
        <f t="shared" si="195"/>
        <v>0</v>
      </c>
      <c r="AM574" s="915">
        <f t="shared" si="195"/>
        <v>0</v>
      </c>
      <c r="AN574" s="916">
        <f t="shared" si="195"/>
        <v>0</v>
      </c>
      <c r="AO574" s="915">
        <f t="shared" si="195"/>
        <v>0</v>
      </c>
      <c r="AP574" s="916">
        <f t="shared" si="195"/>
        <v>0</v>
      </c>
      <c r="AQ574" s="915">
        <f t="shared" si="195"/>
        <v>0</v>
      </c>
      <c r="AR574" s="916">
        <f t="shared" si="195"/>
        <v>0</v>
      </c>
      <c r="AS574" s="915">
        <f t="shared" si="195"/>
        <v>0</v>
      </c>
      <c r="AT574" s="916">
        <f t="shared" si="195"/>
        <v>0</v>
      </c>
      <c r="AU574" s="915">
        <f t="shared" si="195"/>
        <v>0</v>
      </c>
      <c r="AV574" s="916">
        <f t="shared" si="195"/>
        <v>0</v>
      </c>
    </row>
    <row r="575" spans="1:48" s="675" customFormat="1" ht="16.5" hidden="1" thickBot="1">
      <c r="A575" s="755" t="s">
        <v>46</v>
      </c>
      <c r="B575" s="755" t="s">
        <v>31</v>
      </c>
      <c r="C575" s="949">
        <f t="shared" si="191"/>
        <v>-1</v>
      </c>
      <c r="D575" s="923">
        <f t="shared" si="191"/>
        <v>-1</v>
      </c>
      <c r="E575" s="1197"/>
      <c r="F575" s="1197"/>
      <c r="G575" s="892"/>
      <c r="H575" s="892"/>
      <c r="I575" s="913">
        <f t="shared" si="195"/>
        <v>0</v>
      </c>
      <c r="J575" s="914">
        <f t="shared" si="195"/>
        <v>0</v>
      </c>
      <c r="K575" s="915">
        <f t="shared" si="195"/>
        <v>0</v>
      </c>
      <c r="L575" s="916">
        <f t="shared" si="195"/>
        <v>0</v>
      </c>
      <c r="M575" s="915">
        <f t="shared" si="195"/>
        <v>0</v>
      </c>
      <c r="N575" s="916">
        <f t="shared" si="195"/>
        <v>0</v>
      </c>
      <c r="O575" s="915">
        <f t="shared" si="195"/>
        <v>0</v>
      </c>
      <c r="P575" s="916">
        <f t="shared" si="195"/>
        <v>0</v>
      </c>
      <c r="Q575" s="915">
        <f t="shared" si="195"/>
        <v>0</v>
      </c>
      <c r="R575" s="916">
        <f t="shared" si="195"/>
        <v>0</v>
      </c>
      <c r="S575" s="915">
        <f t="shared" si="195"/>
        <v>0</v>
      </c>
      <c r="T575" s="916">
        <f t="shared" si="195"/>
        <v>0</v>
      </c>
      <c r="U575" s="915">
        <f t="shared" si="195"/>
        <v>0</v>
      </c>
      <c r="V575" s="916">
        <f t="shared" si="195"/>
        <v>0</v>
      </c>
      <c r="W575" s="915">
        <f t="shared" si="195"/>
        <v>0</v>
      </c>
      <c r="X575" s="916">
        <f t="shared" si="195"/>
        <v>0</v>
      </c>
      <c r="Y575" s="915">
        <f t="shared" si="195"/>
        <v>0</v>
      </c>
      <c r="Z575" s="916">
        <f t="shared" si="195"/>
        <v>0</v>
      </c>
      <c r="AA575" s="917">
        <f t="shared" si="195"/>
        <v>-1</v>
      </c>
      <c r="AB575" s="918">
        <f t="shared" si="195"/>
        <v>-1</v>
      </c>
      <c r="AC575" s="915">
        <f t="shared" si="195"/>
        <v>0</v>
      </c>
      <c r="AD575" s="916">
        <f t="shared" si="195"/>
        <v>0</v>
      </c>
      <c r="AE575" s="915">
        <f t="shared" si="195"/>
        <v>0</v>
      </c>
      <c r="AF575" s="916">
        <f t="shared" si="195"/>
        <v>0</v>
      </c>
      <c r="AG575" s="915">
        <f t="shared" si="195"/>
        <v>0</v>
      </c>
      <c r="AH575" s="916">
        <f t="shared" si="195"/>
        <v>0</v>
      </c>
      <c r="AI575" s="915">
        <f t="shared" si="195"/>
        <v>0</v>
      </c>
      <c r="AJ575" s="916">
        <f t="shared" si="195"/>
        <v>0</v>
      </c>
      <c r="AK575" s="915">
        <f t="shared" si="195"/>
        <v>-1</v>
      </c>
      <c r="AL575" s="916">
        <f t="shared" si="195"/>
        <v>-1</v>
      </c>
      <c r="AM575" s="915">
        <f t="shared" si="195"/>
        <v>0</v>
      </c>
      <c r="AN575" s="916">
        <f t="shared" si="195"/>
        <v>0</v>
      </c>
      <c r="AO575" s="915">
        <f t="shared" si="195"/>
        <v>0</v>
      </c>
      <c r="AP575" s="916">
        <f t="shared" si="195"/>
        <v>0</v>
      </c>
      <c r="AQ575" s="915">
        <f t="shared" si="195"/>
        <v>0</v>
      </c>
      <c r="AR575" s="916">
        <f t="shared" si="195"/>
        <v>0</v>
      </c>
      <c r="AS575" s="915">
        <f t="shared" si="195"/>
        <v>0</v>
      </c>
      <c r="AT575" s="916">
        <f t="shared" si="195"/>
        <v>0</v>
      </c>
      <c r="AU575" s="915">
        <f t="shared" si="195"/>
        <v>0</v>
      </c>
      <c r="AV575" s="916">
        <f t="shared" si="195"/>
        <v>0</v>
      </c>
    </row>
    <row r="576" spans="1:48" s="675" customFormat="1" ht="16.5" hidden="1" thickBot="1">
      <c r="A576" s="755" t="s">
        <v>68</v>
      </c>
      <c r="B576" s="755" t="s">
        <v>32</v>
      </c>
      <c r="C576" s="949">
        <f t="shared" si="191"/>
        <v>0</v>
      </c>
      <c r="D576" s="923">
        <f t="shared" si="191"/>
        <v>0</v>
      </c>
      <c r="E576" s="1197"/>
      <c r="F576" s="1197"/>
      <c r="G576" s="892"/>
      <c r="H576" s="892"/>
      <c r="I576" s="913">
        <f t="shared" si="195"/>
        <v>0</v>
      </c>
      <c r="J576" s="914">
        <f t="shared" si="195"/>
        <v>0</v>
      </c>
      <c r="K576" s="915">
        <f t="shared" si="195"/>
        <v>0</v>
      </c>
      <c r="L576" s="916">
        <f t="shared" si="195"/>
        <v>0</v>
      </c>
      <c r="M576" s="915">
        <f t="shared" si="195"/>
        <v>0</v>
      </c>
      <c r="N576" s="916">
        <f t="shared" si="195"/>
        <v>0</v>
      </c>
      <c r="O576" s="915">
        <f t="shared" si="195"/>
        <v>0</v>
      </c>
      <c r="P576" s="916">
        <f t="shared" si="195"/>
        <v>0</v>
      </c>
      <c r="Q576" s="915">
        <f t="shared" si="195"/>
        <v>0</v>
      </c>
      <c r="R576" s="916">
        <f t="shared" si="195"/>
        <v>0</v>
      </c>
      <c r="S576" s="915">
        <f t="shared" si="195"/>
        <v>0</v>
      </c>
      <c r="T576" s="916">
        <f t="shared" si="195"/>
        <v>0</v>
      </c>
      <c r="U576" s="915">
        <f t="shared" si="195"/>
        <v>0</v>
      </c>
      <c r="V576" s="916">
        <f t="shared" si="195"/>
        <v>0</v>
      </c>
      <c r="W576" s="915">
        <f t="shared" si="195"/>
        <v>0</v>
      </c>
      <c r="X576" s="916">
        <f t="shared" si="195"/>
        <v>0</v>
      </c>
      <c r="Y576" s="915">
        <f t="shared" si="195"/>
        <v>0</v>
      </c>
      <c r="Z576" s="916">
        <f t="shared" si="195"/>
        <v>0</v>
      </c>
      <c r="AA576" s="917">
        <f t="shared" si="195"/>
        <v>0</v>
      </c>
      <c r="AB576" s="918">
        <f t="shared" si="195"/>
        <v>0</v>
      </c>
      <c r="AC576" s="915">
        <f t="shared" si="195"/>
        <v>0</v>
      </c>
      <c r="AD576" s="916">
        <f t="shared" si="195"/>
        <v>0</v>
      </c>
      <c r="AE576" s="915">
        <f t="shared" si="195"/>
        <v>0</v>
      </c>
      <c r="AF576" s="916">
        <f t="shared" si="195"/>
        <v>0</v>
      </c>
      <c r="AG576" s="915">
        <f t="shared" si="195"/>
        <v>0</v>
      </c>
      <c r="AH576" s="916">
        <f t="shared" si="195"/>
        <v>0</v>
      </c>
      <c r="AI576" s="915">
        <f t="shared" si="195"/>
        <v>0</v>
      </c>
      <c r="AJ576" s="916">
        <f t="shared" si="195"/>
        <v>0</v>
      </c>
      <c r="AK576" s="915">
        <f t="shared" si="195"/>
        <v>0</v>
      </c>
      <c r="AL576" s="916">
        <f t="shared" si="195"/>
        <v>0</v>
      </c>
      <c r="AM576" s="915">
        <f t="shared" si="195"/>
        <v>0</v>
      </c>
      <c r="AN576" s="916">
        <f t="shared" si="195"/>
        <v>0</v>
      </c>
      <c r="AO576" s="915">
        <f t="shared" si="195"/>
        <v>0</v>
      </c>
      <c r="AP576" s="916">
        <f t="shared" si="195"/>
        <v>0</v>
      </c>
      <c r="AQ576" s="915">
        <f t="shared" si="195"/>
        <v>0</v>
      </c>
      <c r="AR576" s="916">
        <f t="shared" si="195"/>
        <v>0</v>
      </c>
      <c r="AS576" s="915">
        <f t="shared" si="195"/>
        <v>0</v>
      </c>
      <c r="AT576" s="916">
        <f t="shared" si="195"/>
        <v>0</v>
      </c>
      <c r="AU576" s="915">
        <f t="shared" si="195"/>
        <v>0</v>
      </c>
      <c r="AV576" s="916">
        <f t="shared" si="195"/>
        <v>0</v>
      </c>
    </row>
    <row r="577" spans="1:48" s="675" customFormat="1" ht="16.5" hidden="1" thickBot="1">
      <c r="A577" s="755" t="s">
        <v>4</v>
      </c>
      <c r="B577" s="755" t="s">
        <v>33</v>
      </c>
      <c r="C577" s="949">
        <f t="shared" si="191"/>
        <v>0</v>
      </c>
      <c r="D577" s="923">
        <f t="shared" si="191"/>
        <v>0</v>
      </c>
      <c r="E577" s="1197"/>
      <c r="F577" s="1197"/>
      <c r="G577" s="892"/>
      <c r="H577" s="892"/>
      <c r="I577" s="913">
        <f t="shared" si="195"/>
        <v>0</v>
      </c>
      <c r="J577" s="914">
        <f t="shared" si="195"/>
        <v>0</v>
      </c>
      <c r="K577" s="915">
        <f t="shared" si="195"/>
        <v>0</v>
      </c>
      <c r="L577" s="916">
        <f t="shared" si="195"/>
        <v>0</v>
      </c>
      <c r="M577" s="915">
        <f t="shared" si="195"/>
        <v>0</v>
      </c>
      <c r="N577" s="916">
        <f t="shared" si="195"/>
        <v>0</v>
      </c>
      <c r="O577" s="915">
        <f t="shared" si="195"/>
        <v>0</v>
      </c>
      <c r="P577" s="916">
        <f t="shared" si="195"/>
        <v>0</v>
      </c>
      <c r="Q577" s="915">
        <f t="shared" si="195"/>
        <v>0</v>
      </c>
      <c r="R577" s="916">
        <f t="shared" si="195"/>
        <v>0</v>
      </c>
      <c r="S577" s="915">
        <f t="shared" si="195"/>
        <v>0</v>
      </c>
      <c r="T577" s="916">
        <f t="shared" si="195"/>
        <v>0</v>
      </c>
      <c r="U577" s="915">
        <f t="shared" si="195"/>
        <v>0</v>
      </c>
      <c r="V577" s="916">
        <f t="shared" si="195"/>
        <v>0</v>
      </c>
      <c r="W577" s="915">
        <f t="shared" si="195"/>
        <v>0</v>
      </c>
      <c r="X577" s="916">
        <f t="shared" ref="X577:AV577" si="196">IF(X118&gt;X271,(100%-X271/X118*100%),IF(X118&lt;X271,(X118/X271*100%-100%),0))</f>
        <v>0</v>
      </c>
      <c r="Y577" s="915">
        <f t="shared" si="196"/>
        <v>0</v>
      </c>
      <c r="Z577" s="916">
        <f t="shared" si="196"/>
        <v>0</v>
      </c>
      <c r="AA577" s="917">
        <f t="shared" si="196"/>
        <v>0</v>
      </c>
      <c r="AB577" s="918">
        <f t="shared" si="196"/>
        <v>0</v>
      </c>
      <c r="AC577" s="915">
        <f t="shared" si="196"/>
        <v>0</v>
      </c>
      <c r="AD577" s="916">
        <f t="shared" si="196"/>
        <v>0</v>
      </c>
      <c r="AE577" s="915">
        <f t="shared" si="196"/>
        <v>0</v>
      </c>
      <c r="AF577" s="916">
        <f t="shared" si="196"/>
        <v>0</v>
      </c>
      <c r="AG577" s="915">
        <f t="shared" si="196"/>
        <v>0</v>
      </c>
      <c r="AH577" s="916">
        <f t="shared" si="196"/>
        <v>0</v>
      </c>
      <c r="AI577" s="915">
        <f t="shared" si="196"/>
        <v>0</v>
      </c>
      <c r="AJ577" s="916">
        <f t="shared" si="196"/>
        <v>0</v>
      </c>
      <c r="AK577" s="915">
        <f t="shared" si="196"/>
        <v>0</v>
      </c>
      <c r="AL577" s="916">
        <f t="shared" si="196"/>
        <v>0</v>
      </c>
      <c r="AM577" s="915">
        <f t="shared" si="196"/>
        <v>0</v>
      </c>
      <c r="AN577" s="916">
        <f t="shared" si="196"/>
        <v>0</v>
      </c>
      <c r="AO577" s="915">
        <f t="shared" si="196"/>
        <v>0</v>
      </c>
      <c r="AP577" s="916">
        <f t="shared" si="196"/>
        <v>0</v>
      </c>
      <c r="AQ577" s="915">
        <f t="shared" si="196"/>
        <v>0</v>
      </c>
      <c r="AR577" s="916">
        <f t="shared" si="196"/>
        <v>0</v>
      </c>
      <c r="AS577" s="915">
        <f t="shared" si="196"/>
        <v>0</v>
      </c>
      <c r="AT577" s="916">
        <f t="shared" si="196"/>
        <v>0</v>
      </c>
      <c r="AU577" s="915">
        <f t="shared" si="196"/>
        <v>0</v>
      </c>
      <c r="AV577" s="916">
        <f t="shared" si="196"/>
        <v>0</v>
      </c>
    </row>
    <row r="578" spans="1:48" s="675" customFormat="1" ht="16.5" hidden="1" thickBot="1">
      <c r="A578" s="755" t="s">
        <v>108</v>
      </c>
      <c r="B578" s="755" t="s">
        <v>77</v>
      </c>
      <c r="C578" s="949">
        <f t="shared" si="191"/>
        <v>0</v>
      </c>
      <c r="D578" s="923">
        <f t="shared" si="191"/>
        <v>0</v>
      </c>
      <c r="E578" s="1197"/>
      <c r="F578" s="1197"/>
      <c r="G578" s="892"/>
      <c r="H578" s="892"/>
      <c r="I578" s="913">
        <f t="shared" ref="I578:AV584" si="197">IF(I119&gt;I272,(100%-I272/I119*100%),IF(I119&lt;I272,(I119/I272*100%-100%),0))</f>
        <v>0</v>
      </c>
      <c r="J578" s="914">
        <f t="shared" si="197"/>
        <v>0</v>
      </c>
      <c r="K578" s="915">
        <f t="shared" si="197"/>
        <v>0</v>
      </c>
      <c r="L578" s="916">
        <f t="shared" si="197"/>
        <v>0</v>
      </c>
      <c r="M578" s="915">
        <f t="shared" si="197"/>
        <v>0</v>
      </c>
      <c r="N578" s="916">
        <f t="shared" si="197"/>
        <v>0</v>
      </c>
      <c r="O578" s="915">
        <f t="shared" si="197"/>
        <v>0</v>
      </c>
      <c r="P578" s="916">
        <f t="shared" si="197"/>
        <v>0</v>
      </c>
      <c r="Q578" s="915">
        <f t="shared" si="197"/>
        <v>0</v>
      </c>
      <c r="R578" s="916">
        <f t="shared" si="197"/>
        <v>0</v>
      </c>
      <c r="S578" s="915">
        <f t="shared" si="197"/>
        <v>0</v>
      </c>
      <c r="T578" s="916">
        <f t="shared" si="197"/>
        <v>0</v>
      </c>
      <c r="U578" s="915">
        <f t="shared" si="197"/>
        <v>0</v>
      </c>
      <c r="V578" s="916">
        <f t="shared" si="197"/>
        <v>0</v>
      </c>
      <c r="W578" s="915">
        <f t="shared" si="197"/>
        <v>0</v>
      </c>
      <c r="X578" s="916">
        <f t="shared" si="197"/>
        <v>0</v>
      </c>
      <c r="Y578" s="915">
        <f t="shared" si="197"/>
        <v>0</v>
      </c>
      <c r="Z578" s="916">
        <f t="shared" si="197"/>
        <v>0</v>
      </c>
      <c r="AA578" s="917">
        <f t="shared" si="197"/>
        <v>0</v>
      </c>
      <c r="AB578" s="918">
        <f t="shared" si="197"/>
        <v>0</v>
      </c>
      <c r="AC578" s="915">
        <f t="shared" si="197"/>
        <v>0</v>
      </c>
      <c r="AD578" s="916">
        <f t="shared" si="197"/>
        <v>0</v>
      </c>
      <c r="AE578" s="915">
        <f t="shared" si="197"/>
        <v>0</v>
      </c>
      <c r="AF578" s="916">
        <f t="shared" si="197"/>
        <v>0</v>
      </c>
      <c r="AG578" s="915">
        <f t="shared" si="197"/>
        <v>0</v>
      </c>
      <c r="AH578" s="916">
        <f t="shared" si="197"/>
        <v>0</v>
      </c>
      <c r="AI578" s="915">
        <f t="shared" si="197"/>
        <v>0</v>
      </c>
      <c r="AJ578" s="916">
        <f t="shared" si="197"/>
        <v>0</v>
      </c>
      <c r="AK578" s="915">
        <f t="shared" si="197"/>
        <v>0</v>
      </c>
      <c r="AL578" s="916">
        <f t="shared" si="197"/>
        <v>0</v>
      </c>
      <c r="AM578" s="915">
        <f t="shared" si="197"/>
        <v>0</v>
      </c>
      <c r="AN578" s="916">
        <f t="shared" si="197"/>
        <v>0</v>
      </c>
      <c r="AO578" s="915">
        <f t="shared" si="197"/>
        <v>0</v>
      </c>
      <c r="AP578" s="916">
        <f t="shared" si="197"/>
        <v>0</v>
      </c>
      <c r="AQ578" s="915">
        <f t="shared" si="197"/>
        <v>0</v>
      </c>
      <c r="AR578" s="916">
        <f t="shared" si="197"/>
        <v>0</v>
      </c>
      <c r="AS578" s="915">
        <f t="shared" si="197"/>
        <v>0</v>
      </c>
      <c r="AT578" s="916">
        <f t="shared" si="197"/>
        <v>0</v>
      </c>
      <c r="AU578" s="915">
        <f t="shared" si="197"/>
        <v>0</v>
      </c>
      <c r="AV578" s="916">
        <f t="shared" si="197"/>
        <v>0</v>
      </c>
    </row>
    <row r="579" spans="1:48" s="675" customFormat="1" ht="16.5" hidden="1" thickBot="1">
      <c r="A579" s="755" t="s">
        <v>106</v>
      </c>
      <c r="B579" s="755" t="s">
        <v>78</v>
      </c>
      <c r="C579" s="949">
        <f t="shared" ref="C579:D594" si="198">IF(C120&gt;C273,(100%-C273/C120*100%),IF(C120&lt;C273,(C120/C273*100%-100%),0))</f>
        <v>0</v>
      </c>
      <c r="D579" s="923">
        <f t="shared" si="198"/>
        <v>0</v>
      </c>
      <c r="E579" s="1197"/>
      <c r="F579" s="1197"/>
      <c r="G579" s="892"/>
      <c r="H579" s="892"/>
      <c r="I579" s="913">
        <f t="shared" si="197"/>
        <v>0</v>
      </c>
      <c r="J579" s="914">
        <f t="shared" si="197"/>
        <v>0</v>
      </c>
      <c r="K579" s="915">
        <f t="shared" si="197"/>
        <v>0</v>
      </c>
      <c r="L579" s="916">
        <f t="shared" si="197"/>
        <v>0</v>
      </c>
      <c r="M579" s="915">
        <f t="shared" si="197"/>
        <v>0</v>
      </c>
      <c r="N579" s="916">
        <f t="shared" si="197"/>
        <v>0</v>
      </c>
      <c r="O579" s="915">
        <f t="shared" si="197"/>
        <v>0</v>
      </c>
      <c r="P579" s="916">
        <f t="shared" si="197"/>
        <v>0</v>
      </c>
      <c r="Q579" s="915">
        <f t="shared" si="197"/>
        <v>0</v>
      </c>
      <c r="R579" s="916">
        <f t="shared" si="197"/>
        <v>0</v>
      </c>
      <c r="S579" s="915">
        <f t="shared" si="197"/>
        <v>0</v>
      </c>
      <c r="T579" s="916">
        <f t="shared" si="197"/>
        <v>0</v>
      </c>
      <c r="U579" s="915">
        <f t="shared" si="197"/>
        <v>0</v>
      </c>
      <c r="V579" s="916">
        <f t="shared" si="197"/>
        <v>0</v>
      </c>
      <c r="W579" s="915">
        <f t="shared" si="197"/>
        <v>0</v>
      </c>
      <c r="X579" s="916">
        <f t="shared" si="197"/>
        <v>0</v>
      </c>
      <c r="Y579" s="915">
        <f t="shared" si="197"/>
        <v>0</v>
      </c>
      <c r="Z579" s="916">
        <f t="shared" si="197"/>
        <v>0</v>
      </c>
      <c r="AA579" s="917">
        <f t="shared" si="197"/>
        <v>0</v>
      </c>
      <c r="AB579" s="918">
        <f t="shared" si="197"/>
        <v>0</v>
      </c>
      <c r="AC579" s="915">
        <f t="shared" si="197"/>
        <v>0</v>
      </c>
      <c r="AD579" s="916">
        <f t="shared" si="197"/>
        <v>0</v>
      </c>
      <c r="AE579" s="915">
        <f t="shared" si="197"/>
        <v>0</v>
      </c>
      <c r="AF579" s="916">
        <f t="shared" si="197"/>
        <v>0</v>
      </c>
      <c r="AG579" s="915">
        <f t="shared" si="197"/>
        <v>0</v>
      </c>
      <c r="AH579" s="916">
        <f t="shared" si="197"/>
        <v>0</v>
      </c>
      <c r="AI579" s="915">
        <f t="shared" si="197"/>
        <v>0</v>
      </c>
      <c r="AJ579" s="916">
        <f t="shared" si="197"/>
        <v>0</v>
      </c>
      <c r="AK579" s="915">
        <f t="shared" si="197"/>
        <v>0</v>
      </c>
      <c r="AL579" s="916">
        <f t="shared" si="197"/>
        <v>0</v>
      </c>
      <c r="AM579" s="915">
        <f t="shared" si="197"/>
        <v>0</v>
      </c>
      <c r="AN579" s="916">
        <f t="shared" si="197"/>
        <v>0</v>
      </c>
      <c r="AO579" s="915">
        <f t="shared" si="197"/>
        <v>0</v>
      </c>
      <c r="AP579" s="916">
        <f t="shared" si="197"/>
        <v>0</v>
      </c>
      <c r="AQ579" s="915">
        <f t="shared" si="197"/>
        <v>0</v>
      </c>
      <c r="AR579" s="916">
        <f t="shared" si="197"/>
        <v>0</v>
      </c>
      <c r="AS579" s="915">
        <f t="shared" si="197"/>
        <v>0</v>
      </c>
      <c r="AT579" s="916">
        <f t="shared" si="197"/>
        <v>0</v>
      </c>
      <c r="AU579" s="915">
        <f t="shared" si="197"/>
        <v>0</v>
      </c>
      <c r="AV579" s="916">
        <f t="shared" si="197"/>
        <v>0</v>
      </c>
    </row>
    <row r="580" spans="1:48" s="675" customFormat="1" ht="16.5" hidden="1" thickBot="1">
      <c r="A580" s="755" t="s">
        <v>64</v>
      </c>
      <c r="B580" s="755" t="s">
        <v>94</v>
      </c>
      <c r="C580" s="949">
        <f t="shared" si="198"/>
        <v>0</v>
      </c>
      <c r="D580" s="923">
        <f t="shared" si="198"/>
        <v>0</v>
      </c>
      <c r="E580" s="1197"/>
      <c r="F580" s="1197"/>
      <c r="G580" s="892"/>
      <c r="H580" s="892"/>
      <c r="I580" s="913">
        <f t="shared" si="197"/>
        <v>0</v>
      </c>
      <c r="J580" s="914">
        <f t="shared" si="197"/>
        <v>0</v>
      </c>
      <c r="K580" s="915">
        <f t="shared" si="197"/>
        <v>0</v>
      </c>
      <c r="L580" s="916">
        <f t="shared" si="197"/>
        <v>0</v>
      </c>
      <c r="M580" s="915">
        <f t="shared" si="197"/>
        <v>0</v>
      </c>
      <c r="N580" s="916">
        <f t="shared" si="197"/>
        <v>0</v>
      </c>
      <c r="O580" s="915">
        <f t="shared" si="197"/>
        <v>0</v>
      </c>
      <c r="P580" s="916">
        <f t="shared" si="197"/>
        <v>0</v>
      </c>
      <c r="Q580" s="915">
        <f t="shared" si="197"/>
        <v>0</v>
      </c>
      <c r="R580" s="916">
        <f t="shared" si="197"/>
        <v>0</v>
      </c>
      <c r="S580" s="915">
        <f t="shared" si="197"/>
        <v>0</v>
      </c>
      <c r="T580" s="916">
        <f t="shared" si="197"/>
        <v>0</v>
      </c>
      <c r="U580" s="915">
        <f t="shared" si="197"/>
        <v>0</v>
      </c>
      <c r="V580" s="916">
        <f t="shared" si="197"/>
        <v>0</v>
      </c>
      <c r="W580" s="915">
        <f t="shared" si="197"/>
        <v>0</v>
      </c>
      <c r="X580" s="916">
        <f t="shared" si="197"/>
        <v>0</v>
      </c>
      <c r="Y580" s="915">
        <f t="shared" si="197"/>
        <v>0</v>
      </c>
      <c r="Z580" s="916">
        <f t="shared" si="197"/>
        <v>0</v>
      </c>
      <c r="AA580" s="917">
        <f t="shared" si="197"/>
        <v>0</v>
      </c>
      <c r="AB580" s="918">
        <f t="shared" si="197"/>
        <v>0</v>
      </c>
      <c r="AC580" s="915">
        <f t="shared" si="197"/>
        <v>0</v>
      </c>
      <c r="AD580" s="916">
        <f t="shared" si="197"/>
        <v>0</v>
      </c>
      <c r="AE580" s="915">
        <f t="shared" si="197"/>
        <v>0</v>
      </c>
      <c r="AF580" s="916">
        <f t="shared" si="197"/>
        <v>0</v>
      </c>
      <c r="AG580" s="915">
        <f t="shared" si="197"/>
        <v>0</v>
      </c>
      <c r="AH580" s="916">
        <f t="shared" si="197"/>
        <v>0</v>
      </c>
      <c r="AI580" s="915">
        <f t="shared" si="197"/>
        <v>0</v>
      </c>
      <c r="AJ580" s="916">
        <f t="shared" si="197"/>
        <v>0</v>
      </c>
      <c r="AK580" s="915">
        <f t="shared" si="197"/>
        <v>0</v>
      </c>
      <c r="AL580" s="916">
        <f t="shared" si="197"/>
        <v>0</v>
      </c>
      <c r="AM580" s="915">
        <f t="shared" si="197"/>
        <v>0</v>
      </c>
      <c r="AN580" s="916">
        <f t="shared" si="197"/>
        <v>0</v>
      </c>
      <c r="AO580" s="915">
        <f t="shared" si="197"/>
        <v>0</v>
      </c>
      <c r="AP580" s="916">
        <f t="shared" si="197"/>
        <v>0</v>
      </c>
      <c r="AQ580" s="915">
        <f t="shared" si="197"/>
        <v>0</v>
      </c>
      <c r="AR580" s="916">
        <f t="shared" si="197"/>
        <v>0</v>
      </c>
      <c r="AS580" s="915">
        <f t="shared" si="197"/>
        <v>0</v>
      </c>
      <c r="AT580" s="916">
        <f t="shared" si="197"/>
        <v>0</v>
      </c>
      <c r="AU580" s="915">
        <f t="shared" si="197"/>
        <v>0</v>
      </c>
      <c r="AV580" s="916">
        <f t="shared" si="197"/>
        <v>0</v>
      </c>
    </row>
    <row r="581" spans="1:48" s="675" customFormat="1" ht="16.5" hidden="1" thickBot="1">
      <c r="A581" s="755" t="s">
        <v>18</v>
      </c>
      <c r="B581" s="755" t="s">
        <v>251</v>
      </c>
      <c r="C581" s="949">
        <f t="shared" si="198"/>
        <v>0</v>
      </c>
      <c r="D581" s="923">
        <f t="shared" si="198"/>
        <v>0</v>
      </c>
      <c r="E581" s="1197"/>
      <c r="F581" s="1197"/>
      <c r="G581" s="892"/>
      <c r="H581" s="892"/>
      <c r="I581" s="913">
        <f t="shared" si="197"/>
        <v>0</v>
      </c>
      <c r="J581" s="914">
        <f t="shared" si="197"/>
        <v>0</v>
      </c>
      <c r="K581" s="915">
        <f t="shared" si="197"/>
        <v>0</v>
      </c>
      <c r="L581" s="916">
        <f t="shared" si="197"/>
        <v>0</v>
      </c>
      <c r="M581" s="915">
        <f t="shared" si="197"/>
        <v>0</v>
      </c>
      <c r="N581" s="916">
        <f t="shared" si="197"/>
        <v>0</v>
      </c>
      <c r="O581" s="915">
        <f t="shared" si="197"/>
        <v>0</v>
      </c>
      <c r="P581" s="916">
        <f t="shared" si="197"/>
        <v>0</v>
      </c>
      <c r="Q581" s="915">
        <f t="shared" si="197"/>
        <v>0</v>
      </c>
      <c r="R581" s="916">
        <f t="shared" si="197"/>
        <v>0</v>
      </c>
      <c r="S581" s="915">
        <f t="shared" si="197"/>
        <v>0</v>
      </c>
      <c r="T581" s="916">
        <f t="shared" si="197"/>
        <v>0</v>
      </c>
      <c r="U581" s="915">
        <f t="shared" si="197"/>
        <v>0</v>
      </c>
      <c r="V581" s="916">
        <f t="shared" si="197"/>
        <v>0</v>
      </c>
      <c r="W581" s="915">
        <f t="shared" si="197"/>
        <v>0</v>
      </c>
      <c r="X581" s="916">
        <f t="shared" si="197"/>
        <v>0</v>
      </c>
      <c r="Y581" s="915">
        <f t="shared" si="197"/>
        <v>0</v>
      </c>
      <c r="Z581" s="916">
        <f t="shared" si="197"/>
        <v>0</v>
      </c>
      <c r="AA581" s="917">
        <f t="shared" si="197"/>
        <v>0</v>
      </c>
      <c r="AB581" s="918">
        <f t="shared" si="197"/>
        <v>0</v>
      </c>
      <c r="AC581" s="915">
        <f t="shared" si="197"/>
        <v>0</v>
      </c>
      <c r="AD581" s="916">
        <f t="shared" si="197"/>
        <v>0</v>
      </c>
      <c r="AE581" s="915">
        <f t="shared" si="197"/>
        <v>0</v>
      </c>
      <c r="AF581" s="916">
        <f t="shared" si="197"/>
        <v>0</v>
      </c>
      <c r="AG581" s="915">
        <f t="shared" si="197"/>
        <v>0</v>
      </c>
      <c r="AH581" s="916">
        <f t="shared" si="197"/>
        <v>0</v>
      </c>
      <c r="AI581" s="915">
        <f t="shared" si="197"/>
        <v>0</v>
      </c>
      <c r="AJ581" s="916">
        <f t="shared" si="197"/>
        <v>0</v>
      </c>
      <c r="AK581" s="915">
        <f t="shared" si="197"/>
        <v>0</v>
      </c>
      <c r="AL581" s="916">
        <f t="shared" si="197"/>
        <v>0</v>
      </c>
      <c r="AM581" s="915">
        <f t="shared" si="197"/>
        <v>0</v>
      </c>
      <c r="AN581" s="916">
        <f t="shared" si="197"/>
        <v>0</v>
      </c>
      <c r="AO581" s="915">
        <f t="shared" si="197"/>
        <v>0</v>
      </c>
      <c r="AP581" s="916">
        <f t="shared" si="197"/>
        <v>0</v>
      </c>
      <c r="AQ581" s="915">
        <f t="shared" si="197"/>
        <v>0</v>
      </c>
      <c r="AR581" s="916">
        <f t="shared" si="197"/>
        <v>0</v>
      </c>
      <c r="AS581" s="915">
        <f t="shared" si="197"/>
        <v>0</v>
      </c>
      <c r="AT581" s="916">
        <f t="shared" si="197"/>
        <v>0</v>
      </c>
      <c r="AU581" s="915">
        <f t="shared" si="197"/>
        <v>0</v>
      </c>
      <c r="AV581" s="916">
        <f t="shared" si="197"/>
        <v>0</v>
      </c>
    </row>
    <row r="582" spans="1:48" s="675" customFormat="1" ht="16.5" hidden="1" thickBot="1">
      <c r="A582" s="755" t="s">
        <v>118</v>
      </c>
      <c r="B582" s="755" t="s">
        <v>14</v>
      </c>
      <c r="C582" s="949">
        <f t="shared" si="198"/>
        <v>0</v>
      </c>
      <c r="D582" s="923">
        <f t="shared" si="198"/>
        <v>0</v>
      </c>
      <c r="E582" s="1197"/>
      <c r="F582" s="1197"/>
      <c r="G582" s="892"/>
      <c r="H582" s="892"/>
      <c r="I582" s="913">
        <f t="shared" si="197"/>
        <v>0</v>
      </c>
      <c r="J582" s="914">
        <f t="shared" si="197"/>
        <v>0</v>
      </c>
      <c r="K582" s="915">
        <f t="shared" si="197"/>
        <v>0</v>
      </c>
      <c r="L582" s="916">
        <f t="shared" si="197"/>
        <v>0</v>
      </c>
      <c r="M582" s="915">
        <f t="shared" si="197"/>
        <v>0</v>
      </c>
      <c r="N582" s="916">
        <f t="shared" si="197"/>
        <v>0</v>
      </c>
      <c r="O582" s="915">
        <f t="shared" si="197"/>
        <v>0</v>
      </c>
      <c r="P582" s="916">
        <f t="shared" si="197"/>
        <v>0</v>
      </c>
      <c r="Q582" s="915">
        <f t="shared" si="197"/>
        <v>0</v>
      </c>
      <c r="R582" s="916">
        <f t="shared" si="197"/>
        <v>0</v>
      </c>
      <c r="S582" s="915">
        <f t="shared" si="197"/>
        <v>0</v>
      </c>
      <c r="T582" s="916">
        <f t="shared" si="197"/>
        <v>0</v>
      </c>
      <c r="U582" s="915">
        <f t="shared" si="197"/>
        <v>0</v>
      </c>
      <c r="V582" s="916">
        <f t="shared" si="197"/>
        <v>0</v>
      </c>
      <c r="W582" s="915">
        <f t="shared" si="197"/>
        <v>0</v>
      </c>
      <c r="X582" s="916">
        <f t="shared" si="197"/>
        <v>0</v>
      </c>
      <c r="Y582" s="915">
        <f t="shared" si="197"/>
        <v>0</v>
      </c>
      <c r="Z582" s="916">
        <f t="shared" si="197"/>
        <v>0</v>
      </c>
      <c r="AA582" s="917">
        <f t="shared" si="197"/>
        <v>0</v>
      </c>
      <c r="AB582" s="918">
        <f t="shared" si="197"/>
        <v>0</v>
      </c>
      <c r="AC582" s="915">
        <f t="shared" si="197"/>
        <v>0</v>
      </c>
      <c r="AD582" s="916">
        <f t="shared" si="197"/>
        <v>0</v>
      </c>
      <c r="AE582" s="915">
        <f t="shared" si="197"/>
        <v>0</v>
      </c>
      <c r="AF582" s="916">
        <f t="shared" si="197"/>
        <v>0</v>
      </c>
      <c r="AG582" s="915">
        <f t="shared" si="197"/>
        <v>0</v>
      </c>
      <c r="AH582" s="916">
        <f t="shared" si="197"/>
        <v>0</v>
      </c>
      <c r="AI582" s="915">
        <f t="shared" si="197"/>
        <v>0</v>
      </c>
      <c r="AJ582" s="916">
        <f t="shared" si="197"/>
        <v>0</v>
      </c>
      <c r="AK582" s="915">
        <f t="shared" si="197"/>
        <v>0</v>
      </c>
      <c r="AL582" s="916">
        <f t="shared" si="197"/>
        <v>0</v>
      </c>
      <c r="AM582" s="915">
        <f t="shared" si="197"/>
        <v>0</v>
      </c>
      <c r="AN582" s="916">
        <f t="shared" si="197"/>
        <v>0</v>
      </c>
      <c r="AO582" s="915">
        <f t="shared" si="197"/>
        <v>0</v>
      </c>
      <c r="AP582" s="916">
        <f t="shared" si="197"/>
        <v>0</v>
      </c>
      <c r="AQ582" s="915">
        <f t="shared" si="197"/>
        <v>0</v>
      </c>
      <c r="AR582" s="916">
        <f t="shared" si="197"/>
        <v>0</v>
      </c>
      <c r="AS582" s="915">
        <f t="shared" si="197"/>
        <v>0</v>
      </c>
      <c r="AT582" s="916">
        <f t="shared" si="197"/>
        <v>0</v>
      </c>
      <c r="AU582" s="915">
        <f t="shared" si="197"/>
        <v>0</v>
      </c>
      <c r="AV582" s="916">
        <f t="shared" si="197"/>
        <v>0</v>
      </c>
    </row>
    <row r="583" spans="1:48" s="675" customFormat="1" ht="16.5" hidden="1" thickBot="1">
      <c r="A583" s="760" t="s">
        <v>62</v>
      </c>
      <c r="B583" s="760" t="s">
        <v>111</v>
      </c>
      <c r="C583" s="949">
        <f t="shared" si="198"/>
        <v>-1</v>
      </c>
      <c r="D583" s="923">
        <f t="shared" si="198"/>
        <v>0</v>
      </c>
      <c r="E583" s="1197"/>
      <c r="F583" s="1197"/>
      <c r="G583" s="892"/>
      <c r="H583" s="892"/>
      <c r="I583" s="913">
        <f t="shared" si="197"/>
        <v>0</v>
      </c>
      <c r="J583" s="914">
        <f t="shared" si="197"/>
        <v>0</v>
      </c>
      <c r="K583" s="915">
        <f t="shared" si="197"/>
        <v>0</v>
      </c>
      <c r="L583" s="916">
        <f t="shared" si="197"/>
        <v>0</v>
      </c>
      <c r="M583" s="915">
        <f t="shared" si="197"/>
        <v>0</v>
      </c>
      <c r="N583" s="916">
        <f t="shared" si="197"/>
        <v>0</v>
      </c>
      <c r="O583" s="915">
        <f t="shared" si="197"/>
        <v>0</v>
      </c>
      <c r="P583" s="916">
        <f t="shared" si="197"/>
        <v>0</v>
      </c>
      <c r="Q583" s="915">
        <f t="shared" si="197"/>
        <v>0</v>
      </c>
      <c r="R583" s="916">
        <f t="shared" si="197"/>
        <v>0</v>
      </c>
      <c r="S583" s="915">
        <f t="shared" si="197"/>
        <v>0</v>
      </c>
      <c r="T583" s="916">
        <f t="shared" si="197"/>
        <v>0</v>
      </c>
      <c r="U583" s="915">
        <f t="shared" si="197"/>
        <v>-1</v>
      </c>
      <c r="V583" s="916">
        <f t="shared" si="197"/>
        <v>0</v>
      </c>
      <c r="W583" s="915">
        <f t="shared" si="197"/>
        <v>0</v>
      </c>
      <c r="X583" s="916">
        <f t="shared" si="197"/>
        <v>0</v>
      </c>
      <c r="Y583" s="915">
        <f t="shared" si="197"/>
        <v>0</v>
      </c>
      <c r="Z583" s="916">
        <f t="shared" si="197"/>
        <v>0</v>
      </c>
      <c r="AA583" s="917">
        <f t="shared" si="197"/>
        <v>0</v>
      </c>
      <c r="AB583" s="918">
        <f t="shared" si="197"/>
        <v>0</v>
      </c>
      <c r="AC583" s="915">
        <f t="shared" si="197"/>
        <v>0</v>
      </c>
      <c r="AD583" s="916">
        <f t="shared" si="197"/>
        <v>0</v>
      </c>
      <c r="AE583" s="915">
        <f t="shared" si="197"/>
        <v>0</v>
      </c>
      <c r="AF583" s="916">
        <f t="shared" si="197"/>
        <v>0</v>
      </c>
      <c r="AG583" s="915">
        <f t="shared" si="197"/>
        <v>0</v>
      </c>
      <c r="AH583" s="916">
        <f t="shared" si="197"/>
        <v>0</v>
      </c>
      <c r="AI583" s="915">
        <f t="shared" si="197"/>
        <v>0</v>
      </c>
      <c r="AJ583" s="916">
        <f t="shared" si="197"/>
        <v>0</v>
      </c>
      <c r="AK583" s="915">
        <f t="shared" si="197"/>
        <v>0</v>
      </c>
      <c r="AL583" s="916">
        <f t="shared" si="197"/>
        <v>0</v>
      </c>
      <c r="AM583" s="915">
        <f t="shared" si="197"/>
        <v>0</v>
      </c>
      <c r="AN583" s="916">
        <f t="shared" si="197"/>
        <v>0</v>
      </c>
      <c r="AO583" s="915">
        <f t="shared" si="197"/>
        <v>0</v>
      </c>
      <c r="AP583" s="916">
        <f t="shared" si="197"/>
        <v>0</v>
      </c>
      <c r="AQ583" s="915">
        <f t="shared" si="197"/>
        <v>0</v>
      </c>
      <c r="AR583" s="916">
        <f t="shared" si="197"/>
        <v>0</v>
      </c>
      <c r="AS583" s="915">
        <f t="shared" si="197"/>
        <v>0</v>
      </c>
      <c r="AT583" s="916">
        <f t="shared" si="197"/>
        <v>0</v>
      </c>
      <c r="AU583" s="915">
        <f t="shared" si="197"/>
        <v>0</v>
      </c>
      <c r="AV583" s="916">
        <f t="shared" si="197"/>
        <v>0</v>
      </c>
    </row>
    <row r="584" spans="1:48" s="675" customFormat="1" ht="16.5" hidden="1" thickBot="1">
      <c r="A584" s="749" t="s">
        <v>252</v>
      </c>
      <c r="B584" s="790" t="s">
        <v>253</v>
      </c>
      <c r="C584" s="946">
        <f t="shared" si="198"/>
        <v>1</v>
      </c>
      <c r="D584" s="947">
        <f t="shared" si="198"/>
        <v>0</v>
      </c>
      <c r="E584" s="1197"/>
      <c r="F584" s="1197"/>
      <c r="G584" s="890"/>
      <c r="H584" s="890"/>
      <c r="I584" s="905">
        <f t="shared" si="197"/>
        <v>0</v>
      </c>
      <c r="J584" s="906">
        <f t="shared" si="197"/>
        <v>0</v>
      </c>
      <c r="K584" s="907">
        <f t="shared" si="197"/>
        <v>0</v>
      </c>
      <c r="L584" s="908">
        <f t="shared" si="197"/>
        <v>0</v>
      </c>
      <c r="M584" s="907">
        <f t="shared" si="197"/>
        <v>0</v>
      </c>
      <c r="N584" s="908">
        <f t="shared" si="197"/>
        <v>0</v>
      </c>
      <c r="O584" s="907">
        <f t="shared" si="197"/>
        <v>1</v>
      </c>
      <c r="P584" s="908">
        <f t="shared" si="197"/>
        <v>0</v>
      </c>
      <c r="Q584" s="907">
        <f t="shared" si="197"/>
        <v>0</v>
      </c>
      <c r="R584" s="908">
        <f t="shared" si="197"/>
        <v>0</v>
      </c>
      <c r="S584" s="907">
        <f t="shared" si="197"/>
        <v>0</v>
      </c>
      <c r="T584" s="908">
        <f t="shared" si="197"/>
        <v>0</v>
      </c>
      <c r="U584" s="907">
        <f t="shared" si="197"/>
        <v>0</v>
      </c>
      <c r="V584" s="908">
        <f t="shared" si="197"/>
        <v>0</v>
      </c>
      <c r="W584" s="907">
        <f t="shared" si="197"/>
        <v>0</v>
      </c>
      <c r="X584" s="908">
        <f t="shared" ref="X584:AV584" si="199">IF(X125&gt;X278,(100%-X278/X125*100%),IF(X125&lt;X278,(X125/X278*100%-100%),0))</f>
        <v>0</v>
      </c>
      <c r="Y584" s="907">
        <f t="shared" si="199"/>
        <v>0</v>
      </c>
      <c r="Z584" s="908">
        <f t="shared" si="199"/>
        <v>0</v>
      </c>
      <c r="AA584" s="909">
        <f t="shared" si="199"/>
        <v>0</v>
      </c>
      <c r="AB584" s="910">
        <f t="shared" si="199"/>
        <v>0</v>
      </c>
      <c r="AC584" s="907">
        <f t="shared" si="199"/>
        <v>0</v>
      </c>
      <c r="AD584" s="908">
        <f t="shared" si="199"/>
        <v>0</v>
      </c>
      <c r="AE584" s="907">
        <f t="shared" si="199"/>
        <v>0</v>
      </c>
      <c r="AF584" s="908">
        <f t="shared" si="199"/>
        <v>0</v>
      </c>
      <c r="AG584" s="907">
        <f t="shared" si="199"/>
        <v>0</v>
      </c>
      <c r="AH584" s="908">
        <f t="shared" si="199"/>
        <v>0</v>
      </c>
      <c r="AI584" s="907">
        <f t="shared" si="199"/>
        <v>0</v>
      </c>
      <c r="AJ584" s="908">
        <f t="shared" si="199"/>
        <v>0</v>
      </c>
      <c r="AK584" s="907">
        <f t="shared" si="199"/>
        <v>0</v>
      </c>
      <c r="AL584" s="908">
        <f t="shared" si="199"/>
        <v>0</v>
      </c>
      <c r="AM584" s="907">
        <f t="shared" si="199"/>
        <v>0</v>
      </c>
      <c r="AN584" s="908">
        <f t="shared" si="199"/>
        <v>0</v>
      </c>
      <c r="AO584" s="942">
        <f t="shared" si="199"/>
        <v>0</v>
      </c>
      <c r="AP584" s="943">
        <f t="shared" si="199"/>
        <v>0</v>
      </c>
      <c r="AQ584" s="907">
        <f t="shared" si="199"/>
        <v>0</v>
      </c>
      <c r="AR584" s="908">
        <f t="shared" si="199"/>
        <v>0</v>
      </c>
      <c r="AS584" s="907">
        <f t="shared" si="199"/>
        <v>0</v>
      </c>
      <c r="AT584" s="908">
        <f t="shared" si="199"/>
        <v>0</v>
      </c>
      <c r="AU584" s="907">
        <f t="shared" si="199"/>
        <v>0</v>
      </c>
      <c r="AV584" s="908">
        <f t="shared" si="199"/>
        <v>0</v>
      </c>
    </row>
    <row r="585" spans="1:48" s="675" customFormat="1" ht="16.5" hidden="1" thickBot="1">
      <c r="A585" s="749" t="s">
        <v>254</v>
      </c>
      <c r="B585" s="750" t="s">
        <v>255</v>
      </c>
      <c r="C585" s="946">
        <f t="shared" si="198"/>
        <v>0.58823529411764708</v>
      </c>
      <c r="D585" s="947">
        <f t="shared" si="198"/>
        <v>0.61538461538461542</v>
      </c>
      <c r="E585" s="1197"/>
      <c r="F585" s="1197"/>
      <c r="G585" s="889"/>
      <c r="H585" s="890"/>
      <c r="I585" s="905">
        <f t="shared" ref="I585:AV591" si="200">IF(I126&gt;I279,(100%-I279/I126*100%),IF(I126&lt;I279,(I126/I279*100%-100%),0))</f>
        <v>0</v>
      </c>
      <c r="J585" s="906">
        <f t="shared" si="200"/>
        <v>0</v>
      </c>
      <c r="K585" s="907">
        <f t="shared" si="200"/>
        <v>0.66666666666666674</v>
      </c>
      <c r="L585" s="908">
        <f t="shared" si="200"/>
        <v>0</v>
      </c>
      <c r="M585" s="907">
        <f t="shared" si="200"/>
        <v>0.8</v>
      </c>
      <c r="N585" s="908">
        <f t="shared" si="200"/>
        <v>0</v>
      </c>
      <c r="O585" s="907">
        <f t="shared" si="200"/>
        <v>1</v>
      </c>
      <c r="P585" s="908">
        <f t="shared" si="200"/>
        <v>1</v>
      </c>
      <c r="Q585" s="907">
        <f t="shared" si="200"/>
        <v>0.66666666666666674</v>
      </c>
      <c r="R585" s="908">
        <f t="shared" si="200"/>
        <v>0</v>
      </c>
      <c r="S585" s="907">
        <f t="shared" si="200"/>
        <v>0</v>
      </c>
      <c r="T585" s="908">
        <f t="shared" si="200"/>
        <v>0</v>
      </c>
      <c r="U585" s="907">
        <f t="shared" si="200"/>
        <v>0</v>
      </c>
      <c r="V585" s="908">
        <f t="shared" si="200"/>
        <v>0</v>
      </c>
      <c r="W585" s="907">
        <f t="shared" si="200"/>
        <v>0</v>
      </c>
      <c r="X585" s="908">
        <f t="shared" si="200"/>
        <v>0</v>
      </c>
      <c r="Y585" s="907">
        <f t="shared" si="200"/>
        <v>0</v>
      </c>
      <c r="Z585" s="908">
        <f t="shared" si="200"/>
        <v>0</v>
      </c>
      <c r="AA585" s="909">
        <f t="shared" si="200"/>
        <v>-0.5</v>
      </c>
      <c r="AB585" s="910">
        <f t="shared" si="200"/>
        <v>0</v>
      </c>
      <c r="AC585" s="907">
        <f t="shared" si="200"/>
        <v>0</v>
      </c>
      <c r="AD585" s="908">
        <f t="shared" si="200"/>
        <v>0</v>
      </c>
      <c r="AE585" s="907">
        <f t="shared" si="200"/>
        <v>-1</v>
      </c>
      <c r="AF585" s="908">
        <f t="shared" si="200"/>
        <v>0</v>
      </c>
      <c r="AG585" s="907">
        <f t="shared" si="200"/>
        <v>0</v>
      </c>
      <c r="AH585" s="908">
        <f t="shared" si="200"/>
        <v>0</v>
      </c>
      <c r="AI585" s="907">
        <f t="shared" si="200"/>
        <v>0</v>
      </c>
      <c r="AJ585" s="908">
        <f t="shared" si="200"/>
        <v>0</v>
      </c>
      <c r="AK585" s="907">
        <f t="shared" si="200"/>
        <v>0</v>
      </c>
      <c r="AL585" s="908">
        <f t="shared" si="200"/>
        <v>0</v>
      </c>
      <c r="AM585" s="907">
        <f t="shared" si="200"/>
        <v>0</v>
      </c>
      <c r="AN585" s="908">
        <f t="shared" si="200"/>
        <v>0</v>
      </c>
      <c r="AO585" s="951">
        <f t="shared" si="200"/>
        <v>0</v>
      </c>
      <c r="AP585" s="952">
        <f t="shared" si="200"/>
        <v>0</v>
      </c>
      <c r="AQ585" s="907">
        <f t="shared" si="200"/>
        <v>0</v>
      </c>
      <c r="AR585" s="908">
        <f t="shared" si="200"/>
        <v>0</v>
      </c>
      <c r="AS585" s="907">
        <f t="shared" si="200"/>
        <v>0</v>
      </c>
      <c r="AT585" s="908">
        <f t="shared" si="200"/>
        <v>0</v>
      </c>
      <c r="AU585" s="907">
        <f t="shared" si="200"/>
        <v>0</v>
      </c>
      <c r="AV585" s="908">
        <f t="shared" si="200"/>
        <v>0</v>
      </c>
    </row>
    <row r="586" spans="1:48" s="675" customFormat="1" ht="16.5" hidden="1" thickBot="1">
      <c r="A586" s="755"/>
      <c r="B586" s="755" t="s">
        <v>36</v>
      </c>
      <c r="C586" s="949">
        <f t="shared" si="198"/>
        <v>0</v>
      </c>
      <c r="D586" s="950">
        <f t="shared" si="198"/>
        <v>0</v>
      </c>
      <c r="E586" s="1197"/>
      <c r="F586" s="1197"/>
      <c r="G586" s="891"/>
      <c r="H586" s="890"/>
      <c r="I586" s="913">
        <f t="shared" si="200"/>
        <v>0</v>
      </c>
      <c r="J586" s="914">
        <f t="shared" si="200"/>
        <v>0</v>
      </c>
      <c r="K586" s="915">
        <f t="shared" si="200"/>
        <v>0</v>
      </c>
      <c r="L586" s="916">
        <f t="shared" si="200"/>
        <v>0</v>
      </c>
      <c r="M586" s="915">
        <f t="shared" si="200"/>
        <v>0</v>
      </c>
      <c r="N586" s="916">
        <f t="shared" si="200"/>
        <v>0</v>
      </c>
      <c r="O586" s="915">
        <f t="shared" si="200"/>
        <v>0</v>
      </c>
      <c r="P586" s="916">
        <f t="shared" si="200"/>
        <v>0</v>
      </c>
      <c r="Q586" s="915">
        <f t="shared" si="200"/>
        <v>0</v>
      </c>
      <c r="R586" s="916">
        <f t="shared" si="200"/>
        <v>0</v>
      </c>
      <c r="S586" s="915">
        <f t="shared" si="200"/>
        <v>0</v>
      </c>
      <c r="T586" s="916">
        <f t="shared" si="200"/>
        <v>0</v>
      </c>
      <c r="U586" s="915">
        <f t="shared" si="200"/>
        <v>0</v>
      </c>
      <c r="V586" s="916">
        <f t="shared" si="200"/>
        <v>0</v>
      </c>
      <c r="W586" s="915">
        <f t="shared" si="200"/>
        <v>0</v>
      </c>
      <c r="X586" s="916">
        <f t="shared" si="200"/>
        <v>0</v>
      </c>
      <c r="Y586" s="915">
        <f t="shared" si="200"/>
        <v>0</v>
      </c>
      <c r="Z586" s="916">
        <f t="shared" si="200"/>
        <v>0</v>
      </c>
      <c r="AA586" s="917">
        <f t="shared" si="200"/>
        <v>0</v>
      </c>
      <c r="AB586" s="918">
        <f t="shared" si="200"/>
        <v>0</v>
      </c>
      <c r="AC586" s="915">
        <f t="shared" si="200"/>
        <v>0</v>
      </c>
      <c r="AD586" s="916">
        <f t="shared" si="200"/>
        <v>0</v>
      </c>
      <c r="AE586" s="915">
        <f t="shared" si="200"/>
        <v>0</v>
      </c>
      <c r="AF586" s="916">
        <f t="shared" si="200"/>
        <v>0</v>
      </c>
      <c r="AG586" s="915">
        <f t="shared" si="200"/>
        <v>0</v>
      </c>
      <c r="AH586" s="916">
        <f t="shared" si="200"/>
        <v>0</v>
      </c>
      <c r="AI586" s="915">
        <f t="shared" si="200"/>
        <v>0</v>
      </c>
      <c r="AJ586" s="916">
        <f t="shared" si="200"/>
        <v>0</v>
      </c>
      <c r="AK586" s="915">
        <f t="shared" si="200"/>
        <v>0</v>
      </c>
      <c r="AL586" s="916">
        <f t="shared" si="200"/>
        <v>0</v>
      </c>
      <c r="AM586" s="915">
        <f t="shared" si="200"/>
        <v>0</v>
      </c>
      <c r="AN586" s="916">
        <f t="shared" si="200"/>
        <v>0</v>
      </c>
      <c r="AO586" s="915">
        <f t="shared" si="200"/>
        <v>0</v>
      </c>
      <c r="AP586" s="916">
        <f t="shared" si="200"/>
        <v>0</v>
      </c>
      <c r="AQ586" s="915">
        <f t="shared" si="200"/>
        <v>0</v>
      </c>
      <c r="AR586" s="916">
        <f t="shared" si="200"/>
        <v>0</v>
      </c>
      <c r="AS586" s="915">
        <f t="shared" si="200"/>
        <v>0</v>
      </c>
      <c r="AT586" s="916">
        <f t="shared" si="200"/>
        <v>0</v>
      </c>
      <c r="AU586" s="915">
        <f t="shared" si="200"/>
        <v>0</v>
      </c>
      <c r="AV586" s="916">
        <f t="shared" si="200"/>
        <v>0</v>
      </c>
    </row>
    <row r="587" spans="1:48" s="675" customFormat="1" ht="16.5" hidden="1" thickBot="1">
      <c r="A587" s="791" t="s">
        <v>37</v>
      </c>
      <c r="B587" s="791" t="s">
        <v>42</v>
      </c>
      <c r="C587" s="953">
        <f t="shared" si="198"/>
        <v>0.5625</v>
      </c>
      <c r="D587" s="947">
        <f t="shared" si="198"/>
        <v>0.61538461538461542</v>
      </c>
      <c r="E587" s="1197"/>
      <c r="F587" s="1197"/>
      <c r="G587" s="891"/>
      <c r="H587" s="890"/>
      <c r="I587" s="954">
        <f t="shared" si="200"/>
        <v>0</v>
      </c>
      <c r="J587" s="955">
        <f t="shared" si="200"/>
        <v>0</v>
      </c>
      <c r="K587" s="942">
        <f t="shared" si="200"/>
        <v>0.66666666666666674</v>
      </c>
      <c r="L587" s="943">
        <f t="shared" si="200"/>
        <v>0</v>
      </c>
      <c r="M587" s="942">
        <f t="shared" si="200"/>
        <v>0.8</v>
      </c>
      <c r="N587" s="943">
        <f t="shared" si="200"/>
        <v>0</v>
      </c>
      <c r="O587" s="942">
        <f t="shared" si="200"/>
        <v>1</v>
      </c>
      <c r="P587" s="943">
        <f t="shared" si="200"/>
        <v>1</v>
      </c>
      <c r="Q587" s="942">
        <f t="shared" si="200"/>
        <v>0.66666666666666674</v>
      </c>
      <c r="R587" s="943">
        <f t="shared" si="200"/>
        <v>0</v>
      </c>
      <c r="S587" s="942">
        <f t="shared" si="200"/>
        <v>0</v>
      </c>
      <c r="T587" s="943">
        <f t="shared" si="200"/>
        <v>0</v>
      </c>
      <c r="U587" s="942">
        <f t="shared" si="200"/>
        <v>0</v>
      </c>
      <c r="V587" s="943">
        <f t="shared" si="200"/>
        <v>0</v>
      </c>
      <c r="W587" s="942">
        <f t="shared" si="200"/>
        <v>0</v>
      </c>
      <c r="X587" s="943">
        <f t="shared" si="200"/>
        <v>0</v>
      </c>
      <c r="Y587" s="942">
        <f t="shared" si="200"/>
        <v>0</v>
      </c>
      <c r="Z587" s="943">
        <f t="shared" si="200"/>
        <v>0</v>
      </c>
      <c r="AA587" s="917">
        <f t="shared" si="200"/>
        <v>-0.5</v>
      </c>
      <c r="AB587" s="918">
        <f t="shared" si="200"/>
        <v>0</v>
      </c>
      <c r="AC587" s="942">
        <f t="shared" si="200"/>
        <v>0</v>
      </c>
      <c r="AD587" s="943">
        <f t="shared" si="200"/>
        <v>0</v>
      </c>
      <c r="AE587" s="942">
        <f t="shared" si="200"/>
        <v>-1</v>
      </c>
      <c r="AF587" s="943">
        <f t="shared" si="200"/>
        <v>0</v>
      </c>
      <c r="AG587" s="942">
        <f t="shared" si="200"/>
        <v>0</v>
      </c>
      <c r="AH587" s="943">
        <f t="shared" si="200"/>
        <v>0</v>
      </c>
      <c r="AI587" s="942">
        <f t="shared" si="200"/>
        <v>0</v>
      </c>
      <c r="AJ587" s="943">
        <f t="shared" si="200"/>
        <v>0</v>
      </c>
      <c r="AK587" s="942">
        <f t="shared" si="200"/>
        <v>0</v>
      </c>
      <c r="AL587" s="943">
        <f t="shared" si="200"/>
        <v>0</v>
      </c>
      <c r="AM587" s="942">
        <f t="shared" si="200"/>
        <v>0</v>
      </c>
      <c r="AN587" s="943">
        <f t="shared" si="200"/>
        <v>0</v>
      </c>
      <c r="AO587" s="956">
        <f t="shared" si="200"/>
        <v>0</v>
      </c>
      <c r="AP587" s="943">
        <f t="shared" si="200"/>
        <v>0</v>
      </c>
      <c r="AQ587" s="942">
        <f t="shared" si="200"/>
        <v>0</v>
      </c>
      <c r="AR587" s="943">
        <f t="shared" si="200"/>
        <v>0</v>
      </c>
      <c r="AS587" s="942">
        <f t="shared" si="200"/>
        <v>0</v>
      </c>
      <c r="AT587" s="943">
        <f t="shared" si="200"/>
        <v>0</v>
      </c>
      <c r="AU587" s="942">
        <f t="shared" si="200"/>
        <v>0</v>
      </c>
      <c r="AV587" s="943">
        <f t="shared" si="200"/>
        <v>0</v>
      </c>
    </row>
    <row r="588" spans="1:48" s="675" customFormat="1" ht="16.5" hidden="1" thickBot="1">
      <c r="A588" s="793"/>
      <c r="B588" s="793" t="s">
        <v>256</v>
      </c>
      <c r="C588" s="949">
        <f t="shared" si="198"/>
        <v>0.33333333333333337</v>
      </c>
      <c r="D588" s="923">
        <f t="shared" si="198"/>
        <v>0</v>
      </c>
      <c r="E588" s="1197"/>
      <c r="F588" s="1197"/>
      <c r="G588" s="891"/>
      <c r="H588" s="892"/>
      <c r="I588" s="913">
        <f t="shared" si="200"/>
        <v>-1</v>
      </c>
      <c r="J588" s="914">
        <f t="shared" si="200"/>
        <v>0</v>
      </c>
      <c r="K588" s="915">
        <f t="shared" si="200"/>
        <v>0</v>
      </c>
      <c r="L588" s="916">
        <f t="shared" si="200"/>
        <v>0</v>
      </c>
      <c r="M588" s="915">
        <f t="shared" si="200"/>
        <v>1</v>
      </c>
      <c r="N588" s="916">
        <f t="shared" si="200"/>
        <v>0</v>
      </c>
      <c r="O588" s="915">
        <f t="shared" si="200"/>
        <v>0</v>
      </c>
      <c r="P588" s="916">
        <f t="shared" si="200"/>
        <v>0</v>
      </c>
      <c r="Q588" s="915">
        <f t="shared" si="200"/>
        <v>0</v>
      </c>
      <c r="R588" s="916">
        <f t="shared" si="200"/>
        <v>0</v>
      </c>
      <c r="S588" s="915">
        <f t="shared" si="200"/>
        <v>0</v>
      </c>
      <c r="T588" s="916">
        <f t="shared" si="200"/>
        <v>0</v>
      </c>
      <c r="U588" s="915">
        <f t="shared" si="200"/>
        <v>0</v>
      </c>
      <c r="V588" s="916">
        <f t="shared" si="200"/>
        <v>0</v>
      </c>
      <c r="W588" s="915">
        <f t="shared" si="200"/>
        <v>0</v>
      </c>
      <c r="X588" s="916">
        <f t="shared" si="200"/>
        <v>0</v>
      </c>
      <c r="Y588" s="915">
        <f t="shared" si="200"/>
        <v>0</v>
      </c>
      <c r="Z588" s="916">
        <f t="shared" si="200"/>
        <v>0</v>
      </c>
      <c r="AA588" s="917">
        <f t="shared" si="200"/>
        <v>0</v>
      </c>
      <c r="AB588" s="918">
        <f t="shared" si="200"/>
        <v>0</v>
      </c>
      <c r="AC588" s="915">
        <f t="shared" si="200"/>
        <v>0</v>
      </c>
      <c r="AD588" s="916">
        <f t="shared" si="200"/>
        <v>0</v>
      </c>
      <c r="AE588" s="915">
        <f t="shared" si="200"/>
        <v>0</v>
      </c>
      <c r="AF588" s="916">
        <f t="shared" si="200"/>
        <v>0</v>
      </c>
      <c r="AG588" s="915">
        <f t="shared" si="200"/>
        <v>0</v>
      </c>
      <c r="AH588" s="916">
        <f t="shared" si="200"/>
        <v>0</v>
      </c>
      <c r="AI588" s="915">
        <f t="shared" si="200"/>
        <v>0</v>
      </c>
      <c r="AJ588" s="916">
        <f t="shared" si="200"/>
        <v>0</v>
      </c>
      <c r="AK588" s="915">
        <f t="shared" si="200"/>
        <v>0</v>
      </c>
      <c r="AL588" s="916">
        <f t="shared" si="200"/>
        <v>0</v>
      </c>
      <c r="AM588" s="915">
        <f t="shared" si="200"/>
        <v>0</v>
      </c>
      <c r="AN588" s="916">
        <f t="shared" si="200"/>
        <v>0</v>
      </c>
      <c r="AO588" s="915">
        <f t="shared" si="200"/>
        <v>0</v>
      </c>
      <c r="AP588" s="916">
        <f t="shared" si="200"/>
        <v>0</v>
      </c>
      <c r="AQ588" s="915">
        <f t="shared" si="200"/>
        <v>0</v>
      </c>
      <c r="AR588" s="916">
        <f t="shared" si="200"/>
        <v>0</v>
      </c>
      <c r="AS588" s="915">
        <f t="shared" si="200"/>
        <v>0</v>
      </c>
      <c r="AT588" s="916">
        <f t="shared" si="200"/>
        <v>0</v>
      </c>
      <c r="AU588" s="915">
        <f t="shared" si="200"/>
        <v>0</v>
      </c>
      <c r="AV588" s="916">
        <f t="shared" si="200"/>
        <v>0</v>
      </c>
    </row>
    <row r="589" spans="1:48" s="675" customFormat="1" ht="16.5" hidden="1" thickBot="1">
      <c r="A589" s="793"/>
      <c r="B589" s="793" t="s">
        <v>257</v>
      </c>
      <c r="C589" s="949">
        <f t="shared" si="198"/>
        <v>0.61538461538461542</v>
      </c>
      <c r="D589" s="923">
        <f t="shared" si="198"/>
        <v>0.61538461538461542</v>
      </c>
      <c r="E589" s="1197"/>
      <c r="F589" s="1197"/>
      <c r="G589" s="891"/>
      <c r="H589" s="892"/>
      <c r="I589" s="913">
        <f t="shared" si="200"/>
        <v>1</v>
      </c>
      <c r="J589" s="914">
        <f t="shared" si="200"/>
        <v>0</v>
      </c>
      <c r="K589" s="915">
        <f t="shared" si="200"/>
        <v>0.66666666666666674</v>
      </c>
      <c r="L589" s="916">
        <f t="shared" si="200"/>
        <v>0</v>
      </c>
      <c r="M589" s="915">
        <f t="shared" si="200"/>
        <v>0.66666666666666674</v>
      </c>
      <c r="N589" s="916">
        <f t="shared" si="200"/>
        <v>0</v>
      </c>
      <c r="O589" s="915">
        <f t="shared" si="200"/>
        <v>1</v>
      </c>
      <c r="P589" s="916">
        <f t="shared" si="200"/>
        <v>1</v>
      </c>
      <c r="Q589" s="915">
        <f t="shared" si="200"/>
        <v>0.66666666666666674</v>
      </c>
      <c r="R589" s="916">
        <f t="shared" si="200"/>
        <v>0</v>
      </c>
      <c r="S589" s="915">
        <f t="shared" si="200"/>
        <v>0</v>
      </c>
      <c r="T589" s="916">
        <f t="shared" si="200"/>
        <v>0</v>
      </c>
      <c r="U589" s="915">
        <f t="shared" si="200"/>
        <v>0</v>
      </c>
      <c r="V589" s="916">
        <f t="shared" si="200"/>
        <v>0</v>
      </c>
      <c r="W589" s="915">
        <f t="shared" si="200"/>
        <v>0</v>
      </c>
      <c r="X589" s="916">
        <f t="shared" si="200"/>
        <v>0</v>
      </c>
      <c r="Y589" s="915">
        <f t="shared" si="200"/>
        <v>0</v>
      </c>
      <c r="Z589" s="916">
        <f t="shared" si="200"/>
        <v>0</v>
      </c>
      <c r="AA589" s="917">
        <f t="shared" si="200"/>
        <v>-0.5</v>
      </c>
      <c r="AB589" s="918">
        <f t="shared" si="200"/>
        <v>0</v>
      </c>
      <c r="AC589" s="915">
        <f t="shared" si="200"/>
        <v>0</v>
      </c>
      <c r="AD589" s="916">
        <f t="shared" si="200"/>
        <v>0</v>
      </c>
      <c r="AE589" s="915">
        <f t="shared" si="200"/>
        <v>-1</v>
      </c>
      <c r="AF589" s="916">
        <f t="shared" si="200"/>
        <v>0</v>
      </c>
      <c r="AG589" s="915">
        <f t="shared" si="200"/>
        <v>0</v>
      </c>
      <c r="AH589" s="916">
        <f t="shared" si="200"/>
        <v>0</v>
      </c>
      <c r="AI589" s="915">
        <f t="shared" si="200"/>
        <v>0</v>
      </c>
      <c r="AJ589" s="916">
        <f t="shared" si="200"/>
        <v>0</v>
      </c>
      <c r="AK589" s="915">
        <f t="shared" si="200"/>
        <v>0</v>
      </c>
      <c r="AL589" s="916">
        <f t="shared" si="200"/>
        <v>0</v>
      </c>
      <c r="AM589" s="915">
        <f t="shared" si="200"/>
        <v>0</v>
      </c>
      <c r="AN589" s="916">
        <f t="shared" si="200"/>
        <v>0</v>
      </c>
      <c r="AO589" s="915">
        <f t="shared" si="200"/>
        <v>0</v>
      </c>
      <c r="AP589" s="916">
        <f t="shared" si="200"/>
        <v>0</v>
      </c>
      <c r="AQ589" s="915">
        <f t="shared" si="200"/>
        <v>0</v>
      </c>
      <c r="AR589" s="916">
        <f t="shared" si="200"/>
        <v>0</v>
      </c>
      <c r="AS589" s="940">
        <f t="shared" si="200"/>
        <v>0</v>
      </c>
      <c r="AT589" s="916">
        <f t="shared" si="200"/>
        <v>0</v>
      </c>
      <c r="AU589" s="915">
        <f t="shared" si="200"/>
        <v>0</v>
      </c>
      <c r="AV589" s="916">
        <f t="shared" si="200"/>
        <v>0</v>
      </c>
    </row>
    <row r="590" spans="1:48" s="675" customFormat="1" ht="16.5" hidden="1" thickBot="1">
      <c r="A590" s="793"/>
      <c r="B590" s="793" t="s">
        <v>258</v>
      </c>
      <c r="C590" s="949">
        <f t="shared" si="198"/>
        <v>0</v>
      </c>
      <c r="D590" s="923">
        <f t="shared" si="198"/>
        <v>0</v>
      </c>
      <c r="E590" s="1197"/>
      <c r="F590" s="1197"/>
      <c r="G590" s="891"/>
      <c r="H590" s="892"/>
      <c r="I590" s="913">
        <f t="shared" si="200"/>
        <v>0</v>
      </c>
      <c r="J590" s="914">
        <f t="shared" si="200"/>
        <v>0</v>
      </c>
      <c r="K590" s="915">
        <f t="shared" si="200"/>
        <v>0</v>
      </c>
      <c r="L590" s="916">
        <f t="shared" si="200"/>
        <v>0</v>
      </c>
      <c r="M590" s="915">
        <f t="shared" si="200"/>
        <v>0</v>
      </c>
      <c r="N590" s="916">
        <f t="shared" si="200"/>
        <v>0</v>
      </c>
      <c r="O590" s="915">
        <f t="shared" si="200"/>
        <v>0</v>
      </c>
      <c r="P590" s="916">
        <f t="shared" si="200"/>
        <v>0</v>
      </c>
      <c r="Q590" s="915">
        <f t="shared" si="200"/>
        <v>0</v>
      </c>
      <c r="R590" s="916">
        <f t="shared" si="200"/>
        <v>0</v>
      </c>
      <c r="S590" s="915">
        <f t="shared" si="200"/>
        <v>0</v>
      </c>
      <c r="T590" s="916">
        <f t="shared" si="200"/>
        <v>0</v>
      </c>
      <c r="U590" s="915">
        <f t="shared" si="200"/>
        <v>0</v>
      </c>
      <c r="V590" s="916">
        <f t="shared" si="200"/>
        <v>0</v>
      </c>
      <c r="W590" s="915">
        <f t="shared" si="200"/>
        <v>0</v>
      </c>
      <c r="X590" s="916">
        <f t="shared" si="200"/>
        <v>0</v>
      </c>
      <c r="Y590" s="915">
        <f t="shared" si="200"/>
        <v>0</v>
      </c>
      <c r="Z590" s="916">
        <f t="shared" si="200"/>
        <v>0</v>
      </c>
      <c r="AA590" s="917">
        <f t="shared" si="200"/>
        <v>0</v>
      </c>
      <c r="AB590" s="918">
        <f t="shared" si="200"/>
        <v>0</v>
      </c>
      <c r="AC590" s="915">
        <f t="shared" si="200"/>
        <v>0</v>
      </c>
      <c r="AD590" s="916">
        <f t="shared" si="200"/>
        <v>0</v>
      </c>
      <c r="AE590" s="915">
        <f t="shared" si="200"/>
        <v>0</v>
      </c>
      <c r="AF590" s="916">
        <f t="shared" si="200"/>
        <v>0</v>
      </c>
      <c r="AG590" s="915">
        <f t="shared" si="200"/>
        <v>0</v>
      </c>
      <c r="AH590" s="916">
        <f t="shared" si="200"/>
        <v>0</v>
      </c>
      <c r="AI590" s="915">
        <f t="shared" si="200"/>
        <v>0</v>
      </c>
      <c r="AJ590" s="916">
        <f t="shared" si="200"/>
        <v>0</v>
      </c>
      <c r="AK590" s="915">
        <f t="shared" si="200"/>
        <v>0</v>
      </c>
      <c r="AL590" s="916">
        <f t="shared" si="200"/>
        <v>0</v>
      </c>
      <c r="AM590" s="915">
        <f t="shared" si="200"/>
        <v>0</v>
      </c>
      <c r="AN590" s="916">
        <f t="shared" si="200"/>
        <v>0</v>
      </c>
      <c r="AO590" s="915">
        <f t="shared" si="200"/>
        <v>0</v>
      </c>
      <c r="AP590" s="916">
        <f t="shared" si="200"/>
        <v>0</v>
      </c>
      <c r="AQ590" s="915">
        <f t="shared" si="200"/>
        <v>0</v>
      </c>
      <c r="AR590" s="916">
        <f t="shared" si="200"/>
        <v>0</v>
      </c>
      <c r="AS590" s="915">
        <f t="shared" si="200"/>
        <v>0</v>
      </c>
      <c r="AT590" s="916">
        <f t="shared" si="200"/>
        <v>0</v>
      </c>
      <c r="AU590" s="915">
        <f t="shared" si="200"/>
        <v>0</v>
      </c>
      <c r="AV590" s="916">
        <f t="shared" si="200"/>
        <v>0</v>
      </c>
    </row>
    <row r="591" spans="1:48" s="675" customFormat="1" ht="16.5" hidden="1" thickBot="1">
      <c r="A591" s="793"/>
      <c r="B591" s="793" t="s">
        <v>259</v>
      </c>
      <c r="C591" s="949">
        <f t="shared" si="198"/>
        <v>0</v>
      </c>
      <c r="D591" s="923">
        <f t="shared" si="198"/>
        <v>0</v>
      </c>
      <c r="E591" s="1197"/>
      <c r="F591" s="1197"/>
      <c r="G591" s="891"/>
      <c r="H591" s="892"/>
      <c r="I591" s="913">
        <f t="shared" si="200"/>
        <v>0</v>
      </c>
      <c r="J591" s="914">
        <f t="shared" si="200"/>
        <v>0</v>
      </c>
      <c r="K591" s="915">
        <f t="shared" si="200"/>
        <v>0</v>
      </c>
      <c r="L591" s="916">
        <f t="shared" si="200"/>
        <v>0</v>
      </c>
      <c r="M591" s="915">
        <f t="shared" si="200"/>
        <v>0</v>
      </c>
      <c r="N591" s="916">
        <f t="shared" si="200"/>
        <v>0</v>
      </c>
      <c r="O591" s="915">
        <f t="shared" si="200"/>
        <v>0</v>
      </c>
      <c r="P591" s="916">
        <f t="shared" si="200"/>
        <v>0</v>
      </c>
      <c r="Q591" s="915">
        <f t="shared" si="200"/>
        <v>0</v>
      </c>
      <c r="R591" s="916">
        <f t="shared" si="200"/>
        <v>0</v>
      </c>
      <c r="S591" s="915">
        <f t="shared" si="200"/>
        <v>0</v>
      </c>
      <c r="T591" s="916">
        <f t="shared" si="200"/>
        <v>0</v>
      </c>
      <c r="U591" s="915">
        <f t="shared" si="200"/>
        <v>0</v>
      </c>
      <c r="V591" s="916">
        <f t="shared" si="200"/>
        <v>0</v>
      </c>
      <c r="W591" s="915">
        <f t="shared" si="200"/>
        <v>0</v>
      </c>
      <c r="X591" s="916">
        <f t="shared" ref="X591:AV591" si="201">IF(X132&gt;X285,(100%-X285/X132*100%),IF(X132&lt;X285,(X132/X285*100%-100%),0))</f>
        <v>0</v>
      </c>
      <c r="Y591" s="915">
        <f t="shared" si="201"/>
        <v>0</v>
      </c>
      <c r="Z591" s="916">
        <f t="shared" si="201"/>
        <v>0</v>
      </c>
      <c r="AA591" s="917">
        <f t="shared" si="201"/>
        <v>0</v>
      </c>
      <c r="AB591" s="918">
        <f t="shared" si="201"/>
        <v>0</v>
      </c>
      <c r="AC591" s="915">
        <f t="shared" si="201"/>
        <v>0</v>
      </c>
      <c r="AD591" s="916">
        <f t="shared" si="201"/>
        <v>0</v>
      </c>
      <c r="AE591" s="915">
        <f t="shared" si="201"/>
        <v>0</v>
      </c>
      <c r="AF591" s="916">
        <f t="shared" si="201"/>
        <v>0</v>
      </c>
      <c r="AG591" s="915">
        <f t="shared" si="201"/>
        <v>0</v>
      </c>
      <c r="AH591" s="916">
        <f t="shared" si="201"/>
        <v>0</v>
      </c>
      <c r="AI591" s="915">
        <f t="shared" si="201"/>
        <v>0</v>
      </c>
      <c r="AJ591" s="916">
        <f t="shared" si="201"/>
        <v>0</v>
      </c>
      <c r="AK591" s="915">
        <f t="shared" si="201"/>
        <v>0</v>
      </c>
      <c r="AL591" s="916">
        <f t="shared" si="201"/>
        <v>0</v>
      </c>
      <c r="AM591" s="915">
        <f t="shared" si="201"/>
        <v>0</v>
      </c>
      <c r="AN591" s="916">
        <f t="shared" si="201"/>
        <v>0</v>
      </c>
      <c r="AO591" s="915">
        <f t="shared" si="201"/>
        <v>0</v>
      </c>
      <c r="AP591" s="916">
        <f t="shared" si="201"/>
        <v>0</v>
      </c>
      <c r="AQ591" s="915">
        <f t="shared" si="201"/>
        <v>0</v>
      </c>
      <c r="AR591" s="916">
        <f t="shared" si="201"/>
        <v>0</v>
      </c>
      <c r="AS591" s="915">
        <f t="shared" si="201"/>
        <v>0</v>
      </c>
      <c r="AT591" s="916">
        <f t="shared" si="201"/>
        <v>0</v>
      </c>
      <c r="AU591" s="915">
        <f t="shared" si="201"/>
        <v>0</v>
      </c>
      <c r="AV591" s="916">
        <f t="shared" si="201"/>
        <v>0</v>
      </c>
    </row>
    <row r="592" spans="1:48" s="675" customFormat="1" ht="16.5" hidden="1" thickBot="1">
      <c r="A592" s="755" t="s">
        <v>27</v>
      </c>
      <c r="B592" s="755" t="s">
        <v>55</v>
      </c>
      <c r="C592" s="949">
        <f t="shared" si="198"/>
        <v>0</v>
      </c>
      <c r="D592" s="923">
        <f t="shared" si="198"/>
        <v>0</v>
      </c>
      <c r="E592" s="1197"/>
      <c r="F592" s="1197"/>
      <c r="G592" s="891"/>
      <c r="H592" s="892"/>
      <c r="I592" s="913">
        <f t="shared" ref="I592:AV598" si="202">IF(I133&gt;I286,(100%-I286/I133*100%),IF(I133&lt;I286,(I133/I286*100%-100%),0))</f>
        <v>0</v>
      </c>
      <c r="J592" s="914">
        <f t="shared" si="202"/>
        <v>0</v>
      </c>
      <c r="K592" s="915">
        <f t="shared" si="202"/>
        <v>0</v>
      </c>
      <c r="L592" s="916">
        <f t="shared" si="202"/>
        <v>0</v>
      </c>
      <c r="M592" s="915">
        <f t="shared" si="202"/>
        <v>0</v>
      </c>
      <c r="N592" s="916">
        <f t="shared" si="202"/>
        <v>0</v>
      </c>
      <c r="O592" s="915">
        <f t="shared" si="202"/>
        <v>0</v>
      </c>
      <c r="P592" s="916">
        <f t="shared" si="202"/>
        <v>0</v>
      </c>
      <c r="Q592" s="915">
        <f t="shared" si="202"/>
        <v>0</v>
      </c>
      <c r="R592" s="916">
        <f t="shared" si="202"/>
        <v>0</v>
      </c>
      <c r="S592" s="915">
        <f t="shared" si="202"/>
        <v>0</v>
      </c>
      <c r="T592" s="916">
        <f t="shared" si="202"/>
        <v>0</v>
      </c>
      <c r="U592" s="915">
        <f t="shared" si="202"/>
        <v>0</v>
      </c>
      <c r="V592" s="916">
        <f t="shared" si="202"/>
        <v>0</v>
      </c>
      <c r="W592" s="915">
        <f t="shared" si="202"/>
        <v>0</v>
      </c>
      <c r="X592" s="916">
        <f t="shared" si="202"/>
        <v>0</v>
      </c>
      <c r="Y592" s="915">
        <f t="shared" si="202"/>
        <v>0</v>
      </c>
      <c r="Z592" s="916">
        <f t="shared" si="202"/>
        <v>0</v>
      </c>
      <c r="AA592" s="917">
        <f t="shared" si="202"/>
        <v>0</v>
      </c>
      <c r="AB592" s="918">
        <f t="shared" si="202"/>
        <v>0</v>
      </c>
      <c r="AC592" s="915">
        <f t="shared" si="202"/>
        <v>0</v>
      </c>
      <c r="AD592" s="916">
        <f t="shared" si="202"/>
        <v>0</v>
      </c>
      <c r="AE592" s="915">
        <f t="shared" si="202"/>
        <v>0</v>
      </c>
      <c r="AF592" s="916">
        <f t="shared" si="202"/>
        <v>0</v>
      </c>
      <c r="AG592" s="915">
        <f t="shared" si="202"/>
        <v>0</v>
      </c>
      <c r="AH592" s="916">
        <f t="shared" si="202"/>
        <v>0</v>
      </c>
      <c r="AI592" s="915">
        <f t="shared" si="202"/>
        <v>0</v>
      </c>
      <c r="AJ592" s="916">
        <f t="shared" si="202"/>
        <v>0</v>
      </c>
      <c r="AK592" s="915">
        <f t="shared" si="202"/>
        <v>0</v>
      </c>
      <c r="AL592" s="916">
        <f t="shared" si="202"/>
        <v>0</v>
      </c>
      <c r="AM592" s="915">
        <f t="shared" si="202"/>
        <v>0</v>
      </c>
      <c r="AN592" s="916">
        <f t="shared" si="202"/>
        <v>0</v>
      </c>
      <c r="AO592" s="915">
        <f t="shared" si="202"/>
        <v>0</v>
      </c>
      <c r="AP592" s="916">
        <f t="shared" si="202"/>
        <v>0</v>
      </c>
      <c r="AQ592" s="915">
        <f t="shared" si="202"/>
        <v>0</v>
      </c>
      <c r="AR592" s="916">
        <f t="shared" si="202"/>
        <v>0</v>
      </c>
      <c r="AS592" s="915">
        <f t="shared" si="202"/>
        <v>0</v>
      </c>
      <c r="AT592" s="916">
        <f t="shared" si="202"/>
        <v>0</v>
      </c>
      <c r="AU592" s="915">
        <f t="shared" si="202"/>
        <v>0</v>
      </c>
      <c r="AV592" s="916">
        <f t="shared" si="202"/>
        <v>0</v>
      </c>
    </row>
    <row r="593" spans="1:48" s="675" customFormat="1" ht="16.5" hidden="1" thickBot="1">
      <c r="A593" s="755" t="s">
        <v>46</v>
      </c>
      <c r="B593" s="755" t="s">
        <v>120</v>
      </c>
      <c r="C593" s="949">
        <f t="shared" si="198"/>
        <v>1</v>
      </c>
      <c r="D593" s="923">
        <f t="shared" si="198"/>
        <v>0</v>
      </c>
      <c r="E593" s="1197"/>
      <c r="F593" s="1197"/>
      <c r="G593" s="891"/>
      <c r="H593" s="892"/>
      <c r="I593" s="913">
        <f t="shared" si="202"/>
        <v>0</v>
      </c>
      <c r="J593" s="914">
        <f t="shared" si="202"/>
        <v>0</v>
      </c>
      <c r="K593" s="915">
        <f t="shared" si="202"/>
        <v>0</v>
      </c>
      <c r="L593" s="916">
        <f t="shared" si="202"/>
        <v>0</v>
      </c>
      <c r="M593" s="915">
        <f t="shared" si="202"/>
        <v>0</v>
      </c>
      <c r="N593" s="916">
        <f t="shared" si="202"/>
        <v>0</v>
      </c>
      <c r="O593" s="915">
        <f t="shared" si="202"/>
        <v>1</v>
      </c>
      <c r="P593" s="916">
        <f t="shared" si="202"/>
        <v>0</v>
      </c>
      <c r="Q593" s="915">
        <f t="shared" si="202"/>
        <v>0</v>
      </c>
      <c r="R593" s="916">
        <f t="shared" si="202"/>
        <v>0</v>
      </c>
      <c r="S593" s="915">
        <f t="shared" si="202"/>
        <v>0</v>
      </c>
      <c r="T593" s="916">
        <f t="shared" si="202"/>
        <v>0</v>
      </c>
      <c r="U593" s="915">
        <f t="shared" si="202"/>
        <v>0</v>
      </c>
      <c r="V593" s="916">
        <f t="shared" si="202"/>
        <v>0</v>
      </c>
      <c r="W593" s="915">
        <f t="shared" si="202"/>
        <v>0</v>
      </c>
      <c r="X593" s="916">
        <f t="shared" si="202"/>
        <v>0</v>
      </c>
      <c r="Y593" s="915">
        <f t="shared" si="202"/>
        <v>0</v>
      </c>
      <c r="Z593" s="916">
        <f t="shared" si="202"/>
        <v>0</v>
      </c>
      <c r="AA593" s="917">
        <f t="shared" si="202"/>
        <v>0</v>
      </c>
      <c r="AB593" s="918">
        <f t="shared" si="202"/>
        <v>0</v>
      </c>
      <c r="AC593" s="915">
        <f t="shared" si="202"/>
        <v>0</v>
      </c>
      <c r="AD593" s="916">
        <f t="shared" si="202"/>
        <v>0</v>
      </c>
      <c r="AE593" s="915">
        <f t="shared" si="202"/>
        <v>0</v>
      </c>
      <c r="AF593" s="916">
        <f t="shared" si="202"/>
        <v>0</v>
      </c>
      <c r="AG593" s="915">
        <f t="shared" si="202"/>
        <v>0</v>
      </c>
      <c r="AH593" s="916">
        <f t="shared" si="202"/>
        <v>0</v>
      </c>
      <c r="AI593" s="915">
        <f t="shared" si="202"/>
        <v>0</v>
      </c>
      <c r="AJ593" s="916">
        <f t="shared" si="202"/>
        <v>0</v>
      </c>
      <c r="AK593" s="915">
        <f t="shared" si="202"/>
        <v>0</v>
      </c>
      <c r="AL593" s="916">
        <f t="shared" si="202"/>
        <v>0</v>
      </c>
      <c r="AM593" s="915">
        <f t="shared" si="202"/>
        <v>0</v>
      </c>
      <c r="AN593" s="916">
        <f t="shared" si="202"/>
        <v>0</v>
      </c>
      <c r="AO593" s="915">
        <f t="shared" si="202"/>
        <v>0</v>
      </c>
      <c r="AP593" s="916">
        <f t="shared" si="202"/>
        <v>0</v>
      </c>
      <c r="AQ593" s="915">
        <f t="shared" si="202"/>
        <v>0</v>
      </c>
      <c r="AR593" s="916">
        <f t="shared" si="202"/>
        <v>0</v>
      </c>
      <c r="AS593" s="915">
        <f t="shared" si="202"/>
        <v>0</v>
      </c>
      <c r="AT593" s="916">
        <f t="shared" si="202"/>
        <v>0</v>
      </c>
      <c r="AU593" s="915">
        <f t="shared" si="202"/>
        <v>0</v>
      </c>
      <c r="AV593" s="916">
        <f t="shared" si="202"/>
        <v>0</v>
      </c>
    </row>
    <row r="594" spans="1:48" s="675" customFormat="1" ht="16.5" hidden="1" thickBot="1">
      <c r="A594" s="755" t="s">
        <v>68</v>
      </c>
      <c r="B594" s="755" t="s">
        <v>56</v>
      </c>
      <c r="C594" s="949">
        <f t="shared" si="198"/>
        <v>0</v>
      </c>
      <c r="D594" s="923">
        <f t="shared" si="198"/>
        <v>0</v>
      </c>
      <c r="E594" s="1197"/>
      <c r="F594" s="1197"/>
      <c r="G594" s="891"/>
      <c r="H594" s="892"/>
      <c r="I594" s="913">
        <f t="shared" si="202"/>
        <v>0</v>
      </c>
      <c r="J594" s="914">
        <f t="shared" si="202"/>
        <v>0</v>
      </c>
      <c r="K594" s="915">
        <f t="shared" si="202"/>
        <v>0</v>
      </c>
      <c r="L594" s="916">
        <f t="shared" si="202"/>
        <v>0</v>
      </c>
      <c r="M594" s="915">
        <f t="shared" si="202"/>
        <v>0</v>
      </c>
      <c r="N594" s="916">
        <f t="shared" si="202"/>
        <v>0</v>
      </c>
      <c r="O594" s="915">
        <f t="shared" si="202"/>
        <v>0</v>
      </c>
      <c r="P594" s="916">
        <f t="shared" si="202"/>
        <v>0</v>
      </c>
      <c r="Q594" s="915">
        <f t="shared" si="202"/>
        <v>0</v>
      </c>
      <c r="R594" s="916">
        <f t="shared" si="202"/>
        <v>0</v>
      </c>
      <c r="S594" s="915">
        <f t="shared" si="202"/>
        <v>0</v>
      </c>
      <c r="T594" s="916">
        <f t="shared" si="202"/>
        <v>0</v>
      </c>
      <c r="U594" s="915">
        <f t="shared" si="202"/>
        <v>0</v>
      </c>
      <c r="V594" s="916">
        <f t="shared" si="202"/>
        <v>0</v>
      </c>
      <c r="W594" s="915">
        <f t="shared" si="202"/>
        <v>0</v>
      </c>
      <c r="X594" s="916">
        <f t="shared" si="202"/>
        <v>0</v>
      </c>
      <c r="Y594" s="915">
        <f t="shared" si="202"/>
        <v>0</v>
      </c>
      <c r="Z594" s="916">
        <f t="shared" si="202"/>
        <v>0</v>
      </c>
      <c r="AA594" s="917">
        <f t="shared" si="202"/>
        <v>0</v>
      </c>
      <c r="AB594" s="918">
        <f t="shared" si="202"/>
        <v>0</v>
      </c>
      <c r="AC594" s="915">
        <f t="shared" si="202"/>
        <v>0</v>
      </c>
      <c r="AD594" s="916">
        <f t="shared" si="202"/>
        <v>0</v>
      </c>
      <c r="AE594" s="915">
        <f t="shared" si="202"/>
        <v>0</v>
      </c>
      <c r="AF594" s="916">
        <f t="shared" si="202"/>
        <v>0</v>
      </c>
      <c r="AG594" s="915">
        <f t="shared" si="202"/>
        <v>0</v>
      </c>
      <c r="AH594" s="916">
        <f t="shared" si="202"/>
        <v>0</v>
      </c>
      <c r="AI594" s="915">
        <f t="shared" si="202"/>
        <v>0</v>
      </c>
      <c r="AJ594" s="916">
        <f t="shared" si="202"/>
        <v>0</v>
      </c>
      <c r="AK594" s="915">
        <f t="shared" si="202"/>
        <v>0</v>
      </c>
      <c r="AL594" s="916">
        <f t="shared" si="202"/>
        <v>0</v>
      </c>
      <c r="AM594" s="915">
        <f t="shared" si="202"/>
        <v>0</v>
      </c>
      <c r="AN594" s="916">
        <f t="shared" si="202"/>
        <v>0</v>
      </c>
      <c r="AO594" s="915">
        <f t="shared" si="202"/>
        <v>0</v>
      </c>
      <c r="AP594" s="916">
        <f t="shared" si="202"/>
        <v>0</v>
      </c>
      <c r="AQ594" s="915">
        <f t="shared" si="202"/>
        <v>0</v>
      </c>
      <c r="AR594" s="916">
        <f t="shared" si="202"/>
        <v>0</v>
      </c>
      <c r="AS594" s="915">
        <f t="shared" si="202"/>
        <v>0</v>
      </c>
      <c r="AT594" s="916">
        <f t="shared" si="202"/>
        <v>0</v>
      </c>
      <c r="AU594" s="915">
        <f t="shared" si="202"/>
        <v>0</v>
      </c>
      <c r="AV594" s="916">
        <f t="shared" si="202"/>
        <v>0</v>
      </c>
    </row>
    <row r="595" spans="1:48" s="675" customFormat="1" ht="16.5" hidden="1" thickBot="1">
      <c r="A595" s="755" t="s">
        <v>4</v>
      </c>
      <c r="B595" s="755" t="s">
        <v>88</v>
      </c>
      <c r="C595" s="949">
        <f t="shared" ref="C595:D610" si="203">IF(C136&gt;C289,(100%-C289/C136*100%),IF(C136&lt;C289,(C136/C289*100%-100%),0))</f>
        <v>0</v>
      </c>
      <c r="D595" s="923">
        <f t="shared" si="203"/>
        <v>0</v>
      </c>
      <c r="E595" s="1197"/>
      <c r="F595" s="1197"/>
      <c r="G595" s="891"/>
      <c r="H595" s="892"/>
      <c r="I595" s="913">
        <f t="shared" si="202"/>
        <v>0</v>
      </c>
      <c r="J595" s="914">
        <f t="shared" si="202"/>
        <v>0</v>
      </c>
      <c r="K595" s="915">
        <f t="shared" si="202"/>
        <v>0</v>
      </c>
      <c r="L595" s="916">
        <f t="shared" si="202"/>
        <v>0</v>
      </c>
      <c r="M595" s="915">
        <f t="shared" si="202"/>
        <v>0</v>
      </c>
      <c r="N595" s="916">
        <f t="shared" si="202"/>
        <v>0</v>
      </c>
      <c r="O595" s="940">
        <f t="shared" si="202"/>
        <v>0</v>
      </c>
      <c r="P595" s="941">
        <f t="shared" si="202"/>
        <v>0</v>
      </c>
      <c r="Q595" s="940">
        <f t="shared" si="202"/>
        <v>0</v>
      </c>
      <c r="R595" s="916">
        <f t="shared" si="202"/>
        <v>0</v>
      </c>
      <c r="S595" s="915">
        <f t="shared" si="202"/>
        <v>0</v>
      </c>
      <c r="T595" s="916">
        <f t="shared" si="202"/>
        <v>0</v>
      </c>
      <c r="U595" s="915">
        <f t="shared" si="202"/>
        <v>0</v>
      </c>
      <c r="V595" s="916">
        <f t="shared" si="202"/>
        <v>0</v>
      </c>
      <c r="W595" s="915">
        <f t="shared" si="202"/>
        <v>0</v>
      </c>
      <c r="X595" s="916">
        <f t="shared" si="202"/>
        <v>0</v>
      </c>
      <c r="Y595" s="915">
        <f t="shared" si="202"/>
        <v>0</v>
      </c>
      <c r="Z595" s="916">
        <f t="shared" si="202"/>
        <v>0</v>
      </c>
      <c r="AA595" s="917">
        <f t="shared" si="202"/>
        <v>0</v>
      </c>
      <c r="AB595" s="918">
        <f t="shared" si="202"/>
        <v>0</v>
      </c>
      <c r="AC595" s="915">
        <f t="shared" si="202"/>
        <v>0</v>
      </c>
      <c r="AD595" s="916">
        <f t="shared" si="202"/>
        <v>0</v>
      </c>
      <c r="AE595" s="915">
        <f t="shared" si="202"/>
        <v>0</v>
      </c>
      <c r="AF595" s="916">
        <f t="shared" si="202"/>
        <v>0</v>
      </c>
      <c r="AG595" s="915">
        <f t="shared" si="202"/>
        <v>0</v>
      </c>
      <c r="AH595" s="916">
        <f t="shared" si="202"/>
        <v>0</v>
      </c>
      <c r="AI595" s="915">
        <f t="shared" si="202"/>
        <v>0</v>
      </c>
      <c r="AJ595" s="916">
        <f t="shared" si="202"/>
        <v>0</v>
      </c>
      <c r="AK595" s="915">
        <f t="shared" si="202"/>
        <v>0</v>
      </c>
      <c r="AL595" s="916">
        <f t="shared" si="202"/>
        <v>0</v>
      </c>
      <c r="AM595" s="915">
        <f t="shared" si="202"/>
        <v>0</v>
      </c>
      <c r="AN595" s="916">
        <f t="shared" si="202"/>
        <v>0</v>
      </c>
      <c r="AO595" s="915">
        <f t="shared" si="202"/>
        <v>0</v>
      </c>
      <c r="AP595" s="916">
        <f t="shared" si="202"/>
        <v>0</v>
      </c>
      <c r="AQ595" s="915">
        <f t="shared" si="202"/>
        <v>0</v>
      </c>
      <c r="AR595" s="916">
        <f t="shared" si="202"/>
        <v>0</v>
      </c>
      <c r="AS595" s="915">
        <f t="shared" si="202"/>
        <v>0</v>
      </c>
      <c r="AT595" s="916">
        <f t="shared" si="202"/>
        <v>0</v>
      </c>
      <c r="AU595" s="915">
        <f t="shared" si="202"/>
        <v>0</v>
      </c>
      <c r="AV595" s="916">
        <f t="shared" si="202"/>
        <v>0</v>
      </c>
    </row>
    <row r="596" spans="1:48" s="675" customFormat="1" ht="16.5" hidden="1" thickBot="1">
      <c r="A596" s="760" t="s">
        <v>108</v>
      </c>
      <c r="B596" s="760" t="s">
        <v>86</v>
      </c>
      <c r="C596" s="949">
        <f t="shared" si="203"/>
        <v>0</v>
      </c>
      <c r="D596" s="923">
        <f t="shared" si="203"/>
        <v>0</v>
      </c>
      <c r="E596" s="1197"/>
      <c r="F596" s="1197"/>
      <c r="G596" s="891"/>
      <c r="H596" s="892"/>
      <c r="I596" s="913">
        <f t="shared" si="202"/>
        <v>0</v>
      </c>
      <c r="J596" s="914">
        <f t="shared" si="202"/>
        <v>0</v>
      </c>
      <c r="K596" s="915">
        <f t="shared" si="202"/>
        <v>0</v>
      </c>
      <c r="L596" s="916">
        <f t="shared" si="202"/>
        <v>0</v>
      </c>
      <c r="M596" s="915">
        <f t="shared" si="202"/>
        <v>0</v>
      </c>
      <c r="N596" s="916">
        <f t="shared" si="202"/>
        <v>0</v>
      </c>
      <c r="O596" s="940">
        <f t="shared" si="202"/>
        <v>0</v>
      </c>
      <c r="P596" s="941">
        <f t="shared" si="202"/>
        <v>0</v>
      </c>
      <c r="Q596" s="940">
        <f t="shared" si="202"/>
        <v>0</v>
      </c>
      <c r="R596" s="916">
        <f t="shared" si="202"/>
        <v>0</v>
      </c>
      <c r="S596" s="915">
        <f t="shared" si="202"/>
        <v>0</v>
      </c>
      <c r="T596" s="916">
        <f t="shared" si="202"/>
        <v>0</v>
      </c>
      <c r="U596" s="915">
        <f t="shared" si="202"/>
        <v>0</v>
      </c>
      <c r="V596" s="916">
        <f t="shared" si="202"/>
        <v>0</v>
      </c>
      <c r="W596" s="915">
        <f t="shared" si="202"/>
        <v>0</v>
      </c>
      <c r="X596" s="916">
        <f t="shared" si="202"/>
        <v>0</v>
      </c>
      <c r="Y596" s="915">
        <f t="shared" si="202"/>
        <v>0</v>
      </c>
      <c r="Z596" s="916">
        <f t="shared" si="202"/>
        <v>0</v>
      </c>
      <c r="AA596" s="917">
        <f t="shared" si="202"/>
        <v>0</v>
      </c>
      <c r="AB596" s="918">
        <f t="shared" si="202"/>
        <v>0</v>
      </c>
      <c r="AC596" s="915">
        <f t="shared" si="202"/>
        <v>0</v>
      </c>
      <c r="AD596" s="916">
        <f t="shared" si="202"/>
        <v>0</v>
      </c>
      <c r="AE596" s="915">
        <f t="shared" si="202"/>
        <v>0</v>
      </c>
      <c r="AF596" s="916">
        <f t="shared" si="202"/>
        <v>0</v>
      </c>
      <c r="AG596" s="915">
        <f t="shared" si="202"/>
        <v>0</v>
      </c>
      <c r="AH596" s="916">
        <f t="shared" si="202"/>
        <v>0</v>
      </c>
      <c r="AI596" s="915">
        <f t="shared" si="202"/>
        <v>0</v>
      </c>
      <c r="AJ596" s="916">
        <f t="shared" si="202"/>
        <v>0</v>
      </c>
      <c r="AK596" s="915">
        <f t="shared" si="202"/>
        <v>0</v>
      </c>
      <c r="AL596" s="916">
        <f t="shared" si="202"/>
        <v>0</v>
      </c>
      <c r="AM596" s="915">
        <f t="shared" si="202"/>
        <v>0</v>
      </c>
      <c r="AN596" s="916">
        <f t="shared" si="202"/>
        <v>0</v>
      </c>
      <c r="AO596" s="915">
        <f t="shared" si="202"/>
        <v>0</v>
      </c>
      <c r="AP596" s="916">
        <f t="shared" si="202"/>
        <v>0</v>
      </c>
      <c r="AQ596" s="915">
        <f t="shared" si="202"/>
        <v>0</v>
      </c>
      <c r="AR596" s="916">
        <f t="shared" si="202"/>
        <v>0</v>
      </c>
      <c r="AS596" s="915">
        <f t="shared" si="202"/>
        <v>0</v>
      </c>
      <c r="AT596" s="916">
        <f t="shared" si="202"/>
        <v>0</v>
      </c>
      <c r="AU596" s="915">
        <f t="shared" si="202"/>
        <v>0</v>
      </c>
      <c r="AV596" s="916">
        <f t="shared" si="202"/>
        <v>0</v>
      </c>
    </row>
    <row r="597" spans="1:48" s="675" customFormat="1" ht="16.5" hidden="1" thickBot="1">
      <c r="A597" s="749" t="s">
        <v>260</v>
      </c>
      <c r="B597" s="750" t="s">
        <v>261</v>
      </c>
      <c r="C597" s="946">
        <f t="shared" si="203"/>
        <v>0.44660194174757284</v>
      </c>
      <c r="D597" s="947">
        <f t="shared" si="203"/>
        <v>0.61079056584674563</v>
      </c>
      <c r="E597" s="1197"/>
      <c r="F597" s="1197"/>
      <c r="G597" s="889"/>
      <c r="H597" s="890"/>
      <c r="I597" s="905">
        <f t="shared" si="202"/>
        <v>0.30769230769230771</v>
      </c>
      <c r="J597" s="906">
        <f t="shared" si="202"/>
        <v>0</v>
      </c>
      <c r="K597" s="907">
        <f t="shared" si="202"/>
        <v>0.30000000000000004</v>
      </c>
      <c r="L597" s="908">
        <f t="shared" si="202"/>
        <v>-1</v>
      </c>
      <c r="M597" s="907">
        <f t="shared" si="202"/>
        <v>0.61538461538461542</v>
      </c>
      <c r="N597" s="908">
        <f t="shared" si="202"/>
        <v>0</v>
      </c>
      <c r="O597" s="907">
        <f t="shared" si="202"/>
        <v>-0.66666666666666674</v>
      </c>
      <c r="P597" s="908">
        <f t="shared" si="202"/>
        <v>1</v>
      </c>
      <c r="Q597" s="907">
        <f t="shared" si="202"/>
        <v>0.36363636363636365</v>
      </c>
      <c r="R597" s="908">
        <f t="shared" si="202"/>
        <v>0.95126353790613716</v>
      </c>
      <c r="S597" s="907">
        <f t="shared" si="202"/>
        <v>1</v>
      </c>
      <c r="T597" s="908">
        <f t="shared" si="202"/>
        <v>0</v>
      </c>
      <c r="U597" s="907">
        <f t="shared" si="202"/>
        <v>-0.5</v>
      </c>
      <c r="V597" s="908">
        <f t="shared" si="202"/>
        <v>-1</v>
      </c>
      <c r="W597" s="907">
        <f t="shared" si="202"/>
        <v>-1</v>
      </c>
      <c r="X597" s="908">
        <f t="shared" si="202"/>
        <v>-1</v>
      </c>
      <c r="Y597" s="907">
        <f t="shared" si="202"/>
        <v>0.33333333333333337</v>
      </c>
      <c r="Z597" s="908">
        <f t="shared" si="202"/>
        <v>-0.875</v>
      </c>
      <c r="AA597" s="957">
        <f t="shared" si="202"/>
        <v>0.66666666666666674</v>
      </c>
      <c r="AB597" s="958">
        <f t="shared" si="202"/>
        <v>0.76928462321792268</v>
      </c>
      <c r="AC597" s="907">
        <f t="shared" si="202"/>
        <v>-1</v>
      </c>
      <c r="AD597" s="908">
        <f t="shared" si="202"/>
        <v>0</v>
      </c>
      <c r="AE597" s="907">
        <f t="shared" si="202"/>
        <v>0.66666666666666674</v>
      </c>
      <c r="AF597" s="908">
        <f t="shared" si="202"/>
        <v>1</v>
      </c>
      <c r="AG597" s="907">
        <f t="shared" si="202"/>
        <v>0.5</v>
      </c>
      <c r="AH597" s="908">
        <f t="shared" si="202"/>
        <v>-1</v>
      </c>
      <c r="AI597" s="907">
        <f t="shared" si="202"/>
        <v>1</v>
      </c>
      <c r="AJ597" s="908">
        <f t="shared" si="202"/>
        <v>1</v>
      </c>
      <c r="AK597" s="907">
        <f t="shared" si="202"/>
        <v>1</v>
      </c>
      <c r="AL597" s="908">
        <f t="shared" si="202"/>
        <v>0</v>
      </c>
      <c r="AM597" s="907">
        <f t="shared" si="202"/>
        <v>0.66666666666666674</v>
      </c>
      <c r="AN597" s="908">
        <f t="shared" si="202"/>
        <v>1</v>
      </c>
      <c r="AO597" s="951">
        <f t="shared" si="202"/>
        <v>-1</v>
      </c>
      <c r="AP597" s="952">
        <f t="shared" si="202"/>
        <v>-1</v>
      </c>
      <c r="AQ597" s="907">
        <f t="shared" si="202"/>
        <v>0.75</v>
      </c>
      <c r="AR597" s="908">
        <f t="shared" si="202"/>
        <v>-0.20833333333333337</v>
      </c>
      <c r="AS597" s="907">
        <f t="shared" si="202"/>
        <v>0.8</v>
      </c>
      <c r="AT597" s="908">
        <f t="shared" si="202"/>
        <v>0.99405611031859253</v>
      </c>
      <c r="AU597" s="907">
        <f t="shared" si="202"/>
        <v>0.8</v>
      </c>
      <c r="AV597" s="908">
        <f t="shared" si="202"/>
        <v>0</v>
      </c>
    </row>
    <row r="598" spans="1:48" s="675" customFormat="1" ht="16.5" hidden="1" thickBot="1">
      <c r="A598" s="755"/>
      <c r="B598" s="755" t="s">
        <v>36</v>
      </c>
      <c r="C598" s="949">
        <f t="shared" si="203"/>
        <v>0</v>
      </c>
      <c r="D598" s="950">
        <f t="shared" si="203"/>
        <v>0</v>
      </c>
      <c r="E598" s="1197"/>
      <c r="F598" s="1197"/>
      <c r="G598" s="891"/>
      <c r="H598" s="890"/>
      <c r="I598" s="913">
        <f t="shared" si="202"/>
        <v>0</v>
      </c>
      <c r="J598" s="914">
        <f t="shared" si="202"/>
        <v>0</v>
      </c>
      <c r="K598" s="915">
        <f t="shared" si="202"/>
        <v>0</v>
      </c>
      <c r="L598" s="916">
        <f t="shared" si="202"/>
        <v>0</v>
      </c>
      <c r="M598" s="915">
        <f t="shared" si="202"/>
        <v>0</v>
      </c>
      <c r="N598" s="916">
        <f t="shared" si="202"/>
        <v>0</v>
      </c>
      <c r="O598" s="915">
        <f t="shared" si="202"/>
        <v>0</v>
      </c>
      <c r="P598" s="916">
        <f t="shared" si="202"/>
        <v>0</v>
      </c>
      <c r="Q598" s="915">
        <f t="shared" si="202"/>
        <v>0</v>
      </c>
      <c r="R598" s="916">
        <f t="shared" si="202"/>
        <v>0</v>
      </c>
      <c r="S598" s="915">
        <f t="shared" si="202"/>
        <v>0</v>
      </c>
      <c r="T598" s="916">
        <f t="shared" si="202"/>
        <v>0</v>
      </c>
      <c r="U598" s="915">
        <f t="shared" si="202"/>
        <v>0</v>
      </c>
      <c r="V598" s="916">
        <f t="shared" si="202"/>
        <v>0</v>
      </c>
      <c r="W598" s="915">
        <f t="shared" si="202"/>
        <v>0</v>
      </c>
      <c r="X598" s="916">
        <f t="shared" ref="X598:AV598" si="204">IF(X139&gt;X292,(100%-X292/X139*100%),IF(X139&lt;X292,(X139/X292*100%-100%),0))</f>
        <v>0</v>
      </c>
      <c r="Y598" s="915">
        <f t="shared" si="204"/>
        <v>0</v>
      </c>
      <c r="Z598" s="916">
        <f t="shared" si="204"/>
        <v>0</v>
      </c>
      <c r="AA598" s="917">
        <f t="shared" si="204"/>
        <v>0</v>
      </c>
      <c r="AB598" s="918">
        <f t="shared" si="204"/>
        <v>0</v>
      </c>
      <c r="AC598" s="915">
        <f t="shared" si="204"/>
        <v>0</v>
      </c>
      <c r="AD598" s="916">
        <f t="shared" si="204"/>
        <v>0</v>
      </c>
      <c r="AE598" s="915">
        <f t="shared" si="204"/>
        <v>0</v>
      </c>
      <c r="AF598" s="916">
        <f t="shared" si="204"/>
        <v>0</v>
      </c>
      <c r="AG598" s="915">
        <f t="shared" si="204"/>
        <v>0</v>
      </c>
      <c r="AH598" s="916">
        <f t="shared" si="204"/>
        <v>0</v>
      </c>
      <c r="AI598" s="915">
        <f t="shared" si="204"/>
        <v>0</v>
      </c>
      <c r="AJ598" s="916">
        <f t="shared" si="204"/>
        <v>0</v>
      </c>
      <c r="AK598" s="915">
        <f t="shared" si="204"/>
        <v>0</v>
      </c>
      <c r="AL598" s="916">
        <f t="shared" si="204"/>
        <v>0</v>
      </c>
      <c r="AM598" s="915">
        <f t="shared" si="204"/>
        <v>0</v>
      </c>
      <c r="AN598" s="916">
        <f t="shared" si="204"/>
        <v>0</v>
      </c>
      <c r="AO598" s="915">
        <f t="shared" si="204"/>
        <v>0</v>
      </c>
      <c r="AP598" s="916">
        <f t="shared" si="204"/>
        <v>0</v>
      </c>
      <c r="AQ598" s="915">
        <f t="shared" si="204"/>
        <v>0</v>
      </c>
      <c r="AR598" s="916">
        <f t="shared" si="204"/>
        <v>0</v>
      </c>
      <c r="AS598" s="915">
        <f t="shared" si="204"/>
        <v>0</v>
      </c>
      <c r="AT598" s="916">
        <f t="shared" si="204"/>
        <v>0</v>
      </c>
      <c r="AU598" s="915">
        <f t="shared" si="204"/>
        <v>0</v>
      </c>
      <c r="AV598" s="916">
        <f t="shared" si="204"/>
        <v>0</v>
      </c>
    </row>
    <row r="599" spans="1:48" s="675" customFormat="1" ht="16.5" hidden="1" thickBot="1">
      <c r="A599" s="755" t="s">
        <v>37</v>
      </c>
      <c r="B599" s="755" t="s">
        <v>262</v>
      </c>
      <c r="C599" s="949">
        <f t="shared" si="203"/>
        <v>0</v>
      </c>
      <c r="D599" s="923">
        <f t="shared" si="203"/>
        <v>0</v>
      </c>
      <c r="E599" s="1197"/>
      <c r="F599" s="1197"/>
      <c r="G599" s="891"/>
      <c r="H599" s="892"/>
      <c r="I599" s="913">
        <f t="shared" ref="I599:AV605" si="205">IF(I140&gt;I293,(100%-I293/I140*100%),IF(I140&lt;I293,(I140/I293*100%-100%),0))</f>
        <v>0</v>
      </c>
      <c r="J599" s="914">
        <f t="shared" si="205"/>
        <v>0</v>
      </c>
      <c r="K599" s="915">
        <f t="shared" si="205"/>
        <v>0</v>
      </c>
      <c r="L599" s="916">
        <f t="shared" si="205"/>
        <v>0</v>
      </c>
      <c r="M599" s="915">
        <f t="shared" si="205"/>
        <v>0</v>
      </c>
      <c r="N599" s="916">
        <f t="shared" si="205"/>
        <v>0</v>
      </c>
      <c r="O599" s="915">
        <f t="shared" si="205"/>
        <v>0</v>
      </c>
      <c r="P599" s="916">
        <f t="shared" si="205"/>
        <v>0</v>
      </c>
      <c r="Q599" s="915">
        <f t="shared" si="205"/>
        <v>0</v>
      </c>
      <c r="R599" s="916">
        <f t="shared" si="205"/>
        <v>0</v>
      </c>
      <c r="S599" s="915">
        <f t="shared" si="205"/>
        <v>0</v>
      </c>
      <c r="T599" s="916">
        <f t="shared" si="205"/>
        <v>0</v>
      </c>
      <c r="U599" s="915">
        <f t="shared" si="205"/>
        <v>0</v>
      </c>
      <c r="V599" s="916">
        <f t="shared" si="205"/>
        <v>0</v>
      </c>
      <c r="W599" s="915">
        <f t="shared" si="205"/>
        <v>0</v>
      </c>
      <c r="X599" s="916">
        <f t="shared" si="205"/>
        <v>0</v>
      </c>
      <c r="Y599" s="915">
        <f t="shared" si="205"/>
        <v>0</v>
      </c>
      <c r="Z599" s="916">
        <f t="shared" si="205"/>
        <v>0</v>
      </c>
      <c r="AA599" s="917">
        <f t="shared" si="205"/>
        <v>0</v>
      </c>
      <c r="AB599" s="918">
        <f t="shared" si="205"/>
        <v>0</v>
      </c>
      <c r="AC599" s="915">
        <f t="shared" si="205"/>
        <v>0</v>
      </c>
      <c r="AD599" s="916">
        <f t="shared" si="205"/>
        <v>0</v>
      </c>
      <c r="AE599" s="915">
        <f t="shared" si="205"/>
        <v>0</v>
      </c>
      <c r="AF599" s="916">
        <f t="shared" si="205"/>
        <v>0</v>
      </c>
      <c r="AG599" s="915">
        <f t="shared" si="205"/>
        <v>0</v>
      </c>
      <c r="AH599" s="916">
        <f t="shared" si="205"/>
        <v>0</v>
      </c>
      <c r="AI599" s="915">
        <f t="shared" si="205"/>
        <v>0</v>
      </c>
      <c r="AJ599" s="916">
        <f t="shared" si="205"/>
        <v>0</v>
      </c>
      <c r="AK599" s="915">
        <f t="shared" si="205"/>
        <v>0</v>
      </c>
      <c r="AL599" s="916">
        <f t="shared" si="205"/>
        <v>0</v>
      </c>
      <c r="AM599" s="915">
        <f t="shared" si="205"/>
        <v>0</v>
      </c>
      <c r="AN599" s="916">
        <f t="shared" si="205"/>
        <v>0</v>
      </c>
      <c r="AO599" s="915">
        <f t="shared" si="205"/>
        <v>0</v>
      </c>
      <c r="AP599" s="916">
        <f t="shared" si="205"/>
        <v>0</v>
      </c>
      <c r="AQ599" s="915">
        <f t="shared" si="205"/>
        <v>0</v>
      </c>
      <c r="AR599" s="916">
        <f t="shared" si="205"/>
        <v>0</v>
      </c>
      <c r="AS599" s="915">
        <f t="shared" si="205"/>
        <v>0</v>
      </c>
      <c r="AT599" s="916">
        <f t="shared" si="205"/>
        <v>0</v>
      </c>
      <c r="AU599" s="915">
        <f t="shared" si="205"/>
        <v>0</v>
      </c>
      <c r="AV599" s="916">
        <f t="shared" si="205"/>
        <v>0</v>
      </c>
    </row>
    <row r="600" spans="1:48" s="675" customFormat="1" ht="16.5" hidden="1" thickBot="1">
      <c r="A600" s="755" t="s">
        <v>27</v>
      </c>
      <c r="B600" s="755" t="s">
        <v>263</v>
      </c>
      <c r="C600" s="949">
        <f t="shared" si="203"/>
        <v>1</v>
      </c>
      <c r="D600" s="923">
        <f t="shared" si="203"/>
        <v>0</v>
      </c>
      <c r="E600" s="1197"/>
      <c r="F600" s="1197"/>
      <c r="G600" s="891"/>
      <c r="H600" s="892"/>
      <c r="I600" s="913">
        <f t="shared" si="205"/>
        <v>1</v>
      </c>
      <c r="J600" s="914">
        <f t="shared" si="205"/>
        <v>0</v>
      </c>
      <c r="K600" s="915">
        <f t="shared" si="205"/>
        <v>0</v>
      </c>
      <c r="L600" s="916">
        <f t="shared" si="205"/>
        <v>0</v>
      </c>
      <c r="M600" s="915">
        <f t="shared" si="205"/>
        <v>1</v>
      </c>
      <c r="N600" s="916">
        <f t="shared" si="205"/>
        <v>0</v>
      </c>
      <c r="O600" s="915">
        <f t="shared" si="205"/>
        <v>0</v>
      </c>
      <c r="P600" s="916">
        <f t="shared" si="205"/>
        <v>0</v>
      </c>
      <c r="Q600" s="915">
        <f t="shared" si="205"/>
        <v>1</v>
      </c>
      <c r="R600" s="916">
        <f t="shared" si="205"/>
        <v>0</v>
      </c>
      <c r="S600" s="915">
        <f t="shared" si="205"/>
        <v>0</v>
      </c>
      <c r="T600" s="916">
        <f t="shared" si="205"/>
        <v>0</v>
      </c>
      <c r="U600" s="915">
        <f t="shared" si="205"/>
        <v>0</v>
      </c>
      <c r="V600" s="916">
        <f t="shared" si="205"/>
        <v>0</v>
      </c>
      <c r="W600" s="915">
        <f t="shared" si="205"/>
        <v>0</v>
      </c>
      <c r="X600" s="916">
        <f t="shared" si="205"/>
        <v>0</v>
      </c>
      <c r="Y600" s="915">
        <f t="shared" si="205"/>
        <v>0</v>
      </c>
      <c r="Z600" s="916">
        <f t="shared" si="205"/>
        <v>0</v>
      </c>
      <c r="AA600" s="917">
        <f t="shared" si="205"/>
        <v>1</v>
      </c>
      <c r="AB600" s="918">
        <f t="shared" si="205"/>
        <v>0</v>
      </c>
      <c r="AC600" s="915">
        <f t="shared" si="205"/>
        <v>0</v>
      </c>
      <c r="AD600" s="916">
        <f t="shared" si="205"/>
        <v>0</v>
      </c>
      <c r="AE600" s="915">
        <f t="shared" si="205"/>
        <v>1</v>
      </c>
      <c r="AF600" s="916">
        <f t="shared" si="205"/>
        <v>0</v>
      </c>
      <c r="AG600" s="915">
        <f t="shared" si="205"/>
        <v>0</v>
      </c>
      <c r="AH600" s="916">
        <f t="shared" si="205"/>
        <v>0</v>
      </c>
      <c r="AI600" s="915">
        <f t="shared" si="205"/>
        <v>0</v>
      </c>
      <c r="AJ600" s="916">
        <f t="shared" si="205"/>
        <v>0</v>
      </c>
      <c r="AK600" s="915">
        <f t="shared" si="205"/>
        <v>0</v>
      </c>
      <c r="AL600" s="916">
        <f t="shared" si="205"/>
        <v>0</v>
      </c>
      <c r="AM600" s="915">
        <f t="shared" si="205"/>
        <v>0</v>
      </c>
      <c r="AN600" s="916">
        <f t="shared" si="205"/>
        <v>0</v>
      </c>
      <c r="AO600" s="915">
        <f t="shared" si="205"/>
        <v>0</v>
      </c>
      <c r="AP600" s="916">
        <f t="shared" si="205"/>
        <v>0</v>
      </c>
      <c r="AQ600" s="915">
        <f t="shared" si="205"/>
        <v>0</v>
      </c>
      <c r="AR600" s="916">
        <f t="shared" si="205"/>
        <v>0</v>
      </c>
      <c r="AS600" s="915">
        <f t="shared" si="205"/>
        <v>0</v>
      </c>
      <c r="AT600" s="916">
        <f t="shared" si="205"/>
        <v>0</v>
      </c>
      <c r="AU600" s="915">
        <f t="shared" si="205"/>
        <v>0</v>
      </c>
      <c r="AV600" s="916">
        <f t="shared" si="205"/>
        <v>0</v>
      </c>
    </row>
    <row r="601" spans="1:48" s="675" customFormat="1" ht="16.5" hidden="1" thickBot="1">
      <c r="A601" s="755" t="s">
        <v>46</v>
      </c>
      <c r="B601" s="755" t="s">
        <v>264</v>
      </c>
      <c r="C601" s="949">
        <f t="shared" si="203"/>
        <v>0</v>
      </c>
      <c r="D601" s="923">
        <f t="shared" si="203"/>
        <v>0</v>
      </c>
      <c r="E601" s="1197"/>
      <c r="F601" s="1197"/>
      <c r="G601" s="891"/>
      <c r="H601" s="892"/>
      <c r="I601" s="913">
        <f t="shared" si="205"/>
        <v>0</v>
      </c>
      <c r="J601" s="914">
        <f t="shared" si="205"/>
        <v>0</v>
      </c>
      <c r="K601" s="940">
        <f t="shared" si="205"/>
        <v>0</v>
      </c>
      <c r="L601" s="916">
        <f t="shared" si="205"/>
        <v>0</v>
      </c>
      <c r="M601" s="915">
        <f t="shared" si="205"/>
        <v>0</v>
      </c>
      <c r="N601" s="916">
        <f t="shared" si="205"/>
        <v>0</v>
      </c>
      <c r="O601" s="915">
        <f t="shared" si="205"/>
        <v>0</v>
      </c>
      <c r="P601" s="916">
        <f t="shared" si="205"/>
        <v>0</v>
      </c>
      <c r="Q601" s="915">
        <f t="shared" si="205"/>
        <v>0</v>
      </c>
      <c r="R601" s="916">
        <f t="shared" si="205"/>
        <v>0</v>
      </c>
      <c r="S601" s="915">
        <f t="shared" si="205"/>
        <v>0</v>
      </c>
      <c r="T601" s="916">
        <f t="shared" si="205"/>
        <v>0</v>
      </c>
      <c r="U601" s="915">
        <f t="shared" si="205"/>
        <v>0</v>
      </c>
      <c r="V601" s="916">
        <f t="shared" si="205"/>
        <v>0</v>
      </c>
      <c r="W601" s="915">
        <f t="shared" si="205"/>
        <v>0</v>
      </c>
      <c r="X601" s="916">
        <f t="shared" si="205"/>
        <v>0</v>
      </c>
      <c r="Y601" s="915">
        <f t="shared" si="205"/>
        <v>0</v>
      </c>
      <c r="Z601" s="916">
        <f t="shared" si="205"/>
        <v>0</v>
      </c>
      <c r="AA601" s="917">
        <f t="shared" si="205"/>
        <v>0</v>
      </c>
      <c r="AB601" s="918">
        <f t="shared" si="205"/>
        <v>0</v>
      </c>
      <c r="AC601" s="915">
        <f t="shared" si="205"/>
        <v>0</v>
      </c>
      <c r="AD601" s="916">
        <f t="shared" si="205"/>
        <v>0</v>
      </c>
      <c r="AE601" s="915">
        <f t="shared" si="205"/>
        <v>0</v>
      </c>
      <c r="AF601" s="916">
        <f t="shared" si="205"/>
        <v>0</v>
      </c>
      <c r="AG601" s="915">
        <f t="shared" si="205"/>
        <v>0</v>
      </c>
      <c r="AH601" s="916">
        <f t="shared" si="205"/>
        <v>0</v>
      </c>
      <c r="AI601" s="915">
        <f t="shared" si="205"/>
        <v>0</v>
      </c>
      <c r="AJ601" s="916">
        <f t="shared" si="205"/>
        <v>0</v>
      </c>
      <c r="AK601" s="915">
        <f t="shared" si="205"/>
        <v>0</v>
      </c>
      <c r="AL601" s="916">
        <f t="shared" si="205"/>
        <v>0</v>
      </c>
      <c r="AM601" s="915">
        <f t="shared" si="205"/>
        <v>0</v>
      </c>
      <c r="AN601" s="916">
        <f t="shared" si="205"/>
        <v>0</v>
      </c>
      <c r="AO601" s="915">
        <f t="shared" si="205"/>
        <v>0</v>
      </c>
      <c r="AP601" s="916">
        <f t="shared" si="205"/>
        <v>0</v>
      </c>
      <c r="AQ601" s="915">
        <f t="shared" si="205"/>
        <v>0</v>
      </c>
      <c r="AR601" s="916">
        <f t="shared" si="205"/>
        <v>0</v>
      </c>
      <c r="AS601" s="915">
        <f t="shared" si="205"/>
        <v>0</v>
      </c>
      <c r="AT601" s="916">
        <f t="shared" si="205"/>
        <v>0</v>
      </c>
      <c r="AU601" s="915">
        <f t="shared" si="205"/>
        <v>0</v>
      </c>
      <c r="AV601" s="916">
        <f t="shared" si="205"/>
        <v>0</v>
      </c>
    </row>
    <row r="602" spans="1:48" s="675" customFormat="1" ht="16.5" hidden="1" thickBot="1">
      <c r="A602" s="755" t="s">
        <v>68</v>
      </c>
      <c r="B602" s="755" t="s">
        <v>28</v>
      </c>
      <c r="C602" s="949">
        <f t="shared" si="203"/>
        <v>0.4946236559139785</v>
      </c>
      <c r="D602" s="923">
        <f t="shared" si="203"/>
        <v>0.61079056584674563</v>
      </c>
      <c r="E602" s="1197"/>
      <c r="F602" s="1197"/>
      <c r="G602" s="891"/>
      <c r="H602" s="892"/>
      <c r="I602" s="913">
        <f t="shared" si="205"/>
        <v>0.7</v>
      </c>
      <c r="J602" s="914">
        <f t="shared" si="205"/>
        <v>0</v>
      </c>
      <c r="K602" s="940">
        <f t="shared" si="205"/>
        <v>0.5</v>
      </c>
      <c r="L602" s="916">
        <f t="shared" si="205"/>
        <v>-1</v>
      </c>
      <c r="M602" s="915">
        <f t="shared" si="205"/>
        <v>0.58333333333333326</v>
      </c>
      <c r="N602" s="916">
        <f t="shared" si="205"/>
        <v>0</v>
      </c>
      <c r="O602" s="915">
        <f t="shared" si="205"/>
        <v>-0.5</v>
      </c>
      <c r="P602" s="916">
        <f t="shared" si="205"/>
        <v>1</v>
      </c>
      <c r="Q602" s="915">
        <f t="shared" si="205"/>
        <v>0.30000000000000004</v>
      </c>
      <c r="R602" s="916">
        <f t="shared" si="205"/>
        <v>0.95126353790613716</v>
      </c>
      <c r="S602" s="915">
        <f t="shared" si="205"/>
        <v>1</v>
      </c>
      <c r="T602" s="916">
        <f t="shared" si="205"/>
        <v>0</v>
      </c>
      <c r="U602" s="915">
        <f t="shared" si="205"/>
        <v>-0.5</v>
      </c>
      <c r="V602" s="916">
        <f t="shared" si="205"/>
        <v>-1</v>
      </c>
      <c r="W602" s="915">
        <f t="shared" si="205"/>
        <v>-1</v>
      </c>
      <c r="X602" s="916">
        <f t="shared" si="205"/>
        <v>-1</v>
      </c>
      <c r="Y602" s="915">
        <f t="shared" si="205"/>
        <v>0.33333333333333337</v>
      </c>
      <c r="Z602" s="916">
        <f t="shared" si="205"/>
        <v>-0.875</v>
      </c>
      <c r="AA602" s="917">
        <f t="shared" si="205"/>
        <v>0.64705882352941169</v>
      </c>
      <c r="AB602" s="918">
        <f t="shared" si="205"/>
        <v>0.76928462321792268</v>
      </c>
      <c r="AC602" s="915">
        <f t="shared" si="205"/>
        <v>-1</v>
      </c>
      <c r="AD602" s="941">
        <f t="shared" si="205"/>
        <v>0</v>
      </c>
      <c r="AE602" s="915">
        <f t="shared" si="205"/>
        <v>0.5</v>
      </c>
      <c r="AF602" s="916">
        <f t="shared" si="205"/>
        <v>1</v>
      </c>
      <c r="AG602" s="915">
        <f t="shared" si="205"/>
        <v>0.5</v>
      </c>
      <c r="AH602" s="916">
        <f t="shared" si="205"/>
        <v>-1</v>
      </c>
      <c r="AI602" s="915">
        <f t="shared" si="205"/>
        <v>1</v>
      </c>
      <c r="AJ602" s="916">
        <f t="shared" si="205"/>
        <v>1</v>
      </c>
      <c r="AK602" s="915">
        <f t="shared" si="205"/>
        <v>1</v>
      </c>
      <c r="AL602" s="916">
        <f t="shared" si="205"/>
        <v>0</v>
      </c>
      <c r="AM602" s="915">
        <f t="shared" si="205"/>
        <v>0.66666666666666674</v>
      </c>
      <c r="AN602" s="916">
        <f t="shared" si="205"/>
        <v>1</v>
      </c>
      <c r="AO602" s="915">
        <f t="shared" si="205"/>
        <v>-1</v>
      </c>
      <c r="AP602" s="916">
        <f t="shared" si="205"/>
        <v>-1</v>
      </c>
      <c r="AQ602" s="915">
        <f t="shared" si="205"/>
        <v>0.75</v>
      </c>
      <c r="AR602" s="916">
        <f t="shared" si="205"/>
        <v>-0.20833333333333337</v>
      </c>
      <c r="AS602" s="940">
        <f t="shared" si="205"/>
        <v>0.8</v>
      </c>
      <c r="AT602" s="916">
        <f t="shared" si="205"/>
        <v>0.99405611031859253</v>
      </c>
      <c r="AU602" s="915">
        <f t="shared" si="205"/>
        <v>0.77777777777777779</v>
      </c>
      <c r="AV602" s="916">
        <f t="shared" si="205"/>
        <v>0</v>
      </c>
    </row>
    <row r="603" spans="1:48" s="675" customFormat="1" ht="16.5" hidden="1" thickBot="1">
      <c r="A603" s="755" t="s">
        <v>4</v>
      </c>
      <c r="B603" s="755" t="s">
        <v>29</v>
      </c>
      <c r="C603" s="949">
        <f t="shared" si="203"/>
        <v>0</v>
      </c>
      <c r="D603" s="923">
        <f t="shared" si="203"/>
        <v>0</v>
      </c>
      <c r="E603" s="1197"/>
      <c r="F603" s="1197"/>
      <c r="G603" s="891"/>
      <c r="H603" s="892"/>
      <c r="I603" s="913">
        <f t="shared" si="205"/>
        <v>0</v>
      </c>
      <c r="J603" s="914">
        <f t="shared" si="205"/>
        <v>0</v>
      </c>
      <c r="K603" s="940">
        <f t="shared" si="205"/>
        <v>0</v>
      </c>
      <c r="L603" s="916">
        <f t="shared" si="205"/>
        <v>0</v>
      </c>
      <c r="M603" s="915">
        <f t="shared" si="205"/>
        <v>0</v>
      </c>
      <c r="N603" s="916">
        <f t="shared" si="205"/>
        <v>0</v>
      </c>
      <c r="O603" s="915">
        <f t="shared" si="205"/>
        <v>0</v>
      </c>
      <c r="P603" s="916">
        <f t="shared" si="205"/>
        <v>0</v>
      </c>
      <c r="Q603" s="915">
        <f t="shared" si="205"/>
        <v>0</v>
      </c>
      <c r="R603" s="916">
        <f t="shared" si="205"/>
        <v>0</v>
      </c>
      <c r="S603" s="915">
        <f t="shared" si="205"/>
        <v>0</v>
      </c>
      <c r="T603" s="916">
        <f t="shared" si="205"/>
        <v>0</v>
      </c>
      <c r="U603" s="915">
        <f t="shared" si="205"/>
        <v>0</v>
      </c>
      <c r="V603" s="916">
        <f t="shared" si="205"/>
        <v>0</v>
      </c>
      <c r="W603" s="915">
        <f t="shared" si="205"/>
        <v>0</v>
      </c>
      <c r="X603" s="916">
        <f t="shared" si="205"/>
        <v>0</v>
      </c>
      <c r="Y603" s="915">
        <f t="shared" si="205"/>
        <v>0</v>
      </c>
      <c r="Z603" s="916">
        <f t="shared" si="205"/>
        <v>0</v>
      </c>
      <c r="AA603" s="917">
        <f t="shared" si="205"/>
        <v>0</v>
      </c>
      <c r="AB603" s="918">
        <f t="shared" si="205"/>
        <v>0</v>
      </c>
      <c r="AC603" s="915">
        <f t="shared" si="205"/>
        <v>0</v>
      </c>
      <c r="AD603" s="916">
        <f t="shared" si="205"/>
        <v>0</v>
      </c>
      <c r="AE603" s="915">
        <f t="shared" si="205"/>
        <v>0</v>
      </c>
      <c r="AF603" s="916">
        <f t="shared" si="205"/>
        <v>0</v>
      </c>
      <c r="AG603" s="915">
        <f t="shared" si="205"/>
        <v>0</v>
      </c>
      <c r="AH603" s="916">
        <f t="shared" si="205"/>
        <v>0</v>
      </c>
      <c r="AI603" s="915">
        <f t="shared" si="205"/>
        <v>0</v>
      </c>
      <c r="AJ603" s="916">
        <f t="shared" si="205"/>
        <v>0</v>
      </c>
      <c r="AK603" s="915">
        <f t="shared" si="205"/>
        <v>0</v>
      </c>
      <c r="AL603" s="916">
        <f t="shared" si="205"/>
        <v>0</v>
      </c>
      <c r="AM603" s="915">
        <f t="shared" si="205"/>
        <v>0</v>
      </c>
      <c r="AN603" s="916">
        <f t="shared" si="205"/>
        <v>0</v>
      </c>
      <c r="AO603" s="915">
        <f t="shared" si="205"/>
        <v>0</v>
      </c>
      <c r="AP603" s="916">
        <f t="shared" si="205"/>
        <v>0</v>
      </c>
      <c r="AQ603" s="915">
        <f t="shared" si="205"/>
        <v>0</v>
      </c>
      <c r="AR603" s="916">
        <f t="shared" si="205"/>
        <v>0</v>
      </c>
      <c r="AS603" s="915">
        <f t="shared" si="205"/>
        <v>0</v>
      </c>
      <c r="AT603" s="916">
        <f t="shared" si="205"/>
        <v>0</v>
      </c>
      <c r="AU603" s="915">
        <f t="shared" si="205"/>
        <v>0</v>
      </c>
      <c r="AV603" s="916">
        <f t="shared" si="205"/>
        <v>0</v>
      </c>
    </row>
    <row r="604" spans="1:48" s="675" customFormat="1" ht="16.5" hidden="1" thickBot="1">
      <c r="A604" s="755" t="s">
        <v>5</v>
      </c>
      <c r="B604" s="755" t="s">
        <v>30</v>
      </c>
      <c r="C604" s="949">
        <f t="shared" si="203"/>
        <v>0</v>
      </c>
      <c r="D604" s="923">
        <f t="shared" si="203"/>
        <v>0</v>
      </c>
      <c r="E604" s="1197"/>
      <c r="F604" s="1197"/>
      <c r="G604" s="891"/>
      <c r="H604" s="892"/>
      <c r="I604" s="913">
        <f t="shared" si="205"/>
        <v>-0.5</v>
      </c>
      <c r="J604" s="914">
        <f t="shared" si="205"/>
        <v>0</v>
      </c>
      <c r="K604" s="940">
        <f t="shared" si="205"/>
        <v>-0.33333333333333337</v>
      </c>
      <c r="L604" s="916">
        <f t="shared" si="205"/>
        <v>0</v>
      </c>
      <c r="M604" s="915">
        <f t="shared" si="205"/>
        <v>0</v>
      </c>
      <c r="N604" s="916">
        <f t="shared" si="205"/>
        <v>0</v>
      </c>
      <c r="O604" s="915">
        <f t="shared" si="205"/>
        <v>0</v>
      </c>
      <c r="P604" s="916">
        <f t="shared" si="205"/>
        <v>0</v>
      </c>
      <c r="Q604" s="915">
        <f t="shared" si="205"/>
        <v>1</v>
      </c>
      <c r="R604" s="916">
        <f t="shared" si="205"/>
        <v>0</v>
      </c>
      <c r="S604" s="915">
        <f t="shared" si="205"/>
        <v>0</v>
      </c>
      <c r="T604" s="916">
        <f t="shared" si="205"/>
        <v>0</v>
      </c>
      <c r="U604" s="915">
        <f t="shared" si="205"/>
        <v>0</v>
      </c>
      <c r="V604" s="916">
        <f t="shared" si="205"/>
        <v>0</v>
      </c>
      <c r="W604" s="915">
        <f t="shared" si="205"/>
        <v>0</v>
      </c>
      <c r="X604" s="916">
        <f t="shared" si="205"/>
        <v>0</v>
      </c>
      <c r="Y604" s="915">
        <f t="shared" si="205"/>
        <v>0</v>
      </c>
      <c r="Z604" s="916">
        <f t="shared" si="205"/>
        <v>0</v>
      </c>
      <c r="AA604" s="917">
        <f t="shared" si="205"/>
        <v>1</v>
      </c>
      <c r="AB604" s="918">
        <f t="shared" si="205"/>
        <v>0</v>
      </c>
      <c r="AC604" s="915">
        <f t="shared" si="205"/>
        <v>0</v>
      </c>
      <c r="AD604" s="916">
        <f t="shared" si="205"/>
        <v>0</v>
      </c>
      <c r="AE604" s="915">
        <f t="shared" si="205"/>
        <v>0</v>
      </c>
      <c r="AF604" s="916">
        <f t="shared" si="205"/>
        <v>0</v>
      </c>
      <c r="AG604" s="915">
        <f t="shared" si="205"/>
        <v>0</v>
      </c>
      <c r="AH604" s="916">
        <f t="shared" si="205"/>
        <v>0</v>
      </c>
      <c r="AI604" s="915">
        <f t="shared" si="205"/>
        <v>0</v>
      </c>
      <c r="AJ604" s="916">
        <f t="shared" si="205"/>
        <v>0</v>
      </c>
      <c r="AK604" s="915">
        <f t="shared" si="205"/>
        <v>0</v>
      </c>
      <c r="AL604" s="916">
        <f t="shared" si="205"/>
        <v>0</v>
      </c>
      <c r="AM604" s="915">
        <f t="shared" si="205"/>
        <v>0</v>
      </c>
      <c r="AN604" s="916">
        <f t="shared" si="205"/>
        <v>0</v>
      </c>
      <c r="AO604" s="915">
        <f t="shared" si="205"/>
        <v>0</v>
      </c>
      <c r="AP604" s="916">
        <f t="shared" si="205"/>
        <v>0</v>
      </c>
      <c r="AQ604" s="915">
        <f t="shared" si="205"/>
        <v>0</v>
      </c>
      <c r="AR604" s="916">
        <f t="shared" si="205"/>
        <v>0</v>
      </c>
      <c r="AS604" s="915">
        <f t="shared" si="205"/>
        <v>0</v>
      </c>
      <c r="AT604" s="916">
        <f t="shared" si="205"/>
        <v>0</v>
      </c>
      <c r="AU604" s="915">
        <f t="shared" si="205"/>
        <v>1</v>
      </c>
      <c r="AV604" s="916">
        <f t="shared" si="205"/>
        <v>0</v>
      </c>
    </row>
    <row r="605" spans="1:48" s="675" customFormat="1" ht="16.5" hidden="1" thickBot="1">
      <c r="A605" s="760" t="s">
        <v>106</v>
      </c>
      <c r="B605" s="760" t="s">
        <v>116</v>
      </c>
      <c r="C605" s="949">
        <f t="shared" si="203"/>
        <v>-1</v>
      </c>
      <c r="D605" s="923">
        <f t="shared" si="203"/>
        <v>0</v>
      </c>
      <c r="E605" s="1197"/>
      <c r="F605" s="1197"/>
      <c r="G605" s="891"/>
      <c r="H605" s="892"/>
      <c r="I605" s="913">
        <f t="shared" si="205"/>
        <v>-1</v>
      </c>
      <c r="J605" s="914">
        <f t="shared" si="205"/>
        <v>0</v>
      </c>
      <c r="K605" s="915">
        <f t="shared" si="205"/>
        <v>0</v>
      </c>
      <c r="L605" s="916">
        <f t="shared" si="205"/>
        <v>0</v>
      </c>
      <c r="M605" s="915">
        <f t="shared" si="205"/>
        <v>0</v>
      </c>
      <c r="N605" s="916">
        <f t="shared" si="205"/>
        <v>0</v>
      </c>
      <c r="O605" s="915">
        <f t="shared" si="205"/>
        <v>-1</v>
      </c>
      <c r="P605" s="916">
        <f t="shared" si="205"/>
        <v>0</v>
      </c>
      <c r="Q605" s="915">
        <f t="shared" si="205"/>
        <v>0</v>
      </c>
      <c r="R605" s="916">
        <f t="shared" si="205"/>
        <v>0</v>
      </c>
      <c r="S605" s="915">
        <f t="shared" si="205"/>
        <v>0</v>
      </c>
      <c r="T605" s="916">
        <f t="shared" si="205"/>
        <v>0</v>
      </c>
      <c r="U605" s="915">
        <f t="shared" si="205"/>
        <v>0</v>
      </c>
      <c r="V605" s="916">
        <f t="shared" si="205"/>
        <v>0</v>
      </c>
      <c r="W605" s="915">
        <f t="shared" si="205"/>
        <v>0</v>
      </c>
      <c r="X605" s="916">
        <f t="shared" ref="X605:AV605" si="206">IF(X146&gt;X299,(100%-X299/X146*100%),IF(X146&lt;X299,(X146/X299*100%-100%),0))</f>
        <v>0</v>
      </c>
      <c r="Y605" s="915">
        <f t="shared" si="206"/>
        <v>0</v>
      </c>
      <c r="Z605" s="916">
        <f t="shared" si="206"/>
        <v>0</v>
      </c>
      <c r="AA605" s="917">
        <f t="shared" si="206"/>
        <v>0</v>
      </c>
      <c r="AB605" s="918">
        <f t="shared" si="206"/>
        <v>0</v>
      </c>
      <c r="AC605" s="915">
        <f t="shared" si="206"/>
        <v>0</v>
      </c>
      <c r="AD605" s="916">
        <f t="shared" si="206"/>
        <v>0</v>
      </c>
      <c r="AE605" s="915">
        <f t="shared" si="206"/>
        <v>0</v>
      </c>
      <c r="AF605" s="916">
        <f t="shared" si="206"/>
        <v>0</v>
      </c>
      <c r="AG605" s="915">
        <f t="shared" si="206"/>
        <v>0</v>
      </c>
      <c r="AH605" s="916">
        <f t="shared" si="206"/>
        <v>0</v>
      </c>
      <c r="AI605" s="915">
        <f t="shared" si="206"/>
        <v>0</v>
      </c>
      <c r="AJ605" s="916">
        <f t="shared" si="206"/>
        <v>0</v>
      </c>
      <c r="AK605" s="915">
        <f t="shared" si="206"/>
        <v>0</v>
      </c>
      <c r="AL605" s="916">
        <f t="shared" si="206"/>
        <v>0</v>
      </c>
      <c r="AM605" s="915">
        <f t="shared" si="206"/>
        <v>0</v>
      </c>
      <c r="AN605" s="916">
        <f t="shared" si="206"/>
        <v>0</v>
      </c>
      <c r="AO605" s="915">
        <f t="shared" si="206"/>
        <v>0</v>
      </c>
      <c r="AP605" s="916">
        <f t="shared" si="206"/>
        <v>0</v>
      </c>
      <c r="AQ605" s="915">
        <f t="shared" si="206"/>
        <v>0</v>
      </c>
      <c r="AR605" s="916">
        <f t="shared" si="206"/>
        <v>0</v>
      </c>
      <c r="AS605" s="915">
        <f t="shared" si="206"/>
        <v>0</v>
      </c>
      <c r="AT605" s="916">
        <f t="shared" si="206"/>
        <v>0</v>
      </c>
      <c r="AU605" s="915">
        <f t="shared" si="206"/>
        <v>0</v>
      </c>
      <c r="AV605" s="916">
        <f t="shared" si="206"/>
        <v>0</v>
      </c>
    </row>
    <row r="606" spans="1:48" s="675" customFormat="1" ht="16.5" hidden="1" thickBot="1">
      <c r="A606" s="749" t="s">
        <v>265</v>
      </c>
      <c r="B606" s="795" t="s">
        <v>266</v>
      </c>
      <c r="C606" s="959">
        <f t="shared" si="203"/>
        <v>0</v>
      </c>
      <c r="D606" s="947">
        <f t="shared" si="203"/>
        <v>0</v>
      </c>
      <c r="E606" s="1197"/>
      <c r="F606" s="1197"/>
      <c r="G606" s="898"/>
      <c r="H606" s="890"/>
      <c r="I606" s="905">
        <f t="shared" ref="I606:AV612" si="207">IF(I147&gt;I300,(100%-I300/I147*100%),IF(I147&lt;I300,(I147/I300*100%-100%),0))</f>
        <v>0</v>
      </c>
      <c r="J606" s="906">
        <f t="shared" si="207"/>
        <v>0</v>
      </c>
      <c r="K606" s="907">
        <f t="shared" si="207"/>
        <v>0</v>
      </c>
      <c r="L606" s="908">
        <f t="shared" si="207"/>
        <v>0</v>
      </c>
      <c r="M606" s="907">
        <f t="shared" si="207"/>
        <v>0</v>
      </c>
      <c r="N606" s="908">
        <f t="shared" si="207"/>
        <v>0</v>
      </c>
      <c r="O606" s="907">
        <f t="shared" si="207"/>
        <v>0</v>
      </c>
      <c r="P606" s="908">
        <f t="shared" si="207"/>
        <v>0</v>
      </c>
      <c r="Q606" s="907">
        <f t="shared" si="207"/>
        <v>0</v>
      </c>
      <c r="R606" s="908">
        <f t="shared" si="207"/>
        <v>0</v>
      </c>
      <c r="S606" s="907">
        <f t="shared" si="207"/>
        <v>0</v>
      </c>
      <c r="T606" s="908">
        <f t="shared" si="207"/>
        <v>0</v>
      </c>
      <c r="U606" s="907">
        <f t="shared" si="207"/>
        <v>0</v>
      </c>
      <c r="V606" s="908">
        <f t="shared" si="207"/>
        <v>0</v>
      </c>
      <c r="W606" s="907">
        <f t="shared" si="207"/>
        <v>0</v>
      </c>
      <c r="X606" s="908">
        <f t="shared" si="207"/>
        <v>0</v>
      </c>
      <c r="Y606" s="907">
        <f t="shared" si="207"/>
        <v>0</v>
      </c>
      <c r="Z606" s="908">
        <f t="shared" si="207"/>
        <v>0</v>
      </c>
      <c r="AA606" s="909">
        <f t="shared" si="207"/>
        <v>0</v>
      </c>
      <c r="AB606" s="910">
        <f t="shared" si="207"/>
        <v>0</v>
      </c>
      <c r="AC606" s="907">
        <f t="shared" si="207"/>
        <v>0</v>
      </c>
      <c r="AD606" s="908">
        <f t="shared" si="207"/>
        <v>0</v>
      </c>
      <c r="AE606" s="907">
        <f t="shared" si="207"/>
        <v>0</v>
      </c>
      <c r="AF606" s="908">
        <f t="shared" si="207"/>
        <v>0</v>
      </c>
      <c r="AG606" s="907">
        <f t="shared" si="207"/>
        <v>0</v>
      </c>
      <c r="AH606" s="908">
        <f t="shared" si="207"/>
        <v>0</v>
      </c>
      <c r="AI606" s="907">
        <f t="shared" si="207"/>
        <v>0</v>
      </c>
      <c r="AJ606" s="908">
        <f t="shared" si="207"/>
        <v>0</v>
      </c>
      <c r="AK606" s="907">
        <f t="shared" si="207"/>
        <v>0</v>
      </c>
      <c r="AL606" s="908">
        <f t="shared" si="207"/>
        <v>0</v>
      </c>
      <c r="AM606" s="907">
        <f t="shared" si="207"/>
        <v>0</v>
      </c>
      <c r="AN606" s="908">
        <f t="shared" si="207"/>
        <v>0</v>
      </c>
      <c r="AO606" s="942">
        <f t="shared" si="207"/>
        <v>0</v>
      </c>
      <c r="AP606" s="943">
        <f t="shared" si="207"/>
        <v>0</v>
      </c>
      <c r="AQ606" s="907">
        <f t="shared" si="207"/>
        <v>0</v>
      </c>
      <c r="AR606" s="908">
        <f t="shared" si="207"/>
        <v>0</v>
      </c>
      <c r="AS606" s="907">
        <f t="shared" si="207"/>
        <v>0</v>
      </c>
      <c r="AT606" s="908">
        <f t="shared" si="207"/>
        <v>0</v>
      </c>
      <c r="AU606" s="907">
        <f t="shared" si="207"/>
        <v>0</v>
      </c>
      <c r="AV606" s="908">
        <f t="shared" si="207"/>
        <v>0</v>
      </c>
    </row>
    <row r="607" spans="1:48" s="675" customFormat="1" ht="16.5" hidden="1" thickBot="1">
      <c r="A607" s="755"/>
      <c r="B607" s="782" t="s">
        <v>36</v>
      </c>
      <c r="C607" s="960">
        <f t="shared" si="203"/>
        <v>0</v>
      </c>
      <c r="D607" s="950">
        <f t="shared" si="203"/>
        <v>0</v>
      </c>
      <c r="E607" s="1197"/>
      <c r="F607" s="1197"/>
      <c r="G607" s="899"/>
      <c r="H607" s="890"/>
      <c r="I607" s="913">
        <f t="shared" si="207"/>
        <v>0</v>
      </c>
      <c r="J607" s="914">
        <f t="shared" si="207"/>
        <v>0</v>
      </c>
      <c r="K607" s="915">
        <f t="shared" si="207"/>
        <v>0</v>
      </c>
      <c r="L607" s="916">
        <f t="shared" si="207"/>
        <v>0</v>
      </c>
      <c r="M607" s="915">
        <f t="shared" si="207"/>
        <v>0</v>
      </c>
      <c r="N607" s="916">
        <f t="shared" si="207"/>
        <v>0</v>
      </c>
      <c r="O607" s="915">
        <f t="shared" si="207"/>
        <v>0</v>
      </c>
      <c r="P607" s="916">
        <f t="shared" si="207"/>
        <v>0</v>
      </c>
      <c r="Q607" s="915">
        <f t="shared" si="207"/>
        <v>0</v>
      </c>
      <c r="R607" s="916">
        <f t="shared" si="207"/>
        <v>0</v>
      </c>
      <c r="S607" s="915">
        <f t="shared" si="207"/>
        <v>0</v>
      </c>
      <c r="T607" s="916">
        <f t="shared" si="207"/>
        <v>0</v>
      </c>
      <c r="U607" s="915">
        <f t="shared" si="207"/>
        <v>0</v>
      </c>
      <c r="V607" s="916">
        <f t="shared" si="207"/>
        <v>0</v>
      </c>
      <c r="W607" s="915">
        <f t="shared" si="207"/>
        <v>0</v>
      </c>
      <c r="X607" s="916">
        <f t="shared" si="207"/>
        <v>0</v>
      </c>
      <c r="Y607" s="915">
        <f t="shared" si="207"/>
        <v>0</v>
      </c>
      <c r="Z607" s="916">
        <f t="shared" si="207"/>
        <v>0</v>
      </c>
      <c r="AA607" s="917">
        <f t="shared" si="207"/>
        <v>0</v>
      </c>
      <c r="AB607" s="918">
        <f t="shared" si="207"/>
        <v>0</v>
      </c>
      <c r="AC607" s="940">
        <f t="shared" si="207"/>
        <v>0</v>
      </c>
      <c r="AD607" s="941">
        <f t="shared" si="207"/>
        <v>0</v>
      </c>
      <c r="AE607" s="940">
        <f t="shared" si="207"/>
        <v>0</v>
      </c>
      <c r="AF607" s="941">
        <f t="shared" si="207"/>
        <v>0</v>
      </c>
      <c r="AG607" s="940">
        <f t="shared" si="207"/>
        <v>0</v>
      </c>
      <c r="AH607" s="941">
        <f t="shared" si="207"/>
        <v>0</v>
      </c>
      <c r="AI607" s="940">
        <f t="shared" si="207"/>
        <v>0</v>
      </c>
      <c r="AJ607" s="941">
        <f t="shared" si="207"/>
        <v>0</v>
      </c>
      <c r="AK607" s="940">
        <f t="shared" si="207"/>
        <v>0</v>
      </c>
      <c r="AL607" s="941">
        <f t="shared" si="207"/>
        <v>0</v>
      </c>
      <c r="AM607" s="940">
        <f t="shared" si="207"/>
        <v>0</v>
      </c>
      <c r="AN607" s="941">
        <f t="shared" si="207"/>
        <v>0</v>
      </c>
      <c r="AO607" s="940">
        <f t="shared" si="207"/>
        <v>0</v>
      </c>
      <c r="AP607" s="941">
        <f t="shared" si="207"/>
        <v>0</v>
      </c>
      <c r="AQ607" s="940">
        <f t="shared" si="207"/>
        <v>0</v>
      </c>
      <c r="AR607" s="941">
        <f t="shared" si="207"/>
        <v>0</v>
      </c>
      <c r="AS607" s="940">
        <f t="shared" si="207"/>
        <v>0</v>
      </c>
      <c r="AT607" s="941">
        <f t="shared" si="207"/>
        <v>0</v>
      </c>
      <c r="AU607" s="940">
        <f t="shared" si="207"/>
        <v>0</v>
      </c>
      <c r="AV607" s="941">
        <f t="shared" si="207"/>
        <v>0</v>
      </c>
    </row>
    <row r="608" spans="1:48" s="675" customFormat="1" ht="16.5" hidden="1" thickBot="1">
      <c r="A608" s="755" t="s">
        <v>37</v>
      </c>
      <c r="B608" s="782" t="s">
        <v>16</v>
      </c>
      <c r="C608" s="960">
        <f t="shared" si="203"/>
        <v>0</v>
      </c>
      <c r="D608" s="923">
        <f t="shared" si="203"/>
        <v>0</v>
      </c>
      <c r="E608" s="1197"/>
      <c r="F608" s="1197"/>
      <c r="G608" s="899"/>
      <c r="H608" s="892"/>
      <c r="I608" s="913">
        <f t="shared" si="207"/>
        <v>0</v>
      </c>
      <c r="J608" s="914">
        <f t="shared" si="207"/>
        <v>0</v>
      </c>
      <c r="K608" s="915">
        <f t="shared" si="207"/>
        <v>0</v>
      </c>
      <c r="L608" s="916">
        <f t="shared" si="207"/>
        <v>0</v>
      </c>
      <c r="M608" s="940">
        <f t="shared" si="207"/>
        <v>0</v>
      </c>
      <c r="N608" s="941">
        <f t="shared" si="207"/>
        <v>0</v>
      </c>
      <c r="O608" s="940">
        <f t="shared" si="207"/>
        <v>0</v>
      </c>
      <c r="P608" s="941">
        <f t="shared" si="207"/>
        <v>0</v>
      </c>
      <c r="Q608" s="940">
        <f t="shared" si="207"/>
        <v>0</v>
      </c>
      <c r="R608" s="941">
        <f t="shared" si="207"/>
        <v>0</v>
      </c>
      <c r="S608" s="940">
        <f t="shared" si="207"/>
        <v>0</v>
      </c>
      <c r="T608" s="941">
        <f t="shared" si="207"/>
        <v>0</v>
      </c>
      <c r="U608" s="940">
        <f t="shared" si="207"/>
        <v>0</v>
      </c>
      <c r="V608" s="941">
        <f t="shared" si="207"/>
        <v>0</v>
      </c>
      <c r="W608" s="940">
        <f t="shared" si="207"/>
        <v>0</v>
      </c>
      <c r="X608" s="941">
        <f t="shared" si="207"/>
        <v>0</v>
      </c>
      <c r="Y608" s="915">
        <f t="shared" si="207"/>
        <v>0</v>
      </c>
      <c r="Z608" s="916">
        <f t="shared" si="207"/>
        <v>0</v>
      </c>
      <c r="AA608" s="917">
        <f t="shared" si="207"/>
        <v>0</v>
      </c>
      <c r="AB608" s="918">
        <f t="shared" si="207"/>
        <v>0</v>
      </c>
      <c r="AC608" s="940">
        <f t="shared" si="207"/>
        <v>0</v>
      </c>
      <c r="AD608" s="941">
        <f t="shared" si="207"/>
        <v>0</v>
      </c>
      <c r="AE608" s="940">
        <f t="shared" si="207"/>
        <v>0</v>
      </c>
      <c r="AF608" s="941">
        <f t="shared" si="207"/>
        <v>0</v>
      </c>
      <c r="AG608" s="940">
        <f t="shared" si="207"/>
        <v>0</v>
      </c>
      <c r="AH608" s="941">
        <f t="shared" si="207"/>
        <v>0</v>
      </c>
      <c r="AI608" s="940">
        <f t="shared" si="207"/>
        <v>0</v>
      </c>
      <c r="AJ608" s="941">
        <f t="shared" si="207"/>
        <v>0</v>
      </c>
      <c r="AK608" s="940">
        <f t="shared" si="207"/>
        <v>0</v>
      </c>
      <c r="AL608" s="941">
        <f t="shared" si="207"/>
        <v>0</v>
      </c>
      <c r="AM608" s="940">
        <f t="shared" si="207"/>
        <v>0</v>
      </c>
      <c r="AN608" s="941">
        <f t="shared" si="207"/>
        <v>0</v>
      </c>
      <c r="AO608" s="940">
        <f t="shared" si="207"/>
        <v>0</v>
      </c>
      <c r="AP608" s="941">
        <f t="shared" si="207"/>
        <v>0</v>
      </c>
      <c r="AQ608" s="940">
        <f t="shared" si="207"/>
        <v>0</v>
      </c>
      <c r="AR608" s="941">
        <f t="shared" si="207"/>
        <v>0</v>
      </c>
      <c r="AS608" s="940">
        <f t="shared" si="207"/>
        <v>0</v>
      </c>
      <c r="AT608" s="941">
        <f t="shared" si="207"/>
        <v>0</v>
      </c>
      <c r="AU608" s="940">
        <f t="shared" si="207"/>
        <v>0</v>
      </c>
      <c r="AV608" s="941">
        <f t="shared" si="207"/>
        <v>0</v>
      </c>
    </row>
    <row r="609" spans="1:48" s="675" customFormat="1" ht="16.5" hidden="1" thickBot="1">
      <c r="A609" s="784" t="s">
        <v>27</v>
      </c>
      <c r="B609" s="799" t="s">
        <v>267</v>
      </c>
      <c r="C609" s="960">
        <f t="shared" si="203"/>
        <v>0</v>
      </c>
      <c r="D609" s="923">
        <f t="shared" si="203"/>
        <v>0</v>
      </c>
      <c r="E609" s="1197"/>
      <c r="F609" s="1197"/>
      <c r="G609" s="899"/>
      <c r="H609" s="892"/>
      <c r="I609" s="913">
        <f t="shared" si="207"/>
        <v>0</v>
      </c>
      <c r="J609" s="914">
        <f t="shared" si="207"/>
        <v>0</v>
      </c>
      <c r="K609" s="915">
        <f t="shared" si="207"/>
        <v>0</v>
      </c>
      <c r="L609" s="916">
        <f t="shared" si="207"/>
        <v>0</v>
      </c>
      <c r="M609" s="940">
        <f t="shared" si="207"/>
        <v>0</v>
      </c>
      <c r="N609" s="941">
        <f t="shared" si="207"/>
        <v>0</v>
      </c>
      <c r="O609" s="940">
        <f t="shared" si="207"/>
        <v>0</v>
      </c>
      <c r="P609" s="941">
        <f t="shared" si="207"/>
        <v>0</v>
      </c>
      <c r="Q609" s="940">
        <f t="shared" si="207"/>
        <v>0</v>
      </c>
      <c r="R609" s="941">
        <f t="shared" si="207"/>
        <v>0</v>
      </c>
      <c r="S609" s="940">
        <f t="shared" si="207"/>
        <v>0</v>
      </c>
      <c r="T609" s="941">
        <f t="shared" si="207"/>
        <v>0</v>
      </c>
      <c r="U609" s="940">
        <f t="shared" si="207"/>
        <v>0</v>
      </c>
      <c r="V609" s="941">
        <f t="shared" si="207"/>
        <v>0</v>
      </c>
      <c r="W609" s="940">
        <f t="shared" si="207"/>
        <v>0</v>
      </c>
      <c r="X609" s="941">
        <f t="shared" si="207"/>
        <v>0</v>
      </c>
      <c r="Y609" s="915">
        <f t="shared" si="207"/>
        <v>0</v>
      </c>
      <c r="Z609" s="916">
        <f t="shared" si="207"/>
        <v>0</v>
      </c>
      <c r="AA609" s="917">
        <f t="shared" si="207"/>
        <v>0</v>
      </c>
      <c r="AB609" s="918">
        <f t="shared" si="207"/>
        <v>0</v>
      </c>
      <c r="AC609" s="940">
        <f t="shared" si="207"/>
        <v>0</v>
      </c>
      <c r="AD609" s="941">
        <f t="shared" si="207"/>
        <v>0</v>
      </c>
      <c r="AE609" s="940">
        <f t="shared" si="207"/>
        <v>0</v>
      </c>
      <c r="AF609" s="941">
        <f t="shared" si="207"/>
        <v>0</v>
      </c>
      <c r="AG609" s="940">
        <f t="shared" si="207"/>
        <v>0</v>
      </c>
      <c r="AH609" s="941">
        <f t="shared" si="207"/>
        <v>0</v>
      </c>
      <c r="AI609" s="940">
        <f t="shared" si="207"/>
        <v>0</v>
      </c>
      <c r="AJ609" s="941">
        <f t="shared" si="207"/>
        <v>0</v>
      </c>
      <c r="AK609" s="940">
        <f t="shared" si="207"/>
        <v>0</v>
      </c>
      <c r="AL609" s="941">
        <f t="shared" si="207"/>
        <v>0</v>
      </c>
      <c r="AM609" s="940">
        <f t="shared" si="207"/>
        <v>0</v>
      </c>
      <c r="AN609" s="941">
        <f t="shared" si="207"/>
        <v>0</v>
      </c>
      <c r="AO609" s="940">
        <f t="shared" si="207"/>
        <v>0</v>
      </c>
      <c r="AP609" s="941">
        <f t="shared" si="207"/>
        <v>0</v>
      </c>
      <c r="AQ609" s="940">
        <f t="shared" si="207"/>
        <v>0</v>
      </c>
      <c r="AR609" s="941">
        <f t="shared" si="207"/>
        <v>0</v>
      </c>
      <c r="AS609" s="940">
        <f t="shared" si="207"/>
        <v>0</v>
      </c>
      <c r="AT609" s="941">
        <f t="shared" si="207"/>
        <v>0</v>
      </c>
      <c r="AU609" s="940">
        <f t="shared" si="207"/>
        <v>0</v>
      </c>
      <c r="AV609" s="941">
        <f t="shared" si="207"/>
        <v>0</v>
      </c>
    </row>
    <row r="610" spans="1:48" s="675" customFormat="1" ht="16.5" hidden="1" thickBot="1">
      <c r="A610" s="800" t="s">
        <v>268</v>
      </c>
      <c r="B610" s="801" t="s">
        <v>39</v>
      </c>
      <c r="C610" s="959">
        <f t="shared" si="203"/>
        <v>0</v>
      </c>
      <c r="D610" s="947">
        <f t="shared" si="203"/>
        <v>0</v>
      </c>
      <c r="E610" s="1197"/>
      <c r="F610" s="1197"/>
      <c r="G610" s="898"/>
      <c r="H610" s="890"/>
      <c r="I610" s="954">
        <f t="shared" si="207"/>
        <v>0</v>
      </c>
      <c r="J610" s="955">
        <f t="shared" si="207"/>
        <v>0</v>
      </c>
      <c r="K610" s="942">
        <f t="shared" si="207"/>
        <v>0</v>
      </c>
      <c r="L610" s="943">
        <f t="shared" si="207"/>
        <v>0</v>
      </c>
      <c r="M610" s="942">
        <f t="shared" si="207"/>
        <v>0</v>
      </c>
      <c r="N610" s="943">
        <f t="shared" si="207"/>
        <v>0</v>
      </c>
      <c r="O610" s="942">
        <f t="shared" si="207"/>
        <v>0</v>
      </c>
      <c r="P610" s="943">
        <f t="shared" si="207"/>
        <v>0</v>
      </c>
      <c r="Q610" s="942">
        <f t="shared" si="207"/>
        <v>0</v>
      </c>
      <c r="R610" s="943">
        <f t="shared" si="207"/>
        <v>0</v>
      </c>
      <c r="S610" s="942">
        <f t="shared" si="207"/>
        <v>0</v>
      </c>
      <c r="T610" s="943">
        <f t="shared" si="207"/>
        <v>0</v>
      </c>
      <c r="U610" s="942">
        <f t="shared" si="207"/>
        <v>0</v>
      </c>
      <c r="V610" s="943">
        <f t="shared" si="207"/>
        <v>0</v>
      </c>
      <c r="W610" s="942">
        <f t="shared" si="207"/>
        <v>0</v>
      </c>
      <c r="X610" s="943">
        <f t="shared" si="207"/>
        <v>0</v>
      </c>
      <c r="Y610" s="961">
        <f t="shared" si="207"/>
        <v>0</v>
      </c>
      <c r="Z610" s="943">
        <f t="shared" si="207"/>
        <v>0</v>
      </c>
      <c r="AA610" s="917">
        <f t="shared" si="207"/>
        <v>0</v>
      </c>
      <c r="AB610" s="918">
        <f t="shared" si="207"/>
        <v>0</v>
      </c>
      <c r="AC610" s="942">
        <f t="shared" si="207"/>
        <v>0</v>
      </c>
      <c r="AD610" s="943">
        <f t="shared" si="207"/>
        <v>0</v>
      </c>
      <c r="AE610" s="942">
        <f t="shared" si="207"/>
        <v>0</v>
      </c>
      <c r="AF610" s="943">
        <f t="shared" si="207"/>
        <v>0</v>
      </c>
      <c r="AG610" s="942">
        <f t="shared" si="207"/>
        <v>0</v>
      </c>
      <c r="AH610" s="943">
        <f t="shared" si="207"/>
        <v>0</v>
      </c>
      <c r="AI610" s="942">
        <f t="shared" si="207"/>
        <v>0</v>
      </c>
      <c r="AJ610" s="943">
        <f t="shared" si="207"/>
        <v>0</v>
      </c>
      <c r="AK610" s="942">
        <f t="shared" si="207"/>
        <v>0</v>
      </c>
      <c r="AL610" s="943">
        <f t="shared" si="207"/>
        <v>0</v>
      </c>
      <c r="AM610" s="962">
        <f t="shared" si="207"/>
        <v>0</v>
      </c>
      <c r="AN610" s="943">
        <f t="shared" si="207"/>
        <v>0</v>
      </c>
      <c r="AO610" s="942">
        <f t="shared" si="207"/>
        <v>0</v>
      </c>
      <c r="AP610" s="943">
        <f t="shared" si="207"/>
        <v>0</v>
      </c>
      <c r="AQ610" s="942">
        <f t="shared" si="207"/>
        <v>0</v>
      </c>
      <c r="AR610" s="943">
        <f t="shared" si="207"/>
        <v>0</v>
      </c>
      <c r="AS610" s="942">
        <f t="shared" si="207"/>
        <v>0</v>
      </c>
      <c r="AT610" s="943">
        <f t="shared" si="207"/>
        <v>0</v>
      </c>
      <c r="AU610" s="942">
        <f t="shared" si="207"/>
        <v>0</v>
      </c>
      <c r="AV610" s="943">
        <f t="shared" si="207"/>
        <v>0</v>
      </c>
    </row>
    <row r="611" spans="1:48" s="675" customFormat="1" ht="16.5" hidden="1" thickBot="1">
      <c r="A611" s="864" t="s">
        <v>269</v>
      </c>
      <c r="B611" s="749" t="s">
        <v>34</v>
      </c>
      <c r="C611" s="963">
        <f t="shared" ref="C611:D613" si="208">IF(C152&gt;C305,(100%-C305/C152*100%),IF(C152&lt;C305,(C152/C305*100%-100%),0))</f>
        <v>0.25</v>
      </c>
      <c r="D611" s="964">
        <f t="shared" si="208"/>
        <v>0</v>
      </c>
      <c r="E611" s="1197"/>
      <c r="F611" s="1197"/>
      <c r="G611" s="900"/>
      <c r="H611" s="901"/>
      <c r="I611" s="924">
        <f t="shared" si="207"/>
        <v>1</v>
      </c>
      <c r="J611" s="925">
        <f t="shared" si="207"/>
        <v>0</v>
      </c>
      <c r="K611" s="926">
        <f t="shared" si="207"/>
        <v>0</v>
      </c>
      <c r="L611" s="927">
        <f t="shared" si="207"/>
        <v>0</v>
      </c>
      <c r="M611" s="926">
        <f t="shared" si="207"/>
        <v>-1</v>
      </c>
      <c r="N611" s="927">
        <f t="shared" si="207"/>
        <v>0</v>
      </c>
      <c r="O611" s="926">
        <f t="shared" si="207"/>
        <v>0</v>
      </c>
      <c r="P611" s="927">
        <f t="shared" si="207"/>
        <v>0</v>
      </c>
      <c r="Q611" s="965">
        <f t="shared" si="207"/>
        <v>0</v>
      </c>
      <c r="R611" s="966">
        <f t="shared" si="207"/>
        <v>0</v>
      </c>
      <c r="S611" s="965">
        <f t="shared" si="207"/>
        <v>0</v>
      </c>
      <c r="T611" s="966">
        <f t="shared" si="207"/>
        <v>0</v>
      </c>
      <c r="U611" s="926">
        <f t="shared" si="207"/>
        <v>1</v>
      </c>
      <c r="V611" s="927">
        <f t="shared" si="207"/>
        <v>0</v>
      </c>
      <c r="W611" s="965">
        <f t="shared" si="207"/>
        <v>0</v>
      </c>
      <c r="X611" s="966">
        <f t="shared" si="207"/>
        <v>0</v>
      </c>
      <c r="Y611" s="965">
        <f t="shared" si="207"/>
        <v>0</v>
      </c>
      <c r="Z611" s="966">
        <f t="shared" si="207"/>
        <v>0</v>
      </c>
      <c r="AA611" s="967">
        <f t="shared" si="207"/>
        <v>0</v>
      </c>
      <c r="AB611" s="968">
        <f t="shared" si="207"/>
        <v>0</v>
      </c>
      <c r="AC611" s="965">
        <f t="shared" si="207"/>
        <v>0</v>
      </c>
      <c r="AD611" s="966">
        <f t="shared" si="207"/>
        <v>0</v>
      </c>
      <c r="AE611" s="965">
        <f t="shared" si="207"/>
        <v>0</v>
      </c>
      <c r="AF611" s="966">
        <f t="shared" si="207"/>
        <v>0</v>
      </c>
      <c r="AG611" s="965">
        <f t="shared" si="207"/>
        <v>0</v>
      </c>
      <c r="AH611" s="966">
        <f t="shared" si="207"/>
        <v>0</v>
      </c>
      <c r="AI611" s="965">
        <f t="shared" si="207"/>
        <v>0</v>
      </c>
      <c r="AJ611" s="966">
        <f t="shared" si="207"/>
        <v>0</v>
      </c>
      <c r="AK611" s="965">
        <f t="shared" si="207"/>
        <v>0</v>
      </c>
      <c r="AL611" s="966">
        <f t="shared" si="207"/>
        <v>0</v>
      </c>
      <c r="AM611" s="965">
        <f t="shared" si="207"/>
        <v>0</v>
      </c>
      <c r="AN611" s="966">
        <f t="shared" si="207"/>
        <v>0</v>
      </c>
      <c r="AO611" s="969">
        <f t="shared" si="207"/>
        <v>1</v>
      </c>
      <c r="AP611" s="966">
        <f t="shared" si="207"/>
        <v>0</v>
      </c>
      <c r="AQ611" s="965">
        <f t="shared" si="207"/>
        <v>0</v>
      </c>
      <c r="AR611" s="966">
        <f t="shared" si="207"/>
        <v>0</v>
      </c>
      <c r="AS611" s="965">
        <f t="shared" si="207"/>
        <v>-1</v>
      </c>
      <c r="AT611" s="966">
        <f t="shared" si="207"/>
        <v>0</v>
      </c>
      <c r="AU611" s="970">
        <f t="shared" si="207"/>
        <v>0</v>
      </c>
      <c r="AV611" s="966">
        <f t="shared" si="207"/>
        <v>0</v>
      </c>
    </row>
    <row r="612" spans="1:48" s="675" customFormat="1" ht="20.25" hidden="1" thickTop="1" thickBot="1">
      <c r="A612" s="874"/>
      <c r="B612" s="875" t="s">
        <v>35</v>
      </c>
      <c r="C612" s="971">
        <f t="shared" si="208"/>
        <v>0.44776119402985071</v>
      </c>
      <c r="D612" s="972">
        <f t="shared" si="208"/>
        <v>0.52859949636107029</v>
      </c>
      <c r="E612" s="1197"/>
      <c r="F612" s="1197"/>
      <c r="G612" s="902"/>
      <c r="H612" s="903"/>
      <c r="I612" s="973">
        <f t="shared" si="207"/>
        <v>0.41176470588235292</v>
      </c>
      <c r="J612" s="974">
        <f t="shared" si="207"/>
        <v>0</v>
      </c>
      <c r="K612" s="973">
        <f t="shared" si="207"/>
        <v>0.3571428571428571</v>
      </c>
      <c r="L612" s="974">
        <f t="shared" si="207"/>
        <v>-1</v>
      </c>
      <c r="M612" s="973">
        <f t="shared" si="207"/>
        <v>0.61904761904761907</v>
      </c>
      <c r="N612" s="974">
        <f t="shared" si="207"/>
        <v>0</v>
      </c>
      <c r="O612" s="973">
        <f t="shared" si="207"/>
        <v>0.4</v>
      </c>
      <c r="P612" s="974">
        <f t="shared" si="207"/>
        <v>1</v>
      </c>
      <c r="Q612" s="975">
        <f t="shared" si="207"/>
        <v>0.4</v>
      </c>
      <c r="R612" s="974">
        <f t="shared" si="207"/>
        <v>0.8058103975535168</v>
      </c>
      <c r="S612" s="973">
        <f t="shared" si="207"/>
        <v>0.75</v>
      </c>
      <c r="T612" s="974">
        <f t="shared" si="207"/>
        <v>0</v>
      </c>
      <c r="U612" s="973">
        <f t="shared" si="207"/>
        <v>-0.25</v>
      </c>
      <c r="V612" s="974">
        <f t="shared" si="207"/>
        <v>-1</v>
      </c>
      <c r="W612" s="975">
        <f t="shared" si="207"/>
        <v>-1</v>
      </c>
      <c r="X612" s="974">
        <f t="shared" ref="X612:AV612" si="209">IF(X153&gt;X306,(100%-X306/X153*100%),IF(X153&lt;X306,(X153/X306*100%-100%),0))</f>
        <v>-1</v>
      </c>
      <c r="Y612" s="973">
        <f t="shared" si="209"/>
        <v>0.33333333333333337</v>
      </c>
      <c r="Z612" s="974">
        <f t="shared" si="209"/>
        <v>-0.875</v>
      </c>
      <c r="AA612" s="976">
        <f t="shared" si="209"/>
        <v>0.54761904761904767</v>
      </c>
      <c r="AB612" s="977">
        <f t="shared" si="209"/>
        <v>0.57834775967413443</v>
      </c>
      <c r="AC612" s="973">
        <f t="shared" si="209"/>
        <v>-1</v>
      </c>
      <c r="AD612" s="974">
        <f t="shared" si="209"/>
        <v>0</v>
      </c>
      <c r="AE612" s="973">
        <f t="shared" si="209"/>
        <v>0.33333333333333337</v>
      </c>
      <c r="AF612" s="974">
        <f t="shared" si="209"/>
        <v>1</v>
      </c>
      <c r="AG612" s="973">
        <f t="shared" si="209"/>
        <v>0</v>
      </c>
      <c r="AH612" s="974">
        <f t="shared" si="209"/>
        <v>-1</v>
      </c>
      <c r="AI612" s="973">
        <f t="shared" si="209"/>
        <v>1</v>
      </c>
      <c r="AJ612" s="974">
        <f t="shared" si="209"/>
        <v>1</v>
      </c>
      <c r="AK612" s="973">
        <f t="shared" si="209"/>
        <v>0.5</v>
      </c>
      <c r="AL612" s="974">
        <f t="shared" si="209"/>
        <v>-1</v>
      </c>
      <c r="AM612" s="973">
        <f t="shared" si="209"/>
        <v>0.66666666666666674</v>
      </c>
      <c r="AN612" s="974">
        <f t="shared" si="209"/>
        <v>1</v>
      </c>
      <c r="AO612" s="973">
        <f t="shared" si="209"/>
        <v>-0.5</v>
      </c>
      <c r="AP612" s="974">
        <f t="shared" si="209"/>
        <v>-1</v>
      </c>
      <c r="AQ612" s="973">
        <f t="shared" si="209"/>
        <v>0.75</v>
      </c>
      <c r="AR612" s="974">
        <f t="shared" si="209"/>
        <v>-0.20833333333333337</v>
      </c>
      <c r="AS612" s="973">
        <f t="shared" si="209"/>
        <v>0.6</v>
      </c>
      <c r="AT612" s="974">
        <f t="shared" si="209"/>
        <v>0.99405611031859253</v>
      </c>
      <c r="AU612" s="973">
        <f t="shared" si="209"/>
        <v>0.69230769230769229</v>
      </c>
      <c r="AV612" s="974">
        <f t="shared" si="209"/>
        <v>0</v>
      </c>
    </row>
    <row r="613" spans="1:48" s="675" customFormat="1" ht="20.25" hidden="1" thickTop="1" thickBot="1">
      <c r="A613" s="883"/>
      <c r="B613" s="884" t="s">
        <v>1017</v>
      </c>
      <c r="C613" s="971">
        <f t="shared" si="208"/>
        <v>0.33333333333333337</v>
      </c>
      <c r="D613" s="972">
        <f t="shared" si="208"/>
        <v>-1</v>
      </c>
      <c r="E613" s="1197"/>
      <c r="F613" s="1197"/>
      <c r="G613" s="978">
        <f>IF(C154&gt;C307,(100%-C307/C154*100%),IF(C154&lt;C307,(C154/C307*100%-100%),0))</f>
        <v>0.33333333333333337</v>
      </c>
      <c r="H613" s="978">
        <f>IF(D154&gt;D307,(100%-D307/D154*100%),IF(D154&lt;D307,(D154/D307*100%-100%),0))</f>
        <v>-1</v>
      </c>
      <c r="I613" s="978">
        <f>IF(I154&gt;I307,(100%-I307/I154*100%),IF(I154&lt;I307,(I154/I307*100%-100%),0))</f>
        <v>1</v>
      </c>
      <c r="J613" s="978">
        <f t="shared" ref="J613:AU613" si="210">IF(J154&gt;J307,(100%-J307/J154*100%),IF(J154&lt;J307,(J154/J307*100%-100%),0))</f>
        <v>0</v>
      </c>
      <c r="K613" s="978">
        <f t="shared" si="210"/>
        <v>0</v>
      </c>
      <c r="L613" s="978">
        <f t="shared" si="210"/>
        <v>0</v>
      </c>
      <c r="M613" s="978">
        <f t="shared" si="210"/>
        <v>0.66666666666666674</v>
      </c>
      <c r="N613" s="978">
        <f t="shared" si="210"/>
        <v>0</v>
      </c>
      <c r="O613" s="978">
        <f t="shared" si="210"/>
        <v>0</v>
      </c>
      <c r="P613" s="978">
        <f t="shared" si="210"/>
        <v>0</v>
      </c>
      <c r="Q613" s="978">
        <f t="shared" si="210"/>
        <v>0</v>
      </c>
      <c r="R613" s="978">
        <f t="shared" si="210"/>
        <v>0</v>
      </c>
      <c r="S613" s="978">
        <f t="shared" si="210"/>
        <v>-1</v>
      </c>
      <c r="T613" s="978">
        <f t="shared" si="210"/>
        <v>0</v>
      </c>
      <c r="U613" s="978">
        <f t="shared" si="210"/>
        <v>0</v>
      </c>
      <c r="V613" s="978">
        <f t="shared" si="210"/>
        <v>0</v>
      </c>
      <c r="W613" s="978">
        <f t="shared" si="210"/>
        <v>0</v>
      </c>
      <c r="X613" s="978">
        <f t="shared" si="210"/>
        <v>0</v>
      </c>
      <c r="Y613" s="978">
        <f t="shared" si="210"/>
        <v>0</v>
      </c>
      <c r="Z613" s="978">
        <f t="shared" si="210"/>
        <v>0</v>
      </c>
      <c r="AA613" s="978">
        <f t="shared" si="210"/>
        <v>0</v>
      </c>
      <c r="AB613" s="978">
        <f t="shared" si="210"/>
        <v>-1</v>
      </c>
      <c r="AC613" s="978">
        <f t="shared" si="210"/>
        <v>0</v>
      </c>
      <c r="AD613" s="978">
        <f t="shared" si="210"/>
        <v>0</v>
      </c>
      <c r="AE613" s="978">
        <f t="shared" si="210"/>
        <v>0</v>
      </c>
      <c r="AF613" s="978">
        <f t="shared" si="210"/>
        <v>0</v>
      </c>
      <c r="AG613" s="978">
        <f t="shared" si="210"/>
        <v>-1</v>
      </c>
      <c r="AH613" s="978">
        <f t="shared" si="210"/>
        <v>0</v>
      </c>
      <c r="AI613" s="978">
        <f t="shared" si="210"/>
        <v>1</v>
      </c>
      <c r="AJ613" s="978">
        <f t="shared" si="210"/>
        <v>0</v>
      </c>
      <c r="AK613" s="978">
        <f t="shared" si="210"/>
        <v>-1</v>
      </c>
      <c r="AL613" s="978">
        <f t="shared" si="210"/>
        <v>-1</v>
      </c>
      <c r="AM613" s="978">
        <f t="shared" si="210"/>
        <v>0</v>
      </c>
      <c r="AN613" s="978">
        <f t="shared" si="210"/>
        <v>0</v>
      </c>
      <c r="AO613" s="978">
        <f t="shared" si="210"/>
        <v>0</v>
      </c>
      <c r="AP613" s="978">
        <f t="shared" si="210"/>
        <v>0</v>
      </c>
      <c r="AQ613" s="978">
        <f t="shared" si="210"/>
        <v>0</v>
      </c>
      <c r="AR613" s="978">
        <f t="shared" si="210"/>
        <v>0</v>
      </c>
      <c r="AS613" s="978">
        <f t="shared" si="210"/>
        <v>0</v>
      </c>
      <c r="AT613" s="978">
        <f t="shared" si="210"/>
        <v>0</v>
      </c>
      <c r="AU613" s="978">
        <f t="shared" si="210"/>
        <v>0.5</v>
      </c>
      <c r="AV613" s="978">
        <f>IF(AT154&gt;AT307,(100%-AT307/AT154*100%),IF(AT154&lt;AT307,(AT154/AT307*100%-100%),0))</f>
        <v>0</v>
      </c>
    </row>
  </sheetData>
  <sheetProtection password="CE2A" sheet="1" objects="1" scenarios="1" formatCells="0" formatColumns="0" formatRows="0" insertColumns="0" insertRows="0" insertHyperlinks="0" deleteColumns="0" deleteRows="0" sort="0" autoFilter="0" pivotTables="0"/>
  <mergeCells count="109">
    <mergeCell ref="I3:J3"/>
    <mergeCell ref="K3:L3"/>
    <mergeCell ref="M4:N4"/>
    <mergeCell ref="A2:D2"/>
    <mergeCell ref="A3:D3"/>
    <mergeCell ref="AM3:AN3"/>
    <mergeCell ref="A4:B5"/>
    <mergeCell ref="C4:C5"/>
    <mergeCell ref="D4:D5"/>
    <mergeCell ref="I4:J4"/>
    <mergeCell ref="K4:L4"/>
    <mergeCell ref="W4:X4"/>
    <mergeCell ref="O4:P4"/>
    <mergeCell ref="Q4:R4"/>
    <mergeCell ref="S4:T4"/>
    <mergeCell ref="U4:V4"/>
    <mergeCell ref="E4:F4"/>
    <mergeCell ref="G3:H3"/>
    <mergeCell ref="G4:G5"/>
    <mergeCell ref="H4:H5"/>
    <mergeCell ref="AU4:AV4"/>
    <mergeCell ref="Y4:Z4"/>
    <mergeCell ref="AA4:AB4"/>
    <mergeCell ref="AC4:AD4"/>
    <mergeCell ref="AE4:AF4"/>
    <mergeCell ref="AG4:AH4"/>
    <mergeCell ref="AI4:AJ4"/>
    <mergeCell ref="AK4:AL4"/>
    <mergeCell ref="AM4:AN4"/>
    <mergeCell ref="AO4:AP4"/>
    <mergeCell ref="AQ4:AR4"/>
    <mergeCell ref="AS4:AT4"/>
    <mergeCell ref="A156:D156"/>
    <mergeCell ref="G156:H156"/>
    <mergeCell ref="G157:G158"/>
    <mergeCell ref="H157:H158"/>
    <mergeCell ref="AK157:AL157"/>
    <mergeCell ref="AM157:AN157"/>
    <mergeCell ref="AO157:AP157"/>
    <mergeCell ref="AQ157:AR157"/>
    <mergeCell ref="AS157:AT157"/>
    <mergeCell ref="AA157:AB157"/>
    <mergeCell ref="AC157:AD157"/>
    <mergeCell ref="AE157:AF157"/>
    <mergeCell ref="AG157:AH157"/>
    <mergeCell ref="AI157:AJ157"/>
    <mergeCell ref="Q157:R157"/>
    <mergeCell ref="S157:T157"/>
    <mergeCell ref="U157:V157"/>
    <mergeCell ref="W157:X157"/>
    <mergeCell ref="Y157:Z157"/>
    <mergeCell ref="I157:J157"/>
    <mergeCell ref="K157:L157"/>
    <mergeCell ref="M157:N157"/>
    <mergeCell ref="O157:P157"/>
    <mergeCell ref="A309:D309"/>
    <mergeCell ref="A310:B311"/>
    <mergeCell ref="C310:C311"/>
    <mergeCell ref="D310:D311"/>
    <mergeCell ref="G310:H310"/>
    <mergeCell ref="AU157:AV157"/>
    <mergeCell ref="A157:B158"/>
    <mergeCell ref="C157:C158"/>
    <mergeCell ref="D157:D158"/>
    <mergeCell ref="AU310:AV310"/>
    <mergeCell ref="AC310:AD310"/>
    <mergeCell ref="AE310:AF310"/>
    <mergeCell ref="AG310:AH310"/>
    <mergeCell ref="AI310:AJ310"/>
    <mergeCell ref="AK310:AL310"/>
    <mergeCell ref="S310:T310"/>
    <mergeCell ref="U310:V310"/>
    <mergeCell ref="W310:X310"/>
    <mergeCell ref="Y310:Z310"/>
    <mergeCell ref="AA310:AB310"/>
    <mergeCell ref="A462:D462"/>
    <mergeCell ref="A463:B464"/>
    <mergeCell ref="C463:C464"/>
    <mergeCell ref="D463:D464"/>
    <mergeCell ref="G463:H463"/>
    <mergeCell ref="AM310:AN310"/>
    <mergeCell ref="AO310:AP310"/>
    <mergeCell ref="AQ310:AR310"/>
    <mergeCell ref="AS310:AT310"/>
    <mergeCell ref="I310:J310"/>
    <mergeCell ref="K310:L310"/>
    <mergeCell ref="M310:N310"/>
    <mergeCell ref="O310:P310"/>
    <mergeCell ref="Q310:R310"/>
    <mergeCell ref="S463:T463"/>
    <mergeCell ref="U463:V463"/>
    <mergeCell ref="W463:X463"/>
    <mergeCell ref="Y463:Z463"/>
    <mergeCell ref="AA463:AB463"/>
    <mergeCell ref="I463:J463"/>
    <mergeCell ref="K463:L463"/>
    <mergeCell ref="M463:N463"/>
    <mergeCell ref="O463:P463"/>
    <mergeCell ref="Q463:R463"/>
    <mergeCell ref="AM463:AN463"/>
    <mergeCell ref="AO463:AP463"/>
    <mergeCell ref="AQ463:AR463"/>
    <mergeCell ref="AS463:AT463"/>
    <mergeCell ref="AU463:AV463"/>
    <mergeCell ref="AC463:AD463"/>
    <mergeCell ref="AE463:AF463"/>
    <mergeCell ref="AG463:AH463"/>
    <mergeCell ref="AI463:AJ463"/>
    <mergeCell ref="AK463:AL463"/>
  </mergeCells>
  <conditionalFormatting sqref="I313:AV459 C313:D460 C466:D613">
    <cfRule type="cellIs" dxfId="93" priority="16" operator="equal">
      <formula>0</formula>
    </cfRule>
    <cfRule type="cellIs" dxfId="92" priority="17" operator="lessThan">
      <formula>0</formula>
    </cfRule>
    <cfRule type="cellIs" dxfId="91" priority="18" operator="greaterThan">
      <formula>0</formula>
    </cfRule>
  </conditionalFormatting>
  <conditionalFormatting sqref="I460:AV460">
    <cfRule type="cellIs" dxfId="90" priority="10" operator="equal">
      <formula>0</formula>
    </cfRule>
    <cfRule type="cellIs" dxfId="89" priority="11" operator="lessThan">
      <formula>0</formula>
    </cfRule>
    <cfRule type="cellIs" dxfId="88" priority="12" operator="greaterThan">
      <formula>0</formula>
    </cfRule>
  </conditionalFormatting>
  <conditionalFormatting sqref="I466:AV612">
    <cfRule type="cellIs" dxfId="87" priority="7" operator="equal">
      <formula>0</formula>
    </cfRule>
    <cfRule type="cellIs" dxfId="86" priority="8" operator="lessThan">
      <formula>0</formula>
    </cfRule>
    <cfRule type="cellIs" dxfId="85" priority="9" operator="greaterThan">
      <formula>0</formula>
    </cfRule>
  </conditionalFormatting>
  <conditionalFormatting sqref="I613:AV613">
    <cfRule type="cellIs" dxfId="84" priority="1" operator="equal">
      <formula>0</formula>
    </cfRule>
    <cfRule type="cellIs" dxfId="83" priority="2" operator="lessThan">
      <formula>0</formula>
    </cfRule>
    <cfRule type="cellIs" dxfId="82" priority="3" operator="greaterThan">
      <formula>0</formula>
    </cfRule>
  </conditionalFormatting>
  <dataValidations disablePrompts="1" count="1">
    <dataValidation type="list" allowBlank="1" showInputMessage="1" showErrorMessage="1" sqref="I4:Z4 AC4:AV4 I157:Z157 AC157:AV157 I310:Z310 AC310:AV310 I463:Z463 AC463:AV463">
      <formula1>районы</formula1>
    </dataValidation>
  </dataValidations>
  <pageMargins left="0.70866141732283472" right="0.70866141732283472" top="0.74803149606299213" bottom="0.74803149606299213" header="0.31496062992125984" footer="0.31496062992125984"/>
  <pageSetup paperSize="9" scale="43" orientation="portrait" r:id="rId1"/>
  <rowBreaks count="1" manualBreakCount="1">
    <brk id="75" max="16383" man="1"/>
  </rowBreaks>
  <colBreaks count="2" manualBreakCount="2">
    <brk id="8" max="1048575" man="1"/>
    <brk id="26" max="1048575" man="1"/>
  </colBreaks>
  <ignoredErrors>
    <ignoredError sqref="J151 L151 N151 P151 R151 T151 V151 X151 AD151 AF151 AH151 AJ151 AL151 AN151 AP151 AR151 AT151" formula="1"/>
  </ignoredErrors>
</worksheet>
</file>

<file path=xl/worksheets/sheet6.xml><?xml version="1.0" encoding="utf-8"?>
<worksheet xmlns="http://schemas.openxmlformats.org/spreadsheetml/2006/main" xmlns:r="http://schemas.openxmlformats.org/officeDocument/2006/relationships">
  <sheetPr codeName="Лист25">
    <tabColor rgb="FF00B0F0"/>
  </sheetPr>
  <dimension ref="A1:BA874"/>
  <sheetViews>
    <sheetView view="pageBreakPreview" zoomScale="70" zoomScaleNormal="70" zoomScaleSheetLayoutView="70" workbookViewId="0">
      <pane xSplit="5" ySplit="12" topLeftCell="F13" activePane="bottomRight" state="frozen"/>
      <selection activeCell="H15" sqref="H15"/>
      <selection pane="topRight" activeCell="H15" sqref="H15"/>
      <selection pane="bottomLeft" activeCell="H15" sqref="H15"/>
      <selection pane="bottomRight" activeCell="K1" sqref="F1:K1048576"/>
    </sheetView>
  </sheetViews>
  <sheetFormatPr defaultRowHeight="12.75"/>
  <cols>
    <col min="1" max="1" width="8" style="350" customWidth="1"/>
    <col min="2" max="2" width="71" style="310" customWidth="1"/>
    <col min="3" max="3" width="11.7109375" style="310" customWidth="1"/>
    <col min="4" max="4" width="12.7109375" style="342" customWidth="1"/>
    <col min="5" max="5" width="13.7109375" style="343" customWidth="1"/>
    <col min="6" max="6" width="12.28515625" style="343" hidden="1" customWidth="1"/>
    <col min="7" max="7" width="11.85546875" style="343" hidden="1" customWidth="1"/>
    <col min="8" max="8" width="11.28515625" style="343" hidden="1" customWidth="1"/>
    <col min="9" max="9" width="11.7109375" style="343" hidden="1" customWidth="1"/>
    <col min="10" max="11" width="11" style="343" hidden="1" customWidth="1"/>
    <col min="12" max="49" width="6.7109375" style="305" customWidth="1"/>
    <col min="50" max="260" width="9.140625" style="191"/>
    <col min="261" max="261" width="10" style="191" customWidth="1"/>
    <col min="262" max="262" width="62.85546875" style="191" customWidth="1"/>
    <col min="263" max="264" width="16.85546875" style="191" customWidth="1"/>
    <col min="265" max="265" width="15.42578125" style="191" customWidth="1"/>
    <col min="266" max="266" width="16.42578125" style="191" customWidth="1"/>
    <col min="267" max="268" width="15.7109375" style="191" customWidth="1"/>
    <col min="269" max="270" width="14" style="191" customWidth="1"/>
    <col min="271" max="272" width="12.140625" style="191" customWidth="1"/>
    <col min="273" max="274" width="13.28515625" style="191" customWidth="1"/>
    <col min="275" max="276" width="14.5703125" style="191" customWidth="1"/>
    <col min="277" max="278" width="15" style="191" customWidth="1"/>
    <col min="279" max="280" width="12.85546875" style="191" customWidth="1"/>
    <col min="281" max="282" width="14.5703125" style="191" customWidth="1"/>
    <col min="283" max="284" width="14" style="191" customWidth="1"/>
    <col min="285" max="286" width="12.7109375" style="191" customWidth="1"/>
    <col min="287" max="288" width="15.85546875" style="191" customWidth="1"/>
    <col min="289" max="290" width="15.7109375" style="191" customWidth="1"/>
    <col min="291" max="292" width="11.7109375" style="191" customWidth="1"/>
    <col min="293" max="294" width="12.7109375" style="191" customWidth="1"/>
    <col min="295" max="296" width="16.28515625" style="191" customWidth="1"/>
    <col min="297" max="298" width="16.85546875" style="191" customWidth="1"/>
    <col min="299" max="300" width="15.140625" style="191" customWidth="1"/>
    <col min="301" max="303" width="17.140625" style="191" customWidth="1"/>
    <col min="304" max="304" width="14.140625" style="191" customWidth="1"/>
    <col min="305" max="516" width="9.140625" style="191"/>
    <col min="517" max="517" width="10" style="191" customWidth="1"/>
    <col min="518" max="518" width="62.85546875" style="191" customWidth="1"/>
    <col min="519" max="520" width="16.85546875" style="191" customWidth="1"/>
    <col min="521" max="521" width="15.42578125" style="191" customWidth="1"/>
    <col min="522" max="522" width="16.42578125" style="191" customWidth="1"/>
    <col min="523" max="524" width="15.7109375" style="191" customWidth="1"/>
    <col min="525" max="526" width="14" style="191" customWidth="1"/>
    <col min="527" max="528" width="12.140625" style="191" customWidth="1"/>
    <col min="529" max="530" width="13.28515625" style="191" customWidth="1"/>
    <col min="531" max="532" width="14.5703125" style="191" customWidth="1"/>
    <col min="533" max="534" width="15" style="191" customWidth="1"/>
    <col min="535" max="536" width="12.85546875" style="191" customWidth="1"/>
    <col min="537" max="538" width="14.5703125" style="191" customWidth="1"/>
    <col min="539" max="540" width="14" style="191" customWidth="1"/>
    <col min="541" max="542" width="12.7109375" style="191" customWidth="1"/>
    <col min="543" max="544" width="15.85546875" style="191" customWidth="1"/>
    <col min="545" max="546" width="15.7109375" style="191" customWidth="1"/>
    <col min="547" max="548" width="11.7109375" style="191" customWidth="1"/>
    <col min="549" max="550" width="12.7109375" style="191" customWidth="1"/>
    <col min="551" max="552" width="16.28515625" style="191" customWidth="1"/>
    <col min="553" max="554" width="16.85546875" style="191" customWidth="1"/>
    <col min="555" max="556" width="15.140625" style="191" customWidth="1"/>
    <col min="557" max="559" width="17.140625" style="191" customWidth="1"/>
    <col min="560" max="560" width="14.140625" style="191" customWidth="1"/>
    <col min="561" max="772" width="9.140625" style="191"/>
    <col min="773" max="773" width="10" style="191" customWidth="1"/>
    <col min="774" max="774" width="62.85546875" style="191" customWidth="1"/>
    <col min="775" max="776" width="16.85546875" style="191" customWidth="1"/>
    <col min="777" max="777" width="15.42578125" style="191" customWidth="1"/>
    <col min="778" max="778" width="16.42578125" style="191" customWidth="1"/>
    <col min="779" max="780" width="15.7109375" style="191" customWidth="1"/>
    <col min="781" max="782" width="14" style="191" customWidth="1"/>
    <col min="783" max="784" width="12.140625" style="191" customWidth="1"/>
    <col min="785" max="786" width="13.28515625" style="191" customWidth="1"/>
    <col min="787" max="788" width="14.5703125" style="191" customWidth="1"/>
    <col min="789" max="790" width="15" style="191" customWidth="1"/>
    <col min="791" max="792" width="12.85546875" style="191" customWidth="1"/>
    <col min="793" max="794" width="14.5703125" style="191" customWidth="1"/>
    <col min="795" max="796" width="14" style="191" customWidth="1"/>
    <col min="797" max="798" width="12.7109375" style="191" customWidth="1"/>
    <col min="799" max="800" width="15.85546875" style="191" customWidth="1"/>
    <col min="801" max="802" width="15.7109375" style="191" customWidth="1"/>
    <col min="803" max="804" width="11.7109375" style="191" customWidth="1"/>
    <col min="805" max="806" width="12.7109375" style="191" customWidth="1"/>
    <col min="807" max="808" width="16.28515625" style="191" customWidth="1"/>
    <col min="809" max="810" width="16.85546875" style="191" customWidth="1"/>
    <col min="811" max="812" width="15.140625" style="191" customWidth="1"/>
    <col min="813" max="815" width="17.140625" style="191" customWidth="1"/>
    <col min="816" max="816" width="14.140625" style="191" customWidth="1"/>
    <col min="817" max="1028" width="9.140625" style="191"/>
    <col min="1029" max="1029" width="10" style="191" customWidth="1"/>
    <col min="1030" max="1030" width="62.85546875" style="191" customWidth="1"/>
    <col min="1031" max="1032" width="16.85546875" style="191" customWidth="1"/>
    <col min="1033" max="1033" width="15.42578125" style="191" customWidth="1"/>
    <col min="1034" max="1034" width="16.42578125" style="191" customWidth="1"/>
    <col min="1035" max="1036" width="15.7109375" style="191" customWidth="1"/>
    <col min="1037" max="1038" width="14" style="191" customWidth="1"/>
    <col min="1039" max="1040" width="12.140625" style="191" customWidth="1"/>
    <col min="1041" max="1042" width="13.28515625" style="191" customWidth="1"/>
    <col min="1043" max="1044" width="14.5703125" style="191" customWidth="1"/>
    <col min="1045" max="1046" width="15" style="191" customWidth="1"/>
    <col min="1047" max="1048" width="12.85546875" style="191" customWidth="1"/>
    <col min="1049" max="1050" width="14.5703125" style="191" customWidth="1"/>
    <col min="1051" max="1052" width="14" style="191" customWidth="1"/>
    <col min="1053" max="1054" width="12.7109375" style="191" customWidth="1"/>
    <col min="1055" max="1056" width="15.85546875" style="191" customWidth="1"/>
    <col min="1057" max="1058" width="15.7109375" style="191" customWidth="1"/>
    <col min="1059" max="1060" width="11.7109375" style="191" customWidth="1"/>
    <col min="1061" max="1062" width="12.7109375" style="191" customWidth="1"/>
    <col min="1063" max="1064" width="16.28515625" style="191" customWidth="1"/>
    <col min="1065" max="1066" width="16.85546875" style="191" customWidth="1"/>
    <col min="1067" max="1068" width="15.140625" style="191" customWidth="1"/>
    <col min="1069" max="1071" width="17.140625" style="191" customWidth="1"/>
    <col min="1072" max="1072" width="14.140625" style="191" customWidth="1"/>
    <col min="1073" max="1284" width="9.140625" style="191"/>
    <col min="1285" max="1285" width="10" style="191" customWidth="1"/>
    <col min="1286" max="1286" width="62.85546875" style="191" customWidth="1"/>
    <col min="1287" max="1288" width="16.85546875" style="191" customWidth="1"/>
    <col min="1289" max="1289" width="15.42578125" style="191" customWidth="1"/>
    <col min="1290" max="1290" width="16.42578125" style="191" customWidth="1"/>
    <col min="1291" max="1292" width="15.7109375" style="191" customWidth="1"/>
    <col min="1293" max="1294" width="14" style="191" customWidth="1"/>
    <col min="1295" max="1296" width="12.140625" style="191" customWidth="1"/>
    <col min="1297" max="1298" width="13.28515625" style="191" customWidth="1"/>
    <col min="1299" max="1300" width="14.5703125" style="191" customWidth="1"/>
    <col min="1301" max="1302" width="15" style="191" customWidth="1"/>
    <col min="1303" max="1304" width="12.85546875" style="191" customWidth="1"/>
    <col min="1305" max="1306" width="14.5703125" style="191" customWidth="1"/>
    <col min="1307" max="1308" width="14" style="191" customWidth="1"/>
    <col min="1309" max="1310" width="12.7109375" style="191" customWidth="1"/>
    <col min="1311" max="1312" width="15.85546875" style="191" customWidth="1"/>
    <col min="1313" max="1314" width="15.7109375" style="191" customWidth="1"/>
    <col min="1315" max="1316" width="11.7109375" style="191" customWidth="1"/>
    <col min="1317" max="1318" width="12.7109375" style="191" customWidth="1"/>
    <col min="1319" max="1320" width="16.28515625" style="191" customWidth="1"/>
    <col min="1321" max="1322" width="16.85546875" style="191" customWidth="1"/>
    <col min="1323" max="1324" width="15.140625" style="191" customWidth="1"/>
    <col min="1325" max="1327" width="17.140625" style="191" customWidth="1"/>
    <col min="1328" max="1328" width="14.140625" style="191" customWidth="1"/>
    <col min="1329" max="1540" width="9.140625" style="191"/>
    <col min="1541" max="1541" width="10" style="191" customWidth="1"/>
    <col min="1542" max="1542" width="62.85546875" style="191" customWidth="1"/>
    <col min="1543" max="1544" width="16.85546875" style="191" customWidth="1"/>
    <col min="1545" max="1545" width="15.42578125" style="191" customWidth="1"/>
    <col min="1546" max="1546" width="16.42578125" style="191" customWidth="1"/>
    <col min="1547" max="1548" width="15.7109375" style="191" customWidth="1"/>
    <col min="1549" max="1550" width="14" style="191" customWidth="1"/>
    <col min="1551" max="1552" width="12.140625" style="191" customWidth="1"/>
    <col min="1553" max="1554" width="13.28515625" style="191" customWidth="1"/>
    <col min="1555" max="1556" width="14.5703125" style="191" customWidth="1"/>
    <col min="1557" max="1558" width="15" style="191" customWidth="1"/>
    <col min="1559" max="1560" width="12.85546875" style="191" customWidth="1"/>
    <col min="1561" max="1562" width="14.5703125" style="191" customWidth="1"/>
    <col min="1563" max="1564" width="14" style="191" customWidth="1"/>
    <col min="1565" max="1566" width="12.7109375" style="191" customWidth="1"/>
    <col min="1567" max="1568" width="15.85546875" style="191" customWidth="1"/>
    <col min="1569" max="1570" width="15.7109375" style="191" customWidth="1"/>
    <col min="1571" max="1572" width="11.7109375" style="191" customWidth="1"/>
    <col min="1573" max="1574" width="12.7109375" style="191" customWidth="1"/>
    <col min="1575" max="1576" width="16.28515625" style="191" customWidth="1"/>
    <col min="1577" max="1578" width="16.85546875" style="191" customWidth="1"/>
    <col min="1579" max="1580" width="15.140625" style="191" customWidth="1"/>
    <col min="1581" max="1583" width="17.140625" style="191" customWidth="1"/>
    <col min="1584" max="1584" width="14.140625" style="191" customWidth="1"/>
    <col min="1585" max="1796" width="9.140625" style="191"/>
    <col min="1797" max="1797" width="10" style="191" customWidth="1"/>
    <col min="1798" max="1798" width="62.85546875" style="191" customWidth="1"/>
    <col min="1799" max="1800" width="16.85546875" style="191" customWidth="1"/>
    <col min="1801" max="1801" width="15.42578125" style="191" customWidth="1"/>
    <col min="1802" max="1802" width="16.42578125" style="191" customWidth="1"/>
    <col min="1803" max="1804" width="15.7109375" style="191" customWidth="1"/>
    <col min="1805" max="1806" width="14" style="191" customWidth="1"/>
    <col min="1807" max="1808" width="12.140625" style="191" customWidth="1"/>
    <col min="1809" max="1810" width="13.28515625" style="191" customWidth="1"/>
    <col min="1811" max="1812" width="14.5703125" style="191" customWidth="1"/>
    <col min="1813" max="1814" width="15" style="191" customWidth="1"/>
    <col min="1815" max="1816" width="12.85546875" style="191" customWidth="1"/>
    <col min="1817" max="1818" width="14.5703125" style="191" customWidth="1"/>
    <col min="1819" max="1820" width="14" style="191" customWidth="1"/>
    <col min="1821" max="1822" width="12.7109375" style="191" customWidth="1"/>
    <col min="1823" max="1824" width="15.85546875" style="191" customWidth="1"/>
    <col min="1825" max="1826" width="15.7109375" style="191" customWidth="1"/>
    <col min="1827" max="1828" width="11.7109375" style="191" customWidth="1"/>
    <col min="1829" max="1830" width="12.7109375" style="191" customWidth="1"/>
    <col min="1831" max="1832" width="16.28515625" style="191" customWidth="1"/>
    <col min="1833" max="1834" width="16.85546875" style="191" customWidth="1"/>
    <col min="1835" max="1836" width="15.140625" style="191" customWidth="1"/>
    <col min="1837" max="1839" width="17.140625" style="191" customWidth="1"/>
    <col min="1840" max="1840" width="14.140625" style="191" customWidth="1"/>
    <col min="1841" max="2052" width="9.140625" style="191"/>
    <col min="2053" max="2053" width="10" style="191" customWidth="1"/>
    <col min="2054" max="2054" width="62.85546875" style="191" customWidth="1"/>
    <col min="2055" max="2056" width="16.85546875" style="191" customWidth="1"/>
    <col min="2057" max="2057" width="15.42578125" style="191" customWidth="1"/>
    <col min="2058" max="2058" width="16.42578125" style="191" customWidth="1"/>
    <col min="2059" max="2060" width="15.7109375" style="191" customWidth="1"/>
    <col min="2061" max="2062" width="14" style="191" customWidth="1"/>
    <col min="2063" max="2064" width="12.140625" style="191" customWidth="1"/>
    <col min="2065" max="2066" width="13.28515625" style="191" customWidth="1"/>
    <col min="2067" max="2068" width="14.5703125" style="191" customWidth="1"/>
    <col min="2069" max="2070" width="15" style="191" customWidth="1"/>
    <col min="2071" max="2072" width="12.85546875" style="191" customWidth="1"/>
    <col min="2073" max="2074" width="14.5703125" style="191" customWidth="1"/>
    <col min="2075" max="2076" width="14" style="191" customWidth="1"/>
    <col min="2077" max="2078" width="12.7109375" style="191" customWidth="1"/>
    <col min="2079" max="2080" width="15.85546875" style="191" customWidth="1"/>
    <col min="2081" max="2082" width="15.7109375" style="191" customWidth="1"/>
    <col min="2083" max="2084" width="11.7109375" style="191" customWidth="1"/>
    <col min="2085" max="2086" width="12.7109375" style="191" customWidth="1"/>
    <col min="2087" max="2088" width="16.28515625" style="191" customWidth="1"/>
    <col min="2089" max="2090" width="16.85546875" style="191" customWidth="1"/>
    <col min="2091" max="2092" width="15.140625" style="191" customWidth="1"/>
    <col min="2093" max="2095" width="17.140625" style="191" customWidth="1"/>
    <col min="2096" max="2096" width="14.140625" style="191" customWidth="1"/>
    <col min="2097" max="2308" width="9.140625" style="191"/>
    <col min="2309" max="2309" width="10" style="191" customWidth="1"/>
    <col min="2310" max="2310" width="62.85546875" style="191" customWidth="1"/>
    <col min="2311" max="2312" width="16.85546875" style="191" customWidth="1"/>
    <col min="2313" max="2313" width="15.42578125" style="191" customWidth="1"/>
    <col min="2314" max="2314" width="16.42578125" style="191" customWidth="1"/>
    <col min="2315" max="2316" width="15.7109375" style="191" customWidth="1"/>
    <col min="2317" max="2318" width="14" style="191" customWidth="1"/>
    <col min="2319" max="2320" width="12.140625" style="191" customWidth="1"/>
    <col min="2321" max="2322" width="13.28515625" style="191" customWidth="1"/>
    <col min="2323" max="2324" width="14.5703125" style="191" customWidth="1"/>
    <col min="2325" max="2326" width="15" style="191" customWidth="1"/>
    <col min="2327" max="2328" width="12.85546875" style="191" customWidth="1"/>
    <col min="2329" max="2330" width="14.5703125" style="191" customWidth="1"/>
    <col min="2331" max="2332" width="14" style="191" customWidth="1"/>
    <col min="2333" max="2334" width="12.7109375" style="191" customWidth="1"/>
    <col min="2335" max="2336" width="15.85546875" style="191" customWidth="1"/>
    <col min="2337" max="2338" width="15.7109375" style="191" customWidth="1"/>
    <col min="2339" max="2340" width="11.7109375" style="191" customWidth="1"/>
    <col min="2341" max="2342" width="12.7109375" style="191" customWidth="1"/>
    <col min="2343" max="2344" width="16.28515625" style="191" customWidth="1"/>
    <col min="2345" max="2346" width="16.85546875" style="191" customWidth="1"/>
    <col min="2347" max="2348" width="15.140625" style="191" customWidth="1"/>
    <col min="2349" max="2351" width="17.140625" style="191" customWidth="1"/>
    <col min="2352" max="2352" width="14.140625" style="191" customWidth="1"/>
    <col min="2353" max="2564" width="9.140625" style="191"/>
    <col min="2565" max="2565" width="10" style="191" customWidth="1"/>
    <col min="2566" max="2566" width="62.85546875" style="191" customWidth="1"/>
    <col min="2567" max="2568" width="16.85546875" style="191" customWidth="1"/>
    <col min="2569" max="2569" width="15.42578125" style="191" customWidth="1"/>
    <col min="2570" max="2570" width="16.42578125" style="191" customWidth="1"/>
    <col min="2571" max="2572" width="15.7109375" style="191" customWidth="1"/>
    <col min="2573" max="2574" width="14" style="191" customWidth="1"/>
    <col min="2575" max="2576" width="12.140625" style="191" customWidth="1"/>
    <col min="2577" max="2578" width="13.28515625" style="191" customWidth="1"/>
    <col min="2579" max="2580" width="14.5703125" style="191" customWidth="1"/>
    <col min="2581" max="2582" width="15" style="191" customWidth="1"/>
    <col min="2583" max="2584" width="12.85546875" style="191" customWidth="1"/>
    <col min="2585" max="2586" width="14.5703125" style="191" customWidth="1"/>
    <col min="2587" max="2588" width="14" style="191" customWidth="1"/>
    <col min="2589" max="2590" width="12.7109375" style="191" customWidth="1"/>
    <col min="2591" max="2592" width="15.85546875" style="191" customWidth="1"/>
    <col min="2593" max="2594" width="15.7109375" style="191" customWidth="1"/>
    <col min="2595" max="2596" width="11.7109375" style="191" customWidth="1"/>
    <col min="2597" max="2598" width="12.7109375" style="191" customWidth="1"/>
    <col min="2599" max="2600" width="16.28515625" style="191" customWidth="1"/>
    <col min="2601" max="2602" width="16.85546875" style="191" customWidth="1"/>
    <col min="2603" max="2604" width="15.140625" style="191" customWidth="1"/>
    <col min="2605" max="2607" width="17.140625" style="191" customWidth="1"/>
    <col min="2608" max="2608" width="14.140625" style="191" customWidth="1"/>
    <col min="2609" max="2820" width="9.140625" style="191"/>
    <col min="2821" max="2821" width="10" style="191" customWidth="1"/>
    <col min="2822" max="2822" width="62.85546875" style="191" customWidth="1"/>
    <col min="2823" max="2824" width="16.85546875" style="191" customWidth="1"/>
    <col min="2825" max="2825" width="15.42578125" style="191" customWidth="1"/>
    <col min="2826" max="2826" width="16.42578125" style="191" customWidth="1"/>
    <col min="2827" max="2828" width="15.7109375" style="191" customWidth="1"/>
    <col min="2829" max="2830" width="14" style="191" customWidth="1"/>
    <col min="2831" max="2832" width="12.140625" style="191" customWidth="1"/>
    <col min="2833" max="2834" width="13.28515625" style="191" customWidth="1"/>
    <col min="2835" max="2836" width="14.5703125" style="191" customWidth="1"/>
    <col min="2837" max="2838" width="15" style="191" customWidth="1"/>
    <col min="2839" max="2840" width="12.85546875" style="191" customWidth="1"/>
    <col min="2841" max="2842" width="14.5703125" style="191" customWidth="1"/>
    <col min="2843" max="2844" width="14" style="191" customWidth="1"/>
    <col min="2845" max="2846" width="12.7109375" style="191" customWidth="1"/>
    <col min="2847" max="2848" width="15.85546875" style="191" customWidth="1"/>
    <col min="2849" max="2850" width="15.7109375" style="191" customWidth="1"/>
    <col min="2851" max="2852" width="11.7109375" style="191" customWidth="1"/>
    <col min="2853" max="2854" width="12.7109375" style="191" customWidth="1"/>
    <col min="2855" max="2856" width="16.28515625" style="191" customWidth="1"/>
    <col min="2857" max="2858" width="16.85546875" style="191" customWidth="1"/>
    <col min="2859" max="2860" width="15.140625" style="191" customWidth="1"/>
    <col min="2861" max="2863" width="17.140625" style="191" customWidth="1"/>
    <col min="2864" max="2864" width="14.140625" style="191" customWidth="1"/>
    <col min="2865" max="3076" width="9.140625" style="191"/>
    <col min="3077" max="3077" width="10" style="191" customWidth="1"/>
    <col min="3078" max="3078" width="62.85546875" style="191" customWidth="1"/>
    <col min="3079" max="3080" width="16.85546875" style="191" customWidth="1"/>
    <col min="3081" max="3081" width="15.42578125" style="191" customWidth="1"/>
    <col min="3082" max="3082" width="16.42578125" style="191" customWidth="1"/>
    <col min="3083" max="3084" width="15.7109375" style="191" customWidth="1"/>
    <col min="3085" max="3086" width="14" style="191" customWidth="1"/>
    <col min="3087" max="3088" width="12.140625" style="191" customWidth="1"/>
    <col min="3089" max="3090" width="13.28515625" style="191" customWidth="1"/>
    <col min="3091" max="3092" width="14.5703125" style="191" customWidth="1"/>
    <col min="3093" max="3094" width="15" style="191" customWidth="1"/>
    <col min="3095" max="3096" width="12.85546875" style="191" customWidth="1"/>
    <col min="3097" max="3098" width="14.5703125" style="191" customWidth="1"/>
    <col min="3099" max="3100" width="14" style="191" customWidth="1"/>
    <col min="3101" max="3102" width="12.7109375" style="191" customWidth="1"/>
    <col min="3103" max="3104" width="15.85546875" style="191" customWidth="1"/>
    <col min="3105" max="3106" width="15.7109375" style="191" customWidth="1"/>
    <col min="3107" max="3108" width="11.7109375" style="191" customWidth="1"/>
    <col min="3109" max="3110" width="12.7109375" style="191" customWidth="1"/>
    <col min="3111" max="3112" width="16.28515625" style="191" customWidth="1"/>
    <col min="3113" max="3114" width="16.85546875" style="191" customWidth="1"/>
    <col min="3115" max="3116" width="15.140625" style="191" customWidth="1"/>
    <col min="3117" max="3119" width="17.140625" style="191" customWidth="1"/>
    <col min="3120" max="3120" width="14.140625" style="191" customWidth="1"/>
    <col min="3121" max="3332" width="9.140625" style="191"/>
    <col min="3333" max="3333" width="10" style="191" customWidth="1"/>
    <col min="3334" max="3334" width="62.85546875" style="191" customWidth="1"/>
    <col min="3335" max="3336" width="16.85546875" style="191" customWidth="1"/>
    <col min="3337" max="3337" width="15.42578125" style="191" customWidth="1"/>
    <col min="3338" max="3338" width="16.42578125" style="191" customWidth="1"/>
    <col min="3339" max="3340" width="15.7109375" style="191" customWidth="1"/>
    <col min="3341" max="3342" width="14" style="191" customWidth="1"/>
    <col min="3343" max="3344" width="12.140625" style="191" customWidth="1"/>
    <col min="3345" max="3346" width="13.28515625" style="191" customWidth="1"/>
    <col min="3347" max="3348" width="14.5703125" style="191" customWidth="1"/>
    <col min="3349" max="3350" width="15" style="191" customWidth="1"/>
    <col min="3351" max="3352" width="12.85546875" style="191" customWidth="1"/>
    <col min="3353" max="3354" width="14.5703125" style="191" customWidth="1"/>
    <col min="3355" max="3356" width="14" style="191" customWidth="1"/>
    <col min="3357" max="3358" width="12.7109375" style="191" customWidth="1"/>
    <col min="3359" max="3360" width="15.85546875" style="191" customWidth="1"/>
    <col min="3361" max="3362" width="15.7109375" style="191" customWidth="1"/>
    <col min="3363" max="3364" width="11.7109375" style="191" customWidth="1"/>
    <col min="3365" max="3366" width="12.7109375" style="191" customWidth="1"/>
    <col min="3367" max="3368" width="16.28515625" style="191" customWidth="1"/>
    <col min="3369" max="3370" width="16.85546875" style="191" customWidth="1"/>
    <col min="3371" max="3372" width="15.140625" style="191" customWidth="1"/>
    <col min="3373" max="3375" width="17.140625" style="191" customWidth="1"/>
    <col min="3376" max="3376" width="14.140625" style="191" customWidth="1"/>
    <col min="3377" max="3588" width="9.140625" style="191"/>
    <col min="3589" max="3589" width="10" style="191" customWidth="1"/>
    <col min="3590" max="3590" width="62.85546875" style="191" customWidth="1"/>
    <col min="3591" max="3592" width="16.85546875" style="191" customWidth="1"/>
    <col min="3593" max="3593" width="15.42578125" style="191" customWidth="1"/>
    <col min="3594" max="3594" width="16.42578125" style="191" customWidth="1"/>
    <col min="3595" max="3596" width="15.7109375" style="191" customWidth="1"/>
    <col min="3597" max="3598" width="14" style="191" customWidth="1"/>
    <col min="3599" max="3600" width="12.140625" style="191" customWidth="1"/>
    <col min="3601" max="3602" width="13.28515625" style="191" customWidth="1"/>
    <col min="3603" max="3604" width="14.5703125" style="191" customWidth="1"/>
    <col min="3605" max="3606" width="15" style="191" customWidth="1"/>
    <col min="3607" max="3608" width="12.85546875" style="191" customWidth="1"/>
    <col min="3609" max="3610" width="14.5703125" style="191" customWidth="1"/>
    <col min="3611" max="3612" width="14" style="191" customWidth="1"/>
    <col min="3613" max="3614" width="12.7109375" style="191" customWidth="1"/>
    <col min="3615" max="3616" width="15.85546875" style="191" customWidth="1"/>
    <col min="3617" max="3618" width="15.7109375" style="191" customWidth="1"/>
    <col min="3619" max="3620" width="11.7109375" style="191" customWidth="1"/>
    <col min="3621" max="3622" width="12.7109375" style="191" customWidth="1"/>
    <col min="3623" max="3624" width="16.28515625" style="191" customWidth="1"/>
    <col min="3625" max="3626" width="16.85546875" style="191" customWidth="1"/>
    <col min="3627" max="3628" width="15.140625" style="191" customWidth="1"/>
    <col min="3629" max="3631" width="17.140625" style="191" customWidth="1"/>
    <col min="3632" max="3632" width="14.140625" style="191" customWidth="1"/>
    <col min="3633" max="3844" width="9.140625" style="191"/>
    <col min="3845" max="3845" width="10" style="191" customWidth="1"/>
    <col min="3846" max="3846" width="62.85546875" style="191" customWidth="1"/>
    <col min="3847" max="3848" width="16.85546875" style="191" customWidth="1"/>
    <col min="3849" max="3849" width="15.42578125" style="191" customWidth="1"/>
    <col min="3850" max="3850" width="16.42578125" style="191" customWidth="1"/>
    <col min="3851" max="3852" width="15.7109375" style="191" customWidth="1"/>
    <col min="3853" max="3854" width="14" style="191" customWidth="1"/>
    <col min="3855" max="3856" width="12.140625" style="191" customWidth="1"/>
    <col min="3857" max="3858" width="13.28515625" style="191" customWidth="1"/>
    <col min="3859" max="3860" width="14.5703125" style="191" customWidth="1"/>
    <col min="3861" max="3862" width="15" style="191" customWidth="1"/>
    <col min="3863" max="3864" width="12.85546875" style="191" customWidth="1"/>
    <col min="3865" max="3866" width="14.5703125" style="191" customWidth="1"/>
    <col min="3867" max="3868" width="14" style="191" customWidth="1"/>
    <col min="3869" max="3870" width="12.7109375" style="191" customWidth="1"/>
    <col min="3871" max="3872" width="15.85546875" style="191" customWidth="1"/>
    <col min="3873" max="3874" width="15.7109375" style="191" customWidth="1"/>
    <col min="3875" max="3876" width="11.7109375" style="191" customWidth="1"/>
    <col min="3877" max="3878" width="12.7109375" style="191" customWidth="1"/>
    <col min="3879" max="3880" width="16.28515625" style="191" customWidth="1"/>
    <col min="3881" max="3882" width="16.85546875" style="191" customWidth="1"/>
    <col min="3883" max="3884" width="15.140625" style="191" customWidth="1"/>
    <col min="3885" max="3887" width="17.140625" style="191" customWidth="1"/>
    <col min="3888" max="3888" width="14.140625" style="191" customWidth="1"/>
    <col min="3889" max="4100" width="9.140625" style="191"/>
    <col min="4101" max="4101" width="10" style="191" customWidth="1"/>
    <col min="4102" max="4102" width="62.85546875" style="191" customWidth="1"/>
    <col min="4103" max="4104" width="16.85546875" style="191" customWidth="1"/>
    <col min="4105" max="4105" width="15.42578125" style="191" customWidth="1"/>
    <col min="4106" max="4106" width="16.42578125" style="191" customWidth="1"/>
    <col min="4107" max="4108" width="15.7109375" style="191" customWidth="1"/>
    <col min="4109" max="4110" width="14" style="191" customWidth="1"/>
    <col min="4111" max="4112" width="12.140625" style="191" customWidth="1"/>
    <col min="4113" max="4114" width="13.28515625" style="191" customWidth="1"/>
    <col min="4115" max="4116" width="14.5703125" style="191" customWidth="1"/>
    <col min="4117" max="4118" width="15" style="191" customWidth="1"/>
    <col min="4119" max="4120" width="12.85546875" style="191" customWidth="1"/>
    <col min="4121" max="4122" width="14.5703125" style="191" customWidth="1"/>
    <col min="4123" max="4124" width="14" style="191" customWidth="1"/>
    <col min="4125" max="4126" width="12.7109375" style="191" customWidth="1"/>
    <col min="4127" max="4128" width="15.85546875" style="191" customWidth="1"/>
    <col min="4129" max="4130" width="15.7109375" style="191" customWidth="1"/>
    <col min="4131" max="4132" width="11.7109375" style="191" customWidth="1"/>
    <col min="4133" max="4134" width="12.7109375" style="191" customWidth="1"/>
    <col min="4135" max="4136" width="16.28515625" style="191" customWidth="1"/>
    <col min="4137" max="4138" width="16.85546875" style="191" customWidth="1"/>
    <col min="4139" max="4140" width="15.140625" style="191" customWidth="1"/>
    <col min="4141" max="4143" width="17.140625" style="191" customWidth="1"/>
    <col min="4144" max="4144" width="14.140625" style="191" customWidth="1"/>
    <col min="4145" max="4356" width="9.140625" style="191"/>
    <col min="4357" max="4357" width="10" style="191" customWidth="1"/>
    <col min="4358" max="4358" width="62.85546875" style="191" customWidth="1"/>
    <col min="4359" max="4360" width="16.85546875" style="191" customWidth="1"/>
    <col min="4361" max="4361" width="15.42578125" style="191" customWidth="1"/>
    <col min="4362" max="4362" width="16.42578125" style="191" customWidth="1"/>
    <col min="4363" max="4364" width="15.7109375" style="191" customWidth="1"/>
    <col min="4365" max="4366" width="14" style="191" customWidth="1"/>
    <col min="4367" max="4368" width="12.140625" style="191" customWidth="1"/>
    <col min="4369" max="4370" width="13.28515625" style="191" customWidth="1"/>
    <col min="4371" max="4372" width="14.5703125" style="191" customWidth="1"/>
    <col min="4373" max="4374" width="15" style="191" customWidth="1"/>
    <col min="4375" max="4376" width="12.85546875" style="191" customWidth="1"/>
    <col min="4377" max="4378" width="14.5703125" style="191" customWidth="1"/>
    <col min="4379" max="4380" width="14" style="191" customWidth="1"/>
    <col min="4381" max="4382" width="12.7109375" style="191" customWidth="1"/>
    <col min="4383" max="4384" width="15.85546875" style="191" customWidth="1"/>
    <col min="4385" max="4386" width="15.7109375" style="191" customWidth="1"/>
    <col min="4387" max="4388" width="11.7109375" style="191" customWidth="1"/>
    <col min="4389" max="4390" width="12.7109375" style="191" customWidth="1"/>
    <col min="4391" max="4392" width="16.28515625" style="191" customWidth="1"/>
    <col min="4393" max="4394" width="16.85546875" style="191" customWidth="1"/>
    <col min="4395" max="4396" width="15.140625" style="191" customWidth="1"/>
    <col min="4397" max="4399" width="17.140625" style="191" customWidth="1"/>
    <col min="4400" max="4400" width="14.140625" style="191" customWidth="1"/>
    <col min="4401" max="4612" width="9.140625" style="191"/>
    <col min="4613" max="4613" width="10" style="191" customWidth="1"/>
    <col min="4614" max="4614" width="62.85546875" style="191" customWidth="1"/>
    <col min="4615" max="4616" width="16.85546875" style="191" customWidth="1"/>
    <col min="4617" max="4617" width="15.42578125" style="191" customWidth="1"/>
    <col min="4618" max="4618" width="16.42578125" style="191" customWidth="1"/>
    <col min="4619" max="4620" width="15.7109375" style="191" customWidth="1"/>
    <col min="4621" max="4622" width="14" style="191" customWidth="1"/>
    <col min="4623" max="4624" width="12.140625" style="191" customWidth="1"/>
    <col min="4625" max="4626" width="13.28515625" style="191" customWidth="1"/>
    <col min="4627" max="4628" width="14.5703125" style="191" customWidth="1"/>
    <col min="4629" max="4630" width="15" style="191" customWidth="1"/>
    <col min="4631" max="4632" width="12.85546875" style="191" customWidth="1"/>
    <col min="4633" max="4634" width="14.5703125" style="191" customWidth="1"/>
    <col min="4635" max="4636" width="14" style="191" customWidth="1"/>
    <col min="4637" max="4638" width="12.7109375" style="191" customWidth="1"/>
    <col min="4639" max="4640" width="15.85546875" style="191" customWidth="1"/>
    <col min="4641" max="4642" width="15.7109375" style="191" customWidth="1"/>
    <col min="4643" max="4644" width="11.7109375" style="191" customWidth="1"/>
    <col min="4645" max="4646" width="12.7109375" style="191" customWidth="1"/>
    <col min="4647" max="4648" width="16.28515625" style="191" customWidth="1"/>
    <col min="4649" max="4650" width="16.85546875" style="191" customWidth="1"/>
    <col min="4651" max="4652" width="15.140625" style="191" customWidth="1"/>
    <col min="4653" max="4655" width="17.140625" style="191" customWidth="1"/>
    <col min="4656" max="4656" width="14.140625" style="191" customWidth="1"/>
    <col min="4657" max="4868" width="9.140625" style="191"/>
    <col min="4869" max="4869" width="10" style="191" customWidth="1"/>
    <col min="4870" max="4870" width="62.85546875" style="191" customWidth="1"/>
    <col min="4871" max="4872" width="16.85546875" style="191" customWidth="1"/>
    <col min="4873" max="4873" width="15.42578125" style="191" customWidth="1"/>
    <col min="4874" max="4874" width="16.42578125" style="191" customWidth="1"/>
    <col min="4875" max="4876" width="15.7109375" style="191" customWidth="1"/>
    <col min="4877" max="4878" width="14" style="191" customWidth="1"/>
    <col min="4879" max="4880" width="12.140625" style="191" customWidth="1"/>
    <col min="4881" max="4882" width="13.28515625" style="191" customWidth="1"/>
    <col min="4883" max="4884" width="14.5703125" style="191" customWidth="1"/>
    <col min="4885" max="4886" width="15" style="191" customWidth="1"/>
    <col min="4887" max="4888" width="12.85546875" style="191" customWidth="1"/>
    <col min="4889" max="4890" width="14.5703125" style="191" customWidth="1"/>
    <col min="4891" max="4892" width="14" style="191" customWidth="1"/>
    <col min="4893" max="4894" width="12.7109375" style="191" customWidth="1"/>
    <col min="4895" max="4896" width="15.85546875" style="191" customWidth="1"/>
    <col min="4897" max="4898" width="15.7109375" style="191" customWidth="1"/>
    <col min="4899" max="4900" width="11.7109375" style="191" customWidth="1"/>
    <col min="4901" max="4902" width="12.7109375" style="191" customWidth="1"/>
    <col min="4903" max="4904" width="16.28515625" style="191" customWidth="1"/>
    <col min="4905" max="4906" width="16.85546875" style="191" customWidth="1"/>
    <col min="4907" max="4908" width="15.140625" style="191" customWidth="1"/>
    <col min="4909" max="4911" width="17.140625" style="191" customWidth="1"/>
    <col min="4912" max="4912" width="14.140625" style="191" customWidth="1"/>
    <col min="4913" max="5124" width="9.140625" style="191"/>
    <col min="5125" max="5125" width="10" style="191" customWidth="1"/>
    <col min="5126" max="5126" width="62.85546875" style="191" customWidth="1"/>
    <col min="5127" max="5128" width="16.85546875" style="191" customWidth="1"/>
    <col min="5129" max="5129" width="15.42578125" style="191" customWidth="1"/>
    <col min="5130" max="5130" width="16.42578125" style="191" customWidth="1"/>
    <col min="5131" max="5132" width="15.7109375" style="191" customWidth="1"/>
    <col min="5133" max="5134" width="14" style="191" customWidth="1"/>
    <col min="5135" max="5136" width="12.140625" style="191" customWidth="1"/>
    <col min="5137" max="5138" width="13.28515625" style="191" customWidth="1"/>
    <col min="5139" max="5140" width="14.5703125" style="191" customWidth="1"/>
    <col min="5141" max="5142" width="15" style="191" customWidth="1"/>
    <col min="5143" max="5144" width="12.85546875" style="191" customWidth="1"/>
    <col min="5145" max="5146" width="14.5703125" style="191" customWidth="1"/>
    <col min="5147" max="5148" width="14" style="191" customWidth="1"/>
    <col min="5149" max="5150" width="12.7109375" style="191" customWidth="1"/>
    <col min="5151" max="5152" width="15.85546875" style="191" customWidth="1"/>
    <col min="5153" max="5154" width="15.7109375" style="191" customWidth="1"/>
    <col min="5155" max="5156" width="11.7109375" style="191" customWidth="1"/>
    <col min="5157" max="5158" width="12.7109375" style="191" customWidth="1"/>
    <col min="5159" max="5160" width="16.28515625" style="191" customWidth="1"/>
    <col min="5161" max="5162" width="16.85546875" style="191" customWidth="1"/>
    <col min="5163" max="5164" width="15.140625" style="191" customWidth="1"/>
    <col min="5165" max="5167" width="17.140625" style="191" customWidth="1"/>
    <col min="5168" max="5168" width="14.140625" style="191" customWidth="1"/>
    <col min="5169" max="5380" width="9.140625" style="191"/>
    <col min="5381" max="5381" width="10" style="191" customWidth="1"/>
    <col min="5382" max="5382" width="62.85546875" style="191" customWidth="1"/>
    <col min="5383" max="5384" width="16.85546875" style="191" customWidth="1"/>
    <col min="5385" max="5385" width="15.42578125" style="191" customWidth="1"/>
    <col min="5386" max="5386" width="16.42578125" style="191" customWidth="1"/>
    <col min="5387" max="5388" width="15.7109375" style="191" customWidth="1"/>
    <col min="5389" max="5390" width="14" style="191" customWidth="1"/>
    <col min="5391" max="5392" width="12.140625" style="191" customWidth="1"/>
    <col min="5393" max="5394" width="13.28515625" style="191" customWidth="1"/>
    <col min="5395" max="5396" width="14.5703125" style="191" customWidth="1"/>
    <col min="5397" max="5398" width="15" style="191" customWidth="1"/>
    <col min="5399" max="5400" width="12.85546875" style="191" customWidth="1"/>
    <col min="5401" max="5402" width="14.5703125" style="191" customWidth="1"/>
    <col min="5403" max="5404" width="14" style="191" customWidth="1"/>
    <col min="5405" max="5406" width="12.7109375" style="191" customWidth="1"/>
    <col min="5407" max="5408" width="15.85546875" style="191" customWidth="1"/>
    <col min="5409" max="5410" width="15.7109375" style="191" customWidth="1"/>
    <col min="5411" max="5412" width="11.7109375" style="191" customWidth="1"/>
    <col min="5413" max="5414" width="12.7109375" style="191" customWidth="1"/>
    <col min="5415" max="5416" width="16.28515625" style="191" customWidth="1"/>
    <col min="5417" max="5418" width="16.85546875" style="191" customWidth="1"/>
    <col min="5419" max="5420" width="15.140625" style="191" customWidth="1"/>
    <col min="5421" max="5423" width="17.140625" style="191" customWidth="1"/>
    <col min="5424" max="5424" width="14.140625" style="191" customWidth="1"/>
    <col min="5425" max="5636" width="9.140625" style="191"/>
    <col min="5637" max="5637" width="10" style="191" customWidth="1"/>
    <col min="5638" max="5638" width="62.85546875" style="191" customWidth="1"/>
    <col min="5639" max="5640" width="16.85546875" style="191" customWidth="1"/>
    <col min="5641" max="5641" width="15.42578125" style="191" customWidth="1"/>
    <col min="5642" max="5642" width="16.42578125" style="191" customWidth="1"/>
    <col min="5643" max="5644" width="15.7109375" style="191" customWidth="1"/>
    <col min="5645" max="5646" width="14" style="191" customWidth="1"/>
    <col min="5647" max="5648" width="12.140625" style="191" customWidth="1"/>
    <col min="5649" max="5650" width="13.28515625" style="191" customWidth="1"/>
    <col min="5651" max="5652" width="14.5703125" style="191" customWidth="1"/>
    <col min="5653" max="5654" width="15" style="191" customWidth="1"/>
    <col min="5655" max="5656" width="12.85546875" style="191" customWidth="1"/>
    <col min="5657" max="5658" width="14.5703125" style="191" customWidth="1"/>
    <col min="5659" max="5660" width="14" style="191" customWidth="1"/>
    <col min="5661" max="5662" width="12.7109375" style="191" customWidth="1"/>
    <col min="5663" max="5664" width="15.85546875" style="191" customWidth="1"/>
    <col min="5665" max="5666" width="15.7109375" style="191" customWidth="1"/>
    <col min="5667" max="5668" width="11.7109375" style="191" customWidth="1"/>
    <col min="5669" max="5670" width="12.7109375" style="191" customWidth="1"/>
    <col min="5671" max="5672" width="16.28515625" style="191" customWidth="1"/>
    <col min="5673" max="5674" width="16.85546875" style="191" customWidth="1"/>
    <col min="5675" max="5676" width="15.140625" style="191" customWidth="1"/>
    <col min="5677" max="5679" width="17.140625" style="191" customWidth="1"/>
    <col min="5680" max="5680" width="14.140625" style="191" customWidth="1"/>
    <col min="5681" max="5892" width="9.140625" style="191"/>
    <col min="5893" max="5893" width="10" style="191" customWidth="1"/>
    <col min="5894" max="5894" width="62.85546875" style="191" customWidth="1"/>
    <col min="5895" max="5896" width="16.85546875" style="191" customWidth="1"/>
    <col min="5897" max="5897" width="15.42578125" style="191" customWidth="1"/>
    <col min="5898" max="5898" width="16.42578125" style="191" customWidth="1"/>
    <col min="5899" max="5900" width="15.7109375" style="191" customWidth="1"/>
    <col min="5901" max="5902" width="14" style="191" customWidth="1"/>
    <col min="5903" max="5904" width="12.140625" style="191" customWidth="1"/>
    <col min="5905" max="5906" width="13.28515625" style="191" customWidth="1"/>
    <col min="5907" max="5908" width="14.5703125" style="191" customWidth="1"/>
    <col min="5909" max="5910" width="15" style="191" customWidth="1"/>
    <col min="5911" max="5912" width="12.85546875" style="191" customWidth="1"/>
    <col min="5913" max="5914" width="14.5703125" style="191" customWidth="1"/>
    <col min="5915" max="5916" width="14" style="191" customWidth="1"/>
    <col min="5917" max="5918" width="12.7109375" style="191" customWidth="1"/>
    <col min="5919" max="5920" width="15.85546875" style="191" customWidth="1"/>
    <col min="5921" max="5922" width="15.7109375" style="191" customWidth="1"/>
    <col min="5923" max="5924" width="11.7109375" style="191" customWidth="1"/>
    <col min="5925" max="5926" width="12.7109375" style="191" customWidth="1"/>
    <col min="5927" max="5928" width="16.28515625" style="191" customWidth="1"/>
    <col min="5929" max="5930" width="16.85546875" style="191" customWidth="1"/>
    <col min="5931" max="5932" width="15.140625" style="191" customWidth="1"/>
    <col min="5933" max="5935" width="17.140625" style="191" customWidth="1"/>
    <col min="5936" max="5936" width="14.140625" style="191" customWidth="1"/>
    <col min="5937" max="6148" width="9.140625" style="191"/>
    <col min="6149" max="6149" width="10" style="191" customWidth="1"/>
    <col min="6150" max="6150" width="62.85546875" style="191" customWidth="1"/>
    <col min="6151" max="6152" width="16.85546875" style="191" customWidth="1"/>
    <col min="6153" max="6153" width="15.42578125" style="191" customWidth="1"/>
    <col min="6154" max="6154" width="16.42578125" style="191" customWidth="1"/>
    <col min="6155" max="6156" width="15.7109375" style="191" customWidth="1"/>
    <col min="6157" max="6158" width="14" style="191" customWidth="1"/>
    <col min="6159" max="6160" width="12.140625" style="191" customWidth="1"/>
    <col min="6161" max="6162" width="13.28515625" style="191" customWidth="1"/>
    <col min="6163" max="6164" width="14.5703125" style="191" customWidth="1"/>
    <col min="6165" max="6166" width="15" style="191" customWidth="1"/>
    <col min="6167" max="6168" width="12.85546875" style="191" customWidth="1"/>
    <col min="6169" max="6170" width="14.5703125" style="191" customWidth="1"/>
    <col min="6171" max="6172" width="14" style="191" customWidth="1"/>
    <col min="6173" max="6174" width="12.7109375" style="191" customWidth="1"/>
    <col min="6175" max="6176" width="15.85546875" style="191" customWidth="1"/>
    <col min="6177" max="6178" width="15.7109375" style="191" customWidth="1"/>
    <col min="6179" max="6180" width="11.7109375" style="191" customWidth="1"/>
    <col min="6181" max="6182" width="12.7109375" style="191" customWidth="1"/>
    <col min="6183" max="6184" width="16.28515625" style="191" customWidth="1"/>
    <col min="6185" max="6186" width="16.85546875" style="191" customWidth="1"/>
    <col min="6187" max="6188" width="15.140625" style="191" customWidth="1"/>
    <col min="6189" max="6191" width="17.140625" style="191" customWidth="1"/>
    <col min="6192" max="6192" width="14.140625" style="191" customWidth="1"/>
    <col min="6193" max="6404" width="9.140625" style="191"/>
    <col min="6405" max="6405" width="10" style="191" customWidth="1"/>
    <col min="6406" max="6406" width="62.85546875" style="191" customWidth="1"/>
    <col min="6407" max="6408" width="16.85546875" style="191" customWidth="1"/>
    <col min="6409" max="6409" width="15.42578125" style="191" customWidth="1"/>
    <col min="6410" max="6410" width="16.42578125" style="191" customWidth="1"/>
    <col min="6411" max="6412" width="15.7109375" style="191" customWidth="1"/>
    <col min="6413" max="6414" width="14" style="191" customWidth="1"/>
    <col min="6415" max="6416" width="12.140625" style="191" customWidth="1"/>
    <col min="6417" max="6418" width="13.28515625" style="191" customWidth="1"/>
    <col min="6419" max="6420" width="14.5703125" style="191" customWidth="1"/>
    <col min="6421" max="6422" width="15" style="191" customWidth="1"/>
    <col min="6423" max="6424" width="12.85546875" style="191" customWidth="1"/>
    <col min="6425" max="6426" width="14.5703125" style="191" customWidth="1"/>
    <col min="6427" max="6428" width="14" style="191" customWidth="1"/>
    <col min="6429" max="6430" width="12.7109375" style="191" customWidth="1"/>
    <col min="6431" max="6432" width="15.85546875" style="191" customWidth="1"/>
    <col min="6433" max="6434" width="15.7109375" style="191" customWidth="1"/>
    <col min="6435" max="6436" width="11.7109375" style="191" customWidth="1"/>
    <col min="6437" max="6438" width="12.7109375" style="191" customWidth="1"/>
    <col min="6439" max="6440" width="16.28515625" style="191" customWidth="1"/>
    <col min="6441" max="6442" width="16.85546875" style="191" customWidth="1"/>
    <col min="6443" max="6444" width="15.140625" style="191" customWidth="1"/>
    <col min="6445" max="6447" width="17.140625" style="191" customWidth="1"/>
    <col min="6448" max="6448" width="14.140625" style="191" customWidth="1"/>
    <col min="6449" max="6660" width="9.140625" style="191"/>
    <col min="6661" max="6661" width="10" style="191" customWidth="1"/>
    <col min="6662" max="6662" width="62.85546875" style="191" customWidth="1"/>
    <col min="6663" max="6664" width="16.85546875" style="191" customWidth="1"/>
    <col min="6665" max="6665" width="15.42578125" style="191" customWidth="1"/>
    <col min="6666" max="6666" width="16.42578125" style="191" customWidth="1"/>
    <col min="6667" max="6668" width="15.7109375" style="191" customWidth="1"/>
    <col min="6669" max="6670" width="14" style="191" customWidth="1"/>
    <col min="6671" max="6672" width="12.140625" style="191" customWidth="1"/>
    <col min="6673" max="6674" width="13.28515625" style="191" customWidth="1"/>
    <col min="6675" max="6676" width="14.5703125" style="191" customWidth="1"/>
    <col min="6677" max="6678" width="15" style="191" customWidth="1"/>
    <col min="6679" max="6680" width="12.85546875" style="191" customWidth="1"/>
    <col min="6681" max="6682" width="14.5703125" style="191" customWidth="1"/>
    <col min="6683" max="6684" width="14" style="191" customWidth="1"/>
    <col min="6685" max="6686" width="12.7109375" style="191" customWidth="1"/>
    <col min="6687" max="6688" width="15.85546875" style="191" customWidth="1"/>
    <col min="6689" max="6690" width="15.7109375" style="191" customWidth="1"/>
    <col min="6691" max="6692" width="11.7109375" style="191" customWidth="1"/>
    <col min="6693" max="6694" width="12.7109375" style="191" customWidth="1"/>
    <col min="6695" max="6696" width="16.28515625" style="191" customWidth="1"/>
    <col min="6697" max="6698" width="16.85546875" style="191" customWidth="1"/>
    <col min="6699" max="6700" width="15.140625" style="191" customWidth="1"/>
    <col min="6701" max="6703" width="17.140625" style="191" customWidth="1"/>
    <col min="6704" max="6704" width="14.140625" style="191" customWidth="1"/>
    <col min="6705" max="6916" width="9.140625" style="191"/>
    <col min="6917" max="6917" width="10" style="191" customWidth="1"/>
    <col min="6918" max="6918" width="62.85546875" style="191" customWidth="1"/>
    <col min="6919" max="6920" width="16.85546875" style="191" customWidth="1"/>
    <col min="6921" max="6921" width="15.42578125" style="191" customWidth="1"/>
    <col min="6922" max="6922" width="16.42578125" style="191" customWidth="1"/>
    <col min="6923" max="6924" width="15.7109375" style="191" customWidth="1"/>
    <col min="6925" max="6926" width="14" style="191" customWidth="1"/>
    <col min="6927" max="6928" width="12.140625" style="191" customWidth="1"/>
    <col min="6929" max="6930" width="13.28515625" style="191" customWidth="1"/>
    <col min="6931" max="6932" width="14.5703125" style="191" customWidth="1"/>
    <col min="6933" max="6934" width="15" style="191" customWidth="1"/>
    <col min="6935" max="6936" width="12.85546875" style="191" customWidth="1"/>
    <col min="6937" max="6938" width="14.5703125" style="191" customWidth="1"/>
    <col min="6939" max="6940" width="14" style="191" customWidth="1"/>
    <col min="6941" max="6942" width="12.7109375" style="191" customWidth="1"/>
    <col min="6943" max="6944" width="15.85546875" style="191" customWidth="1"/>
    <col min="6945" max="6946" width="15.7109375" style="191" customWidth="1"/>
    <col min="6947" max="6948" width="11.7109375" style="191" customWidth="1"/>
    <col min="6949" max="6950" width="12.7109375" style="191" customWidth="1"/>
    <col min="6951" max="6952" width="16.28515625" style="191" customWidth="1"/>
    <col min="6953" max="6954" width="16.85546875" style="191" customWidth="1"/>
    <col min="6955" max="6956" width="15.140625" style="191" customWidth="1"/>
    <col min="6957" max="6959" width="17.140625" style="191" customWidth="1"/>
    <col min="6960" max="6960" width="14.140625" style="191" customWidth="1"/>
    <col min="6961" max="7172" width="9.140625" style="191"/>
    <col min="7173" max="7173" width="10" style="191" customWidth="1"/>
    <col min="7174" max="7174" width="62.85546875" style="191" customWidth="1"/>
    <col min="7175" max="7176" width="16.85546875" style="191" customWidth="1"/>
    <col min="7177" max="7177" width="15.42578125" style="191" customWidth="1"/>
    <col min="7178" max="7178" width="16.42578125" style="191" customWidth="1"/>
    <col min="7179" max="7180" width="15.7109375" style="191" customWidth="1"/>
    <col min="7181" max="7182" width="14" style="191" customWidth="1"/>
    <col min="7183" max="7184" width="12.140625" style="191" customWidth="1"/>
    <col min="7185" max="7186" width="13.28515625" style="191" customWidth="1"/>
    <col min="7187" max="7188" width="14.5703125" style="191" customWidth="1"/>
    <col min="7189" max="7190" width="15" style="191" customWidth="1"/>
    <col min="7191" max="7192" width="12.85546875" style="191" customWidth="1"/>
    <col min="7193" max="7194" width="14.5703125" style="191" customWidth="1"/>
    <col min="7195" max="7196" width="14" style="191" customWidth="1"/>
    <col min="7197" max="7198" width="12.7109375" style="191" customWidth="1"/>
    <col min="7199" max="7200" width="15.85546875" style="191" customWidth="1"/>
    <col min="7201" max="7202" width="15.7109375" style="191" customWidth="1"/>
    <col min="7203" max="7204" width="11.7109375" style="191" customWidth="1"/>
    <col min="7205" max="7206" width="12.7109375" style="191" customWidth="1"/>
    <col min="7207" max="7208" width="16.28515625" style="191" customWidth="1"/>
    <col min="7209" max="7210" width="16.85546875" style="191" customWidth="1"/>
    <col min="7211" max="7212" width="15.140625" style="191" customWidth="1"/>
    <col min="7213" max="7215" width="17.140625" style="191" customWidth="1"/>
    <col min="7216" max="7216" width="14.140625" style="191" customWidth="1"/>
    <col min="7217" max="7428" width="9.140625" style="191"/>
    <col min="7429" max="7429" width="10" style="191" customWidth="1"/>
    <col min="7430" max="7430" width="62.85546875" style="191" customWidth="1"/>
    <col min="7431" max="7432" width="16.85546875" style="191" customWidth="1"/>
    <col min="7433" max="7433" width="15.42578125" style="191" customWidth="1"/>
    <col min="7434" max="7434" width="16.42578125" style="191" customWidth="1"/>
    <col min="7435" max="7436" width="15.7109375" style="191" customWidth="1"/>
    <col min="7437" max="7438" width="14" style="191" customWidth="1"/>
    <col min="7439" max="7440" width="12.140625" style="191" customWidth="1"/>
    <col min="7441" max="7442" width="13.28515625" style="191" customWidth="1"/>
    <col min="7443" max="7444" width="14.5703125" style="191" customWidth="1"/>
    <col min="7445" max="7446" width="15" style="191" customWidth="1"/>
    <col min="7447" max="7448" width="12.85546875" style="191" customWidth="1"/>
    <col min="7449" max="7450" width="14.5703125" style="191" customWidth="1"/>
    <col min="7451" max="7452" width="14" style="191" customWidth="1"/>
    <col min="7453" max="7454" width="12.7109375" style="191" customWidth="1"/>
    <col min="7455" max="7456" width="15.85546875" style="191" customWidth="1"/>
    <col min="7457" max="7458" width="15.7109375" style="191" customWidth="1"/>
    <col min="7459" max="7460" width="11.7109375" style="191" customWidth="1"/>
    <col min="7461" max="7462" width="12.7109375" style="191" customWidth="1"/>
    <col min="7463" max="7464" width="16.28515625" style="191" customWidth="1"/>
    <col min="7465" max="7466" width="16.85546875" style="191" customWidth="1"/>
    <col min="7467" max="7468" width="15.140625" style="191" customWidth="1"/>
    <col min="7469" max="7471" width="17.140625" style="191" customWidth="1"/>
    <col min="7472" max="7472" width="14.140625" style="191" customWidth="1"/>
    <col min="7473" max="7684" width="9.140625" style="191"/>
    <col min="7685" max="7685" width="10" style="191" customWidth="1"/>
    <col min="7686" max="7686" width="62.85546875" style="191" customWidth="1"/>
    <col min="7687" max="7688" width="16.85546875" style="191" customWidth="1"/>
    <col min="7689" max="7689" width="15.42578125" style="191" customWidth="1"/>
    <col min="7690" max="7690" width="16.42578125" style="191" customWidth="1"/>
    <col min="7691" max="7692" width="15.7109375" style="191" customWidth="1"/>
    <col min="7693" max="7694" width="14" style="191" customWidth="1"/>
    <col min="7695" max="7696" width="12.140625" style="191" customWidth="1"/>
    <col min="7697" max="7698" width="13.28515625" style="191" customWidth="1"/>
    <col min="7699" max="7700" width="14.5703125" style="191" customWidth="1"/>
    <col min="7701" max="7702" width="15" style="191" customWidth="1"/>
    <col min="7703" max="7704" width="12.85546875" style="191" customWidth="1"/>
    <col min="7705" max="7706" width="14.5703125" style="191" customWidth="1"/>
    <col min="7707" max="7708" width="14" style="191" customWidth="1"/>
    <col min="7709" max="7710" width="12.7109375" style="191" customWidth="1"/>
    <col min="7711" max="7712" width="15.85546875" style="191" customWidth="1"/>
    <col min="7713" max="7714" width="15.7109375" style="191" customWidth="1"/>
    <col min="7715" max="7716" width="11.7109375" style="191" customWidth="1"/>
    <col min="7717" max="7718" width="12.7109375" style="191" customWidth="1"/>
    <col min="7719" max="7720" width="16.28515625" style="191" customWidth="1"/>
    <col min="7721" max="7722" width="16.85546875" style="191" customWidth="1"/>
    <col min="7723" max="7724" width="15.140625" style="191" customWidth="1"/>
    <col min="7725" max="7727" width="17.140625" style="191" customWidth="1"/>
    <col min="7728" max="7728" width="14.140625" style="191" customWidth="1"/>
    <col min="7729" max="7940" width="9.140625" style="191"/>
    <col min="7941" max="7941" width="10" style="191" customWidth="1"/>
    <col min="7942" max="7942" width="62.85546875" style="191" customWidth="1"/>
    <col min="7943" max="7944" width="16.85546875" style="191" customWidth="1"/>
    <col min="7945" max="7945" width="15.42578125" style="191" customWidth="1"/>
    <col min="7946" max="7946" width="16.42578125" style="191" customWidth="1"/>
    <col min="7947" max="7948" width="15.7109375" style="191" customWidth="1"/>
    <col min="7949" max="7950" width="14" style="191" customWidth="1"/>
    <col min="7951" max="7952" width="12.140625" style="191" customWidth="1"/>
    <col min="7953" max="7954" width="13.28515625" style="191" customWidth="1"/>
    <col min="7955" max="7956" width="14.5703125" style="191" customWidth="1"/>
    <col min="7957" max="7958" width="15" style="191" customWidth="1"/>
    <col min="7959" max="7960" width="12.85546875" style="191" customWidth="1"/>
    <col min="7961" max="7962" width="14.5703125" style="191" customWidth="1"/>
    <col min="7963" max="7964" width="14" style="191" customWidth="1"/>
    <col min="7965" max="7966" width="12.7109375" style="191" customWidth="1"/>
    <col min="7967" max="7968" width="15.85546875" style="191" customWidth="1"/>
    <col min="7969" max="7970" width="15.7109375" style="191" customWidth="1"/>
    <col min="7971" max="7972" width="11.7109375" style="191" customWidth="1"/>
    <col min="7973" max="7974" width="12.7109375" style="191" customWidth="1"/>
    <col min="7975" max="7976" width="16.28515625" style="191" customWidth="1"/>
    <col min="7977" max="7978" width="16.85546875" style="191" customWidth="1"/>
    <col min="7979" max="7980" width="15.140625" style="191" customWidth="1"/>
    <col min="7981" max="7983" width="17.140625" style="191" customWidth="1"/>
    <col min="7984" max="7984" width="14.140625" style="191" customWidth="1"/>
    <col min="7985" max="8196" width="9.140625" style="191"/>
    <col min="8197" max="8197" width="10" style="191" customWidth="1"/>
    <col min="8198" max="8198" width="62.85546875" style="191" customWidth="1"/>
    <col min="8199" max="8200" width="16.85546875" style="191" customWidth="1"/>
    <col min="8201" max="8201" width="15.42578125" style="191" customWidth="1"/>
    <col min="8202" max="8202" width="16.42578125" style="191" customWidth="1"/>
    <col min="8203" max="8204" width="15.7109375" style="191" customWidth="1"/>
    <col min="8205" max="8206" width="14" style="191" customWidth="1"/>
    <col min="8207" max="8208" width="12.140625" style="191" customWidth="1"/>
    <col min="8209" max="8210" width="13.28515625" style="191" customWidth="1"/>
    <col min="8211" max="8212" width="14.5703125" style="191" customWidth="1"/>
    <col min="8213" max="8214" width="15" style="191" customWidth="1"/>
    <col min="8215" max="8216" width="12.85546875" style="191" customWidth="1"/>
    <col min="8217" max="8218" width="14.5703125" style="191" customWidth="1"/>
    <col min="8219" max="8220" width="14" style="191" customWidth="1"/>
    <col min="8221" max="8222" width="12.7109375" style="191" customWidth="1"/>
    <col min="8223" max="8224" width="15.85546875" style="191" customWidth="1"/>
    <col min="8225" max="8226" width="15.7109375" style="191" customWidth="1"/>
    <col min="8227" max="8228" width="11.7109375" style="191" customWidth="1"/>
    <col min="8229" max="8230" width="12.7109375" style="191" customWidth="1"/>
    <col min="8231" max="8232" width="16.28515625" style="191" customWidth="1"/>
    <col min="8233" max="8234" width="16.85546875" style="191" customWidth="1"/>
    <col min="8235" max="8236" width="15.140625" style="191" customWidth="1"/>
    <col min="8237" max="8239" width="17.140625" style="191" customWidth="1"/>
    <col min="8240" max="8240" width="14.140625" style="191" customWidth="1"/>
    <col min="8241" max="8452" width="9.140625" style="191"/>
    <col min="8453" max="8453" width="10" style="191" customWidth="1"/>
    <col min="8454" max="8454" width="62.85546875" style="191" customWidth="1"/>
    <col min="8455" max="8456" width="16.85546875" style="191" customWidth="1"/>
    <col min="8457" max="8457" width="15.42578125" style="191" customWidth="1"/>
    <col min="8458" max="8458" width="16.42578125" style="191" customWidth="1"/>
    <col min="8459" max="8460" width="15.7109375" style="191" customWidth="1"/>
    <col min="8461" max="8462" width="14" style="191" customWidth="1"/>
    <col min="8463" max="8464" width="12.140625" style="191" customWidth="1"/>
    <col min="8465" max="8466" width="13.28515625" style="191" customWidth="1"/>
    <col min="8467" max="8468" width="14.5703125" style="191" customWidth="1"/>
    <col min="8469" max="8470" width="15" style="191" customWidth="1"/>
    <col min="8471" max="8472" width="12.85546875" style="191" customWidth="1"/>
    <col min="8473" max="8474" width="14.5703125" style="191" customWidth="1"/>
    <col min="8475" max="8476" width="14" style="191" customWidth="1"/>
    <col min="8477" max="8478" width="12.7109375" style="191" customWidth="1"/>
    <col min="8479" max="8480" width="15.85546875" style="191" customWidth="1"/>
    <col min="8481" max="8482" width="15.7109375" style="191" customWidth="1"/>
    <col min="8483" max="8484" width="11.7109375" style="191" customWidth="1"/>
    <col min="8485" max="8486" width="12.7109375" style="191" customWidth="1"/>
    <col min="8487" max="8488" width="16.28515625" style="191" customWidth="1"/>
    <col min="8489" max="8490" width="16.85546875" style="191" customWidth="1"/>
    <col min="8491" max="8492" width="15.140625" style="191" customWidth="1"/>
    <col min="8493" max="8495" width="17.140625" style="191" customWidth="1"/>
    <col min="8496" max="8496" width="14.140625" style="191" customWidth="1"/>
    <col min="8497" max="8708" width="9.140625" style="191"/>
    <col min="8709" max="8709" width="10" style="191" customWidth="1"/>
    <col min="8710" max="8710" width="62.85546875" style="191" customWidth="1"/>
    <col min="8711" max="8712" width="16.85546875" style="191" customWidth="1"/>
    <col min="8713" max="8713" width="15.42578125" style="191" customWidth="1"/>
    <col min="8714" max="8714" width="16.42578125" style="191" customWidth="1"/>
    <col min="8715" max="8716" width="15.7109375" style="191" customWidth="1"/>
    <col min="8717" max="8718" width="14" style="191" customWidth="1"/>
    <col min="8719" max="8720" width="12.140625" style="191" customWidth="1"/>
    <col min="8721" max="8722" width="13.28515625" style="191" customWidth="1"/>
    <col min="8723" max="8724" width="14.5703125" style="191" customWidth="1"/>
    <col min="8725" max="8726" width="15" style="191" customWidth="1"/>
    <col min="8727" max="8728" width="12.85546875" style="191" customWidth="1"/>
    <col min="8729" max="8730" width="14.5703125" style="191" customWidth="1"/>
    <col min="8731" max="8732" width="14" style="191" customWidth="1"/>
    <col min="8733" max="8734" width="12.7109375" style="191" customWidth="1"/>
    <col min="8735" max="8736" width="15.85546875" style="191" customWidth="1"/>
    <col min="8737" max="8738" width="15.7109375" style="191" customWidth="1"/>
    <col min="8739" max="8740" width="11.7109375" style="191" customWidth="1"/>
    <col min="8741" max="8742" width="12.7109375" style="191" customWidth="1"/>
    <col min="8743" max="8744" width="16.28515625" style="191" customWidth="1"/>
    <col min="8745" max="8746" width="16.85546875" style="191" customWidth="1"/>
    <col min="8747" max="8748" width="15.140625" style="191" customWidth="1"/>
    <col min="8749" max="8751" width="17.140625" style="191" customWidth="1"/>
    <col min="8752" max="8752" width="14.140625" style="191" customWidth="1"/>
    <col min="8753" max="8964" width="9.140625" style="191"/>
    <col min="8965" max="8965" width="10" style="191" customWidth="1"/>
    <col min="8966" max="8966" width="62.85546875" style="191" customWidth="1"/>
    <col min="8967" max="8968" width="16.85546875" style="191" customWidth="1"/>
    <col min="8969" max="8969" width="15.42578125" style="191" customWidth="1"/>
    <col min="8970" max="8970" width="16.42578125" style="191" customWidth="1"/>
    <col min="8971" max="8972" width="15.7109375" style="191" customWidth="1"/>
    <col min="8973" max="8974" width="14" style="191" customWidth="1"/>
    <col min="8975" max="8976" width="12.140625" style="191" customWidth="1"/>
    <col min="8977" max="8978" width="13.28515625" style="191" customWidth="1"/>
    <col min="8979" max="8980" width="14.5703125" style="191" customWidth="1"/>
    <col min="8981" max="8982" width="15" style="191" customWidth="1"/>
    <col min="8983" max="8984" width="12.85546875" style="191" customWidth="1"/>
    <col min="8985" max="8986" width="14.5703125" style="191" customWidth="1"/>
    <col min="8987" max="8988" width="14" style="191" customWidth="1"/>
    <col min="8989" max="8990" width="12.7109375" style="191" customWidth="1"/>
    <col min="8991" max="8992" width="15.85546875" style="191" customWidth="1"/>
    <col min="8993" max="8994" width="15.7109375" style="191" customWidth="1"/>
    <col min="8995" max="8996" width="11.7109375" style="191" customWidth="1"/>
    <col min="8997" max="8998" width="12.7109375" style="191" customWidth="1"/>
    <col min="8999" max="9000" width="16.28515625" style="191" customWidth="1"/>
    <col min="9001" max="9002" width="16.85546875" style="191" customWidth="1"/>
    <col min="9003" max="9004" width="15.140625" style="191" customWidth="1"/>
    <col min="9005" max="9007" width="17.140625" style="191" customWidth="1"/>
    <col min="9008" max="9008" width="14.140625" style="191" customWidth="1"/>
    <col min="9009" max="9220" width="9.140625" style="191"/>
    <col min="9221" max="9221" width="10" style="191" customWidth="1"/>
    <col min="9222" max="9222" width="62.85546875" style="191" customWidth="1"/>
    <col min="9223" max="9224" width="16.85546875" style="191" customWidth="1"/>
    <col min="9225" max="9225" width="15.42578125" style="191" customWidth="1"/>
    <col min="9226" max="9226" width="16.42578125" style="191" customWidth="1"/>
    <col min="9227" max="9228" width="15.7109375" style="191" customWidth="1"/>
    <col min="9229" max="9230" width="14" style="191" customWidth="1"/>
    <col min="9231" max="9232" width="12.140625" style="191" customWidth="1"/>
    <col min="9233" max="9234" width="13.28515625" style="191" customWidth="1"/>
    <col min="9235" max="9236" width="14.5703125" style="191" customWidth="1"/>
    <col min="9237" max="9238" width="15" style="191" customWidth="1"/>
    <col min="9239" max="9240" width="12.85546875" style="191" customWidth="1"/>
    <col min="9241" max="9242" width="14.5703125" style="191" customWidth="1"/>
    <col min="9243" max="9244" width="14" style="191" customWidth="1"/>
    <col min="9245" max="9246" width="12.7109375" style="191" customWidth="1"/>
    <col min="9247" max="9248" width="15.85546875" style="191" customWidth="1"/>
    <col min="9249" max="9250" width="15.7109375" style="191" customWidth="1"/>
    <col min="9251" max="9252" width="11.7109375" style="191" customWidth="1"/>
    <col min="9253" max="9254" width="12.7109375" style="191" customWidth="1"/>
    <col min="9255" max="9256" width="16.28515625" style="191" customWidth="1"/>
    <col min="9257" max="9258" width="16.85546875" style="191" customWidth="1"/>
    <col min="9259" max="9260" width="15.140625" style="191" customWidth="1"/>
    <col min="9261" max="9263" width="17.140625" style="191" customWidth="1"/>
    <col min="9264" max="9264" width="14.140625" style="191" customWidth="1"/>
    <col min="9265" max="9476" width="9.140625" style="191"/>
    <col min="9477" max="9477" width="10" style="191" customWidth="1"/>
    <col min="9478" max="9478" width="62.85546875" style="191" customWidth="1"/>
    <col min="9479" max="9480" width="16.85546875" style="191" customWidth="1"/>
    <col min="9481" max="9481" width="15.42578125" style="191" customWidth="1"/>
    <col min="9482" max="9482" width="16.42578125" style="191" customWidth="1"/>
    <col min="9483" max="9484" width="15.7109375" style="191" customWidth="1"/>
    <col min="9485" max="9486" width="14" style="191" customWidth="1"/>
    <col min="9487" max="9488" width="12.140625" style="191" customWidth="1"/>
    <col min="9489" max="9490" width="13.28515625" style="191" customWidth="1"/>
    <col min="9491" max="9492" width="14.5703125" style="191" customWidth="1"/>
    <col min="9493" max="9494" width="15" style="191" customWidth="1"/>
    <col min="9495" max="9496" width="12.85546875" style="191" customWidth="1"/>
    <col min="9497" max="9498" width="14.5703125" style="191" customWidth="1"/>
    <col min="9499" max="9500" width="14" style="191" customWidth="1"/>
    <col min="9501" max="9502" width="12.7109375" style="191" customWidth="1"/>
    <col min="9503" max="9504" width="15.85546875" style="191" customWidth="1"/>
    <col min="9505" max="9506" width="15.7109375" style="191" customWidth="1"/>
    <col min="9507" max="9508" width="11.7109375" style="191" customWidth="1"/>
    <col min="9509" max="9510" width="12.7109375" style="191" customWidth="1"/>
    <col min="9511" max="9512" width="16.28515625" style="191" customWidth="1"/>
    <col min="9513" max="9514" width="16.85546875" style="191" customWidth="1"/>
    <col min="9515" max="9516" width="15.140625" style="191" customWidth="1"/>
    <col min="9517" max="9519" width="17.140625" style="191" customWidth="1"/>
    <col min="9520" max="9520" width="14.140625" style="191" customWidth="1"/>
    <col min="9521" max="9732" width="9.140625" style="191"/>
    <col min="9733" max="9733" width="10" style="191" customWidth="1"/>
    <col min="9734" max="9734" width="62.85546875" style="191" customWidth="1"/>
    <col min="9735" max="9736" width="16.85546875" style="191" customWidth="1"/>
    <col min="9737" max="9737" width="15.42578125" style="191" customWidth="1"/>
    <col min="9738" max="9738" width="16.42578125" style="191" customWidth="1"/>
    <col min="9739" max="9740" width="15.7109375" style="191" customWidth="1"/>
    <col min="9741" max="9742" width="14" style="191" customWidth="1"/>
    <col min="9743" max="9744" width="12.140625" style="191" customWidth="1"/>
    <col min="9745" max="9746" width="13.28515625" style="191" customWidth="1"/>
    <col min="9747" max="9748" width="14.5703125" style="191" customWidth="1"/>
    <col min="9749" max="9750" width="15" style="191" customWidth="1"/>
    <col min="9751" max="9752" width="12.85546875" style="191" customWidth="1"/>
    <col min="9753" max="9754" width="14.5703125" style="191" customWidth="1"/>
    <col min="9755" max="9756" width="14" style="191" customWidth="1"/>
    <col min="9757" max="9758" width="12.7109375" style="191" customWidth="1"/>
    <col min="9759" max="9760" width="15.85546875" style="191" customWidth="1"/>
    <col min="9761" max="9762" width="15.7109375" style="191" customWidth="1"/>
    <col min="9763" max="9764" width="11.7109375" style="191" customWidth="1"/>
    <col min="9765" max="9766" width="12.7109375" style="191" customWidth="1"/>
    <col min="9767" max="9768" width="16.28515625" style="191" customWidth="1"/>
    <col min="9769" max="9770" width="16.85546875" style="191" customWidth="1"/>
    <col min="9771" max="9772" width="15.140625" style="191" customWidth="1"/>
    <col min="9773" max="9775" width="17.140625" style="191" customWidth="1"/>
    <col min="9776" max="9776" width="14.140625" style="191" customWidth="1"/>
    <col min="9777" max="9988" width="9.140625" style="191"/>
    <col min="9989" max="9989" width="10" style="191" customWidth="1"/>
    <col min="9990" max="9990" width="62.85546875" style="191" customWidth="1"/>
    <col min="9991" max="9992" width="16.85546875" style="191" customWidth="1"/>
    <col min="9993" max="9993" width="15.42578125" style="191" customWidth="1"/>
    <col min="9994" max="9994" width="16.42578125" style="191" customWidth="1"/>
    <col min="9995" max="9996" width="15.7109375" style="191" customWidth="1"/>
    <col min="9997" max="9998" width="14" style="191" customWidth="1"/>
    <col min="9999" max="10000" width="12.140625" style="191" customWidth="1"/>
    <col min="10001" max="10002" width="13.28515625" style="191" customWidth="1"/>
    <col min="10003" max="10004" width="14.5703125" style="191" customWidth="1"/>
    <col min="10005" max="10006" width="15" style="191" customWidth="1"/>
    <col min="10007" max="10008" width="12.85546875" style="191" customWidth="1"/>
    <col min="10009" max="10010" width="14.5703125" style="191" customWidth="1"/>
    <col min="10011" max="10012" width="14" style="191" customWidth="1"/>
    <col min="10013" max="10014" width="12.7109375" style="191" customWidth="1"/>
    <col min="10015" max="10016" width="15.85546875" style="191" customWidth="1"/>
    <col min="10017" max="10018" width="15.7109375" style="191" customWidth="1"/>
    <col min="10019" max="10020" width="11.7109375" style="191" customWidth="1"/>
    <col min="10021" max="10022" width="12.7109375" style="191" customWidth="1"/>
    <col min="10023" max="10024" width="16.28515625" style="191" customWidth="1"/>
    <col min="10025" max="10026" width="16.85546875" style="191" customWidth="1"/>
    <col min="10027" max="10028" width="15.140625" style="191" customWidth="1"/>
    <col min="10029" max="10031" width="17.140625" style="191" customWidth="1"/>
    <col min="10032" max="10032" width="14.140625" style="191" customWidth="1"/>
    <col min="10033" max="10244" width="9.140625" style="191"/>
    <col min="10245" max="10245" width="10" style="191" customWidth="1"/>
    <col min="10246" max="10246" width="62.85546875" style="191" customWidth="1"/>
    <col min="10247" max="10248" width="16.85546875" style="191" customWidth="1"/>
    <col min="10249" max="10249" width="15.42578125" style="191" customWidth="1"/>
    <col min="10250" max="10250" width="16.42578125" style="191" customWidth="1"/>
    <col min="10251" max="10252" width="15.7109375" style="191" customWidth="1"/>
    <col min="10253" max="10254" width="14" style="191" customWidth="1"/>
    <col min="10255" max="10256" width="12.140625" style="191" customWidth="1"/>
    <col min="10257" max="10258" width="13.28515625" style="191" customWidth="1"/>
    <col min="10259" max="10260" width="14.5703125" style="191" customWidth="1"/>
    <col min="10261" max="10262" width="15" style="191" customWidth="1"/>
    <col min="10263" max="10264" width="12.85546875" style="191" customWidth="1"/>
    <col min="10265" max="10266" width="14.5703125" style="191" customWidth="1"/>
    <col min="10267" max="10268" width="14" style="191" customWidth="1"/>
    <col min="10269" max="10270" width="12.7109375" style="191" customWidth="1"/>
    <col min="10271" max="10272" width="15.85546875" style="191" customWidth="1"/>
    <col min="10273" max="10274" width="15.7109375" style="191" customWidth="1"/>
    <col min="10275" max="10276" width="11.7109375" style="191" customWidth="1"/>
    <col min="10277" max="10278" width="12.7109375" style="191" customWidth="1"/>
    <col min="10279" max="10280" width="16.28515625" style="191" customWidth="1"/>
    <col min="10281" max="10282" width="16.85546875" style="191" customWidth="1"/>
    <col min="10283" max="10284" width="15.140625" style="191" customWidth="1"/>
    <col min="10285" max="10287" width="17.140625" style="191" customWidth="1"/>
    <col min="10288" max="10288" width="14.140625" style="191" customWidth="1"/>
    <col min="10289" max="10500" width="9.140625" style="191"/>
    <col min="10501" max="10501" width="10" style="191" customWidth="1"/>
    <col min="10502" max="10502" width="62.85546875" style="191" customWidth="1"/>
    <col min="10503" max="10504" width="16.85546875" style="191" customWidth="1"/>
    <col min="10505" max="10505" width="15.42578125" style="191" customWidth="1"/>
    <col min="10506" max="10506" width="16.42578125" style="191" customWidth="1"/>
    <col min="10507" max="10508" width="15.7109375" style="191" customWidth="1"/>
    <col min="10509" max="10510" width="14" style="191" customWidth="1"/>
    <col min="10511" max="10512" width="12.140625" style="191" customWidth="1"/>
    <col min="10513" max="10514" width="13.28515625" style="191" customWidth="1"/>
    <col min="10515" max="10516" width="14.5703125" style="191" customWidth="1"/>
    <col min="10517" max="10518" width="15" style="191" customWidth="1"/>
    <col min="10519" max="10520" width="12.85546875" style="191" customWidth="1"/>
    <col min="10521" max="10522" width="14.5703125" style="191" customWidth="1"/>
    <col min="10523" max="10524" width="14" style="191" customWidth="1"/>
    <col min="10525" max="10526" width="12.7109375" style="191" customWidth="1"/>
    <col min="10527" max="10528" width="15.85546875" style="191" customWidth="1"/>
    <col min="10529" max="10530" width="15.7109375" style="191" customWidth="1"/>
    <col min="10531" max="10532" width="11.7109375" style="191" customWidth="1"/>
    <col min="10533" max="10534" width="12.7109375" style="191" customWidth="1"/>
    <col min="10535" max="10536" width="16.28515625" style="191" customWidth="1"/>
    <col min="10537" max="10538" width="16.85546875" style="191" customWidth="1"/>
    <col min="10539" max="10540" width="15.140625" style="191" customWidth="1"/>
    <col min="10541" max="10543" width="17.140625" style="191" customWidth="1"/>
    <col min="10544" max="10544" width="14.140625" style="191" customWidth="1"/>
    <col min="10545" max="10756" width="9.140625" style="191"/>
    <col min="10757" max="10757" width="10" style="191" customWidth="1"/>
    <col min="10758" max="10758" width="62.85546875" style="191" customWidth="1"/>
    <col min="10759" max="10760" width="16.85546875" style="191" customWidth="1"/>
    <col min="10761" max="10761" width="15.42578125" style="191" customWidth="1"/>
    <col min="10762" max="10762" width="16.42578125" style="191" customWidth="1"/>
    <col min="10763" max="10764" width="15.7109375" style="191" customWidth="1"/>
    <col min="10765" max="10766" width="14" style="191" customWidth="1"/>
    <col min="10767" max="10768" width="12.140625" style="191" customWidth="1"/>
    <col min="10769" max="10770" width="13.28515625" style="191" customWidth="1"/>
    <col min="10771" max="10772" width="14.5703125" style="191" customWidth="1"/>
    <col min="10773" max="10774" width="15" style="191" customWidth="1"/>
    <col min="10775" max="10776" width="12.85546875" style="191" customWidth="1"/>
    <col min="10777" max="10778" width="14.5703125" style="191" customWidth="1"/>
    <col min="10779" max="10780" width="14" style="191" customWidth="1"/>
    <col min="10781" max="10782" width="12.7109375" style="191" customWidth="1"/>
    <col min="10783" max="10784" width="15.85546875" style="191" customWidth="1"/>
    <col min="10785" max="10786" width="15.7109375" style="191" customWidth="1"/>
    <col min="10787" max="10788" width="11.7109375" style="191" customWidth="1"/>
    <col min="10789" max="10790" width="12.7109375" style="191" customWidth="1"/>
    <col min="10791" max="10792" width="16.28515625" style="191" customWidth="1"/>
    <col min="10793" max="10794" width="16.85546875" style="191" customWidth="1"/>
    <col min="10795" max="10796" width="15.140625" style="191" customWidth="1"/>
    <col min="10797" max="10799" width="17.140625" style="191" customWidth="1"/>
    <col min="10800" max="10800" width="14.140625" style="191" customWidth="1"/>
    <col min="10801" max="11012" width="9.140625" style="191"/>
    <col min="11013" max="11013" width="10" style="191" customWidth="1"/>
    <col min="11014" max="11014" width="62.85546875" style="191" customWidth="1"/>
    <col min="11015" max="11016" width="16.85546875" style="191" customWidth="1"/>
    <col min="11017" max="11017" width="15.42578125" style="191" customWidth="1"/>
    <col min="11018" max="11018" width="16.42578125" style="191" customWidth="1"/>
    <col min="11019" max="11020" width="15.7109375" style="191" customWidth="1"/>
    <col min="11021" max="11022" width="14" style="191" customWidth="1"/>
    <col min="11023" max="11024" width="12.140625" style="191" customWidth="1"/>
    <col min="11025" max="11026" width="13.28515625" style="191" customWidth="1"/>
    <col min="11027" max="11028" width="14.5703125" style="191" customWidth="1"/>
    <col min="11029" max="11030" width="15" style="191" customWidth="1"/>
    <col min="11031" max="11032" width="12.85546875" style="191" customWidth="1"/>
    <col min="11033" max="11034" width="14.5703125" style="191" customWidth="1"/>
    <col min="11035" max="11036" width="14" style="191" customWidth="1"/>
    <col min="11037" max="11038" width="12.7109375" style="191" customWidth="1"/>
    <col min="11039" max="11040" width="15.85546875" style="191" customWidth="1"/>
    <col min="11041" max="11042" width="15.7109375" style="191" customWidth="1"/>
    <col min="11043" max="11044" width="11.7109375" style="191" customWidth="1"/>
    <col min="11045" max="11046" width="12.7109375" style="191" customWidth="1"/>
    <col min="11047" max="11048" width="16.28515625" style="191" customWidth="1"/>
    <col min="11049" max="11050" width="16.85546875" style="191" customWidth="1"/>
    <col min="11051" max="11052" width="15.140625" style="191" customWidth="1"/>
    <col min="11053" max="11055" width="17.140625" style="191" customWidth="1"/>
    <col min="11056" max="11056" width="14.140625" style="191" customWidth="1"/>
    <col min="11057" max="11268" width="9.140625" style="191"/>
    <col min="11269" max="11269" width="10" style="191" customWidth="1"/>
    <col min="11270" max="11270" width="62.85546875" style="191" customWidth="1"/>
    <col min="11271" max="11272" width="16.85546875" style="191" customWidth="1"/>
    <col min="11273" max="11273" width="15.42578125" style="191" customWidth="1"/>
    <col min="11274" max="11274" width="16.42578125" style="191" customWidth="1"/>
    <col min="11275" max="11276" width="15.7109375" style="191" customWidth="1"/>
    <col min="11277" max="11278" width="14" style="191" customWidth="1"/>
    <col min="11279" max="11280" width="12.140625" style="191" customWidth="1"/>
    <col min="11281" max="11282" width="13.28515625" style="191" customWidth="1"/>
    <col min="11283" max="11284" width="14.5703125" style="191" customWidth="1"/>
    <col min="11285" max="11286" width="15" style="191" customWidth="1"/>
    <col min="11287" max="11288" width="12.85546875" style="191" customWidth="1"/>
    <col min="11289" max="11290" width="14.5703125" style="191" customWidth="1"/>
    <col min="11291" max="11292" width="14" style="191" customWidth="1"/>
    <col min="11293" max="11294" width="12.7109375" style="191" customWidth="1"/>
    <col min="11295" max="11296" width="15.85546875" style="191" customWidth="1"/>
    <col min="11297" max="11298" width="15.7109375" style="191" customWidth="1"/>
    <col min="11299" max="11300" width="11.7109375" style="191" customWidth="1"/>
    <col min="11301" max="11302" width="12.7109375" style="191" customWidth="1"/>
    <col min="11303" max="11304" width="16.28515625" style="191" customWidth="1"/>
    <col min="11305" max="11306" width="16.85546875" style="191" customWidth="1"/>
    <col min="11307" max="11308" width="15.140625" style="191" customWidth="1"/>
    <col min="11309" max="11311" width="17.140625" style="191" customWidth="1"/>
    <col min="11312" max="11312" width="14.140625" style="191" customWidth="1"/>
    <col min="11313" max="11524" width="9.140625" style="191"/>
    <col min="11525" max="11525" width="10" style="191" customWidth="1"/>
    <col min="11526" max="11526" width="62.85546875" style="191" customWidth="1"/>
    <col min="11527" max="11528" width="16.85546875" style="191" customWidth="1"/>
    <col min="11529" max="11529" width="15.42578125" style="191" customWidth="1"/>
    <col min="11530" max="11530" width="16.42578125" style="191" customWidth="1"/>
    <col min="11531" max="11532" width="15.7109375" style="191" customWidth="1"/>
    <col min="11533" max="11534" width="14" style="191" customWidth="1"/>
    <col min="11535" max="11536" width="12.140625" style="191" customWidth="1"/>
    <col min="11537" max="11538" width="13.28515625" style="191" customWidth="1"/>
    <col min="11539" max="11540" width="14.5703125" style="191" customWidth="1"/>
    <col min="11541" max="11542" width="15" style="191" customWidth="1"/>
    <col min="11543" max="11544" width="12.85546875" style="191" customWidth="1"/>
    <col min="11545" max="11546" width="14.5703125" style="191" customWidth="1"/>
    <col min="11547" max="11548" width="14" style="191" customWidth="1"/>
    <col min="11549" max="11550" width="12.7109375" style="191" customWidth="1"/>
    <col min="11551" max="11552" width="15.85546875" style="191" customWidth="1"/>
    <col min="11553" max="11554" width="15.7109375" style="191" customWidth="1"/>
    <col min="11555" max="11556" width="11.7109375" style="191" customWidth="1"/>
    <col min="11557" max="11558" width="12.7109375" style="191" customWidth="1"/>
    <col min="11559" max="11560" width="16.28515625" style="191" customWidth="1"/>
    <col min="11561" max="11562" width="16.85546875" style="191" customWidth="1"/>
    <col min="11563" max="11564" width="15.140625" style="191" customWidth="1"/>
    <col min="11565" max="11567" width="17.140625" style="191" customWidth="1"/>
    <col min="11568" max="11568" width="14.140625" style="191" customWidth="1"/>
    <col min="11569" max="11780" width="9.140625" style="191"/>
    <col min="11781" max="11781" width="10" style="191" customWidth="1"/>
    <col min="11782" max="11782" width="62.85546875" style="191" customWidth="1"/>
    <col min="11783" max="11784" width="16.85546875" style="191" customWidth="1"/>
    <col min="11785" max="11785" width="15.42578125" style="191" customWidth="1"/>
    <col min="11786" max="11786" width="16.42578125" style="191" customWidth="1"/>
    <col min="11787" max="11788" width="15.7109375" style="191" customWidth="1"/>
    <col min="11789" max="11790" width="14" style="191" customWidth="1"/>
    <col min="11791" max="11792" width="12.140625" style="191" customWidth="1"/>
    <col min="11793" max="11794" width="13.28515625" style="191" customWidth="1"/>
    <col min="11795" max="11796" width="14.5703125" style="191" customWidth="1"/>
    <col min="11797" max="11798" width="15" style="191" customWidth="1"/>
    <col min="11799" max="11800" width="12.85546875" style="191" customWidth="1"/>
    <col min="11801" max="11802" width="14.5703125" style="191" customWidth="1"/>
    <col min="11803" max="11804" width="14" style="191" customWidth="1"/>
    <col min="11805" max="11806" width="12.7109375" style="191" customWidth="1"/>
    <col min="11807" max="11808" width="15.85546875" style="191" customWidth="1"/>
    <col min="11809" max="11810" width="15.7109375" style="191" customWidth="1"/>
    <col min="11811" max="11812" width="11.7109375" style="191" customWidth="1"/>
    <col min="11813" max="11814" width="12.7109375" style="191" customWidth="1"/>
    <col min="11815" max="11816" width="16.28515625" style="191" customWidth="1"/>
    <col min="11817" max="11818" width="16.85546875" style="191" customWidth="1"/>
    <col min="11819" max="11820" width="15.140625" style="191" customWidth="1"/>
    <col min="11821" max="11823" width="17.140625" style="191" customWidth="1"/>
    <col min="11824" max="11824" width="14.140625" style="191" customWidth="1"/>
    <col min="11825" max="12036" width="9.140625" style="191"/>
    <col min="12037" max="12037" width="10" style="191" customWidth="1"/>
    <col min="12038" max="12038" width="62.85546875" style="191" customWidth="1"/>
    <col min="12039" max="12040" width="16.85546875" style="191" customWidth="1"/>
    <col min="12041" max="12041" width="15.42578125" style="191" customWidth="1"/>
    <col min="12042" max="12042" width="16.42578125" style="191" customWidth="1"/>
    <col min="12043" max="12044" width="15.7109375" style="191" customWidth="1"/>
    <col min="12045" max="12046" width="14" style="191" customWidth="1"/>
    <col min="12047" max="12048" width="12.140625" style="191" customWidth="1"/>
    <col min="12049" max="12050" width="13.28515625" style="191" customWidth="1"/>
    <col min="12051" max="12052" width="14.5703125" style="191" customWidth="1"/>
    <col min="12053" max="12054" width="15" style="191" customWidth="1"/>
    <col min="12055" max="12056" width="12.85546875" style="191" customWidth="1"/>
    <col min="12057" max="12058" width="14.5703125" style="191" customWidth="1"/>
    <col min="12059" max="12060" width="14" style="191" customWidth="1"/>
    <col min="12061" max="12062" width="12.7109375" style="191" customWidth="1"/>
    <col min="12063" max="12064" width="15.85546875" style="191" customWidth="1"/>
    <col min="12065" max="12066" width="15.7109375" style="191" customWidth="1"/>
    <col min="12067" max="12068" width="11.7109375" style="191" customWidth="1"/>
    <col min="12069" max="12070" width="12.7109375" style="191" customWidth="1"/>
    <col min="12071" max="12072" width="16.28515625" style="191" customWidth="1"/>
    <col min="12073" max="12074" width="16.85546875" style="191" customWidth="1"/>
    <col min="12075" max="12076" width="15.140625" style="191" customWidth="1"/>
    <col min="12077" max="12079" width="17.140625" style="191" customWidth="1"/>
    <col min="12080" max="12080" width="14.140625" style="191" customWidth="1"/>
    <col min="12081" max="12292" width="9.140625" style="191"/>
    <col min="12293" max="12293" width="10" style="191" customWidth="1"/>
    <col min="12294" max="12294" width="62.85546875" style="191" customWidth="1"/>
    <col min="12295" max="12296" width="16.85546875" style="191" customWidth="1"/>
    <col min="12297" max="12297" width="15.42578125" style="191" customWidth="1"/>
    <col min="12298" max="12298" width="16.42578125" style="191" customWidth="1"/>
    <col min="12299" max="12300" width="15.7109375" style="191" customWidth="1"/>
    <col min="12301" max="12302" width="14" style="191" customWidth="1"/>
    <col min="12303" max="12304" width="12.140625" style="191" customWidth="1"/>
    <col min="12305" max="12306" width="13.28515625" style="191" customWidth="1"/>
    <col min="12307" max="12308" width="14.5703125" style="191" customWidth="1"/>
    <col min="12309" max="12310" width="15" style="191" customWidth="1"/>
    <col min="12311" max="12312" width="12.85546875" style="191" customWidth="1"/>
    <col min="12313" max="12314" width="14.5703125" style="191" customWidth="1"/>
    <col min="12315" max="12316" width="14" style="191" customWidth="1"/>
    <col min="12317" max="12318" width="12.7109375" style="191" customWidth="1"/>
    <col min="12319" max="12320" width="15.85546875" style="191" customWidth="1"/>
    <col min="12321" max="12322" width="15.7109375" style="191" customWidth="1"/>
    <col min="12323" max="12324" width="11.7109375" style="191" customWidth="1"/>
    <col min="12325" max="12326" width="12.7109375" style="191" customWidth="1"/>
    <col min="12327" max="12328" width="16.28515625" style="191" customWidth="1"/>
    <col min="12329" max="12330" width="16.85546875" style="191" customWidth="1"/>
    <col min="12331" max="12332" width="15.140625" style="191" customWidth="1"/>
    <col min="12333" max="12335" width="17.140625" style="191" customWidth="1"/>
    <col min="12336" max="12336" width="14.140625" style="191" customWidth="1"/>
    <col min="12337" max="12548" width="9.140625" style="191"/>
    <col min="12549" max="12549" width="10" style="191" customWidth="1"/>
    <col min="12550" max="12550" width="62.85546875" style="191" customWidth="1"/>
    <col min="12551" max="12552" width="16.85546875" style="191" customWidth="1"/>
    <col min="12553" max="12553" width="15.42578125" style="191" customWidth="1"/>
    <col min="12554" max="12554" width="16.42578125" style="191" customWidth="1"/>
    <col min="12555" max="12556" width="15.7109375" style="191" customWidth="1"/>
    <col min="12557" max="12558" width="14" style="191" customWidth="1"/>
    <col min="12559" max="12560" width="12.140625" style="191" customWidth="1"/>
    <col min="12561" max="12562" width="13.28515625" style="191" customWidth="1"/>
    <col min="12563" max="12564" width="14.5703125" style="191" customWidth="1"/>
    <col min="12565" max="12566" width="15" style="191" customWidth="1"/>
    <col min="12567" max="12568" width="12.85546875" style="191" customWidth="1"/>
    <col min="12569" max="12570" width="14.5703125" style="191" customWidth="1"/>
    <col min="12571" max="12572" width="14" style="191" customWidth="1"/>
    <col min="12573" max="12574" width="12.7109375" style="191" customWidth="1"/>
    <col min="12575" max="12576" width="15.85546875" style="191" customWidth="1"/>
    <col min="12577" max="12578" width="15.7109375" style="191" customWidth="1"/>
    <col min="12579" max="12580" width="11.7109375" style="191" customWidth="1"/>
    <col min="12581" max="12582" width="12.7109375" style="191" customWidth="1"/>
    <col min="12583" max="12584" width="16.28515625" style="191" customWidth="1"/>
    <col min="12585" max="12586" width="16.85546875" style="191" customWidth="1"/>
    <col min="12587" max="12588" width="15.140625" style="191" customWidth="1"/>
    <col min="12589" max="12591" width="17.140625" style="191" customWidth="1"/>
    <col min="12592" max="12592" width="14.140625" style="191" customWidth="1"/>
    <col min="12593" max="12804" width="9.140625" style="191"/>
    <col min="12805" max="12805" width="10" style="191" customWidth="1"/>
    <col min="12806" max="12806" width="62.85546875" style="191" customWidth="1"/>
    <col min="12807" max="12808" width="16.85546875" style="191" customWidth="1"/>
    <col min="12809" max="12809" width="15.42578125" style="191" customWidth="1"/>
    <col min="12810" max="12810" width="16.42578125" style="191" customWidth="1"/>
    <col min="12811" max="12812" width="15.7109375" style="191" customWidth="1"/>
    <col min="12813" max="12814" width="14" style="191" customWidth="1"/>
    <col min="12815" max="12816" width="12.140625" style="191" customWidth="1"/>
    <col min="12817" max="12818" width="13.28515625" style="191" customWidth="1"/>
    <col min="12819" max="12820" width="14.5703125" style="191" customWidth="1"/>
    <col min="12821" max="12822" width="15" style="191" customWidth="1"/>
    <col min="12823" max="12824" width="12.85546875" style="191" customWidth="1"/>
    <col min="12825" max="12826" width="14.5703125" style="191" customWidth="1"/>
    <col min="12827" max="12828" width="14" style="191" customWidth="1"/>
    <col min="12829" max="12830" width="12.7109375" style="191" customWidth="1"/>
    <col min="12831" max="12832" width="15.85546875" style="191" customWidth="1"/>
    <col min="12833" max="12834" width="15.7109375" style="191" customWidth="1"/>
    <col min="12835" max="12836" width="11.7109375" style="191" customWidth="1"/>
    <col min="12837" max="12838" width="12.7109375" style="191" customWidth="1"/>
    <col min="12839" max="12840" width="16.28515625" style="191" customWidth="1"/>
    <col min="12841" max="12842" width="16.85546875" style="191" customWidth="1"/>
    <col min="12843" max="12844" width="15.140625" style="191" customWidth="1"/>
    <col min="12845" max="12847" width="17.140625" style="191" customWidth="1"/>
    <col min="12848" max="12848" width="14.140625" style="191" customWidth="1"/>
    <col min="12849" max="13060" width="9.140625" style="191"/>
    <col min="13061" max="13061" width="10" style="191" customWidth="1"/>
    <col min="13062" max="13062" width="62.85546875" style="191" customWidth="1"/>
    <col min="13063" max="13064" width="16.85546875" style="191" customWidth="1"/>
    <col min="13065" max="13065" width="15.42578125" style="191" customWidth="1"/>
    <col min="13066" max="13066" width="16.42578125" style="191" customWidth="1"/>
    <col min="13067" max="13068" width="15.7109375" style="191" customWidth="1"/>
    <col min="13069" max="13070" width="14" style="191" customWidth="1"/>
    <col min="13071" max="13072" width="12.140625" style="191" customWidth="1"/>
    <col min="13073" max="13074" width="13.28515625" style="191" customWidth="1"/>
    <col min="13075" max="13076" width="14.5703125" style="191" customWidth="1"/>
    <col min="13077" max="13078" width="15" style="191" customWidth="1"/>
    <col min="13079" max="13080" width="12.85546875" style="191" customWidth="1"/>
    <col min="13081" max="13082" width="14.5703125" style="191" customWidth="1"/>
    <col min="13083" max="13084" width="14" style="191" customWidth="1"/>
    <col min="13085" max="13086" width="12.7109375" style="191" customWidth="1"/>
    <col min="13087" max="13088" width="15.85546875" style="191" customWidth="1"/>
    <col min="13089" max="13090" width="15.7109375" style="191" customWidth="1"/>
    <col min="13091" max="13092" width="11.7109375" style="191" customWidth="1"/>
    <col min="13093" max="13094" width="12.7109375" style="191" customWidth="1"/>
    <col min="13095" max="13096" width="16.28515625" style="191" customWidth="1"/>
    <col min="13097" max="13098" width="16.85546875" style="191" customWidth="1"/>
    <col min="13099" max="13100" width="15.140625" style="191" customWidth="1"/>
    <col min="13101" max="13103" width="17.140625" style="191" customWidth="1"/>
    <col min="13104" max="13104" width="14.140625" style="191" customWidth="1"/>
    <col min="13105" max="13316" width="9.140625" style="191"/>
    <col min="13317" max="13317" width="10" style="191" customWidth="1"/>
    <col min="13318" max="13318" width="62.85546875" style="191" customWidth="1"/>
    <col min="13319" max="13320" width="16.85546875" style="191" customWidth="1"/>
    <col min="13321" max="13321" width="15.42578125" style="191" customWidth="1"/>
    <col min="13322" max="13322" width="16.42578125" style="191" customWidth="1"/>
    <col min="13323" max="13324" width="15.7109375" style="191" customWidth="1"/>
    <col min="13325" max="13326" width="14" style="191" customWidth="1"/>
    <col min="13327" max="13328" width="12.140625" style="191" customWidth="1"/>
    <col min="13329" max="13330" width="13.28515625" style="191" customWidth="1"/>
    <col min="13331" max="13332" width="14.5703125" style="191" customWidth="1"/>
    <col min="13333" max="13334" width="15" style="191" customWidth="1"/>
    <col min="13335" max="13336" width="12.85546875" style="191" customWidth="1"/>
    <col min="13337" max="13338" width="14.5703125" style="191" customWidth="1"/>
    <col min="13339" max="13340" width="14" style="191" customWidth="1"/>
    <col min="13341" max="13342" width="12.7109375" style="191" customWidth="1"/>
    <col min="13343" max="13344" width="15.85546875" style="191" customWidth="1"/>
    <col min="13345" max="13346" width="15.7109375" style="191" customWidth="1"/>
    <col min="13347" max="13348" width="11.7109375" style="191" customWidth="1"/>
    <col min="13349" max="13350" width="12.7109375" style="191" customWidth="1"/>
    <col min="13351" max="13352" width="16.28515625" style="191" customWidth="1"/>
    <col min="13353" max="13354" width="16.85546875" style="191" customWidth="1"/>
    <col min="13355" max="13356" width="15.140625" style="191" customWidth="1"/>
    <col min="13357" max="13359" width="17.140625" style="191" customWidth="1"/>
    <col min="13360" max="13360" width="14.140625" style="191" customWidth="1"/>
    <col min="13361" max="13572" width="9.140625" style="191"/>
    <col min="13573" max="13573" width="10" style="191" customWidth="1"/>
    <col min="13574" max="13574" width="62.85546875" style="191" customWidth="1"/>
    <col min="13575" max="13576" width="16.85546875" style="191" customWidth="1"/>
    <col min="13577" max="13577" width="15.42578125" style="191" customWidth="1"/>
    <col min="13578" max="13578" width="16.42578125" style="191" customWidth="1"/>
    <col min="13579" max="13580" width="15.7109375" style="191" customWidth="1"/>
    <col min="13581" max="13582" width="14" style="191" customWidth="1"/>
    <col min="13583" max="13584" width="12.140625" style="191" customWidth="1"/>
    <col min="13585" max="13586" width="13.28515625" style="191" customWidth="1"/>
    <col min="13587" max="13588" width="14.5703125" style="191" customWidth="1"/>
    <col min="13589" max="13590" width="15" style="191" customWidth="1"/>
    <col min="13591" max="13592" width="12.85546875" style="191" customWidth="1"/>
    <col min="13593" max="13594" width="14.5703125" style="191" customWidth="1"/>
    <col min="13595" max="13596" width="14" style="191" customWidth="1"/>
    <col min="13597" max="13598" width="12.7109375" style="191" customWidth="1"/>
    <col min="13599" max="13600" width="15.85546875" style="191" customWidth="1"/>
    <col min="13601" max="13602" width="15.7109375" style="191" customWidth="1"/>
    <col min="13603" max="13604" width="11.7109375" style="191" customWidth="1"/>
    <col min="13605" max="13606" width="12.7109375" style="191" customWidth="1"/>
    <col min="13607" max="13608" width="16.28515625" style="191" customWidth="1"/>
    <col min="13609" max="13610" width="16.85546875" style="191" customWidth="1"/>
    <col min="13611" max="13612" width="15.140625" style="191" customWidth="1"/>
    <col min="13613" max="13615" width="17.140625" style="191" customWidth="1"/>
    <col min="13616" max="13616" width="14.140625" style="191" customWidth="1"/>
    <col min="13617" max="13828" width="9.140625" style="191"/>
    <col min="13829" max="13829" width="10" style="191" customWidth="1"/>
    <col min="13830" max="13830" width="62.85546875" style="191" customWidth="1"/>
    <col min="13831" max="13832" width="16.85546875" style="191" customWidth="1"/>
    <col min="13833" max="13833" width="15.42578125" style="191" customWidth="1"/>
    <col min="13834" max="13834" width="16.42578125" style="191" customWidth="1"/>
    <col min="13835" max="13836" width="15.7109375" style="191" customWidth="1"/>
    <col min="13837" max="13838" width="14" style="191" customWidth="1"/>
    <col min="13839" max="13840" width="12.140625" style="191" customWidth="1"/>
    <col min="13841" max="13842" width="13.28515625" style="191" customWidth="1"/>
    <col min="13843" max="13844" width="14.5703125" style="191" customWidth="1"/>
    <col min="13845" max="13846" width="15" style="191" customWidth="1"/>
    <col min="13847" max="13848" width="12.85546875" style="191" customWidth="1"/>
    <col min="13849" max="13850" width="14.5703125" style="191" customWidth="1"/>
    <col min="13851" max="13852" width="14" style="191" customWidth="1"/>
    <col min="13853" max="13854" width="12.7109375" style="191" customWidth="1"/>
    <col min="13855" max="13856" width="15.85546875" style="191" customWidth="1"/>
    <col min="13857" max="13858" width="15.7109375" style="191" customWidth="1"/>
    <col min="13859" max="13860" width="11.7109375" style="191" customWidth="1"/>
    <col min="13861" max="13862" width="12.7109375" style="191" customWidth="1"/>
    <col min="13863" max="13864" width="16.28515625" style="191" customWidth="1"/>
    <col min="13865" max="13866" width="16.85546875" style="191" customWidth="1"/>
    <col min="13867" max="13868" width="15.140625" style="191" customWidth="1"/>
    <col min="13869" max="13871" width="17.140625" style="191" customWidth="1"/>
    <col min="13872" max="13872" width="14.140625" style="191" customWidth="1"/>
    <col min="13873" max="14084" width="9.140625" style="191"/>
    <col min="14085" max="14085" width="10" style="191" customWidth="1"/>
    <col min="14086" max="14086" width="62.85546875" style="191" customWidth="1"/>
    <col min="14087" max="14088" width="16.85546875" style="191" customWidth="1"/>
    <col min="14089" max="14089" width="15.42578125" style="191" customWidth="1"/>
    <col min="14090" max="14090" width="16.42578125" style="191" customWidth="1"/>
    <col min="14091" max="14092" width="15.7109375" style="191" customWidth="1"/>
    <col min="14093" max="14094" width="14" style="191" customWidth="1"/>
    <col min="14095" max="14096" width="12.140625" style="191" customWidth="1"/>
    <col min="14097" max="14098" width="13.28515625" style="191" customWidth="1"/>
    <col min="14099" max="14100" width="14.5703125" style="191" customWidth="1"/>
    <col min="14101" max="14102" width="15" style="191" customWidth="1"/>
    <col min="14103" max="14104" width="12.85546875" style="191" customWidth="1"/>
    <col min="14105" max="14106" width="14.5703125" style="191" customWidth="1"/>
    <col min="14107" max="14108" width="14" style="191" customWidth="1"/>
    <col min="14109" max="14110" width="12.7109375" style="191" customWidth="1"/>
    <col min="14111" max="14112" width="15.85546875" style="191" customWidth="1"/>
    <col min="14113" max="14114" width="15.7109375" style="191" customWidth="1"/>
    <col min="14115" max="14116" width="11.7109375" style="191" customWidth="1"/>
    <col min="14117" max="14118" width="12.7109375" style="191" customWidth="1"/>
    <col min="14119" max="14120" width="16.28515625" style="191" customWidth="1"/>
    <col min="14121" max="14122" width="16.85546875" style="191" customWidth="1"/>
    <col min="14123" max="14124" width="15.140625" style="191" customWidth="1"/>
    <col min="14125" max="14127" width="17.140625" style="191" customWidth="1"/>
    <col min="14128" max="14128" width="14.140625" style="191" customWidth="1"/>
    <col min="14129" max="14340" width="9.140625" style="191"/>
    <col min="14341" max="14341" width="10" style="191" customWidth="1"/>
    <col min="14342" max="14342" width="62.85546875" style="191" customWidth="1"/>
    <col min="14343" max="14344" width="16.85546875" style="191" customWidth="1"/>
    <col min="14345" max="14345" width="15.42578125" style="191" customWidth="1"/>
    <col min="14346" max="14346" width="16.42578125" style="191" customWidth="1"/>
    <col min="14347" max="14348" width="15.7109375" style="191" customWidth="1"/>
    <col min="14349" max="14350" width="14" style="191" customWidth="1"/>
    <col min="14351" max="14352" width="12.140625" style="191" customWidth="1"/>
    <col min="14353" max="14354" width="13.28515625" style="191" customWidth="1"/>
    <col min="14355" max="14356" width="14.5703125" style="191" customWidth="1"/>
    <col min="14357" max="14358" width="15" style="191" customWidth="1"/>
    <col min="14359" max="14360" width="12.85546875" style="191" customWidth="1"/>
    <col min="14361" max="14362" width="14.5703125" style="191" customWidth="1"/>
    <col min="14363" max="14364" width="14" style="191" customWidth="1"/>
    <col min="14365" max="14366" width="12.7109375" style="191" customWidth="1"/>
    <col min="14367" max="14368" width="15.85546875" style="191" customWidth="1"/>
    <col min="14369" max="14370" width="15.7109375" style="191" customWidth="1"/>
    <col min="14371" max="14372" width="11.7109375" style="191" customWidth="1"/>
    <col min="14373" max="14374" width="12.7109375" style="191" customWidth="1"/>
    <col min="14375" max="14376" width="16.28515625" style="191" customWidth="1"/>
    <col min="14377" max="14378" width="16.85546875" style="191" customWidth="1"/>
    <col min="14379" max="14380" width="15.140625" style="191" customWidth="1"/>
    <col min="14381" max="14383" width="17.140625" style="191" customWidth="1"/>
    <col min="14384" max="14384" width="14.140625" style="191" customWidth="1"/>
    <col min="14385" max="14596" width="9.140625" style="191"/>
    <col min="14597" max="14597" width="10" style="191" customWidth="1"/>
    <col min="14598" max="14598" width="62.85546875" style="191" customWidth="1"/>
    <col min="14599" max="14600" width="16.85546875" style="191" customWidth="1"/>
    <col min="14601" max="14601" width="15.42578125" style="191" customWidth="1"/>
    <col min="14602" max="14602" width="16.42578125" style="191" customWidth="1"/>
    <col min="14603" max="14604" width="15.7109375" style="191" customWidth="1"/>
    <col min="14605" max="14606" width="14" style="191" customWidth="1"/>
    <col min="14607" max="14608" width="12.140625" style="191" customWidth="1"/>
    <col min="14609" max="14610" width="13.28515625" style="191" customWidth="1"/>
    <col min="14611" max="14612" width="14.5703125" style="191" customWidth="1"/>
    <col min="14613" max="14614" width="15" style="191" customWidth="1"/>
    <col min="14615" max="14616" width="12.85546875" style="191" customWidth="1"/>
    <col min="14617" max="14618" width="14.5703125" style="191" customWidth="1"/>
    <col min="14619" max="14620" width="14" style="191" customWidth="1"/>
    <col min="14621" max="14622" width="12.7109375" style="191" customWidth="1"/>
    <col min="14623" max="14624" width="15.85546875" style="191" customWidth="1"/>
    <col min="14625" max="14626" width="15.7109375" style="191" customWidth="1"/>
    <col min="14627" max="14628" width="11.7109375" style="191" customWidth="1"/>
    <col min="14629" max="14630" width="12.7109375" style="191" customWidth="1"/>
    <col min="14631" max="14632" width="16.28515625" style="191" customWidth="1"/>
    <col min="14633" max="14634" width="16.85546875" style="191" customWidth="1"/>
    <col min="14635" max="14636" width="15.140625" style="191" customWidth="1"/>
    <col min="14637" max="14639" width="17.140625" style="191" customWidth="1"/>
    <col min="14640" max="14640" width="14.140625" style="191" customWidth="1"/>
    <col min="14641" max="14852" width="9.140625" style="191"/>
    <col min="14853" max="14853" width="10" style="191" customWidth="1"/>
    <col min="14854" max="14854" width="62.85546875" style="191" customWidth="1"/>
    <col min="14855" max="14856" width="16.85546875" style="191" customWidth="1"/>
    <col min="14857" max="14857" width="15.42578125" style="191" customWidth="1"/>
    <col min="14858" max="14858" width="16.42578125" style="191" customWidth="1"/>
    <col min="14859" max="14860" width="15.7109375" style="191" customWidth="1"/>
    <col min="14861" max="14862" width="14" style="191" customWidth="1"/>
    <col min="14863" max="14864" width="12.140625" style="191" customWidth="1"/>
    <col min="14865" max="14866" width="13.28515625" style="191" customWidth="1"/>
    <col min="14867" max="14868" width="14.5703125" style="191" customWidth="1"/>
    <col min="14869" max="14870" width="15" style="191" customWidth="1"/>
    <col min="14871" max="14872" width="12.85546875" style="191" customWidth="1"/>
    <col min="14873" max="14874" width="14.5703125" style="191" customWidth="1"/>
    <col min="14875" max="14876" width="14" style="191" customWidth="1"/>
    <col min="14877" max="14878" width="12.7109375" style="191" customWidth="1"/>
    <col min="14879" max="14880" width="15.85546875" style="191" customWidth="1"/>
    <col min="14881" max="14882" width="15.7109375" style="191" customWidth="1"/>
    <col min="14883" max="14884" width="11.7109375" style="191" customWidth="1"/>
    <col min="14885" max="14886" width="12.7109375" style="191" customWidth="1"/>
    <col min="14887" max="14888" width="16.28515625" style="191" customWidth="1"/>
    <col min="14889" max="14890" width="16.85546875" style="191" customWidth="1"/>
    <col min="14891" max="14892" width="15.140625" style="191" customWidth="1"/>
    <col min="14893" max="14895" width="17.140625" style="191" customWidth="1"/>
    <col min="14896" max="14896" width="14.140625" style="191" customWidth="1"/>
    <col min="14897" max="15108" width="9.140625" style="191"/>
    <col min="15109" max="15109" width="10" style="191" customWidth="1"/>
    <col min="15110" max="15110" width="62.85546875" style="191" customWidth="1"/>
    <col min="15111" max="15112" width="16.85546875" style="191" customWidth="1"/>
    <col min="15113" max="15113" width="15.42578125" style="191" customWidth="1"/>
    <col min="15114" max="15114" width="16.42578125" style="191" customWidth="1"/>
    <col min="15115" max="15116" width="15.7109375" style="191" customWidth="1"/>
    <col min="15117" max="15118" width="14" style="191" customWidth="1"/>
    <col min="15119" max="15120" width="12.140625" style="191" customWidth="1"/>
    <col min="15121" max="15122" width="13.28515625" style="191" customWidth="1"/>
    <col min="15123" max="15124" width="14.5703125" style="191" customWidth="1"/>
    <col min="15125" max="15126" width="15" style="191" customWidth="1"/>
    <col min="15127" max="15128" width="12.85546875" style="191" customWidth="1"/>
    <col min="15129" max="15130" width="14.5703125" style="191" customWidth="1"/>
    <col min="15131" max="15132" width="14" style="191" customWidth="1"/>
    <col min="15133" max="15134" width="12.7109375" style="191" customWidth="1"/>
    <col min="15135" max="15136" width="15.85546875" style="191" customWidth="1"/>
    <col min="15137" max="15138" width="15.7109375" style="191" customWidth="1"/>
    <col min="15139" max="15140" width="11.7109375" style="191" customWidth="1"/>
    <col min="15141" max="15142" width="12.7109375" style="191" customWidth="1"/>
    <col min="15143" max="15144" width="16.28515625" style="191" customWidth="1"/>
    <col min="15145" max="15146" width="16.85546875" style="191" customWidth="1"/>
    <col min="15147" max="15148" width="15.140625" style="191" customWidth="1"/>
    <col min="15149" max="15151" width="17.140625" style="191" customWidth="1"/>
    <col min="15152" max="15152" width="14.140625" style="191" customWidth="1"/>
    <col min="15153" max="15364" width="9.140625" style="191"/>
    <col min="15365" max="15365" width="10" style="191" customWidth="1"/>
    <col min="15366" max="15366" width="62.85546875" style="191" customWidth="1"/>
    <col min="15367" max="15368" width="16.85546875" style="191" customWidth="1"/>
    <col min="15369" max="15369" width="15.42578125" style="191" customWidth="1"/>
    <col min="15370" max="15370" width="16.42578125" style="191" customWidth="1"/>
    <col min="15371" max="15372" width="15.7109375" style="191" customWidth="1"/>
    <col min="15373" max="15374" width="14" style="191" customWidth="1"/>
    <col min="15375" max="15376" width="12.140625" style="191" customWidth="1"/>
    <col min="15377" max="15378" width="13.28515625" style="191" customWidth="1"/>
    <col min="15379" max="15380" width="14.5703125" style="191" customWidth="1"/>
    <col min="15381" max="15382" width="15" style="191" customWidth="1"/>
    <col min="15383" max="15384" width="12.85546875" style="191" customWidth="1"/>
    <col min="15385" max="15386" width="14.5703125" style="191" customWidth="1"/>
    <col min="15387" max="15388" width="14" style="191" customWidth="1"/>
    <col min="15389" max="15390" width="12.7109375" style="191" customWidth="1"/>
    <col min="15391" max="15392" width="15.85546875" style="191" customWidth="1"/>
    <col min="15393" max="15394" width="15.7109375" style="191" customWidth="1"/>
    <col min="15395" max="15396" width="11.7109375" style="191" customWidth="1"/>
    <col min="15397" max="15398" width="12.7109375" style="191" customWidth="1"/>
    <col min="15399" max="15400" width="16.28515625" style="191" customWidth="1"/>
    <col min="15401" max="15402" width="16.85546875" style="191" customWidth="1"/>
    <col min="15403" max="15404" width="15.140625" style="191" customWidth="1"/>
    <col min="15405" max="15407" width="17.140625" style="191" customWidth="1"/>
    <col min="15408" max="15408" width="14.140625" style="191" customWidth="1"/>
    <col min="15409" max="15620" width="9.140625" style="191"/>
    <col min="15621" max="15621" width="10" style="191" customWidth="1"/>
    <col min="15622" max="15622" width="62.85546875" style="191" customWidth="1"/>
    <col min="15623" max="15624" width="16.85546875" style="191" customWidth="1"/>
    <col min="15625" max="15625" width="15.42578125" style="191" customWidth="1"/>
    <col min="15626" max="15626" width="16.42578125" style="191" customWidth="1"/>
    <col min="15627" max="15628" width="15.7109375" style="191" customWidth="1"/>
    <col min="15629" max="15630" width="14" style="191" customWidth="1"/>
    <col min="15631" max="15632" width="12.140625" style="191" customWidth="1"/>
    <col min="15633" max="15634" width="13.28515625" style="191" customWidth="1"/>
    <col min="15635" max="15636" width="14.5703125" style="191" customWidth="1"/>
    <col min="15637" max="15638" width="15" style="191" customWidth="1"/>
    <col min="15639" max="15640" width="12.85546875" style="191" customWidth="1"/>
    <col min="15641" max="15642" width="14.5703125" style="191" customWidth="1"/>
    <col min="15643" max="15644" width="14" style="191" customWidth="1"/>
    <col min="15645" max="15646" width="12.7109375" style="191" customWidth="1"/>
    <col min="15647" max="15648" width="15.85546875" style="191" customWidth="1"/>
    <col min="15649" max="15650" width="15.7109375" style="191" customWidth="1"/>
    <col min="15651" max="15652" width="11.7109375" style="191" customWidth="1"/>
    <col min="15653" max="15654" width="12.7109375" style="191" customWidth="1"/>
    <col min="15655" max="15656" width="16.28515625" style="191" customWidth="1"/>
    <col min="15657" max="15658" width="16.85546875" style="191" customWidth="1"/>
    <col min="15659" max="15660" width="15.140625" style="191" customWidth="1"/>
    <col min="15661" max="15663" width="17.140625" style="191" customWidth="1"/>
    <col min="15664" max="15664" width="14.140625" style="191" customWidth="1"/>
    <col min="15665" max="15876" width="9.140625" style="191"/>
    <col min="15877" max="15877" width="10" style="191" customWidth="1"/>
    <col min="15878" max="15878" width="62.85546875" style="191" customWidth="1"/>
    <col min="15879" max="15880" width="16.85546875" style="191" customWidth="1"/>
    <col min="15881" max="15881" width="15.42578125" style="191" customWidth="1"/>
    <col min="15882" max="15882" width="16.42578125" style="191" customWidth="1"/>
    <col min="15883" max="15884" width="15.7109375" style="191" customWidth="1"/>
    <col min="15885" max="15886" width="14" style="191" customWidth="1"/>
    <col min="15887" max="15888" width="12.140625" style="191" customWidth="1"/>
    <col min="15889" max="15890" width="13.28515625" style="191" customWidth="1"/>
    <col min="15891" max="15892" width="14.5703125" style="191" customWidth="1"/>
    <col min="15893" max="15894" width="15" style="191" customWidth="1"/>
    <col min="15895" max="15896" width="12.85546875" style="191" customWidth="1"/>
    <col min="15897" max="15898" width="14.5703125" style="191" customWidth="1"/>
    <col min="15899" max="15900" width="14" style="191" customWidth="1"/>
    <col min="15901" max="15902" width="12.7109375" style="191" customWidth="1"/>
    <col min="15903" max="15904" width="15.85546875" style="191" customWidth="1"/>
    <col min="15905" max="15906" width="15.7109375" style="191" customWidth="1"/>
    <col min="15907" max="15908" width="11.7109375" style="191" customWidth="1"/>
    <col min="15909" max="15910" width="12.7109375" style="191" customWidth="1"/>
    <col min="15911" max="15912" width="16.28515625" style="191" customWidth="1"/>
    <col min="15913" max="15914" width="16.85546875" style="191" customWidth="1"/>
    <col min="15915" max="15916" width="15.140625" style="191" customWidth="1"/>
    <col min="15917" max="15919" width="17.140625" style="191" customWidth="1"/>
    <col min="15920" max="15920" width="14.140625" style="191" customWidth="1"/>
    <col min="15921" max="16132" width="9.140625" style="191"/>
    <col min="16133" max="16133" width="10" style="191" customWidth="1"/>
    <col min="16134" max="16134" width="62.85546875" style="191" customWidth="1"/>
    <col min="16135" max="16136" width="16.85546875" style="191" customWidth="1"/>
    <col min="16137" max="16137" width="15.42578125" style="191" customWidth="1"/>
    <col min="16138" max="16138" width="16.42578125" style="191" customWidth="1"/>
    <col min="16139" max="16140" width="15.7109375" style="191" customWidth="1"/>
    <col min="16141" max="16142" width="14" style="191" customWidth="1"/>
    <col min="16143" max="16144" width="12.140625" style="191" customWidth="1"/>
    <col min="16145" max="16146" width="13.28515625" style="191" customWidth="1"/>
    <col min="16147" max="16148" width="14.5703125" style="191" customWidth="1"/>
    <col min="16149" max="16150" width="15" style="191" customWidth="1"/>
    <col min="16151" max="16152" width="12.85546875" style="191" customWidth="1"/>
    <col min="16153" max="16154" width="14.5703125" style="191" customWidth="1"/>
    <col min="16155" max="16156" width="14" style="191" customWidth="1"/>
    <col min="16157" max="16158" width="12.7109375" style="191" customWidth="1"/>
    <col min="16159" max="16160" width="15.85546875" style="191" customWidth="1"/>
    <col min="16161" max="16162" width="15.7109375" style="191" customWidth="1"/>
    <col min="16163" max="16164" width="11.7109375" style="191" customWidth="1"/>
    <col min="16165" max="16166" width="12.7109375" style="191" customWidth="1"/>
    <col min="16167" max="16168" width="16.28515625" style="191" customWidth="1"/>
    <col min="16169" max="16170" width="16.85546875" style="191" customWidth="1"/>
    <col min="16171" max="16172" width="15.140625" style="191" customWidth="1"/>
    <col min="16173" max="16175" width="17.140625" style="191" customWidth="1"/>
    <col min="16176" max="16176" width="14.140625" style="191" customWidth="1"/>
    <col min="16177" max="16384" width="9.140625" style="191"/>
  </cols>
  <sheetData>
    <row r="1" spans="1:53" ht="33" customHeight="1">
      <c r="B1" s="437"/>
      <c r="C1" s="437"/>
      <c r="D1" s="438"/>
      <c r="E1" s="734" t="s">
        <v>1015</v>
      </c>
      <c r="F1" s="734"/>
      <c r="G1" s="734"/>
      <c r="H1" s="734"/>
      <c r="I1" s="439"/>
      <c r="J1" s="439"/>
      <c r="K1" s="439"/>
    </row>
    <row r="2" spans="1:53" ht="39" customHeight="1">
      <c r="A2" s="2732" t="s">
        <v>1016</v>
      </c>
      <c r="B2" s="2732"/>
      <c r="C2" s="2732"/>
      <c r="D2" s="2732"/>
      <c r="E2" s="2732"/>
      <c r="F2" s="1201"/>
      <c r="G2" s="1201"/>
      <c r="H2" s="1201"/>
      <c r="I2" s="439"/>
      <c r="J2" s="439"/>
      <c r="K2" s="439"/>
    </row>
    <row r="3" spans="1:53" ht="15.75" customHeight="1">
      <c r="A3" s="2733"/>
      <c r="B3" s="2733"/>
      <c r="C3" s="2733"/>
      <c r="D3" s="2733"/>
      <c r="E3" s="192"/>
      <c r="F3" s="192"/>
      <c r="G3" s="192"/>
      <c r="H3" s="192"/>
      <c r="I3" s="192"/>
      <c r="J3" s="192"/>
      <c r="K3" s="192"/>
      <c r="L3" s="306"/>
      <c r="M3" s="306"/>
      <c r="N3" s="306"/>
      <c r="O3" s="306"/>
      <c r="P3" s="306"/>
      <c r="Q3" s="306"/>
      <c r="R3" s="306"/>
      <c r="S3" s="306"/>
      <c r="T3" s="306"/>
      <c r="U3" s="306"/>
      <c r="V3" s="306"/>
      <c r="W3" s="306"/>
      <c r="X3" s="306"/>
      <c r="Y3" s="306"/>
      <c r="Z3" s="306"/>
      <c r="AA3" s="306"/>
      <c r="AB3" s="306"/>
      <c r="AC3" s="306"/>
      <c r="AD3" s="306"/>
      <c r="AE3" s="306"/>
      <c r="AF3" s="306"/>
      <c r="AG3" s="306"/>
      <c r="AH3" s="306"/>
      <c r="AI3" s="306"/>
      <c r="AJ3" s="306"/>
      <c r="AK3" s="306"/>
      <c r="AL3" s="306"/>
      <c r="AM3" s="306"/>
      <c r="AN3" s="306"/>
      <c r="AO3" s="306"/>
      <c r="AP3" s="306"/>
      <c r="AQ3" s="306"/>
      <c r="AR3" s="306"/>
      <c r="AS3" s="306"/>
      <c r="AT3" s="306"/>
      <c r="AU3" s="306"/>
      <c r="AV3" s="306"/>
      <c r="AW3" s="306"/>
    </row>
    <row r="4" spans="1:53" ht="21.75" customHeight="1" thickBot="1">
      <c r="A4" s="2734"/>
      <c r="B4" s="2734"/>
      <c r="C4" s="2734"/>
      <c r="D4" s="2734"/>
      <c r="E4" s="193"/>
      <c r="F4" s="193"/>
      <c r="G4" s="193"/>
      <c r="H4" s="193"/>
      <c r="I4" s="193"/>
      <c r="J4" s="193"/>
      <c r="K4" s="193"/>
      <c r="L4" s="307"/>
      <c r="M4" s="307"/>
      <c r="N4" s="306"/>
      <c r="O4" s="306"/>
      <c r="P4" s="306"/>
      <c r="Q4" s="306"/>
      <c r="R4" s="306"/>
      <c r="S4" s="306"/>
      <c r="T4" s="306"/>
      <c r="U4" s="306"/>
      <c r="V4" s="306"/>
      <c r="W4" s="306"/>
      <c r="X4" s="306"/>
      <c r="Y4" s="306"/>
      <c r="Z4" s="306"/>
      <c r="AA4" s="306"/>
      <c r="AB4" s="306"/>
      <c r="AC4" s="306"/>
      <c r="AD4" s="306"/>
      <c r="AE4" s="306"/>
      <c r="AF4" s="306"/>
      <c r="AG4" s="306"/>
      <c r="AH4" s="306"/>
      <c r="AI4" s="306"/>
      <c r="AJ4" s="306"/>
      <c r="AK4" s="306"/>
      <c r="AL4" s="306"/>
      <c r="AM4" s="306"/>
      <c r="AN4" s="306"/>
      <c r="AO4" s="306"/>
      <c r="AP4" s="306"/>
      <c r="AQ4" s="306"/>
      <c r="AR4" s="306"/>
      <c r="AS4" s="306"/>
      <c r="AT4" s="306"/>
      <c r="AU4" s="306"/>
      <c r="AV4" s="306"/>
      <c r="AW4" s="306"/>
    </row>
    <row r="5" spans="1:53" s="289" customFormat="1" ht="28.5" customHeight="1" thickBot="1">
      <c r="A5" s="2735" t="s">
        <v>1002</v>
      </c>
      <c r="B5" s="2736"/>
      <c r="C5" s="2736"/>
      <c r="D5" s="2736"/>
      <c r="E5" s="2737"/>
      <c r="F5" s="2724" t="s">
        <v>1441</v>
      </c>
      <c r="G5" s="2724"/>
      <c r="H5" s="2724"/>
      <c r="I5"/>
      <c r="J5" s="287"/>
      <c r="K5" s="287"/>
      <c r="L5" s="2728"/>
      <c r="M5" s="2728"/>
      <c r="N5" s="2728"/>
      <c r="O5" s="308"/>
      <c r="P5" s="2728"/>
      <c r="Q5" s="2728"/>
      <c r="R5" s="2728"/>
      <c r="S5" s="308"/>
      <c r="T5" s="2728"/>
      <c r="U5" s="2728"/>
      <c r="V5" s="2728"/>
      <c r="W5" s="308"/>
      <c r="X5" s="2728"/>
      <c r="Y5" s="2728"/>
      <c r="Z5" s="2728"/>
      <c r="AA5" s="308"/>
      <c r="AB5" s="2728"/>
      <c r="AC5" s="2728"/>
      <c r="AD5" s="2728"/>
      <c r="AE5" s="308"/>
      <c r="AF5" s="2728"/>
      <c r="AG5" s="2728"/>
      <c r="AH5" s="2728"/>
      <c r="AI5" s="308"/>
      <c r="AJ5" s="2728"/>
      <c r="AK5" s="2728"/>
      <c r="AL5" s="2728"/>
      <c r="AM5" s="308"/>
      <c r="AN5" s="2728"/>
      <c r="AO5" s="2728"/>
      <c r="AP5" s="2728"/>
      <c r="AQ5" s="308"/>
      <c r="AR5" s="2728"/>
      <c r="AS5" s="2728"/>
      <c r="AT5" s="2728"/>
      <c r="AU5" s="308"/>
      <c r="AV5" s="2728"/>
      <c r="AW5" s="2728"/>
      <c r="AX5" s="288"/>
      <c r="AY5" s="288"/>
      <c r="AZ5" s="288"/>
      <c r="BA5" s="288"/>
    </row>
    <row r="6" spans="1:53" s="284" customFormat="1" ht="45" customHeight="1" thickBot="1">
      <c r="A6" s="608" t="s">
        <v>121</v>
      </c>
      <c r="B6" s="609" t="s">
        <v>271</v>
      </c>
      <c r="C6" s="2739" t="s">
        <v>75</v>
      </c>
      <c r="D6" s="609" t="s">
        <v>341</v>
      </c>
      <c r="E6" s="609" t="s">
        <v>342</v>
      </c>
      <c r="F6" s="2723" t="s">
        <v>75</v>
      </c>
      <c r="G6" s="1249" t="s">
        <v>341</v>
      </c>
      <c r="H6" s="1249" t="s">
        <v>342</v>
      </c>
      <c r="I6" s="1255" t="s">
        <v>1003</v>
      </c>
      <c r="J6" s="2747" t="s">
        <v>1047</v>
      </c>
      <c r="K6" s="2747"/>
      <c r="L6" s="2738" t="s">
        <v>148</v>
      </c>
      <c r="M6" s="2738"/>
      <c r="N6" s="2738" t="s">
        <v>142</v>
      </c>
      <c r="O6" s="2738"/>
      <c r="P6" s="2738" t="s">
        <v>136</v>
      </c>
      <c r="Q6" s="2738"/>
      <c r="R6" s="2738" t="s">
        <v>127</v>
      </c>
      <c r="S6" s="2738"/>
      <c r="T6" s="2738" t="s">
        <v>140</v>
      </c>
      <c r="U6" s="2738"/>
      <c r="V6" s="2738" t="s">
        <v>144</v>
      </c>
      <c r="W6" s="2738"/>
      <c r="X6" s="2738" t="s">
        <v>137</v>
      </c>
      <c r="Y6" s="2738"/>
      <c r="Z6" s="2738" t="s">
        <v>131</v>
      </c>
      <c r="AA6" s="2738"/>
      <c r="AB6" s="2738" t="s">
        <v>143</v>
      </c>
      <c r="AC6" s="2738"/>
      <c r="AD6" s="2738" t="s">
        <v>141</v>
      </c>
      <c r="AE6" s="2738"/>
      <c r="AF6" s="2738" t="s">
        <v>146</v>
      </c>
      <c r="AG6" s="2738"/>
      <c r="AH6" s="2738" t="s">
        <v>135</v>
      </c>
      <c r="AI6" s="2738"/>
      <c r="AJ6" s="2738" t="s">
        <v>132</v>
      </c>
      <c r="AK6" s="2738"/>
      <c r="AL6" s="2738" t="s">
        <v>133</v>
      </c>
      <c r="AM6" s="2738"/>
      <c r="AN6" s="2738" t="s">
        <v>130</v>
      </c>
      <c r="AO6" s="2738"/>
      <c r="AP6" s="2738" t="s">
        <v>134</v>
      </c>
      <c r="AQ6" s="2738"/>
      <c r="AR6" s="2738" t="s">
        <v>128</v>
      </c>
      <c r="AS6" s="2738"/>
      <c r="AT6" s="2738" t="s">
        <v>288</v>
      </c>
      <c r="AU6" s="2738"/>
      <c r="AV6" s="2738" t="s">
        <v>139</v>
      </c>
      <c r="AW6" s="2738"/>
      <c r="AX6" s="283"/>
      <c r="AY6" s="283"/>
      <c r="AZ6" s="283"/>
      <c r="BA6" s="283"/>
    </row>
    <row r="7" spans="1:53" s="286" customFormat="1" ht="33" customHeight="1" thickBot="1">
      <c r="A7" s="2743" t="s">
        <v>343</v>
      </c>
      <c r="B7" s="2743"/>
      <c r="C7" s="2740"/>
      <c r="D7" s="364" t="s">
        <v>138</v>
      </c>
      <c r="E7" s="364" t="s">
        <v>145</v>
      </c>
      <c r="F7" s="2723"/>
      <c r="G7" s="364" t="s">
        <v>138</v>
      </c>
      <c r="H7" s="364" t="s">
        <v>145</v>
      </c>
      <c r="I7" s="1256" t="s">
        <v>75</v>
      </c>
      <c r="J7" s="1203" t="s">
        <v>341</v>
      </c>
      <c r="K7" s="1203" t="s">
        <v>342</v>
      </c>
      <c r="L7" s="365" t="s">
        <v>341</v>
      </c>
      <c r="M7" s="365" t="s">
        <v>342</v>
      </c>
      <c r="N7" s="365" t="s">
        <v>341</v>
      </c>
      <c r="O7" s="365" t="s">
        <v>342</v>
      </c>
      <c r="P7" s="365" t="s">
        <v>341</v>
      </c>
      <c r="Q7" s="365" t="s">
        <v>342</v>
      </c>
      <c r="R7" s="365" t="s">
        <v>341</v>
      </c>
      <c r="S7" s="365" t="s">
        <v>342</v>
      </c>
      <c r="T7" s="365" t="s">
        <v>341</v>
      </c>
      <c r="U7" s="365" t="s">
        <v>342</v>
      </c>
      <c r="V7" s="365" t="s">
        <v>341</v>
      </c>
      <c r="W7" s="365" t="s">
        <v>342</v>
      </c>
      <c r="X7" s="365" t="s">
        <v>341</v>
      </c>
      <c r="Y7" s="365" t="s">
        <v>342</v>
      </c>
      <c r="Z7" s="365" t="s">
        <v>341</v>
      </c>
      <c r="AA7" s="365" t="s">
        <v>342</v>
      </c>
      <c r="AB7" s="365" t="s">
        <v>341</v>
      </c>
      <c r="AC7" s="365" t="s">
        <v>342</v>
      </c>
      <c r="AD7" s="365" t="s">
        <v>341</v>
      </c>
      <c r="AE7" s="365" t="s">
        <v>342</v>
      </c>
      <c r="AF7" s="365" t="s">
        <v>341</v>
      </c>
      <c r="AG7" s="365" t="s">
        <v>342</v>
      </c>
      <c r="AH7" s="365" t="s">
        <v>341</v>
      </c>
      <c r="AI7" s="365" t="s">
        <v>342</v>
      </c>
      <c r="AJ7" s="365" t="s">
        <v>341</v>
      </c>
      <c r="AK7" s="365" t="s">
        <v>342</v>
      </c>
      <c r="AL7" s="365" t="s">
        <v>341</v>
      </c>
      <c r="AM7" s="365" t="s">
        <v>342</v>
      </c>
      <c r="AN7" s="365" t="s">
        <v>341</v>
      </c>
      <c r="AO7" s="365" t="s">
        <v>342</v>
      </c>
      <c r="AP7" s="365" t="s">
        <v>341</v>
      </c>
      <c r="AQ7" s="365" t="s">
        <v>342</v>
      </c>
      <c r="AR7" s="365" t="s">
        <v>341</v>
      </c>
      <c r="AS7" s="365" t="s">
        <v>342</v>
      </c>
      <c r="AT7" s="365" t="s">
        <v>341</v>
      </c>
      <c r="AU7" s="365" t="s">
        <v>342</v>
      </c>
      <c r="AV7" s="365" t="s">
        <v>341</v>
      </c>
      <c r="AW7" s="365" t="s">
        <v>342</v>
      </c>
      <c r="AX7" s="285"/>
      <c r="AY7" s="285"/>
      <c r="AZ7" s="285"/>
      <c r="BA7" s="285"/>
    </row>
    <row r="8" spans="1:53" s="254" customFormat="1" ht="18.75" customHeight="1" thickBot="1">
      <c r="A8" s="366">
        <v>1</v>
      </c>
      <c r="B8" s="367" t="s">
        <v>344</v>
      </c>
      <c r="C8" s="1204">
        <f>SUM(D8:E8)</f>
        <v>118</v>
      </c>
      <c r="D8" s="195">
        <f>L8+N8+P8+R8+T8+V8+X8+Z8+AB8+AD8+AF8+AH8+AJ8+AL8+AN8+AP8+AR8+AT8+AV8</f>
        <v>38</v>
      </c>
      <c r="E8" s="195">
        <f>M8+O8+Q8+S8+U8+W8+Y8+AA8+AC8+AE8+AG8+AI8+AK8+AM8+AO8+AQ8+AS8+AU8+AW8</f>
        <v>80</v>
      </c>
      <c r="F8" s="1250">
        <f>SUM(G8:H8)</f>
        <v>63</v>
      </c>
      <c r="G8" s="456">
        <v>15</v>
      </c>
      <c r="H8" s="456">
        <v>48</v>
      </c>
      <c r="I8" s="1205">
        <f>SUM(J8:K8)</f>
        <v>1</v>
      </c>
      <c r="J8" s="1206">
        <f>D8/C8*100%</f>
        <v>0.32203389830508472</v>
      </c>
      <c r="K8" s="1206">
        <f>E8/C8*100%</f>
        <v>0.67796610169491522</v>
      </c>
      <c r="L8" s="368">
        <f>пожар!AG4</f>
        <v>0</v>
      </c>
      <c r="M8" s="369">
        <f>пожар!AH4</f>
        <v>0</v>
      </c>
      <c r="N8" s="368">
        <f>пожар!AG5</f>
        <v>2</v>
      </c>
      <c r="O8" s="369">
        <f>пожар!AH5</f>
        <v>4</v>
      </c>
      <c r="P8" s="368">
        <f>пожар!AG6</f>
        <v>0</v>
      </c>
      <c r="Q8" s="369">
        <f>пожар!AH6</f>
        <v>3</v>
      </c>
      <c r="R8" s="368">
        <f>пожар!AG7</f>
        <v>9</v>
      </c>
      <c r="S8" s="368">
        <f>пожар!AH7</f>
        <v>13</v>
      </c>
      <c r="T8" s="368">
        <f>пожар!AG8</f>
        <v>0</v>
      </c>
      <c r="U8" s="369">
        <f>пожар!AH8</f>
        <v>5</v>
      </c>
      <c r="V8" s="368">
        <f>пожар!AG9</f>
        <v>0</v>
      </c>
      <c r="W8" s="369">
        <f>пожар!AH9</f>
        <v>6</v>
      </c>
      <c r="X8" s="368">
        <f>пожар!AG10</f>
        <v>0</v>
      </c>
      <c r="Y8" s="369">
        <f>пожар!AH10</f>
        <v>16</v>
      </c>
      <c r="Z8" s="370">
        <f>пожар!AG11</f>
        <v>1</v>
      </c>
      <c r="AA8" s="369">
        <f>пожар!AH11</f>
        <v>12</v>
      </c>
      <c r="AB8" s="368">
        <f>пожар!AG12</f>
        <v>2</v>
      </c>
      <c r="AC8" s="369">
        <f>пожар!AH12</f>
        <v>0</v>
      </c>
      <c r="AD8" s="368">
        <f>пожар!AG13</f>
        <v>0</v>
      </c>
      <c r="AE8" s="369">
        <f>пожар!AH13</f>
        <v>3</v>
      </c>
      <c r="AF8" s="368">
        <f>пожар!AG14</f>
        <v>0</v>
      </c>
      <c r="AG8" s="369">
        <f>пожар!AH14</f>
        <v>2</v>
      </c>
      <c r="AH8" s="368">
        <f>пожар!AG15</f>
        <v>2</v>
      </c>
      <c r="AI8" s="369">
        <f>пожар!AH15</f>
        <v>0</v>
      </c>
      <c r="AJ8" s="368">
        <f>пожар!AG16</f>
        <v>0</v>
      </c>
      <c r="AK8" s="368">
        <f>пожар!AH16</f>
        <v>3</v>
      </c>
      <c r="AL8" s="368">
        <f>пожар!AG17</f>
        <v>5</v>
      </c>
      <c r="AM8" s="369">
        <f>пожар!AH17</f>
        <v>3</v>
      </c>
      <c r="AN8" s="368">
        <f>пожар!AG18</f>
        <v>2</v>
      </c>
      <c r="AO8" s="369">
        <f>пожар!AH18</f>
        <v>9</v>
      </c>
      <c r="AP8" s="368">
        <f>пожар!AG19</f>
        <v>0</v>
      </c>
      <c r="AQ8" s="369">
        <f>пожар!AH19</f>
        <v>1</v>
      </c>
      <c r="AR8" s="368">
        <f>пожар!AG20</f>
        <v>11</v>
      </c>
      <c r="AS8" s="369">
        <f>пожар!AH20</f>
        <v>0</v>
      </c>
      <c r="AT8" s="368">
        <f>пожар!AG21</f>
        <v>1</v>
      </c>
      <c r="AU8" s="369">
        <f>пожар!AH21</f>
        <v>0</v>
      </c>
      <c r="AV8" s="368">
        <f>пожар!AG22</f>
        <v>3</v>
      </c>
      <c r="AW8" s="369">
        <f>пожар!AH22</f>
        <v>0</v>
      </c>
      <c r="AX8" s="253"/>
      <c r="AY8" s="253"/>
      <c r="AZ8" s="253"/>
      <c r="BA8" s="253"/>
    </row>
    <row r="9" spans="1:53" ht="19.5" thickBot="1">
      <c r="A9" s="337" t="s">
        <v>345</v>
      </c>
      <c r="B9" s="371" t="s">
        <v>346</v>
      </c>
      <c r="C9" s="1204">
        <f t="shared" ref="C9:C72" si="0">SUM(D9:E9)</f>
        <v>18977.400000000001</v>
      </c>
      <c r="D9" s="416">
        <f t="shared" ref="D9:E27" si="1">L9+N9+P9+R9+T9+V9+X9+Z9+AB9+AD9+AF9+AH9+AJ9+AL9+AN9+AP9+AR9+AT9+AV9</f>
        <v>12980</v>
      </c>
      <c r="E9" s="416">
        <f t="shared" si="1"/>
        <v>5997.4</v>
      </c>
      <c r="F9" s="1250">
        <f t="shared" ref="F9:F72" si="2">SUM(G9:H9)</f>
        <v>2392.4</v>
      </c>
      <c r="G9" s="600">
        <v>795</v>
      </c>
      <c r="H9" s="600">
        <v>1597.4</v>
      </c>
      <c r="I9" s="1207"/>
      <c r="J9" s="1208"/>
      <c r="K9" s="1208"/>
      <c r="L9" s="373">
        <f>ущерб!AG4</f>
        <v>0</v>
      </c>
      <c r="M9" s="378">
        <f>ущерб!AH4</f>
        <v>0</v>
      </c>
      <c r="N9" s="373">
        <f>ущерб!AG5</f>
        <v>10500</v>
      </c>
      <c r="O9" s="373">
        <f>ущерб!AH5</f>
        <v>1810</v>
      </c>
      <c r="P9" s="373">
        <f>ущерб!AG6</f>
        <v>0</v>
      </c>
      <c r="Q9" s="373">
        <f>ущерб!AH6</f>
        <v>10</v>
      </c>
      <c r="R9" s="373">
        <f>ущерб!AG7</f>
        <v>1690</v>
      </c>
      <c r="S9" s="373">
        <f>ущерб!AH7</f>
        <v>1080</v>
      </c>
      <c r="T9" s="373">
        <f>ущерб!AG8</f>
        <v>0</v>
      </c>
      <c r="U9" s="373">
        <f>ущерб!AH8</f>
        <v>1682.4</v>
      </c>
      <c r="V9" s="373">
        <f>ущерб!AG9</f>
        <v>0</v>
      </c>
      <c r="W9" s="373">
        <f>ущерб!AH9</f>
        <v>0</v>
      </c>
      <c r="X9" s="373">
        <f>ущерб!AG10</f>
        <v>0</v>
      </c>
      <c r="Y9" s="373">
        <f>ущерб!AH10</f>
        <v>0</v>
      </c>
      <c r="Z9" s="373">
        <f>ущерб!AG11</f>
        <v>0</v>
      </c>
      <c r="AA9" s="373">
        <f>ущерб!AH11</f>
        <v>0</v>
      </c>
      <c r="AB9" s="373">
        <f>ущерб!AG12</f>
        <v>0</v>
      </c>
      <c r="AC9" s="373">
        <f>ущерб!AH12</f>
        <v>0</v>
      </c>
      <c r="AD9" s="373">
        <f>ущерб!AG13</f>
        <v>0</v>
      </c>
      <c r="AE9" s="373">
        <f>ущерб!AH13</f>
        <v>1255</v>
      </c>
      <c r="AF9" s="373">
        <f>ущерб!AG14</f>
        <v>0</v>
      </c>
      <c r="AG9" s="373">
        <f>ущерб!AH14</f>
        <v>0</v>
      </c>
      <c r="AH9" s="373">
        <f>ущерб!AG15</f>
        <v>600</v>
      </c>
      <c r="AI9" s="373">
        <f>ущерб!AH15</f>
        <v>0</v>
      </c>
      <c r="AJ9" s="373">
        <f>ущерб!AG16</f>
        <v>0</v>
      </c>
      <c r="AK9" s="373">
        <f>ущерб!AH16</f>
        <v>150</v>
      </c>
      <c r="AL9" s="373">
        <f>ущерб!AG17</f>
        <v>85</v>
      </c>
      <c r="AM9" s="373">
        <f>ущерб!AH17</f>
        <v>10</v>
      </c>
      <c r="AN9" s="373">
        <f>ущерб!AG18</f>
        <v>0</v>
      </c>
      <c r="AO9" s="373">
        <f>ущерб!AH18</f>
        <v>0</v>
      </c>
      <c r="AP9" s="373">
        <f>ущерб!AG19</f>
        <v>0</v>
      </c>
      <c r="AQ9" s="373">
        <f>ущерб!AH19</f>
        <v>0</v>
      </c>
      <c r="AR9" s="373">
        <f>ущерб!AG20</f>
        <v>0</v>
      </c>
      <c r="AS9" s="373">
        <f>ущерб!AH20</f>
        <v>0</v>
      </c>
      <c r="AT9" s="373">
        <f>ущерб!AG21</f>
        <v>5</v>
      </c>
      <c r="AU9" s="373">
        <f>ущерб!AH21</f>
        <v>0</v>
      </c>
      <c r="AV9" s="373">
        <f>ущерб!AG22</f>
        <v>100</v>
      </c>
      <c r="AW9" s="373">
        <f>ущерб!AH22</f>
        <v>0</v>
      </c>
      <c r="AX9" s="194"/>
      <c r="AY9" s="194"/>
      <c r="AZ9" s="194"/>
      <c r="BA9" s="194"/>
    </row>
    <row r="10" spans="1:53" s="252" customFormat="1" ht="18" customHeight="1" thickBot="1">
      <c r="A10" s="374" t="s">
        <v>347</v>
      </c>
      <c r="B10" s="375" t="s">
        <v>348</v>
      </c>
      <c r="C10" s="1204">
        <f t="shared" si="0"/>
        <v>6</v>
      </c>
      <c r="D10" s="376">
        <f t="shared" si="1"/>
        <v>0</v>
      </c>
      <c r="E10" s="250">
        <f t="shared" si="1"/>
        <v>6</v>
      </c>
      <c r="F10" s="1250">
        <f t="shared" si="2"/>
        <v>3</v>
      </c>
      <c r="G10" s="601">
        <v>0</v>
      </c>
      <c r="H10" s="468">
        <v>3</v>
      </c>
      <c r="I10" s="1209">
        <f>C10/Ф1!C8*100%</f>
        <v>0.8571428571428571</v>
      </c>
      <c r="J10" s="1206">
        <f t="shared" ref="J10:J17" si="3">D10/C10*100%</f>
        <v>0</v>
      </c>
      <c r="K10" s="1206">
        <f t="shared" ref="K10:K17" si="4">E10/C10*100%</f>
        <v>1</v>
      </c>
      <c r="L10" s="377">
        <f>SUMIFS(Гиб.!O5:O9995,Гиб.!E5:E9995,L6,Гиб.!F5:F9995,D7,Гиб.!H5:H9995,"Жилой сектор")</f>
        <v>0</v>
      </c>
      <c r="M10" s="377">
        <f>SUMIFS(Гиб.!O5:O9995,Гиб.!E5:E9995,L6,Гиб.!F5:F9995,E7,Гиб.!H5:H9995,"Жилой сектор")</f>
        <v>0</v>
      </c>
      <c r="N10" s="377">
        <f>SUMIFS(Гиб.!O5:O9995,Гиб.!E5:E9995,N6,Гиб.!F5:F9995,D7,Гиб.!H5:H9995,"Жилой сектор")</f>
        <v>0</v>
      </c>
      <c r="O10" s="377">
        <f>SUMIFS(Гиб.!O5:O9995,Гиб.!E5:E9995,N6,Гиб.!F5:F9995,E7,Гиб.!H5:H9995,"Жилой сектор")</f>
        <v>2</v>
      </c>
      <c r="P10" s="377">
        <f>SUMIFS(Гиб.!O5:O9995,Гиб.!E5:E9995,P6,Гиб.!F5:F9995,D7,Гиб.!H5:H9995,"Жилой сектор")</f>
        <v>0</v>
      </c>
      <c r="Q10" s="377">
        <f>SUMIFS(Гиб.!O5:O9995,Гиб.!E5:E9995,P6,Гиб.!F5:F9995,E7,Гиб.!H5:H9995,"Жилой сектор")</f>
        <v>0</v>
      </c>
      <c r="R10" s="377">
        <f>SUMIFS(Гиб.!O5:O9995,Гиб.!E5:E9995,R6,Гиб.!F5:F9995,D7,Гиб.!H5:H9995,"Жилой сектор")</f>
        <v>0</v>
      </c>
      <c r="S10" s="377">
        <f>SUMIFS(Гиб.!O5:O9995,Гиб.!E5:E9995,R6,Гиб.!F5:F9995,E7,Гиб.!H5:H9995,"Жилой сектор")</f>
        <v>1</v>
      </c>
      <c r="T10" s="377">
        <f>SUMIFS(Гиб.!O5:O9995,Гиб.!E5:E9995,T6,Гиб.!F5:F9995,D7,Гиб.!H5:H9995,"Жилой сектор")</f>
        <v>0</v>
      </c>
      <c r="U10" s="377">
        <f>SUMIFS(Гиб.!O5:O9995,Гиб.!E5:E9995,T6,Гиб.!F5:F9995,E7,Гиб.!H5:H9995,"Жилой сектор")</f>
        <v>0</v>
      </c>
      <c r="V10" s="377">
        <f>SUMIFS(Гиб.!O5:O9995,Гиб.!E5:E9995,V6,Гиб.!F5:F9995,D7,Гиб.!H5:H9995,"Жилой сектор")</f>
        <v>0</v>
      </c>
      <c r="W10" s="377">
        <f>SUMIFS(Гиб.!O5:O9995,Гиб.!E5:E9995,V6,Гиб.!F5:F9995,E7,Гиб.!H5:H9995,"Жилой сектор")</f>
        <v>0</v>
      </c>
      <c r="X10" s="377">
        <f>SUMIFS(Гиб.!O5:O9995,Гиб.!E5:E9995,X6,Гиб.!F5:F9995,D7,Гиб.!H5:H9995,"Жилой сектор")</f>
        <v>0</v>
      </c>
      <c r="Y10" s="377">
        <f>SUMIFS(Гиб.!O5:O9995,Гиб.!E5:E9995,X6,Гиб.!F5:F9995,E7,Гиб.!H5:H9995,"Жилой сектор")</f>
        <v>0</v>
      </c>
      <c r="Z10" s="377">
        <f>SUMIFS(Гиб.!O5:O9995,Гиб.!E5:E9995,Z6,Гиб.!F5:F9995,D7,Гиб.!H5:H9995,"Жилой сектор")</f>
        <v>0</v>
      </c>
      <c r="AA10" s="377">
        <f>SUMIFS(Гиб.!O5:O9995,Гиб.!E5:E9995,Z6,Гиб.!F5:F9995,E7,Гиб.!H5:H9995,"Жилой сектор")</f>
        <v>0</v>
      </c>
      <c r="AB10" s="377">
        <f>SUMIFS(Гиб.!O5:O9995,Гиб.!E5:E9995,AB6,Гиб.!F5:F9995,D7,Гиб.!H5:H9995,"Жилой сектор")</f>
        <v>0</v>
      </c>
      <c r="AC10" s="377">
        <f>SUMIFS(Гиб.!O5:O9995,Гиб.!E5:E9995,AB6,Гиб.!F5:F9995,E7,Гиб.!H5:H9995,"Жилой сектор")</f>
        <v>0</v>
      </c>
      <c r="AD10" s="377">
        <f>SUMIFS(Гиб.!O5:O9995,Гиб.!E5:E9995,AD6,Гиб.!F5:F9995,D7,Гиб.!H5:H9995,"Жилой сектор")</f>
        <v>0</v>
      </c>
      <c r="AE10" s="377">
        <f>SUMIFS(Гиб.!O5:O9995,Гиб.!E5:E9995,AD6,Гиб.!F5:F9995,E7,Гиб.!H5:H9995,"Жилой сектор")</f>
        <v>0</v>
      </c>
      <c r="AF10" s="377">
        <f>SUMIFS(Гиб.!O5:O9995,Гиб.!E5:E9995,AF6,Гиб.!F5:F9995,D7,Гиб.!H5:H9995,"Жилой сектор")</f>
        <v>0</v>
      </c>
      <c r="AG10" s="377">
        <f>SUMIFS(Гиб.!O5:O9995,Гиб.!E5:E9995,AF6,Гиб.!F5:F9995,E7,Гиб.!H5:H9995,"Жилой сектор")</f>
        <v>0</v>
      </c>
      <c r="AH10" s="377">
        <f>SUMIFS(Гиб.!O5:O9995,Гиб.!E5:E9995,AH6,Гиб.!F5:F9995,D7,Гиб.!H5:H9995,"Жилой сектор")</f>
        <v>0</v>
      </c>
      <c r="AI10" s="377">
        <f>SUMIFS(Гиб.!O5:O9995,Гиб.!E5:E9995,AH6,Гиб.!F5:F9995,E7,Гиб.!H5:H9995,"Жилой сектор")</f>
        <v>0</v>
      </c>
      <c r="AJ10" s="377">
        <f>SUMIFS(Гиб.!O5:O9995,Гиб.!E5:E9995,AJ6,Гиб.!F5:F9995,D7,Гиб.!H5:H9995,"Жилой сектор")</f>
        <v>0</v>
      </c>
      <c r="AK10" s="377">
        <f>SUMIFS(Гиб.!O5:O9995,Гиб.!E5:E9995,AJ6,Гиб.!F5:F9995,E7,Гиб.!H5:H9995,"Жилой сектор")</f>
        <v>3</v>
      </c>
      <c r="AL10" s="377">
        <f>SUMIFS(Гиб.!O5:O9995,Гиб.!E5:E9995,AL6,Гиб.!F5:F9995,D7,Гиб.!H5:H9995,"Жилой сектор")</f>
        <v>0</v>
      </c>
      <c r="AM10" s="377">
        <f>SUMIFS(Гиб.!O5:O9995,Гиб.!E5:E9995,AL6,Гиб.!F5:F9995,E7,Гиб.!H5:H9995,"Жилой сектор")</f>
        <v>0</v>
      </c>
      <c r="AN10" s="377">
        <f>SUMIFS(Гиб.!O5:O9995,Гиб.!E5:E9995,AN6,Гиб.!F5:F9995,D7,Гиб.!H5:H9995,"Жилой сектор")</f>
        <v>0</v>
      </c>
      <c r="AO10" s="377">
        <f>SUMIFS(Гиб.!O5:O9995,Гиб.!E5:E9995,AN6,Гиб.!F5:F9995,E7,Гиб.!H5:H9995,"Жилой сектор")</f>
        <v>0</v>
      </c>
      <c r="AP10" s="377">
        <f>SUMIFS(Гиб.!O5:O9995,Гиб.!E5:E9995,AP6,Гиб.!F5:F9995,D7,Гиб.!H5:H9995,"Жилой сектор")</f>
        <v>0</v>
      </c>
      <c r="AQ10" s="377">
        <f>SUMIFS(Гиб.!O5:O9995,Гиб.!E5:E9995,AP6,Гиб.!F5:F9995,E7,Гиб.!H5:H9995,"Жилой сектор")</f>
        <v>0</v>
      </c>
      <c r="AR10" s="377">
        <f>SUMIFS(Гиб.!O5:O9995,Гиб.!E5:E9995,AR6,Гиб.!F5:F9995,D7,Гиб.!H5:H9995,"Жилой сектор")</f>
        <v>0</v>
      </c>
      <c r="AS10" s="377">
        <f>SUMIFS(Гиб.!O5:O9995,Гиб.!E5:E9995,AR6,Гиб.!F5:F9995,E7,Гиб.!H5:H9995,"Жилой сектор")</f>
        <v>0</v>
      </c>
      <c r="AT10" s="377">
        <f>SUMIFS(Гиб.!O5:O9995,Гиб.!E5:E9995,AT6,Гиб.!F5:F9995,D7,Гиб.!H5:H9995,"Жилой сектор")</f>
        <v>0</v>
      </c>
      <c r="AU10" s="377">
        <f>SUMIFS(Гиб.!O5:O9995,Гиб.!E5:E9995,AT6,Гиб.!F5:F9995,E7,Гиб.!H5:H9995,"Жилой сектор")</f>
        <v>0</v>
      </c>
      <c r="AV10" s="377">
        <f>SUMIFS(Гиб.!O5:O9995,Гиб.!E5:E9995,AV6,Гиб.!F5:F9995,D7,Гиб.!H5:H9995,"Жилой сектор")</f>
        <v>0</v>
      </c>
      <c r="AW10" s="377">
        <f>SUMIFS(Гиб.!O5:O9995,Гиб.!E5:E9995,AV6,Гиб.!F5:F9995,E7,Гиб.!H5:H9995,"Жилой сектор")</f>
        <v>0</v>
      </c>
      <c r="AX10" s="251"/>
      <c r="AY10" s="251"/>
      <c r="AZ10" s="251"/>
      <c r="BA10" s="251"/>
    </row>
    <row r="11" spans="1:53" ht="19.5" thickBot="1">
      <c r="A11" s="351" t="s">
        <v>349</v>
      </c>
      <c r="B11" s="371" t="s">
        <v>350</v>
      </c>
      <c r="C11" s="1204">
        <f t="shared" si="0"/>
        <v>1</v>
      </c>
      <c r="D11" s="372">
        <f t="shared" si="1"/>
        <v>0</v>
      </c>
      <c r="E11" s="196">
        <f t="shared" si="1"/>
        <v>1</v>
      </c>
      <c r="F11" s="1250">
        <f t="shared" si="2"/>
        <v>0</v>
      </c>
      <c r="G11" s="453">
        <v>0</v>
      </c>
      <c r="H11" s="458">
        <v>0</v>
      </c>
      <c r="I11" s="1209">
        <f>C11/Ф1!C9*100%</f>
        <v>1</v>
      </c>
      <c r="J11" s="1206">
        <f t="shared" si="3"/>
        <v>0</v>
      </c>
      <c r="K11" s="1206">
        <f t="shared" si="4"/>
        <v>1</v>
      </c>
      <c r="L11" s="373">
        <f>SUMIFS(Гиб.!P5:P9995,Гиб.!E5:E9995,L6,Гиб.!F5:F9995,D7,Гиб.!H5:H9995,"Жилой сектор")</f>
        <v>0</v>
      </c>
      <c r="M11" s="373">
        <f>SUMIFS(Гиб.!P5:P9995,Гиб.!E5:E9995,L6,Гиб.!F5:F9995,E7,Гиб.!H5:H9995,"Жилой сектор")</f>
        <v>0</v>
      </c>
      <c r="N11" s="373">
        <f>SUMIFS(Гиб.!P5:P9995,Гиб.!E5:E9995,N6,Гиб.!F5:F9995,D7,Гиб.!H5:H9995,"Жилой сектор")</f>
        <v>0</v>
      </c>
      <c r="O11" s="373">
        <f>SUMIFS(Гиб.!P5:P9995,Гиб.!E5:E9995,N6,Гиб.!F5:F9995,E7,Гиб.!H5:H9995,"Жилой сектор")</f>
        <v>0</v>
      </c>
      <c r="P11" s="373">
        <f>SUMIFS(Гиб.!P5:P9995,Гиб.!E5:E9995,P6,Гиб.!F5:F9995,D7,Гиб.!H5:H9995,"Жилой сектор")</f>
        <v>0</v>
      </c>
      <c r="Q11" s="373">
        <f>SUMIFS(Гиб.!P5:P9995,Гиб.!E5:E9995,P6,Гиб.!F5:F9995,E7,Гиб.!H5:H9995,"Жилой сектор")</f>
        <v>0</v>
      </c>
      <c r="R11" s="373">
        <f>SUMIFS(Гиб.!P5:P9995,Гиб.!E5:E9995,R6,Гиб.!F5:F9995,D7,Гиб.!H5:H9995,"Жилой сектор")</f>
        <v>0</v>
      </c>
      <c r="S11" s="373">
        <f>SUMIFS(Гиб.!P5:P9995,Гиб.!E5:E9995,R6,Гиб.!F5:F9995,E7,Гиб.!H5:H9995,"Жилой сектор")</f>
        <v>0</v>
      </c>
      <c r="T11" s="373">
        <f>SUMIFS(Гиб.!P5:P9995,Гиб.!E5:E9995,T6,Гиб.!F5:F9995,D7,Гиб.!H5:H9995,"Жилой сектор")</f>
        <v>0</v>
      </c>
      <c r="U11" s="373">
        <f>SUMIFS(Гиб.!P5:P9995,Гиб.!E5:E9995,T6,Гиб.!F5:F9995,E7,Гиб.!H5:H9995,"Жилой сектор")</f>
        <v>0</v>
      </c>
      <c r="V11" s="373">
        <f>SUMIFS(Гиб.!P5:P9995,Гиб.!E5:E9995,V6,Гиб.!F5:F9995,D7,Гиб.!H5:H9995,"Жилой сектор")</f>
        <v>0</v>
      </c>
      <c r="W11" s="373">
        <f>SUMIFS(Гиб.!P5:P9995,Гиб.!E5:E9995,V6,Гиб.!F5:F9995,E7,Гиб.!H5:H9995,"Жилой сектор")</f>
        <v>0</v>
      </c>
      <c r="X11" s="373">
        <f>SUMIFS(Гиб.!P5:P9995,Гиб.!E5:E9995,X6,Гиб.!F5:F9995,D7,Гиб.!H5:H9995,"Жилой сектор")</f>
        <v>0</v>
      </c>
      <c r="Y11" s="373">
        <f>SUMIFS(Гиб.!P5:P9995,Гиб.!E5:E9995,X6,Гиб.!F5:F9995,E7,Гиб.!H5:H9995,"Жилой сектор")</f>
        <v>0</v>
      </c>
      <c r="Z11" s="373">
        <f>SUMIFS(Гиб.!P5:P9995,Гиб.!E5:E9995,Z6,Гиб.!F5:F9995,D7,Гиб.!H5:H9995,"Жилой сектор")</f>
        <v>0</v>
      </c>
      <c r="AA11" s="373">
        <f>SUMIFS(Гиб.!P5:P9995,Гиб.!E5:E9995,Z6,Гиб.!F5:F9995,E7,Гиб.!H5:H9995,"Жилой сектор")</f>
        <v>0</v>
      </c>
      <c r="AB11" s="373">
        <f>SUMIFS(Гиб.!P5:P9995,Гиб.!E5:E9995,AB6,Гиб.!F5:F9995,D7,Гиб.!H5:H9995,"Жилой сектор")</f>
        <v>0</v>
      </c>
      <c r="AC11" s="373">
        <f>SUMIFS(Гиб.!P5:P9995,Гиб.!E5:E9995,AB6,Гиб.!F5:F9995,E7,Гиб.!H5:H9995,"Жилой сектор")</f>
        <v>0</v>
      </c>
      <c r="AD11" s="373">
        <f>SUMIFS(Гиб.!P5:P9995,Гиб.!E5:E9995,AD6,Гиб.!F5:F9995,D7,Гиб.!H5:H9995,"Жилой сектор")</f>
        <v>0</v>
      </c>
      <c r="AE11" s="373">
        <f>SUMIFS(Гиб.!P5:P9995,Гиб.!E5:E9995,AD6,Гиб.!F5:F9995,E7,Гиб.!H5:H9995,"Жилой сектор")</f>
        <v>0</v>
      </c>
      <c r="AF11" s="373">
        <f>SUMIFS(Гиб.!P5:P9995,Гиб.!E5:E9995,AF6,Гиб.!F5:F9995,D7,Гиб.!H5:H9995,"Жилой сектор")</f>
        <v>0</v>
      </c>
      <c r="AG11" s="373">
        <f>SUMIFS(Гиб.!P5:P9995,Гиб.!E5:E9995,AF6,Гиб.!F5:F9995,E7,Гиб.!H5:H9995,"Жилой сектор")</f>
        <v>0</v>
      </c>
      <c r="AH11" s="373">
        <f>SUMIFS(Гиб.!P5:P9995,Гиб.!E5:E9995,AH6,Гиб.!F5:F9995,D7,Гиб.!H5:H9995,"Жилой сектор")</f>
        <v>0</v>
      </c>
      <c r="AI11" s="373">
        <f>SUMIFS(Гиб.!P5:P9995,Гиб.!E5:E9995,AH6,Гиб.!F5:F9995,E7,Гиб.!H5:H9995,"Жилой сектор")</f>
        <v>0</v>
      </c>
      <c r="AJ11" s="373">
        <f>SUMIFS(Гиб.!P5:P9995,Гиб.!E5:E9995,AJ6,Гиб.!F5:F9995,D7,Гиб.!H5:H9995,"Жилой сектор")</f>
        <v>0</v>
      </c>
      <c r="AK11" s="373">
        <f>SUMIFS(Гиб.!P5:P9995,Гиб.!E5:E9995,AJ6,Гиб.!F5:F9995,E7,Гиб.!H5:H9995,"Жилой сектор")</f>
        <v>1</v>
      </c>
      <c r="AL11" s="373">
        <f>SUMIFS(Гиб.!P5:P9995,Гиб.!E5:E9995,AL6,Гиб.!F5:F9995,D7,Гиб.!H5:H9995,"Жилой сектор")</f>
        <v>0</v>
      </c>
      <c r="AM11" s="373">
        <f>SUMIFS(Гиб.!P5:P9995,Гиб.!E5:E9995,AL6,Гиб.!F5:F9995,E7,Гиб.!H5:H9995,"Жилой сектор")</f>
        <v>0</v>
      </c>
      <c r="AN11" s="373">
        <f>SUMIFS(Гиб.!P5:P9995,Гиб.!E5:E9995,AN6,Гиб.!F5:F9995,D7,Гиб.!H5:H9995,"Жилой сектор")</f>
        <v>0</v>
      </c>
      <c r="AO11" s="373">
        <f>SUMIFS(Гиб.!P5:P9995,Гиб.!E5:E9995,AN6,Гиб.!F5:F9995,E7,Гиб.!H5:H9995,"Жилой сектор")</f>
        <v>0</v>
      </c>
      <c r="AP11" s="373">
        <f>SUMIFS(Гиб.!P5:P9995,Гиб.!E5:E9995,AP6,Гиб.!F5:F9995,D7,Гиб.!H5:H9995,"Жилой сектор")</f>
        <v>0</v>
      </c>
      <c r="AQ11" s="373">
        <f>SUMIFS(Гиб.!P5:P9995,Гиб.!E5:E9995,AP6,Гиб.!F5:F9995,E7,Гиб.!H5:H9995,"Жилой сектор")</f>
        <v>0</v>
      </c>
      <c r="AR11" s="373">
        <f>SUMIFS(Гиб.!P5:P9995,Гиб.!E5:E9995,AR6,Гиб.!F5:F9995,D7,Гиб.!H5:H9995,"Жилой сектор")</f>
        <v>0</v>
      </c>
      <c r="AS11" s="373">
        <f>SUMIFS(Гиб.!P5:P9995,Гиб.!E5:E9995,AR6,Гиб.!F5:F9995,E7,Гиб.!H5:H9995,"Жилой сектор")</f>
        <v>0</v>
      </c>
      <c r="AT11" s="373">
        <f>SUMIFS(Гиб.!P5:P9995,Гиб.!E5:E9995,AT6,Гиб.!F5:F9995,D7,Гиб.!H5:H9995,"Жилой сектор")</f>
        <v>0</v>
      </c>
      <c r="AU11" s="373">
        <f>SUMIFS(Гиб.!P5:P9995,Гиб.!E5:E9995,AT6,Гиб.!F5:F9995,E7,Гиб.!H5:H9995,"Жилой сектор")</f>
        <v>0</v>
      </c>
      <c r="AV11" s="373">
        <f>SUMIFS(Гиб.!P5:P9995,Гиб.!E5:E9995,AV6,Гиб.!F5:F9995,D7,Гиб.!H5:H9995,"Жилой сектор")</f>
        <v>0</v>
      </c>
      <c r="AW11" s="373">
        <f>SUMIFS(Гиб.!P5:P9995,Гиб.!E5:E9995,AV6,Гиб.!F5:F9995,E7,Гиб.!H5:H9995,"Жилой сектор")</f>
        <v>0</v>
      </c>
      <c r="AX11" s="194"/>
      <c r="AY11" s="194"/>
      <c r="AZ11" s="194"/>
      <c r="BA11" s="194"/>
    </row>
    <row r="12" spans="1:53" s="252" customFormat="1" ht="19.5" thickBot="1">
      <c r="A12" s="374" t="s">
        <v>351</v>
      </c>
      <c r="B12" s="375" t="s">
        <v>352</v>
      </c>
      <c r="C12" s="1204">
        <f t="shared" si="0"/>
        <v>10</v>
      </c>
      <c r="D12" s="376">
        <f t="shared" si="1"/>
        <v>1</v>
      </c>
      <c r="E12" s="250">
        <f t="shared" si="1"/>
        <v>9</v>
      </c>
      <c r="F12" s="1250">
        <f t="shared" si="2"/>
        <v>8</v>
      </c>
      <c r="G12" s="601">
        <v>0</v>
      </c>
      <c r="H12" s="468">
        <v>8</v>
      </c>
      <c r="I12" s="1209">
        <f>C12/Ф1!C12*100%</f>
        <v>1</v>
      </c>
      <c r="J12" s="1206">
        <f t="shared" si="3"/>
        <v>0.1</v>
      </c>
      <c r="K12" s="1206">
        <f t="shared" si="4"/>
        <v>0.9</v>
      </c>
      <c r="L12" s="377">
        <f>SUMIFS(Тр.!M5:M9998,Тр.!E5:E9998,L6,Тр.!F5:F9998,D7,Тр.!H5:H9998,"Жилой сектор")</f>
        <v>0</v>
      </c>
      <c r="M12" s="377">
        <f>SUMIFS(Тр.!M5:M9998,Тр.!E5:E9998,L6,Тр.!F5:F9998,E7,Тр.!H5:H9998,"Жилой сектор")</f>
        <v>0</v>
      </c>
      <c r="N12" s="377">
        <f>SUMIFS(Тр.!M5:M9998,Тр.!E5:E9998,N6,Тр.!F5:F9998,D7,Тр.!H5:H9998,"Жилой сектор")</f>
        <v>0</v>
      </c>
      <c r="O12" s="377">
        <f>SUMIFS(Тр.!M5:M9998,Тр.!E5:E9998,N6,Тр.!F5:F9998,E7,Тр.!H5:H9998,"Жилой сектор")</f>
        <v>1</v>
      </c>
      <c r="P12" s="377">
        <f>SUMIFS(Тр.!M5:M9998,Тр.!E5:E9998,P6,Тр.!F5:F9998,D7,Тр.!H5:H9998,"Жилой сектор")</f>
        <v>0</v>
      </c>
      <c r="Q12" s="377">
        <f>SUMIFS(Тр.!M5:M9998,Тр.!E5:E9998,P6,Тр.!F5:F9998,E7,Тр.!H5:H9998,"Жилой сектор")</f>
        <v>0</v>
      </c>
      <c r="R12" s="377">
        <f>SUMIFS(Тр.!M5:M9998,Тр.!E5:E9998,R6,Тр.!F5:F9998,D7,Тр.!H5:H9998,"Жилой сектор")</f>
        <v>0</v>
      </c>
      <c r="S12" s="377">
        <f>SUMIFS(Тр.!M5:M9998,Тр.!E5:E9998,R6,Тр.!F5:F9998,E7,Тр.!H5:H9998,"Жилой сектор")</f>
        <v>0</v>
      </c>
      <c r="T12" s="377">
        <f>SUMIFS(Тр.!M5:M9998,Тр.!E5:E9998,T6,Тр.!F5:F9998,D7,Тр.!H5:H9998,"Жилой сектор")</f>
        <v>0</v>
      </c>
      <c r="U12" s="377">
        <f>SUMIFS(Тр.!M5:M9998,Тр.!E5:E9998,T6,Тр.!F5:F9998,E7,Тр.!H5:H9998,"Жилой сектор")</f>
        <v>6</v>
      </c>
      <c r="V12" s="377">
        <f>SUMIFS(Тр.!M5:M9998,Тр.!E5:E9998,V6,Тр.!F5:F9998,D7,Тр.!H5:H9998,"Жилой сектор")</f>
        <v>0</v>
      </c>
      <c r="W12" s="377">
        <f>SUMIFS(Тр.!M5:M9998,Тр.!E5:E9998,V6,Тр.!F5:F9998,E7,Тр.!H5:H9998,"Жилой сектор")</f>
        <v>0</v>
      </c>
      <c r="X12" s="377">
        <f>SUMIFS(Тр.!M5:M9998,Тр.!E5:E9998,X6,Тр.!F5:F9998,D7,Тр.!H5:H9998,"Жилой сектор")</f>
        <v>0</v>
      </c>
      <c r="Y12" s="377">
        <f>SUMIFS(Тр.!M5:M9998,Тр.!E5:E9998,X6,Тр.!F5:F9998,E7,Тр.!H5:H9998,"Жилой сектор")</f>
        <v>0</v>
      </c>
      <c r="Z12" s="377">
        <f>SUMIFS(Тр.!M5:M9998,Тр.!E5:E9998,Z6,Тр.!F5:F9998,D7,Тр.!H5:H9998,"Жилой сектор")</f>
        <v>0</v>
      </c>
      <c r="AA12" s="377">
        <f>SUMIFS(Тр.!M5:M9998,Тр.!E5:E9998,Z6,Тр.!F5:F9998,E7,Тр.!H5:H9998,"Жилой сектор")</f>
        <v>1</v>
      </c>
      <c r="AB12" s="377">
        <f>SUMIFS(Тр.!M5:M9998,Тр.!E5:E9998,AB6,Тр.!F5:F9998,D7,Тр.!H5:H9998,"Жилой сектор")</f>
        <v>0</v>
      </c>
      <c r="AC12" s="377">
        <f>SUMIFS(Тр.!M5:M9998,Тр.!E5:E9998,AB6,Тр.!F5:F9998,E7,Тр.!H5:H9998,"Жилой сектор")</f>
        <v>0</v>
      </c>
      <c r="AD12" s="377">
        <f>SUMIFS(Тр.!M5:M9998,Тр.!E5:E9998,AD6,Тр.!F5:F9998,D7,Тр.!H5:H9998,"Жилой сектор")</f>
        <v>0</v>
      </c>
      <c r="AE12" s="377">
        <f>SUMIFS(Тр.!M5:M9998,Тр.!E5:E9998,AD6,Тр.!F5:F9998,E7,Тр.!H5:H9998,"Жилой сектор")</f>
        <v>0</v>
      </c>
      <c r="AF12" s="377">
        <f>SUMIFS(Тр.!M5:M9998,Тр.!E5:E9998,AF6,Тр.!F5:F9998,D7,Тр.!H5:H9998,"Жилой сектор")</f>
        <v>0</v>
      </c>
      <c r="AG12" s="377">
        <f>SUMIFS(Тр.!M5:M9998,Тр.!E5:E9998,AF6,Тр.!F5:F9998,E7,Тр.!H5:H9998,"Жилой сектор")</f>
        <v>0</v>
      </c>
      <c r="AH12" s="377">
        <f>SUMIFS(Тр.!M5:M9998,Тр.!E5:E9998,AH6,Тр.!F5:F9998,D7,Тр.!H5:H9998,"Жилой сектор")</f>
        <v>0</v>
      </c>
      <c r="AI12" s="377">
        <f>SUMIFS(Тр.!M5:M9998,Тр.!E5:E9998,AH6,Тр.!F5:F9998,E7,Тр.!H5:H9998,"Жилой сектор")</f>
        <v>0</v>
      </c>
      <c r="AJ12" s="377">
        <f>SUMIFS(Тр.!M5:M9998,Тр.!E5:E9998,AJ6,Тр.!F5:F9998,D7,Тр.!H5:H9998,"Жилой сектор")</f>
        <v>0</v>
      </c>
      <c r="AK12" s="377">
        <f>SUMIFS(Тр.!M5:M9998,Тр.!E5:E9998,AJ6,Тр.!F5:F9998,E7,Тр.!H5:H9998,"Жилой сектор")</f>
        <v>0</v>
      </c>
      <c r="AL12" s="377">
        <f>SUMIFS(Тр.!M5:M9998,Тр.!E5:E9998,AL6,Тр.!F5:F9998,D7,Тр.!H5:H9998,"Жилой сектор")</f>
        <v>0</v>
      </c>
      <c r="AM12" s="377">
        <f>SUMIFS(Тр.!M5:M9998,Тр.!E5:E9998,AL6,Тр.!F5:F9998,E7,Тр.!H5:H9998,"Жилой сектор")</f>
        <v>0</v>
      </c>
      <c r="AN12" s="377">
        <f>SUMIFS(Тр.!M5:M9998,Тр.!E5:E9998,AN6,Тр.!F5:F9998,D7,Тр.!H5:H9998,"Жилой сектор")</f>
        <v>0</v>
      </c>
      <c r="AO12" s="377">
        <f>SUMIFS(Тр.!M5:M9998,Тр.!E5:E9998,AN6,Тр.!F5:F9998,E7,Тр.!H5:H9998,"Жилой сектор")</f>
        <v>0</v>
      </c>
      <c r="AP12" s="377">
        <f>SUMIFS(Тр.!M5:M9998,Тр.!E5:E9998,AP6,Тр.!F5:F9998,D7,Тр.!H5:H9998,"Жилой сектор")</f>
        <v>0</v>
      </c>
      <c r="AQ12" s="377">
        <f>SUMIFS(Тр.!M5:M9998,Тр.!E5:E9998,AP6,Тр.!F5:F9998,E7,Тр.!H5:H9998,"Жилой сектор")</f>
        <v>0</v>
      </c>
      <c r="AR12" s="377">
        <f>SUMIFS(Тр.!M5:M9998,Тр.!E5:E9998,AR6,Тр.!F5:F9998,D7,Тр.!H5:H9998,"Жилой сектор")</f>
        <v>0</v>
      </c>
      <c r="AS12" s="377">
        <f>SUMIFS(Тр.!M5:M9998,Тр.!E5:E9998,AR6,Тр.!F5:F9998,E7,Тр.!H5:H9998,"Жилой сектор")</f>
        <v>1</v>
      </c>
      <c r="AT12" s="377">
        <f>SUMIFS(Тр.!M5:M9998,Тр.!E5:E9998,AT6,Тр.!F5:F9998,D7,Тр.!H5:H9998,"Жилой сектор")</f>
        <v>0</v>
      </c>
      <c r="AU12" s="377">
        <f>SUMIFS(Тр.!M5:M9998,Тр.!E5:E9998,AT6,Тр.!F5:F9998,E7,Тр.!H5:H9998,"Жилой сектор")</f>
        <v>0</v>
      </c>
      <c r="AV12" s="377">
        <f>SUMIFS(Тр.!M5:M9998,Тр.!E5:E9998,AV6,Тр.!F5:F9998,D7,Тр.!H5:H9998,"Жилой сектор")</f>
        <v>1</v>
      </c>
      <c r="AW12" s="377">
        <f>SUMIFS(Тр.!M5:M9998,Тр.!E5:E9998,AV6,Тр.!F5:F9998,E7,Тр.!H5:H9998,"Жилой сектор")</f>
        <v>0</v>
      </c>
      <c r="AX12" s="251"/>
      <c r="AY12" s="251"/>
      <c r="AZ12" s="251"/>
      <c r="BA12" s="251"/>
    </row>
    <row r="13" spans="1:53" ht="19.5" thickBot="1">
      <c r="A13" s="351" t="s">
        <v>353</v>
      </c>
      <c r="B13" s="371" t="s">
        <v>350</v>
      </c>
      <c r="C13" s="1204">
        <f t="shared" si="0"/>
        <v>5</v>
      </c>
      <c r="D13" s="372">
        <f t="shared" si="1"/>
        <v>0</v>
      </c>
      <c r="E13" s="196">
        <f t="shared" si="1"/>
        <v>5</v>
      </c>
      <c r="F13" s="1250">
        <f t="shared" si="2"/>
        <v>5</v>
      </c>
      <c r="G13" s="453">
        <v>0</v>
      </c>
      <c r="H13" s="458">
        <v>5</v>
      </c>
      <c r="I13" s="1207"/>
      <c r="J13" s="1206">
        <f t="shared" si="3"/>
        <v>0</v>
      </c>
      <c r="K13" s="1206">
        <f t="shared" si="4"/>
        <v>1</v>
      </c>
      <c r="L13" s="373">
        <f>SUMIFS(Тр.!N5:N9998,Тр.!E5:E9998,L6,Тр.!F5:F9998,D7,Тр.!H5:H9998,"Жилой сектор")</f>
        <v>0</v>
      </c>
      <c r="M13" s="373">
        <f>SUMIFS(Тр.!N5:N9998,Тр.!E5:E9998,L6,Тр.!F5:F9998,E7,Тр.!H5:H9998,"Жилой сектор")</f>
        <v>0</v>
      </c>
      <c r="N13" s="373">
        <f>SUMIFS(Тр.!N5:N9998,Тр.!E5:E9998,N6,Тр.!F5:F9998,D7,Тр.!H5:H9998,"Жилой сектор")</f>
        <v>0</v>
      </c>
      <c r="O13" s="373">
        <f>SUMIFS(Тр.!N5:N9998,Тр.!E5:E9998,N6,Тр.!F5:F9998,E7,Тр.!H5:H9998,"Жилой сектор")</f>
        <v>0</v>
      </c>
      <c r="P13" s="373">
        <f>SUMIFS(Тр.!N5:N9998,Тр.!E5:E9998,P6,Тр.!F5:F9998,D7,Тр.!H5:H9998,"Жилой сектор")</f>
        <v>0</v>
      </c>
      <c r="Q13" s="373">
        <f>SUMIFS(Тр.!N5:N9998,Тр.!E5:E9998,P6,Тр.!F5:F9998,E7,Тр.!H5:H9998,"Жилой сектор")</f>
        <v>0</v>
      </c>
      <c r="R13" s="373">
        <f>SUMIFS(Тр.!N5:N9998,Тр.!E5:E9998,R6,Тр.!F5:F9998,D7,Тр.!H5:H9998,"Жилой сектор")</f>
        <v>0</v>
      </c>
      <c r="S13" s="373">
        <f>SUMIFS(Тр.!N5:N9998,Тр.!E5:E9998,R6,Тр.!F5:F9998,E7,Тр.!H5:H9998,"Жилой сектор")</f>
        <v>0</v>
      </c>
      <c r="T13" s="373">
        <f>SUMIFS(Тр.!N5:N9998,Тр.!E5:E9998,T6,Тр.!F5:F9998,D7,Тр.!H5:H9998,"Жилой сектор")</f>
        <v>0</v>
      </c>
      <c r="U13" s="373">
        <f>SUMIFS(Тр.!N5:N9998,Тр.!E5:E9998,T6,Тр.!F5:F9998,E7,Тр.!H5:H9998,"Жилой сектор")</f>
        <v>5</v>
      </c>
      <c r="V13" s="373">
        <f>SUMIFS(Тр.!N5:N9998,Тр.!E5:E9998,V6,Тр.!F5:F9998,D7,Тр.!H5:H9998,"Жилой сектор")</f>
        <v>0</v>
      </c>
      <c r="W13" s="373">
        <f>SUMIFS(Тр.!N5:N9998,Тр.!E5:E9998,V6,Тр.!F5:F9998,E7,Тр.!H5:H9998,"Жилой сектор")</f>
        <v>0</v>
      </c>
      <c r="X13" s="373">
        <f>SUMIFS(Тр.!N5:N9998,Тр.!E5:E9998,X6,Тр.!F5:F9998,D7,Тр.!H5:H9998,"Жилой сектор")</f>
        <v>0</v>
      </c>
      <c r="Y13" s="373">
        <f>SUMIFS(Тр.!N5:N9998,Тр.!E5:E9998,X6,Тр.!F5:F9998,E7,Тр.!H5:H9998,"Жилой сектор")</f>
        <v>0</v>
      </c>
      <c r="Z13" s="373">
        <f>SUMIFS(Тр.!N5:N9998,Тр.!E5:E9998,Z6,Тр.!F5:F9998,D7,Тр.!H5:H9998,"Жилой сектор")</f>
        <v>0</v>
      </c>
      <c r="AA13" s="373">
        <f>SUMIFS(Тр.!N5:N9998,Тр.!E5:E9998,Z6,Тр.!F5:F9998,E7,Тр.!H5:H9998,"Жилой сектор")</f>
        <v>0</v>
      </c>
      <c r="AB13" s="373">
        <f>SUMIFS(Тр.!N5:N9998,Тр.!E5:E9998,AB6,Тр.!F5:F9998,D7,Тр.!H5:H9998,"Жилой сектор")</f>
        <v>0</v>
      </c>
      <c r="AC13" s="373">
        <f>SUMIFS(Тр.!N5:N9998,Тр.!E5:E9998,AB6,Тр.!F5:F9998,E7,Тр.!H5:H9998,"Жилой сектор")</f>
        <v>0</v>
      </c>
      <c r="AD13" s="373">
        <f>SUMIFS(Тр.!N5:N9998,Тр.!E5:E9998,AD6,Тр.!F5:F9998,D7,Тр.!H5:H9998,"Жилой сектор")</f>
        <v>0</v>
      </c>
      <c r="AE13" s="373">
        <f>SUMIFS(Тр.!N5:N9998,Тр.!E5:E9998,AD6,Тр.!F5:F9998,E7,Тр.!H5:H9998,"Жилой сектор")</f>
        <v>0</v>
      </c>
      <c r="AF13" s="373">
        <f>SUMIFS(Тр.!N5:N9998,Тр.!E5:E9998,AF6,Тр.!F5:F9998,D7,Тр.!H5:H9998,"Жилой сектор")</f>
        <v>0</v>
      </c>
      <c r="AG13" s="373">
        <f>SUMIFS(Тр.!N5:N9998,Тр.!E5:E9998,AF6,Тр.!F5:F9998,E7,Тр.!H5:H9998,"Жилой сектор")</f>
        <v>0</v>
      </c>
      <c r="AH13" s="373">
        <f>SUMIFS(Тр.!N5:N9998,Тр.!E5:E9998,AH6,Тр.!F5:F9998,D7,Тр.!H5:H9998,"Жилой сектор")</f>
        <v>0</v>
      </c>
      <c r="AI13" s="373">
        <f>SUMIFS(Тр.!N5:N9998,Тр.!E5:E9998,AH6,Тр.!F5:F9998,E7,Тр.!H5:H9998,"Жилой сектор")</f>
        <v>0</v>
      </c>
      <c r="AJ13" s="373">
        <f>SUMIFS(Тр.!N5:N9998,Тр.!E5:E9998,AJ6,Тр.!F5:F9998,D7,Тр.!H5:H9998,"Жилой сектор")</f>
        <v>0</v>
      </c>
      <c r="AK13" s="373">
        <f>SUMIFS(Тр.!N5:N9998,Тр.!E5:E9998,AJ6,Тр.!F5:F9998,E7,Тр.!H5:H9998,"Жилой сектор")</f>
        <v>0</v>
      </c>
      <c r="AL13" s="373">
        <f>SUMIFS(Тр.!N5:N9998,Тр.!E5:E9998,AL6,Тр.!F5:F9998,D7,Тр.!H5:H9998,"Жилой сектор")</f>
        <v>0</v>
      </c>
      <c r="AM13" s="373">
        <f>SUMIFS(Тр.!N5:N9998,Тр.!E5:E9998,AL6,Тр.!F5:F9998,E7,Тр.!H5:H9998,"Жилой сектор")</f>
        <v>0</v>
      </c>
      <c r="AN13" s="373">
        <f>SUMIFS(Тр.!N5:N9998,Тр.!E5:E9998,AN6,Тр.!F5:F9998,D7,Тр.!H5:H9998,"Жилой сектор")</f>
        <v>0</v>
      </c>
      <c r="AO13" s="373">
        <f>SUMIFS(Тр.!N5:N9998,Тр.!E5:E9998,AN6,Тр.!F5:F9998,E7,Тр.!H5:H9998,"Жилой сектор")</f>
        <v>0</v>
      </c>
      <c r="AP13" s="373">
        <f>SUMIFS(Тр.!N5:N9998,Тр.!E5:E9998,AP6,Тр.!F5:F9998,D7,Тр.!H5:H9998,"Жилой сектор")</f>
        <v>0</v>
      </c>
      <c r="AQ13" s="373">
        <f>SUMIFS(Тр.!N5:N9998,Тр.!E5:E9998,AP6,Тр.!F5:F9998,E7,Тр.!H5:H9998,"Жилой сектор")</f>
        <v>0</v>
      </c>
      <c r="AR13" s="373">
        <f>SUMIFS(Тр.!N5:N9998,Тр.!E5:E9998,AR6,Тр.!F5:F9998,D7,Тр.!H5:H9998,"Жилой сектор")</f>
        <v>0</v>
      </c>
      <c r="AS13" s="373">
        <f>SUMIFS(Тр.!N5:N9998,Тр.!E5:E9998,AR6,Тр.!F5:F9998,E7,Тр.!H5:H9998,"Жилой сектор")</f>
        <v>0</v>
      </c>
      <c r="AT13" s="373">
        <f>SUMIFS(Тр.!N5:N9998,Тр.!E5:E9998,AT6,Тр.!F5:F9998,D7,Тр.!H5:H9998,"Жилой сектор")</f>
        <v>0</v>
      </c>
      <c r="AU13" s="373">
        <f>SUMIFS(Тр.!N5:N9998,Тр.!E5:E9998,AT6,Тр.!F5:F9998,E7,Тр.!H5:H9998,"Жилой сектор")</f>
        <v>0</v>
      </c>
      <c r="AV13" s="373">
        <f>SUMIFS(Тр.!N5:N9998,Тр.!E5:E9998,AV6,Тр.!F5:F9998,D7,Тр.!H5:H9998,"Жилой сектор")</f>
        <v>0</v>
      </c>
      <c r="AW13" s="373">
        <f>SUMIFS(Тр.!N5:N9998,Тр.!E5:E9998,AV6,Тр.!F5:F9998,E7,Тр.!H5:H9998,"Жилой сектор")</f>
        <v>0</v>
      </c>
      <c r="AX13" s="194"/>
      <c r="AY13" s="194"/>
      <c r="AZ13" s="194"/>
      <c r="BA13" s="194"/>
    </row>
    <row r="14" spans="1:53" ht="19.5" thickBot="1">
      <c r="A14" s="351" t="s">
        <v>354</v>
      </c>
      <c r="B14" s="371" t="s">
        <v>355</v>
      </c>
      <c r="C14" s="1204">
        <f t="shared" si="0"/>
        <v>0</v>
      </c>
      <c r="D14" s="372">
        <f t="shared" si="1"/>
        <v>0</v>
      </c>
      <c r="E14" s="196">
        <f t="shared" si="1"/>
        <v>0</v>
      </c>
      <c r="F14" s="1250">
        <f t="shared" si="2"/>
        <v>0</v>
      </c>
      <c r="G14" s="453">
        <v>0</v>
      </c>
      <c r="H14" s="458">
        <v>0</v>
      </c>
      <c r="I14" s="1207"/>
      <c r="J14" s="1206" t="e">
        <f t="shared" si="3"/>
        <v>#DIV/0!</v>
      </c>
      <c r="K14" s="1206" t="e">
        <f t="shared" si="4"/>
        <v>#DIV/0!</v>
      </c>
      <c r="L14" s="373">
        <f>'спасено людей'!AG4</f>
        <v>0</v>
      </c>
      <c r="M14" s="373">
        <f>'спасено людей'!AH4</f>
        <v>0</v>
      </c>
      <c r="N14" s="373">
        <f>'спасено людей'!AG5</f>
        <v>0</v>
      </c>
      <c r="O14" s="373">
        <f>'спасено людей'!AH5</f>
        <v>0</v>
      </c>
      <c r="P14" s="373">
        <f>'спасено людей'!AG6</f>
        <v>0</v>
      </c>
      <c r="Q14" s="373">
        <f>'спасено людей'!AH6</f>
        <v>0</v>
      </c>
      <c r="R14" s="373">
        <f>'спасено людей'!AG7</f>
        <v>0</v>
      </c>
      <c r="S14" s="373">
        <f>'спасено людей'!AH7</f>
        <v>0</v>
      </c>
      <c r="T14" s="373">
        <f>'спасено людей'!AG8</f>
        <v>0</v>
      </c>
      <c r="U14" s="373">
        <f>'спасено людей'!AH8</f>
        <v>0</v>
      </c>
      <c r="V14" s="373">
        <f>'спасено людей'!AG9</f>
        <v>0</v>
      </c>
      <c r="W14" s="373">
        <f>'спасено людей'!AH9</f>
        <v>0</v>
      </c>
      <c r="X14" s="373">
        <f>'спасено людей'!AG10</f>
        <v>0</v>
      </c>
      <c r="Y14" s="373">
        <f>'спасено людей'!AH10</f>
        <v>0</v>
      </c>
      <c r="Z14" s="373">
        <f>'спасено людей'!AG11</f>
        <v>0</v>
      </c>
      <c r="AA14" s="373">
        <f>'спасено людей'!AH11</f>
        <v>0</v>
      </c>
      <c r="AB14" s="373">
        <f>'спасено людей'!AG12</f>
        <v>0</v>
      </c>
      <c r="AC14" s="373">
        <f>'спасено людей'!AH12</f>
        <v>0</v>
      </c>
      <c r="AD14" s="373">
        <f>'спасено людей'!AG13</f>
        <v>0</v>
      </c>
      <c r="AE14" s="373">
        <f>'спасено людей'!AH13</f>
        <v>0</v>
      </c>
      <c r="AF14" s="378">
        <f>'спасено людей'!AG14</f>
        <v>0</v>
      </c>
      <c r="AG14" s="378">
        <f>'спасено людей'!AH14</f>
        <v>0</v>
      </c>
      <c r="AH14" s="373">
        <f>'спасено людей'!AG15</f>
        <v>0</v>
      </c>
      <c r="AI14" s="373">
        <f>'спасено людей'!AH15</f>
        <v>0</v>
      </c>
      <c r="AJ14" s="373">
        <f>'спасено людей'!AG16</f>
        <v>0</v>
      </c>
      <c r="AK14" s="373">
        <f>'спасено людей'!AH16</f>
        <v>0</v>
      </c>
      <c r="AL14" s="373">
        <f>'спасено людей'!AG17</f>
        <v>0</v>
      </c>
      <c r="AM14" s="373">
        <f>'спасено людей'!AH17</f>
        <v>0</v>
      </c>
      <c r="AN14" s="373">
        <f>'спасено людей'!AG18</f>
        <v>0</v>
      </c>
      <c r="AO14" s="373">
        <f>'спасено людей'!AH18</f>
        <v>0</v>
      </c>
      <c r="AP14" s="373">
        <f>'спасено людей'!AG19</f>
        <v>0</v>
      </c>
      <c r="AQ14" s="373">
        <f>'спасено людей'!AH19</f>
        <v>0</v>
      </c>
      <c r="AR14" s="373">
        <f>'спасено людей'!AG20</f>
        <v>0</v>
      </c>
      <c r="AS14" s="373">
        <f>'спасено людей'!AH20</f>
        <v>0</v>
      </c>
      <c r="AT14" s="373">
        <f>'спасено людей'!AG21</f>
        <v>0</v>
      </c>
      <c r="AU14" s="373">
        <f>'спасено людей'!AH21</f>
        <v>0</v>
      </c>
      <c r="AV14" s="373">
        <f>'спасено людей'!AG22</f>
        <v>0</v>
      </c>
      <c r="AW14" s="373">
        <f>'спасено людей'!AH22</f>
        <v>0</v>
      </c>
      <c r="AX14" s="194"/>
      <c r="AY14" s="194"/>
      <c r="AZ14" s="194"/>
      <c r="BA14" s="194"/>
    </row>
    <row r="15" spans="1:53" s="291" customFormat="1" ht="19.5" thickBot="1">
      <c r="A15" s="351" t="s">
        <v>356</v>
      </c>
      <c r="B15" s="371" t="s">
        <v>350</v>
      </c>
      <c r="C15" s="1204">
        <f t="shared" si="0"/>
        <v>0</v>
      </c>
      <c r="D15" s="372">
        <f t="shared" si="1"/>
        <v>0</v>
      </c>
      <c r="E15" s="196">
        <f t="shared" si="1"/>
        <v>0</v>
      </c>
      <c r="F15" s="1250">
        <f t="shared" si="2"/>
        <v>0</v>
      </c>
      <c r="G15" s="453">
        <v>0</v>
      </c>
      <c r="H15" s="458">
        <v>0</v>
      </c>
      <c r="I15" s="1207"/>
      <c r="J15" s="1206" t="e">
        <f t="shared" si="3"/>
        <v>#DIV/0!</v>
      </c>
      <c r="K15" s="1206" t="e">
        <f t="shared" si="4"/>
        <v>#DIV/0!</v>
      </c>
      <c r="L15" s="373">
        <f>SUMIFS(ЖС!U4:U10007,ЖС!F4:F10007,L6,ЖС!G4:G10007,D7)</f>
        <v>0</v>
      </c>
      <c r="M15" s="373">
        <f>SUMIFS(ЖС!U4:U10007,ЖС!F4:F10007,L6,ЖС!G4:G10007,E7)</f>
        <v>0</v>
      </c>
      <c r="N15" s="373">
        <f>SUMIFS(ЖС!U4:U10007,ЖС!F4:F10007,N6,ЖС!G4:G10007,D7)</f>
        <v>0</v>
      </c>
      <c r="O15" s="373">
        <f>SUMIFS(ЖС!U4:U10007,ЖС!F4:F10007,N6,ЖС!G4:G10007,E7)</f>
        <v>0</v>
      </c>
      <c r="P15" s="373">
        <f>SUMIFS(ЖС!U4:U10007,ЖС!F4:F10007,P6,ЖС!G4:G10007,D7)</f>
        <v>0</v>
      </c>
      <c r="Q15" s="373">
        <f>SUMIFS(ЖС!U4:U10007,ЖС!F4:F10007,P6,ЖС!G4:G10007,E7)</f>
        <v>0</v>
      </c>
      <c r="R15" s="373">
        <f>SUMIFS(ЖС!U4:U10007,ЖС!F4:F10007,R6,ЖС!G4:G10007,D7)</f>
        <v>0</v>
      </c>
      <c r="S15" s="373">
        <f>SUMIFS(ЖС!U4:U10007,ЖС!F4:F10007,R6,ЖС!G4:G10007,E7)</f>
        <v>0</v>
      </c>
      <c r="T15" s="373">
        <f>SUMIFS(ЖС!U4:U10007,ЖС!F4:F10007,T6,ЖС!G4:G10007,D7)</f>
        <v>0</v>
      </c>
      <c r="U15" s="373">
        <f>SUMIFS(ЖС!U4:U10007,ЖС!F4:F10007,T6,ЖС!G4:G10007,E7)</f>
        <v>0</v>
      </c>
      <c r="V15" s="373">
        <f>SUMIFS(ЖС!U4:U10007,ЖС!F4:F10007,V6,ЖС!G4:G10007,D7)</f>
        <v>0</v>
      </c>
      <c r="W15" s="373">
        <f>SUMIFS(ЖС!U4:U10007,ЖС!F4:F10007,V6,ЖС!G4:G10007,E7)</f>
        <v>0</v>
      </c>
      <c r="X15" s="373">
        <f>SUMIFS(ЖС!U4:U10007,ЖС!F4:F10007,X6,ЖС!G4:G10007,D7)</f>
        <v>0</v>
      </c>
      <c r="Y15" s="373">
        <f>SUMIFS(ЖС!U4:U10007,ЖС!F4:F10007,X6,ЖС!G4:G10007,E7)</f>
        <v>0</v>
      </c>
      <c r="Z15" s="373">
        <f>SUMIFS(ЖС!U4:U10007,ЖС!F4:F10007,Z6,ЖС!G4:G10007,D7)</f>
        <v>0</v>
      </c>
      <c r="AA15" s="373">
        <f>SUMIFS(ЖС!U4:U10007,ЖС!F4:F10007,Z6,ЖС!G4:G10007,E7)</f>
        <v>0</v>
      </c>
      <c r="AB15" s="373">
        <f>SUMIFS(ЖС!U4:U10007,ЖС!F4:F10007,AB6,ЖС!G4:G10007,D7)</f>
        <v>0</v>
      </c>
      <c r="AC15" s="373">
        <f>SUMIFS(ЖС!U4:U10007,ЖС!F4:F10007,AB6,ЖС!G4:G10007,E7)</f>
        <v>0</v>
      </c>
      <c r="AD15" s="373">
        <f>SUMIFS(ЖС!U4:U10007,ЖС!F4:F10007,AD6,ЖС!G4:G10007,D7)</f>
        <v>0</v>
      </c>
      <c r="AE15" s="373">
        <f>SUMIFS(ЖС!U4:U10007,ЖС!F4:F10007,AD6,ЖС!G4:G10007,E7)</f>
        <v>0</v>
      </c>
      <c r="AF15" s="378">
        <f>SUMIFS(ЖС!U4:U10007,ЖС!F4:F10007,AF6,ЖС!G4:G10007,D7)</f>
        <v>0</v>
      </c>
      <c r="AG15" s="378">
        <f>SUMIFS(ЖС!U4:U10007,ЖС!F4:F10007,AF6,ЖС!G4:G10007,E7)</f>
        <v>0</v>
      </c>
      <c r="AH15" s="373">
        <f>SUMIFS(ЖС!U4:U10007,ЖС!F4:F10007,AH6,ЖС!G4:G10007,D7)</f>
        <v>0</v>
      </c>
      <c r="AI15" s="373">
        <f>SUMIFS(ЖС!U4:U10007,ЖС!F4:F10007,AH6,ЖС!G4:G10007,E7)</f>
        <v>0</v>
      </c>
      <c r="AJ15" s="373">
        <f>SUMIFS(ЖС!U4:U10007,ЖС!F4:F10007,AJ6,ЖС!G4:G10007,D7)</f>
        <v>0</v>
      </c>
      <c r="AK15" s="373">
        <f>SUMIFS(ЖС!U4:U10007,ЖС!F4:F10007,AJ6,ЖС!G4:G10007,E7)</f>
        <v>0</v>
      </c>
      <c r="AL15" s="373">
        <f>SUMIFS(ЖС!U4:U10007,ЖС!F4:F10007,AL6,ЖС!G4:G10007,D7)</f>
        <v>0</v>
      </c>
      <c r="AM15" s="373">
        <f>SUMIFS(ЖС!U4:U10007,ЖС!F4:F10007,AL6,ЖС!G4:G10007,E7)</f>
        <v>0</v>
      </c>
      <c r="AN15" s="373">
        <f>SUMIFS(ЖС!U4:U10007,ЖС!F4:F10007,AN6,ЖС!G4:G10007,D7)</f>
        <v>0</v>
      </c>
      <c r="AO15" s="373">
        <f>SUMIFS(ЖС!U4:U10007,ЖС!F4:F10007,AN6,ЖС!G4:G10007,E7)</f>
        <v>0</v>
      </c>
      <c r="AP15" s="373">
        <f>SUMIFS(ЖС!U4:U10007,ЖС!F4:F10007,AP6,ЖС!G4:G10007,D7)</f>
        <v>0</v>
      </c>
      <c r="AQ15" s="373">
        <f>SUMIFS(ЖС!U4:U10007,ЖС!F4:F10007,AP6,ЖС!G4:G10007,E7)</f>
        <v>0</v>
      </c>
      <c r="AR15" s="373">
        <f>SUMIFS(ЖС!U4:U10007,ЖС!F4:F10007,AR6,ЖС!G4:G10007,D7)</f>
        <v>0</v>
      </c>
      <c r="AS15" s="373">
        <f>SUMIFS(ЖС!U4:U10007,ЖС!F4:F10007,AR6,ЖС!G4:G10007,E7)</f>
        <v>0</v>
      </c>
      <c r="AT15" s="373">
        <f>SUMIFS(ЖС!U4:U10007,ЖС!F4:F10007,AT6,ЖС!G4:G10007,D7)</f>
        <v>0</v>
      </c>
      <c r="AU15" s="373">
        <f>SUMIFS(ЖС!U4:U10007,ЖС!F4:F10007,AT6,ЖС!G4:G10007,E7)</f>
        <v>0</v>
      </c>
      <c r="AV15" s="373">
        <f>SUMIFS(ЖС!U4:U10007,ЖС!F4:F10007,AV6,ЖС!G4:G10007,D7)</f>
        <v>0</v>
      </c>
      <c r="AW15" s="373">
        <f>SUMIFS(ЖС!U4:U10007,ЖС!F4:F10007,AV6,ЖС!G4:G10007,E7)</f>
        <v>0</v>
      </c>
      <c r="AX15" s="290"/>
      <c r="AY15" s="290"/>
      <c r="AZ15" s="290"/>
      <c r="BA15" s="290"/>
    </row>
    <row r="16" spans="1:53" ht="23.25" customHeight="1" thickBot="1">
      <c r="A16" s="337" t="s">
        <v>357</v>
      </c>
      <c r="B16" s="371" t="s">
        <v>358</v>
      </c>
      <c r="C16" s="1204">
        <f t="shared" si="0"/>
        <v>20700</v>
      </c>
      <c r="D16" s="579">
        <f t="shared" si="1"/>
        <v>13600</v>
      </c>
      <c r="E16" s="579">
        <f t="shared" si="1"/>
        <v>7100</v>
      </c>
      <c r="F16" s="1250">
        <f t="shared" si="2"/>
        <v>16200</v>
      </c>
      <c r="G16" s="600">
        <v>12100</v>
      </c>
      <c r="H16" s="600">
        <v>4100</v>
      </c>
      <c r="I16" s="1207"/>
      <c r="J16" s="1206">
        <f t="shared" si="3"/>
        <v>0.65700483091787443</v>
      </c>
      <c r="K16" s="1206">
        <f t="shared" si="4"/>
        <v>0.34299516908212563</v>
      </c>
      <c r="L16" s="373">
        <f>'спасено мат.ценостей'!AG4</f>
        <v>0</v>
      </c>
      <c r="M16" s="378">
        <f>'спасено мат.ценостей'!AH4</f>
        <v>0</v>
      </c>
      <c r="N16" s="373">
        <f>'спасено мат.ценостей'!AG5</f>
        <v>1000</v>
      </c>
      <c r="O16" s="373">
        <f>'спасено мат.ценостей'!AH5</f>
        <v>2000</v>
      </c>
      <c r="P16" s="373">
        <f>'спасено мат.ценостей'!AG6</f>
        <v>0</v>
      </c>
      <c r="Q16" s="373">
        <f>'спасено мат.ценостей'!AH6</f>
        <v>100</v>
      </c>
      <c r="R16" s="373">
        <f>'спасено мат.ценостей'!AG7</f>
        <v>0</v>
      </c>
      <c r="S16" s="373">
        <f>'спасено мат.ценостей'!AH7</f>
        <v>0</v>
      </c>
      <c r="T16" s="373">
        <f>'спасено мат.ценостей'!AG8</f>
        <v>0</v>
      </c>
      <c r="U16" s="373">
        <f>'спасено мат.ценостей'!AH8</f>
        <v>1000</v>
      </c>
      <c r="V16" s="373">
        <f>'спасено мат.ценостей'!AG9</f>
        <v>0</v>
      </c>
      <c r="W16" s="373">
        <f>'спасено мат.ценостей'!AH9</f>
        <v>0</v>
      </c>
      <c r="X16" s="373">
        <f>'спасено мат.ценостей'!AG10</f>
        <v>0</v>
      </c>
      <c r="Y16" s="373">
        <f>'спасено мат.ценостей'!AH10</f>
        <v>0</v>
      </c>
      <c r="Z16" s="373">
        <f>'спасено мат.ценостей'!AG11</f>
        <v>0</v>
      </c>
      <c r="AA16" s="373">
        <f>'спасено мат.ценостей'!AH11</f>
        <v>0</v>
      </c>
      <c r="AB16" s="373">
        <f>'спасено мат.ценостей'!AG12</f>
        <v>1500</v>
      </c>
      <c r="AC16" s="373">
        <f>'спасено мат.ценостей'!AH12</f>
        <v>0</v>
      </c>
      <c r="AD16" s="373">
        <f>'спасено мат.ценостей'!AG13</f>
        <v>0</v>
      </c>
      <c r="AE16" s="373">
        <f>'спасено мат.ценостей'!AH13</f>
        <v>500</v>
      </c>
      <c r="AF16" s="378">
        <f>'спасено мат.ценостей'!AG14</f>
        <v>0</v>
      </c>
      <c r="AG16" s="378">
        <f>'спасено мат.ценостей'!AH14</f>
        <v>3000</v>
      </c>
      <c r="AH16" s="378">
        <f>'спасено мат.ценостей'!AG15</f>
        <v>0</v>
      </c>
      <c r="AI16" s="373">
        <f>'спасено мат.ценостей'!AH15</f>
        <v>0</v>
      </c>
      <c r="AJ16" s="373">
        <f>'спасено мат.ценостей'!AG16</f>
        <v>0</v>
      </c>
      <c r="AK16" s="373">
        <f>'спасено мат.ценостей'!AH16</f>
        <v>0</v>
      </c>
      <c r="AL16" s="373">
        <f>'спасено мат.ценостей'!AG17</f>
        <v>600</v>
      </c>
      <c r="AM16" s="373">
        <f>'спасено мат.ценостей'!AH17</f>
        <v>500</v>
      </c>
      <c r="AN16" s="373">
        <f>'спасено мат.ценостей'!AG18</f>
        <v>0</v>
      </c>
      <c r="AO16" s="373">
        <f>'спасено мат.ценостей'!AH18</f>
        <v>0</v>
      </c>
      <c r="AP16" s="373">
        <f>'спасено мат.ценостей'!AG19</f>
        <v>0</v>
      </c>
      <c r="AQ16" s="373">
        <f>'спасено мат.ценостей'!AH19</f>
        <v>0</v>
      </c>
      <c r="AR16" s="373">
        <f>'спасено мат.ценостей'!AG20</f>
        <v>0</v>
      </c>
      <c r="AS16" s="373">
        <f>'спасено мат.ценостей'!AH20</f>
        <v>0</v>
      </c>
      <c r="AT16" s="373">
        <f>'спасено мат.ценостей'!AG21</f>
        <v>10000</v>
      </c>
      <c r="AU16" s="373">
        <f>'спасено мат.ценостей'!AH21</f>
        <v>0</v>
      </c>
      <c r="AV16" s="373">
        <f>'спасено мат.ценостей'!AG22</f>
        <v>500</v>
      </c>
      <c r="AW16" s="373">
        <f>'спасено мат.ценостей'!AH22</f>
        <v>0</v>
      </c>
      <c r="AX16" s="194"/>
      <c r="AY16" s="194"/>
      <c r="AZ16" s="194"/>
      <c r="BA16" s="194"/>
    </row>
    <row r="17" spans="1:53" ht="19.5" thickBot="1">
      <c r="A17" s="379" t="s">
        <v>359</v>
      </c>
      <c r="B17" s="380" t="s">
        <v>360</v>
      </c>
      <c r="C17" s="1204">
        <f t="shared" si="0"/>
        <v>0</v>
      </c>
      <c r="D17" s="381">
        <f t="shared" si="1"/>
        <v>0</v>
      </c>
      <c r="E17" s="197">
        <f t="shared" si="1"/>
        <v>0</v>
      </c>
      <c r="F17" s="1250">
        <f t="shared" si="2"/>
        <v>0</v>
      </c>
      <c r="G17" s="602">
        <v>0</v>
      </c>
      <c r="H17" s="452">
        <v>0</v>
      </c>
      <c r="I17" s="1205" t="e">
        <f>SUM(I19:I25)</f>
        <v>#DIV/0!</v>
      </c>
      <c r="J17" s="1206" t="e">
        <f t="shared" si="3"/>
        <v>#DIV/0!</v>
      </c>
      <c r="K17" s="1206" t="e">
        <f t="shared" si="4"/>
        <v>#DIV/0!</v>
      </c>
      <c r="L17" s="382">
        <f>L19+L20+L21+L22+L23+L24+L25</f>
        <v>0</v>
      </c>
      <c r="M17" s="382">
        <f t="shared" ref="M17:AW17" si="5">M19+M20+M21+M22+M23+M24+M25</f>
        <v>0</v>
      </c>
      <c r="N17" s="382">
        <f t="shared" si="5"/>
        <v>0</v>
      </c>
      <c r="O17" s="382">
        <f t="shared" si="5"/>
        <v>0</v>
      </c>
      <c r="P17" s="382">
        <f t="shared" si="5"/>
        <v>0</v>
      </c>
      <c r="Q17" s="382">
        <f t="shared" si="5"/>
        <v>0</v>
      </c>
      <c r="R17" s="382">
        <f t="shared" si="5"/>
        <v>0</v>
      </c>
      <c r="S17" s="382">
        <f t="shared" si="5"/>
        <v>0</v>
      </c>
      <c r="T17" s="382">
        <f t="shared" si="5"/>
        <v>0</v>
      </c>
      <c r="U17" s="382">
        <f t="shared" si="5"/>
        <v>0</v>
      </c>
      <c r="V17" s="382">
        <f t="shared" si="5"/>
        <v>0</v>
      </c>
      <c r="W17" s="382">
        <f t="shared" si="5"/>
        <v>0</v>
      </c>
      <c r="X17" s="382">
        <f t="shared" si="5"/>
        <v>0</v>
      </c>
      <c r="Y17" s="382">
        <f t="shared" si="5"/>
        <v>0</v>
      </c>
      <c r="Z17" s="382">
        <f t="shared" si="5"/>
        <v>0</v>
      </c>
      <c r="AA17" s="382">
        <f t="shared" si="5"/>
        <v>0</v>
      </c>
      <c r="AB17" s="382">
        <f t="shared" si="5"/>
        <v>0</v>
      </c>
      <c r="AC17" s="382">
        <f t="shared" si="5"/>
        <v>0</v>
      </c>
      <c r="AD17" s="382">
        <f t="shared" si="5"/>
        <v>0</v>
      </c>
      <c r="AE17" s="382">
        <f t="shared" si="5"/>
        <v>0</v>
      </c>
      <c r="AF17" s="382">
        <f t="shared" si="5"/>
        <v>0</v>
      </c>
      <c r="AG17" s="382">
        <f t="shared" si="5"/>
        <v>0</v>
      </c>
      <c r="AH17" s="382">
        <f t="shared" si="5"/>
        <v>0</v>
      </c>
      <c r="AI17" s="382">
        <f t="shared" si="5"/>
        <v>0</v>
      </c>
      <c r="AJ17" s="382">
        <f t="shared" si="5"/>
        <v>0</v>
      </c>
      <c r="AK17" s="382">
        <f t="shared" si="5"/>
        <v>0</v>
      </c>
      <c r="AL17" s="382">
        <f t="shared" si="5"/>
        <v>0</v>
      </c>
      <c r="AM17" s="382">
        <f t="shared" si="5"/>
        <v>0</v>
      </c>
      <c r="AN17" s="382">
        <f t="shared" si="5"/>
        <v>0</v>
      </c>
      <c r="AO17" s="382">
        <f t="shared" si="5"/>
        <v>0</v>
      </c>
      <c r="AP17" s="382">
        <f t="shared" si="5"/>
        <v>0</v>
      </c>
      <c r="AQ17" s="382">
        <f t="shared" si="5"/>
        <v>0</v>
      </c>
      <c r="AR17" s="382">
        <f t="shared" si="5"/>
        <v>0</v>
      </c>
      <c r="AS17" s="382">
        <f t="shared" si="5"/>
        <v>0</v>
      </c>
      <c r="AT17" s="382">
        <f t="shared" si="5"/>
        <v>0</v>
      </c>
      <c r="AU17" s="382">
        <f t="shared" si="5"/>
        <v>0</v>
      </c>
      <c r="AV17" s="382">
        <f t="shared" si="5"/>
        <v>0</v>
      </c>
      <c r="AW17" s="382">
        <f t="shared" si="5"/>
        <v>0</v>
      </c>
      <c r="AX17" s="194"/>
      <c r="AY17" s="194"/>
      <c r="AZ17" s="194"/>
      <c r="BA17" s="194"/>
    </row>
    <row r="18" spans="1:53" ht="19.5" thickBot="1">
      <c r="A18" s="340"/>
      <c r="B18" s="383" t="s">
        <v>361</v>
      </c>
      <c r="C18" s="1204">
        <f t="shared" si="0"/>
        <v>0</v>
      </c>
      <c r="D18" s="384"/>
      <c r="E18" s="195"/>
      <c r="F18" s="1250">
        <f t="shared" si="2"/>
        <v>0</v>
      </c>
      <c r="G18" s="603"/>
      <c r="H18" s="456"/>
      <c r="I18" s="1212"/>
      <c r="J18" s="1207"/>
      <c r="K18" s="1207"/>
      <c r="L18" s="385"/>
      <c r="M18" s="386"/>
      <c r="N18" s="385"/>
      <c r="O18" s="386"/>
      <c r="P18" s="385"/>
      <c r="Q18" s="386"/>
      <c r="R18" s="385"/>
      <c r="S18" s="385"/>
      <c r="T18" s="385"/>
      <c r="U18" s="386"/>
      <c r="V18" s="385"/>
      <c r="W18" s="386"/>
      <c r="X18" s="385"/>
      <c r="Y18" s="386"/>
      <c r="Z18" s="385"/>
      <c r="AA18" s="386"/>
      <c r="AB18" s="385"/>
      <c r="AC18" s="386"/>
      <c r="AD18" s="385"/>
      <c r="AE18" s="386"/>
      <c r="AF18" s="385"/>
      <c r="AG18" s="386"/>
      <c r="AH18" s="385"/>
      <c r="AI18" s="386"/>
      <c r="AJ18" s="385"/>
      <c r="AK18" s="385"/>
      <c r="AL18" s="385"/>
      <c r="AM18" s="386"/>
      <c r="AN18" s="385"/>
      <c r="AO18" s="386"/>
      <c r="AP18" s="385"/>
      <c r="AQ18" s="386"/>
      <c r="AR18" s="385"/>
      <c r="AS18" s="386"/>
      <c r="AT18" s="385"/>
      <c r="AU18" s="386"/>
      <c r="AV18" s="385"/>
      <c r="AW18" s="386"/>
      <c r="AX18" s="194"/>
      <c r="AY18" s="194"/>
      <c r="AZ18" s="194"/>
      <c r="BA18" s="194"/>
    </row>
    <row r="19" spans="1:53" ht="19.5" thickBot="1">
      <c r="A19" s="335" t="s">
        <v>362</v>
      </c>
      <c r="B19" s="387" t="s">
        <v>363</v>
      </c>
      <c r="C19" s="1204">
        <f t="shared" si="0"/>
        <v>0</v>
      </c>
      <c r="D19" s="388">
        <f t="shared" si="1"/>
        <v>0</v>
      </c>
      <c r="E19" s="246">
        <f t="shared" si="1"/>
        <v>0</v>
      </c>
      <c r="F19" s="1250">
        <f t="shared" si="2"/>
        <v>0</v>
      </c>
      <c r="G19" s="457">
        <v>0</v>
      </c>
      <c r="H19" s="454">
        <v>0</v>
      </c>
      <c r="I19" s="1212" t="e">
        <f>C19/C17*100%</f>
        <v>#DIV/0!</v>
      </c>
      <c r="J19" s="1206" t="e">
        <f t="shared" ref="J19:J27" si="6">E19/C19*100%</f>
        <v>#DIV/0!</v>
      </c>
      <c r="K19" s="1206" t="e">
        <f>E19/C19*100%</f>
        <v>#DIV/0!</v>
      </c>
      <c r="L19" s="389">
        <f>SUMIFS(ЖС!AA4:AA10007,ЖС!F4:F10007,L6,ЖС!G4:G10007,D7)</f>
        <v>0</v>
      </c>
      <c r="M19" s="390">
        <f>SUMIFS(ЖС!AA4:AA10007,ЖС!F4:F10007,L6,ЖС!G4:G10007,E7)</f>
        <v>0</v>
      </c>
      <c r="N19" s="389">
        <f>SUMIFS(ЖС!AA4:AA10007,ЖС!F4:F10007,N6,ЖС!G4:G10007,D7)</f>
        <v>0</v>
      </c>
      <c r="O19" s="390">
        <f>SUMIFS(ЖС!AA4:AA10007,ЖС!F4:F10007,N6,ЖС!G4:G10007,E7)</f>
        <v>0</v>
      </c>
      <c r="P19" s="389">
        <f>SUMIFS(ЖС!AA4:AA10007,ЖС!F4:F10007,P6,ЖС!G4:G10007,D7)</f>
        <v>0</v>
      </c>
      <c r="Q19" s="390">
        <f>SUMIFS(ЖС!AA4:AA10007,ЖС!F4:F10007,P6,ЖС!G4:G10007,E7)</f>
        <v>0</v>
      </c>
      <c r="R19" s="389">
        <f>SUMIFS(ЖС!AA4:AA10007,ЖС!F4:F10007,R6,ЖС!G4:G10007,D7)</f>
        <v>0</v>
      </c>
      <c r="S19" s="389">
        <f>SUMIFS(ЖС!AA4:AA10007,ЖС!F4:F10007,R6,ЖС!G4:G10007,E7)</f>
        <v>0</v>
      </c>
      <c r="T19" s="389">
        <f>SUMIFS(ЖС!AA4:AA10007,ЖС!F4:F10007,T6,ЖС!G4:G10007,D7)</f>
        <v>0</v>
      </c>
      <c r="U19" s="390">
        <f>SUMIFS(ЖС!AA4:AA10007,ЖС!F4:F10007,T6,ЖС!G4:G10007,E7)</f>
        <v>0</v>
      </c>
      <c r="V19" s="389">
        <f>SUMIFS(ЖС!AA4:AA10007,ЖС!F4:F10007,V6,ЖС!G4:G10007,D7)</f>
        <v>0</v>
      </c>
      <c r="W19" s="390">
        <f>SUMIFS(ЖС!AA4:AA10007,ЖС!F4:F10007,V6,ЖС!G4:G10007,E7)</f>
        <v>0</v>
      </c>
      <c r="X19" s="389">
        <f>SUMIFS(ЖС!AA4:AA10007,ЖС!F4:F10007,X6,ЖС!G4:G10007,D7)</f>
        <v>0</v>
      </c>
      <c r="Y19" s="390">
        <f>SUMIFS(ЖС!AA4:AA10007,ЖС!F4:F10007,X6,ЖС!G4:G10007,E7)</f>
        <v>0</v>
      </c>
      <c r="Z19" s="389">
        <f>SUMIFS(ЖС!AA4:AA10007,ЖС!F4:F10007,Z6,ЖС!G4:G10007,D7)</f>
        <v>0</v>
      </c>
      <c r="AA19" s="390">
        <f>SUMIFS(ЖС!AA4:AA10007,ЖС!F4:F10007,Z6,ЖС!G4:G10007,E7)</f>
        <v>0</v>
      </c>
      <c r="AB19" s="389">
        <f>SUMIFS(ЖС!AA4:AA10007,ЖС!F4:F10007,AB6,ЖС!G4:G10007,D7)</f>
        <v>0</v>
      </c>
      <c r="AC19" s="390">
        <f>SUMIFS(ЖС!AA4:AA10007,ЖС!F4:F10007,AB6,ЖС!G4:G10007,E7)</f>
        <v>0</v>
      </c>
      <c r="AD19" s="389">
        <f>SUMIFS(ЖС!AA4:AA10007,ЖС!F4:F10007,AD6,ЖС!G4:G10007,D7)</f>
        <v>0</v>
      </c>
      <c r="AE19" s="390">
        <f>SUMIFS(ЖС!AA4:AA10007,ЖС!F4:F10007,AD6,ЖС!G4:G10007,E7)</f>
        <v>0</v>
      </c>
      <c r="AF19" s="389">
        <f>SUMIFS(ЖС!AA4:AA10007,ЖС!F4:F10007,AF6,ЖС!G4:G10007,D7)</f>
        <v>0</v>
      </c>
      <c r="AG19" s="390">
        <f>SUMIFS(ЖС!AA4:AA10007,ЖС!F4:F10007,AF6,ЖС!G4:G10007,E7)</f>
        <v>0</v>
      </c>
      <c r="AH19" s="389">
        <f>SUMIFS(ЖС!AA4:AA10007,ЖС!F4:F10007,AH6,ЖС!G4:G10007,D7)</f>
        <v>0</v>
      </c>
      <c r="AI19" s="390">
        <f>SUMIFS(ЖС!AA4:AA10007,ЖС!F4:F10007,AH6,ЖС!G4:G10007,E7)</f>
        <v>0</v>
      </c>
      <c r="AJ19" s="389">
        <f>SUMIFS(ЖС!AA4:AA10007,ЖС!F4:F10007,AJ6,ЖС!G4:G10007,D7)</f>
        <v>0</v>
      </c>
      <c r="AK19" s="389">
        <f>SUMIFS(ЖС!AA4:AA10007,ЖС!F4:F10007,AJ6,ЖС!G4:G10007,E7)</f>
        <v>0</v>
      </c>
      <c r="AL19" s="389">
        <f>SUMIFS(ЖС!AA4:AA10007,ЖС!F4:F10007,AL6,ЖС!G4:G10007,D7)</f>
        <v>0</v>
      </c>
      <c r="AM19" s="390">
        <f>SUMIFS(ЖС!AA4:AA10007,ЖС!F4:F10007,AL6,ЖС!G4:G10007,E7)</f>
        <v>0</v>
      </c>
      <c r="AN19" s="389">
        <f>SUMIFS(ЖС!AA4:AA10007,ЖС!F4:F10007,AN6,ЖС!G4:G10007,D7)</f>
        <v>0</v>
      </c>
      <c r="AO19" s="390">
        <f>SUMIFS(ЖС!AA4:AA10007,ЖС!F4:F10007,AN6,ЖС!G4:G10007,E7)</f>
        <v>0</v>
      </c>
      <c r="AP19" s="389">
        <f>SUMIFS(ЖС!AA4:AA10007,ЖС!F4:F10007,AP6,ЖС!G4:G10007,D7)</f>
        <v>0</v>
      </c>
      <c r="AQ19" s="390">
        <f>SUMIFS(ЖС!AA4:AA10007,ЖС!F4:F10007,AP6,ЖС!G4:G10007,E7)</f>
        <v>0</v>
      </c>
      <c r="AR19" s="389">
        <f>SUMIFS(ЖС!AA4:AA10007,ЖС!F4:F10007,AR6,ЖС!G4:G10007,D7)</f>
        <v>0</v>
      </c>
      <c r="AS19" s="390">
        <f>SUMIFS(ЖС!AA4:AA10007,ЖС!F4:F10007,AR6,ЖС!G4:G10007,E7)</f>
        <v>0</v>
      </c>
      <c r="AT19" s="389">
        <f>SUMIFS(ЖС!AA4:AA10007,ЖС!F4:F10007,AT6,ЖС!G4:G10007,D7)</f>
        <v>0</v>
      </c>
      <c r="AU19" s="390">
        <f>SUMIFS(ЖС!AA4:AA10007,ЖС!F4:F10007,AT6,ЖС!G4:G10007,E7)</f>
        <v>0</v>
      </c>
      <c r="AV19" s="389">
        <f>SUMIFS(ЖС!AA4:AA10007,ЖС!F4:F10007,AV6,ЖС!G4:G10007,D7)</f>
        <v>0</v>
      </c>
      <c r="AW19" s="390">
        <f>SUMIFS(ЖС!AA4:AA10007,ЖС!F4:F10007,AV6,ЖС!G4:G10007,E7)</f>
        <v>0</v>
      </c>
      <c r="AX19" s="194"/>
      <c r="AY19" s="194"/>
      <c r="AZ19" s="194"/>
      <c r="BA19" s="194"/>
    </row>
    <row r="20" spans="1:53" ht="19.5" thickBot="1">
      <c r="A20" s="335" t="s">
        <v>364</v>
      </c>
      <c r="B20" s="387" t="s">
        <v>365</v>
      </c>
      <c r="C20" s="1204">
        <f t="shared" si="0"/>
        <v>0</v>
      </c>
      <c r="D20" s="388">
        <f t="shared" si="1"/>
        <v>0</v>
      </c>
      <c r="E20" s="246">
        <f t="shared" si="1"/>
        <v>0</v>
      </c>
      <c r="F20" s="1250">
        <f t="shared" si="2"/>
        <v>0</v>
      </c>
      <c r="G20" s="457">
        <v>0</v>
      </c>
      <c r="H20" s="454">
        <v>0</v>
      </c>
      <c r="I20" s="1212" t="e">
        <f>C20/C17*100%</f>
        <v>#DIV/0!</v>
      </c>
      <c r="J20" s="1206" t="e">
        <f t="shared" si="6"/>
        <v>#DIV/0!</v>
      </c>
      <c r="K20" s="1206" t="e">
        <f t="shared" ref="K20:K27" si="7">E20/C20*100%</f>
        <v>#DIV/0!</v>
      </c>
      <c r="L20" s="389">
        <f>SUMIFS(ЖС!AB4:AB10007,ЖС!F4:F10007,L6,ЖС!G4:G10007,D7)</f>
        <v>0</v>
      </c>
      <c r="M20" s="390">
        <f>SUMIFS(ЖС!AB4:AB10007,ЖС!F4:F10007,L6,ЖС!G4:G10007,E7)</f>
        <v>0</v>
      </c>
      <c r="N20" s="389">
        <f>SUMIFS(ЖС!AB4:AB10007,ЖС!F4:F10007,N6,ЖС!G4:G10007,D7)</f>
        <v>0</v>
      </c>
      <c r="O20" s="390">
        <f>SUMIFS(ЖС!AB4:AB10007,ЖС!F4:F10007,N6,ЖС!G4:G10007,E7)</f>
        <v>0</v>
      </c>
      <c r="P20" s="389">
        <f>SUMIFS(ЖС!AB4:AB10007,ЖС!F4:F10007,P6,ЖС!G4:G10007,D7)</f>
        <v>0</v>
      </c>
      <c r="Q20" s="390">
        <f>SUMIFS(ЖС!AB4:AB10007,ЖС!F4:F10007,P6,ЖС!G4:G10007,E7)</f>
        <v>0</v>
      </c>
      <c r="R20" s="389">
        <f>SUMIFS(ЖС!AB4:AB10007,ЖС!F4:F10007,R6,ЖС!G4:G10007,D7)</f>
        <v>0</v>
      </c>
      <c r="S20" s="389">
        <f>SUMIFS(ЖС!AB4:AB10007,ЖС!F4:F10007,R6,ЖС!G4:G10007,E7)</f>
        <v>0</v>
      </c>
      <c r="T20" s="389">
        <f>SUMIFS(ЖС!AB4:AB10007,ЖС!F4:F10007,T6,ЖС!G4:G10007,D7)</f>
        <v>0</v>
      </c>
      <c r="U20" s="390">
        <f>SUMIFS(ЖС!AB4:AB10007,ЖС!F4:F10007,T6,ЖС!G4:G10007,E7)</f>
        <v>0</v>
      </c>
      <c r="V20" s="389">
        <f>SUMIFS(ЖС!AB4:AB10007,ЖС!F4:F10007,V6,ЖС!G4:G10007,D7)</f>
        <v>0</v>
      </c>
      <c r="W20" s="390">
        <f>SUMIFS(ЖС!AB4:AB10007,ЖС!F4:F10007,V6,ЖС!G4:G10007,E7)</f>
        <v>0</v>
      </c>
      <c r="X20" s="389">
        <f>SUMIFS(ЖС!AB4:AB10007,ЖС!F4:F10007,X6,ЖС!G4:G10007,D7)</f>
        <v>0</v>
      </c>
      <c r="Y20" s="390">
        <f>SUMIFS(ЖС!AB4:AB10007,ЖС!F4:F10007,X6,ЖС!G4:G10007,E7)</f>
        <v>0</v>
      </c>
      <c r="Z20" s="389">
        <f>SUMIFS(ЖС!AB4:AB10007,ЖС!F4:F10007,Z6,ЖС!G4:G10007,D7)</f>
        <v>0</v>
      </c>
      <c r="AA20" s="390">
        <f>SUMIFS(ЖС!AB4:AB10007,ЖС!F4:F10007,Z6,ЖС!G4:G10007,E7)</f>
        <v>0</v>
      </c>
      <c r="AB20" s="389">
        <f>SUMIFS(ЖС!AB4:AB10007,ЖС!F4:F10007,AB6,ЖС!G4:G10007,D7)</f>
        <v>0</v>
      </c>
      <c r="AC20" s="390">
        <f>SUMIFS(ЖС!AB4:AB10007,ЖС!F4:F10007,AB6,ЖС!G4:G10007,E7)</f>
        <v>0</v>
      </c>
      <c r="AD20" s="389">
        <f>SUMIFS(ЖС!AB4:AB10007,ЖС!F4:F10007,AD6,ЖС!G4:G10007,D7)</f>
        <v>0</v>
      </c>
      <c r="AE20" s="390">
        <f>SUMIFS(ЖС!AB4:AB10007,ЖС!F4:F10007,AD6,ЖС!G4:G10007,E7)</f>
        <v>0</v>
      </c>
      <c r="AF20" s="389">
        <f>SUMIFS(ЖС!AB4:AB10007,ЖС!F4:F10007,AF6,ЖС!G4:G10007,D7)</f>
        <v>0</v>
      </c>
      <c r="AG20" s="390">
        <f>SUMIFS(ЖС!AB4:AB10007,ЖС!F4:F10007,AF6,ЖС!G4:G10007,E7)</f>
        <v>0</v>
      </c>
      <c r="AH20" s="389">
        <f>SUMIFS(ЖС!AB4:AB10007,ЖС!F4:F10007,AH6,ЖС!G4:G10007,D7)</f>
        <v>0</v>
      </c>
      <c r="AI20" s="390">
        <f>SUMIFS(ЖС!AB4:AB10007,ЖС!F4:F10007,AH6,ЖС!G4:G10007,E7)</f>
        <v>0</v>
      </c>
      <c r="AJ20" s="389">
        <f>SUMIFS(ЖС!AB4:AB10007,ЖС!F4:F10007,AJ6,ЖС!G4:G10007,D7)</f>
        <v>0</v>
      </c>
      <c r="AK20" s="389">
        <f>SUMIFS(ЖС!AB4:AB10007,ЖС!F4:F10007,AJ6,ЖС!G4:G10007,E7)</f>
        <v>0</v>
      </c>
      <c r="AL20" s="389">
        <f>SUMIFS(ЖС!AB4:AB10007,ЖС!F4:F10007,AL6,ЖС!G4:G10007,D7)</f>
        <v>0</v>
      </c>
      <c r="AM20" s="390">
        <f>SUMIFS(ЖС!AB4:AB10007,ЖС!F4:F10007,AL6,ЖС!G4:G10007,E7)</f>
        <v>0</v>
      </c>
      <c r="AN20" s="389">
        <f>SUMIFS(ЖС!AB4:AB10007,ЖС!F4:F10007,AN6,ЖС!G4:G10007,D7)</f>
        <v>0</v>
      </c>
      <c r="AO20" s="390">
        <f>SUMIFS(ЖС!AB4:AB10007,ЖС!F4:F10007,AN6,ЖС!G4:G10007,E7)</f>
        <v>0</v>
      </c>
      <c r="AP20" s="389">
        <f>SUMIFS(ЖС!AB4:AB10007,ЖС!F4:F10007,AP6,ЖС!G4:G10007,D7)</f>
        <v>0</v>
      </c>
      <c r="AQ20" s="390">
        <f>SUMIFS(ЖС!AB4:AB10007,ЖС!F4:F10007,AP6,ЖС!G4:G10007,E7)</f>
        <v>0</v>
      </c>
      <c r="AR20" s="389">
        <f>SUMIFS(ЖС!AB4:AB10007,ЖС!F4:F10007,AR6,ЖС!G4:G10007,D7)</f>
        <v>0</v>
      </c>
      <c r="AS20" s="390">
        <f>SUMIFS(ЖС!AB4:AB10007,ЖС!F4:F10007,AR6,ЖС!G4:G10007,E7)</f>
        <v>0</v>
      </c>
      <c r="AT20" s="389">
        <f>SUMIFS(ЖС!AB4:AB10007,ЖС!F4:F10007,AT6,ЖС!G4:G10007,D7)</f>
        <v>0</v>
      </c>
      <c r="AU20" s="390">
        <f>SUMIFS(ЖС!AB4:AB10007,ЖС!F4:F10007,AT6,ЖС!G4:G10007,E7)</f>
        <v>0</v>
      </c>
      <c r="AV20" s="389">
        <f>SUMIFS(ЖС!AB4:AB10007,ЖС!F4:F10007,AV6,ЖС!G4:G10007,D7)</f>
        <v>0</v>
      </c>
      <c r="AW20" s="390">
        <f>SUMIFS(ЖС!AB4:AB10007,ЖС!F4:F10007,AV6,ЖС!G4:G10007,E7)</f>
        <v>0</v>
      </c>
      <c r="AX20" s="194"/>
      <c r="AY20" s="194"/>
      <c r="AZ20" s="194"/>
      <c r="BA20" s="194"/>
    </row>
    <row r="21" spans="1:53" ht="19.5" thickBot="1">
      <c r="A21" s="335" t="s">
        <v>366</v>
      </c>
      <c r="B21" s="387" t="s">
        <v>367</v>
      </c>
      <c r="C21" s="1204">
        <f t="shared" si="0"/>
        <v>0</v>
      </c>
      <c r="D21" s="388">
        <f t="shared" si="1"/>
        <v>0</v>
      </c>
      <c r="E21" s="246">
        <f t="shared" si="1"/>
        <v>0</v>
      </c>
      <c r="F21" s="1250">
        <f t="shared" si="2"/>
        <v>0</v>
      </c>
      <c r="G21" s="457">
        <v>0</v>
      </c>
      <c r="H21" s="454">
        <v>0</v>
      </c>
      <c r="I21" s="1212" t="e">
        <f>C21/C17*100%</f>
        <v>#DIV/0!</v>
      </c>
      <c r="J21" s="1206" t="e">
        <f t="shared" si="6"/>
        <v>#DIV/0!</v>
      </c>
      <c r="K21" s="1206" t="e">
        <f t="shared" si="7"/>
        <v>#DIV/0!</v>
      </c>
      <c r="L21" s="389">
        <f>SUMIFS(ЖС!AC4:AC10007,ЖС!F4:F10007,L6,ЖС!G4:G10007,D7)</f>
        <v>0</v>
      </c>
      <c r="M21" s="390">
        <f>SUMIFS(ЖС!AC4:AC10007,ЖС!F4:F10007,L6,ЖС!G4:G10007,E7)</f>
        <v>0</v>
      </c>
      <c r="N21" s="389">
        <f>SUMIFS(ЖС!AC4:AC10007,ЖС!F4:F10007,N6,ЖС!G4:G10007,D7)</f>
        <v>0</v>
      </c>
      <c r="O21" s="390">
        <f>SUMIFS(ЖС!AC4:AC10007,ЖС!F4:F10007,N6,ЖС!G4:G10007,E7)</f>
        <v>0</v>
      </c>
      <c r="P21" s="389">
        <f>SUMIFS(ЖС!AC4:AC10007,ЖС!F4:F10007,P6,ЖС!G4:G10007,D7)</f>
        <v>0</v>
      </c>
      <c r="Q21" s="390">
        <f>SUMIFS(ЖС!AC4:AC10007,ЖС!F4:F10007,P6,ЖС!G4:G10007,E7)</f>
        <v>0</v>
      </c>
      <c r="R21" s="389">
        <f>SUMIFS(ЖС!AC4:AC10007,ЖС!F4:F10007,R6,ЖС!G4:G10007,D7)</f>
        <v>0</v>
      </c>
      <c r="S21" s="389">
        <f>SUMIFS(ЖС!AC4:AC10007,ЖС!F4:F10007,R6,ЖС!G4:G10007,E7)</f>
        <v>0</v>
      </c>
      <c r="T21" s="389">
        <f>SUMIFS(ЖС!AC4:AC10007,ЖС!F4:F10007,T6,ЖС!G4:G10007,D7)</f>
        <v>0</v>
      </c>
      <c r="U21" s="390">
        <f>SUMIFS(ЖС!AC4:AC10007,ЖС!F4:F10007,T6,ЖС!G4:G10007,E7)</f>
        <v>0</v>
      </c>
      <c r="V21" s="389">
        <f>SUMIFS(ЖС!AC4:AC10007,ЖС!F4:F10007,V6,ЖС!G4:G10007,D7)</f>
        <v>0</v>
      </c>
      <c r="W21" s="390">
        <f>SUMIFS(ЖС!AC4:AC10007,ЖС!F4:F10007,V6,ЖС!G4:G10007,E7)</f>
        <v>0</v>
      </c>
      <c r="X21" s="389">
        <f>SUMIFS(ЖС!AC4:AC10007,ЖС!F4:F10007,X6,ЖС!G4:G10007,D7)</f>
        <v>0</v>
      </c>
      <c r="Y21" s="390">
        <f>SUMIFS(ЖС!AC4:AC10007,ЖС!F4:F10007,X6,ЖС!G4:G10007,E7)</f>
        <v>0</v>
      </c>
      <c r="Z21" s="389">
        <f>SUMIFS(ЖС!AC4:AC10007,ЖС!F4:F10007,Z6,ЖС!G4:G10007,D7)</f>
        <v>0</v>
      </c>
      <c r="AA21" s="390">
        <f>SUMIFS(ЖС!AC4:AC10007,ЖС!F4:F10007,Z6,ЖС!G4:G10007,E7)</f>
        <v>0</v>
      </c>
      <c r="AB21" s="389">
        <f>SUMIFS(ЖС!AC4:AC10007,ЖС!F4:F10007,AB6,ЖС!G4:G10007,D7)</f>
        <v>0</v>
      </c>
      <c r="AC21" s="390">
        <f>SUMIFS(ЖС!AC4:AC10007,ЖС!F4:F10007,AB6,ЖС!G4:G10007,E7)</f>
        <v>0</v>
      </c>
      <c r="AD21" s="389">
        <f>SUMIFS(ЖС!AC4:AC10007,ЖС!F4:F10007,AD6,ЖС!G4:G10007,D7)</f>
        <v>0</v>
      </c>
      <c r="AE21" s="390">
        <f>SUMIFS(ЖС!AC4:AC10007,ЖС!F4:F10007,AD6,ЖС!G4:G10007,E7)</f>
        <v>0</v>
      </c>
      <c r="AF21" s="389">
        <f>SUMIFS(ЖС!AC4:AC10007,ЖС!F4:F10007,AF6,ЖС!G4:G10007,D7)</f>
        <v>0</v>
      </c>
      <c r="AG21" s="390">
        <f>SUMIFS(ЖС!AC4:AC10007,ЖС!F4:F10007,AF6,ЖС!G4:G10007,E7)</f>
        <v>0</v>
      </c>
      <c r="AH21" s="389">
        <f>SUMIFS(ЖС!AC4:AC10007,ЖС!F4:F10007,AH6,ЖС!G4:G10007,D7)</f>
        <v>0</v>
      </c>
      <c r="AI21" s="390">
        <f>SUMIFS(ЖС!AC4:AC10007,ЖС!F4:F10007,AH6,ЖС!G4:G10007,E7)</f>
        <v>0</v>
      </c>
      <c r="AJ21" s="389">
        <f>SUMIFS(ЖС!AC4:AC10007,ЖС!F4:F10007,AJ6,ЖС!G4:G10007,D7)</f>
        <v>0</v>
      </c>
      <c r="AK21" s="389">
        <f>SUMIFS(ЖС!AC4:AC10007,ЖС!F4:F10007,AJ6,ЖС!G4:G10007,E7)</f>
        <v>0</v>
      </c>
      <c r="AL21" s="389">
        <f>SUMIFS(ЖС!AC4:AC10007,ЖС!F4:F10007,AL6,ЖС!G4:G10007,D7)</f>
        <v>0</v>
      </c>
      <c r="AM21" s="390">
        <f>SUMIFS(ЖС!AC4:AC10007,ЖС!F4:F10007,AL6,ЖС!G4:G10007,E7)</f>
        <v>0</v>
      </c>
      <c r="AN21" s="389">
        <f>SUMIFS(ЖС!AC4:AC10007,ЖС!F4:F10007,AN6,ЖС!G4:G10007,D7)</f>
        <v>0</v>
      </c>
      <c r="AO21" s="390">
        <f>SUMIFS(ЖС!AC4:AC10007,ЖС!F4:F10007,AN6,ЖС!G4:G10007,E7)</f>
        <v>0</v>
      </c>
      <c r="AP21" s="389">
        <f>SUMIFS(ЖС!AC4:AC10007,ЖС!F4:F10007,AP6,ЖС!G4:G10007,D7)</f>
        <v>0</v>
      </c>
      <c r="AQ21" s="390">
        <f>SUMIFS(ЖС!AC4:AC10007,ЖС!F4:F10007,AP6,ЖС!G4:G10007,E7)</f>
        <v>0</v>
      </c>
      <c r="AR21" s="389">
        <f>SUMIFS(ЖС!AC4:AC10007,ЖС!F4:F10007,AR6,ЖС!G4:G10007,D7)</f>
        <v>0</v>
      </c>
      <c r="AS21" s="390">
        <f>SUMIFS(ЖС!AC4:AC10007,ЖС!F4:F10007,AR6,ЖС!G4:G10007,E7)</f>
        <v>0</v>
      </c>
      <c r="AT21" s="389">
        <f>SUMIFS(ЖС!AC4:AC10007,ЖС!F4:F10007,AT6,ЖС!G4:G10007,D7)</f>
        <v>0</v>
      </c>
      <c r="AU21" s="390">
        <f>SUMIFS(ЖС!AC4:AC10007,ЖС!F4:F10007,AT6,ЖС!G4:G10007,E7)</f>
        <v>0</v>
      </c>
      <c r="AV21" s="389">
        <f>SUMIFS(ЖС!AC4:AC10007,ЖС!F4:F10007,AV6,ЖС!G4:G10007,D7)</f>
        <v>0</v>
      </c>
      <c r="AW21" s="390">
        <f>SUMIFS(ЖС!AC4:AC10007,ЖС!F4:F10007,AV6,ЖС!G4:G10007,E7)</f>
        <v>0</v>
      </c>
      <c r="AX21" s="194"/>
      <c r="AY21" s="194"/>
      <c r="AZ21" s="194"/>
      <c r="BA21" s="194"/>
    </row>
    <row r="22" spans="1:53" ht="19.5" thickBot="1">
      <c r="A22" s="335" t="s">
        <v>368</v>
      </c>
      <c r="B22" s="387" t="s">
        <v>369</v>
      </c>
      <c r="C22" s="1204">
        <f t="shared" si="0"/>
        <v>0</v>
      </c>
      <c r="D22" s="388">
        <f t="shared" si="1"/>
        <v>0</v>
      </c>
      <c r="E22" s="246">
        <f t="shared" si="1"/>
        <v>0</v>
      </c>
      <c r="F22" s="1250">
        <f t="shared" si="2"/>
        <v>0</v>
      </c>
      <c r="G22" s="457">
        <v>0</v>
      </c>
      <c r="H22" s="454">
        <v>0</v>
      </c>
      <c r="I22" s="1212" t="e">
        <f>C22/C17*100%</f>
        <v>#DIV/0!</v>
      </c>
      <c r="J22" s="1206" t="e">
        <f t="shared" si="6"/>
        <v>#DIV/0!</v>
      </c>
      <c r="K22" s="1206" t="e">
        <f t="shared" si="7"/>
        <v>#DIV/0!</v>
      </c>
      <c r="L22" s="389">
        <f>SUMIFS(ЖС!AD4:AD10007,ЖС!F4:F10007,L6,ЖС!G4:G10007,D7)</f>
        <v>0</v>
      </c>
      <c r="M22" s="390">
        <f>SUMIFS(ЖС!AD4:AD10007,ЖС!F4:F10007,L6,ЖС!G4:G10007,E7)</f>
        <v>0</v>
      </c>
      <c r="N22" s="389">
        <f>SUMIFS(ЖС!AD4:AD10007,ЖС!F4:F10007,N6,ЖС!G4:G10007,D7)</f>
        <v>0</v>
      </c>
      <c r="O22" s="390">
        <f>SUMIFS(ЖС!AD4:AD10007,ЖС!F4:F10007,N6,ЖС!G4:G10007,E7)</f>
        <v>0</v>
      </c>
      <c r="P22" s="389">
        <f>SUMIFS(ЖС!AD4:AD10007,ЖС!F4:F10007,P6,ЖС!G4:G10007,D7)</f>
        <v>0</v>
      </c>
      <c r="Q22" s="390">
        <f>SUMIFS(ЖС!AD4:AD10007,ЖС!F4:F10007,P6,ЖС!G4:G10007,E7)</f>
        <v>0</v>
      </c>
      <c r="R22" s="389">
        <f>SUMIFS(ЖС!AD4:AD10007,ЖС!F4:F10007,R6,ЖС!G4:G10007,D7)</f>
        <v>0</v>
      </c>
      <c r="S22" s="389">
        <f>SUMIFS(ЖС!AD4:AD10007,ЖС!F4:F10007,R6,ЖС!G4:G10007,E7)</f>
        <v>0</v>
      </c>
      <c r="T22" s="389">
        <f>SUMIFS(ЖС!AD4:AD10007,ЖС!F4:F10007,T6,ЖС!G4:G10007,D7)</f>
        <v>0</v>
      </c>
      <c r="U22" s="390">
        <f>SUMIFS(ЖС!AD4:AD10007,ЖС!F4:F10007,T6,ЖС!G4:G10007,E7)</f>
        <v>0</v>
      </c>
      <c r="V22" s="389">
        <f>SUMIFS(ЖС!AD4:AD10007,ЖС!F4:F10007,V6,ЖС!G4:G10007,D7)</f>
        <v>0</v>
      </c>
      <c r="W22" s="390">
        <f>SUMIFS(ЖС!AD4:AD10007,ЖС!F4:F10007,V6,ЖС!G4:G10007,E7)</f>
        <v>0</v>
      </c>
      <c r="X22" s="389">
        <f>SUMIFS(ЖС!AD4:AD10007,ЖС!F4:F10007,X6,ЖС!G4:G10007,D7)</f>
        <v>0</v>
      </c>
      <c r="Y22" s="390">
        <f>SUMIFS(ЖС!AD4:AD10007,ЖС!F4:F10007,X6,ЖС!G4:G10007,E7)</f>
        <v>0</v>
      </c>
      <c r="Z22" s="389">
        <f>SUMIFS(ЖС!AD4:AD10007,ЖС!F4:F10007,Z6,ЖС!G4:G10007,D7)</f>
        <v>0</v>
      </c>
      <c r="AA22" s="390">
        <f>SUMIFS(ЖС!AD4:AD10007,ЖС!F4:F10007,Z6,ЖС!G4:G10007,E7)</f>
        <v>0</v>
      </c>
      <c r="AB22" s="389">
        <f>SUMIFS(ЖС!AD4:AD10007,ЖС!F4:F10007,AB6,ЖС!G4:G10007,D7)</f>
        <v>0</v>
      </c>
      <c r="AC22" s="390">
        <f>SUMIFS(ЖС!AD4:AD10007,ЖС!F4:F10007,AB6,ЖС!G4:G10007,E7)</f>
        <v>0</v>
      </c>
      <c r="AD22" s="389">
        <f>SUMIFS(ЖС!AD4:AD10007,ЖС!F4:F10007,AD6,ЖС!G4:G10007,D7)</f>
        <v>0</v>
      </c>
      <c r="AE22" s="390">
        <f>SUMIFS(ЖС!AD4:AD10007,ЖС!F4:F10007,AD6,ЖС!G4:G10007,E7)</f>
        <v>0</v>
      </c>
      <c r="AF22" s="389">
        <f>SUMIFS(ЖС!AD4:AD10007,ЖС!F4:F10007,AF6,ЖС!G4:G10007,D7)</f>
        <v>0</v>
      </c>
      <c r="AG22" s="390">
        <f>SUMIFS(ЖС!AD4:AD10007,ЖС!F4:F10007,AF6,ЖС!G4:G10007,E7)</f>
        <v>0</v>
      </c>
      <c r="AH22" s="389">
        <f>SUMIFS(ЖС!AD4:AD10007,ЖС!F4:F10007,AH6,ЖС!G4:G10007,D7)</f>
        <v>0</v>
      </c>
      <c r="AI22" s="390">
        <f>SUMIFS(ЖС!AD4:AD10007,ЖС!F4:F10007,AH6,ЖС!G4:G10007,E7)</f>
        <v>0</v>
      </c>
      <c r="AJ22" s="389">
        <f>SUMIFS(ЖС!AD4:AD10007,ЖС!F4:F10007,AJ6,ЖС!G4:G10007,D7)</f>
        <v>0</v>
      </c>
      <c r="AK22" s="389">
        <f>SUMIFS(ЖС!AD4:AD10007,ЖС!F4:F10007,AJ6,ЖС!G4:G10007,E7)</f>
        <v>0</v>
      </c>
      <c r="AL22" s="389">
        <f>SUMIFS(ЖС!AD4:AD10007,ЖС!F4:F10007,AL6,ЖС!G4:G10007,D7)</f>
        <v>0</v>
      </c>
      <c r="AM22" s="390">
        <f>SUMIFS(ЖС!AD4:AD10007,ЖС!F4:F10007,AL6,ЖС!G4:G10007,E7)</f>
        <v>0</v>
      </c>
      <c r="AN22" s="389">
        <f>SUMIFS(ЖС!AD4:AD10007,ЖС!F4:F10007,AN6,ЖС!G4:G10007,D7)</f>
        <v>0</v>
      </c>
      <c r="AO22" s="390">
        <f>SUMIFS(ЖС!AD4:AD10007,ЖС!F4:F10007,AN6,ЖС!G4:G10007,E7)</f>
        <v>0</v>
      </c>
      <c r="AP22" s="389">
        <f>SUMIFS(ЖС!AD4:AD10007,ЖС!F4:F10007,AP6,ЖС!G4:G10007,D7)</f>
        <v>0</v>
      </c>
      <c r="AQ22" s="390">
        <f>SUMIFS(ЖС!AD4:AD10007,ЖС!F4:F10007,AP6,ЖС!G4:G10007,E7)</f>
        <v>0</v>
      </c>
      <c r="AR22" s="389">
        <f>SUMIFS(ЖС!AD4:AD10007,ЖС!F4:F10007,AR6,ЖС!G4:G10007,D7)</f>
        <v>0</v>
      </c>
      <c r="AS22" s="390">
        <f>SUMIFS(ЖС!AD4:AD10007,ЖС!F4:F10007,AR6,ЖС!G4:G10007,E7)</f>
        <v>0</v>
      </c>
      <c r="AT22" s="389">
        <f>SUMIFS(ЖС!AD4:AD10007,ЖС!F4:F10007,AT6,ЖС!G4:G10007,D7)</f>
        <v>0</v>
      </c>
      <c r="AU22" s="390">
        <f>SUMIFS(ЖС!AD4:AD10007,ЖС!F4:F10007,AT6,ЖС!G4:G10007,E7)</f>
        <v>0</v>
      </c>
      <c r="AV22" s="389">
        <f>SUMIFS(ЖС!AD4:AD10007,ЖС!F4:F10007,AV6,ЖС!G4:G10007,D7)</f>
        <v>0</v>
      </c>
      <c r="AW22" s="390">
        <f>SUMIFS(ЖС!AD4:AD10007,ЖС!F4:F10007,AV6,ЖС!G4:G10007,E7)</f>
        <v>0</v>
      </c>
      <c r="AX22" s="194"/>
      <c r="AY22" s="194"/>
      <c r="AZ22" s="194"/>
      <c r="BA22" s="194"/>
    </row>
    <row r="23" spans="1:53" s="248" customFormat="1" ht="19.5" thickBot="1">
      <c r="A23" s="335" t="s">
        <v>370</v>
      </c>
      <c r="B23" s="387" t="s">
        <v>371</v>
      </c>
      <c r="C23" s="1204">
        <f t="shared" si="0"/>
        <v>0</v>
      </c>
      <c r="D23" s="388">
        <f t="shared" si="1"/>
        <v>0</v>
      </c>
      <c r="E23" s="246">
        <f t="shared" si="1"/>
        <v>0</v>
      </c>
      <c r="F23" s="1250">
        <f t="shared" si="2"/>
        <v>0</v>
      </c>
      <c r="G23" s="457">
        <v>0</v>
      </c>
      <c r="H23" s="454">
        <v>0</v>
      </c>
      <c r="I23" s="1212" t="e">
        <f>C23/C17*100%</f>
        <v>#DIV/0!</v>
      </c>
      <c r="J23" s="1206" t="e">
        <f t="shared" si="6"/>
        <v>#DIV/0!</v>
      </c>
      <c r="K23" s="1206" t="e">
        <f t="shared" si="7"/>
        <v>#DIV/0!</v>
      </c>
      <c r="L23" s="389">
        <f>SUMIFS(ЖС!AE4:AE10007,ЖС!F4:F10007,L6,ЖС!G4:G10007,D7)</f>
        <v>0</v>
      </c>
      <c r="M23" s="390">
        <f>SUMIFS(ЖС!AE4:AE10007,ЖС!F4:F10007,L6,ЖС!G4:G10007,E7)</f>
        <v>0</v>
      </c>
      <c r="N23" s="389">
        <f>SUMIFS(ЖС!AE4:AE10007,ЖС!F4:F10007,N6,ЖС!G4:G10007,D7)</f>
        <v>0</v>
      </c>
      <c r="O23" s="390">
        <f>SUMIFS(ЖС!AE4:AE10007,ЖС!F4:F10007,N6,ЖС!G4:G10007,E7)</f>
        <v>0</v>
      </c>
      <c r="P23" s="389">
        <f>SUMIFS(ЖС!AE4:AE10007,ЖС!F4:F10007,P6,ЖС!G4:G10007,D7)</f>
        <v>0</v>
      </c>
      <c r="Q23" s="390">
        <f>SUMIFS(ЖС!AE4:AE10007,ЖС!F4:F10007,P6,ЖС!G4:G10007,E7)</f>
        <v>0</v>
      </c>
      <c r="R23" s="389">
        <f>SUMIFS(ЖС!AE4:AE10007,ЖС!F4:F10007,R6,ЖС!G4:G10007,D7)</f>
        <v>0</v>
      </c>
      <c r="S23" s="389">
        <f>SUMIFS(ЖС!AE4:AE10007,ЖС!F4:F10007,R6,ЖС!G4:G10007,E7)</f>
        <v>0</v>
      </c>
      <c r="T23" s="389">
        <f>SUMIFS(ЖС!AE4:AE10007,ЖС!F4:F10007,T6,ЖС!G4:G10007,D7)</f>
        <v>0</v>
      </c>
      <c r="U23" s="390">
        <f>SUMIFS(ЖС!AE4:AE10007,ЖС!F4:F10007,T6,ЖС!G4:G10007,E7)</f>
        <v>0</v>
      </c>
      <c r="V23" s="389">
        <f>SUMIFS(ЖС!AE4:AE10007,ЖС!F4:F10007,V6,ЖС!G4:G10007,D7)</f>
        <v>0</v>
      </c>
      <c r="W23" s="390">
        <f>SUMIFS(ЖС!AE4:AE10007,ЖС!F4:F10007,V6,ЖС!G4:G10007,E7)</f>
        <v>0</v>
      </c>
      <c r="X23" s="389">
        <f>SUMIFS(ЖС!AE4:AE10007,ЖС!F4:F10007,X6,ЖС!G4:G10007,D7)</f>
        <v>0</v>
      </c>
      <c r="Y23" s="390">
        <f>SUMIFS(ЖС!AE4:AE10007,ЖС!F4:F10007,X6,ЖС!G4:G10007,E7)</f>
        <v>0</v>
      </c>
      <c r="Z23" s="389">
        <f>SUMIFS(ЖС!AE4:AE10007,ЖС!F4:F10007,Z6,ЖС!G4:G10007,D7)</f>
        <v>0</v>
      </c>
      <c r="AA23" s="390">
        <f>SUMIFS(ЖС!AE4:AE10007,ЖС!F4:F10007,Z6,ЖС!G4:G10007,E7)</f>
        <v>0</v>
      </c>
      <c r="AB23" s="389">
        <f>SUMIFS(ЖС!AE4:AE10007,ЖС!F4:F10007,AB6,ЖС!G4:G10007,D7)</f>
        <v>0</v>
      </c>
      <c r="AC23" s="390">
        <f>SUMIFS(ЖС!AE4:AE10007,ЖС!F4:F10007,AB6,ЖС!G4:G10007,E7)</f>
        <v>0</v>
      </c>
      <c r="AD23" s="389">
        <f>SUMIFS(ЖС!AE4:AE10007,ЖС!F4:F10007,AD6,ЖС!G4:G10007,D7)</f>
        <v>0</v>
      </c>
      <c r="AE23" s="390">
        <f>SUMIFS(ЖС!AE4:AE10007,ЖС!F4:F10007,AD6,ЖС!G4:G10007,E7)</f>
        <v>0</v>
      </c>
      <c r="AF23" s="389">
        <f>SUMIFS(ЖС!AE4:AE10007,ЖС!F4:F10007,AF6,ЖС!G4:G10007,D7)</f>
        <v>0</v>
      </c>
      <c r="AG23" s="390">
        <f>SUMIFS(ЖС!AE4:AE10007,ЖС!F4:F10007,AF6,ЖС!G4:G10007,E7)</f>
        <v>0</v>
      </c>
      <c r="AH23" s="389">
        <f>SUMIFS(ЖС!AE4:AE10007,ЖС!F4:F10007,AH6,ЖС!G4:G10007,D7)</f>
        <v>0</v>
      </c>
      <c r="AI23" s="390">
        <f>SUMIFS(ЖС!AE4:AE10007,ЖС!F4:F10007,AH6,ЖС!G4:G10007,E7)</f>
        <v>0</v>
      </c>
      <c r="AJ23" s="389">
        <f>SUMIFS(ЖС!AE4:AE10007,ЖС!F4:F10007,AJ6,ЖС!G4:G10007,D7)</f>
        <v>0</v>
      </c>
      <c r="AK23" s="389">
        <f>SUMIFS(ЖС!AE4:AE10007,ЖС!F4:F10007,AJ6,ЖС!G4:G10007,E7)</f>
        <v>0</v>
      </c>
      <c r="AL23" s="389">
        <f>SUMIFS(ЖС!AE4:AE10007,ЖС!F4:F10007,AL6,ЖС!G4:G10007,D7)</f>
        <v>0</v>
      </c>
      <c r="AM23" s="390">
        <f>SUMIFS(ЖС!AE4:AE10007,ЖС!F4:F10007,AL6,ЖС!G4:G10007,E7)</f>
        <v>0</v>
      </c>
      <c r="AN23" s="389">
        <f>SUMIFS(ЖС!AE4:AE10007,ЖС!F4:F10007,AN6,ЖС!G4:G10007,D7)</f>
        <v>0</v>
      </c>
      <c r="AO23" s="390">
        <f>SUMIFS(ЖС!AE4:AE10007,ЖС!F4:F10007,AN6,ЖС!G4:G10007,E7)</f>
        <v>0</v>
      </c>
      <c r="AP23" s="389">
        <f>SUMIFS(ЖС!AE4:AE10007,ЖС!F4:F10007,AP6,ЖС!G4:G10007,D7)</f>
        <v>0</v>
      </c>
      <c r="AQ23" s="390">
        <f>SUMIFS(ЖС!AE4:AE10007,ЖС!F4:F10007,AP6,ЖС!G4:G10007,E7)</f>
        <v>0</v>
      </c>
      <c r="AR23" s="389">
        <f>SUMIFS(ЖС!AE4:AE10007,ЖС!F4:F10007,AR6,ЖС!G4:G10007,D7)</f>
        <v>0</v>
      </c>
      <c r="AS23" s="390">
        <f>SUMIFS(ЖС!AE4:AE10007,ЖС!F4:F10007,AR6,ЖС!G4:G10007,E7)</f>
        <v>0</v>
      </c>
      <c r="AT23" s="389">
        <f>SUMIFS(ЖС!AE4:AE10007,ЖС!F4:F10007,AT6,ЖС!G4:G10007,D7)</f>
        <v>0</v>
      </c>
      <c r="AU23" s="390">
        <f>SUMIFS(ЖС!AE4:AE10007,ЖС!F4:F10007,AT6,ЖС!G4:G10007,E7)</f>
        <v>0</v>
      </c>
      <c r="AV23" s="389">
        <f>SUMIFS(ЖС!AE4:AE10007,ЖС!F4:F10007,AV6,ЖС!G4:G10007,D7)</f>
        <v>0</v>
      </c>
      <c r="AW23" s="390">
        <f>SUMIFS(ЖС!AE4:AE10007,ЖС!F4:F10007,AV6,ЖС!G4:G10007,E7)</f>
        <v>0</v>
      </c>
      <c r="AX23" s="247"/>
      <c r="AY23" s="247"/>
      <c r="AZ23" s="247"/>
      <c r="BA23" s="247"/>
    </row>
    <row r="24" spans="1:53" ht="19.5" thickBot="1">
      <c r="A24" s="335" t="s">
        <v>372</v>
      </c>
      <c r="B24" s="387" t="s">
        <v>373</v>
      </c>
      <c r="C24" s="1204">
        <f t="shared" si="0"/>
        <v>0</v>
      </c>
      <c r="D24" s="388">
        <f t="shared" si="1"/>
        <v>0</v>
      </c>
      <c r="E24" s="246">
        <f t="shared" si="1"/>
        <v>0</v>
      </c>
      <c r="F24" s="1250">
        <f t="shared" si="2"/>
        <v>0</v>
      </c>
      <c r="G24" s="457">
        <v>0</v>
      </c>
      <c r="H24" s="454">
        <v>0</v>
      </c>
      <c r="I24" s="1212" t="e">
        <f>C24/C17*100%</f>
        <v>#DIV/0!</v>
      </c>
      <c r="J24" s="1206" t="e">
        <f>E24/C24*100%</f>
        <v>#DIV/0!</v>
      </c>
      <c r="K24" s="1206" t="e">
        <f t="shared" si="7"/>
        <v>#DIV/0!</v>
      </c>
      <c r="L24" s="391">
        <f>SUMIFS(ЖС!AF4:AF10007,ЖС!F4:F10007,L6,ЖС!G4:G10007,D7)</f>
        <v>0</v>
      </c>
      <c r="M24" s="391">
        <f>SUMIFS(ЖС!AF4:AF10007,ЖС!F4:F10007,L6,ЖС!G4:G10007,E7)</f>
        <v>0</v>
      </c>
      <c r="N24" s="391">
        <f>SUMIFS(ЖС!AF4:AF10007,ЖС!F4:F10007,N6,ЖС!G4:G10007,D7)</f>
        <v>0</v>
      </c>
      <c r="O24" s="391">
        <f>SUMIFS(ЖС!AF4:AF10007,ЖС!F4:F10007,N6,ЖС!G4:G10007,E7)</f>
        <v>0</v>
      </c>
      <c r="P24" s="391">
        <f>SUMIFS(ЖС!AF4:AF10007,ЖС!F4:F10007,P6,ЖС!G4:G10007,D7)</f>
        <v>0</v>
      </c>
      <c r="Q24" s="391">
        <f>SUMIFS(ЖС!AF4:AF10007,ЖС!F4:F10007,P6,ЖС!G4:G10007,E7)</f>
        <v>0</v>
      </c>
      <c r="R24" s="391">
        <f>SUMIFS(ЖС!AF4:AF10007,ЖС!F4:F10007,R6,ЖС!G4:G10007,D7)</f>
        <v>0</v>
      </c>
      <c r="S24" s="391">
        <f>SUMIFS(ЖС!AF4:AF10007,ЖС!F4:F10007,R6,ЖС!G4:G10007,E7)</f>
        <v>0</v>
      </c>
      <c r="T24" s="391">
        <f>SUMIFS(ЖС!AF4:AF10007,ЖС!F4:F10007,T6,ЖС!G4:G10007,D7)</f>
        <v>0</v>
      </c>
      <c r="U24" s="391">
        <f>SUMIFS(ЖС!AF4:AF10007,ЖС!F4:F10007,T6,ЖС!G4:G10007,E7)</f>
        <v>0</v>
      </c>
      <c r="V24" s="391">
        <f>SUMIFS(ЖС!AF4:AF10007,ЖС!F4:F10007,V6,ЖС!G4:G10007,D7)</f>
        <v>0</v>
      </c>
      <c r="W24" s="391">
        <f>SUMIFS(ЖС!AF4:AF10007,ЖС!F4:F10007,V6,ЖС!G4:G10007,E7)</f>
        <v>0</v>
      </c>
      <c r="X24" s="391">
        <f>SUMIFS(ЖС!AF4:AF10007,ЖС!F4:F10007,X6,ЖС!G4:G10007,D7)</f>
        <v>0</v>
      </c>
      <c r="Y24" s="391">
        <f>SUMIFS(ЖС!AF4:AF10007,ЖС!F4:F10007,X6,ЖС!G4:G10007,E7)</f>
        <v>0</v>
      </c>
      <c r="Z24" s="391">
        <f>SUMIFS(ЖС!AF4:AF10007,ЖС!F4:F10007,Z6,ЖС!G4:G10007,D7)</f>
        <v>0</v>
      </c>
      <c r="AA24" s="391">
        <f>SUMIFS(ЖС!AF4:AF10007,ЖС!F4:F10007,Z6,ЖС!G4:G10007,E7)</f>
        <v>0</v>
      </c>
      <c r="AB24" s="391">
        <f>SUMIFS(ЖС!AF4:AF10007,ЖС!F4:F10007,AB6,ЖС!G4:G10007,D7)</f>
        <v>0</v>
      </c>
      <c r="AC24" s="391">
        <f>SUMIFS(ЖС!AF4:AF10007,ЖС!F4:F10007,AB6,ЖС!G4:G10007,E7)</f>
        <v>0</v>
      </c>
      <c r="AD24" s="391">
        <f>SUMIFS(ЖС!AF4:AF10007,ЖС!F4:F10007,AD6,ЖС!G4:G10007,D7)</f>
        <v>0</v>
      </c>
      <c r="AE24" s="391">
        <f>SUMIFS(ЖС!AF4:AF10007,ЖС!F4:F10007,AD6,ЖС!G4:G10007,E7)</f>
        <v>0</v>
      </c>
      <c r="AF24" s="391">
        <f>SUMIFS(ЖС!AF4:AF10007,ЖС!F4:F10007,AF6,ЖС!G4:G10007,D7)</f>
        <v>0</v>
      </c>
      <c r="AG24" s="391">
        <f>SUMIFS(ЖС!AF4:AF10007,ЖС!F4:F10007,AF6,ЖС!G4:G10007,E7)</f>
        <v>0</v>
      </c>
      <c r="AH24" s="391">
        <f>SUMIFS(ЖС!AF4:AF10007,ЖС!F4:F10007,AH6,ЖС!G4:G10007,D7)</f>
        <v>0</v>
      </c>
      <c r="AI24" s="391">
        <f>SUMIFS(ЖС!AF4:AF10007,ЖС!F4:F10007,AH6,ЖС!G4:G10007,E7)</f>
        <v>0</v>
      </c>
      <c r="AJ24" s="391">
        <f>SUMIFS(ЖС!AF4:AF10007,ЖС!F4:F10007,AJ6,ЖС!G4:G10007,D7)</f>
        <v>0</v>
      </c>
      <c r="AK24" s="391">
        <f>SUMIFS(ЖС!AF4:AF10007,ЖС!F4:F10007,AJ6,ЖС!G4:G10007,E7)</f>
        <v>0</v>
      </c>
      <c r="AL24" s="391">
        <f>SUMIFS(ЖС!AF4:AF10007,ЖС!F4:F10007,AL6,ЖС!G4:G10007,D7)</f>
        <v>0</v>
      </c>
      <c r="AM24" s="391">
        <f>SUMIFS(ЖС!AF4:AF10007,ЖС!F4:F10007,AL6,ЖС!G4:G10007,E7)</f>
        <v>0</v>
      </c>
      <c r="AN24" s="391">
        <f>SUMIFS(ЖС!AF4:AF10007,ЖС!F4:F10007,AN6,ЖС!G4:G10007,D7)</f>
        <v>0</v>
      </c>
      <c r="AO24" s="391">
        <f>SUMIFS(ЖС!AF4:AF10007,ЖС!F4:F10007,AN6,ЖС!G4:G10007,E7)</f>
        <v>0</v>
      </c>
      <c r="AP24" s="391">
        <f>SUMIFS(ЖС!AF4:AF10007,ЖС!F4:F10007,AP6,ЖС!G4:G10007,D7)</f>
        <v>0</v>
      </c>
      <c r="AQ24" s="391">
        <f>SUMIFS(ЖС!AF4:AF10007,ЖС!F4:F10007,AP6,ЖС!G4:G10007,E7)</f>
        <v>0</v>
      </c>
      <c r="AR24" s="391">
        <f>SUMIFS(ЖС!AF4:AF10007,ЖС!F4:F10007,AR6,ЖС!G4:G10007,D7)</f>
        <v>0</v>
      </c>
      <c r="AS24" s="391">
        <f>SUMIFS(ЖС!AF4:AF10007,ЖС!F4:F10007,AR6,ЖС!G4:G10007,E7)</f>
        <v>0</v>
      </c>
      <c r="AT24" s="391">
        <f>SUMIFS(ЖС!AF4:AF10007,ЖС!F4:F10007,AT6,ЖС!G4:G10007,D7)</f>
        <v>0</v>
      </c>
      <c r="AU24" s="391">
        <f>SUMIFS(ЖС!AF4:AF10007,ЖС!F4:F10007,AT6,ЖС!G4:G10007,E7)</f>
        <v>0</v>
      </c>
      <c r="AV24" s="391">
        <f>SUMIFS(ЖС!AF4:AF10007,ЖС!F4:F10007,AV6,ЖС!G4:G10007,D7)</f>
        <v>0</v>
      </c>
      <c r="AW24" s="391">
        <f>SUMIFS(ЖС!AF4:AF10007,ЖС!F4:F10007,AV6,ЖС!G4:G10007,E7)</f>
        <v>0</v>
      </c>
      <c r="AX24" s="194"/>
      <c r="AY24" s="194"/>
      <c r="AZ24" s="194"/>
      <c r="BA24" s="194"/>
    </row>
    <row r="25" spans="1:53" ht="19.5" thickBot="1">
      <c r="A25" s="335" t="s">
        <v>374</v>
      </c>
      <c r="B25" s="387" t="s">
        <v>375</v>
      </c>
      <c r="C25" s="1204">
        <f t="shared" si="0"/>
        <v>0</v>
      </c>
      <c r="D25" s="388">
        <f t="shared" si="1"/>
        <v>0</v>
      </c>
      <c r="E25" s="246">
        <f t="shared" si="1"/>
        <v>0</v>
      </c>
      <c r="F25" s="1250">
        <f t="shared" si="2"/>
        <v>0</v>
      </c>
      <c r="G25" s="457">
        <v>0</v>
      </c>
      <c r="H25" s="454">
        <v>0</v>
      </c>
      <c r="I25" s="1212" t="e">
        <f>C25/C17*100%</f>
        <v>#DIV/0!</v>
      </c>
      <c r="J25" s="1206" t="e">
        <f t="shared" si="6"/>
        <v>#DIV/0!</v>
      </c>
      <c r="K25" s="1206" t="e">
        <f t="shared" si="7"/>
        <v>#DIV/0!</v>
      </c>
      <c r="L25" s="391">
        <f>SUMIFS(ЖС!AG4:AG10007,ЖС!F4:F10007,L6,ЖС!G4:G10007,D7)</f>
        <v>0</v>
      </c>
      <c r="M25" s="391">
        <f>SUMIFS(ЖС!AG4:AG10007,ЖС!F4:F10007,L6,ЖС!G4:G10007,E7)</f>
        <v>0</v>
      </c>
      <c r="N25" s="391">
        <f>SUMIFS(ЖС!AG4:AG10007,ЖС!F4:F10007,N6,ЖС!G4:G10007,D7)</f>
        <v>0</v>
      </c>
      <c r="O25" s="391">
        <f>SUMIFS(ЖС!AG4:AG10007,ЖС!F4:F10007,N6,ЖС!G4:G10007,E7)</f>
        <v>0</v>
      </c>
      <c r="P25" s="391">
        <f>SUMIFS(ЖС!AG4:AG10007,ЖС!F4:F10007,P6,ЖС!G4:G10007,D7)</f>
        <v>0</v>
      </c>
      <c r="Q25" s="391">
        <f>SUMIFS(ЖС!AG4:AG10007,ЖС!F4:F10007,P6,ЖС!G4:G10007,E7)</f>
        <v>0</v>
      </c>
      <c r="R25" s="391">
        <f>SUMIFS(ЖС!AG4:AG10007,ЖС!F4:F10007,R6,ЖС!G4:G10007,D7)</f>
        <v>0</v>
      </c>
      <c r="S25" s="391">
        <f>SUMIFS(ЖС!AG4:AG10007,ЖС!F4:F10007,R6,ЖС!G4:G10007,E7)</f>
        <v>0</v>
      </c>
      <c r="T25" s="391">
        <f>SUMIFS(ЖС!AG4:AG10007,ЖС!F4:F10007,T6,ЖС!G4:G10007,D7)</f>
        <v>0</v>
      </c>
      <c r="U25" s="391">
        <f>SUMIFS(ЖС!AG4:AG10007,ЖС!F4:F10007,T6,ЖС!G4:G10007,E7)</f>
        <v>0</v>
      </c>
      <c r="V25" s="391">
        <f>SUMIFS(ЖС!AG4:AG10007,ЖС!F4:F10007,V6,ЖС!G4:G10007,D7)</f>
        <v>0</v>
      </c>
      <c r="W25" s="391">
        <f>SUMIFS(ЖС!AG4:AG10007,ЖС!F4:F10007,V6,ЖС!G4:G10007,E7)</f>
        <v>0</v>
      </c>
      <c r="X25" s="391">
        <f>SUMIFS(ЖС!AG4:AG10007,ЖС!F4:F10007,X6,ЖС!G4:G10007,D7)</f>
        <v>0</v>
      </c>
      <c r="Y25" s="391">
        <f>SUMIFS(ЖС!AG4:AG10007,ЖС!F4:F10007,X6,ЖС!G4:G10007,E7)</f>
        <v>0</v>
      </c>
      <c r="Z25" s="391">
        <f>SUMIFS(ЖС!AG4:AG10007,ЖС!F4:F10007,Z6,ЖС!G4:G10007,D7)</f>
        <v>0</v>
      </c>
      <c r="AA25" s="391">
        <f>SUMIFS(ЖС!AG4:AG10007,ЖС!F4:F10007,Z6,ЖС!G4:G10007,E7)</f>
        <v>0</v>
      </c>
      <c r="AB25" s="391">
        <f>SUMIFS(ЖС!AG4:AG10007,ЖС!F4:F10007,AB6,ЖС!G4:G10007,D7)</f>
        <v>0</v>
      </c>
      <c r="AC25" s="391">
        <f>SUMIFS(ЖС!AG4:AG10007,ЖС!F4:F10007,AB6,ЖС!G4:G10007,E7)</f>
        <v>0</v>
      </c>
      <c r="AD25" s="391">
        <f>SUMIFS(ЖС!AG4:AG10007,ЖС!F4:F10007,AD6,ЖС!G4:G10007,D7)</f>
        <v>0</v>
      </c>
      <c r="AE25" s="391">
        <f>SUMIFS(ЖС!AG4:AG10007,ЖС!F4:F10007,AD6,ЖС!G4:G10007,E7)</f>
        <v>0</v>
      </c>
      <c r="AF25" s="391">
        <f>SUMIFS(ЖС!AG4:AG10007,ЖС!F4:F10007,AF6,ЖС!G4:G10007,D7)</f>
        <v>0</v>
      </c>
      <c r="AG25" s="391">
        <f>SUMIFS(ЖС!AG4:AG10007,ЖС!F4:F10007,AF6,ЖС!G4:G10007,E7)</f>
        <v>0</v>
      </c>
      <c r="AH25" s="391">
        <f>SUMIFS(ЖС!AG4:AG10007,ЖС!F4:F10007,AH6,ЖС!G4:G10007,D7)</f>
        <v>0</v>
      </c>
      <c r="AI25" s="391">
        <f>SUMIFS(ЖС!AG4:AG10007,ЖС!F4:F10007,AH6,ЖС!G4:G10007,E7)</f>
        <v>0</v>
      </c>
      <c r="AJ25" s="391">
        <f>SUMIFS(ЖС!AG4:AG10007,ЖС!F4:F10007,AJ6,ЖС!G4:G10007,D7)</f>
        <v>0</v>
      </c>
      <c r="AK25" s="391">
        <f>SUMIFS(ЖС!AG4:AG10007,ЖС!F4:F10007,AJ6,ЖС!G4:G10007,E7)</f>
        <v>0</v>
      </c>
      <c r="AL25" s="391">
        <f>SUMIFS(ЖС!AG4:AG10007,ЖС!F4:F10007,AL6,ЖС!G4:G10007,D7)</f>
        <v>0</v>
      </c>
      <c r="AM25" s="391">
        <f>SUMIFS(ЖС!AG4:AG10007,ЖС!F4:F10007,AL6,ЖС!G4:G10007,E7)</f>
        <v>0</v>
      </c>
      <c r="AN25" s="391">
        <f>SUMIFS(ЖС!AG4:AG10007,ЖС!F4:F10007,AN6,ЖС!G4:G10007,D7)</f>
        <v>0</v>
      </c>
      <c r="AO25" s="391">
        <f>SUMIFS(ЖС!AG4:AG10007,ЖС!F4:F10007,AN6,ЖС!G4:G10007,E7)</f>
        <v>0</v>
      </c>
      <c r="AP25" s="391">
        <f>SUMIFS(ЖС!AG4:AG10007,ЖС!F4:F10007,AP6,ЖС!G4:G10007,D7)</f>
        <v>0</v>
      </c>
      <c r="AQ25" s="391">
        <f>SUMIFS(ЖС!AG4:AG10007,ЖС!F4:F10007,AP6,ЖС!G4:G10007,E7)</f>
        <v>0</v>
      </c>
      <c r="AR25" s="391">
        <f>SUMIFS(ЖС!AG4:AG10007,ЖС!F4:F10007,AR6,ЖС!G4:G10007,D7)</f>
        <v>0</v>
      </c>
      <c r="AS25" s="391">
        <f>SUMIFS(ЖС!AG4:AG10007,ЖС!F4:F10007,AR6,ЖС!G4:G10007,E7)</f>
        <v>0</v>
      </c>
      <c r="AT25" s="391">
        <f>SUMIFS(ЖС!AG4:AG10007,ЖС!F4:F10007,AT6,ЖС!G4:G10007,D7)</f>
        <v>0</v>
      </c>
      <c r="AU25" s="391">
        <f>SUMIFS(ЖС!AG4:AG10007,ЖС!F4:F10007,AT6,ЖС!G4:G10007,E7)</f>
        <v>0</v>
      </c>
      <c r="AV25" s="391">
        <f>SUMIFS(ЖС!AG4:AG10007,ЖС!F4:F10007,AV6,ЖС!G4:G10007,D7)</f>
        <v>0</v>
      </c>
      <c r="AW25" s="391">
        <f>SUMIFS(ЖС!AG4:AG10007,ЖС!F4:F10007,AV6,ЖС!G4:G10007,E7)</f>
        <v>0</v>
      </c>
      <c r="AX25" s="194"/>
      <c r="AY25" s="194"/>
      <c r="AZ25" s="194"/>
      <c r="BA25" s="194"/>
    </row>
    <row r="26" spans="1:53" ht="19.5" thickBot="1">
      <c r="A26" s="340" t="s">
        <v>376</v>
      </c>
      <c r="B26" s="383" t="s">
        <v>377</v>
      </c>
      <c r="C26" s="1204">
        <f t="shared" si="0"/>
        <v>0</v>
      </c>
      <c r="D26" s="384">
        <f t="shared" si="1"/>
        <v>0</v>
      </c>
      <c r="E26" s="195">
        <f t="shared" si="1"/>
        <v>0</v>
      </c>
      <c r="F26" s="1250">
        <f t="shared" si="2"/>
        <v>0</v>
      </c>
      <c r="G26" s="603">
        <v>0</v>
      </c>
      <c r="H26" s="456">
        <v>0</v>
      </c>
      <c r="I26" s="1207"/>
      <c r="J26" s="1206" t="e">
        <f t="shared" si="6"/>
        <v>#DIV/0!</v>
      </c>
      <c r="K26" s="1206" t="e">
        <f t="shared" si="7"/>
        <v>#DIV/0!</v>
      </c>
      <c r="L26" s="386">
        <f>SUMIFS(ЖС!X4:X10007,ЖС!F4:F10007,L6,ЖС!G4:G10007,D7)</f>
        <v>0</v>
      </c>
      <c r="M26" s="386">
        <f>SUMIFS(ЖС!X4:X10007,ЖС!F4:F10007,L6,ЖС!G4:G10007,E7)</f>
        <v>0</v>
      </c>
      <c r="N26" s="386">
        <f>SUMIFS(ЖС!X4:X10007,ЖС!F4:F10007,N6,ЖС!G4:G10007,D7)</f>
        <v>0</v>
      </c>
      <c r="O26" s="386">
        <f>SUMIFS(ЖС!X4:X10007,ЖС!F4:F10007,N6,ЖС!G4:G10007,E7)</f>
        <v>0</v>
      </c>
      <c r="P26" s="386">
        <f>SUMIFS(ЖС!X4:X10007,ЖС!F4:F10007,P6,ЖС!G4:G10007,D7)</f>
        <v>0</v>
      </c>
      <c r="Q26" s="386">
        <f>SUMIFS(ЖС!X4:X10007,ЖС!F4:F10007,P6,ЖС!G4:G10007,E7)</f>
        <v>0</v>
      </c>
      <c r="R26" s="386">
        <f>SUMIFS(ЖС!X4:X10007,ЖС!F4:F10007,R6,ЖС!G4:G10007,D7)</f>
        <v>0</v>
      </c>
      <c r="S26" s="386">
        <f>SUMIFS(ЖС!X4:X10007,ЖС!F4:F10007,R6,ЖС!G4:G10007,E7)</f>
        <v>0</v>
      </c>
      <c r="T26" s="386">
        <f>SUMIFS(ЖС!X4:X10007,ЖС!F4:F10007,T6,ЖС!G4:G10007,D7)</f>
        <v>0</v>
      </c>
      <c r="U26" s="386">
        <f>SUMIFS(ЖС!X4:X10007,ЖС!F4:F10007,T6,ЖС!G4:G10007,E7)</f>
        <v>0</v>
      </c>
      <c r="V26" s="386">
        <f>SUMIFS(ЖС!X4:X10007,ЖС!F4:F10007,V6,ЖС!G4:G10007,D7)</f>
        <v>0</v>
      </c>
      <c r="W26" s="386">
        <f>SUMIFS(ЖС!X4:X10007,ЖС!F4:F10007,V6,ЖС!G4:G10007,E7)</f>
        <v>0</v>
      </c>
      <c r="X26" s="386">
        <f>SUMIFS(ЖС!X4:X10007,ЖС!F4:F10007,X6,ЖС!G4:G10007,D7)</f>
        <v>0</v>
      </c>
      <c r="Y26" s="386">
        <f>SUMIFS(ЖС!X4:X10007,ЖС!F4:F10007,X6,ЖС!G4:G10007,E7)</f>
        <v>0</v>
      </c>
      <c r="Z26" s="386">
        <f>SUMIFS(ЖС!X4:X10007,ЖС!F4:F10007,Z6,ЖС!G4:G10007,D7)</f>
        <v>0</v>
      </c>
      <c r="AA26" s="386">
        <f>SUMIFS(ЖС!X4:X10007,ЖС!F4:F10007,Z6,ЖС!G4:G10007,E7)</f>
        <v>0</v>
      </c>
      <c r="AB26" s="386">
        <f>SUMIFS(ЖС!X4:X10007,ЖС!F4:F10007,AB6,ЖС!G4:G10007,D7)</f>
        <v>0</v>
      </c>
      <c r="AC26" s="386">
        <f>SUMIFS(ЖС!X4:X10007,ЖС!F4:F10007,AB6,ЖС!G4:G10007,E7)</f>
        <v>0</v>
      </c>
      <c r="AD26" s="386">
        <f>SUMIFS(ЖС!X4:X10007,ЖС!F4:F10007,AD6,ЖС!G4:G10007,D7)</f>
        <v>0</v>
      </c>
      <c r="AE26" s="386">
        <f>SUMIFS(ЖС!X4:X10007,ЖС!F4:F10007,AD6,ЖС!G4:G10007,E7)</f>
        <v>0</v>
      </c>
      <c r="AF26" s="386">
        <f>SUMIFS(ЖС!X4:X10007,ЖС!F4:F10007,AF6,ЖС!G4:G10007,D7)</f>
        <v>0</v>
      </c>
      <c r="AG26" s="386">
        <f>SUMIFS(ЖС!X4:X10007,ЖС!F4:F10007,AF6,ЖС!G4:G10007,E7)</f>
        <v>0</v>
      </c>
      <c r="AH26" s="386">
        <f>SUMIFS(ЖС!X4:X10007,ЖС!F4:F10007,AH6,ЖС!G4:G10007,D7)</f>
        <v>0</v>
      </c>
      <c r="AI26" s="386">
        <f>SUMIFS(ЖС!X4:X10007,ЖС!F4:F10007,AH6,ЖС!G4:G10007,E7)</f>
        <v>0</v>
      </c>
      <c r="AJ26" s="386">
        <f>SUMIFS(ЖС!X4:X10007,ЖС!F4:F10007,AJ6,ЖС!G4:G10007,D7)</f>
        <v>0</v>
      </c>
      <c r="AK26" s="386">
        <f>SUMIFS(ЖС!X4:X10007,ЖС!F4:F10007,AJ6,ЖС!G4:G10007,E7)</f>
        <v>0</v>
      </c>
      <c r="AL26" s="386">
        <f>SUMIFS(ЖС!X4:X10007,ЖС!F4:F10007,AL6,ЖС!G4:G10007,D7)</f>
        <v>0</v>
      </c>
      <c r="AM26" s="386">
        <f>SUMIFS(ЖС!X4:X10007,ЖС!F4:F10007,AL6,ЖС!G4:G10007,E7)</f>
        <v>0</v>
      </c>
      <c r="AN26" s="386">
        <f>SUMIFS(ЖС!X4:X10007,ЖС!F4:F10007,AN6,ЖС!G4:G10007,D7)</f>
        <v>0</v>
      </c>
      <c r="AO26" s="386">
        <f>SUMIFS(ЖС!X4:X10007,ЖС!F4:F10007,AN6,ЖС!G4:G10007,E7)</f>
        <v>0</v>
      </c>
      <c r="AP26" s="386">
        <f>SUMIFS(ЖС!X4:X10007,ЖС!F4:F10007,AP6,ЖС!G4:G10007,D7)</f>
        <v>0</v>
      </c>
      <c r="AQ26" s="386">
        <f>SUMIFS(ЖС!X4:X10007,ЖС!F4:F10007,AP6,ЖС!G4:G10007,E7)</f>
        <v>0</v>
      </c>
      <c r="AR26" s="386">
        <f>SUMIFS(ЖС!X4:X10007,ЖС!F4:F10007,AR6,ЖС!G4:G10007,D7)</f>
        <v>0</v>
      </c>
      <c r="AS26" s="386">
        <f>SUMIFS(ЖС!X4:X10007,ЖС!F4:F10007,AR6,ЖС!G4:G10007,E7)</f>
        <v>0</v>
      </c>
      <c r="AT26" s="386">
        <f>SUMIFS(ЖС!X4:X10007,ЖС!F4:F10007,AT6,ЖС!G4:G10007,D7)</f>
        <v>0</v>
      </c>
      <c r="AU26" s="386">
        <f>SUMIFS(ЖС!X4:X10007,ЖС!F4:F10007,AT6,ЖС!G4:G10007,E7)</f>
        <v>0</v>
      </c>
      <c r="AV26" s="386">
        <f>SUMIFS(ЖС!X4:X10007,ЖС!F4:F10007,AV6,ЖС!G4:G10007,D7)</f>
        <v>0</v>
      </c>
      <c r="AW26" s="386">
        <f>SUMIFS(ЖС!X4:X10007,ЖС!F4:F10007,AV6,ЖС!G4:G10007,E7)</f>
        <v>0</v>
      </c>
      <c r="AX26" s="194"/>
      <c r="AY26" s="194"/>
      <c r="AZ26" s="194"/>
      <c r="BA26" s="194"/>
    </row>
    <row r="27" spans="1:53" ht="19.5" thickBot="1">
      <c r="A27" s="340" t="s">
        <v>378</v>
      </c>
      <c r="B27" s="383" t="s">
        <v>379</v>
      </c>
      <c r="C27" s="1204">
        <f t="shared" si="0"/>
        <v>1</v>
      </c>
      <c r="D27" s="384">
        <f t="shared" si="1"/>
        <v>1</v>
      </c>
      <c r="E27" s="195">
        <f t="shared" si="1"/>
        <v>0</v>
      </c>
      <c r="F27" s="1250">
        <f t="shared" si="2"/>
        <v>0</v>
      </c>
      <c r="G27" s="603">
        <v>0</v>
      </c>
      <c r="H27" s="456">
        <v>0</v>
      </c>
      <c r="I27" s="1207"/>
      <c r="J27" s="1206">
        <f t="shared" si="6"/>
        <v>0</v>
      </c>
      <c r="K27" s="1206">
        <f t="shared" si="7"/>
        <v>0</v>
      </c>
      <c r="L27" s="386">
        <f>SUMIFS(ЖС!Y4:Y10007,ЖС!F4:F10007,L6,ЖС!G4:G10007,D7)</f>
        <v>0</v>
      </c>
      <c r="M27" s="386">
        <f>SUMIFS(ЖС!Y4:Y10007,ЖС!F4:F10007,L6,ЖС!G4:G10007,E7)</f>
        <v>0</v>
      </c>
      <c r="N27" s="386">
        <f>SUMIFS(ЖС!Y4:Y10007,ЖС!F4:F10007,N6,ЖС!G4:G10007,D7)</f>
        <v>0</v>
      </c>
      <c r="O27" s="386">
        <f>SUMIFS(ЖС!Y4:Y10007,ЖС!F4:F10007,N6,ЖС!G4:G10007,E7)</f>
        <v>0</v>
      </c>
      <c r="P27" s="386">
        <f>SUMIFS(ЖС!Y4:Y10007,ЖС!F4:F10007,P6,ЖС!G4:G10007,D7)</f>
        <v>0</v>
      </c>
      <c r="Q27" s="386">
        <f>SUMIFS(ЖС!Y4:Y10007,ЖС!F4:F10007,P6,ЖС!G4:G10007,E7)</f>
        <v>0</v>
      </c>
      <c r="R27" s="386">
        <f>SUMIFS(ЖС!Y4:Y10007,ЖС!F4:F10007,R6,ЖС!G4:G10007,D7)</f>
        <v>1</v>
      </c>
      <c r="S27" s="386">
        <f>SUMIFS(ЖС!Y4:Y10007,ЖС!F4:F10007,R6,ЖС!G4:G10007,E7)</f>
        <v>0</v>
      </c>
      <c r="T27" s="386">
        <f>SUMIFS(ЖС!Y4:Y10007,ЖС!F4:F10007,T6,ЖС!G4:G10007,D7)</f>
        <v>0</v>
      </c>
      <c r="U27" s="386">
        <f>SUMIFS(ЖС!Y4:Y10007,ЖС!F4:F10007,T6,ЖС!G4:G10007,E7)</f>
        <v>0</v>
      </c>
      <c r="V27" s="386">
        <f>SUMIFS(ЖС!Y4:Y10007,ЖС!F4:F10007,V6,ЖС!G4:G10007,D7)</f>
        <v>0</v>
      </c>
      <c r="W27" s="386">
        <f>SUMIFS(ЖС!Y4:Y10007,ЖС!F4:F10007,V6,ЖС!G4:G10007,E7)</f>
        <v>0</v>
      </c>
      <c r="X27" s="386">
        <f>SUMIFS(ЖС!Y4:Y10007,ЖС!F4:F10007,X6,ЖС!G4:G10007,D7)</f>
        <v>0</v>
      </c>
      <c r="Y27" s="386">
        <f>SUMIFS(ЖС!Y4:Y10007,ЖС!F4:F10007,X6,ЖС!G4:G10007,E7)</f>
        <v>0</v>
      </c>
      <c r="Z27" s="386">
        <f>SUMIFS(ЖС!Y4:Y10007,ЖС!F4:F10007,Z6,ЖС!G4:G10007,D7)</f>
        <v>0</v>
      </c>
      <c r="AA27" s="386">
        <f>SUMIFS(ЖС!Y4:Y10007,ЖС!F4:F10007,Z6,ЖС!G4:G10007,E7)</f>
        <v>0</v>
      </c>
      <c r="AB27" s="386">
        <f>SUMIFS(ЖС!Y4:Y10007,ЖС!F4:F10007,AB6,ЖС!G4:G10007,D7)</f>
        <v>0</v>
      </c>
      <c r="AC27" s="386">
        <f>SUMIFS(ЖС!Y4:Y10007,ЖС!F4:F10007,AB6,ЖС!G4:G10007,E7)</f>
        <v>0</v>
      </c>
      <c r="AD27" s="386">
        <f>SUMIFS(ЖС!Y4:Y10007,ЖС!F4:F10007,AD6,ЖС!G4:G10007,D7)</f>
        <v>0</v>
      </c>
      <c r="AE27" s="386">
        <f>SUMIFS(ЖС!Y4:Y10007,ЖС!F4:F10007,AD6,ЖС!G4:G10007,E7)</f>
        <v>0</v>
      </c>
      <c r="AF27" s="386">
        <f>SUMIFS(ЖС!Y4:Y10007,ЖС!F4:F10007,AF6,ЖС!G4:G10007,D7)</f>
        <v>0</v>
      </c>
      <c r="AG27" s="386">
        <f>SUMIFS(ЖС!Y4:Y10007,ЖС!F4:F10007,AF6,ЖС!G4:G10007,E7)</f>
        <v>0</v>
      </c>
      <c r="AH27" s="386">
        <f>SUMIFS(ЖС!Y4:Y10007,ЖС!F4:F10007,AH6,ЖС!G4:G10007,D7)</f>
        <v>0</v>
      </c>
      <c r="AI27" s="386">
        <f>SUMIFS(ЖС!Y4:Y10007,ЖС!F4:F10007,AH6,ЖС!G4:G10007,E7)</f>
        <v>0</v>
      </c>
      <c r="AJ27" s="386">
        <f>SUMIFS(ЖС!Y4:Y10007,ЖС!F4:F10007,AJ6,ЖС!G4:G10007,D7)</f>
        <v>0</v>
      </c>
      <c r="AK27" s="386">
        <f>SUMIFS(ЖС!Y4:Y10007,ЖС!F4:F10007,AJ6,ЖС!G4:G10007,E7)</f>
        <v>0</v>
      </c>
      <c r="AL27" s="386">
        <f>SUMIFS(ЖС!Y4:Y10007,ЖС!F4:F10007,AL6,ЖС!G4:G10007,D7)</f>
        <v>0</v>
      </c>
      <c r="AM27" s="386">
        <f>SUMIFS(ЖС!Y4:Y10007,ЖС!F4:F10007,AL6,ЖС!G4:G10007,E7)</f>
        <v>0</v>
      </c>
      <c r="AN27" s="386">
        <f>SUMIFS(ЖС!Y4:Y10007,ЖС!F4:F10007,AN6,ЖС!G4:G10007,D7)</f>
        <v>0</v>
      </c>
      <c r="AO27" s="386">
        <f>SUMIFS(ЖС!Y4:Y10007,ЖС!F4:F10007,AN6,ЖС!G4:G10007,E7)</f>
        <v>0</v>
      </c>
      <c r="AP27" s="386">
        <f>SUMIFS(ЖС!Y4:Y10007,ЖС!F4:F10007,AP6,ЖС!G4:G10007,D7)</f>
        <v>0</v>
      </c>
      <c r="AQ27" s="386">
        <f>SUMIFS(ЖС!Y4:Y10007,ЖС!F4:F10007,AP6,ЖС!G4:G10007,E7)</f>
        <v>0</v>
      </c>
      <c r="AR27" s="386">
        <f>SUMIFS(ЖС!Y4:Y10007,ЖС!F4:F10007,AR6,ЖС!G4:G10007,D7)</f>
        <v>0</v>
      </c>
      <c r="AS27" s="386">
        <f>SUMIFS(ЖС!Y4:Y10007,ЖС!F4:F10007,AR6,ЖС!G4:G10007,E7)</f>
        <v>0</v>
      </c>
      <c r="AT27" s="386">
        <f>SUMIFS(ЖС!Y4:Y10007,ЖС!F4:F10007,AT6,ЖС!G4:G10007,D7)</f>
        <v>0</v>
      </c>
      <c r="AU27" s="386">
        <f>SUMIFS(ЖС!Y4:Y10007,ЖС!F4:F10007,AT6,ЖС!G4:G10007,E7)</f>
        <v>0</v>
      </c>
      <c r="AV27" s="386">
        <f>SUMIFS(ЖС!Y4:Y10007,ЖС!F4:F10007,AV6,ЖС!G4:G10007,D7)</f>
        <v>0</v>
      </c>
      <c r="AW27" s="386">
        <f>SUMIFS(ЖС!Y4:Y10007,ЖС!F4:F10007,AV6,ЖС!G4:G10007,E7)</f>
        <v>0</v>
      </c>
      <c r="AX27" s="194"/>
      <c r="AY27" s="194"/>
      <c r="AZ27" s="194"/>
      <c r="BA27" s="194"/>
    </row>
    <row r="28" spans="1:53" ht="32.25" thickBot="1">
      <c r="A28" s="398">
        <v>2</v>
      </c>
      <c r="B28" s="393" t="s">
        <v>380</v>
      </c>
      <c r="C28" s="1204">
        <f t="shared" si="0"/>
        <v>3</v>
      </c>
      <c r="D28" s="197">
        <f t="shared" ref="D28:E91" si="8">L28+N28+P28+R28+T28+V28+X28+Z28+AB28+AD28+AF28+AH28+AJ28+AL28+AN28+AP28+AR28+AT28+AV28</f>
        <v>0</v>
      </c>
      <c r="E28" s="197">
        <f t="shared" si="8"/>
        <v>3</v>
      </c>
      <c r="F28" s="1250">
        <f t="shared" si="2"/>
        <v>3</v>
      </c>
      <c r="G28" s="452">
        <v>0</v>
      </c>
      <c r="H28" s="452">
        <v>3</v>
      </c>
      <c r="I28" s="1205">
        <f>I29+I30+I31+I32+I33+I34+I35+I38+I39+I40</f>
        <v>1</v>
      </c>
      <c r="J28" s="1206">
        <f>D28/C28*100%</f>
        <v>0</v>
      </c>
      <c r="K28" s="1206">
        <f>E28/C28*100%</f>
        <v>1</v>
      </c>
      <c r="L28" s="309">
        <f t="shared" ref="L28:AV28" si="9">L29+L30+L31+L32+L33+L34+L35+L38+L39+L40</f>
        <v>0</v>
      </c>
      <c r="M28" s="309">
        <f t="shared" si="9"/>
        <v>0</v>
      </c>
      <c r="N28" s="309">
        <f t="shared" si="9"/>
        <v>0</v>
      </c>
      <c r="O28" s="309">
        <f t="shared" si="9"/>
        <v>2</v>
      </c>
      <c r="P28" s="309">
        <f t="shared" si="9"/>
        <v>0</v>
      </c>
      <c r="Q28" s="309">
        <f t="shared" si="9"/>
        <v>0</v>
      </c>
      <c r="R28" s="309">
        <f t="shared" si="9"/>
        <v>0</v>
      </c>
      <c r="S28" s="309">
        <f t="shared" si="9"/>
        <v>1</v>
      </c>
      <c r="T28" s="309">
        <f t="shared" si="9"/>
        <v>0</v>
      </c>
      <c r="U28" s="309">
        <f t="shared" si="9"/>
        <v>0</v>
      </c>
      <c r="V28" s="309">
        <f t="shared" si="9"/>
        <v>0</v>
      </c>
      <c r="W28" s="309">
        <f t="shared" si="9"/>
        <v>0</v>
      </c>
      <c r="X28" s="309">
        <f t="shared" si="9"/>
        <v>0</v>
      </c>
      <c r="Y28" s="309">
        <f t="shared" si="9"/>
        <v>0</v>
      </c>
      <c r="Z28" s="309">
        <f t="shared" si="9"/>
        <v>0</v>
      </c>
      <c r="AA28" s="309">
        <f t="shared" si="9"/>
        <v>0</v>
      </c>
      <c r="AB28" s="309">
        <f t="shared" si="9"/>
        <v>0</v>
      </c>
      <c r="AC28" s="309">
        <f t="shared" si="9"/>
        <v>0</v>
      </c>
      <c r="AD28" s="309">
        <f t="shared" si="9"/>
        <v>0</v>
      </c>
      <c r="AE28" s="309">
        <f t="shared" si="9"/>
        <v>0</v>
      </c>
      <c r="AF28" s="309">
        <f t="shared" si="9"/>
        <v>0</v>
      </c>
      <c r="AG28" s="309">
        <f t="shared" si="9"/>
        <v>0</v>
      </c>
      <c r="AH28" s="309">
        <f t="shared" si="9"/>
        <v>0</v>
      </c>
      <c r="AI28" s="309">
        <f t="shared" si="9"/>
        <v>0</v>
      </c>
      <c r="AJ28" s="309">
        <f t="shared" si="9"/>
        <v>0</v>
      </c>
      <c r="AK28" s="309">
        <f t="shared" si="9"/>
        <v>0</v>
      </c>
      <c r="AL28" s="309">
        <f t="shared" si="9"/>
        <v>0</v>
      </c>
      <c r="AM28" s="309">
        <f t="shared" si="9"/>
        <v>0</v>
      </c>
      <c r="AN28" s="309">
        <f t="shared" si="9"/>
        <v>0</v>
      </c>
      <c r="AO28" s="309">
        <f t="shared" si="9"/>
        <v>0</v>
      </c>
      <c r="AP28" s="309">
        <f t="shared" si="9"/>
        <v>0</v>
      </c>
      <c r="AQ28" s="309">
        <f t="shared" si="9"/>
        <v>0</v>
      </c>
      <c r="AR28" s="309">
        <f t="shared" si="9"/>
        <v>0</v>
      </c>
      <c r="AS28" s="309">
        <f t="shared" si="9"/>
        <v>0</v>
      </c>
      <c r="AT28" s="309">
        <f t="shared" si="9"/>
        <v>0</v>
      </c>
      <c r="AU28" s="309">
        <f t="shared" si="9"/>
        <v>0</v>
      </c>
      <c r="AV28" s="309">
        <f t="shared" si="9"/>
        <v>0</v>
      </c>
      <c r="AW28" s="309">
        <f>AW29+AW30+AW31+AW32+AW33+AW34+AW35+AW38+AW39+AW40</f>
        <v>0</v>
      </c>
      <c r="AX28" s="194"/>
      <c r="AY28" s="194"/>
      <c r="AZ28" s="194"/>
      <c r="BA28" s="194"/>
    </row>
    <row r="29" spans="1:53" ht="19.5" thickBot="1">
      <c r="A29" s="337" t="s">
        <v>381</v>
      </c>
      <c r="B29" s="371" t="s">
        <v>382</v>
      </c>
      <c r="C29" s="1204">
        <f t="shared" si="0"/>
        <v>0</v>
      </c>
      <c r="D29" s="372">
        <f t="shared" ref="D29:D40" si="10">L29+N29+P29+R29+T29+V29+X29+Z29+AB29+AD29+AF29+AH29+AJ29+AL29+AN29+AP29+AR29+AT29+AV29</f>
        <v>0</v>
      </c>
      <c r="E29" s="196">
        <f t="shared" si="8"/>
        <v>0</v>
      </c>
      <c r="F29" s="1250">
        <f t="shared" si="2"/>
        <v>0</v>
      </c>
      <c r="G29" s="453">
        <v>0</v>
      </c>
      <c r="H29" s="458">
        <v>0</v>
      </c>
      <c r="I29" s="1212">
        <f>C29/C28*100%</f>
        <v>0</v>
      </c>
      <c r="J29" s="1206" t="e">
        <f t="shared" ref="J29:J92" si="11">D29/C29*100%</f>
        <v>#DIV/0!</v>
      </c>
      <c r="K29" s="1206" t="e">
        <f t="shared" ref="K29:K92" si="12">E29/C29*100%</f>
        <v>#DIV/0!</v>
      </c>
      <c r="L29" s="378">
        <f>SUMIFS(Гиб.!A5:A995,Гиб.!E5:E995,L6,Гиб.!F5:F995,D7,Гиб.!H5:H995,"Жилой сектор",Гиб.!S5:S995,B29)+SUMIFS(Гиб.!A5:A995,Гиб.!E5:E995,L6,Гиб.!F5:F995,D7,Гиб.!H5:H995,"Жилой сектор",Гиб.!T5:T995,B29)+SUMIFS(Гиб.!A5:A995,Гиб.!E5:E995,L6,Гиб.!F5:F995,D7,Гиб.!H5:H995,"Жилой сектор",Гиб.!U5:U995,B29)+SUMIFS(Гиб.!A5:A995,Гиб.!E5:E995,L6,Гиб.!F5:F995,D7,Гиб.!H5:H995,"Жилой сектор",Гиб.!V5:V995,B29)+SUMIFS(Гиб.!A5:A995,Гиб.!E5:E995,L6,Гиб.!F5:F995,D7,Гиб.!H5:H995,"Жилой сектор",Гиб.!W5:W995,B29)</f>
        <v>0</v>
      </c>
      <c r="M29" s="378">
        <f>SUMIFS(Гиб.!A5:A995,Гиб.!E5:E995,L6,Гиб.!F5:F995,E7,Гиб.!H5:H995,"Жилой сектор",Гиб.!S5:S995,B29)+SUMIFS(Гиб.!A5:A995,Гиб.!E5:E995,L6,Гиб.!F5:F995,E7,Гиб.!H5:H995,"Жилой сектор",Гиб.!T5:T995,B29)+SUMIFS(Гиб.!A5:A995,Гиб.!E5:E995,L6,Гиб.!F5:F995,E7,Гиб.!H5:H995,"Жилой сектор",Гиб.!U5:U995,B29)+SUMIFS(Гиб.!A5:A995,Гиб.!E5:E995,L6,Гиб.!F5:F995,E7,Гиб.!H5:H995,"Жилой сектор",Гиб.!V5:V995,B29)+SUMIFS(Гиб.!A5:A995,Гиб.!E5:E995,L6,Гиб.!F5:F995,E7,Гиб.!H5:H995,"Жилой сектор",Гиб.!W5:W995,B29)</f>
        <v>0</v>
      </c>
      <c r="N29" s="378">
        <f>SUMIFS(Гиб.!A5:A995,Гиб.!E5:E995,N6,Гиб.!F5:F995,D7,Гиб.!H5:H995,"Жилой сектор",Гиб.!S5:S995,B29)+SUMIFS(Гиб.!A5:A995,Гиб.!E5:E995,N6,Гиб.!F5:F995,D7,Гиб.!H5:H995,"Жилой сектор",Гиб.!T5:T995,B29)+SUMIFS(Гиб.!A5:A995,Гиб.!E5:E995,N6,Гиб.!F5:F995,D7,Гиб.!H5:H995,"Жилой сектор",Гиб.!U5:U995,B29)+SUMIFS(Гиб.!A5:A995,Гиб.!E5:E995,N6,Гиб.!F5:F995,D7,Гиб.!H5:H995,"Жилой сектор",Гиб.!V5:V995,B29)+SUMIFS(Гиб.!A5:A995,Гиб.!E5:E995,N6,Гиб.!F5:F995,D7,Гиб.!H5:H995,"Жилой сектор",Гиб.!W5:W995,B29)</f>
        <v>0</v>
      </c>
      <c r="O29" s="378">
        <f>SUMIFS(Гиб.!A5:A995,Гиб.!E5:E995,N6,Гиб.!F5:F995,E7,Гиб.!H5:H995,"Жилой сектор",Гиб.!S5:S995,B29)+SUMIFS(Гиб.!A5:A995,Гиб.!E5:E995,N6,Гиб.!F5:F995,E7,Гиб.!H5:H995,"Жилой сектор",Гиб.!T5:T995,B29)+SUMIFS(Гиб.!A5:A995,Гиб.!E5:E995,N6,Гиб.!F5:F995,E7,Гиб.!H5:H995,"Жилой сектор",Гиб.!U5:U995,B29)+SUMIFS(Гиб.!A5:A995,Гиб.!E5:E995,N6,Гиб.!F5:F995,E7,Гиб.!H5:H995,"Жилой сектор",Гиб.!V5:V995,B29)+SUMIFS(Гиб.!A5:A995,Гиб.!E5:E995,N6,Гиб.!F5:F995,E7,Гиб.!H5:H995,"Жилой сектор",Гиб.!W5:W995,B29)</f>
        <v>0</v>
      </c>
      <c r="P29" s="378">
        <f>SUMIFS(Гиб.!A5:A995,Гиб.!E5:E995,P6,Гиб.!F5:F995,D7,Гиб.!H5:H995,"Жилой сектор",Гиб.!S5:S995,B29)+SUMIFS(Гиб.!A5:A995,Гиб.!E5:E995,P6,Гиб.!F5:F995,D7,Гиб.!H5:H995,"Жилой сектор",Гиб.!T5:T995,B29)+SUMIFS(Гиб.!A5:A995,Гиб.!E5:E995,P6,Гиб.!F5:F995,D7,Гиб.!H5:H995,"Жилой сектор",Гиб.!U5:U995,B29)+SUMIFS(Гиб.!A5:A995,Гиб.!E5:E995,P6,Гиб.!F5:F995,D7,Гиб.!H5:H995,"Жилой сектор",Гиб.!V5:V995,B29)+SUMIFS(Гиб.!A5:A995,Гиб.!E5:E995,P6,Гиб.!F5:F995,D7,Гиб.!H5:H995,"Жилой сектор",Гиб.!W5:W995,B29)</f>
        <v>0</v>
      </c>
      <c r="Q29" s="378">
        <f>SUMIFS(Гиб.!A5:A995,Гиб.!E5:E995,P6,Гиб.!F5:F995,E7,Гиб.!H5:H995,"Жилой сектор",Гиб.!S5:S995,B29)+SUMIFS(Гиб.!A5:A995,Гиб.!E5:E995,P6,Гиб.!F5:F995,E7,Гиб.!H5:H995,"Жилой сектор",Гиб.!T5:T995,B29)+SUMIFS(Гиб.!A5:A995,Гиб.!E5:E995,P6,Гиб.!F5:F995,E7,Гиб.!H5:H995,"Жилой сектор",Гиб.!U5:U995,B29)+SUMIFS(Гиб.!A5:A995,Гиб.!E5:E995,P6,Гиб.!F5:F995,E7,Гиб.!H5:H995,"Жилой сектор",Гиб.!V5:V995,B29)+SUMIFS(Гиб.!A5:A995,Гиб.!E5:E995,P6,Гиб.!F5:F995,E7,Гиб.!H5:H995,"Жилой сектор",Гиб.!W5:W995,B29)</f>
        <v>0</v>
      </c>
      <c r="R29" s="378">
        <f>SUMIFS(Гиб.!A5:A995,Гиб.!E5:E995,R6,Гиб.!F5:F995,D7,Гиб.!H5:H995,"Жилой сектор",Гиб.!S5:S995,B29)+SUMIFS(Гиб.!A5:A995,Гиб.!E5:E995,R6,Гиб.!F5:F995,D7,Гиб.!H5:H995,"Жилой сектор",Гиб.!T5:T995,B29)+SUMIFS(Гиб.!A5:A995,Гиб.!E5:E995,R6,Гиб.!F5:F995,D7,Гиб.!H5:H995,"Жилой сектор",Гиб.!U5:U995,B29)+SUMIFS(Гиб.!A5:A995,Гиб.!E5:E995,R6,Гиб.!F5:F995,D7,Гиб.!H5:H995,"Жилой сектор",Гиб.!V5:V995,B29)+SUMIFS(Гиб.!A5:A995,Гиб.!E5:E995,R6,Гиб.!F5:F995,D7,Гиб.!H5:H995,"Жилой сектор",Гиб.!W5:W995,B29)</f>
        <v>0</v>
      </c>
      <c r="S29" s="378">
        <f>SUMIFS(Гиб.!A5:A995,Гиб.!E5:E995,R6,Гиб.!F5:F995,E7,Гиб.!H5:H995,"Жилой сектор",Гиб.!S5:S995,B29)+SUMIFS(Гиб.!A5:A995,Гиб.!E5:E995,R6,Гиб.!F5:F995,E7,Гиб.!H5:H995,"Жилой сектор",Гиб.!T5:T995,B29)+SUMIFS(Гиб.!A5:A995,Гиб.!E5:E995,R6,Гиб.!F5:F995,E7,Гиб.!H5:H995,"Жилой сектор",Гиб.!U5:U995,B29)+SUMIFS(Гиб.!A5:A995,Гиб.!E5:E995,R6,Гиб.!F5:F995,E7,Гиб.!H5:H995,"Жилой сектор",Гиб.!V5:V995,B29)+SUMIFS(Гиб.!A5:A995,Гиб.!E5:E995,R6,Гиб.!F5:F995,E7,Гиб.!H5:H995,"Жилой сектор",Гиб.!W5:W995,B29)</f>
        <v>0</v>
      </c>
      <c r="T29" s="378">
        <f>SUMIFS(Гиб.!A5:A995,Гиб.!E5:E995,T6,Гиб.!F5:F995,D7,Гиб.!H5:H995,"Жилой сектор",Гиб.!S5:S995,B29)+SUMIFS(Гиб.!A5:A995,Гиб.!E5:E995,T6,Гиб.!F5:F995,D7,Гиб.!H5:H995,"Жилой сектор",Гиб.!T5:T995,B29)+SUMIFS(Гиб.!A5:A995,Гиб.!E5:E995,T6,Гиб.!F5:F995,D7,Гиб.!H5:H995,"Жилой сектор",Гиб.!U5:U995,B29)+SUMIFS(Гиб.!A5:A995,Гиб.!E5:E995,T6,Гиб.!F5:F995,D7,Гиб.!H5:H995,"Жилой сектор",Гиб.!V5:V995,B29)+SUMIFS(Гиб.!A5:A995,Гиб.!E5:E995,T6,Гиб.!F5:F995,D7,Гиб.!H5:H995,"Жилой сектор",Гиб.!W5:W995,B29)</f>
        <v>0</v>
      </c>
      <c r="U29" s="378">
        <f>SUMIFS(Гиб.!A5:A995,Гиб.!E5:E995,T6,Гиб.!F5:F995,E7,Гиб.!H5:H995,"Жилой сектор",Гиб.!S5:S995,B29)+SUMIFS(Гиб.!A5:A995,Гиб.!E5:E995,T6,Гиб.!F5:F995,E7,Гиб.!H5:H995,"Жилой сектор",Гиб.!T5:T995,B29)+SUMIFS(Гиб.!A5:A995,Гиб.!E5:E995,T6,Гиб.!F5:F995,E7,Гиб.!H5:H995,"Жилой сектор",Гиб.!U5:U995,B29)+SUMIFS(Гиб.!A5:A995,Гиб.!E5:E995,T6,Гиб.!F5:F995,E7,Гиб.!H5:H995,"Жилой сектор",Гиб.!V5:V995,B29)+SUMIFS(Гиб.!A5:A995,Гиб.!E5:E995,T6,Гиб.!F5:F995,E7,Гиб.!H5:H995,"Жилой сектор",Гиб.!W5:W995,B29)</f>
        <v>0</v>
      </c>
      <c r="V29" s="378">
        <f>SUMIFS(Гиб.!A5:A995,Гиб.!E5:E995,V6,Гиб.!F5:F995,D7,Гиб.!H5:H995,"Жилой сектор",Гиб.!S5:S995,B29)+SUMIFS(Гиб.!A5:A995,Гиб.!E5:E995,V6,Гиб.!F5:F995,D7,Гиб.!H5:H995,"Жилой сектор",Гиб.!T5:T995,B29)+SUMIFS(Гиб.!A5:A995,Гиб.!E5:E995,V6,Гиб.!F5:F995,D7,Гиб.!H5:H995,"Жилой сектор",Гиб.!U5:U995,B29)+SUMIFS(Гиб.!A5:A995,Гиб.!E5:E995,V6,Гиб.!F5:F995,D7,Гиб.!H5:H995,"Жилой сектор",Гиб.!V5:V995,B29)+SUMIFS(Гиб.!A5:A995,Гиб.!E5:E995,V6,Гиб.!F5:F995,D7,Гиб.!H5:H995,"Жилой сектор",Гиб.!W5:W995,B29)</f>
        <v>0</v>
      </c>
      <c r="W29" s="378">
        <f>SUMIFS(Гиб.!A5:A995,Гиб.!E5:E995,V6,Гиб.!F5:F995,E7,Гиб.!H5:H995,"Жилой сектор",Гиб.!S5:S995,B29)+SUMIFS(Гиб.!A5:A995,Гиб.!E5:E995,V6,Гиб.!F5:F995,E7,Гиб.!H5:H995,"Жилой сектор",Гиб.!T5:T995,B29)+SUMIFS(Гиб.!A5:A995,Гиб.!E5:E995,V6,Гиб.!F5:F995,E7,Гиб.!H5:H995,"Жилой сектор",Гиб.!U5:U995,B29)+SUMIFS(Гиб.!A5:A995,Гиб.!E5:E995,V6,Гиб.!F5:F995,E7,Гиб.!H5:H995,"Жилой сектор",Гиб.!V5:V995,B29)+SUMIFS(Гиб.!A5:A995,Гиб.!E5:E995,V6,Гиб.!F5:F995,E7,Гиб.!H5:H995,"Жилой сектор",Гиб.!W5:W995,B29)</f>
        <v>0</v>
      </c>
      <c r="X29" s="378">
        <f>SUMIFS(Гиб.!A5:A995,Гиб.!E5:E995,X6,Гиб.!F5:F995,D7,Гиб.!H5:H995,"Жилой сектор",Гиб.!S5:S995,B29)+SUMIFS(Гиб.!A5:A995,Гиб.!E5:E995,X6,Гиб.!F5:F995,D7,Гиб.!H5:H995,"Жилой сектор",Гиб.!T5:T995,B29)+SUMIFS(Гиб.!A5:A995,Гиб.!E5:E995,X6,Гиб.!F5:F995,D7,Гиб.!H5:H995,"Жилой сектор",Гиб.!U5:U995,B29)+SUMIFS(Гиб.!A5:A995,Гиб.!E5:E995,X6,Гиб.!F5:F995,D7,Гиб.!H5:H995,"Жилой сектор",Гиб.!V5:V995,B29)+SUMIFS(Гиб.!A5:A995,Гиб.!E5:E995,X6,Гиб.!F5:F995,D7,Гиб.!H5:H995,"Жилой сектор",Гиб.!W5:W995,B29)</f>
        <v>0</v>
      </c>
      <c r="Y29" s="378">
        <f>SUMIFS(Гиб.!A5:A995,Гиб.!E5:E995,X6,Гиб.!F5:F995,E7,Гиб.!H5:H995,"Жилой сектор",Гиб.!S5:S995,B29)+SUMIFS(Гиб.!A5:A995,Гиб.!E5:E995,X6,Гиб.!F5:F995,E7,Гиб.!H5:H995,"Жилой сектор",Гиб.!T5:T995,B29)+SUMIFS(Гиб.!A5:A995,Гиб.!E5:E995,X6,Гиб.!F5:F995,E7,Гиб.!H5:H995,"Жилой сектор",Гиб.!U5:U995,B29)+SUMIFS(Гиб.!A5:A995,Гиб.!E5:E995,X6,Гиб.!F5:F995,E7,Гиб.!H5:H995,"Жилой сектор",Гиб.!V5:V995,B29)+SUMIFS(Гиб.!A5:A995,Гиб.!E5:E995,X6,Гиб.!F5:F995,E7,Гиб.!H5:H995,"Жилой сектор",Гиб.!W5:W995,B29)</f>
        <v>0</v>
      </c>
      <c r="Z29" s="378">
        <f>SUMIFS(Гиб.!A5:A995,Гиб.!E5:E995,Z6,Гиб.!F5:F995,D7,Гиб.!H5:H995,"Жилой сектор",Гиб.!S5:S995,B29)+SUMIFS(Гиб.!A5:A995,Гиб.!E5:E995,Z6,Гиб.!F5:F995,D7,Гиб.!H5:H995,"Жилой сектор",Гиб.!T5:T995,B29)+SUMIFS(Гиб.!A5:A995,Гиб.!E5:E995,Z6,Гиб.!F5:F995,D7,Гиб.!H5:H995,"Жилой сектор",Гиб.!U5:U995,B29)+SUMIFS(Гиб.!A5:A995,Гиб.!E5:E995,Z6,Гиб.!F5:F995,D7,Гиб.!H5:H995,"Жилой сектор",Гиб.!V5:V995,B29)+SUMIFS(Гиб.!A5:A995,Гиб.!E5:E995,Z6,Гиб.!F5:F995,D7,Гиб.!H5:H995,"Жилой сектор",Гиб.!W5:W995,B29)</f>
        <v>0</v>
      </c>
      <c r="AA29" s="378">
        <f>SUMIFS(Гиб.!A5:A995,Гиб.!E5:E995,Z6,Гиб.!F5:F995,E7,Гиб.!H5:H995,"Жилой сектор",Гиб.!S5:S995,B29)+SUMIFS(Гиб.!A5:A995,Гиб.!E5:E995,Z6,Гиб.!F5:F995,E7,Гиб.!H5:H995,"Жилой сектор",Гиб.!T5:T995,B29)+SUMIFS(Гиб.!A5:A995,Гиб.!E5:E995,Z6,Гиб.!F5:F995,E7,Гиб.!H5:H995,"Жилой сектор",Гиб.!U5:U995,B29)+SUMIFS(Гиб.!A5:A995,Гиб.!E5:E995,Z6,Гиб.!F5:F995,E7,Гиб.!H5:H995,"Жилой сектор",Гиб.!V5:V995,B29)+SUMIFS(Гиб.!A5:A995,Гиб.!E5:E995,Z6,Гиб.!F5:F995,E7,Гиб.!H5:H995,"Жилой сектор",Гиб.!W5:W995,B29)</f>
        <v>0</v>
      </c>
      <c r="AB29" s="378">
        <f>SUMIFS(Гиб.!A5:A995,Гиб.!E5:E995,AB6,Гиб.!F5:F995,D7,Гиб.!H5:H995,"Жилой сектор",Гиб.!S5:S995,B29)+SUMIFS(Гиб.!A5:A995,Гиб.!E5:E995,AB6,Гиб.!F5:F995,D7,Гиб.!H5:H995,"Жилой сектор",Гиб.!T5:T995,B29)+SUMIFS(Гиб.!A5:A995,Гиб.!E5:E995,AB6,Гиб.!F5:F995,D7,Гиб.!H5:H995,"Жилой сектор",Гиб.!U5:U995,B29)+SUMIFS(Гиб.!A5:A995,Гиб.!E5:E995,AB6,Гиб.!F5:F995,D7,Гиб.!H5:H995,"Жилой сектор",Гиб.!V5:V995,B29)+SUMIFS(Гиб.!A5:A995,Гиб.!E5:E995,AB6,Гиб.!F5:F995,D7,Гиб.!H5:H995,"Жилой сектор",Гиб.!W5:W995,B29)</f>
        <v>0</v>
      </c>
      <c r="AC29" s="378">
        <f>SUMIFS(Гиб.!A5:A995,Гиб.!E5:E995,AB6,Гиб.!F5:F995,E7,Гиб.!H5:H995,"Жилой сектор",Гиб.!S5:S995,B29)+SUMIFS(Гиб.!A5:A995,Гиб.!E5:E995,AB6,Гиб.!F5:F995,E7,Гиб.!H5:H995,"Жилой сектор",Гиб.!T5:T995,B29)+SUMIFS(Гиб.!A5:A995,Гиб.!E5:E995,AB6,Гиб.!F5:F995,E7,Гиб.!H5:H995,"Жилой сектор",Гиб.!U5:U995,B29)+SUMIFS(Гиб.!A5:A995,Гиб.!E5:E995,AB6,Гиб.!F5:F995,E7,Гиб.!H5:H995,"Жилой сектор",Гиб.!V5:V995,B29)+SUMIFS(Гиб.!A5:A995,Гиб.!E5:E995,AB6,Гиб.!F5:F995,E7,Гиб.!H5:H995,"Жилой сектор",Гиб.!W5:W995,B29)</f>
        <v>0</v>
      </c>
      <c r="AD29" s="378">
        <f>SUMIFS(Гиб.!A5:A995,Гиб.!E5:E995,AD6,Гиб.!F5:F995,D7,Гиб.!H5:H995,"Жилой сектор",Гиб.!S5:S995,B29)+SUMIFS(Гиб.!A5:A995,Гиб.!E5:E995,AD6,Гиб.!F5:F995,D7,Гиб.!H5:H995,"Жилой сектор",Гиб.!T5:T995,B29)+SUMIFS(Гиб.!A5:A995,Гиб.!E5:E995,AD6,Гиб.!F5:F995,D7,Гиб.!H5:H995,"Жилой сектор",Гиб.!U5:U995,B29)+SUMIFS(Гиб.!A5:A995,Гиб.!E5:E995,AD6,Гиб.!F5:F995,D7,Гиб.!H5:H995,"Жилой сектор",Гиб.!V5:V995,B29)+SUMIFS(Гиб.!A5:A995,Гиб.!E5:E995,AD6,Гиб.!F5:F995,D7,Гиб.!H5:H995,"Жилой сектор",Гиб.!W5:W995,B29)</f>
        <v>0</v>
      </c>
      <c r="AE29" s="378">
        <f>SUMIFS(Гиб.!A5:A995,Гиб.!E5:E995,AD6,Гиб.!F5:F995,E7,Гиб.!H5:H995,"Жилой сектор",Гиб.!S5:S995,B29)+SUMIFS(Гиб.!A5:A995,Гиб.!E5:E995,AD6,Гиб.!F5:F995,E7,Гиб.!H5:H995,"Жилой сектор",Гиб.!T5:T995,B29)+SUMIFS(Гиб.!A5:A995,Гиб.!E5:E995,AD6,Гиб.!F5:F995,E7,Гиб.!H5:H995,"Жилой сектор",Гиб.!U5:U995,B29)+SUMIFS(Гиб.!A5:A995,Гиб.!E5:E995,AD6,Гиб.!F5:F995,E7,Гиб.!H5:H995,"Жилой сектор",Гиб.!V5:V995,B29)+SUMIFS(Гиб.!A5:A995,Гиб.!E5:E995,AD6,Гиб.!F5:F995,E7,Гиб.!H5:H995,"Жилой сектор",Гиб.!W5:W995,B29)</f>
        <v>0</v>
      </c>
      <c r="AF29" s="378">
        <f>SUMIFS(Гиб.!A5:A995,Гиб.!E5:E995,AF6,Гиб.!F5:F995,D7,Гиб.!H5:H995,"Жилой сектор",Гиб.!S5:S995,B29)+SUMIFS(Гиб.!A5:A995,Гиб.!E5:E995,AF6,Гиб.!F5:F995,D7,Гиб.!H5:H995,"Жилой сектор",Гиб.!T5:T995,B29)+SUMIFS(Гиб.!A5:A995,Гиб.!E5:E995,AF6,Гиб.!F5:F995,D7,Гиб.!H5:H995,"Жилой сектор",Гиб.!U5:U995,B29)+SUMIFS(Гиб.!A5:A995,Гиб.!E5:E995,AF6,Гиб.!F5:F995,D7,Гиб.!H5:H995,"Жилой сектор",Гиб.!V5:V995,B29)+SUMIFS(Гиб.!A5:A995,Гиб.!E5:E995,AF6,Гиб.!F5:F995,D7,Гиб.!H5:H995,"Жилой сектор",Гиб.!W5:W995,B29)</f>
        <v>0</v>
      </c>
      <c r="AG29" s="378">
        <f>SUMIFS(Гиб.!A5:A995,Гиб.!E5:E995,AF6,Гиб.!F5:F995,E7,Гиб.!H5:H995,"Жилой сектор",Гиб.!S5:S995,B29)+SUMIFS(Гиб.!A5:A995,Гиб.!E5:E995,AF6,Гиб.!F5:F995,E7,Гиб.!H5:H995,"Жилой сектор",Гиб.!T5:T995,B29)+SUMIFS(Гиб.!A5:A995,Гиб.!E5:E995,AF6,Гиб.!F5:F995,E7,Гиб.!H5:H995,"Жилой сектор",Гиб.!U5:U995,B29)+SUMIFS(Гиб.!A5:A995,Гиб.!E5:E995,AF6,Гиб.!F5:F995,E7,Гиб.!H5:H995,"Жилой сектор",Гиб.!V5:V995,B29)+SUMIFS(Гиб.!A5:A995,Гиб.!E5:E995,AF6,Гиб.!F5:F995,E7,Гиб.!H5:H995,"Жилой сектор",Гиб.!W5:W995,B29)</f>
        <v>0</v>
      </c>
      <c r="AH29" s="378">
        <f>SUMIFS(Гиб.!A5:A995,Гиб.!E5:E995,AH6,Гиб.!F5:F995,D7,Гиб.!H5:H995,"Жилой сектор",Гиб.!S5:S995,B29)+SUMIFS(Гиб.!A5:A995,Гиб.!E5:E995,AH6,Гиб.!F5:F995,D7,Гиб.!H5:H995,"Жилой сектор",Гиб.!T5:T995,B29)+SUMIFS(Гиб.!A5:A995,Гиб.!E5:E995,AH6,Гиб.!F5:F995,D7,Гиб.!H5:H995,"Жилой сектор",Гиб.!U5:U995,B29)+SUMIFS(Гиб.!A5:A995,Гиб.!E5:E995,AH6,Гиб.!F5:F995,D7,Гиб.!H5:H995,"Жилой сектор",Гиб.!V5:V995,B29)+SUMIFS(Гиб.!A5:A995,Гиб.!E5:E995,AH6,Гиб.!F5:F995,D7,Гиб.!H5:H995,"Жилой сектор",Гиб.!W5:W995,B29)</f>
        <v>0</v>
      </c>
      <c r="AI29" s="378">
        <f>SUMIFS(Гиб.!A5:A995,Гиб.!E5:E995,AH6,Гиб.!F5:F995,E7,Гиб.!H5:H995,"Жилой сектор",Гиб.!S5:S995,B29)+SUMIFS(Гиб.!A5:A995,Гиб.!E5:E995,AH6,Гиб.!F5:F995,E7,Гиб.!H5:H995,"Жилой сектор",Гиб.!T5:T995,B29)+SUMIFS(Гиб.!A5:A995,Гиб.!E5:E995,AH6,Гиб.!F5:F995,E7,Гиб.!H5:H995,"Жилой сектор",Гиб.!U5:U995,B29)+SUMIFS(Гиб.!A5:A995,Гиб.!E5:E995,AH6,Гиб.!F5:F995,E7,Гиб.!H5:H995,"Жилой сектор",Гиб.!V5:V995,B29)+SUMIFS(Гиб.!A5:A995,Гиб.!E5:E995,AH6,Гиб.!F5:F995,E7,Гиб.!H5:H995,"Жилой сектор",Гиб.!W5:W995,B29)</f>
        <v>0</v>
      </c>
      <c r="AJ29" s="378">
        <f>SUMIFS(Гиб.!A5:A995,Гиб.!E5:E995,AJ6,Гиб.!F5:F995,D7,Гиб.!H5:H995,"Жилой сектор",Гиб.!S5:S995,B29)+SUMIFS(Гиб.!A5:A995,Гиб.!E5:E995,AJ6,Гиб.!F5:F995,D7,Гиб.!H5:H995,"Жилой сектор",Гиб.!T5:T995,B29)+SUMIFS(Гиб.!A5:A995,Гиб.!E5:E995,AJ6,Гиб.!F5:F995,D7,Гиб.!H5:H995,"Жилой сектор",Гиб.!U5:U995,B29)+SUMIFS(Гиб.!A5:A995,Гиб.!E5:E995,AJ6,Гиб.!F5:F995,D7,Гиб.!H5:H995,"Жилой сектор",Гиб.!V5:V995,B29)+SUMIFS(Гиб.!A5:A995,Гиб.!E5:E995,AJ6,Гиб.!F5:F995,D7,Гиб.!H5:H995,"Жилой сектор",Гиб.!W5:W995,B29)</f>
        <v>0</v>
      </c>
      <c r="AK29" s="378">
        <f>SUMIFS(Гиб.!A5:A995,Гиб.!E5:E995,AJ6,Гиб.!F5:F995,E7,Гиб.!H5:H995,"Жилой сектор",Гиб.!S5:S995,B29)+SUMIFS(Гиб.!A5:A995,Гиб.!E5:E995,AJ6,Гиб.!F5:F995,E7,Гиб.!H5:H995,"Жилой сектор",Гиб.!T5:T995,B29)+SUMIFS(Гиб.!A5:A995,Гиб.!E5:E995,AJ6,Гиб.!F5:F995,E7,Гиб.!H5:H995,"Жилой сектор",Гиб.!U5:U995,B29)+SUMIFS(Гиб.!A5:A995,Гиб.!E5:E995,AJ6,Гиб.!F5:F995,E7,Гиб.!H5:H995,"Жилой сектор",Гиб.!V5:V995,B29)+SUMIFS(Гиб.!A5:A995,Гиб.!E5:E995,AJ6,Гиб.!F5:F995,E7,Гиб.!H5:H995,"Жилой сектор",Гиб.!W5:W995,B29)</f>
        <v>0</v>
      </c>
      <c r="AL29" s="378">
        <f>SUMIFS(Гиб.!A5:A995,Гиб.!E5:E995,AL6,Гиб.!F5:F995,D7,Гиб.!H5:H995,"Жилой сектор",Гиб.!S5:S995,B29)+SUMIFS(Гиб.!A5:A995,Гиб.!E5:E995,AL6,Гиб.!F5:F995,D7,Гиб.!H5:H995,"Жилой сектор",Гиб.!T5:T995,B29)+SUMIFS(Гиб.!A5:A995,Гиб.!E5:E995,AL6,Гиб.!F5:F995,D7,Гиб.!H5:H995,"Жилой сектор",Гиб.!U5:U995,B29)+SUMIFS(Гиб.!A5:A995,Гиб.!E5:E995,AL6,Гиб.!F5:F995,D7,Гиб.!H5:H995,"Жилой сектор",Гиб.!V5:V995,B29)+SUMIFS(Гиб.!A5:A995,Гиб.!E5:E995,AL6,Гиб.!F5:F995,D7,Гиб.!H5:H995,"Жилой сектор",Гиб.!W5:W995,B29)</f>
        <v>0</v>
      </c>
      <c r="AM29" s="378">
        <f>SUMIFS(Гиб.!A5:A995,Гиб.!E5:E995,AL6,Гиб.!F5:F995,E7,Гиб.!H5:H995,"Жилой сектор",Гиб.!S5:S995,B29)+SUMIFS(Гиб.!A5:A995,Гиб.!E5:E995,AL6,Гиб.!F5:F995,E7,Гиб.!H5:H995,"Жилой сектор",Гиб.!T5:T995,B29)+SUMIFS(Гиб.!A5:A995,Гиб.!E5:E995,AL6,Гиб.!F5:F995,E7,Гиб.!H5:H995,"Жилой сектор",Гиб.!U5:U995,B29)+SUMIFS(Гиб.!A5:A995,Гиб.!E5:E995,AL6,Гиб.!F5:F995,E7,Гиб.!H5:H995,"Жилой сектор",Гиб.!V5:V995,B29)+SUMIFS(Гиб.!A5:A995,Гиб.!E5:E995,AL6,Гиб.!F5:F995,E7,Гиб.!H5:H995,"Жилой сектор",Гиб.!W5:W995,B29)</f>
        <v>0</v>
      </c>
      <c r="AN29" s="378">
        <f>SUMIFS(Гиб.!A5:A995,Гиб.!E5:E995,AN6,Гиб.!F5:F995,D7,Гиб.!H5:H995,"Жилой сектор",Гиб.!S5:S995,B29)+SUMIFS(Гиб.!A5:A995,Гиб.!E5:E995,AN6,Гиб.!F5:F995,D7,Гиб.!H5:H995,"Жилой сектор",Гиб.!T5:T995,B29)+SUMIFS(Гиб.!A5:A995,Гиб.!E5:E995,AN6,Гиб.!F5:F995,D7,Гиб.!H5:H995,"Жилой сектор",Гиб.!U5:U995,B29)+SUMIFS(Гиб.!A5:A995,Гиб.!E5:E995,AN6,Гиб.!F5:F995,D7,Гиб.!H5:H995,"Жилой сектор",Гиб.!V5:V995,B29)+SUMIFS(Гиб.!A5:A995,Гиб.!E5:E995,AN6,Гиб.!F5:F995,D7,Гиб.!H5:H995,"Жилой сектор",Гиб.!W5:W995,B29)</f>
        <v>0</v>
      </c>
      <c r="AO29" s="378">
        <f>SUMIFS(Гиб.!A5:A995,Гиб.!E5:E995,AN6,Гиб.!F5:F995,E7,Гиб.!H5:H995,"Жилой сектор",Гиб.!S5:S995,B29)+SUMIFS(Гиб.!A5:A995,Гиб.!E5:E995,AN6,Гиб.!F5:F995,E7,Гиб.!H5:H995,"Жилой сектор",Гиб.!T5:T995,B29)+SUMIFS(Гиб.!A5:A995,Гиб.!E5:E995,AN6,Гиб.!F5:F995,E7,Гиб.!H5:H995,"Жилой сектор",Гиб.!U5:U995,B29)+SUMIFS(Гиб.!A5:A995,Гиб.!E5:E995,AN6,Гиб.!F5:F995,E7,Гиб.!H5:H995,"Жилой сектор",Гиб.!V5:V995,B29)+SUMIFS(Гиб.!A5:A995,Гиб.!E5:E995,AN6,Гиб.!F5:F995,E7,Гиб.!H5:H995,"Жилой сектор",Гиб.!W5:W995,B29)</f>
        <v>0</v>
      </c>
      <c r="AP29" s="378">
        <f>SUMIFS(Гиб.!A5:A995,Гиб.!E5:E995,AP6,Гиб.!F5:F995,D7,Гиб.!H5:H995,"Жилой сектор",Гиб.!S5:S995,B29)+SUMIFS(Гиб.!A5:A995,Гиб.!E5:E995,AP6,Гиб.!F5:F995,D7,Гиб.!H5:H995,"Жилой сектор",Гиб.!T5:T995,B29)+SUMIFS(Гиб.!A5:A995,Гиб.!E5:E995,AP6,Гиб.!F5:F995,D7,Гиб.!H5:H995,"Жилой сектор",Гиб.!U5:U995,B29)+SUMIFS(Гиб.!A5:A995,Гиб.!E5:E995,AP6,Гиб.!F5:F995,D7,Гиб.!H5:H995,"Жилой сектор",Гиб.!V5:V995,B29)+SUMIFS(Гиб.!A5:A995,Гиб.!E5:E995,AP6,Гиб.!F5:F995,D7,Гиб.!H5:H995,"Жилой сектор",Гиб.!W5:W995,B29)</f>
        <v>0</v>
      </c>
      <c r="AQ29" s="378">
        <f>SUMIFS(Гиб.!A5:A995,Гиб.!E5:E995,AP6,Гиб.!F5:F995,E7,Гиб.!H5:H995,"Жилой сектор",Гиб.!S5:S995,B29)+SUMIFS(Гиб.!A5:A995,Гиб.!E5:E995,AP6,Гиб.!F5:F995,E7,Гиб.!H5:H995,"Жилой сектор",Гиб.!T5:T995,B29)+SUMIFS(Гиб.!A5:A995,Гиб.!E5:E995,AP6,Гиб.!F5:F995,E7,Гиб.!H5:H995,"Жилой сектор",Гиб.!U5:U995,B29)+SUMIFS(Гиб.!A5:A995,Гиб.!E5:E995,AP6,Гиб.!F5:F995,E7,Гиб.!H5:H995,"Жилой сектор",Гиб.!V5:V995,B29)+SUMIFS(Гиб.!A5:A995,Гиб.!E5:E995,AP6,Гиб.!F5:F995,E7,Гиб.!H5:H995,"Жилой сектор",Гиб.!W5:W995,B29)</f>
        <v>0</v>
      </c>
      <c r="AR29" s="378">
        <f>SUMIFS(Гиб.!A5:A995,Гиб.!E5:E995,AR6,Гиб.!F5:F995,D7,Гиб.!H5:H995,"Жилой сектор",Гиб.!S5:S995,B29)+SUMIFS(Гиб.!A5:A995,Гиб.!E5:E995,AR6,Гиб.!F5:F995,D7,Гиб.!H5:H995,"Жилой сектор",Гиб.!T5:T995,B29)+SUMIFS(Гиб.!A5:A995,Гиб.!E5:E995,AR6,Гиб.!F5:F995,D7,Гиб.!H5:H995,"Жилой сектор",Гиб.!U5:U995,B29)+SUMIFS(Гиб.!A5:A995,Гиб.!E5:E995,AR6,Гиб.!F5:F995,D7,Гиб.!H5:H995,"Жилой сектор",Гиб.!V5:V995,B29)+SUMIFS(Гиб.!A5:A995,Гиб.!E5:E995,AR6,Гиб.!F5:F995,D7,Гиб.!H5:H995,"Жилой сектор",Гиб.!W5:W995,B29)</f>
        <v>0</v>
      </c>
      <c r="AS29" s="378">
        <f>SUMIFS(Гиб.!A5:A995,Гиб.!E5:E995,AR6,Гиб.!F5:F995,E7,Гиб.!H5:H995,"Жилой сектор",Гиб.!S5:S995,B29)+SUMIFS(Гиб.!A5:A995,Гиб.!E5:E995,AR6,Гиб.!F5:F995,E7,Гиб.!H5:H995,"Жилой сектор",Гиб.!T5:T995,B29)+SUMIFS(Гиб.!A5:A995,Гиб.!E5:E995,AR6,Гиб.!F5:F995,E7,Гиб.!H5:H995,"Жилой сектор",Гиб.!U5:U995,B29)+SUMIFS(Гиб.!A5:A995,Гиб.!E5:E995,AR6,Гиб.!F5:F995,E7,Гиб.!H5:H995,"Жилой сектор",Гиб.!V5:V995,B29)+SUMIFS(Гиб.!A5:A995,Гиб.!E5:E995,AR6,Гиб.!F5:F995,E7,Гиб.!H5:H995,"Жилой сектор",Гиб.!W5:W995,B29)</f>
        <v>0</v>
      </c>
      <c r="AT29" s="378">
        <f>SUMIFS(Гиб.!A5:A995,Гиб.!E5:E995,AT6,Гиб.!F5:F995,D7,Гиб.!H5:H995,"Жилой сектор",Гиб.!S5:S995,B29)+SUMIFS(Гиб.!A5:A995,Гиб.!E5:E995,AT6,Гиб.!F5:F995,D7,Гиб.!H5:H995,"Жилой сектор",Гиб.!T5:T995,B29)+SUMIFS(Гиб.!A5:A995,Гиб.!E5:E995,AT6,Гиб.!F5:F995,D7,Гиб.!H5:H995,"Жилой сектор",Гиб.!U5:U995,B29)+SUMIFS(Гиб.!A5:A995,Гиб.!E5:E995,AT6,Гиб.!F5:F995,D7,Гиб.!H5:H995,"Жилой сектор",Гиб.!V5:V995,B29)+SUMIFS(Гиб.!A5:A995,Гиб.!E5:E995,AT6,Гиб.!F5:F995,D7,Гиб.!H5:H995,"Жилой сектор",Гиб.!W5:W995,B29)</f>
        <v>0</v>
      </c>
      <c r="AU29" s="378">
        <f>SUMIFS(Гиб.!A5:A995,Гиб.!E5:E995,AT6,Гиб.!F5:F995,E7,Гиб.!H5:H995,"Жилой сектор",Гиб.!S5:S995,B29)+SUMIFS(Гиб.!A5:A995,Гиб.!E5:E995,AT6,Гиб.!F5:F995,E7,Гиб.!H5:H995,"Жилой сектор",Гиб.!T5:T995,B29)+SUMIFS(Гиб.!A5:A995,Гиб.!E5:E995,AT6,Гиб.!F5:F995,E7,Гиб.!H5:H995,"Жилой сектор",Гиб.!U5:U995,B29)+SUMIFS(Гиб.!A5:A995,Гиб.!E5:E995,AT6,Гиб.!F5:F995,E7,Гиб.!H5:H995,"Жилой сектор",Гиб.!V5:V995,B29)+SUMIFS(Гиб.!A5:A995,Гиб.!E5:E995,AT6,Гиб.!F5:F995,E7,Гиб.!H5:H995,"Жилой сектор",Гиб.!W5:W995,B29)</f>
        <v>0</v>
      </c>
      <c r="AV29" s="378">
        <f>SUMIFS(Гиб.!A5:A995,Гиб.!E5:E995,AV6,Гиб.!F5:F995,D7,Гиб.!H5:H995,"Жилой сектор",Гиб.!S5:S995,B29)+SUMIFS(Гиб.!A5:A995,Гиб.!E5:E995,AV6,Гиб.!F5:F995,D7,Гиб.!H5:H995,"Жилой сектор",Гиб.!T5:T995,B29)+SUMIFS(Гиб.!A5:A995,Гиб.!E5:E995,AV6,Гиб.!F5:F995,D7,Гиб.!H5:H995,"Жилой сектор",Гиб.!U5:U995,B29)+SUMIFS(Гиб.!A5:A995,Гиб.!E5:E995,AV6,Гиб.!F5:F995,D7,Гиб.!H5:H995,"Жилой сектор",Гиб.!V5:V995,B29)+SUMIFS(Гиб.!A5:A995,Гиб.!E5:E995,AV6,Гиб.!F5:F995,D7,Гиб.!H5:H995,"Жилой сектор",Гиб.!W5:W995,B29)</f>
        <v>0</v>
      </c>
      <c r="AW29" s="378">
        <f>SUMIFS(Гиб.!A5:A995,Гиб.!E5:E995,AV6,Гиб.!F5:F995,E7,Гиб.!H5:H995,"Жилой сектор",Гиб.!S5:S995,B29)+SUMIFS(Гиб.!A5:A995,Гиб.!E5:E995,AV6,Гиб.!F5:F995,E7,Гиб.!H5:H995,"Жилой сектор",Гиб.!T5:T995,B29)+SUMIFS(Гиб.!A5:A995,Гиб.!E5:E995,AV6,Гиб.!F5:F995,E7,Гиб.!H5:H995,"Жилой сектор",Гиб.!U5:U995,B29)+SUMIFS(Гиб.!A5:A995,Гиб.!E5:E995,AV6,Гиб.!F5:F995,E7,Гиб.!H5:H995,"Жилой сектор",Гиб.!V5:V995,B29)+SUMIFS(Гиб.!A5:A995,Гиб.!E5:E995,AV6,Гиб.!F5:F995,E7,Гиб.!H5:H995,"Жилой сектор",Гиб.!W5:W995,B29)</f>
        <v>0</v>
      </c>
      <c r="AX29" s="194"/>
      <c r="AY29" s="194"/>
      <c r="AZ29" s="194"/>
      <c r="BA29" s="194"/>
    </row>
    <row r="30" spans="1:53" ht="19.5" thickBot="1">
      <c r="A30" s="337" t="s">
        <v>383</v>
      </c>
      <c r="B30" s="371" t="s">
        <v>384</v>
      </c>
      <c r="C30" s="1204">
        <f t="shared" si="0"/>
        <v>0</v>
      </c>
      <c r="D30" s="372">
        <f t="shared" si="10"/>
        <v>0</v>
      </c>
      <c r="E30" s="196">
        <f t="shared" si="8"/>
        <v>0</v>
      </c>
      <c r="F30" s="1250">
        <f t="shared" si="2"/>
        <v>0</v>
      </c>
      <c r="G30" s="453">
        <v>0</v>
      </c>
      <c r="H30" s="458">
        <v>0</v>
      </c>
      <c r="I30" s="1212">
        <f>C30/C28*100%</f>
        <v>0</v>
      </c>
      <c r="J30" s="1206" t="e">
        <f t="shared" si="11"/>
        <v>#DIV/0!</v>
      </c>
      <c r="K30" s="1206" t="e">
        <f t="shared" si="12"/>
        <v>#DIV/0!</v>
      </c>
      <c r="L30" s="378">
        <f>SUMIFS(Гиб.!A5:A995,Гиб.!E5:E995,L6,Гиб.!F5:F995,D7,Гиб.!H5:H995,"Жилой сектор",Гиб.!S5:S995,B30)+SUMIFS(Гиб.!A5:A995,Гиб.!E5:E995,L6,Гиб.!F5:F995,D7,Гиб.!H5:H995,"Жилой сектор",Гиб.!T5:T995,B30)+SUMIFS(Гиб.!A5:A995,Гиб.!E5:E995,L6,Гиб.!F5:F995,D7,Гиб.!H5:H995,"Жилой сектор",Гиб.!U5:U995,B30)+SUMIFS(Гиб.!A5:A995,Гиб.!E5:E995,L6,Гиб.!F5:F995,D7,Гиб.!H5:H995,"Жилой сектор",Гиб.!V5:V995,B30)+SUMIFS(Гиб.!A5:A995,Гиб.!E5:E995,L6,Гиб.!F5:F995,D7,Гиб.!H5:H995,"Жилой сектор",Гиб.!W5:W995,B30)</f>
        <v>0</v>
      </c>
      <c r="M30" s="378">
        <f>SUMIFS(Гиб.!A5:A995,Гиб.!E5:E995,L6,Гиб.!F5:F995,E7,Гиб.!H5:H995,"Жилой сектор",Гиб.!S5:S995,B30)+SUMIFS(Гиб.!A5:A995,Гиб.!E5:E995,L6,Гиб.!F5:F995,E7,Гиб.!H5:H995,"Жилой сектор",Гиб.!T5:T995,B30)+SUMIFS(Гиб.!A5:A995,Гиб.!E5:E995,L6,Гиб.!F5:F995,E7,Гиб.!H5:H995,"Жилой сектор",Гиб.!U5:U995,B30)+SUMIFS(Гиб.!A5:A995,Гиб.!E5:E995,L6,Гиб.!F5:F995,E7,Гиб.!H5:H995,"Жилой сектор",Гиб.!V5:V995,B30)+SUMIFS(Гиб.!A5:A995,Гиб.!E5:E995,L6,Гиб.!F5:F995,E7,Гиб.!H5:H995,"Жилой сектор",Гиб.!W5:W995,B30)</f>
        <v>0</v>
      </c>
      <c r="N30" s="378">
        <f>SUMIFS(Гиб.!A5:A995,Гиб.!E5:E995,N6,Гиб.!F5:F995,D7,Гиб.!H5:H995,"Жилой сектор",Гиб.!S5:S995,B30)+SUMIFS(Гиб.!A5:A995,Гиб.!E5:E995,N6,Гиб.!F5:F995,D7,Гиб.!H5:H995,"Жилой сектор",Гиб.!T5:T995,B30)+SUMIFS(Гиб.!A5:A995,Гиб.!E5:E995,N6,Гиб.!F5:F995,D7,Гиб.!H5:H995,"Жилой сектор",Гиб.!U5:U995,B30)+SUMIFS(Гиб.!A5:A995,Гиб.!E5:E995,N6,Гиб.!F5:F995,D7,Гиб.!H5:H995,"Жилой сектор",Гиб.!V5:V995,B30)+SUMIFS(Гиб.!A5:A995,Гиб.!E5:E995,N6,Гиб.!F5:F995,D7,Гиб.!H5:H995,"Жилой сектор",Гиб.!W5:W995,B30)</f>
        <v>0</v>
      </c>
      <c r="O30" s="378">
        <f>SUMIFS(Гиб.!A5:A995,Гиб.!E5:E995,N6,Гиб.!F5:F995,E7,Гиб.!H5:H995,"Жилой сектор",Гиб.!S5:S995,B30)+SUMIFS(Гиб.!A5:A995,Гиб.!E5:E995,N6,Гиб.!F5:F995,E7,Гиб.!H5:H995,"Жилой сектор",Гиб.!T5:T995,B30)+SUMIFS(Гиб.!A5:A995,Гиб.!E5:E995,N6,Гиб.!F5:F995,E7,Гиб.!H5:H995,"Жилой сектор",Гиб.!U5:U995,B30)+SUMIFS(Гиб.!A5:A995,Гиб.!E5:E995,N6,Гиб.!F5:F995,E7,Гиб.!H5:H995,"Жилой сектор",Гиб.!V5:V995,B30)+SUMIFS(Гиб.!A5:A995,Гиб.!E5:E995,N6,Гиб.!F5:F995,E7,Гиб.!H5:H995,"Жилой сектор",Гиб.!W5:W995,B30)</f>
        <v>0</v>
      </c>
      <c r="P30" s="378">
        <f>SUMIFS(Гиб.!A5:A995,Гиб.!E5:E995,P6,Гиб.!F5:F995,D7,Гиб.!H5:H995,"Жилой сектор",Гиб.!S5:S995,B30)+SUMIFS(Гиб.!A5:A995,Гиб.!E5:E995,P6,Гиб.!F5:F995,D7,Гиб.!H5:H995,"Жилой сектор",Гиб.!T5:T995,B30)+SUMIFS(Гиб.!A5:A995,Гиб.!E5:E995,P6,Гиб.!F5:F995,D7,Гиб.!H5:H995,"Жилой сектор",Гиб.!U5:U995,B30)+SUMIFS(Гиб.!A5:A995,Гиб.!E5:E995,P6,Гиб.!F5:F995,D7,Гиб.!H5:H995,"Жилой сектор",Гиб.!V5:V995,B30)+SUMIFS(Гиб.!A5:A995,Гиб.!E5:E995,P6,Гиб.!F5:F995,D7,Гиб.!H5:H995,"Жилой сектор",Гиб.!W5:W995,B30)</f>
        <v>0</v>
      </c>
      <c r="Q30" s="378">
        <f>SUMIFS(Гиб.!A5:A995,Гиб.!E5:E995,P6,Гиб.!F5:F995,E7,Гиб.!H5:H995,"Жилой сектор",Гиб.!S5:S995,B30)+SUMIFS(Гиб.!A5:A995,Гиб.!E5:E995,P6,Гиб.!F5:F995,E7,Гиб.!H5:H995,"Жилой сектор",Гиб.!T5:T995,B30)+SUMIFS(Гиб.!A5:A995,Гиб.!E5:E995,P6,Гиб.!F5:F995,E7,Гиб.!H5:H995,"Жилой сектор",Гиб.!U5:U995,B30)+SUMIFS(Гиб.!A5:A995,Гиб.!E5:E995,P6,Гиб.!F5:F995,E7,Гиб.!H5:H995,"Жилой сектор",Гиб.!V5:V995,B30)+SUMIFS(Гиб.!A5:A995,Гиб.!E5:E995,P6,Гиб.!F5:F995,E7,Гиб.!H5:H995,"Жилой сектор",Гиб.!W5:W995,B30)</f>
        <v>0</v>
      </c>
      <c r="R30" s="378">
        <f>SUMIFS(Гиб.!A5:A995,Гиб.!E5:E995,R6,Гиб.!F5:F995,D7,Гиб.!H5:H995,"Жилой сектор",Гиб.!S5:S995,B30)+SUMIFS(Гиб.!A5:A995,Гиб.!E5:E995,R6,Гиб.!F5:F995,D7,Гиб.!H5:H995,"Жилой сектор",Гиб.!T5:T995,B30)+SUMIFS(Гиб.!A5:A995,Гиб.!E5:E995,R6,Гиб.!F5:F995,D7,Гиб.!H5:H995,"Жилой сектор",Гиб.!U5:U995,B30)+SUMIFS(Гиб.!A5:A995,Гиб.!E5:E995,R6,Гиб.!F5:F995,D7,Гиб.!H5:H995,"Жилой сектор",Гиб.!V5:V995,B30)+SUMIFS(Гиб.!A5:A995,Гиб.!E5:E995,R6,Гиб.!F5:F995,D7,Гиб.!H5:H995,"Жилой сектор",Гиб.!W5:W995,B30)</f>
        <v>0</v>
      </c>
      <c r="S30" s="378">
        <f>SUMIFS(Гиб.!A5:A995,Гиб.!E5:E995,R6,Гиб.!F5:F995,E7,Гиб.!H5:H995,"Жилой сектор",Гиб.!S5:S995,B30)+SUMIFS(Гиб.!A5:A995,Гиб.!E5:E995,R6,Гиб.!F5:F995,E7,Гиб.!H5:H995,"Жилой сектор",Гиб.!T5:T995,B30)+SUMIFS(Гиб.!A5:A995,Гиб.!E5:E995,R6,Гиб.!F5:F995,E7,Гиб.!H5:H995,"Жилой сектор",Гиб.!U5:U995,B30)+SUMIFS(Гиб.!A5:A995,Гиб.!E5:E995,R6,Гиб.!F5:F995,E7,Гиб.!H5:H995,"Жилой сектор",Гиб.!V5:V995,B30)+SUMIFS(Гиб.!A5:A995,Гиб.!E5:E995,R6,Гиб.!F5:F995,E7,Гиб.!H5:H995,"Жилой сектор",Гиб.!W5:W995,B30)</f>
        <v>0</v>
      </c>
      <c r="T30" s="378">
        <f>SUMIFS(Гиб.!A5:A995,Гиб.!E5:E995,T6,Гиб.!F5:F995,D7,Гиб.!H5:H995,"Жилой сектор",Гиб.!S5:S995,B30)+SUMIFS(Гиб.!A5:A995,Гиб.!E5:E995,T6,Гиб.!F5:F995,D7,Гиб.!H5:H995,"Жилой сектор",Гиб.!T5:T995,B30)+SUMIFS(Гиб.!A5:A995,Гиб.!E5:E995,T6,Гиб.!F5:F995,D7,Гиб.!H5:H995,"Жилой сектор",Гиб.!U5:U995,B30)+SUMIFS(Гиб.!A5:A995,Гиб.!E5:E995,T6,Гиб.!F5:F995,D7,Гиб.!H5:H995,"Жилой сектор",Гиб.!V5:V995,B30)+SUMIFS(Гиб.!A5:A995,Гиб.!E5:E995,T6,Гиб.!F5:F995,D7,Гиб.!H5:H995,"Жилой сектор",Гиб.!W5:W995,B30)</f>
        <v>0</v>
      </c>
      <c r="U30" s="378">
        <f>SUMIFS(Гиб.!A5:A995,Гиб.!E5:E995,T6,Гиб.!F5:F995,E7,Гиб.!H5:H995,"Жилой сектор",Гиб.!S5:S995,B30)+SUMIFS(Гиб.!A5:A995,Гиб.!E5:E995,T6,Гиб.!F5:F995,E7,Гиб.!H5:H995,"Жилой сектор",Гиб.!T5:T995,B30)+SUMIFS(Гиб.!A5:A995,Гиб.!E5:E995,T6,Гиб.!F5:F995,E7,Гиб.!H5:H995,"Жилой сектор",Гиб.!U5:U995,B30)+SUMIFS(Гиб.!A5:A995,Гиб.!E5:E995,T6,Гиб.!F5:F995,E7,Гиб.!H5:H995,"Жилой сектор",Гиб.!V5:V995,B30)+SUMIFS(Гиб.!A5:A995,Гиб.!E5:E995,T6,Гиб.!F5:F995,E7,Гиб.!H5:H995,"Жилой сектор",Гиб.!W5:W995,B30)</f>
        <v>0</v>
      </c>
      <c r="V30" s="378">
        <f>SUMIFS(Гиб.!A5:A995,Гиб.!E5:E995,V6,Гиб.!F5:F995,D7,Гиб.!H5:H995,"Жилой сектор",Гиб.!S5:S995,B30)+SUMIFS(Гиб.!A5:A995,Гиб.!E5:E995,V6,Гиб.!F5:F995,D7,Гиб.!H5:H995,"Жилой сектор",Гиб.!T5:T995,B30)+SUMIFS(Гиб.!A5:A995,Гиб.!E5:E995,V6,Гиб.!F5:F995,D7,Гиб.!H5:H995,"Жилой сектор",Гиб.!U5:U995,B30)+SUMIFS(Гиб.!A5:A995,Гиб.!E5:E995,V6,Гиб.!F5:F995,D7,Гиб.!H5:H995,"Жилой сектор",Гиб.!V5:V995,B30)+SUMIFS(Гиб.!A5:A995,Гиб.!E5:E995,V6,Гиб.!F5:F995,D7,Гиб.!H5:H995,"Жилой сектор",Гиб.!W5:W995,B30)</f>
        <v>0</v>
      </c>
      <c r="W30" s="378">
        <f>SUMIFS(Гиб.!A5:A995,Гиб.!E5:E995,V6,Гиб.!F5:F995,E7,Гиб.!H5:H995,"Жилой сектор",Гиб.!S5:S995,B30)+SUMIFS(Гиб.!A5:A995,Гиб.!E5:E995,V6,Гиб.!F5:F995,E7,Гиб.!H5:H995,"Жилой сектор",Гиб.!T5:T995,B30)+SUMIFS(Гиб.!A5:A995,Гиб.!E5:E995,V6,Гиб.!F5:F995,E7,Гиб.!H5:H995,"Жилой сектор",Гиб.!U5:U995,B30)+SUMIFS(Гиб.!A5:A995,Гиб.!E5:E995,V6,Гиб.!F5:F995,E7,Гиб.!H5:H995,"Жилой сектор",Гиб.!V5:V995,B30)+SUMIFS(Гиб.!A5:A995,Гиб.!E5:E995,V6,Гиб.!F5:F995,E7,Гиб.!H5:H995,"Жилой сектор",Гиб.!W5:W995,B30)</f>
        <v>0</v>
      </c>
      <c r="X30" s="378">
        <f>SUMIFS(Гиб.!A5:A995,Гиб.!E5:E995,X6,Гиб.!F5:F995,D7,Гиб.!H5:H995,"Жилой сектор",Гиб.!S5:S995,B30)+SUMIFS(Гиб.!A5:A995,Гиб.!E5:E995,X6,Гиб.!F5:F995,D7,Гиб.!H5:H995,"Жилой сектор",Гиб.!T5:T995,B30)+SUMIFS(Гиб.!A5:A995,Гиб.!E5:E995,X6,Гиб.!F5:F995,D7,Гиб.!H5:H995,"Жилой сектор",Гиб.!U5:U995,B30)+SUMIFS(Гиб.!A5:A995,Гиб.!E5:E995,X6,Гиб.!F5:F995,D7,Гиб.!H5:H995,"Жилой сектор",Гиб.!V5:V995,B30)+SUMIFS(Гиб.!A5:A995,Гиб.!E5:E995,X6,Гиб.!F5:F995,D7,Гиб.!H5:H995,"Жилой сектор",Гиб.!W5:W995,B30)</f>
        <v>0</v>
      </c>
      <c r="Y30" s="378">
        <f>SUMIFS(Гиб.!A5:A995,Гиб.!E5:E995,X6,Гиб.!F5:F995,E7,Гиб.!H5:H995,"Жилой сектор",Гиб.!S5:S995,B30)+SUMIFS(Гиб.!A5:A995,Гиб.!E5:E995,X6,Гиб.!F5:F995,E7,Гиб.!H5:H995,"Жилой сектор",Гиб.!T5:T995,B30)+SUMIFS(Гиб.!A5:A995,Гиб.!E5:E995,X6,Гиб.!F5:F995,E7,Гиб.!H5:H995,"Жилой сектор",Гиб.!U5:U995,B30)+SUMIFS(Гиб.!A5:A995,Гиб.!E5:E995,X6,Гиб.!F5:F995,E7,Гиб.!H5:H995,"Жилой сектор",Гиб.!V5:V995,B30)+SUMIFS(Гиб.!A5:A995,Гиб.!E5:E995,X6,Гиб.!F5:F995,E7,Гиб.!H5:H995,"Жилой сектор",Гиб.!W5:W995,B30)</f>
        <v>0</v>
      </c>
      <c r="Z30" s="378">
        <f>SUMIFS(Гиб.!A5:A995,Гиб.!E5:E995,Z6,Гиб.!F5:F995,D7,Гиб.!H5:H995,"Жилой сектор",Гиб.!S5:S995,B30)+SUMIFS(Гиб.!A5:A995,Гиб.!E5:E995,Z6,Гиб.!F5:F995,D7,Гиб.!H5:H995,"Жилой сектор",Гиб.!T5:T995,B30)+SUMIFS(Гиб.!A5:A995,Гиб.!E5:E995,Z6,Гиб.!F5:F995,D7,Гиб.!H5:H995,"Жилой сектор",Гиб.!U5:U995,B30)+SUMIFS(Гиб.!A5:A995,Гиб.!E5:E995,Z6,Гиб.!F5:F995,D7,Гиб.!H5:H995,"Жилой сектор",Гиб.!V5:V995,B30)+SUMIFS(Гиб.!A5:A995,Гиб.!E5:E995,Z6,Гиб.!F5:F995,D7,Гиб.!H5:H995,"Жилой сектор",Гиб.!W5:W995,B30)</f>
        <v>0</v>
      </c>
      <c r="AA30" s="378">
        <f>SUMIFS(Гиб.!A5:A995,Гиб.!E5:E995,Z6,Гиб.!F5:F995,E7,Гиб.!H5:H995,"Жилой сектор",Гиб.!S5:S995,B30)+SUMIFS(Гиб.!A5:A995,Гиб.!E5:E995,Z6,Гиб.!F5:F995,E7,Гиб.!H5:H995,"Жилой сектор",Гиб.!T5:T995,B30)+SUMIFS(Гиб.!A5:A995,Гиб.!E5:E995,Z6,Гиб.!F5:F995,E7,Гиб.!H5:H995,"Жилой сектор",Гиб.!U5:U995,B30)+SUMIFS(Гиб.!A5:A995,Гиб.!E5:E995,Z6,Гиб.!F5:F995,E7,Гиб.!H5:H995,"Жилой сектор",Гиб.!V5:V995,B30)+SUMIFS(Гиб.!A5:A995,Гиб.!E5:E995,Z6,Гиб.!F5:F995,E7,Гиб.!H5:H995,"Жилой сектор",Гиб.!W5:W995,B30)</f>
        <v>0</v>
      </c>
      <c r="AB30" s="378">
        <f>SUMIFS(Гиб.!A5:A995,Гиб.!E5:E995,AB6,Гиб.!F5:F995,D7,Гиб.!H5:H995,"Жилой сектор",Гиб.!S5:S995,B30)+SUMIFS(Гиб.!A5:A995,Гиб.!E5:E995,AB6,Гиб.!F5:F995,D7,Гиб.!H5:H995,"Жилой сектор",Гиб.!T5:T995,B30)+SUMIFS(Гиб.!A5:A995,Гиб.!E5:E995,AB6,Гиб.!F5:F995,D7,Гиб.!H5:H995,"Жилой сектор",Гиб.!U5:U995,B30)+SUMIFS(Гиб.!A5:A995,Гиб.!E5:E995,AB6,Гиб.!F5:F995,D7,Гиб.!H5:H995,"Жилой сектор",Гиб.!V5:V995,B30)+SUMIFS(Гиб.!A5:A995,Гиб.!E5:E995,AB6,Гиб.!F5:F995,D7,Гиб.!H5:H995,"Жилой сектор",Гиб.!W5:W995,B30)</f>
        <v>0</v>
      </c>
      <c r="AC30" s="378">
        <f>SUMIFS(Гиб.!A5:A995,Гиб.!E5:E995,AB6,Гиб.!F5:F995,E7,Гиб.!H5:H995,"Жилой сектор",Гиб.!S5:S995,B30)+SUMIFS(Гиб.!A5:A995,Гиб.!E5:E995,AB6,Гиб.!F5:F995,E7,Гиб.!H5:H995,"Жилой сектор",Гиб.!T5:T995,B30)+SUMIFS(Гиб.!A5:A995,Гиб.!E5:E995,AB6,Гиб.!F5:F995,E7,Гиб.!H5:H995,"Жилой сектор",Гиб.!U5:U995,B30)+SUMIFS(Гиб.!A5:A995,Гиб.!E5:E995,AB6,Гиб.!F5:F995,E7,Гиб.!H5:H995,"Жилой сектор",Гиб.!V5:V995,B30)+SUMIFS(Гиб.!A5:A995,Гиб.!E5:E995,AB6,Гиб.!F5:F995,E7,Гиб.!H5:H995,"Жилой сектор",Гиб.!W5:W995,B30)</f>
        <v>0</v>
      </c>
      <c r="AD30" s="378">
        <f>SUMIFS(Гиб.!A5:A995,Гиб.!E5:E995,AD6,Гиб.!F5:F995,D7,Гиб.!H5:H995,"Жилой сектор",Гиб.!S5:S995,B30)+SUMIFS(Гиб.!A5:A995,Гиб.!E5:E995,AD6,Гиб.!F5:F995,D7,Гиб.!H5:H995,"Жилой сектор",Гиб.!T5:T995,B30)+SUMIFS(Гиб.!A5:A995,Гиб.!E5:E995,AD6,Гиб.!F5:F995,D7,Гиб.!H5:H995,"Жилой сектор",Гиб.!U5:U995,B30)+SUMIFS(Гиб.!A5:A995,Гиб.!E5:E995,AD6,Гиб.!F5:F995,D7,Гиб.!H5:H995,"Жилой сектор",Гиб.!V5:V995,B30)+SUMIFS(Гиб.!A5:A995,Гиб.!E5:E995,AD6,Гиб.!F5:F995,D7,Гиб.!H5:H995,"Жилой сектор",Гиб.!W5:W995,B30)</f>
        <v>0</v>
      </c>
      <c r="AE30" s="378">
        <f>SUMIFS(Гиб.!A5:A995,Гиб.!E5:E995,AD6,Гиб.!F5:F995,E7,Гиб.!H5:H995,"Жилой сектор",Гиб.!S5:S995,B30)+SUMIFS(Гиб.!A5:A995,Гиб.!E5:E995,AD6,Гиб.!F5:F995,E7,Гиб.!H5:H995,"Жилой сектор",Гиб.!T5:T995,B30)+SUMIFS(Гиб.!A5:A995,Гиб.!E5:E995,AD6,Гиб.!F5:F995,E7,Гиб.!H5:H995,"Жилой сектор",Гиб.!U5:U995,B30)+SUMIFS(Гиб.!A5:A995,Гиб.!E5:E995,AD6,Гиб.!F5:F995,E7,Гиб.!H5:H995,"Жилой сектор",Гиб.!V5:V995,B30)+SUMIFS(Гиб.!A5:A995,Гиб.!E5:E995,AD6,Гиб.!F5:F995,E7,Гиб.!H5:H995,"Жилой сектор",Гиб.!W5:W995,B30)</f>
        <v>0</v>
      </c>
      <c r="AF30" s="378">
        <f>SUMIFS(Гиб.!A5:A995,Гиб.!E5:E995,AF6,Гиб.!F5:F995,D7,Гиб.!H5:H995,"Жилой сектор",Гиб.!S5:S995,B30)+SUMIFS(Гиб.!A5:A995,Гиб.!E5:E995,AF6,Гиб.!F5:F995,D7,Гиб.!H5:H995,"Жилой сектор",Гиб.!T5:T995,B30)+SUMIFS(Гиб.!A5:A995,Гиб.!E5:E995,AF6,Гиб.!F5:F995,D7,Гиб.!H5:H995,"Жилой сектор",Гиб.!U5:U995,B30)+SUMIFS(Гиб.!A5:A995,Гиб.!E5:E995,AF6,Гиб.!F5:F995,D7,Гиб.!H5:H995,"Жилой сектор",Гиб.!V5:V995,B30)+SUMIFS(Гиб.!A5:A995,Гиб.!E5:E995,AF6,Гиб.!F5:F995,D7,Гиб.!H5:H995,"Жилой сектор",Гиб.!W5:W995,B30)</f>
        <v>0</v>
      </c>
      <c r="AG30" s="378">
        <f>SUMIFS(Гиб.!A5:A995,Гиб.!E5:E995,AF6,Гиб.!F5:F995,E7,Гиб.!H5:H995,"Жилой сектор",Гиб.!S5:S995,B30)+SUMIFS(Гиб.!A5:A995,Гиб.!E5:E995,AF6,Гиб.!F5:F995,E7,Гиб.!H5:H995,"Жилой сектор",Гиб.!T5:T995,B30)+SUMIFS(Гиб.!A5:A995,Гиб.!E5:E995,AF6,Гиб.!F5:F995,E7,Гиб.!H5:H995,"Жилой сектор",Гиб.!U5:U995,B30)+SUMIFS(Гиб.!A5:A995,Гиб.!E5:E995,AF6,Гиб.!F5:F995,E7,Гиб.!H5:H995,"Жилой сектор",Гиб.!V5:V995,B30)+SUMIFS(Гиб.!A5:A995,Гиб.!E5:E995,AF6,Гиб.!F5:F995,E7,Гиб.!H5:H995,"Жилой сектор",Гиб.!W5:W995,B30)</f>
        <v>0</v>
      </c>
      <c r="AH30" s="378">
        <f>SUMIFS(Гиб.!A5:A995,Гиб.!E5:E995,AH6,Гиб.!F5:F995,D7,Гиб.!H5:H995,"Жилой сектор",Гиб.!S5:S995,B30)+SUMIFS(Гиб.!A5:A995,Гиб.!E5:E995,AH6,Гиб.!F5:F995,D7,Гиб.!H5:H995,"Жилой сектор",Гиб.!T5:T995,B30)+SUMIFS(Гиб.!A5:A995,Гиб.!E5:E995,AH6,Гиб.!F5:F995,D7,Гиб.!H5:H995,"Жилой сектор",Гиб.!U5:U995,B30)+SUMIFS(Гиб.!A5:A995,Гиб.!E5:E995,AH6,Гиб.!F5:F995,D7,Гиб.!H5:H995,"Жилой сектор",Гиб.!V5:V995,B30)+SUMIFS(Гиб.!A5:A995,Гиб.!E5:E995,AH6,Гиб.!F5:F995,D7,Гиб.!H5:H995,"Жилой сектор",Гиб.!W5:W995,B30)</f>
        <v>0</v>
      </c>
      <c r="AI30" s="378">
        <f>SUMIFS(Гиб.!A5:A995,Гиб.!E5:E995,AH6,Гиб.!F5:F995,E7,Гиб.!H5:H995,"Жилой сектор",Гиб.!S5:S995,B30)+SUMIFS(Гиб.!A5:A995,Гиб.!E5:E995,AH6,Гиб.!F5:F995,E7,Гиб.!H5:H995,"Жилой сектор",Гиб.!T5:T995,B30)+SUMIFS(Гиб.!A5:A995,Гиб.!E5:E995,AH6,Гиб.!F5:F995,E7,Гиб.!H5:H995,"Жилой сектор",Гиб.!U5:U995,B30)+SUMIFS(Гиб.!A5:A995,Гиб.!E5:E995,AH6,Гиб.!F5:F995,E7,Гиб.!H5:H995,"Жилой сектор",Гиб.!V5:V995,B30)+SUMIFS(Гиб.!A5:A995,Гиб.!E5:E995,AH6,Гиб.!F5:F995,E7,Гиб.!H5:H995,"Жилой сектор",Гиб.!W5:W995,B30)</f>
        <v>0</v>
      </c>
      <c r="AJ30" s="378">
        <f>SUMIFS(Гиб.!A5:A995,Гиб.!E5:E995,AJ6,Гиб.!F5:F995,D7,Гиб.!H5:H995,"Жилой сектор",Гиб.!S5:S995,B30)+SUMIFS(Гиб.!A5:A995,Гиб.!E5:E995,AJ6,Гиб.!F5:F995,D7,Гиб.!H5:H995,"Жилой сектор",Гиб.!T5:T995,B30)+SUMIFS(Гиб.!A5:A995,Гиб.!E5:E995,AJ6,Гиб.!F5:F995,D7,Гиб.!H5:H995,"Жилой сектор",Гиб.!U5:U995,B30)+SUMIFS(Гиб.!A5:A995,Гиб.!E5:E995,AJ6,Гиб.!F5:F995,D7,Гиб.!H5:H995,"Жилой сектор",Гиб.!V5:V995,B30)+SUMIFS(Гиб.!A5:A995,Гиб.!E5:E995,AJ6,Гиб.!F5:F995,D7,Гиб.!H5:H995,"Жилой сектор",Гиб.!W5:W995,B30)</f>
        <v>0</v>
      </c>
      <c r="AK30" s="378">
        <f>SUMIFS(Гиб.!A5:A995,Гиб.!E5:E995,AJ6,Гиб.!F5:F995,E7,Гиб.!H5:H995,"Жилой сектор",Гиб.!S5:S995,B30)+SUMIFS(Гиб.!A5:A995,Гиб.!E5:E995,AJ6,Гиб.!F5:F995,E7,Гиб.!H5:H995,"Жилой сектор",Гиб.!T5:T995,B30)+SUMIFS(Гиб.!A5:A995,Гиб.!E5:E995,AJ6,Гиб.!F5:F995,E7,Гиб.!H5:H995,"Жилой сектор",Гиб.!U5:U995,B30)+SUMIFS(Гиб.!A5:A995,Гиб.!E5:E995,AJ6,Гиб.!F5:F995,E7,Гиб.!H5:H995,"Жилой сектор",Гиб.!V5:V995,B30)+SUMIFS(Гиб.!A5:A995,Гиб.!E5:E995,AJ6,Гиб.!F5:F995,E7,Гиб.!H5:H995,"Жилой сектор",Гиб.!W5:W995,B30)</f>
        <v>0</v>
      </c>
      <c r="AL30" s="378">
        <f>SUMIFS(Гиб.!A5:A995,Гиб.!E5:E995,AL6,Гиб.!F5:F995,D7,Гиб.!H5:H995,"Жилой сектор",Гиб.!S5:S995,B30)+SUMIFS(Гиб.!A5:A995,Гиб.!E5:E995,AL6,Гиб.!F5:F995,D7,Гиб.!H5:H995,"Жилой сектор",Гиб.!T5:T995,B30)+SUMIFS(Гиб.!A5:A995,Гиб.!E5:E995,AL6,Гиб.!F5:F995,D7,Гиб.!H5:H995,"Жилой сектор",Гиб.!U5:U995,B30)+SUMIFS(Гиб.!A5:A995,Гиб.!E5:E995,AL6,Гиб.!F5:F995,D7,Гиб.!H5:H995,"Жилой сектор",Гиб.!V5:V995,B30)+SUMIFS(Гиб.!A5:A995,Гиб.!E5:E995,AL6,Гиб.!F5:F995,D7,Гиб.!H5:H995,"Жилой сектор",Гиб.!W5:W995,B30)</f>
        <v>0</v>
      </c>
      <c r="AM30" s="378">
        <f>SUMIFS(Гиб.!A5:A995,Гиб.!E5:E995,AL6,Гиб.!F5:F995,E7,Гиб.!H5:H995,"Жилой сектор",Гиб.!S5:S995,B30)+SUMIFS(Гиб.!A5:A995,Гиб.!E5:E995,AL6,Гиб.!F5:F995,E7,Гиб.!H5:H995,"Жилой сектор",Гиб.!T5:T995,B30)+SUMIFS(Гиб.!A5:A995,Гиб.!E5:E995,AL6,Гиб.!F5:F995,E7,Гиб.!H5:H995,"Жилой сектор",Гиб.!U5:U995,B30)+SUMIFS(Гиб.!A5:A995,Гиб.!E5:E995,AL6,Гиб.!F5:F995,E7,Гиб.!H5:H995,"Жилой сектор",Гиб.!V5:V995,B30)+SUMIFS(Гиб.!A5:A995,Гиб.!E5:E995,AL6,Гиб.!F5:F995,E7,Гиб.!H5:H995,"Жилой сектор",Гиб.!W5:W995,B30)</f>
        <v>0</v>
      </c>
      <c r="AN30" s="378">
        <f>SUMIFS(Гиб.!A5:A995,Гиб.!E5:E995,AN6,Гиб.!F5:F995,D7,Гиб.!H5:H995,"Жилой сектор",Гиб.!S5:S995,B30)+SUMIFS(Гиб.!A5:A995,Гиб.!E5:E995,AN6,Гиб.!F5:F995,D7,Гиб.!H5:H995,"Жилой сектор",Гиб.!T5:T995,B30)+SUMIFS(Гиб.!A5:A995,Гиб.!E5:E995,AN6,Гиб.!F5:F995,D7,Гиб.!H5:H995,"Жилой сектор",Гиб.!U5:U995,B30)+SUMIFS(Гиб.!A5:A995,Гиб.!E5:E995,AN6,Гиб.!F5:F995,D7,Гиб.!H5:H995,"Жилой сектор",Гиб.!V5:V995,B30)+SUMIFS(Гиб.!A5:A995,Гиб.!E5:E995,AN6,Гиб.!F5:F995,D7,Гиб.!H5:H995,"Жилой сектор",Гиб.!W5:W995,B30)</f>
        <v>0</v>
      </c>
      <c r="AO30" s="378">
        <f>SUMIFS(Гиб.!A5:A995,Гиб.!E5:E995,AN6,Гиб.!F5:F995,E7,Гиб.!H5:H995,"Жилой сектор",Гиб.!S5:S995,B30)+SUMIFS(Гиб.!A5:A995,Гиб.!E5:E995,AN6,Гиб.!F5:F995,E7,Гиб.!H5:H995,"Жилой сектор",Гиб.!T5:T995,B30)+SUMIFS(Гиб.!A5:A995,Гиб.!E5:E995,AN6,Гиб.!F5:F995,E7,Гиб.!H5:H995,"Жилой сектор",Гиб.!U5:U995,B30)+SUMIFS(Гиб.!A5:A995,Гиб.!E5:E995,AN6,Гиб.!F5:F995,E7,Гиб.!H5:H995,"Жилой сектор",Гиб.!V5:V995,B30)+SUMIFS(Гиб.!A5:A995,Гиб.!E5:E995,AN6,Гиб.!F5:F995,E7,Гиб.!H5:H995,"Жилой сектор",Гиб.!W5:W995,B30)</f>
        <v>0</v>
      </c>
      <c r="AP30" s="378">
        <f>SUMIFS(Гиб.!A5:A995,Гиб.!E5:E995,AP6,Гиб.!F5:F995,D7,Гиб.!H5:H995,"Жилой сектор",Гиб.!S5:S995,B30)+SUMIFS(Гиб.!A5:A995,Гиб.!E5:E995,AP6,Гиб.!F5:F995,D7,Гиб.!H5:H995,"Жилой сектор",Гиб.!T5:T995,B30)+SUMIFS(Гиб.!A5:A995,Гиб.!E5:E995,AP6,Гиб.!F5:F995,D7,Гиб.!H5:H995,"Жилой сектор",Гиб.!U5:U995,B30)+SUMIFS(Гиб.!A5:A995,Гиб.!E5:E995,AP6,Гиб.!F5:F995,D7,Гиб.!H5:H995,"Жилой сектор",Гиб.!V5:V995,B30)+SUMIFS(Гиб.!A5:A995,Гиб.!E5:E995,AP6,Гиб.!F5:F995,D7,Гиб.!H5:H995,"Жилой сектор",Гиб.!W5:W995,B30)</f>
        <v>0</v>
      </c>
      <c r="AQ30" s="378">
        <f>SUMIFS(Гиб.!A5:A995,Гиб.!E5:E995,AP6,Гиб.!F5:F995,E7,Гиб.!H5:H995,"Жилой сектор",Гиб.!S5:S995,B30)+SUMIFS(Гиб.!A5:A995,Гиб.!E5:E995,AP6,Гиб.!F5:F995,E7,Гиб.!H5:H995,"Жилой сектор",Гиб.!T5:T995,B30)+SUMIFS(Гиб.!A5:A995,Гиб.!E5:E995,AP6,Гиб.!F5:F995,E7,Гиб.!H5:H995,"Жилой сектор",Гиб.!U5:U995,B30)+SUMIFS(Гиб.!A5:A995,Гиб.!E5:E995,AP6,Гиб.!F5:F995,E7,Гиб.!H5:H995,"Жилой сектор",Гиб.!V5:V995,B30)+SUMIFS(Гиб.!A5:A995,Гиб.!E5:E995,AP6,Гиб.!F5:F995,E7,Гиб.!H5:H995,"Жилой сектор",Гиб.!W5:W995,B30)</f>
        <v>0</v>
      </c>
      <c r="AR30" s="378">
        <f>SUMIFS(Гиб.!A5:A995,Гиб.!E5:E995,AR6,Гиб.!F5:F995,D7,Гиб.!H5:H995,"Жилой сектор",Гиб.!S5:S995,B30)+SUMIFS(Гиб.!A5:A995,Гиб.!E5:E995,AR6,Гиб.!F5:F995,D7,Гиб.!H5:H995,"Жилой сектор",Гиб.!T5:T995,B30)+SUMIFS(Гиб.!A5:A995,Гиб.!E5:E995,AR6,Гиб.!F5:F995,D7,Гиб.!H5:H995,"Жилой сектор",Гиб.!U5:U995,B30)+SUMIFS(Гиб.!A5:A995,Гиб.!E5:E995,AR6,Гиб.!F5:F995,D7,Гиб.!H5:H995,"Жилой сектор",Гиб.!V5:V995,B30)+SUMIFS(Гиб.!A5:A995,Гиб.!E5:E995,AR6,Гиб.!F5:F995,D7,Гиб.!H5:H995,"Жилой сектор",Гиб.!W5:W995,B30)</f>
        <v>0</v>
      </c>
      <c r="AS30" s="378">
        <f>SUMIFS(Гиб.!A5:A995,Гиб.!E5:E995,AR6,Гиб.!F5:F995,E7,Гиб.!H5:H995,"Жилой сектор",Гиб.!S5:S995,B30)+SUMIFS(Гиб.!A5:A995,Гиб.!E5:E995,AR6,Гиб.!F5:F995,E7,Гиб.!H5:H995,"Жилой сектор",Гиб.!T5:T995,B30)+SUMIFS(Гиб.!A5:A995,Гиб.!E5:E995,AR6,Гиб.!F5:F995,E7,Гиб.!H5:H995,"Жилой сектор",Гиб.!U5:U995,B30)+SUMIFS(Гиб.!A5:A995,Гиб.!E5:E995,AR6,Гиб.!F5:F995,E7,Гиб.!H5:H995,"Жилой сектор",Гиб.!V5:V995,B30)+SUMIFS(Гиб.!A5:A995,Гиб.!E5:E995,AR6,Гиб.!F5:F995,E7,Гиб.!H5:H995,"Жилой сектор",Гиб.!W5:W995,B30)</f>
        <v>0</v>
      </c>
      <c r="AT30" s="378">
        <f>SUMIFS(Гиб.!A5:A995,Гиб.!E5:E995,AT6,Гиб.!F5:F995,D7,Гиб.!H5:H995,"Жилой сектор",Гиб.!S5:S995,B30)+SUMIFS(Гиб.!A5:A995,Гиб.!E5:E995,AT6,Гиб.!F5:F995,D7,Гиб.!H5:H995,"Жилой сектор",Гиб.!T5:T995,B30)+SUMIFS(Гиб.!A5:A995,Гиб.!E5:E995,AT6,Гиб.!F5:F995,D7,Гиб.!H5:H995,"Жилой сектор",Гиб.!U5:U995,B30)+SUMIFS(Гиб.!A5:A995,Гиб.!E5:E995,AT6,Гиб.!F5:F995,D7,Гиб.!H5:H995,"Жилой сектор",Гиб.!V5:V995,B30)+SUMIFS(Гиб.!A5:A995,Гиб.!E5:E995,AT6,Гиб.!F5:F995,D7,Гиб.!H5:H995,"Жилой сектор",Гиб.!W5:W995,B30)</f>
        <v>0</v>
      </c>
      <c r="AU30" s="378">
        <f>SUMIFS(Гиб.!A5:A995,Гиб.!E5:E995,AT6,Гиб.!F5:F995,E7,Гиб.!H5:H995,"Жилой сектор",Гиб.!S5:S995,B30)+SUMIFS(Гиб.!A5:A995,Гиб.!E5:E995,AT6,Гиб.!F5:F995,E7,Гиб.!H5:H995,"Жилой сектор",Гиб.!T5:T995,B30)+SUMIFS(Гиб.!A5:A995,Гиб.!E5:E995,AT6,Гиб.!F5:F995,E7,Гиб.!H5:H995,"Жилой сектор",Гиб.!U5:U995,B30)+SUMIFS(Гиб.!A5:A995,Гиб.!E5:E995,AT6,Гиб.!F5:F995,E7,Гиб.!H5:H995,"Жилой сектор",Гиб.!V5:V995,B30)+SUMIFS(Гиб.!A5:A995,Гиб.!E5:E995,AT6,Гиб.!F5:F995,E7,Гиб.!H5:H995,"Жилой сектор",Гиб.!W5:W995,B30)</f>
        <v>0</v>
      </c>
      <c r="AV30" s="378">
        <f>SUMIFS(Гиб.!A5:A995,Гиб.!E5:E995,AV6,Гиб.!F5:F995,D7,Гиб.!H5:H995,"Жилой сектор",Гиб.!S5:S995,B30)+SUMIFS(Гиб.!A5:A995,Гиб.!E5:E995,AV6,Гиб.!F5:F995,D7,Гиб.!H5:H995,"Жилой сектор",Гиб.!T5:T995,B30)+SUMIFS(Гиб.!A5:A995,Гиб.!E5:E995,AV6,Гиб.!F5:F995,D7,Гиб.!H5:H995,"Жилой сектор",Гиб.!U5:U995,B30)+SUMIFS(Гиб.!A5:A995,Гиб.!E5:E995,AV6,Гиб.!F5:F995,D7,Гиб.!H5:H995,"Жилой сектор",Гиб.!V5:V995,B30)+SUMIFS(Гиб.!A5:A995,Гиб.!E5:E995,AV6,Гиб.!F5:F995,D7,Гиб.!H5:H995,"Жилой сектор",Гиб.!W5:W995,B30)</f>
        <v>0</v>
      </c>
      <c r="AW30" s="378">
        <f>SUMIFS(Гиб.!A5:A995,Гиб.!E5:E995,AV6,Гиб.!F5:F995,E7,Гиб.!H5:H995,"Жилой сектор",Гиб.!S5:S995,B30)+SUMIFS(Гиб.!A5:A995,Гиб.!E5:E995,AV6,Гиб.!F5:F995,E7,Гиб.!H5:H995,"Жилой сектор",Гиб.!T5:T995,B30)+SUMIFS(Гиб.!A5:A995,Гиб.!E5:E995,AV6,Гиб.!F5:F995,E7,Гиб.!H5:H995,"Жилой сектор",Гиб.!U5:U995,B30)+SUMIFS(Гиб.!A5:A995,Гиб.!E5:E995,AV6,Гиб.!F5:F995,E7,Гиб.!H5:H995,"Жилой сектор",Гиб.!V5:V995,B30)+SUMIFS(Гиб.!A5:A995,Гиб.!E5:E995,AV6,Гиб.!F5:F995,E7,Гиб.!H5:H995,"Жилой сектор",Гиб.!W5:W995,B30)</f>
        <v>0</v>
      </c>
      <c r="AX30" s="194"/>
      <c r="AY30" s="194"/>
      <c r="AZ30" s="194"/>
      <c r="BA30" s="194"/>
    </row>
    <row r="31" spans="1:53" ht="19.5" thickBot="1">
      <c r="A31" s="337" t="s">
        <v>385</v>
      </c>
      <c r="B31" s="371" t="s">
        <v>386</v>
      </c>
      <c r="C31" s="1204">
        <f t="shared" si="0"/>
        <v>0</v>
      </c>
      <c r="D31" s="372">
        <f t="shared" si="10"/>
        <v>0</v>
      </c>
      <c r="E31" s="196">
        <f t="shared" si="8"/>
        <v>0</v>
      </c>
      <c r="F31" s="1250">
        <f t="shared" si="2"/>
        <v>0</v>
      </c>
      <c r="G31" s="453">
        <v>0</v>
      </c>
      <c r="H31" s="458">
        <v>0</v>
      </c>
      <c r="I31" s="1212">
        <f>C31/C28*100%</f>
        <v>0</v>
      </c>
      <c r="J31" s="1206" t="e">
        <f t="shared" si="11"/>
        <v>#DIV/0!</v>
      </c>
      <c r="K31" s="1206" t="e">
        <f t="shared" si="12"/>
        <v>#DIV/0!</v>
      </c>
      <c r="L31" s="378">
        <f>SUMIFS(Гиб.!A5:A995,Гиб.!E5:E995,L6,Гиб.!F5:F995,D7,Гиб.!H5:H995,"Жилой сектор",Гиб.!S5:S995,B31)+SUMIFS(Гиб.!A5:A995,Гиб.!E5:E995,L6,Гиб.!F5:F995,D7,Гиб.!H5:H995,"Жилой сектор",Гиб.!T5:T995,B31)+SUMIFS(Гиб.!A5:A995,Гиб.!E5:E995,L6,Гиб.!F5:F995,D7,Гиб.!H5:H995,"Жилой сектор",Гиб.!U5:U995,B31)+SUMIFS(Гиб.!A5:A995,Гиб.!E5:E995,L6,Гиб.!F5:F995,D7,Гиб.!H5:H995,"Жилой сектор",Гиб.!V5:V995,B31)+SUMIFS(Гиб.!A5:A995,Гиб.!E5:E995,L6,Гиб.!F5:F995,D7,Гиб.!H5:H995,"Жилой сектор",Гиб.!W5:W995,B31)</f>
        <v>0</v>
      </c>
      <c r="M31" s="378">
        <f>SUMIFS(Гиб.!A5:A995,Гиб.!E5:E995,L6,Гиб.!F5:F995,E7,Гиб.!H5:H995,"Жилой сектор",Гиб.!S5:S995,B31)+SUMIFS(Гиб.!A5:A995,Гиб.!E5:E995,L6,Гиб.!F5:F995,E7,Гиб.!H5:H995,"Жилой сектор",Гиб.!T5:T995,B31)+SUMIFS(Гиб.!A5:A995,Гиб.!E5:E995,L6,Гиб.!F5:F995,E7,Гиб.!H5:H995,"Жилой сектор",Гиб.!U5:U995,B31)+SUMIFS(Гиб.!A5:A995,Гиб.!E5:E995,L6,Гиб.!F5:F995,E7,Гиб.!H5:H995,"Жилой сектор",Гиб.!V5:V995,B31)+SUMIFS(Гиб.!A5:A995,Гиб.!E5:E995,L6,Гиб.!F5:F995,E7,Гиб.!H5:H995,"Жилой сектор",Гиб.!W5:W995,B31)</f>
        <v>0</v>
      </c>
      <c r="N31" s="378">
        <f>SUMIFS(Гиб.!A5:A995,Гиб.!E5:E995,N6,Гиб.!F5:F995,D7,Гиб.!H5:H995,"Жилой сектор",Гиб.!S5:S995,B31)+SUMIFS(Гиб.!A5:A995,Гиб.!E5:E995,N6,Гиб.!F5:F995,D7,Гиб.!H5:H995,"Жилой сектор",Гиб.!T5:T995,B31)+SUMIFS(Гиб.!A5:A995,Гиб.!E5:E995,N6,Гиб.!F5:F995,D7,Гиб.!H5:H995,"Жилой сектор",Гиб.!U5:U995,B31)+SUMIFS(Гиб.!A5:A995,Гиб.!E5:E995,N6,Гиб.!F5:F995,D7,Гиб.!H5:H995,"Жилой сектор",Гиб.!V5:V995,B31)+SUMIFS(Гиб.!A5:A995,Гиб.!E5:E995,N6,Гиб.!F5:F995,D7,Гиб.!H5:H995,"Жилой сектор",Гиб.!W5:W995,B31)</f>
        <v>0</v>
      </c>
      <c r="O31" s="378">
        <f>SUMIFS(Гиб.!A5:A995,Гиб.!E5:E995,N6,Гиб.!F5:F995,E7,Гиб.!H5:H995,"Жилой сектор",Гиб.!S5:S995,B31)+SUMIFS(Гиб.!A5:A995,Гиб.!E5:E995,N6,Гиб.!F5:F995,E7,Гиб.!H5:H995,"Жилой сектор",Гиб.!T5:T995,B31)+SUMIFS(Гиб.!A5:A995,Гиб.!E5:E995,N6,Гиб.!F5:F995,E7,Гиб.!H5:H995,"Жилой сектор",Гиб.!U5:U995,B31)+SUMIFS(Гиб.!A5:A995,Гиб.!E5:E995,N6,Гиб.!F5:F995,E7,Гиб.!H5:H995,"Жилой сектор",Гиб.!V5:V995,B31)+SUMIFS(Гиб.!A5:A995,Гиб.!E5:E995,N6,Гиб.!F5:F995,E7,Гиб.!H5:H995,"Жилой сектор",Гиб.!W5:W995,B31)</f>
        <v>0</v>
      </c>
      <c r="P31" s="378">
        <f>SUMIFS(Гиб.!A5:A995,Гиб.!E5:E995,P6,Гиб.!F5:F995,D7,Гиб.!H5:H995,"Жилой сектор",Гиб.!S5:S995,B31)+SUMIFS(Гиб.!A5:A995,Гиб.!E5:E995,P6,Гиб.!F5:F995,D7,Гиб.!H5:H995,"Жилой сектор",Гиб.!T5:T995,B31)+SUMIFS(Гиб.!A5:A995,Гиб.!E5:E995,P6,Гиб.!F5:F995,D7,Гиб.!H5:H995,"Жилой сектор",Гиб.!U5:U995,B31)+SUMIFS(Гиб.!A5:A995,Гиб.!E5:E995,P6,Гиб.!F5:F995,D7,Гиб.!H5:H995,"Жилой сектор",Гиб.!V5:V995,B31)+SUMIFS(Гиб.!A5:A995,Гиб.!E5:E995,P6,Гиб.!F5:F995,D7,Гиб.!H5:H995,"Жилой сектор",Гиб.!W5:W995,B31)</f>
        <v>0</v>
      </c>
      <c r="Q31" s="378">
        <f>SUMIFS(Гиб.!A5:A995,Гиб.!E5:E995,P6,Гиб.!F5:F995,E7,Гиб.!H5:H995,"Жилой сектор",Гиб.!S5:S995,B31)+SUMIFS(Гиб.!A5:A995,Гиб.!E5:E995,P6,Гиб.!F5:F995,E7,Гиб.!H5:H995,"Жилой сектор",Гиб.!T5:T995,B31)+SUMIFS(Гиб.!A5:A995,Гиб.!E5:E995,P6,Гиб.!F5:F995,E7,Гиб.!H5:H995,"Жилой сектор",Гиб.!U5:U995,B31)+SUMIFS(Гиб.!A5:A995,Гиб.!E5:E995,P6,Гиб.!F5:F995,E7,Гиб.!H5:H995,"Жилой сектор",Гиб.!V5:V995,B31)+SUMIFS(Гиб.!A5:A995,Гиб.!E5:E995,P6,Гиб.!F5:F995,E7,Гиб.!H5:H995,"Жилой сектор",Гиб.!W5:W995,B31)</f>
        <v>0</v>
      </c>
      <c r="R31" s="378">
        <f>SUMIFS(Гиб.!A5:A995,Гиб.!E5:E995,R6,Гиб.!F5:F995,D7,Гиб.!H5:H995,"Жилой сектор",Гиб.!S5:S995,B31)+SUMIFS(Гиб.!A5:A995,Гиб.!E5:E995,R6,Гиб.!F5:F995,D7,Гиб.!H5:H995,"Жилой сектор",Гиб.!T5:T995,B31)+SUMIFS(Гиб.!A5:A995,Гиб.!E5:E995,R6,Гиб.!F5:F995,D7,Гиб.!H5:H995,"Жилой сектор",Гиб.!U5:U995,B31)+SUMIFS(Гиб.!A5:A995,Гиб.!E5:E995,R6,Гиб.!F5:F995,D7,Гиб.!H5:H995,"Жилой сектор",Гиб.!V5:V995,B31)+SUMIFS(Гиб.!A5:A995,Гиб.!E5:E995,R6,Гиб.!F5:F995,D7,Гиб.!H5:H995,"Жилой сектор",Гиб.!W5:W995,B31)</f>
        <v>0</v>
      </c>
      <c r="S31" s="378">
        <f>SUMIFS(Гиб.!A5:A995,Гиб.!E5:E995,R6,Гиб.!F5:F995,E7,Гиб.!H5:H995,"Жилой сектор",Гиб.!S5:S995,B31)+SUMIFS(Гиб.!A5:A995,Гиб.!E5:E995,R6,Гиб.!F5:F995,E7,Гиб.!H5:H995,"Жилой сектор",Гиб.!T5:T995,B31)+SUMIFS(Гиб.!A5:A995,Гиб.!E5:E995,R6,Гиб.!F5:F995,E7,Гиб.!H5:H995,"Жилой сектор",Гиб.!U5:U995,B31)+SUMIFS(Гиб.!A5:A995,Гиб.!E5:E995,R6,Гиб.!F5:F995,E7,Гиб.!H5:H995,"Жилой сектор",Гиб.!V5:V995,B31)+SUMIFS(Гиб.!A5:A995,Гиб.!E5:E995,R6,Гиб.!F5:F995,E7,Гиб.!H5:H995,"Жилой сектор",Гиб.!W5:W995,B31)</f>
        <v>0</v>
      </c>
      <c r="T31" s="378">
        <f>SUMIFS(Гиб.!A5:A995,Гиб.!E5:E995,T6,Гиб.!F5:F995,D7,Гиб.!H5:H995,"Жилой сектор",Гиб.!S5:S995,B31)+SUMIFS(Гиб.!A5:A995,Гиб.!E5:E995,T6,Гиб.!F5:F995,D7,Гиб.!H5:H995,"Жилой сектор",Гиб.!T5:T995,B31)+SUMIFS(Гиб.!A5:A995,Гиб.!E5:E995,T6,Гиб.!F5:F995,D7,Гиб.!H5:H995,"Жилой сектор",Гиб.!U5:U995,B31)+SUMIFS(Гиб.!A5:A995,Гиб.!E5:E995,T6,Гиб.!F5:F995,D7,Гиб.!H5:H995,"Жилой сектор",Гиб.!V5:V995,B31)+SUMIFS(Гиб.!A5:A995,Гиб.!E5:E995,T6,Гиб.!F5:F995,D7,Гиб.!H5:H995,"Жилой сектор",Гиб.!W5:W995,B31)</f>
        <v>0</v>
      </c>
      <c r="U31" s="378">
        <f>SUMIFS(Гиб.!A5:A995,Гиб.!E5:E995,T6,Гиб.!F5:F995,E7,Гиб.!H5:H995,"Жилой сектор",Гиб.!S5:S995,B31)+SUMIFS(Гиб.!A5:A995,Гиб.!E5:E995,T6,Гиб.!F5:F995,E7,Гиб.!H5:H995,"Жилой сектор",Гиб.!T5:T995,B31)+SUMIFS(Гиб.!A5:A995,Гиб.!E5:E995,T6,Гиб.!F5:F995,E7,Гиб.!H5:H995,"Жилой сектор",Гиб.!U5:U995,B31)+SUMIFS(Гиб.!A5:A995,Гиб.!E5:E995,T6,Гиб.!F5:F995,E7,Гиб.!H5:H995,"Жилой сектор",Гиб.!V5:V995,B31)+SUMIFS(Гиб.!A5:A995,Гиб.!E5:E995,T6,Гиб.!F5:F995,E7,Гиб.!H5:H995,"Жилой сектор",Гиб.!W5:W995,B31)</f>
        <v>0</v>
      </c>
      <c r="V31" s="378">
        <f>SUMIFS(Гиб.!A5:A995,Гиб.!E5:E995,V6,Гиб.!F5:F995,D7,Гиб.!H5:H995,"Жилой сектор",Гиб.!S5:S995,B31)+SUMIFS(Гиб.!A5:A995,Гиб.!E5:E995,V6,Гиб.!F5:F995,D7,Гиб.!H5:H995,"Жилой сектор",Гиб.!T5:T995,B31)+SUMIFS(Гиб.!A5:A995,Гиб.!E5:E995,V6,Гиб.!F5:F995,D7,Гиб.!H5:H995,"Жилой сектор",Гиб.!U5:U995,B31)+SUMIFS(Гиб.!A5:A995,Гиб.!E5:E995,V6,Гиб.!F5:F995,D7,Гиб.!H5:H995,"Жилой сектор",Гиб.!V5:V995,B31)+SUMIFS(Гиб.!A5:A995,Гиб.!E5:E995,V6,Гиб.!F5:F995,D7,Гиб.!H5:H995,"Жилой сектор",Гиб.!W5:W995,B31)</f>
        <v>0</v>
      </c>
      <c r="W31" s="378">
        <f>SUMIFS(Гиб.!A5:A995,Гиб.!E5:E995,V6,Гиб.!F5:F995,E7,Гиб.!H5:H995,"Жилой сектор",Гиб.!S5:S995,B31)+SUMIFS(Гиб.!A5:A995,Гиб.!E5:E995,V6,Гиб.!F5:F995,E7,Гиб.!H5:H995,"Жилой сектор",Гиб.!T5:T995,B31)+SUMIFS(Гиб.!A5:A995,Гиб.!E5:E995,V6,Гиб.!F5:F995,E7,Гиб.!H5:H995,"Жилой сектор",Гиб.!U5:U995,B31)+SUMIFS(Гиб.!A5:A995,Гиб.!E5:E995,V6,Гиб.!F5:F995,E7,Гиб.!H5:H995,"Жилой сектор",Гиб.!V5:V995,B31)+SUMIFS(Гиб.!A5:A995,Гиб.!E5:E995,V6,Гиб.!F5:F995,E7,Гиб.!H5:H995,"Жилой сектор",Гиб.!W5:W995,B31)</f>
        <v>0</v>
      </c>
      <c r="X31" s="378">
        <f>SUMIFS(Гиб.!A5:A995,Гиб.!E5:E995,X6,Гиб.!F5:F995,D7,Гиб.!H5:H995,"Жилой сектор",Гиб.!S5:S995,B31)+SUMIFS(Гиб.!A5:A995,Гиб.!E5:E995,X6,Гиб.!F5:F995,D7,Гиб.!H5:H995,"Жилой сектор",Гиб.!T5:T995,B31)+SUMIFS(Гиб.!A5:A995,Гиб.!E5:E995,X6,Гиб.!F5:F995,D7,Гиб.!H5:H995,"Жилой сектор",Гиб.!U5:U995,B31)+SUMIFS(Гиб.!A5:A995,Гиб.!E5:E995,X6,Гиб.!F5:F995,D7,Гиб.!H5:H995,"Жилой сектор",Гиб.!V5:V995,B31)+SUMIFS(Гиб.!A5:A995,Гиб.!E5:E995,X6,Гиб.!F5:F995,D7,Гиб.!H5:H995,"Жилой сектор",Гиб.!W5:W995,B31)</f>
        <v>0</v>
      </c>
      <c r="Y31" s="378">
        <f>SUMIFS(Гиб.!A5:A995,Гиб.!E5:E995,X6,Гиб.!F5:F995,E7,Гиб.!H5:H995,"Жилой сектор",Гиб.!S5:S995,B31)+SUMIFS(Гиб.!A5:A995,Гиб.!E5:E995,X6,Гиб.!F5:F995,E7,Гиб.!H5:H995,"Жилой сектор",Гиб.!T5:T995,B31)+SUMIFS(Гиб.!A5:A995,Гиб.!E5:E995,X6,Гиб.!F5:F995,E7,Гиб.!H5:H995,"Жилой сектор",Гиб.!U5:U995,B31)+SUMIFS(Гиб.!A5:A995,Гиб.!E5:E995,X6,Гиб.!F5:F995,E7,Гиб.!H5:H995,"Жилой сектор",Гиб.!V5:V995,B31)+SUMIFS(Гиб.!A5:A995,Гиб.!E5:E995,X6,Гиб.!F5:F995,E7,Гиб.!H5:H995,"Жилой сектор",Гиб.!W5:W995,B31)</f>
        <v>0</v>
      </c>
      <c r="Z31" s="378">
        <f>SUMIFS(Гиб.!A5:A995,Гиб.!E5:E995,Z6,Гиб.!F5:F995,D7,Гиб.!H5:H995,"Жилой сектор",Гиб.!S5:S995,B31)+SUMIFS(Гиб.!A5:A995,Гиб.!E5:E995,Z6,Гиб.!F5:F995,D7,Гиб.!H5:H995,"Жилой сектор",Гиб.!T5:T995,B31)+SUMIFS(Гиб.!A5:A995,Гиб.!E5:E995,Z6,Гиб.!F5:F995,D7,Гиб.!H5:H995,"Жилой сектор",Гиб.!U5:U995,B31)+SUMIFS(Гиб.!A5:A995,Гиб.!E5:E995,Z6,Гиб.!F5:F995,D7,Гиб.!H5:H995,"Жилой сектор",Гиб.!V5:V995,B31)+SUMIFS(Гиб.!A5:A995,Гиб.!E5:E995,Z6,Гиб.!F5:F995,D7,Гиб.!H5:H995,"Жилой сектор",Гиб.!W5:W995,B31)</f>
        <v>0</v>
      </c>
      <c r="AA31" s="378">
        <f>SUMIFS(Гиб.!A5:A995,Гиб.!E5:E995,Z6,Гиб.!F5:F995,E7,Гиб.!H5:H995,"Жилой сектор",Гиб.!S5:S995,B31)+SUMIFS(Гиб.!A5:A995,Гиб.!E5:E995,Z6,Гиб.!F5:F995,E7,Гиб.!H5:H995,"Жилой сектор",Гиб.!T5:T995,B31)+SUMIFS(Гиб.!A5:A995,Гиб.!E5:E995,Z6,Гиб.!F5:F995,E7,Гиб.!H5:H995,"Жилой сектор",Гиб.!U5:U995,B31)+SUMIFS(Гиб.!A5:A995,Гиб.!E5:E995,Z6,Гиб.!F5:F995,E7,Гиб.!H5:H995,"Жилой сектор",Гиб.!V5:V995,B31)+SUMIFS(Гиб.!A5:A995,Гиб.!E5:E995,Z6,Гиб.!F5:F995,E7,Гиб.!H5:H995,"Жилой сектор",Гиб.!W5:W995,B31)</f>
        <v>0</v>
      </c>
      <c r="AB31" s="378">
        <f>SUMIFS(Гиб.!A5:A995,Гиб.!E5:E995,AB6,Гиб.!F5:F995,D7,Гиб.!H5:H995,"Жилой сектор",Гиб.!S5:S995,B31)+SUMIFS(Гиб.!A5:A995,Гиб.!E5:E995,AB6,Гиб.!F5:F995,D7,Гиб.!H5:H995,"Жилой сектор",Гиб.!T5:T995,B31)+SUMIFS(Гиб.!A5:A995,Гиб.!E5:E995,AB6,Гиб.!F5:F995,D7,Гиб.!H5:H995,"Жилой сектор",Гиб.!U5:U995,B31)+SUMIFS(Гиб.!A5:A995,Гиб.!E5:E995,AB6,Гиб.!F5:F995,D7,Гиб.!H5:H995,"Жилой сектор",Гиб.!V5:V995,B31)+SUMIFS(Гиб.!A5:A995,Гиб.!E5:E995,AB6,Гиб.!F5:F995,D7,Гиб.!H5:H995,"Жилой сектор",Гиб.!W5:W995,B31)</f>
        <v>0</v>
      </c>
      <c r="AC31" s="378">
        <f>SUMIFS(Гиб.!A5:A995,Гиб.!E5:E995,AB6,Гиб.!F5:F995,E7,Гиб.!H5:H995,"Жилой сектор",Гиб.!S5:S995,B31)+SUMIFS(Гиб.!A5:A995,Гиб.!E5:E995,AB6,Гиб.!F5:F995,E7,Гиб.!H5:H995,"Жилой сектор",Гиб.!T5:T995,B31)+SUMIFS(Гиб.!A5:A995,Гиб.!E5:E995,AB6,Гиб.!F5:F995,E7,Гиб.!H5:H995,"Жилой сектор",Гиб.!U5:U995,B31)+SUMIFS(Гиб.!A5:A995,Гиб.!E5:E995,AB6,Гиб.!F5:F995,E7,Гиб.!H5:H995,"Жилой сектор",Гиб.!V5:V995,B31)+SUMIFS(Гиб.!A5:A995,Гиб.!E5:E995,AB6,Гиб.!F5:F995,E7,Гиб.!H5:H995,"Жилой сектор",Гиб.!W5:W995,B31)</f>
        <v>0</v>
      </c>
      <c r="AD31" s="378">
        <f>SUMIFS(Гиб.!A5:A995,Гиб.!E5:E995,AD6,Гиб.!F5:F995,D7,Гиб.!H5:H995,"Жилой сектор",Гиб.!S5:S995,B31)+SUMIFS(Гиб.!A5:A995,Гиб.!E5:E995,AD6,Гиб.!F5:F995,D7,Гиб.!H5:H995,"Жилой сектор",Гиб.!T5:T995,B31)+SUMIFS(Гиб.!A5:A995,Гиб.!E5:E995,AD6,Гиб.!F5:F995,D7,Гиб.!H5:H995,"Жилой сектор",Гиб.!U5:U995,B31)+SUMIFS(Гиб.!A5:A995,Гиб.!E5:E995,AD6,Гиб.!F5:F995,D7,Гиб.!H5:H995,"Жилой сектор",Гиб.!V5:V995,B31)+SUMIFS(Гиб.!A5:A995,Гиб.!E5:E995,AD6,Гиб.!F5:F995,D7,Гиб.!H5:H995,"Жилой сектор",Гиб.!W5:W995,B31)</f>
        <v>0</v>
      </c>
      <c r="AE31" s="378">
        <f>SUMIFS(Гиб.!A5:A995,Гиб.!E5:E995,AD6,Гиб.!F5:F995,E7,Гиб.!H5:H995,"Жилой сектор",Гиб.!S5:S995,B31)+SUMIFS(Гиб.!A5:A995,Гиб.!E5:E995,AD6,Гиб.!F5:F995,E7,Гиб.!H5:H995,"Жилой сектор",Гиб.!T5:T995,B31)+SUMIFS(Гиб.!A5:A995,Гиб.!E5:E995,AD6,Гиб.!F5:F995,E7,Гиб.!H5:H995,"Жилой сектор",Гиб.!U5:U995,B31)+SUMIFS(Гиб.!A5:A995,Гиб.!E5:E995,AD6,Гиб.!F5:F995,E7,Гиб.!H5:H995,"Жилой сектор",Гиб.!V5:V995,B31)+SUMIFS(Гиб.!A5:A995,Гиб.!E5:E995,AD6,Гиб.!F5:F995,E7,Гиб.!H5:H995,"Жилой сектор",Гиб.!W5:W995,B31)</f>
        <v>0</v>
      </c>
      <c r="AF31" s="378">
        <f>SUMIFS(Гиб.!A5:A995,Гиб.!E5:E995,AF6,Гиб.!F5:F995,D7,Гиб.!H5:H995,"Жилой сектор",Гиб.!S5:S995,B31)+SUMIFS(Гиб.!A5:A995,Гиб.!E5:E995,AF6,Гиб.!F5:F995,D7,Гиб.!H5:H995,"Жилой сектор",Гиб.!T5:T995,B31)+SUMIFS(Гиб.!A5:A995,Гиб.!E5:E995,AF6,Гиб.!F5:F995,D7,Гиб.!H5:H995,"Жилой сектор",Гиб.!U5:U995,B31)+SUMIFS(Гиб.!A5:A995,Гиб.!E5:E995,AF6,Гиб.!F5:F995,D7,Гиб.!H5:H995,"Жилой сектор",Гиб.!V5:V995,B31)+SUMIFS(Гиб.!A5:A995,Гиб.!E5:E995,AF6,Гиб.!F5:F995,D7,Гиб.!H5:H995,"Жилой сектор",Гиб.!W5:W995,B31)</f>
        <v>0</v>
      </c>
      <c r="AG31" s="378">
        <f>SUMIFS(Гиб.!A5:A995,Гиб.!E5:E995,AF6,Гиб.!F5:F995,E7,Гиб.!H5:H995,"Жилой сектор",Гиб.!S5:S995,B31)+SUMIFS(Гиб.!A5:A995,Гиб.!E5:E995,AF6,Гиб.!F5:F995,E7,Гиб.!H5:H995,"Жилой сектор",Гиб.!T5:T995,B31)+SUMIFS(Гиб.!A5:A995,Гиб.!E5:E995,AF6,Гиб.!F5:F995,E7,Гиб.!H5:H995,"Жилой сектор",Гиб.!U5:U995,B31)+SUMIFS(Гиб.!A5:A995,Гиб.!E5:E995,AF6,Гиб.!F5:F995,E7,Гиб.!H5:H995,"Жилой сектор",Гиб.!V5:V995,B31)+SUMIFS(Гиб.!A5:A995,Гиб.!E5:E995,AF6,Гиб.!F5:F995,E7,Гиб.!H5:H995,"Жилой сектор",Гиб.!W5:W995,B31)</f>
        <v>0</v>
      </c>
      <c r="AH31" s="378">
        <f>SUMIFS(Гиб.!A5:A995,Гиб.!E5:E995,AH6,Гиб.!F5:F995,D7,Гиб.!H5:H995,"Жилой сектор",Гиб.!S5:S995,B31)+SUMIFS(Гиб.!A5:A995,Гиб.!E5:E995,AH6,Гиб.!F5:F995,D7,Гиб.!H5:H995,"Жилой сектор",Гиб.!T5:T995,B31)+SUMIFS(Гиб.!A5:A995,Гиб.!E5:E995,AH6,Гиб.!F5:F995,D7,Гиб.!H5:H995,"Жилой сектор",Гиб.!U5:U995,B31)+SUMIFS(Гиб.!A5:A995,Гиб.!E5:E995,AH6,Гиб.!F5:F995,D7,Гиб.!H5:H995,"Жилой сектор",Гиб.!V5:V995,B31)+SUMIFS(Гиб.!A5:A995,Гиб.!E5:E995,AH6,Гиб.!F5:F995,D7,Гиб.!H5:H995,"Жилой сектор",Гиб.!W5:W995,B31)</f>
        <v>0</v>
      </c>
      <c r="AI31" s="378">
        <f>SUMIFS(Гиб.!A5:A995,Гиб.!E5:E995,AH6,Гиб.!F5:F995,E7,Гиб.!H5:H995,"Жилой сектор",Гиб.!S5:S995,B31)+SUMIFS(Гиб.!A5:A995,Гиб.!E5:E995,AH6,Гиб.!F5:F995,E7,Гиб.!H5:H995,"Жилой сектор",Гиб.!T5:T995,B31)+SUMIFS(Гиб.!A5:A995,Гиб.!E5:E995,AH6,Гиб.!F5:F995,E7,Гиб.!H5:H995,"Жилой сектор",Гиб.!U5:U995,B31)+SUMIFS(Гиб.!A5:A995,Гиб.!E5:E995,AH6,Гиб.!F5:F995,E7,Гиб.!H5:H995,"Жилой сектор",Гиб.!V5:V995,B31)+SUMIFS(Гиб.!A5:A995,Гиб.!E5:E995,AH6,Гиб.!F5:F995,E7,Гиб.!H5:H995,"Жилой сектор",Гиб.!W5:W995,B31)</f>
        <v>0</v>
      </c>
      <c r="AJ31" s="378">
        <f>SUMIFS(Гиб.!A5:A995,Гиб.!E5:E995,AJ6,Гиб.!F5:F995,D7,Гиб.!H5:H995,"Жилой сектор",Гиб.!S5:S995,B31)+SUMIFS(Гиб.!A5:A995,Гиб.!E5:E995,AJ6,Гиб.!F5:F995,D7,Гиб.!H5:H995,"Жилой сектор",Гиб.!T5:T995,B31)+SUMIFS(Гиб.!A5:A995,Гиб.!E5:E995,AJ6,Гиб.!F5:F995,D7,Гиб.!H5:H995,"Жилой сектор",Гиб.!U5:U995,B31)+SUMIFS(Гиб.!A5:A995,Гиб.!E5:E995,AJ6,Гиб.!F5:F995,D7,Гиб.!H5:H995,"Жилой сектор",Гиб.!V5:V995,B31)+SUMIFS(Гиб.!A5:A995,Гиб.!E5:E995,AJ6,Гиб.!F5:F995,D7,Гиб.!H5:H995,"Жилой сектор",Гиб.!W5:W995,B31)</f>
        <v>0</v>
      </c>
      <c r="AK31" s="378">
        <f>SUMIFS(Гиб.!A5:A995,Гиб.!E5:E995,AJ6,Гиб.!F5:F995,E7,Гиб.!H5:H995,"Жилой сектор",Гиб.!S5:S995,B31)+SUMIFS(Гиб.!A5:A995,Гиб.!E5:E995,AJ6,Гиб.!F5:F995,E7,Гиб.!H5:H995,"Жилой сектор",Гиб.!T5:T995,B31)+SUMIFS(Гиб.!A5:A995,Гиб.!E5:E995,AJ6,Гиб.!F5:F995,E7,Гиб.!H5:H995,"Жилой сектор",Гиб.!U5:U995,B31)+SUMIFS(Гиб.!A5:A995,Гиб.!E5:E995,AJ6,Гиб.!F5:F995,E7,Гиб.!H5:H995,"Жилой сектор",Гиб.!V5:V995,B31)+SUMIFS(Гиб.!A5:A995,Гиб.!E5:E995,AJ6,Гиб.!F5:F995,E7,Гиб.!H5:H995,"Жилой сектор",Гиб.!W5:W995,B31)</f>
        <v>0</v>
      </c>
      <c r="AL31" s="378">
        <f>SUMIFS(Гиб.!A5:A995,Гиб.!E5:E995,AL6,Гиб.!F5:F995,D7,Гиб.!H5:H995,"Жилой сектор",Гиб.!S5:S995,B31)+SUMIFS(Гиб.!A5:A995,Гиб.!E5:E995,AL6,Гиб.!F5:F995,D7,Гиб.!H5:H995,"Жилой сектор",Гиб.!T5:T995,B31)+SUMIFS(Гиб.!A5:A995,Гиб.!E5:E995,AL6,Гиб.!F5:F995,D7,Гиб.!H5:H995,"Жилой сектор",Гиб.!U5:U995,B31)+SUMIFS(Гиб.!A5:A995,Гиб.!E5:E995,AL6,Гиб.!F5:F995,D7,Гиб.!H5:H995,"Жилой сектор",Гиб.!V5:V995,B31)+SUMIFS(Гиб.!A5:A995,Гиб.!E5:E995,AL6,Гиб.!F5:F995,D7,Гиб.!H5:H995,"Жилой сектор",Гиб.!W5:W995,B31)</f>
        <v>0</v>
      </c>
      <c r="AM31" s="378">
        <f>SUMIFS(Гиб.!A5:A995,Гиб.!E5:E995,AL6,Гиб.!F5:F995,E7,Гиб.!H5:H995,"Жилой сектор",Гиб.!S5:S995,B31)+SUMIFS(Гиб.!A5:A995,Гиб.!E5:E995,AL6,Гиб.!F5:F995,E7,Гиб.!H5:H995,"Жилой сектор",Гиб.!T5:T995,B31)+SUMIFS(Гиб.!A5:A995,Гиб.!E5:E995,AL6,Гиб.!F5:F995,E7,Гиб.!H5:H995,"Жилой сектор",Гиб.!U5:U995,B31)+SUMIFS(Гиб.!A5:A995,Гиб.!E5:E995,AL6,Гиб.!F5:F995,E7,Гиб.!H5:H995,"Жилой сектор",Гиб.!V5:V995,B31)+SUMIFS(Гиб.!A5:A995,Гиб.!E5:E995,AL6,Гиб.!F5:F995,E7,Гиб.!H5:H995,"Жилой сектор",Гиб.!W5:W995,B31)</f>
        <v>0</v>
      </c>
      <c r="AN31" s="378">
        <f>SUMIFS(Гиб.!A5:A995,Гиб.!E5:E995,AN6,Гиб.!F5:F995,D7,Гиб.!H5:H995,"Жилой сектор",Гиб.!S5:S995,B31)+SUMIFS(Гиб.!A5:A995,Гиб.!E5:E995,AN6,Гиб.!F5:F995,D7,Гиб.!H5:H995,"Жилой сектор",Гиб.!T5:T995,B31)+SUMIFS(Гиб.!A5:A995,Гиб.!E5:E995,AN6,Гиб.!F5:F995,D7,Гиб.!H5:H995,"Жилой сектор",Гиб.!U5:U995,B31)+SUMIFS(Гиб.!A5:A995,Гиб.!E5:E995,AN6,Гиб.!F5:F995,D7,Гиб.!H5:H995,"Жилой сектор",Гиб.!V5:V995,B31)+SUMIFS(Гиб.!A5:A995,Гиб.!E5:E995,AN6,Гиб.!F5:F995,D7,Гиб.!H5:H995,"Жилой сектор",Гиб.!W5:W995,B31)</f>
        <v>0</v>
      </c>
      <c r="AO31" s="378">
        <f>SUMIFS(Гиб.!A5:A995,Гиб.!E5:E995,AN6,Гиб.!F5:F995,E7,Гиб.!H5:H995,"Жилой сектор",Гиб.!S5:S995,B31)+SUMIFS(Гиб.!A5:A995,Гиб.!E5:E995,AN6,Гиб.!F5:F995,E7,Гиб.!H5:H995,"Жилой сектор",Гиб.!T5:T995,B31)+SUMIFS(Гиб.!A5:A995,Гиб.!E5:E995,AN6,Гиб.!F5:F995,E7,Гиб.!H5:H995,"Жилой сектор",Гиб.!U5:U995,B31)+SUMIFS(Гиб.!A5:A995,Гиб.!E5:E995,AN6,Гиб.!F5:F995,E7,Гиб.!H5:H995,"Жилой сектор",Гиб.!V5:V995,B31)+SUMIFS(Гиб.!A5:A995,Гиб.!E5:E995,AN6,Гиб.!F5:F995,E7,Гиб.!H5:H995,"Жилой сектор",Гиб.!W5:W995,B31)</f>
        <v>0</v>
      </c>
      <c r="AP31" s="378">
        <f>SUMIFS(Гиб.!A5:A995,Гиб.!E5:E995,AP6,Гиб.!F5:F995,D7,Гиб.!H5:H995,"Жилой сектор",Гиб.!S5:S995,B31)+SUMIFS(Гиб.!A5:A995,Гиб.!E5:E995,AP6,Гиб.!F5:F995,D7,Гиб.!H5:H995,"Жилой сектор",Гиб.!T5:T995,B31)+SUMIFS(Гиб.!A5:A995,Гиб.!E5:E995,AP6,Гиб.!F5:F995,D7,Гиб.!H5:H995,"Жилой сектор",Гиб.!U5:U995,B31)+SUMIFS(Гиб.!A5:A995,Гиб.!E5:E995,AP6,Гиб.!F5:F995,D7,Гиб.!H5:H995,"Жилой сектор",Гиб.!V5:V995,B31)+SUMIFS(Гиб.!A5:A995,Гиб.!E5:E995,AP6,Гиб.!F5:F995,D7,Гиб.!H5:H995,"Жилой сектор",Гиб.!W5:W995,B31)</f>
        <v>0</v>
      </c>
      <c r="AQ31" s="378">
        <f>SUMIFS(Гиб.!A5:A995,Гиб.!E5:E995,AP6,Гиб.!F5:F995,E7,Гиб.!H5:H995,"Жилой сектор",Гиб.!S5:S995,B31)+SUMIFS(Гиб.!A5:A995,Гиб.!E5:E995,AP6,Гиб.!F5:F995,E7,Гиб.!H5:H995,"Жилой сектор",Гиб.!T5:T995,B31)+SUMIFS(Гиб.!A5:A995,Гиб.!E5:E995,AP6,Гиб.!F5:F995,E7,Гиб.!H5:H995,"Жилой сектор",Гиб.!U5:U995,B31)+SUMIFS(Гиб.!A5:A995,Гиб.!E5:E995,AP6,Гиб.!F5:F995,E7,Гиб.!H5:H995,"Жилой сектор",Гиб.!V5:V995,B31)+SUMIFS(Гиб.!A5:A995,Гиб.!E5:E995,AP6,Гиб.!F5:F995,E7,Гиб.!H5:H995,"Жилой сектор",Гиб.!W5:W995,B31)</f>
        <v>0</v>
      </c>
      <c r="AR31" s="378">
        <f>SUMIFS(Гиб.!A5:A995,Гиб.!E5:E995,AR6,Гиб.!F5:F995,D7,Гиб.!H5:H995,"Жилой сектор",Гиб.!S5:S995,B31)+SUMIFS(Гиб.!A5:A995,Гиб.!E5:E995,AR6,Гиб.!F5:F995,D7,Гиб.!H5:H995,"Жилой сектор",Гиб.!T5:T995,B31)+SUMIFS(Гиб.!A5:A995,Гиб.!E5:E995,AR6,Гиб.!F5:F995,D7,Гиб.!H5:H995,"Жилой сектор",Гиб.!U5:U995,B31)+SUMIFS(Гиб.!A5:A995,Гиб.!E5:E995,AR6,Гиб.!F5:F995,D7,Гиб.!H5:H995,"Жилой сектор",Гиб.!V5:V995,B31)+SUMIFS(Гиб.!A5:A995,Гиб.!E5:E995,AR6,Гиб.!F5:F995,D7,Гиб.!H5:H995,"Жилой сектор",Гиб.!W5:W995,B31)</f>
        <v>0</v>
      </c>
      <c r="AS31" s="378">
        <f>SUMIFS(Гиб.!A5:A995,Гиб.!E5:E995,AR6,Гиб.!F5:F995,E7,Гиб.!H5:H995,"Жилой сектор",Гиб.!S5:S995,B31)+SUMIFS(Гиб.!A5:A995,Гиб.!E5:E995,AR6,Гиб.!F5:F995,E7,Гиб.!H5:H995,"Жилой сектор",Гиб.!T5:T995,B31)+SUMIFS(Гиб.!A5:A995,Гиб.!E5:E995,AR6,Гиб.!F5:F995,E7,Гиб.!H5:H995,"Жилой сектор",Гиб.!U5:U995,B31)+SUMIFS(Гиб.!A5:A995,Гиб.!E5:E995,AR6,Гиб.!F5:F995,E7,Гиб.!H5:H995,"Жилой сектор",Гиб.!V5:V995,B31)+SUMIFS(Гиб.!A5:A995,Гиб.!E5:E995,AR6,Гиб.!F5:F995,E7,Гиб.!H5:H995,"Жилой сектор",Гиб.!W5:W995,B31)</f>
        <v>0</v>
      </c>
      <c r="AT31" s="378">
        <f>SUMIFS(Гиб.!A5:A995,Гиб.!E5:E995,AT6,Гиб.!F5:F995,D7,Гиб.!H5:H995,"Жилой сектор",Гиб.!S5:S995,B31)+SUMIFS(Гиб.!A5:A995,Гиб.!E5:E995,AT6,Гиб.!F5:F995,D7,Гиб.!H5:H995,"Жилой сектор",Гиб.!T5:T995,B31)+SUMIFS(Гиб.!A5:A995,Гиб.!E5:E995,AT6,Гиб.!F5:F995,D7,Гиб.!H5:H995,"Жилой сектор",Гиб.!U5:U995,B31)+SUMIFS(Гиб.!A5:A995,Гиб.!E5:E995,AT6,Гиб.!F5:F995,D7,Гиб.!H5:H995,"Жилой сектор",Гиб.!V5:V995,B31)+SUMIFS(Гиб.!A5:A995,Гиб.!E5:E995,AT6,Гиб.!F5:F995,D7,Гиб.!H5:H995,"Жилой сектор",Гиб.!W5:W995,B31)</f>
        <v>0</v>
      </c>
      <c r="AU31" s="378">
        <f>SUMIFS(Гиб.!A5:A995,Гиб.!E5:E995,AT6,Гиб.!F5:F995,E7,Гиб.!H5:H995,"Жилой сектор",Гиб.!S5:S995,B31)+SUMIFS(Гиб.!A5:A995,Гиб.!E5:E995,AT6,Гиб.!F5:F995,E7,Гиб.!H5:H995,"Жилой сектор",Гиб.!T5:T995,B31)+SUMIFS(Гиб.!A5:A995,Гиб.!E5:E995,AT6,Гиб.!F5:F995,E7,Гиб.!H5:H995,"Жилой сектор",Гиб.!U5:U995,B31)+SUMIFS(Гиб.!A5:A995,Гиб.!E5:E995,AT6,Гиб.!F5:F995,E7,Гиб.!H5:H995,"Жилой сектор",Гиб.!V5:V995,B31)+SUMIFS(Гиб.!A5:A995,Гиб.!E5:E995,AT6,Гиб.!F5:F995,E7,Гиб.!H5:H995,"Жилой сектор",Гиб.!W5:W995,B31)</f>
        <v>0</v>
      </c>
      <c r="AV31" s="378">
        <f>SUMIFS(Гиб.!A5:A995,Гиб.!E5:E995,AV6,Гиб.!F5:F995,D7,Гиб.!H5:H995,"Жилой сектор",Гиб.!S5:S995,B31)+SUMIFS(Гиб.!A5:A995,Гиб.!E5:E995,AV6,Гиб.!F5:F995,D7,Гиб.!H5:H995,"Жилой сектор",Гиб.!T5:T995,B31)+SUMIFS(Гиб.!A5:A995,Гиб.!E5:E995,AV6,Гиб.!F5:F995,D7,Гиб.!H5:H995,"Жилой сектор",Гиб.!U5:U995,B31)+SUMIFS(Гиб.!A5:A995,Гиб.!E5:E995,AV6,Гиб.!F5:F995,D7,Гиб.!H5:H995,"Жилой сектор",Гиб.!V5:V995,B31)+SUMIFS(Гиб.!A5:A995,Гиб.!E5:E995,AV6,Гиб.!F5:F995,D7,Гиб.!H5:H995,"Жилой сектор",Гиб.!W5:W995,B31)</f>
        <v>0</v>
      </c>
      <c r="AW31" s="378">
        <f>SUMIFS(Гиб.!A5:A995,Гиб.!E5:E995,AV6,Гиб.!F5:F995,E7,Гиб.!H5:H995,"Жилой сектор",Гиб.!S5:S995,B31)+SUMIFS(Гиб.!A5:A995,Гиб.!E5:E995,AV6,Гиб.!F5:F995,E7,Гиб.!H5:H995,"Жилой сектор",Гиб.!T5:T995,B31)+SUMIFS(Гиб.!A5:A995,Гиб.!E5:E995,AV6,Гиб.!F5:F995,E7,Гиб.!H5:H995,"Жилой сектор",Гиб.!U5:U995,B31)+SUMIFS(Гиб.!A5:A995,Гиб.!E5:E995,AV6,Гиб.!F5:F995,E7,Гиб.!H5:H995,"Жилой сектор",Гиб.!V5:V995,B31)+SUMIFS(Гиб.!A5:A995,Гиб.!E5:E995,AV6,Гиб.!F5:F995,E7,Гиб.!H5:H995,"Жилой сектор",Гиб.!W5:W995,B31)</f>
        <v>0</v>
      </c>
      <c r="AX31" s="194"/>
      <c r="AY31" s="194"/>
      <c r="AZ31" s="194"/>
      <c r="BA31" s="194"/>
    </row>
    <row r="32" spans="1:53" ht="19.5" thickBot="1">
      <c r="A32" s="337" t="s">
        <v>387</v>
      </c>
      <c r="B32" s="371" t="s">
        <v>388</v>
      </c>
      <c r="C32" s="1204">
        <f t="shared" si="0"/>
        <v>2</v>
      </c>
      <c r="D32" s="372">
        <f t="shared" si="10"/>
        <v>0</v>
      </c>
      <c r="E32" s="196">
        <f t="shared" si="8"/>
        <v>2</v>
      </c>
      <c r="F32" s="1250">
        <f t="shared" si="2"/>
        <v>2</v>
      </c>
      <c r="G32" s="453">
        <v>0</v>
      </c>
      <c r="H32" s="458">
        <v>2</v>
      </c>
      <c r="I32" s="1212">
        <f>C32/C28*100%</f>
        <v>0.66666666666666663</v>
      </c>
      <c r="J32" s="1206">
        <f t="shared" si="11"/>
        <v>0</v>
      </c>
      <c r="K32" s="1206">
        <f t="shared" si="12"/>
        <v>1</v>
      </c>
      <c r="L32" s="378">
        <f>SUMIFS(Гиб.!A5:A995,Гиб.!E5:E995,L6,Гиб.!F5:F995,D7,Гиб.!H5:H995,"Жилой сектор",Гиб.!S5:S995,B32)+SUMIFS(Гиб.!A5:A995,Гиб.!E5:E995,L6,Гиб.!F5:F995,D7,Гиб.!H5:H995,"Жилой сектор",Гиб.!T5:T995,B32)+SUMIFS(Гиб.!A5:A995,Гиб.!E5:E995,L6,Гиб.!F5:F995,D7,Гиб.!H5:H995,"Жилой сектор",Гиб.!U5:U995,B32)+SUMIFS(Гиб.!A5:A995,Гиб.!E5:E995,L6,Гиб.!F5:F995,D7,Гиб.!H5:H995,"Жилой сектор",Гиб.!V5:V995,B32)+SUMIFS(Гиб.!A5:A995,Гиб.!E5:E995,L6,Гиб.!F5:F995,D7,Гиб.!H5:H995,"Жилой сектор",Гиб.!W5:W995,B32)</f>
        <v>0</v>
      </c>
      <c r="M32" s="378">
        <f>SUMIFS(Гиб.!A5:A995,Гиб.!E5:E995,L6,Гиб.!F5:F995,E7,Гиб.!H5:H995,"Жилой сектор",Гиб.!S5:S995,B32)+SUMIFS(Гиб.!A5:A995,Гиб.!E5:E995,L6,Гиб.!F5:F995,E7,Гиб.!H5:H995,"Жилой сектор",Гиб.!T5:T995,B32)+SUMIFS(Гиб.!A5:A995,Гиб.!E5:E995,L6,Гиб.!F5:F995,E7,Гиб.!H5:H995,"Жилой сектор",Гиб.!U5:U995,B32)+SUMIFS(Гиб.!A5:A995,Гиб.!E5:E995,L6,Гиб.!F5:F995,E7,Гиб.!H5:H995,"Жилой сектор",Гиб.!V5:V995,B32)+SUMIFS(Гиб.!A5:A995,Гиб.!E5:E995,L6,Гиб.!F5:F995,E7,Гиб.!H5:H995,"Жилой сектор",Гиб.!W5:W995,B32)</f>
        <v>0</v>
      </c>
      <c r="N32" s="378">
        <f>SUMIFS(Гиб.!A5:A995,Гиб.!E5:E995,N6,Гиб.!F5:F995,D7,Гиб.!H5:H995,"Жилой сектор",Гиб.!S5:S995,B32)+SUMIFS(Гиб.!A5:A995,Гиб.!E5:E995,N6,Гиб.!F5:F995,D7,Гиб.!H5:H995,"Жилой сектор",Гиб.!T5:T995,B32)+SUMIFS(Гиб.!A5:A995,Гиб.!E5:E995,N6,Гиб.!F5:F995,D7,Гиб.!H5:H995,"Жилой сектор",Гиб.!U5:U995,B32)+SUMIFS(Гиб.!A5:A995,Гиб.!E5:E995,N6,Гиб.!F5:F995,D7,Гиб.!H5:H995,"Жилой сектор",Гиб.!V5:V995,B32)+SUMIFS(Гиб.!A5:A995,Гиб.!E5:E995,N6,Гиб.!F5:F995,D7,Гиб.!H5:H995,"Жилой сектор",Гиб.!W5:W995,B32)</f>
        <v>0</v>
      </c>
      <c r="O32" s="378">
        <f>SUMIFS(Гиб.!A5:A995,Гиб.!E5:E995,N6,Гиб.!F5:F995,E7,Гиб.!H5:H995,"Жилой сектор",Гиб.!S5:S995,B32)+SUMIFS(Гиб.!A5:A995,Гиб.!E5:E995,N6,Гиб.!F5:F995,E7,Гиб.!H5:H995,"Жилой сектор",Гиб.!T5:T995,B32)+SUMIFS(Гиб.!A5:A995,Гиб.!E5:E995,N6,Гиб.!F5:F995,E7,Гиб.!H5:H995,"Жилой сектор",Гиб.!U5:U995,B32)+SUMIFS(Гиб.!A5:A995,Гиб.!E5:E995,N6,Гиб.!F5:F995,E7,Гиб.!H5:H995,"Жилой сектор",Гиб.!V5:V995,B32)+SUMIFS(Гиб.!A5:A995,Гиб.!E5:E995,N6,Гиб.!F5:F995,E7,Гиб.!H5:H995,"Жилой сектор",Гиб.!W5:W995,B32)</f>
        <v>1</v>
      </c>
      <c r="P32" s="378">
        <f>SUMIFS(Гиб.!A5:A995,Гиб.!E5:E995,P6,Гиб.!F5:F995,D7,Гиб.!H5:H995,"Жилой сектор",Гиб.!S5:S995,B32)+SUMIFS(Гиб.!A5:A995,Гиб.!E5:E995,P6,Гиб.!F5:F995,D7,Гиб.!H5:H995,"Жилой сектор",Гиб.!T5:T995,B32)+SUMIFS(Гиб.!A5:A995,Гиб.!E5:E995,P6,Гиб.!F5:F995,D7,Гиб.!H5:H995,"Жилой сектор",Гиб.!U5:U995,B32)+SUMIFS(Гиб.!A5:A995,Гиб.!E5:E995,P6,Гиб.!F5:F995,D7,Гиб.!H5:H995,"Жилой сектор",Гиб.!V5:V995,B32)+SUMIFS(Гиб.!A5:A995,Гиб.!E5:E995,P6,Гиб.!F5:F995,D7,Гиб.!H5:H995,"Жилой сектор",Гиб.!W5:W995,B32)</f>
        <v>0</v>
      </c>
      <c r="Q32" s="378">
        <f>SUMIFS(Гиб.!A5:A995,Гиб.!E5:E995,P6,Гиб.!F5:F995,E7,Гиб.!H5:H995,"Жилой сектор",Гиб.!S5:S995,B32)+SUMIFS(Гиб.!A5:A995,Гиб.!E5:E995,P6,Гиб.!F5:F995,E7,Гиб.!H5:H995,"Жилой сектор",Гиб.!T5:T995,B32)+SUMIFS(Гиб.!A5:A995,Гиб.!E5:E995,P6,Гиб.!F5:F995,E7,Гиб.!H5:H995,"Жилой сектор",Гиб.!U5:U995,B32)+SUMIFS(Гиб.!A5:A995,Гиб.!E5:E995,P6,Гиб.!F5:F995,E7,Гиб.!H5:H995,"Жилой сектор",Гиб.!V5:V995,B32)+SUMIFS(Гиб.!A5:A995,Гиб.!E5:E995,P6,Гиб.!F5:F995,E7,Гиб.!H5:H995,"Жилой сектор",Гиб.!W5:W995,B32)</f>
        <v>0</v>
      </c>
      <c r="R32" s="378">
        <f>SUMIFS(Гиб.!A5:A995,Гиб.!E5:E995,R6,Гиб.!F5:F995,D7,Гиб.!H5:H995,"Жилой сектор",Гиб.!S5:S995,B32)+SUMIFS(Гиб.!A5:A995,Гиб.!E5:E995,R6,Гиб.!F5:F995,D7,Гиб.!H5:H995,"Жилой сектор",Гиб.!T5:T995,B32)+SUMIFS(Гиб.!A5:A995,Гиб.!E5:E995,R6,Гиб.!F5:F995,D7,Гиб.!H5:H995,"Жилой сектор",Гиб.!U5:U995,B32)+SUMIFS(Гиб.!A5:A995,Гиб.!E5:E995,R6,Гиб.!F5:F995,D7,Гиб.!H5:H995,"Жилой сектор",Гиб.!V5:V995,B32)+SUMIFS(Гиб.!A5:A995,Гиб.!E5:E995,R6,Гиб.!F5:F995,D7,Гиб.!H5:H995,"Жилой сектор",Гиб.!W5:W995,B32)</f>
        <v>0</v>
      </c>
      <c r="S32" s="378">
        <f>SUMIFS(Гиб.!A5:A995,Гиб.!E5:E995,R6,Гиб.!F5:F995,E7,Гиб.!H5:H995,"Жилой сектор",Гиб.!S5:S995,B32)+SUMIFS(Гиб.!A5:A995,Гиб.!E5:E995,R6,Гиб.!F5:F995,E7,Гиб.!H5:H995,"Жилой сектор",Гиб.!T5:T995,B32)+SUMIFS(Гиб.!A5:A995,Гиб.!E5:E995,R6,Гиб.!F5:F995,E7,Гиб.!H5:H995,"Жилой сектор",Гиб.!U5:U995,B32)+SUMIFS(Гиб.!A5:A995,Гиб.!E5:E995,R6,Гиб.!F5:F995,E7,Гиб.!H5:H995,"Жилой сектор",Гиб.!V5:V995,B32)+SUMIFS(Гиб.!A5:A995,Гиб.!E5:E995,R6,Гиб.!F5:F995,E7,Гиб.!H5:H995,"Жилой сектор",Гиб.!W5:W995,B32)</f>
        <v>1</v>
      </c>
      <c r="T32" s="378">
        <f>SUMIFS(Гиб.!A5:A995,Гиб.!E5:E995,T6,Гиб.!F5:F995,D7,Гиб.!H5:H995,"Жилой сектор",Гиб.!S5:S995,B32)+SUMIFS(Гиб.!A5:A995,Гиб.!E5:E995,T6,Гиб.!F5:F995,D7,Гиб.!H5:H995,"Жилой сектор",Гиб.!T5:T995,B32)+SUMIFS(Гиб.!A5:A995,Гиб.!E5:E995,T6,Гиб.!F5:F995,D7,Гиб.!H5:H995,"Жилой сектор",Гиб.!U5:U995,B32)+SUMIFS(Гиб.!A5:A995,Гиб.!E5:E995,T6,Гиб.!F5:F995,D7,Гиб.!H5:H995,"Жилой сектор",Гиб.!V5:V995,B32)+SUMIFS(Гиб.!A5:A995,Гиб.!E5:E995,T6,Гиб.!F5:F995,D7,Гиб.!H5:H995,"Жилой сектор",Гиб.!W5:W995,B32)</f>
        <v>0</v>
      </c>
      <c r="U32" s="378">
        <f>SUMIFS(Гиб.!A5:A995,Гиб.!E5:E995,T6,Гиб.!F5:F995,E7,Гиб.!H5:H995,"Жилой сектор",Гиб.!S5:S995,B32)+SUMIFS(Гиб.!A5:A995,Гиб.!E5:E995,T6,Гиб.!F5:F995,E7,Гиб.!H5:H995,"Жилой сектор",Гиб.!T5:T995,B32)+SUMIFS(Гиб.!A5:A995,Гиб.!E5:E995,T6,Гиб.!F5:F995,E7,Гиб.!H5:H995,"Жилой сектор",Гиб.!U5:U995,B32)+SUMIFS(Гиб.!A5:A995,Гиб.!E5:E995,T6,Гиб.!F5:F995,E7,Гиб.!H5:H995,"Жилой сектор",Гиб.!V5:V995,B32)+SUMIFS(Гиб.!A5:A995,Гиб.!E5:E995,T6,Гиб.!F5:F995,E7,Гиб.!H5:H995,"Жилой сектор",Гиб.!W5:W995,B32)</f>
        <v>0</v>
      </c>
      <c r="V32" s="378">
        <f>SUMIFS(Гиб.!A5:A995,Гиб.!E5:E995,V6,Гиб.!F5:F995,D7,Гиб.!H5:H995,"Жилой сектор",Гиб.!S5:S995,B32)+SUMIFS(Гиб.!A5:A995,Гиб.!E5:E995,V6,Гиб.!F5:F995,D7,Гиб.!H5:H995,"Жилой сектор",Гиб.!T5:T995,B32)+SUMIFS(Гиб.!A5:A995,Гиб.!E5:E995,V6,Гиб.!F5:F995,D7,Гиб.!H5:H995,"Жилой сектор",Гиб.!U5:U995,B32)+SUMIFS(Гиб.!A5:A995,Гиб.!E5:E995,V6,Гиб.!F5:F995,D7,Гиб.!H5:H995,"Жилой сектор",Гиб.!V5:V995,B32)+SUMIFS(Гиб.!A5:A995,Гиб.!E5:E995,V6,Гиб.!F5:F995,D7,Гиб.!H5:H995,"Жилой сектор",Гиб.!W5:W995,B32)</f>
        <v>0</v>
      </c>
      <c r="W32" s="378">
        <f>SUMIFS(Гиб.!A5:A995,Гиб.!E5:E995,V6,Гиб.!F5:F995,E7,Гиб.!H5:H995,"Жилой сектор",Гиб.!S5:S995,B32)+SUMIFS(Гиб.!A5:A995,Гиб.!E5:E995,V6,Гиб.!F5:F995,E7,Гиб.!H5:H995,"Жилой сектор",Гиб.!T5:T995,B32)+SUMIFS(Гиб.!A5:A995,Гиб.!E5:E995,V6,Гиб.!F5:F995,E7,Гиб.!H5:H995,"Жилой сектор",Гиб.!U5:U995,B32)+SUMIFS(Гиб.!A5:A995,Гиб.!E5:E995,V6,Гиб.!F5:F995,E7,Гиб.!H5:H995,"Жилой сектор",Гиб.!V5:V995,B32)+SUMIFS(Гиб.!A5:A995,Гиб.!E5:E995,V6,Гиб.!F5:F995,E7,Гиб.!H5:H995,"Жилой сектор",Гиб.!W5:W995,B32)</f>
        <v>0</v>
      </c>
      <c r="X32" s="378">
        <f>SUMIFS(Гиб.!A5:A995,Гиб.!E5:E995,X6,Гиб.!F5:F995,D7,Гиб.!H5:H995,"Жилой сектор",Гиб.!S5:S995,B32)+SUMIFS(Гиб.!A5:A995,Гиб.!E5:E995,X6,Гиб.!F5:F995,D7,Гиб.!H5:H995,"Жилой сектор",Гиб.!T5:T995,B32)+SUMIFS(Гиб.!A5:A995,Гиб.!E5:E995,X6,Гиб.!F5:F995,D7,Гиб.!H5:H995,"Жилой сектор",Гиб.!U5:U995,B32)+SUMIFS(Гиб.!A5:A995,Гиб.!E5:E995,X6,Гиб.!F5:F995,D7,Гиб.!H5:H995,"Жилой сектор",Гиб.!V5:V995,B32)+SUMIFS(Гиб.!A5:A995,Гиб.!E5:E995,X6,Гиб.!F5:F995,D7,Гиб.!H5:H995,"Жилой сектор",Гиб.!W5:W995,B32)</f>
        <v>0</v>
      </c>
      <c r="Y32" s="378">
        <f>SUMIFS(Гиб.!A5:A995,Гиб.!E5:E995,X6,Гиб.!F5:F995,E7,Гиб.!H5:H995,"Жилой сектор",Гиб.!S5:S995,B32)+SUMIFS(Гиб.!A5:A995,Гиб.!E5:E995,X6,Гиб.!F5:F995,E7,Гиб.!H5:H995,"Жилой сектор",Гиб.!T5:T995,B32)+SUMIFS(Гиб.!A5:A995,Гиб.!E5:E995,X6,Гиб.!F5:F995,E7,Гиб.!H5:H995,"Жилой сектор",Гиб.!U5:U995,B32)+SUMIFS(Гиб.!A5:A995,Гиб.!E5:E995,X6,Гиб.!F5:F995,E7,Гиб.!H5:H995,"Жилой сектор",Гиб.!V5:V995,B32)+SUMIFS(Гиб.!A5:A995,Гиб.!E5:E995,X6,Гиб.!F5:F995,E7,Гиб.!H5:H995,"Жилой сектор",Гиб.!W5:W995,B32)</f>
        <v>0</v>
      </c>
      <c r="Z32" s="378">
        <f>SUMIFS(Гиб.!A5:A995,Гиб.!E5:E995,Z6,Гиб.!F5:F995,D7,Гиб.!H5:H995,"Жилой сектор",Гиб.!S5:S995,B32)+SUMIFS(Гиб.!A5:A995,Гиб.!E5:E995,Z6,Гиб.!F5:F995,D7,Гиб.!H5:H995,"Жилой сектор",Гиб.!T5:T995,B32)+SUMIFS(Гиб.!A5:A995,Гиб.!E5:E995,Z6,Гиб.!F5:F995,D7,Гиб.!H5:H995,"Жилой сектор",Гиб.!U5:U995,B32)+SUMIFS(Гиб.!A5:A995,Гиб.!E5:E995,Z6,Гиб.!F5:F995,D7,Гиб.!H5:H995,"Жилой сектор",Гиб.!V5:V995,B32)+SUMIFS(Гиб.!A5:A995,Гиб.!E5:E995,Z6,Гиб.!F5:F995,D7,Гиб.!H5:H995,"Жилой сектор",Гиб.!W5:W995,B32)</f>
        <v>0</v>
      </c>
      <c r="AA32" s="378">
        <f>SUMIFS(Гиб.!A5:A995,Гиб.!E5:E995,Z6,Гиб.!F5:F995,E7,Гиб.!H5:H995,"Жилой сектор",Гиб.!S5:S995,B32)+SUMIFS(Гиб.!A5:A995,Гиб.!E5:E995,Z6,Гиб.!F5:F995,E7,Гиб.!H5:H995,"Жилой сектор",Гиб.!T5:T995,B32)+SUMIFS(Гиб.!A5:A995,Гиб.!E5:E995,Z6,Гиб.!F5:F995,E7,Гиб.!H5:H995,"Жилой сектор",Гиб.!U5:U995,B32)+SUMIFS(Гиб.!A5:A995,Гиб.!E5:E995,Z6,Гиб.!F5:F995,E7,Гиб.!H5:H995,"Жилой сектор",Гиб.!V5:V995,B32)+SUMIFS(Гиб.!A5:A995,Гиб.!E5:E995,Z6,Гиб.!F5:F995,E7,Гиб.!H5:H995,"Жилой сектор",Гиб.!W5:W995,B32)</f>
        <v>0</v>
      </c>
      <c r="AB32" s="378">
        <f>SUMIFS(Гиб.!A5:A995,Гиб.!E5:E995,AB6,Гиб.!F5:F995,D7,Гиб.!H5:H995,"Жилой сектор",Гиб.!S5:S995,B32)+SUMIFS(Гиб.!A5:A995,Гиб.!E5:E995,AB6,Гиб.!F5:F995,D7,Гиб.!H5:H995,"Жилой сектор",Гиб.!T5:T995,B32)+SUMIFS(Гиб.!A5:A995,Гиб.!E5:E995,AB6,Гиб.!F5:F995,D7,Гиб.!H5:H995,"Жилой сектор",Гиб.!U5:U995,B32)+SUMIFS(Гиб.!A5:A995,Гиб.!E5:E995,AB6,Гиб.!F5:F995,D7,Гиб.!H5:H995,"Жилой сектор",Гиб.!V5:V995,B32)+SUMIFS(Гиб.!A5:A995,Гиб.!E5:E995,AB6,Гиб.!F5:F995,D7,Гиб.!H5:H995,"Жилой сектор",Гиб.!W5:W995,B32)</f>
        <v>0</v>
      </c>
      <c r="AC32" s="378">
        <f>SUMIFS(Гиб.!A5:A995,Гиб.!E5:E995,AB6,Гиб.!F5:F995,E7,Гиб.!H5:H995,"Жилой сектор",Гиб.!S5:S995,B32)+SUMIFS(Гиб.!A5:A995,Гиб.!E5:E995,AB6,Гиб.!F5:F995,E7,Гиб.!H5:H995,"Жилой сектор",Гиб.!T5:T995,B32)+SUMIFS(Гиб.!A5:A995,Гиб.!E5:E995,AB6,Гиб.!F5:F995,E7,Гиб.!H5:H995,"Жилой сектор",Гиб.!U5:U995,B32)+SUMIFS(Гиб.!A5:A995,Гиб.!E5:E995,AB6,Гиб.!F5:F995,E7,Гиб.!H5:H995,"Жилой сектор",Гиб.!V5:V995,B32)+SUMIFS(Гиб.!A5:A995,Гиб.!E5:E995,AB6,Гиб.!F5:F995,E7,Гиб.!H5:H995,"Жилой сектор",Гиб.!W5:W995,B32)</f>
        <v>0</v>
      </c>
      <c r="AD32" s="378">
        <f>SUMIFS(Гиб.!A5:A995,Гиб.!E5:E995,AD6,Гиб.!F5:F995,D7,Гиб.!H5:H995,"Жилой сектор",Гиб.!S5:S995,B32)+SUMIFS(Гиб.!A5:A995,Гиб.!E5:E995,AD6,Гиб.!F5:F995,D7,Гиб.!H5:H995,"Жилой сектор",Гиб.!T5:T995,B32)+SUMIFS(Гиб.!A5:A995,Гиб.!E5:E995,AD6,Гиб.!F5:F995,D7,Гиб.!H5:H995,"Жилой сектор",Гиб.!U5:U995,B32)+SUMIFS(Гиб.!A5:A995,Гиб.!E5:E995,AD6,Гиб.!F5:F995,D7,Гиб.!H5:H995,"Жилой сектор",Гиб.!V5:V995,B32)+SUMIFS(Гиб.!A5:A995,Гиб.!E5:E995,AD6,Гиб.!F5:F995,D7,Гиб.!H5:H995,"Жилой сектор",Гиб.!W5:W995,B32)</f>
        <v>0</v>
      </c>
      <c r="AE32" s="378">
        <f>SUMIFS(Гиб.!A5:A995,Гиб.!E5:E995,AD6,Гиб.!F5:F995,E7,Гиб.!H5:H995,"Жилой сектор",Гиб.!S5:S995,B32)+SUMIFS(Гиб.!A5:A995,Гиб.!E5:E995,AD6,Гиб.!F5:F995,E7,Гиб.!H5:H995,"Жилой сектор",Гиб.!T5:T995,B32)+SUMIFS(Гиб.!A5:A995,Гиб.!E5:E995,AD6,Гиб.!F5:F995,E7,Гиб.!H5:H995,"Жилой сектор",Гиб.!U5:U995,B32)+SUMIFS(Гиб.!A5:A995,Гиб.!E5:E995,AD6,Гиб.!F5:F995,E7,Гиб.!H5:H995,"Жилой сектор",Гиб.!V5:V995,B32)+SUMIFS(Гиб.!A5:A995,Гиб.!E5:E995,AD6,Гиб.!F5:F995,E7,Гиб.!H5:H995,"Жилой сектор",Гиб.!W5:W995,B32)</f>
        <v>0</v>
      </c>
      <c r="AF32" s="378">
        <f>SUMIFS(Гиб.!A5:A995,Гиб.!E5:E995,AF6,Гиб.!F5:F995,D7,Гиб.!H5:H995,"Жилой сектор",Гиб.!S5:S995,B32)+SUMIFS(Гиб.!A5:A995,Гиб.!E5:E995,AF6,Гиб.!F5:F995,D7,Гиб.!H5:H995,"Жилой сектор",Гиб.!T5:T995,B32)+SUMIFS(Гиб.!A5:A995,Гиб.!E5:E995,AF6,Гиб.!F5:F995,D7,Гиб.!H5:H995,"Жилой сектор",Гиб.!U5:U995,B32)+SUMIFS(Гиб.!A5:A995,Гиб.!E5:E995,AF6,Гиб.!F5:F995,D7,Гиб.!H5:H995,"Жилой сектор",Гиб.!V5:V995,B32)+SUMIFS(Гиб.!A5:A995,Гиб.!E5:E995,AF6,Гиб.!F5:F995,D7,Гиб.!H5:H995,"Жилой сектор",Гиб.!W5:W995,B32)</f>
        <v>0</v>
      </c>
      <c r="AG32" s="378">
        <f>SUMIFS(Гиб.!A5:A995,Гиб.!E5:E995,AF6,Гиб.!F5:F995,E7,Гиб.!H5:H995,"Жилой сектор",Гиб.!S5:S995,B32)+SUMIFS(Гиб.!A5:A995,Гиб.!E5:E995,AF6,Гиб.!F5:F995,E7,Гиб.!H5:H995,"Жилой сектор",Гиб.!T5:T995,B32)+SUMIFS(Гиб.!A5:A995,Гиб.!E5:E995,AF6,Гиб.!F5:F995,E7,Гиб.!H5:H995,"Жилой сектор",Гиб.!U5:U995,B32)+SUMIFS(Гиб.!A5:A995,Гиб.!E5:E995,AF6,Гиб.!F5:F995,E7,Гиб.!H5:H995,"Жилой сектор",Гиб.!V5:V995,B32)+SUMIFS(Гиб.!A5:A995,Гиб.!E5:E995,AF6,Гиб.!F5:F995,E7,Гиб.!H5:H995,"Жилой сектор",Гиб.!W5:W995,B32)</f>
        <v>0</v>
      </c>
      <c r="AH32" s="378">
        <f>SUMIFS(Гиб.!A5:A995,Гиб.!E5:E995,AH6,Гиб.!F5:F995,D7,Гиб.!H5:H995,"Жилой сектор",Гиб.!S5:S995,B32)+SUMIFS(Гиб.!A5:A995,Гиб.!E5:E995,AH6,Гиб.!F5:F995,D7,Гиб.!H5:H995,"Жилой сектор",Гиб.!T5:T995,B32)+SUMIFS(Гиб.!A5:A995,Гиб.!E5:E995,AH6,Гиб.!F5:F995,D7,Гиб.!H5:H995,"Жилой сектор",Гиб.!U5:U995,B32)+SUMIFS(Гиб.!A5:A995,Гиб.!E5:E995,AH6,Гиб.!F5:F995,D7,Гиб.!H5:H995,"Жилой сектор",Гиб.!V5:V995,B32)+SUMIFS(Гиб.!A5:A995,Гиб.!E5:E995,AH6,Гиб.!F5:F995,D7,Гиб.!H5:H995,"Жилой сектор",Гиб.!W5:W995,B32)</f>
        <v>0</v>
      </c>
      <c r="AI32" s="378">
        <f>SUMIFS(Гиб.!A5:A995,Гиб.!E5:E995,AH6,Гиб.!F5:F995,E7,Гиб.!H5:H995,"Жилой сектор",Гиб.!S5:S995,B32)+SUMIFS(Гиб.!A5:A995,Гиб.!E5:E995,AH6,Гиб.!F5:F995,E7,Гиб.!H5:H995,"Жилой сектор",Гиб.!T5:T995,B32)+SUMIFS(Гиб.!A5:A995,Гиб.!E5:E995,AH6,Гиб.!F5:F995,E7,Гиб.!H5:H995,"Жилой сектор",Гиб.!U5:U995,B32)+SUMIFS(Гиб.!A5:A995,Гиб.!E5:E995,AH6,Гиб.!F5:F995,E7,Гиб.!H5:H995,"Жилой сектор",Гиб.!V5:V995,B32)+SUMIFS(Гиб.!A5:A995,Гиб.!E5:E995,AH6,Гиб.!F5:F995,E7,Гиб.!H5:H995,"Жилой сектор",Гиб.!W5:W995,B32)</f>
        <v>0</v>
      </c>
      <c r="AJ32" s="378">
        <f>SUMIFS(Гиб.!A5:A995,Гиб.!E5:E995,AJ6,Гиб.!F5:F995,D7,Гиб.!H5:H995,"Жилой сектор",Гиб.!S5:S995,B32)+SUMIFS(Гиб.!A5:A995,Гиб.!E5:E995,AJ6,Гиб.!F5:F995,D7,Гиб.!H5:H995,"Жилой сектор",Гиб.!T5:T995,B32)+SUMIFS(Гиб.!A5:A995,Гиб.!E5:E995,AJ6,Гиб.!F5:F995,D7,Гиб.!H5:H995,"Жилой сектор",Гиб.!U5:U995,B32)+SUMIFS(Гиб.!A5:A995,Гиб.!E5:E995,AJ6,Гиб.!F5:F995,D7,Гиб.!H5:H995,"Жилой сектор",Гиб.!V5:V995,B32)+SUMIFS(Гиб.!A5:A995,Гиб.!E5:E995,AJ6,Гиб.!F5:F995,D7,Гиб.!H5:H995,"Жилой сектор",Гиб.!W5:W995,B32)</f>
        <v>0</v>
      </c>
      <c r="AK32" s="378">
        <f>SUMIFS(Гиб.!A5:A995,Гиб.!E5:E995,AJ6,Гиб.!F5:F995,E7,Гиб.!H5:H995,"Жилой сектор",Гиб.!S5:S995,B32)+SUMIFS(Гиб.!A5:A995,Гиб.!E5:E995,AJ6,Гиб.!F5:F995,E7,Гиб.!H5:H995,"Жилой сектор",Гиб.!T5:T995,B32)+SUMIFS(Гиб.!A5:A995,Гиб.!E5:E995,AJ6,Гиб.!F5:F995,E7,Гиб.!H5:H995,"Жилой сектор",Гиб.!U5:U995,B32)+SUMIFS(Гиб.!A5:A995,Гиб.!E5:E995,AJ6,Гиб.!F5:F995,E7,Гиб.!H5:H995,"Жилой сектор",Гиб.!V5:V995,B32)+SUMIFS(Гиб.!A5:A995,Гиб.!E5:E995,AJ6,Гиб.!F5:F995,E7,Гиб.!H5:H995,"Жилой сектор",Гиб.!W5:W995,B32)</f>
        <v>0</v>
      </c>
      <c r="AL32" s="378">
        <f>SUMIFS(Гиб.!A5:A995,Гиб.!E5:E995,AL6,Гиб.!F5:F995,D7,Гиб.!H5:H995,"Жилой сектор",Гиб.!S5:S995,B32)+SUMIFS(Гиб.!A5:A995,Гиб.!E5:E995,AL6,Гиб.!F5:F995,D7,Гиб.!H5:H995,"Жилой сектор",Гиб.!T5:T995,B32)+SUMIFS(Гиб.!A5:A995,Гиб.!E5:E995,AL6,Гиб.!F5:F995,D7,Гиб.!H5:H995,"Жилой сектор",Гиб.!U5:U995,B32)+SUMIFS(Гиб.!A5:A995,Гиб.!E5:E995,AL6,Гиб.!F5:F995,D7,Гиб.!H5:H995,"Жилой сектор",Гиб.!V5:V995,B32)+SUMIFS(Гиб.!A5:A995,Гиб.!E5:E995,AL6,Гиб.!F5:F995,D7,Гиб.!H5:H995,"Жилой сектор",Гиб.!W5:W995,B32)</f>
        <v>0</v>
      </c>
      <c r="AM32" s="378">
        <f>SUMIFS(Гиб.!A5:A995,Гиб.!E5:E995,AL6,Гиб.!F5:F995,E7,Гиб.!H5:H995,"Жилой сектор",Гиб.!S5:S995,B32)+SUMIFS(Гиб.!A5:A995,Гиб.!E5:E995,AL6,Гиб.!F5:F995,E7,Гиб.!H5:H995,"Жилой сектор",Гиб.!T5:T995,B32)+SUMIFS(Гиб.!A5:A995,Гиб.!E5:E995,AL6,Гиб.!F5:F995,E7,Гиб.!H5:H995,"Жилой сектор",Гиб.!U5:U995,B32)+SUMIFS(Гиб.!A5:A995,Гиб.!E5:E995,AL6,Гиб.!F5:F995,E7,Гиб.!H5:H995,"Жилой сектор",Гиб.!V5:V995,B32)+SUMIFS(Гиб.!A5:A995,Гиб.!E5:E995,AL6,Гиб.!F5:F995,E7,Гиб.!H5:H995,"Жилой сектор",Гиб.!W5:W995,B32)</f>
        <v>0</v>
      </c>
      <c r="AN32" s="378">
        <f>SUMIFS(Гиб.!A5:A995,Гиб.!E5:E995,AN6,Гиб.!F5:F995,D7,Гиб.!H5:H995,"Жилой сектор",Гиб.!S5:S995,B32)+SUMIFS(Гиб.!A5:A995,Гиб.!E5:E995,AN6,Гиб.!F5:F995,D7,Гиб.!H5:H995,"Жилой сектор",Гиб.!T5:T995,B32)+SUMIFS(Гиб.!A5:A995,Гиб.!E5:E995,AN6,Гиб.!F5:F995,D7,Гиб.!H5:H995,"Жилой сектор",Гиб.!U5:U995,B32)+SUMIFS(Гиб.!A5:A995,Гиб.!E5:E995,AN6,Гиб.!F5:F995,D7,Гиб.!H5:H995,"Жилой сектор",Гиб.!V5:V995,B32)+SUMIFS(Гиб.!A5:A995,Гиб.!E5:E995,AN6,Гиб.!F5:F995,D7,Гиб.!H5:H995,"Жилой сектор",Гиб.!W5:W995,B32)</f>
        <v>0</v>
      </c>
      <c r="AO32" s="378">
        <f>SUMIFS(Гиб.!A5:A995,Гиб.!E5:E995,AN6,Гиб.!F5:F995,E7,Гиб.!H5:H995,"Жилой сектор",Гиб.!S5:S995,B32)+SUMIFS(Гиб.!A5:A995,Гиб.!E5:E995,AN6,Гиб.!F5:F995,E7,Гиб.!H5:H995,"Жилой сектор",Гиб.!T5:T995,B32)+SUMIFS(Гиб.!A5:A995,Гиб.!E5:E995,AN6,Гиб.!F5:F995,E7,Гиб.!H5:H995,"Жилой сектор",Гиб.!U5:U995,B32)+SUMIFS(Гиб.!A5:A995,Гиб.!E5:E995,AN6,Гиб.!F5:F995,E7,Гиб.!H5:H995,"Жилой сектор",Гиб.!V5:V995,B32)+SUMIFS(Гиб.!A5:A995,Гиб.!E5:E995,AN6,Гиб.!F5:F995,E7,Гиб.!H5:H995,"Жилой сектор",Гиб.!W5:W995,B32)</f>
        <v>0</v>
      </c>
      <c r="AP32" s="378">
        <f>SUMIFS(Гиб.!A5:A995,Гиб.!E5:E995,AP6,Гиб.!F5:F995,D7,Гиб.!H5:H995,"Жилой сектор",Гиб.!S5:S995,B32)+SUMIFS(Гиб.!A5:A995,Гиб.!E5:E995,AP6,Гиб.!F5:F995,D7,Гиб.!H5:H995,"Жилой сектор",Гиб.!T5:T995,B32)+SUMIFS(Гиб.!A5:A995,Гиб.!E5:E995,AP6,Гиб.!F5:F995,D7,Гиб.!H5:H995,"Жилой сектор",Гиб.!U5:U995,B32)+SUMIFS(Гиб.!A5:A995,Гиб.!E5:E995,AP6,Гиб.!F5:F995,D7,Гиб.!H5:H995,"Жилой сектор",Гиб.!V5:V995,B32)+SUMIFS(Гиб.!A5:A995,Гиб.!E5:E995,AP6,Гиб.!F5:F995,D7,Гиб.!H5:H995,"Жилой сектор",Гиб.!W5:W995,B32)</f>
        <v>0</v>
      </c>
      <c r="AQ32" s="378">
        <f>SUMIFS(Гиб.!A5:A995,Гиб.!E5:E995,AP6,Гиб.!F5:F995,E7,Гиб.!H5:H995,"Жилой сектор",Гиб.!S5:S995,B32)+SUMIFS(Гиб.!A5:A995,Гиб.!E5:E995,AP6,Гиб.!F5:F995,E7,Гиб.!H5:H995,"Жилой сектор",Гиб.!T5:T995,B32)+SUMIFS(Гиб.!A5:A995,Гиб.!E5:E995,AP6,Гиб.!F5:F995,E7,Гиб.!H5:H995,"Жилой сектор",Гиб.!U5:U995,B32)+SUMIFS(Гиб.!A5:A995,Гиб.!E5:E995,AP6,Гиб.!F5:F995,E7,Гиб.!H5:H995,"Жилой сектор",Гиб.!V5:V995,B32)+SUMIFS(Гиб.!A5:A995,Гиб.!E5:E995,AP6,Гиб.!F5:F995,E7,Гиб.!H5:H995,"Жилой сектор",Гиб.!W5:W995,B32)</f>
        <v>0</v>
      </c>
      <c r="AR32" s="378">
        <f>SUMIFS(Гиб.!A5:A995,Гиб.!E5:E995,AR6,Гиб.!F5:F995,D7,Гиб.!H5:H995,"Жилой сектор",Гиб.!S5:S995,B32)+SUMIFS(Гиб.!A5:A995,Гиб.!E5:E995,AR6,Гиб.!F5:F995,D7,Гиб.!H5:H995,"Жилой сектор",Гиб.!T5:T995,B32)+SUMIFS(Гиб.!A5:A995,Гиб.!E5:E995,AR6,Гиб.!F5:F995,D7,Гиб.!H5:H995,"Жилой сектор",Гиб.!U5:U995,B32)+SUMIFS(Гиб.!A5:A995,Гиб.!E5:E995,AR6,Гиб.!F5:F995,D7,Гиб.!H5:H995,"Жилой сектор",Гиб.!V5:V995,B32)+SUMIFS(Гиб.!A5:A995,Гиб.!E5:E995,AR6,Гиб.!F5:F995,D7,Гиб.!H5:H995,"Жилой сектор",Гиб.!W5:W995,B32)</f>
        <v>0</v>
      </c>
      <c r="AS32" s="378">
        <f>SUMIFS(Гиб.!A5:A995,Гиб.!E5:E995,AR6,Гиб.!F5:F995,E7,Гиб.!H5:H995,"Жилой сектор",Гиб.!S5:S995,B32)+SUMIFS(Гиб.!A5:A995,Гиб.!E5:E995,AR6,Гиб.!F5:F995,E7,Гиб.!H5:H995,"Жилой сектор",Гиб.!T5:T995,B32)+SUMIFS(Гиб.!A5:A995,Гиб.!E5:E995,AR6,Гиб.!F5:F995,E7,Гиб.!H5:H995,"Жилой сектор",Гиб.!U5:U995,B32)+SUMIFS(Гиб.!A5:A995,Гиб.!E5:E995,AR6,Гиб.!F5:F995,E7,Гиб.!H5:H995,"Жилой сектор",Гиб.!V5:V995,B32)+SUMIFS(Гиб.!A5:A995,Гиб.!E5:E995,AR6,Гиб.!F5:F995,E7,Гиб.!H5:H995,"Жилой сектор",Гиб.!W5:W995,B32)</f>
        <v>0</v>
      </c>
      <c r="AT32" s="378">
        <f>SUMIFS(Гиб.!A5:A995,Гиб.!E5:E995,AT6,Гиб.!F5:F995,D7,Гиб.!H5:H995,"Жилой сектор",Гиб.!S5:S995,B32)+SUMIFS(Гиб.!A5:A995,Гиб.!E5:E995,AT6,Гиб.!F5:F995,D7,Гиб.!H5:H995,"Жилой сектор",Гиб.!T5:T995,B32)+SUMIFS(Гиб.!A5:A995,Гиб.!E5:E995,AT6,Гиб.!F5:F995,D7,Гиб.!H5:H995,"Жилой сектор",Гиб.!U5:U995,B32)+SUMIFS(Гиб.!A5:A995,Гиб.!E5:E995,AT6,Гиб.!F5:F995,D7,Гиб.!H5:H995,"Жилой сектор",Гиб.!V5:V995,B32)+SUMIFS(Гиб.!A5:A995,Гиб.!E5:E995,AT6,Гиб.!F5:F995,D7,Гиб.!H5:H995,"Жилой сектор",Гиб.!W5:W995,B32)</f>
        <v>0</v>
      </c>
      <c r="AU32" s="378">
        <f>SUMIFS(Гиб.!A5:A995,Гиб.!E5:E995,AT6,Гиб.!F5:F995,E7,Гиб.!H5:H995,"Жилой сектор",Гиб.!S5:S995,B32)+SUMIFS(Гиб.!A5:A995,Гиб.!E5:E995,AT6,Гиб.!F5:F995,E7,Гиб.!H5:H995,"Жилой сектор",Гиб.!T5:T995,B32)+SUMIFS(Гиб.!A5:A995,Гиб.!E5:E995,AT6,Гиб.!F5:F995,E7,Гиб.!H5:H995,"Жилой сектор",Гиб.!U5:U995,B32)+SUMIFS(Гиб.!A5:A995,Гиб.!E5:E995,AT6,Гиб.!F5:F995,E7,Гиб.!H5:H995,"Жилой сектор",Гиб.!V5:V995,B32)+SUMIFS(Гиб.!A5:A995,Гиб.!E5:E995,AT6,Гиб.!F5:F995,E7,Гиб.!H5:H995,"Жилой сектор",Гиб.!W5:W995,B32)</f>
        <v>0</v>
      </c>
      <c r="AV32" s="378">
        <f>SUMIFS(Гиб.!A5:A995,Гиб.!E5:E995,AV6,Гиб.!F5:F995,D7,Гиб.!H5:H995,"Жилой сектор",Гиб.!S5:S995,B32)+SUMIFS(Гиб.!A5:A995,Гиб.!E5:E995,AV6,Гиб.!F5:F995,D7,Гиб.!H5:H995,"Жилой сектор",Гиб.!T5:T995,B32)+SUMIFS(Гиб.!A5:A995,Гиб.!E5:E995,AV6,Гиб.!F5:F995,D7,Гиб.!H5:H995,"Жилой сектор",Гиб.!U5:U995,B32)+SUMIFS(Гиб.!A5:A995,Гиб.!E5:E995,AV6,Гиб.!F5:F995,D7,Гиб.!H5:H995,"Жилой сектор",Гиб.!V5:V995,B32)+SUMIFS(Гиб.!A5:A995,Гиб.!E5:E995,AV6,Гиб.!F5:F995,D7,Гиб.!H5:H995,"Жилой сектор",Гиб.!W5:W995,B32)</f>
        <v>0</v>
      </c>
      <c r="AW32" s="378">
        <f>SUMIFS(Гиб.!A5:A995,Гиб.!E5:E995,AV6,Гиб.!F5:F995,E7,Гиб.!H5:H995,"Жилой сектор",Гиб.!S5:S995,B32)+SUMIFS(Гиб.!A5:A995,Гиб.!E5:E995,AV6,Гиб.!F5:F995,E7,Гиб.!H5:H995,"Жилой сектор",Гиб.!T5:T995,B32)+SUMIFS(Гиб.!A5:A995,Гиб.!E5:E995,AV6,Гиб.!F5:F995,E7,Гиб.!H5:H995,"Жилой сектор",Гиб.!U5:U995,B32)+SUMIFS(Гиб.!A5:A995,Гиб.!E5:E995,AV6,Гиб.!F5:F995,E7,Гиб.!H5:H995,"Жилой сектор",Гиб.!V5:V995,B32)+SUMIFS(Гиб.!A5:A995,Гиб.!E5:E995,AV6,Гиб.!F5:F995,E7,Гиб.!H5:H995,"Жилой сектор",Гиб.!W5:W995,B32)</f>
        <v>0</v>
      </c>
      <c r="AX32" s="194"/>
      <c r="AY32" s="194"/>
      <c r="AZ32" s="194"/>
      <c r="BA32" s="194"/>
    </row>
    <row r="33" spans="1:53" ht="19.5" thickBot="1">
      <c r="A33" s="337" t="s">
        <v>389</v>
      </c>
      <c r="B33" s="371" t="s">
        <v>390</v>
      </c>
      <c r="C33" s="1204">
        <f t="shared" si="0"/>
        <v>0</v>
      </c>
      <c r="D33" s="372">
        <f t="shared" si="10"/>
        <v>0</v>
      </c>
      <c r="E33" s="196">
        <f t="shared" si="8"/>
        <v>0</v>
      </c>
      <c r="F33" s="1250">
        <f t="shared" si="2"/>
        <v>0</v>
      </c>
      <c r="G33" s="453">
        <v>0</v>
      </c>
      <c r="H33" s="458">
        <v>0</v>
      </c>
      <c r="I33" s="1212">
        <f>C33/C28*100%</f>
        <v>0</v>
      </c>
      <c r="J33" s="1206" t="e">
        <f t="shared" si="11"/>
        <v>#DIV/0!</v>
      </c>
      <c r="K33" s="1206" t="e">
        <f t="shared" si="12"/>
        <v>#DIV/0!</v>
      </c>
      <c r="L33" s="378">
        <f>SUMIFS(Гиб.!A5:A995,Гиб.!E5:E995,L6,Гиб.!F5:F995,D7,Гиб.!H5:H995,"Жилой сектор",Гиб.!S5:S995,B33)+SUMIFS(Гиб.!A5:A995,Гиб.!E5:E995,L6,Гиб.!F5:F995,D7,Гиб.!H5:H995,"Жилой сектор",Гиб.!T5:T995,B33)+SUMIFS(Гиб.!A5:A995,Гиб.!E5:E995,L6,Гиб.!F5:F995,D7,Гиб.!H5:H995,"Жилой сектор",Гиб.!U5:U995,B33)+SUMIFS(Гиб.!A5:A995,Гиб.!E5:E995,L6,Гиб.!F5:F995,D7,Гиб.!H5:H995,"Жилой сектор",Гиб.!V5:V995,B33)+SUMIFS(Гиб.!A5:A995,Гиб.!E5:E995,L6,Гиб.!F5:F995,D7,Гиб.!H5:H995,"Жилой сектор",Гиб.!W5:W995,B33)</f>
        <v>0</v>
      </c>
      <c r="M33" s="378">
        <f>SUMIFS(Гиб.!A5:A995,Гиб.!E5:E995,L6,Гиб.!F5:F995,E7,Гиб.!H5:H995,"Жилой сектор",Гиб.!S5:S995,B33)+SUMIFS(Гиб.!A5:A995,Гиб.!E5:E995,L6,Гиб.!F5:F995,E7,Гиб.!H5:H995,"Жилой сектор",Гиб.!T5:T995,B33)+SUMIFS(Гиб.!A5:A995,Гиб.!E5:E995,L6,Гиб.!F5:F995,E7,Гиб.!H5:H995,"Жилой сектор",Гиб.!U5:U995,B33)+SUMIFS(Гиб.!A5:A995,Гиб.!E5:E995,L6,Гиб.!F5:F995,E7,Гиб.!H5:H995,"Жилой сектор",Гиб.!V5:V995,B33)+SUMIFS(Гиб.!A5:A995,Гиб.!E5:E995,L6,Гиб.!F5:F995,E7,Гиб.!H5:H995,"Жилой сектор",Гиб.!W5:W995,B33)</f>
        <v>0</v>
      </c>
      <c r="N33" s="378">
        <f>SUMIFS(Гиб.!A5:A995,Гиб.!E5:E995,N6,Гиб.!F5:F995,D7,Гиб.!H5:H995,"Жилой сектор",Гиб.!S5:S995,B33)+SUMIFS(Гиб.!A5:A995,Гиб.!E5:E995,N6,Гиб.!F5:F995,D7,Гиб.!H5:H995,"Жилой сектор",Гиб.!T5:T995,B33)+SUMIFS(Гиб.!A5:A995,Гиб.!E5:E995,N6,Гиб.!F5:F995,D7,Гиб.!H5:H995,"Жилой сектор",Гиб.!U5:U995,B33)+SUMIFS(Гиб.!A5:A995,Гиб.!E5:E995,N6,Гиб.!F5:F995,D7,Гиб.!H5:H995,"Жилой сектор",Гиб.!V5:V995,B33)+SUMIFS(Гиб.!A5:A995,Гиб.!E5:E995,N6,Гиб.!F5:F995,D7,Гиб.!H5:H995,"Жилой сектор",Гиб.!W5:W995,B33)</f>
        <v>0</v>
      </c>
      <c r="O33" s="378">
        <f>SUMIFS(Гиб.!A5:A995,Гиб.!E5:E995,N6,Гиб.!F5:F995,E7,Гиб.!H5:H995,"Жилой сектор",Гиб.!S5:S995,B33)+SUMIFS(Гиб.!A5:A995,Гиб.!E5:E995,N6,Гиб.!F5:F995,E7,Гиб.!H5:H995,"Жилой сектор",Гиб.!T5:T995,B33)+SUMIFS(Гиб.!A5:A995,Гиб.!E5:E995,N6,Гиб.!F5:F995,E7,Гиб.!H5:H995,"Жилой сектор",Гиб.!U5:U995,B33)+SUMIFS(Гиб.!A5:A995,Гиб.!E5:E995,N6,Гиб.!F5:F995,E7,Гиб.!H5:H995,"Жилой сектор",Гиб.!V5:V995,B33)+SUMIFS(Гиб.!A5:A995,Гиб.!E5:E995,N6,Гиб.!F5:F995,E7,Гиб.!H5:H995,"Жилой сектор",Гиб.!W5:W995,B33)</f>
        <v>0</v>
      </c>
      <c r="P33" s="378">
        <f>SUMIFS(Гиб.!A5:A995,Гиб.!E5:E995,P6,Гиб.!F5:F995,D7,Гиб.!H5:H995,"Жилой сектор",Гиб.!S5:S995,B33)+SUMIFS(Гиб.!A5:A995,Гиб.!E5:E995,P6,Гиб.!F5:F995,D7,Гиб.!H5:H995,"Жилой сектор",Гиб.!T5:T995,B33)+SUMIFS(Гиб.!A5:A995,Гиб.!E5:E995,P6,Гиб.!F5:F995,D7,Гиб.!H5:H995,"Жилой сектор",Гиб.!U5:U995,B33)+SUMIFS(Гиб.!A5:A995,Гиб.!E5:E995,P6,Гиб.!F5:F995,D7,Гиб.!H5:H995,"Жилой сектор",Гиб.!V5:V995,B33)+SUMIFS(Гиб.!A5:A995,Гиб.!E5:E995,P6,Гиб.!F5:F995,D7,Гиб.!H5:H995,"Жилой сектор",Гиб.!W5:W995,B33)</f>
        <v>0</v>
      </c>
      <c r="Q33" s="378">
        <f>SUMIFS(Гиб.!A5:A995,Гиб.!E5:E995,P6,Гиб.!F5:F995,E7,Гиб.!H5:H995,"Жилой сектор",Гиб.!S5:S995,B33)+SUMIFS(Гиб.!A5:A995,Гиб.!E5:E995,P6,Гиб.!F5:F995,E7,Гиб.!H5:H995,"Жилой сектор",Гиб.!T5:T995,B33)+SUMIFS(Гиб.!A5:A995,Гиб.!E5:E995,P6,Гиб.!F5:F995,E7,Гиб.!H5:H995,"Жилой сектор",Гиб.!U5:U995,B33)+SUMIFS(Гиб.!A5:A995,Гиб.!E5:E995,P6,Гиб.!F5:F995,E7,Гиб.!H5:H995,"Жилой сектор",Гиб.!V5:V995,B33)+SUMIFS(Гиб.!A5:A995,Гиб.!E5:E995,P6,Гиб.!F5:F995,E7,Гиб.!H5:H995,"Жилой сектор",Гиб.!W5:W995,B33)</f>
        <v>0</v>
      </c>
      <c r="R33" s="378">
        <f>SUMIFS(Гиб.!A5:A995,Гиб.!E5:E995,R6,Гиб.!F5:F995,D7,Гиб.!H5:H995,"Жилой сектор",Гиб.!S5:S995,B33)+SUMIFS(Гиб.!A5:A995,Гиб.!E5:E995,R6,Гиб.!F5:F995,D7,Гиб.!H5:H995,"Жилой сектор",Гиб.!T5:T995,B33)+SUMIFS(Гиб.!A5:A995,Гиб.!E5:E995,R6,Гиб.!F5:F995,D7,Гиб.!H5:H995,"Жилой сектор",Гиб.!U5:U995,B33)+SUMIFS(Гиб.!A5:A995,Гиб.!E5:E995,R6,Гиб.!F5:F995,D7,Гиб.!H5:H995,"Жилой сектор",Гиб.!V5:V995,B33)+SUMIFS(Гиб.!A5:A995,Гиб.!E5:E995,R6,Гиб.!F5:F995,D7,Гиб.!H5:H995,"Жилой сектор",Гиб.!W5:W995,B33)</f>
        <v>0</v>
      </c>
      <c r="S33" s="378">
        <f>SUMIFS(Гиб.!A5:A995,Гиб.!E5:E995,R6,Гиб.!F5:F995,E7,Гиб.!H5:H995,"Жилой сектор",Гиб.!S5:S995,B33)+SUMIFS(Гиб.!A5:A995,Гиб.!E5:E995,R6,Гиб.!F5:F995,E7,Гиб.!H5:H995,"Жилой сектор",Гиб.!T5:T995,B33)+SUMIFS(Гиб.!A5:A995,Гиб.!E5:E995,R6,Гиб.!F5:F995,E7,Гиб.!H5:H995,"Жилой сектор",Гиб.!U5:U995,B33)+SUMIFS(Гиб.!A5:A995,Гиб.!E5:E995,R6,Гиб.!F5:F995,E7,Гиб.!H5:H995,"Жилой сектор",Гиб.!V5:V995,B33)+SUMIFS(Гиб.!A5:A995,Гиб.!E5:E995,R6,Гиб.!F5:F995,E7,Гиб.!H5:H995,"Жилой сектор",Гиб.!W5:W995,B33)</f>
        <v>0</v>
      </c>
      <c r="T33" s="378">
        <f>SUMIFS(Гиб.!A5:A995,Гиб.!E5:E995,T6,Гиб.!F5:F995,D7,Гиб.!H5:H995,"Жилой сектор",Гиб.!S5:S995,B33)+SUMIFS(Гиб.!A5:A995,Гиб.!E5:E995,T6,Гиб.!F5:F995,D7,Гиб.!H5:H995,"Жилой сектор",Гиб.!T5:T995,B33)+SUMIFS(Гиб.!A5:A995,Гиб.!E5:E995,T6,Гиб.!F5:F995,D7,Гиб.!H5:H995,"Жилой сектор",Гиб.!U5:U995,B33)+SUMIFS(Гиб.!A5:A995,Гиб.!E5:E995,T6,Гиб.!F5:F995,D7,Гиб.!H5:H995,"Жилой сектор",Гиб.!V5:V995,B33)+SUMIFS(Гиб.!A5:A995,Гиб.!E5:E995,T6,Гиб.!F5:F995,D7,Гиб.!H5:H995,"Жилой сектор",Гиб.!W5:W995,B33)</f>
        <v>0</v>
      </c>
      <c r="U33" s="378">
        <f>SUMIFS(Гиб.!A5:A995,Гиб.!E5:E995,T6,Гиб.!F5:F995,E7,Гиб.!H5:H995,"Жилой сектор",Гиб.!S5:S995,B33)+SUMIFS(Гиб.!A5:A995,Гиб.!E5:E995,T6,Гиб.!F5:F995,E7,Гиб.!H5:H995,"Жилой сектор",Гиб.!T5:T995,B33)+SUMIFS(Гиб.!A5:A995,Гиб.!E5:E995,T6,Гиб.!F5:F995,E7,Гиб.!H5:H995,"Жилой сектор",Гиб.!U5:U995,B33)+SUMIFS(Гиб.!A5:A995,Гиб.!E5:E995,T6,Гиб.!F5:F995,E7,Гиб.!H5:H995,"Жилой сектор",Гиб.!V5:V995,B33)+SUMIFS(Гиб.!A5:A995,Гиб.!E5:E995,T6,Гиб.!F5:F995,E7,Гиб.!H5:H995,"Жилой сектор",Гиб.!W5:W995,B33)</f>
        <v>0</v>
      </c>
      <c r="V33" s="378">
        <f>SUMIFS(Гиб.!A5:A995,Гиб.!E5:E995,V6,Гиб.!F5:F995,D7,Гиб.!H5:H995,"Жилой сектор",Гиб.!S5:S995,B33)+SUMIFS(Гиб.!A5:A995,Гиб.!E5:E995,V6,Гиб.!F5:F995,D7,Гиб.!H5:H995,"Жилой сектор",Гиб.!T5:T995,B33)+SUMIFS(Гиб.!A5:A995,Гиб.!E5:E995,V6,Гиб.!F5:F995,D7,Гиб.!H5:H995,"Жилой сектор",Гиб.!U5:U995,B33)+SUMIFS(Гиб.!A5:A995,Гиб.!E5:E995,V6,Гиб.!F5:F995,D7,Гиб.!H5:H995,"Жилой сектор",Гиб.!V5:V995,B33)+SUMIFS(Гиб.!A5:A995,Гиб.!E5:E995,V6,Гиб.!F5:F995,D7,Гиб.!H5:H995,"Жилой сектор",Гиб.!W5:W995,B33)</f>
        <v>0</v>
      </c>
      <c r="W33" s="378">
        <f>SUMIFS(Гиб.!A5:A995,Гиб.!E5:E995,V6,Гиб.!F5:F995,E7,Гиб.!H5:H995,"Жилой сектор",Гиб.!S5:S995,B33)+SUMIFS(Гиб.!A5:A995,Гиб.!E5:E995,V6,Гиб.!F5:F995,E7,Гиб.!H5:H995,"Жилой сектор",Гиб.!T5:T995,B33)+SUMIFS(Гиб.!A5:A995,Гиб.!E5:E995,V6,Гиб.!F5:F995,E7,Гиб.!H5:H995,"Жилой сектор",Гиб.!U5:U995,B33)+SUMIFS(Гиб.!A5:A995,Гиб.!E5:E995,V6,Гиб.!F5:F995,E7,Гиб.!H5:H995,"Жилой сектор",Гиб.!V5:V995,B33)+SUMIFS(Гиб.!A5:A995,Гиб.!E5:E995,V6,Гиб.!F5:F995,E7,Гиб.!H5:H995,"Жилой сектор",Гиб.!W5:W995,B33)</f>
        <v>0</v>
      </c>
      <c r="X33" s="378">
        <f>SUMIFS(Гиб.!A5:A995,Гиб.!E5:E995,X6,Гиб.!F5:F995,D7,Гиб.!H5:H995,"Жилой сектор",Гиб.!S5:S995,B33)+SUMIFS(Гиб.!A5:A995,Гиб.!E5:E995,X6,Гиб.!F5:F995,D7,Гиб.!H5:H995,"Жилой сектор",Гиб.!T5:T995,B33)+SUMIFS(Гиб.!A5:A995,Гиб.!E5:E995,X6,Гиб.!F5:F995,D7,Гиб.!H5:H995,"Жилой сектор",Гиб.!U5:U995,B33)+SUMIFS(Гиб.!A5:A995,Гиб.!E5:E995,X6,Гиб.!F5:F995,D7,Гиб.!H5:H995,"Жилой сектор",Гиб.!V5:V995,B33)+SUMIFS(Гиб.!A5:A995,Гиб.!E5:E995,X6,Гиб.!F5:F995,D7,Гиб.!H5:H995,"Жилой сектор",Гиб.!W5:W995,B33)</f>
        <v>0</v>
      </c>
      <c r="Y33" s="378">
        <f>SUMIFS(Гиб.!A5:A995,Гиб.!E5:E995,X6,Гиб.!F5:F995,E7,Гиб.!H5:H995,"Жилой сектор",Гиб.!S5:S995,B33)+SUMIFS(Гиб.!A5:A995,Гиб.!E5:E995,X6,Гиб.!F5:F995,E7,Гиб.!H5:H995,"Жилой сектор",Гиб.!T5:T995,B33)+SUMIFS(Гиб.!A5:A995,Гиб.!E5:E995,X6,Гиб.!F5:F995,E7,Гиб.!H5:H995,"Жилой сектор",Гиб.!U5:U995,B33)+SUMIFS(Гиб.!A5:A995,Гиб.!E5:E995,X6,Гиб.!F5:F995,E7,Гиб.!H5:H995,"Жилой сектор",Гиб.!V5:V995,B33)+SUMIFS(Гиб.!A5:A995,Гиб.!E5:E995,X6,Гиб.!F5:F995,E7,Гиб.!H5:H995,"Жилой сектор",Гиб.!W5:W995,B33)</f>
        <v>0</v>
      </c>
      <c r="Z33" s="378">
        <f>SUMIFS(Гиб.!A5:A995,Гиб.!E5:E995,Z6,Гиб.!F5:F995,D7,Гиб.!H5:H995,"Жилой сектор",Гиб.!S5:S995,B33)+SUMIFS(Гиб.!A5:A995,Гиб.!E5:E995,Z6,Гиб.!F5:F995,D7,Гиб.!H5:H995,"Жилой сектор",Гиб.!T5:T995,B33)+SUMIFS(Гиб.!A5:A995,Гиб.!E5:E995,Z6,Гиб.!F5:F995,D7,Гиб.!H5:H995,"Жилой сектор",Гиб.!U5:U995,B33)+SUMIFS(Гиб.!A5:A995,Гиб.!E5:E995,Z6,Гиб.!F5:F995,D7,Гиб.!H5:H995,"Жилой сектор",Гиб.!V5:V995,B33)+SUMIFS(Гиб.!A5:A995,Гиб.!E5:E995,Z6,Гиб.!F5:F995,D7,Гиб.!H5:H995,"Жилой сектор",Гиб.!W5:W995,B33)</f>
        <v>0</v>
      </c>
      <c r="AA33" s="378">
        <f>SUMIFS(Гиб.!A5:A995,Гиб.!E5:E995,Z6,Гиб.!F5:F995,E7,Гиб.!H5:H995,"Жилой сектор",Гиб.!S5:S995,B33)+SUMIFS(Гиб.!A5:A995,Гиб.!E5:E995,Z6,Гиб.!F5:F995,E7,Гиб.!H5:H995,"Жилой сектор",Гиб.!T5:T995,B33)+SUMIFS(Гиб.!A5:A995,Гиб.!E5:E995,Z6,Гиб.!F5:F995,E7,Гиб.!H5:H995,"Жилой сектор",Гиб.!U5:U995,B33)+SUMIFS(Гиб.!A5:A995,Гиб.!E5:E995,Z6,Гиб.!F5:F995,E7,Гиб.!H5:H995,"Жилой сектор",Гиб.!V5:V995,B33)+SUMIFS(Гиб.!A5:A995,Гиб.!E5:E995,Z6,Гиб.!F5:F995,E7,Гиб.!H5:H995,"Жилой сектор",Гиб.!W5:W995,B33)</f>
        <v>0</v>
      </c>
      <c r="AB33" s="378">
        <f>SUMIFS(Гиб.!A5:A995,Гиб.!E5:E995,AB6,Гиб.!F5:F995,D7,Гиб.!H5:H995,"Жилой сектор",Гиб.!S5:S995,B33)+SUMIFS(Гиб.!A5:A995,Гиб.!E5:E995,AB6,Гиб.!F5:F995,D7,Гиб.!H5:H995,"Жилой сектор",Гиб.!T5:T995,B33)+SUMIFS(Гиб.!A5:A995,Гиб.!E5:E995,AB6,Гиб.!F5:F995,D7,Гиб.!H5:H995,"Жилой сектор",Гиб.!U5:U995,B33)+SUMIFS(Гиб.!A5:A995,Гиб.!E5:E995,AB6,Гиб.!F5:F995,D7,Гиб.!H5:H995,"Жилой сектор",Гиб.!V5:V995,B33)+SUMIFS(Гиб.!A5:A995,Гиб.!E5:E995,AB6,Гиб.!F5:F995,D7,Гиб.!H5:H995,"Жилой сектор",Гиб.!W5:W995,B33)</f>
        <v>0</v>
      </c>
      <c r="AC33" s="378">
        <f>SUMIFS(Гиб.!A5:A995,Гиб.!E5:E995,AB6,Гиб.!F5:F995,E7,Гиб.!H5:H995,"Жилой сектор",Гиб.!S5:S995,B33)+SUMIFS(Гиб.!A5:A995,Гиб.!E5:E995,AB6,Гиб.!F5:F995,E7,Гиб.!H5:H995,"Жилой сектор",Гиб.!T5:T995,B33)+SUMIFS(Гиб.!A5:A995,Гиб.!E5:E995,AB6,Гиб.!F5:F995,E7,Гиб.!H5:H995,"Жилой сектор",Гиб.!U5:U995,B33)+SUMIFS(Гиб.!A5:A995,Гиб.!E5:E995,AB6,Гиб.!F5:F995,E7,Гиб.!H5:H995,"Жилой сектор",Гиб.!V5:V995,B33)+SUMIFS(Гиб.!A5:A995,Гиб.!E5:E995,AB6,Гиб.!F5:F995,E7,Гиб.!H5:H995,"Жилой сектор",Гиб.!W5:W995,B33)</f>
        <v>0</v>
      </c>
      <c r="AD33" s="378">
        <f>SUMIFS(Гиб.!A5:A995,Гиб.!E5:E995,AD6,Гиб.!F5:F995,D7,Гиб.!H5:H995,"Жилой сектор",Гиб.!S5:S995,B33)+SUMIFS(Гиб.!A5:A995,Гиб.!E5:E995,AD6,Гиб.!F5:F995,D7,Гиб.!H5:H995,"Жилой сектор",Гиб.!T5:T995,B33)+SUMIFS(Гиб.!A5:A995,Гиб.!E5:E995,AD6,Гиб.!F5:F995,D7,Гиб.!H5:H995,"Жилой сектор",Гиб.!U5:U995,B33)+SUMIFS(Гиб.!A5:A995,Гиб.!E5:E995,AD6,Гиб.!F5:F995,D7,Гиб.!H5:H995,"Жилой сектор",Гиб.!V5:V995,B33)+SUMIFS(Гиб.!A5:A995,Гиб.!E5:E995,AD6,Гиб.!F5:F995,D7,Гиб.!H5:H995,"Жилой сектор",Гиб.!W5:W995,B33)</f>
        <v>0</v>
      </c>
      <c r="AE33" s="378">
        <f>SUMIFS(Гиб.!A5:A995,Гиб.!E5:E995,AD6,Гиб.!F5:F995,E7,Гиб.!H5:H995,"Жилой сектор",Гиб.!S5:S995,B33)+SUMIFS(Гиб.!A5:A995,Гиб.!E5:E995,AD6,Гиб.!F5:F995,E7,Гиб.!H5:H995,"Жилой сектор",Гиб.!T5:T995,B33)+SUMIFS(Гиб.!A5:A995,Гиб.!E5:E995,AD6,Гиб.!F5:F995,E7,Гиб.!H5:H995,"Жилой сектор",Гиб.!U5:U995,B33)+SUMIFS(Гиб.!A5:A995,Гиб.!E5:E995,AD6,Гиб.!F5:F995,E7,Гиб.!H5:H995,"Жилой сектор",Гиб.!V5:V995,B33)+SUMIFS(Гиб.!A5:A995,Гиб.!E5:E995,AD6,Гиб.!F5:F995,E7,Гиб.!H5:H995,"Жилой сектор",Гиб.!W5:W995,B33)</f>
        <v>0</v>
      </c>
      <c r="AF33" s="378">
        <f>SUMIFS(Гиб.!A5:A995,Гиб.!E5:E995,AF6,Гиб.!F5:F995,D7,Гиб.!H5:H995,"Жилой сектор",Гиб.!S5:S995,B33)+SUMIFS(Гиб.!A5:A995,Гиб.!E5:E995,AF6,Гиб.!F5:F995,D7,Гиб.!H5:H995,"Жилой сектор",Гиб.!T5:T995,B33)+SUMIFS(Гиб.!A5:A995,Гиб.!E5:E995,AF6,Гиб.!F5:F995,D7,Гиб.!H5:H995,"Жилой сектор",Гиб.!U5:U995,B33)+SUMIFS(Гиб.!A5:A995,Гиб.!E5:E995,AF6,Гиб.!F5:F995,D7,Гиб.!H5:H995,"Жилой сектор",Гиб.!V5:V995,B33)+SUMIFS(Гиб.!A5:A995,Гиб.!E5:E995,AF6,Гиб.!F5:F995,D7,Гиб.!H5:H995,"Жилой сектор",Гиб.!W5:W995,B33)</f>
        <v>0</v>
      </c>
      <c r="AG33" s="378">
        <f>SUMIFS(Гиб.!A5:A995,Гиб.!E5:E995,AF6,Гиб.!F5:F995,E7,Гиб.!H5:H995,"Жилой сектор",Гиб.!S5:S995,B33)+SUMIFS(Гиб.!A5:A995,Гиб.!E5:E995,AF6,Гиб.!F5:F995,E7,Гиб.!H5:H995,"Жилой сектор",Гиб.!T5:T995,B33)+SUMIFS(Гиб.!A5:A995,Гиб.!E5:E995,AF6,Гиб.!F5:F995,E7,Гиб.!H5:H995,"Жилой сектор",Гиб.!U5:U995,B33)+SUMIFS(Гиб.!A5:A995,Гиб.!E5:E995,AF6,Гиб.!F5:F995,E7,Гиб.!H5:H995,"Жилой сектор",Гиб.!V5:V995,B33)+SUMIFS(Гиб.!A5:A995,Гиб.!E5:E995,AF6,Гиб.!F5:F995,E7,Гиб.!H5:H995,"Жилой сектор",Гиб.!W5:W995,B33)</f>
        <v>0</v>
      </c>
      <c r="AH33" s="378">
        <f>SUMIFS(Гиб.!A5:A995,Гиб.!E5:E995,AH6,Гиб.!F5:F995,D7,Гиб.!H5:H995,"Жилой сектор",Гиб.!S5:S995,B33)+SUMIFS(Гиб.!A5:A995,Гиб.!E5:E995,AH6,Гиб.!F5:F995,D7,Гиб.!H5:H995,"Жилой сектор",Гиб.!T5:T995,B33)+SUMIFS(Гиб.!A5:A995,Гиб.!E5:E995,AH6,Гиб.!F5:F995,D7,Гиб.!H5:H995,"Жилой сектор",Гиб.!U5:U995,B33)+SUMIFS(Гиб.!A5:A995,Гиб.!E5:E995,AH6,Гиб.!F5:F995,D7,Гиб.!H5:H995,"Жилой сектор",Гиб.!V5:V995,B33)+SUMIFS(Гиб.!A5:A995,Гиб.!E5:E995,AH6,Гиб.!F5:F995,D7,Гиб.!H5:H995,"Жилой сектор",Гиб.!W5:W995,B33)</f>
        <v>0</v>
      </c>
      <c r="AI33" s="378">
        <f>SUMIFS(Гиб.!A5:A995,Гиб.!E5:E995,AH6,Гиб.!F5:F995,E7,Гиб.!H5:H995,"Жилой сектор",Гиб.!S5:S995,B33)+SUMIFS(Гиб.!A5:A995,Гиб.!E5:E995,AH6,Гиб.!F5:F995,E7,Гиб.!H5:H995,"Жилой сектор",Гиб.!T5:T995,B33)+SUMIFS(Гиб.!A5:A995,Гиб.!E5:E995,AH6,Гиб.!F5:F995,E7,Гиб.!H5:H995,"Жилой сектор",Гиб.!U5:U995,B33)+SUMIFS(Гиб.!A5:A995,Гиб.!E5:E995,AH6,Гиб.!F5:F995,E7,Гиб.!H5:H995,"Жилой сектор",Гиб.!V5:V995,B33)+SUMIFS(Гиб.!A5:A995,Гиб.!E5:E995,AH6,Гиб.!F5:F995,E7,Гиб.!H5:H995,"Жилой сектор",Гиб.!W5:W995,B33)</f>
        <v>0</v>
      </c>
      <c r="AJ33" s="378">
        <f>SUMIFS(Гиб.!A5:A995,Гиб.!E5:E995,AJ6,Гиб.!F5:F995,D7,Гиб.!H5:H995,"Жилой сектор",Гиб.!S5:S995,B33)+SUMIFS(Гиб.!A5:A995,Гиб.!E5:E995,AJ6,Гиб.!F5:F995,D7,Гиб.!H5:H995,"Жилой сектор",Гиб.!T5:T995,B33)+SUMIFS(Гиб.!A5:A995,Гиб.!E5:E995,AJ6,Гиб.!F5:F995,D7,Гиб.!H5:H995,"Жилой сектор",Гиб.!U5:U995,B33)+SUMIFS(Гиб.!A5:A995,Гиб.!E5:E995,AJ6,Гиб.!F5:F995,D7,Гиб.!H5:H995,"Жилой сектор",Гиб.!V5:V995,B33)+SUMIFS(Гиб.!A5:A995,Гиб.!E5:E995,AJ6,Гиб.!F5:F995,D7,Гиб.!H5:H995,"Жилой сектор",Гиб.!W5:W995,B33)</f>
        <v>0</v>
      </c>
      <c r="AK33" s="378">
        <f>SUMIFS(Гиб.!A5:A995,Гиб.!E5:E995,AJ6,Гиб.!F5:F995,E7,Гиб.!H5:H995,"Жилой сектор",Гиб.!S5:S995,B33)+SUMIFS(Гиб.!A5:A995,Гиб.!E5:E995,AJ6,Гиб.!F5:F995,E7,Гиб.!H5:H995,"Жилой сектор",Гиб.!T5:T995,B33)+SUMIFS(Гиб.!A5:A995,Гиб.!E5:E995,AJ6,Гиб.!F5:F995,E7,Гиб.!H5:H995,"Жилой сектор",Гиб.!U5:U995,B33)+SUMIFS(Гиб.!A5:A995,Гиб.!E5:E995,AJ6,Гиб.!F5:F995,E7,Гиб.!H5:H995,"Жилой сектор",Гиб.!V5:V995,B33)+SUMIFS(Гиб.!A5:A995,Гиб.!E5:E995,AJ6,Гиб.!F5:F995,E7,Гиб.!H5:H995,"Жилой сектор",Гиб.!W5:W995,B33)</f>
        <v>0</v>
      </c>
      <c r="AL33" s="378">
        <f>SUMIFS(Гиб.!A5:A995,Гиб.!E5:E995,AL6,Гиб.!F5:F995,D7,Гиб.!H5:H995,"Жилой сектор",Гиб.!S5:S995,B33)+SUMIFS(Гиб.!A5:A995,Гиб.!E5:E995,AL6,Гиб.!F5:F995,D7,Гиб.!H5:H995,"Жилой сектор",Гиб.!T5:T995,B33)+SUMIFS(Гиб.!A5:A995,Гиб.!E5:E995,AL6,Гиб.!F5:F995,D7,Гиб.!H5:H995,"Жилой сектор",Гиб.!U5:U995,B33)+SUMIFS(Гиб.!A5:A995,Гиб.!E5:E995,AL6,Гиб.!F5:F995,D7,Гиб.!H5:H995,"Жилой сектор",Гиб.!V5:V995,B33)+SUMIFS(Гиб.!A5:A995,Гиб.!E5:E995,AL6,Гиб.!F5:F995,D7,Гиб.!H5:H995,"Жилой сектор",Гиб.!W5:W995,B33)</f>
        <v>0</v>
      </c>
      <c r="AM33" s="378">
        <f>SUMIFS(Гиб.!A5:A995,Гиб.!E5:E995,AL6,Гиб.!F5:F995,E7,Гиб.!H5:H995,"Жилой сектор",Гиб.!S5:S995,B33)+SUMIFS(Гиб.!A5:A995,Гиб.!E5:E995,AL6,Гиб.!F5:F995,E7,Гиб.!H5:H995,"Жилой сектор",Гиб.!T5:T995,B33)+SUMIFS(Гиб.!A5:A995,Гиб.!E5:E995,AL6,Гиб.!F5:F995,E7,Гиб.!H5:H995,"Жилой сектор",Гиб.!U5:U995,B33)+SUMIFS(Гиб.!A5:A995,Гиб.!E5:E995,AL6,Гиб.!F5:F995,E7,Гиб.!H5:H995,"Жилой сектор",Гиб.!V5:V995,B33)+SUMIFS(Гиб.!A5:A995,Гиб.!E5:E995,AL6,Гиб.!F5:F995,E7,Гиб.!H5:H995,"Жилой сектор",Гиб.!W5:W995,B33)</f>
        <v>0</v>
      </c>
      <c r="AN33" s="378">
        <f>SUMIFS(Гиб.!A5:A995,Гиб.!E5:E995,AN6,Гиб.!F5:F995,D7,Гиб.!H5:H995,"Жилой сектор",Гиб.!S5:S995,B33)+SUMIFS(Гиб.!A5:A995,Гиб.!E5:E995,AN6,Гиб.!F5:F995,D7,Гиб.!H5:H995,"Жилой сектор",Гиб.!T5:T995,B33)+SUMIFS(Гиб.!A5:A995,Гиб.!E5:E995,AN6,Гиб.!F5:F995,D7,Гиб.!H5:H995,"Жилой сектор",Гиб.!U5:U995,B33)+SUMIFS(Гиб.!A5:A995,Гиб.!E5:E995,AN6,Гиб.!F5:F995,D7,Гиб.!H5:H995,"Жилой сектор",Гиб.!V5:V995,B33)+SUMIFS(Гиб.!A5:A995,Гиб.!E5:E995,AN6,Гиб.!F5:F995,D7,Гиб.!H5:H995,"Жилой сектор",Гиб.!W5:W995,B33)</f>
        <v>0</v>
      </c>
      <c r="AO33" s="378">
        <f>SUMIFS(Гиб.!A5:A995,Гиб.!E5:E995,AN6,Гиб.!F5:F995,E7,Гиб.!H5:H995,"Жилой сектор",Гиб.!S5:S995,B33)+SUMIFS(Гиб.!A5:A995,Гиб.!E5:E995,AN6,Гиб.!F5:F995,E7,Гиб.!H5:H995,"Жилой сектор",Гиб.!T5:T995,B33)+SUMIFS(Гиб.!A5:A995,Гиб.!E5:E995,AN6,Гиб.!F5:F995,E7,Гиб.!H5:H995,"Жилой сектор",Гиб.!U5:U995,B33)+SUMIFS(Гиб.!A5:A995,Гиб.!E5:E995,AN6,Гиб.!F5:F995,E7,Гиб.!H5:H995,"Жилой сектор",Гиб.!V5:V995,B33)+SUMIFS(Гиб.!A5:A995,Гиб.!E5:E995,AN6,Гиб.!F5:F995,E7,Гиб.!H5:H995,"Жилой сектор",Гиб.!W5:W995,B33)</f>
        <v>0</v>
      </c>
      <c r="AP33" s="378">
        <f>SUMIFS(Гиб.!A5:A995,Гиб.!E5:E995,AP6,Гиб.!F5:F995,D7,Гиб.!H5:H995,"Жилой сектор",Гиб.!S5:S995,B33)+SUMIFS(Гиб.!A5:A995,Гиб.!E5:E995,AP6,Гиб.!F5:F995,D7,Гиб.!H5:H995,"Жилой сектор",Гиб.!T5:T995,B33)+SUMIFS(Гиб.!A5:A995,Гиб.!E5:E995,AP6,Гиб.!F5:F995,D7,Гиб.!H5:H995,"Жилой сектор",Гиб.!U5:U995,B33)+SUMIFS(Гиб.!A5:A995,Гиб.!E5:E995,AP6,Гиб.!F5:F995,D7,Гиб.!H5:H995,"Жилой сектор",Гиб.!V5:V995,B33)+SUMIFS(Гиб.!A5:A995,Гиб.!E5:E995,AP6,Гиб.!F5:F995,D7,Гиб.!H5:H995,"Жилой сектор",Гиб.!W5:W995,B33)</f>
        <v>0</v>
      </c>
      <c r="AQ33" s="378">
        <f>SUMIFS(Гиб.!A5:A995,Гиб.!E5:E995,AP6,Гиб.!F5:F995,E7,Гиб.!H5:H995,"Жилой сектор",Гиб.!S5:S995,B33)+SUMIFS(Гиб.!A5:A995,Гиб.!E5:E995,AP6,Гиб.!F5:F995,E7,Гиб.!H5:H995,"Жилой сектор",Гиб.!T5:T995,B33)+SUMIFS(Гиб.!A5:A995,Гиб.!E5:E995,AP6,Гиб.!F5:F995,E7,Гиб.!H5:H995,"Жилой сектор",Гиб.!U5:U995,B33)+SUMIFS(Гиб.!A5:A995,Гиб.!E5:E995,AP6,Гиб.!F5:F995,E7,Гиб.!H5:H995,"Жилой сектор",Гиб.!V5:V995,B33)+SUMIFS(Гиб.!A5:A995,Гиб.!E5:E995,AP6,Гиб.!F5:F995,E7,Гиб.!H5:H995,"Жилой сектор",Гиб.!W5:W995,B33)</f>
        <v>0</v>
      </c>
      <c r="AR33" s="378">
        <f>SUMIFS(Гиб.!A5:A995,Гиб.!E5:E995,AR6,Гиб.!F5:F995,D7,Гиб.!H5:H995,"Жилой сектор",Гиб.!S5:S995,B33)+SUMIFS(Гиб.!A5:A995,Гиб.!E5:E995,AR6,Гиб.!F5:F995,D7,Гиб.!H5:H995,"Жилой сектор",Гиб.!T5:T995,B33)+SUMIFS(Гиб.!A5:A995,Гиб.!E5:E995,AR6,Гиб.!F5:F995,D7,Гиб.!H5:H995,"Жилой сектор",Гиб.!U5:U995,B33)+SUMIFS(Гиб.!A5:A995,Гиб.!E5:E995,AR6,Гиб.!F5:F995,D7,Гиб.!H5:H995,"Жилой сектор",Гиб.!V5:V995,B33)+SUMIFS(Гиб.!A5:A995,Гиб.!E5:E995,AR6,Гиб.!F5:F995,D7,Гиб.!H5:H995,"Жилой сектор",Гиб.!W5:W995,B33)</f>
        <v>0</v>
      </c>
      <c r="AS33" s="378">
        <f>SUMIFS(Гиб.!A5:A995,Гиб.!E5:E995,AR6,Гиб.!F5:F995,E7,Гиб.!H5:H995,"Жилой сектор",Гиб.!S5:S995,B33)+SUMIFS(Гиб.!A5:A995,Гиб.!E5:E995,AR6,Гиб.!F5:F995,E7,Гиб.!H5:H995,"Жилой сектор",Гиб.!T5:T995,B33)+SUMIFS(Гиб.!A5:A995,Гиб.!E5:E995,AR6,Гиб.!F5:F995,E7,Гиб.!H5:H995,"Жилой сектор",Гиб.!U5:U995,B33)+SUMIFS(Гиб.!A5:A995,Гиб.!E5:E995,AR6,Гиб.!F5:F995,E7,Гиб.!H5:H995,"Жилой сектор",Гиб.!V5:V995,B33)+SUMIFS(Гиб.!A5:A995,Гиб.!E5:E995,AR6,Гиб.!F5:F995,E7,Гиб.!H5:H995,"Жилой сектор",Гиб.!W5:W995,B33)</f>
        <v>0</v>
      </c>
      <c r="AT33" s="378">
        <f>SUMIFS(Гиб.!A5:A995,Гиб.!E5:E995,AT6,Гиб.!F5:F995,D7,Гиб.!H5:H995,"Жилой сектор",Гиб.!S5:S995,B33)+SUMIFS(Гиб.!A5:A995,Гиб.!E5:E995,AT6,Гиб.!F5:F995,D7,Гиб.!H5:H995,"Жилой сектор",Гиб.!T5:T995,B33)+SUMIFS(Гиб.!A5:A995,Гиб.!E5:E995,AT6,Гиб.!F5:F995,D7,Гиб.!H5:H995,"Жилой сектор",Гиб.!U5:U995,B33)+SUMIFS(Гиб.!A5:A995,Гиб.!E5:E995,AT6,Гиб.!F5:F995,D7,Гиб.!H5:H995,"Жилой сектор",Гиб.!V5:V995,B33)+SUMIFS(Гиб.!A5:A995,Гиб.!E5:E995,AT6,Гиб.!F5:F995,D7,Гиб.!H5:H995,"Жилой сектор",Гиб.!W5:W995,B33)</f>
        <v>0</v>
      </c>
      <c r="AU33" s="378">
        <f>SUMIFS(Гиб.!A5:A995,Гиб.!E5:E995,AT6,Гиб.!F5:F995,E7,Гиб.!H5:H995,"Жилой сектор",Гиб.!S5:S995,B33)+SUMIFS(Гиб.!A5:A995,Гиб.!E5:E995,AT6,Гиб.!F5:F995,E7,Гиб.!H5:H995,"Жилой сектор",Гиб.!T5:T995,B33)+SUMIFS(Гиб.!A5:A995,Гиб.!E5:E995,AT6,Гиб.!F5:F995,E7,Гиб.!H5:H995,"Жилой сектор",Гиб.!U5:U995,B33)+SUMIFS(Гиб.!A5:A995,Гиб.!E5:E995,AT6,Гиб.!F5:F995,E7,Гиб.!H5:H995,"Жилой сектор",Гиб.!V5:V995,B33)+SUMIFS(Гиб.!A5:A995,Гиб.!E5:E995,AT6,Гиб.!F5:F995,E7,Гиб.!H5:H995,"Жилой сектор",Гиб.!W5:W995,B33)</f>
        <v>0</v>
      </c>
      <c r="AV33" s="378">
        <f>SUMIFS(Гиб.!A5:A995,Гиб.!E5:E995,AV6,Гиб.!F5:F995,D7,Гиб.!H5:H995,"Жилой сектор",Гиб.!S5:S995,B33)+SUMIFS(Гиб.!A5:A995,Гиб.!E5:E995,AV6,Гиб.!F5:F995,D7,Гиб.!H5:H995,"Жилой сектор",Гиб.!T5:T995,B33)+SUMIFS(Гиб.!A5:A995,Гиб.!E5:E995,AV6,Гиб.!F5:F995,D7,Гиб.!H5:H995,"Жилой сектор",Гиб.!U5:U995,B33)+SUMIFS(Гиб.!A5:A995,Гиб.!E5:E995,AV6,Гиб.!F5:F995,D7,Гиб.!H5:H995,"Жилой сектор",Гиб.!V5:V995,B33)+SUMIFS(Гиб.!A5:A995,Гиб.!E5:E995,AV6,Гиб.!F5:F995,D7,Гиб.!H5:H995,"Жилой сектор",Гиб.!W5:W995,B33)</f>
        <v>0</v>
      </c>
      <c r="AW33" s="378">
        <f>SUMIFS(Гиб.!A5:A995,Гиб.!E5:E995,AV6,Гиб.!F5:F995,E7,Гиб.!H5:H995,"Жилой сектор",Гиб.!S5:S995,B33)+SUMIFS(Гиб.!A5:A995,Гиб.!E5:E995,AV6,Гиб.!F5:F995,E7,Гиб.!H5:H995,"Жилой сектор",Гиб.!T5:T995,B33)+SUMIFS(Гиб.!A5:A995,Гиб.!E5:E995,AV6,Гиб.!F5:F995,E7,Гиб.!H5:H995,"Жилой сектор",Гиб.!U5:U995,B33)+SUMIFS(Гиб.!A5:A995,Гиб.!E5:E995,AV6,Гиб.!F5:F995,E7,Гиб.!H5:H995,"Жилой сектор",Гиб.!V5:V995,B33)+SUMIFS(Гиб.!A5:A995,Гиб.!E5:E995,AV6,Гиб.!F5:F995,E7,Гиб.!H5:H995,"Жилой сектор",Гиб.!W5:W995,B33)</f>
        <v>0</v>
      </c>
      <c r="AX33" s="194"/>
      <c r="AY33" s="194"/>
      <c r="AZ33" s="194"/>
      <c r="BA33" s="194"/>
    </row>
    <row r="34" spans="1:53" ht="19.5" thickBot="1">
      <c r="A34" s="337" t="s">
        <v>391</v>
      </c>
      <c r="B34" s="371" t="s">
        <v>392</v>
      </c>
      <c r="C34" s="1204">
        <f t="shared" si="0"/>
        <v>0</v>
      </c>
      <c r="D34" s="372">
        <f t="shared" si="10"/>
        <v>0</v>
      </c>
      <c r="E34" s="196">
        <f t="shared" si="8"/>
        <v>0</v>
      </c>
      <c r="F34" s="1250">
        <f t="shared" si="2"/>
        <v>0</v>
      </c>
      <c r="G34" s="453">
        <v>0</v>
      </c>
      <c r="H34" s="458">
        <v>0</v>
      </c>
      <c r="I34" s="1212">
        <f>C34/C28*100%</f>
        <v>0</v>
      </c>
      <c r="J34" s="1206" t="e">
        <f t="shared" si="11"/>
        <v>#DIV/0!</v>
      </c>
      <c r="K34" s="1206" t="e">
        <f t="shared" si="12"/>
        <v>#DIV/0!</v>
      </c>
      <c r="L34" s="378">
        <f>SUMIFS(Гиб.!A5:A995,Гиб.!E5:E995,L6,Гиб.!F5:F995,D7,Гиб.!H5:H995,"Жилой сектор",Гиб.!S5:S995,B34)+SUMIFS(Гиб.!A5:A995,Гиб.!E5:E995,L6,Гиб.!F5:F995,D7,Гиб.!H5:H995,"Жилой сектор",Гиб.!T5:T995,B34)+SUMIFS(Гиб.!A5:A995,Гиб.!E5:E995,L6,Гиб.!F5:F995,D7,Гиб.!H5:H995,"Жилой сектор",Гиб.!U5:U995,B34)+SUMIFS(Гиб.!A5:A995,Гиб.!E5:E995,L6,Гиб.!F5:F995,D7,Гиб.!H5:H995,"Жилой сектор",Гиб.!V5:V995,B34)+SUMIFS(Гиб.!A5:A995,Гиб.!E5:E995,L6,Гиб.!F5:F995,D7,Гиб.!H5:H995,"Жилой сектор",Гиб.!W5:W995,B34)</f>
        <v>0</v>
      </c>
      <c r="M34" s="378">
        <f>SUMIFS(Гиб.!A5:A995,Гиб.!E5:E995,L6,Гиб.!F5:F995,E7,Гиб.!H5:H995,"Жилой сектор",Гиб.!S5:S995,B34)+SUMIFS(Гиб.!A5:A995,Гиб.!E5:E995,L6,Гиб.!F5:F995,E7,Гиб.!H5:H995,"Жилой сектор",Гиб.!T5:T995,B34)+SUMIFS(Гиб.!A5:A995,Гиб.!E5:E995,L6,Гиб.!F5:F995,E7,Гиб.!H5:H995,"Жилой сектор",Гиб.!U5:U995,B34)+SUMIFS(Гиб.!A5:A995,Гиб.!E5:E995,L6,Гиб.!F5:F995,E7,Гиб.!H5:H995,"Жилой сектор",Гиб.!V5:V995,B34)+SUMIFS(Гиб.!A5:A995,Гиб.!E5:E995,L6,Гиб.!F5:F995,E7,Гиб.!H5:H995,"Жилой сектор",Гиб.!W5:W995,B34)</f>
        <v>0</v>
      </c>
      <c r="N34" s="378">
        <f>SUMIFS(Гиб.!A5:A995,Гиб.!E5:E995,N6,Гиб.!F5:F995,D7,Гиб.!H5:H995,"Жилой сектор",Гиб.!S5:S995,B34)+SUMIFS(Гиб.!A5:A995,Гиб.!E5:E995,N6,Гиб.!F5:F995,D7,Гиб.!H5:H995,"Жилой сектор",Гиб.!T5:T995,B34)+SUMIFS(Гиб.!A5:A995,Гиб.!E5:E995,N6,Гиб.!F5:F995,D7,Гиб.!H5:H995,"Жилой сектор",Гиб.!U5:U995,B34)+SUMIFS(Гиб.!A5:A995,Гиб.!E5:E995,N6,Гиб.!F5:F995,D7,Гиб.!H5:H995,"Жилой сектор",Гиб.!V5:V995,B34)+SUMIFS(Гиб.!A5:A995,Гиб.!E5:E995,N6,Гиб.!F5:F995,D7,Гиб.!H5:H995,"Жилой сектор",Гиб.!W5:W995,B34)</f>
        <v>0</v>
      </c>
      <c r="O34" s="378">
        <f>SUMIFS(Гиб.!A5:A995,Гиб.!E5:E995,N6,Гиб.!F5:F995,E7,Гиб.!H5:H995,"Жилой сектор",Гиб.!S5:S995,B34)+SUMIFS(Гиб.!A5:A995,Гиб.!E5:E995,N6,Гиб.!F5:F995,E7,Гиб.!H5:H995,"Жилой сектор",Гиб.!T5:T995,B34)+SUMIFS(Гиб.!A5:A995,Гиб.!E5:E995,N6,Гиб.!F5:F995,E7,Гиб.!H5:H995,"Жилой сектор",Гиб.!U5:U995,B34)+SUMIFS(Гиб.!A5:A995,Гиб.!E5:E995,N6,Гиб.!F5:F995,E7,Гиб.!H5:H995,"Жилой сектор",Гиб.!V5:V995,B34)+SUMIFS(Гиб.!A5:A995,Гиб.!E5:E995,N6,Гиб.!F5:F995,E7,Гиб.!H5:H995,"Жилой сектор",Гиб.!W5:W995,B34)</f>
        <v>0</v>
      </c>
      <c r="P34" s="378">
        <f>SUMIFS(Гиб.!A5:A995,Гиб.!E5:E995,P6,Гиб.!F5:F995,D7,Гиб.!H5:H995,"Жилой сектор",Гиб.!S5:S995,B34)+SUMIFS(Гиб.!A5:A995,Гиб.!E5:E995,P6,Гиб.!F5:F995,D7,Гиб.!H5:H995,"Жилой сектор",Гиб.!T5:T995,B34)+SUMIFS(Гиб.!A5:A995,Гиб.!E5:E995,P6,Гиб.!F5:F995,D7,Гиб.!H5:H995,"Жилой сектор",Гиб.!U5:U995,B34)+SUMIFS(Гиб.!A5:A995,Гиб.!E5:E995,P6,Гиб.!F5:F995,D7,Гиб.!H5:H995,"Жилой сектор",Гиб.!V5:V995,B34)+SUMIFS(Гиб.!A5:A995,Гиб.!E5:E995,P6,Гиб.!F5:F995,D7,Гиб.!H5:H995,"Жилой сектор",Гиб.!W5:W995,B34)</f>
        <v>0</v>
      </c>
      <c r="Q34" s="378">
        <f>SUMIFS(Гиб.!A5:A995,Гиб.!E5:E995,P6,Гиб.!F5:F995,E7,Гиб.!H5:H995,"Жилой сектор",Гиб.!S5:S995,B34)+SUMIFS(Гиб.!A5:A995,Гиб.!E5:E995,P6,Гиб.!F5:F995,E7,Гиб.!H5:H995,"Жилой сектор",Гиб.!T5:T995,B34)+SUMIFS(Гиб.!A5:A995,Гиб.!E5:E995,P6,Гиб.!F5:F995,E7,Гиб.!H5:H995,"Жилой сектор",Гиб.!U5:U995,B34)+SUMIFS(Гиб.!A5:A995,Гиб.!E5:E995,P6,Гиб.!F5:F995,E7,Гиб.!H5:H995,"Жилой сектор",Гиб.!V5:V995,B34)+SUMIFS(Гиб.!A5:A995,Гиб.!E5:E995,P6,Гиб.!F5:F995,E7,Гиб.!H5:H995,"Жилой сектор",Гиб.!W5:W995,B34)</f>
        <v>0</v>
      </c>
      <c r="R34" s="378">
        <f>SUMIFS(Гиб.!A5:A995,Гиб.!E5:E995,R6,Гиб.!F5:F995,D7,Гиб.!H5:H995,"Жилой сектор",Гиб.!S5:S995,B34)+SUMIFS(Гиб.!A5:A995,Гиб.!E5:E995,R6,Гиб.!F5:F995,D7,Гиб.!H5:H995,"Жилой сектор",Гиб.!T5:T995,B34)+SUMIFS(Гиб.!A5:A995,Гиб.!E5:E995,R6,Гиб.!F5:F995,D7,Гиб.!H5:H995,"Жилой сектор",Гиб.!U5:U995,B34)+SUMIFS(Гиб.!A5:A995,Гиб.!E5:E995,R6,Гиб.!F5:F995,D7,Гиб.!H5:H995,"Жилой сектор",Гиб.!V5:V995,B34)+SUMIFS(Гиб.!A5:A995,Гиб.!E5:E995,R6,Гиб.!F5:F995,D7,Гиб.!H5:H995,"Жилой сектор",Гиб.!W5:W995,B34)</f>
        <v>0</v>
      </c>
      <c r="S34" s="378">
        <f>SUMIFS(Гиб.!A5:A995,Гиб.!E5:E995,R6,Гиб.!F5:F995,E7,Гиб.!H5:H995,"Жилой сектор",Гиб.!S5:S995,B34)+SUMIFS(Гиб.!A5:A995,Гиб.!E5:E995,R6,Гиб.!F5:F995,E7,Гиб.!H5:H995,"Жилой сектор",Гиб.!T5:T995,B34)+SUMIFS(Гиб.!A5:A995,Гиб.!E5:E995,R6,Гиб.!F5:F995,E7,Гиб.!H5:H995,"Жилой сектор",Гиб.!U5:U995,B34)+SUMIFS(Гиб.!A5:A995,Гиб.!E5:E995,R6,Гиб.!F5:F995,E7,Гиб.!H5:H995,"Жилой сектор",Гиб.!V5:V995,B34)+SUMIFS(Гиб.!A5:A995,Гиб.!E5:E995,R6,Гиб.!F5:F995,E7,Гиб.!H5:H995,"Жилой сектор",Гиб.!W5:W995,B34)</f>
        <v>0</v>
      </c>
      <c r="T34" s="378">
        <f>SUMIFS(Гиб.!A5:A995,Гиб.!E5:E995,T6,Гиб.!F5:F995,D7,Гиб.!H5:H995,"Жилой сектор",Гиб.!S5:S995,B34)+SUMIFS(Гиб.!A5:A995,Гиб.!E5:E995,T6,Гиб.!F5:F995,D7,Гиб.!H5:H995,"Жилой сектор",Гиб.!T5:T995,B34)+SUMIFS(Гиб.!A5:A995,Гиб.!E5:E995,T6,Гиб.!F5:F995,D7,Гиб.!H5:H995,"Жилой сектор",Гиб.!U5:U995,B34)+SUMIFS(Гиб.!A5:A995,Гиб.!E5:E995,T6,Гиб.!F5:F995,D7,Гиб.!H5:H995,"Жилой сектор",Гиб.!V5:V995,B34)+SUMIFS(Гиб.!A5:A995,Гиб.!E5:E995,T6,Гиб.!F5:F995,D7,Гиб.!H5:H995,"Жилой сектор",Гиб.!W5:W995,B34)</f>
        <v>0</v>
      </c>
      <c r="U34" s="378">
        <f>SUMIFS(Гиб.!A5:A995,Гиб.!E5:E995,T6,Гиб.!F5:F995,E7,Гиб.!H5:H995,"Жилой сектор",Гиб.!S5:S995,B34)+SUMIFS(Гиб.!A5:A995,Гиб.!E5:E995,T6,Гиб.!F5:F995,E7,Гиб.!H5:H995,"Жилой сектор",Гиб.!T5:T995,B34)+SUMIFS(Гиб.!A5:A995,Гиб.!E5:E995,T6,Гиб.!F5:F995,E7,Гиб.!H5:H995,"Жилой сектор",Гиб.!U5:U995,B34)+SUMIFS(Гиб.!A5:A995,Гиб.!E5:E995,T6,Гиб.!F5:F995,E7,Гиб.!H5:H995,"Жилой сектор",Гиб.!V5:V995,B34)+SUMIFS(Гиб.!A5:A995,Гиб.!E5:E995,T6,Гиб.!F5:F995,E7,Гиб.!H5:H995,"Жилой сектор",Гиб.!W5:W995,B34)</f>
        <v>0</v>
      </c>
      <c r="V34" s="378">
        <f>SUMIFS(Гиб.!A5:A995,Гиб.!E5:E995,V6,Гиб.!F5:F995,D7,Гиб.!H5:H995,"Жилой сектор",Гиб.!S5:S995,B34)+SUMIFS(Гиб.!A5:A995,Гиб.!E5:E995,V6,Гиб.!F5:F995,D7,Гиб.!H5:H995,"Жилой сектор",Гиб.!T5:T995,B34)+SUMIFS(Гиб.!A5:A995,Гиб.!E5:E995,V6,Гиб.!F5:F995,D7,Гиб.!H5:H995,"Жилой сектор",Гиб.!U5:U995,B34)+SUMIFS(Гиб.!A5:A995,Гиб.!E5:E995,V6,Гиб.!F5:F995,D7,Гиб.!H5:H995,"Жилой сектор",Гиб.!V5:V995,B34)+SUMIFS(Гиб.!A5:A995,Гиб.!E5:E995,V6,Гиб.!F5:F995,D7,Гиб.!H5:H995,"Жилой сектор",Гиб.!W5:W995,B34)</f>
        <v>0</v>
      </c>
      <c r="W34" s="378">
        <f>SUMIFS(Гиб.!A5:A995,Гиб.!E5:E995,V6,Гиб.!F5:F995,E7,Гиб.!H5:H995,"Жилой сектор",Гиб.!S5:S995,B34)+SUMIFS(Гиб.!A5:A995,Гиб.!E5:E995,V6,Гиб.!F5:F995,E7,Гиб.!H5:H995,"Жилой сектор",Гиб.!T5:T995,B34)+SUMIFS(Гиб.!A5:A995,Гиб.!E5:E995,V6,Гиб.!F5:F995,E7,Гиб.!H5:H995,"Жилой сектор",Гиб.!U5:U995,B34)+SUMIFS(Гиб.!A5:A995,Гиб.!E5:E995,V6,Гиб.!F5:F995,E7,Гиб.!H5:H995,"Жилой сектор",Гиб.!V5:V995,B34)+SUMIFS(Гиб.!A5:A995,Гиб.!E5:E995,V6,Гиб.!F5:F995,E7,Гиб.!H5:H995,"Жилой сектор",Гиб.!W5:W995,B34)</f>
        <v>0</v>
      </c>
      <c r="X34" s="378">
        <f>SUMIFS(Гиб.!A5:A995,Гиб.!E5:E995,X6,Гиб.!F5:F995,D7,Гиб.!H5:H995,"Жилой сектор",Гиб.!S5:S995,B34)+SUMIFS(Гиб.!A5:A995,Гиб.!E5:E995,X6,Гиб.!F5:F995,D7,Гиб.!H5:H995,"Жилой сектор",Гиб.!T5:T995,B34)+SUMIFS(Гиб.!A5:A995,Гиб.!E5:E995,X6,Гиб.!F5:F995,D7,Гиб.!H5:H995,"Жилой сектор",Гиб.!U5:U995,B34)+SUMIFS(Гиб.!A5:A995,Гиб.!E5:E995,X6,Гиб.!F5:F995,D7,Гиб.!H5:H995,"Жилой сектор",Гиб.!V5:V995,B34)+SUMIFS(Гиб.!A5:A995,Гиб.!E5:E995,X6,Гиб.!F5:F995,D7,Гиб.!H5:H995,"Жилой сектор",Гиб.!W5:W995,B34)</f>
        <v>0</v>
      </c>
      <c r="Y34" s="378">
        <f>SUMIFS(Гиб.!A5:A995,Гиб.!E5:E995,X6,Гиб.!F5:F995,E7,Гиб.!H5:H995,"Жилой сектор",Гиб.!S5:S995,B34)+SUMIFS(Гиб.!A5:A995,Гиб.!E5:E995,X6,Гиб.!F5:F995,E7,Гиб.!H5:H995,"Жилой сектор",Гиб.!T5:T995,B34)+SUMIFS(Гиб.!A5:A995,Гиб.!E5:E995,X6,Гиб.!F5:F995,E7,Гиб.!H5:H995,"Жилой сектор",Гиб.!U5:U995,B34)+SUMIFS(Гиб.!A5:A995,Гиб.!E5:E995,X6,Гиб.!F5:F995,E7,Гиб.!H5:H995,"Жилой сектор",Гиб.!V5:V995,B34)+SUMIFS(Гиб.!A5:A995,Гиб.!E5:E995,X6,Гиб.!F5:F995,E7,Гиб.!H5:H995,"Жилой сектор",Гиб.!W5:W995,B34)</f>
        <v>0</v>
      </c>
      <c r="Z34" s="378">
        <f>SUMIFS(Гиб.!A5:A995,Гиб.!E5:E995,Z6,Гиб.!F5:F995,D7,Гиб.!H5:H995,"Жилой сектор",Гиб.!S5:S995,B34)+SUMIFS(Гиб.!A5:A995,Гиб.!E5:E995,Z6,Гиб.!F5:F995,D7,Гиб.!H5:H995,"Жилой сектор",Гиб.!T5:T995,B34)+SUMIFS(Гиб.!A5:A995,Гиб.!E5:E995,Z6,Гиб.!F5:F995,D7,Гиб.!H5:H995,"Жилой сектор",Гиб.!U5:U995,B34)+SUMIFS(Гиб.!A5:A995,Гиб.!E5:E995,Z6,Гиб.!F5:F995,D7,Гиб.!H5:H995,"Жилой сектор",Гиб.!V5:V995,B34)+SUMIFS(Гиб.!A5:A995,Гиб.!E5:E995,Z6,Гиб.!F5:F995,D7,Гиб.!H5:H995,"Жилой сектор",Гиб.!W5:W995,B34)</f>
        <v>0</v>
      </c>
      <c r="AA34" s="378">
        <f>SUMIFS(Гиб.!A5:A995,Гиб.!E5:E995,Z6,Гиб.!F5:F995,E7,Гиб.!H5:H995,"Жилой сектор",Гиб.!S5:S995,B34)+SUMIFS(Гиб.!A5:A995,Гиб.!E5:E995,Z6,Гиб.!F5:F995,E7,Гиб.!H5:H995,"Жилой сектор",Гиб.!T5:T995,B34)+SUMIFS(Гиб.!A5:A995,Гиб.!E5:E995,Z6,Гиб.!F5:F995,E7,Гиб.!H5:H995,"Жилой сектор",Гиб.!U5:U995,B34)+SUMIFS(Гиб.!A5:A995,Гиб.!E5:E995,Z6,Гиб.!F5:F995,E7,Гиб.!H5:H995,"Жилой сектор",Гиб.!V5:V995,B34)+SUMIFS(Гиб.!A5:A995,Гиб.!E5:E995,Z6,Гиб.!F5:F995,E7,Гиб.!H5:H995,"Жилой сектор",Гиб.!W5:W995,B34)</f>
        <v>0</v>
      </c>
      <c r="AB34" s="378">
        <f>SUMIFS(Гиб.!A5:A995,Гиб.!E5:E995,AB6,Гиб.!F5:F995,D7,Гиб.!H5:H995,"Жилой сектор",Гиб.!S5:S995,B34)+SUMIFS(Гиб.!A5:A995,Гиб.!E5:E995,AB6,Гиб.!F5:F995,D7,Гиб.!H5:H995,"Жилой сектор",Гиб.!T5:T995,B34)+SUMIFS(Гиб.!A5:A995,Гиб.!E5:E995,AB6,Гиб.!F5:F995,D7,Гиб.!H5:H995,"Жилой сектор",Гиб.!U5:U995,B34)+SUMIFS(Гиб.!A5:A995,Гиб.!E5:E995,AB6,Гиб.!F5:F995,D7,Гиб.!H5:H995,"Жилой сектор",Гиб.!V5:V995,B34)+SUMIFS(Гиб.!A5:A995,Гиб.!E5:E995,AB6,Гиб.!F5:F995,D7,Гиб.!H5:H995,"Жилой сектор",Гиб.!W5:W995,B34)</f>
        <v>0</v>
      </c>
      <c r="AC34" s="378">
        <f>SUMIFS(Гиб.!A5:A995,Гиб.!E5:E995,AB6,Гиб.!F5:F995,E7,Гиб.!H5:H995,"Жилой сектор",Гиб.!S5:S995,B34)+SUMIFS(Гиб.!A5:A995,Гиб.!E5:E995,AB6,Гиб.!F5:F995,E7,Гиб.!H5:H995,"Жилой сектор",Гиб.!T5:T995,B34)+SUMIFS(Гиб.!A5:A995,Гиб.!E5:E995,AB6,Гиб.!F5:F995,E7,Гиб.!H5:H995,"Жилой сектор",Гиб.!U5:U995,B34)+SUMIFS(Гиб.!A5:A995,Гиб.!E5:E995,AB6,Гиб.!F5:F995,E7,Гиб.!H5:H995,"Жилой сектор",Гиб.!V5:V995,B34)+SUMIFS(Гиб.!A5:A995,Гиб.!E5:E995,AB6,Гиб.!F5:F995,E7,Гиб.!H5:H995,"Жилой сектор",Гиб.!W5:W995,B34)</f>
        <v>0</v>
      </c>
      <c r="AD34" s="378">
        <f>SUMIFS(Гиб.!A5:A995,Гиб.!E5:E995,AD6,Гиб.!F5:F995,D7,Гиб.!H5:H995,"Жилой сектор",Гиб.!S5:S995,B34)+SUMIFS(Гиб.!A5:A995,Гиб.!E5:E995,AD6,Гиб.!F5:F995,D7,Гиб.!H5:H995,"Жилой сектор",Гиб.!T5:T995,B34)+SUMIFS(Гиб.!A5:A995,Гиб.!E5:E995,AD6,Гиб.!F5:F995,D7,Гиб.!H5:H995,"Жилой сектор",Гиб.!U5:U995,B34)+SUMIFS(Гиб.!A5:A995,Гиб.!E5:E995,AD6,Гиб.!F5:F995,D7,Гиб.!H5:H995,"Жилой сектор",Гиб.!V5:V995,B34)+SUMIFS(Гиб.!A5:A995,Гиб.!E5:E995,AD6,Гиб.!F5:F995,D7,Гиб.!H5:H995,"Жилой сектор",Гиб.!W5:W995,B34)</f>
        <v>0</v>
      </c>
      <c r="AE34" s="378">
        <f>SUMIFS(Гиб.!A5:A995,Гиб.!E5:E995,AD6,Гиб.!F5:F995,E7,Гиб.!H5:H995,"Жилой сектор",Гиб.!S5:S995,B34)+SUMIFS(Гиб.!A5:A995,Гиб.!E5:E995,AD6,Гиб.!F5:F995,E7,Гиб.!H5:H995,"Жилой сектор",Гиб.!T5:T995,B34)+SUMIFS(Гиб.!A5:A995,Гиб.!E5:E995,AD6,Гиб.!F5:F995,E7,Гиб.!H5:H995,"Жилой сектор",Гиб.!U5:U995,B34)+SUMIFS(Гиб.!A5:A995,Гиб.!E5:E995,AD6,Гиб.!F5:F995,E7,Гиб.!H5:H995,"Жилой сектор",Гиб.!V5:V995,B34)+SUMIFS(Гиб.!A5:A995,Гиб.!E5:E995,AD6,Гиб.!F5:F995,E7,Гиб.!H5:H995,"Жилой сектор",Гиб.!W5:W995,B34)</f>
        <v>0</v>
      </c>
      <c r="AF34" s="378">
        <f>SUMIFS(Гиб.!A5:A995,Гиб.!E5:E995,AF6,Гиб.!F5:F995,D7,Гиб.!H5:H995,"Жилой сектор",Гиб.!S5:S995,B34)+SUMIFS(Гиб.!A5:A995,Гиб.!E5:E995,AF6,Гиб.!F5:F995,D7,Гиб.!H5:H995,"Жилой сектор",Гиб.!T5:T995,B34)+SUMIFS(Гиб.!A5:A995,Гиб.!E5:E995,AF6,Гиб.!F5:F995,D7,Гиб.!H5:H995,"Жилой сектор",Гиб.!U5:U995,B34)+SUMIFS(Гиб.!A5:A995,Гиб.!E5:E995,AF6,Гиб.!F5:F995,D7,Гиб.!H5:H995,"Жилой сектор",Гиб.!V5:V995,B34)+SUMIFS(Гиб.!A5:A995,Гиб.!E5:E995,AF6,Гиб.!F5:F995,D7,Гиб.!H5:H995,"Жилой сектор",Гиб.!W5:W995,B34)</f>
        <v>0</v>
      </c>
      <c r="AG34" s="378">
        <f>SUMIFS(Гиб.!A5:A995,Гиб.!E5:E995,AF6,Гиб.!F5:F995,E7,Гиб.!H5:H995,"Жилой сектор",Гиб.!S5:S995,B34)+SUMIFS(Гиб.!A5:A995,Гиб.!E5:E995,AF6,Гиб.!F5:F995,E7,Гиб.!H5:H995,"Жилой сектор",Гиб.!T5:T995,B34)+SUMIFS(Гиб.!A5:A995,Гиб.!E5:E995,AF6,Гиб.!F5:F995,E7,Гиб.!H5:H995,"Жилой сектор",Гиб.!U5:U995,B34)+SUMIFS(Гиб.!A5:A995,Гиб.!E5:E995,AF6,Гиб.!F5:F995,E7,Гиб.!H5:H995,"Жилой сектор",Гиб.!V5:V995,B34)+SUMIFS(Гиб.!A5:A995,Гиб.!E5:E995,AF6,Гиб.!F5:F995,E7,Гиб.!H5:H995,"Жилой сектор",Гиб.!W5:W995,B34)</f>
        <v>0</v>
      </c>
      <c r="AH34" s="378">
        <f>SUMIFS(Гиб.!A5:A995,Гиб.!E5:E995,AH6,Гиб.!F5:F995,D7,Гиб.!H5:H995,"Жилой сектор",Гиб.!S5:S995,B34)+SUMIFS(Гиб.!A5:A995,Гиб.!E5:E995,AH6,Гиб.!F5:F995,D7,Гиб.!H5:H995,"Жилой сектор",Гиб.!T5:T995,B34)+SUMIFS(Гиб.!A5:A995,Гиб.!E5:E995,AH6,Гиб.!F5:F995,D7,Гиб.!H5:H995,"Жилой сектор",Гиб.!U5:U995,B34)+SUMIFS(Гиб.!A5:A995,Гиб.!E5:E995,AH6,Гиб.!F5:F995,D7,Гиб.!H5:H995,"Жилой сектор",Гиб.!V5:V995,B34)+SUMIFS(Гиб.!A5:A995,Гиб.!E5:E995,AH6,Гиб.!F5:F995,D7,Гиб.!H5:H995,"Жилой сектор",Гиб.!W5:W995,B34)</f>
        <v>0</v>
      </c>
      <c r="AI34" s="378">
        <f>SUMIFS(Гиб.!A5:A995,Гиб.!E5:E995,AH6,Гиб.!F5:F995,E7,Гиб.!H5:H995,"Жилой сектор",Гиб.!S5:S995,B34)+SUMIFS(Гиб.!A5:A995,Гиб.!E5:E995,AH6,Гиб.!F5:F995,E7,Гиб.!H5:H995,"Жилой сектор",Гиб.!T5:T995,B34)+SUMIFS(Гиб.!A5:A995,Гиб.!E5:E995,AH6,Гиб.!F5:F995,E7,Гиб.!H5:H995,"Жилой сектор",Гиб.!U5:U995,B34)+SUMIFS(Гиб.!A5:A995,Гиб.!E5:E995,AH6,Гиб.!F5:F995,E7,Гиб.!H5:H995,"Жилой сектор",Гиб.!V5:V995,B34)+SUMIFS(Гиб.!A5:A995,Гиб.!E5:E995,AH6,Гиб.!F5:F995,E7,Гиб.!H5:H995,"Жилой сектор",Гиб.!W5:W995,B34)</f>
        <v>0</v>
      </c>
      <c r="AJ34" s="378">
        <f>SUMIFS(Гиб.!A5:A995,Гиб.!E5:E995,AJ6,Гиб.!F5:F995,D7,Гиб.!H5:H995,"Жилой сектор",Гиб.!S5:S995,B34)+SUMIFS(Гиб.!A5:A995,Гиб.!E5:E995,AJ6,Гиб.!F5:F995,D7,Гиб.!H5:H995,"Жилой сектор",Гиб.!T5:T995,B34)+SUMIFS(Гиб.!A5:A995,Гиб.!E5:E995,AJ6,Гиб.!F5:F995,D7,Гиб.!H5:H995,"Жилой сектор",Гиб.!U5:U995,B34)+SUMIFS(Гиб.!A5:A995,Гиб.!E5:E995,AJ6,Гиб.!F5:F995,D7,Гиб.!H5:H995,"Жилой сектор",Гиб.!V5:V995,B34)+SUMIFS(Гиб.!A5:A995,Гиб.!E5:E995,AJ6,Гиб.!F5:F995,D7,Гиб.!H5:H995,"Жилой сектор",Гиб.!W5:W995,B34)</f>
        <v>0</v>
      </c>
      <c r="AK34" s="378">
        <f>SUMIFS(Гиб.!A5:A995,Гиб.!E5:E995,AJ6,Гиб.!F5:F995,E7,Гиб.!H5:H995,"Жилой сектор",Гиб.!S5:S995,B34)+SUMIFS(Гиб.!A5:A995,Гиб.!E5:E995,AJ6,Гиб.!F5:F995,E7,Гиб.!H5:H995,"Жилой сектор",Гиб.!T5:T995,B34)+SUMIFS(Гиб.!A5:A995,Гиб.!E5:E995,AJ6,Гиб.!F5:F995,E7,Гиб.!H5:H995,"Жилой сектор",Гиб.!U5:U995,B34)+SUMIFS(Гиб.!A5:A995,Гиб.!E5:E995,AJ6,Гиб.!F5:F995,E7,Гиб.!H5:H995,"Жилой сектор",Гиб.!V5:V995,B34)+SUMIFS(Гиб.!A5:A995,Гиб.!E5:E995,AJ6,Гиб.!F5:F995,E7,Гиб.!H5:H995,"Жилой сектор",Гиб.!W5:W995,B34)</f>
        <v>0</v>
      </c>
      <c r="AL34" s="378">
        <f>SUMIFS(Гиб.!A5:A995,Гиб.!E5:E995,AL6,Гиб.!F5:F995,D7,Гиб.!H5:H995,"Жилой сектор",Гиб.!S5:S995,B34)+SUMIFS(Гиб.!A5:A995,Гиб.!E5:E995,AL6,Гиб.!F5:F995,D7,Гиб.!H5:H995,"Жилой сектор",Гиб.!T5:T995,B34)+SUMIFS(Гиб.!A5:A995,Гиб.!E5:E995,AL6,Гиб.!F5:F995,D7,Гиб.!H5:H995,"Жилой сектор",Гиб.!U5:U995,B34)+SUMIFS(Гиб.!A5:A995,Гиб.!E5:E995,AL6,Гиб.!F5:F995,D7,Гиб.!H5:H995,"Жилой сектор",Гиб.!V5:V995,B34)+SUMIFS(Гиб.!A5:A995,Гиб.!E5:E995,AL6,Гиб.!F5:F995,D7,Гиб.!H5:H995,"Жилой сектор",Гиб.!W5:W995,B34)</f>
        <v>0</v>
      </c>
      <c r="AM34" s="378">
        <f>SUMIFS(Гиб.!A5:A995,Гиб.!E5:E995,AL6,Гиб.!F5:F995,E7,Гиб.!H5:H995,"Жилой сектор",Гиб.!S5:S995,B34)+SUMIFS(Гиб.!A5:A995,Гиб.!E5:E995,AL6,Гиб.!F5:F995,E7,Гиб.!H5:H995,"Жилой сектор",Гиб.!T5:T995,B34)+SUMIFS(Гиб.!A5:A995,Гиб.!E5:E995,AL6,Гиб.!F5:F995,E7,Гиб.!H5:H995,"Жилой сектор",Гиб.!U5:U995,B34)+SUMIFS(Гиб.!A5:A995,Гиб.!E5:E995,AL6,Гиб.!F5:F995,E7,Гиб.!H5:H995,"Жилой сектор",Гиб.!V5:V995,B34)+SUMIFS(Гиб.!A5:A995,Гиб.!E5:E995,AL6,Гиб.!F5:F995,E7,Гиб.!H5:H995,"Жилой сектор",Гиб.!W5:W995,B34)</f>
        <v>0</v>
      </c>
      <c r="AN34" s="378">
        <f>SUMIFS(Гиб.!A5:A995,Гиб.!E5:E995,AN6,Гиб.!F5:F995,D7,Гиб.!H5:H995,"Жилой сектор",Гиб.!S5:S995,B34)+SUMIFS(Гиб.!A5:A995,Гиб.!E5:E995,AN6,Гиб.!F5:F995,D7,Гиб.!H5:H995,"Жилой сектор",Гиб.!T5:T995,B34)+SUMIFS(Гиб.!A5:A995,Гиб.!E5:E995,AN6,Гиб.!F5:F995,D7,Гиб.!H5:H995,"Жилой сектор",Гиб.!U5:U995,B34)+SUMIFS(Гиб.!A5:A995,Гиб.!E5:E995,AN6,Гиб.!F5:F995,D7,Гиб.!H5:H995,"Жилой сектор",Гиб.!V5:V995,B34)+SUMIFS(Гиб.!A5:A995,Гиб.!E5:E995,AN6,Гиб.!F5:F995,D7,Гиб.!H5:H995,"Жилой сектор",Гиб.!W5:W995,B34)</f>
        <v>0</v>
      </c>
      <c r="AO34" s="378">
        <f>SUMIFS(Гиб.!A5:A995,Гиб.!E5:E995,AN6,Гиб.!F5:F995,E7,Гиб.!H5:H995,"Жилой сектор",Гиб.!S5:S995,B34)+SUMIFS(Гиб.!A5:A995,Гиб.!E5:E995,AN6,Гиб.!F5:F995,E7,Гиб.!H5:H995,"Жилой сектор",Гиб.!T5:T995,B34)+SUMIFS(Гиб.!A5:A995,Гиб.!E5:E995,AN6,Гиб.!F5:F995,E7,Гиб.!H5:H995,"Жилой сектор",Гиб.!U5:U995,B34)+SUMIFS(Гиб.!A5:A995,Гиб.!E5:E995,AN6,Гиб.!F5:F995,E7,Гиб.!H5:H995,"Жилой сектор",Гиб.!V5:V995,B34)+SUMIFS(Гиб.!A5:A995,Гиб.!E5:E995,AN6,Гиб.!F5:F995,E7,Гиб.!H5:H995,"Жилой сектор",Гиб.!W5:W995,B34)</f>
        <v>0</v>
      </c>
      <c r="AP34" s="378">
        <f>SUMIFS(Гиб.!A5:A995,Гиб.!E5:E995,AP6,Гиб.!F5:F995,D7,Гиб.!H5:H995,"Жилой сектор",Гиб.!S5:S995,B34)+SUMIFS(Гиб.!A5:A995,Гиб.!E5:E995,AP6,Гиб.!F5:F995,D7,Гиб.!H5:H995,"Жилой сектор",Гиб.!T5:T995,B34)+SUMIFS(Гиб.!A5:A995,Гиб.!E5:E995,AP6,Гиб.!F5:F995,D7,Гиб.!H5:H995,"Жилой сектор",Гиб.!U5:U995,B34)+SUMIFS(Гиб.!A5:A995,Гиб.!E5:E995,AP6,Гиб.!F5:F995,D7,Гиб.!H5:H995,"Жилой сектор",Гиб.!V5:V995,B34)+SUMIFS(Гиб.!A5:A995,Гиб.!E5:E995,AP6,Гиб.!F5:F995,D7,Гиб.!H5:H995,"Жилой сектор",Гиб.!W5:W995,B34)</f>
        <v>0</v>
      </c>
      <c r="AQ34" s="378">
        <f>SUMIFS(Гиб.!A5:A995,Гиб.!E5:E995,AP6,Гиб.!F5:F995,E7,Гиб.!H5:H995,"Жилой сектор",Гиб.!S5:S995,B34)+SUMIFS(Гиб.!A5:A995,Гиб.!E5:E995,AP6,Гиб.!F5:F995,E7,Гиб.!H5:H995,"Жилой сектор",Гиб.!T5:T995,B34)+SUMIFS(Гиб.!A5:A995,Гиб.!E5:E995,AP6,Гиб.!F5:F995,E7,Гиб.!H5:H995,"Жилой сектор",Гиб.!U5:U995,B34)+SUMIFS(Гиб.!A5:A995,Гиб.!E5:E995,AP6,Гиб.!F5:F995,E7,Гиб.!H5:H995,"Жилой сектор",Гиб.!V5:V995,B34)+SUMIFS(Гиб.!A5:A995,Гиб.!E5:E995,AP6,Гиб.!F5:F995,E7,Гиб.!H5:H995,"Жилой сектор",Гиб.!W5:W995,B34)</f>
        <v>0</v>
      </c>
      <c r="AR34" s="378">
        <f>SUMIFS(Гиб.!A5:A995,Гиб.!E5:E995,AR6,Гиб.!F5:F995,D7,Гиб.!H5:H995,"Жилой сектор",Гиб.!S5:S995,B34)+SUMIFS(Гиб.!A5:A995,Гиб.!E5:E995,AR6,Гиб.!F5:F995,D7,Гиб.!H5:H995,"Жилой сектор",Гиб.!T5:T995,B34)+SUMIFS(Гиб.!A5:A995,Гиб.!E5:E995,AR6,Гиб.!F5:F995,D7,Гиб.!H5:H995,"Жилой сектор",Гиб.!U5:U995,B34)+SUMIFS(Гиб.!A5:A995,Гиб.!E5:E995,AR6,Гиб.!F5:F995,D7,Гиб.!H5:H995,"Жилой сектор",Гиб.!V5:V995,B34)+SUMIFS(Гиб.!A5:A995,Гиб.!E5:E995,AR6,Гиб.!F5:F995,D7,Гиб.!H5:H995,"Жилой сектор",Гиб.!W5:W995,B34)</f>
        <v>0</v>
      </c>
      <c r="AS34" s="378">
        <f>SUMIFS(Гиб.!A5:A995,Гиб.!E5:E995,AR6,Гиб.!F5:F995,E7,Гиб.!H5:H995,"Жилой сектор",Гиб.!S5:S995,B34)+SUMIFS(Гиб.!A5:A995,Гиб.!E5:E995,AR6,Гиб.!F5:F995,E7,Гиб.!H5:H995,"Жилой сектор",Гиб.!T5:T995,B34)+SUMIFS(Гиб.!A5:A995,Гиб.!E5:E995,AR6,Гиб.!F5:F995,E7,Гиб.!H5:H995,"Жилой сектор",Гиб.!U5:U995,B34)+SUMIFS(Гиб.!A5:A995,Гиб.!E5:E995,AR6,Гиб.!F5:F995,E7,Гиб.!H5:H995,"Жилой сектор",Гиб.!V5:V995,B34)+SUMIFS(Гиб.!A5:A995,Гиб.!E5:E995,AR6,Гиб.!F5:F995,E7,Гиб.!H5:H995,"Жилой сектор",Гиб.!W5:W995,B34)</f>
        <v>0</v>
      </c>
      <c r="AT34" s="378">
        <f>SUMIFS(Гиб.!A5:A995,Гиб.!E5:E995,AT6,Гиб.!F5:F995,D7,Гиб.!H5:H995,"Жилой сектор",Гиб.!S5:S995,B34)+SUMIFS(Гиб.!A5:A995,Гиб.!E5:E995,AT6,Гиб.!F5:F995,D7,Гиб.!H5:H995,"Жилой сектор",Гиб.!T5:T995,B34)+SUMIFS(Гиб.!A5:A995,Гиб.!E5:E995,AT6,Гиб.!F5:F995,D7,Гиб.!H5:H995,"Жилой сектор",Гиб.!U5:U995,B34)+SUMIFS(Гиб.!A5:A995,Гиб.!E5:E995,AT6,Гиб.!F5:F995,D7,Гиб.!H5:H995,"Жилой сектор",Гиб.!V5:V995,B34)+SUMIFS(Гиб.!A5:A995,Гиб.!E5:E995,AT6,Гиб.!F5:F995,D7,Гиб.!H5:H995,"Жилой сектор",Гиб.!W5:W995,B34)</f>
        <v>0</v>
      </c>
      <c r="AU34" s="378">
        <f>SUMIFS(Гиб.!A5:A995,Гиб.!E5:E995,AT6,Гиб.!F5:F995,E7,Гиб.!H5:H995,"Жилой сектор",Гиб.!S5:S995,B34)+SUMIFS(Гиб.!A5:A995,Гиб.!E5:E995,AT6,Гиб.!F5:F995,E7,Гиб.!H5:H995,"Жилой сектор",Гиб.!T5:T995,B34)+SUMIFS(Гиб.!A5:A995,Гиб.!E5:E995,AT6,Гиб.!F5:F995,E7,Гиб.!H5:H995,"Жилой сектор",Гиб.!U5:U995,B34)+SUMIFS(Гиб.!A5:A995,Гиб.!E5:E995,AT6,Гиб.!F5:F995,E7,Гиб.!H5:H995,"Жилой сектор",Гиб.!V5:V995,B34)+SUMIFS(Гиб.!A5:A995,Гиб.!E5:E995,AT6,Гиб.!F5:F995,E7,Гиб.!H5:H995,"Жилой сектор",Гиб.!W5:W995,B34)</f>
        <v>0</v>
      </c>
      <c r="AV34" s="378">
        <f>SUMIFS(Гиб.!A5:A995,Гиб.!E5:E995,AV6,Гиб.!F5:F995,D7,Гиб.!H5:H995,"Жилой сектор",Гиб.!S5:S995,B34)+SUMIFS(Гиб.!A5:A995,Гиб.!E5:E995,AV6,Гиб.!F5:F995,D7,Гиб.!H5:H995,"Жилой сектор",Гиб.!T5:T995,B34)+SUMIFS(Гиб.!A5:A995,Гиб.!E5:E995,AV6,Гиб.!F5:F995,D7,Гиб.!H5:H995,"Жилой сектор",Гиб.!U5:U995,B34)+SUMIFS(Гиб.!A5:A995,Гиб.!E5:E995,AV6,Гиб.!F5:F995,D7,Гиб.!H5:H995,"Жилой сектор",Гиб.!V5:V995,B34)+SUMIFS(Гиб.!A5:A995,Гиб.!E5:E995,AV6,Гиб.!F5:F995,D7,Гиб.!H5:H995,"Жилой сектор",Гиб.!W5:W995,B34)</f>
        <v>0</v>
      </c>
      <c r="AW34" s="378">
        <f>SUMIFS(Гиб.!A5:A995,Гиб.!E5:E995,AV6,Гиб.!F5:F995,E7,Гиб.!H5:H995,"Жилой сектор",Гиб.!S5:S995,B34)+SUMIFS(Гиб.!A5:A995,Гиб.!E5:E995,AV6,Гиб.!F5:F995,E7,Гиб.!H5:H995,"Жилой сектор",Гиб.!T5:T995,B34)+SUMIFS(Гиб.!A5:A995,Гиб.!E5:E995,AV6,Гиб.!F5:F995,E7,Гиб.!H5:H995,"Жилой сектор",Гиб.!U5:U995,B34)+SUMIFS(Гиб.!A5:A995,Гиб.!E5:E995,AV6,Гиб.!F5:F995,E7,Гиб.!H5:H995,"Жилой сектор",Гиб.!V5:V995,B34)+SUMIFS(Гиб.!A5:A995,Гиб.!E5:E995,AV6,Гиб.!F5:F995,E7,Гиб.!H5:H995,"Жилой сектор",Гиб.!W5:W995,B34)</f>
        <v>0</v>
      </c>
      <c r="AX34" s="194"/>
      <c r="AY34" s="194"/>
      <c r="AZ34" s="194"/>
      <c r="BA34" s="194"/>
    </row>
    <row r="35" spans="1:53" ht="19.5" thickBot="1">
      <c r="A35" s="379" t="s">
        <v>393</v>
      </c>
      <c r="B35" s="380" t="s">
        <v>394</v>
      </c>
      <c r="C35" s="1204">
        <f t="shared" si="0"/>
        <v>0</v>
      </c>
      <c r="D35" s="381">
        <f t="shared" si="10"/>
        <v>0</v>
      </c>
      <c r="E35" s="197">
        <f t="shared" si="8"/>
        <v>0</v>
      </c>
      <c r="F35" s="1250">
        <f t="shared" si="2"/>
        <v>0</v>
      </c>
      <c r="G35" s="602">
        <v>0</v>
      </c>
      <c r="H35" s="452">
        <v>0</v>
      </c>
      <c r="I35" s="1212">
        <f>C35/C28*100%</f>
        <v>0</v>
      </c>
      <c r="J35" s="1206" t="e">
        <f t="shared" si="11"/>
        <v>#DIV/0!</v>
      </c>
      <c r="K35" s="1206" t="e">
        <f t="shared" si="12"/>
        <v>#DIV/0!</v>
      </c>
      <c r="L35" s="394">
        <f>L36+L37</f>
        <v>0</v>
      </c>
      <c r="M35" s="394">
        <f t="shared" ref="M35:AW35" si="13">M36+M37</f>
        <v>0</v>
      </c>
      <c r="N35" s="394">
        <f t="shared" si="13"/>
        <v>0</v>
      </c>
      <c r="O35" s="394">
        <f t="shared" si="13"/>
        <v>0</v>
      </c>
      <c r="P35" s="394">
        <f t="shared" si="13"/>
        <v>0</v>
      </c>
      <c r="Q35" s="394">
        <f t="shared" si="13"/>
        <v>0</v>
      </c>
      <c r="R35" s="394">
        <f t="shared" si="13"/>
        <v>0</v>
      </c>
      <c r="S35" s="394">
        <f t="shared" si="13"/>
        <v>0</v>
      </c>
      <c r="T35" s="394">
        <f t="shared" si="13"/>
        <v>0</v>
      </c>
      <c r="U35" s="394">
        <f t="shared" si="13"/>
        <v>0</v>
      </c>
      <c r="V35" s="394">
        <f t="shared" si="13"/>
        <v>0</v>
      </c>
      <c r="W35" s="394">
        <f t="shared" si="13"/>
        <v>0</v>
      </c>
      <c r="X35" s="394">
        <f t="shared" si="13"/>
        <v>0</v>
      </c>
      <c r="Y35" s="394">
        <f t="shared" si="13"/>
        <v>0</v>
      </c>
      <c r="Z35" s="394">
        <f>Z36+Z37</f>
        <v>0</v>
      </c>
      <c r="AA35" s="394">
        <f>AA36+AA37</f>
        <v>0</v>
      </c>
      <c r="AB35" s="394">
        <f t="shared" si="13"/>
        <v>0</v>
      </c>
      <c r="AC35" s="394">
        <f t="shared" si="13"/>
        <v>0</v>
      </c>
      <c r="AD35" s="394">
        <f t="shared" si="13"/>
        <v>0</v>
      </c>
      <c r="AE35" s="394">
        <f t="shared" si="13"/>
        <v>0</v>
      </c>
      <c r="AF35" s="394">
        <f t="shared" si="13"/>
        <v>0</v>
      </c>
      <c r="AG35" s="394">
        <f t="shared" si="13"/>
        <v>0</v>
      </c>
      <c r="AH35" s="394">
        <f t="shared" si="13"/>
        <v>0</v>
      </c>
      <c r="AI35" s="394">
        <f t="shared" si="13"/>
        <v>0</v>
      </c>
      <c r="AJ35" s="394">
        <f t="shared" si="13"/>
        <v>0</v>
      </c>
      <c r="AK35" s="394">
        <f t="shared" si="13"/>
        <v>0</v>
      </c>
      <c r="AL35" s="394">
        <f t="shared" si="13"/>
        <v>0</v>
      </c>
      <c r="AM35" s="394">
        <f t="shared" si="13"/>
        <v>0</v>
      </c>
      <c r="AN35" s="394">
        <f t="shared" si="13"/>
        <v>0</v>
      </c>
      <c r="AO35" s="394">
        <f t="shared" si="13"/>
        <v>0</v>
      </c>
      <c r="AP35" s="394">
        <f t="shared" si="13"/>
        <v>0</v>
      </c>
      <c r="AQ35" s="394">
        <f>AQ36+AQ37</f>
        <v>0</v>
      </c>
      <c r="AR35" s="394">
        <f>AR36+AR37</f>
        <v>0</v>
      </c>
      <c r="AS35" s="394">
        <f>AS36+AS37</f>
        <v>0</v>
      </c>
      <c r="AT35" s="394">
        <f t="shared" si="13"/>
        <v>0</v>
      </c>
      <c r="AU35" s="394">
        <f t="shared" si="13"/>
        <v>0</v>
      </c>
      <c r="AV35" s="394">
        <f t="shared" si="13"/>
        <v>0</v>
      </c>
      <c r="AW35" s="394">
        <f t="shared" si="13"/>
        <v>0</v>
      </c>
      <c r="AX35" s="194"/>
      <c r="AY35" s="194"/>
      <c r="AZ35" s="194"/>
      <c r="BA35" s="194"/>
    </row>
    <row r="36" spans="1:53" ht="19.5" thickBot="1">
      <c r="A36" s="337" t="s">
        <v>395</v>
      </c>
      <c r="B36" s="371" t="s">
        <v>995</v>
      </c>
      <c r="C36" s="1204">
        <f t="shared" si="0"/>
        <v>0</v>
      </c>
      <c r="D36" s="372">
        <f t="shared" si="10"/>
        <v>0</v>
      </c>
      <c r="E36" s="196">
        <f t="shared" si="8"/>
        <v>0</v>
      </c>
      <c r="F36" s="1250">
        <f t="shared" si="2"/>
        <v>0</v>
      </c>
      <c r="G36" s="604">
        <v>0</v>
      </c>
      <c r="H36" s="469">
        <v>0</v>
      </c>
      <c r="I36" s="1213" t="e">
        <f>C36/C35*100%</f>
        <v>#DIV/0!</v>
      </c>
      <c r="J36" s="1206" t="e">
        <f t="shared" si="11"/>
        <v>#DIV/0!</v>
      </c>
      <c r="K36" s="1206" t="e">
        <f t="shared" si="12"/>
        <v>#DIV/0!</v>
      </c>
      <c r="L36" s="378">
        <f>SUMIFS(Гиб.!A5:A995,Гиб.!E5:E995,L6,Гиб.!F5:F995,D7,Гиб.!H5:H995,"Жилой сектор",Гиб.!S5:S995,B36)+SUMIFS(Гиб.!A5:A995,Гиб.!E5:E995,L6,Гиб.!F5:F995,D7,Гиб.!H5:H995,"Жилой сектор",Гиб.!T5:T995,B36)+SUMIFS(Гиб.!A5:A995,Гиб.!E5:E995,L6,Гиб.!F5:F995,D7,Гиб.!H5:H995,"Жилой сектор",Гиб.!U5:U995,B36)+SUMIFS(Гиб.!A5:A995,Гиб.!E5:E995,L6,Гиб.!F5:F995,D7,Гиб.!H5:H995,"Жилой сектор",Гиб.!V5:V995,B36)+SUMIFS(Гиб.!A5:A995,Гиб.!E5:E995,L6,Гиб.!F5:F995,D7,Гиб.!H5:H995,"Жилой сектор",Гиб.!W5:W995,B36)</f>
        <v>0</v>
      </c>
      <c r="M36" s="378">
        <f>SUMIFS(Гиб.!A5:A995,Гиб.!E5:E995,L6,Гиб.!F5:F995,E7,Гиб.!H5:H995,"Жилой сектор",Гиб.!S5:S995,B36)+SUMIFS(Гиб.!A5:A995,Гиб.!E5:E995,L6,Гиб.!F5:F995,E7,Гиб.!H5:H995,"Жилой сектор",Гиб.!T5:T995,B36)+SUMIFS(Гиб.!A5:A995,Гиб.!E5:E995,L6,Гиб.!F5:F995,E7,Гиб.!H5:H995,"Жилой сектор",Гиб.!U5:U995,B36)+SUMIFS(Гиб.!A5:A995,Гиб.!E5:E995,L6,Гиб.!F5:F995,E7,Гиб.!H5:H995,"Жилой сектор",Гиб.!V5:V995,B36)+SUMIFS(Гиб.!A5:A995,Гиб.!E5:E995,L6,Гиб.!F5:F995,E7,Гиб.!H5:H995,"Жилой сектор",Гиб.!W5:W995,B36)</f>
        <v>0</v>
      </c>
      <c r="N36" s="378">
        <f>SUMIFS(Гиб.!A5:A995,Гиб.!E5:E995,N6,Гиб.!F5:F995,D7,Гиб.!H5:H995,"Жилой сектор",Гиб.!S5:S995,B36)+SUMIFS(Гиб.!A5:A995,Гиб.!E5:E995,N6,Гиб.!F5:F995,D7,Гиб.!H5:H995,"Жилой сектор",Гиб.!T5:T995,B36)+SUMIFS(Гиб.!A5:A995,Гиб.!E5:E995,N6,Гиб.!F5:F995,D7,Гиб.!H5:H995,"Жилой сектор",Гиб.!U5:U995,B36)+SUMIFS(Гиб.!A5:A995,Гиб.!E5:E995,N6,Гиб.!F5:F995,D7,Гиб.!H5:H995,"Жилой сектор",Гиб.!V5:V995,B36)+SUMIFS(Гиб.!A5:A995,Гиб.!E5:E995,N6,Гиб.!F5:F995,D7,Гиб.!H5:H995,"Жилой сектор",Гиб.!W5:W995,B36)</f>
        <v>0</v>
      </c>
      <c r="O36" s="378">
        <f>SUMIFS(Гиб.!A5:A995,Гиб.!E5:E995,N6,Гиб.!F5:F995,E7,Гиб.!H5:H995,"Жилой сектор",Гиб.!S5:S995,B36)+SUMIFS(Гиб.!A5:A995,Гиб.!E5:E995,N6,Гиб.!F5:F995,E7,Гиб.!H5:H995,"Жилой сектор",Гиб.!T5:T995,B36)+SUMIFS(Гиб.!A5:A995,Гиб.!E5:E995,N6,Гиб.!F5:F995,E7,Гиб.!H5:H995,"Жилой сектор",Гиб.!U5:U995,B36)+SUMIFS(Гиб.!A5:A995,Гиб.!E5:E995,N6,Гиб.!F5:F995,E7,Гиб.!H5:H995,"Жилой сектор",Гиб.!V5:V995,B36)+SUMIFS(Гиб.!A5:A995,Гиб.!E5:E995,N6,Гиб.!F5:F995,E7,Гиб.!H5:H995,"Жилой сектор",Гиб.!W5:W995,B36)</f>
        <v>0</v>
      </c>
      <c r="P36" s="378">
        <f>SUMIFS(Гиб.!A5:A995,Гиб.!E5:E995,P6,Гиб.!F5:F995,D7,Гиб.!H5:H995,"Жилой сектор",Гиб.!S5:S995,B36)+SUMIFS(Гиб.!A5:A995,Гиб.!E5:E995,P6,Гиб.!F5:F995,D7,Гиб.!H5:H995,"Жилой сектор",Гиб.!T5:T995,B36)+SUMIFS(Гиб.!A5:A995,Гиб.!E5:E995,P6,Гиб.!F5:F995,D7,Гиб.!H5:H995,"Жилой сектор",Гиб.!U5:U995,B36)+SUMIFS(Гиб.!A5:A995,Гиб.!E5:E995,P6,Гиб.!F5:F995,D7,Гиб.!H5:H995,"Жилой сектор",Гиб.!V5:V995,B36)+SUMIFS(Гиб.!A5:A995,Гиб.!E5:E995,P6,Гиб.!F5:F995,D7,Гиб.!H5:H995,"Жилой сектор",Гиб.!W5:W995,B36)</f>
        <v>0</v>
      </c>
      <c r="Q36" s="378">
        <f>SUMIFS(Гиб.!A5:A995,Гиб.!E5:E995,P6,Гиб.!F5:F995,E7,Гиб.!H5:H995,"Жилой сектор",Гиб.!S5:S995,B36)+SUMIFS(Гиб.!A5:A995,Гиб.!E5:E995,P6,Гиб.!F5:F995,E7,Гиб.!H5:H995,"Жилой сектор",Гиб.!T5:T995,B36)+SUMIFS(Гиб.!A5:A995,Гиб.!E5:E995,P6,Гиб.!F5:F995,E7,Гиб.!H5:H995,"Жилой сектор",Гиб.!U5:U995,B36)+SUMIFS(Гиб.!A5:A995,Гиб.!E5:E995,P6,Гиб.!F5:F995,E7,Гиб.!H5:H995,"Жилой сектор",Гиб.!V5:V995,B36)+SUMIFS(Гиб.!A5:A995,Гиб.!E5:E995,P6,Гиб.!F5:F995,E7,Гиб.!H5:H995,"Жилой сектор",Гиб.!W5:W995,B36)</f>
        <v>0</v>
      </c>
      <c r="R36" s="378">
        <f>SUMIFS(Гиб.!A5:A995,Гиб.!E5:E995,R6,Гиб.!F5:F995,D7,Гиб.!H5:H995,"Жилой сектор",Гиб.!S5:S995,B36)+SUMIFS(Гиб.!A5:A995,Гиб.!E5:E995,R6,Гиб.!F5:F995,D7,Гиб.!H5:H995,"Жилой сектор",Гиб.!T5:T995,B36)+SUMIFS(Гиб.!A5:A995,Гиб.!E5:E995,R6,Гиб.!F5:F995,D7,Гиб.!H5:H995,"Жилой сектор",Гиб.!U5:U995,B36)+SUMIFS(Гиб.!A5:A995,Гиб.!E5:E995,R6,Гиб.!F5:F995,D7,Гиб.!H5:H995,"Жилой сектор",Гиб.!V5:V995,B36)+SUMIFS(Гиб.!A5:A995,Гиб.!E5:E995,R6,Гиб.!F5:F995,D7,Гиб.!H5:H995,"Жилой сектор",Гиб.!W5:W995,B36)</f>
        <v>0</v>
      </c>
      <c r="S36" s="378">
        <f>SUMIFS(Гиб.!A5:A995,Гиб.!E5:E995,R6,Гиб.!F5:F995,E7,Гиб.!H5:H995,"Жилой сектор",Гиб.!S5:S995,B36)+SUMIFS(Гиб.!A5:A995,Гиб.!E5:E995,R6,Гиб.!F5:F995,E7,Гиб.!H5:H995,"Жилой сектор",Гиб.!T5:T995,B36)+SUMIFS(Гиб.!A5:A995,Гиб.!E5:E995,R6,Гиб.!F5:F995,E7,Гиб.!H5:H995,"Жилой сектор",Гиб.!U5:U995,B36)+SUMIFS(Гиб.!A5:A995,Гиб.!E5:E995,R6,Гиб.!F5:F995,E7,Гиб.!H5:H995,"Жилой сектор",Гиб.!V5:V995,B36)+SUMIFS(Гиб.!A5:A995,Гиб.!E5:E995,R6,Гиб.!F5:F995,E7,Гиб.!H5:H995,"Жилой сектор",Гиб.!W5:W995,B36)</f>
        <v>0</v>
      </c>
      <c r="T36" s="378">
        <f>SUMIFS(Гиб.!A5:A995,Гиб.!E5:E995,T6,Гиб.!F5:F995,D7,Гиб.!H5:H995,"Жилой сектор",Гиб.!S5:S995,B36)+SUMIFS(Гиб.!A5:A995,Гиб.!E5:E995,T6,Гиб.!F5:F995,D7,Гиб.!H5:H995,"Жилой сектор",Гиб.!T5:T995,B36)+SUMIFS(Гиб.!A5:A995,Гиб.!E5:E995,T6,Гиб.!F5:F995,D7,Гиб.!H5:H995,"Жилой сектор",Гиб.!U5:U995,B36)+SUMIFS(Гиб.!A5:A995,Гиб.!E5:E995,T6,Гиб.!F5:F995,D7,Гиб.!H5:H995,"Жилой сектор",Гиб.!V5:V995,B36)+SUMIFS(Гиб.!A5:A995,Гиб.!E5:E995,T6,Гиб.!F5:F995,D7,Гиб.!H5:H995,"Жилой сектор",Гиб.!W5:W995,B36)</f>
        <v>0</v>
      </c>
      <c r="U36" s="378">
        <f>SUMIFS(Гиб.!A5:A995,Гиб.!E5:E995,T6,Гиб.!F5:F995,E7,Гиб.!H5:H995,"Жилой сектор",Гиб.!S5:S995,B36)+SUMIFS(Гиб.!A5:A995,Гиб.!E5:E995,T6,Гиб.!F5:F995,E7,Гиб.!H5:H995,"Жилой сектор",Гиб.!T5:T995,B36)+SUMIFS(Гиб.!A5:A995,Гиб.!E5:E995,T6,Гиб.!F5:F995,E7,Гиб.!H5:H995,"Жилой сектор",Гиб.!U5:U995,B36)+SUMIFS(Гиб.!A5:A995,Гиб.!E5:E995,T6,Гиб.!F5:F995,E7,Гиб.!H5:H995,"Жилой сектор",Гиб.!V5:V995,B36)+SUMIFS(Гиб.!A5:A995,Гиб.!E5:E995,T6,Гиб.!F5:F995,E7,Гиб.!H5:H995,"Жилой сектор",Гиб.!W5:W995,B36)</f>
        <v>0</v>
      </c>
      <c r="V36" s="378">
        <f>SUMIFS(Гиб.!A5:A995,Гиб.!E5:E995,V6,Гиб.!F5:F995,D7,Гиб.!H5:H995,"Жилой сектор",Гиб.!S5:S995,B36)+SUMIFS(Гиб.!A5:A995,Гиб.!E5:E995,V6,Гиб.!F5:F995,D7,Гиб.!H5:H995,"Жилой сектор",Гиб.!T5:T995,B36)+SUMIFS(Гиб.!A5:A995,Гиб.!E5:E995,V6,Гиб.!F5:F995,D7,Гиб.!H5:H995,"Жилой сектор",Гиб.!U5:U995,B36)+SUMIFS(Гиб.!A5:A995,Гиб.!E5:E995,V6,Гиб.!F5:F995,D7,Гиб.!H5:H995,"Жилой сектор",Гиб.!V5:V995,B36)+SUMIFS(Гиб.!A5:A995,Гиб.!E5:E995,V6,Гиб.!F5:F995,D7,Гиб.!H5:H995,"Жилой сектор",Гиб.!W5:W995,B36)</f>
        <v>0</v>
      </c>
      <c r="W36" s="378">
        <f>SUMIFS(Гиб.!A5:A995,Гиб.!E5:E995,V6,Гиб.!F5:F995,E7,Гиб.!H5:H995,"Жилой сектор",Гиб.!S5:S995,B36)+SUMIFS(Гиб.!A5:A995,Гиб.!E5:E995,V6,Гиб.!F5:F995,E7,Гиб.!H5:H995,"Жилой сектор",Гиб.!T5:T995,B36)+SUMIFS(Гиб.!A5:A995,Гиб.!E5:E995,V6,Гиб.!F5:F995,E7,Гиб.!H5:H995,"Жилой сектор",Гиб.!U5:U995,B36)+SUMIFS(Гиб.!A5:A995,Гиб.!E5:E995,V6,Гиб.!F5:F995,E7,Гиб.!H5:H995,"Жилой сектор",Гиб.!V5:V995,B36)+SUMIFS(Гиб.!A5:A995,Гиб.!E5:E995,V6,Гиб.!F5:F995,E7,Гиб.!H5:H995,"Жилой сектор",Гиб.!W5:W995,B36)</f>
        <v>0</v>
      </c>
      <c r="X36" s="378">
        <f>SUMIFS(Гиб.!A5:A995,Гиб.!E5:E995,X6,Гиб.!F5:F995,D7,Гиб.!H5:H995,"Жилой сектор",Гиб.!S5:S995,B36)+SUMIFS(Гиб.!A5:A995,Гиб.!E5:E995,X6,Гиб.!F5:F995,D7,Гиб.!H5:H995,"Жилой сектор",Гиб.!T5:T995,B36)+SUMIFS(Гиб.!A5:A995,Гиб.!E5:E995,X6,Гиб.!F5:F995,D7,Гиб.!H5:H995,"Жилой сектор",Гиб.!U5:U995,B36)+SUMIFS(Гиб.!A5:A995,Гиб.!E5:E995,X6,Гиб.!F5:F995,D7,Гиб.!H5:H995,"Жилой сектор",Гиб.!V5:V995,B36)+SUMIFS(Гиб.!A5:A995,Гиб.!E5:E995,X6,Гиб.!F5:F995,D7,Гиб.!H5:H995,"Жилой сектор",Гиб.!W5:W995,B36)</f>
        <v>0</v>
      </c>
      <c r="Y36" s="378">
        <f>SUMIFS(Гиб.!A5:A995,Гиб.!E5:E995,X6,Гиб.!F5:F995,E7,Гиб.!H5:H995,"Жилой сектор",Гиб.!S5:S995,B36)+SUMIFS(Гиб.!A5:A995,Гиб.!E5:E995,X6,Гиб.!F5:F995,E7,Гиб.!H5:H995,"Жилой сектор",Гиб.!T5:T995,B36)+SUMIFS(Гиб.!A5:A995,Гиб.!E5:E995,X6,Гиб.!F5:F995,E7,Гиб.!H5:H995,"Жилой сектор",Гиб.!U5:U995,B36)+SUMIFS(Гиб.!A5:A995,Гиб.!E5:E995,X6,Гиб.!F5:F995,E7,Гиб.!H5:H995,"Жилой сектор",Гиб.!V5:V995,B36)+SUMIFS(Гиб.!A5:A995,Гиб.!E5:E995,X6,Гиб.!F5:F995,E7,Гиб.!H5:H995,"Жилой сектор",Гиб.!W5:W995,B36)</f>
        <v>0</v>
      </c>
      <c r="Z36" s="378">
        <f>SUMIFS(Гиб.!A5:A995,Гиб.!E5:E995,Z6,Гиб.!F5:F995,D7,Гиб.!H5:H995,"Жилой сектор",Гиб.!S5:S995,B36)+SUMIFS(Гиб.!A5:A995,Гиб.!E5:E995,Z6,Гиб.!F5:F995,D7,Гиб.!H5:H995,"Жилой сектор",Гиб.!T5:T995,B36)+SUMIFS(Гиб.!A5:A995,Гиб.!E5:E995,Z6,Гиб.!F5:F995,D7,Гиб.!H5:H995,"Жилой сектор",Гиб.!U5:U995,B36)+SUMIFS(Гиб.!A5:A995,Гиб.!E5:E995,Z6,Гиб.!F5:F995,D7,Гиб.!H5:H995,"Жилой сектор",Гиб.!V5:V995,B36)+SUMIFS(Гиб.!A5:A995,Гиб.!E5:E995,Z6,Гиб.!F5:F995,D7,Гиб.!H5:H995,"Жилой сектор",Гиб.!W5:W995,B36)</f>
        <v>0</v>
      </c>
      <c r="AA36" s="378">
        <f>SUMIFS(Гиб.!A5:A995,Гиб.!E5:E995,Z6,Гиб.!F5:F995,E7,Гиб.!H5:H995,"Жилой сектор",Гиб.!S5:S995,B36)+SUMIFS(Гиб.!A5:A995,Гиб.!E5:E995,Z6,Гиб.!F5:F995,E7,Гиб.!H5:H995,"Жилой сектор",Гиб.!T5:T995,B36)+SUMIFS(Гиб.!A5:A995,Гиб.!E5:E995,Z6,Гиб.!F5:F995,E7,Гиб.!H5:H995,"Жилой сектор",Гиб.!U5:U995,B36)+SUMIFS(Гиб.!A5:A995,Гиб.!E5:E995,Z6,Гиб.!F5:F995,E7,Гиб.!H5:H995,"Жилой сектор",Гиб.!V5:V995,B36)+SUMIFS(Гиб.!A5:A995,Гиб.!E5:E995,Z6,Гиб.!F5:F995,E7,Гиб.!H5:H995,"Жилой сектор",Гиб.!W5:W995,B36)</f>
        <v>0</v>
      </c>
      <c r="AB36" s="378">
        <f>SUMIFS(Гиб.!A5:A995,Гиб.!E5:E995,AB6,Гиб.!F5:F995,D7,Гиб.!H5:H995,"Жилой сектор",Гиб.!S5:S995,B36)+SUMIFS(Гиб.!A5:A995,Гиб.!E5:E995,AB6,Гиб.!F5:F995,D7,Гиб.!H5:H995,"Жилой сектор",Гиб.!T5:T995,B36)+SUMIFS(Гиб.!A5:A995,Гиб.!E5:E995,AB6,Гиб.!F5:F995,D7,Гиб.!H5:H995,"Жилой сектор",Гиб.!U5:U995,B36)+SUMIFS(Гиб.!A5:A995,Гиб.!E5:E995,AB6,Гиб.!F5:F995,D7,Гиб.!H5:H995,"Жилой сектор",Гиб.!V5:V995,B36)+SUMIFS(Гиб.!A5:A995,Гиб.!E5:E995,AB6,Гиб.!F5:F995,D7,Гиб.!H5:H995,"Жилой сектор",Гиб.!W5:W995,B36)</f>
        <v>0</v>
      </c>
      <c r="AC36" s="378">
        <f>SUMIFS(Гиб.!A5:A995,Гиб.!E5:E995,AB6,Гиб.!F5:F995,E7,Гиб.!H5:H995,"Жилой сектор",Гиб.!S5:S995,B36)+SUMIFS(Гиб.!A5:A995,Гиб.!E5:E995,AB6,Гиб.!F5:F995,E7,Гиб.!H5:H995,"Жилой сектор",Гиб.!T5:T995,B36)+SUMIFS(Гиб.!A5:A995,Гиб.!E5:E995,AB6,Гиб.!F5:F995,E7,Гиб.!H5:H995,"Жилой сектор",Гиб.!U5:U995,B36)+SUMIFS(Гиб.!A5:A995,Гиб.!E5:E995,AB6,Гиб.!F5:F995,E7,Гиб.!H5:H995,"Жилой сектор",Гиб.!V5:V995,B36)+SUMIFS(Гиб.!A5:A995,Гиб.!E5:E995,AB6,Гиб.!F5:F995,E7,Гиб.!H5:H995,"Жилой сектор",Гиб.!W5:W995,B36)</f>
        <v>0</v>
      </c>
      <c r="AD36" s="378">
        <f>SUMIFS(Гиб.!A5:A995,Гиб.!E5:E995,AD6,Гиб.!F5:F995,D7,Гиб.!H5:H995,"Жилой сектор",Гиб.!S5:S995,B36)+SUMIFS(Гиб.!A5:A995,Гиб.!E5:E995,AD6,Гиб.!F5:F995,D7,Гиб.!H5:H995,"Жилой сектор",Гиб.!T5:T995,B36)+SUMIFS(Гиб.!A5:A995,Гиб.!E5:E995,AD6,Гиб.!F5:F995,D7,Гиб.!H5:H995,"Жилой сектор",Гиб.!U5:U995,B36)+SUMIFS(Гиб.!A5:A995,Гиб.!E5:E995,AD6,Гиб.!F5:F995,D7,Гиб.!H5:H995,"Жилой сектор",Гиб.!V5:V995,B36)+SUMIFS(Гиб.!A5:A995,Гиб.!E5:E995,AD6,Гиб.!F5:F995,D7,Гиб.!H5:H995,"Жилой сектор",Гиб.!W5:W995,B36)</f>
        <v>0</v>
      </c>
      <c r="AE36" s="378">
        <f>SUMIFS(Гиб.!A5:A995,Гиб.!E5:E995,AD6,Гиб.!F5:F995,E7,Гиб.!H5:H995,"Жилой сектор",Гиб.!S5:S995,B36)+SUMIFS(Гиб.!A5:A995,Гиб.!E5:E995,AD6,Гиб.!F5:F995,E7,Гиб.!H5:H995,"Жилой сектор",Гиб.!T5:T995,B36)+SUMIFS(Гиб.!A5:A995,Гиб.!E5:E995,AD6,Гиб.!F5:F995,E7,Гиб.!H5:H995,"Жилой сектор",Гиб.!U5:U995,B36)+SUMIFS(Гиб.!A5:A995,Гиб.!E5:E995,AD6,Гиб.!F5:F995,E7,Гиб.!H5:H995,"Жилой сектор",Гиб.!V5:V995,B36)+SUMIFS(Гиб.!A5:A995,Гиб.!E5:E995,AD6,Гиб.!F5:F995,E7,Гиб.!H5:H995,"Жилой сектор",Гиб.!W5:W995,B36)</f>
        <v>0</v>
      </c>
      <c r="AF36" s="378">
        <f>SUMIFS(Гиб.!A5:A995,Гиб.!E5:E995,AF6,Гиб.!F5:F995,D7,Гиб.!H5:H995,"Жилой сектор",Гиб.!S5:S995,B36)+SUMIFS(Гиб.!A5:A995,Гиб.!E5:E995,AF6,Гиб.!F5:F995,D7,Гиб.!H5:H995,"Жилой сектор",Гиб.!T5:T995,B36)+SUMIFS(Гиб.!A5:A995,Гиб.!E5:E995,AF6,Гиб.!F5:F995,D7,Гиб.!H5:H995,"Жилой сектор",Гиб.!U5:U995,B36)+SUMIFS(Гиб.!A5:A995,Гиб.!E5:E995,AF6,Гиб.!F5:F995,D7,Гиб.!H5:H995,"Жилой сектор",Гиб.!V5:V995,B36)+SUMIFS(Гиб.!A5:A995,Гиб.!E5:E995,AF6,Гиб.!F5:F995,D7,Гиб.!H5:H995,"Жилой сектор",Гиб.!W5:W995,B36)</f>
        <v>0</v>
      </c>
      <c r="AG36" s="378">
        <f>SUMIFS(Гиб.!A5:A995,Гиб.!E5:E995,AF6,Гиб.!F5:F995,E7,Гиб.!H5:H995,"Жилой сектор",Гиб.!S5:S995,B36)+SUMIFS(Гиб.!A5:A995,Гиб.!E5:E995,AF6,Гиб.!F5:F995,E7,Гиб.!H5:H995,"Жилой сектор",Гиб.!T5:T995,B36)+SUMIFS(Гиб.!A5:A995,Гиб.!E5:E995,AF6,Гиб.!F5:F995,E7,Гиб.!H5:H995,"Жилой сектор",Гиб.!U5:U995,B36)+SUMIFS(Гиб.!A5:A995,Гиб.!E5:E995,AF6,Гиб.!F5:F995,E7,Гиб.!H5:H995,"Жилой сектор",Гиб.!V5:V995,B36)+SUMIFS(Гиб.!A5:A995,Гиб.!E5:E995,AF6,Гиб.!F5:F995,E7,Гиб.!H5:H995,"Жилой сектор",Гиб.!W5:W995,B36)</f>
        <v>0</v>
      </c>
      <c r="AH36" s="378">
        <f>SUMIFS(Гиб.!A5:A995,Гиб.!E5:E995,AH6,Гиб.!F5:F995,D7,Гиб.!H5:H995,"Жилой сектор",Гиб.!S5:S995,B36)+SUMIFS(Гиб.!A5:A995,Гиб.!E5:E995,AH6,Гиб.!F5:F995,D7,Гиб.!H5:H995,"Жилой сектор",Гиб.!T5:T995,B36)+SUMIFS(Гиб.!A5:A995,Гиб.!E5:E995,AH6,Гиб.!F5:F995,D7,Гиб.!H5:H995,"Жилой сектор",Гиб.!U5:U995,B36)+SUMIFS(Гиб.!A5:A995,Гиб.!E5:E995,AH6,Гиб.!F5:F995,D7,Гиб.!H5:H995,"Жилой сектор",Гиб.!V5:V995,B36)+SUMIFS(Гиб.!A5:A995,Гиб.!E5:E995,AH6,Гиб.!F5:F995,D7,Гиб.!H5:H995,"Жилой сектор",Гиб.!W5:W995,B36)</f>
        <v>0</v>
      </c>
      <c r="AI36" s="378">
        <f>SUMIFS(Гиб.!A5:A995,Гиб.!E5:E995,AH6,Гиб.!F5:F995,E7,Гиб.!H5:H995,"Жилой сектор",Гиб.!S5:S995,B36)+SUMIFS(Гиб.!A5:A995,Гиб.!E5:E995,AH6,Гиб.!F5:F995,E7,Гиб.!H5:H995,"Жилой сектор",Гиб.!T5:T995,B36)+SUMIFS(Гиб.!A5:A995,Гиб.!E5:E995,AH6,Гиб.!F5:F995,E7,Гиб.!H5:H995,"Жилой сектор",Гиб.!U5:U995,B36)+SUMIFS(Гиб.!A5:A995,Гиб.!E5:E995,AH6,Гиб.!F5:F995,E7,Гиб.!H5:H995,"Жилой сектор",Гиб.!V5:V995,B36)+SUMIFS(Гиб.!A5:A995,Гиб.!E5:E995,AH6,Гиб.!F5:F995,E7,Гиб.!H5:H995,"Жилой сектор",Гиб.!W5:W995,B36)</f>
        <v>0</v>
      </c>
      <c r="AJ36" s="378">
        <f>SUMIFS(Гиб.!A5:A995,Гиб.!E5:E995,AJ6,Гиб.!F5:F995,D7,Гиб.!H5:H995,"Жилой сектор",Гиб.!S5:S995,B36)+SUMIFS(Гиб.!A5:A995,Гиб.!E5:E995,AJ6,Гиб.!F5:F995,D7,Гиб.!H5:H995,"Жилой сектор",Гиб.!T5:T995,B36)+SUMIFS(Гиб.!A5:A995,Гиб.!E5:E995,AJ6,Гиб.!F5:F995,D7,Гиб.!H5:H995,"Жилой сектор",Гиб.!U5:U995,B36)+SUMIFS(Гиб.!A5:A995,Гиб.!E5:E995,AJ6,Гиб.!F5:F995,D7,Гиб.!H5:H995,"Жилой сектор",Гиб.!V5:V995,B36)+SUMIFS(Гиб.!A5:A995,Гиб.!E5:E995,AJ6,Гиб.!F5:F995,D7,Гиб.!H5:H995,"Жилой сектор",Гиб.!W5:W995,B36)</f>
        <v>0</v>
      </c>
      <c r="AK36" s="378">
        <f>SUMIFS(Гиб.!A5:A995,Гиб.!E5:E995,AJ6,Гиб.!F5:F995,E7,Гиб.!H5:H995,"Жилой сектор",Гиб.!S5:S995,B36)+SUMIFS(Гиб.!A5:A995,Гиб.!E5:E995,AJ6,Гиб.!F5:F995,E7,Гиб.!H5:H995,"Жилой сектор",Гиб.!T5:T995,B36)+SUMIFS(Гиб.!A5:A995,Гиб.!E5:E995,AJ6,Гиб.!F5:F995,E7,Гиб.!H5:H995,"Жилой сектор",Гиб.!U5:U995,B36)+SUMIFS(Гиб.!A5:A995,Гиб.!E5:E995,AJ6,Гиб.!F5:F995,E7,Гиб.!H5:H995,"Жилой сектор",Гиб.!V5:V995,B36)+SUMIFS(Гиб.!A5:A995,Гиб.!E5:E995,AJ6,Гиб.!F5:F995,E7,Гиб.!H5:H995,"Жилой сектор",Гиб.!W5:W995,B36)</f>
        <v>0</v>
      </c>
      <c r="AL36" s="378">
        <f>SUMIFS(Гиб.!A5:A995,Гиб.!E5:E995,AL6,Гиб.!F5:F995,D7,Гиб.!H5:H995,"Жилой сектор",Гиб.!S5:S995,B36)+SUMIFS(Гиб.!A5:A995,Гиб.!E5:E995,AL6,Гиб.!F5:F995,D7,Гиб.!H5:H995,"Жилой сектор",Гиб.!T5:T995,B36)+SUMIFS(Гиб.!A5:A995,Гиб.!E5:E995,AL6,Гиб.!F5:F995,D7,Гиб.!H5:H995,"Жилой сектор",Гиб.!U5:U995,B36)+SUMIFS(Гиб.!A5:A995,Гиб.!E5:E995,AL6,Гиб.!F5:F995,D7,Гиб.!H5:H995,"Жилой сектор",Гиб.!V5:V995,B36)+SUMIFS(Гиб.!A5:A995,Гиб.!E5:E995,AL6,Гиб.!F5:F995,D7,Гиб.!H5:H995,"Жилой сектор",Гиб.!W5:W995,B36)</f>
        <v>0</v>
      </c>
      <c r="AM36" s="378">
        <f>SUMIFS(Гиб.!A5:A995,Гиб.!E5:E995,AL6,Гиб.!F5:F995,E7,Гиб.!H5:H995,"Жилой сектор",Гиб.!S5:S995,B36)+SUMIFS(Гиб.!A5:A995,Гиб.!E5:E995,AL6,Гиб.!F5:F995,E7,Гиб.!H5:H995,"Жилой сектор",Гиб.!T5:T995,B36)+SUMIFS(Гиб.!A5:A995,Гиб.!E5:E995,AL6,Гиб.!F5:F995,E7,Гиб.!H5:H995,"Жилой сектор",Гиб.!U5:U995,B36)+SUMIFS(Гиб.!A5:A995,Гиб.!E5:E995,AL6,Гиб.!F5:F995,E7,Гиб.!H5:H995,"Жилой сектор",Гиб.!V5:V995,B36)+SUMIFS(Гиб.!A5:A995,Гиб.!E5:E995,AL6,Гиб.!F5:F995,E7,Гиб.!H5:H995,"Жилой сектор",Гиб.!W5:W995,B36)</f>
        <v>0</v>
      </c>
      <c r="AN36" s="378">
        <f>SUMIFS(Гиб.!A5:A995,Гиб.!E5:E995,AN6,Гиб.!F5:F995,D7,Гиб.!H5:H995,"Жилой сектор",Гиб.!S5:S995,B36)+SUMIFS(Гиб.!A5:A995,Гиб.!E5:E995,AN6,Гиб.!F5:F995,D7,Гиб.!H5:H995,"Жилой сектор",Гиб.!T5:T995,B36)+SUMIFS(Гиб.!A5:A995,Гиб.!E5:E995,AN6,Гиб.!F5:F995,D7,Гиб.!H5:H995,"Жилой сектор",Гиб.!U5:U995,B36)+SUMIFS(Гиб.!A5:A995,Гиб.!E5:E995,AN6,Гиб.!F5:F995,D7,Гиб.!H5:H995,"Жилой сектор",Гиб.!V5:V995,B36)+SUMIFS(Гиб.!A5:A995,Гиб.!E5:E995,AN6,Гиб.!F5:F995,D7,Гиб.!H5:H995,"Жилой сектор",Гиб.!W5:W995,B36)</f>
        <v>0</v>
      </c>
      <c r="AO36" s="378">
        <f>SUMIFS(Гиб.!A5:A995,Гиб.!E5:E995,AN6,Гиб.!F5:F995,E7,Гиб.!H5:H995,"Жилой сектор",Гиб.!S5:S995,B36)+SUMIFS(Гиб.!A5:A995,Гиб.!E5:E995,AN6,Гиб.!F5:F995,E7,Гиб.!H5:H995,"Жилой сектор",Гиб.!T5:T995,B36)+SUMIFS(Гиб.!A5:A995,Гиб.!E5:E995,AN6,Гиб.!F5:F995,E7,Гиб.!H5:H995,"Жилой сектор",Гиб.!U5:U995,B36)+SUMIFS(Гиб.!A5:A995,Гиб.!E5:E995,AN6,Гиб.!F5:F995,E7,Гиб.!H5:H995,"Жилой сектор",Гиб.!V5:V995,B36)+SUMIFS(Гиб.!A5:A995,Гиб.!E5:E995,AN6,Гиб.!F5:F995,E7,Гиб.!H5:H995,"Жилой сектор",Гиб.!W5:W995,B36)</f>
        <v>0</v>
      </c>
      <c r="AP36" s="378">
        <f>SUMIFS(Гиб.!A5:A995,Гиб.!E5:E995,AP6,Гиб.!F5:F995,D7,Гиб.!H5:H995,"Жилой сектор",Гиб.!S5:S995,B36)+SUMIFS(Гиб.!A5:A995,Гиб.!E5:E995,AP6,Гиб.!F5:F995,D7,Гиб.!H5:H995,"Жилой сектор",Гиб.!T5:T995,B36)+SUMIFS(Гиб.!A5:A995,Гиб.!E5:E995,AP6,Гиб.!F5:F995,D7,Гиб.!H5:H995,"Жилой сектор",Гиб.!U5:U995,B36)+SUMIFS(Гиб.!A5:A995,Гиб.!E5:E995,AP6,Гиб.!F5:F995,D7,Гиб.!H5:H995,"Жилой сектор",Гиб.!V5:V995,B36)+SUMIFS(Гиб.!A5:A995,Гиб.!E5:E995,AP6,Гиб.!F5:F995,D7,Гиб.!H5:H995,"Жилой сектор",Гиб.!W5:W995,B36)</f>
        <v>0</v>
      </c>
      <c r="AQ36" s="378">
        <f>SUMIFS(Гиб.!A5:A995,Гиб.!E5:E995,AP6,Гиб.!F5:F995,E7,Гиб.!H5:H995,"Жилой сектор",Гиб.!S5:S995,B36)+SUMIFS(Гиб.!A5:A995,Гиб.!E5:E995,AP6,Гиб.!F5:F995,E7,Гиб.!H5:H995,"Жилой сектор",Гиб.!T5:T995,B36)+SUMIFS(Гиб.!A5:A995,Гиб.!E5:E995,AP6,Гиб.!F5:F995,E7,Гиб.!H5:H995,"Жилой сектор",Гиб.!U5:U995,B36)+SUMIFS(Гиб.!A5:A995,Гиб.!E5:E995,AP6,Гиб.!F5:F995,E7,Гиб.!H5:H995,"Жилой сектор",Гиб.!V5:V995,B36)+SUMIFS(Гиб.!A5:A995,Гиб.!E5:E995,AP6,Гиб.!F5:F995,E7,Гиб.!H5:H995,"Жилой сектор",Гиб.!W5:W995,B36)</f>
        <v>0</v>
      </c>
      <c r="AR36" s="378">
        <f>SUMIFS(Гиб.!A5:A995,Гиб.!E5:E995,AR6,Гиб.!F5:F995,D7,Гиб.!H5:H995,"Жилой сектор",Гиб.!S5:S995,B36)+SUMIFS(Гиб.!A5:A995,Гиб.!E5:E995,AR6,Гиб.!F5:F995,D7,Гиб.!H5:H995,"Жилой сектор",Гиб.!T5:T995,B36)+SUMIFS(Гиб.!A5:A995,Гиб.!E5:E995,AR6,Гиб.!F5:F995,D7,Гиб.!H5:H995,"Жилой сектор",Гиб.!U5:U995,B36)+SUMIFS(Гиб.!A5:A995,Гиб.!E5:E995,AR6,Гиб.!F5:F995,D7,Гиб.!H5:H995,"Жилой сектор",Гиб.!V5:V995,B36)+SUMIFS(Гиб.!A5:A995,Гиб.!E5:E995,AR6,Гиб.!F5:F995,D7,Гиб.!H5:H995,"Жилой сектор",Гиб.!W5:W995,B36)</f>
        <v>0</v>
      </c>
      <c r="AS36" s="378">
        <f>SUMIFS(Гиб.!A5:A995,Гиб.!E5:E995,AR6,Гиб.!F5:F995,E7,Гиб.!H5:H995,"Жилой сектор",Гиб.!S5:S995,B36)+SUMIFS(Гиб.!A5:A995,Гиб.!E5:E995,AR6,Гиб.!F5:F995,E7,Гиб.!H5:H995,"Жилой сектор",Гиб.!T5:T995,B36)+SUMIFS(Гиб.!A5:A995,Гиб.!E5:E995,AR6,Гиб.!F5:F995,E7,Гиб.!H5:H995,"Жилой сектор",Гиб.!U5:U995,B36)+SUMIFS(Гиб.!A5:A995,Гиб.!E5:E995,AR6,Гиб.!F5:F995,E7,Гиб.!H5:H995,"Жилой сектор",Гиб.!V5:V995,B36)+SUMIFS(Гиб.!A5:A995,Гиб.!E5:E995,AR6,Гиб.!F5:F995,E7,Гиб.!H5:H995,"Жилой сектор",Гиб.!W5:W995,B36)</f>
        <v>0</v>
      </c>
      <c r="AT36" s="378">
        <f>SUMIFS(Гиб.!A5:A995,Гиб.!E5:E995,AT6,Гиб.!F5:F995,D7,Гиб.!H5:H995,"Жилой сектор",Гиб.!S5:S995,B36)+SUMIFS(Гиб.!A5:A995,Гиб.!E5:E995,AT6,Гиб.!F5:F995,D7,Гиб.!H5:H995,"Жилой сектор",Гиб.!T5:T995,B36)+SUMIFS(Гиб.!A5:A995,Гиб.!E5:E995,AT6,Гиб.!F5:F995,D7,Гиб.!H5:H995,"Жилой сектор",Гиб.!U5:U995,B36)+SUMIFS(Гиб.!A5:A995,Гиб.!E5:E995,AT6,Гиб.!F5:F995,D7,Гиб.!H5:H995,"Жилой сектор",Гиб.!V5:V995,B36)+SUMIFS(Гиб.!A5:A995,Гиб.!E5:E995,AT6,Гиб.!F5:F995,D7,Гиб.!H5:H995,"Жилой сектор",Гиб.!W5:W995,B36)</f>
        <v>0</v>
      </c>
      <c r="AU36" s="378">
        <f>SUMIFS(Гиб.!A5:A995,Гиб.!E5:E995,AT6,Гиб.!F5:F995,E7,Гиб.!H5:H995,"Жилой сектор",Гиб.!S5:S995,B36)+SUMIFS(Гиб.!A5:A995,Гиб.!E5:E995,AT6,Гиб.!F5:F995,E7,Гиб.!H5:H995,"Жилой сектор",Гиб.!T5:T995,B36)+SUMIFS(Гиб.!A5:A995,Гиб.!E5:E995,AT6,Гиб.!F5:F995,E7,Гиб.!H5:H995,"Жилой сектор",Гиб.!U5:U995,B36)+SUMIFS(Гиб.!A5:A995,Гиб.!E5:E995,AT6,Гиб.!F5:F995,E7,Гиб.!H5:H995,"Жилой сектор",Гиб.!V5:V995,B36)+SUMIFS(Гиб.!A5:A995,Гиб.!E5:E995,AT6,Гиб.!F5:F995,E7,Гиб.!H5:H995,"Жилой сектор",Гиб.!W5:W995,B36)</f>
        <v>0</v>
      </c>
      <c r="AV36" s="378">
        <f>SUMIFS(Гиб.!A5:A995,Гиб.!E5:E995,AV6,Гиб.!F5:F995,D7,Гиб.!H5:H995,"Жилой сектор",Гиб.!S5:S995,B36)+SUMIFS(Гиб.!A5:A995,Гиб.!E5:E995,AV6,Гиб.!F5:F995,D7,Гиб.!H5:H995,"Жилой сектор",Гиб.!T5:T995,B36)+SUMIFS(Гиб.!A5:A995,Гиб.!E5:E995,AV6,Гиб.!F5:F995,D7,Гиб.!H5:H995,"Жилой сектор",Гиб.!U5:U995,B36)+SUMIFS(Гиб.!A5:A995,Гиб.!E5:E995,AV6,Гиб.!F5:F995,D7,Гиб.!H5:H995,"Жилой сектор",Гиб.!V5:V995,B36)+SUMIFS(Гиб.!A5:A995,Гиб.!E5:E995,AV6,Гиб.!F5:F995,D7,Гиб.!H5:H995,"Жилой сектор",Гиб.!W5:W995,B36)</f>
        <v>0</v>
      </c>
      <c r="AW36" s="378">
        <f>SUMIFS(Гиб.!A5:A995,Гиб.!E5:E995,AV6,Гиб.!F5:F995,E7,Гиб.!H5:H995,"Жилой сектор",Гиб.!S5:S995,B36)+SUMIFS(Гиб.!A5:A995,Гиб.!E5:E995,AV6,Гиб.!F5:F995,E7,Гиб.!H5:H995,"Жилой сектор",Гиб.!T5:T995,B36)+SUMIFS(Гиб.!A5:A995,Гиб.!E5:E995,AV6,Гиб.!F5:F995,E7,Гиб.!H5:H995,"Жилой сектор",Гиб.!U5:U995,B36)+SUMIFS(Гиб.!A5:A995,Гиб.!E5:E995,AV6,Гиб.!F5:F995,E7,Гиб.!H5:H995,"Жилой сектор",Гиб.!V5:V995,B36)+SUMIFS(Гиб.!A5:A995,Гиб.!E5:E995,AV6,Гиб.!F5:F995,E7,Гиб.!H5:H995,"Жилой сектор",Гиб.!W5:W995,B36)</f>
        <v>0</v>
      </c>
      <c r="AX36" s="194"/>
      <c r="AY36" s="194"/>
      <c r="AZ36" s="194"/>
      <c r="BA36" s="194"/>
    </row>
    <row r="37" spans="1:53" ht="19.5" thickBot="1">
      <c r="A37" s="337" t="s">
        <v>397</v>
      </c>
      <c r="B37" s="371" t="s">
        <v>996</v>
      </c>
      <c r="C37" s="1204">
        <f t="shared" si="0"/>
        <v>0</v>
      </c>
      <c r="D37" s="372">
        <f t="shared" si="10"/>
        <v>0</v>
      </c>
      <c r="E37" s="196">
        <f t="shared" si="8"/>
        <v>0</v>
      </c>
      <c r="F37" s="1250">
        <f t="shared" si="2"/>
        <v>0</v>
      </c>
      <c r="G37" s="604">
        <v>0</v>
      </c>
      <c r="H37" s="469">
        <v>0</v>
      </c>
      <c r="I37" s="1213" t="e">
        <f>C37/C35*100%</f>
        <v>#DIV/0!</v>
      </c>
      <c r="J37" s="1206" t="e">
        <f t="shared" si="11"/>
        <v>#DIV/0!</v>
      </c>
      <c r="K37" s="1206" t="e">
        <f t="shared" si="12"/>
        <v>#DIV/0!</v>
      </c>
      <c r="L37" s="378">
        <f>SUMIFS(Гиб.!A5:A995,Гиб.!E5:E995,L6,Гиб.!F5:F995,D7,Гиб.!H5:H995,"Жилой сектор",Гиб.!S5:S995,B37)+SUMIFS(Гиб.!A5:A995,Гиб.!E5:E995,L6,Гиб.!F5:F995,D7,Гиб.!H5:H995,"Жилой сектор",Гиб.!T5:T995,B37)+SUMIFS(Гиб.!A5:A995,Гиб.!E5:E995,L6,Гиб.!F5:F995,D7,Гиб.!H5:H995,"Жилой сектор",Гиб.!U5:U995,B37)+SUMIFS(Гиб.!A5:A995,Гиб.!E5:E995,L6,Гиб.!F5:F995,D7,Гиб.!H5:H995,"Жилой сектор",Гиб.!V5:V995,B37)+SUMIFS(Гиб.!A5:A995,Гиб.!E5:E995,L6,Гиб.!F5:F995,D7,Гиб.!H5:H995,"Жилой сектор",Гиб.!W5:W995,B37)</f>
        <v>0</v>
      </c>
      <c r="M37" s="378">
        <f>SUMIFS(Гиб.!A5:A995,Гиб.!E5:E995,L6,Гиб.!F5:F995,E7,Гиб.!H5:H995,"Жилой сектор",Гиб.!S5:S995,B37)+SUMIFS(Гиб.!A5:A995,Гиб.!E5:E995,L6,Гиб.!F5:F995,E7,Гиб.!H5:H995,"Жилой сектор",Гиб.!T5:T995,B37)+SUMIFS(Гиб.!A5:A995,Гиб.!E5:E995,L6,Гиб.!F5:F995,E7,Гиб.!H5:H995,"Жилой сектор",Гиб.!U5:U995,B37)+SUMIFS(Гиб.!A5:A995,Гиб.!E5:E995,L6,Гиб.!F5:F995,E7,Гиб.!H5:H995,"Жилой сектор",Гиб.!V5:V995,B37)+SUMIFS(Гиб.!A5:A995,Гиб.!E5:E995,L6,Гиб.!F5:F995,E7,Гиб.!H5:H995,"Жилой сектор",Гиб.!W5:W995,B37)</f>
        <v>0</v>
      </c>
      <c r="N37" s="378">
        <f>SUMIFS(Гиб.!A5:A995,Гиб.!E5:E995,N6,Гиб.!F5:F995,D7,Гиб.!H5:H995,"Жилой сектор",Гиб.!S5:S995,B37)+SUMIFS(Гиб.!A5:A995,Гиб.!E5:E995,N6,Гиб.!F5:F995,D7,Гиб.!H5:H995,"Жилой сектор",Гиб.!T5:T995,B37)+SUMIFS(Гиб.!A5:A995,Гиб.!E5:E995,N6,Гиб.!F5:F995,D7,Гиб.!H5:H995,"Жилой сектор",Гиб.!U5:U995,B37)+SUMIFS(Гиб.!A5:A995,Гиб.!E5:E995,N6,Гиб.!F5:F995,D7,Гиб.!H5:H995,"Жилой сектор",Гиб.!V5:V995,B37)+SUMIFS(Гиб.!A5:A995,Гиб.!E5:E995,N6,Гиб.!F5:F995,D7,Гиб.!H5:H995,"Жилой сектор",Гиб.!W5:W995,B37)</f>
        <v>0</v>
      </c>
      <c r="O37" s="378">
        <f>SUMIFS(Гиб.!A5:A995,Гиб.!E5:E995,N6,Гиб.!F5:F995,E7,Гиб.!H5:H995,"Жилой сектор",Гиб.!S5:S995,B37)+SUMIFS(Гиб.!A5:A995,Гиб.!E5:E995,N6,Гиб.!F5:F995,E7,Гиб.!H5:H995,"Жилой сектор",Гиб.!T5:T995,B37)+SUMIFS(Гиб.!A5:A995,Гиб.!E5:E995,N6,Гиб.!F5:F995,E7,Гиб.!H5:H995,"Жилой сектор",Гиб.!U5:U995,B37)+SUMIFS(Гиб.!A5:A995,Гиб.!E5:E995,N6,Гиб.!F5:F995,E7,Гиб.!H5:H995,"Жилой сектор",Гиб.!V5:V995,B37)+SUMIFS(Гиб.!A5:A995,Гиб.!E5:E995,N6,Гиб.!F5:F995,E7,Гиб.!H5:H995,"Жилой сектор",Гиб.!W5:W995,B37)</f>
        <v>0</v>
      </c>
      <c r="P37" s="378">
        <f>SUMIFS(Гиб.!A5:A995,Гиб.!E5:E995,P6,Гиб.!F5:F995,D7,Гиб.!H5:H995,"Жилой сектор",Гиб.!S5:S995,B37)+SUMIFS(Гиб.!A5:A995,Гиб.!E5:E995,P6,Гиб.!F5:F995,D7,Гиб.!H5:H995,"Жилой сектор",Гиб.!T5:T995,B37)+SUMIFS(Гиб.!A5:A995,Гиб.!E5:E995,P6,Гиб.!F5:F995,D7,Гиб.!H5:H995,"Жилой сектор",Гиб.!U5:U995,B37)+SUMIFS(Гиб.!A5:A995,Гиб.!E5:E995,P6,Гиб.!F5:F995,D7,Гиб.!H5:H995,"Жилой сектор",Гиб.!V5:V995,B37)+SUMIFS(Гиб.!A5:A995,Гиб.!E5:E995,P6,Гиб.!F5:F995,D7,Гиб.!H5:H995,"Жилой сектор",Гиб.!W5:W995,B37)</f>
        <v>0</v>
      </c>
      <c r="Q37" s="378">
        <f>SUMIFS(Гиб.!A5:A995,Гиб.!E5:E995,P6,Гиб.!F5:F995,E7,Гиб.!H5:H995,"Жилой сектор",Гиб.!S5:S995,B37)+SUMIFS(Гиб.!A5:A995,Гиб.!E5:E995,P6,Гиб.!F5:F995,E7,Гиб.!H5:H995,"Жилой сектор",Гиб.!T5:T995,B37)+SUMIFS(Гиб.!A5:A995,Гиб.!E5:E995,P6,Гиб.!F5:F995,E7,Гиб.!H5:H995,"Жилой сектор",Гиб.!U5:U995,B37)+SUMIFS(Гиб.!A5:A995,Гиб.!E5:E995,P6,Гиб.!F5:F995,E7,Гиб.!H5:H995,"Жилой сектор",Гиб.!V5:V995,B37)+SUMIFS(Гиб.!A5:A995,Гиб.!E5:E995,P6,Гиб.!F5:F995,E7,Гиб.!H5:H995,"Жилой сектор",Гиб.!W5:W995,B37)</f>
        <v>0</v>
      </c>
      <c r="R37" s="378">
        <f>SUMIFS(Гиб.!A5:A995,Гиб.!E5:E995,R6,Гиб.!F5:F995,D7,Гиб.!H5:H995,"Жилой сектор",Гиб.!S5:S995,B37)+SUMIFS(Гиб.!A5:A995,Гиб.!E5:E995,R6,Гиб.!F5:F995,D7,Гиб.!H5:H995,"Жилой сектор",Гиб.!T5:T995,B37)+SUMIFS(Гиб.!A5:A995,Гиб.!E5:E995,R6,Гиб.!F5:F995,D7,Гиб.!H5:H995,"Жилой сектор",Гиб.!U5:U995,B37)+SUMIFS(Гиб.!A5:A995,Гиб.!E5:E995,R6,Гиб.!F5:F995,D7,Гиб.!H5:H995,"Жилой сектор",Гиб.!V5:V995,B37)+SUMIFS(Гиб.!A5:A995,Гиб.!E5:E995,R6,Гиб.!F5:F995,D7,Гиб.!H5:H995,"Жилой сектор",Гиб.!W5:W995,B37)</f>
        <v>0</v>
      </c>
      <c r="S37" s="378">
        <f>SUMIFS(Гиб.!A5:A995,Гиб.!E5:E995,R6,Гиб.!F5:F995,E7,Гиб.!H5:H995,"Жилой сектор",Гиб.!S5:S995,B37)+SUMIFS(Гиб.!A5:A995,Гиб.!E5:E995,R6,Гиб.!F5:F995,E7,Гиб.!H5:H995,"Жилой сектор",Гиб.!T5:T995,B37)+SUMIFS(Гиб.!A5:A995,Гиб.!E5:E995,R6,Гиб.!F5:F995,E7,Гиб.!H5:H995,"Жилой сектор",Гиб.!U5:U995,B37)+SUMIFS(Гиб.!A5:A995,Гиб.!E5:E995,R6,Гиб.!F5:F995,E7,Гиб.!H5:H995,"Жилой сектор",Гиб.!V5:V995,B37)+SUMIFS(Гиб.!A5:A995,Гиб.!E5:E995,R6,Гиб.!F5:F995,E7,Гиб.!H5:H995,"Жилой сектор",Гиб.!W5:W995,B37)</f>
        <v>0</v>
      </c>
      <c r="T37" s="378">
        <f>SUMIFS(Гиб.!A5:A995,Гиб.!E5:E995,T6,Гиб.!F5:F995,D7,Гиб.!H5:H995,"Жилой сектор",Гиб.!S5:S995,B37)+SUMIFS(Гиб.!A5:A995,Гиб.!E5:E995,T6,Гиб.!F5:F995,D7,Гиб.!H5:H995,"Жилой сектор",Гиб.!T5:T995,B37)+SUMIFS(Гиб.!A5:A995,Гиб.!E5:E995,T6,Гиб.!F5:F995,D7,Гиб.!H5:H995,"Жилой сектор",Гиб.!U5:U995,B37)+SUMIFS(Гиб.!A5:A995,Гиб.!E5:E995,T6,Гиб.!F5:F995,D7,Гиб.!H5:H995,"Жилой сектор",Гиб.!V5:V995,B37)+SUMIFS(Гиб.!A5:A995,Гиб.!E5:E995,T6,Гиб.!F5:F995,D7,Гиб.!H5:H995,"Жилой сектор",Гиб.!W5:W995,B37)</f>
        <v>0</v>
      </c>
      <c r="U37" s="378">
        <f>SUMIFS(Гиб.!A5:A995,Гиб.!E5:E995,T6,Гиб.!F5:F995,E7,Гиб.!H5:H995,"Жилой сектор",Гиб.!S5:S995,B37)+SUMIFS(Гиб.!A5:A995,Гиб.!E5:E995,T6,Гиб.!F5:F995,E7,Гиб.!H5:H995,"Жилой сектор",Гиб.!T5:T995,B37)+SUMIFS(Гиб.!A5:A995,Гиб.!E5:E995,T6,Гиб.!F5:F995,E7,Гиб.!H5:H995,"Жилой сектор",Гиб.!U5:U995,B37)+SUMIFS(Гиб.!A5:A995,Гиб.!E5:E995,T6,Гиб.!F5:F995,E7,Гиб.!H5:H995,"Жилой сектор",Гиб.!V5:V995,B37)+SUMIFS(Гиб.!A5:A995,Гиб.!E5:E995,T6,Гиб.!F5:F995,E7,Гиб.!H5:H995,"Жилой сектор",Гиб.!W5:W995,B37)</f>
        <v>0</v>
      </c>
      <c r="V37" s="378">
        <f>SUMIFS(Гиб.!A5:A995,Гиб.!E5:E995,V6,Гиб.!F5:F995,D7,Гиб.!H5:H995,"Жилой сектор",Гиб.!S5:S995,B37)+SUMIFS(Гиб.!A5:A995,Гиб.!E5:E995,V6,Гиб.!F5:F995,D7,Гиб.!H5:H995,"Жилой сектор",Гиб.!T5:T995,B37)+SUMIFS(Гиб.!A5:A995,Гиб.!E5:E995,V6,Гиб.!F5:F995,D7,Гиб.!H5:H995,"Жилой сектор",Гиб.!U5:U995,B37)+SUMIFS(Гиб.!A5:A995,Гиб.!E5:E995,V6,Гиб.!F5:F995,D7,Гиб.!H5:H995,"Жилой сектор",Гиб.!V5:V995,B37)+SUMIFS(Гиб.!A5:A995,Гиб.!E5:E995,V6,Гиб.!F5:F995,D7,Гиб.!H5:H995,"Жилой сектор",Гиб.!W5:W995,B37)</f>
        <v>0</v>
      </c>
      <c r="W37" s="378">
        <f>SUMIFS(Гиб.!A5:A995,Гиб.!E5:E995,V6,Гиб.!F5:F995,E7,Гиб.!H5:H995,"Жилой сектор",Гиб.!S5:S995,B37)+SUMIFS(Гиб.!A5:A995,Гиб.!E5:E995,V6,Гиб.!F5:F995,E7,Гиб.!H5:H995,"Жилой сектор",Гиб.!T5:T995,B37)+SUMIFS(Гиб.!A5:A995,Гиб.!E5:E995,V6,Гиб.!F5:F995,E7,Гиб.!H5:H995,"Жилой сектор",Гиб.!U5:U995,B37)+SUMIFS(Гиб.!A5:A995,Гиб.!E5:E995,V6,Гиб.!F5:F995,E7,Гиб.!H5:H995,"Жилой сектор",Гиб.!V5:V995,B37)+SUMIFS(Гиб.!A5:A995,Гиб.!E5:E995,V6,Гиб.!F5:F995,E7,Гиб.!H5:H995,"Жилой сектор",Гиб.!W5:W995,B37)</f>
        <v>0</v>
      </c>
      <c r="X37" s="378">
        <f>SUMIFS(Гиб.!A5:A995,Гиб.!E5:E995,X6,Гиб.!F5:F995,D7,Гиб.!H5:H995,"Жилой сектор",Гиб.!S5:S995,B37)+SUMIFS(Гиб.!A5:A995,Гиб.!E5:E995,X6,Гиб.!F5:F995,D7,Гиб.!H5:H995,"Жилой сектор",Гиб.!T5:T995,B37)+SUMIFS(Гиб.!A5:A995,Гиб.!E5:E995,X6,Гиб.!F5:F995,D7,Гиб.!H5:H995,"Жилой сектор",Гиб.!U5:U995,B37)+SUMIFS(Гиб.!A5:A995,Гиб.!E5:E995,X6,Гиб.!F5:F995,D7,Гиб.!H5:H995,"Жилой сектор",Гиб.!V5:V995,B37)+SUMIFS(Гиб.!A5:A995,Гиб.!E5:E995,X6,Гиб.!F5:F995,D7,Гиб.!H5:H995,"Жилой сектор",Гиб.!W5:W995,B37)</f>
        <v>0</v>
      </c>
      <c r="Y37" s="378">
        <f>SUMIFS(Гиб.!A5:A995,Гиб.!E5:E995,X6,Гиб.!F5:F995,E7,Гиб.!H5:H995,"Жилой сектор",Гиб.!S5:S995,B37)+SUMIFS(Гиб.!A5:A995,Гиб.!E5:E995,X6,Гиб.!F5:F995,E7,Гиб.!H5:H995,"Жилой сектор",Гиб.!T5:T995,B37)+SUMIFS(Гиб.!A5:A995,Гиб.!E5:E995,X6,Гиб.!F5:F995,E7,Гиб.!H5:H995,"Жилой сектор",Гиб.!U5:U995,B37)+SUMIFS(Гиб.!A5:A995,Гиб.!E5:E995,X6,Гиб.!F5:F995,E7,Гиб.!H5:H995,"Жилой сектор",Гиб.!V5:V995,B37)+SUMIFS(Гиб.!A5:A995,Гиб.!E5:E995,X6,Гиб.!F5:F995,E7,Гиб.!H5:H995,"Жилой сектор",Гиб.!W5:W995,B37)</f>
        <v>0</v>
      </c>
      <c r="Z37" s="378">
        <f>SUMIFS(Гиб.!A5:A995,Гиб.!E5:E995,Z6,Гиб.!F5:F995,D7,Гиб.!H5:H995,"Жилой сектор",Гиб.!S5:S995,B37)+SUMIFS(Гиб.!A5:A995,Гиб.!E5:E995,Z6,Гиб.!F5:F995,D7,Гиб.!H5:H995,"Жилой сектор",Гиб.!T5:T995,B37)+SUMIFS(Гиб.!A5:A995,Гиб.!E5:E995,Z6,Гиб.!F5:F995,D7,Гиб.!H5:H995,"Жилой сектор",Гиб.!U5:U995,B37)+SUMIFS(Гиб.!A5:A995,Гиб.!E5:E995,Z6,Гиб.!F5:F995,D7,Гиб.!H5:H995,"Жилой сектор",Гиб.!V5:V995,B37)+SUMIFS(Гиб.!A5:A995,Гиб.!E5:E995,Z6,Гиб.!F5:F995,D7,Гиб.!H5:H995,"Жилой сектор",Гиб.!W5:W995,B37)</f>
        <v>0</v>
      </c>
      <c r="AA37" s="378">
        <f>SUMIFS(Гиб.!A5:A995,Гиб.!E5:E995,Z6,Гиб.!F5:F995,E7,Гиб.!H5:H995,"Жилой сектор",Гиб.!S5:S995,B37)+SUMIFS(Гиб.!A5:A995,Гиб.!E5:E995,Z6,Гиб.!F5:F995,E7,Гиб.!H5:H995,"Жилой сектор",Гиб.!T5:T995,B37)+SUMIFS(Гиб.!A5:A995,Гиб.!E5:E995,Z6,Гиб.!F5:F995,E7,Гиб.!H5:H995,"Жилой сектор",Гиб.!U5:U995,B37)+SUMIFS(Гиб.!A5:A995,Гиб.!E5:E995,Z6,Гиб.!F5:F995,E7,Гиб.!H5:H995,"Жилой сектор",Гиб.!V5:V995,B37)+SUMIFS(Гиб.!A5:A995,Гиб.!E5:E995,Z6,Гиб.!F5:F995,E7,Гиб.!H5:H995,"Жилой сектор",Гиб.!W5:W995,B37)</f>
        <v>0</v>
      </c>
      <c r="AB37" s="378">
        <f>SUMIFS(Гиб.!A5:A995,Гиб.!E5:E995,AB6,Гиб.!F5:F995,D7,Гиб.!H5:H995,"Жилой сектор",Гиб.!S5:S995,B37)+SUMIFS(Гиб.!A5:A995,Гиб.!E5:E995,AB6,Гиб.!F5:F995,D7,Гиб.!H5:H995,"Жилой сектор",Гиб.!T5:T995,B37)+SUMIFS(Гиб.!A5:A995,Гиб.!E5:E995,AB6,Гиб.!F5:F995,D7,Гиб.!H5:H995,"Жилой сектор",Гиб.!U5:U995,B37)+SUMIFS(Гиб.!A5:A995,Гиб.!E5:E995,AB6,Гиб.!F5:F995,D7,Гиб.!H5:H995,"Жилой сектор",Гиб.!V5:V995,B37)+SUMIFS(Гиб.!A5:A995,Гиб.!E5:E995,AB6,Гиб.!F5:F995,D7,Гиб.!H5:H995,"Жилой сектор",Гиб.!W5:W995,B37)</f>
        <v>0</v>
      </c>
      <c r="AC37" s="378">
        <f>SUMIFS(Гиб.!A5:A995,Гиб.!E5:E995,AB6,Гиб.!F5:F995,E7,Гиб.!H5:H995,"Жилой сектор",Гиб.!S5:S995,B37)+SUMIFS(Гиб.!A5:A995,Гиб.!E5:E995,AB6,Гиб.!F5:F995,E7,Гиб.!H5:H995,"Жилой сектор",Гиб.!T5:T995,B37)+SUMIFS(Гиб.!A5:A995,Гиб.!E5:E995,AB6,Гиб.!F5:F995,E7,Гиб.!H5:H995,"Жилой сектор",Гиб.!U5:U995,B37)+SUMIFS(Гиб.!A5:A995,Гиб.!E5:E995,AB6,Гиб.!F5:F995,E7,Гиб.!H5:H995,"Жилой сектор",Гиб.!V5:V995,B37)+SUMIFS(Гиб.!A5:A995,Гиб.!E5:E995,AB6,Гиб.!F5:F995,E7,Гиб.!H5:H995,"Жилой сектор",Гиб.!W5:W995,B37)</f>
        <v>0</v>
      </c>
      <c r="AD37" s="378">
        <f>SUMIFS(Гиб.!A5:A995,Гиб.!E5:E995,AD6,Гиб.!F5:F995,D7,Гиб.!H5:H995,"Жилой сектор",Гиб.!S5:S995,B37)+SUMIFS(Гиб.!A5:A995,Гиб.!E5:E995,AD6,Гиб.!F5:F995,D7,Гиб.!H5:H995,"Жилой сектор",Гиб.!T5:T995,B37)+SUMIFS(Гиб.!A5:A995,Гиб.!E5:E995,AD6,Гиб.!F5:F995,D7,Гиб.!H5:H995,"Жилой сектор",Гиб.!U5:U995,B37)+SUMIFS(Гиб.!A5:A995,Гиб.!E5:E995,AD6,Гиб.!F5:F995,D7,Гиб.!H5:H995,"Жилой сектор",Гиб.!V5:V995,B37)+SUMIFS(Гиб.!A5:A995,Гиб.!E5:E995,AD6,Гиб.!F5:F995,D7,Гиб.!H5:H995,"Жилой сектор",Гиб.!W5:W995,B37)</f>
        <v>0</v>
      </c>
      <c r="AE37" s="378">
        <f>SUMIFS(Гиб.!A5:A995,Гиб.!E5:E995,AD6,Гиб.!F5:F995,E7,Гиб.!H5:H995,"Жилой сектор",Гиб.!S5:S995,B37)+SUMIFS(Гиб.!A5:A995,Гиб.!E5:E995,AD6,Гиб.!F5:F995,E7,Гиб.!H5:H995,"Жилой сектор",Гиб.!T5:T995,B37)+SUMIFS(Гиб.!A5:A995,Гиб.!E5:E995,AD6,Гиб.!F5:F995,E7,Гиб.!H5:H995,"Жилой сектор",Гиб.!U5:U995,B37)+SUMIFS(Гиб.!A5:A995,Гиб.!E5:E995,AD6,Гиб.!F5:F995,E7,Гиб.!H5:H995,"Жилой сектор",Гиб.!V5:V995,B37)+SUMIFS(Гиб.!A5:A995,Гиб.!E5:E995,AD6,Гиб.!F5:F995,E7,Гиб.!H5:H995,"Жилой сектор",Гиб.!W5:W995,B37)</f>
        <v>0</v>
      </c>
      <c r="AF37" s="378">
        <f>SUMIFS(Гиб.!A5:A995,Гиб.!E5:E995,AF6,Гиб.!F5:F995,D7,Гиб.!H5:H995,"Жилой сектор",Гиб.!S5:S995,B37)+SUMIFS(Гиб.!A5:A995,Гиб.!E5:E995,AF6,Гиб.!F5:F995,D7,Гиб.!H5:H995,"Жилой сектор",Гиб.!T5:T995,B37)+SUMIFS(Гиб.!A5:A995,Гиб.!E5:E995,AF6,Гиб.!F5:F995,D7,Гиб.!H5:H995,"Жилой сектор",Гиб.!U5:U995,B37)+SUMIFS(Гиб.!A5:A995,Гиб.!E5:E995,AF6,Гиб.!F5:F995,D7,Гиб.!H5:H995,"Жилой сектор",Гиб.!V5:V995,B37)+SUMIFS(Гиб.!A5:A995,Гиб.!E5:E995,AF6,Гиб.!F5:F995,D7,Гиб.!H5:H995,"Жилой сектор",Гиб.!W5:W995,B37)</f>
        <v>0</v>
      </c>
      <c r="AG37" s="378">
        <f>SUMIFS(Гиб.!A5:A995,Гиб.!E5:E995,AF6,Гиб.!F5:F995,E7,Гиб.!H5:H995,"Жилой сектор",Гиб.!S5:S995,B37)+SUMIFS(Гиб.!A5:A995,Гиб.!E5:E995,AF6,Гиб.!F5:F995,E7,Гиб.!H5:H995,"Жилой сектор",Гиб.!T5:T995,B37)+SUMIFS(Гиб.!A5:A995,Гиб.!E5:E995,AF6,Гиб.!F5:F995,E7,Гиб.!H5:H995,"Жилой сектор",Гиб.!U5:U995,B37)+SUMIFS(Гиб.!A5:A995,Гиб.!E5:E995,AF6,Гиб.!F5:F995,E7,Гиб.!H5:H995,"Жилой сектор",Гиб.!V5:V995,B37)+SUMIFS(Гиб.!A5:A995,Гиб.!E5:E995,AF6,Гиб.!F5:F995,E7,Гиб.!H5:H995,"Жилой сектор",Гиб.!W5:W995,B37)</f>
        <v>0</v>
      </c>
      <c r="AH37" s="378">
        <f>SUMIFS(Гиб.!A5:A995,Гиб.!E5:E995,AH6,Гиб.!F5:F995,D7,Гиб.!H5:H995,"Жилой сектор",Гиб.!S5:S995,B37)+SUMIFS(Гиб.!A5:A995,Гиб.!E5:E995,AH6,Гиб.!F5:F995,D7,Гиб.!H5:H995,"Жилой сектор",Гиб.!T5:T995,B37)+SUMIFS(Гиб.!A5:A995,Гиб.!E5:E995,AH6,Гиб.!F5:F995,D7,Гиб.!H5:H995,"Жилой сектор",Гиб.!U5:U995,B37)+SUMIFS(Гиб.!A5:A995,Гиб.!E5:E995,AH6,Гиб.!F5:F995,D7,Гиб.!H5:H995,"Жилой сектор",Гиб.!V5:V995,B37)+SUMIFS(Гиб.!A5:A995,Гиб.!E5:E995,AH6,Гиб.!F5:F995,D7,Гиб.!H5:H995,"Жилой сектор",Гиб.!W5:W995,B37)</f>
        <v>0</v>
      </c>
      <c r="AI37" s="378">
        <f>SUMIFS(Гиб.!A5:A995,Гиб.!E5:E995,AH6,Гиб.!F5:F995,E7,Гиб.!H5:H995,"Жилой сектор",Гиб.!S5:S995,B37)+SUMIFS(Гиб.!A5:A995,Гиб.!E5:E995,AH6,Гиб.!F5:F995,E7,Гиб.!H5:H995,"Жилой сектор",Гиб.!T5:T995,B37)+SUMIFS(Гиб.!A5:A995,Гиб.!E5:E995,AH6,Гиб.!F5:F995,E7,Гиб.!H5:H995,"Жилой сектор",Гиб.!U5:U995,B37)+SUMIFS(Гиб.!A5:A995,Гиб.!E5:E995,AH6,Гиб.!F5:F995,E7,Гиб.!H5:H995,"Жилой сектор",Гиб.!V5:V995,B37)+SUMIFS(Гиб.!A5:A995,Гиб.!E5:E995,AH6,Гиб.!F5:F995,E7,Гиб.!H5:H995,"Жилой сектор",Гиб.!W5:W995,B37)</f>
        <v>0</v>
      </c>
      <c r="AJ37" s="378">
        <f>SUMIFS(Гиб.!A5:A995,Гиб.!E5:E995,AJ6,Гиб.!F5:F995,D7,Гиб.!H5:H995,"Жилой сектор",Гиб.!S5:S995,B37)+SUMIFS(Гиб.!A5:A995,Гиб.!E5:E995,AJ6,Гиб.!F5:F995,D7,Гиб.!H5:H995,"Жилой сектор",Гиб.!T5:T995,B37)+SUMIFS(Гиб.!A5:A995,Гиб.!E5:E995,AJ6,Гиб.!F5:F995,D7,Гиб.!H5:H995,"Жилой сектор",Гиб.!U5:U995,B37)+SUMIFS(Гиб.!A5:A995,Гиб.!E5:E995,AJ6,Гиб.!F5:F995,D7,Гиб.!H5:H995,"Жилой сектор",Гиб.!V5:V995,B37)+SUMIFS(Гиб.!A5:A995,Гиб.!E5:E995,AJ6,Гиб.!F5:F995,D7,Гиб.!H5:H995,"Жилой сектор",Гиб.!W5:W995,B37)</f>
        <v>0</v>
      </c>
      <c r="AK37" s="378">
        <f>SUMIFS(Гиб.!A5:A995,Гиб.!E5:E995,AJ6,Гиб.!F5:F995,E7,Гиб.!H5:H995,"Жилой сектор",Гиб.!S5:S995,B37)+SUMIFS(Гиб.!A5:A995,Гиб.!E5:E995,AJ6,Гиб.!F5:F995,E7,Гиб.!H5:H995,"Жилой сектор",Гиб.!T5:T995,B37)+SUMIFS(Гиб.!A5:A995,Гиб.!E5:E995,AJ6,Гиб.!F5:F995,E7,Гиб.!H5:H995,"Жилой сектор",Гиб.!U5:U995,B37)+SUMIFS(Гиб.!A5:A995,Гиб.!E5:E995,AJ6,Гиб.!F5:F995,E7,Гиб.!H5:H995,"Жилой сектор",Гиб.!V5:V995,B37)+SUMIFS(Гиб.!A5:A995,Гиб.!E5:E995,AJ6,Гиб.!F5:F995,E7,Гиб.!H5:H995,"Жилой сектор",Гиб.!W5:W995,B37)</f>
        <v>0</v>
      </c>
      <c r="AL37" s="378">
        <f>SUMIFS(Гиб.!A5:A995,Гиб.!E5:E995,AL6,Гиб.!F5:F995,D7,Гиб.!H5:H995,"Жилой сектор",Гиб.!S5:S995,B37)+SUMIFS(Гиб.!A5:A995,Гиб.!E5:E995,AL6,Гиб.!F5:F995,D7,Гиб.!H5:H995,"Жилой сектор",Гиб.!T5:T995,B37)+SUMIFS(Гиб.!A5:A995,Гиб.!E5:E995,AL6,Гиб.!F5:F995,D7,Гиб.!H5:H995,"Жилой сектор",Гиб.!U5:U995,B37)+SUMIFS(Гиб.!A5:A995,Гиб.!E5:E995,AL6,Гиб.!F5:F995,D7,Гиб.!H5:H995,"Жилой сектор",Гиб.!V5:V995,B37)+SUMIFS(Гиб.!A5:A995,Гиб.!E5:E995,AL6,Гиб.!F5:F995,D7,Гиб.!H5:H995,"Жилой сектор",Гиб.!W5:W995,B37)</f>
        <v>0</v>
      </c>
      <c r="AM37" s="378">
        <f>SUMIFS(Гиб.!A5:A995,Гиб.!E5:E995,AL6,Гиб.!F5:F995,E7,Гиб.!H5:H995,"Жилой сектор",Гиб.!S5:S995,B37)+SUMIFS(Гиб.!A5:A995,Гиб.!E5:E995,AL6,Гиб.!F5:F995,E7,Гиб.!H5:H995,"Жилой сектор",Гиб.!T5:T995,B37)+SUMIFS(Гиб.!A5:A995,Гиб.!E5:E995,AL6,Гиб.!F5:F995,E7,Гиб.!H5:H995,"Жилой сектор",Гиб.!U5:U995,B37)+SUMIFS(Гиб.!A5:A995,Гиб.!E5:E995,AL6,Гиб.!F5:F995,E7,Гиб.!H5:H995,"Жилой сектор",Гиб.!V5:V995,B37)+SUMIFS(Гиб.!A5:A995,Гиб.!E5:E995,AL6,Гиб.!F5:F995,E7,Гиб.!H5:H995,"Жилой сектор",Гиб.!W5:W995,B37)</f>
        <v>0</v>
      </c>
      <c r="AN37" s="378">
        <f>SUMIFS(Гиб.!A5:A995,Гиб.!E5:E995,AN6,Гиб.!F5:F995,D7,Гиб.!H5:H995,"Жилой сектор",Гиб.!S5:S995,B37)+SUMIFS(Гиб.!A5:A995,Гиб.!E5:E995,AN6,Гиб.!F5:F995,D7,Гиб.!H5:H995,"Жилой сектор",Гиб.!T5:T995,B37)+SUMIFS(Гиб.!A5:A995,Гиб.!E5:E995,AN6,Гиб.!F5:F995,D7,Гиб.!H5:H995,"Жилой сектор",Гиб.!U5:U995,B37)+SUMIFS(Гиб.!A5:A995,Гиб.!E5:E995,AN6,Гиб.!F5:F995,D7,Гиб.!H5:H995,"Жилой сектор",Гиб.!V5:V995,B37)+SUMIFS(Гиб.!A5:A995,Гиб.!E5:E995,AN6,Гиб.!F5:F995,D7,Гиб.!H5:H995,"Жилой сектор",Гиб.!W5:W995,B37)</f>
        <v>0</v>
      </c>
      <c r="AO37" s="378">
        <f>SUMIFS(Гиб.!A5:A995,Гиб.!E5:E995,AN6,Гиб.!F5:F995,E7,Гиб.!H5:H995,"Жилой сектор",Гиб.!S5:S995,B37)+SUMIFS(Гиб.!A5:A995,Гиб.!E5:E995,AN6,Гиб.!F5:F995,E7,Гиб.!H5:H995,"Жилой сектор",Гиб.!T5:T995,B37)+SUMIFS(Гиб.!A5:A995,Гиб.!E5:E995,AN6,Гиб.!F5:F995,E7,Гиб.!H5:H995,"Жилой сектор",Гиб.!U5:U995,B37)+SUMIFS(Гиб.!A5:A995,Гиб.!E5:E995,AN6,Гиб.!F5:F995,E7,Гиб.!H5:H995,"Жилой сектор",Гиб.!V5:V995,B37)+SUMIFS(Гиб.!A5:A995,Гиб.!E5:E995,AN6,Гиб.!F5:F995,E7,Гиб.!H5:H995,"Жилой сектор",Гиб.!W5:W995,B37)</f>
        <v>0</v>
      </c>
      <c r="AP37" s="378">
        <f>SUMIFS(Гиб.!A5:A995,Гиб.!E5:E995,AP6,Гиб.!F5:F995,D7,Гиб.!H5:H995,"Жилой сектор",Гиб.!S5:S995,B37)+SUMIFS(Гиб.!A5:A995,Гиб.!E5:E995,AP6,Гиб.!F5:F995,D7,Гиб.!H5:H995,"Жилой сектор",Гиб.!T5:T995,B37)+SUMIFS(Гиб.!A5:A995,Гиб.!E5:E995,AP6,Гиб.!F5:F995,D7,Гиб.!H5:H995,"Жилой сектор",Гиб.!U5:U995,B37)+SUMIFS(Гиб.!A5:A995,Гиб.!E5:E995,AP6,Гиб.!F5:F995,D7,Гиб.!H5:H995,"Жилой сектор",Гиб.!V5:V995,B37)+SUMIFS(Гиб.!A5:A995,Гиб.!E5:E995,AP6,Гиб.!F5:F995,D7,Гиб.!H5:H995,"Жилой сектор",Гиб.!W5:W995,B37)</f>
        <v>0</v>
      </c>
      <c r="AQ37" s="378">
        <f>SUMIFS(Гиб.!A5:A995,Гиб.!E5:E995,AP6,Гиб.!F5:F995,E7,Гиб.!H5:H995,"Жилой сектор",Гиб.!S5:S995,B37)+SUMIFS(Гиб.!A5:A995,Гиб.!E5:E995,AP6,Гиб.!F5:F995,E7,Гиб.!H5:H995,"Жилой сектор",Гиб.!T5:T995,B37)+SUMIFS(Гиб.!A5:A995,Гиб.!E5:E995,AP6,Гиб.!F5:F995,E7,Гиб.!H5:H995,"Жилой сектор",Гиб.!U5:U995,B37)+SUMIFS(Гиб.!A5:A995,Гиб.!E5:E995,AP6,Гиб.!F5:F995,E7,Гиб.!H5:H995,"Жилой сектор",Гиб.!V5:V995,B37)+SUMIFS(Гиб.!A5:A995,Гиб.!E5:E995,AP6,Гиб.!F5:F995,E7,Гиб.!H5:H995,"Жилой сектор",Гиб.!W5:W995,B37)</f>
        <v>0</v>
      </c>
      <c r="AR37" s="378">
        <f>SUMIFS(Гиб.!A5:A995,Гиб.!E5:E995,AR6,Гиб.!F5:F995,D7,Гиб.!H5:H995,"Жилой сектор",Гиб.!S5:S995,B37)+SUMIFS(Гиб.!A5:A995,Гиб.!E5:E995,AR6,Гиб.!F5:F995,D7,Гиб.!H5:H995,"Жилой сектор",Гиб.!T5:T995,B37)+SUMIFS(Гиб.!A5:A995,Гиб.!E5:E995,AR6,Гиб.!F5:F995,D7,Гиб.!H5:H995,"Жилой сектор",Гиб.!U5:U995,B37)+SUMIFS(Гиб.!A5:A995,Гиб.!E5:E995,AR6,Гиб.!F5:F995,D7,Гиб.!H5:H995,"Жилой сектор",Гиб.!V5:V995,B37)+SUMIFS(Гиб.!A5:A995,Гиб.!E5:E995,AR6,Гиб.!F5:F995,D7,Гиб.!H5:H995,"Жилой сектор",Гиб.!W5:W995,B37)</f>
        <v>0</v>
      </c>
      <c r="AS37" s="378">
        <f>SUMIFS(Гиб.!A5:A995,Гиб.!E5:E995,AR6,Гиб.!F5:F995,E7,Гиб.!H5:H995,"Жилой сектор",Гиб.!S5:S995,B37)+SUMIFS(Гиб.!A5:A995,Гиб.!E5:E995,AR6,Гиб.!F5:F995,E7,Гиб.!H5:H995,"Жилой сектор",Гиб.!T5:T995,B37)+SUMIFS(Гиб.!A5:A995,Гиб.!E5:E995,AR6,Гиб.!F5:F995,E7,Гиб.!H5:H995,"Жилой сектор",Гиб.!U5:U995,B37)+SUMIFS(Гиб.!A5:A995,Гиб.!E5:E995,AR6,Гиб.!F5:F995,E7,Гиб.!H5:H995,"Жилой сектор",Гиб.!V5:V995,B37)+SUMIFS(Гиб.!A5:A995,Гиб.!E5:E995,AR6,Гиб.!F5:F995,E7,Гиб.!H5:H995,"Жилой сектор",Гиб.!W5:W995,B37)</f>
        <v>0</v>
      </c>
      <c r="AT37" s="378">
        <f>SUMIFS(Гиб.!A5:A995,Гиб.!E5:E995,AT6,Гиб.!F5:F995,D7,Гиб.!H5:H995,"Жилой сектор",Гиб.!S5:S995,B37)+SUMIFS(Гиб.!A5:A995,Гиб.!E5:E995,AT6,Гиб.!F5:F995,D7,Гиб.!H5:H995,"Жилой сектор",Гиб.!T5:T995,B37)+SUMIFS(Гиб.!A5:A995,Гиб.!E5:E995,AT6,Гиб.!F5:F995,D7,Гиб.!H5:H995,"Жилой сектор",Гиб.!U5:U995,B37)+SUMIFS(Гиб.!A5:A995,Гиб.!E5:E995,AT6,Гиб.!F5:F995,D7,Гиб.!H5:H995,"Жилой сектор",Гиб.!V5:V995,B37)+SUMIFS(Гиб.!A5:A995,Гиб.!E5:E995,AT6,Гиб.!F5:F995,D7,Гиб.!H5:H995,"Жилой сектор",Гиб.!W5:W995,B37)</f>
        <v>0</v>
      </c>
      <c r="AU37" s="378">
        <f>SUMIFS(Гиб.!A5:A995,Гиб.!E5:E995,AT6,Гиб.!F5:F995,E7,Гиб.!H5:H995,"Жилой сектор",Гиб.!S5:S995,B37)+SUMIFS(Гиб.!A5:A995,Гиб.!E5:E995,AT6,Гиб.!F5:F995,E7,Гиб.!H5:H995,"Жилой сектор",Гиб.!T5:T995,B37)+SUMIFS(Гиб.!A5:A995,Гиб.!E5:E995,AT6,Гиб.!F5:F995,E7,Гиб.!H5:H995,"Жилой сектор",Гиб.!U5:U995,B37)+SUMIFS(Гиб.!A5:A995,Гиб.!E5:E995,AT6,Гиб.!F5:F995,E7,Гиб.!H5:H995,"Жилой сектор",Гиб.!V5:V995,B37)+SUMIFS(Гиб.!A5:A995,Гиб.!E5:E995,AT6,Гиб.!F5:F995,E7,Гиб.!H5:H995,"Жилой сектор",Гиб.!W5:W995,B37)</f>
        <v>0</v>
      </c>
      <c r="AV37" s="378">
        <f>SUMIFS(Гиб.!A5:A995,Гиб.!E5:E995,AV6,Гиб.!F5:F995,D7,Гиб.!H5:H995,"Жилой сектор",Гиб.!S5:S995,B37)+SUMIFS(Гиб.!A5:A995,Гиб.!E5:E995,AV6,Гиб.!F5:F995,D7,Гиб.!H5:H995,"Жилой сектор",Гиб.!T5:T995,B37)+SUMIFS(Гиб.!A5:A995,Гиб.!E5:E995,AV6,Гиб.!F5:F995,D7,Гиб.!H5:H995,"Жилой сектор",Гиб.!U5:U995,B37)+SUMIFS(Гиб.!A5:A995,Гиб.!E5:E995,AV6,Гиб.!F5:F995,D7,Гиб.!H5:H995,"Жилой сектор",Гиб.!V5:V995,B37)+SUMIFS(Гиб.!A5:A995,Гиб.!E5:E995,AV6,Гиб.!F5:F995,D7,Гиб.!H5:H995,"Жилой сектор",Гиб.!W5:W995,B37)</f>
        <v>0</v>
      </c>
      <c r="AW37" s="378">
        <f>SUMIFS(Гиб.!A5:A995,Гиб.!E5:E995,AV6,Гиб.!F5:F995,E7,Гиб.!H5:H995,"Жилой сектор",Гиб.!S5:S995,B37)+SUMIFS(Гиб.!A5:A995,Гиб.!E5:E995,AV6,Гиб.!F5:F995,E7,Гиб.!H5:H995,"Жилой сектор",Гиб.!T5:T995,B37)+SUMIFS(Гиб.!A5:A995,Гиб.!E5:E995,AV6,Гиб.!F5:F995,E7,Гиб.!H5:H995,"Жилой сектор",Гиб.!U5:U995,B37)+SUMIFS(Гиб.!A5:A995,Гиб.!E5:E995,AV6,Гиб.!F5:F995,E7,Гиб.!H5:H995,"Жилой сектор",Гиб.!V5:V995,B37)+SUMIFS(Гиб.!A5:A995,Гиб.!E5:E995,AV6,Гиб.!F5:F995,E7,Гиб.!H5:H995,"Жилой сектор",Гиб.!W5:W995,B37)</f>
        <v>0</v>
      </c>
      <c r="AX37" s="194"/>
      <c r="AY37" s="194"/>
      <c r="AZ37" s="194"/>
      <c r="BA37" s="194"/>
    </row>
    <row r="38" spans="1:53" ht="19.5" thickBot="1">
      <c r="A38" s="337" t="s">
        <v>399</v>
      </c>
      <c r="B38" s="371" t="s">
        <v>400</v>
      </c>
      <c r="C38" s="1204">
        <f t="shared" si="0"/>
        <v>0</v>
      </c>
      <c r="D38" s="372">
        <f t="shared" si="10"/>
        <v>0</v>
      </c>
      <c r="E38" s="196">
        <f t="shared" si="8"/>
        <v>0</v>
      </c>
      <c r="F38" s="1250">
        <f t="shared" si="2"/>
        <v>0</v>
      </c>
      <c r="G38" s="604">
        <v>0</v>
      </c>
      <c r="H38" s="469">
        <v>0</v>
      </c>
      <c r="I38" s="1212">
        <f>C38/C28*100%</f>
        <v>0</v>
      </c>
      <c r="J38" s="1206" t="e">
        <f t="shared" si="11"/>
        <v>#DIV/0!</v>
      </c>
      <c r="K38" s="1206" t="e">
        <f t="shared" si="12"/>
        <v>#DIV/0!</v>
      </c>
      <c r="L38" s="378">
        <f>SUMIFS(Гиб.!A5:A995,Гиб.!E5:E995,L6,Гиб.!F5:F995,D7,Гиб.!H5:H995,"Жилой сектор",Гиб.!S5:S995,B38)+SUMIFS(Гиб.!A5:A995,Гиб.!E5:E995,L6,Гиб.!F5:F995,D7,Гиб.!H5:H995,"Жилой сектор",Гиб.!T5:T995,B38)+SUMIFS(Гиб.!A5:A995,Гиб.!E5:E995,L6,Гиб.!F5:F995,D7,Гиб.!H5:H995,"Жилой сектор",Гиб.!U5:U995,B38)+SUMIFS(Гиб.!A5:A995,Гиб.!E5:E995,L6,Гиб.!F5:F995,D7,Гиб.!H5:H995,"Жилой сектор",Гиб.!V5:V995,B38)+SUMIFS(Гиб.!A5:A995,Гиб.!E5:E995,L6,Гиб.!F5:F995,D7,Гиб.!H5:H995,"Жилой сектор",Гиб.!W5:W995,B38)</f>
        <v>0</v>
      </c>
      <c r="M38" s="378">
        <f>SUMIFS(Гиб.!A5:A995,Гиб.!E5:E995,L6,Гиб.!F5:F995,E7,Гиб.!H5:H995,"Жилой сектор",Гиб.!S5:S995,B38)+SUMIFS(Гиб.!A5:A995,Гиб.!E5:E995,L6,Гиб.!F5:F995,E7,Гиб.!H5:H995,"Жилой сектор",Гиб.!T5:T995,B38)+SUMIFS(Гиб.!A5:A995,Гиб.!E5:E995,L6,Гиб.!F5:F995,E7,Гиб.!H5:H995,"Жилой сектор",Гиб.!U5:U995,B38)+SUMIFS(Гиб.!A5:A995,Гиб.!E5:E995,L6,Гиб.!F5:F995,E7,Гиб.!H5:H995,"Жилой сектор",Гиб.!V5:V995,B38)+SUMIFS(Гиб.!A5:A995,Гиб.!E5:E995,L6,Гиб.!F5:F995,E7,Гиб.!H5:H995,"Жилой сектор",Гиб.!W5:W995,B38)</f>
        <v>0</v>
      </c>
      <c r="N38" s="378">
        <f>SUMIFS(Гиб.!A5:A995,Гиб.!E5:E995,N6,Гиб.!F5:F995,D7,Гиб.!H5:H995,"Жилой сектор",Гиб.!S5:S995,B38)+SUMIFS(Гиб.!A5:A995,Гиб.!E5:E995,N6,Гиб.!F5:F995,D7,Гиб.!H5:H995,"Жилой сектор",Гиб.!T5:T995,B38)+SUMIFS(Гиб.!A5:A995,Гиб.!E5:E995,N6,Гиб.!F5:F995,D7,Гиб.!H5:H995,"Жилой сектор",Гиб.!U5:U995,B38)+SUMIFS(Гиб.!A5:A995,Гиб.!E5:E995,N6,Гиб.!F5:F995,D7,Гиб.!H5:H995,"Жилой сектор",Гиб.!V5:V995,B38)+SUMIFS(Гиб.!A5:A995,Гиб.!E5:E995,N6,Гиб.!F5:F995,D7,Гиб.!H5:H995,"Жилой сектор",Гиб.!W5:W995,B38)</f>
        <v>0</v>
      </c>
      <c r="O38" s="378">
        <f>SUMIFS(Гиб.!A5:A995,Гиб.!E5:E995,N6,Гиб.!F5:F995,E7,Гиб.!H5:H995,"Жилой сектор",Гиб.!S5:S995,B38)+SUMIFS(Гиб.!A5:A995,Гиб.!E5:E995,N6,Гиб.!F5:F995,E7,Гиб.!H5:H995,"Жилой сектор",Гиб.!T5:T995,B38)+SUMIFS(Гиб.!A5:A995,Гиб.!E5:E995,N6,Гиб.!F5:F995,E7,Гиб.!H5:H995,"Жилой сектор",Гиб.!U5:U995,B38)+SUMIFS(Гиб.!A5:A995,Гиб.!E5:E995,N6,Гиб.!F5:F995,E7,Гиб.!H5:H995,"Жилой сектор",Гиб.!V5:V995,B38)+SUMIFS(Гиб.!A5:A995,Гиб.!E5:E995,N6,Гиб.!F5:F995,E7,Гиб.!H5:H995,"Жилой сектор",Гиб.!W5:W995,B38)</f>
        <v>0</v>
      </c>
      <c r="P38" s="378">
        <f>SUMIFS(Гиб.!A5:A995,Гиб.!E5:E995,P6,Гиб.!F5:F995,D7,Гиб.!H5:H995,"Жилой сектор",Гиб.!S5:S995,B38)+SUMIFS(Гиб.!A5:A995,Гиб.!E5:E995,P6,Гиб.!F5:F995,D7,Гиб.!H5:H995,"Жилой сектор",Гиб.!T5:T995,B38)+SUMIFS(Гиб.!A5:A995,Гиб.!E5:E995,P6,Гиб.!F5:F995,D7,Гиб.!H5:H995,"Жилой сектор",Гиб.!U5:U995,B38)+SUMIFS(Гиб.!A5:A995,Гиб.!E5:E995,P6,Гиб.!F5:F995,D7,Гиб.!H5:H995,"Жилой сектор",Гиб.!V5:V995,B38)+SUMIFS(Гиб.!A5:A995,Гиб.!E5:E995,P6,Гиб.!F5:F995,D7,Гиб.!H5:H995,"Жилой сектор",Гиб.!W5:W995,B38)</f>
        <v>0</v>
      </c>
      <c r="Q38" s="378">
        <f>SUMIFS(Гиб.!A5:A995,Гиб.!E5:E995,P6,Гиб.!F5:F995,E7,Гиб.!H5:H995,"Жилой сектор",Гиб.!S5:S995,B38)+SUMIFS(Гиб.!A5:A995,Гиб.!E5:E995,P6,Гиб.!F5:F995,E7,Гиб.!H5:H995,"Жилой сектор",Гиб.!T5:T995,B38)+SUMIFS(Гиб.!A5:A995,Гиб.!E5:E995,P6,Гиб.!F5:F995,E7,Гиб.!H5:H995,"Жилой сектор",Гиб.!U5:U995,B38)+SUMIFS(Гиб.!A5:A995,Гиб.!E5:E995,P6,Гиб.!F5:F995,E7,Гиб.!H5:H995,"Жилой сектор",Гиб.!V5:V995,B38)+SUMIFS(Гиб.!A5:A995,Гиб.!E5:E995,P6,Гиб.!F5:F995,E7,Гиб.!H5:H995,"Жилой сектор",Гиб.!W5:W995,B38)</f>
        <v>0</v>
      </c>
      <c r="R38" s="378">
        <f>SUMIFS(Гиб.!A5:A995,Гиб.!E5:E995,R6,Гиб.!F5:F995,D7,Гиб.!H5:H995,"Жилой сектор",Гиб.!S5:S995,B38)+SUMIFS(Гиб.!A5:A995,Гиб.!E5:E995,R6,Гиб.!F5:F995,D7,Гиб.!H5:H995,"Жилой сектор",Гиб.!T5:T995,B38)+SUMIFS(Гиб.!A5:A995,Гиб.!E5:E995,R6,Гиб.!F5:F995,D7,Гиб.!H5:H995,"Жилой сектор",Гиб.!U5:U995,B38)+SUMIFS(Гиб.!A5:A995,Гиб.!E5:E995,R6,Гиб.!F5:F995,D7,Гиб.!H5:H995,"Жилой сектор",Гиб.!V5:V995,B38)+SUMIFS(Гиб.!A5:A995,Гиб.!E5:E995,R6,Гиб.!F5:F995,D7,Гиб.!H5:H995,"Жилой сектор",Гиб.!W5:W995,B38)</f>
        <v>0</v>
      </c>
      <c r="S38" s="378">
        <f>SUMIFS(Гиб.!A5:A995,Гиб.!E5:E995,R6,Гиб.!F5:F995,E7,Гиб.!H5:H995,"Жилой сектор",Гиб.!S5:S995,B38)+SUMIFS(Гиб.!A5:A995,Гиб.!E5:E995,R6,Гиб.!F5:F995,E7,Гиб.!H5:H995,"Жилой сектор",Гиб.!T5:T995,B38)+SUMIFS(Гиб.!A5:A995,Гиб.!E5:E995,R6,Гиб.!F5:F995,E7,Гиб.!H5:H995,"Жилой сектор",Гиб.!U5:U995,B38)+SUMIFS(Гиб.!A5:A995,Гиб.!E5:E995,R6,Гиб.!F5:F995,E7,Гиб.!H5:H995,"Жилой сектор",Гиб.!V5:V995,B38)+SUMIFS(Гиб.!A5:A995,Гиб.!E5:E995,R6,Гиб.!F5:F995,E7,Гиб.!H5:H995,"Жилой сектор",Гиб.!W5:W995,B38)</f>
        <v>0</v>
      </c>
      <c r="T38" s="378">
        <f>SUMIFS(Гиб.!A5:A995,Гиб.!E5:E995,T6,Гиб.!F5:F995,D7,Гиб.!H5:H995,"Жилой сектор",Гиб.!S5:S995,B38)+SUMIFS(Гиб.!A5:A995,Гиб.!E5:E995,T6,Гиб.!F5:F995,D7,Гиб.!H5:H995,"Жилой сектор",Гиб.!T5:T995,B38)+SUMIFS(Гиб.!A5:A995,Гиб.!E5:E995,T6,Гиб.!F5:F995,D7,Гиб.!H5:H995,"Жилой сектор",Гиб.!U5:U995,B38)+SUMIFS(Гиб.!A5:A995,Гиб.!E5:E995,T6,Гиб.!F5:F995,D7,Гиб.!H5:H995,"Жилой сектор",Гиб.!V5:V995,B38)+SUMIFS(Гиб.!A5:A995,Гиб.!E5:E995,T6,Гиб.!F5:F995,D7,Гиб.!H5:H995,"Жилой сектор",Гиб.!W5:W995,B38)</f>
        <v>0</v>
      </c>
      <c r="U38" s="378">
        <f>SUMIFS(Гиб.!A5:A995,Гиб.!E5:E995,T6,Гиб.!F5:F995,E7,Гиб.!H5:H995,"Жилой сектор",Гиб.!S5:S995,B38)+SUMIFS(Гиб.!A5:A995,Гиб.!E5:E995,T6,Гиб.!F5:F995,E7,Гиб.!H5:H995,"Жилой сектор",Гиб.!T5:T995,B38)+SUMIFS(Гиб.!A5:A995,Гиб.!E5:E995,T6,Гиб.!F5:F995,E7,Гиб.!H5:H995,"Жилой сектор",Гиб.!U5:U995,B38)+SUMIFS(Гиб.!A5:A995,Гиб.!E5:E995,T6,Гиб.!F5:F995,E7,Гиб.!H5:H995,"Жилой сектор",Гиб.!V5:V995,B38)+SUMIFS(Гиб.!A5:A995,Гиб.!E5:E995,T6,Гиб.!F5:F995,E7,Гиб.!H5:H995,"Жилой сектор",Гиб.!W5:W995,B38)</f>
        <v>0</v>
      </c>
      <c r="V38" s="378">
        <f>SUMIFS(Гиб.!A5:A995,Гиб.!E5:E995,V6,Гиб.!F5:F995,D7,Гиб.!H5:H995,"Жилой сектор",Гиб.!S5:S995,B38)+SUMIFS(Гиб.!A5:A995,Гиб.!E5:E995,V6,Гиб.!F5:F995,D7,Гиб.!H5:H995,"Жилой сектор",Гиб.!T5:T995,B38)+SUMIFS(Гиб.!A5:A995,Гиб.!E5:E995,V6,Гиб.!F5:F995,D7,Гиб.!H5:H995,"Жилой сектор",Гиб.!U5:U995,B38)+SUMIFS(Гиб.!A5:A995,Гиб.!E5:E995,V6,Гиб.!F5:F995,D7,Гиб.!H5:H995,"Жилой сектор",Гиб.!V5:V995,B38)+SUMIFS(Гиб.!A5:A995,Гиб.!E5:E995,V6,Гиб.!F5:F995,D7,Гиб.!H5:H995,"Жилой сектор",Гиб.!W5:W995,B38)</f>
        <v>0</v>
      </c>
      <c r="W38" s="378">
        <f>SUMIFS(Гиб.!A5:A995,Гиб.!E5:E995,V6,Гиб.!F5:F995,E7,Гиб.!H5:H995,"Жилой сектор",Гиб.!S5:S995,B38)+SUMIFS(Гиб.!A5:A995,Гиб.!E5:E995,V6,Гиб.!F5:F995,E7,Гиб.!H5:H995,"Жилой сектор",Гиб.!T5:T995,B38)+SUMIFS(Гиб.!A5:A995,Гиб.!E5:E995,V6,Гиб.!F5:F995,E7,Гиб.!H5:H995,"Жилой сектор",Гиб.!U5:U995,B38)+SUMIFS(Гиб.!A5:A995,Гиб.!E5:E995,V6,Гиб.!F5:F995,E7,Гиб.!H5:H995,"Жилой сектор",Гиб.!V5:V995,B38)+SUMIFS(Гиб.!A5:A995,Гиб.!E5:E995,V6,Гиб.!F5:F995,E7,Гиб.!H5:H995,"Жилой сектор",Гиб.!W5:W995,B38)</f>
        <v>0</v>
      </c>
      <c r="X38" s="378">
        <f>SUMIFS(Гиб.!A5:A995,Гиб.!E5:E995,X6,Гиб.!F5:F995,D7,Гиб.!H5:H995,"Жилой сектор",Гиб.!S5:S995,B38)+SUMIFS(Гиб.!A5:A995,Гиб.!E5:E995,X6,Гиб.!F5:F995,D7,Гиб.!H5:H995,"Жилой сектор",Гиб.!T5:T995,B38)+SUMIFS(Гиб.!A5:A995,Гиб.!E5:E995,X6,Гиб.!F5:F995,D7,Гиб.!H5:H995,"Жилой сектор",Гиб.!U5:U995,B38)+SUMIFS(Гиб.!A5:A995,Гиб.!E5:E995,X6,Гиб.!F5:F995,D7,Гиб.!H5:H995,"Жилой сектор",Гиб.!V5:V995,B38)+SUMIFS(Гиб.!A5:A995,Гиб.!E5:E995,X6,Гиб.!F5:F995,D7,Гиб.!H5:H995,"Жилой сектор",Гиб.!W5:W995,B38)</f>
        <v>0</v>
      </c>
      <c r="Y38" s="378">
        <f>SUMIFS(Гиб.!A5:A995,Гиб.!E5:E995,X6,Гиб.!F5:F995,E7,Гиб.!H5:H995,"Жилой сектор",Гиб.!S5:S995,B38)+SUMIFS(Гиб.!A5:A995,Гиб.!E5:E995,X6,Гиб.!F5:F995,E7,Гиб.!H5:H995,"Жилой сектор",Гиб.!T5:T995,B38)+SUMIFS(Гиб.!A5:A995,Гиб.!E5:E995,X6,Гиб.!F5:F995,E7,Гиб.!H5:H995,"Жилой сектор",Гиб.!U5:U995,B38)+SUMIFS(Гиб.!A5:A995,Гиб.!E5:E995,X6,Гиб.!F5:F995,E7,Гиб.!H5:H995,"Жилой сектор",Гиб.!V5:V995,B38)+SUMIFS(Гиб.!A5:A995,Гиб.!E5:E995,X6,Гиб.!F5:F995,E7,Гиб.!H5:H995,"Жилой сектор",Гиб.!W5:W995,B38)</f>
        <v>0</v>
      </c>
      <c r="Z38" s="378">
        <f>SUMIFS(Гиб.!A5:A995,Гиб.!E5:E995,Z6,Гиб.!F5:F995,D7,Гиб.!H5:H995,"Жилой сектор",Гиб.!S5:S995,B38)+SUMIFS(Гиб.!A5:A995,Гиб.!E5:E995,Z6,Гиб.!F5:F995,D7,Гиб.!H5:H995,"Жилой сектор",Гиб.!T5:T995,B38)+SUMIFS(Гиб.!A5:A995,Гиб.!E5:E995,Z6,Гиб.!F5:F995,D7,Гиб.!H5:H995,"Жилой сектор",Гиб.!U5:U995,B38)+SUMIFS(Гиб.!A5:A995,Гиб.!E5:E995,Z6,Гиб.!F5:F995,D7,Гиб.!H5:H995,"Жилой сектор",Гиб.!V5:V995,B38)+SUMIFS(Гиб.!A5:A995,Гиб.!E5:E995,Z6,Гиб.!F5:F995,D7,Гиб.!H5:H995,"Жилой сектор",Гиб.!W5:W995,B38)</f>
        <v>0</v>
      </c>
      <c r="AA38" s="378">
        <f>SUMIFS(Гиб.!A5:A995,Гиб.!E5:E995,Z6,Гиб.!F5:F995,E7,Гиб.!H5:H995,"Жилой сектор",Гиб.!S5:S995,B38)+SUMIFS(Гиб.!A5:A995,Гиб.!E5:E995,Z6,Гиб.!F5:F995,E7,Гиб.!H5:H995,"Жилой сектор",Гиб.!T5:T995,B38)+SUMIFS(Гиб.!A5:A995,Гиб.!E5:E995,Z6,Гиб.!F5:F995,E7,Гиб.!H5:H995,"Жилой сектор",Гиб.!U5:U995,B38)+SUMIFS(Гиб.!A5:A995,Гиб.!E5:E995,Z6,Гиб.!F5:F995,E7,Гиб.!H5:H995,"Жилой сектор",Гиб.!V5:V995,B38)+SUMIFS(Гиб.!A5:A995,Гиб.!E5:E995,Z6,Гиб.!F5:F995,E7,Гиб.!H5:H995,"Жилой сектор",Гиб.!W5:W995,B38)</f>
        <v>0</v>
      </c>
      <c r="AB38" s="378">
        <f>SUMIFS(Гиб.!A5:A995,Гиб.!E5:E995,AB6,Гиб.!F5:F995,D7,Гиб.!H5:H995,"Жилой сектор",Гиб.!S5:S995,B38)+SUMIFS(Гиб.!A5:A995,Гиб.!E5:E995,AB6,Гиб.!F5:F995,D7,Гиб.!H5:H995,"Жилой сектор",Гиб.!T5:T995,B38)+SUMIFS(Гиб.!A5:A995,Гиб.!E5:E995,AB6,Гиб.!F5:F995,D7,Гиб.!H5:H995,"Жилой сектор",Гиб.!U5:U995,B38)+SUMIFS(Гиб.!A5:A995,Гиб.!E5:E995,AB6,Гиб.!F5:F995,D7,Гиб.!H5:H995,"Жилой сектор",Гиб.!V5:V995,B38)+SUMIFS(Гиб.!A5:A995,Гиб.!E5:E995,AB6,Гиб.!F5:F995,D7,Гиб.!H5:H995,"Жилой сектор",Гиб.!W5:W995,B38)</f>
        <v>0</v>
      </c>
      <c r="AC38" s="378">
        <f>SUMIFS(Гиб.!A5:A995,Гиб.!E5:E995,AB6,Гиб.!F5:F995,E7,Гиб.!H5:H995,"Жилой сектор",Гиб.!S5:S995,B38)+SUMIFS(Гиб.!A5:A995,Гиб.!E5:E995,AB6,Гиб.!F5:F995,E7,Гиб.!H5:H995,"Жилой сектор",Гиб.!T5:T995,B38)+SUMIFS(Гиб.!A5:A995,Гиб.!E5:E995,AB6,Гиб.!F5:F995,E7,Гиб.!H5:H995,"Жилой сектор",Гиб.!U5:U995,B38)+SUMIFS(Гиб.!A5:A995,Гиб.!E5:E995,AB6,Гиб.!F5:F995,E7,Гиб.!H5:H995,"Жилой сектор",Гиб.!V5:V995,B38)+SUMIFS(Гиб.!A5:A995,Гиб.!E5:E995,AB6,Гиб.!F5:F995,E7,Гиб.!H5:H995,"Жилой сектор",Гиб.!W5:W995,B38)</f>
        <v>0</v>
      </c>
      <c r="AD38" s="378">
        <f>SUMIFS(Гиб.!A5:A995,Гиб.!E5:E995,AD6,Гиб.!F5:F995,D7,Гиб.!H5:H995,"Жилой сектор",Гиб.!S5:S995,B38)+SUMIFS(Гиб.!A5:A995,Гиб.!E5:E995,AD6,Гиб.!F5:F995,D7,Гиб.!H5:H995,"Жилой сектор",Гиб.!T5:T995,B38)+SUMIFS(Гиб.!A5:A995,Гиб.!E5:E995,AD6,Гиб.!F5:F995,D7,Гиб.!H5:H995,"Жилой сектор",Гиб.!U5:U995,B38)+SUMIFS(Гиб.!A5:A995,Гиб.!E5:E995,AD6,Гиб.!F5:F995,D7,Гиб.!H5:H995,"Жилой сектор",Гиб.!V5:V995,B38)+SUMIFS(Гиб.!A5:A995,Гиб.!E5:E995,AD6,Гиб.!F5:F995,D7,Гиб.!H5:H995,"Жилой сектор",Гиб.!W5:W995,B38)</f>
        <v>0</v>
      </c>
      <c r="AE38" s="378">
        <f>SUMIFS(Гиб.!A5:A995,Гиб.!E5:E995,AD6,Гиб.!F5:F995,E7,Гиб.!H5:H995,"Жилой сектор",Гиб.!S5:S995,B38)+SUMIFS(Гиб.!A5:A995,Гиб.!E5:E995,AD6,Гиб.!F5:F995,E7,Гиб.!H5:H995,"Жилой сектор",Гиб.!T5:T995,B38)+SUMIFS(Гиб.!A5:A995,Гиб.!E5:E995,AD6,Гиб.!F5:F995,E7,Гиб.!H5:H995,"Жилой сектор",Гиб.!U5:U995,B38)+SUMIFS(Гиб.!A5:A995,Гиб.!E5:E995,AD6,Гиб.!F5:F995,E7,Гиб.!H5:H995,"Жилой сектор",Гиб.!V5:V995,B38)+SUMIFS(Гиб.!A5:A995,Гиб.!E5:E995,AD6,Гиб.!F5:F995,E7,Гиб.!H5:H995,"Жилой сектор",Гиб.!W5:W995,B38)</f>
        <v>0</v>
      </c>
      <c r="AF38" s="378">
        <f>SUMIFS(Гиб.!A5:A995,Гиб.!E5:E995,AF6,Гиб.!F5:F995,D7,Гиб.!H5:H995,"Жилой сектор",Гиб.!S5:S995,B38)+SUMIFS(Гиб.!A5:A995,Гиб.!E5:E995,AF6,Гиб.!F5:F995,D7,Гиб.!H5:H995,"Жилой сектор",Гиб.!T5:T995,B38)+SUMIFS(Гиб.!A5:A995,Гиб.!E5:E995,AF6,Гиб.!F5:F995,D7,Гиб.!H5:H995,"Жилой сектор",Гиб.!U5:U995,B38)+SUMIFS(Гиб.!A5:A995,Гиб.!E5:E995,AF6,Гиб.!F5:F995,D7,Гиб.!H5:H995,"Жилой сектор",Гиб.!V5:V995,B38)+SUMIFS(Гиб.!A5:A995,Гиб.!E5:E995,AF6,Гиб.!F5:F995,D7,Гиб.!H5:H995,"Жилой сектор",Гиб.!W5:W995,B38)</f>
        <v>0</v>
      </c>
      <c r="AG38" s="378">
        <f>SUMIFS(Гиб.!A5:A995,Гиб.!E5:E995,AF6,Гиб.!F5:F995,E7,Гиб.!H5:H995,"Жилой сектор",Гиб.!S5:S995,B38)+SUMIFS(Гиб.!A5:A995,Гиб.!E5:E995,AF6,Гиб.!F5:F995,E7,Гиб.!H5:H995,"Жилой сектор",Гиб.!T5:T995,B38)+SUMIFS(Гиб.!A5:A995,Гиб.!E5:E995,AF6,Гиб.!F5:F995,E7,Гиб.!H5:H995,"Жилой сектор",Гиб.!U5:U995,B38)+SUMIFS(Гиб.!A5:A995,Гиб.!E5:E995,AF6,Гиб.!F5:F995,E7,Гиб.!H5:H995,"Жилой сектор",Гиб.!V5:V995,B38)+SUMIFS(Гиб.!A5:A995,Гиб.!E5:E995,AF6,Гиб.!F5:F995,E7,Гиб.!H5:H995,"Жилой сектор",Гиб.!W5:W995,B38)</f>
        <v>0</v>
      </c>
      <c r="AH38" s="378">
        <f>SUMIFS(Гиб.!A5:A995,Гиб.!E5:E995,AH6,Гиб.!F5:F995,D7,Гиб.!H5:H995,"Жилой сектор",Гиб.!S5:S995,B38)+SUMIFS(Гиб.!A5:A995,Гиб.!E5:E995,AH6,Гиб.!F5:F995,D7,Гиб.!H5:H995,"Жилой сектор",Гиб.!T5:T995,B38)+SUMIFS(Гиб.!A5:A995,Гиб.!E5:E995,AH6,Гиб.!F5:F995,D7,Гиб.!H5:H995,"Жилой сектор",Гиб.!U5:U995,B38)+SUMIFS(Гиб.!A5:A995,Гиб.!E5:E995,AH6,Гиб.!F5:F995,D7,Гиб.!H5:H995,"Жилой сектор",Гиб.!V5:V995,B38)+SUMIFS(Гиб.!A5:A995,Гиб.!E5:E995,AH6,Гиб.!F5:F995,D7,Гиб.!H5:H995,"Жилой сектор",Гиб.!W5:W995,B38)</f>
        <v>0</v>
      </c>
      <c r="AI38" s="378">
        <f>SUMIFS(Гиб.!A5:A995,Гиб.!E5:E995,AH6,Гиб.!F5:F995,E7,Гиб.!H5:H995,"Жилой сектор",Гиб.!S5:S995,B38)+SUMIFS(Гиб.!A5:A995,Гиб.!E5:E995,AH6,Гиб.!F5:F995,E7,Гиб.!H5:H995,"Жилой сектор",Гиб.!T5:T995,B38)+SUMIFS(Гиб.!A5:A995,Гиб.!E5:E995,AH6,Гиб.!F5:F995,E7,Гиб.!H5:H995,"Жилой сектор",Гиб.!U5:U995,B38)+SUMIFS(Гиб.!A5:A995,Гиб.!E5:E995,AH6,Гиб.!F5:F995,E7,Гиб.!H5:H995,"Жилой сектор",Гиб.!V5:V995,B38)+SUMIFS(Гиб.!A5:A995,Гиб.!E5:E995,AH6,Гиб.!F5:F995,E7,Гиб.!H5:H995,"Жилой сектор",Гиб.!W5:W995,B38)</f>
        <v>0</v>
      </c>
      <c r="AJ38" s="378">
        <f>SUMIFS(Гиб.!A5:A995,Гиб.!E5:E995,AJ6,Гиб.!F5:F995,D7,Гиб.!H5:H995,"Жилой сектор",Гиб.!S5:S995,B38)+SUMIFS(Гиб.!A5:A995,Гиб.!E5:E995,AJ6,Гиб.!F5:F995,D7,Гиб.!H5:H995,"Жилой сектор",Гиб.!T5:T995,B38)+SUMIFS(Гиб.!A5:A995,Гиб.!E5:E995,AJ6,Гиб.!F5:F995,D7,Гиб.!H5:H995,"Жилой сектор",Гиб.!U5:U995,B38)+SUMIFS(Гиб.!A5:A995,Гиб.!E5:E995,AJ6,Гиб.!F5:F995,D7,Гиб.!H5:H995,"Жилой сектор",Гиб.!V5:V995,B38)+SUMIFS(Гиб.!A5:A995,Гиб.!E5:E995,AJ6,Гиб.!F5:F995,D7,Гиб.!H5:H995,"Жилой сектор",Гиб.!W5:W995,B38)</f>
        <v>0</v>
      </c>
      <c r="AK38" s="378">
        <f>SUMIFS(Гиб.!A5:A995,Гиб.!E5:E995,AJ6,Гиб.!F5:F995,E7,Гиб.!H5:H995,"Жилой сектор",Гиб.!S5:S995,B38)+SUMIFS(Гиб.!A5:A995,Гиб.!E5:E995,AJ6,Гиб.!F5:F995,E7,Гиб.!H5:H995,"Жилой сектор",Гиб.!T5:T995,B38)+SUMIFS(Гиб.!A5:A995,Гиб.!E5:E995,AJ6,Гиб.!F5:F995,E7,Гиб.!H5:H995,"Жилой сектор",Гиб.!U5:U995,B38)+SUMIFS(Гиб.!A5:A995,Гиб.!E5:E995,AJ6,Гиб.!F5:F995,E7,Гиб.!H5:H995,"Жилой сектор",Гиб.!V5:V995,B38)+SUMIFS(Гиб.!A5:A995,Гиб.!E5:E995,AJ6,Гиб.!F5:F995,E7,Гиб.!H5:H995,"Жилой сектор",Гиб.!W5:W995,B38)</f>
        <v>0</v>
      </c>
      <c r="AL38" s="378">
        <f>SUMIFS(Гиб.!A5:A995,Гиб.!E5:E995,AL6,Гиб.!F5:F995,D7,Гиб.!H5:H995,"Жилой сектор",Гиб.!S5:S995,B38)+SUMIFS(Гиб.!A5:A995,Гиб.!E5:E995,AL6,Гиб.!F5:F995,D7,Гиб.!H5:H995,"Жилой сектор",Гиб.!T5:T995,B38)+SUMIFS(Гиб.!A5:A995,Гиб.!E5:E995,AL6,Гиб.!F5:F995,D7,Гиб.!H5:H995,"Жилой сектор",Гиб.!U5:U995,B38)+SUMIFS(Гиб.!A5:A995,Гиб.!E5:E995,AL6,Гиб.!F5:F995,D7,Гиб.!H5:H995,"Жилой сектор",Гиб.!V5:V995,B38)+SUMIFS(Гиб.!A5:A995,Гиб.!E5:E995,AL6,Гиб.!F5:F995,D7,Гиб.!H5:H995,"Жилой сектор",Гиб.!W5:W995,B38)</f>
        <v>0</v>
      </c>
      <c r="AM38" s="378">
        <f>SUMIFS(Гиб.!A5:A995,Гиб.!E5:E995,AL6,Гиб.!F5:F995,E7,Гиб.!H5:H995,"Жилой сектор",Гиб.!S5:S995,B38)+SUMIFS(Гиб.!A5:A995,Гиб.!E5:E995,AL6,Гиб.!F5:F995,E7,Гиб.!H5:H995,"Жилой сектор",Гиб.!T5:T995,B38)+SUMIFS(Гиб.!A5:A995,Гиб.!E5:E995,AL6,Гиб.!F5:F995,E7,Гиб.!H5:H995,"Жилой сектор",Гиб.!U5:U995,B38)+SUMIFS(Гиб.!A5:A995,Гиб.!E5:E995,AL6,Гиб.!F5:F995,E7,Гиб.!H5:H995,"Жилой сектор",Гиб.!V5:V995,B38)+SUMIFS(Гиб.!A5:A995,Гиб.!E5:E995,AL6,Гиб.!F5:F995,E7,Гиб.!H5:H995,"Жилой сектор",Гиб.!W5:W995,B38)</f>
        <v>0</v>
      </c>
      <c r="AN38" s="378">
        <f>SUMIFS(Гиб.!A5:A995,Гиб.!E5:E995,AN6,Гиб.!F5:F995,D7,Гиб.!H5:H995,"Жилой сектор",Гиб.!S5:S995,B38)+SUMIFS(Гиб.!A5:A995,Гиб.!E5:E995,AN6,Гиб.!F5:F995,D7,Гиб.!H5:H995,"Жилой сектор",Гиб.!T5:T995,B38)+SUMIFS(Гиб.!A5:A995,Гиб.!E5:E995,AN6,Гиб.!F5:F995,D7,Гиб.!H5:H995,"Жилой сектор",Гиб.!U5:U995,B38)+SUMIFS(Гиб.!A5:A995,Гиб.!E5:E995,AN6,Гиб.!F5:F995,D7,Гиб.!H5:H995,"Жилой сектор",Гиб.!V5:V995,B38)+SUMIFS(Гиб.!A5:A995,Гиб.!E5:E995,AN6,Гиб.!F5:F995,D7,Гиб.!H5:H995,"Жилой сектор",Гиб.!W5:W995,B38)</f>
        <v>0</v>
      </c>
      <c r="AO38" s="378">
        <f>SUMIFS(Гиб.!A5:A995,Гиб.!E5:E995,AN6,Гиб.!F5:F995,E7,Гиб.!H5:H995,"Жилой сектор",Гиб.!S5:S995,B38)+SUMIFS(Гиб.!A5:A995,Гиб.!E5:E995,AN6,Гиб.!F5:F995,E7,Гиб.!H5:H995,"Жилой сектор",Гиб.!T5:T995,B38)+SUMIFS(Гиб.!A5:A995,Гиб.!E5:E995,AN6,Гиб.!F5:F995,E7,Гиб.!H5:H995,"Жилой сектор",Гиб.!U5:U995,B38)+SUMIFS(Гиб.!A5:A995,Гиб.!E5:E995,AN6,Гиб.!F5:F995,E7,Гиб.!H5:H995,"Жилой сектор",Гиб.!V5:V995,B38)+SUMIFS(Гиб.!A5:A995,Гиб.!E5:E995,AN6,Гиб.!F5:F995,E7,Гиб.!H5:H995,"Жилой сектор",Гиб.!W5:W995,B38)</f>
        <v>0</v>
      </c>
      <c r="AP38" s="378">
        <f>SUMIFS(Гиб.!A5:A995,Гиб.!E5:E995,AP6,Гиб.!F5:F995,D7,Гиб.!H5:H995,"Жилой сектор",Гиб.!S5:S995,B38)+SUMIFS(Гиб.!A5:A995,Гиб.!E5:E995,AP6,Гиб.!F5:F995,D7,Гиб.!H5:H995,"Жилой сектор",Гиб.!T5:T995,B38)+SUMIFS(Гиб.!A5:A995,Гиб.!E5:E995,AP6,Гиб.!F5:F995,D7,Гиб.!H5:H995,"Жилой сектор",Гиб.!U5:U995,B38)+SUMIFS(Гиб.!A5:A995,Гиб.!E5:E995,AP6,Гиб.!F5:F995,D7,Гиб.!H5:H995,"Жилой сектор",Гиб.!V5:V995,B38)+SUMIFS(Гиб.!A5:A995,Гиб.!E5:E995,AP6,Гиб.!F5:F995,D7,Гиб.!H5:H995,"Жилой сектор",Гиб.!W5:W995,B38)</f>
        <v>0</v>
      </c>
      <c r="AQ38" s="378">
        <f>SUMIFS(Гиб.!A5:A995,Гиб.!E5:E995,AP6,Гиб.!F5:F995,E7,Гиб.!H5:H995,"Жилой сектор",Гиб.!S5:S995,B38)+SUMIFS(Гиб.!A5:A995,Гиб.!E5:E995,AP6,Гиб.!F5:F995,E7,Гиб.!H5:H995,"Жилой сектор",Гиб.!T5:T995,B38)+SUMIFS(Гиб.!A5:A995,Гиб.!E5:E995,AP6,Гиб.!F5:F995,E7,Гиб.!H5:H995,"Жилой сектор",Гиб.!U5:U995,B38)+SUMIFS(Гиб.!A5:A995,Гиб.!E5:E995,AP6,Гиб.!F5:F995,E7,Гиб.!H5:H995,"Жилой сектор",Гиб.!V5:V995,B38)+SUMIFS(Гиб.!A5:A995,Гиб.!E5:E995,AP6,Гиб.!F5:F995,E7,Гиб.!H5:H995,"Жилой сектор",Гиб.!W5:W995,B38)</f>
        <v>0</v>
      </c>
      <c r="AR38" s="378">
        <f>SUMIFS(Гиб.!A5:A995,Гиб.!E5:E995,AR6,Гиб.!F5:F995,D7,Гиб.!H5:H995,"Жилой сектор",Гиб.!S5:S995,B38)+SUMIFS(Гиб.!A5:A995,Гиб.!E5:E995,AR6,Гиб.!F5:F995,D7,Гиб.!H5:H995,"Жилой сектор",Гиб.!T5:T995,B38)+SUMIFS(Гиб.!A5:A995,Гиб.!E5:E995,AR6,Гиб.!F5:F995,D7,Гиб.!H5:H995,"Жилой сектор",Гиб.!U5:U995,B38)+SUMIFS(Гиб.!A5:A995,Гиб.!E5:E995,AR6,Гиб.!F5:F995,D7,Гиб.!H5:H995,"Жилой сектор",Гиб.!V5:V995,B38)+SUMIFS(Гиб.!A5:A995,Гиб.!E5:E995,AR6,Гиб.!F5:F995,D7,Гиб.!H5:H995,"Жилой сектор",Гиб.!W5:W995,B38)</f>
        <v>0</v>
      </c>
      <c r="AS38" s="378">
        <f>SUMIFS(Гиб.!A5:A995,Гиб.!E5:E995,AR6,Гиб.!F5:F995,E7,Гиб.!H5:H995,"Жилой сектор",Гиб.!S5:S995,B38)+SUMIFS(Гиб.!A5:A995,Гиб.!E5:E995,AR6,Гиб.!F5:F995,E7,Гиб.!H5:H995,"Жилой сектор",Гиб.!T5:T995,B38)+SUMIFS(Гиб.!A5:A995,Гиб.!E5:E995,AR6,Гиб.!F5:F995,E7,Гиб.!H5:H995,"Жилой сектор",Гиб.!U5:U995,B38)+SUMIFS(Гиб.!A5:A995,Гиб.!E5:E995,AR6,Гиб.!F5:F995,E7,Гиб.!H5:H995,"Жилой сектор",Гиб.!V5:V995,B38)+SUMIFS(Гиб.!A5:A995,Гиб.!E5:E995,AR6,Гиб.!F5:F995,E7,Гиб.!H5:H995,"Жилой сектор",Гиб.!W5:W995,B38)</f>
        <v>0</v>
      </c>
      <c r="AT38" s="378">
        <f>SUMIFS(Гиб.!A5:A995,Гиб.!E5:E995,AT6,Гиб.!F5:F995,D7,Гиб.!H5:H995,"Жилой сектор",Гиб.!S5:S995,B38)+SUMIFS(Гиб.!A5:A995,Гиб.!E5:E995,AT6,Гиб.!F5:F995,D7,Гиб.!H5:H995,"Жилой сектор",Гиб.!T5:T995,B38)+SUMIFS(Гиб.!A5:A995,Гиб.!E5:E995,AT6,Гиб.!F5:F995,D7,Гиб.!H5:H995,"Жилой сектор",Гиб.!U5:U995,B38)+SUMIFS(Гиб.!A5:A995,Гиб.!E5:E995,AT6,Гиб.!F5:F995,D7,Гиб.!H5:H995,"Жилой сектор",Гиб.!V5:V995,B38)+SUMIFS(Гиб.!A5:A995,Гиб.!E5:E995,AT6,Гиб.!F5:F995,D7,Гиб.!H5:H995,"Жилой сектор",Гиб.!W5:W995,B38)</f>
        <v>0</v>
      </c>
      <c r="AU38" s="378">
        <f>SUMIFS(Гиб.!A5:A995,Гиб.!E5:E995,AT6,Гиб.!F5:F995,E7,Гиб.!H5:H995,"Жилой сектор",Гиб.!S5:S995,B38)+SUMIFS(Гиб.!A5:A995,Гиб.!E5:E995,AT6,Гиб.!F5:F995,E7,Гиб.!H5:H995,"Жилой сектор",Гиб.!T5:T995,B38)+SUMIFS(Гиб.!A5:A995,Гиб.!E5:E995,AT6,Гиб.!F5:F995,E7,Гиб.!H5:H995,"Жилой сектор",Гиб.!U5:U995,B38)+SUMIFS(Гиб.!A5:A995,Гиб.!E5:E995,AT6,Гиб.!F5:F995,E7,Гиб.!H5:H995,"Жилой сектор",Гиб.!V5:V995,B38)+SUMIFS(Гиб.!A5:A995,Гиб.!E5:E995,AT6,Гиб.!F5:F995,E7,Гиб.!H5:H995,"Жилой сектор",Гиб.!W5:W995,B38)</f>
        <v>0</v>
      </c>
      <c r="AV38" s="378">
        <f>SUMIFS(Гиб.!A5:A995,Гиб.!E5:E995,AV6,Гиб.!F5:F995,D7,Гиб.!H5:H995,"Жилой сектор",Гиб.!S5:S995,B38)+SUMIFS(Гиб.!A5:A995,Гиб.!E5:E995,AV6,Гиб.!F5:F995,D7,Гиб.!H5:H995,"Жилой сектор",Гиб.!T5:T995,B38)+SUMIFS(Гиб.!A5:A995,Гиб.!E5:E995,AV6,Гиб.!F5:F995,D7,Гиб.!H5:H995,"Жилой сектор",Гиб.!U5:U995,B38)+SUMIFS(Гиб.!A5:A995,Гиб.!E5:E995,AV6,Гиб.!F5:F995,D7,Гиб.!H5:H995,"Жилой сектор",Гиб.!V5:V995,B38)+SUMIFS(Гиб.!A5:A995,Гиб.!E5:E995,AV6,Гиб.!F5:F995,D7,Гиб.!H5:H995,"Жилой сектор",Гиб.!W5:W995,B38)</f>
        <v>0</v>
      </c>
      <c r="AW38" s="378">
        <f>SUMIFS(Гиб.!A5:A995,Гиб.!E5:E995,AV6,Гиб.!F5:F995,E7,Гиб.!H5:H995,"Жилой сектор",Гиб.!S5:S995,B38)+SUMIFS(Гиб.!A5:A995,Гиб.!E5:E995,AV6,Гиб.!F5:F995,E7,Гиб.!H5:H995,"Жилой сектор",Гиб.!T5:T995,B38)+SUMIFS(Гиб.!A5:A995,Гиб.!E5:E995,AV6,Гиб.!F5:F995,E7,Гиб.!H5:H995,"Жилой сектор",Гиб.!U5:U995,B38)+SUMIFS(Гиб.!A5:A995,Гиб.!E5:E995,AV6,Гиб.!F5:F995,E7,Гиб.!H5:H995,"Жилой сектор",Гиб.!V5:V995,B38)+SUMIFS(Гиб.!A5:A995,Гиб.!E5:E995,AV6,Гиб.!F5:F995,E7,Гиб.!H5:H995,"Жилой сектор",Гиб.!W5:W995,B38)</f>
        <v>0</v>
      </c>
      <c r="AX38" s="194"/>
      <c r="AY38" s="194"/>
      <c r="AZ38" s="194"/>
      <c r="BA38" s="194"/>
    </row>
    <row r="39" spans="1:53" ht="19.5" thickBot="1">
      <c r="A39" s="337" t="s">
        <v>401</v>
      </c>
      <c r="B39" s="371" t="s">
        <v>402</v>
      </c>
      <c r="C39" s="1204">
        <f t="shared" si="0"/>
        <v>0</v>
      </c>
      <c r="D39" s="372">
        <f t="shared" si="10"/>
        <v>0</v>
      </c>
      <c r="E39" s="196">
        <f t="shared" si="8"/>
        <v>0</v>
      </c>
      <c r="F39" s="1250">
        <f t="shared" si="2"/>
        <v>0</v>
      </c>
      <c r="G39" s="604">
        <v>0</v>
      </c>
      <c r="H39" s="469">
        <v>0</v>
      </c>
      <c r="I39" s="1212">
        <f>C39/C28*100%</f>
        <v>0</v>
      </c>
      <c r="J39" s="1206" t="e">
        <f t="shared" si="11"/>
        <v>#DIV/0!</v>
      </c>
      <c r="K39" s="1206" t="e">
        <f t="shared" si="12"/>
        <v>#DIV/0!</v>
      </c>
      <c r="L39" s="378">
        <f>SUMIFS(Гиб.!A5:A995,Гиб.!E5:E995,L6,Гиб.!F5:F995,D7,Гиб.!H5:H995,"Жилой сектор",Гиб.!S5:S995,B39)+SUMIFS(Гиб.!A5:A995,Гиб.!E5:E995,L6,Гиб.!F5:F995,D7,Гиб.!H5:H995,"Жилой сектор",Гиб.!T5:T995,B39)+SUMIFS(Гиб.!A5:A995,Гиб.!E5:E995,L6,Гиб.!F5:F995,D7,Гиб.!H5:H995,"Жилой сектор",Гиб.!U5:U995,B39)+SUMIFS(Гиб.!A5:A995,Гиб.!E5:E995,L6,Гиб.!F5:F995,D7,Гиб.!H5:H995,"Жилой сектор",Гиб.!V5:V995,B39)+SUMIFS(Гиб.!A5:A995,Гиб.!E5:E995,L6,Гиб.!F5:F995,D7,Гиб.!H5:H995,"Жилой сектор",Гиб.!W5:W995,B39)</f>
        <v>0</v>
      </c>
      <c r="M39" s="378">
        <f>SUMIFS(Гиб.!A5:A995,Гиб.!E5:E995,L6,Гиб.!F5:F995,E7,Гиб.!H5:H995,"Жилой сектор",Гиб.!S5:S995,B39)+SUMIFS(Гиб.!A5:A995,Гиб.!E5:E995,L6,Гиб.!F5:F995,E7,Гиб.!H5:H995,"Жилой сектор",Гиб.!T5:T995,B39)+SUMIFS(Гиб.!A5:A995,Гиб.!E5:E995,L6,Гиб.!F5:F995,E7,Гиб.!H5:H995,"Жилой сектор",Гиб.!U5:U995,B39)+SUMIFS(Гиб.!A5:A995,Гиб.!E5:E995,L6,Гиб.!F5:F995,E7,Гиб.!H5:H995,"Жилой сектор",Гиб.!V5:V995,B39)+SUMIFS(Гиб.!A5:A995,Гиб.!E5:E995,L6,Гиб.!F5:F995,E7,Гиб.!H5:H995,"Жилой сектор",Гиб.!W5:W995,B39)</f>
        <v>0</v>
      </c>
      <c r="N39" s="378">
        <f>SUMIFS(Гиб.!A5:A995,Гиб.!E5:E995,N6,Гиб.!F5:F995,D7,Гиб.!H5:H995,"Жилой сектор",Гиб.!S5:S995,B39)+SUMIFS(Гиб.!A5:A995,Гиб.!E5:E995,N6,Гиб.!F5:F995,D7,Гиб.!H5:H995,"Жилой сектор",Гиб.!T5:T995,B39)+SUMIFS(Гиб.!A5:A995,Гиб.!E5:E995,N6,Гиб.!F5:F995,D7,Гиб.!H5:H995,"Жилой сектор",Гиб.!U5:U995,B39)+SUMIFS(Гиб.!A5:A995,Гиб.!E5:E995,N6,Гиб.!F5:F995,D7,Гиб.!H5:H995,"Жилой сектор",Гиб.!V5:V995,B39)+SUMIFS(Гиб.!A5:A995,Гиб.!E5:E995,N6,Гиб.!F5:F995,D7,Гиб.!H5:H995,"Жилой сектор",Гиб.!W5:W995,B39)</f>
        <v>0</v>
      </c>
      <c r="O39" s="378">
        <f>SUMIFS(Гиб.!A5:A995,Гиб.!E5:E995,N6,Гиб.!F5:F995,E7,Гиб.!H5:H995,"Жилой сектор",Гиб.!S5:S995,B39)+SUMIFS(Гиб.!A5:A995,Гиб.!E5:E995,N6,Гиб.!F5:F995,E7,Гиб.!H5:H995,"Жилой сектор",Гиб.!T5:T995,B39)+SUMIFS(Гиб.!A5:A995,Гиб.!E5:E995,N6,Гиб.!F5:F995,E7,Гиб.!H5:H995,"Жилой сектор",Гиб.!U5:U995,B39)+SUMIFS(Гиб.!A5:A995,Гиб.!E5:E995,N6,Гиб.!F5:F995,E7,Гиб.!H5:H995,"Жилой сектор",Гиб.!V5:V995,B39)+SUMIFS(Гиб.!A5:A995,Гиб.!E5:E995,N6,Гиб.!F5:F995,E7,Гиб.!H5:H995,"Жилой сектор",Гиб.!W5:W995,B39)</f>
        <v>0</v>
      </c>
      <c r="P39" s="378">
        <f>SUMIFS(Гиб.!A5:A995,Гиб.!E5:E995,P6,Гиб.!F5:F995,D7,Гиб.!H5:H995,"Жилой сектор",Гиб.!S5:S995,B39)+SUMIFS(Гиб.!A5:A995,Гиб.!E5:E995,P6,Гиб.!F5:F995,D7,Гиб.!H5:H995,"Жилой сектор",Гиб.!T5:T995,B39)+SUMIFS(Гиб.!A5:A995,Гиб.!E5:E995,P6,Гиб.!F5:F995,D7,Гиб.!H5:H995,"Жилой сектор",Гиб.!U5:U995,B39)+SUMIFS(Гиб.!A5:A995,Гиб.!E5:E995,P6,Гиб.!F5:F995,D7,Гиб.!H5:H995,"Жилой сектор",Гиб.!V5:V995,B39)+SUMIFS(Гиб.!A5:A995,Гиб.!E5:E995,P6,Гиб.!F5:F995,D7,Гиб.!H5:H995,"Жилой сектор",Гиб.!W5:W995,B39)</f>
        <v>0</v>
      </c>
      <c r="Q39" s="378">
        <f>SUMIFS(Гиб.!A5:A995,Гиб.!E5:E995,P6,Гиб.!F5:F995,E7,Гиб.!H5:H995,"Жилой сектор",Гиб.!S5:S995,B39)+SUMIFS(Гиб.!A5:A995,Гиб.!E5:E995,P6,Гиб.!F5:F995,E7,Гиб.!H5:H995,"Жилой сектор",Гиб.!T5:T995,B39)+SUMIFS(Гиб.!A5:A995,Гиб.!E5:E995,P6,Гиб.!F5:F995,E7,Гиб.!H5:H995,"Жилой сектор",Гиб.!U5:U995,B39)+SUMIFS(Гиб.!A5:A995,Гиб.!E5:E995,P6,Гиб.!F5:F995,E7,Гиб.!H5:H995,"Жилой сектор",Гиб.!V5:V995,B39)+SUMIFS(Гиб.!A5:A995,Гиб.!E5:E995,P6,Гиб.!F5:F995,E7,Гиб.!H5:H995,"Жилой сектор",Гиб.!W5:W995,B39)</f>
        <v>0</v>
      </c>
      <c r="R39" s="378">
        <f>SUMIFS(Гиб.!A5:A995,Гиб.!E5:E995,R6,Гиб.!F5:F995,D7,Гиб.!H5:H995,"Жилой сектор",Гиб.!S5:S995,B39)+SUMIFS(Гиб.!A5:A995,Гиб.!E5:E995,R6,Гиб.!F5:F995,D7,Гиб.!H5:H995,"Жилой сектор",Гиб.!T5:T995,B39)+SUMIFS(Гиб.!A5:A995,Гиб.!E5:E995,R6,Гиб.!F5:F995,D7,Гиб.!H5:H995,"Жилой сектор",Гиб.!U5:U995,B39)+SUMIFS(Гиб.!A5:A995,Гиб.!E5:E995,R6,Гиб.!F5:F995,D7,Гиб.!H5:H995,"Жилой сектор",Гиб.!V5:V995,B39)+SUMIFS(Гиб.!A5:A995,Гиб.!E5:E995,R6,Гиб.!F5:F995,D7,Гиб.!H5:H995,"Жилой сектор",Гиб.!W5:W995,B39)</f>
        <v>0</v>
      </c>
      <c r="S39" s="378">
        <f>SUMIFS(Гиб.!A5:A995,Гиб.!E5:E995,R6,Гиб.!F5:F995,E7,Гиб.!H5:H995,"Жилой сектор",Гиб.!S5:S995,B39)+SUMIFS(Гиб.!A5:A995,Гиб.!E5:E995,R6,Гиб.!F5:F995,E7,Гиб.!H5:H995,"Жилой сектор",Гиб.!T5:T995,B39)+SUMIFS(Гиб.!A5:A995,Гиб.!E5:E995,R6,Гиб.!F5:F995,E7,Гиб.!H5:H995,"Жилой сектор",Гиб.!U5:U995,B39)+SUMIFS(Гиб.!A5:A995,Гиб.!E5:E995,R6,Гиб.!F5:F995,E7,Гиб.!H5:H995,"Жилой сектор",Гиб.!V5:V995,B39)+SUMIFS(Гиб.!A5:A995,Гиб.!E5:E995,R6,Гиб.!F5:F995,E7,Гиб.!H5:H995,"Жилой сектор",Гиб.!W5:W995,B39)</f>
        <v>0</v>
      </c>
      <c r="T39" s="378">
        <f>SUMIFS(Гиб.!A5:A995,Гиб.!E5:E995,T6,Гиб.!F5:F995,D7,Гиб.!H5:H995,"Жилой сектор",Гиб.!S5:S995,B39)+SUMIFS(Гиб.!A5:A995,Гиб.!E5:E995,T6,Гиб.!F5:F995,D7,Гиб.!H5:H995,"Жилой сектор",Гиб.!T5:T995,B39)+SUMIFS(Гиб.!A5:A995,Гиб.!E5:E995,T6,Гиб.!F5:F995,D7,Гиб.!H5:H995,"Жилой сектор",Гиб.!U5:U995,B39)+SUMIFS(Гиб.!A5:A995,Гиб.!E5:E995,T6,Гиб.!F5:F995,D7,Гиб.!H5:H995,"Жилой сектор",Гиб.!V5:V995,B39)+SUMIFS(Гиб.!A5:A995,Гиб.!E5:E995,T6,Гиб.!F5:F995,D7,Гиб.!H5:H995,"Жилой сектор",Гиб.!W5:W995,B39)</f>
        <v>0</v>
      </c>
      <c r="U39" s="378">
        <f>SUMIFS(Гиб.!A5:A995,Гиб.!E5:E995,T6,Гиб.!F5:F995,E7,Гиб.!H5:H995,"Жилой сектор",Гиб.!S5:S995,B39)+SUMIFS(Гиб.!A5:A995,Гиб.!E5:E995,T6,Гиб.!F5:F995,E7,Гиб.!H5:H995,"Жилой сектор",Гиб.!T5:T995,B39)+SUMIFS(Гиб.!A5:A995,Гиб.!E5:E995,T6,Гиб.!F5:F995,E7,Гиб.!H5:H995,"Жилой сектор",Гиб.!U5:U995,B39)+SUMIFS(Гиб.!A5:A995,Гиб.!E5:E995,T6,Гиб.!F5:F995,E7,Гиб.!H5:H995,"Жилой сектор",Гиб.!V5:V995,B39)+SUMIFS(Гиб.!A5:A995,Гиб.!E5:E995,T6,Гиб.!F5:F995,E7,Гиб.!H5:H995,"Жилой сектор",Гиб.!W5:W995,B39)</f>
        <v>0</v>
      </c>
      <c r="V39" s="378">
        <f>SUMIFS(Гиб.!A5:A995,Гиб.!E5:E995,V6,Гиб.!F5:F995,D7,Гиб.!H5:H995,"Жилой сектор",Гиб.!S5:S995,B39)+SUMIFS(Гиб.!A5:A995,Гиб.!E5:E995,V6,Гиб.!F5:F995,D7,Гиб.!H5:H995,"Жилой сектор",Гиб.!T5:T995,B39)+SUMIFS(Гиб.!A5:A995,Гиб.!E5:E995,V6,Гиб.!F5:F995,D7,Гиб.!H5:H995,"Жилой сектор",Гиб.!U5:U995,B39)+SUMIFS(Гиб.!A5:A995,Гиб.!E5:E995,V6,Гиб.!F5:F995,D7,Гиб.!H5:H995,"Жилой сектор",Гиб.!V5:V995,B39)+SUMIFS(Гиб.!A5:A995,Гиб.!E5:E995,V6,Гиб.!F5:F995,D7,Гиб.!H5:H995,"Жилой сектор",Гиб.!W5:W995,B39)</f>
        <v>0</v>
      </c>
      <c r="W39" s="378">
        <f>SUMIFS(Гиб.!A5:A995,Гиб.!E5:E995,V6,Гиб.!F5:F995,E7,Гиб.!H5:H995,"Жилой сектор",Гиб.!S5:S995,B39)+SUMIFS(Гиб.!A5:A995,Гиб.!E5:E995,V6,Гиб.!F5:F995,E7,Гиб.!H5:H995,"Жилой сектор",Гиб.!T5:T995,B39)+SUMIFS(Гиб.!A5:A995,Гиб.!E5:E995,V6,Гиб.!F5:F995,E7,Гиб.!H5:H995,"Жилой сектор",Гиб.!U5:U995,B39)+SUMIFS(Гиб.!A5:A995,Гиб.!E5:E995,V6,Гиб.!F5:F995,E7,Гиб.!H5:H995,"Жилой сектор",Гиб.!V5:V995,B39)+SUMIFS(Гиб.!A5:A995,Гиб.!E5:E995,V6,Гиб.!F5:F995,E7,Гиб.!H5:H995,"Жилой сектор",Гиб.!W5:W995,B39)</f>
        <v>0</v>
      </c>
      <c r="X39" s="378">
        <f>SUMIFS(Гиб.!A5:A995,Гиб.!E5:E995,X6,Гиб.!F5:F995,D7,Гиб.!H5:H995,"Жилой сектор",Гиб.!S5:S995,B39)+SUMIFS(Гиб.!A5:A995,Гиб.!E5:E995,X6,Гиб.!F5:F995,D7,Гиб.!H5:H995,"Жилой сектор",Гиб.!T5:T995,B39)+SUMIFS(Гиб.!A5:A995,Гиб.!E5:E995,X6,Гиб.!F5:F995,D7,Гиб.!H5:H995,"Жилой сектор",Гиб.!U5:U995,B39)+SUMIFS(Гиб.!A5:A995,Гиб.!E5:E995,X6,Гиб.!F5:F995,D7,Гиб.!H5:H995,"Жилой сектор",Гиб.!V5:V995,B39)+SUMIFS(Гиб.!A5:A995,Гиб.!E5:E995,X6,Гиб.!F5:F995,D7,Гиб.!H5:H995,"Жилой сектор",Гиб.!W5:W995,B39)</f>
        <v>0</v>
      </c>
      <c r="Y39" s="378">
        <f>SUMIFS(Гиб.!A5:A995,Гиб.!E5:E995,X6,Гиб.!F5:F995,E7,Гиб.!H5:H995,"Жилой сектор",Гиб.!S5:S995,B39)+SUMIFS(Гиб.!A5:A995,Гиб.!E5:E995,X6,Гиб.!F5:F995,E7,Гиб.!H5:H995,"Жилой сектор",Гиб.!T5:T995,B39)+SUMIFS(Гиб.!A5:A995,Гиб.!E5:E995,X6,Гиб.!F5:F995,E7,Гиб.!H5:H995,"Жилой сектор",Гиб.!U5:U995,B39)+SUMIFS(Гиб.!A5:A995,Гиб.!E5:E995,X6,Гиб.!F5:F995,E7,Гиб.!H5:H995,"Жилой сектор",Гиб.!V5:V995,B39)+SUMIFS(Гиб.!A5:A995,Гиб.!E5:E995,X6,Гиб.!F5:F995,E7,Гиб.!H5:H995,"Жилой сектор",Гиб.!W5:W995,B39)</f>
        <v>0</v>
      </c>
      <c r="Z39" s="378">
        <f>SUMIFS(Гиб.!A5:A995,Гиб.!E5:E995,Z6,Гиб.!F5:F995,D7,Гиб.!H5:H995,"Жилой сектор",Гиб.!S5:S995,B39)+SUMIFS(Гиб.!A5:A995,Гиб.!E5:E995,Z6,Гиб.!F5:F995,D7,Гиб.!H5:H995,"Жилой сектор",Гиб.!T5:T995,B39)+SUMIFS(Гиб.!A5:A995,Гиб.!E5:E995,Z6,Гиб.!F5:F995,D7,Гиб.!H5:H995,"Жилой сектор",Гиб.!U5:U995,B39)+SUMIFS(Гиб.!A5:A995,Гиб.!E5:E995,Z6,Гиб.!F5:F995,D7,Гиб.!H5:H995,"Жилой сектор",Гиб.!V5:V995,B39)+SUMIFS(Гиб.!A5:A995,Гиб.!E5:E995,Z6,Гиб.!F5:F995,D7,Гиб.!H5:H995,"Жилой сектор",Гиб.!W5:W995,B39)</f>
        <v>0</v>
      </c>
      <c r="AA39" s="378">
        <f>SUMIFS(Гиб.!A5:A995,Гиб.!E5:E995,Z6,Гиб.!F5:F995,E7,Гиб.!H5:H995,"Жилой сектор",Гиб.!S5:S995,B39)+SUMIFS(Гиб.!A5:A995,Гиб.!E5:E995,Z6,Гиб.!F5:F995,E7,Гиб.!H5:H995,"Жилой сектор",Гиб.!T5:T995,B39)+SUMIFS(Гиб.!A5:A995,Гиб.!E5:E995,Z6,Гиб.!F5:F995,E7,Гиб.!H5:H995,"Жилой сектор",Гиб.!U5:U995,B39)+SUMIFS(Гиб.!A5:A995,Гиб.!E5:E995,Z6,Гиб.!F5:F995,E7,Гиб.!H5:H995,"Жилой сектор",Гиб.!V5:V995,B39)+SUMIFS(Гиб.!A5:A995,Гиб.!E5:E995,Z6,Гиб.!F5:F995,E7,Гиб.!H5:H995,"Жилой сектор",Гиб.!W5:W995,B39)</f>
        <v>0</v>
      </c>
      <c r="AB39" s="378">
        <f>SUMIFS(Гиб.!A5:A995,Гиб.!E5:E995,AB6,Гиб.!F5:F995,D7,Гиб.!H5:H995,"Жилой сектор",Гиб.!S5:S995,B39)+SUMIFS(Гиб.!A5:A995,Гиб.!E5:E995,AB6,Гиб.!F5:F995,D7,Гиб.!H5:H995,"Жилой сектор",Гиб.!T5:T995,B39)+SUMIFS(Гиб.!A5:A995,Гиб.!E5:E995,AB6,Гиб.!F5:F995,D7,Гиб.!H5:H995,"Жилой сектор",Гиб.!U5:U995,B39)+SUMIFS(Гиб.!A5:A995,Гиб.!E5:E995,AB6,Гиб.!F5:F995,D7,Гиб.!H5:H995,"Жилой сектор",Гиб.!V5:V995,B39)+SUMIFS(Гиб.!A5:A995,Гиб.!E5:E995,AB6,Гиб.!F5:F995,D7,Гиб.!H5:H995,"Жилой сектор",Гиб.!W5:W995,B39)</f>
        <v>0</v>
      </c>
      <c r="AC39" s="378">
        <f>SUMIFS(Гиб.!A5:A995,Гиб.!E5:E995,AB6,Гиб.!F5:F995,E7,Гиб.!H5:H995,"Жилой сектор",Гиб.!S5:S995,B39)+SUMIFS(Гиб.!A5:A995,Гиб.!E5:E995,AB6,Гиб.!F5:F995,E7,Гиб.!H5:H995,"Жилой сектор",Гиб.!T5:T995,B39)+SUMIFS(Гиб.!A5:A995,Гиб.!E5:E995,AB6,Гиб.!F5:F995,E7,Гиб.!H5:H995,"Жилой сектор",Гиб.!U5:U995,B39)+SUMIFS(Гиб.!A5:A995,Гиб.!E5:E995,AB6,Гиб.!F5:F995,E7,Гиб.!H5:H995,"Жилой сектор",Гиб.!V5:V995,B39)+SUMIFS(Гиб.!A5:A995,Гиб.!E5:E995,AB6,Гиб.!F5:F995,E7,Гиб.!H5:H995,"Жилой сектор",Гиб.!W5:W995,B39)</f>
        <v>0</v>
      </c>
      <c r="AD39" s="378">
        <f>SUMIFS(Гиб.!A5:A995,Гиб.!E5:E995,AD6,Гиб.!F5:F995,D7,Гиб.!H5:H995,"Жилой сектор",Гиб.!S5:S995,B39)+SUMIFS(Гиб.!A5:A995,Гиб.!E5:E995,AD6,Гиб.!F5:F995,D7,Гиб.!H5:H995,"Жилой сектор",Гиб.!T5:T995,B39)+SUMIFS(Гиб.!A5:A995,Гиб.!E5:E995,AD6,Гиб.!F5:F995,D7,Гиб.!H5:H995,"Жилой сектор",Гиб.!U5:U995,B39)+SUMIFS(Гиб.!A5:A995,Гиб.!E5:E995,AD6,Гиб.!F5:F995,D7,Гиб.!H5:H995,"Жилой сектор",Гиб.!V5:V995,B39)+SUMIFS(Гиб.!A5:A995,Гиб.!E5:E995,AD6,Гиб.!F5:F995,D7,Гиб.!H5:H995,"Жилой сектор",Гиб.!W5:W995,B39)</f>
        <v>0</v>
      </c>
      <c r="AE39" s="378">
        <f>SUMIFS(Гиб.!A5:A995,Гиб.!E5:E995,AD6,Гиб.!F5:F995,E7,Гиб.!H5:H995,"Жилой сектор",Гиб.!S5:S995,B39)+SUMIFS(Гиб.!A5:A995,Гиб.!E5:E995,AD6,Гиб.!F5:F995,E7,Гиб.!H5:H995,"Жилой сектор",Гиб.!T5:T995,B39)+SUMIFS(Гиб.!A5:A995,Гиб.!E5:E995,AD6,Гиб.!F5:F995,E7,Гиб.!H5:H995,"Жилой сектор",Гиб.!U5:U995,B39)+SUMIFS(Гиб.!A5:A995,Гиб.!E5:E995,AD6,Гиб.!F5:F995,E7,Гиб.!H5:H995,"Жилой сектор",Гиб.!V5:V995,B39)+SUMIFS(Гиб.!A5:A995,Гиб.!E5:E995,AD6,Гиб.!F5:F995,E7,Гиб.!H5:H995,"Жилой сектор",Гиб.!W5:W995,B39)</f>
        <v>0</v>
      </c>
      <c r="AF39" s="378">
        <f>SUMIFS(Гиб.!A5:A995,Гиб.!E5:E995,AF6,Гиб.!F5:F995,D7,Гиб.!H5:H995,"Жилой сектор",Гиб.!S5:S995,B39)+SUMIFS(Гиб.!A5:A995,Гиб.!E5:E995,AF6,Гиб.!F5:F995,D7,Гиб.!H5:H995,"Жилой сектор",Гиб.!T5:T995,B39)+SUMIFS(Гиб.!A5:A995,Гиб.!E5:E995,AF6,Гиб.!F5:F995,D7,Гиб.!H5:H995,"Жилой сектор",Гиб.!U5:U995,B39)+SUMIFS(Гиб.!A5:A995,Гиб.!E5:E995,AF6,Гиб.!F5:F995,D7,Гиб.!H5:H995,"Жилой сектор",Гиб.!V5:V995,B39)+SUMIFS(Гиб.!A5:A995,Гиб.!E5:E995,AF6,Гиб.!F5:F995,D7,Гиб.!H5:H995,"Жилой сектор",Гиб.!W5:W995,B39)</f>
        <v>0</v>
      </c>
      <c r="AG39" s="378">
        <f>SUMIFS(Гиб.!A5:A995,Гиб.!E5:E995,AF6,Гиб.!F5:F995,E7,Гиб.!H5:H995,"Жилой сектор",Гиб.!S5:S995,B39)+SUMIFS(Гиб.!A5:A995,Гиб.!E5:E995,AF6,Гиб.!F5:F995,E7,Гиб.!H5:H995,"Жилой сектор",Гиб.!T5:T995,B39)+SUMIFS(Гиб.!A5:A995,Гиб.!E5:E995,AF6,Гиб.!F5:F995,E7,Гиб.!H5:H995,"Жилой сектор",Гиб.!U5:U995,B39)+SUMIFS(Гиб.!A5:A995,Гиб.!E5:E995,AF6,Гиб.!F5:F995,E7,Гиб.!H5:H995,"Жилой сектор",Гиб.!V5:V995,B39)+SUMIFS(Гиб.!A5:A995,Гиб.!E5:E995,AF6,Гиб.!F5:F995,E7,Гиб.!H5:H995,"Жилой сектор",Гиб.!W5:W995,B39)</f>
        <v>0</v>
      </c>
      <c r="AH39" s="378">
        <f>SUMIFS(Гиб.!A5:A995,Гиб.!E5:E995,AH6,Гиб.!F5:F995,D7,Гиб.!H5:H995,"Жилой сектор",Гиб.!S5:S995,B39)+SUMIFS(Гиб.!A5:A995,Гиб.!E5:E995,AH6,Гиб.!F5:F995,D7,Гиб.!H5:H995,"Жилой сектор",Гиб.!T5:T995,B39)+SUMIFS(Гиб.!A5:A995,Гиб.!E5:E995,AH6,Гиб.!F5:F995,D7,Гиб.!H5:H995,"Жилой сектор",Гиб.!U5:U995,B39)+SUMIFS(Гиб.!A5:A995,Гиб.!E5:E995,AH6,Гиб.!F5:F995,D7,Гиб.!H5:H995,"Жилой сектор",Гиб.!V5:V995,B39)+SUMIFS(Гиб.!A5:A995,Гиб.!E5:E995,AH6,Гиб.!F5:F995,D7,Гиб.!H5:H995,"Жилой сектор",Гиб.!W5:W995,B39)</f>
        <v>0</v>
      </c>
      <c r="AI39" s="378">
        <f>SUMIFS(Гиб.!A5:A995,Гиб.!E5:E995,AH6,Гиб.!F5:F995,E7,Гиб.!H5:H995,"Жилой сектор",Гиб.!S5:S995,B39)+SUMIFS(Гиб.!A5:A995,Гиб.!E5:E995,AH6,Гиб.!F5:F995,E7,Гиб.!H5:H995,"Жилой сектор",Гиб.!T5:T995,B39)+SUMIFS(Гиб.!A5:A995,Гиб.!E5:E995,AH6,Гиб.!F5:F995,E7,Гиб.!H5:H995,"Жилой сектор",Гиб.!U5:U995,B39)+SUMIFS(Гиб.!A5:A995,Гиб.!E5:E995,AH6,Гиб.!F5:F995,E7,Гиб.!H5:H995,"Жилой сектор",Гиб.!V5:V995,B39)+SUMIFS(Гиб.!A5:A995,Гиб.!E5:E995,AH6,Гиб.!F5:F995,E7,Гиб.!H5:H995,"Жилой сектор",Гиб.!W5:W995,B39)</f>
        <v>0</v>
      </c>
      <c r="AJ39" s="378">
        <f>SUMIFS(Гиб.!A5:A995,Гиб.!E5:E995,AJ6,Гиб.!F5:F995,D7,Гиб.!H5:H995,"Жилой сектор",Гиб.!S5:S995,B39)+SUMIFS(Гиб.!A5:A995,Гиб.!E5:E995,AJ6,Гиб.!F5:F995,D7,Гиб.!H5:H995,"Жилой сектор",Гиб.!T5:T995,B39)+SUMIFS(Гиб.!A5:A995,Гиб.!E5:E995,AJ6,Гиб.!F5:F995,D7,Гиб.!H5:H995,"Жилой сектор",Гиб.!U5:U995,B39)+SUMIFS(Гиб.!A5:A995,Гиб.!E5:E995,AJ6,Гиб.!F5:F995,D7,Гиб.!H5:H995,"Жилой сектор",Гиб.!V5:V995,B39)+SUMIFS(Гиб.!A5:A995,Гиб.!E5:E995,AJ6,Гиб.!F5:F995,D7,Гиб.!H5:H995,"Жилой сектор",Гиб.!W5:W995,B39)</f>
        <v>0</v>
      </c>
      <c r="AK39" s="378">
        <f>SUMIFS(Гиб.!A5:A995,Гиб.!E5:E995,AJ6,Гиб.!F5:F995,E7,Гиб.!H5:H995,"Жилой сектор",Гиб.!S5:S995,B39)+SUMIFS(Гиб.!A5:A995,Гиб.!E5:E995,AJ6,Гиб.!F5:F995,E7,Гиб.!H5:H995,"Жилой сектор",Гиб.!T5:T995,B39)+SUMIFS(Гиб.!A5:A995,Гиб.!E5:E995,AJ6,Гиб.!F5:F995,E7,Гиб.!H5:H995,"Жилой сектор",Гиб.!U5:U995,B39)+SUMIFS(Гиб.!A5:A995,Гиб.!E5:E995,AJ6,Гиб.!F5:F995,E7,Гиб.!H5:H995,"Жилой сектор",Гиб.!V5:V995,B39)+SUMIFS(Гиб.!A5:A995,Гиб.!E5:E995,AJ6,Гиб.!F5:F995,E7,Гиб.!H5:H995,"Жилой сектор",Гиб.!W5:W995,B39)</f>
        <v>0</v>
      </c>
      <c r="AL39" s="378">
        <f>SUMIFS(Гиб.!A5:A995,Гиб.!E5:E995,AL6,Гиб.!F5:F995,D7,Гиб.!H5:H995,"Жилой сектор",Гиб.!S5:S995,B39)+SUMIFS(Гиб.!A5:A995,Гиб.!E5:E995,AL6,Гиб.!F5:F995,D7,Гиб.!H5:H995,"Жилой сектор",Гиб.!T5:T995,B39)+SUMIFS(Гиб.!A5:A995,Гиб.!E5:E995,AL6,Гиб.!F5:F995,D7,Гиб.!H5:H995,"Жилой сектор",Гиб.!U5:U995,B39)+SUMIFS(Гиб.!A5:A995,Гиб.!E5:E995,AL6,Гиб.!F5:F995,D7,Гиб.!H5:H995,"Жилой сектор",Гиб.!V5:V995,B39)+SUMIFS(Гиб.!A5:A995,Гиб.!E5:E995,AL6,Гиб.!F5:F995,D7,Гиб.!H5:H995,"Жилой сектор",Гиб.!W5:W995,B39)</f>
        <v>0</v>
      </c>
      <c r="AM39" s="378">
        <f>SUMIFS(Гиб.!A5:A995,Гиб.!E5:E995,AL6,Гиб.!F5:F995,E7,Гиб.!H5:H995,"Жилой сектор",Гиб.!S5:S995,B39)+SUMIFS(Гиб.!A5:A995,Гиб.!E5:E995,AL6,Гиб.!F5:F995,E7,Гиб.!H5:H995,"Жилой сектор",Гиб.!T5:T995,B39)+SUMIFS(Гиб.!A5:A995,Гиб.!E5:E995,AL6,Гиб.!F5:F995,E7,Гиб.!H5:H995,"Жилой сектор",Гиб.!U5:U995,B39)+SUMIFS(Гиб.!A5:A995,Гиб.!E5:E995,AL6,Гиб.!F5:F995,E7,Гиб.!H5:H995,"Жилой сектор",Гиб.!V5:V995,B39)+SUMIFS(Гиб.!A5:A995,Гиб.!E5:E995,AL6,Гиб.!F5:F995,E7,Гиб.!H5:H995,"Жилой сектор",Гиб.!W5:W995,B39)</f>
        <v>0</v>
      </c>
      <c r="AN39" s="378">
        <f>SUMIFS(Гиб.!A5:A995,Гиб.!E5:E995,AN6,Гиб.!F5:F995,D7,Гиб.!H5:H995,"Жилой сектор",Гиб.!S5:S995,B39)+SUMIFS(Гиб.!A5:A995,Гиб.!E5:E995,AN6,Гиб.!F5:F995,D7,Гиб.!H5:H995,"Жилой сектор",Гиб.!T5:T995,B39)+SUMIFS(Гиб.!A5:A995,Гиб.!E5:E995,AN6,Гиб.!F5:F995,D7,Гиб.!H5:H995,"Жилой сектор",Гиб.!U5:U995,B39)+SUMIFS(Гиб.!A5:A995,Гиб.!E5:E995,AN6,Гиб.!F5:F995,D7,Гиб.!H5:H995,"Жилой сектор",Гиб.!V5:V995,B39)+SUMIFS(Гиб.!A5:A995,Гиб.!E5:E995,AN6,Гиб.!F5:F995,D7,Гиб.!H5:H995,"Жилой сектор",Гиб.!W5:W995,B39)</f>
        <v>0</v>
      </c>
      <c r="AO39" s="378">
        <f>SUMIFS(Гиб.!A5:A995,Гиб.!E5:E995,AN6,Гиб.!F5:F995,E7,Гиб.!H5:H995,"Жилой сектор",Гиб.!S5:S995,B39)+SUMIFS(Гиб.!A5:A995,Гиб.!E5:E995,AN6,Гиб.!F5:F995,E7,Гиб.!H5:H995,"Жилой сектор",Гиб.!T5:T995,B39)+SUMIFS(Гиб.!A5:A995,Гиб.!E5:E995,AN6,Гиб.!F5:F995,E7,Гиб.!H5:H995,"Жилой сектор",Гиб.!U5:U995,B39)+SUMIFS(Гиб.!A5:A995,Гиб.!E5:E995,AN6,Гиб.!F5:F995,E7,Гиб.!H5:H995,"Жилой сектор",Гиб.!V5:V995,B39)+SUMIFS(Гиб.!A5:A995,Гиб.!E5:E995,AN6,Гиб.!F5:F995,E7,Гиб.!H5:H995,"Жилой сектор",Гиб.!W5:W995,B39)</f>
        <v>0</v>
      </c>
      <c r="AP39" s="378">
        <f>SUMIFS(Гиб.!A5:A995,Гиб.!E5:E995,AP6,Гиб.!F5:F995,D7,Гиб.!H5:H995,"Жилой сектор",Гиб.!S5:S995,B39)+SUMIFS(Гиб.!A5:A995,Гиб.!E5:E995,AP6,Гиб.!F5:F995,D7,Гиб.!H5:H995,"Жилой сектор",Гиб.!T5:T995,B39)+SUMIFS(Гиб.!A5:A995,Гиб.!E5:E995,AP6,Гиб.!F5:F995,D7,Гиб.!H5:H995,"Жилой сектор",Гиб.!U5:U995,B39)+SUMIFS(Гиб.!A5:A995,Гиб.!E5:E995,AP6,Гиб.!F5:F995,D7,Гиб.!H5:H995,"Жилой сектор",Гиб.!V5:V995,B39)+SUMIFS(Гиб.!A5:A995,Гиб.!E5:E995,AP6,Гиб.!F5:F995,D7,Гиб.!H5:H995,"Жилой сектор",Гиб.!W5:W995,B39)</f>
        <v>0</v>
      </c>
      <c r="AQ39" s="378">
        <f>SUMIFS(Гиб.!A5:A995,Гиб.!E5:E995,AP6,Гиб.!F5:F995,E7,Гиб.!H5:H995,"Жилой сектор",Гиб.!S5:S995,B39)+SUMIFS(Гиб.!A5:A995,Гиб.!E5:E995,AP6,Гиб.!F5:F995,E7,Гиб.!H5:H995,"Жилой сектор",Гиб.!T5:T995,B39)+SUMIFS(Гиб.!A5:A995,Гиб.!E5:E995,AP6,Гиб.!F5:F995,E7,Гиб.!H5:H995,"Жилой сектор",Гиб.!U5:U995,B39)+SUMIFS(Гиб.!A5:A995,Гиб.!E5:E995,AP6,Гиб.!F5:F995,E7,Гиб.!H5:H995,"Жилой сектор",Гиб.!V5:V995,B39)+SUMIFS(Гиб.!A5:A995,Гиб.!E5:E995,AP6,Гиб.!F5:F995,E7,Гиб.!H5:H995,"Жилой сектор",Гиб.!W5:W995,B39)</f>
        <v>0</v>
      </c>
      <c r="AR39" s="378">
        <f>SUMIFS(Гиб.!A5:A995,Гиб.!E5:E995,AR6,Гиб.!F5:F995,D7,Гиб.!H5:H995,"Жилой сектор",Гиб.!S5:S995,B39)+SUMIFS(Гиб.!A5:A995,Гиб.!E5:E995,AR6,Гиб.!F5:F995,D7,Гиб.!H5:H995,"Жилой сектор",Гиб.!T5:T995,B39)+SUMIFS(Гиб.!A5:A995,Гиб.!E5:E995,AR6,Гиб.!F5:F995,D7,Гиб.!H5:H995,"Жилой сектор",Гиб.!U5:U995,B39)+SUMIFS(Гиб.!A5:A995,Гиб.!E5:E995,AR6,Гиб.!F5:F995,D7,Гиб.!H5:H995,"Жилой сектор",Гиб.!V5:V995,B39)+SUMIFS(Гиб.!A5:A995,Гиб.!E5:E995,AR6,Гиб.!F5:F995,D7,Гиб.!H5:H995,"Жилой сектор",Гиб.!W5:W995,B39)</f>
        <v>0</v>
      </c>
      <c r="AS39" s="378">
        <f>SUMIFS(Гиб.!A5:A995,Гиб.!E5:E995,AR6,Гиб.!F5:F995,E7,Гиб.!H5:H995,"Жилой сектор",Гиб.!S5:S995,B39)+SUMIFS(Гиб.!A5:A995,Гиб.!E5:E995,AR6,Гиб.!F5:F995,E7,Гиб.!H5:H995,"Жилой сектор",Гиб.!T5:T995,B39)+SUMIFS(Гиб.!A5:A995,Гиб.!E5:E995,AR6,Гиб.!F5:F995,E7,Гиб.!H5:H995,"Жилой сектор",Гиб.!U5:U995,B39)+SUMIFS(Гиб.!A5:A995,Гиб.!E5:E995,AR6,Гиб.!F5:F995,E7,Гиб.!H5:H995,"Жилой сектор",Гиб.!V5:V995,B39)+SUMIFS(Гиб.!A5:A995,Гиб.!E5:E995,AR6,Гиб.!F5:F995,E7,Гиб.!H5:H995,"Жилой сектор",Гиб.!W5:W995,B39)</f>
        <v>0</v>
      </c>
      <c r="AT39" s="378">
        <f>SUMIFS(Гиб.!A5:A995,Гиб.!E5:E995,AT6,Гиб.!F5:F995,D7,Гиб.!H5:H995,"Жилой сектор",Гиб.!S5:S995,B39)+SUMIFS(Гиб.!A5:A995,Гиб.!E5:E995,AT6,Гиб.!F5:F995,D7,Гиб.!H5:H995,"Жилой сектор",Гиб.!T5:T995,B39)+SUMIFS(Гиб.!A5:A995,Гиб.!E5:E995,AT6,Гиб.!F5:F995,D7,Гиб.!H5:H995,"Жилой сектор",Гиб.!U5:U995,B39)+SUMIFS(Гиб.!A5:A995,Гиб.!E5:E995,AT6,Гиб.!F5:F995,D7,Гиб.!H5:H995,"Жилой сектор",Гиб.!V5:V995,B39)+SUMIFS(Гиб.!A5:A995,Гиб.!E5:E995,AT6,Гиб.!F5:F995,D7,Гиб.!H5:H995,"Жилой сектор",Гиб.!W5:W995,B39)</f>
        <v>0</v>
      </c>
      <c r="AU39" s="378">
        <f>SUMIFS(Гиб.!A5:A995,Гиб.!E5:E995,AT6,Гиб.!F5:F995,E7,Гиб.!H5:H995,"Жилой сектор",Гиб.!S5:S995,B39)+SUMIFS(Гиб.!A5:A995,Гиб.!E5:E995,AT6,Гиб.!F5:F995,E7,Гиб.!H5:H995,"Жилой сектор",Гиб.!T5:T995,B39)+SUMIFS(Гиб.!A5:A995,Гиб.!E5:E995,AT6,Гиб.!F5:F995,E7,Гиб.!H5:H995,"Жилой сектор",Гиб.!U5:U995,B39)+SUMIFS(Гиб.!A5:A995,Гиб.!E5:E995,AT6,Гиб.!F5:F995,E7,Гиб.!H5:H995,"Жилой сектор",Гиб.!V5:V995,B39)+SUMIFS(Гиб.!A5:A995,Гиб.!E5:E995,AT6,Гиб.!F5:F995,E7,Гиб.!H5:H995,"Жилой сектор",Гиб.!W5:W995,B39)</f>
        <v>0</v>
      </c>
      <c r="AV39" s="378">
        <f>SUMIFS(Гиб.!A5:A995,Гиб.!E5:E995,AV6,Гиб.!F5:F995,D7,Гиб.!H5:H995,"Жилой сектор",Гиб.!S5:S995,B39)+SUMIFS(Гиб.!A5:A995,Гиб.!E5:E995,AV6,Гиб.!F5:F995,D7,Гиб.!H5:H995,"Жилой сектор",Гиб.!T5:T995,B39)+SUMIFS(Гиб.!A5:A995,Гиб.!E5:E995,AV6,Гиб.!F5:F995,D7,Гиб.!H5:H995,"Жилой сектор",Гиб.!U5:U995,B39)+SUMIFS(Гиб.!A5:A995,Гиб.!E5:E995,AV6,Гиб.!F5:F995,D7,Гиб.!H5:H995,"Жилой сектор",Гиб.!V5:V995,B39)+SUMIFS(Гиб.!A5:A995,Гиб.!E5:E995,AV6,Гиб.!F5:F995,D7,Гиб.!H5:H995,"Жилой сектор",Гиб.!W5:W995,B39)</f>
        <v>0</v>
      </c>
      <c r="AW39" s="378">
        <f>SUMIFS(Гиб.!A5:A995,Гиб.!E5:E995,AV6,Гиб.!F5:F995,E7,Гиб.!H5:H995,"Жилой сектор",Гиб.!S5:S995,B39)+SUMIFS(Гиб.!A5:A995,Гиб.!E5:E995,AV6,Гиб.!F5:F995,E7,Гиб.!H5:H995,"Жилой сектор",Гиб.!T5:T995,B39)+SUMIFS(Гиб.!A5:A995,Гиб.!E5:E995,AV6,Гиб.!F5:F995,E7,Гиб.!H5:H995,"Жилой сектор",Гиб.!U5:U995,B39)+SUMIFS(Гиб.!A5:A995,Гиб.!E5:E995,AV6,Гиб.!F5:F995,E7,Гиб.!H5:H995,"Жилой сектор",Гиб.!V5:V995,B39)+SUMIFS(Гиб.!A5:A995,Гиб.!E5:E995,AV6,Гиб.!F5:F995,E7,Гиб.!H5:H995,"Жилой сектор",Гиб.!W5:W995,B39)</f>
        <v>0</v>
      </c>
      <c r="AX39" s="194"/>
      <c r="AY39" s="194"/>
      <c r="AZ39" s="194"/>
      <c r="BA39" s="194"/>
    </row>
    <row r="40" spans="1:53" ht="19.5" thickBot="1">
      <c r="A40" s="337" t="s">
        <v>403</v>
      </c>
      <c r="B40" s="371" t="s">
        <v>404</v>
      </c>
      <c r="C40" s="1204">
        <f t="shared" si="0"/>
        <v>1</v>
      </c>
      <c r="D40" s="372">
        <f t="shared" si="10"/>
        <v>0</v>
      </c>
      <c r="E40" s="196">
        <f t="shared" si="8"/>
        <v>1</v>
      </c>
      <c r="F40" s="1250">
        <f t="shared" si="2"/>
        <v>1</v>
      </c>
      <c r="G40" s="604">
        <v>0</v>
      </c>
      <c r="H40" s="469">
        <v>1</v>
      </c>
      <c r="I40" s="1212">
        <f>C40/C28*100%</f>
        <v>0.33333333333333331</v>
      </c>
      <c r="J40" s="1206">
        <f t="shared" si="11"/>
        <v>0</v>
      </c>
      <c r="K40" s="1206">
        <f t="shared" si="12"/>
        <v>1</v>
      </c>
      <c r="L40" s="378">
        <f>SUMIFS(Гиб.!A5:A995,Гиб.!E5:E995,L6,Гиб.!F5:F995,D7,Гиб.!H5:H995,"Жилой сектор",Гиб.!S5:S995,B40)+SUMIFS(Гиб.!A5:A995,Гиб.!E5:E995,L6,Гиб.!F5:F995,D7,Гиб.!H5:H995,"Жилой сектор",Гиб.!T5:T995,B40)+SUMIFS(Гиб.!A5:A995,Гиб.!E5:E995,L6,Гиб.!F5:F995,D7,Гиб.!H5:H995,"Жилой сектор",Гиб.!U5:U995,B40)+SUMIFS(Гиб.!A5:A995,Гиб.!E5:E995,L6,Гиб.!F5:F995,D7,Гиб.!H5:H995,"Жилой сектор",Гиб.!V5:V995,B40)+SUMIFS(Гиб.!A5:A995,Гиб.!E5:E995,L6,Гиб.!F5:F995,D7,Гиб.!H5:H995,"Жилой сектор",Гиб.!W5:W995,B40)</f>
        <v>0</v>
      </c>
      <c r="M40" s="378">
        <f>SUMIFS(Гиб.!A5:A995,Гиб.!E5:E995,L6,Гиб.!F5:F995,E7,Гиб.!H5:H995,"Жилой сектор",Гиб.!S5:S995,B40)+SUMIFS(Гиб.!A5:A995,Гиб.!E5:E995,L6,Гиб.!F5:F995,E7,Гиб.!H5:H995,"Жилой сектор",Гиб.!T5:T995,B40)+SUMIFS(Гиб.!A5:A995,Гиб.!E5:E995,L6,Гиб.!F5:F995,E7,Гиб.!H5:H995,"Жилой сектор",Гиб.!U5:U995,B40)+SUMIFS(Гиб.!A5:A995,Гиб.!E5:E995,L6,Гиб.!F5:F995,E7,Гиб.!H5:H995,"Жилой сектор",Гиб.!V5:V995,B40)+SUMIFS(Гиб.!A5:A995,Гиб.!E5:E995,L6,Гиб.!F5:F995,E7,Гиб.!H5:H995,"Жилой сектор",Гиб.!W5:W995,B40)</f>
        <v>0</v>
      </c>
      <c r="N40" s="378">
        <f>SUMIFS(Гиб.!A5:A995,Гиб.!E5:E995,N6,Гиб.!F5:F995,D7,Гиб.!H5:H995,"Жилой сектор",Гиб.!S5:S995,B40)+SUMIFS(Гиб.!A5:A995,Гиб.!E5:E995,N6,Гиб.!F5:F995,D7,Гиб.!H5:H995,"Жилой сектор",Гиб.!T5:T995,B40)+SUMIFS(Гиб.!A5:A995,Гиб.!E5:E995,N6,Гиб.!F5:F995,D7,Гиб.!H5:H995,"Жилой сектор",Гиб.!U5:U995,B40)+SUMIFS(Гиб.!A5:A995,Гиб.!E5:E995,N6,Гиб.!F5:F995,D7,Гиб.!H5:H995,"Жилой сектор",Гиб.!V5:V995,B40)+SUMIFS(Гиб.!A5:A995,Гиб.!E5:E995,N6,Гиб.!F5:F995,D7,Гиб.!H5:H995,"Жилой сектор",Гиб.!W5:W995,B40)</f>
        <v>0</v>
      </c>
      <c r="O40" s="378">
        <f>SUMIFS(Гиб.!A5:A995,Гиб.!E5:E995,N6,Гиб.!F5:F995,E7,Гиб.!H5:H995,"Жилой сектор",Гиб.!S5:S995,B40)+SUMIFS(Гиб.!A5:A995,Гиб.!E5:E995,N6,Гиб.!F5:F995,E7,Гиб.!H5:H995,"Жилой сектор",Гиб.!T5:T995,B40)+SUMIFS(Гиб.!A5:A995,Гиб.!E5:E995,N6,Гиб.!F5:F995,E7,Гиб.!H5:H995,"Жилой сектор",Гиб.!U5:U995,B40)+SUMIFS(Гиб.!A5:A995,Гиб.!E5:E995,N6,Гиб.!F5:F995,E7,Гиб.!H5:H995,"Жилой сектор",Гиб.!V5:V995,B40)+SUMIFS(Гиб.!A5:A995,Гиб.!E5:E995,N6,Гиб.!F5:F995,E7,Гиб.!H5:H995,"Жилой сектор",Гиб.!W5:W995,B40)</f>
        <v>1</v>
      </c>
      <c r="P40" s="378">
        <f>SUMIFS(Гиб.!A5:A995,Гиб.!E5:E995,P6,Гиб.!F5:F995,D7,Гиб.!H5:H995,"Жилой сектор",Гиб.!S5:S995,B40)+SUMIFS(Гиб.!A5:A995,Гиб.!E5:E995,P6,Гиб.!F5:F995,D7,Гиб.!H5:H995,"Жилой сектор",Гиб.!T5:T995,B40)+SUMIFS(Гиб.!A5:A995,Гиб.!E5:E995,P6,Гиб.!F5:F995,D7,Гиб.!H5:H995,"Жилой сектор",Гиб.!U5:U995,B40)+SUMIFS(Гиб.!A5:A995,Гиб.!E5:E995,P6,Гиб.!F5:F995,D7,Гиб.!H5:H995,"Жилой сектор",Гиб.!V5:V995,B40)+SUMIFS(Гиб.!A5:A995,Гиб.!E5:E995,P6,Гиб.!F5:F995,D7,Гиб.!H5:H995,"Жилой сектор",Гиб.!W5:W995,B40)</f>
        <v>0</v>
      </c>
      <c r="Q40" s="378">
        <f>SUMIFS(Гиб.!A5:A995,Гиб.!E5:E995,P6,Гиб.!F5:F995,E7,Гиб.!H5:H995,"Жилой сектор",Гиб.!S5:S995,B40)+SUMIFS(Гиб.!A5:A995,Гиб.!E5:E995,P6,Гиб.!F5:F995,E7,Гиб.!H5:H995,"Жилой сектор",Гиб.!T5:T995,B40)+SUMIFS(Гиб.!A5:A995,Гиб.!E5:E995,P6,Гиб.!F5:F995,E7,Гиб.!H5:H995,"Жилой сектор",Гиб.!U5:U995,B40)+SUMIFS(Гиб.!A5:A995,Гиб.!E5:E995,P6,Гиб.!F5:F995,E7,Гиб.!H5:H995,"Жилой сектор",Гиб.!V5:V995,B40)+SUMIFS(Гиб.!A5:A995,Гиб.!E5:E995,P6,Гиб.!F5:F995,E7,Гиб.!H5:H995,"Жилой сектор",Гиб.!W5:W995,B40)</f>
        <v>0</v>
      </c>
      <c r="R40" s="378">
        <f>SUMIFS(Гиб.!A5:A995,Гиб.!E5:E995,R6,Гиб.!F5:F995,D7,Гиб.!H5:H995,"Жилой сектор",Гиб.!S5:S995,B40)+SUMIFS(Гиб.!A5:A995,Гиб.!E5:E995,R6,Гиб.!F5:F995,D7,Гиб.!H5:H995,"Жилой сектор",Гиб.!T5:T995,B40)+SUMIFS(Гиб.!A5:A995,Гиб.!E5:E995,R6,Гиб.!F5:F995,D7,Гиб.!H5:H995,"Жилой сектор",Гиб.!U5:U995,B40)+SUMIFS(Гиб.!A5:A995,Гиб.!E5:E995,R6,Гиб.!F5:F995,D7,Гиб.!H5:H995,"Жилой сектор",Гиб.!V5:V995,B40)+SUMIFS(Гиб.!A5:A995,Гиб.!E5:E995,R6,Гиб.!F5:F995,D7,Гиб.!H5:H995,"Жилой сектор",Гиб.!W5:W995,B40)</f>
        <v>0</v>
      </c>
      <c r="S40" s="378">
        <f>SUMIFS(Гиб.!A5:A995,Гиб.!E5:E995,R6,Гиб.!F5:F995,E7,Гиб.!H5:H995,"Жилой сектор",Гиб.!S5:S995,B40)+SUMIFS(Гиб.!A5:A995,Гиб.!E5:E995,R6,Гиб.!F5:F995,E7,Гиб.!H5:H995,"Жилой сектор",Гиб.!T5:T995,B40)+SUMIFS(Гиб.!A5:A995,Гиб.!E5:E995,R6,Гиб.!F5:F995,E7,Гиб.!H5:H995,"Жилой сектор",Гиб.!U5:U995,B40)+SUMIFS(Гиб.!A5:A995,Гиб.!E5:E995,R6,Гиб.!F5:F995,E7,Гиб.!H5:H995,"Жилой сектор",Гиб.!V5:V995,B40)+SUMIFS(Гиб.!A5:A995,Гиб.!E5:E995,R6,Гиб.!F5:F995,E7,Гиб.!H5:H995,"Жилой сектор",Гиб.!W5:W995,B40)</f>
        <v>0</v>
      </c>
      <c r="T40" s="378">
        <f>SUMIFS(Гиб.!A5:A995,Гиб.!E5:E995,T6,Гиб.!F5:F995,D7,Гиб.!H5:H995,"Жилой сектор",Гиб.!S5:S995,B40)+SUMIFS(Гиб.!A5:A995,Гиб.!E5:E995,T6,Гиб.!F5:F995,D7,Гиб.!H5:H995,"Жилой сектор",Гиб.!T5:T995,B40)+SUMIFS(Гиб.!A5:A995,Гиб.!E5:E995,T6,Гиб.!F5:F995,D7,Гиб.!H5:H995,"Жилой сектор",Гиб.!U5:U995,B40)+SUMIFS(Гиб.!A5:A995,Гиб.!E5:E995,T6,Гиб.!F5:F995,D7,Гиб.!H5:H995,"Жилой сектор",Гиб.!V5:V995,B40)+SUMIFS(Гиб.!A5:A995,Гиб.!E5:E995,T6,Гиб.!F5:F995,D7,Гиб.!H5:H995,"Жилой сектор",Гиб.!W5:W995,B40)</f>
        <v>0</v>
      </c>
      <c r="U40" s="378">
        <f>SUMIFS(Гиб.!A5:A995,Гиб.!E5:E995,T6,Гиб.!F5:F995,E7,Гиб.!H5:H995,"Жилой сектор",Гиб.!S5:S995,B40)+SUMIFS(Гиб.!A5:A995,Гиб.!E5:E995,T6,Гиб.!F5:F995,E7,Гиб.!H5:H995,"Жилой сектор",Гиб.!T5:T995,B40)+SUMIFS(Гиб.!A5:A995,Гиб.!E5:E995,T6,Гиб.!F5:F995,E7,Гиб.!H5:H995,"Жилой сектор",Гиб.!U5:U995,B40)+SUMIFS(Гиб.!A5:A995,Гиб.!E5:E995,T6,Гиб.!F5:F995,E7,Гиб.!H5:H995,"Жилой сектор",Гиб.!V5:V995,B40)+SUMIFS(Гиб.!A5:A995,Гиб.!E5:E995,T6,Гиб.!F5:F995,E7,Гиб.!H5:H995,"Жилой сектор",Гиб.!W5:W995,B40)</f>
        <v>0</v>
      </c>
      <c r="V40" s="378">
        <f>SUMIFS(Гиб.!A5:A995,Гиб.!E5:E995,V6,Гиб.!F5:F995,D7,Гиб.!H5:H995,"Жилой сектор",Гиб.!S5:S995,B40)+SUMIFS(Гиб.!A5:A995,Гиб.!E5:E995,V6,Гиб.!F5:F995,D7,Гиб.!H5:H995,"Жилой сектор",Гиб.!T5:T995,B40)+SUMIFS(Гиб.!A5:A995,Гиб.!E5:E995,V6,Гиб.!F5:F995,D7,Гиб.!H5:H995,"Жилой сектор",Гиб.!U5:U995,B40)+SUMIFS(Гиб.!A5:A995,Гиб.!E5:E995,V6,Гиб.!F5:F995,D7,Гиб.!H5:H995,"Жилой сектор",Гиб.!V5:V995,B40)+SUMIFS(Гиб.!A5:A995,Гиб.!E5:E995,V6,Гиб.!F5:F995,D7,Гиб.!H5:H995,"Жилой сектор",Гиб.!W5:W995,B40)</f>
        <v>0</v>
      </c>
      <c r="W40" s="378">
        <f>SUMIFS(Гиб.!A5:A995,Гиб.!E5:E995,V6,Гиб.!F5:F995,E7,Гиб.!H5:H995,"Жилой сектор",Гиб.!S5:S995,B40)+SUMIFS(Гиб.!A5:A995,Гиб.!E5:E995,V6,Гиб.!F5:F995,E7,Гиб.!H5:H995,"Жилой сектор",Гиб.!T5:T995,B40)+SUMIFS(Гиб.!A5:A995,Гиб.!E5:E995,V6,Гиб.!F5:F995,E7,Гиб.!H5:H995,"Жилой сектор",Гиб.!U5:U995,B40)+SUMIFS(Гиб.!A5:A995,Гиб.!E5:E995,V6,Гиб.!F5:F995,E7,Гиб.!H5:H995,"Жилой сектор",Гиб.!V5:V995,B40)+SUMIFS(Гиб.!A5:A995,Гиб.!E5:E995,V6,Гиб.!F5:F995,E7,Гиб.!H5:H995,"Жилой сектор",Гиб.!W5:W995,B40)</f>
        <v>0</v>
      </c>
      <c r="X40" s="378">
        <f>SUMIFS(Гиб.!A5:A995,Гиб.!E5:E995,X6,Гиб.!F5:F995,D7,Гиб.!H5:H995,"Жилой сектор",Гиб.!S5:S995,B40)+SUMIFS(Гиб.!A5:A995,Гиб.!E5:E995,X6,Гиб.!F5:F995,D7,Гиб.!H5:H995,"Жилой сектор",Гиб.!T5:T995,B40)+SUMIFS(Гиб.!A5:A995,Гиб.!E5:E995,X6,Гиб.!F5:F995,D7,Гиб.!H5:H995,"Жилой сектор",Гиб.!U5:U995,B40)+SUMIFS(Гиб.!A5:A995,Гиб.!E5:E995,X6,Гиб.!F5:F995,D7,Гиб.!H5:H995,"Жилой сектор",Гиб.!V5:V995,B40)+SUMIFS(Гиб.!A5:A995,Гиб.!E5:E995,X6,Гиб.!F5:F995,D7,Гиб.!H5:H995,"Жилой сектор",Гиб.!W5:W995,B40)</f>
        <v>0</v>
      </c>
      <c r="Y40" s="378">
        <f>SUMIFS(Гиб.!A5:A995,Гиб.!E5:E995,X6,Гиб.!F5:F995,E7,Гиб.!H5:H995,"Жилой сектор",Гиб.!S5:S995,B40)+SUMIFS(Гиб.!A5:A995,Гиб.!E5:E995,X6,Гиб.!F5:F995,E7,Гиб.!H5:H995,"Жилой сектор",Гиб.!T5:T995,B40)+SUMIFS(Гиб.!A5:A995,Гиб.!E5:E995,X6,Гиб.!F5:F995,E7,Гиб.!H5:H995,"Жилой сектор",Гиб.!U5:U995,B40)+SUMIFS(Гиб.!A5:A995,Гиб.!E5:E995,X6,Гиб.!F5:F995,E7,Гиб.!H5:H995,"Жилой сектор",Гиб.!V5:V995,B40)+SUMIFS(Гиб.!A5:A995,Гиб.!E5:E995,X6,Гиб.!F5:F995,E7,Гиб.!H5:H995,"Жилой сектор",Гиб.!W5:W995,B40)</f>
        <v>0</v>
      </c>
      <c r="Z40" s="378">
        <f>SUMIFS(Гиб.!A5:A995,Гиб.!E5:E995,Z6,Гиб.!F5:F995,D7,Гиб.!H5:H995,"Жилой сектор",Гиб.!S5:S995,B40)+SUMIFS(Гиб.!A5:A995,Гиб.!E5:E995,Z6,Гиб.!F5:F995,D7,Гиб.!H5:H995,"Жилой сектор",Гиб.!T5:T995,B40)+SUMIFS(Гиб.!A5:A995,Гиб.!E5:E995,Z6,Гиб.!F5:F995,D7,Гиб.!H5:H995,"Жилой сектор",Гиб.!U5:U995,B40)+SUMIFS(Гиб.!A5:A995,Гиб.!E5:E995,Z6,Гиб.!F5:F995,D7,Гиб.!H5:H995,"Жилой сектор",Гиб.!V5:V995,B40)+SUMIFS(Гиб.!A5:A995,Гиб.!E5:E995,Z6,Гиб.!F5:F995,D7,Гиб.!H5:H995,"Жилой сектор",Гиб.!W5:W995,B40)</f>
        <v>0</v>
      </c>
      <c r="AA40" s="378">
        <f>SUMIFS(Гиб.!A5:A995,Гиб.!E5:E995,Z6,Гиб.!F5:F995,E7,Гиб.!H5:H995,"Жилой сектор",Гиб.!S5:S995,B40)+SUMIFS(Гиб.!A5:A995,Гиб.!E5:E995,Z6,Гиб.!F5:F995,E7,Гиб.!H5:H995,"Жилой сектор",Гиб.!T5:T995,B40)+SUMIFS(Гиб.!A5:A995,Гиб.!E5:E995,Z6,Гиб.!F5:F995,E7,Гиб.!H5:H995,"Жилой сектор",Гиб.!U5:U995,B40)+SUMIFS(Гиб.!A5:A995,Гиб.!E5:E995,Z6,Гиб.!F5:F995,E7,Гиб.!H5:H995,"Жилой сектор",Гиб.!V5:V995,B40)+SUMIFS(Гиб.!A5:A995,Гиб.!E5:E995,Z6,Гиб.!F5:F995,E7,Гиб.!H5:H995,"Жилой сектор",Гиб.!W5:W995,B40)</f>
        <v>0</v>
      </c>
      <c r="AB40" s="378">
        <f>SUMIFS(Гиб.!A5:A995,Гиб.!E5:E995,AB6,Гиб.!F5:F995,D7,Гиб.!H5:H995,"Жилой сектор",Гиб.!S5:S995,B40)+SUMIFS(Гиб.!A5:A995,Гиб.!E5:E995,AB6,Гиб.!F5:F995,D7,Гиб.!H5:H995,"Жилой сектор",Гиб.!T5:T995,B40)+SUMIFS(Гиб.!A5:A995,Гиб.!E5:E995,AB6,Гиб.!F5:F995,D7,Гиб.!H5:H995,"Жилой сектор",Гиб.!U5:U995,B40)+SUMIFS(Гиб.!A5:A995,Гиб.!E5:E995,AB6,Гиб.!F5:F995,D7,Гиб.!H5:H995,"Жилой сектор",Гиб.!V5:V995,B40)+SUMIFS(Гиб.!A5:A995,Гиб.!E5:E995,AB6,Гиб.!F5:F995,D7,Гиб.!H5:H995,"Жилой сектор",Гиб.!W5:W995,B40)</f>
        <v>0</v>
      </c>
      <c r="AC40" s="378">
        <f>SUMIFS(Гиб.!A5:A995,Гиб.!E5:E995,AB6,Гиб.!F5:F995,E7,Гиб.!H5:H995,"Жилой сектор",Гиб.!S5:S995,B40)+SUMIFS(Гиб.!A5:A995,Гиб.!E5:E995,AB6,Гиб.!F5:F995,E7,Гиб.!H5:H995,"Жилой сектор",Гиб.!T5:T995,B40)+SUMIFS(Гиб.!A5:A995,Гиб.!E5:E995,AB6,Гиб.!F5:F995,E7,Гиб.!H5:H995,"Жилой сектор",Гиб.!U5:U995,B40)+SUMIFS(Гиб.!A5:A995,Гиб.!E5:E995,AB6,Гиб.!F5:F995,E7,Гиб.!H5:H995,"Жилой сектор",Гиб.!V5:V995,B40)+SUMIFS(Гиб.!A5:A995,Гиб.!E5:E995,AB6,Гиб.!F5:F995,E7,Гиб.!H5:H995,"Жилой сектор",Гиб.!W5:W995,B40)</f>
        <v>0</v>
      </c>
      <c r="AD40" s="378">
        <f>SUMIFS(Гиб.!A5:A995,Гиб.!E5:E995,AD6,Гиб.!F5:F995,D7,Гиб.!H5:H995,"Жилой сектор",Гиб.!S5:S995,B40)+SUMIFS(Гиб.!A5:A995,Гиб.!E5:E995,AD6,Гиб.!F5:F995,D7,Гиб.!H5:H995,"Жилой сектор",Гиб.!T5:T995,B40)+SUMIFS(Гиб.!A5:A995,Гиб.!E5:E995,AD6,Гиб.!F5:F995,D7,Гиб.!H5:H995,"Жилой сектор",Гиб.!U5:U995,B40)+SUMIFS(Гиб.!A5:A995,Гиб.!E5:E995,AD6,Гиб.!F5:F995,D7,Гиб.!H5:H995,"Жилой сектор",Гиб.!V5:V995,B40)+SUMIFS(Гиб.!A5:A995,Гиб.!E5:E995,AD6,Гиб.!F5:F995,D7,Гиб.!H5:H995,"Жилой сектор",Гиб.!W5:W995,B40)</f>
        <v>0</v>
      </c>
      <c r="AE40" s="378">
        <f>SUMIFS(Гиб.!A5:A995,Гиб.!E5:E995,AD6,Гиб.!F5:F995,E7,Гиб.!H5:H995,"Жилой сектор",Гиб.!S5:S995,B40)+SUMIFS(Гиб.!A5:A995,Гиб.!E5:E995,AD6,Гиб.!F5:F995,E7,Гиб.!H5:H995,"Жилой сектор",Гиб.!T5:T995,B40)+SUMIFS(Гиб.!A5:A995,Гиб.!E5:E995,AD6,Гиб.!F5:F995,E7,Гиб.!H5:H995,"Жилой сектор",Гиб.!U5:U995,B40)+SUMIFS(Гиб.!A5:A995,Гиб.!E5:E995,AD6,Гиб.!F5:F995,E7,Гиб.!H5:H995,"Жилой сектор",Гиб.!V5:V995,B40)+SUMIFS(Гиб.!A5:A995,Гиб.!E5:E995,AD6,Гиб.!F5:F995,E7,Гиб.!H5:H995,"Жилой сектор",Гиб.!W5:W995,B40)</f>
        <v>0</v>
      </c>
      <c r="AF40" s="378">
        <f>SUMIFS(Гиб.!A5:A995,Гиб.!E5:E995,AF6,Гиб.!F5:F995,D7,Гиб.!H5:H995,"Жилой сектор",Гиб.!S5:S995,B40)+SUMIFS(Гиб.!A5:A995,Гиб.!E5:E995,AF6,Гиб.!F5:F995,D7,Гиб.!H5:H995,"Жилой сектор",Гиб.!T5:T995,B40)+SUMIFS(Гиб.!A5:A995,Гиб.!E5:E995,AF6,Гиб.!F5:F995,D7,Гиб.!H5:H995,"Жилой сектор",Гиб.!U5:U995,B40)+SUMIFS(Гиб.!A5:A995,Гиб.!E5:E995,AF6,Гиб.!F5:F995,D7,Гиб.!H5:H995,"Жилой сектор",Гиб.!V5:V995,B40)+SUMIFS(Гиб.!A5:A995,Гиб.!E5:E995,AF6,Гиб.!F5:F995,D7,Гиб.!H5:H995,"Жилой сектор",Гиб.!W5:W995,B40)</f>
        <v>0</v>
      </c>
      <c r="AG40" s="378">
        <f>SUMIFS(Гиб.!A5:A995,Гиб.!E5:E995,AF6,Гиб.!F5:F995,E7,Гиб.!H5:H995,"Жилой сектор",Гиб.!S5:S995,B40)+SUMIFS(Гиб.!A5:A995,Гиб.!E5:E995,AF6,Гиб.!F5:F995,E7,Гиб.!H5:H995,"Жилой сектор",Гиб.!T5:T995,B40)+SUMIFS(Гиб.!A5:A995,Гиб.!E5:E995,AF6,Гиб.!F5:F995,E7,Гиб.!H5:H995,"Жилой сектор",Гиб.!U5:U995,B40)+SUMIFS(Гиб.!A5:A995,Гиб.!E5:E995,AF6,Гиб.!F5:F995,E7,Гиб.!H5:H995,"Жилой сектор",Гиб.!V5:V995,B40)+SUMIFS(Гиб.!A5:A995,Гиб.!E5:E995,AF6,Гиб.!F5:F995,E7,Гиб.!H5:H995,"Жилой сектор",Гиб.!W5:W995,B40)</f>
        <v>0</v>
      </c>
      <c r="AH40" s="378">
        <f>SUMIFS(Гиб.!A5:A995,Гиб.!E5:E995,AH6,Гиб.!F5:F995,D7,Гиб.!H5:H995,"Жилой сектор",Гиб.!S5:S995,B40)+SUMIFS(Гиб.!A5:A995,Гиб.!E5:E995,AH6,Гиб.!F5:F995,D7,Гиб.!H5:H995,"Жилой сектор",Гиб.!T5:T995,B40)+SUMIFS(Гиб.!A5:A995,Гиб.!E5:E995,AH6,Гиб.!F5:F995,D7,Гиб.!H5:H995,"Жилой сектор",Гиб.!U5:U995,B40)+SUMIFS(Гиб.!A5:A995,Гиб.!E5:E995,AH6,Гиб.!F5:F995,D7,Гиб.!H5:H995,"Жилой сектор",Гиб.!V5:V995,B40)+SUMIFS(Гиб.!A5:A995,Гиб.!E5:E995,AH6,Гиб.!F5:F995,D7,Гиб.!H5:H995,"Жилой сектор",Гиб.!W5:W995,B40)</f>
        <v>0</v>
      </c>
      <c r="AI40" s="378">
        <f>SUMIFS(Гиб.!A5:A995,Гиб.!E5:E995,AH6,Гиб.!F5:F995,E7,Гиб.!H5:H995,"Жилой сектор",Гиб.!S5:S995,B40)+SUMIFS(Гиб.!A5:A995,Гиб.!E5:E995,AH6,Гиб.!F5:F995,E7,Гиб.!H5:H995,"Жилой сектор",Гиб.!T5:T995,B40)+SUMIFS(Гиб.!A5:A995,Гиб.!E5:E995,AH6,Гиб.!F5:F995,E7,Гиб.!H5:H995,"Жилой сектор",Гиб.!U5:U995,B40)+SUMIFS(Гиб.!A5:A995,Гиб.!E5:E995,AH6,Гиб.!F5:F995,E7,Гиб.!H5:H995,"Жилой сектор",Гиб.!V5:V995,B40)+SUMIFS(Гиб.!A5:A995,Гиб.!E5:E995,AH6,Гиб.!F5:F995,E7,Гиб.!H5:H995,"Жилой сектор",Гиб.!W5:W995,B40)</f>
        <v>0</v>
      </c>
      <c r="AJ40" s="378">
        <f>SUMIFS(Гиб.!A5:A995,Гиб.!E5:E995,AJ6,Гиб.!F5:F995,D7,Гиб.!H5:H995,"Жилой сектор",Гиб.!S5:S995,B40)+SUMIFS(Гиб.!A5:A995,Гиб.!E5:E995,AJ6,Гиб.!F5:F995,D7,Гиб.!H5:H995,"Жилой сектор",Гиб.!T5:T995,B40)+SUMIFS(Гиб.!A5:A995,Гиб.!E5:E995,AJ6,Гиб.!F5:F995,D7,Гиб.!H5:H995,"Жилой сектор",Гиб.!U5:U995,B40)+SUMIFS(Гиб.!A5:A995,Гиб.!E5:E995,AJ6,Гиб.!F5:F995,D7,Гиб.!H5:H995,"Жилой сектор",Гиб.!V5:V995,B40)+SUMIFS(Гиб.!A5:A995,Гиб.!E5:E995,AJ6,Гиб.!F5:F995,D7,Гиб.!H5:H995,"Жилой сектор",Гиб.!W5:W995,B40)</f>
        <v>0</v>
      </c>
      <c r="AK40" s="378">
        <f>SUMIFS(Гиб.!A5:A995,Гиб.!E5:E995,AJ6,Гиб.!F5:F995,E7,Гиб.!H5:H995,"Жилой сектор",Гиб.!S5:S995,B40)+SUMIFS(Гиб.!A5:A995,Гиб.!E5:E995,AJ6,Гиб.!F5:F995,E7,Гиб.!H5:H995,"Жилой сектор",Гиб.!T5:T995,B40)+SUMIFS(Гиб.!A5:A995,Гиб.!E5:E995,AJ6,Гиб.!F5:F995,E7,Гиб.!H5:H995,"Жилой сектор",Гиб.!U5:U995,B40)+SUMIFS(Гиб.!A5:A995,Гиб.!E5:E995,AJ6,Гиб.!F5:F995,E7,Гиб.!H5:H995,"Жилой сектор",Гиб.!V5:V995,B40)+SUMIFS(Гиб.!A5:A995,Гиб.!E5:E995,AJ6,Гиб.!F5:F995,E7,Гиб.!H5:H995,"Жилой сектор",Гиб.!W5:W995,B40)</f>
        <v>0</v>
      </c>
      <c r="AL40" s="378">
        <f>SUMIFS(Гиб.!A5:A995,Гиб.!E5:E995,AL6,Гиб.!F5:F995,D7,Гиб.!H5:H995,"Жилой сектор",Гиб.!S5:S995,B40)+SUMIFS(Гиб.!A5:A995,Гиб.!E5:E995,AL6,Гиб.!F5:F995,D7,Гиб.!H5:H995,"Жилой сектор",Гиб.!T5:T995,B40)+SUMIFS(Гиб.!A5:A995,Гиб.!E5:E995,AL6,Гиб.!F5:F995,D7,Гиб.!H5:H995,"Жилой сектор",Гиб.!U5:U995,B40)+SUMIFS(Гиб.!A5:A995,Гиб.!E5:E995,AL6,Гиб.!F5:F995,D7,Гиб.!H5:H995,"Жилой сектор",Гиб.!V5:V995,B40)+SUMIFS(Гиб.!A5:A995,Гиб.!E5:E995,AL6,Гиб.!F5:F995,D7,Гиб.!H5:H995,"Жилой сектор",Гиб.!W5:W995,B40)</f>
        <v>0</v>
      </c>
      <c r="AM40" s="378">
        <f>SUMIFS(Гиб.!A5:A995,Гиб.!E5:E995,AL6,Гиб.!F5:F995,E7,Гиб.!H5:H995,"Жилой сектор",Гиб.!S5:S995,B40)+SUMIFS(Гиб.!A5:A995,Гиб.!E5:E995,AL6,Гиб.!F5:F995,E7,Гиб.!H5:H995,"Жилой сектор",Гиб.!T5:T995,B40)+SUMIFS(Гиб.!A5:A995,Гиб.!E5:E995,AL6,Гиб.!F5:F995,E7,Гиб.!H5:H995,"Жилой сектор",Гиб.!U5:U995,B40)+SUMIFS(Гиб.!A5:A995,Гиб.!E5:E995,AL6,Гиб.!F5:F995,E7,Гиб.!H5:H995,"Жилой сектор",Гиб.!V5:V995,B40)+SUMIFS(Гиб.!A5:A995,Гиб.!E5:E995,AL6,Гиб.!F5:F995,E7,Гиб.!H5:H995,"Жилой сектор",Гиб.!W5:W995,B40)</f>
        <v>0</v>
      </c>
      <c r="AN40" s="378">
        <f>SUMIFS(Гиб.!A5:A995,Гиб.!E5:E995,AN6,Гиб.!F5:F995,D7,Гиб.!H5:H995,"Жилой сектор",Гиб.!S5:S995,B40)+SUMIFS(Гиб.!A5:A995,Гиб.!E5:E995,AN6,Гиб.!F5:F995,D7,Гиб.!H5:H995,"Жилой сектор",Гиб.!T5:T995,B40)+SUMIFS(Гиб.!A5:A995,Гиб.!E5:E995,AN6,Гиб.!F5:F995,D7,Гиб.!H5:H995,"Жилой сектор",Гиб.!U5:U995,B40)+SUMIFS(Гиб.!A5:A995,Гиб.!E5:E995,AN6,Гиб.!F5:F995,D7,Гиб.!H5:H995,"Жилой сектор",Гиб.!V5:V995,B40)+SUMIFS(Гиб.!A5:A995,Гиб.!E5:E995,AN6,Гиб.!F5:F995,D7,Гиб.!H5:H995,"Жилой сектор",Гиб.!W5:W995,B40)</f>
        <v>0</v>
      </c>
      <c r="AO40" s="378">
        <f>SUMIFS(Гиб.!A5:A995,Гиб.!E5:E995,AN6,Гиб.!F5:F995,E7,Гиб.!H5:H995,"Жилой сектор",Гиб.!S5:S995,B40)+SUMIFS(Гиб.!A5:A995,Гиб.!E5:E995,AN6,Гиб.!F5:F995,E7,Гиб.!H5:H995,"Жилой сектор",Гиб.!T5:T995,B40)+SUMIFS(Гиб.!A5:A995,Гиб.!E5:E995,AN6,Гиб.!F5:F995,E7,Гиб.!H5:H995,"Жилой сектор",Гиб.!U5:U995,B40)+SUMIFS(Гиб.!A5:A995,Гиб.!E5:E995,AN6,Гиб.!F5:F995,E7,Гиб.!H5:H995,"Жилой сектор",Гиб.!V5:V995,B40)+SUMIFS(Гиб.!A5:A995,Гиб.!E5:E995,AN6,Гиб.!F5:F995,E7,Гиб.!H5:H995,"Жилой сектор",Гиб.!W5:W995,B40)</f>
        <v>0</v>
      </c>
      <c r="AP40" s="378">
        <f>SUMIFS(Гиб.!A5:A995,Гиб.!E5:E995,AP6,Гиб.!F5:F995,D7,Гиб.!H5:H995,"Жилой сектор",Гиб.!S5:S995,B40)+SUMIFS(Гиб.!A5:A995,Гиб.!E5:E995,AP6,Гиб.!F5:F995,D7,Гиб.!H5:H995,"Жилой сектор",Гиб.!T5:T995,B40)+SUMIFS(Гиб.!A5:A995,Гиб.!E5:E995,AP6,Гиб.!F5:F995,D7,Гиб.!H5:H995,"Жилой сектор",Гиб.!U5:U995,B40)+SUMIFS(Гиб.!A5:A995,Гиб.!E5:E995,AP6,Гиб.!F5:F995,D7,Гиб.!H5:H995,"Жилой сектор",Гиб.!V5:V995,B40)+SUMIFS(Гиб.!A5:A995,Гиб.!E5:E995,AP6,Гиб.!F5:F995,D7,Гиб.!H5:H995,"Жилой сектор",Гиб.!W5:W995,B40)</f>
        <v>0</v>
      </c>
      <c r="AQ40" s="378">
        <f>SUMIFS(Гиб.!A5:A995,Гиб.!E5:E995,AP6,Гиб.!F5:F995,E7,Гиб.!H5:H995,"Жилой сектор",Гиб.!S5:S995,B40)+SUMIFS(Гиб.!A5:A995,Гиб.!E5:E995,AP6,Гиб.!F5:F995,E7,Гиб.!H5:H995,"Жилой сектор",Гиб.!T5:T995,B40)+SUMIFS(Гиб.!A5:A995,Гиб.!E5:E995,AP6,Гиб.!F5:F995,E7,Гиб.!H5:H995,"Жилой сектор",Гиб.!U5:U995,B40)+SUMIFS(Гиб.!A5:A995,Гиб.!E5:E995,AP6,Гиб.!F5:F995,E7,Гиб.!H5:H995,"Жилой сектор",Гиб.!V5:V995,B40)+SUMIFS(Гиб.!A5:A995,Гиб.!E5:E995,AP6,Гиб.!F5:F995,E7,Гиб.!H5:H995,"Жилой сектор",Гиб.!W5:W995,B40)</f>
        <v>0</v>
      </c>
      <c r="AR40" s="378">
        <f>SUMIFS(Гиб.!A5:A995,Гиб.!E5:E995,AR6,Гиб.!F5:F995,D7,Гиб.!H5:H995,"Жилой сектор",Гиб.!S5:S995,B40)+SUMIFS(Гиб.!A5:A995,Гиб.!E5:E995,AR6,Гиб.!F5:F995,D7,Гиб.!H5:H995,"Жилой сектор",Гиб.!T5:T995,B40)+SUMIFS(Гиб.!A5:A995,Гиб.!E5:E995,AR6,Гиб.!F5:F995,D7,Гиб.!H5:H995,"Жилой сектор",Гиб.!U5:U995,B40)+SUMIFS(Гиб.!A5:A995,Гиб.!E5:E995,AR6,Гиб.!F5:F995,D7,Гиб.!H5:H995,"Жилой сектор",Гиб.!V5:V995,B40)+SUMIFS(Гиб.!A5:A995,Гиб.!E5:E995,AR6,Гиб.!F5:F995,D7,Гиб.!H5:H995,"Жилой сектор",Гиб.!W5:W995,B40)</f>
        <v>0</v>
      </c>
      <c r="AS40" s="378">
        <f>SUMIFS(Гиб.!A5:A995,Гиб.!E5:E995,AR6,Гиб.!F5:F995,E7,Гиб.!H5:H995,"Жилой сектор",Гиб.!S5:S995,B40)+SUMIFS(Гиб.!A5:A995,Гиб.!E5:E995,AR6,Гиб.!F5:F995,E7,Гиб.!H5:H995,"Жилой сектор",Гиб.!T5:T995,B40)+SUMIFS(Гиб.!A5:A995,Гиб.!E5:E995,AR6,Гиб.!F5:F995,E7,Гиб.!H5:H995,"Жилой сектор",Гиб.!U5:U995,B40)+SUMIFS(Гиб.!A5:A995,Гиб.!E5:E995,AR6,Гиб.!F5:F995,E7,Гиб.!H5:H995,"Жилой сектор",Гиб.!V5:V995,B40)+SUMIFS(Гиб.!A5:A995,Гиб.!E5:E995,AR6,Гиб.!F5:F995,E7,Гиб.!H5:H995,"Жилой сектор",Гиб.!W5:W995,B40)</f>
        <v>0</v>
      </c>
      <c r="AT40" s="378">
        <f>SUMIFS(Гиб.!A5:A995,Гиб.!E5:E995,AT6,Гиб.!F5:F995,D7,Гиб.!H5:H995,"Жилой сектор",Гиб.!S5:S995,B40)+SUMIFS(Гиб.!A5:A995,Гиб.!E5:E995,AT6,Гиб.!F5:F995,D7,Гиб.!H5:H995,"Жилой сектор",Гиб.!T5:T995,B40)+SUMIFS(Гиб.!A5:A995,Гиб.!E5:E995,AT6,Гиб.!F5:F995,D7,Гиб.!H5:H995,"Жилой сектор",Гиб.!U5:U995,B40)+SUMIFS(Гиб.!A5:A995,Гиб.!E5:E995,AT6,Гиб.!F5:F995,D7,Гиб.!H5:H995,"Жилой сектор",Гиб.!V5:V995,B40)+SUMIFS(Гиб.!A5:A995,Гиб.!E5:E995,AT6,Гиб.!F5:F995,D7,Гиб.!H5:H995,"Жилой сектор",Гиб.!W5:W995,B40)</f>
        <v>0</v>
      </c>
      <c r="AU40" s="378">
        <f>SUMIFS(Гиб.!A5:A995,Гиб.!E5:E995,AT6,Гиб.!F5:F995,E7,Гиб.!H5:H995,"Жилой сектор",Гиб.!S5:S995,B40)+SUMIFS(Гиб.!A5:A995,Гиб.!E5:E995,AT6,Гиб.!F5:F995,E7,Гиб.!H5:H995,"Жилой сектор",Гиб.!T5:T995,B40)+SUMIFS(Гиб.!A5:A995,Гиб.!E5:E995,AT6,Гиб.!F5:F995,E7,Гиб.!H5:H995,"Жилой сектор",Гиб.!U5:U995,B40)+SUMIFS(Гиб.!A5:A995,Гиб.!E5:E995,AT6,Гиб.!F5:F995,E7,Гиб.!H5:H995,"Жилой сектор",Гиб.!V5:V995,B40)+SUMIFS(Гиб.!A5:A995,Гиб.!E5:E995,AT6,Гиб.!F5:F995,E7,Гиб.!H5:H995,"Жилой сектор",Гиб.!W5:W995,B40)</f>
        <v>0</v>
      </c>
      <c r="AV40" s="378">
        <f>SUMIFS(Гиб.!A5:A995,Гиб.!E5:E995,AV6,Гиб.!F5:F995,D7,Гиб.!H5:H995,"Жилой сектор",Гиб.!S5:S995,B40)+SUMIFS(Гиб.!A5:A995,Гиб.!E5:E995,AV6,Гиб.!F5:F995,D7,Гиб.!H5:H995,"Жилой сектор",Гиб.!T5:T995,B40)+SUMIFS(Гиб.!A5:A995,Гиб.!E5:E995,AV6,Гиб.!F5:F995,D7,Гиб.!H5:H995,"Жилой сектор",Гиб.!U5:U995,B40)+SUMIFS(Гиб.!A5:A995,Гиб.!E5:E995,AV6,Гиб.!F5:F995,D7,Гиб.!H5:H995,"Жилой сектор",Гиб.!V5:V995,B40)+SUMIFS(Гиб.!A5:A995,Гиб.!E5:E995,AV6,Гиб.!F5:F995,D7,Гиб.!H5:H995,"Жилой сектор",Гиб.!W5:W995,B40)</f>
        <v>0</v>
      </c>
      <c r="AW40" s="378">
        <f>SUMIFS(Гиб.!A5:A995,Гиб.!E5:E995,AV6,Гиб.!F5:F995,E7,Гиб.!H5:H995,"Жилой сектор",Гиб.!S5:S995,B40)+SUMIFS(Гиб.!A5:A995,Гиб.!E5:E995,AV6,Гиб.!F5:F995,E7,Гиб.!H5:H995,"Жилой сектор",Гиб.!T5:T995,B40)+SUMIFS(Гиб.!A5:A995,Гиб.!E5:E995,AV6,Гиб.!F5:F995,E7,Гиб.!H5:H995,"Жилой сектор",Гиб.!U5:U995,B40)+SUMIFS(Гиб.!A5:A995,Гиб.!E5:E995,AV6,Гиб.!F5:F995,E7,Гиб.!H5:H995,"Жилой сектор",Гиб.!V5:V995,B40)+SUMIFS(Гиб.!A5:A995,Гиб.!E5:E995,AV6,Гиб.!F5:F995,E7,Гиб.!H5:H995,"Жилой сектор",Гиб.!W5:W995,B40)</f>
        <v>0</v>
      </c>
      <c r="AX40" s="194"/>
      <c r="AY40" s="194"/>
      <c r="AZ40" s="194"/>
      <c r="BA40" s="194"/>
    </row>
    <row r="41" spans="1:53" ht="19.5" thickBot="1">
      <c r="A41" s="395" t="s">
        <v>871</v>
      </c>
      <c r="B41" s="393" t="s">
        <v>405</v>
      </c>
      <c r="C41" s="1204">
        <f t="shared" si="0"/>
        <v>3</v>
      </c>
      <c r="D41" s="197">
        <f t="shared" si="8"/>
        <v>0</v>
      </c>
      <c r="E41" s="197">
        <f t="shared" si="8"/>
        <v>3</v>
      </c>
      <c r="F41" s="1250">
        <f t="shared" si="2"/>
        <v>3</v>
      </c>
      <c r="G41" s="452">
        <v>0</v>
      </c>
      <c r="H41" s="452">
        <v>3</v>
      </c>
      <c r="I41" s="1205">
        <f>SUM(I42:I47)</f>
        <v>1</v>
      </c>
      <c r="J41" s="1206">
        <f t="shared" si="11"/>
        <v>0</v>
      </c>
      <c r="K41" s="1206">
        <f t="shared" si="12"/>
        <v>1</v>
      </c>
      <c r="L41" s="396">
        <f t="shared" ref="L41:AW41" si="14">L42+L43+L44+L45+L46+L47</f>
        <v>0</v>
      </c>
      <c r="M41" s="396">
        <f t="shared" si="14"/>
        <v>0</v>
      </c>
      <c r="N41" s="396">
        <f t="shared" si="14"/>
        <v>0</v>
      </c>
      <c r="O41" s="396">
        <f t="shared" si="14"/>
        <v>2</v>
      </c>
      <c r="P41" s="396">
        <f t="shared" si="14"/>
        <v>0</v>
      </c>
      <c r="Q41" s="396">
        <f t="shared" si="14"/>
        <v>0</v>
      </c>
      <c r="R41" s="396">
        <f t="shared" si="14"/>
        <v>0</v>
      </c>
      <c r="S41" s="396">
        <f t="shared" si="14"/>
        <v>1</v>
      </c>
      <c r="T41" s="396">
        <f t="shared" si="14"/>
        <v>0</v>
      </c>
      <c r="U41" s="396">
        <f t="shared" si="14"/>
        <v>0</v>
      </c>
      <c r="V41" s="396">
        <f t="shared" si="14"/>
        <v>0</v>
      </c>
      <c r="W41" s="396">
        <f t="shared" si="14"/>
        <v>0</v>
      </c>
      <c r="X41" s="396">
        <f t="shared" si="14"/>
        <v>0</v>
      </c>
      <c r="Y41" s="396">
        <f t="shared" si="14"/>
        <v>0</v>
      </c>
      <c r="Z41" s="396">
        <f t="shared" si="14"/>
        <v>0</v>
      </c>
      <c r="AA41" s="396">
        <f t="shared" si="14"/>
        <v>0</v>
      </c>
      <c r="AB41" s="396">
        <f t="shared" si="14"/>
        <v>0</v>
      </c>
      <c r="AC41" s="396">
        <f t="shared" si="14"/>
        <v>0</v>
      </c>
      <c r="AD41" s="396">
        <f t="shared" si="14"/>
        <v>0</v>
      </c>
      <c r="AE41" s="396">
        <f t="shared" si="14"/>
        <v>0</v>
      </c>
      <c r="AF41" s="396">
        <f t="shared" si="14"/>
        <v>0</v>
      </c>
      <c r="AG41" s="396">
        <f t="shared" si="14"/>
        <v>0</v>
      </c>
      <c r="AH41" s="396">
        <f t="shared" si="14"/>
        <v>0</v>
      </c>
      <c r="AI41" s="396">
        <f t="shared" si="14"/>
        <v>0</v>
      </c>
      <c r="AJ41" s="396">
        <f t="shared" si="14"/>
        <v>0</v>
      </c>
      <c r="AK41" s="396">
        <f t="shared" si="14"/>
        <v>0</v>
      </c>
      <c r="AL41" s="396">
        <f t="shared" si="14"/>
        <v>0</v>
      </c>
      <c r="AM41" s="396">
        <f t="shared" si="14"/>
        <v>0</v>
      </c>
      <c r="AN41" s="396">
        <f t="shared" si="14"/>
        <v>0</v>
      </c>
      <c r="AO41" s="396">
        <f t="shared" si="14"/>
        <v>0</v>
      </c>
      <c r="AP41" s="396">
        <f t="shared" si="14"/>
        <v>0</v>
      </c>
      <c r="AQ41" s="396">
        <f t="shared" si="14"/>
        <v>0</v>
      </c>
      <c r="AR41" s="396">
        <f t="shared" si="14"/>
        <v>0</v>
      </c>
      <c r="AS41" s="396">
        <f t="shared" si="14"/>
        <v>0</v>
      </c>
      <c r="AT41" s="396">
        <f t="shared" si="14"/>
        <v>0</v>
      </c>
      <c r="AU41" s="396">
        <f t="shared" si="14"/>
        <v>0</v>
      </c>
      <c r="AV41" s="396">
        <f t="shared" si="14"/>
        <v>0</v>
      </c>
      <c r="AW41" s="396">
        <f t="shared" si="14"/>
        <v>0</v>
      </c>
      <c r="AX41" s="194"/>
      <c r="AY41" s="194"/>
      <c r="AZ41" s="194"/>
      <c r="BA41" s="194"/>
    </row>
    <row r="42" spans="1:53" ht="19.5" thickBot="1">
      <c r="A42" s="337" t="s">
        <v>277</v>
      </c>
      <c r="B42" s="371" t="s">
        <v>406</v>
      </c>
      <c r="C42" s="1204">
        <f t="shared" si="0"/>
        <v>0</v>
      </c>
      <c r="D42" s="415">
        <f t="shared" ref="D42:D54" si="15">L42+N42+P42+R42+T42+V42+X42+Z42+AB42+AD42+AF42+AH42+AJ42+AL42+AN42+AP42+AR42+AT42+AV42</f>
        <v>0</v>
      </c>
      <c r="E42" s="416">
        <f t="shared" si="8"/>
        <v>0</v>
      </c>
      <c r="F42" s="1250">
        <f t="shared" si="2"/>
        <v>0</v>
      </c>
      <c r="G42" s="604">
        <v>0</v>
      </c>
      <c r="H42" s="469">
        <v>0</v>
      </c>
      <c r="I42" s="1212">
        <f>C42/C41*100%</f>
        <v>0</v>
      </c>
      <c r="J42" s="1206" t="e">
        <f t="shared" si="11"/>
        <v>#DIV/0!</v>
      </c>
      <c r="K42" s="1206" t="e">
        <f t="shared" si="12"/>
        <v>#DIV/0!</v>
      </c>
      <c r="L42" s="373">
        <f>SUMIFS(Гиб.!O5:O9995,Гиб.!E5:E9995,L6,Гиб.!F5:F9995,D7,Гиб.!X5:X9995,B42,Гиб.!H5:H9995,"Жилой сектор")</f>
        <v>0</v>
      </c>
      <c r="M42" s="373">
        <f>SUMIFS(Гиб.!O5:O9995,Гиб.!E5:E9995,L6,Гиб.!F5:F9995,E7,Гиб.!X5:X9995,B42,Гиб.!H5:H9995,"Жилой сектор")</f>
        <v>0</v>
      </c>
      <c r="N42" s="373">
        <f>SUMIFS(Гиб.!O5:O9995,Гиб.!E5:E9995,N6,Гиб.!F5:F9995,D7,Гиб.!X5:X9995,B42,Гиб.!H5:H9995,"Жилой сектор")</f>
        <v>0</v>
      </c>
      <c r="O42" s="373">
        <f>SUMIFS(Гиб.!O5:O9995,Гиб.!E5:E9995,N6,Гиб.!F5:F9995,E7,Гиб.!X5:X9995,B42,Гиб.!H5:H9995,"Жилой сектор")</f>
        <v>0</v>
      </c>
      <c r="P42" s="373">
        <f>SUMIFS(Гиб.!O5:O9995,Гиб.!E5:E9995,P6,Гиб.!F5:F9995,D7,Гиб.!X5:X9995,B42,Гиб.!H5:H9995,"Жилой сектор")</f>
        <v>0</v>
      </c>
      <c r="Q42" s="373">
        <f>SUMIFS(Гиб.!O5:O9995,Гиб.!E5:E9995,P6,Гиб.!F5:F9995,E7,Гиб.!X5:X9995,B42,Гиб.!H5:H9995,"Жилой сектор")</f>
        <v>0</v>
      </c>
      <c r="R42" s="373">
        <f>SUMIFS(Гиб.!O5:O9995,Гиб.!E5:E9995,R6,Гиб.!F5:F9995,D7,Гиб.!X5:X9995,B42,Гиб.!H5:H9995,"Жилой сектор")</f>
        <v>0</v>
      </c>
      <c r="S42" s="373">
        <f>SUMIFS(Гиб.!O5:O9995,Гиб.!E5:E9995,R6,Гиб.!F5:F9995,E7,Гиб.!X5:X9995,B42,Гиб.!H5:H9995,"Жилой сектор")</f>
        <v>0</v>
      </c>
      <c r="T42" s="373">
        <f>SUMIFS(Гиб.!O5:O9995,Гиб.!E5:E9995,T6,Гиб.!F5:F9995,D7,Гиб.!X5:X9995,B42,Гиб.!H5:H9995,"Жилой сектор")</f>
        <v>0</v>
      </c>
      <c r="U42" s="373">
        <f>SUMIFS(Гиб.!O5:O9995,Гиб.!E5:E9995,T6,Гиб.!F5:F9995,E7,Гиб.!X5:X9995,B42,Гиб.!H5:H9995,"Жилой сектор")</f>
        <v>0</v>
      </c>
      <c r="V42" s="373">
        <f>SUMIFS(Гиб.!O5:O9995,Гиб.!E5:E9995,V6,Гиб.!F5:F9995,D7,Гиб.!X5:X9995,B42,Гиб.!H5:H9995,"Жилой сектор")</f>
        <v>0</v>
      </c>
      <c r="W42" s="373">
        <f>SUMIFS(Гиб.!O5:O9995,Гиб.!E5:E9995,V6,Гиб.!F5:F9995,E7,Гиб.!X5:X9995,B42,Гиб.!H5:H9995,"Жилой сектор")</f>
        <v>0</v>
      </c>
      <c r="X42" s="373">
        <f>SUMIFS(Гиб.!O5:O9995,Гиб.!E5:E9995,X6,Гиб.!F5:F9995,D7,Гиб.!X5:X9995,B42,Гиб.!H5:H9995,"Жилой сектор")</f>
        <v>0</v>
      </c>
      <c r="Y42" s="373">
        <f>SUMIFS(Гиб.!O5:O9995,Гиб.!E5:E9995,X6,Гиб.!F5:F9995,E7,Гиб.!X5:X9995,B42,Гиб.!H5:H9995,"Жилой сектор")</f>
        <v>0</v>
      </c>
      <c r="Z42" s="373">
        <f>SUMIFS(Гиб.!O5:O9995,Гиб.!E5:E9995,Z6,Гиб.!F5:F9995,D7,Гиб.!X5:X9995,B42,Гиб.!H5:H9995,"Жилой сектор")</f>
        <v>0</v>
      </c>
      <c r="AA42" s="373">
        <f>SUMIFS(Гиб.!O5:O9995,Гиб.!E5:E9995,Z6,Гиб.!F5:F9995,E7,Гиб.!X5:X9995,B42,Гиб.!H5:H9995,"Жилой сектор")</f>
        <v>0</v>
      </c>
      <c r="AB42" s="373">
        <f>SUMIFS(Гиб.!O5:O9995,Гиб.!E5:E9995,AB6,Гиб.!F5:F9995,D7,Гиб.!X5:X9995,B42,Гиб.!H5:H9995,"Жилой сектор")</f>
        <v>0</v>
      </c>
      <c r="AC42" s="373">
        <f>SUMIFS(Гиб.!O5:O9995,Гиб.!E5:E9995,AB6,Гиб.!F5:F9995,E7,Гиб.!X5:X9995,B42,Гиб.!H5:H9995,"Жилой сектор")</f>
        <v>0</v>
      </c>
      <c r="AD42" s="373">
        <f>SUMIFS(Гиб.!O5:O9995,Гиб.!E5:E9995,AD6,Гиб.!F5:F9995,D7,Гиб.!X5:X9995,B42,Гиб.!H5:H9995,"Жилой сектор")</f>
        <v>0</v>
      </c>
      <c r="AE42" s="373">
        <f>SUMIFS(Гиб.!O5:O9995,Гиб.!E5:E9995,AD6,Гиб.!F5:F9995,E7,Гиб.!X5:X9995,B42,Гиб.!H5:H9995,"Жилой сектор")</f>
        <v>0</v>
      </c>
      <c r="AF42" s="373">
        <f>SUMIFS(Гиб.!O5:O9995,Гиб.!E5:E9995,AF6,Гиб.!F5:F9995,D7,Гиб.!X5:X9995,B42,Гиб.!H5:H9995,"Жилой сектор")</f>
        <v>0</v>
      </c>
      <c r="AG42" s="373">
        <f>SUMIFS(Гиб.!O5:O9995,Гиб.!E5:E9995,AF6,Гиб.!F5:F9995,E7,Гиб.!X5:X9995,B42,Гиб.!H5:H9995,"Жилой сектор")</f>
        <v>0</v>
      </c>
      <c r="AH42" s="373">
        <f>SUMIFS(Гиб.!O5:O9995,Гиб.!E5:E9995,AH6,Гиб.!F5:F9995,D7,Гиб.!X5:X9995,B42,Гиб.!H5:H9995,"Жилой сектор")</f>
        <v>0</v>
      </c>
      <c r="AI42" s="373">
        <f>SUMIFS(Гиб.!O5:O9995,Гиб.!E5:E9995,AH6,Гиб.!F5:F9995,E7,Гиб.!X5:X9995,B42,Гиб.!H5:H9995,"Жилой сектор")</f>
        <v>0</v>
      </c>
      <c r="AJ42" s="373">
        <f>SUMIFS(Гиб.!O5:O9995,Гиб.!E5:E9995,AJ6,Гиб.!F5:F9995,D7,Гиб.!X5:X9995,B42,Гиб.!H5:H9995,"Жилой сектор")</f>
        <v>0</v>
      </c>
      <c r="AK42" s="373">
        <f>SUMIFS(Гиб.!O5:O9995,Гиб.!E5:E9995,AJ6,Гиб.!F5:F9995,E7,Гиб.!X5:X9995,B42,Гиб.!H5:H9995,"Жилой сектор")</f>
        <v>0</v>
      </c>
      <c r="AL42" s="373">
        <f>SUMIFS(Гиб.!O5:O9995,Гиб.!E5:E9995,AL6,Гиб.!F5:F9995,D7,Гиб.!X5:X9995,B42,Гиб.!H5:H9995,"Жилой сектор")</f>
        <v>0</v>
      </c>
      <c r="AM42" s="373">
        <f>SUMIFS(Гиб.!O5:O9995,Гиб.!E5:E9995,AL6,Гиб.!F5:F9995,E7,Гиб.!X5:X9995,B42,Гиб.!H5:H9995,"Жилой сектор")</f>
        <v>0</v>
      </c>
      <c r="AN42" s="373">
        <f>SUMIFS(Гиб.!O5:O9995,Гиб.!E5:E9995,AN6,Гиб.!F5:F9995,D7,Гиб.!X5:X9995,B42,Гиб.!H5:H9995,"Жилой сектор")</f>
        <v>0</v>
      </c>
      <c r="AO42" s="373">
        <f>SUMIFS(Гиб.!O5:O9995,Гиб.!E5:E9995,AN6,Гиб.!F5:F9995,E7,Гиб.!X5:X9995,B42,Гиб.!H5:H9995,"Жилой сектор")</f>
        <v>0</v>
      </c>
      <c r="AP42" s="373">
        <f>SUMIFS(Гиб.!O5:O9995,Гиб.!E5:E9995,AP6,Гиб.!F5:F9995,D7,Гиб.!X5:X9995,B42,Гиб.!H5:H9995,"Жилой сектор")</f>
        <v>0</v>
      </c>
      <c r="AQ42" s="373">
        <f>SUMIFS(Гиб.!O5:O9995,Гиб.!E5:E9995,AP6,Гиб.!F5:F9995,E7,Гиб.!X5:X9995,B42,Гиб.!H5:H9995,"Жилой сектор")</f>
        <v>0</v>
      </c>
      <c r="AR42" s="373">
        <f>SUMIFS(Гиб.!O5:O9995,Гиб.!E5:E9995,AR6,Гиб.!F5:F9995,D7,Гиб.!X5:X9995,B42,Гиб.!H5:H9995,"Жилой сектор")</f>
        <v>0</v>
      </c>
      <c r="AS42" s="373">
        <f>SUMIFS(Гиб.!O5:O9995,Гиб.!E5:E9995,AR6,Гиб.!F5:F9995,E7,Гиб.!X5:X9995,B42,Гиб.!H5:H9995,"Жилой сектор")</f>
        <v>0</v>
      </c>
      <c r="AT42" s="373">
        <f>SUMIFS(Гиб.!O5:O9995,Гиб.!E5:E9995,AT6,Гиб.!F5:F9995,D7,Гиб.!X5:X9995,B42,Гиб.!H5:H9995,"Жилой сектор")</f>
        <v>0</v>
      </c>
      <c r="AU42" s="373">
        <f>SUMIFS(Гиб.!O5:O9995,Гиб.!E5:E9995,AT6,Гиб.!F5:F9995,E7,Гиб.!X5:X9995,B42,Гиб.!H5:H9995,"Жилой сектор")</f>
        <v>0</v>
      </c>
      <c r="AV42" s="373">
        <f>SUMIFS(Гиб.!O5:O9995,Гиб.!E5:E9995,AV6,Гиб.!F5:F9995,D7,Гиб.!X5:X9995,B42,Гиб.!H5:H9995,"Жилой сектор")</f>
        <v>0</v>
      </c>
      <c r="AW42" s="373">
        <f>SUMIFS(Гиб.!O5:O9995,Гиб.!E5:E9995,AV6,Гиб.!F5:F9995,E7,Гиб.!X5:X9995,B42,Гиб.!H5:H9995,"Жилой сектор")</f>
        <v>0</v>
      </c>
      <c r="AX42" s="194"/>
      <c r="AY42" s="194"/>
      <c r="AZ42" s="194"/>
      <c r="BA42" s="194"/>
    </row>
    <row r="43" spans="1:53" ht="19.5" thickBot="1">
      <c r="A43" s="337" t="s">
        <v>279</v>
      </c>
      <c r="B43" s="371" t="s">
        <v>407</v>
      </c>
      <c r="C43" s="1204">
        <f t="shared" si="0"/>
        <v>3</v>
      </c>
      <c r="D43" s="415">
        <f t="shared" si="15"/>
        <v>0</v>
      </c>
      <c r="E43" s="416">
        <f t="shared" si="8"/>
        <v>3</v>
      </c>
      <c r="F43" s="1250">
        <f t="shared" si="2"/>
        <v>3</v>
      </c>
      <c r="G43" s="604">
        <v>0</v>
      </c>
      <c r="H43" s="469">
        <v>3</v>
      </c>
      <c r="I43" s="1212">
        <f>C43/C41*100%</f>
        <v>1</v>
      </c>
      <c r="J43" s="1206">
        <f t="shared" si="11"/>
        <v>0</v>
      </c>
      <c r="K43" s="1206">
        <f t="shared" si="12"/>
        <v>1</v>
      </c>
      <c r="L43" s="373">
        <f>SUMIFS(Гиб.!O5:O9995,Гиб.!E5:E9995,L6,Гиб.!F5:F9995,D7,Гиб.!X5:X9995,B43,Гиб.!H5:H9995,"Жилой сектор")</f>
        <v>0</v>
      </c>
      <c r="M43" s="373">
        <f>SUMIFS(Гиб.!O5:O9995,Гиб.!E5:E9995,L6,Гиб.!F5:F9995,E7,Гиб.!X5:X9995,B43,Гиб.!H5:H9995,"Жилой сектор")</f>
        <v>0</v>
      </c>
      <c r="N43" s="373">
        <f>SUMIFS(Гиб.!O5:O9995,Гиб.!E5:E9995,N6,Гиб.!F5:F9995,D7,Гиб.!X5:X9995,B43,Гиб.!H5:H9995,"Жилой сектор")</f>
        <v>0</v>
      </c>
      <c r="O43" s="373">
        <f>SUMIFS(Гиб.!O5:O9995,Гиб.!E5:E9995,N6,Гиб.!F5:F9995,E7,Гиб.!X5:X9995,B43,Гиб.!H5:H9995,"Жилой сектор")</f>
        <v>2</v>
      </c>
      <c r="P43" s="373">
        <f>SUMIFS(Гиб.!O5:O9995,Гиб.!E5:E9995,P6,Гиб.!F5:F9995,D7,Гиб.!X5:X9995,B43,Гиб.!H5:H9995,"Жилой сектор")</f>
        <v>0</v>
      </c>
      <c r="Q43" s="373">
        <f>SUMIFS(Гиб.!O5:O9995,Гиб.!E5:E9995,P6,Гиб.!F5:F9995,E7,Гиб.!X5:X9995,B43,Гиб.!H5:H9995,"Жилой сектор")</f>
        <v>0</v>
      </c>
      <c r="R43" s="373">
        <f>SUMIFS(Гиб.!O5:O9995,Гиб.!E5:E9995,R6,Гиб.!F5:F9995,D7,Гиб.!X5:X9995,B43,Гиб.!H5:H9995,"Жилой сектор")</f>
        <v>0</v>
      </c>
      <c r="S43" s="373">
        <f>SUMIFS(Гиб.!O5:O9995,Гиб.!E5:E9995,R6,Гиб.!F5:F9995,E7,Гиб.!X5:X9995,B43,Гиб.!H5:H9995,"Жилой сектор")</f>
        <v>1</v>
      </c>
      <c r="T43" s="373">
        <f>SUMIFS(Гиб.!O5:O9995,Гиб.!E5:E9995,T6,Гиб.!F5:F9995,D7,Гиб.!X5:X9995,B43,Гиб.!H5:H9995,"Жилой сектор")</f>
        <v>0</v>
      </c>
      <c r="U43" s="373">
        <f>SUMIFS(Гиб.!O5:O9995,Гиб.!E5:E9995,T6,Гиб.!F5:F9995,E7,Гиб.!X5:X9995,B43,Гиб.!H5:H9995,"Жилой сектор")</f>
        <v>0</v>
      </c>
      <c r="V43" s="373">
        <f>SUMIFS(Гиб.!O5:O9995,Гиб.!E5:E9995,V6,Гиб.!F5:F9995,D7,Гиб.!X5:X9995,B43,Гиб.!H5:H9995,"Жилой сектор")</f>
        <v>0</v>
      </c>
      <c r="W43" s="373">
        <f>SUMIFS(Гиб.!O5:O9995,Гиб.!E5:E9995,V6,Гиб.!F5:F9995,E7,Гиб.!X5:X9995,B43,Гиб.!H5:H9995,"Жилой сектор")</f>
        <v>0</v>
      </c>
      <c r="X43" s="373">
        <f>SUMIFS(Гиб.!O5:O9995,Гиб.!E5:E9995,X6,Гиб.!F5:F9995,D7,Гиб.!X5:X9995,B43,Гиб.!H5:H9995,"Жилой сектор")</f>
        <v>0</v>
      </c>
      <c r="Y43" s="373">
        <f>SUMIFS(Гиб.!O5:O9995,Гиб.!E5:E9995,X6,Гиб.!F5:F9995,E7,Гиб.!X5:X9995,B43,Гиб.!H5:H9995,"Жилой сектор")</f>
        <v>0</v>
      </c>
      <c r="Z43" s="373">
        <f>SUMIFS(Гиб.!O5:O9995,Гиб.!E5:E9995,Z6,Гиб.!F5:F9995,D7,Гиб.!X5:X9995,B43,Гиб.!H5:H9995,"Жилой сектор")</f>
        <v>0</v>
      </c>
      <c r="AA43" s="373">
        <f>SUMIFS(Гиб.!O5:O9995,Гиб.!E5:E9995,Z6,Гиб.!F5:F9995,E7,Гиб.!X5:X9995,B43,Гиб.!H5:H9995,"Жилой сектор")</f>
        <v>0</v>
      </c>
      <c r="AB43" s="373">
        <f>SUMIFS(Гиб.!O5:O9995,Гиб.!E5:E9995,AB6,Гиб.!F5:F9995,D7,Гиб.!X5:X9995,B43,Гиб.!H5:H9995,"Жилой сектор")</f>
        <v>0</v>
      </c>
      <c r="AC43" s="373">
        <f>SUMIFS(Гиб.!O5:O9995,Гиб.!E5:E9995,AB6,Гиб.!F5:F9995,E7,Гиб.!X5:X9995,B43,Гиб.!H5:H9995,"Жилой сектор")</f>
        <v>0</v>
      </c>
      <c r="AD43" s="373">
        <f>SUMIFS(Гиб.!O5:O9995,Гиб.!E5:E9995,AD6,Гиб.!F5:F9995,D7,Гиб.!X5:X9995,B43,Гиб.!H5:H9995,"Жилой сектор")</f>
        <v>0</v>
      </c>
      <c r="AE43" s="373">
        <f>SUMIFS(Гиб.!O5:O9995,Гиб.!E5:E9995,AD6,Гиб.!F5:F9995,E7,Гиб.!X5:X9995,B43,Гиб.!H5:H9995,"Жилой сектор")</f>
        <v>0</v>
      </c>
      <c r="AF43" s="373">
        <f>SUMIFS(Гиб.!O5:O9995,Гиб.!E5:E9995,AF6,Гиб.!F5:F9995,D7,Гиб.!X5:X9995,B43,Гиб.!H5:H9995,"Жилой сектор")</f>
        <v>0</v>
      </c>
      <c r="AG43" s="373">
        <f>SUMIFS(Гиб.!O5:O9995,Гиб.!E5:E9995,AF6,Гиб.!F5:F9995,E7,Гиб.!X5:X9995,B43,Гиб.!H5:H9995,"Жилой сектор")</f>
        <v>0</v>
      </c>
      <c r="AH43" s="373">
        <f>SUMIFS(Гиб.!O5:O9995,Гиб.!E5:E9995,AH6,Гиб.!F5:F9995,D7,Гиб.!X5:X9995,B43,Гиб.!H5:H9995,"Жилой сектор")</f>
        <v>0</v>
      </c>
      <c r="AI43" s="373">
        <f>SUMIFS(Гиб.!O5:O9995,Гиб.!E5:E9995,AH6,Гиб.!F5:F9995,E7,Гиб.!X5:X9995,B43,Гиб.!H5:H9995,"Жилой сектор")</f>
        <v>0</v>
      </c>
      <c r="AJ43" s="373">
        <f>SUMIFS(Гиб.!O5:O9995,Гиб.!E5:E9995,AJ6,Гиб.!F5:F9995,D7,Гиб.!X5:X9995,B43,Гиб.!H5:H9995,"Жилой сектор")</f>
        <v>0</v>
      </c>
      <c r="AK43" s="373">
        <f>SUMIFS(Гиб.!O5:O9995,Гиб.!E5:E9995,AJ6,Гиб.!F5:F9995,E7,Гиб.!X5:X9995,B43,Гиб.!H5:H9995,"Жилой сектор")</f>
        <v>0</v>
      </c>
      <c r="AL43" s="373">
        <f>SUMIFS(Гиб.!O5:O9995,Гиб.!E5:E9995,AL6,Гиб.!F5:F9995,D7,Гиб.!X5:X9995,B43,Гиб.!H5:H9995,"Жилой сектор")</f>
        <v>0</v>
      </c>
      <c r="AM43" s="373">
        <f>SUMIFS(Гиб.!O5:O9995,Гиб.!E5:E9995,AL6,Гиб.!F5:F9995,E7,Гиб.!X5:X9995,B43,Гиб.!H5:H9995,"Жилой сектор")</f>
        <v>0</v>
      </c>
      <c r="AN43" s="373">
        <f>SUMIFS(Гиб.!O5:O9995,Гиб.!E5:E9995,AN6,Гиб.!F5:F9995,D7,Гиб.!X5:X9995,B43,Гиб.!H5:H9995,"Жилой сектор")</f>
        <v>0</v>
      </c>
      <c r="AO43" s="373">
        <f>SUMIFS(Гиб.!O5:O9995,Гиб.!E5:E9995,AN6,Гиб.!F5:F9995,E7,Гиб.!X5:X9995,B43,Гиб.!H5:H9995,"Жилой сектор")</f>
        <v>0</v>
      </c>
      <c r="AP43" s="373">
        <f>SUMIFS(Гиб.!O5:O9995,Гиб.!E5:E9995,AP6,Гиб.!F5:F9995,D7,Гиб.!X5:X9995,B43,Гиб.!H5:H9995,"Жилой сектор")</f>
        <v>0</v>
      </c>
      <c r="AQ43" s="373">
        <f>SUMIFS(Гиб.!O5:O9995,Гиб.!E5:E9995,AP6,Гиб.!F5:F9995,E7,Гиб.!X5:X9995,B43,Гиб.!H5:H9995,"Жилой сектор")</f>
        <v>0</v>
      </c>
      <c r="AR43" s="373">
        <f>SUMIFS(Гиб.!O5:O9995,Гиб.!E5:E9995,AR6,Гиб.!F5:F9995,D7,Гиб.!X5:X9995,B43,Гиб.!H5:H9995,"Жилой сектор")</f>
        <v>0</v>
      </c>
      <c r="AS43" s="373">
        <f>SUMIFS(Гиб.!O5:O9995,Гиб.!E5:E9995,AR6,Гиб.!F5:F9995,E7,Гиб.!X5:X9995,B43,Гиб.!H5:H9995,"Жилой сектор")</f>
        <v>0</v>
      </c>
      <c r="AT43" s="373">
        <f>SUMIFS(Гиб.!O5:O9995,Гиб.!E5:E9995,AT6,Гиб.!F5:F9995,D7,Гиб.!X5:X9995,B43,Гиб.!H5:H9995,"Жилой сектор")</f>
        <v>0</v>
      </c>
      <c r="AU43" s="373">
        <f>SUMIFS(Гиб.!O5:O9995,Гиб.!E5:E9995,AT6,Гиб.!F5:F9995,E7,Гиб.!X5:X9995,B43,Гиб.!H5:H9995,"Жилой сектор")</f>
        <v>0</v>
      </c>
      <c r="AV43" s="373">
        <f>SUMIFS(Гиб.!O5:O9995,Гиб.!E5:E9995,AV6,Гиб.!F5:F9995,D7,Гиб.!X5:X9995,B43,Гиб.!H5:H9995,"Жилой сектор")</f>
        <v>0</v>
      </c>
      <c r="AW43" s="373">
        <f>SUMIFS(Гиб.!O5:O9995,Гиб.!E5:E9995,AV6,Гиб.!F5:F9995,E7,Гиб.!X5:X9995,B43,Гиб.!H5:H9995,"Жилой сектор")</f>
        <v>0</v>
      </c>
      <c r="AX43" s="194"/>
      <c r="AY43" s="194"/>
      <c r="AZ43" s="194"/>
      <c r="BA43" s="194"/>
    </row>
    <row r="44" spans="1:53" ht="19.5" thickBot="1">
      <c r="A44" s="337" t="s">
        <v>281</v>
      </c>
      <c r="B44" s="371" t="s">
        <v>408</v>
      </c>
      <c r="C44" s="1204">
        <f t="shared" si="0"/>
        <v>0</v>
      </c>
      <c r="D44" s="415">
        <f t="shared" si="15"/>
        <v>0</v>
      </c>
      <c r="E44" s="416">
        <f t="shared" si="8"/>
        <v>0</v>
      </c>
      <c r="F44" s="1250">
        <f t="shared" si="2"/>
        <v>0</v>
      </c>
      <c r="G44" s="604">
        <v>0</v>
      </c>
      <c r="H44" s="469">
        <v>0</v>
      </c>
      <c r="I44" s="1212">
        <f>C44/C41*100%</f>
        <v>0</v>
      </c>
      <c r="J44" s="1206" t="e">
        <f t="shared" si="11"/>
        <v>#DIV/0!</v>
      </c>
      <c r="K44" s="1206" t="e">
        <f t="shared" si="12"/>
        <v>#DIV/0!</v>
      </c>
      <c r="L44" s="373">
        <f>SUMIFS(Гиб.!O5:O9995,Гиб.!E5:E9995,L6,Гиб.!F5:F9995,D7,Гиб.!X5:X9995,B44,Гиб.!H5:H9995,"Жилой сектор")</f>
        <v>0</v>
      </c>
      <c r="M44" s="373">
        <f>SUMIFS(Гиб.!O5:O9995,Гиб.!E5:E9995,L6,Гиб.!F5:F9995,E7,Гиб.!X5:X9995,B44,Гиб.!H5:H9995,"Жилой сектор")</f>
        <v>0</v>
      </c>
      <c r="N44" s="373">
        <f>SUMIFS(Гиб.!O5:O9995,Гиб.!E5:E9995,N6,Гиб.!F5:F9995,D7,Гиб.!X5:X9995,B44,Гиб.!H5:H9995,"Жилой сектор")</f>
        <v>0</v>
      </c>
      <c r="O44" s="373">
        <f>SUMIFS(Гиб.!O5:O9995,Гиб.!E5:E9995,N6,Гиб.!F5:F9995,E7,Гиб.!X5:X9995,B44,Гиб.!H5:H9995,"Жилой сектор")</f>
        <v>0</v>
      </c>
      <c r="P44" s="373">
        <f>SUMIFS(Гиб.!O5:O9995,Гиб.!E5:E9995,P6,Гиб.!F5:F9995,D7,Гиб.!X5:X9995,B44,Гиб.!H5:H9995,"Жилой сектор")</f>
        <v>0</v>
      </c>
      <c r="Q44" s="373">
        <f>SUMIFS(Гиб.!O5:O9995,Гиб.!E5:E9995,P6,Гиб.!F5:F9995,E7,Гиб.!X5:X9995,B44,Гиб.!H5:H9995,"Жилой сектор")</f>
        <v>0</v>
      </c>
      <c r="R44" s="373">
        <f>SUMIFS(Гиб.!O5:O9995,Гиб.!E5:E9995,R6,Гиб.!F5:F9995,D7,Гиб.!X5:X9995,B44,Гиб.!H5:H9995,"Жилой сектор")</f>
        <v>0</v>
      </c>
      <c r="S44" s="373">
        <f>SUMIFS(Гиб.!O5:O9995,Гиб.!E5:E9995,R6,Гиб.!F5:F9995,E7,Гиб.!X5:X9995,B44,Гиб.!H5:H9995,"Жилой сектор")</f>
        <v>0</v>
      </c>
      <c r="T44" s="373">
        <f>SUMIFS(Гиб.!O5:O9995,Гиб.!E5:E9995,T6,Гиб.!F5:F9995,D7,Гиб.!X5:X9995,B44,Гиб.!H5:H9995,"Жилой сектор")</f>
        <v>0</v>
      </c>
      <c r="U44" s="373">
        <f>SUMIFS(Гиб.!O5:O9995,Гиб.!E5:E9995,T6,Гиб.!F5:F9995,E7,Гиб.!X5:X9995,B44,Гиб.!H5:H9995,"Жилой сектор")</f>
        <v>0</v>
      </c>
      <c r="V44" s="373">
        <f>SUMIFS(Гиб.!O5:O9995,Гиб.!E5:E9995,V6,Гиб.!F5:F9995,D7,Гиб.!X5:X9995,B44,Гиб.!H5:H9995,"Жилой сектор")</f>
        <v>0</v>
      </c>
      <c r="W44" s="373">
        <f>SUMIFS(Гиб.!O5:O9995,Гиб.!E5:E9995,V6,Гиб.!F5:F9995,E7,Гиб.!X5:X9995,B44,Гиб.!H5:H9995,"Жилой сектор")</f>
        <v>0</v>
      </c>
      <c r="X44" s="373">
        <f>SUMIFS(Гиб.!O5:O9995,Гиб.!E5:E9995,X6,Гиб.!F5:F9995,D7,Гиб.!X5:X9995,B44,Гиб.!H5:H9995,"Жилой сектор")</f>
        <v>0</v>
      </c>
      <c r="Y44" s="373">
        <f>SUMIFS(Гиб.!O5:O9995,Гиб.!E5:E9995,X6,Гиб.!F5:F9995,E7,Гиб.!X5:X9995,B44,Гиб.!H5:H9995,"Жилой сектор")</f>
        <v>0</v>
      </c>
      <c r="Z44" s="373">
        <f>SUMIFS(Гиб.!O5:O9995,Гиб.!E5:E9995,Z6,Гиб.!F5:F9995,D7,Гиб.!X5:X9995,B44,Гиб.!H5:H9995,"Жилой сектор")</f>
        <v>0</v>
      </c>
      <c r="AA44" s="373">
        <f>SUMIFS(Гиб.!O5:O9995,Гиб.!E5:E9995,Z6,Гиб.!F5:F9995,E7,Гиб.!X5:X9995,B44,Гиб.!H5:H9995,"Жилой сектор")</f>
        <v>0</v>
      </c>
      <c r="AB44" s="373">
        <f>SUMIFS(Гиб.!O5:O9995,Гиб.!E5:E9995,AB6,Гиб.!F5:F9995,D7,Гиб.!X5:X9995,B44,Гиб.!H5:H9995,"Жилой сектор")</f>
        <v>0</v>
      </c>
      <c r="AC44" s="373">
        <f>SUMIFS(Гиб.!O5:O9995,Гиб.!E5:E9995,AB6,Гиб.!F5:F9995,E7,Гиб.!X5:X9995,B44,Гиб.!H5:H9995,"Жилой сектор")</f>
        <v>0</v>
      </c>
      <c r="AD44" s="373">
        <f>SUMIFS(Гиб.!O5:O9995,Гиб.!E5:E9995,AD6,Гиб.!F5:F9995,D7,Гиб.!X5:X9995,B44,Гиб.!H5:H9995,"Жилой сектор")</f>
        <v>0</v>
      </c>
      <c r="AE44" s="373">
        <f>SUMIFS(Гиб.!O5:O9995,Гиб.!E5:E9995,AD6,Гиб.!F5:F9995,E7,Гиб.!X5:X9995,B44,Гиб.!H5:H9995,"Жилой сектор")</f>
        <v>0</v>
      </c>
      <c r="AF44" s="373">
        <f>SUMIFS(Гиб.!O5:O9995,Гиб.!E5:E9995,AF6,Гиб.!F5:F9995,D7,Гиб.!X5:X9995,B44,Гиб.!H5:H9995,"Жилой сектор")</f>
        <v>0</v>
      </c>
      <c r="AG44" s="373">
        <f>SUMIFS(Гиб.!O5:O9995,Гиб.!E5:E9995,AF6,Гиб.!F5:F9995,E7,Гиб.!X5:X9995,B44,Гиб.!H5:H9995,"Жилой сектор")</f>
        <v>0</v>
      </c>
      <c r="AH44" s="373">
        <f>SUMIFS(Гиб.!O5:O9995,Гиб.!E5:E9995,AH6,Гиб.!F5:F9995,D7,Гиб.!X5:X9995,B44,Гиб.!H5:H9995,"Жилой сектор")</f>
        <v>0</v>
      </c>
      <c r="AI44" s="373">
        <f>SUMIFS(Гиб.!O5:O9995,Гиб.!E5:E9995,AH6,Гиб.!F5:F9995,E7,Гиб.!X5:X9995,B44,Гиб.!H5:H9995,"Жилой сектор")</f>
        <v>0</v>
      </c>
      <c r="AJ44" s="373">
        <f>SUMIFS(Гиб.!O5:O9995,Гиб.!E5:E9995,AJ6,Гиб.!F5:F9995,D7,Гиб.!X5:X9995,B44,Гиб.!H5:H9995,"Жилой сектор")</f>
        <v>0</v>
      </c>
      <c r="AK44" s="373">
        <f>SUMIFS(Гиб.!O5:O9995,Гиб.!E5:E9995,AJ6,Гиб.!F5:F9995,E7,Гиб.!X5:X9995,B44,Гиб.!H5:H9995,"Жилой сектор")</f>
        <v>0</v>
      </c>
      <c r="AL44" s="373">
        <f>SUMIFS(Гиб.!O5:O9995,Гиб.!E5:E9995,AL6,Гиб.!F5:F9995,D7,Гиб.!X5:X9995,B44,Гиб.!H5:H9995,"Жилой сектор")</f>
        <v>0</v>
      </c>
      <c r="AM44" s="373">
        <f>SUMIFS(Гиб.!O5:O9995,Гиб.!E5:E9995,AL6,Гиб.!F5:F9995,E7,Гиб.!X5:X9995,B44,Гиб.!H5:H9995,"Жилой сектор")</f>
        <v>0</v>
      </c>
      <c r="AN44" s="373">
        <f>SUMIFS(Гиб.!O5:O9995,Гиб.!E5:E9995,AN6,Гиб.!F5:F9995,D7,Гиб.!X5:X9995,B44,Гиб.!H5:H9995,"Жилой сектор")</f>
        <v>0</v>
      </c>
      <c r="AO44" s="373">
        <f>SUMIFS(Гиб.!O5:O9995,Гиб.!E5:E9995,AN6,Гиб.!F5:F9995,E7,Гиб.!X5:X9995,B44,Гиб.!H5:H9995,"Жилой сектор")</f>
        <v>0</v>
      </c>
      <c r="AP44" s="373">
        <f>SUMIFS(Гиб.!O5:O9995,Гиб.!E5:E9995,AP6,Гиб.!F5:F9995,D7,Гиб.!X5:X9995,B44,Гиб.!H5:H9995,"Жилой сектор")</f>
        <v>0</v>
      </c>
      <c r="AQ44" s="373">
        <f>SUMIFS(Гиб.!O5:O9995,Гиб.!E5:E9995,AP6,Гиб.!F5:F9995,E7,Гиб.!X5:X9995,B44,Гиб.!H5:H9995,"Жилой сектор")</f>
        <v>0</v>
      </c>
      <c r="AR44" s="373">
        <f>SUMIFS(Гиб.!O5:O9995,Гиб.!E5:E9995,AR6,Гиб.!F5:F9995,D7,Гиб.!X5:X9995,B44,Гиб.!H5:H9995,"Жилой сектор")</f>
        <v>0</v>
      </c>
      <c r="AS44" s="373">
        <f>SUMIFS(Гиб.!O5:O9995,Гиб.!E5:E9995,AR6,Гиб.!F5:F9995,E7,Гиб.!X5:X9995,B44,Гиб.!H5:H9995,"Жилой сектор")</f>
        <v>0</v>
      </c>
      <c r="AT44" s="373">
        <f>SUMIFS(Гиб.!O5:O9995,Гиб.!E5:E9995,AT6,Гиб.!F5:F9995,D7,Гиб.!X5:X9995,B44,Гиб.!H5:H9995,"Жилой сектор")</f>
        <v>0</v>
      </c>
      <c r="AU44" s="373">
        <f>SUMIFS(Гиб.!O5:O9995,Гиб.!E5:E9995,AT6,Гиб.!F5:F9995,E7,Гиб.!X5:X9995,B44,Гиб.!H5:H9995,"Жилой сектор")</f>
        <v>0</v>
      </c>
      <c r="AV44" s="373">
        <f>SUMIFS(Гиб.!O5:O9995,Гиб.!E5:E9995,AV6,Гиб.!F5:F9995,D7,Гиб.!X5:X9995,B44,Гиб.!H5:H9995,"Жилой сектор")</f>
        <v>0</v>
      </c>
      <c r="AW44" s="373">
        <f>SUMIFS(Гиб.!O5:O9995,Гиб.!E5:E9995,AV6,Гиб.!F5:F9995,E7,Гиб.!X5:X9995,B44,Гиб.!H5:H9995,"Жилой сектор")</f>
        <v>0</v>
      </c>
      <c r="AX44" s="194"/>
      <c r="AY44" s="194"/>
      <c r="AZ44" s="194"/>
      <c r="BA44" s="194"/>
    </row>
    <row r="45" spans="1:53" ht="19.5" thickBot="1">
      <c r="A45" s="337" t="s">
        <v>409</v>
      </c>
      <c r="B45" s="371" t="s">
        <v>410</v>
      </c>
      <c r="C45" s="1204">
        <f t="shared" si="0"/>
        <v>0</v>
      </c>
      <c r="D45" s="415">
        <f t="shared" si="15"/>
        <v>0</v>
      </c>
      <c r="E45" s="416">
        <f t="shared" si="8"/>
        <v>0</v>
      </c>
      <c r="F45" s="1250">
        <f t="shared" si="2"/>
        <v>0</v>
      </c>
      <c r="G45" s="604">
        <v>0</v>
      </c>
      <c r="H45" s="469">
        <v>0</v>
      </c>
      <c r="I45" s="1212">
        <f>C45/C41*100%</f>
        <v>0</v>
      </c>
      <c r="J45" s="1206" t="e">
        <f t="shared" si="11"/>
        <v>#DIV/0!</v>
      </c>
      <c r="K45" s="1206" t="e">
        <f t="shared" si="12"/>
        <v>#DIV/0!</v>
      </c>
      <c r="L45" s="373">
        <f>SUMIFS(Гиб.!O5:O9995,Гиб.!E5:E9995,L6,Гиб.!F5:F9995,D7,Гиб.!X5:X9995,B45,Гиб.!H5:H9995,"Жилой сектор")</f>
        <v>0</v>
      </c>
      <c r="M45" s="373">
        <f>SUMIFS(Гиб.!O5:O9995,Гиб.!E5:E9995,L6,Гиб.!F5:F9995,E7,Гиб.!X5:X9995,B45,Гиб.!H5:H9995,"Жилой сектор")</f>
        <v>0</v>
      </c>
      <c r="N45" s="373">
        <f>SUMIFS(Гиб.!O5:O9995,Гиб.!E5:E9995,N6,Гиб.!F5:F9995,D7,Гиб.!X5:X9995,B45,Гиб.!H5:H9995,"Жилой сектор")</f>
        <v>0</v>
      </c>
      <c r="O45" s="373">
        <f>SUMIFS(Гиб.!O5:O9995,Гиб.!E5:E9995,N6,Гиб.!F5:F9995,E7,Гиб.!X5:X9995,B45,Гиб.!H5:H9995,"Жилой сектор")</f>
        <v>0</v>
      </c>
      <c r="P45" s="373">
        <f>SUMIFS(Гиб.!O5:O9995,Гиб.!E5:E9995,P6,Гиб.!F5:F9995,D7,Гиб.!X5:X9995,B45,Гиб.!H5:H9995,"Жилой сектор")</f>
        <v>0</v>
      </c>
      <c r="Q45" s="373">
        <f>SUMIFS(Гиб.!O5:O9995,Гиб.!E5:E9995,P6,Гиб.!F5:F9995,E7,Гиб.!X5:X9995,B45,Гиб.!H5:H9995,"Жилой сектор")</f>
        <v>0</v>
      </c>
      <c r="R45" s="373">
        <f>SUMIFS(Гиб.!O5:O9995,Гиб.!E5:E9995,R6,Гиб.!F5:F9995,D7,Гиб.!X5:X9995,B45,Гиб.!H5:H9995,"Жилой сектор")</f>
        <v>0</v>
      </c>
      <c r="S45" s="373">
        <f>SUMIFS(Гиб.!O5:O9995,Гиб.!E5:E9995,R6,Гиб.!F5:F9995,E7,Гиб.!X5:X9995,B45,Гиб.!H5:H9995,"Жилой сектор")</f>
        <v>0</v>
      </c>
      <c r="T45" s="373">
        <f>SUMIFS(Гиб.!O5:O9995,Гиб.!E5:E9995,T6,Гиб.!F5:F9995,D7,Гиб.!X5:X9995,B45,Гиб.!H5:H9995,"Жилой сектор")</f>
        <v>0</v>
      </c>
      <c r="U45" s="373">
        <f>SUMIFS(Гиб.!O5:O9995,Гиб.!E5:E9995,T6,Гиб.!F5:F9995,E7,Гиб.!X5:X9995,B45,Гиб.!H5:H9995,"Жилой сектор")</f>
        <v>0</v>
      </c>
      <c r="V45" s="373">
        <f>SUMIFS(Гиб.!O5:O9995,Гиб.!E5:E9995,V6,Гиб.!F5:F9995,D7,Гиб.!X5:X9995,B45,Гиб.!H5:H9995,"Жилой сектор")</f>
        <v>0</v>
      </c>
      <c r="W45" s="373">
        <f>SUMIFS(Гиб.!O5:O9995,Гиб.!E5:E9995,V6,Гиб.!F5:F9995,E7,Гиб.!X5:X9995,B45,Гиб.!H5:H9995,"Жилой сектор")</f>
        <v>0</v>
      </c>
      <c r="X45" s="373">
        <f>SUMIFS(Гиб.!O5:O9995,Гиб.!E5:E9995,X6,Гиб.!F5:F9995,D7,Гиб.!X5:X9995,B45,Гиб.!H5:H9995,"Жилой сектор")</f>
        <v>0</v>
      </c>
      <c r="Y45" s="373">
        <f>SUMIFS(Гиб.!O5:O9995,Гиб.!E5:E9995,X6,Гиб.!F5:F9995,E7,Гиб.!X5:X9995,B45,Гиб.!H5:H9995,"Жилой сектор")</f>
        <v>0</v>
      </c>
      <c r="Z45" s="373">
        <f>SUMIFS(Гиб.!O5:O9995,Гиб.!E5:E9995,Z6,Гиб.!F5:F9995,D7,Гиб.!X5:X9995,B45,Гиб.!H5:H9995,"Жилой сектор")</f>
        <v>0</v>
      </c>
      <c r="AA45" s="373">
        <f>SUMIFS(Гиб.!O5:O9995,Гиб.!E5:E9995,Z6,Гиб.!F5:F9995,E7,Гиб.!X5:X9995,B45,Гиб.!H5:H9995,"Жилой сектор")</f>
        <v>0</v>
      </c>
      <c r="AB45" s="373">
        <f>SUMIFS(Гиб.!O5:O9995,Гиб.!E5:E9995,AB6,Гиб.!F5:F9995,D7,Гиб.!X5:X9995,B45,Гиб.!H5:H9995,"Жилой сектор")</f>
        <v>0</v>
      </c>
      <c r="AC45" s="373">
        <f>SUMIFS(Гиб.!O5:O9995,Гиб.!E5:E9995,AB6,Гиб.!F5:F9995,E7,Гиб.!X5:X9995,B45,Гиб.!H5:H9995,"Жилой сектор")</f>
        <v>0</v>
      </c>
      <c r="AD45" s="373">
        <f>SUMIFS(Гиб.!O5:O9995,Гиб.!E5:E9995,AD6,Гиб.!F5:F9995,D7,Гиб.!X5:X9995,B45,Гиб.!H5:H9995,"Жилой сектор")</f>
        <v>0</v>
      </c>
      <c r="AE45" s="373">
        <f>SUMIFS(Гиб.!O5:O9995,Гиб.!E5:E9995,AD6,Гиб.!F5:F9995,E7,Гиб.!X5:X9995,B45,Гиб.!H5:H9995,"Жилой сектор")</f>
        <v>0</v>
      </c>
      <c r="AF45" s="373">
        <f>SUMIFS(Гиб.!O5:O9995,Гиб.!E5:E9995,AF6,Гиб.!F5:F9995,D7,Гиб.!X5:X9995,B45,Гиб.!H5:H9995,"Жилой сектор")</f>
        <v>0</v>
      </c>
      <c r="AG45" s="373">
        <f>SUMIFS(Гиб.!O5:O9995,Гиб.!E5:E9995,AF6,Гиб.!F5:F9995,E7,Гиб.!X5:X9995,B45,Гиб.!H5:H9995,"Жилой сектор")</f>
        <v>0</v>
      </c>
      <c r="AH45" s="373">
        <f>SUMIFS(Гиб.!O5:O9995,Гиб.!E5:E9995,AH6,Гиб.!F5:F9995,D7,Гиб.!X5:X9995,B45,Гиб.!H5:H9995,"Жилой сектор")</f>
        <v>0</v>
      </c>
      <c r="AI45" s="373">
        <f>SUMIFS(Гиб.!O5:O9995,Гиб.!E5:E9995,AH6,Гиб.!F5:F9995,E7,Гиб.!X5:X9995,B45,Гиб.!H5:H9995,"Жилой сектор")</f>
        <v>0</v>
      </c>
      <c r="AJ45" s="373">
        <f>SUMIFS(Гиб.!O5:O9995,Гиб.!E5:E9995,AJ6,Гиб.!F5:F9995,D7,Гиб.!X5:X9995,B45,Гиб.!H5:H9995,"Жилой сектор")</f>
        <v>0</v>
      </c>
      <c r="AK45" s="373">
        <f>SUMIFS(Гиб.!O5:O9995,Гиб.!E5:E9995,AJ6,Гиб.!F5:F9995,E7,Гиб.!X5:X9995,B45,Гиб.!H5:H9995,"Жилой сектор")</f>
        <v>0</v>
      </c>
      <c r="AL45" s="373">
        <f>SUMIFS(Гиб.!O5:O9995,Гиб.!E5:E9995,AL6,Гиб.!F5:F9995,D7,Гиб.!X5:X9995,B45,Гиб.!H5:H9995,"Жилой сектор")</f>
        <v>0</v>
      </c>
      <c r="AM45" s="373">
        <f>SUMIFS(Гиб.!O5:O9995,Гиб.!E5:E9995,AL6,Гиб.!F5:F9995,E7,Гиб.!X5:X9995,B45,Гиб.!H5:H9995,"Жилой сектор")</f>
        <v>0</v>
      </c>
      <c r="AN45" s="373">
        <f>SUMIFS(Гиб.!O5:O9995,Гиб.!E5:E9995,AN6,Гиб.!F5:F9995,D7,Гиб.!X5:X9995,B45,Гиб.!H5:H9995,"Жилой сектор")</f>
        <v>0</v>
      </c>
      <c r="AO45" s="373">
        <f>SUMIFS(Гиб.!O5:O9995,Гиб.!E5:E9995,AN6,Гиб.!F5:F9995,E7,Гиб.!X5:X9995,B45,Гиб.!H5:H9995,"Жилой сектор")</f>
        <v>0</v>
      </c>
      <c r="AP45" s="373">
        <f>SUMIFS(Гиб.!O5:O9995,Гиб.!E5:E9995,AP6,Гиб.!F5:F9995,D7,Гиб.!X5:X9995,B45,Гиб.!H5:H9995,"Жилой сектор")</f>
        <v>0</v>
      </c>
      <c r="AQ45" s="373">
        <f>SUMIFS(Гиб.!O5:O9995,Гиб.!E5:E9995,AP6,Гиб.!F5:F9995,E7,Гиб.!X5:X9995,B45,Гиб.!H5:H9995,"Жилой сектор")</f>
        <v>0</v>
      </c>
      <c r="AR45" s="373">
        <f>SUMIFS(Гиб.!O5:O9995,Гиб.!E5:E9995,AR6,Гиб.!F5:F9995,D7,Гиб.!X5:X9995,B45,Гиб.!H5:H9995,"Жилой сектор")</f>
        <v>0</v>
      </c>
      <c r="AS45" s="373">
        <f>SUMIFS(Гиб.!O5:O9995,Гиб.!E5:E9995,AR6,Гиб.!F5:F9995,E7,Гиб.!X5:X9995,B45,Гиб.!H5:H9995,"Жилой сектор")</f>
        <v>0</v>
      </c>
      <c r="AT45" s="373">
        <f>SUMIFS(Гиб.!O5:O9995,Гиб.!E5:E9995,AT6,Гиб.!F5:F9995,D7,Гиб.!X5:X9995,B45,Гиб.!H5:H9995,"Жилой сектор")</f>
        <v>0</v>
      </c>
      <c r="AU45" s="373">
        <f>SUMIFS(Гиб.!O5:O9995,Гиб.!E5:E9995,AT6,Гиб.!F5:F9995,E7,Гиб.!X5:X9995,B45,Гиб.!H5:H9995,"Жилой сектор")</f>
        <v>0</v>
      </c>
      <c r="AV45" s="373">
        <f>SUMIFS(Гиб.!O5:O9995,Гиб.!E5:E9995,AV6,Гиб.!F5:F9995,D7,Гиб.!X5:X9995,B45,Гиб.!H5:H9995,"Жилой сектор")</f>
        <v>0</v>
      </c>
      <c r="AW45" s="373">
        <f>SUMIFS(Гиб.!O5:O9995,Гиб.!E5:E9995,AV6,Гиб.!F5:F9995,E7,Гиб.!X5:X9995,B45,Гиб.!H5:H9995,"Жилой сектор")</f>
        <v>0</v>
      </c>
      <c r="AX45" s="194"/>
      <c r="AY45" s="194"/>
      <c r="AZ45" s="194"/>
      <c r="BA45" s="194"/>
    </row>
    <row r="46" spans="1:53" ht="19.5" thickBot="1">
      <c r="A46" s="337" t="s">
        <v>411</v>
      </c>
      <c r="B46" s="371" t="s">
        <v>412</v>
      </c>
      <c r="C46" s="1204">
        <f t="shared" si="0"/>
        <v>0</v>
      </c>
      <c r="D46" s="415">
        <f t="shared" si="15"/>
        <v>0</v>
      </c>
      <c r="E46" s="416">
        <f t="shared" si="8"/>
        <v>0</v>
      </c>
      <c r="F46" s="1250">
        <f t="shared" si="2"/>
        <v>0</v>
      </c>
      <c r="G46" s="604">
        <v>0</v>
      </c>
      <c r="H46" s="469">
        <v>0</v>
      </c>
      <c r="I46" s="1212">
        <f>C46/C41*100%</f>
        <v>0</v>
      </c>
      <c r="J46" s="1206" t="e">
        <f t="shared" si="11"/>
        <v>#DIV/0!</v>
      </c>
      <c r="K46" s="1206" t="e">
        <f t="shared" si="12"/>
        <v>#DIV/0!</v>
      </c>
      <c r="L46" s="373">
        <f>SUMIFS(Гиб.!O5:O9995,Гиб.!E5:E9995,L6,Гиб.!F5:F9995,D7,Гиб.!X5:X9995,B46,Гиб.!H5:H9995,"Жилой сектор")</f>
        <v>0</v>
      </c>
      <c r="M46" s="373">
        <f>SUMIFS(Гиб.!O5:O9995,Гиб.!E5:E9995,L6,Гиб.!F5:F9995,E7,Гиб.!X5:X9995,B46,Гиб.!H5:H9995,"Жилой сектор")</f>
        <v>0</v>
      </c>
      <c r="N46" s="373">
        <f>SUMIFS(Гиб.!O5:O9995,Гиб.!E5:E9995,N6,Гиб.!F5:F9995,D7,Гиб.!X5:X9995,B46,Гиб.!H5:H9995,"Жилой сектор")</f>
        <v>0</v>
      </c>
      <c r="O46" s="373">
        <f>SUMIFS(Гиб.!O5:O9995,Гиб.!E5:E9995,N6,Гиб.!F5:F9995,E7,Гиб.!X5:X9995,B46,Гиб.!H5:H9995,"Жилой сектор")</f>
        <v>0</v>
      </c>
      <c r="P46" s="373">
        <f>SUMIFS(Гиб.!O5:O9995,Гиб.!E5:E9995,P6,Гиб.!F5:F9995,D7,Гиб.!X5:X9995,B46,Гиб.!H5:H9995,"Жилой сектор")</f>
        <v>0</v>
      </c>
      <c r="Q46" s="373">
        <f>SUMIFS(Гиб.!O5:O9995,Гиб.!E5:E9995,P6,Гиб.!F5:F9995,E7,Гиб.!X5:X9995,B46,Гиб.!H5:H9995,"Жилой сектор")</f>
        <v>0</v>
      </c>
      <c r="R46" s="373">
        <f>SUMIFS(Гиб.!O5:O9995,Гиб.!E5:E9995,R6,Гиб.!F5:F9995,D7,Гиб.!X5:X9995,B46,Гиб.!H5:H9995,"Жилой сектор")</f>
        <v>0</v>
      </c>
      <c r="S46" s="373">
        <f>SUMIFS(Гиб.!O5:O9995,Гиб.!E5:E9995,R6,Гиб.!F5:F9995,E7,Гиб.!X5:X9995,B46,Гиб.!H5:H9995,"Жилой сектор")</f>
        <v>0</v>
      </c>
      <c r="T46" s="373">
        <f>SUMIFS(Гиб.!O5:O9995,Гиб.!E5:E9995,T6,Гиб.!F5:F9995,D7,Гиб.!X5:X9995,B46,Гиб.!H5:H9995,"Жилой сектор")</f>
        <v>0</v>
      </c>
      <c r="U46" s="373">
        <f>SUMIFS(Гиб.!O5:O9995,Гиб.!E5:E9995,T6,Гиб.!F5:F9995,E7,Гиб.!X5:X9995,B46,Гиб.!H5:H9995,"Жилой сектор")</f>
        <v>0</v>
      </c>
      <c r="V46" s="373">
        <f>SUMIFS(Гиб.!O5:O9995,Гиб.!E5:E9995,V6,Гиб.!F5:F9995,D7,Гиб.!X5:X9995,B46,Гиб.!H5:H9995,"Жилой сектор")</f>
        <v>0</v>
      </c>
      <c r="W46" s="373">
        <f>SUMIFS(Гиб.!O5:O9995,Гиб.!E5:E9995,V6,Гиб.!F5:F9995,E7,Гиб.!X5:X9995,B46,Гиб.!H5:H9995,"Жилой сектор")</f>
        <v>0</v>
      </c>
      <c r="X46" s="373">
        <f>SUMIFS(Гиб.!O5:O9995,Гиб.!E5:E9995,X6,Гиб.!F5:F9995,D7,Гиб.!X5:X9995,B46,Гиб.!H5:H9995,"Жилой сектор")</f>
        <v>0</v>
      </c>
      <c r="Y46" s="373">
        <f>SUMIFS(Гиб.!O5:O9995,Гиб.!E5:E9995,X6,Гиб.!F5:F9995,E7,Гиб.!X5:X9995,B46,Гиб.!H5:H9995,"Жилой сектор")</f>
        <v>0</v>
      </c>
      <c r="Z46" s="373">
        <f>SUMIFS(Гиб.!O5:O9995,Гиб.!E5:E9995,Z6,Гиб.!F5:F9995,D7,Гиб.!X5:X9995,B46,Гиб.!H5:H9995,"Жилой сектор")</f>
        <v>0</v>
      </c>
      <c r="AA46" s="373">
        <f>SUMIFS(Гиб.!O5:O9995,Гиб.!E5:E9995,Z6,Гиб.!F5:F9995,E7,Гиб.!X5:X9995,B46,Гиб.!H5:H9995,"Жилой сектор")</f>
        <v>0</v>
      </c>
      <c r="AB46" s="373">
        <f>SUMIFS(Гиб.!O5:O9995,Гиб.!E5:E9995,AB6,Гиб.!F5:F9995,D7,Гиб.!X5:X9995,B46,Гиб.!H5:H9995,"Жилой сектор")</f>
        <v>0</v>
      </c>
      <c r="AC46" s="373">
        <f>SUMIFS(Гиб.!O5:O9995,Гиб.!E5:E9995,AB6,Гиб.!F5:F9995,E7,Гиб.!X5:X9995,B46,Гиб.!H5:H9995,"Жилой сектор")</f>
        <v>0</v>
      </c>
      <c r="AD46" s="373">
        <f>SUMIFS(Гиб.!O5:O9995,Гиб.!E5:E9995,AD6,Гиб.!F5:F9995,D7,Гиб.!X5:X9995,B46,Гиб.!H5:H9995,"Жилой сектор")</f>
        <v>0</v>
      </c>
      <c r="AE46" s="373">
        <f>SUMIFS(Гиб.!O5:O9995,Гиб.!E5:E9995,AD6,Гиб.!F5:F9995,E7,Гиб.!X5:X9995,B46,Гиб.!H5:H9995,"Жилой сектор")</f>
        <v>0</v>
      </c>
      <c r="AF46" s="373">
        <f>SUMIFS(Гиб.!O5:O9995,Гиб.!E5:E9995,AF6,Гиб.!F5:F9995,D7,Гиб.!X5:X9995,B46,Гиб.!H5:H9995,"Жилой сектор")</f>
        <v>0</v>
      </c>
      <c r="AG46" s="373">
        <f>SUMIFS(Гиб.!O5:O9995,Гиб.!E5:E9995,AF6,Гиб.!F5:F9995,E7,Гиб.!X5:X9995,B46,Гиб.!H5:H9995,"Жилой сектор")</f>
        <v>0</v>
      </c>
      <c r="AH46" s="373">
        <f>SUMIFS(Гиб.!O5:O9995,Гиб.!E5:E9995,AH6,Гиб.!F5:F9995,D7,Гиб.!X5:X9995,B46,Гиб.!H5:H9995,"Жилой сектор")</f>
        <v>0</v>
      </c>
      <c r="AI46" s="373">
        <f>SUMIFS(Гиб.!O5:O9995,Гиб.!E5:E9995,AH6,Гиб.!F5:F9995,E7,Гиб.!X5:X9995,B46,Гиб.!H5:H9995,"Жилой сектор")</f>
        <v>0</v>
      </c>
      <c r="AJ46" s="373">
        <f>SUMIFS(Гиб.!O5:O9995,Гиб.!E5:E9995,AJ6,Гиб.!F5:F9995,D7,Гиб.!X5:X9995,B46,Гиб.!H5:H9995,"Жилой сектор")</f>
        <v>0</v>
      </c>
      <c r="AK46" s="373">
        <f>SUMIFS(Гиб.!O5:O9995,Гиб.!E5:E9995,AJ6,Гиб.!F5:F9995,E7,Гиб.!X5:X9995,B46,Гиб.!H5:H9995,"Жилой сектор")</f>
        <v>0</v>
      </c>
      <c r="AL46" s="373">
        <f>SUMIFS(Гиб.!O5:O9995,Гиб.!E5:E9995,AL6,Гиб.!F5:F9995,D7,Гиб.!X5:X9995,B46,Гиб.!H5:H9995,"Жилой сектор")</f>
        <v>0</v>
      </c>
      <c r="AM46" s="373">
        <f>SUMIFS(Гиб.!O5:O9995,Гиб.!E5:E9995,AL6,Гиб.!F5:F9995,E7,Гиб.!X5:X9995,B46,Гиб.!H5:H9995,"Жилой сектор")</f>
        <v>0</v>
      </c>
      <c r="AN46" s="373">
        <f>SUMIFS(Гиб.!O5:O9995,Гиб.!E5:E9995,AN6,Гиб.!F5:F9995,D7,Гиб.!X5:X9995,B46,Гиб.!H5:H9995,"Жилой сектор")</f>
        <v>0</v>
      </c>
      <c r="AO46" s="373">
        <f>SUMIFS(Гиб.!O5:O9995,Гиб.!E5:E9995,AN6,Гиб.!F5:F9995,E7,Гиб.!X5:X9995,B46,Гиб.!H5:H9995,"Жилой сектор")</f>
        <v>0</v>
      </c>
      <c r="AP46" s="373">
        <f>SUMIFS(Гиб.!O5:O9995,Гиб.!E5:E9995,AP6,Гиб.!F5:F9995,D7,Гиб.!X5:X9995,B46,Гиб.!H5:H9995,"Жилой сектор")</f>
        <v>0</v>
      </c>
      <c r="AQ46" s="373">
        <f>SUMIFS(Гиб.!O5:O9995,Гиб.!E5:E9995,AP6,Гиб.!F5:F9995,E7,Гиб.!X5:X9995,B46,Гиб.!H5:H9995,"Жилой сектор")</f>
        <v>0</v>
      </c>
      <c r="AR46" s="373">
        <f>SUMIFS(Гиб.!O5:O9995,Гиб.!E5:E9995,AR6,Гиб.!F5:F9995,D7,Гиб.!X5:X9995,B46,Гиб.!H5:H9995,"Жилой сектор")</f>
        <v>0</v>
      </c>
      <c r="AS46" s="373">
        <f>SUMIFS(Гиб.!O5:O9995,Гиб.!E5:E9995,AR6,Гиб.!F5:F9995,E7,Гиб.!X5:X9995,B46,Гиб.!H5:H9995,"Жилой сектор")</f>
        <v>0</v>
      </c>
      <c r="AT46" s="373">
        <f>SUMIFS(Гиб.!O5:O9995,Гиб.!E5:E9995,AT6,Гиб.!F5:F9995,D7,Гиб.!X5:X9995,B46,Гиб.!H5:H9995,"Жилой сектор")</f>
        <v>0</v>
      </c>
      <c r="AU46" s="373">
        <f>SUMIFS(Гиб.!O5:O9995,Гиб.!E5:E9995,AT6,Гиб.!F5:F9995,E7,Гиб.!X5:X9995,B46,Гиб.!H5:H9995,"Жилой сектор")</f>
        <v>0</v>
      </c>
      <c r="AV46" s="373">
        <f>SUMIFS(Гиб.!O5:O9995,Гиб.!E5:E9995,AV6,Гиб.!F5:F9995,D7,Гиб.!X5:X9995,B46,Гиб.!H5:H9995,"Жилой сектор")</f>
        <v>0</v>
      </c>
      <c r="AW46" s="373">
        <f>SUMIFS(Гиб.!O5:O9995,Гиб.!E5:E9995,AV6,Гиб.!F5:F9995,E7,Гиб.!X5:X9995,B46,Гиб.!H5:H9995,"Жилой сектор")</f>
        <v>0</v>
      </c>
      <c r="AX46" s="194"/>
      <c r="AY46" s="194"/>
      <c r="AZ46" s="194"/>
      <c r="BA46" s="194"/>
    </row>
    <row r="47" spans="1:53" ht="19.5" thickBot="1">
      <c r="A47" s="337" t="s">
        <v>413</v>
      </c>
      <c r="B47" s="371" t="s">
        <v>414</v>
      </c>
      <c r="C47" s="1204">
        <f t="shared" si="0"/>
        <v>0</v>
      </c>
      <c r="D47" s="415">
        <f t="shared" si="15"/>
        <v>0</v>
      </c>
      <c r="E47" s="416">
        <f t="shared" si="8"/>
        <v>0</v>
      </c>
      <c r="F47" s="1250">
        <f t="shared" si="2"/>
        <v>0</v>
      </c>
      <c r="G47" s="604">
        <v>0</v>
      </c>
      <c r="H47" s="469">
        <v>0</v>
      </c>
      <c r="I47" s="1212">
        <f>C47/C41*100%</f>
        <v>0</v>
      </c>
      <c r="J47" s="1206" t="e">
        <f t="shared" si="11"/>
        <v>#DIV/0!</v>
      </c>
      <c r="K47" s="1206" t="e">
        <f t="shared" si="12"/>
        <v>#DIV/0!</v>
      </c>
      <c r="L47" s="373">
        <f>SUMIFS(Гиб.!O5:O9995,Гиб.!E5:E9995,L6,Гиб.!F5:F9995,D7,Гиб.!X5:X9995,B47,Гиб.!H5:H9995,"Жилой сектор")</f>
        <v>0</v>
      </c>
      <c r="M47" s="373">
        <f>SUMIFS(Гиб.!O5:O9995,Гиб.!E5:E9995,L6,Гиб.!F5:F9995,E7,Гиб.!X5:X9995,B47,Гиб.!H5:H9995,"Жилой сектор")</f>
        <v>0</v>
      </c>
      <c r="N47" s="373">
        <f>SUMIFS(Гиб.!O5:O9995,Гиб.!E5:E9995,N6,Гиб.!F5:F9995,D7,Гиб.!X5:X9995,B47,Гиб.!H5:H9995,"Жилой сектор")</f>
        <v>0</v>
      </c>
      <c r="O47" s="373">
        <f>SUMIFS(Гиб.!O5:O9995,Гиб.!E5:E9995,N6,Гиб.!F5:F9995,E7,Гиб.!X5:X9995,B47,Гиб.!H5:H9995,"Жилой сектор")</f>
        <v>0</v>
      </c>
      <c r="P47" s="373">
        <f>SUMIFS(Гиб.!O5:O9995,Гиб.!E5:E9995,P6,Гиб.!F5:F9995,D7,Гиб.!X5:X9995,B47,Гиб.!H5:H9995,"Жилой сектор")</f>
        <v>0</v>
      </c>
      <c r="Q47" s="373">
        <f>SUMIFS(Гиб.!O5:O9995,Гиб.!E5:E9995,P6,Гиб.!F5:F9995,E7,Гиб.!X5:X9995,B47,Гиб.!H5:H9995,"Жилой сектор")</f>
        <v>0</v>
      </c>
      <c r="R47" s="373">
        <f>SUMIFS(Гиб.!O5:O9995,Гиб.!E5:E9995,R6,Гиб.!F5:F9995,D7,Гиб.!X5:X9995,B47,Гиб.!H5:H9995,"Жилой сектор")</f>
        <v>0</v>
      </c>
      <c r="S47" s="373">
        <f>SUMIFS(Гиб.!O5:O9995,Гиб.!E5:E9995,R6,Гиб.!F5:F9995,E7,Гиб.!X5:X9995,B47,Гиб.!H5:H9995,"Жилой сектор")</f>
        <v>0</v>
      </c>
      <c r="T47" s="373">
        <f>SUMIFS(Гиб.!O5:O9995,Гиб.!E5:E9995,T6,Гиб.!F5:F9995,D7,Гиб.!X5:X9995,B47,Гиб.!H5:H9995,"Жилой сектор")</f>
        <v>0</v>
      </c>
      <c r="U47" s="373">
        <f>SUMIFS(Гиб.!O5:O9995,Гиб.!E5:E9995,T6,Гиб.!F5:F9995,E7,Гиб.!X5:X9995,B47,Гиб.!H5:H9995,"Жилой сектор")</f>
        <v>0</v>
      </c>
      <c r="V47" s="373">
        <f>SUMIFS(Гиб.!O5:O9995,Гиб.!E5:E9995,V6,Гиб.!F5:F9995,D7,Гиб.!X5:X9995,B47,Гиб.!H5:H9995,"Жилой сектор")</f>
        <v>0</v>
      </c>
      <c r="W47" s="373">
        <f>SUMIFS(Гиб.!O5:O9995,Гиб.!E5:E9995,V6,Гиб.!F5:F9995,E7,Гиб.!X5:X9995,B47,Гиб.!H5:H9995,"Жилой сектор")</f>
        <v>0</v>
      </c>
      <c r="X47" s="373">
        <f>SUMIFS(Гиб.!O5:O9995,Гиб.!E5:E9995,X6,Гиб.!F5:F9995,D7,Гиб.!X5:X9995,B47,Гиб.!H5:H9995,"Жилой сектор")</f>
        <v>0</v>
      </c>
      <c r="Y47" s="373">
        <f>SUMIFS(Гиб.!O5:O9995,Гиб.!E5:E9995,X6,Гиб.!F5:F9995,E7,Гиб.!X5:X9995,B47,Гиб.!H5:H9995,"Жилой сектор")</f>
        <v>0</v>
      </c>
      <c r="Z47" s="373">
        <f>SUMIFS(Гиб.!O5:O9995,Гиб.!E5:E9995,Z6,Гиб.!F5:F9995,D7,Гиб.!X5:X9995,B47,Гиб.!H5:H9995,"Жилой сектор")</f>
        <v>0</v>
      </c>
      <c r="AA47" s="373">
        <f>SUMIFS(Гиб.!O5:O9995,Гиб.!E5:E9995,Z6,Гиб.!F5:F9995,E7,Гиб.!X5:X9995,B47,Гиб.!H5:H9995,"Жилой сектор")</f>
        <v>0</v>
      </c>
      <c r="AB47" s="373">
        <f>SUMIFS(Гиб.!O5:O9995,Гиб.!E5:E9995,AB6,Гиб.!F5:F9995,D7,Гиб.!X5:X9995,B47,Гиб.!H5:H9995,"Жилой сектор")</f>
        <v>0</v>
      </c>
      <c r="AC47" s="373">
        <f>SUMIFS(Гиб.!O5:O9995,Гиб.!E5:E9995,AB6,Гиб.!F5:F9995,E7,Гиб.!X5:X9995,B47,Гиб.!H5:H9995,"Жилой сектор")</f>
        <v>0</v>
      </c>
      <c r="AD47" s="373">
        <f>SUMIFS(Гиб.!O5:O9995,Гиб.!E5:E9995,AD6,Гиб.!F5:F9995,D7,Гиб.!X5:X9995,B47,Гиб.!H5:H9995,"Жилой сектор")</f>
        <v>0</v>
      </c>
      <c r="AE47" s="373">
        <f>SUMIFS(Гиб.!O5:O9995,Гиб.!E5:E9995,AD6,Гиб.!F5:F9995,E7,Гиб.!X5:X9995,B47,Гиб.!H5:H9995,"Жилой сектор")</f>
        <v>0</v>
      </c>
      <c r="AF47" s="373">
        <f>SUMIFS(Гиб.!O5:O9995,Гиб.!E5:E9995,AF6,Гиб.!F5:F9995,D7,Гиб.!X5:X9995,B47,Гиб.!H5:H9995,"Жилой сектор")</f>
        <v>0</v>
      </c>
      <c r="AG47" s="373">
        <f>SUMIFS(Гиб.!O5:O9995,Гиб.!E5:E9995,AF6,Гиб.!F5:F9995,E7,Гиб.!X5:X9995,B47,Гиб.!H5:H9995,"Жилой сектор")</f>
        <v>0</v>
      </c>
      <c r="AH47" s="373">
        <f>SUMIFS(Гиб.!O5:O9995,Гиб.!E5:E9995,AH6,Гиб.!F5:F9995,D7,Гиб.!X5:X9995,B47,Гиб.!H5:H9995,"Жилой сектор")</f>
        <v>0</v>
      </c>
      <c r="AI47" s="373">
        <f>SUMIFS(Гиб.!O5:O9995,Гиб.!E5:E9995,AH6,Гиб.!F5:F9995,E7,Гиб.!X5:X9995,B47,Гиб.!H5:H9995,"Жилой сектор")</f>
        <v>0</v>
      </c>
      <c r="AJ47" s="373">
        <f>SUMIFS(Гиб.!O5:O9995,Гиб.!E5:E9995,AJ6,Гиб.!F5:F9995,D7,Гиб.!X5:X9995,B47,Гиб.!H5:H9995,"Жилой сектор")</f>
        <v>0</v>
      </c>
      <c r="AK47" s="373">
        <f>SUMIFS(Гиб.!O5:O9995,Гиб.!E5:E9995,AJ6,Гиб.!F5:F9995,E7,Гиб.!X5:X9995,B47,Гиб.!H5:H9995,"Жилой сектор")</f>
        <v>0</v>
      </c>
      <c r="AL47" s="373">
        <f>SUMIFS(Гиб.!O5:O9995,Гиб.!E5:E9995,AL6,Гиб.!F5:F9995,D7,Гиб.!X5:X9995,B47,Гиб.!H5:H9995,"Жилой сектор")</f>
        <v>0</v>
      </c>
      <c r="AM47" s="373">
        <f>SUMIFS(Гиб.!O5:O9995,Гиб.!E5:E9995,AL6,Гиб.!F5:F9995,E7,Гиб.!X5:X9995,B47,Гиб.!H5:H9995,"Жилой сектор")</f>
        <v>0</v>
      </c>
      <c r="AN47" s="373">
        <f>SUMIFS(Гиб.!O5:O9995,Гиб.!E5:E9995,AN6,Гиб.!F5:F9995,D7,Гиб.!X5:X9995,B47,Гиб.!H5:H9995,"Жилой сектор")</f>
        <v>0</v>
      </c>
      <c r="AO47" s="373">
        <f>SUMIFS(Гиб.!O5:O9995,Гиб.!E5:E9995,AN6,Гиб.!F5:F9995,E7,Гиб.!X5:X9995,B47,Гиб.!H5:H9995,"Жилой сектор")</f>
        <v>0</v>
      </c>
      <c r="AP47" s="373">
        <f>SUMIFS(Гиб.!O5:O9995,Гиб.!E5:E9995,AP6,Гиб.!F5:F9995,D7,Гиб.!X5:X9995,B47,Гиб.!H5:H9995,"Жилой сектор")</f>
        <v>0</v>
      </c>
      <c r="AQ47" s="373">
        <f>SUMIFS(Гиб.!O5:O9995,Гиб.!E5:E9995,AP6,Гиб.!F5:F9995,E7,Гиб.!X5:X9995,B47,Гиб.!H5:H9995,"Жилой сектор")</f>
        <v>0</v>
      </c>
      <c r="AR47" s="373">
        <f>SUMIFS(Гиб.!O5:O9995,Гиб.!E5:E9995,AR6,Гиб.!F5:F9995,D7,Гиб.!X5:X9995,B47,Гиб.!H5:H9995,"Жилой сектор")</f>
        <v>0</v>
      </c>
      <c r="AS47" s="373">
        <f>SUMIFS(Гиб.!O5:O9995,Гиб.!E5:E9995,AR6,Гиб.!F5:F9995,E7,Гиб.!X5:X9995,B47,Гиб.!H5:H9995,"Жилой сектор")</f>
        <v>0</v>
      </c>
      <c r="AT47" s="373">
        <f>SUMIFS(Гиб.!O5:O9995,Гиб.!E5:E9995,AT6,Гиб.!F5:F9995,D7,Гиб.!X5:X9995,B47,Гиб.!H5:H9995,"Жилой сектор")</f>
        <v>0</v>
      </c>
      <c r="AU47" s="373">
        <f>SUMIFS(Гиб.!O5:O9995,Гиб.!E5:E9995,AT6,Гиб.!F5:F9995,E7,Гиб.!X5:X9995,B47,Гиб.!H5:H9995,"Жилой сектор")</f>
        <v>0</v>
      </c>
      <c r="AV47" s="373">
        <f>SUMIFS(Гиб.!O5:O9995,Гиб.!E5:E9995,AV6,Гиб.!F5:F9995,D7,Гиб.!X5:X9995,B47,Гиб.!H5:H9995,"Жилой сектор")</f>
        <v>0</v>
      </c>
      <c r="AW47" s="373">
        <f>SUMIFS(Гиб.!O5:O9995,Гиб.!E5:E9995,AV6,Гиб.!F5:F9995,E7,Гиб.!X5:X9995,B47,Гиб.!H5:H9995,"Жилой сектор")</f>
        <v>0</v>
      </c>
      <c r="AX47" s="194"/>
      <c r="AY47" s="194"/>
      <c r="AZ47" s="194"/>
      <c r="BA47" s="194"/>
    </row>
    <row r="48" spans="1:53" ht="32.25" thickBot="1">
      <c r="A48" s="395" t="s">
        <v>870</v>
      </c>
      <c r="B48" s="393" t="s">
        <v>415</v>
      </c>
      <c r="C48" s="1204">
        <f t="shared" si="0"/>
        <v>3</v>
      </c>
      <c r="D48" s="381">
        <f t="shared" si="15"/>
        <v>0</v>
      </c>
      <c r="E48" s="197">
        <f t="shared" si="8"/>
        <v>3</v>
      </c>
      <c r="F48" s="1250">
        <f t="shared" si="2"/>
        <v>3</v>
      </c>
      <c r="G48" s="602">
        <v>0</v>
      </c>
      <c r="H48" s="452">
        <v>3</v>
      </c>
      <c r="I48" s="1205">
        <f>SUM(I49:I55)</f>
        <v>2</v>
      </c>
      <c r="J48" s="1206">
        <f t="shared" si="11"/>
        <v>0</v>
      </c>
      <c r="K48" s="1206">
        <f t="shared" si="12"/>
        <v>1</v>
      </c>
      <c r="L48" s="396">
        <f>L49+L50+L51+L52+L53+L54</f>
        <v>0</v>
      </c>
      <c r="M48" s="396">
        <f t="shared" ref="M48:AW48" si="16">M49+M50+M51+M52+M53+M54</f>
        <v>0</v>
      </c>
      <c r="N48" s="396">
        <f t="shared" si="16"/>
        <v>0</v>
      </c>
      <c r="O48" s="396">
        <f t="shared" si="16"/>
        <v>2</v>
      </c>
      <c r="P48" s="396">
        <f t="shared" si="16"/>
        <v>0</v>
      </c>
      <c r="Q48" s="396">
        <f t="shared" si="16"/>
        <v>0</v>
      </c>
      <c r="R48" s="396">
        <f t="shared" si="16"/>
        <v>0</v>
      </c>
      <c r="S48" s="396">
        <f t="shared" si="16"/>
        <v>1</v>
      </c>
      <c r="T48" s="396">
        <f t="shared" si="16"/>
        <v>0</v>
      </c>
      <c r="U48" s="396">
        <f t="shared" si="16"/>
        <v>0</v>
      </c>
      <c r="V48" s="396">
        <f t="shared" si="16"/>
        <v>0</v>
      </c>
      <c r="W48" s="396">
        <f t="shared" si="16"/>
        <v>0</v>
      </c>
      <c r="X48" s="396">
        <f t="shared" si="16"/>
        <v>0</v>
      </c>
      <c r="Y48" s="396">
        <f t="shared" si="16"/>
        <v>0</v>
      </c>
      <c r="Z48" s="396">
        <f t="shared" si="16"/>
        <v>0</v>
      </c>
      <c r="AA48" s="396">
        <f t="shared" si="16"/>
        <v>0</v>
      </c>
      <c r="AB48" s="396">
        <f t="shared" si="16"/>
        <v>0</v>
      </c>
      <c r="AC48" s="396">
        <f t="shared" si="16"/>
        <v>0</v>
      </c>
      <c r="AD48" s="396">
        <f t="shared" si="16"/>
        <v>0</v>
      </c>
      <c r="AE48" s="396">
        <f t="shared" si="16"/>
        <v>0</v>
      </c>
      <c r="AF48" s="396">
        <f t="shared" si="16"/>
        <v>0</v>
      </c>
      <c r="AG48" s="396">
        <f t="shared" si="16"/>
        <v>0</v>
      </c>
      <c r="AH48" s="396">
        <f t="shared" si="16"/>
        <v>0</v>
      </c>
      <c r="AI48" s="396">
        <f t="shared" si="16"/>
        <v>0</v>
      </c>
      <c r="AJ48" s="396">
        <f t="shared" si="16"/>
        <v>0</v>
      </c>
      <c r="AK48" s="396">
        <f t="shared" si="16"/>
        <v>0</v>
      </c>
      <c r="AL48" s="396">
        <f t="shared" si="16"/>
        <v>0</v>
      </c>
      <c r="AM48" s="396">
        <f t="shared" si="16"/>
        <v>0</v>
      </c>
      <c r="AN48" s="396">
        <f t="shared" si="16"/>
        <v>0</v>
      </c>
      <c r="AO48" s="396">
        <f t="shared" si="16"/>
        <v>0</v>
      </c>
      <c r="AP48" s="396">
        <f t="shared" si="16"/>
        <v>0</v>
      </c>
      <c r="AQ48" s="396">
        <f t="shared" si="16"/>
        <v>0</v>
      </c>
      <c r="AR48" s="396">
        <f t="shared" si="16"/>
        <v>0</v>
      </c>
      <c r="AS48" s="396">
        <f t="shared" si="16"/>
        <v>0</v>
      </c>
      <c r="AT48" s="396">
        <f t="shared" si="16"/>
        <v>0</v>
      </c>
      <c r="AU48" s="396">
        <f t="shared" si="16"/>
        <v>0</v>
      </c>
      <c r="AV48" s="396">
        <f t="shared" si="16"/>
        <v>0</v>
      </c>
      <c r="AW48" s="396">
        <f t="shared" si="16"/>
        <v>0</v>
      </c>
      <c r="AX48" s="194"/>
      <c r="AY48" s="194"/>
      <c r="AZ48" s="194"/>
      <c r="BA48" s="194"/>
    </row>
    <row r="49" spans="1:53" ht="19.5" thickBot="1">
      <c r="A49" s="337" t="s">
        <v>284</v>
      </c>
      <c r="B49" s="371" t="s">
        <v>416</v>
      </c>
      <c r="C49" s="1204">
        <f t="shared" si="0"/>
        <v>1</v>
      </c>
      <c r="D49" s="372">
        <f t="shared" si="15"/>
        <v>0</v>
      </c>
      <c r="E49" s="196">
        <f t="shared" si="8"/>
        <v>1</v>
      </c>
      <c r="F49" s="1250">
        <f t="shared" si="2"/>
        <v>1</v>
      </c>
      <c r="G49" s="453">
        <v>0</v>
      </c>
      <c r="H49" s="458">
        <v>1</v>
      </c>
      <c r="I49" s="1212">
        <f>C49/C48*100%</f>
        <v>0.33333333333333331</v>
      </c>
      <c r="J49" s="1206">
        <f t="shared" si="11"/>
        <v>0</v>
      </c>
      <c r="K49" s="1206">
        <f t="shared" si="12"/>
        <v>1</v>
      </c>
      <c r="L49" s="373">
        <f>SUMIFS(Гиб.!O5:O9995,Гиб.!E5:E9995,L6,Гиб.!F5:F9995,D7,Гиб.!Y5:Y9995,B49,Гиб.!H5:H9995,"Жилой сектор")</f>
        <v>0</v>
      </c>
      <c r="M49" s="373">
        <f>SUMIFS(Гиб.!O5:O9995,Гиб.!E5:E9995,L6,Гиб.!F5:F9995,E7,Гиб.!Y5:Y9995,B49,Гиб.!H5:H9995,"Жилой сектор")</f>
        <v>0</v>
      </c>
      <c r="N49" s="373">
        <f>SUMIFS(Гиб.!O5:O9995,Гиб.!E5:E9995,N6,Гиб.!F5:F9995,D7,Гиб.!Y5:Y9995,B49,Гиб.!H5:H9995,"Жилой сектор")</f>
        <v>0</v>
      </c>
      <c r="O49" s="373">
        <f>SUMIFS(Гиб.!O5:O9995,Гиб.!E5:E9995,N6,Гиб.!F5:F9995,E7,Гиб.!Y5:Y9995,B49,Гиб.!H5:H9995,"Жилой сектор")</f>
        <v>0</v>
      </c>
      <c r="P49" s="373">
        <f>SUMIFS(Гиб.!O5:O9995,Гиб.!E5:E9995,P6,Гиб.!F5:F9995,D7,Гиб.!Y5:Y9995,B49,Гиб.!H5:H9995,"Жилой сектор")</f>
        <v>0</v>
      </c>
      <c r="Q49" s="373">
        <f>SUMIFS(Гиб.!O5:O9995,Гиб.!E5:E9995,P6,Гиб.!F5:F9995,E7,Гиб.!Y5:Y9995,B49,Гиб.!H5:H9995,"Жилой сектор")</f>
        <v>0</v>
      </c>
      <c r="R49" s="373">
        <f>SUMIFS(Гиб.!O5:O9995,Гиб.!E5:E9995,R6,Гиб.!F5:F9995,D7,Гиб.!Y5:Y9995,B49,Гиб.!H5:H9995,"Жилой сектор")</f>
        <v>0</v>
      </c>
      <c r="S49" s="373">
        <f>SUMIFS(Гиб.!O5:O9995,Гиб.!E5:E9995,R6,Гиб.!F5:F9995,E7,Гиб.!Y5:Y9995,B49,Гиб.!H5:H9995,"Жилой сектор")</f>
        <v>1</v>
      </c>
      <c r="T49" s="373">
        <f>SUMIFS(Гиб.!O5:O9995,Гиб.!E5:E9995,T6,Гиб.!F5:F9995,D7,Гиб.!Y5:Y9995,B49,Гиб.!H5:H9995,"Жилой сектор")</f>
        <v>0</v>
      </c>
      <c r="U49" s="373">
        <f>SUMIFS(Гиб.!O5:O9995,Гиб.!E5:E9995,T6,Гиб.!F5:F9995,E7,Гиб.!Y5:Y9995,B49,Гиб.!H5:H9995,"Жилой сектор")</f>
        <v>0</v>
      </c>
      <c r="V49" s="373">
        <f>SUMIFS(Гиб.!O5:O9995,Гиб.!E5:E9995,V6,Гиб.!F5:F9995,D7,Гиб.!Y5:Y9995,B49,Гиб.!H5:H9995,"Жилой сектор")</f>
        <v>0</v>
      </c>
      <c r="W49" s="373">
        <f>SUMIFS(Гиб.!O5:O9995,Гиб.!E5:E9995,V6,Гиб.!F5:F9995,E7,Гиб.!Y5:Y9995,B49,Гиб.!H5:H9995,"Жилой сектор")</f>
        <v>0</v>
      </c>
      <c r="X49" s="373">
        <f>SUMIFS(Гиб.!O5:O9995,Гиб.!E5:E9995,X6,Гиб.!F5:F9995,D7,Гиб.!Y5:Y9995,B49,Гиб.!H5:H9995,"Жилой сектор")</f>
        <v>0</v>
      </c>
      <c r="Y49" s="373">
        <f>SUMIFS(Гиб.!O5:O9995,Гиб.!E5:E9995,X6,Гиб.!F5:F9995,E7,Гиб.!Y5:Y9995,B49,Гиб.!H5:H9995,"Жилой сектор")</f>
        <v>0</v>
      </c>
      <c r="Z49" s="373">
        <f>SUMIFS(Гиб.!O5:O9995,Гиб.!E5:E9995,Z6,Гиб.!F5:F9995,D7,Гиб.!Y5:Y9995,B49,Гиб.!H5:H9995,"Жилой сектор")</f>
        <v>0</v>
      </c>
      <c r="AA49" s="373">
        <f>SUMIFS(Гиб.!O5:O9995,Гиб.!E5:E9995,Z6,Гиб.!F5:F9995,E7,Гиб.!Y5:Y9995,B49,Гиб.!H5:H9995,"Жилой сектор")</f>
        <v>0</v>
      </c>
      <c r="AB49" s="373">
        <f>SUMIFS(Гиб.!O5:O9995,Гиб.!E5:E9995,AB6,Гиб.!F5:F9995,D7,Гиб.!Y5:Y9995,B49,Гиб.!H5:H9995,"Жилой сектор")</f>
        <v>0</v>
      </c>
      <c r="AC49" s="373">
        <f>SUMIFS(Гиб.!O5:O9995,Гиб.!E5:E9995,AB6,Гиб.!F5:F9995,E7,Гиб.!Y5:Y9995,B49,Гиб.!H5:H9995,"Жилой сектор")</f>
        <v>0</v>
      </c>
      <c r="AD49" s="373">
        <f>SUMIFS(Гиб.!O5:O9995,Гиб.!E5:E9995,AD6,Гиб.!F5:F9995,D7,Гиб.!Y5:Y9995,B49,Гиб.!H5:H9995,"Жилой сектор")</f>
        <v>0</v>
      </c>
      <c r="AE49" s="373">
        <f>SUMIFS(Гиб.!O5:O9995,Гиб.!E5:E9995,AD6,Гиб.!F5:F9995,E7,Гиб.!Y5:Y9995,B49,Гиб.!H5:H9995,"Жилой сектор")</f>
        <v>0</v>
      </c>
      <c r="AF49" s="373">
        <f>SUMIFS(Гиб.!O5:O9995,Гиб.!E5:E9995,AF6,Гиб.!F5:F9995,D7,Гиб.!Y5:Y9995,B49,Гиб.!H5:H9995,"Жилой сектор")</f>
        <v>0</v>
      </c>
      <c r="AG49" s="373">
        <f>SUMIFS(Гиб.!O5:O9995,Гиб.!E5:E9995,AF6,Гиб.!F5:F9995,E7,Гиб.!Y5:Y9995,B49,Гиб.!H5:H9995,"Жилой сектор")</f>
        <v>0</v>
      </c>
      <c r="AH49" s="373">
        <f>SUMIFS(Гиб.!O5:O9995,Гиб.!E5:E9995,AH6,Гиб.!F5:F9995,D7,Гиб.!Y5:Y9995,B49,Гиб.!H5:H9995,"Жилой сектор")</f>
        <v>0</v>
      </c>
      <c r="AI49" s="373">
        <f>SUMIFS(Гиб.!O5:O9995,Гиб.!E5:E9995,AH6,Гиб.!F5:F9995,E7,Гиб.!Y5:Y9995,B49,Гиб.!H5:H9995,"Жилой сектор")</f>
        <v>0</v>
      </c>
      <c r="AJ49" s="373">
        <f>SUMIFS(Гиб.!O5:O9995,Гиб.!E5:E9995,AJ6,Гиб.!F5:F9995,D7,Гиб.!Y5:Y9995,B49,Гиб.!H5:H9995,"Жилой сектор")</f>
        <v>0</v>
      </c>
      <c r="AK49" s="373">
        <f>SUMIFS(Гиб.!O5:O9995,Гиб.!E5:E9995,AJ6,Гиб.!F5:F9995,E7,Гиб.!Y5:Y9995,B49,Гиб.!H5:H9995,"Жилой сектор")</f>
        <v>0</v>
      </c>
      <c r="AL49" s="373">
        <f>SUMIFS(Гиб.!O5:O9995,Гиб.!E5:E9995,AL6,Гиб.!F5:F9995,D7,Гиб.!Y5:Y9995,B49,Гиб.!H5:H9995,"Жилой сектор")</f>
        <v>0</v>
      </c>
      <c r="AM49" s="373">
        <f>SUMIFS(Гиб.!O5:O9995,Гиб.!E5:E9995,AL6,Гиб.!F5:F9995,E7,Гиб.!Y5:Y9995,B49,Гиб.!H5:H9995,"Жилой сектор")</f>
        <v>0</v>
      </c>
      <c r="AN49" s="373">
        <f>SUMIFS(Гиб.!O5:O9995,Гиб.!E5:E9995,AN6,Гиб.!F5:F9995,D7,Гиб.!Y5:Y9995,B49,Гиб.!H5:H9995,"Жилой сектор")</f>
        <v>0</v>
      </c>
      <c r="AO49" s="373">
        <f>SUMIFS(Гиб.!O5:O9995,Гиб.!E5:E9995,AN6,Гиб.!F5:F9995,E7,Гиб.!Y5:Y9995,B49,Гиб.!H5:H9995,"Жилой сектор")</f>
        <v>0</v>
      </c>
      <c r="AP49" s="373">
        <f>SUMIFS(Гиб.!O5:O9995,Гиб.!E5:E9995,AP6,Гиб.!F5:F9995,D7,Гиб.!Y5:Y9995,B49,Гиб.!H5:H9995,"Жилой сектор")</f>
        <v>0</v>
      </c>
      <c r="AQ49" s="373">
        <f>SUMIFS(Гиб.!O5:O9995,Гиб.!E5:E9995,AP6,Гиб.!F5:F9995,E7,Гиб.!Y5:Y9995,B49,Гиб.!H5:H9995,"Жилой сектор")</f>
        <v>0</v>
      </c>
      <c r="AR49" s="373">
        <f>SUMIFS(Гиб.!O5:O9995,Гиб.!E5:E9995,AR6,Гиб.!F5:F9995,D7,Гиб.!Y5:Y9995,B49,Гиб.!H5:H9995,"Жилой сектор")</f>
        <v>0</v>
      </c>
      <c r="AS49" s="373">
        <f>SUMIFS(Гиб.!O5:O9995,Гиб.!E5:E9995,AR6,Гиб.!F5:F9995,E7,Гиб.!Y5:Y9995,B49,Гиб.!H5:H9995,"Жилой сектор")</f>
        <v>0</v>
      </c>
      <c r="AT49" s="373">
        <f>SUMIFS(Гиб.!O5:O9995,Гиб.!E5:E9995,AT6,Гиб.!F5:F9995,D7,Гиб.!Y5:Y9995,B49,Гиб.!H5:H9995,"Жилой сектор")</f>
        <v>0</v>
      </c>
      <c r="AU49" s="373">
        <f>SUMIFS(Гиб.!O5:O9995,Гиб.!E5:E9995,AT6,Гиб.!F5:F9995,E7,Гиб.!Y5:Y9995,B49,Гиб.!H5:H9995,"Жилой сектор")</f>
        <v>0</v>
      </c>
      <c r="AV49" s="373">
        <f>SUMIFS(Гиб.!O5:O9995,Гиб.!E5:E9995,AV6,Гиб.!F5:F9995,D7,Гиб.!Y5:Y9995,B49,Гиб.!H5:H9995,"Жилой сектор")</f>
        <v>0</v>
      </c>
      <c r="AW49" s="373">
        <f>SUMIFS(Гиб.!O5:O9995,Гиб.!E5:E9995,AV6,Гиб.!F5:F9995,E7,Гиб.!Y5:Y9995,B49,Гиб.!H5:H9995,"Жилой сектор")</f>
        <v>0</v>
      </c>
      <c r="AX49" s="194"/>
      <c r="AY49" s="194"/>
      <c r="AZ49" s="194"/>
      <c r="BA49" s="194"/>
    </row>
    <row r="50" spans="1:53" ht="19.5" thickBot="1">
      <c r="A50" s="337" t="s">
        <v>417</v>
      </c>
      <c r="B50" s="371" t="s">
        <v>418</v>
      </c>
      <c r="C50" s="1204">
        <f t="shared" si="0"/>
        <v>2</v>
      </c>
      <c r="D50" s="372">
        <f t="shared" si="15"/>
        <v>0</v>
      </c>
      <c r="E50" s="196">
        <f t="shared" si="8"/>
        <v>2</v>
      </c>
      <c r="F50" s="1250">
        <f t="shared" si="2"/>
        <v>2</v>
      </c>
      <c r="G50" s="453">
        <v>0</v>
      </c>
      <c r="H50" s="458">
        <v>2</v>
      </c>
      <c r="I50" s="1212">
        <f>C50/C48*100%</f>
        <v>0.66666666666666663</v>
      </c>
      <c r="J50" s="1206">
        <f t="shared" si="11"/>
        <v>0</v>
      </c>
      <c r="K50" s="1206">
        <f t="shared" si="12"/>
        <v>1</v>
      </c>
      <c r="L50" s="373">
        <f>SUMIFS(Гиб.!O5:O9995,Гиб.!E5:E9995,L6,Гиб.!F5:F9995,D7,Гиб.!Y5:Y9995,B50,Гиб.!H5:H9995,"Жилой сектор")</f>
        <v>0</v>
      </c>
      <c r="M50" s="373">
        <f>SUMIFS(Гиб.!O5:O9995,Гиб.!E5:E9995,L6,Гиб.!F5:F9995,E7,Гиб.!Y5:Y9995,B50,Гиб.!H5:H9995,"Жилой сектор")</f>
        <v>0</v>
      </c>
      <c r="N50" s="373">
        <f>SUMIFS(Гиб.!O5:O9995,Гиб.!E5:E9995,N6,Гиб.!F5:F9995,D7,Гиб.!Y5:Y9995,B50,Гиб.!H5:H9995,"Жилой сектор")</f>
        <v>0</v>
      </c>
      <c r="O50" s="373">
        <f>SUMIFS(Гиб.!O5:O9995,Гиб.!E5:E9995,N6,Гиб.!F5:F9995,E7,Гиб.!Y5:Y9995,B50,Гиб.!H5:H9995,"Жилой сектор")</f>
        <v>2</v>
      </c>
      <c r="P50" s="373">
        <f>SUMIFS(Гиб.!O5:O9995,Гиб.!E5:E9995,P6,Гиб.!F5:F9995,D7,Гиб.!Y5:Y9995,B50,Гиб.!H5:H9995,"Жилой сектор")</f>
        <v>0</v>
      </c>
      <c r="Q50" s="373">
        <f>SUMIFS(Гиб.!O5:O9995,Гиб.!E5:E9995,P6,Гиб.!F5:F9995,E7,Гиб.!Y5:Y9995,B50,Гиб.!H5:H9995,"Жилой сектор")</f>
        <v>0</v>
      </c>
      <c r="R50" s="373">
        <f>SUMIFS(Гиб.!O5:O9995,Гиб.!E5:E9995,R6,Гиб.!F5:F9995,D7,Гиб.!Y5:Y9995,B50,Гиб.!H5:H9995,"Жилой сектор")</f>
        <v>0</v>
      </c>
      <c r="S50" s="373">
        <f>SUMIFS(Гиб.!O5:O9995,Гиб.!E5:E9995,R6,Гиб.!F5:F9995,E7,Гиб.!Y5:Y9995,B50,Гиб.!H5:H9995,"Жилой сектор")</f>
        <v>0</v>
      </c>
      <c r="T50" s="373">
        <f>SUMIFS(Гиб.!O5:O9995,Гиб.!E5:E9995,T6,Гиб.!F5:F9995,D7,Гиб.!Y5:Y9995,B50,Гиб.!H5:H9995,"Жилой сектор")</f>
        <v>0</v>
      </c>
      <c r="U50" s="373">
        <f>SUMIFS(Гиб.!O5:O9995,Гиб.!E5:E9995,T6,Гиб.!F5:F9995,E7,Гиб.!Y5:Y9995,B50,Гиб.!H5:H9995,"Жилой сектор")</f>
        <v>0</v>
      </c>
      <c r="V50" s="373">
        <f>SUMIFS(Гиб.!O5:O9995,Гиб.!E5:E9995,V6,Гиб.!F5:F9995,D7,Гиб.!Y5:Y9995,B50,Гиб.!H5:H9995,"Жилой сектор")</f>
        <v>0</v>
      </c>
      <c r="W50" s="373">
        <f>SUMIFS(Гиб.!O5:O9995,Гиб.!E5:E9995,V6,Гиб.!F5:F9995,E7,Гиб.!Y5:Y9995,B50,Гиб.!H5:H9995,"Жилой сектор")</f>
        <v>0</v>
      </c>
      <c r="X50" s="373">
        <f>SUMIFS(Гиб.!O5:O9995,Гиб.!E5:E9995,X6,Гиб.!F5:F9995,D7,Гиб.!Y5:Y9995,B50,Гиб.!H5:H9995,"Жилой сектор")</f>
        <v>0</v>
      </c>
      <c r="Y50" s="373">
        <f>SUMIFS(Гиб.!O5:O9995,Гиб.!E5:E9995,X6,Гиб.!F5:F9995,E7,Гиб.!Y5:Y9995,B50,Гиб.!H5:H9995,"Жилой сектор")</f>
        <v>0</v>
      </c>
      <c r="Z50" s="373">
        <f>SUMIFS(Гиб.!O5:O9995,Гиб.!E5:E9995,Z6,Гиб.!F5:F9995,D7,Гиб.!Y5:Y9995,B50,Гиб.!H5:H9995,"Жилой сектор")</f>
        <v>0</v>
      </c>
      <c r="AA50" s="373">
        <f>SUMIFS(Гиб.!O5:O9995,Гиб.!E5:E9995,Z6,Гиб.!F5:F9995,E7,Гиб.!Y5:Y9995,B50,Гиб.!H5:H9995,"Жилой сектор")</f>
        <v>0</v>
      </c>
      <c r="AB50" s="373">
        <f>SUMIFS(Гиб.!O5:O9995,Гиб.!E5:E9995,AB6,Гиб.!F5:F9995,D7,Гиб.!Y5:Y9995,B50,Гиб.!H5:H9995,"Жилой сектор")</f>
        <v>0</v>
      </c>
      <c r="AC50" s="373">
        <f>SUMIFS(Гиб.!O5:O9995,Гиб.!E5:E9995,AB6,Гиб.!F5:F9995,E7,Гиб.!Y5:Y9995,B50,Гиб.!H5:H9995,"Жилой сектор")</f>
        <v>0</v>
      </c>
      <c r="AD50" s="373">
        <f>SUMIFS(Гиб.!O5:O9995,Гиб.!E5:E9995,AD6,Гиб.!F5:F9995,D7,Гиб.!Y5:Y9995,B50,Гиб.!H5:H9995,"Жилой сектор")</f>
        <v>0</v>
      </c>
      <c r="AE50" s="373">
        <f>SUMIFS(Гиб.!O5:O9995,Гиб.!E5:E9995,AD6,Гиб.!F5:F9995,E7,Гиб.!Y5:Y9995,B50,Гиб.!H5:H9995,"Жилой сектор")</f>
        <v>0</v>
      </c>
      <c r="AF50" s="373">
        <f>SUMIFS(Гиб.!O5:O9995,Гиб.!E5:E9995,AF6,Гиб.!F5:F9995,D7,Гиб.!Y5:Y9995,B50,Гиб.!H5:H9995,"Жилой сектор")</f>
        <v>0</v>
      </c>
      <c r="AG50" s="373">
        <f>SUMIFS(Гиб.!O5:O9995,Гиб.!E5:E9995,AF6,Гиб.!F5:F9995,E7,Гиб.!Y5:Y9995,B50,Гиб.!H5:H9995,"Жилой сектор")</f>
        <v>0</v>
      </c>
      <c r="AH50" s="373">
        <f>SUMIFS(Гиб.!O5:O9995,Гиб.!E5:E9995,AH6,Гиб.!F5:F9995,D7,Гиб.!Y5:Y9995,B50,Гиб.!H5:H9995,"Жилой сектор")</f>
        <v>0</v>
      </c>
      <c r="AI50" s="373">
        <f>SUMIFS(Гиб.!O5:O9995,Гиб.!E5:E9995,AH6,Гиб.!F5:F9995,E7,Гиб.!Y5:Y9995,B50,Гиб.!H5:H9995,"Жилой сектор")</f>
        <v>0</v>
      </c>
      <c r="AJ50" s="373">
        <f>SUMIFS(Гиб.!O5:O9995,Гиб.!E5:E9995,AJ6,Гиб.!F5:F9995,D7,Гиб.!Y5:Y9995,B50,Гиб.!H5:H9995,"Жилой сектор")</f>
        <v>0</v>
      </c>
      <c r="AK50" s="373">
        <f>SUMIFS(Гиб.!O5:O9995,Гиб.!E5:E9995,AJ6,Гиб.!F5:F9995,E7,Гиб.!Y5:Y9995,B50,Гиб.!H5:H9995,"Жилой сектор")</f>
        <v>0</v>
      </c>
      <c r="AL50" s="373">
        <f>SUMIFS(Гиб.!O5:O9995,Гиб.!E5:E9995,AL6,Гиб.!F5:F9995,D7,Гиб.!Y5:Y9995,B50,Гиб.!H5:H9995,"Жилой сектор")</f>
        <v>0</v>
      </c>
      <c r="AM50" s="373">
        <f>SUMIFS(Гиб.!O5:O9995,Гиб.!E5:E9995,AL6,Гиб.!F5:F9995,E7,Гиб.!Y5:Y9995,B50,Гиб.!H5:H9995,"Жилой сектор")</f>
        <v>0</v>
      </c>
      <c r="AN50" s="373">
        <f>SUMIFS(Гиб.!O5:O9995,Гиб.!E5:E9995,AN6,Гиб.!F5:F9995,D7,Гиб.!Y5:Y9995,B50,Гиб.!H5:H9995,"Жилой сектор")</f>
        <v>0</v>
      </c>
      <c r="AO50" s="373">
        <f>SUMIFS(Гиб.!O5:O9995,Гиб.!E5:E9995,AN6,Гиб.!F5:F9995,E7,Гиб.!Y5:Y9995,B50,Гиб.!H5:H9995,"Жилой сектор")</f>
        <v>0</v>
      </c>
      <c r="AP50" s="373">
        <f>SUMIFS(Гиб.!O5:O9995,Гиб.!E5:E9995,AP6,Гиб.!F5:F9995,D7,Гиб.!Y5:Y9995,B50,Гиб.!H5:H9995,"Жилой сектор")</f>
        <v>0</v>
      </c>
      <c r="AQ50" s="373">
        <f>SUMIFS(Гиб.!O5:O9995,Гиб.!E5:E9995,AP6,Гиб.!F5:F9995,E7,Гиб.!Y5:Y9995,B50,Гиб.!H5:H9995,"Жилой сектор")</f>
        <v>0</v>
      </c>
      <c r="AR50" s="373">
        <f>SUMIFS(Гиб.!O5:O9995,Гиб.!E5:E9995,AR6,Гиб.!F5:F9995,D7,Гиб.!Y5:Y9995,B50,Гиб.!H5:H9995,"Жилой сектор")</f>
        <v>0</v>
      </c>
      <c r="AS50" s="373">
        <f>SUMIFS(Гиб.!O5:O9995,Гиб.!E5:E9995,AR6,Гиб.!F5:F9995,E7,Гиб.!Y5:Y9995,B50,Гиб.!H5:H9995,"Жилой сектор")</f>
        <v>0</v>
      </c>
      <c r="AT50" s="373">
        <f>SUMIFS(Гиб.!O5:O9995,Гиб.!E5:E9995,AT6,Гиб.!F5:F9995,D7,Гиб.!Y5:Y9995,B50,Гиб.!H5:H9995,"Жилой сектор")</f>
        <v>0</v>
      </c>
      <c r="AU50" s="373">
        <f>SUMIFS(Гиб.!O5:O9995,Гиб.!E5:E9995,AT6,Гиб.!F5:F9995,E7,Гиб.!Y5:Y9995,B50,Гиб.!H5:H9995,"Жилой сектор")</f>
        <v>0</v>
      </c>
      <c r="AV50" s="373">
        <f>SUMIFS(Гиб.!O5:O9995,Гиб.!E5:E9995,AV6,Гиб.!F5:F9995,D7,Гиб.!Y5:Y9995,B50,Гиб.!H5:H9995,"Жилой сектор")</f>
        <v>0</v>
      </c>
      <c r="AW50" s="373">
        <f>SUMIFS(Гиб.!O5:O9995,Гиб.!E5:E9995,AV6,Гиб.!F5:F9995,E7,Гиб.!Y5:Y9995,B50,Гиб.!H5:H9995,"Жилой сектор")</f>
        <v>0</v>
      </c>
      <c r="AX50" s="194"/>
      <c r="AY50" s="194"/>
      <c r="AZ50" s="194"/>
      <c r="BA50" s="194"/>
    </row>
    <row r="51" spans="1:53" ht="19.5" thickBot="1">
      <c r="A51" s="337" t="s">
        <v>419</v>
      </c>
      <c r="B51" s="371" t="s">
        <v>420</v>
      </c>
      <c r="C51" s="1204">
        <f t="shared" si="0"/>
        <v>0</v>
      </c>
      <c r="D51" s="372">
        <f t="shared" si="15"/>
        <v>0</v>
      </c>
      <c r="E51" s="196">
        <f t="shared" si="8"/>
        <v>0</v>
      </c>
      <c r="F51" s="1250">
        <f t="shared" si="2"/>
        <v>0</v>
      </c>
      <c r="G51" s="453">
        <v>0</v>
      </c>
      <c r="H51" s="458">
        <v>0</v>
      </c>
      <c r="I51" s="1212">
        <f>C51/C48*100%</f>
        <v>0</v>
      </c>
      <c r="J51" s="1206" t="e">
        <f t="shared" si="11"/>
        <v>#DIV/0!</v>
      </c>
      <c r="K51" s="1206" t="e">
        <f t="shared" si="12"/>
        <v>#DIV/0!</v>
      </c>
      <c r="L51" s="373">
        <f>SUMIFS(Гиб.!O5:O9995,Гиб.!E5:E9995,L6,Гиб.!F5:F9995,D7,Гиб.!Y5:Y9995,B51,Гиб.!H5:H9995,"Жилой сектор")</f>
        <v>0</v>
      </c>
      <c r="M51" s="373">
        <f>SUMIFS(Гиб.!O5:O9995,Гиб.!E5:E9995,L6,Гиб.!F5:F9995,E7,Гиб.!Y5:Y9995,B51,Гиб.!H5:H9995,"Жилой сектор")</f>
        <v>0</v>
      </c>
      <c r="N51" s="373">
        <f>SUMIFS(Гиб.!O5:O9995,Гиб.!E5:E9995,N6,Гиб.!F5:F9995,D7,Гиб.!Y5:Y9995,B51,Гиб.!H5:H9995,"Жилой сектор")</f>
        <v>0</v>
      </c>
      <c r="O51" s="373">
        <f>SUMIFS(Гиб.!O5:O9995,Гиб.!E5:E9995,N6,Гиб.!F5:F9995,E7,Гиб.!Y5:Y9995,B51,Гиб.!H5:H9995,"Жилой сектор")</f>
        <v>0</v>
      </c>
      <c r="P51" s="373">
        <f>SUMIFS(Гиб.!O5:O9995,Гиб.!E5:E9995,P6,Гиб.!F5:F9995,D7,Гиб.!Y5:Y9995,B51,Гиб.!H5:H9995,"Жилой сектор")</f>
        <v>0</v>
      </c>
      <c r="Q51" s="373">
        <f>SUMIFS(Гиб.!O5:O9995,Гиб.!E5:E9995,P6,Гиб.!F5:F9995,E7,Гиб.!Y5:Y9995,B51,Гиб.!H5:H9995,"Жилой сектор")</f>
        <v>0</v>
      </c>
      <c r="R51" s="373">
        <f>SUMIFS(Гиб.!O5:O9995,Гиб.!E5:E9995,R6,Гиб.!F5:F9995,D7,Гиб.!Y5:Y9995,B51,Гиб.!H5:H9995,"Жилой сектор")</f>
        <v>0</v>
      </c>
      <c r="S51" s="373">
        <f>SUMIFS(Гиб.!O5:O9995,Гиб.!E5:E9995,R6,Гиб.!F5:F9995,E7,Гиб.!Y5:Y9995,B51,Гиб.!H5:H9995,"Жилой сектор")</f>
        <v>0</v>
      </c>
      <c r="T51" s="373">
        <f>SUMIFS(Гиб.!O5:O9995,Гиб.!E5:E9995,T6,Гиб.!F5:F9995,D7,Гиб.!Y5:Y9995,B51,Гиб.!H5:H9995,"Жилой сектор")</f>
        <v>0</v>
      </c>
      <c r="U51" s="373">
        <f>SUMIFS(Гиб.!O5:O9995,Гиб.!E5:E9995,T6,Гиб.!F5:F9995,E7,Гиб.!Y5:Y9995,B51,Гиб.!H5:H9995,"Жилой сектор")</f>
        <v>0</v>
      </c>
      <c r="V51" s="373">
        <f>SUMIFS(Гиб.!O5:O9995,Гиб.!E5:E9995,V6,Гиб.!F5:F9995,D7,Гиб.!Y5:Y9995,B51,Гиб.!H5:H9995,"Жилой сектор")</f>
        <v>0</v>
      </c>
      <c r="W51" s="373">
        <f>SUMIFS(Гиб.!O5:O9995,Гиб.!E5:E9995,V6,Гиб.!F5:F9995,E7,Гиб.!Y5:Y9995,B51,Гиб.!H5:H9995,"Жилой сектор")</f>
        <v>0</v>
      </c>
      <c r="X51" s="373">
        <f>SUMIFS(Гиб.!O5:O9995,Гиб.!E5:E9995,X6,Гиб.!F5:F9995,D7,Гиб.!Y5:Y9995,B51,Гиб.!H5:H9995,"Жилой сектор")</f>
        <v>0</v>
      </c>
      <c r="Y51" s="373">
        <f>SUMIFS(Гиб.!O5:O9995,Гиб.!E5:E9995,X6,Гиб.!F5:F9995,E7,Гиб.!Y5:Y9995,B51,Гиб.!H5:H9995,"Жилой сектор")</f>
        <v>0</v>
      </c>
      <c r="Z51" s="373">
        <f>SUMIFS(Гиб.!O5:O9995,Гиб.!E5:E9995,Z6,Гиб.!F5:F9995,D7,Гиб.!Y5:Y9995,B51,Гиб.!H5:H9995,"Жилой сектор")</f>
        <v>0</v>
      </c>
      <c r="AA51" s="373">
        <f>SUMIFS(Гиб.!O5:O9995,Гиб.!E5:E9995,Z6,Гиб.!F5:F9995,E7,Гиб.!Y5:Y9995,B51,Гиб.!H5:H9995,"Жилой сектор")</f>
        <v>0</v>
      </c>
      <c r="AB51" s="373">
        <f>SUMIFS(Гиб.!O5:O9995,Гиб.!E5:E9995,AB6,Гиб.!F5:F9995,D7,Гиб.!Y5:Y9995,B51,Гиб.!H5:H9995,"Жилой сектор")</f>
        <v>0</v>
      </c>
      <c r="AC51" s="373">
        <f>SUMIFS(Гиб.!O5:O9995,Гиб.!E5:E9995,AB6,Гиб.!F5:F9995,E7,Гиб.!Y5:Y9995,B51,Гиб.!H5:H9995,"Жилой сектор")</f>
        <v>0</v>
      </c>
      <c r="AD51" s="373">
        <f>SUMIFS(Гиб.!O5:O9995,Гиб.!E5:E9995,AD6,Гиб.!F5:F9995,D7,Гиб.!Y5:Y9995,B51,Гиб.!H5:H9995,"Жилой сектор")</f>
        <v>0</v>
      </c>
      <c r="AE51" s="373">
        <f>SUMIFS(Гиб.!O5:O9995,Гиб.!E5:E9995,AD6,Гиб.!F5:F9995,E7,Гиб.!Y5:Y9995,B51,Гиб.!H5:H9995,"Жилой сектор")</f>
        <v>0</v>
      </c>
      <c r="AF51" s="373">
        <f>SUMIFS(Гиб.!O5:O9995,Гиб.!E5:E9995,AF6,Гиб.!F5:F9995,D7,Гиб.!Y5:Y9995,B51,Гиб.!H5:H9995,"Жилой сектор")</f>
        <v>0</v>
      </c>
      <c r="AG51" s="373">
        <f>SUMIFS(Гиб.!O5:O9995,Гиб.!E5:E9995,AF6,Гиб.!F5:F9995,E7,Гиб.!Y5:Y9995,B51,Гиб.!H5:H9995,"Жилой сектор")</f>
        <v>0</v>
      </c>
      <c r="AH51" s="373">
        <f>SUMIFS(Гиб.!O5:O9995,Гиб.!E5:E9995,AH6,Гиб.!F5:F9995,D7,Гиб.!Y5:Y9995,B51,Гиб.!H5:H9995,"Жилой сектор")</f>
        <v>0</v>
      </c>
      <c r="AI51" s="373">
        <f>SUMIFS(Гиб.!O5:O9995,Гиб.!E5:E9995,AH6,Гиб.!F5:F9995,E7,Гиб.!Y5:Y9995,B51,Гиб.!H5:H9995,"Жилой сектор")</f>
        <v>0</v>
      </c>
      <c r="AJ51" s="373">
        <f>SUMIFS(Гиб.!O5:O9995,Гиб.!E5:E9995,AJ6,Гиб.!F5:F9995,D7,Гиб.!Y5:Y9995,B51,Гиб.!H5:H9995,"Жилой сектор")</f>
        <v>0</v>
      </c>
      <c r="AK51" s="373">
        <f>SUMIFS(Гиб.!O5:O9995,Гиб.!E5:E9995,AJ6,Гиб.!F5:F9995,E7,Гиб.!Y5:Y9995,B51,Гиб.!H5:H9995,"Жилой сектор")</f>
        <v>0</v>
      </c>
      <c r="AL51" s="373">
        <f>SUMIFS(Гиб.!O5:O9995,Гиб.!E5:E9995,AL6,Гиб.!F5:F9995,D7,Гиб.!Y5:Y9995,B51,Гиб.!H5:H9995,"Жилой сектор")</f>
        <v>0</v>
      </c>
      <c r="AM51" s="373">
        <f>SUMIFS(Гиб.!O5:O9995,Гиб.!E5:E9995,AL6,Гиб.!F5:F9995,E7,Гиб.!Y5:Y9995,B51,Гиб.!H5:H9995,"Жилой сектор")</f>
        <v>0</v>
      </c>
      <c r="AN51" s="373">
        <f>SUMIFS(Гиб.!O5:O9995,Гиб.!E5:E9995,AN6,Гиб.!F5:F9995,D7,Гиб.!Y5:Y9995,B51,Гиб.!H5:H9995,"Жилой сектор")</f>
        <v>0</v>
      </c>
      <c r="AO51" s="373">
        <f>SUMIFS(Гиб.!O5:O9995,Гиб.!E5:E9995,AN6,Гиб.!F5:F9995,E7,Гиб.!Y5:Y9995,B51,Гиб.!H5:H9995,"Жилой сектор")</f>
        <v>0</v>
      </c>
      <c r="AP51" s="373">
        <f>SUMIFS(Гиб.!O5:O9995,Гиб.!E5:E9995,AP6,Гиб.!F5:F9995,D7,Гиб.!Y5:Y9995,B51,Гиб.!H5:H9995,"Жилой сектор")</f>
        <v>0</v>
      </c>
      <c r="AQ51" s="373">
        <f>SUMIFS(Гиб.!O5:O9995,Гиб.!E5:E9995,AP6,Гиб.!F5:F9995,E7,Гиб.!Y5:Y9995,B51,Гиб.!H5:H9995,"Жилой сектор")</f>
        <v>0</v>
      </c>
      <c r="AR51" s="373">
        <f>SUMIFS(Гиб.!O5:O9995,Гиб.!E5:E9995,AR6,Гиб.!F5:F9995,D7,Гиб.!Y5:Y9995,B51,Гиб.!H5:H9995,"Жилой сектор")</f>
        <v>0</v>
      </c>
      <c r="AS51" s="373">
        <f>SUMIFS(Гиб.!O5:O9995,Гиб.!E5:E9995,AR6,Гиб.!F5:F9995,E7,Гиб.!Y5:Y9995,B51,Гиб.!H5:H9995,"Жилой сектор")</f>
        <v>0</v>
      </c>
      <c r="AT51" s="373">
        <f>SUMIFS(Гиб.!O5:O9995,Гиб.!E5:E9995,AT6,Гиб.!F5:F9995,D7,Гиб.!Y5:Y9995,B51,Гиб.!H5:H9995,"Жилой сектор")</f>
        <v>0</v>
      </c>
      <c r="AU51" s="373">
        <f>SUMIFS(Гиб.!O5:O9995,Гиб.!E5:E9995,AT6,Гиб.!F5:F9995,E7,Гиб.!Y5:Y9995,B51,Гиб.!H5:H9995,"Жилой сектор")</f>
        <v>0</v>
      </c>
      <c r="AV51" s="373">
        <f>SUMIFS(Гиб.!O5:O9995,Гиб.!E5:E9995,AV6,Гиб.!F5:F9995,D7,Гиб.!Y5:Y9995,B51,Гиб.!H5:H9995,"Жилой сектор")</f>
        <v>0</v>
      </c>
      <c r="AW51" s="373">
        <f>SUMIFS(Гиб.!O5:O9995,Гиб.!E5:E9995,AV6,Гиб.!F5:F9995,E7,Гиб.!Y5:Y9995,B51,Гиб.!H5:H9995,"Жилой сектор")</f>
        <v>0</v>
      </c>
      <c r="AX51" s="194"/>
      <c r="AY51" s="194"/>
      <c r="AZ51" s="194"/>
      <c r="BA51" s="194"/>
    </row>
    <row r="52" spans="1:53" ht="19.5" thickBot="1">
      <c r="A52" s="337" t="s">
        <v>421</v>
      </c>
      <c r="B52" s="371" t="s">
        <v>422</v>
      </c>
      <c r="C52" s="1204">
        <f t="shared" si="0"/>
        <v>0</v>
      </c>
      <c r="D52" s="372">
        <f t="shared" si="15"/>
        <v>0</v>
      </c>
      <c r="E52" s="196">
        <f t="shared" si="8"/>
        <v>0</v>
      </c>
      <c r="F52" s="1250">
        <f t="shared" si="2"/>
        <v>0</v>
      </c>
      <c r="G52" s="453">
        <v>0</v>
      </c>
      <c r="H52" s="458">
        <v>0</v>
      </c>
      <c r="I52" s="1212">
        <f>C52/C48*100%</f>
        <v>0</v>
      </c>
      <c r="J52" s="1206" t="e">
        <f t="shared" si="11"/>
        <v>#DIV/0!</v>
      </c>
      <c r="K52" s="1206" t="e">
        <f t="shared" si="12"/>
        <v>#DIV/0!</v>
      </c>
      <c r="L52" s="373">
        <f>SUMIFS(Гиб.!O5:O9995,Гиб.!E5:E9995,L6,Гиб.!F5:F9995,D7,Гиб.!Y5:Y9995,B52,Гиб.!H5:H9995,"Жилой сектор")</f>
        <v>0</v>
      </c>
      <c r="M52" s="373">
        <f>SUMIFS(Гиб.!O5:O9995,Гиб.!E5:E9995,L6,Гиб.!F5:F9995,E7,Гиб.!Y5:Y9995,B52,Гиб.!H5:H9995,"Жилой сектор")</f>
        <v>0</v>
      </c>
      <c r="N52" s="373">
        <f>SUMIFS(Гиб.!O5:O9995,Гиб.!E5:E9995,N6,Гиб.!F5:F9995,D7,Гиб.!Y5:Y9995,B52,Гиб.!H5:H9995,"Жилой сектор")</f>
        <v>0</v>
      </c>
      <c r="O52" s="373">
        <f>SUMIFS(Гиб.!O5:O9995,Гиб.!E5:E9995,N6,Гиб.!F5:F9995,E7,Гиб.!Y5:Y9995,B52,Гиб.!H5:H9995,"Жилой сектор")</f>
        <v>0</v>
      </c>
      <c r="P52" s="373">
        <f>SUMIFS(Гиб.!O5:O9995,Гиб.!E5:E9995,P6,Гиб.!F5:F9995,D7,Гиб.!Y5:Y9995,B52,Гиб.!H5:H9995,"Жилой сектор")</f>
        <v>0</v>
      </c>
      <c r="Q52" s="373">
        <f>SUMIFS(Гиб.!O5:O9995,Гиб.!E5:E9995,P6,Гиб.!F5:F9995,E7,Гиб.!Y5:Y9995,B52,Гиб.!H5:H9995,"Жилой сектор")</f>
        <v>0</v>
      </c>
      <c r="R52" s="373">
        <f>SUMIFS(Гиб.!O5:O9995,Гиб.!E5:E9995,R6,Гиб.!F5:F9995,D7,Гиб.!Y5:Y9995,B52,Гиб.!H5:H9995,"Жилой сектор")</f>
        <v>0</v>
      </c>
      <c r="S52" s="373">
        <f>SUMIFS(Гиб.!O5:O9995,Гиб.!E5:E9995,R6,Гиб.!F5:F9995,E7,Гиб.!Y5:Y9995,B52,Гиб.!H5:H9995,"Жилой сектор")</f>
        <v>0</v>
      </c>
      <c r="T52" s="373">
        <f>SUMIFS(Гиб.!O5:O9995,Гиб.!E5:E9995,T6,Гиб.!F5:F9995,D7,Гиб.!Y5:Y9995,B52,Гиб.!H5:H9995,"Жилой сектор")</f>
        <v>0</v>
      </c>
      <c r="U52" s="373">
        <f>SUMIFS(Гиб.!O5:O9995,Гиб.!E5:E9995,T6,Гиб.!F5:F9995,E7,Гиб.!Y5:Y9995,B52,Гиб.!H5:H9995,"Жилой сектор")</f>
        <v>0</v>
      </c>
      <c r="V52" s="373">
        <f>SUMIFS(Гиб.!O5:O9995,Гиб.!E5:E9995,V6,Гиб.!F5:F9995,D7,Гиб.!Y5:Y9995,B52,Гиб.!H5:H9995,"Жилой сектор")</f>
        <v>0</v>
      </c>
      <c r="W52" s="373">
        <f>SUMIFS(Гиб.!O5:O9995,Гиб.!E5:E9995,V6,Гиб.!F5:F9995,E7,Гиб.!Y5:Y9995,B52,Гиб.!H5:H9995,"Жилой сектор")</f>
        <v>0</v>
      </c>
      <c r="X52" s="373">
        <f>SUMIFS(Гиб.!O5:O9995,Гиб.!E5:E9995,X6,Гиб.!F5:F9995,D7,Гиб.!Y5:Y9995,B52,Гиб.!H5:H9995,"Жилой сектор")</f>
        <v>0</v>
      </c>
      <c r="Y52" s="373">
        <f>SUMIFS(Гиб.!O5:O9995,Гиб.!E5:E9995,X6,Гиб.!F5:F9995,E7,Гиб.!Y5:Y9995,B52,Гиб.!H5:H9995,"Жилой сектор")</f>
        <v>0</v>
      </c>
      <c r="Z52" s="373">
        <f>SUMIFS(Гиб.!O5:O9995,Гиб.!E5:E9995,Z6,Гиб.!F5:F9995,D7,Гиб.!Y5:Y9995,B52,Гиб.!H5:H9995,"Жилой сектор")</f>
        <v>0</v>
      </c>
      <c r="AA52" s="373">
        <f>SUMIFS(Гиб.!O5:O9995,Гиб.!E5:E9995,Z6,Гиб.!F5:F9995,E7,Гиб.!Y5:Y9995,B52,Гиб.!H5:H9995,"Жилой сектор")</f>
        <v>0</v>
      </c>
      <c r="AB52" s="373">
        <f>SUMIFS(Гиб.!O5:O9995,Гиб.!E5:E9995,AB6,Гиб.!F5:F9995,D7,Гиб.!Y5:Y9995,B52,Гиб.!H5:H9995,"Жилой сектор")</f>
        <v>0</v>
      </c>
      <c r="AC52" s="373">
        <f>SUMIFS(Гиб.!O5:O9995,Гиб.!E5:E9995,AB6,Гиб.!F5:F9995,E7,Гиб.!Y5:Y9995,B52,Гиб.!H5:H9995,"Жилой сектор")</f>
        <v>0</v>
      </c>
      <c r="AD52" s="373">
        <f>SUMIFS(Гиб.!O5:O9995,Гиб.!E5:E9995,AD6,Гиб.!F5:F9995,D7,Гиб.!Y5:Y9995,B52,Гиб.!H5:H9995,"Жилой сектор")</f>
        <v>0</v>
      </c>
      <c r="AE52" s="373">
        <f>SUMIFS(Гиб.!O5:O9995,Гиб.!E5:E9995,AD6,Гиб.!F5:F9995,E7,Гиб.!Y5:Y9995,B52,Гиб.!H5:H9995,"Жилой сектор")</f>
        <v>0</v>
      </c>
      <c r="AF52" s="373">
        <f>SUMIFS(Гиб.!O5:O9995,Гиб.!E5:E9995,AF6,Гиб.!F5:F9995,D7,Гиб.!Y5:Y9995,B52,Гиб.!H5:H9995,"Жилой сектор")</f>
        <v>0</v>
      </c>
      <c r="AG52" s="373">
        <f>SUMIFS(Гиб.!O5:O9995,Гиб.!E5:E9995,AF6,Гиб.!F5:F9995,E7,Гиб.!Y5:Y9995,B52,Гиб.!H5:H9995,"Жилой сектор")</f>
        <v>0</v>
      </c>
      <c r="AH52" s="373">
        <f>SUMIFS(Гиб.!O5:O9995,Гиб.!E5:E9995,AH6,Гиб.!F5:F9995,D7,Гиб.!Y5:Y9995,B52,Гиб.!H5:H9995,"Жилой сектор")</f>
        <v>0</v>
      </c>
      <c r="AI52" s="373">
        <f>SUMIFS(Гиб.!O5:O9995,Гиб.!E5:E9995,AH6,Гиб.!F5:F9995,E7,Гиб.!Y5:Y9995,B52,Гиб.!H5:H9995,"Жилой сектор")</f>
        <v>0</v>
      </c>
      <c r="AJ52" s="373">
        <f>SUMIFS(Гиб.!O5:O9995,Гиб.!E5:E9995,AJ6,Гиб.!F5:F9995,D7,Гиб.!Y5:Y9995,B52,Гиб.!H5:H9995,"Жилой сектор")</f>
        <v>0</v>
      </c>
      <c r="AK52" s="373">
        <f>SUMIFS(Гиб.!O5:O9995,Гиб.!E5:E9995,AJ6,Гиб.!F5:F9995,E7,Гиб.!Y5:Y9995,B52,Гиб.!H5:H9995,"Жилой сектор")</f>
        <v>0</v>
      </c>
      <c r="AL52" s="373">
        <f>SUMIFS(Гиб.!O5:O9995,Гиб.!E5:E9995,AL6,Гиб.!F5:F9995,D7,Гиб.!Y5:Y9995,B52,Гиб.!H5:H9995,"Жилой сектор")</f>
        <v>0</v>
      </c>
      <c r="AM52" s="373">
        <f>SUMIFS(Гиб.!O5:O9995,Гиб.!E5:E9995,AL6,Гиб.!F5:F9995,E7,Гиб.!Y5:Y9995,B52,Гиб.!H5:H9995,"Жилой сектор")</f>
        <v>0</v>
      </c>
      <c r="AN52" s="373">
        <f>SUMIFS(Гиб.!O5:O9995,Гиб.!E5:E9995,AN6,Гиб.!F5:F9995,D7,Гиб.!Y5:Y9995,B52,Гиб.!H5:H9995,"Жилой сектор")</f>
        <v>0</v>
      </c>
      <c r="AO52" s="373">
        <f>SUMIFS(Гиб.!O5:O9995,Гиб.!E5:E9995,AN6,Гиб.!F5:F9995,E7,Гиб.!Y5:Y9995,B52,Гиб.!H5:H9995,"Жилой сектор")</f>
        <v>0</v>
      </c>
      <c r="AP52" s="373">
        <f>SUMIFS(Гиб.!O5:O9995,Гиб.!E5:E9995,AP6,Гиб.!F5:F9995,D7,Гиб.!Y5:Y9995,B52,Гиб.!H5:H9995,"Жилой сектор")</f>
        <v>0</v>
      </c>
      <c r="AQ52" s="373">
        <f>SUMIFS(Гиб.!O5:O9995,Гиб.!E5:E9995,AP6,Гиб.!F5:F9995,E7,Гиб.!Y5:Y9995,B52,Гиб.!H5:H9995,"Жилой сектор")</f>
        <v>0</v>
      </c>
      <c r="AR52" s="373">
        <f>SUMIFS(Гиб.!O5:O9995,Гиб.!E5:E9995,AR6,Гиб.!F5:F9995,D7,Гиб.!Y5:Y9995,B52,Гиб.!H5:H9995,"Жилой сектор")</f>
        <v>0</v>
      </c>
      <c r="AS52" s="373">
        <f>SUMIFS(Гиб.!O5:O9995,Гиб.!E5:E9995,AR6,Гиб.!F5:F9995,E7,Гиб.!Y5:Y9995,B52,Гиб.!H5:H9995,"Жилой сектор")</f>
        <v>0</v>
      </c>
      <c r="AT52" s="373">
        <f>SUMIFS(Гиб.!O5:O9995,Гиб.!E5:E9995,AT6,Гиб.!F5:F9995,D7,Гиб.!Y5:Y9995,B52,Гиб.!H5:H9995,"Жилой сектор")</f>
        <v>0</v>
      </c>
      <c r="AU52" s="373">
        <f>SUMIFS(Гиб.!O5:O9995,Гиб.!E5:E9995,AT6,Гиб.!F5:F9995,E7,Гиб.!Y5:Y9995,B52,Гиб.!H5:H9995,"Жилой сектор")</f>
        <v>0</v>
      </c>
      <c r="AV52" s="373">
        <f>SUMIFS(Гиб.!O5:O9995,Гиб.!E5:E9995,AV6,Гиб.!F5:F9995,D7,Гиб.!Y5:Y9995,B52,Гиб.!H5:H9995,"Жилой сектор")</f>
        <v>0</v>
      </c>
      <c r="AW52" s="373">
        <f>SUMIFS(Гиб.!O5:O9995,Гиб.!E5:E9995,AV6,Гиб.!F5:F9995,E7,Гиб.!Y5:Y9995,B52,Гиб.!H5:H9995,"Жилой сектор")</f>
        <v>0</v>
      </c>
      <c r="AX52" s="194"/>
      <c r="AY52" s="194"/>
      <c r="AZ52" s="194"/>
      <c r="BA52" s="194"/>
    </row>
    <row r="53" spans="1:53" ht="18" customHeight="1" thickBot="1">
      <c r="A53" s="337" t="s">
        <v>423</v>
      </c>
      <c r="B53" s="371" t="s">
        <v>424</v>
      </c>
      <c r="C53" s="1204">
        <f t="shared" si="0"/>
        <v>0</v>
      </c>
      <c r="D53" s="372">
        <f t="shared" si="15"/>
        <v>0</v>
      </c>
      <c r="E53" s="196">
        <f t="shared" si="8"/>
        <v>0</v>
      </c>
      <c r="F53" s="1250">
        <f t="shared" si="2"/>
        <v>0</v>
      </c>
      <c r="G53" s="453">
        <v>0</v>
      </c>
      <c r="H53" s="458">
        <v>0</v>
      </c>
      <c r="I53" s="1212">
        <f>C53/C48*100%</f>
        <v>0</v>
      </c>
      <c r="J53" s="1206" t="e">
        <f t="shared" si="11"/>
        <v>#DIV/0!</v>
      </c>
      <c r="K53" s="1206" t="e">
        <f t="shared" si="12"/>
        <v>#DIV/0!</v>
      </c>
      <c r="L53" s="373">
        <f>SUMIFS(Гиб.!O5:O9995,Гиб.!E5:E9995,L6,Гиб.!F5:F9995,D7,Гиб.!Y5:Y9995,B53,Гиб.!H5:H9995,"Жилой сектор")</f>
        <v>0</v>
      </c>
      <c r="M53" s="373">
        <f>SUMIFS(Гиб.!O5:O9995,Гиб.!E5:E9995,L6,Гиб.!F5:F9995,E7,Гиб.!Y5:Y9995,B53,Гиб.!H5:H9995,"Жилой сектор")</f>
        <v>0</v>
      </c>
      <c r="N53" s="373">
        <f>SUMIFS(Гиб.!O5:O9995,Гиб.!E5:E9995,N6,Гиб.!F5:F9995,D7,Гиб.!Y5:Y9995,B53,Гиб.!H5:H9995,"Жилой сектор")</f>
        <v>0</v>
      </c>
      <c r="O53" s="373">
        <f>SUMIFS(Гиб.!O5:O9995,Гиб.!E5:E9995,N6,Гиб.!F5:F9995,E7,Гиб.!Y5:Y9995,B53,Гиб.!H5:H9995,"Жилой сектор")</f>
        <v>0</v>
      </c>
      <c r="P53" s="373">
        <f>SUMIFS(Гиб.!O5:O9995,Гиб.!E5:E9995,P6,Гиб.!F5:F9995,D7,Гиб.!Y5:Y9995,B53,Гиб.!H5:H9995,"Жилой сектор")</f>
        <v>0</v>
      </c>
      <c r="Q53" s="373">
        <f>SUMIFS(Гиб.!O5:O9995,Гиб.!E5:E9995,P6,Гиб.!F5:F9995,E7,Гиб.!Y5:Y9995,B53,Гиб.!H5:H9995,"Жилой сектор")</f>
        <v>0</v>
      </c>
      <c r="R53" s="373">
        <f>SUMIFS(Гиб.!O5:O9995,Гиб.!E5:E9995,R6,Гиб.!F5:F9995,D7,Гиб.!Y5:Y9995,B53,Гиб.!H5:H9995,"Жилой сектор")</f>
        <v>0</v>
      </c>
      <c r="S53" s="373">
        <f>SUMIFS(Гиб.!O5:O9995,Гиб.!E5:E9995,R6,Гиб.!F5:F9995,E7,Гиб.!Y5:Y9995,B53,Гиб.!H5:H9995,"Жилой сектор")</f>
        <v>0</v>
      </c>
      <c r="T53" s="373">
        <f>SUMIFS(Гиб.!O5:O9995,Гиб.!E5:E9995,T6,Гиб.!F5:F9995,D7,Гиб.!Y5:Y9995,B53,Гиб.!H5:H9995,"Жилой сектор")</f>
        <v>0</v>
      </c>
      <c r="U53" s="373">
        <f>SUMIFS(Гиб.!O5:O9995,Гиб.!E5:E9995,T6,Гиб.!F5:F9995,E7,Гиб.!Y5:Y9995,B53,Гиб.!H5:H9995,"Жилой сектор")</f>
        <v>0</v>
      </c>
      <c r="V53" s="373">
        <f>SUMIFS(Гиб.!O5:O9995,Гиб.!E5:E9995,V6,Гиб.!F5:F9995,D7,Гиб.!Y5:Y9995,B53,Гиб.!H5:H9995,"Жилой сектор")</f>
        <v>0</v>
      </c>
      <c r="W53" s="373">
        <f>SUMIFS(Гиб.!O5:O9995,Гиб.!E5:E9995,V6,Гиб.!F5:F9995,E7,Гиб.!Y5:Y9995,B53,Гиб.!H5:H9995,"Жилой сектор")</f>
        <v>0</v>
      </c>
      <c r="X53" s="373">
        <f>SUMIFS(Гиб.!O5:O9995,Гиб.!E5:E9995,X6,Гиб.!F5:F9995,D7,Гиб.!Y5:Y9995,B53,Гиб.!H5:H9995,"Жилой сектор")</f>
        <v>0</v>
      </c>
      <c r="Y53" s="373">
        <f>SUMIFS(Гиб.!O5:O9995,Гиб.!E5:E9995,X6,Гиб.!F5:F9995,E7,Гиб.!Y5:Y9995,B53,Гиб.!H5:H9995,"Жилой сектор")</f>
        <v>0</v>
      </c>
      <c r="Z53" s="373">
        <f>SUMIFS(Гиб.!O5:O9995,Гиб.!E5:E9995,Z6,Гиб.!F5:F9995,D7,Гиб.!Y5:Y9995,B53,Гиб.!H5:H9995,"Жилой сектор")</f>
        <v>0</v>
      </c>
      <c r="AA53" s="373">
        <f>SUMIFS(Гиб.!O5:O9995,Гиб.!E5:E9995,Z6,Гиб.!F5:F9995,E7,Гиб.!Y5:Y9995,B53,Гиб.!H5:H9995,"Жилой сектор")</f>
        <v>0</v>
      </c>
      <c r="AB53" s="373">
        <f>SUMIFS(Гиб.!O5:O9995,Гиб.!E5:E9995,AB6,Гиб.!F5:F9995,D7,Гиб.!Y5:Y9995,B53,Гиб.!H5:H9995,"Жилой сектор")</f>
        <v>0</v>
      </c>
      <c r="AC53" s="373">
        <f>SUMIFS(Гиб.!O5:O9995,Гиб.!E5:E9995,AB6,Гиб.!F5:F9995,E7,Гиб.!Y5:Y9995,B53,Гиб.!H5:H9995,"Жилой сектор")</f>
        <v>0</v>
      </c>
      <c r="AD53" s="373">
        <f>SUMIFS(Гиб.!O5:O9995,Гиб.!E5:E9995,AD6,Гиб.!F5:F9995,D7,Гиб.!Y5:Y9995,B53,Гиб.!H5:H9995,"Жилой сектор")</f>
        <v>0</v>
      </c>
      <c r="AE53" s="373">
        <f>SUMIFS(Гиб.!O5:O9995,Гиб.!E5:E9995,AD6,Гиб.!F5:F9995,E7,Гиб.!Y5:Y9995,B53,Гиб.!H5:H9995,"Жилой сектор")</f>
        <v>0</v>
      </c>
      <c r="AF53" s="373">
        <f>SUMIFS(Гиб.!O5:O9995,Гиб.!E5:E9995,AF6,Гиб.!F5:F9995,D7,Гиб.!Y5:Y9995,B53,Гиб.!H5:H9995,"Жилой сектор")</f>
        <v>0</v>
      </c>
      <c r="AG53" s="373">
        <f>SUMIFS(Гиб.!O5:O9995,Гиб.!E5:E9995,AF6,Гиб.!F5:F9995,E7,Гиб.!Y5:Y9995,B53,Гиб.!H5:H9995,"Жилой сектор")</f>
        <v>0</v>
      </c>
      <c r="AH53" s="373">
        <f>SUMIFS(Гиб.!O5:O9995,Гиб.!E5:E9995,AH6,Гиб.!F5:F9995,D7,Гиб.!Y5:Y9995,B53,Гиб.!H5:H9995,"Жилой сектор")</f>
        <v>0</v>
      </c>
      <c r="AI53" s="373">
        <f>SUMIFS(Гиб.!O5:O9995,Гиб.!E5:E9995,AH6,Гиб.!F5:F9995,E7,Гиб.!Y5:Y9995,B53,Гиб.!H5:H9995,"Жилой сектор")</f>
        <v>0</v>
      </c>
      <c r="AJ53" s="373">
        <f>SUMIFS(Гиб.!O5:O9995,Гиб.!E5:E9995,AJ6,Гиб.!F5:F9995,D7,Гиб.!Y5:Y9995,B53,Гиб.!H5:H9995,"Жилой сектор")</f>
        <v>0</v>
      </c>
      <c r="AK53" s="373">
        <f>SUMIFS(Гиб.!O5:O9995,Гиб.!E5:E9995,AJ6,Гиб.!F5:F9995,E7,Гиб.!Y5:Y9995,B53,Гиб.!H5:H9995,"Жилой сектор")</f>
        <v>0</v>
      </c>
      <c r="AL53" s="373">
        <f>SUMIFS(Гиб.!O5:O9995,Гиб.!E5:E9995,AL6,Гиб.!F5:F9995,D7,Гиб.!Y5:Y9995,B53,Гиб.!H5:H9995,"Жилой сектор")</f>
        <v>0</v>
      </c>
      <c r="AM53" s="373">
        <f>SUMIFS(Гиб.!O5:O9995,Гиб.!E5:E9995,AL6,Гиб.!F5:F9995,E7,Гиб.!Y5:Y9995,B53,Гиб.!H5:H9995,"Жилой сектор")</f>
        <v>0</v>
      </c>
      <c r="AN53" s="373">
        <f>SUMIFS(Гиб.!O5:O9995,Гиб.!E5:E9995,AN6,Гиб.!F5:F9995,D7,Гиб.!Y5:Y9995,B53,Гиб.!H5:H9995,"Жилой сектор")</f>
        <v>0</v>
      </c>
      <c r="AO53" s="373">
        <f>SUMIFS(Гиб.!O5:O9995,Гиб.!E5:E9995,AN6,Гиб.!F5:F9995,E7,Гиб.!Y5:Y9995,B53,Гиб.!H5:H9995,"Жилой сектор")</f>
        <v>0</v>
      </c>
      <c r="AP53" s="373">
        <f>SUMIFS(Гиб.!O5:O9995,Гиб.!E5:E9995,AP6,Гиб.!F5:F9995,D7,Гиб.!Y5:Y9995,B53,Гиб.!H5:H9995,"Жилой сектор")</f>
        <v>0</v>
      </c>
      <c r="AQ53" s="373">
        <f>SUMIFS(Гиб.!O5:O9995,Гиб.!E5:E9995,AP6,Гиб.!F5:F9995,E7,Гиб.!Y5:Y9995,B53,Гиб.!H5:H9995,"Жилой сектор")</f>
        <v>0</v>
      </c>
      <c r="AR53" s="373">
        <f>SUMIFS(Гиб.!O5:O9995,Гиб.!E5:E9995,AR6,Гиб.!F5:F9995,D7,Гиб.!Y5:Y9995,B53,Гиб.!H5:H9995,"Жилой сектор")</f>
        <v>0</v>
      </c>
      <c r="AS53" s="373">
        <f>SUMIFS(Гиб.!O5:O9995,Гиб.!E5:E9995,AR6,Гиб.!F5:F9995,E7,Гиб.!Y5:Y9995,B53,Гиб.!H5:H9995,"Жилой сектор")</f>
        <v>0</v>
      </c>
      <c r="AT53" s="373">
        <f>SUMIFS(Гиб.!O5:O9995,Гиб.!E5:E9995,AT6,Гиб.!F5:F9995,D7,Гиб.!Y5:Y9995,B53,Гиб.!H5:H9995,"Жилой сектор")</f>
        <v>0</v>
      </c>
      <c r="AU53" s="373">
        <f>SUMIFS(Гиб.!O5:O9995,Гиб.!E5:E9995,AT6,Гиб.!F5:F9995,E7,Гиб.!Y5:Y9995,B53,Гиб.!H5:H9995,"Жилой сектор")</f>
        <v>0</v>
      </c>
      <c r="AV53" s="373">
        <f>SUMIFS(Гиб.!O5:O9995,Гиб.!E5:E9995,AV6,Гиб.!F5:F9995,D7,Гиб.!Y5:Y9995,B53,Гиб.!H5:H9995,"Жилой сектор")</f>
        <v>0</v>
      </c>
      <c r="AW53" s="373">
        <f>SUMIFS(Гиб.!O5:O9995,Гиб.!E5:E9995,AV6,Гиб.!F5:F9995,E7,Гиб.!Y5:Y9995,B53,Гиб.!H5:H9995,"Жилой сектор")</f>
        <v>0</v>
      </c>
      <c r="AX53" s="194"/>
      <c r="AY53" s="194"/>
      <c r="AZ53" s="194"/>
      <c r="BA53" s="194"/>
    </row>
    <row r="54" spans="1:53" ht="19.5" thickBot="1">
      <c r="A54" s="337" t="s">
        <v>425</v>
      </c>
      <c r="B54" s="371" t="s">
        <v>414</v>
      </c>
      <c r="C54" s="1204">
        <f t="shared" si="0"/>
        <v>0</v>
      </c>
      <c r="D54" s="372">
        <f t="shared" si="15"/>
        <v>0</v>
      </c>
      <c r="E54" s="196">
        <f t="shared" si="8"/>
        <v>0</v>
      </c>
      <c r="F54" s="1250">
        <f t="shared" si="2"/>
        <v>0</v>
      </c>
      <c r="G54" s="453">
        <v>0</v>
      </c>
      <c r="H54" s="458">
        <v>0</v>
      </c>
      <c r="I54" s="1212">
        <f>C54/C48*100%</f>
        <v>0</v>
      </c>
      <c r="J54" s="1206" t="e">
        <f t="shared" si="11"/>
        <v>#DIV/0!</v>
      </c>
      <c r="K54" s="1206" t="e">
        <f t="shared" si="12"/>
        <v>#DIV/0!</v>
      </c>
      <c r="L54" s="373">
        <f>SUMIFS(Гиб.!O5:O9995,Гиб.!E5:E9995,L6,Гиб.!F5:F9995,D7,Гиб.!Y5:Y9995,B54,Гиб.!H5:H9995,"Жилой сектор")</f>
        <v>0</v>
      </c>
      <c r="M54" s="373">
        <f>SUMIFS(Гиб.!O5:O9995,Гиб.!E5:E9995,L6,Гиб.!F5:F9995,E7,Гиб.!Y5:Y9995,B54,Гиб.!H5:H9995,"Жилой сектор")</f>
        <v>0</v>
      </c>
      <c r="N54" s="373">
        <f>SUMIFS(Гиб.!O5:O9995,Гиб.!E5:E9995,N6,Гиб.!F5:F9995,D7,Гиб.!Y5:Y9995,B54,Гиб.!H5:H9995,"Жилой сектор")</f>
        <v>0</v>
      </c>
      <c r="O54" s="373">
        <f>SUMIFS(Гиб.!O5:O9995,Гиб.!E5:E9995,N6,Гиб.!F5:F9995,E7,Гиб.!Y5:Y9995,B54,Гиб.!H5:H9995,"Жилой сектор")</f>
        <v>0</v>
      </c>
      <c r="P54" s="373">
        <f>SUMIFS(Гиб.!O5:O9995,Гиб.!E5:E9995,P6,Гиб.!F5:F9995,D7,Гиб.!Y5:Y9995,B54,Гиб.!H5:H9995,"Жилой сектор")</f>
        <v>0</v>
      </c>
      <c r="Q54" s="373">
        <f>SUMIFS(Гиб.!O5:O9995,Гиб.!E5:E9995,P6,Гиб.!F5:F9995,E7,Гиб.!Y5:Y9995,B54,Гиб.!H5:H9995,"Жилой сектор")</f>
        <v>0</v>
      </c>
      <c r="R54" s="373">
        <f>SUMIFS(Гиб.!O5:O9995,Гиб.!E5:E9995,R6,Гиб.!F5:F9995,D7,Гиб.!Y5:Y9995,B54,Гиб.!H5:H9995,"Жилой сектор")</f>
        <v>0</v>
      </c>
      <c r="S54" s="373">
        <f>SUMIFS(Гиб.!O5:O9995,Гиб.!E5:E9995,R6,Гиб.!F5:F9995,E7,Гиб.!Y5:Y9995,B54,Гиб.!H5:H9995,"Жилой сектор")</f>
        <v>0</v>
      </c>
      <c r="T54" s="373">
        <f>SUMIFS(Гиб.!O5:O9995,Гиб.!E5:E9995,T6,Гиб.!F5:F9995,D7,Гиб.!Y5:Y9995,B54,Гиб.!H5:H9995,"Жилой сектор")</f>
        <v>0</v>
      </c>
      <c r="U54" s="373">
        <f>SUMIFS(Гиб.!O5:O9995,Гиб.!E5:E9995,T6,Гиб.!F5:F9995,E7,Гиб.!Y5:Y9995,B54,Гиб.!H5:H9995,"Жилой сектор")</f>
        <v>0</v>
      </c>
      <c r="V54" s="373">
        <f>SUMIFS(Гиб.!O5:O9995,Гиб.!E5:E9995,V6,Гиб.!F5:F9995,D7,Гиб.!Y5:Y9995,B54,Гиб.!H5:H9995,"Жилой сектор")</f>
        <v>0</v>
      </c>
      <c r="W54" s="373">
        <f>SUMIFS(Гиб.!O5:O9995,Гиб.!E5:E9995,V6,Гиб.!F5:F9995,E7,Гиб.!Y5:Y9995,B54,Гиб.!H5:H9995,"Жилой сектор")</f>
        <v>0</v>
      </c>
      <c r="X54" s="373">
        <f>SUMIFS(Гиб.!O5:O9995,Гиб.!E5:E9995,X6,Гиб.!F5:F9995,D7,Гиб.!Y5:Y9995,B54,Гиб.!H5:H9995,"Жилой сектор")</f>
        <v>0</v>
      </c>
      <c r="Y54" s="373">
        <f>SUMIFS(Гиб.!O5:O9995,Гиб.!E5:E9995,X6,Гиб.!F5:F9995,E7,Гиб.!Y5:Y9995,B54,Гиб.!H5:H9995,"Жилой сектор")</f>
        <v>0</v>
      </c>
      <c r="Z54" s="373">
        <f>SUMIFS(Гиб.!O5:O9995,Гиб.!E5:E9995,Z6,Гиб.!F5:F9995,D7,Гиб.!Y5:Y9995,B54,Гиб.!H5:H9995,"Жилой сектор")</f>
        <v>0</v>
      </c>
      <c r="AA54" s="373">
        <f>SUMIFS(Гиб.!O5:O9995,Гиб.!E5:E9995,Z6,Гиб.!F5:F9995,E7,Гиб.!Y5:Y9995,B54,Гиб.!H5:H9995,"Жилой сектор")</f>
        <v>0</v>
      </c>
      <c r="AB54" s="373">
        <f>SUMIFS(Гиб.!O5:O9995,Гиб.!E5:E9995,AB6,Гиб.!F5:F9995,D7,Гиб.!Y5:Y9995,B54,Гиб.!H5:H9995,"Жилой сектор")</f>
        <v>0</v>
      </c>
      <c r="AC54" s="373">
        <f>SUMIFS(Гиб.!O5:O9995,Гиб.!E5:E9995,AB6,Гиб.!F5:F9995,E7,Гиб.!Y5:Y9995,B54,Гиб.!H5:H9995,"Жилой сектор")</f>
        <v>0</v>
      </c>
      <c r="AD54" s="373">
        <f>SUMIFS(Гиб.!O5:O9995,Гиб.!E5:E9995,AD6,Гиб.!F5:F9995,D7,Гиб.!Y5:Y9995,B54,Гиб.!H5:H9995,"Жилой сектор")</f>
        <v>0</v>
      </c>
      <c r="AE54" s="373">
        <f>SUMIFS(Гиб.!O5:O9995,Гиб.!E5:E9995,AD6,Гиб.!F5:F9995,E7,Гиб.!Y5:Y9995,B54,Гиб.!H5:H9995,"Жилой сектор")</f>
        <v>0</v>
      </c>
      <c r="AF54" s="373">
        <f>SUMIFS(Гиб.!O5:O9995,Гиб.!E5:E9995,AF6,Гиб.!F5:F9995,D7,Гиб.!Y5:Y9995,B54,Гиб.!H5:H9995,"Жилой сектор")</f>
        <v>0</v>
      </c>
      <c r="AG54" s="373">
        <f>SUMIFS(Гиб.!O5:O9995,Гиб.!E5:E9995,AF6,Гиб.!F5:F9995,E7,Гиб.!Y5:Y9995,B54,Гиб.!H5:H9995,"Жилой сектор")</f>
        <v>0</v>
      </c>
      <c r="AH54" s="373">
        <f>SUMIFS(Гиб.!O5:O9995,Гиб.!E5:E9995,AH6,Гиб.!F5:F9995,D7,Гиб.!Y5:Y9995,B54,Гиб.!H5:H9995,"Жилой сектор")</f>
        <v>0</v>
      </c>
      <c r="AI54" s="373">
        <f>SUMIFS(Гиб.!O5:O9995,Гиб.!E5:E9995,AH6,Гиб.!F5:F9995,E7,Гиб.!Y5:Y9995,B54,Гиб.!H5:H9995,"Жилой сектор")</f>
        <v>0</v>
      </c>
      <c r="AJ54" s="373">
        <f>SUMIFS(Гиб.!O5:O9995,Гиб.!E5:E9995,AJ6,Гиб.!F5:F9995,D7,Гиб.!Y5:Y9995,B54,Гиб.!H5:H9995,"Жилой сектор")</f>
        <v>0</v>
      </c>
      <c r="AK54" s="373">
        <f>SUMIFS(Гиб.!O5:O9995,Гиб.!E5:E9995,AJ6,Гиб.!F5:F9995,E7,Гиб.!Y5:Y9995,B54,Гиб.!H5:H9995,"Жилой сектор")</f>
        <v>0</v>
      </c>
      <c r="AL54" s="373">
        <f>SUMIFS(Гиб.!O5:O9995,Гиб.!E5:E9995,AL6,Гиб.!F5:F9995,D7,Гиб.!Y5:Y9995,B54,Гиб.!H5:H9995,"Жилой сектор")</f>
        <v>0</v>
      </c>
      <c r="AM54" s="373">
        <f>SUMIFS(Гиб.!O5:O9995,Гиб.!E5:E9995,AL6,Гиб.!F5:F9995,E7,Гиб.!Y5:Y9995,B54,Гиб.!H5:H9995,"Жилой сектор")</f>
        <v>0</v>
      </c>
      <c r="AN54" s="373">
        <f>SUMIFS(Гиб.!O5:O9995,Гиб.!E5:E9995,AN6,Гиб.!F5:F9995,D7,Гиб.!Y5:Y9995,B54,Гиб.!H5:H9995,"Жилой сектор")</f>
        <v>0</v>
      </c>
      <c r="AO54" s="373">
        <f>SUMIFS(Гиб.!O5:O9995,Гиб.!E5:E9995,AN6,Гиб.!F5:F9995,E7,Гиб.!Y5:Y9995,B54,Гиб.!H5:H9995,"Жилой сектор")</f>
        <v>0</v>
      </c>
      <c r="AP54" s="373">
        <f>SUMIFS(Гиб.!O5:O9995,Гиб.!E5:E9995,AP6,Гиб.!F5:F9995,D7,Гиб.!Y5:Y9995,B54,Гиб.!H5:H9995,"Жилой сектор")</f>
        <v>0</v>
      </c>
      <c r="AQ54" s="373">
        <f>SUMIFS(Гиб.!O5:O9995,Гиб.!E5:E9995,AP6,Гиб.!F5:F9995,E7,Гиб.!Y5:Y9995,B54,Гиб.!H5:H9995,"Жилой сектор")</f>
        <v>0</v>
      </c>
      <c r="AR54" s="373">
        <f>SUMIFS(Гиб.!O5:O9995,Гиб.!E5:E9995,AR6,Гиб.!F5:F9995,D7,Гиб.!Y5:Y9995,B54,Гиб.!H5:H9995,"Жилой сектор")</f>
        <v>0</v>
      </c>
      <c r="AS54" s="373">
        <f>SUMIFS(Гиб.!O5:O9995,Гиб.!E5:E9995,AR6,Гиб.!F5:F9995,E7,Гиб.!Y5:Y9995,B54,Гиб.!H5:H9995,"Жилой сектор")</f>
        <v>0</v>
      </c>
      <c r="AT54" s="373">
        <f>SUMIFS(Гиб.!O5:O9995,Гиб.!E5:E9995,AT6,Гиб.!F5:F9995,D7,Гиб.!Y5:Y9995,B54,Гиб.!H5:H9995,"Жилой сектор")</f>
        <v>0</v>
      </c>
      <c r="AU54" s="373">
        <f>SUMIFS(Гиб.!O5:O9995,Гиб.!E5:E9995,AT6,Гиб.!F5:F9995,E7,Гиб.!Y5:Y9995,B54,Гиб.!H5:H9995,"Жилой сектор")</f>
        <v>0</v>
      </c>
      <c r="AV54" s="373">
        <f>SUMIFS(Гиб.!O5:O9995,Гиб.!E5:E9995,AV6,Гиб.!F5:F9995,D7,Гиб.!Y5:Y9995,B54,Гиб.!H5:H9995,"Жилой сектор")</f>
        <v>0</v>
      </c>
      <c r="AW54" s="373">
        <f>SUMIFS(Гиб.!O5:O9995,Гиб.!E5:E9995,AV6,Гиб.!F5:F9995,E7,Гиб.!Y5:Y9995,B54,Гиб.!H5:H9995,"Жилой сектор")</f>
        <v>0</v>
      </c>
      <c r="AX54" s="194"/>
      <c r="AY54" s="194"/>
      <c r="AZ54" s="194"/>
      <c r="BA54" s="194"/>
    </row>
    <row r="55" spans="1:53" ht="19.5" thickBot="1">
      <c r="A55" s="395" t="s">
        <v>426</v>
      </c>
      <c r="B55" s="393" t="s">
        <v>427</v>
      </c>
      <c r="C55" s="1204">
        <f t="shared" si="0"/>
        <v>3</v>
      </c>
      <c r="D55" s="197">
        <f t="shared" si="8"/>
        <v>0</v>
      </c>
      <c r="E55" s="197">
        <f t="shared" si="8"/>
        <v>3</v>
      </c>
      <c r="F55" s="1250">
        <f t="shared" si="2"/>
        <v>3</v>
      </c>
      <c r="G55" s="452">
        <v>0</v>
      </c>
      <c r="H55" s="452">
        <v>3</v>
      </c>
      <c r="I55" s="1205">
        <f>SUM(I56:I58)</f>
        <v>1</v>
      </c>
      <c r="J55" s="1206">
        <f t="shared" si="11"/>
        <v>0</v>
      </c>
      <c r="K55" s="1206">
        <f t="shared" si="12"/>
        <v>1</v>
      </c>
      <c r="L55" s="397">
        <f t="shared" ref="L55:AW55" si="17">L56+L57+L58</f>
        <v>0</v>
      </c>
      <c r="M55" s="397">
        <f t="shared" si="17"/>
        <v>0</v>
      </c>
      <c r="N55" s="397">
        <f t="shared" si="17"/>
        <v>0</v>
      </c>
      <c r="O55" s="397">
        <f t="shared" si="17"/>
        <v>2</v>
      </c>
      <c r="P55" s="397">
        <f t="shared" si="17"/>
        <v>0</v>
      </c>
      <c r="Q55" s="397">
        <f t="shared" si="17"/>
        <v>0</v>
      </c>
      <c r="R55" s="397">
        <f t="shared" si="17"/>
        <v>0</v>
      </c>
      <c r="S55" s="397">
        <f t="shared" si="17"/>
        <v>1</v>
      </c>
      <c r="T55" s="397">
        <f t="shared" si="17"/>
        <v>0</v>
      </c>
      <c r="U55" s="397">
        <f t="shared" si="17"/>
        <v>0</v>
      </c>
      <c r="V55" s="397">
        <f t="shared" si="17"/>
        <v>0</v>
      </c>
      <c r="W55" s="397">
        <f t="shared" si="17"/>
        <v>0</v>
      </c>
      <c r="X55" s="397">
        <f t="shared" si="17"/>
        <v>0</v>
      </c>
      <c r="Y55" s="397">
        <f t="shared" si="17"/>
        <v>0</v>
      </c>
      <c r="Z55" s="397">
        <f t="shared" si="17"/>
        <v>0</v>
      </c>
      <c r="AA55" s="397">
        <f t="shared" si="17"/>
        <v>0</v>
      </c>
      <c r="AB55" s="397">
        <f t="shared" si="17"/>
        <v>0</v>
      </c>
      <c r="AC55" s="397">
        <f t="shared" si="17"/>
        <v>0</v>
      </c>
      <c r="AD55" s="397">
        <f t="shared" si="17"/>
        <v>0</v>
      </c>
      <c r="AE55" s="397">
        <f t="shared" si="17"/>
        <v>0</v>
      </c>
      <c r="AF55" s="397">
        <f t="shared" si="17"/>
        <v>0</v>
      </c>
      <c r="AG55" s="397">
        <f t="shared" si="17"/>
        <v>0</v>
      </c>
      <c r="AH55" s="397">
        <f t="shared" si="17"/>
        <v>0</v>
      </c>
      <c r="AI55" s="397">
        <f t="shared" si="17"/>
        <v>0</v>
      </c>
      <c r="AJ55" s="397">
        <f t="shared" si="17"/>
        <v>0</v>
      </c>
      <c r="AK55" s="397">
        <f t="shared" si="17"/>
        <v>0</v>
      </c>
      <c r="AL55" s="397">
        <f t="shared" si="17"/>
        <v>0</v>
      </c>
      <c r="AM55" s="397">
        <f t="shared" si="17"/>
        <v>0</v>
      </c>
      <c r="AN55" s="397">
        <f t="shared" si="17"/>
        <v>0</v>
      </c>
      <c r="AO55" s="397">
        <f t="shared" si="17"/>
        <v>0</v>
      </c>
      <c r="AP55" s="397">
        <f t="shared" si="17"/>
        <v>0</v>
      </c>
      <c r="AQ55" s="397">
        <f t="shared" si="17"/>
        <v>0</v>
      </c>
      <c r="AR55" s="397">
        <f t="shared" si="17"/>
        <v>0</v>
      </c>
      <c r="AS55" s="397">
        <f t="shared" si="17"/>
        <v>0</v>
      </c>
      <c r="AT55" s="397">
        <f t="shared" si="17"/>
        <v>0</v>
      </c>
      <c r="AU55" s="397">
        <f t="shared" si="17"/>
        <v>0</v>
      </c>
      <c r="AV55" s="397">
        <f t="shared" si="17"/>
        <v>0</v>
      </c>
      <c r="AW55" s="397">
        <f t="shared" si="17"/>
        <v>0</v>
      </c>
      <c r="AX55" s="194"/>
      <c r="AY55" s="194"/>
      <c r="AZ55" s="194"/>
      <c r="BA55" s="194"/>
    </row>
    <row r="56" spans="1:53" ht="19.5" thickBot="1">
      <c r="A56" s="337" t="s">
        <v>428</v>
      </c>
      <c r="B56" s="371" t="s">
        <v>429</v>
      </c>
      <c r="C56" s="1204">
        <f t="shared" si="0"/>
        <v>3</v>
      </c>
      <c r="D56" s="372">
        <f t="shared" ref="D56:D64" si="18">L56+N56+P56+R56+T56+V56+X56+Z56+AB56+AD56+AF56+AH56+AJ56+AL56+AN56+AP56+AR56+AT56+AV56</f>
        <v>0</v>
      </c>
      <c r="E56" s="196">
        <f t="shared" si="8"/>
        <v>3</v>
      </c>
      <c r="F56" s="1250">
        <f t="shared" si="2"/>
        <v>3</v>
      </c>
      <c r="G56" s="453">
        <v>0</v>
      </c>
      <c r="H56" s="458">
        <v>3</v>
      </c>
      <c r="I56" s="1212">
        <f>C56/C55*100%</f>
        <v>1</v>
      </c>
      <c r="J56" s="1206">
        <f t="shared" si="11"/>
        <v>0</v>
      </c>
      <c r="K56" s="1206">
        <f t="shared" si="12"/>
        <v>1</v>
      </c>
      <c r="L56" s="373">
        <f>SUMIFS(Гиб.!O5:O9995,Гиб.!E5:E9995,L6,Гиб.!F5:F9995,D7,Гиб.!Z5:Z9995,B56,Гиб.!H5:H9995,"Жилой сектор")</f>
        <v>0</v>
      </c>
      <c r="M56" s="373">
        <f>SUMIFS(Гиб.!O5:O9995,Гиб.!E5:E9995,L6,Гиб.!F5:F9995,E7,Гиб.!Z5:Z9995,B56,Гиб.!H5:H9995,"Жилой сектор")</f>
        <v>0</v>
      </c>
      <c r="N56" s="373">
        <f>SUMIFS(Гиб.!O5:O9995,Гиб.!E5:E9995,N6,Гиб.!F5:F9995,D7,Гиб.!Z5:Z9995,B56,Гиб.!H5:H9995,"Жилой сектор")</f>
        <v>0</v>
      </c>
      <c r="O56" s="373">
        <f>SUMIFS(Гиб.!O5:O9995,Гиб.!E5:E9995,N6,Гиб.!F5:F9995,E7,Гиб.!Z5:Z9995,B56,Гиб.!H5:H9995,"Жилой сектор")</f>
        <v>2</v>
      </c>
      <c r="P56" s="373">
        <f>SUMIFS(Гиб.!O5:O9995,Гиб.!E5:E9995,P6,Гиб.!F5:F9995,D7,Гиб.!Z5:Z9995,B56,Гиб.!H5:H9995,"Жилой сектор")</f>
        <v>0</v>
      </c>
      <c r="Q56" s="373">
        <f>SUMIFS(Гиб.!O5:O9995,Гиб.!E5:E9995,P6,Гиб.!F5:F9995,E7,Гиб.!Z5:Z9995,B56,Гиб.!H5:H9995,"Жилой сектор")</f>
        <v>0</v>
      </c>
      <c r="R56" s="373">
        <f>SUMIFS(Гиб.!O5:O9995,Гиб.!E5:E9995,R6,Гиб.!F5:F9995,D7,Гиб.!Z5:Z9995,B56,Гиб.!H5:H9995,"Жилой сектор")</f>
        <v>0</v>
      </c>
      <c r="S56" s="373">
        <f>SUMIFS(Гиб.!O5:O9995,Гиб.!E5:E9995,R6,Гиб.!F5:F9995,E7,Гиб.!Z5:Z9995,B56,Гиб.!H5:H9995,"Жилой сектор")</f>
        <v>1</v>
      </c>
      <c r="T56" s="373">
        <f>SUMIFS(Гиб.!O5:O9995,Гиб.!E5:E9995,T6,Гиб.!F5:F9995,D7,Гиб.!Z5:Z9995,B56,Гиб.!H5:H9995,"Жилой сектор")</f>
        <v>0</v>
      </c>
      <c r="U56" s="373">
        <f>SUMIFS(Гиб.!O5:O9995,Гиб.!E5:E9995,T6,Гиб.!F5:F9995,E7,Гиб.!Z5:Z9995,B56,Гиб.!H5:H9995,"Жилой сектор")</f>
        <v>0</v>
      </c>
      <c r="V56" s="373">
        <f>SUMIFS(Гиб.!O5:O9995,Гиб.!E5:E9995,V6,Гиб.!F5:F9995,D7,Гиб.!Z5:Z9995,B56,Гиб.!H5:H9995,"Жилой сектор")</f>
        <v>0</v>
      </c>
      <c r="W56" s="373">
        <f>SUMIFS(Гиб.!O5:O9995,Гиб.!E5:E9995,V6,Гиб.!F5:F9995,E7,Гиб.!Z5:Z9995,B56,Гиб.!H5:H9995,"Жилой сектор")</f>
        <v>0</v>
      </c>
      <c r="X56" s="373">
        <f>SUMIFS(Гиб.!O5:O9995,Гиб.!E5:E9995,X6,Гиб.!F5:F9995,D7,Гиб.!Z5:Z9995,B56,Гиб.!H5:H9995,"Жилой сектор")</f>
        <v>0</v>
      </c>
      <c r="Y56" s="373">
        <f>SUMIFS(Гиб.!O5:O9995,Гиб.!E5:E9995,X6,Гиб.!F5:F9995,E7,Гиб.!Z5:Z9995,B56,Гиб.!H5:H9995,"Жилой сектор")</f>
        <v>0</v>
      </c>
      <c r="Z56" s="373">
        <f>SUMIFS(Гиб.!O5:O9995,Гиб.!E5:E9995,Z6,Гиб.!F5:F9995,D7,Гиб.!Z5:Z9995,B56,Гиб.!H5:H9995,"Жилой сектор")</f>
        <v>0</v>
      </c>
      <c r="AA56" s="373">
        <f>SUMIFS(Гиб.!O5:O9995,Гиб.!E5:E9995,Z6,Гиб.!F5:F9995,E7,Гиб.!Z5:Z9995,B56,Гиб.!H5:H9995,"Жилой сектор")</f>
        <v>0</v>
      </c>
      <c r="AB56" s="373">
        <f>SUMIFS(Гиб.!O5:O9995,Гиб.!E5:E9995,AB6,Гиб.!F5:F9995,D7,Гиб.!Z5:Z9995,B56,Гиб.!H5:H9995,"Жилой сектор")</f>
        <v>0</v>
      </c>
      <c r="AC56" s="373">
        <f>SUMIFS(Гиб.!O5:O9995,Гиб.!E5:E9995,AB6,Гиб.!F5:F9995,E7,Гиб.!Z5:Z9995,B56,Гиб.!H5:H9995,"Жилой сектор")</f>
        <v>0</v>
      </c>
      <c r="AD56" s="373">
        <f>SUMIFS(Гиб.!O5:O9995,Гиб.!E5:E9995,AD6,Гиб.!F5:F9995,D7,Гиб.!Z5:Z9995,B56,Гиб.!H5:H9995,"Жилой сектор")</f>
        <v>0</v>
      </c>
      <c r="AE56" s="373">
        <f>SUMIFS(Гиб.!O5:O9995,Гиб.!E5:E9995,AD6,Гиб.!F5:F9995,E7,Гиб.!Z5:Z9995,B56,Гиб.!H5:H9995,"Жилой сектор")</f>
        <v>0</v>
      </c>
      <c r="AF56" s="373">
        <f>SUMIFS(Гиб.!O5:O9995,Гиб.!E5:E9995,AF6,Гиб.!F5:F9995,D7,Гиб.!Z5:Z9995,B56,Гиб.!H5:H9995,"Жилой сектор")</f>
        <v>0</v>
      </c>
      <c r="AG56" s="373">
        <f>SUMIFS(Гиб.!O5:O9995,Гиб.!E5:E9995,AF6,Гиб.!F5:F9995,E7,Гиб.!Z5:Z9995,B56,Гиб.!H5:H9995,"Жилой сектор")</f>
        <v>0</v>
      </c>
      <c r="AH56" s="373">
        <f>SUMIFS(Гиб.!O5:O9995,Гиб.!E5:E9995,AH6,Гиб.!F5:F9995,D7,Гиб.!Z5:Z9995,B56,Гиб.!H5:H9995,"Жилой сектор")</f>
        <v>0</v>
      </c>
      <c r="AI56" s="373">
        <f>SUMIFS(Гиб.!O5:O9995,Гиб.!E5:E9995,AH6,Гиб.!F5:F9995,E7,Гиб.!Z5:Z9995,B56,Гиб.!H5:H9995,"Жилой сектор")</f>
        <v>0</v>
      </c>
      <c r="AJ56" s="373">
        <f>SUMIFS(Гиб.!O5:O9995,Гиб.!E5:E9995,AJ6,Гиб.!F5:F9995,D7,Гиб.!Z5:Z9995,B56,Гиб.!H5:H9995,"Жилой сектор")</f>
        <v>0</v>
      </c>
      <c r="AK56" s="373">
        <f>SUMIFS(Гиб.!O5:O9995,Гиб.!E5:E9995,AJ6,Гиб.!F5:F9995,E7,Гиб.!Z5:Z9995,B56,Гиб.!H5:H9995,"Жилой сектор")</f>
        <v>0</v>
      </c>
      <c r="AL56" s="373">
        <f>SUMIFS(Гиб.!O5:O9995,Гиб.!E5:E9995,AL6,Гиб.!F5:F9995,D7,Гиб.!Z5:Z9995,B56,Гиб.!H5:H9995,"Жилой сектор")</f>
        <v>0</v>
      </c>
      <c r="AM56" s="373">
        <f>SUMIFS(Гиб.!O5:O9995,Гиб.!E5:E9995,AL6,Гиб.!F5:F9995,E7,Гиб.!Z5:Z9995,B56,Гиб.!H5:H9995,"Жилой сектор")</f>
        <v>0</v>
      </c>
      <c r="AN56" s="373">
        <f>SUMIFS(Гиб.!O5:O9995,Гиб.!E5:E9995,AN6,Гиб.!F5:F9995,D7,Гиб.!Z5:Z9995,B56,Гиб.!H5:H9995,"Жилой сектор")</f>
        <v>0</v>
      </c>
      <c r="AO56" s="373">
        <f>SUMIFS(Гиб.!O5:O9995,Гиб.!E5:E9995,AN6,Гиб.!F5:F9995,E7,Гиб.!Z5:Z9995,B56,Гиб.!H5:H9995,"Жилой сектор")</f>
        <v>0</v>
      </c>
      <c r="AP56" s="373">
        <f>SUMIFS(Гиб.!O5:O9995,Гиб.!E5:E9995,AP6,Гиб.!F5:F9995,D7,Гиб.!Z5:Z9995,B56,Гиб.!H5:H9995,"Жилой сектор")</f>
        <v>0</v>
      </c>
      <c r="AQ56" s="373">
        <f>SUMIFS(Гиб.!O5:O9995,Гиб.!E5:E9995,AP6,Гиб.!F5:F9995,E7,Гиб.!Z5:Z9995,B56,Гиб.!H5:H9995,"Жилой сектор")</f>
        <v>0</v>
      </c>
      <c r="AR56" s="373">
        <f>SUMIFS(Гиб.!O5:O9995,Гиб.!E5:E9995,AR6,Гиб.!F5:F9995,D7,Гиб.!Z5:Z9995,B56,Гиб.!H5:H9995,"Жилой сектор")</f>
        <v>0</v>
      </c>
      <c r="AS56" s="373">
        <f>SUMIFS(Гиб.!O5:O9995,Гиб.!E5:E9995,AR6,Гиб.!F5:F9995,E7,Гиб.!Z5:Z9995,B56,Гиб.!H5:H9995,"Жилой сектор")</f>
        <v>0</v>
      </c>
      <c r="AT56" s="373">
        <f>SUMIFS(Гиб.!O5:O9995,Гиб.!E5:E9995,AT6,Гиб.!F5:F9995,D7,Гиб.!Z5:Z9995,B56,Гиб.!H5:H9995,"Жилой сектор")</f>
        <v>0</v>
      </c>
      <c r="AU56" s="373">
        <f>SUMIFS(Гиб.!O5:O9995,Гиб.!E5:E9995,AT6,Гиб.!F5:F9995,E7,Гиб.!Z5:Z9995,B56,Гиб.!H5:H9995,"Жилой сектор")</f>
        <v>0</v>
      </c>
      <c r="AV56" s="373">
        <f>SUMIFS(Гиб.!O5:O9995,Гиб.!E5:E9995,AV6,Гиб.!F5:F9995,D7,Гиб.!Z5:Z9995,B56,Гиб.!H5:H9995,"Жилой сектор")</f>
        <v>0</v>
      </c>
      <c r="AW56" s="373">
        <f>SUMIFS(Гиб.!O5:O9995,Гиб.!E5:E9995,AV6,Гиб.!F5:F9995,E7,Гиб.!Z5:Z9995,B56,Гиб.!H5:H9995,"Жилой сектор")</f>
        <v>0</v>
      </c>
      <c r="AX56" s="194"/>
      <c r="AY56" s="194"/>
      <c r="AZ56" s="194"/>
      <c r="BA56" s="194"/>
    </row>
    <row r="57" spans="1:53" ht="19.5" thickBot="1">
      <c r="A57" s="337" t="s">
        <v>430</v>
      </c>
      <c r="B57" s="371" t="s">
        <v>431</v>
      </c>
      <c r="C57" s="1204">
        <f t="shared" si="0"/>
        <v>0</v>
      </c>
      <c r="D57" s="372">
        <f t="shared" si="18"/>
        <v>0</v>
      </c>
      <c r="E57" s="196">
        <f t="shared" si="8"/>
        <v>0</v>
      </c>
      <c r="F57" s="1250">
        <f t="shared" si="2"/>
        <v>0</v>
      </c>
      <c r="G57" s="453">
        <v>0</v>
      </c>
      <c r="H57" s="458">
        <v>0</v>
      </c>
      <c r="I57" s="1212">
        <f>C57/C55*100%</f>
        <v>0</v>
      </c>
      <c r="J57" s="1206" t="e">
        <f t="shared" si="11"/>
        <v>#DIV/0!</v>
      </c>
      <c r="K57" s="1206" t="e">
        <f t="shared" si="12"/>
        <v>#DIV/0!</v>
      </c>
      <c r="L57" s="373">
        <f>SUMIFS(Гиб.!O5:O9995,Гиб.!E5:E9995,L6,Гиб.!F5:F9995,D7,Гиб.!Z5:Z9995,B57,Гиб.!H5:H9995,"Жилой сектор")</f>
        <v>0</v>
      </c>
      <c r="M57" s="373">
        <f>SUMIFS(Гиб.!O5:O9995,Гиб.!E5:E9995,L6,Гиб.!F5:F9995,E7,Гиб.!Z5:Z9995,B57,Гиб.!H5:H9995,"Жилой сектор")</f>
        <v>0</v>
      </c>
      <c r="N57" s="373">
        <f>SUMIFS(Гиб.!O5:O9995,Гиб.!E5:E9995,N6,Гиб.!F5:F9995,D7,Гиб.!Z5:Z9995,B57,Гиб.!H5:H9995,"Жилой сектор")</f>
        <v>0</v>
      </c>
      <c r="O57" s="373">
        <f>SUMIFS(Гиб.!O5:O9995,Гиб.!E5:E9995,N6,Гиб.!F5:F9995,E7,Гиб.!Z5:Z9995,B57,Гиб.!H5:H9995,"Жилой сектор")</f>
        <v>0</v>
      </c>
      <c r="P57" s="373">
        <f>SUMIFS(Гиб.!O5:O9995,Гиб.!E5:E9995,P6,Гиб.!F5:F9995,D7,Гиб.!Z5:Z9995,B57,Гиб.!H5:H9995,"Жилой сектор")</f>
        <v>0</v>
      </c>
      <c r="Q57" s="373">
        <f>SUMIFS(Гиб.!O5:O9995,Гиб.!E5:E9995,P6,Гиб.!F5:F9995,E7,Гиб.!Z5:Z9995,B57,Гиб.!H5:H9995,"Жилой сектор")</f>
        <v>0</v>
      </c>
      <c r="R57" s="373">
        <f>SUMIFS(Гиб.!O5:O9995,Гиб.!E5:E9995,R6,Гиб.!F5:F9995,D7,Гиб.!Z5:Z9995,B57,Гиб.!H5:H9995,"Жилой сектор")</f>
        <v>0</v>
      </c>
      <c r="S57" s="373">
        <f>SUMIFS(Гиб.!O5:O9995,Гиб.!E5:E9995,R6,Гиб.!F5:F9995,E7,Гиб.!Z5:Z9995,B57,Гиб.!H5:H9995,"Жилой сектор")</f>
        <v>0</v>
      </c>
      <c r="T57" s="373">
        <f>SUMIFS(Гиб.!O5:O9995,Гиб.!E5:E9995,T6,Гиб.!F5:F9995,D7,Гиб.!Z5:Z9995,B57,Гиб.!H5:H9995,"Жилой сектор")</f>
        <v>0</v>
      </c>
      <c r="U57" s="373">
        <f>SUMIFS(Гиб.!O5:O9995,Гиб.!E5:E9995,T6,Гиб.!F5:F9995,E7,Гиб.!Z5:Z9995,B57,Гиб.!H5:H9995,"Жилой сектор")</f>
        <v>0</v>
      </c>
      <c r="V57" s="373">
        <f>SUMIFS(Гиб.!O5:O9995,Гиб.!E5:E9995,V6,Гиб.!F5:F9995,D7,Гиб.!Z5:Z9995,B57,Гиб.!H5:H9995,"Жилой сектор")</f>
        <v>0</v>
      </c>
      <c r="W57" s="373">
        <f>SUMIFS(Гиб.!O5:O9995,Гиб.!E5:E9995,V6,Гиб.!F5:F9995,E7,Гиб.!Z5:Z9995,B57,Гиб.!H5:H9995,"Жилой сектор")</f>
        <v>0</v>
      </c>
      <c r="X57" s="373">
        <f>SUMIFS(Гиб.!O5:O9995,Гиб.!E5:E9995,X6,Гиб.!F5:F9995,D7,Гиб.!Z5:Z9995,B57,Гиб.!H5:H9995,"Жилой сектор")</f>
        <v>0</v>
      </c>
      <c r="Y57" s="373">
        <f>SUMIFS(Гиб.!O5:O9995,Гиб.!E5:E9995,X6,Гиб.!F5:F9995,E7,Гиб.!Z5:Z9995,B57,Гиб.!H5:H9995,"Жилой сектор")</f>
        <v>0</v>
      </c>
      <c r="Z57" s="373">
        <f>SUMIFS(Гиб.!O5:O9995,Гиб.!E5:E9995,Z6,Гиб.!F5:F9995,D7,Гиб.!Z5:Z9995,B57,Гиб.!H5:H9995,"Жилой сектор")</f>
        <v>0</v>
      </c>
      <c r="AA57" s="373">
        <f>SUMIFS(Гиб.!O5:O9995,Гиб.!E5:E9995,Z6,Гиб.!F5:F9995,E7,Гиб.!Z5:Z9995,B57,Гиб.!H5:H9995,"Жилой сектор")</f>
        <v>0</v>
      </c>
      <c r="AB57" s="373">
        <f>SUMIFS(Гиб.!O5:O9995,Гиб.!E5:E9995,AB6,Гиб.!F5:F9995,D7,Гиб.!Z5:Z9995,B57,Гиб.!H5:H9995,"Жилой сектор")</f>
        <v>0</v>
      </c>
      <c r="AC57" s="373">
        <f>SUMIFS(Гиб.!O5:O9995,Гиб.!E5:E9995,AB6,Гиб.!F5:F9995,E7,Гиб.!Z5:Z9995,B57,Гиб.!H5:H9995,"Жилой сектор")</f>
        <v>0</v>
      </c>
      <c r="AD57" s="373">
        <f>SUMIFS(Гиб.!O5:O9995,Гиб.!E5:E9995,AD6,Гиб.!F5:F9995,D7,Гиб.!Z5:Z9995,B57,Гиб.!H5:H9995,"Жилой сектор")</f>
        <v>0</v>
      </c>
      <c r="AE57" s="373">
        <f>SUMIFS(Гиб.!O5:O9995,Гиб.!E5:E9995,AD6,Гиб.!F5:F9995,E7,Гиб.!Z5:Z9995,B57,Гиб.!H5:H9995,"Жилой сектор")</f>
        <v>0</v>
      </c>
      <c r="AF57" s="373">
        <f>SUMIFS(Гиб.!O5:O9995,Гиб.!E5:E9995,AF6,Гиб.!F5:F9995,D7,Гиб.!Z5:Z9995,B57,Гиб.!H5:H9995,"Жилой сектор")</f>
        <v>0</v>
      </c>
      <c r="AG57" s="373">
        <f>SUMIFS(Гиб.!O5:O9995,Гиб.!E5:E9995,AF6,Гиб.!F5:F9995,E7,Гиб.!Z5:Z9995,B57,Гиб.!H5:H9995,"Жилой сектор")</f>
        <v>0</v>
      </c>
      <c r="AH57" s="373">
        <f>SUMIFS(Гиб.!O5:O9995,Гиб.!E5:E9995,AH6,Гиб.!F5:F9995,D7,Гиб.!Z5:Z9995,B57,Гиб.!H5:H9995,"Жилой сектор")</f>
        <v>0</v>
      </c>
      <c r="AI57" s="373">
        <f>SUMIFS(Гиб.!O5:O9995,Гиб.!E5:E9995,AH6,Гиб.!F5:F9995,E7,Гиб.!Z5:Z9995,B57,Гиб.!H5:H9995,"Жилой сектор")</f>
        <v>0</v>
      </c>
      <c r="AJ57" s="373">
        <f>SUMIFS(Гиб.!O5:O9995,Гиб.!E5:E9995,AJ6,Гиб.!F5:F9995,D7,Гиб.!Z5:Z9995,B57,Гиб.!H5:H9995,"Жилой сектор")</f>
        <v>0</v>
      </c>
      <c r="AK57" s="373">
        <f>SUMIFS(Гиб.!O5:O9995,Гиб.!E5:E9995,AJ6,Гиб.!F5:F9995,E7,Гиб.!Z5:Z9995,B57,Гиб.!H5:H9995,"Жилой сектор")</f>
        <v>0</v>
      </c>
      <c r="AL57" s="373">
        <f>SUMIFS(Гиб.!O5:O9995,Гиб.!E5:E9995,AL6,Гиб.!F5:F9995,D7,Гиб.!Z5:Z9995,B57,Гиб.!H5:H9995,"Жилой сектор")</f>
        <v>0</v>
      </c>
      <c r="AM57" s="373">
        <f>SUMIFS(Гиб.!O5:O9995,Гиб.!E5:E9995,AL6,Гиб.!F5:F9995,E7,Гиб.!Z5:Z9995,B57,Гиб.!H5:H9995,"Жилой сектор")</f>
        <v>0</v>
      </c>
      <c r="AN57" s="373">
        <f>SUMIFS(Гиб.!O5:O9995,Гиб.!E5:E9995,AN6,Гиб.!F5:F9995,D7,Гиб.!Z5:Z9995,B57,Гиб.!H5:H9995,"Жилой сектор")</f>
        <v>0</v>
      </c>
      <c r="AO57" s="373">
        <f>SUMIFS(Гиб.!O5:O9995,Гиб.!E5:E9995,AN6,Гиб.!F5:F9995,E7,Гиб.!Z5:Z9995,B57,Гиб.!H5:H9995,"Жилой сектор")</f>
        <v>0</v>
      </c>
      <c r="AP57" s="373">
        <f>SUMIFS(Гиб.!O5:O9995,Гиб.!E5:E9995,AP6,Гиб.!F5:F9995,D7,Гиб.!Z5:Z9995,B57,Гиб.!H5:H9995,"Жилой сектор")</f>
        <v>0</v>
      </c>
      <c r="AQ57" s="373">
        <f>SUMIFS(Гиб.!O5:O9995,Гиб.!E5:E9995,AP6,Гиб.!F5:F9995,E7,Гиб.!Z5:Z9995,B57,Гиб.!H5:H9995,"Жилой сектор")</f>
        <v>0</v>
      </c>
      <c r="AR57" s="373">
        <f>SUMIFS(Гиб.!O5:O9995,Гиб.!E5:E9995,AR6,Гиб.!F5:F9995,D7,Гиб.!Z5:Z9995,B57,Гиб.!H5:H9995,"Жилой сектор")</f>
        <v>0</v>
      </c>
      <c r="AS57" s="373">
        <f>SUMIFS(Гиб.!O5:O9995,Гиб.!E5:E9995,AR6,Гиб.!F5:F9995,E7,Гиб.!Z5:Z9995,B57,Гиб.!H5:H9995,"Жилой сектор")</f>
        <v>0</v>
      </c>
      <c r="AT57" s="373">
        <f>SUMIFS(Гиб.!O5:O9995,Гиб.!E5:E9995,AT6,Гиб.!F5:F9995,D7,Гиб.!Z5:Z9995,B57,Гиб.!H5:H9995,"Жилой сектор")</f>
        <v>0</v>
      </c>
      <c r="AU57" s="373">
        <f>SUMIFS(Гиб.!O5:O9995,Гиб.!E5:E9995,AT6,Гиб.!F5:F9995,E7,Гиб.!Z5:Z9995,B57,Гиб.!H5:H9995,"Жилой сектор")</f>
        <v>0</v>
      </c>
      <c r="AV57" s="373">
        <f>SUMIFS(Гиб.!O5:O9995,Гиб.!E5:E9995,AV6,Гиб.!F5:F9995,D7,Гиб.!Z5:Z9995,B57,Гиб.!H5:H9995,"Жилой сектор")</f>
        <v>0</v>
      </c>
      <c r="AW57" s="373">
        <f>SUMIFS(Гиб.!O5:O9995,Гиб.!E5:E9995,AV6,Гиб.!F5:F9995,E7,Гиб.!Z5:Z9995,B57,Гиб.!H5:H9995,"Жилой сектор")</f>
        <v>0</v>
      </c>
      <c r="AX57" s="194"/>
      <c r="AY57" s="194"/>
      <c r="AZ57" s="194"/>
      <c r="BA57" s="194"/>
    </row>
    <row r="58" spans="1:53" ht="19.5" thickBot="1">
      <c r="A58" s="337" t="s">
        <v>432</v>
      </c>
      <c r="B58" s="371" t="s">
        <v>433</v>
      </c>
      <c r="C58" s="1204">
        <f t="shared" si="0"/>
        <v>0</v>
      </c>
      <c r="D58" s="372">
        <f t="shared" si="18"/>
        <v>0</v>
      </c>
      <c r="E58" s="196">
        <f t="shared" si="8"/>
        <v>0</v>
      </c>
      <c r="F58" s="1250">
        <f t="shared" si="2"/>
        <v>0</v>
      </c>
      <c r="G58" s="453">
        <v>0</v>
      </c>
      <c r="H58" s="458">
        <v>0</v>
      </c>
      <c r="I58" s="1212">
        <f>C58/C55*100%</f>
        <v>0</v>
      </c>
      <c r="J58" s="1206" t="e">
        <f t="shared" si="11"/>
        <v>#DIV/0!</v>
      </c>
      <c r="K58" s="1206" t="e">
        <f t="shared" si="12"/>
        <v>#DIV/0!</v>
      </c>
      <c r="L58" s="373">
        <f>SUMIFS(Гиб.!O5:O9995,Гиб.!E5:E9995,L6,Гиб.!F5:F9995,D7,Гиб.!Z5:Z9995,B58,Гиб.!H5:H9995,"Жилой сектор")</f>
        <v>0</v>
      </c>
      <c r="M58" s="373">
        <f>SUMIFS(Гиб.!O5:O9995,Гиб.!E5:E9995,L6,Гиб.!F5:F9995,E7,Гиб.!Z5:Z9995,B58,Гиб.!H5:H9995,"Жилой сектор")</f>
        <v>0</v>
      </c>
      <c r="N58" s="373">
        <f>SUMIFS(Гиб.!O5:O9995,Гиб.!E5:E9995,N6,Гиб.!F5:F9995,D7,Гиб.!Z5:Z9995,B58,Гиб.!H5:H9995,"Жилой сектор")</f>
        <v>0</v>
      </c>
      <c r="O58" s="373">
        <f>SUMIFS(Гиб.!O5:O9995,Гиб.!E5:E9995,N6,Гиб.!F5:F9995,E7,Гиб.!Z5:Z9995,B58,Гиб.!H5:H9995,"Жилой сектор")</f>
        <v>0</v>
      </c>
      <c r="P58" s="373">
        <f>SUMIFS(Гиб.!O5:O9995,Гиб.!E5:E9995,P6,Гиб.!F5:F9995,D7,Гиб.!Z5:Z9995,B58,Гиб.!H5:H9995,"Жилой сектор")</f>
        <v>0</v>
      </c>
      <c r="Q58" s="373">
        <f>SUMIFS(Гиб.!O5:O9995,Гиб.!E5:E9995,P6,Гиб.!F5:F9995,E7,Гиб.!Z5:Z9995,B58,Гиб.!H5:H9995,"Жилой сектор")</f>
        <v>0</v>
      </c>
      <c r="R58" s="373">
        <f>SUMIFS(Гиб.!O5:O9995,Гиб.!E5:E9995,R6,Гиб.!F5:F9995,D7,Гиб.!Z5:Z9995,B58,Гиб.!H5:H9995,"Жилой сектор")</f>
        <v>0</v>
      </c>
      <c r="S58" s="373">
        <f>SUMIFS(Гиб.!O5:O9995,Гиб.!E5:E9995,R6,Гиб.!F5:F9995,E7,Гиб.!Z5:Z9995,B58,Гиб.!H5:H9995,"Жилой сектор")</f>
        <v>0</v>
      </c>
      <c r="T58" s="373">
        <f>SUMIFS(Гиб.!O5:O9995,Гиб.!E5:E9995,T6,Гиб.!F5:F9995,D7,Гиб.!Z5:Z9995,B58,Гиб.!H5:H9995,"Жилой сектор")</f>
        <v>0</v>
      </c>
      <c r="U58" s="373">
        <f>SUMIFS(Гиб.!O5:O9995,Гиб.!E5:E9995,T6,Гиб.!F5:F9995,E7,Гиб.!Z5:Z9995,B58,Гиб.!H5:H9995,"Жилой сектор")</f>
        <v>0</v>
      </c>
      <c r="V58" s="373">
        <f>SUMIFS(Гиб.!O5:O9995,Гиб.!E5:E9995,V6,Гиб.!F5:F9995,D7,Гиб.!Z5:Z9995,B58,Гиб.!H5:H9995,"Жилой сектор")</f>
        <v>0</v>
      </c>
      <c r="W58" s="373">
        <f>SUMIFS(Гиб.!O5:O9995,Гиб.!E5:E9995,V6,Гиб.!F5:F9995,E7,Гиб.!Z5:Z9995,B58,Гиб.!H5:H9995,"Жилой сектор")</f>
        <v>0</v>
      </c>
      <c r="X58" s="373">
        <f>SUMIFS(Гиб.!O5:O9995,Гиб.!E5:E9995,X6,Гиб.!F5:F9995,D7,Гиб.!Z5:Z9995,B58,Гиб.!H5:H9995,"Жилой сектор")</f>
        <v>0</v>
      </c>
      <c r="Y58" s="373">
        <f>SUMIFS(Гиб.!O5:O9995,Гиб.!E5:E9995,X6,Гиб.!F5:F9995,E7,Гиб.!Z5:Z9995,B58,Гиб.!H5:H9995,"Жилой сектор")</f>
        <v>0</v>
      </c>
      <c r="Z58" s="373">
        <f>SUMIFS(Гиб.!O5:O9995,Гиб.!E5:E9995,Z6,Гиб.!F5:F9995,D7,Гиб.!Z5:Z9995,B58,Гиб.!H5:H9995,"Жилой сектор")</f>
        <v>0</v>
      </c>
      <c r="AA58" s="373">
        <f>SUMIFS(Гиб.!O5:O9995,Гиб.!E5:E9995,Z6,Гиб.!F5:F9995,E7,Гиб.!Z5:Z9995,B58,Гиб.!H5:H9995,"Жилой сектор")</f>
        <v>0</v>
      </c>
      <c r="AB58" s="373">
        <f>SUMIFS(Гиб.!O5:O9995,Гиб.!E5:E9995,AB6,Гиб.!F5:F9995,D7,Гиб.!Z5:Z9995,B58,Гиб.!H5:H9995,"Жилой сектор")</f>
        <v>0</v>
      </c>
      <c r="AC58" s="373">
        <f>SUMIFS(Гиб.!O5:O9995,Гиб.!E5:E9995,AB6,Гиб.!F5:F9995,E7,Гиб.!Z5:Z9995,B58,Гиб.!H5:H9995,"Жилой сектор")</f>
        <v>0</v>
      </c>
      <c r="AD58" s="373">
        <f>SUMIFS(Гиб.!O5:O9995,Гиб.!E5:E9995,AD6,Гиб.!F5:F9995,D7,Гиб.!Z5:Z9995,B58,Гиб.!H5:H9995,"Жилой сектор")</f>
        <v>0</v>
      </c>
      <c r="AE58" s="373">
        <f>SUMIFS(Гиб.!O5:O9995,Гиб.!E5:E9995,AD6,Гиб.!F5:F9995,E7,Гиб.!Z5:Z9995,B58,Гиб.!H5:H9995,"Жилой сектор")</f>
        <v>0</v>
      </c>
      <c r="AF58" s="373">
        <f>SUMIFS(Гиб.!O5:O9995,Гиб.!E5:E9995,AF6,Гиб.!F5:F9995,D7,Гиб.!Z5:Z9995,B58,Гиб.!H5:H9995,"Жилой сектор")</f>
        <v>0</v>
      </c>
      <c r="AG58" s="373">
        <f>SUMIFS(Гиб.!O5:O9995,Гиб.!E5:E9995,AF6,Гиб.!F5:F9995,E7,Гиб.!Z5:Z9995,B58,Гиб.!H5:H9995,"Жилой сектор")</f>
        <v>0</v>
      </c>
      <c r="AH58" s="373">
        <f>SUMIFS(Гиб.!O5:O9995,Гиб.!E5:E9995,AH6,Гиб.!F5:F9995,D7,Гиб.!Z5:Z9995,B58,Гиб.!H5:H9995,"Жилой сектор")</f>
        <v>0</v>
      </c>
      <c r="AI58" s="373">
        <f>SUMIFS(Гиб.!O5:O9995,Гиб.!E5:E9995,AH6,Гиб.!F5:F9995,E7,Гиб.!Z5:Z9995,B58,Гиб.!H5:H9995,"Жилой сектор")</f>
        <v>0</v>
      </c>
      <c r="AJ58" s="373">
        <f>SUMIFS(Гиб.!O5:O9995,Гиб.!E5:E9995,AJ6,Гиб.!F5:F9995,D7,Гиб.!Z5:Z9995,B58,Гиб.!H5:H9995,"Жилой сектор")</f>
        <v>0</v>
      </c>
      <c r="AK58" s="373">
        <f>SUMIFS(Гиб.!O5:O9995,Гиб.!E5:E9995,AJ6,Гиб.!F5:F9995,E7,Гиб.!Z5:Z9995,B58,Гиб.!H5:H9995,"Жилой сектор")</f>
        <v>0</v>
      </c>
      <c r="AL58" s="373">
        <f>SUMIFS(Гиб.!O5:O9995,Гиб.!E5:E9995,AL6,Гиб.!F5:F9995,D7,Гиб.!Z5:Z9995,B58,Гиб.!H5:H9995,"Жилой сектор")</f>
        <v>0</v>
      </c>
      <c r="AM58" s="373">
        <f>SUMIFS(Гиб.!O5:O9995,Гиб.!E5:E9995,AL6,Гиб.!F5:F9995,E7,Гиб.!Z5:Z9995,B58,Гиб.!H5:H9995,"Жилой сектор")</f>
        <v>0</v>
      </c>
      <c r="AN58" s="373">
        <f>SUMIFS(Гиб.!O5:O9995,Гиб.!E5:E9995,AN6,Гиб.!F5:F9995,D7,Гиб.!Z5:Z9995,B58,Гиб.!H5:H9995,"Жилой сектор")</f>
        <v>0</v>
      </c>
      <c r="AO58" s="373">
        <f>SUMIFS(Гиб.!O5:O9995,Гиб.!E5:E9995,AN6,Гиб.!F5:F9995,E7,Гиб.!Z5:Z9995,B58,Гиб.!H5:H9995,"Жилой сектор")</f>
        <v>0</v>
      </c>
      <c r="AP58" s="373">
        <f>SUMIFS(Гиб.!O5:O9995,Гиб.!E5:E9995,AP6,Гиб.!F5:F9995,D7,Гиб.!Z5:Z9995,B58,Гиб.!H5:H9995,"Жилой сектор")</f>
        <v>0</v>
      </c>
      <c r="AQ58" s="373">
        <f>SUMIFS(Гиб.!O5:O9995,Гиб.!E5:E9995,AP6,Гиб.!F5:F9995,E7,Гиб.!Z5:Z9995,B58,Гиб.!H5:H9995,"Жилой сектор")</f>
        <v>0</v>
      </c>
      <c r="AR58" s="373">
        <f>SUMIFS(Гиб.!O5:O9995,Гиб.!E5:E9995,AR6,Гиб.!F5:F9995,D7,Гиб.!Z5:Z9995,B58,Гиб.!H5:H9995,"Жилой сектор")</f>
        <v>0</v>
      </c>
      <c r="AS58" s="373">
        <f>SUMIFS(Гиб.!O5:O9995,Гиб.!E5:E9995,AR6,Гиб.!F5:F9995,E7,Гиб.!Z5:Z9995,B58,Гиб.!H5:H9995,"Жилой сектор")</f>
        <v>0</v>
      </c>
      <c r="AT58" s="373">
        <f>SUMIFS(Гиб.!O5:O9995,Гиб.!E5:E9995,AT6,Гиб.!F5:F9995,D7,Гиб.!Z5:Z9995,B58,Гиб.!H5:H9995,"Жилой сектор")</f>
        <v>0</v>
      </c>
      <c r="AU58" s="373">
        <f>SUMIFS(Гиб.!O5:O9995,Гиб.!E5:E9995,AT6,Гиб.!F5:F9995,E7,Гиб.!Z5:Z9995,B58,Гиб.!H5:H9995,"Жилой сектор")</f>
        <v>0</v>
      </c>
      <c r="AV58" s="373">
        <f>SUMIFS(Гиб.!O5:O9995,Гиб.!E5:E9995,AV6,Гиб.!F5:F9995,D7,Гиб.!Z5:Z9995,B58,Гиб.!H5:H9995,"Жилой сектор")</f>
        <v>0</v>
      </c>
      <c r="AW58" s="373">
        <f>SUMIFS(Гиб.!O5:O9995,Гиб.!E5:E9995,AV6,Гиб.!F5:F9995,E7,Гиб.!Z5:Z9995,B58,Гиб.!H5:H9995,"Жилой сектор")</f>
        <v>0</v>
      </c>
      <c r="AX58" s="194"/>
      <c r="AY58" s="194"/>
      <c r="AZ58" s="194"/>
      <c r="BA58" s="194"/>
    </row>
    <row r="59" spans="1:53" ht="19.5" thickBot="1">
      <c r="A59" s="398">
        <v>6</v>
      </c>
      <c r="B59" s="393" t="s">
        <v>434</v>
      </c>
      <c r="C59" s="1204">
        <f t="shared" si="0"/>
        <v>83</v>
      </c>
      <c r="D59" s="197">
        <f t="shared" si="18"/>
        <v>25</v>
      </c>
      <c r="E59" s="197">
        <f t="shared" si="8"/>
        <v>58</v>
      </c>
      <c r="F59" s="1250">
        <f t="shared" si="2"/>
        <v>63</v>
      </c>
      <c r="G59" s="452">
        <v>15</v>
      </c>
      <c r="H59" s="452">
        <v>48</v>
      </c>
      <c r="I59" s="1205">
        <f>SUM(I60+I61+I62+I63+I64+I65+I71+I72+I74+I75+I76+I77+I78+I79+I80+I81)</f>
        <v>1</v>
      </c>
      <c r="J59" s="1206">
        <f t="shared" si="11"/>
        <v>0.30120481927710846</v>
      </c>
      <c r="K59" s="1206">
        <f t="shared" si="12"/>
        <v>0.6987951807228916</v>
      </c>
      <c r="L59" s="396">
        <f t="shared" ref="L59:AW59" si="19">L60+L61+L62+L63+L64+L65+L71+L72+L73+L74+L75+L76+L77+L78+L79+L80+L81</f>
        <v>0</v>
      </c>
      <c r="M59" s="396">
        <f t="shared" si="19"/>
        <v>0</v>
      </c>
      <c r="N59" s="396">
        <f t="shared" si="19"/>
        <v>2</v>
      </c>
      <c r="O59" s="396">
        <f t="shared" si="19"/>
        <v>2</v>
      </c>
      <c r="P59" s="396">
        <f t="shared" si="19"/>
        <v>0</v>
      </c>
      <c r="Q59" s="396">
        <f t="shared" si="19"/>
        <v>3</v>
      </c>
      <c r="R59" s="396">
        <f t="shared" si="19"/>
        <v>8</v>
      </c>
      <c r="S59" s="396">
        <f t="shared" si="19"/>
        <v>12</v>
      </c>
      <c r="T59" s="396">
        <f t="shared" si="19"/>
        <v>0</v>
      </c>
      <c r="U59" s="396">
        <f t="shared" si="19"/>
        <v>5</v>
      </c>
      <c r="V59" s="396">
        <f t="shared" si="19"/>
        <v>0</v>
      </c>
      <c r="W59" s="396">
        <f t="shared" si="19"/>
        <v>4</v>
      </c>
      <c r="X59" s="396">
        <f t="shared" si="19"/>
        <v>0</v>
      </c>
      <c r="Y59" s="396">
        <f t="shared" si="19"/>
        <v>14</v>
      </c>
      <c r="Z59" s="396">
        <f t="shared" si="19"/>
        <v>0</v>
      </c>
      <c r="AA59" s="396">
        <f t="shared" si="19"/>
        <v>5</v>
      </c>
      <c r="AB59" s="396">
        <f t="shared" si="19"/>
        <v>2</v>
      </c>
      <c r="AC59" s="396">
        <f t="shared" si="19"/>
        <v>0</v>
      </c>
      <c r="AD59" s="396">
        <f t="shared" si="19"/>
        <v>0</v>
      </c>
      <c r="AE59" s="396">
        <f t="shared" si="19"/>
        <v>1</v>
      </c>
      <c r="AF59" s="396">
        <f t="shared" si="19"/>
        <v>0</v>
      </c>
      <c r="AG59" s="396">
        <f t="shared" si="19"/>
        <v>1</v>
      </c>
      <c r="AH59" s="396">
        <f t="shared" si="19"/>
        <v>1</v>
      </c>
      <c r="AI59" s="396">
        <f t="shared" si="19"/>
        <v>0</v>
      </c>
      <c r="AJ59" s="396">
        <f t="shared" si="19"/>
        <v>0</v>
      </c>
      <c r="AK59" s="396">
        <f t="shared" si="19"/>
        <v>1</v>
      </c>
      <c r="AL59" s="396">
        <f t="shared" si="19"/>
        <v>2</v>
      </c>
      <c r="AM59" s="396">
        <f t="shared" si="19"/>
        <v>3</v>
      </c>
      <c r="AN59" s="396">
        <f t="shared" si="19"/>
        <v>1</v>
      </c>
      <c r="AO59" s="396">
        <f t="shared" si="19"/>
        <v>6</v>
      </c>
      <c r="AP59" s="396">
        <f t="shared" si="19"/>
        <v>0</v>
      </c>
      <c r="AQ59" s="396">
        <f t="shared" si="19"/>
        <v>1</v>
      </c>
      <c r="AR59" s="396">
        <f t="shared" si="19"/>
        <v>7</v>
      </c>
      <c r="AS59" s="396">
        <f t="shared" si="19"/>
        <v>0</v>
      </c>
      <c r="AT59" s="396">
        <f t="shared" si="19"/>
        <v>1</v>
      </c>
      <c r="AU59" s="396">
        <f t="shared" si="19"/>
        <v>0</v>
      </c>
      <c r="AV59" s="396">
        <f t="shared" si="19"/>
        <v>1</v>
      </c>
      <c r="AW59" s="396">
        <f t="shared" si="19"/>
        <v>0</v>
      </c>
      <c r="AX59" s="194"/>
      <c r="AY59" s="194"/>
      <c r="AZ59" s="194"/>
      <c r="BA59" s="194"/>
    </row>
    <row r="60" spans="1:53" ht="19.5" thickBot="1">
      <c r="A60" s="337" t="s">
        <v>435</v>
      </c>
      <c r="B60" s="399" t="s">
        <v>289</v>
      </c>
      <c r="C60" s="1204">
        <f t="shared" si="0"/>
        <v>10</v>
      </c>
      <c r="D60" s="372">
        <f t="shared" si="18"/>
        <v>5</v>
      </c>
      <c r="E60" s="196">
        <f t="shared" si="8"/>
        <v>5</v>
      </c>
      <c r="F60" s="1250">
        <f t="shared" si="2"/>
        <v>4</v>
      </c>
      <c r="G60" s="453">
        <v>0</v>
      </c>
      <c r="H60" s="458">
        <v>4</v>
      </c>
      <c r="I60" s="1212">
        <f>C60/C59*100%</f>
        <v>0.12048192771084337</v>
      </c>
      <c r="J60" s="1206">
        <f t="shared" si="11"/>
        <v>0.5</v>
      </c>
      <c r="K60" s="1206">
        <f t="shared" si="12"/>
        <v>0.5</v>
      </c>
      <c r="L60" s="373">
        <f>SUMIFS(ЖС!A4:A10008,ЖС!F4:F10008,L6,ЖС!G4:G10008,D7,ЖС!R4:R10008,B60)</f>
        <v>0</v>
      </c>
      <c r="M60" s="373">
        <f>SUMIFS(ЖС!A4:A10008,ЖС!F4:F10008,L6,ЖС!G4:G10008,E7,ЖС!R4:R10008,B60)</f>
        <v>0</v>
      </c>
      <c r="N60" s="373">
        <f>SUMIFS(ЖС!A4:A10008,ЖС!F4:F10008,N6,ЖС!G4:G10008,D7,ЖС!R4:R10008,B60)</f>
        <v>1</v>
      </c>
      <c r="O60" s="373">
        <f>SUMIFS(ЖС!A4:A10008,ЖС!F4:F10008,N6,ЖС!G4:G10008,E7,ЖС!R4:R10008,B60)</f>
        <v>0</v>
      </c>
      <c r="P60" s="373">
        <f>SUMIFS(ЖС!A4:A10008,ЖС!F4:F10008,P6,ЖС!G4:G10008,D7,ЖС!R4:R10008,B60)</f>
        <v>0</v>
      </c>
      <c r="Q60" s="373">
        <f>SUMIFS(ЖС!A4:A10008,ЖС!F4:F10008,P6,ЖС!G4:G10008,E7,ЖС!R4:R10008,B60)</f>
        <v>1</v>
      </c>
      <c r="R60" s="373">
        <f>SUMIFS(ЖС!A4:A10008,ЖС!F4:F10008,R6,ЖС!G4:G10008,D7,ЖС!R4:R10008,B60)</f>
        <v>1</v>
      </c>
      <c r="S60" s="373">
        <f>SUMIFS(ЖС!A4:A10008,ЖС!F4:F10008,R6,ЖС!G4:G10008,E7,ЖС!R4:R10008,B60)</f>
        <v>0</v>
      </c>
      <c r="T60" s="373">
        <f>SUMIFS(ЖС!A4:A10008,ЖС!F4:F10008,T6,ЖС!G4:G10008,D7,ЖС!R4:R10008,B60)</f>
        <v>0</v>
      </c>
      <c r="U60" s="373">
        <f>SUMIFS(ЖС!A4:A10008,ЖС!F4:F10008,T6,ЖС!G4:G10008,E7,ЖС!R4:R10008,B60)</f>
        <v>0</v>
      </c>
      <c r="V60" s="373">
        <f>SUMIFS(ЖС!A4:A10008,ЖС!F4:F10008,V6,ЖС!G4:G10008,D7,ЖС!R4:R10008,B60)</f>
        <v>0</v>
      </c>
      <c r="W60" s="373">
        <f>SUMIFS(ЖС!A4:A10008,ЖС!F4:F10008,V6,ЖС!G4:G10008,E7,ЖС!R4:R10008,B60)</f>
        <v>0</v>
      </c>
      <c r="X60" s="373">
        <f>SUMIFS(ЖС!A4:A10008,ЖС!F4:F10008,X6,ЖС!G4:G10008,D7,ЖС!R4:R10008,B60)</f>
        <v>0</v>
      </c>
      <c r="Y60" s="373">
        <f>SUMIFS(ЖС!A4:A10008,ЖС!F4:F10008,X6,ЖС!G4:G10008,E7,ЖС!R4:R10008,B60)</f>
        <v>3</v>
      </c>
      <c r="Z60" s="373">
        <f>SUMIFS(ЖС!A4:A10008,ЖС!F4:F10008,Z6,ЖС!G4:G10008,D7,ЖС!R4:R10008,B60)</f>
        <v>0</v>
      </c>
      <c r="AA60" s="373">
        <f>SUMIFS(ЖС!A4:A10008,ЖС!F4:F10008,Z6,ЖС!G4:G10008,E7,ЖС!R4:R10008,B60)</f>
        <v>0</v>
      </c>
      <c r="AB60" s="373">
        <f>SUMIFS(ЖС!A4:A10008,ЖС!F4:F10008,AB6,ЖС!G4:G10008,D7,ЖС!R4:R10008,B60)</f>
        <v>0</v>
      </c>
      <c r="AC60" s="373">
        <f>SUMIFS(ЖС!A4:A10008,ЖС!F4:F10008,AB6,ЖС!G4:G10008,E7,ЖС!R4:R10008,B60)</f>
        <v>0</v>
      </c>
      <c r="AD60" s="373">
        <f>SUMIFS(ЖС!A4:A10008,ЖС!F4:F10008,AD6,ЖС!G4:G10008,D7,ЖС!R4:R10008,B60)</f>
        <v>0</v>
      </c>
      <c r="AE60" s="373">
        <f>SUMIFS(ЖС!A4:A10008,ЖС!F4:F10008,AD6,ЖС!G4:G10008,E7,ЖС!R4:R10008,B60)</f>
        <v>0</v>
      </c>
      <c r="AF60" s="373">
        <f>SUMIFS(ЖС!A4:A10008,ЖС!F4:F10008,AF6,ЖС!G4:G10008,D7,ЖС!R4:R10008,B60)</f>
        <v>0</v>
      </c>
      <c r="AG60" s="373">
        <f>SUMIFS(ЖС!A4:A10008,ЖС!F4:F10008,AF6,ЖС!G4:G10008,E7,ЖС!R4:R10008,B60)</f>
        <v>0</v>
      </c>
      <c r="AH60" s="373">
        <f>SUMIFS(ЖС!A4:A10008,ЖС!F4:F10008,AH6,ЖС!G4:G10008,D7,ЖС!R4:R10008,B60)</f>
        <v>1</v>
      </c>
      <c r="AI60" s="373">
        <f>SUMIFS(ЖС!A4:A10008,ЖС!F4:F10008,AH6,ЖС!G4:G10008,E7,ЖС!R4:R10008,B60)</f>
        <v>0</v>
      </c>
      <c r="AJ60" s="373">
        <f>SUMIFS(ЖС!A4:A10008,ЖС!F4:F10008,AJ6,ЖС!G4:G10008,D7,ЖС!R4:R10008,B60)</f>
        <v>0</v>
      </c>
      <c r="AK60" s="373">
        <f>SUMIFS(ЖС!A4:A10008,ЖС!F4:F10008,AJ6,ЖС!G4:G10008,E7,ЖС!R4:R10008,B60)</f>
        <v>1</v>
      </c>
      <c r="AL60" s="373">
        <f>SUMIFS(ЖС!A4:A10008,ЖС!F4:F10008,AL6,ЖС!G4:G10008,D7,ЖС!R4:R10008,B60)</f>
        <v>0</v>
      </c>
      <c r="AM60" s="373">
        <f>SUMIFS(ЖС!A4:A10008,ЖС!F4:F10008,AL6,ЖС!G4:G10008,E7,ЖС!R4:R10008,B60)</f>
        <v>0</v>
      </c>
      <c r="AN60" s="373">
        <f>SUMIFS(ЖС!A4:A10008,ЖС!F4:F10008,AN6,ЖС!G4:G10008,D7,ЖС!R4:R10008,B60)</f>
        <v>0</v>
      </c>
      <c r="AO60" s="373">
        <f>SUMIFS(ЖС!A4:A10008,ЖС!F4:F10008,AN6,ЖС!G4:G10008,E7,ЖС!R4:R10008,B60)</f>
        <v>0</v>
      </c>
      <c r="AP60" s="373">
        <f>SUMIFS(ЖС!A4:A10008,ЖС!F4:F10008,AP6,ЖС!G4:G10008,D7,ЖС!R4:R10008,B60)</f>
        <v>0</v>
      </c>
      <c r="AQ60" s="373">
        <f>SUMIFS(ЖС!A4:A10008,ЖС!F4:F10008,AP6,ЖС!G4:G10008,E7,ЖС!R4:R10008,B60)</f>
        <v>0</v>
      </c>
      <c r="AR60" s="373">
        <f>SUMIFS(ЖС!A4:A10008,ЖС!F4:F10008,AR6,ЖС!G4:G10008,D7,ЖС!R4:R10008,B60)</f>
        <v>2</v>
      </c>
      <c r="AS60" s="373">
        <f>SUMIFS(ЖС!A4:A10008,ЖС!F4:F10008,AR6,ЖС!G4:G10008,E7,ЖС!R4:R10008,B60)</f>
        <v>0</v>
      </c>
      <c r="AT60" s="373">
        <f>SUMIFS(ЖС!A4:A10008,ЖС!F4:F10008,AT6,ЖС!G4:G10008,D7,ЖС!R4:R10008,B60)</f>
        <v>0</v>
      </c>
      <c r="AU60" s="373">
        <f>SUMIFS(ЖС!A4:A10008,ЖС!F4:F10008,AT6,ЖС!G4:G10008,E7,ЖС!R4:R10008,B60)</f>
        <v>0</v>
      </c>
      <c r="AV60" s="373">
        <f>SUMIFS(ЖС!A4:A10008,ЖС!F4:F10008,AV6,ЖС!G4:G10008,D7,ЖС!R4:R10008,B60)</f>
        <v>0</v>
      </c>
      <c r="AW60" s="373">
        <f>SUMIFS(ЖС!A4:A10008,ЖС!F4:F10008,AV6,ЖС!G4:G10008,E7,ЖС!R4:R10008,B60)</f>
        <v>0</v>
      </c>
      <c r="AX60" s="194"/>
      <c r="AY60" s="194"/>
      <c r="AZ60" s="194"/>
      <c r="BA60" s="194"/>
    </row>
    <row r="61" spans="1:53" ht="32.25" thickBot="1">
      <c r="A61" s="337" t="s">
        <v>436</v>
      </c>
      <c r="B61" s="399" t="s">
        <v>290</v>
      </c>
      <c r="C61" s="1204">
        <f t="shared" si="0"/>
        <v>0</v>
      </c>
      <c r="D61" s="372">
        <f t="shared" si="18"/>
        <v>0</v>
      </c>
      <c r="E61" s="196">
        <f t="shared" si="8"/>
        <v>0</v>
      </c>
      <c r="F61" s="1250">
        <f t="shared" si="2"/>
        <v>0</v>
      </c>
      <c r="G61" s="453">
        <v>0</v>
      </c>
      <c r="H61" s="458">
        <v>0</v>
      </c>
      <c r="I61" s="1212">
        <f>C61/C59*100%</f>
        <v>0</v>
      </c>
      <c r="J61" s="1206" t="e">
        <f t="shared" si="11"/>
        <v>#DIV/0!</v>
      </c>
      <c r="K61" s="1206" t="e">
        <f t="shared" si="12"/>
        <v>#DIV/0!</v>
      </c>
      <c r="L61" s="373">
        <f>SUMIFS(ЖС!A4:A10008,ЖС!F4:F10008,L6,ЖС!G4:G10008,D7,ЖС!R4:R10008,B61)</f>
        <v>0</v>
      </c>
      <c r="M61" s="373">
        <f>SUMIFS(ЖС!A4:A10008,ЖС!F4:F10008,L6,ЖС!G4:G10008,E7,ЖС!R4:R10008,B61)</f>
        <v>0</v>
      </c>
      <c r="N61" s="373">
        <f>SUMIFS(ЖС!A4:A10008,ЖС!F4:F10008,N6,ЖС!G4:G10008,D7,ЖС!R4:R10008,B61)</f>
        <v>0</v>
      </c>
      <c r="O61" s="373">
        <f>SUMIFS(ЖС!A4:A10008,ЖС!F4:F10008,N6,ЖС!G4:G10008,E7,ЖС!R4:R10008,B61)</f>
        <v>0</v>
      </c>
      <c r="P61" s="373">
        <f>SUMIFS(ЖС!A4:A10008,ЖС!F4:F10008,P6,ЖС!G4:G10008,D7,ЖС!R4:R10008,B61)</f>
        <v>0</v>
      </c>
      <c r="Q61" s="373">
        <f>SUMIFS(ЖС!A4:A10008,ЖС!F4:F10008,P6,ЖС!G4:G10008,E7,ЖС!R4:R10008,B61)</f>
        <v>0</v>
      </c>
      <c r="R61" s="373">
        <f>SUMIFS(ЖС!A4:A10008,ЖС!F4:F10008,R6,ЖС!G4:G10008,D7,ЖС!R4:R10008,B61)</f>
        <v>0</v>
      </c>
      <c r="S61" s="373">
        <f>SUMIFS(ЖС!A4:A10008,ЖС!F4:F10008,R6,ЖС!G4:G10008,E7,ЖС!R4:R10008,B61)</f>
        <v>0</v>
      </c>
      <c r="T61" s="373">
        <f>SUMIFS(ЖС!A4:A10008,ЖС!F4:F10008,T6,ЖС!G4:G10008,D7,ЖС!R4:R10008,B61)</f>
        <v>0</v>
      </c>
      <c r="U61" s="373">
        <f>SUMIFS(ЖС!A4:A10008,ЖС!F4:F10008,T6,ЖС!G4:G10008,E7,ЖС!R4:R10008,B61)</f>
        <v>0</v>
      </c>
      <c r="V61" s="373">
        <f>SUMIFS(ЖС!A4:A10008,ЖС!F4:F10008,V6,ЖС!G4:G10008,D7,ЖС!R4:R10008,B61)</f>
        <v>0</v>
      </c>
      <c r="W61" s="373">
        <f>SUMIFS(ЖС!A4:A10008,ЖС!F4:F10008,V6,ЖС!G4:G10008,E7,ЖС!R4:R10008,B61)</f>
        <v>0</v>
      </c>
      <c r="X61" s="373">
        <f>SUMIFS(ЖС!A4:A10008,ЖС!F4:F10008,X6,ЖС!G4:G10008,D7,ЖС!R4:R10008,B61)</f>
        <v>0</v>
      </c>
      <c r="Y61" s="373">
        <f>SUMIFS(ЖС!A4:A10008,ЖС!F4:F10008,X6,ЖС!G4:G10008,E7,ЖС!R4:R10008,B61)</f>
        <v>0</v>
      </c>
      <c r="Z61" s="373">
        <f>SUMIFS(ЖС!A4:A10008,ЖС!F4:F10008,Z6,ЖС!G4:G10008,D7,ЖС!R4:R10008,B61)</f>
        <v>0</v>
      </c>
      <c r="AA61" s="373">
        <f>SUMIFS(ЖС!A4:A10008,ЖС!F4:F10008,Z6,ЖС!G4:G10008,E7,ЖС!R4:R10008,B61)</f>
        <v>0</v>
      </c>
      <c r="AB61" s="373">
        <f>SUMIFS(ЖС!A4:A10008,ЖС!F4:F10008,AB6,ЖС!G4:G10008,D7,ЖС!R4:R10008,B61)</f>
        <v>0</v>
      </c>
      <c r="AC61" s="373">
        <f>SUMIFS(ЖС!A4:A10008,ЖС!F4:F10008,AB6,ЖС!G4:G10008,E7,ЖС!R4:R10008,B61)</f>
        <v>0</v>
      </c>
      <c r="AD61" s="373">
        <f>SUMIFS(ЖС!A4:A10008,ЖС!F4:F10008,AD6,ЖС!G4:G10008,D7,ЖС!R4:R10008,B61)</f>
        <v>0</v>
      </c>
      <c r="AE61" s="373">
        <f>SUMIFS(ЖС!A4:A10008,ЖС!F4:F10008,AD6,ЖС!G4:G10008,E7,ЖС!R4:R10008,B61)</f>
        <v>0</v>
      </c>
      <c r="AF61" s="373">
        <f>SUMIFS(ЖС!A4:A10008,ЖС!F4:F10008,AF6,ЖС!G4:G10008,D7,ЖС!R4:R10008,B61)</f>
        <v>0</v>
      </c>
      <c r="AG61" s="373">
        <f>SUMIFS(ЖС!A4:A10008,ЖС!F4:F10008,AF6,ЖС!G4:G10008,E7,ЖС!R4:R10008,B61)</f>
        <v>0</v>
      </c>
      <c r="AH61" s="373">
        <f>SUMIFS(ЖС!A4:A10008,ЖС!F4:F10008,AH6,ЖС!G4:G10008,D7,ЖС!R4:R10008,B61)</f>
        <v>0</v>
      </c>
      <c r="AI61" s="373">
        <f>SUMIFS(ЖС!A4:A10008,ЖС!F4:F10008,AH6,ЖС!G4:G10008,E7,ЖС!R4:R10008,B61)</f>
        <v>0</v>
      </c>
      <c r="AJ61" s="373">
        <f>SUMIFS(ЖС!A4:A10008,ЖС!F4:F10008,AJ6,ЖС!G4:G10008,D7,ЖС!R4:R10008,B61)</f>
        <v>0</v>
      </c>
      <c r="AK61" s="373">
        <f>SUMIFS(ЖС!A4:A10008,ЖС!F4:F10008,AJ6,ЖС!G4:G10008,E7,ЖС!R4:R10008,B61)</f>
        <v>0</v>
      </c>
      <c r="AL61" s="373">
        <f>SUMIFS(ЖС!A4:A10008,ЖС!F4:F10008,AL6,ЖС!G4:G10008,D7,ЖС!R4:R10008,B61)</f>
        <v>0</v>
      </c>
      <c r="AM61" s="373">
        <f>SUMIFS(ЖС!A4:A10008,ЖС!F4:F10008,AL6,ЖС!G4:G10008,E7,ЖС!R4:R10008,B61)</f>
        <v>0</v>
      </c>
      <c r="AN61" s="373">
        <f>SUMIFS(ЖС!A4:A10008,ЖС!F4:F10008,AN6,ЖС!G4:G10008,D7,ЖС!R4:R10008,B61)</f>
        <v>0</v>
      </c>
      <c r="AO61" s="373">
        <f>SUMIFS(ЖС!A4:A10008,ЖС!F4:F10008,AN6,ЖС!G4:G10008,E7,ЖС!R4:R10008,B61)</f>
        <v>0</v>
      </c>
      <c r="AP61" s="373">
        <f>SUMIFS(ЖС!A4:A10008,ЖС!F4:F10008,AP6,ЖС!G4:G10008,D7,ЖС!R4:R10008,B61)</f>
        <v>0</v>
      </c>
      <c r="AQ61" s="373">
        <f>SUMIFS(ЖС!A4:A10008,ЖС!F4:F10008,AP6,ЖС!G4:G10008,E7,ЖС!R4:R10008,B61)</f>
        <v>0</v>
      </c>
      <c r="AR61" s="373">
        <f>SUMIFS(ЖС!A4:A10008,ЖС!F4:F10008,AR6,ЖС!G4:G10008,D7,ЖС!R4:R10008,B61)</f>
        <v>0</v>
      </c>
      <c r="AS61" s="373">
        <f>SUMIFS(ЖС!A4:A10008,ЖС!F4:F10008,AR6,ЖС!G4:G10008,E7,ЖС!R4:R10008,B61)</f>
        <v>0</v>
      </c>
      <c r="AT61" s="373">
        <f>SUMIFS(ЖС!A4:A10008,ЖС!F4:F10008,AT6,ЖС!G4:G10008,D7,ЖС!R4:R10008,B61)</f>
        <v>0</v>
      </c>
      <c r="AU61" s="373">
        <f>SUMIFS(ЖС!A4:A10008,ЖС!F4:F10008,AT6,ЖС!G4:G10008,E7,ЖС!R4:R10008,B61)</f>
        <v>0</v>
      </c>
      <c r="AV61" s="373">
        <f>SUMIFS(ЖС!A4:A10008,ЖС!F4:F10008,AV6,ЖС!G4:G10008,D7,ЖС!R4:R10008,B61)</f>
        <v>0</v>
      </c>
      <c r="AW61" s="373">
        <f>SUMIFS(ЖС!A4:A10008,ЖС!F4:F10008,AV6,ЖС!G4:G10008,E7,ЖС!R4:R10008,B61)</f>
        <v>0</v>
      </c>
      <c r="AX61" s="194"/>
      <c r="AY61" s="194"/>
      <c r="AZ61" s="194"/>
      <c r="BA61" s="194"/>
    </row>
    <row r="62" spans="1:53" ht="32.25" thickBot="1">
      <c r="A62" s="337" t="s">
        <v>437</v>
      </c>
      <c r="B62" s="338" t="s">
        <v>291</v>
      </c>
      <c r="C62" s="1204">
        <f t="shared" si="0"/>
        <v>12</v>
      </c>
      <c r="D62" s="372">
        <f t="shared" si="18"/>
        <v>3</v>
      </c>
      <c r="E62" s="196">
        <f t="shared" si="8"/>
        <v>9</v>
      </c>
      <c r="F62" s="1250">
        <f t="shared" si="2"/>
        <v>8</v>
      </c>
      <c r="G62" s="453">
        <v>2</v>
      </c>
      <c r="H62" s="458">
        <v>6</v>
      </c>
      <c r="I62" s="1212">
        <f>C62/C59*100%</f>
        <v>0.14457831325301204</v>
      </c>
      <c r="J62" s="1206">
        <f t="shared" si="11"/>
        <v>0.25</v>
      </c>
      <c r="K62" s="1206">
        <f t="shared" si="12"/>
        <v>0.75</v>
      </c>
      <c r="L62" s="373">
        <f>SUMIFS(ЖС!A4:A10008,ЖС!F4:F10008,L6,ЖС!G4:G10008,D7,ЖС!R4:R10008,B62)+SUMIFS(ЖС!A4:A10008,ЖС!F4:F10008,L6,ЖС!G4:G10008,D7,ЖС!R4:R10008,B825)</f>
        <v>0</v>
      </c>
      <c r="M62" s="373">
        <f>SUMIFS(ЖС!A4:A10008,ЖС!F4:F10008,L6,ЖС!G4:G10008,E7,ЖС!R4:R10008,B62)+SUMIFS(ЖС!A4:A10008,ЖС!F4:F10008,L6,ЖС!G4:G10008,E7,ЖС!R4:R10008,B825)</f>
        <v>0</v>
      </c>
      <c r="N62" s="373">
        <f>SUMIFS(ЖС!A4:A10008,ЖС!F4:F10008,N6,ЖС!G4:G10008,D7,ЖС!R4:R10008,B62)+SUMIFS(ЖС!A4:A10008,ЖС!F4:F10008,N6,ЖС!G4:G10008,D7,ЖС!R4:R10008,B825)</f>
        <v>0</v>
      </c>
      <c r="O62" s="373">
        <f>SUMIFS(ЖС!A4:A10008,ЖС!F4:F10008,N6,ЖС!G4:G10008,E7,ЖС!R4:R10008,B62)+SUMIFS(ЖС!A4:A10008,ЖС!F4:F10008,N6,ЖС!G4:G10008,E7,ЖС!R4:R10008,B825)</f>
        <v>0</v>
      </c>
      <c r="P62" s="373">
        <f>SUMIFS(ЖС!A4:A10008,ЖС!F4:F10008,P6,ЖС!G4:G10008,D7,ЖС!R4:R10008,B62)+SUMIFS(ЖС!A4:A10008,ЖС!F4:F10008,P6,ЖС!G4:G10008,D7,ЖС!R4:R10008,B825)</f>
        <v>0</v>
      </c>
      <c r="Q62" s="373">
        <f>SUMIFS(ЖС!A4:A10008,ЖС!F4:F10008,P6,ЖС!G4:G10008,E7,ЖС!R4:R10008,B62)+SUMIFS(ЖС!A4:A10008,ЖС!F4:F10008,P6,ЖС!G4:G10008,E7,ЖС!R4:R10008,B825)</f>
        <v>0</v>
      </c>
      <c r="R62" s="373">
        <f>SUMIFS(ЖС!A4:A10008,ЖС!F4:F10008,R6,ЖС!G4:G10008,D7,ЖС!R4:R10008,B62)+SUMIFS(ЖС!A4:A10008,ЖС!F4:F10008,R6,ЖС!G4:G10008,D7,ЖС!R4:R10008,B825)</f>
        <v>2</v>
      </c>
      <c r="S62" s="373">
        <f>SUMIFS(ЖС!A4:A10008,ЖС!F4:F10008,R6,ЖС!G4:G10008,E7,ЖС!R4:R10008,B62)+SUMIFS(ЖС!A4:A10008,ЖС!F4:F10008,R6,ЖС!G4:G10008,E7,ЖС!R4:R10008,B825)</f>
        <v>0</v>
      </c>
      <c r="T62" s="373">
        <f>SUMIFS(ЖС!A4:A10008,ЖС!F4:F10008,T6,ЖС!G4:G10008,D7,ЖС!R4:R10008,B62)+SUMIFS(ЖС!A4:A10008,ЖС!F4:F10008,T6,ЖС!G4:G10008,D7,ЖС!R4:R10008,B825)</f>
        <v>0</v>
      </c>
      <c r="U62" s="373">
        <f>SUMIFS(ЖС!A4:A10008,ЖС!F4:F10008,T6,ЖС!G4:G10008,E7,ЖС!R4:R10008,B62)+SUMIFS(ЖС!A4:A10008,ЖС!F4:F10008,T6,ЖС!G4:G10008,E7,ЖС!R4:R10008,B825)</f>
        <v>2</v>
      </c>
      <c r="V62" s="373">
        <f>SUMIFS(ЖС!A4:A10008,ЖС!F4:F10008,V6,ЖС!G4:G10008,D7,ЖС!R4:R10008,B62)+SUMIFS(ЖС!A4:A10008,ЖС!F4:F10008,V6,ЖС!G4:G10008,D7,ЖС!R4:R10008,B825)</f>
        <v>0</v>
      </c>
      <c r="W62" s="373">
        <f>SUMIFS(ЖС!A4:A10008,ЖС!F4:F10008,V6,ЖС!G4:G10008,E7,ЖС!R4:R10008,B62)+SUMIFS(ЖС!A4:A10008,ЖС!F4:F10008,V6,ЖС!G4:G10008,E7,ЖС!R4:R10008,B825)</f>
        <v>2</v>
      </c>
      <c r="X62" s="373">
        <f>SUMIFS(ЖС!A4:A10008,ЖС!F4:F10008,X6,ЖС!G4:G10008,D7,ЖС!R4:R10008,B62)+SUMIFS(ЖС!A4:A10008,ЖС!F4:F10008,X6,ЖС!G4:G10008,D7,ЖС!R4:R10008,B825)</f>
        <v>0</v>
      </c>
      <c r="Y62" s="373">
        <f>SUMIFS(ЖС!A4:A10008,ЖС!F4:F10008,X6,ЖС!G4:G10008,E7,ЖС!R4:R10008,B62)+SUMIFS(ЖС!A4:A10008,ЖС!F4:F10008,X6,ЖС!G4:G10008,E7,ЖС!R4:R10008,B825)</f>
        <v>2</v>
      </c>
      <c r="Z62" s="373">
        <f>SUMIFS(ЖС!A4:A10008,ЖС!F4:F10008,Z6,ЖС!G4:G10008,D7,ЖС!R4:R10008,B62)+SUMIFS(ЖС!A4:A10008,ЖС!F4:F10008,Z6,ЖС!G4:G10008,D7,ЖС!R4:R10008,B825)</f>
        <v>0</v>
      </c>
      <c r="AA62" s="373">
        <f>SUMIFS(ЖС!A4:A10008,ЖС!F4:F10008,Z6,ЖС!G4:G10008,E7,ЖС!R4:R10008,B62)+SUMIFS(ЖС!A4:A10008,ЖС!F4:F10008,Z6,ЖС!G4:G10008,E7,ЖС!R4:R10008,B825)</f>
        <v>2</v>
      </c>
      <c r="AB62" s="373">
        <f>SUMIFS(ЖС!A4:A10008,ЖС!F4:F10008,AB6,ЖС!G4:G10008,D7,ЖС!R4:R10008,B62)+SUMIFS(ЖС!A4:A10008,ЖС!F4:F10008,AB6,ЖС!G4:G10008,D7,ЖС!R4:R10008,B825)</f>
        <v>0</v>
      </c>
      <c r="AC62" s="373">
        <f>SUMIFS(ЖС!A4:A10008,ЖС!F4:F10008,AB6,ЖС!G4:G10008,E7,ЖС!R4:R10008,B62)+SUMIFS(ЖС!A4:A10008,ЖС!F4:F10008,AB6,ЖС!G4:G10008,E7,ЖС!R4:R10008,B825)</f>
        <v>0</v>
      </c>
      <c r="AD62" s="373">
        <f>SUMIFS(ЖС!A4:A10008,ЖС!F4:F10008,AD6,ЖС!G4:G10008,D7,ЖС!R4:R10008,B62)+SUMIFS(ЖС!A4:A10008,ЖС!F4:F10008,AD6,ЖС!G4:G10008,D7,ЖС!R4:R10008,B825)</f>
        <v>0</v>
      </c>
      <c r="AE62" s="373">
        <f>SUMIFS(ЖС!A4:A10008,ЖС!F4:F10008,AD6,ЖС!G4:G10008,E7,ЖС!R4:R10008,B62)+SUMIFS(ЖС!A4:A10008,ЖС!F4:F10008,AD6,ЖС!G4:G10008,E7,ЖС!R4:R10008,B825)</f>
        <v>0</v>
      </c>
      <c r="AF62" s="373">
        <f>SUMIFS(ЖС!A4:A10008,ЖС!F4:F10008,AF6,ЖС!G4:G10008,D7,ЖС!R4:R10008,B62)+SUMIFS(ЖС!A4:A10008,ЖС!F4:F10008,AF6,ЖС!G4:G10008,D7,ЖС!R4:R10008,B825)</f>
        <v>0</v>
      </c>
      <c r="AG62" s="373">
        <f>SUMIFS(ЖС!A4:A10008,ЖС!F4:F10008,AF6,ЖС!G4:G10008,E7,ЖС!R4:R10008,B62)+SUMIFS(ЖС!A4:A10008,ЖС!F4:F10008,AF6,ЖС!G4:G10008,E7,ЖС!R4:R10008,B825)</f>
        <v>0</v>
      </c>
      <c r="AH62" s="378">
        <f>SUMIFS(ЖС!A4:A10008,ЖС!F4:F10008,AH6,ЖС!G4:G10008,D7,ЖС!R4:R10008,B62)+SUMIFS(ЖС!A4:A10008,ЖС!F4:F10008,AH6,ЖС!G4:G10008,D7,ЖС!R4:R10008,B825)</f>
        <v>0</v>
      </c>
      <c r="AI62" s="378">
        <f>SUMIFS(ЖС!A4:A10008,ЖС!F4:F10008,AH6,ЖС!G4:G10008,E7,ЖС!R4:R10008,B62)+SUMIFS(ЖС!A4:A10008,ЖС!F4:F10008,AH6,ЖС!G4:G10008,E7,ЖС!R4:R10008,B825)</f>
        <v>0</v>
      </c>
      <c r="AJ62" s="373">
        <f>SUMIFS(ЖС!A4:A10008,ЖС!F4:F10008,AJ6,ЖС!G4:G10008,D7,ЖС!R4:R10008,B62)+SUMIFS(ЖС!A4:A10008,ЖС!F4:F10008,AJ6,ЖС!G4:G10008,D7,ЖС!R4:R10008,B825)</f>
        <v>0</v>
      </c>
      <c r="AK62" s="373">
        <f>SUMIFS(ЖС!A4:A10008,ЖС!F4:F10008,AJ6,ЖС!G4:G10008,E7,ЖС!R4:R10008,B62)+SUMIFS(ЖС!A4:A10008,ЖС!F4:F10008,AJ6,ЖС!G4:G10008,E7,ЖС!R4:R10008,B825)</f>
        <v>0</v>
      </c>
      <c r="AL62" s="373">
        <f>SUMIFS(ЖС!A4:A10008,ЖС!F4:F10008,AL6,ЖС!G4:G10008,D7,ЖС!R4:R10008,B62)+SUMIFS(ЖС!A4:A10008,ЖС!F4:F10008,AL6,ЖС!G4:G10008,D7,ЖС!R4:R10008,B825)</f>
        <v>0</v>
      </c>
      <c r="AM62" s="373">
        <f>SUMIFS(ЖС!A4:A10008,ЖС!F4:F10008,AL6,ЖС!G4:G10008,E7,ЖС!R4:R10008,B62)+SUMIFS(ЖС!A4:A10008,ЖС!F4:F10008,AL6,ЖС!G4:G10008,E7,ЖС!R4:R10008,B825)</f>
        <v>0</v>
      </c>
      <c r="AN62" s="373">
        <f>SUMIFS(ЖС!A4:A10008,ЖС!F4:F10008,AN6,ЖС!G4:G10008,D7,ЖС!R4:R10008,B62)+SUMIFS(ЖС!A4:A10008,ЖС!F4:F10008,AN6,ЖС!G4:G10008,D7,ЖС!R4:R10008,B825)</f>
        <v>0</v>
      </c>
      <c r="AO62" s="373">
        <f>SUMIFS(ЖС!A4:A10008,ЖС!F4:F10008,AN6,ЖС!G4:G10008,E7,ЖС!R4:R10008,B62)+SUMIFS(ЖС!A4:A10008,ЖС!F4:F10008,AN6,ЖС!G4:G10008,E7,ЖС!R4:R10008,B825)</f>
        <v>1</v>
      </c>
      <c r="AP62" s="373">
        <f>SUMIFS(ЖС!A4:A10008,ЖС!F4:F10008,AP6,ЖС!G4:G10008,D7,ЖС!R4:R10008,B62)+SUMIFS(ЖС!A4:A10008,ЖС!F4:F10008,AP6,ЖС!G4:G10008,D7,ЖС!R4:R10008,B825)</f>
        <v>0</v>
      </c>
      <c r="AQ62" s="373">
        <f>SUMIFS(ЖС!A4:A10008,ЖС!F4:F10008,AP6,ЖС!G4:G10008,E7,ЖС!R4:R10008,B62)+SUMIFS(ЖС!A4:A10008,ЖС!F4:F10008,AP6,ЖС!G4:G10008,E7,ЖС!R4:R10008,B825)</f>
        <v>0</v>
      </c>
      <c r="AR62" s="373">
        <f>SUMIFS(ЖС!A4:A10008,ЖС!F4:F10008,AR6,ЖС!G4:G10008,D7,ЖС!R4:R10008,B62)+SUMIFS(ЖС!A4:A10008,ЖС!F4:F10008,AR6,ЖС!G4:G10008,D7,ЖС!R4:R10008,B825)</f>
        <v>1</v>
      </c>
      <c r="AS62" s="373">
        <f>SUMIFS(ЖС!A4:A10008,ЖС!F4:F10008,AR6,ЖС!G4:G10008,E7,ЖС!R4:R10008,B62)+SUMIFS(ЖС!A4:A10008,ЖС!F4:F10008,AR6,ЖС!G4:G10008,E7,ЖС!R4:R10008,B825)</f>
        <v>0</v>
      </c>
      <c r="AT62" s="373">
        <f>SUMIFS(ЖС!A4:A10008,ЖС!F4:F10008,AT6,ЖС!G4:G10008,D7,ЖС!R4:R10008,B62)+SUMIFS(ЖС!A4:A10008,ЖС!F4:F10008,AT6,ЖС!G4:G10008,D7,ЖС!R4:R10008,B825)</f>
        <v>0</v>
      </c>
      <c r="AU62" s="373">
        <f>SUMIFS(ЖС!A4:A10008,ЖС!F4:F10008,AT6,ЖС!G4:G10008,E7,ЖС!R4:R10008,B62)+SUMIFS(ЖС!A4:A10008,ЖС!F4:F10008,AT6,ЖС!G4:G10008,E7,ЖС!R4:R10008,B825)</f>
        <v>0</v>
      </c>
      <c r="AV62" s="373">
        <f>SUMIFS(ЖС!A4:A10008,ЖС!F4:F10008,AV6,ЖС!G4:G10008,D7,ЖС!R4:R10008,B62)+SUMIFS(ЖС!A4:A10008,ЖС!F4:F10008,AV6,ЖС!G4:G10008,D7,ЖС!R4:R10008,B825)</f>
        <v>0</v>
      </c>
      <c r="AW62" s="373">
        <f>SUMIFS(ЖС!A4:A10008,ЖС!F4:F10008,AV6,ЖС!G4:G10008,E7,ЖС!R4:R10008,B62)+SUMIFS(ЖС!A4:A10008,ЖС!F4:F10008,AV6,ЖС!G4:G10008,E7,ЖС!R4:R10008,B825)</f>
        <v>0</v>
      </c>
      <c r="AX62" s="194"/>
      <c r="AY62" s="194"/>
      <c r="AZ62" s="194"/>
      <c r="BA62" s="194"/>
    </row>
    <row r="63" spans="1:53" ht="32.25" thickBot="1">
      <c r="A63" s="337" t="s">
        <v>438</v>
      </c>
      <c r="B63" s="338" t="s">
        <v>292</v>
      </c>
      <c r="C63" s="1204">
        <f t="shared" si="0"/>
        <v>0</v>
      </c>
      <c r="D63" s="372">
        <f t="shared" si="18"/>
        <v>0</v>
      </c>
      <c r="E63" s="196">
        <f t="shared" si="8"/>
        <v>0</v>
      </c>
      <c r="F63" s="1250">
        <f t="shared" si="2"/>
        <v>0</v>
      </c>
      <c r="G63" s="453">
        <v>0</v>
      </c>
      <c r="H63" s="458">
        <v>0</v>
      </c>
      <c r="I63" s="1212">
        <f>C63/C59*100%</f>
        <v>0</v>
      </c>
      <c r="J63" s="1206" t="e">
        <f t="shared" si="11"/>
        <v>#DIV/0!</v>
      </c>
      <c r="K63" s="1206" t="e">
        <f t="shared" si="12"/>
        <v>#DIV/0!</v>
      </c>
      <c r="L63" s="378">
        <f>SUMIFS(ЖС!A4:A10008,ЖС!F4:F10008,L6,ЖС!G4:G10008,D7,ЖС!R4:R10008,B826)+SUMIFS(ЖС!A4:A10008,ЖС!F4:F10008,L6,ЖС!G4:G10008,D7,ЖС!R4:R10008,B827)+SUMIFS(ЖС!A4:A10008,ЖС!F4:F10008,L6,ЖС!G4:G10008,D7,ЖС!R4:R10008,B828)+SUMIFS(ЖС!A4:A10008,ЖС!F4:F10008,L6,ЖС!G4:G10008,D7,ЖС!R4:R10008,B829)+SUMIFS(ЖС!A4:A10008,ЖС!F4:F10008,L6,ЖС!G4:G10008,D7,ЖС!R4:R10008,B830)+SUMIFS(ЖС!A4:A10008,ЖС!F4:F10008,L6,ЖС!G4:G10008,D7,ЖС!R4:R10008,B831)</f>
        <v>0</v>
      </c>
      <c r="M63" s="378">
        <f>SUMIFS(ЖС!A4:A10008,ЖС!F4:F10008,L6,ЖС!G4:G10008,E7,ЖС!R4:R10008,B826)+SUMIFS(ЖС!A4:A10008,ЖС!F4:F10008,L6,ЖС!G4:G10008,E7,ЖС!R4:R10008,B827)+SUMIFS(ЖС!A4:A10008,ЖС!F4:F10008,L6,ЖС!G4:G10008,E7,ЖС!R4:R10008,B828)+SUMIFS(ЖС!A4:A10008,ЖС!F4:F10008,L6,ЖС!G4:G10008,E7,ЖС!R4:R10008,B829)+SUMIFS(ЖС!A4:A10008,ЖС!F4:F10008,L6,ЖС!G4:G10008,E7,ЖС!R4:R10008,B830)+SUMIFS(ЖС!A4:A10008,ЖС!F4:F10008,L6,ЖС!G4:G10008,E7,ЖС!R4:R10008,B831)</f>
        <v>0</v>
      </c>
      <c r="N63" s="378">
        <f>SUMIFS(ЖС!A4:A10008,ЖС!F4:F10008,N6,ЖС!G4:G10008,D7,ЖС!R4:R10008,B826)+SUMIFS(ЖС!A4:A10008,ЖС!F4:F10008,N6,ЖС!G4:G10008,D7,ЖС!R4:R10008,B827)+SUMIFS(ЖС!A4:A10008,ЖС!F4:F10008,N6,ЖС!G4:G10008,D7,ЖС!R4:R10008,B828)+SUMIFS(ЖС!A4:A10008,ЖС!F4:F10008,N6,ЖС!G4:G10008,D7,ЖС!R4:R10008,B829)+SUMIFS(ЖС!A4:A10008,ЖС!F4:F10008,N6,ЖС!G4:G10008,D7,ЖС!R4:R10008,B830)+SUMIFS(ЖС!A4:A10008,ЖС!F4:F10008,N6,ЖС!G4:G10008,D7,ЖС!R4:R10008,B831)</f>
        <v>0</v>
      </c>
      <c r="O63" s="378">
        <f>SUMIFS(ЖС!A4:A10008,ЖС!F4:F10008,N6,ЖС!G4:G10008,E7,ЖС!R4:R10008,B826)+SUMIFS(ЖС!A4:A10008,ЖС!F4:F10008,N6,ЖС!G4:G10008,E7,ЖС!R4:R10008,B827)+SUMIFS(ЖС!A4:A10008,ЖС!F4:F10008,N6,ЖС!G4:G10008,E7,ЖС!R4:R10008,B828)+SUMIFS(ЖС!A4:A10008,ЖС!F4:F10008,N6,ЖС!G4:G10008,E7,ЖС!R4:R10008,B829)+SUMIFS(ЖС!A4:A10008,ЖС!F4:F10008,N6,ЖС!G4:G10008,E7,ЖС!R4:R10008,B830)+SUMIFS(ЖС!A4:A10008,ЖС!F4:F10008,N6,ЖС!G4:G10008,E7,ЖС!R4:R10008,B831)</f>
        <v>0</v>
      </c>
      <c r="P63" s="378">
        <f>SUMIFS(ЖС!A4:A10008,ЖС!F4:F10008,P6,ЖС!G4:G10008,D7,ЖС!R4:R10008,B826)+SUMIFS(ЖС!A4:A10008,ЖС!F4:F10008,P6,ЖС!G4:G10008,D7,ЖС!R4:R10008,B827)+SUMIFS(ЖС!A4:A10008,ЖС!F4:F10008,P6,ЖС!G4:G10008,D7,ЖС!R4:R10008,B828)+SUMIFS(ЖС!A4:A10008,ЖС!F4:F10008,P6,ЖС!G4:G10008,D7,ЖС!R4:R10008,B829)+SUMIFS(ЖС!A4:A10008,ЖС!F4:F10008,P6,ЖС!G4:G10008,D7,ЖС!R4:R10008,B830)+SUMIFS(ЖС!A4:A10008,ЖС!F4:F10008,P6,ЖС!G4:G10008,D7,ЖС!R4:R10008,B831)</f>
        <v>0</v>
      </c>
      <c r="Q63" s="378">
        <f>SUMIFS(ЖС!A4:A10008,ЖС!F4:F10008,P6,ЖС!G4:G10008,E7,ЖС!R4:R10008,B826)+SUMIFS(ЖС!A4:A10008,ЖС!F4:F10008,P6,ЖС!G4:G10008,E7,ЖС!R4:R10008,B827)+SUMIFS(ЖС!A4:A10008,ЖС!F4:F10008,P6,ЖС!G4:G10008,E7,ЖС!R4:R10008,B828)+SUMIFS(ЖС!A4:A10008,ЖС!F4:F10008,P6,ЖС!G4:G10008,E7,ЖС!R4:R10008,B829)+SUMIFS(ЖС!A4:A10008,ЖС!F4:F10008,P6,ЖС!G4:G10008,E7,ЖС!R4:R10008,B830)+SUMIFS(ЖС!A4:A10008,ЖС!F4:F10008,P6,ЖС!G4:G10008,E7,ЖС!R4:R10008,B831)</f>
        <v>0</v>
      </c>
      <c r="R63" s="378">
        <f>SUMIFS(ЖС!A4:A10008,ЖС!F4:F10008,R6,ЖС!G4:G10008,D7,ЖС!R4:R10008,B826)+SUMIFS(ЖС!A4:A10008,ЖС!F4:F10008,R6,ЖС!G4:G10008,D7,ЖС!R4:R10008,B827)+SUMIFS(ЖС!A4:A10008,ЖС!F4:F10008,R6,ЖС!G4:G10008,D7,ЖС!R4:R10008,B828)+SUMIFS(ЖС!A4:A10008,ЖС!F4:F10008,R6,ЖС!G4:G10008,D7,ЖС!R4:R10008,B829)+SUMIFS(ЖС!A4:A10008,ЖС!F4:F10008,R6,ЖС!G4:G10008,D7,ЖС!R4:R10008,B830)+SUMIFS(ЖС!A4:A10008,ЖС!F4:F10008,R6,ЖС!G4:G10008,D7,ЖС!R4:R10008,B831)</f>
        <v>0</v>
      </c>
      <c r="S63" s="378">
        <f>SUMIFS(ЖС!A4:A10008,ЖС!F4:F10008,R6,ЖС!G4:G10008,E7,ЖС!R4:R10008,B826)+SUMIFS(ЖС!A4:A10008,ЖС!F4:F10008,R6,ЖС!G4:G10008,E7,ЖС!R4:R10008,B827)+SUMIFS(ЖС!A4:A10008,ЖС!F4:F10008,R6,ЖС!G4:G10008,E7,ЖС!R4:R10008,B828)+SUMIFS(ЖС!A4:A10008,ЖС!F4:F10008,R6,ЖС!G4:G10008,E7,ЖС!R4:R10008,B829)+SUMIFS(ЖС!A4:A10008,ЖС!F4:F10008,R6,ЖС!G4:G10008,E7,ЖС!R4:R10008,B830)+SUMIFS(ЖС!A4:A10008,ЖС!F4:F10008,R6,ЖС!G4:G10008,E7,ЖС!R4:R10008,B831)</f>
        <v>0</v>
      </c>
      <c r="T63" s="378">
        <f>SUMIFS(ЖС!A4:A10008,ЖС!F4:F10008,T6,ЖС!G4:G10008,D7,ЖС!R4:R10008,B826)+SUMIFS(ЖС!A4:A10008,ЖС!F4:F10008,T6,ЖС!G4:G10008,D7,ЖС!R4:R10008,B827)+SUMIFS(ЖС!A4:A10008,ЖС!F4:F10008,T6,ЖС!G4:G10008,D7,ЖС!R4:R10008,B828)+SUMIFS(ЖС!A4:A10008,ЖС!F4:F10008,T6,ЖС!G4:G10008,D7,ЖС!R4:R10008,B829)+SUMIFS(ЖС!A4:A10008,ЖС!F4:F10008,T6,ЖС!G4:G10008,D7,ЖС!R4:R10008,B830)+SUMIFS(ЖС!A4:A10008,ЖС!F4:F10008,T6,ЖС!G4:G10008,D7,ЖС!R4:R10008,B831)</f>
        <v>0</v>
      </c>
      <c r="U63" s="378">
        <f>SUMIFS(ЖС!A4:A10008,ЖС!F4:F10008,T6,ЖС!G4:G10008,E7,ЖС!R4:R10008,B826)+SUMIFS(ЖС!A4:A10008,ЖС!F4:F10008,T6,ЖС!G4:G10008,E7,ЖС!R4:R10008,B827)+SUMIFS(ЖС!A4:A10008,ЖС!F4:F10008,T6,ЖС!G4:G10008,E7,ЖС!R4:R10008,B828)+SUMIFS(ЖС!A4:A10008,ЖС!F4:F10008,T6,ЖС!G4:G10008,E7,ЖС!R4:R10008,B829)+SUMIFS(ЖС!A4:A10008,ЖС!F4:F10008,T6,ЖС!G4:G10008,E7,ЖС!R4:R10008,B830)+SUMIFS(ЖС!A4:A10008,ЖС!F4:F10008,T6,ЖС!G4:G10008,E7,ЖС!R4:R10008,B831)</f>
        <v>0</v>
      </c>
      <c r="V63" s="378">
        <f>SUMIFS(ЖС!A4:A10008,ЖС!F4:F10008,V6,ЖС!G4:G10008,D7,ЖС!R4:R10008,B826)+SUMIFS(ЖС!A4:A10008,ЖС!F4:F10008,V6,ЖС!G4:G10008,D7,ЖС!R4:R10008,B827)+SUMIFS(ЖС!A4:A10008,ЖС!F4:F10008,V6,ЖС!G4:G10008,D7,ЖС!R4:R10008,B828)+SUMIFS(ЖС!A4:A10008,ЖС!F4:F10008,V6,ЖС!G4:G10008,D7,ЖС!R4:R10008,B829)+SUMIFS(ЖС!A4:A10008,ЖС!F4:F10008,V6,ЖС!G4:G10008,D7,ЖС!R4:R10008,B830)+SUMIFS(ЖС!A4:A10008,ЖС!F4:F10008,V6,ЖС!G4:G10008,D7,ЖС!R4:R10008,B831)</f>
        <v>0</v>
      </c>
      <c r="W63" s="378">
        <f>SUMIFS(ЖС!A4:A10008,ЖС!F4:F10008,V6,ЖС!G4:G10008,E7,ЖС!R4:R10008,B826)+SUMIFS(ЖС!A4:A10008,ЖС!F4:F10008,V6,ЖС!G4:G10008,E7,ЖС!R4:R10008,B827)+SUMIFS(ЖС!A4:A10008,ЖС!F4:F10008,V6,ЖС!G4:G10008,E7,ЖС!R4:R10008,B828)+SUMIFS(ЖС!A4:A10008,ЖС!F4:F10008,V6,ЖС!G4:G10008,E7,ЖС!R4:R10008,B829)+SUMIFS(ЖС!A4:A10008,ЖС!F4:F10008,V6,ЖС!G4:G10008,E7,ЖС!R4:R10008,B830)+SUMIFS(ЖС!A4:A10008,ЖС!F4:F10008,V6,ЖС!G4:G10008,E7,ЖС!R4:R10008,B831)</f>
        <v>0</v>
      </c>
      <c r="X63" s="378">
        <f>SUMIFS(ЖС!A4:A10008,ЖС!F4:F10008,X6,ЖС!G4:G10008,D7,ЖС!R4:R10008,B826)+SUMIFS(ЖС!A4:A10008,ЖС!F4:F10008,X6,ЖС!G4:G10008,D7,ЖС!R4:R10008,B827)+SUMIFS(ЖС!A4:A10008,ЖС!F4:F10008,X6,ЖС!G4:G10008,D7,ЖС!R4:R10008,B828)+SUMIFS(ЖС!A4:A10008,ЖС!F4:F10008,X6,ЖС!G4:G10008,D7,ЖС!R4:R10008,B829)+SUMIFS(ЖС!A4:A10008,ЖС!F4:F10008,X6,ЖС!G4:G10008,D7,ЖС!R4:R10008,B830)+SUMIFS(ЖС!A4:A10008,ЖС!F4:F10008,X6,ЖС!G4:G10008,D7,ЖС!R4:R10008,B831)</f>
        <v>0</v>
      </c>
      <c r="Y63" s="378">
        <f>SUMIFS(ЖС!A4:A10008,ЖС!F4:F10008,X6,ЖС!G4:G10008,E7,ЖС!R4:R10008,B826)+SUMIFS(ЖС!A4:A10008,ЖС!F4:F10008,X6,ЖС!G4:G10008,E7,ЖС!R4:R10008,B827)+SUMIFS(ЖС!A4:A10008,ЖС!F4:F10008,X6,ЖС!G4:G10008,E7,ЖС!R4:R10008,B828)+SUMIFS(ЖС!A4:A10008,ЖС!F4:F10008,X6,ЖС!G4:G10008,E7,ЖС!R4:R10008,B829)+SUMIFS(ЖС!A4:A10008,ЖС!F4:F10008,X6,ЖС!G4:G10008,E7,ЖС!R4:R10008,B830)+SUMIFS(ЖС!A4:A10008,ЖС!F4:F10008,X6,ЖС!G4:G10008,E7,ЖС!R4:R10008,B831)</f>
        <v>0</v>
      </c>
      <c r="Z63" s="378">
        <f>SUMIFS(ЖС!A4:A10008,ЖС!F4:F10008,Z6,ЖС!G4:G10008,D7,ЖС!R4:R10008,B826)+SUMIFS(ЖС!A4:A10008,ЖС!F4:F10008,Z6,ЖС!G4:G10008,D7,ЖС!R4:R10008,B827)+SUMIFS(ЖС!A4:A10008,ЖС!F4:F10008,Z6,ЖС!G4:G10008,D7,ЖС!R4:R10008,B828)+SUMIFS(ЖС!A4:A10008,ЖС!F4:F10008,Z6,ЖС!G4:G10008,D7,ЖС!R4:R10008,B829)+SUMIFS(ЖС!A4:A10008,ЖС!F4:F10008,Z6,ЖС!G4:G10008,D7,ЖС!R4:R10008,B830)+SUMIFS(ЖС!A4:A10008,ЖС!F4:F10008,Z6,ЖС!G4:G10008,D7,ЖС!R4:R10008,B831)</f>
        <v>0</v>
      </c>
      <c r="AA63" s="378">
        <f>SUMIFS(ЖС!A4:A10008,ЖС!F4:F10008,Z6,ЖС!G4:G10008,E7,ЖС!R4:R10008,B826)+SUMIFS(ЖС!A4:A10008,ЖС!F4:F10008,Z6,ЖС!G4:G10008,E7,ЖС!R4:R10008,B827)+SUMIFS(ЖС!A4:A10008,ЖС!F4:F10008,Z6,ЖС!G4:G10008,E7,ЖС!R4:R10008,B828)+SUMIFS(ЖС!A4:A10008,ЖС!F4:F10008,Z6,ЖС!G4:G10008,E7,ЖС!R4:R10008,B829)+SUMIFS(ЖС!A4:A10008,ЖС!F4:F10008,Z6,ЖС!G4:G10008,E7,ЖС!R4:R10008,B830)+SUMIFS(ЖС!A4:A10008,ЖС!F4:F10008,Z6,ЖС!G4:G10008,E7,ЖС!R4:R10008,B831)</f>
        <v>0</v>
      </c>
      <c r="AB63" s="378">
        <f>SUMIFS(ЖС!A4:A10008,ЖС!F4:F10008,AB6,ЖС!G4:G10008,D7,ЖС!R4:R10008,B826)+SUMIFS(ЖС!A4:A10008,ЖС!F4:F10008,AB6,ЖС!G4:G10008,D7,ЖС!R4:R10008,B827)+SUMIFS(ЖС!A4:A10008,ЖС!F4:F10008,AB6,ЖС!G4:G10008,D7,ЖС!R4:R10008,B828)+SUMIFS(ЖС!A4:A10008,ЖС!F4:F10008,AB6,ЖС!G4:G10008,D7,ЖС!R4:R10008,B829)+SUMIFS(ЖС!A4:A10008,ЖС!F4:F10008,AB6,ЖС!G4:G10008,D7,ЖС!R4:R10008,B830)+SUMIFS(ЖС!A4:A10008,ЖС!F4:F10008,AB6,ЖС!G4:G10008,D7,ЖС!R4:R10008,B831)</f>
        <v>0</v>
      </c>
      <c r="AC63" s="378">
        <f>SUMIFS(ЖС!A4:A10008,ЖС!F4:F10008,AB6,ЖС!G4:G10008,E7,ЖС!R4:R10008,B826)+SUMIFS(ЖС!A4:A10008,ЖС!F4:F10008,AB6,ЖС!G4:G10008,E7,ЖС!R4:R10008,B827)+SUMIFS(ЖС!A4:A10008,ЖС!F4:F10008,AB6,ЖС!G4:G10008,E7,ЖС!R4:R10008,B828)+SUMIFS(ЖС!A4:A10008,ЖС!F4:F10008,AB6,ЖС!G4:G10008,E7,ЖС!R4:R10008,B829)+SUMIFS(ЖС!A4:A10008,ЖС!F4:F10008,AB6,ЖС!G4:G10008,E7,ЖС!R4:R10008,B830)+SUMIFS(ЖС!A4:A10008,ЖС!F4:F10008,AB6,ЖС!G4:G10008,E7,ЖС!R4:R10008,B831)</f>
        <v>0</v>
      </c>
      <c r="AD63" s="378">
        <f>SUMIFS(ЖС!A4:A10008,ЖС!F4:F10008,AD6,ЖС!G4:G10008,D7,ЖС!R4:R10008,B826)+SUMIFS(ЖС!A4:A10008,ЖС!F4:F10008,AD6,ЖС!G4:G10008,D7,ЖС!R4:R10008,B827)+SUMIFS(ЖС!A4:A10008,ЖС!F4:F10008,AD6,ЖС!G4:G10008,D7,ЖС!R4:R10008,B828)+SUMIFS(ЖС!A4:A10008,ЖС!F4:F10008,AD6,ЖС!G4:G10008,D7,ЖС!R4:R10008,B829)+SUMIFS(ЖС!A4:A10008,ЖС!F4:F10008,AD6,ЖС!G4:G10008,D7,ЖС!R4:R10008,B830)+SUMIFS(ЖС!A4:A10008,ЖС!F4:F10008,AD6,ЖС!G4:G10008,D7,ЖС!R4:R10008,B831)</f>
        <v>0</v>
      </c>
      <c r="AE63" s="378">
        <f>SUMIFS(ЖС!A4:A10008,ЖС!F4:F10008,AD6,ЖС!G4:G10008,E7,ЖС!R4:R10008,B826)+SUMIFS(ЖС!A4:A10008,ЖС!F4:F10008,AD6,ЖС!G4:G10008,E7,ЖС!R4:R10008,B827)+SUMIFS(ЖС!A4:A10008,ЖС!F4:F10008,AD6,ЖС!G4:G10008,E7,ЖС!R4:R10008,B828)+SUMIFS(ЖС!A4:A10008,ЖС!F4:F10008,AD6,ЖС!G4:G10008,E7,ЖС!R4:R10008,B829)+SUMIFS(ЖС!A4:A10008,ЖС!F4:F10008,AD6,ЖС!G4:G10008,E7,ЖС!R4:R10008,B830)+SUMIFS(ЖС!A4:A10008,ЖС!F4:F10008,AD6,ЖС!G4:G10008,E7,ЖС!R4:R10008,B831)</f>
        <v>0</v>
      </c>
      <c r="AF63" s="378">
        <f>SUMIFS(ЖС!A4:A10008,ЖС!F4:F10008,AF6,ЖС!G4:G10008,D7,ЖС!R4:R10008,B826)+SUMIFS(ЖС!A4:A10008,ЖС!F4:F10008,AF6,ЖС!G4:G10008,D7,ЖС!R4:R10008,B827)+SUMIFS(ЖС!A4:A10008,ЖС!F4:F10008,AF6,ЖС!G4:G10008,D7,ЖС!R4:R10008,B828)+SUMIFS(ЖС!A4:A10008,ЖС!F4:F10008,AF6,ЖС!G4:G10008,D7,ЖС!R4:R10008,B829)+SUMIFS(ЖС!A4:A10008,ЖС!F4:F10008,AF6,ЖС!G4:G10008,D7,ЖС!R4:R10008,B830)+SUMIFS(ЖС!A4:A10008,ЖС!F4:F10008,AF6,ЖС!G4:G10008,D7,ЖС!R4:R10008,B831)</f>
        <v>0</v>
      </c>
      <c r="AG63" s="378">
        <f>SUMIFS(ЖС!A4:A10008,ЖС!F4:F10008,AF6,ЖС!G4:G10008,E7,ЖС!R4:R10008,B826)+SUMIFS(ЖС!A4:A10008,ЖС!F4:F10008,AF6,ЖС!G4:G10008,E7,ЖС!R4:R10008,B827)+SUMIFS(ЖС!A4:A10008,ЖС!F4:F10008,AF6,ЖС!G4:G10008,E7,ЖС!R4:R10008,B828)+SUMIFS(ЖС!A4:A10008,ЖС!F4:F10008,AF6,ЖС!G4:G10008,E7,ЖС!R4:R10008,B829)+SUMIFS(ЖС!A4:A10008,ЖС!F4:F10008,AF6,ЖС!G4:G10008,E7,ЖС!R4:R10008,B830)+SUMIFS(ЖС!A4:A10008,ЖС!F4:F10008,AF6,ЖС!G4:G10008,E7,ЖС!R4:R10008,B831)</f>
        <v>0</v>
      </c>
      <c r="AH63" s="378">
        <f>SUMIFS(ЖС!A4:A10008,ЖС!F4:F10008,AH6,ЖС!G4:G10008,D7,ЖС!R4:R10008,B826)+SUMIFS(ЖС!A4:A10008,ЖС!F4:F10008,AH6,ЖС!G4:G10008,D7,ЖС!R4:R10008,B827)+SUMIFS(ЖС!A4:A10008,ЖС!F4:F10008,AH6,ЖС!G4:G10008,D7,ЖС!R4:R10008,B828)+SUMIFS(ЖС!A4:A10008,ЖС!F4:F10008,AH6,ЖС!G4:G10008,D7,ЖС!R4:R10008,B829)+SUMIFS(ЖС!A4:A10008,ЖС!F4:F10008,AH6,ЖС!G4:G10008,D7,ЖС!R4:R10008,B830)+SUMIFS(ЖС!A4:A10008,ЖС!F4:F10008,AH6,ЖС!G4:G10008,D7,ЖС!R4:R10008,B831)</f>
        <v>0</v>
      </c>
      <c r="AI63" s="378">
        <f>SUMIFS(ЖС!A4:A10008,ЖС!F4:F10008,AH6,ЖС!G4:G10008,E7,ЖС!R4:R10008,B826)+SUMIFS(ЖС!A4:A10008,ЖС!F4:F10008,AH6,ЖС!G4:G10008,E7,ЖС!R4:R10008,B827)+SUMIFS(ЖС!A4:A10008,ЖС!F4:F10008,AH6,ЖС!G4:G10008,E7,ЖС!R4:R10008,B828)+SUMIFS(ЖС!A4:A10008,ЖС!F4:F10008,AH6,ЖС!G4:G10008,E7,ЖС!R4:R10008,B829)+SUMIFS(ЖС!A4:A10008,ЖС!F4:F10008,AH6,ЖС!G4:G10008,E7,ЖС!R4:R10008,B830)+SUMIFS(ЖС!A4:A10008,ЖС!F4:F10008,AH6,ЖС!G4:G10008,E7,ЖС!R4:R10008,B831)</f>
        <v>0</v>
      </c>
      <c r="AJ63" s="378">
        <f>SUMIFS(ЖС!A4:A10008,ЖС!F4:F10008,AJ6,ЖС!G4:G10008,D7,ЖС!R4:R10008,B826)+SUMIFS(ЖС!A4:A10008,ЖС!F4:F10008,AJ6,ЖС!G4:G10008,D7,ЖС!R4:R10008,B827)+SUMIFS(ЖС!A4:A10008,ЖС!F4:F10008,AJ6,ЖС!G4:G10008,D7,ЖС!R4:R10008,B828)+SUMIFS(ЖС!A4:A10008,ЖС!F4:F10008,AJ6,ЖС!G4:G10008,D7,ЖС!R4:R10008,B829)+SUMIFS(ЖС!A4:A10008,ЖС!F4:F10008,AJ6,ЖС!G4:G10008,D7,ЖС!R4:R10008,B830)+SUMIFS(ЖС!A4:A10008,ЖС!F4:F10008,AJ6,ЖС!G4:G10008,D7,ЖС!R4:R10008,B831)</f>
        <v>0</v>
      </c>
      <c r="AK63" s="378">
        <f>SUMIFS(ЖС!A4:A10008,ЖС!F4:F10008,AJ6,ЖС!G4:G10008,E7,ЖС!R4:R10008,B826)+SUMIFS(ЖС!A4:A10008,ЖС!F4:F10008,AJ6,ЖС!G4:G10008,E7,ЖС!R4:R10008,B827)+SUMIFS(ЖС!A4:A10008,ЖС!F4:F10008,AJ6,ЖС!G4:G10008,E7,ЖС!R4:R10008,B828)+SUMIFS(ЖС!A4:A10008,ЖС!F4:F10008,AJ6,ЖС!G4:G10008,E7,ЖС!R4:R10008,B829)+SUMIFS(ЖС!A4:A10008,ЖС!F4:F10008,AJ6,ЖС!G4:G10008,E7,ЖС!R4:R10008,B830)+SUMIFS(ЖС!A4:A10008,ЖС!F4:F10008,AJ6,ЖС!G4:G10008,E7,ЖС!R4:R10008,B831)</f>
        <v>0</v>
      </c>
      <c r="AL63" s="378">
        <f>SUMIFS(ЖС!A4:A10008,ЖС!F4:F10008,AL6,ЖС!G4:G10008,D7,ЖС!R4:R10008,B826)+SUMIFS(ЖС!A4:A10008,ЖС!F4:F10008,AL6,ЖС!G4:G10008,D7,ЖС!R4:R10008,B827)+SUMIFS(ЖС!A4:A10008,ЖС!F4:F10008,AL6,ЖС!G4:G10008,D7,ЖС!R4:R10008,B828)+SUMIFS(ЖС!A4:A10008,ЖС!F4:F10008,AL6,ЖС!G4:G10008,D7,ЖС!R4:R10008,B829)+SUMIFS(ЖС!A4:A10008,ЖС!F4:F10008,AL6,ЖС!G4:G10008,D7,ЖС!R4:R10008,B830)+SUMIFS(ЖС!A4:A10008,ЖС!F4:F10008,AL6,ЖС!G4:G10008,D7,ЖС!R4:R10008,B831)</f>
        <v>0</v>
      </c>
      <c r="AM63" s="378">
        <f>SUMIFS(ЖС!A4:A10008,ЖС!F4:F10008,AL6,ЖС!G4:G10008,E7,ЖС!R4:R10008,B826)+SUMIFS(ЖС!A4:A10008,ЖС!F4:F10008,AL6,ЖС!G4:G10008,E7,ЖС!R4:R10008,B827)+SUMIFS(ЖС!A4:A10008,ЖС!F4:F10008,AL6,ЖС!G4:G10008,E7,ЖС!R4:R10008,B828)+SUMIFS(ЖС!A4:A10008,ЖС!F4:F10008,AL6,ЖС!G4:G10008,E7,ЖС!R4:R10008,B829)+SUMIFS(ЖС!A4:A10008,ЖС!F4:F10008,AL6,ЖС!G4:G10008,E7,ЖС!R4:R10008,B830)+SUMIFS(ЖС!A4:A10008,ЖС!F4:F10008,AL6,ЖС!G4:G10008,E7,ЖС!R4:R10008,B831)</f>
        <v>0</v>
      </c>
      <c r="AN63" s="378">
        <f>SUMIFS(ЖС!A4:A10008,ЖС!F4:F10008,AN6,ЖС!G4:G10008,D7,ЖС!R4:R10008,B826)+SUMIFS(ЖС!A4:A10008,ЖС!F4:F10008,AN6,ЖС!G4:G10008,D7,ЖС!R4:R10008,B827)+SUMIFS(ЖС!A4:A10008,ЖС!F4:F10008,AN6,ЖС!G4:G10008,D7,ЖС!R4:R10008,B828)+SUMIFS(ЖС!A4:A10008,ЖС!F4:F10008,AN6,ЖС!G4:G10008,D7,ЖС!R4:R10008,B829)+SUMIFS(ЖС!A4:A10008,ЖС!F4:F10008,AN6,ЖС!G4:G10008,D7,ЖС!R4:R10008,B830)+SUMIFS(ЖС!A4:A10008,ЖС!F4:F10008,AN6,ЖС!G4:G10008,D7,ЖС!R4:R10008,B831)</f>
        <v>0</v>
      </c>
      <c r="AO63" s="378">
        <f>SUMIFS(ЖС!A4:A10008,ЖС!F4:F10008,AN6,ЖС!G4:G10008,E7,ЖС!R4:R10008,B826)+SUMIFS(ЖС!A4:A10008,ЖС!F4:F10008,AN6,ЖС!G4:G10008,E7,ЖС!R4:R10008,B827)+SUMIFS(ЖС!A4:A10008,ЖС!F4:F10008,AN6,ЖС!G4:G10008,E7,ЖС!R4:R10008,B828)+SUMIFS(ЖС!A4:A10008,ЖС!F4:F10008,AN6,ЖС!G4:G10008,E7,ЖС!R4:R10008,B829)+SUMIFS(ЖС!A4:A10008,ЖС!F4:F10008,AN6,ЖС!G4:G10008,E7,ЖС!R4:R10008,B830)+SUMIFS(ЖС!A4:A10008,ЖС!F4:F10008,AN6,ЖС!G4:G10008,E7,ЖС!R4:R10008,B831)</f>
        <v>0</v>
      </c>
      <c r="AP63" s="378">
        <f>SUMIFS(ЖС!A4:A10008,ЖС!F4:F10008,AP6,ЖС!G4:G10008,D7,ЖС!R4:R10008,B826)+SUMIFS(ЖС!A4:A10008,ЖС!F4:F10008,AP6,ЖС!G4:G10008,D7,ЖС!R4:R10008,B827)+SUMIFS(ЖС!A4:A10008,ЖС!F4:F10008,AP6,ЖС!G4:G10008,D7,ЖС!R4:R10008,B828)+SUMIFS(ЖС!A4:A10008,ЖС!F4:F10008,AP6,ЖС!G4:G10008,D7,ЖС!R4:R10008,B829)+SUMIFS(ЖС!A4:A10008,ЖС!F4:F10008,AP6,ЖС!G4:G10008,D7,ЖС!R4:R10008,B830)+SUMIFS(ЖС!A4:A10008,ЖС!F4:F10008,AP6,ЖС!G4:G10008,D7,ЖС!R4:R10008,B831)</f>
        <v>0</v>
      </c>
      <c r="AQ63" s="378">
        <f>SUMIFS(ЖС!A4:A10008,ЖС!F4:F10008,AP6,ЖС!G4:G10008,E7,ЖС!R4:R10008,B826)+SUMIFS(ЖС!A4:A10008,ЖС!F4:F10008,AP6,ЖС!G4:G10008,E7,ЖС!R4:R10008,B827)+SUMIFS(ЖС!A4:A10008,ЖС!F4:F10008,AP6,ЖС!G4:G10008,E7,ЖС!R4:R10008,B828)+SUMIFS(ЖС!A4:A10008,ЖС!F4:F10008,AP6,ЖС!G4:G10008,E7,ЖС!R4:R10008,B829)+SUMIFS(ЖС!A4:A10008,ЖС!F4:F10008,AP6,ЖС!G4:G10008,E7,ЖС!R4:R10008,B830)+SUMIFS(ЖС!A4:A10008,ЖС!F4:F10008,AP6,ЖС!G4:G10008,E7,ЖС!R4:R10008,B831)</f>
        <v>0</v>
      </c>
      <c r="AR63" s="378">
        <f>SUMIFS(ЖС!A4:A10008,ЖС!F4:F10008,AR6,ЖС!G4:G10008,D7,ЖС!R4:R10008,B826)+SUMIFS(ЖС!A4:A10008,ЖС!F4:F10008,AR6,ЖС!G4:G10008,D7,ЖС!R4:R10008,B827)+SUMIFS(ЖС!A4:A10008,ЖС!F4:F10008,AR6,ЖС!G4:G10008,D7,ЖС!R4:R10008,B828)+SUMIFS(ЖС!A4:A10008,ЖС!F4:F10008,AR6,ЖС!G4:G10008,D7,ЖС!R4:R10008,B829)+SUMIFS(ЖС!A4:A10008,ЖС!F4:F10008,AR6,ЖС!G4:G10008,D7,ЖС!R4:R10008,B830)+SUMIFS(ЖС!A4:A10008,ЖС!F4:F10008,AR6,ЖС!G4:G10008,D7,ЖС!R4:R10008,B831)</f>
        <v>0</v>
      </c>
      <c r="AS63" s="378">
        <f>SUMIFS(ЖС!A4:A10008,ЖС!F4:F10008,AR6,ЖС!G4:G10008,E7,ЖС!R4:R10008,B826)+SUMIFS(ЖС!A4:A10008,ЖС!F4:F10008,AR6,ЖС!G4:G10008,E7,ЖС!R4:R10008,B827)+SUMIFS(ЖС!A4:A10008,ЖС!F4:F10008,AR6,ЖС!G4:G10008,E7,ЖС!R4:R10008,B828)+SUMIFS(ЖС!A4:A10008,ЖС!F4:F10008,AR6,ЖС!G4:G10008,E7,ЖС!R4:R10008,B829)+SUMIFS(ЖС!A4:A10008,ЖС!F4:F10008,AR6,ЖС!G4:G10008,E7,ЖС!R4:R10008,B830)+SUMIFS(ЖС!A4:A10008,ЖС!F4:F10008,AR6,ЖС!G4:G10008,E7,ЖС!R4:R10008,B831)</f>
        <v>0</v>
      </c>
      <c r="AT63" s="378">
        <f>SUMIFS(ЖС!A4:A10008,ЖС!F4:F10008,AT6,ЖС!G4:G10008,D7,ЖС!R4:R10008,B826)+SUMIFS(ЖС!A4:A10008,ЖС!F4:F10008,AT6,ЖС!G4:G10008,D7,ЖС!R4:R10008,B827)+SUMIFS(ЖС!A4:A10008,ЖС!F4:F10008,AT6,ЖС!G4:G10008,D7,ЖС!R4:R10008,B828)+SUMIFS(ЖС!A4:A10008,ЖС!F4:F10008,AT6,ЖС!G4:G10008,D7,ЖС!R4:R10008,B829)+SUMIFS(ЖС!A4:A10008,ЖС!F4:F10008,AT6,ЖС!G4:G10008,D7,ЖС!R4:R10008,B830)+SUMIFS(ЖС!A4:A10008,ЖС!F4:F10008,AT6,ЖС!G4:G10008,D7,ЖС!R4:R10008,B831)</f>
        <v>0</v>
      </c>
      <c r="AU63" s="378">
        <f>SUMIFS(ЖС!A4:A10008,ЖС!F4:F10008,AT6,ЖС!G4:G10008,E7,ЖС!R4:R10008,B826)+SUMIFS(ЖС!A4:A10008,ЖС!F4:F10008,AT6,ЖС!G4:G10008,E7,ЖС!R4:R10008,B827)+SUMIFS(ЖС!A4:A10008,ЖС!F4:F10008,AT6,ЖС!G4:G10008,E7,ЖС!R4:R10008,B828)+SUMIFS(ЖС!A4:A10008,ЖС!F4:F10008,AT6,ЖС!G4:G10008,E7,ЖС!R4:R10008,B829)+SUMIFS(ЖС!A4:A10008,ЖС!F4:F10008,AT6,ЖС!G4:G10008,E7,ЖС!R4:R10008,B830)+SUMIFS(ЖС!A4:A10008,ЖС!F4:F10008,AT6,ЖС!G4:G10008,E7,ЖС!R4:R10008,B831)</f>
        <v>0</v>
      </c>
      <c r="AV63" s="378">
        <f>SUMIFS(ЖС!A4:A10008,ЖС!F4:F10008,AV6,ЖС!G4:G10008,D7,ЖС!R4:R10008,B826)+SUMIFS(ЖС!A4:A10008,ЖС!F4:F10008,AV6,ЖС!G4:G10008,D7,ЖС!R4:R10008,B827)+SUMIFS(ЖС!A4:A10008,ЖС!F4:F10008,AV6,ЖС!G4:G10008,D7,ЖС!R4:R10008,B828)+SUMIFS(ЖС!A4:A10008,ЖС!F4:F10008,AV6,ЖС!G4:G10008,D7,ЖС!R4:R10008,B829)+SUMIFS(ЖС!A4:A10008,ЖС!F4:F10008,AV6,ЖС!G4:G10008,D7,ЖС!R4:R10008,B830)+SUMIFS(ЖС!A4:A10008,ЖС!F4:F10008,AV6,ЖС!G4:G10008,D7,ЖС!R4:R10008,B831)</f>
        <v>0</v>
      </c>
      <c r="AW63" s="378">
        <f>SUMIFS(ЖС!A4:A10008,ЖС!F4:F10008,AV6,ЖС!G4:G10008,E7,ЖС!R4:R10008,B826)+SUMIFS(ЖС!A4:A10008,ЖС!F4:F10008,AV6,ЖС!G4:G10008,E7,ЖС!R4:R10008,B827)+SUMIFS(ЖС!A4:A10008,ЖС!F4:F10008,AV6,ЖС!G4:G10008,E7,ЖС!R4:R10008,B828)+SUMIFS(ЖС!A4:A10008,ЖС!F4:F10008,AV6,ЖС!G4:G10008,E7,ЖС!R4:R10008,B829)+SUMIFS(ЖС!A4:A10008,ЖС!F4:F10008,AV6,ЖС!G4:G10008,E7,ЖС!R4:R10008,B830)+SUMIFS(ЖС!A4:A10008,ЖС!F4:F10008,AV6,ЖС!G4:G10008,E7,ЖС!R4:R10008,B831)</f>
        <v>0</v>
      </c>
      <c r="AX63" s="194"/>
      <c r="AY63" s="194"/>
      <c r="AZ63" s="194"/>
      <c r="BA63" s="194"/>
    </row>
    <row r="64" spans="1:53" ht="42" customHeight="1" thickBot="1">
      <c r="A64" s="337" t="s">
        <v>439</v>
      </c>
      <c r="B64" s="338" t="s">
        <v>293</v>
      </c>
      <c r="C64" s="1204">
        <f t="shared" si="0"/>
        <v>0</v>
      </c>
      <c r="D64" s="372">
        <f t="shared" si="18"/>
        <v>0</v>
      </c>
      <c r="E64" s="196">
        <f t="shared" si="8"/>
        <v>0</v>
      </c>
      <c r="F64" s="1250">
        <f t="shared" si="2"/>
        <v>0</v>
      </c>
      <c r="G64" s="453">
        <v>0</v>
      </c>
      <c r="H64" s="458">
        <v>0</v>
      </c>
      <c r="I64" s="1212">
        <f>C64/C59*100%</f>
        <v>0</v>
      </c>
      <c r="J64" s="1206" t="e">
        <f t="shared" si="11"/>
        <v>#DIV/0!</v>
      </c>
      <c r="K64" s="1206" t="e">
        <f t="shared" si="12"/>
        <v>#DIV/0!</v>
      </c>
      <c r="L64" s="373">
        <f>SUMIFS(ЖС!A4:A10008,ЖС!F4:F10008,L6,ЖС!G4:G10008,D7,ЖС!R4:R10008,B832)+SUMIFS(ЖС!A4:A10008,ЖС!F4:F10008,L6,ЖС!G4:G10008,D7,ЖС!R4:R10008,B833)+SUMIFS(ЖС!A4:A10008,ЖС!F4:F10008,L6,ЖС!G4:G10008,D7,ЖС!R4:R10008,B834)+SUMIFS(ЖС!A4:A10008,ЖС!F4:F10008,L6,ЖС!G4:G10008,D7,ЖС!R4:R10008,B835)</f>
        <v>0</v>
      </c>
      <c r="M64" s="373">
        <f>SUMIFS(ЖС!A4:A10008,ЖС!F4:F10008,L6,ЖС!G4:G10008,E7,ЖС!R4:R10008,B832)+SUMIFS(ЖС!A4:A10008,ЖС!F4:F10008,L6,ЖС!G4:G10008,E7,ЖС!R4:R10008,B833)+SUMIFS(ЖС!A4:A10008,ЖС!F4:F10008,L6,ЖС!G4:G10008,E7,ЖС!R4:R10008,B834)+SUMIFS(ЖС!A4:A10008,ЖС!F4:F10008,L6,ЖС!G4:G10008,E7,ЖС!R4:R10008,B835)</f>
        <v>0</v>
      </c>
      <c r="N64" s="373">
        <f>SUMIFS(ЖС!A4:A10008,ЖС!F4:F10008,N6,ЖС!G4:G10008,D7,ЖС!R4:R10008,B832)+SUMIFS(ЖС!A4:A10008,ЖС!F4:F10008,N6,ЖС!G4:G10008,D7,ЖС!R4:R10008,B833)+SUMIFS(ЖС!A4:A10008,ЖС!F4:F10008,N6,ЖС!G4:G10008,D7,ЖС!R4:R10008,B834)+SUMIFS(ЖС!A4:A10008,ЖС!F4:F10008,N6,ЖС!G4:G10008,D7,ЖС!R4:R10008,B835)</f>
        <v>0</v>
      </c>
      <c r="O64" s="373">
        <f>SUMIFS(ЖС!A4:A10008,ЖС!F4:F10008,N6,ЖС!G4:G10008,E7,ЖС!R4:R10008,B832)+SUMIFS(ЖС!A4:A10008,ЖС!F4:F10008,N6,ЖС!G4:G10008,E7,ЖС!R4:R10008,B833)+SUMIFS(ЖС!A4:A10008,ЖС!F4:F10008,N6,ЖС!G4:G10008,E7,ЖС!R4:R10008,B834)+SUMIFS(ЖС!A4:A10008,ЖС!F4:F10008,N6,ЖС!G4:G10008,E7,ЖС!R4:R10008,B835)</f>
        <v>0</v>
      </c>
      <c r="P64" s="373">
        <f>SUMIFS(ЖС!A4:A10008,ЖС!F4:F10008,P6,ЖС!G4:G10008,D7,ЖС!R4:R10008,B832)+SUMIFS(ЖС!A4:A10008,ЖС!F4:F10008,P6,ЖС!G4:G10008,D7,ЖС!R4:R10008,B833)+SUMIFS(ЖС!A4:A10008,ЖС!F4:F10008,P6,ЖС!G4:G10008,D7,ЖС!R4:R10008,B834)+SUMIFS(ЖС!A4:A10008,ЖС!F4:F10008,P6,ЖС!G4:G10008,D7,ЖС!R4:R10008,B835)</f>
        <v>0</v>
      </c>
      <c r="Q64" s="373">
        <f>SUMIFS(ЖС!A4:A10008,ЖС!F4:F10008,P6,ЖС!G4:G10008,E7,ЖС!R4:R10008,B832)+SUMIFS(ЖС!A4:A10008,ЖС!F4:F10008,P6,ЖС!G4:G10008,E7,ЖС!R4:R10008,B833)+SUMIFS(ЖС!A4:A10008,ЖС!F4:F10008,P6,ЖС!G4:G10008,E7,ЖС!R4:R10008,B834)+SUMIFS(ЖС!A4:A10008,ЖС!F4:F10008,P6,ЖС!G4:G10008,E7,ЖС!R4:R10008,B835)</f>
        <v>0</v>
      </c>
      <c r="R64" s="373">
        <f>SUMIFS(ЖС!A4:A10008,ЖС!F4:F10008,R6,ЖС!G4:G10008,D7,ЖС!R4:R10008,B832)+SUMIFS(ЖС!A4:A10008,ЖС!F4:F10008,R6,ЖС!G4:G10008,D7,ЖС!R4:R10008,B833)+SUMIFS(ЖС!A4:A10008,ЖС!F4:F10008,R6,ЖС!G4:G10008,D7,ЖС!R4:R10008,B834)+SUMIFS(ЖС!A4:A10008,ЖС!F4:F10008,R6,ЖС!G4:G10008,D7,ЖС!R4:R10008,B835)</f>
        <v>0</v>
      </c>
      <c r="S64" s="373">
        <f>SUMIFS(ЖС!A4:A10008,ЖС!F4:F10008,R6,ЖС!G4:G10008,E7,ЖС!R4:R10008,B832)+SUMIFS(ЖС!A4:A10008,ЖС!F4:F10008,R6,ЖС!G4:G10008,E7,ЖС!R4:R10008,B833)+SUMIFS(ЖС!A4:A10008,ЖС!F4:F10008,R6,ЖС!G4:G10008,E7,ЖС!R4:R10008,B834)+SUMIFS(ЖС!A4:A10008,ЖС!F4:F10008,R6,ЖС!G4:G10008,E7,ЖС!R4:R10008,B835)</f>
        <v>0</v>
      </c>
      <c r="T64" s="373">
        <f>SUMIFS(ЖС!A4:A10008,ЖС!F4:F10008,T6,ЖС!G4:G10008,D7,ЖС!R4:R10008,B832)+SUMIFS(ЖС!A4:A10008,ЖС!F4:F10008,T6,ЖС!G4:G10008,D7,ЖС!R4:R10008,B833)+SUMIFS(ЖС!A4:A10008,ЖС!F4:F10008,T6,ЖС!G4:G10008,D7,ЖС!R4:R10008,B834)+SUMIFS(ЖС!A4:A10008,ЖС!F4:F10008,T6,ЖС!G4:G10008,D7,ЖС!R4:R10008,B835)</f>
        <v>0</v>
      </c>
      <c r="U64" s="373">
        <f>SUMIFS(ЖС!A4:A10008,ЖС!F4:F10008,T6,ЖС!G4:G10008,E7,ЖС!R4:R10008,B832)+SUMIFS(ЖС!A4:A10008,ЖС!F4:F10008,T6,ЖС!G4:G10008,E7,ЖС!R4:R10008,B833)+SUMIFS(ЖС!A4:A10008,ЖС!F4:F10008,T6,ЖС!G4:G10008,E7,ЖС!R4:R10008,B834)+SUMIFS(ЖС!A4:A10008,ЖС!F4:F10008,T6,ЖС!G4:G10008,E7,ЖС!R4:R10008,B835)</f>
        <v>0</v>
      </c>
      <c r="V64" s="373">
        <f>SUMIFS(ЖС!A4:A10008,ЖС!F4:F10008,V6,ЖС!G4:G10008,D7,ЖС!R4:R10008,B832)+SUMIFS(ЖС!A4:A10008,ЖС!F4:F10008,V6,ЖС!G4:G10008,D7,ЖС!R4:R10008,B833)+SUMIFS(ЖС!A4:A10008,ЖС!F4:F10008,V6,ЖС!G4:G10008,D7,ЖС!R4:R10008,B834)+SUMIFS(ЖС!A4:A10008,ЖС!F4:F10008,V6,ЖС!G4:G10008,D7,ЖС!R4:R10008,B835)</f>
        <v>0</v>
      </c>
      <c r="W64" s="373">
        <f>SUMIFS(ЖС!A4:A10008,ЖС!F4:F10008,V6,ЖС!G4:G10008,E7,ЖС!R4:R10008,B832)+SUMIFS(ЖС!A4:A10008,ЖС!F4:F10008,V6,ЖС!G4:G10008,E7,ЖС!R4:R10008,B833)+SUMIFS(ЖС!A4:A10008,ЖС!F4:F10008,V6,ЖС!G4:G10008,E7,ЖС!R4:R10008,B834)+SUMIFS(ЖС!A4:A10008,ЖС!F4:F10008,V6,ЖС!G4:G10008,E7,ЖС!R4:R10008,B835)</f>
        <v>0</v>
      </c>
      <c r="X64" s="373">
        <f>SUMIFS(ЖС!A4:A10008,ЖС!F4:F10008,X6,ЖС!G4:G10008,D7,ЖС!R4:R10008,B832)+SUMIFS(ЖС!A4:A10008,ЖС!F4:F10008,X6,ЖС!G4:G10008,D7,ЖС!R4:R10008,B833)+SUMIFS(ЖС!A4:A10008,ЖС!F4:F10008,X6,ЖС!G4:G10008,D7,ЖС!R4:R10008,B834)+SUMIFS(ЖС!A4:A10008,ЖС!F4:F10008,X6,ЖС!G4:G10008,D7,ЖС!R4:R10008,B835)</f>
        <v>0</v>
      </c>
      <c r="Y64" s="373">
        <f>SUMIFS(ЖС!A4:A10008,ЖС!F4:F10008,X6,ЖС!G4:G10008,E7,ЖС!R4:R10008,B832)+SUMIFS(ЖС!A4:A10008,ЖС!F4:F10008,X6,ЖС!G4:G10008,E7,ЖС!R4:R10008,B833)+SUMIFS(ЖС!A4:A10008,ЖС!F4:F10008,X6,ЖС!G4:G10008,E7,ЖС!R4:R10008,B834)+SUMIFS(ЖС!A4:A10008,ЖС!F4:F10008,X6,ЖС!G4:G10008,E7,ЖС!R4:R10008,B835)</f>
        <v>0</v>
      </c>
      <c r="Z64" s="373">
        <f>SUMIFS(ЖС!A4:A10008,ЖС!F4:F10008,Z6,ЖС!G4:G10008,D7,ЖС!R4:R10008,B832)+SUMIFS(ЖС!A4:A10008,ЖС!F4:F10008,Z6,ЖС!G4:G10008,D7,ЖС!R4:R10008,B833)+SUMIFS(ЖС!A4:A10008,ЖС!F4:F10008,Z6,ЖС!G4:G10008,D7,ЖС!R4:R10008,B834)+SUMIFS(ЖС!A4:A10008,ЖС!F4:F10008,Z6,ЖС!G4:G10008,D7,ЖС!R4:R10008,B835)</f>
        <v>0</v>
      </c>
      <c r="AA64" s="373">
        <f>SUMIFS(ЖС!A4:A10008,ЖС!F4:F10008,Z6,ЖС!G4:G10008,E7,ЖС!R4:R10008,B832)+SUMIFS(ЖС!A4:A10008,ЖС!F4:F10008,Z6,ЖС!G4:G10008,E7,ЖС!R4:R10008,B833)+SUMIFS(ЖС!A4:A10008,ЖС!F4:F10008,Z6,ЖС!G4:G10008,E7,ЖС!R4:R10008,B834)+SUMIFS(ЖС!A4:A10008,ЖС!F4:F10008,Z6,ЖС!G4:G10008,E7,ЖС!R4:R10008,B835)</f>
        <v>0</v>
      </c>
      <c r="AB64" s="373">
        <f>SUMIFS(ЖС!A4:A10008,ЖС!F4:F10008,AB6,ЖС!G4:G10008,D7,ЖС!R4:R10008,B832)+SUMIFS(ЖС!A4:A10008,ЖС!F4:F10008,AB6,ЖС!G4:G10008,D7,ЖС!R4:R10008,B833)+SUMIFS(ЖС!A4:A10008,ЖС!F4:F10008,AB6,ЖС!G4:G10008,D7,ЖС!R4:R10008,B834)+SUMIFS(ЖС!A4:A10008,ЖС!F4:F10008,AB6,ЖС!G4:G10008,D7,ЖС!R4:R10008,B835)</f>
        <v>0</v>
      </c>
      <c r="AC64" s="373">
        <f>SUMIFS(ЖС!A4:A10008,ЖС!F4:F10008,AB6,ЖС!G4:G10008,E7,ЖС!R4:R10008,B832)+SUMIFS(ЖС!A4:A10008,ЖС!F4:F10008,AB6,ЖС!G4:G10008,E7,ЖС!R4:R10008,B833)+SUMIFS(ЖС!A4:A10008,ЖС!F4:F10008,AB6,ЖС!G4:G10008,E7,ЖС!R4:R10008,B834)+SUMIFS(ЖС!A4:A10008,ЖС!F4:F10008,AB6,ЖС!G4:G10008,E7,ЖС!R4:R10008,B835)</f>
        <v>0</v>
      </c>
      <c r="AD64" s="373">
        <f>SUMIFS(ЖС!A4:A10008,ЖС!F4:F10008,AD6,ЖС!G4:G10008,D7,ЖС!R4:R10008,B832)+SUMIFS(ЖС!A4:A10008,ЖС!F4:F10008,AD6,ЖС!G4:G10008,D7,ЖС!R4:R10008,B833)+SUMIFS(ЖС!A4:A10008,ЖС!F4:F10008,AD6,ЖС!G4:G10008,D7,ЖС!R4:R10008,B834)+SUMIFS(ЖС!A4:A10008,ЖС!F4:F10008,AD6,ЖС!G4:G10008,D7,ЖС!R4:R10008,B835)</f>
        <v>0</v>
      </c>
      <c r="AE64" s="373">
        <f>SUMIFS(ЖС!A4:A10008,ЖС!F4:F10008,AD6,ЖС!G4:G10008,E7,ЖС!R4:R10008,B832)+SUMIFS(ЖС!A4:A10008,ЖС!F4:F10008,AD6,ЖС!G4:G10008,E7,ЖС!R4:R10008,B833)+SUMIFS(ЖС!A4:A10008,ЖС!F4:F10008,AD6,ЖС!G4:G10008,E7,ЖС!R4:R10008,B834)+SUMIFS(ЖС!A4:A10008,ЖС!F4:F10008,AD6,ЖС!G4:G10008,E7,ЖС!R4:R10008,B835)</f>
        <v>0</v>
      </c>
      <c r="AF64" s="373">
        <f>SUMIFS(ЖС!A4:A10008,ЖС!F4:F10008,AF6,ЖС!G4:G10008,D7,ЖС!R4:R10008,B832)+SUMIFS(ЖС!A4:A10008,ЖС!F4:F10008,AF6,ЖС!G4:G10008,D7,ЖС!R4:R10008,B833)+SUMIFS(ЖС!A4:A10008,ЖС!F4:F10008,AF6,ЖС!G4:G10008,D7,ЖС!R4:R10008,B834)+SUMIFS(ЖС!A4:A10008,ЖС!F4:F10008,AF6,ЖС!G4:G10008,D7,ЖС!R4:R10008,B835)</f>
        <v>0</v>
      </c>
      <c r="AG64" s="373">
        <f>SUMIFS(ЖС!A4:A10008,ЖС!F4:F10008,AF6,ЖС!G4:G10008,E7,ЖС!R4:R10008,B832)+SUMIFS(ЖС!A4:A10008,ЖС!F4:F10008,AF6,ЖС!G4:G10008,E7,ЖС!R4:R10008,B833)+SUMIFS(ЖС!A4:A10008,ЖС!F4:F10008,AF6,ЖС!G4:G10008,E7,ЖС!R4:R10008,B834)+SUMIFS(ЖС!A4:A10008,ЖС!F4:F10008,AF6,ЖС!G4:G10008,E7,ЖС!R4:R10008,B835)</f>
        <v>0</v>
      </c>
      <c r="AH64" s="373">
        <f>SUMIFS(ЖС!A4:A10008,ЖС!F4:F10008,AH6,ЖС!G4:G10008,D7,ЖС!R4:R10008,B832)+SUMIFS(ЖС!A4:A10008,ЖС!F4:F10008,AH6,ЖС!G4:G10008,D7,ЖС!R4:R10008,B833)+SUMIFS(ЖС!A4:A10008,ЖС!F4:F10008,AH6,ЖС!G4:G10008,D7,ЖС!R4:R10008,B834)+SUMIFS(ЖС!A4:A10008,ЖС!F4:F10008,AH6,ЖС!G4:G10008,D7,ЖС!R4:R10008,B835)</f>
        <v>0</v>
      </c>
      <c r="AI64" s="373">
        <f>SUMIFS(ЖС!A4:A10008,ЖС!F4:F10008,AH6,ЖС!G4:G10008,E7,ЖС!R4:R10008,B832)+SUMIFS(ЖС!A4:A10008,ЖС!F4:F10008,AH6,ЖС!G4:G10008,E7,ЖС!R4:R10008,B833)+SUMIFS(ЖС!A4:A10008,ЖС!F4:F10008,AH6,ЖС!G4:G10008,E7,ЖС!R4:R10008,B834)+SUMIFS(ЖС!A4:A10008,ЖС!F4:F10008,AH6,ЖС!G4:G10008,E7,ЖС!R4:R10008,B835)</f>
        <v>0</v>
      </c>
      <c r="AJ64" s="373">
        <f>SUMIFS(ЖС!A4:A10008,ЖС!F4:F10008,AJ6,ЖС!G4:G10008,D7,ЖС!R4:R10008,B832)+SUMIFS(ЖС!A4:A10008,ЖС!F4:F10008,AJ6,ЖС!G4:G10008,D7,ЖС!R4:R10008,B833)+SUMIFS(ЖС!A4:A10008,ЖС!F4:F10008,AJ6,ЖС!G4:G10008,D7,ЖС!R4:R10008,B834)+SUMIFS(ЖС!A4:A10008,ЖС!F4:F10008,AJ6,ЖС!G4:G10008,D7,ЖС!R4:R10008,B835)</f>
        <v>0</v>
      </c>
      <c r="AK64" s="373">
        <f>SUMIFS(ЖС!A4:A10008,ЖС!F4:F10008,AJ6,ЖС!G4:G10008,E7,ЖС!R4:R10008,B832)+SUMIFS(ЖС!A4:A10008,ЖС!F4:F10008,AJ6,ЖС!G4:G10008,E7,ЖС!R4:R10008,B833)+SUMIFS(ЖС!A4:A10008,ЖС!F4:F10008,AJ6,ЖС!G4:G10008,E7,ЖС!R4:R10008,B834)+SUMIFS(ЖС!A4:A10008,ЖС!F4:F10008,AJ6,ЖС!G4:G10008,E7,ЖС!R4:R10008,B835)</f>
        <v>0</v>
      </c>
      <c r="AL64" s="373">
        <f>SUMIFS(ЖС!A4:A10008,ЖС!F4:F10008,AL6,ЖС!G4:G10008,D7,ЖС!R4:R10008,B832)+SUMIFS(ЖС!A4:A10008,ЖС!F4:F10008,AL6,ЖС!G4:G10008,D7,ЖС!R4:R10008,B833)+SUMIFS(ЖС!A4:A10008,ЖС!F4:F10008,AL6,ЖС!G4:G10008,D7,ЖС!R4:R10008,B834)+SUMIFS(ЖС!A4:A10008,ЖС!F4:F10008,AL6,ЖС!G4:G10008,D7,ЖС!R4:R10008,B835)</f>
        <v>0</v>
      </c>
      <c r="AM64" s="373">
        <f>SUMIFS(ЖС!A4:A10008,ЖС!F4:F10008,AL6,ЖС!G4:G10008,E7,ЖС!R4:R10008,B832)+SUMIFS(ЖС!A4:A10008,ЖС!F4:F10008,AL6,ЖС!G4:G10008,E7,ЖС!R4:R10008,B833)+SUMIFS(ЖС!A4:A10008,ЖС!F4:F10008,AL6,ЖС!G4:G10008,E7,ЖС!R4:R10008,B834)+SUMIFS(ЖС!A4:A10008,ЖС!F4:F10008,AL6,ЖС!G4:G10008,E7,ЖС!R4:R10008,B835)</f>
        <v>0</v>
      </c>
      <c r="AN64" s="373">
        <f>SUMIFS(ЖС!A4:A10008,ЖС!F4:F10008,AN6,ЖС!G4:G10008,D7,ЖС!R4:R10008,B832)+SUMIFS(ЖС!A4:A10008,ЖС!F4:F10008,AN6,ЖС!G4:G10008,D7,ЖС!R4:R10008,B833)+SUMIFS(ЖС!A4:A10008,ЖС!F4:F10008,AN6,ЖС!G4:G10008,D7,ЖС!R4:R10008,B834)+SUMIFS(ЖС!A4:A10008,ЖС!F4:F10008,AN6,ЖС!G4:G10008,D7,ЖС!R4:R10008,B835)</f>
        <v>0</v>
      </c>
      <c r="AO64" s="373">
        <f>SUMIFS(ЖС!A4:A10008,ЖС!F4:F10008,AN6,ЖС!G4:G10008,E7,ЖС!R4:R10008,B832)+SUMIFS(ЖС!A4:A10008,ЖС!F4:F10008,AN6,ЖС!G4:G10008,E7,ЖС!R4:R10008,B833)+SUMIFS(ЖС!A4:A10008,ЖС!F4:F10008,AN6,ЖС!G4:G10008,E7,ЖС!R4:R10008,B834)+SUMIFS(ЖС!A4:A10008,ЖС!F4:F10008,AN6,ЖС!G4:G10008,E7,ЖС!R4:R10008,B835)</f>
        <v>0</v>
      </c>
      <c r="AP64" s="373">
        <f>SUMIFS(ЖС!A4:A10008,ЖС!F4:F10008,AP6,ЖС!G4:G10008,D7,ЖС!R4:R10008,B832)+SUMIFS(ЖС!A4:A10008,ЖС!F4:F10008,AP6,ЖС!G4:G10008,D7,ЖС!R4:R10008,B833)+SUMIFS(ЖС!A4:A10008,ЖС!F4:F10008,AP6,ЖС!G4:G10008,D7,ЖС!R4:R10008,B834)+SUMIFS(ЖС!A4:A10008,ЖС!F4:F10008,AP6,ЖС!G4:G10008,D7,ЖС!R4:R10008,B835)</f>
        <v>0</v>
      </c>
      <c r="AQ64" s="373">
        <f>SUMIFS(ЖС!A4:A10008,ЖС!F4:F10008,AP6,ЖС!G4:G10008,E7,ЖС!R4:R10008,B832)+SUMIFS(ЖС!A4:A10008,ЖС!F4:F10008,AP6,ЖС!G4:G10008,E7,ЖС!R4:R10008,B833)+SUMIFS(ЖС!A4:A10008,ЖС!F4:F10008,AP6,ЖС!G4:G10008,E7,ЖС!R4:R10008,B834)+SUMIFS(ЖС!A4:A10008,ЖС!F4:F10008,AP6,ЖС!G4:G10008,E7,ЖС!R4:R10008,B835)</f>
        <v>0</v>
      </c>
      <c r="AR64" s="373">
        <f>SUMIFS(ЖС!A4:A10008,ЖС!F4:F10008,AR6,ЖС!G4:G10008,D7,ЖС!R4:R10008,B832)+SUMIFS(ЖС!A4:A10008,ЖС!F4:F10008,AR6,ЖС!G4:G10008,D7,ЖС!R4:R10008,B833)+SUMIFS(ЖС!A4:A10008,ЖС!F4:F10008,AR6,ЖС!G4:G10008,D7,ЖС!R4:R10008,B834)+SUMIFS(ЖС!A4:A10008,ЖС!F4:F10008,AR6,ЖС!G4:G10008,D7,ЖС!R4:R10008,B835)</f>
        <v>0</v>
      </c>
      <c r="AS64" s="373">
        <f>SUMIFS(ЖС!A4:A10008,ЖС!F4:F10008,AR6,ЖС!G4:G10008,E7,ЖС!R4:R10008,B832)+SUMIFS(ЖС!A4:A10008,ЖС!F4:F10008,AR6,ЖС!G4:G10008,E7,ЖС!R4:R10008,B833)+SUMIFS(ЖС!A4:A10008,ЖС!F4:F10008,AR6,ЖС!G4:G10008,E7,ЖС!R4:R10008,B834)+SUMIFS(ЖС!A4:A10008,ЖС!F4:F10008,AR6,ЖС!G4:G10008,E7,ЖС!R4:R10008,B835)</f>
        <v>0</v>
      </c>
      <c r="AT64" s="373">
        <f>SUMIFS(ЖС!A4:A10008,ЖС!F4:F10008,AT6,ЖС!G4:G10008,D7,ЖС!R4:R10008,B832)+SUMIFS(ЖС!A4:A10008,ЖС!F4:F10008,AT6,ЖС!G4:G10008,D7,ЖС!R4:R10008,B833)+SUMIFS(ЖС!A4:A10008,ЖС!F4:F10008,AT6,ЖС!G4:G10008,D7,ЖС!R4:R10008,B834)+SUMIFS(ЖС!A4:A10008,ЖС!F4:F10008,AT6,ЖС!G4:G10008,D7,ЖС!R4:R10008,B835)</f>
        <v>0</v>
      </c>
      <c r="AU64" s="373">
        <f>SUMIFS(ЖС!A4:A10008,ЖС!F4:F10008,AT6,ЖС!G4:G10008,E7,ЖС!R4:R10008,B832)+SUMIFS(ЖС!A4:A10008,ЖС!F4:F10008,AT6,ЖС!G4:G10008,E7,ЖС!R4:R10008,B833)+SUMIFS(ЖС!A4:A10008,ЖС!F4:F10008,AT6,ЖС!G4:G10008,E7,ЖС!R4:R10008,B834)+SUMIFS(ЖС!A4:A10008,ЖС!F4:F10008,AT6,ЖС!G4:G10008,E7,ЖС!R4:R10008,B835)</f>
        <v>0</v>
      </c>
      <c r="AV64" s="373">
        <f>SUMIFS(ЖС!A4:A10008,ЖС!F4:F10008,AV6,ЖС!G4:G10008,D7,ЖС!R4:R10008,B832)+SUMIFS(ЖС!A4:A10008,ЖС!F4:F10008,AV6,ЖС!G4:G10008,D7,ЖС!R4:R10008,B833)+SUMIFS(ЖС!A4:A10008,ЖС!F4:F10008,AV6,ЖС!G4:G10008,D7,ЖС!R4:R10008,B834)+SUMIFS(ЖС!A4:A10008,ЖС!F4:F10008,AV6,ЖС!G4:G10008,D7,ЖС!R4:R10008,B835)</f>
        <v>0</v>
      </c>
      <c r="AW64" s="373">
        <f>SUMIFS(ЖС!A4:A10008,ЖС!F4:F10008,AV6,ЖС!G4:G10008,E7,ЖС!R4:R10008,B832)+SUMIFS(ЖС!A4:A10008,ЖС!F4:F10008,AV6,ЖС!G4:G10008,E7,ЖС!R4:R10008,B833)+SUMIFS(ЖС!A4:A10008,ЖС!F4:F10008,AV6,ЖС!G4:G10008,E7,ЖС!R4:R10008,B834)+SUMIFS(ЖС!A4:A10008,ЖС!F4:F10008,AV6,ЖС!G4:G10008,E7,ЖС!R4:R10008,B835)</f>
        <v>0</v>
      </c>
      <c r="AX64" s="194"/>
      <c r="AY64" s="194"/>
      <c r="AZ64" s="194"/>
      <c r="BA64" s="194"/>
    </row>
    <row r="65" spans="1:53" ht="19.5" customHeight="1" thickBot="1">
      <c r="A65" s="379" t="s">
        <v>440</v>
      </c>
      <c r="B65" s="400" t="s">
        <v>294</v>
      </c>
      <c r="C65" s="1204">
        <f t="shared" si="0"/>
        <v>36</v>
      </c>
      <c r="D65" s="197">
        <f t="shared" si="8"/>
        <v>9</v>
      </c>
      <c r="E65" s="197">
        <f t="shared" si="8"/>
        <v>27</v>
      </c>
      <c r="F65" s="1250">
        <f t="shared" si="2"/>
        <v>30</v>
      </c>
      <c r="G65" s="452">
        <v>7</v>
      </c>
      <c r="H65" s="452">
        <v>23</v>
      </c>
      <c r="I65" s="1212">
        <f>C65/C59*100%</f>
        <v>0.43373493975903615</v>
      </c>
      <c r="J65" s="1206">
        <f t="shared" si="11"/>
        <v>0.25</v>
      </c>
      <c r="K65" s="1206">
        <f t="shared" si="12"/>
        <v>0.75</v>
      </c>
      <c r="L65" s="401">
        <f>L66+L67+L68+L69+L70</f>
        <v>0</v>
      </c>
      <c r="M65" s="401">
        <f t="shared" ref="M65:AW65" si="20">M66+M67+M68+M69+M70</f>
        <v>0</v>
      </c>
      <c r="N65" s="401">
        <f t="shared" si="20"/>
        <v>0</v>
      </c>
      <c r="O65" s="401">
        <f t="shared" si="20"/>
        <v>2</v>
      </c>
      <c r="P65" s="401">
        <f t="shared" si="20"/>
        <v>0</v>
      </c>
      <c r="Q65" s="401">
        <f t="shared" si="20"/>
        <v>0</v>
      </c>
      <c r="R65" s="401">
        <f t="shared" si="20"/>
        <v>3</v>
      </c>
      <c r="S65" s="401">
        <f t="shared" si="20"/>
        <v>5</v>
      </c>
      <c r="T65" s="401">
        <f t="shared" si="20"/>
        <v>0</v>
      </c>
      <c r="U65" s="401">
        <f t="shared" si="20"/>
        <v>2</v>
      </c>
      <c r="V65" s="401">
        <f t="shared" si="20"/>
        <v>0</v>
      </c>
      <c r="W65" s="401">
        <f t="shared" si="20"/>
        <v>1</v>
      </c>
      <c r="X65" s="401">
        <f t="shared" si="20"/>
        <v>0</v>
      </c>
      <c r="Y65" s="401">
        <f t="shared" si="20"/>
        <v>8</v>
      </c>
      <c r="Z65" s="401">
        <f t="shared" si="20"/>
        <v>0</v>
      </c>
      <c r="AA65" s="401">
        <f t="shared" si="20"/>
        <v>2</v>
      </c>
      <c r="AB65" s="401">
        <f t="shared" si="20"/>
        <v>1</v>
      </c>
      <c r="AC65" s="401">
        <f t="shared" si="20"/>
        <v>0</v>
      </c>
      <c r="AD65" s="401">
        <f t="shared" si="20"/>
        <v>0</v>
      </c>
      <c r="AE65" s="401">
        <f t="shared" si="20"/>
        <v>1</v>
      </c>
      <c r="AF65" s="401">
        <f t="shared" si="20"/>
        <v>0</v>
      </c>
      <c r="AG65" s="401">
        <f t="shared" si="20"/>
        <v>1</v>
      </c>
      <c r="AH65" s="401">
        <f t="shared" si="20"/>
        <v>0</v>
      </c>
      <c r="AI65" s="401">
        <f t="shared" si="20"/>
        <v>0</v>
      </c>
      <c r="AJ65" s="401">
        <f t="shared" si="20"/>
        <v>0</v>
      </c>
      <c r="AK65" s="401">
        <f t="shared" si="20"/>
        <v>0</v>
      </c>
      <c r="AL65" s="401">
        <f t="shared" si="20"/>
        <v>0</v>
      </c>
      <c r="AM65" s="401">
        <f t="shared" si="20"/>
        <v>0</v>
      </c>
      <c r="AN65" s="401">
        <f t="shared" si="20"/>
        <v>1</v>
      </c>
      <c r="AO65" s="401">
        <f t="shared" si="20"/>
        <v>5</v>
      </c>
      <c r="AP65" s="401">
        <f t="shared" si="20"/>
        <v>0</v>
      </c>
      <c r="AQ65" s="401">
        <f t="shared" si="20"/>
        <v>0</v>
      </c>
      <c r="AR65" s="401">
        <f t="shared" si="20"/>
        <v>2</v>
      </c>
      <c r="AS65" s="401">
        <f t="shared" si="20"/>
        <v>0</v>
      </c>
      <c r="AT65" s="401">
        <f t="shared" si="20"/>
        <v>1</v>
      </c>
      <c r="AU65" s="401">
        <f t="shared" si="20"/>
        <v>0</v>
      </c>
      <c r="AV65" s="401">
        <f t="shared" si="20"/>
        <v>1</v>
      </c>
      <c r="AW65" s="401">
        <f t="shared" si="20"/>
        <v>0</v>
      </c>
      <c r="AX65" s="194"/>
      <c r="AY65" s="194"/>
      <c r="AZ65" s="194"/>
      <c r="BA65" s="194"/>
    </row>
    <row r="66" spans="1:53" ht="19.5" customHeight="1" thickBot="1">
      <c r="A66" s="335" t="s">
        <v>441</v>
      </c>
      <c r="B66" s="336" t="s">
        <v>954</v>
      </c>
      <c r="C66" s="1204">
        <f t="shared" si="0"/>
        <v>10</v>
      </c>
      <c r="D66" s="246">
        <f t="shared" si="8"/>
        <v>2</v>
      </c>
      <c r="E66" s="246">
        <f t="shared" si="8"/>
        <v>8</v>
      </c>
      <c r="F66" s="1250">
        <f t="shared" si="2"/>
        <v>10</v>
      </c>
      <c r="G66" s="454">
        <v>2</v>
      </c>
      <c r="H66" s="454">
        <v>8</v>
      </c>
      <c r="I66" s="1213">
        <f>C66/C65*100%</f>
        <v>0.27777777777777779</v>
      </c>
      <c r="J66" s="1206">
        <f t="shared" si="11"/>
        <v>0.2</v>
      </c>
      <c r="K66" s="1206">
        <f t="shared" si="12"/>
        <v>0.8</v>
      </c>
      <c r="L66" s="402">
        <f>SUMIFS(ЖС!A4:A10008,ЖС!F4:F10008,L6,ЖС!G4:G10008,D7,ЖС!R4:R10008,B66)</f>
        <v>0</v>
      </c>
      <c r="M66" s="402">
        <f>SUMIFS(ЖС!A4:A10008,ЖС!F4:F10008,L6,ЖС!G4:G10008,E7,ЖС!R4:R10008,B66)</f>
        <v>0</v>
      </c>
      <c r="N66" s="402">
        <f>SUMIFS(ЖС!A4:A10008,ЖС!F4:F10008,N6,ЖС!G4:G10008,D7,ЖС!R4:R10008,B66)</f>
        <v>0</v>
      </c>
      <c r="O66" s="402">
        <f>SUMIFS(ЖС!A4:A10008,ЖС!F4:F10008,N6,ЖС!G4:G10008,E7,ЖС!R4:R10008,B66)</f>
        <v>1</v>
      </c>
      <c r="P66" s="402">
        <f>SUMIFS(ЖС!A4:A10008,ЖС!F4:F10008,P6,ЖС!G4:G10008,D7,ЖС!R4:R10008,B66)</f>
        <v>0</v>
      </c>
      <c r="Q66" s="402">
        <f>SUMIFS(ЖС!A4:A10008,ЖС!F4:F10008,P6,ЖС!G4:G10008,E7,ЖС!R4:R10008,B66)</f>
        <v>0</v>
      </c>
      <c r="R66" s="402">
        <f>SUMIFS(ЖС!A4:A10008,ЖС!F4:F10008,R6,ЖС!G4:G10008,D7,ЖС!R4:R10008,B66)</f>
        <v>0</v>
      </c>
      <c r="S66" s="402">
        <f>SUMIFS(ЖС!A4:A10008,ЖС!F4:F10008,R6,ЖС!G4:G10008,E7,ЖС!R4:R10008,B66)</f>
        <v>0</v>
      </c>
      <c r="T66" s="402">
        <f>SUMIFS(ЖС!A4:A10008,ЖС!F4:F10008,T6,ЖС!G4:G10008,D7,ЖС!R4:R10008,B66)</f>
        <v>0</v>
      </c>
      <c r="U66" s="402">
        <f>SUMIFS(ЖС!A4:A10008,ЖС!F4:F10008,T6,ЖС!G4:G10008,E7,ЖС!R4:R10008,B66)</f>
        <v>0</v>
      </c>
      <c r="V66" s="402">
        <f>SUMIFS(ЖС!A4:A10008,ЖС!F4:F10008,V6,ЖС!G4:G10008,D7,ЖС!R4:R10008,B66)</f>
        <v>0</v>
      </c>
      <c r="W66" s="402">
        <f>SUMIFS(ЖС!A4:A10008,ЖС!F4:F10008,V6,ЖС!G4:G10008,E7,ЖС!R4:R10008,B66)</f>
        <v>1</v>
      </c>
      <c r="X66" s="402">
        <f>SUMIFS(ЖС!A4:A10008,ЖС!F4:F10008,X6,ЖС!G4:G10008,D7,ЖС!R4:R10008,B66)</f>
        <v>0</v>
      </c>
      <c r="Y66" s="402">
        <f>SUMIFS(ЖС!A4:A10008,ЖС!F4:F10008,X6,ЖС!G4:G10008,E7,ЖС!R4:R10008,B66)</f>
        <v>4</v>
      </c>
      <c r="Z66" s="402">
        <f>SUMIFS(ЖС!A4:A10008,ЖС!F4:F10008,Z6,ЖС!G4:G10008,D7,ЖС!R4:R10008,B66)</f>
        <v>0</v>
      </c>
      <c r="AA66" s="402">
        <f>SUMIFS(ЖС!A4:A10008,ЖС!F4:F10008,Z6,ЖС!G4:G10008,E7,ЖС!R4:R10008,B66)</f>
        <v>0</v>
      </c>
      <c r="AB66" s="402">
        <f>SUMIFS(ЖС!A4:A10008,ЖС!F4:F10008,AB6,ЖС!G4:G10008,D7,ЖС!R4:R10008,B66)</f>
        <v>0</v>
      </c>
      <c r="AC66" s="402">
        <f>SUMIFS(ЖС!A4:A10008,ЖС!F4:F10008,AB6,ЖС!G4:G10008,E7,ЖС!R4:R10008,B66)</f>
        <v>0</v>
      </c>
      <c r="AD66" s="402">
        <f>SUMIFS(ЖС!A4:A10008,ЖС!F4:F10008,AD6,ЖС!G4:G10008,D7,ЖС!R4:R10008,B66)</f>
        <v>0</v>
      </c>
      <c r="AE66" s="402">
        <f>SUMIFS(ЖС!A4:A10008,ЖС!F4:F10008,AD6,ЖС!G4:G10008,E7,ЖС!R4:R10008,B66)</f>
        <v>1</v>
      </c>
      <c r="AF66" s="402">
        <f>SUMIFS(ЖС!A4:A10008,ЖС!F4:F10008,AF6,ЖС!G4:G10008,D7,ЖС!R4:R10008,B66)</f>
        <v>0</v>
      </c>
      <c r="AG66" s="402">
        <f>SUMIFS(ЖС!A4:A10008,ЖС!F4:F10008,AF6,ЖС!G4:G10008,E7,ЖС!R4:R10008,B66)</f>
        <v>0</v>
      </c>
      <c r="AH66" s="402">
        <f>SUMIFS(ЖС!A4:A10008,ЖС!F4:F10008,AH6,ЖС!G4:G10008,D7,ЖС!R4:R10008,B66)</f>
        <v>0</v>
      </c>
      <c r="AI66" s="402">
        <f>SUMIFS(ЖС!A4:A10008,ЖС!F4:F10008,AH6,ЖС!G4:G10008,E7,ЖС!R4:R10008,B66)</f>
        <v>0</v>
      </c>
      <c r="AJ66" s="402">
        <f>SUMIFS(ЖС!A4:A10008,ЖС!F4:F10008,AJ6,ЖС!G4:G10008,D7,ЖС!R4:R10008,B66)</f>
        <v>0</v>
      </c>
      <c r="AK66" s="402">
        <f>SUMIFS(ЖС!A4:A10008,ЖС!F4:F10008,AJ6,ЖС!G4:G10008,E7,ЖС!R4:R10008,B66)</f>
        <v>0</v>
      </c>
      <c r="AL66" s="402">
        <f>SUMIFS(ЖС!A4:A10008,ЖС!F4:F10008,AL6,ЖС!G4:G10008,D7,ЖС!R4:R10008,B66)</f>
        <v>0</v>
      </c>
      <c r="AM66" s="402">
        <f>SUMIFS(ЖС!A4:A10008,ЖС!F4:F10008,AL6,ЖС!G4:G10008,E7,ЖС!R4:R10008,B66)</f>
        <v>0</v>
      </c>
      <c r="AN66" s="402">
        <f>SUMIFS(ЖС!A4:A10008,ЖС!F4:F10008,AN6,ЖС!G4:G10008,D7,ЖС!R4:R10008,B66)</f>
        <v>0</v>
      </c>
      <c r="AO66" s="402">
        <f>SUMIFS(ЖС!A4:A10008,ЖС!F4:F10008,AN6,ЖС!G4:G10008,E7,ЖС!R4:R10008,B66)</f>
        <v>1</v>
      </c>
      <c r="AP66" s="402">
        <f>SUMIFS(ЖС!A4:A10008,ЖС!F4:F10008,AP6,ЖС!G4:G10008,D7,ЖС!R4:R10008,B66)</f>
        <v>0</v>
      </c>
      <c r="AQ66" s="402">
        <f>SUMIFS(ЖС!A4:A10008,ЖС!F4:F10008,AP6,ЖС!G4:G10008,E7,ЖС!R4:R10008,B66)</f>
        <v>0</v>
      </c>
      <c r="AR66" s="402">
        <f>SUMIFS(ЖС!A4:A10008,ЖС!F4:F10008,AR6,ЖС!G4:G10008,D7,ЖС!R4:R10008,B66)</f>
        <v>2</v>
      </c>
      <c r="AS66" s="402">
        <f>SUMIFS(ЖС!A4:A10008,ЖС!F4:F10008,AR6,ЖС!G4:G10008,E7,ЖС!R4:R10008,B66)</f>
        <v>0</v>
      </c>
      <c r="AT66" s="402">
        <f>SUMIFS(ЖС!A4:A10008,ЖС!F4:F10008,AT6,ЖС!G4:G10008,D7,ЖС!R4:R10008,B66)</f>
        <v>0</v>
      </c>
      <c r="AU66" s="402">
        <f>SUMIFS(ЖС!A4:A10008,ЖС!F4:F10008,AT6,ЖС!G4:G10008,E7,ЖС!R4:R10008,B66)</f>
        <v>0</v>
      </c>
      <c r="AV66" s="402">
        <f>SUMIFS(ЖС!A4:A10008,ЖС!F4:F10008,AV6,ЖС!G4:G10008,D7,ЖС!R4:R10008,B66)</f>
        <v>0</v>
      </c>
      <c r="AW66" s="402">
        <f>SUMIFS(ЖС!A4:A10008,ЖС!F4:F10008,AV6,ЖС!G4:G10008,E7,ЖС!R4:R10008,B66)</f>
        <v>0</v>
      </c>
      <c r="AX66" s="194"/>
      <c r="AY66" s="194"/>
      <c r="AZ66" s="194"/>
      <c r="BA66" s="194"/>
    </row>
    <row r="67" spans="1:53" ht="32.25" thickBot="1">
      <c r="A67" s="335" t="s">
        <v>442</v>
      </c>
      <c r="B67" s="336" t="s">
        <v>955</v>
      </c>
      <c r="C67" s="1204">
        <f t="shared" si="0"/>
        <v>21</v>
      </c>
      <c r="D67" s="246">
        <f t="shared" si="8"/>
        <v>6</v>
      </c>
      <c r="E67" s="246">
        <f t="shared" si="8"/>
        <v>15</v>
      </c>
      <c r="F67" s="1250">
        <f t="shared" si="2"/>
        <v>15</v>
      </c>
      <c r="G67" s="454">
        <v>4</v>
      </c>
      <c r="H67" s="454">
        <v>11</v>
      </c>
      <c r="I67" s="1213">
        <f>C67/C65*100%</f>
        <v>0.58333333333333337</v>
      </c>
      <c r="J67" s="1206">
        <f t="shared" si="11"/>
        <v>0.2857142857142857</v>
      </c>
      <c r="K67" s="1206">
        <f t="shared" si="12"/>
        <v>0.7142857142857143</v>
      </c>
      <c r="L67" s="402">
        <f>SUMIFS(ЖС!A4:A10008,ЖС!F4:F10008,L6,ЖС!G4:G10008,D7,ЖС!R4:R10008,B67)</f>
        <v>0</v>
      </c>
      <c r="M67" s="402">
        <f>SUMIFS(ЖС!A4:A10008,ЖС!F4:F10008,L6,ЖС!G4:G10008,E7,ЖС!R4:R10008,B67)</f>
        <v>0</v>
      </c>
      <c r="N67" s="402">
        <f>SUMIFS(ЖС!A4:A10008,ЖС!F4:F10008,N6,ЖС!G4:G10008,D7,ЖС!R4:R10008,B67)</f>
        <v>0</v>
      </c>
      <c r="O67" s="402">
        <f>SUMIFS(ЖС!A4:A10008,ЖС!F4:F10008,N6,ЖС!G4:G10008,E7,ЖС!R4:R10008,B67)</f>
        <v>1</v>
      </c>
      <c r="P67" s="402">
        <f>SUMIFS(ЖС!A4:A10008,ЖС!F4:F10008,P6,ЖС!G4:G10008,D7,ЖС!R4:R10008,B67)</f>
        <v>0</v>
      </c>
      <c r="Q67" s="402">
        <f>SUMIFS(ЖС!A4:A10008,ЖС!F4:F10008,P6,ЖС!G4:G10008,E7,ЖС!R4:R10008,B67)</f>
        <v>0</v>
      </c>
      <c r="R67" s="402">
        <f>SUMIFS(ЖС!A4:A10008,ЖС!F4:F10008,R6,ЖС!G4:G10008,D7,ЖС!R4:R10008,B67)</f>
        <v>3</v>
      </c>
      <c r="S67" s="402">
        <f>SUMIFS(ЖС!A4:A10008,ЖС!F4:F10008,R6,ЖС!G4:G10008,E7,ЖС!R4:R10008,B67)</f>
        <v>5</v>
      </c>
      <c r="T67" s="402">
        <f>SUMIFS(ЖС!A4:A10008,ЖС!F4:F10008,T6,ЖС!G4:G10008,D7,ЖС!R4:R10008,B67)</f>
        <v>0</v>
      </c>
      <c r="U67" s="402">
        <f>SUMIFS(ЖС!A4:A10008,ЖС!F4:F10008,T6,ЖС!G4:G10008,E7,ЖС!R4:R10008,B67)</f>
        <v>2</v>
      </c>
      <c r="V67" s="402">
        <f>SUMIFS(ЖС!A4:A10008,ЖС!F4:F10008,V6,ЖС!G4:G10008,D7,ЖС!R4:R10008,B67)</f>
        <v>0</v>
      </c>
      <c r="W67" s="402">
        <f>SUMIFS(ЖС!A4:A10008,ЖС!F4:F10008,V6,ЖС!G4:G10008,E7,ЖС!R4:R10008,B67)</f>
        <v>0</v>
      </c>
      <c r="X67" s="402">
        <f>SUMIFS(ЖС!A4:A10008,ЖС!F4:F10008,X6,ЖС!G4:G10008,D7,ЖС!R4:R10008,B67)</f>
        <v>0</v>
      </c>
      <c r="Y67" s="402">
        <f>SUMIFS(ЖС!A4:A10008,ЖС!F4:F10008,X6,ЖС!G4:G10008,E7,ЖС!R4:R10008,B67)</f>
        <v>0</v>
      </c>
      <c r="Z67" s="402">
        <f>SUMIFS(ЖС!A4:A10008,ЖС!F4:F10008,Z6,ЖС!G4:G10008,D7,ЖС!R4:R10008,B67)</f>
        <v>0</v>
      </c>
      <c r="AA67" s="402">
        <f>SUMIFS(ЖС!A4:A10008,ЖС!F4:F10008,Z6,ЖС!G4:G10008,E7,ЖС!R4:R10008,B67)</f>
        <v>2</v>
      </c>
      <c r="AB67" s="402">
        <f>SUMIFS(ЖС!A4:A10008,ЖС!F4:F10008,AB6,ЖС!G4:G10008,D7,ЖС!R4:R10008,B67)</f>
        <v>1</v>
      </c>
      <c r="AC67" s="402">
        <f>SUMIFS(ЖС!A4:A10008,ЖС!F4:F10008,AB6,ЖС!G4:G10008,E7,ЖС!R4:R10008,B67)</f>
        <v>0</v>
      </c>
      <c r="AD67" s="402">
        <f>SUMIFS(ЖС!A4:A10008,ЖС!F4:F10008,AD6,ЖС!G4:G10008,D7,ЖС!R4:R10008,B67)</f>
        <v>0</v>
      </c>
      <c r="AE67" s="402">
        <f>SUMIFS(ЖС!A4:A10008,ЖС!F4:F10008,AD6,ЖС!G4:G10008,E7,ЖС!R4:R10008,B67)</f>
        <v>0</v>
      </c>
      <c r="AF67" s="402">
        <f>SUMIFS(ЖС!A4:A10008,ЖС!F4:F10008,AF6,ЖС!G4:G10008,D7,ЖС!R4:R10008,B67)</f>
        <v>0</v>
      </c>
      <c r="AG67" s="402">
        <f>SUMIFS(ЖС!A4:A10008,ЖС!F4:F10008,AF6,ЖС!G4:G10008,E7,ЖС!R4:R10008,B67)</f>
        <v>1</v>
      </c>
      <c r="AH67" s="402">
        <f>SUMIFS(ЖС!A4:A10008,ЖС!F4:F10008,AH6,ЖС!G4:G10008,D7,ЖС!R4:R10008,B67)</f>
        <v>0</v>
      </c>
      <c r="AI67" s="402">
        <f>SUMIFS(ЖС!A4:A10008,ЖС!F4:F10008,AH6,ЖС!G4:G10008,E7,ЖС!R4:R10008,B67)</f>
        <v>0</v>
      </c>
      <c r="AJ67" s="402">
        <f>SUMIFS(ЖС!A4:A10008,ЖС!F4:F10008,AJ6,ЖС!G4:G10008,D7,ЖС!R4:R10008,B67)</f>
        <v>0</v>
      </c>
      <c r="AK67" s="402">
        <f>SUMIFS(ЖС!A4:A10008,ЖС!F4:F10008,AJ6,ЖС!G4:G10008,E7,ЖС!R4:R10008,B67)</f>
        <v>0</v>
      </c>
      <c r="AL67" s="402">
        <f>SUMIFS(ЖС!A4:A10008,ЖС!F4:F10008,AL6,ЖС!G4:G10008,D7,ЖС!R4:R10008,B67)</f>
        <v>0</v>
      </c>
      <c r="AM67" s="402">
        <f>SUMIFS(ЖС!A4:A10008,ЖС!F4:F10008,AL6,ЖС!G4:G10008,E7,ЖС!R4:R10008,B67)</f>
        <v>0</v>
      </c>
      <c r="AN67" s="402">
        <f>SUMIFS(ЖС!A4:A10008,ЖС!F4:F10008,AN6,ЖС!G4:G10008,D7,ЖС!R4:R10008,B67)</f>
        <v>1</v>
      </c>
      <c r="AO67" s="402">
        <f>SUMIFS(ЖС!A4:A10008,ЖС!F4:F10008,AN6,ЖС!G4:G10008,E7,ЖС!R4:R10008,B67)</f>
        <v>4</v>
      </c>
      <c r="AP67" s="402">
        <f>SUMIFS(ЖС!A4:A10008,ЖС!F4:F10008,AP6,ЖС!G4:G10008,D7,ЖС!R4:R10008,B67)</f>
        <v>0</v>
      </c>
      <c r="AQ67" s="402">
        <f>SUMIFS(ЖС!A4:A10008,ЖС!F4:F10008,AP6,ЖС!G4:G10008,E7,ЖС!R4:R10008,B67)</f>
        <v>0</v>
      </c>
      <c r="AR67" s="402">
        <f>SUMIFS(ЖС!A4:A10008,ЖС!F4:F10008,AR6,ЖС!G4:G10008,D7,ЖС!R4:R10008,B67)</f>
        <v>0</v>
      </c>
      <c r="AS67" s="402">
        <f>SUMIFS(ЖС!A4:A10008,ЖС!F4:F10008,AR6,ЖС!G4:G10008,E7,ЖС!R4:R10008,B67)</f>
        <v>0</v>
      </c>
      <c r="AT67" s="402">
        <f>SUMIFS(ЖС!A4:A10008,ЖС!F4:F10008,AT6,ЖС!G4:G10008,D7,ЖС!R4:R10008,B67)</f>
        <v>0</v>
      </c>
      <c r="AU67" s="402">
        <f>SUMIFS(ЖС!A4:A10008,ЖС!F4:F10008,AT6,ЖС!G4:G10008,E7,ЖС!R4:R10008,B67)</f>
        <v>0</v>
      </c>
      <c r="AV67" s="402">
        <f>SUMIFS(ЖС!A4:A10008,ЖС!F4:F10008,AV6,ЖС!G4:G10008,D7,ЖС!R4:R10008,B67)</f>
        <v>1</v>
      </c>
      <c r="AW67" s="402">
        <f>SUMIFS(ЖС!A4:A10008,ЖС!F4:F10008,AV6,ЖС!G4:G10008,E7,ЖС!R4:R10008,B67)</f>
        <v>0</v>
      </c>
      <c r="AX67" s="194"/>
      <c r="AY67" s="194"/>
      <c r="AZ67" s="194"/>
      <c r="BA67" s="194"/>
    </row>
    <row r="68" spans="1:53" ht="32.25" thickBot="1">
      <c r="A68" s="335" t="s">
        <v>443</v>
      </c>
      <c r="B68" s="336" t="s">
        <v>956</v>
      </c>
      <c r="C68" s="1204">
        <f t="shared" si="0"/>
        <v>3</v>
      </c>
      <c r="D68" s="246">
        <f t="shared" si="8"/>
        <v>1</v>
      </c>
      <c r="E68" s="246">
        <f t="shared" si="8"/>
        <v>2</v>
      </c>
      <c r="F68" s="1250">
        <f t="shared" si="2"/>
        <v>3</v>
      </c>
      <c r="G68" s="454">
        <v>1</v>
      </c>
      <c r="H68" s="454">
        <v>2</v>
      </c>
      <c r="I68" s="1213">
        <f>C68/C65*100%</f>
        <v>8.3333333333333329E-2</v>
      </c>
      <c r="J68" s="1206">
        <f t="shared" si="11"/>
        <v>0.33333333333333331</v>
      </c>
      <c r="K68" s="1206">
        <f t="shared" si="12"/>
        <v>0.66666666666666663</v>
      </c>
      <c r="L68" s="402">
        <f>SUMIFS(ЖС!A4:A10008,ЖС!F4:F10008,L6,ЖС!G4:G10008,D7,ЖС!R4:R10008,B68)</f>
        <v>0</v>
      </c>
      <c r="M68" s="402">
        <f>SUMIFS(ЖС!A4:A10008,ЖС!F4:F10008,L6,ЖС!G4:G10008,E7,ЖС!R4:R10008,B68)</f>
        <v>0</v>
      </c>
      <c r="N68" s="402">
        <f>SUMIFS(ЖС!A4:A10008,ЖС!F4:F10008,N6,ЖС!G4:G10008,D7,ЖС!R4:R10008,B68)</f>
        <v>0</v>
      </c>
      <c r="O68" s="402">
        <f>SUMIFS(ЖС!A4:A10008,ЖС!F4:F10008,N6,ЖС!G4:G10008,E7,ЖС!R4:R10008,B68)</f>
        <v>0</v>
      </c>
      <c r="P68" s="402">
        <f>SUMIFS(ЖС!A4:A10008,ЖС!F4:F10008,P6,ЖС!G4:G10008,D7,ЖС!R4:R10008,B68)</f>
        <v>0</v>
      </c>
      <c r="Q68" s="402">
        <f>SUMIFS(ЖС!A4:A10008,ЖС!F4:F10008,P6,ЖС!G4:G10008,E7,ЖС!R4:R10008,B68)</f>
        <v>0</v>
      </c>
      <c r="R68" s="402">
        <f>SUMIFS(ЖС!A4:A10008,ЖС!F4:F10008,R6,ЖС!G4:G10008,D7,ЖС!R4:R10008,B68)</f>
        <v>0</v>
      </c>
      <c r="S68" s="402">
        <f>SUMIFS(ЖС!A4:A10008,ЖС!F4:F10008,R6,ЖС!G4:G10008,E7,ЖС!R4:R10008,B68)</f>
        <v>0</v>
      </c>
      <c r="T68" s="402">
        <f>SUMIFS(ЖС!A4:A10008,ЖС!F4:F10008,T6,ЖС!G4:G10008,D7,ЖС!R4:R10008,B68)</f>
        <v>0</v>
      </c>
      <c r="U68" s="402">
        <f>SUMIFS(ЖС!A4:A10008,ЖС!F4:F10008,T6,ЖС!G4:G10008,E7,ЖС!R4:R10008,B68)</f>
        <v>0</v>
      </c>
      <c r="V68" s="402">
        <f>SUMIFS(ЖС!A4:A10008,ЖС!F4:F10008,V6,ЖС!G4:G10008,D7,ЖС!R4:R10008,B68)</f>
        <v>0</v>
      </c>
      <c r="W68" s="402">
        <f>SUMIFS(ЖС!A4:A10008,ЖС!F4:F10008,V6,ЖС!G4:G10008,E7,ЖС!R4:R10008,B68)</f>
        <v>0</v>
      </c>
      <c r="X68" s="402">
        <f>SUMIFS(ЖС!A4:A10008,ЖС!F4:F10008,X6,ЖС!G4:G10008,D7,ЖС!R4:R10008,B68)</f>
        <v>0</v>
      </c>
      <c r="Y68" s="402">
        <f>SUMIFS(ЖС!A4:A10008,ЖС!F4:F10008,X6,ЖС!G4:G10008,E7,ЖС!R4:R10008,B68)</f>
        <v>2</v>
      </c>
      <c r="Z68" s="402">
        <f>SUMIFS(ЖС!A4:A10008,ЖС!F4:F10008,Z6,ЖС!G4:G10008,D7,ЖС!R4:R10008,B68)</f>
        <v>0</v>
      </c>
      <c r="AA68" s="402">
        <f>SUMIFS(ЖС!A4:A10008,ЖС!F4:F10008,Z6,ЖС!G4:G10008,E7,ЖС!R4:R10008,B68)</f>
        <v>0</v>
      </c>
      <c r="AB68" s="402">
        <f>SUMIFS(ЖС!A4:A10008,ЖС!F4:F10008,AB6,ЖС!G4:G10008,D7,ЖС!R4:R10008,B68)</f>
        <v>0</v>
      </c>
      <c r="AC68" s="402">
        <f>SUMIFS(ЖС!A4:A10008,ЖС!F4:F10008,AB6,ЖС!G4:G10008,E7,ЖС!R4:R10008,B68)</f>
        <v>0</v>
      </c>
      <c r="AD68" s="402">
        <f>SUMIFS(ЖС!A4:A10008,ЖС!F4:F10008,AD6,ЖС!G4:G10008,D7,ЖС!R4:R10008,B68)</f>
        <v>0</v>
      </c>
      <c r="AE68" s="402">
        <f>SUMIFS(ЖС!A4:A10008,ЖС!F4:F10008,AD6,ЖС!G4:G10008,E7,ЖС!R4:R10008,B68)</f>
        <v>0</v>
      </c>
      <c r="AF68" s="402">
        <f>SUMIFS(ЖС!A4:A10008,ЖС!F4:F10008,AF6,ЖС!G4:G10008,D7,ЖС!R4:R10008,B68)</f>
        <v>0</v>
      </c>
      <c r="AG68" s="402">
        <f>SUMIFS(ЖС!A4:A10008,ЖС!F4:F10008,AF6,ЖС!G4:G10008,E7,ЖС!R4:R10008,B68)</f>
        <v>0</v>
      </c>
      <c r="AH68" s="402">
        <f>SUMIFS(ЖС!A4:A10008,ЖС!F4:F10008,AH6,ЖС!G4:G10008,D7,ЖС!R4:R10008,B68)</f>
        <v>0</v>
      </c>
      <c r="AI68" s="402">
        <f>SUMIFS(ЖС!A4:A10008,ЖС!F4:F10008,AH6,ЖС!G4:G10008,E7,ЖС!R4:R10008,B68)</f>
        <v>0</v>
      </c>
      <c r="AJ68" s="402">
        <f>SUMIFS(ЖС!A4:A10008,ЖС!F4:F10008,AJ6,ЖС!G4:G10008,D7,ЖС!R4:R10008,B68)</f>
        <v>0</v>
      </c>
      <c r="AK68" s="402">
        <f>SUMIFS(ЖС!A4:A10008,ЖС!F4:F10008,AJ6,ЖС!G4:G10008,E7,ЖС!R4:R10008,B68)</f>
        <v>0</v>
      </c>
      <c r="AL68" s="402">
        <f>SUMIFS(ЖС!A4:A10008,ЖС!F4:F10008,AL6,ЖС!G4:G10008,D7,ЖС!R4:R10008,B68)</f>
        <v>0</v>
      </c>
      <c r="AM68" s="402">
        <f>SUMIFS(ЖС!A4:A10008,ЖС!F4:F10008,AL6,ЖС!G4:G10008,E7,ЖС!R4:R10008,B68)</f>
        <v>0</v>
      </c>
      <c r="AN68" s="402">
        <f>SUMIFS(ЖС!A4:A10008,ЖС!F4:F10008,AN6,ЖС!G4:G10008,D7,ЖС!R4:R10008,B68)</f>
        <v>0</v>
      </c>
      <c r="AO68" s="402">
        <f>SUMIFS(ЖС!A4:A10008,ЖС!F4:F10008,AN6,ЖС!G4:G10008,E7,ЖС!R4:R10008,B68)</f>
        <v>0</v>
      </c>
      <c r="AP68" s="402">
        <f>SUMIFS(ЖС!A4:A10008,ЖС!F4:F10008,AP6,ЖС!G4:G10008,D7,ЖС!R4:R10008,B68)</f>
        <v>0</v>
      </c>
      <c r="AQ68" s="402">
        <f>SUMIFS(ЖС!A4:A10008,ЖС!F4:F10008,AP6,ЖС!G4:G10008,E7,ЖС!R4:R10008,B68)</f>
        <v>0</v>
      </c>
      <c r="AR68" s="402">
        <f>SUMIFS(ЖС!A4:A10008,ЖС!F4:F10008,AR6,ЖС!G4:G10008,D7,ЖС!R4:R10008,B68)</f>
        <v>0</v>
      </c>
      <c r="AS68" s="402">
        <f>SUMIFS(ЖС!A4:A10008,ЖС!F4:F10008,AR6,ЖС!G4:G10008,E7,ЖС!R4:R10008,B68)</f>
        <v>0</v>
      </c>
      <c r="AT68" s="402">
        <f>SUMIFS(ЖС!A4:A10008,ЖС!F4:F10008,AT6,ЖС!G4:G10008,D7,ЖС!R4:R10008,B68)</f>
        <v>1</v>
      </c>
      <c r="AU68" s="402">
        <f>SUMIFS(ЖС!A4:A10008,ЖС!F4:F10008,AT6,ЖС!G4:G10008,E7,ЖС!R4:R10008,B68)</f>
        <v>0</v>
      </c>
      <c r="AV68" s="402">
        <f>SUMIFS(ЖС!A4:A10008,ЖС!F4:F10008,AV6,ЖС!G4:G10008,D7,ЖС!R4:R10008,B68)</f>
        <v>0</v>
      </c>
      <c r="AW68" s="402">
        <f>SUMIFS(ЖС!A4:A10008,ЖС!F4:F10008,AV6,ЖС!G4:G10008,E7,ЖС!R4:R10008,B68)</f>
        <v>0</v>
      </c>
      <c r="AX68" s="194"/>
      <c r="AY68" s="194"/>
      <c r="AZ68" s="194"/>
      <c r="BA68" s="194"/>
    </row>
    <row r="69" spans="1:53" ht="32.25" thickBot="1">
      <c r="A69" s="335" t="s">
        <v>444</v>
      </c>
      <c r="B69" s="336" t="s">
        <v>957</v>
      </c>
      <c r="C69" s="1204">
        <f t="shared" si="0"/>
        <v>2</v>
      </c>
      <c r="D69" s="246">
        <f t="shared" si="8"/>
        <v>0</v>
      </c>
      <c r="E69" s="246">
        <f t="shared" si="8"/>
        <v>2</v>
      </c>
      <c r="F69" s="1250">
        <f t="shared" si="2"/>
        <v>2</v>
      </c>
      <c r="G69" s="454">
        <v>0</v>
      </c>
      <c r="H69" s="454">
        <v>2</v>
      </c>
      <c r="I69" s="1213">
        <f>C69/C65*100%</f>
        <v>5.5555555555555552E-2</v>
      </c>
      <c r="J69" s="1206">
        <f t="shared" si="11"/>
        <v>0</v>
      </c>
      <c r="K69" s="1206">
        <f t="shared" si="12"/>
        <v>1</v>
      </c>
      <c r="L69" s="402">
        <f>SUMIFS(ЖС!A4:A10008,ЖС!F4:F10008,L6,ЖС!G4:G10008,D7,ЖС!R4:R10008,B69)</f>
        <v>0</v>
      </c>
      <c r="M69" s="402">
        <f>SUMIFS(ЖС!A4:A10008,ЖС!F4:F10008,L6,ЖС!G4:G10008,E7,ЖС!R4:R10008,B69)</f>
        <v>0</v>
      </c>
      <c r="N69" s="402">
        <f>SUMIFS(ЖС!A4:A10008,ЖС!F4:F10008,N6,ЖС!G4:G10008,D7,ЖС!R4:R10008,B69)</f>
        <v>0</v>
      </c>
      <c r="O69" s="402">
        <f>SUMIFS(ЖС!A4:A10008,ЖС!F4:F10008,N6,ЖС!G4:G10008,E7,ЖС!R4:R10008,B69)</f>
        <v>0</v>
      </c>
      <c r="P69" s="402">
        <f>SUMIFS(ЖС!A4:A10008,ЖС!F4:F10008,P6,ЖС!G4:G10008,D7,ЖС!R4:R10008,B69)</f>
        <v>0</v>
      </c>
      <c r="Q69" s="402">
        <f>SUMIFS(ЖС!A4:A10008,ЖС!F4:F10008,P6,ЖС!G4:G10008,E7,ЖС!R4:R10008,B69)</f>
        <v>0</v>
      </c>
      <c r="R69" s="402">
        <f>SUMIFS(ЖС!A4:A10008,ЖС!F4:F10008,R6,ЖС!G4:G10008,D7,ЖС!R4:R10008,B69)</f>
        <v>0</v>
      </c>
      <c r="S69" s="402">
        <f>SUMIFS(ЖС!A4:A10008,ЖС!F4:F10008,R6,ЖС!G4:G10008,E7,ЖС!R4:R10008,B69)</f>
        <v>0</v>
      </c>
      <c r="T69" s="402">
        <f>SUMIFS(ЖС!A4:A10008,ЖС!F4:F10008,T6,ЖС!G4:G10008,D7,ЖС!R4:R10008,B69)</f>
        <v>0</v>
      </c>
      <c r="U69" s="402">
        <f>SUMIFS(ЖС!A4:A10008,ЖС!F4:F10008,T6,ЖС!G4:G10008,E7,ЖС!R4:R10008,B69)</f>
        <v>0</v>
      </c>
      <c r="V69" s="402">
        <f>SUMIFS(ЖС!A4:A10008,ЖС!F4:F10008,V6,ЖС!G4:G10008,D7,ЖС!R4:R10008,B69)</f>
        <v>0</v>
      </c>
      <c r="W69" s="402">
        <f>SUMIFS(ЖС!A4:A10008,ЖС!F4:F10008,V6,ЖС!G4:G10008,E7,ЖС!R4:R10008,B69)</f>
        <v>0</v>
      </c>
      <c r="X69" s="402">
        <f>SUMIFS(ЖС!A4:A10008,ЖС!F4:F10008,X6,ЖС!G4:G10008,D7,ЖС!R4:R10008,B69)</f>
        <v>0</v>
      </c>
      <c r="Y69" s="402">
        <f>SUMIFS(ЖС!A4:A10008,ЖС!F4:F10008,X6,ЖС!G4:G10008,E7,ЖС!R4:R10008,B69)</f>
        <v>2</v>
      </c>
      <c r="Z69" s="402">
        <f>SUMIFS(ЖС!A4:A10008,ЖС!F4:F10008,Z6,ЖС!G4:G10008,D7,ЖС!R4:R10008,B69)</f>
        <v>0</v>
      </c>
      <c r="AA69" s="402">
        <f>SUMIFS(ЖС!A4:A10008,ЖС!F4:F10008,Z6,ЖС!G4:G10008,E7,ЖС!R4:R10008,B69)</f>
        <v>0</v>
      </c>
      <c r="AB69" s="402">
        <f>SUMIFS(ЖС!A4:A10008,ЖС!F4:F10008,AB6,ЖС!G4:G10008,D7,ЖС!R4:R10008,B69)</f>
        <v>0</v>
      </c>
      <c r="AC69" s="402">
        <f>SUMIFS(ЖС!A4:A10008,ЖС!F4:F10008,AB6,ЖС!G4:G10008,E7,ЖС!R4:R10008,B69)</f>
        <v>0</v>
      </c>
      <c r="AD69" s="402">
        <f>SUMIFS(ЖС!A4:A10008,ЖС!F4:F10008,AD6,ЖС!G4:G10008,D7,ЖС!R4:R10008,B69)</f>
        <v>0</v>
      </c>
      <c r="AE69" s="402">
        <f>SUMIFS(ЖС!A4:A10008,ЖС!F4:F10008,AD6,ЖС!G4:G10008,E7,ЖС!R4:R10008,B69)</f>
        <v>0</v>
      </c>
      <c r="AF69" s="402">
        <f>SUMIFS(ЖС!A4:A10008,ЖС!F4:F10008,AF6,ЖС!G4:G10008,D7,ЖС!R4:R10008,B69)</f>
        <v>0</v>
      </c>
      <c r="AG69" s="402">
        <f>SUMIFS(ЖС!A4:A10008,ЖС!F4:F10008,AF6,ЖС!G4:G10008,E7,ЖС!R4:R10008,B69)</f>
        <v>0</v>
      </c>
      <c r="AH69" s="402">
        <f>SUMIFS(ЖС!A4:A10008,ЖС!F4:F10008,AH6,ЖС!G4:G10008,D7,ЖС!R4:R10008,B69)</f>
        <v>0</v>
      </c>
      <c r="AI69" s="402">
        <f>SUMIFS(ЖС!A4:A10008,ЖС!F4:F10008,AH6,ЖС!G4:G10008,E7,ЖС!R4:R10008,B69)</f>
        <v>0</v>
      </c>
      <c r="AJ69" s="402">
        <f>SUMIFS(ЖС!A4:A10008,ЖС!F4:F10008,AJ6,ЖС!G4:G10008,D7,ЖС!R4:R10008,B69)</f>
        <v>0</v>
      </c>
      <c r="AK69" s="402">
        <f>SUMIFS(ЖС!A4:A10008,ЖС!F4:F10008,AJ6,ЖС!G4:G10008,E7,ЖС!R4:R10008,B69)</f>
        <v>0</v>
      </c>
      <c r="AL69" s="402">
        <f>SUMIFS(ЖС!A4:A10008,ЖС!F4:F10008,AL6,ЖС!G4:G10008,D7,ЖС!R4:R10008,B69)</f>
        <v>0</v>
      </c>
      <c r="AM69" s="402">
        <f>SUMIFS(ЖС!A4:A10008,ЖС!F4:F10008,AL6,ЖС!G4:G10008,E7,ЖС!R4:R10008,B69)</f>
        <v>0</v>
      </c>
      <c r="AN69" s="402">
        <f>SUMIFS(ЖС!A4:A10008,ЖС!F4:F10008,AN6,ЖС!G4:G10008,D7,ЖС!R4:R10008,B69)</f>
        <v>0</v>
      </c>
      <c r="AO69" s="402">
        <f>SUMIFS(ЖС!A4:A10008,ЖС!F4:F10008,AN6,ЖС!G4:G10008,E7,ЖС!R4:R10008,B69)</f>
        <v>0</v>
      </c>
      <c r="AP69" s="402">
        <f>SUMIFS(ЖС!A4:A10008,ЖС!F4:F10008,AP6,ЖС!G4:G10008,D7,ЖС!R4:R10008,B69)</f>
        <v>0</v>
      </c>
      <c r="AQ69" s="402">
        <f>SUMIFS(ЖС!A4:A10008,ЖС!F4:F10008,AP6,ЖС!G4:G10008,E7,ЖС!R4:R10008,B69)</f>
        <v>0</v>
      </c>
      <c r="AR69" s="402">
        <f>SUMIFS(ЖС!A4:A10008,ЖС!F4:F10008,AR6,ЖС!G4:G10008,D7,ЖС!R4:R10008,B69)</f>
        <v>0</v>
      </c>
      <c r="AS69" s="402">
        <f>SUMIFS(ЖС!A4:A10008,ЖС!F4:F10008,AR6,ЖС!G4:G10008,E7,ЖС!R4:R10008,B69)</f>
        <v>0</v>
      </c>
      <c r="AT69" s="402">
        <f>SUMIFS(ЖС!A4:A10008,ЖС!F4:F10008,AT6,ЖС!G4:G10008,D7,ЖС!R4:R10008,B69)</f>
        <v>0</v>
      </c>
      <c r="AU69" s="402">
        <f>SUMIFS(ЖС!A4:A10008,ЖС!F4:F10008,AT6,ЖС!G4:G10008,E7,ЖС!R4:R10008,B69)</f>
        <v>0</v>
      </c>
      <c r="AV69" s="402">
        <f>SUMIFS(ЖС!A4:A10008,ЖС!F4:F10008,AV6,ЖС!G4:G10008,D7,ЖС!R4:R10008,B69)</f>
        <v>0</v>
      </c>
      <c r="AW69" s="402">
        <f>SUMIFS(ЖС!A4:A10008,ЖС!F4:F10008,AV6,ЖС!G4:G10008,E7,ЖС!R4:R10008,B69)</f>
        <v>0</v>
      </c>
      <c r="AX69" s="194"/>
      <c r="AY69" s="194"/>
      <c r="AZ69" s="194"/>
      <c r="BA69" s="194"/>
    </row>
    <row r="70" spans="1:53" ht="32.25" thickBot="1">
      <c r="A70" s="335" t="s">
        <v>445</v>
      </c>
      <c r="B70" s="336" t="s">
        <v>958</v>
      </c>
      <c r="C70" s="1204">
        <f t="shared" si="0"/>
        <v>0</v>
      </c>
      <c r="D70" s="246">
        <f t="shared" si="8"/>
        <v>0</v>
      </c>
      <c r="E70" s="246">
        <f t="shared" si="8"/>
        <v>0</v>
      </c>
      <c r="F70" s="1250">
        <f t="shared" si="2"/>
        <v>0</v>
      </c>
      <c r="G70" s="454">
        <v>0</v>
      </c>
      <c r="H70" s="454">
        <v>0</v>
      </c>
      <c r="I70" s="1213">
        <f>C70/C65*100%</f>
        <v>0</v>
      </c>
      <c r="J70" s="1206" t="e">
        <f t="shared" si="11"/>
        <v>#DIV/0!</v>
      </c>
      <c r="K70" s="1206" t="e">
        <f t="shared" si="12"/>
        <v>#DIV/0!</v>
      </c>
      <c r="L70" s="402">
        <f>SUMIFS(ЖС!A4:A10008,ЖС!F4:F10008,L6,ЖС!G4:G10008,D7,ЖС!R4:R10008,B70)</f>
        <v>0</v>
      </c>
      <c r="M70" s="402">
        <f>SUMIFS(ЖС!A4:A10008,ЖС!F4:F10008,L6,ЖС!G4:G10008,E7,ЖС!R4:R10008,B70)</f>
        <v>0</v>
      </c>
      <c r="N70" s="402">
        <f>SUMIFS(ЖС!A4:A10008,ЖС!F4:F10008,N6,ЖС!G4:G10008,D7,ЖС!R4:R10008,B70)</f>
        <v>0</v>
      </c>
      <c r="O70" s="402">
        <f>SUMIFS(ЖС!A4:A10008,ЖС!F4:F10008,N6,ЖС!G4:G10008,E7,ЖС!R4:R10008,B70)</f>
        <v>0</v>
      </c>
      <c r="P70" s="402">
        <f>SUMIFS(ЖС!A4:A10008,ЖС!F4:F10008,P6,ЖС!G4:G10008,D7,ЖС!R4:R10008,B70)</f>
        <v>0</v>
      </c>
      <c r="Q70" s="402">
        <f>SUMIFS(ЖС!A4:A10008,ЖС!F4:F10008,P6,ЖС!G4:G10008,E7,ЖС!R4:R10008,B70)</f>
        <v>0</v>
      </c>
      <c r="R70" s="402">
        <f>SUMIFS(ЖС!A4:A10008,ЖС!F4:F10008,R6,ЖС!G4:G10008,D7,ЖС!R4:R10008,B70)</f>
        <v>0</v>
      </c>
      <c r="S70" s="402">
        <f>SUMIFS(ЖС!A4:A10008,ЖС!F4:F10008,R6,ЖС!G4:G10008,E7,ЖС!R4:R10008,B70)</f>
        <v>0</v>
      </c>
      <c r="T70" s="402">
        <f>SUMIFS(ЖС!A4:A10008,ЖС!F4:F10008,T6,ЖС!G4:G10008,D7,ЖС!R4:R10008,B70)</f>
        <v>0</v>
      </c>
      <c r="U70" s="402">
        <f>SUMIFS(ЖС!A4:A10008,ЖС!F4:F10008,T6,ЖС!G4:G10008,E7,ЖС!R4:R10008,B70)</f>
        <v>0</v>
      </c>
      <c r="V70" s="402">
        <f>SUMIFS(ЖС!A4:A10008,ЖС!F4:F10008,V6,ЖС!G4:G10008,D7,ЖС!R4:R10008,B70)</f>
        <v>0</v>
      </c>
      <c r="W70" s="402">
        <f>SUMIFS(ЖС!A4:A10008,ЖС!F4:F10008,V6,ЖС!G4:G10008,E7,ЖС!R4:R10008,B70)</f>
        <v>0</v>
      </c>
      <c r="X70" s="402">
        <f>SUMIFS(ЖС!A4:A10008,ЖС!F4:F10008,X6,ЖС!G4:G10008,D7,ЖС!R4:R10008,B70)</f>
        <v>0</v>
      </c>
      <c r="Y70" s="402">
        <f>SUMIFS(ЖС!A4:A10008,ЖС!F4:F10008,X6,ЖС!G4:G10008,E7,ЖС!R4:R10008,B70)</f>
        <v>0</v>
      </c>
      <c r="Z70" s="402">
        <f>SUMIFS(ЖС!A4:A10008,ЖС!F4:F10008,Z6,ЖС!G4:G10008,D7,ЖС!R4:R10008,B70)</f>
        <v>0</v>
      </c>
      <c r="AA70" s="402">
        <f>SUMIFS(ЖС!A4:A10008,ЖС!F4:F10008,Z6,ЖС!G4:G10008,E7,ЖС!R4:R10008,B70)</f>
        <v>0</v>
      </c>
      <c r="AB70" s="402">
        <f>SUMIFS(ЖС!A4:A10008,ЖС!F4:F10008,AB6,ЖС!G4:G10008,D7,ЖС!R4:R10008,B70)</f>
        <v>0</v>
      </c>
      <c r="AC70" s="402">
        <f>SUMIFS(ЖС!A4:A10008,ЖС!F4:F10008,AB6,ЖС!G4:G10008,E7,ЖС!R4:R10008,B70)</f>
        <v>0</v>
      </c>
      <c r="AD70" s="402">
        <f>SUMIFS(ЖС!A4:A10008,ЖС!F4:F10008,AD6,ЖС!G4:G10008,D7,ЖС!R4:R10008,B70)</f>
        <v>0</v>
      </c>
      <c r="AE70" s="402">
        <f>SUMIFS(ЖС!A4:A10008,ЖС!F4:F10008,AD6,ЖС!G4:G10008,E7,ЖС!R4:R10008,B70)</f>
        <v>0</v>
      </c>
      <c r="AF70" s="402">
        <f>SUMIFS(ЖС!A4:A10008,ЖС!F4:F10008,AF6,ЖС!G4:G10008,D7,ЖС!R4:R10008,B70)</f>
        <v>0</v>
      </c>
      <c r="AG70" s="402">
        <f>SUMIFS(ЖС!A4:A10008,ЖС!F4:F10008,AF6,ЖС!G4:G10008,E7,ЖС!R4:R10008,B70)</f>
        <v>0</v>
      </c>
      <c r="AH70" s="402">
        <f>SUMIFS(ЖС!A4:A10008,ЖС!F4:F10008,AH6,ЖС!G4:G10008,D7,ЖС!R4:R10008,B70)</f>
        <v>0</v>
      </c>
      <c r="AI70" s="402">
        <f>SUMIFS(ЖС!A4:A10008,ЖС!F4:F10008,AH6,ЖС!G4:G10008,E7,ЖС!R4:R10008,B70)</f>
        <v>0</v>
      </c>
      <c r="AJ70" s="402">
        <f>SUMIFS(ЖС!A4:A10008,ЖС!F4:F10008,AJ6,ЖС!G4:G10008,D7,ЖС!R4:R10008,B70)</f>
        <v>0</v>
      </c>
      <c r="AK70" s="402">
        <f>SUMIFS(ЖС!A4:A10008,ЖС!F4:F10008,AJ6,ЖС!G4:G10008,E7,ЖС!R4:R10008,B70)</f>
        <v>0</v>
      </c>
      <c r="AL70" s="402">
        <f>SUMIFS(ЖС!A4:A10008,ЖС!F4:F10008,AL6,ЖС!G4:G10008,D7,ЖС!R4:R10008,B70)</f>
        <v>0</v>
      </c>
      <c r="AM70" s="402">
        <f>SUMIFS(ЖС!A4:A10008,ЖС!F4:F10008,AL6,ЖС!G4:G10008,E7,ЖС!R4:R10008,B70)</f>
        <v>0</v>
      </c>
      <c r="AN70" s="402">
        <f>SUMIFS(ЖС!A4:A10008,ЖС!F4:F10008,AN6,ЖС!G4:G10008,D7,ЖС!R4:R10008,B70)</f>
        <v>0</v>
      </c>
      <c r="AO70" s="402">
        <f>SUMIFS(ЖС!A4:A10008,ЖС!F4:F10008,AN6,ЖС!G4:G10008,E7,ЖС!R4:R10008,B70)</f>
        <v>0</v>
      </c>
      <c r="AP70" s="402">
        <f>SUMIFS(ЖС!A4:A10008,ЖС!F4:F10008,AP6,ЖС!G4:G10008,D7,ЖС!R4:R10008,B70)</f>
        <v>0</v>
      </c>
      <c r="AQ70" s="402">
        <f>SUMIFS(ЖС!A4:A10008,ЖС!F4:F10008,AP6,ЖС!G4:G10008,E7,ЖС!R4:R10008,B70)</f>
        <v>0</v>
      </c>
      <c r="AR70" s="402">
        <f>SUMIFS(ЖС!A4:A10008,ЖС!F4:F10008,AR6,ЖС!G4:G10008,D7,ЖС!R4:R10008,B70)</f>
        <v>0</v>
      </c>
      <c r="AS70" s="402">
        <f>SUMIFS(ЖС!A4:A10008,ЖС!F4:F10008,AR6,ЖС!G4:G10008,E7,ЖС!R4:R10008,B70)</f>
        <v>0</v>
      </c>
      <c r="AT70" s="402">
        <f>SUMIFS(ЖС!A4:A10008,ЖС!F4:F10008,AT6,ЖС!G4:G10008,D7,ЖС!R4:R10008,B70)</f>
        <v>0</v>
      </c>
      <c r="AU70" s="402">
        <f>SUMIFS(ЖС!A4:A10008,ЖС!F4:F10008,AT6,ЖС!G4:G10008,E7,ЖС!R4:R10008,B70)</f>
        <v>0</v>
      </c>
      <c r="AV70" s="402">
        <f>SUMIFS(ЖС!A4:A10008,ЖС!F4:F10008,AV6,ЖС!G4:G10008,D7,ЖС!R4:R10008,B70)</f>
        <v>0</v>
      </c>
      <c r="AW70" s="402">
        <f>SUMIFS(ЖС!A4:A10008,ЖС!F4:F10008,AV6,ЖС!G4:G10008,E7,ЖС!R4:R10008,B70)</f>
        <v>0</v>
      </c>
      <c r="AX70" s="194"/>
      <c r="AY70" s="194"/>
      <c r="AZ70" s="194"/>
      <c r="BA70" s="194"/>
    </row>
    <row r="71" spans="1:53" ht="32.25" thickBot="1">
      <c r="A71" s="337" t="s">
        <v>446</v>
      </c>
      <c r="B71" s="338" t="s">
        <v>295</v>
      </c>
      <c r="C71" s="1204">
        <f t="shared" si="0"/>
        <v>0</v>
      </c>
      <c r="D71" s="372">
        <f t="shared" ref="D71:D81" si="21">L71+N71+P71+R71+T71+V71+X71+Z71+AB71+AD71+AF71+AH71+AJ71+AL71+AN71+AP71+AR71+AT71+AV71</f>
        <v>0</v>
      </c>
      <c r="E71" s="196">
        <f t="shared" si="8"/>
        <v>0</v>
      </c>
      <c r="F71" s="1250">
        <f t="shared" si="2"/>
        <v>0</v>
      </c>
      <c r="G71" s="453">
        <v>0</v>
      </c>
      <c r="H71" s="458">
        <v>0</v>
      </c>
      <c r="I71" s="1212">
        <f>C71/C59*100%</f>
        <v>0</v>
      </c>
      <c r="J71" s="1206" t="e">
        <f t="shared" si="11"/>
        <v>#DIV/0!</v>
      </c>
      <c r="K71" s="1206" t="e">
        <f t="shared" si="12"/>
        <v>#DIV/0!</v>
      </c>
      <c r="L71" s="373">
        <f>SUMIFS(ЖС!A4:A10008,ЖС!F4:F10008,L6,ЖС!G4:G10008,D7,ЖС!R4:R10008,B841)+SUMIFS(ЖС!A4:A10008,ЖС!F4:F10008,L6,ЖС!G4:G10008,D7,ЖС!R4:R10008,B842)+SUMIFS(ЖС!A4:A10008,ЖС!F4:F10008,L6,ЖС!G4:G10008,D7,ЖС!R4:R10008,B843)+SUMIFS(ЖС!A4:A10008,ЖС!F4:F10008,L6,ЖС!G4:G10008,D7,ЖС!R4:R10008,B844)</f>
        <v>0</v>
      </c>
      <c r="M71" s="373">
        <f>SUMIFS(ЖС!A4:A10008,ЖС!F4:F10008,L6,ЖС!G4:G10008,E7,ЖС!R4:R10008,B841)+SUMIFS(ЖС!A4:A10008,ЖС!F4:F10008,L6,ЖС!G4:G10008,E7,ЖС!R4:R10008,B842)+SUMIFS(ЖС!A4:A10008,ЖС!F4:F10008,L6,ЖС!G4:G10008,E7,ЖС!R4:R10008,B843)+SUMIFS(ЖС!A4:A10008,ЖС!F4:F10008,L6,ЖС!G4:G10008,E7,ЖС!R4:R10008,B844)</f>
        <v>0</v>
      </c>
      <c r="N71" s="373">
        <f>SUMIFS(ЖС!A4:A10008,ЖС!F4:F10008,N6,ЖС!G4:G10008,D7,ЖС!R4:R10008,B841)+SUMIFS(ЖС!A4:A10008,ЖС!F4:F10008,N6,ЖС!G4:G10008,D7,ЖС!R4:R10008,B842)+SUMIFS(ЖС!A4:A10008,ЖС!F4:F10008,N6,ЖС!G4:G10008,D7,ЖС!R4:R10008,B843)+SUMIFS(ЖС!A4:A10008,ЖС!F4:F10008,N6,ЖС!G4:G10008,D7,ЖС!R4:R10008,B844)</f>
        <v>0</v>
      </c>
      <c r="O71" s="373">
        <f>SUMIFS(ЖС!A4:A10008,ЖС!F4:F10008,N6,ЖС!G4:G10008,E7,ЖС!R4:R10008,B841)+SUMIFS(ЖС!A4:A10008,ЖС!F4:F10008,N6,ЖС!G4:G10008,E7,ЖС!R4:R10008,B842)+SUMIFS(ЖС!A4:A10008,ЖС!F4:F10008,N6,ЖС!G4:G10008,E7,ЖС!R4:R10008,B843)+SUMIFS(ЖС!A4:A10008,ЖС!F4:F10008,N6,ЖС!G4:G10008,E7,ЖС!R4:R10008,B844)</f>
        <v>0</v>
      </c>
      <c r="P71" s="373">
        <f>SUMIFS(ЖС!A4:A10008,ЖС!F4:F10008,P6,ЖС!G4:G10008,D7,ЖС!R4:R10008,B841)+SUMIFS(ЖС!A4:A10008,ЖС!F4:F10008,P6,ЖС!G4:G10008,D7,ЖС!R4:R10008,B842)+SUMIFS(ЖС!A4:A10008,ЖС!F4:F10008,P6,ЖС!G4:G10008,D7,ЖС!R4:R10008,B843)+SUMIFS(ЖС!A4:A10008,ЖС!F4:F10008,P6,ЖС!G4:G10008,D7,ЖС!R4:R10008,B844)</f>
        <v>0</v>
      </c>
      <c r="Q71" s="373">
        <f>SUMIFS(ЖС!A4:A10008,ЖС!F4:F10008,P6,ЖС!G4:G10008,E7,ЖС!R4:R10008,B841)+SUMIFS(ЖС!A4:A10008,ЖС!F4:F10008,P6,ЖС!G4:G10008,E7,ЖС!R4:R10008,B842)+SUMIFS(ЖС!A4:A10008,ЖС!F4:F10008,P6,ЖС!G4:G10008,E7,ЖС!R4:R10008,B843)+SUMIFS(ЖС!A4:A10008,ЖС!F4:F10008,P6,ЖС!G4:G10008,E7,ЖС!R4:R10008,B844)</f>
        <v>0</v>
      </c>
      <c r="R71" s="373">
        <f>SUMIFS(ЖС!A4:A10008,ЖС!F4:F10008,R6,ЖС!G4:G10008,D7,ЖС!R4:R10008,B841)+SUMIFS(ЖС!A4:A10008,ЖС!F4:F10008,R6,ЖС!G4:G10008,D7,ЖС!R4:R10008,B842)+SUMIFS(ЖС!A4:A10008,ЖС!F4:F10008,R6,ЖС!G4:G10008,D7,ЖС!R4:R10008,B843)+SUMIFS(ЖС!A4:A10008,ЖС!F4:F10008,R6,ЖС!G4:G10008,D7,ЖС!R4:R10008,B844)</f>
        <v>0</v>
      </c>
      <c r="S71" s="373">
        <f>SUMIFS(ЖС!A4:A10008,ЖС!F4:F10008,R6,ЖС!G4:G10008,E7,ЖС!R4:R10008,B841)+SUMIFS(ЖС!A4:A10008,ЖС!F4:F10008,R6,ЖС!G4:G10008,E7,ЖС!R4:R10008,B842)+SUMIFS(ЖС!A4:A10008,ЖС!F4:F10008,R6,ЖС!G4:G10008,E7,ЖС!R4:R10008,B843)+SUMIFS(ЖС!A4:A10008,ЖС!F4:F10008,R6,ЖС!G4:G10008,E7,ЖС!R4:R10008,B844)</f>
        <v>0</v>
      </c>
      <c r="T71" s="373">
        <f>SUMIFS(ЖС!A4:A10008,ЖС!F4:F10008,T6,ЖС!G4:G10008,D7,ЖС!R4:R10008,B841)+SUMIFS(ЖС!A4:A10008,ЖС!F4:F10008,T6,ЖС!G4:G10008,D7,ЖС!R4:R10008,B842)+SUMIFS(ЖС!A4:A10008,ЖС!F4:F10008,T6,ЖС!G4:G10008,D7,ЖС!R4:R10008,B843)+SUMIFS(ЖС!A4:A10008,ЖС!F4:F10008,T6,ЖС!G4:G10008,D7,ЖС!R4:R10008,B844)</f>
        <v>0</v>
      </c>
      <c r="U71" s="373">
        <f>SUMIFS(ЖС!A4:A10008,ЖС!F4:F10008,T6,ЖС!G4:G10008,E7,ЖС!R4:R10008,B841)+SUMIFS(ЖС!A4:A10008,ЖС!F4:F10008,T6,ЖС!G4:G10008,E7,ЖС!R4:R10008,B842)+SUMIFS(ЖС!A4:A10008,ЖС!F4:F10008,T6,ЖС!G4:G10008,E7,ЖС!R4:R10008,B843)+SUMIFS(ЖС!A4:A10008,ЖС!F4:F10008,T6,ЖС!G4:G10008,E7,ЖС!R4:R10008,B844)</f>
        <v>0</v>
      </c>
      <c r="V71" s="373">
        <f>SUMIFS(ЖС!A4:A10008,ЖС!F4:F10008,V6,ЖС!G4:G10008,D7,ЖС!R4:R10008,B841)+SUMIFS(ЖС!A4:A10008,ЖС!F4:F10008,V6,ЖС!G4:G10008,D7,ЖС!R4:R10008,B842)+SUMIFS(ЖС!A4:A10008,ЖС!F4:F10008,V6,ЖС!G4:G10008,D7,ЖС!R4:R10008,B843)+SUMIFS(ЖС!A4:A10008,ЖС!F4:F10008,V6,ЖС!G4:G10008,D7,ЖС!R4:R10008,B844)</f>
        <v>0</v>
      </c>
      <c r="W71" s="373">
        <f>SUMIFS(ЖС!A4:A10008,ЖС!F4:F10008,V6,ЖС!G4:G10008,E7,ЖС!R4:R10008,B841)+SUMIFS(ЖС!A4:A10008,ЖС!F4:F10008,V6,ЖС!G4:G10008,E7,ЖС!R4:R10008,B842)+SUMIFS(ЖС!A4:A10008,ЖС!F4:F10008,V6,ЖС!G4:G10008,E7,ЖС!R4:R10008,B843)+SUMIFS(ЖС!A4:A10008,ЖС!F4:F10008,V6,ЖС!G4:G10008,E7,ЖС!R4:R10008,B844)</f>
        <v>0</v>
      </c>
      <c r="X71" s="373">
        <f>SUMIFS(ЖС!A4:A10008,ЖС!F4:F10008,X6,ЖС!G4:G10008,D7,ЖС!R4:R10008,B841)+SUMIFS(ЖС!A4:A10008,ЖС!F4:F10008,X6,ЖС!G4:G10008,D7,ЖС!R4:R10008,B842)+SUMIFS(ЖС!A4:A10008,ЖС!F4:F10008,X6,ЖС!G4:G10008,D7,ЖС!R4:R10008,B843)+SUMIFS(ЖС!A4:A10008,ЖС!F4:F10008,X6,ЖС!G4:G10008,D7,ЖС!R4:R10008,B844)</f>
        <v>0</v>
      </c>
      <c r="Y71" s="373">
        <f>SUMIFS(ЖС!A4:A10008,ЖС!F4:F10008,X6,ЖС!G4:G10008,E7,ЖС!R4:R10008,B841)+SUMIFS(ЖС!A4:A10008,ЖС!F4:F10008,X6,ЖС!G4:G10008,E7,ЖС!R4:R10008,B842)+SUMIFS(ЖС!A4:A10008,ЖС!F4:F10008,X6,ЖС!G4:G10008,E7,ЖС!R4:R10008,B843)+SUMIFS(ЖС!A4:A10008,ЖС!F4:F10008,X6,ЖС!G4:G10008,E7,ЖС!R4:R10008,B844)</f>
        <v>0</v>
      </c>
      <c r="Z71" s="373">
        <f>SUMIFS(ЖС!A4:A10008,ЖС!F4:F10008,Z6,ЖС!G4:G10008,D7,ЖС!R4:R10008,B841)+SUMIFS(ЖС!A4:A10008,ЖС!F4:F10008,Z6,ЖС!G4:G10008,D7,ЖС!R4:R10008,B842)+SUMIFS(ЖС!A4:A10008,ЖС!F4:F10008,Z6,ЖС!G4:G10008,D7,ЖС!R4:R10008,B843)+SUMIFS(ЖС!A4:A10008,ЖС!F4:F10008,Z6,ЖС!G4:G10008,D7,ЖС!R4:R10008,B844)</f>
        <v>0</v>
      </c>
      <c r="AA71" s="373">
        <f>SUMIFS(ЖС!A4:A10008,ЖС!F4:F10008,Z6,ЖС!G4:G10008,E7,ЖС!R4:R10008,B841)+SUMIFS(ЖС!A4:A10008,ЖС!F4:F10008,Z6,ЖС!G4:G10008,E7,ЖС!R4:R10008,B842)+SUMIFS(ЖС!A4:A10008,ЖС!F4:F10008,Z6,ЖС!G4:G10008,E7,ЖС!R4:R10008,B843)+SUMIFS(ЖС!A4:A10008,ЖС!F4:F10008,Z6,ЖС!G4:G10008,E7,ЖС!R4:R10008,B844)</f>
        <v>0</v>
      </c>
      <c r="AB71" s="373">
        <f>SUMIFS(ЖС!A4:A10008,ЖС!F4:F10008,AB6,ЖС!G4:G10008,D7,ЖС!R4:R10008,B841)+SUMIFS(ЖС!A4:A10008,ЖС!F4:F10008,AB6,ЖС!G4:G10008,D7,ЖС!R4:R10008,B842)+SUMIFS(ЖС!A4:A10008,ЖС!F4:F10008,AB6,ЖС!G4:G10008,D7,ЖС!R4:R10008,B843)+SUMIFS(ЖС!A4:A10008,ЖС!F4:F10008,AB6,ЖС!G4:G10008,D7,ЖС!R4:R10008,B844)</f>
        <v>0</v>
      </c>
      <c r="AC71" s="373">
        <f>SUMIFS(ЖС!A4:A10008,ЖС!F4:F10008,AB6,ЖС!G4:G10008,E7,ЖС!R4:R10008,B841)+SUMIFS(ЖС!A4:A10008,ЖС!F4:F10008,AB6,ЖС!G4:G10008,E7,ЖС!R4:R10008,B842)+SUMIFS(ЖС!A4:A10008,ЖС!F4:F10008,AB6,ЖС!G4:G10008,E7,ЖС!R4:R10008,B843)+SUMIFS(ЖС!A4:A10008,ЖС!F4:F10008,AB6,ЖС!G4:G10008,E7,ЖС!R4:R10008,B844)</f>
        <v>0</v>
      </c>
      <c r="AD71" s="373">
        <f>SUMIFS(ЖС!A4:A10008,ЖС!F4:F10008,AD6,ЖС!G4:G10008,D7,ЖС!R4:R10008,B841)+SUMIFS(ЖС!A4:A10008,ЖС!F4:F10008,AD6,ЖС!G4:G10008,D7,ЖС!R4:R10008,B842)+SUMIFS(ЖС!A4:A10008,ЖС!F4:F10008,AD6,ЖС!G4:G10008,D7,ЖС!R4:R10008,B843)+SUMIFS(ЖС!A4:A10008,ЖС!F4:F10008,AD6,ЖС!G4:G10008,D7,ЖС!R4:R10008,B844)</f>
        <v>0</v>
      </c>
      <c r="AE71" s="373">
        <f>SUMIFS(ЖС!A4:A10008,ЖС!F4:F10008,AD6,ЖС!G4:G10008,E7,ЖС!R4:R10008,B841)+SUMIFS(ЖС!A4:A10008,ЖС!F4:F10008,AD6,ЖС!G4:G10008,E7,ЖС!R4:R10008,B842)+SUMIFS(ЖС!A4:A10008,ЖС!F4:F10008,AD6,ЖС!G4:G10008,E7,ЖС!R4:R10008,B843)+SUMIFS(ЖС!A4:A10008,ЖС!F4:F10008,AD6,ЖС!G4:G10008,E7,ЖС!R4:R10008,B844)</f>
        <v>0</v>
      </c>
      <c r="AF71" s="373">
        <f>SUMIFS(ЖС!A4:A10008,ЖС!F4:F10008,AF6,ЖС!G4:G10008,D7,ЖС!R4:R10008,B841)+SUMIFS(ЖС!A4:A10008,ЖС!F4:F10008,AF6,ЖС!G4:G10008,D7,ЖС!R4:R10008,B842)+SUMIFS(ЖС!A4:A10008,ЖС!F4:F10008,AF6,ЖС!G4:G10008,D7,ЖС!R4:R10008,B843)+SUMIFS(ЖС!A4:A10008,ЖС!F4:F10008,AF6,ЖС!G4:G10008,D7,ЖС!R4:R10008,B844)</f>
        <v>0</v>
      </c>
      <c r="AG71" s="373">
        <f>SUMIFS(ЖС!A4:A10008,ЖС!F4:F10008,AF6,ЖС!G4:G10008,E7,ЖС!R4:R10008,B841)+SUMIFS(ЖС!A4:A10008,ЖС!F4:F10008,AF6,ЖС!G4:G10008,E7,ЖС!R4:R10008,B842)+SUMIFS(ЖС!A4:A10008,ЖС!F4:F10008,AF6,ЖС!G4:G10008,E7,ЖС!R4:R10008,B843)+SUMIFS(ЖС!A4:A10008,ЖС!F4:F10008,AF6,ЖС!G4:G10008,E7,ЖС!R4:R10008,B844)</f>
        <v>0</v>
      </c>
      <c r="AH71" s="373">
        <f>SUMIFS(ЖС!A4:A10008,ЖС!F4:F10008,AH6,ЖС!G4:G10008,D7,ЖС!R4:R10008,B841)+SUMIFS(ЖС!A4:A10008,ЖС!F4:F10008,AH6,ЖС!G4:G10008,D7,ЖС!R4:R10008,B842)+SUMIFS(ЖС!A4:A10008,ЖС!F4:F10008,AH6,ЖС!G4:G10008,D7,ЖС!R4:R10008,B843)+SUMIFS(ЖС!A4:A10008,ЖС!F4:F10008,AH6,ЖС!G4:G10008,D7,ЖС!R4:R10008,B844)</f>
        <v>0</v>
      </c>
      <c r="AI71" s="373">
        <f>SUMIFS(ЖС!A4:A10008,ЖС!F4:F10008,AH6,ЖС!G4:G10008,E7,ЖС!R4:R10008,B841)+SUMIFS(ЖС!A4:A10008,ЖС!F4:F10008,AH6,ЖС!G4:G10008,E7,ЖС!R4:R10008,B842)+SUMIFS(ЖС!A4:A10008,ЖС!F4:F10008,AH6,ЖС!G4:G10008,E7,ЖС!R4:R10008,B843)+SUMIFS(ЖС!A4:A10008,ЖС!F4:F10008,AH6,ЖС!G4:G10008,E7,ЖС!R4:R10008,B844)</f>
        <v>0</v>
      </c>
      <c r="AJ71" s="373">
        <f>SUMIFS(ЖС!A4:A10008,ЖС!F4:F10008,AJ6,ЖС!G4:G10008,D7,ЖС!R4:R10008,B841)+SUMIFS(ЖС!A4:A10008,ЖС!F4:F10008,AJ6,ЖС!G4:G10008,D7,ЖС!R4:R10008,B842)+SUMIFS(ЖС!A4:A10008,ЖС!F4:F10008,AJ6,ЖС!G4:G10008,D7,ЖС!R4:R10008,B843)+SUMIFS(ЖС!A4:A10008,ЖС!F4:F10008,AJ6,ЖС!G4:G10008,D7,ЖС!R4:R10008,B844)</f>
        <v>0</v>
      </c>
      <c r="AK71" s="373">
        <f>SUMIFS(ЖС!A4:A10008,ЖС!F4:F10008,AJ6,ЖС!G4:G10008,E7,ЖС!R4:R10008,B841)+SUMIFS(ЖС!A4:A10008,ЖС!F4:F10008,AJ6,ЖС!G4:G10008,E7,ЖС!R4:R10008,B842)+SUMIFS(ЖС!A4:A10008,ЖС!F4:F10008,AJ6,ЖС!G4:G10008,E7,ЖС!R4:R10008,B843)+SUMIFS(ЖС!A4:A10008,ЖС!F4:F10008,AJ6,ЖС!G4:G10008,E7,ЖС!R4:R10008,B844)</f>
        <v>0</v>
      </c>
      <c r="AL71" s="373">
        <f>SUMIFS(ЖС!A4:A10008,ЖС!F4:F10008,AL6,ЖС!G4:G10008,D7,ЖС!R4:R10008,B841)+SUMIFS(ЖС!A4:A10008,ЖС!F4:F10008,AL6,ЖС!G4:G10008,D7,ЖС!R4:R10008,B842)+SUMIFS(ЖС!A4:A10008,ЖС!F4:F10008,AL6,ЖС!G4:G10008,D7,ЖС!R4:R10008,B843)+SUMIFS(ЖС!A4:A10008,ЖС!F4:F10008,AL6,ЖС!G4:G10008,D7,ЖС!R4:R10008,B844)</f>
        <v>0</v>
      </c>
      <c r="AM71" s="373">
        <f>SUMIFS(ЖС!A4:A10008,ЖС!F4:F10008,AL6,ЖС!G4:G10008,E7,ЖС!R4:R10008,B841)+SUMIFS(ЖС!A4:A10008,ЖС!F4:F10008,AL6,ЖС!G4:G10008,E7,ЖС!R4:R10008,B842)+SUMIFS(ЖС!A4:A10008,ЖС!F4:F10008,AL6,ЖС!G4:G10008,E7,ЖС!R4:R10008,B843)+SUMIFS(ЖС!A4:A10008,ЖС!F4:F10008,AL6,ЖС!G4:G10008,E7,ЖС!R4:R10008,B844)</f>
        <v>0</v>
      </c>
      <c r="AN71" s="373">
        <f>SUMIFS(ЖС!A4:A10008,ЖС!F4:F10008,AN6,ЖС!G4:G10008,D7,ЖС!R4:R10008,B841)+SUMIFS(ЖС!A4:A10008,ЖС!F4:F10008,AN6,ЖС!G4:G10008,D7,ЖС!R4:R10008,B842)+SUMIFS(ЖС!A4:A10008,ЖС!F4:F10008,AN6,ЖС!G4:G10008,D7,ЖС!R4:R10008,B843)+SUMIFS(ЖС!A4:A10008,ЖС!F4:F10008,AN6,ЖС!G4:G10008,D7,ЖС!R4:R10008,B844)</f>
        <v>0</v>
      </c>
      <c r="AO71" s="373">
        <f>SUMIFS(ЖС!A4:A10008,ЖС!F4:F10008,AN6,ЖС!G4:G10008,E7,ЖС!R4:R10008,B841)+SUMIFS(ЖС!A4:A10008,ЖС!F4:F10008,AN6,ЖС!G4:G10008,E7,ЖС!R4:R10008,B842)+SUMIFS(ЖС!A4:A10008,ЖС!F4:F10008,AN6,ЖС!G4:G10008,E7,ЖС!R4:R10008,B843)+SUMIFS(ЖС!A4:A10008,ЖС!F4:F10008,AN6,ЖС!G4:G10008,E7,ЖС!R4:R10008,B844)</f>
        <v>0</v>
      </c>
      <c r="AP71" s="373">
        <f>SUMIFS(ЖС!A4:A10008,ЖС!F4:F10008,AP6,ЖС!G4:G10008,D7,ЖС!R4:R10008,B841)+SUMIFS(ЖС!A4:A10008,ЖС!F4:F10008,AP6,ЖС!G4:G10008,D7,ЖС!R4:R10008,B842)+SUMIFS(ЖС!A4:A10008,ЖС!F4:F10008,AP6,ЖС!G4:G10008,D7,ЖС!R4:R10008,B843)+SUMIFS(ЖС!A4:A10008,ЖС!F4:F10008,AP6,ЖС!G4:G10008,D7,ЖС!R4:R10008,B844)</f>
        <v>0</v>
      </c>
      <c r="AQ71" s="373">
        <f>SUMIFS(ЖС!A4:A10008,ЖС!F4:F10008,AP6,ЖС!G4:G10008,E7,ЖС!R4:R10008,B841)+SUMIFS(ЖС!A4:A10008,ЖС!F4:F10008,AP6,ЖС!G4:G10008,E7,ЖС!R4:R10008,B842)+SUMIFS(ЖС!A4:A10008,ЖС!F4:F10008,AP6,ЖС!G4:G10008,E7,ЖС!R4:R10008,B843)+SUMIFS(ЖС!A4:A10008,ЖС!F4:F10008,AP6,ЖС!G4:G10008,E7,ЖС!R4:R10008,B844)</f>
        <v>0</v>
      </c>
      <c r="AR71" s="373">
        <f>SUMIFS(ЖС!A4:A10008,ЖС!F4:F10008,AR6,ЖС!G4:G10008,D7,ЖС!R4:R10008,B841)+SUMIFS(ЖС!A4:A10008,ЖС!F4:F10008,AR6,ЖС!G4:G10008,D7,ЖС!R4:R10008,B842)+SUMIFS(ЖС!A4:A10008,ЖС!F4:F10008,AR6,ЖС!G4:G10008,D7,ЖС!R4:R10008,B843)+SUMIFS(ЖС!A4:A10008,ЖС!F4:F10008,AR6,ЖС!G4:G10008,D7,ЖС!R4:R10008,B844)</f>
        <v>0</v>
      </c>
      <c r="AS71" s="373">
        <f>SUMIFS(ЖС!A4:A10008,ЖС!F4:F10008,AR6,ЖС!G4:G10008,E7,ЖС!R4:R10008,B841)+SUMIFS(ЖС!A4:A10008,ЖС!F4:F10008,AR6,ЖС!G4:G10008,E7,ЖС!R4:R10008,B842)+SUMIFS(ЖС!A4:A10008,ЖС!F4:F10008,AR6,ЖС!G4:G10008,E7,ЖС!R4:R10008,B843)+SUMIFS(ЖС!A4:A10008,ЖС!F4:F10008,AR6,ЖС!G4:G10008,E7,ЖС!R4:R10008,B844)</f>
        <v>0</v>
      </c>
      <c r="AT71" s="373">
        <f>SUMIFS(ЖС!A4:A10008,ЖС!F4:F10008,AT6,ЖС!G4:G10008,D7,ЖС!R4:R10008,B841)+SUMIFS(ЖС!A4:A10008,ЖС!F4:F10008,AT6,ЖС!G4:G10008,D7,ЖС!R4:R10008,B842)+SUMIFS(ЖС!A4:A10008,ЖС!F4:F10008,AT6,ЖС!G4:G10008,D7,ЖС!R4:R10008,B843)+SUMIFS(ЖС!A4:A10008,ЖС!F4:F10008,AT6,ЖС!G4:G10008,D7,ЖС!R4:R10008,B844)</f>
        <v>0</v>
      </c>
      <c r="AU71" s="373">
        <f>SUMIFS(ЖС!A4:A10008,ЖС!F4:F10008,AT6,ЖС!G4:G10008,E7,ЖС!R4:R10008,B841)+SUMIFS(ЖС!A4:A10008,ЖС!F4:F10008,AT6,ЖС!G4:G10008,E7,ЖС!R4:R10008,B842)+SUMIFS(ЖС!A4:A10008,ЖС!F4:F10008,AT6,ЖС!G4:G10008,E7,ЖС!R4:R10008,B843)+SUMIFS(ЖС!A4:A10008,ЖС!F4:F10008,AT6,ЖС!G4:G10008,E7,ЖС!R4:R10008,B844)</f>
        <v>0</v>
      </c>
      <c r="AV71" s="373">
        <f>SUMIFS(ЖС!A4:A10008,ЖС!F4:F10008,AV6,ЖС!G4:G10008,D7,ЖС!R4:R10008,B841)+SUMIFS(ЖС!A4:A10008,ЖС!F4:F10008,AV6,ЖС!G4:G10008,D7,ЖС!R4:R10008,B842)+SUMIFS(ЖС!A4:A10008,ЖС!F4:F10008,AV6,ЖС!G4:G10008,D7,ЖС!R4:R10008,B843)+SUMIFS(ЖС!A4:A10008,ЖС!F4:F10008,AV6,ЖС!G4:G10008,D7,ЖС!R4:R10008,B844)</f>
        <v>0</v>
      </c>
      <c r="AW71" s="373">
        <f>SUMIFS(ЖС!A4:A10008,ЖС!F4:F10008,AV6,ЖС!G4:G10008,E7,ЖС!R4:R10008,B841)+SUMIFS(ЖС!A4:A10008,ЖС!F4:F10008,AV6,ЖС!G4:G10008,E7,ЖС!R4:R10008,B842)+SUMIFS(ЖС!A4:A10008,ЖС!F4:F10008,AV6,ЖС!G4:G10008,E7,ЖС!R4:R10008,B843)+SUMIFS(ЖС!A4:A10008,ЖС!F4:F10008,AV6,ЖС!G4:G10008,E7,ЖС!R4:R10008,B844)</f>
        <v>0</v>
      </c>
      <c r="AX71" s="194"/>
      <c r="AY71" s="194"/>
      <c r="AZ71" s="194"/>
      <c r="BA71" s="194"/>
    </row>
    <row r="72" spans="1:53" ht="21" customHeight="1" thickBot="1">
      <c r="A72" s="348" t="s">
        <v>447</v>
      </c>
      <c r="B72" s="346" t="s">
        <v>874</v>
      </c>
      <c r="C72" s="1204">
        <f t="shared" si="0"/>
        <v>1</v>
      </c>
      <c r="D72" s="403">
        <f t="shared" si="21"/>
        <v>0</v>
      </c>
      <c r="E72" s="347">
        <f t="shared" si="8"/>
        <v>1</v>
      </c>
      <c r="F72" s="1250">
        <f t="shared" si="2"/>
        <v>1</v>
      </c>
      <c r="G72" s="605">
        <v>0</v>
      </c>
      <c r="H72" s="455">
        <v>1</v>
      </c>
      <c r="I72" s="1212">
        <f>C72/C59*100%</f>
        <v>1.2048192771084338E-2</v>
      </c>
      <c r="J72" s="1206">
        <f t="shared" si="11"/>
        <v>0</v>
      </c>
      <c r="K72" s="1206">
        <f t="shared" si="12"/>
        <v>1</v>
      </c>
      <c r="L72" s="404">
        <f>SUMIFS(ЖС!A4:A10008,ЖС!F4:F10008,L6,ЖС!G4:G10008,D7,ЖС!R4:R10008,B72)</f>
        <v>0</v>
      </c>
      <c r="M72" s="404">
        <f>SUMIFS(ЖС!A4:A10008,ЖС!F4:F10008,L6,ЖС!G4:G10008,E7,ЖС!R4:R10008,B72)</f>
        <v>0</v>
      </c>
      <c r="N72" s="404">
        <f>SUMIFS(ЖС!A4:A10008,ЖС!F4:F10008,N6,ЖС!G4:G10008,D7,ЖС!R4:R10008,B72)</f>
        <v>0</v>
      </c>
      <c r="O72" s="404">
        <f>SUMIFS(ЖС!A4:A10008,ЖС!F4:F10008,N6,ЖС!G4:G10008,E7,ЖС!R4:R10008,B72)</f>
        <v>0</v>
      </c>
      <c r="P72" s="404">
        <f>SUMIFS(ЖС!A4:A10008,ЖС!F4:F10008,P6,ЖС!G4:G10008,D7,ЖС!R4:R10008,B72)</f>
        <v>0</v>
      </c>
      <c r="Q72" s="404">
        <f>SUMIFS(ЖС!A4:A10008,ЖС!F4:F10008,P6,ЖС!G4:G10008,E7,ЖС!R4:R10008,B72)</f>
        <v>0</v>
      </c>
      <c r="R72" s="404">
        <f>SUMIFS(ЖС!A4:A10008,ЖС!F4:F10008,R6,ЖС!G4:G10008,D7,ЖС!R4:R10008,B72)</f>
        <v>0</v>
      </c>
      <c r="S72" s="404">
        <f>SUMIFS(ЖС!A4:A10008,ЖС!F4:F10008,R6,ЖС!G4:G10008,E7,ЖС!R4:R10008,B72)</f>
        <v>0</v>
      </c>
      <c r="T72" s="404">
        <f>SUMIFS(ЖС!A4:A10008,ЖС!F4:F10008,T6,ЖС!G4:G10008,D7,ЖС!R4:R10008,B72)</f>
        <v>0</v>
      </c>
      <c r="U72" s="404">
        <f>SUMIFS(ЖС!A4:A10008,ЖС!F4:F10008,T6,ЖС!G4:G10008,E7,ЖС!R4:R10008,B72)</f>
        <v>0</v>
      </c>
      <c r="V72" s="404">
        <f>SUMIFS(ЖС!A4:A10008,ЖС!F4:F10008,V6,ЖС!G4:G10008,D7,ЖС!R4:R10008,B72)</f>
        <v>0</v>
      </c>
      <c r="W72" s="404">
        <f>SUMIFS(ЖС!A4:A10008,ЖС!F4:F10008,V6,ЖС!G4:G10008,E7,ЖС!R4:R10008,B72)</f>
        <v>0</v>
      </c>
      <c r="X72" s="404">
        <f>SUMIFS(ЖС!A4:A10008,ЖС!F4:F10008,X6,ЖС!G4:G10008,D7,ЖС!R4:R10008,B72)</f>
        <v>0</v>
      </c>
      <c r="Y72" s="404">
        <f>SUMIFS(ЖС!A4:A10008,ЖС!F4:F10008,X6,ЖС!G4:G10008,E7,ЖС!R4:R10008,B72)</f>
        <v>1</v>
      </c>
      <c r="Z72" s="404">
        <f>SUMIFS(ЖС!A4:A10008,ЖС!F4:F10008,Z6,ЖС!G4:G10008,D7,ЖС!R4:R10008,B72)</f>
        <v>0</v>
      </c>
      <c r="AA72" s="404">
        <f>SUMIFS(ЖС!A4:A10008,ЖС!F4:F10008,Z6,ЖС!G4:G10008,E7,ЖС!R4:R10008,B72)</f>
        <v>0</v>
      </c>
      <c r="AB72" s="404">
        <f>SUMIFS(ЖС!A4:A10008,ЖС!F4:F10008,AB6,ЖС!G4:G10008,D7,ЖС!R4:R10008,B72)</f>
        <v>0</v>
      </c>
      <c r="AC72" s="404">
        <f>SUMIFS(ЖС!A4:A10008,ЖС!F4:F10008,AB6,ЖС!G4:G10008,E7,ЖС!R4:R10008,B72)</f>
        <v>0</v>
      </c>
      <c r="AD72" s="404">
        <f>SUMIFS(ЖС!A4:A10008,ЖС!F4:F10008,AD6,ЖС!G4:G10008,D7,ЖС!R4:R10008,B72)</f>
        <v>0</v>
      </c>
      <c r="AE72" s="404">
        <f>SUMIFS(ЖС!A4:A10008,ЖС!F4:F10008,AD6,ЖС!G4:G10008,E7,ЖС!R4:R10008,B72)</f>
        <v>0</v>
      </c>
      <c r="AF72" s="404">
        <f>SUMIFS(ЖС!A4:A10008,ЖС!F4:F10008,AF6,ЖС!G4:G10008,D7,ЖС!R4:R10008,B72)</f>
        <v>0</v>
      </c>
      <c r="AG72" s="404">
        <f>SUMIFS(ЖС!A4:A10008,ЖС!F4:F10008,AF6,ЖС!G4:G10008,E7,ЖС!R4:R10008,B72)</f>
        <v>0</v>
      </c>
      <c r="AH72" s="404">
        <f>SUMIFS(ЖС!A4:A10008,ЖС!F4:F10008,AH6,ЖС!G4:G10008,D7,ЖС!R4:R10008,B72)</f>
        <v>0</v>
      </c>
      <c r="AI72" s="404">
        <f>SUMIFS(ЖС!A4:A10008,ЖС!F4:F10008,AH6,ЖС!G4:G10008,E7,ЖС!R4:R10008,B72)</f>
        <v>0</v>
      </c>
      <c r="AJ72" s="404">
        <f>SUMIFS(ЖС!A4:A10008,ЖС!F4:F10008,AJ6,ЖС!G4:G10008,D7,ЖС!R4:R10008,B72)</f>
        <v>0</v>
      </c>
      <c r="AK72" s="404">
        <f>SUMIFS(ЖС!A4:A10008,ЖС!F4:F10008,AJ6,ЖС!G4:G10008,E7,ЖС!R4:R10008,B72)</f>
        <v>0</v>
      </c>
      <c r="AL72" s="404">
        <f>SUMIFS(ЖС!A4:A10008,ЖС!F4:F10008,AL6,ЖС!G4:G10008,D7,ЖС!R4:R10008,B72)</f>
        <v>0</v>
      </c>
      <c r="AM72" s="404">
        <f>SUMIFS(ЖС!A4:A10008,ЖС!F4:F10008,AL6,ЖС!G4:G10008,E7,ЖС!R4:R10008,B72)</f>
        <v>0</v>
      </c>
      <c r="AN72" s="404">
        <f>SUMIFS(ЖС!A4:A10008,ЖС!F4:F10008,AN6,ЖС!G4:G10008,D7,ЖС!R4:R10008,B72)</f>
        <v>0</v>
      </c>
      <c r="AO72" s="404">
        <f>SUMIFS(ЖС!A4:A10008,ЖС!F4:F10008,AN6,ЖС!G4:G10008,E7,ЖС!R4:R10008,B72)</f>
        <v>0</v>
      </c>
      <c r="AP72" s="404">
        <f>SUMIFS(ЖС!A4:A10008,ЖС!F4:F10008,AP6,ЖС!G4:G10008,D7,ЖС!R4:R10008,B72)</f>
        <v>0</v>
      </c>
      <c r="AQ72" s="404">
        <f>SUMIFS(ЖС!A4:A10008,ЖС!F4:F10008,AP6,ЖС!G4:G10008,E7,ЖС!R4:R10008,B72)</f>
        <v>0</v>
      </c>
      <c r="AR72" s="404">
        <f>SUMIFS(ЖС!A4:A10008,ЖС!F4:F10008,AR6,ЖС!G4:G10008,D7,ЖС!R4:R10008,B72)</f>
        <v>0</v>
      </c>
      <c r="AS72" s="404">
        <f>SUMIFS(ЖС!A4:A10008,ЖС!F4:F10008,AR6,ЖС!G4:G10008,E7,ЖС!R4:R10008,B72)</f>
        <v>0</v>
      </c>
      <c r="AT72" s="404">
        <f>SUMIFS(ЖС!A4:A10008,ЖС!F4:F10008,AT6,ЖС!G4:G10008,D7,ЖС!R4:R10008,B72)</f>
        <v>0</v>
      </c>
      <c r="AU72" s="404">
        <f>SUMIFS(ЖС!A4:A10008,ЖС!F4:F10008,AT6,ЖС!G4:G10008,E7,ЖС!R4:R10008,B72)</f>
        <v>0</v>
      </c>
      <c r="AV72" s="404">
        <f>SUMIFS(ЖС!A4:A10008,ЖС!F4:F10008,AV6,ЖС!G4:G10008,D7,ЖС!R4:R10008,B72)</f>
        <v>0</v>
      </c>
      <c r="AW72" s="404">
        <f>SUMIFS(ЖС!A4:A10008,ЖС!F4:F10008,AV6,ЖС!G4:G10008,E7,ЖС!R4:R10008,B72)</f>
        <v>0</v>
      </c>
      <c r="AX72" s="194"/>
      <c r="AY72" s="194"/>
      <c r="AZ72" s="194"/>
      <c r="BA72" s="194"/>
    </row>
    <row r="73" spans="1:53" ht="19.5" thickBot="1">
      <c r="A73" s="348" t="s">
        <v>448</v>
      </c>
      <c r="B73" s="346" t="s">
        <v>873</v>
      </c>
      <c r="C73" s="1204">
        <f t="shared" ref="C73:C136" si="22">SUM(D73:E73)</f>
        <v>0</v>
      </c>
      <c r="D73" s="403">
        <f t="shared" si="21"/>
        <v>0</v>
      </c>
      <c r="E73" s="347">
        <f t="shared" si="8"/>
        <v>0</v>
      </c>
      <c r="F73" s="1250">
        <f t="shared" ref="F73:F136" si="23">SUM(G73:H73)</f>
        <v>0</v>
      </c>
      <c r="G73" s="605">
        <v>0</v>
      </c>
      <c r="H73" s="455">
        <v>0</v>
      </c>
      <c r="I73" s="1212">
        <f>C73/C59*100%</f>
        <v>0</v>
      </c>
      <c r="J73" s="1206" t="e">
        <f t="shared" si="11"/>
        <v>#DIV/0!</v>
      </c>
      <c r="K73" s="1206" t="e">
        <f t="shared" si="12"/>
        <v>#DIV/0!</v>
      </c>
      <c r="L73" s="404">
        <f>SUMIFS(ЖС!A4:A10008,ЖС!F4:F10008,L6,ЖС!G4:G10008,D7,ЖС!R4:R10008,B73)</f>
        <v>0</v>
      </c>
      <c r="M73" s="404">
        <f>SUMIFS(ЖС!A4:A10008,ЖС!F4:F10008,L6,ЖС!G4:G10008,E7,ЖС!R4:R10008,B73)</f>
        <v>0</v>
      </c>
      <c r="N73" s="404">
        <f>SUMIFS(ЖС!A4:A10008,ЖС!F4:F10008,N6,ЖС!G4:G10008,D7,ЖС!R4:R10008,B73)</f>
        <v>0</v>
      </c>
      <c r="O73" s="404">
        <f>SUMIFS(ЖС!A4:A10008,ЖС!F4:F10008,N6,ЖС!G4:G10008,E7,ЖС!R4:R10008,B73)</f>
        <v>0</v>
      </c>
      <c r="P73" s="404">
        <f>SUMIFS(ЖС!A4:A10008,ЖС!F4:F10008,P6,ЖС!G4:G10008,D7,ЖС!R4:R10008,B73)</f>
        <v>0</v>
      </c>
      <c r="Q73" s="404">
        <f>SUMIFS(ЖС!A4:A10008,ЖС!F4:F10008,P6,ЖС!G4:G10008,E7,ЖС!R4:R10008,B73)</f>
        <v>0</v>
      </c>
      <c r="R73" s="404">
        <f>SUMIFS(ЖС!A4:A10008,ЖС!F4:F10008,R6,ЖС!G4:G10008,D7,ЖС!R4:R10008,B73)</f>
        <v>0</v>
      </c>
      <c r="S73" s="404">
        <f>SUMIFS(ЖС!A4:A10008,ЖС!F4:F10008,R6,ЖС!G4:G10008,E7,ЖС!R4:R10008,B73)</f>
        <v>0</v>
      </c>
      <c r="T73" s="404">
        <f>SUMIFS(ЖС!A4:A10008,ЖС!F4:F10008,T6,ЖС!G4:G10008,D7,ЖС!R4:R10008,B73)</f>
        <v>0</v>
      </c>
      <c r="U73" s="404">
        <f>SUMIFS(ЖС!A4:A10008,ЖС!F4:F10008,T6,ЖС!G4:G10008,E7,ЖС!R4:R10008,B73)</f>
        <v>0</v>
      </c>
      <c r="V73" s="404">
        <f>SUMIFS(ЖС!A4:A10008,ЖС!F4:F10008,V6,ЖС!G4:G10008,D7,ЖС!R4:R10008,B73)</f>
        <v>0</v>
      </c>
      <c r="W73" s="404">
        <f>SUMIFS(ЖС!A4:A10008,ЖС!F4:F10008,V6,ЖС!G4:G10008,E7,ЖС!R4:R10008,B73)</f>
        <v>0</v>
      </c>
      <c r="X73" s="404">
        <f>SUMIFS(ЖС!A4:A10008,ЖС!F4:F10008,X6,ЖС!G4:G10008,D7,ЖС!R4:R10008,B73)</f>
        <v>0</v>
      </c>
      <c r="Y73" s="404">
        <f>SUMIFS(ЖС!A4:A10008,ЖС!F4:F10008,X6,ЖС!G4:G10008,E7,ЖС!R4:R10008,B73)</f>
        <v>0</v>
      </c>
      <c r="Z73" s="404">
        <f>SUMIFS(ЖС!A4:A10008,ЖС!F4:F10008,Z6,ЖС!G4:G10008,D7,ЖС!R4:R10008,B73)</f>
        <v>0</v>
      </c>
      <c r="AA73" s="404">
        <f>SUMIFS(ЖС!A4:A10008,ЖС!F4:F10008,Z6,ЖС!G4:G10008,E7,ЖС!R4:R10008,B73)</f>
        <v>0</v>
      </c>
      <c r="AB73" s="404">
        <f>SUMIFS(ЖС!A4:A10008,ЖС!F4:F10008,AB6,ЖС!G4:G10008,D7,ЖС!R4:R10008,B73)</f>
        <v>0</v>
      </c>
      <c r="AC73" s="404">
        <f>SUMIFS(ЖС!A4:A10008,ЖС!F4:F10008,AB6,ЖС!G4:G10008,E7,ЖС!R4:R10008,B73)</f>
        <v>0</v>
      </c>
      <c r="AD73" s="404">
        <f>SUMIFS(ЖС!A4:A10008,ЖС!F4:F10008,AD6,ЖС!G4:G10008,D7,ЖС!R4:R10008,B73)</f>
        <v>0</v>
      </c>
      <c r="AE73" s="404">
        <f>SUMIFS(ЖС!A4:A10008,ЖС!F4:F10008,AD6,ЖС!G4:G10008,E7,ЖС!R4:R10008,B73)</f>
        <v>0</v>
      </c>
      <c r="AF73" s="404">
        <f>SUMIFS(ЖС!A4:A10008,ЖС!F4:F10008,AF6,ЖС!G4:G10008,D7,ЖС!R4:R10008,B73)</f>
        <v>0</v>
      </c>
      <c r="AG73" s="404">
        <f>SUMIFS(ЖС!A4:A10008,ЖС!F4:F10008,AF6,ЖС!G4:G10008,E7,ЖС!R4:R10008,B73)</f>
        <v>0</v>
      </c>
      <c r="AH73" s="404">
        <f>SUMIFS(ЖС!A4:A10008,ЖС!F4:F10008,AH6,ЖС!G4:G10008,D7,ЖС!R4:R10008,B73)</f>
        <v>0</v>
      </c>
      <c r="AI73" s="404">
        <f>SUMIFS(ЖС!A4:A10008,ЖС!F4:F10008,AH6,ЖС!G4:G10008,E7,ЖС!R4:R10008,B73)</f>
        <v>0</v>
      </c>
      <c r="AJ73" s="404">
        <f>SUMIFS(ЖС!A4:A10008,ЖС!F4:F10008,AJ6,ЖС!G4:G10008,D7,ЖС!R4:R10008,B73)</f>
        <v>0</v>
      </c>
      <c r="AK73" s="404">
        <f>SUMIFS(ЖС!A4:A10008,ЖС!F4:F10008,AJ6,ЖС!G4:G10008,E7,ЖС!R4:R10008,B73)</f>
        <v>0</v>
      </c>
      <c r="AL73" s="404">
        <f>SUMIFS(ЖС!A4:A10008,ЖС!F4:F10008,AL6,ЖС!G4:G10008,D7,ЖС!R4:R10008,B73)</f>
        <v>0</v>
      </c>
      <c r="AM73" s="404">
        <f>SUMIFS(ЖС!A4:A10008,ЖС!F4:F10008,AL6,ЖС!G4:G10008,E7,ЖС!R4:R10008,B73)</f>
        <v>0</v>
      </c>
      <c r="AN73" s="404">
        <f>SUMIFS(ЖС!A4:A10008,ЖС!F4:F10008,AN6,ЖС!G4:G10008,D7,ЖС!R4:R10008,B73)</f>
        <v>0</v>
      </c>
      <c r="AO73" s="404">
        <f>SUMIFS(ЖС!A4:A10008,ЖС!F4:F10008,AN6,ЖС!G4:G10008,E7,ЖС!R4:R10008,B73)</f>
        <v>0</v>
      </c>
      <c r="AP73" s="404">
        <f>SUMIFS(ЖС!A4:A10008,ЖС!F4:F10008,AP6,ЖС!G4:G10008,D7,ЖС!R4:R10008,B73)</f>
        <v>0</v>
      </c>
      <c r="AQ73" s="404">
        <f>SUMIFS(ЖС!A4:A10008,ЖС!F4:F10008,AP6,ЖС!G4:G10008,E7,ЖС!R4:R10008,B73)</f>
        <v>0</v>
      </c>
      <c r="AR73" s="404">
        <f>SUMIFS(ЖС!A4:A10008,ЖС!F4:F10008,AR6,ЖС!G4:G10008,D7,ЖС!R4:R10008,B73)</f>
        <v>0</v>
      </c>
      <c r="AS73" s="404">
        <f>SUMIFS(ЖС!A4:A10008,ЖС!F4:F10008,AR6,ЖС!G4:G10008,E7,ЖС!R4:R10008,B73)</f>
        <v>0</v>
      </c>
      <c r="AT73" s="404">
        <f>SUMIFS(ЖС!A4:A10008,ЖС!F4:F10008,AT6,ЖС!G4:G10008,D7,ЖС!R4:R10008,B73)</f>
        <v>0</v>
      </c>
      <c r="AU73" s="404">
        <f>SUMIFS(ЖС!A4:A10008,ЖС!F4:F10008,AT6,ЖС!G4:G10008,E7,ЖС!R4:R10008,B73)</f>
        <v>0</v>
      </c>
      <c r="AV73" s="404">
        <f>SUMIFS(ЖС!A4:A10008,ЖС!F4:F10008,AV6,ЖС!G4:G10008,D7,ЖС!R4:R10008,B73)</f>
        <v>0</v>
      </c>
      <c r="AW73" s="404">
        <f>SUMIFS(ЖС!A4:A10008,ЖС!F4:F10008,AV6,ЖС!G4:G10008,E7,ЖС!R4:R10008,B73)</f>
        <v>0</v>
      </c>
      <c r="AX73" s="194"/>
      <c r="AY73" s="194"/>
      <c r="AZ73" s="194"/>
      <c r="BA73" s="194"/>
    </row>
    <row r="74" spans="1:53" ht="19.5" thickBot="1">
      <c r="A74" s="340" t="s">
        <v>449</v>
      </c>
      <c r="B74" s="341" t="s">
        <v>296</v>
      </c>
      <c r="C74" s="1204">
        <f t="shared" si="22"/>
        <v>14</v>
      </c>
      <c r="D74" s="195">
        <f>L74+N74+P74+R74+T74+V74+X74+Z74+AB74+AD74+AF74+AH74+AJ74+AL74+AN74+AP74+AR74+AT74+AV74</f>
        <v>4</v>
      </c>
      <c r="E74" s="195">
        <f t="shared" si="8"/>
        <v>10</v>
      </c>
      <c r="F74" s="1250">
        <f t="shared" si="23"/>
        <v>14</v>
      </c>
      <c r="G74" s="456">
        <v>4</v>
      </c>
      <c r="H74" s="456">
        <v>10</v>
      </c>
      <c r="I74" s="1212">
        <f>C74/C59*100%</f>
        <v>0.16867469879518071</v>
      </c>
      <c r="J74" s="1206">
        <f t="shared" si="11"/>
        <v>0.2857142857142857</v>
      </c>
      <c r="K74" s="1206">
        <f t="shared" si="12"/>
        <v>0.7142857142857143</v>
      </c>
      <c r="L74" s="386">
        <f>SUMIFS(ЖС!A4:A10008,ЖС!F4:F10008,L6,ЖС!G4:G10008,D7,ЖС!R4:R10008,B847)+SUMIFS(ЖС!A4:A10008,ЖС!F4:F10008,L6,ЖС!G4:G10008,D7,ЖС!R4:R10008,B848)+SUMIFS(ЖС!A4:A10008,ЖС!F4:F10008,L6,ЖС!G4:G10008,D7,ЖС!R4:R10008,B849)+SUMIFS(ЖС!A4:A10008,ЖС!F4:F10008,L6,ЖС!G4:G10008,D7,ЖС!R4:R10008,B850)+SUMIFS(ЖС!A4:A10008,ЖС!F4:F10008,L6,ЖС!G4:G10008,D7,ЖС!R4:R10008,B851)</f>
        <v>0</v>
      </c>
      <c r="M74" s="386">
        <f>SUMIFS(ЖС!A4:A10008,ЖС!F4:F10008,L6,ЖС!G4:G10008,E7,ЖС!R4:R10008,B847)+SUMIFS(ЖС!A4:A10008,ЖС!F4:F10008,L6,ЖС!G4:G10008,E7,ЖС!R4:R10008,B848)+SUMIFS(ЖС!A4:A10008,ЖС!F4:F10008,L6,ЖС!G4:G10008,E7,ЖС!R4:R10008,B849)+SUMIFS(ЖС!A4:A10008,ЖС!F4:F10008,L6,ЖС!G4:G10008,E7,ЖС!R4:R10008,B850)+SUMIFS(ЖС!A4:A10008,ЖС!F4:F10008,L6,ЖС!G4:G10008,E7,ЖС!R4:R10008,B851)</f>
        <v>0</v>
      </c>
      <c r="N74" s="386">
        <f>SUMIFS(ЖС!A4:A10008,ЖС!F4:F10008,N6,ЖС!G4:G10008,D7,ЖС!R4:R10008,B847)+SUMIFS(ЖС!A4:A10008,ЖС!F4:F10008,N6,ЖС!G4:G10008,D7,ЖС!R4:R10008,B848)+SUMIFS(ЖС!A4:A10008,ЖС!F4:F10008,N6,ЖС!G4:G10008,D7,ЖС!R4:R10008,B849)+SUMIFS(ЖС!A4:A10008,ЖС!F4:F10008,N6,ЖС!G4:G10008,D7,ЖС!R4:R10008,B850)+SUMIFS(ЖС!A4:A10008,ЖС!F4:F10008,N6,ЖС!G4:G10008,D7,ЖС!R4:R10008,B851)</f>
        <v>1</v>
      </c>
      <c r="O74" s="386">
        <f>SUMIFS(ЖС!A4:A10008,ЖС!F4:F10008,N6,ЖС!G4:G10008,E7,ЖС!R4:R10008,B847)+SUMIFS(ЖС!A4:A10008,ЖС!F4:F10008,N6,ЖС!G4:G10008,E7,ЖС!R4:R10008,B848)+SUMIFS(ЖС!A4:A10008,ЖС!F4:F10008,N6,ЖС!G4:G10008,E7,ЖС!R4:R10008,B849)+SUMIFS(ЖС!A4:A10008,ЖС!F4:F10008,N6,ЖС!G4:G10008,E7,ЖС!R4:R10008,B850)+SUMIFS(ЖС!A4:A10008,ЖС!F4:F10008,N6,ЖС!G4:G10008,E7,ЖС!R4:R10008,B851)</f>
        <v>0</v>
      </c>
      <c r="P74" s="386">
        <f>SUMIFS(ЖС!A4:A10008,ЖС!F4:F10008,P6,ЖС!G4:G10008,D7,ЖС!R4:R10008,B847)+SUMIFS(ЖС!A4:A10008,ЖС!F4:F10008,P6,ЖС!G4:G10008,D7,ЖС!R4:R10008,B848)+SUMIFS(ЖС!A4:A10008,ЖС!F4:F10008,P6,ЖС!G4:G10008,D7,ЖС!R4:R10008,B849)+SUMIFS(ЖС!A4:A10008,ЖС!F4:F10008,P6,ЖС!G4:G10008,D7,ЖС!R4:R10008,B850)+SUMIFS(ЖС!A4:A10008,ЖС!F4:F10008,P6,ЖС!G4:G10008,D7,ЖС!R4:R10008,B851)</f>
        <v>0</v>
      </c>
      <c r="Q74" s="386">
        <f>SUMIFS(ЖС!A4:A10008,ЖС!F4:F10008,P6,ЖС!G4:G10008,E7,ЖС!R4:R10008,B847)+SUMIFS(ЖС!A4:A10008,ЖС!F4:F10008,P6,ЖС!G4:G10008,E7,ЖС!R4:R10008,B848)+SUMIFS(ЖС!A4:A10008,ЖС!F4:F10008,P6,ЖС!G4:G10008,E7,ЖС!R4:R10008,B849)+SUMIFS(ЖС!A4:A10008,ЖС!F4:F10008,P6,ЖС!G4:G10008,E7,ЖС!R4:R10008,B850)+SUMIFS(ЖС!A4:A10008,ЖС!F4:F10008,P6,ЖС!G4:G10008,E7,ЖС!R4:R10008,B851)</f>
        <v>0</v>
      </c>
      <c r="R74" s="386">
        <f>SUMIFS(ЖС!A4:A10008,ЖС!F4:F10008,R6,ЖС!G4:G10008,D7,ЖС!R4:R10008,B847)+SUMIFS(ЖС!A4:A10008,ЖС!F4:F10008,R6,ЖС!G4:G10008,D7,ЖС!R4:R10008,B848)+SUMIFS(ЖС!A4:A10008,ЖС!F4:F10008,R6,ЖС!G4:G10008,D7,ЖС!R4:R10008,B849)+SUMIFS(ЖС!A4:A10008,ЖС!F4:F10008,R6,ЖС!G4:G10008,D7,ЖС!R4:R10008,B850)+SUMIFS(ЖС!A4:A10008,ЖС!F4:F10008,R6,ЖС!G4:G10008,D7,ЖС!R4:R10008,B851)</f>
        <v>1</v>
      </c>
      <c r="S74" s="386">
        <f>SUMIFS(ЖС!A4:A10008,ЖС!F4:F10008,R6,ЖС!G4:G10008,E7,ЖС!R4:R10008,B847)+SUMIFS(ЖС!A4:A10008,ЖС!F4:F10008,R6,ЖС!G4:G10008,E7,ЖС!R4:R10008,B848)+SUMIFS(ЖС!A4:A10008,ЖС!F4:F10008,R6,ЖС!G4:G10008,E7,ЖС!R4:R10008,B849)+SUMIFS(ЖС!A4:A10008,ЖС!F4:F10008,R6,ЖС!G4:G10008,E7,ЖС!R4:R10008,B850)+SUMIFS(ЖС!A4:A10008,ЖС!F4:F10008,R6,ЖС!G4:G10008,E7,ЖС!R4:R10008,B851)</f>
        <v>6</v>
      </c>
      <c r="T74" s="386">
        <f>SUMIFS(ЖС!A4:A10008,ЖС!F4:F10008,T6,ЖС!G4:G10008,D7,ЖС!R4:R10008,B847)+SUMIFS(ЖС!A4:A10008,ЖС!F4:F10008,T6,ЖС!G4:G10008,D7,ЖС!R4:R10008,B848)+SUMIFS(ЖС!A4:A10008,ЖС!F4:F10008,T6,ЖС!G4:G10008,D7,ЖС!R4:R10008,B849)+SUMIFS(ЖС!A4:A10008,ЖС!F4:F10008,T6,ЖС!G4:G10008,D7,ЖС!R4:R10008,B850)+SUMIFS(ЖС!A4:A10008,ЖС!F4:F10008,T6,ЖС!G4:G10008,D7,ЖС!R4:R10008,B851)</f>
        <v>0</v>
      </c>
      <c r="U74" s="386">
        <f>SUMIFS(ЖС!A4:A10008,ЖС!F4:F10008,T6,ЖС!G4:G10008,E7,ЖС!R4:R10008,B847)+SUMIFS(ЖС!A4:A10008,ЖС!F4:F10008,T6,ЖС!G4:G10008,E7,ЖС!R4:R10008,B848)+SUMIFS(ЖС!A4:A10008,ЖС!F4:F10008,T6,ЖС!G4:G10008,E7,ЖС!R4:R10008,B849)+SUMIFS(ЖС!A4:A10008,ЖС!F4:F10008,T6,ЖС!G4:G10008,E7,ЖС!R4:R10008,B850)+SUMIFS(ЖС!A4:A10008,ЖС!F4:F10008,T6,ЖС!G4:G10008,E7,ЖС!R4:R10008,B851)</f>
        <v>0</v>
      </c>
      <c r="V74" s="386">
        <f>SUMIFS(ЖС!A4:A10008,ЖС!F4:F10008,V6,ЖС!G4:G10008,D7,ЖС!R4:R10008,B847)+SUMIFS(ЖС!A4:A10008,ЖС!F4:F10008,V6,ЖС!G4:G10008,D7,ЖС!R4:R10008,B848)+SUMIFS(ЖС!A4:A10008,ЖС!F4:F10008,V6,ЖС!G4:G10008,D7,ЖС!R4:R10008,B849)+SUMIFS(ЖС!A4:A10008,ЖС!F4:F10008,V6,ЖС!G4:G10008,D7,ЖС!R4:R10008,B850)+SUMIFS(ЖС!A4:A10008,ЖС!F4:F10008,V6,ЖС!G4:G10008,D7,ЖС!R4:R10008,B851)</f>
        <v>0</v>
      </c>
      <c r="W74" s="386">
        <f>SUMIFS(ЖС!A4:A10008,ЖС!F4:F10008,V6,ЖС!G4:G10008,E7,ЖС!R4:R10008,B847)+SUMIFS(ЖС!A4:A10008,ЖС!F4:F10008,V6,ЖС!G4:G10008,E7,ЖС!R4:R10008,B848)+SUMIFS(ЖС!A4:A10008,ЖС!F4:F10008,V6,ЖС!G4:G10008,E7,ЖС!R4:R10008,B849)+SUMIFS(ЖС!A4:A10008,ЖС!F4:F10008,V6,ЖС!G4:G10008,E7,ЖС!R4:R10008,B850)+SUMIFS(ЖС!A4:A10008,ЖС!F4:F10008,V6,ЖС!G4:G10008,E7,ЖС!R4:R10008,B851)</f>
        <v>1</v>
      </c>
      <c r="X74" s="386">
        <f>SUMIFS(ЖС!A4:A10008,ЖС!F4:F10008,X6,ЖС!G4:G10008,D7,ЖС!R4:R10008,B847)+SUMIFS(ЖС!A4:A10008,ЖС!F4:F10008,X6,ЖС!G4:G10008,D7,ЖС!R4:R10008,B848)+SUMIFS(ЖС!A4:A10008,ЖС!F4:F10008,X6,ЖС!G4:G10008,D7,ЖС!R4:R10008,B849)+SUMIFS(ЖС!A4:A10008,ЖС!F4:F10008,X6,ЖС!G4:G10008,D7,ЖС!R4:R10008,B850)+SUMIFS(ЖС!A4:A10008,ЖС!F4:F10008,X6,ЖС!G4:G10008,D7,ЖС!R4:R10008,B851)</f>
        <v>0</v>
      </c>
      <c r="Y74" s="386">
        <f>SUMIFS(ЖС!A4:A10008,ЖС!F4:F10008,X6,ЖС!G4:G10008,E7,ЖС!R4:R10008,B847)+SUMIFS(ЖС!A4:A10008,ЖС!F4:F10008,X6,ЖС!G4:G10008,E7,ЖС!R4:R10008,B848)+SUMIFS(ЖС!A4:A10008,ЖС!F4:F10008,X6,ЖС!G4:G10008,E7,ЖС!R4:R10008,B849)+SUMIFS(ЖС!A4:A10008,ЖС!F4:F10008,X6,ЖС!G4:G10008,E7,ЖС!R4:R10008,B850)+SUMIFS(ЖС!A4:A10008,ЖС!F4:F10008,X6,ЖС!G4:G10008,E7,ЖС!R4:R10008,B851)</f>
        <v>0</v>
      </c>
      <c r="Z74" s="386">
        <f>SUMIFS(ЖС!A4:A10008,ЖС!F4:F10008,Z6,ЖС!G4:G10008,D7,ЖС!R4:R10008,B847)+SUMIFS(ЖС!A4:A10008,ЖС!F4:F10008,Z6,ЖС!G4:G10008,D7,ЖС!R4:R10008,B848)+SUMIFS(ЖС!A4:A10008,ЖС!F4:F10008,Z6,ЖС!G4:G10008,D7,ЖС!R4:R10008,B849)+SUMIFS(ЖС!A4:A10008,ЖС!F4:F10008,Z6,ЖС!G4:G10008,D7,ЖС!R4:R10008,B850)+SUMIFS(ЖС!A4:A10008,ЖС!F4:F10008,Z6,ЖС!G4:G10008,D7,ЖС!R4:R10008,B851)</f>
        <v>0</v>
      </c>
      <c r="AA74" s="386">
        <f>SUMIFS(ЖС!A4:A10008,ЖС!F4:F10008,Z6,ЖС!G4:G10008,E7,ЖС!R4:R10008,B847)+SUMIFS(ЖС!A4:A10008,ЖС!F4:F10008,Z6,ЖС!G4:G10008,E7,ЖС!R4:R10008,B848)+SUMIFS(ЖС!A4:A10008,ЖС!F4:F10008,Z6,ЖС!G4:G10008,E7,ЖС!R4:R10008,B849)+SUMIFS(ЖС!A4:A10008,ЖС!F4:F10008,Z6,ЖС!G4:G10008,E7,ЖС!R4:R10008,B850)+SUMIFS(ЖС!A4:A10008,ЖС!F4:F10008,Z6,ЖС!G4:G10008,E7,ЖС!R4:R10008,B851)</f>
        <v>1</v>
      </c>
      <c r="AB74" s="386">
        <f>SUMIFS(ЖС!A4:A10008,ЖС!F4:F10008,AB6,ЖС!G4:G10008,D7,ЖС!R4:R10008,B847)+SUMIFS(ЖС!A4:A10008,ЖС!F4:F10008,AB6,ЖС!G4:G10008,D7,ЖС!R4:R10008,B848)+SUMIFS(ЖС!A4:A10008,ЖС!F4:F10008,AB6,ЖС!G4:G10008,D7,ЖС!R4:R10008,B849)+SUMIFS(ЖС!A4:A10008,ЖС!F4:F10008,AB6,ЖС!G4:G10008,D7,ЖС!R4:R10008,B850)+SUMIFS(ЖС!A4:A10008,ЖС!F4:F10008,AB6,ЖС!G4:G10008,D7,ЖС!R4:R10008,B851)</f>
        <v>0</v>
      </c>
      <c r="AC74" s="386">
        <f>SUMIFS(ЖС!A4:A10008,ЖС!F4:F10008,AB6,ЖС!G4:G10008,E7,ЖС!R4:R10008,B847)+SUMIFS(ЖС!A4:A10008,ЖС!F4:F10008,AB6,ЖС!G4:G10008,E7,ЖС!R4:R10008,B848)+SUMIFS(ЖС!A4:A10008,ЖС!F4:F10008,AB6,ЖС!G4:G10008,E7,ЖС!R4:R10008,B849)+SUMIFS(ЖС!A4:A10008,ЖС!F4:F10008,AB6,ЖС!G4:G10008,E7,ЖС!R4:R10008,B850)+SUMIFS(ЖС!A4:A10008,ЖС!F4:F10008,AB6,ЖС!G4:G10008,E7,ЖС!R4:R10008,B851)</f>
        <v>0</v>
      </c>
      <c r="AD74" s="386">
        <f>SUMIFS(ЖС!A4:A10008,ЖС!F4:F10008,AD6,ЖС!G4:G10008,D7,ЖС!R4:R10008,B847)+SUMIFS(ЖС!A4:A10008,ЖС!F4:F10008,AD6,ЖС!G4:G10008,D7,ЖС!R4:R10008,B848)+SUMIFS(ЖС!A4:A10008,ЖС!F4:F10008,AD6,ЖС!G4:G10008,D7,ЖС!R4:R10008,B849)+SUMIFS(ЖС!A4:A10008,ЖС!F4:F10008,AD6,ЖС!G4:G10008,D7,ЖС!R4:R10008,B850)+SUMIFS(ЖС!A4:A10008,ЖС!F4:F10008,AD6,ЖС!G4:G10008,D7,ЖС!R4:R10008,B851)</f>
        <v>0</v>
      </c>
      <c r="AE74" s="386">
        <f>SUMIFS(ЖС!A4:A10008,ЖС!F4:F10008,AD6,ЖС!G4:G10008,E7,ЖС!R4:R10008,B847)+SUMIFS(ЖС!A4:A10008,ЖС!F4:F10008,AD6,ЖС!G4:G10008,E7,ЖС!R4:R10008,B848)+SUMIFS(ЖС!A4:A10008,ЖС!F4:F10008,AD6,ЖС!G4:G10008,E7,ЖС!R4:R10008,B849)+SUMIFS(ЖС!A4:A10008,ЖС!F4:F10008,AD6,ЖС!G4:G10008,E7,ЖС!R4:R10008,B850)+SUMIFS(ЖС!A4:A10008,ЖС!F4:F10008,AD6,ЖС!G4:G10008,E7,ЖС!R4:R10008,B851)</f>
        <v>0</v>
      </c>
      <c r="AF74" s="386">
        <f>SUMIFS(ЖС!A4:A10008,ЖС!F4:F10008,AF6,ЖС!G4:G10008,D7,ЖС!R4:R10008,B847)+SUMIFS(ЖС!A4:A10008,ЖС!F4:F10008,AF6,ЖС!G4:G10008,D7,ЖС!R4:R10008,B848)+SUMIFS(ЖС!A4:A10008,ЖС!F4:F10008,AF6,ЖС!G4:G10008,D7,ЖС!R4:R10008,B849)+SUMIFS(ЖС!A4:A10008,ЖС!F4:F10008,AF6,ЖС!G4:G10008,D7,ЖС!R4:R10008,B850)+SUMIFS(ЖС!A4:A10008,ЖС!F4:F10008,AF6,ЖС!G4:G10008,D7,ЖС!R4:R10008,B851)</f>
        <v>0</v>
      </c>
      <c r="AG74" s="386">
        <f>SUMIFS(ЖС!A4:A10008,ЖС!F4:F10008,AF6,ЖС!G4:G10008,E7,ЖС!R4:R10008,B847)+SUMIFS(ЖС!A4:A10008,ЖС!F4:F10008,AF6,ЖС!G4:G10008,E7,ЖС!R4:R10008,B848)+SUMIFS(ЖС!A4:A10008,ЖС!F4:F10008,AF6,ЖС!G4:G10008,E7,ЖС!R4:R10008,B849)+SUMIFS(ЖС!A4:A10008,ЖС!F4:F10008,AF6,ЖС!G4:G10008,E7,ЖС!R4:R10008,B850)+SUMIFS(ЖС!A4:A10008,ЖС!F4:F10008,AF6,ЖС!G4:G10008,E7,ЖС!R4:R10008,B851)</f>
        <v>0</v>
      </c>
      <c r="AH74" s="386">
        <f>SUMIFS(ЖС!A4:A10008,ЖС!F4:F10008,AH6,ЖС!G4:G10008,D7,ЖС!R4:R10008,B847)+SUMIFS(ЖС!A4:A10008,ЖС!F4:F10008,AH6,ЖС!G4:G10008,D7,ЖС!R4:R10008,B848)+SUMIFS(ЖС!A4:A10008,ЖС!F4:F10008,AH6,ЖС!G4:G10008,D7,ЖС!R4:R10008,B849)+SUMIFS(ЖС!A4:A10008,ЖС!F4:F10008,AH6,ЖС!G4:G10008,D7,ЖС!R4:R10008,B850)+SUMIFS(ЖС!A4:A10008,ЖС!F4:F10008,AH6,ЖС!G4:G10008,D7,ЖС!R4:R10008,B851)</f>
        <v>0</v>
      </c>
      <c r="AI74" s="386">
        <f>SUMIFS(ЖС!A4:A10008,ЖС!F4:F10008,AH6,ЖС!G4:G10008,E7,ЖС!R4:R10008,B847)+SUMIFS(ЖС!A4:A10008,ЖС!F4:F10008,AH6,ЖС!G4:G10008,E7,ЖС!R4:R10008,B848)+SUMIFS(ЖС!A4:A10008,ЖС!F4:F10008,AH6,ЖС!G4:G10008,E7,ЖС!R4:R10008,B849)+SUMIFS(ЖС!A4:A10008,ЖС!F4:F10008,AH6,ЖС!G4:G10008,E7,ЖС!R4:R10008,B850)+SUMIFS(ЖС!A4:A10008,ЖС!F4:F10008,AH6,ЖС!G4:G10008,E7,ЖС!R4:R10008,B851)</f>
        <v>0</v>
      </c>
      <c r="AJ74" s="386">
        <f>SUMIFS(ЖС!A4:A10008,ЖС!F4:F10008,AJ6,ЖС!G4:G10008,D7,ЖС!R4:R10008,B847)+SUMIFS(ЖС!A4:A10008,ЖС!F4:F10008,AJ6,ЖС!G4:G10008,D7,ЖС!R4:R10008,B848)+SUMIFS(ЖС!A4:A10008,ЖС!F4:F10008,AJ6,ЖС!G4:G10008,D7,ЖС!R4:R10008,B849)+SUMIFS(ЖС!A4:A10008,ЖС!F4:F10008,AJ6,ЖС!G4:G10008,D7,ЖС!R4:R10008,B850)+SUMIFS(ЖС!A4:A10008,ЖС!F4:F10008,AJ6,ЖС!G4:G10008,D7,ЖС!R4:R10008,B851)</f>
        <v>0</v>
      </c>
      <c r="AK74" s="386">
        <f>SUMIFS(ЖС!A4:A10008,ЖС!F4:F10008,AJ6,ЖС!G4:G10008,E7,ЖС!R4:R10008,B847)+SUMIFS(ЖС!A4:A10008,ЖС!F4:F10008,AJ6,ЖС!G4:G10008,E7,ЖС!R4:R10008,B848)+SUMIFS(ЖС!A4:A10008,ЖС!F4:F10008,AJ6,ЖС!G4:G10008,E7,ЖС!R4:R10008,B849)+SUMIFS(ЖС!A4:A10008,ЖС!F4:F10008,AJ6,ЖС!G4:G10008,E7,ЖС!R4:R10008,B850)+SUMIFS(ЖС!A4:A10008,ЖС!F4:F10008,AJ6,ЖС!G4:G10008,E7,ЖС!R4:R10008,B851)</f>
        <v>0</v>
      </c>
      <c r="AL74" s="386">
        <f>SUMIFS(ЖС!A4:A10008,ЖС!F4:F10008,AL6,ЖС!G4:G10008,D7,ЖС!R4:R10008,B847)+SUMIFS(ЖС!A4:A10008,ЖС!F4:F10008,AL6,ЖС!G4:G10008,D7,ЖС!R4:R10008,B848)+SUMIFS(ЖС!A4:A10008,ЖС!F4:F10008,AL6,ЖС!G4:G10008,D7,ЖС!R4:R10008,B849)+SUMIFS(ЖС!A4:A10008,ЖС!F4:F10008,AL6,ЖС!G4:G10008,D7,ЖС!R4:R10008,B850)+SUMIFS(ЖС!A4:A10008,ЖС!F4:F10008,AL6,ЖС!G4:G10008,D7,ЖС!R4:R10008,B851)</f>
        <v>0</v>
      </c>
      <c r="AM74" s="386">
        <f>SUMIFS(ЖС!A4:A10008,ЖС!F4:F10008,AL6,ЖС!G4:G10008,E7,ЖС!R4:R10008,B847)+SUMIFS(ЖС!A4:A10008,ЖС!F4:F10008,AL6,ЖС!G4:G10008,E7,ЖС!R4:R10008,B848)+SUMIFS(ЖС!A4:A10008,ЖС!F4:F10008,AL6,ЖС!G4:G10008,E7,ЖС!R4:R10008,B849)+SUMIFS(ЖС!A4:A10008,ЖС!F4:F10008,AL6,ЖС!G4:G10008,E7,ЖС!R4:R10008,B850)+SUMIFS(ЖС!A4:A10008,ЖС!F4:F10008,AL6,ЖС!G4:G10008,E7,ЖС!R4:R10008,B851)</f>
        <v>2</v>
      </c>
      <c r="AN74" s="386">
        <f>SUMIFS(ЖС!A4:A10008,ЖС!F4:F10008,AN6,ЖС!G4:G10008,D7,ЖС!R4:R10008,B847)+SUMIFS(ЖС!A4:A10008,ЖС!F4:F10008,AN6,ЖС!G4:G10008,D7,ЖС!R4:R10008,B848)+SUMIFS(ЖС!A4:A10008,ЖС!F4:F10008,AN6,ЖС!G4:G10008,D7,ЖС!R4:R10008,B849)+SUMIFS(ЖС!A4:A10008,ЖС!F4:F10008,AN6,ЖС!G4:G10008,D7,ЖС!R4:R10008,B850)+SUMIFS(ЖС!A4:A10008,ЖС!F4:F10008,AN6,ЖС!G4:G10008,D7,ЖС!R4:R10008,B851)</f>
        <v>0</v>
      </c>
      <c r="AO74" s="386">
        <f>SUMIFS(ЖС!A4:A10008,ЖС!F4:F10008,AN6,ЖС!G4:G10008,E7,ЖС!R4:R10008,B847)+SUMIFS(ЖС!A4:A10008,ЖС!F4:F10008,AN6,ЖС!G4:G10008,E7,ЖС!R4:R10008,B848)+SUMIFS(ЖС!A4:A10008,ЖС!F4:F10008,AN6,ЖС!G4:G10008,E7,ЖС!R4:R10008,B849)+SUMIFS(ЖС!A4:A10008,ЖС!F4:F10008,AN6,ЖС!G4:G10008,E7,ЖС!R4:R10008,B850)+SUMIFS(ЖС!A4:A10008,ЖС!F4:F10008,AN6,ЖС!G4:G10008,E7,ЖС!R4:R10008,B851)</f>
        <v>0</v>
      </c>
      <c r="AP74" s="386">
        <f>SUMIFS(ЖС!A4:A10008,ЖС!F4:F10008,AP6,ЖС!G4:G10008,D7,ЖС!R4:R10008,B847)+SUMIFS(ЖС!A4:A10008,ЖС!F4:F10008,AP6,ЖС!G4:G10008,D7,ЖС!R4:R10008,B848)+SUMIFS(ЖС!A4:A10008,ЖС!F4:F10008,AP6,ЖС!G4:G10008,D7,ЖС!R4:R10008,B849)+SUMIFS(ЖС!A4:A10008,ЖС!F4:F10008,AP6,ЖС!G4:G10008,D7,ЖС!R4:R10008,B850)+SUMIFS(ЖС!A4:A10008,ЖС!F4:F10008,AP6,ЖС!G4:G10008,D7,ЖС!R4:R10008,B851)</f>
        <v>0</v>
      </c>
      <c r="AQ74" s="386">
        <f>SUMIFS(ЖС!A4:A10008,ЖС!F4:F10008,AP6,ЖС!G4:G10008,E7,ЖС!R4:R10008,B847)+SUMIFS(ЖС!A4:A10008,ЖС!F4:F10008,AP6,ЖС!G4:G10008,E7,ЖС!R4:R10008,B848)+SUMIFS(ЖС!A4:A10008,ЖС!F4:F10008,AP6,ЖС!G4:G10008,E7,ЖС!R4:R10008,B849)+SUMIFS(ЖС!A4:A10008,ЖС!F4:F10008,AP6,ЖС!G4:G10008,E7,ЖС!R4:R10008,B850)+SUMIFS(ЖС!A4:A10008,ЖС!F4:F10008,AP6,ЖС!G4:G10008,E7,ЖС!R4:R10008,B851)</f>
        <v>0</v>
      </c>
      <c r="AR74" s="386">
        <f>SUMIFS(ЖС!A4:A10008,ЖС!F4:F10008,AR6,ЖС!G4:G10008,D7,ЖС!R4:R10008,B847)+SUMIFS(ЖС!A4:A10008,ЖС!F4:F10008,AR6,ЖС!G4:G10008,D7,ЖС!R4:R10008,B848)+SUMIFS(ЖС!A4:A10008,ЖС!F4:F10008,AR6,ЖС!G4:G10008,D7,ЖС!R4:R10008,B849)+SUMIFS(ЖС!A4:A10008,ЖС!F4:F10008,AR6,ЖС!G4:G10008,D7,ЖС!R4:R10008,B850)+SUMIFS(ЖС!A4:A10008,ЖС!F4:F10008,AR6,ЖС!G4:G10008,D7,ЖС!R4:R10008,B851)</f>
        <v>2</v>
      </c>
      <c r="AS74" s="386">
        <f>SUMIFS(ЖС!A4:A10008,ЖС!F4:F10008,AR6,ЖС!G4:G10008,E7,ЖС!R4:R10008,B847)+SUMIFS(ЖС!A4:A10008,ЖС!F4:F10008,AR6,ЖС!G4:G10008,E7,ЖС!R4:R10008,B848)+SUMIFS(ЖС!A4:A10008,ЖС!F4:F10008,AR6,ЖС!G4:G10008,E7,ЖС!R4:R10008,B849)+SUMIFS(ЖС!A4:A10008,ЖС!F4:F10008,AR6,ЖС!G4:G10008,E7,ЖС!R4:R10008,B850)+SUMIFS(ЖС!A4:A10008,ЖС!F4:F10008,AR6,ЖС!G4:G10008,E7,ЖС!R4:R10008,B851)</f>
        <v>0</v>
      </c>
      <c r="AT74" s="386">
        <f>SUMIFS(ЖС!A4:A10008,ЖС!F4:F10008,AT6,ЖС!G4:G10008,D7,ЖС!R4:R10008,B847)+SUMIFS(ЖС!A4:A10008,ЖС!F4:F10008,AT6,ЖС!G4:G10008,D7,ЖС!R4:R10008,B848)+SUMIFS(ЖС!A4:A10008,ЖС!F4:F10008,AT6,ЖС!G4:G10008,D7,ЖС!R4:R10008,B849)+SUMIFS(ЖС!A4:A10008,ЖС!F4:F10008,AT6,ЖС!G4:G10008,D7,ЖС!R4:R10008,B850)+SUMIFS(ЖС!A4:A10008,ЖС!F4:F10008,AT6,ЖС!G4:G10008,D7,ЖС!R4:R10008,B851)</f>
        <v>0</v>
      </c>
      <c r="AU74" s="386">
        <f>SUMIFS(ЖС!A4:A10008,ЖС!F4:F10008,AT6,ЖС!G4:G10008,E7,ЖС!R4:R10008,B847)+SUMIFS(ЖС!A4:A10008,ЖС!F4:F10008,AT6,ЖС!G4:G10008,E7,ЖС!R4:R10008,B848)+SUMIFS(ЖС!A4:A10008,ЖС!F4:F10008,AT6,ЖС!G4:G10008,E7,ЖС!R4:R10008,B849)+SUMIFS(ЖС!A4:A10008,ЖС!F4:F10008,AT6,ЖС!G4:G10008,E7,ЖС!R4:R10008,B850)+SUMIFS(ЖС!A4:A10008,ЖС!F4:F10008,AT6,ЖС!G4:G10008,E7,ЖС!R4:R10008,B851)</f>
        <v>0</v>
      </c>
      <c r="AV74" s="386">
        <f>SUMIFS(ЖС!A4:A10008,ЖС!F4:F10008,AV6,ЖС!G4:G10008,D7,ЖС!R4:R10008,B847)+SUMIFS(ЖС!A4:A10008,ЖС!F4:F10008,AV6,ЖС!G4:G10008,D7,ЖС!R4:R10008,B848)+SUMIFS(ЖС!A4:A10008,ЖС!F4:F10008,AV6,ЖС!G4:G10008,D7,ЖС!R4:R10008,B849)+SUMIFS(ЖС!A4:A10008,ЖС!F4:F10008,AV6,ЖС!G4:G10008,D7,ЖС!R4:R10008,B850)+SUMIFS(ЖС!A4:A10008,ЖС!F4:F10008,AV6,ЖС!G4:G10008,D7,ЖС!R4:R10008,B851)</f>
        <v>0</v>
      </c>
      <c r="AW74" s="386">
        <f>SUMIFS(ЖС!A4:A10008,ЖС!F4:F10008,AV6,ЖС!G4:G10008,E7,ЖС!R4:R10008,B847)+SUMIFS(ЖС!A4:A10008,ЖС!F4:F10008,AV6,ЖС!G4:G10008,E7,ЖС!R4:R10008,B848)+SUMIFS(ЖС!A4:A10008,ЖС!F4:F10008,AV6,ЖС!G4:G10008,E7,ЖС!R4:R10008,B849)+SUMIFS(ЖС!A4:A10008,ЖС!F4:F10008,AV6,ЖС!G4:G10008,E7,ЖС!R4:R10008,B850)+SUMIFS(ЖС!A4:A10008,ЖС!F4:F10008,AV6,ЖС!G4:G10008,E7,ЖС!R4:R10008,B851)</f>
        <v>0</v>
      </c>
      <c r="AX74" s="194"/>
      <c r="AY74" s="194"/>
      <c r="AZ74" s="194"/>
      <c r="BA74" s="194"/>
    </row>
    <row r="75" spans="1:53" ht="19.5" thickBot="1">
      <c r="A75" s="335" t="s">
        <v>450</v>
      </c>
      <c r="B75" s="656" t="s">
        <v>968</v>
      </c>
      <c r="C75" s="1204">
        <f t="shared" si="22"/>
        <v>1</v>
      </c>
      <c r="D75" s="388">
        <f t="shared" si="21"/>
        <v>1</v>
      </c>
      <c r="E75" s="246">
        <f t="shared" si="8"/>
        <v>0</v>
      </c>
      <c r="F75" s="1250">
        <f t="shared" si="23"/>
        <v>0</v>
      </c>
      <c r="G75" s="457">
        <v>0</v>
      </c>
      <c r="H75" s="454">
        <v>0</v>
      </c>
      <c r="I75" s="1212">
        <f>C75/C59*100%</f>
        <v>1.2048192771084338E-2</v>
      </c>
      <c r="J75" s="1206">
        <f t="shared" si="11"/>
        <v>1</v>
      </c>
      <c r="K75" s="1206">
        <f t="shared" si="12"/>
        <v>0</v>
      </c>
      <c r="L75" s="391">
        <f>SUMIFS(ЖС!A4:A10008,ЖС!F4:F10008,L6,ЖС!G4:G10008,D7,ЖС!R4:R10008,B75)</f>
        <v>0</v>
      </c>
      <c r="M75" s="391">
        <f>SUMIFS(ЖС!A4:A10008,ЖС!F4:F10008,L6,ЖС!G4:G10008,E7,ЖС!R4:R10008,B75)</f>
        <v>0</v>
      </c>
      <c r="N75" s="391">
        <f>SUMIFS(ЖС!A4:A10008,ЖС!F4:F10008,N6,ЖС!G4:G10008,D7,ЖС!R4:R10008,B75)</f>
        <v>0</v>
      </c>
      <c r="O75" s="391">
        <f>SUMIFS(ЖС!A4:A10008,ЖС!F4:F10008,N6,ЖС!G4:G10008,E7,ЖС!R4:R10008,B75)</f>
        <v>0</v>
      </c>
      <c r="P75" s="391">
        <f>SUMIFS(ЖС!A4:A10008,ЖС!F4:F10008,P6,ЖС!G4:G10008,D7,ЖС!R4:R10008,B75)</f>
        <v>0</v>
      </c>
      <c r="Q75" s="391">
        <f>SUMIFS(ЖС!A4:A10008,ЖС!F4:F10008,P6,ЖС!G4:G10008,E7,ЖС!R4:R10008,B75)</f>
        <v>0</v>
      </c>
      <c r="R75" s="391">
        <f>SUMIFS(ЖС!A4:A10008,ЖС!F4:F10008,R6,ЖС!G4:G10008,D7,ЖС!R4:R10008,B75)</f>
        <v>0</v>
      </c>
      <c r="S75" s="391">
        <f>SUMIFS(ЖС!A4:A10008,ЖС!F4:F10008,R6,ЖС!G4:G10008,E7,ЖС!R4:R10008,B75)</f>
        <v>0</v>
      </c>
      <c r="T75" s="391">
        <f>SUMIFS(ЖС!A4:A10008,ЖС!F4:F10008,T6,ЖС!G4:G10008,D7,ЖС!R4:R10008,B75)</f>
        <v>0</v>
      </c>
      <c r="U75" s="391">
        <f>SUMIFS(ЖС!A4:A10008,ЖС!F4:F10008,T6,ЖС!G4:G10008,E7,ЖС!R4:R10008,B75)</f>
        <v>0</v>
      </c>
      <c r="V75" s="391">
        <f>SUMIFS(ЖС!A4:A10008,ЖС!F4:F10008,V6,ЖС!G4:G10008,D7,ЖС!R4:R10008,B75)</f>
        <v>0</v>
      </c>
      <c r="W75" s="391">
        <f>SUMIFS(ЖС!A4:A10008,ЖС!F4:F10008,V6,ЖС!G4:G10008,E7,ЖС!R4:R10008,B75)</f>
        <v>0</v>
      </c>
      <c r="X75" s="391">
        <f>SUMIFS(ЖС!A4:A10008,ЖС!F4:F10008,X6,ЖС!G4:G10008,D7,ЖС!R4:R10008,B75)</f>
        <v>0</v>
      </c>
      <c r="Y75" s="391">
        <f>SUMIFS(ЖС!A4:A10008,ЖС!F4:F10008,X6,ЖС!G4:G10008,E7,ЖС!R4:R10008,B75)</f>
        <v>0</v>
      </c>
      <c r="Z75" s="391">
        <f>SUMIFS(ЖС!A4:A10008,ЖС!F4:F10008,Z6,ЖС!G4:G10008,D7,ЖС!R4:R10008,B75)</f>
        <v>0</v>
      </c>
      <c r="AA75" s="391">
        <f>SUMIFS(ЖС!A4:A10008,ЖС!F4:F10008,Z6,ЖС!G4:G10008,E7,ЖС!R4:R10008,B75)</f>
        <v>0</v>
      </c>
      <c r="AB75" s="391">
        <f>SUMIFS(ЖС!A4:A10008,ЖС!F4:F10008,AB6,ЖС!G4:G10008,D7,ЖС!R4:R10008,B75)</f>
        <v>1</v>
      </c>
      <c r="AC75" s="391">
        <f>SUMIFS(ЖС!A4:A10008,ЖС!F4:F10008,AB6,ЖС!G4:G10008,E7,ЖС!R4:R10008,B75)</f>
        <v>0</v>
      </c>
      <c r="AD75" s="391">
        <f>SUMIFS(ЖС!A4:A10008,ЖС!F4:F10008,AD6,ЖС!G4:G10008,D7,ЖС!R4:R10008,B75)</f>
        <v>0</v>
      </c>
      <c r="AE75" s="391">
        <f>SUMIFS(ЖС!A4:A10008,ЖС!F4:F10008,AD6,ЖС!G4:G10008,E7,ЖС!R4:R10008,B75)</f>
        <v>0</v>
      </c>
      <c r="AF75" s="391">
        <f>SUMIFS(ЖС!A4:A10008,ЖС!F4:F10008,AF6,ЖС!G4:G10008,D7,ЖС!R4:R10008,B75)</f>
        <v>0</v>
      </c>
      <c r="AG75" s="391">
        <f>SUMIFS(ЖС!A4:A10008,ЖС!F4:F10008,AF6,ЖС!G4:G10008,E7,ЖС!R4:R10008,B75)</f>
        <v>0</v>
      </c>
      <c r="AH75" s="391">
        <f>SUMIFS(ЖС!A4:A10008,ЖС!F4:F10008,AH6,ЖС!G4:G10008,D7,ЖС!R4:R10008,B75)</f>
        <v>0</v>
      </c>
      <c r="AI75" s="391">
        <f>SUMIFS(ЖС!A4:A10008,ЖС!F4:F10008,AH6,ЖС!G4:G10008,E7,ЖС!R4:R10008,B75)</f>
        <v>0</v>
      </c>
      <c r="AJ75" s="391">
        <f>SUMIFS(ЖС!A4:A10008,ЖС!F4:F10008,AJ6,ЖС!G4:G10008,D7,ЖС!R4:R10008,B75)</f>
        <v>0</v>
      </c>
      <c r="AK75" s="391">
        <f>SUMIFS(ЖС!A4:A10008,ЖС!F4:F10008,AJ6,ЖС!G4:G10008,E7,ЖС!R4:R10008,B75)</f>
        <v>0</v>
      </c>
      <c r="AL75" s="391">
        <f>SUMIFS(ЖС!A4:A10008,ЖС!F4:F10008,AL6,ЖС!G4:G10008,D7,ЖС!R4:R10008,B75)</f>
        <v>0</v>
      </c>
      <c r="AM75" s="391">
        <f>SUMIFS(ЖС!A4:A10008,ЖС!F4:F10008,AL6,ЖС!G4:G10008,E7,ЖС!R4:R10008,B75)</f>
        <v>0</v>
      </c>
      <c r="AN75" s="391">
        <f>SUMIFS(ЖС!A4:A10008,ЖС!F4:F10008,AN6,ЖС!G4:G10008,D7,ЖС!R4:R10008,B75)</f>
        <v>0</v>
      </c>
      <c r="AO75" s="391">
        <f>SUMIFS(ЖС!A4:A10008,ЖС!F4:F10008,AN6,ЖС!G4:G10008,E7,ЖС!R4:R10008,B75)</f>
        <v>0</v>
      </c>
      <c r="AP75" s="391">
        <f>SUMIFS(ЖС!A4:A10008,ЖС!F4:F10008,AP6,ЖС!G4:G10008,D7,ЖС!R4:R10008,B75)</f>
        <v>0</v>
      </c>
      <c r="AQ75" s="391">
        <f>SUMIFS(ЖС!A4:A10008,ЖС!F4:F10008,AP6,ЖС!G4:G10008,E7,ЖС!R4:R10008,B75)</f>
        <v>0</v>
      </c>
      <c r="AR75" s="391">
        <f>SUMIFS(ЖС!A4:A10008,ЖС!F4:F10008,AR6,ЖС!G4:G10008,D7,ЖС!R4:R10008,B75)</f>
        <v>0</v>
      </c>
      <c r="AS75" s="391">
        <f>SUMIFS(ЖС!A4:A10008,ЖС!F4:F10008,AR6,ЖС!G4:G10008,E7,ЖС!R4:R10008,B75)</f>
        <v>0</v>
      </c>
      <c r="AT75" s="391">
        <f>SUMIFS(ЖС!A4:A10008,ЖС!F4:F10008,AT6,ЖС!G4:G10008,D7,ЖС!R4:R10008,B75)</f>
        <v>0</v>
      </c>
      <c r="AU75" s="391">
        <f>SUMIFS(ЖС!A4:A10008,ЖС!F4:F10008,AT6,ЖС!G4:G10008,E7,ЖС!R4:R10008,B75)</f>
        <v>0</v>
      </c>
      <c r="AV75" s="391">
        <f>SUMIFS(ЖС!A4:A10008,ЖС!F4:F10008,AV6,ЖС!G4:G10008,D7,ЖС!R4:R10008,B75)</f>
        <v>0</v>
      </c>
      <c r="AW75" s="391">
        <f>SUMIFS(ЖС!A4:A10008,ЖС!F4:F10008,AV6,ЖС!G4:G10008,E7,ЖС!R4:R10008,B75)</f>
        <v>0</v>
      </c>
      <c r="AX75" s="194"/>
      <c r="AY75" s="194"/>
      <c r="AZ75" s="194"/>
      <c r="BA75" s="194"/>
    </row>
    <row r="76" spans="1:53" ht="19.5" thickBot="1">
      <c r="A76" s="337" t="s">
        <v>451</v>
      </c>
      <c r="B76" s="338" t="s">
        <v>297</v>
      </c>
      <c r="C76" s="1204">
        <f t="shared" si="22"/>
        <v>8</v>
      </c>
      <c r="D76" s="372">
        <f t="shared" si="21"/>
        <v>3</v>
      </c>
      <c r="E76" s="196">
        <f t="shared" si="8"/>
        <v>5</v>
      </c>
      <c r="F76" s="1250">
        <f t="shared" si="23"/>
        <v>5</v>
      </c>
      <c r="G76" s="453">
        <v>2</v>
      </c>
      <c r="H76" s="458">
        <v>3</v>
      </c>
      <c r="I76" s="1212">
        <f>C76/C59*100%</f>
        <v>9.6385542168674704E-2</v>
      </c>
      <c r="J76" s="1206">
        <f t="shared" si="11"/>
        <v>0.375</v>
      </c>
      <c r="K76" s="1206">
        <f t="shared" si="12"/>
        <v>0.625</v>
      </c>
      <c r="L76" s="373">
        <f>SUMIFS(ЖС!A4:A10008,ЖС!F4:F10008,L6,ЖС!G4:G10008,D7,ЖС!R4:R10008,B76)</f>
        <v>0</v>
      </c>
      <c r="M76" s="373">
        <f>SUMIFS(ЖС!A4:A10008,ЖС!F4:F10008,L6,ЖС!G4:G10008,E7,ЖС!R4:R10008,B76)</f>
        <v>0</v>
      </c>
      <c r="N76" s="373">
        <f>SUMIFS(ЖС!A4:A10008,ЖС!F4:F10008,N6,ЖС!G4:G10008,D7,ЖС!R4:R10008,B76)</f>
        <v>0</v>
      </c>
      <c r="O76" s="373">
        <f>SUMIFS(ЖС!A4:A10008,ЖС!F4:F10008,N6,ЖС!G4:G10008,E7,ЖС!R4:R10008,B76)</f>
        <v>0</v>
      </c>
      <c r="P76" s="373">
        <f>SUMIFS(ЖС!A4:A10008,ЖС!F4:F10008,P6,ЖС!G4:G10008,D7,ЖС!R4:R10008,B76)</f>
        <v>0</v>
      </c>
      <c r="Q76" s="373">
        <f>SUMIFS(ЖС!A4:A10008,ЖС!F4:F10008,P6,ЖС!G4:G10008,E7,ЖС!R4:R10008,B76)</f>
        <v>2</v>
      </c>
      <c r="R76" s="373">
        <f>SUMIFS(ЖС!A4:A10008,ЖС!F4:F10008,R6,ЖС!G4:G10008,D7,ЖС!R4:R10008,B76)</f>
        <v>1</v>
      </c>
      <c r="S76" s="373">
        <f>SUMIFS(ЖС!A4:A10008,ЖС!F4:F10008,R6,ЖС!G4:G10008,E7,ЖС!R4:R10008,B76)</f>
        <v>1</v>
      </c>
      <c r="T76" s="373">
        <f>SUMIFS(ЖС!A4:A10008,ЖС!F4:F10008,T6,ЖС!G4:G10008,D7,ЖС!R4:R10008,B76)</f>
        <v>0</v>
      </c>
      <c r="U76" s="373">
        <f>SUMIFS(ЖС!A4:A10008,ЖС!F4:F10008,T6,ЖС!G4:G10008,E7,ЖС!R4:R10008,B76)</f>
        <v>1</v>
      </c>
      <c r="V76" s="373">
        <f>SUMIFS(ЖС!A4:A10008,ЖС!F4:F10008,V6,ЖС!G4:G10008,D7,ЖС!R4:R10008,B76)</f>
        <v>0</v>
      </c>
      <c r="W76" s="373">
        <f>SUMIFS(ЖС!A4:A10008,ЖС!F4:F10008,V6,ЖС!G4:G10008,E7,ЖС!R4:R10008,B76)</f>
        <v>0</v>
      </c>
      <c r="X76" s="373">
        <f>SUMIFS(ЖС!A4:A10008,ЖС!F4:F10008,X6,ЖС!G4:G10008,D7,ЖС!R4:R10008,B76)</f>
        <v>0</v>
      </c>
      <c r="Y76" s="373">
        <f>SUMIFS(ЖС!A4:A10008,ЖС!F4:F10008,X6,ЖС!G4:G10008,E7,ЖС!R4:R10008,B76)</f>
        <v>0</v>
      </c>
      <c r="Z76" s="373">
        <f>SUMIFS(ЖС!A4:A10008,ЖС!F4:F10008,Z6,ЖС!G4:G10008,D7,ЖС!R4:R10008,B76)</f>
        <v>0</v>
      </c>
      <c r="AA76" s="373">
        <f>SUMIFS(ЖС!A4:A10008,ЖС!F4:F10008,Z6,ЖС!G4:G10008,E7,ЖС!R4:R10008,B76)</f>
        <v>0</v>
      </c>
      <c r="AB76" s="373">
        <f>SUMIFS(ЖС!A4:A10008,ЖС!F4:F10008,AB6,ЖС!G4:G10008,D7,ЖС!R4:R10008,B76)</f>
        <v>0</v>
      </c>
      <c r="AC76" s="373">
        <f>SUMIFS(ЖС!A4:A10008,ЖС!F4:F10008,AB6,ЖС!G4:G10008,E7,ЖС!R4:R10008,B76)</f>
        <v>0</v>
      </c>
      <c r="AD76" s="373">
        <f>SUMIFS(ЖС!A4:A10008,ЖС!F4:F10008,AD6,ЖС!G4:G10008,D7,ЖС!R4:R10008,B76)</f>
        <v>0</v>
      </c>
      <c r="AE76" s="373">
        <f>SUMIFS(ЖС!A4:A10008,ЖС!F4:F10008,AD6,ЖС!G4:G10008,E7,ЖС!R4:R10008,B76)</f>
        <v>0</v>
      </c>
      <c r="AF76" s="373">
        <f>SUMIFS(ЖС!A4:A10008,ЖС!F4:F10008,AF6,ЖС!G4:G10008,D7,ЖС!R4:R10008,B76)</f>
        <v>0</v>
      </c>
      <c r="AG76" s="378">
        <f>SUMIFS(ЖС!A4:A10008,ЖС!F4:F10008,AF6,ЖС!G4:G10008,E7,ЖС!R4:R10008,B76)</f>
        <v>0</v>
      </c>
      <c r="AH76" s="378">
        <f>SUMIFS(ЖС!A4:A10008,ЖС!F4:F10008,AH6,ЖС!G4:G10008,D7,ЖС!R4:R10008,B76)</f>
        <v>0</v>
      </c>
      <c r="AI76" s="378">
        <f>SUMIFS(ЖС!A4:A10008,ЖС!F4:F10008,AH6,ЖС!G4:G10008,E7,ЖС!R4:R10008,B76)</f>
        <v>0</v>
      </c>
      <c r="AJ76" s="378">
        <f>SUMIFS(ЖС!A4:A10008,ЖС!F4:F10008,AJ6,ЖС!G4:G10008,D7,ЖС!R4:R10008,B76)</f>
        <v>0</v>
      </c>
      <c r="AK76" s="378">
        <f>SUMIFS(ЖС!A4:A10008,ЖС!F4:F10008,AJ6,ЖС!G4:G10008,E7,ЖС!R4:R10008,B76)</f>
        <v>0</v>
      </c>
      <c r="AL76" s="378">
        <f>SUMIFS(ЖС!A4:A10008,ЖС!F4:F10008,AL6,ЖС!G4:G10008,D7,ЖС!R4:R10008,B76)</f>
        <v>2</v>
      </c>
      <c r="AM76" s="378">
        <f>SUMIFS(ЖС!A4:A10008,ЖС!F4:F10008,AL6,ЖС!G4:G10008,E7,ЖС!R4:R10008,B76)</f>
        <v>0</v>
      </c>
      <c r="AN76" s="378">
        <f>SUMIFS(ЖС!A4:A10008,ЖС!F4:F10008,AN6,ЖС!G4:G10008,D7,ЖС!R4:R10008,B76)</f>
        <v>0</v>
      </c>
      <c r="AO76" s="378">
        <f>SUMIFS(ЖС!A4:A10008,ЖС!F4:F10008,AN6,ЖС!G4:G10008,E7,ЖС!R4:R10008,B76)</f>
        <v>0</v>
      </c>
      <c r="AP76" s="378">
        <f>SUMIFS(ЖС!A4:A10008,ЖС!F4:F10008,AP6,ЖС!G4:G10008,D7,ЖС!R4:R10008,B76)</f>
        <v>0</v>
      </c>
      <c r="AQ76" s="378">
        <f>SUMIFS(ЖС!A4:A10008,ЖС!F4:F10008,AP6,ЖС!G4:G10008,E7,ЖС!R4:R10008,B76)</f>
        <v>1</v>
      </c>
      <c r="AR76" s="378">
        <f>SUMIFS(ЖС!A4:A10008,ЖС!F4:F10008,AR6,ЖС!G4:G10008,D7,ЖС!R4:R10008,B76)</f>
        <v>0</v>
      </c>
      <c r="AS76" s="378">
        <f>SUMIFS(ЖС!A4:A10008,ЖС!F4:F10008,AR6,ЖС!G4:G10008,E7,ЖС!R4:R10008,B76)</f>
        <v>0</v>
      </c>
      <c r="AT76" s="378">
        <f>SUMIFS(ЖС!A4:A10008,ЖС!F4:F10008,AT6,ЖС!G4:G10008,D7,ЖС!R4:R10008,B76)</f>
        <v>0</v>
      </c>
      <c r="AU76" s="378">
        <f>SUMIFS(ЖС!A4:A10008,ЖС!F4:F10008,AT6,ЖС!G4:G10008,E7,ЖС!R4:R10008,B76)</f>
        <v>0</v>
      </c>
      <c r="AV76" s="378">
        <f>SUMIFS(ЖС!A4:A10008,ЖС!F4:F10008,AV6,ЖС!G4:G10008,D7,ЖС!R4:R10008,B76)</f>
        <v>0</v>
      </c>
      <c r="AW76" s="378">
        <f>SUMIFS(ЖС!A4:A10008,ЖС!F4:F10008,AV6,ЖС!G4:G10008,E7,ЖС!R4:R10008,B76)</f>
        <v>0</v>
      </c>
      <c r="AX76" s="194"/>
      <c r="AY76" s="194"/>
      <c r="AZ76" s="194"/>
      <c r="BA76" s="194"/>
    </row>
    <row r="77" spans="1:53" ht="19.5" thickBot="1">
      <c r="A77" s="337" t="s">
        <v>452</v>
      </c>
      <c r="B77" s="338" t="s">
        <v>298</v>
      </c>
      <c r="C77" s="1204">
        <f t="shared" si="22"/>
        <v>1</v>
      </c>
      <c r="D77" s="372">
        <f t="shared" si="21"/>
        <v>0</v>
      </c>
      <c r="E77" s="196">
        <f t="shared" si="8"/>
        <v>1</v>
      </c>
      <c r="F77" s="1250">
        <f t="shared" si="23"/>
        <v>1</v>
      </c>
      <c r="G77" s="453">
        <v>0</v>
      </c>
      <c r="H77" s="458">
        <v>1</v>
      </c>
      <c r="I77" s="1212">
        <f>C77/C59*100%</f>
        <v>1.2048192771084338E-2</v>
      </c>
      <c r="J77" s="1206">
        <f t="shared" si="11"/>
        <v>0</v>
      </c>
      <c r="K77" s="1206">
        <f t="shared" si="12"/>
        <v>1</v>
      </c>
      <c r="L77" s="373">
        <f>SUMIFS(ЖС!A4:A10008,ЖС!F4:F10008,L6,ЖС!G4:G10008,D7,ЖС!R4:R10008,B77)</f>
        <v>0</v>
      </c>
      <c r="M77" s="373">
        <f>SUMIFS(ЖС!A4:A10008,ЖС!F4:F10008,L6,ЖС!G4:G10008,E7,ЖС!R4:R10008,B77)</f>
        <v>0</v>
      </c>
      <c r="N77" s="373">
        <f>SUMIFS(ЖС!A4:A10008,ЖС!F4:F10008,N6,ЖС!G4:G10008,D7,ЖС!R4:R10008,B77)</f>
        <v>0</v>
      </c>
      <c r="O77" s="373">
        <f>SUMIFS(ЖС!A4:A10008,ЖС!F4:F10008,N6,ЖС!G4:G10008,E7,ЖС!R4:R10008,B77)</f>
        <v>0</v>
      </c>
      <c r="P77" s="373">
        <f>SUMIFS(ЖС!A4:A10008,ЖС!F4:F10008,P6,ЖС!G4:G10008,D7,ЖС!R4:R10008,B77)</f>
        <v>0</v>
      </c>
      <c r="Q77" s="373">
        <f>SUMIFS(ЖС!A4:A10008,ЖС!F4:F10008,P6,ЖС!G4:G10008,E7,ЖС!R4:R10008,B77)</f>
        <v>0</v>
      </c>
      <c r="R77" s="373">
        <f>SUMIFS(ЖС!A4:A10008,ЖС!F4:F10008,R6,ЖС!G4:G10008,D7,ЖС!R4:R10008,B77)</f>
        <v>0</v>
      </c>
      <c r="S77" s="373">
        <f>SUMIFS(ЖС!A4:A10008,ЖС!F4:F10008,R6,ЖС!G4:G10008,E7,ЖС!R4:R10008,B77)</f>
        <v>0</v>
      </c>
      <c r="T77" s="373">
        <f>SUMIFS(ЖС!A4:A10008,ЖС!F4:F10008,T6,ЖС!G4:G10008,D7,ЖС!R4:R10008,B77)</f>
        <v>0</v>
      </c>
      <c r="U77" s="373">
        <f>SUMIFS(ЖС!A4:A10008,ЖС!F4:F10008,T6,ЖС!G4:G10008,E7,ЖС!R4:R10008,B77)</f>
        <v>0</v>
      </c>
      <c r="V77" s="373">
        <f>SUMIFS(ЖС!A4:A10008,ЖС!F4:F10008,V6,ЖС!G4:G10008,D7,ЖС!R4:R10008,B77)</f>
        <v>0</v>
      </c>
      <c r="W77" s="373">
        <f>SUMIFS(ЖС!A4:A10008,ЖС!F4:F10008,V6,ЖС!G4:G10008,E7,ЖС!R4:R10008,B77)</f>
        <v>0</v>
      </c>
      <c r="X77" s="373">
        <f>SUMIFS(ЖС!A4:A10008,ЖС!F4:F10008,X6,ЖС!G4:G10008,D7,ЖС!R4:R10008,B77)</f>
        <v>0</v>
      </c>
      <c r="Y77" s="373">
        <f>SUMIFS(ЖС!A4:A10008,ЖС!F4:F10008,X6,ЖС!G4:G10008,E7,ЖС!R4:R10008,B77)</f>
        <v>0</v>
      </c>
      <c r="Z77" s="373">
        <f>SUMIFS(ЖС!A4:A10008,ЖС!F4:F10008,Z6,ЖС!G4:G10008,D7,ЖС!R4:R10008,B77)</f>
        <v>0</v>
      </c>
      <c r="AA77" s="373">
        <f>SUMIFS(ЖС!A4:A10008,ЖС!F4:F10008,Z6,ЖС!G4:G10008,E7,ЖС!R4:R10008,B77)</f>
        <v>0</v>
      </c>
      <c r="AB77" s="373">
        <f>SUMIFS(ЖС!A4:A10008,ЖС!F4:F10008,AB6,ЖС!G4:G10008,D7,ЖС!R4:R10008,B77)</f>
        <v>0</v>
      </c>
      <c r="AC77" s="373">
        <f>SUMIFS(ЖС!A4:A10008,ЖС!F4:F10008,AB6,ЖС!G4:G10008,E7,ЖС!R4:R10008,B77)</f>
        <v>0</v>
      </c>
      <c r="AD77" s="373">
        <f>SUMIFS(ЖС!A4:A10008,ЖС!F4:F10008,AD6,ЖС!G4:G10008,D7,ЖС!R4:R10008,B77)</f>
        <v>0</v>
      </c>
      <c r="AE77" s="373">
        <f>SUMIFS(ЖС!A4:A10008,ЖС!F4:F10008,AD6,ЖС!G4:G10008,E7,ЖС!R4:R10008,B77)</f>
        <v>0</v>
      </c>
      <c r="AF77" s="373">
        <f>SUMIFS(ЖС!A4:A10008,ЖС!F4:F10008,AF6,ЖС!G4:G10008,D7,ЖС!R4:R10008,B77)</f>
        <v>0</v>
      </c>
      <c r="AG77" s="378">
        <f>SUMIFS(ЖС!A4:A10008,ЖС!F4:F10008,AF6,ЖС!G4:G10008,E7,ЖС!R4:R10008,B77)</f>
        <v>0</v>
      </c>
      <c r="AH77" s="378">
        <f>SUMIFS(ЖС!A4:A10008,ЖС!F4:F10008,AH6,ЖС!G4:G10008,D7,ЖС!R4:R10008,B77)</f>
        <v>0</v>
      </c>
      <c r="AI77" s="378">
        <f>SUMIFS(ЖС!A4:A10008,ЖС!F4:F10008,AH6,ЖС!G4:G10008,E7,ЖС!R4:R10008,B77)</f>
        <v>0</v>
      </c>
      <c r="AJ77" s="378">
        <f>SUMIFS(ЖС!A4:A10008,ЖС!F4:F10008,AJ6,ЖС!G4:G10008,D7,ЖС!R4:R10008,B77)</f>
        <v>0</v>
      </c>
      <c r="AK77" s="378">
        <f>SUMIFS(ЖС!A4:A10008,ЖС!F4:F10008,AJ6,ЖС!G4:G10008,E7,ЖС!R4:R10008,B77)</f>
        <v>0</v>
      </c>
      <c r="AL77" s="378">
        <f>SUMIFS(ЖС!A4:A10008,ЖС!F4:F10008,AL6,ЖС!G4:G10008,D7,ЖС!R4:R10008,B77)</f>
        <v>0</v>
      </c>
      <c r="AM77" s="378">
        <f>SUMIFS(ЖС!A4:A10008,ЖС!F4:F10008,AL6,ЖС!G4:G10008,E7,ЖС!R4:R10008,B77)</f>
        <v>1</v>
      </c>
      <c r="AN77" s="378">
        <f>SUMIFS(ЖС!A4:A10008,ЖС!F4:F10008,AN6,ЖС!G4:G10008,D7,ЖС!R4:R10008,B77)</f>
        <v>0</v>
      </c>
      <c r="AO77" s="378">
        <f>SUMIFS(ЖС!A4:A10008,ЖС!F4:F10008,AN6,ЖС!G4:G10008,E7,ЖС!R4:R10008,B77)</f>
        <v>0</v>
      </c>
      <c r="AP77" s="378">
        <f>SUMIFS(ЖС!A4:A10008,ЖС!F4:F10008,AP6,ЖС!G4:G10008,D7,ЖС!R4:R10008,B77)</f>
        <v>0</v>
      </c>
      <c r="AQ77" s="378">
        <f>SUMIFS(ЖС!A4:A10008,ЖС!F4:F10008,AP6,ЖС!G4:G10008,E7,ЖС!R4:R10008,B77)</f>
        <v>0</v>
      </c>
      <c r="AR77" s="378">
        <f>SUMIFS(ЖС!A4:A10008,ЖС!F4:F10008,AR6,ЖС!G4:G10008,D7,ЖС!R4:R10008,B77)</f>
        <v>0</v>
      </c>
      <c r="AS77" s="378">
        <f>SUMIFS(ЖС!A4:A10008,ЖС!F4:F10008,AR6,ЖС!G4:G10008,E7,ЖС!R4:R10008,B77)</f>
        <v>0</v>
      </c>
      <c r="AT77" s="378">
        <f>SUMIFS(ЖС!A4:A10008,ЖС!F4:F10008,AT6,ЖС!G4:G10008,D7,ЖС!R4:R10008,B77)</f>
        <v>0</v>
      </c>
      <c r="AU77" s="378">
        <f>SUMIFS(ЖС!A4:A10008,ЖС!F4:F10008,AT6,ЖС!G4:G10008,E7,ЖС!R4:R10008,B77)</f>
        <v>0</v>
      </c>
      <c r="AV77" s="378">
        <f>SUMIFS(ЖС!A4:A10008,ЖС!F4:F10008,AV6,ЖС!G4:G10008,D7,ЖС!R4:R10008,B77)</f>
        <v>0</v>
      </c>
      <c r="AW77" s="378">
        <f>SUMIFS(ЖС!A4:A10008,ЖС!F4:F10008,AV6,ЖС!G4:G10008,E7,ЖС!R4:R10008,B77)</f>
        <v>0</v>
      </c>
      <c r="AX77" s="194"/>
      <c r="AY77" s="194"/>
      <c r="AZ77" s="194"/>
      <c r="BA77" s="194"/>
    </row>
    <row r="78" spans="1:53" ht="19.5" thickBot="1">
      <c r="A78" s="337" t="s">
        <v>453</v>
      </c>
      <c r="B78" s="338" t="s">
        <v>299</v>
      </c>
      <c r="C78" s="1204">
        <f t="shared" si="22"/>
        <v>0</v>
      </c>
      <c r="D78" s="372">
        <f t="shared" si="21"/>
        <v>0</v>
      </c>
      <c r="E78" s="196">
        <f t="shared" si="8"/>
        <v>0</v>
      </c>
      <c r="F78" s="1250">
        <f t="shared" si="23"/>
        <v>0</v>
      </c>
      <c r="G78" s="453">
        <v>0</v>
      </c>
      <c r="H78" s="458">
        <v>0</v>
      </c>
      <c r="I78" s="1212">
        <f>C78/C59*100%</f>
        <v>0</v>
      </c>
      <c r="J78" s="1206" t="e">
        <f t="shared" si="11"/>
        <v>#DIV/0!</v>
      </c>
      <c r="K78" s="1206" t="e">
        <f t="shared" si="12"/>
        <v>#DIV/0!</v>
      </c>
      <c r="L78" s="373">
        <f>SUMIFS(ЖС!A4:A10008,ЖС!F4:F10008,L6,ЖС!G4:G10008,D7,ЖС!R4:R10008,B78)</f>
        <v>0</v>
      </c>
      <c r="M78" s="373">
        <f>SUMIFS(ЖС!A4:A10008,ЖС!F4:F10008,L6,ЖС!G4:G10008,E7,ЖС!R4:R10008,B78)</f>
        <v>0</v>
      </c>
      <c r="N78" s="373">
        <f>SUMIFS(ЖС!A4:A10008,ЖС!F4:F10008,N6,ЖС!G4:G10008,D7,ЖС!R4:R10008,B78)</f>
        <v>0</v>
      </c>
      <c r="O78" s="373">
        <f>SUMIFS(ЖС!A4:A10008,ЖС!F4:F10008,N6,ЖС!G4:G10008,E7,ЖС!R4:R10008,B78)</f>
        <v>0</v>
      </c>
      <c r="P78" s="373">
        <f>SUMIFS(ЖС!A4:A10008,ЖС!F4:F10008,P6,ЖС!G4:G10008,D7,ЖС!R4:R10008,B78)</f>
        <v>0</v>
      </c>
      <c r="Q78" s="373">
        <f>SUMIFS(ЖС!A4:A10008,ЖС!F4:F10008,P6,ЖС!G4:G10008,E7,ЖС!R4:R10008,B78)</f>
        <v>0</v>
      </c>
      <c r="R78" s="373">
        <f>SUMIFS(ЖС!A4:A10008,ЖС!F4:F10008,R6,ЖС!G4:G10008,D7,ЖС!R4:R10008,B78)</f>
        <v>0</v>
      </c>
      <c r="S78" s="373">
        <f>SUMIFS(ЖС!A4:A10008,ЖС!F4:F10008,R6,ЖС!G4:G10008,E7,ЖС!R4:R10008,B78)</f>
        <v>0</v>
      </c>
      <c r="T78" s="373">
        <f>SUMIFS(ЖС!A4:A10008,ЖС!F4:F10008,T6,ЖС!G4:G10008,D7,ЖС!R4:R10008,B78)</f>
        <v>0</v>
      </c>
      <c r="U78" s="373">
        <f>SUMIFS(ЖС!A4:A10008,ЖС!F4:F10008,T6,ЖС!G4:G10008,E7,ЖС!R4:R10008,B78)</f>
        <v>0</v>
      </c>
      <c r="V78" s="373">
        <f>SUMIFS(ЖС!A4:A10008,ЖС!F4:F10008,V6,ЖС!G4:G10008,D7,ЖС!R4:R10008,B78)</f>
        <v>0</v>
      </c>
      <c r="W78" s="373">
        <f>SUMIFS(ЖС!A4:A10008,ЖС!F4:F10008,V6,ЖС!G4:G10008,E7,ЖС!R4:R10008,B78)</f>
        <v>0</v>
      </c>
      <c r="X78" s="373">
        <f>SUMIFS(ЖС!A4:A10008,ЖС!F4:F10008,X6,ЖС!G4:G10008,D7,ЖС!R4:R10008,B78)</f>
        <v>0</v>
      </c>
      <c r="Y78" s="373">
        <f>SUMIFS(ЖС!A4:A10008,ЖС!F4:F10008,X6,ЖС!G4:G10008,E7,ЖС!R4:R10008,B78)</f>
        <v>0</v>
      </c>
      <c r="Z78" s="373">
        <f>SUMIFS(ЖС!A4:A10008,ЖС!F4:F10008,Z6,ЖС!G4:G10008,D7,ЖС!R4:R10008,B78)</f>
        <v>0</v>
      </c>
      <c r="AA78" s="373">
        <f>SUMIFS(ЖС!A4:A10008,ЖС!F4:F10008,Z6,ЖС!G4:G10008,E7,ЖС!R4:R10008,B78)</f>
        <v>0</v>
      </c>
      <c r="AB78" s="373">
        <f>SUMIFS(ЖС!A4:A10008,ЖС!F4:F10008,AB6,ЖС!G4:G10008,D7,ЖС!R4:R10008,B78)</f>
        <v>0</v>
      </c>
      <c r="AC78" s="373">
        <f>SUMIFS(ЖС!A4:A10008,ЖС!F4:F10008,AB6,ЖС!G4:G10008,E7,ЖС!R4:R10008,B78)</f>
        <v>0</v>
      </c>
      <c r="AD78" s="373">
        <f>SUMIFS(ЖС!A4:A10008,ЖС!F4:F10008,AD6,ЖС!G4:G10008,D7,ЖС!R4:R10008,B78)</f>
        <v>0</v>
      </c>
      <c r="AE78" s="373">
        <f>SUMIFS(ЖС!A4:A10008,ЖС!F4:F10008,AD6,ЖС!G4:G10008,E7,ЖС!R4:R10008,B78)</f>
        <v>0</v>
      </c>
      <c r="AF78" s="373">
        <f>SUMIFS(ЖС!A4:A10008,ЖС!F4:F10008,AF6,ЖС!G4:G10008,D7,ЖС!R4:R10008,B78)</f>
        <v>0</v>
      </c>
      <c r="AG78" s="378">
        <f>SUMIFS(ЖС!A4:A10008,ЖС!F4:F10008,AF6,ЖС!G4:G10008,E7,ЖС!R4:R10008,B78)</f>
        <v>0</v>
      </c>
      <c r="AH78" s="378">
        <f>SUMIFS(ЖС!A4:A10008,ЖС!F4:F10008,AH6,ЖС!G4:G10008,D7,ЖС!R4:R10008,B78)</f>
        <v>0</v>
      </c>
      <c r="AI78" s="378">
        <f>SUMIFS(ЖС!A4:A10008,ЖС!F4:F10008,AH6,ЖС!G4:G10008,E7,ЖС!R4:R10008,B78)</f>
        <v>0</v>
      </c>
      <c r="AJ78" s="378">
        <f>SUMIFS(ЖС!A4:A10008,ЖС!F4:F10008,AJ6,ЖС!G4:G10008,D7,ЖС!R4:R10008,B78)</f>
        <v>0</v>
      </c>
      <c r="AK78" s="378">
        <f>SUMIFS(ЖС!A4:A10008,ЖС!F4:F10008,AJ6,ЖС!G4:G10008,E7,ЖС!R4:R10008,B78)</f>
        <v>0</v>
      </c>
      <c r="AL78" s="378">
        <f>SUMIFS(ЖС!A4:A10008,ЖС!F4:F10008,AL6,ЖС!G4:G10008,D7,ЖС!R4:R10008,B78)</f>
        <v>0</v>
      </c>
      <c r="AM78" s="378">
        <f>SUMIFS(ЖС!A4:A10008,ЖС!F4:F10008,AL6,ЖС!G4:G10008,E7,ЖС!R4:R10008,B78)</f>
        <v>0</v>
      </c>
      <c r="AN78" s="378">
        <f>SUMIFS(ЖС!A4:A10008,ЖС!F4:F10008,AN6,ЖС!G4:G10008,D7,ЖС!R4:R10008,B78)</f>
        <v>0</v>
      </c>
      <c r="AO78" s="378">
        <f>SUMIFS(ЖС!A4:A10008,ЖС!F4:F10008,AN6,ЖС!G4:G10008,E7,ЖС!R4:R10008,B78)</f>
        <v>0</v>
      </c>
      <c r="AP78" s="378">
        <f>SUMIFS(ЖС!A4:A10008,ЖС!F4:F10008,AP6,ЖС!G4:G10008,D7,ЖС!R4:R10008,B78)</f>
        <v>0</v>
      </c>
      <c r="AQ78" s="378">
        <f>SUMIFS(ЖС!A4:A10008,ЖС!F4:F10008,AP6,ЖС!G4:G10008,E7,ЖС!R4:R10008,B78)</f>
        <v>0</v>
      </c>
      <c r="AR78" s="378">
        <f>SUMIFS(ЖС!A4:A10008,ЖС!F4:F10008,AR6,ЖС!G4:G10008,D7,ЖС!R4:R10008,B78)</f>
        <v>0</v>
      </c>
      <c r="AS78" s="378">
        <f>SUMIFS(ЖС!A4:A10008,ЖС!F4:F10008,AR6,ЖС!G4:G10008,E7,ЖС!R4:R10008,B78)</f>
        <v>0</v>
      </c>
      <c r="AT78" s="378">
        <f>SUMIFS(ЖС!A4:A10008,ЖС!F4:F10008,AT6,ЖС!G4:G10008,D7,ЖС!R4:R10008,B78)</f>
        <v>0</v>
      </c>
      <c r="AU78" s="378">
        <f>SUMIFS(ЖС!A4:A10008,ЖС!F4:F10008,AT6,ЖС!G4:G10008,E7,ЖС!R4:R10008,B78)</f>
        <v>0</v>
      </c>
      <c r="AV78" s="378">
        <f>SUMIFS(ЖС!A4:A10008,ЖС!F4:F10008,AV6,ЖС!G4:G10008,D7,ЖС!R4:R10008,B78)</f>
        <v>0</v>
      </c>
      <c r="AW78" s="378">
        <f>SUMIFS(ЖС!A4:A10008,ЖС!F4:F10008,AV6,ЖС!G4:G10008,E7,ЖС!R4:R10008,B78)</f>
        <v>0</v>
      </c>
      <c r="AX78" s="194"/>
      <c r="AY78" s="194"/>
      <c r="AZ78" s="194"/>
      <c r="BA78" s="194"/>
    </row>
    <row r="79" spans="1:53" ht="19.5" thickBot="1">
      <c r="A79" s="337" t="s">
        <v>454</v>
      </c>
      <c r="B79" s="338" t="s">
        <v>300</v>
      </c>
      <c r="C79" s="1204">
        <f t="shared" si="22"/>
        <v>0</v>
      </c>
      <c r="D79" s="372">
        <f t="shared" si="21"/>
        <v>0</v>
      </c>
      <c r="E79" s="196">
        <f t="shared" si="8"/>
        <v>0</v>
      </c>
      <c r="F79" s="1250">
        <f t="shared" si="23"/>
        <v>0</v>
      </c>
      <c r="G79" s="453">
        <v>0</v>
      </c>
      <c r="H79" s="458">
        <v>0</v>
      </c>
      <c r="I79" s="1212">
        <f>C79/C59*100%</f>
        <v>0</v>
      </c>
      <c r="J79" s="1206" t="e">
        <f t="shared" si="11"/>
        <v>#DIV/0!</v>
      </c>
      <c r="K79" s="1206" t="e">
        <f t="shared" si="12"/>
        <v>#DIV/0!</v>
      </c>
      <c r="L79" s="373">
        <f>SUMIFS(ЖС!A4:A10008,ЖС!F4:F10008,L6,ЖС!G4:G10008,D7,ЖС!R4:R10008,B79)</f>
        <v>0</v>
      </c>
      <c r="M79" s="373">
        <f>SUMIFS(ЖС!A4:A10008,ЖС!F4:F10008,L6,ЖС!G4:G10008,E7,ЖС!R4:R10008,B79)</f>
        <v>0</v>
      </c>
      <c r="N79" s="373">
        <f>SUMIFS(ЖС!A4:A10008,ЖС!F4:F10008,N6,ЖС!G4:G10008,D7,ЖС!R4:R10008,B79)</f>
        <v>0</v>
      </c>
      <c r="O79" s="373">
        <f>SUMIFS(ЖС!A4:A10008,ЖС!F4:F10008,N6,ЖС!G4:G10008,E7,ЖС!R4:R10008,B79)</f>
        <v>0</v>
      </c>
      <c r="P79" s="373">
        <f>SUMIFS(ЖС!A4:A10008,ЖС!F4:F10008,P6,ЖС!G4:G10008,D7,ЖС!R4:R10008,B79)</f>
        <v>0</v>
      </c>
      <c r="Q79" s="373">
        <f>SUMIFS(ЖС!A4:A10008,ЖС!F4:F10008,P6,ЖС!G4:G10008,E7,ЖС!R4:R10008,B79)</f>
        <v>0</v>
      </c>
      <c r="R79" s="373">
        <f>SUMIFS(ЖС!A4:A10008,ЖС!F4:F10008,R6,ЖС!G4:G10008,D7,ЖС!R4:R10008,B79)</f>
        <v>0</v>
      </c>
      <c r="S79" s="373">
        <f>SUMIFS(ЖС!A4:A10008,ЖС!F4:F10008,R6,ЖС!G4:G10008,E7,ЖС!R4:R10008,B79)</f>
        <v>0</v>
      </c>
      <c r="T79" s="373">
        <f>SUMIFS(ЖС!A4:A10008,ЖС!F4:F10008,T6,ЖС!G4:G10008,D7,ЖС!R4:R10008,B79)</f>
        <v>0</v>
      </c>
      <c r="U79" s="373">
        <f>SUMIFS(ЖС!A4:A10008,ЖС!F4:F10008,T6,ЖС!G4:G10008,E7,ЖС!R4:R10008,B79)</f>
        <v>0</v>
      </c>
      <c r="V79" s="373">
        <f>SUMIFS(ЖС!A4:A10008,ЖС!F4:F10008,V6,ЖС!G4:G10008,D7,ЖС!R4:R10008,B79)</f>
        <v>0</v>
      </c>
      <c r="W79" s="373">
        <f>SUMIFS(ЖС!A4:A10008,ЖС!F4:F10008,V6,ЖС!G4:G10008,E7,ЖС!R4:R10008,B79)</f>
        <v>0</v>
      </c>
      <c r="X79" s="373">
        <f>SUMIFS(ЖС!A4:A10008,ЖС!F4:F10008,X6,ЖС!G4:G10008,D7,ЖС!R4:R10008,B79)</f>
        <v>0</v>
      </c>
      <c r="Y79" s="373">
        <f>SUMIFS(ЖС!A4:A10008,ЖС!F4:F10008,X6,ЖС!G4:G10008,E7,ЖС!R4:R10008,B79)</f>
        <v>0</v>
      </c>
      <c r="Z79" s="373">
        <f>SUMIFS(ЖС!A4:A10008,ЖС!F4:F10008,Z6,ЖС!G4:G10008,D7,ЖС!R4:R10008,B79)</f>
        <v>0</v>
      </c>
      <c r="AA79" s="373">
        <f>SUMIFS(ЖС!A4:A10008,ЖС!F4:F10008,Z6,ЖС!G4:G10008,E7,ЖС!R4:R10008,B79)</f>
        <v>0</v>
      </c>
      <c r="AB79" s="373">
        <f>SUMIFS(ЖС!A4:A10008,ЖС!F4:F10008,AB6,ЖС!G4:G10008,D7,ЖС!R4:R10008,B79)</f>
        <v>0</v>
      </c>
      <c r="AC79" s="373">
        <f>SUMIFS(ЖС!A4:A10008,ЖС!F4:F10008,AB6,ЖС!G4:G10008,E7,ЖС!R4:R10008,B79)</f>
        <v>0</v>
      </c>
      <c r="AD79" s="373">
        <f>SUMIFS(ЖС!A4:A10008,ЖС!F4:F10008,AD6,ЖС!G4:G10008,D7,ЖС!R4:R10008,B79)</f>
        <v>0</v>
      </c>
      <c r="AE79" s="373">
        <f>SUMIFS(ЖС!A4:A10008,ЖС!F4:F10008,AD6,ЖС!G4:G10008,E7,ЖС!R4:R10008,B79)</f>
        <v>0</v>
      </c>
      <c r="AF79" s="373">
        <f>SUMIFS(ЖС!A4:A10008,ЖС!F4:F10008,AF6,ЖС!G4:G10008,D7,ЖС!R4:R10008,B79)</f>
        <v>0</v>
      </c>
      <c r="AG79" s="378">
        <f>SUMIFS(ЖС!A4:A10008,ЖС!F4:F10008,AF6,ЖС!G4:G10008,E7,ЖС!R4:R10008,B79)</f>
        <v>0</v>
      </c>
      <c r="AH79" s="378">
        <f>SUMIFS(ЖС!A4:A10008,ЖС!F4:F10008,AH6,ЖС!G4:G10008,D7,ЖС!R4:R10008,B79)</f>
        <v>0</v>
      </c>
      <c r="AI79" s="378">
        <f>SUMIFS(ЖС!A4:A10008,ЖС!F4:F10008,AH6,ЖС!G4:G10008,E7,ЖС!R4:R10008,B79)</f>
        <v>0</v>
      </c>
      <c r="AJ79" s="378">
        <f>SUMIFS(ЖС!A4:A10008,ЖС!F4:F10008,AJ6,ЖС!G4:G10008,D7,ЖС!R4:R10008,B79)</f>
        <v>0</v>
      </c>
      <c r="AK79" s="378">
        <f>SUMIFS(ЖС!A4:A10008,ЖС!F4:F10008,AJ6,ЖС!G4:G10008,E7,ЖС!R4:R10008,B79)</f>
        <v>0</v>
      </c>
      <c r="AL79" s="378">
        <f>SUMIFS(ЖС!A4:A10008,ЖС!F4:F10008,AL6,ЖС!G4:G10008,D7,ЖС!R4:R10008,B79)</f>
        <v>0</v>
      </c>
      <c r="AM79" s="378">
        <f>SUMIFS(ЖС!A4:A10008,ЖС!F4:F10008,AL6,ЖС!G4:G10008,E7,ЖС!R4:R10008,B79)</f>
        <v>0</v>
      </c>
      <c r="AN79" s="378">
        <f>SUMIFS(ЖС!A4:A10008,ЖС!F4:F10008,AN6,ЖС!G4:G10008,D7,ЖС!R4:R10008,B79)</f>
        <v>0</v>
      </c>
      <c r="AO79" s="378">
        <f>SUMIFS(ЖС!A4:A10008,ЖС!F4:F10008,AN6,ЖС!G4:G10008,E7,ЖС!R4:R10008,B79)</f>
        <v>0</v>
      </c>
      <c r="AP79" s="378">
        <f>SUMIFS(ЖС!A4:A10008,ЖС!F4:F10008,AP6,ЖС!G4:G10008,D7,ЖС!R4:R10008,B79)</f>
        <v>0</v>
      </c>
      <c r="AQ79" s="378">
        <f>SUMIFS(ЖС!A4:A10008,ЖС!F4:F10008,AP6,ЖС!G4:G10008,E7,ЖС!R4:R10008,B79)</f>
        <v>0</v>
      </c>
      <c r="AR79" s="378">
        <f>SUMIFS(ЖС!A4:A10008,ЖС!F4:F10008,AR6,ЖС!G4:G10008,D7,ЖС!R4:R10008,B79)</f>
        <v>0</v>
      </c>
      <c r="AS79" s="378">
        <f>SUMIFS(ЖС!A4:A10008,ЖС!F4:F10008,AR6,ЖС!G4:G10008,E7,ЖС!R4:R10008,B79)</f>
        <v>0</v>
      </c>
      <c r="AT79" s="378">
        <f>SUMIFS(ЖС!A4:A10008,ЖС!F4:F10008,AT6,ЖС!G4:G10008,D7,ЖС!R4:R10008,B79)</f>
        <v>0</v>
      </c>
      <c r="AU79" s="378">
        <f>SUMIFS(ЖС!A4:A10008,ЖС!F4:F10008,AT6,ЖС!G4:G10008,E7,ЖС!R4:R10008,B79)</f>
        <v>0</v>
      </c>
      <c r="AV79" s="378">
        <f>SUMIFS(ЖС!A4:A10008,ЖС!F4:F10008,AV6,ЖС!G4:G10008,D7,ЖС!R4:R10008,B79)</f>
        <v>0</v>
      </c>
      <c r="AW79" s="378">
        <f>SUMIFS(ЖС!A4:A10008,ЖС!F4:F10008,AV6,ЖС!G4:G10008,E7,ЖС!R4:R10008,B79)</f>
        <v>0</v>
      </c>
      <c r="AX79" s="194"/>
      <c r="AY79" s="194"/>
      <c r="AZ79" s="194"/>
      <c r="BA79" s="194"/>
    </row>
    <row r="80" spans="1:53" ht="19.5" thickBot="1">
      <c r="A80" s="337" t="s">
        <v>455</v>
      </c>
      <c r="B80" s="338" t="s">
        <v>302</v>
      </c>
      <c r="C80" s="1204">
        <f t="shared" si="22"/>
        <v>0</v>
      </c>
      <c r="D80" s="372">
        <f t="shared" si="21"/>
        <v>0</v>
      </c>
      <c r="E80" s="196">
        <f t="shared" si="8"/>
        <v>0</v>
      </c>
      <c r="F80" s="1250">
        <f t="shared" si="23"/>
        <v>0</v>
      </c>
      <c r="G80" s="453">
        <v>0</v>
      </c>
      <c r="H80" s="458">
        <v>0</v>
      </c>
      <c r="I80" s="1212">
        <f>C80/C59*100%</f>
        <v>0</v>
      </c>
      <c r="J80" s="1206" t="e">
        <f t="shared" si="11"/>
        <v>#DIV/0!</v>
      </c>
      <c r="K80" s="1206" t="e">
        <f t="shared" si="12"/>
        <v>#DIV/0!</v>
      </c>
      <c r="L80" s="373">
        <f>SUMIFS(ЖС!A4:A10008,ЖС!F4:F10008,L6,ЖС!G4:G10008,D7,ЖС!R4:R10008,B80)</f>
        <v>0</v>
      </c>
      <c r="M80" s="373">
        <f>SUMIFS(ЖС!A4:A10008,ЖС!F4:F10008,L6,ЖС!G4:G10008,E7,ЖС!R4:R10008,B80)</f>
        <v>0</v>
      </c>
      <c r="N80" s="373">
        <f>SUMIFS(ЖС!A4:A10008,ЖС!F4:F10008,N6,ЖС!G4:G10008,D7,ЖС!R4:R10008,B80)</f>
        <v>0</v>
      </c>
      <c r="O80" s="373">
        <f>SUMIFS(ЖС!A4:A10008,ЖС!F4:F10008,N6,ЖС!G4:G10008,E7,ЖС!R4:R10008,B80)</f>
        <v>0</v>
      </c>
      <c r="P80" s="373">
        <f>SUMIFS(ЖС!A4:A10008,ЖС!F4:F10008,P6,ЖС!G4:G10008,D7,ЖС!R4:R10008,B80)</f>
        <v>0</v>
      </c>
      <c r="Q80" s="373">
        <f>SUMIFS(ЖС!A4:A10008,ЖС!F4:F10008,P6,ЖС!G4:G10008,E7,ЖС!R4:R10008,B80)</f>
        <v>0</v>
      </c>
      <c r="R80" s="373">
        <f>SUMIFS(ЖС!A4:A10008,ЖС!F4:F10008,R6,ЖС!G4:G10008,D7,ЖС!R4:R10008,B80)</f>
        <v>0</v>
      </c>
      <c r="S80" s="373">
        <f>SUMIFS(ЖС!A4:A10008,ЖС!F4:F10008,R6,ЖС!G4:G10008,E7,ЖС!R4:R10008,B80)</f>
        <v>0</v>
      </c>
      <c r="T80" s="373">
        <f>SUMIFS(ЖС!A4:A10008,ЖС!F4:F10008,T6,ЖС!G4:G10008,D7,ЖС!R4:R10008,B80)</f>
        <v>0</v>
      </c>
      <c r="U80" s="373">
        <f>SUMIFS(ЖС!A4:A10008,ЖС!F4:F10008,T6,ЖС!G4:G10008,E7,ЖС!R4:R10008,B80)</f>
        <v>0</v>
      </c>
      <c r="V80" s="373">
        <f>SUMIFS(ЖС!A4:A10008,ЖС!F4:F10008,V6,ЖС!G4:G10008,D7,ЖС!R4:R10008,B80)</f>
        <v>0</v>
      </c>
      <c r="W80" s="373">
        <f>SUMIFS(ЖС!A4:A10008,ЖС!F4:F10008,V6,ЖС!G4:G10008,E7,ЖС!R4:R10008,B80)</f>
        <v>0</v>
      </c>
      <c r="X80" s="373">
        <f>SUMIFS(ЖС!A4:A10008,ЖС!F4:F10008,X6,ЖС!G4:G10008,D7,ЖС!R4:R10008,B80)</f>
        <v>0</v>
      </c>
      <c r="Y80" s="373">
        <f>SUMIFS(ЖС!A4:A10008,ЖС!F4:F10008,X6,ЖС!G4:G10008,E7,ЖС!R4:R10008,B80)</f>
        <v>0</v>
      </c>
      <c r="Z80" s="373">
        <f>SUMIFS(ЖС!A4:A10008,ЖС!F4:F10008,Z6,ЖС!G4:G10008,D7,ЖС!R4:R10008,B80)</f>
        <v>0</v>
      </c>
      <c r="AA80" s="373">
        <f>SUMIFS(ЖС!A4:A10008,ЖС!F4:F10008,Z6,ЖС!G4:G10008,E7,ЖС!R4:R10008,B80)</f>
        <v>0</v>
      </c>
      <c r="AB80" s="373">
        <f>SUMIFS(ЖС!A4:A10008,ЖС!F4:F10008,AB6,ЖС!G4:G10008,D7,ЖС!R4:R10008,B80)</f>
        <v>0</v>
      </c>
      <c r="AC80" s="373">
        <f>SUMIFS(ЖС!A4:A10008,ЖС!F4:F10008,AB6,ЖС!G4:G10008,E7,ЖС!R4:R10008,B80)</f>
        <v>0</v>
      </c>
      <c r="AD80" s="373">
        <f>SUMIFS(ЖС!A4:A10008,ЖС!F4:F10008,AD6,ЖС!G4:G10008,D7,ЖС!R4:R10008,B80)</f>
        <v>0</v>
      </c>
      <c r="AE80" s="373">
        <f>SUMIFS(ЖС!A4:A10008,ЖС!F4:F10008,AD6,ЖС!G4:G10008,E7,ЖС!R4:R10008,B80)</f>
        <v>0</v>
      </c>
      <c r="AF80" s="373">
        <f>SUMIFS(ЖС!A4:A10008,ЖС!F4:F10008,AF6,ЖС!G4:G10008,D7,ЖС!R4:R10008,B80)</f>
        <v>0</v>
      </c>
      <c r="AG80" s="378">
        <f>SUMIFS(ЖС!A4:A10008,ЖС!F4:F10008,AF6,ЖС!G4:G10008,E7,ЖС!R4:R10008,B80)</f>
        <v>0</v>
      </c>
      <c r="AH80" s="378">
        <f>SUMIFS(ЖС!A4:A10008,ЖС!F4:F10008,AH6,ЖС!G4:G10008,D7,ЖС!R4:R10008,B80)</f>
        <v>0</v>
      </c>
      <c r="AI80" s="378">
        <f>SUMIFS(ЖС!A4:A10008,ЖС!F4:F10008,AH6,ЖС!G4:G10008,E7,ЖС!R4:R10008,B80)</f>
        <v>0</v>
      </c>
      <c r="AJ80" s="378">
        <f>SUMIFS(ЖС!A4:A10008,ЖС!F4:F10008,AJ6,ЖС!G4:G10008,D7,ЖС!R4:R10008,B80)</f>
        <v>0</v>
      </c>
      <c r="AK80" s="378">
        <f>SUMIFS(ЖС!A4:A10008,ЖС!F4:F10008,AJ6,ЖС!G4:G10008,E7,ЖС!R4:R10008,B80)</f>
        <v>0</v>
      </c>
      <c r="AL80" s="378">
        <f>SUMIFS(ЖС!A4:A10008,ЖС!F4:F10008,AL6,ЖС!G4:G10008,D7,ЖС!R4:R10008,B80)</f>
        <v>0</v>
      </c>
      <c r="AM80" s="378">
        <f>SUMIFS(ЖС!A4:A10008,ЖС!F4:F10008,AL6,ЖС!G4:G10008,E7,ЖС!R4:R10008,B80)</f>
        <v>0</v>
      </c>
      <c r="AN80" s="378">
        <f>SUMIFS(ЖС!A4:A10008,ЖС!F4:F10008,AN6,ЖС!G4:G10008,D7,ЖС!R4:R10008,B80)</f>
        <v>0</v>
      </c>
      <c r="AO80" s="378">
        <f>SUMIFS(ЖС!A4:A10008,ЖС!F4:F10008,AN6,ЖС!G4:G10008,E7,ЖС!R4:R10008,B80)</f>
        <v>0</v>
      </c>
      <c r="AP80" s="378">
        <f>SUMIFS(ЖС!A4:A10008,ЖС!F4:F10008,AP6,ЖС!G4:G10008,D7,ЖС!R4:R10008,B80)</f>
        <v>0</v>
      </c>
      <c r="AQ80" s="378">
        <f>SUMIFS(ЖС!A4:A10008,ЖС!F4:F10008,AP6,ЖС!G4:G10008,E7,ЖС!R4:R10008,B80)</f>
        <v>0</v>
      </c>
      <c r="AR80" s="378">
        <f>SUMIFS(ЖС!A4:A10008,ЖС!F4:F10008,AR6,ЖС!G4:G10008,D7,ЖС!R4:R10008,B80)</f>
        <v>0</v>
      </c>
      <c r="AS80" s="378">
        <f>SUMIFS(ЖС!A4:A10008,ЖС!F4:F10008,AR6,ЖС!G4:G10008,E7,ЖС!R4:R10008,B80)</f>
        <v>0</v>
      </c>
      <c r="AT80" s="378">
        <f>SUMIFS(ЖС!A4:A10008,ЖС!F4:F10008,AT6,ЖС!G4:G10008,D7,ЖС!R4:R10008,B80)</f>
        <v>0</v>
      </c>
      <c r="AU80" s="378">
        <f>SUMIFS(ЖС!A4:A10008,ЖС!F4:F10008,AT6,ЖС!G4:G10008,E7,ЖС!R4:R10008,B80)</f>
        <v>0</v>
      </c>
      <c r="AV80" s="378">
        <f>SUMIFS(ЖС!A4:A10008,ЖС!F4:F10008,AV6,ЖС!G4:G10008,D7,ЖС!R4:R10008,B80)</f>
        <v>0</v>
      </c>
      <c r="AW80" s="378">
        <f>SUMIFS(ЖС!A4:A10008,ЖС!F4:F10008,AV6,ЖС!G4:G10008,E7,ЖС!R4:R10008,B80)</f>
        <v>0</v>
      </c>
      <c r="AX80" s="194"/>
      <c r="AY80" s="194"/>
      <c r="AZ80" s="194"/>
      <c r="BA80" s="194"/>
    </row>
    <row r="81" spans="1:53" ht="48" thickBot="1">
      <c r="A81" s="337" t="s">
        <v>457</v>
      </c>
      <c r="B81" s="338" t="s">
        <v>872</v>
      </c>
      <c r="C81" s="1204">
        <f t="shared" si="22"/>
        <v>0</v>
      </c>
      <c r="D81" s="372">
        <f t="shared" si="21"/>
        <v>0</v>
      </c>
      <c r="E81" s="196">
        <f t="shared" si="8"/>
        <v>0</v>
      </c>
      <c r="F81" s="1250">
        <f t="shared" si="23"/>
        <v>0</v>
      </c>
      <c r="G81" s="453">
        <v>0</v>
      </c>
      <c r="H81" s="458">
        <v>0</v>
      </c>
      <c r="I81" s="1212">
        <f>C81/C59*100%</f>
        <v>0</v>
      </c>
      <c r="J81" s="1206" t="e">
        <f t="shared" si="11"/>
        <v>#DIV/0!</v>
      </c>
      <c r="K81" s="1206" t="e">
        <f t="shared" si="12"/>
        <v>#DIV/0!</v>
      </c>
      <c r="L81" s="373">
        <f>SUMIFS(ЖС!A4:A10008,ЖС!F4:F10008,L6,ЖС!G4:G10008,D7,ЖС!R4:R10008,B81)</f>
        <v>0</v>
      </c>
      <c r="M81" s="373">
        <f>SUMIFS(ЖС!A4:A10008,ЖС!F4:F10008,L6,ЖС!G4:G10008,E7,ЖС!R4:R10008,B81)</f>
        <v>0</v>
      </c>
      <c r="N81" s="373">
        <f>SUMIFS(ЖС!A4:A10008,ЖС!F4:F10008,N6,ЖС!G4:G10008,D7,ЖС!R4:R10008,B81)</f>
        <v>0</v>
      </c>
      <c r="O81" s="373">
        <f>SUMIFS(ЖС!A4:A10008,ЖС!F4:F10008,N6,ЖС!G4:G10008,E7,ЖС!R4:R10008,B81)</f>
        <v>0</v>
      </c>
      <c r="P81" s="373">
        <f>SUMIFS(ЖС!A4:A10008,ЖС!F4:F10008,P6,ЖС!G4:G10008,D7,ЖС!R4:R10008,B81)</f>
        <v>0</v>
      </c>
      <c r="Q81" s="373">
        <f>SUMIFS(ЖС!A4:A10008,ЖС!F4:F10008,P6,ЖС!G4:G10008,E7,ЖС!R4:R10008,B81)</f>
        <v>0</v>
      </c>
      <c r="R81" s="373">
        <f>SUMIFS(ЖС!A4:A10008,ЖС!F4:F10008,R6,ЖС!G4:G10008,D7,ЖС!R4:R10008,B81)</f>
        <v>0</v>
      </c>
      <c r="S81" s="373">
        <f>SUMIFS(ЖС!A4:A10008,ЖС!F4:F10008,R6,ЖС!G4:G10008,E7,ЖС!R4:R10008,B81)</f>
        <v>0</v>
      </c>
      <c r="T81" s="373">
        <f>SUMIFS(ЖС!A4:A10008,ЖС!F4:F10008,T6,ЖС!G4:G10008,D7,ЖС!R4:R10008,B81)</f>
        <v>0</v>
      </c>
      <c r="U81" s="373">
        <f>SUMIFS(ЖС!A4:A10008,ЖС!F4:F10008,T6,ЖС!G4:G10008,E7,ЖС!R4:R10008,B81)</f>
        <v>0</v>
      </c>
      <c r="V81" s="373">
        <f>SUMIFS(ЖС!A4:A10008,ЖС!F4:F10008,V6,ЖС!G4:G10008,D7,ЖС!R4:R10008,B81)</f>
        <v>0</v>
      </c>
      <c r="W81" s="373">
        <f>SUMIFS(ЖС!A4:A10008,ЖС!F4:F10008,V6,ЖС!G4:G10008,E7,ЖС!R4:R10008,B81)</f>
        <v>0</v>
      </c>
      <c r="X81" s="373">
        <f>SUMIFS(ЖС!A4:A10008,ЖС!F4:F10008,X6,ЖС!G4:G10008,D7,ЖС!R4:R10008,B81)</f>
        <v>0</v>
      </c>
      <c r="Y81" s="373">
        <f>SUMIFS(ЖС!A4:A10008,ЖС!F4:F10008,X6,ЖС!G4:G10008,E7,ЖС!R4:R10008,B81)</f>
        <v>0</v>
      </c>
      <c r="Z81" s="373">
        <f>SUMIFS(ЖС!A4:A10008,ЖС!F4:F10008,Z6,ЖС!G4:G10008,D7,ЖС!R4:R10008,B81)</f>
        <v>0</v>
      </c>
      <c r="AA81" s="373">
        <f>SUMIFS(ЖС!A4:A10008,ЖС!F4:F10008,Z6,ЖС!G4:G10008,E7,ЖС!R4:R10008,B81)</f>
        <v>0</v>
      </c>
      <c r="AB81" s="373">
        <f>SUMIFS(ЖС!A4:A10008,ЖС!F4:F10008,AB6,ЖС!G4:G10008,D7,ЖС!R4:R10008,B81)</f>
        <v>0</v>
      </c>
      <c r="AC81" s="373">
        <f>SUMIFS(ЖС!A4:A10008,ЖС!F4:F10008,AB6,ЖС!G4:G10008,E7,ЖС!R4:R10008,B81)</f>
        <v>0</v>
      </c>
      <c r="AD81" s="373">
        <f>SUMIFS(ЖС!A4:A10008,ЖС!F4:F10008,AD6,ЖС!G4:G10008,D7,ЖС!R4:R10008,B81)</f>
        <v>0</v>
      </c>
      <c r="AE81" s="373">
        <f>SUMIFS(ЖС!A4:A10008,ЖС!F4:F10008,AD6,ЖС!G4:G10008,E7,ЖС!R4:R10008,B81)</f>
        <v>0</v>
      </c>
      <c r="AF81" s="373">
        <f>SUMIFS(ЖС!A4:A10008,ЖС!F4:F10008,AF6,ЖС!G4:G10008,D7,ЖС!R4:R10008,B81)</f>
        <v>0</v>
      </c>
      <c r="AG81" s="378">
        <f>SUMIFS(ЖС!A4:A10008,ЖС!F4:F10008,AF6,ЖС!G4:G10008,E7,ЖС!R4:R10008,B81)</f>
        <v>0</v>
      </c>
      <c r="AH81" s="378">
        <f>SUMIFS(ЖС!A4:A10008,ЖС!F4:F10008,AH6,ЖС!G4:G10008,D7,ЖС!R4:R10008,B81)</f>
        <v>0</v>
      </c>
      <c r="AI81" s="378">
        <f>SUMIFS(ЖС!A4:A10008,ЖС!F4:F10008,AH6,ЖС!G4:G10008,E7,ЖС!R4:R10008,B81)</f>
        <v>0</v>
      </c>
      <c r="AJ81" s="378">
        <f>SUMIFS(ЖС!A4:A10008,ЖС!F4:F10008,AJ6,ЖС!G4:G10008,D7,ЖС!R4:R10008,B81)</f>
        <v>0</v>
      </c>
      <c r="AK81" s="378">
        <f>SUMIFS(ЖС!A4:A10008,ЖС!F4:F10008,AJ6,ЖС!G4:G10008,E7,ЖС!R4:R10008,B81)</f>
        <v>0</v>
      </c>
      <c r="AL81" s="378">
        <f>SUMIFS(ЖС!A4:A10008,ЖС!F4:F10008,AL6,ЖС!G4:G10008,D7,ЖС!R4:R10008,B81)</f>
        <v>0</v>
      </c>
      <c r="AM81" s="378">
        <f>SUMIFS(ЖС!A4:A10008,ЖС!F4:F10008,AL6,ЖС!G4:G10008,E7,ЖС!R4:R10008,B81)</f>
        <v>0</v>
      </c>
      <c r="AN81" s="378">
        <f>SUMIFS(ЖС!A4:A10008,ЖС!F4:F10008,AN6,ЖС!G4:G10008,D7,ЖС!R4:R10008,B81)</f>
        <v>0</v>
      </c>
      <c r="AO81" s="378">
        <f>SUMIFS(ЖС!A4:A10008,ЖС!F4:F10008,AN6,ЖС!G4:G10008,E7,ЖС!R4:R10008,B81)</f>
        <v>0</v>
      </c>
      <c r="AP81" s="378">
        <f>SUMIFS(ЖС!A4:A10008,ЖС!F4:F10008,AP6,ЖС!G4:G10008,D7,ЖС!R4:R10008,B81)</f>
        <v>0</v>
      </c>
      <c r="AQ81" s="378">
        <f>SUMIFS(ЖС!A4:A10008,ЖС!F4:F10008,AP6,ЖС!G4:G10008,E7,ЖС!R4:R10008,B81)</f>
        <v>0</v>
      </c>
      <c r="AR81" s="378">
        <f>SUMIFS(ЖС!A4:A10008,ЖС!F4:F10008,AR6,ЖС!G4:G10008,D7,ЖС!R4:R10008,B81)</f>
        <v>0</v>
      </c>
      <c r="AS81" s="378">
        <f>SUMIFS(ЖС!A4:A10008,ЖС!F4:F10008,AR6,ЖС!G4:G10008,E7,ЖС!R4:R10008,B81)</f>
        <v>0</v>
      </c>
      <c r="AT81" s="378">
        <f>SUMIFS(ЖС!A4:A10008,ЖС!F4:F10008,AT6,ЖС!G4:G10008,D7,ЖС!R4:R10008,B81)</f>
        <v>0</v>
      </c>
      <c r="AU81" s="378">
        <f>SUMIFS(ЖС!A4:A10008,ЖС!F4:F10008,AT6,ЖС!G4:G10008,E7,ЖС!R4:R10008,B81)</f>
        <v>0</v>
      </c>
      <c r="AV81" s="378">
        <f>SUMIFS(ЖС!A4:A10008,ЖС!F4:F10008,AV6,ЖС!G4:G10008,D7,ЖС!R4:R10008,B81)</f>
        <v>0</v>
      </c>
      <c r="AW81" s="378">
        <f>SUMIFS(ЖС!A4:A10008,ЖС!F4:F10008,AV6,ЖС!G4:G10008,E7,ЖС!R4:R10008,B81)</f>
        <v>0</v>
      </c>
      <c r="AX81" s="194"/>
      <c r="AY81" s="194"/>
      <c r="AZ81" s="194"/>
      <c r="BA81" s="194"/>
    </row>
    <row r="82" spans="1:53" ht="19.5" thickBot="1">
      <c r="A82" s="405" t="s">
        <v>458</v>
      </c>
      <c r="B82" s="393" t="s">
        <v>459</v>
      </c>
      <c r="C82" s="1204">
        <f t="shared" si="22"/>
        <v>3</v>
      </c>
      <c r="D82" s="197">
        <f t="shared" si="8"/>
        <v>0</v>
      </c>
      <c r="E82" s="197">
        <f t="shared" si="8"/>
        <v>3</v>
      </c>
      <c r="F82" s="1250">
        <f t="shared" si="23"/>
        <v>3</v>
      </c>
      <c r="G82" s="452">
        <v>0</v>
      </c>
      <c r="H82" s="452">
        <v>3</v>
      </c>
      <c r="I82" s="1205">
        <f>SUM(I83+I84+I85+I86+I87+I88+I94+I95+I97+I98+I99+I100+I101+I102+I103+I104)</f>
        <v>1</v>
      </c>
      <c r="J82" s="1206">
        <f t="shared" si="11"/>
        <v>0</v>
      </c>
      <c r="K82" s="1206">
        <f t="shared" si="12"/>
        <v>1</v>
      </c>
      <c r="L82" s="397">
        <f t="shared" ref="L82:AW82" si="24">L83+L84+L85+L86+L87+L88+L94+L95+L96+L97+L98+L99+L100+L101+L102+L103+L104</f>
        <v>0</v>
      </c>
      <c r="M82" s="397">
        <f t="shared" si="24"/>
        <v>0</v>
      </c>
      <c r="N82" s="397">
        <f t="shared" si="24"/>
        <v>0</v>
      </c>
      <c r="O82" s="397">
        <f t="shared" si="24"/>
        <v>2</v>
      </c>
      <c r="P82" s="397">
        <f t="shared" si="24"/>
        <v>0</v>
      </c>
      <c r="Q82" s="397">
        <f t="shared" si="24"/>
        <v>0</v>
      </c>
      <c r="R82" s="397">
        <f t="shared" si="24"/>
        <v>0</v>
      </c>
      <c r="S82" s="397">
        <f t="shared" si="24"/>
        <v>1</v>
      </c>
      <c r="T82" s="397">
        <f t="shared" si="24"/>
        <v>0</v>
      </c>
      <c r="U82" s="397">
        <f t="shared" si="24"/>
        <v>0</v>
      </c>
      <c r="V82" s="397">
        <f t="shared" si="24"/>
        <v>0</v>
      </c>
      <c r="W82" s="397">
        <f t="shared" si="24"/>
        <v>0</v>
      </c>
      <c r="X82" s="397">
        <f t="shared" si="24"/>
        <v>0</v>
      </c>
      <c r="Y82" s="397">
        <f t="shared" si="24"/>
        <v>0</v>
      </c>
      <c r="Z82" s="397">
        <f t="shared" si="24"/>
        <v>0</v>
      </c>
      <c r="AA82" s="397">
        <f t="shared" si="24"/>
        <v>0</v>
      </c>
      <c r="AB82" s="397">
        <f t="shared" si="24"/>
        <v>0</v>
      </c>
      <c r="AC82" s="397">
        <f t="shared" si="24"/>
        <v>0</v>
      </c>
      <c r="AD82" s="397">
        <f t="shared" si="24"/>
        <v>0</v>
      </c>
      <c r="AE82" s="397">
        <f t="shared" si="24"/>
        <v>0</v>
      </c>
      <c r="AF82" s="397">
        <f t="shared" si="24"/>
        <v>0</v>
      </c>
      <c r="AG82" s="397">
        <f t="shared" si="24"/>
        <v>0</v>
      </c>
      <c r="AH82" s="397">
        <f t="shared" si="24"/>
        <v>0</v>
      </c>
      <c r="AI82" s="397">
        <f t="shared" si="24"/>
        <v>0</v>
      </c>
      <c r="AJ82" s="397">
        <f t="shared" si="24"/>
        <v>0</v>
      </c>
      <c r="AK82" s="397">
        <f t="shared" si="24"/>
        <v>0</v>
      </c>
      <c r="AL82" s="397">
        <f t="shared" si="24"/>
        <v>0</v>
      </c>
      <c r="AM82" s="397">
        <f t="shared" si="24"/>
        <v>0</v>
      </c>
      <c r="AN82" s="397">
        <f t="shared" si="24"/>
        <v>0</v>
      </c>
      <c r="AO82" s="397">
        <f t="shared" si="24"/>
        <v>0</v>
      </c>
      <c r="AP82" s="397">
        <f t="shared" si="24"/>
        <v>0</v>
      </c>
      <c r="AQ82" s="397">
        <f t="shared" si="24"/>
        <v>0</v>
      </c>
      <c r="AR82" s="397">
        <f t="shared" si="24"/>
        <v>0</v>
      </c>
      <c r="AS82" s="397">
        <f t="shared" si="24"/>
        <v>0</v>
      </c>
      <c r="AT82" s="397">
        <f t="shared" si="24"/>
        <v>0</v>
      </c>
      <c r="AU82" s="397">
        <f t="shared" si="24"/>
        <v>0</v>
      </c>
      <c r="AV82" s="397">
        <f t="shared" si="24"/>
        <v>0</v>
      </c>
      <c r="AW82" s="397">
        <f t="shared" si="24"/>
        <v>0</v>
      </c>
      <c r="AX82" s="194"/>
      <c r="AY82" s="194"/>
      <c r="AZ82" s="194"/>
      <c r="BA82" s="194"/>
    </row>
    <row r="83" spans="1:53" ht="19.5" thickBot="1">
      <c r="A83" s="337" t="s">
        <v>460</v>
      </c>
      <c r="B83" s="399" t="s">
        <v>289</v>
      </c>
      <c r="C83" s="1204">
        <f t="shared" si="22"/>
        <v>0</v>
      </c>
      <c r="D83" s="372">
        <f>L83+N83+P83+R83+T83+V83+X83+Z83+AB83+AD83+AF83+AH83+AJ83+AL83+AN83+AP83+AR83+AT83+AV83</f>
        <v>0</v>
      </c>
      <c r="E83" s="196">
        <f t="shared" si="8"/>
        <v>0</v>
      </c>
      <c r="F83" s="1250">
        <f t="shared" si="23"/>
        <v>0</v>
      </c>
      <c r="G83" s="453">
        <v>0</v>
      </c>
      <c r="H83" s="458">
        <v>0</v>
      </c>
      <c r="I83" s="1212">
        <f>C83/C82*100%</f>
        <v>0</v>
      </c>
      <c r="J83" s="1206" t="e">
        <f t="shared" si="11"/>
        <v>#DIV/0!</v>
      </c>
      <c r="K83" s="1206" t="e">
        <f t="shared" si="12"/>
        <v>#DIV/0!</v>
      </c>
      <c r="L83" s="378">
        <f>SUMIFS(Гиб.!O5:O9995,Гиб.!E5:E9995,L6,Гиб.!F5:F9995,D7,Гиб.!N5:N9995,B83,Гиб.!H5:H9995,"Жилой сектор")</f>
        <v>0</v>
      </c>
      <c r="M83" s="373">
        <f>SUMIFS(Гиб.!O5:O9995,Гиб.!E5:E9995,L6,Гиб.!F5:F9995,E7,Гиб.!N5:N9995,B83,Гиб.!H5:H9995,"Жилой сектор")</f>
        <v>0</v>
      </c>
      <c r="N83" s="373">
        <f>SUMIFS(Гиб.!O5:O9995,Гиб.!E5:E9995,N6,Гиб.!F5:F9995,D7,Гиб.!N5:N9995,B83,Гиб.!H5:H9995,"Жилой сектор")</f>
        <v>0</v>
      </c>
      <c r="O83" s="373">
        <f>SUMIFS(Гиб.!O5:O9995,Гиб.!E5:E9995,N6,Гиб.!F5:F9995,E7,Гиб.!N5:N9995,B83,Гиб.!H5:H9995,"Жилой сектор")</f>
        <v>0</v>
      </c>
      <c r="P83" s="373">
        <f>SUMIFS(Гиб.!O5:O9995,Гиб.!E5:E9995,P6,Гиб.!F5:F9995,D7,Гиб.!N5:N9995,B83,Гиб.!H5:H9995,"Жилой сектор")</f>
        <v>0</v>
      </c>
      <c r="Q83" s="373">
        <f>SUMIFS(Гиб.!O5:O9995,Гиб.!E5:E9995,P6,Гиб.!F5:F9995,E7,Гиб.!N5:N9995,B83,Гиб.!H5:H9995,"Жилой сектор")</f>
        <v>0</v>
      </c>
      <c r="R83" s="373">
        <f>SUMIFS(Гиб.!O5:O9995,Гиб.!E5:E9995,R6,Гиб.!F5:F9995,D7,Гиб.!N5:N9995,B83,Гиб.!H5:H9995,"Жилой сектор")</f>
        <v>0</v>
      </c>
      <c r="S83" s="373">
        <f>SUMIFS(Гиб.!O5:O9995,Гиб.!E5:E9995,R6,Гиб.!F5:F9995,E7,Гиб.!N5:N9995,B83,Гиб.!H5:H9995,"Жилой сектор")</f>
        <v>0</v>
      </c>
      <c r="T83" s="373">
        <f>SUMIFS(Гиб.!O5:O9995,Гиб.!E5:E9995,T6,Гиб.!F5:F9995,D7,Гиб.!N5:N9995,B83,Гиб.!H5:H9995,"Жилой сектор")</f>
        <v>0</v>
      </c>
      <c r="U83" s="373">
        <f>SUMIFS(Гиб.!O5:O9995,Гиб.!E5:E9995,T6,Гиб.!F5:F9995,E7,Гиб.!N5:N9995,B83,Гиб.!H5:H9995,"Жилой сектор")</f>
        <v>0</v>
      </c>
      <c r="V83" s="373">
        <f>SUMIFS(Гиб.!O5:O9995,Гиб.!E5:E9995,V6,Гиб.!F5:F9995,D7,Гиб.!N5:N9995,B83,Гиб.!H5:H9995,"Жилой сектор")</f>
        <v>0</v>
      </c>
      <c r="W83" s="373">
        <f>SUMIFS(Гиб.!O5:O9995,Гиб.!E5:E9995,V6,Гиб.!F5:F9995,E7,Гиб.!N5:N9995,B83,Гиб.!H5:H9995,"Жилой сектор")</f>
        <v>0</v>
      </c>
      <c r="X83" s="373">
        <f>SUMIFS(Гиб.!O5:O9995,Гиб.!E5:E9995,X6,Гиб.!F5:F9995,D7,Гиб.!N5:N9995,B83,Гиб.!H5:H9995,"Жилой сектор")</f>
        <v>0</v>
      </c>
      <c r="Y83" s="373">
        <f>SUMIFS(Гиб.!O5:O9995,Гиб.!E5:E9995,X6,Гиб.!F5:F9995,E7,Гиб.!N5:N9995,B83,Гиб.!H5:H9995,"Жилой сектор")</f>
        <v>0</v>
      </c>
      <c r="Z83" s="373">
        <f>SUMIFS(Гиб.!O5:O9995,Гиб.!E5:E9995,Z6,Гиб.!F5:F9995,D7,Гиб.!N5:N9995,B83,Гиб.!H5:H9995,"Жилой сектор")</f>
        <v>0</v>
      </c>
      <c r="AA83" s="373">
        <f>SUMIFS(Гиб.!O5:O9995,Гиб.!E5:E9995,Z6,Гиб.!F5:F9995,E7,Гиб.!N5:N9995,B83,Гиб.!H5:H9995,"Жилой сектор")</f>
        <v>0</v>
      </c>
      <c r="AB83" s="373">
        <f>SUMIFS(Гиб.!O5:O9995,Гиб.!E5:E9995,AB6,Гиб.!F5:F9995,D7,Гиб.!N5:N9995,B83,Гиб.!H5:H9995,"Жилой сектор")</f>
        <v>0</v>
      </c>
      <c r="AC83" s="373">
        <f>SUMIFS(Гиб.!O5:O9995,Гиб.!E5:E9995,AB6,Гиб.!F5:F9995,E7,Гиб.!N5:N9995,B83,Гиб.!H5:H9995,"Жилой сектор")</f>
        <v>0</v>
      </c>
      <c r="AD83" s="373">
        <f>SUMIFS(Гиб.!O5:O9995,Гиб.!E5:E9995,AD6,Гиб.!F5:F9995,D7,Гиб.!N5:N9995,B83,Гиб.!H5:H9995,"Жилой сектор")</f>
        <v>0</v>
      </c>
      <c r="AE83" s="373">
        <f>SUMIFS(Гиб.!O5:O9995,Гиб.!E5:E9995,AD6,Гиб.!F5:F9995,E7,Гиб.!N5:N9995,B83,Гиб.!H5:H9995,"Жилой сектор")</f>
        <v>0</v>
      </c>
      <c r="AF83" s="373">
        <f>SUMIFS(Гиб.!O5:O9995,Гиб.!E5:E9995,AF6,Гиб.!F5:F9995,D7,Гиб.!N5:N9995,B83,Гиб.!H5:H9995,"Жилой сектор")</f>
        <v>0</v>
      </c>
      <c r="AG83" s="373">
        <f>SUMIFS(Гиб.!O5:O9995,Гиб.!E5:E9995,AF6,Гиб.!F5:F9995,E7,Гиб.!N5:N9995,B83,Гиб.!H5:H9995,"Жилой сектор")</f>
        <v>0</v>
      </c>
      <c r="AH83" s="373">
        <f>SUMIFS(Гиб.!O5:O9995,Гиб.!E5:E9995,AH6,Гиб.!F5:F9995,D7,Гиб.!N5:N9995,B83,Гиб.!H5:H9995,"Жилой сектор")</f>
        <v>0</v>
      </c>
      <c r="AI83" s="373">
        <f>SUMIFS(Гиб.!O5:O9995,Гиб.!E5:E9995,AH6,Гиб.!F5:F9995,E7,Гиб.!N5:N9995,B83,Гиб.!H5:H9995,"Жилой сектор")</f>
        <v>0</v>
      </c>
      <c r="AJ83" s="373">
        <f>SUMIFS(Гиб.!O5:O9995,Гиб.!E5:E9995,AJ6,Гиб.!F5:F9995,D7,Гиб.!N5:N9995,B83,Гиб.!H5:H9995,"Жилой сектор")</f>
        <v>0</v>
      </c>
      <c r="AK83" s="373">
        <f>SUMIFS(Гиб.!O5:O9995,Гиб.!E5:E9995,AJ6,Гиб.!F5:F9995,E7,Гиб.!N5:N9995,B83,Гиб.!H5:H9995,"Жилой сектор")</f>
        <v>0</v>
      </c>
      <c r="AL83" s="373">
        <f>SUMIFS(Гиб.!O5:O9995,Гиб.!E5:E9995,AL6,Гиб.!F5:F9995,D7,Гиб.!N5:N9995,B83,Гиб.!H5:H9995,"Жилой сектор")</f>
        <v>0</v>
      </c>
      <c r="AM83" s="373">
        <f>SUMIFS(Гиб.!O5:O9995,Гиб.!E5:E9995,AL6,Гиб.!F5:F9995,E7,Гиб.!N5:N9995,B83,Гиб.!H5:H9995,"Жилой сектор")</f>
        <v>0</v>
      </c>
      <c r="AN83" s="373">
        <f>SUMIFS(Гиб.!O5:O9995,Гиб.!E5:E9995,AN6,Гиб.!F5:F9995,D7,Гиб.!N5:N9995,B83,Гиб.!H5:H9995,"Жилой сектор")</f>
        <v>0</v>
      </c>
      <c r="AO83" s="373">
        <f>SUMIFS(Гиб.!O5:O9995,Гиб.!E5:E9995,AN6,Гиб.!F5:F9995,E7,Гиб.!N5:N9995,B83,Гиб.!H5:H9995,"Жилой сектор")</f>
        <v>0</v>
      </c>
      <c r="AP83" s="373">
        <f>SUMIFS(Гиб.!O5:O9995,Гиб.!E5:E9995,AP6,Гиб.!F5:F9995,D7,Гиб.!N5:N9995,B83,Гиб.!H5:H9995,"Жилой сектор")</f>
        <v>0</v>
      </c>
      <c r="AQ83" s="373">
        <f>SUMIFS(Гиб.!O5:O9995,Гиб.!E5:E9995,AP6,Гиб.!F5:F9995,E7,Гиб.!N5:N9995,B83,Гиб.!H5:H9995,"Жилой сектор")</f>
        <v>0</v>
      </c>
      <c r="AR83" s="373">
        <f>SUMIFS(Гиб.!O5:O9995,Гиб.!E5:E9995,AR6,Гиб.!F5:F9995,D7,Гиб.!N5:N9995,B83,Гиб.!H5:H9995,"Жилой сектор")</f>
        <v>0</v>
      </c>
      <c r="AS83" s="373">
        <f>SUMIFS(Гиб.!O5:O9995,Гиб.!E5:E9995,AR6,Гиб.!F5:F9995,E7,Гиб.!N5:N9995,B83,Гиб.!H5:H9995,"Жилой сектор")</f>
        <v>0</v>
      </c>
      <c r="AT83" s="373">
        <f>SUMIFS(Гиб.!O5:O9995,Гиб.!E5:E9995,AT6,Гиб.!F5:F9995,D7,Гиб.!N5:N9995,B83,Гиб.!H5:H9995,"Жилой сектор")</f>
        <v>0</v>
      </c>
      <c r="AU83" s="373">
        <f>SUMIFS(Гиб.!O5:O9995,Гиб.!E5:E9995,AT6,Гиб.!F5:F9995,E7,Гиб.!N5:N9995,B83,Гиб.!H5:H9995,"Жилой сектор")</f>
        <v>0</v>
      </c>
      <c r="AV83" s="373">
        <f>SUMIFS(Гиб.!O5:O9995,Гиб.!E5:E9995,AV6,Гиб.!F5:F9995,D7,Гиб.!N5:N9995,B83,Гиб.!H5:H9995,"Жилой сектор")</f>
        <v>0</v>
      </c>
      <c r="AW83" s="373">
        <f>SUMIFS(Гиб.!O5:O9995,Гиб.!E5:E9995,AV6,Гиб.!F5:F9995,E7,Гиб.!N5:N9995,B83,Гиб.!H5:H9995,"Жилой сектор")</f>
        <v>0</v>
      </c>
      <c r="AX83" s="194"/>
      <c r="AY83" s="194"/>
      <c r="AZ83" s="194"/>
      <c r="BA83" s="194"/>
    </row>
    <row r="84" spans="1:53" ht="32.25" thickBot="1">
      <c r="A84" s="337" t="s">
        <v>461</v>
      </c>
      <c r="B84" s="399" t="s">
        <v>290</v>
      </c>
      <c r="C84" s="1204">
        <f t="shared" si="22"/>
        <v>0</v>
      </c>
      <c r="D84" s="372">
        <f>L84+N84+P84+R84+T84+V84+X84+Z84+AB84+AD84+AF84+AH84+AJ84+AL84+AN84+AP84+AR84+AT84+AV84</f>
        <v>0</v>
      </c>
      <c r="E84" s="196">
        <f t="shared" si="8"/>
        <v>0</v>
      </c>
      <c r="F84" s="1250">
        <f t="shared" si="23"/>
        <v>0</v>
      </c>
      <c r="G84" s="453">
        <v>0</v>
      </c>
      <c r="H84" s="458">
        <v>0</v>
      </c>
      <c r="I84" s="1212">
        <f>C84/C82*100%</f>
        <v>0</v>
      </c>
      <c r="J84" s="1206" t="e">
        <f t="shared" si="11"/>
        <v>#DIV/0!</v>
      </c>
      <c r="K84" s="1206" t="e">
        <f t="shared" si="12"/>
        <v>#DIV/0!</v>
      </c>
      <c r="L84" s="378">
        <f>SUMIFS(Гиб.!O5:O9995,Гиб.!E5:E9995,L6,Гиб.!F5:F9995,D7,Гиб.!N5:N9995,B84,Гиб.!H5:H9995,"Жилой сектор")</f>
        <v>0</v>
      </c>
      <c r="M84" s="373">
        <f>SUMIFS(Гиб.!O5:O9995,Гиб.!E5:E9995,L6,Гиб.!F5:F9995,E7,Гиб.!N5:N9995,B84,Гиб.!H5:H9995,"Жилой сектор")</f>
        <v>0</v>
      </c>
      <c r="N84" s="373">
        <f>SUMIFS(Гиб.!O5:O9995,Гиб.!E5:E9995,N6,Гиб.!F5:F9995,D7,Гиб.!N5:N9995,B84,Гиб.!H5:H9995,"Жилой сектор")</f>
        <v>0</v>
      </c>
      <c r="O84" s="373">
        <f>SUMIFS(Гиб.!O5:O9995,Гиб.!E5:E9995,N6,Гиб.!F5:F9995,E7,Гиб.!N5:N9995,B84,Гиб.!H5:H9995,"Жилой сектор")</f>
        <v>0</v>
      </c>
      <c r="P84" s="373">
        <f>SUMIFS(Гиб.!O5:O9995,Гиб.!E5:E9995,P6,Гиб.!F5:F9995,D7,Гиб.!N5:N9995,B84,Гиб.!H5:H9995,"Жилой сектор")</f>
        <v>0</v>
      </c>
      <c r="Q84" s="373">
        <f>SUMIFS(Гиб.!O5:O9995,Гиб.!E5:E9995,P6,Гиб.!F5:F9995,E7,Гиб.!N5:N9995,B84,Гиб.!H5:H9995,"Жилой сектор")</f>
        <v>0</v>
      </c>
      <c r="R84" s="373">
        <f>SUMIFS(Гиб.!O5:O9995,Гиб.!E5:E9995,R6,Гиб.!F5:F9995,D7,Гиб.!N5:N9995,B84,Гиб.!H5:H9995,"Жилой сектор")</f>
        <v>0</v>
      </c>
      <c r="S84" s="373">
        <f>SUMIFS(Гиб.!O5:O9995,Гиб.!E5:E9995,R6,Гиб.!F5:F9995,E7,Гиб.!N5:N9995,B84,Гиб.!H5:H9995,"Жилой сектор")</f>
        <v>0</v>
      </c>
      <c r="T84" s="373">
        <f>SUMIFS(Гиб.!O5:O9995,Гиб.!E5:E9995,T6,Гиб.!F5:F9995,D7,Гиб.!N5:N9995,B84,Гиб.!H5:H9995,"Жилой сектор")</f>
        <v>0</v>
      </c>
      <c r="U84" s="373">
        <f>SUMIFS(Гиб.!O5:O9995,Гиб.!E5:E9995,T6,Гиб.!F5:F9995,E7,Гиб.!N5:N9995,B84,Гиб.!H5:H9995,"Жилой сектор")</f>
        <v>0</v>
      </c>
      <c r="V84" s="373">
        <f>SUMIFS(Гиб.!O5:O9995,Гиб.!E5:E9995,V6,Гиб.!F5:F9995,D7,Гиб.!N5:N9995,B84,Гиб.!H5:H9995,"Жилой сектор")</f>
        <v>0</v>
      </c>
      <c r="W84" s="373">
        <f>SUMIFS(Гиб.!O5:O9995,Гиб.!E5:E9995,V6,Гиб.!F5:F9995,E7,Гиб.!N5:N9995,B84,Гиб.!H5:H9995,"Жилой сектор")</f>
        <v>0</v>
      </c>
      <c r="X84" s="373">
        <f>SUMIFS(Гиб.!O5:O9995,Гиб.!E5:E9995,X6,Гиб.!F5:F9995,D7,Гиб.!N5:N9995,B84,Гиб.!H5:H9995,"Жилой сектор")</f>
        <v>0</v>
      </c>
      <c r="Y84" s="373">
        <f>SUMIFS(Гиб.!O5:O9995,Гиб.!E5:E9995,X6,Гиб.!F5:F9995,E7,Гиб.!N5:N9995,B84,Гиб.!H5:H9995,"Жилой сектор")</f>
        <v>0</v>
      </c>
      <c r="Z84" s="373">
        <f>SUMIFS(Гиб.!O5:O9995,Гиб.!E5:E9995,Z6,Гиб.!F5:F9995,D7,Гиб.!N5:N9995,B84,Гиб.!H5:H9995,"Жилой сектор")</f>
        <v>0</v>
      </c>
      <c r="AA84" s="373">
        <f>SUMIFS(Гиб.!O5:O9995,Гиб.!E5:E9995,Z6,Гиб.!F5:F9995,E7,Гиб.!N5:N9995,B84,Гиб.!H5:H9995,"Жилой сектор")</f>
        <v>0</v>
      </c>
      <c r="AB84" s="373">
        <f>SUMIFS(Гиб.!O5:O9995,Гиб.!E5:E9995,AB6,Гиб.!F5:F9995,D7,Гиб.!N5:N9995,B84,Гиб.!H5:H9995,"Жилой сектор")</f>
        <v>0</v>
      </c>
      <c r="AC84" s="373">
        <f>SUMIFS(Гиб.!O5:O9995,Гиб.!E5:E9995,AB6,Гиб.!F5:F9995,E7,Гиб.!N5:N9995,B84,Гиб.!H5:H9995,"Жилой сектор")</f>
        <v>0</v>
      </c>
      <c r="AD84" s="373">
        <f>SUMIFS(Гиб.!O5:O9995,Гиб.!E5:E9995,AD6,Гиб.!F5:F9995,D7,Гиб.!N5:N9995,B84,Гиб.!H5:H9995,"Жилой сектор")</f>
        <v>0</v>
      </c>
      <c r="AE84" s="373">
        <f>SUMIFS(Гиб.!O5:O9995,Гиб.!E5:E9995,AD6,Гиб.!F5:F9995,E7,Гиб.!N5:N9995,B84,Гиб.!H5:H9995,"Жилой сектор")</f>
        <v>0</v>
      </c>
      <c r="AF84" s="373">
        <f>SUMIFS(Гиб.!O5:O9995,Гиб.!E5:E9995,AF6,Гиб.!F5:F9995,D7,Гиб.!N5:N9995,B84,Гиб.!H5:H9995,"Жилой сектор")</f>
        <v>0</v>
      </c>
      <c r="AG84" s="373">
        <f>SUMIFS(Гиб.!O5:O9995,Гиб.!E5:E9995,AF6,Гиб.!F5:F9995,E7,Гиб.!N5:N9995,B84,Гиб.!H5:H9995,"Жилой сектор")</f>
        <v>0</v>
      </c>
      <c r="AH84" s="373">
        <f>SUMIFS(Гиб.!O5:O9995,Гиб.!E5:E9995,AH6,Гиб.!F5:F9995,D7,Гиб.!N5:N9995,B84,Гиб.!H5:H9995,"Жилой сектор")</f>
        <v>0</v>
      </c>
      <c r="AI84" s="373">
        <f>SUMIFS(Гиб.!O5:O9995,Гиб.!E5:E9995,AH6,Гиб.!F5:F9995,E7,Гиб.!N5:N9995,B84,Гиб.!H5:H9995,"Жилой сектор")</f>
        <v>0</v>
      </c>
      <c r="AJ84" s="373">
        <f>SUMIFS(Гиб.!O5:O9995,Гиб.!E5:E9995,AJ6,Гиб.!F5:F9995,D7,Гиб.!N5:N9995,B84,Гиб.!H5:H9995,"Жилой сектор")</f>
        <v>0</v>
      </c>
      <c r="AK84" s="373">
        <f>SUMIFS(Гиб.!O5:O9995,Гиб.!E5:E9995,AJ6,Гиб.!F5:F9995,E7,Гиб.!N5:N9995,B84,Гиб.!H5:H9995,"Жилой сектор")</f>
        <v>0</v>
      </c>
      <c r="AL84" s="373">
        <f>SUMIFS(Гиб.!O5:O9995,Гиб.!E5:E9995,AL6,Гиб.!F5:F9995,D7,Гиб.!N5:N9995,B84,Гиб.!H5:H9995,"Жилой сектор")</f>
        <v>0</v>
      </c>
      <c r="AM84" s="373">
        <f>SUMIFS(Гиб.!O5:O9995,Гиб.!E5:E9995,AL6,Гиб.!F5:F9995,E7,Гиб.!N5:N9995,B84,Гиб.!H5:H9995,"Жилой сектор")</f>
        <v>0</v>
      </c>
      <c r="AN84" s="373">
        <f>SUMIFS(Гиб.!O5:O9995,Гиб.!E5:E9995,AN6,Гиб.!F5:F9995,D7,Гиб.!N5:N9995,B84,Гиб.!H5:H9995,"Жилой сектор")</f>
        <v>0</v>
      </c>
      <c r="AO84" s="373">
        <f>SUMIFS(Гиб.!O5:O9995,Гиб.!E5:E9995,AN6,Гиб.!F5:F9995,E7,Гиб.!N5:N9995,B84,Гиб.!H5:H9995,"Жилой сектор")</f>
        <v>0</v>
      </c>
      <c r="AP84" s="373">
        <f>SUMIFS(Гиб.!O5:O9995,Гиб.!E5:E9995,AP6,Гиб.!F5:F9995,D7,Гиб.!N5:N9995,B84,Гиб.!H5:H9995,"Жилой сектор")</f>
        <v>0</v>
      </c>
      <c r="AQ84" s="373">
        <f>SUMIFS(Гиб.!O5:O9995,Гиб.!E5:E9995,AP6,Гиб.!F5:F9995,E7,Гиб.!N5:N9995,B84,Гиб.!H5:H9995,"Жилой сектор")</f>
        <v>0</v>
      </c>
      <c r="AR84" s="373">
        <f>SUMIFS(Гиб.!O5:O9995,Гиб.!E5:E9995,AR6,Гиб.!F5:F9995,D7,Гиб.!N5:N9995,B84,Гиб.!H5:H9995,"Жилой сектор")</f>
        <v>0</v>
      </c>
      <c r="AS84" s="373">
        <f>SUMIFS(Гиб.!O5:O9995,Гиб.!E5:E9995,AR6,Гиб.!F5:F9995,E7,Гиб.!N5:N9995,B84,Гиб.!H5:H9995,"Жилой сектор")</f>
        <v>0</v>
      </c>
      <c r="AT84" s="373">
        <f>SUMIFS(Гиб.!O5:O9995,Гиб.!E5:E9995,AT6,Гиб.!F5:F9995,D7,Гиб.!N5:N9995,B84,Гиб.!H5:H9995,"Жилой сектор")</f>
        <v>0</v>
      </c>
      <c r="AU84" s="373">
        <f>SUMIFS(Гиб.!O5:O9995,Гиб.!E5:E9995,AT6,Гиб.!F5:F9995,E7,Гиб.!N5:N9995,B84,Гиб.!H5:H9995,"Жилой сектор")</f>
        <v>0</v>
      </c>
      <c r="AV84" s="373">
        <f>SUMIFS(Гиб.!O5:O9995,Гиб.!E5:E9995,AV6,Гиб.!F5:F9995,D7,Гиб.!N5:N9995,B84,Гиб.!H5:H9995,"Жилой сектор")</f>
        <v>0</v>
      </c>
      <c r="AW84" s="373">
        <f>SUMIFS(Гиб.!O5:O9995,Гиб.!E5:E9995,AV6,Гиб.!F5:F9995,E7,Гиб.!N5:N9995,B84,Гиб.!H5:H9995,"Жилой сектор")</f>
        <v>0</v>
      </c>
      <c r="AX84" s="194"/>
      <c r="AY84" s="194"/>
      <c r="AZ84" s="194"/>
      <c r="BA84" s="194"/>
    </row>
    <row r="85" spans="1:53" ht="32.25" thickBot="1">
      <c r="A85" s="337" t="s">
        <v>462</v>
      </c>
      <c r="B85" s="338" t="s">
        <v>291</v>
      </c>
      <c r="C85" s="1204">
        <f t="shared" si="22"/>
        <v>0</v>
      </c>
      <c r="D85" s="372">
        <f>L85+N85+P85+R85+T85+V85+X85+Z85+AB85+AD85+AF85+AH85+AJ85+AL85+AN85+AP85+AR85+AT85+AV85</f>
        <v>0</v>
      </c>
      <c r="E85" s="196">
        <f t="shared" si="8"/>
        <v>0</v>
      </c>
      <c r="F85" s="1250">
        <f t="shared" si="23"/>
        <v>0</v>
      </c>
      <c r="G85" s="453">
        <v>0</v>
      </c>
      <c r="H85" s="458">
        <v>0</v>
      </c>
      <c r="I85" s="1212">
        <f>C85/C82*100%</f>
        <v>0</v>
      </c>
      <c r="J85" s="1206" t="e">
        <f t="shared" si="11"/>
        <v>#DIV/0!</v>
      </c>
      <c r="K85" s="1206" t="e">
        <f t="shared" si="12"/>
        <v>#DIV/0!</v>
      </c>
      <c r="L85" s="378">
        <f>SUMIFS(Гиб.!O5:O9995,Гиб.!E5:E9995,L6,Гиб.!F5:F9995,D7,Гиб.!N5:N9995,B85,Гиб.!H5:H9995,"Жилой сектор")</f>
        <v>0</v>
      </c>
      <c r="M85" s="373">
        <f>SUMIFS(Гиб.!O5:O9995,Гиб.!E5:E9995,L6,Гиб.!F5:F9995,E7,Гиб.!N5:N9995,B85,Гиб.!H5:H9995,"Жилой сектор")</f>
        <v>0</v>
      </c>
      <c r="N85" s="373">
        <f>SUMIFS(Гиб.!O5:O9995,Гиб.!E5:E9995,N6,Гиб.!F5:F9995,D7,Гиб.!N5:N9995,B85,Гиб.!H5:H9995,"Жилой сектор")</f>
        <v>0</v>
      </c>
      <c r="O85" s="373">
        <f>SUMIFS(Гиб.!O5:O9995,Гиб.!E5:E9995,N6,Гиб.!F5:F9995,E7,Гиб.!N5:N9995,B85,Гиб.!H5:H9995,"Жилой сектор")</f>
        <v>0</v>
      </c>
      <c r="P85" s="373">
        <f>SUMIFS(Гиб.!O5:O9995,Гиб.!E5:E9995,P6,Гиб.!F5:F9995,D7,Гиб.!N5:N9995,B85,Гиб.!H5:H9995,"Жилой сектор")</f>
        <v>0</v>
      </c>
      <c r="Q85" s="373">
        <f>SUMIFS(Гиб.!O5:O9995,Гиб.!E5:E9995,P6,Гиб.!F5:F9995,E7,Гиб.!N5:N9995,B85,Гиб.!H5:H9995,"Жилой сектор")</f>
        <v>0</v>
      </c>
      <c r="R85" s="373">
        <f>SUMIFS(Гиб.!O5:O9995,Гиб.!E5:E9995,R6,Гиб.!F5:F9995,D7,Гиб.!N5:N9995,B85,Гиб.!H5:H9995,"Жилой сектор")</f>
        <v>0</v>
      </c>
      <c r="S85" s="373">
        <f>SUMIFS(Гиб.!O5:O9995,Гиб.!E5:E9995,R6,Гиб.!F5:F9995,E7,Гиб.!N5:N9995,B85,Гиб.!H5:H9995,"Жилой сектор")</f>
        <v>0</v>
      </c>
      <c r="T85" s="373">
        <f>SUMIFS(Гиб.!O5:O9995,Гиб.!E5:E9995,T6,Гиб.!F5:F9995,D7,Гиб.!N5:N9995,B85,Гиб.!H5:H9995,"Жилой сектор")</f>
        <v>0</v>
      </c>
      <c r="U85" s="373">
        <f>SUMIFS(Гиб.!O5:O9995,Гиб.!E5:E9995,T6,Гиб.!F5:F9995,E7,Гиб.!N5:N9995,B85,Гиб.!H5:H9995,"Жилой сектор")</f>
        <v>0</v>
      </c>
      <c r="V85" s="373">
        <f>SUMIFS(Гиб.!O5:O9995,Гиб.!E5:E9995,V6,Гиб.!F5:F9995,D7,Гиб.!N5:N9995,B85,Гиб.!H5:H9995,"Жилой сектор")</f>
        <v>0</v>
      </c>
      <c r="W85" s="373">
        <f>SUMIFS(Гиб.!O5:O9995,Гиб.!E5:E9995,V6,Гиб.!F5:F9995,E7,Гиб.!N5:N9995,B85,Гиб.!H5:H9995,"Жилой сектор")</f>
        <v>0</v>
      </c>
      <c r="X85" s="373">
        <f>SUMIFS(Гиб.!O5:O9995,Гиб.!E5:E9995,X6,Гиб.!F5:F9995,D7,Гиб.!N5:N9995,B85,Гиб.!H5:H9995,"Жилой сектор")</f>
        <v>0</v>
      </c>
      <c r="Y85" s="373">
        <f>SUMIFS(Гиб.!O5:O9995,Гиб.!E5:E9995,X6,Гиб.!F5:F9995,E7,Гиб.!N5:N9995,B85,Гиб.!H5:H9995,"Жилой сектор")</f>
        <v>0</v>
      </c>
      <c r="Z85" s="373">
        <f>SUMIFS(Гиб.!O5:O9995,Гиб.!E5:E9995,Z6,Гиб.!F5:F9995,D7,Гиб.!N5:N9995,B85,Гиб.!H5:H9995,"Жилой сектор")</f>
        <v>0</v>
      </c>
      <c r="AA85" s="373">
        <f>SUMIFS(Гиб.!O5:O9995,Гиб.!E5:E9995,Z6,Гиб.!F5:F9995,E7,Гиб.!N5:N9995,B85,Гиб.!H5:H9995,"Жилой сектор")</f>
        <v>0</v>
      </c>
      <c r="AB85" s="373">
        <f>SUMIFS(Гиб.!O5:O9995,Гиб.!E5:E9995,AB6,Гиб.!F5:F9995,D7,Гиб.!N5:N9995,B85,Гиб.!H5:H9995,"Жилой сектор")</f>
        <v>0</v>
      </c>
      <c r="AC85" s="373">
        <f>SUMIFS(Гиб.!O5:O9995,Гиб.!E5:E9995,AB6,Гиб.!F5:F9995,E7,Гиб.!N5:N9995,B85,Гиб.!H5:H9995,"Жилой сектор")</f>
        <v>0</v>
      </c>
      <c r="AD85" s="373">
        <f>SUMIFS(Гиб.!O5:O9995,Гиб.!E5:E9995,AD6,Гиб.!F5:F9995,D7,Гиб.!N5:N9995,B85,Гиб.!H5:H9995,"Жилой сектор")</f>
        <v>0</v>
      </c>
      <c r="AE85" s="373">
        <f>SUMIFS(Гиб.!O5:O9995,Гиб.!E5:E9995,AD6,Гиб.!F5:F9995,E7,Гиб.!N5:N9995,B85,Гиб.!H5:H9995,"Жилой сектор")</f>
        <v>0</v>
      </c>
      <c r="AF85" s="373">
        <f>SUMIFS(Гиб.!O5:O9995,Гиб.!E5:E9995,AF6,Гиб.!F5:F9995,D7,Гиб.!N5:N9995,B85,Гиб.!H5:H9995,"Жилой сектор")</f>
        <v>0</v>
      </c>
      <c r="AG85" s="373">
        <f>SUMIFS(Гиб.!O5:O9995,Гиб.!E5:E9995,AF6,Гиб.!F5:F9995,E7,Гиб.!N5:N9995,B85,Гиб.!H5:H9995,"Жилой сектор")</f>
        <v>0</v>
      </c>
      <c r="AH85" s="373">
        <f>SUMIFS(Гиб.!O5:O9995,Гиб.!E5:E9995,AH6,Гиб.!F5:F9995,D7,Гиб.!N5:N9995,B85,Гиб.!H5:H9995,"Жилой сектор")</f>
        <v>0</v>
      </c>
      <c r="AI85" s="373">
        <f>SUMIFS(Гиб.!O5:O9995,Гиб.!E5:E9995,AH6,Гиб.!F5:F9995,E7,Гиб.!N5:N9995,B85,Гиб.!H5:H9995,"Жилой сектор")</f>
        <v>0</v>
      </c>
      <c r="AJ85" s="373">
        <f>SUMIFS(Гиб.!O5:O9995,Гиб.!E5:E9995,AJ6,Гиб.!F5:F9995,D7,Гиб.!N5:N9995,B85,Гиб.!H5:H9995,"Жилой сектор")</f>
        <v>0</v>
      </c>
      <c r="AK85" s="373">
        <f>SUMIFS(Гиб.!O5:O9995,Гиб.!E5:E9995,AJ6,Гиб.!F5:F9995,E7,Гиб.!N5:N9995,B85,Гиб.!H5:H9995,"Жилой сектор")</f>
        <v>0</v>
      </c>
      <c r="AL85" s="373">
        <f>SUMIFS(Гиб.!O5:O9995,Гиб.!E5:E9995,AL6,Гиб.!F5:F9995,D7,Гиб.!N5:N9995,B85,Гиб.!H5:H9995,"Жилой сектор")</f>
        <v>0</v>
      </c>
      <c r="AM85" s="373">
        <f>SUMIFS(Гиб.!O5:O9995,Гиб.!E5:E9995,AL6,Гиб.!F5:F9995,E7,Гиб.!N5:N9995,B85,Гиб.!H5:H9995,"Жилой сектор")</f>
        <v>0</v>
      </c>
      <c r="AN85" s="373">
        <f>SUMIFS(Гиб.!O5:O9995,Гиб.!E5:E9995,AN6,Гиб.!F5:F9995,D7,Гиб.!N5:N9995,B85,Гиб.!H5:H9995,"Жилой сектор")</f>
        <v>0</v>
      </c>
      <c r="AO85" s="373">
        <f>SUMIFS(Гиб.!O5:O9995,Гиб.!E5:E9995,AN6,Гиб.!F5:F9995,E7,Гиб.!N5:N9995,B85,Гиб.!H5:H9995,"Жилой сектор")</f>
        <v>0</v>
      </c>
      <c r="AP85" s="373">
        <f>SUMIFS(Гиб.!O5:O9995,Гиб.!E5:E9995,AP6,Гиб.!F5:F9995,D7,Гиб.!N5:N9995,B85,Гиб.!H5:H9995,"Жилой сектор")</f>
        <v>0</v>
      </c>
      <c r="AQ85" s="373">
        <f>SUMIFS(Гиб.!O5:O9995,Гиб.!E5:E9995,AP6,Гиб.!F5:F9995,E7,Гиб.!N5:N9995,B85,Гиб.!H5:H9995,"Жилой сектор")</f>
        <v>0</v>
      </c>
      <c r="AR85" s="373">
        <f>SUMIFS(Гиб.!O5:O9995,Гиб.!E5:E9995,AR6,Гиб.!F5:F9995,D7,Гиб.!N5:N9995,B85,Гиб.!H5:H9995,"Жилой сектор")</f>
        <v>0</v>
      </c>
      <c r="AS85" s="373">
        <f>SUMIFS(Гиб.!O5:O9995,Гиб.!E5:E9995,AR6,Гиб.!F5:F9995,E7,Гиб.!N5:N9995,B85,Гиб.!H5:H9995,"Жилой сектор")</f>
        <v>0</v>
      </c>
      <c r="AT85" s="373">
        <f>SUMIFS(Гиб.!O5:O9995,Гиб.!E5:E9995,AT6,Гиб.!F5:F9995,D7,Гиб.!N5:N9995,B85,Гиб.!H5:H9995,"Жилой сектор")</f>
        <v>0</v>
      </c>
      <c r="AU85" s="373">
        <f>SUMIFS(Гиб.!O5:O9995,Гиб.!E5:E9995,AT6,Гиб.!F5:F9995,E7,Гиб.!N5:N9995,B85,Гиб.!H5:H9995,"Жилой сектор")</f>
        <v>0</v>
      </c>
      <c r="AV85" s="373">
        <f>SUMIFS(Гиб.!O5:O9995,Гиб.!E5:E9995,AV6,Гиб.!F5:F9995,D7,Гиб.!N5:N9995,B85,Гиб.!H5:H9995,"Жилой сектор")</f>
        <v>0</v>
      </c>
      <c r="AW85" s="373">
        <f>SUMIFS(Гиб.!O5:O9995,Гиб.!E5:E9995,AV6,Гиб.!F5:F9995,E7,Гиб.!N5:N9995,B85,Гиб.!H5:H9995,"Жилой сектор")</f>
        <v>0</v>
      </c>
      <c r="AX85" s="194"/>
      <c r="AY85" s="194"/>
      <c r="AZ85" s="194"/>
      <c r="BA85" s="194"/>
    </row>
    <row r="86" spans="1:53" s="330" customFormat="1" ht="37.5" customHeight="1" thickBot="1">
      <c r="A86" s="406" t="s">
        <v>463</v>
      </c>
      <c r="B86" s="338" t="s">
        <v>292</v>
      </c>
      <c r="C86" s="1204">
        <f t="shared" si="22"/>
        <v>0</v>
      </c>
      <c r="D86" s="407">
        <f>L86+N86+P86+R86+T86+V86+X86+Z86+AB86+AD86+AF86+AH86+AJ86+AL86+AN86+AP86+AR86+AT86+AV86</f>
        <v>0</v>
      </c>
      <c r="E86" s="328">
        <f t="shared" si="8"/>
        <v>0</v>
      </c>
      <c r="F86" s="1250">
        <f t="shared" si="23"/>
        <v>0</v>
      </c>
      <c r="G86" s="606">
        <v>0</v>
      </c>
      <c r="H86" s="470">
        <v>0</v>
      </c>
      <c r="I86" s="1212">
        <f>C86/C82*100%</f>
        <v>0</v>
      </c>
      <c r="J86" s="1206" t="e">
        <f t="shared" si="11"/>
        <v>#DIV/0!</v>
      </c>
      <c r="K86" s="1206" t="e">
        <f t="shared" si="12"/>
        <v>#DIV/0!</v>
      </c>
      <c r="L86" s="349">
        <f>SUMIFS(Гиб.!O5:O9995,Гиб.!E5:E9995,L6,Гиб.!F5:F9995,D7,Гиб.!N5:N9995,B826,Гиб.!H5:H9995,"Жилой сектор")+SUMIFS(Гиб.!O5:O9995,Гиб.!E5:E9995,L6,Гиб.!F5:F9995,D7,Гиб.!N5:N9995,B827,Гиб.!H5:H9995,"Жилой сектор")+SUMIFS(Гиб.!O5:O9995,Гиб.!E5:E9995,L6,Гиб.!F5:F9995,D7,Гиб.!N5:N9995,B828,Гиб.!H5:H9995,"Жилой сектор")+SUMIFS(Гиб.!O5:O9995,Гиб.!E5:E9995,L6,Гиб.!F5:F9995,D7,Гиб.!N5:N9995,B829,Гиб.!H5:H9995,"Жилой сектор")+SUMIFS(Гиб.!O5:O9995,Гиб.!E5:E9995,L6,Гиб.!F5:F9995,D7,Гиб.!N5:N9995,B830,Гиб.!H5:H9995,"Жилой сектор")+SUMIFS(Гиб.!O5:O9995,Гиб.!E5:E9995,L6,Гиб.!F5:F9995,D7,Гиб.!N5:N9995,B831,Гиб.!H5:H9995,"Жилой сектор")</f>
        <v>0</v>
      </c>
      <c r="M86" s="332">
        <f>SUMIFS(Гиб.!O5:O9995,Гиб.!E5:E9995,L6,Гиб.!F5:F9995,E7,Гиб.!N5:N9995,B826,Гиб.!H5:H9995,"Жилой сектор")+SUMIFS(Гиб.!O5:O9995,Гиб.!E5:E9995,L6,Гиб.!F5:F9995,E7,Гиб.!N5:N9995,B827,Гиб.!H5:H9995,"Жилой сектор")+SUMIFS(Гиб.!O5:O9995,Гиб.!E5:E9995,L6,Гиб.!F5:F9995,E7,Гиб.!N5:N9995,B828,Гиб.!H5:H9995,"Жилой сектор")+SUMIFS(Гиб.!O5:O9995,Гиб.!E5:E9995,L6,Гиб.!F5:F9995,E7,Гиб.!N5:N9995,B829,Гиб.!H5:H9995,"Жилой сектор")+SUMIFS(Гиб.!O5:O9995,Гиб.!E5:E9995,L6,Гиб.!F5:F9995,E7,Гиб.!N5:N9995,B830,Гиб.!H5:H9995,"Жилой сектор")+SUMIFS(Гиб.!O5:O9995,Гиб.!E5:E9995,L6,Гиб.!F5:F9995,E7,Гиб.!N5:N9995,B831,Гиб.!H5:H9995,"Жилой сектор")</f>
        <v>0</v>
      </c>
      <c r="N86" s="331">
        <f>SUMIFS(Гиб.!O5:O9995,Гиб.!E5:E9995,N6,Гиб.!F5:F9995,D7,Гиб.!N5:N9995,B826,Гиб.!H5:H9995,"Жилой сектор")+SUMIFS(Гиб.!O5:O9995,Гиб.!E5:E9995,N6,Гиб.!F5:F9995,D7,Гиб.!N5:N9995,B827,Гиб.!H5:H9995,"Жилой сектор")+SUMIFS(Гиб.!O5:O9995,Гиб.!E5:E9995,N6,Гиб.!F5:F9995,D7,Гиб.!N5:N9995,B828,Гиб.!H5:H9995,"Жилой сектор")+SUMIFS(Гиб.!O5:O9995,Гиб.!E5:E9995,N6,Гиб.!F5:F9995,D7,Гиб.!N5:N9995,B829,Гиб.!H5:H9995,"Жилой сектор")+SUMIFS(Гиб.!O5:O9995,Гиб.!E5:E9995,N6,Гиб.!F5:F9995,D7,Гиб.!N5:N9995,B830,Гиб.!H5:H9995,"Жилой сектор")+SUMIFS(Гиб.!O5:O9995,Гиб.!E5:E9995,N6,Гиб.!F5:F9995,D7,Гиб.!N5:N9995,B831,Гиб.!H5:H9995,"Жилой сектор")</f>
        <v>0</v>
      </c>
      <c r="O86" s="332">
        <f>SUMIFS(Гиб.!O5:O9995,Гиб.!E5:E9995,N6,Гиб.!F5:F9995,E7,Гиб.!N5:N9995,B826,Гиб.!H5:H9995,"Жилой сектор")+SUMIFS(Гиб.!O5:O9995,Гиб.!E5:E9995,N6,Гиб.!F5:F9995,E7,Гиб.!N5:N9995,B827,Гиб.!H5:H9995,"Жилой сектор")+SUMIFS(Гиб.!O5:O9995,Гиб.!E5:E9995,N6,Гиб.!F5:F9995,E7,Гиб.!N5:N9995,B828,Гиб.!H5:H9995,"Жилой сектор")+SUMIFS(Гиб.!O5:O9995,Гиб.!E5:E9995,N6,Гиб.!F5:F9995,E7,Гиб.!N5:N9995,B829,Гиб.!H5:H9995,"Жилой сектор")+SUMIFS(Гиб.!O5:O9995,Гиб.!E5:E9995,N6,Гиб.!F5:F9995,E7,Гиб.!N5:N9995,B830,Гиб.!H5:H9995,"Жилой сектор")+SUMIFS(Гиб.!O5:O9995,Гиб.!E5:E9995,N6,Гиб.!F5:F9995,E7,Гиб.!N5:N9995,B831,Гиб.!H5:H9995,"Жилой сектор")</f>
        <v>0</v>
      </c>
      <c r="P86" s="332">
        <f>SUMIFS(Гиб.!O5:O9995,Гиб.!E5:E9995,P6,Гиб.!F5:F9995,D7,Гиб.!N5:N9995,B826,Гиб.!H5:H9995,"Жилой сектор")+SUMIFS(Гиб.!O5:O9995,Гиб.!E5:E9995,P6,Гиб.!F5:F9995,D7,Гиб.!N5:N9995,B827,Гиб.!H5:H9995,"Жилой сектор")+SUMIFS(Гиб.!O5:O9995,Гиб.!E5:E9995,P6,Гиб.!F5:F9995,D7,Гиб.!N5:N9995,B828,Гиб.!H5:H9995,"Жилой сектор")+SUMIFS(Гиб.!O5:O9995,Гиб.!E5:E9995,P6,Гиб.!F5:F9995,D7,Гиб.!N5:N9995,B829,Гиб.!H5:H9995,"Жилой сектор")+SUMIFS(Гиб.!O5:O9995,Гиб.!E5:E9995,P6,Гиб.!F5:F9995,D7,Гиб.!N5:N9995,B830,Гиб.!H5:H9995,"Жилой сектор")+SUMIFS(Гиб.!O5:O9995,Гиб.!E5:E9995,P6,Гиб.!F5:F9995,D7,Гиб.!N5:N9995,B831,Гиб.!H5:H9995,"Жилой сектор")</f>
        <v>0</v>
      </c>
      <c r="Q86" s="331">
        <f>SUMIFS(Гиб.!O5:O9995,Гиб.!E5:E9995,P6,Гиб.!F5:F9995,E7,Гиб.!N5:N9995,B826,Гиб.!H5:H9995,"Жилой сектор")+SUMIFS(Гиб.!O5:O9995,Гиб.!E5:E9995,P6,Гиб.!F5:F9995,E7,Гиб.!N5:N9995,B827,Гиб.!H5:H9995,"Жилой сектор")+SUMIFS(Гиб.!O5:O9995,Гиб.!E5:E9995,P6,Гиб.!F5:F9995,E7,Гиб.!N5:N9995,B828,Гиб.!H5:H9995,"Жилой сектор")+SUMIFS(Гиб.!O5:O9995,Гиб.!E5:E9995,P6,Гиб.!F5:F9995,E7,Гиб.!N5:N9995,B829,Гиб.!H5:H9995,"Жилой сектор")+SUMIFS(Гиб.!O5:O9995,Гиб.!E5:E9995,P6,Гиб.!F5:F9995,E7,Гиб.!N5:N9995,B830,Гиб.!H5:H9995,"Жилой сектор")+SUMIFS(Гиб.!O5:O9995,Гиб.!E5:E9995,P6,Гиб.!F5:F9995,E7,Гиб.!N5:N9995,B831,Гиб.!H5:H9995,"Жилой сектор")</f>
        <v>0</v>
      </c>
      <c r="R86" s="332">
        <f>SUMIFS(Гиб.!O5:O9995,Гиб.!E5:E9995,R6,Гиб.!F5:F9995,D7,Гиб.!N5:N9995,B826,Гиб.!H5:H9995,"Жилой сектор")+SUMIFS(Гиб.!O5:O9995,Гиб.!E5:E9995,R6,Гиб.!F5:F9995,D7,Гиб.!N5:N9995,B827,Гиб.!H5:H9995,"Жилой сектор")+SUMIFS(Гиб.!O5:O9995,Гиб.!E5:E9995,R6,Гиб.!F5:F9995,D7,Гиб.!N5:N9995,B828,Гиб.!H5:H9995,"Жилой сектор")+SUMIFS(Гиб.!O5:O9995,Гиб.!E5:E9995,R6,Гиб.!F5:F9995,D7,Гиб.!N5:N9995,B829,Гиб.!H5:H9995,"Жилой сектор")+SUMIFS(Гиб.!O5:O9995,Гиб.!E5:E9995,R6,Гиб.!F5:F9995,D7,Гиб.!N5:N9995,B830,Гиб.!H5:H9995,"Жилой сектор")+SUMIFS(Гиб.!O5:O9995,Гиб.!E5:E9995,R6,Гиб.!F5:F9995,D7,Гиб.!N5:N9995,B831,Гиб.!H5:H9995,"Жилой сектор")</f>
        <v>0</v>
      </c>
      <c r="S86" s="332">
        <f>SUMIFS(Гиб.!O5:O9995,Гиб.!E5:E9995,R6,Гиб.!F5:F9995,E7,Гиб.!N5:N9995,B826,Гиб.!H5:H9995,"Жилой сектор")+SUMIFS(Гиб.!O5:O9995,Гиб.!E5:E9995,R6,Гиб.!F5:F9995,E7,Гиб.!N5:N9995,B827,Гиб.!H5:H9995,"Жилой сектор")+SUMIFS(Гиб.!O5:O9995,Гиб.!E5:E9995,R6,Гиб.!F5:F9995,E7,Гиб.!N5:N9995,B828,Гиб.!H5:H9995,"Жилой сектор")+SUMIFS(Гиб.!O5:O9995,Гиб.!E5:E9995,R6,Гиб.!F5:F9995,E7,Гиб.!N5:N9995,B829,Гиб.!H5:H9995,"Жилой сектор")+SUMIFS(Гиб.!O5:O9995,Гиб.!E5:E9995,R6,Гиб.!F5:F9995,E7,Гиб.!N5:N9995,B830,Гиб.!H5:H9995,"Жилой сектор")+SUMIFS(Гиб.!O5:O9995,Гиб.!E5:E9995,R6,Гиб.!F5:F9995,E7,Гиб.!N5:N9995,B831,Гиб.!H5:H9995,"Жилой сектор")</f>
        <v>0</v>
      </c>
      <c r="T86" s="332">
        <f>SUMIFS(Гиб.!O5:O9995,Гиб.!E5:E9995,T6,Гиб.!F5:F9995,D7,Гиб.!N5:N9995,B826,Гиб.!H5:H9995,"Жилой сектор")+SUMIFS(Гиб.!O5:O9995,Гиб.!E5:E9995,T6,Гиб.!F5:F9995,D7,Гиб.!N5:N9995,B827,Гиб.!H5:H9995,"Жилой сектор")+SUMIFS(Гиб.!O5:O9995,Гиб.!E5:E9995,T6,Гиб.!F5:F9995,D7,Гиб.!N5:N9995,B828,Гиб.!H5:H9995,"Жилой сектор")+SUMIFS(Гиб.!O5:O9995,Гиб.!E5:E9995,T6,Гиб.!F5:F9995,D7,Гиб.!N5:N9995,B829,Гиб.!H5:H9995,"Жилой сектор")+SUMIFS(Гиб.!O5:O9995,Гиб.!E5:E9995,T6,Гиб.!F5:F9995,D7,Гиб.!N5:N9995,B830,Гиб.!H5:H9995,"Жилой сектор")+SUMIFS(Гиб.!O5:O9995,Гиб.!E5:E9995,T6,Гиб.!F5:F9995,D7,Гиб.!N5:N9995,B831,Гиб.!H5:H9995,"Жилой сектор")</f>
        <v>0</v>
      </c>
      <c r="U86" s="332">
        <f>SUMIFS(Гиб.!O5:O9995,Гиб.!E5:E9995,T6,Гиб.!F5:F9995,E7,Гиб.!N5:N9995,B826,Гиб.!H5:H9995,"Жилой сектор")+SUMIFS(Гиб.!O5:O9995,Гиб.!E5:E9995,T6,Гиб.!F5:F9995,E7,Гиб.!N5:N9995,B827,Гиб.!H5:H9995,"Жилой сектор")+SUMIFS(Гиб.!O5:O9995,Гиб.!E5:E9995,T6,Гиб.!F5:F9995,E7,Гиб.!N5:N9995,B828,Гиб.!H5:H9995,"Жилой сектор")+SUMIFS(Гиб.!O5:O9995,Гиб.!E5:E9995,T6,Гиб.!F5:F9995,E7,Гиб.!N5:N9995,B829,Гиб.!H5:H9995,"Жилой сектор")+SUMIFS(Гиб.!O5:O9995,Гиб.!E5:E9995,T6,Гиб.!F5:F9995,E7,Гиб.!N5:N9995,B830,Гиб.!H5:H9995,"Жилой сектор")+SUMIFS(Гиб.!O5:O9995,Гиб.!E5:E9995,T6,Гиб.!F5:F9995,E7,Гиб.!N5:N9995,B831,Гиб.!H5:H9995,"Жилой сектор")</f>
        <v>0</v>
      </c>
      <c r="V86" s="331">
        <f>SUMIFS(Гиб.!O5:O9995,Гиб.!E5:E9995,V6,Гиб.!F5:F9995,D7,Гиб.!N5:N9995,B826,Гиб.!H5:H9995,"Жилой сектор")+SUMIFS(Гиб.!O5:O9995,Гиб.!E5:E9995,V6,Гиб.!F5:F9995,D7,Гиб.!N5:N9995,B827,Гиб.!H5:H9995,"Жилой сектор")+SUMIFS(Гиб.!O5:O9995,Гиб.!E5:E9995,V6,Гиб.!F5:F9995,D7,Гиб.!N5:N9995,B828,Гиб.!H5:H9995,"Жилой сектор")+SUMIFS(Гиб.!O5:O9995,Гиб.!E5:E9995,V6,Гиб.!F5:F9995,D7,Гиб.!N5:N9995,B829,Гиб.!H5:H9995,"Жилой сектор")+SUMIFS(Гиб.!O5:O9995,Гиб.!E5:E9995,V6,Гиб.!F5:F9995,D7,Гиб.!N5:N9995,B830,Гиб.!H5:H9995,"Жилой сектор")+SUMIFS(Гиб.!O5:O9995,Гиб.!E5:E9995,V6,Гиб.!F5:F9995,D7,Гиб.!N5:N9995,B831,Гиб.!H5:H9995,"Жилой сектор")</f>
        <v>0</v>
      </c>
      <c r="W86" s="332">
        <f>SUMIFS(Гиб.!O5:O9995,Гиб.!E5:E9995,V6,Гиб.!F5:F9995,E7,Гиб.!N5:N9995,B826,Гиб.!H5:H9995,"Жилой сектор")+SUMIFS(Гиб.!O5:O9995,Гиб.!E5:E9995,V6,Гиб.!F5:F9995,E7,Гиб.!N5:N9995,B827,Гиб.!H5:H9995,"Жилой сектор")+SUMIFS(Гиб.!O5:O9995,Гиб.!E5:E9995,V6,Гиб.!F5:F9995,E7,Гиб.!N5:N9995,B828,Гиб.!H5:H9995,"Жилой сектор")+SUMIFS(Гиб.!O5:O9995,Гиб.!E5:E9995,V6,Гиб.!F5:F9995,E7,Гиб.!N5:N9995,B829,Гиб.!H5:H9995,"Жилой сектор")+SUMIFS(Гиб.!O5:O9995,Гиб.!E5:E9995,V6,Гиб.!F5:F9995,E7,Гиб.!N5:N9995,B830,Гиб.!H5:H9995,"Жилой сектор")+SUMIFS(Гиб.!O5:O9995,Гиб.!E5:E9995,V6,Гиб.!F5:F9995,E7,Гиб.!N5:N9995,B831,Гиб.!H5:H9995,"Жилой сектор")</f>
        <v>0</v>
      </c>
      <c r="X86" s="331">
        <f>SUMIFS(Гиб.!O5:O9995,Гиб.!E5:E9995,X6,Гиб.!F5:F9995,D7,Гиб.!N5:N9995,B826,Гиб.!H5:H9995,"Жилой сектор")+SUMIFS(Гиб.!O5:O9995,Гиб.!E5:E9995,X6,Гиб.!F5:F9995,D7,Гиб.!N5:N9995,B827,Гиб.!H5:H9995,"Жилой сектор")+SUMIFS(Гиб.!O5:O9995,Гиб.!E5:E9995,X6,Гиб.!F5:F9995,D7,Гиб.!N5:N9995,B828,Гиб.!H5:H9995,"Жилой сектор")+SUMIFS(Гиб.!O5:O9995,Гиб.!E5:E9995,X6,Гиб.!F5:F9995,D7,Гиб.!N5:N9995,B829,Гиб.!H5:H9995,"Жилой сектор")+SUMIFS(Гиб.!O5:O9995,Гиб.!E5:E9995,X6,Гиб.!F5:F9995,D7,Гиб.!N5:N9995,B830,Гиб.!H5:H9995,"Жилой сектор")+SUMIFS(Гиб.!O5:O9995,Гиб.!E5:E9995,X6,Гиб.!F5:F9995,D7,Гиб.!N5:N9995,B831,Гиб.!H5:H9995,"Жилой сектор")</f>
        <v>0</v>
      </c>
      <c r="Y86" s="332">
        <f>SUMIFS(Гиб.!O5:O9995,Гиб.!E5:E9995,X6,Гиб.!F5:F9995,E7,Гиб.!N5:N9995,B826,Гиб.!H5:H9995,"Жилой сектор")+SUMIFS(Гиб.!O5:O9995,Гиб.!E5:E9995,X6,Гиб.!F5:F9995,E7,Гиб.!N5:N9995,B827,Гиб.!H5:H9995,"Жилой сектор")+SUMIFS(Гиб.!O5:O9995,Гиб.!E5:E9995,X6,Гиб.!F5:F9995,E7,Гиб.!N5:N9995,B828,Гиб.!H5:H9995,"Жилой сектор")+SUMIFS(Гиб.!O5:O9995,Гиб.!E5:E9995,X6,Гиб.!F5:F9995,E7,Гиб.!N5:N9995,B829,Гиб.!H5:H9995,"Жилой сектор")+SUMIFS(Гиб.!O5:O9995,Гиб.!E5:E9995,X6,Гиб.!F5:F9995,E7,Гиб.!N5:N9995,B830,Гиб.!H5:H9995,"Жилой сектор")+SUMIFS(Гиб.!O5:O9995,Гиб.!E5:E9995,X6,Гиб.!F5:F9995,E7,Гиб.!N5:N9995,B831,Гиб.!H5:H9995,"Жилой сектор")</f>
        <v>0</v>
      </c>
      <c r="Z86" s="332">
        <f>SUMIFS(Гиб.!O5:O9995,Гиб.!E5:E9995,Z6,Гиб.!F5:F9995,D7,Гиб.!N5:N9995,B826,Гиб.!H5:H9995,"Жилой сектор")+SUMIFS(Гиб.!O5:O9995,Гиб.!E5:E9995,Z6,Гиб.!F5:F9995,D7,Гиб.!N5:N9995,B827,Гиб.!H5:H9995,"Жилой сектор")+SUMIFS(Гиб.!O5:O9995,Гиб.!E5:E9995,Z6,Гиб.!F5:F9995,D7,Гиб.!N5:N9995,B828,Гиб.!H5:H9995,"Жилой сектор")+SUMIFS(Гиб.!O5:O9995,Гиб.!E5:E9995,Z6,Гиб.!F5:F9995,D7,Гиб.!N5:N9995,B829,Гиб.!H5:H9995,"Жилой сектор")+SUMIFS(Гиб.!O5:O9995,Гиб.!E5:E9995,Z6,Гиб.!F5:F9995,D7,Гиб.!N5:N9995,B830,Гиб.!H5:H9995,"Жилой сектор")+SUMIFS(Гиб.!O5:O9995,Гиб.!E5:E9995,Z6,Гиб.!F5:F9995,D7,Гиб.!N5:N9995,B831,Гиб.!H5:H9995,"Жилой сектор")</f>
        <v>0</v>
      </c>
      <c r="AA86" s="332">
        <f>SUMIFS(Гиб.!O5:O9995,Гиб.!E5:E9995,Z6,Гиб.!F5:F9995,E7,Гиб.!N5:N9995,B826,Гиб.!H5:H9995,"Жилой сектор")+SUMIFS(Гиб.!O5:O9995,Гиб.!E5:E9995,Z6,Гиб.!F5:F9995,E7,Гиб.!N5:N9995,B827,Гиб.!H5:H9995,"Жилой сектор")+SUMIFS(Гиб.!O5:O9995,Гиб.!E5:E9995,Z6,Гиб.!F5:F9995,E7,Гиб.!N5:N9995,B828,Гиб.!H5:H9995,"Жилой сектор")+SUMIFS(Гиб.!O5:O9995,Гиб.!E5:E9995,Z6,Гиб.!F5:F9995,E7,Гиб.!N5:N9995,B829,Гиб.!H5:H9995,"Жилой сектор")+SUMIFS(Гиб.!O5:O9995,Гиб.!E5:E9995,Z6,Гиб.!F5:F9995,E7,Гиб.!N5:N9995,B830,Гиб.!H5:H9995,"Жилой сектор")+SUMIFS(Гиб.!O5:O9995,Гиб.!E5:E9995,Z6,Гиб.!F5:F9995,E7,Гиб.!N5:N9995,B831,Гиб.!H5:H9995,"Жилой сектор")</f>
        <v>0</v>
      </c>
      <c r="AB86" s="331">
        <f>SUMIFS(Гиб.!O5:O9995,Гиб.!E5:E9995,AB6,Гиб.!F5:F9995,D7,Гиб.!N5:N9995,B826,Гиб.!H5:H9995,"Жилой сектор")+SUMIFS(Гиб.!O5:O9995,Гиб.!E5:E9995,AB6,Гиб.!F5:F9995,D7,Гиб.!N5:N9995,B827,Гиб.!H5:H9995,"Жилой сектор")+SUMIFS(Гиб.!O5:O9995,Гиб.!E5:E9995,AB6,Гиб.!F5:F9995,D7,Гиб.!N5:N9995,B828,Гиб.!H5:H9995,"Жилой сектор")+SUMIFS(Гиб.!O5:O9995,Гиб.!E5:E9995,AB6,Гиб.!F5:F9995,D7,Гиб.!N5:N9995,B829,Гиб.!H5:H9995,"Жилой сектор")+SUMIFS(Гиб.!O5:O9995,Гиб.!E5:E9995,AB6,Гиб.!F5:F9995,D7,Гиб.!N5:N9995,B830,Гиб.!H5:H9995,"Жилой сектор")+SUMIFS(Гиб.!O5:O9995,Гиб.!E5:E9995,AB6,Гиб.!F5:F9995,D7,Гиб.!N5:N9995,B831,Гиб.!H5:H9995,"Жилой сектор")</f>
        <v>0</v>
      </c>
      <c r="AC86" s="332">
        <f>SUMIFS(Гиб.!O5:O9995,Гиб.!E5:E9995,AB6,Гиб.!F5:F9995,E7,Гиб.!N5:N9995,B826,Гиб.!H5:H9995,"Жилой сектор")+SUMIFS(Гиб.!O5:O9995,Гиб.!E5:E9995,AB6,Гиб.!F5:F9995,E7,Гиб.!N5:N9995,B827,Гиб.!H5:H9995,"Жилой сектор")+SUMIFS(Гиб.!O5:O9995,Гиб.!E5:E9995,AB6,Гиб.!F5:F9995,E7,Гиб.!N5:N9995,B828,Гиб.!H5:H9995,"Жилой сектор")+SUMIFS(Гиб.!O5:O9995,Гиб.!E5:E9995,AB6,Гиб.!F5:F9995,E7,Гиб.!N5:N9995,B829,Гиб.!H5:H9995,"Жилой сектор")+SUMIFS(Гиб.!O5:O9995,Гиб.!E5:E9995,AB6,Гиб.!F5:F9995,E7,Гиб.!N5:N9995,B830,Гиб.!H5:H9995,"Жилой сектор")+SUMIFS(Гиб.!O5:O9995,Гиб.!E5:E9995,AB6,Гиб.!F5:F9995,E7,Гиб.!N5:N9995,B831,Гиб.!H5:H9995,"Жилой сектор")</f>
        <v>0</v>
      </c>
      <c r="AD86" s="331">
        <f>SUMIFS(Гиб.!O5:O9995,Гиб.!E5:E9995,AD6,Гиб.!F5:F9995,D7,Гиб.!N5:N9995,B826,Гиб.!H5:H9995,"Жилой сектор")+SUMIFS(Гиб.!O5:O9995,Гиб.!E5:E9995,AD6,Гиб.!F5:F9995,D7,Гиб.!N5:N9995,B827,Гиб.!H5:H9995,"Жилой сектор")+SUMIFS(Гиб.!O5:O9995,Гиб.!E5:E9995,AD6,Гиб.!F5:F9995,D7,Гиб.!N5:N9995,B828,Гиб.!H5:H9995,"Жилой сектор")+SUMIFS(Гиб.!O5:O9995,Гиб.!E5:E9995,AD6,Гиб.!F5:F9995,D7,Гиб.!N5:N9995,B829,Гиб.!H5:H9995,"Жилой сектор")+SUMIFS(Гиб.!O5:O9995,Гиб.!E5:E9995,AD6,Гиб.!F5:F9995,D7,Гиб.!N5:N9995,B830,Гиб.!H5:H9995,"Жилой сектор")+SUMIFS(Гиб.!O5:O9995,Гиб.!E5:E9995,AD6,Гиб.!F5:F9995,D7,Гиб.!N5:N9995,B831,Гиб.!H5:H9995,"Жилой сектор")</f>
        <v>0</v>
      </c>
      <c r="AE86" s="332">
        <f>SUMIFS(Гиб.!O5:O9995,Гиб.!E5:E9995,AD6,Гиб.!F5:F9995,E7,Гиб.!N5:N9995,B826,Гиб.!H5:H9995,"Жилой сектор")+SUMIFS(Гиб.!O5:O9995,Гиб.!E5:E9995,AD6,Гиб.!F5:F9995,E7,Гиб.!N5:N9995,B827,Гиб.!H5:H9995,"Жилой сектор")+SUMIFS(Гиб.!O5:O9995,Гиб.!E5:E9995,AD6,Гиб.!F5:F9995,E7,Гиб.!N5:N9995,B828,Гиб.!H5:H9995,"Жилой сектор")+SUMIFS(Гиб.!O5:O9995,Гиб.!E5:E9995,AD6,Гиб.!F5:F9995,E7,Гиб.!N5:N9995,B829,Гиб.!H5:H9995,"Жилой сектор")+SUMIFS(Гиб.!O5:O9995,Гиб.!E5:E9995,AD6,Гиб.!F5:F9995,E7,Гиб.!N5:N9995,B830,Гиб.!H5:H9995,"Жилой сектор")+SUMIFS(Гиб.!O5:O9995,Гиб.!E5:E9995,AD6,Гиб.!F5:F9995,E7,Гиб.!N5:N9995,B831,Гиб.!H5:H9995,"Жилой сектор")</f>
        <v>0</v>
      </c>
      <c r="AF86" s="332">
        <f>SUMIFS(Гиб.!O5:O9995,Гиб.!E5:E9995,AF6,Гиб.!F5:F9995,D7,Гиб.!N5:N9995,B826,Гиб.!H5:H9995,"Жилой сектор")+SUMIFS(Гиб.!O5:O9995,Гиб.!E5:E9995,AF6,Гиб.!F5:F9995,D7,Гиб.!N5:N9995,B827,Гиб.!H5:H9995,"Жилой сектор")+SUMIFS(Гиб.!O5:O9995,Гиб.!E5:E9995,AF6,Гиб.!F5:F9995,D7,Гиб.!N5:N9995,B828,Гиб.!H5:H9995,"Жилой сектор")+SUMIFS(Гиб.!O5:O9995,Гиб.!E5:E9995,AF6,Гиб.!F5:F9995,D7,Гиб.!N5:N9995,B829,Гиб.!H5:H9995,"Жилой сектор")+SUMIFS(Гиб.!O5:O9995,Гиб.!E5:E9995,AF6,Гиб.!F5:F9995,D7,Гиб.!N5:N9995,B830,Гиб.!H5:H9995,"Жилой сектор")+SUMIFS(Гиб.!O5:O9995,Гиб.!E5:E9995,AF6,Гиб.!F5:F9995,D7,Гиб.!N5:N9995,B831,Гиб.!H5:H9995,"Жилой сектор")</f>
        <v>0</v>
      </c>
      <c r="AG86" s="332">
        <f>SUMIFS(Гиб.!O5:O9995,Гиб.!E5:E9995,AF6,Гиб.!F5:F9995,E7,Гиб.!N5:N9995,B826,Гиб.!H5:H9995,"Жилой сектор")+SUMIFS(Гиб.!O5:O9995,Гиб.!E5:E9995,AF6,Гиб.!F5:F9995,E7,Гиб.!N5:N9995,B827,Гиб.!H5:H9995,"Жилой сектор")+SUMIFS(Гиб.!O5:O9995,Гиб.!E5:E9995,AF6,Гиб.!F5:F9995,E7,Гиб.!N5:N9995,B828,Гиб.!H5:H9995,"Жилой сектор")+SUMIFS(Гиб.!O5:O9995,Гиб.!E5:E9995,AF6,Гиб.!F5:F9995,E7,Гиб.!N5:N9995,B829,Гиб.!H5:H9995,"Жилой сектор")+SUMIFS(Гиб.!O5:O9995,Гиб.!E5:E9995,AF6,Гиб.!F5:F9995,E7,Гиб.!N5:N9995,B830,Гиб.!H5:H9995,"Жилой сектор")+SUMIFS(Гиб.!O5:O9995,Гиб.!E5:E9995,AF6,Гиб.!F5:F9995,E7,Гиб.!N5:N9995,B831,Гиб.!H5:H9995,"Жилой сектор")</f>
        <v>0</v>
      </c>
      <c r="AH86" s="332">
        <f>SUMIFS(Гиб.!O5:O9995,Гиб.!E5:E9995,AH6,Гиб.!F5:F9995,D7,Гиб.!N5:N9995,B826,Гиб.!H5:H9995,"Жилой сектор")+SUMIFS(Гиб.!O5:O9995,Гиб.!E5:E9995,AH6,Гиб.!F5:F9995,D7,Гиб.!N5:N9995,B827,Гиб.!H5:H9995,"Жилой сектор")+SUMIFS(Гиб.!O5:O9995,Гиб.!E5:E9995,AH6,Гиб.!F5:F9995,D7,Гиб.!N5:N9995,B828,Гиб.!H5:H9995,"Жилой сектор")+SUMIFS(Гиб.!O5:O9995,Гиб.!E5:E9995,AH6,Гиб.!F5:F9995,D7,Гиб.!N5:N9995,B829,Гиб.!H5:H9995,"Жилой сектор")+SUMIFS(Гиб.!O5:O9995,Гиб.!E5:E9995,AH6,Гиб.!F5:F9995,D7,Гиб.!N5:N9995,B830,Гиб.!H5:H9995,"Жилой сектор")+SUMIFS(Гиб.!O5:O9995,Гиб.!E5:E9995,AH6,Гиб.!F5:F9995,D7,Гиб.!N5:N9995,B831,Гиб.!H5:H9995,"Жилой сектор")</f>
        <v>0</v>
      </c>
      <c r="AI86" s="332">
        <f>SUMIFS(Гиб.!O5:O9995,Гиб.!E5:E9995,AH6,Гиб.!F5:F9995,E7,Гиб.!N5:N9995,B826,Гиб.!H5:H9995,"Жилой сектор")+SUMIFS(Гиб.!O5:O9995,Гиб.!E5:E9995,AH6,Гиб.!F5:F9995,E7,Гиб.!N5:N9995,B827,Гиб.!H5:H9995,"Жилой сектор")+SUMIFS(Гиб.!O5:O9995,Гиб.!E5:E9995,AH6,Гиб.!F5:F9995,E7,Гиб.!N5:N9995,B828,Гиб.!H5:H9995,"Жилой сектор")+SUMIFS(Гиб.!O5:O9995,Гиб.!E5:E9995,AH6,Гиб.!F5:F9995,E7,Гиб.!N5:N9995,B829,Гиб.!H5:H9995,"Жилой сектор")+SUMIFS(Гиб.!O5:O9995,Гиб.!E5:E9995,AH6,Гиб.!F5:F9995,E7,Гиб.!N5:N9995,B830,Гиб.!H5:H9995,"Жилой сектор")+SUMIFS(Гиб.!O5:O9995,Гиб.!E5:E9995,AH6,Гиб.!F5:F9995,E7,Гиб.!N5:N9995,B831,Гиб.!H5:H9995,"Жилой сектор")</f>
        <v>0</v>
      </c>
      <c r="AJ86" s="332">
        <f>SUMIFS(Гиб.!O5:O9995,Гиб.!E5:E9995,AJ6,Гиб.!F5:F9995,D7,Гиб.!N5:N9995,B826,Гиб.!H5:H9995,"Жилой сектор")+SUMIFS(Гиб.!O5:O9995,Гиб.!E5:E9995,AJ6,Гиб.!F5:F9995,D7,Гиб.!N5:N9995,B827,Гиб.!H5:H9995,"Жилой сектор")+SUMIFS(Гиб.!O5:O9995,Гиб.!E5:E9995,AJ6,Гиб.!F5:F9995,D7,Гиб.!N5:N9995,B828,Гиб.!H5:H9995,"Жилой сектор")+SUMIFS(Гиб.!O5:O9995,Гиб.!E5:E9995,AJ6,Гиб.!F5:F9995,D7,Гиб.!N5:N9995,B829,Гиб.!H5:H9995,"Жилой сектор")+SUMIFS(Гиб.!O5:O9995,Гиб.!E5:E9995,AJ6,Гиб.!F5:F9995,D7,Гиб.!N5:N9995,B830,Гиб.!H5:H9995,"Жилой сектор")+SUMIFS(Гиб.!O5:O9995,Гиб.!E5:E9995,AJ6,Гиб.!F5:F9995,D7,Гиб.!N5:N9995,B831,Гиб.!H5:H9995,"Жилой сектор")</f>
        <v>0</v>
      </c>
      <c r="AK86" s="332">
        <f>SUMIFS(Гиб.!O5:O9995,Гиб.!E5:E9995,AJ6,Гиб.!F5:F9995,E7,Гиб.!N5:N9995,B826,Гиб.!H5:H9995,"Жилой сектор")+SUMIFS(Гиб.!O5:O9995,Гиб.!E5:E9995,AJ6,Гиб.!F5:F9995,E7,Гиб.!N5:N9995,B827,Гиб.!H5:H9995,"Жилой сектор")+SUMIFS(Гиб.!O5:O9995,Гиб.!E5:E9995,AJ6,Гиб.!F5:F9995,E7,Гиб.!N5:N9995,B828,Гиб.!H5:H9995,"Жилой сектор")+SUMIFS(Гиб.!O5:O9995,Гиб.!E5:E9995,AJ6,Гиб.!F5:F9995,E7,Гиб.!N5:N9995,B829,Гиб.!H5:H9995,"Жилой сектор")+SUMIFS(Гиб.!O5:O9995,Гиб.!E5:E9995,AJ6,Гиб.!F5:F9995,E7,Гиб.!N5:N9995,B830,Гиб.!H5:H9995,"Жилой сектор")+SUMIFS(Гиб.!O5:O9995,Гиб.!E5:E9995,AJ6,Гиб.!F5:F9995,E7,Гиб.!N5:N9995,B831,Гиб.!H5:H9995,"Жилой сектор")</f>
        <v>0</v>
      </c>
      <c r="AL86" s="332">
        <f>SUMIFS(Гиб.!O5:O9995,Гиб.!E5:E9995,AL6,Гиб.!F5:F9995,D7,Гиб.!N5:N9995,B826,Гиб.!H5:H9995,"Жилой сектор")+SUMIFS(Гиб.!O5:O9995,Гиб.!E5:E9995,AL6,Гиб.!F5:F9995,D7,Гиб.!N5:N9995,B827,Гиб.!H5:H9995,"Жилой сектор")+SUMIFS(Гиб.!O5:O9995,Гиб.!E5:E9995,AL6,Гиб.!F5:F9995,D7,Гиб.!N5:N9995,B828,Гиб.!H5:H9995,"Жилой сектор")+SUMIFS(Гиб.!O5:O9995,Гиб.!E5:E9995,AL6,Гиб.!F5:F9995,D7,Гиб.!N5:N9995,B829,Гиб.!H5:H9995,"Жилой сектор")+SUMIFS(Гиб.!O5:O9995,Гиб.!E5:E9995,AL6,Гиб.!F5:F9995,D7,Гиб.!N5:N9995,B830,Гиб.!H5:H9995,"Жилой сектор")+SUMIFS(Гиб.!O5:O9995,Гиб.!E5:E9995,AL6,Гиб.!F5:F9995,D7,Гиб.!N5:N9995,B831,Гиб.!H5:H9995,"Жилой сектор")</f>
        <v>0</v>
      </c>
      <c r="AM86" s="332">
        <f>SUMIFS(Гиб.!O5:O9995,Гиб.!E5:E9995,AL6,Гиб.!F5:F9995,E7,Гиб.!N5:N9995,B826,Гиб.!H5:H9995,"Жилой сектор")+SUMIFS(Гиб.!O5:O9995,Гиб.!E5:E9995,AL6,Гиб.!F5:F9995,E7,Гиб.!N5:N9995,B827,Гиб.!H5:H9995,"Жилой сектор")+SUMIFS(Гиб.!O5:O9995,Гиб.!E5:E9995,AL6,Гиб.!F5:F9995,E7,Гиб.!N5:N9995,B828,Гиб.!H5:H9995,"Жилой сектор")+SUMIFS(Гиб.!O5:O9995,Гиб.!E5:E9995,AL6,Гиб.!F5:F9995,E7,Гиб.!N5:N9995,B829,Гиб.!H5:H9995,"Жилой сектор")+SUMIFS(Гиб.!O5:O9995,Гиб.!E5:E9995,AL6,Гиб.!F5:F9995,E7,Гиб.!N5:N9995,B830,Гиб.!H5:H9995,"Жилой сектор")+SUMIFS(Гиб.!O5:O9995,Гиб.!E5:E9995,AL6,Гиб.!F5:F9995,E7,Гиб.!N5:N9995,B831,Гиб.!H5:H9995,"Жилой сектор")</f>
        <v>0</v>
      </c>
      <c r="AN86" s="332">
        <f>SUMIFS(Гиб.!O5:O9995,Гиб.!E5:E9995,AN6,Гиб.!F5:F9995,D7,Гиб.!N5:N9995,B826,Гиб.!H5:H9995,"Жилой сектор")+SUMIFS(Гиб.!O5:O9995,Гиб.!E5:E9995,AN6,Гиб.!F5:F9995,D7,Гиб.!N5:N9995,B827,Гиб.!H5:H9995,"Жилой сектор")+SUMIFS(Гиб.!O5:O9995,Гиб.!E5:E9995,AN6,Гиб.!F5:F9995,D7,Гиб.!N5:N9995,B828,Гиб.!H5:H9995,"Жилой сектор")+SUMIFS(Гиб.!O5:O9995,Гиб.!E5:E9995,AN6,Гиб.!F5:F9995,D7,Гиб.!N5:N9995,B829,Гиб.!H5:H9995,"Жилой сектор")+SUMIFS(Гиб.!O5:O9995,Гиб.!E5:E9995,AN6,Гиб.!F5:F9995,D7,Гиб.!N5:N9995,B830,Гиб.!H5:H9995,"Жилой сектор")+SUMIFS(Гиб.!O5:O9995,Гиб.!E5:E9995,AN6,Гиб.!F5:F9995,D7,Гиб.!N5:N9995,B831,Гиб.!H5:H9995,"Жилой сектор")</f>
        <v>0</v>
      </c>
      <c r="AO86" s="332">
        <f>SUMIFS(Гиб.!O5:O9995,Гиб.!E5:E9995,AN6,Гиб.!F5:F9995,E7,Гиб.!N5:N9995,B826,Гиб.!H5:H9995,"Жилой сектор")+SUMIFS(Гиб.!O5:O9995,Гиб.!E5:E9995,AN6,Гиб.!F5:F9995,E7,Гиб.!N5:N9995,B827,Гиб.!H5:H9995,"Жилой сектор")+SUMIFS(Гиб.!O5:O9995,Гиб.!E5:E9995,AN6,Гиб.!F5:F9995,E7,Гиб.!N5:N9995,B828,Гиб.!H5:H9995,"Жилой сектор")+SUMIFS(Гиб.!O5:O9995,Гиб.!E5:E9995,AN6,Гиб.!F5:F9995,E7,Гиб.!N5:N9995,B829,Гиб.!H5:H9995,"Жилой сектор")+SUMIFS(Гиб.!O5:O9995,Гиб.!E5:E9995,AN6,Гиб.!F5:F9995,E7,Гиб.!N5:N9995,B830,Гиб.!H5:H9995,"Жилой сектор")+SUMIFS(Гиб.!O5:O9995,Гиб.!E5:E9995,AN6,Гиб.!F5:F9995,E7,Гиб.!N5:N9995,B831,Гиб.!H5:H9995,"Жилой сектор")</f>
        <v>0</v>
      </c>
      <c r="AP86" s="332">
        <f>SUMIFS(Гиб.!O5:O9995,Гиб.!E5:E9995,AP6,Гиб.!F5:F9995,D7,Гиб.!N5:N9995,B826,Гиб.!H5:H9995,"Жилой сектор")+SUMIFS(Гиб.!O5:O9995,Гиб.!E5:E9995,AP6,Гиб.!F5:F9995,D7,Гиб.!N5:N9995,B827,Гиб.!H5:H9995,"Жилой сектор")+SUMIFS(Гиб.!O5:O9995,Гиб.!E5:E9995,AP6,Гиб.!F5:F9995,D7,Гиб.!N5:N9995,B828,Гиб.!H5:H9995,"Жилой сектор")+SUMIFS(Гиб.!O5:O9995,Гиб.!E5:E9995,AP6,Гиб.!F5:F9995,D7,Гиб.!N5:N9995,B829,Гиб.!H5:H9995,"Жилой сектор")+SUMIFS(Гиб.!O5:O9995,Гиб.!E5:E9995,AP6,Гиб.!F5:F9995,D7,Гиб.!N5:N9995,B830,Гиб.!H5:H9995,"Жилой сектор")+SUMIFS(Гиб.!O5:O9995,Гиб.!E5:E9995,AP6,Гиб.!F5:F9995,D7,Гиб.!N5:N9995,B831,Гиб.!H5:H9995,"Жилой сектор")</f>
        <v>0</v>
      </c>
      <c r="AQ86" s="332">
        <f>SUMIFS(Гиб.!O5:O9995,Гиб.!E5:E9995,AP6,Гиб.!F5:F9995,E7,Гиб.!N5:N9995,B826,Гиб.!H5:H9995,"Жилой сектор")+SUMIFS(Гиб.!O5:O9995,Гиб.!E5:E9995,AP6,Гиб.!F5:F9995,E7,Гиб.!N5:N9995,B827,Гиб.!H5:H9995,"Жилой сектор")+SUMIFS(Гиб.!O5:O9995,Гиб.!E5:E9995,AP6,Гиб.!F5:F9995,E7,Гиб.!N5:N9995,B828,Гиб.!H5:H9995,"Жилой сектор")+SUMIFS(Гиб.!O5:O9995,Гиб.!E5:E9995,AP6,Гиб.!F5:F9995,E7,Гиб.!N5:N9995,B829,Гиб.!H5:H9995,"Жилой сектор")+SUMIFS(Гиб.!O5:O9995,Гиб.!E5:E9995,AP6,Гиб.!F5:F9995,E7,Гиб.!N5:N9995,B830,Гиб.!H5:H9995,"Жилой сектор")+SUMIFS(Гиб.!O5:O9995,Гиб.!E5:E9995,AP6,Гиб.!F5:F9995,E7,Гиб.!N5:N9995,B831,Гиб.!H5:H9995,"Жилой сектор")</f>
        <v>0</v>
      </c>
      <c r="AR86" s="332">
        <f>SUMIFS(Гиб.!O5:O9995,Гиб.!E5:E9995,AR6,Гиб.!F5:F9995,D7,Гиб.!N5:N9995,B826,Гиб.!H5:H9995,"Жилой сектор")+SUMIFS(Гиб.!O5:O9995,Гиб.!E5:E9995,AR6,Гиб.!F5:F9995,D7,Гиб.!N5:N9995,B827,Гиб.!H5:H9995,"Жилой сектор")+SUMIFS(Гиб.!O5:O9995,Гиб.!E5:E9995,AR6,Гиб.!F5:F9995,D7,Гиб.!N5:N9995,B828,Гиб.!H5:H9995,"Жилой сектор")+SUMIFS(Гиб.!O5:O9995,Гиб.!E5:E9995,AR6,Гиб.!F5:F9995,D7,Гиб.!N5:N9995,B829,Гиб.!H5:H9995,"Жилой сектор")+SUMIFS(Гиб.!O5:O9995,Гиб.!E5:E9995,AR6,Гиб.!F5:F9995,D7,Гиб.!N5:N9995,B830,Гиб.!H5:H9995,"Жилой сектор")+SUMIFS(Гиб.!O5:O9995,Гиб.!E5:E9995,AR6,Гиб.!F5:F9995,D7,Гиб.!N5:N9995,B831,Гиб.!H5:H9995,"Жилой сектор")</f>
        <v>0</v>
      </c>
      <c r="AS86" s="332">
        <f>SUMIFS(Гиб.!O5:O9995,Гиб.!E5:E9995,AR6,Гиб.!F5:F9995,E7,Гиб.!N5:N9995,B826,Гиб.!H5:H9995,"Жилой сектор")+SUMIFS(Гиб.!O5:O9995,Гиб.!E5:E9995,AR6,Гиб.!F5:F9995,E7,Гиб.!N5:N9995,B827,Гиб.!H5:H9995,"Жилой сектор")+SUMIFS(Гиб.!O5:O9995,Гиб.!E5:E9995,AR6,Гиб.!F5:F9995,E7,Гиб.!N5:N9995,B828,Гиб.!H5:H9995,"Жилой сектор")+SUMIFS(Гиб.!O5:O9995,Гиб.!E5:E9995,AR6,Гиб.!F5:F9995,E7,Гиб.!N5:N9995,B829,Гиб.!H5:H9995,"Жилой сектор")+SUMIFS(Гиб.!O5:O9995,Гиб.!E5:E9995,AR6,Гиб.!F5:F9995,E7,Гиб.!N5:N9995,B830,Гиб.!H5:H9995,"Жилой сектор")+SUMIFS(Гиб.!O5:O9995,Гиб.!E5:E9995,AR6,Гиб.!F5:F9995,E7,Гиб.!N5:N9995,B831,Гиб.!H5:H9995,"Жилой сектор")</f>
        <v>0</v>
      </c>
      <c r="AT86" s="332">
        <f>SUMIFS(Гиб.!O5:O9995,Гиб.!E5:E9995,AT6,Гиб.!F5:F9995,D7,Гиб.!N5:N9995,B826,Гиб.!H5:H9995,"Жилой сектор")+SUMIFS(Гиб.!O5:O9995,Гиб.!E5:E9995,AT6,Гиб.!F5:F9995,D7,Гиб.!N5:N9995,B827,Гиб.!H5:H9995,"Жилой сектор")+SUMIFS(Гиб.!O5:O9995,Гиб.!E5:E9995,AT6,Гиб.!F5:F9995,D7,Гиб.!N5:N9995,B828,Гиб.!H5:H9995,"Жилой сектор")+SUMIFS(Гиб.!O5:O9995,Гиб.!E5:E9995,AT6,Гиб.!F5:F9995,D7,Гиб.!N5:N9995,B829,Гиб.!H5:H9995,"Жилой сектор")+SUMIFS(Гиб.!O5:O9995,Гиб.!E5:E9995,AT6,Гиб.!F5:F9995,D7,Гиб.!N5:N9995,B830,Гиб.!H5:H9995,"Жилой сектор")+SUMIFS(Гиб.!O5:O9995,Гиб.!E5:E9995,AT6,Гиб.!F5:F9995,D7,Гиб.!N5:N9995,B831,Гиб.!H5:H9995,"Жилой сектор")</f>
        <v>0</v>
      </c>
      <c r="AU86" s="331">
        <f>SUMIFS(Гиб.!O5:O9995,Гиб.!E5:E9995,AT6,Гиб.!F5:F9995,E7,Гиб.!N5:N9995,B826,Гиб.!H5:H9995,"Жилой сектор")+SUMIFS(Гиб.!O5:O9995,Гиб.!E5:E9995,AT6,Гиб.!F5:F9995,E7,Гиб.!N5:N9995,B827,Гиб.!H5:H9995,"Жилой сектор")+SUMIFS(Гиб.!O5:O9995,Гиб.!E5:E9995,AT6,Гиб.!F5:F9995,E7,Гиб.!N5:N9995,B828,Гиб.!H5:H9995,"Жилой сектор")+SUMIFS(Гиб.!O5:O9995,Гиб.!E5:E9995,AT6,Гиб.!F5:F9995,E7,Гиб.!N5:N9995,B829,Гиб.!H5:H9995,"Жилой сектор")+SUMIFS(Гиб.!O5:O9995,Гиб.!E5:E9995,AT6,Гиб.!F5:F9995,E7,Гиб.!N5:N9995,B830,Гиб.!H5:H9995,"Жилой сектор")+SUMIFS(Гиб.!O5:O9995,Гиб.!E5:E9995,AT6,Гиб.!F5:F9995,E7,Гиб.!N5:N9995,B831,Гиб.!H5:H9995,"Жилой сектор")</f>
        <v>0</v>
      </c>
      <c r="AV86" s="332">
        <f>SUMIFS(Гиб.!O5:O9995,Гиб.!E5:E9995,AV6,Гиб.!F5:F9995,D7,Гиб.!N5:N9995,B826,Гиб.!H5:H9995,"Жилой сектор")+SUMIFS(Гиб.!O5:O9995,Гиб.!E5:E9995,AV6,Гиб.!F5:F9995,D7,Гиб.!N5:N9995,B827,Гиб.!H5:H9995,"Жилой сектор")+SUMIFS(Гиб.!O5:O9995,Гиб.!E5:E9995,AV6,Гиб.!F5:F9995,D7,Гиб.!N5:N9995,B828,Гиб.!H5:H9995,"Жилой сектор")+SUMIFS(Гиб.!O5:O9995,Гиб.!E5:E9995,AV6,Гиб.!F5:F9995,D7,Гиб.!N5:N9995,B829,Гиб.!H5:H9995,"Жилой сектор")+SUMIFS(Гиб.!O5:O9995,Гиб.!E5:E9995,AV6,Гиб.!F5:F9995,D7,Гиб.!N5:N9995,B830,Гиб.!H5:H9995,"Жилой сектор")+SUMIFS(Гиб.!O5:O9995,Гиб.!E5:E9995,AV6,Гиб.!F5:F9995,D7,Гиб.!N5:N9995,B831,Гиб.!H5:H9995,"Жилой сектор")</f>
        <v>0</v>
      </c>
      <c r="AW86" s="332">
        <f>SUMIFS(Гиб.!O5:O9995,Гиб.!E5:E9995,AV6,Гиб.!F5:F9995,E7,Гиб.!N5:N9995,B826,Гиб.!H5:H9995,"Жилой сектор")+SUMIFS(Гиб.!O5:O9995,Гиб.!E5:E9995,AV6,Гиб.!F5:F9995,E7,Гиб.!N5:N9995,B827,Гиб.!H5:H9995,"Жилой сектор")+SUMIFS(Гиб.!O5:O9995,Гиб.!E5:E9995,AV6,Гиб.!F5:F9995,E7,Гиб.!N5:N9995,B828,Гиб.!H5:H9995,"Жилой сектор")+SUMIFS(Гиб.!O5:O9995,Гиб.!E5:E9995,AV6,Гиб.!F5:F9995,E7,Гиб.!N5:N9995,B829,Гиб.!H5:H9995,"Жилой сектор")+SUMIFS(Гиб.!O5:O9995,Гиб.!E5:E9995,AV6,Гиб.!F5:F9995,E7,Гиб.!N5:N9995,B830,Гиб.!H5:H9995,"Жилой сектор")+SUMIFS(Гиб.!O5:O9995,Гиб.!E5:E9995,AV6,Гиб.!F5:F9995,E7,Гиб.!N5:N9995,B831,Гиб.!H5:H9995,"Жилой сектор")</f>
        <v>0</v>
      </c>
      <c r="AX86" s="329"/>
      <c r="AY86" s="329"/>
      <c r="AZ86" s="329"/>
      <c r="BA86" s="329"/>
    </row>
    <row r="87" spans="1:53" ht="41.25" customHeight="1" thickBot="1">
      <c r="A87" s="337" t="s">
        <v>464</v>
      </c>
      <c r="B87" s="338" t="s">
        <v>293</v>
      </c>
      <c r="C87" s="1204">
        <f t="shared" si="22"/>
        <v>0</v>
      </c>
      <c r="D87" s="196">
        <f t="shared" si="8"/>
        <v>0</v>
      </c>
      <c r="E87" s="196">
        <f t="shared" si="8"/>
        <v>0</v>
      </c>
      <c r="F87" s="1250">
        <f t="shared" si="23"/>
        <v>0</v>
      </c>
      <c r="G87" s="458">
        <v>0</v>
      </c>
      <c r="H87" s="458">
        <v>0</v>
      </c>
      <c r="I87" s="1212">
        <f>C87/C82*100%</f>
        <v>0</v>
      </c>
      <c r="J87" s="1206" t="e">
        <f t="shared" si="11"/>
        <v>#DIV/0!</v>
      </c>
      <c r="K87" s="1206" t="e">
        <f t="shared" si="12"/>
        <v>#DIV/0!</v>
      </c>
      <c r="L87" s="349">
        <f>SUMIFS(Гиб.!O5:O9995,Гиб.!E5:E9995,L6,Гиб.!F5:F9995,D7,Гиб.!N5:N9995,B832,Гиб.!H5:H9995,"Жилой сектор")+SUMIFS(Гиб.!O5:O9995,Гиб.!E5:E9995,L6,Гиб.!F5:F9995,D7,Гиб.!N5:N9995,B833,Гиб.!H5:H9995,"Жилой сектор")+SUMIFS(Гиб.!O5:O9995,Гиб.!E5:E9995,L6,Гиб.!F5:F9995,D7,Гиб.!N5:N9995,B834,Гиб.!H5:H9995,"Жилой сектор")+SUMIFS(Гиб.!O5:O9995,Гиб.!E5:E9995,L6,Гиб.!F5:F9995,D7,Гиб.!N5:N9995,B835,Гиб.!H5:H9995,"Жилой сектор")</f>
        <v>0</v>
      </c>
      <c r="M87" s="331">
        <f>SUMIFS(Гиб.!O5:O9995,Гиб.!E5:E9995,L6,Гиб.!F5:F9995,E7,Гиб.!N5:N9995,B832,Гиб.!H5:H9995,"Жилой сектор")+SUMIFS(Гиб.!O5:O9995,Гиб.!E5:E9995,L6,Гиб.!F5:F9995,E7,Гиб.!N5:N9995,B833,Гиб.!H5:H9995,"Жилой сектор")+SUMIFS(Гиб.!O5:O9995,Гиб.!E5:E9995,L6,Гиб.!F5:F9995,E7,Гиб.!N5:N9995,B834,Гиб.!H5:H9995,"Жилой сектор")+SUMIFS(Гиб.!O5:O9995,Гиб.!E5:E9995,L6,Гиб.!F5:F9995,E7,Гиб.!N5:N9995,B835,Гиб.!H5:H9995,"Жилой сектор")</f>
        <v>0</v>
      </c>
      <c r="N87" s="331">
        <f>SUMIFS(Гиб.!O5:O9995,Гиб.!E5:E9995,N6,Гиб.!F5:F9995,D7,Гиб.!N5:N9995,B832,Гиб.!H5:H9995,"Жилой сектор")+SUMIFS(Гиб.!O5:O9995,Гиб.!E5:E9995,N6,Гиб.!F5:F9995,D7,Гиб.!N5:N9995,B833,Гиб.!H5:H9995,"Жилой сектор")+SUMIFS(Гиб.!O5:O9995,Гиб.!E5:E9995,N6,Гиб.!F5:F9995,D7,Гиб.!N5:N9995,B834,Гиб.!H5:H9995,"Жилой сектор")+SUMIFS(Гиб.!O5:O9995,Гиб.!E5:E9995,N6,Гиб.!F5:F9995,D7,Гиб.!N5:N9995,B835,Гиб.!H5:H9995,"Жилой сектор")</f>
        <v>0</v>
      </c>
      <c r="O87" s="331">
        <f>SUMIFS(Гиб.!O5:O9995,Гиб.!E5:E9995,N6,Гиб.!F5:F9995,E7,Гиб.!N5:N9995,B832,Гиб.!H5:H9995,"Жилой сектор")+SUMIFS(Гиб.!O5:O9995,Гиб.!E5:E9995,N6,Гиб.!F5:F9995,E7,Гиб.!N5:N9995,B833,Гиб.!H5:H9995,"Жилой сектор")+SUMIFS(Гиб.!O5:O9995,Гиб.!E5:E9995,N6,Гиб.!F5:F9995,E7,Гиб.!N5:N9995,B834,Гиб.!H5:H9995,"Жилой сектор")+SUMIFS(Гиб.!O5:O9995,Гиб.!E5:E9995,N6,Гиб.!F5:F9995,E7,Гиб.!N5:N9995,B835,Гиб.!H5:H9995,"Жилой сектор")</f>
        <v>0</v>
      </c>
      <c r="P87" s="331">
        <f>SUMIFS(Гиб.!O5:O9995,Гиб.!E5:E9995,P6,Гиб.!F5:F9995,D7,Гиб.!N5:N9995,B832,Гиб.!H5:H9995,"Жилой сектор")+SUMIFS(Гиб.!O5:O9995,Гиб.!E5:E9995,P6,Гиб.!F5:F9995,D7,Гиб.!N5:N9995,B833,Гиб.!H5:H9995,"Жилой сектор")+SUMIFS(Гиб.!O5:O9995,Гиб.!E5:E9995,P6,Гиб.!F5:F9995,D7,Гиб.!N5:N9995,B834,Гиб.!H5:H9995,"Жилой сектор")+SUMIFS(Гиб.!O5:O9995,Гиб.!E5:E9995,P6,Гиб.!F5:F9995,D7,Гиб.!N5:N9995,B835,Гиб.!H5:H9995,"Жилой сектор")</f>
        <v>0</v>
      </c>
      <c r="Q87" s="331">
        <f>SUMIFS(Гиб.!O5:O9995,Гиб.!E5:E9995,P6,Гиб.!F5:F9995,E7,Гиб.!N5:N9995,B832,Гиб.!H5:H9995,"Жилой сектор")+SUMIFS(Гиб.!O5:O9995,Гиб.!E5:E9995,P6,Гиб.!F5:F9995,E7,Гиб.!N5:N9995,B833,Гиб.!H5:H9995,"Жилой сектор")+SUMIFS(Гиб.!O5:O9995,Гиб.!E5:E9995,P6,Гиб.!F5:F9995,E7,Гиб.!N5:N9995,B834,Гиб.!H5:H9995,"Жилой сектор")+SUMIFS(Гиб.!O5:O9995,Гиб.!E5:E9995,P6,Гиб.!F5:F9995,E7,Гиб.!N5:N9995,B835,Гиб.!H5:H9995,"Жилой сектор")</f>
        <v>0</v>
      </c>
      <c r="R87" s="331">
        <f>SUMIFS(Гиб.!O5:O9995,Гиб.!E5:E9995,R6,Гиб.!F5:F9995,D7,Гиб.!N5:N9995,B832,Гиб.!H5:H9995,"Жилой сектор")+SUMIFS(Гиб.!O5:O9995,Гиб.!E5:E9995,R6,Гиб.!F5:F9995,D7,Гиб.!N5:N9995,B833,Гиб.!H5:H9995,"Жилой сектор")+SUMIFS(Гиб.!O5:O9995,Гиб.!E5:E9995,R6,Гиб.!F5:F9995,D7,Гиб.!N5:N9995,B834,Гиб.!H5:H9995,"Жилой сектор")+SUMIFS(Гиб.!O5:O9995,Гиб.!E5:E9995,R6,Гиб.!F5:F9995,D7,Гиб.!N5:N9995,B835,Гиб.!H5:H9995,"Жилой сектор")</f>
        <v>0</v>
      </c>
      <c r="S87" s="331">
        <f>SUMIFS(Гиб.!O5:O9995,Гиб.!E5:E9995,R6,Гиб.!F5:F9995,E7,Гиб.!N5:N9995,B832,Гиб.!H5:H9995,"Жилой сектор")+SUMIFS(Гиб.!O5:O9995,Гиб.!E5:E9995,R6,Гиб.!F5:F9995,E7,Гиб.!N5:N9995,B833,Гиб.!H5:H9995,"Жилой сектор")+SUMIFS(Гиб.!O5:O9995,Гиб.!E5:E9995,R6,Гиб.!F5:F9995,E7,Гиб.!N5:N9995,B834,Гиб.!H5:H9995,"Жилой сектор")+SUMIFS(Гиб.!O5:O9995,Гиб.!E5:E9995,R6,Гиб.!F5:F9995,E7,Гиб.!N5:N9995,B835,Гиб.!H5:H9995,"Жилой сектор")</f>
        <v>0</v>
      </c>
      <c r="T87" s="331">
        <f>SUMIFS(Гиб.!O5:O9995,Гиб.!E5:E9995,T6,Гиб.!F5:F9995,D7,Гиб.!N5:N9995,B832,Гиб.!H5:H9995,"Жилой сектор")+SUMIFS(Гиб.!O5:O9995,Гиб.!E5:E9995,T6,Гиб.!F5:F9995,D7,Гиб.!N5:N9995,B833,Гиб.!H5:H9995,"Жилой сектор")+SUMIFS(Гиб.!O5:O9995,Гиб.!E5:E9995,T6,Гиб.!F5:F9995,D7,Гиб.!N5:N9995,B834,Гиб.!H5:H9995,"Жилой сектор")+SUMIFS(Гиб.!O5:O9995,Гиб.!E5:E9995,T6,Гиб.!F5:F9995,D7,Гиб.!N5:N9995,B835,Гиб.!H5:H9995,"Жилой сектор")</f>
        <v>0</v>
      </c>
      <c r="U87" s="331">
        <f>SUMIFS(Гиб.!O5:O9995,Гиб.!E5:E9995,T6,Гиб.!F5:F9995,E7,Гиб.!N5:N9995,B832,Гиб.!H5:H9995,"Жилой сектор")+SUMIFS(Гиб.!O5:O9995,Гиб.!E5:E9995,T6,Гиб.!F5:F9995,E7,Гиб.!N5:N9995,B833,Гиб.!H5:H9995,"Жилой сектор")+SUMIFS(Гиб.!O5:O9995,Гиб.!E5:E9995,T6,Гиб.!F5:F9995,E7,Гиб.!N5:N9995,B834,Гиб.!H5:H9995,"Жилой сектор")+SUMIFS(Гиб.!O5:O9995,Гиб.!E5:E9995,T6,Гиб.!F5:F9995,E7,Гиб.!N5:N9995,B835,Гиб.!H5:H9995,"Жилой сектор")</f>
        <v>0</v>
      </c>
      <c r="V87" s="331">
        <f>SUMIFS(Гиб.!O5:O9995,Гиб.!E5:E9995,V6,Гиб.!F5:F9995,D7,Гиб.!N5:N9995,B832,Гиб.!H5:H9995,"Жилой сектор")+SUMIFS(Гиб.!O5:O9995,Гиб.!E5:E9995,V6,Гиб.!F5:F9995,D7,Гиб.!N5:N9995,B833,Гиб.!H5:H9995,"Жилой сектор")+SUMIFS(Гиб.!O5:O9995,Гиб.!E5:E9995,V6,Гиб.!F5:F9995,D7,Гиб.!N5:N9995,B834,Гиб.!H5:H9995,"Жилой сектор")+SUMIFS(Гиб.!O5:O9995,Гиб.!E5:E9995,V6,Гиб.!F5:F9995,D7,Гиб.!N5:N9995,B835,Гиб.!H5:H9995,"Жилой сектор")</f>
        <v>0</v>
      </c>
      <c r="W87" s="331">
        <f>SUMIFS(Гиб.!O5:O9995,Гиб.!E5:E9995,V6,Гиб.!F5:F9995,E7,Гиб.!N5:N9995,B832,Гиб.!H5:H9995,"Жилой сектор")+SUMIFS(Гиб.!O5:O9995,Гиб.!E5:E9995,V6,Гиб.!F5:F9995,E7,Гиб.!N5:N9995,B833,Гиб.!H5:H9995,"Жилой сектор")+SUMIFS(Гиб.!O5:O9995,Гиб.!E5:E9995,V6,Гиб.!F5:F9995,E7,Гиб.!N5:N9995,B834,Гиб.!H5:H9995,"Жилой сектор")+SUMIFS(Гиб.!O5:O9995,Гиб.!E5:E9995,V6,Гиб.!F5:F9995,E7,Гиб.!N5:N9995,B835,Гиб.!H5:H9995,"Жилой сектор")</f>
        <v>0</v>
      </c>
      <c r="X87" s="331">
        <f>SUMIFS(Гиб.!O5:O9995,Гиб.!E5:E9995,X6,Гиб.!F5:F9995,D7,Гиб.!N5:N9995,B832,Гиб.!H5:H9995,"Жилой сектор")+SUMIFS(Гиб.!O5:O9995,Гиб.!E5:E9995,X6,Гиб.!F5:F9995,D7,Гиб.!N5:N9995,B833,Гиб.!H5:H9995,"Жилой сектор")+SUMIFS(Гиб.!O5:O9995,Гиб.!E5:E9995,X6,Гиб.!F5:F9995,D7,Гиб.!N5:N9995,B834,Гиб.!H5:H9995,"Жилой сектор")+SUMIFS(Гиб.!O5:O9995,Гиб.!E5:E9995,X6,Гиб.!F5:F9995,D7,Гиб.!N5:N9995,B835,Гиб.!H5:H9995,"Жилой сектор")</f>
        <v>0</v>
      </c>
      <c r="Y87" s="331">
        <f>SUMIFS(Гиб.!O5:O9995,Гиб.!E5:E9995,X6,Гиб.!F5:F9995,E7,Гиб.!N5:N9995,B832,Гиб.!H5:H9995,"Жилой сектор")+SUMIFS(Гиб.!O5:O9995,Гиб.!E5:E9995,X6,Гиб.!F5:F9995,E7,Гиб.!N5:N9995,B833,Гиб.!H5:H9995,"Жилой сектор")+SUMIFS(Гиб.!O5:O9995,Гиб.!E5:E9995,X6,Гиб.!F5:F9995,E7,Гиб.!N5:N9995,B834,Гиб.!H5:H9995,"Жилой сектор")+SUMIFS(Гиб.!O5:O9995,Гиб.!E5:E9995,X6,Гиб.!F5:F9995,E7,Гиб.!N5:N9995,B835,Гиб.!H5:H9995,"Жилой сектор")</f>
        <v>0</v>
      </c>
      <c r="Z87" s="331">
        <f>SUMIFS(Гиб.!O5:O9995,Гиб.!E5:E9995,Z6,Гиб.!F5:F9995,D7,Гиб.!N5:N9995,B832,Гиб.!H5:H9995,"Жилой сектор")+SUMIFS(Гиб.!O5:O9995,Гиб.!E5:E9995,Z6,Гиб.!F5:F9995,D7,Гиб.!N5:N9995,B833,Гиб.!H5:H9995,"Жилой сектор")+SUMIFS(Гиб.!O5:O9995,Гиб.!E5:E9995,Z6,Гиб.!F5:F9995,D7,Гиб.!N5:N9995,B834,Гиб.!H5:H9995,"Жилой сектор")+SUMIFS(Гиб.!O5:O9995,Гиб.!E5:E9995,Z6,Гиб.!F5:F9995,D7,Гиб.!N5:N9995,B835,Гиб.!H5:H9995,"Жилой сектор")</f>
        <v>0</v>
      </c>
      <c r="AA87" s="331">
        <f>SUMIFS(Гиб.!O5:O9995,Гиб.!E5:E9995,Z6,Гиб.!F5:F9995,E7,Гиб.!N5:N9995,B832,Гиб.!H5:H9995,"Жилой сектор")+SUMIFS(Гиб.!O5:O9995,Гиб.!E5:E9995,Z6,Гиб.!F5:F9995,E7,Гиб.!N5:N9995,B833,Гиб.!H5:H9995,"Жилой сектор")+SUMIFS(Гиб.!O5:O9995,Гиб.!E5:E9995,Z6,Гиб.!F5:F9995,E7,Гиб.!N5:N9995,B834,Гиб.!H5:H9995,"Жилой сектор")+SUMIFS(Гиб.!O5:O9995,Гиб.!E5:E9995,Z6,Гиб.!F5:F9995,E7,Гиб.!N5:N9995,B835,Гиб.!H5:H9995,"Жилой сектор")</f>
        <v>0</v>
      </c>
      <c r="AB87" s="331">
        <f>SUMIFS(Гиб.!O5:O9995,Гиб.!E5:E9995,AB6,Гиб.!F5:F9995,D7,Гиб.!N5:N9995,B832,Гиб.!H5:H9995,"Жилой сектор")+SUMIFS(Гиб.!O5:O9995,Гиб.!E5:E9995,AB6,Гиб.!F5:F9995,D7,Гиб.!N5:N9995,B833,Гиб.!H5:H9995,"Жилой сектор")+SUMIFS(Гиб.!O5:O9995,Гиб.!E5:E9995,AB6,Гиб.!F5:F9995,D7,Гиб.!N5:N9995,B834,Гиб.!H5:H9995,"Жилой сектор")+SUMIFS(Гиб.!O5:O9995,Гиб.!E5:E9995,AB6,Гиб.!F5:F9995,D7,Гиб.!N5:N9995,B835,Гиб.!H5:H9995,"Жилой сектор")</f>
        <v>0</v>
      </c>
      <c r="AC87" s="331">
        <f>SUMIFS(Гиб.!O5:O9995,Гиб.!E5:E9995,AB6,Гиб.!F5:F9995,E7,Гиб.!N5:N9995,B832,Гиб.!H5:H9995,"Жилой сектор")+SUMIFS(Гиб.!O5:O9995,Гиб.!E5:E9995,AB6,Гиб.!F5:F9995,E7,Гиб.!N5:N9995,B833,Гиб.!H5:H9995,"Жилой сектор")+SUMIFS(Гиб.!O5:O9995,Гиб.!E5:E9995,AB6,Гиб.!F5:F9995,E7,Гиб.!N5:N9995,B834,Гиб.!H5:H9995,"Жилой сектор")+SUMIFS(Гиб.!O5:O9995,Гиб.!E5:E9995,AB6,Гиб.!F5:F9995,E7,Гиб.!N5:N9995,B835,Гиб.!H5:H9995,"Жилой сектор")</f>
        <v>0</v>
      </c>
      <c r="AD87" s="331">
        <f>SUMIFS(Гиб.!O5:O9995,Гиб.!E5:E9995,AD6,Гиб.!F5:F9995,D7,Гиб.!N5:N9995,B832,Гиб.!H5:H9995,"Жилой сектор")+SUMIFS(Гиб.!O5:O9995,Гиб.!E5:E9995,AD6,Гиб.!F5:F9995,D7,Гиб.!N5:N9995,B833,Гиб.!H5:H9995,"Жилой сектор")+SUMIFS(Гиб.!O5:O9995,Гиб.!E5:E9995,AD6,Гиб.!F5:F9995,D7,Гиб.!N5:N9995,B834,Гиб.!H5:H9995,"Жилой сектор")+SUMIFS(Гиб.!O5:O9995,Гиб.!E5:E9995,AD6,Гиб.!F5:F9995,D7,Гиб.!N5:N9995,B835,Гиб.!H5:H9995,"Жилой сектор")</f>
        <v>0</v>
      </c>
      <c r="AE87" s="331">
        <f>SUMIFS(Гиб.!O5:O9995,Гиб.!E5:E9995,AD6,Гиб.!F5:F9995,E7,Гиб.!N5:N9995,B832,Гиб.!H5:H9995,"Жилой сектор")+SUMIFS(Гиб.!O5:O9995,Гиб.!E5:E9995,AD6,Гиб.!F5:F9995,E7,Гиб.!N5:N9995,B833,Гиб.!H5:H9995,"Жилой сектор")+SUMIFS(Гиб.!O5:O9995,Гиб.!E5:E9995,AD6,Гиб.!F5:F9995,E7,Гиб.!N5:N9995,B834,Гиб.!H5:H9995,"Жилой сектор")+SUMIFS(Гиб.!O5:O9995,Гиб.!E5:E9995,AD6,Гиб.!F5:F9995,E7,Гиб.!N5:N9995,B835,Гиб.!H5:H9995,"Жилой сектор")</f>
        <v>0</v>
      </c>
      <c r="AF87" s="331">
        <f>SUMIFS(Гиб.!O5:O9995,Гиб.!E5:E9995,AF6,Гиб.!F5:F9995,D7,Гиб.!N5:N9995,B832,Гиб.!H5:H9995,"Жилой сектор")+SUMIFS(Гиб.!O5:O9995,Гиб.!E5:E9995,AF6,Гиб.!F5:F9995,D7,Гиб.!N5:N9995,B833,Гиб.!H5:H9995,"Жилой сектор")+SUMIFS(Гиб.!O5:O9995,Гиб.!E5:E9995,AF6,Гиб.!F5:F9995,D7,Гиб.!N5:N9995,B834,Гиб.!H5:H9995,"Жилой сектор")+SUMIFS(Гиб.!O5:O9995,Гиб.!E5:E9995,AF6,Гиб.!F5:F9995,D7,Гиб.!N5:N9995,B835,Гиб.!H5:H9995,"Жилой сектор")</f>
        <v>0</v>
      </c>
      <c r="AG87" s="331">
        <f>SUMIFS(Гиб.!O5:O9995,Гиб.!E5:E9995,AF6,Гиб.!F5:F9995,E7,Гиб.!N5:N9995,B832,Гиб.!H5:H9995,"Жилой сектор")+SUMIFS(Гиб.!O5:O9995,Гиб.!E5:E9995,AF6,Гиб.!F5:F9995,E7,Гиб.!N5:N9995,B833,Гиб.!H5:H9995,"Жилой сектор")+SUMIFS(Гиб.!O5:O9995,Гиб.!E5:E9995,AF6,Гиб.!F5:F9995,E7,Гиб.!N5:N9995,B834,Гиб.!H5:H9995,"Жилой сектор")+SUMIFS(Гиб.!O5:O9995,Гиб.!E5:E9995,AF6,Гиб.!F5:F9995,E7,Гиб.!N5:N9995,B835,Гиб.!H5:H9995,"Жилой сектор")</f>
        <v>0</v>
      </c>
      <c r="AH87" s="331">
        <f>SUMIFS(Гиб.!O5:O9995,Гиб.!E5:E9995,AH6,Гиб.!F5:F9995,D7,Гиб.!N5:N9995,B832,Гиб.!H5:H9995,"Жилой сектор")+SUMIFS(Гиб.!O5:O9995,Гиб.!E5:E9995,AH6,Гиб.!F5:F9995,D7,Гиб.!N5:N9995,B833,Гиб.!H5:H9995,"Жилой сектор")+SUMIFS(Гиб.!O5:O9995,Гиб.!E5:E9995,AH6,Гиб.!F5:F9995,D7,Гиб.!N5:N9995,B834,Гиб.!H5:H9995,"Жилой сектор")+SUMIFS(Гиб.!O5:O9995,Гиб.!E5:E9995,AH6,Гиб.!F5:F9995,D7,Гиб.!N5:N9995,B835,Гиб.!H5:H9995,"Жилой сектор")</f>
        <v>0</v>
      </c>
      <c r="AI87" s="331">
        <f>SUMIFS(Гиб.!O5:O9995,Гиб.!E5:E9995,AH6,Гиб.!F5:F9995,E7,Гиб.!N5:N9995,B832,Гиб.!H5:H9995,"Жилой сектор")+SUMIFS(Гиб.!O5:O9995,Гиб.!E5:E9995,AH6,Гиб.!F5:F9995,E7,Гиб.!N5:N9995,B833,Гиб.!H5:H9995,"Жилой сектор")+SUMIFS(Гиб.!O5:O9995,Гиб.!E5:E9995,AH6,Гиб.!F5:F9995,E7,Гиб.!N5:N9995,B834,Гиб.!H5:H9995,"Жилой сектор")+SUMIFS(Гиб.!O5:O9995,Гиб.!E5:E9995,AH6,Гиб.!F5:F9995,E7,Гиб.!N5:N9995,B835,Гиб.!H5:H9995,"Жилой сектор")</f>
        <v>0</v>
      </c>
      <c r="AJ87" s="331">
        <f>SUMIFS(Гиб.!O5:O9995,Гиб.!E5:E9995,AJ6,Гиб.!F5:F9995,D7,Гиб.!N5:N9995,B832,Гиб.!H5:H9995,"Жилой сектор")+SUMIFS(Гиб.!O5:O9995,Гиб.!E5:E9995,AJ6,Гиб.!F5:F9995,D7,Гиб.!N5:N9995,B833,Гиб.!H5:H9995,"Жилой сектор")+SUMIFS(Гиб.!O5:O9995,Гиб.!E5:E9995,AJ6,Гиб.!F5:F9995,D7,Гиб.!N5:N9995,B834,Гиб.!H5:H9995,"Жилой сектор")+SUMIFS(Гиб.!O5:O9995,Гиб.!E5:E9995,AJ6,Гиб.!F5:F9995,D7,Гиб.!N5:N9995,B835,Гиб.!H5:H9995,"Жилой сектор")</f>
        <v>0</v>
      </c>
      <c r="AK87" s="331">
        <f>SUMIFS(Гиб.!O5:O9995,Гиб.!E5:E9995,AJ6,Гиб.!F5:F9995,E7,Гиб.!N5:N9995,B832,Гиб.!H5:H9995,"Жилой сектор")+SUMIFS(Гиб.!O5:O9995,Гиб.!E5:E9995,AJ6,Гиб.!F5:F9995,E7,Гиб.!N5:N9995,B833,Гиб.!H5:H9995,"Жилой сектор")+SUMIFS(Гиб.!O5:O9995,Гиб.!E5:E9995,AJ6,Гиб.!F5:F9995,E7,Гиб.!N5:N9995,B834,Гиб.!H5:H9995,"Жилой сектор")+SUMIFS(Гиб.!O5:O9995,Гиб.!E5:E9995,AJ6,Гиб.!F5:F9995,E7,Гиб.!N5:N9995,B835,Гиб.!H5:H9995,"Жилой сектор")</f>
        <v>0</v>
      </c>
      <c r="AL87" s="331">
        <f>SUMIFS(Гиб.!O5:O9995,Гиб.!E5:E9995,AL6,Гиб.!F5:F9995,D7,Гиб.!N5:N9995,B832,Гиб.!H5:H9995,"Жилой сектор")+SUMIFS(Гиб.!O5:O9995,Гиб.!E5:E9995,AL6,Гиб.!F5:F9995,D7,Гиб.!N5:N9995,B833,Гиб.!H5:H9995,"Жилой сектор")+SUMIFS(Гиб.!O5:O9995,Гиб.!E5:E9995,AL6,Гиб.!F5:F9995,D7,Гиб.!N5:N9995,B834,Гиб.!H5:H9995,"Жилой сектор")+SUMIFS(Гиб.!O5:O9995,Гиб.!E5:E9995,AL6,Гиб.!F5:F9995,D7,Гиб.!N5:N9995,B835,Гиб.!H5:H9995,"Жилой сектор")</f>
        <v>0</v>
      </c>
      <c r="AM87" s="331">
        <f>SUMIFS(Гиб.!O5:O9995,Гиб.!E5:E9995,AL6,Гиб.!F5:F9995,E7,Гиб.!N5:N9995,B832,Гиб.!H5:H9995,"Жилой сектор")+SUMIFS(Гиб.!O5:O9995,Гиб.!E5:E9995,AL6,Гиб.!F5:F9995,E7,Гиб.!N5:N9995,B833,Гиб.!H5:H9995,"Жилой сектор")+SUMIFS(Гиб.!O5:O9995,Гиб.!E5:E9995,AL6,Гиб.!F5:F9995,E7,Гиб.!N5:N9995,B834,Гиб.!H5:H9995,"Жилой сектор")+SUMIFS(Гиб.!O5:O9995,Гиб.!E5:E9995,AL6,Гиб.!F5:F9995,E7,Гиб.!N5:N9995,B835,Гиб.!H5:H9995,"Жилой сектор")</f>
        <v>0</v>
      </c>
      <c r="AN87" s="331">
        <f>SUMIFS(Гиб.!O5:O9995,Гиб.!E5:E9995,AN6,Гиб.!F5:F9995,D7,Гиб.!N5:N9995,B832,Гиб.!H5:H9995,"Жилой сектор")+SUMIFS(Гиб.!O5:O9995,Гиб.!E5:E9995,AN6,Гиб.!F5:F9995,D7,Гиб.!N5:N9995,B833,Гиб.!H5:H9995,"Жилой сектор")+SUMIFS(Гиб.!O5:O9995,Гиб.!E5:E9995,AN6,Гиб.!F5:F9995,D7,Гиб.!N5:N9995,B834,Гиб.!H5:H9995,"Жилой сектор")+SUMIFS(Гиб.!O5:O9995,Гиб.!E5:E9995,AN6,Гиб.!F5:F9995,D7,Гиб.!N5:N9995,B835,Гиб.!H5:H9995,"Жилой сектор")</f>
        <v>0</v>
      </c>
      <c r="AO87" s="331">
        <f>SUMIFS(Гиб.!O5:O9995,Гиб.!E5:E9995,AN6,Гиб.!F5:F9995,E7,Гиб.!N5:N9995,B832,Гиб.!H5:H9995,"Жилой сектор")+SUMIFS(Гиб.!O5:O9995,Гиб.!E5:E9995,AN6,Гиб.!F5:F9995,E7,Гиб.!N5:N9995,B833,Гиб.!H5:H9995,"Жилой сектор")+SUMIFS(Гиб.!O5:O9995,Гиб.!E5:E9995,AN6,Гиб.!F5:F9995,E7,Гиб.!N5:N9995,B834,Гиб.!H5:H9995,"Жилой сектор")+SUMIFS(Гиб.!O5:O9995,Гиб.!E5:E9995,AN6,Гиб.!F5:F9995,E7,Гиб.!N5:N9995,B835,Гиб.!H5:H9995,"Жилой сектор")</f>
        <v>0</v>
      </c>
      <c r="AP87" s="331">
        <f>SUMIFS(Гиб.!O5:O9995,Гиб.!E5:E9995,AP6,Гиб.!F5:F9995,D7,Гиб.!N5:N9995,B832,Гиб.!H5:H9995,"Жилой сектор")+SUMIFS(Гиб.!O5:O9995,Гиб.!E5:E9995,AP6,Гиб.!F5:F9995,D7,Гиб.!N5:N9995,B833,Гиб.!H5:H9995,"Жилой сектор")+SUMIFS(Гиб.!O5:O9995,Гиб.!E5:E9995,AP6,Гиб.!F5:F9995,D7,Гиб.!N5:N9995,B834,Гиб.!H5:H9995,"Жилой сектор")+SUMIFS(Гиб.!O5:O9995,Гиб.!E5:E9995,AP6,Гиб.!F5:F9995,D7,Гиб.!N5:N9995,B835,Гиб.!H5:H9995,"Жилой сектор")</f>
        <v>0</v>
      </c>
      <c r="AQ87" s="331">
        <f>SUMIFS(Гиб.!O5:O9995,Гиб.!E5:E9995,AP6,Гиб.!F5:F9995,E7,Гиб.!N5:N9995,B832,Гиб.!H5:H9995,"Жилой сектор")+SUMIFS(Гиб.!O5:O9995,Гиб.!E5:E9995,AP6,Гиб.!F5:F9995,E7,Гиб.!N5:N9995,B833,Гиб.!H5:H9995,"Жилой сектор")+SUMIFS(Гиб.!O5:O9995,Гиб.!E5:E9995,AP6,Гиб.!F5:F9995,E7,Гиб.!N5:N9995,B834,Гиб.!H5:H9995,"Жилой сектор")+SUMIFS(Гиб.!O5:O9995,Гиб.!E5:E9995,AP6,Гиб.!F5:F9995,E7,Гиб.!N5:N9995,B835,Гиб.!H5:H9995,"Жилой сектор")</f>
        <v>0</v>
      </c>
      <c r="AR87" s="331">
        <f>SUMIFS(Гиб.!O5:O9995,Гиб.!E5:E9995,AR6,Гиб.!F5:F9995,D7,Гиб.!N5:N9995,B832,Гиб.!H5:H9995,"Жилой сектор")+SUMIFS(Гиб.!O5:O9995,Гиб.!E5:E9995,AR6,Гиб.!F5:F9995,D7,Гиб.!N5:N9995,B833,Гиб.!H5:H9995,"Жилой сектор")+SUMIFS(Гиб.!O5:O9995,Гиб.!E5:E9995,AR6,Гиб.!F5:F9995,D7,Гиб.!N5:N9995,B834,Гиб.!H5:H9995,"Жилой сектор")+SUMIFS(Гиб.!O5:O9995,Гиб.!E5:E9995,AR6,Гиб.!F5:F9995,D7,Гиб.!N5:N9995,B835,Гиб.!H5:H9995,"Жилой сектор")</f>
        <v>0</v>
      </c>
      <c r="AS87" s="331">
        <f>SUMIFS(Гиб.!O5:O9995,Гиб.!E5:E9995,AR6,Гиб.!F5:F9995,E7,Гиб.!N5:N9995,B832,Гиб.!H5:H9995,"Жилой сектор")+SUMIFS(Гиб.!O5:O9995,Гиб.!E5:E9995,AR6,Гиб.!F5:F9995,E7,Гиб.!N5:N9995,B833,Гиб.!H5:H9995,"Жилой сектор")+SUMIFS(Гиб.!O5:O9995,Гиб.!E5:E9995,AR6,Гиб.!F5:F9995,E7,Гиб.!N5:N9995,B834,Гиб.!H5:H9995,"Жилой сектор")+SUMIFS(Гиб.!O5:O9995,Гиб.!E5:E9995,AR6,Гиб.!F5:F9995,E7,Гиб.!N5:N9995,B835,Гиб.!H5:H9995,"Жилой сектор")</f>
        <v>0</v>
      </c>
      <c r="AT87" s="331">
        <f>SUMIFS(Гиб.!O5:O9995,Гиб.!E5:E9995,AT6,Гиб.!F5:F9995,D7,Гиб.!N5:N9995,B832,Гиб.!H5:H9995,"Жилой сектор")+SUMIFS(Гиб.!O5:O9995,Гиб.!E5:E9995,AT6,Гиб.!F5:F9995,D7,Гиб.!N5:N9995,B833,Гиб.!H5:H9995,"Жилой сектор")+SUMIFS(Гиб.!O5:O9995,Гиб.!E5:E9995,AT6,Гиб.!F5:F9995,D7,Гиб.!N5:N9995,B834,Гиб.!H5:H9995,"Жилой сектор")+SUMIFS(Гиб.!O5:O9995,Гиб.!E5:E9995,AT6,Гиб.!F5:F9995,D7,Гиб.!N5:N9995,B835,Гиб.!H5:H9995,"Жилой сектор")</f>
        <v>0</v>
      </c>
      <c r="AU87" s="331">
        <f>SUMIFS(Гиб.!O5:O9995,Гиб.!E5:E9995,AT6,Гиб.!F5:F9995,E7,Гиб.!N5:N9995,B832,Гиб.!H5:H9995,"Жилой сектор")+SUMIFS(Гиб.!O5:O9995,Гиб.!E5:E9995,AT6,Гиб.!F5:F9995,E7,Гиб.!N5:N9995,B833,Гиб.!H5:H9995,"Жилой сектор")+SUMIFS(Гиб.!O5:O9995,Гиб.!E5:E9995,AT6,Гиб.!F5:F9995,E7,Гиб.!N5:N9995,B834,Гиб.!H5:H9995,"Жилой сектор")+SUMIFS(Гиб.!O5:O9995,Гиб.!E5:E9995,AT6,Гиб.!F5:F9995,E7,Гиб.!N5:N9995,B835,Гиб.!H5:H9995,"Жилой сектор")</f>
        <v>0</v>
      </c>
      <c r="AV87" s="331">
        <f>SUMIFS(Гиб.!O5:O9995,Гиб.!E5:E9995,AV6,Гиб.!F5:F9995,D7,Гиб.!N5:N9995,B832,Гиб.!H5:H9995,"Жилой сектор")+SUMIFS(Гиб.!O5:O9995,Гиб.!E5:E9995,AV6,Гиб.!F5:F9995,D7,Гиб.!N5:N9995,B833,Гиб.!H5:H9995,"Жилой сектор")+SUMIFS(Гиб.!O5:O9995,Гиб.!E5:E9995,AV6,Гиб.!F5:F9995,D7,Гиб.!N5:N9995,B834,Гиб.!H5:H9995,"Жилой сектор")+SUMIFS(Гиб.!O5:O9995,Гиб.!E5:E9995,AV6,Гиб.!F5:F9995,D7,Гиб.!N5:N9995,B835,Гиб.!H5:H9995,"Жилой сектор")</f>
        <v>0</v>
      </c>
      <c r="AW87" s="331">
        <f>SUMIFS(Гиб.!O5:O9995,Гиб.!E5:E9995,AV6,Гиб.!F5:F9995,E7,Гиб.!N5:N9995,B832,Гиб.!H5:H9995,"Жилой сектор")+SUMIFS(Гиб.!O5:O9995,Гиб.!E5:E9995,AV6,Гиб.!F5:F9995,E7,Гиб.!N5:N9995,B833,Гиб.!H5:H9995,"Жилой сектор")+SUMIFS(Гиб.!O5:O9995,Гиб.!E5:E9995,AV6,Гиб.!F5:F9995,E7,Гиб.!N5:N9995,B834,Гиб.!H5:H9995,"Жилой сектор")+SUMIFS(Гиб.!O5:O9995,Гиб.!E5:E9995,AV6,Гиб.!F5:F9995,E7,Гиб.!N5:N9995,B835,Гиб.!H5:H9995,"Жилой сектор")</f>
        <v>0</v>
      </c>
      <c r="AX87" s="194"/>
      <c r="AY87" s="194"/>
      <c r="AZ87" s="194"/>
      <c r="BA87" s="194"/>
    </row>
    <row r="88" spans="1:53" ht="19.5" thickBot="1">
      <c r="A88" s="379" t="s">
        <v>465</v>
      </c>
      <c r="B88" s="400" t="s">
        <v>294</v>
      </c>
      <c r="C88" s="1204">
        <f t="shared" si="22"/>
        <v>2</v>
      </c>
      <c r="D88" s="197">
        <f t="shared" si="8"/>
        <v>0</v>
      </c>
      <c r="E88" s="197">
        <f t="shared" si="8"/>
        <v>2</v>
      </c>
      <c r="F88" s="1250">
        <f t="shared" si="23"/>
        <v>2</v>
      </c>
      <c r="G88" s="452">
        <v>0</v>
      </c>
      <c r="H88" s="452">
        <v>2</v>
      </c>
      <c r="I88" s="1212">
        <f>C88/C82*100%</f>
        <v>0.66666666666666663</v>
      </c>
      <c r="J88" s="1206">
        <f t="shared" si="11"/>
        <v>0</v>
      </c>
      <c r="K88" s="1206">
        <f t="shared" si="12"/>
        <v>1</v>
      </c>
      <c r="L88" s="309">
        <f>SUM(L89:L93)</f>
        <v>0</v>
      </c>
      <c r="M88" s="309">
        <f t="shared" ref="M88:AW88" si="25">SUM(M89:M93)</f>
        <v>0</v>
      </c>
      <c r="N88" s="309">
        <f t="shared" si="25"/>
        <v>0</v>
      </c>
      <c r="O88" s="309">
        <f t="shared" si="25"/>
        <v>2</v>
      </c>
      <c r="P88" s="309">
        <f t="shared" si="25"/>
        <v>0</v>
      </c>
      <c r="Q88" s="309">
        <f t="shared" si="25"/>
        <v>0</v>
      </c>
      <c r="R88" s="309">
        <f t="shared" si="25"/>
        <v>0</v>
      </c>
      <c r="S88" s="309">
        <f t="shared" si="25"/>
        <v>0</v>
      </c>
      <c r="T88" s="309">
        <f t="shared" si="25"/>
        <v>0</v>
      </c>
      <c r="U88" s="309">
        <f t="shared" si="25"/>
        <v>0</v>
      </c>
      <c r="V88" s="309">
        <f t="shared" si="25"/>
        <v>0</v>
      </c>
      <c r="W88" s="309">
        <f t="shared" si="25"/>
        <v>0</v>
      </c>
      <c r="X88" s="309">
        <f t="shared" si="25"/>
        <v>0</v>
      </c>
      <c r="Y88" s="309">
        <f t="shared" si="25"/>
        <v>0</v>
      </c>
      <c r="Z88" s="309">
        <f t="shared" si="25"/>
        <v>0</v>
      </c>
      <c r="AA88" s="309">
        <f t="shared" si="25"/>
        <v>0</v>
      </c>
      <c r="AB88" s="309">
        <f t="shared" si="25"/>
        <v>0</v>
      </c>
      <c r="AC88" s="309">
        <f t="shared" si="25"/>
        <v>0</v>
      </c>
      <c r="AD88" s="309">
        <f t="shared" si="25"/>
        <v>0</v>
      </c>
      <c r="AE88" s="309">
        <f t="shared" si="25"/>
        <v>0</v>
      </c>
      <c r="AF88" s="309">
        <f t="shared" si="25"/>
        <v>0</v>
      </c>
      <c r="AG88" s="309">
        <f t="shared" si="25"/>
        <v>0</v>
      </c>
      <c r="AH88" s="309">
        <f t="shared" si="25"/>
        <v>0</v>
      </c>
      <c r="AI88" s="309">
        <f t="shared" si="25"/>
        <v>0</v>
      </c>
      <c r="AJ88" s="309">
        <f t="shared" si="25"/>
        <v>0</v>
      </c>
      <c r="AK88" s="309">
        <f t="shared" si="25"/>
        <v>0</v>
      </c>
      <c r="AL88" s="309">
        <f t="shared" si="25"/>
        <v>0</v>
      </c>
      <c r="AM88" s="309">
        <f t="shared" si="25"/>
        <v>0</v>
      </c>
      <c r="AN88" s="309">
        <f t="shared" si="25"/>
        <v>0</v>
      </c>
      <c r="AO88" s="309">
        <f t="shared" si="25"/>
        <v>0</v>
      </c>
      <c r="AP88" s="309">
        <f t="shared" si="25"/>
        <v>0</v>
      </c>
      <c r="AQ88" s="309">
        <f t="shared" si="25"/>
        <v>0</v>
      </c>
      <c r="AR88" s="309">
        <f t="shared" si="25"/>
        <v>0</v>
      </c>
      <c r="AS88" s="309">
        <f t="shared" si="25"/>
        <v>0</v>
      </c>
      <c r="AT88" s="309">
        <f t="shared" si="25"/>
        <v>0</v>
      </c>
      <c r="AU88" s="309">
        <f t="shared" si="25"/>
        <v>0</v>
      </c>
      <c r="AV88" s="309">
        <f t="shared" si="25"/>
        <v>0</v>
      </c>
      <c r="AW88" s="309">
        <f t="shared" si="25"/>
        <v>0</v>
      </c>
      <c r="AX88" s="194"/>
      <c r="AY88" s="194"/>
      <c r="AZ88" s="194"/>
      <c r="BA88" s="194"/>
    </row>
    <row r="89" spans="1:53" ht="32.25" thickBot="1">
      <c r="A89" s="335" t="s">
        <v>466</v>
      </c>
      <c r="B89" s="336" t="s">
        <v>954</v>
      </c>
      <c r="C89" s="1204">
        <f t="shared" si="22"/>
        <v>0</v>
      </c>
      <c r="D89" s="388">
        <f t="shared" ref="D89:E104" si="26">L89+N89+P89+R89+T89+V89+X89+Z89+AB89+AD89+AF89+AH89+AJ89+AL89+AN89+AP89+AR89+AT89+AV89</f>
        <v>0</v>
      </c>
      <c r="E89" s="246">
        <f t="shared" si="8"/>
        <v>0</v>
      </c>
      <c r="F89" s="1250">
        <f t="shared" si="23"/>
        <v>0</v>
      </c>
      <c r="G89" s="457">
        <v>0</v>
      </c>
      <c r="H89" s="454">
        <v>0</v>
      </c>
      <c r="I89" s="1213">
        <f>C89/C88*100%</f>
        <v>0</v>
      </c>
      <c r="J89" s="1206" t="e">
        <f t="shared" si="11"/>
        <v>#DIV/0!</v>
      </c>
      <c r="K89" s="1206" t="e">
        <f t="shared" si="12"/>
        <v>#DIV/0!</v>
      </c>
      <c r="L89" s="391">
        <f>SUMIFS(Гиб.!O5:O9995,Гиб.!E5:E9995,L6,Гиб.!F5:F9995,D7,Гиб.!N5:N9995,B89,Гиб.!H5:H9995,"Жилой сектор")</f>
        <v>0</v>
      </c>
      <c r="M89" s="391">
        <f>SUMIFS(Гиб.!O5:O9995,Гиб.!E5:E9995,L6,Гиб.!F5:F9995,E7,Гиб.!N5:N9995,B89,Гиб.!H5:H9995,"Жилой сектор")</f>
        <v>0</v>
      </c>
      <c r="N89" s="391">
        <f>SUMIFS(Гиб.!O5:O9995,Гиб.!E5:E9995,N6,Гиб.!F5:F9995,D7,Гиб.!N5:N9995,B89,Гиб.!H5:H9995,"Жилой сектор")</f>
        <v>0</v>
      </c>
      <c r="O89" s="391">
        <f>SUMIFS(Гиб.!O5:O9995,Гиб.!E5:E9995,N6,Гиб.!F5:F9995,E7,Гиб.!N5:N9995,B89,Гиб.!H5:H9995,"Жилой сектор")</f>
        <v>0</v>
      </c>
      <c r="P89" s="391">
        <f>SUMIFS(Гиб.!O5:O9995,Гиб.!E5:E9995,P6,Гиб.!F5:F9995,D7,Гиб.!N5:N9995,B89,Гиб.!H5:H9995,"Жилой сектор")</f>
        <v>0</v>
      </c>
      <c r="Q89" s="391">
        <f>SUMIFS(Гиб.!O5:O9995,Гиб.!E5:E9995,P6,Гиб.!F5:F9995,E7,Гиб.!N5:N9995,B89,Гиб.!H5:H9995,"Жилой сектор")</f>
        <v>0</v>
      </c>
      <c r="R89" s="391">
        <f>SUMIFS(Гиб.!O5:O9995,Гиб.!E5:E9995,R6,Гиб.!F5:F9995,D7,Гиб.!N5:N9995,B89,Гиб.!H5:H9995,"Жилой сектор")</f>
        <v>0</v>
      </c>
      <c r="S89" s="391">
        <f>SUMIFS(Гиб.!O5:O9995,Гиб.!E5:E9995,R6,Гиб.!F5:F9995,E7,Гиб.!N5:N9995,B89,Гиб.!H5:H9995,"Жилой сектор")</f>
        <v>0</v>
      </c>
      <c r="T89" s="391">
        <f>SUMIFS(Гиб.!O5:O9995,Гиб.!E5:E9995,T6,Гиб.!F5:F9995,D7,Гиб.!N5:N9995,B89,Гиб.!H5:H9995,"Жилой сектор")</f>
        <v>0</v>
      </c>
      <c r="U89" s="391">
        <f>SUMIFS(Гиб.!O5:O9995,Гиб.!E5:E9995,T6,Гиб.!F5:F9995,E7,Гиб.!N5:N9995,B89,Гиб.!H5:H9995,"Жилой сектор")</f>
        <v>0</v>
      </c>
      <c r="V89" s="391">
        <f>SUMIFS(Гиб.!O5:O9995,Гиб.!E5:E9995,V6,Гиб.!F5:F9995,D7,Гиб.!N5:N9995,B89,Гиб.!H5:H9995,"Жилой сектор")</f>
        <v>0</v>
      </c>
      <c r="W89" s="391">
        <f>SUMIFS(Гиб.!O5:O9995,Гиб.!E5:E9995,V6,Гиб.!F5:F9995,E7,Гиб.!N5:N9995,B89,Гиб.!H5:H9995,"Жилой сектор")</f>
        <v>0</v>
      </c>
      <c r="X89" s="391">
        <f>SUMIFS(Гиб.!O5:O9995,Гиб.!E5:E9995,X6,Гиб.!F5:F9995,D7,Гиб.!N5:N9995,B89,Гиб.!H5:H9995,"Жилой сектор")</f>
        <v>0</v>
      </c>
      <c r="Y89" s="391">
        <f>SUMIFS(Гиб.!O5:O9995,Гиб.!E5:E9995,X6,Гиб.!F5:F9995,E7,Гиб.!N5:N9995,B89,Гиб.!H5:H9995,"Жилой сектор")</f>
        <v>0</v>
      </c>
      <c r="Z89" s="391">
        <f>SUMIFS(Гиб.!O5:O9995,Гиб.!E5:E9995,Z6,Гиб.!F5:F9995,D7,Гиб.!N5:N9995,B89,Гиб.!H5:H9995,"Жилой сектор")</f>
        <v>0</v>
      </c>
      <c r="AA89" s="391">
        <f>SUMIFS(Гиб.!O5:O9995,Гиб.!E5:E9995,Z6,Гиб.!F5:F9995,E7,Гиб.!N5:N9995,B89,Гиб.!H5:H9995,"Жилой сектор")</f>
        <v>0</v>
      </c>
      <c r="AB89" s="391">
        <f>SUMIFS(Гиб.!O5:O9995,Гиб.!E5:E9995,AB6,Гиб.!F5:F9995,D7,Гиб.!N5:N9995,B89,Гиб.!H5:H9995,"Жилой сектор")</f>
        <v>0</v>
      </c>
      <c r="AC89" s="391">
        <f>SUMIFS(Гиб.!O5:O9995,Гиб.!E5:E9995,AB6,Гиб.!F5:F9995,E7,Гиб.!N5:N9995,B89,Гиб.!H5:H9995,"Жилой сектор")</f>
        <v>0</v>
      </c>
      <c r="AD89" s="391">
        <f>SUMIFS(Гиб.!O5:O9995,Гиб.!E5:E9995,AD6,Гиб.!F5:F9995,D7,Гиб.!N5:N9995,B89,Гиб.!H5:H9995,"Жилой сектор")</f>
        <v>0</v>
      </c>
      <c r="AE89" s="391">
        <f>SUMIFS(Гиб.!O5:O9995,Гиб.!E5:E9995,AD6,Гиб.!F5:F9995,E7,Гиб.!N5:N9995,B89,Гиб.!H5:H9995,"Жилой сектор")</f>
        <v>0</v>
      </c>
      <c r="AF89" s="391">
        <f>SUMIFS(Гиб.!O5:O9995,Гиб.!E5:E9995,AF6,Гиб.!F5:F9995,D7,Гиб.!N5:N9995,B89,Гиб.!H5:H9995,"Жилой сектор")</f>
        <v>0</v>
      </c>
      <c r="AG89" s="391">
        <f>SUMIFS(Гиб.!O5:O9995,Гиб.!E5:E9995,AF6,Гиб.!F5:F9995,E7,Гиб.!N5:N9995,B89,Гиб.!H5:H9995,"Жилой сектор")</f>
        <v>0</v>
      </c>
      <c r="AH89" s="391">
        <f>SUMIFS(Гиб.!O5:O9995,Гиб.!E5:E9995,AH6,Гиб.!F5:F9995,D7,Гиб.!N5:N9995,B89,Гиб.!H5:H9995,"Жилой сектор")</f>
        <v>0</v>
      </c>
      <c r="AI89" s="391">
        <f>SUMIFS(Гиб.!O5:O9995,Гиб.!E5:E9995,AH6,Гиб.!F5:F9995,E7,Гиб.!N5:N9995,B89,Гиб.!H5:H9995,"Жилой сектор")</f>
        <v>0</v>
      </c>
      <c r="AJ89" s="391">
        <f>SUMIFS(Гиб.!O5:O9995,Гиб.!E5:E9995,AJ6,Гиб.!F5:F9995,D7,Гиб.!N5:N9995,B89,Гиб.!H5:H9995,"Жилой сектор")</f>
        <v>0</v>
      </c>
      <c r="AK89" s="391">
        <f>SUMIFS(Гиб.!O5:O9995,Гиб.!E5:E9995,AJ6,Гиб.!F5:F9995,E7,Гиб.!N5:N9995,B89,Гиб.!H5:H9995,"Жилой сектор")</f>
        <v>0</v>
      </c>
      <c r="AL89" s="391">
        <f>SUMIFS(Гиб.!O5:O9995,Гиб.!E5:E9995,AL6,Гиб.!F5:F9995,D7,Гиб.!N5:N9995,B89,Гиб.!H5:H9995,"Жилой сектор")</f>
        <v>0</v>
      </c>
      <c r="AM89" s="391">
        <f>SUMIFS(Гиб.!O5:O9995,Гиб.!E5:E9995,AL6,Гиб.!F5:F9995,E7,Гиб.!N5:N9995,B89,Гиб.!H5:H9995,"Жилой сектор")</f>
        <v>0</v>
      </c>
      <c r="AN89" s="391">
        <f>SUMIFS(Гиб.!O5:O9995,Гиб.!E5:E9995,AN6,Гиб.!F5:F9995,D7,Гиб.!N5:N9995,B89,Гиб.!H5:H9995,"Жилой сектор")</f>
        <v>0</v>
      </c>
      <c r="AO89" s="391">
        <f>SUMIFS(Гиб.!O5:O9995,Гиб.!E5:E9995,AN6,Гиб.!F5:F9995,E7,Гиб.!N5:N9995,B89,Гиб.!H5:H9995,"Жилой сектор")</f>
        <v>0</v>
      </c>
      <c r="AP89" s="391">
        <f>SUMIFS(Гиб.!O5:O9995,Гиб.!E5:E9995,AP6,Гиб.!F5:F9995,D7,Гиб.!N5:N9995,B89,Гиб.!H5:H9995,"Жилой сектор")</f>
        <v>0</v>
      </c>
      <c r="AQ89" s="391">
        <f>SUMIFS(Гиб.!O5:O9995,Гиб.!E5:E9995,AP6,Гиб.!F5:F9995,E7,Гиб.!N5:N9995,B89,Гиб.!H5:H9995,"Жилой сектор")</f>
        <v>0</v>
      </c>
      <c r="AR89" s="391">
        <f>SUMIFS(Гиб.!O5:O9995,Гиб.!E5:E9995,AR6,Гиб.!F5:F9995,D7,Гиб.!N5:N9995,B89,Гиб.!H5:H9995,"Жилой сектор")</f>
        <v>0</v>
      </c>
      <c r="AS89" s="391">
        <f>SUMIFS(Гиб.!O5:O9995,Гиб.!E5:E9995,AR6,Гиб.!F5:F9995,E7,Гиб.!N5:N9995,B89,Гиб.!H5:H9995,"Жилой сектор")</f>
        <v>0</v>
      </c>
      <c r="AT89" s="391">
        <f>SUMIFS(Гиб.!O5:O9995,Гиб.!E5:E9995,AT6,Гиб.!F5:F9995,D7,Гиб.!N5:N9995,B89,Гиб.!H5:H9995,"Жилой сектор")</f>
        <v>0</v>
      </c>
      <c r="AU89" s="391">
        <f>SUMIFS(Гиб.!O5:O9995,Гиб.!E5:E9995,AT6,Гиб.!F5:F9995,E7,Гиб.!N5:N9995,B89,Гиб.!H5:H9995,"Жилой сектор")</f>
        <v>0</v>
      </c>
      <c r="AV89" s="391">
        <f>SUMIFS(Гиб.!O5:O9995,Гиб.!E5:E9995,AV6,Гиб.!F5:F9995,D7,Гиб.!N5:N9995,B89,Гиб.!H5:H9995,"Жилой сектор")</f>
        <v>0</v>
      </c>
      <c r="AW89" s="391">
        <f>SUMIFS(Гиб.!O5:O9995,Гиб.!E5:E9995,AV6,Гиб.!F5:F9995,E7,Гиб.!N5:N9995,B89,Гиб.!H5:H9995,"Жилой сектор")</f>
        <v>0</v>
      </c>
      <c r="AX89" s="194"/>
      <c r="AY89" s="194"/>
      <c r="AZ89" s="194"/>
      <c r="BA89" s="194"/>
    </row>
    <row r="90" spans="1:53" ht="32.25" thickBot="1">
      <c r="A90" s="335" t="s">
        <v>467</v>
      </c>
      <c r="B90" s="336" t="s">
        <v>955</v>
      </c>
      <c r="C90" s="1204">
        <f t="shared" si="22"/>
        <v>2</v>
      </c>
      <c r="D90" s="388">
        <f t="shared" si="26"/>
        <v>0</v>
      </c>
      <c r="E90" s="246">
        <f t="shared" si="8"/>
        <v>2</v>
      </c>
      <c r="F90" s="1250">
        <f t="shared" si="23"/>
        <v>2</v>
      </c>
      <c r="G90" s="457">
        <v>0</v>
      </c>
      <c r="H90" s="454">
        <v>2</v>
      </c>
      <c r="I90" s="1213">
        <f>C90/C88*100%</f>
        <v>1</v>
      </c>
      <c r="J90" s="1206">
        <f t="shared" si="11"/>
        <v>0</v>
      </c>
      <c r="K90" s="1206">
        <f t="shared" si="12"/>
        <v>1</v>
      </c>
      <c r="L90" s="391">
        <f>SUMIFS(Гиб.!O5:O9995,Гиб.!E5:E9995,L6,Гиб.!F5:F9995,D7,Гиб.!N5:N9995,B90,Гиб.!H5:H9995,"Жилой сектор")</f>
        <v>0</v>
      </c>
      <c r="M90" s="391">
        <f>SUMIFS(Гиб.!O5:O9995,Гиб.!E5:E9995,L6,Гиб.!F5:F9995,E7,Гиб.!N5:N9995,B90,Гиб.!H5:H9995,"Жилой сектор")</f>
        <v>0</v>
      </c>
      <c r="N90" s="391">
        <f>SUMIFS(Гиб.!O5:O9995,Гиб.!E5:E9995,N6,Гиб.!F5:F9995,D7,Гиб.!N5:N9995,B90,Гиб.!H5:H9995,"Жилой сектор")</f>
        <v>0</v>
      </c>
      <c r="O90" s="391">
        <f>SUMIFS(Гиб.!O5:O9995,Гиб.!E5:E9995,N6,Гиб.!F5:F9995,E7,Гиб.!N5:N9995,B90,Гиб.!H5:H9995,"Жилой сектор")</f>
        <v>2</v>
      </c>
      <c r="P90" s="391">
        <f>SUMIFS(Гиб.!O5:O9995,Гиб.!E5:E9995,P6,Гиб.!F5:F9995,D7,Гиб.!N5:N9995,B90,Гиб.!H5:H9995,"Жилой сектор")</f>
        <v>0</v>
      </c>
      <c r="Q90" s="391">
        <f>SUMIFS(Гиб.!O5:O9995,Гиб.!E5:E9995,P6,Гиб.!F5:F9995,E7,Гиб.!N5:N9995,B90,Гиб.!H5:H9995,"Жилой сектор")</f>
        <v>0</v>
      </c>
      <c r="R90" s="391">
        <f>SUMIFS(Гиб.!O5:O9995,Гиб.!E5:E9995,R6,Гиб.!F5:F9995,D7,Гиб.!N5:N9995,B90,Гиб.!H5:H9995,"Жилой сектор")</f>
        <v>0</v>
      </c>
      <c r="S90" s="391">
        <f>SUMIFS(Гиб.!O5:O9995,Гиб.!E5:E9995,R6,Гиб.!F5:F9995,E7,Гиб.!N5:N9995,B90,Гиб.!H5:H9995,"Жилой сектор")</f>
        <v>0</v>
      </c>
      <c r="T90" s="391">
        <f>SUMIFS(Гиб.!O5:O9995,Гиб.!E5:E9995,T6,Гиб.!F5:F9995,D7,Гиб.!N5:N9995,B90,Гиб.!H5:H9995,"Жилой сектор")</f>
        <v>0</v>
      </c>
      <c r="U90" s="391">
        <f>SUMIFS(Гиб.!O5:O9995,Гиб.!E5:E9995,T6,Гиб.!F5:F9995,E7,Гиб.!N5:N9995,B90,Гиб.!H5:H9995,"Жилой сектор")</f>
        <v>0</v>
      </c>
      <c r="V90" s="391">
        <f>SUMIFS(Гиб.!O5:O9995,Гиб.!E5:E9995,V6,Гиб.!F5:F9995,D7,Гиб.!N5:N9995,B90,Гиб.!H5:H9995,"Жилой сектор")</f>
        <v>0</v>
      </c>
      <c r="W90" s="391">
        <f>SUMIFS(Гиб.!O5:O9995,Гиб.!E5:E9995,V6,Гиб.!F5:F9995,E7,Гиб.!N5:N9995,B90,Гиб.!H5:H9995,"Жилой сектор")</f>
        <v>0</v>
      </c>
      <c r="X90" s="391">
        <f>SUMIFS(Гиб.!O5:O9995,Гиб.!E5:E9995,X6,Гиб.!F5:F9995,D7,Гиб.!N5:N9995,B90,Гиб.!H5:H9995,"Жилой сектор")</f>
        <v>0</v>
      </c>
      <c r="Y90" s="391">
        <f>SUMIFS(Гиб.!O5:O9995,Гиб.!E5:E9995,X6,Гиб.!F5:F9995,E7,Гиб.!N5:N9995,B90,Гиб.!H5:H9995,"Жилой сектор")</f>
        <v>0</v>
      </c>
      <c r="Z90" s="391">
        <f>SUMIFS(Гиб.!O5:O9995,Гиб.!E5:E9995,Z6,Гиб.!F5:F9995,D7,Гиб.!N5:N9995,B90,Гиб.!H5:H9995,"Жилой сектор")</f>
        <v>0</v>
      </c>
      <c r="AA90" s="391">
        <f>SUMIFS(Гиб.!O5:O9995,Гиб.!E5:E9995,Z6,Гиб.!F5:F9995,E7,Гиб.!N5:N9995,B90,Гиб.!H5:H9995,"Жилой сектор")</f>
        <v>0</v>
      </c>
      <c r="AB90" s="391">
        <f>SUMIFS(Гиб.!O5:O9995,Гиб.!E5:E9995,AB6,Гиб.!F5:F9995,D7,Гиб.!N5:N9995,B90,Гиб.!H5:H9995,"Жилой сектор")</f>
        <v>0</v>
      </c>
      <c r="AC90" s="391">
        <f>SUMIFS(Гиб.!O5:O9995,Гиб.!E5:E9995,AB6,Гиб.!F5:F9995,E7,Гиб.!N5:N9995,B90,Гиб.!H5:H9995,"Жилой сектор")</f>
        <v>0</v>
      </c>
      <c r="AD90" s="391">
        <f>SUMIFS(Гиб.!O5:O9995,Гиб.!E5:E9995,AD6,Гиб.!F5:F9995,D7,Гиб.!N5:N9995,B90,Гиб.!H5:H9995,"Жилой сектор")</f>
        <v>0</v>
      </c>
      <c r="AE90" s="391">
        <f>SUMIFS(Гиб.!O5:O9995,Гиб.!E5:E9995,AD6,Гиб.!F5:F9995,E7,Гиб.!N5:N9995,B90,Гиб.!H5:H9995,"Жилой сектор")</f>
        <v>0</v>
      </c>
      <c r="AF90" s="391">
        <f>SUMIFS(Гиб.!O5:O9995,Гиб.!E5:E9995,AF6,Гиб.!F5:F9995,D7,Гиб.!N5:N9995,B90,Гиб.!H5:H9995,"Жилой сектор")</f>
        <v>0</v>
      </c>
      <c r="AG90" s="391">
        <f>SUMIFS(Гиб.!O5:O9995,Гиб.!E5:E9995,AF6,Гиб.!F5:F9995,E7,Гиб.!N5:N9995,B90,Гиб.!H5:H9995,"Жилой сектор")</f>
        <v>0</v>
      </c>
      <c r="AH90" s="391">
        <f>SUMIFS(Гиб.!O5:O9995,Гиб.!E5:E9995,AH6,Гиб.!F5:F9995,D7,Гиб.!N5:N9995,B90,Гиб.!H5:H9995,"Жилой сектор")</f>
        <v>0</v>
      </c>
      <c r="AI90" s="391">
        <f>SUMIFS(Гиб.!O5:O9995,Гиб.!E5:E9995,AH6,Гиб.!F5:F9995,E7,Гиб.!N5:N9995,B90,Гиб.!H5:H9995,"Жилой сектор")</f>
        <v>0</v>
      </c>
      <c r="AJ90" s="391">
        <f>SUMIFS(Гиб.!O5:O9995,Гиб.!E5:E9995,AJ6,Гиб.!F5:F9995,D7,Гиб.!N5:N9995,B90,Гиб.!H5:H9995,"Жилой сектор")</f>
        <v>0</v>
      </c>
      <c r="AK90" s="391">
        <f>SUMIFS(Гиб.!O5:O9995,Гиб.!E5:E9995,AJ6,Гиб.!F5:F9995,E7,Гиб.!N5:N9995,B90,Гиб.!H5:H9995,"Жилой сектор")</f>
        <v>0</v>
      </c>
      <c r="AL90" s="391">
        <f>SUMIFS(Гиб.!O5:O9995,Гиб.!E5:E9995,AL6,Гиб.!F5:F9995,D7,Гиб.!N5:N9995,B90,Гиб.!H5:H9995,"Жилой сектор")</f>
        <v>0</v>
      </c>
      <c r="AM90" s="391">
        <f>SUMIFS(Гиб.!O5:O9995,Гиб.!E5:E9995,AL6,Гиб.!F5:F9995,E7,Гиб.!N5:N9995,B90,Гиб.!H5:H9995,"Жилой сектор")</f>
        <v>0</v>
      </c>
      <c r="AN90" s="391">
        <f>SUMIFS(Гиб.!O5:O9995,Гиб.!E5:E9995,AN6,Гиб.!F5:F9995,D7,Гиб.!N5:N9995,B90,Гиб.!H5:H9995,"Жилой сектор")</f>
        <v>0</v>
      </c>
      <c r="AO90" s="391">
        <f>SUMIFS(Гиб.!O5:O9995,Гиб.!E5:E9995,AN6,Гиб.!F5:F9995,E7,Гиб.!N5:N9995,B90,Гиб.!H5:H9995,"Жилой сектор")</f>
        <v>0</v>
      </c>
      <c r="AP90" s="408">
        <f>SUMIFS(Гиб.!O5:O9995,Гиб.!E5:E9995,AP6,Гиб.!F5:F9995,D7,Гиб.!N5:N9995,B90,Гиб.!H5:H9995,"Жилой сектор")</f>
        <v>0</v>
      </c>
      <c r="AQ90" s="391">
        <f>SUMIFS(Гиб.!O5:O9995,Гиб.!E5:E9995,AP6,Гиб.!F5:F9995,E7,Гиб.!N5:N9995,B90,Гиб.!H5:H9995,"Жилой сектор")</f>
        <v>0</v>
      </c>
      <c r="AR90" s="391">
        <f>SUMIFS(Гиб.!O5:O9995,Гиб.!E5:E9995,AR6,Гиб.!F5:F9995,D7,Гиб.!N5:N9995,B90,Гиб.!H5:H9995,"Жилой сектор")</f>
        <v>0</v>
      </c>
      <c r="AS90" s="391">
        <f>SUMIFS(Гиб.!O5:O9995,Гиб.!E5:E9995,AR6,Гиб.!F5:F9995,E7,Гиб.!N5:N9995,B90,Гиб.!H5:H9995,"Жилой сектор")</f>
        <v>0</v>
      </c>
      <c r="AT90" s="391">
        <f>SUMIFS(Гиб.!O5:O9995,Гиб.!E5:E9995,AT6,Гиб.!F5:F9995,D7,Гиб.!N5:N9995,B90,Гиб.!H5:H9995,"Жилой сектор")</f>
        <v>0</v>
      </c>
      <c r="AU90" s="391">
        <f>SUMIFS(Гиб.!O5:O9995,Гиб.!E5:E9995,AT6,Гиб.!F5:F9995,E7,Гиб.!N5:N9995,B90,Гиб.!H5:H9995,"Жилой сектор")</f>
        <v>0</v>
      </c>
      <c r="AV90" s="408">
        <f>SUMIFS(Гиб.!O5:O9995,Гиб.!E5:E9995,AV6,Гиб.!F5:F9995,D7,Гиб.!N5:N9995,B90,Гиб.!H5:H9995,"Жилой сектор")</f>
        <v>0</v>
      </c>
      <c r="AW90" s="391">
        <f>SUMIFS(Гиб.!O5:O9995,Гиб.!E5:E9995,AV6,Гиб.!F5:F9995,E7,Гиб.!N5:N9995,B90,Гиб.!H5:H9995,"Жилой сектор")</f>
        <v>0</v>
      </c>
      <c r="AX90" s="194"/>
      <c r="AY90" s="194"/>
      <c r="AZ90" s="194"/>
      <c r="BA90" s="194"/>
    </row>
    <row r="91" spans="1:53" ht="32.25" thickBot="1">
      <c r="A91" s="335" t="s">
        <v>468</v>
      </c>
      <c r="B91" s="336" t="s">
        <v>956</v>
      </c>
      <c r="C91" s="1204">
        <f t="shared" si="22"/>
        <v>0</v>
      </c>
      <c r="D91" s="388">
        <f t="shared" si="26"/>
        <v>0</v>
      </c>
      <c r="E91" s="246">
        <f t="shared" si="8"/>
        <v>0</v>
      </c>
      <c r="F91" s="1250">
        <f t="shared" si="23"/>
        <v>0</v>
      </c>
      <c r="G91" s="457">
        <v>0</v>
      </c>
      <c r="H91" s="454">
        <v>0</v>
      </c>
      <c r="I91" s="1213">
        <f>C91/C88*100%</f>
        <v>0</v>
      </c>
      <c r="J91" s="1206" t="e">
        <f t="shared" si="11"/>
        <v>#DIV/0!</v>
      </c>
      <c r="K91" s="1206" t="e">
        <f t="shared" si="12"/>
        <v>#DIV/0!</v>
      </c>
      <c r="L91" s="391">
        <f>SUMIFS(Гиб.!O5:O9995,Гиб.!E5:E9995,L6,Гиб.!F5:F9995,D7,Гиб.!N5:N9995,B91,Гиб.!H5:H9995,"Жилой сектор")</f>
        <v>0</v>
      </c>
      <c r="M91" s="391">
        <f>SUMIFS(Гиб.!O5:O9995,Гиб.!E5:E9995,L6,Гиб.!F5:F9995,E7,Гиб.!N5:N9995,B91,Гиб.!H5:H9995,"Жилой сектор")</f>
        <v>0</v>
      </c>
      <c r="N91" s="391">
        <f>SUMIFS(Гиб.!O5:O9995,Гиб.!E5:E9995,N6,Гиб.!F5:F9995,D7,Гиб.!N5:N9995,B91,Гиб.!H5:H9995,"Жилой сектор")</f>
        <v>0</v>
      </c>
      <c r="O91" s="391">
        <f>SUMIFS(Гиб.!O5:O9995,Гиб.!E5:E9995,N6,Гиб.!F5:F9995,E7,Гиб.!N5:N9995,B91,Гиб.!H5:H9995,"Жилой сектор")</f>
        <v>0</v>
      </c>
      <c r="P91" s="391">
        <f>SUMIFS(Гиб.!O5:O9995,Гиб.!E5:E9995,P6,Гиб.!F5:F9995,D7,Гиб.!N5:N9995,B91,Гиб.!H5:H9995,"Жилой сектор")</f>
        <v>0</v>
      </c>
      <c r="Q91" s="391">
        <f>SUMIFS(Гиб.!O5:O9995,Гиб.!E5:E9995,P6,Гиб.!F5:F9995,E7,Гиб.!N5:N9995,B91,Гиб.!H5:H9995,"Жилой сектор")</f>
        <v>0</v>
      </c>
      <c r="R91" s="391">
        <f>SUMIFS(Гиб.!O5:O9995,Гиб.!E5:E9995,R6,Гиб.!F5:F9995,D7,Гиб.!N5:N9995,B91,Гиб.!H5:H9995,"Жилой сектор")</f>
        <v>0</v>
      </c>
      <c r="S91" s="391">
        <f>SUMIFS(Гиб.!O5:O9995,Гиб.!E5:E9995,R6,Гиб.!F5:F9995,E7,Гиб.!N5:N9995,B91,Гиб.!H5:H9995,"Жилой сектор")</f>
        <v>0</v>
      </c>
      <c r="T91" s="391">
        <f>SUMIFS(Гиб.!O5:O9995,Гиб.!E5:E9995,T6,Гиб.!F5:F9995,D7,Гиб.!N5:N9995,B91,Гиб.!H5:H9995,"Жилой сектор")</f>
        <v>0</v>
      </c>
      <c r="U91" s="391">
        <f>SUMIFS(Гиб.!O5:O9995,Гиб.!E5:E9995,T6,Гиб.!F5:F9995,E7,Гиб.!N5:N9995,B91,Гиб.!H5:H9995,"Жилой сектор")</f>
        <v>0</v>
      </c>
      <c r="V91" s="391">
        <f>SUMIFS(Гиб.!O5:O9995,Гиб.!E5:E9995,V6,Гиб.!F5:F9995,D7,Гиб.!N5:N9995,B91,Гиб.!H5:H9995,"Жилой сектор")</f>
        <v>0</v>
      </c>
      <c r="W91" s="391">
        <f>SUMIFS(Гиб.!O5:O9995,Гиб.!E5:E9995,V6,Гиб.!F5:F9995,E7,Гиб.!N5:N9995,B91,Гиб.!H5:H9995,"Жилой сектор")</f>
        <v>0</v>
      </c>
      <c r="X91" s="391">
        <f>SUMIFS(Гиб.!O5:O9995,Гиб.!E5:E9995,X6,Гиб.!F5:F9995,D7,Гиб.!N5:N9995,B91,Гиб.!H5:H9995,"Жилой сектор")</f>
        <v>0</v>
      </c>
      <c r="Y91" s="391">
        <f>SUMIFS(Гиб.!O5:O9995,Гиб.!E5:E9995,X6,Гиб.!F5:F9995,E7,Гиб.!N5:N9995,B91,Гиб.!H5:H9995,"Жилой сектор")</f>
        <v>0</v>
      </c>
      <c r="Z91" s="391">
        <f>SUMIFS(Гиб.!O5:O9995,Гиб.!E5:E9995,Z6,Гиб.!F5:F9995,D7,Гиб.!N5:N9995,B91,Гиб.!H5:H9995,"Жилой сектор")</f>
        <v>0</v>
      </c>
      <c r="AA91" s="391">
        <f>SUMIFS(Гиб.!O5:O9995,Гиб.!E5:E9995,Z6,Гиб.!F5:F9995,E7,Гиб.!N5:N9995,B91,Гиб.!H5:H9995,"Жилой сектор")</f>
        <v>0</v>
      </c>
      <c r="AB91" s="391">
        <f>SUMIFS(Гиб.!O5:O9995,Гиб.!E5:E9995,AB6,Гиб.!F5:F9995,D7,Гиб.!N5:N9995,B91,Гиб.!H5:H9995,"Жилой сектор")</f>
        <v>0</v>
      </c>
      <c r="AC91" s="391">
        <f>SUMIFS(Гиб.!O5:O9995,Гиб.!E5:E9995,AB6,Гиб.!F5:F9995,E7,Гиб.!N5:N9995,B91,Гиб.!H5:H9995,"Жилой сектор")</f>
        <v>0</v>
      </c>
      <c r="AD91" s="391">
        <f>SUMIFS(Гиб.!O5:O9995,Гиб.!E5:E9995,AD6,Гиб.!F5:F9995,D7,Гиб.!N5:N9995,B91,Гиб.!H5:H9995,"Жилой сектор")</f>
        <v>0</v>
      </c>
      <c r="AE91" s="391">
        <f>SUMIFS(Гиб.!O5:O9995,Гиб.!E5:E9995,AD6,Гиб.!F5:F9995,E7,Гиб.!N5:N9995,B91,Гиб.!H5:H9995,"Жилой сектор")</f>
        <v>0</v>
      </c>
      <c r="AF91" s="391">
        <f>SUMIFS(Гиб.!O5:O9995,Гиб.!E5:E9995,AF6,Гиб.!F5:F9995,D7,Гиб.!N5:N9995,B91,Гиб.!H5:H9995,"Жилой сектор")</f>
        <v>0</v>
      </c>
      <c r="AG91" s="391">
        <f>SUMIFS(Гиб.!O5:O9995,Гиб.!E5:E9995,AF6,Гиб.!F5:F9995,E7,Гиб.!N5:N9995,B91,Гиб.!H5:H9995,"Жилой сектор")</f>
        <v>0</v>
      </c>
      <c r="AH91" s="391">
        <f>SUMIFS(Гиб.!O5:O9995,Гиб.!E5:E9995,AH6,Гиб.!F5:F9995,D7,Гиб.!N5:N9995,B91,Гиб.!H5:H9995,"Жилой сектор")</f>
        <v>0</v>
      </c>
      <c r="AI91" s="391">
        <f>SUMIFS(Гиб.!O5:O9995,Гиб.!E5:E9995,AH6,Гиб.!F5:F9995,E7,Гиб.!N5:N9995,B91,Гиб.!H5:H9995,"Жилой сектор")</f>
        <v>0</v>
      </c>
      <c r="AJ91" s="391">
        <f>SUMIFS(Гиб.!O5:O9995,Гиб.!E5:E9995,AJ6,Гиб.!F5:F9995,D7,Гиб.!N5:N9995,B91,Гиб.!H5:H9995,"Жилой сектор")</f>
        <v>0</v>
      </c>
      <c r="AK91" s="391">
        <f>SUMIFS(Гиб.!O5:O9995,Гиб.!E5:E9995,AJ6,Гиб.!F5:F9995,E7,Гиб.!N5:N9995,B91,Гиб.!H5:H9995,"Жилой сектор")</f>
        <v>0</v>
      </c>
      <c r="AL91" s="391">
        <f>SUMIFS(Гиб.!O5:O9995,Гиб.!E5:E9995,AL6,Гиб.!F5:F9995,D7,Гиб.!N5:N9995,B91,Гиб.!H5:H9995,"Жилой сектор")</f>
        <v>0</v>
      </c>
      <c r="AM91" s="391">
        <f>SUMIFS(Гиб.!O5:O9995,Гиб.!E5:E9995,AL6,Гиб.!F5:F9995,E7,Гиб.!N5:N9995,B91,Гиб.!H5:H9995,"Жилой сектор")</f>
        <v>0</v>
      </c>
      <c r="AN91" s="391">
        <f>SUMIFS(Гиб.!O5:O9995,Гиб.!E5:E9995,AN6,Гиб.!F5:F9995,D7,Гиб.!N5:N9995,B91,Гиб.!H5:H9995,"Жилой сектор")</f>
        <v>0</v>
      </c>
      <c r="AO91" s="391">
        <f>SUMIFS(Гиб.!O5:O9995,Гиб.!E5:E9995,AN6,Гиб.!F5:F9995,E7,Гиб.!N5:N9995,B91,Гиб.!H5:H9995,"Жилой сектор")</f>
        <v>0</v>
      </c>
      <c r="AP91" s="391">
        <f>SUMIFS(Гиб.!O5:O9995,Гиб.!E5:E9995,AP6,Гиб.!F5:F9995,D7,Гиб.!N5:N9995,B91,Гиб.!H5:H9995,"Жилой сектор")</f>
        <v>0</v>
      </c>
      <c r="AQ91" s="391">
        <f>SUMIFS(Гиб.!O5:O9995,Гиб.!E5:E9995,AP6,Гиб.!F5:F9995,E7,Гиб.!N5:N9995,B91,Гиб.!H5:H9995,"Жилой сектор")</f>
        <v>0</v>
      </c>
      <c r="AR91" s="391">
        <f>SUMIFS(Гиб.!O5:O9995,Гиб.!E5:E9995,AR6,Гиб.!F5:F9995,D7,Гиб.!N5:N9995,B91,Гиб.!H5:H9995,"Жилой сектор")</f>
        <v>0</v>
      </c>
      <c r="AS91" s="391">
        <f>SUMIFS(Гиб.!O5:O9995,Гиб.!E5:E9995,AR6,Гиб.!F5:F9995,E7,Гиб.!N5:N9995,B91,Гиб.!H5:H9995,"Жилой сектор")</f>
        <v>0</v>
      </c>
      <c r="AT91" s="391">
        <f>SUMIFS(Гиб.!O5:O9995,Гиб.!E5:E9995,AT6,Гиб.!F5:F9995,D7,Гиб.!N5:N9995,B91,Гиб.!H5:H9995,"Жилой сектор")</f>
        <v>0</v>
      </c>
      <c r="AU91" s="391">
        <f>SUMIFS(Гиб.!O5:O9995,Гиб.!E5:E9995,AT6,Гиб.!F5:F9995,E7,Гиб.!N5:N9995,B91,Гиб.!H5:H9995,"Жилой сектор")</f>
        <v>0</v>
      </c>
      <c r="AV91" s="391">
        <f>SUMIFS(Гиб.!O5:O9995,Гиб.!E5:E9995,AV6,Гиб.!F5:F9995,D7,Гиб.!N5:N9995,B91,Гиб.!H5:H9995,"Жилой сектор")</f>
        <v>0</v>
      </c>
      <c r="AW91" s="391">
        <f>SUMIFS(Гиб.!O5:O9995,Гиб.!E5:E9995,AV6,Гиб.!F5:F9995,E7,Гиб.!N5:N9995,B91,Гиб.!H5:H9995,"Жилой сектор")</f>
        <v>0</v>
      </c>
      <c r="AX91" s="194"/>
      <c r="AY91" s="194"/>
      <c r="AZ91" s="194"/>
      <c r="BA91" s="194"/>
    </row>
    <row r="92" spans="1:53" ht="32.25" thickBot="1">
      <c r="A92" s="335" t="s">
        <v>469</v>
      </c>
      <c r="B92" s="336" t="s">
        <v>957</v>
      </c>
      <c r="C92" s="1204">
        <f t="shared" si="22"/>
        <v>0</v>
      </c>
      <c r="D92" s="388">
        <f t="shared" si="26"/>
        <v>0</v>
      </c>
      <c r="E92" s="246">
        <f t="shared" si="26"/>
        <v>0</v>
      </c>
      <c r="F92" s="1250">
        <f t="shared" si="23"/>
        <v>0</v>
      </c>
      <c r="G92" s="457">
        <v>0</v>
      </c>
      <c r="H92" s="454">
        <v>0</v>
      </c>
      <c r="I92" s="1213">
        <f>C92/C88*100%</f>
        <v>0</v>
      </c>
      <c r="J92" s="1206" t="e">
        <f t="shared" si="11"/>
        <v>#DIV/0!</v>
      </c>
      <c r="K92" s="1206" t="e">
        <f t="shared" si="12"/>
        <v>#DIV/0!</v>
      </c>
      <c r="L92" s="391">
        <f>SUMIFS(Гиб.!O5:O9995,Гиб.!E5:E9995,L6,Гиб.!F5:F9995,D7,Гиб.!N5:N9995,B92,Гиб.!H5:H9995,"Жилой сектор")</f>
        <v>0</v>
      </c>
      <c r="M92" s="391">
        <f>SUMIFS(Гиб.!O5:O9995,Гиб.!E5:E9995,L6,Гиб.!F5:F9995,E7,Гиб.!N5:N9995,B92,Гиб.!H5:H9995,"Жилой сектор")</f>
        <v>0</v>
      </c>
      <c r="N92" s="391">
        <f>SUMIFS(Гиб.!O5:O9995,Гиб.!E5:E9995,N6,Гиб.!F5:F9995,D7,Гиб.!N5:N9995,B92,Гиб.!H5:H9995,"Жилой сектор")</f>
        <v>0</v>
      </c>
      <c r="O92" s="391">
        <f>SUMIFS(Гиб.!O5:O9995,Гиб.!E5:E9995,N6,Гиб.!F5:F9995,E7,Гиб.!N5:N9995,B92,Гиб.!H5:H9995,"Жилой сектор")</f>
        <v>0</v>
      </c>
      <c r="P92" s="391">
        <f>SUMIFS(Гиб.!O5:O9995,Гиб.!E5:E9995,P6,Гиб.!F5:F9995,D7,Гиб.!N5:N9995,B92,Гиб.!H5:H9995,"Жилой сектор")</f>
        <v>0</v>
      </c>
      <c r="Q92" s="391">
        <f>SUMIFS(Гиб.!O5:O9995,Гиб.!E5:E9995,P6,Гиб.!F5:F9995,E7,Гиб.!N5:N9995,B92,Гиб.!H5:H9995,"Жилой сектор")</f>
        <v>0</v>
      </c>
      <c r="R92" s="391">
        <f>SUMIFS(Гиб.!O5:O9995,Гиб.!E5:E9995,R6,Гиб.!F5:F9995,D7,Гиб.!N5:N9995,B92,Гиб.!H5:H9995,"Жилой сектор")</f>
        <v>0</v>
      </c>
      <c r="S92" s="391">
        <f>SUMIFS(Гиб.!O5:O9995,Гиб.!E5:E9995,R6,Гиб.!F5:F9995,E7,Гиб.!N5:N9995,B92,Гиб.!H5:H9995,"Жилой сектор")</f>
        <v>0</v>
      </c>
      <c r="T92" s="391">
        <f>SUMIFS(Гиб.!O5:O9995,Гиб.!E5:E9995,T6,Гиб.!F5:F9995,D7,Гиб.!N5:N9995,B92,Гиб.!H5:H9995,"Жилой сектор")</f>
        <v>0</v>
      </c>
      <c r="U92" s="391">
        <f>SUMIFS(Гиб.!O5:O9995,Гиб.!E5:E9995,T6,Гиб.!F5:F9995,E7,Гиб.!N5:N9995,B92,Гиб.!H5:H9995,"Жилой сектор")</f>
        <v>0</v>
      </c>
      <c r="V92" s="391">
        <f>SUMIFS(Гиб.!O5:O9995,Гиб.!E5:E9995,V6,Гиб.!F5:F9995,D7,Гиб.!N5:N9995,B92,Гиб.!H5:H9995,"Жилой сектор")</f>
        <v>0</v>
      </c>
      <c r="W92" s="391">
        <f>SUMIFS(Гиб.!O5:O9995,Гиб.!E5:E9995,V6,Гиб.!F5:F9995,E7,Гиб.!N5:N9995,B92,Гиб.!H5:H9995,"Жилой сектор")</f>
        <v>0</v>
      </c>
      <c r="X92" s="391">
        <f>SUMIFS(Гиб.!O5:O9995,Гиб.!E5:E9995,X6,Гиб.!F5:F9995,D7,Гиб.!N5:N9995,B92,Гиб.!H5:H9995,"Жилой сектор")</f>
        <v>0</v>
      </c>
      <c r="Y92" s="391">
        <f>SUMIFS(Гиб.!O5:O9995,Гиб.!E5:E9995,X6,Гиб.!F5:F9995,E7,Гиб.!N5:N9995,B92,Гиб.!H5:H9995,"Жилой сектор")</f>
        <v>0</v>
      </c>
      <c r="Z92" s="391">
        <f>SUMIFS(Гиб.!O5:O9995,Гиб.!E5:E9995,Z6,Гиб.!F5:F9995,D7,Гиб.!N5:N9995,B92,Гиб.!H5:H9995,"Жилой сектор")</f>
        <v>0</v>
      </c>
      <c r="AA92" s="391">
        <f>SUMIFS(Гиб.!O5:O9995,Гиб.!E5:E9995,Z6,Гиб.!F5:F9995,E7,Гиб.!N5:N9995,B92,Гиб.!H5:H9995,"Жилой сектор")</f>
        <v>0</v>
      </c>
      <c r="AB92" s="391">
        <f>SUMIFS(Гиб.!O5:O9995,Гиб.!E5:E9995,AB6,Гиб.!F5:F9995,D7,Гиб.!N5:N9995,B92,Гиб.!H5:H9995,"Жилой сектор")</f>
        <v>0</v>
      </c>
      <c r="AC92" s="391">
        <f>SUMIFS(Гиб.!O5:O9995,Гиб.!E5:E9995,AB6,Гиб.!F5:F9995,E7,Гиб.!N5:N9995,B92,Гиб.!H5:H9995,"Жилой сектор")</f>
        <v>0</v>
      </c>
      <c r="AD92" s="391">
        <f>SUMIFS(Гиб.!O5:O9995,Гиб.!E5:E9995,AD6,Гиб.!F5:F9995,D7,Гиб.!N5:N9995,B92,Гиб.!H5:H9995,"Жилой сектор")</f>
        <v>0</v>
      </c>
      <c r="AE92" s="391">
        <f>SUMIFS(Гиб.!O5:O9995,Гиб.!E5:E9995,AD6,Гиб.!F5:F9995,E7,Гиб.!N5:N9995,B92,Гиб.!H5:H9995,"Жилой сектор")</f>
        <v>0</v>
      </c>
      <c r="AF92" s="391">
        <f>SUMIFS(Гиб.!O5:O9995,Гиб.!E5:E9995,AF6,Гиб.!F5:F9995,D7,Гиб.!N5:N9995,B92,Гиб.!H5:H9995,"Жилой сектор")</f>
        <v>0</v>
      </c>
      <c r="AG92" s="391">
        <f>SUMIFS(Гиб.!O5:O9995,Гиб.!E5:E9995,AF6,Гиб.!F5:F9995,E7,Гиб.!N5:N9995,B92,Гиб.!H5:H9995,"Жилой сектор")</f>
        <v>0</v>
      </c>
      <c r="AH92" s="391">
        <f>SUMIFS(Гиб.!O5:O9995,Гиб.!E5:E9995,AH6,Гиб.!F5:F9995,D7,Гиб.!N5:N9995,B92,Гиб.!H5:H9995,"Жилой сектор")</f>
        <v>0</v>
      </c>
      <c r="AI92" s="391">
        <f>SUMIFS(Гиб.!O5:O9995,Гиб.!E5:E9995,AH6,Гиб.!F5:F9995,E7,Гиб.!N5:N9995,B92,Гиб.!H5:H9995,"Жилой сектор")</f>
        <v>0</v>
      </c>
      <c r="AJ92" s="391">
        <f>SUMIFS(Гиб.!O5:O9995,Гиб.!E5:E9995,AJ6,Гиб.!F5:F9995,D7,Гиб.!N5:N9995,B92,Гиб.!H5:H9995,"Жилой сектор")</f>
        <v>0</v>
      </c>
      <c r="AK92" s="391">
        <f>SUMIFS(Гиб.!O5:O9995,Гиб.!E5:E9995,AJ6,Гиб.!F5:F9995,E7,Гиб.!N5:N9995,B92,Гиб.!H5:H9995,"Жилой сектор")</f>
        <v>0</v>
      </c>
      <c r="AL92" s="391">
        <f>SUMIFS(Гиб.!O5:O9995,Гиб.!E5:E9995,AL6,Гиб.!F5:F9995,D7,Гиб.!N5:N9995,B92,Гиб.!H5:H9995,"Жилой сектор")</f>
        <v>0</v>
      </c>
      <c r="AM92" s="391">
        <f>SUMIFS(Гиб.!O5:O9995,Гиб.!E5:E9995,AL6,Гиб.!F5:F9995,E7,Гиб.!N5:N9995,B92,Гиб.!H5:H9995,"Жилой сектор")</f>
        <v>0</v>
      </c>
      <c r="AN92" s="391">
        <f>SUMIFS(Гиб.!O5:O9995,Гиб.!E5:E9995,AN6,Гиб.!F5:F9995,D7,Гиб.!N5:N9995,B92,Гиб.!H5:H9995,"Жилой сектор")</f>
        <v>0</v>
      </c>
      <c r="AO92" s="391">
        <f>SUMIFS(Гиб.!O5:O9995,Гиб.!E5:E9995,AN6,Гиб.!F5:F9995,E7,Гиб.!N5:N9995,B92,Гиб.!H5:H9995,"Жилой сектор")</f>
        <v>0</v>
      </c>
      <c r="AP92" s="408">
        <f>SUMIFS(Гиб.!O5:O9995,Гиб.!E5:E9995,AP6,Гиб.!F5:F9995,D7,Гиб.!N5:N9995,B92,Гиб.!H5:H9995,"Жилой сектор")</f>
        <v>0</v>
      </c>
      <c r="AQ92" s="391">
        <f>SUMIFS(Гиб.!O5:O9995,Гиб.!E5:E9995,AP6,Гиб.!F5:F9995,E7,Гиб.!N5:N9995,B92,Гиб.!H5:H9995,"Жилой сектор")</f>
        <v>0</v>
      </c>
      <c r="AR92" s="391">
        <f>SUMIFS(Гиб.!O5:O9995,Гиб.!E5:E9995,AR6,Гиб.!F5:F9995,D7,Гиб.!N5:N9995,B92,Гиб.!H5:H9995,"Жилой сектор")</f>
        <v>0</v>
      </c>
      <c r="AS92" s="391">
        <f>SUMIFS(Гиб.!O5:O9995,Гиб.!E5:E9995,AR6,Гиб.!F5:F9995,E7,Гиб.!N5:N9995,B92,Гиб.!H5:H9995,"Жилой сектор")</f>
        <v>0</v>
      </c>
      <c r="AT92" s="391">
        <f>SUMIFS(Гиб.!O5:O9995,Гиб.!E5:E9995,AT6,Гиб.!F5:F9995,D7,Гиб.!N5:N9995,B92,Гиб.!H5:H9995,"Жилой сектор")</f>
        <v>0</v>
      </c>
      <c r="AU92" s="391">
        <f>SUMIFS(Гиб.!O5:O9995,Гиб.!E5:E9995,AT6,Гиб.!F5:F9995,E7,Гиб.!N5:N9995,B92,Гиб.!H5:H9995,"Жилой сектор")</f>
        <v>0</v>
      </c>
      <c r="AV92" s="408">
        <f>SUMIFS(Гиб.!O5:O9995,Гиб.!E5:E9995,AV6,Гиб.!F5:F9995,D7,Гиб.!N5:N9995,B92,Гиб.!H5:H9995,"Жилой сектор")</f>
        <v>0</v>
      </c>
      <c r="AW92" s="391">
        <f>SUMIFS(Гиб.!O5:O9995,Гиб.!E5:E9995,AV6,Гиб.!F5:F9995,E7,Гиб.!N5:N9995,B92,Гиб.!H5:H9995,"Жилой сектор")</f>
        <v>0</v>
      </c>
      <c r="AX92" s="194"/>
      <c r="AY92" s="194"/>
      <c r="AZ92" s="194"/>
      <c r="BA92" s="194"/>
    </row>
    <row r="93" spans="1:53" ht="32.25" thickBot="1">
      <c r="A93" s="335" t="s">
        <v>470</v>
      </c>
      <c r="B93" s="336" t="s">
        <v>958</v>
      </c>
      <c r="C93" s="1204">
        <f t="shared" si="22"/>
        <v>0</v>
      </c>
      <c r="D93" s="388">
        <f t="shared" si="26"/>
        <v>0</v>
      </c>
      <c r="E93" s="246">
        <f t="shared" si="26"/>
        <v>0</v>
      </c>
      <c r="F93" s="1250">
        <f t="shared" si="23"/>
        <v>0</v>
      </c>
      <c r="G93" s="457">
        <v>0</v>
      </c>
      <c r="H93" s="454">
        <v>0</v>
      </c>
      <c r="I93" s="1213">
        <f>C93/C88*100%</f>
        <v>0</v>
      </c>
      <c r="J93" s="1206" t="e">
        <f t="shared" ref="J93:J156" si="27">D93/C93*100%</f>
        <v>#DIV/0!</v>
      </c>
      <c r="K93" s="1206" t="e">
        <f t="shared" ref="K93:K156" si="28">E93/C93*100%</f>
        <v>#DIV/0!</v>
      </c>
      <c r="L93" s="391">
        <f>SUMIFS(Гиб.!O5:O9995,Гиб.!E5:E9995,L6,Гиб.!F5:F9995,D7,Гиб.!N5:N9995,B93,Гиб.!H5:H9995,"Жилой сектор")</f>
        <v>0</v>
      </c>
      <c r="M93" s="391">
        <f>SUMIFS(Гиб.!O5:O9995,Гиб.!E5:E9995,L6,Гиб.!F5:F9995,E7,Гиб.!N5:N9995,B93,Гиб.!H5:H9995,"Жилой сектор")</f>
        <v>0</v>
      </c>
      <c r="N93" s="391">
        <f>SUMIFS(Гиб.!O5:O9995,Гиб.!E5:E9995,N6,Гиб.!F5:F9995,D7,Гиб.!N5:N9995,B93,Гиб.!H5:H9995,"Жилой сектор")</f>
        <v>0</v>
      </c>
      <c r="O93" s="391">
        <f>SUMIFS(Гиб.!O5:O9995,Гиб.!E5:E9995,N6,Гиб.!F5:F9995,E7,Гиб.!N5:N9995,B93,Гиб.!H5:H9995,"Жилой сектор")</f>
        <v>0</v>
      </c>
      <c r="P93" s="391">
        <f>SUMIFS(Гиб.!O5:O9995,Гиб.!E5:E9995,P6,Гиб.!F5:F9995,D7,Гиб.!N5:N9995,B93,Гиб.!H5:H9995,"Жилой сектор")</f>
        <v>0</v>
      </c>
      <c r="Q93" s="391">
        <f>SUMIFS(Гиб.!O5:O9995,Гиб.!E5:E9995,P6,Гиб.!F5:F9995,E7,Гиб.!N5:N9995,B93,Гиб.!H5:H9995,"Жилой сектор")</f>
        <v>0</v>
      </c>
      <c r="R93" s="391">
        <f>SUMIFS(Гиб.!O5:O9995,Гиб.!E5:E9995,R6,Гиб.!F5:F9995,D7,Гиб.!N5:N9995,B93,Гиб.!H5:H9995,"Жилой сектор")</f>
        <v>0</v>
      </c>
      <c r="S93" s="391">
        <f>SUMIFS(Гиб.!O5:O9995,Гиб.!E5:E9995,R6,Гиб.!F5:F9995,E7,Гиб.!N5:N9995,B93,Гиб.!H5:H9995,"Жилой сектор")</f>
        <v>0</v>
      </c>
      <c r="T93" s="391">
        <f>SUMIFS(Гиб.!O5:O9995,Гиб.!E5:E9995,T6,Гиб.!F5:F9995,D7,Гиб.!N5:N9995,B93,Гиб.!H5:H9995,"Жилой сектор")</f>
        <v>0</v>
      </c>
      <c r="U93" s="391">
        <f>SUMIFS(Гиб.!O5:O9995,Гиб.!E5:E9995,T6,Гиб.!F5:F9995,E7,Гиб.!N5:N9995,B93,Гиб.!H5:H9995,"Жилой сектор")</f>
        <v>0</v>
      </c>
      <c r="V93" s="391">
        <f>SUMIFS(Гиб.!O5:O9995,Гиб.!E5:E9995,V6,Гиб.!F5:F9995,D7,Гиб.!N5:N9995,B93,Гиб.!H5:H9995,"Жилой сектор")</f>
        <v>0</v>
      </c>
      <c r="W93" s="391">
        <f>SUMIFS(Гиб.!O5:O9995,Гиб.!E5:E9995,V6,Гиб.!F5:F9995,E7,Гиб.!N5:N9995,B93,Гиб.!H5:H9995,"Жилой сектор")</f>
        <v>0</v>
      </c>
      <c r="X93" s="391">
        <f>SUMIFS(Гиб.!O5:O9995,Гиб.!E5:E9995,X6,Гиб.!F5:F9995,D7,Гиб.!N5:N9995,B93,Гиб.!H5:H9995,"Жилой сектор")</f>
        <v>0</v>
      </c>
      <c r="Y93" s="391">
        <f>SUMIFS(Гиб.!O5:O9995,Гиб.!E5:E9995,X6,Гиб.!F5:F9995,E7,Гиб.!N5:N9995,B93,Гиб.!H5:H9995,"Жилой сектор")</f>
        <v>0</v>
      </c>
      <c r="Z93" s="391">
        <f>SUMIFS(Гиб.!O5:O9995,Гиб.!E5:E9995,Z6,Гиб.!F5:F9995,D7,Гиб.!N5:N9995,B93,Гиб.!H5:H9995,"Жилой сектор")</f>
        <v>0</v>
      </c>
      <c r="AA93" s="391">
        <f>SUMIFS(Гиб.!O5:O9995,Гиб.!E5:E9995,Z6,Гиб.!F5:F9995,E7,Гиб.!N5:N9995,B93,Гиб.!H5:H9995,"Жилой сектор")</f>
        <v>0</v>
      </c>
      <c r="AB93" s="391">
        <f>SUMIFS(Гиб.!O5:O9995,Гиб.!E5:E9995,AB6,Гиб.!F5:F9995,D7,Гиб.!N5:N9995,B93,Гиб.!H5:H9995,"Жилой сектор")</f>
        <v>0</v>
      </c>
      <c r="AC93" s="391">
        <f>SUMIFS(Гиб.!O5:O9995,Гиб.!E5:E9995,AB6,Гиб.!F5:F9995,E7,Гиб.!N5:N9995,B93,Гиб.!H5:H9995,"Жилой сектор")</f>
        <v>0</v>
      </c>
      <c r="AD93" s="391">
        <f>SUMIFS(Гиб.!O5:O9995,Гиб.!E5:E9995,AD6,Гиб.!F5:F9995,D7,Гиб.!N5:N9995,B93,Гиб.!H5:H9995,"Жилой сектор")</f>
        <v>0</v>
      </c>
      <c r="AE93" s="391">
        <f>SUMIFS(Гиб.!O5:O9995,Гиб.!E5:E9995,AD6,Гиб.!F5:F9995,E7,Гиб.!N5:N9995,B93,Гиб.!H5:H9995,"Жилой сектор")</f>
        <v>0</v>
      </c>
      <c r="AF93" s="391">
        <f>SUMIFS(Гиб.!O5:O9995,Гиб.!E5:E9995,AF6,Гиб.!F5:F9995,D7,Гиб.!N5:N9995,B93,Гиб.!H5:H9995,"Жилой сектор")</f>
        <v>0</v>
      </c>
      <c r="AG93" s="391">
        <f>SUMIFS(Гиб.!O5:O9995,Гиб.!E5:E9995,AF6,Гиб.!F5:F9995,E7,Гиб.!N5:N9995,B93,Гиб.!H5:H9995,"Жилой сектор")</f>
        <v>0</v>
      </c>
      <c r="AH93" s="391">
        <f>SUMIFS(Гиб.!O5:O9995,Гиб.!E5:E9995,AH6,Гиб.!F5:F9995,D7,Гиб.!N5:N9995,B93,Гиб.!H5:H9995,"Жилой сектор")</f>
        <v>0</v>
      </c>
      <c r="AI93" s="391">
        <f>SUMIFS(Гиб.!O5:O9995,Гиб.!E5:E9995,AH6,Гиб.!F5:F9995,E7,Гиб.!N5:N9995,B93,Гиб.!H5:H9995,"Жилой сектор")</f>
        <v>0</v>
      </c>
      <c r="AJ93" s="391">
        <f>SUMIFS(Гиб.!O5:O9995,Гиб.!E5:E9995,AJ6,Гиб.!F5:F9995,D7,Гиб.!N5:N9995,B93,Гиб.!H5:H9995,"Жилой сектор")</f>
        <v>0</v>
      </c>
      <c r="AK93" s="391">
        <f>SUMIFS(Гиб.!O5:O9995,Гиб.!E5:E9995,AJ6,Гиб.!F5:F9995,E7,Гиб.!N5:N9995,B93,Гиб.!H5:H9995,"Жилой сектор")</f>
        <v>0</v>
      </c>
      <c r="AL93" s="391">
        <f>SUMIFS(Гиб.!O5:O9995,Гиб.!E5:E9995,AL6,Гиб.!F5:F9995,D7,Гиб.!N5:N9995,B93,Гиб.!H5:H9995,"Жилой сектор")</f>
        <v>0</v>
      </c>
      <c r="AM93" s="391">
        <f>SUMIFS(Гиб.!O5:O9995,Гиб.!E5:E9995,AL6,Гиб.!F5:F9995,E7,Гиб.!N5:N9995,B93,Гиб.!H5:H9995,"Жилой сектор")</f>
        <v>0</v>
      </c>
      <c r="AN93" s="391">
        <f>SUMIFS(Гиб.!O5:O9995,Гиб.!E5:E9995,AN6,Гиб.!F5:F9995,D7,Гиб.!N5:N9995,B93,Гиб.!H5:H9995,"Жилой сектор")</f>
        <v>0</v>
      </c>
      <c r="AO93" s="391">
        <f>SUMIFS(Гиб.!O5:O9995,Гиб.!E5:E9995,AN6,Гиб.!F5:F9995,E7,Гиб.!N5:N9995,B93,Гиб.!H5:H9995,"Жилой сектор")</f>
        <v>0</v>
      </c>
      <c r="AP93" s="408">
        <f>SUMIFS(Гиб.!O5:O9995,Гиб.!E5:E9995,AP6,Гиб.!F5:F9995,D7,Гиб.!N5:N9995,B93,Гиб.!H5:H9995,"Жилой сектор")</f>
        <v>0</v>
      </c>
      <c r="AQ93" s="391">
        <f>SUMIFS(Гиб.!O5:O9995,Гиб.!E5:E9995,AP6,Гиб.!F5:F9995,E7,Гиб.!N5:N9995,B93,Гиб.!H5:H9995,"Жилой сектор")</f>
        <v>0</v>
      </c>
      <c r="AR93" s="391">
        <f>SUMIFS(Гиб.!O5:O9995,Гиб.!E5:E9995,AR6,Гиб.!F5:F9995,D7,Гиб.!N5:N9995,B93,Гиб.!H5:H9995,"Жилой сектор")</f>
        <v>0</v>
      </c>
      <c r="AS93" s="391">
        <f>SUMIFS(Гиб.!O5:O9995,Гиб.!E5:E9995,AR6,Гиб.!F5:F9995,E7,Гиб.!N5:N9995,B93,Гиб.!H5:H9995,"Жилой сектор")</f>
        <v>0</v>
      </c>
      <c r="AT93" s="391">
        <f>SUMIFS(Гиб.!O5:O9995,Гиб.!E5:E9995,AT6,Гиб.!F5:F9995,D7,Гиб.!N5:N9995,B93,Гиб.!H5:H9995,"Жилой сектор")</f>
        <v>0</v>
      </c>
      <c r="AU93" s="391">
        <f>SUMIFS(Гиб.!O5:O9995,Гиб.!E5:E9995,AT6,Гиб.!F5:F9995,E7,Гиб.!N5:N9995,B93,Гиб.!H5:H9995,"Жилой сектор")</f>
        <v>0</v>
      </c>
      <c r="AV93" s="408">
        <f>SUMIFS(Гиб.!O5:O9995,Гиб.!E5:E9995,AV6,Гиб.!F5:F9995,D7,Гиб.!N5:N9995,B93,Гиб.!H5:H9995,"Жилой сектор")</f>
        <v>0</v>
      </c>
      <c r="AW93" s="391">
        <f>SUMIFS(Гиб.!O5:O9995,Гиб.!E5:E9995,AV6,Гиб.!F5:F9995,E7,Гиб.!N5:N9995,B93,Гиб.!H5:H9995,"Жилой сектор")</f>
        <v>0</v>
      </c>
      <c r="AX93" s="194"/>
      <c r="AY93" s="194"/>
      <c r="AZ93" s="194"/>
      <c r="BA93" s="194"/>
    </row>
    <row r="94" spans="1:53" ht="32.25" thickBot="1">
      <c r="A94" s="337" t="s">
        <v>471</v>
      </c>
      <c r="B94" s="338" t="s">
        <v>295</v>
      </c>
      <c r="C94" s="1204">
        <f t="shared" si="22"/>
        <v>0</v>
      </c>
      <c r="D94" s="372">
        <f t="shared" si="26"/>
        <v>0</v>
      </c>
      <c r="E94" s="196">
        <f t="shared" si="26"/>
        <v>0</v>
      </c>
      <c r="F94" s="1250">
        <f t="shared" si="23"/>
        <v>0</v>
      </c>
      <c r="G94" s="453">
        <v>0</v>
      </c>
      <c r="H94" s="458">
        <v>0</v>
      </c>
      <c r="I94" s="1212">
        <f>C94/C82*100%</f>
        <v>0</v>
      </c>
      <c r="J94" s="1206" t="e">
        <f t="shared" si="27"/>
        <v>#DIV/0!</v>
      </c>
      <c r="K94" s="1206" t="e">
        <f t="shared" si="28"/>
        <v>#DIV/0!</v>
      </c>
      <c r="L94" s="331">
        <f>SUMIFS(Гиб.!O5:O9995,Гиб.!E5:E9995,L6,Гиб.!F5:F9995,D7,Гиб.!N5:N9995,B841,Гиб.!H5:H9995,"Жилой сектор")+SUMIFS(Гиб.!O5:O9995,Гиб.!E5:E9995,L6,Гиб.!F5:F9995,D7,Гиб.!N5:N9995,B842,Гиб.!H5:H9995,"Жилой сектор")+SUMIFS(Гиб.!O5:O9995,Гиб.!E5:E9995,L6,Гиб.!F5:F9995,D7,Гиб.!N5:N9995,B843,Гиб.!H5:H9995,"Жилой сектор")+SUMIFS(Гиб.!O5:O9995,Гиб.!E5:E9995,L6,Гиб.!F5:F9995,D7,Гиб.!N5:N9995,B844,Гиб.!H5:H9995,"Жилой сектор")</f>
        <v>0</v>
      </c>
      <c r="M94" s="331">
        <f>SUMIFS(Гиб.!O5:O9995,Гиб.!E5:E9995,L6,Гиб.!F5:F9995,E7,Гиб.!N5:N9995,B841,Гиб.!H5:H9995,"Жилой сектор")+SUMIFS(Гиб.!O5:O9995,Гиб.!E5:E9995,L6,Гиб.!F5:F9995,E7,Гиб.!N5:N9995,B842,Гиб.!H5:H9995,"Жилой сектор")+SUMIFS(Гиб.!O5:O9995,Гиб.!E5:E9995,L6,Гиб.!F5:F9995,E7,Гиб.!N5:N9995,B843,Гиб.!H5:H9995,"Жилой сектор")+SUMIFS(Гиб.!O5:O9995,Гиб.!E5:E9995,L6,Гиб.!F5:F9995,E7,Гиб.!N5:N9995,B844,Гиб.!H5:H9995,"Жилой сектор")</f>
        <v>0</v>
      </c>
      <c r="N94" s="331">
        <f>SUMIFS(Гиб.!O5:O9995,Гиб.!E5:E9995,N6,Гиб.!F5:F9995,D7,Гиб.!N5:N9995,B841,Гиб.!H5:H9995,"Жилой сектор")+SUMIFS(Гиб.!O5:O9995,Гиб.!E5:E9995,N6,Гиб.!F5:F9995,D7,Гиб.!N5:N9995,B842,Гиб.!H5:H9995,"Жилой сектор")+SUMIFS(Гиб.!O5:O9995,Гиб.!E5:E9995,N6,Гиб.!F5:F9995,D7,Гиб.!N5:N9995,B843,Гиб.!H5:H9995,"Жилой сектор")+SUMIFS(Гиб.!O5:O9995,Гиб.!E5:E9995,N6,Гиб.!F5:F9995,D7,Гиб.!N5:N9995,B844,Гиб.!H5:H9995,"Жилой сектор")</f>
        <v>0</v>
      </c>
      <c r="O94" s="331">
        <f>SUMIFS(Гиб.!O5:O9995,Гиб.!E5:E9995,N6,Гиб.!F5:F9995,E7,Гиб.!N5:N9995,B841,Гиб.!H5:H9995,"Жилой сектор")+SUMIFS(Гиб.!O5:O9995,Гиб.!E5:E9995,N6,Гиб.!F5:F9995,E7,Гиб.!N5:N9995,B842,Гиб.!H5:H9995,"Жилой сектор")+SUMIFS(Гиб.!O5:O9995,Гиб.!E5:E9995,N6,Гиб.!F5:F9995,E7,Гиб.!N5:N9995,B843,Гиб.!H5:H9995,"Жилой сектор")+SUMIFS(Гиб.!O5:O9995,Гиб.!E5:E9995,N6,Гиб.!F5:F9995,E7,Гиб.!N5:N9995,B844,Гиб.!H5:H9995,"Жилой сектор")</f>
        <v>0</v>
      </c>
      <c r="P94" s="331">
        <f>SUMIFS(Гиб.!O5:O9995,Гиб.!E5:E9995,P6,Гиб.!F5:F9995,D7,Гиб.!N5:N9995,B841,Гиб.!H5:H9995,"Жилой сектор")+SUMIFS(Гиб.!O5:O9995,Гиб.!E5:E9995,P6,Гиб.!F5:F9995,D7,Гиб.!N5:N9995,B842,Гиб.!H5:H9995,"Жилой сектор")+SUMIFS(Гиб.!O5:O9995,Гиб.!E5:E9995,P6,Гиб.!F5:F9995,D7,Гиб.!N5:N9995,B843,Гиб.!H5:H9995,"Жилой сектор")+SUMIFS(Гиб.!O5:O9995,Гиб.!E5:E9995,P6,Гиб.!F5:F9995,D7,Гиб.!N5:N9995,B844,Гиб.!H5:H9995,"Жилой сектор")</f>
        <v>0</v>
      </c>
      <c r="Q94" s="331">
        <f>SUMIFS(Гиб.!O5:O9995,Гиб.!E5:E9995,P6,Гиб.!F5:F9995,E7,Гиб.!N5:N9995,B841,Гиб.!H5:H9995,"Жилой сектор")+SUMIFS(Гиб.!O5:O9995,Гиб.!E5:E9995,P6,Гиб.!F5:F9995,E7,Гиб.!N5:N9995,B842,Гиб.!H5:H9995,"Жилой сектор")+SUMIFS(Гиб.!O5:O9995,Гиб.!E5:E9995,P6,Гиб.!F5:F9995,E7,Гиб.!N5:N9995,B843,Гиб.!H5:H9995,"Жилой сектор")+SUMIFS(Гиб.!O5:O9995,Гиб.!E5:E9995,P6,Гиб.!F5:F9995,E7,Гиб.!N5:N9995,B844,Гиб.!H5:H9995,"Жилой сектор")</f>
        <v>0</v>
      </c>
      <c r="R94" s="331">
        <f>SUMIFS(Гиб.!O5:O9995,Гиб.!E5:E9995,R6,Гиб.!F5:F9995,D7,Гиб.!N5:N9995,B841,Гиб.!H5:H9995,"Жилой сектор")+SUMIFS(Гиб.!O5:O9995,Гиб.!E5:E9995,R6,Гиб.!F5:F9995,D7,Гиб.!N5:N9995,B842,Гиб.!H5:H9995,"Жилой сектор")+SUMIFS(Гиб.!O5:O9995,Гиб.!E5:E9995,R6,Гиб.!F5:F9995,D7,Гиб.!N5:N9995,B843,Гиб.!H5:H9995,"Жилой сектор")+SUMIFS(Гиб.!O5:O9995,Гиб.!E5:E9995,R6,Гиб.!F5:F9995,D7,Гиб.!N5:N9995,B844,Гиб.!H5:H9995,"Жилой сектор")</f>
        <v>0</v>
      </c>
      <c r="S94" s="331">
        <f>SUMIFS(Гиб.!O5:O9995,Гиб.!E5:E9995,R6,Гиб.!F5:F9995,E7,Гиб.!N5:N9995,B841,Гиб.!H5:H9995,"Жилой сектор")+SUMIFS(Гиб.!O5:O9995,Гиб.!E5:E9995,R6,Гиб.!F5:F9995,E7,Гиб.!N5:N9995,B842,Гиб.!H5:H9995,"Жилой сектор")+SUMIFS(Гиб.!O5:O9995,Гиб.!E5:E9995,R6,Гиб.!F5:F9995,E7,Гиб.!N5:N9995,B843,Гиб.!H5:H9995,"Жилой сектор")+SUMIFS(Гиб.!O5:O9995,Гиб.!E5:E9995,R6,Гиб.!F5:F9995,E7,Гиб.!N5:N9995,B844,Гиб.!H5:H9995,"Жилой сектор")</f>
        <v>0</v>
      </c>
      <c r="T94" s="331">
        <f>SUMIFS(Гиб.!O5:O9995,Гиб.!E5:E9995,T6,Гиб.!F5:F9995,D7,Гиб.!N5:N9995,B841,Гиб.!H5:H9995,"Жилой сектор")+SUMIFS(Гиб.!O5:O9995,Гиб.!E5:E9995,T6,Гиб.!F5:F9995,D7,Гиб.!N5:N9995,B842,Гиб.!H5:H9995,"Жилой сектор")+SUMIFS(Гиб.!O5:O9995,Гиб.!E5:E9995,T6,Гиб.!F5:F9995,D7,Гиб.!N5:N9995,B843,Гиб.!H5:H9995,"Жилой сектор")+SUMIFS(Гиб.!O5:O9995,Гиб.!E5:E9995,T6,Гиб.!F5:F9995,D7,Гиб.!N5:N9995,B844,Гиб.!H5:H9995,"Жилой сектор")</f>
        <v>0</v>
      </c>
      <c r="U94" s="331">
        <f>SUMIFS(Гиб.!O5:O9995,Гиб.!E5:E9995,T6,Гиб.!F5:F9995,E7,Гиб.!N5:N9995,B841,Гиб.!H5:H9995,"Жилой сектор")+SUMIFS(Гиб.!O5:O9995,Гиб.!E5:E9995,T6,Гиб.!F5:F9995,E7,Гиб.!N5:N9995,B842,Гиб.!H5:H9995,"Жилой сектор")+SUMIFS(Гиб.!O5:O9995,Гиб.!E5:E9995,T6,Гиб.!F5:F9995,E7,Гиб.!N5:N9995,B843,Гиб.!H5:H9995,"Жилой сектор")+SUMIFS(Гиб.!O5:O9995,Гиб.!E5:E9995,T6,Гиб.!F5:F9995,E7,Гиб.!N5:N9995,B844,Гиб.!H5:H9995,"Жилой сектор")</f>
        <v>0</v>
      </c>
      <c r="V94" s="331">
        <f>SUMIFS(Гиб.!O5:O9995,Гиб.!E5:E9995,V6,Гиб.!F5:F9995,D7,Гиб.!N5:N9995,B841,Гиб.!H5:H9995,"Жилой сектор")+SUMIFS(Гиб.!O5:O9995,Гиб.!E5:E9995,V6,Гиб.!F5:F9995,D7,Гиб.!N5:N9995,B842,Гиб.!H5:H9995,"Жилой сектор")+SUMIFS(Гиб.!O5:O9995,Гиб.!E5:E9995,V6,Гиб.!F5:F9995,D7,Гиб.!N5:N9995,B843,Гиб.!H5:H9995,"Жилой сектор")+SUMIFS(Гиб.!O5:O9995,Гиб.!E5:E9995,V6,Гиб.!F5:F9995,D7,Гиб.!N5:N9995,B844,Гиб.!H5:H9995,"Жилой сектор")</f>
        <v>0</v>
      </c>
      <c r="W94" s="331">
        <f>SUMIFS(Гиб.!O5:O9995,Гиб.!E5:E9995,V6,Гиб.!F5:F9995,E7,Гиб.!N5:N9995,B841,Гиб.!H5:H9995,"Жилой сектор")+SUMIFS(Гиб.!O5:O9995,Гиб.!E5:E9995,V6,Гиб.!F5:F9995,E7,Гиб.!N5:N9995,B842,Гиб.!H5:H9995,"Жилой сектор")+SUMIFS(Гиб.!O5:O9995,Гиб.!E5:E9995,V6,Гиб.!F5:F9995,E7,Гиб.!N5:N9995,B843,Гиб.!H5:H9995,"Жилой сектор")+SUMIFS(Гиб.!O5:O9995,Гиб.!E5:E9995,V6,Гиб.!F5:F9995,E7,Гиб.!N5:N9995,B844,Гиб.!H5:H9995,"Жилой сектор")</f>
        <v>0</v>
      </c>
      <c r="X94" s="331">
        <f>SUMIFS(Гиб.!O5:O9995,Гиб.!E5:E9995,X6,Гиб.!F5:F9995,D7,Гиб.!N5:N9995,B841,Гиб.!H5:H9995,"Жилой сектор")+SUMIFS(Гиб.!O5:O9995,Гиб.!E5:E9995,X6,Гиб.!F5:F9995,D7,Гиб.!N5:N9995,B842,Гиб.!H5:H9995,"Жилой сектор")+SUMIFS(Гиб.!O5:O9995,Гиб.!E5:E9995,X6,Гиб.!F5:F9995,D7,Гиб.!N5:N9995,B843,Гиб.!H5:H9995,"Жилой сектор")+SUMIFS(Гиб.!O5:O9995,Гиб.!E5:E9995,X6,Гиб.!F5:F9995,D7,Гиб.!N5:N9995,B844,Гиб.!H5:H9995,"Жилой сектор")</f>
        <v>0</v>
      </c>
      <c r="Y94" s="331">
        <f>SUMIFS(Гиб.!O5:O9995,Гиб.!E5:E9995,X6,Гиб.!F5:F9995,E7,Гиб.!N5:N9995,B841,Гиб.!H5:H9995,"Жилой сектор")+SUMIFS(Гиб.!O5:O9995,Гиб.!E5:E9995,X6,Гиб.!F5:F9995,E7,Гиб.!N5:N9995,B842,Гиб.!H5:H9995,"Жилой сектор")+SUMIFS(Гиб.!O5:O9995,Гиб.!E5:E9995,X6,Гиб.!F5:F9995,E7,Гиб.!N5:N9995,B843,Гиб.!H5:H9995,"Жилой сектор")+SUMIFS(Гиб.!O5:O9995,Гиб.!E5:E9995,X6,Гиб.!F5:F9995,E7,Гиб.!N5:N9995,B844,Гиб.!H5:H9995,"Жилой сектор")</f>
        <v>0</v>
      </c>
      <c r="Z94" s="331">
        <f>SUMIFS(Гиб.!O5:O9995,Гиб.!E5:E9995,Z6,Гиб.!F5:F9995,D7,Гиб.!N5:N9995,B841,Гиб.!H5:H9995,"Жилой сектор")+SUMIFS(Гиб.!O5:O9995,Гиб.!E5:E9995,Z6,Гиб.!F5:F9995,D7,Гиб.!N5:N9995,B842,Гиб.!H5:H9995,"Жилой сектор")+SUMIFS(Гиб.!O5:O9995,Гиб.!E5:E9995,Z6,Гиб.!F5:F9995,D7,Гиб.!N5:N9995,B843,Гиб.!H5:H9995,"Жилой сектор")+SUMIFS(Гиб.!O5:O9995,Гиб.!E5:E9995,Z6,Гиб.!F5:F9995,D7,Гиб.!N5:N9995,B844,Гиб.!H5:H9995,"Жилой сектор")</f>
        <v>0</v>
      </c>
      <c r="AA94" s="331">
        <f>SUMIFS(Гиб.!O5:O9995,Гиб.!E5:E9995,Z6,Гиб.!F5:F9995,E7,Гиб.!N5:N9995,B841,Гиб.!H5:H9995,"Жилой сектор")+SUMIFS(Гиб.!O5:O9995,Гиб.!E5:E9995,Z6,Гиб.!F5:F9995,E7,Гиб.!N5:N9995,B842,Гиб.!H5:H9995,"Жилой сектор")+SUMIFS(Гиб.!O5:O9995,Гиб.!E5:E9995,Z6,Гиб.!F5:F9995,E7,Гиб.!N5:N9995,B843,Гиб.!H5:H9995,"Жилой сектор")+SUMIFS(Гиб.!O5:O9995,Гиб.!E5:E9995,Z6,Гиб.!F5:F9995,E7,Гиб.!N5:N9995,B844,Гиб.!H5:H9995,"Жилой сектор")</f>
        <v>0</v>
      </c>
      <c r="AB94" s="331">
        <f>SUMIFS(Гиб.!O5:O9995,Гиб.!E5:E9995,AB6,Гиб.!F5:F9995,D7,Гиб.!N5:N9995,B841,Гиб.!H5:H9995,"Жилой сектор")+SUMIFS(Гиб.!O5:O9995,Гиб.!E5:E9995,AB6,Гиб.!F5:F9995,D7,Гиб.!N5:N9995,B842,Гиб.!H5:H9995,"Жилой сектор")+SUMIFS(Гиб.!O5:O9995,Гиб.!E5:E9995,AB6,Гиб.!F5:F9995,D7,Гиб.!N5:N9995,B843,Гиб.!H5:H9995,"Жилой сектор")+SUMIFS(Гиб.!O5:O9995,Гиб.!E5:E9995,AB6,Гиб.!F5:F9995,D7,Гиб.!N5:N9995,B844,Гиб.!H5:H9995,"Жилой сектор")</f>
        <v>0</v>
      </c>
      <c r="AC94" s="331">
        <f>SUMIFS(Гиб.!O5:O9995,Гиб.!E5:E9995,AB6,Гиб.!F5:F9995,E7,Гиб.!N5:N9995,B841,Гиб.!H5:H9995,"Жилой сектор")+SUMIFS(Гиб.!O5:O9995,Гиб.!E5:E9995,AB6,Гиб.!F5:F9995,E7,Гиб.!N5:N9995,B842,Гиб.!H5:H9995,"Жилой сектор")+SUMIFS(Гиб.!O5:O9995,Гиб.!E5:E9995,AB6,Гиб.!F5:F9995,E7,Гиб.!N5:N9995,B843,Гиб.!H5:H9995,"Жилой сектор")+SUMIFS(Гиб.!O5:O9995,Гиб.!E5:E9995,AB6,Гиб.!F5:F9995,E7,Гиб.!N5:N9995,B844,Гиб.!H5:H9995,"Жилой сектор")</f>
        <v>0</v>
      </c>
      <c r="AD94" s="331">
        <f>SUMIFS(Гиб.!O5:O9995,Гиб.!E5:E9995,AD6,Гиб.!F5:F9995,D7,Гиб.!N5:N9995,B841,Гиб.!H5:H9995,"Жилой сектор")+SUMIFS(Гиб.!O5:O9995,Гиб.!E5:E9995,AD6,Гиб.!F5:F9995,D7,Гиб.!N5:N9995,B842,Гиб.!H5:H9995,"Жилой сектор")+SUMIFS(Гиб.!O5:O9995,Гиб.!E5:E9995,AD6,Гиб.!F5:F9995,D7,Гиб.!N5:N9995,B843,Гиб.!H5:H9995,"Жилой сектор")+SUMIFS(Гиб.!O5:O9995,Гиб.!E5:E9995,AD6,Гиб.!F5:F9995,D7,Гиб.!N5:N9995,B844,Гиб.!H5:H9995,"Жилой сектор")</f>
        <v>0</v>
      </c>
      <c r="AE94" s="331">
        <f>SUMIFS(Гиб.!O5:O9995,Гиб.!E5:E9995,AD6,Гиб.!F5:F9995,E7,Гиб.!N5:N9995,B841,Гиб.!H5:H9995,"Жилой сектор")+SUMIFS(Гиб.!O5:O9995,Гиб.!E5:E9995,AD6,Гиб.!F5:F9995,E7,Гиб.!N5:N9995,B842,Гиб.!H5:H9995,"Жилой сектор")+SUMIFS(Гиб.!O5:O9995,Гиб.!E5:E9995,AD6,Гиб.!F5:F9995,E7,Гиб.!N5:N9995,B843,Гиб.!H5:H9995,"Жилой сектор")+SUMIFS(Гиб.!O5:O9995,Гиб.!E5:E9995,AD6,Гиб.!F5:F9995,E7,Гиб.!N5:N9995,B844,Гиб.!H5:H9995,"Жилой сектор")</f>
        <v>0</v>
      </c>
      <c r="AF94" s="331">
        <f>SUMIFS(Гиб.!O5:O9995,Гиб.!E5:E9995,AF6,Гиб.!F5:F9995,D7,Гиб.!N5:N9995,B841,Гиб.!H5:H9995,"Жилой сектор")+SUMIFS(Гиб.!O5:O9995,Гиб.!E5:E9995,AF6,Гиб.!F5:F9995,D7,Гиб.!N5:N9995,B842,Гиб.!H5:H9995,"Жилой сектор")+SUMIFS(Гиб.!O5:O9995,Гиб.!E5:E9995,AF6,Гиб.!F5:F9995,D7,Гиб.!N5:N9995,B843,Гиб.!H5:H9995,"Жилой сектор")+SUMIFS(Гиб.!O5:O9995,Гиб.!E5:E9995,AF6,Гиб.!F5:F9995,D7,Гиб.!N5:N9995,B844,Гиб.!H5:H9995,"Жилой сектор")</f>
        <v>0</v>
      </c>
      <c r="AG94" s="331">
        <f>SUMIFS(Гиб.!O5:O9995,Гиб.!E5:E9995,AF6,Гиб.!F5:F9995,E7,Гиб.!N5:N9995,B841,Гиб.!H5:H9995,"Жилой сектор")+SUMIFS(Гиб.!O5:O9995,Гиб.!E5:E9995,AF6,Гиб.!F5:F9995,E7,Гиб.!N5:N9995,B842,Гиб.!H5:H9995,"Жилой сектор")+SUMIFS(Гиб.!O5:O9995,Гиб.!E5:E9995,AF6,Гиб.!F5:F9995,E7,Гиб.!N5:N9995,B843,Гиб.!H5:H9995,"Жилой сектор")+SUMIFS(Гиб.!O5:O9995,Гиб.!E5:E9995,AF6,Гиб.!F5:F9995,E7,Гиб.!N5:N9995,B844,Гиб.!H5:H9995,"Жилой сектор")</f>
        <v>0</v>
      </c>
      <c r="AH94" s="331">
        <f>SUMIFS(Гиб.!O5:O9995,Гиб.!E5:E9995,AH6,Гиб.!F5:F9995,D7,Гиб.!N5:N9995,B841,Гиб.!H5:H9995,"Жилой сектор")+SUMIFS(Гиб.!O5:O9995,Гиб.!E5:E9995,AH6,Гиб.!F5:F9995,D7,Гиб.!N5:N9995,B842,Гиб.!H5:H9995,"Жилой сектор")+SUMIFS(Гиб.!O5:O9995,Гиб.!E5:E9995,AH6,Гиб.!F5:F9995,D7,Гиб.!N5:N9995,B843,Гиб.!H5:H9995,"Жилой сектор")+SUMIFS(Гиб.!O5:O9995,Гиб.!E5:E9995,AH6,Гиб.!F5:F9995,D7,Гиб.!N5:N9995,B844,Гиб.!H5:H9995,"Жилой сектор")</f>
        <v>0</v>
      </c>
      <c r="AI94" s="331">
        <f>SUMIFS(Гиб.!O5:O9995,Гиб.!E5:E9995,AH6,Гиб.!F5:F9995,E7,Гиб.!N5:N9995,B841,Гиб.!H5:H9995,"Жилой сектор")+SUMIFS(Гиб.!O5:O9995,Гиб.!E5:E9995,AH6,Гиб.!F5:F9995,E7,Гиб.!N5:N9995,B842,Гиб.!H5:H9995,"Жилой сектор")+SUMIFS(Гиб.!O5:O9995,Гиб.!E5:E9995,AH6,Гиб.!F5:F9995,E7,Гиб.!N5:N9995,B843,Гиб.!H5:H9995,"Жилой сектор")+SUMIFS(Гиб.!O5:O9995,Гиб.!E5:E9995,AH6,Гиб.!F5:F9995,E7,Гиб.!N5:N9995,B844,Гиб.!H5:H9995,"Жилой сектор")</f>
        <v>0</v>
      </c>
      <c r="AJ94" s="331">
        <f>SUMIFS(Гиб.!O5:O9995,Гиб.!E5:E9995,AJ6,Гиб.!F5:F9995,D7,Гиб.!N5:N9995,B841,Гиб.!H5:H9995,"Жилой сектор")+SUMIFS(Гиб.!O5:O9995,Гиб.!E5:E9995,AJ6,Гиб.!F5:F9995,D7,Гиб.!N5:N9995,B842,Гиб.!H5:H9995,"Жилой сектор")+SUMIFS(Гиб.!O5:O9995,Гиб.!E5:E9995,AJ6,Гиб.!F5:F9995,D7,Гиб.!N5:N9995,B843,Гиб.!H5:H9995,"Жилой сектор")+SUMIFS(Гиб.!O5:O9995,Гиб.!E5:E9995,AJ6,Гиб.!F5:F9995,D7,Гиб.!N5:N9995,B844,Гиб.!H5:H9995,"Жилой сектор")</f>
        <v>0</v>
      </c>
      <c r="AK94" s="331">
        <f>SUMIFS(Гиб.!O5:O9995,Гиб.!E5:E9995,AJ6,Гиб.!F5:F9995,E7,Гиб.!N5:N9995,B841,Гиб.!H5:H9995,"Жилой сектор")+SUMIFS(Гиб.!O5:O9995,Гиб.!E5:E9995,AJ6,Гиб.!F5:F9995,E7,Гиб.!N5:N9995,B842,Гиб.!H5:H9995,"Жилой сектор")+SUMIFS(Гиб.!O5:O9995,Гиб.!E5:E9995,AJ6,Гиб.!F5:F9995,E7,Гиб.!N5:N9995,B843,Гиб.!H5:H9995,"Жилой сектор")+SUMIFS(Гиб.!O5:O9995,Гиб.!E5:E9995,AJ6,Гиб.!F5:F9995,E7,Гиб.!N5:N9995,B844,Гиб.!H5:H9995,"Жилой сектор")</f>
        <v>0</v>
      </c>
      <c r="AL94" s="331">
        <f>SUMIFS(Гиб.!O5:O9995,Гиб.!E5:E9995,AL6,Гиб.!F5:F9995,D7,Гиб.!N5:N9995,B841,Гиб.!H5:H9995,"Жилой сектор")+SUMIFS(Гиб.!O5:O9995,Гиб.!E5:E9995,AL6,Гиб.!F5:F9995,D7,Гиб.!N5:N9995,B842,Гиб.!H5:H9995,"Жилой сектор")+SUMIFS(Гиб.!O5:O9995,Гиб.!E5:E9995,AL6,Гиб.!F5:F9995,D7,Гиб.!N5:N9995,B843,Гиб.!H5:H9995,"Жилой сектор")+SUMIFS(Гиб.!O5:O9995,Гиб.!E5:E9995,AL6,Гиб.!F5:F9995,D7,Гиб.!N5:N9995,B844,Гиб.!H5:H9995,"Жилой сектор")</f>
        <v>0</v>
      </c>
      <c r="AM94" s="331">
        <f>SUMIFS(Гиб.!O5:O9995,Гиб.!E5:E9995,AL6,Гиб.!F5:F9995,E7,Гиб.!N5:N9995,B841,Гиб.!H5:H9995,"Жилой сектор")+SUMIFS(Гиб.!O5:O9995,Гиб.!E5:E9995,AL6,Гиб.!F5:F9995,E7,Гиб.!N5:N9995,B842,Гиб.!H5:H9995,"Жилой сектор")+SUMIFS(Гиб.!O5:O9995,Гиб.!E5:E9995,AL6,Гиб.!F5:F9995,E7,Гиб.!N5:N9995,B843,Гиб.!H5:H9995,"Жилой сектор")+SUMIFS(Гиб.!O5:O9995,Гиб.!E5:E9995,AL6,Гиб.!F5:F9995,E7,Гиб.!N5:N9995,B844,Гиб.!H5:H9995,"Жилой сектор")</f>
        <v>0</v>
      </c>
      <c r="AN94" s="331">
        <f>SUMIFS(Гиб.!O5:O9995,Гиб.!E5:E9995,AN6,Гиб.!F5:F9995,D7,Гиб.!N5:N9995,B841,Гиб.!H5:H9995,"Жилой сектор")+SUMIFS(Гиб.!O5:O9995,Гиб.!E5:E9995,AN6,Гиб.!F5:F9995,D7,Гиб.!N5:N9995,B842,Гиб.!H5:H9995,"Жилой сектор")+SUMIFS(Гиб.!O5:O9995,Гиб.!E5:E9995,AN6,Гиб.!F5:F9995,D7,Гиб.!N5:N9995,B843,Гиб.!H5:H9995,"Жилой сектор")+SUMIFS(Гиб.!O5:O9995,Гиб.!E5:E9995,AN6,Гиб.!F5:F9995,D7,Гиб.!N5:N9995,B844,Гиб.!H5:H9995,"Жилой сектор")</f>
        <v>0</v>
      </c>
      <c r="AO94" s="331">
        <f>SUMIFS(Гиб.!O5:O9995,Гиб.!E5:E9995,AN6,Гиб.!F5:F9995,E7,Гиб.!N5:N9995,B841,Гиб.!H5:H9995,"Жилой сектор")+SUMIFS(Гиб.!O5:O9995,Гиб.!E5:E9995,AN6,Гиб.!F5:F9995,E7,Гиб.!N5:N9995,B842,Гиб.!H5:H9995,"Жилой сектор")+SUMIFS(Гиб.!O5:O9995,Гиб.!E5:E9995,AN6,Гиб.!F5:F9995,E7,Гиб.!N5:N9995,B843,Гиб.!H5:H9995,"Жилой сектор")+SUMIFS(Гиб.!O5:O9995,Гиб.!E5:E9995,AN6,Гиб.!F5:F9995,E7,Гиб.!N5:N9995,B844,Гиб.!H5:H9995,"Жилой сектор")</f>
        <v>0</v>
      </c>
      <c r="AP94" s="331">
        <f>SUMIFS(Гиб.!O5:O9995,Гиб.!E5:E9995,AP6,Гиб.!F5:F9995,D7,Гиб.!N5:N9995,B841,Гиб.!H5:H9995,"Жилой сектор")+SUMIFS(Гиб.!O5:O9995,Гиб.!E5:E9995,AP6,Гиб.!F5:F9995,D7,Гиб.!N5:N9995,B842,Гиб.!H5:H9995,"Жилой сектор")+SUMIFS(Гиб.!O5:O9995,Гиб.!E5:E9995,AP6,Гиб.!F5:F9995,D7,Гиб.!N5:N9995,B843,Гиб.!H5:H9995,"Жилой сектор")+SUMIFS(Гиб.!O5:O9995,Гиб.!E5:E9995,AP6,Гиб.!F5:F9995,D7,Гиб.!N5:N9995,B844,Гиб.!H5:H9995,"Жилой сектор")</f>
        <v>0</v>
      </c>
      <c r="AQ94" s="331">
        <f>SUMIFS(Гиб.!O5:O9995,Гиб.!E5:E9995,AP6,Гиб.!F5:F9995,E7,Гиб.!N5:N9995,B841,Гиб.!H5:H9995,"Жилой сектор")+SUMIFS(Гиб.!O5:O9995,Гиб.!E5:E9995,AP6,Гиб.!F5:F9995,E7,Гиб.!N5:N9995,B842,Гиб.!H5:H9995,"Жилой сектор")+SUMIFS(Гиб.!O5:O9995,Гиб.!E5:E9995,AP6,Гиб.!F5:F9995,E7,Гиб.!N5:N9995,B843,Гиб.!H5:H9995,"Жилой сектор")+SUMIFS(Гиб.!O5:O9995,Гиб.!E5:E9995,AP6,Гиб.!F5:F9995,E7,Гиб.!N5:N9995,B844,Гиб.!H5:H9995,"Жилой сектор")</f>
        <v>0</v>
      </c>
      <c r="AR94" s="331">
        <f>SUMIFS(Гиб.!O5:O9995,Гиб.!E5:E9995,AR6,Гиб.!F5:F9995,D7,Гиб.!N5:N9995,B841,Гиб.!H5:H9995,"Жилой сектор")+SUMIFS(Гиб.!O5:O9995,Гиб.!E5:E9995,AR6,Гиб.!F5:F9995,D7,Гиб.!N5:N9995,B842,Гиб.!H5:H9995,"Жилой сектор")+SUMIFS(Гиб.!O5:O9995,Гиб.!E5:E9995,AR6,Гиб.!F5:F9995,D7,Гиб.!N5:N9995,B843,Гиб.!H5:H9995,"Жилой сектор")+SUMIFS(Гиб.!O5:O9995,Гиб.!E5:E9995,AR6,Гиб.!F5:F9995,D7,Гиб.!N5:N9995,B844,Гиб.!H5:H9995,"Жилой сектор")</f>
        <v>0</v>
      </c>
      <c r="AS94" s="331">
        <f>SUMIFS(Гиб.!O5:O9995,Гиб.!E5:E9995,AR6,Гиб.!F5:F9995,E7,Гиб.!N5:N9995,B841,Гиб.!H5:H9995,"Жилой сектор")+SUMIFS(Гиб.!O5:O9995,Гиб.!E5:E9995,AR6,Гиб.!F5:F9995,E7,Гиб.!N5:N9995,B842,Гиб.!H5:H9995,"Жилой сектор")+SUMIFS(Гиб.!O5:O9995,Гиб.!E5:E9995,AR6,Гиб.!F5:F9995,E7,Гиб.!N5:N9995,B843,Гиб.!H5:H9995,"Жилой сектор")+SUMIFS(Гиб.!O5:O9995,Гиб.!E5:E9995,AR6,Гиб.!F5:F9995,E7,Гиб.!N5:N9995,B844,Гиб.!H5:H9995,"Жилой сектор")</f>
        <v>0</v>
      </c>
      <c r="AT94" s="331">
        <f>SUMIFS(Гиб.!O5:O9995,Гиб.!E5:E9995,AT6,Гиб.!F5:F9995,D7,Гиб.!N5:N9995,B841,Гиб.!H5:H9995,"Жилой сектор")+SUMIFS(Гиб.!O5:O9995,Гиб.!E5:E9995,AT6,Гиб.!F5:F9995,D7,Гиб.!N5:N9995,B842,Гиб.!H5:H9995,"Жилой сектор")+SUMIFS(Гиб.!O5:O9995,Гиб.!E5:E9995,AT6,Гиб.!F5:F9995,D7,Гиб.!N5:N9995,B843,Гиб.!H5:H9995,"Жилой сектор")+SUMIFS(Гиб.!O5:O9995,Гиб.!E5:E9995,AT6,Гиб.!F5:F9995,D7,Гиб.!N5:N9995,B844,Гиб.!H5:H9995,"Жилой сектор")</f>
        <v>0</v>
      </c>
      <c r="AU94" s="331">
        <f>SUMIFS(Гиб.!O5:O9995,Гиб.!E5:E9995,AT6,Гиб.!F5:F9995,E7,Гиб.!N5:N9995,B841,Гиб.!H5:H9995,"Жилой сектор")+SUMIFS(Гиб.!O5:O9995,Гиб.!E5:E9995,AT6,Гиб.!F5:F9995,E7,Гиб.!N5:N9995,B842,Гиб.!H5:H9995,"Жилой сектор")+SUMIFS(Гиб.!O5:O9995,Гиб.!E5:E9995,AT6,Гиб.!F5:F9995,E7,Гиб.!N5:N9995,B843,Гиб.!H5:H9995,"Жилой сектор")+SUMIFS(Гиб.!O5:O9995,Гиб.!E5:E9995,AT6,Гиб.!F5:F9995,E7,Гиб.!N5:N9995,B844,Гиб.!H5:H9995,"Жилой сектор")</f>
        <v>0</v>
      </c>
      <c r="AV94" s="331">
        <f>SUMIFS(Гиб.!O5:O9995,Гиб.!E5:E9995,AV6,Гиб.!F5:F9995,D7,Гиб.!N5:N9995,B841,Гиб.!H5:H9995,"Жилой сектор")+SUMIFS(Гиб.!O5:O9995,Гиб.!E5:E9995,AV6,Гиб.!F5:F9995,D7,Гиб.!N5:N9995,B842,Гиб.!H5:H9995,"Жилой сектор")+SUMIFS(Гиб.!O5:O9995,Гиб.!E5:E9995,AV6,Гиб.!F5:F9995,D7,Гиб.!N5:N9995,B843,Гиб.!H5:H9995,"Жилой сектор")+SUMIFS(Гиб.!O5:O9995,Гиб.!E5:E9995,AV6,Гиб.!F5:F9995,D7,Гиб.!N5:N9995,B844,Гиб.!H5:H9995,"Жилой сектор")</f>
        <v>0</v>
      </c>
      <c r="AW94" s="331">
        <f>SUMIFS(Гиб.!O5:O9995,Гиб.!E5:E9995,AV6,Гиб.!F5:F9995,E7,Гиб.!N5:N9995,B841,Гиб.!H5:H9995,"Жилой сектор")+SUMIFS(Гиб.!O5:O9995,Гиб.!E5:E9995,AV6,Гиб.!F5:F9995,E7,Гиб.!N5:N9995,B842,Гиб.!H5:H9995,"Жилой сектор")+SUMIFS(Гиб.!O5:O9995,Гиб.!E5:E9995,AV6,Гиб.!F5:F9995,E7,Гиб.!N5:N9995,B843,Гиб.!H5:H9995,"Жилой сектор")+SUMIFS(Гиб.!O5:O9995,Гиб.!E5:E9995,AV6,Гиб.!F5:F9995,E7,Гиб.!N5:N9995,B844,Гиб.!H5:H9995,"Жилой сектор")</f>
        <v>0</v>
      </c>
      <c r="AX94" s="194"/>
      <c r="AY94" s="194"/>
      <c r="AZ94" s="194"/>
      <c r="BA94" s="194"/>
    </row>
    <row r="95" spans="1:53" ht="21" customHeight="1" thickBot="1">
      <c r="A95" s="348" t="s">
        <v>472</v>
      </c>
      <c r="B95" s="346" t="s">
        <v>874</v>
      </c>
      <c r="C95" s="1204">
        <f t="shared" si="22"/>
        <v>0</v>
      </c>
      <c r="D95" s="403">
        <f t="shared" si="26"/>
        <v>0</v>
      </c>
      <c r="E95" s="347">
        <f t="shared" si="26"/>
        <v>0</v>
      </c>
      <c r="F95" s="1250">
        <f t="shared" si="23"/>
        <v>0</v>
      </c>
      <c r="G95" s="605">
        <v>0</v>
      </c>
      <c r="H95" s="455">
        <v>0</v>
      </c>
      <c r="I95" s="1212">
        <f>C95/C82*100%</f>
        <v>0</v>
      </c>
      <c r="J95" s="1206" t="e">
        <f t="shared" si="27"/>
        <v>#DIV/0!</v>
      </c>
      <c r="K95" s="1206" t="e">
        <f t="shared" si="28"/>
        <v>#DIV/0!</v>
      </c>
      <c r="L95" s="404">
        <f>SUMIFS(Гиб.!O5:O9995,Гиб.!E5:E9995,L6,Гиб.!F5:F9995,D7,Гиб.!N5:N9995,B95,Гиб.!H5:H9995,"Жилой сектор")</f>
        <v>0</v>
      </c>
      <c r="M95" s="404">
        <f>SUMIFS(Гиб.!O5:O9995,Гиб.!E5:E9995,L6,Гиб.!F5:F9995,E7,Гиб.!N5:N9995,B95,Гиб.!H5:H9995,"Жилой сектор")</f>
        <v>0</v>
      </c>
      <c r="N95" s="404">
        <f>SUMIFS(Гиб.!O5:O9995,Гиб.!E5:E9995,N6,Гиб.!F5:F9995,D7,Гиб.!N5:N9995,B95,Гиб.!H5:H9995,"Жилой сектор")</f>
        <v>0</v>
      </c>
      <c r="O95" s="404">
        <f>SUMIFS(Гиб.!O5:O9995,Гиб.!E5:E9995,N6,Гиб.!F5:F9995,E7,Гиб.!N5:N9995,B95,Гиб.!H5:H9995,"Жилой сектор")</f>
        <v>0</v>
      </c>
      <c r="P95" s="404">
        <f>SUMIFS(Гиб.!O5:O9995,Гиб.!E5:E9995,P6,Гиб.!F5:F9995,D7,Гиб.!N5:N9995,B95,Гиб.!H5:H9995,"Жилой сектор")</f>
        <v>0</v>
      </c>
      <c r="Q95" s="404">
        <f>SUMIFS(Гиб.!O5:O9995,Гиб.!E5:E9995,P6,Гиб.!F5:F9995,E7,Гиб.!N5:N9995,B95,Гиб.!H5:H9995,"Жилой сектор")</f>
        <v>0</v>
      </c>
      <c r="R95" s="404">
        <f>SUMIFS(Гиб.!O5:O9995,Гиб.!E5:E9995,R6,Гиб.!F5:F9995,D7,Гиб.!N5:N9995,B95,Гиб.!H5:H9995,"Жилой сектор")</f>
        <v>0</v>
      </c>
      <c r="S95" s="404">
        <f>SUMIFS(Гиб.!O5:O9995,Гиб.!E5:E9995,R6,Гиб.!F5:F9995,E7,Гиб.!N5:N9995,B95,Гиб.!H5:H9995,"Жилой сектор")</f>
        <v>0</v>
      </c>
      <c r="T95" s="404">
        <f>SUMIFS(Гиб.!O5:O9995,Гиб.!E5:E9995,T6,Гиб.!F5:F9995,D7,Гиб.!N5:N9995,B95,Гиб.!H5:H9995,"Жилой сектор")</f>
        <v>0</v>
      </c>
      <c r="U95" s="404">
        <f>SUMIFS(Гиб.!O5:O9995,Гиб.!E5:E9995,T6,Гиб.!F5:F9995,E7,Гиб.!N5:N9995,B95,Гиб.!H5:H9995,"Жилой сектор")</f>
        <v>0</v>
      </c>
      <c r="V95" s="404">
        <f>SUMIFS(Гиб.!O5:O9995,Гиб.!E5:E9995,V6,Гиб.!F5:F9995,D7,Гиб.!N5:N9995,B95,Гиб.!H5:H9995,"Жилой сектор")</f>
        <v>0</v>
      </c>
      <c r="W95" s="404">
        <f>SUMIFS(Гиб.!O5:O9995,Гиб.!E5:E9995,V6,Гиб.!F5:F9995,E7,Гиб.!N5:N9995,B95,Гиб.!H5:H9995,"Жилой сектор")</f>
        <v>0</v>
      </c>
      <c r="X95" s="404">
        <f>SUMIFS(Гиб.!O5:O9995,Гиб.!E5:E9995,X6,Гиб.!F5:F9995,D7,Гиб.!N5:N9995,B95,Гиб.!H5:H9995,"Жилой сектор")</f>
        <v>0</v>
      </c>
      <c r="Y95" s="404">
        <f>SUMIFS(Гиб.!O5:O9995,Гиб.!E5:E9995,X6,Гиб.!F5:F9995,E7,Гиб.!N5:N9995,B95,Гиб.!H5:H9995,"Жилой сектор")</f>
        <v>0</v>
      </c>
      <c r="Z95" s="404">
        <f>SUMIFS(Гиб.!O5:O9995,Гиб.!E5:E9995,Z6,Гиб.!F5:F9995,D7,Гиб.!N5:N9995,B95,Гиб.!H5:H9995,"Жилой сектор")</f>
        <v>0</v>
      </c>
      <c r="AA95" s="404">
        <f>SUMIFS(Гиб.!O5:O9995,Гиб.!E5:E9995,Z6,Гиб.!F5:F9995,E7,Гиб.!N5:N9995,B95,Гиб.!H5:H9995,"Жилой сектор")</f>
        <v>0</v>
      </c>
      <c r="AB95" s="404">
        <f>SUMIFS(Гиб.!O5:O9995,Гиб.!E5:E9995,AB6,Гиб.!F5:F9995,D7,Гиб.!N5:N9995,B95,Гиб.!H5:H9995,"Жилой сектор")</f>
        <v>0</v>
      </c>
      <c r="AC95" s="404">
        <f>SUMIFS(Гиб.!O5:O9995,Гиб.!E5:E9995,AB6,Гиб.!F5:F9995,E7,Гиб.!N5:N9995,B95,Гиб.!H5:H9995,"Жилой сектор")</f>
        <v>0</v>
      </c>
      <c r="AD95" s="404">
        <f>SUMIFS(Гиб.!O5:O9995,Гиб.!E5:E9995,AD6,Гиб.!F5:F9995,D7,Гиб.!N5:N9995,B95,Гиб.!H5:H9995,"Жилой сектор")</f>
        <v>0</v>
      </c>
      <c r="AE95" s="404">
        <f>SUMIFS(Гиб.!O5:O9995,Гиб.!E5:E9995,AD6,Гиб.!F5:F9995,E7,Гиб.!N5:N9995,B95,Гиб.!H5:H9995,"Жилой сектор")</f>
        <v>0</v>
      </c>
      <c r="AF95" s="404">
        <f>SUMIFS(Гиб.!O5:O9995,Гиб.!E5:E9995,AF6,Гиб.!F5:F9995,D7,Гиб.!N5:N9995,B95,Гиб.!H5:H9995,"Жилой сектор")</f>
        <v>0</v>
      </c>
      <c r="AG95" s="404">
        <f>SUMIFS(Гиб.!O5:O9995,Гиб.!E5:E9995,AF6,Гиб.!F5:F9995,E7,Гиб.!N5:N9995,B95,Гиб.!H5:H9995,"Жилой сектор")</f>
        <v>0</v>
      </c>
      <c r="AH95" s="404">
        <f>SUMIFS(Гиб.!O5:O9995,Гиб.!E5:E9995,AH6,Гиб.!F5:F9995,D7,Гиб.!N5:N9995,B95,Гиб.!H5:H9995,"Жилой сектор")</f>
        <v>0</v>
      </c>
      <c r="AI95" s="404">
        <f>SUMIFS(Гиб.!O5:O9995,Гиб.!E5:E9995,AH6,Гиб.!F5:F9995,E7,Гиб.!N5:N9995,B95,Гиб.!H5:H9995,"Жилой сектор")</f>
        <v>0</v>
      </c>
      <c r="AJ95" s="404">
        <f>SUMIFS(Гиб.!O5:O9995,Гиб.!E5:E9995,AJ6,Гиб.!F5:F9995,D7,Гиб.!N5:N9995,B95,Гиб.!H5:H9995,"Жилой сектор")</f>
        <v>0</v>
      </c>
      <c r="AK95" s="404">
        <f>SUMIFS(Гиб.!O5:O9995,Гиб.!E5:E9995,AJ6,Гиб.!F5:F9995,E7,Гиб.!N5:N9995,B95,Гиб.!H5:H9995,"Жилой сектор")</f>
        <v>0</v>
      </c>
      <c r="AL95" s="404">
        <f>SUMIFS(Гиб.!O5:O9995,Гиб.!E5:E9995,AL6,Гиб.!F5:F9995,D7,Гиб.!N5:N9995,B95,Гиб.!H5:H9995,"Жилой сектор")</f>
        <v>0</v>
      </c>
      <c r="AM95" s="404">
        <f>SUMIFS(Гиб.!O5:O9995,Гиб.!E5:E9995,AL6,Гиб.!F5:F9995,E7,Гиб.!N5:N9995,B95,Гиб.!H5:H9995,"Жилой сектор")</f>
        <v>0</v>
      </c>
      <c r="AN95" s="404">
        <f>SUMIFS(Гиб.!O5:O9995,Гиб.!E5:E9995,AN6,Гиб.!F5:F9995,D7,Гиб.!N5:N9995,B95,Гиб.!H5:H9995,"Жилой сектор")</f>
        <v>0</v>
      </c>
      <c r="AO95" s="404">
        <f>SUMIFS(Гиб.!O5:O9995,Гиб.!E5:E9995,AN6,Гиб.!F5:F9995,E7,Гиб.!N5:N9995,B95,Гиб.!H5:H9995,"Жилой сектор")</f>
        <v>0</v>
      </c>
      <c r="AP95" s="404">
        <f>SUMIFS(Гиб.!O5:O9995,Гиб.!E5:E9995,AP6,Гиб.!F5:F9995,D7,Гиб.!N5:N9995,B95,Гиб.!H5:H9995,"Жилой сектор")</f>
        <v>0</v>
      </c>
      <c r="AQ95" s="404">
        <f>SUMIFS(Гиб.!O5:O9995,Гиб.!E5:E9995,AP6,Гиб.!F5:F9995,E7,Гиб.!N5:N9995,B95,Гиб.!H5:H9995,"Жилой сектор")</f>
        <v>0</v>
      </c>
      <c r="AR95" s="404">
        <f>SUMIFS(Гиб.!O5:O9995,Гиб.!E5:E9995,AR6,Гиб.!F5:F9995,D7,Гиб.!N5:N9995,B95,Гиб.!H5:H9995,"Жилой сектор")</f>
        <v>0</v>
      </c>
      <c r="AS95" s="404">
        <f>SUMIFS(Гиб.!O5:O9995,Гиб.!E5:E9995,AR6,Гиб.!F5:F9995,E7,Гиб.!N5:N9995,B95,Гиб.!H5:H9995,"Жилой сектор")</f>
        <v>0</v>
      </c>
      <c r="AT95" s="404">
        <f>SUMIFS(Гиб.!O5:O9995,Гиб.!E5:E9995,AT6,Гиб.!F5:F9995,D7,Гиб.!N5:N9995,B95,Гиб.!H5:H9995,"Жилой сектор")</f>
        <v>0</v>
      </c>
      <c r="AU95" s="404">
        <f>SUMIFS(Гиб.!O5:O9995,Гиб.!E5:E9995,AT6,Гиб.!F5:F9995,E7,Гиб.!N5:N9995,B95,Гиб.!H5:H9995,"Жилой сектор")</f>
        <v>0</v>
      </c>
      <c r="AV95" s="404">
        <f>SUMIFS(Гиб.!O5:O9995,Гиб.!E5:E9995,AV6,Гиб.!F5:F9995,D7,Гиб.!N5:N9995,B95,Гиб.!H5:H9995,"Жилой сектор")</f>
        <v>0</v>
      </c>
      <c r="AW95" s="404">
        <f>SUMIFS(Гиб.!O5:O9995,Гиб.!E5:E9995,AV6,Гиб.!F5:F9995,E7,Гиб.!N5:N9995,B95,Гиб.!H5:H9995,"Жилой сектор")</f>
        <v>0</v>
      </c>
      <c r="AX95" s="194"/>
      <c r="AY95" s="194"/>
      <c r="AZ95" s="194"/>
      <c r="BA95" s="194"/>
    </row>
    <row r="96" spans="1:53" ht="19.5" thickBot="1">
      <c r="A96" s="348" t="s">
        <v>473</v>
      </c>
      <c r="B96" s="346" t="s">
        <v>873</v>
      </c>
      <c r="C96" s="1204">
        <f t="shared" si="22"/>
        <v>0</v>
      </c>
      <c r="D96" s="403">
        <f t="shared" si="26"/>
        <v>0</v>
      </c>
      <c r="E96" s="347">
        <f t="shared" si="26"/>
        <v>0</v>
      </c>
      <c r="F96" s="1250">
        <f t="shared" si="23"/>
        <v>0</v>
      </c>
      <c r="G96" s="605">
        <v>0</v>
      </c>
      <c r="H96" s="455">
        <v>0</v>
      </c>
      <c r="I96" s="1212">
        <f>C96/C82*100%</f>
        <v>0</v>
      </c>
      <c r="J96" s="1206" t="e">
        <f t="shared" si="27"/>
        <v>#DIV/0!</v>
      </c>
      <c r="K96" s="1206" t="e">
        <f t="shared" si="28"/>
        <v>#DIV/0!</v>
      </c>
      <c r="L96" s="404">
        <f>SUMIFS(Гиб.!O5:O9995,Гиб.!E5:E9995,L6,Гиб.!F5:F9995,D7,Гиб.!N5:N9995,B96,Гиб.!H5:H9995,"Жилой сектор")</f>
        <v>0</v>
      </c>
      <c r="M96" s="404">
        <f>SUMIFS(Гиб.!O5:O9995,Гиб.!E5:E9995,L6,Гиб.!F5:F9995,E7,Гиб.!N5:N9995,B96,Гиб.!H5:H9995,"Жилой сектор")</f>
        <v>0</v>
      </c>
      <c r="N96" s="404">
        <f>SUMIFS(Гиб.!O5:O9995,Гиб.!E5:E9995,N6,Гиб.!F5:F9995,D7,Гиб.!N5:N9995,B96,Гиб.!H5:H9995,"Жилой сектор")</f>
        <v>0</v>
      </c>
      <c r="O96" s="404">
        <f>SUMIFS(Гиб.!O5:O9995,Гиб.!E5:E9995,N6,Гиб.!F5:F9995,E7,Гиб.!N5:N9995,B96,Гиб.!H5:H9995,"Жилой сектор")</f>
        <v>0</v>
      </c>
      <c r="P96" s="404">
        <f>SUMIFS(Гиб.!O5:O9995,Гиб.!E5:E9995,P6,Гиб.!F5:F9995,D7,Гиб.!N5:N9995,B96,Гиб.!H5:H9995,"Жилой сектор")</f>
        <v>0</v>
      </c>
      <c r="Q96" s="404">
        <f>SUMIFS(Гиб.!O5:O9995,Гиб.!E5:E9995,P6,Гиб.!F5:F9995,E7,Гиб.!N5:N9995,B96,Гиб.!H5:H9995,"Жилой сектор")</f>
        <v>0</v>
      </c>
      <c r="R96" s="404">
        <f>SUMIFS(Гиб.!O5:O9995,Гиб.!E5:E9995,R6,Гиб.!F5:F9995,D7,Гиб.!N5:N9995,B96,Гиб.!H5:H9995,"Жилой сектор")</f>
        <v>0</v>
      </c>
      <c r="S96" s="404">
        <f>SUMIFS(Гиб.!O5:O9995,Гиб.!E5:E9995,R6,Гиб.!F5:F9995,E7,Гиб.!N5:N9995,B96,Гиб.!H5:H9995,"Жилой сектор")</f>
        <v>0</v>
      </c>
      <c r="T96" s="404">
        <f>SUMIFS(Гиб.!O5:O9995,Гиб.!E5:E9995,T6,Гиб.!F5:F9995,D7,Гиб.!N5:N9995,B96,Гиб.!H5:H9995,"Жилой сектор")</f>
        <v>0</v>
      </c>
      <c r="U96" s="404">
        <f>SUMIFS(Гиб.!O5:O9995,Гиб.!E5:E9995,T6,Гиб.!F5:F9995,E7,Гиб.!N5:N9995,B96,Гиб.!H5:H9995,"Жилой сектор")</f>
        <v>0</v>
      </c>
      <c r="V96" s="404">
        <f>SUMIFS(Гиб.!O5:O9995,Гиб.!E5:E9995,V6,Гиб.!F5:F9995,D7,Гиб.!N5:N9995,B96,Гиб.!H5:H9995,"Жилой сектор")</f>
        <v>0</v>
      </c>
      <c r="W96" s="404">
        <f>SUMIFS(Гиб.!O5:O9995,Гиб.!E5:E9995,V6,Гиб.!F5:F9995,E7,Гиб.!N5:N9995,B96,Гиб.!H5:H9995,"Жилой сектор")</f>
        <v>0</v>
      </c>
      <c r="X96" s="404">
        <f>SUMIFS(Гиб.!O5:O9995,Гиб.!E5:E9995,X6,Гиб.!F5:F9995,D7,Гиб.!N5:N9995,B96,Гиб.!H5:H9995,"Жилой сектор")</f>
        <v>0</v>
      </c>
      <c r="Y96" s="404">
        <f>SUMIFS(Гиб.!O5:O9995,Гиб.!E5:E9995,X6,Гиб.!F5:F9995,E7,Гиб.!N5:N9995,B96,Гиб.!H5:H9995,"Жилой сектор")</f>
        <v>0</v>
      </c>
      <c r="Z96" s="404">
        <f>SUMIFS(Гиб.!O5:O9995,Гиб.!E5:E9995,Z6,Гиб.!F5:F9995,D7,Гиб.!N5:N9995,B96,Гиб.!H5:H9995,"Жилой сектор")</f>
        <v>0</v>
      </c>
      <c r="AA96" s="404">
        <f>SUMIFS(Гиб.!O5:O9995,Гиб.!E5:E9995,Z6,Гиб.!F5:F9995,E7,Гиб.!N5:N9995,B96,Гиб.!H5:H9995,"Жилой сектор")</f>
        <v>0</v>
      </c>
      <c r="AB96" s="404">
        <f>SUMIFS(Гиб.!O5:O9995,Гиб.!E5:E9995,AB6,Гиб.!F5:F9995,D7,Гиб.!N5:N9995,B96,Гиб.!H5:H9995,"Жилой сектор")</f>
        <v>0</v>
      </c>
      <c r="AC96" s="404">
        <f>SUMIFS(Гиб.!O5:O9995,Гиб.!E5:E9995,AB6,Гиб.!F5:F9995,E7,Гиб.!N5:N9995,B96,Гиб.!H5:H9995,"Жилой сектор")</f>
        <v>0</v>
      </c>
      <c r="AD96" s="404">
        <f>SUMIFS(Гиб.!O5:O9995,Гиб.!E5:E9995,AD6,Гиб.!F5:F9995,D7,Гиб.!N5:N9995,B96,Гиб.!H5:H9995,"Жилой сектор")</f>
        <v>0</v>
      </c>
      <c r="AE96" s="404">
        <f>SUMIFS(Гиб.!O5:O9995,Гиб.!E5:E9995,AD6,Гиб.!F5:F9995,E7,Гиб.!N5:N9995,B96,Гиб.!H5:H9995,"Жилой сектор")</f>
        <v>0</v>
      </c>
      <c r="AF96" s="404">
        <f>SUMIFS(Гиб.!O5:O9995,Гиб.!E5:E9995,AF6,Гиб.!F5:F9995,D7,Гиб.!N5:N9995,B96,Гиб.!H5:H9995,"Жилой сектор")</f>
        <v>0</v>
      </c>
      <c r="AG96" s="404">
        <f>SUMIFS(Гиб.!O5:O9995,Гиб.!E5:E9995,AF6,Гиб.!F5:F9995,E7,Гиб.!N5:N9995,B96,Гиб.!H5:H9995,"Жилой сектор")</f>
        <v>0</v>
      </c>
      <c r="AH96" s="404">
        <f>SUMIFS(Гиб.!O5:O9995,Гиб.!E5:E9995,AH6,Гиб.!F5:F9995,D7,Гиб.!N5:N9995,B96,Гиб.!H5:H9995,"Жилой сектор")</f>
        <v>0</v>
      </c>
      <c r="AI96" s="404">
        <f>SUMIFS(Гиб.!O5:O9995,Гиб.!E5:E9995,AH6,Гиб.!F5:F9995,E7,Гиб.!N5:N9995,B96,Гиб.!H5:H9995,"Жилой сектор")</f>
        <v>0</v>
      </c>
      <c r="AJ96" s="404">
        <f>SUMIFS(Гиб.!O5:O9995,Гиб.!E5:E9995,AJ6,Гиб.!F5:F9995,D7,Гиб.!N5:N9995,B96,Гиб.!H5:H9995,"Жилой сектор")</f>
        <v>0</v>
      </c>
      <c r="AK96" s="404">
        <f>SUMIFS(Гиб.!O5:O9995,Гиб.!E5:E9995,AJ6,Гиб.!F5:F9995,E7,Гиб.!N5:N9995,B96,Гиб.!H5:H9995,"Жилой сектор")</f>
        <v>0</v>
      </c>
      <c r="AL96" s="404">
        <f>SUMIFS(Гиб.!O5:O9995,Гиб.!E5:E9995,AL6,Гиб.!F5:F9995,D7,Гиб.!N5:N9995,B96,Гиб.!H5:H9995,"Жилой сектор")</f>
        <v>0</v>
      </c>
      <c r="AM96" s="404">
        <f>SUMIFS(Гиб.!O5:O9995,Гиб.!E5:E9995,AL6,Гиб.!F5:F9995,E7,Гиб.!N5:N9995,B96,Гиб.!H5:H9995,"Жилой сектор")</f>
        <v>0</v>
      </c>
      <c r="AN96" s="404">
        <f>SUMIFS(Гиб.!O5:O9995,Гиб.!E5:E9995,AN6,Гиб.!F5:F9995,D7,Гиб.!N5:N9995,B96,Гиб.!H5:H9995,"Жилой сектор")</f>
        <v>0</v>
      </c>
      <c r="AO96" s="404">
        <f>SUMIFS(Гиб.!O5:O9995,Гиб.!E5:E9995,AN6,Гиб.!F5:F9995,E7,Гиб.!N5:N9995,B96,Гиб.!H5:H9995,"Жилой сектор")</f>
        <v>0</v>
      </c>
      <c r="AP96" s="404">
        <f>SUMIFS(Гиб.!O5:O9995,Гиб.!E5:E9995,AP6,Гиб.!F5:F9995,D7,Гиб.!N5:N9995,B96,Гиб.!H5:H9995,"Жилой сектор")</f>
        <v>0</v>
      </c>
      <c r="AQ96" s="404">
        <f>SUMIFS(Гиб.!O5:O9995,Гиб.!E5:E9995,AP6,Гиб.!F5:F9995,E7,Гиб.!N5:N9995,B96,Гиб.!H5:H9995,"Жилой сектор")</f>
        <v>0</v>
      </c>
      <c r="AR96" s="404">
        <f>SUMIFS(Гиб.!O5:O9995,Гиб.!E5:E9995,AR6,Гиб.!F5:F9995,D7,Гиб.!N5:N9995,B96,Гиб.!H5:H9995,"Жилой сектор")</f>
        <v>0</v>
      </c>
      <c r="AS96" s="404">
        <f>SUMIFS(Гиб.!O5:O9995,Гиб.!E5:E9995,AR6,Гиб.!F5:F9995,E7,Гиб.!N5:N9995,B96,Гиб.!H5:H9995,"Жилой сектор")</f>
        <v>0</v>
      </c>
      <c r="AT96" s="404">
        <f>SUMIFS(Гиб.!O5:O9995,Гиб.!E5:E9995,AT6,Гиб.!F5:F9995,D7,Гиб.!N5:N9995,B96,Гиб.!H5:H9995,"Жилой сектор")</f>
        <v>0</v>
      </c>
      <c r="AU96" s="404">
        <f>SUMIFS(Гиб.!O5:O9995,Гиб.!E5:E9995,AT6,Гиб.!F5:F9995,E7,Гиб.!N5:N9995,B96,Гиб.!H5:H9995,"Жилой сектор")</f>
        <v>0</v>
      </c>
      <c r="AV96" s="404">
        <f>SUMIFS(Гиб.!O5:O9995,Гиб.!E5:E9995,AV6,Гиб.!F5:F9995,D7,Гиб.!N5:N9995,B96,Гиб.!H5:H9995,"Жилой сектор")</f>
        <v>0</v>
      </c>
      <c r="AW96" s="404">
        <f>SUMIFS(Гиб.!O5:O9995,Гиб.!E5:E9995,AV6,Гиб.!F5:F9995,E7,Гиб.!N5:N9995,B96,Гиб.!H5:H9995,"Жилой сектор")</f>
        <v>0</v>
      </c>
      <c r="AX96" s="194"/>
      <c r="AY96" s="194"/>
      <c r="AZ96" s="194"/>
      <c r="BA96" s="194"/>
    </row>
    <row r="97" spans="1:53" ht="19.5" thickBot="1">
      <c r="A97" s="340" t="s">
        <v>474</v>
      </c>
      <c r="B97" s="341" t="s">
        <v>296</v>
      </c>
      <c r="C97" s="1204">
        <f t="shared" si="22"/>
        <v>1</v>
      </c>
      <c r="D97" s="384">
        <f t="shared" si="26"/>
        <v>0</v>
      </c>
      <c r="E97" s="195">
        <f t="shared" si="26"/>
        <v>1</v>
      </c>
      <c r="F97" s="1250">
        <f t="shared" si="23"/>
        <v>1</v>
      </c>
      <c r="G97" s="603">
        <v>0</v>
      </c>
      <c r="H97" s="456">
        <v>1</v>
      </c>
      <c r="I97" s="1212">
        <f>C97/C82*100%</f>
        <v>0.33333333333333331</v>
      </c>
      <c r="J97" s="1206">
        <f t="shared" si="27"/>
        <v>0</v>
      </c>
      <c r="K97" s="1206">
        <f t="shared" si="28"/>
        <v>1</v>
      </c>
      <c r="L97" s="409">
        <f>SUMIFS(Гиб.!O5:O9995,Гиб.!E5:E9995,L6,Гиб.!F5:F9995,D7,Гиб.!N5:N9995,B847,Гиб.!H5:H9995,"Жилой сектор")+SUMIFS(Гиб.!O5:O9995,Гиб.!E5:E9995,L6,Гиб.!F5:F9995,D7,Гиб.!N5:N9995,B848,Гиб.!H5:H9995,"Жилой сектор")+SUMIFS(Гиб.!O5:O9995,Гиб.!E5:E9995,L6,Гиб.!F5:F9995,D7,Гиб.!N5:N9995,B849,Гиб.!H5:H9995,"Жилой сектор")+SUMIFS(Гиб.!O5:O9995,Гиб.!E5:E9995,L6,Гиб.!F5:F9995,D7,Гиб.!N5:N9995,B850,Гиб.!H5:H9995,"Жилой сектор")+SUMIFS(Гиб.!O5:O9995,Гиб.!E5:E9995,L6,Гиб.!F5:F9995,D7,Гиб.!N5:N9995,B851,Гиб.!H5:H9995,"Жилой сектор")</f>
        <v>0</v>
      </c>
      <c r="M97" s="409">
        <f>SUMIFS(Гиб.!O5:O9995,Гиб.!E5:E9995,L6,Гиб.!F5:F9995,E7,Гиб.!N5:N9995,B847,Гиб.!H5:H9995,"Жилой сектор")+SUMIFS(Гиб.!O5:O9995,Гиб.!E5:E9995,L6,Гиб.!F5:F9995,E7,Гиб.!N5:N9995,B848,Гиб.!H5:H9995,"Жилой сектор")+SUMIFS(Гиб.!O5:O9995,Гиб.!E5:E9995,L6,Гиб.!F5:F9995,E7,Гиб.!N5:N9995,B849,Гиб.!H5:H9995,"Жилой сектор")+SUMIFS(Гиб.!O5:O9995,Гиб.!E5:E9995,L6,Гиб.!F5:F9995,E7,Гиб.!N5:N9995,B850,Гиб.!H5:H9995,"Жилой сектор")+SUMIFS(Гиб.!O5:O9995,Гиб.!E5:E9995,L6,Гиб.!F5:F9995,E7,Гиб.!N5:N9995,B851,Гиб.!H5:H9995,"Жилой сектор")</f>
        <v>0</v>
      </c>
      <c r="N97" s="409">
        <f>SUMIFS(Гиб.!O5:O9995,Гиб.!E5:E9995,N6,Гиб.!F5:F9995,D7,Гиб.!N5:N9995,B847,Гиб.!H5:H9995,"Жилой сектор")+SUMIFS(Гиб.!O5:O9995,Гиб.!E5:E9995,N6,Гиб.!F5:F9995,D7,Гиб.!N5:N9995,B848,Гиб.!H5:H9995,"Жилой сектор")+SUMIFS(Гиб.!O5:O9995,Гиб.!E5:E9995,N6,Гиб.!F5:F9995,D7,Гиб.!N5:N9995,B849,Гиб.!H5:H9995,"Жилой сектор")+SUMIFS(Гиб.!O5:O9995,Гиб.!E5:E9995,N6,Гиб.!F5:F9995,D7,Гиб.!N5:N9995,B850,Гиб.!H5:H9995,"Жилой сектор")+SUMIFS(Гиб.!O5:O9995,Гиб.!E5:E9995,N6,Гиб.!F5:F9995,D7,Гиб.!N5:N9995,B851,Гиб.!H5:H9995,"Жилой сектор")</f>
        <v>0</v>
      </c>
      <c r="O97" s="409">
        <f>SUMIFS(Гиб.!O5:O9995,Гиб.!E5:E9995,N6,Гиб.!F5:F9995,E7,Гиб.!N5:N9995,B847,Гиб.!H5:H9995,"Жилой сектор")+SUMIFS(Гиб.!O5:O9995,Гиб.!E5:E9995,N6,Гиб.!F5:F9995,E7,Гиб.!N5:N9995,B848,Гиб.!H5:H9995,"Жилой сектор")+SUMIFS(Гиб.!O5:O9995,Гиб.!E5:E9995,N6,Гиб.!F5:F9995,E7,Гиб.!N5:N9995,B849,Гиб.!H5:H9995,"Жилой сектор")+SUMIFS(Гиб.!O5:O9995,Гиб.!E5:E9995,N6,Гиб.!F5:F9995,E7,Гиб.!N5:N9995,B850,Гиб.!H5:H9995,"Жилой сектор")+SUMIFS(Гиб.!O5:O9995,Гиб.!E5:E9995,N6,Гиб.!F5:F9995,E7,Гиб.!N5:N9995,B851,Гиб.!H5:H9995,"Жилой сектор")</f>
        <v>0</v>
      </c>
      <c r="P97" s="409">
        <f>SUMIFS(Гиб.!O5:O9995,Гиб.!E5:E9995,P6,Гиб.!F5:F9995,D7,Гиб.!N5:N9995,B847,Гиб.!H5:H9995,"Жилой сектор")+SUMIFS(Гиб.!O5:O9995,Гиб.!E5:E9995,P6,Гиб.!F5:F9995,D7,Гиб.!N5:N9995,B848,Гиб.!H5:H9995,"Жилой сектор")+SUMIFS(Гиб.!O5:O9995,Гиб.!E5:E9995,P6,Гиб.!F5:F9995,D7,Гиб.!N5:N9995,B849,Гиб.!H5:H9995,"Жилой сектор")+SUMIFS(Гиб.!O5:O9995,Гиб.!E5:E9995,P6,Гиб.!F5:F9995,D7,Гиб.!N5:N9995,B850,Гиб.!H5:H9995,"Жилой сектор")+SUMIFS(Гиб.!O5:O9995,Гиб.!E5:E9995,P6,Гиб.!F5:F9995,D7,Гиб.!N5:N9995,B851,Гиб.!H5:H9995,"Жилой сектор")</f>
        <v>0</v>
      </c>
      <c r="Q97" s="409">
        <f>SUMIFS(Гиб.!O5:O9995,Гиб.!E5:E9995,P6,Гиб.!F5:F9995,E7,Гиб.!N5:N9995,B847,Гиб.!H5:H9995,"Жилой сектор")+SUMIFS(Гиб.!O5:O9995,Гиб.!E5:E9995,P6,Гиб.!F5:F9995,E7,Гиб.!N5:N9995,B848,Гиб.!H5:H9995,"Жилой сектор")+SUMIFS(Гиб.!O5:O9995,Гиб.!E5:E9995,P6,Гиб.!F5:F9995,E7,Гиб.!N5:N9995,B849,Гиб.!H5:H9995,"Жилой сектор")+SUMIFS(Гиб.!O5:O9995,Гиб.!E5:E9995,P6,Гиб.!F5:F9995,E7,Гиб.!N5:N9995,B850,Гиб.!H5:H9995,"Жилой сектор")+SUMIFS(Гиб.!O5:O9995,Гиб.!E5:E9995,P6,Гиб.!F5:F9995,E7,Гиб.!N5:N9995,B851,Гиб.!H5:H9995,"Жилой сектор")</f>
        <v>0</v>
      </c>
      <c r="R97" s="409">
        <f>SUMIFS(Гиб.!O5:O9995,Гиб.!E5:E9995,R6,Гиб.!F5:F9995,D7,Гиб.!N5:N9995,B847,Гиб.!H5:H9995,"Жилой сектор")+SUMIFS(Гиб.!O5:O9995,Гиб.!E5:E9995,R6,Гиб.!F5:F9995,D7,Гиб.!N5:N9995,B848,Гиб.!H5:H9995,"Жилой сектор")+SUMIFS(Гиб.!O5:O9995,Гиб.!E5:E9995,R6,Гиб.!F5:F9995,D7,Гиб.!N5:N9995,B849,Гиб.!H5:H9995,"Жилой сектор")+SUMIFS(Гиб.!O5:O9995,Гиб.!E5:E9995,R6,Гиб.!F5:F9995,D7,Гиб.!N5:N9995,B850,Гиб.!H5:H9995,"Жилой сектор")+SUMIFS(Гиб.!O5:O9995,Гиб.!E5:E9995,R6,Гиб.!F5:F9995,D7,Гиб.!N5:N9995,B851,Гиб.!H5:H9995,"Жилой сектор")</f>
        <v>0</v>
      </c>
      <c r="S97" s="409">
        <f>SUMIFS(Гиб.!O5:O9995,Гиб.!E5:E9995,R6,Гиб.!F5:F9995,E7,Гиб.!N5:N9995,B847,Гиб.!H5:H9995,"Жилой сектор")+SUMIFS(Гиб.!O5:O9995,Гиб.!E5:E9995,R6,Гиб.!F5:F9995,E7,Гиб.!N5:N9995,B848,Гиб.!H5:H9995,"Жилой сектор")+SUMIFS(Гиб.!O5:O9995,Гиб.!E5:E9995,R6,Гиб.!F5:F9995,E7,Гиб.!N5:N9995,B849,Гиб.!H5:H9995,"Жилой сектор")+SUMIFS(Гиб.!O5:O9995,Гиб.!E5:E9995,R6,Гиб.!F5:F9995,E7,Гиб.!N5:N9995,B850,Гиб.!H5:H9995,"Жилой сектор")+SUMIFS(Гиб.!O5:O9995,Гиб.!E5:E9995,R6,Гиб.!F5:F9995,E7,Гиб.!N5:N9995,B851,Гиб.!H5:H9995,"Жилой сектор")</f>
        <v>1</v>
      </c>
      <c r="T97" s="409">
        <f>SUMIFS(Гиб.!O5:O9995,Гиб.!E5:E9995,T6,Гиб.!F5:F9995,D7,Гиб.!N5:N9995,B847,Гиб.!H5:H9995,"Жилой сектор")+SUMIFS(Гиб.!O5:O9995,Гиб.!E5:E9995,T6,Гиб.!F5:F9995,D7,Гиб.!N5:N9995,B848,Гиб.!H5:H9995,"Жилой сектор")+SUMIFS(Гиб.!O5:O9995,Гиб.!E5:E9995,T6,Гиб.!F5:F9995,D7,Гиб.!N5:N9995,B849,Гиб.!H5:H9995,"Жилой сектор")+SUMIFS(Гиб.!O5:O9995,Гиб.!E5:E9995,T6,Гиб.!F5:F9995,D7,Гиб.!N5:N9995,B850,Гиб.!H5:H9995,"Жилой сектор")+SUMIFS(Гиб.!O5:O9995,Гиб.!E5:E9995,T6,Гиб.!F5:F9995,D7,Гиб.!N5:N9995,B851,Гиб.!H5:H9995,"Жилой сектор")</f>
        <v>0</v>
      </c>
      <c r="U97" s="409">
        <f>SUMIFS(Гиб.!O5:O9995,Гиб.!E5:E9995,T6,Гиб.!F5:F9995,E7,Гиб.!N5:N9995,B847,Гиб.!H5:H9995,"Жилой сектор")+SUMIFS(Гиб.!O5:O9995,Гиб.!E5:E9995,T6,Гиб.!F5:F9995,E7,Гиб.!N5:N9995,B848,Гиб.!H5:H9995,"Жилой сектор")+SUMIFS(Гиб.!O5:O9995,Гиб.!E5:E9995,T6,Гиб.!F5:F9995,E7,Гиб.!N5:N9995,B849,Гиб.!H5:H9995,"Жилой сектор")+SUMIFS(Гиб.!O5:O9995,Гиб.!E5:E9995,T6,Гиб.!F5:F9995,E7,Гиб.!N5:N9995,B850,Гиб.!H5:H9995,"Жилой сектор")+SUMIFS(Гиб.!O5:O9995,Гиб.!E5:E9995,T6,Гиб.!F5:F9995,E7,Гиб.!N5:N9995,B851,Гиб.!H5:H9995,"Жилой сектор")</f>
        <v>0</v>
      </c>
      <c r="V97" s="409">
        <f>SUMIFS(Гиб.!O5:O9995,Гиб.!E5:E9995,V6,Гиб.!F5:F9995,D7,Гиб.!N5:N9995,B847,Гиб.!H5:H9995,"Жилой сектор")+SUMIFS(Гиб.!O5:O9995,Гиб.!E5:E9995,V6,Гиб.!F5:F9995,D7,Гиб.!N5:N9995,B848,Гиб.!H5:H9995,"Жилой сектор")+SUMIFS(Гиб.!O5:O9995,Гиб.!E5:E9995,V6,Гиб.!F5:F9995,D7,Гиб.!N5:N9995,B849,Гиб.!H5:H9995,"Жилой сектор")+SUMIFS(Гиб.!O5:O9995,Гиб.!E5:E9995,V6,Гиб.!F5:F9995,D7,Гиб.!N5:N9995,B850,Гиб.!H5:H9995,"Жилой сектор")+SUMIFS(Гиб.!O5:O9995,Гиб.!E5:E9995,V6,Гиб.!F5:F9995,D7,Гиб.!N5:N9995,B851,Гиб.!H5:H9995,"Жилой сектор")</f>
        <v>0</v>
      </c>
      <c r="W97" s="409">
        <f>SUMIFS(Гиб.!O5:O9995,Гиб.!E5:E9995,V6,Гиб.!F5:F9995,E7,Гиб.!N5:N9995,B847,Гиб.!H5:H9995,"Жилой сектор")+SUMIFS(Гиб.!O5:O9995,Гиб.!E5:E9995,V6,Гиб.!F5:F9995,E7,Гиб.!N5:N9995,B848,Гиб.!H5:H9995,"Жилой сектор")+SUMIFS(Гиб.!O5:O9995,Гиб.!E5:E9995,V6,Гиб.!F5:F9995,E7,Гиб.!N5:N9995,B849,Гиб.!H5:H9995,"Жилой сектор")+SUMIFS(Гиб.!O5:O9995,Гиб.!E5:E9995,V6,Гиб.!F5:F9995,E7,Гиб.!N5:N9995,B850,Гиб.!H5:H9995,"Жилой сектор")+SUMIFS(Гиб.!O5:O9995,Гиб.!E5:E9995,V6,Гиб.!F5:F9995,E7,Гиб.!N5:N9995,B851,Гиб.!H5:H9995,"Жилой сектор")</f>
        <v>0</v>
      </c>
      <c r="X97" s="409">
        <f>SUMIFS(Гиб.!O5:O9995,Гиб.!E5:E9995,X6,Гиб.!F5:F9995,D7,Гиб.!N5:N9995,B847,Гиб.!H5:H9995,"Жилой сектор")+SUMIFS(Гиб.!O5:O9995,Гиб.!E5:E9995,X6,Гиб.!F5:F9995,D7,Гиб.!N5:N9995,B848,Гиб.!H5:H9995,"Жилой сектор")+SUMIFS(Гиб.!O5:O9995,Гиб.!E5:E9995,X6,Гиб.!F5:F9995,D7,Гиб.!N5:N9995,B849,Гиб.!H5:H9995,"Жилой сектор")+SUMIFS(Гиб.!O5:O9995,Гиб.!E5:E9995,X6,Гиб.!F5:F9995,D7,Гиб.!N5:N9995,B850,Гиб.!H5:H9995,"Жилой сектор")+SUMIFS(Гиб.!O5:O9995,Гиб.!E5:E9995,X6,Гиб.!F5:F9995,D7,Гиб.!N5:N9995,B851,Гиб.!H5:H9995,"Жилой сектор")</f>
        <v>0</v>
      </c>
      <c r="Y97" s="409">
        <f>SUMIFS(Гиб.!O5:O9995,Гиб.!E5:E9995,X6,Гиб.!F5:F9995,E7,Гиб.!N5:N9995,B847,Гиб.!H5:H9995,"Жилой сектор")+SUMIFS(Гиб.!O5:O9995,Гиб.!E5:E9995,X6,Гиб.!F5:F9995,E7,Гиб.!N5:N9995,B848,Гиб.!H5:H9995,"Жилой сектор")+SUMIFS(Гиб.!O5:O9995,Гиб.!E5:E9995,X6,Гиб.!F5:F9995,E7,Гиб.!N5:N9995,B849,Гиб.!H5:H9995,"Жилой сектор")+SUMIFS(Гиб.!O5:O9995,Гиб.!E5:E9995,X6,Гиб.!F5:F9995,E7,Гиб.!N5:N9995,B850,Гиб.!H5:H9995,"Жилой сектор")+SUMIFS(Гиб.!O5:O9995,Гиб.!E5:E9995,X6,Гиб.!F5:F9995,E7,Гиб.!N5:N9995,B851,Гиб.!H5:H9995,"Жилой сектор")</f>
        <v>0</v>
      </c>
      <c r="Z97" s="409">
        <f>SUMIFS(Гиб.!O5:O9995,Гиб.!E5:E9995,Z6,Гиб.!F5:F9995,D7,Гиб.!N5:N9995,B847,Гиб.!H5:H9995,"Жилой сектор")+SUMIFS(Гиб.!O5:O9995,Гиб.!E5:E9995,Z6,Гиб.!F5:F9995,D7,Гиб.!N5:N9995,B848,Гиб.!H5:H9995,"Жилой сектор")+SUMIFS(Гиб.!O5:O9995,Гиб.!E5:E9995,Z6,Гиб.!F5:F9995,D7,Гиб.!N5:N9995,B849,Гиб.!H5:H9995,"Жилой сектор")+SUMIFS(Гиб.!O5:O9995,Гиб.!E5:E9995,Z6,Гиб.!F5:F9995,D7,Гиб.!N5:N9995,B850,Гиб.!H5:H9995,"Жилой сектор")+SUMIFS(Гиб.!O5:O9995,Гиб.!E5:E9995,Z6,Гиб.!F5:F9995,D7,Гиб.!N5:N9995,B851,Гиб.!H5:H9995,"Жилой сектор")</f>
        <v>0</v>
      </c>
      <c r="AA97" s="409">
        <f>SUMIFS(Гиб.!O5:O9995,Гиб.!E5:E9995,Z6,Гиб.!F5:F9995,E7,Гиб.!N5:N9995,B847,Гиб.!H5:H9995,"Жилой сектор")+SUMIFS(Гиб.!O5:O9995,Гиб.!E5:E9995,Z6,Гиб.!F5:F9995,E7,Гиб.!N5:N9995,B848,Гиб.!H5:H9995,"Жилой сектор")+SUMIFS(Гиб.!O5:O9995,Гиб.!E5:E9995,Z6,Гиб.!F5:F9995,E7,Гиб.!N5:N9995,B849,Гиб.!H5:H9995,"Жилой сектор")+SUMIFS(Гиб.!O5:O9995,Гиб.!E5:E9995,Z6,Гиб.!F5:F9995,E7,Гиб.!N5:N9995,B850,Гиб.!H5:H9995,"Жилой сектор")+SUMIFS(Гиб.!O5:O9995,Гиб.!E5:E9995,Z6,Гиб.!F5:F9995,E7,Гиб.!N5:N9995,B851,Гиб.!H5:H9995,"Жилой сектор")</f>
        <v>0</v>
      </c>
      <c r="AB97" s="409">
        <f>SUMIFS(Гиб.!O5:O9995,Гиб.!E5:E9995,AB6,Гиб.!F5:F9995,D7,Гиб.!N5:N9995,B847,Гиб.!H5:H9995,"Жилой сектор")+SUMIFS(Гиб.!O5:O9995,Гиб.!E5:E9995,AB6,Гиб.!F5:F9995,D7,Гиб.!N5:N9995,B848,Гиб.!H5:H9995,"Жилой сектор")+SUMIFS(Гиб.!O5:O9995,Гиб.!E5:E9995,AB6,Гиб.!F5:F9995,D7,Гиб.!N5:N9995,B849,Гиб.!H5:H9995,"Жилой сектор")+SUMIFS(Гиб.!O5:O9995,Гиб.!E5:E9995,AB6,Гиб.!F5:F9995,D7,Гиб.!N5:N9995,B850,Гиб.!H5:H9995,"Жилой сектор")+SUMIFS(Гиб.!O5:O9995,Гиб.!E5:E9995,AB6,Гиб.!F5:F9995,D7,Гиб.!N5:N9995,B851,Гиб.!H5:H9995,"Жилой сектор")</f>
        <v>0</v>
      </c>
      <c r="AC97" s="409">
        <f>SUMIFS(Гиб.!O5:O9995,Гиб.!E5:E9995,AB6,Гиб.!F5:F9995,E7,Гиб.!N5:N9995,B847,Гиб.!H5:H9995,"Жилой сектор")+SUMIFS(Гиб.!O5:O9995,Гиб.!E5:E9995,AB6,Гиб.!F5:F9995,E7,Гиб.!N5:N9995,B848,Гиб.!H5:H9995,"Жилой сектор")+SUMIFS(Гиб.!O5:O9995,Гиб.!E5:E9995,AB6,Гиб.!F5:F9995,E7,Гиб.!N5:N9995,B849,Гиб.!H5:H9995,"Жилой сектор")+SUMIFS(Гиб.!O5:O9995,Гиб.!E5:E9995,AB6,Гиб.!F5:F9995,E7,Гиб.!N5:N9995,B850,Гиб.!H5:H9995,"Жилой сектор")+SUMIFS(Гиб.!O5:O9995,Гиб.!E5:E9995,AB6,Гиб.!F5:F9995,E7,Гиб.!N5:N9995,B851,Гиб.!H5:H9995,"Жилой сектор")</f>
        <v>0</v>
      </c>
      <c r="AD97" s="409">
        <f>SUMIFS(Гиб.!O5:O9995,Гиб.!E5:E9995,AD6,Гиб.!F5:F9995,D7,Гиб.!N5:N9995,B847,Гиб.!H5:H9995,"Жилой сектор")+SUMIFS(Гиб.!O5:O9995,Гиб.!E5:E9995,AD6,Гиб.!F5:F9995,D7,Гиб.!N5:N9995,B848,Гиб.!H5:H9995,"Жилой сектор")+SUMIFS(Гиб.!O5:O9995,Гиб.!E5:E9995,AD6,Гиб.!F5:F9995,D7,Гиб.!N5:N9995,B849,Гиб.!H5:H9995,"Жилой сектор")+SUMIFS(Гиб.!O5:O9995,Гиб.!E5:E9995,AD6,Гиб.!F5:F9995,D7,Гиб.!N5:N9995,B850,Гиб.!H5:H9995,"Жилой сектор")+SUMIFS(Гиб.!O5:O9995,Гиб.!E5:E9995,AD6,Гиб.!F5:F9995,D7,Гиб.!N5:N9995,B851,Гиб.!H5:H9995,"Жилой сектор")</f>
        <v>0</v>
      </c>
      <c r="AE97" s="409">
        <f>SUMIFS(Гиб.!O5:O9995,Гиб.!E5:E9995,AD6,Гиб.!F5:F9995,E7,Гиб.!N5:N9995,B847,Гиб.!H5:H9995,"Жилой сектор")+SUMIFS(Гиб.!O5:O9995,Гиб.!E5:E9995,AD6,Гиб.!F5:F9995,E7,Гиб.!N5:N9995,B848,Гиб.!H5:H9995,"Жилой сектор")+SUMIFS(Гиб.!O5:O9995,Гиб.!E5:E9995,AD6,Гиб.!F5:F9995,E7,Гиб.!N5:N9995,B849,Гиб.!H5:H9995,"Жилой сектор")+SUMIFS(Гиб.!O5:O9995,Гиб.!E5:E9995,AD6,Гиб.!F5:F9995,E7,Гиб.!N5:N9995,B850,Гиб.!H5:H9995,"Жилой сектор")+SUMIFS(Гиб.!O5:O9995,Гиб.!E5:E9995,AD6,Гиб.!F5:F9995,E7,Гиб.!N5:N9995,B851,Гиб.!H5:H9995,"Жилой сектор")</f>
        <v>0</v>
      </c>
      <c r="AF97" s="409">
        <f>SUMIFS(Гиб.!O5:O9995,Гиб.!E5:E9995,AF6,Гиб.!F5:F9995,D7,Гиб.!N5:N9995,B847,Гиб.!H5:H9995,"Жилой сектор")+SUMIFS(Гиб.!O5:O9995,Гиб.!E5:E9995,AF6,Гиб.!F5:F9995,D7,Гиб.!N5:N9995,B848,Гиб.!H5:H9995,"Жилой сектор")+SUMIFS(Гиб.!O5:O9995,Гиб.!E5:E9995,AF6,Гиб.!F5:F9995,D7,Гиб.!N5:N9995,B849,Гиб.!H5:H9995,"Жилой сектор")+SUMIFS(Гиб.!O5:O9995,Гиб.!E5:E9995,AF6,Гиб.!F5:F9995,D7,Гиб.!N5:N9995,B850,Гиб.!H5:H9995,"Жилой сектор")+SUMIFS(Гиб.!O5:O9995,Гиб.!E5:E9995,AF6,Гиб.!F5:F9995,D7,Гиб.!N5:N9995,B851,Гиб.!H5:H9995,"Жилой сектор")</f>
        <v>0</v>
      </c>
      <c r="AG97" s="409">
        <f>SUMIFS(Гиб.!O5:O9995,Гиб.!E5:E9995,AF6,Гиб.!F5:F9995,E7,Гиб.!N5:N9995,B847,Гиб.!H5:H9995,"Жилой сектор")+SUMIFS(Гиб.!O5:O9995,Гиб.!E5:E9995,AF6,Гиб.!F5:F9995,E7,Гиб.!N5:N9995,B848,Гиб.!H5:H9995,"Жилой сектор")+SUMIFS(Гиб.!O5:O9995,Гиб.!E5:E9995,AF6,Гиб.!F5:F9995,E7,Гиб.!N5:N9995,B849,Гиб.!H5:H9995,"Жилой сектор")+SUMIFS(Гиб.!O5:O9995,Гиб.!E5:E9995,AF6,Гиб.!F5:F9995,E7,Гиб.!N5:N9995,B850,Гиб.!H5:H9995,"Жилой сектор")+SUMIFS(Гиб.!O5:O9995,Гиб.!E5:E9995,AF6,Гиб.!F5:F9995,E7,Гиб.!N5:N9995,B851,Гиб.!H5:H9995,"Жилой сектор")</f>
        <v>0</v>
      </c>
      <c r="AH97" s="409">
        <f>SUMIFS(Гиб.!O5:O9995,Гиб.!E5:E9995,AH6,Гиб.!F5:F9995,D7,Гиб.!N5:N9995,B847,Гиб.!H5:H9995,"Жилой сектор")+SUMIFS(Гиб.!O5:O9995,Гиб.!E5:E9995,AH6,Гиб.!F5:F9995,D7,Гиб.!N5:N9995,B848,Гиб.!H5:H9995,"Жилой сектор")+SUMIFS(Гиб.!O5:O9995,Гиб.!E5:E9995,AH6,Гиб.!F5:F9995,D7,Гиб.!N5:N9995,B849,Гиб.!H5:H9995,"Жилой сектор")+SUMIFS(Гиб.!O5:O9995,Гиб.!E5:E9995,AH6,Гиб.!F5:F9995,D7,Гиб.!N5:N9995,B850,Гиб.!H5:H9995,"Жилой сектор")+SUMIFS(Гиб.!O5:O9995,Гиб.!E5:E9995,AH6,Гиб.!F5:F9995,D7,Гиб.!N5:N9995,B851,Гиб.!H5:H9995,"Жилой сектор")</f>
        <v>0</v>
      </c>
      <c r="AI97" s="409">
        <f>SUMIFS(Гиб.!O5:O9995,Гиб.!E5:E9995,AH6,Гиб.!F5:F9995,E7,Гиб.!N5:N9995,B847,Гиб.!H5:H9995,"Жилой сектор")+SUMIFS(Гиб.!O5:O9995,Гиб.!E5:E9995,AH6,Гиб.!F5:F9995,E7,Гиб.!N5:N9995,B848,Гиб.!H5:H9995,"Жилой сектор")+SUMIFS(Гиб.!O5:O9995,Гиб.!E5:E9995,AH6,Гиб.!F5:F9995,E7,Гиб.!N5:N9995,B849,Гиб.!H5:H9995,"Жилой сектор")+SUMIFS(Гиб.!O5:O9995,Гиб.!E5:E9995,AH6,Гиб.!F5:F9995,E7,Гиб.!N5:N9995,B850,Гиб.!H5:H9995,"Жилой сектор")+SUMIFS(Гиб.!O5:O9995,Гиб.!E5:E9995,AH6,Гиб.!F5:F9995,E7,Гиб.!N5:N9995,B851,Гиб.!H5:H9995,"Жилой сектор")</f>
        <v>0</v>
      </c>
      <c r="AJ97" s="409">
        <f>SUMIFS(Гиб.!O5:O9995,Гиб.!E5:E9995,AJ6,Гиб.!F5:F9995,D7,Гиб.!N5:N9995,B847,Гиб.!H5:H9995,"Жилой сектор")+SUMIFS(Гиб.!O5:O9995,Гиб.!E5:E9995,AJ6,Гиб.!F5:F9995,D7,Гиб.!N5:N9995,B848,Гиб.!H5:H9995,"Жилой сектор")+SUMIFS(Гиб.!O5:O9995,Гиб.!E5:E9995,AJ6,Гиб.!F5:F9995,D7,Гиб.!N5:N9995,B849,Гиб.!H5:H9995,"Жилой сектор")+SUMIFS(Гиб.!O5:O9995,Гиб.!E5:E9995,AJ6,Гиб.!F5:F9995,D7,Гиб.!N5:N9995,B850,Гиб.!H5:H9995,"Жилой сектор")+SUMIFS(Гиб.!O5:O9995,Гиб.!E5:E9995,AJ6,Гиб.!F5:F9995,D7,Гиб.!N5:N9995,B851,Гиб.!H5:H9995,"Жилой сектор")</f>
        <v>0</v>
      </c>
      <c r="AK97" s="409">
        <f>SUMIFS(Гиб.!O5:O9995,Гиб.!E5:E9995,AJ6,Гиб.!F5:F9995,E7,Гиб.!N5:N9995,B847,Гиб.!H5:H9995,"Жилой сектор")+SUMIFS(Гиб.!O5:O9995,Гиб.!E5:E9995,AJ6,Гиб.!F5:F9995,E7,Гиб.!N5:N9995,B848,Гиб.!H5:H9995,"Жилой сектор")+SUMIFS(Гиб.!O5:O9995,Гиб.!E5:E9995,AJ6,Гиб.!F5:F9995,E7,Гиб.!N5:N9995,B849,Гиб.!H5:H9995,"Жилой сектор")+SUMIFS(Гиб.!O5:O9995,Гиб.!E5:E9995,AJ6,Гиб.!F5:F9995,E7,Гиб.!N5:N9995,B850,Гиб.!H5:H9995,"Жилой сектор")+SUMIFS(Гиб.!O5:O9995,Гиб.!E5:E9995,AJ6,Гиб.!F5:F9995,E7,Гиб.!N5:N9995,B851,Гиб.!H5:H9995,"Жилой сектор")</f>
        <v>0</v>
      </c>
      <c r="AL97" s="409">
        <f>SUMIFS(Гиб.!O5:O9995,Гиб.!E5:E9995,AL6,Гиб.!F5:F9995,D7,Гиб.!N5:N9995,B847,Гиб.!H5:H9995,"Жилой сектор")+SUMIFS(Гиб.!O5:O9995,Гиб.!E5:E9995,AL6,Гиб.!F5:F9995,D7,Гиб.!N5:N9995,B848,Гиб.!H5:H9995,"Жилой сектор")+SUMIFS(Гиб.!O5:O9995,Гиб.!E5:E9995,AL6,Гиб.!F5:F9995,D7,Гиб.!N5:N9995,B849,Гиб.!H5:H9995,"Жилой сектор")+SUMIFS(Гиб.!O5:O9995,Гиб.!E5:E9995,AL6,Гиб.!F5:F9995,D7,Гиб.!N5:N9995,B850,Гиб.!H5:H9995,"Жилой сектор")+SUMIFS(Гиб.!O5:O9995,Гиб.!E5:E9995,AL6,Гиб.!F5:F9995,D7,Гиб.!N5:N9995,B851,Гиб.!H5:H9995,"Жилой сектор")</f>
        <v>0</v>
      </c>
      <c r="AM97" s="409">
        <f>SUMIFS(Гиб.!O5:O9995,Гиб.!E5:E9995,AL6,Гиб.!F5:F9995,E7,Гиб.!N5:N9995,B847,Гиб.!H5:H9995,"Жилой сектор")+SUMIFS(Гиб.!O5:O9995,Гиб.!E5:E9995,AL6,Гиб.!F5:F9995,E7,Гиб.!N5:N9995,B848,Гиб.!H5:H9995,"Жилой сектор")+SUMIFS(Гиб.!O5:O9995,Гиб.!E5:E9995,AL6,Гиб.!F5:F9995,E7,Гиб.!N5:N9995,B849,Гиб.!H5:H9995,"Жилой сектор")+SUMIFS(Гиб.!O5:O9995,Гиб.!E5:E9995,AL6,Гиб.!F5:F9995,E7,Гиб.!N5:N9995,B850,Гиб.!H5:H9995,"Жилой сектор")+SUMIFS(Гиб.!O5:O9995,Гиб.!E5:E9995,AL6,Гиб.!F5:F9995,E7,Гиб.!N5:N9995,B851,Гиб.!H5:H9995,"Жилой сектор")</f>
        <v>0</v>
      </c>
      <c r="AN97" s="409">
        <f>SUMIFS(Гиб.!O5:O9995,Гиб.!E5:E9995,AN6,Гиб.!F5:F9995,D7,Гиб.!N5:N9995,B847,Гиб.!H5:H9995,"Жилой сектор")+SUMIFS(Гиб.!O5:O9995,Гиб.!E5:E9995,AN6,Гиб.!F5:F9995,D7,Гиб.!N5:N9995,B848,Гиб.!H5:H9995,"Жилой сектор")+SUMIFS(Гиб.!O5:O9995,Гиб.!E5:E9995,AN6,Гиб.!F5:F9995,D7,Гиб.!N5:N9995,B849,Гиб.!H5:H9995,"Жилой сектор")+SUMIFS(Гиб.!O5:O9995,Гиб.!E5:E9995,AN6,Гиб.!F5:F9995,D7,Гиб.!N5:N9995,B850,Гиб.!H5:H9995,"Жилой сектор")+SUMIFS(Гиб.!O5:O9995,Гиб.!E5:E9995,AN6,Гиб.!F5:F9995,D7,Гиб.!N5:N9995,B851,Гиб.!H5:H9995,"Жилой сектор")</f>
        <v>0</v>
      </c>
      <c r="AO97" s="409">
        <f>SUMIFS(Гиб.!O5:O9995,Гиб.!E5:E9995,AN6,Гиб.!F5:F9995,E7,Гиб.!N5:N9995,B847,Гиб.!H5:H9995,"Жилой сектор")+SUMIFS(Гиб.!O5:O9995,Гиб.!E5:E9995,AN6,Гиб.!F5:F9995,E7,Гиб.!N5:N9995,B848,Гиб.!H5:H9995,"Жилой сектор")+SUMIFS(Гиб.!O5:O9995,Гиб.!E5:E9995,AN6,Гиб.!F5:F9995,E7,Гиб.!N5:N9995,B849,Гиб.!H5:H9995,"Жилой сектор")+SUMIFS(Гиб.!O5:O9995,Гиб.!E5:E9995,AN6,Гиб.!F5:F9995,E7,Гиб.!N5:N9995,B850,Гиб.!H5:H9995,"Жилой сектор")+SUMIFS(Гиб.!O5:O9995,Гиб.!E5:E9995,AN6,Гиб.!F5:F9995,E7,Гиб.!N5:N9995,B851,Гиб.!H5:H9995,"Жилой сектор")</f>
        <v>0</v>
      </c>
      <c r="AP97" s="409">
        <f>SUMIFS(Гиб.!O5:O9995,Гиб.!E5:E9995,AP6,Гиб.!F5:F9995,D7,Гиб.!N5:N9995,B847,Гиб.!H5:H9995,"Жилой сектор")+SUMIFS(Гиб.!O5:O9995,Гиб.!E5:E9995,AP6,Гиб.!F5:F9995,D7,Гиб.!N5:N9995,B848,Гиб.!H5:H9995,"Жилой сектор")+SUMIFS(Гиб.!O5:O9995,Гиб.!E5:E9995,AP6,Гиб.!F5:F9995,D7,Гиб.!N5:N9995,B849,Гиб.!H5:H9995,"Жилой сектор")+SUMIFS(Гиб.!O5:O9995,Гиб.!E5:E9995,AP6,Гиб.!F5:F9995,D7,Гиб.!N5:N9995,B850,Гиб.!H5:H9995,"Жилой сектор")+SUMIFS(Гиб.!O5:O9995,Гиб.!E5:E9995,AP6,Гиб.!F5:F9995,D7,Гиб.!N5:N9995,B851,Гиб.!H5:H9995,"Жилой сектор")</f>
        <v>0</v>
      </c>
      <c r="AQ97" s="409">
        <f>SUMIFS(Гиб.!O5:O9995,Гиб.!E5:E9995,AP6,Гиб.!F5:F9995,E7,Гиб.!N5:N9995,B847,Гиб.!H5:H9995,"Жилой сектор")+SUMIFS(Гиб.!O5:O9995,Гиб.!E5:E9995,AP6,Гиб.!F5:F9995,E7,Гиб.!N5:N9995,B848,Гиб.!H5:H9995,"Жилой сектор")+SUMIFS(Гиб.!O5:O9995,Гиб.!E5:E9995,AP6,Гиб.!F5:F9995,E7,Гиб.!N5:N9995,B849,Гиб.!H5:H9995,"Жилой сектор")+SUMIFS(Гиб.!O5:O9995,Гиб.!E5:E9995,AP6,Гиб.!F5:F9995,E7,Гиб.!N5:N9995,B850,Гиб.!H5:H9995,"Жилой сектор")+SUMIFS(Гиб.!O5:O9995,Гиб.!E5:E9995,AP6,Гиб.!F5:F9995,E7,Гиб.!N5:N9995,B851,Гиб.!H5:H9995,"Жилой сектор")</f>
        <v>0</v>
      </c>
      <c r="AR97" s="409">
        <f>SUMIFS(Гиб.!O5:O9995,Гиб.!E5:E9995,AR6,Гиб.!F5:F9995,D7,Гиб.!N5:N9995,B847,Гиб.!H5:H9995,"Жилой сектор")+SUMIFS(Гиб.!O5:O9995,Гиб.!E5:E9995,AR6,Гиб.!F5:F9995,D7,Гиб.!N5:N9995,B848,Гиб.!H5:H9995,"Жилой сектор")+SUMIFS(Гиб.!O5:O9995,Гиб.!E5:E9995,AR6,Гиб.!F5:F9995,D7,Гиб.!N5:N9995,B849,Гиб.!H5:H9995,"Жилой сектор")+SUMIFS(Гиб.!O5:O9995,Гиб.!E5:E9995,AR6,Гиб.!F5:F9995,D7,Гиб.!N5:N9995,B850,Гиб.!H5:H9995,"Жилой сектор")+SUMIFS(Гиб.!O5:O9995,Гиб.!E5:E9995,AR6,Гиб.!F5:F9995,D7,Гиб.!N5:N9995,B851,Гиб.!H5:H9995,"Жилой сектор")</f>
        <v>0</v>
      </c>
      <c r="AS97" s="409">
        <f>SUMIFS(Гиб.!O5:O9995,Гиб.!E5:E9995,AR6,Гиб.!F5:F9995,E7,Гиб.!N5:N9995,B847,Гиб.!H5:H9995,"Жилой сектор")+SUMIFS(Гиб.!O5:O9995,Гиб.!E5:E9995,AR6,Гиб.!F5:F9995,E7,Гиб.!N5:N9995,B848,Гиб.!H5:H9995,"Жилой сектор")+SUMIFS(Гиб.!O5:O9995,Гиб.!E5:E9995,AR6,Гиб.!F5:F9995,E7,Гиб.!N5:N9995,B849,Гиб.!H5:H9995,"Жилой сектор")+SUMIFS(Гиб.!O5:O9995,Гиб.!E5:E9995,AR6,Гиб.!F5:F9995,E7,Гиб.!N5:N9995,B850,Гиб.!H5:H9995,"Жилой сектор")+SUMIFS(Гиб.!O5:O9995,Гиб.!E5:E9995,AR6,Гиб.!F5:F9995,E7,Гиб.!N5:N9995,B851,Гиб.!H5:H9995,"Жилой сектор")</f>
        <v>0</v>
      </c>
      <c r="AT97" s="409">
        <f>SUMIFS(Гиб.!O5:O9995,Гиб.!E5:E9995,AT6,Гиб.!F5:F9995,D7,Гиб.!N5:N9995,B847,Гиб.!H5:H9995,"Жилой сектор")+SUMIFS(Гиб.!O5:O9995,Гиб.!E5:E9995,AT6,Гиб.!F5:F9995,D7,Гиб.!N5:N9995,B848,Гиб.!H5:H9995,"Жилой сектор")+SUMIFS(Гиб.!O5:O9995,Гиб.!E5:E9995,AT6,Гиб.!F5:F9995,D7,Гиб.!N5:N9995,B849,Гиб.!H5:H9995,"Жилой сектор")+SUMIFS(Гиб.!O5:O9995,Гиб.!E5:E9995,AT6,Гиб.!F5:F9995,D7,Гиб.!N5:N9995,B850,Гиб.!H5:H9995,"Жилой сектор")+SUMIFS(Гиб.!O5:O9995,Гиб.!E5:E9995,AT6,Гиб.!F5:F9995,D7,Гиб.!N5:N9995,B851,Гиб.!H5:H9995,"Жилой сектор")</f>
        <v>0</v>
      </c>
      <c r="AU97" s="409">
        <f>SUMIFS(Гиб.!O5:O9995,Гиб.!E5:E9995,AT6,Гиб.!F5:F9995,E7,Гиб.!N5:N9995,B847,Гиб.!H5:H9995,"Жилой сектор")+SUMIFS(Гиб.!O5:O9995,Гиб.!E5:E9995,AT6,Гиб.!F5:F9995,E7,Гиб.!N5:N9995,B848,Гиб.!H5:H9995,"Жилой сектор")+SUMIFS(Гиб.!O5:O9995,Гиб.!E5:E9995,AT6,Гиб.!F5:F9995,E7,Гиб.!N5:N9995,B849,Гиб.!H5:H9995,"Жилой сектор")+SUMIFS(Гиб.!O5:O9995,Гиб.!E5:E9995,AT6,Гиб.!F5:F9995,E7,Гиб.!N5:N9995,B850,Гиб.!H5:H9995,"Жилой сектор")+SUMIFS(Гиб.!O5:O9995,Гиб.!E5:E9995,AT6,Гиб.!F5:F9995,E7,Гиб.!N5:N9995,B851,Гиб.!H5:H9995,"Жилой сектор")</f>
        <v>0</v>
      </c>
      <c r="AV97" s="409">
        <f>SUMIFS(Гиб.!O5:O9995,Гиб.!E5:E9995,AV6,Гиб.!F5:F9995,D7,Гиб.!N5:N9995,B847,Гиб.!H5:H9995,"Жилой сектор")+SUMIFS(Гиб.!O5:O9995,Гиб.!E5:E9995,AV6,Гиб.!F5:F9995,D7,Гиб.!N5:N9995,B848,Гиб.!H5:H9995,"Жилой сектор")+SUMIFS(Гиб.!O5:O9995,Гиб.!E5:E9995,AV6,Гиб.!F5:F9995,D7,Гиб.!N5:N9995,B849,Гиб.!H5:H9995,"Жилой сектор")+SUMIFS(Гиб.!O5:O9995,Гиб.!E5:E9995,AV6,Гиб.!F5:F9995,D7,Гиб.!N5:N9995,B850,Гиб.!H5:H9995,"Жилой сектор")+SUMIFS(Гиб.!O5:O9995,Гиб.!E5:E9995,AV6,Гиб.!F5:F9995,D7,Гиб.!N5:N9995,B851,Гиб.!H5:H9995,"Жилой сектор")</f>
        <v>0</v>
      </c>
      <c r="AW97" s="409">
        <f>SUMIFS(Гиб.!O5:O9995,Гиб.!E5:E9995,AV6,Гиб.!F5:F9995,E7,Гиб.!N5:N9995,B847,Гиб.!H5:H9995,"Жилой сектор")+SUMIFS(Гиб.!O5:O9995,Гиб.!E5:E9995,AV6,Гиб.!F5:F9995,E7,Гиб.!N5:N9995,B848,Гиб.!H5:H9995,"Жилой сектор")+SUMIFS(Гиб.!O5:O9995,Гиб.!E5:E9995,AV6,Гиб.!F5:F9995,E7,Гиб.!N5:N9995,B849,Гиб.!H5:H9995,"Жилой сектор")+SUMIFS(Гиб.!O5:O9995,Гиб.!E5:E9995,AV6,Гиб.!F5:F9995,E7,Гиб.!N5:N9995,B850,Гиб.!H5:H9995,"Жилой сектор")+SUMIFS(Гиб.!O5:O9995,Гиб.!E5:E9995,AV6,Гиб.!F5:F9995,E7,Гиб.!N5:N9995,B851,Гиб.!H5:H9995,"Жилой сектор")</f>
        <v>0</v>
      </c>
      <c r="AX97" s="194"/>
      <c r="AY97" s="194"/>
      <c r="AZ97" s="194"/>
      <c r="BA97" s="194"/>
    </row>
    <row r="98" spans="1:53" ht="19.5" thickBot="1">
      <c r="A98" s="335" t="s">
        <v>475</v>
      </c>
      <c r="B98" s="656" t="s">
        <v>968</v>
      </c>
      <c r="C98" s="1204">
        <f t="shared" si="22"/>
        <v>0</v>
      </c>
      <c r="D98" s="388">
        <f t="shared" si="26"/>
        <v>0</v>
      </c>
      <c r="E98" s="246">
        <f t="shared" si="26"/>
        <v>0</v>
      </c>
      <c r="F98" s="1250">
        <f t="shared" si="23"/>
        <v>0</v>
      </c>
      <c r="G98" s="457">
        <v>0</v>
      </c>
      <c r="H98" s="454">
        <v>0</v>
      </c>
      <c r="I98" s="1212">
        <f>C98/C82*100%</f>
        <v>0</v>
      </c>
      <c r="J98" s="1206" t="e">
        <f t="shared" si="27"/>
        <v>#DIV/0!</v>
      </c>
      <c r="K98" s="1206" t="e">
        <f t="shared" si="28"/>
        <v>#DIV/0!</v>
      </c>
      <c r="L98" s="391">
        <f>SUMIFS(Гиб.!O5:O9995,Гиб.!E5:E9995,L6,Гиб.!F5:F9995,D7,Гиб.!N5:N9995,B98,Гиб.!H5:H9995,"Жилой сектор")</f>
        <v>0</v>
      </c>
      <c r="M98" s="391">
        <f>SUMIFS(Гиб.!O5:O9995,Гиб.!E5:E9995,L6,Гиб.!F5:F9995,E7,Гиб.!N5:N9995,B98,Гиб.!H5:H9995,"Жилой сектор")</f>
        <v>0</v>
      </c>
      <c r="N98" s="391">
        <f>SUMIFS(Гиб.!O5:O9995,Гиб.!E5:E9995,N6,Гиб.!F5:F9995,D7,Гиб.!N5:N9995,B98,Гиб.!H5:H9995,"Жилой сектор")</f>
        <v>0</v>
      </c>
      <c r="O98" s="391">
        <f>SUMIFS(Гиб.!O5:O9995,Гиб.!E5:E9995,N6,Гиб.!F5:F9995,E7,Гиб.!N5:N9995,B98,Гиб.!H5:H9995,"Жилой сектор")</f>
        <v>0</v>
      </c>
      <c r="P98" s="391">
        <f>SUMIFS(Гиб.!O5:O9995,Гиб.!E5:E9995,P6,Гиб.!F5:F9995,D7,Гиб.!N5:N9995,B98,Гиб.!H5:H9995,"Жилой сектор")</f>
        <v>0</v>
      </c>
      <c r="Q98" s="391">
        <f>SUMIFS(Гиб.!O5:O9995,Гиб.!E5:E9995,P6,Гиб.!F5:F9995,E7,Гиб.!N5:N9995,B98,Гиб.!H5:H9995,"Жилой сектор")</f>
        <v>0</v>
      </c>
      <c r="R98" s="391">
        <f>SUMIFS(Гиб.!O5:O9995,Гиб.!E5:E9995,R6,Гиб.!F5:F9995,D7,Гиб.!N5:N9995,B98,Гиб.!H5:H9995,"Жилой сектор")</f>
        <v>0</v>
      </c>
      <c r="S98" s="391">
        <f>SUMIFS(Гиб.!O5:O9995,Гиб.!E5:E9995,R6,Гиб.!F5:F9995,E7,Гиб.!N5:N9995,B98,Гиб.!H5:H9995,"Жилой сектор")</f>
        <v>0</v>
      </c>
      <c r="T98" s="391">
        <f>SUMIFS(Гиб.!O5:O9995,Гиб.!E5:E9995,T6,Гиб.!F5:F9995,D7,Гиб.!N5:N9995,B98,Гиб.!H5:H9995,"Жилой сектор")</f>
        <v>0</v>
      </c>
      <c r="U98" s="391">
        <f>SUMIFS(Гиб.!O5:O9995,Гиб.!E5:E9995,T6,Гиб.!F5:F9995,E7,Гиб.!N5:N9995,B98,Гиб.!H5:H9995,"Жилой сектор")</f>
        <v>0</v>
      </c>
      <c r="V98" s="391">
        <f>SUMIFS(Гиб.!O5:O9995,Гиб.!E5:E9995,V6,Гиб.!F5:F9995,D7,Гиб.!N5:N9995,B98,Гиб.!H5:H9995,"Жилой сектор")</f>
        <v>0</v>
      </c>
      <c r="W98" s="391">
        <f>SUMIFS(Гиб.!O5:O9995,Гиб.!E5:E9995,V6,Гиб.!F5:F9995,E7,Гиб.!N5:N9995,B98,Гиб.!H5:H9995,"Жилой сектор")</f>
        <v>0</v>
      </c>
      <c r="X98" s="391">
        <f>SUMIFS(Гиб.!O5:O9995,Гиб.!E5:E9995,X6,Гиб.!F5:F9995,D7,Гиб.!N5:N9995,B98,Гиб.!H5:H9995,"Жилой сектор")</f>
        <v>0</v>
      </c>
      <c r="Y98" s="391">
        <f>SUMIFS(Гиб.!O5:O9995,Гиб.!E5:E9995,X6,Гиб.!F5:F9995,E7,Гиб.!N5:N9995,B98,Гиб.!H5:H9995,"Жилой сектор")</f>
        <v>0</v>
      </c>
      <c r="Z98" s="391">
        <f>SUMIFS(Гиб.!O5:O9995,Гиб.!E5:E9995,Z6,Гиб.!F5:F9995,D7,Гиб.!N5:N9995,B98,Гиб.!H5:H9995,"Жилой сектор")</f>
        <v>0</v>
      </c>
      <c r="AA98" s="391">
        <f>SUMIFS(Гиб.!O5:O9995,Гиб.!E5:E9995,Z6,Гиб.!F5:F9995,E7,Гиб.!N5:N9995,B98,Гиб.!H5:H9995,"Жилой сектор")</f>
        <v>0</v>
      </c>
      <c r="AB98" s="391">
        <f>SUMIFS(Гиб.!O5:O9995,Гиб.!E5:E9995,AB6,Гиб.!F5:F9995,D7,Гиб.!N5:N9995,B98,Гиб.!H5:H9995,"Жилой сектор")</f>
        <v>0</v>
      </c>
      <c r="AC98" s="391">
        <f>SUMIFS(Гиб.!O5:O9995,Гиб.!E5:E9995,AB6,Гиб.!F5:F9995,E7,Гиб.!N5:N9995,B98,Гиб.!H5:H9995,"Жилой сектор")</f>
        <v>0</v>
      </c>
      <c r="AD98" s="391">
        <f>SUMIFS(Гиб.!O5:O9995,Гиб.!E5:E9995,AD6,Гиб.!F5:F9995,D7,Гиб.!N5:N9995,B98,Гиб.!H5:H9995,"Жилой сектор")</f>
        <v>0</v>
      </c>
      <c r="AE98" s="391">
        <f>SUMIFS(Гиб.!O5:O9995,Гиб.!E5:E9995,AD6,Гиб.!F5:F9995,E7,Гиб.!N5:N9995,B98,Гиб.!H5:H9995,"Жилой сектор")</f>
        <v>0</v>
      </c>
      <c r="AF98" s="391">
        <f>SUMIFS(Гиб.!O5:O9995,Гиб.!E5:E9995,AF6,Гиб.!F5:F9995,D7,Гиб.!N5:N9995,B98,Гиб.!H5:H9995,"Жилой сектор")</f>
        <v>0</v>
      </c>
      <c r="AG98" s="391">
        <f>SUMIFS(Гиб.!O5:O9995,Гиб.!E5:E9995,AF6,Гиб.!F5:F9995,E7,Гиб.!N5:N9995,B98,Гиб.!H5:H9995,"Жилой сектор")</f>
        <v>0</v>
      </c>
      <c r="AH98" s="391">
        <f>SUMIFS(Гиб.!O5:O9995,Гиб.!E5:E9995,AH6,Гиб.!F5:F9995,D7,Гиб.!N5:N9995,B98,Гиб.!H5:H9995,"Жилой сектор")</f>
        <v>0</v>
      </c>
      <c r="AI98" s="391">
        <f>SUMIFS(Гиб.!O5:O9995,Гиб.!E5:E9995,AH6,Гиб.!F5:F9995,E7,Гиб.!N5:N9995,B98,Гиб.!H5:H9995,"Жилой сектор")</f>
        <v>0</v>
      </c>
      <c r="AJ98" s="391">
        <f>SUMIFS(Гиб.!O5:O9995,Гиб.!E5:E9995,AJ6,Гиб.!F5:F9995,D7,Гиб.!N5:N9995,B98,Гиб.!H5:H9995,"Жилой сектор")</f>
        <v>0</v>
      </c>
      <c r="AK98" s="391">
        <f>SUMIFS(Гиб.!O5:O9995,Гиб.!E5:E9995,AJ6,Гиб.!F5:F9995,E7,Гиб.!N5:N9995,B98,Гиб.!H5:H9995,"Жилой сектор")</f>
        <v>0</v>
      </c>
      <c r="AL98" s="391">
        <f>SUMIFS(Гиб.!O5:O9995,Гиб.!E5:E9995,AL6,Гиб.!F5:F9995,D7,Гиб.!N5:N9995,B98,Гиб.!H5:H9995,"Жилой сектор")</f>
        <v>0</v>
      </c>
      <c r="AM98" s="391">
        <f>SUMIFS(Гиб.!O5:O9995,Гиб.!E5:E9995,AL6,Гиб.!F5:F9995,E7,Гиб.!N5:N9995,B98,Гиб.!H5:H9995,"Жилой сектор")</f>
        <v>0</v>
      </c>
      <c r="AN98" s="391">
        <f>SUMIFS(Гиб.!O5:O9995,Гиб.!E5:E9995,AN6,Гиб.!F5:F9995,D7,Гиб.!N5:N9995,B98,Гиб.!H5:H9995,"Жилой сектор")</f>
        <v>0</v>
      </c>
      <c r="AO98" s="391">
        <f>SUMIFS(Гиб.!O5:O9995,Гиб.!E5:E9995,AN6,Гиб.!F5:F9995,E7,Гиб.!N5:N9995,B98,Гиб.!H5:H9995,"Жилой сектор")</f>
        <v>0</v>
      </c>
      <c r="AP98" s="391">
        <f>SUMIFS(Гиб.!O5:O9995,Гиб.!E5:E9995,AP6,Гиб.!F5:F9995,D7,Гиб.!N5:N9995,B98,Гиб.!H5:H9995,"Жилой сектор")</f>
        <v>0</v>
      </c>
      <c r="AQ98" s="391">
        <f>SUMIFS(Гиб.!O5:O9995,Гиб.!E5:E9995,AP6,Гиб.!F5:F9995,E7,Гиб.!N5:N9995,B98,Гиб.!H5:H9995,"Жилой сектор")</f>
        <v>0</v>
      </c>
      <c r="AR98" s="391">
        <f>SUMIFS(Гиб.!O5:O9995,Гиб.!E5:E9995,AR6,Гиб.!F5:F9995,D7,Гиб.!N5:N9995,B98,Гиб.!H5:H9995,"Жилой сектор")</f>
        <v>0</v>
      </c>
      <c r="AS98" s="391">
        <f>SUMIFS(Гиб.!O5:O9995,Гиб.!E5:E9995,AR6,Гиб.!F5:F9995,E7,Гиб.!N5:N9995,B98,Гиб.!H5:H9995,"Жилой сектор")</f>
        <v>0</v>
      </c>
      <c r="AT98" s="391">
        <f>SUMIFS(Гиб.!O5:O9995,Гиб.!E5:E9995,AT6,Гиб.!F5:F9995,D7,Гиб.!N5:N9995,B98,Гиб.!H5:H9995,"Жилой сектор")</f>
        <v>0</v>
      </c>
      <c r="AU98" s="391">
        <f>SUMIFS(Гиб.!O5:O9995,Гиб.!E5:E9995,AT6,Гиб.!F5:F9995,E7,Гиб.!N5:N9995,B98,Гиб.!H5:H9995,"Жилой сектор")</f>
        <v>0</v>
      </c>
      <c r="AV98" s="391">
        <f>SUMIFS(Гиб.!O5:O9995,Гиб.!E5:E9995,AV6,Гиб.!F5:F9995,D7,Гиб.!N5:N9995,B98,Гиб.!H5:H9995,"Жилой сектор")</f>
        <v>0</v>
      </c>
      <c r="AW98" s="391">
        <f>SUMIFS(Гиб.!O5:O9995,Гиб.!E5:E9995,AV6,Гиб.!F5:F9995,E7,Гиб.!N5:N9995,B98,Гиб.!H5:H9995,"Жилой сектор")</f>
        <v>0</v>
      </c>
      <c r="AX98" s="194"/>
      <c r="AY98" s="194"/>
      <c r="AZ98" s="194"/>
      <c r="BA98" s="194"/>
    </row>
    <row r="99" spans="1:53" ht="19.5" thickBot="1">
      <c r="A99" s="337" t="s">
        <v>476</v>
      </c>
      <c r="B99" s="338" t="s">
        <v>297</v>
      </c>
      <c r="C99" s="1204">
        <f t="shared" si="22"/>
        <v>0</v>
      </c>
      <c r="D99" s="372">
        <f t="shared" si="26"/>
        <v>0</v>
      </c>
      <c r="E99" s="196">
        <f t="shared" si="26"/>
        <v>0</v>
      </c>
      <c r="F99" s="1250">
        <f t="shared" si="23"/>
        <v>0</v>
      </c>
      <c r="G99" s="453">
        <v>0</v>
      </c>
      <c r="H99" s="458">
        <v>0</v>
      </c>
      <c r="I99" s="1212">
        <f>C99/C82*100%</f>
        <v>0</v>
      </c>
      <c r="J99" s="1206" t="e">
        <f t="shared" si="27"/>
        <v>#DIV/0!</v>
      </c>
      <c r="K99" s="1206" t="e">
        <f t="shared" si="28"/>
        <v>#DIV/0!</v>
      </c>
      <c r="L99" s="378">
        <f>SUMIFS(Гиб.!O5:O9995,Гиб.!E5:E9995,L6,Гиб.!F5:F9995,D7,Гиб.!N5:N9995,B99,Гиб.!H5:H9995,"Жилой сектор")</f>
        <v>0</v>
      </c>
      <c r="M99" s="373">
        <f>SUMIFS(Гиб.!O5:O9995,Гиб.!E5:E9995,L6,Гиб.!F5:F9995,E7,Гиб.!N5:N9995,B99,Гиб.!H5:H9995,"Жилой сектор")</f>
        <v>0</v>
      </c>
      <c r="N99" s="373">
        <f>SUMIFS(Гиб.!O5:O9995,Гиб.!E5:E9995,N6,Гиб.!F5:F9995,D7,Гиб.!N5:N9995,B99,Гиб.!H5:H9995,"Жилой сектор")</f>
        <v>0</v>
      </c>
      <c r="O99" s="373">
        <f>SUMIFS(Гиб.!O5:O9995,Гиб.!E5:E9995,N6,Гиб.!F5:F9995,E7,Гиб.!N5:N9995,B99,Гиб.!H5:H9995,"Жилой сектор")</f>
        <v>0</v>
      </c>
      <c r="P99" s="373">
        <f>SUMIFS(Гиб.!O5:O9995,Гиб.!E5:E9995,P6,Гиб.!F5:F9995,D7,Гиб.!N5:N9995,B99,Гиб.!H5:H9995,"Жилой сектор")</f>
        <v>0</v>
      </c>
      <c r="Q99" s="373">
        <f>SUMIFS(Гиб.!O5:O9995,Гиб.!E5:E9995,P6,Гиб.!F5:F9995,E7,Гиб.!N5:N9995,B99,Гиб.!H5:H9995,"Жилой сектор")</f>
        <v>0</v>
      </c>
      <c r="R99" s="373">
        <f>SUMIFS(Гиб.!O5:O9995,Гиб.!E5:E9995,R6,Гиб.!F5:F9995,D7,Гиб.!N5:N9995,B99,Гиб.!H5:H9995,"Жилой сектор")</f>
        <v>0</v>
      </c>
      <c r="S99" s="373">
        <f>SUMIFS(Гиб.!O5:O9995,Гиб.!E5:E9995,R6,Гиб.!F5:F9995,E7,Гиб.!N5:N9995,B99,Гиб.!H5:H9995,"Жилой сектор")</f>
        <v>0</v>
      </c>
      <c r="T99" s="373">
        <f>SUMIFS(Гиб.!O5:O9995,Гиб.!E5:E9995,T6,Гиб.!F5:F9995,D7,Гиб.!N5:N9995,B99,Гиб.!H5:H9995,"Жилой сектор")</f>
        <v>0</v>
      </c>
      <c r="U99" s="373">
        <f>SUMIFS(Гиб.!O5:O9995,Гиб.!E5:E9995,T6,Гиб.!F5:F9995,E7,Гиб.!N5:N9995,B99,Гиб.!H5:H9995,"Жилой сектор")</f>
        <v>0</v>
      </c>
      <c r="V99" s="373">
        <f>SUMIFS(Гиб.!O5:O9995,Гиб.!E5:E9995,V6,Гиб.!F5:F9995,D7,Гиб.!N5:N9995,B99,Гиб.!H5:H9995,"Жилой сектор")</f>
        <v>0</v>
      </c>
      <c r="W99" s="373">
        <f>SUMIFS(Гиб.!O5:O9995,Гиб.!E5:E9995,V6,Гиб.!F5:F9995,E7,Гиб.!N5:N9995,B99,Гиб.!H5:H9995,"Жилой сектор")</f>
        <v>0</v>
      </c>
      <c r="X99" s="373">
        <f>SUMIFS(Гиб.!O5:O9995,Гиб.!E5:E9995,X6,Гиб.!F5:F9995,D7,Гиб.!N5:N9995,B99,Гиб.!H5:H9995,"Жилой сектор")</f>
        <v>0</v>
      </c>
      <c r="Y99" s="373">
        <f>SUMIFS(Гиб.!O5:O9995,Гиб.!E5:E9995,X6,Гиб.!F5:F9995,E7,Гиб.!N5:N9995,B99,Гиб.!H5:H9995,"Жилой сектор")</f>
        <v>0</v>
      </c>
      <c r="Z99" s="373">
        <f>SUMIFS(Гиб.!O5:O9995,Гиб.!E5:E9995,Z6,Гиб.!F5:F9995,D7,Гиб.!N5:N9995,B99,Гиб.!H5:H9995,"Жилой сектор")</f>
        <v>0</v>
      </c>
      <c r="AA99" s="373">
        <f>SUMIFS(Гиб.!O5:O9995,Гиб.!E5:E9995,Z6,Гиб.!F5:F9995,E7,Гиб.!N5:N9995,B99,Гиб.!H5:H9995,"Жилой сектор")</f>
        <v>0</v>
      </c>
      <c r="AB99" s="373">
        <f>SUMIFS(Гиб.!O5:O9995,Гиб.!E5:E9995,AB6,Гиб.!F5:F9995,D7,Гиб.!N5:N9995,B99,Гиб.!H5:H9995,"Жилой сектор")</f>
        <v>0</v>
      </c>
      <c r="AC99" s="373">
        <f>SUMIFS(Гиб.!O5:O9995,Гиб.!E5:E9995,AB6,Гиб.!F5:F9995,E7,Гиб.!N5:N9995,B99,Гиб.!H5:H9995,"Жилой сектор")</f>
        <v>0</v>
      </c>
      <c r="AD99" s="373">
        <f>SUMIFS(Гиб.!O5:O9995,Гиб.!E5:E9995,AD6,Гиб.!F5:F9995,D7,Гиб.!N5:N9995,B99,Гиб.!H5:H9995,"Жилой сектор")</f>
        <v>0</v>
      </c>
      <c r="AE99" s="373">
        <f>SUMIFS(Гиб.!O5:O9995,Гиб.!E5:E9995,AD6,Гиб.!F5:F9995,E7,Гиб.!N5:N9995,B99,Гиб.!H5:H9995,"Жилой сектор")</f>
        <v>0</v>
      </c>
      <c r="AF99" s="373">
        <f>SUMIFS(Гиб.!O5:O9995,Гиб.!E5:E9995,AF6,Гиб.!F5:F9995,D7,Гиб.!N5:N9995,B99,Гиб.!H5:H9995,"Жилой сектор")</f>
        <v>0</v>
      </c>
      <c r="AG99" s="373">
        <f>SUMIFS(Гиб.!O5:O9995,Гиб.!E5:E9995,AF6,Гиб.!F5:F9995,E7,Гиб.!N5:N9995,B99,Гиб.!H5:H9995,"Жилой сектор")</f>
        <v>0</v>
      </c>
      <c r="AH99" s="373">
        <f>SUMIFS(Гиб.!O5:O9995,Гиб.!E5:E9995,AH6,Гиб.!F5:F9995,D7,Гиб.!N5:N9995,B99,Гиб.!H5:H9995,"Жилой сектор")</f>
        <v>0</v>
      </c>
      <c r="AI99" s="373">
        <f>SUMIFS(Гиб.!O5:O9995,Гиб.!E5:E9995,AH6,Гиб.!F5:F9995,E7,Гиб.!N5:N9995,B99,Гиб.!H5:H9995,"Жилой сектор")</f>
        <v>0</v>
      </c>
      <c r="AJ99" s="373">
        <f>SUMIFS(Гиб.!O5:O9995,Гиб.!E5:E9995,AJ6,Гиб.!F5:F9995,D7,Гиб.!N5:N9995,B99,Гиб.!H5:H9995,"Жилой сектор")</f>
        <v>0</v>
      </c>
      <c r="AK99" s="373">
        <f>SUMIFS(Гиб.!O5:O9995,Гиб.!E5:E9995,AJ6,Гиб.!F5:F9995,E7,Гиб.!N5:N9995,B99,Гиб.!H5:H9995,"Жилой сектор")</f>
        <v>0</v>
      </c>
      <c r="AL99" s="373">
        <f>SUMIFS(Гиб.!O5:O9995,Гиб.!E5:E9995,AL6,Гиб.!F5:F9995,D7,Гиб.!N5:N9995,B99,Гиб.!H5:H9995,"Жилой сектор")</f>
        <v>0</v>
      </c>
      <c r="AM99" s="373">
        <f>SUMIFS(Гиб.!O5:O9995,Гиб.!E5:E9995,AL6,Гиб.!F5:F9995,E7,Гиб.!N5:N9995,B99,Гиб.!H5:H9995,"Жилой сектор")</f>
        <v>0</v>
      </c>
      <c r="AN99" s="373">
        <f>SUMIFS(Гиб.!O5:O9995,Гиб.!E5:E9995,AN6,Гиб.!F5:F9995,D7,Гиб.!N5:N9995,B99,Гиб.!H5:H9995,"Жилой сектор")</f>
        <v>0</v>
      </c>
      <c r="AO99" s="373">
        <f>SUMIFS(Гиб.!O5:O9995,Гиб.!E5:E9995,AN6,Гиб.!F5:F9995,E7,Гиб.!N5:N9995,B99,Гиб.!H5:H9995,"Жилой сектор")</f>
        <v>0</v>
      </c>
      <c r="AP99" s="373">
        <f>SUMIFS(Гиб.!O5:O9995,Гиб.!E5:E9995,AP6,Гиб.!F5:F9995,D7,Гиб.!N5:N9995,B99,Гиб.!H5:H9995,"Жилой сектор")</f>
        <v>0</v>
      </c>
      <c r="AQ99" s="373">
        <f>SUMIFS(Гиб.!O5:O9995,Гиб.!E5:E9995,AP6,Гиб.!F5:F9995,E7,Гиб.!N5:N9995,B99,Гиб.!H5:H9995,"Жилой сектор")</f>
        <v>0</v>
      </c>
      <c r="AR99" s="373">
        <f>SUMIFS(Гиб.!O5:O9995,Гиб.!E5:E9995,AR6,Гиб.!F5:F9995,D7,Гиб.!N5:N9995,B99,Гиб.!H5:H9995,"Жилой сектор")</f>
        <v>0</v>
      </c>
      <c r="AS99" s="373">
        <f>SUMIFS(Гиб.!O5:O9995,Гиб.!E5:E9995,AR6,Гиб.!F5:F9995,E7,Гиб.!N5:N9995,B99,Гиб.!H5:H9995,"Жилой сектор")</f>
        <v>0</v>
      </c>
      <c r="AT99" s="373">
        <f>SUMIFS(Гиб.!O5:O9995,Гиб.!E5:E9995,AT6,Гиб.!F5:F9995,D7,Гиб.!N5:N9995,B99,Гиб.!H5:H9995,"Жилой сектор")</f>
        <v>0</v>
      </c>
      <c r="AU99" s="373">
        <f>SUMIFS(Гиб.!O5:O9995,Гиб.!E5:E9995,AT6,Гиб.!F5:F9995,E7,Гиб.!N5:N9995,B99,Гиб.!H5:H9995,"Жилой сектор")</f>
        <v>0</v>
      </c>
      <c r="AV99" s="373">
        <f>SUMIFS(Гиб.!O5:O9995,Гиб.!E5:E9995,AV6,Гиб.!F5:F9995,D7,Гиб.!N5:N9995,B99,Гиб.!H5:H9995,"Жилой сектор")</f>
        <v>0</v>
      </c>
      <c r="AW99" s="373">
        <f>SUMIFS(Гиб.!O5:O9995,Гиб.!E5:E9995,AV6,Гиб.!F5:F9995,E7,Гиб.!N5:N9995,B99,Гиб.!H5:H9995,"Жилой сектор")</f>
        <v>0</v>
      </c>
      <c r="AX99" s="194"/>
      <c r="AY99" s="194"/>
      <c r="AZ99" s="194"/>
      <c r="BA99" s="194"/>
    </row>
    <row r="100" spans="1:53" ht="19.5" thickBot="1">
      <c r="A100" s="337" t="s">
        <v>477</v>
      </c>
      <c r="B100" s="338" t="s">
        <v>298</v>
      </c>
      <c r="C100" s="1204">
        <f t="shared" si="22"/>
        <v>0</v>
      </c>
      <c r="D100" s="372">
        <f t="shared" si="26"/>
        <v>0</v>
      </c>
      <c r="E100" s="196">
        <f t="shared" si="26"/>
        <v>0</v>
      </c>
      <c r="F100" s="1250">
        <f t="shared" si="23"/>
        <v>0</v>
      </c>
      <c r="G100" s="453">
        <v>0</v>
      </c>
      <c r="H100" s="458">
        <v>0</v>
      </c>
      <c r="I100" s="1212">
        <f>C100/C82*100%</f>
        <v>0</v>
      </c>
      <c r="J100" s="1206" t="e">
        <f t="shared" si="27"/>
        <v>#DIV/0!</v>
      </c>
      <c r="K100" s="1206" t="e">
        <f t="shared" si="28"/>
        <v>#DIV/0!</v>
      </c>
      <c r="L100" s="378">
        <f>SUMIFS(Гиб.!O5:O9995,Гиб.!E5:E9995,L6,Гиб.!F5:F9995,D7,Гиб.!N5:N9995,B100,Гиб.!H5:H9995,"Жилой сектор")</f>
        <v>0</v>
      </c>
      <c r="M100" s="373">
        <f>SUMIFS(Гиб.!O5:O9995,Гиб.!E5:E9995,L6,Гиб.!F5:F9995,E7,Гиб.!N5:N9995,B100,Гиб.!H5:H9995,"Жилой сектор")</f>
        <v>0</v>
      </c>
      <c r="N100" s="373">
        <f>SUMIFS(Гиб.!O5:O9995,Гиб.!E5:E9995,N6,Гиб.!F5:F9995,D7,Гиб.!N5:N9995,B100,Гиб.!H5:H9995,"Жилой сектор")</f>
        <v>0</v>
      </c>
      <c r="O100" s="373">
        <f>SUMIFS(Гиб.!O5:O9995,Гиб.!E5:E9995,N6,Гиб.!F5:F9995,E7,Гиб.!N5:N9995,B100,Гиб.!H5:H9995,"Жилой сектор")</f>
        <v>0</v>
      </c>
      <c r="P100" s="373">
        <f>SUMIFS(Гиб.!O5:O9995,Гиб.!E5:E9995,P6,Гиб.!F5:F9995,D7,Гиб.!N5:N9995,B100,Гиб.!H5:H9995,"Жилой сектор")</f>
        <v>0</v>
      </c>
      <c r="Q100" s="373">
        <f>SUMIFS(Гиб.!O5:O9995,Гиб.!E5:E9995,P6,Гиб.!F5:F9995,E7,Гиб.!N5:N9995,B100,Гиб.!H5:H9995,"Жилой сектор")</f>
        <v>0</v>
      </c>
      <c r="R100" s="373">
        <f>SUMIFS(Гиб.!O5:O9995,Гиб.!E5:E9995,R6,Гиб.!F5:F9995,D7,Гиб.!N5:N9995,B100,Гиб.!H5:H9995,"Жилой сектор")</f>
        <v>0</v>
      </c>
      <c r="S100" s="373">
        <f>SUMIFS(Гиб.!O5:O9995,Гиб.!E5:E9995,R6,Гиб.!F5:F9995,E7,Гиб.!N5:N9995,B100,Гиб.!H5:H9995,"Жилой сектор")</f>
        <v>0</v>
      </c>
      <c r="T100" s="373">
        <f>SUMIFS(Гиб.!O5:O9995,Гиб.!E5:E9995,T6,Гиб.!F5:F9995,D7,Гиб.!N5:N9995,B100,Гиб.!H5:H9995,"Жилой сектор")</f>
        <v>0</v>
      </c>
      <c r="U100" s="373">
        <f>SUMIFS(Гиб.!O5:O9995,Гиб.!E5:E9995,T6,Гиб.!F5:F9995,E7,Гиб.!N5:N9995,B100,Гиб.!H5:H9995,"Жилой сектор")</f>
        <v>0</v>
      </c>
      <c r="V100" s="373">
        <f>SUMIFS(Гиб.!O5:O9995,Гиб.!E5:E9995,V6,Гиб.!F5:F9995,D7,Гиб.!N5:N9995,B100,Гиб.!H5:H9995,"Жилой сектор")</f>
        <v>0</v>
      </c>
      <c r="W100" s="373">
        <f>SUMIFS(Гиб.!O5:O9995,Гиб.!E5:E9995,V6,Гиб.!F5:F9995,E7,Гиб.!N5:N9995,B100,Гиб.!H5:H9995,"Жилой сектор")</f>
        <v>0</v>
      </c>
      <c r="X100" s="373">
        <f>SUMIFS(Гиб.!O5:O9995,Гиб.!E5:E9995,X6,Гиб.!F5:F9995,D7,Гиб.!N5:N9995,B100,Гиб.!H5:H9995,"Жилой сектор")</f>
        <v>0</v>
      </c>
      <c r="Y100" s="373">
        <f>SUMIFS(Гиб.!O5:O9995,Гиб.!E5:E9995,X6,Гиб.!F5:F9995,E7,Гиб.!N5:N9995,B100,Гиб.!H5:H9995,"Жилой сектор")</f>
        <v>0</v>
      </c>
      <c r="Z100" s="373">
        <f>SUMIFS(Гиб.!O5:O9995,Гиб.!E5:E9995,Z6,Гиб.!F5:F9995,D7,Гиб.!N5:N9995,B100,Гиб.!H5:H9995,"Жилой сектор")</f>
        <v>0</v>
      </c>
      <c r="AA100" s="373">
        <f>SUMIFS(Гиб.!O5:O9995,Гиб.!E5:E9995,Z6,Гиб.!F5:F9995,E7,Гиб.!N5:N9995,B100,Гиб.!H5:H9995,"Жилой сектор")</f>
        <v>0</v>
      </c>
      <c r="AB100" s="373">
        <f>SUMIFS(Гиб.!O5:O9995,Гиб.!E5:E9995,AB6,Гиб.!F5:F9995,D7,Гиб.!N5:N9995,B100,Гиб.!H5:H9995,"Жилой сектор")</f>
        <v>0</v>
      </c>
      <c r="AC100" s="373">
        <f>SUMIFS(Гиб.!O5:O9995,Гиб.!E5:E9995,AB6,Гиб.!F5:F9995,E7,Гиб.!N5:N9995,B100,Гиб.!H5:H9995,"Жилой сектор")</f>
        <v>0</v>
      </c>
      <c r="AD100" s="373">
        <f>SUMIFS(Гиб.!O5:O9995,Гиб.!E5:E9995,AD6,Гиб.!F5:F9995,D7,Гиб.!N5:N9995,B100,Гиб.!H5:H9995,"Жилой сектор")</f>
        <v>0</v>
      </c>
      <c r="AE100" s="373">
        <f>SUMIFS(Гиб.!O5:O9995,Гиб.!E5:E9995,AD6,Гиб.!F5:F9995,E7,Гиб.!N5:N9995,B100,Гиб.!H5:H9995,"Жилой сектор")</f>
        <v>0</v>
      </c>
      <c r="AF100" s="373">
        <f>SUMIFS(Гиб.!O5:O9995,Гиб.!E5:E9995,AF6,Гиб.!F5:F9995,D7,Гиб.!N5:N9995,B100,Гиб.!H5:H9995,"Жилой сектор")</f>
        <v>0</v>
      </c>
      <c r="AG100" s="373">
        <f>SUMIFS(Гиб.!O5:O9995,Гиб.!E5:E9995,AF6,Гиб.!F5:F9995,E7,Гиб.!N5:N9995,B100,Гиб.!H5:H9995,"Жилой сектор")</f>
        <v>0</v>
      </c>
      <c r="AH100" s="373">
        <f>SUMIFS(Гиб.!O5:O9995,Гиб.!E5:E9995,AH6,Гиб.!F5:F9995,D7,Гиб.!N5:N9995,B100,Гиб.!H5:H9995,"Жилой сектор")</f>
        <v>0</v>
      </c>
      <c r="AI100" s="373">
        <f>SUMIFS(Гиб.!O5:O9995,Гиб.!E5:E9995,AH6,Гиб.!F5:F9995,E7,Гиб.!N5:N9995,B100,Гиб.!H5:H9995,"Жилой сектор")</f>
        <v>0</v>
      </c>
      <c r="AJ100" s="373">
        <f>SUMIFS(Гиб.!O5:O9995,Гиб.!E5:E9995,AJ6,Гиб.!F5:F9995,D7,Гиб.!N5:N9995,B100,Гиб.!H5:H9995,"Жилой сектор")</f>
        <v>0</v>
      </c>
      <c r="AK100" s="373">
        <f>SUMIFS(Гиб.!O5:O9995,Гиб.!E5:E9995,AJ6,Гиб.!F5:F9995,E7,Гиб.!N5:N9995,B100,Гиб.!H5:H9995,"Жилой сектор")</f>
        <v>0</v>
      </c>
      <c r="AL100" s="373">
        <f>SUMIFS(Гиб.!O5:O9995,Гиб.!E5:E9995,AL6,Гиб.!F5:F9995,D7,Гиб.!N5:N9995,B100,Гиб.!H5:H9995,"Жилой сектор")</f>
        <v>0</v>
      </c>
      <c r="AM100" s="373">
        <f>SUMIFS(Гиб.!O5:O9995,Гиб.!E5:E9995,AL6,Гиб.!F5:F9995,E7,Гиб.!N5:N9995,B100,Гиб.!H5:H9995,"Жилой сектор")</f>
        <v>0</v>
      </c>
      <c r="AN100" s="373">
        <f>SUMIFS(Гиб.!O5:O9995,Гиб.!E5:E9995,AN6,Гиб.!F5:F9995,D7,Гиб.!N5:N9995,B100,Гиб.!H5:H9995,"Жилой сектор")</f>
        <v>0</v>
      </c>
      <c r="AO100" s="373">
        <f>SUMIFS(Гиб.!O5:O9995,Гиб.!E5:E9995,AN6,Гиб.!F5:F9995,E7,Гиб.!N5:N9995,B100,Гиб.!H5:H9995,"Жилой сектор")</f>
        <v>0</v>
      </c>
      <c r="AP100" s="373">
        <f>SUMIFS(Гиб.!O5:O9995,Гиб.!E5:E9995,AP6,Гиб.!F5:F9995,D7,Гиб.!N5:N9995,B100,Гиб.!H5:H9995,"Жилой сектор")</f>
        <v>0</v>
      </c>
      <c r="AQ100" s="373">
        <f>SUMIFS(Гиб.!O5:O9995,Гиб.!E5:E9995,AP6,Гиб.!F5:F9995,E7,Гиб.!N5:N9995,B100,Гиб.!H5:H9995,"Жилой сектор")</f>
        <v>0</v>
      </c>
      <c r="AR100" s="373">
        <f>SUMIFS(Гиб.!O5:O9995,Гиб.!E5:E9995,AR6,Гиб.!F5:F9995,D7,Гиб.!N5:N9995,B100,Гиб.!H5:H9995,"Жилой сектор")</f>
        <v>0</v>
      </c>
      <c r="AS100" s="373">
        <f>SUMIFS(Гиб.!O5:O9995,Гиб.!E5:E9995,AR6,Гиб.!F5:F9995,E7,Гиб.!N5:N9995,B100,Гиб.!H5:H9995,"Жилой сектор")</f>
        <v>0</v>
      </c>
      <c r="AT100" s="373">
        <f>SUMIFS(Гиб.!O5:O9995,Гиб.!E5:E9995,AT6,Гиб.!F5:F9995,D7,Гиб.!N5:N9995,B100,Гиб.!H5:H9995,"Жилой сектор")</f>
        <v>0</v>
      </c>
      <c r="AU100" s="373">
        <f>SUMIFS(Гиб.!O5:O9995,Гиб.!E5:E9995,AT6,Гиб.!F5:F9995,E7,Гиб.!N5:N9995,B100,Гиб.!H5:H9995,"Жилой сектор")</f>
        <v>0</v>
      </c>
      <c r="AV100" s="373">
        <f>SUMIFS(Гиб.!O5:O9995,Гиб.!E5:E9995,AV6,Гиб.!F5:F9995,D7,Гиб.!N5:N9995,B100,Гиб.!H5:H9995,"Жилой сектор")</f>
        <v>0</v>
      </c>
      <c r="AW100" s="373">
        <f>SUMIFS(Гиб.!O5:O9995,Гиб.!E5:E9995,AV6,Гиб.!F5:F9995,E7,Гиб.!N5:N9995,B100,Гиб.!H5:H9995,"Жилой сектор")</f>
        <v>0</v>
      </c>
      <c r="AX100" s="194"/>
      <c r="AY100" s="194"/>
      <c r="AZ100" s="194"/>
      <c r="BA100" s="194"/>
    </row>
    <row r="101" spans="1:53" ht="19.5" thickBot="1">
      <c r="A101" s="337" t="s">
        <v>478</v>
      </c>
      <c r="B101" s="338" t="s">
        <v>299</v>
      </c>
      <c r="C101" s="1204">
        <f t="shared" si="22"/>
        <v>0</v>
      </c>
      <c r="D101" s="372">
        <f t="shared" si="26"/>
        <v>0</v>
      </c>
      <c r="E101" s="196">
        <f t="shared" si="26"/>
        <v>0</v>
      </c>
      <c r="F101" s="1250">
        <f t="shared" si="23"/>
        <v>0</v>
      </c>
      <c r="G101" s="453">
        <v>0</v>
      </c>
      <c r="H101" s="458">
        <v>0</v>
      </c>
      <c r="I101" s="1212">
        <f>C101/C82*100%</f>
        <v>0</v>
      </c>
      <c r="J101" s="1206" t="e">
        <f t="shared" si="27"/>
        <v>#DIV/0!</v>
      </c>
      <c r="K101" s="1206" t="e">
        <f t="shared" si="28"/>
        <v>#DIV/0!</v>
      </c>
      <c r="L101" s="378">
        <f>SUMIFS(Гиб.!O5:O9995,Гиб.!E5:E9995,L6,Гиб.!F5:F9995,D7,Гиб.!N5:N9995,B101,Гиб.!H5:H9995,"Жилой сектор")</f>
        <v>0</v>
      </c>
      <c r="M101" s="373">
        <f>SUMIFS(Гиб.!O5:O9995,Гиб.!E5:E9995,L6,Гиб.!F5:F9995,E7,Гиб.!N5:N9995,B101,Гиб.!H5:H9995,"Жилой сектор")</f>
        <v>0</v>
      </c>
      <c r="N101" s="373">
        <f>SUMIFS(Гиб.!O5:O9995,Гиб.!E5:E9995,N6,Гиб.!F5:F9995,D7,Гиб.!N5:N9995,B101,Гиб.!H5:H9995,"Жилой сектор")</f>
        <v>0</v>
      </c>
      <c r="O101" s="373">
        <f>SUMIFS(Гиб.!O5:O9995,Гиб.!E5:E9995,N6,Гиб.!F5:F9995,E7,Гиб.!N5:N9995,B101,Гиб.!H5:H9995,"Жилой сектор")</f>
        <v>0</v>
      </c>
      <c r="P101" s="373">
        <f>SUMIFS(Гиб.!O5:O9995,Гиб.!E5:E9995,P6,Гиб.!F5:F9995,D7,Гиб.!N5:N9995,B101,Гиб.!H5:H9995,"Жилой сектор")</f>
        <v>0</v>
      </c>
      <c r="Q101" s="373">
        <f>SUMIFS(Гиб.!O5:O9995,Гиб.!E5:E9995,P6,Гиб.!F5:F9995,E7,Гиб.!N5:N9995,B101,Гиб.!H5:H9995,"Жилой сектор")</f>
        <v>0</v>
      </c>
      <c r="R101" s="373">
        <f>SUMIFS(Гиб.!O5:O9995,Гиб.!E5:E9995,R6,Гиб.!F5:F9995,D7,Гиб.!N5:N9995,B101,Гиб.!H5:H9995,"Жилой сектор")</f>
        <v>0</v>
      </c>
      <c r="S101" s="373">
        <f>SUMIFS(Гиб.!O5:O9995,Гиб.!E5:E9995,R6,Гиб.!F5:F9995,E7,Гиб.!N5:N9995,B101,Гиб.!H5:H9995,"Жилой сектор")</f>
        <v>0</v>
      </c>
      <c r="T101" s="373">
        <f>SUMIFS(Гиб.!O5:O9995,Гиб.!E5:E9995,T6,Гиб.!F5:F9995,D7,Гиб.!N5:N9995,B101,Гиб.!H5:H9995,"Жилой сектор")</f>
        <v>0</v>
      </c>
      <c r="U101" s="373">
        <f>SUMIFS(Гиб.!O5:O9995,Гиб.!E5:E9995,T6,Гиб.!F5:F9995,E7,Гиб.!N5:N9995,B101,Гиб.!H5:H9995,"Жилой сектор")</f>
        <v>0</v>
      </c>
      <c r="V101" s="373">
        <f>SUMIFS(Гиб.!O5:O9995,Гиб.!E5:E9995,V6,Гиб.!F5:F9995,D7,Гиб.!N5:N9995,B101,Гиб.!H5:H9995,"Жилой сектор")</f>
        <v>0</v>
      </c>
      <c r="W101" s="373">
        <f>SUMIFS(Гиб.!O5:O9995,Гиб.!E5:E9995,V6,Гиб.!F5:F9995,E7,Гиб.!N5:N9995,B101,Гиб.!H5:H9995,"Жилой сектор")</f>
        <v>0</v>
      </c>
      <c r="X101" s="373">
        <f>SUMIFS(Гиб.!O5:O9995,Гиб.!E5:E9995,X6,Гиб.!F5:F9995,D7,Гиб.!N5:N9995,B101,Гиб.!H5:H9995,"Жилой сектор")</f>
        <v>0</v>
      </c>
      <c r="Y101" s="373">
        <f>SUMIFS(Гиб.!O5:O9995,Гиб.!E5:E9995,X6,Гиб.!F5:F9995,E7,Гиб.!N5:N9995,B101,Гиб.!H5:H9995,"Жилой сектор")</f>
        <v>0</v>
      </c>
      <c r="Z101" s="373">
        <f>SUMIFS(Гиб.!O5:O9995,Гиб.!E5:E9995,Z6,Гиб.!F5:F9995,D7,Гиб.!N5:N9995,B101,Гиб.!H5:H9995,"Жилой сектор")</f>
        <v>0</v>
      </c>
      <c r="AA101" s="373">
        <f>SUMIFS(Гиб.!O5:O9995,Гиб.!E5:E9995,Z6,Гиб.!F5:F9995,E7,Гиб.!N5:N9995,B101,Гиб.!H5:H9995,"Жилой сектор")</f>
        <v>0</v>
      </c>
      <c r="AB101" s="373">
        <f>SUMIFS(Гиб.!O5:O9995,Гиб.!E5:E9995,AB6,Гиб.!F5:F9995,D7,Гиб.!N5:N9995,B101,Гиб.!H5:H9995,"Жилой сектор")</f>
        <v>0</v>
      </c>
      <c r="AC101" s="373">
        <f>SUMIFS(Гиб.!O5:O9995,Гиб.!E5:E9995,AB6,Гиб.!F5:F9995,E7,Гиб.!N5:N9995,B101,Гиб.!H5:H9995,"Жилой сектор")</f>
        <v>0</v>
      </c>
      <c r="AD101" s="373">
        <f>SUMIFS(Гиб.!O5:O9995,Гиб.!E5:E9995,AD6,Гиб.!F5:F9995,D7,Гиб.!N5:N9995,B101,Гиб.!H5:H9995,"Жилой сектор")</f>
        <v>0</v>
      </c>
      <c r="AE101" s="373">
        <f>SUMIFS(Гиб.!O5:O9995,Гиб.!E5:E9995,AD6,Гиб.!F5:F9995,E7,Гиб.!N5:N9995,B101,Гиб.!H5:H9995,"Жилой сектор")</f>
        <v>0</v>
      </c>
      <c r="AF101" s="373">
        <f>SUMIFS(Гиб.!O5:O9995,Гиб.!E5:E9995,AF6,Гиб.!F5:F9995,D7,Гиб.!N5:N9995,B101,Гиб.!H5:H9995,"Жилой сектор")</f>
        <v>0</v>
      </c>
      <c r="AG101" s="373">
        <f>SUMIFS(Гиб.!O5:O9995,Гиб.!E5:E9995,AF6,Гиб.!F5:F9995,E7,Гиб.!N5:N9995,B101,Гиб.!H5:H9995,"Жилой сектор")</f>
        <v>0</v>
      </c>
      <c r="AH101" s="373">
        <f>SUMIFS(Гиб.!O5:O9995,Гиб.!E5:E9995,AH6,Гиб.!F5:F9995,D7,Гиб.!N5:N9995,B101,Гиб.!H5:H9995,"Жилой сектор")</f>
        <v>0</v>
      </c>
      <c r="AI101" s="373">
        <f>SUMIFS(Гиб.!O5:O9995,Гиб.!E5:E9995,AH6,Гиб.!F5:F9995,E7,Гиб.!N5:N9995,B101,Гиб.!H5:H9995,"Жилой сектор")</f>
        <v>0</v>
      </c>
      <c r="AJ101" s="373">
        <f>SUMIFS(Гиб.!O5:O9995,Гиб.!E5:E9995,AJ6,Гиб.!F5:F9995,D7,Гиб.!N5:N9995,B101,Гиб.!H5:H9995,"Жилой сектор")</f>
        <v>0</v>
      </c>
      <c r="AK101" s="373">
        <f>SUMIFS(Гиб.!O5:O9995,Гиб.!E5:E9995,AJ6,Гиб.!F5:F9995,E7,Гиб.!N5:N9995,B101,Гиб.!H5:H9995,"Жилой сектор")</f>
        <v>0</v>
      </c>
      <c r="AL101" s="373">
        <f>SUMIFS(Гиб.!O5:O9995,Гиб.!E5:E9995,AL6,Гиб.!F5:F9995,D7,Гиб.!N5:N9995,B101,Гиб.!H5:H9995,"Жилой сектор")</f>
        <v>0</v>
      </c>
      <c r="AM101" s="373">
        <f>SUMIFS(Гиб.!O5:O9995,Гиб.!E5:E9995,AL6,Гиб.!F5:F9995,E7,Гиб.!N5:N9995,B101,Гиб.!H5:H9995,"Жилой сектор")</f>
        <v>0</v>
      </c>
      <c r="AN101" s="373">
        <f>SUMIFS(Гиб.!O5:O9995,Гиб.!E5:E9995,AN6,Гиб.!F5:F9995,D7,Гиб.!N5:N9995,B101,Гиб.!H5:H9995,"Жилой сектор")</f>
        <v>0</v>
      </c>
      <c r="AO101" s="373">
        <f>SUMIFS(Гиб.!O5:O9995,Гиб.!E5:E9995,AN6,Гиб.!F5:F9995,E7,Гиб.!N5:N9995,B101,Гиб.!H5:H9995,"Жилой сектор")</f>
        <v>0</v>
      </c>
      <c r="AP101" s="373">
        <f>SUMIFS(Гиб.!O5:O9995,Гиб.!E5:E9995,AP6,Гиб.!F5:F9995,D7,Гиб.!N5:N9995,B101,Гиб.!H5:H9995,"Жилой сектор")</f>
        <v>0</v>
      </c>
      <c r="AQ101" s="373">
        <f>SUMIFS(Гиб.!O5:O9995,Гиб.!E5:E9995,AP6,Гиб.!F5:F9995,E7,Гиб.!N5:N9995,B101,Гиб.!H5:H9995,"Жилой сектор")</f>
        <v>0</v>
      </c>
      <c r="AR101" s="373">
        <f>SUMIFS(Гиб.!O5:O9995,Гиб.!E5:E9995,AR6,Гиб.!F5:F9995,D7,Гиб.!N5:N9995,B101,Гиб.!H5:H9995,"Жилой сектор")</f>
        <v>0</v>
      </c>
      <c r="AS101" s="373">
        <f>SUMIFS(Гиб.!O5:O9995,Гиб.!E5:E9995,AR6,Гиб.!F5:F9995,E7,Гиб.!N5:N9995,B101,Гиб.!H5:H9995,"Жилой сектор")</f>
        <v>0</v>
      </c>
      <c r="AT101" s="373">
        <f>SUMIFS(Гиб.!O5:O9995,Гиб.!E5:E9995,AT6,Гиб.!F5:F9995,D7,Гиб.!N5:N9995,B101,Гиб.!H5:H9995,"Жилой сектор")</f>
        <v>0</v>
      </c>
      <c r="AU101" s="373">
        <f>SUMIFS(Гиб.!O5:O9995,Гиб.!E5:E9995,AT6,Гиб.!F5:F9995,E7,Гиб.!N5:N9995,B101,Гиб.!H5:H9995,"Жилой сектор")</f>
        <v>0</v>
      </c>
      <c r="AV101" s="373">
        <f>SUMIFS(Гиб.!O5:O9995,Гиб.!E5:E9995,AV6,Гиб.!F5:F9995,D7,Гиб.!N5:N9995,B101,Гиб.!H5:H9995,"Жилой сектор")</f>
        <v>0</v>
      </c>
      <c r="AW101" s="373">
        <f>SUMIFS(Гиб.!O5:O9995,Гиб.!E5:E9995,AV6,Гиб.!F5:F9995,E7,Гиб.!N5:N9995,B101,Гиб.!H5:H9995,"Жилой сектор")</f>
        <v>0</v>
      </c>
      <c r="AX101" s="194"/>
      <c r="AY101" s="194"/>
      <c r="AZ101" s="194"/>
      <c r="BA101" s="194"/>
    </row>
    <row r="102" spans="1:53" ht="19.5" thickBot="1">
      <c r="A102" s="337" t="s">
        <v>479</v>
      </c>
      <c r="B102" s="338" t="s">
        <v>300</v>
      </c>
      <c r="C102" s="1204">
        <f t="shared" si="22"/>
        <v>0</v>
      </c>
      <c r="D102" s="372">
        <f t="shared" si="26"/>
        <v>0</v>
      </c>
      <c r="E102" s="196">
        <f t="shared" si="26"/>
        <v>0</v>
      </c>
      <c r="F102" s="1250">
        <f t="shared" si="23"/>
        <v>0</v>
      </c>
      <c r="G102" s="453">
        <v>0</v>
      </c>
      <c r="H102" s="458">
        <v>0</v>
      </c>
      <c r="I102" s="1212">
        <f>C102/C82*100%</f>
        <v>0</v>
      </c>
      <c r="J102" s="1206" t="e">
        <f t="shared" si="27"/>
        <v>#DIV/0!</v>
      </c>
      <c r="K102" s="1206" t="e">
        <f t="shared" si="28"/>
        <v>#DIV/0!</v>
      </c>
      <c r="L102" s="378">
        <f>SUMIFS(Гиб.!O5:O9995,Гиб.!E5:E9995,L6,Гиб.!F5:F9995,D7,Гиб.!N5:N9995,B102,Гиб.!H5:H9995,"Жилой сектор")</f>
        <v>0</v>
      </c>
      <c r="M102" s="373">
        <f>SUMIFS(Гиб.!O5:O9995,Гиб.!E5:E9995,L6,Гиб.!F5:F9995,E7,Гиб.!N5:N9995,B102,Гиб.!H5:H9995,"Жилой сектор")</f>
        <v>0</v>
      </c>
      <c r="N102" s="373">
        <f>SUMIFS(Гиб.!O5:O9995,Гиб.!E5:E9995,N6,Гиб.!F5:F9995,D7,Гиб.!N5:N9995,B102,Гиб.!H5:H9995,"Жилой сектор")</f>
        <v>0</v>
      </c>
      <c r="O102" s="373">
        <f>SUMIFS(Гиб.!O5:O9995,Гиб.!E5:E9995,N6,Гиб.!F5:F9995,E7,Гиб.!N5:N9995,B102,Гиб.!H5:H9995,"Жилой сектор")</f>
        <v>0</v>
      </c>
      <c r="P102" s="373">
        <f>SUMIFS(Гиб.!O5:O9995,Гиб.!E5:E9995,P6,Гиб.!F5:F9995,D7,Гиб.!N5:N9995,B102,Гиб.!H5:H9995,"Жилой сектор")</f>
        <v>0</v>
      </c>
      <c r="Q102" s="373">
        <f>SUMIFS(Гиб.!O5:O9995,Гиб.!E5:E9995,P6,Гиб.!F5:F9995,E7,Гиб.!N5:N9995,B102,Гиб.!H5:H9995,"Жилой сектор")</f>
        <v>0</v>
      </c>
      <c r="R102" s="373">
        <f>SUMIFS(Гиб.!O5:O9995,Гиб.!E5:E9995,R6,Гиб.!F5:F9995,D7,Гиб.!N5:N9995,B102,Гиб.!H5:H9995,"Жилой сектор")</f>
        <v>0</v>
      </c>
      <c r="S102" s="373">
        <f>SUMIFS(Гиб.!O5:O9995,Гиб.!E5:E9995,R6,Гиб.!F5:F9995,E7,Гиб.!N5:N9995,B102,Гиб.!H5:H9995,"Жилой сектор")</f>
        <v>0</v>
      </c>
      <c r="T102" s="373">
        <f>SUMIFS(Гиб.!O5:O9995,Гиб.!E5:E9995,T6,Гиб.!F5:F9995,D7,Гиб.!N5:N9995,B102,Гиб.!H5:H9995,"Жилой сектор")</f>
        <v>0</v>
      </c>
      <c r="U102" s="373">
        <f>SUMIFS(Гиб.!O5:O9995,Гиб.!E5:E9995,T6,Гиб.!F5:F9995,E7,Гиб.!N5:N9995,B102,Гиб.!H5:H9995,"Жилой сектор")</f>
        <v>0</v>
      </c>
      <c r="V102" s="373">
        <f>SUMIFS(Гиб.!O5:O9995,Гиб.!E5:E9995,V6,Гиб.!F5:F9995,D7,Гиб.!N5:N9995,B102,Гиб.!H5:H9995,"Жилой сектор")</f>
        <v>0</v>
      </c>
      <c r="W102" s="373">
        <f>SUMIFS(Гиб.!O5:O9995,Гиб.!E5:E9995,V6,Гиб.!F5:F9995,E7,Гиб.!N5:N9995,B102,Гиб.!H5:H9995,"Жилой сектор")</f>
        <v>0</v>
      </c>
      <c r="X102" s="373">
        <f>SUMIFS(Гиб.!O5:O9995,Гиб.!E5:E9995,X6,Гиб.!F5:F9995,D7,Гиб.!N5:N9995,B102,Гиб.!H5:H9995,"Жилой сектор")</f>
        <v>0</v>
      </c>
      <c r="Y102" s="373">
        <f>SUMIFS(Гиб.!O5:O9995,Гиб.!E5:E9995,X6,Гиб.!F5:F9995,E7,Гиб.!N5:N9995,B102,Гиб.!H5:H9995,"Жилой сектор")</f>
        <v>0</v>
      </c>
      <c r="Z102" s="373">
        <f>SUMIFS(Гиб.!O5:O9995,Гиб.!E5:E9995,Z6,Гиб.!F5:F9995,D7,Гиб.!N5:N9995,B102,Гиб.!H5:H9995,"Жилой сектор")</f>
        <v>0</v>
      </c>
      <c r="AA102" s="373">
        <f>SUMIFS(Гиб.!O5:O9995,Гиб.!E5:E9995,Z6,Гиб.!F5:F9995,E7,Гиб.!N5:N9995,B102,Гиб.!H5:H9995,"Жилой сектор")</f>
        <v>0</v>
      </c>
      <c r="AB102" s="373">
        <f>SUMIFS(Гиб.!O5:O9995,Гиб.!E5:E9995,AB6,Гиб.!F5:F9995,D7,Гиб.!N5:N9995,B102,Гиб.!H5:H9995,"Жилой сектор")</f>
        <v>0</v>
      </c>
      <c r="AC102" s="373">
        <f>SUMIFS(Гиб.!O5:O9995,Гиб.!E5:E9995,AB6,Гиб.!F5:F9995,E7,Гиб.!N5:N9995,B102,Гиб.!H5:H9995,"Жилой сектор")</f>
        <v>0</v>
      </c>
      <c r="AD102" s="373">
        <f>SUMIFS(Гиб.!O5:O9995,Гиб.!E5:E9995,AD6,Гиб.!F5:F9995,D7,Гиб.!N5:N9995,B102,Гиб.!H5:H9995,"Жилой сектор")</f>
        <v>0</v>
      </c>
      <c r="AE102" s="373">
        <f>SUMIFS(Гиб.!O5:O9995,Гиб.!E5:E9995,AD6,Гиб.!F5:F9995,E7,Гиб.!N5:N9995,B102,Гиб.!H5:H9995,"Жилой сектор")</f>
        <v>0</v>
      </c>
      <c r="AF102" s="373">
        <f>SUMIFS(Гиб.!O5:O9995,Гиб.!E5:E9995,AF6,Гиб.!F5:F9995,D7,Гиб.!N5:N9995,B102,Гиб.!H5:H9995,"Жилой сектор")</f>
        <v>0</v>
      </c>
      <c r="AG102" s="373">
        <f>SUMIFS(Гиб.!O5:O9995,Гиб.!E5:E9995,AF6,Гиб.!F5:F9995,E7,Гиб.!N5:N9995,B102,Гиб.!H5:H9995,"Жилой сектор")</f>
        <v>0</v>
      </c>
      <c r="AH102" s="373">
        <f>SUMIFS(Гиб.!O5:O9995,Гиб.!E5:E9995,AH6,Гиб.!F5:F9995,D7,Гиб.!N5:N9995,B102,Гиб.!H5:H9995,"Жилой сектор")</f>
        <v>0</v>
      </c>
      <c r="AI102" s="373">
        <f>SUMIFS(Гиб.!O5:O9995,Гиб.!E5:E9995,AH6,Гиб.!F5:F9995,E7,Гиб.!N5:N9995,B102,Гиб.!H5:H9995,"Жилой сектор")</f>
        <v>0</v>
      </c>
      <c r="AJ102" s="373">
        <f>SUMIFS(Гиб.!O5:O9995,Гиб.!E5:E9995,AJ6,Гиб.!F5:F9995,D7,Гиб.!N5:N9995,B102,Гиб.!H5:H9995,"Жилой сектор")</f>
        <v>0</v>
      </c>
      <c r="AK102" s="373">
        <f>SUMIFS(Гиб.!O5:O9995,Гиб.!E5:E9995,AJ6,Гиб.!F5:F9995,E7,Гиб.!N5:N9995,B102,Гиб.!H5:H9995,"Жилой сектор")</f>
        <v>0</v>
      </c>
      <c r="AL102" s="373">
        <f>SUMIFS(Гиб.!O5:O9995,Гиб.!E5:E9995,AL6,Гиб.!F5:F9995,D7,Гиб.!N5:N9995,B102,Гиб.!H5:H9995,"Жилой сектор")</f>
        <v>0</v>
      </c>
      <c r="AM102" s="373">
        <f>SUMIFS(Гиб.!O5:O9995,Гиб.!E5:E9995,AL6,Гиб.!F5:F9995,E7,Гиб.!N5:N9995,B102,Гиб.!H5:H9995,"Жилой сектор")</f>
        <v>0</v>
      </c>
      <c r="AN102" s="373">
        <f>SUMIFS(Гиб.!O5:O9995,Гиб.!E5:E9995,AN6,Гиб.!F5:F9995,D7,Гиб.!N5:N9995,B102,Гиб.!H5:H9995,"Жилой сектор")</f>
        <v>0</v>
      </c>
      <c r="AO102" s="373">
        <f>SUMIFS(Гиб.!O5:O9995,Гиб.!E5:E9995,AN6,Гиб.!F5:F9995,E7,Гиб.!N5:N9995,B102,Гиб.!H5:H9995,"Жилой сектор")</f>
        <v>0</v>
      </c>
      <c r="AP102" s="373">
        <f>SUMIFS(Гиб.!O5:O9995,Гиб.!E5:E9995,AP6,Гиб.!F5:F9995,D7,Гиб.!N5:N9995,B102,Гиб.!H5:H9995,"Жилой сектор")</f>
        <v>0</v>
      </c>
      <c r="AQ102" s="373">
        <f>SUMIFS(Гиб.!O5:O9995,Гиб.!E5:E9995,AP6,Гиб.!F5:F9995,E7,Гиб.!N5:N9995,B102,Гиб.!H5:H9995,"Жилой сектор")</f>
        <v>0</v>
      </c>
      <c r="AR102" s="373">
        <f>SUMIFS(Гиб.!O5:O9995,Гиб.!E5:E9995,AR6,Гиб.!F5:F9995,D7,Гиб.!N5:N9995,B102,Гиб.!H5:H9995,"Жилой сектор")</f>
        <v>0</v>
      </c>
      <c r="AS102" s="373">
        <f>SUMIFS(Гиб.!O5:O9995,Гиб.!E5:E9995,AR6,Гиб.!F5:F9995,E7,Гиб.!N5:N9995,B102,Гиб.!H5:H9995,"Жилой сектор")</f>
        <v>0</v>
      </c>
      <c r="AT102" s="373">
        <f>SUMIFS(Гиб.!O5:O9995,Гиб.!E5:E9995,AT6,Гиб.!F5:F9995,D7,Гиб.!N5:N9995,B102,Гиб.!H5:H9995,"Жилой сектор")</f>
        <v>0</v>
      </c>
      <c r="AU102" s="373">
        <f>SUMIFS(Гиб.!O5:O9995,Гиб.!E5:E9995,AT6,Гиб.!F5:F9995,E7,Гиб.!N5:N9995,B102,Гиб.!H5:H9995,"Жилой сектор")</f>
        <v>0</v>
      </c>
      <c r="AV102" s="373">
        <f>SUMIFS(Гиб.!O5:O9995,Гиб.!E5:E9995,AV6,Гиб.!F5:F9995,D7,Гиб.!N5:N9995,B102,Гиб.!H5:H9995,"Жилой сектор")</f>
        <v>0</v>
      </c>
      <c r="AW102" s="373">
        <f>SUMIFS(Гиб.!O5:O9995,Гиб.!E5:E9995,AV6,Гиб.!F5:F9995,E7,Гиб.!N5:N9995,B102,Гиб.!H5:H9995,"Жилой сектор")</f>
        <v>0</v>
      </c>
      <c r="AX102" s="194"/>
      <c r="AY102" s="194"/>
      <c r="AZ102" s="194"/>
      <c r="BA102" s="194"/>
    </row>
    <row r="103" spans="1:53" ht="19.5" thickBot="1">
      <c r="A103" s="337" t="s">
        <v>480</v>
      </c>
      <c r="B103" s="338" t="s">
        <v>302</v>
      </c>
      <c r="C103" s="1204">
        <f t="shared" si="22"/>
        <v>0</v>
      </c>
      <c r="D103" s="372">
        <f t="shared" si="26"/>
        <v>0</v>
      </c>
      <c r="E103" s="196">
        <f t="shared" si="26"/>
        <v>0</v>
      </c>
      <c r="F103" s="1250">
        <f t="shared" si="23"/>
        <v>0</v>
      </c>
      <c r="G103" s="453">
        <v>0</v>
      </c>
      <c r="H103" s="458">
        <v>0</v>
      </c>
      <c r="I103" s="1212">
        <f>C103/C82*100%</f>
        <v>0</v>
      </c>
      <c r="J103" s="1206" t="e">
        <f t="shared" si="27"/>
        <v>#DIV/0!</v>
      </c>
      <c r="K103" s="1206" t="e">
        <f t="shared" si="28"/>
        <v>#DIV/0!</v>
      </c>
      <c r="L103" s="378">
        <f>SUMIFS(Гиб.!O5:O9995,Гиб.!E5:E9995,L6,Гиб.!F5:F9995,D7,Гиб.!N5:N9995,B103,Гиб.!H5:H9995,"Жилой сектор")</f>
        <v>0</v>
      </c>
      <c r="M103" s="373">
        <f>SUMIFS(Гиб.!O5:O9995,Гиб.!E5:E9995,L6,Гиб.!F5:F9995,E7,Гиб.!N5:N9995,B103,Гиб.!H5:H9995,"Жилой сектор")</f>
        <v>0</v>
      </c>
      <c r="N103" s="373">
        <f>SUMIFS(Гиб.!O5:O9995,Гиб.!E5:E9995,N6,Гиб.!F5:F9995,D7,Гиб.!N5:N9995,B103,Гиб.!H5:H9995,"Жилой сектор")</f>
        <v>0</v>
      </c>
      <c r="O103" s="373">
        <f>SUMIFS(Гиб.!O5:O9995,Гиб.!E5:E9995,N6,Гиб.!F5:F9995,E7,Гиб.!N5:N9995,B103,Гиб.!H5:H9995,"Жилой сектор")</f>
        <v>0</v>
      </c>
      <c r="P103" s="373">
        <f>SUMIFS(Гиб.!O5:O9995,Гиб.!E5:E9995,P6,Гиб.!F5:F9995,D7,Гиб.!N5:N9995,B103,Гиб.!H5:H9995,"Жилой сектор")</f>
        <v>0</v>
      </c>
      <c r="Q103" s="373">
        <f>SUMIFS(Гиб.!O5:O9995,Гиб.!E5:E9995,P6,Гиб.!F5:F9995,E7,Гиб.!N5:N9995,B103,Гиб.!H5:H9995,"Жилой сектор")</f>
        <v>0</v>
      </c>
      <c r="R103" s="373">
        <f>SUMIFS(Гиб.!O5:O9995,Гиб.!E5:E9995,R6,Гиб.!F5:F9995,D7,Гиб.!N5:N9995,B103,Гиб.!H5:H9995,"Жилой сектор")</f>
        <v>0</v>
      </c>
      <c r="S103" s="373">
        <f>SUMIFS(Гиб.!O5:O9995,Гиб.!E5:E9995,R6,Гиб.!F5:F9995,E7,Гиб.!N5:N9995,B103,Гиб.!H5:H9995,"Жилой сектор")</f>
        <v>0</v>
      </c>
      <c r="T103" s="373">
        <f>SUMIFS(Гиб.!O5:O9995,Гиб.!E5:E9995,T6,Гиб.!F5:F9995,D7,Гиб.!N5:N9995,B103,Гиб.!H5:H9995,"Жилой сектор")</f>
        <v>0</v>
      </c>
      <c r="U103" s="373">
        <f>SUMIFS(Гиб.!O5:O9995,Гиб.!E5:E9995,T6,Гиб.!F5:F9995,E7,Гиб.!N5:N9995,B103,Гиб.!H5:H9995,"Жилой сектор")</f>
        <v>0</v>
      </c>
      <c r="V103" s="373">
        <f>SUMIFS(Гиб.!O5:O9995,Гиб.!E5:E9995,V6,Гиб.!F5:F9995,D7,Гиб.!N5:N9995,B103,Гиб.!H5:H9995,"Жилой сектор")</f>
        <v>0</v>
      </c>
      <c r="W103" s="373">
        <f>SUMIFS(Гиб.!O5:O9995,Гиб.!E5:E9995,V6,Гиб.!F5:F9995,E7,Гиб.!N5:N9995,B103,Гиб.!H5:H9995,"Жилой сектор")</f>
        <v>0</v>
      </c>
      <c r="X103" s="373">
        <f>SUMIFS(Гиб.!O5:O9995,Гиб.!E5:E9995,X6,Гиб.!F5:F9995,D7,Гиб.!N5:N9995,B103,Гиб.!H5:H9995,"Жилой сектор")</f>
        <v>0</v>
      </c>
      <c r="Y103" s="373">
        <f>SUMIFS(Гиб.!O5:O9995,Гиб.!E5:E9995,X6,Гиб.!F5:F9995,E7,Гиб.!N5:N9995,B103,Гиб.!H5:H9995,"Жилой сектор")</f>
        <v>0</v>
      </c>
      <c r="Z103" s="373">
        <f>SUMIFS(Гиб.!O5:O9995,Гиб.!E5:E9995,Z6,Гиб.!F5:F9995,D7,Гиб.!N5:N9995,B103,Гиб.!H5:H9995,"Жилой сектор")</f>
        <v>0</v>
      </c>
      <c r="AA103" s="373">
        <f>SUMIFS(Гиб.!O5:O9995,Гиб.!E5:E9995,Z6,Гиб.!F5:F9995,E7,Гиб.!N5:N9995,B103,Гиб.!H5:H9995,"Жилой сектор")</f>
        <v>0</v>
      </c>
      <c r="AB103" s="373">
        <f>SUMIFS(Гиб.!O5:O9995,Гиб.!E5:E9995,AB6,Гиб.!F5:F9995,D7,Гиб.!N5:N9995,B103,Гиб.!H5:H9995,"Жилой сектор")</f>
        <v>0</v>
      </c>
      <c r="AC103" s="373">
        <f>SUMIFS(Гиб.!O5:O9995,Гиб.!E5:E9995,AB6,Гиб.!F5:F9995,E7,Гиб.!N5:N9995,B103,Гиб.!H5:H9995,"Жилой сектор")</f>
        <v>0</v>
      </c>
      <c r="AD103" s="373">
        <f>SUMIFS(Гиб.!O5:O9995,Гиб.!E5:E9995,AD6,Гиб.!F5:F9995,D7,Гиб.!N5:N9995,B103,Гиб.!H5:H9995,"Жилой сектор")</f>
        <v>0</v>
      </c>
      <c r="AE103" s="373">
        <f>SUMIFS(Гиб.!O5:O9995,Гиб.!E5:E9995,AD6,Гиб.!F5:F9995,E7,Гиб.!N5:N9995,B103,Гиб.!H5:H9995,"Жилой сектор")</f>
        <v>0</v>
      </c>
      <c r="AF103" s="373">
        <f>SUMIFS(Гиб.!O5:O9995,Гиб.!E5:E9995,AF6,Гиб.!F5:F9995,D7,Гиб.!N5:N9995,B103,Гиб.!H5:H9995,"Жилой сектор")</f>
        <v>0</v>
      </c>
      <c r="AG103" s="373">
        <f>SUMIFS(Гиб.!O5:O9995,Гиб.!E5:E9995,AF6,Гиб.!F5:F9995,E7,Гиб.!N5:N9995,B103,Гиб.!H5:H9995,"Жилой сектор")</f>
        <v>0</v>
      </c>
      <c r="AH103" s="373">
        <f>SUMIFS(Гиб.!O5:O9995,Гиб.!E5:E9995,AH6,Гиб.!F5:F9995,D7,Гиб.!N5:N9995,B103,Гиб.!H5:H9995,"Жилой сектор")</f>
        <v>0</v>
      </c>
      <c r="AI103" s="373">
        <f>SUMIFS(Гиб.!O5:O9995,Гиб.!E5:E9995,AH6,Гиб.!F5:F9995,E7,Гиб.!N5:N9995,B103,Гиб.!H5:H9995,"Жилой сектор")</f>
        <v>0</v>
      </c>
      <c r="AJ103" s="373">
        <f>SUMIFS(Гиб.!O5:O9995,Гиб.!E5:E9995,AJ6,Гиб.!F5:F9995,D7,Гиб.!N5:N9995,B103,Гиб.!H5:H9995,"Жилой сектор")</f>
        <v>0</v>
      </c>
      <c r="AK103" s="373">
        <f>SUMIFS(Гиб.!O5:O9995,Гиб.!E5:E9995,AJ6,Гиб.!F5:F9995,E7,Гиб.!N5:N9995,B103,Гиб.!H5:H9995,"Жилой сектор")</f>
        <v>0</v>
      </c>
      <c r="AL103" s="373">
        <f>SUMIFS(Гиб.!O5:O9995,Гиб.!E5:E9995,AL6,Гиб.!F5:F9995,D7,Гиб.!N5:N9995,B103,Гиб.!H5:H9995,"Жилой сектор")</f>
        <v>0</v>
      </c>
      <c r="AM103" s="373">
        <f>SUMIFS(Гиб.!O5:O9995,Гиб.!E5:E9995,AL6,Гиб.!F5:F9995,E7,Гиб.!N5:N9995,B103,Гиб.!H5:H9995,"Жилой сектор")</f>
        <v>0</v>
      </c>
      <c r="AN103" s="373">
        <f>SUMIFS(Гиб.!O5:O9995,Гиб.!E5:E9995,AN6,Гиб.!F5:F9995,D7,Гиб.!N5:N9995,B103,Гиб.!H5:H9995,"Жилой сектор")</f>
        <v>0</v>
      </c>
      <c r="AO103" s="373">
        <f>SUMIFS(Гиб.!O5:O9995,Гиб.!E5:E9995,AN6,Гиб.!F5:F9995,E7,Гиб.!N5:N9995,B103,Гиб.!H5:H9995,"Жилой сектор")</f>
        <v>0</v>
      </c>
      <c r="AP103" s="373">
        <f>SUMIFS(Гиб.!O5:O9995,Гиб.!E5:E9995,AP6,Гиб.!F5:F9995,D7,Гиб.!N5:N9995,B103,Гиб.!H5:H9995,"Жилой сектор")</f>
        <v>0</v>
      </c>
      <c r="AQ103" s="373">
        <f>SUMIFS(Гиб.!O5:O9995,Гиб.!E5:E9995,AP6,Гиб.!F5:F9995,E7,Гиб.!N5:N9995,B103,Гиб.!H5:H9995,"Жилой сектор")</f>
        <v>0</v>
      </c>
      <c r="AR103" s="373">
        <f>SUMIFS(Гиб.!O5:O9995,Гиб.!E5:E9995,AR6,Гиб.!F5:F9995,D7,Гиб.!N5:N9995,B103,Гиб.!H5:H9995,"Жилой сектор")</f>
        <v>0</v>
      </c>
      <c r="AS103" s="373">
        <f>SUMIFS(Гиб.!O5:O9995,Гиб.!E5:E9995,AR6,Гиб.!F5:F9995,E7,Гиб.!N5:N9995,B103,Гиб.!H5:H9995,"Жилой сектор")</f>
        <v>0</v>
      </c>
      <c r="AT103" s="373">
        <f>SUMIFS(Гиб.!O5:O9995,Гиб.!E5:E9995,AT6,Гиб.!F5:F9995,D7,Гиб.!N5:N9995,B103,Гиб.!H5:H9995,"Жилой сектор")</f>
        <v>0</v>
      </c>
      <c r="AU103" s="373">
        <f>SUMIFS(Гиб.!O5:O9995,Гиб.!E5:E9995,AT6,Гиб.!F5:F9995,E7,Гиб.!N5:N9995,B103,Гиб.!H5:H9995,"Жилой сектор")</f>
        <v>0</v>
      </c>
      <c r="AV103" s="373">
        <f>SUMIFS(Гиб.!O5:O9995,Гиб.!E5:E9995,AV6,Гиб.!F5:F9995,D7,Гиб.!N5:N9995,B103,Гиб.!H5:H9995,"Жилой сектор")</f>
        <v>0</v>
      </c>
      <c r="AW103" s="373">
        <f>SUMIFS(Гиб.!O5:O9995,Гиб.!E5:E9995,AV6,Гиб.!F5:F9995,E7,Гиб.!N5:N9995,B103,Гиб.!H5:H9995,"Жилой сектор")</f>
        <v>0</v>
      </c>
      <c r="AX103" s="194"/>
      <c r="AY103" s="194"/>
      <c r="AZ103" s="194"/>
      <c r="BA103" s="194"/>
    </row>
    <row r="104" spans="1:53" ht="49.5" customHeight="1" thickBot="1">
      <c r="A104" s="337" t="s">
        <v>481</v>
      </c>
      <c r="B104" s="338" t="s">
        <v>872</v>
      </c>
      <c r="C104" s="1204">
        <f t="shared" si="22"/>
        <v>0</v>
      </c>
      <c r="D104" s="372">
        <f t="shared" si="26"/>
        <v>0</v>
      </c>
      <c r="E104" s="196">
        <f t="shared" si="26"/>
        <v>0</v>
      </c>
      <c r="F104" s="1250">
        <f t="shared" si="23"/>
        <v>0</v>
      </c>
      <c r="G104" s="453">
        <v>0</v>
      </c>
      <c r="H104" s="458">
        <v>0</v>
      </c>
      <c r="I104" s="1212">
        <f>C104/C82*100%</f>
        <v>0</v>
      </c>
      <c r="J104" s="1206" t="e">
        <f t="shared" si="27"/>
        <v>#DIV/0!</v>
      </c>
      <c r="K104" s="1206" t="e">
        <f t="shared" si="28"/>
        <v>#DIV/0!</v>
      </c>
      <c r="L104" s="378">
        <f>SUMIFS(Гиб.!O5:O9995,Гиб.!E5:E9995,L6,Гиб.!F5:F9995,D7,Гиб.!N5:N9995,B104,Гиб.!H5:H9995,"Жилой сектор")</f>
        <v>0</v>
      </c>
      <c r="M104" s="373">
        <f>SUMIFS(Гиб.!O5:O9995,Гиб.!E5:E9995,L6,Гиб.!F5:F9995,E7,Гиб.!N5:N9995,B104,Гиб.!H5:H9995,"Жилой сектор")</f>
        <v>0</v>
      </c>
      <c r="N104" s="373">
        <f>SUMIFS(Гиб.!O5:O9995,Гиб.!E5:E9995,N6,Гиб.!F5:F9995,D7,Гиб.!N5:N9995,B104,Гиб.!H5:H9995,"Жилой сектор")</f>
        <v>0</v>
      </c>
      <c r="O104" s="373">
        <f>SUMIFS(Гиб.!O5:O9995,Гиб.!E5:E9995,N6,Гиб.!F5:F9995,E7,Гиб.!N5:N9995,B104,Гиб.!H5:H9995,"Жилой сектор")</f>
        <v>0</v>
      </c>
      <c r="P104" s="373">
        <f>SUMIFS(Гиб.!O5:O9995,Гиб.!E5:E9995,P6,Гиб.!F5:F9995,D7,Гиб.!N5:N9995,B104,Гиб.!H5:H9995,"Жилой сектор")</f>
        <v>0</v>
      </c>
      <c r="Q104" s="373">
        <f>SUMIFS(Гиб.!O5:O9995,Гиб.!E5:E9995,P6,Гиб.!F5:F9995,E7,Гиб.!N5:N9995,B104,Гиб.!H5:H9995,"Жилой сектор")</f>
        <v>0</v>
      </c>
      <c r="R104" s="373">
        <f>SUMIFS(Гиб.!O5:O9995,Гиб.!E5:E9995,R6,Гиб.!F5:F9995,D7,Гиб.!N5:N9995,B104,Гиб.!H5:H9995,"Жилой сектор")</f>
        <v>0</v>
      </c>
      <c r="S104" s="373">
        <f>SUMIFS(Гиб.!O5:O9995,Гиб.!E5:E9995,R6,Гиб.!F5:F9995,E7,Гиб.!N5:N9995,B104,Гиб.!H5:H9995,"Жилой сектор")</f>
        <v>0</v>
      </c>
      <c r="T104" s="373">
        <f>SUMIFS(Гиб.!O5:O9995,Гиб.!E5:E9995,T6,Гиб.!F5:F9995,D7,Гиб.!N5:N9995,B104,Гиб.!H5:H9995,"Жилой сектор")</f>
        <v>0</v>
      </c>
      <c r="U104" s="373">
        <f>SUMIFS(Гиб.!O5:O9995,Гиб.!E5:E9995,T6,Гиб.!F5:F9995,E7,Гиб.!N5:N9995,B104,Гиб.!H5:H9995,"Жилой сектор")</f>
        <v>0</v>
      </c>
      <c r="V104" s="373">
        <f>SUMIFS(Гиб.!O5:O9995,Гиб.!E5:E9995,V6,Гиб.!F5:F9995,D7,Гиб.!N5:N9995,B104,Гиб.!H5:H9995,"Жилой сектор")</f>
        <v>0</v>
      </c>
      <c r="W104" s="373">
        <f>SUMIFS(Гиб.!O5:O9995,Гиб.!E5:E9995,V6,Гиб.!F5:F9995,E7,Гиб.!N5:N9995,B104,Гиб.!H5:H9995,"Жилой сектор")</f>
        <v>0</v>
      </c>
      <c r="X104" s="373">
        <f>SUMIFS(Гиб.!O5:O9995,Гиб.!E5:E9995,X6,Гиб.!F5:F9995,D7,Гиб.!N5:N9995,B104,Гиб.!H5:H9995,"Жилой сектор")</f>
        <v>0</v>
      </c>
      <c r="Y104" s="373">
        <f>SUMIFS(Гиб.!O5:O9995,Гиб.!E5:E9995,X6,Гиб.!F5:F9995,E7,Гиб.!N5:N9995,B104,Гиб.!H5:H9995,"Жилой сектор")</f>
        <v>0</v>
      </c>
      <c r="Z104" s="373">
        <f>SUMIFS(Гиб.!O5:O9995,Гиб.!E5:E9995,Z6,Гиб.!F5:F9995,D7,Гиб.!N5:N9995,B104,Гиб.!H5:H9995,"Жилой сектор")</f>
        <v>0</v>
      </c>
      <c r="AA104" s="373">
        <f>SUMIFS(Гиб.!O5:O9995,Гиб.!E5:E9995,Z6,Гиб.!F5:F9995,E7,Гиб.!N5:N9995,B104,Гиб.!H5:H9995,"Жилой сектор")</f>
        <v>0</v>
      </c>
      <c r="AB104" s="373">
        <f>SUMIFS(Гиб.!O5:O9995,Гиб.!E5:E9995,AB6,Гиб.!F5:F9995,D7,Гиб.!N5:N9995,B104,Гиб.!H5:H9995,"Жилой сектор")</f>
        <v>0</v>
      </c>
      <c r="AC104" s="373">
        <f>SUMIFS(Гиб.!O5:O9995,Гиб.!E5:E9995,AB6,Гиб.!F5:F9995,E7,Гиб.!N5:N9995,B104,Гиб.!H5:H9995,"Жилой сектор")</f>
        <v>0</v>
      </c>
      <c r="AD104" s="373">
        <f>SUMIFS(Гиб.!O5:O9995,Гиб.!E5:E9995,AD6,Гиб.!F5:F9995,D7,Гиб.!N5:N9995,B104,Гиб.!H5:H9995,"Жилой сектор")</f>
        <v>0</v>
      </c>
      <c r="AE104" s="373">
        <f>SUMIFS(Гиб.!O5:O9995,Гиб.!E5:E9995,AD6,Гиб.!F5:F9995,E7,Гиб.!N5:N9995,B104,Гиб.!H5:H9995,"Жилой сектор")</f>
        <v>0</v>
      </c>
      <c r="AF104" s="373">
        <f>SUMIFS(Гиб.!O5:O9995,Гиб.!E5:E9995,AF6,Гиб.!F5:F9995,D7,Гиб.!N5:N9995,B104,Гиб.!H5:H9995,"Жилой сектор")</f>
        <v>0</v>
      </c>
      <c r="AG104" s="373">
        <f>SUMIFS(Гиб.!O5:O9995,Гиб.!E5:E9995,AF6,Гиб.!F5:F9995,E7,Гиб.!N5:N9995,B104,Гиб.!H5:H9995,"Жилой сектор")</f>
        <v>0</v>
      </c>
      <c r="AH104" s="373">
        <f>SUMIFS(Гиб.!O5:O9995,Гиб.!E5:E9995,AH6,Гиб.!F5:F9995,D7,Гиб.!N5:N9995,B104,Гиб.!H5:H9995,"Жилой сектор")</f>
        <v>0</v>
      </c>
      <c r="AI104" s="373">
        <f>SUMIFS(Гиб.!O5:O9995,Гиб.!E5:E9995,AH6,Гиб.!F5:F9995,E7,Гиб.!N5:N9995,B104,Гиб.!H5:H9995,"Жилой сектор")</f>
        <v>0</v>
      </c>
      <c r="AJ104" s="373">
        <f>SUMIFS(Гиб.!O5:O9995,Гиб.!E5:E9995,AJ6,Гиб.!F5:F9995,D7,Гиб.!N5:N9995,B104,Гиб.!H5:H9995,"Жилой сектор")</f>
        <v>0</v>
      </c>
      <c r="AK104" s="373">
        <f>SUMIFS(Гиб.!O5:O9995,Гиб.!E5:E9995,AJ6,Гиб.!F5:F9995,E7,Гиб.!N5:N9995,B104,Гиб.!H5:H9995,"Жилой сектор")</f>
        <v>0</v>
      </c>
      <c r="AL104" s="373">
        <f>SUMIFS(Гиб.!O5:O9995,Гиб.!E5:E9995,AL6,Гиб.!F5:F9995,D7,Гиб.!N5:N9995,B104,Гиб.!H5:H9995,"Жилой сектор")</f>
        <v>0</v>
      </c>
      <c r="AM104" s="373">
        <f>SUMIFS(Гиб.!O5:O9995,Гиб.!E5:E9995,AL6,Гиб.!F5:F9995,E7,Гиб.!N5:N9995,B104,Гиб.!H5:H9995,"Жилой сектор")</f>
        <v>0</v>
      </c>
      <c r="AN104" s="373">
        <f>SUMIFS(Гиб.!O5:O9995,Гиб.!E5:E9995,AN6,Гиб.!F5:F9995,D7,Гиб.!N5:N9995,B104,Гиб.!H5:H9995,"Жилой сектор")</f>
        <v>0</v>
      </c>
      <c r="AO104" s="373">
        <f>SUMIFS(Гиб.!O5:O9995,Гиб.!E5:E9995,AN6,Гиб.!F5:F9995,E7,Гиб.!N5:N9995,B104,Гиб.!H5:H9995,"Жилой сектор")</f>
        <v>0</v>
      </c>
      <c r="AP104" s="373">
        <f>SUMIFS(Гиб.!O5:O9995,Гиб.!E5:E9995,AP6,Гиб.!F5:F9995,D7,Гиб.!N5:N9995,B104,Гиб.!H5:H9995,"Жилой сектор")</f>
        <v>0</v>
      </c>
      <c r="AQ104" s="373">
        <f>SUMIFS(Гиб.!O5:O9995,Гиб.!E5:E9995,AP6,Гиб.!F5:F9995,E7,Гиб.!N5:N9995,B104,Гиб.!H5:H9995,"Жилой сектор")</f>
        <v>0</v>
      </c>
      <c r="AR104" s="373">
        <f>SUMIFS(Гиб.!O5:O9995,Гиб.!E5:E9995,AR6,Гиб.!F5:F9995,D7,Гиб.!N5:N9995,B104,Гиб.!H5:H9995,"Жилой сектор")</f>
        <v>0</v>
      </c>
      <c r="AS104" s="373">
        <f>SUMIFS(Гиб.!O5:O9995,Гиб.!E5:E9995,AR6,Гиб.!F5:F9995,E7,Гиб.!N5:N9995,B104,Гиб.!H5:H9995,"Жилой сектор")</f>
        <v>0</v>
      </c>
      <c r="AT104" s="373">
        <f>SUMIFS(Гиб.!O5:O9995,Гиб.!E5:E9995,AT6,Гиб.!F5:F9995,D7,Гиб.!N5:N9995,B104,Гиб.!H5:H9995,"Жилой сектор")</f>
        <v>0</v>
      </c>
      <c r="AU104" s="373">
        <f>SUMIFS(Гиб.!O5:O9995,Гиб.!E5:E9995,AT6,Гиб.!F5:F9995,E7,Гиб.!N5:N9995,B104,Гиб.!H5:H9995,"Жилой сектор")</f>
        <v>0</v>
      </c>
      <c r="AV104" s="373">
        <f>SUMIFS(Гиб.!O5:O9995,Гиб.!E5:E9995,AV6,Гиб.!F5:F9995,D7,Гиб.!N5:N9995,B104,Гиб.!H5:H9995,"Жилой сектор")</f>
        <v>0</v>
      </c>
      <c r="AW104" s="373">
        <f>SUMIFS(Гиб.!O5:O9995,Гиб.!E5:E9995,AV6,Гиб.!F5:F9995,E7,Гиб.!N5:N9995,B104,Гиб.!H5:H9995,"Жилой сектор")</f>
        <v>0</v>
      </c>
      <c r="AX104" s="194"/>
      <c r="AY104" s="194"/>
      <c r="AZ104" s="194"/>
      <c r="BA104" s="194"/>
    </row>
    <row r="105" spans="1:53" ht="19.5" thickBot="1">
      <c r="A105" s="405" t="s">
        <v>482</v>
      </c>
      <c r="B105" s="393" t="s">
        <v>483</v>
      </c>
      <c r="C105" s="1204">
        <f t="shared" si="22"/>
        <v>103</v>
      </c>
      <c r="D105" s="197">
        <f t="shared" ref="D105:E167" si="29">L105+N105+P105+R105+T105+V105+X105+Z105+AB105+AD105+AF105+AH105+AJ105+AL105+AN105+AP105+AR105+AT105+AV105</f>
        <v>34</v>
      </c>
      <c r="E105" s="197">
        <f t="shared" si="29"/>
        <v>69</v>
      </c>
      <c r="F105" s="1250">
        <f t="shared" si="23"/>
        <v>63</v>
      </c>
      <c r="G105" s="452">
        <v>15</v>
      </c>
      <c r="H105" s="452">
        <v>48</v>
      </c>
      <c r="I105" s="1230">
        <f>SUM(I106:I115)</f>
        <v>1</v>
      </c>
      <c r="J105" s="1206">
        <f t="shared" si="27"/>
        <v>0.3300970873786408</v>
      </c>
      <c r="K105" s="1206">
        <f t="shared" si="28"/>
        <v>0.66990291262135926</v>
      </c>
      <c r="L105" s="396">
        <f t="shared" ref="L105:AW105" si="30">L106+L107+L108+L109+L110+L111+L112+L113+L114+L115</f>
        <v>0</v>
      </c>
      <c r="M105" s="396">
        <f t="shared" si="30"/>
        <v>0</v>
      </c>
      <c r="N105" s="396">
        <f t="shared" si="30"/>
        <v>1</v>
      </c>
      <c r="O105" s="396">
        <f t="shared" si="30"/>
        <v>2</v>
      </c>
      <c r="P105" s="396">
        <f t="shared" si="30"/>
        <v>0</v>
      </c>
      <c r="Q105" s="396">
        <f t="shared" si="30"/>
        <v>3</v>
      </c>
      <c r="R105" s="396">
        <f t="shared" si="30"/>
        <v>9</v>
      </c>
      <c r="S105" s="396">
        <f t="shared" si="30"/>
        <v>13</v>
      </c>
      <c r="T105" s="396">
        <f t="shared" si="30"/>
        <v>0</v>
      </c>
      <c r="U105" s="396">
        <f t="shared" si="30"/>
        <v>5</v>
      </c>
      <c r="V105" s="396">
        <f t="shared" si="30"/>
        <v>0</v>
      </c>
      <c r="W105" s="396">
        <f t="shared" si="30"/>
        <v>4</v>
      </c>
      <c r="X105" s="396">
        <f t="shared" si="30"/>
        <v>0</v>
      </c>
      <c r="Y105" s="396">
        <f t="shared" si="30"/>
        <v>13</v>
      </c>
      <c r="Z105" s="396">
        <f t="shared" si="30"/>
        <v>1</v>
      </c>
      <c r="AA105" s="396">
        <f t="shared" si="30"/>
        <v>12</v>
      </c>
      <c r="AB105" s="396">
        <f t="shared" si="30"/>
        <v>2</v>
      </c>
      <c r="AC105" s="396">
        <f t="shared" si="30"/>
        <v>0</v>
      </c>
      <c r="AD105" s="396">
        <f t="shared" si="30"/>
        <v>0</v>
      </c>
      <c r="AE105" s="396">
        <f t="shared" si="30"/>
        <v>3</v>
      </c>
      <c r="AF105" s="396">
        <f t="shared" si="30"/>
        <v>0</v>
      </c>
      <c r="AG105" s="396">
        <f t="shared" si="30"/>
        <v>2</v>
      </c>
      <c r="AH105" s="396">
        <f t="shared" si="30"/>
        <v>0</v>
      </c>
      <c r="AI105" s="396">
        <f t="shared" si="30"/>
        <v>0</v>
      </c>
      <c r="AJ105" s="396">
        <f t="shared" si="30"/>
        <v>0</v>
      </c>
      <c r="AK105" s="396">
        <f t="shared" si="30"/>
        <v>0</v>
      </c>
      <c r="AL105" s="396">
        <f t="shared" si="30"/>
        <v>5</v>
      </c>
      <c r="AM105" s="396">
        <f t="shared" si="30"/>
        <v>3</v>
      </c>
      <c r="AN105" s="396">
        <f t="shared" si="30"/>
        <v>2</v>
      </c>
      <c r="AO105" s="396">
        <f t="shared" si="30"/>
        <v>8</v>
      </c>
      <c r="AP105" s="396">
        <f t="shared" si="30"/>
        <v>0</v>
      </c>
      <c r="AQ105" s="396">
        <f t="shared" si="30"/>
        <v>1</v>
      </c>
      <c r="AR105" s="396">
        <f t="shared" si="30"/>
        <v>10</v>
      </c>
      <c r="AS105" s="396">
        <f t="shared" si="30"/>
        <v>0</v>
      </c>
      <c r="AT105" s="396">
        <f t="shared" si="30"/>
        <v>1</v>
      </c>
      <c r="AU105" s="396">
        <f t="shared" si="30"/>
        <v>0</v>
      </c>
      <c r="AV105" s="396">
        <f t="shared" si="30"/>
        <v>3</v>
      </c>
      <c r="AW105" s="396">
        <f t="shared" si="30"/>
        <v>0</v>
      </c>
      <c r="AX105" s="194"/>
      <c r="AY105" s="194"/>
      <c r="AZ105" s="194"/>
      <c r="BA105" s="194"/>
    </row>
    <row r="106" spans="1:53" ht="19.5" thickBot="1">
      <c r="A106" s="337" t="s">
        <v>484</v>
      </c>
      <c r="B106" s="410" t="s">
        <v>658</v>
      </c>
      <c r="C106" s="1204">
        <f t="shared" si="22"/>
        <v>66</v>
      </c>
      <c r="D106" s="372">
        <f t="shared" ref="D106:D115" si="31">L106+N106+P106+R106+T106+V106+X106+Z106+AB106+AD106+AF106+AH106+AJ106+AL106+AN106+AP106+AR106+AT106+AV106</f>
        <v>15</v>
      </c>
      <c r="E106" s="196">
        <f t="shared" si="29"/>
        <v>51</v>
      </c>
      <c r="F106" s="1250">
        <f t="shared" si="23"/>
        <v>40</v>
      </c>
      <c r="G106" s="453">
        <v>6</v>
      </c>
      <c r="H106" s="458">
        <v>34</v>
      </c>
      <c r="I106" s="1212">
        <f>C106/C105*100%</f>
        <v>0.64077669902912626</v>
      </c>
      <c r="J106" s="1206">
        <f t="shared" si="27"/>
        <v>0.22727272727272727</v>
      </c>
      <c r="K106" s="1206">
        <f t="shared" si="28"/>
        <v>0.77272727272727271</v>
      </c>
      <c r="L106" s="373">
        <f>SUMIFS(ЖС!A4:A10008,ЖС!F4:F10008,L6,ЖС!G4:G10008,D7,ЖС!J4:J10008,B106)</f>
        <v>0</v>
      </c>
      <c r="M106" s="373">
        <f>SUMIFS(ЖС!A4:A10008,ЖС!F4:F10008,L6,ЖС!G4:G10008,E7,ЖС!J4:J10008,B106)</f>
        <v>0</v>
      </c>
      <c r="N106" s="373">
        <f>SUMIFS(ЖС!A4:A10008,ЖС!F4:F10008,N6,ЖС!G4:G10008,D7,ЖС!J4:J10008,B106)</f>
        <v>0</v>
      </c>
      <c r="O106" s="373">
        <f>SUMIFS(ЖС!A4:A10008,ЖС!F4:F10008,N6,ЖС!G4:G10008,E7,ЖС!J4:J10008,B106)</f>
        <v>2</v>
      </c>
      <c r="P106" s="373">
        <f>SUMIFS(ЖС!A4:A10008,ЖС!F4:F10008,P6,ЖС!G4:G10008,D7,ЖС!J4:J10008,B106)</f>
        <v>0</v>
      </c>
      <c r="Q106" s="373">
        <f>SUMIFS(ЖС!A4:A10008,ЖС!F4:F10008,P6,ЖС!G4:G10008,E7,ЖС!J4:J10008,B106)</f>
        <v>2</v>
      </c>
      <c r="R106" s="373">
        <f>SUMIFS(ЖС!A4:A10008,ЖС!F4:F10008,R6,ЖС!G4:G10008,D7,ЖС!J4:J10008,B106)</f>
        <v>3</v>
      </c>
      <c r="S106" s="373">
        <f>SUMIFS(ЖС!A4:A10008,ЖС!F4:F10008,R6,ЖС!G4:G10008,E7,ЖС!J4:J10008,B106)</f>
        <v>11</v>
      </c>
      <c r="T106" s="373">
        <f>SUMIFS(ЖС!A4:A10008,ЖС!F4:F10008,T6,ЖС!G4:G10008,D7,ЖС!J4:J10008,B106)</f>
        <v>0</v>
      </c>
      <c r="U106" s="373">
        <f>SUMIFS(ЖС!A4:A10008,ЖС!F4:F10008,T6,ЖС!G4:G10008,E7,ЖС!J4:J10008,B106)</f>
        <v>4</v>
      </c>
      <c r="V106" s="373">
        <f>SUMIFS(ЖС!A4:A10008,ЖС!F4:F10008,V6,ЖС!G4:G10008,D7,ЖС!J4:J10008,B106)</f>
        <v>0</v>
      </c>
      <c r="W106" s="373">
        <f>SUMIFS(ЖС!A4:A10008,ЖС!F4:F10008,V6,ЖС!G4:G10008,E7,ЖС!J4:J10008,B106)</f>
        <v>3</v>
      </c>
      <c r="X106" s="373">
        <f>SUMIFS(ЖС!A4:A10008,ЖС!F4:F10008,X6,ЖС!G4:G10008,D7,ЖС!J4:J10008,B106)</f>
        <v>0</v>
      </c>
      <c r="Y106" s="373">
        <f>SUMIFS(ЖС!A4:A10008,ЖС!F4:F10008,X6,ЖС!G4:G10008,E7,ЖС!J4:J10008,B106)</f>
        <v>11</v>
      </c>
      <c r="Z106" s="373">
        <f>SUMIFS(ЖС!A4:A10008,ЖС!F4:F10008,Z6,ЖС!G4:G10008,D7,ЖС!J4:J10008,B106)</f>
        <v>1</v>
      </c>
      <c r="AA106" s="373">
        <f>SUMIFS(ЖС!A4:A10008,ЖС!F4:F10008,Z6,ЖС!G4:G10008,E7,ЖС!J4:J10008,B106)</f>
        <v>8</v>
      </c>
      <c r="AB106" s="373">
        <f>SUMIFS(ЖС!A4:A10008,ЖС!F4:F10008,AB6,ЖС!G4:G10008,D7,ЖС!J4:J10008,B106)</f>
        <v>2</v>
      </c>
      <c r="AC106" s="373">
        <f>SUMIFS(ЖС!A4:A10008,ЖС!F4:F10008,AB6,ЖС!G4:G10008,E7,ЖС!J4:J10008,B106)</f>
        <v>0</v>
      </c>
      <c r="AD106" s="373">
        <f>SUMIFS(ЖС!A4:A10008,ЖС!F4:F10008,AD6,ЖС!G4:G10008,D7,ЖС!J4:J10008,B106)</f>
        <v>0</v>
      </c>
      <c r="AE106" s="373">
        <f>SUMIFS(ЖС!A4:A10008,ЖС!F4:F10008,AD6,ЖС!G4:G10008,E7,ЖС!J4:J10008,B106)</f>
        <v>2</v>
      </c>
      <c r="AF106" s="378">
        <f>SUMIFS(ЖС!A4:A10008,ЖС!F4:F10008,AF6,ЖС!G4:G10008,D7,ЖС!J4:J10008,B106)</f>
        <v>0</v>
      </c>
      <c r="AG106" s="378">
        <f>SUMIFS(ЖС!A4:A10008,ЖС!F4:F10008,AF6,ЖС!G4:G10008,E7,ЖС!J4:J10008,B106)</f>
        <v>2</v>
      </c>
      <c r="AH106" s="378">
        <f>SUMIFS(ЖС!A4:A10008,ЖС!F4:F10008,AH6,ЖС!G4:G10008,D7,ЖС!J4:J10008,B106)</f>
        <v>0</v>
      </c>
      <c r="AI106" s="378">
        <f>SUMIFS(ЖС!A4:A10008,ЖС!F4:F10008,AH6,ЖС!G4:G10008,E7,ЖС!J4:J10008,B106)</f>
        <v>0</v>
      </c>
      <c r="AJ106" s="378">
        <f>SUMIFS(ЖС!A4:A10008,ЖС!F4:F10008,AJ6,ЖС!G4:G10008,D7,ЖС!J4:J10008,B106)</f>
        <v>0</v>
      </c>
      <c r="AK106" s="378">
        <f>SUMIFS(ЖС!A4:A10008,ЖС!F4:F10008,AJ6,ЖС!G4:G10008,E7,ЖС!J4:J10008,B106)</f>
        <v>0</v>
      </c>
      <c r="AL106" s="378">
        <f>SUMIFS(ЖС!A4:A10008,ЖС!F4:F10008,AL6,ЖС!G4:G10008,D7,ЖС!J4:J10008,B106)</f>
        <v>3</v>
      </c>
      <c r="AM106" s="378">
        <f>SUMIFS(ЖС!A4:A10008,ЖС!F4:F10008,AL6,ЖС!G4:G10008,E7,ЖС!J4:J10008,B106)</f>
        <v>1</v>
      </c>
      <c r="AN106" s="378">
        <f>SUMIFS(ЖС!A4:A10008,ЖС!F4:F10008,AN6,ЖС!G4:G10008,D7,ЖС!J4:J10008,B106)</f>
        <v>0</v>
      </c>
      <c r="AO106" s="378">
        <f>SUMIFS(ЖС!A4:A10008,ЖС!F4:F10008,AN6,ЖС!G4:G10008,E7,ЖС!J4:J10008,B106)</f>
        <v>4</v>
      </c>
      <c r="AP106" s="378">
        <f>SUMIFS(ЖС!A4:A10008,ЖС!F4:F10008,AP6,ЖС!G4:G10008,D7,ЖС!J4:J10008,B106)</f>
        <v>0</v>
      </c>
      <c r="AQ106" s="378">
        <f>SUMIFS(ЖС!A4:A10008,ЖС!F4:F10008,AP6,ЖС!G4:G10008,E7,ЖС!J4:J10008,B106)</f>
        <v>1</v>
      </c>
      <c r="AR106" s="378">
        <f>SUMIFS(ЖС!A4:A10008,ЖС!F4:F10008,AR6,ЖС!G4:G10008,D7,ЖС!J4:J10008,B106)</f>
        <v>3</v>
      </c>
      <c r="AS106" s="378">
        <f>SUMIFS(ЖС!A4:A10008,ЖС!F4:F10008,AR6,ЖС!G4:G10008,E7,ЖС!J4:J10008,B106)</f>
        <v>0</v>
      </c>
      <c r="AT106" s="378">
        <f>SUMIFS(ЖС!A4:A10008,ЖС!F4:F10008,AT6,ЖС!G4:G10008,D7,ЖС!J4:J10008,B106)</f>
        <v>1</v>
      </c>
      <c r="AU106" s="378">
        <f>SUMIFS(ЖС!A4:A10008,ЖС!F4:F10008,AT6,ЖС!G4:G10008,E7,ЖС!J4:J10008,B106)</f>
        <v>0</v>
      </c>
      <c r="AV106" s="378">
        <f>SUMIFS(ЖС!A4:A10008,ЖС!F4:F10008,AV6,ЖС!G4:G10008,D7,ЖС!J4:J10008,B106)</f>
        <v>2</v>
      </c>
      <c r="AW106" s="378">
        <f>SUMIFS(ЖС!A4:A10008,ЖС!F4:F10008,AV6,ЖС!G4:G10008,E7,ЖС!J4:J10008,B106)</f>
        <v>0</v>
      </c>
      <c r="AX106" s="194"/>
      <c r="AY106" s="194"/>
      <c r="AZ106" s="194"/>
      <c r="BA106" s="194"/>
    </row>
    <row r="107" spans="1:53" ht="19.5" thickBot="1">
      <c r="A107" s="337" t="s">
        <v>485</v>
      </c>
      <c r="B107" s="410" t="s">
        <v>147</v>
      </c>
      <c r="C107" s="1204">
        <f t="shared" si="22"/>
        <v>7</v>
      </c>
      <c r="D107" s="372">
        <f t="shared" si="31"/>
        <v>2</v>
      </c>
      <c r="E107" s="196">
        <f t="shared" si="29"/>
        <v>5</v>
      </c>
      <c r="F107" s="1250">
        <f t="shared" si="23"/>
        <v>6</v>
      </c>
      <c r="G107" s="453">
        <v>1</v>
      </c>
      <c r="H107" s="458">
        <v>5</v>
      </c>
      <c r="I107" s="1212">
        <f>C107/C105*100%</f>
        <v>6.7961165048543687E-2</v>
      </c>
      <c r="J107" s="1206">
        <f t="shared" si="27"/>
        <v>0.2857142857142857</v>
      </c>
      <c r="K107" s="1206">
        <f t="shared" si="28"/>
        <v>0.7142857142857143</v>
      </c>
      <c r="L107" s="373">
        <f>SUMIFS(ЖС!A4:A10008,ЖС!F4:F10008,L6,ЖС!G4:G10008,D7,ЖС!J4:J10008,B107)</f>
        <v>0</v>
      </c>
      <c r="M107" s="373">
        <f>SUMIFS(ЖС!A4:A10008,ЖС!F4:F10008,L6,ЖС!G4:G10008,E7,ЖС!J4:J10008,B107)</f>
        <v>0</v>
      </c>
      <c r="N107" s="373">
        <f>SUMIFS(ЖС!A4:A10008,ЖС!F4:F10008,N6,ЖС!G4:G10008,D7,ЖС!J4:J10008,B107)</f>
        <v>1</v>
      </c>
      <c r="O107" s="373">
        <f>SUMIFS(ЖС!A4:A10008,ЖС!F4:F10008,N6,ЖС!G4:G10008,E7,ЖС!J4:J10008,B107)</f>
        <v>0</v>
      </c>
      <c r="P107" s="373">
        <f>SUMIFS(ЖС!A4:A10008,ЖС!F4:F10008,P6,ЖС!G4:G10008,D7,ЖС!J4:J10008,B107)</f>
        <v>0</v>
      </c>
      <c r="Q107" s="373">
        <f>SUMIFS(ЖС!A4:A10008,ЖС!F4:F10008,P6,ЖС!G4:G10008,E7,ЖС!J4:J10008,B107)</f>
        <v>1</v>
      </c>
      <c r="R107" s="373">
        <f>SUMIFS(ЖС!A4:A10008,ЖС!F4:F10008,R6,ЖС!G4:G10008,D7,ЖС!J4:J10008,B107)</f>
        <v>1</v>
      </c>
      <c r="S107" s="373">
        <f>SUMIFS(ЖС!A4:A10008,ЖС!F4:F10008,R6,ЖС!G4:G10008,E7,ЖС!J4:J10008,B107)</f>
        <v>0</v>
      </c>
      <c r="T107" s="373">
        <f>SUMIFS(ЖС!A4:A10008,ЖС!F4:F10008,T6,ЖС!G4:G10008,D7,ЖС!J4:J10008,B107)</f>
        <v>0</v>
      </c>
      <c r="U107" s="373">
        <f>SUMIFS(ЖС!A4:A10008,ЖС!F4:F10008,T6,ЖС!G4:G10008,E7,ЖС!J4:J10008,B107)</f>
        <v>0</v>
      </c>
      <c r="V107" s="373">
        <f>SUMIFS(ЖС!A4:A10008,ЖС!F4:F10008,V6,ЖС!G4:G10008,D7,ЖС!J4:J10008,B107)</f>
        <v>0</v>
      </c>
      <c r="W107" s="373">
        <f>SUMIFS(ЖС!A4:A10008,ЖС!F4:F10008,V6,ЖС!G4:G10008,E7,ЖС!J4:J10008,B107)</f>
        <v>1</v>
      </c>
      <c r="X107" s="373">
        <f>SUMIFS(ЖС!A4:A10008,ЖС!F4:F10008,X6,ЖС!G4:G10008,D7,ЖС!J4:J10008,B107)</f>
        <v>0</v>
      </c>
      <c r="Y107" s="373">
        <f>SUMIFS(ЖС!A4:A10008,ЖС!F4:F10008,X6,ЖС!G4:G10008,E7,ЖС!J4:J10008,B107)</f>
        <v>1</v>
      </c>
      <c r="Z107" s="373">
        <f>SUMIFS(ЖС!A4:A10008,ЖС!F4:F10008,Z6,ЖС!G4:G10008,D7,ЖС!J4:J10008,B107)</f>
        <v>0</v>
      </c>
      <c r="AA107" s="373">
        <f>SUMIFS(ЖС!A4:A10008,ЖС!F4:F10008,Z6,ЖС!G4:G10008,E7,ЖС!J4:J10008,B107)</f>
        <v>2</v>
      </c>
      <c r="AB107" s="373">
        <f>SUMIFS(ЖС!A4:A10008,ЖС!F4:F10008,AB6,ЖС!G4:G10008,D7,ЖС!J4:J10008,B107)</f>
        <v>0</v>
      </c>
      <c r="AC107" s="373">
        <f>SUMIFS(ЖС!A4:A10008,ЖС!F4:F10008,AB6,ЖС!G4:G10008,E7,ЖС!J4:J10008,B107)</f>
        <v>0</v>
      </c>
      <c r="AD107" s="373">
        <f>SUMIFS(ЖС!A4:A10008,ЖС!F4:F10008,AD6,ЖС!G4:G10008,D7,ЖС!J4:J10008,B107)</f>
        <v>0</v>
      </c>
      <c r="AE107" s="373">
        <f>SUMIFS(ЖС!A4:A10008,ЖС!F4:F10008,AD6,ЖС!G4:G10008,E7,ЖС!J4:J10008,B107)</f>
        <v>0</v>
      </c>
      <c r="AF107" s="378">
        <f>SUMIFS(ЖС!A4:A10008,ЖС!F4:F10008,AF6,ЖС!G4:G10008,D7,ЖС!J4:J10008,B107)</f>
        <v>0</v>
      </c>
      <c r="AG107" s="378">
        <f>SUMIFS(ЖС!A4:A10008,ЖС!F4:F10008,AF6,ЖС!G4:G10008,E7,ЖС!J4:J10008,B107)</f>
        <v>0</v>
      </c>
      <c r="AH107" s="378">
        <f>SUMIFS(ЖС!A4:A10008,ЖС!F4:F10008,AH6,ЖС!G4:G10008,D7,ЖС!J4:J10008,B107)</f>
        <v>0</v>
      </c>
      <c r="AI107" s="378">
        <f>SUMIFS(ЖС!A4:A10008,ЖС!F4:F10008,AH6,ЖС!G4:G10008,E7,ЖС!J4:J10008,B107)</f>
        <v>0</v>
      </c>
      <c r="AJ107" s="378">
        <f>SUMIFS(ЖС!A4:A10008,ЖС!F4:F10008,AJ6,ЖС!G4:G10008,D7,ЖС!J4:J10008,B107)</f>
        <v>0</v>
      </c>
      <c r="AK107" s="378">
        <f>SUMIFS(ЖС!A4:A10008,ЖС!F4:F10008,AJ6,ЖС!G4:G10008,E7,ЖС!J4:J10008,B107)</f>
        <v>0</v>
      </c>
      <c r="AL107" s="378">
        <f>SUMIFS(ЖС!A4:A10008,ЖС!F4:F10008,AL6,ЖС!G4:G10008,D7,ЖС!J4:J10008,B107)</f>
        <v>0</v>
      </c>
      <c r="AM107" s="378">
        <f>SUMIFS(ЖС!A4:A10008,ЖС!F4:F10008,AL6,ЖС!G4:G10008,E7,ЖС!J4:J10008,B107)</f>
        <v>0</v>
      </c>
      <c r="AN107" s="378">
        <f>SUMIFS(ЖС!A4:A10008,ЖС!F4:F10008,AN6,ЖС!G4:G10008,D7,ЖС!J4:J10008,B107)</f>
        <v>0</v>
      </c>
      <c r="AO107" s="378">
        <f>SUMIFS(ЖС!A4:A10008,ЖС!F4:F10008,AN6,ЖС!G4:G10008,E7,ЖС!J4:J10008,B107)</f>
        <v>0</v>
      </c>
      <c r="AP107" s="378">
        <f>SUMIFS(ЖС!A4:A10008,ЖС!F4:F10008,AP6,ЖС!G4:G10008,D7,ЖС!J4:J10008,B107)</f>
        <v>0</v>
      </c>
      <c r="AQ107" s="378">
        <f>SUMIFS(ЖС!A4:A10008,ЖС!F4:F10008,AP6,ЖС!G4:G10008,E7,ЖС!J4:J10008,B107)</f>
        <v>0</v>
      </c>
      <c r="AR107" s="378">
        <f>SUMIFS(ЖС!A4:A10008,ЖС!F4:F10008,AR6,ЖС!G4:G10008,D7,ЖС!J4:J10008,B107)</f>
        <v>0</v>
      </c>
      <c r="AS107" s="378">
        <f>SUMIFS(ЖС!A4:A10008,ЖС!F4:F10008,AR6,ЖС!G4:G10008,E7,ЖС!J4:J10008,B107)</f>
        <v>0</v>
      </c>
      <c r="AT107" s="378">
        <f>SUMIFS(ЖС!A4:A10008,ЖС!F4:F10008,AT6,ЖС!G4:G10008,D7,ЖС!J4:J10008,B107)</f>
        <v>0</v>
      </c>
      <c r="AU107" s="378">
        <f>SUMIFS(ЖС!A4:A10008,ЖС!F4:F10008,AT6,ЖС!G4:G10008,E7,ЖС!J4:J10008,B107)</f>
        <v>0</v>
      </c>
      <c r="AV107" s="378">
        <f>SUMIFS(ЖС!A4:A10008,ЖС!F4:F10008,AV6,ЖС!G4:G10008,D7,ЖС!J4:J10008,B107)</f>
        <v>0</v>
      </c>
      <c r="AW107" s="378">
        <f>SUMIFS(ЖС!A4:A10008,ЖС!F4:F10008,AV6,ЖС!G4:G10008,E7,ЖС!J4:J10008,B107)</f>
        <v>0</v>
      </c>
      <c r="AX107" s="194"/>
      <c r="AY107" s="194"/>
      <c r="AZ107" s="194"/>
      <c r="BA107" s="194"/>
    </row>
    <row r="108" spans="1:53" ht="19.5" thickBot="1">
      <c r="A108" s="337" t="s">
        <v>486</v>
      </c>
      <c r="B108" s="410" t="s">
        <v>129</v>
      </c>
      <c r="C108" s="1204">
        <f t="shared" si="22"/>
        <v>1</v>
      </c>
      <c r="D108" s="372">
        <f t="shared" si="31"/>
        <v>1</v>
      </c>
      <c r="E108" s="196">
        <f t="shared" si="29"/>
        <v>0</v>
      </c>
      <c r="F108" s="1250">
        <f t="shared" si="23"/>
        <v>0</v>
      </c>
      <c r="G108" s="453">
        <v>0</v>
      </c>
      <c r="H108" s="458">
        <v>0</v>
      </c>
      <c r="I108" s="1212">
        <f>C108/C105*100%</f>
        <v>9.7087378640776691E-3</v>
      </c>
      <c r="J108" s="1206">
        <f t="shared" si="27"/>
        <v>1</v>
      </c>
      <c r="K108" s="1206">
        <f t="shared" si="28"/>
        <v>0</v>
      </c>
      <c r="L108" s="373">
        <f>SUMIFS(ЖС!A4:A10008,ЖС!F4:F10008,L6,ЖС!G4:G10008,D7,ЖС!J4:J10008,B108)</f>
        <v>0</v>
      </c>
      <c r="M108" s="373">
        <f>SUMIFS(ЖС!A4:A10008,ЖС!F4:F10008,L6,ЖС!G4:G10008,E7,ЖС!J4:J10008,B108)</f>
        <v>0</v>
      </c>
      <c r="N108" s="373">
        <f>SUMIFS(ЖС!A4:A10008,ЖС!F4:F10008,N6,ЖС!G4:G10008,D7,ЖС!J4:J10008,B108)</f>
        <v>0</v>
      </c>
      <c r="O108" s="373">
        <f>SUMIFS(ЖС!A4:A10008,ЖС!F4:F10008,N6,ЖС!G4:G10008,E7,ЖС!J4:J10008,B108)</f>
        <v>0</v>
      </c>
      <c r="P108" s="373">
        <f>SUMIFS(ЖС!A4:A10008,ЖС!F4:F10008,P6,ЖС!G4:G10008,D7,ЖС!J4:J10008,B108)</f>
        <v>0</v>
      </c>
      <c r="Q108" s="373">
        <f>SUMIFS(ЖС!A4:A10008,ЖС!F4:F10008,P6,ЖС!G4:G10008,E7,ЖС!J4:J10008,B108)</f>
        <v>0</v>
      </c>
      <c r="R108" s="373">
        <f>SUMIFS(ЖС!A4:A10008,ЖС!F4:F10008,R6,ЖС!G4:G10008,D7,ЖС!J4:J10008,B108)</f>
        <v>0</v>
      </c>
      <c r="S108" s="373">
        <f>SUMIFS(ЖС!A4:A10008,ЖС!F4:F10008,R6,ЖС!G4:G10008,E7,ЖС!J4:J10008,B108)</f>
        <v>0</v>
      </c>
      <c r="T108" s="373">
        <f>SUMIFS(ЖС!A4:A10008,ЖС!F4:F10008,T6,ЖС!G4:G10008,D7,ЖС!J4:J10008,B108)</f>
        <v>0</v>
      </c>
      <c r="U108" s="373">
        <f>SUMIFS(ЖС!A4:A10008,ЖС!F4:F10008,T6,ЖС!G4:G10008,E7,ЖС!J4:J10008,B108)</f>
        <v>0</v>
      </c>
      <c r="V108" s="373">
        <f>SUMIFS(ЖС!A4:A10008,ЖС!F4:F10008,V6,ЖС!G4:G10008,D7,ЖС!J4:J10008,B108)</f>
        <v>0</v>
      </c>
      <c r="W108" s="373">
        <f>SUMIFS(ЖС!A4:A10008,ЖС!F4:F10008,V6,ЖС!G4:G10008,E7,ЖС!J4:J10008,B108)</f>
        <v>0</v>
      </c>
      <c r="X108" s="373">
        <f>SUMIFS(ЖС!A4:A10008,ЖС!F4:F10008,X6,ЖС!G4:G10008,D7,ЖС!J4:J10008,B108)</f>
        <v>0</v>
      </c>
      <c r="Y108" s="373">
        <f>SUMIFS(ЖС!A4:A10008,ЖС!F4:F10008,X6,ЖС!G4:G10008,E7,ЖС!J4:J10008,B108)</f>
        <v>0</v>
      </c>
      <c r="Z108" s="373">
        <f>SUMIFS(ЖС!A4:A10008,ЖС!F4:F10008,Z6,ЖС!G4:G10008,D7,ЖС!J4:J10008,B108)</f>
        <v>0</v>
      </c>
      <c r="AA108" s="373">
        <f>SUMIFS(ЖС!A4:A10008,ЖС!F4:F10008,Z6,ЖС!G4:G10008,E7,ЖС!J4:J10008,B108)</f>
        <v>0</v>
      </c>
      <c r="AB108" s="373">
        <f>SUMIFS(ЖС!A4:A10008,ЖС!F4:F10008,AB6,ЖС!G4:G10008,D7,ЖС!J4:J10008,B108)</f>
        <v>0</v>
      </c>
      <c r="AC108" s="373">
        <f>SUMIFS(ЖС!A4:A10008,ЖС!F4:F10008,AB6,ЖС!G4:G10008,E7,ЖС!J4:J10008,B108)</f>
        <v>0</v>
      </c>
      <c r="AD108" s="373">
        <f>SUMIFS(ЖС!A4:A10008,ЖС!F4:F10008,AD6,ЖС!G4:G10008,D7,ЖС!J4:J10008,B108)</f>
        <v>0</v>
      </c>
      <c r="AE108" s="373">
        <f>SUMIFS(ЖС!A4:A10008,ЖС!F4:F10008,AD6,ЖС!G4:G10008,E7,ЖС!J4:J10008,B108)</f>
        <v>0</v>
      </c>
      <c r="AF108" s="378">
        <f>SUMIFS(ЖС!A4:A10008,ЖС!F4:F10008,AF6,ЖС!G4:G10008,D7,ЖС!J4:J10008,B108)</f>
        <v>0</v>
      </c>
      <c r="AG108" s="378">
        <f>SUMIFS(ЖС!A4:A10008,ЖС!F4:F10008,AF6,ЖС!G4:G10008,E7,ЖС!J4:J10008,B108)</f>
        <v>0</v>
      </c>
      <c r="AH108" s="378">
        <f>SUMIFS(ЖС!A4:A10008,ЖС!F4:F10008,AH6,ЖС!G4:G10008,D7,ЖС!J4:J10008,B108)</f>
        <v>0</v>
      </c>
      <c r="AI108" s="378">
        <f>SUMIFS(ЖС!A4:A10008,ЖС!F4:F10008,AH6,ЖС!G4:G10008,E7,ЖС!J4:J10008,B108)</f>
        <v>0</v>
      </c>
      <c r="AJ108" s="378">
        <f>SUMIFS(ЖС!A4:A10008,ЖС!F4:F10008,AJ6,ЖС!G4:G10008,D7,ЖС!J4:J10008,B108)</f>
        <v>0</v>
      </c>
      <c r="AK108" s="378">
        <f>SUMIFS(ЖС!A4:A10008,ЖС!F4:F10008,AJ6,ЖС!G4:G10008,E7,ЖС!J4:J10008,B108)</f>
        <v>0</v>
      </c>
      <c r="AL108" s="378">
        <f>SUMIFS(ЖС!A4:A10008,ЖС!F4:F10008,AL6,ЖС!G4:G10008,D7,ЖС!J4:J10008,B108)</f>
        <v>0</v>
      </c>
      <c r="AM108" s="378">
        <f>SUMIFS(ЖС!A4:A10008,ЖС!F4:F10008,AL6,ЖС!G4:G10008,E7,ЖС!J4:J10008,B108)</f>
        <v>0</v>
      </c>
      <c r="AN108" s="378">
        <f>SUMIFS(ЖС!A4:A10008,ЖС!F4:F10008,AN6,ЖС!G4:G10008,D7,ЖС!J4:J10008,B108)</f>
        <v>0</v>
      </c>
      <c r="AO108" s="378">
        <f>SUMIFS(ЖС!A4:A10008,ЖС!F4:F10008,AN6,ЖС!G4:G10008,E7,ЖС!J4:J10008,B108)</f>
        <v>0</v>
      </c>
      <c r="AP108" s="378">
        <f>SUMIFS(ЖС!A4:A10008,ЖС!F4:F10008,AP6,ЖС!G4:G10008,D7,ЖС!J4:J10008,B108)</f>
        <v>0</v>
      </c>
      <c r="AQ108" s="378">
        <f>SUMIFS(ЖС!A4:A10008,ЖС!F4:F10008,AP6,ЖС!G4:G10008,E7,ЖС!J4:J10008,B108)</f>
        <v>0</v>
      </c>
      <c r="AR108" s="378">
        <f>SUMIFS(ЖС!A4:A10008,ЖС!F4:F10008,AR6,ЖС!G4:G10008,D7,ЖС!J4:J10008,B108)</f>
        <v>1</v>
      </c>
      <c r="AS108" s="378">
        <f>SUMIFS(ЖС!A4:A10008,ЖС!F4:F10008,AR6,ЖС!G4:G10008,E7,ЖС!J4:J10008,B108)</f>
        <v>0</v>
      </c>
      <c r="AT108" s="378">
        <f>SUMIFS(ЖС!A4:A10008,ЖС!F4:F10008,AT6,ЖС!G4:G10008,D7,ЖС!J4:J10008,B108)</f>
        <v>0</v>
      </c>
      <c r="AU108" s="378">
        <f>SUMIFS(ЖС!A4:A10008,ЖС!F4:F10008,AT6,ЖС!G4:G10008,E7,ЖС!J4:J10008,B108)</f>
        <v>0</v>
      </c>
      <c r="AV108" s="378">
        <f>SUMIFS(ЖС!A4:A10008,ЖС!F4:F10008,AV6,ЖС!G4:G10008,D7,ЖС!J4:J10008,B108)</f>
        <v>0</v>
      </c>
      <c r="AW108" s="378">
        <f>SUMIFS(ЖС!A4:A10008,ЖС!F4:F10008,AV6,ЖС!G4:G10008,E7,ЖС!J4:J10008,B108)</f>
        <v>0</v>
      </c>
      <c r="AX108" s="194"/>
      <c r="AY108" s="194"/>
      <c r="AZ108" s="194"/>
      <c r="BA108" s="194"/>
    </row>
    <row r="109" spans="1:53" ht="19.5" thickBot="1">
      <c r="A109" s="337" t="s">
        <v>487</v>
      </c>
      <c r="B109" s="410" t="s">
        <v>125</v>
      </c>
      <c r="C109" s="1204">
        <f t="shared" si="22"/>
        <v>1</v>
      </c>
      <c r="D109" s="372">
        <f t="shared" si="31"/>
        <v>0</v>
      </c>
      <c r="E109" s="196">
        <f t="shared" si="29"/>
        <v>1</v>
      </c>
      <c r="F109" s="1250">
        <f t="shared" si="23"/>
        <v>0</v>
      </c>
      <c r="G109" s="453">
        <v>0</v>
      </c>
      <c r="H109" s="458">
        <v>0</v>
      </c>
      <c r="I109" s="1212">
        <f>C109/C105*100%</f>
        <v>9.7087378640776691E-3</v>
      </c>
      <c r="J109" s="1206">
        <f t="shared" si="27"/>
        <v>0</v>
      </c>
      <c r="K109" s="1206">
        <f t="shared" si="28"/>
        <v>1</v>
      </c>
      <c r="L109" s="373">
        <f>SUMIFS(ЖС!A4:A10008,ЖС!F4:F10008,L6,ЖС!G4:G10008,D7,ЖС!J4:J10008,B109)</f>
        <v>0</v>
      </c>
      <c r="M109" s="373">
        <f>SUMIFS(ЖС!A4:A10008,ЖС!F4:F10008,L6,ЖС!G4:G10008,E7,ЖС!J4:J10008,B109)</f>
        <v>0</v>
      </c>
      <c r="N109" s="373">
        <f>SUMIFS(ЖС!A4:A10008,ЖС!F4:F10008,N6,ЖС!G4:G10008,D7,ЖС!J4:J10008,B109)</f>
        <v>0</v>
      </c>
      <c r="O109" s="373">
        <f>SUMIFS(ЖС!A4:A10008,ЖС!F4:F10008,N6,ЖС!G4:G10008,E7,ЖС!J4:J10008,B109)</f>
        <v>0</v>
      </c>
      <c r="P109" s="373">
        <f>SUMIFS(ЖС!A4:A10008,ЖС!F4:F10008,P6,ЖС!G4:G10008,D7,ЖС!J4:J10008,B109)</f>
        <v>0</v>
      </c>
      <c r="Q109" s="373">
        <f>SUMIFS(ЖС!A4:A10008,ЖС!F4:F10008,P6,ЖС!G4:G10008,E7,ЖС!J4:J10008,B109)</f>
        <v>0</v>
      </c>
      <c r="R109" s="373">
        <f>SUMIFS(ЖС!A4:A10008,ЖС!F4:F10008,R6,ЖС!G4:G10008,D7,ЖС!J4:J10008,B109)</f>
        <v>0</v>
      </c>
      <c r="S109" s="373">
        <f>SUMIFS(ЖС!A4:A10008,ЖС!F4:F10008,R6,ЖС!G4:G10008,E7,ЖС!J4:J10008,B109)</f>
        <v>0</v>
      </c>
      <c r="T109" s="373">
        <f>SUMIFS(ЖС!A4:A10008,ЖС!F4:F10008,T6,ЖС!G4:G10008,D7,ЖС!J4:J10008,B109)</f>
        <v>0</v>
      </c>
      <c r="U109" s="373">
        <f>SUMIFS(ЖС!A4:A10008,ЖС!F4:F10008,T6,ЖС!G4:G10008,E7,ЖС!J4:J10008,B109)</f>
        <v>0</v>
      </c>
      <c r="V109" s="373">
        <f>SUMIFS(ЖС!A4:A10008,ЖС!F4:F10008,V6,ЖС!G4:G10008,D7,ЖС!J4:J10008,B109)</f>
        <v>0</v>
      </c>
      <c r="W109" s="373">
        <f>SUMIFS(ЖС!A4:A10008,ЖС!F4:F10008,V6,ЖС!G4:G10008,E7,ЖС!J4:J10008,B109)</f>
        <v>0</v>
      </c>
      <c r="X109" s="373">
        <f>SUMIFS(ЖС!A4:A10008,ЖС!F4:F10008,X6,ЖС!G4:G10008,D7,ЖС!J4:J10008,B109)</f>
        <v>0</v>
      </c>
      <c r="Y109" s="373">
        <f>SUMIFS(ЖС!A4:A10008,ЖС!F4:F10008,X6,ЖС!G4:G10008,E7,ЖС!J4:J10008,B109)</f>
        <v>0</v>
      </c>
      <c r="Z109" s="373">
        <f>SUMIFS(ЖС!A4:A10008,ЖС!F4:F10008,Z6,ЖС!G4:G10008,D7,ЖС!J4:J10008,B109)</f>
        <v>0</v>
      </c>
      <c r="AA109" s="373">
        <f>SUMIFS(ЖС!A4:A10008,ЖС!F4:F10008,Z6,ЖС!G4:G10008,E7,ЖС!J4:J10008,B109)</f>
        <v>0</v>
      </c>
      <c r="AB109" s="373">
        <f>SUMIFS(ЖС!A4:A10008,ЖС!F4:F10008,AB6,ЖС!G4:G10008,D7,ЖС!J4:J10008,B109)</f>
        <v>0</v>
      </c>
      <c r="AC109" s="373">
        <f>SUMIFS(ЖС!A4:A10008,ЖС!F4:F10008,AB6,ЖС!G4:G10008,E7,ЖС!J4:J10008,B109)</f>
        <v>0</v>
      </c>
      <c r="AD109" s="373">
        <f>SUMIFS(ЖС!A4:A10008,ЖС!F4:F10008,AD6,ЖС!G4:G10008,D7,ЖС!J4:J10008,B109)</f>
        <v>0</v>
      </c>
      <c r="AE109" s="373">
        <f>SUMIFS(ЖС!A4:A10008,ЖС!F4:F10008,AD6,ЖС!G4:G10008,E7,ЖС!J4:J10008,B109)</f>
        <v>0</v>
      </c>
      <c r="AF109" s="378">
        <f>SUMIFS(ЖС!A4:A10008,ЖС!F4:F10008,AF6,ЖС!G4:G10008,D7,ЖС!J4:J10008,B109)</f>
        <v>0</v>
      </c>
      <c r="AG109" s="378">
        <f>SUMIFS(ЖС!A4:A10008,ЖС!F4:F10008,AF6,ЖС!G4:G10008,E7,ЖС!J4:J10008,B109)</f>
        <v>0</v>
      </c>
      <c r="AH109" s="378">
        <f>SUMIFS(ЖС!A4:A10008,ЖС!F4:F10008,AH6,ЖС!G4:G10008,D7,ЖС!J4:J10008,B109)</f>
        <v>0</v>
      </c>
      <c r="AI109" s="378">
        <f>SUMIFS(ЖС!A4:A10008,ЖС!F4:F10008,AH6,ЖС!G4:G10008,E7,ЖС!J4:J10008,B109)</f>
        <v>0</v>
      </c>
      <c r="AJ109" s="378">
        <f>SUMIFS(ЖС!A4:A10008,ЖС!F4:F10008,AJ6,ЖС!G4:G10008,D7,ЖС!J4:J10008,B109)</f>
        <v>0</v>
      </c>
      <c r="AK109" s="378">
        <f>SUMIFS(ЖС!A4:A10008,ЖС!F4:F10008,AJ6,ЖС!G4:G10008,E7,ЖС!J4:J10008,B109)</f>
        <v>0</v>
      </c>
      <c r="AL109" s="378">
        <f>SUMIFS(ЖС!A4:A10008,ЖС!F4:F10008,AL6,ЖС!G4:G10008,D7,ЖС!J4:J10008,B109)</f>
        <v>0</v>
      </c>
      <c r="AM109" s="378">
        <f>SUMIFS(ЖС!A4:A10008,ЖС!F4:F10008,AL6,ЖС!G4:G10008,E7,ЖС!J4:J10008,B109)</f>
        <v>0</v>
      </c>
      <c r="AN109" s="378">
        <f>SUMIFS(ЖС!A4:A10008,ЖС!F4:F10008,AN6,ЖС!G4:G10008,D7,ЖС!J4:J10008,B109)</f>
        <v>0</v>
      </c>
      <c r="AO109" s="378">
        <f>SUMIFS(ЖС!A4:A10008,ЖС!F4:F10008,AN6,ЖС!G4:G10008,E7,ЖС!J4:J10008,B109)</f>
        <v>1</v>
      </c>
      <c r="AP109" s="378">
        <f>SUMIFS(ЖС!A4:A10008,ЖС!F4:F10008,AP6,ЖС!G4:G10008,D7,ЖС!J4:J10008,B109)</f>
        <v>0</v>
      </c>
      <c r="AQ109" s="378">
        <f>SUMIFS(ЖС!A4:A10008,ЖС!F4:F10008,AP6,ЖС!G4:G10008,E7,ЖС!J4:J10008,B109)</f>
        <v>0</v>
      </c>
      <c r="AR109" s="378">
        <f>SUMIFS(ЖС!A4:A10008,ЖС!F4:F10008,AR6,ЖС!G4:G10008,D7,ЖС!J4:J10008,B109)</f>
        <v>0</v>
      </c>
      <c r="AS109" s="378">
        <f>SUMIFS(ЖС!A4:A10008,ЖС!F4:F10008,AR6,ЖС!G4:G10008,E7,ЖС!J4:J10008,B109)</f>
        <v>0</v>
      </c>
      <c r="AT109" s="378">
        <f>SUMIFS(ЖС!A4:A10008,ЖС!F4:F10008,AT6,ЖС!G4:G10008,D7,ЖС!J4:J10008,B109)</f>
        <v>0</v>
      </c>
      <c r="AU109" s="378">
        <f>SUMIFS(ЖС!A4:A10008,ЖС!F4:F10008,AT6,ЖС!G4:G10008,E7,ЖС!J4:J10008,B109)</f>
        <v>0</v>
      </c>
      <c r="AV109" s="378">
        <f>SUMIFS(ЖС!A4:A10008,ЖС!F4:F10008,AV6,ЖС!G4:G10008,D7,ЖС!J4:J10008,B109)</f>
        <v>0</v>
      </c>
      <c r="AW109" s="378">
        <f>SUMIFS(ЖС!A4:A10008,ЖС!F4:F10008,AV6,ЖС!G4:G10008,E7,ЖС!J4:J10008,B109)</f>
        <v>0</v>
      </c>
      <c r="AX109" s="194"/>
      <c r="AY109" s="194"/>
      <c r="AZ109" s="194"/>
      <c r="BA109" s="194"/>
    </row>
    <row r="110" spans="1:53" ht="19.5" thickBot="1">
      <c r="A110" s="337" t="s">
        <v>488</v>
      </c>
      <c r="B110" s="410" t="s">
        <v>663</v>
      </c>
      <c r="C110" s="1204">
        <f t="shared" si="22"/>
        <v>0</v>
      </c>
      <c r="D110" s="372">
        <f t="shared" si="31"/>
        <v>0</v>
      </c>
      <c r="E110" s="196">
        <f t="shared" si="29"/>
        <v>0</v>
      </c>
      <c r="F110" s="1250">
        <f t="shared" si="23"/>
        <v>0</v>
      </c>
      <c r="G110" s="453">
        <v>0</v>
      </c>
      <c r="H110" s="458">
        <v>0</v>
      </c>
      <c r="I110" s="1212">
        <f>C110/C105*100%</f>
        <v>0</v>
      </c>
      <c r="J110" s="1206" t="e">
        <f t="shared" si="27"/>
        <v>#DIV/0!</v>
      </c>
      <c r="K110" s="1206" t="e">
        <f t="shared" si="28"/>
        <v>#DIV/0!</v>
      </c>
      <c r="L110" s="373">
        <f>SUMIFS(ЖС!A4:A10008,ЖС!F4:F10008,L6,ЖС!G4:G10008,D7,ЖС!J4:J10008,B110)</f>
        <v>0</v>
      </c>
      <c r="M110" s="373">
        <f>SUMIFS(ЖС!A4:A10008,ЖС!F4:F10008,L6,ЖС!G4:G10008,E7,ЖС!J4:J10008,B110)</f>
        <v>0</v>
      </c>
      <c r="N110" s="373">
        <f>SUMIFS(ЖС!A4:A10008,ЖС!F4:F10008,N6,ЖС!G4:G10008,D7,ЖС!J4:J10008,B110)</f>
        <v>0</v>
      </c>
      <c r="O110" s="373">
        <f>SUMIFS(ЖС!A4:A10008,ЖС!F4:F10008,N6,ЖС!G4:G10008,E7,ЖС!J4:J10008,B110)</f>
        <v>0</v>
      </c>
      <c r="P110" s="373">
        <f>SUMIFS(ЖС!A4:A10008,ЖС!F4:F10008,P6,ЖС!G4:G10008,D7,ЖС!J4:J10008,B110)</f>
        <v>0</v>
      </c>
      <c r="Q110" s="373">
        <f>SUMIFS(ЖС!A4:A10008,ЖС!F4:F10008,P6,ЖС!G4:G10008,E7,ЖС!J4:J10008,B110)</f>
        <v>0</v>
      </c>
      <c r="R110" s="373">
        <f>SUMIFS(ЖС!A4:A10008,ЖС!F4:F10008,R6,ЖС!G4:G10008,D7,ЖС!J4:J10008,B110)</f>
        <v>0</v>
      </c>
      <c r="S110" s="373">
        <f>SUMIFS(ЖС!A4:A10008,ЖС!F4:F10008,R6,ЖС!G4:G10008,E7,ЖС!J4:J10008,B110)</f>
        <v>0</v>
      </c>
      <c r="T110" s="373">
        <f>SUMIFS(ЖС!A4:A10008,ЖС!F4:F10008,T6,ЖС!G4:G10008,D7,ЖС!J4:J10008,B110)</f>
        <v>0</v>
      </c>
      <c r="U110" s="373">
        <f>SUMIFS(ЖС!A4:A10008,ЖС!F4:F10008,T6,ЖС!G4:G10008,E7,ЖС!J4:J10008,B110)</f>
        <v>0</v>
      </c>
      <c r="V110" s="373">
        <f>SUMIFS(ЖС!A4:A10008,ЖС!F4:F10008,V6,ЖС!G4:G10008,D7,ЖС!J4:J10008,B110)</f>
        <v>0</v>
      </c>
      <c r="W110" s="373">
        <f>SUMIFS(ЖС!A4:A10008,ЖС!F4:F10008,V6,ЖС!G4:G10008,E7,ЖС!J4:J10008,B110)</f>
        <v>0</v>
      </c>
      <c r="X110" s="373">
        <f>SUMIFS(ЖС!A4:A10008,ЖС!F4:F10008,X6,ЖС!G4:G10008,D7,ЖС!J4:J10008,B110)</f>
        <v>0</v>
      </c>
      <c r="Y110" s="373">
        <f>SUMIFS(ЖС!A4:A10008,ЖС!F4:F10008,X6,ЖС!G4:G10008,E7,ЖС!J4:J10008,B110)</f>
        <v>0</v>
      </c>
      <c r="Z110" s="373">
        <f>SUMIFS(ЖС!A4:A10008,ЖС!F4:F10008,Z6,ЖС!G4:G10008,D7,ЖС!J4:J10008,B110)</f>
        <v>0</v>
      </c>
      <c r="AA110" s="373">
        <f>SUMIFS(ЖС!A4:A10008,ЖС!F4:F10008,Z6,ЖС!G4:G10008,E7,ЖС!J4:J10008,B110)</f>
        <v>0</v>
      </c>
      <c r="AB110" s="373">
        <f>SUMIFS(ЖС!A4:A10008,ЖС!F4:F10008,AB6,ЖС!G4:G10008,D7,ЖС!J4:J10008,B110)</f>
        <v>0</v>
      </c>
      <c r="AC110" s="373">
        <f>SUMIFS(ЖС!A4:A10008,ЖС!F4:F10008,AB6,ЖС!G4:G10008,E7,ЖС!J4:J10008,B110)</f>
        <v>0</v>
      </c>
      <c r="AD110" s="373">
        <f>SUMIFS(ЖС!A4:A10008,ЖС!F4:F10008,AD6,ЖС!G4:G10008,D7,ЖС!J4:J10008,B110)</f>
        <v>0</v>
      </c>
      <c r="AE110" s="373">
        <f>SUMIFS(ЖС!A4:A10008,ЖС!F4:F10008,AD6,ЖС!G4:G10008,E7,ЖС!J4:J10008,B110)</f>
        <v>0</v>
      </c>
      <c r="AF110" s="378">
        <f>SUMIFS(ЖС!A4:A10008,ЖС!F4:F10008,AF6,ЖС!G4:G10008,D7,ЖС!J4:J10008,B110)</f>
        <v>0</v>
      </c>
      <c r="AG110" s="378">
        <f>SUMIFS(ЖС!A4:A10008,ЖС!F4:F10008,AF6,ЖС!G4:G10008,E7,ЖС!J4:J10008,B110)</f>
        <v>0</v>
      </c>
      <c r="AH110" s="378">
        <f>SUMIFS(ЖС!A4:A10008,ЖС!F4:F10008,AH6,ЖС!G4:G10008,D7,ЖС!J4:J10008,B110)</f>
        <v>0</v>
      </c>
      <c r="AI110" s="378">
        <f>SUMIFS(ЖС!A4:A10008,ЖС!F4:F10008,AH6,ЖС!G4:G10008,E7,ЖС!J4:J10008,B110)</f>
        <v>0</v>
      </c>
      <c r="AJ110" s="378">
        <f>SUMIFS(ЖС!A4:A10008,ЖС!F4:F10008,AJ6,ЖС!G4:G10008,D7,ЖС!J4:J10008,B110)</f>
        <v>0</v>
      </c>
      <c r="AK110" s="378">
        <f>SUMIFS(ЖС!A4:A10008,ЖС!F4:F10008,AJ6,ЖС!G4:G10008,E7,ЖС!J4:J10008,B110)</f>
        <v>0</v>
      </c>
      <c r="AL110" s="378">
        <f>SUMIFS(ЖС!A4:A10008,ЖС!F4:F10008,AL6,ЖС!G4:G10008,D7,ЖС!J4:J10008,B110)</f>
        <v>0</v>
      </c>
      <c r="AM110" s="378">
        <f>SUMIFS(ЖС!A4:A10008,ЖС!F4:F10008,AL6,ЖС!G4:G10008,E7,ЖС!J4:J10008,B110)</f>
        <v>0</v>
      </c>
      <c r="AN110" s="378">
        <f>SUMIFS(ЖС!A4:A10008,ЖС!F4:F10008,AN6,ЖС!G4:G10008,D7,ЖС!J4:J10008,B110)</f>
        <v>0</v>
      </c>
      <c r="AO110" s="378">
        <f>SUMIFS(ЖС!A4:A10008,ЖС!F4:F10008,AN6,ЖС!G4:G10008,E7,ЖС!J4:J10008,B110)</f>
        <v>0</v>
      </c>
      <c r="AP110" s="378">
        <f>SUMIFS(ЖС!A4:A10008,ЖС!F4:F10008,AP6,ЖС!G4:G10008,D7,ЖС!J4:J10008,B110)</f>
        <v>0</v>
      </c>
      <c r="AQ110" s="378">
        <f>SUMIFS(ЖС!A4:A10008,ЖС!F4:F10008,AP6,ЖС!G4:G10008,E7,ЖС!J4:J10008,B110)</f>
        <v>0</v>
      </c>
      <c r="AR110" s="378">
        <f>SUMIFS(ЖС!A4:A10008,ЖС!F4:F10008,AR6,ЖС!G4:G10008,D7,ЖС!J4:J10008,B110)</f>
        <v>0</v>
      </c>
      <c r="AS110" s="378">
        <f>SUMIFS(ЖС!A4:A10008,ЖС!F4:F10008,AR6,ЖС!G4:G10008,E7,ЖС!J4:J10008,B110)</f>
        <v>0</v>
      </c>
      <c r="AT110" s="378">
        <f>SUMIFS(ЖС!A4:A10008,ЖС!F4:F10008,AT6,ЖС!G4:G10008,D7,ЖС!J4:J10008,B110)</f>
        <v>0</v>
      </c>
      <c r="AU110" s="378">
        <f>SUMIFS(ЖС!A4:A10008,ЖС!F4:F10008,AT6,ЖС!G4:G10008,E7,ЖС!J4:J10008,B110)</f>
        <v>0</v>
      </c>
      <c r="AV110" s="378">
        <f>SUMIFS(ЖС!A4:A10008,ЖС!F4:F10008,AV6,ЖС!G4:G10008,D7,ЖС!J4:J10008,B110)</f>
        <v>0</v>
      </c>
      <c r="AW110" s="378">
        <f>SUMIFS(ЖС!A4:A10008,ЖС!F4:F10008,AV6,ЖС!G4:G10008,E7,ЖС!J4:J10008,B110)</f>
        <v>0</v>
      </c>
      <c r="AX110" s="194"/>
      <c r="AY110" s="194"/>
      <c r="AZ110" s="194"/>
      <c r="BA110" s="194"/>
    </row>
    <row r="111" spans="1:53" s="199" customFormat="1" ht="19.5" thickBot="1">
      <c r="A111" s="337" t="s">
        <v>489</v>
      </c>
      <c r="B111" s="410" t="s">
        <v>665</v>
      </c>
      <c r="C111" s="1204">
        <f t="shared" si="22"/>
        <v>2</v>
      </c>
      <c r="D111" s="372">
        <f t="shared" si="31"/>
        <v>0</v>
      </c>
      <c r="E111" s="196">
        <f t="shared" si="29"/>
        <v>2</v>
      </c>
      <c r="F111" s="1250">
        <f t="shared" si="23"/>
        <v>1</v>
      </c>
      <c r="G111" s="453">
        <v>0</v>
      </c>
      <c r="H111" s="458">
        <v>1</v>
      </c>
      <c r="I111" s="1212">
        <f>C111/C105*100%</f>
        <v>1.9417475728155338E-2</v>
      </c>
      <c r="J111" s="1206">
        <f t="shared" si="27"/>
        <v>0</v>
      </c>
      <c r="K111" s="1206">
        <f t="shared" si="28"/>
        <v>1</v>
      </c>
      <c r="L111" s="373">
        <f>SUMIFS(ЖС!A4:A10008,ЖС!F4:F10008,L6,ЖС!G4:G10008,D7,ЖС!J4:J10008,B111)</f>
        <v>0</v>
      </c>
      <c r="M111" s="373">
        <f>SUMIFS(ЖС!A4:A10008,ЖС!F4:F10008,L6,ЖС!G4:G10008,E7,ЖС!J4:J10008,B111)</f>
        <v>0</v>
      </c>
      <c r="N111" s="373">
        <f>SUMIFS(ЖС!A4:A10008,ЖС!F4:F10008,N6,ЖС!G4:G10008,D7,ЖС!J4:J10008,B111)</f>
        <v>0</v>
      </c>
      <c r="O111" s="373">
        <f>SUMIFS(ЖС!A4:A10008,ЖС!F4:F10008,N6,ЖС!G4:G10008,E7,ЖС!J4:J10008,B111)</f>
        <v>0</v>
      </c>
      <c r="P111" s="373">
        <f>SUMIFS(ЖС!A4:A10008,ЖС!F4:F10008,P6,ЖС!G4:G10008,D7,ЖС!J4:J10008,B111)</f>
        <v>0</v>
      </c>
      <c r="Q111" s="373">
        <f>SUMIFS(ЖС!A4:A10008,ЖС!F4:F10008,P6,ЖС!G4:G10008,E7,ЖС!J4:J10008,B111)</f>
        <v>0</v>
      </c>
      <c r="R111" s="373">
        <f>SUMIFS(ЖС!A4:A10008,ЖС!F4:F10008,R6,ЖС!G4:G10008,D7,ЖС!J4:J10008,B111)</f>
        <v>0</v>
      </c>
      <c r="S111" s="373">
        <f>SUMIFS(ЖС!A4:A10008,ЖС!F4:F10008,R6,ЖС!G4:G10008,E7,ЖС!J4:J10008,B111)</f>
        <v>1</v>
      </c>
      <c r="T111" s="373">
        <f>SUMIFS(ЖС!A4:A10008,ЖС!F4:F10008,T6,ЖС!G4:G10008,D7,ЖС!J4:J10008,B111)</f>
        <v>0</v>
      </c>
      <c r="U111" s="373">
        <f>SUMIFS(ЖС!A4:A10008,ЖС!F4:F10008,T6,ЖС!G4:G10008,E7,ЖС!J4:J10008,B111)</f>
        <v>0</v>
      </c>
      <c r="V111" s="373">
        <f>SUMIFS(ЖС!A4:A10008,ЖС!F4:F10008,V6,ЖС!G4:G10008,D7,ЖС!J4:J10008,B111)</f>
        <v>0</v>
      </c>
      <c r="W111" s="373">
        <f>SUMIFS(ЖС!A4:A10008,ЖС!F4:F10008,V6,ЖС!G4:G10008,E7,ЖС!J4:J10008,B111)</f>
        <v>0</v>
      </c>
      <c r="X111" s="373">
        <f>SUMIFS(ЖС!A4:A10008,ЖС!F4:F10008,X6,ЖС!G4:G10008,D7,ЖС!J4:J10008,B111)</f>
        <v>0</v>
      </c>
      <c r="Y111" s="373">
        <f>SUMIFS(ЖС!A4:A10008,ЖС!F4:F10008,X6,ЖС!G4:G10008,E7,ЖС!J4:J10008,B111)</f>
        <v>0</v>
      </c>
      <c r="Z111" s="373">
        <f>SUMIFS(ЖС!A4:A10008,ЖС!F4:F10008,Z6,ЖС!G4:G10008,D7,ЖС!J4:J10008,B111)</f>
        <v>0</v>
      </c>
      <c r="AA111" s="373">
        <f>SUMIFS(ЖС!A4:A10008,ЖС!F4:F10008,Z6,ЖС!G4:G10008,E7,ЖС!J4:J10008,B111)</f>
        <v>0</v>
      </c>
      <c r="AB111" s="373">
        <f>SUMIFS(ЖС!A4:A10008,ЖС!F4:F10008,AB6,ЖС!G4:G10008,D7,ЖС!J4:J10008,B111)</f>
        <v>0</v>
      </c>
      <c r="AC111" s="373">
        <f>SUMIFS(ЖС!A4:A10008,ЖС!F4:F10008,AB6,ЖС!G4:G10008,E7,ЖС!J4:J10008,B111)</f>
        <v>0</v>
      </c>
      <c r="AD111" s="373">
        <f>SUMIFS(ЖС!A4:A10008,ЖС!F4:F10008,AD6,ЖС!G4:G10008,D7,ЖС!J4:J10008,B111)</f>
        <v>0</v>
      </c>
      <c r="AE111" s="373">
        <f>SUMIFS(ЖС!A4:A10008,ЖС!F4:F10008,AD6,ЖС!G4:G10008,E7,ЖС!J4:J10008,B111)</f>
        <v>0</v>
      </c>
      <c r="AF111" s="378">
        <f>SUMIFS(ЖС!A4:A10008,ЖС!F4:F10008,AF6,ЖС!G4:G10008,D7,ЖС!J4:J10008,B111)</f>
        <v>0</v>
      </c>
      <c r="AG111" s="378">
        <f>SUMIFS(ЖС!A4:A10008,ЖС!F4:F10008,AF6,ЖС!G4:G10008,E7,ЖС!J4:J10008,B111)</f>
        <v>0</v>
      </c>
      <c r="AH111" s="378">
        <f>SUMIFS(ЖС!A4:A10008,ЖС!F4:F10008,AH6,ЖС!G4:G10008,D7,ЖС!J4:J10008,B111)</f>
        <v>0</v>
      </c>
      <c r="AI111" s="378">
        <f>SUMIFS(ЖС!A4:A10008,ЖС!F4:F10008,AH6,ЖС!G4:G10008,E7,ЖС!J4:J10008,B111)</f>
        <v>0</v>
      </c>
      <c r="AJ111" s="378">
        <f>SUMIFS(ЖС!A4:A10008,ЖС!F4:F10008,AJ6,ЖС!G4:G10008,D7,ЖС!J4:J10008,B111)</f>
        <v>0</v>
      </c>
      <c r="AK111" s="378">
        <f>SUMIFS(ЖС!A4:A10008,ЖС!F4:F10008,AJ6,ЖС!G4:G10008,E7,ЖС!J4:J10008,B111)</f>
        <v>0</v>
      </c>
      <c r="AL111" s="378">
        <f>SUMIFS(ЖС!A4:A10008,ЖС!F4:F10008,AL6,ЖС!G4:G10008,D7,ЖС!J4:J10008,B111)</f>
        <v>0</v>
      </c>
      <c r="AM111" s="378">
        <f>SUMIFS(ЖС!A4:A10008,ЖС!F4:F10008,AL6,ЖС!G4:G10008,E7,ЖС!J4:J10008,B111)</f>
        <v>0</v>
      </c>
      <c r="AN111" s="378">
        <f>SUMIFS(ЖС!A4:A10008,ЖС!F4:F10008,AN6,ЖС!G4:G10008,D7,ЖС!J4:J10008,B111)</f>
        <v>0</v>
      </c>
      <c r="AO111" s="378">
        <f>SUMIFS(ЖС!A4:A10008,ЖС!F4:F10008,AN6,ЖС!G4:G10008,E7,ЖС!J4:J10008,B111)</f>
        <v>1</v>
      </c>
      <c r="AP111" s="378">
        <f>SUMIFS(ЖС!A4:A10008,ЖС!F4:F10008,AP6,ЖС!G4:G10008,D7,ЖС!J4:J10008,B111)</f>
        <v>0</v>
      </c>
      <c r="AQ111" s="378">
        <f>SUMIFS(ЖС!A4:A10008,ЖС!F4:F10008,AP6,ЖС!G4:G10008,E7,ЖС!J4:J10008,B111)</f>
        <v>0</v>
      </c>
      <c r="AR111" s="378">
        <f>SUMIFS(ЖС!A4:A10008,ЖС!F4:F10008,AR6,ЖС!G4:G10008,D7,ЖС!J4:J10008,B111)</f>
        <v>0</v>
      </c>
      <c r="AS111" s="378">
        <f>SUMIFS(ЖС!A4:A10008,ЖС!F4:F10008,AR6,ЖС!G4:G10008,E7,ЖС!J4:J10008,B111)</f>
        <v>0</v>
      </c>
      <c r="AT111" s="378">
        <f>SUMIFS(ЖС!A4:A10008,ЖС!F4:F10008,AT6,ЖС!G4:G10008,D7,ЖС!J4:J10008,B111)</f>
        <v>0</v>
      </c>
      <c r="AU111" s="378">
        <f>SUMIFS(ЖС!A4:A10008,ЖС!F4:F10008,AT6,ЖС!G4:G10008,E7,ЖС!J4:J10008,B111)</f>
        <v>0</v>
      </c>
      <c r="AV111" s="378">
        <f>SUMIFS(ЖС!A4:A10008,ЖС!F4:F10008,AV6,ЖС!G4:G10008,D7,ЖС!J4:J10008,B111)</f>
        <v>0</v>
      </c>
      <c r="AW111" s="378">
        <f>SUMIFS(ЖС!A4:A10008,ЖС!F4:F10008,AV6,ЖС!G4:G10008,E7,ЖС!J4:J10008,B111)</f>
        <v>0</v>
      </c>
      <c r="AX111" s="198"/>
      <c r="AY111" s="198"/>
      <c r="AZ111" s="198"/>
      <c r="BA111" s="198"/>
    </row>
    <row r="112" spans="1:53" ht="19.5" thickBot="1">
      <c r="A112" s="337" t="s">
        <v>490</v>
      </c>
      <c r="B112" s="410" t="s">
        <v>48</v>
      </c>
      <c r="C112" s="1204">
        <f t="shared" si="22"/>
        <v>21</v>
      </c>
      <c r="D112" s="372">
        <f>L112+N112+P112+R112+T112+V112+X112+Z112+AB112+AD112+AF112+AH112+AJ112+AL112+AN112+AP112+AR112+AT112+AV112</f>
        <v>13</v>
      </c>
      <c r="E112" s="196">
        <f t="shared" si="29"/>
        <v>8</v>
      </c>
      <c r="F112" s="1250">
        <f t="shared" si="23"/>
        <v>14</v>
      </c>
      <c r="G112" s="453">
        <v>7</v>
      </c>
      <c r="H112" s="458">
        <v>7</v>
      </c>
      <c r="I112" s="1212">
        <f>C112/C105*100%</f>
        <v>0.20388349514563106</v>
      </c>
      <c r="J112" s="1206">
        <f t="shared" si="27"/>
        <v>0.61904761904761907</v>
      </c>
      <c r="K112" s="1206">
        <f t="shared" si="28"/>
        <v>0.38095238095238093</v>
      </c>
      <c r="L112" s="373">
        <f>SUMIFS(ЖС!A4:A10008,ЖС!F4:F10008,L6,ЖС!G4:G10008,D7,ЖС!J4:J10008,B112)</f>
        <v>0</v>
      </c>
      <c r="M112" s="373">
        <f>SUMIFS(ЖС!A4:A10008,ЖС!F4:F10008,L6,ЖС!G4:G10008,E7,ЖС!J4:J10008,B112)</f>
        <v>0</v>
      </c>
      <c r="N112" s="373">
        <f>SUMIFS(ЖС!A4:A10008,ЖС!F4:F10008,N6,ЖС!G4:G10008,D7,ЖС!J4:J10008,B112)</f>
        <v>0</v>
      </c>
      <c r="O112" s="373">
        <f>SUMIFS(ЖС!A4:A10008,ЖС!F4:F10008,N6,ЖС!G4:G10008,E7,ЖС!J4:J10008,B112)</f>
        <v>0</v>
      </c>
      <c r="P112" s="373">
        <f>SUMIFS(ЖС!A4:A10008,ЖС!F4:F10008,P6,ЖС!G4:G10008,D7,ЖС!J4:J10008,B112)</f>
        <v>0</v>
      </c>
      <c r="Q112" s="373">
        <f>SUMIFS(ЖС!A4:A10008,ЖС!F4:F10008,P6,ЖС!G4:G10008,E7,ЖС!J4:J10008,B112)</f>
        <v>0</v>
      </c>
      <c r="R112" s="373">
        <f>SUMIFS(ЖС!A4:A10008,ЖС!F4:F10008,R6,ЖС!G4:G10008,D7,ЖС!J4:J10008,B112)</f>
        <v>4</v>
      </c>
      <c r="S112" s="373">
        <f>SUMIFS(ЖС!A4:A10008,ЖС!F4:F10008,R6,ЖС!G4:G10008,E7,ЖС!J4:J10008,B112)</f>
        <v>1</v>
      </c>
      <c r="T112" s="373">
        <f>SUMIFS(ЖС!A4:A10008,ЖС!F4:F10008,T6,ЖС!G4:G10008,D7,ЖС!J4:J10008,B112)</f>
        <v>0</v>
      </c>
      <c r="U112" s="373">
        <f>SUMIFS(ЖС!A4:A10008,ЖС!F4:F10008,T6,ЖС!G4:G10008,E7,ЖС!J4:J10008,B112)</f>
        <v>0</v>
      </c>
      <c r="V112" s="373">
        <f>SUMIFS(ЖС!A4:A10008,ЖС!F4:F10008,V6,ЖС!G4:G10008,D7,ЖС!J4:J10008,B112)</f>
        <v>0</v>
      </c>
      <c r="W112" s="373">
        <f>SUMIFS(ЖС!A4:A10008,ЖС!F4:F10008,V6,ЖС!G4:G10008,E7,ЖС!J4:J10008,B112)</f>
        <v>0</v>
      </c>
      <c r="X112" s="373">
        <f>SUMIFS(ЖС!A4:A10008,ЖС!F4:F10008,X6,ЖС!G4:G10008,D7,ЖС!J4:J10008,B112)</f>
        <v>0</v>
      </c>
      <c r="Y112" s="373">
        <f>SUMIFS(ЖС!A4:A10008,ЖС!F4:F10008,X6,ЖС!G4:G10008,E7,ЖС!J4:J10008,B112)</f>
        <v>1</v>
      </c>
      <c r="Z112" s="373">
        <f>SUMIFS(ЖС!A4:A10008,ЖС!F4:F10008,Z6,ЖС!G4:G10008,D7,ЖС!J4:J10008,B112)</f>
        <v>0</v>
      </c>
      <c r="AA112" s="373">
        <f>SUMIFS(ЖС!A4:A10008,ЖС!F4:F10008,Z6,ЖС!G4:G10008,E7,ЖС!J4:J10008,B112)</f>
        <v>2</v>
      </c>
      <c r="AB112" s="373">
        <f>SUMIFS(ЖС!A4:A10008,ЖС!F4:F10008,AB6,ЖС!G4:G10008,D7,ЖС!J4:J10008,B112)</f>
        <v>0</v>
      </c>
      <c r="AC112" s="373">
        <f>SUMIFS(ЖС!A4:A10008,ЖС!F4:F10008,AB6,ЖС!G4:G10008,E7,ЖС!J4:J10008,B112)</f>
        <v>0</v>
      </c>
      <c r="AD112" s="373">
        <f>SUMIFS(ЖС!A4:A10008,ЖС!F4:F10008,AD6,ЖС!G4:G10008,D7,ЖС!J4:J10008,B112)</f>
        <v>0</v>
      </c>
      <c r="AE112" s="373">
        <f>SUMIFS(ЖС!A4:A10008,ЖС!F4:F10008,AD6,ЖС!G4:G10008,E7,ЖС!J4:J10008,B112)</f>
        <v>1</v>
      </c>
      <c r="AF112" s="378">
        <f>SUMIFS(ЖС!A4:A10008,ЖС!F4:F10008,AF6,ЖС!G4:G10008,D7,ЖС!J4:J10008,B112)</f>
        <v>0</v>
      </c>
      <c r="AG112" s="378">
        <f>SUMIFS(ЖС!A4:A10008,ЖС!F4:F10008,AF6,ЖС!G4:G10008,E7,ЖС!J4:J10008,B112)</f>
        <v>0</v>
      </c>
      <c r="AH112" s="378">
        <f>SUMIFS(ЖС!A4:A10008,ЖС!F4:F10008,AH6,ЖС!G4:G10008,D7,ЖС!J4:J10008,B112)</f>
        <v>0</v>
      </c>
      <c r="AI112" s="378">
        <f>SUMIFS(ЖС!A4:A10008,ЖС!F4:F10008,AH6,ЖС!G4:G10008,E7,ЖС!J4:J10008,B112)</f>
        <v>0</v>
      </c>
      <c r="AJ112" s="378">
        <f>SUMIFS(ЖС!A4:A10008,ЖС!F4:F10008,AJ6,ЖС!G4:G10008,D7,ЖС!J4:J10008,B112)</f>
        <v>0</v>
      </c>
      <c r="AK112" s="378">
        <f>SUMIFS(ЖС!A4:A10008,ЖС!F4:F10008,AJ6,ЖС!G4:G10008,E7,ЖС!J4:J10008,B112)</f>
        <v>0</v>
      </c>
      <c r="AL112" s="378">
        <f>SUMIFS(ЖС!A4:A10008,ЖС!F4:F10008,AL6,ЖС!G4:G10008,D7,ЖС!J4:J10008,B112)</f>
        <v>1</v>
      </c>
      <c r="AM112" s="378">
        <f>SUMIFS(ЖС!A4:A10008,ЖС!F4:F10008,AL6,ЖС!G4:G10008,E7,ЖС!J4:J10008,B112)</f>
        <v>1</v>
      </c>
      <c r="AN112" s="378">
        <f>SUMIFS(ЖС!A4:A10008,ЖС!F4:F10008,AN6,ЖС!G4:G10008,D7,ЖС!J4:J10008,B112)</f>
        <v>1</v>
      </c>
      <c r="AO112" s="378">
        <f>SUMIFS(ЖС!A4:A10008,ЖС!F4:F10008,AN6,ЖС!G4:G10008,E7,ЖС!J4:J10008,B112)</f>
        <v>2</v>
      </c>
      <c r="AP112" s="378">
        <f>SUMIFS(ЖС!A4:A10008,ЖС!F4:F10008,AP6,ЖС!G4:G10008,D7,ЖС!J4:J10008,B112)</f>
        <v>0</v>
      </c>
      <c r="AQ112" s="378">
        <f>SUMIFS(ЖС!A4:A10008,ЖС!F4:F10008,AP6,ЖС!G4:G10008,E7,ЖС!J4:J10008,B112)</f>
        <v>0</v>
      </c>
      <c r="AR112" s="378">
        <f>SUMIFS(ЖС!A4:A10008,ЖС!F4:F10008,AR6,ЖС!G4:G10008,D7,ЖС!J4:J10008,B112)</f>
        <v>6</v>
      </c>
      <c r="AS112" s="378">
        <f>SUMIFS(ЖС!A4:A10008,ЖС!F4:F10008,AR6,ЖС!G4:G10008,E7,ЖС!J4:J10008,B112)</f>
        <v>0</v>
      </c>
      <c r="AT112" s="378">
        <f>SUMIFS(ЖС!A4:A10008,ЖС!F4:F10008,AT6,ЖС!G4:G10008,D7,ЖС!J4:J10008,B112)</f>
        <v>0</v>
      </c>
      <c r="AU112" s="378">
        <f>SUMIFS(ЖС!A4:A10008,ЖС!F4:F10008,AT6,ЖС!G4:G10008,E7,ЖС!J4:J10008,B112)</f>
        <v>0</v>
      </c>
      <c r="AV112" s="378">
        <f>SUMIFS(ЖС!A4:A10008,ЖС!F4:F10008,AV6,ЖС!G4:G10008,D7,ЖС!J4:J10008,B112)</f>
        <v>1</v>
      </c>
      <c r="AW112" s="378">
        <f>SUMIFS(ЖС!A4:A10008,ЖС!F4:F10008,AV6,ЖС!G4:G10008,E7,ЖС!J4:J10008,B112)</f>
        <v>0</v>
      </c>
      <c r="AX112" s="194"/>
      <c r="AY112" s="194"/>
      <c r="AZ112" s="194"/>
      <c r="BA112" s="194"/>
    </row>
    <row r="113" spans="1:53" ht="19.5" thickBot="1">
      <c r="A113" s="337" t="s">
        <v>491</v>
      </c>
      <c r="B113" s="410" t="s">
        <v>668</v>
      </c>
      <c r="C113" s="1204">
        <f t="shared" si="22"/>
        <v>0</v>
      </c>
      <c r="D113" s="372">
        <f t="shared" si="31"/>
        <v>0</v>
      </c>
      <c r="E113" s="196">
        <f t="shared" si="29"/>
        <v>0</v>
      </c>
      <c r="F113" s="1250">
        <f t="shared" si="23"/>
        <v>0</v>
      </c>
      <c r="G113" s="453">
        <v>0</v>
      </c>
      <c r="H113" s="458">
        <v>0</v>
      </c>
      <c r="I113" s="1212">
        <f>C113/C105*100%</f>
        <v>0</v>
      </c>
      <c r="J113" s="1206" t="e">
        <f t="shared" si="27"/>
        <v>#DIV/0!</v>
      </c>
      <c r="K113" s="1206" t="e">
        <f t="shared" si="28"/>
        <v>#DIV/0!</v>
      </c>
      <c r="L113" s="373">
        <f>SUMIFS(ЖС!A4:A10008,ЖС!F4:F10008,L6,ЖС!G4:G10008,D7,ЖС!J4:J10008,B113)</f>
        <v>0</v>
      </c>
      <c r="M113" s="373">
        <f>SUMIFS(ЖС!A4:A10008,ЖС!F4:F10008,L6,ЖС!G4:G10008,E7,ЖС!J4:J10008,B113)</f>
        <v>0</v>
      </c>
      <c r="N113" s="373">
        <f>SUMIFS(ЖС!A4:A10008,ЖС!F4:F10008,N6,ЖС!G4:G10008,D7,ЖС!J4:J10008,B113)</f>
        <v>0</v>
      </c>
      <c r="O113" s="373">
        <f>SUMIFS(ЖС!A4:A10008,ЖС!F4:F10008,N6,ЖС!G4:G10008,E7,ЖС!J4:J10008,B113)</f>
        <v>0</v>
      </c>
      <c r="P113" s="373">
        <f>SUMIFS(ЖС!A4:A10008,ЖС!F4:F10008,P6,ЖС!G4:G10008,D7,ЖС!J4:J10008,B113)</f>
        <v>0</v>
      </c>
      <c r="Q113" s="373">
        <f>SUMIFS(ЖС!A4:A10008,ЖС!F4:F10008,P6,ЖС!G4:G10008,E7,ЖС!J4:J10008,B113)</f>
        <v>0</v>
      </c>
      <c r="R113" s="373">
        <f>SUMIFS(ЖС!A4:A10008,ЖС!F4:F10008,R6,ЖС!G4:G10008,D7,ЖС!J4:J10008,B113)</f>
        <v>0</v>
      </c>
      <c r="S113" s="373">
        <f>SUMIFS(ЖС!A4:A10008,ЖС!F4:F10008,R6,ЖС!G4:G10008,E7,ЖС!J4:J10008,B113)</f>
        <v>0</v>
      </c>
      <c r="T113" s="373">
        <f>SUMIFS(ЖС!A4:A10008,ЖС!F4:F10008,T6,ЖС!G4:G10008,D7,ЖС!J4:J10008,B113)</f>
        <v>0</v>
      </c>
      <c r="U113" s="373">
        <f>SUMIFS(ЖС!A4:A10008,ЖС!F4:F10008,T6,ЖС!G4:G10008,E7,ЖС!J4:J10008,B113)</f>
        <v>0</v>
      </c>
      <c r="V113" s="373">
        <f>SUMIFS(ЖС!A4:A10008,ЖС!F4:F10008,V6,ЖС!G4:G10008,D7,ЖС!J4:J10008,B113)</f>
        <v>0</v>
      </c>
      <c r="W113" s="373">
        <f>SUMIFS(ЖС!A4:A10008,ЖС!F4:F10008,V6,ЖС!G4:G10008,E7,ЖС!J4:J10008,B113)</f>
        <v>0</v>
      </c>
      <c r="X113" s="373">
        <f>SUMIFS(ЖС!A4:A10008,ЖС!F4:F10008,X6,ЖС!G4:G10008,D7,ЖС!J4:J10008,B113)</f>
        <v>0</v>
      </c>
      <c r="Y113" s="373">
        <f>SUMIFS(ЖС!A4:A10008,ЖС!F4:F10008,X6,ЖС!G4:G10008,E7,ЖС!J4:J10008,B113)</f>
        <v>0</v>
      </c>
      <c r="Z113" s="373">
        <f>SUMIFS(ЖС!A4:A10008,ЖС!F4:F10008,Z6,ЖС!G4:G10008,D7,ЖС!J4:J10008,B113)</f>
        <v>0</v>
      </c>
      <c r="AA113" s="373">
        <f>SUMIFS(ЖС!A4:A10008,ЖС!F4:F10008,Z6,ЖС!G4:G10008,E7,ЖС!J4:J10008,B113)</f>
        <v>0</v>
      </c>
      <c r="AB113" s="373">
        <f>SUMIFS(ЖС!A4:A10008,ЖС!F4:F10008,AB6,ЖС!G4:G10008,D7,ЖС!J4:J10008,B113)</f>
        <v>0</v>
      </c>
      <c r="AC113" s="373">
        <f>SUMIFS(ЖС!A4:A10008,ЖС!F4:F10008,AB6,ЖС!G4:G10008,E7,ЖС!J4:J10008,B113)</f>
        <v>0</v>
      </c>
      <c r="AD113" s="373">
        <f>SUMIFS(ЖС!A4:A10008,ЖС!F4:F10008,AD6,ЖС!G4:G10008,D7,ЖС!J4:J10008,B113)</f>
        <v>0</v>
      </c>
      <c r="AE113" s="373">
        <f>SUMIFS(ЖС!A4:A10008,ЖС!F4:F10008,AD6,ЖС!G4:G10008,E7,ЖС!J4:J10008,B113)</f>
        <v>0</v>
      </c>
      <c r="AF113" s="378">
        <f>SUMIFS(ЖС!A4:A10008,ЖС!F4:F10008,AF6,ЖС!G4:G10008,D7,ЖС!J4:J10008,B113)</f>
        <v>0</v>
      </c>
      <c r="AG113" s="378">
        <f>SUMIFS(ЖС!A4:A10008,ЖС!F4:F10008,AF6,ЖС!G4:G10008,E7,ЖС!J4:J10008,B113)</f>
        <v>0</v>
      </c>
      <c r="AH113" s="378">
        <f>SUMIFS(ЖС!A4:A10008,ЖС!F4:F10008,AH6,ЖС!G4:G10008,D7,ЖС!J4:J10008,B113)</f>
        <v>0</v>
      </c>
      <c r="AI113" s="378">
        <f>SUMIFS(ЖС!A4:A10008,ЖС!F4:F10008,AH6,ЖС!G4:G10008,E7,ЖС!J4:J10008,B113)</f>
        <v>0</v>
      </c>
      <c r="AJ113" s="378">
        <f>SUMIFS(ЖС!A4:A10008,ЖС!F4:F10008,AJ6,ЖС!G4:G10008,D7,ЖС!J4:J10008,B113)</f>
        <v>0</v>
      </c>
      <c r="AK113" s="378">
        <f>SUMIFS(ЖС!A4:A10008,ЖС!F4:F10008,AJ6,ЖС!G4:G10008,E7,ЖС!J4:J10008,B113)</f>
        <v>0</v>
      </c>
      <c r="AL113" s="378">
        <f>SUMIFS(ЖС!A4:A10008,ЖС!F4:F10008,AL6,ЖС!G4:G10008,D7,ЖС!J4:J10008,B113)</f>
        <v>0</v>
      </c>
      <c r="AM113" s="378">
        <f>SUMIFS(ЖС!A4:A10008,ЖС!F4:F10008,AL6,ЖС!G4:G10008,E7,ЖС!J4:J10008,B113)</f>
        <v>0</v>
      </c>
      <c r="AN113" s="378">
        <f>SUMIFS(ЖС!A4:A10008,ЖС!F4:F10008,AN6,ЖС!G4:G10008,D7,ЖС!J4:J10008,B113)</f>
        <v>0</v>
      </c>
      <c r="AO113" s="378">
        <f>SUMIFS(ЖС!A4:A10008,ЖС!F4:F10008,AN6,ЖС!G4:G10008,E7,ЖС!J4:J10008,B113)</f>
        <v>0</v>
      </c>
      <c r="AP113" s="378">
        <f>SUMIFS(ЖС!A4:A10008,ЖС!F4:F10008,AP6,ЖС!G4:G10008,D7,ЖС!J4:J10008,B113)</f>
        <v>0</v>
      </c>
      <c r="AQ113" s="378">
        <f>SUMIFS(ЖС!A4:A10008,ЖС!F4:F10008,AP6,ЖС!G4:G10008,E7,ЖС!J4:J10008,B113)</f>
        <v>0</v>
      </c>
      <c r="AR113" s="378">
        <f>SUMIFS(ЖС!A4:A10008,ЖС!F4:F10008,AR6,ЖС!G4:G10008,D7,ЖС!J4:J10008,B113)</f>
        <v>0</v>
      </c>
      <c r="AS113" s="378">
        <f>SUMIFS(ЖС!A4:A10008,ЖС!F4:F10008,AR6,ЖС!G4:G10008,E7,ЖС!J4:J10008,B113)</f>
        <v>0</v>
      </c>
      <c r="AT113" s="378">
        <f>SUMIFS(ЖС!A4:A10008,ЖС!F4:F10008,AT6,ЖС!G4:G10008,D7,ЖС!J4:J10008,B113)</f>
        <v>0</v>
      </c>
      <c r="AU113" s="378">
        <f>SUMIFS(ЖС!A4:A10008,ЖС!F4:F10008,AT6,ЖС!G4:G10008,E7,ЖС!J4:J10008,B113)</f>
        <v>0</v>
      </c>
      <c r="AV113" s="378">
        <f>SUMIFS(ЖС!A4:A10008,ЖС!F4:F10008,AV6,ЖС!G4:G10008,D7,ЖС!J4:J10008,B113)</f>
        <v>0</v>
      </c>
      <c r="AW113" s="378">
        <f>SUMIFS(ЖС!A4:A10008,ЖС!F4:F10008,AV6,ЖС!G4:G10008,E7,ЖС!J4:J10008,B113)</f>
        <v>0</v>
      </c>
      <c r="AX113" s="194"/>
      <c r="AY113" s="194"/>
      <c r="AZ113" s="194"/>
      <c r="BA113" s="194"/>
    </row>
    <row r="114" spans="1:53" ht="19.5" thickBot="1">
      <c r="A114" s="337" t="s">
        <v>492</v>
      </c>
      <c r="B114" s="410" t="s">
        <v>670</v>
      </c>
      <c r="C114" s="1204">
        <f t="shared" si="22"/>
        <v>2</v>
      </c>
      <c r="D114" s="372">
        <f t="shared" si="31"/>
        <v>2</v>
      </c>
      <c r="E114" s="196">
        <f t="shared" si="29"/>
        <v>0</v>
      </c>
      <c r="F114" s="1250">
        <f t="shared" si="23"/>
        <v>1</v>
      </c>
      <c r="G114" s="453">
        <v>1</v>
      </c>
      <c r="H114" s="458">
        <v>0</v>
      </c>
      <c r="I114" s="1212">
        <f>C114/C105*100%</f>
        <v>1.9417475728155338E-2</v>
      </c>
      <c r="J114" s="1206">
        <f t="shared" si="27"/>
        <v>1</v>
      </c>
      <c r="K114" s="1206">
        <f t="shared" si="28"/>
        <v>0</v>
      </c>
      <c r="L114" s="373">
        <f>SUMIFS(ЖС!A4:A10008,ЖС!F4:F10008,L6,ЖС!G4:G10008,D7,ЖС!J4:J10008,B114)</f>
        <v>0</v>
      </c>
      <c r="M114" s="373">
        <f>SUMIFS(ЖС!A4:A10008,ЖС!F4:F10008,L6,ЖС!G4:G10008,E7,ЖС!J4:J10008,B114)</f>
        <v>0</v>
      </c>
      <c r="N114" s="373">
        <f>SUMIFS(ЖС!A4:A10008,ЖС!F4:F10008,N6,ЖС!G4:G10008,D7,ЖС!J4:J10008,B114)</f>
        <v>0</v>
      </c>
      <c r="O114" s="373">
        <f>SUMIFS(ЖС!A4:A10008,ЖС!F4:F10008,N6,ЖС!G4:G10008,E7,ЖС!J4:J10008,B114)</f>
        <v>0</v>
      </c>
      <c r="P114" s="373">
        <f>SUMIFS(ЖС!A4:A10008,ЖС!F4:F10008,P6,ЖС!G4:G10008,D7,ЖС!J4:J10008,B114)</f>
        <v>0</v>
      </c>
      <c r="Q114" s="373">
        <f>SUMIFS(ЖС!A4:A10008,ЖС!F4:F10008,P6,ЖС!G4:G10008,E7,ЖС!J4:J10008,B114)</f>
        <v>0</v>
      </c>
      <c r="R114" s="373">
        <f>SUMIFS(ЖС!A4:A10008,ЖС!F4:F10008,R6,ЖС!G4:G10008,D7,ЖС!J4:J10008,B114)</f>
        <v>1</v>
      </c>
      <c r="S114" s="373">
        <f>SUMIFS(ЖС!A4:A10008,ЖС!F4:F10008,R6,ЖС!G4:G10008,E7,ЖС!J4:J10008,B114)</f>
        <v>0</v>
      </c>
      <c r="T114" s="373">
        <f>SUMIFS(ЖС!A4:A10008,ЖС!F4:F10008,T6,ЖС!G4:G10008,D7,ЖС!J4:J10008,B114)</f>
        <v>0</v>
      </c>
      <c r="U114" s="373">
        <f>SUMIFS(ЖС!A4:A10008,ЖС!F4:F10008,T6,ЖС!G4:G10008,E7,ЖС!J4:J10008,B114)</f>
        <v>0</v>
      </c>
      <c r="V114" s="373">
        <f>SUMIFS(ЖС!A4:A10008,ЖС!F4:F10008,V6,ЖС!G4:G10008,D7,ЖС!J4:J10008,B114)</f>
        <v>0</v>
      </c>
      <c r="W114" s="373">
        <f>SUMIFS(ЖС!A4:A10008,ЖС!F4:F10008,V6,ЖС!G4:G10008,E7,ЖС!J4:J10008,B114)</f>
        <v>0</v>
      </c>
      <c r="X114" s="373">
        <f>SUMIFS(ЖС!A4:A10008,ЖС!F4:F10008,X6,ЖС!G4:G10008,D7,ЖС!J4:J10008,B114)</f>
        <v>0</v>
      </c>
      <c r="Y114" s="373">
        <f>SUMIFS(ЖС!A4:A10008,ЖС!F4:F10008,X6,ЖС!G4:G10008,E7,ЖС!J4:J10008,B114)</f>
        <v>0</v>
      </c>
      <c r="Z114" s="373">
        <f>SUMIFS(ЖС!A4:A10008,ЖС!F4:F10008,Z6,ЖС!G4:G10008,D7,ЖС!J4:J10008,B114)</f>
        <v>0</v>
      </c>
      <c r="AA114" s="373">
        <f>SUMIFS(ЖС!A4:A10008,ЖС!F4:F10008,Z6,ЖС!G4:G10008,E7,ЖС!J4:J10008,B114)</f>
        <v>0</v>
      </c>
      <c r="AB114" s="373">
        <f>SUMIFS(ЖС!A4:A10008,ЖС!F4:F10008,AB6,ЖС!G4:G10008,D7,ЖС!J4:J10008,B114)</f>
        <v>0</v>
      </c>
      <c r="AC114" s="373">
        <f>SUMIFS(ЖС!A4:A10008,ЖС!F4:F10008,AB6,ЖС!G4:G10008,E7,ЖС!J4:J10008,B114)</f>
        <v>0</v>
      </c>
      <c r="AD114" s="373">
        <f>SUMIFS(ЖС!A4:A10008,ЖС!F4:F10008,AD6,ЖС!G4:G10008,D7,ЖС!J4:J10008,B114)</f>
        <v>0</v>
      </c>
      <c r="AE114" s="373">
        <f>SUMIFS(ЖС!A4:A10008,ЖС!F4:F10008,AD6,ЖС!G4:G10008,E7,ЖС!J4:J10008,B114)</f>
        <v>0</v>
      </c>
      <c r="AF114" s="378">
        <f>SUMIFS(ЖС!A4:A10008,ЖС!F4:F10008,AF6,ЖС!G4:G10008,D7,ЖС!J4:J10008,B114)</f>
        <v>0</v>
      </c>
      <c r="AG114" s="378">
        <f>SUMIFS(ЖС!A4:A10008,ЖС!F4:F10008,AF6,ЖС!G4:G10008,E7,ЖС!J4:J10008,B114)</f>
        <v>0</v>
      </c>
      <c r="AH114" s="378">
        <f>SUMIFS(ЖС!A4:A10008,ЖС!F4:F10008,AH6,ЖС!G4:G10008,D7,ЖС!J4:J10008,B114)</f>
        <v>0</v>
      </c>
      <c r="AI114" s="378">
        <f>SUMIFS(ЖС!A4:A10008,ЖС!F4:F10008,AH6,ЖС!G4:G10008,E7,ЖС!J4:J10008,B114)</f>
        <v>0</v>
      </c>
      <c r="AJ114" s="378">
        <f>SUMIFS(ЖС!A4:A10008,ЖС!F4:F10008,AJ6,ЖС!G4:G10008,D7,ЖС!J4:J10008,B114)</f>
        <v>0</v>
      </c>
      <c r="AK114" s="378">
        <f>SUMIFS(ЖС!A4:A10008,ЖС!F4:F10008,AJ6,ЖС!G4:G10008,E7,ЖС!J4:J10008,B114)</f>
        <v>0</v>
      </c>
      <c r="AL114" s="378">
        <f>SUMIFS(ЖС!A4:A10008,ЖС!F4:F10008,AL6,ЖС!G4:G10008,D7,ЖС!J4:J10008,B114)</f>
        <v>1</v>
      </c>
      <c r="AM114" s="378">
        <f>SUMIFS(ЖС!A4:A10008,ЖС!F4:F10008,AL6,ЖС!G4:G10008,E7,ЖС!J4:J10008,B114)</f>
        <v>0</v>
      </c>
      <c r="AN114" s="378">
        <f>SUMIFS(ЖС!A4:A10008,ЖС!F4:F10008,AN6,ЖС!G4:G10008,D7,ЖС!J4:J10008,B114)</f>
        <v>0</v>
      </c>
      <c r="AO114" s="378">
        <f>SUMIFS(ЖС!A4:A10008,ЖС!F4:F10008,AN6,ЖС!G4:G10008,E7,ЖС!J4:J10008,B114)</f>
        <v>0</v>
      </c>
      <c r="AP114" s="378">
        <f>SUMIFS(ЖС!A4:A10008,ЖС!F4:F10008,AP6,ЖС!G4:G10008,D7,ЖС!J4:J10008,B114)</f>
        <v>0</v>
      </c>
      <c r="AQ114" s="378">
        <f>SUMIFS(ЖС!A4:A10008,ЖС!F4:F10008,AP6,ЖС!G4:G10008,E7,ЖС!J4:J10008,B114)</f>
        <v>0</v>
      </c>
      <c r="AR114" s="378">
        <f>SUMIFS(ЖС!A4:A10008,ЖС!F4:F10008,AR6,ЖС!G4:G10008,D7,ЖС!J4:J10008,B114)</f>
        <v>0</v>
      </c>
      <c r="AS114" s="378">
        <f>SUMIFS(ЖС!A4:A10008,ЖС!F4:F10008,AR6,ЖС!G4:G10008,E7,ЖС!J4:J10008,B114)</f>
        <v>0</v>
      </c>
      <c r="AT114" s="378">
        <f>SUMIFS(ЖС!A4:A10008,ЖС!F4:F10008,AT6,ЖС!G4:G10008,D7,ЖС!J4:J10008,B114)</f>
        <v>0</v>
      </c>
      <c r="AU114" s="378">
        <f>SUMIFS(ЖС!A4:A10008,ЖС!F4:F10008,AT6,ЖС!G4:G10008,E7,ЖС!J4:J10008,B114)</f>
        <v>0</v>
      </c>
      <c r="AV114" s="378">
        <f>SUMIFS(ЖС!A4:A10008,ЖС!F4:F10008,AV6,ЖС!G4:G10008,D7,ЖС!J4:J10008,B114)</f>
        <v>0</v>
      </c>
      <c r="AW114" s="378">
        <f>SUMIFS(ЖС!A4:A10008,ЖС!F4:F10008,AV6,ЖС!G4:G10008,E7,ЖС!J4:J10008,B114)</f>
        <v>0</v>
      </c>
      <c r="AX114" s="194"/>
      <c r="AY114" s="194"/>
      <c r="AZ114" s="194"/>
      <c r="BA114" s="194"/>
    </row>
    <row r="115" spans="1:53" ht="19.5" thickBot="1">
      <c r="A115" s="337" t="s">
        <v>493</v>
      </c>
      <c r="B115" s="410" t="s">
        <v>126</v>
      </c>
      <c r="C115" s="1204">
        <f t="shared" si="22"/>
        <v>3</v>
      </c>
      <c r="D115" s="372">
        <f t="shared" si="31"/>
        <v>1</v>
      </c>
      <c r="E115" s="196">
        <f t="shared" si="29"/>
        <v>2</v>
      </c>
      <c r="F115" s="1250">
        <f t="shared" si="23"/>
        <v>1</v>
      </c>
      <c r="G115" s="453">
        <v>0</v>
      </c>
      <c r="H115" s="458">
        <v>1</v>
      </c>
      <c r="I115" s="1212">
        <f>C115/C105*100%</f>
        <v>2.9126213592233011E-2</v>
      </c>
      <c r="J115" s="1206">
        <f t="shared" si="27"/>
        <v>0.33333333333333331</v>
      </c>
      <c r="K115" s="1206">
        <f t="shared" si="28"/>
        <v>0.66666666666666663</v>
      </c>
      <c r="L115" s="373">
        <f>SUMIFS(ЖС!A4:A10008,ЖС!F4:F10008,L6,ЖС!G4:G10008,D7,ЖС!J4:J10008,B115)</f>
        <v>0</v>
      </c>
      <c r="M115" s="373">
        <f>SUMIFS(ЖС!A4:A10008,ЖС!F4:F10008,L6,ЖС!G4:G10008,E7,ЖС!J4:J10008,B115)</f>
        <v>0</v>
      </c>
      <c r="N115" s="373">
        <f>SUMIFS(ЖС!A4:A10008,ЖС!F4:F10008,N6,ЖС!G4:G10008,D7,ЖС!J4:J10008,B115)</f>
        <v>0</v>
      </c>
      <c r="O115" s="373">
        <f>SUMIFS(ЖС!A4:A10008,ЖС!F4:F10008,N6,ЖС!G4:G10008,E7,ЖС!J4:J10008,B115)</f>
        <v>0</v>
      </c>
      <c r="P115" s="373">
        <f>SUMIFS(ЖС!A4:A10008,ЖС!F4:F10008,P6,ЖС!G4:G10008,D7,ЖС!J4:J10008,B115)</f>
        <v>0</v>
      </c>
      <c r="Q115" s="373">
        <f>SUMIFS(ЖС!A4:A10008,ЖС!F4:F10008,P6,ЖС!G4:G10008,E7,ЖС!J4:J10008,B115)</f>
        <v>0</v>
      </c>
      <c r="R115" s="373">
        <f>SUMIFS(ЖС!A4:A10008,ЖС!F4:F10008,R6,ЖС!G4:G10008,D7,ЖС!J4:J10008,B115)</f>
        <v>0</v>
      </c>
      <c r="S115" s="373">
        <f>SUMIFS(ЖС!A4:A10008,ЖС!F4:F10008,R6,ЖС!G4:G10008,E7,ЖС!J4:J10008,B115)</f>
        <v>0</v>
      </c>
      <c r="T115" s="373">
        <f>SUMIFS(ЖС!A4:A10008,ЖС!F4:F10008,T6,ЖС!G4:G10008,D7,ЖС!J4:J10008,B115)</f>
        <v>0</v>
      </c>
      <c r="U115" s="373">
        <f>SUMIFS(ЖС!A4:A10008,ЖС!F4:F10008,T6,ЖС!G4:G10008,E7,ЖС!J4:J10008,B115)</f>
        <v>1</v>
      </c>
      <c r="V115" s="373">
        <f>SUMIFS(ЖС!A4:A10008,ЖС!F4:F10008,V6,ЖС!G4:G10008,D7,ЖС!J4:J10008,B115)</f>
        <v>0</v>
      </c>
      <c r="W115" s="373">
        <f>SUMIFS(ЖС!A4:A10008,ЖС!F4:F10008,V6,ЖС!G4:G10008,E7,ЖС!J4:J10008,B115)</f>
        <v>0</v>
      </c>
      <c r="X115" s="373">
        <f>SUMIFS(ЖС!A4:A10008,ЖС!F4:F10008,X6,ЖС!G4:G10008,D7,ЖС!J4:J10008,B115)</f>
        <v>0</v>
      </c>
      <c r="Y115" s="373">
        <f>SUMIFS(ЖС!A4:A10008,ЖС!F4:F10008,X6,ЖС!G4:G10008,E7,ЖС!J4:J10008,B115)</f>
        <v>0</v>
      </c>
      <c r="Z115" s="373">
        <f>SUMIFS(ЖС!A4:A10008,ЖС!F4:F10008,Z6,ЖС!G4:G10008,D7,ЖС!J4:J10008,B115)</f>
        <v>0</v>
      </c>
      <c r="AA115" s="373">
        <f>SUMIFS(ЖС!A4:A10008,ЖС!F4:F10008,Z6,ЖС!G4:G10008,E7,ЖС!J4:J10008,B115)</f>
        <v>0</v>
      </c>
      <c r="AB115" s="373">
        <f>SUMIFS(ЖС!A4:A10008,ЖС!F4:F10008,AB6,ЖС!G4:G10008,D7,ЖС!J4:J10008,B115)</f>
        <v>0</v>
      </c>
      <c r="AC115" s="373">
        <f>SUMIFS(ЖС!A4:A10008,ЖС!F4:F10008,AB6,ЖС!G4:G10008,E7,ЖС!J4:J10008,B115)</f>
        <v>0</v>
      </c>
      <c r="AD115" s="373">
        <f>SUMIFS(ЖС!A4:A10008,ЖС!F4:F10008,AD6,ЖС!G4:G10008,D7,ЖС!J4:J10008,B115)</f>
        <v>0</v>
      </c>
      <c r="AE115" s="373">
        <f>SUMIFS(ЖС!A4:A10008,ЖС!F4:F10008,AD6,ЖС!G4:G10008,E7,ЖС!J4:J10008,B115)</f>
        <v>0</v>
      </c>
      <c r="AF115" s="378">
        <f>SUMIFS(ЖС!A4:A10008,ЖС!F4:F10008,AF6,ЖС!G4:G10008,D7,ЖС!J4:J10008,B115)</f>
        <v>0</v>
      </c>
      <c r="AG115" s="378">
        <f>SUMIFS(ЖС!A4:A10008,ЖС!F4:F10008,AF6,ЖС!G4:G10008,E7,ЖС!J4:J10008,B115)</f>
        <v>0</v>
      </c>
      <c r="AH115" s="378">
        <f>SUMIFS(ЖС!A4:A10008,ЖС!F4:F10008,AH6,ЖС!G4:G10008,D7,ЖС!J4:J10008,B115)</f>
        <v>0</v>
      </c>
      <c r="AI115" s="378">
        <f>SUMIFS(ЖС!A4:A10008,ЖС!F4:F10008,AH6,ЖС!G4:G10008,E7,ЖС!J4:J10008,B115)</f>
        <v>0</v>
      </c>
      <c r="AJ115" s="378">
        <f>SUMIFS(ЖС!A4:A10008,ЖС!F4:F10008,AJ6,ЖС!G4:G10008,D7,ЖС!J4:J10008,B115)</f>
        <v>0</v>
      </c>
      <c r="AK115" s="378">
        <f>SUMIFS(ЖС!A4:A10008,ЖС!F4:F10008,AJ6,ЖС!G4:G10008,E7,ЖС!J4:J10008,B115)</f>
        <v>0</v>
      </c>
      <c r="AL115" s="378">
        <f>SUMIFS(ЖС!A4:A10008,ЖС!F4:F10008,AL6,ЖС!G4:G10008,D7,ЖС!J4:J10008,B115)</f>
        <v>0</v>
      </c>
      <c r="AM115" s="378">
        <f>SUMIFS(ЖС!A4:A10008,ЖС!F4:F10008,AL6,ЖС!G4:G10008,E7,ЖС!J4:J10008,B115)</f>
        <v>1</v>
      </c>
      <c r="AN115" s="378">
        <f>SUMIFS(ЖС!A4:A10008,ЖС!F4:F10008,AN6,ЖС!G4:G10008,D7,ЖС!J4:J10008,B115)</f>
        <v>1</v>
      </c>
      <c r="AO115" s="378">
        <f>SUMIFS(ЖС!A4:A10008,ЖС!F4:F10008,AN6,ЖС!G4:G10008,E7,ЖС!J4:J10008,B115)</f>
        <v>0</v>
      </c>
      <c r="AP115" s="378">
        <f>SUMIFS(ЖС!A4:A10008,ЖС!F4:F10008,AP6,ЖС!G4:G10008,D7,ЖС!J4:J10008,B115)</f>
        <v>0</v>
      </c>
      <c r="AQ115" s="378">
        <f>SUMIFS(ЖС!A4:A10008,ЖС!F4:F10008,AP6,ЖС!G4:G10008,E7,ЖС!J4:J10008,B115)</f>
        <v>0</v>
      </c>
      <c r="AR115" s="378">
        <f>SUMIFS(ЖС!A4:A10008,ЖС!F4:F10008,AR6,ЖС!G4:G10008,D7,ЖС!J4:J10008,B115)</f>
        <v>0</v>
      </c>
      <c r="AS115" s="378">
        <f>SUMIFS(ЖС!A4:A10008,ЖС!F4:F10008,AR6,ЖС!G4:G10008,E7,ЖС!J4:J10008,B115)</f>
        <v>0</v>
      </c>
      <c r="AT115" s="378">
        <f>SUMIFS(ЖС!A4:A10008,ЖС!F4:F10008,AT6,ЖС!G4:G10008,D7,ЖС!J4:J10008,B115)</f>
        <v>0</v>
      </c>
      <c r="AU115" s="378">
        <f>SUMIFS(ЖС!A4:A10008,ЖС!F4:F10008,AT6,ЖС!G4:G10008,E7,ЖС!J4:J10008,B115)</f>
        <v>0</v>
      </c>
      <c r="AV115" s="378">
        <f>SUMIFS(ЖС!A4:A10008,ЖС!F4:F10008,AV6,ЖС!G4:G10008,D7,ЖС!J4:J10008,B115)</f>
        <v>0</v>
      </c>
      <c r="AW115" s="378">
        <f>SUMIFS(ЖС!A4:A10008,ЖС!F4:F10008,AV6,ЖС!G4:G10008,E7,ЖС!J4:J10008,B115)</f>
        <v>0</v>
      </c>
      <c r="AX115" s="194"/>
      <c r="AY115" s="194"/>
      <c r="AZ115" s="194"/>
      <c r="BA115" s="194"/>
    </row>
    <row r="116" spans="1:53" ht="19.5" thickBot="1">
      <c r="A116" s="405">
        <v>9</v>
      </c>
      <c r="B116" s="393" t="s">
        <v>494</v>
      </c>
      <c r="C116" s="1204">
        <f t="shared" si="22"/>
        <v>103</v>
      </c>
      <c r="D116" s="197">
        <f t="shared" si="29"/>
        <v>34</v>
      </c>
      <c r="E116" s="197">
        <f t="shared" si="29"/>
        <v>69</v>
      </c>
      <c r="F116" s="1250">
        <f t="shared" si="23"/>
        <v>63</v>
      </c>
      <c r="G116" s="452">
        <v>15</v>
      </c>
      <c r="H116" s="452">
        <v>48</v>
      </c>
      <c r="I116" s="1230">
        <f>SUM(I117:I131)</f>
        <v>1</v>
      </c>
      <c r="J116" s="1206">
        <f t="shared" si="27"/>
        <v>0.3300970873786408</v>
      </c>
      <c r="K116" s="1206">
        <f t="shared" si="28"/>
        <v>0.66990291262135926</v>
      </c>
      <c r="L116" s="396">
        <f t="shared" ref="L116:AW116" si="32">SUM(L117:L131)</f>
        <v>0</v>
      </c>
      <c r="M116" s="396">
        <f t="shared" si="32"/>
        <v>0</v>
      </c>
      <c r="N116" s="396">
        <f t="shared" si="32"/>
        <v>1</v>
      </c>
      <c r="O116" s="396">
        <f t="shared" si="32"/>
        <v>2</v>
      </c>
      <c r="P116" s="396">
        <f t="shared" si="32"/>
        <v>0</v>
      </c>
      <c r="Q116" s="396">
        <f t="shared" si="32"/>
        <v>3</v>
      </c>
      <c r="R116" s="396">
        <f t="shared" si="32"/>
        <v>9</v>
      </c>
      <c r="S116" s="396">
        <f t="shared" si="32"/>
        <v>13</v>
      </c>
      <c r="T116" s="396">
        <f t="shared" si="32"/>
        <v>0</v>
      </c>
      <c r="U116" s="396">
        <f t="shared" si="32"/>
        <v>5</v>
      </c>
      <c r="V116" s="396">
        <f t="shared" si="32"/>
        <v>0</v>
      </c>
      <c r="W116" s="396">
        <f t="shared" si="32"/>
        <v>4</v>
      </c>
      <c r="X116" s="396">
        <f t="shared" si="32"/>
        <v>0</v>
      </c>
      <c r="Y116" s="396">
        <f t="shared" si="32"/>
        <v>13</v>
      </c>
      <c r="Z116" s="396">
        <f t="shared" si="32"/>
        <v>1</v>
      </c>
      <c r="AA116" s="396">
        <f t="shared" si="32"/>
        <v>12</v>
      </c>
      <c r="AB116" s="396">
        <f t="shared" si="32"/>
        <v>2</v>
      </c>
      <c r="AC116" s="396">
        <f t="shared" si="32"/>
        <v>0</v>
      </c>
      <c r="AD116" s="396">
        <f t="shared" si="32"/>
        <v>0</v>
      </c>
      <c r="AE116" s="396">
        <f t="shared" si="32"/>
        <v>3</v>
      </c>
      <c r="AF116" s="396">
        <f t="shared" si="32"/>
        <v>0</v>
      </c>
      <c r="AG116" s="396">
        <f t="shared" si="32"/>
        <v>2</v>
      </c>
      <c r="AH116" s="396">
        <f t="shared" si="32"/>
        <v>0</v>
      </c>
      <c r="AI116" s="396">
        <f t="shared" si="32"/>
        <v>0</v>
      </c>
      <c r="AJ116" s="396">
        <f t="shared" si="32"/>
        <v>0</v>
      </c>
      <c r="AK116" s="396">
        <f t="shared" si="32"/>
        <v>0</v>
      </c>
      <c r="AL116" s="396">
        <f t="shared" si="32"/>
        <v>5</v>
      </c>
      <c r="AM116" s="396">
        <f t="shared" si="32"/>
        <v>3</v>
      </c>
      <c r="AN116" s="396">
        <f t="shared" si="32"/>
        <v>2</v>
      </c>
      <c r="AO116" s="396">
        <f t="shared" si="32"/>
        <v>8</v>
      </c>
      <c r="AP116" s="396">
        <f t="shared" si="32"/>
        <v>0</v>
      </c>
      <c r="AQ116" s="396">
        <f t="shared" si="32"/>
        <v>1</v>
      </c>
      <c r="AR116" s="396">
        <f t="shared" si="32"/>
        <v>10</v>
      </c>
      <c r="AS116" s="396">
        <f t="shared" si="32"/>
        <v>0</v>
      </c>
      <c r="AT116" s="396">
        <f t="shared" si="32"/>
        <v>1</v>
      </c>
      <c r="AU116" s="396">
        <f t="shared" si="32"/>
        <v>0</v>
      </c>
      <c r="AV116" s="396">
        <f t="shared" si="32"/>
        <v>3</v>
      </c>
      <c r="AW116" s="396">
        <f t="shared" si="32"/>
        <v>0</v>
      </c>
      <c r="AX116" s="194"/>
      <c r="AY116" s="194"/>
      <c r="AZ116" s="194"/>
      <c r="BA116" s="194"/>
    </row>
    <row r="117" spans="1:53" ht="19.5" thickBot="1">
      <c r="A117" s="337" t="s">
        <v>495</v>
      </c>
      <c r="B117" s="410" t="s">
        <v>674</v>
      </c>
      <c r="C117" s="1204">
        <f t="shared" si="22"/>
        <v>45</v>
      </c>
      <c r="D117" s="372">
        <f t="shared" ref="D117:D131" si="33">L117+N117+P117+R117+T117+V117+X117+Z117+AB117+AD117+AF117+AH117+AJ117+AL117+AN117+AP117+AR117+AT117+AV117</f>
        <v>8</v>
      </c>
      <c r="E117" s="196">
        <f t="shared" si="29"/>
        <v>37</v>
      </c>
      <c r="F117" s="1250">
        <f t="shared" si="23"/>
        <v>32</v>
      </c>
      <c r="G117" s="453">
        <v>3</v>
      </c>
      <c r="H117" s="458">
        <v>29</v>
      </c>
      <c r="I117" s="1212">
        <f>C117/C116*100%</f>
        <v>0.43689320388349512</v>
      </c>
      <c r="J117" s="1206">
        <f t="shared" si="27"/>
        <v>0.17777777777777778</v>
      </c>
      <c r="K117" s="1206">
        <f t="shared" si="28"/>
        <v>0.82222222222222219</v>
      </c>
      <c r="L117" s="373">
        <f>SUMIFS(ЖС!A4:A10008,ЖС!F4:F10008,L6,ЖС!G4:G10008,D7,ЖС!K4:K10008,B117)</f>
        <v>0</v>
      </c>
      <c r="M117" s="373">
        <f>SUMIFS(ЖС!A4:A10008,ЖС!F4:F10008,L6,ЖС!G4:G10008,E7,ЖС!K4:K10008,B117)</f>
        <v>0</v>
      </c>
      <c r="N117" s="373">
        <f>SUMIFS(ЖС!A4:A10008,ЖС!F4:F10008,N6,ЖС!G4:G10008,D7,ЖС!K4:K10008,B117)</f>
        <v>0</v>
      </c>
      <c r="O117" s="373">
        <f>SUMIFS(ЖС!A4:A10008,ЖС!F4:F10008,N6,ЖС!G4:G10008,E7,ЖС!K4:K10008,B117)</f>
        <v>1</v>
      </c>
      <c r="P117" s="373">
        <f>SUMIFS(ЖС!A4:A10008,ЖС!F4:F10008,P6,ЖС!G4:G10008,D7,ЖС!K4:K10008,B117)</f>
        <v>0</v>
      </c>
      <c r="Q117" s="373">
        <f>SUMIFS(ЖС!A4:A10008,ЖС!F4:F10008,P6,ЖС!G4:G10008,E7,ЖС!K4:K10008,B117)</f>
        <v>1</v>
      </c>
      <c r="R117" s="373">
        <f>SUMIFS(ЖС!A4:A10008,ЖС!F4:F10008,R6,ЖС!G4:G10008,D7,ЖС!K4:K10008,B117)</f>
        <v>2</v>
      </c>
      <c r="S117" s="373">
        <f>SUMIFS(ЖС!A4:A10008,ЖС!F4:F10008,R6,ЖС!G4:G10008,E7,ЖС!K4:K10008,B117)</f>
        <v>8</v>
      </c>
      <c r="T117" s="373">
        <f>SUMIFS(ЖС!A4:A10008,ЖС!F4:F10008,T6,ЖС!G4:G10008,D7,ЖС!K4:K10008,B117)</f>
        <v>0</v>
      </c>
      <c r="U117" s="373">
        <f>SUMIFS(ЖС!A4:A10008,ЖС!F4:F10008,T6,ЖС!G4:G10008,E7,ЖС!K4:K10008,B117)</f>
        <v>1</v>
      </c>
      <c r="V117" s="373">
        <f>SUMIFS(ЖС!A4:A10008,ЖС!F4:F10008,V6,ЖС!G4:G10008,D7,ЖС!K4:K10008,B117)</f>
        <v>0</v>
      </c>
      <c r="W117" s="373">
        <f>SUMIFS(ЖС!A4:A10008,ЖС!F4:F10008,V6,ЖС!G4:G10008,E7,ЖС!K4:K10008,B117)</f>
        <v>4</v>
      </c>
      <c r="X117" s="373">
        <f>SUMIFS(ЖС!A4:A10008,ЖС!F4:F10008,X6,ЖС!G4:G10008,D7,ЖС!K4:K10008,B117)</f>
        <v>0</v>
      </c>
      <c r="Y117" s="373">
        <f>SUMIFS(ЖС!A4:A10008,ЖС!F4:F10008,X6,ЖС!G4:G10008,E7,ЖС!K4:K10008,B117)</f>
        <v>9</v>
      </c>
      <c r="Z117" s="373">
        <f>SUMIFS(ЖС!A4:A10008,ЖС!F4:F10008,Z6,ЖС!G4:G10008,D7,ЖС!K4:K10008,B117)</f>
        <v>1</v>
      </c>
      <c r="AA117" s="373">
        <f>SUMIFS(ЖС!A4:A10008,ЖС!F4:F10008,Z6,ЖС!G4:G10008,E7,ЖС!K4:K10008,B117)</f>
        <v>4</v>
      </c>
      <c r="AB117" s="378">
        <f>SUMIFS(ЖС!A4:A10008,ЖС!F4:F10008,AB6,ЖС!G4:G10008,D7,ЖС!K4:K10008,B117)</f>
        <v>2</v>
      </c>
      <c r="AC117" s="378">
        <f>SUMIFS(ЖС!A4:A10008,ЖС!F4:F10008,AB6,ЖС!G4:G10008,E7,ЖС!K4:K10008,B117)</f>
        <v>0</v>
      </c>
      <c r="AD117" s="378">
        <f>SUMIFS(ЖС!A4:A10008,ЖС!F4:F10008,AD6,ЖС!G4:G10008,D7,ЖС!K4:K10008,B117)</f>
        <v>0</v>
      </c>
      <c r="AE117" s="378">
        <f>SUMIFS(ЖС!A4:A10008,ЖС!F4:F10008,AD6,ЖС!G4:G10008,E7,ЖС!K4:K10008,B117)</f>
        <v>2</v>
      </c>
      <c r="AF117" s="378">
        <f>SUMIFS(ЖС!A4:A10008,ЖС!F4:F10008,AF6,ЖС!G4:G10008,D7,ЖС!K4:K10008,B117)</f>
        <v>0</v>
      </c>
      <c r="AG117" s="378">
        <f>SUMIFS(ЖС!A4:A10008,ЖС!F4:F10008,AF6,ЖС!G4:G10008,E7,ЖС!K4:K10008,B117)</f>
        <v>2</v>
      </c>
      <c r="AH117" s="378">
        <f>SUMIFS(ЖС!A4:A10008,ЖС!F4:F10008,AH6,ЖС!G4:G10008,D7,ЖС!K4:K10008,B117)</f>
        <v>0</v>
      </c>
      <c r="AI117" s="378">
        <f>SUMIFS(ЖС!A4:A10008,ЖС!F4:F10008,AH6,ЖС!G4:G10008,E7,ЖС!K4:K10008,B117)</f>
        <v>0</v>
      </c>
      <c r="AJ117" s="378">
        <f>SUMIFS(ЖС!A4:A10008,ЖС!F4:F10008,AJ6,ЖС!G4:G10008,D7,ЖС!K4:K10008,B117)</f>
        <v>0</v>
      </c>
      <c r="AK117" s="378">
        <f>SUMIFS(ЖС!A4:A10008,ЖС!F4:F10008,AJ6,ЖС!G4:G10008,E7,ЖС!K4:K10008,B117)</f>
        <v>0</v>
      </c>
      <c r="AL117" s="378">
        <f>SUMIFS(ЖС!A4:A10008,ЖС!F4:F10008,AL6,ЖС!G4:G10008,D7,ЖС!K4:K10008,B117)</f>
        <v>2</v>
      </c>
      <c r="AM117" s="378">
        <f>SUMIFS(ЖС!A4:A10008,ЖС!F4:F10008,AL6,ЖС!G4:G10008,E7,ЖС!K4:K10008,B117)</f>
        <v>1</v>
      </c>
      <c r="AN117" s="378">
        <f>SUMIFS(ЖС!A4:A10008,ЖС!F4:F10008,AN6,ЖС!G4:G10008,D7,ЖС!K4:K10008,B117)</f>
        <v>0</v>
      </c>
      <c r="AO117" s="378">
        <f>SUMIFS(ЖС!A4:A10008,ЖС!F4:F10008,AN6,ЖС!G4:G10008,E7,ЖС!K4:K10008,B117)</f>
        <v>4</v>
      </c>
      <c r="AP117" s="378">
        <f>SUMIFS(ЖС!A4:A10008,ЖС!F4:F10008,AP6,ЖС!G4:G10008,D7,ЖС!K4:K10008,B117)</f>
        <v>0</v>
      </c>
      <c r="AQ117" s="378">
        <f>SUMIFS(ЖС!A4:A10008,ЖС!F4:F10008,AP6,ЖС!G4:G10008,E7,ЖС!K4:K10008,B117)</f>
        <v>0</v>
      </c>
      <c r="AR117" s="378">
        <f>SUMIFS(ЖС!A4:A10008,ЖС!F4:F10008,AR6,ЖС!G4:G10008,D7,ЖС!K4:K10008,B117)</f>
        <v>0</v>
      </c>
      <c r="AS117" s="378">
        <f>SUMIFS(ЖС!A4:A10008,ЖС!F4:F10008,AR6,ЖС!G4:G10008,E7,ЖС!K4:K10008,B117)</f>
        <v>0</v>
      </c>
      <c r="AT117" s="378">
        <f>SUMIFS(ЖС!A4:A10008,ЖС!F4:F10008,AT6,ЖС!G4:G10008,D7,ЖС!K4:K10008,B117)</f>
        <v>0</v>
      </c>
      <c r="AU117" s="378">
        <f>SUMIFS(ЖС!A4:A10008,ЖС!F4:F10008,AT6,ЖС!G4:G10008,E7,ЖС!K4:K10008,B117)</f>
        <v>0</v>
      </c>
      <c r="AV117" s="378">
        <f>SUMIFS(ЖС!A4:A10008,ЖС!F4:F10008,AV6,ЖС!G4:G10008,D7,ЖС!K4:K10008,B117)</f>
        <v>1</v>
      </c>
      <c r="AW117" s="378">
        <f>SUMIFS(ЖС!A4:A10008,ЖС!F4:F10008,AV6,ЖС!G4:G10008,E7,ЖС!K4:K10008,B117)</f>
        <v>0</v>
      </c>
      <c r="AX117" s="194"/>
      <c r="AY117" s="194"/>
      <c r="AZ117" s="194"/>
      <c r="BA117" s="194"/>
    </row>
    <row r="118" spans="1:53" ht="19.5" thickBot="1">
      <c r="A118" s="337" t="s">
        <v>496</v>
      </c>
      <c r="B118" s="410" t="s">
        <v>676</v>
      </c>
      <c r="C118" s="1204">
        <f t="shared" si="22"/>
        <v>3</v>
      </c>
      <c r="D118" s="372">
        <f t="shared" si="33"/>
        <v>0</v>
      </c>
      <c r="E118" s="196">
        <f t="shared" si="29"/>
        <v>3</v>
      </c>
      <c r="F118" s="1250">
        <f t="shared" si="23"/>
        <v>2</v>
      </c>
      <c r="G118" s="453">
        <v>0</v>
      </c>
      <c r="H118" s="458">
        <v>2</v>
      </c>
      <c r="I118" s="1212">
        <f>C118/C116*100%</f>
        <v>2.9126213592233011E-2</v>
      </c>
      <c r="J118" s="1206">
        <f t="shared" si="27"/>
        <v>0</v>
      </c>
      <c r="K118" s="1206">
        <f t="shared" si="28"/>
        <v>1</v>
      </c>
      <c r="L118" s="373">
        <f>SUMIFS(ЖС!A4:A10008,ЖС!F4:F10008,L6,ЖС!G4:G10008,D7,ЖС!K4:K10008,B118)</f>
        <v>0</v>
      </c>
      <c r="M118" s="373">
        <f>SUMIFS(ЖС!A4:A10008,ЖС!F4:F10008,L6,ЖС!G4:G10008,E7,ЖС!K4:K10008,B118)</f>
        <v>0</v>
      </c>
      <c r="N118" s="373">
        <f>SUMIFS(ЖС!A4:A10008,ЖС!F4:F10008,N6,ЖС!G4:G10008,D7,ЖС!K4:K10008,B118)</f>
        <v>0</v>
      </c>
      <c r="O118" s="373">
        <f>SUMIFS(ЖС!A4:A10008,ЖС!F4:F10008,N6,ЖС!G4:G10008,E7,ЖС!K4:K10008,B118)</f>
        <v>0</v>
      </c>
      <c r="P118" s="373">
        <f>SUMIFS(ЖС!A4:A10008,ЖС!F4:F10008,P6,ЖС!G4:G10008,D7,ЖС!K4:K10008,B118)</f>
        <v>0</v>
      </c>
      <c r="Q118" s="373">
        <f>SUMIFS(ЖС!A4:A10008,ЖС!F4:F10008,P6,ЖС!G4:G10008,E7,ЖС!K4:K10008,B118)</f>
        <v>1</v>
      </c>
      <c r="R118" s="373">
        <f>SUMIFS(ЖС!A4:A10008,ЖС!F4:F10008,R6,ЖС!G4:G10008,D7,ЖС!K4:K10008,B118)</f>
        <v>0</v>
      </c>
      <c r="S118" s="373">
        <f>SUMIFS(ЖС!A4:A10008,ЖС!F4:F10008,R6,ЖС!G4:G10008,E7,ЖС!K4:K10008,B118)</f>
        <v>0</v>
      </c>
      <c r="T118" s="373">
        <f>SUMIFS(ЖС!A4:A10008,ЖС!F4:F10008,T6,ЖС!G4:G10008,D7,ЖС!K4:K10008,B118)</f>
        <v>0</v>
      </c>
      <c r="U118" s="373">
        <f>SUMIFS(ЖС!A4:A10008,ЖС!F4:F10008,T6,ЖС!G4:G10008,E7,ЖС!K4:K10008,B118)</f>
        <v>0</v>
      </c>
      <c r="V118" s="373">
        <f>SUMIFS(ЖС!A4:A10008,ЖС!F4:F10008,V6,ЖС!G4:G10008,D7,ЖС!K4:K10008,B118)</f>
        <v>0</v>
      </c>
      <c r="W118" s="373">
        <f>SUMIFS(ЖС!A4:A10008,ЖС!F4:F10008,V6,ЖС!G4:G10008,E7,ЖС!K4:K10008,B118)</f>
        <v>0</v>
      </c>
      <c r="X118" s="373">
        <f>SUMIFS(ЖС!A4:A10008,ЖС!F4:F10008,X6,ЖС!G4:G10008,D7,ЖС!K4:K10008,B118)</f>
        <v>0</v>
      </c>
      <c r="Y118" s="373">
        <f>SUMIFS(ЖС!A4:A10008,ЖС!F4:F10008,X6,ЖС!G4:G10008,E7,ЖС!K4:K10008,B118)</f>
        <v>2</v>
      </c>
      <c r="Z118" s="373">
        <f>SUMIFS(ЖС!A4:A10008,ЖС!F4:F10008,Z6,ЖС!G4:G10008,D7,ЖС!K4:K10008,B118)</f>
        <v>0</v>
      </c>
      <c r="AA118" s="373">
        <f>SUMIFS(ЖС!A4:A10008,ЖС!F4:F10008,Z6,ЖС!G4:G10008,E7,ЖС!K4:K10008,B118)</f>
        <v>0</v>
      </c>
      <c r="AB118" s="378">
        <f>SUMIFS(ЖС!A4:A10008,ЖС!F4:F10008,AB6,ЖС!G4:G10008,D7,ЖС!K4:K10008,B118)</f>
        <v>0</v>
      </c>
      <c r="AC118" s="378">
        <f>SUMIFS(ЖС!A4:A10008,ЖС!F4:F10008,AB6,ЖС!G4:G10008,E7,ЖС!K4:K10008,B118)</f>
        <v>0</v>
      </c>
      <c r="AD118" s="378">
        <f>SUMIFS(ЖС!A4:A10008,ЖС!F4:F10008,AD6,ЖС!G4:G10008,D7,ЖС!K4:K10008,B118)</f>
        <v>0</v>
      </c>
      <c r="AE118" s="378">
        <f>SUMIFS(ЖС!A4:A10008,ЖС!F4:F10008,AD6,ЖС!G4:G10008,E7,ЖС!K4:K10008,B118)</f>
        <v>0</v>
      </c>
      <c r="AF118" s="378">
        <f>SUMIFS(ЖС!A4:A10008,ЖС!F4:F10008,AF6,ЖС!G4:G10008,D7,ЖС!K4:K10008,B118)</f>
        <v>0</v>
      </c>
      <c r="AG118" s="378">
        <f>SUMIFS(ЖС!A4:A10008,ЖС!F4:F10008,AF6,ЖС!G4:G10008,E7,ЖС!K4:K10008,B118)</f>
        <v>0</v>
      </c>
      <c r="AH118" s="378">
        <f>SUMIFS(ЖС!A4:A10008,ЖС!F4:F10008,AH6,ЖС!G4:G10008,D7,ЖС!K4:K10008,B118)</f>
        <v>0</v>
      </c>
      <c r="AI118" s="378">
        <f>SUMIFS(ЖС!A4:A10008,ЖС!F4:F10008,AH6,ЖС!G4:G10008,E7,ЖС!K4:K10008,B118)</f>
        <v>0</v>
      </c>
      <c r="AJ118" s="378">
        <f>SUMIFS(ЖС!A4:A10008,ЖС!F4:F10008,AJ6,ЖС!G4:G10008,D7,ЖС!K4:K10008,B118)</f>
        <v>0</v>
      </c>
      <c r="AK118" s="378">
        <f>SUMIFS(ЖС!A4:A10008,ЖС!F4:F10008,AJ6,ЖС!G4:G10008,E7,ЖС!K4:K10008,B118)</f>
        <v>0</v>
      </c>
      <c r="AL118" s="378">
        <f>SUMIFS(ЖС!A4:A10008,ЖС!F4:F10008,AL6,ЖС!G4:G10008,D7,ЖС!K4:K10008,B118)</f>
        <v>0</v>
      </c>
      <c r="AM118" s="378">
        <f>SUMIFS(ЖС!A4:A10008,ЖС!F4:F10008,AL6,ЖС!G4:G10008,E7,ЖС!K4:K10008,B118)</f>
        <v>0</v>
      </c>
      <c r="AN118" s="378">
        <f>SUMIFS(ЖС!A4:A10008,ЖС!F4:F10008,AN6,ЖС!G4:G10008,D7,ЖС!K4:K10008,B118)</f>
        <v>0</v>
      </c>
      <c r="AO118" s="378">
        <f>SUMIFS(ЖС!A4:A10008,ЖС!F4:F10008,AN6,ЖС!G4:G10008,E7,ЖС!K4:K10008,B118)</f>
        <v>0</v>
      </c>
      <c r="AP118" s="378">
        <f>SUMIFS(ЖС!A4:A10008,ЖС!F4:F10008,AP6,ЖС!G4:G10008,D7,ЖС!K4:K10008,B118)</f>
        <v>0</v>
      </c>
      <c r="AQ118" s="378">
        <f>SUMIFS(ЖС!A4:A10008,ЖС!F4:F10008,AP6,ЖС!G4:G10008,E7,ЖС!K4:K10008,B118)</f>
        <v>0</v>
      </c>
      <c r="AR118" s="378">
        <f>SUMIFS(ЖС!A4:A10008,ЖС!F4:F10008,AR6,ЖС!G4:G10008,D7,ЖС!K4:K10008,B118)</f>
        <v>0</v>
      </c>
      <c r="AS118" s="378">
        <f>SUMIFS(ЖС!A4:A10008,ЖС!F4:F10008,AR6,ЖС!G4:G10008,E7,ЖС!K4:K10008,B118)</f>
        <v>0</v>
      </c>
      <c r="AT118" s="378">
        <f>SUMIFS(ЖС!A4:A10008,ЖС!F4:F10008,AT6,ЖС!G4:G10008,D7,ЖС!K4:K10008,B118)</f>
        <v>0</v>
      </c>
      <c r="AU118" s="378">
        <f>SUMIFS(ЖС!A4:A10008,ЖС!F4:F10008,AT6,ЖС!G4:G10008,E7,ЖС!K4:K10008,B118)</f>
        <v>0</v>
      </c>
      <c r="AV118" s="378">
        <f>SUMIFS(ЖС!A4:A10008,ЖС!F4:F10008,AV6,ЖС!G4:G10008,D7,ЖС!K4:K10008,B118)</f>
        <v>0</v>
      </c>
      <c r="AW118" s="378">
        <f>SUMIFS(ЖС!A4:A10008,ЖС!F4:F10008,AV6,ЖС!G4:G10008,E7,ЖС!K4:K10008,B118)</f>
        <v>0</v>
      </c>
      <c r="AX118" s="194"/>
      <c r="AY118" s="194"/>
      <c r="AZ118" s="194"/>
      <c r="BA118" s="194"/>
    </row>
    <row r="119" spans="1:53" ht="19.5" thickBot="1">
      <c r="A119" s="337" t="s">
        <v>497</v>
      </c>
      <c r="B119" s="410" t="s">
        <v>678</v>
      </c>
      <c r="C119" s="1204">
        <f t="shared" si="22"/>
        <v>0</v>
      </c>
      <c r="D119" s="372">
        <f t="shared" si="33"/>
        <v>0</v>
      </c>
      <c r="E119" s="196">
        <f t="shared" si="29"/>
        <v>0</v>
      </c>
      <c r="F119" s="1250">
        <f t="shared" si="23"/>
        <v>0</v>
      </c>
      <c r="G119" s="453">
        <v>0</v>
      </c>
      <c r="H119" s="458">
        <v>0</v>
      </c>
      <c r="I119" s="1212">
        <f>C119/C116*100%</f>
        <v>0</v>
      </c>
      <c r="J119" s="1206" t="e">
        <f t="shared" si="27"/>
        <v>#DIV/0!</v>
      </c>
      <c r="K119" s="1206" t="e">
        <f t="shared" si="28"/>
        <v>#DIV/0!</v>
      </c>
      <c r="L119" s="373">
        <f>SUMIFS(ЖС!A4:A10008,ЖС!F4:F10008,L6,ЖС!G4:G10008,D7,ЖС!K4:K10008,B119)</f>
        <v>0</v>
      </c>
      <c r="M119" s="373">
        <f>SUMIFS(ЖС!A4:A10008,ЖС!F4:F10008,L6,ЖС!G4:G10008,E7,ЖС!K4:K10008,B119)</f>
        <v>0</v>
      </c>
      <c r="N119" s="373">
        <f>SUMIFS(ЖС!A4:A10008,ЖС!F4:F10008,N6,ЖС!G4:G10008,D7,ЖС!K4:K10008,B119)</f>
        <v>0</v>
      </c>
      <c r="O119" s="373">
        <f>SUMIFS(ЖС!A4:A10008,ЖС!F4:F10008,N6,ЖС!G4:G10008,E7,ЖС!K4:K10008,B119)</f>
        <v>0</v>
      </c>
      <c r="P119" s="373">
        <f>SUMIFS(ЖС!A4:A10008,ЖС!F4:F10008,P6,ЖС!G4:G10008,D7,ЖС!K4:K10008,B119)</f>
        <v>0</v>
      </c>
      <c r="Q119" s="373">
        <f>SUMIFS(ЖС!A4:A10008,ЖС!F4:F10008,P6,ЖС!G4:G10008,E7,ЖС!K4:K10008,B119)</f>
        <v>0</v>
      </c>
      <c r="R119" s="373">
        <f>SUMIFS(ЖС!A4:A10008,ЖС!F4:F10008,R6,ЖС!G4:G10008,D7,ЖС!K4:K10008,B119)</f>
        <v>0</v>
      </c>
      <c r="S119" s="373">
        <f>SUMIFS(ЖС!A4:A10008,ЖС!F4:F10008,R6,ЖС!G4:G10008,E7,ЖС!K4:K10008,B119)</f>
        <v>0</v>
      </c>
      <c r="T119" s="373">
        <f>SUMIFS(ЖС!A4:A10008,ЖС!F4:F10008,T6,ЖС!G4:G10008,D7,ЖС!K4:K10008,B119)</f>
        <v>0</v>
      </c>
      <c r="U119" s="373">
        <f>SUMIFS(ЖС!A4:A10008,ЖС!F4:F10008,T6,ЖС!G4:G10008,E7,ЖС!K4:K10008,B119)</f>
        <v>0</v>
      </c>
      <c r="V119" s="373">
        <f>SUMIFS(ЖС!A4:A10008,ЖС!F4:F10008,V6,ЖС!G4:G10008,D7,ЖС!K4:K10008,B119)</f>
        <v>0</v>
      </c>
      <c r="W119" s="373">
        <f>SUMIFS(ЖС!A4:A10008,ЖС!F4:F10008,V6,ЖС!G4:G10008,E7,ЖС!K4:K10008,B119)</f>
        <v>0</v>
      </c>
      <c r="X119" s="373">
        <f>SUMIFS(ЖС!A4:A10008,ЖС!F4:F10008,X6,ЖС!G4:G10008,D7,ЖС!K4:K10008,B119)</f>
        <v>0</v>
      </c>
      <c r="Y119" s="373">
        <f>SUMIFS(ЖС!A4:A10008,ЖС!F4:F10008,X6,ЖС!G4:G10008,E7,ЖС!K4:K10008,B119)</f>
        <v>0</v>
      </c>
      <c r="Z119" s="373">
        <f>SUMIFS(ЖС!A4:A10008,ЖС!F4:F10008,Z6,ЖС!G4:G10008,D7,ЖС!K4:K10008,B119)</f>
        <v>0</v>
      </c>
      <c r="AA119" s="373">
        <f>SUMIFS(ЖС!A4:A10008,ЖС!F4:F10008,Z6,ЖС!G4:G10008,E7,ЖС!K4:K10008,B119)</f>
        <v>0</v>
      </c>
      <c r="AB119" s="378">
        <f>SUMIFS(ЖС!A4:A10008,ЖС!F4:F10008,AB6,ЖС!G4:G10008,D7,ЖС!K4:K10008,B119)</f>
        <v>0</v>
      </c>
      <c r="AC119" s="378">
        <f>SUMIFS(ЖС!A4:A10008,ЖС!F4:F10008,AB6,ЖС!G4:G10008,E7,ЖС!K4:K10008,B119)</f>
        <v>0</v>
      </c>
      <c r="AD119" s="378">
        <f>SUMIFS(ЖС!A4:A10008,ЖС!F4:F10008,AD6,ЖС!G4:G10008,D7,ЖС!K4:K10008,B119)</f>
        <v>0</v>
      </c>
      <c r="AE119" s="378">
        <f>SUMIFS(ЖС!A4:A10008,ЖС!F4:F10008,AD6,ЖС!G4:G10008,E7,ЖС!K4:K10008,B119)</f>
        <v>0</v>
      </c>
      <c r="AF119" s="378">
        <f>SUMIFS(ЖС!A4:A10008,ЖС!F4:F10008,AF6,ЖС!G4:G10008,D7,ЖС!K4:K10008,B119)</f>
        <v>0</v>
      </c>
      <c r="AG119" s="378">
        <f>SUMIFS(ЖС!A4:A10008,ЖС!F4:F10008,AF6,ЖС!G4:G10008,E7,ЖС!K4:K10008,B119)</f>
        <v>0</v>
      </c>
      <c r="AH119" s="378">
        <f>SUMIFS(ЖС!A4:A10008,ЖС!F4:F10008,AH6,ЖС!G4:G10008,D7,ЖС!K4:K10008,B119)</f>
        <v>0</v>
      </c>
      <c r="AI119" s="378">
        <f>SUMIFS(ЖС!A4:A10008,ЖС!F4:F10008,AH6,ЖС!G4:G10008,E7,ЖС!K4:K10008,B119)</f>
        <v>0</v>
      </c>
      <c r="AJ119" s="378">
        <f>SUMIFS(ЖС!A4:A10008,ЖС!F4:F10008,AJ6,ЖС!G4:G10008,D7,ЖС!K4:K10008,B119)</f>
        <v>0</v>
      </c>
      <c r="AK119" s="378">
        <f>SUMIFS(ЖС!A4:A10008,ЖС!F4:F10008,AJ6,ЖС!G4:G10008,E7,ЖС!K4:K10008,B119)</f>
        <v>0</v>
      </c>
      <c r="AL119" s="378">
        <f>SUMIFS(ЖС!A4:A10008,ЖС!F4:F10008,AL6,ЖС!G4:G10008,D7,ЖС!K4:K10008,B119)</f>
        <v>0</v>
      </c>
      <c r="AM119" s="378">
        <f>SUMIFS(ЖС!A4:A10008,ЖС!F4:F10008,AL6,ЖС!G4:G10008,E7,ЖС!K4:K10008,B119)</f>
        <v>0</v>
      </c>
      <c r="AN119" s="378">
        <f>SUMIFS(ЖС!A4:A10008,ЖС!F4:F10008,AN6,ЖС!G4:G10008,D7,ЖС!K4:K10008,B119)</f>
        <v>0</v>
      </c>
      <c r="AO119" s="378">
        <f>SUMIFS(ЖС!A4:A10008,ЖС!F4:F10008,AN6,ЖС!G4:G10008,E7,ЖС!K4:K10008,B119)</f>
        <v>0</v>
      </c>
      <c r="AP119" s="378">
        <f>SUMIFS(ЖС!A4:A10008,ЖС!F4:F10008,AP6,ЖС!G4:G10008,D7,ЖС!K4:K10008,B119)</f>
        <v>0</v>
      </c>
      <c r="AQ119" s="378">
        <f>SUMIFS(ЖС!A4:A10008,ЖС!F4:F10008,AP6,ЖС!G4:G10008,E7,ЖС!K4:K10008,B119)</f>
        <v>0</v>
      </c>
      <c r="AR119" s="378">
        <f>SUMIFS(ЖС!A4:A10008,ЖС!F4:F10008,AR6,ЖС!G4:G10008,D7,ЖС!K4:K10008,B119)</f>
        <v>0</v>
      </c>
      <c r="AS119" s="378">
        <f>SUMIFS(ЖС!A4:A10008,ЖС!F4:F10008,AR6,ЖС!G4:G10008,E7,ЖС!K4:K10008,B119)</f>
        <v>0</v>
      </c>
      <c r="AT119" s="378">
        <f>SUMIFS(ЖС!A4:A10008,ЖС!F4:F10008,AT6,ЖС!G4:G10008,D7,ЖС!K4:K10008,B119)</f>
        <v>0</v>
      </c>
      <c r="AU119" s="378">
        <f>SUMIFS(ЖС!A4:A10008,ЖС!F4:F10008,AT6,ЖС!G4:G10008,E7,ЖС!K4:K10008,B119)</f>
        <v>0</v>
      </c>
      <c r="AV119" s="378">
        <f>SUMIFS(ЖС!A4:A10008,ЖС!F4:F10008,AV6,ЖС!G4:G10008,D7,ЖС!K4:K10008,B119)</f>
        <v>0</v>
      </c>
      <c r="AW119" s="378">
        <f>SUMIFS(ЖС!A4:A10008,ЖС!F4:F10008,AV6,ЖС!G4:G10008,E7,ЖС!K4:K10008,B119)</f>
        <v>0</v>
      </c>
      <c r="AX119" s="194"/>
      <c r="AY119" s="194"/>
      <c r="AZ119" s="194"/>
      <c r="BA119" s="194"/>
    </row>
    <row r="120" spans="1:53" ht="19.5" thickBot="1">
      <c r="A120" s="337" t="s">
        <v>498</v>
      </c>
      <c r="B120" s="410" t="s">
        <v>0</v>
      </c>
      <c r="C120" s="1204">
        <f t="shared" si="22"/>
        <v>6</v>
      </c>
      <c r="D120" s="372">
        <f t="shared" si="33"/>
        <v>2</v>
      </c>
      <c r="E120" s="196">
        <f t="shared" si="29"/>
        <v>4</v>
      </c>
      <c r="F120" s="1250">
        <f t="shared" si="23"/>
        <v>5</v>
      </c>
      <c r="G120" s="453">
        <v>1</v>
      </c>
      <c r="H120" s="458">
        <v>4</v>
      </c>
      <c r="I120" s="1212">
        <f>C120/C116*100%</f>
        <v>5.8252427184466021E-2</v>
      </c>
      <c r="J120" s="1206">
        <f t="shared" si="27"/>
        <v>0.33333333333333331</v>
      </c>
      <c r="K120" s="1206">
        <f t="shared" si="28"/>
        <v>0.66666666666666663</v>
      </c>
      <c r="L120" s="373">
        <f>SUMIFS(ЖС!A4:A10008,ЖС!F4:F10008,L6,ЖС!G4:G10008,D7,ЖС!K4:K10008,B120)</f>
        <v>0</v>
      </c>
      <c r="M120" s="373">
        <f>SUMIFS(ЖС!A4:A10008,ЖС!F4:F10008,L6,ЖС!G4:G10008,E7,ЖС!K4:K10008,B120)</f>
        <v>0</v>
      </c>
      <c r="N120" s="373">
        <f>SUMIFS(ЖС!A4:A10008,ЖС!F4:F10008,N6,ЖС!G4:G10008,D7,ЖС!K4:K10008,B120)</f>
        <v>0</v>
      </c>
      <c r="O120" s="373">
        <f>SUMIFS(ЖС!A4:A10008,ЖС!F4:F10008,N6,ЖС!G4:G10008,E7,ЖС!K4:K10008,B120)</f>
        <v>1</v>
      </c>
      <c r="P120" s="373">
        <f>SUMIFS(ЖС!A4:A10008,ЖС!F4:F10008,P6,ЖС!G4:G10008,D7,ЖС!K4:K10008,B120)</f>
        <v>0</v>
      </c>
      <c r="Q120" s="373">
        <f>SUMIFS(ЖС!A4:A10008,ЖС!F4:F10008,P6,ЖС!G4:G10008,E7,ЖС!K4:K10008,B120)</f>
        <v>1</v>
      </c>
      <c r="R120" s="373">
        <f>SUMIFS(ЖС!A4:A10008,ЖС!F4:F10008,R6,ЖС!G4:G10008,D7,ЖС!K4:K10008,B120)</f>
        <v>0</v>
      </c>
      <c r="S120" s="373">
        <f>SUMIFS(ЖС!A4:A10008,ЖС!F4:F10008,R6,ЖС!G4:G10008,E7,ЖС!K4:K10008,B120)</f>
        <v>0</v>
      </c>
      <c r="T120" s="373">
        <f>SUMIFS(ЖС!A4:A10008,ЖС!F4:F10008,T6,ЖС!G4:G10008,D7,ЖС!K4:K10008,B120)</f>
        <v>0</v>
      </c>
      <c r="U120" s="373">
        <f>SUMIFS(ЖС!A4:A10008,ЖС!F4:F10008,T6,ЖС!G4:G10008,E7,ЖС!K4:K10008,B120)</f>
        <v>2</v>
      </c>
      <c r="V120" s="373">
        <f>SUMIFS(ЖС!A4:A10008,ЖС!F4:F10008,V6,ЖС!G4:G10008,D7,ЖС!K4:K10008,B120)</f>
        <v>0</v>
      </c>
      <c r="W120" s="373">
        <f>SUMIFS(ЖС!A4:A10008,ЖС!F4:F10008,V6,ЖС!G4:G10008,E7,ЖС!K4:K10008,B120)</f>
        <v>0</v>
      </c>
      <c r="X120" s="373">
        <f>SUMIFS(ЖС!A4:A10008,ЖС!F4:F10008,X6,ЖС!G4:G10008,D7,ЖС!K4:K10008,B120)</f>
        <v>0</v>
      </c>
      <c r="Y120" s="373">
        <f>SUMIFS(ЖС!A4:A10008,ЖС!F4:F10008,X6,ЖС!G4:G10008,E7,ЖС!K4:K10008,B120)</f>
        <v>0</v>
      </c>
      <c r="Z120" s="373">
        <f>SUMIFS(ЖС!A4:A10008,ЖС!F4:F10008,Z6,ЖС!G4:G10008,D7,ЖС!K4:K10008,B120)</f>
        <v>0</v>
      </c>
      <c r="AA120" s="373">
        <f>SUMIFS(ЖС!A4:A10008,ЖС!F4:F10008,Z6,ЖС!G4:G10008,E7,ЖС!K4:K10008,B120)</f>
        <v>0</v>
      </c>
      <c r="AB120" s="378">
        <f>SUMIFS(ЖС!A4:A10008,ЖС!F4:F10008,AB6,ЖС!G4:G10008,D7,ЖС!K4:K10008,B120)</f>
        <v>0</v>
      </c>
      <c r="AC120" s="378">
        <f>SUMIFS(ЖС!A4:A10008,ЖС!F4:F10008,AB6,ЖС!G4:G10008,E7,ЖС!K4:K10008,B120)</f>
        <v>0</v>
      </c>
      <c r="AD120" s="378">
        <f>SUMIFS(ЖС!A4:A10008,ЖС!F4:F10008,AD6,ЖС!G4:G10008,D7,ЖС!K4:K10008,B120)</f>
        <v>0</v>
      </c>
      <c r="AE120" s="378">
        <f>SUMIFS(ЖС!A4:A10008,ЖС!F4:F10008,AD6,ЖС!G4:G10008,E7,ЖС!K4:K10008,B120)</f>
        <v>0</v>
      </c>
      <c r="AF120" s="378">
        <f>SUMIFS(ЖС!A4:A10008,ЖС!F4:F10008,AF6,ЖС!G4:G10008,D7,ЖС!K4:K10008,B120)</f>
        <v>0</v>
      </c>
      <c r="AG120" s="378">
        <f>SUMIFS(ЖС!A4:A10008,ЖС!F4:F10008,AF6,ЖС!G4:G10008,E7,ЖС!K4:K10008,B120)</f>
        <v>0</v>
      </c>
      <c r="AH120" s="378">
        <f>SUMIFS(ЖС!A4:A10008,ЖС!F4:F10008,AH6,ЖС!G4:G10008,D7,ЖС!K4:K10008,B120)</f>
        <v>0</v>
      </c>
      <c r="AI120" s="378">
        <f>SUMIFS(ЖС!A4:A10008,ЖС!F4:F10008,AH6,ЖС!G4:G10008,E7,ЖС!K4:K10008,B120)</f>
        <v>0</v>
      </c>
      <c r="AJ120" s="378">
        <f>SUMIFS(ЖС!A4:A10008,ЖС!F4:F10008,AJ6,ЖС!G4:G10008,D7,ЖС!K4:K10008,B120)</f>
        <v>0</v>
      </c>
      <c r="AK120" s="378">
        <f>SUMIFS(ЖС!A4:A10008,ЖС!F4:F10008,AJ6,ЖС!G4:G10008,E7,ЖС!K4:K10008,B120)</f>
        <v>0</v>
      </c>
      <c r="AL120" s="378">
        <f>SUMIFS(ЖС!A4:A10008,ЖС!F4:F10008,AL6,ЖС!G4:G10008,D7,ЖС!K4:K10008,B120)</f>
        <v>1</v>
      </c>
      <c r="AM120" s="378">
        <f>SUMIFS(ЖС!A4:A10008,ЖС!F4:F10008,AL6,ЖС!G4:G10008,E7,ЖС!K4:K10008,B120)</f>
        <v>0</v>
      </c>
      <c r="AN120" s="378">
        <f>SUMIFS(ЖС!A4:A10008,ЖС!F4:F10008,AN6,ЖС!G4:G10008,D7,ЖС!K4:K10008,B120)</f>
        <v>0</v>
      </c>
      <c r="AO120" s="378">
        <f>SUMIFS(ЖС!A4:A10008,ЖС!F4:F10008,AN6,ЖС!G4:G10008,E7,ЖС!K4:K10008,B120)</f>
        <v>0</v>
      </c>
      <c r="AP120" s="378">
        <f>SUMIFS(ЖС!A4:A10008,ЖС!F4:F10008,AP6,ЖС!G4:G10008,D7,ЖС!K4:K10008,B120)</f>
        <v>0</v>
      </c>
      <c r="AQ120" s="378">
        <f>SUMIFS(ЖС!A4:A10008,ЖС!F4:F10008,AP6,ЖС!G4:G10008,E7,ЖС!K4:K10008,B120)</f>
        <v>0</v>
      </c>
      <c r="AR120" s="378">
        <f>SUMIFS(ЖС!A4:A10008,ЖС!F4:F10008,AR6,ЖС!G4:G10008,D7,ЖС!K4:K10008,B120)</f>
        <v>1</v>
      </c>
      <c r="AS120" s="378">
        <f>SUMIFS(ЖС!A4:A10008,ЖС!F4:F10008,AR6,ЖС!G4:G10008,E7,ЖС!K4:K10008,B120)</f>
        <v>0</v>
      </c>
      <c r="AT120" s="378">
        <f>SUMIFS(ЖС!A4:A10008,ЖС!F4:F10008,AT6,ЖС!G4:G10008,D7,ЖС!K4:K10008,B120)</f>
        <v>0</v>
      </c>
      <c r="AU120" s="378">
        <f>SUMIFS(ЖС!A4:A10008,ЖС!F4:F10008,AT6,ЖС!G4:G10008,E7,ЖС!K4:K10008,B120)</f>
        <v>0</v>
      </c>
      <c r="AV120" s="378">
        <f>SUMIFS(ЖС!A4:A10008,ЖС!F4:F10008,AV6,ЖС!G4:G10008,D7,ЖС!K4:K10008,B120)</f>
        <v>0</v>
      </c>
      <c r="AW120" s="378">
        <f>SUMIFS(ЖС!A4:A10008,ЖС!F4:F10008,AV6,ЖС!G4:G10008,E7,ЖС!K4:K10008,B120)</f>
        <v>0</v>
      </c>
      <c r="AX120" s="194"/>
      <c r="AY120" s="194"/>
      <c r="AZ120" s="194"/>
      <c r="BA120" s="194"/>
    </row>
    <row r="121" spans="1:53" ht="19.5" thickBot="1">
      <c r="A121" s="337" t="s">
        <v>499</v>
      </c>
      <c r="B121" s="410" t="s">
        <v>681</v>
      </c>
      <c r="C121" s="1204">
        <f t="shared" si="22"/>
        <v>0</v>
      </c>
      <c r="D121" s="372">
        <f t="shared" si="33"/>
        <v>0</v>
      </c>
      <c r="E121" s="196">
        <f t="shared" si="29"/>
        <v>0</v>
      </c>
      <c r="F121" s="1250">
        <f t="shared" si="23"/>
        <v>0</v>
      </c>
      <c r="G121" s="453">
        <v>0</v>
      </c>
      <c r="H121" s="458">
        <v>0</v>
      </c>
      <c r="I121" s="1212">
        <f>C121/C116*100%</f>
        <v>0</v>
      </c>
      <c r="J121" s="1206" t="e">
        <f t="shared" si="27"/>
        <v>#DIV/0!</v>
      </c>
      <c r="K121" s="1206" t="e">
        <f t="shared" si="28"/>
        <v>#DIV/0!</v>
      </c>
      <c r="L121" s="373">
        <f>SUMIFS(ЖС!A4:A10008,ЖС!F4:F10008,L6,ЖС!G4:G10008,D7,ЖС!K4:K10008,B121)</f>
        <v>0</v>
      </c>
      <c r="M121" s="373">
        <f>SUMIFS(ЖС!A4:A10008,ЖС!F4:F10008,L6,ЖС!G4:G10008,E7,ЖС!K4:K10008,B121)</f>
        <v>0</v>
      </c>
      <c r="N121" s="373">
        <f>SUMIFS(ЖС!A4:A10008,ЖС!F4:F10008,N6,ЖС!G4:G10008,D7,ЖС!K4:K10008,B121)</f>
        <v>0</v>
      </c>
      <c r="O121" s="373">
        <f>SUMIFS(ЖС!A4:A10008,ЖС!F4:F10008,N6,ЖС!G4:G10008,E7,ЖС!K4:K10008,B121)</f>
        <v>0</v>
      </c>
      <c r="P121" s="373">
        <f>SUMIFS(ЖС!A4:A10008,ЖС!F4:F10008,P6,ЖС!G4:G10008,D7,ЖС!K4:K10008,B121)</f>
        <v>0</v>
      </c>
      <c r="Q121" s="373">
        <f>SUMIFS(ЖС!A4:A10008,ЖС!F4:F10008,P6,ЖС!G4:G10008,E7,ЖС!K4:K10008,B121)</f>
        <v>0</v>
      </c>
      <c r="R121" s="373">
        <f>SUMIFS(ЖС!A4:A10008,ЖС!F4:F10008,R6,ЖС!G4:G10008,D7,ЖС!K4:K10008,B121)</f>
        <v>0</v>
      </c>
      <c r="S121" s="373">
        <f>SUMIFS(ЖС!A4:A10008,ЖС!F4:F10008,R6,ЖС!G4:G10008,E7,ЖС!K4:K10008,B121)</f>
        <v>0</v>
      </c>
      <c r="T121" s="373">
        <f>SUMIFS(ЖС!A4:A10008,ЖС!F4:F10008,T6,ЖС!G4:G10008,D7,ЖС!K4:K10008,B121)</f>
        <v>0</v>
      </c>
      <c r="U121" s="373">
        <f>SUMIFS(ЖС!A4:A10008,ЖС!F4:F10008,T6,ЖС!G4:G10008,E7,ЖС!K4:K10008,B121)</f>
        <v>0</v>
      </c>
      <c r="V121" s="373">
        <f>SUMIFS(ЖС!A4:A10008,ЖС!F4:F10008,V6,ЖС!G4:G10008,D7,ЖС!K4:K10008,B121)</f>
        <v>0</v>
      </c>
      <c r="W121" s="373">
        <f>SUMIFS(ЖС!A4:A10008,ЖС!F4:F10008,V6,ЖС!G4:G10008,E7,ЖС!K4:K10008,B121)</f>
        <v>0</v>
      </c>
      <c r="X121" s="373">
        <f>SUMIFS(ЖС!A4:A10008,ЖС!F4:F10008,X6,ЖС!G4:G10008,D7,ЖС!K4:K10008,B121)</f>
        <v>0</v>
      </c>
      <c r="Y121" s="373">
        <f>SUMIFS(ЖС!A4:A10008,ЖС!F4:F10008,X6,ЖС!G4:G10008,E7,ЖС!K4:K10008,B121)</f>
        <v>0</v>
      </c>
      <c r="Z121" s="373">
        <f>SUMIFS(ЖС!A4:A10008,ЖС!F4:F10008,Z6,ЖС!G4:G10008,D7,ЖС!K4:K10008,B121)</f>
        <v>0</v>
      </c>
      <c r="AA121" s="373">
        <f>SUMIFS(ЖС!A4:A10008,ЖС!F4:F10008,Z6,ЖС!G4:G10008,E7,ЖС!K4:K10008,B121)</f>
        <v>0</v>
      </c>
      <c r="AB121" s="378">
        <f>SUMIFS(ЖС!A4:A10008,ЖС!F4:F10008,AB6,ЖС!G4:G10008,D7,ЖС!K4:K10008,B121)</f>
        <v>0</v>
      </c>
      <c r="AC121" s="378">
        <f>SUMIFS(ЖС!A4:A10008,ЖС!F4:F10008,AB6,ЖС!G4:G10008,E7,ЖС!K4:K10008,B121)</f>
        <v>0</v>
      </c>
      <c r="AD121" s="378">
        <f>SUMIFS(ЖС!A4:A10008,ЖС!F4:F10008,AD6,ЖС!G4:G10008,D7,ЖС!K4:K10008,B121)</f>
        <v>0</v>
      </c>
      <c r="AE121" s="378">
        <f>SUMIFS(ЖС!A4:A10008,ЖС!F4:F10008,AD6,ЖС!G4:G10008,E7,ЖС!K4:K10008,B121)</f>
        <v>0</v>
      </c>
      <c r="AF121" s="378">
        <f>SUMIFS(ЖС!A4:A10008,ЖС!F4:F10008,AF6,ЖС!G4:G10008,D7,ЖС!K4:K10008,B121)</f>
        <v>0</v>
      </c>
      <c r="AG121" s="378">
        <f>SUMIFS(ЖС!A4:A10008,ЖС!F4:F10008,AF6,ЖС!G4:G10008,E7,ЖС!K4:K10008,B121)</f>
        <v>0</v>
      </c>
      <c r="AH121" s="378">
        <f>SUMIFS(ЖС!A4:A10008,ЖС!F4:F10008,AH6,ЖС!G4:G10008,D7,ЖС!K4:K10008,B121)</f>
        <v>0</v>
      </c>
      <c r="AI121" s="378">
        <f>SUMIFS(ЖС!A4:A10008,ЖС!F4:F10008,AH6,ЖС!G4:G10008,E7,ЖС!K4:K10008,B121)</f>
        <v>0</v>
      </c>
      <c r="AJ121" s="378">
        <f>SUMIFS(ЖС!A4:A10008,ЖС!F4:F10008,AJ6,ЖС!G4:G10008,D7,ЖС!K4:K10008,B121)</f>
        <v>0</v>
      </c>
      <c r="AK121" s="378">
        <f>SUMIFS(ЖС!A4:A10008,ЖС!F4:F10008,AJ6,ЖС!G4:G10008,E7,ЖС!K4:K10008,B121)</f>
        <v>0</v>
      </c>
      <c r="AL121" s="378">
        <f>SUMIFS(ЖС!A4:A10008,ЖС!F4:F10008,AL6,ЖС!G4:G10008,D7,ЖС!K4:K10008,B121)</f>
        <v>0</v>
      </c>
      <c r="AM121" s="378">
        <f>SUMIFS(ЖС!A4:A10008,ЖС!F4:F10008,AL6,ЖС!G4:G10008,E7,ЖС!K4:K10008,B121)</f>
        <v>0</v>
      </c>
      <c r="AN121" s="378">
        <f>SUMIFS(ЖС!A4:A10008,ЖС!F4:F10008,AN6,ЖС!G4:G10008,D7,ЖС!K4:K10008,B121)</f>
        <v>0</v>
      </c>
      <c r="AO121" s="378">
        <f>SUMIFS(ЖС!A4:A10008,ЖС!F4:F10008,AN6,ЖС!G4:G10008,E7,ЖС!K4:K10008,B121)</f>
        <v>0</v>
      </c>
      <c r="AP121" s="378">
        <f>SUMIFS(ЖС!A4:A10008,ЖС!F4:F10008,AP6,ЖС!G4:G10008,D7,ЖС!K4:K10008,B121)</f>
        <v>0</v>
      </c>
      <c r="AQ121" s="378">
        <f>SUMIFS(ЖС!A4:A10008,ЖС!F4:F10008,AP6,ЖС!G4:G10008,E7,ЖС!K4:K10008,B121)</f>
        <v>0</v>
      </c>
      <c r="AR121" s="378">
        <f>SUMIFS(ЖС!A4:A10008,ЖС!F4:F10008,AR6,ЖС!G4:G10008,D7,ЖС!K4:K10008,B121)</f>
        <v>0</v>
      </c>
      <c r="AS121" s="378">
        <f>SUMIFS(ЖС!A4:A10008,ЖС!F4:F10008,AR6,ЖС!G4:G10008,E7,ЖС!K4:K10008,B121)</f>
        <v>0</v>
      </c>
      <c r="AT121" s="378">
        <f>SUMIFS(ЖС!A4:A10008,ЖС!F4:F10008,AT6,ЖС!G4:G10008,D7,ЖС!K4:K10008,B121)</f>
        <v>0</v>
      </c>
      <c r="AU121" s="378">
        <f>SUMIFS(ЖС!A4:A10008,ЖС!F4:F10008,AT6,ЖС!G4:G10008,E7,ЖС!K4:K10008,B121)</f>
        <v>0</v>
      </c>
      <c r="AV121" s="378">
        <f>SUMIFS(ЖС!A4:A10008,ЖС!F4:F10008,AV6,ЖС!G4:G10008,D7,ЖС!K4:K10008,B121)</f>
        <v>0</v>
      </c>
      <c r="AW121" s="378">
        <f>SUMIFS(ЖС!A4:A10008,ЖС!F4:F10008,AV6,ЖС!G4:G10008,E7,ЖС!K4:K10008,B121)</f>
        <v>0</v>
      </c>
      <c r="AX121" s="194"/>
      <c r="AY121" s="194"/>
      <c r="AZ121" s="194"/>
      <c r="BA121" s="194"/>
    </row>
    <row r="122" spans="1:53" ht="19.5" thickBot="1">
      <c r="A122" s="337" t="s">
        <v>500</v>
      </c>
      <c r="B122" s="410" t="s">
        <v>683</v>
      </c>
      <c r="C122" s="1204">
        <f t="shared" si="22"/>
        <v>1</v>
      </c>
      <c r="D122" s="372">
        <f t="shared" si="33"/>
        <v>0</v>
      </c>
      <c r="E122" s="196">
        <f t="shared" si="29"/>
        <v>1</v>
      </c>
      <c r="F122" s="1250">
        <f t="shared" si="23"/>
        <v>1</v>
      </c>
      <c r="G122" s="453">
        <v>0</v>
      </c>
      <c r="H122" s="458">
        <v>1</v>
      </c>
      <c r="I122" s="1212">
        <f>C122/C116*100%</f>
        <v>9.7087378640776691E-3</v>
      </c>
      <c r="J122" s="1206">
        <f t="shared" si="27"/>
        <v>0</v>
      </c>
      <c r="K122" s="1206">
        <f t="shared" si="28"/>
        <v>1</v>
      </c>
      <c r="L122" s="373">
        <f>SUMIFS(ЖС!A4:A10008,ЖС!F4:F10008,L6,ЖС!G4:G10008,D7,ЖС!K4:K10008,B122)</f>
        <v>0</v>
      </c>
      <c r="M122" s="373">
        <f>SUMIFS(ЖС!A4:A10008,ЖС!F4:F10008,L6,ЖС!G4:G10008,E7,ЖС!K4:K10008,B122)</f>
        <v>0</v>
      </c>
      <c r="N122" s="373">
        <f>SUMIFS(ЖС!A4:A10008,ЖС!F4:F10008,N6,ЖС!G4:G10008,D7,ЖС!K4:K10008,B122)</f>
        <v>0</v>
      </c>
      <c r="O122" s="373">
        <f>SUMIFS(ЖС!A4:A10008,ЖС!F4:F10008,N6,ЖС!G4:G10008,E7,ЖС!K4:K10008,B122)</f>
        <v>0</v>
      </c>
      <c r="P122" s="373">
        <f>SUMIFS(ЖС!A4:A10008,ЖС!F4:F10008,P6,ЖС!G4:G10008,D7,ЖС!K4:K10008,B122)</f>
        <v>0</v>
      </c>
      <c r="Q122" s="373">
        <f>SUMIFS(ЖС!A4:A10008,ЖС!F4:F10008,P6,ЖС!G4:G10008,E7,ЖС!K4:K10008,B122)</f>
        <v>0</v>
      </c>
      <c r="R122" s="373">
        <f>SUMIFS(ЖС!A4:A10008,ЖС!F4:F10008,R6,ЖС!G4:G10008,D7,ЖС!K4:K10008,B122)</f>
        <v>0</v>
      </c>
      <c r="S122" s="373">
        <f>SUMIFS(ЖС!A4:A10008,ЖС!F4:F10008,R6,ЖС!G4:G10008,E7,ЖС!K4:K10008,B122)</f>
        <v>0</v>
      </c>
      <c r="T122" s="373">
        <f>SUMIFS(ЖС!A4:A10008,ЖС!F4:F10008,T6,ЖС!G4:G10008,D7,ЖС!K4:K10008,B122)</f>
        <v>0</v>
      </c>
      <c r="U122" s="373">
        <f>SUMIFS(ЖС!A4:A10008,ЖС!F4:F10008,T6,ЖС!G4:G10008,E7,ЖС!K4:K10008,B122)</f>
        <v>0</v>
      </c>
      <c r="V122" s="373">
        <f>SUMIFS(ЖС!A4:A10008,ЖС!F4:F10008,V6,ЖС!G4:G10008,D7,ЖС!K4:K10008,B122)</f>
        <v>0</v>
      </c>
      <c r="W122" s="373">
        <f>SUMIFS(ЖС!A4:A10008,ЖС!F4:F10008,V6,ЖС!G4:G10008,E7,ЖС!K4:K10008,B122)</f>
        <v>0</v>
      </c>
      <c r="X122" s="373">
        <f>SUMIFS(ЖС!A4:A10008,ЖС!F4:F10008,X6,ЖС!G4:G10008,D7,ЖС!K4:K10008,B122)</f>
        <v>0</v>
      </c>
      <c r="Y122" s="373">
        <f>SUMIFS(ЖС!A4:A10008,ЖС!F4:F10008,X6,ЖС!G4:G10008,E7,ЖС!K4:K10008,B122)</f>
        <v>0</v>
      </c>
      <c r="Z122" s="373">
        <f>SUMIFS(ЖС!A4:A10008,ЖС!F4:F10008,Z6,ЖС!G4:G10008,D7,ЖС!K4:K10008,B122)</f>
        <v>0</v>
      </c>
      <c r="AA122" s="373">
        <f>SUMIFS(ЖС!A4:A10008,ЖС!F4:F10008,Z6,ЖС!G4:G10008,E7,ЖС!K4:K10008,B122)</f>
        <v>1</v>
      </c>
      <c r="AB122" s="378">
        <f>SUMIFS(ЖС!A4:A10008,ЖС!F4:F10008,AB6,ЖС!G4:G10008,D7,ЖС!K4:K10008,B122)</f>
        <v>0</v>
      </c>
      <c r="AC122" s="378">
        <f>SUMIFS(ЖС!A4:A10008,ЖС!F4:F10008,AB6,ЖС!G4:G10008,E7,ЖС!K4:K10008,B122)</f>
        <v>0</v>
      </c>
      <c r="AD122" s="378">
        <f>SUMIFS(ЖС!A4:A10008,ЖС!F4:F10008,AD6,ЖС!G4:G10008,D7,ЖС!K4:K10008,B122)</f>
        <v>0</v>
      </c>
      <c r="AE122" s="378">
        <f>SUMIFS(ЖС!A4:A10008,ЖС!F4:F10008,AD6,ЖС!G4:G10008,E7,ЖС!K4:K10008,B122)</f>
        <v>0</v>
      </c>
      <c r="AF122" s="378">
        <f>SUMIFS(ЖС!A4:A10008,ЖС!F4:F10008,AF6,ЖС!G4:G10008,D7,ЖС!K4:K10008,B122)</f>
        <v>0</v>
      </c>
      <c r="AG122" s="378">
        <f>SUMIFS(ЖС!A4:A10008,ЖС!F4:F10008,AF6,ЖС!G4:G10008,E7,ЖС!K4:K10008,B122)</f>
        <v>0</v>
      </c>
      <c r="AH122" s="378">
        <f>SUMIFS(ЖС!A4:A10008,ЖС!F4:F10008,AH6,ЖС!G4:G10008,D7,ЖС!K4:K10008,B122)</f>
        <v>0</v>
      </c>
      <c r="AI122" s="378">
        <f>SUMIFS(ЖС!A4:A10008,ЖС!F4:F10008,AH6,ЖС!G4:G10008,E7,ЖС!K4:K10008,B122)</f>
        <v>0</v>
      </c>
      <c r="AJ122" s="378">
        <f>SUMIFS(ЖС!A4:A10008,ЖС!F4:F10008,AJ6,ЖС!G4:G10008,D7,ЖС!K4:K10008,B122)</f>
        <v>0</v>
      </c>
      <c r="AK122" s="378">
        <f>SUMIFS(ЖС!A4:A10008,ЖС!F4:F10008,AJ6,ЖС!G4:G10008,E7,ЖС!K4:K10008,B122)</f>
        <v>0</v>
      </c>
      <c r="AL122" s="378">
        <f>SUMIFS(ЖС!A4:A10008,ЖС!F4:F10008,AL6,ЖС!G4:G10008,D7,ЖС!K4:K10008,B122)</f>
        <v>0</v>
      </c>
      <c r="AM122" s="378">
        <f>SUMIFS(ЖС!A4:A10008,ЖС!F4:F10008,AL6,ЖС!G4:G10008,E7,ЖС!K4:K10008,B122)</f>
        <v>0</v>
      </c>
      <c r="AN122" s="378">
        <f>SUMIFS(ЖС!A4:A10008,ЖС!F4:F10008,AN6,ЖС!G4:G10008,D7,ЖС!K4:K10008,B122)</f>
        <v>0</v>
      </c>
      <c r="AO122" s="378">
        <f>SUMIFS(ЖС!A4:A10008,ЖС!F4:F10008,AN6,ЖС!G4:G10008,E7,ЖС!K4:K10008,B122)</f>
        <v>0</v>
      </c>
      <c r="AP122" s="378">
        <f>SUMIFS(ЖС!A4:A10008,ЖС!F4:F10008,AP6,ЖС!G4:G10008,D7,ЖС!K4:K10008,B122)</f>
        <v>0</v>
      </c>
      <c r="AQ122" s="378">
        <f>SUMIFS(ЖС!A4:A10008,ЖС!F4:F10008,AP6,ЖС!G4:G10008,E7,ЖС!K4:K10008,B122)</f>
        <v>0</v>
      </c>
      <c r="AR122" s="378">
        <f>SUMIFS(ЖС!A4:A10008,ЖС!F4:F10008,AR6,ЖС!G4:G10008,D7,ЖС!K4:K10008,B122)</f>
        <v>0</v>
      </c>
      <c r="AS122" s="378">
        <f>SUMIFS(ЖС!A4:A10008,ЖС!F4:F10008,AR6,ЖС!G4:G10008,E7,ЖС!K4:K10008,B122)</f>
        <v>0</v>
      </c>
      <c r="AT122" s="378">
        <f>SUMIFS(ЖС!A4:A10008,ЖС!F4:F10008,AT6,ЖС!G4:G10008,D7,ЖС!K4:K10008,B122)</f>
        <v>0</v>
      </c>
      <c r="AU122" s="378">
        <f>SUMIFS(ЖС!A4:A10008,ЖС!F4:F10008,AT6,ЖС!G4:G10008,E7,ЖС!K4:K10008,B122)</f>
        <v>0</v>
      </c>
      <c r="AV122" s="378">
        <f>SUMIFS(ЖС!A4:A10008,ЖС!F4:F10008,AV6,ЖС!G4:G10008,D7,ЖС!K4:K10008,B122)</f>
        <v>0</v>
      </c>
      <c r="AW122" s="378">
        <f>SUMIFS(ЖС!A4:A10008,ЖС!F4:F10008,AV6,ЖС!G4:G10008,E7,ЖС!K4:K10008,B122)</f>
        <v>0</v>
      </c>
      <c r="AX122" s="194"/>
      <c r="AY122" s="194"/>
      <c r="AZ122" s="194"/>
      <c r="BA122" s="194"/>
    </row>
    <row r="123" spans="1:53" ht="19.5" thickBot="1">
      <c r="A123" s="337" t="s">
        <v>501</v>
      </c>
      <c r="B123" s="410" t="s">
        <v>149</v>
      </c>
      <c r="C123" s="1204">
        <f t="shared" si="22"/>
        <v>23</v>
      </c>
      <c r="D123" s="372">
        <f t="shared" si="33"/>
        <v>9</v>
      </c>
      <c r="E123" s="196">
        <f t="shared" si="29"/>
        <v>14</v>
      </c>
      <c r="F123" s="1250">
        <f t="shared" si="23"/>
        <v>6</v>
      </c>
      <c r="G123" s="453">
        <v>3</v>
      </c>
      <c r="H123" s="458">
        <v>3</v>
      </c>
      <c r="I123" s="1212">
        <f>C123/C116*100%</f>
        <v>0.22330097087378642</v>
      </c>
      <c r="J123" s="1206">
        <f t="shared" si="27"/>
        <v>0.39130434782608697</v>
      </c>
      <c r="K123" s="1206">
        <f t="shared" si="28"/>
        <v>0.60869565217391308</v>
      </c>
      <c r="L123" s="373">
        <f>SUMIFS(ЖС!A4:A10008,ЖС!F4:F10008,L6,ЖС!G4:G10008,D7,ЖС!K4:K10008,B123)</f>
        <v>0</v>
      </c>
      <c r="M123" s="373">
        <f>SUMIFS(ЖС!A4:A10008,ЖС!F4:F10008,L6,ЖС!G4:G10008,E7,ЖС!K4:K10008,B123)</f>
        <v>0</v>
      </c>
      <c r="N123" s="373">
        <f>SUMIFS(ЖС!A4:A10008,ЖС!F4:F10008,N6,ЖС!G4:G10008,D7,ЖС!K4:K10008,B123)</f>
        <v>1</v>
      </c>
      <c r="O123" s="373">
        <f>SUMIFS(ЖС!A4:A10008,ЖС!F4:F10008,N6,ЖС!G4:G10008,E7,ЖС!K4:K10008,B123)</f>
        <v>0</v>
      </c>
      <c r="P123" s="373">
        <f>SUMIFS(ЖС!A4:A10008,ЖС!F4:F10008,P6,ЖС!G4:G10008,D7,ЖС!K4:K10008,B123)</f>
        <v>0</v>
      </c>
      <c r="Q123" s="373">
        <f>SUMIFS(ЖС!A4:A10008,ЖС!F4:F10008,P6,ЖС!G4:G10008,E7,ЖС!K4:K10008,B123)</f>
        <v>0</v>
      </c>
      <c r="R123" s="373">
        <f>SUMIFS(ЖС!A4:A10008,ЖС!F4:F10008,R6,ЖС!G4:G10008,D7,ЖС!K4:K10008,B123)</f>
        <v>2</v>
      </c>
      <c r="S123" s="373">
        <f>SUMIFS(ЖС!A4:A10008,ЖС!F4:F10008,R6,ЖС!G4:G10008,E7,ЖС!K4:K10008,B123)</f>
        <v>4</v>
      </c>
      <c r="T123" s="373">
        <f>SUMIFS(ЖС!A4:A10008,ЖС!F4:F10008,T6,ЖС!G4:G10008,D7,ЖС!K4:K10008,B123)</f>
        <v>0</v>
      </c>
      <c r="U123" s="373">
        <f>SUMIFS(ЖС!A4:A10008,ЖС!F4:F10008,T6,ЖС!G4:G10008,E7,ЖС!K4:K10008,B123)</f>
        <v>2</v>
      </c>
      <c r="V123" s="373">
        <f>SUMIFS(ЖС!A4:A10008,ЖС!F4:F10008,V6,ЖС!G4:G10008,D7,ЖС!K4:K10008,B123)</f>
        <v>0</v>
      </c>
      <c r="W123" s="373">
        <f>SUMIFS(ЖС!A4:A10008,ЖС!F4:F10008,V6,ЖС!G4:G10008,E7,ЖС!K4:K10008,B123)</f>
        <v>0</v>
      </c>
      <c r="X123" s="373">
        <f>SUMIFS(ЖС!A4:A10008,ЖС!F4:F10008,X6,ЖС!G4:G10008,D7,ЖС!K4:K10008,B123)</f>
        <v>0</v>
      </c>
      <c r="Y123" s="373">
        <f>SUMIFS(ЖС!A4:A10008,ЖС!F4:F10008,X6,ЖС!G4:G10008,E7,ЖС!K4:K10008,B123)</f>
        <v>0</v>
      </c>
      <c r="Z123" s="373">
        <f>SUMIFS(ЖС!A4:A10008,ЖС!F4:F10008,Z6,ЖС!G4:G10008,D7,ЖС!K4:K10008,B123)</f>
        <v>0</v>
      </c>
      <c r="AA123" s="373">
        <f>SUMIFS(ЖС!A4:A10008,ЖС!F4:F10008,Z6,ЖС!G4:G10008,E7,ЖС!K4:K10008,B123)</f>
        <v>5</v>
      </c>
      <c r="AB123" s="378">
        <f>SUMIFS(ЖС!A4:A10008,ЖС!F4:F10008,AB6,ЖС!G4:G10008,D7,ЖС!K4:K10008,B123)</f>
        <v>0</v>
      </c>
      <c r="AC123" s="378">
        <f>SUMIFS(ЖС!A4:A10008,ЖС!F4:F10008,AB6,ЖС!G4:G10008,E7,ЖС!K4:K10008,B123)</f>
        <v>0</v>
      </c>
      <c r="AD123" s="378">
        <f>SUMIFS(ЖС!A4:A10008,ЖС!F4:F10008,AD6,ЖС!G4:G10008,D7,ЖС!K4:K10008,B123)</f>
        <v>0</v>
      </c>
      <c r="AE123" s="378">
        <f>SUMIFS(ЖС!A4:A10008,ЖС!F4:F10008,AD6,ЖС!G4:G10008,E7,ЖС!K4:K10008,B123)</f>
        <v>0</v>
      </c>
      <c r="AF123" s="378">
        <f>SUMIFS(ЖС!A4:A10008,ЖС!F4:F10008,AF6,ЖС!G4:G10008,D7,ЖС!K4:K10008,B123)</f>
        <v>0</v>
      </c>
      <c r="AG123" s="378">
        <f>SUMIFS(ЖС!A4:A10008,ЖС!F4:F10008,AF6,ЖС!G4:G10008,E7,ЖС!K4:K10008,B123)</f>
        <v>0</v>
      </c>
      <c r="AH123" s="378">
        <f>SUMIFS(ЖС!A4:A10008,ЖС!F4:F10008,AH6,ЖС!G4:G10008,D7,ЖС!K4:K10008,B123)</f>
        <v>0</v>
      </c>
      <c r="AI123" s="378">
        <f>SUMIFS(ЖС!A4:A10008,ЖС!F4:F10008,AH6,ЖС!G4:G10008,E7,ЖС!K4:K10008,B123)</f>
        <v>0</v>
      </c>
      <c r="AJ123" s="378">
        <f>SUMIFS(ЖС!A4:A10008,ЖС!F4:F10008,AJ6,ЖС!G4:G10008,D7,ЖС!K4:K10008,B123)</f>
        <v>0</v>
      </c>
      <c r="AK123" s="378">
        <f>SUMIFS(ЖС!A4:A10008,ЖС!F4:F10008,AJ6,ЖС!G4:G10008,E7,ЖС!K4:K10008,B123)</f>
        <v>0</v>
      </c>
      <c r="AL123" s="378">
        <f>SUMIFS(ЖС!A4:A10008,ЖС!F4:F10008,AL6,ЖС!G4:G10008,D7,ЖС!K4:K10008,B123)</f>
        <v>0</v>
      </c>
      <c r="AM123" s="378">
        <f>SUMIFS(ЖС!A4:A10008,ЖС!F4:F10008,AL6,ЖС!G4:G10008,E7,ЖС!K4:K10008,B123)</f>
        <v>1</v>
      </c>
      <c r="AN123" s="378">
        <f>SUMIFS(ЖС!A4:A10008,ЖС!F4:F10008,AN6,ЖС!G4:G10008,D7,ЖС!K4:K10008,B123)</f>
        <v>0</v>
      </c>
      <c r="AO123" s="378">
        <f>SUMIFS(ЖС!A4:A10008,ЖС!F4:F10008,AN6,ЖС!G4:G10008,E7,ЖС!K4:K10008,B123)</f>
        <v>2</v>
      </c>
      <c r="AP123" s="378">
        <f>SUMIFS(ЖС!A4:A10008,ЖС!F4:F10008,AP6,ЖС!G4:G10008,D7,ЖС!K4:K10008,B123)</f>
        <v>0</v>
      </c>
      <c r="AQ123" s="378">
        <f>SUMIFS(ЖС!A4:A10008,ЖС!F4:F10008,AP6,ЖС!G4:G10008,E7,ЖС!K4:K10008,B123)</f>
        <v>0</v>
      </c>
      <c r="AR123" s="378">
        <f>SUMIFS(ЖС!A4:A10008,ЖС!F4:F10008,AR6,ЖС!G4:G10008,D7,ЖС!K4:K10008,B123)</f>
        <v>5</v>
      </c>
      <c r="AS123" s="378">
        <f>SUMIFS(ЖС!A4:A10008,ЖС!F4:F10008,AR6,ЖС!G4:G10008,E7,ЖС!K4:K10008,B123)</f>
        <v>0</v>
      </c>
      <c r="AT123" s="378">
        <f>SUMIFS(ЖС!A4:A10008,ЖС!F4:F10008,AT6,ЖС!G4:G10008,D7,ЖС!K4:K10008,B123)</f>
        <v>0</v>
      </c>
      <c r="AU123" s="378">
        <f>SUMIFS(ЖС!A4:A10008,ЖС!F4:F10008,AT6,ЖС!G4:G10008,E7,ЖС!K4:K10008,B123)</f>
        <v>0</v>
      </c>
      <c r="AV123" s="378">
        <f>SUMIFS(ЖС!A4:A10008,ЖС!F4:F10008,AV6,ЖС!G4:G10008,D7,ЖС!K4:K10008,B123)</f>
        <v>1</v>
      </c>
      <c r="AW123" s="378">
        <f>SUMIFS(ЖС!A4:A10008,ЖС!F4:F10008,AV6,ЖС!G4:G10008,E7,ЖС!K4:K10008,B123)</f>
        <v>0</v>
      </c>
      <c r="AX123" s="194"/>
      <c r="AY123" s="194"/>
      <c r="AZ123" s="194"/>
      <c r="BA123" s="194"/>
    </row>
    <row r="124" spans="1:53" ht="19.5" thickBot="1">
      <c r="A124" s="337" t="s">
        <v>502</v>
      </c>
      <c r="B124" s="410" t="s">
        <v>684</v>
      </c>
      <c r="C124" s="1204">
        <f t="shared" si="22"/>
        <v>3</v>
      </c>
      <c r="D124" s="372">
        <f t="shared" si="33"/>
        <v>2</v>
      </c>
      <c r="E124" s="196">
        <f t="shared" si="29"/>
        <v>1</v>
      </c>
      <c r="F124" s="1250">
        <f t="shared" si="23"/>
        <v>2</v>
      </c>
      <c r="G124" s="453">
        <v>1</v>
      </c>
      <c r="H124" s="458">
        <v>1</v>
      </c>
      <c r="I124" s="1212">
        <f>C124/C116*100%</f>
        <v>2.9126213592233011E-2</v>
      </c>
      <c r="J124" s="1206">
        <f t="shared" si="27"/>
        <v>0.66666666666666663</v>
      </c>
      <c r="K124" s="1206">
        <f t="shared" si="28"/>
        <v>0.33333333333333331</v>
      </c>
      <c r="L124" s="373">
        <f>SUMIFS(ЖС!A4:A10008,ЖС!F4:F10008,L6,ЖС!G4:G10008,D7,ЖС!K4:K10008,B124)</f>
        <v>0</v>
      </c>
      <c r="M124" s="373">
        <f>SUMIFS(ЖС!A4:A10008,ЖС!F4:F10008,L6,ЖС!G4:G10008,E7,ЖС!K4:K10008,B124)</f>
        <v>0</v>
      </c>
      <c r="N124" s="373">
        <f>SUMIFS(ЖС!A4:A10008,ЖС!F4:F10008,N6,ЖС!G4:G10008,D7,ЖС!K4:K10008,B124)</f>
        <v>0</v>
      </c>
      <c r="O124" s="373">
        <f>SUMIFS(ЖС!A4:A10008,ЖС!F4:F10008,N6,ЖС!G4:G10008,E7,ЖС!K4:K10008,B124)</f>
        <v>0</v>
      </c>
      <c r="P124" s="373">
        <f>SUMIFS(ЖС!A4:A10008,ЖС!F4:F10008,P6,ЖС!G4:G10008,D7,ЖС!K4:K10008,B124)</f>
        <v>0</v>
      </c>
      <c r="Q124" s="373">
        <f>SUMIFS(ЖС!A4:A10008,ЖС!F4:F10008,P6,ЖС!G4:G10008,E7,ЖС!K4:K10008,B124)</f>
        <v>0</v>
      </c>
      <c r="R124" s="373">
        <f>SUMIFS(ЖС!A4:A10008,ЖС!F4:F10008,R6,ЖС!G4:G10008,D7,ЖС!K4:K10008,B124)</f>
        <v>1</v>
      </c>
      <c r="S124" s="373">
        <f>SUMIFS(ЖС!A4:A10008,ЖС!F4:F10008,R6,ЖС!G4:G10008,E7,ЖС!K4:K10008,B124)</f>
        <v>0</v>
      </c>
      <c r="T124" s="373">
        <f>SUMIFS(ЖС!A4:A10008,ЖС!F4:F10008,T6,ЖС!G4:G10008,D7,ЖС!K4:K10008,B124)</f>
        <v>0</v>
      </c>
      <c r="U124" s="373">
        <f>SUMIFS(ЖС!A4:A10008,ЖС!F4:F10008,T6,ЖС!G4:G10008,E7,ЖС!K4:K10008,B124)</f>
        <v>0</v>
      </c>
      <c r="V124" s="373">
        <f>SUMIFS(ЖС!A4:A10008,ЖС!F4:F10008,V6,ЖС!G4:G10008,D7,ЖС!K4:K10008,B124)</f>
        <v>0</v>
      </c>
      <c r="W124" s="373">
        <f>SUMIFS(ЖС!A4:A10008,ЖС!F4:F10008,V6,ЖС!G4:G10008,E7,ЖС!K4:K10008,B124)</f>
        <v>0</v>
      </c>
      <c r="X124" s="373">
        <f>SUMIFS(ЖС!A4:A10008,ЖС!F4:F10008,X6,ЖС!G4:G10008,D7,ЖС!K4:K10008,B124)</f>
        <v>0</v>
      </c>
      <c r="Y124" s="373">
        <f>SUMIFS(ЖС!A4:A10008,ЖС!F4:F10008,X6,ЖС!G4:G10008,E7,ЖС!K4:K10008,B124)</f>
        <v>0</v>
      </c>
      <c r="Z124" s="373">
        <f>SUMIFS(ЖС!A4:A10008,ЖС!F4:F10008,Z6,ЖС!G4:G10008,D7,ЖС!K4:K10008,B124)</f>
        <v>0</v>
      </c>
      <c r="AA124" s="373">
        <f>SUMIFS(ЖС!A4:A10008,ЖС!F4:F10008,Z6,ЖС!G4:G10008,E7,ЖС!K4:K10008,B124)</f>
        <v>0</v>
      </c>
      <c r="AB124" s="378">
        <f>SUMIFS(ЖС!A4:A10008,ЖС!F4:F10008,AB6,ЖС!G4:G10008,D7,ЖС!K4:K10008,B124)</f>
        <v>0</v>
      </c>
      <c r="AC124" s="378">
        <f>SUMIFS(ЖС!A4:A10008,ЖС!F4:F10008,AB6,ЖС!G4:G10008,E7,ЖС!K4:K10008,B124)</f>
        <v>0</v>
      </c>
      <c r="AD124" s="378">
        <f>SUMIFS(ЖС!A4:A10008,ЖС!F4:F10008,AD6,ЖС!G4:G10008,D7,ЖС!K4:K10008,B124)</f>
        <v>0</v>
      </c>
      <c r="AE124" s="378">
        <f>SUMIFS(ЖС!A4:A10008,ЖС!F4:F10008,AD6,ЖС!G4:G10008,E7,ЖС!K4:K10008,B124)</f>
        <v>0</v>
      </c>
      <c r="AF124" s="378">
        <f>SUMIFS(ЖС!A4:A10008,ЖС!F4:F10008,AF6,ЖС!G4:G10008,D7,ЖС!K4:K10008,B124)</f>
        <v>0</v>
      </c>
      <c r="AG124" s="378">
        <f>SUMIFS(ЖС!A4:A10008,ЖС!F4:F10008,AF6,ЖС!G4:G10008,E7,ЖС!K4:K10008,B124)</f>
        <v>0</v>
      </c>
      <c r="AH124" s="378">
        <f>SUMIFS(ЖС!A4:A10008,ЖС!F4:F10008,AH6,ЖС!G4:G10008,D7,ЖС!K4:K10008,B124)</f>
        <v>0</v>
      </c>
      <c r="AI124" s="378">
        <f>SUMIFS(ЖС!A4:A10008,ЖС!F4:F10008,AH6,ЖС!G4:G10008,E7,ЖС!K4:K10008,B124)</f>
        <v>0</v>
      </c>
      <c r="AJ124" s="378">
        <f>SUMIFS(ЖС!A4:A10008,ЖС!F4:F10008,AJ6,ЖС!G4:G10008,D7,ЖС!K4:K10008,B124)</f>
        <v>0</v>
      </c>
      <c r="AK124" s="378">
        <f>SUMIFS(ЖС!A4:A10008,ЖС!F4:F10008,AJ6,ЖС!G4:G10008,E7,ЖС!K4:K10008,B124)</f>
        <v>0</v>
      </c>
      <c r="AL124" s="378">
        <f>SUMIFS(ЖС!A4:A10008,ЖС!F4:F10008,AL6,ЖС!G4:G10008,D7,ЖС!K4:K10008,B124)</f>
        <v>0</v>
      </c>
      <c r="AM124" s="378">
        <f>SUMIFS(ЖС!A4:A10008,ЖС!F4:F10008,AL6,ЖС!G4:G10008,E7,ЖС!K4:K10008,B124)</f>
        <v>0</v>
      </c>
      <c r="AN124" s="378">
        <f>SUMIFS(ЖС!A4:A10008,ЖС!F4:F10008,AN6,ЖС!G4:G10008,D7,ЖС!K4:K10008,B124)</f>
        <v>0</v>
      </c>
      <c r="AO124" s="378">
        <f>SUMIFS(ЖС!A4:A10008,ЖС!F4:F10008,AN6,ЖС!G4:G10008,E7,ЖС!K4:K10008,B124)</f>
        <v>0</v>
      </c>
      <c r="AP124" s="378">
        <f>SUMIFS(ЖС!A4:A10008,ЖС!F4:F10008,AP6,ЖС!G4:G10008,D7,ЖС!K4:K10008,B124)</f>
        <v>0</v>
      </c>
      <c r="AQ124" s="378">
        <f>SUMIFS(ЖС!A4:A10008,ЖС!F4:F10008,AP6,ЖС!G4:G10008,E7,ЖС!K4:K10008,B124)</f>
        <v>1</v>
      </c>
      <c r="AR124" s="378">
        <f>SUMIFS(ЖС!A4:A10008,ЖС!F4:F10008,AR6,ЖС!G4:G10008,D7,ЖС!K4:K10008,B124)</f>
        <v>0</v>
      </c>
      <c r="AS124" s="378">
        <f>SUMIFS(ЖС!A4:A10008,ЖС!F4:F10008,AR6,ЖС!G4:G10008,E7,ЖС!K4:K10008,B124)</f>
        <v>0</v>
      </c>
      <c r="AT124" s="378">
        <f>SUMIFS(ЖС!A4:A10008,ЖС!F4:F10008,AT6,ЖС!G4:G10008,D7,ЖС!K4:K10008,B124)</f>
        <v>1</v>
      </c>
      <c r="AU124" s="378">
        <f>SUMIFS(ЖС!A4:A10008,ЖС!F4:F10008,AT6,ЖС!G4:G10008,E7,ЖС!K4:K10008,B124)</f>
        <v>0</v>
      </c>
      <c r="AV124" s="378">
        <f>SUMIFS(ЖС!A4:A10008,ЖС!F4:F10008,AV6,ЖС!G4:G10008,D7,ЖС!K4:K10008,B124)</f>
        <v>0</v>
      </c>
      <c r="AW124" s="378">
        <f>SUMIFS(ЖС!A4:A10008,ЖС!F4:F10008,AV6,ЖС!G4:G10008,E7,ЖС!K4:K10008,B124)</f>
        <v>0</v>
      </c>
      <c r="AX124" s="194"/>
      <c r="AY124" s="194"/>
      <c r="AZ124" s="194"/>
      <c r="BA124" s="194"/>
    </row>
    <row r="125" spans="1:53" ht="19.5" thickBot="1">
      <c r="A125" s="337" t="s">
        <v>503</v>
      </c>
      <c r="B125" s="410" t="s">
        <v>685</v>
      </c>
      <c r="C125" s="1204">
        <f t="shared" si="22"/>
        <v>0</v>
      </c>
      <c r="D125" s="372">
        <f>L125+N125+P125+R125+T125+V125+X125+Z125+AB125+AD125+AF125+AH125+AJ125+AL125+AN125+AP125+AR125+AT125+AV125</f>
        <v>0</v>
      </c>
      <c r="E125" s="196">
        <f t="shared" si="29"/>
        <v>0</v>
      </c>
      <c r="F125" s="1250">
        <f t="shared" si="23"/>
        <v>0</v>
      </c>
      <c r="G125" s="453">
        <v>0</v>
      </c>
      <c r="H125" s="458">
        <v>0</v>
      </c>
      <c r="I125" s="1212">
        <f>C125/C116*100%</f>
        <v>0</v>
      </c>
      <c r="J125" s="1206" t="e">
        <f t="shared" si="27"/>
        <v>#DIV/0!</v>
      </c>
      <c r="K125" s="1206" t="e">
        <f t="shared" si="28"/>
        <v>#DIV/0!</v>
      </c>
      <c r="L125" s="373">
        <f>SUMIFS(ЖС!A4:A10008,ЖС!F4:F10008,L6,ЖС!G4:G10008,D7,ЖС!K4:K10008,B125)</f>
        <v>0</v>
      </c>
      <c r="M125" s="373">
        <f>SUMIFS(ЖС!A4:A10008,ЖС!F4:F10008,L6,ЖС!G4:G10008,E7,ЖС!K4:K10008,B125)</f>
        <v>0</v>
      </c>
      <c r="N125" s="373">
        <f>SUMIFS(ЖС!A4:A10008,ЖС!F4:F10008,N6,ЖС!G4:G10008,D7,ЖС!K4:K10008,B125)</f>
        <v>0</v>
      </c>
      <c r="O125" s="373">
        <f>SUMIFS(ЖС!A4:A10008,ЖС!F4:F10008,N6,ЖС!G4:G10008,E7,ЖС!K4:K10008,B125)</f>
        <v>0</v>
      </c>
      <c r="P125" s="373">
        <f>SUMIFS(ЖС!A4:A10008,ЖС!F4:F10008,P6,ЖС!G4:G10008,D7,ЖС!K4:K10008,B125)</f>
        <v>0</v>
      </c>
      <c r="Q125" s="373">
        <f>SUMIFS(ЖС!A4:A10008,ЖС!F4:F10008,P6,ЖС!G4:G10008,E7,ЖС!K4:K10008,B125)</f>
        <v>0</v>
      </c>
      <c r="R125" s="373">
        <f>SUMIFS(ЖС!A4:A10008,ЖС!F4:F10008,R6,ЖС!G4:G10008,D7,ЖС!K4:K10008,B125)</f>
        <v>0</v>
      </c>
      <c r="S125" s="373">
        <f>SUMIFS(ЖС!A4:A10008,ЖС!F4:F10008,R6,ЖС!G4:G10008,E7,ЖС!K4:K10008,B125)</f>
        <v>0</v>
      </c>
      <c r="T125" s="373">
        <f>SUMIFS(ЖС!A4:A10008,ЖС!F4:F10008,T6,ЖС!G4:G10008,D7,ЖС!K4:K10008,B125)</f>
        <v>0</v>
      </c>
      <c r="U125" s="373">
        <f>SUMIFS(ЖС!A4:A10008,ЖС!F4:F10008,T6,ЖС!G4:G10008,E7,ЖС!K4:K10008,B125)</f>
        <v>0</v>
      </c>
      <c r="V125" s="373">
        <f>SUMIFS(ЖС!A4:A10008,ЖС!F4:F10008,V6,ЖС!G4:G10008,D7,ЖС!K4:K10008,B125)</f>
        <v>0</v>
      </c>
      <c r="W125" s="373">
        <f>SUMIFS(ЖС!A4:A10008,ЖС!F4:F10008,V6,ЖС!G4:G10008,E7,ЖС!K4:K10008,B125)</f>
        <v>0</v>
      </c>
      <c r="X125" s="373">
        <f>SUMIFS(ЖС!A4:A10008,ЖС!F4:F10008,X6,ЖС!G4:G10008,D7,ЖС!K4:K10008,B125)</f>
        <v>0</v>
      </c>
      <c r="Y125" s="373">
        <f>SUMIFS(ЖС!A4:A10008,ЖС!F4:F10008,X6,ЖС!G4:G10008,E7,ЖС!K4:K10008,B125)</f>
        <v>0</v>
      </c>
      <c r="Z125" s="373">
        <f>SUMIFS(ЖС!A4:A10008,ЖС!F4:F10008,Z6,ЖС!G4:G10008,D7,ЖС!K4:K10008,B125)</f>
        <v>0</v>
      </c>
      <c r="AA125" s="373">
        <f>SUMIFS(ЖС!A4:A10008,ЖС!F4:F10008,Z6,ЖС!G4:G10008,E7,ЖС!K4:K10008,B125)</f>
        <v>0</v>
      </c>
      <c r="AB125" s="378">
        <f>SUMIFS(ЖС!A4:A10008,ЖС!F4:F10008,AB6,ЖС!G4:G10008,D7,ЖС!K4:K10008,B125)</f>
        <v>0</v>
      </c>
      <c r="AC125" s="378">
        <f>SUMIFS(ЖС!A4:A10008,ЖС!F4:F10008,AB6,ЖС!G4:G10008,E7,ЖС!K4:K10008,B125)</f>
        <v>0</v>
      </c>
      <c r="AD125" s="378">
        <f>SUMIFS(ЖС!A4:A10008,ЖС!F4:F10008,AD6,ЖС!G4:G10008,D7,ЖС!K4:K10008,B125)</f>
        <v>0</v>
      </c>
      <c r="AE125" s="378">
        <f>SUMIFS(ЖС!A4:A10008,ЖС!F4:F10008,AD6,ЖС!G4:G10008,E7,ЖС!K4:K10008,B125)</f>
        <v>0</v>
      </c>
      <c r="AF125" s="378">
        <f>SUMIFS(ЖС!A4:A10008,ЖС!F4:F10008,AF6,ЖС!G4:G10008,D7,ЖС!K4:K10008,B125)</f>
        <v>0</v>
      </c>
      <c r="AG125" s="378">
        <f>SUMIFS(ЖС!A4:A10008,ЖС!F4:F10008,AF6,ЖС!G4:G10008,E7,ЖС!K4:K10008,B125)</f>
        <v>0</v>
      </c>
      <c r="AH125" s="378">
        <f>SUMIFS(ЖС!A4:A10008,ЖС!F4:F10008,AH6,ЖС!G4:G10008,D7,ЖС!K4:K10008,B125)</f>
        <v>0</v>
      </c>
      <c r="AI125" s="378">
        <f>SUMIFS(ЖС!A4:A10008,ЖС!F4:F10008,AH6,ЖС!G4:G10008,E7,ЖС!K4:K10008,B125)</f>
        <v>0</v>
      </c>
      <c r="AJ125" s="378">
        <f>SUMIFS(ЖС!A4:A10008,ЖС!F4:F10008,AJ6,ЖС!G4:G10008,D7,ЖС!K4:K10008,B125)</f>
        <v>0</v>
      </c>
      <c r="AK125" s="378">
        <f>SUMIFS(ЖС!A4:A10008,ЖС!F4:F10008,AJ6,ЖС!G4:G10008,E7,ЖС!K4:K10008,B125)</f>
        <v>0</v>
      </c>
      <c r="AL125" s="378">
        <f>SUMIFS(ЖС!A4:A10008,ЖС!F4:F10008,AL6,ЖС!G4:G10008,D7,ЖС!K4:K10008,B125)</f>
        <v>0</v>
      </c>
      <c r="AM125" s="378">
        <f>SUMIFS(ЖС!A4:A10008,ЖС!F4:F10008,AL6,ЖС!G4:G10008,E7,ЖС!K4:K10008,B125)</f>
        <v>0</v>
      </c>
      <c r="AN125" s="378">
        <f>SUMIFS(ЖС!A4:A10008,ЖС!F4:F10008,AN6,ЖС!G4:G10008,D7,ЖС!K4:K10008,B125)</f>
        <v>0</v>
      </c>
      <c r="AO125" s="378">
        <f>SUMIFS(ЖС!A4:A10008,ЖС!F4:F10008,AN6,ЖС!G4:G10008,E7,ЖС!K4:K10008,B125)</f>
        <v>0</v>
      </c>
      <c r="AP125" s="378">
        <f>SUMIFS(ЖС!A4:A10008,ЖС!F4:F10008,AP6,ЖС!G4:G10008,D7,ЖС!K4:K10008,B125)</f>
        <v>0</v>
      </c>
      <c r="AQ125" s="378">
        <f>SUMIFS(ЖС!A4:A10008,ЖС!F4:F10008,AP6,ЖС!G4:G10008,E7,ЖС!K4:K10008,B125)</f>
        <v>0</v>
      </c>
      <c r="AR125" s="378">
        <f>SUMIFS(ЖС!A4:A10008,ЖС!F4:F10008,AR6,ЖС!G4:G10008,D7,ЖС!K4:K10008,B125)</f>
        <v>0</v>
      </c>
      <c r="AS125" s="378">
        <f>SUMIFS(ЖС!A4:A10008,ЖС!F4:F10008,AR6,ЖС!G4:G10008,E7,ЖС!K4:K10008,B125)</f>
        <v>0</v>
      </c>
      <c r="AT125" s="378">
        <f>SUMIFS(ЖС!A4:A10008,ЖС!F4:F10008,AT6,ЖС!G4:G10008,D7,ЖС!K4:K10008,B125)</f>
        <v>0</v>
      </c>
      <c r="AU125" s="378">
        <f>SUMIFS(ЖС!A4:A10008,ЖС!F4:F10008,AT6,ЖС!G4:G10008,E7,ЖС!K4:K10008,B125)</f>
        <v>0</v>
      </c>
      <c r="AV125" s="378">
        <f>SUMIFS(ЖС!A4:A10008,ЖС!F4:F10008,AV6,ЖС!G4:G10008,D7,ЖС!K4:K10008,B125)</f>
        <v>0</v>
      </c>
      <c r="AW125" s="378">
        <f>SUMIFS(ЖС!A4:A10008,ЖС!F4:F10008,AV6,ЖС!G4:G10008,E7,ЖС!K4:K10008,B125)</f>
        <v>0</v>
      </c>
      <c r="AX125" s="194"/>
      <c r="AY125" s="194"/>
      <c r="AZ125" s="194"/>
      <c r="BA125" s="194"/>
    </row>
    <row r="126" spans="1:53" ht="19.5" thickBot="1">
      <c r="A126" s="337" t="s">
        <v>504</v>
      </c>
      <c r="B126" s="410" t="s">
        <v>686</v>
      </c>
      <c r="C126" s="1204">
        <f t="shared" si="22"/>
        <v>0</v>
      </c>
      <c r="D126" s="372">
        <f t="shared" si="33"/>
        <v>0</v>
      </c>
      <c r="E126" s="196">
        <f t="shared" si="29"/>
        <v>0</v>
      </c>
      <c r="F126" s="1250">
        <f t="shared" si="23"/>
        <v>0</v>
      </c>
      <c r="G126" s="453">
        <v>0</v>
      </c>
      <c r="H126" s="458">
        <v>0</v>
      </c>
      <c r="I126" s="1212">
        <f>C126/C116*100%</f>
        <v>0</v>
      </c>
      <c r="J126" s="1206" t="e">
        <f t="shared" si="27"/>
        <v>#DIV/0!</v>
      </c>
      <c r="K126" s="1206" t="e">
        <f t="shared" si="28"/>
        <v>#DIV/0!</v>
      </c>
      <c r="L126" s="373">
        <f>SUMIFS(ЖС!A4:A10008,ЖС!F4:F10008,L6,ЖС!G4:G10008,D7,ЖС!K4:K10008,B126)</f>
        <v>0</v>
      </c>
      <c r="M126" s="373">
        <f>SUMIFS(ЖС!A4:A10008,ЖС!F4:F10008,L6,ЖС!G4:G10008,E7,ЖС!K4:K10008,B126)</f>
        <v>0</v>
      </c>
      <c r="N126" s="373">
        <f>SUMIFS(ЖС!A4:A10008,ЖС!F4:F10008,N6,ЖС!G4:G10008,D7,ЖС!K4:K10008,B126)</f>
        <v>0</v>
      </c>
      <c r="O126" s="373">
        <f>SUMIFS(ЖС!A4:A10008,ЖС!F4:F10008,N6,ЖС!G4:G10008,E7,ЖС!K4:K10008,B126)</f>
        <v>0</v>
      </c>
      <c r="P126" s="373">
        <f>SUMIFS(ЖС!A4:A10008,ЖС!F4:F10008,P6,ЖС!G4:G10008,D7,ЖС!K4:K10008,B126)</f>
        <v>0</v>
      </c>
      <c r="Q126" s="373">
        <f>SUMIFS(ЖС!A4:A10008,ЖС!F4:F10008,P6,ЖС!G4:G10008,E7,ЖС!K4:K10008,B126)</f>
        <v>0</v>
      </c>
      <c r="R126" s="373">
        <f>SUMIFS(ЖС!A4:A10008,ЖС!F4:F10008,R6,ЖС!G4:G10008,D7,ЖС!K4:K10008,B126)</f>
        <v>0</v>
      </c>
      <c r="S126" s="373">
        <f>SUMIFS(ЖС!A4:A10008,ЖС!F4:F10008,R6,ЖС!G4:G10008,E7,ЖС!K4:K10008,B126)</f>
        <v>0</v>
      </c>
      <c r="T126" s="373">
        <f>SUMIFS(ЖС!A4:A10008,ЖС!F4:F10008,T6,ЖС!G4:G10008,D7,ЖС!K4:K10008,B126)</f>
        <v>0</v>
      </c>
      <c r="U126" s="373">
        <f>SUMIFS(ЖС!A4:A10008,ЖС!F4:F10008,T6,ЖС!G4:G10008,E7,ЖС!K4:K10008,B126)</f>
        <v>0</v>
      </c>
      <c r="V126" s="373">
        <f>SUMIFS(ЖС!A4:A10008,ЖС!F4:F10008,V6,ЖС!G4:G10008,D7,ЖС!K4:K10008,B126)</f>
        <v>0</v>
      </c>
      <c r="W126" s="373">
        <f>SUMIFS(ЖС!A4:A10008,ЖС!F4:F10008,V6,ЖС!G4:G10008,E7,ЖС!K4:K10008,B126)</f>
        <v>0</v>
      </c>
      <c r="X126" s="373">
        <f>SUMIFS(ЖС!A4:A10008,ЖС!F4:F10008,X6,ЖС!G4:G10008,D7,ЖС!K4:K10008,B126)</f>
        <v>0</v>
      </c>
      <c r="Y126" s="373">
        <f>SUMIFS(ЖС!A4:A10008,ЖС!F4:F10008,X6,ЖС!G4:G10008,E7,ЖС!K4:K10008,B126)</f>
        <v>0</v>
      </c>
      <c r="Z126" s="373">
        <f>SUMIFS(ЖС!A4:A10008,ЖС!F4:F10008,Z6,ЖС!G4:G10008,D7,ЖС!K4:K10008,B126)</f>
        <v>0</v>
      </c>
      <c r="AA126" s="373">
        <f>SUMIFS(ЖС!A4:A10008,ЖС!F4:F10008,Z6,ЖС!G4:G10008,E7,ЖС!K4:K10008,B126)</f>
        <v>0</v>
      </c>
      <c r="AB126" s="378">
        <f>SUMIFS(ЖС!A4:A10008,ЖС!F4:F10008,AB6,ЖС!G4:G10008,D7,ЖС!K4:K10008,B126)</f>
        <v>0</v>
      </c>
      <c r="AC126" s="378">
        <f>SUMIFS(ЖС!A4:A10008,ЖС!F4:F10008,AB6,ЖС!G4:G10008,E7,ЖС!K4:K10008,B126)</f>
        <v>0</v>
      </c>
      <c r="AD126" s="378">
        <f>SUMIFS(ЖС!A4:A10008,ЖС!F4:F10008,AD6,ЖС!G4:G10008,D7,ЖС!K4:K10008,B126)</f>
        <v>0</v>
      </c>
      <c r="AE126" s="378">
        <f>SUMIFS(ЖС!A4:A10008,ЖС!F4:F10008,AD6,ЖС!G4:G10008,E7,ЖС!K4:K10008,B126)</f>
        <v>0</v>
      </c>
      <c r="AF126" s="378">
        <f>SUMIFS(ЖС!A4:A10008,ЖС!F4:F10008,AF6,ЖС!G4:G10008,D7,ЖС!K4:K10008,B126)</f>
        <v>0</v>
      </c>
      <c r="AG126" s="378">
        <f>SUMIFS(ЖС!A4:A10008,ЖС!F4:F10008,AF6,ЖС!G4:G10008,E7,ЖС!K4:K10008,B126)</f>
        <v>0</v>
      </c>
      <c r="AH126" s="378">
        <f>SUMIFS(ЖС!A4:A10008,ЖС!F4:F10008,AH6,ЖС!G4:G10008,D7,ЖС!K4:K10008,B126)</f>
        <v>0</v>
      </c>
      <c r="AI126" s="378">
        <f>SUMIFS(ЖС!A4:A10008,ЖС!F4:F10008,AH6,ЖС!G4:G10008,E7,ЖС!K4:K10008,B126)</f>
        <v>0</v>
      </c>
      <c r="AJ126" s="378">
        <f>SUMIFS(ЖС!A4:A10008,ЖС!F4:F10008,AJ6,ЖС!G4:G10008,D7,ЖС!K4:K10008,B126)</f>
        <v>0</v>
      </c>
      <c r="AK126" s="378">
        <f>SUMIFS(ЖС!A4:A10008,ЖС!F4:F10008,AJ6,ЖС!G4:G10008,E7,ЖС!K4:K10008,B126)</f>
        <v>0</v>
      </c>
      <c r="AL126" s="378">
        <f>SUMIFS(ЖС!A4:A10008,ЖС!F4:F10008,AL6,ЖС!G4:G10008,D7,ЖС!K4:K10008,B126)</f>
        <v>0</v>
      </c>
      <c r="AM126" s="378">
        <f>SUMIFS(ЖС!A4:A10008,ЖС!F4:F10008,AL6,ЖС!G4:G10008,E7,ЖС!K4:K10008,B126)</f>
        <v>0</v>
      </c>
      <c r="AN126" s="378">
        <f>SUMIFS(ЖС!A4:A10008,ЖС!F4:F10008,AN6,ЖС!G4:G10008,D7,ЖС!K4:K10008,B126)</f>
        <v>0</v>
      </c>
      <c r="AO126" s="378">
        <f>SUMIFS(ЖС!A4:A10008,ЖС!F4:F10008,AN6,ЖС!G4:G10008,E7,ЖС!K4:K10008,B126)</f>
        <v>0</v>
      </c>
      <c r="AP126" s="378">
        <f>SUMIFS(ЖС!A4:A10008,ЖС!F4:F10008,AP6,ЖС!G4:G10008,D7,ЖС!K4:K10008,B126)</f>
        <v>0</v>
      </c>
      <c r="AQ126" s="378">
        <f>SUMIFS(ЖС!A4:A10008,ЖС!F4:F10008,AP6,ЖС!G4:G10008,E7,ЖС!K4:K10008,B126)</f>
        <v>0</v>
      </c>
      <c r="AR126" s="378">
        <f>SUMIFS(ЖС!A4:A10008,ЖС!F4:F10008,AR6,ЖС!G4:G10008,D7,ЖС!K4:K10008,B126)</f>
        <v>0</v>
      </c>
      <c r="AS126" s="378">
        <f>SUMIFS(ЖС!A4:A10008,ЖС!F4:F10008,AR6,ЖС!G4:G10008,E7,ЖС!K4:K10008,B126)</f>
        <v>0</v>
      </c>
      <c r="AT126" s="378">
        <f>SUMIFS(ЖС!A4:A10008,ЖС!F4:F10008,AT6,ЖС!G4:G10008,D7,ЖС!K4:K10008,B126)</f>
        <v>0</v>
      </c>
      <c r="AU126" s="378">
        <f>SUMIFS(ЖС!A4:A10008,ЖС!F4:F10008,AT6,ЖС!G4:G10008,E7,ЖС!K4:K10008,B126)</f>
        <v>0</v>
      </c>
      <c r="AV126" s="378">
        <f>SUMIFS(ЖС!A4:A10008,ЖС!F4:F10008,AV6,ЖС!G4:G10008,D7,ЖС!K4:K10008,B126)</f>
        <v>0</v>
      </c>
      <c r="AW126" s="378">
        <f>SUMIFS(ЖС!A4:A10008,ЖС!F4:F10008,AV6,ЖС!G4:G10008,E7,ЖС!K4:K10008,B126)</f>
        <v>0</v>
      </c>
      <c r="AX126" s="194"/>
      <c r="AY126" s="194"/>
      <c r="AZ126" s="194"/>
      <c r="BA126" s="194"/>
    </row>
    <row r="127" spans="1:53" ht="19.5" thickBot="1">
      <c r="A127" s="337" t="s">
        <v>505</v>
      </c>
      <c r="B127" s="410" t="s">
        <v>687</v>
      </c>
      <c r="C127" s="1204">
        <f t="shared" si="22"/>
        <v>1</v>
      </c>
      <c r="D127" s="372">
        <f t="shared" si="33"/>
        <v>0</v>
      </c>
      <c r="E127" s="196">
        <f t="shared" si="29"/>
        <v>1</v>
      </c>
      <c r="F127" s="1250">
        <f t="shared" si="23"/>
        <v>1</v>
      </c>
      <c r="G127" s="453">
        <v>0</v>
      </c>
      <c r="H127" s="458">
        <v>1</v>
      </c>
      <c r="I127" s="1212">
        <f>C127/C116*100%</f>
        <v>9.7087378640776691E-3</v>
      </c>
      <c r="J127" s="1206">
        <f t="shared" si="27"/>
        <v>0</v>
      </c>
      <c r="K127" s="1206">
        <f t="shared" si="28"/>
        <v>1</v>
      </c>
      <c r="L127" s="373">
        <f>SUMIFS(ЖС!A4:A10008,ЖС!F4:F10008,L6,ЖС!G4:G10008,D7,ЖС!K4:K10008,B127)</f>
        <v>0</v>
      </c>
      <c r="M127" s="373">
        <f>SUMIFS(ЖС!A4:A10008,ЖС!F4:F10008,L6,ЖС!G4:G10008,E7,ЖС!K4:K10008,B127)</f>
        <v>0</v>
      </c>
      <c r="N127" s="373">
        <f>SUMIFS(ЖС!A4:A10008,ЖС!F4:F10008,N6,ЖС!G4:G10008,D7,ЖС!K4:K10008,B127)</f>
        <v>0</v>
      </c>
      <c r="O127" s="373">
        <f>SUMIFS(ЖС!A4:A10008,ЖС!F4:F10008,N6,ЖС!G4:G10008,E7,ЖС!K4:K10008,B127)</f>
        <v>0</v>
      </c>
      <c r="P127" s="373">
        <f>SUMIFS(ЖС!A4:A10008,ЖС!F4:F10008,P6,ЖС!G4:G10008,D7,ЖС!K4:K10008,B127)</f>
        <v>0</v>
      </c>
      <c r="Q127" s="373">
        <f>SUMIFS(ЖС!A4:A10008,ЖС!F4:F10008,P6,ЖС!G4:G10008,E7,ЖС!K4:K10008,B127)</f>
        <v>0</v>
      </c>
      <c r="R127" s="373">
        <f>SUMIFS(ЖС!A4:A10008,ЖС!F4:F10008,R6,ЖС!G4:G10008,D7,ЖС!K4:K10008,B127)</f>
        <v>0</v>
      </c>
      <c r="S127" s="373">
        <f>SUMIFS(ЖС!A4:A10008,ЖС!F4:F10008,R6,ЖС!G4:G10008,E7,ЖС!K4:K10008,B127)</f>
        <v>0</v>
      </c>
      <c r="T127" s="373">
        <f>SUMIFS(ЖС!A4:A10008,ЖС!F4:F10008,T6,ЖС!G4:G10008,D7,ЖС!K4:K10008,B127)</f>
        <v>0</v>
      </c>
      <c r="U127" s="373">
        <f>SUMIFS(ЖС!A4:A10008,ЖС!F4:F10008,T6,ЖС!G4:G10008,E7,ЖС!K4:K10008,B127)</f>
        <v>0</v>
      </c>
      <c r="V127" s="373">
        <f>SUMIFS(ЖС!A4:A10008,ЖС!F4:F10008,V6,ЖС!G4:G10008,D7,ЖС!K4:K10008,B127)</f>
        <v>0</v>
      </c>
      <c r="W127" s="373">
        <f>SUMIFS(ЖС!A4:A10008,ЖС!F4:F10008,V6,ЖС!G4:G10008,E7,ЖС!K4:K10008,B127)</f>
        <v>0</v>
      </c>
      <c r="X127" s="373">
        <f>SUMIFS(ЖС!A4:A10008,ЖС!F4:F10008,X6,ЖС!G4:G10008,D7,ЖС!K4:K10008,B127)</f>
        <v>0</v>
      </c>
      <c r="Y127" s="373">
        <f>SUMIFS(ЖС!A4:A10008,ЖС!F4:F10008,X6,ЖС!G4:G10008,E7,ЖС!K4:K10008,B127)</f>
        <v>1</v>
      </c>
      <c r="Z127" s="373">
        <f>SUMIFS(ЖС!A4:A10008,ЖС!F4:F10008,Z6,ЖС!G4:G10008,D7,ЖС!K4:K10008,B127)</f>
        <v>0</v>
      </c>
      <c r="AA127" s="373">
        <f>SUMIFS(ЖС!A4:A10008,ЖС!F4:F10008,Z6,ЖС!G4:G10008,E7,ЖС!K4:K10008,B127)</f>
        <v>0</v>
      </c>
      <c r="AB127" s="378">
        <f>SUMIFS(ЖС!A4:A10008,ЖС!F4:F10008,AB6,ЖС!G4:G10008,D7,ЖС!K4:K10008,B127)</f>
        <v>0</v>
      </c>
      <c r="AC127" s="378">
        <f>SUMIFS(ЖС!A4:A10008,ЖС!F4:F10008,AB6,ЖС!G4:G10008,E7,ЖС!K4:K10008,B127)</f>
        <v>0</v>
      </c>
      <c r="AD127" s="378">
        <f>SUMIFS(ЖС!A4:A10008,ЖС!F4:F10008,AD6,ЖС!G4:G10008,D7,ЖС!K4:K10008,B127)</f>
        <v>0</v>
      </c>
      <c r="AE127" s="378">
        <f>SUMIFS(ЖС!A4:A10008,ЖС!F4:F10008,AD6,ЖС!G4:G10008,E7,ЖС!K4:K10008,B127)</f>
        <v>0</v>
      </c>
      <c r="AF127" s="378">
        <f>SUMIFS(ЖС!A4:A10008,ЖС!F4:F10008,AF6,ЖС!G4:G10008,D7,ЖС!K4:K10008,B127)</f>
        <v>0</v>
      </c>
      <c r="AG127" s="378">
        <f>SUMIFS(ЖС!A4:A10008,ЖС!F4:F10008,AF6,ЖС!G4:G10008,E7,ЖС!K4:K10008,B127)</f>
        <v>0</v>
      </c>
      <c r="AH127" s="378">
        <f>SUMIFS(ЖС!A4:A10008,ЖС!F4:F10008,AH6,ЖС!G4:G10008,D7,ЖС!K4:K10008,B127)</f>
        <v>0</v>
      </c>
      <c r="AI127" s="378">
        <f>SUMIFS(ЖС!A4:A10008,ЖС!F4:F10008,AH6,ЖС!G4:G10008,E7,ЖС!K4:K10008,B127)</f>
        <v>0</v>
      </c>
      <c r="AJ127" s="378">
        <f>SUMIFS(ЖС!A4:A10008,ЖС!F4:F10008,AJ6,ЖС!G4:G10008,D7,ЖС!K4:K10008,B127)</f>
        <v>0</v>
      </c>
      <c r="AK127" s="378">
        <f>SUMIFS(ЖС!A4:A10008,ЖС!F4:F10008,AJ6,ЖС!G4:G10008,E7,ЖС!K4:K10008,B127)</f>
        <v>0</v>
      </c>
      <c r="AL127" s="378">
        <f>SUMIFS(ЖС!A4:A10008,ЖС!F4:F10008,AL6,ЖС!G4:G10008,D7,ЖС!K4:K10008,B127)</f>
        <v>0</v>
      </c>
      <c r="AM127" s="378">
        <f>SUMIFS(ЖС!A4:A10008,ЖС!F4:F10008,AL6,ЖС!G4:G10008,E7,ЖС!K4:K10008,B127)</f>
        <v>0</v>
      </c>
      <c r="AN127" s="378">
        <f>SUMIFS(ЖС!A4:A10008,ЖС!F4:F10008,AN6,ЖС!G4:G10008,D7,ЖС!K4:K10008,B127)</f>
        <v>0</v>
      </c>
      <c r="AO127" s="378">
        <f>SUMIFS(ЖС!A4:A10008,ЖС!F4:F10008,AN6,ЖС!G4:G10008,E7,ЖС!K4:K10008,B127)</f>
        <v>0</v>
      </c>
      <c r="AP127" s="378">
        <f>SUMIFS(ЖС!A4:A10008,ЖС!F4:F10008,AP6,ЖС!G4:G10008,D7,ЖС!K4:K10008,B127)</f>
        <v>0</v>
      </c>
      <c r="AQ127" s="378">
        <f>SUMIFS(ЖС!A4:A10008,ЖС!F4:F10008,AP6,ЖС!G4:G10008,E7,ЖС!K4:K10008,B127)</f>
        <v>0</v>
      </c>
      <c r="AR127" s="378">
        <f>SUMIFS(ЖС!A4:A10008,ЖС!F4:F10008,AR6,ЖС!G4:G10008,D7,ЖС!K4:K10008,B127)</f>
        <v>0</v>
      </c>
      <c r="AS127" s="378">
        <f>SUMIFS(ЖС!A4:A10008,ЖС!F4:F10008,AR6,ЖС!G4:G10008,E7,ЖС!K4:K10008,B127)</f>
        <v>0</v>
      </c>
      <c r="AT127" s="378">
        <f>SUMIFS(ЖС!A4:A10008,ЖС!F4:F10008,AT6,ЖС!G4:G10008,D7,ЖС!K4:K10008,B127)</f>
        <v>0</v>
      </c>
      <c r="AU127" s="378">
        <f>SUMIFS(ЖС!A4:A10008,ЖС!F4:F10008,AT6,ЖС!G4:G10008,E7,ЖС!K4:K10008,B127)</f>
        <v>0</v>
      </c>
      <c r="AV127" s="378">
        <f>SUMIFS(ЖС!A4:A10008,ЖС!F4:F10008,AV6,ЖС!G4:G10008,D7,ЖС!K4:K10008,B127)</f>
        <v>0</v>
      </c>
      <c r="AW127" s="378">
        <f>SUMIFS(ЖС!A4:A10008,ЖС!F4:F10008,AV6,ЖС!G4:G10008,E7,ЖС!K4:K10008,B127)</f>
        <v>0</v>
      </c>
      <c r="AX127" s="194"/>
      <c r="AY127" s="194"/>
      <c r="AZ127" s="194"/>
      <c r="BA127" s="194"/>
    </row>
    <row r="128" spans="1:53" ht="19.5" thickBot="1">
      <c r="A128" s="337" t="s">
        <v>506</v>
      </c>
      <c r="B128" s="410" t="s">
        <v>688</v>
      </c>
      <c r="C128" s="1204">
        <f t="shared" si="22"/>
        <v>0</v>
      </c>
      <c r="D128" s="372">
        <f t="shared" si="33"/>
        <v>0</v>
      </c>
      <c r="E128" s="196">
        <f t="shared" si="29"/>
        <v>0</v>
      </c>
      <c r="F128" s="1250">
        <f t="shared" si="23"/>
        <v>0</v>
      </c>
      <c r="G128" s="453">
        <v>0</v>
      </c>
      <c r="H128" s="458">
        <v>0</v>
      </c>
      <c r="I128" s="1212">
        <f>C128/C116*100%</f>
        <v>0</v>
      </c>
      <c r="J128" s="1206" t="e">
        <f t="shared" si="27"/>
        <v>#DIV/0!</v>
      </c>
      <c r="K128" s="1206" t="e">
        <f t="shared" si="28"/>
        <v>#DIV/0!</v>
      </c>
      <c r="L128" s="373">
        <f>SUMIFS(ЖС!A4:A10008,ЖС!F4:F10008,L6,ЖС!G4:G10008,D7,ЖС!K4:K10008,B128)</f>
        <v>0</v>
      </c>
      <c r="M128" s="373">
        <f>SUMIFS(ЖС!A4:A10008,ЖС!F4:F10008,L6,ЖС!G4:G10008,E7,ЖС!K4:K10008,B128)</f>
        <v>0</v>
      </c>
      <c r="N128" s="373">
        <f>SUMIFS(ЖС!A4:A10008,ЖС!F4:F10008,N6,ЖС!G4:G10008,D7,ЖС!K4:K10008,B128)</f>
        <v>0</v>
      </c>
      <c r="O128" s="373">
        <f>SUMIFS(ЖС!A4:A10008,ЖС!F4:F10008,N6,ЖС!G4:G10008,E7,ЖС!K4:K10008,B128)</f>
        <v>0</v>
      </c>
      <c r="P128" s="373">
        <f>SUMIFS(ЖС!A4:A10008,ЖС!F4:F10008,P6,ЖС!G4:G10008,D7,ЖС!K4:K10008,B128)</f>
        <v>0</v>
      </c>
      <c r="Q128" s="373">
        <f>SUMIFS(ЖС!A4:A10008,ЖС!F4:F10008,P6,ЖС!G4:G10008,E7,ЖС!K4:K10008,B128)</f>
        <v>0</v>
      </c>
      <c r="R128" s="373">
        <f>SUMIFS(ЖС!A4:A10008,ЖС!F4:F10008,R6,ЖС!G4:G10008,D7,ЖС!K4:K10008,B128)</f>
        <v>0</v>
      </c>
      <c r="S128" s="373">
        <f>SUMIFS(ЖС!A4:A10008,ЖС!F4:F10008,R6,ЖС!G4:G10008,E7,ЖС!K4:K10008,B128)</f>
        <v>0</v>
      </c>
      <c r="T128" s="373">
        <f>SUMIFS(ЖС!A4:A10008,ЖС!F4:F10008,T6,ЖС!G4:G10008,D7,ЖС!K4:K10008,B128)</f>
        <v>0</v>
      </c>
      <c r="U128" s="373">
        <f>SUMIFS(ЖС!A4:A10008,ЖС!F4:F10008,T6,ЖС!G4:G10008,E7,ЖС!K4:K10008,B128)</f>
        <v>0</v>
      </c>
      <c r="V128" s="373">
        <f>SUMIFS(ЖС!A4:A10008,ЖС!F4:F10008,V6,ЖС!G4:G10008,D7,ЖС!K4:K10008,B128)</f>
        <v>0</v>
      </c>
      <c r="W128" s="373">
        <f>SUMIFS(ЖС!A4:A10008,ЖС!F4:F10008,V6,ЖС!G4:G10008,E7,ЖС!K4:K10008,B128)</f>
        <v>0</v>
      </c>
      <c r="X128" s="373">
        <f>SUMIFS(ЖС!A4:A10008,ЖС!F4:F10008,X6,ЖС!G4:G10008,D7,ЖС!K4:K10008,B128)</f>
        <v>0</v>
      </c>
      <c r="Y128" s="373">
        <f>SUMIFS(ЖС!A4:A10008,ЖС!F4:F10008,X6,ЖС!G4:G10008,E7,ЖС!K4:K10008,B128)</f>
        <v>0</v>
      </c>
      <c r="Z128" s="373">
        <f>SUMIFS(ЖС!A4:A10008,ЖС!F4:F10008,Z6,ЖС!G4:G10008,D7,ЖС!K4:K10008,B128)</f>
        <v>0</v>
      </c>
      <c r="AA128" s="373">
        <f>SUMIFS(ЖС!A4:A10008,ЖС!F4:F10008,Z6,ЖС!G4:G10008,E7,ЖС!K4:K10008,B128)</f>
        <v>0</v>
      </c>
      <c r="AB128" s="378">
        <f>SUMIFS(ЖС!A4:A10008,ЖС!F4:F10008,AB6,ЖС!G4:G10008,D7,ЖС!K4:K10008,B128)</f>
        <v>0</v>
      </c>
      <c r="AC128" s="378">
        <f>SUMIFS(ЖС!A4:A10008,ЖС!F4:F10008,AB6,ЖС!G4:G10008,E7,ЖС!K4:K10008,B128)</f>
        <v>0</v>
      </c>
      <c r="AD128" s="378">
        <f>SUMIFS(ЖС!A4:A10008,ЖС!F4:F10008,AD6,ЖС!G4:G10008,D7,ЖС!K4:K10008,B128)</f>
        <v>0</v>
      </c>
      <c r="AE128" s="378">
        <f>SUMIFS(ЖС!A4:A10008,ЖС!F4:F10008,AD6,ЖС!G4:G10008,E7,ЖС!K4:K10008,B128)</f>
        <v>0</v>
      </c>
      <c r="AF128" s="378">
        <f>SUMIFS(ЖС!A4:A10008,ЖС!F4:F10008,AF6,ЖС!G4:G10008,D7,ЖС!K4:K10008,B128)</f>
        <v>0</v>
      </c>
      <c r="AG128" s="378">
        <f>SUMIFS(ЖС!A4:A10008,ЖС!F4:F10008,AF6,ЖС!G4:G10008,E7,ЖС!K4:K10008,B128)</f>
        <v>0</v>
      </c>
      <c r="AH128" s="378">
        <f>SUMIFS(ЖС!A4:A10008,ЖС!F4:F10008,AH6,ЖС!G4:G10008,D7,ЖС!K4:K10008,B128)</f>
        <v>0</v>
      </c>
      <c r="AI128" s="378">
        <f>SUMIFS(ЖС!A4:A10008,ЖС!F4:F10008,AH6,ЖС!G4:G10008,E7,ЖС!K4:K10008,B128)</f>
        <v>0</v>
      </c>
      <c r="AJ128" s="378">
        <f>SUMIFS(ЖС!A4:A10008,ЖС!F4:F10008,AJ6,ЖС!G4:G10008,D7,ЖС!K4:K10008,B128)</f>
        <v>0</v>
      </c>
      <c r="AK128" s="378">
        <f>SUMIFS(ЖС!A4:A10008,ЖС!F4:F10008,AJ6,ЖС!G4:G10008,E7,ЖС!K4:K10008,B128)</f>
        <v>0</v>
      </c>
      <c r="AL128" s="378">
        <f>SUMIFS(ЖС!A4:A10008,ЖС!F4:F10008,AL6,ЖС!G4:G10008,D7,ЖС!K4:K10008,B128)</f>
        <v>0</v>
      </c>
      <c r="AM128" s="378">
        <f>SUMIFS(ЖС!A4:A10008,ЖС!F4:F10008,AL6,ЖС!G4:G10008,E7,ЖС!K4:K10008,B128)</f>
        <v>0</v>
      </c>
      <c r="AN128" s="378">
        <f>SUMIFS(ЖС!A4:A10008,ЖС!F4:F10008,AN6,ЖС!G4:G10008,D7,ЖС!K4:K10008,B128)</f>
        <v>0</v>
      </c>
      <c r="AO128" s="378">
        <f>SUMIFS(ЖС!A4:A10008,ЖС!F4:F10008,AN6,ЖС!G4:G10008,E7,ЖС!K4:K10008,B128)</f>
        <v>0</v>
      </c>
      <c r="AP128" s="378">
        <f>SUMIFS(ЖС!A4:A10008,ЖС!F4:F10008,AP6,ЖС!G4:G10008,D7,ЖС!K4:K10008,B128)</f>
        <v>0</v>
      </c>
      <c r="AQ128" s="378">
        <f>SUMIFS(ЖС!A4:A10008,ЖС!F4:F10008,AP6,ЖС!G4:G10008,E7,ЖС!K4:K10008,B128)</f>
        <v>0</v>
      </c>
      <c r="AR128" s="378">
        <f>SUMIFS(ЖС!A4:A10008,ЖС!F4:F10008,AR6,ЖС!G4:G10008,D7,ЖС!K4:K10008,B128)</f>
        <v>0</v>
      </c>
      <c r="AS128" s="378">
        <f>SUMIFS(ЖС!A4:A10008,ЖС!F4:F10008,AR6,ЖС!G4:G10008,E7,ЖС!K4:K10008,B128)</f>
        <v>0</v>
      </c>
      <c r="AT128" s="378">
        <f>SUMIFS(ЖС!A4:A10008,ЖС!F4:F10008,AT6,ЖС!G4:G10008,D7,ЖС!K4:K10008,B128)</f>
        <v>0</v>
      </c>
      <c r="AU128" s="378">
        <f>SUMIFS(ЖС!A4:A10008,ЖС!F4:F10008,AT6,ЖС!G4:G10008,E7,ЖС!K4:K10008,B128)</f>
        <v>0</v>
      </c>
      <c r="AV128" s="378">
        <f>SUMIFS(ЖС!A4:A10008,ЖС!F4:F10008,AV6,ЖС!G4:G10008,D7,ЖС!K4:K10008,B128)</f>
        <v>0</v>
      </c>
      <c r="AW128" s="378">
        <f>SUMIFS(ЖС!A4:A10008,ЖС!F4:F10008,AV6,ЖС!G4:G10008,E7,ЖС!K4:K10008,B128)</f>
        <v>0</v>
      </c>
      <c r="AX128" s="194"/>
      <c r="AY128" s="194"/>
      <c r="AZ128" s="194"/>
      <c r="BA128" s="194"/>
    </row>
    <row r="129" spans="1:53" ht="19.5" thickBot="1">
      <c r="A129" s="337" t="s">
        <v>507</v>
      </c>
      <c r="B129" s="410" t="s">
        <v>689</v>
      </c>
      <c r="C129" s="1204">
        <f t="shared" si="22"/>
        <v>19</v>
      </c>
      <c r="D129" s="372">
        <f>L129+N129+P129+R129+T129+V129+X129+Z129+AB129+AD129+AF129+AH129+AJ129+AL129+AN129+AP129+AR129+AT129+AV129</f>
        <v>11</v>
      </c>
      <c r="E129" s="196">
        <f t="shared" si="29"/>
        <v>8</v>
      </c>
      <c r="F129" s="1250">
        <f t="shared" si="23"/>
        <v>13</v>
      </c>
      <c r="G129" s="453">
        <v>6</v>
      </c>
      <c r="H129" s="458">
        <v>7</v>
      </c>
      <c r="I129" s="1212">
        <f>C129/C116*100%</f>
        <v>0.18446601941747573</v>
      </c>
      <c r="J129" s="1206">
        <f t="shared" si="27"/>
        <v>0.57894736842105265</v>
      </c>
      <c r="K129" s="1206">
        <f t="shared" si="28"/>
        <v>0.42105263157894735</v>
      </c>
      <c r="L129" s="373">
        <f>SUMIFS(ЖС!A4:A10008,ЖС!F4:F10008,L6,ЖС!G4:G10008,D7,ЖС!K4:K10008,B129)</f>
        <v>0</v>
      </c>
      <c r="M129" s="373">
        <f>SUMIFS(ЖС!A4:A10008,ЖС!F4:F10008,L6,ЖС!G4:G10008,E7,ЖС!K4:K10008,B129)</f>
        <v>0</v>
      </c>
      <c r="N129" s="373">
        <f>SUMIFS(ЖС!A4:A10008,ЖС!F4:F10008,N6,ЖС!G4:G10008,D7,ЖС!K4:K10008,B129)</f>
        <v>0</v>
      </c>
      <c r="O129" s="373">
        <f>SUMIFS(ЖС!A4:A10008,ЖС!F4:F10008,N6,ЖС!G4:G10008,E7,ЖС!K4:K10008,B129)</f>
        <v>0</v>
      </c>
      <c r="P129" s="373">
        <f>SUMIFS(ЖС!A4:A10008,ЖС!F4:F10008,P6,ЖС!G4:G10008,D7,ЖС!K4:K10008,B129)</f>
        <v>0</v>
      </c>
      <c r="Q129" s="373">
        <f>SUMIFS(ЖС!A4:A10008,ЖС!F4:F10008,P6,ЖС!G4:G10008,E7,ЖС!K4:K10008,B129)</f>
        <v>0</v>
      </c>
      <c r="R129" s="373">
        <f>SUMIFS(ЖС!A4:A10008,ЖС!F4:F10008,R6,ЖС!G4:G10008,D7,ЖС!K4:K10008,B129)</f>
        <v>3</v>
      </c>
      <c r="S129" s="373">
        <f>SUMIFS(ЖС!A4:A10008,ЖС!F4:F10008,R6,ЖС!G4:G10008,E7,ЖС!K4:K10008,B129)</f>
        <v>1</v>
      </c>
      <c r="T129" s="373">
        <f>SUMIFS(ЖС!A4:A10008,ЖС!F4:F10008,T6,ЖС!G4:G10008,D7,ЖС!K4:K10008,B129)</f>
        <v>0</v>
      </c>
      <c r="U129" s="373">
        <f>SUMIFS(ЖС!A4:A10008,ЖС!F4:F10008,T6,ЖС!G4:G10008,E7,ЖС!K4:K10008,B129)</f>
        <v>0</v>
      </c>
      <c r="V129" s="373">
        <f>SUMIFS(ЖС!A4:A10008,ЖС!F4:F10008,V6,ЖС!G4:G10008,D7,ЖС!K4:K10008,B129)</f>
        <v>0</v>
      </c>
      <c r="W129" s="373">
        <f>SUMIFS(ЖС!A4:A10008,ЖС!F4:F10008,V6,ЖС!G4:G10008,E7,ЖС!K4:K10008,B129)</f>
        <v>0</v>
      </c>
      <c r="X129" s="373">
        <f>SUMIFS(ЖС!A4:A10008,ЖС!F4:F10008,X6,ЖС!G4:G10008,D7,ЖС!K4:K10008,B129)</f>
        <v>0</v>
      </c>
      <c r="Y129" s="373">
        <f>SUMIFS(ЖС!A4:A10008,ЖС!F4:F10008,X6,ЖС!G4:G10008,E7,ЖС!K4:K10008,B129)</f>
        <v>1</v>
      </c>
      <c r="Z129" s="373">
        <f>SUMIFS(ЖС!A4:A10008,ЖС!F4:F10008,Z6,ЖС!G4:G10008,D7,ЖС!K4:K10008,B129)</f>
        <v>0</v>
      </c>
      <c r="AA129" s="373">
        <f>SUMIFS(ЖС!A4:A10008,ЖС!F4:F10008,Z6,ЖС!G4:G10008,E7,ЖС!K4:K10008,B129)</f>
        <v>2</v>
      </c>
      <c r="AB129" s="378">
        <f>SUMIFS(ЖС!A4:A10008,ЖС!F4:F10008,AB6,ЖС!G4:G10008,D7,ЖС!K4:K10008,B129)</f>
        <v>0</v>
      </c>
      <c r="AC129" s="378">
        <f>SUMIFS(ЖС!A4:A10008,ЖС!F4:F10008,AB6,ЖС!G4:G10008,E7,ЖС!K4:K10008,B129)</f>
        <v>0</v>
      </c>
      <c r="AD129" s="378">
        <f>SUMIFS(ЖС!A4:A10008,ЖС!F4:F10008,AD6,ЖС!G4:G10008,D7,ЖС!K4:K10008,B129)</f>
        <v>0</v>
      </c>
      <c r="AE129" s="378">
        <f>SUMIFS(ЖС!A4:A10008,ЖС!F4:F10008,AD6,ЖС!G4:G10008,E7,ЖС!K4:K10008,B129)</f>
        <v>1</v>
      </c>
      <c r="AF129" s="378">
        <f>SUMIFS(ЖС!A4:A10008,ЖС!F4:F10008,AF6,ЖС!G4:G10008,D7,ЖС!K4:K10008,B129)</f>
        <v>0</v>
      </c>
      <c r="AG129" s="378">
        <f>SUMIFS(ЖС!A4:A10008,ЖС!F4:F10008,AF6,ЖС!G4:G10008,E7,ЖС!K4:K10008,B129)</f>
        <v>0</v>
      </c>
      <c r="AH129" s="378">
        <f>SUMIFS(ЖС!A4:A10008,ЖС!F4:F10008,AH6,ЖС!G4:G10008,D7,ЖС!K4:K10008,B129)</f>
        <v>0</v>
      </c>
      <c r="AI129" s="378">
        <f>SUMIFS(ЖС!A4:A10008,ЖС!F4:F10008,AH6,ЖС!G4:G10008,E7,ЖС!K4:K10008,B129)</f>
        <v>0</v>
      </c>
      <c r="AJ129" s="378">
        <f>SUMIFS(ЖС!A4:A10008,ЖС!F4:F10008,AJ6,ЖС!G4:G10008,D7,ЖС!K4:K10008,B129)</f>
        <v>0</v>
      </c>
      <c r="AK129" s="378">
        <f>SUMIFS(ЖС!A4:A10008,ЖС!F4:F10008,AJ6,ЖС!G4:G10008,E7,ЖС!K4:K10008,B129)</f>
        <v>0</v>
      </c>
      <c r="AL129" s="378">
        <f>SUMIFS(ЖС!A4:A10008,ЖС!F4:F10008,AL6,ЖС!G4:G10008,D7,ЖС!K4:K10008,B129)</f>
        <v>1</v>
      </c>
      <c r="AM129" s="378">
        <f>SUMIFS(ЖС!A4:A10008,ЖС!F4:F10008,AL6,ЖС!G4:G10008,E7,ЖС!K4:K10008,B129)</f>
        <v>1</v>
      </c>
      <c r="AN129" s="378">
        <f>SUMIFS(ЖС!A4:A10008,ЖС!F4:F10008,AN6,ЖС!G4:G10008,D7,ЖС!K4:K10008,B129)</f>
        <v>2</v>
      </c>
      <c r="AO129" s="378">
        <f>SUMIFS(ЖС!A4:A10008,ЖС!F4:F10008,AN6,ЖС!G4:G10008,E7,ЖС!K4:K10008,B129)</f>
        <v>2</v>
      </c>
      <c r="AP129" s="378">
        <f>SUMIFS(ЖС!A4:A10008,ЖС!F4:F10008,AP6,ЖС!G4:G10008,D7,ЖС!K4:K10008,B129)</f>
        <v>0</v>
      </c>
      <c r="AQ129" s="378">
        <f>SUMIFS(ЖС!A4:A10008,ЖС!F4:F10008,AP6,ЖС!G4:G10008,E7,ЖС!K4:K10008,B129)</f>
        <v>0</v>
      </c>
      <c r="AR129" s="378">
        <f>SUMIFS(ЖС!A4:A10008,ЖС!F4:F10008,AR6,ЖС!G4:G10008,D7,ЖС!K4:K10008,B129)</f>
        <v>4</v>
      </c>
      <c r="AS129" s="378">
        <f>SUMIFS(ЖС!A4:A10008,ЖС!F4:F10008,AR6,ЖС!G4:G10008,E7,ЖС!K4:K10008,B129)</f>
        <v>0</v>
      </c>
      <c r="AT129" s="378">
        <f>SUMIFS(ЖС!A4:A10008,ЖС!F4:F10008,AT6,ЖС!G4:G10008,D7,ЖС!K4:K10008,B129)</f>
        <v>0</v>
      </c>
      <c r="AU129" s="378">
        <f>SUMIFS(ЖС!A4:A10008,ЖС!F4:F10008,AT6,ЖС!G4:G10008,E7,ЖС!K4:K10008,B129)</f>
        <v>0</v>
      </c>
      <c r="AV129" s="378">
        <f>SUMIFS(ЖС!A4:A10008,ЖС!F4:F10008,AV6,ЖС!G4:G10008,D7,ЖС!K4:K10008,B129)</f>
        <v>1</v>
      </c>
      <c r="AW129" s="378">
        <f>SUMIFS(ЖС!A4:A10008,ЖС!F4:F10008,AV6,ЖС!G4:G10008,E7,ЖС!K4:K10008,B129)</f>
        <v>0</v>
      </c>
      <c r="AX129" s="194"/>
      <c r="AY129" s="194"/>
      <c r="AZ129" s="194"/>
      <c r="BA129" s="194"/>
    </row>
    <row r="130" spans="1:53" ht="19.5" thickBot="1">
      <c r="A130" s="337" t="s">
        <v>508</v>
      </c>
      <c r="B130" s="410" t="s">
        <v>690</v>
      </c>
      <c r="C130" s="1204">
        <f t="shared" si="22"/>
        <v>0</v>
      </c>
      <c r="D130" s="372">
        <f t="shared" si="33"/>
        <v>0</v>
      </c>
      <c r="E130" s="196">
        <f t="shared" si="29"/>
        <v>0</v>
      </c>
      <c r="F130" s="1250">
        <f t="shared" si="23"/>
        <v>0</v>
      </c>
      <c r="G130" s="453">
        <v>0</v>
      </c>
      <c r="H130" s="458">
        <v>0</v>
      </c>
      <c r="I130" s="1212">
        <f>C130/C116*100%</f>
        <v>0</v>
      </c>
      <c r="J130" s="1206" t="e">
        <f t="shared" si="27"/>
        <v>#DIV/0!</v>
      </c>
      <c r="K130" s="1206" t="e">
        <f t="shared" si="28"/>
        <v>#DIV/0!</v>
      </c>
      <c r="L130" s="373">
        <f>SUMIFS(ЖС!A4:A10008,ЖС!F4:F10008,L6,ЖС!G4:G10008,D7,ЖС!K4:K10008,B130)</f>
        <v>0</v>
      </c>
      <c r="M130" s="373">
        <f>SUMIFS(ЖС!A4:A10008,ЖС!F4:F10008,L6,ЖС!G4:G10008,E7,ЖС!K4:K10008,B130)</f>
        <v>0</v>
      </c>
      <c r="N130" s="373">
        <f>SUMIFS(ЖС!A4:A10008,ЖС!F4:F10008,N6,ЖС!G4:G10008,D7,ЖС!K4:K10008,B130)</f>
        <v>0</v>
      </c>
      <c r="O130" s="373">
        <f>SUMIFS(ЖС!A4:A10008,ЖС!F4:F10008,N6,ЖС!G4:G10008,E7,ЖС!K4:K10008,B130)</f>
        <v>0</v>
      </c>
      <c r="P130" s="373">
        <f>SUMIFS(ЖС!A4:A10008,ЖС!F4:F10008,P6,ЖС!G4:G10008,D7,ЖС!K4:K10008,B130)</f>
        <v>0</v>
      </c>
      <c r="Q130" s="373">
        <f>SUMIFS(ЖС!A4:A10008,ЖС!F4:F10008,P6,ЖС!G4:G10008,E7,ЖС!K4:K10008,B130)</f>
        <v>0</v>
      </c>
      <c r="R130" s="373">
        <f>SUMIFS(ЖС!A4:A10008,ЖС!F4:F10008,R6,ЖС!G4:G10008,D7,ЖС!K4:K10008,B130)</f>
        <v>0</v>
      </c>
      <c r="S130" s="373">
        <f>SUMIFS(ЖС!A4:A10008,ЖС!F4:F10008,R6,ЖС!G4:G10008,E7,ЖС!K4:K10008,B130)</f>
        <v>0</v>
      </c>
      <c r="T130" s="373">
        <f>SUMIFS(ЖС!A4:A10008,ЖС!F4:F10008,T6,ЖС!G4:G10008,D7,ЖС!K4:K10008,B130)</f>
        <v>0</v>
      </c>
      <c r="U130" s="373">
        <f>SUMIFS(ЖС!A4:A10008,ЖС!F4:F10008,T6,ЖС!G4:G10008,E7,ЖС!K4:K10008,B130)</f>
        <v>0</v>
      </c>
      <c r="V130" s="373">
        <f>SUMIFS(ЖС!A4:A10008,ЖС!F4:F10008,V6,ЖС!G4:G10008,D7,ЖС!K4:K10008,B130)</f>
        <v>0</v>
      </c>
      <c r="W130" s="373">
        <f>SUMIFS(ЖС!A4:A10008,ЖС!F4:F10008,V6,ЖС!G4:G10008,E7,ЖС!K4:K10008,B130)</f>
        <v>0</v>
      </c>
      <c r="X130" s="373">
        <f>SUMIFS(ЖС!A4:A10008,ЖС!F4:F10008,X6,ЖС!G4:G10008,D7,ЖС!K4:K10008,B130)</f>
        <v>0</v>
      </c>
      <c r="Y130" s="373">
        <f>SUMIFS(ЖС!A4:A10008,ЖС!F4:F10008,X6,ЖС!G4:G10008,E7,ЖС!K4:K10008,B130)</f>
        <v>0</v>
      </c>
      <c r="Z130" s="373">
        <f>SUMIFS(ЖС!A4:A10008,ЖС!F4:F10008,Z6,ЖС!G4:G10008,D7,ЖС!K4:K10008,B130)</f>
        <v>0</v>
      </c>
      <c r="AA130" s="373">
        <f>SUMIFS(ЖС!A4:A10008,ЖС!F4:F10008,Z6,ЖС!G4:G10008,E7,ЖС!K4:K10008,B130)</f>
        <v>0</v>
      </c>
      <c r="AB130" s="378">
        <f>SUMIFS(ЖС!A4:A10008,ЖС!F4:F10008,AB6,ЖС!G4:G10008,D7,ЖС!K4:K10008,B130)</f>
        <v>0</v>
      </c>
      <c r="AC130" s="378">
        <f>SUMIFS(ЖС!A4:A10008,ЖС!F4:F10008,AB6,ЖС!G4:G10008,E7,ЖС!K4:K10008,B130)</f>
        <v>0</v>
      </c>
      <c r="AD130" s="378">
        <f>SUMIFS(ЖС!A4:A10008,ЖС!F4:F10008,AD6,ЖС!G4:G10008,D7,ЖС!K4:K10008,B130)</f>
        <v>0</v>
      </c>
      <c r="AE130" s="378">
        <f>SUMIFS(ЖС!A4:A10008,ЖС!F4:F10008,AD6,ЖС!G4:G10008,E7,ЖС!K4:K10008,B130)</f>
        <v>0</v>
      </c>
      <c r="AF130" s="378">
        <f>SUMIFS(ЖС!A4:A10008,ЖС!F4:F10008,AF6,ЖС!G4:G10008,D7,ЖС!K4:K10008,B130)</f>
        <v>0</v>
      </c>
      <c r="AG130" s="378">
        <f>SUMIFS(ЖС!A4:A10008,ЖС!F4:F10008,AF6,ЖС!G4:G10008,E7,ЖС!K4:K10008,B130)</f>
        <v>0</v>
      </c>
      <c r="AH130" s="378">
        <f>SUMIFS(ЖС!A4:A10008,ЖС!F4:F10008,AH6,ЖС!G4:G10008,D7,ЖС!K4:K10008,B130)</f>
        <v>0</v>
      </c>
      <c r="AI130" s="378">
        <f>SUMIFS(ЖС!A4:A10008,ЖС!F4:F10008,AH6,ЖС!G4:G10008,E7,ЖС!K4:K10008,B130)</f>
        <v>0</v>
      </c>
      <c r="AJ130" s="378">
        <f>SUMIFS(ЖС!A4:A10008,ЖС!F4:F10008,AJ6,ЖС!G4:G10008,D7,ЖС!K4:K10008,B130)</f>
        <v>0</v>
      </c>
      <c r="AK130" s="378">
        <f>SUMIFS(ЖС!A4:A10008,ЖС!F4:F10008,AJ6,ЖС!G4:G10008,E7,ЖС!K4:K10008,B130)</f>
        <v>0</v>
      </c>
      <c r="AL130" s="378">
        <f>SUMIFS(ЖС!A4:A10008,ЖС!F4:F10008,AL6,ЖС!G4:G10008,D7,ЖС!K4:K10008,B130)</f>
        <v>0</v>
      </c>
      <c r="AM130" s="378">
        <f>SUMIFS(ЖС!A4:A10008,ЖС!F4:F10008,AL6,ЖС!G4:G10008,E7,ЖС!K4:K10008,B130)</f>
        <v>0</v>
      </c>
      <c r="AN130" s="378">
        <f>SUMIFS(ЖС!A4:A10008,ЖС!F4:F10008,AN6,ЖС!G4:G10008,D7,ЖС!K4:K10008,B130)</f>
        <v>0</v>
      </c>
      <c r="AO130" s="378">
        <f>SUMIFS(ЖС!A4:A10008,ЖС!F4:F10008,AN6,ЖС!G4:G10008,E7,ЖС!K4:K10008,B130)</f>
        <v>0</v>
      </c>
      <c r="AP130" s="378">
        <f>SUMIFS(ЖС!A4:A10008,ЖС!F4:F10008,AP6,ЖС!G4:G10008,D7,ЖС!K4:K10008,B130)</f>
        <v>0</v>
      </c>
      <c r="AQ130" s="378">
        <f>SUMIFS(ЖС!A4:A10008,ЖС!F4:F10008,AP6,ЖС!G4:G10008,E7,ЖС!K4:K10008,B130)</f>
        <v>0</v>
      </c>
      <c r="AR130" s="378">
        <f>SUMIFS(ЖС!A4:A10008,ЖС!F4:F10008,AR6,ЖС!G4:G10008,D7,ЖС!K4:K10008,B130)</f>
        <v>0</v>
      </c>
      <c r="AS130" s="378">
        <f>SUMIFS(ЖС!A4:A10008,ЖС!F4:F10008,AR6,ЖС!G4:G10008,E7,ЖС!K4:K10008,B130)</f>
        <v>0</v>
      </c>
      <c r="AT130" s="378">
        <f>SUMIFS(ЖС!A4:A10008,ЖС!F4:F10008,AT6,ЖС!G4:G10008,D7,ЖС!K4:K10008,B130)</f>
        <v>0</v>
      </c>
      <c r="AU130" s="378">
        <f>SUMIFS(ЖС!A4:A10008,ЖС!F4:F10008,AT6,ЖС!G4:G10008,E7,ЖС!K4:K10008,B130)</f>
        <v>0</v>
      </c>
      <c r="AV130" s="378">
        <f>SUMIFS(ЖС!A4:A10008,ЖС!F4:F10008,AV6,ЖС!G4:G10008,D7,ЖС!K4:K10008,B130)</f>
        <v>0</v>
      </c>
      <c r="AW130" s="378">
        <f>SUMIFS(ЖС!A4:A10008,ЖС!F4:F10008,AV6,ЖС!G4:G10008,E7,ЖС!K4:K10008,B130)</f>
        <v>0</v>
      </c>
      <c r="AX130" s="194"/>
      <c r="AY130" s="194"/>
      <c r="AZ130" s="194"/>
      <c r="BA130" s="194"/>
    </row>
    <row r="131" spans="1:53" ht="19.5" thickBot="1">
      <c r="A131" s="337" t="s">
        <v>869</v>
      </c>
      <c r="B131" s="410" t="s">
        <v>691</v>
      </c>
      <c r="C131" s="1204">
        <f t="shared" si="22"/>
        <v>2</v>
      </c>
      <c r="D131" s="372">
        <f t="shared" si="33"/>
        <v>2</v>
      </c>
      <c r="E131" s="196">
        <f t="shared" si="29"/>
        <v>0</v>
      </c>
      <c r="F131" s="1250">
        <f t="shared" si="23"/>
        <v>1</v>
      </c>
      <c r="G131" s="453">
        <v>1</v>
      </c>
      <c r="H131" s="458">
        <v>0</v>
      </c>
      <c r="I131" s="1212">
        <f>C131/C116*100%</f>
        <v>1.9417475728155338E-2</v>
      </c>
      <c r="J131" s="1206">
        <f t="shared" si="27"/>
        <v>1</v>
      </c>
      <c r="K131" s="1206">
        <f t="shared" si="28"/>
        <v>0</v>
      </c>
      <c r="L131" s="373">
        <f>SUMIFS(ЖС!A4:A10008,ЖС!F4:F10008,L6,ЖС!G4:G10008,D7,ЖС!K4:K10008,B131)</f>
        <v>0</v>
      </c>
      <c r="M131" s="373">
        <f>SUMIFS(ЖС!A4:A10008,ЖС!F4:F10008,L6,ЖС!G4:G10008,E7,ЖС!K4:K10008,B131)</f>
        <v>0</v>
      </c>
      <c r="N131" s="373">
        <f>SUMIFS(ЖС!A4:A10008,ЖС!F4:F10008,N6,ЖС!G4:G10008,D7,ЖС!K4:K10008,B131)</f>
        <v>0</v>
      </c>
      <c r="O131" s="373">
        <f>SUMIFS(ЖС!A4:A10008,ЖС!F4:F10008,N6,ЖС!G4:G10008,E7,ЖС!K4:K10008,B131)</f>
        <v>0</v>
      </c>
      <c r="P131" s="373">
        <f>SUMIFS(ЖС!A4:A10008,ЖС!F4:F10008,P6,ЖС!G4:G10008,D7,ЖС!K4:K10008,B131)</f>
        <v>0</v>
      </c>
      <c r="Q131" s="373">
        <f>SUMIFS(ЖС!A4:A10008,ЖС!F4:F10008,P6,ЖС!G4:G10008,E7,ЖС!K4:K10008,B131)</f>
        <v>0</v>
      </c>
      <c r="R131" s="373">
        <f>SUMIFS(ЖС!A4:A10008,ЖС!F4:F10008,R6,ЖС!G4:G10008,D7,ЖС!K4:K10008,B131)</f>
        <v>1</v>
      </c>
      <c r="S131" s="373">
        <f>SUMIFS(ЖС!A4:A10008,ЖС!F4:F10008,R6,ЖС!G4:G10008,E7,ЖС!K4:K10008,B131)</f>
        <v>0</v>
      </c>
      <c r="T131" s="373">
        <f>SUMIFS(ЖС!A4:A10008,ЖС!F4:F10008,T6,ЖС!G4:G10008,D7,ЖС!K4:K10008,B131)</f>
        <v>0</v>
      </c>
      <c r="U131" s="373">
        <f>SUMIFS(ЖС!A4:A10008,ЖС!F4:F10008,T6,ЖС!G4:G10008,E7,ЖС!K4:K10008,B131)</f>
        <v>0</v>
      </c>
      <c r="V131" s="373">
        <f>SUMIFS(ЖС!A4:A10008,ЖС!F4:F10008,V6,ЖС!G4:G10008,D7,ЖС!K4:K10008,B131)</f>
        <v>0</v>
      </c>
      <c r="W131" s="373">
        <f>SUMIFS(ЖС!A4:A10008,ЖС!F4:F10008,V6,ЖС!G4:G10008,E7,ЖС!K4:K10008,B131)</f>
        <v>0</v>
      </c>
      <c r="X131" s="373">
        <f>SUMIFS(ЖС!A4:A10008,ЖС!F4:F10008,X6,ЖС!G4:G10008,D7,ЖС!K4:K10008,B131)</f>
        <v>0</v>
      </c>
      <c r="Y131" s="373">
        <f>SUMIFS(ЖС!A4:A10008,ЖС!F4:F10008,X6,ЖС!G4:G10008,E7,ЖС!K4:K10008,B131)</f>
        <v>0</v>
      </c>
      <c r="Z131" s="373">
        <f>SUMIFS(ЖС!A4:A10008,ЖС!F4:F10008,Z6,ЖС!G4:G10008,D7,ЖС!K4:K10008,B131)</f>
        <v>0</v>
      </c>
      <c r="AA131" s="373">
        <f>SUMIFS(ЖС!A4:A10008,ЖС!F4:F10008,Z6,ЖС!G4:G10008,E7,ЖС!K4:K10008,B131)</f>
        <v>0</v>
      </c>
      <c r="AB131" s="378">
        <f>SUMIFS(ЖС!A4:A10008,ЖС!F4:F10008,AB6,ЖС!G4:G10008,D7,ЖС!K4:K10008,B131)</f>
        <v>0</v>
      </c>
      <c r="AC131" s="378">
        <f>SUMIFS(ЖС!A4:A10008,ЖС!F4:F10008,AB6,ЖС!G4:G10008,E7,ЖС!K4:K10008,B131)</f>
        <v>0</v>
      </c>
      <c r="AD131" s="378">
        <f>SUMIFS(ЖС!A4:A10008,ЖС!F4:F10008,AD6,ЖС!G4:G10008,D7,ЖС!K4:K10008,B131)</f>
        <v>0</v>
      </c>
      <c r="AE131" s="378">
        <f>SUMIFS(ЖС!A4:A10008,ЖС!F4:F10008,AD6,ЖС!G4:G10008,E7,ЖС!K4:K10008,B131)</f>
        <v>0</v>
      </c>
      <c r="AF131" s="378">
        <f>SUMIFS(ЖС!A4:A10008,ЖС!F4:F10008,AF6,ЖС!G4:G10008,D7,ЖС!K4:K10008,B131)</f>
        <v>0</v>
      </c>
      <c r="AG131" s="378">
        <f>SUMIFS(ЖС!A4:A10008,ЖС!F4:F10008,AF6,ЖС!G4:G10008,E7,ЖС!K4:K10008,B131)</f>
        <v>0</v>
      </c>
      <c r="AH131" s="378">
        <f>SUMIFS(ЖС!A4:A10008,ЖС!F4:F10008,AH6,ЖС!G4:G10008,D7,ЖС!K4:K10008,B131)</f>
        <v>0</v>
      </c>
      <c r="AI131" s="378">
        <f>SUMIFS(ЖС!A4:A10008,ЖС!F4:F10008,AH6,ЖС!G4:G10008,E7,ЖС!K4:K10008,B131)</f>
        <v>0</v>
      </c>
      <c r="AJ131" s="378">
        <f>SUMIFS(ЖС!A4:A10008,ЖС!F4:F10008,AJ6,ЖС!G4:G10008,D7,ЖС!K4:K10008,B131)</f>
        <v>0</v>
      </c>
      <c r="AK131" s="378">
        <f>SUMIFS(ЖС!A4:A10008,ЖС!F4:F10008,AJ6,ЖС!G4:G10008,E7,ЖС!K4:K10008,B131)</f>
        <v>0</v>
      </c>
      <c r="AL131" s="378">
        <f>SUMIFS(ЖС!A4:A10008,ЖС!F4:F10008,AL6,ЖС!G4:G10008,D7,ЖС!K4:K10008,B131)</f>
        <v>1</v>
      </c>
      <c r="AM131" s="378">
        <f>SUMIFS(ЖС!A4:A10008,ЖС!F4:F10008,AL6,ЖС!G4:G10008,E7,ЖС!K4:K10008,B131)</f>
        <v>0</v>
      </c>
      <c r="AN131" s="378">
        <f>SUMIFS(ЖС!A4:A10008,ЖС!F4:F10008,AN6,ЖС!G4:G10008,D7,ЖС!K4:K10008,B131)</f>
        <v>0</v>
      </c>
      <c r="AO131" s="378">
        <f>SUMIFS(ЖС!A4:A10008,ЖС!F4:F10008,AN6,ЖС!G4:G10008,E7,ЖС!K4:K10008,B131)</f>
        <v>0</v>
      </c>
      <c r="AP131" s="378">
        <f>SUMIFS(ЖС!A4:A10008,ЖС!F4:F10008,AP6,ЖС!G4:G10008,D7,ЖС!K4:K10008,B131)</f>
        <v>0</v>
      </c>
      <c r="AQ131" s="378">
        <f>SUMIFS(ЖС!A4:A10008,ЖС!F4:F10008,AP6,ЖС!G4:G10008,E7,ЖС!K4:K10008,B131)</f>
        <v>0</v>
      </c>
      <c r="AR131" s="378">
        <f>SUMIFS(ЖС!A4:A10008,ЖС!F4:F10008,AR6,ЖС!G4:G10008,D7,ЖС!K4:K10008,B131)</f>
        <v>0</v>
      </c>
      <c r="AS131" s="378">
        <f>SUMIFS(ЖС!A4:A10008,ЖС!F4:F10008,AR6,ЖС!G4:G10008,E7,ЖС!K4:K10008,B131)</f>
        <v>0</v>
      </c>
      <c r="AT131" s="378">
        <f>SUMIFS(ЖС!A4:A10008,ЖС!F4:F10008,AT6,ЖС!G4:G10008,D7,ЖС!K4:K10008,B131)</f>
        <v>0</v>
      </c>
      <c r="AU131" s="378">
        <f>SUMIFS(ЖС!A4:A10008,ЖС!F4:F10008,AT6,ЖС!G4:G10008,E7,ЖС!K4:K10008,B131)</f>
        <v>0</v>
      </c>
      <c r="AV131" s="378">
        <f>SUMIFS(ЖС!A4:A10008,ЖС!F4:F10008,AV6,ЖС!G4:G10008,D7,ЖС!K4:K10008,B131)</f>
        <v>0</v>
      </c>
      <c r="AW131" s="378">
        <f>SUMIFS(ЖС!A4:A10008,ЖС!F4:F10008,AV6,ЖС!G4:G10008,E7,ЖС!K4:K10008,B131)</f>
        <v>0</v>
      </c>
      <c r="AX131" s="194"/>
      <c r="AY131" s="194"/>
      <c r="AZ131" s="194"/>
      <c r="BA131" s="194"/>
    </row>
    <row r="132" spans="1:53" ht="19.5" thickBot="1">
      <c r="A132" s="405">
        <v>10</v>
      </c>
      <c r="B132" s="393" t="s">
        <v>509</v>
      </c>
      <c r="C132" s="1204">
        <f t="shared" si="22"/>
        <v>118</v>
      </c>
      <c r="D132" s="197">
        <f t="shared" si="29"/>
        <v>38</v>
      </c>
      <c r="E132" s="197">
        <f t="shared" si="29"/>
        <v>80</v>
      </c>
      <c r="F132" s="1250">
        <f t="shared" si="23"/>
        <v>63</v>
      </c>
      <c r="G132" s="452">
        <v>15</v>
      </c>
      <c r="H132" s="452">
        <v>48</v>
      </c>
      <c r="I132" s="1205">
        <f>SUM(I133:I139)</f>
        <v>1</v>
      </c>
      <c r="J132" s="1206">
        <f t="shared" si="27"/>
        <v>0.32203389830508472</v>
      </c>
      <c r="K132" s="1206">
        <f t="shared" si="28"/>
        <v>0.67796610169491522</v>
      </c>
      <c r="L132" s="396">
        <f>L133+L134+L135+L136+L137+L138+L139</f>
        <v>0</v>
      </c>
      <c r="M132" s="396">
        <f t="shared" ref="M132:AW132" si="34">M133+M134+M135+M136+M137+M138+M139</f>
        <v>0</v>
      </c>
      <c r="N132" s="396">
        <f t="shared" si="34"/>
        <v>2</v>
      </c>
      <c r="O132" s="396">
        <f t="shared" si="34"/>
        <v>4</v>
      </c>
      <c r="P132" s="396">
        <f t="shared" si="34"/>
        <v>0</v>
      </c>
      <c r="Q132" s="396">
        <f t="shared" si="34"/>
        <v>3</v>
      </c>
      <c r="R132" s="396">
        <f t="shared" si="34"/>
        <v>9</v>
      </c>
      <c r="S132" s="396">
        <f t="shared" si="34"/>
        <v>13</v>
      </c>
      <c r="T132" s="396">
        <f t="shared" si="34"/>
        <v>0</v>
      </c>
      <c r="U132" s="396">
        <f t="shared" si="34"/>
        <v>5</v>
      </c>
      <c r="V132" s="396">
        <f t="shared" si="34"/>
        <v>0</v>
      </c>
      <c r="W132" s="396">
        <f t="shared" si="34"/>
        <v>6</v>
      </c>
      <c r="X132" s="396">
        <f t="shared" si="34"/>
        <v>0</v>
      </c>
      <c r="Y132" s="396">
        <f t="shared" si="34"/>
        <v>16</v>
      </c>
      <c r="Z132" s="396">
        <f t="shared" si="34"/>
        <v>1</v>
      </c>
      <c r="AA132" s="396">
        <f t="shared" si="34"/>
        <v>12</v>
      </c>
      <c r="AB132" s="396">
        <f t="shared" si="34"/>
        <v>2</v>
      </c>
      <c r="AC132" s="396">
        <f t="shared" si="34"/>
        <v>0</v>
      </c>
      <c r="AD132" s="396">
        <f t="shared" si="34"/>
        <v>0</v>
      </c>
      <c r="AE132" s="396">
        <f t="shared" si="34"/>
        <v>3</v>
      </c>
      <c r="AF132" s="396">
        <f t="shared" si="34"/>
        <v>0</v>
      </c>
      <c r="AG132" s="396">
        <f t="shared" si="34"/>
        <v>2</v>
      </c>
      <c r="AH132" s="396">
        <f t="shared" si="34"/>
        <v>2</v>
      </c>
      <c r="AI132" s="396">
        <f t="shared" si="34"/>
        <v>0</v>
      </c>
      <c r="AJ132" s="396">
        <f t="shared" si="34"/>
        <v>0</v>
      </c>
      <c r="AK132" s="396">
        <f t="shared" si="34"/>
        <v>3</v>
      </c>
      <c r="AL132" s="396">
        <f t="shared" si="34"/>
        <v>5</v>
      </c>
      <c r="AM132" s="396">
        <f t="shared" si="34"/>
        <v>3</v>
      </c>
      <c r="AN132" s="396">
        <f t="shared" si="34"/>
        <v>2</v>
      </c>
      <c r="AO132" s="396">
        <f t="shared" si="34"/>
        <v>9</v>
      </c>
      <c r="AP132" s="396">
        <f t="shared" si="34"/>
        <v>0</v>
      </c>
      <c r="AQ132" s="396">
        <f t="shared" si="34"/>
        <v>1</v>
      </c>
      <c r="AR132" s="396">
        <f t="shared" si="34"/>
        <v>11</v>
      </c>
      <c r="AS132" s="396">
        <f t="shared" si="34"/>
        <v>0</v>
      </c>
      <c r="AT132" s="396">
        <f t="shared" si="34"/>
        <v>1</v>
      </c>
      <c r="AU132" s="396">
        <f t="shared" si="34"/>
        <v>0</v>
      </c>
      <c r="AV132" s="396">
        <f t="shared" si="34"/>
        <v>3</v>
      </c>
      <c r="AW132" s="396">
        <f t="shared" si="34"/>
        <v>0</v>
      </c>
      <c r="AX132" s="194"/>
      <c r="AY132" s="194"/>
      <c r="AZ132" s="194"/>
      <c r="BA132" s="194"/>
    </row>
    <row r="133" spans="1:53" ht="19.5" thickBot="1">
      <c r="A133" s="337" t="s">
        <v>510</v>
      </c>
      <c r="B133" s="410" t="s">
        <v>511</v>
      </c>
      <c r="C133" s="1204">
        <f t="shared" si="22"/>
        <v>18</v>
      </c>
      <c r="D133" s="372">
        <f t="shared" ref="D133:D139" si="35">L133+N133+P133+R133+T133+V133+X133+Z133+AB133+AD133+AF133+AH133+AJ133+AL133+AN133+AP133+AR133+AT133+AV133</f>
        <v>7</v>
      </c>
      <c r="E133" s="196">
        <f t="shared" si="29"/>
        <v>11</v>
      </c>
      <c r="F133" s="1250">
        <f t="shared" si="23"/>
        <v>9</v>
      </c>
      <c r="G133" s="453">
        <v>2</v>
      </c>
      <c r="H133" s="458">
        <v>7</v>
      </c>
      <c r="I133" s="1212">
        <f>C133/C132*100%</f>
        <v>0.15254237288135594</v>
      </c>
      <c r="J133" s="1206">
        <f t="shared" si="27"/>
        <v>0.3888888888888889</v>
      </c>
      <c r="K133" s="1206">
        <f t="shared" si="28"/>
        <v>0.61111111111111116</v>
      </c>
      <c r="L133" s="373">
        <f>SUMIFS(ЖС!A4:A10008,ЖС!F4:F10008,L6,ЖС!G4:G10008,D7,ЖС!D4:D10008,1)</f>
        <v>0</v>
      </c>
      <c r="M133" s="373">
        <f>SUMIFS(ЖС!A4:A10008,ЖС!F4:F10008,L6,ЖС!G4:G10008,E7,ЖС!D4:D10008,1)</f>
        <v>0</v>
      </c>
      <c r="N133" s="373">
        <f>SUMIFS(ЖС!A4:A10008,ЖС!F4:F10008,N6,ЖС!G4:G10008,D7,ЖС!D4:D10008,1)</f>
        <v>0</v>
      </c>
      <c r="O133" s="373">
        <f>SUMIFS(ЖС!A4:A10008,ЖС!F4:F10008,N6,ЖС!G4:G10008,E7,ЖС!D4:D10008,1)</f>
        <v>2</v>
      </c>
      <c r="P133" s="373">
        <f>SUMIFS(ЖС!A4:A10008,ЖС!F4:F10008,P6,ЖС!G4:G10008,D7,ЖС!D4:D10008,1)</f>
        <v>0</v>
      </c>
      <c r="Q133" s="373">
        <f>SUMIFS(ЖС!A4:A10008,ЖС!F4:F10008,P6,ЖС!G4:G10008,E7,ЖС!D4:D10008,1)</f>
        <v>0</v>
      </c>
      <c r="R133" s="373">
        <f>SUMIFS(ЖС!A4:A10008,ЖС!F4:F10008,R6,ЖС!G4:G10008,D7,ЖС!D4:D10008,1)</f>
        <v>1</v>
      </c>
      <c r="S133" s="373">
        <f>SUMIFS(ЖС!A4:A10008,ЖС!F4:F10008,R6,ЖС!G4:G10008,E7,ЖС!D4:D10008,1)</f>
        <v>1</v>
      </c>
      <c r="T133" s="373">
        <f>SUMIFS(ЖС!A4:A10008,ЖС!F4:F10008,T6,ЖС!G4:G10008,D7,ЖС!D4:D10008,1)</f>
        <v>0</v>
      </c>
      <c r="U133" s="373">
        <f>SUMIFS(ЖС!A4:A10008,ЖС!F4:F10008,T6,ЖС!G4:G10008,E7,ЖС!D4:D10008,1)</f>
        <v>2</v>
      </c>
      <c r="V133" s="373">
        <f>SUMIFS(ЖС!A4:A10008,ЖС!F4:F10008,V6,ЖС!G4:G10008,D7,ЖС!D4:D10008,1)</f>
        <v>0</v>
      </c>
      <c r="W133" s="373">
        <f>SUMIFS(ЖС!A4:A10008,ЖС!F4:F10008,V6,ЖС!G4:G10008,E7,ЖС!D4:D10008,1)</f>
        <v>1</v>
      </c>
      <c r="X133" s="373">
        <f>SUMIFS(ЖС!A4:A10008,ЖС!F4:F10008,X6,ЖС!G4:G10008,D7,ЖС!D4:D10008,1)</f>
        <v>0</v>
      </c>
      <c r="Y133" s="373">
        <f>SUMIFS(ЖС!A4:A10008,ЖС!F4:F10008,X6,ЖС!G4:G10008,E7,ЖС!D4:D10008,1)</f>
        <v>3</v>
      </c>
      <c r="Z133" s="373">
        <f>SUMIFS(ЖС!A4:A10008,ЖС!F4:F10008,Z6,ЖС!G4:G10008,D7,ЖС!D4:D10008,1)</f>
        <v>0</v>
      </c>
      <c r="AA133" s="373">
        <f>SUMIFS(ЖС!A4:A10008,ЖС!F4:F10008,Z6,ЖС!G4:G10008,E7,ЖС!D4:D10008,1)</f>
        <v>1</v>
      </c>
      <c r="AB133" s="373">
        <f>SUMIFS(ЖС!A4:A10008,ЖС!F4:F10008,AB6,ЖС!G4:G10008,D7,ЖС!D4:D10008,1)</f>
        <v>1</v>
      </c>
      <c r="AC133" s="373">
        <f>SUMIFS(ЖС!A4:A10008,ЖС!F4:F10008,AB6,ЖС!G4:G10008,E7,ЖС!D4:D10008,1)</f>
        <v>0</v>
      </c>
      <c r="AD133" s="373">
        <f>SUMIFS(ЖС!A4:A10008,ЖС!F4:F10008,AD6,ЖС!G4:G10008,D7,ЖС!D4:D10008,1)</f>
        <v>0</v>
      </c>
      <c r="AE133" s="373">
        <f>SUMIFS(ЖС!A4:A10008,ЖС!F4:F10008,AD6,ЖС!G4:G10008,E7,ЖС!D4:D10008,1)</f>
        <v>1</v>
      </c>
      <c r="AF133" s="373">
        <f>SUMIFS(ЖС!A4:A10008,ЖС!F4:F10008,AF6,ЖС!G4:G10008,D7,ЖС!D4:D10008,1)</f>
        <v>0</v>
      </c>
      <c r="AG133" s="373">
        <f>SUMIFS(ЖС!A4:A10008,ЖС!F4:F10008,AF6,ЖС!G4:G10008,E7,ЖС!D4:D10008,1)</f>
        <v>0</v>
      </c>
      <c r="AH133" s="373">
        <f>SUMIFS(ЖС!A4:A10008,ЖС!F4:F10008,AH6,ЖС!G4:G10008,D7,ЖС!D4:D10008,1)</f>
        <v>0</v>
      </c>
      <c r="AI133" s="373">
        <f>SUMIFS(ЖС!A4:A10008,ЖС!F4:F10008,AH6,ЖС!G4:G10008,E7,ЖС!D4:D10008,1)</f>
        <v>0</v>
      </c>
      <c r="AJ133" s="373">
        <f>SUMIFS(ЖС!A4:A10008,ЖС!F4:F10008,AJ6,ЖС!G4:G10008,D7,ЖС!D4:D10008,1)</f>
        <v>0</v>
      </c>
      <c r="AK133" s="373">
        <f>SUMIFS(ЖС!A4:A10008,ЖС!F4:F10008,AJ6,ЖС!G4:G10008,E7,ЖС!D4:D10008,1)</f>
        <v>0</v>
      </c>
      <c r="AL133" s="373">
        <f>SUMIFS(ЖС!A4:A10008,ЖС!F4:F10008,AL6,ЖС!G4:G10008,D7,ЖС!D4:D10008,1)</f>
        <v>1</v>
      </c>
      <c r="AM133" s="373">
        <f>SUMIFS(ЖС!A4:A10008,ЖС!F4:F10008,AL6,ЖС!G4:G10008,E7,ЖС!D4:D10008,1)</f>
        <v>0</v>
      </c>
      <c r="AN133" s="373">
        <f>SUMIFS(ЖС!A4:A10008,ЖС!F4:F10008,AN6,ЖС!G4:G10008,D7,ЖС!D4:D10008,1)</f>
        <v>1</v>
      </c>
      <c r="AO133" s="373">
        <f>SUMIFS(ЖС!A4:A10008,ЖС!F4:F10008,AN6,ЖС!G4:G10008,E7,ЖС!D4:D10008,1)</f>
        <v>0</v>
      </c>
      <c r="AP133" s="373">
        <f>SUMIFS(ЖС!A4:A10008,ЖС!F4:F10008,AP6,ЖС!G4:G10008,D7,ЖС!D4:D10008,1)</f>
        <v>0</v>
      </c>
      <c r="AQ133" s="373">
        <f>SUMIFS(ЖС!A4:A10008,ЖС!F4:F10008,AP6,ЖС!G4:G10008,E7,ЖС!D4:D10008,1)</f>
        <v>0</v>
      </c>
      <c r="AR133" s="373">
        <f>SUMIFS(ЖС!A4:A10008,ЖС!F4:F10008,AR6,ЖС!G4:G10008,D7,ЖС!D4:D10008,1)</f>
        <v>2</v>
      </c>
      <c r="AS133" s="373">
        <f>SUMIFS(ЖС!A4:A10008,ЖС!F4:F10008,AR6,ЖС!G4:G10008,E7,ЖС!D4:D10008,1)</f>
        <v>0</v>
      </c>
      <c r="AT133" s="373">
        <f>SUMIFS(ЖС!A4:A10008,ЖС!F4:F10008,AT6,ЖС!G4:G10008,D7,ЖС!D4:D10008,1)</f>
        <v>0</v>
      </c>
      <c r="AU133" s="373">
        <f>SUMIFS(ЖС!A4:A10008,ЖС!F4:F10008,AT6,ЖС!G4:G10008,E7,ЖС!D4:D10008,1)</f>
        <v>0</v>
      </c>
      <c r="AV133" s="373">
        <f>SUMIFS(ЖС!A4:A10008,ЖС!F4:F10008,AV6,ЖС!G4:G10008,D7,ЖС!D4:D10008,1)</f>
        <v>1</v>
      </c>
      <c r="AW133" s="373">
        <f>SUMIFS(ЖС!A4:A10008,ЖС!F4:F10008,AV6,ЖС!G4:G10008,E7,ЖС!D4:D10008,1)</f>
        <v>0</v>
      </c>
      <c r="AX133" s="194"/>
      <c r="AY133" s="194"/>
      <c r="AZ133" s="194"/>
      <c r="BA133" s="194"/>
    </row>
    <row r="134" spans="1:53" ht="19.5" thickBot="1">
      <c r="A134" s="337" t="s">
        <v>512</v>
      </c>
      <c r="B134" s="410" t="s">
        <v>513</v>
      </c>
      <c r="C134" s="1204">
        <f t="shared" si="22"/>
        <v>17</v>
      </c>
      <c r="D134" s="372">
        <f>L134+N134+P134+R134+T134+V134+X134+Z134+AB134+AD134+AF134+AH134+AJ134+AL134+AN134+AP134+AR134+AT134+AV134</f>
        <v>5</v>
      </c>
      <c r="E134" s="196">
        <f t="shared" si="29"/>
        <v>12</v>
      </c>
      <c r="F134" s="1250">
        <f t="shared" si="23"/>
        <v>6</v>
      </c>
      <c r="G134" s="453">
        <v>1</v>
      </c>
      <c r="H134" s="458">
        <v>5</v>
      </c>
      <c r="I134" s="1212">
        <f>C134/C132*100%</f>
        <v>0.1440677966101695</v>
      </c>
      <c r="J134" s="1206">
        <f t="shared" si="27"/>
        <v>0.29411764705882354</v>
      </c>
      <c r="K134" s="1206">
        <f t="shared" si="28"/>
        <v>0.70588235294117652</v>
      </c>
      <c r="L134" s="373">
        <f>SUMIFS(ЖС!A4:A10008,ЖС!F4:F10008,L6,ЖС!G4:G10008,D7,ЖС!D4:D10008,2)</f>
        <v>0</v>
      </c>
      <c r="M134" s="373">
        <f>SUMIFS(ЖС!A4:A10008,ЖС!F4:F10008,L6,ЖС!G4:G10008,E7,ЖС!D4:D10008,2)</f>
        <v>0</v>
      </c>
      <c r="N134" s="373">
        <f>SUMIFS(ЖС!A4:A10008,ЖС!F4:F10008,N6,ЖС!G4:G10008,D7,ЖС!D4:D10008,2)</f>
        <v>1</v>
      </c>
      <c r="O134" s="373">
        <f>SUMIFS(ЖС!A4:A10008,ЖС!F4:F10008,N6,ЖС!G4:G10008,E7,ЖС!D4:D10008,2)</f>
        <v>0</v>
      </c>
      <c r="P134" s="373">
        <f>SUMIFS(ЖС!A4:A10008,ЖС!F4:F10008,P6,ЖС!G4:G10008,D7,ЖС!D4:D10008,2)</f>
        <v>0</v>
      </c>
      <c r="Q134" s="373">
        <f>SUMIFS(ЖС!A4:A10008,ЖС!F4:F10008,P6,ЖС!G4:G10008,E7,ЖС!D4:D10008,2)</f>
        <v>1</v>
      </c>
      <c r="R134" s="373">
        <f>SUMIFS(ЖС!A4:A10008,ЖС!F4:F10008,R6,ЖС!G4:G10008,D7,ЖС!D4:D10008,2)</f>
        <v>1</v>
      </c>
      <c r="S134" s="373">
        <f>SUMIFS(ЖС!A4:A10008,ЖС!F4:F10008,R6,ЖС!G4:G10008,E7,ЖС!D4:D10008,2)</f>
        <v>2</v>
      </c>
      <c r="T134" s="373">
        <f>SUMIFS(ЖС!A4:A10008,ЖС!F4:F10008,T6,ЖС!G4:G10008,D7,ЖС!D4:D10008,2)</f>
        <v>0</v>
      </c>
      <c r="U134" s="373">
        <f>SUMIFS(ЖС!A4:A10008,ЖС!F4:F10008,T6,ЖС!G4:G10008,E7,ЖС!D4:D10008,2)</f>
        <v>0</v>
      </c>
      <c r="V134" s="373">
        <f>SUMIFS(ЖС!A4:A10008,ЖС!F4:F10008,V6,ЖС!G4:G10008,D7,ЖС!D4:D10008,2)</f>
        <v>0</v>
      </c>
      <c r="W134" s="373">
        <f>SUMIFS(ЖС!A4:A10008,ЖС!F4:F10008,V6,ЖС!G4:G10008,E7,ЖС!D4:D10008,2)</f>
        <v>0</v>
      </c>
      <c r="X134" s="373">
        <f>SUMIFS(ЖС!A4:A10008,ЖС!F4:F10008,X6,ЖС!G4:G10008,D7,ЖС!D4:D10008,2)</f>
        <v>0</v>
      </c>
      <c r="Y134" s="373">
        <f>SUMIFS(ЖС!A4:A10008,ЖС!F4:F10008,X6,ЖС!G4:G10008,E7,ЖС!D4:D10008,2)</f>
        <v>2</v>
      </c>
      <c r="Z134" s="373">
        <f>SUMIFS(ЖС!A4:A10008,ЖС!F4:F10008,Z6,ЖС!G4:G10008,D7,ЖС!D4:D10008,2)</f>
        <v>1</v>
      </c>
      <c r="AA134" s="373">
        <f>SUMIFS(ЖС!A4:A10008,ЖС!F4:F10008,Z6,ЖС!G4:G10008,E7,ЖС!D4:D10008,2)</f>
        <v>2</v>
      </c>
      <c r="AB134" s="373">
        <f>SUMIFS(ЖС!A4:A10008,ЖС!F4:F10008,AB6,ЖС!G4:G10008,D7,ЖС!D4:D10008,2)</f>
        <v>0</v>
      </c>
      <c r="AC134" s="373">
        <f>SUMIFS(ЖС!A4:A10008,ЖС!F4:F10008,AB6,ЖС!G4:G10008,E7,ЖС!D4:D10008,2)</f>
        <v>0</v>
      </c>
      <c r="AD134" s="373">
        <f>SUMIFS(ЖС!A4:A10008,ЖС!F4:F10008,AD6,ЖС!G4:G10008,D7,ЖС!D4:D10008,2)</f>
        <v>0</v>
      </c>
      <c r="AE134" s="373">
        <f>SUMIFS(ЖС!A4:A10008,ЖС!F4:F10008,AD6,ЖС!G4:G10008,E7,ЖС!D4:D10008,2)</f>
        <v>0</v>
      </c>
      <c r="AF134" s="373">
        <f>SUMIFS(ЖС!A4:A10008,ЖС!F4:F10008,AF6,ЖС!G4:G10008,D7,ЖС!D4:D10008,2)</f>
        <v>0</v>
      </c>
      <c r="AG134" s="373">
        <f>SUMIFS(ЖС!A4:A10008,ЖС!F4:F10008,AF6,ЖС!G4:G10008,E7,ЖС!D4:D10008,2)</f>
        <v>0</v>
      </c>
      <c r="AH134" s="373">
        <f>SUMIFS(ЖС!A4:A10008,ЖС!F4:F10008,AH6,ЖС!G4:G10008,D7,ЖС!D4:D10008,2)</f>
        <v>1</v>
      </c>
      <c r="AI134" s="373">
        <f>SUMIFS(ЖС!A4:A10008,ЖС!F4:F10008,AH6,ЖС!G4:G10008,E7,ЖС!D4:D10008,2)</f>
        <v>0</v>
      </c>
      <c r="AJ134" s="373">
        <f>SUMIFS(ЖС!A4:A10008,ЖС!F4:F10008,AJ6,ЖС!G4:G10008,D7,ЖС!D4:D10008,2)</f>
        <v>0</v>
      </c>
      <c r="AK134" s="373">
        <f>SUMIFS(ЖС!A4:A10008,ЖС!F4:F10008,AJ6,ЖС!G4:G10008,E7,ЖС!D4:D10008,2)</f>
        <v>2</v>
      </c>
      <c r="AL134" s="373">
        <f>SUMIFS(ЖС!A4:A10008,ЖС!F4:F10008,AL6,ЖС!G4:G10008,D7,ЖС!D4:D10008,2)</f>
        <v>0</v>
      </c>
      <c r="AM134" s="373">
        <f>SUMIFS(ЖС!A4:A10008,ЖС!F4:F10008,AL6,ЖС!G4:G10008,E7,ЖС!D4:D10008,2)</f>
        <v>1</v>
      </c>
      <c r="AN134" s="373">
        <f>SUMIFS(ЖС!A4:A10008,ЖС!F4:F10008,AN6,ЖС!G4:G10008,D7,ЖС!D4:D10008,2)</f>
        <v>0</v>
      </c>
      <c r="AO134" s="373">
        <f>SUMIFS(ЖС!A4:A10008,ЖС!F4:F10008,AN6,ЖС!G4:G10008,E7,ЖС!D4:D10008,2)</f>
        <v>1</v>
      </c>
      <c r="AP134" s="373">
        <f>SUMIFS(ЖС!A4:A10008,ЖС!F4:F10008,AP6,ЖС!G4:G10008,D7,ЖС!D4:D10008,2)</f>
        <v>0</v>
      </c>
      <c r="AQ134" s="373">
        <f>SUMIFS(ЖС!A4:A10008,ЖС!F4:F10008,AP6,ЖС!G4:G10008,E7,ЖС!D4:D10008,2)</f>
        <v>1</v>
      </c>
      <c r="AR134" s="373">
        <f>SUMIFS(ЖС!A4:A10008,ЖС!F4:F10008,AR6,ЖС!G4:G10008,D7,ЖС!D4:D10008,2)</f>
        <v>1</v>
      </c>
      <c r="AS134" s="373">
        <f>SUMIFS(ЖС!A4:A10008,ЖС!F4:F10008,AR6,ЖС!G4:G10008,E7,ЖС!D4:D10008,2)</f>
        <v>0</v>
      </c>
      <c r="AT134" s="373">
        <f>SUMIFS(ЖС!A4:A10008,ЖС!F4:F10008,AT6,ЖС!G4:G10008,D7,ЖС!D4:D10008,2)</f>
        <v>0</v>
      </c>
      <c r="AU134" s="373">
        <f>SUMIFS(ЖС!A4:A10008,ЖС!F4:F10008,AT6,ЖС!G4:G10008,E7,ЖС!D4:D10008,2)</f>
        <v>0</v>
      </c>
      <c r="AV134" s="373">
        <f>SUMIFS(ЖС!A4:A10008,ЖС!F4:F10008,AV6,ЖС!G4:G10008,D7,ЖС!D4:D10008,2)</f>
        <v>0</v>
      </c>
      <c r="AW134" s="373">
        <f>SUMIFS(ЖС!A4:A10008,ЖС!F4:F10008,AV6,ЖС!G4:G10008,E7,ЖС!D4:D10008,2)</f>
        <v>0</v>
      </c>
      <c r="AX134" s="194"/>
      <c r="AY134" s="194"/>
      <c r="AZ134" s="194"/>
      <c r="BA134" s="194"/>
    </row>
    <row r="135" spans="1:53" ht="19.5" thickBot="1">
      <c r="A135" s="337" t="s">
        <v>514</v>
      </c>
      <c r="B135" s="410" t="s">
        <v>515</v>
      </c>
      <c r="C135" s="1204">
        <f t="shared" si="22"/>
        <v>24</v>
      </c>
      <c r="D135" s="372">
        <f t="shared" si="35"/>
        <v>10</v>
      </c>
      <c r="E135" s="196">
        <f t="shared" si="29"/>
        <v>14</v>
      </c>
      <c r="F135" s="1250">
        <f t="shared" si="23"/>
        <v>14</v>
      </c>
      <c r="G135" s="453">
        <v>6</v>
      </c>
      <c r="H135" s="458">
        <v>8</v>
      </c>
      <c r="I135" s="1212">
        <f>C135/C132*100%</f>
        <v>0.20338983050847459</v>
      </c>
      <c r="J135" s="1206">
        <f t="shared" si="27"/>
        <v>0.41666666666666669</v>
      </c>
      <c r="K135" s="1206">
        <f t="shared" si="28"/>
        <v>0.58333333333333337</v>
      </c>
      <c r="L135" s="373">
        <f>SUMIFS(ЖС!A4:A10008,ЖС!F4:F10008,L6,ЖС!G4:G10008,D7,ЖС!D4:D10008,3)</f>
        <v>0</v>
      </c>
      <c r="M135" s="373">
        <f>SUMIFS(ЖС!A4:A10008,ЖС!F4:F10008,L6,ЖС!G4:G10008,E7,ЖС!D4:D10008,3)</f>
        <v>0</v>
      </c>
      <c r="N135" s="373">
        <f>SUMIFS(ЖС!A4:A10008,ЖС!F4:F10008,N6,ЖС!G4:G10008,D7,ЖС!D4:D10008,3)</f>
        <v>1</v>
      </c>
      <c r="O135" s="373">
        <f>SUMIFS(ЖС!A4:A10008,ЖС!F4:F10008,N6,ЖС!G4:G10008,E7,ЖС!D4:D10008,3)</f>
        <v>0</v>
      </c>
      <c r="P135" s="373">
        <f>SUMIFS(ЖС!A4:A10008,ЖС!F4:F10008,P6,ЖС!G4:G10008,D7,ЖС!D4:D10008,3)</f>
        <v>0</v>
      </c>
      <c r="Q135" s="373">
        <f>SUMIFS(ЖС!A4:A10008,ЖС!F4:F10008,P6,ЖС!G4:G10008,E7,ЖС!D4:D10008,3)</f>
        <v>0</v>
      </c>
      <c r="R135" s="373">
        <f>SUMIFS(ЖС!A4:A10008,ЖС!F4:F10008,R6,ЖС!G4:G10008,D7,ЖС!D4:D10008,3)</f>
        <v>3</v>
      </c>
      <c r="S135" s="373">
        <f>SUMIFS(ЖС!A4:A10008,ЖС!F4:F10008,R6,ЖС!G4:G10008,E7,ЖС!D4:D10008,3)</f>
        <v>3</v>
      </c>
      <c r="T135" s="373">
        <f>SUMIFS(ЖС!A4:A10008,ЖС!F4:F10008,T6,ЖС!G4:G10008,D7,ЖС!D4:D10008,3)</f>
        <v>0</v>
      </c>
      <c r="U135" s="373">
        <f>SUMIFS(ЖС!A4:A10008,ЖС!F4:F10008,T6,ЖС!G4:G10008,E7,ЖС!D4:D10008,3)</f>
        <v>1</v>
      </c>
      <c r="V135" s="373">
        <f>SUMIFS(ЖС!A4:A10008,ЖС!F4:F10008,V6,ЖС!G4:G10008,D7,ЖС!D4:D10008,3)</f>
        <v>0</v>
      </c>
      <c r="W135" s="373">
        <f>SUMIFS(ЖС!A4:A10008,ЖС!F4:F10008,V6,ЖС!G4:G10008,E7,ЖС!D4:D10008,3)</f>
        <v>0</v>
      </c>
      <c r="X135" s="373">
        <f>SUMIFS(ЖС!A4:A10008,ЖС!F4:F10008,X6,ЖС!G4:G10008,D7,ЖС!D4:D10008,3)</f>
        <v>0</v>
      </c>
      <c r="Y135" s="373">
        <f>SUMIFS(ЖС!A4:A10008,ЖС!F4:F10008,X6,ЖС!G4:G10008,E7,ЖС!D4:D10008,3)</f>
        <v>3</v>
      </c>
      <c r="Z135" s="373">
        <f>SUMIFS(ЖС!A4:A10008,ЖС!F4:F10008,Z6,ЖС!G4:G10008,D7,ЖС!D4:D10008,3)</f>
        <v>0</v>
      </c>
      <c r="AA135" s="373">
        <f>SUMIFS(ЖС!A4:A10008,ЖС!F4:F10008,Z6,ЖС!G4:G10008,E7,ЖС!D4:D10008,3)</f>
        <v>1</v>
      </c>
      <c r="AB135" s="373">
        <f>SUMIFS(ЖС!A4:A10008,ЖС!F4:F10008,AB6,ЖС!G4:G10008,D7,ЖС!D4:D10008,3)</f>
        <v>1</v>
      </c>
      <c r="AC135" s="373">
        <f>SUMIFS(ЖС!A4:A10008,ЖС!F4:F10008,AB6,ЖС!G4:G10008,E7,ЖС!D4:D10008,3)</f>
        <v>0</v>
      </c>
      <c r="AD135" s="373">
        <f>SUMIFS(ЖС!A4:A10008,ЖС!F4:F10008,AD6,ЖС!G4:G10008,D7,ЖС!D4:D10008,3)</f>
        <v>0</v>
      </c>
      <c r="AE135" s="373">
        <f>SUMIFS(ЖС!A4:A10008,ЖС!F4:F10008,AD6,ЖС!G4:G10008,E7,ЖС!D4:D10008,3)</f>
        <v>1</v>
      </c>
      <c r="AF135" s="373">
        <f>SUMIFS(ЖС!A4:A10008,ЖС!F4:F10008,AF6,ЖС!G4:G10008,D7,ЖС!D4:D10008,3)</f>
        <v>0</v>
      </c>
      <c r="AG135" s="373">
        <f>SUMIFS(ЖС!A4:A10008,ЖС!F4:F10008,AF6,ЖС!G4:G10008,E7,ЖС!D4:D10008,3)</f>
        <v>1</v>
      </c>
      <c r="AH135" s="373">
        <f>SUMIFS(ЖС!A4:A10008,ЖС!F4:F10008,AH6,ЖС!G4:G10008,D7,ЖС!D4:D10008,3)</f>
        <v>0</v>
      </c>
      <c r="AI135" s="373">
        <f>SUMIFS(ЖС!A4:A10008,ЖС!F4:F10008,AH6,ЖС!G4:G10008,E7,ЖС!D4:D10008,3)</f>
        <v>0</v>
      </c>
      <c r="AJ135" s="373">
        <f>SUMIFS(ЖС!A4:A10008,ЖС!F4:F10008,AJ6,ЖС!G4:G10008,D7,ЖС!D4:D10008,3)</f>
        <v>0</v>
      </c>
      <c r="AK135" s="373">
        <f>SUMIFS(ЖС!A4:A10008,ЖС!F4:F10008,AJ6,ЖС!G4:G10008,E7,ЖС!D4:D10008,3)</f>
        <v>0</v>
      </c>
      <c r="AL135" s="373">
        <f>SUMIFS(ЖС!A4:A10008,ЖС!F4:F10008,AL6,ЖС!G4:G10008,D7,ЖС!D4:D10008,3)</f>
        <v>2</v>
      </c>
      <c r="AM135" s="373">
        <f>SUMIFS(ЖС!A4:A10008,ЖС!F4:F10008,AL6,ЖС!G4:G10008,E7,ЖС!D4:D10008,3)</f>
        <v>2</v>
      </c>
      <c r="AN135" s="373">
        <f>SUMIFS(ЖС!A4:A10008,ЖС!F4:F10008,AN6,ЖС!G4:G10008,D7,ЖС!D4:D10008,3)</f>
        <v>0</v>
      </c>
      <c r="AO135" s="373">
        <f>SUMIFS(ЖС!A4:A10008,ЖС!F4:F10008,AN6,ЖС!G4:G10008,E7,ЖС!D4:D10008,3)</f>
        <v>2</v>
      </c>
      <c r="AP135" s="373">
        <f>SUMIFS(ЖС!A4:A10008,ЖС!F4:F10008,AP6,ЖС!G4:G10008,D7,ЖС!D4:D10008,3)</f>
        <v>0</v>
      </c>
      <c r="AQ135" s="373">
        <f>SUMIFS(ЖС!A4:A10008,ЖС!F4:F10008,AP6,ЖС!G4:G10008,E7,ЖС!D4:D10008,3)</f>
        <v>0</v>
      </c>
      <c r="AR135" s="373">
        <f>SUMIFS(ЖС!A4:A10008,ЖС!F4:F10008,AR6,ЖС!G4:G10008,D7,ЖС!D4:D10008,3)</f>
        <v>3</v>
      </c>
      <c r="AS135" s="373">
        <f>SUMIFS(ЖС!A4:A10008,ЖС!F4:F10008,AR6,ЖС!G4:G10008,E7,ЖС!D4:D10008,3)</f>
        <v>0</v>
      </c>
      <c r="AT135" s="373">
        <f>SUMIFS(ЖС!A4:A10008,ЖС!F4:F10008,AT6,ЖС!G4:G10008,D7,ЖС!D4:D10008,3)</f>
        <v>0</v>
      </c>
      <c r="AU135" s="373">
        <f>SUMIFS(ЖС!A4:A10008,ЖС!F4:F10008,AT6,ЖС!G4:G10008,E7,ЖС!D4:D10008,3)</f>
        <v>0</v>
      </c>
      <c r="AV135" s="373">
        <f>SUMIFS(ЖС!A4:A10008,ЖС!F4:F10008,AV6,ЖС!G4:G10008,D7,ЖС!D4:D10008,3)</f>
        <v>0</v>
      </c>
      <c r="AW135" s="373">
        <f>SUMIFS(ЖС!A4:A10008,ЖС!F4:F10008,AV6,ЖС!G4:G10008,E7,ЖС!D4:D10008,3)</f>
        <v>0</v>
      </c>
      <c r="AX135" s="194"/>
      <c r="AY135" s="194"/>
      <c r="AZ135" s="194"/>
      <c r="BA135" s="194"/>
    </row>
    <row r="136" spans="1:53" ht="19.5" thickBot="1">
      <c r="A136" s="337" t="s">
        <v>516</v>
      </c>
      <c r="B136" s="410" t="s">
        <v>517</v>
      </c>
      <c r="C136" s="1204">
        <f t="shared" si="22"/>
        <v>6</v>
      </c>
      <c r="D136" s="372">
        <f t="shared" si="35"/>
        <v>2</v>
      </c>
      <c r="E136" s="196">
        <f t="shared" si="29"/>
        <v>4</v>
      </c>
      <c r="F136" s="1250">
        <f t="shared" si="23"/>
        <v>3</v>
      </c>
      <c r="G136" s="453">
        <v>0</v>
      </c>
      <c r="H136" s="458">
        <v>3</v>
      </c>
      <c r="I136" s="1212">
        <f>C136/C132*100%</f>
        <v>5.0847457627118647E-2</v>
      </c>
      <c r="J136" s="1206">
        <f t="shared" si="27"/>
        <v>0.33333333333333331</v>
      </c>
      <c r="K136" s="1206">
        <f t="shared" si="28"/>
        <v>0.66666666666666663</v>
      </c>
      <c r="L136" s="373">
        <f>SUMIFS(ЖС!A4:A10008,ЖС!F4:F10008,L6,ЖС!G4:G10008,D7,ЖС!D4:D10008,4)</f>
        <v>0</v>
      </c>
      <c r="M136" s="373">
        <f>SUMIFS(ЖС!A4:A10008,ЖС!F4:F10008,L6,ЖС!G4:G10008,E7,ЖС!D4:D10008,4)</f>
        <v>0</v>
      </c>
      <c r="N136" s="373">
        <f>SUMIFS(ЖС!A4:A10008,ЖС!F4:F10008,N6,ЖС!G4:G10008,D7,ЖС!D4:D10008,4)</f>
        <v>0</v>
      </c>
      <c r="O136" s="373">
        <f>SUMIFS(ЖС!A4:A10008,ЖС!F4:F10008,N6,ЖС!G4:G10008,E7,ЖС!D4:D10008,4)</f>
        <v>1</v>
      </c>
      <c r="P136" s="373">
        <f>SUMIFS(ЖС!A4:A10008,ЖС!F4:F10008,P6,ЖС!G4:G10008,D7,ЖС!D4:D10008,4)</f>
        <v>0</v>
      </c>
      <c r="Q136" s="373">
        <f>SUMIFS(ЖС!A4:A10008,ЖС!F4:F10008,P6,ЖС!G4:G10008,E7,ЖС!D4:D10008,4)</f>
        <v>0</v>
      </c>
      <c r="R136" s="373">
        <f>SUMIFS(ЖС!A4:A10008,ЖС!F4:F10008,R6,ЖС!G4:G10008,D7,ЖС!D4:D10008,4)</f>
        <v>0</v>
      </c>
      <c r="S136" s="373">
        <f>SUMIFS(ЖС!A4:A10008,ЖС!F4:F10008,R6,ЖС!G4:G10008,E7,ЖС!D4:D10008,4)</f>
        <v>1</v>
      </c>
      <c r="T136" s="373">
        <f>SUMIFS(ЖС!A4:A10008,ЖС!F4:F10008,T6,ЖС!G4:G10008,D7,ЖС!D4:D10008,4)</f>
        <v>0</v>
      </c>
      <c r="U136" s="373">
        <f>SUMIFS(ЖС!A4:A10008,ЖС!F4:F10008,T6,ЖС!G4:G10008,E7,ЖС!D4:D10008,4)</f>
        <v>0</v>
      </c>
      <c r="V136" s="373">
        <f>SUMIFS(ЖС!A4:A10008,ЖС!F4:F10008,V6,ЖС!G4:G10008,D7,ЖС!D4:D10008,4)</f>
        <v>0</v>
      </c>
      <c r="W136" s="373">
        <f>SUMIFS(ЖС!A4:A10008,ЖС!F4:F10008,V6,ЖС!G4:G10008,E7,ЖС!D4:D10008,4)</f>
        <v>0</v>
      </c>
      <c r="X136" s="373">
        <f>SUMIFS(ЖС!A4:A10008,ЖС!F4:F10008,X6,ЖС!G4:G10008,D7,ЖС!D4:D10008,4)</f>
        <v>0</v>
      </c>
      <c r="Y136" s="373">
        <f>SUMIFS(ЖС!A4:A10008,ЖС!F4:F10008,X6,ЖС!G4:G10008,E7,ЖС!D4:D10008,4)</f>
        <v>1</v>
      </c>
      <c r="Z136" s="373">
        <f>SUMIFS(ЖС!A4:A10008,ЖС!F4:F10008,Z6,ЖС!G4:G10008,D7,ЖС!D4:D10008,4)</f>
        <v>0</v>
      </c>
      <c r="AA136" s="373">
        <f>SUMIFS(ЖС!A4:A10008,ЖС!F4:F10008,Z6,ЖС!G4:G10008,E7,ЖС!D4:D10008,4)</f>
        <v>0</v>
      </c>
      <c r="AB136" s="373">
        <f>SUMIFS(ЖС!A4:A10008,ЖС!F4:F10008,AB6,ЖС!G4:G10008,D7,ЖС!D4:D10008,4)</f>
        <v>0</v>
      </c>
      <c r="AC136" s="373">
        <f>SUMIFS(ЖС!A4:A10008,ЖС!F4:F10008,AB6,ЖС!G4:G10008,E7,ЖС!D4:D10008,4)</f>
        <v>0</v>
      </c>
      <c r="AD136" s="373">
        <f>SUMIFS(ЖС!A4:A10008,ЖС!F4:F10008,AD6,ЖС!G4:G10008,D7,ЖС!D4:D10008,4)</f>
        <v>0</v>
      </c>
      <c r="AE136" s="373">
        <f>SUMIFS(ЖС!A4:A10008,ЖС!F4:F10008,AD6,ЖС!G4:G10008,E7,ЖС!D4:D10008,4)</f>
        <v>0</v>
      </c>
      <c r="AF136" s="373">
        <f>SUMIFS(ЖС!A4:A10008,ЖС!F4:F10008,AF6,ЖС!G4:G10008,D7,ЖС!D4:D10008,4)</f>
        <v>0</v>
      </c>
      <c r="AG136" s="373">
        <f>SUMIFS(ЖС!A4:A10008,ЖС!F4:F10008,AF6,ЖС!G4:G10008,E7,ЖС!D4:D10008,4)</f>
        <v>1</v>
      </c>
      <c r="AH136" s="373">
        <f>SUMIFS(ЖС!A4:A10008,ЖС!F4:F10008,AH6,ЖС!G4:G10008,D7,ЖС!D4:D10008,4)</f>
        <v>0</v>
      </c>
      <c r="AI136" s="373">
        <f>SUMIFS(ЖС!A4:A10008,ЖС!F4:F10008,AH6,ЖС!G4:G10008,E7,ЖС!D4:D10008,4)</f>
        <v>0</v>
      </c>
      <c r="AJ136" s="373">
        <f>SUMIFS(ЖС!A4:A10008,ЖС!F4:F10008,AJ6,ЖС!G4:G10008,D7,ЖС!D4:D10008,4)</f>
        <v>0</v>
      </c>
      <c r="AK136" s="373">
        <f>SUMIFS(ЖС!A4:A10008,ЖС!F4:F10008,AJ6,ЖС!G4:G10008,E7,ЖС!D4:D10008,4)</f>
        <v>0</v>
      </c>
      <c r="AL136" s="373">
        <f>SUMIFS(ЖС!A4:A10008,ЖС!F4:F10008,AL6,ЖС!G4:G10008,D7,ЖС!D4:D10008,4)</f>
        <v>0</v>
      </c>
      <c r="AM136" s="373">
        <f>SUMIFS(ЖС!A4:A10008,ЖС!F4:F10008,AL6,ЖС!G4:G10008,E7,ЖС!D4:D10008,4)</f>
        <v>0</v>
      </c>
      <c r="AN136" s="373">
        <f>SUMIFS(ЖС!A4:A10008,ЖС!F4:F10008,AN6,ЖС!G4:G10008,D7,ЖС!D4:D10008,4)</f>
        <v>0</v>
      </c>
      <c r="AO136" s="373">
        <f>SUMIFS(ЖС!A4:A10008,ЖС!F4:F10008,AN6,ЖС!G4:G10008,E7,ЖС!D4:D10008,4)</f>
        <v>0</v>
      </c>
      <c r="AP136" s="373">
        <f>SUMIFS(ЖС!A4:A10008,ЖС!F4:F10008,AP6,ЖС!G4:G10008,D7,ЖС!D4:D10008,4)</f>
        <v>0</v>
      </c>
      <c r="AQ136" s="373">
        <f>SUMIFS(ЖС!A4:A10008,ЖС!F4:F10008,AP6,ЖС!G4:G10008,E7,ЖС!D4:D10008,4)</f>
        <v>0</v>
      </c>
      <c r="AR136" s="373">
        <f>SUMIFS(ЖС!A4:A10008,ЖС!F4:F10008,AR6,ЖС!G4:G10008,D7,ЖС!D4:D10008,4)</f>
        <v>1</v>
      </c>
      <c r="AS136" s="373">
        <f>SUMIFS(ЖС!A4:A10008,ЖС!F4:F10008,AR6,ЖС!G4:G10008,E7,ЖС!D4:D10008,4)</f>
        <v>0</v>
      </c>
      <c r="AT136" s="373">
        <f>SUMIFS(ЖС!A4:A10008,ЖС!F4:F10008,AT6,ЖС!G4:G10008,D7,ЖС!D4:D10008,4)</f>
        <v>0</v>
      </c>
      <c r="AU136" s="373">
        <f>SUMIFS(ЖС!A4:A10008,ЖС!F4:F10008,AT6,ЖС!G4:G10008,E7,ЖС!D4:D10008,4)</f>
        <v>0</v>
      </c>
      <c r="AV136" s="373">
        <f>SUMIFS(ЖС!A4:A10008,ЖС!F4:F10008,AV6,ЖС!G4:G10008,D7,ЖС!D4:D10008,4)</f>
        <v>1</v>
      </c>
      <c r="AW136" s="373">
        <f>SUMIFS(ЖС!A4:A10008,ЖС!F4:F10008,AV6,ЖС!G4:G10008,E7,ЖС!D4:D10008,4)</f>
        <v>0</v>
      </c>
      <c r="AX136" s="194"/>
      <c r="AY136" s="194"/>
      <c r="AZ136" s="194"/>
      <c r="BA136" s="194"/>
    </row>
    <row r="137" spans="1:53" ht="19.5" thickBot="1">
      <c r="A137" s="337" t="s">
        <v>518</v>
      </c>
      <c r="B137" s="410" t="s">
        <v>519</v>
      </c>
      <c r="C137" s="1204">
        <f t="shared" ref="C137:C200" si="36">SUM(D137:E137)</f>
        <v>14</v>
      </c>
      <c r="D137" s="372">
        <f t="shared" si="35"/>
        <v>1</v>
      </c>
      <c r="E137" s="196">
        <f t="shared" si="29"/>
        <v>13</v>
      </c>
      <c r="F137" s="1250">
        <f t="shared" ref="F137:F200" si="37">SUM(G137:H137)</f>
        <v>13</v>
      </c>
      <c r="G137" s="453">
        <v>1</v>
      </c>
      <c r="H137" s="458">
        <v>12</v>
      </c>
      <c r="I137" s="1212">
        <f>C137/C132*100%</f>
        <v>0.11864406779661017</v>
      </c>
      <c r="J137" s="1206">
        <f t="shared" si="27"/>
        <v>7.1428571428571425E-2</v>
      </c>
      <c r="K137" s="1206">
        <f t="shared" si="28"/>
        <v>0.9285714285714286</v>
      </c>
      <c r="L137" s="373">
        <f>SUMIFS(ЖС!A4:A10008,ЖС!F4:F10008,L6,ЖС!G4:G10008,D7,ЖС!D4:D10008,5)</f>
        <v>0</v>
      </c>
      <c r="M137" s="373">
        <f>SUMIFS(ЖС!A4:A10008,ЖС!F4:F10008,L6,ЖС!G4:G10008,E7,ЖС!D4:D10008,5)</f>
        <v>0</v>
      </c>
      <c r="N137" s="373">
        <f>SUMIFS(ЖС!A4:A10008,ЖС!F4:F10008,N6,ЖС!G4:G10008,D7,ЖС!D4:D10008,5)</f>
        <v>0</v>
      </c>
      <c r="O137" s="373">
        <f>SUMIFS(ЖС!A4:A10008,ЖС!F4:F10008,N6,ЖС!G4:G10008,E7,ЖС!D4:D10008,5)</f>
        <v>1</v>
      </c>
      <c r="P137" s="373">
        <f>SUMIFS(ЖС!A4:A10008,ЖС!F4:F10008,P6,ЖС!G4:G10008,D7,ЖС!D4:D10008,5)</f>
        <v>0</v>
      </c>
      <c r="Q137" s="373">
        <f>SUMIFS(ЖС!A4:A10008,ЖС!F4:F10008,P6,ЖС!G4:G10008,E7,ЖС!D4:D10008,5)</f>
        <v>0</v>
      </c>
      <c r="R137" s="373">
        <f>SUMIFS(ЖС!A4:A10008,ЖС!F4:F10008,R6,ЖС!G4:G10008,D7,ЖС!D4:D10008,5)</f>
        <v>1</v>
      </c>
      <c r="S137" s="373">
        <f>SUMIFS(ЖС!A4:A10008,ЖС!F4:F10008,R6,ЖС!G4:G10008,E7,ЖС!D4:D10008,5)</f>
        <v>2</v>
      </c>
      <c r="T137" s="373">
        <f>SUMIFS(ЖС!A4:A10008,ЖС!F4:F10008,T6,ЖС!G4:G10008,D7,ЖС!D4:D10008,5)</f>
        <v>0</v>
      </c>
      <c r="U137" s="373">
        <f>SUMIFS(ЖС!A4:A10008,ЖС!F4:F10008,T6,ЖС!G4:G10008,E7,ЖС!D4:D10008,5)</f>
        <v>0</v>
      </c>
      <c r="V137" s="373">
        <f>SUMIFS(ЖС!A4:A10008,ЖС!F4:F10008,V6,ЖС!G4:G10008,D7,ЖС!D4:D10008,5)</f>
        <v>0</v>
      </c>
      <c r="W137" s="373">
        <f>SUMIFS(ЖС!A4:A10008,ЖС!F4:F10008,V6,ЖС!G4:G10008,E7,ЖС!D4:D10008,5)</f>
        <v>1</v>
      </c>
      <c r="X137" s="373">
        <f>SUMIFS(ЖС!A4:A10008,ЖС!F4:F10008,X6,ЖС!G4:G10008,D7,ЖС!D4:D10008,5)</f>
        <v>0</v>
      </c>
      <c r="Y137" s="373">
        <f>SUMIFS(ЖС!A4:A10008,ЖС!F4:F10008,X6,ЖС!G4:G10008,E7,ЖС!D4:D10008,5)</f>
        <v>7</v>
      </c>
      <c r="Z137" s="373">
        <f>SUMIFS(ЖС!A4:A10008,ЖС!F4:F10008,Z6,ЖС!G4:G10008,D7,ЖС!D4:D10008,5)</f>
        <v>0</v>
      </c>
      <c r="AA137" s="373">
        <f>SUMIFS(ЖС!A4:A10008,ЖС!F4:F10008,Z6,ЖС!G4:G10008,E7,ЖС!D4:D10008,5)</f>
        <v>0</v>
      </c>
      <c r="AB137" s="373">
        <f>SUMIFS(ЖС!A4:A10008,ЖС!F4:F10008,AB6,ЖС!G4:G10008,D7,ЖС!D4:D10008,5)</f>
        <v>0</v>
      </c>
      <c r="AC137" s="373">
        <f>SUMIFS(ЖС!A4:A10008,ЖС!F4:F10008,AB6,ЖС!G4:G10008,E7,ЖС!D4:D10008,5)</f>
        <v>0</v>
      </c>
      <c r="AD137" s="373">
        <f>SUMIFS(ЖС!A4:A10008,ЖС!F4:F10008,AD6,ЖС!G4:G10008,D7,ЖС!D4:D10008,5)</f>
        <v>0</v>
      </c>
      <c r="AE137" s="373">
        <f>SUMIFS(ЖС!A4:A10008,ЖС!F4:F10008,AD6,ЖС!G4:G10008,E7,ЖС!D4:D10008,5)</f>
        <v>0</v>
      </c>
      <c r="AF137" s="373">
        <f>SUMIFS(ЖС!A4:A10008,ЖС!F4:F10008,AF6,ЖС!G4:G10008,D7,ЖС!D4:D10008,5)</f>
        <v>0</v>
      </c>
      <c r="AG137" s="373">
        <f>SUMIFS(ЖС!A4:A10008,ЖС!F4:F10008,AF6,ЖС!G4:G10008,E7,ЖС!D4:D10008,5)</f>
        <v>0</v>
      </c>
      <c r="AH137" s="373">
        <f>SUMIFS(ЖС!A4:A10008,ЖС!F4:F10008,AH6,ЖС!G4:G10008,D7,ЖС!D4:D10008,5)</f>
        <v>0</v>
      </c>
      <c r="AI137" s="373">
        <f>SUMIFS(ЖС!A4:A10008,ЖС!F4:F10008,AH6,ЖС!G4:G10008,E7,ЖС!D4:D10008,5)</f>
        <v>0</v>
      </c>
      <c r="AJ137" s="373">
        <f>SUMIFS(ЖС!A4:A10008,ЖС!F4:F10008,AJ6,ЖС!G4:G10008,D7,ЖС!D4:D10008,5)</f>
        <v>0</v>
      </c>
      <c r="AK137" s="373">
        <f>SUMIFS(ЖС!A4:A10008,ЖС!F4:F10008,AJ6,ЖС!G4:G10008,E7,ЖС!D4:D10008,5)</f>
        <v>0</v>
      </c>
      <c r="AL137" s="373">
        <f>SUMIFS(ЖС!A4:A10008,ЖС!F4:F10008,AL6,ЖС!G4:G10008,D7,ЖС!D4:D10008,5)</f>
        <v>0</v>
      </c>
      <c r="AM137" s="373">
        <f>SUMIFS(ЖС!A4:A10008,ЖС!F4:F10008,AL6,ЖС!G4:G10008,E7,ЖС!D4:D10008,5)</f>
        <v>0</v>
      </c>
      <c r="AN137" s="373">
        <f>SUMIFS(ЖС!A4:A10008,ЖС!F4:F10008,AN6,ЖС!G4:G10008,D7,ЖС!D4:D10008,5)</f>
        <v>0</v>
      </c>
      <c r="AO137" s="373">
        <f>SUMIFS(ЖС!A4:A10008,ЖС!F4:F10008,AN6,ЖС!G4:G10008,E7,ЖС!D4:D10008,5)</f>
        <v>2</v>
      </c>
      <c r="AP137" s="373">
        <f>SUMIFS(ЖС!A4:A10008,ЖС!F4:F10008,AP6,ЖС!G4:G10008,D7,ЖС!D4:D10008,5)</f>
        <v>0</v>
      </c>
      <c r="AQ137" s="373">
        <f>SUMIFS(ЖС!A4:A10008,ЖС!F4:F10008,AP6,ЖС!G4:G10008,E7,ЖС!D4:D10008,5)</f>
        <v>0</v>
      </c>
      <c r="AR137" s="373">
        <f>SUMIFS(ЖС!A4:A10008,ЖС!F4:F10008,AR6,ЖС!G4:G10008,D7,ЖС!D4:D10008,5)</f>
        <v>0</v>
      </c>
      <c r="AS137" s="373">
        <f>SUMIFS(ЖС!A4:A10008,ЖС!F4:F10008,AR6,ЖС!G4:G10008,E7,ЖС!D4:D10008,5)</f>
        <v>0</v>
      </c>
      <c r="AT137" s="373">
        <f>SUMIFS(ЖС!A4:A10008,ЖС!F4:F10008,AT6,ЖС!G4:G10008,D7,ЖС!D4:D10008,5)</f>
        <v>0</v>
      </c>
      <c r="AU137" s="373">
        <f>SUMIFS(ЖС!A4:A10008,ЖС!F4:F10008,AT6,ЖС!G4:G10008,E7,ЖС!D4:D10008,5)</f>
        <v>0</v>
      </c>
      <c r="AV137" s="373">
        <f>SUMIFS(ЖС!A4:A10008,ЖС!F4:F10008,AV6,ЖС!G4:G10008,D7,ЖС!D4:D10008,5)</f>
        <v>0</v>
      </c>
      <c r="AW137" s="373">
        <f>SUMIFS(ЖС!A4:A10008,ЖС!F4:F10008,AV6,ЖС!G4:G10008,E7,ЖС!D4:D10008,5)</f>
        <v>0</v>
      </c>
      <c r="AX137" s="194"/>
      <c r="AY137" s="194"/>
      <c r="AZ137" s="194"/>
      <c r="BA137" s="194"/>
    </row>
    <row r="138" spans="1:53" ht="19.5" thickBot="1">
      <c r="A138" s="337" t="s">
        <v>520</v>
      </c>
      <c r="B138" s="410" t="s">
        <v>521</v>
      </c>
      <c r="C138" s="1204">
        <f t="shared" si="36"/>
        <v>15</v>
      </c>
      <c r="D138" s="372">
        <f t="shared" si="35"/>
        <v>5</v>
      </c>
      <c r="E138" s="196">
        <f t="shared" si="29"/>
        <v>10</v>
      </c>
      <c r="F138" s="1250">
        <f t="shared" si="37"/>
        <v>6</v>
      </c>
      <c r="G138" s="453">
        <v>2</v>
      </c>
      <c r="H138" s="458">
        <v>4</v>
      </c>
      <c r="I138" s="1212">
        <f>C138/C132*100%</f>
        <v>0.1271186440677966</v>
      </c>
      <c r="J138" s="1206">
        <f t="shared" si="27"/>
        <v>0.33333333333333331</v>
      </c>
      <c r="K138" s="1206">
        <f t="shared" si="28"/>
        <v>0.66666666666666663</v>
      </c>
      <c r="L138" s="373">
        <f>SUMIFS(ЖС!A4:A10008,ЖС!F4:F10008,L6,ЖС!G4:G10008,D7,ЖС!D4:D10008,6)</f>
        <v>0</v>
      </c>
      <c r="M138" s="373">
        <f>SUMIFS(ЖС!A4:A10008,ЖС!F4:F10008,L6,ЖС!G4:G10008,E7,ЖС!D4:D10008,6)</f>
        <v>0</v>
      </c>
      <c r="N138" s="373">
        <f>SUMIFS(ЖС!A4:A10008,ЖС!F4:F10008,N6,ЖС!G4:G10008,D7,ЖС!D4:D10008,6)</f>
        <v>0</v>
      </c>
      <c r="O138" s="373">
        <f>SUMIFS(ЖС!A4:A10008,ЖС!F4:F10008,N6,ЖС!G4:G10008,E7,ЖС!D4:D10008,6)</f>
        <v>0</v>
      </c>
      <c r="P138" s="373">
        <f>SUMIFS(ЖС!A4:A10008,ЖС!F4:F10008,P6,ЖС!G4:G10008,D7,ЖС!D4:D10008,6)</f>
        <v>0</v>
      </c>
      <c r="Q138" s="373">
        <f>SUMIFS(ЖС!A4:A10008,ЖС!F4:F10008,P6,ЖС!G4:G10008,E7,ЖС!D4:D10008,6)</f>
        <v>1</v>
      </c>
      <c r="R138" s="373">
        <f>SUMIFS(ЖС!A4:A10008,ЖС!F4:F10008,R6,ЖС!G4:G10008,D7,ЖС!D4:D10008,6)</f>
        <v>1</v>
      </c>
      <c r="S138" s="373">
        <f>SUMIFS(ЖС!A4:A10008,ЖС!F4:F10008,R6,ЖС!G4:G10008,E7,ЖС!D4:D10008,6)</f>
        <v>1</v>
      </c>
      <c r="T138" s="373">
        <f>SUMIFS(ЖС!A4:A10008,ЖС!F4:F10008,T6,ЖС!G4:G10008,D7,ЖС!D4:D10008,6)</f>
        <v>0</v>
      </c>
      <c r="U138" s="373">
        <f>SUMIFS(ЖС!A4:A10008,ЖС!F4:F10008,T6,ЖС!G4:G10008,E7,ЖС!D4:D10008,6)</f>
        <v>2</v>
      </c>
      <c r="V138" s="373">
        <f>SUMIFS(ЖС!A4:A10008,ЖС!F4:F10008,V6,ЖС!G4:G10008,D7,ЖС!D4:D10008,6)</f>
        <v>0</v>
      </c>
      <c r="W138" s="373">
        <f>SUMIFS(ЖС!A4:A10008,ЖС!F4:F10008,V6,ЖС!G4:G10008,E7,ЖС!D4:D10008,6)</f>
        <v>2</v>
      </c>
      <c r="X138" s="373">
        <f>SUMIFS(ЖС!A4:A10008,ЖС!F4:F10008,X6,ЖС!G4:G10008,D7,ЖС!D4:D10008,6)</f>
        <v>0</v>
      </c>
      <c r="Y138" s="373">
        <f>SUMIFS(ЖС!A4:A10008,ЖС!F4:F10008,X6,ЖС!G4:G10008,E7,ЖС!D4:D10008,6)</f>
        <v>0</v>
      </c>
      <c r="Z138" s="373">
        <f>SUMIFS(ЖС!A4:A10008,ЖС!F4:F10008,Z6,ЖС!G4:G10008,D7,ЖС!D4:D10008,6)</f>
        <v>0</v>
      </c>
      <c r="AA138" s="373">
        <f>SUMIFS(ЖС!A4:A10008,ЖС!F4:F10008,Z6,ЖС!G4:G10008,E7,ЖС!D4:D10008,6)</f>
        <v>0</v>
      </c>
      <c r="AB138" s="373">
        <f>SUMIFS(ЖС!A4:A10008,ЖС!F4:F10008,AB6,ЖС!G4:G10008,D7,ЖС!D4:D10008,6)</f>
        <v>0</v>
      </c>
      <c r="AC138" s="373">
        <f>SUMIFS(ЖС!A4:A10008,ЖС!F4:F10008,AB6,ЖС!G4:G10008,E7,ЖС!D4:D10008,6)</f>
        <v>0</v>
      </c>
      <c r="AD138" s="373">
        <f>SUMIFS(ЖС!A4:A10008,ЖС!F4:F10008,AD6,ЖС!G4:G10008,D7,ЖС!D4:D10008,6)</f>
        <v>0</v>
      </c>
      <c r="AE138" s="373">
        <f>SUMIFS(ЖС!A4:A10008,ЖС!F4:F10008,AD6,ЖС!G4:G10008,E7,ЖС!D4:D10008,6)</f>
        <v>1</v>
      </c>
      <c r="AF138" s="373">
        <f>SUMIFS(ЖС!A4:A10008,ЖС!F4:F10008,AF6,ЖС!G4:G10008,D7,ЖС!D4:D10008,6)</f>
        <v>0</v>
      </c>
      <c r="AG138" s="373">
        <f>SUMIFS(ЖС!A4:A10008,ЖС!F4:F10008,AF6,ЖС!G4:G10008,E7,ЖС!D4:D10008,6)</f>
        <v>0</v>
      </c>
      <c r="AH138" s="373">
        <f>SUMIFS(ЖС!A4:A10008,ЖС!F4:F10008,AH6,ЖС!G4:G10008,D7,ЖС!D4:D10008,6)</f>
        <v>1</v>
      </c>
      <c r="AI138" s="373">
        <f>SUMIFS(ЖС!A4:A10008,ЖС!F4:F10008,AH6,ЖС!G4:G10008,E7,ЖС!D4:D10008,6)</f>
        <v>0</v>
      </c>
      <c r="AJ138" s="373">
        <f>SUMIFS(ЖС!A4:A10008,ЖС!F4:F10008,AJ6,ЖС!G4:G10008,D7,ЖС!D4:D10008,6)</f>
        <v>0</v>
      </c>
      <c r="AK138" s="373">
        <f>SUMIFS(ЖС!A4:A10008,ЖС!F4:F10008,AJ6,ЖС!G4:G10008,E7,ЖС!D4:D10008,6)</f>
        <v>1</v>
      </c>
      <c r="AL138" s="373">
        <f>SUMIFS(ЖС!A4:A10008,ЖС!F4:F10008,AL6,ЖС!G4:G10008,D7,ЖС!D4:D10008,6)</f>
        <v>0</v>
      </c>
      <c r="AM138" s="373">
        <f>SUMIFS(ЖС!A4:A10008,ЖС!F4:F10008,AL6,ЖС!G4:G10008,E7,ЖС!D4:D10008,6)</f>
        <v>0</v>
      </c>
      <c r="AN138" s="373">
        <f>SUMIFS(ЖС!A4:A10008,ЖС!F4:F10008,AN6,ЖС!G4:G10008,D7,ЖС!D4:D10008,6)</f>
        <v>1</v>
      </c>
      <c r="AO138" s="373">
        <f>SUMIFS(ЖС!A4:A10008,ЖС!F4:F10008,AN6,ЖС!G4:G10008,E7,ЖС!D4:D10008,6)</f>
        <v>2</v>
      </c>
      <c r="AP138" s="373">
        <f>SUMIFS(ЖС!A4:A10008,ЖС!F4:F10008,AP6,ЖС!G4:G10008,D7,ЖС!D4:D10008,6)</f>
        <v>0</v>
      </c>
      <c r="AQ138" s="373">
        <f>SUMIFS(ЖС!A4:A10008,ЖС!F4:F10008,AP6,ЖС!G4:G10008,E7,ЖС!D4:D10008,6)</f>
        <v>0</v>
      </c>
      <c r="AR138" s="373">
        <f>SUMIFS(ЖС!A4:A10008,ЖС!F4:F10008,AR6,ЖС!G4:G10008,D7,ЖС!D4:D10008,6)</f>
        <v>1</v>
      </c>
      <c r="AS138" s="373">
        <f>SUMIFS(ЖС!A4:A10008,ЖС!F4:F10008,AR6,ЖС!G4:G10008,E7,ЖС!D4:D10008,6)</f>
        <v>0</v>
      </c>
      <c r="AT138" s="373">
        <f>SUMIFS(ЖС!A4:A10008,ЖС!F4:F10008,AT6,ЖС!G4:G10008,D7,ЖС!D4:D10008,6)</f>
        <v>1</v>
      </c>
      <c r="AU138" s="373">
        <f>SUMIFS(ЖС!A4:A10008,ЖС!F4:F10008,AT6,ЖС!G4:G10008,E7,ЖС!D4:D10008,6)</f>
        <v>0</v>
      </c>
      <c r="AV138" s="373">
        <f>SUMIFS(ЖС!A4:A10008,ЖС!F4:F10008,AV6,ЖС!G4:G10008,D7,ЖС!D4:D10008,6)</f>
        <v>0</v>
      </c>
      <c r="AW138" s="373">
        <f>SUMIFS(ЖС!A4:A10008,ЖС!F4:F10008,AV6,ЖС!G4:G10008,E7,ЖС!D4:D10008,6)</f>
        <v>0</v>
      </c>
      <c r="AX138" s="194"/>
      <c r="AY138" s="194"/>
      <c r="AZ138" s="194"/>
      <c r="BA138" s="194"/>
    </row>
    <row r="139" spans="1:53" ht="19.5" thickBot="1">
      <c r="A139" s="337" t="s">
        <v>522</v>
      </c>
      <c r="B139" s="410" t="s">
        <v>523</v>
      </c>
      <c r="C139" s="1204">
        <f t="shared" si="36"/>
        <v>24</v>
      </c>
      <c r="D139" s="372">
        <f t="shared" si="35"/>
        <v>8</v>
      </c>
      <c r="E139" s="196">
        <f t="shared" si="29"/>
        <v>16</v>
      </c>
      <c r="F139" s="1250">
        <f t="shared" si="37"/>
        <v>12</v>
      </c>
      <c r="G139" s="453">
        <v>3</v>
      </c>
      <c r="H139" s="458">
        <v>9</v>
      </c>
      <c r="I139" s="1212">
        <f>C139/C132*100%</f>
        <v>0.20338983050847459</v>
      </c>
      <c r="J139" s="1206">
        <f t="shared" si="27"/>
        <v>0.33333333333333331</v>
      </c>
      <c r="K139" s="1206">
        <f t="shared" si="28"/>
        <v>0.66666666666666663</v>
      </c>
      <c r="L139" s="373">
        <f>SUMIFS(ЖС!A4:A10008,ЖС!F4:F10008,L6,ЖС!G4:G10008,D7,ЖС!D4:D10008,7)</f>
        <v>0</v>
      </c>
      <c r="M139" s="373">
        <f>SUMIFS(ЖС!A4:A10008,ЖС!F4:F10008,L6,ЖС!G4:G10008,E7,ЖС!D4:D10008,7)</f>
        <v>0</v>
      </c>
      <c r="N139" s="373">
        <f>SUMIFS(ЖС!A4:A10008,ЖС!F4:F10008,N6,ЖС!G4:G10008,D7,ЖС!D4:D10008,7)</f>
        <v>0</v>
      </c>
      <c r="O139" s="373">
        <f>SUMIFS(ЖС!A4:A10008,ЖС!F4:F10008,N6,ЖС!G4:G10008,E7,ЖС!D4:D10008,7)</f>
        <v>0</v>
      </c>
      <c r="P139" s="373">
        <f>SUMIFS(ЖС!A4:A10008,ЖС!F4:F10008,P6,ЖС!G4:G10008,D7,ЖС!D4:D10008,7)</f>
        <v>0</v>
      </c>
      <c r="Q139" s="373">
        <f>SUMIFS(ЖС!A4:A10008,ЖС!F4:F10008,P6,ЖС!G4:G10008,E7,ЖС!D4:D10008,7)</f>
        <v>1</v>
      </c>
      <c r="R139" s="373">
        <f>SUMIFS(ЖС!A4:A10008,ЖС!F4:F10008,R6,ЖС!G4:G10008,D7,ЖС!D4:D10008,7)</f>
        <v>2</v>
      </c>
      <c r="S139" s="373">
        <f>SUMIFS(ЖС!A4:A10008,ЖС!F4:F10008,R6,ЖС!G4:G10008,E7,ЖС!D4:D10008,7)</f>
        <v>3</v>
      </c>
      <c r="T139" s="373">
        <f>SUMIFS(ЖС!A4:A10008,ЖС!F4:F10008,T6,ЖС!G4:G10008,D7,ЖС!D4:D10008,7)</f>
        <v>0</v>
      </c>
      <c r="U139" s="373">
        <f>SUMIFS(ЖС!A4:A10008,ЖС!F4:F10008,T6,ЖС!G4:G10008,E7,ЖС!D4:D10008,7)</f>
        <v>0</v>
      </c>
      <c r="V139" s="373">
        <f>SUMIFS(ЖС!A4:A10008,ЖС!F4:F10008,V6,ЖС!G4:G10008,D7,ЖС!D4:D10008,7)</f>
        <v>0</v>
      </c>
      <c r="W139" s="373">
        <f>SUMIFS(ЖС!A4:A10008,ЖС!F4:F10008,V6,ЖС!G4:G10008,E7,ЖС!D4:D10008,7)</f>
        <v>2</v>
      </c>
      <c r="X139" s="373">
        <f>SUMIFS(ЖС!A4:A10008,ЖС!F4:F10008,X6,ЖС!G4:G10008,D7,ЖС!D4:D10008,7)</f>
        <v>0</v>
      </c>
      <c r="Y139" s="373">
        <f>SUMIFS(ЖС!A4:A10008,ЖС!F4:F10008,X6,ЖС!G4:G10008,E7,ЖС!D4:D10008,7)</f>
        <v>0</v>
      </c>
      <c r="Z139" s="373">
        <f>SUMIFS(ЖС!A4:A10008,ЖС!F4:F10008,Z6,ЖС!G4:G10008,D7,ЖС!D4:D10008,7)</f>
        <v>0</v>
      </c>
      <c r="AA139" s="373">
        <f>SUMIFS(ЖС!A4:A10008,ЖС!F4:F10008,Z6,ЖС!G4:G10008,E7,ЖС!D4:D10008,7)</f>
        <v>8</v>
      </c>
      <c r="AB139" s="373">
        <f>SUMIFS(ЖС!A4:A10008,ЖС!F4:F10008,AB6,ЖС!G4:G10008,D7,ЖС!D4:D10008,7)</f>
        <v>0</v>
      </c>
      <c r="AC139" s="373">
        <f>SUMIFS(ЖС!A4:A10008,ЖС!F4:F10008,AB6,ЖС!G4:G10008,E7,ЖС!D4:D10008,7)</f>
        <v>0</v>
      </c>
      <c r="AD139" s="373">
        <f>SUMIFS(ЖС!A4:A10008,ЖС!F4:F10008,AD6,ЖС!G4:G10008,D7,ЖС!D4:D10008,7)</f>
        <v>0</v>
      </c>
      <c r="AE139" s="373">
        <f>SUMIFS(ЖС!A4:A10008,ЖС!F4:F10008,AD6,ЖС!G4:G10008,E7,ЖС!D4:D10008,7)</f>
        <v>0</v>
      </c>
      <c r="AF139" s="373">
        <f>SUMIFS(ЖС!A4:A10008,ЖС!F4:F10008,AF6,ЖС!G4:G10008,D7,ЖС!D4:D10008,7)</f>
        <v>0</v>
      </c>
      <c r="AG139" s="373">
        <f>SUMIFS(ЖС!A4:A10008,ЖС!F4:F10008,AF6,ЖС!G4:G10008,E7,ЖС!D4:D10008,7)</f>
        <v>0</v>
      </c>
      <c r="AH139" s="373">
        <f>SUMIFS(ЖС!A4:A10008,ЖС!F4:F10008,AH6,ЖС!G4:G10008,D7,ЖС!D4:D10008,7)</f>
        <v>0</v>
      </c>
      <c r="AI139" s="373">
        <f>SUMIFS(ЖС!A4:A10008,ЖС!F4:F10008,AH6,ЖС!G4:G10008,E7,ЖС!D4:D10008,7)</f>
        <v>0</v>
      </c>
      <c r="AJ139" s="373">
        <f>SUMIFS(ЖС!A4:A10008,ЖС!F4:F10008,AJ6,ЖС!G4:G10008,D7,ЖС!D4:D10008,7)</f>
        <v>0</v>
      </c>
      <c r="AK139" s="373">
        <f>SUMIFS(ЖС!A4:A10008,ЖС!F4:F10008,AJ6,ЖС!G4:G10008,E7,ЖС!D4:D10008,7)</f>
        <v>0</v>
      </c>
      <c r="AL139" s="373">
        <f>SUMIFS(ЖС!A4:A10008,ЖС!F4:F10008,AL6,ЖС!G4:G10008,D7,ЖС!D4:D10008,7)</f>
        <v>2</v>
      </c>
      <c r="AM139" s="373">
        <f>SUMIFS(ЖС!A4:A10008,ЖС!F4:F10008,AL6,ЖС!G4:G10008,E7,ЖС!D4:D10008,7)</f>
        <v>0</v>
      </c>
      <c r="AN139" s="373">
        <f>SUMIFS(ЖС!A4:A10008,ЖС!F4:F10008,AN6,ЖС!G4:G10008,D7,ЖС!D4:D10008,7)</f>
        <v>0</v>
      </c>
      <c r="AO139" s="373">
        <f>SUMIFS(ЖС!A4:A10008,ЖС!F4:F10008,AN6,ЖС!G4:G10008,E7,ЖС!D4:D10008,7)</f>
        <v>2</v>
      </c>
      <c r="AP139" s="373">
        <f>SUMIFS(ЖС!A4:A10008,ЖС!F4:F10008,AP6,ЖС!G4:G10008,D7,ЖС!D4:D10008,7)</f>
        <v>0</v>
      </c>
      <c r="AQ139" s="373">
        <f>SUMIFS(ЖС!A4:A10008,ЖС!F4:F10008,AP6,ЖС!G4:G10008,E7,ЖС!D4:D10008,7)</f>
        <v>0</v>
      </c>
      <c r="AR139" s="373">
        <f>SUMIFS(ЖС!A4:A10008,ЖС!F4:F10008,AR6,ЖС!G4:G10008,D7,ЖС!D4:D10008,7)</f>
        <v>3</v>
      </c>
      <c r="AS139" s="373">
        <f>SUMIFS(ЖС!A4:A10008,ЖС!F4:F10008,AR6,ЖС!G4:G10008,E7,ЖС!D4:D10008,7)</f>
        <v>0</v>
      </c>
      <c r="AT139" s="373">
        <f>SUMIFS(ЖС!A4:A10008,ЖС!F4:F10008,AT6,ЖС!G4:G10008,D7,ЖС!D4:D10008,7)</f>
        <v>0</v>
      </c>
      <c r="AU139" s="373">
        <f>SUMIFS(ЖС!A4:A10008,ЖС!F4:F10008,AT6,ЖС!G4:G10008,E7,ЖС!D4:D10008,7)</f>
        <v>0</v>
      </c>
      <c r="AV139" s="373">
        <f>SUMIFS(ЖС!A4:A10008,ЖС!F4:F10008,AV6,ЖС!G4:G10008,D7,ЖС!D4:D10008,7)</f>
        <v>1</v>
      </c>
      <c r="AW139" s="373">
        <f>SUMIFS(ЖС!A4:A10008,ЖС!F4:F10008,AV6,ЖС!G4:G10008,E7,ЖС!D4:D10008,7)</f>
        <v>0</v>
      </c>
      <c r="AX139" s="194"/>
      <c r="AY139" s="194"/>
      <c r="AZ139" s="194"/>
      <c r="BA139" s="194"/>
    </row>
    <row r="140" spans="1:53" ht="19.5" thickBot="1">
      <c r="A140" s="405">
        <v>11</v>
      </c>
      <c r="B140" s="393" t="s">
        <v>524</v>
      </c>
      <c r="C140" s="1204">
        <f t="shared" si="36"/>
        <v>6</v>
      </c>
      <c r="D140" s="197">
        <f t="shared" si="29"/>
        <v>0</v>
      </c>
      <c r="E140" s="197">
        <f t="shared" si="29"/>
        <v>6</v>
      </c>
      <c r="F140" s="1250">
        <f t="shared" si="37"/>
        <v>3</v>
      </c>
      <c r="G140" s="452">
        <v>0</v>
      </c>
      <c r="H140" s="452">
        <v>3</v>
      </c>
      <c r="I140" s="1205">
        <f>SUM(I141:I147)</f>
        <v>1</v>
      </c>
      <c r="J140" s="1206">
        <f t="shared" si="27"/>
        <v>0</v>
      </c>
      <c r="K140" s="1206">
        <f t="shared" si="28"/>
        <v>1</v>
      </c>
      <c r="L140" s="396">
        <f t="shared" ref="L140:AW140" si="38">L141+L142+L143+L144+L145+L146+L147</f>
        <v>0</v>
      </c>
      <c r="M140" s="396">
        <f t="shared" si="38"/>
        <v>0</v>
      </c>
      <c r="N140" s="396">
        <f t="shared" si="38"/>
        <v>0</v>
      </c>
      <c r="O140" s="396">
        <f t="shared" si="38"/>
        <v>2</v>
      </c>
      <c r="P140" s="396">
        <f t="shared" si="38"/>
        <v>0</v>
      </c>
      <c r="Q140" s="396">
        <f t="shared" si="38"/>
        <v>0</v>
      </c>
      <c r="R140" s="396">
        <f t="shared" si="38"/>
        <v>0</v>
      </c>
      <c r="S140" s="396">
        <f t="shared" si="38"/>
        <v>1</v>
      </c>
      <c r="T140" s="396">
        <f t="shared" si="38"/>
        <v>0</v>
      </c>
      <c r="U140" s="396">
        <f t="shared" si="38"/>
        <v>0</v>
      </c>
      <c r="V140" s="396">
        <f t="shared" si="38"/>
        <v>0</v>
      </c>
      <c r="W140" s="396">
        <f t="shared" si="38"/>
        <v>0</v>
      </c>
      <c r="X140" s="396">
        <f t="shared" si="38"/>
        <v>0</v>
      </c>
      <c r="Y140" s="396">
        <f t="shared" si="38"/>
        <v>0</v>
      </c>
      <c r="Z140" s="396">
        <f t="shared" si="38"/>
        <v>0</v>
      </c>
      <c r="AA140" s="396">
        <f t="shared" si="38"/>
        <v>0</v>
      </c>
      <c r="AB140" s="396">
        <f t="shared" si="38"/>
        <v>0</v>
      </c>
      <c r="AC140" s="396">
        <f t="shared" si="38"/>
        <v>0</v>
      </c>
      <c r="AD140" s="396">
        <f t="shared" si="38"/>
        <v>0</v>
      </c>
      <c r="AE140" s="396">
        <f t="shared" si="38"/>
        <v>0</v>
      </c>
      <c r="AF140" s="396">
        <f t="shared" si="38"/>
        <v>0</v>
      </c>
      <c r="AG140" s="396">
        <f t="shared" si="38"/>
        <v>0</v>
      </c>
      <c r="AH140" s="396">
        <f t="shared" si="38"/>
        <v>0</v>
      </c>
      <c r="AI140" s="396">
        <f t="shared" si="38"/>
        <v>0</v>
      </c>
      <c r="AJ140" s="396">
        <f t="shared" si="38"/>
        <v>0</v>
      </c>
      <c r="AK140" s="396">
        <f t="shared" si="38"/>
        <v>3</v>
      </c>
      <c r="AL140" s="396">
        <f t="shared" si="38"/>
        <v>0</v>
      </c>
      <c r="AM140" s="396">
        <f t="shared" si="38"/>
        <v>0</v>
      </c>
      <c r="AN140" s="396">
        <f t="shared" si="38"/>
        <v>0</v>
      </c>
      <c r="AO140" s="396">
        <f t="shared" si="38"/>
        <v>0</v>
      </c>
      <c r="AP140" s="396">
        <f t="shared" si="38"/>
        <v>0</v>
      </c>
      <c r="AQ140" s="396">
        <f t="shared" si="38"/>
        <v>0</v>
      </c>
      <c r="AR140" s="396">
        <f t="shared" si="38"/>
        <v>0</v>
      </c>
      <c r="AS140" s="396">
        <f t="shared" si="38"/>
        <v>0</v>
      </c>
      <c r="AT140" s="396">
        <f t="shared" si="38"/>
        <v>0</v>
      </c>
      <c r="AU140" s="396">
        <f t="shared" si="38"/>
        <v>0</v>
      </c>
      <c r="AV140" s="396">
        <f t="shared" si="38"/>
        <v>0</v>
      </c>
      <c r="AW140" s="396">
        <f t="shared" si="38"/>
        <v>0</v>
      </c>
      <c r="AX140" s="194"/>
      <c r="AY140" s="194"/>
      <c r="AZ140" s="194"/>
      <c r="BA140" s="194"/>
    </row>
    <row r="141" spans="1:53" ht="19.5" thickBot="1">
      <c r="A141" s="337" t="s">
        <v>525</v>
      </c>
      <c r="B141" s="410" t="s">
        <v>511</v>
      </c>
      <c r="C141" s="1204">
        <f t="shared" si="36"/>
        <v>0</v>
      </c>
      <c r="D141" s="372">
        <f t="shared" ref="D141:D147" si="39">L141+N141+P141+R141+T141+V141+X141+Z141+AB141+AD141+AF141+AH141+AJ141+AL141+AN141+AP141+AR141+AT141+AV141</f>
        <v>0</v>
      </c>
      <c r="E141" s="196">
        <f t="shared" si="29"/>
        <v>0</v>
      </c>
      <c r="F141" s="1250">
        <f t="shared" si="37"/>
        <v>0</v>
      </c>
      <c r="G141" s="453">
        <v>0</v>
      </c>
      <c r="H141" s="458">
        <v>0</v>
      </c>
      <c r="I141" s="1212">
        <f>C141/C140*100%</f>
        <v>0</v>
      </c>
      <c r="J141" s="1206" t="e">
        <f t="shared" si="27"/>
        <v>#DIV/0!</v>
      </c>
      <c r="K141" s="1206" t="e">
        <f t="shared" si="28"/>
        <v>#DIV/0!</v>
      </c>
      <c r="L141" s="373">
        <f>SUMIFS(Гиб.!O5:O9995,Гиб.!E5:E9995,L6,Гиб.!F5:F9995,D7,Гиб.!C5:C9995,1,Гиб.!H5:H9995,"Жилой сектор")</f>
        <v>0</v>
      </c>
      <c r="M141" s="373">
        <f>SUMIFS(Гиб.!O5:O9995,Гиб.!E5:E9995,L6,Гиб.!F5:F9995,E7,Гиб.!C5:C9995,1,Гиб.!H5:H9995,"Жилой сектор")</f>
        <v>0</v>
      </c>
      <c r="N141" s="373">
        <f>SUMIFS(Гиб.!O5:O9995,Гиб.!E5:E9995,N6,Гиб.!F5:F9995,D7,Гиб.!C5:C9995,1,Гиб.!H5:H9995,"Жилой сектор")</f>
        <v>0</v>
      </c>
      <c r="O141" s="373">
        <f>SUMIFS(Гиб.!O5:O9995,Гиб.!E5:E9995,N6,Гиб.!F5:F9995,E7,Гиб.!C5:C9995,1,Гиб.!H5:H9995,"Жилой сектор")</f>
        <v>0</v>
      </c>
      <c r="P141" s="373">
        <f>SUMIFS(Гиб.!O5:O9995,Гиб.!E5:E9995,P6,Гиб.!F5:F9995,D7,Гиб.!C5:C9995,1,Гиб.!H5:H9995,"Жилой сектор")</f>
        <v>0</v>
      </c>
      <c r="Q141" s="373">
        <f>SUMIFS(Гиб.!O5:O9995,Гиб.!E5:E9995,P6,Гиб.!F5:F9995,E7,Гиб.!C5:C9995,1,Гиб.!H5:H9995,"Жилой сектор")</f>
        <v>0</v>
      </c>
      <c r="R141" s="373">
        <f>SUMIFS(Гиб.!O5:O9995,Гиб.!E5:E9995,R6,Гиб.!F5:F9995,D7,Гиб.!C5:C9995,1,Гиб.!H5:H9995,"Жилой сектор")</f>
        <v>0</v>
      </c>
      <c r="S141" s="373">
        <f>SUMIFS(Гиб.!O5:O9995,Гиб.!E5:E9995,R6,Гиб.!F5:F9995,E7,Гиб.!C5:C9995,1,Гиб.!H5:H9995,"Жилой сектор")</f>
        <v>0</v>
      </c>
      <c r="T141" s="373">
        <f>SUMIFS(Гиб.!O5:O9995,Гиб.!E5:E9995,T6,Гиб.!F5:F9995,D7,Гиб.!C5:C9995,1,Гиб.!H5:H9995,"Жилой сектор")</f>
        <v>0</v>
      </c>
      <c r="U141" s="373">
        <f>SUMIFS(Гиб.!O5:O9995,Гиб.!E5:E9995,T6,Гиб.!F5:F9995,E7,Гиб.!C5:C9995,1,Гиб.!H5:H9995,"Жилой сектор")</f>
        <v>0</v>
      </c>
      <c r="V141" s="373">
        <f>SUMIFS(Гиб.!O5:O9995,Гиб.!E5:E9995,V6,Гиб.!F5:F9995,D7,Гиб.!C5:C9995,1,Гиб.!H5:H9995,"Жилой сектор")</f>
        <v>0</v>
      </c>
      <c r="W141" s="373">
        <f>SUMIFS(Гиб.!O5:O9995,Гиб.!E5:E9995,V6,Гиб.!F5:F9995,E7,Гиб.!C5:C9995,1,Гиб.!H5:H9995,"Жилой сектор")</f>
        <v>0</v>
      </c>
      <c r="X141" s="373">
        <f>SUMIFS(Гиб.!O5:O9995,Гиб.!E5:E9995,X6,Гиб.!F5:F9995,D7,Гиб.!C5:C9995,1,Гиб.!H5:H9995,"Жилой сектор")</f>
        <v>0</v>
      </c>
      <c r="Y141" s="373">
        <f>SUMIFS(Гиб.!O5:O9995,Гиб.!E5:E9995,X6,Гиб.!F5:F9995,E7,Гиб.!C5:C9995,1,Гиб.!H5:H9995,"Жилой сектор")</f>
        <v>0</v>
      </c>
      <c r="Z141" s="373">
        <f>SUMIFS(Гиб.!O5:O9995,Гиб.!E5:E9995,Z6,Гиб.!F5:F9995,D7,Гиб.!C5:C9995,1,Гиб.!H5:H9995,"Жилой сектор")</f>
        <v>0</v>
      </c>
      <c r="AA141" s="373">
        <f>SUMIFS(Гиб.!O5:O9995,Гиб.!E5:E9995,Z6,Гиб.!F5:F9995,E7,Гиб.!C5:C9995,1,Гиб.!H5:H9995,"Жилой сектор")</f>
        <v>0</v>
      </c>
      <c r="AB141" s="373">
        <f>SUMIFS(Гиб.!O5:O9995,Гиб.!E5:E9995,AB6,Гиб.!F5:F9995,D7,Гиб.!C5:C9995,1,Гиб.!H5:H9995,"Жилой сектор")</f>
        <v>0</v>
      </c>
      <c r="AC141" s="373">
        <f>SUMIFS(Гиб.!O5:O9995,Гиб.!E5:E9995,AB6,Гиб.!F5:F9995,E7,Гиб.!C5:C9995,1,Гиб.!H5:H9995,"Жилой сектор")</f>
        <v>0</v>
      </c>
      <c r="AD141" s="373">
        <f>SUMIFS(Гиб.!O5:O9995,Гиб.!E5:E9995,AD6,Гиб.!F5:F9995,D7,Гиб.!C5:C9995,1,Гиб.!H5:H9995,"Жилой сектор")</f>
        <v>0</v>
      </c>
      <c r="AE141" s="373">
        <f>SUMIFS(Гиб.!O5:O9995,Гиб.!E5:E9995,AD6,Гиб.!F5:F9995,E7,Гиб.!C5:C9995,1,Гиб.!H5:H9995,"Жилой сектор")</f>
        <v>0</v>
      </c>
      <c r="AF141" s="373">
        <f>SUMIFS(Гиб.!O5:O9995,Гиб.!E5:E9995,AF6,Гиб.!F5:F9995,D7,Гиб.!C5:C9995,1,Гиб.!H5:H9995,"Жилой сектор")</f>
        <v>0</v>
      </c>
      <c r="AG141" s="373">
        <f>SUMIFS(Гиб.!O5:O9995,Гиб.!E5:E9995,AF6,Гиб.!F5:F9995,E7,Гиб.!C5:C9995,1,Гиб.!H5:H9995,"Жилой сектор")</f>
        <v>0</v>
      </c>
      <c r="AH141" s="373">
        <f>SUMIFS(Гиб.!O5:O9995,Гиб.!E5:E9995,AH6,Гиб.!F5:F9995,D7,Гиб.!C5:C9995,1,Гиб.!H5:H9995,"Жилой сектор")</f>
        <v>0</v>
      </c>
      <c r="AI141" s="373">
        <f>SUMIFS(Гиб.!O5:O9995,Гиб.!E5:E9995,AH6,Гиб.!F5:F9995,E7,Гиб.!C5:C9995,1,Гиб.!H5:H9995,"Жилой сектор")</f>
        <v>0</v>
      </c>
      <c r="AJ141" s="373">
        <f>SUMIFS(Гиб.!O5:O9995,Гиб.!E5:E9995,AJ6,Гиб.!F5:F9995,D7,Гиб.!C5:C9995,1,Гиб.!H5:H9995,"Жилой сектор")</f>
        <v>0</v>
      </c>
      <c r="AK141" s="373">
        <f>SUMIFS(Гиб.!O5:O9995,Гиб.!E5:E9995,AJ6,Гиб.!F5:F9995,E7,Гиб.!C5:C9995,1,Гиб.!H5:H9995,"Жилой сектор")</f>
        <v>0</v>
      </c>
      <c r="AL141" s="373">
        <f>SUMIFS(Гиб.!O5:O9995,Гиб.!E5:E9995,AL6,Гиб.!F5:F9995,D7,Гиб.!C5:C9995,1,Гиб.!H5:H9995,"Жилой сектор")</f>
        <v>0</v>
      </c>
      <c r="AM141" s="373">
        <f>SUMIFS(Гиб.!O5:O9995,Гиб.!E5:E9995,AL6,Гиб.!F5:F9995,E7,Гиб.!C5:C9995,1,Гиб.!H5:H9995,"Жилой сектор")</f>
        <v>0</v>
      </c>
      <c r="AN141" s="373">
        <f>SUMIFS(Гиб.!O5:O9995,Гиб.!E5:E9995,AN6,Гиб.!F5:F9995,D7,Гиб.!C5:C9995,1,Гиб.!H5:H9995,"Жилой сектор")</f>
        <v>0</v>
      </c>
      <c r="AO141" s="373">
        <f>SUMIFS(Гиб.!O5:O9995,Гиб.!E5:E9995,AN6,Гиб.!F5:F9995,E7,Гиб.!C5:C9995,1,Гиб.!H5:H9995,"Жилой сектор")</f>
        <v>0</v>
      </c>
      <c r="AP141" s="373">
        <f>SUMIFS(Гиб.!O5:O9995,Гиб.!E5:E9995,AP6,Гиб.!F5:F9995,D7,Гиб.!C5:C9995,1,Гиб.!H5:H9995,"Жилой сектор")</f>
        <v>0</v>
      </c>
      <c r="AQ141" s="373">
        <f>SUMIFS(Гиб.!O5:O9995,Гиб.!E5:E9995,AP6,Гиб.!F5:F9995,E7,Гиб.!C5:C9995,1,Гиб.!H5:H9995,"Жилой сектор")</f>
        <v>0</v>
      </c>
      <c r="AR141" s="373">
        <f>SUMIFS(Гиб.!O5:O9995,Гиб.!E5:E9995,AR6,Гиб.!F5:F9995,D7,Гиб.!C5:C9995,1,Гиб.!H5:H9995,"Жилой сектор")</f>
        <v>0</v>
      </c>
      <c r="AS141" s="373">
        <f>SUMIFS(Гиб.!O5:O9995,Гиб.!E5:E9995,AR6,Гиб.!F5:F9995,E7,Гиб.!C5:C9995,1,Гиб.!H5:H9995,"Жилой сектор")</f>
        <v>0</v>
      </c>
      <c r="AT141" s="373">
        <f>SUMIFS(Гиб.!O5:O9995,Гиб.!E5:E9995,AT6,Гиб.!F5:F9995,D7,Гиб.!C5:C9995,1,Гиб.!H5:H9995,"Жилой сектор")</f>
        <v>0</v>
      </c>
      <c r="AU141" s="373">
        <f>SUMIFS(Гиб.!O5:O9995,Гиб.!E5:E9995,AT6,Гиб.!F5:F9995,E7,Гиб.!C5:C9995,1,Гиб.!H5:H9995,"Жилой сектор")</f>
        <v>0</v>
      </c>
      <c r="AV141" s="373">
        <f>SUMIFS(Гиб.!O5:O9995,Гиб.!E5:E9995,AV6,Гиб.!F5:F9995,D7,Гиб.!C5:C9995,1,Гиб.!H5:H9995,"Жилой сектор")</f>
        <v>0</v>
      </c>
      <c r="AW141" s="373">
        <f>SUMIFS(Гиб.!O5:O9995,Гиб.!E5:E9995,AV6,Гиб.!F5:F9995,E7,Гиб.!C5:C9995,1,Гиб.!H5:H9995,"Жилой сектор")</f>
        <v>0</v>
      </c>
      <c r="AX141" s="194"/>
      <c r="AY141" s="194"/>
      <c r="AZ141" s="194"/>
      <c r="BA141" s="194"/>
    </row>
    <row r="142" spans="1:53" ht="19.5" thickBot="1">
      <c r="A142" s="337" t="s">
        <v>526</v>
      </c>
      <c r="B142" s="410" t="s">
        <v>513</v>
      </c>
      <c r="C142" s="1204">
        <f t="shared" si="36"/>
        <v>3</v>
      </c>
      <c r="D142" s="372">
        <f t="shared" si="39"/>
        <v>0</v>
      </c>
      <c r="E142" s="196">
        <f t="shared" si="29"/>
        <v>3</v>
      </c>
      <c r="F142" s="1250">
        <f t="shared" si="37"/>
        <v>0</v>
      </c>
      <c r="G142" s="453">
        <v>0</v>
      </c>
      <c r="H142" s="458">
        <v>0</v>
      </c>
      <c r="I142" s="1212">
        <f>C142/C140*100%</f>
        <v>0.5</v>
      </c>
      <c r="J142" s="1206">
        <f t="shared" si="27"/>
        <v>0</v>
      </c>
      <c r="K142" s="1206">
        <f t="shared" si="28"/>
        <v>1</v>
      </c>
      <c r="L142" s="373">
        <f>SUMIFS(Гиб.!O5:O9995,Гиб.!E5:E9995,L6,Гиб.!F5:F9995,D7,Гиб.!C5:C9995,2,Гиб.!H5:H9995,"Жилой сектор")</f>
        <v>0</v>
      </c>
      <c r="M142" s="373">
        <f>SUMIFS(Гиб.!O5:O9995,Гиб.!E5:E9995,L6,Гиб.!F5:F9995,E7,Гиб.!C5:C9995,2,Гиб.!H5:H9995,"Жилой сектор")</f>
        <v>0</v>
      </c>
      <c r="N142" s="373">
        <f>SUMIFS(Гиб.!O5:O9995,Гиб.!E5:E9995,N6,Гиб.!F5:F9995,D7,Гиб.!C5:C9995,2,Гиб.!H5:H9995,"Жилой сектор")</f>
        <v>0</v>
      </c>
      <c r="O142" s="373">
        <f>SUMIFS(Гиб.!O5:O9995,Гиб.!E5:E9995,N6,Гиб.!F5:F9995,E7,Гиб.!C5:C9995,2,Гиб.!H5:H9995,"Жилой сектор")</f>
        <v>0</v>
      </c>
      <c r="P142" s="373">
        <f>SUMIFS(Гиб.!O5:O9995,Гиб.!E5:E9995,P6,Гиб.!F5:F9995,D7,Гиб.!C5:C9995,2,Гиб.!H5:H9995,"Жилой сектор")</f>
        <v>0</v>
      </c>
      <c r="Q142" s="373">
        <f>SUMIFS(Гиб.!O5:O9995,Гиб.!E5:E9995,P6,Гиб.!F5:F9995,E7,Гиб.!C5:C9995,2,Гиб.!H5:H9995,"Жилой сектор")</f>
        <v>0</v>
      </c>
      <c r="R142" s="373">
        <f>SUMIFS(Гиб.!O5:O9995,Гиб.!E5:E9995,R6,Гиб.!F5:F9995,D7,Гиб.!C5:C9995,2,Гиб.!H5:H9995,"Жилой сектор")</f>
        <v>0</v>
      </c>
      <c r="S142" s="373">
        <f>SUMIFS(Гиб.!O5:O9995,Гиб.!E5:E9995,R6,Гиб.!F5:F9995,E7,Гиб.!C5:C9995,2,Гиб.!H5:H9995,"Жилой сектор")</f>
        <v>0</v>
      </c>
      <c r="T142" s="373">
        <f>SUMIFS(Гиб.!O5:O9995,Гиб.!E5:E9995,T6,Гиб.!F5:F9995,D7,Гиб.!C5:C9995,2,Гиб.!H5:H9995,"Жилой сектор")</f>
        <v>0</v>
      </c>
      <c r="U142" s="373">
        <f>SUMIFS(Гиб.!O5:O9995,Гиб.!E5:E9995,T6,Гиб.!F5:F9995,E7,Гиб.!C5:C9995,2,Гиб.!H5:H9995,"Жилой сектор")</f>
        <v>0</v>
      </c>
      <c r="V142" s="373">
        <f>SUMIFS(Гиб.!O5:O9995,Гиб.!E5:E9995,V6,Гиб.!F5:F9995,D7,Гиб.!C5:C9995,2,Гиб.!H5:H9995,"Жилой сектор")</f>
        <v>0</v>
      </c>
      <c r="W142" s="373">
        <f>SUMIFS(Гиб.!O5:O9995,Гиб.!E5:E9995,V6,Гиб.!F5:F9995,E7,Гиб.!C5:C9995,2,Гиб.!H5:H9995,"Жилой сектор")</f>
        <v>0</v>
      </c>
      <c r="X142" s="373">
        <f>SUMIFS(Гиб.!O5:O9995,Гиб.!E5:E9995,X6,Гиб.!F5:F9995,D7,Гиб.!C5:C9995,2,Гиб.!H5:H9995,"Жилой сектор")</f>
        <v>0</v>
      </c>
      <c r="Y142" s="373">
        <f>SUMIFS(Гиб.!O5:O9995,Гиб.!E5:E9995,X6,Гиб.!F5:F9995,E7,Гиб.!C5:C9995,2,Гиб.!H5:H9995,"Жилой сектор")</f>
        <v>0</v>
      </c>
      <c r="Z142" s="373">
        <f>SUMIFS(Гиб.!O5:O9995,Гиб.!E5:E9995,Z6,Гиб.!F5:F9995,D7,Гиб.!C5:C9995,2,Гиб.!H5:H9995,"Жилой сектор")</f>
        <v>0</v>
      </c>
      <c r="AA142" s="373">
        <f>SUMIFS(Гиб.!O5:O9995,Гиб.!E5:E9995,Z6,Гиб.!F5:F9995,E7,Гиб.!C5:C9995,2,Гиб.!H5:H9995,"Жилой сектор")</f>
        <v>0</v>
      </c>
      <c r="AB142" s="373">
        <f>SUMIFS(Гиб.!O5:O9995,Гиб.!E5:E9995,AB6,Гиб.!F5:F9995,D7,Гиб.!C5:C9995,2,Гиб.!H5:H9995,"Жилой сектор")</f>
        <v>0</v>
      </c>
      <c r="AC142" s="373">
        <f>SUMIFS(Гиб.!O5:O9995,Гиб.!E5:E9995,AB6,Гиб.!F5:F9995,E7,Гиб.!C5:C9995,2,Гиб.!H5:H9995,"Жилой сектор")</f>
        <v>0</v>
      </c>
      <c r="AD142" s="373">
        <f>SUMIFS(Гиб.!O5:O9995,Гиб.!E5:E9995,AD6,Гиб.!F5:F9995,D7,Гиб.!C5:C9995,2,Гиб.!H5:H9995,"Жилой сектор")</f>
        <v>0</v>
      </c>
      <c r="AE142" s="373">
        <f>SUMIFS(Гиб.!O5:O9995,Гиб.!E5:E9995,AD6,Гиб.!F5:F9995,E7,Гиб.!C5:C9995,2,Гиб.!H5:H9995,"Жилой сектор")</f>
        <v>0</v>
      </c>
      <c r="AF142" s="373">
        <f>SUMIFS(Гиб.!O5:O9995,Гиб.!E5:E9995,AF6,Гиб.!F5:F9995,D7,Гиб.!C5:C9995,2,Гиб.!H5:H9995,"Жилой сектор")</f>
        <v>0</v>
      </c>
      <c r="AG142" s="373">
        <f>SUMIFS(Гиб.!O5:O9995,Гиб.!E5:E9995,AF6,Гиб.!F5:F9995,E7,Гиб.!C5:C9995,2,Гиб.!H5:H9995,"Жилой сектор")</f>
        <v>0</v>
      </c>
      <c r="AH142" s="373">
        <f>SUMIFS(Гиб.!O5:O9995,Гиб.!E5:E9995,AH6,Гиб.!F5:F9995,D7,Гиб.!C5:C9995,2,Гиб.!H5:H9995,"Жилой сектор")</f>
        <v>0</v>
      </c>
      <c r="AI142" s="373">
        <f>SUMIFS(Гиб.!O5:O9995,Гиб.!E5:E9995,AH6,Гиб.!F5:F9995,E7,Гиб.!C5:C9995,2,Гиб.!H5:H9995,"Жилой сектор")</f>
        <v>0</v>
      </c>
      <c r="AJ142" s="373">
        <f>SUMIFS(Гиб.!O5:O9995,Гиб.!E5:E9995,AJ6,Гиб.!F5:F9995,D7,Гиб.!C5:C9995,2,Гиб.!H5:H9995,"Жилой сектор")</f>
        <v>0</v>
      </c>
      <c r="AK142" s="373">
        <f>SUMIFS(Гиб.!O5:O9995,Гиб.!E5:E9995,AJ6,Гиб.!F5:F9995,E7,Гиб.!C5:C9995,2,Гиб.!H5:H9995,"Жилой сектор")</f>
        <v>3</v>
      </c>
      <c r="AL142" s="373">
        <f>SUMIFS(Гиб.!O5:O9995,Гиб.!E5:E9995,AL6,Гиб.!F5:F9995,D7,Гиб.!C5:C9995,2,Гиб.!H5:H9995,"Жилой сектор")</f>
        <v>0</v>
      </c>
      <c r="AM142" s="373">
        <f>SUMIFS(Гиб.!O5:O9995,Гиб.!E5:E9995,AL6,Гиб.!F5:F9995,E7,Гиб.!C5:C9995,2,Гиб.!H5:H9995,"Жилой сектор")</f>
        <v>0</v>
      </c>
      <c r="AN142" s="373">
        <f>SUMIFS(Гиб.!O5:O9995,Гиб.!E5:E9995,AN6,Гиб.!F5:F9995,D7,Гиб.!C5:C9995,2,Гиб.!H5:H9995,"Жилой сектор")</f>
        <v>0</v>
      </c>
      <c r="AO142" s="373">
        <f>SUMIFS(Гиб.!O5:O9995,Гиб.!E5:E9995,AN6,Гиб.!F5:F9995,E7,Гиб.!C5:C9995,2,Гиб.!H5:H9995,"Жилой сектор")</f>
        <v>0</v>
      </c>
      <c r="AP142" s="373">
        <f>SUMIFS(Гиб.!O5:O9995,Гиб.!E5:E9995,AP6,Гиб.!F5:F9995,D7,Гиб.!C5:C9995,2,Гиб.!H5:H9995,"Жилой сектор")</f>
        <v>0</v>
      </c>
      <c r="AQ142" s="373">
        <f>SUMIFS(Гиб.!O5:O9995,Гиб.!E5:E9995,AP6,Гиб.!F5:F9995,E7,Гиб.!C5:C9995,2,Гиб.!H5:H9995,"Жилой сектор")</f>
        <v>0</v>
      </c>
      <c r="AR142" s="373">
        <f>SUMIFS(Гиб.!O5:O9995,Гиб.!E5:E9995,AR6,Гиб.!F5:F9995,D7,Гиб.!C5:C9995,2,Гиб.!H5:H9995,"Жилой сектор")</f>
        <v>0</v>
      </c>
      <c r="AS142" s="373">
        <f>SUMIFS(Гиб.!O5:O9995,Гиб.!E5:E9995,AR6,Гиб.!F5:F9995,E7,Гиб.!C5:C9995,2,Гиб.!H5:H9995,"Жилой сектор")</f>
        <v>0</v>
      </c>
      <c r="AT142" s="373">
        <f>SUMIFS(Гиб.!O5:O9995,Гиб.!E5:E9995,AT6,Гиб.!F5:F9995,D7,Гиб.!C5:C9995,2,Гиб.!H5:H9995,"Жилой сектор")</f>
        <v>0</v>
      </c>
      <c r="AU142" s="373">
        <f>SUMIFS(Гиб.!O5:O9995,Гиб.!E5:E9995,AT6,Гиб.!F5:F9995,E7,Гиб.!C5:C9995,2,Гиб.!H5:H9995,"Жилой сектор")</f>
        <v>0</v>
      </c>
      <c r="AV142" s="373">
        <f>SUMIFS(Гиб.!O5:O9995,Гиб.!E5:E9995,AV6,Гиб.!F5:F9995,D7,Гиб.!C5:C9995,2,Гиб.!H5:H9995,"Жилой сектор")</f>
        <v>0</v>
      </c>
      <c r="AW142" s="373">
        <f>SUMIFS(Гиб.!O5:O9995,Гиб.!E5:E9995,AV6,Гиб.!F5:F9995,E7,Гиб.!C5:C9995,2,Гиб.!H5:H9995,"Жилой сектор")</f>
        <v>0</v>
      </c>
      <c r="AX142" s="194"/>
      <c r="AY142" s="194"/>
      <c r="AZ142" s="194"/>
      <c r="BA142" s="194"/>
    </row>
    <row r="143" spans="1:53" ht="19.5" thickBot="1">
      <c r="A143" s="337" t="s">
        <v>527</v>
      </c>
      <c r="B143" s="410" t="s">
        <v>515</v>
      </c>
      <c r="C143" s="1204">
        <f t="shared" si="36"/>
        <v>1</v>
      </c>
      <c r="D143" s="372">
        <f t="shared" si="39"/>
        <v>0</v>
      </c>
      <c r="E143" s="196">
        <f t="shared" si="29"/>
        <v>1</v>
      </c>
      <c r="F143" s="1250">
        <f t="shared" si="37"/>
        <v>1</v>
      </c>
      <c r="G143" s="453">
        <v>0</v>
      </c>
      <c r="H143" s="458">
        <v>1</v>
      </c>
      <c r="I143" s="1212">
        <f>C143/C140*100%</f>
        <v>0.16666666666666666</v>
      </c>
      <c r="J143" s="1206">
        <f t="shared" si="27"/>
        <v>0</v>
      </c>
      <c r="K143" s="1206">
        <f t="shared" si="28"/>
        <v>1</v>
      </c>
      <c r="L143" s="373">
        <f>SUMIFS(Гиб.!O5:O9995,Гиб.!E5:E9995,L6,Гиб.!F5:F9995,D7,Гиб.!C5:C9995,3,Гиб.!H5:H9995,"Жилой сектор")</f>
        <v>0</v>
      </c>
      <c r="M143" s="373">
        <f>SUMIFS(Гиб.!O5:O9995,Гиб.!E5:E9995,L6,Гиб.!F5:F9995,E7,Гиб.!C5:C9995,3,Гиб.!H5:H9995,"Жилой сектор")</f>
        <v>0</v>
      </c>
      <c r="N143" s="373">
        <f>SUMIFS(Гиб.!O5:O9995,Гиб.!E5:E9995,N6,Гиб.!F5:F9995,D7,Гиб.!C5:C9995,3,Гиб.!H5:H9995,"Жилой сектор")</f>
        <v>0</v>
      </c>
      <c r="O143" s="373">
        <f>SUMIFS(Гиб.!O5:O9995,Гиб.!E5:E9995,N6,Гиб.!F5:F9995,E7,Гиб.!C5:C9995,3,Гиб.!H5:H9995,"Жилой сектор")</f>
        <v>0</v>
      </c>
      <c r="P143" s="373">
        <f>SUMIFS(Гиб.!O5:O9995,Гиб.!E5:E9995,P6,Гиб.!F5:F9995,D7,Гиб.!C5:C9995,3,Гиб.!H5:H9995,"Жилой сектор")</f>
        <v>0</v>
      </c>
      <c r="Q143" s="373">
        <f>SUMIFS(Гиб.!O5:O9995,Гиб.!E5:E9995,P6,Гиб.!F5:F9995,E7,Гиб.!C5:C9995,3,Гиб.!H5:H9995,"Жилой сектор")</f>
        <v>0</v>
      </c>
      <c r="R143" s="373">
        <f>SUMIFS(Гиб.!O5:O9995,Гиб.!E5:E9995,R6,Гиб.!F5:F9995,D7,Гиб.!C5:C9995,3,Гиб.!H5:H9995,"Жилой сектор")</f>
        <v>0</v>
      </c>
      <c r="S143" s="373">
        <f>SUMIFS(Гиб.!O5:O9995,Гиб.!E5:E9995,R6,Гиб.!F5:F9995,E7,Гиб.!C5:C9995,3,Гиб.!H5:H9995,"Жилой сектор")</f>
        <v>1</v>
      </c>
      <c r="T143" s="373">
        <f>SUMIFS(Гиб.!O5:O9995,Гиб.!E5:E9995,T6,Гиб.!F5:F9995,D7,Гиб.!C5:C9995,3,Гиб.!H5:H9995,"Жилой сектор")</f>
        <v>0</v>
      </c>
      <c r="U143" s="373">
        <f>SUMIFS(Гиб.!O5:O9995,Гиб.!E5:E9995,T6,Гиб.!F5:F9995,E7,Гиб.!C5:C9995,3,Гиб.!H5:H9995,"Жилой сектор")</f>
        <v>0</v>
      </c>
      <c r="V143" s="373">
        <f>SUMIFS(Гиб.!O5:O9995,Гиб.!E5:E9995,V6,Гиб.!F5:F9995,D7,Гиб.!C5:C9995,3,Гиб.!H5:H9995,"Жилой сектор")</f>
        <v>0</v>
      </c>
      <c r="W143" s="373">
        <f>SUMIFS(Гиб.!O5:O9995,Гиб.!E5:E9995,V6,Гиб.!F5:F9995,E7,Гиб.!C5:C9995,3,Гиб.!H5:H9995,"Жилой сектор")</f>
        <v>0</v>
      </c>
      <c r="X143" s="373">
        <f>SUMIFS(Гиб.!O5:O9995,Гиб.!E5:E9995,X6,Гиб.!F5:F9995,D7,Гиб.!C5:C9995,3,Гиб.!H5:H9995,"Жилой сектор")</f>
        <v>0</v>
      </c>
      <c r="Y143" s="373">
        <f>SUMIFS(Гиб.!O5:O9995,Гиб.!E5:E9995,X6,Гиб.!F5:F9995,E7,Гиб.!C5:C9995,3,Гиб.!H5:H9995,"Жилой сектор")</f>
        <v>0</v>
      </c>
      <c r="Z143" s="373">
        <f>SUMIFS(Гиб.!O5:O9995,Гиб.!E5:E9995,Z6,Гиб.!F5:F9995,D7,Гиб.!C5:C9995,3,Гиб.!H5:H9995,"Жилой сектор")</f>
        <v>0</v>
      </c>
      <c r="AA143" s="373">
        <f>SUMIFS(Гиб.!O5:O9995,Гиб.!E5:E9995,Z6,Гиб.!F5:F9995,E7,Гиб.!C5:C9995,3,Гиб.!H5:H9995,"Жилой сектор")</f>
        <v>0</v>
      </c>
      <c r="AB143" s="373">
        <f>SUMIFS(Гиб.!O5:O9995,Гиб.!E5:E9995,AB6,Гиб.!F5:F9995,D7,Гиб.!C5:C9995,3,Гиб.!H5:H9995,"Жилой сектор")</f>
        <v>0</v>
      </c>
      <c r="AC143" s="373">
        <f>SUMIFS(Гиб.!O5:O9995,Гиб.!E5:E9995,AB6,Гиб.!F5:F9995,E7,Гиб.!C5:C9995,3,Гиб.!H5:H9995,"Жилой сектор")</f>
        <v>0</v>
      </c>
      <c r="AD143" s="373">
        <f>SUMIFS(Гиб.!O5:O9995,Гиб.!E5:E9995,AD6,Гиб.!F5:F9995,D7,Гиб.!C5:C9995,3,Гиб.!H5:H9995,"Жилой сектор")</f>
        <v>0</v>
      </c>
      <c r="AE143" s="373">
        <f>SUMIFS(Гиб.!O5:O9995,Гиб.!E5:E9995,AD6,Гиб.!F5:F9995,E7,Гиб.!C5:C9995,3,Гиб.!H5:H9995,"Жилой сектор")</f>
        <v>0</v>
      </c>
      <c r="AF143" s="373">
        <f>SUMIFS(Гиб.!O5:O9995,Гиб.!E5:E9995,AF6,Гиб.!F5:F9995,D7,Гиб.!C5:C9995,3,Гиб.!H5:H9995,"Жилой сектор")</f>
        <v>0</v>
      </c>
      <c r="AG143" s="373">
        <f>SUMIFS(Гиб.!O5:O9995,Гиб.!E5:E9995,AF6,Гиб.!F5:F9995,E7,Гиб.!C5:C9995,3,Гиб.!H5:H9995,"Жилой сектор")</f>
        <v>0</v>
      </c>
      <c r="AH143" s="373">
        <f>SUMIFS(Гиб.!O5:O9995,Гиб.!E5:E9995,AH6,Гиб.!F5:F9995,D7,Гиб.!C5:C9995,3,Гиб.!H5:H9995,"Жилой сектор")</f>
        <v>0</v>
      </c>
      <c r="AI143" s="373">
        <f>SUMIFS(Гиб.!O5:O9995,Гиб.!E5:E9995,AH6,Гиб.!F5:F9995,E7,Гиб.!C5:C9995,3,Гиб.!H5:H9995,"Жилой сектор")</f>
        <v>0</v>
      </c>
      <c r="AJ143" s="373">
        <f>SUMIFS(Гиб.!O5:O9995,Гиб.!E5:E9995,AJ6,Гиб.!F5:F9995,D7,Гиб.!C5:C9995,3,Гиб.!H5:H9995,"Жилой сектор")</f>
        <v>0</v>
      </c>
      <c r="AK143" s="373">
        <f>SUMIFS(Гиб.!O5:O9995,Гиб.!E5:E9995,AJ6,Гиб.!F5:F9995,E7,Гиб.!C5:C9995,3,Гиб.!H5:H9995,"Жилой сектор")</f>
        <v>0</v>
      </c>
      <c r="AL143" s="373">
        <f>SUMIFS(Гиб.!O5:O9995,Гиб.!E5:E9995,AL6,Гиб.!F5:F9995,D7,Гиб.!C5:C9995,3,Гиб.!H5:H9995,"Жилой сектор")</f>
        <v>0</v>
      </c>
      <c r="AM143" s="373">
        <f>SUMIFS(Гиб.!O5:O9995,Гиб.!E5:E9995,AL6,Гиб.!F5:F9995,E7,Гиб.!C5:C9995,3,Гиб.!H5:H9995,"Жилой сектор")</f>
        <v>0</v>
      </c>
      <c r="AN143" s="373">
        <f>SUMIFS(Гиб.!O5:O9995,Гиб.!E5:E9995,AN6,Гиб.!F5:F9995,D7,Гиб.!C5:C9995,3,Гиб.!H5:H9995,"Жилой сектор")</f>
        <v>0</v>
      </c>
      <c r="AO143" s="373">
        <f>SUMIFS(Гиб.!O5:O9995,Гиб.!E5:E9995,AN6,Гиб.!F5:F9995,E7,Гиб.!C5:C9995,3,Гиб.!H5:H9995,"Жилой сектор")</f>
        <v>0</v>
      </c>
      <c r="AP143" s="373">
        <f>SUMIFS(Гиб.!O5:O9995,Гиб.!E5:E9995,AP6,Гиб.!F5:F9995,D7,Гиб.!C5:C9995,3,Гиб.!H5:H9995,"Жилой сектор")</f>
        <v>0</v>
      </c>
      <c r="AQ143" s="373">
        <f>SUMIFS(Гиб.!O5:O9995,Гиб.!E5:E9995,AP6,Гиб.!F5:F9995,E7,Гиб.!C5:C9995,3,Гиб.!H5:H9995,"Жилой сектор")</f>
        <v>0</v>
      </c>
      <c r="AR143" s="373">
        <f>SUMIFS(Гиб.!O5:O9995,Гиб.!E5:E9995,AR6,Гиб.!F5:F9995,D7,Гиб.!C5:C9995,3,Гиб.!H5:H9995,"Жилой сектор")</f>
        <v>0</v>
      </c>
      <c r="AS143" s="373">
        <f>SUMIFS(Гиб.!O5:O9995,Гиб.!E5:E9995,AR6,Гиб.!F5:F9995,E7,Гиб.!C5:C9995,3,Гиб.!H5:H9995,"Жилой сектор")</f>
        <v>0</v>
      </c>
      <c r="AT143" s="373">
        <f>SUMIFS(Гиб.!O5:O9995,Гиб.!E5:E9995,AT6,Гиб.!F5:F9995,D7,Гиб.!C5:C9995,3,Гиб.!H5:H9995,"Жилой сектор")</f>
        <v>0</v>
      </c>
      <c r="AU143" s="373">
        <f>SUMIFS(Гиб.!O5:O9995,Гиб.!E5:E9995,AT6,Гиб.!F5:F9995,E7,Гиб.!C5:C9995,3,Гиб.!H5:H9995,"Жилой сектор")</f>
        <v>0</v>
      </c>
      <c r="AV143" s="373">
        <f>SUMIFS(Гиб.!O5:O9995,Гиб.!E5:E9995,AV6,Гиб.!F5:F9995,D7,Гиб.!C5:C9995,3,Гиб.!H5:H9995,"Жилой сектор")</f>
        <v>0</v>
      </c>
      <c r="AW143" s="373">
        <f>SUMIFS(Гиб.!O5:O9995,Гиб.!E5:E9995,AV6,Гиб.!F5:F9995,E7,Гиб.!C5:C9995,3,Гиб.!H5:H9995,"Жилой сектор")</f>
        <v>0</v>
      </c>
      <c r="AX143" s="194"/>
      <c r="AY143" s="194"/>
      <c r="AZ143" s="194"/>
      <c r="BA143" s="194"/>
    </row>
    <row r="144" spans="1:53" ht="19.5" thickBot="1">
      <c r="A144" s="337" t="s">
        <v>528</v>
      </c>
      <c r="B144" s="410" t="s">
        <v>517</v>
      </c>
      <c r="C144" s="1204">
        <f t="shared" si="36"/>
        <v>2</v>
      </c>
      <c r="D144" s="372">
        <f t="shared" si="39"/>
        <v>0</v>
      </c>
      <c r="E144" s="196">
        <f t="shared" si="29"/>
        <v>2</v>
      </c>
      <c r="F144" s="1250">
        <f t="shared" si="37"/>
        <v>2</v>
      </c>
      <c r="G144" s="453">
        <v>0</v>
      </c>
      <c r="H144" s="458">
        <v>2</v>
      </c>
      <c r="I144" s="1212">
        <f>C144/C140*100%</f>
        <v>0.33333333333333331</v>
      </c>
      <c r="J144" s="1206">
        <f t="shared" si="27"/>
        <v>0</v>
      </c>
      <c r="K144" s="1206">
        <f t="shared" si="28"/>
        <v>1</v>
      </c>
      <c r="L144" s="373">
        <f>SUMIFS(Гиб.!O5:O9995,Гиб.!E5:E9995,L6,Гиб.!F5:F9995,D7,Гиб.!C5:C9995,4,Гиб.!H5:H9995,"Жилой сектор")</f>
        <v>0</v>
      </c>
      <c r="M144" s="373">
        <f>SUMIFS(Гиб.!O5:O9995,Гиб.!E5:E9995,L6,Гиб.!F5:F9995,E7,Гиб.!C5:C9995,4,Гиб.!H5:H9995,"Жилой сектор")</f>
        <v>0</v>
      </c>
      <c r="N144" s="373">
        <f>SUMIFS(Гиб.!O5:O9995,Гиб.!E5:E9995,N6,Гиб.!F5:F9995,D7,Гиб.!C5:C9995,4,Гиб.!H5:H9995,"Жилой сектор")</f>
        <v>0</v>
      </c>
      <c r="O144" s="373">
        <f>SUMIFS(Гиб.!O5:O9995,Гиб.!E5:E9995,N6,Гиб.!F5:F9995,E7,Гиб.!C5:C9995,4,Гиб.!H5:H9995,"Жилой сектор")</f>
        <v>2</v>
      </c>
      <c r="P144" s="373">
        <f>SUMIFS(Гиб.!O5:O9995,Гиб.!E5:E9995,P6,Гиб.!F5:F9995,D7,Гиб.!C5:C9995,4,Гиб.!H5:H9995,"Жилой сектор")</f>
        <v>0</v>
      </c>
      <c r="Q144" s="373">
        <f>SUMIFS(Гиб.!O5:O9995,Гиб.!E5:E9995,P6,Гиб.!F5:F9995,E7,Гиб.!C5:C9995,4,Гиб.!H5:H9995,"Жилой сектор")</f>
        <v>0</v>
      </c>
      <c r="R144" s="373">
        <f>SUMIFS(Гиб.!O5:O9995,Гиб.!E5:E9995,R6,Гиб.!F5:F9995,D7,Гиб.!C5:C9995,4,Гиб.!H5:H9995,"Жилой сектор")</f>
        <v>0</v>
      </c>
      <c r="S144" s="373">
        <f>SUMIFS(Гиб.!O5:O9995,Гиб.!E5:E9995,R6,Гиб.!F5:F9995,E7,Гиб.!C5:C9995,4,Гиб.!H5:H9995,"Жилой сектор")</f>
        <v>0</v>
      </c>
      <c r="T144" s="373">
        <f>SUMIFS(Гиб.!O5:O9995,Гиб.!E5:E9995,T6,Гиб.!F5:F9995,D7,Гиб.!C5:C9995,4,Гиб.!H5:H9995,"Жилой сектор")</f>
        <v>0</v>
      </c>
      <c r="U144" s="373">
        <f>SUMIFS(Гиб.!O5:O9995,Гиб.!E5:E9995,T6,Гиб.!F5:F9995,E7,Гиб.!C5:C9995,4,Гиб.!H5:H9995,"Жилой сектор")</f>
        <v>0</v>
      </c>
      <c r="V144" s="373">
        <f>SUMIFS(Гиб.!O5:O9995,Гиб.!E5:E9995,V6,Гиб.!F5:F9995,D7,Гиб.!C5:C9995,4,Гиб.!H5:H9995,"Жилой сектор")</f>
        <v>0</v>
      </c>
      <c r="W144" s="373">
        <f>SUMIFS(Гиб.!O5:O9995,Гиб.!E5:E9995,V6,Гиб.!F5:F9995,E7,Гиб.!C5:C9995,4,Гиб.!H5:H9995,"Жилой сектор")</f>
        <v>0</v>
      </c>
      <c r="X144" s="373">
        <f>SUMIFS(Гиб.!O5:O9995,Гиб.!E5:E9995,X6,Гиб.!F5:F9995,D7,Гиб.!C5:C9995,4,Гиб.!H5:H9995,"Жилой сектор")</f>
        <v>0</v>
      </c>
      <c r="Y144" s="373">
        <f>SUMIFS(Гиб.!O5:O9995,Гиб.!E5:E9995,X6,Гиб.!F5:F9995,E7,Гиб.!C5:C9995,4,Гиб.!H5:H9995,"Жилой сектор")</f>
        <v>0</v>
      </c>
      <c r="Z144" s="373">
        <f>SUMIFS(Гиб.!O5:O9995,Гиб.!E5:E9995,Z6,Гиб.!F5:F9995,D7,Гиб.!C5:C9995,4,Гиб.!H5:H9995,"Жилой сектор")</f>
        <v>0</v>
      </c>
      <c r="AA144" s="373">
        <f>SUMIFS(Гиб.!O5:O9995,Гиб.!E5:E9995,Z6,Гиб.!F5:F9995,E7,Гиб.!C5:C9995,4,Гиб.!H5:H9995,"Жилой сектор")</f>
        <v>0</v>
      </c>
      <c r="AB144" s="373">
        <f>SUMIFS(Гиб.!O5:O9995,Гиб.!E5:E9995,AB6,Гиб.!F5:F9995,D7,Гиб.!C5:C9995,4,Гиб.!H5:H9995,"Жилой сектор")</f>
        <v>0</v>
      </c>
      <c r="AC144" s="373">
        <f>SUMIFS(Гиб.!O5:O9995,Гиб.!E5:E9995,AB6,Гиб.!F5:F9995,E7,Гиб.!C5:C9995,4,Гиб.!H5:H9995,"Жилой сектор")</f>
        <v>0</v>
      </c>
      <c r="AD144" s="373">
        <f>SUMIFS(Гиб.!O5:O9995,Гиб.!E5:E9995,AD6,Гиб.!F5:F9995,D7,Гиб.!C5:C9995,4,Гиб.!H5:H9995,"Жилой сектор")</f>
        <v>0</v>
      </c>
      <c r="AE144" s="373">
        <f>SUMIFS(Гиб.!O5:O9995,Гиб.!E5:E9995,AD6,Гиб.!F5:F9995,E7,Гиб.!C5:C9995,4,Гиб.!H5:H9995,"Жилой сектор")</f>
        <v>0</v>
      </c>
      <c r="AF144" s="373">
        <f>SUMIFS(Гиб.!O5:O9995,Гиб.!E5:E9995,AF6,Гиб.!F5:F9995,D7,Гиб.!C5:C9995,4,Гиб.!H5:H9995,"Жилой сектор")</f>
        <v>0</v>
      </c>
      <c r="AG144" s="373">
        <f>SUMIFS(Гиб.!O5:O9995,Гиб.!E5:E9995,AF6,Гиб.!F5:F9995,E7,Гиб.!C5:C9995,4,Гиб.!H5:H9995,"Жилой сектор")</f>
        <v>0</v>
      </c>
      <c r="AH144" s="373">
        <f>SUMIFS(Гиб.!O5:O9995,Гиб.!E5:E9995,AH6,Гиб.!F5:F9995,D7,Гиб.!C5:C9995,4,Гиб.!H5:H9995,"Жилой сектор")</f>
        <v>0</v>
      </c>
      <c r="AI144" s="373">
        <f>SUMIFS(Гиб.!O5:O9995,Гиб.!E5:E9995,AH6,Гиб.!F5:F9995,E7,Гиб.!C5:C9995,4,Гиб.!H5:H9995,"Жилой сектор")</f>
        <v>0</v>
      </c>
      <c r="AJ144" s="373">
        <f>SUMIFS(Гиб.!O5:O9995,Гиб.!E5:E9995,AJ6,Гиб.!F5:F9995,D7,Гиб.!C5:C9995,4,Гиб.!H5:H9995,"Жилой сектор")</f>
        <v>0</v>
      </c>
      <c r="AK144" s="373">
        <f>SUMIFS(Гиб.!O5:O9995,Гиб.!E5:E9995,AJ6,Гиб.!F5:F9995,E7,Гиб.!C5:C9995,4,Гиб.!H5:H9995,"Жилой сектор")</f>
        <v>0</v>
      </c>
      <c r="AL144" s="373">
        <f>SUMIFS(Гиб.!O5:O9995,Гиб.!E5:E9995,AL6,Гиб.!F5:F9995,D7,Гиб.!C5:C9995,4,Гиб.!H5:H9995,"Жилой сектор")</f>
        <v>0</v>
      </c>
      <c r="AM144" s="373">
        <f>SUMIFS(Гиб.!O5:O9995,Гиб.!E5:E9995,AL6,Гиб.!F5:F9995,E7,Гиб.!C5:C9995,4,Гиб.!H5:H9995,"Жилой сектор")</f>
        <v>0</v>
      </c>
      <c r="AN144" s="373">
        <f>SUMIFS(Гиб.!O5:O9995,Гиб.!E5:E9995,AN6,Гиб.!F5:F9995,D7,Гиб.!C5:C9995,4,Гиб.!H5:H9995,"Жилой сектор")</f>
        <v>0</v>
      </c>
      <c r="AO144" s="373">
        <f>SUMIFS(Гиб.!O5:O9995,Гиб.!E5:E9995,AN6,Гиб.!F5:F9995,E7,Гиб.!C5:C9995,4,Гиб.!H5:H9995,"Жилой сектор")</f>
        <v>0</v>
      </c>
      <c r="AP144" s="373">
        <f>SUMIFS(Гиб.!O5:O9995,Гиб.!E5:E9995,AP6,Гиб.!F5:F9995,D7,Гиб.!C5:C9995,4,Гиб.!H5:H9995,"Жилой сектор")</f>
        <v>0</v>
      </c>
      <c r="AQ144" s="373">
        <f>SUMIFS(Гиб.!O5:O9995,Гиб.!E5:E9995,AP6,Гиб.!F5:F9995,E7,Гиб.!C5:C9995,4,Гиб.!H5:H9995,"Жилой сектор")</f>
        <v>0</v>
      </c>
      <c r="AR144" s="373">
        <f>SUMIFS(Гиб.!O5:O9995,Гиб.!E5:E9995,AR6,Гиб.!F5:F9995,D7,Гиб.!C5:C9995,4,Гиб.!H5:H9995,"Жилой сектор")</f>
        <v>0</v>
      </c>
      <c r="AS144" s="373">
        <f>SUMIFS(Гиб.!O5:O9995,Гиб.!E5:E9995,AR6,Гиб.!F5:F9995,E7,Гиб.!C5:C9995,4,Гиб.!H5:H9995,"Жилой сектор")</f>
        <v>0</v>
      </c>
      <c r="AT144" s="373">
        <f>SUMIFS(Гиб.!O5:O9995,Гиб.!E5:E9995,AT6,Гиб.!F5:F9995,D7,Гиб.!C5:C9995,4,Гиб.!H5:H9995,"Жилой сектор")</f>
        <v>0</v>
      </c>
      <c r="AU144" s="373">
        <f>SUMIFS(Гиб.!O5:O9995,Гиб.!E5:E9995,AT6,Гиб.!F5:F9995,E7,Гиб.!C5:C9995,4,Гиб.!H5:H9995,"Жилой сектор")</f>
        <v>0</v>
      </c>
      <c r="AV144" s="373">
        <f>SUMIFS(Гиб.!O5:O9995,Гиб.!E5:E9995,AV6,Гиб.!F5:F9995,D7,Гиб.!C5:C9995,4,Гиб.!H5:H9995,"Жилой сектор")</f>
        <v>0</v>
      </c>
      <c r="AW144" s="373">
        <f>SUMIFS(Гиб.!O5:O9995,Гиб.!E5:E9995,AV6,Гиб.!F5:F9995,E7,Гиб.!C5:C9995,4,Гиб.!H5:H9995,"Жилой сектор")</f>
        <v>0</v>
      </c>
      <c r="AX144" s="194"/>
      <c r="AY144" s="194"/>
      <c r="AZ144" s="194"/>
      <c r="BA144" s="194"/>
    </row>
    <row r="145" spans="1:53" ht="19.5" thickBot="1">
      <c r="A145" s="337" t="s">
        <v>529</v>
      </c>
      <c r="B145" s="410" t="s">
        <v>519</v>
      </c>
      <c r="C145" s="1204">
        <f t="shared" si="36"/>
        <v>0</v>
      </c>
      <c r="D145" s="372">
        <f t="shared" si="39"/>
        <v>0</v>
      </c>
      <c r="E145" s="196">
        <f t="shared" si="29"/>
        <v>0</v>
      </c>
      <c r="F145" s="1250">
        <f t="shared" si="37"/>
        <v>0</v>
      </c>
      <c r="G145" s="453">
        <v>0</v>
      </c>
      <c r="H145" s="458">
        <v>0</v>
      </c>
      <c r="I145" s="1212">
        <f>C145/C140*100%</f>
        <v>0</v>
      </c>
      <c r="J145" s="1206" t="e">
        <f t="shared" si="27"/>
        <v>#DIV/0!</v>
      </c>
      <c r="K145" s="1206" t="e">
        <f t="shared" si="28"/>
        <v>#DIV/0!</v>
      </c>
      <c r="L145" s="373">
        <f>SUMIFS(Гиб.!O5:O9995,Гиб.!E5:E9995,L6,Гиб.!F5:F9995,D7,Гиб.!C5:C9995,5,Гиб.!H5:H9995,"Жилой сектор")</f>
        <v>0</v>
      </c>
      <c r="M145" s="373">
        <f>SUMIFS(Гиб.!O5:O9995,Гиб.!E5:E9995,L6,Гиб.!F5:F9995,E7,Гиб.!C5:C9995,5,Гиб.!H5:H9995,"Жилой сектор")</f>
        <v>0</v>
      </c>
      <c r="N145" s="373">
        <f>SUMIFS(Гиб.!O5:O9995,Гиб.!E5:E9995,N6,Гиб.!F5:F9995,D7,Гиб.!C5:C9995,5,Гиб.!H5:H9995,"Жилой сектор")</f>
        <v>0</v>
      </c>
      <c r="O145" s="373">
        <f>SUMIFS(Гиб.!O5:O9995,Гиб.!E5:E9995,N6,Гиб.!F5:F9995,E7,Гиб.!C5:C9995,5,Гиб.!H5:H9995,"Жилой сектор")</f>
        <v>0</v>
      </c>
      <c r="P145" s="373">
        <f>SUMIFS(Гиб.!O5:O9995,Гиб.!E5:E9995,P6,Гиб.!F5:F9995,D7,Гиб.!C5:C9995,5,Гиб.!H5:H9995,"Жилой сектор")</f>
        <v>0</v>
      </c>
      <c r="Q145" s="373">
        <f>SUMIFS(Гиб.!O5:O9995,Гиб.!E5:E9995,P6,Гиб.!F5:F9995,E7,Гиб.!C5:C9995,5,Гиб.!H5:H9995,"Жилой сектор")</f>
        <v>0</v>
      </c>
      <c r="R145" s="373">
        <f>SUMIFS(Гиб.!O5:O9995,Гиб.!E5:E9995,R6,Гиб.!F5:F9995,D7,Гиб.!C5:C9995,5,Гиб.!H5:H9995,"Жилой сектор")</f>
        <v>0</v>
      </c>
      <c r="S145" s="373">
        <f>SUMIFS(Гиб.!O5:O9995,Гиб.!E5:E9995,R6,Гиб.!F5:F9995,E7,Гиб.!C5:C9995,5,Гиб.!H5:H9995,"Жилой сектор")</f>
        <v>0</v>
      </c>
      <c r="T145" s="373">
        <f>SUMIFS(Гиб.!O5:O9995,Гиб.!E5:E9995,T6,Гиб.!F5:F9995,D7,Гиб.!C5:C9995,5,Гиб.!H5:H9995,"Жилой сектор")</f>
        <v>0</v>
      </c>
      <c r="U145" s="373">
        <f>SUMIFS(Гиб.!O5:O9995,Гиб.!E5:E9995,T6,Гиб.!F5:F9995,E7,Гиб.!C5:C9995,5,Гиб.!H5:H9995,"Жилой сектор")</f>
        <v>0</v>
      </c>
      <c r="V145" s="373">
        <f>SUMIFS(Гиб.!O5:O9995,Гиб.!E5:E9995,V6,Гиб.!F5:F9995,D7,Гиб.!C5:C9995,5,Гиб.!H5:H9995,"Жилой сектор")</f>
        <v>0</v>
      </c>
      <c r="W145" s="373">
        <f>SUMIFS(Гиб.!O5:O9995,Гиб.!E5:E9995,V6,Гиб.!F5:F9995,E7,Гиб.!C5:C9995,5,Гиб.!H5:H9995,"Жилой сектор")</f>
        <v>0</v>
      </c>
      <c r="X145" s="373">
        <f>SUMIFS(Гиб.!O5:O9995,Гиб.!E5:E9995,X6,Гиб.!F5:F9995,D7,Гиб.!C5:C9995,5,Гиб.!H5:H9995,"Жилой сектор")</f>
        <v>0</v>
      </c>
      <c r="Y145" s="373">
        <f>SUMIFS(Гиб.!O5:O9995,Гиб.!E5:E9995,X6,Гиб.!F5:F9995,E7,Гиб.!C5:C9995,5,Гиб.!H5:H9995,"Жилой сектор")</f>
        <v>0</v>
      </c>
      <c r="Z145" s="373">
        <f>SUMIFS(Гиб.!O5:O9995,Гиб.!E5:E9995,Z6,Гиб.!F5:F9995,D7,Гиб.!C5:C9995,5,Гиб.!H5:H9995,"Жилой сектор")</f>
        <v>0</v>
      </c>
      <c r="AA145" s="373">
        <f>SUMIFS(Гиб.!O5:O9995,Гиб.!E5:E9995,Z6,Гиб.!F5:F9995,E7,Гиб.!C5:C9995,5,Гиб.!H5:H9995,"Жилой сектор")</f>
        <v>0</v>
      </c>
      <c r="AB145" s="373">
        <f>SUMIFS(Гиб.!O5:O9995,Гиб.!E5:E9995,AB6,Гиб.!F5:F9995,D7,Гиб.!C5:C9995,5,Гиб.!H5:H9995,"Жилой сектор")</f>
        <v>0</v>
      </c>
      <c r="AC145" s="373">
        <f>SUMIFS(Гиб.!O5:O9995,Гиб.!E5:E9995,AB6,Гиб.!F5:F9995,E7,Гиб.!C5:C9995,5,Гиб.!H5:H9995,"Жилой сектор")</f>
        <v>0</v>
      </c>
      <c r="AD145" s="373">
        <f>SUMIFS(Гиб.!O5:O9995,Гиб.!E5:E9995,AD6,Гиб.!F5:F9995,D7,Гиб.!C5:C9995,5,Гиб.!H5:H9995,"Жилой сектор")</f>
        <v>0</v>
      </c>
      <c r="AE145" s="373">
        <f>SUMIFS(Гиб.!O5:O9995,Гиб.!E5:E9995,AD6,Гиб.!F5:F9995,E7,Гиб.!C5:C9995,5,Гиб.!H5:H9995,"Жилой сектор")</f>
        <v>0</v>
      </c>
      <c r="AF145" s="373">
        <f>SUMIFS(Гиб.!O5:O9995,Гиб.!E5:E9995,AF6,Гиб.!F5:F9995,D7,Гиб.!C5:C9995,5,Гиб.!H5:H9995,"Жилой сектор")</f>
        <v>0</v>
      </c>
      <c r="AG145" s="373">
        <f>SUMIFS(Гиб.!O5:O9995,Гиб.!E5:E9995,AF6,Гиб.!F5:F9995,E7,Гиб.!C5:C9995,5,Гиб.!H5:H9995,"Жилой сектор")</f>
        <v>0</v>
      </c>
      <c r="AH145" s="373">
        <f>SUMIFS(Гиб.!O5:O9995,Гиб.!E5:E9995,AH6,Гиб.!F5:F9995,D7,Гиб.!C5:C9995,5,Гиб.!H5:H9995,"Жилой сектор")</f>
        <v>0</v>
      </c>
      <c r="AI145" s="373">
        <f>SUMIFS(Гиб.!O5:O9995,Гиб.!E5:E9995,AH6,Гиб.!F5:F9995,E7,Гиб.!C5:C9995,5,Гиб.!H5:H9995,"Жилой сектор")</f>
        <v>0</v>
      </c>
      <c r="AJ145" s="373">
        <f>SUMIFS(Гиб.!O5:O9995,Гиб.!E5:E9995,AJ6,Гиб.!F5:F9995,D7,Гиб.!C5:C9995,5,Гиб.!H5:H9995,"Жилой сектор")</f>
        <v>0</v>
      </c>
      <c r="AK145" s="373">
        <f>SUMIFS(Гиб.!O5:O9995,Гиб.!E5:E9995,AJ6,Гиб.!F5:F9995,E7,Гиб.!C5:C9995,5,Гиб.!H5:H9995,"Жилой сектор")</f>
        <v>0</v>
      </c>
      <c r="AL145" s="373">
        <f>SUMIFS(Гиб.!O5:O9995,Гиб.!E5:E9995,AL6,Гиб.!F5:F9995,D7,Гиб.!C5:C9995,5,Гиб.!H5:H9995,"Жилой сектор")</f>
        <v>0</v>
      </c>
      <c r="AM145" s="373">
        <f>SUMIFS(Гиб.!O5:O9995,Гиб.!E5:E9995,AL6,Гиб.!F5:F9995,E7,Гиб.!C5:C9995,5,Гиб.!H5:H9995,"Жилой сектор")</f>
        <v>0</v>
      </c>
      <c r="AN145" s="373">
        <f>SUMIFS(Гиб.!O5:O9995,Гиб.!E5:E9995,AN6,Гиб.!F5:F9995,D7,Гиб.!C5:C9995,5,Гиб.!H5:H9995,"Жилой сектор")</f>
        <v>0</v>
      </c>
      <c r="AO145" s="373">
        <f>SUMIFS(Гиб.!O5:O9995,Гиб.!E5:E9995,AN6,Гиб.!F5:F9995,E7,Гиб.!C5:C9995,5,Гиб.!H5:H9995,"Жилой сектор")</f>
        <v>0</v>
      </c>
      <c r="AP145" s="373">
        <f>SUMIFS(Гиб.!O5:O9995,Гиб.!E5:E9995,AP6,Гиб.!F5:F9995,D7,Гиб.!C5:C9995,5,Гиб.!H5:H9995,"Жилой сектор")</f>
        <v>0</v>
      </c>
      <c r="AQ145" s="373">
        <f>SUMIFS(Гиб.!O5:O9995,Гиб.!E5:E9995,AP6,Гиб.!F5:F9995,E7,Гиб.!C5:C9995,5,Гиб.!H5:H9995,"Жилой сектор")</f>
        <v>0</v>
      </c>
      <c r="AR145" s="373">
        <f>SUMIFS(Гиб.!O5:O9995,Гиб.!E5:E9995,AR6,Гиб.!F5:F9995,D7,Гиб.!C5:C9995,5,Гиб.!H5:H9995,"Жилой сектор")</f>
        <v>0</v>
      </c>
      <c r="AS145" s="373">
        <f>SUMIFS(Гиб.!O5:O9995,Гиб.!E5:E9995,AR6,Гиб.!F5:F9995,E7,Гиб.!C5:C9995,5,Гиб.!H5:H9995,"Жилой сектор")</f>
        <v>0</v>
      </c>
      <c r="AT145" s="373">
        <f>SUMIFS(Гиб.!O5:O9995,Гиб.!E5:E9995,AT6,Гиб.!F5:F9995,D7,Гиб.!C5:C9995,5,Гиб.!H5:H9995,"Жилой сектор")</f>
        <v>0</v>
      </c>
      <c r="AU145" s="373">
        <f>SUMIFS(Гиб.!O5:O9995,Гиб.!E5:E9995,AT6,Гиб.!F5:F9995,E7,Гиб.!C5:C9995,5,Гиб.!H5:H9995,"Жилой сектор")</f>
        <v>0</v>
      </c>
      <c r="AV145" s="373">
        <f>SUMIFS(Гиб.!O5:O9995,Гиб.!E5:E9995,AV6,Гиб.!F5:F9995,D7,Гиб.!C5:C9995,5,Гиб.!H5:H9995,"Жилой сектор")</f>
        <v>0</v>
      </c>
      <c r="AW145" s="373">
        <f>SUMIFS(Гиб.!O5:O9995,Гиб.!E5:E9995,AV6,Гиб.!F5:F9995,E7,Гиб.!C5:C9995,5,Гиб.!H5:H9995,"Жилой сектор")</f>
        <v>0</v>
      </c>
      <c r="AX145" s="194"/>
      <c r="AY145" s="194"/>
      <c r="AZ145" s="194"/>
      <c r="BA145" s="194"/>
    </row>
    <row r="146" spans="1:53" ht="19.5" thickBot="1">
      <c r="A146" s="337" t="s">
        <v>530</v>
      </c>
      <c r="B146" s="410" t="s">
        <v>521</v>
      </c>
      <c r="C146" s="1204">
        <f t="shared" si="36"/>
        <v>0</v>
      </c>
      <c r="D146" s="372">
        <f t="shared" si="39"/>
        <v>0</v>
      </c>
      <c r="E146" s="196">
        <f t="shared" si="29"/>
        <v>0</v>
      </c>
      <c r="F146" s="1250">
        <f t="shared" si="37"/>
        <v>0</v>
      </c>
      <c r="G146" s="453">
        <v>0</v>
      </c>
      <c r="H146" s="458">
        <v>0</v>
      </c>
      <c r="I146" s="1212">
        <f>C146/C140*100%</f>
        <v>0</v>
      </c>
      <c r="J146" s="1206" t="e">
        <f t="shared" si="27"/>
        <v>#DIV/0!</v>
      </c>
      <c r="K146" s="1206" t="e">
        <f t="shared" si="28"/>
        <v>#DIV/0!</v>
      </c>
      <c r="L146" s="373">
        <f>SUMIFS(Гиб.!O5:O9995,Гиб.!E5:E9995,L6,Гиб.!F5:F9995,D7,Гиб.!C5:C9995,6,Гиб.!H5:H9995,"Жилой сектор")</f>
        <v>0</v>
      </c>
      <c r="M146" s="373">
        <f>SUMIFS(Гиб.!O5:O9995,Гиб.!E5:E9995,L6,Гиб.!F5:F9995,E7,Гиб.!C5:C9995,6,Гиб.!H5:H9995,"Жилой сектор")</f>
        <v>0</v>
      </c>
      <c r="N146" s="373">
        <f>SUMIFS(Гиб.!O5:O9995,Гиб.!E5:E9995,N6,Гиб.!F5:F9995,D7,Гиб.!C5:C9995,6,Гиб.!H5:H9995,"Жилой сектор")</f>
        <v>0</v>
      </c>
      <c r="O146" s="373">
        <f>SUMIFS(Гиб.!O5:O9995,Гиб.!E5:E9995,N6,Гиб.!F5:F9995,E7,Гиб.!C5:C9995,6,Гиб.!H5:H9995,"Жилой сектор")</f>
        <v>0</v>
      </c>
      <c r="P146" s="373">
        <f>SUMIFS(Гиб.!O5:O9995,Гиб.!E5:E9995,P6,Гиб.!F5:F9995,D7,Гиб.!C5:C9995,6,Гиб.!H5:H9995,"Жилой сектор")</f>
        <v>0</v>
      </c>
      <c r="Q146" s="373">
        <f>SUMIFS(Гиб.!O5:O9995,Гиб.!E5:E9995,P6,Гиб.!F5:F9995,E7,Гиб.!C5:C9995,6,Гиб.!H5:H9995,"Жилой сектор")</f>
        <v>0</v>
      </c>
      <c r="R146" s="373">
        <f>SUMIFS(Гиб.!O5:O9995,Гиб.!E5:E9995,R6,Гиб.!F5:F9995,D7,Гиб.!C5:C9995,6,Гиб.!H5:H9995,"Жилой сектор")</f>
        <v>0</v>
      </c>
      <c r="S146" s="373">
        <f>SUMIFS(Гиб.!O5:O9995,Гиб.!E5:E9995,R6,Гиб.!F5:F9995,E7,Гиб.!C5:C9995,6,Гиб.!H5:H9995,"Жилой сектор")</f>
        <v>0</v>
      </c>
      <c r="T146" s="373">
        <f>SUMIFS(Гиб.!O5:O9995,Гиб.!E5:E9995,T6,Гиб.!F5:F9995,D7,Гиб.!C5:C9995,6,Гиб.!H5:H9995,"Жилой сектор")</f>
        <v>0</v>
      </c>
      <c r="U146" s="373">
        <f>SUMIFS(Гиб.!O5:O9995,Гиб.!E5:E9995,T6,Гиб.!F5:F9995,E7,Гиб.!C5:C9995,6,Гиб.!H5:H9995,"Жилой сектор")</f>
        <v>0</v>
      </c>
      <c r="V146" s="373">
        <f>SUMIFS(Гиб.!O5:O9995,Гиб.!E5:E9995,V6,Гиб.!F5:F9995,D7,Гиб.!C5:C9995,6,Гиб.!H5:H9995,"Жилой сектор")</f>
        <v>0</v>
      </c>
      <c r="W146" s="373">
        <f>SUMIFS(Гиб.!O5:O9995,Гиб.!E5:E9995,V6,Гиб.!F5:F9995,E7,Гиб.!C5:C9995,6,Гиб.!H5:H9995,"Жилой сектор")</f>
        <v>0</v>
      </c>
      <c r="X146" s="373">
        <f>SUMIFS(Гиб.!O5:O9995,Гиб.!E5:E9995,X6,Гиб.!F5:F9995,D7,Гиб.!C5:C9995,6,Гиб.!H5:H9995,"Жилой сектор")</f>
        <v>0</v>
      </c>
      <c r="Y146" s="373">
        <f>SUMIFS(Гиб.!O5:O9995,Гиб.!E5:E9995,X6,Гиб.!F5:F9995,E7,Гиб.!C5:C9995,6,Гиб.!H5:H9995,"Жилой сектор")</f>
        <v>0</v>
      </c>
      <c r="Z146" s="373">
        <f>SUMIFS(Гиб.!O5:O9995,Гиб.!E5:E9995,Z6,Гиб.!F5:F9995,D7,Гиб.!C5:C9995,6,Гиб.!H5:H9995,"Жилой сектор")</f>
        <v>0</v>
      </c>
      <c r="AA146" s="373">
        <f>SUMIFS(Гиб.!O5:O9995,Гиб.!E5:E9995,Z6,Гиб.!F5:F9995,E7,Гиб.!C5:C9995,6,Гиб.!H5:H9995,"Жилой сектор")</f>
        <v>0</v>
      </c>
      <c r="AB146" s="373">
        <f>SUMIFS(Гиб.!O5:O9995,Гиб.!E5:E9995,AB6,Гиб.!F5:F9995,D7,Гиб.!C5:C9995,6,Гиб.!H5:H9995,"Жилой сектор")</f>
        <v>0</v>
      </c>
      <c r="AC146" s="373">
        <f>SUMIFS(Гиб.!O5:O9995,Гиб.!E5:E9995,AB6,Гиб.!F5:F9995,E7,Гиб.!C5:C9995,6,Гиб.!H5:H9995,"Жилой сектор")</f>
        <v>0</v>
      </c>
      <c r="AD146" s="373">
        <f>SUMIFS(Гиб.!O5:O9995,Гиб.!E5:E9995,AD6,Гиб.!F5:F9995,D7,Гиб.!C5:C9995,6,Гиб.!H5:H9995,"Жилой сектор")</f>
        <v>0</v>
      </c>
      <c r="AE146" s="373">
        <f>SUMIFS(Гиб.!O5:O9995,Гиб.!E5:E9995,AD6,Гиб.!F5:F9995,E7,Гиб.!C5:C9995,6,Гиб.!H5:H9995,"Жилой сектор")</f>
        <v>0</v>
      </c>
      <c r="AF146" s="373">
        <f>SUMIFS(Гиб.!O5:O9995,Гиб.!E5:E9995,AF6,Гиб.!F5:F9995,D7,Гиб.!C5:C9995,6,Гиб.!H5:H9995,"Жилой сектор")</f>
        <v>0</v>
      </c>
      <c r="AG146" s="373">
        <f>SUMIFS(Гиб.!O5:O9995,Гиб.!E5:E9995,AF6,Гиб.!F5:F9995,E7,Гиб.!C5:C9995,6,Гиб.!H5:H9995,"Жилой сектор")</f>
        <v>0</v>
      </c>
      <c r="AH146" s="373">
        <f>SUMIFS(Гиб.!O5:O9995,Гиб.!E5:E9995,AH6,Гиб.!F5:F9995,D7,Гиб.!C5:C9995,6,Гиб.!H5:H9995,"Жилой сектор")</f>
        <v>0</v>
      </c>
      <c r="AI146" s="373">
        <f>SUMIFS(Гиб.!O5:O9995,Гиб.!E5:E9995,AH6,Гиб.!F5:F9995,E7,Гиб.!C5:C9995,6,Гиб.!H5:H9995,"Жилой сектор")</f>
        <v>0</v>
      </c>
      <c r="AJ146" s="373">
        <f>SUMIFS(Гиб.!O5:O9995,Гиб.!E5:E9995,AJ6,Гиб.!F5:F9995,D7,Гиб.!C5:C9995,6,Гиб.!H5:H9995,"Жилой сектор")</f>
        <v>0</v>
      </c>
      <c r="AK146" s="373">
        <f>SUMIFS(Гиб.!O5:O9995,Гиб.!E5:E9995,AJ6,Гиб.!F5:F9995,E7,Гиб.!C5:C9995,6,Гиб.!H5:H9995,"Жилой сектор")</f>
        <v>0</v>
      </c>
      <c r="AL146" s="373">
        <f>SUMIFS(Гиб.!O5:O9995,Гиб.!E5:E9995,AL6,Гиб.!F5:F9995,D7,Гиб.!C5:C9995,6,Гиб.!H5:H9995,"Жилой сектор")</f>
        <v>0</v>
      </c>
      <c r="AM146" s="373">
        <f>SUMIFS(Гиб.!O5:O9995,Гиб.!E5:E9995,AL6,Гиб.!F5:F9995,E7,Гиб.!C5:C9995,6,Гиб.!H5:H9995,"Жилой сектор")</f>
        <v>0</v>
      </c>
      <c r="AN146" s="373">
        <f>SUMIFS(Гиб.!O5:O9995,Гиб.!E5:E9995,AN6,Гиб.!F5:F9995,D7,Гиб.!C5:C9995,6,Гиб.!H5:H9995,"Жилой сектор")</f>
        <v>0</v>
      </c>
      <c r="AO146" s="373">
        <f>SUMIFS(Гиб.!O5:O9995,Гиб.!E5:E9995,AN6,Гиб.!F5:F9995,E7,Гиб.!C5:C9995,6,Гиб.!H5:H9995,"Жилой сектор")</f>
        <v>0</v>
      </c>
      <c r="AP146" s="373">
        <f>SUMIFS(Гиб.!O5:O9995,Гиб.!E5:E9995,AP6,Гиб.!F5:F9995,D7,Гиб.!C5:C9995,6,Гиб.!H5:H9995,"Жилой сектор")</f>
        <v>0</v>
      </c>
      <c r="AQ146" s="373">
        <f>SUMIFS(Гиб.!O5:O9995,Гиб.!E5:E9995,AP6,Гиб.!F5:F9995,E7,Гиб.!C5:C9995,6,Гиб.!H5:H9995,"Жилой сектор")</f>
        <v>0</v>
      </c>
      <c r="AR146" s="373">
        <f>SUMIFS(Гиб.!O5:O9995,Гиб.!E5:E9995,AR6,Гиб.!F5:F9995,D7,Гиб.!C5:C9995,6,Гиб.!H5:H9995,"Жилой сектор")</f>
        <v>0</v>
      </c>
      <c r="AS146" s="373">
        <f>SUMIFS(Гиб.!O5:O9995,Гиб.!E5:E9995,AR6,Гиб.!F5:F9995,E7,Гиб.!C5:C9995,6,Гиб.!H5:H9995,"Жилой сектор")</f>
        <v>0</v>
      </c>
      <c r="AT146" s="373">
        <f>SUMIFS(Гиб.!O5:O9995,Гиб.!E5:E9995,AT6,Гиб.!F5:F9995,D7,Гиб.!C5:C9995,6,Гиб.!H5:H9995,"Жилой сектор")</f>
        <v>0</v>
      </c>
      <c r="AU146" s="373">
        <f>SUMIFS(Гиб.!O5:O9995,Гиб.!E5:E9995,AT6,Гиб.!F5:F9995,E7,Гиб.!C5:C9995,6,Гиб.!H5:H9995,"Жилой сектор")</f>
        <v>0</v>
      </c>
      <c r="AV146" s="373">
        <f>SUMIFS(Гиб.!O5:O9995,Гиб.!E5:E9995,AV6,Гиб.!F5:F9995,D7,Гиб.!C5:C9995,6,Гиб.!H5:H9995,"Жилой сектор")</f>
        <v>0</v>
      </c>
      <c r="AW146" s="373">
        <f>SUMIFS(Гиб.!O5:O9995,Гиб.!E5:E9995,AV6,Гиб.!F5:F9995,E7,Гиб.!C5:C9995,6,Гиб.!H5:H9995,"Жилой сектор")</f>
        <v>0</v>
      </c>
      <c r="AX146" s="194"/>
      <c r="AY146" s="194"/>
      <c r="AZ146" s="194"/>
      <c r="BA146" s="194"/>
    </row>
    <row r="147" spans="1:53" ht="19.5" thickBot="1">
      <c r="A147" s="337" t="s">
        <v>531</v>
      </c>
      <c r="B147" s="410" t="s">
        <v>523</v>
      </c>
      <c r="C147" s="1204">
        <f t="shared" si="36"/>
        <v>0</v>
      </c>
      <c r="D147" s="372">
        <f t="shared" si="39"/>
        <v>0</v>
      </c>
      <c r="E147" s="196">
        <f t="shared" si="29"/>
        <v>0</v>
      </c>
      <c r="F147" s="1250">
        <f t="shared" si="37"/>
        <v>0</v>
      </c>
      <c r="G147" s="453">
        <v>0</v>
      </c>
      <c r="H147" s="458">
        <v>0</v>
      </c>
      <c r="I147" s="1212">
        <f>C147/C140*100%</f>
        <v>0</v>
      </c>
      <c r="J147" s="1206" t="e">
        <f t="shared" si="27"/>
        <v>#DIV/0!</v>
      </c>
      <c r="K147" s="1206" t="e">
        <f t="shared" si="28"/>
        <v>#DIV/0!</v>
      </c>
      <c r="L147" s="373">
        <f>SUMIFS(Гиб.!O5:O9995,Гиб.!E5:E9995,L6,Гиб.!F5:F9995,D7,Гиб.!C5:C9995,7,Гиб.!H5:H9995,"Жилой сектор")</f>
        <v>0</v>
      </c>
      <c r="M147" s="373">
        <f>SUMIFS(Гиб.!O5:O9995,Гиб.!E5:E9995,L6,Гиб.!F5:F9995,E7,Гиб.!C5:C9995,7,Гиб.!H5:H9995,"Жилой сектор")</f>
        <v>0</v>
      </c>
      <c r="N147" s="373">
        <f>SUMIFS(Гиб.!O5:O9995,Гиб.!E5:E9995,N6,Гиб.!F5:F9995,D7,Гиб.!C5:C9995,7,Гиб.!H5:H9995,"Жилой сектор")</f>
        <v>0</v>
      </c>
      <c r="O147" s="373">
        <f>SUMIFS(Гиб.!O5:O9995,Гиб.!E5:E9995,N6,Гиб.!F5:F9995,E7,Гиб.!C5:C9995,7,Гиб.!H5:H9995,"Жилой сектор")</f>
        <v>0</v>
      </c>
      <c r="P147" s="373">
        <f>SUMIFS(Гиб.!O5:O9995,Гиб.!E5:E9995,P6,Гиб.!F5:F9995,D7,Гиб.!C5:C9995,7,Гиб.!H5:H9995,"Жилой сектор")</f>
        <v>0</v>
      </c>
      <c r="Q147" s="373">
        <f>SUMIFS(Гиб.!O5:O9995,Гиб.!E5:E9995,P6,Гиб.!F5:F9995,E7,Гиб.!C5:C9995,7,Гиб.!H5:H9995,"Жилой сектор")</f>
        <v>0</v>
      </c>
      <c r="R147" s="373">
        <f>SUMIFS(Гиб.!O5:O9995,Гиб.!E5:E9995,R6,Гиб.!F5:F9995,D7,Гиб.!C5:C9995,7,Гиб.!H5:H9995,"Жилой сектор")</f>
        <v>0</v>
      </c>
      <c r="S147" s="373">
        <f>SUMIFS(Гиб.!O5:O9995,Гиб.!E5:E9995,R6,Гиб.!F5:F9995,E7,Гиб.!C5:C9995,7,Гиб.!H5:H9995,"Жилой сектор")</f>
        <v>0</v>
      </c>
      <c r="T147" s="373">
        <f>SUMIFS(Гиб.!O5:O9995,Гиб.!E5:E9995,T6,Гиб.!F5:F9995,D7,Гиб.!C5:C9995,7,Гиб.!H5:H9995,"Жилой сектор")</f>
        <v>0</v>
      </c>
      <c r="U147" s="373">
        <f>SUMIFS(Гиб.!O5:O9995,Гиб.!E5:E9995,T6,Гиб.!F5:F9995,E7,Гиб.!C5:C9995,7,Гиб.!H5:H9995,"Жилой сектор")</f>
        <v>0</v>
      </c>
      <c r="V147" s="373">
        <f>SUMIFS(Гиб.!O5:O9995,Гиб.!E5:E9995,V6,Гиб.!F5:F9995,D7,Гиб.!C5:C9995,7,Гиб.!H5:H9995,"Жилой сектор")</f>
        <v>0</v>
      </c>
      <c r="W147" s="373">
        <f>SUMIFS(Гиб.!O5:O9995,Гиб.!E5:E9995,V6,Гиб.!F5:F9995,E7,Гиб.!C5:C9995,7,Гиб.!H5:H9995,"Жилой сектор")</f>
        <v>0</v>
      </c>
      <c r="X147" s="373">
        <f>SUMIFS(Гиб.!O5:O9995,Гиб.!E5:E9995,X6,Гиб.!F5:F9995,D7,Гиб.!C5:C9995,7,Гиб.!H5:H9995,"Жилой сектор")</f>
        <v>0</v>
      </c>
      <c r="Y147" s="373">
        <f>SUMIFS(Гиб.!O5:O9995,Гиб.!E5:E9995,X6,Гиб.!F5:F9995,E7,Гиб.!C5:C9995,7,Гиб.!H5:H9995,"Жилой сектор")</f>
        <v>0</v>
      </c>
      <c r="Z147" s="373">
        <f>SUMIFS(Гиб.!O5:O9995,Гиб.!E5:E9995,Z6,Гиб.!F5:F9995,D7,Гиб.!C5:C9995,7,Гиб.!H5:H9995,"Жилой сектор")</f>
        <v>0</v>
      </c>
      <c r="AA147" s="373">
        <f>SUMIFS(Гиб.!O5:O9995,Гиб.!E5:E9995,Z6,Гиб.!F5:F9995,E7,Гиб.!C5:C9995,7,Гиб.!H5:H9995,"Жилой сектор")</f>
        <v>0</v>
      </c>
      <c r="AB147" s="373">
        <f>SUMIFS(Гиб.!O5:O9995,Гиб.!E5:E9995,AB6,Гиб.!F5:F9995,D7,Гиб.!C5:C9995,7,Гиб.!H5:H9995,"Жилой сектор")</f>
        <v>0</v>
      </c>
      <c r="AC147" s="373">
        <f>SUMIFS(Гиб.!O5:O9995,Гиб.!E5:E9995,AB6,Гиб.!F5:F9995,E7,Гиб.!C5:C9995,7,Гиб.!H5:H9995,"Жилой сектор")</f>
        <v>0</v>
      </c>
      <c r="AD147" s="373">
        <f>SUMIFS(Гиб.!O5:O9995,Гиб.!E5:E9995,AD6,Гиб.!F5:F9995,D7,Гиб.!C5:C9995,7,Гиб.!H5:H9995,"Жилой сектор")</f>
        <v>0</v>
      </c>
      <c r="AE147" s="373">
        <f>SUMIFS(Гиб.!O5:O9995,Гиб.!E5:E9995,AD6,Гиб.!F5:F9995,E7,Гиб.!C5:C9995,7,Гиб.!H5:H9995,"Жилой сектор")</f>
        <v>0</v>
      </c>
      <c r="AF147" s="373">
        <f>SUMIFS(Гиб.!O5:O9995,Гиб.!E5:E9995,AF6,Гиб.!F5:F9995,D7,Гиб.!C5:C9995,7,Гиб.!H5:H9995,"Жилой сектор")</f>
        <v>0</v>
      </c>
      <c r="AG147" s="373">
        <f>SUMIFS(Гиб.!O5:O9995,Гиб.!E5:E9995,AF6,Гиб.!F5:F9995,E7,Гиб.!C5:C9995,7,Гиб.!H5:H9995,"Жилой сектор")</f>
        <v>0</v>
      </c>
      <c r="AH147" s="373">
        <f>SUMIFS(Гиб.!O5:O9995,Гиб.!E5:E9995,AH6,Гиб.!F5:F9995,D7,Гиб.!C5:C9995,7,Гиб.!H5:H9995,"Жилой сектор")</f>
        <v>0</v>
      </c>
      <c r="AI147" s="373">
        <f>SUMIFS(Гиб.!O5:O9995,Гиб.!E5:E9995,AH6,Гиб.!F5:F9995,E7,Гиб.!C5:C9995,7,Гиб.!H5:H9995,"Жилой сектор")</f>
        <v>0</v>
      </c>
      <c r="AJ147" s="373">
        <f>SUMIFS(Гиб.!O5:O9995,Гиб.!E5:E9995,AJ6,Гиб.!F5:F9995,D7,Гиб.!C5:C9995,7,Гиб.!H5:H9995,"Жилой сектор")</f>
        <v>0</v>
      </c>
      <c r="AK147" s="373">
        <f>SUMIFS(Гиб.!O5:O9995,Гиб.!E5:E9995,AJ6,Гиб.!F5:F9995,E7,Гиб.!C5:C9995,7,Гиб.!H5:H9995,"Жилой сектор")</f>
        <v>0</v>
      </c>
      <c r="AL147" s="373">
        <f>SUMIFS(Гиб.!O5:O9995,Гиб.!E5:E9995,AL6,Гиб.!F5:F9995,D7,Гиб.!C5:C9995,7,Гиб.!H5:H9995,"Жилой сектор")</f>
        <v>0</v>
      </c>
      <c r="AM147" s="373">
        <f>SUMIFS(Гиб.!O5:O9995,Гиб.!E5:E9995,AL6,Гиб.!F5:F9995,E7,Гиб.!C5:C9995,7,Гиб.!H5:H9995,"Жилой сектор")</f>
        <v>0</v>
      </c>
      <c r="AN147" s="373">
        <f>SUMIFS(Гиб.!O5:O9995,Гиб.!E5:E9995,AN6,Гиб.!F5:F9995,D7,Гиб.!C5:C9995,7,Гиб.!H5:H9995,"Жилой сектор")</f>
        <v>0</v>
      </c>
      <c r="AO147" s="373">
        <f>SUMIFS(Гиб.!O5:O9995,Гиб.!E5:E9995,AN6,Гиб.!F5:F9995,E7,Гиб.!C5:C9995,7,Гиб.!H5:H9995,"Жилой сектор")</f>
        <v>0</v>
      </c>
      <c r="AP147" s="373">
        <f>SUMIFS(Гиб.!O5:O9995,Гиб.!E5:E9995,AP6,Гиб.!F5:F9995,D7,Гиб.!C5:C9995,7,Гиб.!H5:H9995,"Жилой сектор")</f>
        <v>0</v>
      </c>
      <c r="AQ147" s="373">
        <f>SUMIFS(Гиб.!O5:O9995,Гиб.!E5:E9995,AP6,Гиб.!F5:F9995,E7,Гиб.!C5:C9995,7,Гиб.!H5:H9995,"Жилой сектор")</f>
        <v>0</v>
      </c>
      <c r="AR147" s="373">
        <f>SUMIFS(Гиб.!O5:O9995,Гиб.!E5:E9995,AR6,Гиб.!F5:F9995,D7,Гиб.!C5:C9995,7,Гиб.!H5:H9995,"Жилой сектор")</f>
        <v>0</v>
      </c>
      <c r="AS147" s="373">
        <f>SUMIFS(Гиб.!O5:O9995,Гиб.!E5:E9995,AR6,Гиб.!F5:F9995,E7,Гиб.!C5:C9995,7,Гиб.!H5:H9995,"Жилой сектор")</f>
        <v>0</v>
      </c>
      <c r="AT147" s="373">
        <f>SUMIFS(Гиб.!O5:O9995,Гиб.!E5:E9995,AT6,Гиб.!F5:F9995,D7,Гиб.!C5:C9995,7,Гиб.!H5:H9995,"Жилой сектор")</f>
        <v>0</v>
      </c>
      <c r="AU147" s="373">
        <f>SUMIFS(Гиб.!O5:O9995,Гиб.!E5:E9995,AT6,Гиб.!F5:F9995,E7,Гиб.!C5:C9995,7,Гиб.!H5:H9995,"Жилой сектор")</f>
        <v>0</v>
      </c>
      <c r="AV147" s="373">
        <f>SUMIFS(Гиб.!O5:O9995,Гиб.!E5:E9995,AV6,Гиб.!F5:F9995,D7,Гиб.!C5:C9995,7,Гиб.!H5:H9995,"Жилой сектор")</f>
        <v>0</v>
      </c>
      <c r="AW147" s="373">
        <f>SUMIFS(Гиб.!O5:O9995,Гиб.!E5:E9995,AV6,Гиб.!F5:F9995,E7,Гиб.!C5:C9995,7,Гиб.!H5:H9995,"Жилой сектор")</f>
        <v>0</v>
      </c>
      <c r="AX147" s="194"/>
      <c r="AY147" s="194"/>
      <c r="AZ147" s="194"/>
      <c r="BA147" s="194"/>
    </row>
    <row r="148" spans="1:53" ht="19.5" thickBot="1">
      <c r="A148" s="405">
        <v>12</v>
      </c>
      <c r="B148" s="393" t="s">
        <v>532</v>
      </c>
      <c r="C148" s="1204">
        <f t="shared" si="36"/>
        <v>118</v>
      </c>
      <c r="D148" s="197">
        <f t="shared" si="29"/>
        <v>38</v>
      </c>
      <c r="E148" s="197">
        <f t="shared" si="29"/>
        <v>80</v>
      </c>
      <c r="F148" s="1250">
        <f t="shared" si="37"/>
        <v>63</v>
      </c>
      <c r="G148" s="452">
        <v>15</v>
      </c>
      <c r="H148" s="452">
        <v>48</v>
      </c>
      <c r="I148" s="1205">
        <f>SUM(I149:I152)</f>
        <v>1</v>
      </c>
      <c r="J148" s="1206">
        <f t="shared" si="27"/>
        <v>0.32203389830508472</v>
      </c>
      <c r="K148" s="1206">
        <f t="shared" si="28"/>
        <v>0.67796610169491522</v>
      </c>
      <c r="L148" s="396">
        <f t="shared" ref="L148:AW148" si="40">L149+L150+L151+L152</f>
        <v>0</v>
      </c>
      <c r="M148" s="396">
        <f t="shared" si="40"/>
        <v>0</v>
      </c>
      <c r="N148" s="396">
        <f t="shared" si="40"/>
        <v>2</v>
      </c>
      <c r="O148" s="396">
        <f t="shared" si="40"/>
        <v>4</v>
      </c>
      <c r="P148" s="396">
        <f t="shared" si="40"/>
        <v>0</v>
      </c>
      <c r="Q148" s="396">
        <f t="shared" si="40"/>
        <v>3</v>
      </c>
      <c r="R148" s="396">
        <f t="shared" si="40"/>
        <v>9</v>
      </c>
      <c r="S148" s="396">
        <f t="shared" si="40"/>
        <v>13</v>
      </c>
      <c r="T148" s="396">
        <f t="shared" si="40"/>
        <v>0</v>
      </c>
      <c r="U148" s="396">
        <f t="shared" si="40"/>
        <v>5</v>
      </c>
      <c r="V148" s="396">
        <f t="shared" si="40"/>
        <v>0</v>
      </c>
      <c r="W148" s="396">
        <f t="shared" si="40"/>
        <v>6</v>
      </c>
      <c r="X148" s="396">
        <f t="shared" si="40"/>
        <v>0</v>
      </c>
      <c r="Y148" s="396">
        <f t="shared" si="40"/>
        <v>16</v>
      </c>
      <c r="Z148" s="396">
        <f t="shared" si="40"/>
        <v>1</v>
      </c>
      <c r="AA148" s="396">
        <f t="shared" si="40"/>
        <v>12</v>
      </c>
      <c r="AB148" s="396">
        <f t="shared" si="40"/>
        <v>2</v>
      </c>
      <c r="AC148" s="396">
        <f t="shared" si="40"/>
        <v>0</v>
      </c>
      <c r="AD148" s="396">
        <f t="shared" si="40"/>
        <v>0</v>
      </c>
      <c r="AE148" s="396">
        <f t="shared" si="40"/>
        <v>3</v>
      </c>
      <c r="AF148" s="396">
        <f t="shared" si="40"/>
        <v>0</v>
      </c>
      <c r="AG148" s="396">
        <f t="shared" si="40"/>
        <v>2</v>
      </c>
      <c r="AH148" s="396">
        <f t="shared" si="40"/>
        <v>2</v>
      </c>
      <c r="AI148" s="396">
        <f t="shared" si="40"/>
        <v>0</v>
      </c>
      <c r="AJ148" s="396">
        <f t="shared" si="40"/>
        <v>0</v>
      </c>
      <c r="AK148" s="396">
        <f t="shared" si="40"/>
        <v>3</v>
      </c>
      <c r="AL148" s="396">
        <f t="shared" si="40"/>
        <v>5</v>
      </c>
      <c r="AM148" s="396">
        <f t="shared" si="40"/>
        <v>3</v>
      </c>
      <c r="AN148" s="396">
        <f t="shared" si="40"/>
        <v>2</v>
      </c>
      <c r="AO148" s="396">
        <f t="shared" si="40"/>
        <v>9</v>
      </c>
      <c r="AP148" s="396">
        <f t="shared" si="40"/>
        <v>0</v>
      </c>
      <c r="AQ148" s="396">
        <f t="shared" si="40"/>
        <v>1</v>
      </c>
      <c r="AR148" s="396">
        <f t="shared" si="40"/>
        <v>11</v>
      </c>
      <c r="AS148" s="396">
        <f t="shared" si="40"/>
        <v>0</v>
      </c>
      <c r="AT148" s="396">
        <f t="shared" si="40"/>
        <v>1</v>
      </c>
      <c r="AU148" s="396">
        <f t="shared" si="40"/>
        <v>0</v>
      </c>
      <c r="AV148" s="396">
        <f t="shared" si="40"/>
        <v>3</v>
      </c>
      <c r="AW148" s="396">
        <f t="shared" si="40"/>
        <v>0</v>
      </c>
      <c r="AX148" s="194"/>
      <c r="AY148" s="194"/>
      <c r="AZ148" s="194"/>
      <c r="BA148" s="194"/>
    </row>
    <row r="149" spans="1:53" ht="19.5" thickBot="1">
      <c r="A149" s="337" t="s">
        <v>533</v>
      </c>
      <c r="B149" s="410" t="s">
        <v>534</v>
      </c>
      <c r="C149" s="1204">
        <f t="shared" si="36"/>
        <v>29</v>
      </c>
      <c r="D149" s="372">
        <f>L149+N149+P149+R149+T149+V149+X149+Z149+AB149+AD149+AF149+AH149+AJ149+AL149+AN149+AP149+AR149+AT149+AV149</f>
        <v>10</v>
      </c>
      <c r="E149" s="200">
        <f t="shared" si="29"/>
        <v>19</v>
      </c>
      <c r="F149" s="1250">
        <f t="shared" si="37"/>
        <v>16</v>
      </c>
      <c r="G149" s="607">
        <v>4</v>
      </c>
      <c r="H149" s="459">
        <v>12</v>
      </c>
      <c r="I149" s="1212">
        <f>C149/C148*100%</f>
        <v>0.24576271186440679</v>
      </c>
      <c r="J149" s="1206">
        <f t="shared" si="27"/>
        <v>0.34482758620689657</v>
      </c>
      <c r="K149" s="1206">
        <f t="shared" si="28"/>
        <v>0.65517241379310343</v>
      </c>
      <c r="L149" s="373">
        <f>SUMIFS(ЖС!A4:A10008,ЖС!F4:F10008,L6,ЖС!G4:G10008,D7,ЖС!E4:E10008,"&gt;=0",ЖС!E4:E10008,"&lt;0,25")</f>
        <v>0</v>
      </c>
      <c r="M149" s="373">
        <f>SUMIFS(ЖС!A4:A10008,ЖС!F4:F10008,L6,ЖС!G4:G10008,E7,ЖС!E4:E10008,"&gt;=0",ЖС!E4:E10008,"&lt;0,25")</f>
        <v>0</v>
      </c>
      <c r="N149" s="373">
        <f>SUMIFS(ЖС!A4:A10008,ЖС!F4:F10008,N6,ЖС!G4:G10008,D7,ЖС!E4:E10008,"&gt;=0",ЖС!E4:E10008,"&lt;0,25")</f>
        <v>0</v>
      </c>
      <c r="O149" s="373">
        <f>SUMIFS(ЖС!A4:A10008,ЖС!F4:F10008,N6,ЖС!G4:G10008,E7,ЖС!E4:E10008,"&gt;=0",ЖС!E4:E10008,"&lt;0,25")</f>
        <v>0</v>
      </c>
      <c r="P149" s="373">
        <f>SUMIFS(ЖС!A4:A10008,ЖС!F4:F10008,P6,ЖС!G4:G10008,D7,ЖС!E4:E10008,"&gt;=0",ЖС!E4:E10008,"&lt;0,25")</f>
        <v>0</v>
      </c>
      <c r="Q149" s="373">
        <f>SUMIFS(ЖС!A4:A10008,ЖС!F4:F10008,P6,ЖС!G4:G10008,E7,ЖС!E4:E10008,"&gt;=0",ЖС!E4:E10008,"&lt;0,25")</f>
        <v>0</v>
      </c>
      <c r="R149" s="373">
        <f>SUMIFS(ЖС!A4:A10008,ЖС!F4:F10008,R6,ЖС!G4:G10008,D7,ЖС!E4:E10008,"&gt;=0",ЖС!E4:E10008,"&lt;0,25")</f>
        <v>4</v>
      </c>
      <c r="S149" s="373">
        <f>SUMIFS(ЖС!A4:A10008,ЖС!F4:F10008,R6,ЖС!G4:G10008,E7,ЖС!E4:E10008,"&gt;=0",ЖС!E4:E10008,"&lt;0,25")</f>
        <v>2</v>
      </c>
      <c r="T149" s="373">
        <f>SUMIFS(ЖС!A4:A10008,ЖС!F4:F10008,T6,ЖС!G4:G10008,D7,ЖС!E4:E10008,"&gt;=0",ЖС!E4:E10008,"&lt;0,25")</f>
        <v>0</v>
      </c>
      <c r="U149" s="373">
        <f>SUMIFS(ЖС!A4:A10008,ЖС!F4:F10008,T6,ЖС!G4:G10008,E7,ЖС!E4:E10008,"&gt;=0",ЖС!E4:E10008,"&lt;0,25")</f>
        <v>1</v>
      </c>
      <c r="V149" s="373">
        <f>SUMIFS(ЖС!A4:A10008,ЖС!F4:F10008,V6,ЖС!G4:G10008,D7,ЖС!E4:E10008,"&gt;=0",ЖС!E4:E10008,"&lt;0,25")</f>
        <v>0</v>
      </c>
      <c r="W149" s="373">
        <f>SUMIFS(ЖС!A4:A10008,ЖС!F4:F10008,V6,ЖС!G4:G10008,E7,ЖС!E4:E10008,"&gt;=0",ЖС!E4:E10008,"&lt;0,25")</f>
        <v>1</v>
      </c>
      <c r="X149" s="373">
        <f>SUMIFS(ЖС!A4:A10008,ЖС!F4:F10008,X6,ЖС!G4:G10008,D7,ЖС!E4:E10008,"&gt;=0",ЖС!E4:E10008,"&lt;0,25")</f>
        <v>0</v>
      </c>
      <c r="Y149" s="373">
        <f>SUMIFS(ЖС!A4:A10008,ЖС!F4:F10008,X6,ЖС!G4:G10008,E7,ЖС!E4:E10008,"&gt;=0",ЖС!E4:E10008,"&lt;0,25")</f>
        <v>4</v>
      </c>
      <c r="Z149" s="373">
        <f>SUMIFS(ЖС!A4:A10008,ЖС!F4:F10008,Z6,ЖС!G4:G10008,D7,ЖС!E4:E10008,"&gt;=0",ЖС!E4:E10008,"&lt;0,25")</f>
        <v>0</v>
      </c>
      <c r="AA149" s="373">
        <f>SUMIFS(ЖС!A4:A10008,ЖС!F4:F10008,Z6,ЖС!G4:G10008,E7,ЖС!E4:E10008,"&gt;=0",ЖС!E4:E10008,"&lt;0,25")</f>
        <v>3</v>
      </c>
      <c r="AB149" s="373">
        <f>SUMIFS(ЖС!A4:A10008,ЖС!F4:F10008,AB6,ЖС!G4:G10008,D7,ЖС!E4:E10008,"&gt;=0",ЖС!E4:E10008,"&lt;0,25")</f>
        <v>0</v>
      </c>
      <c r="AC149" s="373">
        <f>SUMIFS(ЖС!A4:A10008,ЖС!F4:F10008,AB6,ЖС!G4:G10008,E7,ЖС!E4:E10008,"&gt;=0",ЖС!E4:E10008,"&lt;0,25")</f>
        <v>0</v>
      </c>
      <c r="AD149" s="373">
        <f>SUMIFS(ЖС!A4:A10008,ЖС!F4:F10008,AD6,ЖС!G4:G10008,D7,ЖС!E4:E10008,"&gt;=0",ЖС!E4:E10008,"&lt;0,25")</f>
        <v>0</v>
      </c>
      <c r="AE149" s="373">
        <f>SUMIFS(ЖС!A4:A10008,ЖС!F4:F10008,AD6,ЖС!G4:G10008,E7,ЖС!E4:E10008,"&gt;=0",ЖС!E4:E10008,"&lt;0,25")</f>
        <v>0</v>
      </c>
      <c r="AF149" s="373">
        <f>SUMIFS(ЖС!A4:A10008,ЖС!F4:F10008,AF6,ЖС!G4:G10008,D7,ЖС!E4:E10008,"&gt;=0",ЖС!E4:E10008,"&lt;0,25")</f>
        <v>0</v>
      </c>
      <c r="AG149" s="373">
        <f>SUMIFS(ЖС!A4:A10008,ЖС!F4:F10008,AF6,ЖС!G4:G10008,E7,ЖС!E4:E10008,"&gt;=0",ЖС!E4:E10008,"&lt;0,25")</f>
        <v>2</v>
      </c>
      <c r="AH149" s="373">
        <f>SUMIFS(ЖС!A4:A10008,ЖС!F4:F10008,AH6,ЖС!G4:G10008,D7,ЖС!E4:E10008,"&gt;=0",ЖС!E4:E10008,"&lt;0,25")</f>
        <v>1</v>
      </c>
      <c r="AI149" s="373">
        <f>SUMIFS(ЖС!A4:A10008,ЖС!F4:F10008,AH6,ЖС!G4:G10008,E7,ЖС!E4:E10008,"&gt;=0",ЖС!E4:E10008,"&lt;0,25")</f>
        <v>0</v>
      </c>
      <c r="AJ149" s="373">
        <f>SUMIFS(ЖС!A4:A10008,ЖС!F4:F10008,AJ6,ЖС!G4:G10008,D7,ЖС!E4:E10008,"&gt;=0",ЖС!E4:E10008,"&lt;0,25")</f>
        <v>0</v>
      </c>
      <c r="AK149" s="373">
        <f>SUMIFS(ЖС!A4:A10008,ЖС!F4:F10008,AJ6,ЖС!G4:G10008,E7,ЖС!E4:E10008,"&gt;=0",ЖС!E4:E10008,"&lt;0,25")</f>
        <v>1</v>
      </c>
      <c r="AL149" s="373">
        <f>SUMIFS(ЖС!A4:A10008,ЖС!F4:F10008,AL6,ЖС!G4:G10008,D7,ЖС!E4:E10008,"&gt;=0",ЖС!E4:E10008,"&lt;0,25")</f>
        <v>1</v>
      </c>
      <c r="AM149" s="373">
        <f>SUMIFS(ЖС!A4:A10008,ЖС!F4:F10008,AL6,ЖС!G4:G10008,E7,ЖС!E4:E10008,"&gt;=0",ЖС!E4:E10008,"&lt;0,25")</f>
        <v>1</v>
      </c>
      <c r="AN149" s="373">
        <f>SUMIFS(ЖС!A4:A10008,ЖС!F4:F10008,AN6,ЖС!G4:G10008,D7,ЖС!E4:E10008,"&gt;=0",ЖС!E4:E10008,"&lt;0,25")</f>
        <v>2</v>
      </c>
      <c r="AO149" s="373">
        <f>SUMIFS(ЖС!A4:A10008,ЖС!F4:F10008,AN6,ЖС!G4:G10008,E7,ЖС!E4:E10008,"&gt;=0",ЖС!E4:E10008,"&lt;0,25")</f>
        <v>4</v>
      </c>
      <c r="AP149" s="373">
        <f>SUMIFS(ЖС!A4:A10008,ЖС!F4:F10008,AP6,ЖС!G4:G10008,D7,ЖС!E4:E10008,"&gt;=0",ЖС!E4:E10008,"&lt;0,25")</f>
        <v>0</v>
      </c>
      <c r="AQ149" s="373">
        <f>SUMIFS(ЖС!A4:A10008,ЖС!F4:F10008,AP6,ЖС!G4:G10008,E7,ЖС!E4:E10008,"&gt;=0",ЖС!E4:E10008,"&lt;0,25")</f>
        <v>0</v>
      </c>
      <c r="AR149" s="373">
        <f>SUMIFS(ЖС!A4:A10008,ЖС!F4:F10008,AR6,ЖС!G4:G10008,D7,ЖС!E4:E10008,"&gt;=0",ЖС!E4:E10008,"&lt;0,25")</f>
        <v>2</v>
      </c>
      <c r="AS149" s="373">
        <f>SUMIFS(ЖС!A4:A10008,ЖС!F4:F10008,AR6,ЖС!G4:G10008,E7,ЖС!E4:E10008,"&gt;=0",ЖС!E4:E10008,"&lt;0,25")</f>
        <v>0</v>
      </c>
      <c r="AT149" s="373">
        <f>SUMIFS(ЖС!A4:A10008,ЖС!F4:F10008,AT6,ЖС!G4:G10008,D7,ЖС!E4:E10008,"&gt;=0",ЖС!E4:E10008,"&lt;0,25")</f>
        <v>0</v>
      </c>
      <c r="AU149" s="373">
        <f>SUMIFS(ЖС!A4:A10008,ЖС!F4:F10008,AT6,ЖС!G4:G10008,E7,ЖС!E4:E10008,"&gt;=0",ЖС!E4:E10008,"&lt;0,25")</f>
        <v>0</v>
      </c>
      <c r="AV149" s="373">
        <f>SUMIFS(ЖС!A4:A10008,ЖС!F4:F10008,AV6,ЖС!G4:G10008,D7,ЖС!E4:E10008,"&gt;=0",ЖС!E4:E10008,"&lt;0,25")</f>
        <v>0</v>
      </c>
      <c r="AW149" s="373">
        <f>SUMIFS(ЖС!A4:A10008,ЖС!F4:F10008,AV6,ЖС!G4:G10008,E7,ЖС!E4:E10008,"&gt;=0",ЖС!E4:E10008,"&lt;0,25")</f>
        <v>0</v>
      </c>
      <c r="AX149" s="194"/>
      <c r="AY149" s="194"/>
      <c r="AZ149" s="194"/>
      <c r="BA149" s="194"/>
    </row>
    <row r="150" spans="1:53" ht="19.5" thickBot="1">
      <c r="A150" s="337" t="s">
        <v>535</v>
      </c>
      <c r="B150" s="410" t="s">
        <v>536</v>
      </c>
      <c r="C150" s="1204">
        <f t="shared" si="36"/>
        <v>22</v>
      </c>
      <c r="D150" s="372">
        <f>L150+N150+P150+R150+T150+V150+X150+Z150+AB150+AD150+AF150+AH150+AJ150+AL150+AN150+AP150+AR150+AT150+AV150</f>
        <v>3</v>
      </c>
      <c r="E150" s="200">
        <f t="shared" si="29"/>
        <v>19</v>
      </c>
      <c r="F150" s="1250">
        <f t="shared" si="37"/>
        <v>13</v>
      </c>
      <c r="G150" s="607">
        <v>2</v>
      </c>
      <c r="H150" s="459">
        <v>11</v>
      </c>
      <c r="I150" s="1212">
        <f>C150/C148*100%</f>
        <v>0.1864406779661017</v>
      </c>
      <c r="J150" s="1206">
        <f t="shared" si="27"/>
        <v>0.13636363636363635</v>
      </c>
      <c r="K150" s="1206">
        <f t="shared" si="28"/>
        <v>0.86363636363636365</v>
      </c>
      <c r="L150" s="373">
        <f>SUMIFS(ЖС!A4:A10008,ЖС!F4:F10008,L6,ЖС!G4:G10008,D7,ЖС!E4:E10008,"&gt;=0,25",ЖС!E4:E10008,"&lt;0,5")</f>
        <v>0</v>
      </c>
      <c r="M150" s="373">
        <f>SUMIFS(ЖС!A4:A10008,ЖС!F4:F10008,L6,ЖС!G4:G10008,E7,ЖС!E4:E10008,"&gt;=0,25",ЖС!E4:E10008,"&lt;0,5")</f>
        <v>0</v>
      </c>
      <c r="N150" s="373">
        <f>SUMIFS(ЖС!A4:A10008,ЖС!F4:F10008,N6,ЖС!G4:G10008,D7,ЖС!E4:E10008,"&gt;=0,25",ЖС!E4:E10008,"&lt;0,5")</f>
        <v>1</v>
      </c>
      <c r="O150" s="373">
        <f>SUMIFS(ЖС!A4:A10008,ЖС!F4:F10008,N6,ЖС!G4:G10008,E7,ЖС!E4:E10008,"&gt;=0,25",ЖС!E4:E10008,"&lt;0,5")</f>
        <v>0</v>
      </c>
      <c r="P150" s="373">
        <f>SUMIFS(ЖС!A4:A10008,ЖС!F4:F10008,P6,ЖС!G4:G10008,D7,ЖС!E4:E10008,"&gt;=0,25",ЖС!E4:E10008,"&lt;0,5")</f>
        <v>0</v>
      </c>
      <c r="Q150" s="373">
        <f>SUMIFS(ЖС!A4:A10008,ЖС!F4:F10008,P6,ЖС!G4:G10008,E7,ЖС!E4:E10008,"&gt;=0,25",ЖС!E4:E10008,"&lt;0,5")</f>
        <v>1</v>
      </c>
      <c r="R150" s="373">
        <f>SUMIFS(ЖС!A4:A10008,ЖС!F4:F10008,R6,ЖС!G4:G10008,D7,ЖС!E4:E10008,"&gt;=0,25",ЖС!E4:E10008,"&lt;0,5")</f>
        <v>1</v>
      </c>
      <c r="S150" s="373">
        <f>SUMIFS(ЖС!A4:A10008,ЖС!F4:F10008,R6,ЖС!G4:G10008,E7,ЖС!E4:E10008,"&gt;=0,25",ЖС!E4:E10008,"&lt;0,5")</f>
        <v>4</v>
      </c>
      <c r="T150" s="373">
        <f>SUMIFS(ЖС!A4:A10008,ЖС!F4:F10008,T6,ЖС!G4:G10008,D7,ЖС!E4:E10008,"&gt;=0,25",ЖС!E4:E10008,"&lt;0,5")</f>
        <v>0</v>
      </c>
      <c r="U150" s="373">
        <f>SUMIFS(ЖС!A4:A10008,ЖС!F4:F10008,T6,ЖС!G4:G10008,E7,ЖС!E4:E10008,"&gt;=0,25",ЖС!E4:E10008,"&lt;0,5")</f>
        <v>3</v>
      </c>
      <c r="V150" s="373">
        <f>SUMIFS(ЖС!A4:A10008,ЖС!F4:F10008,V6,ЖС!G4:G10008,D7,ЖС!E4:E10008,"&gt;=0,25",ЖС!E4:E10008,"&lt;0,5")</f>
        <v>0</v>
      </c>
      <c r="W150" s="373">
        <f>SUMIFS(ЖС!A4:A10008,ЖС!F4:F10008,V6,ЖС!G4:G10008,E7,ЖС!E4:E10008,"&gt;=0,25",ЖС!E4:E10008,"&lt;0,5")</f>
        <v>1</v>
      </c>
      <c r="X150" s="373">
        <f>SUMIFS(ЖС!A4:A10008,ЖС!F4:F10008,X6,ЖС!G4:G10008,D7,ЖС!E4:E10008,"&gt;=0,25",ЖС!E4:E10008,"&lt;0,5")</f>
        <v>0</v>
      </c>
      <c r="Y150" s="373">
        <f>SUMIFS(ЖС!A4:A10008,ЖС!F4:F10008,X6,ЖС!G4:G10008,E7,ЖС!E4:E10008,"&gt;=0,25",ЖС!E4:E10008,"&lt;0,5")</f>
        <v>2</v>
      </c>
      <c r="Z150" s="373">
        <f>SUMIFS(ЖС!A4:A10008,ЖС!F4:F10008,Z6,ЖС!G4:G10008,D7,ЖС!E4:E10008,"&gt;=0,25",ЖС!E4:E10008,"&lt;0,5")</f>
        <v>0</v>
      </c>
      <c r="AA150" s="373">
        <f>SUMIFS(ЖС!A4:A10008,ЖС!F4:F10008,Z6,ЖС!G4:G10008,E7,ЖС!E4:E10008,"&gt;=0,25",ЖС!E4:E10008,"&lt;0,5")</f>
        <v>3</v>
      </c>
      <c r="AB150" s="373">
        <f>SUMIFS(ЖС!A4:A10008,ЖС!F4:F10008,AB6,ЖС!G4:G10008,D7,ЖС!E4:E10008,"&gt;=0,25",ЖС!E4:E10008,"&lt;0,5")</f>
        <v>1</v>
      </c>
      <c r="AC150" s="373">
        <f>SUMIFS(ЖС!A4:A10008,ЖС!F4:F10008,AB6,ЖС!G4:G10008,E7,ЖС!E4:E10008,"&gt;=0,25",ЖС!E4:E10008,"&lt;0,5")</f>
        <v>0</v>
      </c>
      <c r="AD150" s="373">
        <f>SUMIFS(ЖС!A4:A10008,ЖС!F4:F10008,AD6,ЖС!G4:G10008,D7,ЖС!E4:E10008,"&gt;=0,25",ЖС!E4:E10008,"&lt;0,5")</f>
        <v>0</v>
      </c>
      <c r="AE150" s="373">
        <f>SUMIFS(ЖС!A4:A10008,ЖС!F4:F10008,AD6,ЖС!G4:G10008,E7,ЖС!E4:E10008,"&gt;=0,25",ЖС!E4:E10008,"&lt;0,5")</f>
        <v>2</v>
      </c>
      <c r="AF150" s="373">
        <f>SUMIFS(ЖС!A4:A10008,ЖС!F4:F10008,AF6,ЖС!G4:G10008,D7,ЖС!E4:E10008,"&gt;=0,25",ЖС!E4:E10008,"&lt;0,5")</f>
        <v>0</v>
      </c>
      <c r="AG150" s="373">
        <f>SUMIFS(ЖС!A4:A10008,ЖС!F4:F10008,AF6,ЖС!G4:G10008,E7,ЖС!E4:E10008,"&gt;=0,25",ЖС!E4:E10008,"&lt;0,5")</f>
        <v>0</v>
      </c>
      <c r="AH150" s="373">
        <f>SUMIFS(ЖС!A4:A10008,ЖС!F4:F10008,AH6,ЖС!G4:G10008,D7,ЖС!E4:E10008,"&gt;=0,25",ЖС!E4:E10008,"&lt;0,5")</f>
        <v>0</v>
      </c>
      <c r="AI150" s="373">
        <f>SUMIFS(ЖС!A4:A10008,ЖС!F4:F10008,AH6,ЖС!G4:G10008,E7,ЖС!E4:E10008,"&gt;=0,25",ЖС!E4:E10008,"&lt;0,5")</f>
        <v>0</v>
      </c>
      <c r="AJ150" s="373">
        <f>SUMIFS(ЖС!A4:A10008,ЖС!F4:F10008,AJ6,ЖС!G4:G10008,D7,ЖС!E4:E10008,"&gt;=0,25",ЖС!E4:E10008,"&lt;0,5")</f>
        <v>0</v>
      </c>
      <c r="AK150" s="373">
        <f>SUMIFS(ЖС!A4:A10008,ЖС!F4:F10008,AJ6,ЖС!G4:G10008,E7,ЖС!E4:E10008,"&gt;=0,25",ЖС!E4:E10008,"&lt;0,5")</f>
        <v>2</v>
      </c>
      <c r="AL150" s="373">
        <f>SUMIFS(ЖС!A4:A10008,ЖС!F4:F10008,AL6,ЖС!G4:G10008,D7,ЖС!E4:E10008,"&gt;=0,25",ЖС!E4:E10008,"&lt;0,5")</f>
        <v>0</v>
      </c>
      <c r="AM150" s="373">
        <f>SUMIFS(ЖС!A4:A10008,ЖС!F4:F10008,AL6,ЖС!G4:G10008,E7,ЖС!E4:E10008,"&gt;=0,25",ЖС!E4:E10008,"&lt;0,5")</f>
        <v>0</v>
      </c>
      <c r="AN150" s="373">
        <f>SUMIFS(ЖС!A4:A10008,ЖС!F4:F10008,AN6,ЖС!G4:G10008,D7,ЖС!E4:E10008,"&gt;=0,25",ЖС!E4:E10008,"&lt;0,5")</f>
        <v>0</v>
      </c>
      <c r="AO150" s="373">
        <f>SUMIFS(ЖС!A4:A10008,ЖС!F4:F10008,AN6,ЖС!G4:G10008,E7,ЖС!E4:E10008,"&gt;=0,25",ЖС!E4:E10008,"&lt;0,5")</f>
        <v>1</v>
      </c>
      <c r="AP150" s="373">
        <f>SUMIFS(ЖС!A4:A10008,ЖС!F4:F10008,AP6,ЖС!G4:G10008,D7,ЖС!E4:E10008,"&gt;=0,25",ЖС!E4:E10008,"&lt;0,5")</f>
        <v>0</v>
      </c>
      <c r="AQ150" s="373">
        <f>SUMIFS(ЖС!A4:A10008,ЖС!F4:F10008,AP6,ЖС!G4:G10008,E7,ЖС!E4:E10008,"&gt;=0,25",ЖС!E4:E10008,"&lt;0,5")</f>
        <v>0</v>
      </c>
      <c r="AR150" s="373">
        <f>SUMIFS(ЖС!A4:A10008,ЖС!F4:F10008,AR6,ЖС!G4:G10008,D7,ЖС!E4:E10008,"&gt;=0,25",ЖС!E4:E10008,"&lt;0,5")</f>
        <v>0</v>
      </c>
      <c r="AS150" s="373">
        <f>SUMIFS(ЖС!A4:A10008,ЖС!F4:F10008,AR6,ЖС!G4:G10008,E7,ЖС!E4:E10008,"&gt;=0,25",ЖС!E4:E10008,"&lt;0,5")</f>
        <v>0</v>
      </c>
      <c r="AT150" s="373">
        <f>SUMIFS(ЖС!A4:A10008,ЖС!F4:F10008,AT6,ЖС!G4:G10008,D7,ЖС!E4:E10008,"&gt;=0,25",ЖС!E4:E10008,"&lt;0,5")</f>
        <v>0</v>
      </c>
      <c r="AU150" s="373">
        <f>SUMIFS(ЖС!A4:A10008,ЖС!F4:F10008,AT6,ЖС!G4:G10008,E7,ЖС!E4:E10008,"&gt;=0,25",ЖС!E4:E10008,"&lt;0,5")</f>
        <v>0</v>
      </c>
      <c r="AV150" s="373">
        <f>SUMIFS(ЖС!A4:A10008,ЖС!F4:F10008,AV6,ЖС!G4:G10008,D7,ЖС!E4:E10008,"&gt;=0,25",ЖС!E4:E10008,"&lt;0,5")</f>
        <v>0</v>
      </c>
      <c r="AW150" s="373">
        <f>SUMIFS(ЖС!A4:A10008,ЖС!F4:F10008,AV6,ЖС!G4:G10008,E7,ЖС!E4:E10008,"&gt;=0,25",ЖС!E4:E10008,"&lt;0,5")</f>
        <v>0</v>
      </c>
      <c r="AX150" s="194"/>
      <c r="AY150" s="194"/>
      <c r="AZ150" s="194"/>
      <c r="BA150" s="194"/>
    </row>
    <row r="151" spans="1:53" ht="19.5" thickBot="1">
      <c r="A151" s="337" t="s">
        <v>537</v>
      </c>
      <c r="B151" s="410" t="s">
        <v>538</v>
      </c>
      <c r="C151" s="1204">
        <f t="shared" si="36"/>
        <v>38</v>
      </c>
      <c r="D151" s="372">
        <f>L151+N151+P151+R151+T151+V151+X151+Z151+AB151+AD151+AF151+AH151+AJ151+AL151+AN151+AP151+AR151+AT151+AV151</f>
        <v>11</v>
      </c>
      <c r="E151" s="200">
        <f t="shared" si="29"/>
        <v>27</v>
      </c>
      <c r="F151" s="1250">
        <f t="shared" si="37"/>
        <v>17</v>
      </c>
      <c r="G151" s="607">
        <v>1</v>
      </c>
      <c r="H151" s="459">
        <v>16</v>
      </c>
      <c r="I151" s="1212">
        <f>C151/C148*100%</f>
        <v>0.32203389830508472</v>
      </c>
      <c r="J151" s="1206">
        <f t="shared" si="27"/>
        <v>0.28947368421052633</v>
      </c>
      <c r="K151" s="1206">
        <f t="shared" si="28"/>
        <v>0.71052631578947367</v>
      </c>
      <c r="L151" s="373">
        <f>SUMIFS(ЖС!A4:A10008,ЖС!F4:F10008,L6,ЖС!G4:G10008,D7,ЖС!E4:E10008,"&gt;=0,5",ЖС!E4:E10008,"&lt;0,75")</f>
        <v>0</v>
      </c>
      <c r="M151" s="373">
        <f>SUMIFS(ЖС!A4:A10008,ЖС!F4:F10008,L6,ЖС!G4:G10008,E7,ЖС!E4:E10008,"&gt;=0,5",ЖС!E4:E10008,"&lt;0,75")</f>
        <v>0</v>
      </c>
      <c r="N151" s="373">
        <f>SUMIFS(ЖС!A4:A10008,ЖС!F4:F10008,N6,ЖС!G4:G10008,D7,ЖС!E4:E10008,"&gt;=0,5",ЖС!E4:E10008,"&lt;0,75")</f>
        <v>0</v>
      </c>
      <c r="O151" s="373">
        <f>SUMIFS(ЖС!A4:A10008,ЖС!F4:F10008,N6,ЖС!G4:G10008,E7,ЖС!E4:E10008,"&gt;=0,5",ЖС!E4:E10008,"&lt;0,75")</f>
        <v>3</v>
      </c>
      <c r="P151" s="373">
        <f>SUMIFS(ЖС!A4:A10008,ЖС!F4:F10008,P6,ЖС!G4:G10008,D7,ЖС!E4:E10008,"&gt;=0,5",ЖС!E4:E10008,"&lt;0,75")</f>
        <v>0</v>
      </c>
      <c r="Q151" s="373">
        <f>SUMIFS(ЖС!A4:A10008,ЖС!F4:F10008,P6,ЖС!G4:G10008,E7,ЖС!E4:E10008,"&gt;=0,5",ЖС!E4:E10008,"&lt;0,75")</f>
        <v>1</v>
      </c>
      <c r="R151" s="373">
        <f>SUMIFS(ЖС!A4:A10008,ЖС!F4:F10008,R6,ЖС!G4:G10008,D7,ЖС!E4:E10008,"&gt;=0,5",ЖС!E4:E10008,"&lt;0,75")</f>
        <v>2</v>
      </c>
      <c r="S151" s="373">
        <f>SUMIFS(ЖС!A4:A10008,ЖС!F4:F10008,R6,ЖС!G4:G10008,E7,ЖС!E4:E10008,"&gt;=0,5",ЖС!E4:E10008,"&lt;0,75")</f>
        <v>5</v>
      </c>
      <c r="T151" s="373">
        <f>SUMIFS(ЖС!A4:A10008,ЖС!F4:F10008,T6,ЖС!G4:G10008,D7,ЖС!E4:E10008,"&gt;=0,5",ЖС!E4:E10008,"&lt;0,75")</f>
        <v>0</v>
      </c>
      <c r="U151" s="373">
        <f>SUMIFS(ЖС!A4:A10008,ЖС!F4:F10008,T6,ЖС!G4:G10008,E7,ЖС!E4:E10008,"&gt;=0,5",ЖС!E4:E10008,"&lt;0,75")</f>
        <v>1</v>
      </c>
      <c r="V151" s="373">
        <f>SUMIFS(ЖС!A4:A10008,ЖС!F4:F10008,V6,ЖС!G4:G10008,D7,ЖС!E4:E10008,"&gt;=0,5",ЖС!E4:E10008,"&lt;0,75")</f>
        <v>0</v>
      </c>
      <c r="W151" s="373">
        <f>SUMIFS(ЖС!A4:A10008,ЖС!F4:F10008,V6,ЖС!G4:G10008,E7,ЖС!E4:E10008,"&gt;=0,5",ЖС!E4:E10008,"&lt;0,75")</f>
        <v>2</v>
      </c>
      <c r="X151" s="373">
        <f>SUMIFS(ЖС!A4:A10008,ЖС!F4:F10008,X6,ЖС!G4:G10008,D7,ЖС!E4:E10008,"&gt;=0,5",ЖС!E4:E10008,"&lt;0,75")</f>
        <v>0</v>
      </c>
      <c r="Y151" s="373">
        <f>SUMIFS(ЖС!A4:A10008,ЖС!F4:F10008,X6,ЖС!G4:G10008,E7,ЖС!E4:E10008,"&gt;=0,5",ЖС!E4:E10008,"&lt;0,75")</f>
        <v>4</v>
      </c>
      <c r="Z151" s="373">
        <f>SUMIFS(ЖС!A4:A10008,ЖС!F4:F10008,Z6,ЖС!G4:G10008,D7,ЖС!E4:E10008,"&gt;=0,5",ЖС!E4:E10008,"&lt;0,75")</f>
        <v>1</v>
      </c>
      <c r="AA151" s="373">
        <f>SUMIFS(ЖС!A4:A10008,ЖС!F4:F10008,Z6,ЖС!G4:G10008,E7,ЖС!E4:E10008,"&gt;=0,5",ЖС!E4:E10008,"&lt;0,75")</f>
        <v>5</v>
      </c>
      <c r="AB151" s="373">
        <f>SUMIFS(ЖС!A4:A10008,ЖС!F4:F10008,AB6,ЖС!G4:G10008,D7,ЖС!E4:E10008,"&gt;=0,5",ЖС!E4:E10008,"&lt;0,75")</f>
        <v>1</v>
      </c>
      <c r="AC151" s="373">
        <f>SUMIFS(ЖС!A4:A10008,ЖС!F4:F10008,AB6,ЖС!G4:G10008,E7,ЖС!E4:E10008,"&gt;=0,5",ЖС!E4:E10008,"&lt;0,75")</f>
        <v>0</v>
      </c>
      <c r="AD151" s="373">
        <f>SUMIFS(ЖС!A4:A10008,ЖС!F4:F10008,AD6,ЖС!G4:G10008,D7,ЖС!E4:E10008,"&gt;=0,5",ЖС!E4:E10008,"&lt;0,75")</f>
        <v>0</v>
      </c>
      <c r="AE151" s="373">
        <f>SUMIFS(ЖС!A4:A10008,ЖС!F4:F10008,AD6,ЖС!G4:G10008,E7,ЖС!E4:E10008,"&gt;=0,5",ЖС!E4:E10008,"&lt;0,75")</f>
        <v>1</v>
      </c>
      <c r="AF151" s="373">
        <f>SUMIFS(ЖС!A4:A10008,ЖС!F4:F10008,AF6,ЖС!G4:G10008,D7,ЖС!E4:E10008,"&gt;=0,5",ЖС!E4:E10008,"&lt;0,75")</f>
        <v>0</v>
      </c>
      <c r="AG151" s="373">
        <f>SUMIFS(ЖС!A4:A10008,ЖС!F4:F10008,AF6,ЖС!G4:G10008,E7,ЖС!E4:E10008,"&gt;=0,5",ЖС!E4:E10008,"&lt;0,75")</f>
        <v>0</v>
      </c>
      <c r="AH151" s="373">
        <f>SUMIFS(ЖС!A4:A10008,ЖС!F4:F10008,AH6,ЖС!G4:G10008,D7,ЖС!E4:E10008,"&gt;=0,5",ЖС!E4:E10008,"&lt;0,75")</f>
        <v>1</v>
      </c>
      <c r="AI151" s="373">
        <f>SUMIFS(ЖС!A4:A10008,ЖС!F4:F10008,AH6,ЖС!G4:G10008,E7,ЖС!E4:E10008,"&gt;=0,5",ЖС!E4:E10008,"&lt;0,75")</f>
        <v>0</v>
      </c>
      <c r="AJ151" s="373">
        <f>SUMIFS(ЖС!A4:A10008,ЖС!F4:F10008,AJ6,ЖС!G4:G10008,D7,ЖС!E4:E10008,"&gt;=0,5",ЖС!E4:E10008,"&lt;0,75")</f>
        <v>0</v>
      </c>
      <c r="AK151" s="373">
        <f>SUMIFS(ЖС!A4:A10008,ЖС!F4:F10008,AJ6,ЖС!G4:G10008,E7,ЖС!E4:E10008,"&gt;=0,5",ЖС!E4:E10008,"&lt;0,75")</f>
        <v>0</v>
      </c>
      <c r="AL151" s="373">
        <f>SUMIFS(ЖС!A4:A10008,ЖС!F4:F10008,AL6,ЖС!G4:G10008,D7,ЖС!E4:E10008,"&gt;=0,5",ЖС!E4:E10008,"&lt;0,75")</f>
        <v>2</v>
      </c>
      <c r="AM151" s="373">
        <f>SUMIFS(ЖС!A4:A10008,ЖС!F4:F10008,AL6,ЖС!G4:G10008,E7,ЖС!E4:E10008,"&gt;=0,5",ЖС!E4:E10008,"&lt;0,75")</f>
        <v>1</v>
      </c>
      <c r="AN151" s="373">
        <f>SUMIFS(ЖС!A4:A10008,ЖС!F4:F10008,AN6,ЖС!G4:G10008,D7,ЖС!E4:E10008,"&gt;=0,5",ЖС!E4:E10008,"&lt;0,75")</f>
        <v>0</v>
      </c>
      <c r="AO151" s="373">
        <f>SUMIFS(ЖС!A4:A10008,ЖС!F4:F10008,AN6,ЖС!G4:G10008,E7,ЖС!E4:E10008,"&gt;=0,5",ЖС!E4:E10008,"&lt;0,75")</f>
        <v>3</v>
      </c>
      <c r="AP151" s="373">
        <f>SUMIFS(ЖС!A4:A10008,ЖС!F4:F10008,AP6,ЖС!G4:G10008,D7,ЖС!E4:E10008,"&gt;=0,5",ЖС!E4:E10008,"&lt;0,75")</f>
        <v>0</v>
      </c>
      <c r="AQ151" s="373">
        <f>SUMIFS(ЖС!A4:A10008,ЖС!F4:F10008,AP6,ЖС!G4:G10008,E7,ЖС!E4:E10008,"&gt;=0,5",ЖС!E4:E10008,"&lt;0,75")</f>
        <v>1</v>
      </c>
      <c r="AR151" s="373">
        <f>SUMIFS(ЖС!A4:A10008,ЖС!F4:F10008,AR6,ЖС!G4:G10008,D7,ЖС!E4:E10008,"&gt;=0,5",ЖС!E4:E10008,"&lt;0,75")</f>
        <v>2</v>
      </c>
      <c r="AS151" s="373">
        <f>SUMIFS(ЖС!A4:A10008,ЖС!F4:F10008,AR6,ЖС!G4:G10008,E7,ЖС!E4:E10008,"&gt;=0,5",ЖС!E4:E10008,"&lt;0,75")</f>
        <v>0</v>
      </c>
      <c r="AT151" s="373">
        <f>SUMIFS(ЖС!A4:A10008,ЖС!F4:F10008,AT6,ЖС!G4:G10008,D7,ЖС!E4:E10008,"&gt;=0,5",ЖС!E4:E10008,"&lt;0,75")</f>
        <v>0</v>
      </c>
      <c r="AU151" s="373">
        <f>SUMIFS(ЖС!A4:A10008,ЖС!F4:F10008,AT6,ЖС!G4:G10008,E7,ЖС!E4:E10008,"&gt;=0,5",ЖС!E4:E10008,"&lt;0,75")</f>
        <v>0</v>
      </c>
      <c r="AV151" s="373">
        <f>SUMIFS(ЖС!A4:A10008,ЖС!F4:F10008,AV6,ЖС!G4:G10008,D7,ЖС!E4:E10008,"&gt;=0,5",ЖС!E4:E10008,"&lt;0,75")</f>
        <v>2</v>
      </c>
      <c r="AW151" s="373">
        <f>SUMIFS(ЖС!A4:A10008,ЖС!F4:F10008,AV6,ЖС!G4:G10008,E7,ЖС!E4:E10008,"&gt;=0,5",ЖС!E4:E10008,"&lt;0,75")</f>
        <v>0</v>
      </c>
      <c r="AX151" s="194"/>
      <c r="AY151" s="194"/>
      <c r="AZ151" s="194"/>
      <c r="BA151" s="194"/>
    </row>
    <row r="152" spans="1:53" ht="19.5" thickBot="1">
      <c r="A152" s="337" t="s">
        <v>539</v>
      </c>
      <c r="B152" s="410" t="s">
        <v>540</v>
      </c>
      <c r="C152" s="1204">
        <f t="shared" si="36"/>
        <v>29</v>
      </c>
      <c r="D152" s="372">
        <f>L152+N152+P152+R152+T152+V152+X152+Z152+AB152+AD152+AF152+AH152+AJ152+AL152+AN152+AP152+AR152+AT152+AV152</f>
        <v>14</v>
      </c>
      <c r="E152" s="200">
        <f t="shared" si="29"/>
        <v>15</v>
      </c>
      <c r="F152" s="1250">
        <f t="shared" si="37"/>
        <v>17</v>
      </c>
      <c r="G152" s="607">
        <v>8</v>
      </c>
      <c r="H152" s="459">
        <v>9</v>
      </c>
      <c r="I152" s="1212">
        <f>C152/C148*100%</f>
        <v>0.24576271186440679</v>
      </c>
      <c r="J152" s="1206">
        <f t="shared" si="27"/>
        <v>0.48275862068965519</v>
      </c>
      <c r="K152" s="1206">
        <f t="shared" si="28"/>
        <v>0.51724137931034486</v>
      </c>
      <c r="L152" s="373">
        <f>SUMIFS(ЖС!A4:A10008,ЖС!F4:F10008,L6,ЖС!G4:G10008,D7,ЖС!E4:E10008,"&gt;=0,75",ЖС!E4:E10008,"&lt;1")</f>
        <v>0</v>
      </c>
      <c r="M152" s="373">
        <f>SUMIFS(ЖС!A4:A10008,ЖС!F4:F10008,L6,ЖС!G4:G10008,E7,ЖС!E4:E10008,"&gt;=0,75",ЖС!E4:E10008,"&lt;1")</f>
        <v>0</v>
      </c>
      <c r="N152" s="373">
        <f>SUMIFS(ЖС!A4:A10008,ЖС!F4:F10008,N6,ЖС!G4:G10008,D7,ЖС!E4:E10008,"&gt;=0,75",ЖС!E4:E10008,"&lt;1")</f>
        <v>1</v>
      </c>
      <c r="O152" s="373">
        <f>SUMIFS(ЖС!A4:A10008,ЖС!F4:F10008,N6,ЖС!G4:G10008,E7,ЖС!E4:E10008,"&gt;=0,75",ЖС!E4:E10008,"&lt;1")</f>
        <v>1</v>
      </c>
      <c r="P152" s="373">
        <f>SUMIFS(ЖС!A4:A10008,ЖС!F4:F10008,P6,ЖС!G4:G10008,D7,ЖС!E4:E10008,"&gt;=0,75",ЖС!E4:E10008,"&lt;1")</f>
        <v>0</v>
      </c>
      <c r="Q152" s="373">
        <f>SUMIFS(ЖС!A4:A10008,ЖС!F4:F10008,P6,ЖС!G4:G10008,E7,ЖС!E4:E10008,"&gt;=0,75",ЖС!E4:E10008,"&lt;1")</f>
        <v>1</v>
      </c>
      <c r="R152" s="373">
        <f>SUMIFS(ЖС!A4:A10008,ЖС!F4:F10008,R6,ЖС!G4:G10008,D7,ЖС!E4:E10008,"&gt;=0,75",ЖС!E4:E10008,"&lt;1")</f>
        <v>2</v>
      </c>
      <c r="S152" s="373">
        <f>SUMIFS(ЖС!A4:A10008,ЖС!F4:F10008,R6,ЖС!G4:G10008,E7,ЖС!E4:E10008,"&gt;=0,75",ЖС!E4:E10008,"&lt;1")</f>
        <v>2</v>
      </c>
      <c r="T152" s="373">
        <f>SUMIFS(ЖС!A4:A10008,ЖС!F4:F10008,T6,ЖС!G4:G10008,D7,ЖС!E4:E10008,"&gt;=0,75",ЖС!E4:E10008,"&lt;1")</f>
        <v>0</v>
      </c>
      <c r="U152" s="373">
        <f>SUMIFS(ЖС!A4:A10008,ЖС!F4:F10008,T6,ЖС!G4:G10008,E7,ЖС!E4:E10008,"&gt;=0,75",ЖС!E4:E10008,"&lt;1")</f>
        <v>0</v>
      </c>
      <c r="V152" s="373">
        <f>SUMIFS(ЖС!A4:A10008,ЖС!F4:F10008,V6,ЖС!G4:G10008,D7,ЖС!E4:E10008,"&gt;=0,75",ЖС!E4:E10008,"&lt;1")</f>
        <v>0</v>
      </c>
      <c r="W152" s="373">
        <f>SUMIFS(ЖС!A4:A10008,ЖС!F4:F10008,V6,ЖС!G4:G10008,E7,ЖС!E4:E10008,"&gt;=0,75",ЖС!E4:E10008,"&lt;1")</f>
        <v>2</v>
      </c>
      <c r="X152" s="373">
        <f>SUMIFS(ЖС!A4:A10008,ЖС!F4:F10008,X6,ЖС!G4:G10008,D7,ЖС!E4:E10008,"&gt;=0,75",ЖС!E4:E10008,"&lt;1")</f>
        <v>0</v>
      </c>
      <c r="Y152" s="373">
        <f>SUMIFS(ЖС!A4:A10008,ЖС!F4:F10008,X6,ЖС!G4:G10008,E7,ЖС!E4:E10008,"&gt;=0,75",ЖС!E4:E10008,"&lt;1")</f>
        <v>6</v>
      </c>
      <c r="Z152" s="373">
        <f>SUMIFS(ЖС!A4:A10008,ЖС!F4:F10008,Z6,ЖС!G4:G10008,D7,ЖС!E4:E10008,"&gt;=0,75",ЖС!E4:E10008,"&lt;1")</f>
        <v>0</v>
      </c>
      <c r="AA152" s="373">
        <f>SUMIFS(ЖС!A4:A10008,ЖС!F4:F10008,Z6,ЖС!G4:G10008,E7,ЖС!E4:E10008,"&gt;=0,75",ЖС!E4:E10008,"&lt;1")</f>
        <v>1</v>
      </c>
      <c r="AB152" s="373">
        <f>SUMIFS(ЖС!A4:A10008,ЖС!F4:F10008,AB6,ЖС!G4:G10008,D7,ЖС!E4:E10008,"&gt;=0,75",ЖС!E4:E10008,"&lt;1")</f>
        <v>0</v>
      </c>
      <c r="AC152" s="373">
        <f>SUMIFS(ЖС!A4:A10008,ЖС!F4:F10008,AB6,ЖС!G4:G10008,E7,ЖС!E4:E10008,"&gt;=0,75",ЖС!E4:E10008,"&lt;1")</f>
        <v>0</v>
      </c>
      <c r="AD152" s="373">
        <f>SUMIFS(ЖС!A4:A10008,ЖС!F4:F10008,AD6,ЖС!G4:G10008,D7,ЖС!E4:E10008,"&gt;=0,75",ЖС!E4:E10008,"&lt;1")</f>
        <v>0</v>
      </c>
      <c r="AE152" s="373">
        <f>SUMIFS(ЖС!A4:A10008,ЖС!F4:F10008,AD6,ЖС!G4:G10008,E7,ЖС!E4:E10008,"&gt;=0,75",ЖС!E4:E10008,"&lt;1")</f>
        <v>0</v>
      </c>
      <c r="AF152" s="373">
        <f>SUMIFS(ЖС!A4:A10008,ЖС!F4:F10008,AF6,ЖС!G4:G10008,D7,ЖС!E4:E10008,"&gt;=0,75",ЖС!E4:E10008,"&lt;1")</f>
        <v>0</v>
      </c>
      <c r="AG152" s="373">
        <f>SUMIFS(ЖС!A4:A10008,ЖС!F4:F10008,AF6,ЖС!G4:G10008,E7,ЖС!E4:E10008,"&gt;=0,75",ЖС!E4:E10008,"&lt;1")</f>
        <v>0</v>
      </c>
      <c r="AH152" s="373">
        <f>SUMIFS(ЖС!A4:A10008,ЖС!F4:F10008,AH6,ЖС!G4:G10008,D7,ЖС!E4:E10008,"&gt;=0,75",ЖС!E4:E10008,"&lt;1")</f>
        <v>0</v>
      </c>
      <c r="AI152" s="373">
        <f>SUMIFS(ЖС!A4:A10008,ЖС!F4:F10008,AH6,ЖС!G4:G10008,E7,ЖС!E4:E10008,"&gt;=0,75",ЖС!E4:E10008,"&lt;1")</f>
        <v>0</v>
      </c>
      <c r="AJ152" s="373">
        <f>SUMIFS(ЖС!A4:A10008,ЖС!F4:F10008,AJ6,ЖС!G4:G10008,D7,ЖС!E4:E10008,"&gt;=0,75",ЖС!E4:E10008,"&lt;1")</f>
        <v>0</v>
      </c>
      <c r="AK152" s="373">
        <f>SUMIFS(ЖС!A4:A10008,ЖС!F4:F10008,AJ6,ЖС!G4:G10008,E7,ЖС!E4:E10008,"&gt;=0,75",ЖС!E4:E10008,"&lt;1")</f>
        <v>0</v>
      </c>
      <c r="AL152" s="373">
        <f>SUMIFS(ЖС!A4:A10008,ЖС!F4:F10008,AL6,ЖС!G4:G10008,D7,ЖС!E4:E10008,"&gt;=0,75",ЖС!E4:E10008,"&lt;1")</f>
        <v>2</v>
      </c>
      <c r="AM152" s="373">
        <f>SUMIFS(ЖС!A4:A10008,ЖС!F4:F10008,AL6,ЖС!G4:G10008,E7,ЖС!E4:E10008,"&gt;=0,75",ЖС!E4:E10008,"&lt;1")</f>
        <v>1</v>
      </c>
      <c r="AN152" s="373">
        <f>SUMIFS(ЖС!A4:A10008,ЖС!F4:F10008,AN6,ЖС!G4:G10008,D7,ЖС!E4:E10008,"&gt;=0,75",ЖС!E4:E10008,"&lt;1")</f>
        <v>0</v>
      </c>
      <c r="AO152" s="373">
        <f>SUMIFS(ЖС!A4:A10008,ЖС!F4:F10008,AN6,ЖС!G4:G10008,E7,ЖС!E4:E10008,"&gt;=0,75",ЖС!E4:E10008,"&lt;1")</f>
        <v>1</v>
      </c>
      <c r="AP152" s="373">
        <f>SUMIFS(ЖС!A4:A10008,ЖС!F4:F10008,AP6,ЖС!G4:G10008,D7,ЖС!E4:E10008,"&gt;=0,75",ЖС!E4:E10008,"&lt;1")</f>
        <v>0</v>
      </c>
      <c r="AQ152" s="373">
        <f>SUMIFS(ЖС!A4:A10008,ЖС!F4:F10008,AP6,ЖС!G4:G10008,E7,ЖС!E4:E10008,"&gt;=0,75",ЖС!E4:E10008,"&lt;1")</f>
        <v>0</v>
      </c>
      <c r="AR152" s="373">
        <f>SUMIFS(ЖС!A4:A10008,ЖС!F4:F10008,AR6,ЖС!G4:G10008,D7,ЖС!E4:E10008,"&gt;=0,75",ЖС!E4:E10008,"&lt;1")</f>
        <v>7</v>
      </c>
      <c r="AS152" s="373">
        <f>SUMIFS(ЖС!A4:A10008,ЖС!F4:F10008,AR6,ЖС!G4:G10008,E7,ЖС!E4:E10008,"&gt;=0,75",ЖС!E4:E10008,"&lt;1")</f>
        <v>0</v>
      </c>
      <c r="AT152" s="373">
        <f>SUMIFS(ЖС!A4:A10008,ЖС!F4:F10008,AT6,ЖС!G4:G10008,D7,ЖС!E4:E10008,"&gt;=0,75",ЖС!E4:E10008,"&lt;1")</f>
        <v>1</v>
      </c>
      <c r="AU152" s="373">
        <f>SUMIFS(ЖС!A4:A10008,ЖС!F4:F10008,AT6,ЖС!G4:G10008,E7,ЖС!E4:E10008,"&gt;=0,75",ЖС!E4:E10008,"&lt;1")</f>
        <v>0</v>
      </c>
      <c r="AV152" s="373">
        <f>SUMIFS(ЖС!A4:A10008,ЖС!F4:F10008,AV6,ЖС!G4:G10008,D7,ЖС!E4:E10008,"&gt;=0,75",ЖС!E4:E10008,"&lt;1")</f>
        <v>1</v>
      </c>
      <c r="AW152" s="373">
        <f>SUMIFS(ЖС!A4:A10008,ЖС!F4:F10008,AV6,ЖС!G4:G10008,E7,ЖС!E4:E10008,"&gt;=0,75",ЖС!E4:E10008,"&lt;1")</f>
        <v>0</v>
      </c>
      <c r="AX152" s="194"/>
      <c r="AY152" s="194"/>
      <c r="AZ152" s="194"/>
      <c r="BA152" s="194"/>
    </row>
    <row r="153" spans="1:53" ht="19.5" customHeight="1" thickBot="1">
      <c r="A153" s="405">
        <v>13</v>
      </c>
      <c r="B153" s="393" t="s">
        <v>541</v>
      </c>
      <c r="C153" s="1204">
        <f t="shared" si="36"/>
        <v>6</v>
      </c>
      <c r="D153" s="197">
        <f t="shared" si="29"/>
        <v>0</v>
      </c>
      <c r="E153" s="197">
        <f t="shared" si="29"/>
        <v>6</v>
      </c>
      <c r="F153" s="1250">
        <f t="shared" si="37"/>
        <v>3</v>
      </c>
      <c r="G153" s="452">
        <v>0</v>
      </c>
      <c r="H153" s="452">
        <v>3</v>
      </c>
      <c r="I153" s="1205">
        <f>SUM(I154:I157)</f>
        <v>1</v>
      </c>
      <c r="J153" s="1206">
        <f t="shared" si="27"/>
        <v>0</v>
      </c>
      <c r="K153" s="1206">
        <f t="shared" si="28"/>
        <v>1</v>
      </c>
      <c r="L153" s="396">
        <f t="shared" ref="L153:AW153" si="41">L154+L155+L156+L157</f>
        <v>0</v>
      </c>
      <c r="M153" s="396">
        <f t="shared" si="41"/>
        <v>0</v>
      </c>
      <c r="N153" s="396">
        <f t="shared" si="41"/>
        <v>0</v>
      </c>
      <c r="O153" s="396">
        <f t="shared" si="41"/>
        <v>2</v>
      </c>
      <c r="P153" s="396">
        <f t="shared" si="41"/>
        <v>0</v>
      </c>
      <c r="Q153" s="396">
        <f t="shared" si="41"/>
        <v>0</v>
      </c>
      <c r="R153" s="396">
        <f t="shared" si="41"/>
        <v>0</v>
      </c>
      <c r="S153" s="396">
        <f t="shared" si="41"/>
        <v>1</v>
      </c>
      <c r="T153" s="396">
        <f t="shared" si="41"/>
        <v>0</v>
      </c>
      <c r="U153" s="396">
        <f t="shared" si="41"/>
        <v>0</v>
      </c>
      <c r="V153" s="396">
        <f t="shared" si="41"/>
        <v>0</v>
      </c>
      <c r="W153" s="396">
        <f t="shared" si="41"/>
        <v>0</v>
      </c>
      <c r="X153" s="396">
        <f t="shared" si="41"/>
        <v>0</v>
      </c>
      <c r="Y153" s="396">
        <f t="shared" si="41"/>
        <v>0</v>
      </c>
      <c r="Z153" s="396">
        <f t="shared" si="41"/>
        <v>0</v>
      </c>
      <c r="AA153" s="396">
        <f t="shared" si="41"/>
        <v>0</v>
      </c>
      <c r="AB153" s="396">
        <f t="shared" si="41"/>
        <v>0</v>
      </c>
      <c r="AC153" s="396">
        <f t="shared" si="41"/>
        <v>0</v>
      </c>
      <c r="AD153" s="396">
        <f t="shared" si="41"/>
        <v>0</v>
      </c>
      <c r="AE153" s="396">
        <f t="shared" si="41"/>
        <v>0</v>
      </c>
      <c r="AF153" s="396">
        <f t="shared" si="41"/>
        <v>0</v>
      </c>
      <c r="AG153" s="396">
        <f t="shared" si="41"/>
        <v>0</v>
      </c>
      <c r="AH153" s="396">
        <f t="shared" si="41"/>
        <v>0</v>
      </c>
      <c r="AI153" s="396">
        <f t="shared" si="41"/>
        <v>0</v>
      </c>
      <c r="AJ153" s="396">
        <f t="shared" si="41"/>
        <v>0</v>
      </c>
      <c r="AK153" s="396">
        <f t="shared" si="41"/>
        <v>3</v>
      </c>
      <c r="AL153" s="396">
        <f t="shared" si="41"/>
        <v>0</v>
      </c>
      <c r="AM153" s="396">
        <f t="shared" si="41"/>
        <v>0</v>
      </c>
      <c r="AN153" s="396">
        <f t="shared" si="41"/>
        <v>0</v>
      </c>
      <c r="AO153" s="396">
        <f t="shared" si="41"/>
        <v>0</v>
      </c>
      <c r="AP153" s="396">
        <f t="shared" si="41"/>
        <v>0</v>
      </c>
      <c r="AQ153" s="396">
        <f t="shared" si="41"/>
        <v>0</v>
      </c>
      <c r="AR153" s="396">
        <f t="shared" si="41"/>
        <v>0</v>
      </c>
      <c r="AS153" s="396">
        <f t="shared" si="41"/>
        <v>0</v>
      </c>
      <c r="AT153" s="396">
        <f t="shared" si="41"/>
        <v>0</v>
      </c>
      <c r="AU153" s="396">
        <f t="shared" si="41"/>
        <v>0</v>
      </c>
      <c r="AV153" s="396">
        <f t="shared" si="41"/>
        <v>0</v>
      </c>
      <c r="AW153" s="396">
        <f t="shared" si="41"/>
        <v>0</v>
      </c>
      <c r="AX153" s="194"/>
      <c r="AY153" s="194"/>
      <c r="AZ153" s="194"/>
      <c r="BA153" s="194"/>
    </row>
    <row r="154" spans="1:53" ht="19.5" thickBot="1">
      <c r="A154" s="337" t="s">
        <v>542</v>
      </c>
      <c r="B154" s="410" t="s">
        <v>534</v>
      </c>
      <c r="C154" s="1204">
        <f t="shared" si="36"/>
        <v>0</v>
      </c>
      <c r="D154" s="372">
        <f t="shared" ref="D154:D163" si="42">L154+N154+P154+R154+T154+V154+X154+Z154+AB154+AD154+AF154+AH154+AJ154+AL154+AN154+AP154+AR154+AT154+AV154</f>
        <v>0</v>
      </c>
      <c r="E154" s="196">
        <f t="shared" si="29"/>
        <v>0</v>
      </c>
      <c r="F154" s="1250">
        <f t="shared" si="37"/>
        <v>0</v>
      </c>
      <c r="G154" s="453">
        <v>0</v>
      </c>
      <c r="H154" s="458">
        <v>0</v>
      </c>
      <c r="I154" s="1212">
        <f>C154/C153*100%</f>
        <v>0</v>
      </c>
      <c r="J154" s="1206" t="e">
        <f t="shared" si="27"/>
        <v>#DIV/0!</v>
      </c>
      <c r="K154" s="1206" t="e">
        <f t="shared" si="28"/>
        <v>#DIV/0!</v>
      </c>
      <c r="L154" s="373">
        <f>SUMIFS(Гиб.!O5:O9995,Гиб.!E5:E9995,L6,Гиб.!F5:F9995,D7,Гиб.!H5:H9995,"Жилой сектор",Гиб.!D5:D9995,"&gt;=0",Гиб.!D5:D9995,"&lt;0,25")</f>
        <v>0</v>
      </c>
      <c r="M154" s="373">
        <f>SUMIFS(Гиб.!O5:O9995,Гиб.!E5:E9995,L6,Гиб.!F5:F9995,E7,Гиб.!H5:H9995,"Жилой сектор",Гиб.!D5:D9995,"&gt;=0",Гиб.!D5:D9995,"&lt;0,25")</f>
        <v>0</v>
      </c>
      <c r="N154" s="373">
        <f>SUMIFS(Гиб.!O5:O9995,Гиб.!E5:E9995,N6,Гиб.!F5:F9995,D7,Гиб.!H5:H9995,"Жилой сектор",Гиб.!D5:D9995,"&gt;=0",Гиб.!D5:D9995,"&lt;0,25")</f>
        <v>0</v>
      </c>
      <c r="O154" s="373">
        <f>SUMIFS(Гиб.!O5:O9995,Гиб.!E5:E9995,N6,Гиб.!F5:F9995,E7,Гиб.!H5:H9995,"Жилой сектор",Гиб.!D5:D9995,"&gt;=0",Гиб.!D5:D9995,"&lt;0,25")</f>
        <v>0</v>
      </c>
      <c r="P154" s="373">
        <f>SUMIFS(Гиб.!O5:O9995,Гиб.!E5:E9995,P6,Гиб.!F5:F9995,D7,Гиб.!H5:H9995,"Жилой сектор",Гиб.!D5:D9995,"&gt;=0",Гиб.!D5:D9995,"&lt;0,25")</f>
        <v>0</v>
      </c>
      <c r="Q154" s="373">
        <f>SUMIFS(Гиб.!O5:O9995,Гиб.!E5:E9995,P6,Гиб.!F5:F9995,E7,Гиб.!H5:H9995,"Жилой сектор",Гиб.!D5:D9995,"&gt;=0",Гиб.!D5:D9995,"&lt;0,25")</f>
        <v>0</v>
      </c>
      <c r="R154" s="373">
        <f>SUMIFS(Гиб.!O5:O9995,Гиб.!E5:E9995,R6,Гиб.!F5:F9995,D7,Гиб.!H5:H9995,"Жилой сектор",Гиб.!D5:D9995,"&gt;=0",Гиб.!D5:D9995,"&lt;0,25")</f>
        <v>0</v>
      </c>
      <c r="S154" s="373">
        <f>SUMIFS(Гиб.!O5:O9995,Гиб.!E5:E9995,R6,Гиб.!F5:F9995,E7,Гиб.!H5:H9995,"Жилой сектор",Гиб.!D5:D9995,"&gt;=0",Гиб.!D5:D9995,"&lt;0,25")</f>
        <v>0</v>
      </c>
      <c r="T154" s="373">
        <f>SUMIFS(Гиб.!O5:O9995,Гиб.!E5:E9995,T6,Гиб.!F5:F9995,D7,Гиб.!H5:H9995,"Жилой сектор",Гиб.!D5:D9995,"&gt;=0",Гиб.!D5:D9995,"&lt;0,25")</f>
        <v>0</v>
      </c>
      <c r="U154" s="373">
        <f>SUMIFS(Гиб.!O5:O9995,Гиб.!E5:E9995,T6,Гиб.!F5:F9995,E7,Гиб.!H5:H9995,"Жилой сектор",Гиб.!D5:D9995,"&gt;=0",Гиб.!D5:D9995,"&lt;0,25")</f>
        <v>0</v>
      </c>
      <c r="V154" s="373">
        <f>SUMIFS(Гиб.!O5:O9995,Гиб.!E5:E9995,V6,Гиб.!F5:F9995,D7,Гиб.!H5:H9995,"Жилой сектор",Гиб.!D5:D9995,"&gt;=0",Гиб.!D5:D9995,"&lt;0,25")</f>
        <v>0</v>
      </c>
      <c r="W154" s="373">
        <f>SUMIFS(Гиб.!O5:O9995,Гиб.!E5:E9995,V6,Гиб.!F5:F9995,E7,Гиб.!H5:H9995,"Жилой сектор",Гиб.!D5:D9995,"&gt;=0",Гиб.!D5:D9995,"&lt;0,25")</f>
        <v>0</v>
      </c>
      <c r="X154" s="373">
        <f>SUMIFS(Гиб.!O5:O9995,Гиб.!E5:E9995,X6,Гиб.!F5:F9995,D7,Гиб.!H5:H9995,"Жилой сектор",Гиб.!D5:D9995,"&gt;=0",Гиб.!D5:D9995,"&lt;0,25")</f>
        <v>0</v>
      </c>
      <c r="Y154" s="373">
        <f>SUMIFS(Гиб.!O5:O9995,Гиб.!E5:E9995,X6,Гиб.!F5:F9995,E7,Гиб.!H5:H9995,"Жилой сектор",Гиб.!D5:D9995,"&gt;=0",Гиб.!D5:D9995,"&lt;0,25")</f>
        <v>0</v>
      </c>
      <c r="Z154" s="373">
        <f>SUMIFS(Гиб.!O5:O9995,Гиб.!E5:E9995,Z6,Гиб.!F5:F9995,D7,Гиб.!H5:H9995,"Жилой сектор",Гиб.!D5:D9995,"&gt;=0",Гиб.!D5:D9995,"&lt;0,25")</f>
        <v>0</v>
      </c>
      <c r="AA154" s="373">
        <f>SUMIFS(Гиб.!O5:O9995,Гиб.!E5:E9995,Z6,Гиб.!F5:F9995,E7,Гиб.!H5:H9995,"Жилой сектор",Гиб.!D5:D9995,"&gt;=0",Гиб.!D5:D9995,"&lt;0,25")</f>
        <v>0</v>
      </c>
      <c r="AB154" s="373">
        <f>SUMIFS(Гиб.!O5:O9995,Гиб.!E5:E9995,AB6,Гиб.!F5:F9995,D7,Гиб.!H5:H9995,"Жилой сектор",Гиб.!D5:D9995,"&gt;=0",Гиб.!D5:D9995,"&lt;0,25")</f>
        <v>0</v>
      </c>
      <c r="AC154" s="373">
        <f>SUMIFS(Гиб.!O5:O9995,Гиб.!E5:E9995,AB6,Гиб.!F5:F9995,E7,Гиб.!H5:H9995,"Жилой сектор",Гиб.!D5:D9995,"&gt;=0",Гиб.!D5:D9995,"&lt;0,25")</f>
        <v>0</v>
      </c>
      <c r="AD154" s="373">
        <f>SUMIFS(Гиб.!O5:O9995,Гиб.!E5:E9995,AD6,Гиб.!F5:F9995,D7,Гиб.!H5:H9995,"Жилой сектор",Гиб.!D5:D9995,"&gt;=0",Гиб.!D5:D9995,"&lt;0,25")</f>
        <v>0</v>
      </c>
      <c r="AE154" s="373">
        <f>SUMIFS(Гиб.!O5:O9995,Гиб.!E5:E9995,AD6,Гиб.!F5:F9995,E7,Гиб.!H5:H9995,"Жилой сектор",Гиб.!D5:D9995,"&gt;=0",Гиб.!D5:D9995,"&lt;0,25")</f>
        <v>0</v>
      </c>
      <c r="AF154" s="373">
        <f>SUMIFS(Гиб.!O5:O9995,Гиб.!E5:E9995,AF6,Гиб.!F5:F9995,D7,Гиб.!H5:H9995,"Жилой сектор",Гиб.!D5:D9995,"&gt;=0",Гиб.!D5:D9995,"&lt;0,25")</f>
        <v>0</v>
      </c>
      <c r="AG154" s="373">
        <f>SUMIFS(Гиб.!O5:O9995,Гиб.!E5:E9995,AF6,Гиб.!F5:F9995,E7,Гиб.!H5:H9995,"Жилой сектор",Гиб.!D5:D9995,"&gt;=0",Гиб.!D5:D9995,"&lt;0,25")</f>
        <v>0</v>
      </c>
      <c r="AH154" s="373">
        <f>SUMIFS(Гиб.!O5:O9995,Гиб.!E5:E9995,AH6,Гиб.!F5:F9995,D7,Гиб.!H5:H9995,"Жилой сектор",Гиб.!D5:D9995,"&gt;=0",Гиб.!D5:D9995,"&lt;0,25")</f>
        <v>0</v>
      </c>
      <c r="AI154" s="373">
        <f>SUMIFS(Гиб.!O5:O9995,Гиб.!E5:E9995,AH6,Гиб.!F5:F9995,E7,Гиб.!H5:H9995,"Жилой сектор",Гиб.!D5:D9995,"&gt;=0",Гиб.!D5:D9995,"&lt;0,25")</f>
        <v>0</v>
      </c>
      <c r="AJ154" s="373">
        <f>SUMIFS(Гиб.!O5:O9995,Гиб.!E5:E9995,AJ6,Гиб.!F5:F9995,D7,Гиб.!H5:H9995,"Жилой сектор",Гиб.!D5:D9995,"&gt;=0",Гиб.!D5:D9995,"&lt;0,25")</f>
        <v>0</v>
      </c>
      <c r="AK154" s="373">
        <f>SUMIFS(Гиб.!O5:O9995,Гиб.!E5:E9995,AJ6,Гиб.!F5:F9995,E7,Гиб.!H5:H9995,"Жилой сектор",Гиб.!D5:D9995,"&gt;=0",Гиб.!D5:D9995,"&lt;0,25")</f>
        <v>0</v>
      </c>
      <c r="AL154" s="373">
        <f>SUMIFS(Гиб.!O5:O9995,Гиб.!E5:E9995,AL6,Гиб.!F5:F9995,D7,Гиб.!H5:H9995,"Жилой сектор",Гиб.!D5:D9995,"&gt;=0",Гиб.!D5:D9995,"&lt;0,25")</f>
        <v>0</v>
      </c>
      <c r="AM154" s="373">
        <f>SUMIFS(Гиб.!O5:O9995,Гиб.!E5:E9995,AL6,Гиб.!F5:F9995,E7,Гиб.!H5:H9995,"Жилой сектор",Гиб.!D5:D9995,"&gt;=0",Гиб.!D5:D9995,"&lt;0,25")</f>
        <v>0</v>
      </c>
      <c r="AN154" s="373">
        <f>SUMIFS(Гиб.!O5:O9995,Гиб.!E5:E9995,AN6,Гиб.!F5:F9995,D7,Гиб.!H5:H9995,"Жилой сектор",Гиб.!D5:D9995,"&gt;=0",Гиб.!D5:D9995,"&lt;0,25")</f>
        <v>0</v>
      </c>
      <c r="AO154" s="373">
        <f>SUMIFS(Гиб.!O5:O9995,Гиб.!E5:E9995,AN6,Гиб.!F5:F9995,E7,Гиб.!H5:H9995,"Жилой сектор",Гиб.!D5:D9995,"&gt;=0",Гиб.!D5:D9995,"&lt;0,25")</f>
        <v>0</v>
      </c>
      <c r="AP154" s="373">
        <f>SUMIFS(Гиб.!O5:O9995,Гиб.!E5:E9995,AP6,Гиб.!F5:F9995,D7,Гиб.!H5:H9995,"Жилой сектор",Гиб.!D5:D9995,"&gt;=0",Гиб.!D5:D9995,"&lt;0,25")</f>
        <v>0</v>
      </c>
      <c r="AQ154" s="373">
        <f>SUMIFS(Гиб.!O5:O9995,Гиб.!E5:E9995,AP6,Гиб.!F5:F9995,E7,Гиб.!H5:H9995,"Жилой сектор",Гиб.!D5:D9995,"&gt;=0",Гиб.!D5:D9995,"&lt;0,25")</f>
        <v>0</v>
      </c>
      <c r="AR154" s="373">
        <f>SUMIFS(Гиб.!O5:O9995,Гиб.!E5:E9995,AR6,Гиб.!F5:F9995,D7,Гиб.!H5:H9995,"Жилой сектор",Гиб.!D5:D9995,"&gt;=0",Гиб.!D5:D9995,"&lt;0,25")</f>
        <v>0</v>
      </c>
      <c r="AS154" s="373">
        <f>SUMIFS(Гиб.!O5:O9995,Гиб.!E5:E9995,AR6,Гиб.!F5:F9995,E7,Гиб.!H5:H9995,"Жилой сектор",Гиб.!D5:D9995,"&gt;=0",Гиб.!D5:D9995,"&lt;0,25")</f>
        <v>0</v>
      </c>
      <c r="AT154" s="373">
        <f>SUMIFS(Гиб.!O5:O9995,Гиб.!E5:E9995,AT6,Гиб.!F5:F9995,D7,Гиб.!H5:H9995,"Жилой сектор",Гиб.!D5:D9995,"&gt;=0",Гиб.!D5:D9995,"&lt;0,25")</f>
        <v>0</v>
      </c>
      <c r="AU154" s="373">
        <f>SUMIFS(Гиб.!O5:O9995,Гиб.!E5:E9995,AT6,Гиб.!F5:F9995,E7,Гиб.!H5:H9995,"Жилой сектор",Гиб.!D5:D9995,"&gt;=0",Гиб.!D5:D9995,"&lt;0,25")</f>
        <v>0</v>
      </c>
      <c r="AV154" s="373">
        <f>SUMIFS(Гиб.!O5:O9995,Гиб.!E5:E9995,AV6,Гиб.!F5:F9995,D7,Гиб.!H5:H9995,"Жилой сектор",Гиб.!D5:D9995,"&gt;=0",Гиб.!D5:D9995,"&lt;0,25")</f>
        <v>0</v>
      </c>
      <c r="AW154" s="373">
        <f>SUMIFS(Гиб.!O5:O9995,Гиб.!E5:E9995,AV6,Гиб.!F5:F9995,E7,Гиб.!H5:H9995,"Жилой сектор",Гиб.!D5:D9995,"&gt;=0",Гиб.!D5:D9995,"&lt;0,25")</f>
        <v>0</v>
      </c>
      <c r="AX154" s="194"/>
      <c r="AY154" s="194"/>
      <c r="AZ154" s="194"/>
      <c r="BA154" s="194"/>
    </row>
    <row r="155" spans="1:53" ht="19.5" thickBot="1">
      <c r="A155" s="337" t="s">
        <v>543</v>
      </c>
      <c r="B155" s="410" t="s">
        <v>536</v>
      </c>
      <c r="C155" s="1204">
        <f t="shared" si="36"/>
        <v>4</v>
      </c>
      <c r="D155" s="372">
        <f t="shared" si="42"/>
        <v>0</v>
      </c>
      <c r="E155" s="196">
        <f t="shared" si="29"/>
        <v>4</v>
      </c>
      <c r="F155" s="1250">
        <f t="shared" si="37"/>
        <v>1</v>
      </c>
      <c r="G155" s="453">
        <v>0</v>
      </c>
      <c r="H155" s="458">
        <v>1</v>
      </c>
      <c r="I155" s="1212">
        <f>C155/C153*100%</f>
        <v>0.66666666666666663</v>
      </c>
      <c r="J155" s="1206">
        <f t="shared" si="27"/>
        <v>0</v>
      </c>
      <c r="K155" s="1206">
        <f t="shared" si="28"/>
        <v>1</v>
      </c>
      <c r="L155" s="373">
        <f>SUMIFS(Гиб.!O5:O9995,Гиб.!E5:E9995,L6,Гиб.!F5:F9995,D7,Гиб.!H5:H9995,"Жилой сектор",Гиб.!D5:D9995,"&gt;=0,25",Гиб.!D5:D9995,"&lt;0,5")</f>
        <v>0</v>
      </c>
      <c r="M155" s="373">
        <f>SUMIFS(Гиб.!O5:O9995,Гиб.!E5:E9995,L6,Гиб.!F5:F9995,E7,Гиб.!H5:H9995,"Жилой сектор",Гиб.!D5:D9995,"&gt;=0,25",Гиб.!D5:D9995,"&lt;0,5")</f>
        <v>0</v>
      </c>
      <c r="N155" s="373">
        <f>SUMIFS(Гиб.!O5:O9995,Гиб.!E5:E9995,N6,Гиб.!F5:F9995,D7,Гиб.!H5:H9995,"Жилой сектор",Гиб.!D5:D9995,"&gt;=0,25",Гиб.!D5:D9995,"&lt;0,5")</f>
        <v>0</v>
      </c>
      <c r="O155" s="373">
        <f>SUMIFS(Гиб.!O5:O9995,Гиб.!E5:E9995,N6,Гиб.!F5:F9995,E7,Гиб.!H5:H9995,"Жилой сектор",Гиб.!D5:D9995,"&gt;=0,25",Гиб.!D5:D9995,"&lt;0,5")</f>
        <v>0</v>
      </c>
      <c r="P155" s="373">
        <f>SUMIFS(Гиб.!O5:O9995,Гиб.!E5:E9995,P6,Гиб.!F5:F9995,D7,Гиб.!H5:H9995,"Жилой сектор",Гиб.!D5:D9995,"&gt;=0,25",Гиб.!D5:D9995,"&lt;0,5")</f>
        <v>0</v>
      </c>
      <c r="Q155" s="373">
        <f>SUMIFS(Гиб.!O5:O9995,Гиб.!E5:E9995,P6,Гиб.!F5:F9995,E7,Гиб.!H5:H9995,"Жилой сектор",Гиб.!D5:D9995,"&gt;=0,25",Гиб.!D5:D9995,"&lt;0,5")</f>
        <v>0</v>
      </c>
      <c r="R155" s="373">
        <f>SUMIFS(Гиб.!O5:O9995,Гиб.!E5:E9995,R6,Гиб.!F5:F9995,D7,Гиб.!H5:H9995,"Жилой сектор",Гиб.!D5:D9995,"&gt;=0,25",Гиб.!D5:D9995,"&lt;0,5")</f>
        <v>0</v>
      </c>
      <c r="S155" s="373">
        <f>SUMIFS(Гиб.!O5:O9995,Гиб.!E5:E9995,R6,Гиб.!F5:F9995,E7,Гиб.!H5:H9995,"Жилой сектор",Гиб.!D5:D9995,"&gt;=0,25",Гиб.!D5:D9995,"&lt;0,5")</f>
        <v>1</v>
      </c>
      <c r="T155" s="373">
        <f>SUMIFS(Гиб.!O5:O9995,Гиб.!E5:E9995,T6,Гиб.!F5:F9995,D7,Гиб.!H5:H9995,"Жилой сектор",Гиб.!D5:D9995,"&gt;=0,25",Гиб.!D5:D9995,"&lt;0,5")</f>
        <v>0</v>
      </c>
      <c r="U155" s="373">
        <f>SUMIFS(Гиб.!O5:O9995,Гиб.!E5:E9995,T6,Гиб.!F5:F9995,E7,Гиб.!H5:H9995,"Жилой сектор",Гиб.!D5:D9995,"&gt;=0,25",Гиб.!D5:D9995,"&lt;0,5")</f>
        <v>0</v>
      </c>
      <c r="V155" s="373">
        <f>SUMIFS(Гиб.!O5:O9995,Гиб.!E5:E9995,V6,Гиб.!F5:F9995,D7,Гиб.!H5:H9995,"Жилой сектор",Гиб.!D5:D9995,"&gt;=0,25",Гиб.!D5:D9995,"&lt;0,5")</f>
        <v>0</v>
      </c>
      <c r="W155" s="373">
        <f>SUMIFS(Гиб.!O5:O9995,Гиб.!E5:E9995,V6,Гиб.!F5:F9995,E7,Гиб.!H5:H9995,"Жилой сектор",Гиб.!D5:D9995,"&gt;=0,25",Гиб.!D5:D9995,"&lt;0,5")</f>
        <v>0</v>
      </c>
      <c r="X155" s="373">
        <f>SUMIFS(Гиб.!O5:O9995,Гиб.!E5:E9995,X6,Гиб.!F5:F9995,D7,Гиб.!H5:H9995,"Жилой сектор",Гиб.!D5:D9995,"&gt;=0,25",Гиб.!D5:D9995,"&lt;0,5")</f>
        <v>0</v>
      </c>
      <c r="Y155" s="373">
        <f>SUMIFS(Гиб.!O5:O9995,Гиб.!E5:E9995,X6,Гиб.!F5:F9995,E7,Гиб.!H5:H9995,"Жилой сектор",Гиб.!D5:D9995,"&gt;=0,25",Гиб.!D5:D9995,"&lt;0,5")</f>
        <v>0</v>
      </c>
      <c r="Z155" s="373">
        <f>SUMIFS(Гиб.!O5:O9995,Гиб.!E5:E9995,Z6,Гиб.!F5:F9995,D7,Гиб.!H5:H9995,"Жилой сектор",Гиб.!D5:D9995,"&gt;=0,25",Гиб.!D5:D9995,"&lt;0,5")</f>
        <v>0</v>
      </c>
      <c r="AA155" s="373">
        <f>SUMIFS(Гиб.!O5:O9995,Гиб.!E5:E9995,Z6,Гиб.!F5:F9995,E7,Гиб.!H5:H9995,"Жилой сектор",Гиб.!D5:D9995,"&gt;=0,25",Гиб.!D5:D9995,"&lt;0,5")</f>
        <v>0</v>
      </c>
      <c r="AB155" s="373">
        <f>SUMIFS(Гиб.!O5:O9995,Гиб.!E5:E9995,AB6,Гиб.!F5:F9995,D7,Гиб.!H5:H9995,"Жилой сектор",Гиб.!D5:D9995,"&gt;=0,25",Гиб.!D5:D9995,"&lt;0,5")</f>
        <v>0</v>
      </c>
      <c r="AC155" s="373">
        <f>SUMIFS(Гиб.!O5:O9995,Гиб.!E5:E9995,AB6,Гиб.!F5:F9995,E7,Гиб.!H5:H9995,"Жилой сектор",Гиб.!D5:D9995,"&gt;=0,25",Гиб.!D5:D9995,"&lt;0,5")</f>
        <v>0</v>
      </c>
      <c r="AD155" s="373">
        <f>SUMIFS(Гиб.!O5:O9995,Гиб.!E5:E9995,AD6,Гиб.!F5:F9995,D7,Гиб.!H5:H9995,"Жилой сектор",Гиб.!D5:D9995,"&gt;=0,25",Гиб.!D5:D9995,"&lt;0,5")</f>
        <v>0</v>
      </c>
      <c r="AE155" s="373">
        <f>SUMIFS(Гиб.!O5:O9995,Гиб.!E5:E9995,AD6,Гиб.!F5:F9995,E7,Гиб.!H5:H9995,"Жилой сектор",Гиб.!D5:D9995,"&gt;=0,25",Гиб.!D5:D9995,"&lt;0,5")</f>
        <v>0</v>
      </c>
      <c r="AF155" s="373">
        <f>SUMIFS(Гиб.!O5:O9995,Гиб.!E5:E9995,AF6,Гиб.!F5:F9995,D7,Гиб.!H5:H9995,"Жилой сектор",Гиб.!D5:D9995,"&gt;=0,25",Гиб.!D5:D9995,"&lt;0,5")</f>
        <v>0</v>
      </c>
      <c r="AG155" s="373">
        <f>SUMIFS(Гиб.!O5:O9995,Гиб.!E5:E9995,AF6,Гиб.!F5:F9995,E7,Гиб.!H5:H9995,"Жилой сектор",Гиб.!D5:D9995,"&gt;=0,25",Гиб.!D5:D9995,"&lt;0,5")</f>
        <v>0</v>
      </c>
      <c r="AH155" s="373">
        <f>SUMIFS(Гиб.!O5:O9995,Гиб.!E5:E9995,AH6,Гиб.!F5:F9995,D7,Гиб.!H5:H9995,"Жилой сектор",Гиб.!D5:D9995,"&gt;=0,25",Гиб.!D5:D9995,"&lt;0,5")</f>
        <v>0</v>
      </c>
      <c r="AI155" s="373">
        <f>SUMIFS(Гиб.!O5:O9995,Гиб.!E5:E9995,AH6,Гиб.!F5:F9995,E7,Гиб.!H5:H9995,"Жилой сектор",Гиб.!D5:D9995,"&gt;=0,25",Гиб.!D5:D9995,"&lt;0,5")</f>
        <v>0</v>
      </c>
      <c r="AJ155" s="373">
        <f>SUMIFS(Гиб.!O5:O9995,Гиб.!E5:E9995,AJ6,Гиб.!F5:F9995,D7,Гиб.!H5:H9995,"Жилой сектор",Гиб.!D5:D9995,"&gt;=0,25",Гиб.!D5:D9995,"&lt;0,5")</f>
        <v>0</v>
      </c>
      <c r="AK155" s="373">
        <f>SUMIFS(Гиб.!O5:O9995,Гиб.!E5:E9995,AJ6,Гиб.!F5:F9995,E7,Гиб.!H5:H9995,"Жилой сектор",Гиб.!D5:D9995,"&gt;=0,25",Гиб.!D5:D9995,"&lt;0,5")</f>
        <v>3</v>
      </c>
      <c r="AL155" s="373">
        <f>SUMIFS(Гиб.!O5:O9995,Гиб.!E5:E9995,AL6,Гиб.!F5:F9995,D7,Гиб.!H5:H9995,"Жилой сектор",Гиб.!D5:D9995,"&gt;=0,25",Гиб.!D5:D9995,"&lt;0,5")</f>
        <v>0</v>
      </c>
      <c r="AM155" s="373">
        <f>SUMIFS(Гиб.!O5:O9995,Гиб.!E5:E9995,AL6,Гиб.!F5:F9995,E7,Гиб.!H5:H9995,"Жилой сектор",Гиб.!D5:D9995,"&gt;=0,25",Гиб.!D5:D9995,"&lt;0,5")</f>
        <v>0</v>
      </c>
      <c r="AN155" s="373">
        <f>SUMIFS(Гиб.!O5:O9995,Гиб.!E5:E9995,AN6,Гиб.!F5:F9995,D7,Гиб.!H5:H9995,"Жилой сектор",Гиб.!D5:D9995,"&gt;=0,25",Гиб.!D5:D9995,"&lt;0,5")</f>
        <v>0</v>
      </c>
      <c r="AO155" s="373">
        <f>SUMIFS(Гиб.!O5:O9995,Гиб.!E5:E9995,AN6,Гиб.!F5:F9995,E7,Гиб.!H5:H9995,"Жилой сектор",Гиб.!D5:D9995,"&gt;=0,25",Гиб.!D5:D9995,"&lt;0,5")</f>
        <v>0</v>
      </c>
      <c r="AP155" s="373">
        <f>SUMIFS(Гиб.!O5:O9995,Гиб.!E5:E9995,AP6,Гиб.!F5:F9995,D7,Гиб.!H5:H9995,"Жилой сектор",Гиб.!D5:D9995,"&gt;=0,25",Гиб.!D5:D9995,"&lt;0,5")</f>
        <v>0</v>
      </c>
      <c r="AQ155" s="373">
        <f>SUMIFS(Гиб.!O5:O9995,Гиб.!E5:E9995,AP6,Гиб.!F5:F9995,E7,Гиб.!H5:H9995,"Жилой сектор",Гиб.!D5:D9995,"&gt;=0,25",Гиб.!D5:D9995,"&lt;0,5")</f>
        <v>0</v>
      </c>
      <c r="AR155" s="373">
        <f>SUMIFS(Гиб.!O5:O9995,Гиб.!E5:E9995,AR6,Гиб.!F5:F9995,D7,Гиб.!H5:H9995,"Жилой сектор",Гиб.!D5:D9995,"&gt;=0,25",Гиб.!D5:D9995,"&lt;0,5")</f>
        <v>0</v>
      </c>
      <c r="AS155" s="373">
        <f>SUMIFS(Гиб.!O5:O9995,Гиб.!E5:E9995,AR6,Гиб.!F5:F9995,E7,Гиб.!H5:H9995,"Жилой сектор",Гиб.!D5:D9995,"&gt;=0,25",Гиб.!D5:D9995,"&lt;0,5")</f>
        <v>0</v>
      </c>
      <c r="AT155" s="373">
        <f>SUMIFS(Гиб.!O5:O9995,Гиб.!E5:E9995,AT6,Гиб.!F5:F9995,D7,Гиб.!H5:H9995,"Жилой сектор",Гиб.!D5:D9995,"&gt;=0,25",Гиб.!D5:D9995,"&lt;0,5")</f>
        <v>0</v>
      </c>
      <c r="AU155" s="373">
        <f>SUMIFS(Гиб.!O5:O9995,Гиб.!E5:E9995,AT6,Гиб.!F5:F9995,E7,Гиб.!H5:H9995,"Жилой сектор",Гиб.!D5:D9995,"&gt;=0,25",Гиб.!D5:D9995,"&lt;0,5")</f>
        <v>0</v>
      </c>
      <c r="AV155" s="373">
        <f>SUMIFS(Гиб.!O5:O9995,Гиб.!E5:E9995,AV6,Гиб.!F5:F9995,D7,Гиб.!H5:H9995,"Жилой сектор",Гиб.!D5:D9995,"&gt;=0,25",Гиб.!D5:D9995,"&lt;0,5")</f>
        <v>0</v>
      </c>
      <c r="AW155" s="373">
        <f>SUMIFS(Гиб.!O5:O9995,Гиб.!E5:E9995,AV6,Гиб.!F5:F9995,E7,Гиб.!H5:H9995,"Жилой сектор",Гиб.!D5:D9995,"&gt;=0,25",Гиб.!D5:D9995,"&lt;0,5")</f>
        <v>0</v>
      </c>
      <c r="AX155" s="194"/>
      <c r="AY155" s="194"/>
      <c r="AZ155" s="194"/>
      <c r="BA155" s="194"/>
    </row>
    <row r="156" spans="1:53" ht="19.5" thickBot="1">
      <c r="A156" s="337" t="s">
        <v>544</v>
      </c>
      <c r="B156" s="410" t="s">
        <v>538</v>
      </c>
      <c r="C156" s="1204">
        <f t="shared" si="36"/>
        <v>2</v>
      </c>
      <c r="D156" s="372">
        <f t="shared" si="42"/>
        <v>0</v>
      </c>
      <c r="E156" s="196">
        <f t="shared" si="29"/>
        <v>2</v>
      </c>
      <c r="F156" s="1250">
        <f t="shared" si="37"/>
        <v>2</v>
      </c>
      <c r="G156" s="453">
        <v>0</v>
      </c>
      <c r="H156" s="458">
        <v>2</v>
      </c>
      <c r="I156" s="1212">
        <f>C156/C153*100%</f>
        <v>0.33333333333333331</v>
      </c>
      <c r="J156" s="1206">
        <f t="shared" si="27"/>
        <v>0</v>
      </c>
      <c r="K156" s="1206">
        <f t="shared" si="28"/>
        <v>1</v>
      </c>
      <c r="L156" s="373">
        <f>SUMIFS(Гиб.!O5:O9995,Гиб.!E5:E9995,L6,Гиб.!F5:F9995,D7,Гиб.!H5:H9995,"Жилой сектор",Гиб.!D5:D9995,"&gt;=0,5",Гиб.!D5:D9995,"&lt;0,75")</f>
        <v>0</v>
      </c>
      <c r="M156" s="373">
        <f>SUMIFS(Гиб.!O5:O9995,Гиб.!E5:E9995,L6,Гиб.!F5:F9995,E7,Гиб.!H5:H9995,"Жилой сектор",Гиб.!D5:D9995,"&gt;=0,5",Гиб.!D5:D9995,"&lt;0,75")</f>
        <v>0</v>
      </c>
      <c r="N156" s="373">
        <f>SUMIFS(Гиб.!O5:O9995,Гиб.!E5:E9995,N6,Гиб.!F5:F9995,D7,Гиб.!H5:H9995,"Жилой сектор",Гиб.!D5:D9995,"&gt;=0,5",Гиб.!D5:D9995,"&lt;0,75")</f>
        <v>0</v>
      </c>
      <c r="O156" s="373">
        <f>SUMIFS(Гиб.!O5:O9995,Гиб.!E5:E9995,N6,Гиб.!F5:F9995,E7,Гиб.!H5:H9995,"Жилой сектор",Гиб.!D5:D9995,"&gt;=0,5",Гиб.!D5:D9995,"&lt;0,75")</f>
        <v>2</v>
      </c>
      <c r="P156" s="373">
        <f>SUMIFS(Гиб.!O5:O9995,Гиб.!E5:E9995,P6,Гиб.!F5:F9995,D7,Гиб.!H5:H9995,"Жилой сектор",Гиб.!D5:D9995,"&gt;=0,5",Гиб.!D5:D9995,"&lt;0,75")</f>
        <v>0</v>
      </c>
      <c r="Q156" s="373">
        <f>SUMIFS(Гиб.!O5:O9995,Гиб.!E5:E9995,P6,Гиб.!F5:F9995,E7,Гиб.!H5:H9995,"Жилой сектор",Гиб.!D5:D9995,"&gt;=0,5",Гиб.!D5:D9995,"&lt;0,75")</f>
        <v>0</v>
      </c>
      <c r="R156" s="373">
        <f>SUMIFS(Гиб.!O5:O9995,Гиб.!E5:E9995,R6,Гиб.!F5:F9995,D7,Гиб.!H5:H9995,"Жилой сектор",Гиб.!D5:D9995,"&gt;=0,5",Гиб.!D5:D9995,"&lt;0,75")</f>
        <v>0</v>
      </c>
      <c r="S156" s="373">
        <f>SUMIFS(Гиб.!O5:O9995,Гиб.!E5:E9995,R6,Гиб.!F5:F9995,E7,Гиб.!H5:H9995,"Жилой сектор",Гиб.!D5:D9995,"&gt;=0,5",Гиб.!D5:D9995,"&lt;0,75")</f>
        <v>0</v>
      </c>
      <c r="T156" s="373">
        <f>SUMIFS(Гиб.!O5:O9995,Гиб.!E5:E9995,T6,Гиб.!F5:F9995,D7,Гиб.!H5:H9995,"Жилой сектор",Гиб.!D5:D9995,"&gt;=0,5",Гиб.!D5:D9995,"&lt;0,75")</f>
        <v>0</v>
      </c>
      <c r="U156" s="373">
        <f>SUMIFS(Гиб.!O5:O9995,Гиб.!E5:E9995,T6,Гиб.!F5:F9995,E7,Гиб.!H5:H9995,"Жилой сектор",Гиб.!D5:D9995,"&gt;=0,5",Гиб.!D5:D9995,"&lt;0,75")</f>
        <v>0</v>
      </c>
      <c r="V156" s="373">
        <f>SUMIFS(Гиб.!O5:O9995,Гиб.!E5:E9995,V6,Гиб.!F5:F9995,D7,Гиб.!H5:H9995,"Жилой сектор",Гиб.!D5:D9995,"&gt;=0,5",Гиб.!D5:D9995,"&lt;0,75")</f>
        <v>0</v>
      </c>
      <c r="W156" s="373">
        <f>SUMIFS(Гиб.!O5:O9995,Гиб.!E5:E9995,V6,Гиб.!F5:F9995,E7,Гиб.!H5:H9995,"Жилой сектор",Гиб.!D5:D9995,"&gt;=0,5",Гиб.!D5:D9995,"&lt;0,75")</f>
        <v>0</v>
      </c>
      <c r="X156" s="373">
        <f>SUMIFS(Гиб.!O5:O9995,Гиб.!E5:E9995,X6,Гиб.!F5:F9995,D7,Гиб.!H5:H9995,"Жилой сектор",Гиб.!D5:D9995,"&gt;=0,5",Гиб.!D5:D9995,"&lt;0,75")</f>
        <v>0</v>
      </c>
      <c r="Y156" s="373">
        <f>SUMIFS(Гиб.!O5:O9995,Гиб.!E5:E9995,X6,Гиб.!F5:F9995,E7,Гиб.!H5:H9995,"Жилой сектор",Гиб.!D5:D9995,"&gt;=0,5",Гиб.!D5:D9995,"&lt;0,75")</f>
        <v>0</v>
      </c>
      <c r="Z156" s="373">
        <f>SUMIFS(Гиб.!O5:O9995,Гиб.!E5:E9995,Z6,Гиб.!F5:F9995,D7,Гиб.!H5:H9995,"Жилой сектор",Гиб.!D5:D9995,"&gt;=0,5",Гиб.!D5:D9995,"&lt;0,75")</f>
        <v>0</v>
      </c>
      <c r="AA156" s="373">
        <f>SUMIFS(Гиб.!O5:O9995,Гиб.!E5:E9995,Z6,Гиб.!F5:F9995,E7,Гиб.!H5:H9995,"Жилой сектор",Гиб.!D5:D9995,"&gt;=0,5",Гиб.!D5:D9995,"&lt;0,75")</f>
        <v>0</v>
      </c>
      <c r="AB156" s="373">
        <f>SUMIFS(Гиб.!O5:O9995,Гиб.!E5:E9995,AB6,Гиб.!F5:F9995,D7,Гиб.!H5:H9995,"Жилой сектор",Гиб.!D5:D9995,"&gt;=0,5",Гиб.!D5:D9995,"&lt;0,75")</f>
        <v>0</v>
      </c>
      <c r="AC156" s="373">
        <f>SUMIFS(Гиб.!O5:O9995,Гиб.!E5:E9995,AB6,Гиб.!F5:F9995,E7,Гиб.!H5:H9995,"Жилой сектор",Гиб.!D5:D9995,"&gt;=0,5",Гиб.!D5:D9995,"&lt;0,75")</f>
        <v>0</v>
      </c>
      <c r="AD156" s="373">
        <f>SUMIFS(Гиб.!O5:O9995,Гиб.!E5:E9995,AD6,Гиб.!F5:F9995,D7,Гиб.!H5:H9995,"Жилой сектор",Гиб.!D5:D9995,"&gt;=0,5",Гиб.!D5:D9995,"&lt;0,75")</f>
        <v>0</v>
      </c>
      <c r="AE156" s="373">
        <f>SUMIFS(Гиб.!O5:O9995,Гиб.!E5:E9995,AD6,Гиб.!F5:F9995,E7,Гиб.!H5:H9995,"Жилой сектор",Гиб.!D5:D9995,"&gt;=0,5",Гиб.!D5:D9995,"&lt;0,75")</f>
        <v>0</v>
      </c>
      <c r="AF156" s="373">
        <f>SUMIFS(Гиб.!O5:O9995,Гиб.!E5:E9995,AF6,Гиб.!F5:F9995,D7,Гиб.!H5:H9995,"Жилой сектор",Гиб.!D5:D9995,"&gt;=0,5",Гиб.!D5:D9995,"&lt;0,75")</f>
        <v>0</v>
      </c>
      <c r="AG156" s="373">
        <f>SUMIFS(Гиб.!O5:O9995,Гиб.!E5:E9995,AF6,Гиб.!F5:F9995,E7,Гиб.!H5:H9995,"Жилой сектор",Гиб.!D5:D9995,"&gt;=0,5",Гиб.!D5:D9995,"&lt;0,75")</f>
        <v>0</v>
      </c>
      <c r="AH156" s="373">
        <f>SUMIFS(Гиб.!O5:O9995,Гиб.!E5:E9995,AH6,Гиб.!F5:F9995,D7,Гиб.!H5:H9995,"Жилой сектор",Гиб.!D5:D9995,"&gt;=0,5",Гиб.!D5:D9995,"&lt;0,75")</f>
        <v>0</v>
      </c>
      <c r="AI156" s="373">
        <f>SUMIFS(Гиб.!O5:O9995,Гиб.!E5:E9995,AH6,Гиб.!F5:F9995,E7,Гиб.!H5:H9995,"Жилой сектор",Гиб.!D5:D9995,"&gt;=0,5",Гиб.!D5:D9995,"&lt;0,75")</f>
        <v>0</v>
      </c>
      <c r="AJ156" s="373">
        <f>SUMIFS(Гиб.!O5:O9995,Гиб.!E5:E9995,AJ6,Гиб.!F5:F9995,D7,Гиб.!H5:H9995,"Жилой сектор",Гиб.!D5:D9995,"&gt;=0,5",Гиб.!D5:D9995,"&lt;0,75")</f>
        <v>0</v>
      </c>
      <c r="AK156" s="373">
        <f>SUMIFS(Гиб.!O5:O9995,Гиб.!E5:E9995,AJ6,Гиб.!F5:F9995,E7,Гиб.!H5:H9995,"Жилой сектор",Гиб.!D5:D9995,"&gt;=0,5",Гиб.!D5:D9995,"&lt;0,75")</f>
        <v>0</v>
      </c>
      <c r="AL156" s="373">
        <f>SUMIFS(Гиб.!O5:O9995,Гиб.!E5:E9995,AL6,Гиб.!F5:F9995,D7,Гиб.!H5:H9995,"Жилой сектор",Гиб.!D5:D9995,"&gt;=0,5",Гиб.!D5:D9995,"&lt;0,75")</f>
        <v>0</v>
      </c>
      <c r="AM156" s="373">
        <f>SUMIFS(Гиб.!O5:O9995,Гиб.!E5:E9995,AL6,Гиб.!F5:F9995,E7,Гиб.!H5:H9995,"Жилой сектор",Гиб.!D5:D9995,"&gt;=0,5",Гиб.!D5:D9995,"&lt;0,75")</f>
        <v>0</v>
      </c>
      <c r="AN156" s="373">
        <f>SUMIFS(Гиб.!O5:O9995,Гиб.!E5:E9995,AN6,Гиб.!F5:F9995,D7,Гиб.!H5:H9995,"Жилой сектор",Гиб.!D5:D9995,"&gt;=0,5",Гиб.!D5:D9995,"&lt;0,75")</f>
        <v>0</v>
      </c>
      <c r="AO156" s="373">
        <f>SUMIFS(Гиб.!O5:O9995,Гиб.!E5:E9995,AN6,Гиб.!F5:F9995,E7,Гиб.!H5:H9995,"Жилой сектор",Гиб.!D5:D9995,"&gt;=0,5",Гиб.!D5:D9995,"&lt;0,75")</f>
        <v>0</v>
      </c>
      <c r="AP156" s="373">
        <f>SUMIFS(Гиб.!O5:O9995,Гиб.!E5:E9995,AP6,Гиб.!F5:F9995,D7,Гиб.!H5:H9995,"Жилой сектор",Гиб.!D5:D9995,"&gt;=0,5",Гиб.!D5:D9995,"&lt;0,75")</f>
        <v>0</v>
      </c>
      <c r="AQ156" s="373">
        <f>SUMIFS(Гиб.!O5:O9995,Гиб.!E5:E9995,AP6,Гиб.!F5:F9995,E7,Гиб.!H5:H9995,"Жилой сектор",Гиб.!D5:D9995,"&gt;=0,5",Гиб.!D5:D9995,"&lt;0,75")</f>
        <v>0</v>
      </c>
      <c r="AR156" s="373">
        <f>SUMIFS(Гиб.!O5:O9995,Гиб.!E5:E9995,AR6,Гиб.!F5:F9995,D7,Гиб.!H5:H9995,"Жилой сектор",Гиб.!D5:D9995,"&gt;=0,5",Гиб.!D5:D9995,"&lt;0,75")</f>
        <v>0</v>
      </c>
      <c r="AS156" s="373">
        <f>SUMIFS(Гиб.!O5:O9995,Гиб.!E5:E9995,AR6,Гиб.!F5:F9995,E7,Гиб.!H5:H9995,"Жилой сектор",Гиб.!D5:D9995,"&gt;=0,5",Гиб.!D5:D9995,"&lt;0,75")</f>
        <v>0</v>
      </c>
      <c r="AT156" s="373">
        <f>SUMIFS(Гиб.!O5:O9995,Гиб.!E5:E9995,AT6,Гиб.!F5:F9995,D7,Гиб.!H5:H9995,"Жилой сектор",Гиб.!D5:D9995,"&gt;=0,5",Гиб.!D5:D9995,"&lt;0,75")</f>
        <v>0</v>
      </c>
      <c r="AU156" s="373">
        <f>SUMIFS(Гиб.!O5:O9995,Гиб.!E5:E9995,AT6,Гиб.!F5:F9995,E7,Гиб.!H5:H9995,"Жилой сектор",Гиб.!D5:D9995,"&gt;=0,5",Гиб.!D5:D9995,"&lt;0,75")</f>
        <v>0</v>
      </c>
      <c r="AV156" s="373">
        <f>SUMIFS(Гиб.!O5:O9995,Гиб.!E5:E9995,AV6,Гиб.!F5:F9995,D7,Гиб.!H5:H9995,"Жилой сектор",Гиб.!D5:D9995,"&gt;=0,5",Гиб.!D5:D9995,"&lt;0,75")</f>
        <v>0</v>
      </c>
      <c r="AW156" s="373">
        <f>SUMIFS(Гиб.!O5:O9995,Гиб.!E5:E9995,AV6,Гиб.!F5:F9995,E7,Гиб.!H5:H9995,"Жилой сектор",Гиб.!D5:D9995,"&gt;=0,5",Гиб.!D5:D9995,"&lt;0,75")</f>
        <v>0</v>
      </c>
      <c r="AX156" s="194"/>
      <c r="AY156" s="194"/>
      <c r="AZ156" s="194"/>
      <c r="BA156" s="194"/>
    </row>
    <row r="157" spans="1:53" ht="19.5" thickBot="1">
      <c r="A157" s="337" t="s">
        <v>545</v>
      </c>
      <c r="B157" s="410" t="s">
        <v>540</v>
      </c>
      <c r="C157" s="1204">
        <f t="shared" si="36"/>
        <v>0</v>
      </c>
      <c r="D157" s="372">
        <f t="shared" si="42"/>
        <v>0</v>
      </c>
      <c r="E157" s="196">
        <f t="shared" si="29"/>
        <v>0</v>
      </c>
      <c r="F157" s="1250">
        <f t="shared" si="37"/>
        <v>0</v>
      </c>
      <c r="G157" s="453">
        <v>0</v>
      </c>
      <c r="H157" s="458">
        <v>0</v>
      </c>
      <c r="I157" s="1212">
        <f>C157/C153*100%</f>
        <v>0</v>
      </c>
      <c r="J157" s="1206" t="e">
        <f t="shared" ref="J157:J205" si="43">D157/C157*100%</f>
        <v>#DIV/0!</v>
      </c>
      <c r="K157" s="1206" t="e">
        <f t="shared" ref="K157:K205" si="44">E157/C157*100%</f>
        <v>#DIV/0!</v>
      </c>
      <c r="L157" s="373">
        <f>SUMIFS(Гиб.!O5:O9995,Гиб.!E5:E9995,L6,Гиб.!F5:F9995,D7,Гиб.!H5:H9995,"Жилой сектор",Гиб.!D5:D9995,"&gt;=0,75",Гиб.!D5:D9995,"&lt;1")</f>
        <v>0</v>
      </c>
      <c r="M157" s="373">
        <f>SUMIFS(Гиб.!O5:O9995,Гиб.!E5:E9995,L6,Гиб.!F5:F9995,E7,Гиб.!H5:H9995,"Жилой сектор",Гиб.!D5:D9995,"&gt;=0,75",Гиб.!D5:D9995,"&lt;1")</f>
        <v>0</v>
      </c>
      <c r="N157" s="373">
        <f>SUMIFS(Гиб.!O5:O9995,Гиб.!E5:E9995,N6,Гиб.!F5:F9995,D7,Гиб.!H5:H9995,"Жилой сектор",Гиб.!D5:D9995,"&gt;=0,75",Гиб.!D5:D9995,"&lt;1")</f>
        <v>0</v>
      </c>
      <c r="O157" s="373">
        <f>SUMIFS(Гиб.!O5:O9995,Гиб.!E5:E9995,N6,Гиб.!F5:F9995,E7,Гиб.!H5:H9995,"Жилой сектор",Гиб.!D5:D9995,"&gt;=0,75",Гиб.!D5:D9995,"&lt;1")</f>
        <v>0</v>
      </c>
      <c r="P157" s="373">
        <f>SUMIFS(Гиб.!O5:O9995,Гиб.!E5:E9995,P6,Гиб.!F5:F9995,D7,Гиб.!H5:H9995,"Жилой сектор",Гиб.!D5:D9995,"&gt;=0,75",Гиб.!D5:D9995,"&lt;1")</f>
        <v>0</v>
      </c>
      <c r="Q157" s="373">
        <f>SUMIFS(Гиб.!O5:O9995,Гиб.!E5:E9995,P6,Гиб.!F5:F9995,E7,Гиб.!H5:H9995,"Жилой сектор",Гиб.!D5:D9995,"&gt;=0,75",Гиб.!D5:D9995,"&lt;1")</f>
        <v>0</v>
      </c>
      <c r="R157" s="373">
        <f>SUMIFS(Гиб.!O5:O9995,Гиб.!E5:E9995,R6,Гиб.!F5:F9995,D7,Гиб.!H5:H9995,"Жилой сектор",Гиб.!D5:D9995,"&gt;=0,75",Гиб.!D5:D9995,"&lt;1")</f>
        <v>0</v>
      </c>
      <c r="S157" s="373">
        <f>SUMIFS(Гиб.!O5:O9995,Гиб.!E5:E9995,R6,Гиб.!F5:F9995,E7,Гиб.!H5:H9995,"Жилой сектор",Гиб.!D5:D9995,"&gt;=0,75",Гиб.!D5:D9995,"&lt;1")</f>
        <v>0</v>
      </c>
      <c r="T157" s="373">
        <f>SUMIFS(Гиб.!O5:O9995,Гиб.!E5:E9995,T6,Гиб.!F5:F9995,D7,Гиб.!H5:H9995,"Жилой сектор",Гиб.!D5:D9995,"&gt;=0,75",Гиб.!D5:D9995,"&lt;1")</f>
        <v>0</v>
      </c>
      <c r="U157" s="373">
        <f>SUMIFS(Гиб.!O5:O9995,Гиб.!E5:E9995,T6,Гиб.!F5:F9995,E7,Гиб.!H5:H9995,"Жилой сектор",Гиб.!D5:D9995,"&gt;=0,75",Гиб.!D5:D9995,"&lt;1")</f>
        <v>0</v>
      </c>
      <c r="V157" s="373">
        <f>SUMIFS(Гиб.!O5:O9995,Гиб.!E5:E9995,V6,Гиб.!F5:F9995,D7,Гиб.!H5:H9995,"Жилой сектор",Гиб.!D5:D9995,"&gt;=0,75",Гиб.!D5:D9995,"&lt;1")</f>
        <v>0</v>
      </c>
      <c r="W157" s="373">
        <f>SUMIFS(Гиб.!O5:O9995,Гиб.!E5:E9995,V6,Гиб.!F5:F9995,E7,Гиб.!H5:H9995,"Жилой сектор",Гиб.!D5:D9995,"&gt;=0,75",Гиб.!D5:D9995,"&lt;1")</f>
        <v>0</v>
      </c>
      <c r="X157" s="373">
        <f>SUMIFS(Гиб.!O5:O9995,Гиб.!E5:E9995,X6,Гиб.!F5:F9995,D7,Гиб.!H5:H9995,"Жилой сектор",Гиб.!D5:D9995,"&gt;=0,75",Гиб.!D5:D9995,"&lt;1")</f>
        <v>0</v>
      </c>
      <c r="Y157" s="373">
        <f>SUMIFS(Гиб.!O5:O9995,Гиб.!E5:E9995,X6,Гиб.!F5:F9995,E7,Гиб.!H5:H9995,"Жилой сектор",Гиб.!D5:D9995,"&gt;=0,75",Гиб.!D5:D9995,"&lt;1")</f>
        <v>0</v>
      </c>
      <c r="Z157" s="373">
        <f>SUMIFS(Гиб.!O5:O9995,Гиб.!E5:E9995,Z6,Гиб.!F5:F9995,D7,Гиб.!H5:H9995,"Жилой сектор",Гиб.!D5:D9995,"&gt;=0,75",Гиб.!D5:D9995,"&lt;1")</f>
        <v>0</v>
      </c>
      <c r="AA157" s="373">
        <f>SUMIFS(Гиб.!O5:O9995,Гиб.!E5:E9995,Z6,Гиб.!F5:F9995,E7,Гиб.!H5:H9995,"Жилой сектор",Гиб.!D5:D9995,"&gt;=0,75",Гиб.!D5:D9995,"&lt;1")</f>
        <v>0</v>
      </c>
      <c r="AB157" s="373">
        <f>SUMIFS(Гиб.!O5:O9995,Гиб.!E5:E9995,AB6,Гиб.!F5:F9995,D7,Гиб.!H5:H9995,"Жилой сектор",Гиб.!D5:D9995,"&gt;=0,75",Гиб.!D5:D9995,"&lt;1")</f>
        <v>0</v>
      </c>
      <c r="AC157" s="373">
        <f>SUMIFS(Гиб.!O5:O9995,Гиб.!E5:E9995,AB6,Гиб.!F5:F9995,E7,Гиб.!H5:H9995,"Жилой сектор",Гиб.!D5:D9995,"&gt;=0,75",Гиб.!D5:D9995,"&lt;1")</f>
        <v>0</v>
      </c>
      <c r="AD157" s="373">
        <f>SUMIFS(Гиб.!O5:O9995,Гиб.!E5:E9995,AD6,Гиб.!F5:F9995,D7,Гиб.!H5:H9995,"Жилой сектор",Гиб.!D5:D9995,"&gt;=0,75",Гиб.!D5:D9995,"&lt;1")</f>
        <v>0</v>
      </c>
      <c r="AE157" s="373">
        <f>SUMIFS(Гиб.!O5:O9995,Гиб.!E5:E9995,AD6,Гиб.!F5:F9995,E7,Гиб.!H5:H9995,"Жилой сектор",Гиб.!D5:D9995,"&gt;=0,75",Гиб.!D5:D9995,"&lt;1")</f>
        <v>0</v>
      </c>
      <c r="AF157" s="373">
        <f>SUMIFS(Гиб.!O5:O9995,Гиб.!E5:E9995,AF6,Гиб.!F5:F9995,D7,Гиб.!H5:H9995,"Жилой сектор",Гиб.!D5:D9995,"&gt;=0,75",Гиб.!D5:D9995,"&lt;1")</f>
        <v>0</v>
      </c>
      <c r="AG157" s="373">
        <f>SUMIFS(Гиб.!O5:O9995,Гиб.!E5:E9995,AF6,Гиб.!F5:F9995,E7,Гиб.!H5:H9995,"Жилой сектор",Гиб.!D5:D9995,"&gt;=0,75",Гиб.!D5:D9995,"&lt;1")</f>
        <v>0</v>
      </c>
      <c r="AH157" s="373">
        <f>SUMIFS(Гиб.!O5:O9995,Гиб.!E5:E9995,AH6,Гиб.!F5:F9995,D7,Гиб.!H5:H9995,"Жилой сектор",Гиб.!D5:D9995,"&gt;=0,75",Гиб.!D5:D9995,"&lt;1")</f>
        <v>0</v>
      </c>
      <c r="AI157" s="373">
        <f>SUMIFS(Гиб.!O5:O9995,Гиб.!E5:E9995,AH6,Гиб.!F5:F9995,E7,Гиб.!H5:H9995,"Жилой сектор",Гиб.!D5:D9995,"&gt;=0,75",Гиб.!D5:D9995,"&lt;1")</f>
        <v>0</v>
      </c>
      <c r="AJ157" s="373">
        <f>SUMIFS(Гиб.!O5:O9995,Гиб.!E5:E9995,AJ6,Гиб.!F5:F9995,D7,Гиб.!H5:H9995,"Жилой сектор",Гиб.!D5:D9995,"&gt;=0,75",Гиб.!D5:D9995,"&lt;1")</f>
        <v>0</v>
      </c>
      <c r="AK157" s="373">
        <f>SUMIFS(Гиб.!O5:O9995,Гиб.!E5:E9995,AJ6,Гиб.!F5:F9995,E7,Гиб.!H5:H9995,"Жилой сектор",Гиб.!D5:D9995,"&gt;=0,75",Гиб.!D5:D9995,"&lt;1")</f>
        <v>0</v>
      </c>
      <c r="AL157" s="373">
        <f>SUMIFS(Гиб.!O5:O9995,Гиб.!E5:E9995,AL6,Гиб.!F5:F9995,D7,Гиб.!H5:H9995,"Жилой сектор",Гиб.!D5:D9995,"&gt;=0,75",Гиб.!D5:D9995,"&lt;1")</f>
        <v>0</v>
      </c>
      <c r="AM157" s="373">
        <f>SUMIFS(Гиб.!O5:O9995,Гиб.!E5:E9995,AL6,Гиб.!F5:F9995,E7,Гиб.!H5:H9995,"Жилой сектор",Гиб.!D5:D9995,"&gt;=0,75",Гиб.!D5:D9995,"&lt;1")</f>
        <v>0</v>
      </c>
      <c r="AN157" s="373">
        <f>SUMIFS(Гиб.!O5:O9995,Гиб.!E5:E9995,AN6,Гиб.!F5:F9995,D7,Гиб.!H5:H9995,"Жилой сектор",Гиб.!D5:D9995,"&gt;=0,75",Гиб.!D5:D9995,"&lt;1")</f>
        <v>0</v>
      </c>
      <c r="AO157" s="373">
        <f>SUMIFS(Гиб.!O5:O9995,Гиб.!E5:E9995,AN6,Гиб.!F5:F9995,E7,Гиб.!H5:H9995,"Жилой сектор",Гиб.!D5:D9995,"&gt;=0,75",Гиб.!D5:D9995,"&lt;1")</f>
        <v>0</v>
      </c>
      <c r="AP157" s="373">
        <f>SUMIFS(Гиб.!O5:O9995,Гиб.!E5:E9995,AP6,Гиб.!F5:F9995,D7,Гиб.!H5:H9995,"Жилой сектор",Гиб.!D5:D9995,"&gt;=0,75",Гиб.!D5:D9995,"&lt;1")</f>
        <v>0</v>
      </c>
      <c r="AQ157" s="373">
        <f>SUMIFS(Гиб.!O5:O9995,Гиб.!E5:E9995,AP6,Гиб.!F5:F9995,E7,Гиб.!H5:H9995,"Жилой сектор",Гиб.!D5:D9995,"&gt;=0,75",Гиб.!D5:D9995,"&lt;1")</f>
        <v>0</v>
      </c>
      <c r="AR157" s="373">
        <f>SUMIFS(Гиб.!O5:O9995,Гиб.!E5:E9995,AR6,Гиб.!F5:F9995,D7,Гиб.!H5:H9995,"Жилой сектор",Гиб.!D5:D9995,"&gt;=0,75",Гиб.!D5:D9995,"&lt;1")</f>
        <v>0</v>
      </c>
      <c r="AS157" s="373">
        <f>SUMIFS(Гиб.!O5:O9995,Гиб.!E5:E9995,AR6,Гиб.!F5:F9995,E7,Гиб.!H5:H9995,"Жилой сектор",Гиб.!D5:D9995,"&gt;=0,75",Гиб.!D5:D9995,"&lt;1")</f>
        <v>0</v>
      </c>
      <c r="AT157" s="373">
        <f>SUMIFS(Гиб.!O5:O9995,Гиб.!E5:E9995,AT6,Гиб.!F5:F9995,D7,Гиб.!H5:H9995,"Жилой сектор",Гиб.!D5:D9995,"&gt;=0,75",Гиб.!D5:D9995,"&lt;1")</f>
        <v>0</v>
      </c>
      <c r="AU157" s="373">
        <f>SUMIFS(Гиб.!O5:O9995,Гиб.!E5:E9995,AT6,Гиб.!F5:F9995,E7,Гиб.!H5:H9995,"Жилой сектор",Гиб.!D5:D9995,"&gt;=0,75",Гиб.!D5:D9995,"&lt;1")</f>
        <v>0</v>
      </c>
      <c r="AV157" s="373">
        <f>SUMIFS(Гиб.!O5:O9995,Гиб.!E5:E9995,AV6,Гиб.!F5:F9995,D7,Гиб.!H5:H9995,"Жилой сектор",Гиб.!D5:D9995,"&gt;=0,75",Гиб.!D5:D9995,"&lt;1")</f>
        <v>0</v>
      </c>
      <c r="AW157" s="373">
        <f>SUMIFS(Гиб.!O5:O9995,Гиб.!E5:E9995,AV6,Гиб.!F5:F9995,E7,Гиб.!H5:H9995,"Жилой сектор",Гиб.!D5:D9995,"&gt;=0,75",Гиб.!D5:D9995,"&lt;1")</f>
        <v>0</v>
      </c>
      <c r="AX157" s="194"/>
      <c r="AY157" s="194"/>
      <c r="AZ157" s="194"/>
      <c r="BA157" s="194"/>
    </row>
    <row r="158" spans="1:53" ht="19.5" thickBot="1">
      <c r="A158" s="405">
        <v>14</v>
      </c>
      <c r="B158" s="393" t="s">
        <v>546</v>
      </c>
      <c r="C158" s="1204">
        <f t="shared" si="36"/>
        <v>9</v>
      </c>
      <c r="D158" s="197">
        <f t="shared" si="29"/>
        <v>0</v>
      </c>
      <c r="E158" s="197">
        <f t="shared" si="29"/>
        <v>9</v>
      </c>
      <c r="F158" s="1250">
        <f t="shared" si="37"/>
        <v>8</v>
      </c>
      <c r="G158" s="452">
        <v>0</v>
      </c>
      <c r="H158" s="452">
        <v>8</v>
      </c>
      <c r="I158" s="1205">
        <f>SUM(I159:I163)</f>
        <v>1</v>
      </c>
      <c r="J158" s="1206">
        <f t="shared" si="43"/>
        <v>0</v>
      </c>
      <c r="K158" s="1206">
        <f t="shared" si="44"/>
        <v>1</v>
      </c>
      <c r="L158" s="396">
        <f>L159+L160+L161+L162+L163</f>
        <v>0</v>
      </c>
      <c r="M158" s="396">
        <f t="shared" ref="M158:AW158" si="45">M159+M160+M161+M162+M163</f>
        <v>0</v>
      </c>
      <c r="N158" s="396">
        <f t="shared" si="45"/>
        <v>0</v>
      </c>
      <c r="O158" s="396">
        <f t="shared" si="45"/>
        <v>1</v>
      </c>
      <c r="P158" s="396">
        <f t="shared" si="45"/>
        <v>0</v>
      </c>
      <c r="Q158" s="396">
        <f t="shared" si="45"/>
        <v>0</v>
      </c>
      <c r="R158" s="396">
        <f t="shared" si="45"/>
        <v>0</v>
      </c>
      <c r="S158" s="396">
        <f t="shared" si="45"/>
        <v>0</v>
      </c>
      <c r="T158" s="396">
        <f t="shared" si="45"/>
        <v>0</v>
      </c>
      <c r="U158" s="396">
        <f t="shared" si="45"/>
        <v>6</v>
      </c>
      <c r="V158" s="396">
        <f t="shared" si="45"/>
        <v>0</v>
      </c>
      <c r="W158" s="396">
        <f t="shared" si="45"/>
        <v>0</v>
      </c>
      <c r="X158" s="396">
        <f t="shared" si="45"/>
        <v>0</v>
      </c>
      <c r="Y158" s="396">
        <f t="shared" si="45"/>
        <v>0</v>
      </c>
      <c r="Z158" s="396">
        <f t="shared" si="45"/>
        <v>0</v>
      </c>
      <c r="AA158" s="396">
        <f t="shared" si="45"/>
        <v>1</v>
      </c>
      <c r="AB158" s="396">
        <f t="shared" si="45"/>
        <v>0</v>
      </c>
      <c r="AC158" s="396">
        <f t="shared" si="45"/>
        <v>0</v>
      </c>
      <c r="AD158" s="396">
        <f t="shared" si="45"/>
        <v>0</v>
      </c>
      <c r="AE158" s="396">
        <f t="shared" si="45"/>
        <v>0</v>
      </c>
      <c r="AF158" s="396">
        <f t="shared" si="45"/>
        <v>0</v>
      </c>
      <c r="AG158" s="396">
        <f t="shared" si="45"/>
        <v>0</v>
      </c>
      <c r="AH158" s="396">
        <f t="shared" si="45"/>
        <v>0</v>
      </c>
      <c r="AI158" s="396">
        <f t="shared" si="45"/>
        <v>0</v>
      </c>
      <c r="AJ158" s="396">
        <f t="shared" si="45"/>
        <v>0</v>
      </c>
      <c r="AK158" s="396">
        <f t="shared" si="45"/>
        <v>0</v>
      </c>
      <c r="AL158" s="396">
        <f t="shared" si="45"/>
        <v>0</v>
      </c>
      <c r="AM158" s="396">
        <f t="shared" si="45"/>
        <v>0</v>
      </c>
      <c r="AN158" s="396">
        <f t="shared" si="45"/>
        <v>0</v>
      </c>
      <c r="AO158" s="396">
        <f t="shared" si="45"/>
        <v>0</v>
      </c>
      <c r="AP158" s="396">
        <f t="shared" si="45"/>
        <v>0</v>
      </c>
      <c r="AQ158" s="396">
        <f t="shared" si="45"/>
        <v>0</v>
      </c>
      <c r="AR158" s="396">
        <f t="shared" si="45"/>
        <v>0</v>
      </c>
      <c r="AS158" s="396">
        <f t="shared" si="45"/>
        <v>1</v>
      </c>
      <c r="AT158" s="396">
        <f t="shared" si="45"/>
        <v>0</v>
      </c>
      <c r="AU158" s="396">
        <f t="shared" si="45"/>
        <v>0</v>
      </c>
      <c r="AV158" s="396">
        <f t="shared" si="45"/>
        <v>0</v>
      </c>
      <c r="AW158" s="396">
        <f t="shared" si="45"/>
        <v>0</v>
      </c>
      <c r="AX158" s="194"/>
      <c r="AY158" s="194"/>
      <c r="AZ158" s="194"/>
      <c r="BA158" s="194"/>
    </row>
    <row r="159" spans="1:53" ht="19.5" thickBot="1">
      <c r="A159" s="337" t="s">
        <v>547</v>
      </c>
      <c r="B159" s="371" t="s">
        <v>548</v>
      </c>
      <c r="C159" s="1204">
        <f t="shared" si="36"/>
        <v>1</v>
      </c>
      <c r="D159" s="372">
        <f t="shared" si="42"/>
        <v>0</v>
      </c>
      <c r="E159" s="196">
        <f t="shared" si="29"/>
        <v>1</v>
      </c>
      <c r="F159" s="1250">
        <f t="shared" si="37"/>
        <v>0</v>
      </c>
      <c r="G159" s="453">
        <v>0</v>
      </c>
      <c r="H159" s="458">
        <v>0</v>
      </c>
      <c r="I159" s="1212">
        <f>C159/C158*100%</f>
        <v>0.1111111111111111</v>
      </c>
      <c r="J159" s="1206">
        <f t="shared" si="43"/>
        <v>0</v>
      </c>
      <c r="K159" s="1206">
        <f t="shared" si="44"/>
        <v>1</v>
      </c>
      <c r="L159" s="373">
        <f>SUMIFS(Тр.!M5:M9997,Тр.!E5:E9997,L6,Тр.!F5:F9997,D7,Тр.!V5:V9997,B159,Тр.!H5:H9997,"Жилой сектор")</f>
        <v>0</v>
      </c>
      <c r="M159" s="373">
        <f>SUMIFS(Тр.!M5:M9997,Тр.!E5:E9997,L6,Тр.!F5:F9997,E7,Тр.!V5:V9997,B159,Тр.!H5:H9997,"Жилой сектор")</f>
        <v>0</v>
      </c>
      <c r="N159" s="373">
        <f>SUMIFS(Тр.!M5:M9997,Тр.!E5:E9997,N6,Тр.!F5:F9997,D7,Тр.!V5:V9997,B159,Тр.!H5:H9997,"Жилой сектор")</f>
        <v>0</v>
      </c>
      <c r="O159" s="373">
        <f>SUMIFS(Тр.!M5:M9997,Тр.!E5:E9997,N6,Тр.!F5:F9997,E7,Тр.!V5:V9997,B159,Тр.!H5:H9997,"Жилой сектор")</f>
        <v>0</v>
      </c>
      <c r="P159" s="373">
        <f>SUMIFS(Тр.!M5:M9997,Тр.!E5:E9997,P6,Тр.!F5:F9997,D7,Тр.!V5:V9997,B159,Тр.!H5:H9997,"Жилой сектор")</f>
        <v>0</v>
      </c>
      <c r="Q159" s="373">
        <f>SUMIFS(Тр.!M5:M9997,Тр.!E5:E9997,P6,Тр.!F5:F9997,E7,Тр.!V5:V9997,B159,Тр.!H5:H9997,"Жилой сектор")</f>
        <v>0</v>
      </c>
      <c r="R159" s="373">
        <f>SUMIFS(Тр.!M5:M9997,Тр.!E5:E9997,R6,Тр.!F5:F9997,D7,Тр.!V5:V9997,B159,Тр.!H5:H9997,"Жилой сектор")</f>
        <v>0</v>
      </c>
      <c r="S159" s="373">
        <f>SUMIFS(Тр.!M5:M9997,Тр.!E5:E9997,R6,Тр.!F5:F9997,E7,Тр.!V5:V9997,B159,Тр.!H5:H9997,"Жилой сектор")</f>
        <v>0</v>
      </c>
      <c r="T159" s="373">
        <f>SUMIFS(Тр.!M5:M9997,Тр.!E5:E9997,T6,Тр.!F5:F9997,D7,Тр.!V5:V9997,B159,Тр.!H5:H9997,"Жилой сектор")</f>
        <v>0</v>
      </c>
      <c r="U159" s="373">
        <f>SUMIFS(Тр.!M5:M9997,Тр.!E5:E9997,T6,Тр.!F5:F9997,E7,Тр.!V5:V9997,B159,Тр.!H5:H9997,"Жилой сектор")</f>
        <v>0</v>
      </c>
      <c r="V159" s="373">
        <f>SUMIFS(Тр.!M5:M9997,Тр.!E5:E9997,V6,Тр.!F5:F9997,D7,Тр.!V5:V9997,B159,Тр.!H5:H9997,"Жилой сектор")</f>
        <v>0</v>
      </c>
      <c r="W159" s="373">
        <f>SUMIFS(Тр.!M5:M9997,Тр.!E5:E9997,V6,Тр.!F5:F9997,E7,Тр.!V5:V9997,B159,Тр.!H5:H9997,"Жилой сектор")</f>
        <v>0</v>
      </c>
      <c r="X159" s="373">
        <f>SUMIFS(Тр.!M5:M9997,Тр.!E5:E9997,X6,Тр.!F5:F9997,D7,Тр.!V5:V9997,B159,Тр.!H5:H9997,"Жилой сектор")</f>
        <v>0</v>
      </c>
      <c r="Y159" s="373">
        <f>SUMIFS(Тр.!M5:M9997,Тр.!E5:E9997,X6,Тр.!F5:F9997,E7,Тр.!V5:V9997,B159,Тр.!H5:H9997,"Жилой сектор")</f>
        <v>0</v>
      </c>
      <c r="Z159" s="373">
        <f>SUMIFS(Тр.!M5:M9997,Тр.!E5:E9997,Z6,Тр.!F5:F9997,D7,Тр.!V5:V9997,B159,Тр.!H5:H9997,"Жилой сектор")</f>
        <v>0</v>
      </c>
      <c r="AA159" s="373">
        <f>SUMIFS(Тр.!M5:M9997,Тр.!E5:E9997,Z6,Тр.!F5:F9997,E7,Тр.!V5:V9997,B159,Тр.!H5:H9997,"Жилой сектор")</f>
        <v>1</v>
      </c>
      <c r="AB159" s="373">
        <f>SUMIFS(Тр.!M5:M9997,Тр.!E5:E9997,AB6,Тр.!F5:F9997,D7,Тр.!V5:V9997,B159,Тр.!H5:H9997,"Жилой сектор")</f>
        <v>0</v>
      </c>
      <c r="AC159" s="373">
        <f>SUMIFS(Тр.!M5:M9997,Тр.!E5:E9997,AB6,Тр.!F5:F9997,E7,Тр.!V5:V9997,B159,Тр.!H5:H9997,"Жилой сектор")</f>
        <v>0</v>
      </c>
      <c r="AD159" s="373">
        <f>SUMIFS(Тр.!M5:M9997,Тр.!E5:E9997,AD6,Тр.!F5:F9997,D7,Тр.!V5:V9997,B159,Тр.!H5:H9997,"Жилой сектор")</f>
        <v>0</v>
      </c>
      <c r="AE159" s="373">
        <f>SUMIFS(Тр.!M5:M9997,Тр.!E5:E9997,AD6,Тр.!F5:F9997,E7,Тр.!V5:V9997,B159,Тр.!H5:H9997,"Жилой сектор")</f>
        <v>0</v>
      </c>
      <c r="AF159" s="373">
        <f>SUMIFS(Тр.!M5:M9997,Тр.!E5:E9997,AF6,Тр.!F5:F9997,D7,Тр.!V5:V9997,B159,Тр.!H5:H9997,"Жилой сектор")</f>
        <v>0</v>
      </c>
      <c r="AG159" s="373">
        <f>SUMIFS(Тр.!M5:M9997,Тр.!E5:E9997,AF6,Тр.!F5:F9997,E7,Тр.!V5:V9997,B159,Тр.!H5:H9997,"Жилой сектор")</f>
        <v>0</v>
      </c>
      <c r="AH159" s="373">
        <f>SUMIFS(Тр.!M5:M9997,Тр.!E5:E9997,AH6,Тр.!F5:F9997,D7,Тр.!V5:V9997,B159,Тр.!H5:H9997,"Жилой сектор")</f>
        <v>0</v>
      </c>
      <c r="AI159" s="373">
        <f>SUMIFS(Тр.!M5:M9997,Тр.!E5:E9997,AH6,Тр.!F5:F9997,E7,Тр.!V5:V9997,B159,Тр.!H5:H9997,"Жилой сектор")</f>
        <v>0</v>
      </c>
      <c r="AJ159" s="373">
        <f>SUMIFS(Тр.!M5:M9997,Тр.!E5:E9997,AJ6,Тр.!F5:F9997,D7,Тр.!V5:V9997,B159,Тр.!H5:H9997,"Жилой сектор")</f>
        <v>0</v>
      </c>
      <c r="AK159" s="373">
        <f>SUMIFS(Тр.!M5:M9997,Тр.!E5:E9997,AJ6,Тр.!F5:F9997,E7,Тр.!V5:V9997,B159,Тр.!H5:H9997,"Жилой сектор")</f>
        <v>0</v>
      </c>
      <c r="AL159" s="373">
        <f>SUMIFS(Тр.!M5:M9997,Тр.!E5:E9997,AL6,Тр.!F5:F9997,D7,Тр.!V5:V9997,B159,Тр.!H5:H9997,"Жилой сектор")</f>
        <v>0</v>
      </c>
      <c r="AM159" s="373">
        <f>SUMIFS(Тр.!M5:M9997,Тр.!E5:E9997,AL6,Тр.!F5:F9997,E7,Тр.!V5:V9997,B159,Тр.!H5:H9997,"Жилой сектор")</f>
        <v>0</v>
      </c>
      <c r="AN159" s="373">
        <f>SUMIFS(Тр.!M5:M9997,Тр.!E5:E9997,AN6,Тр.!F5:F9997,D7,Тр.!V5:V9997,B159,Тр.!H5:H9997,"Жилой сектор")</f>
        <v>0</v>
      </c>
      <c r="AO159" s="373">
        <f>SUMIFS(Тр.!M5:M9997,Тр.!E5:E9997,AN6,Тр.!F5:F9997,E7,Тр.!V5:V9997,B159,Тр.!H5:H9997,"Жилой сектор")</f>
        <v>0</v>
      </c>
      <c r="AP159" s="373">
        <f>SUMIFS(Тр.!M5:M9997,Тр.!E5:E9997,AP6,Тр.!F5:F9997,D7,Тр.!V5:V9997,B159,Тр.!H5:H9997,"Жилой сектор")</f>
        <v>0</v>
      </c>
      <c r="AQ159" s="373">
        <f>SUMIFS(Тр.!M5:M9997,Тр.!E5:E9997,AP6,Тр.!F5:F9997,E7,Тр.!V5:V9997,B159,Тр.!H5:H9997,"Жилой сектор")</f>
        <v>0</v>
      </c>
      <c r="AR159" s="373">
        <f>SUMIFS(Тр.!M5:M9997,Тр.!E5:E9997,AR6,Тр.!F5:F9997,D7,Тр.!V5:V9997,B159,Тр.!H5:H9997,"Жилой сектор")</f>
        <v>0</v>
      </c>
      <c r="AS159" s="373">
        <f>SUMIFS(Тр.!M5:M9997,Тр.!E5:E9997,AR6,Тр.!F5:F9997,E7,Тр.!V5:V9997,B159,Тр.!H5:H9997,"Жилой сектор")</f>
        <v>0</v>
      </c>
      <c r="AT159" s="373">
        <f>SUMIFS(Тр.!M5:M9997,Тр.!E5:E9997,AT6,Тр.!F5:F9997,D7,Тр.!V5:V9997,B159,Тр.!H5:H9997,"Жилой сектор")</f>
        <v>0</v>
      </c>
      <c r="AU159" s="373">
        <f>SUMIFS(Тр.!M5:M9997,Тр.!E5:E9997,AT6,Тр.!F5:F9997,E7,Тр.!V5:V9997,B159,Тр.!H5:H9997,"Жилой сектор")</f>
        <v>0</v>
      </c>
      <c r="AV159" s="373">
        <f>SUMIFS(Тр.!M5:M9997,Тр.!E5:E9997,AV6,Тр.!F5:F9997,D7,Тр.!V5:V9997,B159,Тр.!H5:H9997,"Жилой сектор")</f>
        <v>0</v>
      </c>
      <c r="AW159" s="373">
        <f>SUMIFS(Тр.!M5:M9997,Тр.!E5:E9997,AV6,Тр.!F5:F9997,E7,Тр.!V5:V9997,B159,Тр.!H5:H9997,"Жилой сектор")</f>
        <v>0</v>
      </c>
      <c r="AX159" s="194"/>
      <c r="AY159" s="194"/>
      <c r="AZ159" s="194"/>
      <c r="BA159" s="194"/>
    </row>
    <row r="160" spans="1:53" ht="19.5" thickBot="1">
      <c r="A160" s="337" t="s">
        <v>549</v>
      </c>
      <c r="B160" s="371" t="s">
        <v>418</v>
      </c>
      <c r="C160" s="1204">
        <f t="shared" si="36"/>
        <v>8</v>
      </c>
      <c r="D160" s="372">
        <f t="shared" si="42"/>
        <v>0</v>
      </c>
      <c r="E160" s="196">
        <f t="shared" si="29"/>
        <v>8</v>
      </c>
      <c r="F160" s="1250">
        <f t="shared" si="37"/>
        <v>8</v>
      </c>
      <c r="G160" s="453">
        <v>0</v>
      </c>
      <c r="H160" s="458">
        <v>8</v>
      </c>
      <c r="I160" s="1212">
        <f>C160/C158*100%</f>
        <v>0.88888888888888884</v>
      </c>
      <c r="J160" s="1206">
        <f t="shared" si="43"/>
        <v>0</v>
      </c>
      <c r="K160" s="1206">
        <f t="shared" si="44"/>
        <v>1</v>
      </c>
      <c r="L160" s="373">
        <f>SUMIFS(Тр.!M5:M9997,Тр.!E5:E9997,L6,Тр.!F5:F9997,D7,Тр.!V5:V9997,B160,Тр.!H5:H9997,"Жилой сектор")</f>
        <v>0</v>
      </c>
      <c r="M160" s="373">
        <f>SUMIFS(Тр.!M5:M9997,Тр.!E5:E9997,L6,Тр.!F5:F9997,E7,Тр.!V5:V9997,B160,Тр.!H5:H9997,"Жилой сектор")</f>
        <v>0</v>
      </c>
      <c r="N160" s="373">
        <f>SUMIFS(Тр.!M5:M9997,Тр.!E5:E9997,N6,Тр.!F5:F9997,D7,Тр.!V5:V9997,B160,Тр.!H5:H9997,"Жилой сектор")</f>
        <v>0</v>
      </c>
      <c r="O160" s="373">
        <f>SUMIFS(Тр.!M5:M9997,Тр.!E5:E9997,N6,Тр.!F5:F9997,E7,Тр.!V5:V9997,B160,Тр.!H5:H9997,"Жилой сектор")</f>
        <v>1</v>
      </c>
      <c r="P160" s="373">
        <f>SUMIFS(Тр.!M5:M9997,Тр.!E5:E9997,P6,Тр.!F5:F9997,D7,Тр.!V5:V9997,B160,Тр.!H5:H9997,"Жилой сектор")</f>
        <v>0</v>
      </c>
      <c r="Q160" s="373">
        <f>SUMIFS(Тр.!M5:M9997,Тр.!E5:E9997,P6,Тр.!F5:F9997,E7,Тр.!V5:V9997,B160,Тр.!H5:H9997,"Жилой сектор")</f>
        <v>0</v>
      </c>
      <c r="R160" s="373">
        <f>SUMIFS(Тр.!M5:M9997,Тр.!E5:E9997,R6,Тр.!F5:F9997,D7,Тр.!V5:V9997,B160,Тр.!H5:H9997,"Жилой сектор")</f>
        <v>0</v>
      </c>
      <c r="S160" s="373">
        <f>SUMIFS(Тр.!M5:M9997,Тр.!E5:E9997,R6,Тр.!F5:F9997,E7,Тр.!V5:V9997,B160,Тр.!H5:H9997,"Жилой сектор")</f>
        <v>0</v>
      </c>
      <c r="T160" s="373">
        <f>SUMIFS(Тр.!M5:M9997,Тр.!E5:E9997,T6,Тр.!F5:F9997,D7,Тр.!V5:V9997,B160,Тр.!H5:H9997,"Жилой сектор")</f>
        <v>0</v>
      </c>
      <c r="U160" s="373">
        <f>SUMIFS(Тр.!M5:M9997,Тр.!E5:E9997,T6,Тр.!F5:F9997,E7,Тр.!V5:V9997,B160,Тр.!H5:H9997,"Жилой сектор")</f>
        <v>6</v>
      </c>
      <c r="V160" s="373">
        <f>SUMIFS(Тр.!M5:M9997,Тр.!E5:E9997,V6,Тр.!F5:F9997,D7,Тр.!V5:V9997,B160,Тр.!H5:H9997,"Жилой сектор")</f>
        <v>0</v>
      </c>
      <c r="W160" s="373">
        <f>SUMIFS(Тр.!M5:M9997,Тр.!E5:E9997,V6,Тр.!F5:F9997,E7,Тр.!V5:V9997,B160,Тр.!H5:H9997,"Жилой сектор")</f>
        <v>0</v>
      </c>
      <c r="X160" s="373">
        <f>SUMIFS(Тр.!M5:M9997,Тр.!E5:E9997,X6,Тр.!F5:F9997,D7,Тр.!V5:V9997,B160,Тр.!H5:H9997,"Жилой сектор")</f>
        <v>0</v>
      </c>
      <c r="Y160" s="373">
        <f>SUMIFS(Тр.!M5:M9997,Тр.!E5:E9997,X6,Тр.!F5:F9997,E7,Тр.!V5:V9997,B160,Тр.!H5:H9997,"Жилой сектор")</f>
        <v>0</v>
      </c>
      <c r="Z160" s="373">
        <f>SUMIFS(Тр.!M5:M9997,Тр.!E5:E9997,Z6,Тр.!F5:F9997,D7,Тр.!V5:V9997,B160,Тр.!H5:H9997,"Жилой сектор")</f>
        <v>0</v>
      </c>
      <c r="AA160" s="373">
        <f>SUMIFS(Тр.!M5:M9997,Тр.!E5:E9997,Z6,Тр.!F5:F9997,E7,Тр.!V5:V9997,B160,Тр.!H5:H9997,"Жилой сектор")</f>
        <v>0</v>
      </c>
      <c r="AB160" s="373">
        <f>SUMIFS(Тр.!M5:M9997,Тр.!E5:E9997,AB6,Тр.!F5:F9997,D7,Тр.!V5:V9997,B160,Тр.!H5:H9997,"Жилой сектор")</f>
        <v>0</v>
      </c>
      <c r="AC160" s="373">
        <f>SUMIFS(Тр.!M5:M9997,Тр.!E5:E9997,AB6,Тр.!F5:F9997,E7,Тр.!V5:V9997,B160,Тр.!H5:H9997,"Жилой сектор")</f>
        <v>0</v>
      </c>
      <c r="AD160" s="373">
        <f>SUMIFS(Тр.!M5:M9997,Тр.!E5:E9997,AD6,Тр.!F5:F9997,D7,Тр.!V5:V9997,B160,Тр.!H5:H9997,"Жилой сектор")</f>
        <v>0</v>
      </c>
      <c r="AE160" s="373">
        <f>SUMIFS(Тр.!M5:M9997,Тр.!E5:E9997,AD6,Тр.!F5:F9997,E7,Тр.!V5:V9997,B160,Тр.!H5:H9997,"Жилой сектор")</f>
        <v>0</v>
      </c>
      <c r="AF160" s="373">
        <f>SUMIFS(Тр.!M5:M9997,Тр.!E5:E9997,AF6,Тр.!F5:F9997,D7,Тр.!V5:V9997,B160,Тр.!H5:H9997,"Жилой сектор")</f>
        <v>0</v>
      </c>
      <c r="AG160" s="373">
        <f>SUMIFS(Тр.!M5:M9997,Тр.!E5:E9997,AF6,Тр.!F5:F9997,E7,Тр.!V5:V9997,B160,Тр.!H5:H9997,"Жилой сектор")</f>
        <v>0</v>
      </c>
      <c r="AH160" s="373">
        <f>SUMIFS(Тр.!M5:M9997,Тр.!E5:E9997,AH6,Тр.!F5:F9997,D7,Тр.!V5:V9997,B160,Тр.!H5:H9997,"Жилой сектор")</f>
        <v>0</v>
      </c>
      <c r="AI160" s="373">
        <f>SUMIFS(Тр.!M5:M9997,Тр.!E5:E9997,AH6,Тр.!F5:F9997,E7,Тр.!V5:V9997,B160,Тр.!H5:H9997,"Жилой сектор")</f>
        <v>0</v>
      </c>
      <c r="AJ160" s="373">
        <f>SUMIFS(Тр.!M5:M9997,Тр.!E5:E9997,AJ6,Тр.!F5:F9997,D7,Тр.!V5:V9997,B160,Тр.!H5:H9997,"Жилой сектор")</f>
        <v>0</v>
      </c>
      <c r="AK160" s="373">
        <f>SUMIFS(Тр.!M5:M9997,Тр.!E5:E9997,AJ6,Тр.!F5:F9997,E7,Тр.!V5:V9997,B160,Тр.!H5:H9997,"Жилой сектор")</f>
        <v>0</v>
      </c>
      <c r="AL160" s="373">
        <f>SUMIFS(Тр.!M5:M9997,Тр.!E5:E9997,AL6,Тр.!F5:F9997,D7,Тр.!V5:V9997,B160,Тр.!H5:H9997,"Жилой сектор")</f>
        <v>0</v>
      </c>
      <c r="AM160" s="373">
        <f>SUMIFS(Тр.!M5:M9997,Тр.!E5:E9997,AL6,Тр.!F5:F9997,E7,Тр.!V5:V9997,B160,Тр.!H5:H9997,"Жилой сектор")</f>
        <v>0</v>
      </c>
      <c r="AN160" s="373">
        <f>SUMIFS(Тр.!M5:M9997,Тр.!E5:E9997,AN6,Тр.!F5:F9997,D7,Тр.!V5:V9997,B160,Тр.!H5:H9997,"Жилой сектор")</f>
        <v>0</v>
      </c>
      <c r="AO160" s="373">
        <f>SUMIFS(Тр.!M5:M9997,Тр.!E5:E9997,AN6,Тр.!F5:F9997,E7,Тр.!V5:V9997,B160,Тр.!H5:H9997,"Жилой сектор")</f>
        <v>0</v>
      </c>
      <c r="AP160" s="373">
        <f>SUMIFS(Тр.!M5:M9997,Тр.!E5:E9997,AP6,Тр.!F5:F9997,D7,Тр.!V5:V9997,B160,Тр.!H5:H9997,"Жилой сектор")</f>
        <v>0</v>
      </c>
      <c r="AQ160" s="373">
        <f>SUMIFS(Тр.!M5:M9997,Тр.!E5:E9997,AP6,Тр.!F5:F9997,E7,Тр.!V5:V9997,B160,Тр.!H5:H9997,"Жилой сектор")</f>
        <v>0</v>
      </c>
      <c r="AR160" s="373">
        <f>SUMIFS(Тр.!M5:M9997,Тр.!E5:E9997,AR6,Тр.!F5:F9997,D7,Тр.!V5:V9997,B160,Тр.!H5:H9997,"Жилой сектор")</f>
        <v>0</v>
      </c>
      <c r="AS160" s="373">
        <f>SUMIFS(Тр.!M5:M9997,Тр.!E5:E9997,AR6,Тр.!F5:F9997,E7,Тр.!V5:V9997,B160,Тр.!H5:H9997,"Жилой сектор")</f>
        <v>1</v>
      </c>
      <c r="AT160" s="373">
        <f>SUMIFS(Тр.!M5:M9997,Тр.!E5:E9997,AT6,Тр.!F5:F9997,D7,Тр.!V5:V9997,B160,Тр.!H5:H9997,"Жилой сектор")</f>
        <v>0</v>
      </c>
      <c r="AU160" s="373">
        <f>SUMIFS(Тр.!M5:M9997,Тр.!E5:E9997,AT6,Тр.!F5:F9997,E7,Тр.!V5:V9997,B160,Тр.!H5:H9997,"Жилой сектор")</f>
        <v>0</v>
      </c>
      <c r="AV160" s="373">
        <f>SUMIFS(Тр.!M5:M9997,Тр.!E5:E9997,AV6,Тр.!F5:F9997,D7,Тр.!V5:V9997,B160,Тр.!H5:H9997,"Жилой сектор")</f>
        <v>0</v>
      </c>
      <c r="AW160" s="373">
        <f>SUMIFS(Тр.!M5:M9997,Тр.!E5:E9997,AV6,Тр.!F5:F9997,E7,Тр.!V5:V9997,B160,Тр.!H5:H9997,"Жилой сектор")</f>
        <v>0</v>
      </c>
      <c r="AX160" s="194"/>
      <c r="AY160" s="194"/>
      <c r="AZ160" s="194"/>
      <c r="BA160" s="194"/>
    </row>
    <row r="161" spans="1:53" ht="19.5" thickBot="1">
      <c r="A161" s="337" t="s">
        <v>550</v>
      </c>
      <c r="B161" s="371" t="s">
        <v>420</v>
      </c>
      <c r="C161" s="1204">
        <f t="shared" si="36"/>
        <v>0</v>
      </c>
      <c r="D161" s="372">
        <f t="shared" si="42"/>
        <v>0</v>
      </c>
      <c r="E161" s="196">
        <f t="shared" si="29"/>
        <v>0</v>
      </c>
      <c r="F161" s="1250">
        <f t="shared" si="37"/>
        <v>0</v>
      </c>
      <c r="G161" s="453">
        <v>0</v>
      </c>
      <c r="H161" s="458">
        <v>0</v>
      </c>
      <c r="I161" s="1212">
        <f>C161/C158*100%</f>
        <v>0</v>
      </c>
      <c r="J161" s="1206" t="e">
        <f t="shared" si="43"/>
        <v>#DIV/0!</v>
      </c>
      <c r="K161" s="1206" t="e">
        <f t="shared" si="44"/>
        <v>#DIV/0!</v>
      </c>
      <c r="L161" s="373">
        <f>SUMIFS(Тр.!M5:M9997,Тр.!E5:E9997,L6,Тр.!F5:F9997,D7,Тр.!V5:V9997,B161,Тр.!H5:H9997,"Жилой сектор")</f>
        <v>0</v>
      </c>
      <c r="M161" s="373">
        <f>SUMIFS(Тр.!M5:M9997,Тр.!E5:E9997,L6,Тр.!F5:F9997,E7,Тр.!V5:V9997,B161,Тр.!H5:H9997,"Жилой сектор")</f>
        <v>0</v>
      </c>
      <c r="N161" s="373">
        <f>SUMIFS(Тр.!M5:M9997,Тр.!E5:E9997,N6,Тр.!F5:F9997,D7,Тр.!V5:V9997,B161,Тр.!H5:H9997,"Жилой сектор")</f>
        <v>0</v>
      </c>
      <c r="O161" s="373">
        <f>SUMIFS(Тр.!M5:M9997,Тр.!E5:E9997,N6,Тр.!F5:F9997,E7,Тр.!V5:V9997,B161,Тр.!H5:H9997,"Жилой сектор")</f>
        <v>0</v>
      </c>
      <c r="P161" s="373">
        <f>SUMIFS(Тр.!M5:M9997,Тр.!E5:E9997,P6,Тр.!F5:F9997,D7,Тр.!V5:V9997,B161,Тр.!H5:H9997,"Жилой сектор")</f>
        <v>0</v>
      </c>
      <c r="Q161" s="373">
        <f>SUMIFS(Тр.!M5:M9997,Тр.!E5:E9997,P6,Тр.!F5:F9997,E7,Тр.!V5:V9997,B161,Тр.!H5:H9997,"Жилой сектор")</f>
        <v>0</v>
      </c>
      <c r="R161" s="373">
        <f>SUMIFS(Тр.!M5:M9997,Тр.!E5:E9997,R6,Тр.!F5:F9997,D7,Тр.!V5:V9997,B161,Тр.!H5:H9997,"Жилой сектор")</f>
        <v>0</v>
      </c>
      <c r="S161" s="373">
        <f>SUMIFS(Тр.!M5:M9997,Тр.!E5:E9997,R6,Тр.!F5:F9997,E7,Тр.!V5:V9997,B161,Тр.!H5:H9997,"Жилой сектор")</f>
        <v>0</v>
      </c>
      <c r="T161" s="373">
        <f>SUMIFS(Тр.!M5:M9997,Тр.!E5:E9997,T6,Тр.!F5:F9997,D7,Тр.!V5:V9997,B161,Тр.!H5:H9997,"Жилой сектор")</f>
        <v>0</v>
      </c>
      <c r="U161" s="373">
        <f>SUMIFS(Тр.!M5:M9997,Тр.!E5:E9997,T6,Тр.!F5:F9997,E7,Тр.!V5:V9997,B161,Тр.!H5:H9997,"Жилой сектор")</f>
        <v>0</v>
      </c>
      <c r="V161" s="373">
        <f>SUMIFS(Тр.!M5:M9997,Тр.!E5:E9997,V6,Тр.!F5:F9997,D7,Тр.!V5:V9997,B161,Тр.!H5:H9997,"Жилой сектор")</f>
        <v>0</v>
      </c>
      <c r="W161" s="373">
        <f>SUMIFS(Тр.!M5:M9997,Тр.!E5:E9997,V6,Тр.!F5:F9997,E7,Тр.!V5:V9997,B161,Тр.!H5:H9997,"Жилой сектор")</f>
        <v>0</v>
      </c>
      <c r="X161" s="373">
        <f>SUMIFS(Тр.!M5:M9997,Тр.!E5:E9997,X6,Тр.!F5:F9997,D7,Тр.!V5:V9997,B161,Тр.!H5:H9997,"Жилой сектор")</f>
        <v>0</v>
      </c>
      <c r="Y161" s="373">
        <f>SUMIFS(Тр.!M5:M9997,Тр.!E5:E9997,X6,Тр.!F5:F9997,E7,Тр.!V5:V9997,B161,Тр.!H5:H9997,"Жилой сектор")</f>
        <v>0</v>
      </c>
      <c r="Z161" s="373">
        <f>SUMIFS(Тр.!M5:M9997,Тр.!E5:E9997,Z6,Тр.!F5:F9997,D7,Тр.!V5:V9997,B161,Тр.!H5:H9997,"Жилой сектор")</f>
        <v>0</v>
      </c>
      <c r="AA161" s="373">
        <f>SUMIFS(Тр.!M5:M9997,Тр.!E5:E9997,Z6,Тр.!F5:F9997,E7,Тр.!V5:V9997,B161,Тр.!H5:H9997,"Жилой сектор")</f>
        <v>0</v>
      </c>
      <c r="AB161" s="373">
        <f>SUMIFS(Тр.!M5:M9997,Тр.!E5:E9997,AB6,Тр.!F5:F9997,D7,Тр.!V5:V9997,B161,Тр.!H5:H9997,"Жилой сектор")</f>
        <v>0</v>
      </c>
      <c r="AC161" s="373">
        <f>SUMIFS(Тр.!M5:M9997,Тр.!E5:E9997,AB6,Тр.!F5:F9997,E7,Тр.!V5:V9997,B161,Тр.!H5:H9997,"Жилой сектор")</f>
        <v>0</v>
      </c>
      <c r="AD161" s="373">
        <f>SUMIFS(Тр.!M5:M9997,Тр.!E5:E9997,AD6,Тр.!F5:F9997,D7,Тр.!V5:V9997,B161,Тр.!H5:H9997,"Жилой сектор")</f>
        <v>0</v>
      </c>
      <c r="AE161" s="373">
        <f>SUMIFS(Тр.!M5:M9997,Тр.!E5:E9997,AD6,Тр.!F5:F9997,E7,Тр.!V5:V9997,B161,Тр.!H5:H9997,"Жилой сектор")</f>
        <v>0</v>
      </c>
      <c r="AF161" s="373">
        <f>SUMIFS(Тр.!M5:M9997,Тр.!E5:E9997,AF6,Тр.!F5:F9997,D7,Тр.!V5:V9997,B161,Тр.!H5:H9997,"Жилой сектор")</f>
        <v>0</v>
      </c>
      <c r="AG161" s="373">
        <f>SUMIFS(Тр.!M5:M9997,Тр.!E5:E9997,AF6,Тр.!F5:F9997,E7,Тр.!V5:V9997,B161,Тр.!H5:H9997,"Жилой сектор")</f>
        <v>0</v>
      </c>
      <c r="AH161" s="373">
        <f>SUMIFS(Тр.!M5:M9997,Тр.!E5:E9997,AH6,Тр.!F5:F9997,D7,Тр.!V5:V9997,B161,Тр.!H5:H9997,"Жилой сектор")</f>
        <v>0</v>
      </c>
      <c r="AI161" s="373">
        <f>SUMIFS(Тр.!M5:M9997,Тр.!E5:E9997,AH6,Тр.!F5:F9997,E7,Тр.!V5:V9997,B161,Тр.!H5:H9997,"Жилой сектор")</f>
        <v>0</v>
      </c>
      <c r="AJ161" s="373">
        <f>SUMIFS(Тр.!M5:M9997,Тр.!E5:E9997,AJ6,Тр.!F5:F9997,D7,Тр.!V5:V9997,B161,Тр.!H5:H9997,"Жилой сектор")</f>
        <v>0</v>
      </c>
      <c r="AK161" s="373">
        <f>SUMIFS(Тр.!M5:M9997,Тр.!E5:E9997,AJ6,Тр.!F5:F9997,E7,Тр.!V5:V9997,B161,Тр.!H5:H9997,"Жилой сектор")</f>
        <v>0</v>
      </c>
      <c r="AL161" s="373">
        <f>SUMIFS(Тр.!M5:M9997,Тр.!E5:E9997,AL6,Тр.!F5:F9997,D7,Тр.!V5:V9997,B161,Тр.!H5:H9997,"Жилой сектор")</f>
        <v>0</v>
      </c>
      <c r="AM161" s="373">
        <f>SUMIFS(Тр.!M5:M9997,Тр.!E5:E9997,AL6,Тр.!F5:F9997,E7,Тр.!V5:V9997,B161,Тр.!H5:H9997,"Жилой сектор")</f>
        <v>0</v>
      </c>
      <c r="AN161" s="373">
        <f>SUMIFS(Тр.!M5:M9997,Тр.!E5:E9997,AN6,Тр.!F5:F9997,D7,Тр.!V5:V9997,B161,Тр.!H5:H9997,"Жилой сектор")</f>
        <v>0</v>
      </c>
      <c r="AO161" s="373">
        <f>SUMIFS(Тр.!M5:M9997,Тр.!E5:E9997,AN6,Тр.!F5:F9997,E7,Тр.!V5:V9997,B161,Тр.!H5:H9997,"Жилой сектор")</f>
        <v>0</v>
      </c>
      <c r="AP161" s="373">
        <f>SUMIFS(Тр.!M5:M9997,Тр.!E5:E9997,AP6,Тр.!F5:F9997,D7,Тр.!V5:V9997,B161,Тр.!H5:H9997,"Жилой сектор")</f>
        <v>0</v>
      </c>
      <c r="AQ161" s="373">
        <f>SUMIFS(Тр.!M5:M9997,Тр.!E5:E9997,AP6,Тр.!F5:F9997,E7,Тр.!V5:V9997,B161,Тр.!H5:H9997,"Жилой сектор")</f>
        <v>0</v>
      </c>
      <c r="AR161" s="373">
        <f>SUMIFS(Тр.!M5:M9997,Тр.!E5:E9997,AR6,Тр.!F5:F9997,D7,Тр.!V5:V9997,B161,Тр.!H5:H9997,"Жилой сектор")</f>
        <v>0</v>
      </c>
      <c r="AS161" s="373">
        <f>SUMIFS(Тр.!M5:M9997,Тр.!E5:E9997,AR6,Тр.!F5:F9997,E7,Тр.!V5:V9997,B161,Тр.!H5:H9997,"Жилой сектор")</f>
        <v>0</v>
      </c>
      <c r="AT161" s="373">
        <f>SUMIFS(Тр.!M5:M9997,Тр.!E5:E9997,AT6,Тр.!F5:F9997,D7,Тр.!V5:V9997,B161,Тр.!H5:H9997,"Жилой сектор")</f>
        <v>0</v>
      </c>
      <c r="AU161" s="373">
        <f>SUMIFS(Тр.!M5:M9997,Тр.!E5:E9997,AT6,Тр.!F5:F9997,E7,Тр.!V5:V9997,B161,Тр.!H5:H9997,"Жилой сектор")</f>
        <v>0</v>
      </c>
      <c r="AV161" s="373">
        <f>SUMIFS(Тр.!M5:M9997,Тр.!E5:E9997,AV6,Тр.!F5:F9997,D7,Тр.!V5:V9997,B161,Тр.!H5:H9997,"Жилой сектор")</f>
        <v>0</v>
      </c>
      <c r="AW161" s="373">
        <f>SUMIFS(Тр.!M5:M9997,Тр.!E5:E9997,AV6,Тр.!F5:F9997,E7,Тр.!V5:V9997,B161,Тр.!H5:H9997,"Жилой сектор")</f>
        <v>0</v>
      </c>
      <c r="AX161" s="194"/>
      <c r="AY161" s="194"/>
      <c r="AZ161" s="194"/>
      <c r="BA161" s="194"/>
    </row>
    <row r="162" spans="1:53" ht="19.5" thickBot="1">
      <c r="A162" s="337" t="s">
        <v>551</v>
      </c>
      <c r="B162" s="371" t="s">
        <v>552</v>
      </c>
      <c r="C162" s="1204">
        <f t="shared" si="36"/>
        <v>0</v>
      </c>
      <c r="D162" s="372">
        <f t="shared" si="42"/>
        <v>0</v>
      </c>
      <c r="E162" s="196">
        <f t="shared" si="29"/>
        <v>0</v>
      </c>
      <c r="F162" s="1250">
        <f t="shared" si="37"/>
        <v>0</v>
      </c>
      <c r="G162" s="453">
        <v>0</v>
      </c>
      <c r="H162" s="458">
        <v>0</v>
      </c>
      <c r="I162" s="1212">
        <f>C162/C158*100%</f>
        <v>0</v>
      </c>
      <c r="J162" s="1206" t="e">
        <f t="shared" si="43"/>
        <v>#DIV/0!</v>
      </c>
      <c r="K162" s="1206" t="e">
        <f t="shared" si="44"/>
        <v>#DIV/0!</v>
      </c>
      <c r="L162" s="373">
        <f>SUMIFS(Тр.!M5:M9997,Тр.!E5:E9997,L6,Тр.!F5:F9997,D7,Тр.!V5:V9997,B162,Тр.!H5:H9997,"Жилой сектор")</f>
        <v>0</v>
      </c>
      <c r="M162" s="373">
        <f>SUMIFS(Тр.!M5:M9997,Тр.!E5:E9997,L6,Тр.!F5:F9997,E7,Тр.!V5:V9997,B162,Тр.!H5:H9997,"Жилой сектор")</f>
        <v>0</v>
      </c>
      <c r="N162" s="373">
        <f>SUMIFS(Тр.!M5:M9997,Тр.!E5:E9997,N6,Тр.!F5:F9997,D7,Тр.!V5:V9997,B162,Тр.!H5:H9997,"Жилой сектор")</f>
        <v>0</v>
      </c>
      <c r="O162" s="373">
        <f>SUMIFS(Тр.!M5:M9997,Тр.!E5:E9997,N6,Тр.!F5:F9997,E7,Тр.!V5:V9997,B162,Тр.!H5:H9997,"Жилой сектор")</f>
        <v>0</v>
      </c>
      <c r="P162" s="373">
        <f>SUMIFS(Тр.!M5:M9997,Тр.!E5:E9997,P6,Тр.!F5:F9997,D7,Тр.!V5:V9997,B162,Тр.!H5:H9997,"Жилой сектор")</f>
        <v>0</v>
      </c>
      <c r="Q162" s="373">
        <f>SUMIFS(Тр.!M5:M9997,Тр.!E5:E9997,P6,Тр.!F5:F9997,E7,Тр.!V5:V9997,B162,Тр.!H5:H9997,"Жилой сектор")</f>
        <v>0</v>
      </c>
      <c r="R162" s="373">
        <f>SUMIFS(Тр.!M5:M9997,Тр.!E5:E9997,R6,Тр.!F5:F9997,D7,Тр.!V5:V9997,B162,Тр.!H5:H9997,"Жилой сектор")</f>
        <v>0</v>
      </c>
      <c r="S162" s="373">
        <f>SUMIFS(Тр.!M5:M9997,Тр.!E5:E9997,R6,Тр.!F5:F9997,E7,Тр.!V5:V9997,B162,Тр.!H5:H9997,"Жилой сектор")</f>
        <v>0</v>
      </c>
      <c r="T162" s="373">
        <f>SUMIFS(Тр.!M5:M9997,Тр.!E5:E9997,T6,Тр.!F5:F9997,D7,Тр.!V5:V9997,B162,Тр.!H5:H9997,"Жилой сектор")</f>
        <v>0</v>
      </c>
      <c r="U162" s="373">
        <f>SUMIFS(Тр.!M5:M9997,Тр.!E5:E9997,T6,Тр.!F5:F9997,E7,Тр.!V5:V9997,B162,Тр.!H5:H9997,"Жилой сектор")</f>
        <v>0</v>
      </c>
      <c r="V162" s="373">
        <f>SUMIFS(Тр.!M5:M9997,Тр.!E5:E9997,V6,Тр.!F5:F9997,D7,Тр.!V5:V9997,B162,Тр.!H5:H9997,"Жилой сектор")</f>
        <v>0</v>
      </c>
      <c r="W162" s="373">
        <f>SUMIFS(Тр.!M5:M9997,Тр.!E5:E9997,V6,Тр.!F5:F9997,E7,Тр.!V5:V9997,B162,Тр.!H5:H9997,"Жилой сектор")</f>
        <v>0</v>
      </c>
      <c r="X162" s="373">
        <f>SUMIFS(Тр.!M5:M9997,Тр.!E5:E9997,X6,Тр.!F5:F9997,D7,Тр.!V5:V9997,B162,Тр.!H5:H9997,"Жилой сектор")</f>
        <v>0</v>
      </c>
      <c r="Y162" s="373">
        <f>SUMIFS(Тр.!M5:M9997,Тр.!E5:E9997,X6,Тр.!F5:F9997,E7,Тр.!V5:V9997,B162,Тр.!H5:H9997,"Жилой сектор")</f>
        <v>0</v>
      </c>
      <c r="Z162" s="373">
        <f>SUMIFS(Тр.!M5:M9997,Тр.!E5:E9997,Z6,Тр.!F5:F9997,D7,Тр.!V5:V9997,B162,Тр.!H5:H9997,"Жилой сектор")</f>
        <v>0</v>
      </c>
      <c r="AA162" s="373">
        <f>SUMIFS(Тр.!M5:M9997,Тр.!E5:E9997,Z6,Тр.!F5:F9997,E7,Тр.!V5:V9997,B162,Тр.!H5:H9997,"Жилой сектор")</f>
        <v>0</v>
      </c>
      <c r="AB162" s="373">
        <f>SUMIFS(Тр.!M5:M9997,Тр.!E5:E9997,AB6,Тр.!F5:F9997,D7,Тр.!V5:V9997,B162,Тр.!H5:H9997,"Жилой сектор")</f>
        <v>0</v>
      </c>
      <c r="AC162" s="373">
        <f>SUMIFS(Тр.!M5:M9997,Тр.!E5:E9997,AB6,Тр.!F5:F9997,E7,Тр.!V5:V9997,B162,Тр.!H5:H9997,"Жилой сектор")</f>
        <v>0</v>
      </c>
      <c r="AD162" s="373">
        <f>SUMIFS(Тр.!M5:M9997,Тр.!E5:E9997,AD6,Тр.!F5:F9997,D7,Тр.!V5:V9997,B162,Тр.!H5:H9997,"Жилой сектор")</f>
        <v>0</v>
      </c>
      <c r="AE162" s="373">
        <f>SUMIFS(Тр.!M5:M9997,Тр.!E5:E9997,AD6,Тр.!F5:F9997,E7,Тр.!V5:V9997,B162,Тр.!H5:H9997,"Жилой сектор")</f>
        <v>0</v>
      </c>
      <c r="AF162" s="373">
        <f>SUMIFS(Тр.!M5:M9997,Тр.!E5:E9997,AF6,Тр.!F5:F9997,D7,Тр.!V5:V9997,B162,Тр.!H5:H9997,"Жилой сектор")</f>
        <v>0</v>
      </c>
      <c r="AG162" s="373">
        <f>SUMIFS(Тр.!M5:M9997,Тр.!E5:E9997,AF6,Тр.!F5:F9997,E7,Тр.!V5:V9997,B162,Тр.!H5:H9997,"Жилой сектор")</f>
        <v>0</v>
      </c>
      <c r="AH162" s="373">
        <f>SUMIFS(Тр.!M5:M9997,Тр.!E5:E9997,AH6,Тр.!F5:F9997,D7,Тр.!V5:V9997,B162,Тр.!H5:H9997,"Жилой сектор")</f>
        <v>0</v>
      </c>
      <c r="AI162" s="373">
        <f>SUMIFS(Тр.!M5:M9997,Тр.!E5:E9997,AH6,Тр.!F5:F9997,E7,Тр.!V5:V9997,B162,Тр.!H5:H9997,"Жилой сектор")</f>
        <v>0</v>
      </c>
      <c r="AJ162" s="373">
        <f>SUMIFS(Тр.!M5:M9997,Тр.!E5:E9997,AJ6,Тр.!F5:F9997,D7,Тр.!V5:V9997,B162,Тр.!H5:H9997,"Жилой сектор")</f>
        <v>0</v>
      </c>
      <c r="AK162" s="373">
        <f>SUMIFS(Тр.!M5:M9997,Тр.!E5:E9997,AJ6,Тр.!F5:F9997,E7,Тр.!V5:V9997,B162,Тр.!H5:H9997,"Жилой сектор")</f>
        <v>0</v>
      </c>
      <c r="AL162" s="373">
        <f>SUMIFS(Тр.!M5:M9997,Тр.!E5:E9997,AL6,Тр.!F5:F9997,D7,Тр.!V5:V9997,B162,Тр.!H5:H9997,"Жилой сектор")</f>
        <v>0</v>
      </c>
      <c r="AM162" s="373">
        <f>SUMIFS(Тр.!M5:M9997,Тр.!E5:E9997,AL6,Тр.!F5:F9997,E7,Тр.!V5:V9997,B162,Тр.!H5:H9997,"Жилой сектор")</f>
        <v>0</v>
      </c>
      <c r="AN162" s="373">
        <f>SUMIFS(Тр.!M5:M9997,Тр.!E5:E9997,AN6,Тр.!F5:F9997,D7,Тр.!V5:V9997,B162,Тр.!H5:H9997,"Жилой сектор")</f>
        <v>0</v>
      </c>
      <c r="AO162" s="373">
        <f>SUMIFS(Тр.!M5:M9997,Тр.!E5:E9997,AN6,Тр.!F5:F9997,E7,Тр.!V5:V9997,B162,Тр.!H5:H9997,"Жилой сектор")</f>
        <v>0</v>
      </c>
      <c r="AP162" s="373">
        <f>SUMIFS(Тр.!M5:M9997,Тр.!E5:E9997,AP6,Тр.!F5:F9997,D7,Тр.!V5:V9997,B162,Тр.!H5:H9997,"Жилой сектор")</f>
        <v>0</v>
      </c>
      <c r="AQ162" s="373">
        <f>SUMIFS(Тр.!M5:M9997,Тр.!E5:E9997,AP6,Тр.!F5:F9997,E7,Тр.!V5:V9997,B162,Тр.!H5:H9997,"Жилой сектор")</f>
        <v>0</v>
      </c>
      <c r="AR162" s="373">
        <f>SUMIFS(Тр.!M5:M9997,Тр.!E5:E9997,AR6,Тр.!F5:F9997,D7,Тр.!V5:V9997,B162,Тр.!H5:H9997,"Жилой сектор")</f>
        <v>0</v>
      </c>
      <c r="AS162" s="373">
        <f>SUMIFS(Тр.!M5:M9997,Тр.!E5:E9997,AR6,Тр.!F5:F9997,E7,Тр.!V5:V9997,B162,Тр.!H5:H9997,"Жилой сектор")</f>
        <v>0</v>
      </c>
      <c r="AT162" s="373">
        <f>SUMIFS(Тр.!M5:M9997,Тр.!E5:E9997,AT6,Тр.!F5:F9997,D7,Тр.!V5:V9997,B162,Тр.!H5:H9997,"Жилой сектор")</f>
        <v>0</v>
      </c>
      <c r="AU162" s="373">
        <f>SUMIFS(Тр.!M5:M9997,Тр.!E5:E9997,AT6,Тр.!F5:F9997,E7,Тр.!V5:V9997,B162,Тр.!H5:H9997,"Жилой сектор")</f>
        <v>0</v>
      </c>
      <c r="AV162" s="373">
        <f>SUMIFS(Тр.!M5:M9997,Тр.!E5:E9997,AV6,Тр.!F5:F9997,D7,Тр.!V5:V9997,B162,Тр.!H5:H9997,"Жилой сектор")</f>
        <v>0</v>
      </c>
      <c r="AW162" s="373">
        <f>SUMIFS(Тр.!M5:M9997,Тр.!E5:E9997,AV6,Тр.!F5:F9997,E7,Тр.!V5:V9997,B162,Тр.!H5:H9997,"Жилой сектор")</f>
        <v>0</v>
      </c>
      <c r="AX162" s="194"/>
      <c r="AY162" s="194"/>
      <c r="AZ162" s="194"/>
      <c r="BA162" s="194"/>
    </row>
    <row r="163" spans="1:53" ht="19.5" thickBot="1">
      <c r="A163" s="337" t="s">
        <v>553</v>
      </c>
      <c r="B163" s="371" t="s">
        <v>414</v>
      </c>
      <c r="C163" s="1204">
        <f t="shared" si="36"/>
        <v>0</v>
      </c>
      <c r="D163" s="372">
        <f t="shared" si="42"/>
        <v>0</v>
      </c>
      <c r="E163" s="196">
        <f t="shared" si="29"/>
        <v>0</v>
      </c>
      <c r="F163" s="1250">
        <f t="shared" si="37"/>
        <v>0</v>
      </c>
      <c r="G163" s="453">
        <v>0</v>
      </c>
      <c r="H163" s="458">
        <v>0</v>
      </c>
      <c r="I163" s="1212">
        <f>C163/C158*100%</f>
        <v>0</v>
      </c>
      <c r="J163" s="1206" t="e">
        <f t="shared" si="43"/>
        <v>#DIV/0!</v>
      </c>
      <c r="K163" s="1206" t="e">
        <f t="shared" si="44"/>
        <v>#DIV/0!</v>
      </c>
      <c r="L163" s="373">
        <f>SUMIFS(Тр.!M5:M9997,Тр.!E5:E9997,L6,Тр.!F5:F9997,D7,Тр.!V5:V9997,B163,Тр.!H5:H9997,"Жилой сектор")</f>
        <v>0</v>
      </c>
      <c r="M163" s="373">
        <f>SUMIFS(Тр.!M5:M9997,Тр.!E5:E9997,L6,Тр.!F5:F9997,E7,Тр.!V5:V9997,B163,Тр.!H5:H9997,"Жилой сектор")</f>
        <v>0</v>
      </c>
      <c r="N163" s="373">
        <f>SUMIFS(Тр.!M5:M9997,Тр.!E5:E9997,N6,Тр.!F5:F9997,D7,Тр.!V5:V9997,B163,Тр.!H5:H9997,"Жилой сектор")</f>
        <v>0</v>
      </c>
      <c r="O163" s="373">
        <f>SUMIFS(Тр.!M5:M9997,Тр.!E5:E9997,N6,Тр.!F5:F9997,E7,Тр.!V5:V9997,B163,Тр.!H5:H9997,"Жилой сектор")</f>
        <v>0</v>
      </c>
      <c r="P163" s="373">
        <f>SUMIFS(Тр.!M5:M9997,Тр.!E5:E9997,P6,Тр.!F5:F9997,D7,Тр.!V5:V9997,B163,Тр.!H5:H9997,"Жилой сектор")</f>
        <v>0</v>
      </c>
      <c r="Q163" s="373">
        <f>SUMIFS(Тр.!M5:M9997,Тр.!E5:E9997,P6,Тр.!F5:F9997,E7,Тр.!V5:V9997,B163,Тр.!H5:H9997,"Жилой сектор")</f>
        <v>0</v>
      </c>
      <c r="R163" s="373">
        <f>SUMIFS(Тр.!M5:M9997,Тр.!E5:E9997,R6,Тр.!F5:F9997,D7,Тр.!V5:V9997,B163,Тр.!H5:H9997,"Жилой сектор")</f>
        <v>0</v>
      </c>
      <c r="S163" s="373">
        <f>SUMIFS(Тр.!M5:M9997,Тр.!E5:E9997,R6,Тр.!F5:F9997,E7,Тр.!V5:V9997,B163,Тр.!H5:H9997,"Жилой сектор")</f>
        <v>0</v>
      </c>
      <c r="T163" s="373">
        <f>SUMIFS(Тр.!M5:M9997,Тр.!E5:E9997,T6,Тр.!F5:F9997,D7,Тр.!V5:V9997,B163,Тр.!H5:H9997,"Жилой сектор")</f>
        <v>0</v>
      </c>
      <c r="U163" s="373">
        <f>SUMIFS(Тр.!M5:M9997,Тр.!E5:E9997,T6,Тр.!F5:F9997,E7,Тр.!V5:V9997,B163,Тр.!H5:H9997,"Жилой сектор")</f>
        <v>0</v>
      </c>
      <c r="V163" s="373">
        <f>SUMIFS(Тр.!M5:M9997,Тр.!E5:E9997,V6,Тр.!F5:F9997,D7,Тр.!V5:V9997,B163,Тр.!H5:H9997,"Жилой сектор")</f>
        <v>0</v>
      </c>
      <c r="W163" s="373">
        <f>SUMIFS(Тр.!M5:M9997,Тр.!E5:E9997,V6,Тр.!F5:F9997,E7,Тр.!V5:V9997,B163,Тр.!H5:H9997,"Жилой сектор")</f>
        <v>0</v>
      </c>
      <c r="X163" s="373">
        <f>SUMIFS(Тр.!M5:M9997,Тр.!E5:E9997,X6,Тр.!F5:F9997,D7,Тр.!V5:V9997,B163,Тр.!H5:H9997,"Жилой сектор")</f>
        <v>0</v>
      </c>
      <c r="Y163" s="373">
        <f>SUMIFS(Тр.!M5:M9997,Тр.!E5:E9997,X6,Тр.!F5:F9997,E7,Тр.!V5:V9997,B163,Тр.!H5:H9997,"Жилой сектор")</f>
        <v>0</v>
      </c>
      <c r="Z163" s="373">
        <f>SUMIFS(Тр.!M5:M9997,Тр.!E5:E9997,Z6,Тр.!F5:F9997,D7,Тр.!V5:V9997,B163,Тр.!H5:H9997,"Жилой сектор")</f>
        <v>0</v>
      </c>
      <c r="AA163" s="373">
        <f>SUMIFS(Тр.!M5:M9997,Тр.!E5:E9997,Z6,Тр.!F5:F9997,E7,Тр.!V5:V9997,B163,Тр.!H5:H9997,"Жилой сектор")</f>
        <v>0</v>
      </c>
      <c r="AB163" s="373">
        <f>SUMIFS(Тр.!M5:M9997,Тр.!E5:E9997,AB6,Тр.!F5:F9997,D7,Тр.!V5:V9997,B163,Тр.!H5:H9997,"Жилой сектор")</f>
        <v>0</v>
      </c>
      <c r="AC163" s="373">
        <f>SUMIFS(Тр.!M5:M9997,Тр.!E5:E9997,AB6,Тр.!F5:F9997,E7,Тр.!V5:V9997,B163,Тр.!H5:H9997,"Жилой сектор")</f>
        <v>0</v>
      </c>
      <c r="AD163" s="373">
        <f>SUMIFS(Тр.!M5:M9997,Тр.!E5:E9997,AD6,Тр.!F5:F9997,D7,Тр.!V5:V9997,B163,Тр.!H5:H9997,"Жилой сектор")</f>
        <v>0</v>
      </c>
      <c r="AE163" s="373">
        <f>SUMIFS(Тр.!M5:M9997,Тр.!E5:E9997,AD6,Тр.!F5:F9997,E7,Тр.!V5:V9997,B163,Тр.!H5:H9997,"Жилой сектор")</f>
        <v>0</v>
      </c>
      <c r="AF163" s="373">
        <f>SUMIFS(Тр.!M5:M9997,Тр.!E5:E9997,AF6,Тр.!F5:F9997,D7,Тр.!V5:V9997,B163,Тр.!H5:H9997,"Жилой сектор")</f>
        <v>0</v>
      </c>
      <c r="AG163" s="373">
        <f>SUMIFS(Тр.!M5:M9997,Тр.!E5:E9997,AF6,Тр.!F5:F9997,E7,Тр.!V5:V9997,B163,Тр.!H5:H9997,"Жилой сектор")</f>
        <v>0</v>
      </c>
      <c r="AH163" s="373">
        <f>SUMIFS(Тр.!M5:M9997,Тр.!E5:E9997,AH6,Тр.!F5:F9997,D7,Тр.!V5:V9997,B163,Тр.!H5:H9997,"Жилой сектор")</f>
        <v>0</v>
      </c>
      <c r="AI163" s="373">
        <f>SUMIFS(Тр.!M5:M9997,Тр.!E5:E9997,AH6,Тр.!F5:F9997,E7,Тр.!V5:V9997,B163,Тр.!H5:H9997,"Жилой сектор")</f>
        <v>0</v>
      </c>
      <c r="AJ163" s="373">
        <f>SUMIFS(Тр.!M5:M9997,Тр.!E5:E9997,AJ6,Тр.!F5:F9997,D7,Тр.!V5:V9997,B163,Тр.!H5:H9997,"Жилой сектор")</f>
        <v>0</v>
      </c>
      <c r="AK163" s="373">
        <f>SUMIFS(Тр.!M5:M9997,Тр.!E5:E9997,AJ6,Тр.!F5:F9997,E7,Тр.!V5:V9997,B163,Тр.!H5:H9997,"Жилой сектор")</f>
        <v>0</v>
      </c>
      <c r="AL163" s="373">
        <f>SUMIFS(Тр.!M5:M9997,Тр.!E5:E9997,AL6,Тр.!F5:F9997,D7,Тр.!V5:V9997,B163,Тр.!H5:H9997,"Жилой сектор")</f>
        <v>0</v>
      </c>
      <c r="AM163" s="373">
        <f>SUMIFS(Тр.!M5:M9997,Тр.!E5:E9997,AL6,Тр.!F5:F9997,E7,Тр.!V5:V9997,B163,Тр.!H5:H9997,"Жилой сектор")</f>
        <v>0</v>
      </c>
      <c r="AN163" s="373">
        <f>SUMIFS(Тр.!M5:M9997,Тр.!E5:E9997,AN6,Тр.!F5:F9997,D7,Тр.!V5:V9997,B163,Тр.!H5:H9997,"Жилой сектор")</f>
        <v>0</v>
      </c>
      <c r="AO163" s="373">
        <f>SUMIFS(Тр.!M5:M9997,Тр.!E5:E9997,AN6,Тр.!F5:F9997,E7,Тр.!V5:V9997,B163,Тр.!H5:H9997,"Жилой сектор")</f>
        <v>0</v>
      </c>
      <c r="AP163" s="373">
        <f>SUMIFS(Тр.!M5:M9997,Тр.!E5:E9997,AP6,Тр.!F5:F9997,D7,Тр.!V5:V9997,B163,Тр.!H5:H9997,"Жилой сектор")</f>
        <v>0</v>
      </c>
      <c r="AQ163" s="373">
        <f>SUMIFS(Тр.!M5:M9997,Тр.!E5:E9997,AP6,Тр.!F5:F9997,E7,Тр.!V5:V9997,B163,Тр.!H5:H9997,"Жилой сектор")</f>
        <v>0</v>
      </c>
      <c r="AR163" s="373">
        <f>SUMIFS(Тр.!M5:M9997,Тр.!E5:E9997,AR6,Тр.!F5:F9997,D7,Тр.!V5:V9997,B163,Тр.!H5:H9997,"Жилой сектор")</f>
        <v>0</v>
      </c>
      <c r="AS163" s="373">
        <f>SUMIFS(Тр.!M5:M9997,Тр.!E5:E9997,AR6,Тр.!F5:F9997,E7,Тр.!V5:V9997,B163,Тр.!H5:H9997,"Жилой сектор")</f>
        <v>0</v>
      </c>
      <c r="AT163" s="373">
        <f>SUMIFS(Тр.!M5:M9997,Тр.!E5:E9997,AT6,Тр.!F5:F9997,D7,Тр.!V5:V9997,B163,Тр.!H5:H9997,"Жилой сектор")</f>
        <v>0</v>
      </c>
      <c r="AU163" s="373">
        <f>SUMIFS(Тр.!M5:M9997,Тр.!E5:E9997,AT6,Тр.!F5:F9997,E7,Тр.!V5:V9997,B163,Тр.!H5:H9997,"Жилой сектор")</f>
        <v>0</v>
      </c>
      <c r="AV163" s="373">
        <f>SUMIFS(Тр.!M5:M9997,Тр.!E5:E9997,AV6,Тр.!F5:F9997,D7,Тр.!V5:V9997,B163,Тр.!H5:H9997,"Жилой сектор")</f>
        <v>0</v>
      </c>
      <c r="AW163" s="373">
        <f>SUMIFS(Тр.!M5:M9997,Тр.!E5:E9997,AV6,Тр.!F5:F9997,E7,Тр.!V5:V9997,B163,Тр.!H5:H9997,"Жилой сектор")</f>
        <v>0</v>
      </c>
      <c r="AX163" s="194"/>
      <c r="AY163" s="194"/>
      <c r="AZ163" s="194"/>
      <c r="BA163" s="194"/>
    </row>
    <row r="164" spans="1:53" ht="32.25" thickBot="1">
      <c r="A164" s="405">
        <v>15</v>
      </c>
      <c r="B164" s="393" t="s">
        <v>554</v>
      </c>
      <c r="C164" s="1204">
        <f t="shared" si="36"/>
        <v>102</v>
      </c>
      <c r="D164" s="197">
        <f t="shared" si="29"/>
        <v>33</v>
      </c>
      <c r="E164" s="197">
        <f t="shared" si="29"/>
        <v>69</v>
      </c>
      <c r="F164" s="1250">
        <f t="shared" si="37"/>
        <v>63</v>
      </c>
      <c r="G164" s="452">
        <v>15</v>
      </c>
      <c r="H164" s="452">
        <v>48</v>
      </c>
      <c r="I164" s="1205">
        <f>SUM(I165+I169+I170+I171+I172+I173)</f>
        <v>1</v>
      </c>
      <c r="J164" s="1206">
        <f t="shared" si="43"/>
        <v>0.3235294117647059</v>
      </c>
      <c r="K164" s="1206">
        <f t="shared" si="44"/>
        <v>0.67647058823529416</v>
      </c>
      <c r="L164" s="396">
        <f t="shared" ref="L164:AW164" si="46">L165+L169+L170+L171+L172+L173</f>
        <v>0</v>
      </c>
      <c r="M164" s="396">
        <f t="shared" si="46"/>
        <v>0</v>
      </c>
      <c r="N164" s="396">
        <f t="shared" si="46"/>
        <v>1</v>
      </c>
      <c r="O164" s="396">
        <f t="shared" si="46"/>
        <v>2</v>
      </c>
      <c r="P164" s="396">
        <f t="shared" si="46"/>
        <v>0</v>
      </c>
      <c r="Q164" s="396">
        <f t="shared" si="46"/>
        <v>3</v>
      </c>
      <c r="R164" s="396">
        <f t="shared" si="46"/>
        <v>8</v>
      </c>
      <c r="S164" s="396">
        <f t="shared" si="46"/>
        <v>13</v>
      </c>
      <c r="T164" s="396">
        <f t="shared" si="46"/>
        <v>0</v>
      </c>
      <c r="U164" s="396">
        <f t="shared" si="46"/>
        <v>5</v>
      </c>
      <c r="V164" s="396">
        <f t="shared" si="46"/>
        <v>0</v>
      </c>
      <c r="W164" s="396">
        <f t="shared" si="46"/>
        <v>4</v>
      </c>
      <c r="X164" s="396">
        <f t="shared" si="46"/>
        <v>0</v>
      </c>
      <c r="Y164" s="396">
        <f t="shared" si="46"/>
        <v>13</v>
      </c>
      <c r="Z164" s="396">
        <f t="shared" si="46"/>
        <v>1</v>
      </c>
      <c r="AA164" s="396">
        <f t="shared" si="46"/>
        <v>12</v>
      </c>
      <c r="AB164" s="396">
        <f t="shared" si="46"/>
        <v>2</v>
      </c>
      <c r="AC164" s="396">
        <f t="shared" si="46"/>
        <v>0</v>
      </c>
      <c r="AD164" s="396">
        <f t="shared" si="46"/>
        <v>0</v>
      </c>
      <c r="AE164" s="396">
        <f t="shared" si="46"/>
        <v>3</v>
      </c>
      <c r="AF164" s="396">
        <f t="shared" si="46"/>
        <v>0</v>
      </c>
      <c r="AG164" s="396">
        <f t="shared" si="46"/>
        <v>2</v>
      </c>
      <c r="AH164" s="396">
        <f t="shared" si="46"/>
        <v>0</v>
      </c>
      <c r="AI164" s="396">
        <f t="shared" si="46"/>
        <v>0</v>
      </c>
      <c r="AJ164" s="396">
        <f t="shared" si="46"/>
        <v>0</v>
      </c>
      <c r="AK164" s="396">
        <f t="shared" si="46"/>
        <v>0</v>
      </c>
      <c r="AL164" s="396">
        <f t="shared" si="46"/>
        <v>5</v>
      </c>
      <c r="AM164" s="396">
        <f t="shared" si="46"/>
        <v>3</v>
      </c>
      <c r="AN164" s="396">
        <f t="shared" si="46"/>
        <v>2</v>
      </c>
      <c r="AO164" s="396">
        <f t="shared" si="46"/>
        <v>8</v>
      </c>
      <c r="AP164" s="396">
        <f t="shared" si="46"/>
        <v>0</v>
      </c>
      <c r="AQ164" s="396">
        <f t="shared" si="46"/>
        <v>1</v>
      </c>
      <c r="AR164" s="396">
        <f t="shared" si="46"/>
        <v>10</v>
      </c>
      <c r="AS164" s="396">
        <f t="shared" si="46"/>
        <v>0</v>
      </c>
      <c r="AT164" s="396">
        <f t="shared" si="46"/>
        <v>1</v>
      </c>
      <c r="AU164" s="396">
        <f t="shared" si="46"/>
        <v>0</v>
      </c>
      <c r="AV164" s="396">
        <f t="shared" si="46"/>
        <v>3</v>
      </c>
      <c r="AW164" s="396">
        <f t="shared" si="46"/>
        <v>0</v>
      </c>
      <c r="AX164" s="194"/>
      <c r="AY164" s="194"/>
      <c r="AZ164" s="194"/>
      <c r="BA164" s="194"/>
    </row>
    <row r="165" spans="1:53" ht="19.5" thickBot="1">
      <c r="A165" s="340" t="s">
        <v>555</v>
      </c>
      <c r="B165" s="412" t="s">
        <v>695</v>
      </c>
      <c r="C165" s="1204">
        <f t="shared" si="36"/>
        <v>29</v>
      </c>
      <c r="D165" s="195">
        <f t="shared" si="29"/>
        <v>16</v>
      </c>
      <c r="E165" s="195">
        <f t="shared" si="29"/>
        <v>13</v>
      </c>
      <c r="F165" s="1250">
        <f t="shared" si="37"/>
        <v>14</v>
      </c>
      <c r="G165" s="456">
        <v>7</v>
      </c>
      <c r="H165" s="456">
        <v>7</v>
      </c>
      <c r="I165" s="1212">
        <f>C165/C164*100%</f>
        <v>0.28431372549019607</v>
      </c>
      <c r="J165" s="1206">
        <f t="shared" si="43"/>
        <v>0.55172413793103448</v>
      </c>
      <c r="K165" s="1206">
        <f t="shared" si="44"/>
        <v>0.44827586206896552</v>
      </c>
      <c r="L165" s="413">
        <f t="shared" ref="L165:AW165" si="47">L166+L167+L168</f>
        <v>0</v>
      </c>
      <c r="M165" s="413">
        <f t="shared" si="47"/>
        <v>0</v>
      </c>
      <c r="N165" s="413">
        <f t="shared" si="47"/>
        <v>0</v>
      </c>
      <c r="O165" s="413">
        <f t="shared" si="47"/>
        <v>0</v>
      </c>
      <c r="P165" s="413">
        <f t="shared" si="47"/>
        <v>0</v>
      </c>
      <c r="Q165" s="413">
        <f t="shared" si="47"/>
        <v>0</v>
      </c>
      <c r="R165" s="413">
        <f t="shared" si="47"/>
        <v>4</v>
      </c>
      <c r="S165" s="413">
        <f t="shared" si="47"/>
        <v>1</v>
      </c>
      <c r="T165" s="413">
        <f t="shared" si="47"/>
        <v>0</v>
      </c>
      <c r="U165" s="413">
        <f t="shared" si="47"/>
        <v>1</v>
      </c>
      <c r="V165" s="413">
        <f t="shared" si="47"/>
        <v>0</v>
      </c>
      <c r="W165" s="413">
        <f t="shared" si="47"/>
        <v>0</v>
      </c>
      <c r="X165" s="413">
        <f t="shared" si="47"/>
        <v>0</v>
      </c>
      <c r="Y165" s="413">
        <f t="shared" si="47"/>
        <v>1</v>
      </c>
      <c r="Z165" s="413">
        <f t="shared" si="47"/>
        <v>0</v>
      </c>
      <c r="AA165" s="413">
        <f t="shared" si="47"/>
        <v>5</v>
      </c>
      <c r="AB165" s="413">
        <f t="shared" si="47"/>
        <v>0</v>
      </c>
      <c r="AC165" s="413">
        <f t="shared" si="47"/>
        <v>0</v>
      </c>
      <c r="AD165" s="413">
        <f t="shared" si="47"/>
        <v>0</v>
      </c>
      <c r="AE165" s="413">
        <f t="shared" si="47"/>
        <v>1</v>
      </c>
      <c r="AF165" s="413">
        <f t="shared" si="47"/>
        <v>0</v>
      </c>
      <c r="AG165" s="413">
        <f t="shared" si="47"/>
        <v>0</v>
      </c>
      <c r="AH165" s="413">
        <f t="shared" si="47"/>
        <v>0</v>
      </c>
      <c r="AI165" s="413">
        <f t="shared" si="47"/>
        <v>0</v>
      </c>
      <c r="AJ165" s="413">
        <f t="shared" si="47"/>
        <v>0</v>
      </c>
      <c r="AK165" s="413">
        <f t="shared" si="47"/>
        <v>0</v>
      </c>
      <c r="AL165" s="413">
        <f t="shared" si="47"/>
        <v>2</v>
      </c>
      <c r="AM165" s="413">
        <f t="shared" si="47"/>
        <v>2</v>
      </c>
      <c r="AN165" s="413">
        <f t="shared" si="47"/>
        <v>2</v>
      </c>
      <c r="AO165" s="413">
        <f t="shared" si="47"/>
        <v>2</v>
      </c>
      <c r="AP165" s="413">
        <f t="shared" si="47"/>
        <v>0</v>
      </c>
      <c r="AQ165" s="413">
        <f t="shared" si="47"/>
        <v>0</v>
      </c>
      <c r="AR165" s="413">
        <f t="shared" si="47"/>
        <v>7</v>
      </c>
      <c r="AS165" s="413">
        <f t="shared" si="47"/>
        <v>0</v>
      </c>
      <c r="AT165" s="413">
        <f t="shared" si="47"/>
        <v>0</v>
      </c>
      <c r="AU165" s="413">
        <f t="shared" si="47"/>
        <v>0</v>
      </c>
      <c r="AV165" s="413">
        <f t="shared" si="47"/>
        <v>1</v>
      </c>
      <c r="AW165" s="413">
        <f t="shared" si="47"/>
        <v>0</v>
      </c>
      <c r="AX165" s="194"/>
      <c r="AY165" s="194"/>
      <c r="AZ165" s="194"/>
      <c r="BA165" s="194"/>
    </row>
    <row r="166" spans="1:53" ht="19.5" thickBot="1">
      <c r="A166" s="335" t="s">
        <v>556</v>
      </c>
      <c r="B166" s="411" t="s">
        <v>798</v>
      </c>
      <c r="C166" s="1204">
        <f t="shared" si="36"/>
        <v>13</v>
      </c>
      <c r="D166" s="388">
        <f t="shared" ref="D166:E181" si="48">L166+N166+P166+R166+T166+V166+X166+Z166+AB166+AD166+AF166+AH166+AJ166+AL166+AN166+AP166+AR166+AT166+AV166</f>
        <v>5</v>
      </c>
      <c r="E166" s="388">
        <f t="shared" si="29"/>
        <v>8</v>
      </c>
      <c r="F166" s="1250">
        <f t="shared" si="37"/>
        <v>7</v>
      </c>
      <c r="G166" s="457">
        <v>3</v>
      </c>
      <c r="H166" s="457">
        <v>4</v>
      </c>
      <c r="I166" s="1213">
        <f>C166/C165*100%</f>
        <v>0.44827586206896552</v>
      </c>
      <c r="J166" s="1206">
        <f t="shared" si="43"/>
        <v>0.38461538461538464</v>
      </c>
      <c r="K166" s="1206">
        <f t="shared" si="44"/>
        <v>0.61538461538461542</v>
      </c>
      <c r="L166" s="408">
        <f>SUMIFS(ЖС!A4:A10008,ЖС!F4:F10008,L6,ЖС!G4:G10008,D7,ЖС!L4:L10008,B166)</f>
        <v>0</v>
      </c>
      <c r="M166" s="408">
        <f>SUMIFS(ЖС!A4:A10008,ЖС!F4:F10008,L6,ЖС!G4:G10008,E7,ЖС!L4:L10008,B166)</f>
        <v>0</v>
      </c>
      <c r="N166" s="408">
        <f>SUMIFS(ЖС!A4:A10008,ЖС!F4:F10008,N6,ЖС!G4:G10008,D7,ЖС!L4:L10008,B166)</f>
        <v>0</v>
      </c>
      <c r="O166" s="408">
        <f>SUMIFS(ЖС!A4:A10008,ЖС!F4:F10008,N6,ЖС!G4:G10008,E7,ЖС!L4:L10008,B166)</f>
        <v>0</v>
      </c>
      <c r="P166" s="408">
        <f>SUMIFS(ЖС!A4:A10008,ЖС!F4:F10008,P6,ЖС!G4:G10008,D7,ЖС!L4:L10008,B166)</f>
        <v>0</v>
      </c>
      <c r="Q166" s="408">
        <f>SUMIFS(ЖС!A4:A10008,ЖС!F4:F10008,P6,ЖС!G4:G10008,E7,ЖС!L4:L10008,B166)</f>
        <v>0</v>
      </c>
      <c r="R166" s="408">
        <f>SUMIFS(ЖС!A4:A10008,ЖС!F4:F10008,R6,ЖС!G4:G10008,D7,ЖС!L4:L10008,B166)</f>
        <v>1</v>
      </c>
      <c r="S166" s="408">
        <f>SUMIFS(ЖС!A4:A10008,ЖС!F4:F10008,R6,ЖС!G4:G10008,E7,ЖС!L4:L10008,B166)</f>
        <v>1</v>
      </c>
      <c r="T166" s="408">
        <f>SUMIFS(ЖС!A4:A10008,ЖС!F4:F10008,T6,ЖС!G4:G10008,D7,ЖС!L4:L10008,B166)</f>
        <v>0</v>
      </c>
      <c r="U166" s="408">
        <f>SUMIFS(ЖС!A4:A10008,ЖС!F4:F10008,T6,ЖС!G4:G10008,E7,ЖС!L4:L10008,B166)</f>
        <v>0</v>
      </c>
      <c r="V166" s="408">
        <f>SUMIFS(ЖС!A4:A10008,ЖС!F4:F10008,V6,ЖС!G4:G10008,D7,ЖС!L4:L10008,B166)</f>
        <v>0</v>
      </c>
      <c r="W166" s="408">
        <f>SUMIFS(ЖС!A4:A10008,ЖС!F4:F10008,V6,ЖС!G4:G10008,E7,ЖС!L4:L10008,B166)</f>
        <v>0</v>
      </c>
      <c r="X166" s="408">
        <f>SUMIFS(ЖС!A4:A10008,ЖС!F4:F10008,X6,ЖС!G4:G10008,D7,ЖС!L4:L10008,B166)</f>
        <v>0</v>
      </c>
      <c r="Y166" s="408">
        <f>SUMIFS(ЖС!A4:A10008,ЖС!F4:F10008,X6,ЖС!G4:G10008,E7,ЖС!L4:L10008,B166)</f>
        <v>0</v>
      </c>
      <c r="Z166" s="408">
        <f>SUMIFS(ЖС!A4:A10008,ЖС!F4:F10008,Z6,ЖС!G4:G10008,D7,ЖС!L4:L10008,B166)</f>
        <v>0</v>
      </c>
      <c r="AA166" s="408">
        <f>SUMIFS(ЖС!A4:A10008,ЖС!F4:F10008,Z6,ЖС!G4:G10008,E7,ЖС!L4:L10008,B166)</f>
        <v>5</v>
      </c>
      <c r="AB166" s="408">
        <f>SUMIFS(ЖС!A4:A10008,ЖС!F4:F10008,AB6,ЖС!G4:G10008,D7,ЖС!L4:L10008,B166)</f>
        <v>0</v>
      </c>
      <c r="AC166" s="408">
        <f>SUMIFS(ЖС!A4:A10008,ЖС!F4:F10008,AB6,ЖС!G4:G10008,E7,ЖС!L4:L10008,B166)</f>
        <v>0</v>
      </c>
      <c r="AD166" s="408">
        <f>SUMIFS(ЖС!A4:A10008,ЖС!F4:F10008,AD6,ЖС!G4:G10008,D7,ЖС!L4:L10008,B166)</f>
        <v>0</v>
      </c>
      <c r="AE166" s="408">
        <f>SUMIFS(ЖС!A4:A10008,ЖС!F4:F10008,AD6,ЖС!G4:G10008,E7,ЖС!L4:L10008,B166)</f>
        <v>0</v>
      </c>
      <c r="AF166" s="408">
        <f>SUMIFS(ЖС!A4:A10008,ЖС!F4:F10008,AF6,ЖС!G4:G10008,D7,ЖС!L4:L10008,B166)</f>
        <v>0</v>
      </c>
      <c r="AG166" s="408">
        <f>SUMIFS(ЖС!A4:A10008,ЖС!F4:F10008,AF6,ЖС!G4:G10008,E7,ЖС!L4:L10008,B166)</f>
        <v>0</v>
      </c>
      <c r="AH166" s="408">
        <f>SUMIFS(ЖС!A4:A10008,ЖС!F4:F10008,AH6,ЖС!G4:G10008,D7,ЖС!L4:L10008,B166)</f>
        <v>0</v>
      </c>
      <c r="AI166" s="408">
        <f>SUMIFS(ЖС!A4:A10008,ЖС!F4:F10008,AH6,ЖС!G4:G10008,E7,ЖС!L4:L10008,B166)</f>
        <v>0</v>
      </c>
      <c r="AJ166" s="408">
        <f>SUMIFS(ЖС!A4:A10008,ЖС!F4:F10008,AJ6,ЖС!G4:G10008,D7,ЖС!L4:L10008,B166)</f>
        <v>0</v>
      </c>
      <c r="AK166" s="408">
        <f>SUMIFS(ЖС!A4:A10008,ЖС!F4:F10008,AJ6,ЖС!G4:G10008,E7,ЖС!L4:L10008,B166)</f>
        <v>0</v>
      </c>
      <c r="AL166" s="408">
        <f>SUMIFS(ЖС!A4:A10008,ЖС!F4:F10008,AL6,ЖС!G4:G10008,D7,ЖС!L4:L10008,B166)</f>
        <v>0</v>
      </c>
      <c r="AM166" s="408">
        <f>SUMIFS(ЖС!A4:A10008,ЖС!F4:F10008,AL6,ЖС!G4:G10008,E7,ЖС!L4:L10008,B166)</f>
        <v>0</v>
      </c>
      <c r="AN166" s="408">
        <f>SUMIFS(ЖС!A4:A10008,ЖС!F4:F10008,AN6,ЖС!G4:G10008,D7,ЖС!L4:L10008,B166)</f>
        <v>1</v>
      </c>
      <c r="AO166" s="408">
        <f>SUMIFS(ЖС!A4:A10008,ЖС!F4:F10008,AN6,ЖС!G4:G10008,E7,ЖС!L4:L10008,B166)</f>
        <v>2</v>
      </c>
      <c r="AP166" s="408">
        <f>SUMIFS(ЖС!A4:A10008,ЖС!F4:F10008,AP6,ЖС!G4:G10008,D7,ЖС!L4:L10008,B166)</f>
        <v>0</v>
      </c>
      <c r="AQ166" s="408">
        <f>SUMIFS(ЖС!A4:A10008,ЖС!F4:F10008,AP6,ЖС!G4:G10008,E7,ЖС!L4:L10008,B166)</f>
        <v>0</v>
      </c>
      <c r="AR166" s="408">
        <f>SUMIFS(ЖС!A4:A10008,ЖС!F4:F10008,AR6,ЖС!G4:G10008,D7,ЖС!L4:L10008,B166)</f>
        <v>3</v>
      </c>
      <c r="AS166" s="408">
        <f>SUMIFS(ЖС!A4:A10008,ЖС!F4:F10008,AR6,ЖС!G4:G10008,E7,ЖС!L4:L10008,B166)</f>
        <v>0</v>
      </c>
      <c r="AT166" s="408">
        <f>SUMIFS(ЖС!A4:A10008,ЖС!F4:F10008,AT6,ЖС!G4:G10008,D7,ЖС!L4:L10008,B166)</f>
        <v>0</v>
      </c>
      <c r="AU166" s="408">
        <f>SUMIFS(ЖС!A4:A10008,ЖС!F4:F10008,AT6,ЖС!G4:G10008,E7,ЖС!L4:L10008,B166)</f>
        <v>0</v>
      </c>
      <c r="AV166" s="408">
        <f>SUMIFS(ЖС!A4:A10008,ЖС!F4:F10008,AV6,ЖС!G4:G10008,D7,ЖС!L4:L10008,B166)</f>
        <v>0</v>
      </c>
      <c r="AW166" s="408">
        <f>SUMIFS(ЖС!A4:A10008,ЖС!F4:F10008,AV6,ЖС!G4:G10008,E7,ЖС!L4:L10008,B166)</f>
        <v>0</v>
      </c>
      <c r="AX166" s="194"/>
      <c r="AY166" s="194"/>
      <c r="AZ166" s="194"/>
      <c r="BA166" s="194"/>
    </row>
    <row r="167" spans="1:53" ht="19.5" thickBot="1">
      <c r="A167" s="335" t="s">
        <v>557</v>
      </c>
      <c r="B167" s="411" t="s">
        <v>799</v>
      </c>
      <c r="C167" s="1204">
        <f t="shared" si="36"/>
        <v>0</v>
      </c>
      <c r="D167" s="388">
        <f t="shared" si="48"/>
        <v>0</v>
      </c>
      <c r="E167" s="388">
        <f t="shared" si="29"/>
        <v>0</v>
      </c>
      <c r="F167" s="1250">
        <f t="shared" si="37"/>
        <v>0</v>
      </c>
      <c r="G167" s="457">
        <v>0</v>
      </c>
      <c r="H167" s="457">
        <v>0</v>
      </c>
      <c r="I167" s="1213">
        <f>C167/C165*100%</f>
        <v>0</v>
      </c>
      <c r="J167" s="1206" t="e">
        <f t="shared" si="43"/>
        <v>#DIV/0!</v>
      </c>
      <c r="K167" s="1206" t="e">
        <f t="shared" si="44"/>
        <v>#DIV/0!</v>
      </c>
      <c r="L167" s="391">
        <f>SUMIFS(ЖС!A4:A10008,ЖС!F4:F10008,L6,ЖС!G4:G10008,D7,ЖС!L4:L10008,B167)</f>
        <v>0</v>
      </c>
      <c r="M167" s="391">
        <f>SUMIFS(ЖС!A4:A10008,ЖС!F4:F10008,L6,ЖС!G4:G10008,E7,ЖС!L4:L10008,B167)</f>
        <v>0</v>
      </c>
      <c r="N167" s="391">
        <f>SUMIFS(ЖС!A4:A10008,ЖС!F4:F10008,N6,ЖС!G4:G10008,D7,ЖС!L4:L10008,B167)</f>
        <v>0</v>
      </c>
      <c r="O167" s="391">
        <f>SUMIFS(ЖС!A4:A10008,ЖС!F4:F10008,N6,ЖС!G4:G10008,E7,ЖС!L4:L10008,B167)</f>
        <v>0</v>
      </c>
      <c r="P167" s="391">
        <f>SUMIFS(ЖС!A4:A10008,ЖС!F4:F10008,P6,ЖС!G4:G10008,D7,ЖС!L4:L10008,B167)</f>
        <v>0</v>
      </c>
      <c r="Q167" s="391">
        <f>SUMIFS(ЖС!A4:A10008,ЖС!F4:F10008,P6,ЖС!G4:G10008,E7,ЖС!L4:L10008,B167)</f>
        <v>0</v>
      </c>
      <c r="R167" s="391">
        <f>SUMIFS(ЖС!A4:A10008,ЖС!F4:F10008,R6,ЖС!G4:G10008,D7,ЖС!L4:L10008,B167)</f>
        <v>0</v>
      </c>
      <c r="S167" s="391">
        <f>SUMIFS(ЖС!A4:A10008,ЖС!F4:F10008,R6,ЖС!G4:G10008,E7,ЖС!L4:L10008,B167)</f>
        <v>0</v>
      </c>
      <c r="T167" s="391">
        <f>SUMIFS(ЖС!A4:A10008,ЖС!F4:F10008,T6,ЖС!G4:G10008,D7,ЖС!L4:L10008,B167)</f>
        <v>0</v>
      </c>
      <c r="U167" s="391">
        <f>SUMIFS(ЖС!A4:A10008,ЖС!F4:F10008,T6,ЖС!G4:G10008,E7,ЖС!L4:L10008,B167)</f>
        <v>0</v>
      </c>
      <c r="V167" s="391">
        <f>SUMIFS(ЖС!A4:A10008,ЖС!F4:F10008,V6,ЖС!G4:G10008,D7,ЖС!L4:L10008,B167)</f>
        <v>0</v>
      </c>
      <c r="W167" s="391">
        <f>SUMIFS(ЖС!A4:A10008,ЖС!F4:F10008,V6,ЖС!G4:G10008,E7,ЖС!L4:L10008,B167)</f>
        <v>0</v>
      </c>
      <c r="X167" s="391">
        <f>SUMIFS(ЖС!A4:A10008,ЖС!F4:F10008,X6,ЖС!G4:G10008,D7,ЖС!L4:L10008,B167)</f>
        <v>0</v>
      </c>
      <c r="Y167" s="391">
        <f>SUMIFS(ЖС!A4:A10008,ЖС!F4:F10008,X6,ЖС!G4:G10008,E7,ЖС!L4:L10008,B167)</f>
        <v>0</v>
      </c>
      <c r="Z167" s="391">
        <f>SUMIFS(ЖС!A4:A10008,ЖС!F4:F10008,Z6,ЖС!G4:G10008,D7,ЖС!L4:L10008,B167)</f>
        <v>0</v>
      </c>
      <c r="AA167" s="391">
        <f>SUMIFS(ЖС!A4:A10008,ЖС!F4:F10008,Z6,ЖС!G4:G10008,E7,ЖС!L4:L10008,B167)</f>
        <v>0</v>
      </c>
      <c r="AB167" s="391">
        <f>SUMIFS(ЖС!A4:A10008,ЖС!F4:F10008,AB6,ЖС!G4:G10008,D7,ЖС!L4:L10008,B167)</f>
        <v>0</v>
      </c>
      <c r="AC167" s="391">
        <f>SUMIFS(ЖС!A4:A10008,ЖС!F4:F10008,AB6,ЖС!G4:G10008,E7,ЖС!L4:L10008,B167)</f>
        <v>0</v>
      </c>
      <c r="AD167" s="391">
        <f>SUMIFS(ЖС!A4:A10008,ЖС!F4:F10008,AD6,ЖС!G4:G10008,D7,ЖС!L4:L10008,B167)</f>
        <v>0</v>
      </c>
      <c r="AE167" s="391">
        <f>SUMIFS(ЖС!A4:A10008,ЖС!F4:F10008,AD6,ЖС!G4:G10008,E7,ЖС!L4:L10008,B167)</f>
        <v>0</v>
      </c>
      <c r="AF167" s="391">
        <f>SUMIFS(ЖС!A4:A10008,ЖС!F4:F10008,AF6,ЖС!G4:G10008,D7,ЖС!L4:L10008,B167)</f>
        <v>0</v>
      </c>
      <c r="AG167" s="391">
        <f>SUMIFS(ЖС!A4:A10008,ЖС!F4:F10008,AF6,ЖС!G4:G10008,E7,ЖС!L4:L10008,B167)</f>
        <v>0</v>
      </c>
      <c r="AH167" s="391">
        <f>SUMIFS(ЖС!A4:A10008,ЖС!F4:F10008,AH6,ЖС!G4:G10008,D7,ЖС!L4:L10008,B167)</f>
        <v>0</v>
      </c>
      <c r="AI167" s="391">
        <f>SUMIFS(ЖС!A4:A10008,ЖС!F4:F10008,AH6,ЖС!G4:G10008,E7,ЖС!L4:L10008,B167)</f>
        <v>0</v>
      </c>
      <c r="AJ167" s="391">
        <f>SUMIFS(ЖС!A4:A10008,ЖС!F4:F10008,AJ6,ЖС!G4:G10008,D7,ЖС!L4:L10008,B167)</f>
        <v>0</v>
      </c>
      <c r="AK167" s="391">
        <f>SUMIFS(ЖС!A4:A10008,ЖС!F4:F10008,AJ6,ЖС!G4:G10008,E7,ЖС!L4:L10008,B167)</f>
        <v>0</v>
      </c>
      <c r="AL167" s="391">
        <f>SUMIFS(ЖС!A4:A10008,ЖС!F4:F10008,AL6,ЖС!G4:G10008,D7,ЖС!L4:L10008,B167)</f>
        <v>0</v>
      </c>
      <c r="AM167" s="391">
        <f>SUMIFS(ЖС!A4:A10008,ЖС!F4:F10008,AL6,ЖС!G4:G10008,E7,ЖС!L4:L10008,B167)</f>
        <v>0</v>
      </c>
      <c r="AN167" s="391">
        <f>SUMIFS(ЖС!A4:A10008,ЖС!F4:F10008,AN6,ЖС!G4:G10008,D7,ЖС!L4:L10008,B167)</f>
        <v>0</v>
      </c>
      <c r="AO167" s="391">
        <f>SUMIFS(ЖС!A4:A10008,ЖС!F4:F10008,AN6,ЖС!G4:G10008,E7,ЖС!L4:L10008,B167)</f>
        <v>0</v>
      </c>
      <c r="AP167" s="391">
        <f>SUMIFS(ЖС!A4:A10008,ЖС!F4:F10008,AP6,ЖС!G4:G10008,D7,ЖС!L4:L10008,B167)</f>
        <v>0</v>
      </c>
      <c r="AQ167" s="391">
        <f>SUMIFS(ЖС!A4:A10008,ЖС!F4:F10008,AP6,ЖС!G4:G10008,E7,ЖС!L4:L10008,B167)</f>
        <v>0</v>
      </c>
      <c r="AR167" s="391">
        <f>SUMIFS(ЖС!A4:A10008,ЖС!F4:F10008,AR6,ЖС!G4:G10008,D7,ЖС!L4:L10008,B167)</f>
        <v>0</v>
      </c>
      <c r="AS167" s="391">
        <f>SUMIFS(ЖС!A4:A10008,ЖС!F4:F10008,AR6,ЖС!G4:G10008,E7,ЖС!L4:L10008,B167)</f>
        <v>0</v>
      </c>
      <c r="AT167" s="391">
        <f>SUMIFS(ЖС!A4:A10008,ЖС!F4:F10008,AT6,ЖС!G4:G10008,D7,ЖС!L4:L10008,B167)</f>
        <v>0</v>
      </c>
      <c r="AU167" s="391">
        <f>SUMIFS(ЖС!A4:A10008,ЖС!F4:F10008,AT6,ЖС!G4:G10008,E7,ЖС!L4:L10008,B167)</f>
        <v>0</v>
      </c>
      <c r="AV167" s="391">
        <f>SUMIFS(ЖС!A4:A10008,ЖС!F4:F10008,AV6,ЖС!G4:G10008,D7,ЖС!L4:L10008,B167)</f>
        <v>0</v>
      </c>
      <c r="AW167" s="391">
        <f>SUMIFS(ЖС!A4:A10008,ЖС!F4:F10008,AV6,ЖС!G4:G10008,E7,ЖС!L4:L10008,B167)</f>
        <v>0</v>
      </c>
      <c r="AX167" s="194"/>
      <c r="AY167" s="194"/>
      <c r="AZ167" s="194"/>
      <c r="BA167" s="194"/>
    </row>
    <row r="168" spans="1:53" ht="19.5" thickBot="1">
      <c r="A168" s="335" t="s">
        <v>558</v>
      </c>
      <c r="B168" s="411" t="s">
        <v>800</v>
      </c>
      <c r="C168" s="1204">
        <f t="shared" si="36"/>
        <v>16</v>
      </c>
      <c r="D168" s="388">
        <f>L168+N168+P168+R168+T168+V168+X168+Z168+AB168+AD168+AF168+AH168+AJ168+AL168+AN168+AP168+AR168+AT168+AV168</f>
        <v>11</v>
      </c>
      <c r="E168" s="388">
        <f>M168+O168+Q168+S168+U168+W168+Y168+AA168+AC168+AE168+AG168+AI168+AK168+AM168+AO168+AQ168+AS168+AU168+AW168</f>
        <v>5</v>
      </c>
      <c r="F168" s="1250">
        <f t="shared" si="37"/>
        <v>7</v>
      </c>
      <c r="G168" s="457">
        <v>4</v>
      </c>
      <c r="H168" s="457">
        <v>3</v>
      </c>
      <c r="I168" s="1213">
        <f>C168/C165*100%</f>
        <v>0.55172413793103448</v>
      </c>
      <c r="J168" s="1206">
        <f t="shared" si="43"/>
        <v>0.6875</v>
      </c>
      <c r="K168" s="1206">
        <f t="shared" si="44"/>
        <v>0.3125</v>
      </c>
      <c r="L168" s="391">
        <f>SUMIFS(ЖС!A4:A10008,ЖС!F4:F10008,L6,ЖС!G4:G10008,D7,ЖС!L4:L10008,B168)</f>
        <v>0</v>
      </c>
      <c r="M168" s="391">
        <f>SUMIFS(ЖС!A4:A10008,ЖС!F4:F10008,L6,ЖС!G4:G10008,E7,ЖС!L4:L10008,B168)</f>
        <v>0</v>
      </c>
      <c r="N168" s="391">
        <f>SUMIFS(ЖС!A4:A10008,ЖС!F4:F10008,N6,ЖС!G4:G10008,D7,ЖС!L4:L10008,B168)</f>
        <v>0</v>
      </c>
      <c r="O168" s="391">
        <f>SUMIFS(ЖС!A4:A10008,ЖС!F4:F10008,N6,ЖС!G4:G10008,E7,ЖС!L4:L10008,B168)</f>
        <v>0</v>
      </c>
      <c r="P168" s="391">
        <f>SUMIFS(ЖС!A4:A10008,ЖС!F4:F10008,P6,ЖС!G4:G10008,D7,ЖС!L4:L10008,B168)</f>
        <v>0</v>
      </c>
      <c r="Q168" s="391">
        <f>SUMIFS(ЖС!A4:A10008,ЖС!F4:F10008,P6,ЖС!G4:G10008,E7,ЖС!L4:L10008,B168)</f>
        <v>0</v>
      </c>
      <c r="R168" s="391">
        <f>SUMIFS(ЖС!A4:A10008,ЖС!F4:F10008,R6,ЖС!G4:G10008,D7,ЖС!L4:L10008,B168)</f>
        <v>3</v>
      </c>
      <c r="S168" s="391">
        <f>SUMIFS(ЖС!A4:A10008,ЖС!F4:F10008,R6,ЖС!G4:G10008,E7,ЖС!L4:L10008,B168)</f>
        <v>0</v>
      </c>
      <c r="T168" s="391">
        <f>SUMIFS(ЖС!A4:A10008,ЖС!F4:F10008,T6,ЖС!G4:G10008,D7,ЖС!L4:L10008,B168)</f>
        <v>0</v>
      </c>
      <c r="U168" s="391">
        <f>SUMIFS(ЖС!A4:A10008,ЖС!F4:F10008,T6,ЖС!G4:G10008,E7,ЖС!L4:L10008,B168)</f>
        <v>1</v>
      </c>
      <c r="V168" s="391">
        <f>SUMIFS(ЖС!A4:A10008,ЖС!F4:F10008,V6,ЖС!G4:G10008,D7,ЖС!L4:L10008,B168)</f>
        <v>0</v>
      </c>
      <c r="W168" s="391">
        <f>SUMIFS(ЖС!A4:A10008,ЖС!F4:F10008,V6,ЖС!G4:G10008,E7,ЖС!L4:L10008,B168)</f>
        <v>0</v>
      </c>
      <c r="X168" s="391">
        <f>SUMIFS(ЖС!A4:A10008,ЖС!F4:F10008,X6,ЖС!G4:G10008,D7,ЖС!L4:L10008,B168)</f>
        <v>0</v>
      </c>
      <c r="Y168" s="391">
        <f>SUMIFS(ЖС!A4:A10008,ЖС!F4:F10008,X6,ЖС!G4:G10008,E7,ЖС!L4:L10008,B168)</f>
        <v>1</v>
      </c>
      <c r="Z168" s="391">
        <f>SUMIFS(ЖС!A4:A10008,ЖС!F4:F10008,Z6,ЖС!G4:G10008,D7,ЖС!L4:L10008,B168)</f>
        <v>0</v>
      </c>
      <c r="AA168" s="391">
        <f>SUMIFS(ЖС!A4:A10008,ЖС!F4:F10008,Z6,ЖС!G4:G10008,E7,ЖС!L4:L10008,B168)</f>
        <v>0</v>
      </c>
      <c r="AB168" s="391">
        <f>SUMIFS(ЖС!A4:A10008,ЖС!F4:F10008,AB6,ЖС!G4:G10008,D7,ЖС!L4:L10008,B168)</f>
        <v>0</v>
      </c>
      <c r="AC168" s="417">
        <f>SUMIFS(ЖС!A4:A10008,ЖС!F4:F10008,AB6,ЖС!G4:G10008,E7,ЖС!L4:L10008,B168)</f>
        <v>0</v>
      </c>
      <c r="AD168" s="391">
        <f>SUMIFS(ЖС!A4:A10008,ЖС!F4:F10008,AD6,ЖС!G4:G10008,D7,ЖС!L4:L10008,B168)</f>
        <v>0</v>
      </c>
      <c r="AE168" s="391">
        <f>SUMIFS(ЖС!A4:A10008,ЖС!F4:F10008,AD6,ЖС!G4:G10008,E7,ЖС!L4:L10008,B168)</f>
        <v>1</v>
      </c>
      <c r="AF168" s="391">
        <f>SUMIFS(ЖС!A4:A10008,ЖС!F4:F10008,AF6,ЖС!G4:G10008,D7,ЖС!L4:L10008,B168)</f>
        <v>0</v>
      </c>
      <c r="AG168" s="391">
        <f>SUMIFS(ЖС!A4:A10008,ЖС!F4:F10008,AF6,ЖС!G4:G10008,E7,ЖС!L4:L10008,B168)</f>
        <v>0</v>
      </c>
      <c r="AH168" s="391">
        <f>SUMIFS(ЖС!A4:A10008,ЖС!F4:F10008,AH6,ЖС!G4:G10008,D7,ЖС!L4:L10008,B168)</f>
        <v>0</v>
      </c>
      <c r="AI168" s="391">
        <f>SUMIFS(ЖС!A4:A10008,ЖС!F4:F10008,AH6,ЖС!G4:G10008,E7,ЖС!L4:L10008,B168)</f>
        <v>0</v>
      </c>
      <c r="AJ168" s="391">
        <f>SUMIFS(ЖС!A4:A10008,ЖС!F4:F10008,AJ6,ЖС!G4:G10008,D7,ЖС!L4:L10008,B168)</f>
        <v>0</v>
      </c>
      <c r="AK168" s="391">
        <f>SUMIFS(ЖС!A4:A10008,ЖС!F4:F10008,AJ6,ЖС!G4:G10008,E7,ЖС!L4:L10008,B168)</f>
        <v>0</v>
      </c>
      <c r="AL168" s="391">
        <f>SUMIFS(ЖС!A4:A10008,ЖС!F4:F10008,AL6,ЖС!G4:G10008,D7,ЖС!L4:L10008,B168)</f>
        <v>2</v>
      </c>
      <c r="AM168" s="391">
        <f>SUMIFS(ЖС!A4:A10008,ЖС!F4:F10008,AL6,ЖС!G4:G10008,E7,ЖС!L4:L10008,B168)</f>
        <v>2</v>
      </c>
      <c r="AN168" s="391">
        <f>SUMIFS(ЖС!A4:A10008,ЖС!F4:F10008,AN6,ЖС!G4:G10008,D7,ЖС!L4:L10008,B168)</f>
        <v>1</v>
      </c>
      <c r="AO168" s="391">
        <f>SUMIFS(ЖС!A4:A10008,ЖС!F4:F10008,AN6,ЖС!G4:G10008,E7,ЖС!L4:L10008,B168)</f>
        <v>0</v>
      </c>
      <c r="AP168" s="391">
        <f>SUMIFS(ЖС!A4:A10008,ЖС!F4:F10008,AP6,ЖС!G4:G10008,D7,ЖС!L4:L10008,B168)</f>
        <v>0</v>
      </c>
      <c r="AQ168" s="391">
        <f>SUMIFS(ЖС!A4:A10008,ЖС!F4:F10008,AP6,ЖС!G4:G10008,E7,ЖС!L4:L10008,B168)</f>
        <v>0</v>
      </c>
      <c r="AR168" s="391">
        <f>SUMIFS(ЖС!A4:A10008,ЖС!F4:F10008,AR6,ЖС!G4:G10008,D7,ЖС!L4:L10008,B168)</f>
        <v>4</v>
      </c>
      <c r="AS168" s="391">
        <f>SUMIFS(ЖС!A4:A10008,ЖС!F4:F10008,AR6,ЖС!G4:G10008,E7,ЖС!L4:L10008,B168)</f>
        <v>0</v>
      </c>
      <c r="AT168" s="391">
        <f>SUMIFS(ЖС!A4:A10008,ЖС!F4:F10008,AT6,ЖС!G4:G10008,D7,ЖС!L4:L10008,B168)</f>
        <v>0</v>
      </c>
      <c r="AU168" s="391">
        <f>SUMIFS(ЖС!A4:A10008,ЖС!F4:F10008,AT6,ЖС!G4:G10008,E7,ЖС!L4:L10008,B168)</f>
        <v>0</v>
      </c>
      <c r="AV168" s="391">
        <f>SUMIFS(ЖС!A4:A10008,ЖС!F4:F10008,AV6,ЖС!G4:G10008,D7,ЖС!L4:L10008,B168)</f>
        <v>1</v>
      </c>
      <c r="AW168" s="391">
        <f>SUMIFS(ЖС!A4:A10008,ЖС!F4:F10008,AV6,ЖС!G4:G10008,E7,ЖС!L4:L10008,B168)</f>
        <v>0</v>
      </c>
      <c r="AX168" s="194"/>
      <c r="AY168" s="194"/>
      <c r="AZ168" s="194"/>
      <c r="BA168" s="194"/>
    </row>
    <row r="169" spans="1:53" ht="20.25" customHeight="1" thickBot="1">
      <c r="A169" s="337" t="s">
        <v>559</v>
      </c>
      <c r="B169" s="410" t="s">
        <v>560</v>
      </c>
      <c r="C169" s="1204">
        <f t="shared" si="36"/>
        <v>66</v>
      </c>
      <c r="D169" s="372">
        <f t="shared" si="48"/>
        <v>16</v>
      </c>
      <c r="E169" s="196">
        <f t="shared" si="48"/>
        <v>50</v>
      </c>
      <c r="F169" s="1250">
        <f t="shared" si="37"/>
        <v>42</v>
      </c>
      <c r="G169" s="453">
        <v>7</v>
      </c>
      <c r="H169" s="458">
        <v>35</v>
      </c>
      <c r="I169" s="1212">
        <f>C169/C164*100%</f>
        <v>0.6470588235294118</v>
      </c>
      <c r="J169" s="1206">
        <f t="shared" si="43"/>
        <v>0.24242424242424243</v>
      </c>
      <c r="K169" s="1206">
        <f t="shared" si="44"/>
        <v>0.75757575757575757</v>
      </c>
      <c r="L169" s="373">
        <f>SUMIFS(ЖС!A4:A10008,ЖС!F4:F10008,L6,ЖС!G4:G10008,D7,ЖС!L4:L10008,B169)</f>
        <v>0</v>
      </c>
      <c r="M169" s="373">
        <f>SUMIFS(ЖС!A4:A10008,ЖС!F4:F10008,L6,ЖС!G4:G10008,E7,ЖС!L4:L10008,B169)</f>
        <v>0</v>
      </c>
      <c r="N169" s="373">
        <f>SUMIFS(ЖС!A4:A10008,ЖС!F4:F10008,N6,ЖС!G4:G10008,D7,ЖС!L4:L10008,B169)</f>
        <v>0</v>
      </c>
      <c r="O169" s="373">
        <f>SUMIFS(ЖС!A4:A10008,ЖС!F4:F10008,N6,ЖС!G4:G10008,E7,ЖС!L4:L10008,B169)</f>
        <v>2</v>
      </c>
      <c r="P169" s="373">
        <f>SUMIFS(ЖС!A4:A10008,ЖС!F4:F10008,P6,ЖС!G4:G10008,D7,ЖС!L4:L10008,B169)</f>
        <v>0</v>
      </c>
      <c r="Q169" s="373">
        <f>SUMIFS(ЖС!A4:A10008,ЖС!F4:F10008,P6,ЖС!G4:G10008,E7,ЖС!L4:L10008,B169)</f>
        <v>2</v>
      </c>
      <c r="R169" s="373">
        <f>SUMIFS(ЖС!A4:A10008,ЖС!F4:F10008,R6,ЖС!G4:G10008,D7,ЖС!L4:L10008,B169)</f>
        <v>4</v>
      </c>
      <c r="S169" s="373">
        <f>SUMIFS(ЖС!A4:A10008,ЖС!F4:F10008,R6,ЖС!G4:G10008,E7,ЖС!L4:L10008,B169)</f>
        <v>12</v>
      </c>
      <c r="T169" s="373">
        <f>SUMIFS(ЖС!A4:A10008,ЖС!F4:F10008,T6,ЖС!G4:G10008,D7,ЖС!L4:L10008,B169)</f>
        <v>0</v>
      </c>
      <c r="U169" s="373">
        <f>SUMIFS(ЖС!A4:A10008,ЖС!F4:F10008,T6,ЖС!G4:G10008,E7,ЖС!L4:L10008,B169)</f>
        <v>4</v>
      </c>
      <c r="V169" s="373">
        <f>SUMIFS(ЖС!A4:A10008,ЖС!F4:F10008,V6,ЖС!G4:G10008,D7,ЖС!L4:L10008,B169)</f>
        <v>0</v>
      </c>
      <c r="W169" s="373">
        <f>SUMIFS(ЖС!A4:A10008,ЖС!F4:F10008,V6,ЖС!G4:G10008,E7,ЖС!L4:L10008,B169)</f>
        <v>4</v>
      </c>
      <c r="X169" s="373">
        <f>SUMIFS(ЖС!A4:A10008,ЖС!F4:F10008,X6,ЖС!G4:G10008,D7,ЖС!L4:L10008,B169)</f>
        <v>0</v>
      </c>
      <c r="Y169" s="373">
        <f>SUMIFS(ЖС!A4:A10008,ЖС!F4:F10008,X6,ЖС!G4:G10008,E7,ЖС!L4:L10008,B169)</f>
        <v>11</v>
      </c>
      <c r="Z169" s="373">
        <f>SUMIFS(ЖС!A4:A10008,ЖС!F4:F10008,Z6,ЖС!G4:G10008,D7,ЖС!L4:L10008,B169)</f>
        <v>1</v>
      </c>
      <c r="AA169" s="373">
        <f>SUMIFS(ЖС!A4:A10008,ЖС!F4:F10008,Z6,ЖС!G4:G10008,E7,ЖС!L4:L10008,B169)</f>
        <v>5</v>
      </c>
      <c r="AB169" s="373">
        <f>SUMIFS(ЖС!A4:A10008,ЖС!F4:F10008,AB6,ЖС!G4:G10008,D7,ЖС!L4:L10008,B169)</f>
        <v>2</v>
      </c>
      <c r="AC169" s="373">
        <f>SUMIFS(ЖС!A4:A10008,ЖС!F4:F10008,AB6,ЖС!G4:G10008,E7,ЖС!L4:L10008,B169)</f>
        <v>0</v>
      </c>
      <c r="AD169" s="373">
        <f>SUMIFS(ЖС!A4:A10008,ЖС!F4:F10008,AD6,ЖС!G4:G10008,D7,ЖС!L4:L10008,B169)</f>
        <v>0</v>
      </c>
      <c r="AE169" s="378">
        <f>SUMIFS(ЖС!A4:A10008,ЖС!F4:F10008,AD6,ЖС!G4:G10008,E7,ЖС!L4:L10008,B169)</f>
        <v>2</v>
      </c>
      <c r="AF169" s="378">
        <f>SUMIFS(ЖС!A4:A10008,ЖС!F4:F10008,AF6,ЖС!G4:G10008,D7,ЖС!L4:L10008,B169)</f>
        <v>0</v>
      </c>
      <c r="AG169" s="378">
        <f>SUMIFS(ЖС!A4:A10008,ЖС!F4:F10008,AF6,ЖС!G4:G10008,E7,ЖС!L4:L10008,B169)</f>
        <v>2</v>
      </c>
      <c r="AH169" s="378">
        <f>SUMIFS(ЖС!A4:A10008,ЖС!F4:F10008,AH6,ЖС!G4:G10008,D7,ЖС!L4:L10008,B169)</f>
        <v>0</v>
      </c>
      <c r="AI169" s="378">
        <f>SUMIFS(ЖС!A4:A10008,ЖС!F4:F10008,AH6,ЖС!G4:G10008,E7,ЖС!L4:L10008,B169)</f>
        <v>0</v>
      </c>
      <c r="AJ169" s="378">
        <f>SUMIFS(ЖС!A4:A10008,ЖС!F4:F10008,AJ6,ЖС!G4:G10008,D7,ЖС!L4:L10008,B169)</f>
        <v>0</v>
      </c>
      <c r="AK169" s="378">
        <f>SUMIFS(ЖС!A4:A10008,ЖС!F4:F10008,AJ6,ЖС!G4:G10008,E7,ЖС!L4:L10008,B169)</f>
        <v>0</v>
      </c>
      <c r="AL169" s="378">
        <f>SUMIFS(ЖС!A4:A10008,ЖС!F4:F10008,AL6,ЖС!G4:G10008,D7,ЖС!L4:L10008,B169)</f>
        <v>3</v>
      </c>
      <c r="AM169" s="378">
        <f>SUMIFS(ЖС!A4:A10008,ЖС!F4:F10008,AL6,ЖС!G4:G10008,E7,ЖС!L4:L10008,B169)</f>
        <v>1</v>
      </c>
      <c r="AN169" s="373">
        <f>SUMIFS(ЖС!A4:A10008,ЖС!F4:F10008,AN6,ЖС!G4:G10008,D7,ЖС!L4:L10008,B169)</f>
        <v>0</v>
      </c>
      <c r="AO169" s="373">
        <f>SUMIFS(ЖС!A4:A10008,ЖС!F4:F10008,AN6,ЖС!G4:G10008,E7,ЖС!L4:L10008,B169)</f>
        <v>5</v>
      </c>
      <c r="AP169" s="373">
        <f>SUMIFS(ЖС!A4:A10008,ЖС!F4:F10008,AP6,ЖС!G4:G10008,D7,ЖС!L4:L10008,B169)</f>
        <v>0</v>
      </c>
      <c r="AQ169" s="373">
        <f>SUMIFS(ЖС!A4:A10008,ЖС!F4:F10008,AP6,ЖС!G4:G10008,E7,ЖС!L4:L10008,B169)</f>
        <v>0</v>
      </c>
      <c r="AR169" s="373">
        <f>SUMIFS(ЖС!A4:A10008,ЖС!F4:F10008,AR6,ЖС!G4:G10008,D7,ЖС!L4:L10008,B169)</f>
        <v>3</v>
      </c>
      <c r="AS169" s="373">
        <f>SUMIFS(ЖС!A4:A10008,ЖС!F4:F10008,AR6,ЖС!G4:G10008,E7,ЖС!L4:L10008,B169)</f>
        <v>0</v>
      </c>
      <c r="AT169" s="373">
        <f>SUMIFS(ЖС!A4:A10008,ЖС!F4:F10008,AT6,ЖС!G4:G10008,D7,ЖС!L4:L10008,B169)</f>
        <v>1</v>
      </c>
      <c r="AU169" s="373">
        <f>SUMIFS(ЖС!A4:A10008,ЖС!F4:F10008,AT6,ЖС!G4:G10008,E7,ЖС!L4:L10008,B169)</f>
        <v>0</v>
      </c>
      <c r="AV169" s="373">
        <f>SUMIFS(ЖС!A4:A10008,ЖС!F4:F10008,AV6,ЖС!G4:G10008,D7,ЖС!L4:L10008,B169)</f>
        <v>2</v>
      </c>
      <c r="AW169" s="373">
        <f>SUMIFS(ЖС!A4:A10008,ЖС!F4:F10008,AV6,ЖС!G4:G10008,E7,ЖС!L4:L10008,B169)</f>
        <v>0</v>
      </c>
      <c r="AX169" s="194"/>
      <c r="AY169" s="194"/>
      <c r="AZ169" s="194"/>
      <c r="BA169" s="194"/>
    </row>
    <row r="170" spans="1:53" ht="19.5" thickBot="1">
      <c r="A170" s="337" t="s">
        <v>561</v>
      </c>
      <c r="B170" s="410" t="s">
        <v>696</v>
      </c>
      <c r="C170" s="1204">
        <f t="shared" si="36"/>
        <v>4</v>
      </c>
      <c r="D170" s="372">
        <f t="shared" si="48"/>
        <v>1</v>
      </c>
      <c r="E170" s="196">
        <f t="shared" si="48"/>
        <v>3</v>
      </c>
      <c r="F170" s="1250">
        <f t="shared" si="37"/>
        <v>4</v>
      </c>
      <c r="G170" s="453">
        <v>1</v>
      </c>
      <c r="H170" s="458">
        <v>3</v>
      </c>
      <c r="I170" s="1212">
        <f>C170/C164*100%</f>
        <v>3.9215686274509803E-2</v>
      </c>
      <c r="J170" s="1206">
        <f t="shared" si="43"/>
        <v>0.25</v>
      </c>
      <c r="K170" s="1206">
        <f t="shared" si="44"/>
        <v>0.75</v>
      </c>
      <c r="L170" s="373">
        <f>SUMIFS(ЖС!A4:A10008,ЖС!F4:F10008,L6,ЖС!G4:G10008,D7,ЖС!L4:L10008,B170)</f>
        <v>0</v>
      </c>
      <c r="M170" s="373">
        <f>SUMIFS(ЖС!A4:A10008,ЖС!F4:F10008,L6,ЖС!G4:G10008,E7,ЖС!L4:L10008,B170)</f>
        <v>0</v>
      </c>
      <c r="N170" s="373">
        <f>SUMIFS(ЖС!A4:A10008,ЖС!F4:F10008,N6,ЖС!G4:G10008,D7,ЖС!L4:L10008,B170)</f>
        <v>1</v>
      </c>
      <c r="O170" s="373">
        <f>SUMIFS(ЖС!A4:A10008,ЖС!F4:F10008,N6,ЖС!G4:G10008,E7,ЖС!L4:L10008,B170)</f>
        <v>0</v>
      </c>
      <c r="P170" s="373">
        <f>SUMIFS(ЖС!A4:A10008,ЖС!F4:F10008,P6,ЖС!G4:G10008,D7,ЖС!L4:L10008,B170)</f>
        <v>0</v>
      </c>
      <c r="Q170" s="373">
        <f>SUMIFS(ЖС!A4:A10008,ЖС!F4:F10008,P6,ЖС!G4:G10008,E7,ЖС!L4:L10008,B170)</f>
        <v>1</v>
      </c>
      <c r="R170" s="373">
        <f>SUMIFS(ЖС!A4:A10008,ЖС!F4:F10008,R6,ЖС!G4:G10008,D7,ЖС!L4:L10008,B170)</f>
        <v>0</v>
      </c>
      <c r="S170" s="373">
        <f>SUMIFS(ЖС!A4:A10008,ЖС!F4:F10008,R6,ЖС!G4:G10008,E7,ЖС!L4:L10008,B170)</f>
        <v>0</v>
      </c>
      <c r="T170" s="373">
        <f>SUMIFS(ЖС!A4:A10008,ЖС!F4:F10008,T6,ЖС!G4:G10008,D7,ЖС!L4:L10008,B170)</f>
        <v>0</v>
      </c>
      <c r="U170" s="373">
        <f>SUMIFS(ЖС!A4:A10008,ЖС!F4:F10008,T6,ЖС!G4:G10008,E7,ЖС!L4:L10008,B170)</f>
        <v>0</v>
      </c>
      <c r="V170" s="373">
        <f>SUMIFS(ЖС!A4:A10008,ЖС!F4:F10008,V6,ЖС!G4:G10008,D7,ЖС!L4:L10008,B170)</f>
        <v>0</v>
      </c>
      <c r="W170" s="373">
        <f>SUMIFS(ЖС!A4:A10008,ЖС!F4:F10008,V6,ЖС!G4:G10008,E7,ЖС!L4:L10008,B170)</f>
        <v>0</v>
      </c>
      <c r="X170" s="373">
        <f>SUMIFS(ЖС!A4:A10008,ЖС!F4:F10008,X6,ЖС!G4:G10008,D7,ЖС!L4:L10008,B170)</f>
        <v>0</v>
      </c>
      <c r="Y170" s="373">
        <f>SUMIFS(ЖС!A4:A10008,ЖС!F4:F10008,X6,ЖС!G4:G10008,E7,ЖС!L4:L10008,B170)</f>
        <v>0</v>
      </c>
      <c r="Z170" s="373">
        <f>SUMIFS(ЖС!A4:A10008,ЖС!F4:F10008,Z6,ЖС!G4:G10008,D7,ЖС!L4:L10008,B170)</f>
        <v>0</v>
      </c>
      <c r="AA170" s="373">
        <f>SUMIFS(ЖС!A4:A10008,ЖС!F4:F10008,Z6,ЖС!G4:G10008,E7,ЖС!L4:L10008,B170)</f>
        <v>0</v>
      </c>
      <c r="AB170" s="373">
        <f>SUMIFS(ЖС!A4:A10008,ЖС!F4:F10008,AB6,ЖС!G4:G10008,D7,ЖС!L4:L10008,B170)</f>
        <v>0</v>
      </c>
      <c r="AC170" s="373">
        <f>SUMIFS(ЖС!A4:A10008,ЖС!F4:F10008,AB6,ЖС!G4:G10008,E7,ЖС!L4:L10008,B170)</f>
        <v>0</v>
      </c>
      <c r="AD170" s="373">
        <f>SUMIFS(ЖС!A4:A10008,ЖС!F4:F10008,AD6,ЖС!G4:G10008,D7,ЖС!L4:L10008,B170)</f>
        <v>0</v>
      </c>
      <c r="AE170" s="378">
        <f>SUMIFS(ЖС!A4:A10008,ЖС!F4:F10008,AD6,ЖС!G4:G10008,E7,ЖС!L4:L10008,B170)</f>
        <v>0</v>
      </c>
      <c r="AF170" s="378">
        <f>SUMIFS(ЖС!A4:A10008,ЖС!F4:F10008,AF6,ЖС!G4:G10008,D7,ЖС!L4:L10008,B170)</f>
        <v>0</v>
      </c>
      <c r="AG170" s="378">
        <f>SUMIFS(ЖС!A4:A10008,ЖС!F4:F10008,AF6,ЖС!G4:G10008,E7,ЖС!L4:L10008,B170)</f>
        <v>0</v>
      </c>
      <c r="AH170" s="378">
        <f>SUMIFS(ЖС!A4:A10008,ЖС!F4:F10008,AH6,ЖС!G4:G10008,D7,ЖС!L4:L10008,B170)</f>
        <v>0</v>
      </c>
      <c r="AI170" s="378">
        <f>SUMIFS(ЖС!A4:A10008,ЖС!F4:F10008,AH6,ЖС!G4:G10008,E7,ЖС!L4:L10008,B170)</f>
        <v>0</v>
      </c>
      <c r="AJ170" s="378">
        <f>SUMIFS(ЖС!A4:A10008,ЖС!F4:F10008,AJ6,ЖС!G4:G10008,D7,ЖС!L4:L10008,B170)</f>
        <v>0</v>
      </c>
      <c r="AK170" s="378">
        <f>SUMIFS(ЖС!A4:A10008,ЖС!F4:F10008,AJ6,ЖС!G4:G10008,E7,ЖС!L4:L10008,B170)</f>
        <v>0</v>
      </c>
      <c r="AL170" s="378">
        <f>SUMIFS(ЖС!A4:A10008,ЖС!F4:F10008,AL6,ЖС!G4:G10008,D7,ЖС!L4:L10008,B170)</f>
        <v>0</v>
      </c>
      <c r="AM170" s="378">
        <f>SUMIFS(ЖС!A4:A10008,ЖС!F4:F10008,AL6,ЖС!G4:G10008,E7,ЖС!L4:L10008,B170)</f>
        <v>0</v>
      </c>
      <c r="AN170" s="373">
        <f>SUMIFS(ЖС!A4:A10008,ЖС!F4:F10008,AN6,ЖС!G4:G10008,D7,ЖС!L4:L10008,B170)</f>
        <v>0</v>
      </c>
      <c r="AO170" s="373">
        <f>SUMIFS(ЖС!A4:A10008,ЖС!F4:F10008,AN6,ЖС!G4:G10008,E7,ЖС!L4:L10008,B170)</f>
        <v>1</v>
      </c>
      <c r="AP170" s="373">
        <f>SUMIFS(ЖС!A4:A10008,ЖС!F4:F10008,AP6,ЖС!G4:G10008,D7,ЖС!L4:L10008,B170)</f>
        <v>0</v>
      </c>
      <c r="AQ170" s="373">
        <f>SUMIFS(ЖС!A4:A10008,ЖС!F4:F10008,AP6,ЖС!G4:G10008,E7,ЖС!L4:L10008,B170)</f>
        <v>1</v>
      </c>
      <c r="AR170" s="373">
        <f>SUMIFS(ЖС!A4:A10008,ЖС!F4:F10008,AR6,ЖС!G4:G10008,D7,ЖС!L4:L10008,B170)</f>
        <v>0</v>
      </c>
      <c r="AS170" s="373">
        <f>SUMIFS(ЖС!A4:A10008,ЖС!F4:F10008,AR6,ЖС!G4:G10008,E7,ЖС!L4:L10008,B170)</f>
        <v>0</v>
      </c>
      <c r="AT170" s="373">
        <f>SUMIFS(ЖС!A4:A10008,ЖС!F4:F10008,AT6,ЖС!G4:G10008,D7,ЖС!L4:L10008,B170)</f>
        <v>0</v>
      </c>
      <c r="AU170" s="373">
        <f>SUMIFS(ЖС!A4:A10008,ЖС!F4:F10008,AT6,ЖС!G4:G10008,E7,ЖС!L4:L10008,B170)</f>
        <v>0</v>
      </c>
      <c r="AV170" s="373">
        <f>SUMIFS(ЖС!A4:A10008,ЖС!F4:F10008,AV6,ЖС!G4:G10008,D7,ЖС!L4:L10008,B170)</f>
        <v>0</v>
      </c>
      <c r="AW170" s="373">
        <f>SUMIFS(ЖС!A4:A10008,ЖС!F4:F10008,AV6,ЖС!G4:G10008,E7,ЖС!L4:L10008,B170)</f>
        <v>0</v>
      </c>
      <c r="AX170" s="194"/>
      <c r="AY170" s="194"/>
      <c r="AZ170" s="194"/>
      <c r="BA170" s="194"/>
    </row>
    <row r="171" spans="1:53" ht="19.5" thickBot="1">
      <c r="A171" s="337" t="s">
        <v>562</v>
      </c>
      <c r="B171" s="410" t="s">
        <v>697</v>
      </c>
      <c r="C171" s="1204">
        <f t="shared" si="36"/>
        <v>1</v>
      </c>
      <c r="D171" s="372">
        <f t="shared" si="48"/>
        <v>0</v>
      </c>
      <c r="E171" s="196">
        <f t="shared" si="48"/>
        <v>1</v>
      </c>
      <c r="F171" s="1250">
        <f t="shared" si="37"/>
        <v>1</v>
      </c>
      <c r="G171" s="453">
        <v>0</v>
      </c>
      <c r="H171" s="458">
        <v>1</v>
      </c>
      <c r="I171" s="1212">
        <f>C171/C164*100%</f>
        <v>9.8039215686274508E-3</v>
      </c>
      <c r="J171" s="1206">
        <f t="shared" si="43"/>
        <v>0</v>
      </c>
      <c r="K171" s="1206">
        <f t="shared" si="44"/>
        <v>1</v>
      </c>
      <c r="L171" s="373">
        <f>SUMIFS(ЖС!A4:A10008,ЖС!F4:F10008,L6,ЖС!G4:G10008,D7,ЖС!L4:L10008,B171)</f>
        <v>0</v>
      </c>
      <c r="M171" s="373">
        <f>SUMIFS(ЖС!A4:A10008,ЖС!F4:F10008,L6,ЖС!G4:G10008,E7,ЖС!L4:L10008,B171)</f>
        <v>0</v>
      </c>
      <c r="N171" s="373">
        <f>SUMIFS(ЖС!A4:A10008,ЖС!F4:F10008,N6,ЖС!G4:G10008,D7,ЖС!L4:L10008,B171)</f>
        <v>0</v>
      </c>
      <c r="O171" s="373">
        <f>SUMIFS(ЖС!A4:A10008,ЖС!F4:F10008,N6,ЖС!G4:G10008,E7,ЖС!L4:L10008,B171)</f>
        <v>0</v>
      </c>
      <c r="P171" s="373">
        <f>SUMIFS(ЖС!A4:A10008,ЖС!F4:F10008,P6,ЖС!G4:G10008,D7,ЖС!L4:L10008,B171)</f>
        <v>0</v>
      </c>
      <c r="Q171" s="373">
        <f>SUMIFS(ЖС!A4:A10008,ЖС!F4:F10008,P6,ЖС!G4:G10008,E7,ЖС!L4:L10008,B171)</f>
        <v>0</v>
      </c>
      <c r="R171" s="373">
        <f>SUMIFS(ЖС!A4:A10008,ЖС!F4:F10008,R6,ЖС!G4:G10008,D7,ЖС!L4:L10008,B171)</f>
        <v>0</v>
      </c>
      <c r="S171" s="373">
        <f>SUMIFS(ЖС!A4:A10008,ЖС!F4:F10008,R6,ЖС!G4:G10008,E7,ЖС!L4:L10008,B171)</f>
        <v>0</v>
      </c>
      <c r="T171" s="373">
        <f>SUMIFS(ЖС!A4:A10008,ЖС!F4:F10008,T6,ЖС!G4:G10008,D7,ЖС!L4:L10008,B171)</f>
        <v>0</v>
      </c>
      <c r="U171" s="373">
        <f>SUMIFS(ЖС!A4:A10008,ЖС!F4:F10008,T6,ЖС!G4:G10008,E7,ЖС!L4:L10008,B171)</f>
        <v>0</v>
      </c>
      <c r="V171" s="373">
        <f>SUMIFS(ЖС!A4:A10008,ЖС!F4:F10008,V6,ЖС!G4:G10008,D7,ЖС!L4:L10008,B171)</f>
        <v>0</v>
      </c>
      <c r="W171" s="373">
        <f>SUMIFS(ЖС!A4:A10008,ЖС!F4:F10008,V6,ЖС!G4:G10008,E7,ЖС!L4:L10008,B171)</f>
        <v>0</v>
      </c>
      <c r="X171" s="373">
        <f>SUMIFS(ЖС!A4:A10008,ЖС!F4:F10008,X6,ЖС!G4:G10008,D7,ЖС!L4:L10008,B171)</f>
        <v>0</v>
      </c>
      <c r="Y171" s="373">
        <f>SUMIFS(ЖС!A4:A10008,ЖС!F4:F10008,X6,ЖС!G4:G10008,E7,ЖС!L4:L10008,B171)</f>
        <v>1</v>
      </c>
      <c r="Z171" s="373">
        <f>SUMIFS(ЖС!A4:A10008,ЖС!F4:F10008,Z6,ЖС!G4:G10008,D7,ЖС!L4:L10008,B171)</f>
        <v>0</v>
      </c>
      <c r="AA171" s="373">
        <f>SUMIFS(ЖС!A4:A10008,ЖС!F4:F10008,Z6,ЖС!G4:G10008,E7,ЖС!L4:L10008,B171)</f>
        <v>0</v>
      </c>
      <c r="AB171" s="373">
        <f>SUMIFS(ЖС!A4:A10008,ЖС!F4:F10008,AB6,ЖС!G4:G10008,D7,ЖС!L4:L10008,B171)</f>
        <v>0</v>
      </c>
      <c r="AC171" s="373">
        <f>SUMIFS(ЖС!A4:A10008,ЖС!F4:F10008,AB6,ЖС!G4:G10008,E7,ЖС!L4:L10008,B171)</f>
        <v>0</v>
      </c>
      <c r="AD171" s="373">
        <f>SUMIFS(ЖС!A4:A10008,ЖС!F4:F10008,AD6,ЖС!G4:G10008,D7,ЖС!L4:L10008,B171)</f>
        <v>0</v>
      </c>
      <c r="AE171" s="378">
        <f>SUMIFS(ЖС!A4:A10008,ЖС!F4:F10008,AD6,ЖС!G4:G10008,E7,ЖС!L4:L10008,B171)</f>
        <v>0</v>
      </c>
      <c r="AF171" s="378">
        <f>SUMIFS(ЖС!A4:A10008,ЖС!F4:F10008,AF6,ЖС!G4:G10008,D7,ЖС!L4:L10008,B171)</f>
        <v>0</v>
      </c>
      <c r="AG171" s="378">
        <f>SUMIFS(ЖС!A4:A10008,ЖС!F4:F10008,AF6,ЖС!G4:G10008,E7,ЖС!L4:L10008,B171)</f>
        <v>0</v>
      </c>
      <c r="AH171" s="378">
        <f>SUMIFS(ЖС!A4:A10008,ЖС!F4:F10008,AH6,ЖС!G4:G10008,D7,ЖС!L4:L10008,B171)</f>
        <v>0</v>
      </c>
      <c r="AI171" s="378">
        <f>SUMIFS(ЖС!A4:A10008,ЖС!F4:F10008,AH6,ЖС!G4:G10008,E7,ЖС!L4:L10008,B171)</f>
        <v>0</v>
      </c>
      <c r="AJ171" s="378">
        <f>SUMIFS(ЖС!A4:A10008,ЖС!F4:F10008,AJ6,ЖС!G4:G10008,D7,ЖС!L4:L10008,B171)</f>
        <v>0</v>
      </c>
      <c r="AK171" s="378">
        <f>SUMIFS(ЖС!A4:A10008,ЖС!F4:F10008,AJ6,ЖС!G4:G10008,E7,ЖС!L4:L10008,B171)</f>
        <v>0</v>
      </c>
      <c r="AL171" s="378">
        <f>SUMIFS(ЖС!A4:A10008,ЖС!F4:F10008,AL6,ЖС!G4:G10008,D7,ЖС!L4:L10008,B171)</f>
        <v>0</v>
      </c>
      <c r="AM171" s="378">
        <f>SUMIFS(ЖС!A4:A10008,ЖС!F4:F10008,AL6,ЖС!G4:G10008,E7,ЖС!L4:L10008,B171)</f>
        <v>0</v>
      </c>
      <c r="AN171" s="373">
        <f>SUMIFS(ЖС!A4:A10008,ЖС!F4:F10008,AN6,ЖС!G4:G10008,D7,ЖС!L4:L10008,B171)</f>
        <v>0</v>
      </c>
      <c r="AO171" s="373">
        <f>SUMIFS(ЖС!A4:A10008,ЖС!F4:F10008,AN6,ЖС!G4:G10008,E7,ЖС!L4:L10008,B171)</f>
        <v>0</v>
      </c>
      <c r="AP171" s="373">
        <f>SUMIFS(ЖС!A4:A10008,ЖС!F4:F10008,AP6,ЖС!G4:G10008,D7,ЖС!L4:L10008,B171)</f>
        <v>0</v>
      </c>
      <c r="AQ171" s="373">
        <f>SUMIFS(ЖС!A4:A10008,ЖС!F4:F10008,AP6,ЖС!G4:G10008,E7,ЖС!L4:L10008,B171)</f>
        <v>0</v>
      </c>
      <c r="AR171" s="373">
        <f>SUMIFS(ЖС!A4:A10008,ЖС!F4:F10008,AR6,ЖС!G4:G10008,D7,ЖС!L4:L10008,B171)</f>
        <v>0</v>
      </c>
      <c r="AS171" s="373">
        <f>SUMIFS(ЖС!A4:A10008,ЖС!F4:F10008,AR6,ЖС!G4:G10008,E7,ЖС!L4:L10008,B171)</f>
        <v>0</v>
      </c>
      <c r="AT171" s="373">
        <f>SUMIFS(ЖС!A4:A10008,ЖС!F4:F10008,AT6,ЖС!G4:G10008,D7,ЖС!L4:L10008,B171)</f>
        <v>0</v>
      </c>
      <c r="AU171" s="373">
        <f>SUMIFS(ЖС!A4:A10008,ЖС!F4:F10008,AT6,ЖС!G4:G10008,E7,ЖС!L4:L10008,B171)</f>
        <v>0</v>
      </c>
      <c r="AV171" s="373">
        <f>SUMIFS(ЖС!A4:A10008,ЖС!F4:F10008,AV6,ЖС!G4:G10008,D7,ЖС!L4:L10008,B171)</f>
        <v>0</v>
      </c>
      <c r="AW171" s="373">
        <f>SUMIFS(ЖС!A4:A10008,ЖС!F4:F10008,AV6,ЖС!G4:G10008,E7,ЖС!L4:L10008,B171)</f>
        <v>0</v>
      </c>
      <c r="AX171" s="194"/>
      <c r="AY171" s="194"/>
      <c r="AZ171" s="194"/>
      <c r="BA171" s="194"/>
    </row>
    <row r="172" spans="1:53" ht="19.5" thickBot="1">
      <c r="A172" s="337" t="s">
        <v>563</v>
      </c>
      <c r="B172" s="410" t="s">
        <v>698</v>
      </c>
      <c r="C172" s="1204">
        <f t="shared" si="36"/>
        <v>2</v>
      </c>
      <c r="D172" s="372">
        <f t="shared" si="48"/>
        <v>0</v>
      </c>
      <c r="E172" s="196">
        <f t="shared" si="48"/>
        <v>2</v>
      </c>
      <c r="F172" s="1250">
        <f t="shared" si="37"/>
        <v>2</v>
      </c>
      <c r="G172" s="453">
        <v>0</v>
      </c>
      <c r="H172" s="458">
        <v>2</v>
      </c>
      <c r="I172" s="1212">
        <f>C172/C164*100%</f>
        <v>1.9607843137254902E-2</v>
      </c>
      <c r="J172" s="1206">
        <f t="shared" si="43"/>
        <v>0</v>
      </c>
      <c r="K172" s="1206">
        <f t="shared" si="44"/>
        <v>1</v>
      </c>
      <c r="L172" s="373">
        <f>SUMIFS(ЖС!A4:A10008,ЖС!F4:F10008,L6,ЖС!G4:G10008,D7,ЖС!L4:L10008,B172)</f>
        <v>0</v>
      </c>
      <c r="M172" s="373">
        <f>SUMIFS(ЖС!A4:A10008,ЖС!F4:F10008,L6,ЖС!G4:G10008,E7,ЖС!L4:L10008,B172)</f>
        <v>0</v>
      </c>
      <c r="N172" s="373">
        <f>SUMIFS(ЖС!A4:A10008,ЖС!F4:F10008,N6,ЖС!G4:G10008,D7,ЖС!L4:L10008,B172)</f>
        <v>0</v>
      </c>
      <c r="O172" s="373">
        <f>SUMIFS(ЖС!A4:A10008,ЖС!F4:F10008,N6,ЖС!G4:G10008,E7,ЖС!L4:L10008,B172)</f>
        <v>0</v>
      </c>
      <c r="P172" s="373">
        <f>SUMIFS(ЖС!A4:A10008,ЖС!F4:F10008,P6,ЖС!G4:G10008,D7,ЖС!L4:L10008,B172)</f>
        <v>0</v>
      </c>
      <c r="Q172" s="373">
        <f>SUMIFS(ЖС!A4:A10008,ЖС!F4:F10008,P6,ЖС!G4:G10008,E7,ЖС!L4:L10008,B172)</f>
        <v>0</v>
      </c>
      <c r="R172" s="373">
        <f>SUMIFS(ЖС!A4:A10008,ЖС!F4:F10008,R6,ЖС!G4:G10008,D7,ЖС!L4:L10008,B172)</f>
        <v>0</v>
      </c>
      <c r="S172" s="373">
        <f>SUMIFS(ЖС!A4:A10008,ЖС!F4:F10008,R6,ЖС!G4:G10008,E7,ЖС!L4:L10008,B172)</f>
        <v>0</v>
      </c>
      <c r="T172" s="373">
        <f>SUMIFS(ЖС!A4:A10008,ЖС!F4:F10008,T6,ЖС!G4:G10008,D7,ЖС!L4:L10008,B172)</f>
        <v>0</v>
      </c>
      <c r="U172" s="373">
        <f>SUMIFS(ЖС!A4:A10008,ЖС!F4:F10008,T6,ЖС!G4:G10008,E7,ЖС!L4:L10008,B172)</f>
        <v>0</v>
      </c>
      <c r="V172" s="373">
        <f>SUMIFS(ЖС!A4:A10008,ЖС!F4:F10008,V6,ЖС!G4:G10008,D7,ЖС!L4:L10008,B172)</f>
        <v>0</v>
      </c>
      <c r="W172" s="373">
        <f>SUMIFS(ЖС!A4:A10008,ЖС!F4:F10008,V6,ЖС!G4:G10008,E7,ЖС!L4:L10008,B172)</f>
        <v>0</v>
      </c>
      <c r="X172" s="373">
        <f>SUMIFS(ЖС!A4:A10008,ЖС!F4:F10008,X6,ЖС!G4:G10008,D7,ЖС!L4:L10008,B172)</f>
        <v>0</v>
      </c>
      <c r="Y172" s="373">
        <f>SUMIFS(ЖС!A4:A10008,ЖС!F4:F10008,X6,ЖС!G4:G10008,E7,ЖС!L4:L10008,B172)</f>
        <v>0</v>
      </c>
      <c r="Z172" s="373">
        <f>SUMIFS(ЖС!A4:A10008,ЖС!F4:F10008,Z6,ЖС!G4:G10008,D7,ЖС!L4:L10008,B172)</f>
        <v>0</v>
      </c>
      <c r="AA172" s="373">
        <f>SUMIFS(ЖС!A4:A10008,ЖС!F4:F10008,Z6,ЖС!G4:G10008,E7,ЖС!L4:L10008,B172)</f>
        <v>2</v>
      </c>
      <c r="AB172" s="373">
        <f>SUMIFS(ЖС!A4:A10008,ЖС!F4:F10008,AB6,ЖС!G4:G10008,D7,ЖС!L4:L10008,B172)</f>
        <v>0</v>
      </c>
      <c r="AC172" s="373">
        <f>SUMIFS(ЖС!A4:A10008,ЖС!F4:F10008,AB6,ЖС!G4:G10008,E7,ЖС!L4:L10008,B172)</f>
        <v>0</v>
      </c>
      <c r="AD172" s="373">
        <f>SUMIFS(ЖС!A4:A10008,ЖС!F4:F10008,AD6,ЖС!G4:G10008,D7,ЖС!L4:L10008,B172)</f>
        <v>0</v>
      </c>
      <c r="AE172" s="378">
        <f>SUMIFS(ЖС!A4:A10008,ЖС!F4:F10008,AD6,ЖС!G4:G10008,E7,ЖС!L4:L10008,B172)</f>
        <v>0</v>
      </c>
      <c r="AF172" s="378">
        <f>SUMIFS(ЖС!A4:A10008,ЖС!F4:F10008,AF6,ЖС!G4:G10008,D7,ЖС!L4:L10008,B172)</f>
        <v>0</v>
      </c>
      <c r="AG172" s="378">
        <f>SUMIFS(ЖС!A4:A10008,ЖС!F4:F10008,AF6,ЖС!G4:G10008,E7,ЖС!L4:L10008,B172)</f>
        <v>0</v>
      </c>
      <c r="AH172" s="378">
        <f>SUMIFS(ЖС!A4:A10008,ЖС!F4:F10008,AH6,ЖС!G4:G10008,D7,ЖС!L4:L10008,B172)</f>
        <v>0</v>
      </c>
      <c r="AI172" s="378">
        <f>SUMIFS(ЖС!A4:A10008,ЖС!F4:F10008,AH6,ЖС!G4:G10008,E7,ЖС!L4:L10008,B172)</f>
        <v>0</v>
      </c>
      <c r="AJ172" s="378">
        <f>SUMIFS(ЖС!A4:A10008,ЖС!F4:F10008,AJ6,ЖС!G4:G10008,D7,ЖС!L4:L10008,B172)</f>
        <v>0</v>
      </c>
      <c r="AK172" s="378">
        <f>SUMIFS(ЖС!A4:A10008,ЖС!F4:F10008,AJ6,ЖС!G4:G10008,E7,ЖС!L4:L10008,B172)</f>
        <v>0</v>
      </c>
      <c r="AL172" s="378">
        <f>SUMIFS(ЖС!A4:A10008,ЖС!F4:F10008,AL6,ЖС!G4:G10008,D7,ЖС!L4:L10008,B172)</f>
        <v>0</v>
      </c>
      <c r="AM172" s="378">
        <f>SUMIFS(ЖС!A4:A10008,ЖС!F4:F10008,AL6,ЖС!G4:G10008,E7,ЖС!L4:L10008,B172)</f>
        <v>0</v>
      </c>
      <c r="AN172" s="373">
        <f>SUMIFS(ЖС!A4:A10008,ЖС!F4:F10008,AN6,ЖС!G4:G10008,D7,ЖС!L4:L10008,B172)</f>
        <v>0</v>
      </c>
      <c r="AO172" s="373">
        <f>SUMIFS(ЖС!A4:A10008,ЖС!F4:F10008,AN6,ЖС!G4:G10008,E7,ЖС!L4:L10008,B172)</f>
        <v>0</v>
      </c>
      <c r="AP172" s="373">
        <f>SUMIFS(ЖС!A4:A10008,ЖС!F4:F10008,AP6,ЖС!G4:G10008,D7,ЖС!L4:L10008,B172)</f>
        <v>0</v>
      </c>
      <c r="AQ172" s="373">
        <f>SUMIFS(ЖС!A4:A10008,ЖС!F4:F10008,AP6,ЖС!G4:G10008,E7,ЖС!L4:L10008,B172)</f>
        <v>0</v>
      </c>
      <c r="AR172" s="373">
        <f>SUMIFS(ЖС!A4:A10008,ЖС!F4:F10008,AR6,ЖС!G4:G10008,D7,ЖС!L4:L10008,B172)</f>
        <v>0</v>
      </c>
      <c r="AS172" s="373">
        <f>SUMIFS(ЖС!A4:A10008,ЖС!F4:F10008,AR6,ЖС!G4:G10008,E7,ЖС!L4:L10008,B172)</f>
        <v>0</v>
      </c>
      <c r="AT172" s="373">
        <f>SUMIFS(ЖС!A4:A10008,ЖС!F4:F10008,AT6,ЖС!G4:G10008,D7,ЖС!L4:L10008,B172)</f>
        <v>0</v>
      </c>
      <c r="AU172" s="373">
        <f>SUMIFS(ЖС!A4:A10008,ЖС!F4:F10008,AT6,ЖС!G4:G10008,E7,ЖС!L4:L10008,B172)</f>
        <v>0</v>
      </c>
      <c r="AV172" s="373">
        <f>SUMIFS(ЖС!A4:A10008,ЖС!F4:F10008,AV6,ЖС!G4:G10008,D7,ЖС!L4:L10008,B172)</f>
        <v>0</v>
      </c>
      <c r="AW172" s="373">
        <f>SUMIFS(ЖС!A4:A10008,ЖС!F4:F10008,AV6,ЖС!G4:G10008,E7,ЖС!L4:L10008,B172)</f>
        <v>0</v>
      </c>
      <c r="AX172" s="194"/>
      <c r="AY172" s="194"/>
      <c r="AZ172" s="194"/>
      <c r="BA172" s="194"/>
    </row>
    <row r="173" spans="1:53" ht="19.5" thickBot="1">
      <c r="A173" s="337" t="s">
        <v>564</v>
      </c>
      <c r="B173" s="410" t="s">
        <v>565</v>
      </c>
      <c r="C173" s="1204">
        <f t="shared" si="36"/>
        <v>0</v>
      </c>
      <c r="D173" s="372">
        <f t="shared" si="48"/>
        <v>0</v>
      </c>
      <c r="E173" s="196">
        <f t="shared" si="48"/>
        <v>0</v>
      </c>
      <c r="F173" s="1250">
        <f t="shared" si="37"/>
        <v>0</v>
      </c>
      <c r="G173" s="453">
        <v>0</v>
      </c>
      <c r="H173" s="458">
        <v>0</v>
      </c>
      <c r="I173" s="1212">
        <f>C173/C164*100%</f>
        <v>0</v>
      </c>
      <c r="J173" s="1206" t="e">
        <f t="shared" si="43"/>
        <v>#DIV/0!</v>
      </c>
      <c r="K173" s="1206" t="e">
        <f t="shared" si="44"/>
        <v>#DIV/0!</v>
      </c>
      <c r="L173" s="373">
        <f>SUMIFS(ЖС!A4:A10008,ЖС!F4:F10008,L6,ЖС!G4:G10008,D7,ЖС!L4:L10008,B173)</f>
        <v>0</v>
      </c>
      <c r="M173" s="373">
        <f>SUMIFS(ЖС!A4:A10008,ЖС!F4:F10008,L6,ЖС!G4:G10008,E7,ЖС!L4:L10008,B173)</f>
        <v>0</v>
      </c>
      <c r="N173" s="373">
        <f>SUMIFS(ЖС!A4:A10008,ЖС!F4:F10008,N6,ЖС!G4:G10008,D7,ЖС!L4:L10008,B173)</f>
        <v>0</v>
      </c>
      <c r="O173" s="373">
        <f>SUMIFS(ЖС!A4:A10008,ЖС!F4:F10008,N6,ЖС!G4:G10008,E7,ЖС!L4:L10008,B173)</f>
        <v>0</v>
      </c>
      <c r="P173" s="373">
        <f>SUMIFS(ЖС!A4:A10008,ЖС!F4:F10008,P6,ЖС!G4:G10008,D7,ЖС!L4:L10008,B173)</f>
        <v>0</v>
      </c>
      <c r="Q173" s="373">
        <f>SUMIFS(ЖС!A4:A10008,ЖС!F4:F10008,P6,ЖС!G4:G10008,E7,ЖС!L4:L10008,B173)</f>
        <v>0</v>
      </c>
      <c r="R173" s="373">
        <f>SUMIFS(ЖС!A4:A10008,ЖС!F4:F10008,R6,ЖС!G4:G10008,D7,ЖС!L4:L10008,B173)</f>
        <v>0</v>
      </c>
      <c r="S173" s="373">
        <f>SUMIFS(ЖС!A4:A10008,ЖС!F4:F10008,R6,ЖС!G4:G10008,E7,ЖС!L4:L10008,B173)</f>
        <v>0</v>
      </c>
      <c r="T173" s="373">
        <f>SUMIFS(ЖС!A4:A10008,ЖС!F4:F10008,T6,ЖС!G4:G10008,D7,ЖС!L4:L10008,B173)</f>
        <v>0</v>
      </c>
      <c r="U173" s="373">
        <f>SUMIFS(ЖС!A4:A10008,ЖС!F4:F10008,T6,ЖС!G4:G10008,E7,ЖС!L4:L10008,B173)</f>
        <v>0</v>
      </c>
      <c r="V173" s="373">
        <f>SUMIFS(ЖС!A4:A10008,ЖС!F4:F10008,V6,ЖС!G4:G10008,D7,ЖС!L4:L10008,B173)</f>
        <v>0</v>
      </c>
      <c r="W173" s="373">
        <f>SUMIFS(ЖС!A4:A10008,ЖС!F4:F10008,V6,ЖС!G4:G10008,E7,ЖС!L4:L10008,B173)</f>
        <v>0</v>
      </c>
      <c r="X173" s="373">
        <f>SUMIFS(ЖС!A4:A10008,ЖС!F4:F10008,X6,ЖС!G4:G10008,D7,ЖС!L4:L10008,B173)</f>
        <v>0</v>
      </c>
      <c r="Y173" s="373">
        <f>SUMIFS(ЖС!A4:A10008,ЖС!F4:F10008,X6,ЖС!G4:G10008,E7,ЖС!L4:L10008,B173)</f>
        <v>0</v>
      </c>
      <c r="Z173" s="373">
        <f>SUMIFS(ЖС!A4:A10008,ЖС!F4:F10008,Z6,ЖС!G4:G10008,D7,ЖС!L4:L10008,B173)</f>
        <v>0</v>
      </c>
      <c r="AA173" s="373">
        <f>SUMIFS(ЖС!A4:A10008,ЖС!F4:F10008,Z6,ЖС!G4:G10008,E7,ЖС!L4:L10008,B173)</f>
        <v>0</v>
      </c>
      <c r="AB173" s="373">
        <f>SUMIFS(ЖС!A4:A10008,ЖС!F4:F10008,AB6,ЖС!G4:G10008,D7,ЖС!L4:L10008,B173)</f>
        <v>0</v>
      </c>
      <c r="AC173" s="373">
        <f>SUMIFS(ЖС!A4:A10008,ЖС!F4:F10008,AB6,ЖС!G4:G10008,E7,ЖС!L4:L10008,B173)</f>
        <v>0</v>
      </c>
      <c r="AD173" s="373">
        <f>SUMIFS(ЖС!A4:A10008,ЖС!F4:F10008,AD6,ЖС!G4:G10008,D7,ЖС!L4:L10008,B173)</f>
        <v>0</v>
      </c>
      <c r="AE173" s="378">
        <f>SUMIFS(ЖС!A4:A10008,ЖС!F4:F10008,AD6,ЖС!G4:G10008,E7,ЖС!L4:L10008,B173)</f>
        <v>0</v>
      </c>
      <c r="AF173" s="378">
        <f>SUMIFS(ЖС!A4:A10008,ЖС!F4:F10008,AF6,ЖС!G4:G10008,D7,ЖС!L4:L10008,B173)</f>
        <v>0</v>
      </c>
      <c r="AG173" s="378">
        <f>SUMIFS(ЖС!A4:A10008,ЖС!F4:F10008,AF6,ЖС!G4:G10008,E7,ЖС!L4:L10008,B173)</f>
        <v>0</v>
      </c>
      <c r="AH173" s="378">
        <f>SUMIFS(ЖС!A4:A10008,ЖС!F4:F10008,AH6,ЖС!G4:G10008,D7,ЖС!L4:L10008,B173)</f>
        <v>0</v>
      </c>
      <c r="AI173" s="378">
        <f>SUMIFS(ЖС!A4:A10008,ЖС!F4:F10008,AH6,ЖС!G4:G10008,E7,ЖС!L4:L10008,B173)</f>
        <v>0</v>
      </c>
      <c r="AJ173" s="378">
        <f>SUMIFS(ЖС!A4:A10008,ЖС!F4:F10008,AJ6,ЖС!G4:G10008,D7,ЖС!L4:L10008,B173)</f>
        <v>0</v>
      </c>
      <c r="AK173" s="378">
        <f>SUMIFS(ЖС!A4:A10008,ЖС!F4:F10008,AJ6,ЖС!G4:G10008,E7,ЖС!L4:L10008,B173)</f>
        <v>0</v>
      </c>
      <c r="AL173" s="378">
        <f>SUMIFS(ЖС!A4:A10008,ЖС!F4:F10008,AL6,ЖС!G4:G10008,D7,ЖС!L4:L10008,B173)</f>
        <v>0</v>
      </c>
      <c r="AM173" s="378">
        <f>SUMIFS(ЖС!A4:A10008,ЖС!F4:F10008,AL6,ЖС!G4:G10008,E7,ЖС!L4:L10008,B173)</f>
        <v>0</v>
      </c>
      <c r="AN173" s="373">
        <f>SUMIFS(ЖС!A4:A10008,ЖС!F4:F10008,AN6,ЖС!G4:G10008,D7,ЖС!L4:L10008,B173)</f>
        <v>0</v>
      </c>
      <c r="AO173" s="373">
        <f>SUMIFS(ЖС!A4:A10008,ЖС!F4:F10008,AN6,ЖС!G4:G10008,E7,ЖС!L4:L10008,B173)</f>
        <v>0</v>
      </c>
      <c r="AP173" s="373">
        <f>SUMIFS(ЖС!A4:A10008,ЖС!F4:F10008,AP6,ЖС!G4:G10008,D7,ЖС!L4:L10008,B173)</f>
        <v>0</v>
      </c>
      <c r="AQ173" s="373">
        <f>SUMIFS(ЖС!A4:A10008,ЖС!F4:F10008,AP6,ЖС!G4:G10008,E7,ЖС!L4:L10008,B173)</f>
        <v>0</v>
      </c>
      <c r="AR173" s="373">
        <f>SUMIFS(ЖС!A4:A10008,ЖС!F4:F10008,AR6,ЖС!G4:G10008,D7,ЖС!L4:L10008,B173)</f>
        <v>0</v>
      </c>
      <c r="AS173" s="373">
        <f>SUMIFS(ЖС!A4:A10008,ЖС!F4:F10008,AR6,ЖС!G4:G10008,E7,ЖС!L4:L10008,B173)</f>
        <v>0</v>
      </c>
      <c r="AT173" s="373">
        <f>SUMIFS(ЖС!A4:A10008,ЖС!F4:F10008,AT6,ЖС!G4:G10008,D7,ЖС!L4:L10008,B173)</f>
        <v>0</v>
      </c>
      <c r="AU173" s="373">
        <f>SUMIFS(ЖС!A4:A10008,ЖС!F4:F10008,AT6,ЖС!G4:G10008,E7,ЖС!L4:L10008,B173)</f>
        <v>0</v>
      </c>
      <c r="AV173" s="373">
        <f>SUMIFS(ЖС!A4:A10008,ЖС!F4:F10008,AV6,ЖС!G4:G10008,D7,ЖС!L4:L10008,B173)</f>
        <v>0</v>
      </c>
      <c r="AW173" s="373">
        <f>SUMIFS(ЖС!A4:A10008,ЖС!F4:F10008,AV6,ЖС!G4:G10008,E7,ЖС!L4:L10008,B173)</f>
        <v>0</v>
      </c>
      <c r="AX173" s="194"/>
      <c r="AY173" s="194"/>
      <c r="AZ173" s="194"/>
      <c r="BA173" s="194"/>
    </row>
    <row r="174" spans="1:53" ht="32.25" thickBot="1">
      <c r="A174" s="405">
        <v>16</v>
      </c>
      <c r="B174" s="393" t="s">
        <v>566</v>
      </c>
      <c r="C174" s="1204">
        <f t="shared" si="36"/>
        <v>3</v>
      </c>
      <c r="D174" s="197">
        <f t="shared" si="48"/>
        <v>0</v>
      </c>
      <c r="E174" s="197">
        <f t="shared" si="48"/>
        <v>3</v>
      </c>
      <c r="F174" s="1250">
        <f t="shared" si="37"/>
        <v>3</v>
      </c>
      <c r="G174" s="452">
        <v>0</v>
      </c>
      <c r="H174" s="452">
        <v>3</v>
      </c>
      <c r="I174" s="1205">
        <f>SUM(I175+I179+I180+I181+I182+I183)</f>
        <v>1</v>
      </c>
      <c r="J174" s="1206">
        <f t="shared" si="43"/>
        <v>0</v>
      </c>
      <c r="K174" s="1206">
        <f t="shared" si="44"/>
        <v>1</v>
      </c>
      <c r="L174" s="396">
        <f t="shared" ref="L174:AW174" si="49">L175+L179+L180+L181+L182+L183</f>
        <v>0</v>
      </c>
      <c r="M174" s="397">
        <f t="shared" si="49"/>
        <v>0</v>
      </c>
      <c r="N174" s="396">
        <f t="shared" si="49"/>
        <v>0</v>
      </c>
      <c r="O174" s="397">
        <f t="shared" si="49"/>
        <v>2</v>
      </c>
      <c r="P174" s="396">
        <f t="shared" si="49"/>
        <v>0</v>
      </c>
      <c r="Q174" s="397">
        <f t="shared" si="49"/>
        <v>0</v>
      </c>
      <c r="R174" s="396">
        <f t="shared" si="49"/>
        <v>0</v>
      </c>
      <c r="S174" s="396">
        <f t="shared" si="49"/>
        <v>1</v>
      </c>
      <c r="T174" s="396">
        <f t="shared" si="49"/>
        <v>0</v>
      </c>
      <c r="U174" s="397">
        <f t="shared" si="49"/>
        <v>0</v>
      </c>
      <c r="V174" s="396">
        <f t="shared" si="49"/>
        <v>0</v>
      </c>
      <c r="W174" s="397">
        <f t="shared" si="49"/>
        <v>0</v>
      </c>
      <c r="X174" s="396">
        <f t="shared" si="49"/>
        <v>0</v>
      </c>
      <c r="Y174" s="397">
        <f t="shared" si="49"/>
        <v>0</v>
      </c>
      <c r="Z174" s="396">
        <f t="shared" si="49"/>
        <v>0</v>
      </c>
      <c r="AA174" s="397">
        <f t="shared" si="49"/>
        <v>0</v>
      </c>
      <c r="AB174" s="396">
        <f t="shared" si="49"/>
        <v>0</v>
      </c>
      <c r="AC174" s="397">
        <f t="shared" si="49"/>
        <v>0</v>
      </c>
      <c r="AD174" s="396">
        <f t="shared" si="49"/>
        <v>0</v>
      </c>
      <c r="AE174" s="397">
        <f t="shared" si="49"/>
        <v>0</v>
      </c>
      <c r="AF174" s="397">
        <f t="shared" si="49"/>
        <v>0</v>
      </c>
      <c r="AG174" s="397">
        <f t="shared" si="49"/>
        <v>0</v>
      </c>
      <c r="AH174" s="396">
        <f t="shared" si="49"/>
        <v>0</v>
      </c>
      <c r="AI174" s="397">
        <f t="shared" si="49"/>
        <v>0</v>
      </c>
      <c r="AJ174" s="396">
        <f t="shared" si="49"/>
        <v>0</v>
      </c>
      <c r="AK174" s="396"/>
      <c r="AL174" s="396">
        <f t="shared" si="49"/>
        <v>0</v>
      </c>
      <c r="AM174" s="397">
        <f t="shared" si="49"/>
        <v>0</v>
      </c>
      <c r="AN174" s="396">
        <f t="shared" si="49"/>
        <v>0</v>
      </c>
      <c r="AO174" s="397">
        <f t="shared" si="49"/>
        <v>0</v>
      </c>
      <c r="AP174" s="396">
        <f t="shared" si="49"/>
        <v>0</v>
      </c>
      <c r="AQ174" s="397">
        <f t="shared" si="49"/>
        <v>0</v>
      </c>
      <c r="AR174" s="396">
        <f t="shared" si="49"/>
        <v>0</v>
      </c>
      <c r="AS174" s="397">
        <f t="shared" si="49"/>
        <v>0</v>
      </c>
      <c r="AT174" s="396">
        <f t="shared" si="49"/>
        <v>0</v>
      </c>
      <c r="AU174" s="397">
        <f t="shared" si="49"/>
        <v>0</v>
      </c>
      <c r="AV174" s="396">
        <f t="shared" si="49"/>
        <v>0</v>
      </c>
      <c r="AW174" s="397">
        <f t="shared" si="49"/>
        <v>0</v>
      </c>
      <c r="AX174" s="194"/>
      <c r="AY174" s="194"/>
      <c r="AZ174" s="194"/>
      <c r="BA174" s="194"/>
    </row>
    <row r="175" spans="1:53" ht="19.5" thickBot="1">
      <c r="A175" s="340" t="s">
        <v>567</v>
      </c>
      <c r="B175" s="412" t="s">
        <v>695</v>
      </c>
      <c r="C175" s="1204">
        <f t="shared" si="36"/>
        <v>0</v>
      </c>
      <c r="D175" s="195">
        <f t="shared" si="48"/>
        <v>0</v>
      </c>
      <c r="E175" s="195">
        <f t="shared" si="48"/>
        <v>0</v>
      </c>
      <c r="F175" s="1250">
        <f t="shared" si="37"/>
        <v>0</v>
      </c>
      <c r="G175" s="456">
        <v>0</v>
      </c>
      <c r="H175" s="456">
        <v>0</v>
      </c>
      <c r="I175" s="1212">
        <f>C175/C174*100%</f>
        <v>0</v>
      </c>
      <c r="J175" s="1206" t="e">
        <f t="shared" si="43"/>
        <v>#DIV/0!</v>
      </c>
      <c r="K175" s="1206" t="e">
        <f t="shared" si="44"/>
        <v>#DIV/0!</v>
      </c>
      <c r="L175" s="413">
        <f t="shared" ref="L175:AW175" si="50">L176+L177+L178</f>
        <v>0</v>
      </c>
      <c r="M175" s="413">
        <f t="shared" si="50"/>
        <v>0</v>
      </c>
      <c r="N175" s="413">
        <f t="shared" si="50"/>
        <v>0</v>
      </c>
      <c r="O175" s="413">
        <f t="shared" si="50"/>
        <v>0</v>
      </c>
      <c r="P175" s="413">
        <f t="shared" si="50"/>
        <v>0</v>
      </c>
      <c r="Q175" s="413">
        <f t="shared" si="50"/>
        <v>0</v>
      </c>
      <c r="R175" s="413">
        <f t="shared" si="50"/>
        <v>0</v>
      </c>
      <c r="S175" s="413">
        <f t="shared" si="50"/>
        <v>0</v>
      </c>
      <c r="T175" s="413">
        <f t="shared" si="50"/>
        <v>0</v>
      </c>
      <c r="U175" s="413">
        <f t="shared" si="50"/>
        <v>0</v>
      </c>
      <c r="V175" s="413">
        <f t="shared" si="50"/>
        <v>0</v>
      </c>
      <c r="W175" s="413">
        <f t="shared" si="50"/>
        <v>0</v>
      </c>
      <c r="X175" s="413">
        <f t="shared" si="50"/>
        <v>0</v>
      </c>
      <c r="Y175" s="413">
        <f t="shared" si="50"/>
        <v>0</v>
      </c>
      <c r="Z175" s="413">
        <f t="shared" si="50"/>
        <v>0</v>
      </c>
      <c r="AA175" s="413">
        <f t="shared" si="50"/>
        <v>0</v>
      </c>
      <c r="AB175" s="413">
        <f t="shared" si="50"/>
        <v>0</v>
      </c>
      <c r="AC175" s="413">
        <f t="shared" si="50"/>
        <v>0</v>
      </c>
      <c r="AD175" s="413">
        <f t="shared" si="50"/>
        <v>0</v>
      </c>
      <c r="AE175" s="413">
        <f t="shared" si="50"/>
        <v>0</v>
      </c>
      <c r="AF175" s="413">
        <f t="shared" si="50"/>
        <v>0</v>
      </c>
      <c r="AG175" s="413">
        <f t="shared" si="50"/>
        <v>0</v>
      </c>
      <c r="AH175" s="413">
        <f t="shared" si="50"/>
        <v>0</v>
      </c>
      <c r="AI175" s="413">
        <f t="shared" si="50"/>
        <v>0</v>
      </c>
      <c r="AJ175" s="413">
        <f t="shared" si="50"/>
        <v>0</v>
      </c>
      <c r="AK175" s="413">
        <f t="shared" si="50"/>
        <v>0</v>
      </c>
      <c r="AL175" s="413">
        <f t="shared" si="50"/>
        <v>0</v>
      </c>
      <c r="AM175" s="413">
        <f t="shared" si="50"/>
        <v>0</v>
      </c>
      <c r="AN175" s="413">
        <f t="shared" si="50"/>
        <v>0</v>
      </c>
      <c r="AO175" s="413">
        <f t="shared" si="50"/>
        <v>0</v>
      </c>
      <c r="AP175" s="413">
        <f t="shared" si="50"/>
        <v>0</v>
      </c>
      <c r="AQ175" s="413">
        <f t="shared" si="50"/>
        <v>0</v>
      </c>
      <c r="AR175" s="413">
        <f t="shared" si="50"/>
        <v>0</v>
      </c>
      <c r="AS175" s="413">
        <f t="shared" si="50"/>
        <v>0</v>
      </c>
      <c r="AT175" s="413">
        <f t="shared" si="50"/>
        <v>0</v>
      </c>
      <c r="AU175" s="413">
        <f t="shared" si="50"/>
        <v>0</v>
      </c>
      <c r="AV175" s="413">
        <f t="shared" si="50"/>
        <v>0</v>
      </c>
      <c r="AW175" s="413">
        <f t="shared" si="50"/>
        <v>0</v>
      </c>
      <c r="AX175" s="194"/>
      <c r="AY175" s="194"/>
      <c r="AZ175" s="194"/>
      <c r="BA175" s="194"/>
    </row>
    <row r="176" spans="1:53" ht="19.5" thickBot="1">
      <c r="A176" s="335" t="s">
        <v>568</v>
      </c>
      <c r="B176" s="411" t="s">
        <v>798</v>
      </c>
      <c r="C176" s="1204">
        <f t="shared" si="36"/>
        <v>0</v>
      </c>
      <c r="D176" s="388">
        <f t="shared" ref="D176:E191" si="51">L176+N176+P176+R176+T176+V176+X176+Z176+AB176+AD176+AF176+AH176+AJ176+AL176+AN176+AP176+AR176+AT176+AV176</f>
        <v>0</v>
      </c>
      <c r="E176" s="246">
        <f t="shared" si="48"/>
        <v>0</v>
      </c>
      <c r="F176" s="1250">
        <f t="shared" si="37"/>
        <v>0</v>
      </c>
      <c r="G176" s="457">
        <v>0</v>
      </c>
      <c r="H176" s="454">
        <v>0</v>
      </c>
      <c r="I176" s="1213" t="e">
        <f>C176/C175*100%</f>
        <v>#DIV/0!</v>
      </c>
      <c r="J176" s="1206" t="e">
        <f t="shared" si="43"/>
        <v>#DIV/0!</v>
      </c>
      <c r="K176" s="1206" t="e">
        <f t="shared" si="44"/>
        <v>#DIV/0!</v>
      </c>
      <c r="L176" s="391">
        <f>SUMIFS(Гиб.!O5:O9995,Гиб.!E5:E9995,L6,Гиб.!F5:F9995,D7,Гиб.!I5:I9995,B176,Гиб.!H5:H9995,"Жилой сектор")</f>
        <v>0</v>
      </c>
      <c r="M176" s="391">
        <f>SUMIFS(Гиб.!O5:O9995,Гиб.!E5:E9995,L6,Гиб.!F5:F9995,E7,Гиб.!I5:I9995,B176,Гиб.!H5:H9995,"Жилой сектор")</f>
        <v>0</v>
      </c>
      <c r="N176" s="391">
        <f>SUMIFS(Гиб.!O5:O9995,Гиб.!E5:E9995,N6,Гиб.!F5:F9995,D7,Гиб.!I5:I9995,B176,Гиб.!H5:H9995,"Жилой сектор")</f>
        <v>0</v>
      </c>
      <c r="O176" s="391">
        <f>SUMIFS(Гиб.!O5:O9995,Гиб.!E5:E9995,N6,Гиб.!F5:F9995,E7,Гиб.!I5:I9995,B176,Гиб.!H5:H9995,"Жилой сектор")</f>
        <v>0</v>
      </c>
      <c r="P176" s="391">
        <f>SUMIFS(Гиб.!O5:O9995,Гиб.!E5:E9995,P6,Гиб.!F5:F9995,D7,Гиб.!I5:I9995,B176,Гиб.!H5:H9995,"Жилой сектор")</f>
        <v>0</v>
      </c>
      <c r="Q176" s="391">
        <f>SUMIFS(Гиб.!O5:O9995,Гиб.!E5:E9995,P6,Гиб.!F5:F9995,E7,Гиб.!I5:I9995,B176,Гиб.!H5:H9995,"Жилой сектор")</f>
        <v>0</v>
      </c>
      <c r="R176" s="391">
        <f>SUMIFS(Гиб.!O5:O9995,Гиб.!E5:E9995,R6,Гиб.!F5:F9995,D7,Гиб.!I5:I9995,B176,Гиб.!H5:H9995,"Жилой сектор")</f>
        <v>0</v>
      </c>
      <c r="S176" s="391">
        <f>SUMIFS(Гиб.!O5:O9995,Гиб.!E5:E9995,R6,Гиб.!F5:F9995,E7,Гиб.!I5:I9995,B176,Гиб.!H5:H9995,"Жилой сектор")</f>
        <v>0</v>
      </c>
      <c r="T176" s="391">
        <f>SUMIFS(Гиб.!O5:O9995,Гиб.!E5:E9995,T6,Гиб.!F5:F9995,D7,Гиб.!I5:I9995,B176,Гиб.!H5:H9995,"Жилой сектор")</f>
        <v>0</v>
      </c>
      <c r="U176" s="391">
        <f>SUMIFS(Гиб.!O5:O9995,Гиб.!E5:E9995,T6,Гиб.!F5:F9995,E7,Гиб.!I5:I9995,B176,Гиб.!H5:H9995,"Жилой сектор")</f>
        <v>0</v>
      </c>
      <c r="V176" s="391">
        <f>SUMIFS(Гиб.!O5:O9995,Гиб.!E5:E9995,V6,Гиб.!F5:F9995,D7,Гиб.!I5:I9995,B176,Гиб.!H5:H9995,"Жилой сектор")</f>
        <v>0</v>
      </c>
      <c r="W176" s="391">
        <f>SUMIFS(Гиб.!O5:O9995,Гиб.!E5:E9995,V6,Гиб.!F5:F9995,E7,Гиб.!I5:I9995,B176,Гиб.!H5:H9995,"Жилой сектор")</f>
        <v>0</v>
      </c>
      <c r="X176" s="391">
        <f>SUMIFS(Гиб.!O5:O9995,Гиб.!E5:E9995,X6,Гиб.!F5:F9995,D7,Гиб.!I5:I9995,B176,Гиб.!H5:H9995,"Жилой сектор")</f>
        <v>0</v>
      </c>
      <c r="Y176" s="391">
        <f>SUMIFS(Гиб.!O5:O9995,Гиб.!E5:E9995,X6,Гиб.!F5:F9995,E7,Гиб.!I5:I9995,B176,Гиб.!H5:H9995,"Жилой сектор")</f>
        <v>0</v>
      </c>
      <c r="Z176" s="391">
        <f>SUMIFS(Гиб.!O5:O9995,Гиб.!E5:E9995,Z6,Гиб.!F5:F9995,D7,Гиб.!I5:I9995,B176,Гиб.!H5:H9995,"Жилой сектор")</f>
        <v>0</v>
      </c>
      <c r="AA176" s="391">
        <f>SUMIFS(Гиб.!O5:O9995,Гиб.!E5:E9995,Z6,Гиб.!F5:F9995,E7,Гиб.!I5:I9995,B176,Гиб.!H5:H9995,"Жилой сектор")</f>
        <v>0</v>
      </c>
      <c r="AB176" s="391">
        <f>SUMIFS(Гиб.!O5:O9995,Гиб.!E5:E9995,AB6,Гиб.!F5:F9995,D7,Гиб.!I5:I9995,B176,Гиб.!H5:H9995,"Жилой сектор")</f>
        <v>0</v>
      </c>
      <c r="AC176" s="391">
        <f>SUMIFS(Гиб.!O5:O9995,Гиб.!E5:E9995,AB6,Гиб.!F5:F9995,E7,Гиб.!I5:I9995,B176,Гиб.!H5:H9995,"Жилой сектор")</f>
        <v>0</v>
      </c>
      <c r="AD176" s="391">
        <f>SUMIFS(Гиб.!O5:O9995,Гиб.!E5:E9995,AD6,Гиб.!F5:F9995,D7,Гиб.!I5:I9995,B176,Гиб.!H5:H9995,"Жилой сектор")</f>
        <v>0</v>
      </c>
      <c r="AE176" s="391">
        <f>SUMIFS(Гиб.!O5:O9995,Гиб.!E5:E9995,AD6,Гиб.!F5:F9995,E7,Гиб.!I5:I9995,B176,Гиб.!H5:H9995,"Жилой сектор")</f>
        <v>0</v>
      </c>
      <c r="AF176" s="391">
        <f>SUMIFS(Гиб.!O5:O9995,Гиб.!E5:E9995,AF6,Гиб.!F5:F9995,D7,Гиб.!I5:I9995,B176,Гиб.!H5:H9995,"Жилой сектор")</f>
        <v>0</v>
      </c>
      <c r="AG176" s="391">
        <f>SUMIFS(Гиб.!O5:O9995,Гиб.!E5:E9995,AF6,Гиб.!F5:F9995,E7,Гиб.!I5:I9995,B176,Гиб.!H5:H9995,"Жилой сектор")</f>
        <v>0</v>
      </c>
      <c r="AH176" s="391">
        <f>SUMIFS(Гиб.!O5:O9995,Гиб.!E5:E9995,AH6,Гиб.!F5:F9995,D7,Гиб.!I5:I9995,B176,Гиб.!H5:H9995,"Жилой сектор")</f>
        <v>0</v>
      </c>
      <c r="AI176" s="391">
        <f>SUMIFS(Гиб.!O5:O9995,Гиб.!E5:E9995,AH6,Гиб.!F5:F9995,E7,Гиб.!I5:I9995,B176,Гиб.!H5:H9995,"Жилой сектор")</f>
        <v>0</v>
      </c>
      <c r="AJ176" s="391">
        <f>SUMIFS(Гиб.!O5:O9995,Гиб.!E5:E9995,AJ6,Гиб.!F5:F9995,D7,Гиб.!I5:I9995,B176,Гиб.!H5:H9995,"Жилой сектор")</f>
        <v>0</v>
      </c>
      <c r="AK176" s="391">
        <f>SUMIFS(Гиб.!O5:O9995,Гиб.!E5:E9995,AJ6,Гиб.!F5:F9995,E7,Гиб.!I5:I9995,B176,Гиб.!H5:H9995,"Жилой сектор")</f>
        <v>0</v>
      </c>
      <c r="AL176" s="391">
        <f>SUMIFS(Гиб.!O5:O9995,Гиб.!E5:E9995,AL6,Гиб.!F5:F9995,D7,Гиб.!I5:I9995,B176,Гиб.!H5:H9995,"Жилой сектор")</f>
        <v>0</v>
      </c>
      <c r="AM176" s="391">
        <f>SUMIFS(Гиб.!O5:O9995,Гиб.!E5:E9995,AL6,Гиб.!F5:F9995,E7,Гиб.!I5:I9995,B176,Гиб.!H5:H9995,"Жилой сектор")</f>
        <v>0</v>
      </c>
      <c r="AN176" s="391">
        <f>SUMIFS(Гиб.!O5:O9995,Гиб.!E5:E9995,AN6,Гиб.!F5:F9995,D7,Гиб.!I5:I9995,B176,Гиб.!H5:H9995,"Жилой сектор")</f>
        <v>0</v>
      </c>
      <c r="AO176" s="391">
        <f>SUMIFS(Гиб.!O5:O9995,Гиб.!E5:E9995,AN6,Гиб.!F5:F9995,E7,Гиб.!I5:I9995,B176,Гиб.!H5:H9995,"Жилой сектор")</f>
        <v>0</v>
      </c>
      <c r="AP176" s="391">
        <f>SUMIFS(Гиб.!O5:O9995,Гиб.!E5:E9995,AP6,Гиб.!F5:F9995,D7,Гиб.!I5:I9995,B176,Гиб.!H5:H9995,"Жилой сектор")</f>
        <v>0</v>
      </c>
      <c r="AQ176" s="391">
        <f>SUMIFS(Гиб.!O5:O9995,Гиб.!E5:E9995,AP6,Гиб.!F5:F9995,E7,Гиб.!I5:I9995,B176,Гиб.!H5:H9995,"Жилой сектор")</f>
        <v>0</v>
      </c>
      <c r="AR176" s="391">
        <f>SUMIFS(Гиб.!O5:O9995,Гиб.!E5:E9995,AR6,Гиб.!F5:F9995,D7,Гиб.!I5:I9995,B176,Гиб.!H5:H9995,"Жилой сектор")</f>
        <v>0</v>
      </c>
      <c r="AS176" s="391">
        <f>SUMIFS(Гиб.!O5:O9995,Гиб.!E5:E9995,AR6,Гиб.!F5:F9995,E7,Гиб.!I5:I9995,B176,Гиб.!H5:H9995,"Жилой сектор")</f>
        <v>0</v>
      </c>
      <c r="AT176" s="391">
        <f>SUMIFS(Гиб.!O5:O9995,Гиб.!E5:E9995,AT6,Гиб.!F5:F9995,D7,Гиб.!I5:I9995,B176,Гиб.!H5:H9995,"Жилой сектор")</f>
        <v>0</v>
      </c>
      <c r="AU176" s="391">
        <f>SUMIFS(Гиб.!O5:O9995,Гиб.!E5:E9995,AT6,Гиб.!F5:F9995,E7,Гиб.!I5:I9995,B176,Гиб.!H5:H9995,"Жилой сектор")</f>
        <v>0</v>
      </c>
      <c r="AV176" s="391">
        <f>SUMIFS(Гиб.!O5:O9995,Гиб.!E5:E9995,AV6,Гиб.!F5:F9995,D7,Гиб.!I5:I9995,B176,Гиб.!H5:H9995,"Жилой сектор")</f>
        <v>0</v>
      </c>
      <c r="AW176" s="391">
        <f>SUMIFS(Гиб.!O5:O9995,Гиб.!E5:E9995,AV6,Гиб.!F5:F9995,E7,Гиб.!I5:I9995,B176,Гиб.!H5:H9995,"Жилой сектор")</f>
        <v>0</v>
      </c>
      <c r="AX176" s="194"/>
      <c r="AY176" s="194"/>
      <c r="AZ176" s="194"/>
      <c r="BA176" s="194"/>
    </row>
    <row r="177" spans="1:53" ht="19.5" thickBot="1">
      <c r="A177" s="335" t="s">
        <v>569</v>
      </c>
      <c r="B177" s="411" t="s">
        <v>799</v>
      </c>
      <c r="C177" s="1204">
        <f t="shared" si="36"/>
        <v>0</v>
      </c>
      <c r="D177" s="388">
        <f t="shared" si="51"/>
        <v>0</v>
      </c>
      <c r="E177" s="246">
        <f t="shared" si="48"/>
        <v>0</v>
      </c>
      <c r="F177" s="1250">
        <f t="shared" si="37"/>
        <v>0</v>
      </c>
      <c r="G177" s="457">
        <v>0</v>
      </c>
      <c r="H177" s="454">
        <v>0</v>
      </c>
      <c r="I177" s="1213" t="e">
        <f>C177/C175*100%</f>
        <v>#DIV/0!</v>
      </c>
      <c r="J177" s="1206" t="e">
        <f t="shared" si="43"/>
        <v>#DIV/0!</v>
      </c>
      <c r="K177" s="1206" t="e">
        <f t="shared" si="44"/>
        <v>#DIV/0!</v>
      </c>
      <c r="L177" s="391">
        <f>SUMIFS(Гиб.!O5:O9995,Гиб.!E5:E9995,L6,Гиб.!F5:F9995,D7,Гиб.!I5:I9995,B177,Гиб.!H5:H9995,"Жилой сектор")</f>
        <v>0</v>
      </c>
      <c r="M177" s="391">
        <f>SUMIFS(Гиб.!O5:O9995,Гиб.!E5:E9995,L6,Гиб.!F5:F9995,E7,Гиб.!I5:I9995,B177,Гиб.!H5:H9995,"Жилой сектор")</f>
        <v>0</v>
      </c>
      <c r="N177" s="391">
        <f>SUMIFS(Гиб.!O5:O9995,Гиб.!E5:E9995,N6,Гиб.!F5:F9995,D7,Гиб.!I5:I9995,B177,Гиб.!H5:H9995,"Жилой сектор")</f>
        <v>0</v>
      </c>
      <c r="O177" s="391">
        <f>SUMIFS(Гиб.!O5:O9995,Гиб.!E5:E9995,N6,Гиб.!F5:F9995,E7,Гиб.!I5:I9995,B177,Гиб.!H5:H9995,"Жилой сектор")</f>
        <v>0</v>
      </c>
      <c r="P177" s="391">
        <f>SUMIFS(Гиб.!O5:O9995,Гиб.!E5:E9995,P6,Гиб.!F5:F9995,D7,Гиб.!I5:I9995,B177,Гиб.!H5:H9995,"Жилой сектор")</f>
        <v>0</v>
      </c>
      <c r="Q177" s="391">
        <f>SUMIFS(Гиб.!O5:O9995,Гиб.!E5:E9995,P6,Гиб.!F5:F9995,E7,Гиб.!I5:I9995,B177,Гиб.!H5:H9995,"Жилой сектор")</f>
        <v>0</v>
      </c>
      <c r="R177" s="391">
        <f>SUMIFS(Гиб.!O5:O9995,Гиб.!E5:E9995,R6,Гиб.!F5:F9995,D7,Гиб.!I5:I9995,B177,Гиб.!H5:H9995,"Жилой сектор")</f>
        <v>0</v>
      </c>
      <c r="S177" s="391">
        <f>SUMIFS(Гиб.!O5:O9995,Гиб.!E5:E9995,R6,Гиб.!F5:F9995,E7,Гиб.!I5:I9995,B177,Гиб.!H5:H9995,"Жилой сектор")</f>
        <v>0</v>
      </c>
      <c r="T177" s="391">
        <f>SUMIFS(Гиб.!O5:O9995,Гиб.!E5:E9995,T6,Гиб.!F5:F9995,D7,Гиб.!I5:I9995,B177,Гиб.!H5:H9995,"Жилой сектор")</f>
        <v>0</v>
      </c>
      <c r="U177" s="391">
        <f>SUMIFS(Гиб.!O5:O9995,Гиб.!E5:E9995,T6,Гиб.!F5:F9995,E7,Гиб.!I5:I9995,B177,Гиб.!H5:H9995,"Жилой сектор")</f>
        <v>0</v>
      </c>
      <c r="V177" s="391">
        <f>SUMIFS(Гиб.!O5:O9995,Гиб.!E5:E9995,V6,Гиб.!F5:F9995,D7,Гиб.!I5:I9995,B177,Гиб.!H5:H9995,"Жилой сектор")</f>
        <v>0</v>
      </c>
      <c r="W177" s="391">
        <f>SUMIFS(Гиб.!O5:O9995,Гиб.!E5:E9995,V6,Гиб.!F5:F9995,E7,Гиб.!I5:I9995,B177,Гиб.!H5:H9995,"Жилой сектор")</f>
        <v>0</v>
      </c>
      <c r="X177" s="391">
        <f>SUMIFS(Гиб.!O5:O9995,Гиб.!E5:E9995,X6,Гиб.!F5:F9995,D7,Гиб.!I5:I9995,B177,Гиб.!H5:H9995,"Жилой сектор")</f>
        <v>0</v>
      </c>
      <c r="Y177" s="391">
        <f>SUMIFS(Гиб.!O5:O9995,Гиб.!E5:E9995,X6,Гиб.!F5:F9995,E7,Гиб.!I5:I9995,B177,Гиб.!H5:H9995,"Жилой сектор")</f>
        <v>0</v>
      </c>
      <c r="Z177" s="391">
        <f>SUMIFS(Гиб.!O5:O9995,Гиб.!E5:E9995,Z6,Гиб.!F5:F9995,D7,Гиб.!I5:I9995,B177,Гиб.!H5:H9995,"Жилой сектор")</f>
        <v>0</v>
      </c>
      <c r="AA177" s="391">
        <f>SUMIFS(Гиб.!O5:O9995,Гиб.!E5:E9995,Z6,Гиб.!F5:F9995,E7,Гиб.!I5:I9995,B177,Гиб.!H5:H9995,"Жилой сектор")</f>
        <v>0</v>
      </c>
      <c r="AB177" s="391">
        <f>SUMIFS(Гиб.!O5:O9995,Гиб.!E5:E9995,AB6,Гиб.!F5:F9995,D7,Гиб.!I5:I9995,B177,Гиб.!H5:H9995,"Жилой сектор")</f>
        <v>0</v>
      </c>
      <c r="AC177" s="391">
        <f>SUMIFS(Гиб.!O5:O9995,Гиб.!E5:E9995,AB6,Гиб.!F5:F9995,E7,Гиб.!I5:I9995,B177,Гиб.!H5:H9995,"Жилой сектор")</f>
        <v>0</v>
      </c>
      <c r="AD177" s="391">
        <f>SUMIFS(Гиб.!O5:O9995,Гиб.!E5:E9995,AD6,Гиб.!F5:F9995,D7,Гиб.!I5:I9995,B177,Гиб.!H5:H9995,"Жилой сектор")</f>
        <v>0</v>
      </c>
      <c r="AE177" s="391">
        <f>SUMIFS(Гиб.!O5:O9995,Гиб.!E5:E9995,AD6,Гиб.!F5:F9995,E7,Гиб.!I5:I9995,B177,Гиб.!H5:H9995,"Жилой сектор")</f>
        <v>0</v>
      </c>
      <c r="AF177" s="391">
        <f>SUMIFS(Гиб.!O5:O9995,Гиб.!E5:E9995,AF6,Гиб.!F5:F9995,D7,Гиб.!I5:I9995,B177,Гиб.!H5:H9995,"Жилой сектор")</f>
        <v>0</v>
      </c>
      <c r="AG177" s="391">
        <f>SUMIFS(Гиб.!O5:O9995,Гиб.!E5:E9995,AF6,Гиб.!F5:F9995,E7,Гиб.!I5:I9995,B177,Гиб.!H5:H9995,"Жилой сектор")</f>
        <v>0</v>
      </c>
      <c r="AH177" s="391">
        <f>SUMIFS(Гиб.!O5:O9995,Гиб.!E5:E9995,AH6,Гиб.!F5:F9995,D7,Гиб.!I5:I9995,B177,Гиб.!H5:H9995,"Жилой сектор")</f>
        <v>0</v>
      </c>
      <c r="AI177" s="391">
        <f>SUMIFS(Гиб.!O5:O9995,Гиб.!E5:E9995,AH6,Гиб.!F5:F9995,E7,Гиб.!I5:I9995,B177,Гиб.!H5:H9995,"Жилой сектор")</f>
        <v>0</v>
      </c>
      <c r="AJ177" s="391">
        <f>SUMIFS(Гиб.!O5:O9995,Гиб.!E5:E9995,AJ6,Гиб.!F5:F9995,D7,Гиб.!I5:I9995,B177,Гиб.!H5:H9995,"Жилой сектор")</f>
        <v>0</v>
      </c>
      <c r="AK177" s="391">
        <f>SUMIFS(Гиб.!O5:O9995,Гиб.!E5:E9995,AJ6,Гиб.!F5:F9995,E7,Гиб.!I5:I9995,B177,Гиб.!H5:H9995,"Жилой сектор")</f>
        <v>0</v>
      </c>
      <c r="AL177" s="391">
        <f>SUMIFS(Гиб.!O5:O9995,Гиб.!E5:E9995,AL6,Гиб.!F5:F9995,D7,Гиб.!I5:I9995,B177,Гиб.!H5:H9995,"Жилой сектор")</f>
        <v>0</v>
      </c>
      <c r="AM177" s="391">
        <f>SUMIFS(Гиб.!O5:O9995,Гиб.!E5:E9995,AL6,Гиб.!F5:F9995,E7,Гиб.!I5:I9995,B177,Гиб.!H5:H9995,"Жилой сектор")</f>
        <v>0</v>
      </c>
      <c r="AN177" s="391">
        <f>SUMIFS(Гиб.!O5:O9995,Гиб.!E5:E9995,AN6,Гиб.!F5:F9995,D7,Гиб.!I5:I9995,B177,Гиб.!H5:H9995,"Жилой сектор")</f>
        <v>0</v>
      </c>
      <c r="AO177" s="391">
        <f>SUMIFS(Гиб.!O5:O9995,Гиб.!E5:E9995,AN6,Гиб.!F5:F9995,E7,Гиб.!I5:I9995,B177,Гиб.!H5:H9995,"Жилой сектор")</f>
        <v>0</v>
      </c>
      <c r="AP177" s="391">
        <f>SUMIFS(Гиб.!O5:O9995,Гиб.!E5:E9995,AP6,Гиб.!F5:F9995,D7,Гиб.!I5:I9995,B177,Гиб.!H5:H9995,"Жилой сектор")</f>
        <v>0</v>
      </c>
      <c r="AQ177" s="391">
        <f>SUMIFS(Гиб.!O5:O9995,Гиб.!E5:E9995,AP6,Гиб.!F5:F9995,E7,Гиб.!I5:I9995,B177,Гиб.!H5:H9995,"Жилой сектор")</f>
        <v>0</v>
      </c>
      <c r="AR177" s="391">
        <f>SUMIFS(Гиб.!O5:O9995,Гиб.!E5:E9995,AR6,Гиб.!F5:F9995,D7,Гиб.!I5:I9995,B177,Гиб.!H5:H9995,"Жилой сектор")</f>
        <v>0</v>
      </c>
      <c r="AS177" s="391">
        <f>SUMIFS(Гиб.!O5:O9995,Гиб.!E5:E9995,AR6,Гиб.!F5:F9995,E7,Гиб.!I5:I9995,B177,Гиб.!H5:H9995,"Жилой сектор")</f>
        <v>0</v>
      </c>
      <c r="AT177" s="391">
        <f>SUMIFS(Гиб.!O5:O9995,Гиб.!E5:E9995,AT6,Гиб.!F5:F9995,D7,Гиб.!I5:I9995,B177,Гиб.!H5:H9995,"Жилой сектор")</f>
        <v>0</v>
      </c>
      <c r="AU177" s="391">
        <f>SUMIFS(Гиб.!O5:O9995,Гиб.!E5:E9995,AT6,Гиб.!F5:F9995,E7,Гиб.!I5:I9995,B177,Гиб.!H5:H9995,"Жилой сектор")</f>
        <v>0</v>
      </c>
      <c r="AV177" s="391">
        <f>SUMIFS(Гиб.!O5:O9995,Гиб.!E5:E9995,AV6,Гиб.!F5:F9995,D7,Гиб.!I5:I9995,B177,Гиб.!H5:H9995,"Жилой сектор")</f>
        <v>0</v>
      </c>
      <c r="AW177" s="391">
        <f>SUMIFS(Гиб.!O5:O9995,Гиб.!E5:E9995,AV6,Гиб.!F5:F9995,E7,Гиб.!I5:I9995,B177,Гиб.!H5:H9995,"Жилой сектор")</f>
        <v>0</v>
      </c>
      <c r="AX177" s="194"/>
      <c r="AY177" s="194"/>
      <c r="AZ177" s="194"/>
      <c r="BA177" s="194"/>
    </row>
    <row r="178" spans="1:53" ht="19.5" thickBot="1">
      <c r="A178" s="335" t="s">
        <v>570</v>
      </c>
      <c r="B178" s="411" t="s">
        <v>800</v>
      </c>
      <c r="C178" s="1204">
        <f t="shared" si="36"/>
        <v>0</v>
      </c>
      <c r="D178" s="388">
        <f t="shared" si="51"/>
        <v>0</v>
      </c>
      <c r="E178" s="246">
        <f t="shared" si="48"/>
        <v>0</v>
      </c>
      <c r="F178" s="1250">
        <f t="shared" si="37"/>
        <v>0</v>
      </c>
      <c r="G178" s="457">
        <v>0</v>
      </c>
      <c r="H178" s="454">
        <v>0</v>
      </c>
      <c r="I178" s="1213" t="e">
        <f>C178/C175*100%</f>
        <v>#DIV/0!</v>
      </c>
      <c r="J178" s="1206" t="e">
        <f t="shared" si="43"/>
        <v>#DIV/0!</v>
      </c>
      <c r="K178" s="1206" t="e">
        <f t="shared" si="44"/>
        <v>#DIV/0!</v>
      </c>
      <c r="L178" s="391">
        <f>SUMIFS(Гиб.!O5:O9995,Гиб.!E5:E9995,L6,Гиб.!F5:F9995,D7,Гиб.!I5:I9995,B178,Гиб.!H5:H9995,"Жилой сектор")</f>
        <v>0</v>
      </c>
      <c r="M178" s="391">
        <f>SUMIFS(Гиб.!O5:O9995,Гиб.!E5:E9995,L6,Гиб.!F5:F9995,E7,Гиб.!I5:I9995,B178,Гиб.!H5:H9995,"Жилой сектор")</f>
        <v>0</v>
      </c>
      <c r="N178" s="391">
        <f>SUMIFS(Гиб.!O5:O9995,Гиб.!E5:E9995,N6,Гиб.!F5:F9995,D7,Гиб.!I5:I9995,B178,Гиб.!H5:H9995,"Жилой сектор")</f>
        <v>0</v>
      </c>
      <c r="O178" s="391">
        <f>SUMIFS(Гиб.!O5:O9995,Гиб.!E5:E9995,N6,Гиб.!F5:F9995,E7,Гиб.!I5:I9995,B178,Гиб.!H5:H9995,"Жилой сектор")</f>
        <v>0</v>
      </c>
      <c r="P178" s="391">
        <f>SUMIFS(Гиб.!O5:O9995,Гиб.!E5:E9995,P6,Гиб.!F5:F9995,D7,Гиб.!I5:I9995,B178,Гиб.!H5:H9995,"Жилой сектор")</f>
        <v>0</v>
      </c>
      <c r="Q178" s="391">
        <f>SUMIFS(Гиб.!O5:O9995,Гиб.!E5:E9995,P6,Гиб.!F5:F9995,E7,Гиб.!I5:I9995,B178,Гиб.!H5:H9995,"Жилой сектор")</f>
        <v>0</v>
      </c>
      <c r="R178" s="391">
        <f>SUMIFS(Гиб.!O5:O9995,Гиб.!E5:E9995,R6,Гиб.!F5:F9995,D7,Гиб.!I5:I9995,B178,Гиб.!H5:H9995,"Жилой сектор")</f>
        <v>0</v>
      </c>
      <c r="S178" s="391">
        <f>SUMIFS(Гиб.!O5:O9995,Гиб.!E5:E9995,R6,Гиб.!F5:F9995,E7,Гиб.!I5:I9995,B178,Гиб.!H5:H9995,"Жилой сектор")</f>
        <v>0</v>
      </c>
      <c r="T178" s="391">
        <f>SUMIFS(Гиб.!O5:O9995,Гиб.!E5:E9995,T6,Гиб.!F5:F9995,D7,Гиб.!I5:I9995,B178,Гиб.!H5:H9995,"Жилой сектор")</f>
        <v>0</v>
      </c>
      <c r="U178" s="391">
        <f>SUMIFS(Гиб.!O5:O9995,Гиб.!E5:E9995,T6,Гиб.!F5:F9995,E7,Гиб.!I5:I9995,B178,Гиб.!H5:H9995,"Жилой сектор")</f>
        <v>0</v>
      </c>
      <c r="V178" s="391">
        <f>SUMIFS(Гиб.!O5:O9995,Гиб.!E5:E9995,V6,Гиб.!F5:F9995,D7,Гиб.!I5:I9995,B178,Гиб.!H5:H9995,"Жилой сектор")</f>
        <v>0</v>
      </c>
      <c r="W178" s="391">
        <f>SUMIFS(Гиб.!O5:O9995,Гиб.!E5:E9995,V6,Гиб.!F5:F9995,E7,Гиб.!I5:I9995,B178,Гиб.!H5:H9995,"Жилой сектор")</f>
        <v>0</v>
      </c>
      <c r="X178" s="391">
        <f>SUMIFS(Гиб.!O5:O9995,Гиб.!E5:E9995,X6,Гиб.!F5:F9995,D7,Гиб.!I5:I9995,B178,Гиб.!H5:H9995,"Жилой сектор")</f>
        <v>0</v>
      </c>
      <c r="Y178" s="391">
        <f>SUMIFS(Гиб.!O5:O9995,Гиб.!E5:E9995,X6,Гиб.!F5:F9995,E7,Гиб.!I5:I9995,B178,Гиб.!H5:H9995,"Жилой сектор")</f>
        <v>0</v>
      </c>
      <c r="Z178" s="391">
        <f>SUMIFS(Гиб.!O5:O9995,Гиб.!E5:E9995,Z6,Гиб.!F5:F9995,D7,Гиб.!I5:I9995,B178,Гиб.!H5:H9995,"Жилой сектор")</f>
        <v>0</v>
      </c>
      <c r="AA178" s="391">
        <f>SUMIFS(Гиб.!O5:O9995,Гиб.!E5:E9995,Z6,Гиб.!F5:F9995,E7,Гиб.!I5:I9995,B178,Гиб.!H5:H9995,"Жилой сектор")</f>
        <v>0</v>
      </c>
      <c r="AB178" s="391">
        <f>SUMIFS(Гиб.!O5:O9995,Гиб.!E5:E9995,AB6,Гиб.!F5:F9995,D7,Гиб.!I5:I9995,B178,Гиб.!H5:H9995,"Жилой сектор")</f>
        <v>0</v>
      </c>
      <c r="AC178" s="391">
        <f>SUMIFS(Гиб.!O5:O9995,Гиб.!E5:E9995,AB6,Гиб.!F5:F9995,E7,Гиб.!I5:I9995,B178,Гиб.!H5:H9995,"Жилой сектор")</f>
        <v>0</v>
      </c>
      <c r="AD178" s="391">
        <f>SUMIFS(Гиб.!O5:O9995,Гиб.!E5:E9995,AD6,Гиб.!F5:F9995,D7,Гиб.!I5:I9995,B178,Гиб.!H5:H9995,"Жилой сектор")</f>
        <v>0</v>
      </c>
      <c r="AE178" s="391">
        <f>SUMIFS(Гиб.!O5:O9995,Гиб.!E5:E9995,AD6,Гиб.!F5:F9995,E7,Гиб.!I5:I9995,B178,Гиб.!H5:H9995,"Жилой сектор")</f>
        <v>0</v>
      </c>
      <c r="AF178" s="391">
        <f>SUMIFS(Гиб.!O5:O9995,Гиб.!E5:E9995,AF6,Гиб.!F5:F9995,D7,Гиб.!I5:I9995,B178,Гиб.!H5:H9995,"Жилой сектор")</f>
        <v>0</v>
      </c>
      <c r="AG178" s="391">
        <f>SUMIFS(Гиб.!O5:O9995,Гиб.!E5:E9995,AF6,Гиб.!F5:F9995,E7,Гиб.!I5:I9995,B178,Гиб.!H5:H9995,"Жилой сектор")</f>
        <v>0</v>
      </c>
      <c r="AH178" s="391">
        <f>SUMIFS(Гиб.!O5:O9995,Гиб.!E5:E9995,AH6,Гиб.!F5:F9995,D7,Гиб.!I5:I9995,B178,Гиб.!H5:H9995,"Жилой сектор")</f>
        <v>0</v>
      </c>
      <c r="AI178" s="391">
        <f>SUMIFS(Гиб.!O5:O9995,Гиб.!E5:E9995,AH6,Гиб.!F5:F9995,E7,Гиб.!I5:I9995,B178,Гиб.!H5:H9995,"Жилой сектор")</f>
        <v>0</v>
      </c>
      <c r="AJ178" s="391">
        <f>SUMIFS(Гиб.!O5:O9995,Гиб.!E5:E9995,AJ6,Гиб.!F5:F9995,D7,Гиб.!I5:I9995,B178,Гиб.!H5:H9995,"Жилой сектор")</f>
        <v>0</v>
      </c>
      <c r="AK178" s="391">
        <f>SUMIFS(Гиб.!O5:O9995,Гиб.!E5:E9995,AJ6,Гиб.!F5:F9995,E7,Гиб.!I5:I9995,B178,Гиб.!H5:H9995,"Жилой сектор")</f>
        <v>0</v>
      </c>
      <c r="AL178" s="391">
        <f>SUMIFS(Гиб.!O5:O9995,Гиб.!E5:E9995,AL6,Гиб.!F5:F9995,D7,Гиб.!I5:I9995,B178,Гиб.!H5:H9995,"Жилой сектор")</f>
        <v>0</v>
      </c>
      <c r="AM178" s="391">
        <f>SUMIFS(Гиб.!O5:O9995,Гиб.!E5:E9995,AL6,Гиб.!F5:F9995,E7,Гиб.!I5:I9995,B178,Гиб.!H5:H9995,"Жилой сектор")</f>
        <v>0</v>
      </c>
      <c r="AN178" s="391">
        <f>SUMIFS(Гиб.!O5:O9995,Гиб.!E5:E9995,AN6,Гиб.!F5:F9995,D7,Гиб.!I5:I9995,B178,Гиб.!H5:H9995,"Жилой сектор")</f>
        <v>0</v>
      </c>
      <c r="AO178" s="391">
        <f>SUMIFS(Гиб.!O5:O9995,Гиб.!E5:E9995,AN6,Гиб.!F5:F9995,E7,Гиб.!I5:I9995,B178,Гиб.!H5:H9995,"Жилой сектор")</f>
        <v>0</v>
      </c>
      <c r="AP178" s="391">
        <f>SUMIFS(Гиб.!O5:O9995,Гиб.!E5:E9995,AP6,Гиб.!F5:F9995,D7,Гиб.!I5:I9995,B178,Гиб.!H5:H9995,"Жилой сектор")</f>
        <v>0</v>
      </c>
      <c r="AQ178" s="391">
        <f>SUMIFS(Гиб.!O5:O9995,Гиб.!E5:E9995,AP6,Гиб.!F5:F9995,E7,Гиб.!I5:I9995,B178,Гиб.!H5:H9995,"Жилой сектор")</f>
        <v>0</v>
      </c>
      <c r="AR178" s="391">
        <f>SUMIFS(Гиб.!O5:O9995,Гиб.!E5:E9995,AR6,Гиб.!F5:F9995,D7,Гиб.!I5:I9995,B178,Гиб.!H5:H9995,"Жилой сектор")</f>
        <v>0</v>
      </c>
      <c r="AS178" s="391">
        <f>SUMIFS(Гиб.!O5:O9995,Гиб.!E5:E9995,AR6,Гиб.!F5:F9995,E7,Гиб.!I5:I9995,B178,Гиб.!H5:H9995,"Жилой сектор")</f>
        <v>0</v>
      </c>
      <c r="AT178" s="391">
        <f>SUMIFS(Гиб.!O5:O9995,Гиб.!E5:E9995,AT6,Гиб.!F5:F9995,D7,Гиб.!I5:I9995,B178,Гиб.!H5:H9995,"Жилой сектор")</f>
        <v>0</v>
      </c>
      <c r="AU178" s="391">
        <f>SUMIFS(Гиб.!O5:O9995,Гиб.!E5:E9995,AT6,Гиб.!F5:F9995,E7,Гиб.!I5:I9995,B178,Гиб.!H5:H9995,"Жилой сектор")</f>
        <v>0</v>
      </c>
      <c r="AV178" s="391">
        <f>SUMIFS(Гиб.!O5:O9995,Гиб.!E5:E9995,AV6,Гиб.!F5:F9995,D7,Гиб.!I5:I9995,B178,Гиб.!H5:H9995,"Жилой сектор")</f>
        <v>0</v>
      </c>
      <c r="AW178" s="391">
        <f>SUMIFS(Гиб.!O5:O9995,Гиб.!E5:E9995,AV6,Гиб.!F5:F9995,E7,Гиб.!I5:I9995,B178,Гиб.!H5:H9995,"Жилой сектор")</f>
        <v>0</v>
      </c>
      <c r="AX178" s="194"/>
      <c r="AY178" s="194"/>
      <c r="AZ178" s="194"/>
      <c r="BA178" s="194"/>
    </row>
    <row r="179" spans="1:53" ht="19.5" thickBot="1">
      <c r="A179" s="337" t="s">
        <v>571</v>
      </c>
      <c r="B179" s="410" t="s">
        <v>560</v>
      </c>
      <c r="C179" s="1204">
        <f t="shared" si="36"/>
        <v>3</v>
      </c>
      <c r="D179" s="372">
        <f t="shared" si="51"/>
        <v>0</v>
      </c>
      <c r="E179" s="196">
        <f t="shared" si="48"/>
        <v>3</v>
      </c>
      <c r="F179" s="1250">
        <f t="shared" si="37"/>
        <v>3</v>
      </c>
      <c r="G179" s="453">
        <v>0</v>
      </c>
      <c r="H179" s="458">
        <v>3</v>
      </c>
      <c r="I179" s="1212">
        <f>C179/C174*100%</f>
        <v>1</v>
      </c>
      <c r="J179" s="1206">
        <f t="shared" si="43"/>
        <v>0</v>
      </c>
      <c r="K179" s="1206">
        <f t="shared" si="44"/>
        <v>1</v>
      </c>
      <c r="L179" s="373">
        <f>SUMIFS(Гиб.!O5:O9995,Гиб.!E5:E9995,L6,Гиб.!F5:F9995,D7,Гиб.!I5:I9995,B179,Гиб.!H5:H9995,"Жилой сектор")</f>
        <v>0</v>
      </c>
      <c r="M179" s="373">
        <f>SUMIFS(Гиб.!O5:O9995,Гиб.!E5:E9995,L6,Гиб.!F5:F9995,E7,Гиб.!I5:I9995,B179,Гиб.!H5:H9995,"Жилой сектор")</f>
        <v>0</v>
      </c>
      <c r="N179" s="373">
        <f>SUMIFS(Гиб.!O5:O9995,Гиб.!E5:E9995,N6,Гиб.!F5:F9995,D7,Гиб.!I5:I9995,B179,Гиб.!H5:H9995,"Жилой сектор")</f>
        <v>0</v>
      </c>
      <c r="O179" s="373">
        <f>SUMIFS(Гиб.!O5:O9995,Гиб.!E5:E9995,N6,Гиб.!F5:F9995,E7,Гиб.!I5:I9995,B179,Гиб.!H5:H9995,"Жилой сектор")</f>
        <v>2</v>
      </c>
      <c r="P179" s="373">
        <f>SUMIFS(Гиб.!O5:O9995,Гиб.!E5:E9995,P6,Гиб.!F5:F9995,D7,Гиб.!I5:I9995,B179,Гиб.!H5:H9995,"Жилой сектор")</f>
        <v>0</v>
      </c>
      <c r="Q179" s="373">
        <f>SUMIFS(Гиб.!O5:O9995,Гиб.!E5:E9995,P6,Гиб.!F5:F9995,E7,Гиб.!I5:I9995,B179,Гиб.!H5:H9995,"Жилой сектор")</f>
        <v>0</v>
      </c>
      <c r="R179" s="373">
        <f>SUMIFS(Гиб.!O5:O9995,Гиб.!E5:E9995,R6,Гиб.!F5:F9995,D7,Гиб.!I5:I9995,B179,Гиб.!H5:H9995,"Жилой сектор")</f>
        <v>0</v>
      </c>
      <c r="S179" s="373">
        <f>SUMIFS(Гиб.!O5:O9995,Гиб.!E5:E9995,R6,Гиб.!F5:F9995,E7,Гиб.!I5:I9995,B179,Гиб.!H5:H9995,"Жилой сектор")</f>
        <v>1</v>
      </c>
      <c r="T179" s="373">
        <f>SUMIFS(Гиб.!O5:O9995,Гиб.!E5:E9995,T6,Гиб.!F5:F9995,D7,Гиб.!I5:I9995,B179,Гиб.!H5:H9995,"Жилой сектор")</f>
        <v>0</v>
      </c>
      <c r="U179" s="373">
        <f>SUMIFS(Гиб.!O5:O9995,Гиб.!E5:E9995,T6,Гиб.!F5:F9995,E7,Гиб.!I5:I9995,B179,Гиб.!H5:H9995,"Жилой сектор")</f>
        <v>0</v>
      </c>
      <c r="V179" s="373">
        <f>SUMIFS(Гиб.!O5:O9995,Гиб.!E5:E9995,V6,Гиб.!F5:F9995,D7,Гиб.!I5:I9995,B179,Гиб.!H5:H9995,"Жилой сектор")</f>
        <v>0</v>
      </c>
      <c r="W179" s="373">
        <f>SUMIFS(Гиб.!O5:O9995,Гиб.!E5:E9995,V6,Гиб.!F5:F9995,E7,Гиб.!I5:I9995,B179,Гиб.!H5:H9995,"Жилой сектор")</f>
        <v>0</v>
      </c>
      <c r="X179" s="373">
        <f>SUMIFS(Гиб.!O5:O9995,Гиб.!E5:E9995,X6,Гиб.!F5:F9995,D7,Гиб.!I5:I9995,B179,Гиб.!H5:H9995,"Жилой сектор")</f>
        <v>0</v>
      </c>
      <c r="Y179" s="373">
        <f>SUMIFS(Гиб.!O5:O9995,Гиб.!E5:E9995,X6,Гиб.!F5:F9995,E7,Гиб.!I5:I9995,B179,Гиб.!H5:H9995,"Жилой сектор")</f>
        <v>0</v>
      </c>
      <c r="Z179" s="373">
        <f>SUMIFS(Гиб.!O5:O9995,Гиб.!E5:E9995,Z6,Гиб.!F5:F9995,D7,Гиб.!I5:I9995,B179,Гиб.!H5:H9995,"Жилой сектор")</f>
        <v>0</v>
      </c>
      <c r="AA179" s="373">
        <f>SUMIFS(Гиб.!O5:O9995,Гиб.!E5:E9995,Z6,Гиб.!F5:F9995,E7,Гиб.!I5:I9995,B179,Гиб.!H5:H9995,"Жилой сектор")</f>
        <v>0</v>
      </c>
      <c r="AB179" s="373">
        <f>SUMIFS(Гиб.!O5:O9995,Гиб.!E5:E9995,AB6,Гиб.!F5:F9995,D7,Гиб.!I5:I9995,B179,Гиб.!H5:H9995,"Жилой сектор")</f>
        <v>0</v>
      </c>
      <c r="AC179" s="373">
        <f>SUMIFS(Гиб.!O5:O9995,Гиб.!E5:E9995,AB6,Гиб.!F5:F9995,E7,Гиб.!I5:I9995,B179,Гиб.!H5:H9995,"Жилой сектор")</f>
        <v>0</v>
      </c>
      <c r="AD179" s="373">
        <f>SUMIFS(Гиб.!O5:O9995,Гиб.!E5:E9995,AD6,Гиб.!F5:F9995,D7,Гиб.!I5:I9995,B179,Гиб.!H5:H9995,"Жилой сектор")</f>
        <v>0</v>
      </c>
      <c r="AE179" s="373">
        <f>SUMIFS(Гиб.!O5:O9995,Гиб.!E5:E9995,AD6,Гиб.!F5:F9995,E7,Гиб.!I5:I9995,B179,Гиб.!H5:H9995,"Жилой сектор")</f>
        <v>0</v>
      </c>
      <c r="AF179" s="373">
        <f>SUMIFS(Гиб.!O5:O9995,Гиб.!E5:E9995,AF6,Гиб.!F5:F9995,D7,Гиб.!I5:I9995,B179,Гиб.!H5:H9995,"Жилой сектор")</f>
        <v>0</v>
      </c>
      <c r="AG179" s="373">
        <f>SUMIFS(Гиб.!O5:O9995,Гиб.!E5:E9995,AF6,Гиб.!F5:F9995,E7,Гиб.!I5:I9995,B179,Гиб.!H5:H9995,"Жилой сектор")</f>
        <v>0</v>
      </c>
      <c r="AH179" s="373">
        <f>SUMIFS(Гиб.!O5:O9995,Гиб.!E5:E9995,AH6,Гиб.!F5:F9995,D7,Гиб.!I5:I9995,B179,Гиб.!H5:H9995,"Жилой сектор")</f>
        <v>0</v>
      </c>
      <c r="AI179" s="373">
        <f>SUMIFS(Гиб.!O5:O9995,Гиб.!E5:E9995,AH6,Гиб.!F5:F9995,E7,Гиб.!I5:I9995,B179,Гиб.!H5:H9995,"Жилой сектор")</f>
        <v>0</v>
      </c>
      <c r="AJ179" s="373">
        <f>SUMIFS(Гиб.!O5:O9995,Гиб.!E5:E9995,AJ6,Гиб.!F5:F9995,D7,Гиб.!I5:I9995,B179,Гиб.!H5:H9995,"Жилой сектор")</f>
        <v>0</v>
      </c>
      <c r="AK179" s="373">
        <f>SUMIFS(Гиб.!O5:O9995,Гиб.!E5:E9995,AJ6,Гиб.!F5:F9995,E7,Гиб.!I5:I9995,B179,Гиб.!H5:H9995,"Жилой сектор")</f>
        <v>0</v>
      </c>
      <c r="AL179" s="373">
        <f>SUMIFS(Гиб.!O5:O9995,Гиб.!E5:E9995,AL6,Гиб.!F5:F9995,D7,Гиб.!I5:I9995,B179,Гиб.!H5:H9995,"Жилой сектор")</f>
        <v>0</v>
      </c>
      <c r="AM179" s="373">
        <f>SUMIFS(Гиб.!O5:O9995,Гиб.!E5:E9995,AL6,Гиб.!F5:F9995,E7,Гиб.!I5:I9995,B179,Гиб.!H5:H9995,"Жилой сектор")</f>
        <v>0</v>
      </c>
      <c r="AN179" s="373">
        <f>SUMIFS(Гиб.!O5:O9995,Гиб.!E5:E9995,AN6,Гиб.!F5:F9995,D7,Гиб.!I5:I9995,B179,Гиб.!H5:H9995,"Жилой сектор")</f>
        <v>0</v>
      </c>
      <c r="AO179" s="373">
        <f>SUMIFS(Гиб.!O5:O9995,Гиб.!E5:E9995,AN6,Гиб.!F5:F9995,E7,Гиб.!I5:I9995,B179,Гиб.!H5:H9995,"Жилой сектор")</f>
        <v>0</v>
      </c>
      <c r="AP179" s="373">
        <f>SUMIFS(Гиб.!O5:O9995,Гиб.!E5:E9995,AP6,Гиб.!F5:F9995,D7,Гиб.!I5:I9995,B179,Гиб.!H5:H9995,"Жилой сектор")</f>
        <v>0</v>
      </c>
      <c r="AQ179" s="373">
        <f>SUMIFS(Гиб.!O5:O9995,Гиб.!E5:E9995,AP6,Гиб.!F5:F9995,E7,Гиб.!I5:I9995,B179,Гиб.!H5:H9995,"Жилой сектор")</f>
        <v>0</v>
      </c>
      <c r="AR179" s="373">
        <f>SUMIFS(Гиб.!O5:O9995,Гиб.!E5:E9995,AR6,Гиб.!F5:F9995,D7,Гиб.!I5:I9995,B179,Гиб.!H5:H9995,"Жилой сектор")</f>
        <v>0</v>
      </c>
      <c r="AS179" s="373">
        <f>SUMIFS(Гиб.!O5:O9995,Гиб.!E5:E9995,AR6,Гиб.!F5:F9995,E7,Гиб.!I5:I9995,B179,Гиб.!H5:H9995,"Жилой сектор")</f>
        <v>0</v>
      </c>
      <c r="AT179" s="373">
        <f>SUMIFS(Гиб.!O5:O9995,Гиб.!E5:E9995,AT6,Гиб.!F5:F9995,D7,Гиб.!I5:I9995,B179,Гиб.!H5:H9995,"Жилой сектор")</f>
        <v>0</v>
      </c>
      <c r="AU179" s="373">
        <f>SUMIFS(Гиб.!O5:O9995,Гиб.!E5:E9995,AT6,Гиб.!F5:F9995,E7,Гиб.!I5:I9995,B179,Гиб.!H5:H9995,"Жилой сектор")</f>
        <v>0</v>
      </c>
      <c r="AV179" s="373">
        <f>SUMIFS(Гиб.!O5:O9995,Гиб.!E5:E9995,AV6,Гиб.!F5:F9995,D7,Гиб.!I5:I9995,B179,Гиб.!H5:H9995,"Жилой сектор")</f>
        <v>0</v>
      </c>
      <c r="AW179" s="373">
        <f>SUMIFS(Гиб.!O5:O9995,Гиб.!E5:E9995,AV6,Гиб.!F5:F9995,E7,Гиб.!I5:I9995,B179,Гиб.!H5:H9995,"Жилой сектор")</f>
        <v>0</v>
      </c>
      <c r="AX179" s="194"/>
      <c r="AY179" s="194"/>
      <c r="AZ179" s="194"/>
      <c r="BA179" s="194"/>
    </row>
    <row r="180" spans="1:53" ht="19.5" thickBot="1">
      <c r="A180" s="337" t="s">
        <v>572</v>
      </c>
      <c r="B180" s="410" t="s">
        <v>696</v>
      </c>
      <c r="C180" s="1204">
        <f t="shared" si="36"/>
        <v>0</v>
      </c>
      <c r="D180" s="372">
        <f t="shared" si="51"/>
        <v>0</v>
      </c>
      <c r="E180" s="196">
        <f t="shared" si="48"/>
        <v>0</v>
      </c>
      <c r="F180" s="1250">
        <f t="shared" si="37"/>
        <v>0</v>
      </c>
      <c r="G180" s="453">
        <v>0</v>
      </c>
      <c r="H180" s="458">
        <v>0</v>
      </c>
      <c r="I180" s="1212">
        <f>C180/C174*100%</f>
        <v>0</v>
      </c>
      <c r="J180" s="1206" t="e">
        <f t="shared" si="43"/>
        <v>#DIV/0!</v>
      </c>
      <c r="K180" s="1206" t="e">
        <f t="shared" si="44"/>
        <v>#DIV/0!</v>
      </c>
      <c r="L180" s="373">
        <f>SUMIFS(Гиб.!O5:O9995,Гиб.!E5:E9995,L6,Гиб.!F5:F9995,D7,Гиб.!I5:I9995,B180,Гиб.!H5:H9995,"Жилой сектор")</f>
        <v>0</v>
      </c>
      <c r="M180" s="373">
        <f>SUMIFS(Гиб.!O5:O9995,Гиб.!E5:E9995,L6,Гиб.!F5:F9995,E7,Гиб.!I5:I9995,B180,Гиб.!H5:H9995,"Жилой сектор")</f>
        <v>0</v>
      </c>
      <c r="N180" s="373">
        <f>SUMIFS(Гиб.!O5:O9995,Гиб.!E5:E9995,N6,Гиб.!F5:F9995,D7,Гиб.!I5:I9995,B180,Гиб.!H5:H9995,"Жилой сектор")</f>
        <v>0</v>
      </c>
      <c r="O180" s="373">
        <f>SUMIFS(Гиб.!O5:O9995,Гиб.!E5:E9995,N6,Гиб.!F5:F9995,E7,Гиб.!I5:I9995,B180,Гиб.!H5:H9995,"Жилой сектор")</f>
        <v>0</v>
      </c>
      <c r="P180" s="373">
        <f>SUMIFS(Гиб.!O5:O9995,Гиб.!E5:E9995,P6,Гиб.!F5:F9995,D7,Гиб.!I5:I9995,B180,Гиб.!H5:H9995,"Жилой сектор")</f>
        <v>0</v>
      </c>
      <c r="Q180" s="373">
        <f>SUMIFS(Гиб.!O5:O9995,Гиб.!E5:E9995,P6,Гиб.!F5:F9995,E7,Гиб.!I5:I9995,B180,Гиб.!H5:H9995,"Жилой сектор")</f>
        <v>0</v>
      </c>
      <c r="R180" s="373">
        <f>SUMIFS(Гиб.!O5:O9995,Гиб.!E5:E9995,R6,Гиб.!F5:F9995,D7,Гиб.!I5:I9995,B180,Гиб.!H5:H9995,"Жилой сектор")</f>
        <v>0</v>
      </c>
      <c r="S180" s="373">
        <f>SUMIFS(Гиб.!O5:O9995,Гиб.!E5:E9995,R6,Гиб.!F5:F9995,E7,Гиб.!I5:I9995,B180,Гиб.!H5:H9995,"Жилой сектор")</f>
        <v>0</v>
      </c>
      <c r="T180" s="373">
        <f>SUMIFS(Гиб.!O5:O9995,Гиб.!E5:E9995,T6,Гиб.!F5:F9995,D7,Гиб.!I5:I9995,B180,Гиб.!H5:H9995,"Жилой сектор")</f>
        <v>0</v>
      </c>
      <c r="U180" s="373">
        <f>SUMIFS(Гиб.!O5:O9995,Гиб.!E5:E9995,T6,Гиб.!F5:F9995,E7,Гиб.!I5:I9995,B180,Гиб.!H5:H9995,"Жилой сектор")</f>
        <v>0</v>
      </c>
      <c r="V180" s="373">
        <f>SUMIFS(Гиб.!O5:O9995,Гиб.!E5:E9995,V6,Гиб.!F5:F9995,D7,Гиб.!I5:I9995,B180,Гиб.!H5:H9995,"Жилой сектор")</f>
        <v>0</v>
      </c>
      <c r="W180" s="373">
        <f>SUMIFS(Гиб.!O5:O9995,Гиб.!E5:E9995,V6,Гиб.!F5:F9995,E7,Гиб.!I5:I9995,B180,Гиб.!H5:H9995,"Жилой сектор")</f>
        <v>0</v>
      </c>
      <c r="X180" s="373">
        <f>SUMIFS(Гиб.!O5:O9995,Гиб.!E5:E9995,X6,Гиб.!F5:F9995,D7,Гиб.!I5:I9995,B180,Гиб.!H5:H9995,"Жилой сектор")</f>
        <v>0</v>
      </c>
      <c r="Y180" s="373">
        <f>SUMIFS(Гиб.!O5:O9995,Гиб.!E5:E9995,X6,Гиб.!F5:F9995,E7,Гиб.!I5:I9995,B180,Гиб.!H5:H9995,"Жилой сектор")</f>
        <v>0</v>
      </c>
      <c r="Z180" s="373">
        <f>SUMIFS(Гиб.!O5:O9995,Гиб.!E5:E9995,Z6,Гиб.!F5:F9995,D7,Гиб.!I5:I9995,B180,Гиб.!H5:H9995,"Жилой сектор")</f>
        <v>0</v>
      </c>
      <c r="AA180" s="373">
        <f>SUMIFS(Гиб.!O5:O9995,Гиб.!E5:E9995,Z6,Гиб.!F5:F9995,E7,Гиб.!I5:I9995,B180,Гиб.!H5:H9995,"Жилой сектор")</f>
        <v>0</v>
      </c>
      <c r="AB180" s="373">
        <f>SUMIFS(Гиб.!O5:O9995,Гиб.!E5:E9995,AB6,Гиб.!F5:F9995,D7,Гиб.!I5:I9995,B180,Гиб.!H5:H9995,"Жилой сектор")</f>
        <v>0</v>
      </c>
      <c r="AC180" s="373">
        <f>SUMIFS(Гиб.!O5:O9995,Гиб.!E5:E9995,AB6,Гиб.!F5:F9995,E7,Гиб.!I5:I9995,B180,Гиб.!H5:H9995,"Жилой сектор")</f>
        <v>0</v>
      </c>
      <c r="AD180" s="373">
        <f>SUMIFS(Гиб.!O5:O9995,Гиб.!E5:E9995,AD6,Гиб.!F5:F9995,D7,Гиб.!I5:I9995,B180,Гиб.!H5:H9995,"Жилой сектор")</f>
        <v>0</v>
      </c>
      <c r="AE180" s="373">
        <f>SUMIFS(Гиб.!O5:O9995,Гиб.!E5:E9995,AD6,Гиб.!F5:F9995,E7,Гиб.!I5:I9995,B180,Гиб.!H5:H9995,"Жилой сектор")</f>
        <v>0</v>
      </c>
      <c r="AF180" s="373">
        <f>SUMIFS(Гиб.!O5:O9995,Гиб.!E5:E9995,AF6,Гиб.!F5:F9995,D7,Гиб.!I5:I9995,B180,Гиб.!H5:H9995,"Жилой сектор")</f>
        <v>0</v>
      </c>
      <c r="AG180" s="373">
        <f>SUMIFS(Гиб.!O5:O9995,Гиб.!E5:E9995,AF6,Гиб.!F5:F9995,E7,Гиб.!I5:I9995,B180,Гиб.!H5:H9995,"Жилой сектор")</f>
        <v>0</v>
      </c>
      <c r="AH180" s="373">
        <f>SUMIFS(Гиб.!O5:O9995,Гиб.!E5:E9995,AH6,Гиб.!F5:F9995,D7,Гиб.!I5:I9995,B180,Гиб.!H5:H9995,"Жилой сектор")</f>
        <v>0</v>
      </c>
      <c r="AI180" s="373">
        <f>SUMIFS(Гиб.!O5:O9995,Гиб.!E5:E9995,AH6,Гиб.!F5:F9995,E7,Гиб.!I5:I9995,B180,Гиб.!H5:H9995,"Жилой сектор")</f>
        <v>0</v>
      </c>
      <c r="AJ180" s="373">
        <f>SUMIFS(Гиб.!O5:O9995,Гиб.!E5:E9995,AJ6,Гиб.!F5:F9995,D7,Гиб.!I5:I9995,B180,Гиб.!H5:H9995,"Жилой сектор")</f>
        <v>0</v>
      </c>
      <c r="AK180" s="373">
        <f>SUMIFS(Гиб.!O5:O9995,Гиб.!E5:E9995,AJ6,Гиб.!F5:F9995,E7,Гиб.!I5:I9995,B180,Гиб.!H5:H9995,"Жилой сектор")</f>
        <v>0</v>
      </c>
      <c r="AL180" s="373">
        <f>SUMIFS(Гиб.!O5:O9995,Гиб.!E5:E9995,AL6,Гиб.!F5:F9995,D7,Гиб.!I5:I9995,B180,Гиб.!H5:H9995,"Жилой сектор")</f>
        <v>0</v>
      </c>
      <c r="AM180" s="373">
        <f>SUMIFS(Гиб.!O5:O9995,Гиб.!E5:E9995,AL6,Гиб.!F5:F9995,E7,Гиб.!I5:I9995,B180,Гиб.!H5:H9995,"Жилой сектор")</f>
        <v>0</v>
      </c>
      <c r="AN180" s="373">
        <f>SUMIFS(Гиб.!O5:O9995,Гиб.!E5:E9995,AN6,Гиб.!F5:F9995,D7,Гиб.!I5:I9995,B180,Гиб.!H5:H9995,"Жилой сектор")</f>
        <v>0</v>
      </c>
      <c r="AO180" s="373">
        <f>SUMIFS(Гиб.!O5:O9995,Гиб.!E5:E9995,AN6,Гиб.!F5:F9995,E7,Гиб.!I5:I9995,B180,Гиб.!H5:H9995,"Жилой сектор")</f>
        <v>0</v>
      </c>
      <c r="AP180" s="373">
        <f>SUMIFS(Гиб.!O5:O9995,Гиб.!E5:E9995,AP6,Гиб.!F5:F9995,D7,Гиб.!I5:I9995,B180,Гиб.!H5:H9995,"Жилой сектор")</f>
        <v>0</v>
      </c>
      <c r="AQ180" s="373">
        <f>SUMIFS(Гиб.!O5:O9995,Гиб.!E5:E9995,AP6,Гиб.!F5:F9995,E7,Гиб.!I5:I9995,B180,Гиб.!H5:H9995,"Жилой сектор")</f>
        <v>0</v>
      </c>
      <c r="AR180" s="373">
        <f>SUMIFS(Гиб.!O5:O9995,Гиб.!E5:E9995,AR6,Гиб.!F5:F9995,D7,Гиб.!I5:I9995,B180,Гиб.!H5:H9995,"Жилой сектор")</f>
        <v>0</v>
      </c>
      <c r="AS180" s="373">
        <f>SUMIFS(Гиб.!O5:O9995,Гиб.!E5:E9995,AR6,Гиб.!F5:F9995,E7,Гиб.!I5:I9995,B180,Гиб.!H5:H9995,"Жилой сектор")</f>
        <v>0</v>
      </c>
      <c r="AT180" s="373">
        <f>SUMIFS(Гиб.!O5:O9995,Гиб.!E5:E9995,AT6,Гиб.!F5:F9995,D7,Гиб.!I5:I9995,B180,Гиб.!H5:H9995,"Жилой сектор")</f>
        <v>0</v>
      </c>
      <c r="AU180" s="373">
        <f>SUMIFS(Гиб.!O5:O9995,Гиб.!E5:E9995,AT6,Гиб.!F5:F9995,E7,Гиб.!I5:I9995,B180,Гиб.!H5:H9995,"Жилой сектор")</f>
        <v>0</v>
      </c>
      <c r="AV180" s="373">
        <f>SUMIFS(Гиб.!O5:O9995,Гиб.!E5:E9995,AV6,Гиб.!F5:F9995,D7,Гиб.!I5:I9995,B180,Гиб.!H5:H9995,"Жилой сектор")</f>
        <v>0</v>
      </c>
      <c r="AW180" s="373">
        <f>SUMIFS(Гиб.!O5:O9995,Гиб.!E5:E9995,AV6,Гиб.!F5:F9995,E7,Гиб.!I5:I9995,B180,Гиб.!H5:H9995,"Жилой сектор")</f>
        <v>0</v>
      </c>
      <c r="AX180" s="194"/>
      <c r="AY180" s="194"/>
      <c r="AZ180" s="194"/>
      <c r="BA180" s="194"/>
    </row>
    <row r="181" spans="1:53" ht="19.5" thickBot="1">
      <c r="A181" s="337" t="s">
        <v>573</v>
      </c>
      <c r="B181" s="410" t="s">
        <v>697</v>
      </c>
      <c r="C181" s="1204">
        <f t="shared" si="36"/>
        <v>0</v>
      </c>
      <c r="D181" s="372">
        <f t="shared" si="51"/>
        <v>0</v>
      </c>
      <c r="E181" s="196">
        <f t="shared" si="48"/>
        <v>0</v>
      </c>
      <c r="F181" s="1250">
        <f t="shared" si="37"/>
        <v>0</v>
      </c>
      <c r="G181" s="453">
        <v>0</v>
      </c>
      <c r="H181" s="458">
        <v>0</v>
      </c>
      <c r="I181" s="1212">
        <f>C181/C174*100%</f>
        <v>0</v>
      </c>
      <c r="J181" s="1206" t="e">
        <f t="shared" si="43"/>
        <v>#DIV/0!</v>
      </c>
      <c r="K181" s="1206" t="e">
        <f t="shared" si="44"/>
        <v>#DIV/0!</v>
      </c>
      <c r="L181" s="373">
        <f>SUMIFS(Гиб.!O5:O9995,Гиб.!E5:E9995,L6,Гиб.!F5:F9995,D7,Гиб.!I5:I9995,B181,Гиб.!H5:H9995,"Жилой сектор")</f>
        <v>0</v>
      </c>
      <c r="M181" s="373">
        <f>SUMIFS(Гиб.!O5:O9995,Гиб.!E5:E9995,L6,Гиб.!F5:F9995,E7,Гиб.!I5:I9995,B181,Гиб.!H5:H9995,"Жилой сектор")</f>
        <v>0</v>
      </c>
      <c r="N181" s="373">
        <f>SUMIFS(Гиб.!O5:O9995,Гиб.!E5:E9995,N6,Гиб.!F5:F9995,D7,Гиб.!I5:I9995,B181,Гиб.!H5:H9995,"Жилой сектор")</f>
        <v>0</v>
      </c>
      <c r="O181" s="373">
        <f>SUMIFS(Гиб.!O5:O9995,Гиб.!E5:E9995,N6,Гиб.!F5:F9995,E7,Гиб.!I5:I9995,B181,Гиб.!H5:H9995,"Жилой сектор")</f>
        <v>0</v>
      </c>
      <c r="P181" s="373">
        <f>SUMIFS(Гиб.!O5:O9995,Гиб.!E5:E9995,P6,Гиб.!F5:F9995,D7,Гиб.!I5:I9995,B181,Гиб.!H5:H9995,"Жилой сектор")</f>
        <v>0</v>
      </c>
      <c r="Q181" s="373">
        <f>SUMIFS(Гиб.!O5:O9995,Гиб.!E5:E9995,P6,Гиб.!F5:F9995,E7,Гиб.!I5:I9995,B181,Гиб.!H5:H9995,"Жилой сектор")</f>
        <v>0</v>
      </c>
      <c r="R181" s="373">
        <f>SUMIFS(Гиб.!O5:O9995,Гиб.!E5:E9995,R6,Гиб.!F5:F9995,D7,Гиб.!I5:I9995,B181,Гиб.!H5:H9995,"Жилой сектор")</f>
        <v>0</v>
      </c>
      <c r="S181" s="373">
        <f>SUMIFS(Гиб.!O5:O9995,Гиб.!E5:E9995,R6,Гиб.!F5:F9995,E7,Гиб.!I5:I9995,B181,Гиб.!H5:H9995,"Жилой сектор")</f>
        <v>0</v>
      </c>
      <c r="T181" s="373">
        <f>SUMIFS(Гиб.!O5:O9995,Гиб.!E5:E9995,T6,Гиб.!F5:F9995,D7,Гиб.!I5:I9995,B181,Гиб.!H5:H9995,"Жилой сектор")</f>
        <v>0</v>
      </c>
      <c r="U181" s="373">
        <f>SUMIFS(Гиб.!O5:O9995,Гиб.!E5:E9995,T6,Гиб.!F5:F9995,E7,Гиб.!I5:I9995,B181,Гиб.!H5:H9995,"Жилой сектор")</f>
        <v>0</v>
      </c>
      <c r="V181" s="373">
        <f>SUMIFS(Гиб.!O5:O9995,Гиб.!E5:E9995,V6,Гиб.!F5:F9995,D7,Гиб.!I5:I9995,B181,Гиб.!H5:H9995,"Жилой сектор")</f>
        <v>0</v>
      </c>
      <c r="W181" s="373">
        <f>SUMIFS(Гиб.!O5:O9995,Гиб.!E5:E9995,V6,Гиб.!F5:F9995,E7,Гиб.!I5:I9995,B181,Гиб.!H5:H9995,"Жилой сектор")</f>
        <v>0</v>
      </c>
      <c r="X181" s="373">
        <f>SUMIFS(Гиб.!O5:O9995,Гиб.!E5:E9995,X6,Гиб.!F5:F9995,D7,Гиб.!I5:I9995,B181,Гиб.!H5:H9995,"Жилой сектор")</f>
        <v>0</v>
      </c>
      <c r="Y181" s="373">
        <f>SUMIFS(Гиб.!O5:O9995,Гиб.!E5:E9995,X6,Гиб.!F5:F9995,E7,Гиб.!I5:I9995,B181,Гиб.!H5:H9995,"Жилой сектор")</f>
        <v>0</v>
      </c>
      <c r="Z181" s="373">
        <f>SUMIFS(Гиб.!O5:O9995,Гиб.!E5:E9995,Z6,Гиб.!F5:F9995,D7,Гиб.!I5:I9995,B181,Гиб.!H5:H9995,"Жилой сектор")</f>
        <v>0</v>
      </c>
      <c r="AA181" s="373">
        <f>SUMIFS(Гиб.!O5:O9995,Гиб.!E5:E9995,Z6,Гиб.!F5:F9995,E7,Гиб.!I5:I9995,B181,Гиб.!H5:H9995,"Жилой сектор")</f>
        <v>0</v>
      </c>
      <c r="AB181" s="373">
        <f>SUMIFS(Гиб.!O5:O9995,Гиб.!E5:E9995,AB6,Гиб.!F5:F9995,D7,Гиб.!I5:I9995,B181,Гиб.!H5:H9995,"Жилой сектор")</f>
        <v>0</v>
      </c>
      <c r="AC181" s="373">
        <f>SUMIFS(Гиб.!O5:O9995,Гиб.!E5:E9995,AB6,Гиб.!F5:F9995,E7,Гиб.!I5:I9995,B181,Гиб.!H5:H9995,"Жилой сектор")</f>
        <v>0</v>
      </c>
      <c r="AD181" s="373">
        <f>SUMIFS(Гиб.!O5:O9995,Гиб.!E5:E9995,AD6,Гиб.!F5:F9995,D7,Гиб.!I5:I9995,B181,Гиб.!H5:H9995,"Жилой сектор")</f>
        <v>0</v>
      </c>
      <c r="AE181" s="373">
        <f>SUMIFS(Гиб.!O5:O9995,Гиб.!E5:E9995,AD6,Гиб.!F5:F9995,E7,Гиб.!I5:I9995,B181,Гиб.!H5:H9995,"Жилой сектор")</f>
        <v>0</v>
      </c>
      <c r="AF181" s="373">
        <f>SUMIFS(Гиб.!O5:O9995,Гиб.!E5:E9995,AF6,Гиб.!F5:F9995,D7,Гиб.!I5:I9995,B181,Гиб.!H5:H9995,"Жилой сектор")</f>
        <v>0</v>
      </c>
      <c r="AG181" s="373">
        <f>SUMIFS(Гиб.!O5:O9995,Гиб.!E5:E9995,AF6,Гиб.!F5:F9995,E7,Гиб.!I5:I9995,B181,Гиб.!H5:H9995,"Жилой сектор")</f>
        <v>0</v>
      </c>
      <c r="AH181" s="373">
        <f>SUMIFS(Гиб.!O5:O9995,Гиб.!E5:E9995,AH6,Гиб.!F5:F9995,D7,Гиб.!I5:I9995,B181,Гиб.!H5:H9995,"Жилой сектор")</f>
        <v>0</v>
      </c>
      <c r="AI181" s="373">
        <f>SUMIFS(Гиб.!O5:O9995,Гиб.!E5:E9995,AH6,Гиб.!F5:F9995,E7,Гиб.!I5:I9995,B181,Гиб.!H5:H9995,"Жилой сектор")</f>
        <v>0</v>
      </c>
      <c r="AJ181" s="373">
        <f>SUMIFS(Гиб.!O5:O9995,Гиб.!E5:E9995,AJ6,Гиб.!F5:F9995,D7,Гиб.!I5:I9995,B181,Гиб.!H5:H9995,"Жилой сектор")</f>
        <v>0</v>
      </c>
      <c r="AK181" s="373">
        <f>SUMIFS(Гиб.!O5:O9995,Гиб.!E5:E9995,AJ6,Гиб.!F5:F9995,E7,Гиб.!I5:I9995,B181,Гиб.!H5:H9995,"Жилой сектор")</f>
        <v>0</v>
      </c>
      <c r="AL181" s="373">
        <f>SUMIFS(Гиб.!O5:O9995,Гиб.!E5:E9995,AL6,Гиб.!F5:F9995,D7,Гиб.!I5:I9995,B181,Гиб.!H5:H9995,"Жилой сектор")</f>
        <v>0</v>
      </c>
      <c r="AM181" s="373">
        <f>SUMIFS(Гиб.!O5:O9995,Гиб.!E5:E9995,AL6,Гиб.!F5:F9995,E7,Гиб.!I5:I9995,B181,Гиб.!H5:H9995,"Жилой сектор")</f>
        <v>0</v>
      </c>
      <c r="AN181" s="373">
        <f>SUMIFS(Гиб.!O5:O9995,Гиб.!E5:E9995,AN6,Гиб.!F5:F9995,D7,Гиб.!I5:I9995,B181,Гиб.!H5:H9995,"Жилой сектор")</f>
        <v>0</v>
      </c>
      <c r="AO181" s="373">
        <f>SUMIFS(Гиб.!O5:O9995,Гиб.!E5:E9995,AN6,Гиб.!F5:F9995,E7,Гиб.!I5:I9995,B181,Гиб.!H5:H9995,"Жилой сектор")</f>
        <v>0</v>
      </c>
      <c r="AP181" s="373">
        <f>SUMIFS(Гиб.!O5:O9995,Гиб.!E5:E9995,AP6,Гиб.!F5:F9995,D7,Гиб.!I5:I9995,B181,Гиб.!H5:H9995,"Жилой сектор")</f>
        <v>0</v>
      </c>
      <c r="AQ181" s="373">
        <f>SUMIFS(Гиб.!O5:O9995,Гиб.!E5:E9995,AP6,Гиб.!F5:F9995,E7,Гиб.!I5:I9995,B181,Гиб.!H5:H9995,"Жилой сектор")</f>
        <v>0</v>
      </c>
      <c r="AR181" s="373">
        <f>SUMIFS(Гиб.!O5:O9995,Гиб.!E5:E9995,AR6,Гиб.!F5:F9995,D7,Гиб.!I5:I9995,B181,Гиб.!H5:H9995,"Жилой сектор")</f>
        <v>0</v>
      </c>
      <c r="AS181" s="373">
        <f>SUMIFS(Гиб.!O5:O9995,Гиб.!E5:E9995,AR6,Гиб.!F5:F9995,E7,Гиб.!I5:I9995,B181,Гиб.!H5:H9995,"Жилой сектор")</f>
        <v>0</v>
      </c>
      <c r="AT181" s="373">
        <f>SUMIFS(Гиб.!O5:O9995,Гиб.!E5:E9995,AT6,Гиб.!F5:F9995,D7,Гиб.!I5:I9995,B181,Гиб.!H5:H9995,"Жилой сектор")</f>
        <v>0</v>
      </c>
      <c r="AU181" s="373">
        <f>SUMIFS(Гиб.!O5:O9995,Гиб.!E5:E9995,AT6,Гиб.!F5:F9995,E7,Гиб.!I5:I9995,B181,Гиб.!H5:H9995,"Жилой сектор")</f>
        <v>0</v>
      </c>
      <c r="AV181" s="373">
        <f>SUMIFS(Гиб.!O5:O9995,Гиб.!E5:E9995,AV6,Гиб.!F5:F9995,D7,Гиб.!I5:I9995,B181,Гиб.!H5:H9995,"Жилой сектор")</f>
        <v>0</v>
      </c>
      <c r="AW181" s="373">
        <f>SUMIFS(Гиб.!O5:O9995,Гиб.!E5:E9995,AV6,Гиб.!F5:F9995,E7,Гиб.!I5:I9995,B181,Гиб.!H5:H9995,"Жилой сектор")</f>
        <v>0</v>
      </c>
      <c r="AX181" s="194"/>
      <c r="AY181" s="194"/>
      <c r="AZ181" s="194"/>
      <c r="BA181" s="194"/>
    </row>
    <row r="182" spans="1:53" ht="19.5" thickBot="1">
      <c r="A182" s="337" t="s">
        <v>574</v>
      </c>
      <c r="B182" s="410" t="s">
        <v>698</v>
      </c>
      <c r="C182" s="1204">
        <f t="shared" si="36"/>
        <v>0</v>
      </c>
      <c r="D182" s="372">
        <f t="shared" si="51"/>
        <v>0</v>
      </c>
      <c r="E182" s="196">
        <f t="shared" si="51"/>
        <v>0</v>
      </c>
      <c r="F182" s="1250">
        <f t="shared" si="37"/>
        <v>0</v>
      </c>
      <c r="G182" s="453">
        <v>0</v>
      </c>
      <c r="H182" s="458">
        <v>0</v>
      </c>
      <c r="I182" s="1212">
        <f>C182/C174*100%</f>
        <v>0</v>
      </c>
      <c r="J182" s="1206" t="e">
        <f t="shared" si="43"/>
        <v>#DIV/0!</v>
      </c>
      <c r="K182" s="1206" t="e">
        <f t="shared" si="44"/>
        <v>#DIV/0!</v>
      </c>
      <c r="L182" s="373">
        <f>SUMIFS(Гиб.!O5:O9995,Гиб.!E5:E9995,L6,Гиб.!F5:F9995,D7,Гиб.!I5:I9995,B182,Гиб.!H5:H9995,"Жилой сектор")</f>
        <v>0</v>
      </c>
      <c r="M182" s="373">
        <f>SUMIFS(Гиб.!O5:O9995,Гиб.!E5:E9995,L6,Гиб.!F5:F9995,E7,Гиб.!I5:I9995,B182,Гиб.!H5:H9995,"Жилой сектор")</f>
        <v>0</v>
      </c>
      <c r="N182" s="373">
        <f>SUMIFS(Гиб.!O5:O9995,Гиб.!E5:E9995,N6,Гиб.!F5:F9995,D7,Гиб.!I5:I9995,B182,Гиб.!H5:H9995,"Жилой сектор")</f>
        <v>0</v>
      </c>
      <c r="O182" s="373">
        <f>SUMIFS(Гиб.!O5:O9995,Гиб.!E5:E9995,N6,Гиб.!F5:F9995,E7,Гиб.!I5:I9995,B182,Гиб.!H5:H9995,"Жилой сектор")</f>
        <v>0</v>
      </c>
      <c r="P182" s="373">
        <f>SUMIFS(Гиб.!O5:O9995,Гиб.!E5:E9995,P6,Гиб.!F5:F9995,D7,Гиб.!I5:I9995,B182,Гиб.!H5:H9995,"Жилой сектор")</f>
        <v>0</v>
      </c>
      <c r="Q182" s="373">
        <f>SUMIFS(Гиб.!O5:O9995,Гиб.!E5:E9995,P6,Гиб.!F5:F9995,E7,Гиб.!I5:I9995,B182,Гиб.!H5:H9995,"Жилой сектор")</f>
        <v>0</v>
      </c>
      <c r="R182" s="373">
        <f>SUMIFS(Гиб.!O5:O9995,Гиб.!E5:E9995,R6,Гиб.!F5:F9995,D7,Гиб.!I5:I9995,B182,Гиб.!H5:H9995,"Жилой сектор")</f>
        <v>0</v>
      </c>
      <c r="S182" s="373">
        <f>SUMIFS(Гиб.!O5:O9995,Гиб.!E5:E9995,R6,Гиб.!F5:F9995,E7,Гиб.!I5:I9995,B182,Гиб.!H5:H9995,"Жилой сектор")</f>
        <v>0</v>
      </c>
      <c r="T182" s="373">
        <f>SUMIFS(Гиб.!O5:O9995,Гиб.!E5:E9995,T6,Гиб.!F5:F9995,D7,Гиб.!I5:I9995,B182,Гиб.!H5:H9995,"Жилой сектор")</f>
        <v>0</v>
      </c>
      <c r="U182" s="373">
        <f>SUMIFS(Гиб.!O5:O9995,Гиб.!E5:E9995,T6,Гиб.!F5:F9995,E7,Гиб.!I5:I9995,B182,Гиб.!H5:H9995,"Жилой сектор")</f>
        <v>0</v>
      </c>
      <c r="V182" s="373">
        <f>SUMIFS(Гиб.!O5:O9995,Гиб.!E5:E9995,V6,Гиб.!F5:F9995,D7,Гиб.!I5:I9995,B182,Гиб.!H5:H9995,"Жилой сектор")</f>
        <v>0</v>
      </c>
      <c r="W182" s="373">
        <f>SUMIFS(Гиб.!O5:O9995,Гиб.!E5:E9995,V6,Гиб.!F5:F9995,E7,Гиб.!I5:I9995,B182,Гиб.!H5:H9995,"Жилой сектор")</f>
        <v>0</v>
      </c>
      <c r="X182" s="373">
        <f>SUMIFS(Гиб.!O5:O9995,Гиб.!E5:E9995,X6,Гиб.!F5:F9995,D7,Гиб.!I5:I9995,B182,Гиб.!H5:H9995,"Жилой сектор")</f>
        <v>0</v>
      </c>
      <c r="Y182" s="373">
        <f>SUMIFS(Гиб.!O5:O9995,Гиб.!E5:E9995,X6,Гиб.!F5:F9995,E7,Гиб.!I5:I9995,B182,Гиб.!H5:H9995,"Жилой сектор")</f>
        <v>0</v>
      </c>
      <c r="Z182" s="373">
        <f>SUMIFS(Гиб.!O5:O9995,Гиб.!E5:E9995,Z6,Гиб.!F5:F9995,D7,Гиб.!I5:I9995,B182,Гиб.!H5:H9995,"Жилой сектор")</f>
        <v>0</v>
      </c>
      <c r="AA182" s="373">
        <f>SUMIFS(Гиб.!O5:O9995,Гиб.!E5:E9995,Z6,Гиб.!F5:F9995,E7,Гиб.!I5:I9995,B182,Гиб.!H5:H9995,"Жилой сектор")</f>
        <v>0</v>
      </c>
      <c r="AB182" s="373">
        <f>SUMIFS(Гиб.!O5:O9995,Гиб.!E5:E9995,AB6,Гиб.!F5:F9995,D7,Гиб.!I5:I9995,B182,Гиб.!H5:H9995,"Жилой сектор")</f>
        <v>0</v>
      </c>
      <c r="AC182" s="373">
        <f>SUMIFS(Гиб.!O5:O9995,Гиб.!E5:E9995,AB6,Гиб.!F5:F9995,E7,Гиб.!I5:I9995,B182,Гиб.!H5:H9995,"Жилой сектор")</f>
        <v>0</v>
      </c>
      <c r="AD182" s="373">
        <f>SUMIFS(Гиб.!O5:O9995,Гиб.!E5:E9995,AD6,Гиб.!F5:F9995,D7,Гиб.!I5:I9995,B182,Гиб.!H5:H9995,"Жилой сектор")</f>
        <v>0</v>
      </c>
      <c r="AE182" s="373">
        <f>SUMIFS(Гиб.!O5:O9995,Гиб.!E5:E9995,AD6,Гиб.!F5:F9995,E7,Гиб.!I5:I9995,B182,Гиб.!H5:H9995,"Жилой сектор")</f>
        <v>0</v>
      </c>
      <c r="AF182" s="373">
        <f>SUMIFS(Гиб.!O5:O9995,Гиб.!E5:E9995,AF6,Гиб.!F5:F9995,D7,Гиб.!I5:I9995,B182,Гиб.!H5:H9995,"Жилой сектор")</f>
        <v>0</v>
      </c>
      <c r="AG182" s="373">
        <f>SUMIFS(Гиб.!O5:O9995,Гиб.!E5:E9995,AF6,Гиб.!F5:F9995,E7,Гиб.!I5:I9995,B182,Гиб.!H5:H9995,"Жилой сектор")</f>
        <v>0</v>
      </c>
      <c r="AH182" s="373">
        <f>SUMIFS(Гиб.!O5:O9995,Гиб.!E5:E9995,AH6,Гиб.!F5:F9995,D7,Гиб.!I5:I9995,B182,Гиб.!H5:H9995,"Жилой сектор")</f>
        <v>0</v>
      </c>
      <c r="AI182" s="373">
        <f>SUMIFS(Гиб.!O5:O9995,Гиб.!E5:E9995,AH6,Гиб.!F5:F9995,E7,Гиб.!I5:I9995,B182,Гиб.!H5:H9995,"Жилой сектор")</f>
        <v>0</v>
      </c>
      <c r="AJ182" s="373">
        <f>SUMIFS(Гиб.!O5:O9995,Гиб.!E5:E9995,AJ6,Гиб.!F5:F9995,D7,Гиб.!I5:I9995,B182,Гиб.!H5:H9995,"Жилой сектор")</f>
        <v>0</v>
      </c>
      <c r="AK182" s="373">
        <f>SUMIFS(Гиб.!O5:O9995,Гиб.!E5:E9995,AJ6,Гиб.!F5:F9995,E7,Гиб.!I5:I9995,B182,Гиб.!H5:H9995,"Жилой сектор")</f>
        <v>0</v>
      </c>
      <c r="AL182" s="373">
        <f>SUMIFS(Гиб.!O5:O9995,Гиб.!E5:E9995,AL6,Гиб.!F5:F9995,D7,Гиб.!I5:I9995,B182,Гиб.!H5:H9995,"Жилой сектор")</f>
        <v>0</v>
      </c>
      <c r="AM182" s="373">
        <f>SUMIFS(Гиб.!O5:O9995,Гиб.!E5:E9995,AL6,Гиб.!F5:F9995,E7,Гиб.!I5:I9995,B182,Гиб.!H5:H9995,"Жилой сектор")</f>
        <v>0</v>
      </c>
      <c r="AN182" s="373">
        <f>SUMIFS(Гиб.!O5:O9995,Гиб.!E5:E9995,AN6,Гиб.!F5:F9995,D7,Гиб.!I5:I9995,B182,Гиб.!H5:H9995,"Жилой сектор")</f>
        <v>0</v>
      </c>
      <c r="AO182" s="373">
        <f>SUMIFS(Гиб.!O5:O9995,Гиб.!E5:E9995,AN6,Гиб.!F5:F9995,E7,Гиб.!I5:I9995,B182,Гиб.!H5:H9995,"Жилой сектор")</f>
        <v>0</v>
      </c>
      <c r="AP182" s="373">
        <f>SUMIFS(Гиб.!O5:O9995,Гиб.!E5:E9995,AP6,Гиб.!F5:F9995,D7,Гиб.!I5:I9995,B182,Гиб.!H5:H9995,"Жилой сектор")</f>
        <v>0</v>
      </c>
      <c r="AQ182" s="373">
        <f>SUMIFS(Гиб.!O5:O9995,Гиб.!E5:E9995,AP6,Гиб.!F5:F9995,E7,Гиб.!I5:I9995,B182,Гиб.!H5:H9995,"Жилой сектор")</f>
        <v>0</v>
      </c>
      <c r="AR182" s="373">
        <f>SUMIFS(Гиб.!O5:O9995,Гиб.!E5:E9995,AR6,Гиб.!F5:F9995,D7,Гиб.!I5:I9995,B182,Гиб.!H5:H9995,"Жилой сектор")</f>
        <v>0</v>
      </c>
      <c r="AS182" s="373">
        <f>SUMIFS(Гиб.!O5:O9995,Гиб.!E5:E9995,AR6,Гиб.!F5:F9995,E7,Гиб.!I5:I9995,B182,Гиб.!H5:H9995,"Жилой сектор")</f>
        <v>0</v>
      </c>
      <c r="AT182" s="373">
        <f>SUMIFS(Гиб.!O5:O9995,Гиб.!E5:E9995,AT6,Гиб.!F5:F9995,D7,Гиб.!I5:I9995,B182,Гиб.!H5:H9995,"Жилой сектор")</f>
        <v>0</v>
      </c>
      <c r="AU182" s="373">
        <f>SUMIFS(Гиб.!O5:O9995,Гиб.!E5:E9995,AT6,Гиб.!F5:F9995,E7,Гиб.!I5:I9995,B182,Гиб.!H5:H9995,"Жилой сектор")</f>
        <v>0</v>
      </c>
      <c r="AV182" s="373">
        <f>SUMIFS(Гиб.!O5:O9995,Гиб.!E5:E9995,AV6,Гиб.!F5:F9995,D7,Гиб.!I5:I9995,B182,Гиб.!H5:H9995,"Жилой сектор")</f>
        <v>0</v>
      </c>
      <c r="AW182" s="373">
        <f>SUMIFS(Гиб.!O5:O9995,Гиб.!E5:E9995,AV6,Гиб.!F5:F9995,E7,Гиб.!I5:I9995,B182,Гиб.!H5:H9995,"Жилой сектор")</f>
        <v>0</v>
      </c>
      <c r="AX182" s="194"/>
      <c r="AY182" s="194"/>
      <c r="AZ182" s="194"/>
      <c r="BA182" s="194"/>
    </row>
    <row r="183" spans="1:53" ht="19.5" thickBot="1">
      <c r="A183" s="337" t="s">
        <v>575</v>
      </c>
      <c r="B183" s="410" t="s">
        <v>565</v>
      </c>
      <c r="C183" s="1204">
        <f t="shared" si="36"/>
        <v>0</v>
      </c>
      <c r="D183" s="372">
        <f t="shared" si="51"/>
        <v>0</v>
      </c>
      <c r="E183" s="196">
        <f t="shared" si="51"/>
        <v>0</v>
      </c>
      <c r="F183" s="1250">
        <f t="shared" si="37"/>
        <v>0</v>
      </c>
      <c r="G183" s="453">
        <v>0</v>
      </c>
      <c r="H183" s="458">
        <v>0</v>
      </c>
      <c r="I183" s="1212">
        <f>C183/C174*100%</f>
        <v>0</v>
      </c>
      <c r="J183" s="1206" t="e">
        <f t="shared" si="43"/>
        <v>#DIV/0!</v>
      </c>
      <c r="K183" s="1206" t="e">
        <f t="shared" si="44"/>
        <v>#DIV/0!</v>
      </c>
      <c r="L183" s="373">
        <f>SUMIFS(Гиб.!O5:O9995,Гиб.!E5:E9995,L6,Гиб.!F5:F9995,D7,Гиб.!I5:I9995,B183,Гиб.!H5:H9995,"Жилой сектор")</f>
        <v>0</v>
      </c>
      <c r="M183" s="373">
        <f>SUMIFS(Гиб.!O5:O9995,Гиб.!E5:E9995,L6,Гиб.!F5:F9995,E7,Гиб.!I5:I9995,B183,Гиб.!H5:H9995,"Жилой сектор")</f>
        <v>0</v>
      </c>
      <c r="N183" s="373">
        <f>SUMIFS(Гиб.!O5:O9995,Гиб.!E5:E9995,N6,Гиб.!F5:F9995,D7,Гиб.!I5:I9995,B183,Гиб.!H5:H9995,"Жилой сектор")</f>
        <v>0</v>
      </c>
      <c r="O183" s="373">
        <f>SUMIFS(Гиб.!O5:O9995,Гиб.!E5:E9995,N6,Гиб.!F5:F9995,E7,Гиб.!I5:I9995,B183,Гиб.!H5:H9995,"Жилой сектор")</f>
        <v>0</v>
      </c>
      <c r="P183" s="373">
        <f>SUMIFS(Гиб.!O5:O9995,Гиб.!E5:E9995,P6,Гиб.!F5:F9995,D7,Гиб.!I5:I9995,B183,Гиб.!H5:H9995,"Жилой сектор")</f>
        <v>0</v>
      </c>
      <c r="Q183" s="373">
        <f>SUMIFS(Гиб.!O5:O9995,Гиб.!E5:E9995,P6,Гиб.!F5:F9995,E7,Гиб.!I5:I9995,B183,Гиб.!H5:H9995,"Жилой сектор")</f>
        <v>0</v>
      </c>
      <c r="R183" s="373">
        <f>SUMIFS(Гиб.!O5:O9995,Гиб.!E5:E9995,R6,Гиб.!F5:F9995,D7,Гиб.!I5:I9995,B183,Гиб.!H5:H9995,"Жилой сектор")</f>
        <v>0</v>
      </c>
      <c r="S183" s="373">
        <f>SUMIFS(Гиб.!O5:O9995,Гиб.!E5:E9995,R6,Гиб.!F5:F9995,E7,Гиб.!I5:I9995,B183,Гиб.!H5:H9995,"Жилой сектор")</f>
        <v>0</v>
      </c>
      <c r="T183" s="373">
        <f>SUMIFS(Гиб.!O5:O9995,Гиб.!E5:E9995,T6,Гиб.!F5:F9995,D7,Гиб.!I5:I9995,B183,Гиб.!H5:H9995,"Жилой сектор")</f>
        <v>0</v>
      </c>
      <c r="U183" s="373">
        <f>SUMIFS(Гиб.!O5:O9995,Гиб.!E5:E9995,T6,Гиб.!F5:F9995,E7,Гиб.!I5:I9995,B183,Гиб.!H5:H9995,"Жилой сектор")</f>
        <v>0</v>
      </c>
      <c r="V183" s="373">
        <f>SUMIFS(Гиб.!O5:O9995,Гиб.!E5:E9995,V6,Гиб.!F5:F9995,D7,Гиб.!I5:I9995,B183,Гиб.!H5:H9995,"Жилой сектор")</f>
        <v>0</v>
      </c>
      <c r="W183" s="373">
        <f>SUMIFS(Гиб.!O5:O9995,Гиб.!E5:E9995,V6,Гиб.!F5:F9995,E7,Гиб.!I5:I9995,B183,Гиб.!H5:H9995,"Жилой сектор")</f>
        <v>0</v>
      </c>
      <c r="X183" s="373">
        <f>SUMIFS(Гиб.!O5:O9995,Гиб.!E5:E9995,X6,Гиб.!F5:F9995,D7,Гиб.!I5:I9995,B183,Гиб.!H5:H9995,"Жилой сектор")</f>
        <v>0</v>
      </c>
      <c r="Y183" s="373">
        <f>SUMIFS(Гиб.!O5:O9995,Гиб.!E5:E9995,X6,Гиб.!F5:F9995,E7,Гиб.!I5:I9995,B183,Гиб.!H5:H9995,"Жилой сектор")</f>
        <v>0</v>
      </c>
      <c r="Z183" s="373">
        <f>SUMIFS(Гиб.!O5:O9995,Гиб.!E5:E9995,Z6,Гиб.!F5:F9995,D7,Гиб.!I5:I9995,B183,Гиб.!H5:H9995,"Жилой сектор")</f>
        <v>0</v>
      </c>
      <c r="AA183" s="373">
        <f>SUMIFS(Гиб.!O5:O9995,Гиб.!E5:E9995,Z6,Гиб.!F5:F9995,E7,Гиб.!I5:I9995,B183,Гиб.!H5:H9995,"Жилой сектор")</f>
        <v>0</v>
      </c>
      <c r="AB183" s="373">
        <f>SUMIFS(Гиб.!O5:O9995,Гиб.!E5:E9995,AB6,Гиб.!F5:F9995,D7,Гиб.!I5:I9995,B183,Гиб.!H5:H9995,"Жилой сектор")</f>
        <v>0</v>
      </c>
      <c r="AC183" s="373">
        <f>SUMIFS(Гиб.!O5:O9995,Гиб.!E5:E9995,AB6,Гиб.!F5:F9995,E7,Гиб.!I5:I9995,B183,Гиб.!H5:H9995,"Жилой сектор")</f>
        <v>0</v>
      </c>
      <c r="AD183" s="373">
        <f>SUMIFS(Гиб.!O5:O9995,Гиб.!E5:E9995,AD6,Гиб.!F5:F9995,D7,Гиб.!I5:I9995,B183,Гиб.!H5:H9995,"Жилой сектор")</f>
        <v>0</v>
      </c>
      <c r="AE183" s="373">
        <f>SUMIFS(Гиб.!O5:O9995,Гиб.!E5:E9995,AD6,Гиб.!F5:F9995,E7,Гиб.!I5:I9995,B183,Гиб.!H5:H9995,"Жилой сектор")</f>
        <v>0</v>
      </c>
      <c r="AF183" s="373">
        <f>SUMIFS(Гиб.!O5:O9995,Гиб.!E5:E9995,AF6,Гиб.!F5:F9995,D7,Гиб.!I5:I9995,B183,Гиб.!H5:H9995,"Жилой сектор")</f>
        <v>0</v>
      </c>
      <c r="AG183" s="373">
        <f>SUMIFS(Гиб.!O5:O9995,Гиб.!E5:E9995,AF6,Гиб.!F5:F9995,E7,Гиб.!I5:I9995,B183,Гиб.!H5:H9995,"Жилой сектор")</f>
        <v>0</v>
      </c>
      <c r="AH183" s="373">
        <f>SUMIFS(Гиб.!O5:O9995,Гиб.!E5:E9995,AH6,Гиб.!F5:F9995,D7,Гиб.!I5:I9995,B183,Гиб.!H5:H9995,"Жилой сектор")</f>
        <v>0</v>
      </c>
      <c r="AI183" s="373">
        <f>SUMIFS(Гиб.!O5:O9995,Гиб.!E5:E9995,AH6,Гиб.!F5:F9995,E7,Гиб.!I5:I9995,B183,Гиб.!H5:H9995,"Жилой сектор")</f>
        <v>0</v>
      </c>
      <c r="AJ183" s="373">
        <f>SUMIFS(Гиб.!O5:O9995,Гиб.!E5:E9995,AJ6,Гиб.!F5:F9995,D7,Гиб.!I5:I9995,B183,Гиб.!H5:H9995,"Жилой сектор")</f>
        <v>0</v>
      </c>
      <c r="AK183" s="373">
        <f>SUMIFS(Гиб.!O5:O9995,Гиб.!E5:E9995,AJ6,Гиб.!F5:F9995,E7,Гиб.!I5:I9995,B183,Гиб.!H5:H9995,"Жилой сектор")</f>
        <v>0</v>
      </c>
      <c r="AL183" s="373">
        <f>SUMIFS(Гиб.!O5:O9995,Гиб.!E5:E9995,AL6,Гиб.!F5:F9995,D7,Гиб.!I5:I9995,B183,Гиб.!H5:H9995,"Жилой сектор")</f>
        <v>0</v>
      </c>
      <c r="AM183" s="373">
        <f>SUMIFS(Гиб.!O5:O9995,Гиб.!E5:E9995,AL6,Гиб.!F5:F9995,E7,Гиб.!I5:I9995,B183,Гиб.!H5:H9995,"Жилой сектор")</f>
        <v>0</v>
      </c>
      <c r="AN183" s="373">
        <f>SUMIFS(Гиб.!O5:O9995,Гиб.!E5:E9995,AN6,Гиб.!F5:F9995,D7,Гиб.!I5:I9995,B183,Гиб.!H5:H9995,"Жилой сектор")</f>
        <v>0</v>
      </c>
      <c r="AO183" s="373">
        <f>SUMIFS(Гиб.!O5:O9995,Гиб.!E5:E9995,AN6,Гиб.!F5:F9995,E7,Гиб.!I5:I9995,B183,Гиб.!H5:H9995,"Жилой сектор")</f>
        <v>0</v>
      </c>
      <c r="AP183" s="373">
        <f>SUMIFS(Гиб.!O5:O9995,Гиб.!E5:E9995,AP6,Гиб.!F5:F9995,D7,Гиб.!I5:I9995,B183,Гиб.!H5:H9995,"Жилой сектор")</f>
        <v>0</v>
      </c>
      <c r="AQ183" s="373">
        <f>SUMIFS(Гиб.!O5:O9995,Гиб.!E5:E9995,AP6,Гиб.!F5:F9995,E7,Гиб.!I5:I9995,B183,Гиб.!H5:H9995,"Жилой сектор")</f>
        <v>0</v>
      </c>
      <c r="AR183" s="373">
        <f>SUMIFS(Гиб.!O5:O9995,Гиб.!E5:E9995,AR6,Гиб.!F5:F9995,D7,Гиб.!I5:I9995,B183,Гиб.!H5:H9995,"Жилой сектор")</f>
        <v>0</v>
      </c>
      <c r="AS183" s="373">
        <f>SUMIFS(Гиб.!O5:O9995,Гиб.!E5:E9995,AR6,Гиб.!F5:F9995,E7,Гиб.!I5:I9995,B183,Гиб.!H5:H9995,"Жилой сектор")</f>
        <v>0</v>
      </c>
      <c r="AT183" s="373">
        <f>SUMIFS(Гиб.!O5:O9995,Гиб.!E5:E9995,AT6,Гиб.!F5:F9995,D7,Гиб.!I5:I9995,B183,Гиб.!H5:H9995,"Жилой сектор")</f>
        <v>0</v>
      </c>
      <c r="AU183" s="373">
        <f>SUMIFS(Гиб.!O5:O9995,Гиб.!E5:E9995,AT6,Гиб.!F5:F9995,E7,Гиб.!I5:I9995,B183,Гиб.!H5:H9995,"Жилой сектор")</f>
        <v>0</v>
      </c>
      <c r="AV183" s="373">
        <f>SUMIFS(Гиб.!O5:O9995,Гиб.!E5:E9995,AV6,Гиб.!F5:F9995,D7,Гиб.!I5:I9995,B183,Гиб.!H5:H9995,"Жилой сектор")</f>
        <v>0</v>
      </c>
      <c r="AW183" s="373">
        <f>SUMIFS(Гиб.!O5:O9995,Гиб.!E5:E9995,AV6,Гиб.!F5:F9995,E7,Гиб.!I5:I9995,B183,Гиб.!H5:H9995,"Жилой сектор")</f>
        <v>0</v>
      </c>
      <c r="AX183" s="194"/>
      <c r="AY183" s="194"/>
      <c r="AZ183" s="194"/>
      <c r="BA183" s="194"/>
    </row>
    <row r="184" spans="1:53" s="202" customFormat="1" ht="38.25" thickBot="1">
      <c r="A184" s="405">
        <v>17</v>
      </c>
      <c r="B184" s="414" t="s">
        <v>576</v>
      </c>
      <c r="C184" s="1204">
        <f t="shared" si="36"/>
        <v>102</v>
      </c>
      <c r="D184" s="197">
        <f t="shared" si="51"/>
        <v>33</v>
      </c>
      <c r="E184" s="197">
        <f t="shared" si="51"/>
        <v>69</v>
      </c>
      <c r="F184" s="1250">
        <f t="shared" si="37"/>
        <v>63</v>
      </c>
      <c r="G184" s="452">
        <v>15</v>
      </c>
      <c r="H184" s="452">
        <v>48</v>
      </c>
      <c r="I184" s="1205">
        <f>SUM(I185:I194)</f>
        <v>0.99999999999999989</v>
      </c>
      <c r="J184" s="1206">
        <f t="shared" si="43"/>
        <v>0.3235294117647059</v>
      </c>
      <c r="K184" s="1206">
        <f t="shared" si="44"/>
        <v>0.67647058823529416</v>
      </c>
      <c r="L184" s="396">
        <f t="shared" ref="L184:AW184" si="52">L185+L186+L187+L188+L189+L190+L191+L192+L193+L194</f>
        <v>0</v>
      </c>
      <c r="M184" s="396">
        <f t="shared" si="52"/>
        <v>0</v>
      </c>
      <c r="N184" s="396">
        <f t="shared" si="52"/>
        <v>1</v>
      </c>
      <c r="O184" s="396">
        <f t="shared" si="52"/>
        <v>2</v>
      </c>
      <c r="P184" s="396">
        <f t="shared" si="52"/>
        <v>0</v>
      </c>
      <c r="Q184" s="396">
        <f t="shared" si="52"/>
        <v>3</v>
      </c>
      <c r="R184" s="396">
        <f t="shared" si="52"/>
        <v>8</v>
      </c>
      <c r="S184" s="396">
        <f t="shared" si="52"/>
        <v>13</v>
      </c>
      <c r="T184" s="396">
        <f t="shared" si="52"/>
        <v>0</v>
      </c>
      <c r="U184" s="396">
        <f t="shared" si="52"/>
        <v>5</v>
      </c>
      <c r="V184" s="396">
        <f t="shared" si="52"/>
        <v>0</v>
      </c>
      <c r="W184" s="396">
        <f t="shared" si="52"/>
        <v>4</v>
      </c>
      <c r="X184" s="396">
        <f t="shared" si="52"/>
        <v>0</v>
      </c>
      <c r="Y184" s="396">
        <f t="shared" si="52"/>
        <v>13</v>
      </c>
      <c r="Z184" s="396">
        <f t="shared" si="52"/>
        <v>1</v>
      </c>
      <c r="AA184" s="396">
        <f t="shared" si="52"/>
        <v>12</v>
      </c>
      <c r="AB184" s="396">
        <f t="shared" si="52"/>
        <v>2</v>
      </c>
      <c r="AC184" s="396">
        <f t="shared" si="52"/>
        <v>0</v>
      </c>
      <c r="AD184" s="396">
        <f t="shared" si="52"/>
        <v>0</v>
      </c>
      <c r="AE184" s="396">
        <f t="shared" si="52"/>
        <v>3</v>
      </c>
      <c r="AF184" s="396">
        <f t="shared" si="52"/>
        <v>0</v>
      </c>
      <c r="AG184" s="396">
        <f t="shared" si="52"/>
        <v>2</v>
      </c>
      <c r="AH184" s="396">
        <f t="shared" si="52"/>
        <v>0</v>
      </c>
      <c r="AI184" s="396">
        <f t="shared" si="52"/>
        <v>0</v>
      </c>
      <c r="AJ184" s="396">
        <f t="shared" si="52"/>
        <v>0</v>
      </c>
      <c r="AK184" s="396">
        <f t="shared" si="52"/>
        <v>0</v>
      </c>
      <c r="AL184" s="396">
        <f t="shared" si="52"/>
        <v>5</v>
      </c>
      <c r="AM184" s="396">
        <f t="shared" si="52"/>
        <v>3</v>
      </c>
      <c r="AN184" s="396">
        <f t="shared" si="52"/>
        <v>2</v>
      </c>
      <c r="AO184" s="396">
        <f t="shared" si="52"/>
        <v>8</v>
      </c>
      <c r="AP184" s="396">
        <f t="shared" si="52"/>
        <v>0</v>
      </c>
      <c r="AQ184" s="396">
        <f t="shared" si="52"/>
        <v>1</v>
      </c>
      <c r="AR184" s="396">
        <f t="shared" si="52"/>
        <v>10</v>
      </c>
      <c r="AS184" s="396">
        <f t="shared" si="52"/>
        <v>0</v>
      </c>
      <c r="AT184" s="396">
        <f t="shared" si="52"/>
        <v>1</v>
      </c>
      <c r="AU184" s="396">
        <f t="shared" si="52"/>
        <v>0</v>
      </c>
      <c r="AV184" s="396">
        <f t="shared" si="52"/>
        <v>3</v>
      </c>
      <c r="AW184" s="396">
        <f t="shared" si="52"/>
        <v>0</v>
      </c>
      <c r="AX184" s="201"/>
      <c r="AY184" s="201"/>
      <c r="AZ184" s="201"/>
      <c r="BA184" s="201"/>
    </row>
    <row r="185" spans="1:53" ht="19.5" thickBot="1">
      <c r="A185" s="337" t="s">
        <v>577</v>
      </c>
      <c r="B185" s="410" t="s">
        <v>578</v>
      </c>
      <c r="C185" s="1204">
        <f t="shared" si="36"/>
        <v>94</v>
      </c>
      <c r="D185" s="372">
        <f>L185+N185+P185+R185+T185+V185+X185+Z185+AB185+AD185+AF185+AH185+AJ185+AL185+AN185+AP185+AR185+AT185+AV185</f>
        <v>32</v>
      </c>
      <c r="E185" s="196">
        <f t="shared" si="51"/>
        <v>62</v>
      </c>
      <c r="F185" s="1250">
        <f t="shared" si="37"/>
        <v>55</v>
      </c>
      <c r="G185" s="453">
        <v>14</v>
      </c>
      <c r="H185" s="458">
        <v>41</v>
      </c>
      <c r="I185" s="1212">
        <f>C185/C184*100%</f>
        <v>0.92156862745098034</v>
      </c>
      <c r="J185" s="1206">
        <f t="shared" si="43"/>
        <v>0.34042553191489361</v>
      </c>
      <c r="K185" s="1206">
        <f t="shared" si="44"/>
        <v>0.65957446808510634</v>
      </c>
      <c r="L185" s="373">
        <f>SUMIFS(ЖС!A4:A10008,ЖС!F4:F10008,L6,ЖС!G4:G10008,D7,ЖС!M4:M10008,B185)</f>
        <v>0</v>
      </c>
      <c r="M185" s="373">
        <f>SUMIFS(ЖС!A4:A10008,ЖС!F4:F10008,L6,ЖС!G4:G10008,E7,ЖС!M4:M10008,B185)</f>
        <v>0</v>
      </c>
      <c r="N185" s="373">
        <f>SUMIFS(ЖС!A4:A10008,ЖС!F4:F10008,N6,ЖС!G4:G10008,D7,ЖС!M4:M10008,B185)</f>
        <v>0</v>
      </c>
      <c r="O185" s="373">
        <f>SUMIFS(ЖС!A4:A10008,ЖС!F4:F10008,N6,ЖС!G4:G10008,E7,ЖС!M4:M10008,B185)</f>
        <v>2</v>
      </c>
      <c r="P185" s="373">
        <f>SUMIFS(ЖС!A4:A10008,ЖС!F4:F10008,P6,ЖС!G4:G10008,D7,ЖС!M4:M10008,B185)</f>
        <v>0</v>
      </c>
      <c r="Q185" s="373">
        <f>SUMIFS(ЖС!A4:A10008,ЖС!F4:F10008,P6,ЖС!G4:G10008,E7,ЖС!M4:M10008,B185)</f>
        <v>2</v>
      </c>
      <c r="R185" s="373">
        <f>SUMIFS(ЖС!A4:A10008,ЖС!F4:F10008,R6,ЖС!G4:G10008,D7,ЖС!M4:M10008,B185)</f>
        <v>8</v>
      </c>
      <c r="S185" s="373">
        <f>SUMIFS(ЖС!A4:A10008,ЖС!F4:F10008,R6,ЖС!G4:G10008,E7,ЖС!M4:M10008,B185)</f>
        <v>13</v>
      </c>
      <c r="T185" s="373">
        <f>SUMIFS(ЖС!A4:A10008,ЖС!F4:F10008,T6,ЖС!G4:G10008,D7,ЖС!M4:M10008,B185)</f>
        <v>0</v>
      </c>
      <c r="U185" s="373">
        <f>SUMIFS(ЖС!A4:A10008,ЖС!F4:F10008,T6,ЖС!G4:G10008,E7,ЖС!M4:M10008,B185)</f>
        <v>5</v>
      </c>
      <c r="V185" s="373">
        <f>SUMIFS(ЖС!A4:A10008,ЖС!F4:F10008,V6,ЖС!G4:G10008,D7,ЖС!M4:M10008,B185)</f>
        <v>0</v>
      </c>
      <c r="W185" s="373">
        <f>SUMIFS(ЖС!A4:A10008,ЖС!F4:F10008,V6,ЖС!G4:G10008,E7,ЖС!M4:M10008,B185)</f>
        <v>3</v>
      </c>
      <c r="X185" s="373">
        <f>SUMIFS(ЖС!A4:A10008,ЖС!F4:F10008,X6,ЖС!G4:G10008,D7,ЖС!M4:M10008,B185)</f>
        <v>0</v>
      </c>
      <c r="Y185" s="373">
        <f>SUMIFS(ЖС!A4:A10008,ЖС!F4:F10008,X6,ЖС!G4:G10008,E7,ЖС!M4:M10008,B185)</f>
        <v>12</v>
      </c>
      <c r="Z185" s="373">
        <f>SUMIFS(ЖС!A4:A10008,ЖС!F4:F10008,Z6,ЖС!G4:G10008,D7,ЖС!M4:M10008,B185)</f>
        <v>1</v>
      </c>
      <c r="AA185" s="373">
        <f>SUMIFS(ЖС!A4:A10008,ЖС!F4:F10008,Z6,ЖС!G4:G10008,E7,ЖС!M4:M10008,B185)</f>
        <v>10</v>
      </c>
      <c r="AB185" s="373">
        <f>SUMIFS(ЖС!A4:A10008,ЖС!F4:F10008,AB6,ЖС!G4:G10008,D7,ЖС!M4:M10008,B185)</f>
        <v>2</v>
      </c>
      <c r="AC185" s="373">
        <f>SUMIFS(ЖС!A4:A10008,ЖС!F4:F10008,AB6,ЖС!G4:G10008,E7,ЖС!M4:M10008,B185)</f>
        <v>0</v>
      </c>
      <c r="AD185" s="373">
        <f>SUMIFS(ЖС!A4:A10008,ЖС!F4:F10008,AD6,ЖС!G4:G10008,D7,ЖС!M4:M10008,B185)</f>
        <v>0</v>
      </c>
      <c r="AE185" s="373">
        <f>SUMIFS(ЖС!A4:A10008,ЖС!F4:F10008,AD6,ЖС!G4:G10008,E7,ЖС!M4:M10008,B185)</f>
        <v>3</v>
      </c>
      <c r="AF185" s="373">
        <f>SUMIFS(ЖС!A4:A10008,ЖС!F4:F10008,AF6,ЖС!G4:G10008,D7,ЖС!M4:M10008,B185)</f>
        <v>0</v>
      </c>
      <c r="AG185" s="373">
        <f>SUMIFS(ЖС!A4:A10008,ЖС!F4:F10008,AF6,ЖС!G4:G10008,E7,ЖС!M4:M10008,B185)</f>
        <v>2</v>
      </c>
      <c r="AH185" s="378">
        <f>SUMIFS(ЖС!A4:A10008,ЖС!F4:F10008,AH6,ЖС!G4:G10008,D7,ЖС!M4:M10008,B185)</f>
        <v>0</v>
      </c>
      <c r="AI185" s="378">
        <f>SUMIFS(ЖС!A4:A10008,ЖС!F4:F10008,AH6,ЖС!G4:G10008,E7,ЖС!M4:M10008,B185)</f>
        <v>0</v>
      </c>
      <c r="AJ185" s="373">
        <f>SUMIFS(ЖС!A4:A10008,ЖС!F4:F10008,AJ6,ЖС!G4:G10008,D7,ЖС!M4:M10008,B185)</f>
        <v>0</v>
      </c>
      <c r="AK185" s="373">
        <f>SUMIFS(ЖС!A4:A10008,ЖС!F4:F10008,AJ6,ЖС!G4:G10008,E7,ЖС!M4:M10008,B185)</f>
        <v>0</v>
      </c>
      <c r="AL185" s="373">
        <f>SUMIFS(ЖС!A4:A10008,ЖС!F4:F10008,AL6,ЖС!G4:G10008,D7,ЖС!M4:M10008,B185)</f>
        <v>5</v>
      </c>
      <c r="AM185" s="373">
        <f>SUMIFS(ЖС!A4:A10008,ЖС!F4:F10008,AL6,ЖС!G4:G10008,E7,ЖС!M4:M10008,B185)</f>
        <v>3</v>
      </c>
      <c r="AN185" s="373">
        <f>SUMIFS(ЖС!A4:A10008,ЖС!F4:F10008,AN6,ЖС!G4:G10008,D7,ЖС!M4:M10008,B185)</f>
        <v>2</v>
      </c>
      <c r="AO185" s="373">
        <f>SUMIFS(ЖС!A4:A10008,ЖС!F4:F10008,AN6,ЖС!G4:G10008,E7,ЖС!M4:M10008,B185)</f>
        <v>7</v>
      </c>
      <c r="AP185" s="373">
        <f>SUMIFS(ЖС!A4:A10008,ЖС!F4:F10008,AP6,ЖС!G4:G10008,D7,ЖС!M4:M10008,B185)</f>
        <v>0</v>
      </c>
      <c r="AQ185" s="373">
        <f>SUMIFS(ЖС!A4:A10008,ЖС!F4:F10008,AP6,ЖС!G4:G10008,E7,ЖС!M4:M10008,B185)</f>
        <v>0</v>
      </c>
      <c r="AR185" s="373">
        <f>SUMIFS(ЖС!A4:A10008,ЖС!F4:F10008,AR6,ЖС!G4:G10008,D7,ЖС!M4:M10008,B185)</f>
        <v>10</v>
      </c>
      <c r="AS185" s="373">
        <f>SUMIFS(ЖС!A4:A10008,ЖС!F4:F10008,AR6,ЖС!G4:G10008,E7,ЖС!M4:M10008,B185)</f>
        <v>0</v>
      </c>
      <c r="AT185" s="373">
        <f>SUMIFS(ЖС!A4:A10008,ЖС!F4:F10008,AT6,ЖС!G4:G10008,D7,ЖС!M4:M10008,B185)</f>
        <v>1</v>
      </c>
      <c r="AU185" s="373">
        <f>SUMIFS(ЖС!A4:A10008,ЖС!F4:F10008,AT6,ЖС!G4:G10008,E7,ЖС!M4:M10008,B185)</f>
        <v>0</v>
      </c>
      <c r="AV185" s="373">
        <f>SUMIFS(ЖС!A4:A10008,ЖС!F4:F10008,AV6,ЖС!G4:G10008,D7,ЖС!M4:M10008,B185)</f>
        <v>3</v>
      </c>
      <c r="AW185" s="373">
        <f>SUMIFS(ЖС!A4:A10008,ЖС!F4:F10008,AV6,ЖС!G4:G10008,E7,ЖС!M4:M10008,B185)</f>
        <v>0</v>
      </c>
      <c r="AX185" s="194"/>
      <c r="AY185" s="194"/>
      <c r="AZ185" s="194"/>
      <c r="BA185" s="194"/>
    </row>
    <row r="186" spans="1:53" ht="19.5" thickBot="1">
      <c r="A186" s="337" t="s">
        <v>579</v>
      </c>
      <c r="B186" s="410" t="s">
        <v>580</v>
      </c>
      <c r="C186" s="1204">
        <f t="shared" si="36"/>
        <v>5</v>
      </c>
      <c r="D186" s="372">
        <f t="shared" ref="D186:E201" si="53">L186+N186+P186+R186+T186+V186+X186+Z186+AB186+AD186+AF186+AH186+AJ186+AL186+AN186+AP186+AR186+AT186+AV186</f>
        <v>1</v>
      </c>
      <c r="E186" s="196">
        <f t="shared" si="51"/>
        <v>4</v>
      </c>
      <c r="F186" s="1250">
        <f t="shared" si="37"/>
        <v>5</v>
      </c>
      <c r="G186" s="453">
        <v>1</v>
      </c>
      <c r="H186" s="458">
        <v>4</v>
      </c>
      <c r="I186" s="1212">
        <f>C186/C184*100%</f>
        <v>4.9019607843137254E-2</v>
      </c>
      <c r="J186" s="1206">
        <f t="shared" si="43"/>
        <v>0.2</v>
      </c>
      <c r="K186" s="1206">
        <f t="shared" si="44"/>
        <v>0.8</v>
      </c>
      <c r="L186" s="373">
        <f>SUMIFS(ЖС!A4:A10008,ЖС!F4:F10008,L6,ЖС!G4:G10008,D7,ЖС!M4:M10008,B186)</f>
        <v>0</v>
      </c>
      <c r="M186" s="373">
        <f>SUMIFS(ЖС!A4:A10008,ЖС!F4:F10008,L6,ЖС!G4:G10008,E7,ЖС!M4:M10008,B186)</f>
        <v>0</v>
      </c>
      <c r="N186" s="373">
        <f>SUMIFS(ЖС!A4:A10008,ЖС!F4:F10008,N6,ЖС!G4:G10008,D7,ЖС!M4:M10008,B186)</f>
        <v>1</v>
      </c>
      <c r="O186" s="373">
        <f>SUMIFS(ЖС!A4:A10008,ЖС!F4:F10008,N6,ЖС!G4:G10008,E7,ЖС!M4:M10008,B186)</f>
        <v>0</v>
      </c>
      <c r="P186" s="373">
        <f>SUMIFS(ЖС!A4:A10008,ЖС!F4:F10008,P6,ЖС!G4:G10008,D7,ЖС!M4:M10008,B186)</f>
        <v>0</v>
      </c>
      <c r="Q186" s="373">
        <f>SUMIFS(ЖС!A4:A10008,ЖС!F4:F10008,P6,ЖС!G4:G10008,E7,ЖС!M4:M10008,B186)</f>
        <v>1</v>
      </c>
      <c r="R186" s="373">
        <f>SUMIFS(ЖС!A4:A10008,ЖС!F4:F10008,R6,ЖС!G4:G10008,D7,ЖС!M4:M10008,B186)</f>
        <v>0</v>
      </c>
      <c r="S186" s="373">
        <f>SUMIFS(ЖС!A4:A10008,ЖС!F4:F10008,R6,ЖС!G4:G10008,E7,ЖС!M4:M10008,B186)</f>
        <v>0</v>
      </c>
      <c r="T186" s="373">
        <f>SUMIFS(ЖС!A4:A10008,ЖС!F4:F10008,T6,ЖС!G4:G10008,D7,ЖС!M4:M10008,B186)</f>
        <v>0</v>
      </c>
      <c r="U186" s="373">
        <f>SUMIFS(ЖС!A4:A10008,ЖС!F4:F10008,T6,ЖС!G4:G10008,E7,ЖС!M4:M10008,B186)</f>
        <v>0</v>
      </c>
      <c r="V186" s="373">
        <f>SUMIFS(ЖС!A4:A10008,ЖС!F4:F10008,V6,ЖС!G4:G10008,D7,ЖС!M4:M10008,B186)</f>
        <v>0</v>
      </c>
      <c r="W186" s="373">
        <f>SUMIFS(ЖС!A4:A10008,ЖС!F4:F10008,V6,ЖС!G4:G10008,E7,ЖС!M4:M10008,B186)</f>
        <v>1</v>
      </c>
      <c r="X186" s="373">
        <f>SUMIFS(ЖС!A4:A10008,ЖС!F4:F10008,X6,ЖС!G4:G10008,D7,ЖС!M4:M10008,B186)</f>
        <v>0</v>
      </c>
      <c r="Y186" s="373">
        <f>SUMIFS(ЖС!A4:A10008,ЖС!F4:F10008,X6,ЖС!G4:G10008,E7,ЖС!M4:M10008,B186)</f>
        <v>0</v>
      </c>
      <c r="Z186" s="373">
        <f>SUMIFS(ЖС!A4:A10008,ЖС!F4:F10008,Z6,ЖС!G4:G10008,D7,ЖС!M4:M10008,B186)</f>
        <v>0</v>
      </c>
      <c r="AA186" s="373">
        <f>SUMIFS(ЖС!A4:A10008,ЖС!F4:F10008,Z6,ЖС!G4:G10008,E7,ЖС!M4:M10008,B186)</f>
        <v>0</v>
      </c>
      <c r="AB186" s="373">
        <f>SUMIFS(ЖС!A4:A10008,ЖС!F4:F10008,AB6,ЖС!G4:G10008,D7,ЖС!M4:M10008,B186)</f>
        <v>0</v>
      </c>
      <c r="AC186" s="373">
        <f>SUMIFS(ЖС!A4:A10008,ЖС!F4:F10008,AB6,ЖС!G4:G10008,E7,ЖС!M4:M10008,B186)</f>
        <v>0</v>
      </c>
      <c r="AD186" s="373">
        <f>SUMIFS(ЖС!A4:A10008,ЖС!F4:F10008,AD6,ЖС!G4:G10008,D7,ЖС!M4:M10008,B186)</f>
        <v>0</v>
      </c>
      <c r="AE186" s="373">
        <f>SUMIFS(ЖС!A4:A10008,ЖС!F4:F10008,AD6,ЖС!G4:G10008,E7,ЖС!M4:M10008,B186)</f>
        <v>0</v>
      </c>
      <c r="AF186" s="373">
        <f>SUMIFS(ЖС!A4:A10008,ЖС!F4:F10008,AF6,ЖС!G4:G10008,D7,ЖС!M4:M10008,B186)</f>
        <v>0</v>
      </c>
      <c r="AG186" s="373">
        <f>SUMIFS(ЖС!A4:A10008,ЖС!F4:F10008,AF6,ЖС!G4:G10008,E7,ЖС!M4:M10008,B186)</f>
        <v>0</v>
      </c>
      <c r="AH186" s="378">
        <f>SUMIFS(ЖС!A4:A10008,ЖС!F4:F10008,AH6,ЖС!G4:G10008,D7,ЖС!M4:M10008,B186)</f>
        <v>0</v>
      </c>
      <c r="AI186" s="378">
        <f>SUMIFS(ЖС!A4:A10008,ЖС!F4:F10008,AH6,ЖС!G4:G10008,E7,ЖС!M4:M10008,B186)</f>
        <v>0</v>
      </c>
      <c r="AJ186" s="373">
        <f>SUMIFS(ЖС!A4:A10008,ЖС!F4:F10008,AJ6,ЖС!G4:G10008,D7,ЖС!M4:M10008,B186)</f>
        <v>0</v>
      </c>
      <c r="AK186" s="373">
        <f>SUMIFS(ЖС!A4:A10008,ЖС!F4:F10008,AJ6,ЖС!G4:G10008,E7,ЖС!M4:M10008,B186)</f>
        <v>0</v>
      </c>
      <c r="AL186" s="373">
        <f>SUMIFS(ЖС!A4:A10008,ЖС!F4:F10008,AL6,ЖС!G4:G10008,D7,ЖС!M4:M10008,B186)</f>
        <v>0</v>
      </c>
      <c r="AM186" s="373">
        <f>SUMIFS(ЖС!A4:A10008,ЖС!F4:F10008,AL6,ЖС!G4:G10008,E7,ЖС!M4:M10008,B186)</f>
        <v>0</v>
      </c>
      <c r="AN186" s="373">
        <f>SUMIFS(ЖС!A4:A10008,ЖС!F4:F10008,AN6,ЖС!G4:G10008,D7,ЖС!M4:M10008,B186)</f>
        <v>0</v>
      </c>
      <c r="AO186" s="373">
        <f>SUMIFS(ЖС!A4:A10008,ЖС!F4:F10008,AN6,ЖС!G4:G10008,E7,ЖС!M4:M10008,B186)</f>
        <v>1</v>
      </c>
      <c r="AP186" s="373">
        <f>SUMIFS(ЖС!A4:A10008,ЖС!F4:F10008,AP6,ЖС!G4:G10008,D7,ЖС!M4:M10008,B186)</f>
        <v>0</v>
      </c>
      <c r="AQ186" s="373">
        <f>SUMIFS(ЖС!A4:A10008,ЖС!F4:F10008,AP6,ЖС!G4:G10008,E7,ЖС!M4:M10008,B186)</f>
        <v>1</v>
      </c>
      <c r="AR186" s="373">
        <f>SUMIFS(ЖС!A4:A10008,ЖС!F4:F10008,AR6,ЖС!G4:G10008,D7,ЖС!M4:M10008,B186)</f>
        <v>0</v>
      </c>
      <c r="AS186" s="373">
        <f>SUMIFS(ЖС!A4:A10008,ЖС!F4:F10008,AR6,ЖС!G4:G10008,E7,ЖС!M4:M10008,B186)</f>
        <v>0</v>
      </c>
      <c r="AT186" s="373">
        <f>SUMIFS(ЖС!A4:A10008,ЖС!F4:F10008,AT6,ЖС!G4:G10008,D7,ЖС!M4:M10008,B186)</f>
        <v>0</v>
      </c>
      <c r="AU186" s="373">
        <f>SUMIFS(ЖС!A4:A10008,ЖС!F4:F10008,AT6,ЖС!G4:G10008,E7,ЖС!M4:M10008,B186)</f>
        <v>0</v>
      </c>
      <c r="AV186" s="373">
        <f>SUMIFS(ЖС!A4:A10008,ЖС!F4:F10008,AV6,ЖС!G4:G10008,D7,ЖС!M4:M10008,B186)</f>
        <v>0</v>
      </c>
      <c r="AW186" s="373">
        <f>SUMIFS(ЖС!A4:A10008,ЖС!F4:F10008,AV6,ЖС!G4:G10008,E7,ЖС!M4:M10008,B186)</f>
        <v>0</v>
      </c>
      <c r="AX186" s="194"/>
      <c r="AY186" s="194"/>
      <c r="AZ186" s="194"/>
      <c r="BA186" s="194"/>
    </row>
    <row r="187" spans="1:53" ht="19.5" thickBot="1">
      <c r="A187" s="337" t="s">
        <v>581</v>
      </c>
      <c r="B187" s="410" t="s">
        <v>582</v>
      </c>
      <c r="C187" s="1204">
        <f t="shared" si="36"/>
        <v>0</v>
      </c>
      <c r="D187" s="372">
        <f t="shared" si="53"/>
        <v>0</v>
      </c>
      <c r="E187" s="196">
        <f t="shared" si="51"/>
        <v>0</v>
      </c>
      <c r="F187" s="1250">
        <f t="shared" si="37"/>
        <v>0</v>
      </c>
      <c r="G187" s="453">
        <v>0</v>
      </c>
      <c r="H187" s="458">
        <v>0</v>
      </c>
      <c r="I187" s="1212">
        <f>C187/C184*100%</f>
        <v>0</v>
      </c>
      <c r="J187" s="1206" t="e">
        <f t="shared" si="43"/>
        <v>#DIV/0!</v>
      </c>
      <c r="K187" s="1206" t="e">
        <f t="shared" si="44"/>
        <v>#DIV/0!</v>
      </c>
      <c r="L187" s="373">
        <f>SUMIFS(ЖС!A4:A10008,ЖС!F4:F10008,L6,ЖС!G4:G10008,D7,ЖС!M4:M10008,B187)</f>
        <v>0</v>
      </c>
      <c r="M187" s="373">
        <f>SUMIFS(ЖС!A4:A10008,ЖС!F4:F10008,L6,ЖС!G4:G10008,E7,ЖС!M4:M10008,B187)</f>
        <v>0</v>
      </c>
      <c r="N187" s="373">
        <f>SUMIFS(ЖС!A4:A10008,ЖС!F4:F10008,N6,ЖС!G4:G10008,D7,ЖС!M4:M10008,B187)</f>
        <v>0</v>
      </c>
      <c r="O187" s="373">
        <f>SUMIFS(ЖС!A4:A10008,ЖС!F4:F10008,N6,ЖС!G4:G10008,E7,ЖС!M4:M10008,B187)</f>
        <v>0</v>
      </c>
      <c r="P187" s="373">
        <f>SUMIFS(ЖС!A4:A10008,ЖС!F4:F10008,P6,ЖС!G4:G10008,D7,ЖС!M4:M10008,B187)</f>
        <v>0</v>
      </c>
      <c r="Q187" s="373">
        <f>SUMIFS(ЖС!A4:A10008,ЖС!F4:F10008,P6,ЖС!G4:G10008,E7,ЖС!M4:M10008,B187)</f>
        <v>0</v>
      </c>
      <c r="R187" s="373">
        <f>SUMIFS(ЖС!A4:A10008,ЖС!F4:F10008,R6,ЖС!G4:G10008,D7,ЖС!M4:M10008,B187)</f>
        <v>0</v>
      </c>
      <c r="S187" s="373">
        <f>SUMIFS(ЖС!A4:A10008,ЖС!F4:F10008,R6,ЖС!G4:G10008,E7,ЖС!M4:M10008,B187)</f>
        <v>0</v>
      </c>
      <c r="T187" s="373">
        <f>SUMIFS(ЖС!A4:A10008,ЖС!F4:F10008,T6,ЖС!G4:G10008,D7,ЖС!M4:M10008,B187)</f>
        <v>0</v>
      </c>
      <c r="U187" s="373">
        <f>SUMIFS(ЖС!A4:A10008,ЖС!F4:F10008,T6,ЖС!G4:G10008,E7,ЖС!M4:M10008,B187)</f>
        <v>0</v>
      </c>
      <c r="V187" s="373">
        <f>SUMIFS(ЖС!A4:A10008,ЖС!F4:F10008,V6,ЖС!G4:G10008,D7,ЖС!M4:M10008,B187)</f>
        <v>0</v>
      </c>
      <c r="W187" s="373">
        <f>SUMIFS(ЖС!A4:A10008,ЖС!F4:F10008,V6,ЖС!G4:G10008,E7,ЖС!M4:M10008,B187)</f>
        <v>0</v>
      </c>
      <c r="X187" s="373">
        <f>SUMIFS(ЖС!A4:A10008,ЖС!F4:F10008,X6,ЖС!G4:G10008,D7,ЖС!M4:M10008,B187)</f>
        <v>0</v>
      </c>
      <c r="Y187" s="373">
        <f>SUMIFS(ЖС!A4:A10008,ЖС!F4:F10008,X6,ЖС!G4:G10008,E7,ЖС!M4:M10008,B187)</f>
        <v>0</v>
      </c>
      <c r="Z187" s="373">
        <f>SUMIFS(ЖС!A4:A10008,ЖС!F4:F10008,Z6,ЖС!G4:G10008,D7,ЖС!M4:M10008,B187)</f>
        <v>0</v>
      </c>
      <c r="AA187" s="373">
        <f>SUMIFS(ЖС!A4:A10008,ЖС!F4:F10008,Z6,ЖС!G4:G10008,E7,ЖС!M4:M10008,B187)</f>
        <v>0</v>
      </c>
      <c r="AB187" s="373">
        <f>SUMIFS(ЖС!A4:A10008,ЖС!F4:F10008,AB6,ЖС!G4:G10008,D7,ЖС!M4:M10008,B187)</f>
        <v>0</v>
      </c>
      <c r="AC187" s="373">
        <f>SUMIFS(ЖС!A4:A10008,ЖС!F4:F10008,AB6,ЖС!G4:G10008,E7,ЖС!M4:M10008,B187)</f>
        <v>0</v>
      </c>
      <c r="AD187" s="373">
        <f>SUMIFS(ЖС!A4:A10008,ЖС!F4:F10008,AD6,ЖС!G4:G10008,D7,ЖС!M4:M10008,B187)</f>
        <v>0</v>
      </c>
      <c r="AE187" s="373">
        <f>SUMIFS(ЖС!A4:A10008,ЖС!F4:F10008,AD6,ЖС!G4:G10008,E7,ЖС!M4:M10008,B187)</f>
        <v>0</v>
      </c>
      <c r="AF187" s="373">
        <f>SUMIFS(ЖС!A4:A10008,ЖС!F4:F10008,AF6,ЖС!G4:G10008,D7,ЖС!M4:M10008,B187)</f>
        <v>0</v>
      </c>
      <c r="AG187" s="373">
        <f>SUMIFS(ЖС!A4:A10008,ЖС!F4:F10008,AF6,ЖС!G4:G10008,E7,ЖС!M4:M10008,B187)</f>
        <v>0</v>
      </c>
      <c r="AH187" s="378">
        <f>SUMIFS(ЖС!A4:A10008,ЖС!F4:F10008,AH6,ЖС!G4:G10008,D7,ЖС!M4:M10008,B187)</f>
        <v>0</v>
      </c>
      <c r="AI187" s="378">
        <f>SUMIFS(ЖС!A4:A10008,ЖС!F4:F10008,AH6,ЖС!G4:G10008,E7,ЖС!M4:M10008,B187)</f>
        <v>0</v>
      </c>
      <c r="AJ187" s="373">
        <f>SUMIFS(ЖС!A4:A10008,ЖС!F4:F10008,AJ6,ЖС!G4:G10008,D7,ЖС!M4:M10008,B187)</f>
        <v>0</v>
      </c>
      <c r="AK187" s="373">
        <f>SUMIFS(ЖС!A4:A10008,ЖС!F4:F10008,AJ6,ЖС!G4:G10008,E7,ЖС!M4:M10008,B187)</f>
        <v>0</v>
      </c>
      <c r="AL187" s="373">
        <f>SUMIFS(ЖС!A4:A10008,ЖС!F4:F10008,AL6,ЖС!G4:G10008,D7,ЖС!M4:M10008,B187)</f>
        <v>0</v>
      </c>
      <c r="AM187" s="373">
        <f>SUMIFS(ЖС!A4:A10008,ЖС!F4:F10008,AL6,ЖС!G4:G10008,E7,ЖС!M4:M10008,B187)</f>
        <v>0</v>
      </c>
      <c r="AN187" s="373">
        <f>SUMIFS(ЖС!A4:A10008,ЖС!F4:F10008,AN6,ЖС!G4:G10008,D7,ЖС!M4:M10008,B187)</f>
        <v>0</v>
      </c>
      <c r="AO187" s="373">
        <f>SUMIFS(ЖС!A4:A10008,ЖС!F4:F10008,AN6,ЖС!G4:G10008,E7,ЖС!M4:M10008,B187)</f>
        <v>0</v>
      </c>
      <c r="AP187" s="373">
        <f>SUMIFS(ЖС!A4:A10008,ЖС!F4:F10008,AP6,ЖС!G4:G10008,D7,ЖС!M4:M10008,B187)</f>
        <v>0</v>
      </c>
      <c r="AQ187" s="373">
        <f>SUMIFS(ЖС!A4:A10008,ЖС!F4:F10008,AP6,ЖС!G4:G10008,E7,ЖС!M4:M10008,B187)</f>
        <v>0</v>
      </c>
      <c r="AR187" s="373">
        <f>SUMIFS(ЖС!A4:A10008,ЖС!F4:F10008,AR6,ЖС!G4:G10008,D7,ЖС!M4:M10008,B187)</f>
        <v>0</v>
      </c>
      <c r="AS187" s="373">
        <f>SUMIFS(ЖС!A4:A10008,ЖС!F4:F10008,AR6,ЖС!G4:G10008,E7,ЖС!M4:M10008,B187)</f>
        <v>0</v>
      </c>
      <c r="AT187" s="373">
        <f>SUMIFS(ЖС!A4:A10008,ЖС!F4:F10008,AT6,ЖС!G4:G10008,D7,ЖС!M4:M10008,B187)</f>
        <v>0</v>
      </c>
      <c r="AU187" s="373">
        <f>SUMIFS(ЖС!A4:A10008,ЖС!F4:F10008,AT6,ЖС!G4:G10008,E7,ЖС!M4:M10008,B187)</f>
        <v>0</v>
      </c>
      <c r="AV187" s="373">
        <f>SUMIFS(ЖС!A4:A10008,ЖС!F4:F10008,AV6,ЖС!G4:G10008,D7,ЖС!M4:M10008,B187)</f>
        <v>0</v>
      </c>
      <c r="AW187" s="373">
        <f>SUMIFS(ЖС!A4:A10008,ЖС!F4:F10008,AV6,ЖС!G4:G10008,E7,ЖС!M4:M10008,B187)</f>
        <v>0</v>
      </c>
      <c r="AX187" s="194"/>
      <c r="AY187" s="194"/>
      <c r="AZ187" s="194"/>
      <c r="BA187" s="194"/>
    </row>
    <row r="188" spans="1:53" ht="19.5" thickBot="1">
      <c r="A188" s="337" t="s">
        <v>583</v>
      </c>
      <c r="B188" s="410" t="s">
        <v>584</v>
      </c>
      <c r="C188" s="1204">
        <f t="shared" si="36"/>
        <v>0</v>
      </c>
      <c r="D188" s="372">
        <f t="shared" si="53"/>
        <v>0</v>
      </c>
      <c r="E188" s="196">
        <f t="shared" si="51"/>
        <v>0</v>
      </c>
      <c r="F188" s="1250">
        <f t="shared" si="37"/>
        <v>0</v>
      </c>
      <c r="G188" s="453">
        <v>0</v>
      </c>
      <c r="H188" s="458">
        <v>0</v>
      </c>
      <c r="I188" s="1212">
        <f>C188/C184*100%</f>
        <v>0</v>
      </c>
      <c r="J188" s="1206" t="e">
        <f t="shared" si="43"/>
        <v>#DIV/0!</v>
      </c>
      <c r="K188" s="1206" t="e">
        <f t="shared" si="44"/>
        <v>#DIV/0!</v>
      </c>
      <c r="L188" s="373">
        <f>SUMIFS(ЖС!A4:A10008,ЖС!F4:F10008,L6,ЖС!G4:G10008,D7,ЖС!M4:M10008,B188)</f>
        <v>0</v>
      </c>
      <c r="M188" s="373">
        <f>SUMIFS(ЖС!A4:A10008,ЖС!F4:F10008,L6,ЖС!G4:G10008,E7,ЖС!M4:M10008,B188)</f>
        <v>0</v>
      </c>
      <c r="N188" s="373">
        <f>SUMIFS(ЖС!A4:A10008,ЖС!F4:F10008,N6,ЖС!G4:G10008,D7,ЖС!M4:M10008,B188)</f>
        <v>0</v>
      </c>
      <c r="O188" s="373">
        <f>SUMIFS(ЖС!A4:A10008,ЖС!F4:F10008,N6,ЖС!G4:G10008,E7,ЖС!M4:M10008,B188)</f>
        <v>0</v>
      </c>
      <c r="P188" s="373">
        <f>SUMIFS(ЖС!A4:A10008,ЖС!F4:F10008,P6,ЖС!G4:G10008,D7,ЖС!M4:M10008,B188)</f>
        <v>0</v>
      </c>
      <c r="Q188" s="373">
        <f>SUMIFS(ЖС!A4:A10008,ЖС!F4:F10008,P6,ЖС!G4:G10008,E7,ЖС!M4:M10008,B188)</f>
        <v>0</v>
      </c>
      <c r="R188" s="373">
        <f>SUMIFS(ЖС!A4:A10008,ЖС!F4:F10008,R6,ЖС!G4:G10008,D7,ЖС!M4:M10008,B188)</f>
        <v>0</v>
      </c>
      <c r="S188" s="373">
        <f>SUMIFS(ЖС!A4:A10008,ЖС!F4:F10008,R6,ЖС!G4:G10008,E7,ЖС!M4:M10008,B188)</f>
        <v>0</v>
      </c>
      <c r="T188" s="373">
        <f>SUMIFS(ЖС!A4:A10008,ЖС!F4:F10008,T6,ЖС!G4:G10008,D7,ЖС!M4:M10008,B188)</f>
        <v>0</v>
      </c>
      <c r="U188" s="373">
        <f>SUMIFS(ЖС!A4:A10008,ЖС!F4:F10008,T6,ЖС!G4:G10008,E7,ЖС!M4:M10008,B188)</f>
        <v>0</v>
      </c>
      <c r="V188" s="373">
        <f>SUMIFS(ЖС!A4:A10008,ЖС!F4:F10008,V6,ЖС!G4:G10008,D7,ЖС!M4:M10008,B188)</f>
        <v>0</v>
      </c>
      <c r="W188" s="373">
        <f>SUMIFS(ЖС!A4:A10008,ЖС!F4:F10008,V6,ЖС!G4:G10008,E7,ЖС!M4:M10008,B188)</f>
        <v>0</v>
      </c>
      <c r="X188" s="373">
        <f>SUMIFS(ЖС!A4:A10008,ЖС!F4:F10008,X6,ЖС!G4:G10008,D7,ЖС!M4:M10008,B188)</f>
        <v>0</v>
      </c>
      <c r="Y188" s="373">
        <f>SUMIFS(ЖС!A4:A10008,ЖС!F4:F10008,X6,ЖС!G4:G10008,E7,ЖС!M4:M10008,B188)</f>
        <v>0</v>
      </c>
      <c r="Z188" s="373">
        <f>SUMIFS(ЖС!A4:A10008,ЖС!F4:F10008,Z6,ЖС!G4:G10008,D7,ЖС!M4:M10008,B188)</f>
        <v>0</v>
      </c>
      <c r="AA188" s="373">
        <f>SUMIFS(ЖС!A4:A10008,ЖС!F4:F10008,Z6,ЖС!G4:G10008,E7,ЖС!M4:M10008,B188)</f>
        <v>0</v>
      </c>
      <c r="AB188" s="373">
        <f>SUMIFS(ЖС!A4:A10008,ЖС!F4:F10008,AB6,ЖС!G4:G10008,D7,ЖС!M4:M10008,B188)</f>
        <v>0</v>
      </c>
      <c r="AC188" s="373">
        <f>SUMIFS(ЖС!A4:A10008,ЖС!F4:F10008,AB6,ЖС!G4:G10008,E7,ЖС!M4:M10008,B188)</f>
        <v>0</v>
      </c>
      <c r="AD188" s="373">
        <f>SUMIFS(ЖС!A4:A10008,ЖС!F4:F10008,AD6,ЖС!G4:G10008,D7,ЖС!M4:M10008,B188)</f>
        <v>0</v>
      </c>
      <c r="AE188" s="373">
        <f>SUMIFS(ЖС!A4:A10008,ЖС!F4:F10008,AD6,ЖС!G4:G10008,E7,ЖС!M4:M10008,B188)</f>
        <v>0</v>
      </c>
      <c r="AF188" s="373">
        <f>SUMIFS(ЖС!A4:A10008,ЖС!F4:F10008,AF6,ЖС!G4:G10008,D7,ЖС!M4:M10008,B188)</f>
        <v>0</v>
      </c>
      <c r="AG188" s="373">
        <f>SUMIFS(ЖС!A4:A10008,ЖС!F4:F10008,AF6,ЖС!G4:G10008,E7,ЖС!M4:M10008,B188)</f>
        <v>0</v>
      </c>
      <c r="AH188" s="378">
        <f>SUMIFS(ЖС!A4:A10008,ЖС!F4:F10008,AH6,ЖС!G4:G10008,D7,ЖС!M4:M10008,B188)</f>
        <v>0</v>
      </c>
      <c r="AI188" s="378">
        <f>SUMIFS(ЖС!A4:A10008,ЖС!F4:F10008,AH6,ЖС!G4:G10008,E7,ЖС!M4:M10008,B188)</f>
        <v>0</v>
      </c>
      <c r="AJ188" s="373">
        <f>SUMIFS(ЖС!A4:A10008,ЖС!F4:F10008,AJ6,ЖС!G4:G10008,D7,ЖС!M4:M10008,B188)</f>
        <v>0</v>
      </c>
      <c r="AK188" s="373">
        <f>SUMIFS(ЖС!A4:A10008,ЖС!F4:F10008,AJ6,ЖС!G4:G10008,E7,ЖС!M4:M10008,B188)</f>
        <v>0</v>
      </c>
      <c r="AL188" s="373">
        <f>SUMIFS(ЖС!A4:A10008,ЖС!F4:F10008,AL6,ЖС!G4:G10008,D7,ЖС!M4:M10008,B188)</f>
        <v>0</v>
      </c>
      <c r="AM188" s="373">
        <f>SUMIFS(ЖС!A4:A10008,ЖС!F4:F10008,AL6,ЖС!G4:G10008,E7,ЖС!M4:M10008,B188)</f>
        <v>0</v>
      </c>
      <c r="AN188" s="373">
        <f>SUMIFS(ЖС!A4:A10008,ЖС!F4:F10008,AN6,ЖС!G4:G10008,D7,ЖС!M4:M10008,B188)</f>
        <v>0</v>
      </c>
      <c r="AO188" s="373">
        <f>SUMIFS(ЖС!A4:A10008,ЖС!F4:F10008,AN6,ЖС!G4:G10008,E7,ЖС!M4:M10008,B188)</f>
        <v>0</v>
      </c>
      <c r="AP188" s="373">
        <f>SUMIFS(ЖС!A4:A10008,ЖС!F4:F10008,AP6,ЖС!G4:G10008,D7,ЖС!M4:M10008,B188)</f>
        <v>0</v>
      </c>
      <c r="AQ188" s="373">
        <f>SUMIFS(ЖС!A4:A10008,ЖС!F4:F10008,AP6,ЖС!G4:G10008,E7,ЖС!M4:M10008,B188)</f>
        <v>0</v>
      </c>
      <c r="AR188" s="373">
        <f>SUMIFS(ЖС!A4:A10008,ЖС!F4:F10008,AR6,ЖС!G4:G10008,D7,ЖС!M4:M10008,B188)</f>
        <v>0</v>
      </c>
      <c r="AS188" s="373">
        <f>SUMIFS(ЖС!A4:A10008,ЖС!F4:F10008,AR6,ЖС!G4:G10008,E7,ЖС!M4:M10008,B188)</f>
        <v>0</v>
      </c>
      <c r="AT188" s="373">
        <f>SUMIFS(ЖС!A4:A10008,ЖС!F4:F10008,AT6,ЖС!G4:G10008,D7,ЖС!M4:M10008,B188)</f>
        <v>0</v>
      </c>
      <c r="AU188" s="373">
        <f>SUMIFS(ЖС!A4:A10008,ЖС!F4:F10008,AT6,ЖС!G4:G10008,E7,ЖС!M4:M10008,B188)</f>
        <v>0</v>
      </c>
      <c r="AV188" s="373">
        <f>SUMIFS(ЖС!A4:A10008,ЖС!F4:F10008,AV6,ЖС!G4:G10008,D7,ЖС!M4:M10008,B188)</f>
        <v>0</v>
      </c>
      <c r="AW188" s="373">
        <f>SUMIFS(ЖС!A4:A10008,ЖС!F4:F10008,AV6,ЖС!G4:G10008,E7,ЖС!M4:M10008,B188)</f>
        <v>0</v>
      </c>
      <c r="AX188" s="194"/>
      <c r="AY188" s="194"/>
      <c r="AZ188" s="194"/>
      <c r="BA188" s="194"/>
    </row>
    <row r="189" spans="1:53" ht="19.5" thickBot="1">
      <c r="A189" s="337" t="s">
        <v>585</v>
      </c>
      <c r="B189" s="410" t="s">
        <v>586</v>
      </c>
      <c r="C189" s="1204">
        <f t="shared" si="36"/>
        <v>1</v>
      </c>
      <c r="D189" s="372">
        <f t="shared" si="53"/>
        <v>0</v>
      </c>
      <c r="E189" s="196">
        <f t="shared" si="51"/>
        <v>1</v>
      </c>
      <c r="F189" s="1250">
        <f t="shared" si="37"/>
        <v>1</v>
      </c>
      <c r="G189" s="453">
        <v>0</v>
      </c>
      <c r="H189" s="458">
        <v>1</v>
      </c>
      <c r="I189" s="1212">
        <f>C189/C184*100%</f>
        <v>9.8039215686274508E-3</v>
      </c>
      <c r="J189" s="1206">
        <f t="shared" si="43"/>
        <v>0</v>
      </c>
      <c r="K189" s="1206">
        <f t="shared" si="44"/>
        <v>1</v>
      </c>
      <c r="L189" s="373">
        <f>SUMIFS(ЖС!A4:A10008,ЖС!F4:F10008,L6,ЖС!G4:G10008,D7,ЖС!M4:M10008,B189)</f>
        <v>0</v>
      </c>
      <c r="M189" s="373">
        <f>SUMIFS(ЖС!A4:A10008,ЖС!F4:F10008,L6,ЖС!G4:G10008,E7,ЖС!M4:M10008,B189)</f>
        <v>0</v>
      </c>
      <c r="N189" s="373">
        <f>SUMIFS(ЖС!A4:A10008,ЖС!F4:F10008,N6,ЖС!G4:G10008,D7,ЖС!M4:M10008,B189)</f>
        <v>0</v>
      </c>
      <c r="O189" s="373">
        <f>SUMIFS(ЖС!A4:A10008,ЖС!F4:F10008,N6,ЖС!G4:G10008,E7,ЖС!M4:M10008,B189)</f>
        <v>0</v>
      </c>
      <c r="P189" s="373">
        <f>SUMIFS(ЖС!A4:A10008,ЖС!F4:F10008,P6,ЖС!G4:G10008,D7,ЖС!M4:M10008,B189)</f>
        <v>0</v>
      </c>
      <c r="Q189" s="373">
        <f>SUMIFS(ЖС!A4:A10008,ЖС!F4:F10008,P6,ЖС!G4:G10008,E7,ЖС!M4:M10008,B189)</f>
        <v>0</v>
      </c>
      <c r="R189" s="373">
        <f>SUMIFS(ЖС!A4:A10008,ЖС!F4:F10008,R6,ЖС!G4:G10008,D7,ЖС!M4:M10008,B189)</f>
        <v>0</v>
      </c>
      <c r="S189" s="373">
        <f>SUMIFS(ЖС!A4:A10008,ЖС!F4:F10008,R6,ЖС!G4:G10008,E7,ЖС!M4:M10008,B189)</f>
        <v>0</v>
      </c>
      <c r="T189" s="373">
        <f>SUMIFS(ЖС!A4:A10008,ЖС!F4:F10008,T6,ЖС!G4:G10008,D7,ЖС!M4:M10008,B189)</f>
        <v>0</v>
      </c>
      <c r="U189" s="373">
        <f>SUMIFS(ЖС!A4:A10008,ЖС!F4:F10008,T6,ЖС!G4:G10008,E7,ЖС!M4:M10008,B189)</f>
        <v>0</v>
      </c>
      <c r="V189" s="373">
        <f>SUMIFS(ЖС!A4:A10008,ЖС!F4:F10008,V6,ЖС!G4:G10008,D7,ЖС!M4:M10008,B189)</f>
        <v>0</v>
      </c>
      <c r="W189" s="373">
        <f>SUMIFS(ЖС!A4:A10008,ЖС!F4:F10008,V6,ЖС!G4:G10008,E7,ЖС!M4:M10008,B189)</f>
        <v>0</v>
      </c>
      <c r="X189" s="373">
        <f>SUMIFS(ЖС!A4:A10008,ЖС!F4:F10008,X6,ЖС!G4:G10008,D7,ЖС!M4:M10008,B189)</f>
        <v>0</v>
      </c>
      <c r="Y189" s="373">
        <f>SUMIFS(ЖС!A4:A10008,ЖС!F4:F10008,X6,ЖС!G4:G10008,E7,ЖС!M4:M10008,B189)</f>
        <v>1</v>
      </c>
      <c r="Z189" s="373">
        <f>SUMIFS(ЖС!A4:A10008,ЖС!F4:F10008,Z6,ЖС!G4:G10008,D7,ЖС!M4:M10008,B189)</f>
        <v>0</v>
      </c>
      <c r="AA189" s="373">
        <f>SUMIFS(ЖС!A4:A10008,ЖС!F4:F10008,Z6,ЖС!G4:G10008,E7,ЖС!M4:M10008,B189)</f>
        <v>0</v>
      </c>
      <c r="AB189" s="373">
        <f>SUMIFS(ЖС!A4:A10008,ЖС!F4:F10008,AB6,ЖС!G4:G10008,D7,ЖС!M4:M10008,B189)</f>
        <v>0</v>
      </c>
      <c r="AC189" s="373">
        <f>SUMIFS(ЖС!A4:A10008,ЖС!F4:F10008,AB6,ЖС!G4:G10008,E7,ЖС!M4:M10008,B189)</f>
        <v>0</v>
      </c>
      <c r="AD189" s="373">
        <f>SUMIFS(ЖС!A4:A10008,ЖС!F4:F10008,AD6,ЖС!G4:G10008,D7,ЖС!M4:M10008,B189)</f>
        <v>0</v>
      </c>
      <c r="AE189" s="373">
        <f>SUMIFS(ЖС!A4:A10008,ЖС!F4:F10008,AD6,ЖС!G4:G10008,E7,ЖС!M4:M10008,B189)</f>
        <v>0</v>
      </c>
      <c r="AF189" s="373">
        <f>SUMIFS(ЖС!A4:A10008,ЖС!F4:F10008,AF6,ЖС!G4:G10008,D7,ЖС!M4:M10008,B189)</f>
        <v>0</v>
      </c>
      <c r="AG189" s="373">
        <f>SUMIFS(ЖС!A4:A10008,ЖС!F4:F10008,AF6,ЖС!G4:G10008,E7,ЖС!M4:M10008,B189)</f>
        <v>0</v>
      </c>
      <c r="AH189" s="373">
        <f>SUMIFS(ЖС!A4:A10008,ЖС!F4:F10008,AH6,ЖС!G4:G10008,D7,ЖС!M4:M10008,B189)</f>
        <v>0</v>
      </c>
      <c r="AI189" s="373">
        <f>SUMIFS(ЖС!A4:A10008,ЖС!F4:F10008,AH6,ЖС!G4:G10008,E7,ЖС!M4:M10008,B189)</f>
        <v>0</v>
      </c>
      <c r="AJ189" s="373">
        <f>SUMIFS(ЖС!A4:A10008,ЖС!F4:F10008,AJ6,ЖС!G4:G10008,D7,ЖС!M4:M10008,B189)</f>
        <v>0</v>
      </c>
      <c r="AK189" s="373">
        <f>SUMIFS(ЖС!A4:A10008,ЖС!F4:F10008,AJ6,ЖС!G4:G10008,E7,ЖС!M4:M10008,B189)</f>
        <v>0</v>
      </c>
      <c r="AL189" s="373">
        <f>SUMIFS(ЖС!A4:A10008,ЖС!F4:F10008,AL6,ЖС!G4:G10008,D7,ЖС!M4:M10008,B189)</f>
        <v>0</v>
      </c>
      <c r="AM189" s="373">
        <f>SUMIFS(ЖС!A4:A10008,ЖС!F4:F10008,AL6,ЖС!G4:G10008,E7,ЖС!M4:M10008,B189)</f>
        <v>0</v>
      </c>
      <c r="AN189" s="373">
        <f>SUMIFS(ЖС!A4:A10008,ЖС!F4:F10008,AN6,ЖС!G4:G10008,D7,ЖС!M4:M10008,B189)</f>
        <v>0</v>
      </c>
      <c r="AO189" s="373">
        <f>SUMIFS(ЖС!A4:A10008,ЖС!F4:F10008,AN6,ЖС!G4:G10008,E7,ЖС!M4:M10008,B189)</f>
        <v>0</v>
      </c>
      <c r="AP189" s="373">
        <f>SUMIFS(ЖС!A4:A10008,ЖС!F4:F10008,AP6,ЖС!G4:G10008,D7,ЖС!M4:M10008,B189)</f>
        <v>0</v>
      </c>
      <c r="AQ189" s="373">
        <f>SUMIFS(ЖС!A4:A10008,ЖС!F4:F10008,AP6,ЖС!G4:G10008,E7,ЖС!M4:M10008,B189)</f>
        <v>0</v>
      </c>
      <c r="AR189" s="373">
        <f>SUMIFS(ЖС!A4:A10008,ЖС!F4:F10008,AR6,ЖС!G4:G10008,D7,ЖС!M4:M10008,B189)</f>
        <v>0</v>
      </c>
      <c r="AS189" s="373">
        <f>SUMIFS(ЖС!A4:A10008,ЖС!F4:F10008,AR6,ЖС!G4:G10008,E7,ЖС!M4:M10008,B189)</f>
        <v>0</v>
      </c>
      <c r="AT189" s="373">
        <f>SUMIFS(ЖС!A4:A10008,ЖС!F4:F10008,AT6,ЖС!G4:G10008,D7,ЖС!M4:M10008,B189)</f>
        <v>0</v>
      </c>
      <c r="AU189" s="373">
        <f>SUMIFS(ЖС!A4:A10008,ЖС!F4:F10008,AT6,ЖС!G4:G10008,E7,ЖС!M4:M10008,B189)</f>
        <v>0</v>
      </c>
      <c r="AV189" s="373">
        <f>SUMIFS(ЖС!A4:A10008,ЖС!F4:F10008,AV6,ЖС!G4:G10008,D7,ЖС!M4:M10008,B189)</f>
        <v>0</v>
      </c>
      <c r="AW189" s="373">
        <f>SUMIFS(ЖС!A4:A10008,ЖС!F4:F10008,AV6,ЖС!G4:G10008,E7,ЖС!M4:M10008,B189)</f>
        <v>0</v>
      </c>
      <c r="AX189" s="194"/>
      <c r="AY189" s="194"/>
      <c r="AZ189" s="194"/>
      <c r="BA189" s="194"/>
    </row>
    <row r="190" spans="1:53" ht="19.5" thickBot="1">
      <c r="A190" s="337" t="s">
        <v>587</v>
      </c>
      <c r="B190" s="410" t="s">
        <v>588</v>
      </c>
      <c r="C190" s="1204">
        <f t="shared" si="36"/>
        <v>1</v>
      </c>
      <c r="D190" s="372">
        <f t="shared" si="53"/>
        <v>0</v>
      </c>
      <c r="E190" s="196">
        <f t="shared" si="51"/>
        <v>1</v>
      </c>
      <c r="F190" s="1250">
        <f t="shared" si="37"/>
        <v>1</v>
      </c>
      <c r="G190" s="453">
        <v>0</v>
      </c>
      <c r="H190" s="458">
        <v>1</v>
      </c>
      <c r="I190" s="1212">
        <f>C190/C184*100%</f>
        <v>9.8039215686274508E-3</v>
      </c>
      <c r="J190" s="1206">
        <f t="shared" si="43"/>
        <v>0</v>
      </c>
      <c r="K190" s="1206">
        <f t="shared" si="44"/>
        <v>1</v>
      </c>
      <c r="L190" s="373">
        <f>SUMIFS(ЖС!A4:A10008,ЖС!F4:F10008,L6,ЖС!G4:G10008,D7,ЖС!M4:M10008,B190)</f>
        <v>0</v>
      </c>
      <c r="M190" s="373">
        <f>SUMIFS(ЖС!A4:A10008,ЖС!F4:F10008,L6,ЖС!G4:G10008,E7,ЖС!M4:M10008,B190)</f>
        <v>0</v>
      </c>
      <c r="N190" s="373">
        <f>SUMIFS(ЖС!A4:A10008,ЖС!F4:F10008,N6,ЖС!G4:G10008,D7,ЖС!M4:M10008,B190)</f>
        <v>0</v>
      </c>
      <c r="O190" s="373">
        <f>SUMIFS(ЖС!A4:A10008,ЖС!F4:F10008,N6,ЖС!G4:G10008,E7,ЖС!M4:M10008,B190)</f>
        <v>0</v>
      </c>
      <c r="P190" s="373">
        <f>SUMIFS(ЖС!A4:A10008,ЖС!F4:F10008,P6,ЖС!G4:G10008,D7,ЖС!M4:M10008,B190)</f>
        <v>0</v>
      </c>
      <c r="Q190" s="373">
        <f>SUMIFS(ЖС!A4:A10008,ЖС!F4:F10008,P6,ЖС!G4:G10008,E7,ЖС!M4:M10008,B190)</f>
        <v>0</v>
      </c>
      <c r="R190" s="373">
        <f>SUMIFS(ЖС!A4:A10008,ЖС!F4:F10008,R6,ЖС!G4:G10008,D7,ЖС!M4:M10008,B190)</f>
        <v>0</v>
      </c>
      <c r="S190" s="373">
        <f>SUMIFS(ЖС!A4:A10008,ЖС!F4:F10008,R6,ЖС!G4:G10008,E7,ЖС!M4:M10008,B190)</f>
        <v>0</v>
      </c>
      <c r="T190" s="373">
        <f>SUMIFS(ЖС!A4:A10008,ЖС!F4:F10008,T6,ЖС!G4:G10008,D7,ЖС!M4:M10008,B190)</f>
        <v>0</v>
      </c>
      <c r="U190" s="373">
        <f>SUMIFS(ЖС!A4:A10008,ЖС!F4:F10008,T6,ЖС!G4:G10008,E7,ЖС!M4:M10008,B190)</f>
        <v>0</v>
      </c>
      <c r="V190" s="373">
        <f>SUMIFS(ЖС!A4:A10008,ЖС!F4:F10008,V6,ЖС!G4:G10008,D7,ЖС!M4:M10008,B190)</f>
        <v>0</v>
      </c>
      <c r="W190" s="373">
        <f>SUMIFS(ЖС!A4:A10008,ЖС!F4:F10008,V6,ЖС!G4:G10008,E7,ЖС!M4:M10008,B190)</f>
        <v>0</v>
      </c>
      <c r="X190" s="373">
        <f>SUMIFS(ЖС!A4:A10008,ЖС!F4:F10008,X6,ЖС!G4:G10008,D7,ЖС!M4:M10008,B190)</f>
        <v>0</v>
      </c>
      <c r="Y190" s="373">
        <f>SUMIFS(ЖС!A4:A10008,ЖС!F4:F10008,X6,ЖС!G4:G10008,E7,ЖС!M4:M10008,B190)</f>
        <v>0</v>
      </c>
      <c r="Z190" s="373">
        <f>SUMIFS(ЖС!A4:A10008,ЖС!F4:F10008,Z6,ЖС!G4:G10008,D7,ЖС!M4:M10008,B190)</f>
        <v>0</v>
      </c>
      <c r="AA190" s="373">
        <f>SUMIFS(ЖС!A4:A10008,ЖС!F4:F10008,Z6,ЖС!G4:G10008,E7,ЖС!M4:M10008,B190)</f>
        <v>1</v>
      </c>
      <c r="AB190" s="373">
        <f>SUMIFS(ЖС!A4:A10008,ЖС!F4:F10008,AB6,ЖС!G4:G10008,D7,ЖС!M4:M10008,B190)</f>
        <v>0</v>
      </c>
      <c r="AC190" s="373">
        <f>SUMIFS(ЖС!A4:A10008,ЖС!F4:F10008,AB6,ЖС!G4:G10008,E7,ЖС!M4:M10008,B190)</f>
        <v>0</v>
      </c>
      <c r="AD190" s="373">
        <f>SUMIFS(ЖС!A4:A10008,ЖС!F4:F10008,AD6,ЖС!G4:G10008,D7,ЖС!M4:M10008,B190)</f>
        <v>0</v>
      </c>
      <c r="AE190" s="373">
        <f>SUMIFS(ЖС!A4:A10008,ЖС!F4:F10008,AD6,ЖС!G4:G10008,E7,ЖС!M4:M10008,B190)</f>
        <v>0</v>
      </c>
      <c r="AF190" s="373">
        <f>SUMIFS(ЖС!A4:A10008,ЖС!F4:F10008,AF6,ЖС!G4:G10008,D7,ЖС!M4:M10008,B190)</f>
        <v>0</v>
      </c>
      <c r="AG190" s="373">
        <f>SUMIFS(ЖС!A4:A10008,ЖС!F4:F10008,AF6,ЖС!G4:G10008,E7,ЖС!M4:M10008,B190)</f>
        <v>0</v>
      </c>
      <c r="AH190" s="373">
        <f>SUMIFS(ЖС!A4:A10008,ЖС!F4:F10008,AH6,ЖС!G4:G10008,D7,ЖС!M4:M10008,B190)</f>
        <v>0</v>
      </c>
      <c r="AI190" s="373">
        <f>SUMIFS(ЖС!A4:A10008,ЖС!F4:F10008,AH6,ЖС!G4:G10008,E7,ЖС!M4:M10008,B190)</f>
        <v>0</v>
      </c>
      <c r="AJ190" s="373">
        <f>SUMIFS(ЖС!A4:A10008,ЖС!F4:F10008,AJ6,ЖС!G4:G10008,D7,ЖС!M4:M10008,B190)</f>
        <v>0</v>
      </c>
      <c r="AK190" s="373">
        <f>SUMIFS(ЖС!A4:A10008,ЖС!F4:F10008,AJ6,ЖС!G4:G10008,E7,ЖС!M4:M10008,B190)</f>
        <v>0</v>
      </c>
      <c r="AL190" s="373">
        <f>SUMIFS(ЖС!A4:A10008,ЖС!F4:F10008,AL6,ЖС!G4:G10008,D7,ЖС!M4:M10008,B190)</f>
        <v>0</v>
      </c>
      <c r="AM190" s="373">
        <f>SUMIFS(ЖС!A4:A10008,ЖС!F4:F10008,AL6,ЖС!G4:G10008,E7,ЖС!M4:M10008,B190)</f>
        <v>0</v>
      </c>
      <c r="AN190" s="373">
        <f>SUMIFS(ЖС!A4:A10008,ЖС!F4:F10008,AN6,ЖС!G4:G10008,D7,ЖС!M4:M10008,B190)</f>
        <v>0</v>
      </c>
      <c r="AO190" s="373">
        <f>SUMIFS(ЖС!A4:A10008,ЖС!F4:F10008,AN6,ЖС!G4:G10008,E7,ЖС!M4:M10008,B190)</f>
        <v>0</v>
      </c>
      <c r="AP190" s="373">
        <f>SUMIFS(ЖС!A4:A10008,ЖС!F4:F10008,AP6,ЖС!G4:G10008,D7,ЖС!M4:M10008,B190)</f>
        <v>0</v>
      </c>
      <c r="AQ190" s="373">
        <f>SUMIFS(ЖС!A4:A10008,ЖС!F4:F10008,AP6,ЖС!G4:G10008,E7,ЖС!M4:M10008,B190)</f>
        <v>0</v>
      </c>
      <c r="AR190" s="373">
        <f>SUMIFS(ЖС!A4:A10008,ЖС!F4:F10008,AR6,ЖС!G4:G10008,D7,ЖС!M4:M10008,B190)</f>
        <v>0</v>
      </c>
      <c r="AS190" s="373">
        <f>SUMIFS(ЖС!A4:A10008,ЖС!F4:F10008,AR6,ЖС!G4:G10008,E7,ЖС!M4:M10008,B190)</f>
        <v>0</v>
      </c>
      <c r="AT190" s="373">
        <f>SUMIFS(ЖС!A4:A10008,ЖС!F4:F10008,AT6,ЖС!G4:G10008,D7,ЖС!M4:M10008,B190)</f>
        <v>0</v>
      </c>
      <c r="AU190" s="373">
        <f>SUMIFS(ЖС!A4:A10008,ЖС!F4:F10008,AT6,ЖС!G4:G10008,E7,ЖС!M4:M10008,B190)</f>
        <v>0</v>
      </c>
      <c r="AV190" s="373">
        <f>SUMIFS(ЖС!A4:A10008,ЖС!F4:F10008,AV6,ЖС!G4:G10008,D7,ЖС!M4:M10008,B190)</f>
        <v>0</v>
      </c>
      <c r="AW190" s="373">
        <f>SUMIFS(ЖС!A4:A10008,ЖС!F4:F10008,AV6,ЖС!G4:G10008,E7,ЖС!M4:M10008,B190)</f>
        <v>0</v>
      </c>
      <c r="AX190" s="194"/>
      <c r="AY190" s="194"/>
      <c r="AZ190" s="194"/>
      <c r="BA190" s="194"/>
    </row>
    <row r="191" spans="1:53" ht="19.5" thickBot="1">
      <c r="A191" s="337" t="s">
        <v>589</v>
      </c>
      <c r="B191" s="410" t="s">
        <v>590</v>
      </c>
      <c r="C191" s="1204">
        <f t="shared" si="36"/>
        <v>0</v>
      </c>
      <c r="D191" s="372">
        <f t="shared" si="53"/>
        <v>0</v>
      </c>
      <c r="E191" s="196">
        <f t="shared" si="51"/>
        <v>0</v>
      </c>
      <c r="F191" s="1250">
        <f t="shared" si="37"/>
        <v>0</v>
      </c>
      <c r="G191" s="453">
        <v>0</v>
      </c>
      <c r="H191" s="458">
        <v>0</v>
      </c>
      <c r="I191" s="1212">
        <f>C191/C184*100%</f>
        <v>0</v>
      </c>
      <c r="J191" s="1206" t="e">
        <f t="shared" si="43"/>
        <v>#DIV/0!</v>
      </c>
      <c r="K191" s="1206" t="e">
        <f t="shared" si="44"/>
        <v>#DIV/0!</v>
      </c>
      <c r="L191" s="373">
        <f>SUMIFS(ЖС!A4:A10008,ЖС!F4:F10008,L6,ЖС!G4:G10008,D7,ЖС!M4:M10008,B191)</f>
        <v>0</v>
      </c>
      <c r="M191" s="373">
        <f>SUMIFS(ЖС!A4:A10008,ЖС!F4:F10008,L6,ЖС!G4:G10008,E7,ЖС!M4:M10008,B191)</f>
        <v>0</v>
      </c>
      <c r="N191" s="373">
        <f>SUMIFS(ЖС!A4:A10008,ЖС!F4:F10008,N6,ЖС!G4:G10008,D7,ЖС!M4:M10008,B191)</f>
        <v>0</v>
      </c>
      <c r="O191" s="373">
        <f>SUMIFS(ЖС!A4:A10008,ЖС!F4:F10008,N6,ЖС!G4:G10008,E7,ЖС!M4:M10008,B191)</f>
        <v>0</v>
      </c>
      <c r="P191" s="373">
        <f>SUMIFS(ЖС!A4:A10008,ЖС!F4:F10008,P6,ЖС!G4:G10008,D7,ЖС!M4:M10008,B191)</f>
        <v>0</v>
      </c>
      <c r="Q191" s="373">
        <f>SUMIFS(ЖС!A4:A10008,ЖС!F4:F10008,P6,ЖС!G4:G10008,E7,ЖС!M4:M10008,B191)</f>
        <v>0</v>
      </c>
      <c r="R191" s="373">
        <f>SUMIFS(ЖС!A4:A10008,ЖС!F4:F10008,R6,ЖС!G4:G10008,D7,ЖС!M4:M10008,B191)</f>
        <v>0</v>
      </c>
      <c r="S191" s="373">
        <f>SUMIFS(ЖС!A4:A10008,ЖС!F4:F10008,R6,ЖС!G4:G10008,E7,ЖС!M4:M10008,B191)</f>
        <v>0</v>
      </c>
      <c r="T191" s="373">
        <f>SUMIFS(ЖС!A4:A10008,ЖС!F4:F10008,T6,ЖС!G4:G10008,D7,ЖС!M4:M10008,B191)</f>
        <v>0</v>
      </c>
      <c r="U191" s="373">
        <f>SUMIFS(ЖС!A4:A10008,ЖС!F4:F10008,T6,ЖС!G4:G10008,E7,ЖС!M4:M10008,B191)</f>
        <v>0</v>
      </c>
      <c r="V191" s="373">
        <f>SUMIFS(ЖС!A4:A10008,ЖС!F4:F10008,V6,ЖС!G4:G10008,D7,ЖС!M4:M10008,B191)</f>
        <v>0</v>
      </c>
      <c r="W191" s="373">
        <f>SUMIFS(ЖС!A4:A10008,ЖС!F4:F10008,V6,ЖС!G4:G10008,E7,ЖС!M4:M10008,B191)</f>
        <v>0</v>
      </c>
      <c r="X191" s="373">
        <f>SUMIFS(ЖС!A4:A10008,ЖС!F4:F10008,X6,ЖС!G4:G10008,D7,ЖС!M4:M10008,B191)</f>
        <v>0</v>
      </c>
      <c r="Y191" s="373">
        <f>SUMIFS(ЖС!A4:A10008,ЖС!F4:F10008,X6,ЖС!G4:G10008,E7,ЖС!M4:M10008,B191)</f>
        <v>0</v>
      </c>
      <c r="Z191" s="373">
        <f>SUMIFS(ЖС!A4:A10008,ЖС!F4:F10008,Z6,ЖС!G4:G10008,D7,ЖС!M4:M10008,B191)</f>
        <v>0</v>
      </c>
      <c r="AA191" s="373">
        <f>SUMIFS(ЖС!A4:A10008,ЖС!F4:F10008,Z6,ЖС!G4:G10008,E7,ЖС!M4:M10008,B191)</f>
        <v>0</v>
      </c>
      <c r="AB191" s="373">
        <f>SUMIFS(ЖС!A4:A10008,ЖС!F4:F10008,AB6,ЖС!G4:G10008,D7,ЖС!M4:M10008,B191)</f>
        <v>0</v>
      </c>
      <c r="AC191" s="373">
        <f>SUMIFS(ЖС!A4:A10008,ЖС!F4:F10008,AB6,ЖС!G4:G10008,E7,ЖС!M4:M10008,B191)</f>
        <v>0</v>
      </c>
      <c r="AD191" s="373">
        <f>SUMIFS(ЖС!A4:A10008,ЖС!F4:F10008,AD6,ЖС!G4:G10008,D7,ЖС!M4:M10008,B191)</f>
        <v>0</v>
      </c>
      <c r="AE191" s="373">
        <f>SUMIFS(ЖС!A4:A10008,ЖС!F4:F10008,AD6,ЖС!G4:G10008,E7,ЖС!M4:M10008,B191)</f>
        <v>0</v>
      </c>
      <c r="AF191" s="373">
        <f>SUMIFS(ЖС!A4:A10008,ЖС!F4:F10008,AF6,ЖС!G4:G10008,D7,ЖС!M4:M10008,B191)</f>
        <v>0</v>
      </c>
      <c r="AG191" s="373">
        <f>SUMIFS(ЖС!A4:A10008,ЖС!F4:F10008,AF6,ЖС!G4:G10008,E7,ЖС!M4:M10008,B191)</f>
        <v>0</v>
      </c>
      <c r="AH191" s="373">
        <f>SUMIFS(ЖС!A4:A10008,ЖС!F4:F10008,AH6,ЖС!G4:G10008,D7,ЖС!M4:M10008,B191)</f>
        <v>0</v>
      </c>
      <c r="AI191" s="373">
        <f>SUMIFS(ЖС!A4:A10008,ЖС!F4:F10008,AH6,ЖС!G4:G10008,E7,ЖС!M4:M10008,B191)</f>
        <v>0</v>
      </c>
      <c r="AJ191" s="373">
        <f>SUMIFS(ЖС!A4:A10008,ЖС!F4:F10008,AJ6,ЖС!G4:G10008,D7,ЖС!M4:M10008,B191)</f>
        <v>0</v>
      </c>
      <c r="AK191" s="373">
        <f>SUMIFS(ЖС!A4:A10008,ЖС!F4:F10008,AJ6,ЖС!G4:G10008,E7,ЖС!M4:M10008,B191)</f>
        <v>0</v>
      </c>
      <c r="AL191" s="373">
        <f>SUMIFS(ЖС!A4:A10008,ЖС!F4:F10008,AL6,ЖС!G4:G10008,D7,ЖС!M4:M10008,B191)</f>
        <v>0</v>
      </c>
      <c r="AM191" s="373">
        <f>SUMIFS(ЖС!A4:A10008,ЖС!F4:F10008,AL6,ЖС!G4:G10008,E7,ЖС!M4:M10008,B191)</f>
        <v>0</v>
      </c>
      <c r="AN191" s="373">
        <f>SUMIFS(ЖС!A4:A10008,ЖС!F4:F10008,AN6,ЖС!G4:G10008,D7,ЖС!M4:M10008,B191)</f>
        <v>0</v>
      </c>
      <c r="AO191" s="373">
        <f>SUMIFS(ЖС!A4:A10008,ЖС!F4:F10008,AN6,ЖС!G4:G10008,E7,ЖС!M4:M10008,B191)</f>
        <v>0</v>
      </c>
      <c r="AP191" s="373">
        <f>SUMIFS(ЖС!A4:A10008,ЖС!F4:F10008,AP6,ЖС!G4:G10008,D7,ЖС!M4:M10008,B191)</f>
        <v>0</v>
      </c>
      <c r="AQ191" s="373">
        <f>SUMIFS(ЖС!A4:A10008,ЖС!F4:F10008,AP6,ЖС!G4:G10008,E7,ЖС!M4:M10008,B191)</f>
        <v>0</v>
      </c>
      <c r="AR191" s="373">
        <f>SUMIFS(ЖС!A4:A10008,ЖС!F4:F10008,AR6,ЖС!G4:G10008,D7,ЖС!M4:M10008,B191)</f>
        <v>0</v>
      </c>
      <c r="AS191" s="373">
        <f>SUMIFS(ЖС!A4:A10008,ЖС!F4:F10008,AR6,ЖС!G4:G10008,E7,ЖС!M4:M10008,B191)</f>
        <v>0</v>
      </c>
      <c r="AT191" s="373">
        <f>SUMIFS(ЖС!A4:A10008,ЖС!F4:F10008,AT6,ЖС!G4:G10008,D7,ЖС!M4:M10008,B191)</f>
        <v>0</v>
      </c>
      <c r="AU191" s="373">
        <f>SUMIFS(ЖС!A4:A10008,ЖС!F4:F10008,AT6,ЖС!G4:G10008,E7,ЖС!M4:M10008,B191)</f>
        <v>0</v>
      </c>
      <c r="AV191" s="373">
        <f>SUMIFS(ЖС!A4:A10008,ЖС!F4:F10008,AV6,ЖС!G4:G10008,D7,ЖС!M4:M10008,B191)</f>
        <v>0</v>
      </c>
      <c r="AW191" s="373">
        <f>SUMIFS(ЖС!A4:A10008,ЖС!F4:F10008,AV6,ЖС!G4:G10008,E7,ЖС!M4:M10008,B191)</f>
        <v>0</v>
      </c>
      <c r="AX191" s="194"/>
      <c r="AY191" s="194"/>
      <c r="AZ191" s="194"/>
      <c r="BA191" s="194"/>
    </row>
    <row r="192" spans="1:53" ht="19.5" thickBot="1">
      <c r="A192" s="337" t="s">
        <v>591</v>
      </c>
      <c r="B192" s="410" t="s">
        <v>592</v>
      </c>
      <c r="C192" s="1204">
        <f t="shared" si="36"/>
        <v>1</v>
      </c>
      <c r="D192" s="372">
        <f t="shared" si="53"/>
        <v>0</v>
      </c>
      <c r="E192" s="196">
        <f t="shared" si="53"/>
        <v>1</v>
      </c>
      <c r="F192" s="1250">
        <f t="shared" si="37"/>
        <v>1</v>
      </c>
      <c r="G192" s="453">
        <v>0</v>
      </c>
      <c r="H192" s="458">
        <v>1</v>
      </c>
      <c r="I192" s="1212">
        <f>C192/C184*100%</f>
        <v>9.8039215686274508E-3</v>
      </c>
      <c r="J192" s="1206">
        <f t="shared" si="43"/>
        <v>0</v>
      </c>
      <c r="K192" s="1206">
        <f t="shared" si="44"/>
        <v>1</v>
      </c>
      <c r="L192" s="373">
        <f>SUMIFS(ЖС!A4:A10008,ЖС!F4:F10008,L6,ЖС!G4:G10008,D7,ЖС!M4:M10008,B192)</f>
        <v>0</v>
      </c>
      <c r="M192" s="373">
        <f>SUMIFS(ЖС!A4:A10008,ЖС!F4:F10008,L6,ЖС!G4:G10008,E7,ЖС!M4:M10008,B192)</f>
        <v>0</v>
      </c>
      <c r="N192" s="373">
        <f>SUMIFS(ЖС!A4:A10008,ЖС!F4:F10008,N6,ЖС!G4:G10008,D7,ЖС!M4:M10008,B192)</f>
        <v>0</v>
      </c>
      <c r="O192" s="373">
        <f>SUMIFS(ЖС!A4:A10008,ЖС!F4:F10008,N6,ЖС!G4:G10008,E7,ЖС!M4:M10008,B192)</f>
        <v>0</v>
      </c>
      <c r="P192" s="373">
        <f>SUMIFS(ЖС!A4:A10008,ЖС!F4:F10008,P6,ЖС!G4:G10008,D7,ЖС!M4:M10008,B192)</f>
        <v>0</v>
      </c>
      <c r="Q192" s="373">
        <f>SUMIFS(ЖС!A4:A10008,ЖС!F4:F10008,P6,ЖС!G4:G10008,E7,ЖС!M4:M10008,B192)</f>
        <v>0</v>
      </c>
      <c r="R192" s="373">
        <f>SUMIFS(ЖС!A4:A10008,ЖС!F4:F10008,R6,ЖС!G4:G10008,D7,ЖС!M4:M10008,B192)</f>
        <v>0</v>
      </c>
      <c r="S192" s="373">
        <f>SUMIFS(ЖС!A4:A10008,ЖС!F4:F10008,R6,ЖС!G4:G10008,E7,ЖС!M4:M10008,B192)</f>
        <v>0</v>
      </c>
      <c r="T192" s="373">
        <f>SUMIFS(ЖС!A4:A10008,ЖС!F4:F10008,T6,ЖС!G4:G10008,D7,ЖС!M4:M10008,B192)</f>
        <v>0</v>
      </c>
      <c r="U192" s="373">
        <f>SUMIFS(ЖС!A4:A10008,ЖС!F4:F10008,T6,ЖС!G4:G10008,E7,ЖС!M4:M10008,B192)</f>
        <v>0</v>
      </c>
      <c r="V192" s="373">
        <f>SUMIFS(ЖС!A4:A10008,ЖС!F4:F10008,V6,ЖС!G4:G10008,D7,ЖС!M4:M10008,B192)</f>
        <v>0</v>
      </c>
      <c r="W192" s="373">
        <f>SUMIFS(ЖС!A4:A10008,ЖС!F4:F10008,V6,ЖС!G4:G10008,E7,ЖС!M4:M10008,B192)</f>
        <v>0</v>
      </c>
      <c r="X192" s="373">
        <f>SUMIFS(ЖС!A4:A10008,ЖС!F4:F10008,X6,ЖС!G4:G10008,D7,ЖС!M4:M10008,B192)</f>
        <v>0</v>
      </c>
      <c r="Y192" s="373">
        <f>SUMIFS(ЖС!A4:A10008,ЖС!F4:F10008,X6,ЖС!G4:G10008,E7,ЖС!M4:M10008,B192)</f>
        <v>0</v>
      </c>
      <c r="Z192" s="373">
        <f>SUMIFS(ЖС!A4:A10008,ЖС!F4:F10008,Z6,ЖС!G4:G10008,D7,ЖС!M4:M10008,B192)</f>
        <v>0</v>
      </c>
      <c r="AA192" s="373">
        <f>SUMIFS(ЖС!A4:A10008,ЖС!F4:F10008,Z6,ЖС!G4:G10008,E7,ЖС!M4:M10008,B192)</f>
        <v>1</v>
      </c>
      <c r="AB192" s="373">
        <f>SUMIFS(ЖС!A4:A10008,ЖС!F4:F10008,AB6,ЖС!G4:G10008,D7,ЖС!M4:M10008,B192)</f>
        <v>0</v>
      </c>
      <c r="AC192" s="373">
        <f>SUMIFS(ЖС!A4:A10008,ЖС!F4:F10008,AB6,ЖС!G4:G10008,E7,ЖС!M4:M10008,B192)</f>
        <v>0</v>
      </c>
      <c r="AD192" s="373">
        <f>SUMIFS(ЖС!A4:A10008,ЖС!F4:F10008,AD6,ЖС!G4:G10008,D7,ЖС!M4:M10008,B192)</f>
        <v>0</v>
      </c>
      <c r="AE192" s="373">
        <f>SUMIFS(ЖС!A4:A10008,ЖС!F4:F10008,AD6,ЖС!G4:G10008,E7,ЖС!M4:M10008,B192)</f>
        <v>0</v>
      </c>
      <c r="AF192" s="373">
        <f>SUMIFS(ЖС!A4:A10008,ЖС!F4:F10008,AF6,ЖС!G4:G10008,D7,ЖС!M4:M10008,B192)</f>
        <v>0</v>
      </c>
      <c r="AG192" s="373">
        <f>SUMIFS(ЖС!A4:A10008,ЖС!F4:F10008,AF6,ЖС!G4:G10008,E7,ЖС!M4:M10008,B192)</f>
        <v>0</v>
      </c>
      <c r="AH192" s="373">
        <f>SUMIFS(ЖС!A4:A10008,ЖС!F4:F10008,AH6,ЖС!G4:G10008,D7,ЖС!M4:M10008,B192)</f>
        <v>0</v>
      </c>
      <c r="AI192" s="373">
        <f>SUMIFS(ЖС!A4:A10008,ЖС!F4:F10008,AH6,ЖС!G4:G10008,E7,ЖС!M4:M10008,B192)</f>
        <v>0</v>
      </c>
      <c r="AJ192" s="373">
        <f>SUMIFS(ЖС!A4:A10008,ЖС!F4:F10008,AJ6,ЖС!G4:G10008,D7,ЖС!M4:M10008,B192)</f>
        <v>0</v>
      </c>
      <c r="AK192" s="373">
        <f>SUMIFS(ЖС!A4:A10008,ЖС!F4:F10008,AJ6,ЖС!G4:G10008,E7,ЖС!M4:M10008,B192)</f>
        <v>0</v>
      </c>
      <c r="AL192" s="373">
        <f>SUMIFS(ЖС!A4:A10008,ЖС!F4:F10008,AL6,ЖС!G4:G10008,D7,ЖС!M4:M10008,B192)</f>
        <v>0</v>
      </c>
      <c r="AM192" s="373">
        <f>SUMIFS(ЖС!A4:A10008,ЖС!F4:F10008,AL6,ЖС!G4:G10008,E7,ЖС!M4:M10008,B192)</f>
        <v>0</v>
      </c>
      <c r="AN192" s="373">
        <f>SUMIFS(ЖС!A4:A10008,ЖС!F4:F10008,AN6,ЖС!G4:G10008,D7,ЖС!M4:M10008,B192)</f>
        <v>0</v>
      </c>
      <c r="AO192" s="373">
        <f>SUMIFS(ЖС!A4:A10008,ЖС!F4:F10008,AN6,ЖС!G4:G10008,E7,ЖС!M4:M10008,B192)</f>
        <v>0</v>
      </c>
      <c r="AP192" s="373">
        <f>SUMIFS(ЖС!A4:A10008,ЖС!F4:F10008,AP6,ЖС!G4:G10008,D7,ЖС!M4:M10008,B192)</f>
        <v>0</v>
      </c>
      <c r="AQ192" s="373">
        <f>SUMIFS(ЖС!A4:A10008,ЖС!F4:F10008,AP6,ЖС!G4:G10008,E7,ЖС!M4:M10008,B192)</f>
        <v>0</v>
      </c>
      <c r="AR192" s="373">
        <f>SUMIFS(ЖС!A4:A10008,ЖС!F4:F10008,AR6,ЖС!G4:G10008,D7,ЖС!M4:M10008,B192)</f>
        <v>0</v>
      </c>
      <c r="AS192" s="373">
        <f>SUMIFS(ЖС!A4:A10008,ЖС!F4:F10008,AR6,ЖС!G4:G10008,E7,ЖС!M4:M10008,B192)</f>
        <v>0</v>
      </c>
      <c r="AT192" s="373">
        <f>SUMIFS(ЖС!A4:A10008,ЖС!F4:F10008,AT6,ЖС!G4:G10008,D7,ЖС!M4:M10008,B192)</f>
        <v>0</v>
      </c>
      <c r="AU192" s="373">
        <f>SUMIFS(ЖС!A4:A10008,ЖС!F4:F10008,AT6,ЖС!G4:G10008,E7,ЖС!M4:M10008,B192)</f>
        <v>0</v>
      </c>
      <c r="AV192" s="373">
        <f>SUMIFS(ЖС!A4:A10008,ЖС!F4:F10008,AV6,ЖС!G4:G10008,D7,ЖС!M4:M10008,B192)</f>
        <v>0</v>
      </c>
      <c r="AW192" s="373">
        <f>SUMIFS(ЖС!A4:A10008,ЖС!F4:F10008,AV6,ЖС!G4:G10008,E7,ЖС!M4:M10008,B192)</f>
        <v>0</v>
      </c>
      <c r="AX192" s="194"/>
      <c r="AY192" s="194"/>
      <c r="AZ192" s="194"/>
      <c r="BA192" s="194"/>
    </row>
    <row r="193" spans="1:53" ht="19.5" thickBot="1">
      <c r="A193" s="337" t="s">
        <v>593</v>
      </c>
      <c r="B193" s="410" t="s">
        <v>594</v>
      </c>
      <c r="C193" s="1204">
        <f t="shared" si="36"/>
        <v>0</v>
      </c>
      <c r="D193" s="372">
        <f t="shared" si="53"/>
        <v>0</v>
      </c>
      <c r="E193" s="196">
        <f t="shared" si="53"/>
        <v>0</v>
      </c>
      <c r="F193" s="1250">
        <f t="shared" si="37"/>
        <v>0</v>
      </c>
      <c r="G193" s="453">
        <v>0</v>
      </c>
      <c r="H193" s="458">
        <v>0</v>
      </c>
      <c r="I193" s="1212">
        <f>C193/C184*100%</f>
        <v>0</v>
      </c>
      <c r="J193" s="1206" t="e">
        <f t="shared" si="43"/>
        <v>#DIV/0!</v>
      </c>
      <c r="K193" s="1206" t="e">
        <f t="shared" si="44"/>
        <v>#DIV/0!</v>
      </c>
      <c r="L193" s="373">
        <f>SUMIFS(ЖС!A4:A10008,ЖС!F4:F10008,L6,ЖС!G4:G10008,D7,ЖС!M4:M10008,B193)</f>
        <v>0</v>
      </c>
      <c r="M193" s="373">
        <f>SUMIFS(ЖС!A4:A10008,ЖС!F4:F10008,L6,ЖС!G4:G10008,E7,ЖС!M4:M10008,B193)</f>
        <v>0</v>
      </c>
      <c r="N193" s="373">
        <f>SUMIFS(ЖС!A4:A10008,ЖС!F4:F10008,N6,ЖС!G4:G10008,D7,ЖС!M4:M10008,B193)</f>
        <v>0</v>
      </c>
      <c r="O193" s="373">
        <f>SUMIFS(ЖС!A4:A10008,ЖС!F4:F10008,N6,ЖС!G4:G10008,E7,ЖС!M4:M10008,B193)</f>
        <v>0</v>
      </c>
      <c r="P193" s="373">
        <f>SUMIFS(ЖС!A4:A10008,ЖС!F4:F10008,P6,ЖС!G4:G10008,D7,ЖС!M4:M10008,B193)</f>
        <v>0</v>
      </c>
      <c r="Q193" s="373">
        <f>SUMIFS(ЖС!A4:A10008,ЖС!F4:F10008,P6,ЖС!G4:G10008,E7,ЖС!M4:M10008,B193)</f>
        <v>0</v>
      </c>
      <c r="R193" s="373">
        <f>SUMIFS(ЖС!A4:A10008,ЖС!F4:F10008,R6,ЖС!G4:G10008,D7,ЖС!M4:M10008,B193)</f>
        <v>0</v>
      </c>
      <c r="S193" s="373">
        <f>SUMIFS(ЖС!A4:A10008,ЖС!F4:F10008,R6,ЖС!G4:G10008,E7,ЖС!M4:M10008,B193)</f>
        <v>0</v>
      </c>
      <c r="T193" s="373">
        <f>SUMIFS(ЖС!A4:A10008,ЖС!F4:F10008,T6,ЖС!G4:G10008,D7,ЖС!M4:M10008,B193)</f>
        <v>0</v>
      </c>
      <c r="U193" s="373">
        <f>SUMIFS(ЖС!A4:A10008,ЖС!F4:F10008,T6,ЖС!G4:G10008,E7,ЖС!M4:M10008,B193)</f>
        <v>0</v>
      </c>
      <c r="V193" s="373">
        <f>SUMIFS(ЖС!A4:A10008,ЖС!F4:F10008,V6,ЖС!G4:G10008,D7,ЖС!M4:M10008,B193)</f>
        <v>0</v>
      </c>
      <c r="W193" s="373">
        <f>SUMIFS(ЖС!A4:A10008,ЖС!F4:F10008,V6,ЖС!G4:G10008,E7,ЖС!M4:M10008,B193)</f>
        <v>0</v>
      </c>
      <c r="X193" s="373">
        <f>SUMIFS(ЖС!A4:A10008,ЖС!F4:F10008,X6,ЖС!G4:G10008,D7,ЖС!M4:M10008,B193)</f>
        <v>0</v>
      </c>
      <c r="Y193" s="373">
        <f>SUMIFS(ЖС!A4:A10008,ЖС!F4:F10008,X6,ЖС!G4:G10008,E7,ЖС!M4:M10008,B193)</f>
        <v>0</v>
      </c>
      <c r="Z193" s="373">
        <f>SUMIFS(ЖС!A4:A10008,ЖС!F4:F10008,Z6,ЖС!G4:G10008,D7,ЖС!M4:M10008,B193)</f>
        <v>0</v>
      </c>
      <c r="AA193" s="373">
        <f>SUMIFS(ЖС!A4:A10008,ЖС!F4:F10008,Z6,ЖС!G4:G10008,E7,ЖС!M4:M10008,B193)</f>
        <v>0</v>
      </c>
      <c r="AB193" s="373">
        <f>SUMIFS(ЖС!A4:A10008,ЖС!F4:F10008,AB6,ЖС!G4:G10008,D7,ЖС!M4:M10008,B193)</f>
        <v>0</v>
      </c>
      <c r="AC193" s="373">
        <f>SUMIFS(ЖС!A4:A10008,ЖС!F4:F10008,AB6,ЖС!G4:G10008,E7,ЖС!M4:M10008,B193)</f>
        <v>0</v>
      </c>
      <c r="AD193" s="373">
        <f>SUMIFS(ЖС!A4:A10008,ЖС!F4:F10008,AD6,ЖС!G4:G10008,D7,ЖС!M4:M10008,B193)</f>
        <v>0</v>
      </c>
      <c r="AE193" s="373">
        <f>SUMIFS(ЖС!A4:A10008,ЖС!F4:F10008,AD6,ЖС!G4:G10008,E7,ЖС!M4:M10008,B193)</f>
        <v>0</v>
      </c>
      <c r="AF193" s="373">
        <f>SUMIFS(ЖС!A4:A10008,ЖС!F4:F10008,AF6,ЖС!G4:G10008,D7,ЖС!M4:M10008,B193)</f>
        <v>0</v>
      </c>
      <c r="AG193" s="373">
        <f>SUMIFS(ЖС!A4:A10008,ЖС!F4:F10008,AF6,ЖС!G4:G10008,E7,ЖС!M4:M10008,B193)</f>
        <v>0</v>
      </c>
      <c r="AH193" s="373">
        <f>SUMIFS(ЖС!A4:A10008,ЖС!F4:F10008,AH6,ЖС!G4:G10008,D7,ЖС!M4:M10008,B193)</f>
        <v>0</v>
      </c>
      <c r="AI193" s="373">
        <f>SUMIFS(ЖС!A4:A10008,ЖС!F4:F10008,AH6,ЖС!G4:G10008,E7,ЖС!M4:M10008,B193)</f>
        <v>0</v>
      </c>
      <c r="AJ193" s="373">
        <f>SUMIFS(ЖС!A4:A10008,ЖС!F4:F10008,AJ6,ЖС!G4:G10008,D7,ЖС!M4:M10008,B193)</f>
        <v>0</v>
      </c>
      <c r="AK193" s="373">
        <f>SUMIFS(ЖС!A4:A10008,ЖС!F4:F10008,AJ6,ЖС!G4:G10008,E7,ЖС!M4:M10008,B193)</f>
        <v>0</v>
      </c>
      <c r="AL193" s="373">
        <f>SUMIFS(ЖС!A4:A10008,ЖС!F4:F10008,AL6,ЖС!G4:G10008,D7,ЖС!M4:M10008,B193)</f>
        <v>0</v>
      </c>
      <c r="AM193" s="373">
        <f>SUMIFS(ЖС!A4:A10008,ЖС!F4:F10008,AL6,ЖС!G4:G10008,E7,ЖС!M4:M10008,B193)</f>
        <v>0</v>
      </c>
      <c r="AN193" s="373">
        <f>SUMIFS(ЖС!A4:A10008,ЖС!F4:F10008,AN6,ЖС!G4:G10008,D7,ЖС!M4:M10008,B193)</f>
        <v>0</v>
      </c>
      <c r="AO193" s="373">
        <f>SUMIFS(ЖС!A4:A10008,ЖС!F4:F10008,AN6,ЖС!G4:G10008,E7,ЖС!M4:M10008,B193)</f>
        <v>0</v>
      </c>
      <c r="AP193" s="373">
        <f>SUMIFS(ЖС!A4:A10008,ЖС!F4:F10008,AP6,ЖС!G4:G10008,D7,ЖС!M4:M10008,B193)</f>
        <v>0</v>
      </c>
      <c r="AQ193" s="373">
        <f>SUMIFS(ЖС!A4:A10008,ЖС!F4:F10008,AP6,ЖС!G4:G10008,E7,ЖС!M4:M10008,B193)</f>
        <v>0</v>
      </c>
      <c r="AR193" s="373">
        <f>SUMIFS(ЖС!A4:A10008,ЖС!F4:F10008,AR6,ЖС!G4:G10008,D7,ЖС!M4:M10008,B193)</f>
        <v>0</v>
      </c>
      <c r="AS193" s="373">
        <f>SUMIFS(ЖС!A4:A10008,ЖС!F4:F10008,AR6,ЖС!G4:G10008,E7,ЖС!M4:M10008,B193)</f>
        <v>0</v>
      </c>
      <c r="AT193" s="373">
        <f>SUMIFS(ЖС!A4:A10008,ЖС!F4:F10008,AT6,ЖС!G4:G10008,D7,ЖС!M4:M10008,B193)</f>
        <v>0</v>
      </c>
      <c r="AU193" s="373">
        <f>SUMIFS(ЖС!A4:A10008,ЖС!F4:F10008,AT6,ЖС!G4:G10008,E7,ЖС!M4:M10008,B193)</f>
        <v>0</v>
      </c>
      <c r="AV193" s="373">
        <f>SUMIFS(ЖС!A4:A10008,ЖС!F4:F10008,AV6,ЖС!G4:G10008,D7,ЖС!M4:M10008,B193)</f>
        <v>0</v>
      </c>
      <c r="AW193" s="373">
        <f>SUMIFS(ЖС!A4:A10008,ЖС!F4:F10008,AV6,ЖС!G4:G10008,E7,ЖС!M4:M10008,B193)</f>
        <v>0</v>
      </c>
      <c r="AX193" s="194"/>
      <c r="AY193" s="194"/>
      <c r="AZ193" s="194"/>
      <c r="BA193" s="194"/>
    </row>
    <row r="194" spans="1:53" ht="19.5" thickBot="1">
      <c r="A194" s="337" t="s">
        <v>595</v>
      </c>
      <c r="B194" s="410" t="s">
        <v>565</v>
      </c>
      <c r="C194" s="1204">
        <f t="shared" si="36"/>
        <v>0</v>
      </c>
      <c r="D194" s="372">
        <f t="shared" si="53"/>
        <v>0</v>
      </c>
      <c r="E194" s="196">
        <f t="shared" si="53"/>
        <v>0</v>
      </c>
      <c r="F194" s="1250">
        <f t="shared" si="37"/>
        <v>0</v>
      </c>
      <c r="G194" s="453">
        <v>0</v>
      </c>
      <c r="H194" s="458">
        <v>0</v>
      </c>
      <c r="I194" s="1212">
        <f>C194/C184*100%</f>
        <v>0</v>
      </c>
      <c r="J194" s="1206" t="e">
        <f t="shared" si="43"/>
        <v>#DIV/0!</v>
      </c>
      <c r="K194" s="1206" t="e">
        <f t="shared" si="44"/>
        <v>#DIV/0!</v>
      </c>
      <c r="L194" s="373">
        <f>SUMIFS(ЖС!A4:A10008,ЖС!F4:F10008,L6,ЖС!G4:G10008,D7,ЖС!M4:M10008,B194)</f>
        <v>0</v>
      </c>
      <c r="M194" s="373">
        <f>SUMIFS(ЖС!A4:A10008,ЖС!F4:F10008,L6,ЖС!G4:G10008,E7,ЖС!M4:M10008,B194)</f>
        <v>0</v>
      </c>
      <c r="N194" s="373">
        <f>SUMIFS(ЖС!A4:A10008,ЖС!F4:F10008,N6,ЖС!G4:G10008,D7,ЖС!M4:M10008,B194)</f>
        <v>0</v>
      </c>
      <c r="O194" s="373">
        <f>SUMIFS(ЖС!A4:A10008,ЖС!F4:F10008,N6,ЖС!G4:G10008,E7,ЖС!M4:M10008,B194)</f>
        <v>0</v>
      </c>
      <c r="P194" s="373">
        <f>SUMIFS(ЖС!A4:A10008,ЖС!F4:F10008,P6,ЖС!G4:G10008,D7,ЖС!M4:M10008,B194)</f>
        <v>0</v>
      </c>
      <c r="Q194" s="373">
        <f>SUMIFS(ЖС!A4:A10008,ЖС!F4:F10008,P6,ЖС!G4:G10008,E7,ЖС!M4:M10008,B194)</f>
        <v>0</v>
      </c>
      <c r="R194" s="373">
        <f>SUMIFS(ЖС!A4:A10008,ЖС!F4:F10008,R6,ЖС!G4:G10008,D7,ЖС!M4:M10008,B194)</f>
        <v>0</v>
      </c>
      <c r="S194" s="373">
        <f>SUMIFS(ЖС!A4:A10008,ЖС!F4:F10008,R6,ЖС!G4:G10008,E7,ЖС!M4:M10008,B194)</f>
        <v>0</v>
      </c>
      <c r="T194" s="373">
        <f>SUMIFS(ЖС!A4:A10008,ЖС!F4:F10008,T6,ЖС!G4:G10008,D7,ЖС!M4:M10008,B194)</f>
        <v>0</v>
      </c>
      <c r="U194" s="373">
        <f>SUMIFS(ЖС!A4:A10008,ЖС!F4:F10008,T6,ЖС!G4:G10008,E7,ЖС!M4:M10008,B194)</f>
        <v>0</v>
      </c>
      <c r="V194" s="373">
        <f>SUMIFS(ЖС!A4:A10008,ЖС!F4:F10008,V6,ЖС!G4:G10008,D7,ЖС!M4:M10008,B194)</f>
        <v>0</v>
      </c>
      <c r="W194" s="373">
        <f>SUMIFS(ЖС!A4:A10008,ЖС!F4:F10008,V6,ЖС!G4:G10008,E7,ЖС!M4:M10008,B194)</f>
        <v>0</v>
      </c>
      <c r="X194" s="373">
        <f>SUMIFS(ЖС!A4:A10008,ЖС!F4:F10008,X6,ЖС!G4:G10008,D7,ЖС!M4:M10008,B194)</f>
        <v>0</v>
      </c>
      <c r="Y194" s="373">
        <f>SUMIFS(ЖС!A4:A10008,ЖС!F4:F10008,X6,ЖС!G4:G10008,E7,ЖС!M4:M10008,B194)</f>
        <v>0</v>
      </c>
      <c r="Z194" s="373">
        <f>SUMIFS(ЖС!A4:A10008,ЖС!F4:F10008,Z6,ЖС!G4:G10008,D7,ЖС!M4:M10008,B194)</f>
        <v>0</v>
      </c>
      <c r="AA194" s="373">
        <f>SUMIFS(ЖС!A4:A10008,ЖС!F4:F10008,Z6,ЖС!G4:G10008,E7,ЖС!M4:M10008,B194)</f>
        <v>0</v>
      </c>
      <c r="AB194" s="373">
        <f>SUMIFS(ЖС!A4:A10008,ЖС!F4:F10008,AB6,ЖС!G4:G10008,D7,ЖС!M4:M10008,B194)</f>
        <v>0</v>
      </c>
      <c r="AC194" s="373">
        <f>SUMIFS(ЖС!A4:A10008,ЖС!F4:F10008,AB6,ЖС!G4:G10008,E7,ЖС!M4:M10008,B194)</f>
        <v>0</v>
      </c>
      <c r="AD194" s="373">
        <f>SUMIFS(ЖС!A4:A10008,ЖС!F4:F10008,AD6,ЖС!G4:G10008,D7,ЖС!M4:M10008,B194)</f>
        <v>0</v>
      </c>
      <c r="AE194" s="373">
        <f>SUMIFS(ЖС!A4:A10008,ЖС!F4:F10008,AD6,ЖС!G4:G10008,E7,ЖС!M4:M10008,B194)</f>
        <v>0</v>
      </c>
      <c r="AF194" s="373">
        <f>SUMIFS(ЖС!A4:A10008,ЖС!F4:F10008,AF6,ЖС!G4:G10008,D7,ЖС!M4:M10008,B194)</f>
        <v>0</v>
      </c>
      <c r="AG194" s="373">
        <f>SUMIFS(ЖС!A4:A10008,ЖС!F4:F10008,AF6,ЖС!G4:G10008,E7,ЖС!M4:M10008,B194)</f>
        <v>0</v>
      </c>
      <c r="AH194" s="373">
        <f>SUMIFS(ЖС!A4:A10008,ЖС!F4:F10008,AH6,ЖС!G4:G10008,D7,ЖС!M4:M10008,B194)</f>
        <v>0</v>
      </c>
      <c r="AI194" s="373">
        <f>SUMIFS(ЖС!A4:A10008,ЖС!F4:F10008,AH6,ЖС!G4:G10008,E7,ЖС!M4:M10008,B194)</f>
        <v>0</v>
      </c>
      <c r="AJ194" s="373">
        <f>SUMIFS(ЖС!A4:A10008,ЖС!F4:F10008,AJ6,ЖС!G4:G10008,D7,ЖС!M4:M10008,B194)</f>
        <v>0</v>
      </c>
      <c r="AK194" s="373">
        <f>SUMIFS(ЖС!A4:A10008,ЖС!F4:F10008,AJ6,ЖС!G4:G10008,E7,ЖС!M4:M10008,B194)</f>
        <v>0</v>
      </c>
      <c r="AL194" s="373">
        <f>SUMIFS(ЖС!A4:A10008,ЖС!F4:F10008,AL6,ЖС!G4:G10008,D7,ЖС!M4:M10008,B194)</f>
        <v>0</v>
      </c>
      <c r="AM194" s="373">
        <f>SUMIFS(ЖС!A4:A10008,ЖС!F4:F10008,AL6,ЖС!G4:G10008,E7,ЖС!M4:M10008,B194)</f>
        <v>0</v>
      </c>
      <c r="AN194" s="373">
        <f>SUMIFS(ЖС!A4:A10008,ЖС!F4:F10008,AN6,ЖС!G4:G10008,D7,ЖС!M4:M10008,B194)</f>
        <v>0</v>
      </c>
      <c r="AO194" s="373">
        <f>SUMIFS(ЖС!A4:A10008,ЖС!F4:F10008,AN6,ЖС!G4:G10008,E7,ЖС!M4:M10008,B194)</f>
        <v>0</v>
      </c>
      <c r="AP194" s="373">
        <f>SUMIFS(ЖС!A4:A10008,ЖС!F4:F10008,AP6,ЖС!G4:G10008,D7,ЖС!M4:M10008,B194)</f>
        <v>0</v>
      </c>
      <c r="AQ194" s="373">
        <f>SUMIFS(ЖС!A4:A10008,ЖС!F4:F10008,AP6,ЖС!G4:G10008,E7,ЖС!M4:M10008,B194)</f>
        <v>0</v>
      </c>
      <c r="AR194" s="373">
        <f>SUMIFS(ЖС!A4:A10008,ЖС!F4:F10008,AR6,ЖС!G4:G10008,D7,ЖС!M4:M10008,B194)</f>
        <v>0</v>
      </c>
      <c r="AS194" s="373">
        <f>SUMIFS(ЖС!A4:A10008,ЖС!F4:F10008,AR6,ЖС!G4:G10008,E7,ЖС!M4:M10008,B194)</f>
        <v>0</v>
      </c>
      <c r="AT194" s="373">
        <f>SUMIFS(ЖС!A4:A10008,ЖС!F4:F10008,AT6,ЖС!G4:G10008,D7,ЖС!M4:M10008,B194)</f>
        <v>0</v>
      </c>
      <c r="AU194" s="373">
        <f>SUMIFS(ЖС!A4:A10008,ЖС!F4:F10008,AT6,ЖС!G4:G10008,E7,ЖС!M4:M10008,B194)</f>
        <v>0</v>
      </c>
      <c r="AV194" s="373">
        <f>SUMIFS(ЖС!A4:A10008,ЖС!F4:F10008,AV6,ЖС!G4:G10008,D7,ЖС!M4:M10008,B194)</f>
        <v>0</v>
      </c>
      <c r="AW194" s="373">
        <f>SUMIFS(ЖС!A4:A10008,ЖС!F4:F10008,AV6,ЖС!G4:G10008,E7,ЖС!M4:M10008,B194)</f>
        <v>0</v>
      </c>
      <c r="AX194" s="194"/>
      <c r="AY194" s="194"/>
      <c r="AZ194" s="194"/>
      <c r="BA194" s="194"/>
    </row>
    <row r="195" spans="1:53" ht="32.25" thickBot="1">
      <c r="A195" s="405">
        <v>18</v>
      </c>
      <c r="B195" s="393" t="s">
        <v>596</v>
      </c>
      <c r="C195" s="1204">
        <f t="shared" si="36"/>
        <v>3</v>
      </c>
      <c r="D195" s="197">
        <f t="shared" si="53"/>
        <v>0</v>
      </c>
      <c r="E195" s="197">
        <f t="shared" si="53"/>
        <v>3</v>
      </c>
      <c r="F195" s="1250">
        <f t="shared" si="37"/>
        <v>3</v>
      </c>
      <c r="G195" s="452">
        <v>0</v>
      </c>
      <c r="H195" s="452">
        <v>3</v>
      </c>
      <c r="I195" s="1205">
        <f>SUM(I196:I205)</f>
        <v>1</v>
      </c>
      <c r="J195" s="1206">
        <f t="shared" si="43"/>
        <v>0</v>
      </c>
      <c r="K195" s="1206">
        <f t="shared" si="44"/>
        <v>1</v>
      </c>
      <c r="L195" s="396">
        <f t="shared" ref="L195:AW195" si="54">L196+L197+L198+L199+L200+L201+L202+L203+L204+L205</f>
        <v>0</v>
      </c>
      <c r="M195" s="396">
        <f t="shared" si="54"/>
        <v>0</v>
      </c>
      <c r="N195" s="396">
        <f t="shared" si="54"/>
        <v>0</v>
      </c>
      <c r="O195" s="396">
        <f t="shared" si="54"/>
        <v>2</v>
      </c>
      <c r="P195" s="396">
        <f t="shared" si="54"/>
        <v>0</v>
      </c>
      <c r="Q195" s="396">
        <f t="shared" si="54"/>
        <v>0</v>
      </c>
      <c r="R195" s="396">
        <f t="shared" si="54"/>
        <v>0</v>
      </c>
      <c r="S195" s="396">
        <f t="shared" si="54"/>
        <v>1</v>
      </c>
      <c r="T195" s="396">
        <f t="shared" si="54"/>
        <v>0</v>
      </c>
      <c r="U195" s="396">
        <f t="shared" si="54"/>
        <v>0</v>
      </c>
      <c r="V195" s="396">
        <f t="shared" si="54"/>
        <v>0</v>
      </c>
      <c r="W195" s="396">
        <f t="shared" si="54"/>
        <v>0</v>
      </c>
      <c r="X195" s="396">
        <f t="shared" si="54"/>
        <v>0</v>
      </c>
      <c r="Y195" s="396">
        <f t="shared" si="54"/>
        <v>0</v>
      </c>
      <c r="Z195" s="396">
        <f t="shared" si="54"/>
        <v>0</v>
      </c>
      <c r="AA195" s="396">
        <f t="shared" si="54"/>
        <v>0</v>
      </c>
      <c r="AB195" s="396">
        <f t="shared" si="54"/>
        <v>0</v>
      </c>
      <c r="AC195" s="396">
        <f t="shared" si="54"/>
        <v>0</v>
      </c>
      <c r="AD195" s="396">
        <f t="shared" si="54"/>
        <v>0</v>
      </c>
      <c r="AE195" s="396">
        <f t="shared" si="54"/>
        <v>0</v>
      </c>
      <c r="AF195" s="396">
        <f t="shared" si="54"/>
        <v>0</v>
      </c>
      <c r="AG195" s="396">
        <f t="shared" si="54"/>
        <v>0</v>
      </c>
      <c r="AH195" s="396">
        <f t="shared" si="54"/>
        <v>0</v>
      </c>
      <c r="AI195" s="396">
        <f t="shared" si="54"/>
        <v>0</v>
      </c>
      <c r="AJ195" s="396">
        <f t="shared" si="54"/>
        <v>0</v>
      </c>
      <c r="AK195" s="396">
        <f t="shared" si="54"/>
        <v>0</v>
      </c>
      <c r="AL195" s="396">
        <f t="shared" si="54"/>
        <v>0</v>
      </c>
      <c r="AM195" s="396">
        <f t="shared" si="54"/>
        <v>0</v>
      </c>
      <c r="AN195" s="396">
        <f t="shared" si="54"/>
        <v>0</v>
      </c>
      <c r="AO195" s="396">
        <f t="shared" si="54"/>
        <v>0</v>
      </c>
      <c r="AP195" s="396">
        <f t="shared" si="54"/>
        <v>0</v>
      </c>
      <c r="AQ195" s="396">
        <f t="shared" si="54"/>
        <v>0</v>
      </c>
      <c r="AR195" s="396">
        <f t="shared" si="54"/>
        <v>0</v>
      </c>
      <c r="AS195" s="396">
        <f t="shared" si="54"/>
        <v>0</v>
      </c>
      <c r="AT195" s="396">
        <f t="shared" si="54"/>
        <v>0</v>
      </c>
      <c r="AU195" s="396">
        <f t="shared" si="54"/>
        <v>0</v>
      </c>
      <c r="AV195" s="396">
        <f t="shared" si="54"/>
        <v>0</v>
      </c>
      <c r="AW195" s="396">
        <f t="shared" si="54"/>
        <v>0</v>
      </c>
      <c r="AX195" s="194"/>
      <c r="AY195" s="194"/>
      <c r="AZ195" s="194"/>
      <c r="BA195" s="194"/>
    </row>
    <row r="196" spans="1:53" ht="19.5" thickBot="1">
      <c r="A196" s="337" t="s">
        <v>597</v>
      </c>
      <c r="B196" s="410" t="s">
        <v>578</v>
      </c>
      <c r="C196" s="1204">
        <f t="shared" si="36"/>
        <v>3</v>
      </c>
      <c r="D196" s="372">
        <f t="shared" ref="D196:E205" si="55">L196+N196+P196+R196+T196+V196+X196+Z196+AB196+AD196+AF196+AH196+AJ196+AL196+AN196+AP196+AR196+AT196+AV196</f>
        <v>0</v>
      </c>
      <c r="E196" s="196">
        <f t="shared" si="53"/>
        <v>3</v>
      </c>
      <c r="F196" s="1250">
        <f t="shared" si="37"/>
        <v>3</v>
      </c>
      <c r="G196" s="453">
        <v>0</v>
      </c>
      <c r="H196" s="458">
        <v>3</v>
      </c>
      <c r="I196" s="1212">
        <f>C196/C195*100%</f>
        <v>1</v>
      </c>
      <c r="J196" s="1206">
        <f t="shared" si="43"/>
        <v>0</v>
      </c>
      <c r="K196" s="1206">
        <f t="shared" si="44"/>
        <v>1</v>
      </c>
      <c r="L196" s="378">
        <f>SUMIFS(Гиб.!O5:O9995,Гиб.!E5:E9995,L6,Гиб.!F5:F9995,D7,Гиб.!J5:J9995,B196,Гиб.!H5:H9995,"Жилой сектор")</f>
        <v>0</v>
      </c>
      <c r="M196" s="373">
        <f>SUMIFS(Гиб.!O5:O9995,Гиб.!E5:E9995,L6,Гиб.!F5:F9995,E7,Гиб.!J5:J9995,B196,Гиб.!H5:H9995,"Жилой сектор")</f>
        <v>0</v>
      </c>
      <c r="N196" s="373">
        <f>SUMIFS(Гиб.!O5:O9995,Гиб.!E5:E9995,N6,Гиб.!F5:F9995,D7,Гиб.!J5:J9995,B196,Гиб.!H5:H9995,"Жилой сектор")</f>
        <v>0</v>
      </c>
      <c r="O196" s="373">
        <f>SUMIFS(Гиб.!O5:O9995,Гиб.!E5:E9995,N6,Гиб.!F5:F9995,E7,Гиб.!J5:J9995,B196,Гиб.!H5:H9995,"Жилой сектор")</f>
        <v>2</v>
      </c>
      <c r="P196" s="373">
        <f>SUMIFS(Гиб.!O5:O9995,Гиб.!E5:E9995,P6,Гиб.!F5:F9995,D7,Гиб.!J5:J9995,B196,Гиб.!H5:H9995,"Жилой сектор")</f>
        <v>0</v>
      </c>
      <c r="Q196" s="373">
        <f>SUMIFS(Гиб.!O5:O9995,Гиб.!E5:E9995,P6,Гиб.!F5:F9995,E7,Гиб.!J5:J9995,B196,Гиб.!H5:H9995,"Жилой сектор")</f>
        <v>0</v>
      </c>
      <c r="R196" s="373">
        <f>SUMIFS(Гиб.!O5:O9995,Гиб.!E5:E9995,R6,Гиб.!F5:F9995,D7,Гиб.!J5:J9995,B196,Гиб.!H5:H9995,"Жилой сектор")</f>
        <v>0</v>
      </c>
      <c r="S196" s="373">
        <f>SUMIFS(Гиб.!O5:O9995,Гиб.!E5:E9995,R6,Гиб.!F5:F9995,E7,Гиб.!J5:J9995,B196,Гиб.!H5:H9995,"Жилой сектор")</f>
        <v>1</v>
      </c>
      <c r="T196" s="373">
        <f>SUMIFS(Гиб.!O5:O9995,Гиб.!E5:E9995,T6,Гиб.!F5:F9995,D7,Гиб.!J5:J9995,B196,Гиб.!H5:H9995,"Жилой сектор")</f>
        <v>0</v>
      </c>
      <c r="U196" s="373">
        <f>SUMIFS(Гиб.!O5:O9995,Гиб.!E5:E9995,T6,Гиб.!F5:F9995,E7,Гиб.!J5:J9995,B196,Гиб.!H5:H9995,"Жилой сектор")</f>
        <v>0</v>
      </c>
      <c r="V196" s="373">
        <f>SUMIFS(Гиб.!O5:O9995,Гиб.!E5:E9995,V6,Гиб.!F5:F9995,D7,Гиб.!J5:J9995,B196,Гиб.!H5:H9995,"Жилой сектор")</f>
        <v>0</v>
      </c>
      <c r="W196" s="373">
        <f>SUMIFS(Гиб.!O5:O9995,Гиб.!E5:E9995,V6,Гиб.!F5:F9995,E7,Гиб.!J5:J9995,B196,Гиб.!H5:H9995,"Жилой сектор")</f>
        <v>0</v>
      </c>
      <c r="X196" s="373">
        <f>SUMIFS(Гиб.!O5:O9995,Гиб.!E5:E9995,X6,Гиб.!F5:F9995,D7,Гиб.!J5:J9995,B196,Гиб.!H5:H9995,"Жилой сектор")</f>
        <v>0</v>
      </c>
      <c r="Y196" s="373">
        <f>SUMIFS(Гиб.!O5:O9995,Гиб.!E5:E9995,X6,Гиб.!F5:F9995,E7,Гиб.!J5:J9995,B196,Гиб.!H5:H9995,"Жилой сектор")</f>
        <v>0</v>
      </c>
      <c r="Z196" s="373">
        <f>SUMIFS(Гиб.!O5:O9995,Гиб.!E5:E9995,Z6,Гиб.!F5:F9995,D7,Гиб.!J5:J9995,B196,Гиб.!H5:H9995,"Жилой сектор")</f>
        <v>0</v>
      </c>
      <c r="AA196" s="373">
        <f>SUMIFS(Гиб.!O5:O9995,Гиб.!E5:E9995,Z6,Гиб.!F5:F9995,E7,Гиб.!J5:J9995,B196,Гиб.!H5:H9995,"Жилой сектор")</f>
        <v>0</v>
      </c>
      <c r="AB196" s="373">
        <f>SUMIFS(Гиб.!O5:O9995,Гиб.!E5:E9995,AB6,Гиб.!F5:F9995,D7,Гиб.!J5:J9995,B196,Гиб.!H5:H9995,"Жилой сектор")</f>
        <v>0</v>
      </c>
      <c r="AC196" s="373">
        <f>SUMIFS(Гиб.!O5:O9995,Гиб.!E5:E9995,AB6,Гиб.!F5:F9995,E7,Гиб.!J5:J9995,B196,Гиб.!H5:H9995,"Жилой сектор")</f>
        <v>0</v>
      </c>
      <c r="AD196" s="373">
        <f>SUMIFS(Гиб.!O5:O9995,Гиб.!E5:E9995,AD6,Гиб.!F5:F9995,D7,Гиб.!J5:J9995,B196,Гиб.!H5:H9995,"Жилой сектор")</f>
        <v>0</v>
      </c>
      <c r="AE196" s="373">
        <f>SUMIFS(Гиб.!O5:O9995,Гиб.!E5:E9995,AD6,Гиб.!F5:F9995,E7,Гиб.!J5:J9995,B196,Гиб.!H5:H9995,"Жилой сектор")</f>
        <v>0</v>
      </c>
      <c r="AF196" s="373">
        <f>SUMIFS(Гиб.!O5:O9995,Гиб.!E5:E9995,AF6,Гиб.!F5:F9995,D7,Гиб.!J5:J9995,B196,Гиб.!H5:H9995,"Жилой сектор")</f>
        <v>0</v>
      </c>
      <c r="AG196" s="373">
        <f>SUMIFS(Гиб.!O5:O9995,Гиб.!E5:E9995,AF6,Гиб.!F5:F9995,E7,Гиб.!J5:J9995,B196,Гиб.!H5:H9995,"Жилой сектор")</f>
        <v>0</v>
      </c>
      <c r="AH196" s="373">
        <f>SUMIFS(Гиб.!O5:O9995,Гиб.!E5:E9995,AH6,Гиб.!F5:F9995,D7,Гиб.!J5:J9995,B196,Гиб.!H5:H9995,"Жилой сектор")</f>
        <v>0</v>
      </c>
      <c r="AI196" s="373">
        <f>SUMIFS(Гиб.!O5:O9995,Гиб.!E5:E9995,AH6,Гиб.!F5:F9995,E7,Гиб.!J5:J9995,B196,Гиб.!H5:H9995,"Жилой сектор")</f>
        <v>0</v>
      </c>
      <c r="AJ196" s="373">
        <f>SUMIFS(Гиб.!O5:O9995,Гиб.!E5:E9995,AJ6,Гиб.!F5:F9995,D7,Гиб.!J5:J9995,B196,Гиб.!H5:H9995,"Жилой сектор")</f>
        <v>0</v>
      </c>
      <c r="AK196" s="373">
        <f>SUMIFS(Гиб.!O5:O9995,Гиб.!E5:E9995,AJ6,Гиб.!F5:F9995,E7,Гиб.!J5:J9995,B196,Гиб.!H5:H9995,"Жилой сектор")</f>
        <v>0</v>
      </c>
      <c r="AL196" s="373">
        <f>SUMIFS(Гиб.!O5:O9995,Гиб.!E5:E9995,AL6,Гиб.!F5:F9995,D7,Гиб.!J5:J9995,B196,Гиб.!H5:H9995,"Жилой сектор")</f>
        <v>0</v>
      </c>
      <c r="AM196" s="373">
        <f>SUMIFS(Гиб.!O5:O9995,Гиб.!E5:E9995,AL6,Гиб.!F5:F9995,E7,Гиб.!J5:J9995,B196,Гиб.!H5:H9995,"Жилой сектор")</f>
        <v>0</v>
      </c>
      <c r="AN196" s="373">
        <f>SUMIFS(Гиб.!O5:O9995,Гиб.!E5:E9995,AN6,Гиб.!F5:F9995,D7,Гиб.!J5:J9995,B196,Гиб.!H5:H9995,"Жилой сектор")</f>
        <v>0</v>
      </c>
      <c r="AO196" s="373">
        <f>SUMIFS(Гиб.!O5:O9995,Гиб.!E5:E9995,AN6,Гиб.!F5:F9995,E7,Гиб.!J5:J9995,B196,Гиб.!H5:H9995,"Жилой сектор")</f>
        <v>0</v>
      </c>
      <c r="AP196" s="373">
        <f>SUMIFS(Гиб.!O5:O9995,Гиб.!E5:E9995,AP6,Гиб.!F5:F9995,D7,Гиб.!J5:J9995,B196,Гиб.!H5:H9995,"Жилой сектор")</f>
        <v>0</v>
      </c>
      <c r="AQ196" s="373">
        <f>SUMIFS(Гиб.!O5:O9995,Гиб.!E5:E9995,AP6,Гиб.!F5:F9995,E7,Гиб.!J5:J9995,B196,Гиб.!H5:H9995,"Жилой сектор")</f>
        <v>0</v>
      </c>
      <c r="AR196" s="373">
        <f>SUMIFS(Гиб.!O5:O9995,Гиб.!E5:E9995,AR6,Гиб.!F5:F9995,D7,Гиб.!J5:J9995,B196,Гиб.!H5:H9995,"Жилой сектор")</f>
        <v>0</v>
      </c>
      <c r="AS196" s="373">
        <f>SUMIFS(Гиб.!O5:O9995,Гиб.!E5:E9995,AR6,Гиб.!F5:F9995,E7,Гиб.!J5:J9995,B196,Гиб.!H5:H9995,"Жилой сектор")</f>
        <v>0</v>
      </c>
      <c r="AT196" s="373">
        <f>SUMIFS(Гиб.!O5:O9995,Гиб.!E5:E9995,AT6,Гиб.!F5:F9995,D7,Гиб.!J5:J9995,B196,Гиб.!H5:H9995,"Жилой сектор")</f>
        <v>0</v>
      </c>
      <c r="AU196" s="373">
        <f>SUMIFS(Гиб.!O5:O9995,Гиб.!E5:E9995,AT6,Гиб.!F5:F9995,E7,Гиб.!J5:J9995,B196,Гиб.!H5:H9995,"Жилой сектор")</f>
        <v>0</v>
      </c>
      <c r="AV196" s="373">
        <f>SUMIFS(Гиб.!O5:O9995,Гиб.!E5:E9995,AV6,Гиб.!F5:F9995,D7,Гиб.!J5:J9995,B196,Гиб.!H5:H9995,"Жилой сектор")</f>
        <v>0</v>
      </c>
      <c r="AW196" s="373">
        <f>SUMIFS(Гиб.!O5:O9995,Гиб.!E5:E9995,AV6,Гиб.!F5:F9995,E7,Гиб.!J5:J9995,B196,Гиб.!H5:H9995,"Жилой сектор")</f>
        <v>0</v>
      </c>
      <c r="AX196" s="194"/>
      <c r="AY196" s="194"/>
      <c r="AZ196" s="194"/>
      <c r="BA196" s="194"/>
    </row>
    <row r="197" spans="1:53" ht="19.5" thickBot="1">
      <c r="A197" s="337" t="s">
        <v>598</v>
      </c>
      <c r="B197" s="410" t="s">
        <v>580</v>
      </c>
      <c r="C197" s="1204">
        <f t="shared" si="36"/>
        <v>0</v>
      </c>
      <c r="D197" s="372">
        <f t="shared" si="55"/>
        <v>0</v>
      </c>
      <c r="E197" s="196">
        <f t="shared" si="53"/>
        <v>0</v>
      </c>
      <c r="F197" s="1250">
        <f t="shared" si="37"/>
        <v>0</v>
      </c>
      <c r="G197" s="453">
        <v>0</v>
      </c>
      <c r="H197" s="458">
        <v>0</v>
      </c>
      <c r="I197" s="1212">
        <f>C197/C195*100%</f>
        <v>0</v>
      </c>
      <c r="J197" s="1206" t="e">
        <f t="shared" si="43"/>
        <v>#DIV/0!</v>
      </c>
      <c r="K197" s="1206" t="e">
        <f t="shared" si="44"/>
        <v>#DIV/0!</v>
      </c>
      <c r="L197" s="373">
        <f>SUMIFS(Гиб.!O5:O9995,Гиб.!E5:E9995,L6,Гиб.!F5:F9995,D7,Гиб.!J5:J9995,B197,Гиб.!H5:H9995,"Жилой сектор")</f>
        <v>0</v>
      </c>
      <c r="M197" s="373">
        <f>SUMIFS(Гиб.!O5:O9995,Гиб.!E5:E9995,L6,Гиб.!F5:F9995,E7,Гиб.!J5:J9995,B197,Гиб.!H5:H9995,"Жилой сектор")</f>
        <v>0</v>
      </c>
      <c r="N197" s="373">
        <f>SUMIFS(Гиб.!O5:O9995,Гиб.!E5:E9995,N6,Гиб.!F5:F9995,D7,Гиб.!J5:J9995,B197,Гиб.!H5:H9995,"Жилой сектор")</f>
        <v>0</v>
      </c>
      <c r="O197" s="373">
        <f>SUMIFS(Гиб.!O5:O9995,Гиб.!E5:E9995,N6,Гиб.!F5:F9995,E7,Гиб.!J5:J9995,B197,Гиб.!H5:H9995,"Жилой сектор")</f>
        <v>0</v>
      </c>
      <c r="P197" s="373">
        <f>SUMIFS(Гиб.!O5:O9995,Гиб.!E5:E9995,P6,Гиб.!F5:F9995,D7,Гиб.!J5:J9995,B197,Гиб.!H5:H9995,"Жилой сектор")</f>
        <v>0</v>
      </c>
      <c r="Q197" s="373">
        <f>SUMIFS(Гиб.!O5:O9995,Гиб.!E5:E9995,P6,Гиб.!F5:F9995,E7,Гиб.!J5:J9995,B197,Гиб.!H5:H9995,"Жилой сектор")</f>
        <v>0</v>
      </c>
      <c r="R197" s="373">
        <f>SUMIFS(Гиб.!O5:O9995,Гиб.!E5:E9995,R6,Гиб.!F5:F9995,D7,Гиб.!J5:J9995,B197,Гиб.!H5:H9995,"Жилой сектор")</f>
        <v>0</v>
      </c>
      <c r="S197" s="373">
        <f>SUMIFS(Гиб.!O5:O9995,Гиб.!E5:E9995,R6,Гиб.!F5:F9995,E7,Гиб.!J5:J9995,B197,Гиб.!H5:H9995,"Жилой сектор")</f>
        <v>0</v>
      </c>
      <c r="T197" s="373">
        <f>SUMIFS(Гиб.!O5:O9995,Гиб.!E5:E9995,T6,Гиб.!F5:F9995,D7,Гиб.!J5:J9995,B197,Гиб.!H5:H9995,"Жилой сектор")</f>
        <v>0</v>
      </c>
      <c r="U197" s="373">
        <f>SUMIFS(Гиб.!O5:O9995,Гиб.!E5:E9995,T6,Гиб.!F5:F9995,E7,Гиб.!J5:J9995,B197,Гиб.!H5:H9995,"Жилой сектор")</f>
        <v>0</v>
      </c>
      <c r="V197" s="373">
        <f>SUMIFS(Гиб.!O5:O9995,Гиб.!E5:E9995,V6,Гиб.!F5:F9995,D7,Гиб.!J5:J9995,B197,Гиб.!H5:H9995,"Жилой сектор")</f>
        <v>0</v>
      </c>
      <c r="W197" s="373">
        <f>SUMIFS(Гиб.!O5:O9995,Гиб.!E5:E9995,V6,Гиб.!F5:F9995,E7,Гиб.!J5:J9995,B197,Гиб.!H5:H9995,"Жилой сектор")</f>
        <v>0</v>
      </c>
      <c r="X197" s="373">
        <f>SUMIFS(Гиб.!O5:O9995,Гиб.!E5:E9995,X6,Гиб.!F5:F9995,D7,Гиб.!J5:J9995,B197,Гиб.!H5:H9995,"Жилой сектор")</f>
        <v>0</v>
      </c>
      <c r="Y197" s="373">
        <f>SUMIFS(Гиб.!O5:O9995,Гиб.!E5:E9995,X6,Гиб.!F5:F9995,E7,Гиб.!J5:J9995,B197,Гиб.!H5:H9995,"Жилой сектор")</f>
        <v>0</v>
      </c>
      <c r="Z197" s="373">
        <f>SUMIFS(Гиб.!O5:O9995,Гиб.!E5:E9995,Z6,Гиб.!F5:F9995,D7,Гиб.!J5:J9995,B197,Гиб.!H5:H9995,"Жилой сектор")</f>
        <v>0</v>
      </c>
      <c r="AA197" s="373">
        <f>SUMIFS(Гиб.!O5:O9995,Гиб.!E5:E9995,Z6,Гиб.!F5:F9995,E7,Гиб.!J5:J9995,B197,Гиб.!H5:H9995,"Жилой сектор")</f>
        <v>0</v>
      </c>
      <c r="AB197" s="373">
        <f>SUMIFS(Гиб.!O5:O9995,Гиб.!E5:E9995,AB6,Гиб.!F5:F9995,D7,Гиб.!J5:J9995,B197,Гиб.!H5:H9995,"Жилой сектор")</f>
        <v>0</v>
      </c>
      <c r="AC197" s="373">
        <f>SUMIFS(Гиб.!O5:O9995,Гиб.!E5:E9995,AB6,Гиб.!F5:F9995,E7,Гиб.!J5:J9995,B197,Гиб.!H5:H9995,"Жилой сектор")</f>
        <v>0</v>
      </c>
      <c r="AD197" s="373">
        <f>SUMIFS(Гиб.!O5:O9995,Гиб.!E5:E9995,AD6,Гиб.!F5:F9995,D7,Гиб.!J5:J9995,B197,Гиб.!H5:H9995,"Жилой сектор")</f>
        <v>0</v>
      </c>
      <c r="AE197" s="373">
        <f>SUMIFS(Гиб.!O5:O9995,Гиб.!E5:E9995,AD6,Гиб.!F5:F9995,E7,Гиб.!J5:J9995,B197,Гиб.!H5:H9995,"Жилой сектор")</f>
        <v>0</v>
      </c>
      <c r="AF197" s="373">
        <f>SUMIFS(Гиб.!O5:O9995,Гиб.!E5:E9995,AF6,Гиб.!F5:F9995,D7,Гиб.!J5:J9995,B197,Гиб.!H5:H9995,"Жилой сектор")</f>
        <v>0</v>
      </c>
      <c r="AG197" s="373">
        <f>SUMIFS(Гиб.!O5:O9995,Гиб.!E5:E9995,AF6,Гиб.!F5:F9995,E7,Гиб.!J5:J9995,B197,Гиб.!H5:H9995,"Жилой сектор")</f>
        <v>0</v>
      </c>
      <c r="AH197" s="373">
        <f>SUMIFS(Гиб.!O5:O9995,Гиб.!E5:E9995,AH6,Гиб.!F5:F9995,D7,Гиб.!J5:J9995,B197,Гиб.!H5:H9995,"Жилой сектор")</f>
        <v>0</v>
      </c>
      <c r="AI197" s="373">
        <f>SUMIFS(Гиб.!O5:O9995,Гиб.!E5:E9995,AH6,Гиб.!F5:F9995,E7,Гиб.!J5:J9995,B197,Гиб.!H5:H9995,"Жилой сектор")</f>
        <v>0</v>
      </c>
      <c r="AJ197" s="373">
        <f>SUMIFS(Гиб.!O5:O9995,Гиб.!E5:E9995,AJ6,Гиб.!F5:F9995,D7,Гиб.!J5:J9995,B197,Гиб.!H5:H9995,"Жилой сектор")</f>
        <v>0</v>
      </c>
      <c r="AK197" s="373">
        <f>SUMIFS(Гиб.!O5:O9995,Гиб.!E5:E9995,AJ6,Гиб.!F5:F9995,E7,Гиб.!J5:J9995,B197,Гиб.!H5:H9995,"Жилой сектор")</f>
        <v>0</v>
      </c>
      <c r="AL197" s="373">
        <f>SUMIFS(Гиб.!O5:O9995,Гиб.!E5:E9995,AL6,Гиб.!F5:F9995,D7,Гиб.!J5:J9995,B197,Гиб.!H5:H9995,"Жилой сектор")</f>
        <v>0</v>
      </c>
      <c r="AM197" s="373">
        <f>SUMIFS(Гиб.!O5:O9995,Гиб.!E5:E9995,AL6,Гиб.!F5:F9995,E7,Гиб.!J5:J9995,B197,Гиб.!H5:H9995,"Жилой сектор")</f>
        <v>0</v>
      </c>
      <c r="AN197" s="373">
        <f>SUMIFS(Гиб.!O5:O9995,Гиб.!E5:E9995,AN6,Гиб.!F5:F9995,D7,Гиб.!J5:J9995,B197,Гиб.!H5:H9995,"Жилой сектор")</f>
        <v>0</v>
      </c>
      <c r="AO197" s="373">
        <f>SUMIFS(Гиб.!O5:O9995,Гиб.!E5:E9995,AN6,Гиб.!F5:F9995,E7,Гиб.!J5:J9995,B197,Гиб.!H5:H9995,"Жилой сектор")</f>
        <v>0</v>
      </c>
      <c r="AP197" s="373">
        <f>SUMIFS(Гиб.!O5:O9995,Гиб.!E5:E9995,AP6,Гиб.!F5:F9995,D7,Гиб.!J5:J9995,B197,Гиб.!H5:H9995,"Жилой сектор")</f>
        <v>0</v>
      </c>
      <c r="AQ197" s="373">
        <f>SUMIFS(Гиб.!O5:O9995,Гиб.!E5:E9995,AP6,Гиб.!F5:F9995,E7,Гиб.!J5:J9995,B197,Гиб.!H5:H9995,"Жилой сектор")</f>
        <v>0</v>
      </c>
      <c r="AR197" s="373">
        <f>SUMIFS(Гиб.!O5:O9995,Гиб.!E5:E9995,AR6,Гиб.!F5:F9995,D7,Гиб.!J5:J9995,B197,Гиб.!H5:H9995,"Жилой сектор")</f>
        <v>0</v>
      </c>
      <c r="AS197" s="373">
        <f>SUMIFS(Гиб.!O5:O9995,Гиб.!E5:E9995,AR6,Гиб.!F5:F9995,E7,Гиб.!J5:J9995,B197,Гиб.!H5:H9995,"Жилой сектор")</f>
        <v>0</v>
      </c>
      <c r="AT197" s="373">
        <f>SUMIFS(Гиб.!O5:O9995,Гиб.!E5:E9995,AT6,Гиб.!F5:F9995,D7,Гиб.!J5:J9995,B197,Гиб.!H5:H9995,"Жилой сектор")</f>
        <v>0</v>
      </c>
      <c r="AU197" s="373">
        <f>SUMIFS(Гиб.!O5:O9995,Гиб.!E5:E9995,AT6,Гиб.!F5:F9995,E7,Гиб.!J5:J9995,B197,Гиб.!H5:H9995,"Жилой сектор")</f>
        <v>0</v>
      </c>
      <c r="AV197" s="373">
        <f>SUMIFS(Гиб.!O5:O9995,Гиб.!E5:E9995,AV6,Гиб.!F5:F9995,D7,Гиб.!J5:J9995,B197,Гиб.!H5:H9995,"Жилой сектор")</f>
        <v>0</v>
      </c>
      <c r="AW197" s="373">
        <f>SUMIFS(Гиб.!O5:O9995,Гиб.!E5:E9995,AV6,Гиб.!F5:F9995,E7,Гиб.!J5:J9995,B197,Гиб.!H5:H9995,"Жилой сектор")</f>
        <v>0</v>
      </c>
      <c r="AX197" s="194"/>
      <c r="AY197" s="194"/>
      <c r="AZ197" s="194"/>
      <c r="BA197" s="194"/>
    </row>
    <row r="198" spans="1:53" ht="19.5" thickBot="1">
      <c r="A198" s="337" t="s">
        <v>599</v>
      </c>
      <c r="B198" s="410" t="s">
        <v>582</v>
      </c>
      <c r="C198" s="1204">
        <f t="shared" si="36"/>
        <v>0</v>
      </c>
      <c r="D198" s="372">
        <f t="shared" si="55"/>
        <v>0</v>
      </c>
      <c r="E198" s="196">
        <f t="shared" si="53"/>
        <v>0</v>
      </c>
      <c r="F198" s="1250">
        <f t="shared" si="37"/>
        <v>0</v>
      </c>
      <c r="G198" s="453">
        <v>0</v>
      </c>
      <c r="H198" s="458">
        <v>0</v>
      </c>
      <c r="I198" s="1212">
        <f>C198/C195*100%</f>
        <v>0</v>
      </c>
      <c r="J198" s="1206" t="e">
        <f t="shared" si="43"/>
        <v>#DIV/0!</v>
      </c>
      <c r="K198" s="1206" t="e">
        <f t="shared" si="44"/>
        <v>#DIV/0!</v>
      </c>
      <c r="L198" s="373">
        <f>SUMIFS(Гиб.!O5:O9995,Гиб.!E5:E9995,L6,Гиб.!F5:F9995,D7,Гиб.!J5:J9995,B198,Гиб.!H5:H9995,"Жилой сектор")</f>
        <v>0</v>
      </c>
      <c r="M198" s="373">
        <f>SUMIFS(Гиб.!O5:O9995,Гиб.!E5:E9995,L6,Гиб.!F5:F9995,E7,Гиб.!J5:J9995,B198,Гиб.!H5:H9995,"Жилой сектор")</f>
        <v>0</v>
      </c>
      <c r="N198" s="373">
        <f>SUMIFS(Гиб.!O5:O9995,Гиб.!E5:E9995,N6,Гиб.!F5:F9995,D7,Гиб.!J5:J9995,B198,Гиб.!H5:H9995,"Жилой сектор")</f>
        <v>0</v>
      </c>
      <c r="O198" s="373">
        <f>SUMIFS(Гиб.!O5:O9995,Гиб.!E5:E9995,N6,Гиб.!F5:F9995,E7,Гиб.!J5:J9995,B198,Гиб.!H5:H9995,"Жилой сектор")</f>
        <v>0</v>
      </c>
      <c r="P198" s="373">
        <f>SUMIFS(Гиб.!O5:O9995,Гиб.!E5:E9995,P6,Гиб.!F5:F9995,D7,Гиб.!J5:J9995,B198,Гиб.!H5:H9995,"Жилой сектор")</f>
        <v>0</v>
      </c>
      <c r="Q198" s="373">
        <f>SUMIFS(Гиб.!O5:O9995,Гиб.!E5:E9995,P6,Гиб.!F5:F9995,E7,Гиб.!J5:J9995,B198,Гиб.!H5:H9995,"Жилой сектор")</f>
        <v>0</v>
      </c>
      <c r="R198" s="373">
        <f>SUMIFS(Гиб.!O5:O9995,Гиб.!E5:E9995,R6,Гиб.!F5:F9995,D7,Гиб.!J5:J9995,B198,Гиб.!H5:H9995,"Жилой сектор")</f>
        <v>0</v>
      </c>
      <c r="S198" s="373">
        <f>SUMIFS(Гиб.!O5:O9995,Гиб.!E5:E9995,R6,Гиб.!F5:F9995,E7,Гиб.!J5:J9995,B198,Гиб.!H5:H9995,"Жилой сектор")</f>
        <v>0</v>
      </c>
      <c r="T198" s="373">
        <f>SUMIFS(Гиб.!O5:O9995,Гиб.!E5:E9995,T6,Гиб.!F5:F9995,D7,Гиб.!J5:J9995,B198,Гиб.!H5:H9995,"Жилой сектор")</f>
        <v>0</v>
      </c>
      <c r="U198" s="373">
        <f>SUMIFS(Гиб.!O5:O9995,Гиб.!E5:E9995,T6,Гиб.!F5:F9995,E7,Гиб.!J5:J9995,B198,Гиб.!H5:H9995,"Жилой сектор")</f>
        <v>0</v>
      </c>
      <c r="V198" s="373">
        <f>SUMIFS(Гиб.!O5:O9995,Гиб.!E5:E9995,V6,Гиб.!F5:F9995,D7,Гиб.!J5:J9995,B198,Гиб.!H5:H9995,"Жилой сектор")</f>
        <v>0</v>
      </c>
      <c r="W198" s="373">
        <f>SUMIFS(Гиб.!O5:O9995,Гиб.!E5:E9995,V6,Гиб.!F5:F9995,E7,Гиб.!J5:J9995,B198,Гиб.!H5:H9995,"Жилой сектор")</f>
        <v>0</v>
      </c>
      <c r="X198" s="373">
        <f>SUMIFS(Гиб.!O5:O9995,Гиб.!E5:E9995,X6,Гиб.!F5:F9995,D7,Гиб.!J5:J9995,B198,Гиб.!H5:H9995,"Жилой сектор")</f>
        <v>0</v>
      </c>
      <c r="Y198" s="373">
        <f>SUMIFS(Гиб.!O5:O9995,Гиб.!E5:E9995,X6,Гиб.!F5:F9995,E7,Гиб.!J5:J9995,B198,Гиб.!H5:H9995,"Жилой сектор")</f>
        <v>0</v>
      </c>
      <c r="Z198" s="373">
        <f>SUMIFS(Гиб.!O5:O9995,Гиб.!E5:E9995,Z6,Гиб.!F5:F9995,D7,Гиб.!J5:J9995,B198,Гиб.!H5:H9995,"Жилой сектор")</f>
        <v>0</v>
      </c>
      <c r="AA198" s="373">
        <f>SUMIFS(Гиб.!O5:O9995,Гиб.!E5:E9995,Z6,Гиб.!F5:F9995,E7,Гиб.!J5:J9995,B198,Гиб.!H5:H9995,"Жилой сектор")</f>
        <v>0</v>
      </c>
      <c r="AB198" s="373">
        <f>SUMIFS(Гиб.!O5:O9995,Гиб.!E5:E9995,AB6,Гиб.!F5:F9995,D7,Гиб.!J5:J9995,B198,Гиб.!H5:H9995,"Жилой сектор")</f>
        <v>0</v>
      </c>
      <c r="AC198" s="373">
        <f>SUMIFS(Гиб.!O5:O9995,Гиб.!E5:E9995,AB6,Гиб.!F5:F9995,E7,Гиб.!J5:J9995,B198,Гиб.!H5:H9995,"Жилой сектор")</f>
        <v>0</v>
      </c>
      <c r="AD198" s="373">
        <f>SUMIFS(Гиб.!O5:O9995,Гиб.!E5:E9995,AD6,Гиб.!F5:F9995,D7,Гиб.!J5:J9995,B198,Гиб.!H5:H9995,"Жилой сектор")</f>
        <v>0</v>
      </c>
      <c r="AE198" s="373">
        <f>SUMIFS(Гиб.!O5:O9995,Гиб.!E5:E9995,AD6,Гиб.!F5:F9995,E7,Гиб.!J5:J9995,B198,Гиб.!H5:H9995,"Жилой сектор")</f>
        <v>0</v>
      </c>
      <c r="AF198" s="373">
        <f>SUMIFS(Гиб.!O5:O9995,Гиб.!E5:E9995,AF6,Гиб.!F5:F9995,D7,Гиб.!J5:J9995,B198,Гиб.!H5:H9995,"Жилой сектор")</f>
        <v>0</v>
      </c>
      <c r="AG198" s="373">
        <f>SUMIFS(Гиб.!O5:O9995,Гиб.!E5:E9995,AF6,Гиб.!F5:F9995,E7,Гиб.!J5:J9995,B198,Гиб.!H5:H9995,"Жилой сектор")</f>
        <v>0</v>
      </c>
      <c r="AH198" s="373">
        <f>SUMIFS(Гиб.!O5:O9995,Гиб.!E5:E9995,AH6,Гиб.!F5:F9995,D7,Гиб.!J5:J9995,B198,Гиб.!H5:H9995,"Жилой сектор")</f>
        <v>0</v>
      </c>
      <c r="AI198" s="373">
        <f>SUMIFS(Гиб.!O5:O9995,Гиб.!E5:E9995,AH6,Гиб.!F5:F9995,E7,Гиб.!J5:J9995,B198,Гиб.!H5:H9995,"Жилой сектор")</f>
        <v>0</v>
      </c>
      <c r="AJ198" s="373">
        <f>SUMIFS(Гиб.!O5:O9995,Гиб.!E5:E9995,AJ6,Гиб.!F5:F9995,D7,Гиб.!J5:J9995,B198,Гиб.!H5:H9995,"Жилой сектор")</f>
        <v>0</v>
      </c>
      <c r="AK198" s="373">
        <f>SUMIFS(Гиб.!O5:O9995,Гиб.!E5:E9995,AJ6,Гиб.!F5:F9995,E7,Гиб.!J5:J9995,B198,Гиб.!H5:H9995,"Жилой сектор")</f>
        <v>0</v>
      </c>
      <c r="AL198" s="373">
        <f>SUMIFS(Гиб.!O5:O9995,Гиб.!E5:E9995,AL6,Гиб.!F5:F9995,D7,Гиб.!J5:J9995,B198,Гиб.!H5:H9995,"Жилой сектор")</f>
        <v>0</v>
      </c>
      <c r="AM198" s="373">
        <f>SUMIFS(Гиб.!O5:O9995,Гиб.!E5:E9995,AL6,Гиб.!F5:F9995,E7,Гиб.!J5:J9995,B198,Гиб.!H5:H9995,"Жилой сектор")</f>
        <v>0</v>
      </c>
      <c r="AN198" s="373">
        <f>SUMIFS(Гиб.!O5:O9995,Гиб.!E5:E9995,AN6,Гиб.!F5:F9995,D7,Гиб.!J5:J9995,B198,Гиб.!H5:H9995,"Жилой сектор")</f>
        <v>0</v>
      </c>
      <c r="AO198" s="373">
        <f>SUMIFS(Гиб.!O5:O9995,Гиб.!E5:E9995,AN6,Гиб.!F5:F9995,E7,Гиб.!J5:J9995,B198,Гиб.!H5:H9995,"Жилой сектор")</f>
        <v>0</v>
      </c>
      <c r="AP198" s="373">
        <f>SUMIFS(Гиб.!O5:O9995,Гиб.!E5:E9995,AP6,Гиб.!F5:F9995,D7,Гиб.!J5:J9995,B198,Гиб.!H5:H9995,"Жилой сектор")</f>
        <v>0</v>
      </c>
      <c r="AQ198" s="373">
        <f>SUMIFS(Гиб.!O5:O9995,Гиб.!E5:E9995,AP6,Гиб.!F5:F9995,E7,Гиб.!J5:J9995,B198,Гиб.!H5:H9995,"Жилой сектор")</f>
        <v>0</v>
      </c>
      <c r="AR198" s="373">
        <f>SUMIFS(Гиб.!O5:O9995,Гиб.!E5:E9995,AR6,Гиб.!F5:F9995,D7,Гиб.!J5:J9995,B198,Гиб.!H5:H9995,"Жилой сектор")</f>
        <v>0</v>
      </c>
      <c r="AS198" s="373">
        <f>SUMIFS(Гиб.!O5:O9995,Гиб.!E5:E9995,AR6,Гиб.!F5:F9995,E7,Гиб.!J5:J9995,B198,Гиб.!H5:H9995,"Жилой сектор")</f>
        <v>0</v>
      </c>
      <c r="AT198" s="373">
        <f>SUMIFS(Гиб.!O5:O9995,Гиб.!E5:E9995,AT6,Гиб.!F5:F9995,D7,Гиб.!J5:J9995,B198,Гиб.!H5:H9995,"Жилой сектор")</f>
        <v>0</v>
      </c>
      <c r="AU198" s="373">
        <f>SUMIFS(Гиб.!O5:O9995,Гиб.!E5:E9995,AT6,Гиб.!F5:F9995,E7,Гиб.!J5:J9995,B198,Гиб.!H5:H9995,"Жилой сектор")</f>
        <v>0</v>
      </c>
      <c r="AV198" s="373">
        <f>SUMIFS(Гиб.!O5:O9995,Гиб.!E5:E9995,AV6,Гиб.!F5:F9995,D7,Гиб.!J5:J9995,B198,Гиб.!H5:H9995,"Жилой сектор")</f>
        <v>0</v>
      </c>
      <c r="AW198" s="373">
        <f>SUMIFS(Гиб.!O5:O9995,Гиб.!E5:E9995,AV6,Гиб.!F5:F9995,E7,Гиб.!J5:J9995,B198,Гиб.!H5:H9995,"Жилой сектор")</f>
        <v>0</v>
      </c>
      <c r="AX198" s="194"/>
      <c r="AY198" s="194"/>
      <c r="AZ198" s="194"/>
      <c r="BA198" s="194"/>
    </row>
    <row r="199" spans="1:53" ht="19.5" thickBot="1">
      <c r="A199" s="337" t="s">
        <v>600</v>
      </c>
      <c r="B199" s="410" t="s">
        <v>584</v>
      </c>
      <c r="C199" s="1204">
        <f t="shared" si="36"/>
        <v>0</v>
      </c>
      <c r="D199" s="372">
        <f t="shared" si="55"/>
        <v>0</v>
      </c>
      <c r="E199" s="196">
        <f t="shared" si="53"/>
        <v>0</v>
      </c>
      <c r="F199" s="1250">
        <f t="shared" si="37"/>
        <v>0</v>
      </c>
      <c r="G199" s="453">
        <v>0</v>
      </c>
      <c r="H199" s="458">
        <v>0</v>
      </c>
      <c r="I199" s="1212">
        <f>C199/C195*100%</f>
        <v>0</v>
      </c>
      <c r="J199" s="1206" t="e">
        <f t="shared" si="43"/>
        <v>#DIV/0!</v>
      </c>
      <c r="K199" s="1206" t="e">
        <f t="shared" si="44"/>
        <v>#DIV/0!</v>
      </c>
      <c r="L199" s="373">
        <f>SUMIFS(Гиб.!O5:O9995,Гиб.!E5:E9995,L6,Гиб.!F5:F9995,D7,Гиб.!J5:J9995,B199,Гиб.!H5:H9995,"Жилой сектор")</f>
        <v>0</v>
      </c>
      <c r="M199" s="373">
        <f>SUMIFS(Гиб.!O5:O9995,Гиб.!E5:E9995,L6,Гиб.!F5:F9995,E7,Гиб.!J5:J9995,B199,Гиб.!H5:H9995,"Жилой сектор")</f>
        <v>0</v>
      </c>
      <c r="N199" s="373">
        <f>SUMIFS(Гиб.!O5:O9995,Гиб.!E5:E9995,N6,Гиб.!F5:F9995,D7,Гиб.!J5:J9995,B199,Гиб.!H5:H9995,"Жилой сектор")</f>
        <v>0</v>
      </c>
      <c r="O199" s="373">
        <f>SUMIFS(Гиб.!O5:O9995,Гиб.!E5:E9995,N6,Гиб.!F5:F9995,E7,Гиб.!J5:J9995,B199,Гиб.!H5:H9995,"Жилой сектор")</f>
        <v>0</v>
      </c>
      <c r="P199" s="373">
        <f>SUMIFS(Гиб.!O5:O9995,Гиб.!E5:E9995,P6,Гиб.!F5:F9995,D7,Гиб.!J5:J9995,B199,Гиб.!H5:H9995,"Жилой сектор")</f>
        <v>0</v>
      </c>
      <c r="Q199" s="373">
        <f>SUMIFS(Гиб.!O5:O9995,Гиб.!E5:E9995,P6,Гиб.!F5:F9995,E7,Гиб.!J5:J9995,B199,Гиб.!H5:H9995,"Жилой сектор")</f>
        <v>0</v>
      </c>
      <c r="R199" s="373">
        <f>SUMIFS(Гиб.!O5:O9995,Гиб.!E5:E9995,R6,Гиб.!F5:F9995,D7,Гиб.!J5:J9995,B199,Гиб.!H5:H9995,"Жилой сектор")</f>
        <v>0</v>
      </c>
      <c r="S199" s="373">
        <f>SUMIFS(Гиб.!O5:O9995,Гиб.!E5:E9995,R6,Гиб.!F5:F9995,E7,Гиб.!J5:J9995,B199,Гиб.!H5:H9995,"Жилой сектор")</f>
        <v>0</v>
      </c>
      <c r="T199" s="373">
        <f>SUMIFS(Гиб.!O5:O9995,Гиб.!E5:E9995,T6,Гиб.!F5:F9995,D7,Гиб.!J5:J9995,B199,Гиб.!H5:H9995,"Жилой сектор")</f>
        <v>0</v>
      </c>
      <c r="U199" s="373">
        <f>SUMIFS(Гиб.!O5:O9995,Гиб.!E5:E9995,T6,Гиб.!F5:F9995,E7,Гиб.!J5:J9995,B199,Гиб.!H5:H9995,"Жилой сектор")</f>
        <v>0</v>
      </c>
      <c r="V199" s="373">
        <f>SUMIFS(Гиб.!O5:O9995,Гиб.!E5:E9995,V6,Гиб.!F5:F9995,D7,Гиб.!J5:J9995,B199,Гиб.!H5:H9995,"Жилой сектор")</f>
        <v>0</v>
      </c>
      <c r="W199" s="373">
        <f>SUMIFS(Гиб.!O5:O9995,Гиб.!E5:E9995,V6,Гиб.!F5:F9995,E7,Гиб.!J5:J9995,B199,Гиб.!H5:H9995,"Жилой сектор")</f>
        <v>0</v>
      </c>
      <c r="X199" s="373">
        <f>SUMIFS(Гиб.!O5:O9995,Гиб.!E5:E9995,X6,Гиб.!F5:F9995,D7,Гиб.!J5:J9995,B199,Гиб.!H5:H9995,"Жилой сектор")</f>
        <v>0</v>
      </c>
      <c r="Y199" s="373">
        <f>SUMIFS(Гиб.!O5:O9995,Гиб.!E5:E9995,X6,Гиб.!F5:F9995,E7,Гиб.!J5:J9995,B199,Гиб.!H5:H9995,"Жилой сектор")</f>
        <v>0</v>
      </c>
      <c r="Z199" s="373">
        <f>SUMIFS(Гиб.!O5:O9995,Гиб.!E5:E9995,Z6,Гиб.!F5:F9995,D7,Гиб.!J5:J9995,B199,Гиб.!H5:H9995,"Жилой сектор")</f>
        <v>0</v>
      </c>
      <c r="AA199" s="373">
        <f>SUMIFS(Гиб.!O5:O9995,Гиб.!E5:E9995,Z6,Гиб.!F5:F9995,E7,Гиб.!J5:J9995,B199,Гиб.!H5:H9995,"Жилой сектор")</f>
        <v>0</v>
      </c>
      <c r="AB199" s="373">
        <f>SUMIFS(Гиб.!O5:O9995,Гиб.!E5:E9995,AB6,Гиб.!F5:F9995,D7,Гиб.!J5:J9995,B199,Гиб.!H5:H9995,"Жилой сектор")</f>
        <v>0</v>
      </c>
      <c r="AC199" s="373">
        <f>SUMIFS(Гиб.!O5:O9995,Гиб.!E5:E9995,AB6,Гиб.!F5:F9995,E7,Гиб.!J5:J9995,B199,Гиб.!H5:H9995,"Жилой сектор")</f>
        <v>0</v>
      </c>
      <c r="AD199" s="373">
        <f>SUMIFS(Гиб.!O5:O9995,Гиб.!E5:E9995,AD6,Гиб.!F5:F9995,D7,Гиб.!J5:J9995,B199,Гиб.!H5:H9995,"Жилой сектор")</f>
        <v>0</v>
      </c>
      <c r="AE199" s="373">
        <f>SUMIFS(Гиб.!O5:O9995,Гиб.!E5:E9995,AD6,Гиб.!F5:F9995,E7,Гиб.!J5:J9995,B199,Гиб.!H5:H9995,"Жилой сектор")</f>
        <v>0</v>
      </c>
      <c r="AF199" s="373">
        <f>SUMIFS(Гиб.!O5:O9995,Гиб.!E5:E9995,AF6,Гиб.!F5:F9995,D7,Гиб.!J5:J9995,B199,Гиб.!H5:H9995,"Жилой сектор")</f>
        <v>0</v>
      </c>
      <c r="AG199" s="373">
        <f>SUMIFS(Гиб.!O5:O9995,Гиб.!E5:E9995,AF6,Гиб.!F5:F9995,E7,Гиб.!J5:J9995,B199,Гиб.!H5:H9995,"Жилой сектор")</f>
        <v>0</v>
      </c>
      <c r="AH199" s="373">
        <f>SUMIFS(Гиб.!O5:O9995,Гиб.!E5:E9995,AH6,Гиб.!F5:F9995,D7,Гиб.!J5:J9995,B199,Гиб.!H5:H9995,"Жилой сектор")</f>
        <v>0</v>
      </c>
      <c r="AI199" s="373">
        <f>SUMIFS(Гиб.!O5:O9995,Гиб.!E5:E9995,AH6,Гиб.!F5:F9995,E7,Гиб.!J5:J9995,B199,Гиб.!H5:H9995,"Жилой сектор")</f>
        <v>0</v>
      </c>
      <c r="AJ199" s="373">
        <f>SUMIFS(Гиб.!O5:O9995,Гиб.!E5:E9995,AJ6,Гиб.!F5:F9995,D7,Гиб.!J5:J9995,B199,Гиб.!H5:H9995,"Жилой сектор")</f>
        <v>0</v>
      </c>
      <c r="AK199" s="373">
        <f>SUMIFS(Гиб.!O5:O9995,Гиб.!E5:E9995,AJ6,Гиб.!F5:F9995,E7,Гиб.!J5:J9995,B199,Гиб.!H5:H9995,"Жилой сектор")</f>
        <v>0</v>
      </c>
      <c r="AL199" s="373">
        <f>SUMIFS(Гиб.!O5:O9995,Гиб.!E5:E9995,AL6,Гиб.!F5:F9995,D7,Гиб.!J5:J9995,B199,Гиб.!H5:H9995,"Жилой сектор")</f>
        <v>0</v>
      </c>
      <c r="AM199" s="373">
        <f>SUMIFS(Гиб.!O5:O9995,Гиб.!E5:E9995,AL6,Гиб.!F5:F9995,E7,Гиб.!J5:J9995,B199,Гиб.!H5:H9995,"Жилой сектор")</f>
        <v>0</v>
      </c>
      <c r="AN199" s="373">
        <f>SUMIFS(Гиб.!O5:O9995,Гиб.!E5:E9995,AN6,Гиб.!F5:F9995,D7,Гиб.!J5:J9995,B199,Гиб.!H5:H9995,"Жилой сектор")</f>
        <v>0</v>
      </c>
      <c r="AO199" s="373">
        <f>SUMIFS(Гиб.!O5:O9995,Гиб.!E5:E9995,AN6,Гиб.!F5:F9995,E7,Гиб.!J5:J9995,B199,Гиб.!H5:H9995,"Жилой сектор")</f>
        <v>0</v>
      </c>
      <c r="AP199" s="373">
        <f>SUMIFS(Гиб.!O5:O9995,Гиб.!E5:E9995,AP6,Гиб.!F5:F9995,D7,Гиб.!J5:J9995,B199,Гиб.!H5:H9995,"Жилой сектор")</f>
        <v>0</v>
      </c>
      <c r="AQ199" s="373">
        <f>SUMIFS(Гиб.!O5:O9995,Гиб.!E5:E9995,AP6,Гиб.!F5:F9995,E7,Гиб.!J5:J9995,B199,Гиб.!H5:H9995,"Жилой сектор")</f>
        <v>0</v>
      </c>
      <c r="AR199" s="373">
        <f>SUMIFS(Гиб.!O5:O9995,Гиб.!E5:E9995,AR6,Гиб.!F5:F9995,D7,Гиб.!J5:J9995,B199,Гиб.!H5:H9995,"Жилой сектор")</f>
        <v>0</v>
      </c>
      <c r="AS199" s="373">
        <f>SUMIFS(Гиб.!O5:O9995,Гиб.!E5:E9995,AR6,Гиб.!F5:F9995,E7,Гиб.!J5:J9995,B199,Гиб.!H5:H9995,"Жилой сектор")</f>
        <v>0</v>
      </c>
      <c r="AT199" s="373">
        <f>SUMIFS(Гиб.!O5:O9995,Гиб.!E5:E9995,AT6,Гиб.!F5:F9995,D7,Гиб.!J5:J9995,B199,Гиб.!H5:H9995,"Жилой сектор")</f>
        <v>0</v>
      </c>
      <c r="AU199" s="373">
        <f>SUMIFS(Гиб.!O5:O9995,Гиб.!E5:E9995,AT6,Гиб.!F5:F9995,E7,Гиб.!J5:J9995,B199,Гиб.!H5:H9995,"Жилой сектор")</f>
        <v>0</v>
      </c>
      <c r="AV199" s="373">
        <f>SUMIFS(Гиб.!O5:O9995,Гиб.!E5:E9995,AV6,Гиб.!F5:F9995,D7,Гиб.!J5:J9995,B199,Гиб.!H5:H9995,"Жилой сектор")</f>
        <v>0</v>
      </c>
      <c r="AW199" s="373">
        <f>SUMIFS(Гиб.!O5:O9995,Гиб.!E5:E9995,AV6,Гиб.!F5:F9995,E7,Гиб.!J5:J9995,B199,Гиб.!H5:H9995,"Жилой сектор")</f>
        <v>0</v>
      </c>
      <c r="AX199" s="194"/>
      <c r="AY199" s="194"/>
      <c r="AZ199" s="194"/>
      <c r="BA199" s="194"/>
    </row>
    <row r="200" spans="1:53" ht="19.5" thickBot="1">
      <c r="A200" s="337" t="s">
        <v>601</v>
      </c>
      <c r="B200" s="410" t="s">
        <v>586</v>
      </c>
      <c r="C200" s="1204">
        <f t="shared" si="36"/>
        <v>0</v>
      </c>
      <c r="D200" s="372">
        <f t="shared" si="55"/>
        <v>0</v>
      </c>
      <c r="E200" s="196">
        <f t="shared" si="53"/>
        <v>0</v>
      </c>
      <c r="F200" s="1250">
        <f t="shared" si="37"/>
        <v>0</v>
      </c>
      <c r="G200" s="453">
        <v>0</v>
      </c>
      <c r="H200" s="458">
        <v>0</v>
      </c>
      <c r="I200" s="1212">
        <f>C200/C195*100%</f>
        <v>0</v>
      </c>
      <c r="J200" s="1206" t="e">
        <f t="shared" si="43"/>
        <v>#DIV/0!</v>
      </c>
      <c r="K200" s="1206" t="e">
        <f t="shared" si="44"/>
        <v>#DIV/0!</v>
      </c>
      <c r="L200" s="373">
        <f>SUMIFS(Гиб.!O5:O9995,Гиб.!E5:E9995,L6,Гиб.!F5:F9995,D7,Гиб.!J5:J9995,B200,Гиб.!H5:H9995,"Жилой сектор")</f>
        <v>0</v>
      </c>
      <c r="M200" s="373">
        <f>SUMIFS(Гиб.!O5:O9995,Гиб.!E5:E9995,L6,Гиб.!F5:F9995,E7,Гиб.!J5:J9995,B200,Гиб.!H5:H9995,"Жилой сектор")</f>
        <v>0</v>
      </c>
      <c r="N200" s="373">
        <f>SUMIFS(Гиб.!O5:O9995,Гиб.!E5:E9995,N6,Гиб.!F5:F9995,D7,Гиб.!J5:J9995,B200,Гиб.!H5:H9995,"Жилой сектор")</f>
        <v>0</v>
      </c>
      <c r="O200" s="373">
        <f>SUMIFS(Гиб.!O5:O9995,Гиб.!E5:E9995,N6,Гиб.!F5:F9995,E7,Гиб.!J5:J9995,B200,Гиб.!H5:H9995,"Жилой сектор")</f>
        <v>0</v>
      </c>
      <c r="P200" s="373">
        <f>SUMIFS(Гиб.!O5:O9995,Гиб.!E5:E9995,P6,Гиб.!F5:F9995,D7,Гиб.!J5:J9995,B200,Гиб.!H5:H9995,"Жилой сектор")</f>
        <v>0</v>
      </c>
      <c r="Q200" s="373">
        <f>SUMIFS(Гиб.!O5:O9995,Гиб.!E5:E9995,P6,Гиб.!F5:F9995,E7,Гиб.!J5:J9995,B200,Гиб.!H5:H9995,"Жилой сектор")</f>
        <v>0</v>
      </c>
      <c r="R200" s="373">
        <f>SUMIFS(Гиб.!O5:O9995,Гиб.!E5:E9995,R6,Гиб.!F5:F9995,D7,Гиб.!J5:J9995,B200,Гиб.!H5:H9995,"Жилой сектор")</f>
        <v>0</v>
      </c>
      <c r="S200" s="373">
        <f>SUMIFS(Гиб.!O5:O9995,Гиб.!E5:E9995,R6,Гиб.!F5:F9995,E7,Гиб.!J5:J9995,B200,Гиб.!H5:H9995,"Жилой сектор")</f>
        <v>0</v>
      </c>
      <c r="T200" s="373">
        <f>SUMIFS(Гиб.!O5:O9995,Гиб.!E5:E9995,T6,Гиб.!F5:F9995,D7,Гиб.!J5:J9995,B200,Гиб.!H5:H9995,"Жилой сектор")</f>
        <v>0</v>
      </c>
      <c r="U200" s="373">
        <f>SUMIFS(Гиб.!O5:O9995,Гиб.!E5:E9995,T6,Гиб.!F5:F9995,E7,Гиб.!J5:J9995,B200,Гиб.!H5:H9995,"Жилой сектор")</f>
        <v>0</v>
      </c>
      <c r="V200" s="373">
        <f>SUMIFS(Гиб.!O5:O9995,Гиб.!E5:E9995,V6,Гиб.!F5:F9995,D7,Гиб.!J5:J9995,B200,Гиб.!H5:H9995,"Жилой сектор")</f>
        <v>0</v>
      </c>
      <c r="W200" s="373">
        <f>SUMIFS(Гиб.!O5:O9995,Гиб.!E5:E9995,V6,Гиб.!F5:F9995,E7,Гиб.!J5:J9995,B200,Гиб.!H5:H9995,"Жилой сектор")</f>
        <v>0</v>
      </c>
      <c r="X200" s="373">
        <f>SUMIFS(Гиб.!O5:O9995,Гиб.!E5:E9995,X6,Гиб.!F5:F9995,D7,Гиб.!J5:J9995,B200,Гиб.!H5:H9995,"Жилой сектор")</f>
        <v>0</v>
      </c>
      <c r="Y200" s="373">
        <f>SUMIFS(Гиб.!O5:O9995,Гиб.!E5:E9995,X6,Гиб.!F5:F9995,E7,Гиб.!J5:J9995,B200,Гиб.!H5:H9995,"Жилой сектор")</f>
        <v>0</v>
      </c>
      <c r="Z200" s="373">
        <f>SUMIFS(Гиб.!O5:O9995,Гиб.!E5:E9995,Z6,Гиб.!F5:F9995,D7,Гиб.!J5:J9995,B200,Гиб.!H5:H9995,"Жилой сектор")</f>
        <v>0</v>
      </c>
      <c r="AA200" s="373">
        <f>SUMIFS(Гиб.!O5:O9995,Гиб.!E5:E9995,Z6,Гиб.!F5:F9995,E7,Гиб.!J5:J9995,B200,Гиб.!H5:H9995,"Жилой сектор")</f>
        <v>0</v>
      </c>
      <c r="AB200" s="373">
        <f>SUMIFS(Гиб.!O5:O9995,Гиб.!E5:E9995,AB6,Гиб.!F5:F9995,D7,Гиб.!J5:J9995,B200,Гиб.!H5:H9995,"Жилой сектор")</f>
        <v>0</v>
      </c>
      <c r="AC200" s="373">
        <f>SUMIFS(Гиб.!O5:O9995,Гиб.!E5:E9995,AB6,Гиб.!F5:F9995,E7,Гиб.!J5:J9995,B200,Гиб.!H5:H9995,"Жилой сектор")</f>
        <v>0</v>
      </c>
      <c r="AD200" s="373">
        <f>SUMIFS(Гиб.!O5:O9995,Гиб.!E5:E9995,AD6,Гиб.!F5:F9995,D7,Гиб.!J5:J9995,B200,Гиб.!H5:H9995,"Жилой сектор")</f>
        <v>0</v>
      </c>
      <c r="AE200" s="373">
        <f>SUMIFS(Гиб.!O5:O9995,Гиб.!E5:E9995,AD6,Гиб.!F5:F9995,E7,Гиб.!J5:J9995,B200,Гиб.!H5:H9995,"Жилой сектор")</f>
        <v>0</v>
      </c>
      <c r="AF200" s="373">
        <f>SUMIFS(Гиб.!O5:O9995,Гиб.!E5:E9995,AF6,Гиб.!F5:F9995,D7,Гиб.!J5:J9995,B200,Гиб.!H5:H9995,"Жилой сектор")</f>
        <v>0</v>
      </c>
      <c r="AG200" s="373">
        <f>SUMIFS(Гиб.!O5:O9995,Гиб.!E5:E9995,AF6,Гиб.!F5:F9995,E7,Гиб.!J5:J9995,B200,Гиб.!H5:H9995,"Жилой сектор")</f>
        <v>0</v>
      </c>
      <c r="AH200" s="373">
        <f>SUMIFS(Гиб.!O5:O9995,Гиб.!E5:E9995,AH6,Гиб.!F5:F9995,D7,Гиб.!J5:J9995,B200,Гиб.!H5:H9995,"Жилой сектор")</f>
        <v>0</v>
      </c>
      <c r="AI200" s="373">
        <f>SUMIFS(Гиб.!O5:O9995,Гиб.!E5:E9995,AH6,Гиб.!F5:F9995,E7,Гиб.!J5:J9995,B200,Гиб.!H5:H9995,"Жилой сектор")</f>
        <v>0</v>
      </c>
      <c r="AJ200" s="373">
        <f>SUMIFS(Гиб.!O5:O9995,Гиб.!E5:E9995,AJ6,Гиб.!F5:F9995,D7,Гиб.!J5:J9995,B200,Гиб.!H5:H9995,"Жилой сектор")</f>
        <v>0</v>
      </c>
      <c r="AK200" s="373">
        <f>SUMIFS(Гиб.!O5:O9995,Гиб.!E5:E9995,AJ6,Гиб.!F5:F9995,E7,Гиб.!J5:J9995,B200,Гиб.!H5:H9995,"Жилой сектор")</f>
        <v>0</v>
      </c>
      <c r="AL200" s="373">
        <f>SUMIFS(Гиб.!O5:O9995,Гиб.!E5:E9995,AL6,Гиб.!F5:F9995,D7,Гиб.!J5:J9995,B200,Гиб.!H5:H9995,"Жилой сектор")</f>
        <v>0</v>
      </c>
      <c r="AM200" s="373">
        <f>SUMIFS(Гиб.!O5:O9995,Гиб.!E5:E9995,AL6,Гиб.!F5:F9995,E7,Гиб.!J5:J9995,B200,Гиб.!H5:H9995,"Жилой сектор")</f>
        <v>0</v>
      </c>
      <c r="AN200" s="373">
        <f>SUMIFS(Гиб.!O5:O9995,Гиб.!E5:E9995,AN6,Гиб.!F5:F9995,D7,Гиб.!J5:J9995,B200,Гиб.!H5:H9995,"Жилой сектор")</f>
        <v>0</v>
      </c>
      <c r="AO200" s="373">
        <f>SUMIFS(Гиб.!O5:O9995,Гиб.!E5:E9995,AN6,Гиб.!F5:F9995,E7,Гиб.!J5:J9995,B200,Гиб.!H5:H9995,"Жилой сектор")</f>
        <v>0</v>
      </c>
      <c r="AP200" s="373">
        <f>SUMIFS(Гиб.!O5:O9995,Гиб.!E5:E9995,AP6,Гиб.!F5:F9995,D7,Гиб.!J5:J9995,B200,Гиб.!H5:H9995,"Жилой сектор")</f>
        <v>0</v>
      </c>
      <c r="AQ200" s="373">
        <f>SUMIFS(Гиб.!O5:O9995,Гиб.!E5:E9995,AP6,Гиб.!F5:F9995,E7,Гиб.!J5:J9995,B200,Гиб.!H5:H9995,"Жилой сектор")</f>
        <v>0</v>
      </c>
      <c r="AR200" s="373">
        <f>SUMIFS(Гиб.!O5:O9995,Гиб.!E5:E9995,AR6,Гиб.!F5:F9995,D7,Гиб.!J5:J9995,B200,Гиб.!H5:H9995,"Жилой сектор")</f>
        <v>0</v>
      </c>
      <c r="AS200" s="373">
        <f>SUMIFS(Гиб.!O5:O9995,Гиб.!E5:E9995,AR6,Гиб.!F5:F9995,E7,Гиб.!J5:J9995,B200,Гиб.!H5:H9995,"Жилой сектор")</f>
        <v>0</v>
      </c>
      <c r="AT200" s="373">
        <f>SUMIFS(Гиб.!O5:O9995,Гиб.!E5:E9995,AT6,Гиб.!F5:F9995,D7,Гиб.!J5:J9995,B200,Гиб.!H5:H9995,"Жилой сектор")</f>
        <v>0</v>
      </c>
      <c r="AU200" s="373">
        <f>SUMIFS(Гиб.!O5:O9995,Гиб.!E5:E9995,AT6,Гиб.!F5:F9995,E7,Гиб.!J5:J9995,B200,Гиб.!H5:H9995,"Жилой сектор")</f>
        <v>0</v>
      </c>
      <c r="AV200" s="373">
        <f>SUMIFS(Гиб.!O5:O9995,Гиб.!E5:E9995,AV6,Гиб.!F5:F9995,D7,Гиб.!J5:J9995,B200,Гиб.!H5:H9995,"Жилой сектор")</f>
        <v>0</v>
      </c>
      <c r="AW200" s="373">
        <f>SUMIFS(Гиб.!O5:O9995,Гиб.!E5:E9995,AV6,Гиб.!F5:F9995,E7,Гиб.!J5:J9995,B200,Гиб.!H5:H9995,"Жилой сектор")</f>
        <v>0</v>
      </c>
      <c r="AX200" s="194"/>
      <c r="AY200" s="194"/>
      <c r="AZ200" s="194"/>
      <c r="BA200" s="194"/>
    </row>
    <row r="201" spans="1:53" ht="19.5" thickBot="1">
      <c r="A201" s="337" t="s">
        <v>602</v>
      </c>
      <c r="B201" s="410" t="s">
        <v>588</v>
      </c>
      <c r="C201" s="1204">
        <f>SUM(D201:E201)</f>
        <v>0</v>
      </c>
      <c r="D201" s="372">
        <f t="shared" si="55"/>
        <v>0</v>
      </c>
      <c r="E201" s="196">
        <f t="shared" si="53"/>
        <v>0</v>
      </c>
      <c r="F201" s="1250">
        <f>SUM(G201:H201)</f>
        <v>0</v>
      </c>
      <c r="G201" s="453">
        <v>0</v>
      </c>
      <c r="H201" s="458">
        <v>0</v>
      </c>
      <c r="I201" s="1212">
        <f>C201/C195*100%</f>
        <v>0</v>
      </c>
      <c r="J201" s="1206" t="e">
        <f t="shared" si="43"/>
        <v>#DIV/0!</v>
      </c>
      <c r="K201" s="1206" t="e">
        <f t="shared" si="44"/>
        <v>#DIV/0!</v>
      </c>
      <c r="L201" s="373">
        <f>SUMIFS(Гиб.!O5:O9995,Гиб.!E5:E9995,L6,Гиб.!F5:F9995,D7,Гиб.!J5:J9995,B201,Гиб.!H5:H9995,"Жилой сектор")</f>
        <v>0</v>
      </c>
      <c r="M201" s="373">
        <f>SUMIFS(Гиб.!O5:O9995,Гиб.!E5:E9995,L6,Гиб.!F5:F9995,E7,Гиб.!J5:J9995,B201,Гиб.!H5:H9995,"Жилой сектор")</f>
        <v>0</v>
      </c>
      <c r="N201" s="373">
        <f>SUMIFS(Гиб.!O5:O9995,Гиб.!E5:E9995,N6,Гиб.!F5:F9995,D7,Гиб.!J5:J9995,B201,Гиб.!H5:H9995,"Жилой сектор")</f>
        <v>0</v>
      </c>
      <c r="O201" s="373">
        <f>SUMIFS(Гиб.!O5:O9995,Гиб.!E5:E9995,N6,Гиб.!F5:F9995,E7,Гиб.!J5:J9995,B201,Гиб.!H5:H9995,"Жилой сектор")</f>
        <v>0</v>
      </c>
      <c r="P201" s="373">
        <f>SUMIFS(Гиб.!O5:O9995,Гиб.!E5:E9995,P6,Гиб.!F5:F9995,D7,Гиб.!J5:J9995,B201,Гиб.!H5:H9995,"Жилой сектор")</f>
        <v>0</v>
      </c>
      <c r="Q201" s="373">
        <f>SUMIFS(Гиб.!O5:O9995,Гиб.!E5:E9995,P6,Гиб.!F5:F9995,E7,Гиб.!J5:J9995,B201,Гиб.!H5:H9995,"Жилой сектор")</f>
        <v>0</v>
      </c>
      <c r="R201" s="373">
        <f>SUMIFS(Гиб.!O5:O9995,Гиб.!E5:E9995,R6,Гиб.!F5:F9995,D7,Гиб.!J5:J9995,B201,Гиб.!H5:H9995,"Жилой сектор")</f>
        <v>0</v>
      </c>
      <c r="S201" s="373">
        <f>SUMIFS(Гиб.!O5:O9995,Гиб.!E5:E9995,R6,Гиб.!F5:F9995,E7,Гиб.!J5:J9995,B201,Гиб.!H5:H9995,"Жилой сектор")</f>
        <v>0</v>
      </c>
      <c r="T201" s="373">
        <f>SUMIFS(Гиб.!O5:O9995,Гиб.!E5:E9995,T6,Гиб.!F5:F9995,D7,Гиб.!J5:J9995,B201,Гиб.!H5:H9995,"Жилой сектор")</f>
        <v>0</v>
      </c>
      <c r="U201" s="373">
        <f>SUMIFS(Гиб.!O5:O9995,Гиб.!E5:E9995,T6,Гиб.!F5:F9995,E7,Гиб.!J5:J9995,B201,Гиб.!H5:H9995,"Жилой сектор")</f>
        <v>0</v>
      </c>
      <c r="V201" s="373">
        <f>SUMIFS(Гиб.!O5:O9995,Гиб.!E5:E9995,V6,Гиб.!F5:F9995,D7,Гиб.!J5:J9995,B201,Гиб.!H5:H9995,"Жилой сектор")</f>
        <v>0</v>
      </c>
      <c r="W201" s="373">
        <f>SUMIFS(Гиб.!O5:O9995,Гиб.!E5:E9995,V6,Гиб.!F5:F9995,E7,Гиб.!J5:J9995,B201,Гиб.!H5:H9995,"Жилой сектор")</f>
        <v>0</v>
      </c>
      <c r="X201" s="373">
        <f>SUMIFS(Гиб.!O5:O9995,Гиб.!E5:E9995,X6,Гиб.!F5:F9995,D7,Гиб.!J5:J9995,B201,Гиб.!H5:H9995,"Жилой сектор")</f>
        <v>0</v>
      </c>
      <c r="Y201" s="373">
        <f>SUMIFS(Гиб.!O5:O9995,Гиб.!E5:E9995,X6,Гиб.!F5:F9995,E7,Гиб.!J5:J9995,B201,Гиб.!H5:H9995,"Жилой сектор")</f>
        <v>0</v>
      </c>
      <c r="Z201" s="373">
        <f>SUMIFS(Гиб.!O5:O9995,Гиб.!E5:E9995,Z6,Гиб.!F5:F9995,D7,Гиб.!J5:J9995,B201,Гиб.!H5:H9995,"Жилой сектор")</f>
        <v>0</v>
      </c>
      <c r="AA201" s="373">
        <f>SUMIFS(Гиб.!O5:O9995,Гиб.!E5:E9995,Z6,Гиб.!F5:F9995,E7,Гиб.!J5:J9995,B201,Гиб.!H5:H9995,"Жилой сектор")</f>
        <v>0</v>
      </c>
      <c r="AB201" s="373">
        <f>SUMIFS(Гиб.!O5:O9995,Гиб.!E5:E9995,AB6,Гиб.!F5:F9995,D7,Гиб.!J5:J9995,B201,Гиб.!H5:H9995,"Жилой сектор")</f>
        <v>0</v>
      </c>
      <c r="AC201" s="373">
        <f>SUMIFS(Гиб.!O5:O9995,Гиб.!E5:E9995,AB6,Гиб.!F5:F9995,E7,Гиб.!J5:J9995,B201,Гиб.!H5:H9995,"Жилой сектор")</f>
        <v>0</v>
      </c>
      <c r="AD201" s="373">
        <f>SUMIFS(Гиб.!O5:O9995,Гиб.!E5:E9995,AD6,Гиб.!F5:F9995,D7,Гиб.!J5:J9995,B201,Гиб.!H5:H9995,"Жилой сектор")</f>
        <v>0</v>
      </c>
      <c r="AE201" s="373">
        <f>SUMIFS(Гиб.!O5:O9995,Гиб.!E5:E9995,AD6,Гиб.!F5:F9995,E7,Гиб.!J5:J9995,B201,Гиб.!H5:H9995,"Жилой сектор")</f>
        <v>0</v>
      </c>
      <c r="AF201" s="373">
        <f>SUMIFS(Гиб.!O5:O9995,Гиб.!E5:E9995,AF6,Гиб.!F5:F9995,D7,Гиб.!J5:J9995,B201,Гиб.!H5:H9995,"Жилой сектор")</f>
        <v>0</v>
      </c>
      <c r="AG201" s="373">
        <f>SUMIFS(Гиб.!O5:O9995,Гиб.!E5:E9995,AF6,Гиб.!F5:F9995,E7,Гиб.!J5:J9995,B201,Гиб.!H5:H9995,"Жилой сектор")</f>
        <v>0</v>
      </c>
      <c r="AH201" s="373">
        <f>SUMIFS(Гиб.!O5:O9995,Гиб.!E5:E9995,AH6,Гиб.!F5:F9995,D7,Гиб.!J5:J9995,B201,Гиб.!H5:H9995,"Жилой сектор")</f>
        <v>0</v>
      </c>
      <c r="AI201" s="373">
        <f>SUMIFS(Гиб.!O5:O9995,Гиб.!E5:E9995,AH6,Гиб.!F5:F9995,E7,Гиб.!J5:J9995,B201,Гиб.!H5:H9995,"Жилой сектор")</f>
        <v>0</v>
      </c>
      <c r="AJ201" s="373">
        <f>SUMIFS(Гиб.!O5:O9995,Гиб.!E5:E9995,AJ6,Гиб.!F5:F9995,D7,Гиб.!J5:J9995,B201,Гиб.!H5:H9995,"Жилой сектор")</f>
        <v>0</v>
      </c>
      <c r="AK201" s="373">
        <f>SUMIFS(Гиб.!O5:O9995,Гиб.!E5:E9995,AJ6,Гиб.!F5:F9995,E7,Гиб.!J5:J9995,B201,Гиб.!H5:H9995,"Жилой сектор")</f>
        <v>0</v>
      </c>
      <c r="AL201" s="373">
        <f>SUMIFS(Гиб.!O5:O9995,Гиб.!E5:E9995,AL6,Гиб.!F5:F9995,D7,Гиб.!J5:J9995,B201,Гиб.!H5:H9995,"Жилой сектор")</f>
        <v>0</v>
      </c>
      <c r="AM201" s="373">
        <f>SUMIFS(Гиб.!O5:O9995,Гиб.!E5:E9995,AL6,Гиб.!F5:F9995,E7,Гиб.!J5:J9995,B201,Гиб.!H5:H9995,"Жилой сектор")</f>
        <v>0</v>
      </c>
      <c r="AN201" s="373">
        <f>SUMIFS(Гиб.!O5:O9995,Гиб.!E5:E9995,AN6,Гиб.!F5:F9995,D7,Гиб.!J5:J9995,B201,Гиб.!H5:H9995,"Жилой сектор")</f>
        <v>0</v>
      </c>
      <c r="AO201" s="373">
        <f>SUMIFS(Гиб.!O5:O9995,Гиб.!E5:E9995,AN6,Гиб.!F5:F9995,E7,Гиб.!J5:J9995,B201,Гиб.!H5:H9995,"Жилой сектор")</f>
        <v>0</v>
      </c>
      <c r="AP201" s="373">
        <f>SUMIFS(Гиб.!O5:O9995,Гиб.!E5:E9995,AP6,Гиб.!F5:F9995,D7,Гиб.!J5:J9995,B201,Гиб.!H5:H9995,"Жилой сектор")</f>
        <v>0</v>
      </c>
      <c r="AQ201" s="373">
        <f>SUMIFS(Гиб.!O5:O9995,Гиб.!E5:E9995,AP6,Гиб.!F5:F9995,E7,Гиб.!J5:J9995,B201,Гиб.!H5:H9995,"Жилой сектор")</f>
        <v>0</v>
      </c>
      <c r="AR201" s="373">
        <f>SUMIFS(Гиб.!O5:O9995,Гиб.!E5:E9995,AR6,Гиб.!F5:F9995,D7,Гиб.!J5:J9995,B201,Гиб.!H5:H9995,"Жилой сектор")</f>
        <v>0</v>
      </c>
      <c r="AS201" s="373">
        <f>SUMIFS(Гиб.!O5:O9995,Гиб.!E5:E9995,AR6,Гиб.!F5:F9995,E7,Гиб.!J5:J9995,B201,Гиб.!H5:H9995,"Жилой сектор")</f>
        <v>0</v>
      </c>
      <c r="AT201" s="373">
        <f>SUMIFS(Гиб.!O5:O9995,Гиб.!E5:E9995,AT6,Гиб.!F5:F9995,D7,Гиб.!J5:J9995,B201,Гиб.!H5:H9995,"Жилой сектор")</f>
        <v>0</v>
      </c>
      <c r="AU201" s="373">
        <f>SUMIFS(Гиб.!O5:O9995,Гиб.!E5:E9995,AT6,Гиб.!F5:F9995,E7,Гиб.!J5:J9995,B201,Гиб.!H5:H9995,"Жилой сектор")</f>
        <v>0</v>
      </c>
      <c r="AV201" s="373">
        <f>SUMIFS(Гиб.!O5:O9995,Гиб.!E5:E9995,AV6,Гиб.!F5:F9995,D7,Гиб.!J5:J9995,B201,Гиб.!H5:H9995,"Жилой сектор")</f>
        <v>0</v>
      </c>
      <c r="AW201" s="373">
        <f>SUMIFS(Гиб.!O5:O9995,Гиб.!E5:E9995,AV6,Гиб.!F5:F9995,E7,Гиб.!J5:J9995,B201,Гиб.!H5:H9995,"Жилой сектор")</f>
        <v>0</v>
      </c>
      <c r="AX201" s="194"/>
      <c r="AY201" s="194"/>
      <c r="AZ201" s="194"/>
      <c r="BA201" s="194"/>
    </row>
    <row r="202" spans="1:53" ht="19.5" thickBot="1">
      <c r="A202" s="337" t="s">
        <v>603</v>
      </c>
      <c r="B202" s="410" t="s">
        <v>590</v>
      </c>
      <c r="C202" s="1204">
        <f>SUM(D202:E202)</f>
        <v>0</v>
      </c>
      <c r="D202" s="372">
        <f t="shared" si="55"/>
        <v>0</v>
      </c>
      <c r="E202" s="196">
        <f t="shared" si="55"/>
        <v>0</v>
      </c>
      <c r="F202" s="1250">
        <f>SUM(G202:H202)</f>
        <v>0</v>
      </c>
      <c r="G202" s="453">
        <v>0</v>
      </c>
      <c r="H202" s="458">
        <v>0</v>
      </c>
      <c r="I202" s="1212">
        <f>C202/C195*100%</f>
        <v>0</v>
      </c>
      <c r="J202" s="1206" t="e">
        <f t="shared" si="43"/>
        <v>#DIV/0!</v>
      </c>
      <c r="K202" s="1206" t="e">
        <f t="shared" si="44"/>
        <v>#DIV/0!</v>
      </c>
      <c r="L202" s="373">
        <f>SUMIFS(Гиб.!O5:O9995,Гиб.!E5:E9995,L6,Гиб.!F5:F9995,D7,Гиб.!J5:J9995,B202,Гиб.!H5:H9995,"Жилой сектор")</f>
        <v>0</v>
      </c>
      <c r="M202" s="373">
        <f>SUMIFS(Гиб.!O5:O9995,Гиб.!E5:E9995,L6,Гиб.!F5:F9995,E7,Гиб.!J5:J9995,B202,Гиб.!H5:H9995,"Жилой сектор")</f>
        <v>0</v>
      </c>
      <c r="N202" s="373">
        <f>SUMIFS(Гиб.!O5:O9995,Гиб.!E5:E9995,N6,Гиб.!F5:F9995,D7,Гиб.!J5:J9995,B202,Гиб.!H5:H9995,"Жилой сектор")</f>
        <v>0</v>
      </c>
      <c r="O202" s="373">
        <f>SUMIFS(Гиб.!O5:O9995,Гиб.!E5:E9995,N6,Гиб.!F5:F9995,E7,Гиб.!J5:J9995,B202,Гиб.!H5:H9995,"Жилой сектор")</f>
        <v>0</v>
      </c>
      <c r="P202" s="373">
        <f>SUMIFS(Гиб.!O5:O9995,Гиб.!E5:E9995,P6,Гиб.!F5:F9995,D7,Гиб.!J5:J9995,B202,Гиб.!H5:H9995,"Жилой сектор")</f>
        <v>0</v>
      </c>
      <c r="Q202" s="373">
        <f>SUMIFS(Гиб.!O5:O9995,Гиб.!E5:E9995,P6,Гиб.!F5:F9995,E7,Гиб.!J5:J9995,B202,Гиб.!H5:H9995,"Жилой сектор")</f>
        <v>0</v>
      </c>
      <c r="R202" s="373">
        <f>SUMIFS(Гиб.!O5:O9995,Гиб.!E5:E9995,R6,Гиб.!F5:F9995,D7,Гиб.!J5:J9995,B202,Гиб.!H5:H9995,"Жилой сектор")</f>
        <v>0</v>
      </c>
      <c r="S202" s="373">
        <f>SUMIFS(Гиб.!O5:O9995,Гиб.!E5:E9995,R6,Гиб.!F5:F9995,E7,Гиб.!J5:J9995,B202,Гиб.!H5:H9995,"Жилой сектор")</f>
        <v>0</v>
      </c>
      <c r="T202" s="373">
        <f>SUMIFS(Гиб.!O5:O9995,Гиб.!E5:E9995,T6,Гиб.!F5:F9995,D7,Гиб.!J5:J9995,B202,Гиб.!H5:H9995,"Жилой сектор")</f>
        <v>0</v>
      </c>
      <c r="U202" s="373">
        <f>SUMIFS(Гиб.!O5:O9995,Гиб.!E5:E9995,T6,Гиб.!F5:F9995,E7,Гиб.!J5:J9995,B202,Гиб.!H5:H9995,"Жилой сектор")</f>
        <v>0</v>
      </c>
      <c r="V202" s="373">
        <f>SUMIFS(Гиб.!O5:O9995,Гиб.!E5:E9995,V6,Гиб.!F5:F9995,D7,Гиб.!J5:J9995,B202,Гиб.!H5:H9995,"Жилой сектор")</f>
        <v>0</v>
      </c>
      <c r="W202" s="373">
        <f>SUMIFS(Гиб.!O5:O9995,Гиб.!E5:E9995,V6,Гиб.!F5:F9995,E7,Гиб.!J5:J9995,B202,Гиб.!H5:H9995,"Жилой сектор")</f>
        <v>0</v>
      </c>
      <c r="X202" s="373">
        <f>SUMIFS(Гиб.!O5:O9995,Гиб.!E5:E9995,X6,Гиб.!F5:F9995,D7,Гиб.!J5:J9995,B202,Гиб.!H5:H9995,"Жилой сектор")</f>
        <v>0</v>
      </c>
      <c r="Y202" s="373">
        <f>SUMIFS(Гиб.!O5:O9995,Гиб.!E5:E9995,X6,Гиб.!F5:F9995,E7,Гиб.!J5:J9995,B202,Гиб.!H5:H9995,"Жилой сектор")</f>
        <v>0</v>
      </c>
      <c r="Z202" s="373">
        <f>SUMIFS(Гиб.!O5:O9995,Гиб.!E5:E9995,Z6,Гиб.!F5:F9995,D7,Гиб.!J5:J9995,B202,Гиб.!H5:H9995,"Жилой сектор")</f>
        <v>0</v>
      </c>
      <c r="AA202" s="373">
        <f>SUMIFS(Гиб.!O5:O9995,Гиб.!E5:E9995,Z6,Гиб.!F5:F9995,E7,Гиб.!J5:J9995,B202,Гиб.!H5:H9995,"Жилой сектор")</f>
        <v>0</v>
      </c>
      <c r="AB202" s="373">
        <f>SUMIFS(Гиб.!O5:O9995,Гиб.!E5:E9995,AB6,Гиб.!F5:F9995,D7,Гиб.!J5:J9995,B202,Гиб.!H5:H9995,"Жилой сектор")</f>
        <v>0</v>
      </c>
      <c r="AC202" s="373">
        <f>SUMIFS(Гиб.!O5:O9995,Гиб.!E5:E9995,AB6,Гиб.!F5:F9995,E7,Гиб.!J5:J9995,B202,Гиб.!H5:H9995,"Жилой сектор")</f>
        <v>0</v>
      </c>
      <c r="AD202" s="373">
        <f>SUMIFS(Гиб.!O5:O9995,Гиб.!E5:E9995,AD6,Гиб.!F5:F9995,D7,Гиб.!J5:J9995,B202,Гиб.!H5:H9995,"Жилой сектор")</f>
        <v>0</v>
      </c>
      <c r="AE202" s="373">
        <f>SUMIFS(Гиб.!O5:O9995,Гиб.!E5:E9995,AD6,Гиб.!F5:F9995,E7,Гиб.!J5:J9995,B202,Гиб.!H5:H9995,"Жилой сектор")</f>
        <v>0</v>
      </c>
      <c r="AF202" s="373">
        <f>SUMIFS(Гиб.!O5:O9995,Гиб.!E5:E9995,AF6,Гиб.!F5:F9995,D7,Гиб.!J5:J9995,B202,Гиб.!H5:H9995,"Жилой сектор")</f>
        <v>0</v>
      </c>
      <c r="AG202" s="373">
        <f>SUMIFS(Гиб.!O5:O9995,Гиб.!E5:E9995,AF6,Гиб.!F5:F9995,E7,Гиб.!J5:J9995,B202,Гиб.!H5:H9995,"Жилой сектор")</f>
        <v>0</v>
      </c>
      <c r="AH202" s="373">
        <f>SUMIFS(Гиб.!O5:O9995,Гиб.!E5:E9995,AH6,Гиб.!F5:F9995,D7,Гиб.!J5:J9995,B202,Гиб.!H5:H9995,"Жилой сектор")</f>
        <v>0</v>
      </c>
      <c r="AI202" s="373">
        <f>SUMIFS(Гиб.!O5:O9995,Гиб.!E5:E9995,AH6,Гиб.!F5:F9995,E7,Гиб.!J5:J9995,B202,Гиб.!H5:H9995,"Жилой сектор")</f>
        <v>0</v>
      </c>
      <c r="AJ202" s="373">
        <f>SUMIFS(Гиб.!O5:O9995,Гиб.!E5:E9995,AJ6,Гиб.!F5:F9995,D7,Гиб.!J5:J9995,B202,Гиб.!H5:H9995,"Жилой сектор")</f>
        <v>0</v>
      </c>
      <c r="AK202" s="373">
        <f>SUMIFS(Гиб.!O5:O9995,Гиб.!E5:E9995,AJ6,Гиб.!F5:F9995,E7,Гиб.!J5:J9995,B202,Гиб.!H5:H9995,"Жилой сектор")</f>
        <v>0</v>
      </c>
      <c r="AL202" s="373">
        <f>SUMIFS(Гиб.!O5:O9995,Гиб.!E5:E9995,AL6,Гиб.!F5:F9995,D7,Гиб.!J5:J9995,B202,Гиб.!H5:H9995,"Жилой сектор")</f>
        <v>0</v>
      </c>
      <c r="AM202" s="373">
        <f>SUMIFS(Гиб.!O5:O9995,Гиб.!E5:E9995,AL6,Гиб.!F5:F9995,E7,Гиб.!J5:J9995,B202,Гиб.!H5:H9995,"Жилой сектор")</f>
        <v>0</v>
      </c>
      <c r="AN202" s="373">
        <f>SUMIFS(Гиб.!O5:O9995,Гиб.!E5:E9995,AN6,Гиб.!F5:F9995,D7,Гиб.!J5:J9995,B202,Гиб.!H5:H9995,"Жилой сектор")</f>
        <v>0</v>
      </c>
      <c r="AO202" s="373">
        <f>SUMIFS(Гиб.!O5:O9995,Гиб.!E5:E9995,AN6,Гиб.!F5:F9995,E7,Гиб.!J5:J9995,B202,Гиб.!H5:H9995,"Жилой сектор")</f>
        <v>0</v>
      </c>
      <c r="AP202" s="373">
        <f>SUMIFS(Гиб.!O5:O9995,Гиб.!E5:E9995,AP6,Гиб.!F5:F9995,D7,Гиб.!J5:J9995,B202,Гиб.!H5:H9995,"Жилой сектор")</f>
        <v>0</v>
      </c>
      <c r="AQ202" s="373">
        <f>SUMIFS(Гиб.!O5:O9995,Гиб.!E5:E9995,AP6,Гиб.!F5:F9995,E7,Гиб.!J5:J9995,B202,Гиб.!H5:H9995,"Жилой сектор")</f>
        <v>0</v>
      </c>
      <c r="AR202" s="373">
        <f>SUMIFS(Гиб.!O5:O9995,Гиб.!E5:E9995,AR6,Гиб.!F5:F9995,D7,Гиб.!J5:J9995,B202,Гиб.!H5:H9995,"Жилой сектор")</f>
        <v>0</v>
      </c>
      <c r="AS202" s="373">
        <f>SUMIFS(Гиб.!O5:O9995,Гиб.!E5:E9995,AR6,Гиб.!F5:F9995,E7,Гиб.!J5:J9995,B202,Гиб.!H5:H9995,"Жилой сектор")</f>
        <v>0</v>
      </c>
      <c r="AT202" s="373">
        <f>SUMIFS(Гиб.!O5:O9995,Гиб.!E5:E9995,AT6,Гиб.!F5:F9995,D7,Гиб.!J5:J9995,B202,Гиб.!H5:H9995,"Жилой сектор")</f>
        <v>0</v>
      </c>
      <c r="AU202" s="373">
        <f>SUMIFS(Гиб.!O5:O9995,Гиб.!E5:E9995,AT6,Гиб.!F5:F9995,E7,Гиб.!J5:J9995,B202,Гиб.!H5:H9995,"Жилой сектор")</f>
        <v>0</v>
      </c>
      <c r="AV202" s="373">
        <f>SUMIFS(Гиб.!O5:O9995,Гиб.!E5:E9995,AV6,Гиб.!F5:F9995,D7,Гиб.!J5:J9995,B202,Гиб.!H5:H9995,"Жилой сектор")</f>
        <v>0</v>
      </c>
      <c r="AW202" s="373">
        <f>SUMIFS(Гиб.!O5:O9995,Гиб.!E5:E9995,AV6,Гиб.!F5:F9995,E7,Гиб.!J5:J9995,B202,Гиб.!H5:H9995,"Жилой сектор")</f>
        <v>0</v>
      </c>
      <c r="AX202" s="194"/>
      <c r="AY202" s="194"/>
      <c r="AZ202" s="194"/>
      <c r="BA202" s="194"/>
    </row>
    <row r="203" spans="1:53" ht="19.5" thickBot="1">
      <c r="A203" s="337" t="s">
        <v>604</v>
      </c>
      <c r="B203" s="410" t="s">
        <v>592</v>
      </c>
      <c r="C203" s="1204">
        <f>SUM(D203:E203)</f>
        <v>0</v>
      </c>
      <c r="D203" s="372">
        <f t="shared" si="55"/>
        <v>0</v>
      </c>
      <c r="E203" s="196">
        <f t="shared" si="55"/>
        <v>0</v>
      </c>
      <c r="F203" s="1250">
        <f>SUM(G203:H203)</f>
        <v>0</v>
      </c>
      <c r="G203" s="453">
        <v>0</v>
      </c>
      <c r="H203" s="458">
        <v>0</v>
      </c>
      <c r="I203" s="1212">
        <f>C203/C195*100%</f>
        <v>0</v>
      </c>
      <c r="J203" s="1206" t="e">
        <f t="shared" si="43"/>
        <v>#DIV/0!</v>
      </c>
      <c r="K203" s="1206" t="e">
        <f t="shared" si="44"/>
        <v>#DIV/0!</v>
      </c>
      <c r="L203" s="373">
        <f>SUMIFS(Гиб.!O5:O9995,Гиб.!E5:E9995,L6,Гиб.!F5:F9995,D7,Гиб.!J5:J9995,B203,Гиб.!H5:H9995,"Жилой сектор")</f>
        <v>0</v>
      </c>
      <c r="M203" s="373">
        <f>SUMIFS(Гиб.!O5:O9995,Гиб.!E5:E9995,L6,Гиб.!F5:F9995,E7,Гиб.!J5:J9995,B203,Гиб.!H5:H9995,"Жилой сектор")</f>
        <v>0</v>
      </c>
      <c r="N203" s="373">
        <f>SUMIFS(Гиб.!O5:O9995,Гиб.!E5:E9995,N6,Гиб.!F5:F9995,D7,Гиб.!J5:J9995,B203,Гиб.!H5:H9995,"Жилой сектор")</f>
        <v>0</v>
      </c>
      <c r="O203" s="373">
        <f>SUMIFS(Гиб.!O5:O9995,Гиб.!E5:E9995,N6,Гиб.!F5:F9995,E7,Гиб.!J5:J9995,B203,Гиб.!H5:H9995,"Жилой сектор")</f>
        <v>0</v>
      </c>
      <c r="P203" s="373">
        <f>SUMIFS(Гиб.!O5:O9995,Гиб.!E5:E9995,P6,Гиб.!F5:F9995,D7,Гиб.!J5:J9995,B203,Гиб.!H5:H9995,"Жилой сектор")</f>
        <v>0</v>
      </c>
      <c r="Q203" s="373">
        <f>SUMIFS(Гиб.!O5:O9995,Гиб.!E5:E9995,P6,Гиб.!F5:F9995,E7,Гиб.!J5:J9995,B203,Гиб.!H5:H9995,"Жилой сектор")</f>
        <v>0</v>
      </c>
      <c r="R203" s="373">
        <f>SUMIFS(Гиб.!O5:O9995,Гиб.!E5:E9995,R6,Гиб.!F5:F9995,D7,Гиб.!J5:J9995,B203,Гиб.!H5:H9995,"Жилой сектор")</f>
        <v>0</v>
      </c>
      <c r="S203" s="373">
        <f>SUMIFS(Гиб.!O5:O9995,Гиб.!E5:E9995,R6,Гиб.!F5:F9995,E7,Гиб.!J5:J9995,B203,Гиб.!H5:H9995,"Жилой сектор")</f>
        <v>0</v>
      </c>
      <c r="T203" s="373">
        <f>SUMIFS(Гиб.!O5:O9995,Гиб.!E5:E9995,T6,Гиб.!F5:F9995,D7,Гиб.!J5:J9995,B203,Гиб.!H5:H9995,"Жилой сектор")</f>
        <v>0</v>
      </c>
      <c r="U203" s="373">
        <f>SUMIFS(Гиб.!O5:O9995,Гиб.!E5:E9995,T6,Гиб.!F5:F9995,E7,Гиб.!J5:J9995,B203,Гиб.!H5:H9995,"Жилой сектор")</f>
        <v>0</v>
      </c>
      <c r="V203" s="373">
        <f>SUMIFS(Гиб.!O5:O9995,Гиб.!E5:E9995,V6,Гиб.!F5:F9995,D7,Гиб.!J5:J9995,B203,Гиб.!H5:H9995,"Жилой сектор")</f>
        <v>0</v>
      </c>
      <c r="W203" s="373">
        <f>SUMIFS(Гиб.!O5:O9995,Гиб.!E5:E9995,V6,Гиб.!F5:F9995,E7,Гиб.!J5:J9995,B203,Гиб.!H5:H9995,"Жилой сектор")</f>
        <v>0</v>
      </c>
      <c r="X203" s="373">
        <f>SUMIFS(Гиб.!O5:O9995,Гиб.!E5:E9995,X6,Гиб.!F5:F9995,D7,Гиб.!J5:J9995,B203,Гиб.!H5:H9995,"Жилой сектор")</f>
        <v>0</v>
      </c>
      <c r="Y203" s="373">
        <f>SUMIFS(Гиб.!O5:O9995,Гиб.!E5:E9995,X6,Гиб.!F5:F9995,E7,Гиб.!J5:J9995,B203,Гиб.!H5:H9995,"Жилой сектор")</f>
        <v>0</v>
      </c>
      <c r="Z203" s="373">
        <f>SUMIFS(Гиб.!O5:O9995,Гиб.!E5:E9995,Z6,Гиб.!F5:F9995,D7,Гиб.!J5:J9995,B203,Гиб.!H5:H9995,"Жилой сектор")</f>
        <v>0</v>
      </c>
      <c r="AA203" s="373">
        <f>SUMIFS(Гиб.!O5:O9995,Гиб.!E5:E9995,Z6,Гиб.!F5:F9995,E7,Гиб.!J5:J9995,B203,Гиб.!H5:H9995,"Жилой сектор")</f>
        <v>0</v>
      </c>
      <c r="AB203" s="373">
        <f>SUMIFS(Гиб.!O5:O9995,Гиб.!E5:E9995,AB6,Гиб.!F5:F9995,D7,Гиб.!J5:J9995,B203,Гиб.!H5:H9995,"Жилой сектор")</f>
        <v>0</v>
      </c>
      <c r="AC203" s="373">
        <f>SUMIFS(Гиб.!O5:O9995,Гиб.!E5:E9995,AB6,Гиб.!F5:F9995,E7,Гиб.!J5:J9995,B203,Гиб.!H5:H9995,"Жилой сектор")</f>
        <v>0</v>
      </c>
      <c r="AD203" s="373">
        <f>SUMIFS(Гиб.!O5:O9995,Гиб.!E5:E9995,AD6,Гиб.!F5:F9995,D7,Гиб.!J5:J9995,B203,Гиб.!H5:H9995,"Жилой сектор")</f>
        <v>0</v>
      </c>
      <c r="AE203" s="373">
        <f>SUMIFS(Гиб.!O5:O9995,Гиб.!E5:E9995,AD6,Гиб.!F5:F9995,E7,Гиб.!J5:J9995,B203,Гиб.!H5:H9995,"Жилой сектор")</f>
        <v>0</v>
      </c>
      <c r="AF203" s="373">
        <f>SUMIFS(Гиб.!O5:O9995,Гиб.!E5:E9995,AF6,Гиб.!F5:F9995,D7,Гиб.!J5:J9995,B203,Гиб.!H5:H9995,"Жилой сектор")</f>
        <v>0</v>
      </c>
      <c r="AG203" s="373">
        <f>SUMIFS(Гиб.!O5:O9995,Гиб.!E5:E9995,AF6,Гиб.!F5:F9995,E7,Гиб.!J5:J9995,B203,Гиб.!H5:H9995,"Жилой сектор")</f>
        <v>0</v>
      </c>
      <c r="AH203" s="373">
        <f>SUMIFS(Гиб.!O5:O9995,Гиб.!E5:E9995,AH6,Гиб.!F5:F9995,D7,Гиб.!J5:J9995,B203,Гиб.!H5:H9995,"Жилой сектор")</f>
        <v>0</v>
      </c>
      <c r="AI203" s="373">
        <f>SUMIFS(Гиб.!O5:O9995,Гиб.!E5:E9995,AH6,Гиб.!F5:F9995,E7,Гиб.!J5:J9995,B203,Гиб.!H5:H9995,"Жилой сектор")</f>
        <v>0</v>
      </c>
      <c r="AJ203" s="373">
        <f>SUMIFS(Гиб.!O5:O9995,Гиб.!E5:E9995,AJ6,Гиб.!F5:F9995,D7,Гиб.!J5:J9995,B203,Гиб.!H5:H9995,"Жилой сектор")</f>
        <v>0</v>
      </c>
      <c r="AK203" s="373">
        <f>SUMIFS(Гиб.!O5:O9995,Гиб.!E5:E9995,AJ6,Гиб.!F5:F9995,E7,Гиб.!J5:J9995,B203,Гиб.!H5:H9995,"Жилой сектор")</f>
        <v>0</v>
      </c>
      <c r="AL203" s="373">
        <f>SUMIFS(Гиб.!O5:O9995,Гиб.!E5:E9995,AL6,Гиб.!F5:F9995,D7,Гиб.!J5:J9995,B203,Гиб.!H5:H9995,"Жилой сектор")</f>
        <v>0</v>
      </c>
      <c r="AM203" s="373">
        <f>SUMIFS(Гиб.!O5:O9995,Гиб.!E5:E9995,AL6,Гиб.!F5:F9995,E7,Гиб.!J5:J9995,B203,Гиб.!H5:H9995,"Жилой сектор")</f>
        <v>0</v>
      </c>
      <c r="AN203" s="373">
        <f>SUMIFS(Гиб.!O5:O9995,Гиб.!E5:E9995,AN6,Гиб.!F5:F9995,D7,Гиб.!J5:J9995,B203,Гиб.!H5:H9995,"Жилой сектор")</f>
        <v>0</v>
      </c>
      <c r="AO203" s="373">
        <f>SUMIFS(Гиб.!O5:O9995,Гиб.!E5:E9995,AN6,Гиб.!F5:F9995,E7,Гиб.!J5:J9995,B203,Гиб.!H5:H9995,"Жилой сектор")</f>
        <v>0</v>
      </c>
      <c r="AP203" s="373">
        <f>SUMIFS(Гиб.!O5:O9995,Гиб.!E5:E9995,AP6,Гиб.!F5:F9995,D7,Гиб.!J5:J9995,B203,Гиб.!H5:H9995,"Жилой сектор")</f>
        <v>0</v>
      </c>
      <c r="AQ203" s="373">
        <f>SUMIFS(Гиб.!O5:O9995,Гиб.!E5:E9995,AP6,Гиб.!F5:F9995,E7,Гиб.!J5:J9995,B203,Гиб.!H5:H9995,"Жилой сектор")</f>
        <v>0</v>
      </c>
      <c r="AR203" s="373">
        <f>SUMIFS(Гиб.!O5:O9995,Гиб.!E5:E9995,AR6,Гиб.!F5:F9995,D7,Гиб.!J5:J9995,B203,Гиб.!H5:H9995,"Жилой сектор")</f>
        <v>0</v>
      </c>
      <c r="AS203" s="373">
        <f>SUMIFS(Гиб.!O5:O9995,Гиб.!E5:E9995,AR6,Гиб.!F5:F9995,E7,Гиб.!J5:J9995,B203,Гиб.!H5:H9995,"Жилой сектор")</f>
        <v>0</v>
      </c>
      <c r="AT203" s="373">
        <f>SUMIFS(Гиб.!O5:O9995,Гиб.!E5:E9995,AT6,Гиб.!F5:F9995,D7,Гиб.!J5:J9995,B203,Гиб.!H5:H9995,"Жилой сектор")</f>
        <v>0</v>
      </c>
      <c r="AU203" s="373">
        <f>SUMIFS(Гиб.!O5:O9995,Гиб.!E5:E9995,AT6,Гиб.!F5:F9995,E7,Гиб.!J5:J9995,B203,Гиб.!H5:H9995,"Жилой сектор")</f>
        <v>0</v>
      </c>
      <c r="AV203" s="373">
        <f>SUMIFS(Гиб.!O5:O9995,Гиб.!E5:E9995,AV6,Гиб.!F5:F9995,D7,Гиб.!J5:J9995,B203,Гиб.!H5:H9995,"Жилой сектор")</f>
        <v>0</v>
      </c>
      <c r="AW203" s="373">
        <f>SUMIFS(Гиб.!O5:O9995,Гиб.!E5:E9995,AV6,Гиб.!F5:F9995,E7,Гиб.!J5:J9995,B203,Гиб.!H5:H9995,"Жилой сектор")</f>
        <v>0</v>
      </c>
      <c r="AX203" s="194"/>
      <c r="AY203" s="194"/>
      <c r="AZ203" s="194"/>
      <c r="BA203" s="194"/>
    </row>
    <row r="204" spans="1:53" ht="19.5" thickBot="1">
      <c r="A204" s="337" t="s">
        <v>605</v>
      </c>
      <c r="B204" s="410" t="s">
        <v>594</v>
      </c>
      <c r="C204" s="1204">
        <f>SUM(D204:E204)</f>
        <v>0</v>
      </c>
      <c r="D204" s="372">
        <f t="shared" si="55"/>
        <v>0</v>
      </c>
      <c r="E204" s="196">
        <f t="shared" si="55"/>
        <v>0</v>
      </c>
      <c r="F204" s="1250">
        <f>SUM(G204:H204)</f>
        <v>0</v>
      </c>
      <c r="G204" s="453">
        <v>0</v>
      </c>
      <c r="H204" s="458">
        <v>0</v>
      </c>
      <c r="I204" s="1212">
        <f>C204/C195*100%</f>
        <v>0</v>
      </c>
      <c r="J204" s="1206" t="e">
        <f t="shared" si="43"/>
        <v>#DIV/0!</v>
      </c>
      <c r="K204" s="1206" t="e">
        <f t="shared" si="44"/>
        <v>#DIV/0!</v>
      </c>
      <c r="L204" s="373">
        <f>SUMIFS(Гиб.!O5:O9995,Гиб.!E5:E9995,L6,Гиб.!F5:F9995,D7,Гиб.!J5:J9995,B204,Гиб.!H5:H9995,"Жилой сектор")</f>
        <v>0</v>
      </c>
      <c r="M204" s="373">
        <f>SUMIFS(Гиб.!O5:O9995,Гиб.!E5:E9995,L6,Гиб.!F5:F9995,E7,Гиб.!J5:J9995,B204,Гиб.!H5:H9995,"Жилой сектор")</f>
        <v>0</v>
      </c>
      <c r="N204" s="373">
        <f>SUMIFS(Гиб.!O5:O9995,Гиб.!E5:E9995,N6,Гиб.!F5:F9995,D7,Гиб.!J5:J9995,B204,Гиб.!H5:H9995,"Жилой сектор")</f>
        <v>0</v>
      </c>
      <c r="O204" s="373">
        <f>SUMIFS(Гиб.!O5:O9995,Гиб.!E5:E9995,N6,Гиб.!F5:F9995,E7,Гиб.!J5:J9995,B204,Гиб.!H5:H9995,"Жилой сектор")</f>
        <v>0</v>
      </c>
      <c r="P204" s="373">
        <f>SUMIFS(Гиб.!O5:O9995,Гиб.!E5:E9995,P6,Гиб.!F5:F9995,D7,Гиб.!J5:J9995,B204,Гиб.!H5:H9995,"Жилой сектор")</f>
        <v>0</v>
      </c>
      <c r="Q204" s="373">
        <f>SUMIFS(Гиб.!O5:O9995,Гиб.!E5:E9995,P6,Гиб.!F5:F9995,E7,Гиб.!J5:J9995,B204,Гиб.!H5:H9995,"Жилой сектор")</f>
        <v>0</v>
      </c>
      <c r="R204" s="373">
        <f>SUMIFS(Гиб.!O5:O9995,Гиб.!E5:E9995,R6,Гиб.!F5:F9995,D7,Гиб.!J5:J9995,B204,Гиб.!H5:H9995,"Жилой сектор")</f>
        <v>0</v>
      </c>
      <c r="S204" s="373">
        <f>SUMIFS(Гиб.!O5:O9995,Гиб.!E5:E9995,R6,Гиб.!F5:F9995,E7,Гиб.!J5:J9995,B204,Гиб.!H5:H9995,"Жилой сектор")</f>
        <v>0</v>
      </c>
      <c r="T204" s="373">
        <f>SUMIFS(Гиб.!O5:O9995,Гиб.!E5:E9995,T6,Гиб.!F5:F9995,D7,Гиб.!J5:J9995,B204,Гиб.!H5:H9995,"Жилой сектор")</f>
        <v>0</v>
      </c>
      <c r="U204" s="373">
        <f>SUMIFS(Гиб.!O5:O9995,Гиб.!E5:E9995,T6,Гиб.!F5:F9995,E7,Гиб.!J5:J9995,B204,Гиб.!H5:H9995,"Жилой сектор")</f>
        <v>0</v>
      </c>
      <c r="V204" s="373">
        <f>SUMIFS(Гиб.!O5:O9995,Гиб.!E5:E9995,V6,Гиб.!F5:F9995,D7,Гиб.!J5:J9995,B204,Гиб.!H5:H9995,"Жилой сектор")</f>
        <v>0</v>
      </c>
      <c r="W204" s="373">
        <f>SUMIFS(Гиб.!O5:O9995,Гиб.!E5:E9995,V6,Гиб.!F5:F9995,E7,Гиб.!J5:J9995,B204,Гиб.!H5:H9995,"Жилой сектор")</f>
        <v>0</v>
      </c>
      <c r="X204" s="373">
        <f>SUMIFS(Гиб.!O5:O9995,Гиб.!E5:E9995,X6,Гиб.!F5:F9995,D7,Гиб.!J5:J9995,B204,Гиб.!H5:H9995,"Жилой сектор")</f>
        <v>0</v>
      </c>
      <c r="Y204" s="373">
        <f>SUMIFS(Гиб.!O5:O9995,Гиб.!E5:E9995,X6,Гиб.!F5:F9995,E7,Гиб.!J5:J9995,B204,Гиб.!H5:H9995,"Жилой сектор")</f>
        <v>0</v>
      </c>
      <c r="Z204" s="373">
        <f>SUMIFS(Гиб.!O5:O9995,Гиб.!E5:E9995,Z6,Гиб.!F5:F9995,D7,Гиб.!J5:J9995,B204,Гиб.!H5:H9995,"Жилой сектор")</f>
        <v>0</v>
      </c>
      <c r="AA204" s="373">
        <f>SUMIFS(Гиб.!O5:O9995,Гиб.!E5:E9995,Z6,Гиб.!F5:F9995,E7,Гиб.!J5:J9995,B204,Гиб.!H5:H9995,"Жилой сектор")</f>
        <v>0</v>
      </c>
      <c r="AB204" s="373">
        <f>SUMIFS(Гиб.!O5:O9995,Гиб.!E5:E9995,AB6,Гиб.!F5:F9995,D7,Гиб.!J5:J9995,B204,Гиб.!H5:H9995,"Жилой сектор")</f>
        <v>0</v>
      </c>
      <c r="AC204" s="373">
        <f>SUMIFS(Гиб.!O5:O9995,Гиб.!E5:E9995,AB6,Гиб.!F5:F9995,E7,Гиб.!J5:J9995,B204,Гиб.!H5:H9995,"Жилой сектор")</f>
        <v>0</v>
      </c>
      <c r="AD204" s="373">
        <f>SUMIFS(Гиб.!O5:O9995,Гиб.!E5:E9995,AD6,Гиб.!F5:F9995,D7,Гиб.!J5:J9995,B204,Гиб.!H5:H9995,"Жилой сектор")</f>
        <v>0</v>
      </c>
      <c r="AE204" s="373">
        <f>SUMIFS(Гиб.!O5:O9995,Гиб.!E5:E9995,AD6,Гиб.!F5:F9995,E7,Гиб.!J5:J9995,B204,Гиб.!H5:H9995,"Жилой сектор")</f>
        <v>0</v>
      </c>
      <c r="AF204" s="373">
        <f>SUMIFS(Гиб.!O5:O9995,Гиб.!E5:E9995,AF6,Гиб.!F5:F9995,D7,Гиб.!J5:J9995,B204,Гиб.!H5:H9995,"Жилой сектор")</f>
        <v>0</v>
      </c>
      <c r="AG204" s="373">
        <f>SUMIFS(Гиб.!O5:O9995,Гиб.!E5:E9995,AF6,Гиб.!F5:F9995,E7,Гиб.!J5:J9995,B204,Гиб.!H5:H9995,"Жилой сектор")</f>
        <v>0</v>
      </c>
      <c r="AH204" s="373">
        <f>SUMIFS(Гиб.!O5:O9995,Гиб.!E5:E9995,AH6,Гиб.!F5:F9995,D7,Гиб.!J5:J9995,B204,Гиб.!H5:H9995,"Жилой сектор")</f>
        <v>0</v>
      </c>
      <c r="AI204" s="373">
        <f>SUMIFS(Гиб.!O5:O9995,Гиб.!E5:E9995,AH6,Гиб.!F5:F9995,E7,Гиб.!J5:J9995,B204,Гиб.!H5:H9995,"Жилой сектор")</f>
        <v>0</v>
      </c>
      <c r="AJ204" s="373">
        <f>SUMIFS(Гиб.!O5:O9995,Гиб.!E5:E9995,AJ6,Гиб.!F5:F9995,D7,Гиб.!J5:J9995,B204,Гиб.!H5:H9995,"Жилой сектор")</f>
        <v>0</v>
      </c>
      <c r="AK204" s="373">
        <f>SUMIFS(Гиб.!O5:O9995,Гиб.!E5:E9995,AJ6,Гиб.!F5:F9995,E7,Гиб.!J5:J9995,B204,Гиб.!H5:H9995,"Жилой сектор")</f>
        <v>0</v>
      </c>
      <c r="AL204" s="373">
        <f>SUMIFS(Гиб.!O5:O9995,Гиб.!E5:E9995,AL6,Гиб.!F5:F9995,D7,Гиб.!J5:J9995,B204,Гиб.!H5:H9995,"Жилой сектор")</f>
        <v>0</v>
      </c>
      <c r="AM204" s="373">
        <f>SUMIFS(Гиб.!O5:O9995,Гиб.!E5:E9995,AL6,Гиб.!F5:F9995,E7,Гиб.!J5:J9995,B204,Гиб.!H5:H9995,"Жилой сектор")</f>
        <v>0</v>
      </c>
      <c r="AN204" s="373">
        <f>SUMIFS(Гиб.!O5:O9995,Гиб.!E5:E9995,AN6,Гиб.!F5:F9995,D7,Гиб.!J5:J9995,B204,Гиб.!H5:H9995,"Жилой сектор")</f>
        <v>0</v>
      </c>
      <c r="AO204" s="373">
        <f>SUMIFS(Гиб.!O5:O9995,Гиб.!E5:E9995,AN6,Гиб.!F5:F9995,E7,Гиб.!J5:J9995,B204,Гиб.!H5:H9995,"Жилой сектор")</f>
        <v>0</v>
      </c>
      <c r="AP204" s="373">
        <f>SUMIFS(Гиб.!O5:O9995,Гиб.!E5:E9995,AP6,Гиб.!F5:F9995,D7,Гиб.!J5:J9995,B204,Гиб.!H5:H9995,"Жилой сектор")</f>
        <v>0</v>
      </c>
      <c r="AQ204" s="373">
        <f>SUMIFS(Гиб.!O5:O9995,Гиб.!E5:E9995,AP6,Гиб.!F5:F9995,E7,Гиб.!J5:J9995,B204,Гиб.!H5:H9995,"Жилой сектор")</f>
        <v>0</v>
      </c>
      <c r="AR204" s="373">
        <f>SUMIFS(Гиб.!O5:O9995,Гиб.!E5:E9995,AR6,Гиб.!F5:F9995,D7,Гиб.!J5:J9995,B204,Гиб.!H5:H9995,"Жилой сектор")</f>
        <v>0</v>
      </c>
      <c r="AS204" s="373">
        <f>SUMIFS(Гиб.!O5:O9995,Гиб.!E5:E9995,AR6,Гиб.!F5:F9995,E7,Гиб.!J5:J9995,B204,Гиб.!H5:H9995,"Жилой сектор")</f>
        <v>0</v>
      </c>
      <c r="AT204" s="373">
        <f>SUMIFS(Гиб.!O5:O9995,Гиб.!E5:E9995,AT6,Гиб.!F5:F9995,D7,Гиб.!J5:J9995,B204,Гиб.!H5:H9995,"Жилой сектор")</f>
        <v>0</v>
      </c>
      <c r="AU204" s="373">
        <f>SUMIFS(Гиб.!O5:O9995,Гиб.!E5:E9995,AT6,Гиб.!F5:F9995,E7,Гиб.!J5:J9995,B204,Гиб.!H5:H9995,"Жилой сектор")</f>
        <v>0</v>
      </c>
      <c r="AV204" s="373">
        <f>SUMIFS(Гиб.!O5:O9995,Гиб.!E5:E9995,AV6,Гиб.!F5:F9995,D7,Гиб.!J5:J9995,B204,Гиб.!H5:H9995,"Жилой сектор")</f>
        <v>0</v>
      </c>
      <c r="AW204" s="373">
        <f>SUMIFS(Гиб.!O5:O9995,Гиб.!E5:E9995,AV6,Гиб.!F5:F9995,E7,Гиб.!J5:J9995,B204,Гиб.!H5:H9995,"Жилой сектор")</f>
        <v>0</v>
      </c>
      <c r="AX204" s="194"/>
      <c r="AY204" s="194"/>
      <c r="AZ204" s="194"/>
      <c r="BA204" s="194"/>
    </row>
    <row r="205" spans="1:53" ht="19.5" thickBot="1">
      <c r="A205" s="337" t="s">
        <v>606</v>
      </c>
      <c r="B205" s="410" t="s">
        <v>565</v>
      </c>
      <c r="C205" s="1204">
        <f>SUM(D205:E205)</f>
        <v>0</v>
      </c>
      <c r="D205" s="372">
        <f t="shared" si="55"/>
        <v>0</v>
      </c>
      <c r="E205" s="196">
        <f t="shared" si="55"/>
        <v>0</v>
      </c>
      <c r="F205" s="1250">
        <f>SUM(G205:H205)</f>
        <v>0</v>
      </c>
      <c r="G205" s="453">
        <v>0</v>
      </c>
      <c r="H205" s="458">
        <v>0</v>
      </c>
      <c r="I205" s="1212">
        <f>C205/C195*100%</f>
        <v>0</v>
      </c>
      <c r="J205" s="1206" t="e">
        <f t="shared" si="43"/>
        <v>#DIV/0!</v>
      </c>
      <c r="K205" s="1206" t="e">
        <f t="shared" si="44"/>
        <v>#DIV/0!</v>
      </c>
      <c r="L205" s="373">
        <f>SUMIFS(Гиб.!O5:O9995,Гиб.!E5:E9995,L6,Гиб.!F5:F9995,D7,Гиб.!J5:J9995,B205,Гиб.!H5:H9995,"Жилой сектор")</f>
        <v>0</v>
      </c>
      <c r="M205" s="373">
        <f>SUMIFS(Гиб.!O5:O9995,Гиб.!E5:E9995,L6,Гиб.!F5:F9995,E7,Гиб.!J5:J9995,B205,Гиб.!H5:H9995,"Жилой сектор")</f>
        <v>0</v>
      </c>
      <c r="N205" s="373">
        <f>SUMIFS(Гиб.!O5:O9995,Гиб.!E5:E9995,N6,Гиб.!F5:F9995,D7,Гиб.!J5:J9995,B205,Гиб.!H5:H9995,"Жилой сектор")</f>
        <v>0</v>
      </c>
      <c r="O205" s="373">
        <f>SUMIFS(Гиб.!O5:O9995,Гиб.!E5:E9995,N6,Гиб.!F5:F9995,E7,Гиб.!J5:J9995,B205,Гиб.!H5:H9995,"Жилой сектор")</f>
        <v>0</v>
      </c>
      <c r="P205" s="373">
        <f>SUMIFS(Гиб.!O5:O9995,Гиб.!E5:E9995,P6,Гиб.!F5:F9995,D7,Гиб.!J5:J9995,B205,Гиб.!H5:H9995,"Жилой сектор")</f>
        <v>0</v>
      </c>
      <c r="Q205" s="373">
        <f>SUMIFS(Гиб.!O5:O9995,Гиб.!E5:E9995,P6,Гиб.!F5:F9995,E7,Гиб.!J5:J9995,B205,Гиб.!H5:H9995,"Жилой сектор")</f>
        <v>0</v>
      </c>
      <c r="R205" s="373">
        <f>SUMIFS(Гиб.!O5:O9995,Гиб.!E5:E9995,R6,Гиб.!F5:F9995,D7,Гиб.!J5:J9995,B205,Гиб.!H5:H9995,"Жилой сектор")</f>
        <v>0</v>
      </c>
      <c r="S205" s="373">
        <f>SUMIFS(Гиб.!O5:O9995,Гиб.!E5:E9995,R6,Гиб.!F5:F9995,E7,Гиб.!J5:J9995,B205,Гиб.!H5:H9995,"Жилой сектор")</f>
        <v>0</v>
      </c>
      <c r="T205" s="373">
        <f>SUMIFS(Гиб.!O5:O9995,Гиб.!E5:E9995,T6,Гиб.!F5:F9995,D7,Гиб.!J5:J9995,B205,Гиб.!H5:H9995,"Жилой сектор")</f>
        <v>0</v>
      </c>
      <c r="U205" s="373">
        <f>SUMIFS(Гиб.!O5:O9995,Гиб.!E5:E9995,T6,Гиб.!F5:F9995,E7,Гиб.!J5:J9995,B205,Гиб.!H5:H9995,"Жилой сектор")</f>
        <v>0</v>
      </c>
      <c r="V205" s="373">
        <f>SUMIFS(Гиб.!O5:O9995,Гиб.!E5:E9995,V6,Гиб.!F5:F9995,D7,Гиб.!J5:J9995,B205,Гиб.!H5:H9995,"Жилой сектор")</f>
        <v>0</v>
      </c>
      <c r="W205" s="373">
        <f>SUMIFS(Гиб.!O5:O9995,Гиб.!E5:E9995,V6,Гиб.!F5:F9995,E7,Гиб.!J5:J9995,B205,Гиб.!H5:H9995,"Жилой сектор")</f>
        <v>0</v>
      </c>
      <c r="X205" s="373">
        <f>SUMIFS(Гиб.!O5:O9995,Гиб.!E5:E9995,X6,Гиб.!F5:F9995,D7,Гиб.!J5:J9995,B205,Гиб.!H5:H9995,"Жилой сектор")</f>
        <v>0</v>
      </c>
      <c r="Y205" s="373">
        <f>SUMIFS(Гиб.!O5:O9995,Гиб.!E5:E9995,X6,Гиб.!F5:F9995,E7,Гиб.!J5:J9995,B205,Гиб.!H5:H9995,"Жилой сектор")</f>
        <v>0</v>
      </c>
      <c r="Z205" s="373">
        <f>SUMIFS(Гиб.!O5:O9995,Гиб.!E5:E9995,Z6,Гиб.!F5:F9995,D7,Гиб.!J5:J9995,B205,Гиб.!H5:H9995,"Жилой сектор")</f>
        <v>0</v>
      </c>
      <c r="AA205" s="373">
        <f>SUMIFS(Гиб.!O5:O9995,Гиб.!E5:E9995,Z6,Гиб.!F5:F9995,E7,Гиб.!J5:J9995,B205,Гиб.!H5:H9995,"Жилой сектор")</f>
        <v>0</v>
      </c>
      <c r="AB205" s="373">
        <f>SUMIFS(Гиб.!O5:O9995,Гиб.!E5:E9995,AB6,Гиб.!F5:F9995,D7,Гиб.!J5:J9995,B205,Гиб.!H5:H9995,"Жилой сектор")</f>
        <v>0</v>
      </c>
      <c r="AC205" s="373">
        <f>SUMIFS(Гиб.!O5:O9995,Гиб.!E5:E9995,AB6,Гиб.!F5:F9995,E7,Гиб.!J5:J9995,B205,Гиб.!H5:H9995,"Жилой сектор")</f>
        <v>0</v>
      </c>
      <c r="AD205" s="373">
        <f>SUMIFS(Гиб.!O5:O9995,Гиб.!E5:E9995,AD6,Гиб.!F5:F9995,D7,Гиб.!J5:J9995,B205,Гиб.!H5:H9995,"Жилой сектор")</f>
        <v>0</v>
      </c>
      <c r="AE205" s="373">
        <f>SUMIFS(Гиб.!O5:O9995,Гиб.!E5:E9995,AD6,Гиб.!F5:F9995,E7,Гиб.!J5:J9995,B205,Гиб.!H5:H9995,"Жилой сектор")</f>
        <v>0</v>
      </c>
      <c r="AF205" s="373">
        <f>SUMIFS(Гиб.!O5:O9995,Гиб.!E5:E9995,AF6,Гиб.!F5:F9995,D7,Гиб.!J5:J9995,B205,Гиб.!H5:H9995,"Жилой сектор")</f>
        <v>0</v>
      </c>
      <c r="AG205" s="373">
        <f>SUMIFS(Гиб.!O5:O9995,Гиб.!E5:E9995,AF6,Гиб.!F5:F9995,E7,Гиб.!J5:J9995,B205,Гиб.!H5:H9995,"Жилой сектор")</f>
        <v>0</v>
      </c>
      <c r="AH205" s="373">
        <f>SUMIFS(Гиб.!O5:O9995,Гиб.!E5:E9995,AH6,Гиб.!F5:F9995,D7,Гиб.!J5:J9995,B205,Гиб.!H5:H9995,"Жилой сектор")</f>
        <v>0</v>
      </c>
      <c r="AI205" s="373">
        <f>SUMIFS(Гиб.!O5:O9995,Гиб.!E5:E9995,AH6,Гиб.!F5:F9995,E7,Гиб.!J5:J9995,B205,Гиб.!H5:H9995,"Жилой сектор")</f>
        <v>0</v>
      </c>
      <c r="AJ205" s="373">
        <f>SUMIFS(Гиб.!O5:O9995,Гиб.!E5:E9995,AJ6,Гиб.!F5:F9995,D7,Гиб.!J5:J9995,B205,Гиб.!H5:H9995,"Жилой сектор")</f>
        <v>0</v>
      </c>
      <c r="AK205" s="373">
        <f>SUMIFS(Гиб.!O5:O9995,Гиб.!E5:E9995,AJ6,Гиб.!F5:F9995,E7,Гиб.!J5:J9995,B205,Гиб.!H5:H9995,"Жилой сектор")</f>
        <v>0</v>
      </c>
      <c r="AL205" s="373">
        <f>SUMIFS(Гиб.!O5:O9995,Гиб.!E5:E9995,AL6,Гиб.!F5:F9995,D7,Гиб.!J5:J9995,B205,Гиб.!H5:H9995,"Жилой сектор")</f>
        <v>0</v>
      </c>
      <c r="AM205" s="373">
        <f>SUMIFS(Гиб.!O5:O9995,Гиб.!E5:E9995,AL6,Гиб.!F5:F9995,E7,Гиб.!J5:J9995,B205,Гиб.!H5:H9995,"Жилой сектор")</f>
        <v>0</v>
      </c>
      <c r="AN205" s="373">
        <f>SUMIFS(Гиб.!O5:O9995,Гиб.!E5:E9995,AN6,Гиб.!F5:F9995,D7,Гиб.!J5:J9995,B205,Гиб.!H5:H9995,"Жилой сектор")</f>
        <v>0</v>
      </c>
      <c r="AO205" s="373">
        <f>SUMIFS(Гиб.!O5:O9995,Гиб.!E5:E9995,AN6,Гиб.!F5:F9995,E7,Гиб.!J5:J9995,B205,Гиб.!H5:H9995,"Жилой сектор")</f>
        <v>0</v>
      </c>
      <c r="AP205" s="373">
        <f>SUMIFS(Гиб.!O5:O9995,Гиб.!E5:E9995,AP6,Гиб.!F5:F9995,D7,Гиб.!J5:J9995,B205,Гиб.!H5:H9995,"Жилой сектор")</f>
        <v>0</v>
      </c>
      <c r="AQ205" s="373">
        <f>SUMIFS(Гиб.!O5:O9995,Гиб.!E5:E9995,AP6,Гиб.!F5:F9995,E7,Гиб.!J5:J9995,B205,Гиб.!H5:H9995,"Жилой сектор")</f>
        <v>0</v>
      </c>
      <c r="AR205" s="373">
        <f>SUMIFS(Гиб.!O5:O9995,Гиб.!E5:E9995,AR6,Гиб.!F5:F9995,D7,Гиб.!J5:J9995,B205,Гиб.!H5:H9995,"Жилой сектор")</f>
        <v>0</v>
      </c>
      <c r="AS205" s="373">
        <f>SUMIFS(Гиб.!O5:O9995,Гиб.!E5:E9995,AR6,Гиб.!F5:F9995,E7,Гиб.!J5:J9995,B205,Гиб.!H5:H9995,"Жилой сектор")</f>
        <v>0</v>
      </c>
      <c r="AT205" s="373">
        <f>SUMIFS(Гиб.!O5:O9995,Гиб.!E5:E9995,AT6,Гиб.!F5:F9995,D7,Гиб.!J5:J9995,B205,Гиб.!H5:H9995,"Жилой сектор")</f>
        <v>0</v>
      </c>
      <c r="AU205" s="373">
        <f>SUMIFS(Гиб.!O5:O9995,Гиб.!E5:E9995,AT6,Гиб.!F5:F9995,E7,Гиб.!J5:J9995,B205,Гиб.!H5:H9995,"Жилой сектор")</f>
        <v>0</v>
      </c>
      <c r="AV205" s="373">
        <f>SUMIFS(Гиб.!O5:O9995,Гиб.!E5:E9995,AV6,Гиб.!F5:F9995,D7,Гиб.!J5:J9995,B205,Гиб.!H5:H9995,"Жилой сектор")</f>
        <v>0</v>
      </c>
      <c r="AW205" s="373">
        <f>SUMIFS(Гиб.!O5:O9995,Гиб.!E5:E9995,AV6,Гиб.!F5:F9995,E7,Гиб.!J5:J9995,B205,Гиб.!H5:H9995,"Жилой сектор")</f>
        <v>0</v>
      </c>
      <c r="AX205" s="194"/>
      <c r="AY205" s="194"/>
      <c r="AZ205" s="194"/>
      <c r="BA205" s="194"/>
    </row>
    <row r="206" spans="1:53" ht="15.75" hidden="1">
      <c r="A206" s="352"/>
      <c r="L206" s="306"/>
      <c r="M206" s="306"/>
      <c r="N206" s="306"/>
      <c r="O206" s="306"/>
      <c r="P206" s="306"/>
      <c r="Q206" s="306"/>
      <c r="R206" s="306"/>
      <c r="S206" s="306"/>
      <c r="T206" s="306"/>
      <c r="U206" s="306"/>
      <c r="V206" s="306"/>
      <c r="W206" s="306"/>
      <c r="X206" s="306"/>
      <c r="Y206" s="306"/>
      <c r="Z206" s="306"/>
      <c r="AA206" s="306"/>
      <c r="AB206" s="306"/>
      <c r="AC206" s="306"/>
      <c r="AD206" s="306"/>
      <c r="AE206" s="306"/>
      <c r="AF206" s="306"/>
      <c r="AG206" s="306"/>
      <c r="AH206" s="306"/>
      <c r="AI206" s="306"/>
      <c r="AJ206" s="306"/>
      <c r="AK206" s="306"/>
      <c r="AL206" s="306"/>
      <c r="AM206" s="306"/>
      <c r="AN206" s="306"/>
      <c r="AO206" s="306"/>
      <c r="AP206" s="306"/>
      <c r="AQ206" s="306"/>
      <c r="AR206" s="306"/>
      <c r="AS206" s="306"/>
      <c r="AT206" s="306"/>
      <c r="AU206" s="306"/>
      <c r="AV206" s="306"/>
      <c r="AW206" s="306"/>
      <c r="AX206" s="194"/>
      <c r="AY206" s="194"/>
      <c r="AZ206" s="194"/>
      <c r="BA206" s="194"/>
    </row>
    <row r="207" spans="1:53" hidden="1">
      <c r="AX207" s="194"/>
      <c r="AY207" s="194"/>
      <c r="AZ207" s="194"/>
      <c r="BA207" s="194"/>
    </row>
    <row r="208" spans="1:53" ht="16.5" hidden="1" thickBot="1">
      <c r="A208" s="2731" t="s">
        <v>1008</v>
      </c>
      <c r="B208" s="2731"/>
      <c r="C208" s="2731"/>
      <c r="D208" s="2731"/>
      <c r="AX208" s="194"/>
      <c r="AY208" s="194"/>
      <c r="AZ208" s="194"/>
      <c r="BA208" s="194"/>
    </row>
    <row r="209" spans="1:53" s="284" customFormat="1" ht="45" hidden="1" customHeight="1" thickBot="1">
      <c r="A209" s="1394" t="s">
        <v>121</v>
      </c>
      <c r="B209" s="1393" t="s">
        <v>271</v>
      </c>
      <c r="C209" s="2745" t="s">
        <v>75</v>
      </c>
      <c r="D209" s="1393" t="s">
        <v>341</v>
      </c>
      <c r="E209" s="1393" t="s">
        <v>342</v>
      </c>
      <c r="F209" s="1819"/>
      <c r="G209" s="1819"/>
      <c r="H209" s="1819"/>
      <c r="I209" s="1820" t="s">
        <v>1003</v>
      </c>
      <c r="J209" s="2744" t="s">
        <v>1047</v>
      </c>
      <c r="K209" s="2744"/>
      <c r="L209" s="2730" t="s">
        <v>148</v>
      </c>
      <c r="M209" s="2730"/>
      <c r="N209" s="2730" t="s">
        <v>142</v>
      </c>
      <c r="O209" s="2730"/>
      <c r="P209" s="2730" t="s">
        <v>136</v>
      </c>
      <c r="Q209" s="2730"/>
      <c r="R209" s="2730" t="s">
        <v>127</v>
      </c>
      <c r="S209" s="2730"/>
      <c r="T209" s="2730" t="s">
        <v>140</v>
      </c>
      <c r="U209" s="2730"/>
      <c r="V209" s="2730" t="s">
        <v>144</v>
      </c>
      <c r="W209" s="2730"/>
      <c r="X209" s="2730" t="s">
        <v>137</v>
      </c>
      <c r="Y209" s="2730"/>
      <c r="Z209" s="2730" t="s">
        <v>131</v>
      </c>
      <c r="AA209" s="2730"/>
      <c r="AB209" s="2730" t="s">
        <v>143</v>
      </c>
      <c r="AC209" s="2730"/>
      <c r="AD209" s="2730" t="s">
        <v>141</v>
      </c>
      <c r="AE209" s="2730"/>
      <c r="AF209" s="2730" t="s">
        <v>146</v>
      </c>
      <c r="AG209" s="2730"/>
      <c r="AH209" s="2730" t="s">
        <v>135</v>
      </c>
      <c r="AI209" s="2730"/>
      <c r="AJ209" s="2730" t="s">
        <v>132</v>
      </c>
      <c r="AK209" s="2730"/>
      <c r="AL209" s="2730" t="s">
        <v>133</v>
      </c>
      <c r="AM209" s="2730"/>
      <c r="AN209" s="2730" t="s">
        <v>130</v>
      </c>
      <c r="AO209" s="2730"/>
      <c r="AP209" s="2730" t="s">
        <v>134</v>
      </c>
      <c r="AQ209" s="2730"/>
      <c r="AR209" s="2730" t="s">
        <v>128</v>
      </c>
      <c r="AS209" s="2730"/>
      <c r="AT209" s="2730" t="s">
        <v>288</v>
      </c>
      <c r="AU209" s="2730"/>
      <c r="AV209" s="2730" t="s">
        <v>139</v>
      </c>
      <c r="AW209" s="2730"/>
      <c r="AX209" s="283"/>
      <c r="AY209" s="283"/>
      <c r="AZ209" s="283"/>
      <c r="BA209" s="283"/>
    </row>
    <row r="210" spans="1:53" s="286" customFormat="1" ht="33" hidden="1" customHeight="1" thickBot="1">
      <c r="A210" s="2748" t="s">
        <v>343</v>
      </c>
      <c r="B210" s="2748"/>
      <c r="C210" s="2746"/>
      <c r="D210" s="1821" t="s">
        <v>138</v>
      </c>
      <c r="E210" s="1821" t="s">
        <v>145</v>
      </c>
      <c r="F210" s="1822"/>
      <c r="G210" s="1822"/>
      <c r="H210" s="1822"/>
      <c r="I210" s="1799" t="s">
        <v>75</v>
      </c>
      <c r="J210" s="1823" t="s">
        <v>341</v>
      </c>
      <c r="K210" s="1823" t="s">
        <v>342</v>
      </c>
      <c r="L210" s="1824" t="s">
        <v>341</v>
      </c>
      <c r="M210" s="1824" t="s">
        <v>342</v>
      </c>
      <c r="N210" s="1824" t="s">
        <v>341</v>
      </c>
      <c r="O210" s="1824" t="s">
        <v>342</v>
      </c>
      <c r="P210" s="1824" t="s">
        <v>341</v>
      </c>
      <c r="Q210" s="1824" t="s">
        <v>342</v>
      </c>
      <c r="R210" s="1824" t="s">
        <v>341</v>
      </c>
      <c r="S210" s="1824" t="s">
        <v>342</v>
      </c>
      <c r="T210" s="1824" t="s">
        <v>341</v>
      </c>
      <c r="U210" s="1824" t="s">
        <v>342</v>
      </c>
      <c r="V210" s="1824" t="s">
        <v>341</v>
      </c>
      <c r="W210" s="1824" t="s">
        <v>342</v>
      </c>
      <c r="X210" s="1824" t="s">
        <v>341</v>
      </c>
      <c r="Y210" s="1824" t="s">
        <v>342</v>
      </c>
      <c r="Z210" s="1824" t="s">
        <v>341</v>
      </c>
      <c r="AA210" s="1824" t="s">
        <v>342</v>
      </c>
      <c r="AB210" s="1824" t="s">
        <v>341</v>
      </c>
      <c r="AC210" s="1824" t="s">
        <v>342</v>
      </c>
      <c r="AD210" s="1824" t="s">
        <v>341</v>
      </c>
      <c r="AE210" s="1824" t="s">
        <v>342</v>
      </c>
      <c r="AF210" s="1824" t="s">
        <v>341</v>
      </c>
      <c r="AG210" s="1824" t="s">
        <v>342</v>
      </c>
      <c r="AH210" s="1824" t="s">
        <v>341</v>
      </c>
      <c r="AI210" s="1824" t="s">
        <v>342</v>
      </c>
      <c r="AJ210" s="1824" t="s">
        <v>341</v>
      </c>
      <c r="AK210" s="1824" t="s">
        <v>342</v>
      </c>
      <c r="AL210" s="1824" t="s">
        <v>341</v>
      </c>
      <c r="AM210" s="1824" t="s">
        <v>342</v>
      </c>
      <c r="AN210" s="1824" t="s">
        <v>341</v>
      </c>
      <c r="AO210" s="1824" t="s">
        <v>342</v>
      </c>
      <c r="AP210" s="1824" t="s">
        <v>341</v>
      </c>
      <c r="AQ210" s="1824" t="s">
        <v>342</v>
      </c>
      <c r="AR210" s="1824" t="s">
        <v>341</v>
      </c>
      <c r="AS210" s="1824" t="s">
        <v>342</v>
      </c>
      <c r="AT210" s="1824" t="s">
        <v>341</v>
      </c>
      <c r="AU210" s="1824" t="s">
        <v>342</v>
      </c>
      <c r="AV210" s="1824" t="s">
        <v>341</v>
      </c>
      <c r="AW210" s="1824" t="s">
        <v>342</v>
      </c>
      <c r="AX210" s="285"/>
      <c r="AY210" s="285"/>
      <c r="AZ210" s="285"/>
      <c r="BA210" s="285"/>
    </row>
    <row r="211" spans="1:53" ht="19.5" hidden="1" thickBot="1">
      <c r="A211" s="1813">
        <v>1</v>
      </c>
      <c r="B211" s="367" t="s">
        <v>344</v>
      </c>
      <c r="C211" s="1204">
        <f>SUM(D211:E211)</f>
        <v>57</v>
      </c>
      <c r="D211" s="195">
        <f>L211+N211+P211+R211+T211+V211+X211+Z211+AB211+AD211+AF211+AH211+AJ211+AL211+AN211+AP211+AR211+AT211+AV211</f>
        <v>11</v>
      </c>
      <c r="E211" s="195">
        <f>M211+O211+Q211+S211+U211+W211+Y211+AA211+AC211+AE211+AG211+AI211+AK211+AM211+AO211+AQ211+AS211+AU211+AW211</f>
        <v>46</v>
      </c>
      <c r="F211" s="1247"/>
      <c r="G211" s="1247"/>
      <c r="H211" s="1247"/>
      <c r="I211" s="1205">
        <f>SUM(J211:K211)</f>
        <v>1</v>
      </c>
      <c r="J211" s="1206">
        <f>D211/C211*100%</f>
        <v>0.19298245614035087</v>
      </c>
      <c r="K211" s="1206">
        <f>E211/C211*100%</f>
        <v>0.80701754385964908</v>
      </c>
      <c r="L211" s="368"/>
      <c r="M211" s="369">
        <v>1</v>
      </c>
      <c r="N211" s="368">
        <v>1</v>
      </c>
      <c r="O211" s="369"/>
      <c r="P211" s="368"/>
      <c r="Q211" s="369">
        <v>2</v>
      </c>
      <c r="R211" s="368">
        <v>2</v>
      </c>
      <c r="S211" s="368">
        <v>12</v>
      </c>
      <c r="T211" s="368"/>
      <c r="U211" s="369">
        <v>1</v>
      </c>
      <c r="V211" s="368"/>
      <c r="W211" s="369"/>
      <c r="X211" s="368"/>
      <c r="Y211" s="369">
        <v>5</v>
      </c>
      <c r="Z211" s="370">
        <v>1</v>
      </c>
      <c r="AA211" s="369">
        <v>8</v>
      </c>
      <c r="AB211" s="368">
        <v>1</v>
      </c>
      <c r="AC211" s="369"/>
      <c r="AD211" s="368"/>
      <c r="AE211" s="369">
        <v>1</v>
      </c>
      <c r="AF211" s="368"/>
      <c r="AG211" s="369"/>
      <c r="AH211" s="368">
        <v>1</v>
      </c>
      <c r="AI211" s="369">
        <v>2</v>
      </c>
      <c r="AJ211" s="368"/>
      <c r="AK211" s="368">
        <v>3</v>
      </c>
      <c r="AL211" s="368"/>
      <c r="AM211" s="369">
        <v>2</v>
      </c>
      <c r="AN211" s="368">
        <v>1</v>
      </c>
      <c r="AO211" s="369">
        <v>6</v>
      </c>
      <c r="AP211" s="368"/>
      <c r="AQ211" s="369">
        <v>2</v>
      </c>
      <c r="AR211" s="368">
        <v>2</v>
      </c>
      <c r="AS211" s="369"/>
      <c r="AT211" s="368">
        <v>2</v>
      </c>
      <c r="AU211" s="369">
        <v>1</v>
      </c>
      <c r="AV211" s="368"/>
      <c r="AW211" s="369"/>
    </row>
    <row r="212" spans="1:53" ht="19.5" hidden="1" thickBot="1">
      <c r="A212" s="1814" t="s">
        <v>345</v>
      </c>
      <c r="B212" s="371" t="s">
        <v>346</v>
      </c>
      <c r="C212" s="1204">
        <f t="shared" ref="C212:C220" si="56">SUM(D212:E212)</f>
        <v>2307</v>
      </c>
      <c r="D212" s="578">
        <f t="shared" ref="D212:D220" si="57">L212+N212+P212+R212+T212+V212+X212+Z212+AB212+AD212+AF212+AH212+AJ212+AL212+AN212+AP212+AR212+AT212+AV212</f>
        <v>1450</v>
      </c>
      <c r="E212" s="578">
        <f t="shared" ref="E212:E220" si="58">M212+O212+Q212+S212+U212+W212+Y212+AA212+AC212+AE212+AG212+AI212+AK212+AM212+AO212+AQ212+AS212+AU212+AW212</f>
        <v>857</v>
      </c>
      <c r="F212" s="1248"/>
      <c r="G212" s="1248"/>
      <c r="H212" s="1248"/>
      <c r="I212" s="1207"/>
      <c r="J212" s="1208"/>
      <c r="K212" s="1208"/>
      <c r="L212" s="373"/>
      <c r="M212" s="378"/>
      <c r="N212" s="373"/>
      <c r="O212" s="373"/>
      <c r="P212" s="373"/>
      <c r="Q212" s="373">
        <v>80</v>
      </c>
      <c r="R212" s="373"/>
      <c r="S212" s="373">
        <v>135</v>
      </c>
      <c r="T212" s="373"/>
      <c r="U212" s="373">
        <v>10</v>
      </c>
      <c r="V212" s="373"/>
      <c r="W212" s="373"/>
      <c r="X212" s="373"/>
      <c r="Y212" s="373"/>
      <c r="Z212" s="373"/>
      <c r="AA212" s="373"/>
      <c r="AB212" s="373">
        <v>500</v>
      </c>
      <c r="AC212" s="373"/>
      <c r="AD212" s="373"/>
      <c r="AE212" s="373"/>
      <c r="AF212" s="373"/>
      <c r="AG212" s="373"/>
      <c r="AH212" s="373"/>
      <c r="AI212" s="373">
        <v>95</v>
      </c>
      <c r="AJ212" s="373"/>
      <c r="AK212" s="373">
        <v>117</v>
      </c>
      <c r="AL212" s="373"/>
      <c r="AM212" s="373">
        <v>120</v>
      </c>
      <c r="AN212" s="373">
        <v>950</v>
      </c>
      <c r="AO212" s="373"/>
      <c r="AP212" s="373"/>
      <c r="AQ212" s="373">
        <v>300</v>
      </c>
      <c r="AR212" s="373"/>
      <c r="AS212" s="373"/>
      <c r="AT212" s="373"/>
      <c r="AU212" s="373"/>
      <c r="AV212" s="373"/>
      <c r="AW212" s="373"/>
    </row>
    <row r="213" spans="1:53" ht="19.5" hidden="1" thickBot="1">
      <c r="A213" s="374" t="s">
        <v>347</v>
      </c>
      <c r="B213" s="375" t="s">
        <v>348</v>
      </c>
      <c r="C213" s="1204">
        <f t="shared" si="56"/>
        <v>2</v>
      </c>
      <c r="D213" s="376">
        <f t="shared" si="57"/>
        <v>1</v>
      </c>
      <c r="E213" s="250">
        <f t="shared" si="58"/>
        <v>1</v>
      </c>
      <c r="F213" s="1247"/>
      <c r="G213" s="1247"/>
      <c r="H213" s="1247"/>
      <c r="I213" s="1209">
        <f>C213/Ф1!C23*100%</f>
        <v>1</v>
      </c>
      <c r="J213" s="1206">
        <f t="shared" ref="J213:J220" si="59">D213/C213*100%</f>
        <v>0.5</v>
      </c>
      <c r="K213" s="1206">
        <f t="shared" ref="K213:K220" si="60">E213/C213*100%</f>
        <v>0.5</v>
      </c>
      <c r="L213" s="377"/>
      <c r="M213" s="377"/>
      <c r="N213" s="1210">
        <v>1</v>
      </c>
      <c r="O213" s="1210"/>
      <c r="P213" s="377"/>
      <c r="Q213" s="377"/>
      <c r="R213" s="1210"/>
      <c r="S213" s="1210"/>
      <c r="T213" s="377"/>
      <c r="U213" s="377"/>
      <c r="V213" s="377"/>
      <c r="W213" s="377"/>
      <c r="X213" s="1210"/>
      <c r="Y213" s="1210"/>
      <c r="Z213" s="377"/>
      <c r="AA213" s="377"/>
      <c r="AB213" s="377"/>
      <c r="AC213" s="377"/>
      <c r="AD213" s="377"/>
      <c r="AE213" s="377"/>
      <c r="AF213" s="377"/>
      <c r="AG213" s="377"/>
      <c r="AH213" s="1210"/>
      <c r="AI213" s="1210"/>
      <c r="AJ213" s="377"/>
      <c r="AK213" s="377"/>
      <c r="AL213" s="377"/>
      <c r="AM213" s="377"/>
      <c r="AN213" s="1211"/>
      <c r="AO213" s="1211"/>
      <c r="AP213" s="377"/>
      <c r="AQ213" s="377"/>
      <c r="AR213" s="1210"/>
      <c r="AS213" s="1210"/>
      <c r="AT213" s="377"/>
      <c r="AU213" s="377">
        <v>1</v>
      </c>
      <c r="AV213" s="1210"/>
      <c r="AW213" s="1210"/>
    </row>
    <row r="214" spans="1:53" ht="19.5" hidden="1" thickBot="1">
      <c r="A214" s="374" t="s">
        <v>349</v>
      </c>
      <c r="B214" s="371" t="s">
        <v>350</v>
      </c>
      <c r="C214" s="1204">
        <f t="shared" si="56"/>
        <v>0</v>
      </c>
      <c r="D214" s="372">
        <f t="shared" si="57"/>
        <v>0</v>
      </c>
      <c r="E214" s="196">
        <f t="shared" si="58"/>
        <v>0</v>
      </c>
      <c r="F214" s="1247"/>
      <c r="G214" s="1247"/>
      <c r="H214" s="1247"/>
      <c r="I214" s="1209" t="e">
        <f>C214/Ф1!C24*100%</f>
        <v>#DIV/0!</v>
      </c>
      <c r="J214" s="1206" t="e">
        <f t="shared" si="59"/>
        <v>#DIV/0!</v>
      </c>
      <c r="K214" s="1206" t="e">
        <f t="shared" si="60"/>
        <v>#DIV/0!</v>
      </c>
      <c r="L214" s="373"/>
      <c r="M214" s="373"/>
      <c r="N214" s="373"/>
      <c r="O214" s="373"/>
      <c r="P214" s="373"/>
      <c r="Q214" s="373"/>
      <c r="R214" s="373"/>
      <c r="S214" s="373"/>
      <c r="T214" s="373"/>
      <c r="U214" s="373"/>
      <c r="V214" s="373"/>
      <c r="W214" s="373"/>
      <c r="X214" s="373"/>
      <c r="Y214" s="373"/>
      <c r="Z214" s="373"/>
      <c r="AA214" s="373"/>
      <c r="AB214" s="373"/>
      <c r="AC214" s="373"/>
      <c r="AD214" s="373"/>
      <c r="AE214" s="373"/>
      <c r="AF214" s="373"/>
      <c r="AG214" s="373"/>
      <c r="AH214" s="373"/>
      <c r="AI214" s="373"/>
      <c r="AJ214" s="373"/>
      <c r="AK214" s="373"/>
      <c r="AL214" s="373"/>
      <c r="AM214" s="373"/>
      <c r="AN214" s="373"/>
      <c r="AO214" s="373"/>
      <c r="AP214" s="373"/>
      <c r="AQ214" s="373"/>
      <c r="AR214" s="373"/>
      <c r="AS214" s="373"/>
      <c r="AT214" s="373"/>
      <c r="AU214" s="373"/>
      <c r="AV214" s="373"/>
      <c r="AW214" s="373"/>
    </row>
    <row r="215" spans="1:53" ht="19.5" hidden="1" thickBot="1">
      <c r="A215" s="374" t="s">
        <v>351</v>
      </c>
      <c r="B215" s="375" t="s">
        <v>352</v>
      </c>
      <c r="C215" s="1204">
        <f t="shared" si="56"/>
        <v>3</v>
      </c>
      <c r="D215" s="376">
        <f t="shared" si="57"/>
        <v>0</v>
      </c>
      <c r="E215" s="250">
        <f t="shared" si="58"/>
        <v>3</v>
      </c>
      <c r="F215" s="1247"/>
      <c r="G215" s="1247"/>
      <c r="H215" s="1247"/>
      <c r="I215" s="1209">
        <f>C215/Ф1!C27*100%</f>
        <v>1</v>
      </c>
      <c r="J215" s="1206">
        <f t="shared" si="59"/>
        <v>0</v>
      </c>
      <c r="K215" s="1206">
        <f t="shared" si="60"/>
        <v>1</v>
      </c>
      <c r="L215" s="377"/>
      <c r="M215" s="377"/>
      <c r="N215" s="377"/>
      <c r="O215" s="377"/>
      <c r="P215" s="377"/>
      <c r="Q215" s="377"/>
      <c r="R215" s="377"/>
      <c r="S215" s="377">
        <v>1</v>
      </c>
      <c r="T215" s="377"/>
      <c r="U215" s="377"/>
      <c r="V215" s="377"/>
      <c r="W215" s="377"/>
      <c r="X215" s="377"/>
      <c r="Y215" s="377">
        <v>1</v>
      </c>
      <c r="Z215" s="377"/>
      <c r="AA215" s="377"/>
      <c r="AB215" s="377"/>
      <c r="AC215" s="377"/>
      <c r="AD215" s="377"/>
      <c r="AE215" s="377"/>
      <c r="AF215" s="377"/>
      <c r="AG215" s="377"/>
      <c r="AH215" s="377"/>
      <c r="AI215" s="377"/>
      <c r="AJ215" s="377"/>
      <c r="AK215" s="377"/>
      <c r="AL215" s="377"/>
      <c r="AM215" s="377"/>
      <c r="AN215" s="377"/>
      <c r="AO215" s="377">
        <v>1</v>
      </c>
      <c r="AP215" s="377"/>
      <c r="AQ215" s="377"/>
      <c r="AR215" s="377"/>
      <c r="AS215" s="377"/>
      <c r="AT215" s="377"/>
      <c r="AU215" s="377"/>
      <c r="AV215" s="377"/>
      <c r="AW215" s="377"/>
    </row>
    <row r="216" spans="1:53" ht="19.5" hidden="1" thickBot="1">
      <c r="A216" s="374" t="s">
        <v>353</v>
      </c>
      <c r="B216" s="371" t="s">
        <v>350</v>
      </c>
      <c r="C216" s="1204">
        <f t="shared" si="56"/>
        <v>0</v>
      </c>
      <c r="D216" s="372">
        <f t="shared" si="57"/>
        <v>0</v>
      </c>
      <c r="E216" s="196">
        <f t="shared" si="58"/>
        <v>0</v>
      </c>
      <c r="F216" s="1247"/>
      <c r="G216" s="1247"/>
      <c r="H216" s="1247"/>
      <c r="I216" s="1207"/>
      <c r="J216" s="1206" t="e">
        <f t="shared" si="59"/>
        <v>#DIV/0!</v>
      </c>
      <c r="K216" s="1206" t="e">
        <f t="shared" si="60"/>
        <v>#DIV/0!</v>
      </c>
      <c r="L216" s="373"/>
      <c r="M216" s="373"/>
      <c r="N216" s="373"/>
      <c r="O216" s="373"/>
      <c r="P216" s="373"/>
      <c r="Q216" s="373"/>
      <c r="R216" s="373"/>
      <c r="S216" s="373"/>
      <c r="T216" s="373"/>
      <c r="U216" s="373"/>
      <c r="V216" s="373"/>
      <c r="W216" s="373"/>
      <c r="X216" s="373"/>
      <c r="Y216" s="373"/>
      <c r="Z216" s="373"/>
      <c r="AA216" s="373"/>
      <c r="AB216" s="373"/>
      <c r="AC216" s="373"/>
      <c r="AD216" s="373"/>
      <c r="AE216" s="373"/>
      <c r="AF216" s="373"/>
      <c r="AG216" s="373"/>
      <c r="AH216" s="373"/>
      <c r="AI216" s="373"/>
      <c r="AJ216" s="373"/>
      <c r="AK216" s="373"/>
      <c r="AL216" s="373"/>
      <c r="AM216" s="373"/>
      <c r="AN216" s="373"/>
      <c r="AO216" s="373"/>
      <c r="AP216" s="373"/>
      <c r="AQ216" s="373"/>
      <c r="AR216" s="373"/>
      <c r="AS216" s="373"/>
      <c r="AT216" s="373"/>
      <c r="AU216" s="373"/>
      <c r="AV216" s="373"/>
      <c r="AW216" s="373"/>
    </row>
    <row r="217" spans="1:53" ht="19.5" hidden="1" thickBot="1">
      <c r="A217" s="374" t="s">
        <v>354</v>
      </c>
      <c r="B217" s="371" t="s">
        <v>355</v>
      </c>
      <c r="C217" s="1204">
        <f t="shared" si="56"/>
        <v>0</v>
      </c>
      <c r="D217" s="372">
        <f t="shared" si="57"/>
        <v>0</v>
      </c>
      <c r="E217" s="196">
        <f t="shared" si="58"/>
        <v>0</v>
      </c>
      <c r="F217" s="1247"/>
      <c r="G217" s="1247"/>
      <c r="H217" s="1247"/>
      <c r="I217" s="1207"/>
      <c r="J217" s="1206" t="e">
        <f t="shared" si="59"/>
        <v>#DIV/0!</v>
      </c>
      <c r="K217" s="1206" t="e">
        <f t="shared" si="60"/>
        <v>#DIV/0!</v>
      </c>
      <c r="L217" s="373"/>
      <c r="M217" s="373"/>
      <c r="N217" s="373"/>
      <c r="O217" s="373"/>
      <c r="P217" s="373"/>
      <c r="Q217" s="373"/>
      <c r="R217" s="373"/>
      <c r="S217" s="373"/>
      <c r="T217" s="373"/>
      <c r="U217" s="373"/>
      <c r="V217" s="373"/>
      <c r="W217" s="373"/>
      <c r="X217" s="373"/>
      <c r="Y217" s="373"/>
      <c r="Z217" s="373"/>
      <c r="AA217" s="373"/>
      <c r="AB217" s="373"/>
      <c r="AC217" s="373"/>
      <c r="AD217" s="373"/>
      <c r="AE217" s="373"/>
      <c r="AF217" s="378"/>
      <c r="AG217" s="378"/>
      <c r="AH217" s="373"/>
      <c r="AI217" s="373"/>
      <c r="AJ217" s="373"/>
      <c r="AK217" s="373"/>
      <c r="AL217" s="373"/>
      <c r="AM217" s="373"/>
      <c r="AN217" s="373"/>
      <c r="AO217" s="373"/>
      <c r="AP217" s="373"/>
      <c r="AQ217" s="373"/>
      <c r="AR217" s="373"/>
      <c r="AS217" s="373"/>
      <c r="AT217" s="373"/>
      <c r="AU217" s="373"/>
      <c r="AV217" s="373"/>
      <c r="AW217" s="373"/>
    </row>
    <row r="218" spans="1:53" ht="19.5" hidden="1" thickBot="1">
      <c r="A218" s="374" t="s">
        <v>356</v>
      </c>
      <c r="B218" s="371" t="s">
        <v>350</v>
      </c>
      <c r="C218" s="1204">
        <f t="shared" si="56"/>
        <v>0</v>
      </c>
      <c r="D218" s="372">
        <f t="shared" si="57"/>
        <v>0</v>
      </c>
      <c r="E218" s="196">
        <f t="shared" si="58"/>
        <v>0</v>
      </c>
      <c r="F218" s="1247"/>
      <c r="G218" s="1247"/>
      <c r="H218" s="1247"/>
      <c r="I218" s="1207"/>
      <c r="J218" s="1206" t="e">
        <f t="shared" si="59"/>
        <v>#DIV/0!</v>
      </c>
      <c r="K218" s="1206" t="e">
        <f t="shared" si="60"/>
        <v>#DIV/0!</v>
      </c>
      <c r="L218" s="373"/>
      <c r="M218" s="373"/>
      <c r="N218" s="373"/>
      <c r="O218" s="373"/>
      <c r="P218" s="373"/>
      <c r="Q218" s="373"/>
      <c r="R218" s="373"/>
      <c r="S218" s="373"/>
      <c r="T218" s="373"/>
      <c r="U218" s="373"/>
      <c r="V218" s="373"/>
      <c r="W218" s="373"/>
      <c r="X218" s="373"/>
      <c r="Y218" s="373"/>
      <c r="Z218" s="373"/>
      <c r="AA218" s="373"/>
      <c r="AB218" s="373"/>
      <c r="AC218" s="373"/>
      <c r="AD218" s="373"/>
      <c r="AE218" s="373"/>
      <c r="AF218" s="378"/>
      <c r="AG218" s="378"/>
      <c r="AH218" s="373"/>
      <c r="AI218" s="373"/>
      <c r="AJ218" s="373"/>
      <c r="AK218" s="373"/>
      <c r="AL218" s="373"/>
      <c r="AM218" s="373"/>
      <c r="AN218" s="373"/>
      <c r="AO218" s="373"/>
      <c r="AP218" s="373"/>
      <c r="AQ218" s="373"/>
      <c r="AR218" s="373"/>
      <c r="AS218" s="373"/>
      <c r="AT218" s="373"/>
      <c r="AU218" s="373"/>
      <c r="AV218" s="373"/>
      <c r="AW218" s="373"/>
    </row>
    <row r="219" spans="1:53" ht="19.5" hidden="1" thickBot="1">
      <c r="A219" s="1814" t="s">
        <v>357</v>
      </c>
      <c r="B219" s="371" t="s">
        <v>358</v>
      </c>
      <c r="C219" s="1204">
        <f t="shared" si="56"/>
        <v>8690</v>
      </c>
      <c r="D219" s="579">
        <f t="shared" si="57"/>
        <v>2450</v>
      </c>
      <c r="E219" s="579">
        <f t="shared" si="58"/>
        <v>6240</v>
      </c>
      <c r="F219" s="1247"/>
      <c r="G219" s="1247"/>
      <c r="H219" s="1247"/>
      <c r="I219" s="1207"/>
      <c r="J219" s="1206">
        <f t="shared" si="59"/>
        <v>0.28193325661680091</v>
      </c>
      <c r="K219" s="1206">
        <f t="shared" si="60"/>
        <v>0.71806674338319909</v>
      </c>
      <c r="L219" s="373"/>
      <c r="M219" s="378"/>
      <c r="N219" s="373">
        <v>1000</v>
      </c>
      <c r="O219" s="373"/>
      <c r="P219" s="373"/>
      <c r="Q219" s="373"/>
      <c r="R219" s="373">
        <v>600</v>
      </c>
      <c r="S219" s="373">
        <v>4900</v>
      </c>
      <c r="T219" s="373"/>
      <c r="U219" s="373"/>
      <c r="V219" s="373"/>
      <c r="W219" s="373"/>
      <c r="X219" s="373"/>
      <c r="Y219" s="373"/>
      <c r="Z219" s="373"/>
      <c r="AA219" s="373"/>
      <c r="AB219" s="373">
        <v>200</v>
      </c>
      <c r="AC219" s="373"/>
      <c r="AD219" s="373"/>
      <c r="AE219" s="373"/>
      <c r="AF219" s="378"/>
      <c r="AG219" s="378"/>
      <c r="AH219" s="378"/>
      <c r="AI219" s="373"/>
      <c r="AJ219" s="373"/>
      <c r="AK219" s="373">
        <v>140</v>
      </c>
      <c r="AL219" s="373"/>
      <c r="AM219" s="373">
        <v>100</v>
      </c>
      <c r="AN219" s="373"/>
      <c r="AO219" s="373"/>
      <c r="AP219" s="373"/>
      <c r="AQ219" s="373">
        <v>1100</v>
      </c>
      <c r="AR219" s="373"/>
      <c r="AS219" s="373"/>
      <c r="AT219" s="373">
        <v>650</v>
      </c>
      <c r="AU219" s="373"/>
      <c r="AV219" s="373"/>
      <c r="AW219" s="373"/>
    </row>
    <row r="220" spans="1:53" ht="19.5" hidden="1" thickBot="1">
      <c r="A220" s="1814" t="s">
        <v>359</v>
      </c>
      <c r="B220" s="380" t="s">
        <v>360</v>
      </c>
      <c r="C220" s="1204">
        <f t="shared" si="56"/>
        <v>0</v>
      </c>
      <c r="D220" s="381">
        <f t="shared" si="57"/>
        <v>0</v>
      </c>
      <c r="E220" s="197">
        <f t="shared" si="58"/>
        <v>0</v>
      </c>
      <c r="F220" s="1247"/>
      <c r="G220" s="1247"/>
      <c r="H220" s="1247"/>
      <c r="I220" s="1205" t="e">
        <f>SUM(I222:I228)</f>
        <v>#DIV/0!</v>
      </c>
      <c r="J220" s="1206" t="e">
        <f t="shared" si="59"/>
        <v>#DIV/0!</v>
      </c>
      <c r="K220" s="1206" t="e">
        <f t="shared" si="60"/>
        <v>#DIV/0!</v>
      </c>
      <c r="L220" s="382"/>
      <c r="M220" s="382">
        <v>0</v>
      </c>
      <c r="N220" s="382">
        <v>0</v>
      </c>
      <c r="O220" s="382">
        <v>0</v>
      </c>
      <c r="P220" s="382"/>
      <c r="Q220" s="382">
        <v>0</v>
      </c>
      <c r="R220" s="382"/>
      <c r="S220" s="382"/>
      <c r="T220" s="382">
        <v>0</v>
      </c>
      <c r="U220" s="382">
        <v>0</v>
      </c>
      <c r="V220" s="382"/>
      <c r="W220" s="382">
        <v>0</v>
      </c>
      <c r="X220" s="382"/>
      <c r="Y220" s="382">
        <v>0</v>
      </c>
      <c r="Z220" s="382"/>
      <c r="AA220" s="382">
        <v>0</v>
      </c>
      <c r="AB220" s="382"/>
      <c r="AC220" s="382">
        <v>0</v>
      </c>
      <c r="AD220" s="382"/>
      <c r="AE220" s="382">
        <v>0</v>
      </c>
      <c r="AF220" s="382"/>
      <c r="AG220" s="382">
        <v>0</v>
      </c>
      <c r="AH220" s="382">
        <v>0</v>
      </c>
      <c r="AI220" s="382">
        <v>0</v>
      </c>
      <c r="AJ220" s="382"/>
      <c r="AK220" s="382">
        <v>0</v>
      </c>
      <c r="AL220" s="382"/>
      <c r="AM220" s="382">
        <v>0</v>
      </c>
      <c r="AN220" s="382"/>
      <c r="AO220" s="382">
        <v>0</v>
      </c>
      <c r="AP220" s="382"/>
      <c r="AQ220" s="382">
        <v>0</v>
      </c>
      <c r="AR220" s="382">
        <v>0</v>
      </c>
      <c r="AS220" s="382">
        <v>0</v>
      </c>
      <c r="AT220" s="382"/>
      <c r="AU220" s="382">
        <v>0</v>
      </c>
      <c r="AV220" s="382"/>
      <c r="AW220" s="382"/>
    </row>
    <row r="221" spans="1:53" ht="19.5" hidden="1" thickBot="1">
      <c r="A221" s="1814"/>
      <c r="B221" s="383" t="s">
        <v>361</v>
      </c>
      <c r="C221" s="1204"/>
      <c r="D221" s="384"/>
      <c r="E221" s="195"/>
      <c r="F221" s="1247"/>
      <c r="G221" s="1247"/>
      <c r="H221" s="1247"/>
      <c r="I221" s="1212"/>
      <c r="J221" s="1207"/>
      <c r="K221" s="1207"/>
      <c r="L221" s="385"/>
      <c r="M221" s="386"/>
      <c r="N221" s="385"/>
      <c r="O221" s="386"/>
      <c r="P221" s="385"/>
      <c r="Q221" s="386"/>
      <c r="R221" s="385"/>
      <c r="S221" s="385"/>
      <c r="T221" s="385"/>
      <c r="U221" s="386"/>
      <c r="V221" s="385"/>
      <c r="W221" s="386"/>
      <c r="X221" s="385"/>
      <c r="Y221" s="386"/>
      <c r="Z221" s="385"/>
      <c r="AA221" s="386"/>
      <c r="AB221" s="385"/>
      <c r="AC221" s="386"/>
      <c r="AD221" s="385"/>
      <c r="AE221" s="386"/>
      <c r="AF221" s="385"/>
      <c r="AG221" s="386"/>
      <c r="AH221" s="385"/>
      <c r="AI221" s="386"/>
      <c r="AJ221" s="385"/>
      <c r="AK221" s="385"/>
      <c r="AL221" s="385"/>
      <c r="AM221" s="386"/>
      <c r="AN221" s="385"/>
      <c r="AO221" s="386"/>
      <c r="AP221" s="385"/>
      <c r="AQ221" s="386"/>
      <c r="AR221" s="385"/>
      <c r="AS221" s="386"/>
      <c r="AT221" s="385"/>
      <c r="AU221" s="386"/>
      <c r="AV221" s="385"/>
      <c r="AW221" s="386"/>
    </row>
    <row r="222" spans="1:53" ht="19.5" hidden="1" thickBot="1">
      <c r="A222" s="1814" t="s">
        <v>362</v>
      </c>
      <c r="B222" s="387" t="s">
        <v>363</v>
      </c>
      <c r="C222" s="1204">
        <f t="shared" ref="C222:C285" si="61">SUM(D222:E222)</f>
        <v>0</v>
      </c>
      <c r="D222" s="388">
        <f t="shared" ref="D222:D276" si="62">L222+N222+P222+R222+T222+V222+X222+Z222+AB222+AD222+AF222+AH222+AJ222+AL222+AN222+AP222+AR222+AT222+AV222</f>
        <v>0</v>
      </c>
      <c r="E222" s="246">
        <f t="shared" ref="E222:E285" si="63">M222+O222+Q222+S222+U222+W222+Y222+AA222+AC222+AE222+AG222+AI222+AK222+AM222+AO222+AQ222+AS222+AU222+AW222</f>
        <v>0</v>
      </c>
      <c r="F222" s="1247"/>
      <c r="G222" s="1247"/>
      <c r="H222" s="1247"/>
      <c r="I222" s="1212" t="e">
        <f>C222/C220*100%</f>
        <v>#DIV/0!</v>
      </c>
      <c r="J222" s="1206" t="e">
        <f t="shared" ref="J222:J230" si="64">E222/C222*100%</f>
        <v>#DIV/0!</v>
      </c>
      <c r="K222" s="1206" t="e">
        <f>E222/C222*100%</f>
        <v>#DIV/0!</v>
      </c>
      <c r="L222" s="389"/>
      <c r="M222" s="390"/>
      <c r="N222" s="389"/>
      <c r="O222" s="390"/>
      <c r="P222" s="389"/>
      <c r="Q222" s="390"/>
      <c r="R222" s="389"/>
      <c r="S222" s="389"/>
      <c r="T222" s="389"/>
      <c r="U222" s="390"/>
      <c r="V222" s="389"/>
      <c r="W222" s="390"/>
      <c r="X222" s="389"/>
      <c r="Y222" s="390"/>
      <c r="Z222" s="389"/>
      <c r="AA222" s="390"/>
      <c r="AB222" s="389"/>
      <c r="AC222" s="390"/>
      <c r="AD222" s="389"/>
      <c r="AE222" s="390"/>
      <c r="AF222" s="389"/>
      <c r="AG222" s="390"/>
      <c r="AH222" s="389"/>
      <c r="AI222" s="390"/>
      <c r="AJ222" s="389"/>
      <c r="AK222" s="389"/>
      <c r="AL222" s="389"/>
      <c r="AM222" s="390"/>
      <c r="AN222" s="389"/>
      <c r="AO222" s="390"/>
      <c r="AP222" s="389"/>
      <c r="AQ222" s="390"/>
      <c r="AR222" s="389"/>
      <c r="AS222" s="390"/>
      <c r="AT222" s="389"/>
      <c r="AU222" s="390"/>
      <c r="AV222" s="389"/>
      <c r="AW222" s="390"/>
    </row>
    <row r="223" spans="1:53" ht="19.5" hidden="1" thickBot="1">
      <c r="A223" s="1814" t="s">
        <v>364</v>
      </c>
      <c r="B223" s="387" t="s">
        <v>365</v>
      </c>
      <c r="C223" s="1204">
        <f t="shared" si="61"/>
        <v>0</v>
      </c>
      <c r="D223" s="388">
        <f t="shared" si="62"/>
        <v>0</v>
      </c>
      <c r="E223" s="246">
        <f t="shared" si="63"/>
        <v>0</v>
      </c>
      <c r="F223" s="1247"/>
      <c r="G223" s="1247"/>
      <c r="H223" s="1247"/>
      <c r="I223" s="1212" t="e">
        <f>C223/C220*100%</f>
        <v>#DIV/0!</v>
      </c>
      <c r="J223" s="1206" t="e">
        <f t="shared" si="64"/>
        <v>#DIV/0!</v>
      </c>
      <c r="K223" s="1206" t="e">
        <f t="shared" ref="K223:K230" si="65">E223/C223*100%</f>
        <v>#DIV/0!</v>
      </c>
      <c r="L223" s="389"/>
      <c r="M223" s="390"/>
      <c r="N223" s="389"/>
      <c r="O223" s="390"/>
      <c r="P223" s="389"/>
      <c r="Q223" s="390"/>
      <c r="R223" s="389"/>
      <c r="S223" s="389"/>
      <c r="T223" s="389"/>
      <c r="U223" s="390"/>
      <c r="V223" s="389"/>
      <c r="W223" s="390"/>
      <c r="X223" s="389"/>
      <c r="Y223" s="390"/>
      <c r="Z223" s="389"/>
      <c r="AA223" s="390"/>
      <c r="AB223" s="389"/>
      <c r="AC223" s="390"/>
      <c r="AD223" s="389"/>
      <c r="AE223" s="390"/>
      <c r="AF223" s="389"/>
      <c r="AG223" s="390"/>
      <c r="AH223" s="389"/>
      <c r="AI223" s="390"/>
      <c r="AJ223" s="389"/>
      <c r="AK223" s="389"/>
      <c r="AL223" s="389"/>
      <c r="AM223" s="390"/>
      <c r="AN223" s="389"/>
      <c r="AO223" s="390"/>
      <c r="AP223" s="389"/>
      <c r="AQ223" s="390"/>
      <c r="AR223" s="389"/>
      <c r="AS223" s="390"/>
      <c r="AT223" s="389"/>
      <c r="AU223" s="390"/>
      <c r="AV223" s="389"/>
      <c r="AW223" s="390"/>
    </row>
    <row r="224" spans="1:53" ht="19.5" hidden="1" thickBot="1">
      <c r="A224" s="1814" t="s">
        <v>366</v>
      </c>
      <c r="B224" s="387" t="s">
        <v>367</v>
      </c>
      <c r="C224" s="1204">
        <f t="shared" si="61"/>
        <v>0</v>
      </c>
      <c r="D224" s="388">
        <f t="shared" si="62"/>
        <v>0</v>
      </c>
      <c r="E224" s="246">
        <f t="shared" si="63"/>
        <v>0</v>
      </c>
      <c r="F224" s="1247"/>
      <c r="G224" s="1247"/>
      <c r="H224" s="1247"/>
      <c r="I224" s="1212" t="e">
        <f>C224/C220*100%</f>
        <v>#DIV/0!</v>
      </c>
      <c r="J224" s="1206" t="e">
        <f t="shared" si="64"/>
        <v>#DIV/0!</v>
      </c>
      <c r="K224" s="1206" t="e">
        <f t="shared" si="65"/>
        <v>#DIV/0!</v>
      </c>
      <c r="L224" s="389"/>
      <c r="M224" s="390"/>
      <c r="N224" s="389"/>
      <c r="O224" s="390"/>
      <c r="P224" s="389"/>
      <c r="Q224" s="390"/>
      <c r="R224" s="389"/>
      <c r="S224" s="389"/>
      <c r="T224" s="389"/>
      <c r="U224" s="390"/>
      <c r="V224" s="389"/>
      <c r="W224" s="390"/>
      <c r="X224" s="389"/>
      <c r="Y224" s="390"/>
      <c r="Z224" s="389"/>
      <c r="AA224" s="390"/>
      <c r="AB224" s="389"/>
      <c r="AC224" s="390"/>
      <c r="AD224" s="389"/>
      <c r="AE224" s="390"/>
      <c r="AF224" s="389"/>
      <c r="AG224" s="390"/>
      <c r="AH224" s="389"/>
      <c r="AI224" s="390"/>
      <c r="AJ224" s="389"/>
      <c r="AK224" s="389"/>
      <c r="AL224" s="389"/>
      <c r="AM224" s="390"/>
      <c r="AN224" s="389"/>
      <c r="AO224" s="390"/>
      <c r="AP224" s="389"/>
      <c r="AQ224" s="390"/>
      <c r="AR224" s="389"/>
      <c r="AS224" s="390"/>
      <c r="AT224" s="389"/>
      <c r="AU224" s="390"/>
      <c r="AV224" s="389"/>
      <c r="AW224" s="390"/>
    </row>
    <row r="225" spans="1:49" ht="19.5" hidden="1" thickBot="1">
      <c r="A225" s="1814" t="s">
        <v>368</v>
      </c>
      <c r="B225" s="387" t="s">
        <v>369</v>
      </c>
      <c r="C225" s="1204">
        <f t="shared" si="61"/>
        <v>0</v>
      </c>
      <c r="D225" s="388">
        <f t="shared" si="62"/>
        <v>0</v>
      </c>
      <c r="E225" s="246">
        <f t="shared" si="63"/>
        <v>0</v>
      </c>
      <c r="F225" s="1247"/>
      <c r="G225" s="1247"/>
      <c r="H225" s="1247"/>
      <c r="I225" s="1212" t="e">
        <f>C225/C220*100%</f>
        <v>#DIV/0!</v>
      </c>
      <c r="J225" s="1206" t="e">
        <f t="shared" si="64"/>
        <v>#DIV/0!</v>
      </c>
      <c r="K225" s="1206" t="e">
        <f t="shared" si="65"/>
        <v>#DIV/0!</v>
      </c>
      <c r="L225" s="389"/>
      <c r="M225" s="390"/>
      <c r="N225" s="389"/>
      <c r="O225" s="390"/>
      <c r="P225" s="389"/>
      <c r="Q225" s="390"/>
      <c r="R225" s="389"/>
      <c r="S225" s="389"/>
      <c r="T225" s="389"/>
      <c r="U225" s="390"/>
      <c r="V225" s="389"/>
      <c r="W225" s="390"/>
      <c r="X225" s="389"/>
      <c r="Y225" s="390"/>
      <c r="Z225" s="389"/>
      <c r="AA225" s="390"/>
      <c r="AB225" s="389"/>
      <c r="AC225" s="390"/>
      <c r="AD225" s="389"/>
      <c r="AE225" s="390"/>
      <c r="AF225" s="389"/>
      <c r="AG225" s="390"/>
      <c r="AH225" s="389"/>
      <c r="AI225" s="390"/>
      <c r="AJ225" s="389"/>
      <c r="AK225" s="389"/>
      <c r="AL225" s="389"/>
      <c r="AM225" s="390"/>
      <c r="AN225" s="389"/>
      <c r="AO225" s="390"/>
      <c r="AP225" s="389"/>
      <c r="AQ225" s="390"/>
      <c r="AR225" s="389"/>
      <c r="AS225" s="390"/>
      <c r="AT225" s="389"/>
      <c r="AU225" s="390"/>
      <c r="AV225" s="389"/>
      <c r="AW225" s="390"/>
    </row>
    <row r="226" spans="1:49" ht="19.5" hidden="1" thickBot="1">
      <c r="A226" s="1814" t="s">
        <v>370</v>
      </c>
      <c r="B226" s="387" t="s">
        <v>371</v>
      </c>
      <c r="C226" s="1204">
        <f t="shared" si="61"/>
        <v>0</v>
      </c>
      <c r="D226" s="388">
        <f t="shared" si="62"/>
        <v>0</v>
      </c>
      <c r="E226" s="246">
        <f t="shared" si="63"/>
        <v>0</v>
      </c>
      <c r="F226" s="1247"/>
      <c r="G226" s="1247"/>
      <c r="H226" s="1247"/>
      <c r="I226" s="1212" t="e">
        <f>C226/C220*100%</f>
        <v>#DIV/0!</v>
      </c>
      <c r="J226" s="1206" t="e">
        <f t="shared" si="64"/>
        <v>#DIV/0!</v>
      </c>
      <c r="K226" s="1206" t="e">
        <f t="shared" si="65"/>
        <v>#DIV/0!</v>
      </c>
      <c r="L226" s="389"/>
      <c r="M226" s="390"/>
      <c r="N226" s="389"/>
      <c r="O226" s="390"/>
      <c r="P226" s="389"/>
      <c r="Q226" s="390"/>
      <c r="R226" s="389"/>
      <c r="S226" s="389"/>
      <c r="T226" s="389"/>
      <c r="U226" s="390"/>
      <c r="V226" s="389"/>
      <c r="W226" s="390"/>
      <c r="X226" s="389"/>
      <c r="Y226" s="390"/>
      <c r="Z226" s="389"/>
      <c r="AA226" s="390"/>
      <c r="AB226" s="389"/>
      <c r="AC226" s="390"/>
      <c r="AD226" s="389"/>
      <c r="AE226" s="390"/>
      <c r="AF226" s="389"/>
      <c r="AG226" s="390"/>
      <c r="AH226" s="389"/>
      <c r="AI226" s="390"/>
      <c r="AJ226" s="389"/>
      <c r="AK226" s="389"/>
      <c r="AL226" s="389"/>
      <c r="AM226" s="390"/>
      <c r="AN226" s="389"/>
      <c r="AO226" s="390"/>
      <c r="AP226" s="389"/>
      <c r="AQ226" s="390"/>
      <c r="AR226" s="389"/>
      <c r="AS226" s="390"/>
      <c r="AT226" s="389"/>
      <c r="AU226" s="390"/>
      <c r="AV226" s="389"/>
      <c r="AW226" s="390"/>
    </row>
    <row r="227" spans="1:49" ht="19.5" hidden="1" thickBot="1">
      <c r="A227" s="1814" t="s">
        <v>372</v>
      </c>
      <c r="B227" s="387" t="s">
        <v>373</v>
      </c>
      <c r="C227" s="1204">
        <f t="shared" si="61"/>
        <v>0</v>
      </c>
      <c r="D227" s="388">
        <f t="shared" si="62"/>
        <v>0</v>
      </c>
      <c r="E227" s="246">
        <f t="shared" si="63"/>
        <v>0</v>
      </c>
      <c r="F227" s="1247"/>
      <c r="G227" s="1247"/>
      <c r="H227" s="1247"/>
      <c r="I227" s="1212" t="e">
        <f>C227/C220*100%</f>
        <v>#DIV/0!</v>
      </c>
      <c r="J227" s="1206" t="e">
        <f t="shared" si="64"/>
        <v>#DIV/0!</v>
      </c>
      <c r="K227" s="1206" t="e">
        <f t="shared" si="65"/>
        <v>#DIV/0!</v>
      </c>
      <c r="L227" s="391"/>
      <c r="M227" s="391"/>
      <c r="N227" s="391"/>
      <c r="O227" s="391"/>
      <c r="P227" s="391"/>
      <c r="Q227" s="391"/>
      <c r="R227" s="391"/>
      <c r="S227" s="391"/>
      <c r="T227" s="391"/>
      <c r="U227" s="391"/>
      <c r="V227" s="391"/>
      <c r="W227" s="391"/>
      <c r="X227" s="391"/>
      <c r="Y227" s="391"/>
      <c r="Z227" s="391"/>
      <c r="AA227" s="391"/>
      <c r="AB227" s="391"/>
      <c r="AC227" s="391"/>
      <c r="AD227" s="391"/>
      <c r="AE227" s="391"/>
      <c r="AF227" s="391"/>
      <c r="AG227" s="391"/>
      <c r="AH227" s="391"/>
      <c r="AI227" s="391"/>
      <c r="AJ227" s="391"/>
      <c r="AK227" s="391"/>
      <c r="AL227" s="391"/>
      <c r="AM227" s="391"/>
      <c r="AN227" s="391"/>
      <c r="AO227" s="391"/>
      <c r="AP227" s="391"/>
      <c r="AQ227" s="391"/>
      <c r="AR227" s="391"/>
      <c r="AS227" s="391"/>
      <c r="AT227" s="391"/>
      <c r="AU227" s="391"/>
      <c r="AV227" s="391"/>
      <c r="AW227" s="391"/>
    </row>
    <row r="228" spans="1:49" ht="19.5" hidden="1" thickBot="1">
      <c r="A228" s="1814" t="s">
        <v>374</v>
      </c>
      <c r="B228" s="387" t="s">
        <v>375</v>
      </c>
      <c r="C228" s="1204">
        <f t="shared" si="61"/>
        <v>0</v>
      </c>
      <c r="D228" s="388">
        <f t="shared" si="62"/>
        <v>0</v>
      </c>
      <c r="E228" s="246">
        <f t="shared" si="63"/>
        <v>0</v>
      </c>
      <c r="F228" s="1247"/>
      <c r="G228" s="1247"/>
      <c r="H228" s="1247"/>
      <c r="I228" s="1212" t="e">
        <f>C228/C220*100%</f>
        <v>#DIV/0!</v>
      </c>
      <c r="J228" s="1206" t="e">
        <f t="shared" si="64"/>
        <v>#DIV/0!</v>
      </c>
      <c r="K228" s="1206" t="e">
        <f t="shared" si="65"/>
        <v>#DIV/0!</v>
      </c>
      <c r="L228" s="391"/>
      <c r="M228" s="391"/>
      <c r="N228" s="391"/>
      <c r="O228" s="391"/>
      <c r="P228" s="391"/>
      <c r="Q228" s="391"/>
      <c r="R228" s="391"/>
      <c r="S228" s="391"/>
      <c r="T228" s="391"/>
      <c r="U228" s="391"/>
      <c r="V228" s="391"/>
      <c r="W228" s="391"/>
      <c r="X228" s="391"/>
      <c r="Y228" s="391"/>
      <c r="Z228" s="391"/>
      <c r="AA228" s="391"/>
      <c r="AB228" s="391"/>
      <c r="AC228" s="391"/>
      <c r="AD228" s="391"/>
      <c r="AE228" s="391"/>
      <c r="AF228" s="391"/>
      <c r="AG228" s="391"/>
      <c r="AH228" s="391"/>
      <c r="AI228" s="391"/>
      <c r="AJ228" s="391"/>
      <c r="AK228" s="391"/>
      <c r="AL228" s="391"/>
      <c r="AM228" s="391"/>
      <c r="AN228" s="391"/>
      <c r="AO228" s="391"/>
      <c r="AP228" s="391"/>
      <c r="AQ228" s="391"/>
      <c r="AR228" s="391"/>
      <c r="AS228" s="391"/>
      <c r="AT228" s="391"/>
      <c r="AU228" s="391"/>
      <c r="AV228" s="391"/>
      <c r="AW228" s="391"/>
    </row>
    <row r="229" spans="1:49" ht="19.5" hidden="1" thickBot="1">
      <c r="A229" s="1814" t="s">
        <v>376</v>
      </c>
      <c r="B229" s="371" t="s">
        <v>377</v>
      </c>
      <c r="C229" s="1204">
        <f t="shared" si="61"/>
        <v>0</v>
      </c>
      <c r="D229" s="384">
        <f t="shared" si="62"/>
        <v>0</v>
      </c>
      <c r="E229" s="195">
        <f t="shared" si="63"/>
        <v>0</v>
      </c>
      <c r="F229" s="1247"/>
      <c r="G229" s="1247"/>
      <c r="H229" s="1247"/>
      <c r="I229" s="1207"/>
      <c r="J229" s="1206" t="e">
        <f t="shared" si="64"/>
        <v>#DIV/0!</v>
      </c>
      <c r="K229" s="1206" t="e">
        <f t="shared" si="65"/>
        <v>#DIV/0!</v>
      </c>
      <c r="L229" s="373"/>
      <c r="M229" s="373"/>
      <c r="N229" s="373"/>
      <c r="O229" s="373"/>
      <c r="P229" s="373"/>
      <c r="Q229" s="373"/>
      <c r="R229" s="373"/>
      <c r="S229" s="373"/>
      <c r="T229" s="373"/>
      <c r="U229" s="373"/>
      <c r="V229" s="373"/>
      <c r="W229" s="373"/>
      <c r="X229" s="373"/>
      <c r="Y229" s="373"/>
      <c r="Z229" s="373"/>
      <c r="AA229" s="373"/>
      <c r="AB229" s="373"/>
      <c r="AC229" s="373"/>
      <c r="AD229" s="373"/>
      <c r="AE229" s="373"/>
      <c r="AF229" s="373"/>
      <c r="AG229" s="373"/>
      <c r="AH229" s="373"/>
      <c r="AI229" s="373"/>
      <c r="AJ229" s="373"/>
      <c r="AK229" s="373"/>
      <c r="AL229" s="373"/>
      <c r="AM229" s="373"/>
      <c r="AN229" s="373"/>
      <c r="AO229" s="373"/>
      <c r="AP229" s="373"/>
      <c r="AQ229" s="373"/>
      <c r="AR229" s="373"/>
      <c r="AS229" s="373"/>
      <c r="AT229" s="373"/>
      <c r="AU229" s="373"/>
      <c r="AV229" s="373"/>
      <c r="AW229" s="373"/>
    </row>
    <row r="230" spans="1:49" ht="19.5" hidden="1" thickBot="1">
      <c r="A230" s="1814" t="s">
        <v>378</v>
      </c>
      <c r="B230" s="371" t="s">
        <v>379</v>
      </c>
      <c r="C230" s="1204">
        <f t="shared" si="61"/>
        <v>1</v>
      </c>
      <c r="D230" s="384">
        <f t="shared" si="62"/>
        <v>0</v>
      </c>
      <c r="E230" s="195">
        <f t="shared" si="63"/>
        <v>1</v>
      </c>
      <c r="F230" s="1247"/>
      <c r="G230" s="1247"/>
      <c r="H230" s="1247"/>
      <c r="I230" s="1207"/>
      <c r="J230" s="1206">
        <f t="shared" si="64"/>
        <v>1</v>
      </c>
      <c r="K230" s="1206">
        <f t="shared" si="65"/>
        <v>1</v>
      </c>
      <c r="L230" s="373"/>
      <c r="M230" s="378">
        <v>1</v>
      </c>
      <c r="N230" s="373"/>
      <c r="O230" s="373"/>
      <c r="P230" s="373"/>
      <c r="Q230" s="373"/>
      <c r="R230" s="373"/>
      <c r="S230" s="373"/>
      <c r="T230" s="373"/>
      <c r="U230" s="373"/>
      <c r="V230" s="373"/>
      <c r="W230" s="373"/>
      <c r="X230" s="373"/>
      <c r="Y230" s="373"/>
      <c r="Z230" s="373"/>
      <c r="AA230" s="373"/>
      <c r="AB230" s="373"/>
      <c r="AC230" s="373"/>
      <c r="AD230" s="373"/>
      <c r="AE230" s="373"/>
      <c r="AF230" s="373"/>
      <c r="AG230" s="373"/>
      <c r="AH230" s="373"/>
      <c r="AI230" s="373"/>
      <c r="AJ230" s="373"/>
      <c r="AK230" s="373"/>
      <c r="AL230" s="373"/>
      <c r="AM230" s="373"/>
      <c r="AN230" s="373"/>
      <c r="AO230" s="373"/>
      <c r="AP230" s="373"/>
      <c r="AQ230" s="373"/>
      <c r="AR230" s="373"/>
      <c r="AS230" s="373"/>
      <c r="AT230" s="373"/>
      <c r="AU230" s="373"/>
      <c r="AV230" s="373"/>
      <c r="AW230" s="373"/>
    </row>
    <row r="231" spans="1:49" ht="32.25" hidden="1" thickBot="1">
      <c r="A231" s="1815">
        <v>2</v>
      </c>
      <c r="B231" s="393" t="s">
        <v>380</v>
      </c>
      <c r="C231" s="1204">
        <f t="shared" si="61"/>
        <v>2</v>
      </c>
      <c r="D231" s="197">
        <f t="shared" si="62"/>
        <v>1</v>
      </c>
      <c r="E231" s="197">
        <f t="shared" si="63"/>
        <v>1</v>
      </c>
      <c r="F231" s="1247"/>
      <c r="G231" s="1247"/>
      <c r="H231" s="1247"/>
      <c r="I231" s="1205">
        <f>I232+I233+I234+I235+I236+I237+I238+I241+I242+I243</f>
        <v>1</v>
      </c>
      <c r="J231" s="1206">
        <f>D231/C231*100%</f>
        <v>0.5</v>
      </c>
      <c r="K231" s="1206">
        <f>E231/C231*100%</f>
        <v>0.5</v>
      </c>
      <c r="L231" s="309">
        <v>0</v>
      </c>
      <c r="M231" s="309">
        <v>0</v>
      </c>
      <c r="N231" s="309">
        <v>1</v>
      </c>
      <c r="O231" s="309">
        <v>0</v>
      </c>
      <c r="P231" s="309">
        <v>0</v>
      </c>
      <c r="Q231" s="309">
        <v>0</v>
      </c>
      <c r="R231" s="309">
        <v>0</v>
      </c>
      <c r="S231" s="309">
        <v>0</v>
      </c>
      <c r="T231" s="309">
        <v>0</v>
      </c>
      <c r="U231" s="309">
        <v>0</v>
      </c>
      <c r="V231" s="309">
        <v>0</v>
      </c>
      <c r="W231" s="309">
        <v>0</v>
      </c>
      <c r="X231" s="309">
        <v>0</v>
      </c>
      <c r="Y231" s="309">
        <v>0</v>
      </c>
      <c r="Z231" s="309">
        <v>0</v>
      </c>
      <c r="AA231" s="309">
        <v>0</v>
      </c>
      <c r="AB231" s="309">
        <v>0</v>
      </c>
      <c r="AC231" s="309">
        <v>0</v>
      </c>
      <c r="AD231" s="309">
        <v>0</v>
      </c>
      <c r="AE231" s="309">
        <v>0</v>
      </c>
      <c r="AF231" s="309">
        <v>0</v>
      </c>
      <c r="AG231" s="309">
        <v>0</v>
      </c>
      <c r="AH231" s="309">
        <v>0</v>
      </c>
      <c r="AI231" s="309">
        <v>0</v>
      </c>
      <c r="AJ231" s="309">
        <v>0</v>
      </c>
      <c r="AK231" s="309">
        <v>0</v>
      </c>
      <c r="AL231" s="309">
        <v>0</v>
      </c>
      <c r="AM231" s="309">
        <v>0</v>
      </c>
      <c r="AN231" s="309">
        <v>0</v>
      </c>
      <c r="AO231" s="309">
        <v>0</v>
      </c>
      <c r="AP231" s="309">
        <v>0</v>
      </c>
      <c r="AQ231" s="309">
        <v>0</v>
      </c>
      <c r="AR231" s="309">
        <v>0</v>
      </c>
      <c r="AS231" s="309">
        <v>0</v>
      </c>
      <c r="AT231" s="309">
        <v>0</v>
      </c>
      <c r="AU231" s="309">
        <v>1</v>
      </c>
      <c r="AV231" s="309">
        <v>0</v>
      </c>
      <c r="AW231" s="309">
        <v>0</v>
      </c>
    </row>
    <row r="232" spans="1:49" ht="19.5" hidden="1" thickBot="1">
      <c r="A232" s="1814" t="s">
        <v>381</v>
      </c>
      <c r="B232" s="371" t="s">
        <v>382</v>
      </c>
      <c r="C232" s="1204">
        <f t="shared" si="61"/>
        <v>0</v>
      </c>
      <c r="D232" s="372">
        <f t="shared" si="62"/>
        <v>0</v>
      </c>
      <c r="E232" s="196">
        <f t="shared" si="63"/>
        <v>0</v>
      </c>
      <c r="F232" s="1247"/>
      <c r="G232" s="1247"/>
      <c r="H232" s="1247"/>
      <c r="I232" s="1212">
        <f>C232/C231*100%</f>
        <v>0</v>
      </c>
      <c r="J232" s="1206" t="e">
        <f t="shared" ref="J232:J295" si="66">D232/C232*100%</f>
        <v>#DIV/0!</v>
      </c>
      <c r="K232" s="1206" t="e">
        <f t="shared" ref="K232:K295" si="67">E232/C232*100%</f>
        <v>#DIV/0!</v>
      </c>
      <c r="L232" s="373"/>
      <c r="M232" s="373"/>
      <c r="N232" s="373"/>
      <c r="O232" s="373"/>
      <c r="P232" s="373"/>
      <c r="Q232" s="373"/>
      <c r="R232" s="373"/>
      <c r="S232" s="373"/>
      <c r="T232" s="373"/>
      <c r="U232" s="373"/>
      <c r="V232" s="373"/>
      <c r="W232" s="373"/>
      <c r="X232" s="373"/>
      <c r="Y232" s="373"/>
      <c r="Z232" s="373"/>
      <c r="AA232" s="373"/>
      <c r="AB232" s="373"/>
      <c r="AC232" s="373"/>
      <c r="AD232" s="373"/>
      <c r="AE232" s="373"/>
      <c r="AF232" s="373"/>
      <c r="AG232" s="373"/>
      <c r="AH232" s="373"/>
      <c r="AI232" s="373"/>
      <c r="AJ232" s="373"/>
      <c r="AK232" s="373"/>
      <c r="AL232" s="373"/>
      <c r="AM232" s="373"/>
      <c r="AN232" s="373"/>
      <c r="AO232" s="373"/>
      <c r="AP232" s="373"/>
      <c r="AQ232" s="373"/>
      <c r="AR232" s="373"/>
      <c r="AS232" s="373"/>
      <c r="AT232" s="373"/>
      <c r="AU232" s="373"/>
      <c r="AV232" s="373"/>
      <c r="AW232" s="373"/>
    </row>
    <row r="233" spans="1:49" ht="19.5" hidden="1" thickBot="1">
      <c r="A233" s="1814" t="s">
        <v>383</v>
      </c>
      <c r="B233" s="371" t="s">
        <v>384</v>
      </c>
      <c r="C233" s="1204">
        <f t="shared" si="61"/>
        <v>0</v>
      </c>
      <c r="D233" s="372">
        <f t="shared" si="62"/>
        <v>0</v>
      </c>
      <c r="E233" s="196">
        <f t="shared" si="63"/>
        <v>0</v>
      </c>
      <c r="F233" s="1247"/>
      <c r="G233" s="1247"/>
      <c r="H233" s="1247"/>
      <c r="I233" s="1212">
        <f>C233/C231*100%</f>
        <v>0</v>
      </c>
      <c r="J233" s="1206" t="e">
        <f t="shared" si="66"/>
        <v>#DIV/0!</v>
      </c>
      <c r="K233" s="1206" t="e">
        <f t="shared" si="67"/>
        <v>#DIV/0!</v>
      </c>
      <c r="L233" s="373"/>
      <c r="M233" s="373"/>
      <c r="N233" s="373"/>
      <c r="O233" s="373"/>
      <c r="P233" s="373"/>
      <c r="Q233" s="373"/>
      <c r="R233" s="373"/>
      <c r="S233" s="373"/>
      <c r="T233" s="373"/>
      <c r="U233" s="373"/>
      <c r="V233" s="373"/>
      <c r="W233" s="373"/>
      <c r="X233" s="373"/>
      <c r="Y233" s="373"/>
      <c r="Z233" s="373"/>
      <c r="AA233" s="373"/>
      <c r="AB233" s="373"/>
      <c r="AC233" s="373"/>
      <c r="AD233" s="373"/>
      <c r="AE233" s="373"/>
      <c r="AF233" s="373"/>
      <c r="AG233" s="373"/>
      <c r="AH233" s="373"/>
      <c r="AI233" s="373"/>
      <c r="AJ233" s="373"/>
      <c r="AK233" s="373"/>
      <c r="AL233" s="373"/>
      <c r="AM233" s="373"/>
      <c r="AN233" s="373"/>
      <c r="AO233" s="373"/>
      <c r="AP233" s="373"/>
      <c r="AQ233" s="373"/>
      <c r="AR233" s="373"/>
      <c r="AS233" s="373"/>
      <c r="AT233" s="373"/>
      <c r="AU233" s="373"/>
      <c r="AV233" s="373"/>
      <c r="AW233" s="373"/>
    </row>
    <row r="234" spans="1:49" ht="19.5" hidden="1" thickBot="1">
      <c r="A234" s="1814" t="s">
        <v>385</v>
      </c>
      <c r="B234" s="371" t="s">
        <v>386</v>
      </c>
      <c r="C234" s="1204">
        <f t="shared" si="61"/>
        <v>0</v>
      </c>
      <c r="D234" s="372">
        <f t="shared" si="62"/>
        <v>0</v>
      </c>
      <c r="E234" s="196">
        <f t="shared" si="63"/>
        <v>0</v>
      </c>
      <c r="F234" s="1247"/>
      <c r="G234" s="1247"/>
      <c r="H234" s="1247"/>
      <c r="I234" s="1212">
        <f>C234/C231*100%</f>
        <v>0</v>
      </c>
      <c r="J234" s="1206" t="e">
        <f t="shared" si="66"/>
        <v>#DIV/0!</v>
      </c>
      <c r="K234" s="1206" t="e">
        <f t="shared" si="67"/>
        <v>#DIV/0!</v>
      </c>
      <c r="L234" s="373"/>
      <c r="M234" s="373"/>
      <c r="N234" s="373"/>
      <c r="O234" s="373"/>
      <c r="P234" s="373"/>
      <c r="Q234" s="373"/>
      <c r="R234" s="373"/>
      <c r="S234" s="373"/>
      <c r="T234" s="373"/>
      <c r="U234" s="373"/>
      <c r="V234" s="373"/>
      <c r="W234" s="373"/>
      <c r="X234" s="373"/>
      <c r="Y234" s="373"/>
      <c r="Z234" s="373"/>
      <c r="AA234" s="373"/>
      <c r="AB234" s="373"/>
      <c r="AC234" s="373"/>
      <c r="AD234" s="373"/>
      <c r="AE234" s="373"/>
      <c r="AF234" s="373"/>
      <c r="AG234" s="373"/>
      <c r="AH234" s="373"/>
      <c r="AI234" s="373"/>
      <c r="AJ234" s="373"/>
      <c r="AK234" s="373"/>
      <c r="AL234" s="373"/>
      <c r="AM234" s="373"/>
      <c r="AN234" s="373"/>
      <c r="AO234" s="373"/>
      <c r="AP234" s="373"/>
      <c r="AQ234" s="373"/>
      <c r="AR234" s="373"/>
      <c r="AS234" s="373"/>
      <c r="AT234" s="373"/>
      <c r="AU234" s="373"/>
      <c r="AV234" s="373"/>
      <c r="AW234" s="373"/>
    </row>
    <row r="235" spans="1:49" ht="19.5" hidden="1" thickBot="1">
      <c r="A235" s="1814" t="s">
        <v>387</v>
      </c>
      <c r="B235" s="371" t="s">
        <v>388</v>
      </c>
      <c r="C235" s="1204">
        <f t="shared" si="61"/>
        <v>1</v>
      </c>
      <c r="D235" s="372">
        <f t="shared" si="62"/>
        <v>1</v>
      </c>
      <c r="E235" s="196">
        <f t="shared" si="63"/>
        <v>0</v>
      </c>
      <c r="F235" s="1247"/>
      <c r="G235" s="1247"/>
      <c r="H235" s="1247"/>
      <c r="I235" s="1212">
        <f>C235/C231*100%</f>
        <v>0.5</v>
      </c>
      <c r="J235" s="1206">
        <f t="shared" si="66"/>
        <v>1</v>
      </c>
      <c r="K235" s="1206">
        <f t="shared" si="67"/>
        <v>0</v>
      </c>
      <c r="L235" s="373"/>
      <c r="M235" s="373"/>
      <c r="N235" s="373">
        <v>1</v>
      </c>
      <c r="O235" s="373"/>
      <c r="P235" s="373"/>
      <c r="Q235" s="373"/>
      <c r="R235" s="373"/>
      <c r="S235" s="373"/>
      <c r="T235" s="373"/>
      <c r="U235" s="373"/>
      <c r="V235" s="373"/>
      <c r="W235" s="373"/>
      <c r="X235" s="373"/>
      <c r="Y235" s="373"/>
      <c r="Z235" s="373"/>
      <c r="AA235" s="373"/>
      <c r="AB235" s="373"/>
      <c r="AC235" s="373"/>
      <c r="AD235" s="373"/>
      <c r="AE235" s="373"/>
      <c r="AF235" s="373"/>
      <c r="AG235" s="373"/>
      <c r="AH235" s="373"/>
      <c r="AI235" s="373"/>
      <c r="AJ235" s="373"/>
      <c r="AK235" s="373"/>
      <c r="AL235" s="373"/>
      <c r="AM235" s="373"/>
      <c r="AN235" s="373"/>
      <c r="AO235" s="373"/>
      <c r="AP235" s="373"/>
      <c r="AQ235" s="373"/>
      <c r="AR235" s="373"/>
      <c r="AS235" s="373"/>
      <c r="AT235" s="373"/>
      <c r="AU235" s="373"/>
      <c r="AV235" s="373"/>
      <c r="AW235" s="373"/>
    </row>
    <row r="236" spans="1:49" ht="19.5" hidden="1" thickBot="1">
      <c r="A236" s="1814" t="s">
        <v>389</v>
      </c>
      <c r="B236" s="371" t="s">
        <v>390</v>
      </c>
      <c r="C236" s="1204">
        <f t="shared" si="61"/>
        <v>0</v>
      </c>
      <c r="D236" s="372">
        <f t="shared" si="62"/>
        <v>0</v>
      </c>
      <c r="E236" s="196">
        <f t="shared" si="63"/>
        <v>0</v>
      </c>
      <c r="F236" s="1247"/>
      <c r="G236" s="1247"/>
      <c r="H236" s="1247"/>
      <c r="I236" s="1212">
        <f>C236/C231*100%</f>
        <v>0</v>
      </c>
      <c r="J236" s="1206" t="e">
        <f t="shared" si="66"/>
        <v>#DIV/0!</v>
      </c>
      <c r="K236" s="1206" t="e">
        <f t="shared" si="67"/>
        <v>#DIV/0!</v>
      </c>
      <c r="L236" s="373"/>
      <c r="M236" s="373"/>
      <c r="N236" s="373"/>
      <c r="O236" s="373"/>
      <c r="P236" s="373"/>
      <c r="Q236" s="373"/>
      <c r="R236" s="373"/>
      <c r="S236" s="373"/>
      <c r="T236" s="373"/>
      <c r="U236" s="373"/>
      <c r="V236" s="373"/>
      <c r="W236" s="373"/>
      <c r="X236" s="373"/>
      <c r="Y236" s="373"/>
      <c r="Z236" s="373"/>
      <c r="AA236" s="373"/>
      <c r="AB236" s="373"/>
      <c r="AC236" s="373"/>
      <c r="AD236" s="373"/>
      <c r="AE236" s="373"/>
      <c r="AF236" s="373"/>
      <c r="AG236" s="373"/>
      <c r="AH236" s="373"/>
      <c r="AI236" s="373"/>
      <c r="AJ236" s="373"/>
      <c r="AK236" s="373"/>
      <c r="AL236" s="373"/>
      <c r="AM236" s="373"/>
      <c r="AN236" s="373"/>
      <c r="AO236" s="373"/>
      <c r="AP236" s="373"/>
      <c r="AQ236" s="373"/>
      <c r="AR236" s="373"/>
      <c r="AS236" s="373"/>
      <c r="AT236" s="373"/>
      <c r="AU236" s="373"/>
      <c r="AV236" s="373"/>
      <c r="AW236" s="373"/>
    </row>
    <row r="237" spans="1:49" ht="19.5" hidden="1" thickBot="1">
      <c r="A237" s="1814" t="s">
        <v>391</v>
      </c>
      <c r="B237" s="371" t="s">
        <v>392</v>
      </c>
      <c r="C237" s="1204">
        <f t="shared" si="61"/>
        <v>0</v>
      </c>
      <c r="D237" s="372">
        <f t="shared" si="62"/>
        <v>0</v>
      </c>
      <c r="E237" s="196">
        <f t="shared" si="63"/>
        <v>0</v>
      </c>
      <c r="F237" s="1247"/>
      <c r="G237" s="1247"/>
      <c r="H237" s="1247"/>
      <c r="I237" s="1212">
        <f>C237/C231*100%</f>
        <v>0</v>
      </c>
      <c r="J237" s="1206" t="e">
        <f t="shared" si="66"/>
        <v>#DIV/0!</v>
      </c>
      <c r="K237" s="1206" t="e">
        <f t="shared" si="67"/>
        <v>#DIV/0!</v>
      </c>
      <c r="L237" s="373"/>
      <c r="M237" s="373"/>
      <c r="N237" s="373"/>
      <c r="O237" s="373"/>
      <c r="P237" s="373"/>
      <c r="Q237" s="373"/>
      <c r="R237" s="373"/>
      <c r="S237" s="373"/>
      <c r="T237" s="373"/>
      <c r="U237" s="373"/>
      <c r="V237" s="373"/>
      <c r="W237" s="373"/>
      <c r="X237" s="373"/>
      <c r="Y237" s="373"/>
      <c r="Z237" s="373"/>
      <c r="AA237" s="373"/>
      <c r="AB237" s="373"/>
      <c r="AC237" s="373"/>
      <c r="AD237" s="373"/>
      <c r="AE237" s="373"/>
      <c r="AF237" s="373"/>
      <c r="AG237" s="373"/>
      <c r="AH237" s="373"/>
      <c r="AI237" s="373"/>
      <c r="AJ237" s="373"/>
      <c r="AK237" s="373"/>
      <c r="AL237" s="373"/>
      <c r="AM237" s="373"/>
      <c r="AN237" s="373"/>
      <c r="AO237" s="373"/>
      <c r="AP237" s="373"/>
      <c r="AQ237" s="373"/>
      <c r="AR237" s="373"/>
      <c r="AS237" s="373"/>
      <c r="AT237" s="373"/>
      <c r="AU237" s="373"/>
      <c r="AV237" s="373"/>
      <c r="AW237" s="373"/>
    </row>
    <row r="238" spans="1:49" ht="19.5" hidden="1" thickBot="1">
      <c r="A238" s="1814" t="s">
        <v>393</v>
      </c>
      <c r="B238" s="380" t="s">
        <v>394</v>
      </c>
      <c r="C238" s="1204">
        <f t="shared" si="61"/>
        <v>0</v>
      </c>
      <c r="D238" s="381">
        <f t="shared" si="62"/>
        <v>0</v>
      </c>
      <c r="E238" s="197">
        <f t="shared" si="63"/>
        <v>0</v>
      </c>
      <c r="F238" s="1247"/>
      <c r="G238" s="1247"/>
      <c r="H238" s="1247"/>
      <c r="I238" s="1212">
        <f>C238/C231*100%</f>
        <v>0</v>
      </c>
      <c r="J238" s="1206" t="e">
        <f t="shared" si="66"/>
        <v>#DIV/0!</v>
      </c>
      <c r="K238" s="1206" t="e">
        <f t="shared" si="67"/>
        <v>#DIV/0!</v>
      </c>
      <c r="L238" s="394">
        <v>0</v>
      </c>
      <c r="M238" s="394">
        <v>0</v>
      </c>
      <c r="N238" s="394">
        <v>0</v>
      </c>
      <c r="O238" s="394">
        <v>0</v>
      </c>
      <c r="P238" s="394">
        <v>0</v>
      </c>
      <c r="Q238" s="394">
        <v>0</v>
      </c>
      <c r="R238" s="394">
        <v>0</v>
      </c>
      <c r="S238" s="394">
        <v>0</v>
      </c>
      <c r="T238" s="394">
        <v>0</v>
      </c>
      <c r="U238" s="394">
        <v>0</v>
      </c>
      <c r="V238" s="394">
        <v>0</v>
      </c>
      <c r="W238" s="394">
        <v>0</v>
      </c>
      <c r="X238" s="394">
        <v>0</v>
      </c>
      <c r="Y238" s="394">
        <v>0</v>
      </c>
      <c r="Z238" s="394">
        <v>0</v>
      </c>
      <c r="AA238" s="394">
        <v>0</v>
      </c>
      <c r="AB238" s="394">
        <v>0</v>
      </c>
      <c r="AC238" s="394">
        <v>0</v>
      </c>
      <c r="AD238" s="394">
        <v>0</v>
      </c>
      <c r="AE238" s="394">
        <v>0</v>
      </c>
      <c r="AF238" s="394">
        <v>0</v>
      </c>
      <c r="AG238" s="394">
        <v>0</v>
      </c>
      <c r="AH238" s="394">
        <v>0</v>
      </c>
      <c r="AI238" s="394">
        <v>0</v>
      </c>
      <c r="AJ238" s="394">
        <v>0</v>
      </c>
      <c r="AK238" s="394">
        <v>0</v>
      </c>
      <c r="AL238" s="394">
        <v>0</v>
      </c>
      <c r="AM238" s="394">
        <v>0</v>
      </c>
      <c r="AN238" s="394">
        <v>0</v>
      </c>
      <c r="AO238" s="394">
        <v>0</v>
      </c>
      <c r="AP238" s="394">
        <v>0</v>
      </c>
      <c r="AQ238" s="394">
        <v>0</v>
      </c>
      <c r="AR238" s="394">
        <v>0</v>
      </c>
      <c r="AS238" s="394">
        <v>0</v>
      </c>
      <c r="AT238" s="394">
        <v>0</v>
      </c>
      <c r="AU238" s="394">
        <v>0</v>
      </c>
      <c r="AV238" s="394">
        <v>0</v>
      </c>
      <c r="AW238" s="394"/>
    </row>
    <row r="239" spans="1:49" ht="19.5" hidden="1" thickBot="1">
      <c r="A239" s="1814" t="s">
        <v>395</v>
      </c>
      <c r="B239" s="371" t="s">
        <v>396</v>
      </c>
      <c r="C239" s="1204">
        <f t="shared" si="61"/>
        <v>0</v>
      </c>
      <c r="D239" s="372">
        <f t="shared" si="62"/>
        <v>0</v>
      </c>
      <c r="E239" s="196">
        <f t="shared" si="63"/>
        <v>0</v>
      </c>
      <c r="F239" s="1247"/>
      <c r="G239" s="1247"/>
      <c r="H239" s="1247"/>
      <c r="I239" s="1213" t="e">
        <f>C239/C238*100%</f>
        <v>#DIV/0!</v>
      </c>
      <c r="J239" s="1206" t="e">
        <f t="shared" si="66"/>
        <v>#DIV/0!</v>
      </c>
      <c r="K239" s="1206" t="e">
        <f t="shared" si="67"/>
        <v>#DIV/0!</v>
      </c>
      <c r="L239" s="373"/>
      <c r="M239" s="373"/>
      <c r="N239" s="373"/>
      <c r="O239" s="373"/>
      <c r="P239" s="373"/>
      <c r="Q239" s="373"/>
      <c r="R239" s="373"/>
      <c r="S239" s="373"/>
      <c r="T239" s="373"/>
      <c r="U239" s="373"/>
      <c r="V239" s="373"/>
      <c r="W239" s="373"/>
      <c r="X239" s="373"/>
      <c r="Y239" s="373"/>
      <c r="Z239" s="373"/>
      <c r="AA239" s="373"/>
      <c r="AB239" s="373"/>
      <c r="AC239" s="373"/>
      <c r="AD239" s="373"/>
      <c r="AE239" s="373"/>
      <c r="AF239" s="373"/>
      <c r="AG239" s="373"/>
      <c r="AH239" s="373"/>
      <c r="AI239" s="373"/>
      <c r="AJ239" s="373"/>
      <c r="AK239" s="373"/>
      <c r="AL239" s="373"/>
      <c r="AM239" s="373"/>
      <c r="AN239" s="373"/>
      <c r="AO239" s="373"/>
      <c r="AP239" s="373"/>
      <c r="AQ239" s="373"/>
      <c r="AR239" s="373"/>
      <c r="AS239" s="373"/>
      <c r="AT239" s="373"/>
      <c r="AU239" s="373"/>
      <c r="AV239" s="373"/>
      <c r="AW239" s="373"/>
    </row>
    <row r="240" spans="1:49" ht="19.5" hidden="1" thickBot="1">
      <c r="A240" s="1814" t="s">
        <v>397</v>
      </c>
      <c r="B240" s="371" t="s">
        <v>398</v>
      </c>
      <c r="C240" s="1204">
        <f t="shared" si="61"/>
        <v>0</v>
      </c>
      <c r="D240" s="372">
        <f t="shared" si="62"/>
        <v>0</v>
      </c>
      <c r="E240" s="196">
        <f t="shared" si="63"/>
        <v>0</v>
      </c>
      <c r="F240" s="1247"/>
      <c r="G240" s="1247"/>
      <c r="H240" s="1247"/>
      <c r="I240" s="1213" t="e">
        <f>C240/C238*100%</f>
        <v>#DIV/0!</v>
      </c>
      <c r="J240" s="1206" t="e">
        <f t="shared" si="66"/>
        <v>#DIV/0!</v>
      </c>
      <c r="K240" s="1206" t="e">
        <f t="shared" si="67"/>
        <v>#DIV/0!</v>
      </c>
      <c r="L240" s="373"/>
      <c r="M240" s="373"/>
      <c r="N240" s="373"/>
      <c r="O240" s="373"/>
      <c r="P240" s="373"/>
      <c r="Q240" s="373"/>
      <c r="R240" s="373"/>
      <c r="S240" s="373"/>
      <c r="T240" s="373"/>
      <c r="U240" s="373"/>
      <c r="V240" s="373"/>
      <c r="W240" s="373"/>
      <c r="X240" s="373"/>
      <c r="Y240" s="373"/>
      <c r="Z240" s="373"/>
      <c r="AA240" s="373"/>
      <c r="AB240" s="373"/>
      <c r="AC240" s="373"/>
      <c r="AD240" s="373"/>
      <c r="AE240" s="373"/>
      <c r="AF240" s="373"/>
      <c r="AG240" s="373"/>
      <c r="AH240" s="373"/>
      <c r="AI240" s="373"/>
      <c r="AJ240" s="373"/>
      <c r="AK240" s="373"/>
      <c r="AL240" s="373"/>
      <c r="AM240" s="373"/>
      <c r="AN240" s="373"/>
      <c r="AO240" s="373"/>
      <c r="AP240" s="373"/>
      <c r="AQ240" s="373"/>
      <c r="AR240" s="373"/>
      <c r="AS240" s="373"/>
      <c r="AT240" s="373"/>
      <c r="AU240" s="373"/>
      <c r="AV240" s="373"/>
      <c r="AW240" s="373"/>
    </row>
    <row r="241" spans="1:49" ht="19.5" hidden="1" thickBot="1">
      <c r="A241" s="1814" t="s">
        <v>399</v>
      </c>
      <c r="B241" s="371" t="s">
        <v>400</v>
      </c>
      <c r="C241" s="1204">
        <f t="shared" si="61"/>
        <v>0</v>
      </c>
      <c r="D241" s="372">
        <f t="shared" si="62"/>
        <v>0</v>
      </c>
      <c r="E241" s="196">
        <f t="shared" si="63"/>
        <v>0</v>
      </c>
      <c r="F241" s="1247"/>
      <c r="G241" s="1247"/>
      <c r="H241" s="1247"/>
      <c r="I241" s="1212">
        <f>C241/C231*100%</f>
        <v>0</v>
      </c>
      <c r="J241" s="1206" t="e">
        <f t="shared" si="66"/>
        <v>#DIV/0!</v>
      </c>
      <c r="K241" s="1206" t="e">
        <f t="shared" si="67"/>
        <v>#DIV/0!</v>
      </c>
      <c r="L241" s="373"/>
      <c r="M241" s="373"/>
      <c r="N241" s="373"/>
      <c r="O241" s="373"/>
      <c r="P241" s="373"/>
      <c r="Q241" s="373"/>
      <c r="R241" s="373"/>
      <c r="S241" s="373"/>
      <c r="T241" s="373"/>
      <c r="U241" s="373"/>
      <c r="V241" s="373"/>
      <c r="W241" s="373"/>
      <c r="X241" s="373"/>
      <c r="Y241" s="373"/>
      <c r="Z241" s="373"/>
      <c r="AA241" s="373"/>
      <c r="AB241" s="373"/>
      <c r="AC241" s="373"/>
      <c r="AD241" s="373"/>
      <c r="AE241" s="373"/>
      <c r="AF241" s="373"/>
      <c r="AG241" s="373"/>
      <c r="AH241" s="373"/>
      <c r="AI241" s="373"/>
      <c r="AJ241" s="373"/>
      <c r="AK241" s="373"/>
      <c r="AL241" s="373"/>
      <c r="AM241" s="373"/>
      <c r="AN241" s="373"/>
      <c r="AO241" s="373"/>
      <c r="AP241" s="373"/>
      <c r="AQ241" s="373"/>
      <c r="AR241" s="373"/>
      <c r="AS241" s="373"/>
      <c r="AT241" s="373"/>
      <c r="AU241" s="373"/>
      <c r="AV241" s="373"/>
      <c r="AW241" s="373"/>
    </row>
    <row r="242" spans="1:49" ht="19.5" hidden="1" thickBot="1">
      <c r="A242" s="1814" t="s">
        <v>401</v>
      </c>
      <c r="B242" s="371" t="s">
        <v>402</v>
      </c>
      <c r="C242" s="1204">
        <f t="shared" si="61"/>
        <v>1</v>
      </c>
      <c r="D242" s="372">
        <f t="shared" si="62"/>
        <v>0</v>
      </c>
      <c r="E242" s="196">
        <f t="shared" si="63"/>
        <v>1</v>
      </c>
      <c r="F242" s="1247"/>
      <c r="G242" s="1247"/>
      <c r="H242" s="1247"/>
      <c r="I242" s="1212">
        <f>C242/C231*100%</f>
        <v>0.5</v>
      </c>
      <c r="J242" s="1206">
        <f t="shared" si="66"/>
        <v>0</v>
      </c>
      <c r="K242" s="1206">
        <f t="shared" si="67"/>
        <v>1</v>
      </c>
      <c r="L242" s="373"/>
      <c r="M242" s="373"/>
      <c r="N242" s="373"/>
      <c r="O242" s="373"/>
      <c r="P242" s="373"/>
      <c r="Q242" s="373"/>
      <c r="R242" s="373"/>
      <c r="S242" s="373"/>
      <c r="T242" s="373"/>
      <c r="U242" s="373"/>
      <c r="V242" s="373"/>
      <c r="W242" s="373"/>
      <c r="X242" s="373"/>
      <c r="Y242" s="373"/>
      <c r="Z242" s="373"/>
      <c r="AA242" s="373"/>
      <c r="AB242" s="373"/>
      <c r="AC242" s="373"/>
      <c r="AD242" s="373"/>
      <c r="AE242" s="373"/>
      <c r="AF242" s="373"/>
      <c r="AG242" s="373"/>
      <c r="AH242" s="373"/>
      <c r="AI242" s="373"/>
      <c r="AJ242" s="373"/>
      <c r="AK242" s="373"/>
      <c r="AL242" s="373"/>
      <c r="AM242" s="373"/>
      <c r="AN242" s="373"/>
      <c r="AO242" s="373"/>
      <c r="AP242" s="373"/>
      <c r="AQ242" s="373"/>
      <c r="AR242" s="373"/>
      <c r="AS242" s="373"/>
      <c r="AT242" s="373"/>
      <c r="AU242" s="373">
        <v>1</v>
      </c>
      <c r="AV242" s="373"/>
      <c r="AW242" s="373"/>
    </row>
    <row r="243" spans="1:49" ht="19.5" hidden="1" thickBot="1">
      <c r="A243" s="1814" t="s">
        <v>403</v>
      </c>
      <c r="B243" s="371" t="s">
        <v>404</v>
      </c>
      <c r="C243" s="1204">
        <f t="shared" si="61"/>
        <v>0</v>
      </c>
      <c r="D243" s="372">
        <f t="shared" si="62"/>
        <v>0</v>
      </c>
      <c r="E243" s="196">
        <f t="shared" si="63"/>
        <v>0</v>
      </c>
      <c r="F243" s="1247"/>
      <c r="G243" s="1247"/>
      <c r="H243" s="1247"/>
      <c r="I243" s="1212">
        <f>C243/C231*100%</f>
        <v>0</v>
      </c>
      <c r="J243" s="1206" t="e">
        <f t="shared" si="66"/>
        <v>#DIV/0!</v>
      </c>
      <c r="K243" s="1206" t="e">
        <f t="shared" si="67"/>
        <v>#DIV/0!</v>
      </c>
      <c r="L243" s="373"/>
      <c r="M243" s="373"/>
      <c r="N243" s="373"/>
      <c r="O243" s="373"/>
      <c r="P243" s="373"/>
      <c r="Q243" s="373"/>
      <c r="R243" s="373"/>
      <c r="S243" s="373"/>
      <c r="T243" s="373"/>
      <c r="U243" s="373"/>
      <c r="V243" s="373"/>
      <c r="W243" s="373"/>
      <c r="X243" s="373"/>
      <c r="Y243" s="373"/>
      <c r="Z243" s="373"/>
      <c r="AA243" s="373"/>
      <c r="AB243" s="373"/>
      <c r="AC243" s="373"/>
      <c r="AD243" s="373"/>
      <c r="AE243" s="373"/>
      <c r="AF243" s="373"/>
      <c r="AG243" s="373"/>
      <c r="AH243" s="373"/>
      <c r="AI243" s="373"/>
      <c r="AJ243" s="373"/>
      <c r="AK243" s="373"/>
      <c r="AL243" s="373"/>
      <c r="AM243" s="373"/>
      <c r="AN243" s="373"/>
      <c r="AO243" s="373"/>
      <c r="AP243" s="373"/>
      <c r="AQ243" s="373"/>
      <c r="AR243" s="373"/>
      <c r="AS243" s="373"/>
      <c r="AT243" s="373"/>
      <c r="AU243" s="373"/>
      <c r="AV243" s="373"/>
      <c r="AW243" s="373"/>
    </row>
    <row r="244" spans="1:49" ht="19.5" hidden="1" thickBot="1">
      <c r="A244" s="1815" t="s">
        <v>871</v>
      </c>
      <c r="B244" s="393" t="s">
        <v>405</v>
      </c>
      <c r="C244" s="1204">
        <f t="shared" si="61"/>
        <v>2</v>
      </c>
      <c r="D244" s="197">
        <f t="shared" si="62"/>
        <v>1</v>
      </c>
      <c r="E244" s="197">
        <f t="shared" si="63"/>
        <v>1</v>
      </c>
      <c r="F244" s="1247"/>
      <c r="G244" s="1247"/>
      <c r="H244" s="1247"/>
      <c r="I244" s="1205">
        <f>SUM(I245:I250)</f>
        <v>1</v>
      </c>
      <c r="J244" s="1206">
        <f t="shared" si="66"/>
        <v>0.5</v>
      </c>
      <c r="K244" s="1206">
        <f t="shared" si="67"/>
        <v>0.5</v>
      </c>
      <c r="L244" s="396">
        <v>0</v>
      </c>
      <c r="M244" s="396">
        <v>0</v>
      </c>
      <c r="N244" s="396">
        <v>1</v>
      </c>
      <c r="O244" s="396">
        <v>0</v>
      </c>
      <c r="P244" s="396">
        <v>0</v>
      </c>
      <c r="Q244" s="396">
        <v>0</v>
      </c>
      <c r="R244" s="396">
        <v>0</v>
      </c>
      <c r="S244" s="396">
        <v>0</v>
      </c>
      <c r="T244" s="396">
        <v>0</v>
      </c>
      <c r="U244" s="396">
        <v>0</v>
      </c>
      <c r="V244" s="396">
        <v>0</v>
      </c>
      <c r="W244" s="396">
        <v>0</v>
      </c>
      <c r="X244" s="396">
        <v>0</v>
      </c>
      <c r="Y244" s="396">
        <v>0</v>
      </c>
      <c r="Z244" s="396">
        <v>0</v>
      </c>
      <c r="AA244" s="396">
        <v>0</v>
      </c>
      <c r="AB244" s="396">
        <v>0</v>
      </c>
      <c r="AC244" s="396">
        <v>0</v>
      </c>
      <c r="AD244" s="396">
        <v>0</v>
      </c>
      <c r="AE244" s="396">
        <v>0</v>
      </c>
      <c r="AF244" s="396">
        <v>0</v>
      </c>
      <c r="AG244" s="396">
        <v>0</v>
      </c>
      <c r="AH244" s="396">
        <v>0</v>
      </c>
      <c r="AI244" s="396">
        <v>0</v>
      </c>
      <c r="AJ244" s="396">
        <v>0</v>
      </c>
      <c r="AK244" s="396">
        <v>0</v>
      </c>
      <c r="AL244" s="396">
        <v>0</v>
      </c>
      <c r="AM244" s="396">
        <v>0</v>
      </c>
      <c r="AN244" s="396">
        <v>0</v>
      </c>
      <c r="AO244" s="396">
        <v>0</v>
      </c>
      <c r="AP244" s="396">
        <v>0</v>
      </c>
      <c r="AQ244" s="396">
        <v>0</v>
      </c>
      <c r="AR244" s="396">
        <v>0</v>
      </c>
      <c r="AS244" s="396">
        <v>0</v>
      </c>
      <c r="AT244" s="396">
        <v>0</v>
      </c>
      <c r="AU244" s="396">
        <v>1</v>
      </c>
      <c r="AV244" s="396">
        <v>0</v>
      </c>
      <c r="AW244" s="396"/>
    </row>
    <row r="245" spans="1:49" ht="19.5" hidden="1" thickBot="1">
      <c r="A245" s="1814" t="s">
        <v>277</v>
      </c>
      <c r="B245" s="371" t="s">
        <v>406</v>
      </c>
      <c r="C245" s="1204">
        <f t="shared" si="61"/>
        <v>1</v>
      </c>
      <c r="D245" s="415">
        <f t="shared" si="62"/>
        <v>1</v>
      </c>
      <c r="E245" s="416">
        <f t="shared" si="63"/>
        <v>0</v>
      </c>
      <c r="F245" s="1247"/>
      <c r="G245" s="1247"/>
      <c r="H245" s="1247"/>
      <c r="I245" s="1212">
        <f>C245/C244*100%</f>
        <v>0.5</v>
      </c>
      <c r="J245" s="1206">
        <f t="shared" si="66"/>
        <v>1</v>
      </c>
      <c r="K245" s="1206">
        <f t="shared" si="67"/>
        <v>0</v>
      </c>
      <c r="L245" s="373"/>
      <c r="M245" s="373"/>
      <c r="N245" s="373">
        <v>1</v>
      </c>
      <c r="O245" s="373"/>
      <c r="P245" s="373"/>
      <c r="Q245" s="373"/>
      <c r="R245" s="373"/>
      <c r="S245" s="373"/>
      <c r="T245" s="373"/>
      <c r="U245" s="373"/>
      <c r="V245" s="373"/>
      <c r="W245" s="373"/>
      <c r="X245" s="373"/>
      <c r="Y245" s="373"/>
      <c r="Z245" s="373"/>
      <c r="AA245" s="373"/>
      <c r="AB245" s="373"/>
      <c r="AC245" s="373"/>
      <c r="AD245" s="373"/>
      <c r="AE245" s="373"/>
      <c r="AF245" s="373"/>
      <c r="AG245" s="373"/>
      <c r="AH245" s="373"/>
      <c r="AI245" s="373"/>
      <c r="AJ245" s="373"/>
      <c r="AK245" s="373"/>
      <c r="AL245" s="373"/>
      <c r="AM245" s="373"/>
      <c r="AN245" s="373"/>
      <c r="AO245" s="373"/>
      <c r="AP245" s="373"/>
      <c r="AQ245" s="373"/>
      <c r="AR245" s="373"/>
      <c r="AS245" s="373"/>
      <c r="AT245" s="373"/>
      <c r="AU245" s="373"/>
      <c r="AV245" s="373"/>
      <c r="AW245" s="373"/>
    </row>
    <row r="246" spans="1:49" ht="19.5" hidden="1" thickBot="1">
      <c r="A246" s="1814" t="s">
        <v>279</v>
      </c>
      <c r="B246" s="371" t="s">
        <v>407</v>
      </c>
      <c r="C246" s="1204">
        <f t="shared" si="61"/>
        <v>1</v>
      </c>
      <c r="D246" s="415">
        <f t="shared" si="62"/>
        <v>0</v>
      </c>
      <c r="E246" s="416">
        <f t="shared" si="63"/>
        <v>1</v>
      </c>
      <c r="F246" s="1247"/>
      <c r="G246" s="1247"/>
      <c r="H246" s="1247"/>
      <c r="I246" s="1212">
        <f>C246/C244*100%</f>
        <v>0.5</v>
      </c>
      <c r="J246" s="1206">
        <f t="shared" si="66"/>
        <v>0</v>
      </c>
      <c r="K246" s="1206">
        <f t="shared" si="67"/>
        <v>1</v>
      </c>
      <c r="L246" s="373"/>
      <c r="M246" s="373"/>
      <c r="N246" s="373"/>
      <c r="O246" s="373"/>
      <c r="P246" s="373"/>
      <c r="Q246" s="373"/>
      <c r="R246" s="373"/>
      <c r="S246" s="373"/>
      <c r="T246" s="373"/>
      <c r="U246" s="373"/>
      <c r="V246" s="373"/>
      <c r="W246" s="373"/>
      <c r="X246" s="373"/>
      <c r="Y246" s="373"/>
      <c r="Z246" s="373"/>
      <c r="AA246" s="373"/>
      <c r="AB246" s="373"/>
      <c r="AC246" s="373"/>
      <c r="AD246" s="373"/>
      <c r="AE246" s="373"/>
      <c r="AF246" s="373"/>
      <c r="AG246" s="373"/>
      <c r="AH246" s="373"/>
      <c r="AI246" s="373"/>
      <c r="AJ246" s="373"/>
      <c r="AK246" s="373"/>
      <c r="AL246" s="373"/>
      <c r="AM246" s="373"/>
      <c r="AN246" s="373"/>
      <c r="AO246" s="373"/>
      <c r="AP246" s="373"/>
      <c r="AQ246" s="373"/>
      <c r="AR246" s="373"/>
      <c r="AS246" s="373"/>
      <c r="AT246" s="373"/>
      <c r="AU246" s="373">
        <v>1</v>
      </c>
      <c r="AV246" s="373"/>
      <c r="AW246" s="373"/>
    </row>
    <row r="247" spans="1:49" ht="19.5" hidden="1" thickBot="1">
      <c r="A247" s="1814" t="s">
        <v>281</v>
      </c>
      <c r="B247" s="371" t="s">
        <v>408</v>
      </c>
      <c r="C247" s="1204">
        <f t="shared" si="61"/>
        <v>0</v>
      </c>
      <c r="D247" s="415">
        <f t="shared" si="62"/>
        <v>0</v>
      </c>
      <c r="E247" s="416">
        <f t="shared" si="63"/>
        <v>0</v>
      </c>
      <c r="F247" s="1247"/>
      <c r="G247" s="1247"/>
      <c r="H247" s="1247"/>
      <c r="I247" s="1212">
        <f>C247/C244*100%</f>
        <v>0</v>
      </c>
      <c r="J247" s="1206" t="e">
        <f t="shared" si="66"/>
        <v>#DIV/0!</v>
      </c>
      <c r="K247" s="1206" t="e">
        <f t="shared" si="67"/>
        <v>#DIV/0!</v>
      </c>
      <c r="L247" s="373"/>
      <c r="M247" s="373"/>
      <c r="N247" s="373"/>
      <c r="O247" s="373"/>
      <c r="P247" s="373"/>
      <c r="Q247" s="373"/>
      <c r="R247" s="373"/>
      <c r="S247" s="373"/>
      <c r="T247" s="373"/>
      <c r="U247" s="373"/>
      <c r="V247" s="373"/>
      <c r="W247" s="373"/>
      <c r="X247" s="373"/>
      <c r="Y247" s="373"/>
      <c r="Z247" s="373"/>
      <c r="AA247" s="373"/>
      <c r="AB247" s="373"/>
      <c r="AC247" s="373"/>
      <c r="AD247" s="373"/>
      <c r="AE247" s="373"/>
      <c r="AF247" s="373"/>
      <c r="AG247" s="373"/>
      <c r="AH247" s="373"/>
      <c r="AI247" s="373"/>
      <c r="AJ247" s="373"/>
      <c r="AK247" s="373"/>
      <c r="AL247" s="373"/>
      <c r="AM247" s="373"/>
      <c r="AN247" s="373"/>
      <c r="AO247" s="373"/>
      <c r="AP247" s="373"/>
      <c r="AQ247" s="373"/>
      <c r="AR247" s="373"/>
      <c r="AS247" s="373"/>
      <c r="AT247" s="373"/>
      <c r="AU247" s="373"/>
      <c r="AV247" s="373"/>
      <c r="AW247" s="373"/>
    </row>
    <row r="248" spans="1:49" ht="19.5" hidden="1" thickBot="1">
      <c r="A248" s="1814" t="s">
        <v>409</v>
      </c>
      <c r="B248" s="371" t="s">
        <v>410</v>
      </c>
      <c r="C248" s="1204">
        <f t="shared" si="61"/>
        <v>0</v>
      </c>
      <c r="D248" s="415">
        <f t="shared" si="62"/>
        <v>0</v>
      </c>
      <c r="E248" s="416">
        <f t="shared" si="63"/>
        <v>0</v>
      </c>
      <c r="F248" s="1247"/>
      <c r="G248" s="1247"/>
      <c r="H248" s="1247"/>
      <c r="I248" s="1212">
        <f>C248/C244*100%</f>
        <v>0</v>
      </c>
      <c r="J248" s="1206" t="e">
        <f t="shared" si="66"/>
        <v>#DIV/0!</v>
      </c>
      <c r="K248" s="1206" t="e">
        <f t="shared" si="67"/>
        <v>#DIV/0!</v>
      </c>
      <c r="L248" s="373"/>
      <c r="M248" s="373"/>
      <c r="N248" s="373"/>
      <c r="O248" s="373"/>
      <c r="P248" s="373"/>
      <c r="Q248" s="373"/>
      <c r="R248" s="373"/>
      <c r="S248" s="373"/>
      <c r="T248" s="373"/>
      <c r="U248" s="373"/>
      <c r="V248" s="373"/>
      <c r="W248" s="373"/>
      <c r="X248" s="373"/>
      <c r="Y248" s="373"/>
      <c r="Z248" s="373"/>
      <c r="AA248" s="373"/>
      <c r="AB248" s="373"/>
      <c r="AC248" s="373"/>
      <c r="AD248" s="373"/>
      <c r="AE248" s="373"/>
      <c r="AF248" s="373"/>
      <c r="AG248" s="373"/>
      <c r="AH248" s="373"/>
      <c r="AI248" s="373"/>
      <c r="AJ248" s="373"/>
      <c r="AK248" s="373"/>
      <c r="AL248" s="373"/>
      <c r="AM248" s="373"/>
      <c r="AN248" s="373"/>
      <c r="AO248" s="373"/>
      <c r="AP248" s="373"/>
      <c r="AQ248" s="373"/>
      <c r="AR248" s="373"/>
      <c r="AS248" s="373"/>
      <c r="AT248" s="373"/>
      <c r="AU248" s="373"/>
      <c r="AV248" s="373"/>
      <c r="AW248" s="373"/>
    </row>
    <row r="249" spans="1:49" ht="19.5" hidden="1" thickBot="1">
      <c r="A249" s="1814" t="s">
        <v>411</v>
      </c>
      <c r="B249" s="371" t="s">
        <v>412</v>
      </c>
      <c r="C249" s="1204">
        <f t="shared" si="61"/>
        <v>0</v>
      </c>
      <c r="D249" s="415">
        <f t="shared" si="62"/>
        <v>0</v>
      </c>
      <c r="E249" s="416">
        <f t="shared" si="63"/>
        <v>0</v>
      </c>
      <c r="F249" s="1247"/>
      <c r="G249" s="1247"/>
      <c r="H249" s="1247"/>
      <c r="I249" s="1212">
        <f>C249/C244*100%</f>
        <v>0</v>
      </c>
      <c r="J249" s="1206" t="e">
        <f t="shared" si="66"/>
        <v>#DIV/0!</v>
      </c>
      <c r="K249" s="1206" t="e">
        <f t="shared" si="67"/>
        <v>#DIV/0!</v>
      </c>
      <c r="L249" s="373"/>
      <c r="M249" s="373"/>
      <c r="N249" s="373"/>
      <c r="O249" s="373"/>
      <c r="P249" s="373"/>
      <c r="Q249" s="373"/>
      <c r="R249" s="373"/>
      <c r="S249" s="373"/>
      <c r="T249" s="373"/>
      <c r="U249" s="373"/>
      <c r="V249" s="373"/>
      <c r="W249" s="373"/>
      <c r="X249" s="373"/>
      <c r="Y249" s="373"/>
      <c r="Z249" s="373"/>
      <c r="AA249" s="373"/>
      <c r="AB249" s="373"/>
      <c r="AC249" s="373"/>
      <c r="AD249" s="373"/>
      <c r="AE249" s="373"/>
      <c r="AF249" s="373"/>
      <c r="AG249" s="373"/>
      <c r="AH249" s="373"/>
      <c r="AI249" s="373"/>
      <c r="AJ249" s="373"/>
      <c r="AK249" s="373"/>
      <c r="AL249" s="373"/>
      <c r="AM249" s="373"/>
      <c r="AN249" s="373"/>
      <c r="AO249" s="373"/>
      <c r="AP249" s="373"/>
      <c r="AQ249" s="373"/>
      <c r="AR249" s="373"/>
      <c r="AS249" s="373"/>
      <c r="AT249" s="373"/>
      <c r="AU249" s="373"/>
      <c r="AV249" s="373"/>
      <c r="AW249" s="373"/>
    </row>
    <row r="250" spans="1:49" ht="19.5" hidden="1" thickBot="1">
      <c r="A250" s="1814" t="s">
        <v>413</v>
      </c>
      <c r="B250" s="371" t="s">
        <v>414</v>
      </c>
      <c r="C250" s="1204">
        <f t="shared" si="61"/>
        <v>0</v>
      </c>
      <c r="D250" s="415">
        <f t="shared" si="62"/>
        <v>0</v>
      </c>
      <c r="E250" s="416">
        <f t="shared" si="63"/>
        <v>0</v>
      </c>
      <c r="F250" s="1247"/>
      <c r="G250" s="1247"/>
      <c r="H250" s="1247"/>
      <c r="I250" s="1212">
        <f>C250/C244*100%</f>
        <v>0</v>
      </c>
      <c r="J250" s="1206" t="e">
        <f t="shared" si="66"/>
        <v>#DIV/0!</v>
      </c>
      <c r="K250" s="1206" t="e">
        <f t="shared" si="67"/>
        <v>#DIV/0!</v>
      </c>
      <c r="L250" s="373"/>
      <c r="M250" s="373"/>
      <c r="N250" s="373"/>
      <c r="O250" s="373"/>
      <c r="P250" s="373"/>
      <c r="Q250" s="373"/>
      <c r="R250" s="373"/>
      <c r="S250" s="373"/>
      <c r="T250" s="373"/>
      <c r="U250" s="373"/>
      <c r="V250" s="373"/>
      <c r="W250" s="373"/>
      <c r="X250" s="373"/>
      <c r="Y250" s="373"/>
      <c r="Z250" s="373"/>
      <c r="AA250" s="373"/>
      <c r="AB250" s="373"/>
      <c r="AC250" s="373"/>
      <c r="AD250" s="373"/>
      <c r="AE250" s="373"/>
      <c r="AF250" s="373"/>
      <c r="AG250" s="373"/>
      <c r="AH250" s="373"/>
      <c r="AI250" s="373"/>
      <c r="AJ250" s="373"/>
      <c r="AK250" s="373"/>
      <c r="AL250" s="373"/>
      <c r="AM250" s="373"/>
      <c r="AN250" s="373"/>
      <c r="AO250" s="373"/>
      <c r="AP250" s="373"/>
      <c r="AQ250" s="373"/>
      <c r="AR250" s="373"/>
      <c r="AS250" s="373"/>
      <c r="AT250" s="373"/>
      <c r="AU250" s="373"/>
      <c r="AV250" s="373"/>
      <c r="AW250" s="373"/>
    </row>
    <row r="251" spans="1:49" ht="32.25" hidden="1" thickBot="1">
      <c r="A251" s="1815" t="s">
        <v>870</v>
      </c>
      <c r="B251" s="393" t="s">
        <v>415</v>
      </c>
      <c r="C251" s="1204">
        <f t="shared" si="61"/>
        <v>2</v>
      </c>
      <c r="D251" s="381">
        <f t="shared" si="62"/>
        <v>1</v>
      </c>
      <c r="E251" s="197">
        <f t="shared" si="63"/>
        <v>1</v>
      </c>
      <c r="F251" s="1247"/>
      <c r="G251" s="1247"/>
      <c r="H251" s="1247"/>
      <c r="I251" s="1205">
        <f>SUM(I252:I258)</f>
        <v>2</v>
      </c>
      <c r="J251" s="1206">
        <f t="shared" si="66"/>
        <v>0.5</v>
      </c>
      <c r="K251" s="1206">
        <f t="shared" si="67"/>
        <v>0.5</v>
      </c>
      <c r="L251" s="396">
        <v>0</v>
      </c>
      <c r="M251" s="396">
        <v>0</v>
      </c>
      <c r="N251" s="396">
        <v>1</v>
      </c>
      <c r="O251" s="396">
        <v>0</v>
      </c>
      <c r="P251" s="396">
        <v>0</v>
      </c>
      <c r="Q251" s="396">
        <v>0</v>
      </c>
      <c r="R251" s="396">
        <v>0</v>
      </c>
      <c r="S251" s="396">
        <v>0</v>
      </c>
      <c r="T251" s="396">
        <v>0</v>
      </c>
      <c r="U251" s="396">
        <v>0</v>
      </c>
      <c r="V251" s="396">
        <v>0</v>
      </c>
      <c r="W251" s="396">
        <v>0</v>
      </c>
      <c r="X251" s="396">
        <v>0</v>
      </c>
      <c r="Y251" s="396">
        <v>0</v>
      </c>
      <c r="Z251" s="396">
        <v>0</v>
      </c>
      <c r="AA251" s="396">
        <v>0</v>
      </c>
      <c r="AB251" s="396">
        <v>0</v>
      </c>
      <c r="AC251" s="396">
        <v>0</v>
      </c>
      <c r="AD251" s="396">
        <v>0</v>
      </c>
      <c r="AE251" s="396">
        <v>0</v>
      </c>
      <c r="AF251" s="396">
        <v>0</v>
      </c>
      <c r="AG251" s="396">
        <v>0</v>
      </c>
      <c r="AH251" s="396">
        <v>0</v>
      </c>
      <c r="AI251" s="396">
        <v>0</v>
      </c>
      <c r="AJ251" s="396">
        <v>0</v>
      </c>
      <c r="AK251" s="396">
        <v>0</v>
      </c>
      <c r="AL251" s="396">
        <v>0</v>
      </c>
      <c r="AM251" s="396">
        <v>0</v>
      </c>
      <c r="AN251" s="396">
        <v>0</v>
      </c>
      <c r="AO251" s="396">
        <v>0</v>
      </c>
      <c r="AP251" s="396">
        <v>0</v>
      </c>
      <c r="AQ251" s="396">
        <v>0</v>
      </c>
      <c r="AR251" s="396">
        <v>0</v>
      </c>
      <c r="AS251" s="396">
        <v>0</v>
      </c>
      <c r="AT251" s="396">
        <v>0</v>
      </c>
      <c r="AU251" s="396">
        <v>1</v>
      </c>
      <c r="AV251" s="396">
        <v>0</v>
      </c>
      <c r="AW251" s="396">
        <v>0</v>
      </c>
    </row>
    <row r="252" spans="1:49" ht="19.5" hidden="1" thickBot="1">
      <c r="A252" s="1814" t="s">
        <v>284</v>
      </c>
      <c r="B252" s="371" t="s">
        <v>416</v>
      </c>
      <c r="C252" s="1204">
        <f t="shared" si="61"/>
        <v>1</v>
      </c>
      <c r="D252" s="372">
        <f t="shared" si="62"/>
        <v>0</v>
      </c>
      <c r="E252" s="196">
        <f t="shared" si="63"/>
        <v>1</v>
      </c>
      <c r="F252" s="1247"/>
      <c r="G252" s="1247"/>
      <c r="H252" s="1247"/>
      <c r="I252" s="1212">
        <f>C252/C251*100%</f>
        <v>0.5</v>
      </c>
      <c r="J252" s="1206">
        <f t="shared" si="66"/>
        <v>0</v>
      </c>
      <c r="K252" s="1206">
        <f t="shared" si="67"/>
        <v>1</v>
      </c>
      <c r="L252" s="373"/>
      <c r="M252" s="373"/>
      <c r="N252" s="373"/>
      <c r="O252" s="373"/>
      <c r="P252" s="373"/>
      <c r="Q252" s="373"/>
      <c r="R252" s="373"/>
      <c r="S252" s="373"/>
      <c r="T252" s="373"/>
      <c r="U252" s="373"/>
      <c r="V252" s="373"/>
      <c r="W252" s="373"/>
      <c r="X252" s="373"/>
      <c r="Y252" s="373"/>
      <c r="Z252" s="373"/>
      <c r="AA252" s="373"/>
      <c r="AB252" s="373"/>
      <c r="AC252" s="373"/>
      <c r="AD252" s="373"/>
      <c r="AE252" s="373"/>
      <c r="AF252" s="373"/>
      <c r="AG252" s="373"/>
      <c r="AH252" s="373"/>
      <c r="AI252" s="373"/>
      <c r="AJ252" s="373"/>
      <c r="AK252" s="373"/>
      <c r="AL252" s="373"/>
      <c r="AM252" s="373"/>
      <c r="AN252" s="373"/>
      <c r="AO252" s="373"/>
      <c r="AP252" s="373"/>
      <c r="AQ252" s="373"/>
      <c r="AR252" s="373"/>
      <c r="AS252" s="373"/>
      <c r="AT252" s="373"/>
      <c r="AU252" s="373">
        <v>1</v>
      </c>
      <c r="AV252" s="373"/>
      <c r="AW252" s="373"/>
    </row>
    <row r="253" spans="1:49" ht="19.5" hidden="1" thickBot="1">
      <c r="A253" s="1814" t="s">
        <v>417</v>
      </c>
      <c r="B253" s="371" t="s">
        <v>418</v>
      </c>
      <c r="C253" s="1204">
        <f t="shared" si="61"/>
        <v>1</v>
      </c>
      <c r="D253" s="372">
        <f t="shared" si="62"/>
        <v>1</v>
      </c>
      <c r="E253" s="196">
        <f t="shared" si="63"/>
        <v>0</v>
      </c>
      <c r="F253" s="1247"/>
      <c r="G253" s="1247"/>
      <c r="H253" s="1247"/>
      <c r="I253" s="1212">
        <f>C253/C251*100%</f>
        <v>0.5</v>
      </c>
      <c r="J253" s="1206">
        <f t="shared" si="66"/>
        <v>1</v>
      </c>
      <c r="K253" s="1206">
        <f t="shared" si="67"/>
        <v>0</v>
      </c>
      <c r="L253" s="373"/>
      <c r="M253" s="373"/>
      <c r="N253" s="373">
        <v>1</v>
      </c>
      <c r="O253" s="373"/>
      <c r="P253" s="373"/>
      <c r="Q253" s="373"/>
      <c r="R253" s="373"/>
      <c r="S253" s="373"/>
      <c r="T253" s="373"/>
      <c r="U253" s="373"/>
      <c r="V253" s="373"/>
      <c r="W253" s="373"/>
      <c r="X253" s="373"/>
      <c r="Y253" s="373"/>
      <c r="Z253" s="373"/>
      <c r="AA253" s="373"/>
      <c r="AB253" s="373"/>
      <c r="AC253" s="373"/>
      <c r="AD253" s="373"/>
      <c r="AE253" s="373"/>
      <c r="AF253" s="373"/>
      <c r="AG253" s="373"/>
      <c r="AH253" s="373"/>
      <c r="AI253" s="373"/>
      <c r="AJ253" s="373"/>
      <c r="AK253" s="373"/>
      <c r="AL253" s="373"/>
      <c r="AM253" s="373"/>
      <c r="AN253" s="373"/>
      <c r="AO253" s="373"/>
      <c r="AP253" s="373"/>
      <c r="AQ253" s="373"/>
      <c r="AR253" s="373"/>
      <c r="AS253" s="373"/>
      <c r="AT253" s="373"/>
      <c r="AU253" s="373"/>
      <c r="AV253" s="373"/>
      <c r="AW253" s="373"/>
    </row>
    <row r="254" spans="1:49" ht="19.5" hidden="1" thickBot="1">
      <c r="A254" s="1814" t="s">
        <v>419</v>
      </c>
      <c r="B254" s="371" t="s">
        <v>420</v>
      </c>
      <c r="C254" s="1204">
        <f t="shared" si="61"/>
        <v>0</v>
      </c>
      <c r="D254" s="372">
        <f t="shared" si="62"/>
        <v>0</v>
      </c>
      <c r="E254" s="196">
        <f t="shared" si="63"/>
        <v>0</v>
      </c>
      <c r="F254" s="1247"/>
      <c r="G254" s="1247"/>
      <c r="H254" s="1247"/>
      <c r="I254" s="1212">
        <f>C254/C251*100%</f>
        <v>0</v>
      </c>
      <c r="J254" s="1206" t="e">
        <f t="shared" si="66"/>
        <v>#DIV/0!</v>
      </c>
      <c r="K254" s="1206" t="e">
        <f t="shared" si="67"/>
        <v>#DIV/0!</v>
      </c>
      <c r="L254" s="373"/>
      <c r="M254" s="373"/>
      <c r="N254" s="373"/>
      <c r="O254" s="373"/>
      <c r="P254" s="373"/>
      <c r="Q254" s="373"/>
      <c r="R254" s="373"/>
      <c r="S254" s="373"/>
      <c r="T254" s="373"/>
      <c r="U254" s="373"/>
      <c r="V254" s="373"/>
      <c r="W254" s="373"/>
      <c r="X254" s="373"/>
      <c r="Y254" s="373"/>
      <c r="Z254" s="373"/>
      <c r="AA254" s="373"/>
      <c r="AB254" s="373"/>
      <c r="AC254" s="373"/>
      <c r="AD254" s="373"/>
      <c r="AE254" s="373"/>
      <c r="AF254" s="373"/>
      <c r="AG254" s="373"/>
      <c r="AH254" s="373"/>
      <c r="AI254" s="373"/>
      <c r="AJ254" s="373"/>
      <c r="AK254" s="373"/>
      <c r="AL254" s="373"/>
      <c r="AM254" s="373"/>
      <c r="AN254" s="373"/>
      <c r="AO254" s="373"/>
      <c r="AP254" s="373"/>
      <c r="AQ254" s="373"/>
      <c r="AR254" s="373"/>
      <c r="AS254" s="373"/>
      <c r="AT254" s="373"/>
      <c r="AU254" s="373"/>
      <c r="AV254" s="373"/>
      <c r="AW254" s="373"/>
    </row>
    <row r="255" spans="1:49" ht="19.5" hidden="1" thickBot="1">
      <c r="A255" s="1814" t="s">
        <v>421</v>
      </c>
      <c r="B255" s="371" t="s">
        <v>422</v>
      </c>
      <c r="C255" s="1204">
        <f t="shared" si="61"/>
        <v>0</v>
      </c>
      <c r="D255" s="372">
        <f t="shared" si="62"/>
        <v>0</v>
      </c>
      <c r="E255" s="196">
        <f t="shared" si="63"/>
        <v>0</v>
      </c>
      <c r="F255" s="1247"/>
      <c r="G255" s="1247"/>
      <c r="H255" s="1247"/>
      <c r="I255" s="1212">
        <f>C255/C251*100%</f>
        <v>0</v>
      </c>
      <c r="J255" s="1206" t="e">
        <f t="shared" si="66"/>
        <v>#DIV/0!</v>
      </c>
      <c r="K255" s="1206" t="e">
        <f t="shared" si="67"/>
        <v>#DIV/0!</v>
      </c>
      <c r="L255" s="373"/>
      <c r="M255" s="373"/>
      <c r="N255" s="373"/>
      <c r="O255" s="373"/>
      <c r="P255" s="373"/>
      <c r="Q255" s="373"/>
      <c r="R255" s="373"/>
      <c r="S255" s="373"/>
      <c r="T255" s="373"/>
      <c r="U255" s="373"/>
      <c r="V255" s="373"/>
      <c r="W255" s="373"/>
      <c r="X255" s="373"/>
      <c r="Y255" s="373"/>
      <c r="Z255" s="373"/>
      <c r="AA255" s="373"/>
      <c r="AB255" s="373"/>
      <c r="AC255" s="373"/>
      <c r="AD255" s="373"/>
      <c r="AE255" s="373"/>
      <c r="AF255" s="373"/>
      <c r="AG255" s="373"/>
      <c r="AH255" s="373"/>
      <c r="AI255" s="373"/>
      <c r="AJ255" s="373"/>
      <c r="AK255" s="373"/>
      <c r="AL255" s="373"/>
      <c r="AM255" s="373"/>
      <c r="AN255" s="373"/>
      <c r="AO255" s="373"/>
      <c r="AP255" s="373"/>
      <c r="AQ255" s="373"/>
      <c r="AR255" s="373"/>
      <c r="AS255" s="373"/>
      <c r="AT255" s="373"/>
      <c r="AU255" s="373"/>
      <c r="AV255" s="373"/>
      <c r="AW255" s="373"/>
    </row>
    <row r="256" spans="1:49" ht="19.5" hidden="1" thickBot="1">
      <c r="A256" s="1814" t="s">
        <v>423</v>
      </c>
      <c r="B256" s="371" t="s">
        <v>424</v>
      </c>
      <c r="C256" s="1204">
        <f t="shared" si="61"/>
        <v>0</v>
      </c>
      <c r="D256" s="372">
        <f t="shared" si="62"/>
        <v>0</v>
      </c>
      <c r="E256" s="196">
        <f t="shared" si="63"/>
        <v>0</v>
      </c>
      <c r="F256" s="1247"/>
      <c r="G256" s="1247"/>
      <c r="H256" s="1247"/>
      <c r="I256" s="1212">
        <f>C256/C251*100%</f>
        <v>0</v>
      </c>
      <c r="J256" s="1206" t="e">
        <f t="shared" si="66"/>
        <v>#DIV/0!</v>
      </c>
      <c r="K256" s="1206" t="e">
        <f t="shared" si="67"/>
        <v>#DIV/0!</v>
      </c>
      <c r="L256" s="373"/>
      <c r="M256" s="373"/>
      <c r="N256" s="373"/>
      <c r="O256" s="373"/>
      <c r="P256" s="373"/>
      <c r="Q256" s="373"/>
      <c r="R256" s="373"/>
      <c r="S256" s="373"/>
      <c r="T256" s="373"/>
      <c r="U256" s="373"/>
      <c r="V256" s="373"/>
      <c r="W256" s="373"/>
      <c r="X256" s="373"/>
      <c r="Y256" s="373"/>
      <c r="Z256" s="373"/>
      <c r="AA256" s="373"/>
      <c r="AB256" s="373"/>
      <c r="AC256" s="373"/>
      <c r="AD256" s="373"/>
      <c r="AE256" s="373"/>
      <c r="AF256" s="373"/>
      <c r="AG256" s="373"/>
      <c r="AH256" s="373"/>
      <c r="AI256" s="373"/>
      <c r="AJ256" s="373"/>
      <c r="AK256" s="373"/>
      <c r="AL256" s="373"/>
      <c r="AM256" s="373"/>
      <c r="AN256" s="373"/>
      <c r="AO256" s="373"/>
      <c r="AP256" s="373"/>
      <c r="AQ256" s="373"/>
      <c r="AR256" s="373"/>
      <c r="AS256" s="373"/>
      <c r="AT256" s="373"/>
      <c r="AU256" s="373"/>
      <c r="AV256" s="373"/>
      <c r="AW256" s="373"/>
    </row>
    <row r="257" spans="1:49" ht="19.5" hidden="1" thickBot="1">
      <c r="A257" s="1814" t="s">
        <v>425</v>
      </c>
      <c r="B257" s="371" t="s">
        <v>414</v>
      </c>
      <c r="C257" s="1204">
        <f t="shared" si="61"/>
        <v>0</v>
      </c>
      <c r="D257" s="372">
        <f t="shared" si="62"/>
        <v>0</v>
      </c>
      <c r="E257" s="196">
        <f t="shared" si="63"/>
        <v>0</v>
      </c>
      <c r="F257" s="1247"/>
      <c r="G257" s="1247"/>
      <c r="H257" s="1247"/>
      <c r="I257" s="1212">
        <f>C257/C251*100%</f>
        <v>0</v>
      </c>
      <c r="J257" s="1206" t="e">
        <f t="shared" si="66"/>
        <v>#DIV/0!</v>
      </c>
      <c r="K257" s="1206" t="e">
        <f t="shared" si="67"/>
        <v>#DIV/0!</v>
      </c>
      <c r="L257" s="373"/>
      <c r="M257" s="373"/>
      <c r="N257" s="373"/>
      <c r="O257" s="373"/>
      <c r="P257" s="373"/>
      <c r="Q257" s="373"/>
      <c r="R257" s="373"/>
      <c r="S257" s="373"/>
      <c r="T257" s="373"/>
      <c r="U257" s="373"/>
      <c r="V257" s="373"/>
      <c r="W257" s="373"/>
      <c r="X257" s="373"/>
      <c r="Y257" s="373"/>
      <c r="Z257" s="373"/>
      <c r="AA257" s="373"/>
      <c r="AB257" s="373"/>
      <c r="AC257" s="373"/>
      <c r="AD257" s="373"/>
      <c r="AE257" s="373"/>
      <c r="AF257" s="373"/>
      <c r="AG257" s="373"/>
      <c r="AH257" s="373"/>
      <c r="AI257" s="373"/>
      <c r="AJ257" s="373"/>
      <c r="AK257" s="373"/>
      <c r="AL257" s="373"/>
      <c r="AM257" s="373"/>
      <c r="AN257" s="373"/>
      <c r="AO257" s="373"/>
      <c r="AP257" s="373"/>
      <c r="AQ257" s="373"/>
      <c r="AR257" s="373"/>
      <c r="AS257" s="373"/>
      <c r="AT257" s="373"/>
      <c r="AU257" s="373"/>
      <c r="AV257" s="373"/>
      <c r="AW257" s="373"/>
    </row>
    <row r="258" spans="1:49" ht="19.5" hidden="1" thickBot="1">
      <c r="A258" s="1815" t="s">
        <v>426</v>
      </c>
      <c r="B258" s="393" t="s">
        <v>427</v>
      </c>
      <c r="C258" s="1204">
        <f t="shared" si="61"/>
        <v>2</v>
      </c>
      <c r="D258" s="197">
        <f t="shared" si="62"/>
        <v>1</v>
      </c>
      <c r="E258" s="197">
        <f t="shared" si="63"/>
        <v>1</v>
      </c>
      <c r="F258" s="1247"/>
      <c r="G258" s="1247"/>
      <c r="H258" s="1247"/>
      <c r="I258" s="1205">
        <f>SUM(I259:I261)</f>
        <v>1</v>
      </c>
      <c r="J258" s="1206">
        <f t="shared" si="66"/>
        <v>0.5</v>
      </c>
      <c r="K258" s="1206">
        <f t="shared" si="67"/>
        <v>0.5</v>
      </c>
      <c r="L258" s="397">
        <v>0</v>
      </c>
      <c r="M258" s="397">
        <v>0</v>
      </c>
      <c r="N258" s="397">
        <v>1</v>
      </c>
      <c r="O258" s="397">
        <v>0</v>
      </c>
      <c r="P258" s="397">
        <v>0</v>
      </c>
      <c r="Q258" s="397">
        <v>0</v>
      </c>
      <c r="R258" s="397">
        <v>0</v>
      </c>
      <c r="S258" s="397">
        <v>0</v>
      </c>
      <c r="T258" s="397">
        <v>0</v>
      </c>
      <c r="U258" s="397">
        <v>0</v>
      </c>
      <c r="V258" s="397">
        <v>0</v>
      </c>
      <c r="W258" s="397">
        <v>0</v>
      </c>
      <c r="X258" s="397">
        <v>0</v>
      </c>
      <c r="Y258" s="397">
        <v>0</v>
      </c>
      <c r="Z258" s="397">
        <v>0</v>
      </c>
      <c r="AA258" s="397">
        <v>0</v>
      </c>
      <c r="AB258" s="397">
        <v>0</v>
      </c>
      <c r="AC258" s="397">
        <v>0</v>
      </c>
      <c r="AD258" s="397">
        <v>0</v>
      </c>
      <c r="AE258" s="397">
        <v>0</v>
      </c>
      <c r="AF258" s="397">
        <v>0</v>
      </c>
      <c r="AG258" s="397">
        <v>0</v>
      </c>
      <c r="AH258" s="397">
        <v>0</v>
      </c>
      <c r="AI258" s="397">
        <v>0</v>
      </c>
      <c r="AJ258" s="397">
        <v>0</v>
      </c>
      <c r="AK258" s="397">
        <v>0</v>
      </c>
      <c r="AL258" s="397">
        <v>0</v>
      </c>
      <c r="AM258" s="397">
        <v>0</v>
      </c>
      <c r="AN258" s="397">
        <v>0</v>
      </c>
      <c r="AO258" s="397">
        <v>0</v>
      </c>
      <c r="AP258" s="397">
        <v>0</v>
      </c>
      <c r="AQ258" s="397">
        <v>0</v>
      </c>
      <c r="AR258" s="397">
        <v>0</v>
      </c>
      <c r="AS258" s="397">
        <v>0</v>
      </c>
      <c r="AT258" s="397">
        <v>0</v>
      </c>
      <c r="AU258" s="397">
        <v>1</v>
      </c>
      <c r="AV258" s="397">
        <v>0</v>
      </c>
      <c r="AW258" s="397"/>
    </row>
    <row r="259" spans="1:49" ht="19.5" hidden="1" thickBot="1">
      <c r="A259" s="1814" t="s">
        <v>428</v>
      </c>
      <c r="B259" s="371" t="s">
        <v>429</v>
      </c>
      <c r="C259" s="1204">
        <f t="shared" si="61"/>
        <v>2</v>
      </c>
      <c r="D259" s="372">
        <f t="shared" si="62"/>
        <v>1</v>
      </c>
      <c r="E259" s="196">
        <f t="shared" si="63"/>
        <v>1</v>
      </c>
      <c r="F259" s="1247"/>
      <c r="G259" s="1247"/>
      <c r="H259" s="1247"/>
      <c r="I259" s="1212">
        <f>C259/C258*100%</f>
        <v>1</v>
      </c>
      <c r="J259" s="1206">
        <f t="shared" si="66"/>
        <v>0.5</v>
      </c>
      <c r="K259" s="1206">
        <f t="shared" si="67"/>
        <v>0.5</v>
      </c>
      <c r="L259" s="373"/>
      <c r="M259" s="373"/>
      <c r="N259" s="373">
        <v>1</v>
      </c>
      <c r="O259" s="373"/>
      <c r="P259" s="373"/>
      <c r="Q259" s="373"/>
      <c r="R259" s="373"/>
      <c r="S259" s="373"/>
      <c r="T259" s="373"/>
      <c r="U259" s="373"/>
      <c r="V259" s="373"/>
      <c r="W259" s="373"/>
      <c r="X259" s="373"/>
      <c r="Y259" s="373"/>
      <c r="Z259" s="373"/>
      <c r="AA259" s="373"/>
      <c r="AB259" s="373"/>
      <c r="AC259" s="373"/>
      <c r="AD259" s="373"/>
      <c r="AE259" s="373"/>
      <c r="AF259" s="373"/>
      <c r="AG259" s="373"/>
      <c r="AH259" s="373"/>
      <c r="AI259" s="373"/>
      <c r="AJ259" s="373"/>
      <c r="AK259" s="373"/>
      <c r="AL259" s="373"/>
      <c r="AM259" s="373"/>
      <c r="AN259" s="373"/>
      <c r="AO259" s="373"/>
      <c r="AP259" s="373"/>
      <c r="AQ259" s="373"/>
      <c r="AR259" s="373"/>
      <c r="AS259" s="373"/>
      <c r="AT259" s="373"/>
      <c r="AU259" s="373">
        <v>1</v>
      </c>
      <c r="AV259" s="373"/>
      <c r="AW259" s="373"/>
    </row>
    <row r="260" spans="1:49" ht="19.5" hidden="1" thickBot="1">
      <c r="A260" s="1814" t="s">
        <v>430</v>
      </c>
      <c r="B260" s="371" t="s">
        <v>431</v>
      </c>
      <c r="C260" s="1204">
        <f t="shared" si="61"/>
        <v>0</v>
      </c>
      <c r="D260" s="372">
        <f t="shared" si="62"/>
        <v>0</v>
      </c>
      <c r="E260" s="196">
        <f t="shared" si="63"/>
        <v>0</v>
      </c>
      <c r="F260" s="1247"/>
      <c r="G260" s="1247"/>
      <c r="H260" s="1247"/>
      <c r="I260" s="1212">
        <f>C260/C258*100%</f>
        <v>0</v>
      </c>
      <c r="J260" s="1206" t="e">
        <f t="shared" si="66"/>
        <v>#DIV/0!</v>
      </c>
      <c r="K260" s="1206" t="e">
        <f t="shared" si="67"/>
        <v>#DIV/0!</v>
      </c>
      <c r="L260" s="373"/>
      <c r="M260" s="373"/>
      <c r="N260" s="373"/>
      <c r="O260" s="373"/>
      <c r="P260" s="373"/>
      <c r="Q260" s="373"/>
      <c r="R260" s="373"/>
      <c r="S260" s="373"/>
      <c r="T260" s="373"/>
      <c r="U260" s="373"/>
      <c r="V260" s="373"/>
      <c r="W260" s="373"/>
      <c r="X260" s="373"/>
      <c r="Y260" s="373"/>
      <c r="Z260" s="373"/>
      <c r="AA260" s="373"/>
      <c r="AB260" s="373"/>
      <c r="AC260" s="373"/>
      <c r="AD260" s="373"/>
      <c r="AE260" s="373"/>
      <c r="AF260" s="373"/>
      <c r="AG260" s="373"/>
      <c r="AH260" s="373"/>
      <c r="AI260" s="373"/>
      <c r="AJ260" s="373"/>
      <c r="AK260" s="373"/>
      <c r="AL260" s="373"/>
      <c r="AM260" s="373"/>
      <c r="AN260" s="373"/>
      <c r="AO260" s="373"/>
      <c r="AP260" s="373"/>
      <c r="AQ260" s="373"/>
      <c r="AR260" s="373"/>
      <c r="AS260" s="373"/>
      <c r="AT260" s="373"/>
      <c r="AU260" s="373"/>
      <c r="AV260" s="373"/>
      <c r="AW260" s="373"/>
    </row>
    <row r="261" spans="1:49" ht="19.5" hidden="1" thickBot="1">
      <c r="A261" s="1814" t="s">
        <v>432</v>
      </c>
      <c r="B261" s="371" t="s">
        <v>433</v>
      </c>
      <c r="C261" s="1204">
        <f t="shared" si="61"/>
        <v>0</v>
      </c>
      <c r="D261" s="372">
        <f t="shared" si="62"/>
        <v>0</v>
      </c>
      <c r="E261" s="196">
        <f t="shared" si="63"/>
        <v>0</v>
      </c>
      <c r="F261" s="1247"/>
      <c r="G261" s="1247"/>
      <c r="H261" s="1247"/>
      <c r="I261" s="1212">
        <f>C261/C258*100%</f>
        <v>0</v>
      </c>
      <c r="J261" s="1206" t="e">
        <f t="shared" si="66"/>
        <v>#DIV/0!</v>
      </c>
      <c r="K261" s="1206" t="e">
        <f t="shared" si="67"/>
        <v>#DIV/0!</v>
      </c>
      <c r="L261" s="373"/>
      <c r="M261" s="373"/>
      <c r="N261" s="373"/>
      <c r="O261" s="373"/>
      <c r="P261" s="373"/>
      <c r="Q261" s="373"/>
      <c r="R261" s="373"/>
      <c r="S261" s="373"/>
      <c r="T261" s="373"/>
      <c r="U261" s="373"/>
      <c r="V261" s="373"/>
      <c r="W261" s="373"/>
      <c r="X261" s="373"/>
      <c r="Y261" s="373"/>
      <c r="Z261" s="373"/>
      <c r="AA261" s="373"/>
      <c r="AB261" s="373"/>
      <c r="AC261" s="373"/>
      <c r="AD261" s="373"/>
      <c r="AE261" s="373"/>
      <c r="AF261" s="373"/>
      <c r="AG261" s="373"/>
      <c r="AH261" s="373"/>
      <c r="AI261" s="373"/>
      <c r="AJ261" s="373"/>
      <c r="AK261" s="373"/>
      <c r="AL261" s="373"/>
      <c r="AM261" s="373"/>
      <c r="AN261" s="373"/>
      <c r="AO261" s="373"/>
      <c r="AP261" s="373"/>
      <c r="AQ261" s="373"/>
      <c r="AR261" s="373"/>
      <c r="AS261" s="373"/>
      <c r="AT261" s="373"/>
      <c r="AU261" s="373"/>
      <c r="AV261" s="373"/>
      <c r="AW261" s="373"/>
    </row>
    <row r="262" spans="1:49" ht="19.5" hidden="1" thickBot="1">
      <c r="A262" s="1816">
        <v>6</v>
      </c>
      <c r="B262" s="393" t="s">
        <v>434</v>
      </c>
      <c r="C262" s="1204">
        <f t="shared" si="61"/>
        <v>57</v>
      </c>
      <c r="D262" s="197">
        <f t="shared" si="62"/>
        <v>11</v>
      </c>
      <c r="E262" s="197">
        <f t="shared" si="63"/>
        <v>46</v>
      </c>
      <c r="F262" s="1247"/>
      <c r="G262" s="1247"/>
      <c r="H262" s="1247"/>
      <c r="I262" s="1205">
        <f>SUM(I263+I264+I265+I266+I267+I268+I274+I275+I277+I278+I279+I280+I281+I282+I283+I284)</f>
        <v>1</v>
      </c>
      <c r="J262" s="1206">
        <f t="shared" si="66"/>
        <v>0.19298245614035087</v>
      </c>
      <c r="K262" s="1206">
        <f t="shared" si="67"/>
        <v>0.80701754385964908</v>
      </c>
      <c r="L262" s="396">
        <v>0</v>
      </c>
      <c r="M262" s="396">
        <v>1</v>
      </c>
      <c r="N262" s="396">
        <v>1</v>
      </c>
      <c r="O262" s="396">
        <v>0</v>
      </c>
      <c r="P262" s="396">
        <v>0</v>
      </c>
      <c r="Q262" s="396">
        <v>2</v>
      </c>
      <c r="R262" s="396">
        <v>2</v>
      </c>
      <c r="S262" s="396">
        <v>12</v>
      </c>
      <c r="T262" s="396">
        <v>0</v>
      </c>
      <c r="U262" s="396">
        <v>1</v>
      </c>
      <c r="V262" s="396">
        <v>0</v>
      </c>
      <c r="W262" s="396">
        <v>0</v>
      </c>
      <c r="X262" s="396">
        <v>0</v>
      </c>
      <c r="Y262" s="396">
        <v>5</v>
      </c>
      <c r="Z262" s="396">
        <v>1</v>
      </c>
      <c r="AA262" s="396">
        <v>8</v>
      </c>
      <c r="AB262" s="396">
        <v>1</v>
      </c>
      <c r="AC262" s="396">
        <v>0</v>
      </c>
      <c r="AD262" s="396">
        <v>0</v>
      </c>
      <c r="AE262" s="396">
        <v>1</v>
      </c>
      <c r="AF262" s="396"/>
      <c r="AG262" s="396">
        <v>0</v>
      </c>
      <c r="AH262" s="396">
        <v>1</v>
      </c>
      <c r="AI262" s="396">
        <v>2</v>
      </c>
      <c r="AJ262" s="396">
        <v>0</v>
      </c>
      <c r="AK262" s="396">
        <v>3</v>
      </c>
      <c r="AL262" s="396">
        <v>0</v>
      </c>
      <c r="AM262" s="396">
        <v>2</v>
      </c>
      <c r="AN262" s="396">
        <v>1</v>
      </c>
      <c r="AO262" s="396">
        <v>6</v>
      </c>
      <c r="AP262" s="396">
        <v>0</v>
      </c>
      <c r="AQ262" s="396">
        <v>2</v>
      </c>
      <c r="AR262" s="396">
        <v>2</v>
      </c>
      <c r="AS262" s="396">
        <v>0</v>
      </c>
      <c r="AT262" s="396">
        <v>2</v>
      </c>
      <c r="AU262" s="396">
        <v>1</v>
      </c>
      <c r="AV262" s="396">
        <v>0</v>
      </c>
      <c r="AW262" s="396"/>
    </row>
    <row r="263" spans="1:49" ht="19.5" hidden="1" thickBot="1">
      <c r="A263" s="1814" t="s">
        <v>435</v>
      </c>
      <c r="B263" s="399" t="s">
        <v>289</v>
      </c>
      <c r="C263" s="1204">
        <f t="shared" si="61"/>
        <v>12</v>
      </c>
      <c r="D263" s="372">
        <f t="shared" si="62"/>
        <v>0</v>
      </c>
      <c r="E263" s="196">
        <f t="shared" si="63"/>
        <v>12</v>
      </c>
      <c r="F263" s="1247"/>
      <c r="G263" s="1247"/>
      <c r="H263" s="1247"/>
      <c r="I263" s="1212">
        <f>C263/C262*100%</f>
        <v>0.21052631578947367</v>
      </c>
      <c r="J263" s="1206">
        <f t="shared" si="66"/>
        <v>0</v>
      </c>
      <c r="K263" s="1206">
        <f t="shared" si="67"/>
        <v>1</v>
      </c>
      <c r="L263" s="373"/>
      <c r="M263" s="373">
        <v>1</v>
      </c>
      <c r="N263" s="373"/>
      <c r="O263" s="373"/>
      <c r="P263" s="373"/>
      <c r="Q263" s="373">
        <v>1</v>
      </c>
      <c r="R263" s="373"/>
      <c r="S263" s="373">
        <v>2</v>
      </c>
      <c r="T263" s="373"/>
      <c r="U263" s="373"/>
      <c r="V263" s="373"/>
      <c r="W263" s="373"/>
      <c r="X263" s="373"/>
      <c r="Y263" s="373">
        <v>3</v>
      </c>
      <c r="Z263" s="373"/>
      <c r="AA263" s="373"/>
      <c r="AB263" s="373"/>
      <c r="AC263" s="373"/>
      <c r="AD263" s="373"/>
      <c r="AE263" s="373">
        <v>1</v>
      </c>
      <c r="AF263" s="373"/>
      <c r="AG263" s="373"/>
      <c r="AH263" s="373"/>
      <c r="AI263" s="373">
        <v>2</v>
      </c>
      <c r="AJ263" s="373"/>
      <c r="AK263" s="373"/>
      <c r="AL263" s="373"/>
      <c r="AM263" s="373">
        <v>1</v>
      </c>
      <c r="AN263" s="373"/>
      <c r="AO263" s="373"/>
      <c r="AP263" s="373"/>
      <c r="AQ263" s="373">
        <v>1</v>
      </c>
      <c r="AR263" s="373"/>
      <c r="AS263" s="373"/>
      <c r="AT263" s="373"/>
      <c r="AU263" s="373"/>
      <c r="AV263" s="373"/>
      <c r="AW263" s="373"/>
    </row>
    <row r="264" spans="1:49" ht="32.25" hidden="1" thickBot="1">
      <c r="A264" s="1814" t="s">
        <v>436</v>
      </c>
      <c r="B264" s="399" t="s">
        <v>290</v>
      </c>
      <c r="C264" s="1204">
        <f t="shared" si="61"/>
        <v>0</v>
      </c>
      <c r="D264" s="372">
        <f t="shared" si="62"/>
        <v>0</v>
      </c>
      <c r="E264" s="196">
        <f t="shared" si="63"/>
        <v>0</v>
      </c>
      <c r="F264" s="1247"/>
      <c r="G264" s="1247"/>
      <c r="H264" s="1247"/>
      <c r="I264" s="1212">
        <f>C264/C262*100%</f>
        <v>0</v>
      </c>
      <c r="J264" s="1206" t="e">
        <f t="shared" si="66"/>
        <v>#DIV/0!</v>
      </c>
      <c r="K264" s="1206" t="e">
        <f t="shared" si="67"/>
        <v>#DIV/0!</v>
      </c>
      <c r="L264" s="373"/>
      <c r="M264" s="373"/>
      <c r="N264" s="373"/>
      <c r="O264" s="373"/>
      <c r="P264" s="373"/>
      <c r="Q264" s="373"/>
      <c r="R264" s="373"/>
      <c r="S264" s="373"/>
      <c r="T264" s="373"/>
      <c r="U264" s="373"/>
      <c r="V264" s="373"/>
      <c r="W264" s="373"/>
      <c r="X264" s="373"/>
      <c r="Y264" s="373"/>
      <c r="Z264" s="373"/>
      <c r="AA264" s="373"/>
      <c r="AB264" s="373"/>
      <c r="AC264" s="373"/>
      <c r="AD264" s="373"/>
      <c r="AE264" s="373"/>
      <c r="AF264" s="373"/>
      <c r="AG264" s="373"/>
      <c r="AH264" s="373"/>
      <c r="AI264" s="373"/>
      <c r="AJ264" s="373"/>
      <c r="AK264" s="373"/>
      <c r="AL264" s="373"/>
      <c r="AM264" s="373"/>
      <c r="AN264" s="373"/>
      <c r="AO264" s="373"/>
      <c r="AP264" s="373"/>
      <c r="AQ264" s="373"/>
      <c r="AR264" s="373"/>
      <c r="AS264" s="373"/>
      <c r="AT264" s="373"/>
      <c r="AU264" s="373"/>
      <c r="AV264" s="373"/>
      <c r="AW264" s="373"/>
    </row>
    <row r="265" spans="1:49" ht="32.25" hidden="1" thickBot="1">
      <c r="A265" s="1814" t="s">
        <v>437</v>
      </c>
      <c r="B265" s="1214" t="s">
        <v>291</v>
      </c>
      <c r="C265" s="1204">
        <f t="shared" si="61"/>
        <v>7</v>
      </c>
      <c r="D265" s="372">
        <f t="shared" si="62"/>
        <v>4</v>
      </c>
      <c r="E265" s="196">
        <f t="shared" si="63"/>
        <v>3</v>
      </c>
      <c r="F265" s="1247"/>
      <c r="G265" s="1247"/>
      <c r="H265" s="1247"/>
      <c r="I265" s="1212">
        <f>C265/C262*100%</f>
        <v>0.12280701754385964</v>
      </c>
      <c r="J265" s="1206">
        <f t="shared" si="66"/>
        <v>0.5714285714285714</v>
      </c>
      <c r="K265" s="1206">
        <f t="shared" si="67"/>
        <v>0.42857142857142855</v>
      </c>
      <c r="L265" s="373"/>
      <c r="M265" s="373"/>
      <c r="N265" s="373"/>
      <c r="O265" s="373"/>
      <c r="P265" s="373"/>
      <c r="Q265" s="373"/>
      <c r="R265" s="373"/>
      <c r="S265" s="373"/>
      <c r="T265" s="373"/>
      <c r="U265" s="373"/>
      <c r="V265" s="373"/>
      <c r="W265" s="373"/>
      <c r="X265" s="373"/>
      <c r="Y265" s="373"/>
      <c r="Z265" s="373">
        <v>1</v>
      </c>
      <c r="AA265" s="373">
        <v>3</v>
      </c>
      <c r="AB265" s="373"/>
      <c r="AC265" s="373"/>
      <c r="AD265" s="373"/>
      <c r="AE265" s="373"/>
      <c r="AF265" s="373"/>
      <c r="AG265" s="373"/>
      <c r="AH265" s="373"/>
      <c r="AI265" s="373"/>
      <c r="AJ265" s="373"/>
      <c r="AK265" s="373"/>
      <c r="AL265" s="373"/>
      <c r="AM265" s="373"/>
      <c r="AN265" s="373">
        <v>1</v>
      </c>
      <c r="AO265" s="373"/>
      <c r="AP265" s="373"/>
      <c r="AQ265" s="373"/>
      <c r="AR265" s="373"/>
      <c r="AS265" s="373"/>
      <c r="AT265" s="373">
        <v>2</v>
      </c>
      <c r="AU265" s="373"/>
      <c r="AV265" s="373"/>
      <c r="AW265" s="373"/>
    </row>
    <row r="266" spans="1:49" ht="32.25" hidden="1" thickBot="1">
      <c r="A266" s="1814" t="s">
        <v>438</v>
      </c>
      <c r="B266" s="1214" t="s">
        <v>292</v>
      </c>
      <c r="C266" s="1204">
        <f t="shared" si="61"/>
        <v>0</v>
      </c>
      <c r="D266" s="372">
        <f t="shared" si="62"/>
        <v>0</v>
      </c>
      <c r="E266" s="196">
        <f t="shared" si="63"/>
        <v>0</v>
      </c>
      <c r="F266" s="1247"/>
      <c r="G266" s="1247"/>
      <c r="H266" s="1247"/>
      <c r="I266" s="1212">
        <f>C266/C262*100%</f>
        <v>0</v>
      </c>
      <c r="J266" s="1206" t="e">
        <f t="shared" si="66"/>
        <v>#DIV/0!</v>
      </c>
      <c r="K266" s="1206" t="e">
        <f t="shared" si="67"/>
        <v>#DIV/0!</v>
      </c>
      <c r="L266" s="378"/>
      <c r="M266" s="378"/>
      <c r="N266" s="378"/>
      <c r="O266" s="378"/>
      <c r="P266" s="378"/>
      <c r="Q266" s="378"/>
      <c r="R266" s="378"/>
      <c r="S266" s="378"/>
      <c r="T266" s="378"/>
      <c r="U266" s="378"/>
      <c r="V266" s="378"/>
      <c r="W266" s="378"/>
      <c r="X266" s="378"/>
      <c r="Y266" s="378"/>
      <c r="Z266" s="378"/>
      <c r="AA266" s="378"/>
      <c r="AB266" s="378"/>
      <c r="AC266" s="378"/>
      <c r="AD266" s="378"/>
      <c r="AE266" s="378"/>
      <c r="AF266" s="378"/>
      <c r="AG266" s="378"/>
      <c r="AH266" s="378"/>
      <c r="AI266" s="378"/>
      <c r="AJ266" s="378"/>
      <c r="AK266" s="378"/>
      <c r="AL266" s="378"/>
      <c r="AM266" s="378"/>
      <c r="AN266" s="378"/>
      <c r="AO266" s="378"/>
      <c r="AP266" s="378"/>
      <c r="AQ266" s="378"/>
      <c r="AR266" s="378"/>
      <c r="AS266" s="378"/>
      <c r="AT266" s="378"/>
      <c r="AU266" s="378"/>
      <c r="AV266" s="378"/>
      <c r="AW266" s="378"/>
    </row>
    <row r="267" spans="1:49" ht="32.25" hidden="1" thickBot="1">
      <c r="A267" s="1814" t="s">
        <v>439</v>
      </c>
      <c r="B267" s="1214" t="s">
        <v>293</v>
      </c>
      <c r="C267" s="1204">
        <f t="shared" si="61"/>
        <v>0</v>
      </c>
      <c r="D267" s="372">
        <f t="shared" si="62"/>
        <v>0</v>
      </c>
      <c r="E267" s="196">
        <f t="shared" si="63"/>
        <v>0</v>
      </c>
      <c r="F267" s="1247"/>
      <c r="G267" s="1247"/>
      <c r="H267" s="1247"/>
      <c r="I267" s="1212">
        <f>C267/C262*100%</f>
        <v>0</v>
      </c>
      <c r="J267" s="1206" t="e">
        <f t="shared" si="66"/>
        <v>#DIV/0!</v>
      </c>
      <c r="K267" s="1206" t="e">
        <f t="shared" si="67"/>
        <v>#DIV/0!</v>
      </c>
      <c r="L267" s="373"/>
      <c r="M267" s="373"/>
      <c r="N267" s="373"/>
      <c r="O267" s="373"/>
      <c r="P267" s="373"/>
      <c r="Q267" s="373"/>
      <c r="R267" s="373"/>
      <c r="S267" s="373"/>
      <c r="T267" s="373"/>
      <c r="U267" s="373"/>
      <c r="V267" s="373"/>
      <c r="W267" s="373"/>
      <c r="X267" s="373"/>
      <c r="Y267" s="373"/>
      <c r="Z267" s="373"/>
      <c r="AA267" s="373"/>
      <c r="AB267" s="373"/>
      <c r="AC267" s="373"/>
      <c r="AD267" s="373"/>
      <c r="AE267" s="373"/>
      <c r="AF267" s="373"/>
      <c r="AG267" s="373"/>
      <c r="AH267" s="373"/>
      <c r="AI267" s="373"/>
      <c r="AJ267" s="373"/>
      <c r="AK267" s="373"/>
      <c r="AL267" s="373"/>
      <c r="AM267" s="373"/>
      <c r="AN267" s="373"/>
      <c r="AO267" s="373"/>
      <c r="AP267" s="373"/>
      <c r="AQ267" s="373"/>
      <c r="AR267" s="373"/>
      <c r="AS267" s="373"/>
      <c r="AT267" s="373"/>
      <c r="AU267" s="373"/>
      <c r="AV267" s="373"/>
      <c r="AW267" s="373"/>
    </row>
    <row r="268" spans="1:49" ht="19.5" hidden="1" thickBot="1">
      <c r="A268" s="1814" t="s">
        <v>440</v>
      </c>
      <c r="B268" s="1215" t="s">
        <v>294</v>
      </c>
      <c r="C268" s="1204">
        <f t="shared" si="61"/>
        <v>13</v>
      </c>
      <c r="D268" s="197">
        <f t="shared" si="62"/>
        <v>4</v>
      </c>
      <c r="E268" s="197">
        <f t="shared" si="63"/>
        <v>9</v>
      </c>
      <c r="F268" s="1247"/>
      <c r="G268" s="1247"/>
      <c r="H268" s="1247"/>
      <c r="I268" s="1212">
        <f>C268/C262*100%</f>
        <v>0.22807017543859648</v>
      </c>
      <c r="J268" s="1206">
        <f t="shared" si="66"/>
        <v>0.30769230769230771</v>
      </c>
      <c r="K268" s="1206">
        <f t="shared" si="67"/>
        <v>0.69230769230769229</v>
      </c>
      <c r="L268" s="401">
        <v>0</v>
      </c>
      <c r="M268" s="401">
        <v>0</v>
      </c>
      <c r="N268" s="401">
        <v>0</v>
      </c>
      <c r="O268" s="401">
        <v>0</v>
      </c>
      <c r="P268" s="401">
        <v>0</v>
      </c>
      <c r="Q268" s="401">
        <v>1</v>
      </c>
      <c r="R268" s="401">
        <v>1</v>
      </c>
      <c r="S268" s="401">
        <v>1</v>
      </c>
      <c r="T268" s="401">
        <v>0</v>
      </c>
      <c r="U268" s="401">
        <v>0</v>
      </c>
      <c r="V268" s="401">
        <v>0</v>
      </c>
      <c r="W268" s="401">
        <v>0</v>
      </c>
      <c r="X268" s="401">
        <v>0</v>
      </c>
      <c r="Y268" s="401">
        <v>1</v>
      </c>
      <c r="Z268" s="401">
        <v>0</v>
      </c>
      <c r="AA268" s="401">
        <v>5</v>
      </c>
      <c r="AB268" s="401">
        <v>1</v>
      </c>
      <c r="AC268" s="401">
        <v>0</v>
      </c>
      <c r="AD268" s="401">
        <v>0</v>
      </c>
      <c r="AE268" s="401">
        <v>0</v>
      </c>
      <c r="AF268" s="401">
        <v>0</v>
      </c>
      <c r="AG268" s="401">
        <v>0</v>
      </c>
      <c r="AH268" s="401">
        <v>1</v>
      </c>
      <c r="AI268" s="401">
        <v>0</v>
      </c>
      <c r="AJ268" s="401">
        <v>0</v>
      </c>
      <c r="AK268" s="401">
        <v>0</v>
      </c>
      <c r="AL268" s="401">
        <v>0</v>
      </c>
      <c r="AM268" s="401">
        <v>0</v>
      </c>
      <c r="AN268" s="401">
        <v>0</v>
      </c>
      <c r="AO268" s="401">
        <v>1</v>
      </c>
      <c r="AP268" s="401">
        <v>0</v>
      </c>
      <c r="AQ268" s="401">
        <v>0</v>
      </c>
      <c r="AR268" s="401">
        <v>1</v>
      </c>
      <c r="AS268" s="401">
        <v>0</v>
      </c>
      <c r="AT268" s="401">
        <v>0</v>
      </c>
      <c r="AU268" s="401">
        <v>0</v>
      </c>
      <c r="AV268" s="401">
        <v>0</v>
      </c>
      <c r="AW268" s="401"/>
    </row>
    <row r="269" spans="1:49" ht="19.5" hidden="1" thickBot="1">
      <c r="A269" s="1814" t="s">
        <v>441</v>
      </c>
      <c r="B269" s="1216" t="s">
        <v>1041</v>
      </c>
      <c r="C269" s="1204">
        <f t="shared" si="61"/>
        <v>3</v>
      </c>
      <c r="D269" s="246">
        <f t="shared" si="62"/>
        <v>1</v>
      </c>
      <c r="E269" s="246">
        <f t="shared" si="63"/>
        <v>2</v>
      </c>
      <c r="F269" s="1247"/>
      <c r="G269" s="1247"/>
      <c r="H269" s="1247"/>
      <c r="I269" s="1213">
        <f>C269/C268*100%</f>
        <v>0.23076923076923078</v>
      </c>
      <c r="J269" s="1206">
        <f t="shared" si="66"/>
        <v>0.33333333333333331</v>
      </c>
      <c r="K269" s="1206">
        <f t="shared" si="67"/>
        <v>0.66666666666666663</v>
      </c>
      <c r="L269" s="402"/>
      <c r="M269" s="402"/>
      <c r="N269" s="402"/>
      <c r="O269" s="402"/>
      <c r="P269" s="402"/>
      <c r="Q269" s="402">
        <v>1</v>
      </c>
      <c r="R269" s="402"/>
      <c r="S269" s="402"/>
      <c r="T269" s="402"/>
      <c r="U269" s="402"/>
      <c r="V269" s="402"/>
      <c r="W269" s="402"/>
      <c r="X269" s="402"/>
      <c r="Y269" s="402"/>
      <c r="Z269" s="402"/>
      <c r="AA269" s="402"/>
      <c r="AB269" s="402"/>
      <c r="AC269" s="402"/>
      <c r="AD269" s="402"/>
      <c r="AE269" s="402"/>
      <c r="AF269" s="402"/>
      <c r="AG269" s="402"/>
      <c r="AH269" s="402"/>
      <c r="AI269" s="402"/>
      <c r="AJ269" s="402"/>
      <c r="AK269" s="402"/>
      <c r="AL269" s="402"/>
      <c r="AM269" s="402"/>
      <c r="AN269" s="402"/>
      <c r="AO269" s="402">
        <v>1</v>
      </c>
      <c r="AP269" s="402"/>
      <c r="AQ269" s="402"/>
      <c r="AR269" s="402">
        <v>1</v>
      </c>
      <c r="AS269" s="402"/>
      <c r="AT269" s="402"/>
      <c r="AU269" s="402"/>
      <c r="AV269" s="402"/>
      <c r="AW269" s="402"/>
    </row>
    <row r="270" spans="1:49" ht="19.5" hidden="1" thickBot="1">
      <c r="A270" s="1814" t="s">
        <v>442</v>
      </c>
      <c r="B270" s="1216" t="s">
        <v>1042</v>
      </c>
      <c r="C270" s="1204">
        <f t="shared" si="61"/>
        <v>8</v>
      </c>
      <c r="D270" s="246">
        <f t="shared" si="62"/>
        <v>2</v>
      </c>
      <c r="E270" s="246">
        <f t="shared" si="63"/>
        <v>6</v>
      </c>
      <c r="F270" s="1247"/>
      <c r="G270" s="1247"/>
      <c r="H270" s="1247"/>
      <c r="I270" s="1213">
        <f>C270/C268*100%</f>
        <v>0.61538461538461542</v>
      </c>
      <c r="J270" s="1206">
        <f t="shared" si="66"/>
        <v>0.25</v>
      </c>
      <c r="K270" s="1206">
        <f t="shared" si="67"/>
        <v>0.75</v>
      </c>
      <c r="L270" s="402"/>
      <c r="M270" s="402"/>
      <c r="N270" s="402"/>
      <c r="O270" s="402"/>
      <c r="P270" s="402"/>
      <c r="Q270" s="402"/>
      <c r="R270" s="402">
        <v>1</v>
      </c>
      <c r="S270" s="402">
        <v>1</v>
      </c>
      <c r="T270" s="402"/>
      <c r="U270" s="402"/>
      <c r="V270" s="402"/>
      <c r="W270" s="402"/>
      <c r="X270" s="402"/>
      <c r="Y270" s="402"/>
      <c r="Z270" s="402"/>
      <c r="AA270" s="402">
        <v>5</v>
      </c>
      <c r="AB270" s="402"/>
      <c r="AC270" s="402"/>
      <c r="AD270" s="402"/>
      <c r="AE270" s="402"/>
      <c r="AF270" s="402"/>
      <c r="AG270" s="402"/>
      <c r="AH270" s="402">
        <v>1</v>
      </c>
      <c r="AI270" s="402"/>
      <c r="AJ270" s="402"/>
      <c r="AK270" s="402"/>
      <c r="AL270" s="402"/>
      <c r="AM270" s="402"/>
      <c r="AN270" s="402"/>
      <c r="AO270" s="402"/>
      <c r="AP270" s="402"/>
      <c r="AQ270" s="402"/>
      <c r="AR270" s="402"/>
      <c r="AS270" s="402"/>
      <c r="AT270" s="402"/>
      <c r="AU270" s="402"/>
      <c r="AV270" s="402"/>
      <c r="AW270" s="402"/>
    </row>
    <row r="271" spans="1:49" ht="19.5" hidden="1" thickBot="1">
      <c r="A271" s="1814" t="s">
        <v>443</v>
      </c>
      <c r="B271" s="1216" t="s">
        <v>1043</v>
      </c>
      <c r="C271" s="1204">
        <f t="shared" si="61"/>
        <v>1</v>
      </c>
      <c r="D271" s="246">
        <f t="shared" si="62"/>
        <v>1</v>
      </c>
      <c r="E271" s="246">
        <f t="shared" si="63"/>
        <v>0</v>
      </c>
      <c r="F271" s="1247"/>
      <c r="G271" s="1247"/>
      <c r="H271" s="1247"/>
      <c r="I271" s="1213">
        <f>C271/C268*100%</f>
        <v>7.6923076923076927E-2</v>
      </c>
      <c r="J271" s="1206">
        <f t="shared" si="66"/>
        <v>1</v>
      </c>
      <c r="K271" s="1206">
        <f t="shared" si="67"/>
        <v>0</v>
      </c>
      <c r="L271" s="402"/>
      <c r="M271" s="402"/>
      <c r="N271" s="402"/>
      <c r="O271" s="402"/>
      <c r="P271" s="402"/>
      <c r="Q271" s="402"/>
      <c r="R271" s="402"/>
      <c r="S271" s="402"/>
      <c r="T271" s="402"/>
      <c r="U271" s="402"/>
      <c r="V271" s="402"/>
      <c r="W271" s="402"/>
      <c r="X271" s="402"/>
      <c r="Y271" s="402"/>
      <c r="Z271" s="402"/>
      <c r="AA271" s="402"/>
      <c r="AB271" s="402">
        <v>1</v>
      </c>
      <c r="AC271" s="402"/>
      <c r="AD271" s="402"/>
      <c r="AE271" s="402"/>
      <c r="AF271" s="402"/>
      <c r="AG271" s="402"/>
      <c r="AH271" s="402"/>
      <c r="AI271" s="402"/>
      <c r="AJ271" s="402"/>
      <c r="AK271" s="402"/>
      <c r="AL271" s="402"/>
      <c r="AM271" s="402"/>
      <c r="AN271" s="402"/>
      <c r="AO271" s="402"/>
      <c r="AP271" s="402"/>
      <c r="AQ271" s="402"/>
      <c r="AR271" s="402"/>
      <c r="AS271" s="402"/>
      <c r="AT271" s="402"/>
      <c r="AU271" s="402"/>
      <c r="AV271" s="402"/>
      <c r="AW271" s="402"/>
    </row>
    <row r="272" spans="1:49" ht="19.5" hidden="1" thickBot="1">
      <c r="A272" s="1814" t="s">
        <v>444</v>
      </c>
      <c r="B272" s="1216" t="s">
        <v>1044</v>
      </c>
      <c r="C272" s="1204">
        <f t="shared" si="61"/>
        <v>1</v>
      </c>
      <c r="D272" s="246">
        <f t="shared" si="62"/>
        <v>0</v>
      </c>
      <c r="E272" s="246">
        <f t="shared" si="63"/>
        <v>1</v>
      </c>
      <c r="F272" s="1247"/>
      <c r="G272" s="1247"/>
      <c r="H272" s="1247"/>
      <c r="I272" s="1213">
        <f>C272/C268*100%</f>
        <v>7.6923076923076927E-2</v>
      </c>
      <c r="J272" s="1206">
        <f t="shared" si="66"/>
        <v>0</v>
      </c>
      <c r="K272" s="1206">
        <f t="shared" si="67"/>
        <v>1</v>
      </c>
      <c r="L272" s="402"/>
      <c r="M272" s="402"/>
      <c r="N272" s="402"/>
      <c r="O272" s="402"/>
      <c r="P272" s="402"/>
      <c r="Q272" s="402"/>
      <c r="R272" s="402"/>
      <c r="S272" s="402"/>
      <c r="T272" s="402"/>
      <c r="U272" s="402"/>
      <c r="V272" s="402"/>
      <c r="W272" s="402"/>
      <c r="X272" s="402"/>
      <c r="Y272" s="402">
        <v>1</v>
      </c>
      <c r="Z272" s="402"/>
      <c r="AA272" s="402"/>
      <c r="AB272" s="402"/>
      <c r="AC272" s="402"/>
      <c r="AD272" s="402"/>
      <c r="AE272" s="402"/>
      <c r="AF272" s="402"/>
      <c r="AG272" s="402"/>
      <c r="AH272" s="402"/>
      <c r="AI272" s="402"/>
      <c r="AJ272" s="402"/>
      <c r="AK272" s="402"/>
      <c r="AL272" s="402"/>
      <c r="AM272" s="402"/>
      <c r="AN272" s="402"/>
      <c r="AO272" s="402"/>
      <c r="AP272" s="402"/>
      <c r="AQ272" s="402"/>
      <c r="AR272" s="402"/>
      <c r="AS272" s="402"/>
      <c r="AT272" s="402"/>
      <c r="AU272" s="402"/>
      <c r="AV272" s="402"/>
      <c r="AW272" s="402"/>
    </row>
    <row r="273" spans="1:49" ht="19.5" hidden="1" thickBot="1">
      <c r="A273" s="1814" t="s">
        <v>445</v>
      </c>
      <c r="B273" s="1216" t="s">
        <v>1045</v>
      </c>
      <c r="C273" s="1204">
        <f t="shared" si="61"/>
        <v>0</v>
      </c>
      <c r="D273" s="246">
        <f t="shared" si="62"/>
        <v>0</v>
      </c>
      <c r="E273" s="246">
        <f t="shared" si="63"/>
        <v>0</v>
      </c>
      <c r="F273" s="1247"/>
      <c r="G273" s="1247"/>
      <c r="H273" s="1247"/>
      <c r="I273" s="1213">
        <f>C273/C268*100%</f>
        <v>0</v>
      </c>
      <c r="J273" s="1206" t="e">
        <f t="shared" si="66"/>
        <v>#DIV/0!</v>
      </c>
      <c r="K273" s="1206" t="e">
        <f t="shared" si="67"/>
        <v>#DIV/0!</v>
      </c>
      <c r="L273" s="402"/>
      <c r="M273" s="402"/>
      <c r="N273" s="402"/>
      <c r="O273" s="402"/>
      <c r="P273" s="402"/>
      <c r="Q273" s="402"/>
      <c r="R273" s="402"/>
      <c r="S273" s="402"/>
      <c r="T273" s="402"/>
      <c r="U273" s="402"/>
      <c r="V273" s="402"/>
      <c r="W273" s="402"/>
      <c r="X273" s="402"/>
      <c r="Y273" s="402"/>
      <c r="Z273" s="402"/>
      <c r="AA273" s="402"/>
      <c r="AB273" s="402"/>
      <c r="AC273" s="402"/>
      <c r="AD273" s="402"/>
      <c r="AE273" s="402"/>
      <c r="AF273" s="402"/>
      <c r="AG273" s="402"/>
      <c r="AH273" s="402"/>
      <c r="AI273" s="402"/>
      <c r="AJ273" s="402"/>
      <c r="AK273" s="402"/>
      <c r="AL273" s="402"/>
      <c r="AM273" s="402"/>
      <c r="AN273" s="402"/>
      <c r="AO273" s="402"/>
      <c r="AP273" s="402"/>
      <c r="AQ273" s="402"/>
      <c r="AR273" s="402"/>
      <c r="AS273" s="402"/>
      <c r="AT273" s="402"/>
      <c r="AU273" s="402"/>
      <c r="AV273" s="402"/>
      <c r="AW273" s="402"/>
    </row>
    <row r="274" spans="1:49" ht="32.25" hidden="1" thickBot="1">
      <c r="A274" s="1814" t="s">
        <v>446</v>
      </c>
      <c r="B274" s="1214" t="s">
        <v>295</v>
      </c>
      <c r="C274" s="1204">
        <f t="shared" si="61"/>
        <v>0</v>
      </c>
      <c r="D274" s="372">
        <f t="shared" si="62"/>
        <v>0</v>
      </c>
      <c r="E274" s="196">
        <f t="shared" si="63"/>
        <v>0</v>
      </c>
      <c r="F274" s="1247"/>
      <c r="G274" s="1247"/>
      <c r="H274" s="1247"/>
      <c r="I274" s="1212">
        <f>C274/C262*100%</f>
        <v>0</v>
      </c>
      <c r="J274" s="1206" t="e">
        <f t="shared" si="66"/>
        <v>#DIV/0!</v>
      </c>
      <c r="K274" s="1206" t="e">
        <f t="shared" si="67"/>
        <v>#DIV/0!</v>
      </c>
      <c r="L274" s="373"/>
      <c r="M274" s="373"/>
      <c r="N274" s="373"/>
      <c r="O274" s="373"/>
      <c r="P274" s="373"/>
      <c r="Q274" s="373"/>
      <c r="R274" s="373"/>
      <c r="S274" s="373"/>
      <c r="T274" s="373"/>
      <c r="U274" s="373"/>
      <c r="V274" s="373"/>
      <c r="W274" s="373"/>
      <c r="X274" s="373"/>
      <c r="Y274" s="373"/>
      <c r="Z274" s="373"/>
      <c r="AA274" s="373"/>
      <c r="AB274" s="373"/>
      <c r="AC274" s="373"/>
      <c r="AD274" s="373"/>
      <c r="AE274" s="373"/>
      <c r="AF274" s="373"/>
      <c r="AG274" s="373"/>
      <c r="AH274" s="373"/>
      <c r="AI274" s="373"/>
      <c r="AJ274" s="373"/>
      <c r="AK274" s="373"/>
      <c r="AL274" s="373"/>
      <c r="AM274" s="373"/>
      <c r="AN274" s="373"/>
      <c r="AO274" s="373"/>
      <c r="AP274" s="373"/>
      <c r="AQ274" s="373"/>
      <c r="AR274" s="373"/>
      <c r="AS274" s="373"/>
      <c r="AT274" s="373"/>
      <c r="AU274" s="373"/>
      <c r="AV274" s="373"/>
      <c r="AW274" s="373"/>
    </row>
    <row r="275" spans="1:49" ht="19.5" hidden="1" thickBot="1">
      <c r="A275" s="1814" t="s">
        <v>447</v>
      </c>
      <c r="B275" s="346" t="s">
        <v>874</v>
      </c>
      <c r="C275" s="1204">
        <f t="shared" si="61"/>
        <v>2</v>
      </c>
      <c r="D275" s="403">
        <f t="shared" si="62"/>
        <v>0</v>
      </c>
      <c r="E275" s="347">
        <f t="shared" si="63"/>
        <v>2</v>
      </c>
      <c r="F275" s="1247"/>
      <c r="G275" s="1247"/>
      <c r="H275" s="1247"/>
      <c r="I275" s="1212">
        <f>C275/C262*100%</f>
        <v>3.5087719298245612E-2</v>
      </c>
      <c r="J275" s="1206">
        <f t="shared" si="66"/>
        <v>0</v>
      </c>
      <c r="K275" s="1206">
        <f t="shared" si="67"/>
        <v>1</v>
      </c>
      <c r="L275" s="404"/>
      <c r="M275" s="404"/>
      <c r="N275" s="404"/>
      <c r="O275" s="404"/>
      <c r="P275" s="404"/>
      <c r="Q275" s="404"/>
      <c r="R275" s="404"/>
      <c r="S275" s="404">
        <v>1</v>
      </c>
      <c r="T275" s="404"/>
      <c r="U275" s="404">
        <v>1</v>
      </c>
      <c r="V275" s="404"/>
      <c r="W275" s="404"/>
      <c r="X275" s="404"/>
      <c r="Y275" s="404"/>
      <c r="Z275" s="404"/>
      <c r="AA275" s="404"/>
      <c r="AB275" s="404"/>
      <c r="AC275" s="404"/>
      <c r="AD275" s="404"/>
      <c r="AE275" s="404"/>
      <c r="AF275" s="404"/>
      <c r="AG275" s="404"/>
      <c r="AH275" s="404"/>
      <c r="AI275" s="404"/>
      <c r="AJ275" s="404"/>
      <c r="AK275" s="404"/>
      <c r="AL275" s="404"/>
      <c r="AM275" s="404"/>
      <c r="AN275" s="404"/>
      <c r="AO275" s="404"/>
      <c r="AP275" s="404"/>
      <c r="AQ275" s="404"/>
      <c r="AR275" s="404"/>
      <c r="AS275" s="404"/>
      <c r="AT275" s="404"/>
      <c r="AU275" s="404"/>
      <c r="AV275" s="404"/>
      <c r="AW275" s="404"/>
    </row>
    <row r="276" spans="1:49" ht="19.5" hidden="1" thickBot="1">
      <c r="A276" s="1814" t="s">
        <v>448</v>
      </c>
      <c r="B276" s="346" t="s">
        <v>873</v>
      </c>
      <c r="C276" s="1204">
        <f t="shared" si="61"/>
        <v>0</v>
      </c>
      <c r="D276" s="403">
        <f t="shared" si="62"/>
        <v>0</v>
      </c>
      <c r="E276" s="347">
        <f t="shared" si="63"/>
        <v>0</v>
      </c>
      <c r="F276" s="1247"/>
      <c r="G276" s="1247"/>
      <c r="H276" s="1247"/>
      <c r="I276" s="1212">
        <f>C276/C262*100%</f>
        <v>0</v>
      </c>
      <c r="J276" s="1206" t="e">
        <f t="shared" si="66"/>
        <v>#DIV/0!</v>
      </c>
      <c r="K276" s="1206" t="e">
        <f t="shared" si="67"/>
        <v>#DIV/0!</v>
      </c>
      <c r="L276" s="404"/>
      <c r="M276" s="404"/>
      <c r="N276" s="404"/>
      <c r="O276" s="404"/>
      <c r="P276" s="404"/>
      <c r="Q276" s="404"/>
      <c r="R276" s="404"/>
      <c r="S276" s="404"/>
      <c r="T276" s="404"/>
      <c r="U276" s="404"/>
      <c r="V276" s="404"/>
      <c r="W276" s="404"/>
      <c r="X276" s="404"/>
      <c r="Y276" s="404"/>
      <c r="Z276" s="404"/>
      <c r="AA276" s="404"/>
      <c r="AB276" s="404"/>
      <c r="AC276" s="404"/>
      <c r="AD276" s="404"/>
      <c r="AE276" s="404"/>
      <c r="AF276" s="404"/>
      <c r="AG276" s="404"/>
      <c r="AH276" s="404"/>
      <c r="AI276" s="404"/>
      <c r="AJ276" s="404"/>
      <c r="AK276" s="404"/>
      <c r="AL276" s="404"/>
      <c r="AM276" s="404"/>
      <c r="AN276" s="404"/>
      <c r="AO276" s="404"/>
      <c r="AP276" s="404"/>
      <c r="AQ276" s="404"/>
      <c r="AR276" s="404"/>
      <c r="AS276" s="404"/>
      <c r="AT276" s="404"/>
      <c r="AU276" s="404"/>
      <c r="AV276" s="404"/>
      <c r="AW276" s="404"/>
    </row>
    <row r="277" spans="1:49" ht="19.5" hidden="1" thickBot="1">
      <c r="A277" s="1814" t="s">
        <v>449</v>
      </c>
      <c r="B277" s="1217" t="s">
        <v>296</v>
      </c>
      <c r="C277" s="1204">
        <f t="shared" si="61"/>
        <v>14</v>
      </c>
      <c r="D277" s="195">
        <f>L277+N277+P277+R277+T277+V277+X277+Z277+AB277+AD277+AF277+AH277+AJ277+AL277+AN277+AP277+AR277+AT277+AV277</f>
        <v>1</v>
      </c>
      <c r="E277" s="195">
        <f t="shared" si="63"/>
        <v>13</v>
      </c>
      <c r="F277" s="1247"/>
      <c r="G277" s="1247"/>
      <c r="H277" s="1247"/>
      <c r="I277" s="1212">
        <f>C277/C262*100%</f>
        <v>0.24561403508771928</v>
      </c>
      <c r="J277" s="1206">
        <f t="shared" si="66"/>
        <v>7.1428571428571425E-2</v>
      </c>
      <c r="K277" s="1206">
        <f t="shared" si="67"/>
        <v>0.9285714285714286</v>
      </c>
      <c r="L277" s="386"/>
      <c r="M277" s="386"/>
      <c r="N277" s="386"/>
      <c r="O277" s="386"/>
      <c r="P277" s="386"/>
      <c r="Q277" s="386"/>
      <c r="R277" s="386">
        <v>1</v>
      </c>
      <c r="S277" s="386">
        <v>4</v>
      </c>
      <c r="T277" s="386"/>
      <c r="U277" s="386"/>
      <c r="V277" s="386"/>
      <c r="W277" s="386"/>
      <c r="X277" s="386"/>
      <c r="Y277" s="386"/>
      <c r="Z277" s="386"/>
      <c r="AA277" s="386"/>
      <c r="AB277" s="386"/>
      <c r="AC277" s="386"/>
      <c r="AD277" s="386"/>
      <c r="AE277" s="386"/>
      <c r="AF277" s="386"/>
      <c r="AG277" s="386"/>
      <c r="AH277" s="386"/>
      <c r="AI277" s="386"/>
      <c r="AJ277" s="386"/>
      <c r="AK277" s="386">
        <v>2</v>
      </c>
      <c r="AL277" s="386"/>
      <c r="AM277" s="386">
        <v>1</v>
      </c>
      <c r="AN277" s="386"/>
      <c r="AO277" s="386">
        <v>5</v>
      </c>
      <c r="AP277" s="386"/>
      <c r="AQ277" s="386">
        <v>1</v>
      </c>
      <c r="AR277" s="386"/>
      <c r="AS277" s="386"/>
      <c r="AT277" s="386"/>
      <c r="AU277" s="386"/>
      <c r="AV277" s="386"/>
      <c r="AW277" s="386"/>
    </row>
    <row r="278" spans="1:49" ht="19.5" hidden="1" thickBot="1">
      <c r="A278" s="1814" t="s">
        <v>450</v>
      </c>
      <c r="B278" s="1218" t="s">
        <v>1046</v>
      </c>
      <c r="C278" s="1204">
        <f t="shared" si="61"/>
        <v>4</v>
      </c>
      <c r="D278" s="388">
        <f t="shared" ref="D278:D285" si="68">L278+N278+P278+R278+T278+V278+X278+Z278+AB278+AD278+AF278+AH278+AJ278+AL278+AN278+AP278+AR278+AT278+AV278</f>
        <v>2</v>
      </c>
      <c r="E278" s="246">
        <f t="shared" si="63"/>
        <v>2</v>
      </c>
      <c r="F278" s="1247"/>
      <c r="G278" s="1247"/>
      <c r="H278" s="1247"/>
      <c r="I278" s="1212">
        <f>C278/C262*100%</f>
        <v>7.0175438596491224E-2</v>
      </c>
      <c r="J278" s="1206">
        <f t="shared" si="66"/>
        <v>0.5</v>
      </c>
      <c r="K278" s="1206">
        <f t="shared" si="67"/>
        <v>0.5</v>
      </c>
      <c r="L278" s="391"/>
      <c r="M278" s="391"/>
      <c r="N278" s="391">
        <v>1</v>
      </c>
      <c r="O278" s="391"/>
      <c r="P278" s="391"/>
      <c r="Q278" s="391"/>
      <c r="R278" s="391"/>
      <c r="S278" s="391"/>
      <c r="T278" s="391"/>
      <c r="U278" s="391"/>
      <c r="V278" s="391"/>
      <c r="W278" s="391"/>
      <c r="X278" s="391"/>
      <c r="Y278" s="391">
        <v>1</v>
      </c>
      <c r="Z278" s="391"/>
      <c r="AA278" s="391"/>
      <c r="AB278" s="391"/>
      <c r="AC278" s="391"/>
      <c r="AD278" s="391"/>
      <c r="AE278" s="391"/>
      <c r="AF278" s="391"/>
      <c r="AG278" s="391"/>
      <c r="AH278" s="391"/>
      <c r="AI278" s="402"/>
      <c r="AJ278" s="391"/>
      <c r="AK278" s="391"/>
      <c r="AL278" s="391"/>
      <c r="AM278" s="391"/>
      <c r="AN278" s="391"/>
      <c r="AO278" s="391"/>
      <c r="AP278" s="391"/>
      <c r="AQ278" s="391"/>
      <c r="AR278" s="391">
        <v>1</v>
      </c>
      <c r="AS278" s="391"/>
      <c r="AT278" s="391"/>
      <c r="AU278" s="391">
        <v>1</v>
      </c>
      <c r="AV278" s="391"/>
      <c r="AW278" s="391"/>
    </row>
    <row r="279" spans="1:49" ht="19.5" hidden="1" thickBot="1">
      <c r="A279" s="1814" t="s">
        <v>451</v>
      </c>
      <c r="B279" s="1214" t="s">
        <v>297</v>
      </c>
      <c r="C279" s="1204">
        <f t="shared" si="61"/>
        <v>5</v>
      </c>
      <c r="D279" s="372">
        <f t="shared" si="68"/>
        <v>0</v>
      </c>
      <c r="E279" s="196">
        <f t="shared" si="63"/>
        <v>5</v>
      </c>
      <c r="F279" s="1247"/>
      <c r="G279" s="1247"/>
      <c r="H279" s="1247"/>
      <c r="I279" s="1212">
        <f>C279/C262*100%</f>
        <v>8.771929824561403E-2</v>
      </c>
      <c r="J279" s="1206">
        <f t="shared" si="66"/>
        <v>0</v>
      </c>
      <c r="K279" s="1206">
        <f t="shared" si="67"/>
        <v>1</v>
      </c>
      <c r="L279" s="373"/>
      <c r="M279" s="373"/>
      <c r="N279" s="373"/>
      <c r="O279" s="373"/>
      <c r="P279" s="373"/>
      <c r="Q279" s="373"/>
      <c r="R279" s="373"/>
      <c r="S279" s="373">
        <v>4</v>
      </c>
      <c r="T279" s="373"/>
      <c r="U279" s="373"/>
      <c r="V279" s="373"/>
      <c r="W279" s="373"/>
      <c r="X279" s="373"/>
      <c r="Y279" s="373"/>
      <c r="Z279" s="373"/>
      <c r="AA279" s="373"/>
      <c r="AB279" s="373"/>
      <c r="AC279" s="373"/>
      <c r="AD279" s="373"/>
      <c r="AE279" s="373"/>
      <c r="AF279" s="373"/>
      <c r="AG279" s="373"/>
      <c r="AH279" s="378"/>
      <c r="AI279" s="378"/>
      <c r="AJ279" s="373"/>
      <c r="AK279" s="373">
        <v>1</v>
      </c>
      <c r="AL279" s="373"/>
      <c r="AM279" s="373"/>
      <c r="AN279" s="373"/>
      <c r="AO279" s="373"/>
      <c r="AP279" s="373"/>
      <c r="AQ279" s="373"/>
      <c r="AR279" s="373"/>
      <c r="AS279" s="373"/>
      <c r="AT279" s="373"/>
      <c r="AU279" s="373"/>
      <c r="AV279" s="373"/>
      <c r="AW279" s="373"/>
    </row>
    <row r="280" spans="1:49" ht="19.5" hidden="1" thickBot="1">
      <c r="A280" s="1814" t="s">
        <v>452</v>
      </c>
      <c r="B280" s="1214" t="s">
        <v>298</v>
      </c>
      <c r="C280" s="1204">
        <f t="shared" si="61"/>
        <v>0</v>
      </c>
      <c r="D280" s="372">
        <f t="shared" si="68"/>
        <v>0</v>
      </c>
      <c r="E280" s="196">
        <f t="shared" si="63"/>
        <v>0</v>
      </c>
      <c r="F280" s="1247"/>
      <c r="G280" s="1247"/>
      <c r="H280" s="1247"/>
      <c r="I280" s="1212">
        <f>C280/C262*100%</f>
        <v>0</v>
      </c>
      <c r="J280" s="1206" t="e">
        <f t="shared" si="66"/>
        <v>#DIV/0!</v>
      </c>
      <c r="K280" s="1206" t="e">
        <f t="shared" si="67"/>
        <v>#DIV/0!</v>
      </c>
      <c r="L280" s="373"/>
      <c r="M280" s="373"/>
      <c r="N280" s="373"/>
      <c r="O280" s="373"/>
      <c r="P280" s="373"/>
      <c r="Q280" s="373"/>
      <c r="R280" s="373"/>
      <c r="S280" s="373"/>
      <c r="T280" s="373"/>
      <c r="U280" s="373"/>
      <c r="V280" s="373"/>
      <c r="W280" s="373"/>
      <c r="X280" s="373"/>
      <c r="Y280" s="373"/>
      <c r="Z280" s="373"/>
      <c r="AA280" s="373"/>
      <c r="AB280" s="373"/>
      <c r="AC280" s="373"/>
      <c r="AD280" s="373"/>
      <c r="AE280" s="373"/>
      <c r="AF280" s="373"/>
      <c r="AG280" s="373"/>
      <c r="AH280" s="378"/>
      <c r="AI280" s="378"/>
      <c r="AJ280" s="373"/>
      <c r="AK280" s="373"/>
      <c r="AL280" s="373"/>
      <c r="AM280" s="373"/>
      <c r="AN280" s="373"/>
      <c r="AO280" s="373"/>
      <c r="AP280" s="373"/>
      <c r="AQ280" s="373"/>
      <c r="AR280" s="373"/>
      <c r="AS280" s="373"/>
      <c r="AT280" s="373"/>
      <c r="AU280" s="373"/>
      <c r="AV280" s="373"/>
      <c r="AW280" s="373"/>
    </row>
    <row r="281" spans="1:49" ht="19.5" hidden="1" thickBot="1">
      <c r="A281" s="1814" t="s">
        <v>453</v>
      </c>
      <c r="B281" s="1214" t="s">
        <v>299</v>
      </c>
      <c r="C281" s="1204">
        <f t="shared" si="61"/>
        <v>0</v>
      </c>
      <c r="D281" s="372">
        <f t="shared" si="68"/>
        <v>0</v>
      </c>
      <c r="E281" s="196">
        <f t="shared" si="63"/>
        <v>0</v>
      </c>
      <c r="F281" s="1247"/>
      <c r="G281" s="1247"/>
      <c r="H281" s="1247"/>
      <c r="I281" s="1212">
        <f>C281/C262*100%</f>
        <v>0</v>
      </c>
      <c r="J281" s="1206" t="e">
        <f t="shared" si="66"/>
        <v>#DIV/0!</v>
      </c>
      <c r="K281" s="1206" t="e">
        <f t="shared" si="67"/>
        <v>#DIV/0!</v>
      </c>
      <c r="L281" s="373"/>
      <c r="M281" s="373"/>
      <c r="N281" s="373"/>
      <c r="O281" s="373"/>
      <c r="P281" s="373"/>
      <c r="Q281" s="373"/>
      <c r="R281" s="373"/>
      <c r="S281" s="373"/>
      <c r="T281" s="373"/>
      <c r="U281" s="373"/>
      <c r="V281" s="373"/>
      <c r="W281" s="373"/>
      <c r="X281" s="373"/>
      <c r="Y281" s="373"/>
      <c r="Z281" s="373"/>
      <c r="AA281" s="373"/>
      <c r="AB281" s="373"/>
      <c r="AC281" s="373"/>
      <c r="AD281" s="373"/>
      <c r="AE281" s="373"/>
      <c r="AF281" s="373"/>
      <c r="AG281" s="373"/>
      <c r="AH281" s="378"/>
      <c r="AI281" s="378"/>
      <c r="AJ281" s="373"/>
      <c r="AK281" s="373"/>
      <c r="AL281" s="373"/>
      <c r="AM281" s="373"/>
      <c r="AN281" s="373"/>
      <c r="AO281" s="373"/>
      <c r="AP281" s="373"/>
      <c r="AQ281" s="373"/>
      <c r="AR281" s="373"/>
      <c r="AS281" s="373"/>
      <c r="AT281" s="373"/>
      <c r="AU281" s="373"/>
      <c r="AV281" s="373"/>
      <c r="AW281" s="373"/>
    </row>
    <row r="282" spans="1:49" ht="19.5" hidden="1" thickBot="1">
      <c r="A282" s="1814" t="s">
        <v>454</v>
      </c>
      <c r="B282" s="1214" t="s">
        <v>300</v>
      </c>
      <c r="C282" s="1204">
        <f t="shared" si="61"/>
        <v>0</v>
      </c>
      <c r="D282" s="372">
        <f t="shared" si="68"/>
        <v>0</v>
      </c>
      <c r="E282" s="196">
        <f t="shared" si="63"/>
        <v>0</v>
      </c>
      <c r="F282" s="1247"/>
      <c r="G282" s="1247"/>
      <c r="H282" s="1247"/>
      <c r="I282" s="1212">
        <f>C282/C262*100%</f>
        <v>0</v>
      </c>
      <c r="J282" s="1206" t="e">
        <f t="shared" si="66"/>
        <v>#DIV/0!</v>
      </c>
      <c r="K282" s="1206" t="e">
        <f t="shared" si="67"/>
        <v>#DIV/0!</v>
      </c>
      <c r="L282" s="373"/>
      <c r="M282" s="373"/>
      <c r="N282" s="373"/>
      <c r="O282" s="373"/>
      <c r="P282" s="373"/>
      <c r="Q282" s="373"/>
      <c r="R282" s="373"/>
      <c r="S282" s="373"/>
      <c r="T282" s="373"/>
      <c r="U282" s="373"/>
      <c r="V282" s="373"/>
      <c r="W282" s="373"/>
      <c r="X282" s="373"/>
      <c r="Y282" s="373"/>
      <c r="Z282" s="373"/>
      <c r="AA282" s="373"/>
      <c r="AB282" s="373"/>
      <c r="AC282" s="373"/>
      <c r="AD282" s="373"/>
      <c r="AE282" s="373"/>
      <c r="AF282" s="373"/>
      <c r="AG282" s="373"/>
      <c r="AH282" s="378"/>
      <c r="AI282" s="378"/>
      <c r="AJ282" s="373"/>
      <c r="AK282" s="373"/>
      <c r="AL282" s="373"/>
      <c r="AM282" s="373"/>
      <c r="AN282" s="373"/>
      <c r="AO282" s="373"/>
      <c r="AP282" s="373"/>
      <c r="AQ282" s="373"/>
      <c r="AR282" s="373"/>
      <c r="AS282" s="373"/>
      <c r="AT282" s="373"/>
      <c r="AU282" s="373"/>
      <c r="AV282" s="373"/>
      <c r="AW282" s="373"/>
    </row>
    <row r="283" spans="1:49" ht="19.5" hidden="1" thickBot="1">
      <c r="A283" s="1814" t="s">
        <v>455</v>
      </c>
      <c r="B283" s="1214" t="s">
        <v>302</v>
      </c>
      <c r="C283" s="1204">
        <f t="shared" si="61"/>
        <v>0</v>
      </c>
      <c r="D283" s="372">
        <f t="shared" si="68"/>
        <v>0</v>
      </c>
      <c r="E283" s="196">
        <f t="shared" si="63"/>
        <v>0</v>
      </c>
      <c r="F283" s="1247"/>
      <c r="G283" s="1247"/>
      <c r="H283" s="1247"/>
      <c r="I283" s="1212">
        <f>C283/C262*100%</f>
        <v>0</v>
      </c>
      <c r="J283" s="1206" t="e">
        <f t="shared" si="66"/>
        <v>#DIV/0!</v>
      </c>
      <c r="K283" s="1206" t="e">
        <f t="shared" si="67"/>
        <v>#DIV/0!</v>
      </c>
      <c r="L283" s="373"/>
      <c r="M283" s="373"/>
      <c r="N283" s="373"/>
      <c r="O283" s="373"/>
      <c r="P283" s="373"/>
      <c r="Q283" s="373"/>
      <c r="R283" s="373"/>
      <c r="S283" s="373"/>
      <c r="T283" s="373"/>
      <c r="U283" s="373"/>
      <c r="V283" s="373"/>
      <c r="W283" s="373"/>
      <c r="X283" s="373"/>
      <c r="Y283" s="373"/>
      <c r="Z283" s="373"/>
      <c r="AA283" s="373"/>
      <c r="AB283" s="373"/>
      <c r="AC283" s="373"/>
      <c r="AD283" s="373"/>
      <c r="AE283" s="373"/>
      <c r="AF283" s="373"/>
      <c r="AG283" s="373"/>
      <c r="AH283" s="378"/>
      <c r="AI283" s="378"/>
      <c r="AJ283" s="373"/>
      <c r="AK283" s="373"/>
      <c r="AL283" s="373"/>
      <c r="AM283" s="373"/>
      <c r="AN283" s="373"/>
      <c r="AO283" s="373"/>
      <c r="AP283" s="373"/>
      <c r="AQ283" s="373"/>
      <c r="AR283" s="373"/>
      <c r="AS283" s="373"/>
      <c r="AT283" s="373"/>
      <c r="AU283" s="373"/>
      <c r="AV283" s="373"/>
      <c r="AW283" s="373"/>
    </row>
    <row r="284" spans="1:49" ht="48" hidden="1" thickBot="1">
      <c r="A284" s="1814" t="s">
        <v>457</v>
      </c>
      <c r="B284" s="1214" t="s">
        <v>872</v>
      </c>
      <c r="C284" s="1204">
        <f t="shared" si="61"/>
        <v>0</v>
      </c>
      <c r="D284" s="372">
        <f t="shared" si="68"/>
        <v>0</v>
      </c>
      <c r="E284" s="196">
        <f t="shared" si="63"/>
        <v>0</v>
      </c>
      <c r="F284" s="1247"/>
      <c r="G284" s="1247"/>
      <c r="H284" s="1247"/>
      <c r="I284" s="1212">
        <f>C284/C262*100%</f>
        <v>0</v>
      </c>
      <c r="J284" s="1206" t="e">
        <f t="shared" si="66"/>
        <v>#DIV/0!</v>
      </c>
      <c r="K284" s="1206" t="e">
        <f t="shared" si="67"/>
        <v>#DIV/0!</v>
      </c>
      <c r="L284" s="373"/>
      <c r="M284" s="373"/>
      <c r="N284" s="373"/>
      <c r="O284" s="373"/>
      <c r="P284" s="373"/>
      <c r="Q284" s="373"/>
      <c r="R284" s="373"/>
      <c r="S284" s="373"/>
      <c r="T284" s="373"/>
      <c r="U284" s="373"/>
      <c r="V284" s="373"/>
      <c r="W284" s="373"/>
      <c r="X284" s="373"/>
      <c r="Y284" s="373"/>
      <c r="Z284" s="373"/>
      <c r="AA284" s="373"/>
      <c r="AB284" s="373"/>
      <c r="AC284" s="373"/>
      <c r="AD284" s="373"/>
      <c r="AE284" s="373"/>
      <c r="AF284" s="373"/>
      <c r="AG284" s="373"/>
      <c r="AH284" s="378"/>
      <c r="AI284" s="378"/>
      <c r="AJ284" s="373"/>
      <c r="AK284" s="373"/>
      <c r="AL284" s="373"/>
      <c r="AM284" s="373"/>
      <c r="AN284" s="373"/>
      <c r="AO284" s="373"/>
      <c r="AP284" s="373"/>
      <c r="AQ284" s="373"/>
      <c r="AR284" s="373"/>
      <c r="AS284" s="373"/>
      <c r="AT284" s="373"/>
      <c r="AU284" s="373"/>
      <c r="AV284" s="373"/>
      <c r="AW284" s="373"/>
    </row>
    <row r="285" spans="1:49" ht="19.5" hidden="1" thickBot="1">
      <c r="A285" s="1817" t="s">
        <v>458</v>
      </c>
      <c r="B285" s="393" t="s">
        <v>459</v>
      </c>
      <c r="C285" s="1204">
        <f t="shared" si="61"/>
        <v>2</v>
      </c>
      <c r="D285" s="197">
        <f t="shared" si="68"/>
        <v>1</v>
      </c>
      <c r="E285" s="197">
        <f t="shared" si="63"/>
        <v>1</v>
      </c>
      <c r="F285" s="1247"/>
      <c r="G285" s="1247"/>
      <c r="H285" s="1247"/>
      <c r="I285" s="1205">
        <f>SUM(I286+I287+I288+I289+I290+I291+I297+I298+I300+I301+I302+I303+I304+I305+I306+I307)</f>
        <v>1</v>
      </c>
      <c r="J285" s="1206">
        <f t="shared" si="66"/>
        <v>0.5</v>
      </c>
      <c r="K285" s="1206">
        <f t="shared" si="67"/>
        <v>0.5</v>
      </c>
      <c r="L285" s="397">
        <v>0</v>
      </c>
      <c r="M285" s="397">
        <v>0</v>
      </c>
      <c r="N285" s="397">
        <v>1</v>
      </c>
      <c r="O285" s="397">
        <v>0</v>
      </c>
      <c r="P285" s="397">
        <v>0</v>
      </c>
      <c r="Q285" s="397">
        <v>0</v>
      </c>
      <c r="R285" s="397">
        <v>0</v>
      </c>
      <c r="S285" s="397">
        <v>0</v>
      </c>
      <c r="T285" s="397">
        <v>0</v>
      </c>
      <c r="U285" s="397">
        <v>0</v>
      </c>
      <c r="V285" s="397">
        <v>0</v>
      </c>
      <c r="W285" s="397">
        <v>0</v>
      </c>
      <c r="X285" s="397">
        <v>0</v>
      </c>
      <c r="Y285" s="397">
        <v>0</v>
      </c>
      <c r="Z285" s="397">
        <v>0</v>
      </c>
      <c r="AA285" s="397">
        <v>0</v>
      </c>
      <c r="AB285" s="397">
        <v>0</v>
      </c>
      <c r="AC285" s="397">
        <v>0</v>
      </c>
      <c r="AD285" s="397">
        <v>0</v>
      </c>
      <c r="AE285" s="397">
        <v>0</v>
      </c>
      <c r="AF285" s="397">
        <v>0</v>
      </c>
      <c r="AG285" s="397">
        <v>0</v>
      </c>
      <c r="AH285" s="397">
        <v>0</v>
      </c>
      <c r="AI285" s="397">
        <v>0</v>
      </c>
      <c r="AJ285" s="397">
        <v>0</v>
      </c>
      <c r="AK285" s="397">
        <v>0</v>
      </c>
      <c r="AL285" s="397">
        <v>0</v>
      </c>
      <c r="AM285" s="397">
        <v>0</v>
      </c>
      <c r="AN285" s="397">
        <v>0</v>
      </c>
      <c r="AO285" s="397">
        <v>0</v>
      </c>
      <c r="AP285" s="397">
        <v>0</v>
      </c>
      <c r="AQ285" s="397">
        <v>0</v>
      </c>
      <c r="AR285" s="397">
        <v>0</v>
      </c>
      <c r="AS285" s="397">
        <v>0</v>
      </c>
      <c r="AT285" s="397">
        <v>0</v>
      </c>
      <c r="AU285" s="397">
        <v>1</v>
      </c>
      <c r="AV285" s="397">
        <v>0</v>
      </c>
      <c r="AW285" s="397"/>
    </row>
    <row r="286" spans="1:49" ht="19.5" hidden="1" thickBot="1">
      <c r="A286" s="1814" t="s">
        <v>460</v>
      </c>
      <c r="B286" s="399" t="s">
        <v>289</v>
      </c>
      <c r="C286" s="1204">
        <f t="shared" ref="C286:C349" si="69">SUM(D286:E286)</f>
        <v>0</v>
      </c>
      <c r="D286" s="372">
        <f>L286+N286+P286+R286+T286+V286+X286+Z286+AB286+AD286+AF286+AH286+AJ286+AL286+AN286+AP286+AR286+AT286+AV286</f>
        <v>0</v>
      </c>
      <c r="E286" s="196">
        <f t="shared" ref="E286:E349" si="70">M286+O286+Q286+S286+U286+W286+Y286+AA286+AC286+AE286+AG286+AI286+AK286+AM286+AO286+AQ286+AS286+AU286+AW286</f>
        <v>0</v>
      </c>
      <c r="F286" s="1247"/>
      <c r="G286" s="1247"/>
      <c r="H286" s="1247"/>
      <c r="I286" s="1212">
        <f>C286/C285*100%</f>
        <v>0</v>
      </c>
      <c r="J286" s="1206" t="e">
        <f t="shared" si="66"/>
        <v>#DIV/0!</v>
      </c>
      <c r="K286" s="1206" t="e">
        <f t="shared" si="67"/>
        <v>#DIV/0!</v>
      </c>
      <c r="L286" s="378"/>
      <c r="M286" s="373"/>
      <c r="N286" s="373"/>
      <c r="O286" s="373"/>
      <c r="P286" s="373"/>
      <c r="Q286" s="373"/>
      <c r="R286" s="373"/>
      <c r="S286" s="373"/>
      <c r="T286" s="373"/>
      <c r="U286" s="373"/>
      <c r="V286" s="373"/>
      <c r="W286" s="373"/>
      <c r="X286" s="373"/>
      <c r="Y286" s="373"/>
      <c r="Z286" s="373"/>
      <c r="AA286" s="373"/>
      <c r="AB286" s="373"/>
      <c r="AC286" s="373"/>
      <c r="AD286" s="373"/>
      <c r="AE286" s="373"/>
      <c r="AF286" s="373"/>
      <c r="AG286" s="373"/>
      <c r="AH286" s="373"/>
      <c r="AI286" s="373"/>
      <c r="AJ286" s="373"/>
      <c r="AK286" s="373"/>
      <c r="AL286" s="373"/>
      <c r="AM286" s="373"/>
      <c r="AN286" s="373"/>
      <c r="AO286" s="373"/>
      <c r="AP286" s="373"/>
      <c r="AQ286" s="373"/>
      <c r="AR286" s="373"/>
      <c r="AS286" s="373"/>
      <c r="AT286" s="373"/>
      <c r="AU286" s="373"/>
      <c r="AV286" s="373"/>
      <c r="AW286" s="373"/>
    </row>
    <row r="287" spans="1:49" ht="32.25" hidden="1" thickBot="1">
      <c r="A287" s="1814" t="s">
        <v>461</v>
      </c>
      <c r="B287" s="399" t="s">
        <v>290</v>
      </c>
      <c r="C287" s="1204">
        <f t="shared" si="69"/>
        <v>0</v>
      </c>
      <c r="D287" s="372">
        <f>L287+N287+P287+R287+T287+V287+X287+Z287+AB287+AD287+AF287+AH287+AJ287+AL287+AN287+AP287+AR287+AT287+AV287</f>
        <v>0</v>
      </c>
      <c r="E287" s="196">
        <f t="shared" si="70"/>
        <v>0</v>
      </c>
      <c r="F287" s="1247"/>
      <c r="G287" s="1247"/>
      <c r="H287" s="1247"/>
      <c r="I287" s="1212">
        <f>C287/C285*100%</f>
        <v>0</v>
      </c>
      <c r="J287" s="1206" t="e">
        <f t="shared" si="66"/>
        <v>#DIV/0!</v>
      </c>
      <c r="K287" s="1206" t="e">
        <f t="shared" si="67"/>
        <v>#DIV/0!</v>
      </c>
      <c r="L287" s="378"/>
      <c r="M287" s="373"/>
      <c r="N287" s="373"/>
      <c r="O287" s="373"/>
      <c r="P287" s="373"/>
      <c r="Q287" s="373"/>
      <c r="R287" s="373"/>
      <c r="S287" s="373"/>
      <c r="T287" s="373"/>
      <c r="U287" s="373"/>
      <c r="V287" s="373"/>
      <c r="W287" s="373"/>
      <c r="X287" s="373"/>
      <c r="Y287" s="373"/>
      <c r="Z287" s="373"/>
      <c r="AA287" s="373"/>
      <c r="AB287" s="373"/>
      <c r="AC287" s="373"/>
      <c r="AD287" s="373"/>
      <c r="AE287" s="373"/>
      <c r="AF287" s="373"/>
      <c r="AG287" s="373"/>
      <c r="AH287" s="373"/>
      <c r="AI287" s="373"/>
      <c r="AJ287" s="373"/>
      <c r="AK287" s="373"/>
      <c r="AL287" s="373"/>
      <c r="AM287" s="373"/>
      <c r="AN287" s="373"/>
      <c r="AO287" s="373"/>
      <c r="AP287" s="373"/>
      <c r="AQ287" s="373"/>
      <c r="AR287" s="373"/>
      <c r="AS287" s="373"/>
      <c r="AT287" s="373"/>
      <c r="AU287" s="373"/>
      <c r="AV287" s="373"/>
      <c r="AW287" s="373"/>
    </row>
    <row r="288" spans="1:49" ht="32.25" hidden="1" thickBot="1">
      <c r="A288" s="1814" t="s">
        <v>462</v>
      </c>
      <c r="B288" s="1214" t="s">
        <v>291</v>
      </c>
      <c r="C288" s="1204">
        <f t="shared" si="69"/>
        <v>0</v>
      </c>
      <c r="D288" s="372">
        <f>L288+N288+P288+R288+T288+V288+X288+Z288+AB288+AD288+AF288+AH288+AJ288+AL288+AN288+AP288+AR288+AT288+AV288</f>
        <v>0</v>
      </c>
      <c r="E288" s="196">
        <f t="shared" si="70"/>
        <v>0</v>
      </c>
      <c r="F288" s="1247"/>
      <c r="G288" s="1247"/>
      <c r="H288" s="1247"/>
      <c r="I288" s="1212">
        <f>C288/C285*100%</f>
        <v>0</v>
      </c>
      <c r="J288" s="1206" t="e">
        <f t="shared" si="66"/>
        <v>#DIV/0!</v>
      </c>
      <c r="K288" s="1206" t="e">
        <f t="shared" si="67"/>
        <v>#DIV/0!</v>
      </c>
      <c r="L288" s="378"/>
      <c r="M288" s="373"/>
      <c r="N288" s="373"/>
      <c r="O288" s="373"/>
      <c r="P288" s="373"/>
      <c r="Q288" s="373"/>
      <c r="R288" s="373"/>
      <c r="S288" s="373"/>
      <c r="T288" s="373"/>
      <c r="U288" s="373"/>
      <c r="V288" s="373"/>
      <c r="W288" s="373"/>
      <c r="X288" s="373"/>
      <c r="Y288" s="373"/>
      <c r="Z288" s="373"/>
      <c r="AA288" s="373"/>
      <c r="AB288" s="373"/>
      <c r="AC288" s="373"/>
      <c r="AD288" s="373"/>
      <c r="AE288" s="373"/>
      <c r="AF288" s="373"/>
      <c r="AG288" s="373"/>
      <c r="AH288" s="373"/>
      <c r="AI288" s="373"/>
      <c r="AJ288" s="373"/>
      <c r="AK288" s="373"/>
      <c r="AL288" s="373"/>
      <c r="AM288" s="373"/>
      <c r="AN288" s="373"/>
      <c r="AO288" s="373"/>
      <c r="AP288" s="373"/>
      <c r="AQ288" s="373"/>
      <c r="AR288" s="373"/>
      <c r="AS288" s="373"/>
      <c r="AT288" s="373"/>
      <c r="AU288" s="373"/>
      <c r="AV288" s="373"/>
      <c r="AW288" s="373"/>
    </row>
    <row r="289" spans="1:49" ht="32.25" hidden="1" thickBot="1">
      <c r="A289" s="1818" t="s">
        <v>463</v>
      </c>
      <c r="B289" s="1214" t="s">
        <v>292</v>
      </c>
      <c r="C289" s="1204">
        <f t="shared" si="69"/>
        <v>0</v>
      </c>
      <c r="D289" s="407">
        <f>L289+N289+P289+R289+T289+V289+X289+Z289+AB289+AD289+AF289+AH289+AJ289+AL289+AN289+AP289+AR289+AT289+AV289</f>
        <v>0</v>
      </c>
      <c r="E289" s="328">
        <f t="shared" si="70"/>
        <v>0</v>
      </c>
      <c r="F289" s="1253"/>
      <c r="G289" s="1253"/>
      <c r="H289" s="1253"/>
      <c r="I289" s="1212">
        <f>C289/C285*100%</f>
        <v>0</v>
      </c>
      <c r="J289" s="1206" t="e">
        <f t="shared" si="66"/>
        <v>#DIV/0!</v>
      </c>
      <c r="K289" s="1206" t="e">
        <f t="shared" si="67"/>
        <v>#DIV/0!</v>
      </c>
      <c r="L289" s="349"/>
      <c r="M289" s="1219"/>
      <c r="N289" s="331"/>
      <c r="O289" s="1219"/>
      <c r="P289" s="1219"/>
      <c r="Q289" s="331"/>
      <c r="R289" s="1219"/>
      <c r="S289" s="1219"/>
      <c r="T289" s="1219"/>
      <c r="U289" s="1219"/>
      <c r="V289" s="331"/>
      <c r="W289" s="1219"/>
      <c r="X289" s="331"/>
      <c r="Y289" s="1219"/>
      <c r="Z289" s="1219"/>
      <c r="AA289" s="1219"/>
      <c r="AB289" s="331"/>
      <c r="AC289" s="1219"/>
      <c r="AD289" s="331"/>
      <c r="AE289" s="1219"/>
      <c r="AF289" s="1219"/>
      <c r="AG289" s="1219"/>
      <c r="AH289" s="1219"/>
      <c r="AI289" s="1219"/>
      <c r="AJ289" s="1219"/>
      <c r="AK289" s="1219"/>
      <c r="AL289" s="1219"/>
      <c r="AM289" s="1219"/>
      <c r="AN289" s="1219"/>
      <c r="AO289" s="1219"/>
      <c r="AP289" s="1219"/>
      <c r="AQ289" s="1219"/>
      <c r="AR289" s="1219"/>
      <c r="AS289" s="1219"/>
      <c r="AT289" s="1219"/>
      <c r="AU289" s="331"/>
      <c r="AV289" s="1219"/>
      <c r="AW289" s="1219"/>
    </row>
    <row r="290" spans="1:49" ht="32.25" hidden="1" thickBot="1">
      <c r="A290" s="1814" t="s">
        <v>464</v>
      </c>
      <c r="B290" s="1214" t="s">
        <v>293</v>
      </c>
      <c r="C290" s="1204">
        <f t="shared" si="69"/>
        <v>0</v>
      </c>
      <c r="D290" s="196">
        <f t="shared" ref="D290:D314" si="71">L290+N290+P290+R290+T290+V290+X290+Z290+AB290+AD290+AF290+AH290+AJ290+AL290+AN290+AP290+AR290+AT290+AV290</f>
        <v>0</v>
      </c>
      <c r="E290" s="196">
        <f t="shared" si="70"/>
        <v>0</v>
      </c>
      <c r="F290" s="1247"/>
      <c r="G290" s="1247"/>
      <c r="H290" s="1247"/>
      <c r="I290" s="1212">
        <f>C290/C285*100%</f>
        <v>0</v>
      </c>
      <c r="J290" s="1206" t="e">
        <f t="shared" si="66"/>
        <v>#DIV/0!</v>
      </c>
      <c r="K290" s="1206" t="e">
        <f t="shared" si="67"/>
        <v>#DIV/0!</v>
      </c>
      <c r="L290" s="349"/>
      <c r="M290" s="331"/>
      <c r="N290" s="331"/>
      <c r="O290" s="331"/>
      <c r="P290" s="331"/>
      <c r="Q290" s="331"/>
      <c r="R290" s="331"/>
      <c r="S290" s="331"/>
      <c r="T290" s="331"/>
      <c r="U290" s="331"/>
      <c r="V290" s="331"/>
      <c r="W290" s="331"/>
      <c r="X290" s="331"/>
      <c r="Y290" s="331"/>
      <c r="Z290" s="331"/>
      <c r="AA290" s="331"/>
      <c r="AB290" s="331"/>
      <c r="AC290" s="331"/>
      <c r="AD290" s="331"/>
      <c r="AE290" s="331"/>
      <c r="AF290" s="331"/>
      <c r="AG290" s="331"/>
      <c r="AH290" s="331"/>
      <c r="AI290" s="331"/>
      <c r="AJ290" s="331"/>
      <c r="AK290" s="331"/>
      <c r="AL290" s="331"/>
      <c r="AM290" s="331"/>
      <c r="AN290" s="331"/>
      <c r="AO290" s="331"/>
      <c r="AP290" s="331"/>
      <c r="AQ290" s="331"/>
      <c r="AR290" s="331"/>
      <c r="AS290" s="331"/>
      <c r="AT290" s="331"/>
      <c r="AU290" s="331"/>
      <c r="AV290" s="331"/>
      <c r="AW290" s="331"/>
    </row>
    <row r="291" spans="1:49" ht="19.5" hidden="1" thickBot="1">
      <c r="A291" s="1814" t="s">
        <v>465</v>
      </c>
      <c r="B291" s="400" t="s">
        <v>294</v>
      </c>
      <c r="C291" s="1204">
        <f t="shared" si="69"/>
        <v>0</v>
      </c>
      <c r="D291" s="197">
        <f t="shared" si="71"/>
        <v>0</v>
      </c>
      <c r="E291" s="197">
        <f t="shared" si="70"/>
        <v>0</v>
      </c>
      <c r="F291" s="1247"/>
      <c r="G291" s="1247"/>
      <c r="H291" s="1247"/>
      <c r="I291" s="1212">
        <f>C291/C285*100%</f>
        <v>0</v>
      </c>
      <c r="J291" s="1206" t="e">
        <f t="shared" si="66"/>
        <v>#DIV/0!</v>
      </c>
      <c r="K291" s="1206" t="e">
        <f t="shared" si="67"/>
        <v>#DIV/0!</v>
      </c>
      <c r="L291" s="309">
        <v>0</v>
      </c>
      <c r="M291" s="309">
        <v>0</v>
      </c>
      <c r="N291" s="309">
        <v>0</v>
      </c>
      <c r="O291" s="309">
        <v>0</v>
      </c>
      <c r="P291" s="309">
        <v>0</v>
      </c>
      <c r="Q291" s="309">
        <v>0</v>
      </c>
      <c r="R291" s="309">
        <v>0</v>
      </c>
      <c r="S291" s="309">
        <v>0</v>
      </c>
      <c r="T291" s="309">
        <v>0</v>
      </c>
      <c r="U291" s="309">
        <v>0</v>
      </c>
      <c r="V291" s="309">
        <v>0</v>
      </c>
      <c r="W291" s="309">
        <v>0</v>
      </c>
      <c r="X291" s="309">
        <v>0</v>
      </c>
      <c r="Y291" s="309">
        <v>0</v>
      </c>
      <c r="Z291" s="309">
        <v>0</v>
      </c>
      <c r="AA291" s="309">
        <v>0</v>
      </c>
      <c r="AB291" s="309">
        <v>0</v>
      </c>
      <c r="AC291" s="309">
        <v>0</v>
      </c>
      <c r="AD291" s="309">
        <v>0</v>
      </c>
      <c r="AE291" s="309">
        <v>0</v>
      </c>
      <c r="AF291" s="309">
        <v>0</v>
      </c>
      <c r="AG291" s="309">
        <v>0</v>
      </c>
      <c r="AH291" s="309">
        <v>0</v>
      </c>
      <c r="AI291" s="309">
        <v>0</v>
      </c>
      <c r="AJ291" s="309">
        <v>0</v>
      </c>
      <c r="AK291" s="309">
        <v>0</v>
      </c>
      <c r="AL291" s="309">
        <v>0</v>
      </c>
      <c r="AM291" s="309">
        <v>0</v>
      </c>
      <c r="AN291" s="309">
        <v>0</v>
      </c>
      <c r="AO291" s="309">
        <v>0</v>
      </c>
      <c r="AP291" s="309">
        <v>0</v>
      </c>
      <c r="AQ291" s="309">
        <v>0</v>
      </c>
      <c r="AR291" s="309">
        <v>0</v>
      </c>
      <c r="AS291" s="309">
        <v>0</v>
      </c>
      <c r="AT291" s="309">
        <v>0</v>
      </c>
      <c r="AU291" s="309">
        <v>0</v>
      </c>
      <c r="AV291" s="309">
        <v>0</v>
      </c>
      <c r="AW291" s="309"/>
    </row>
    <row r="292" spans="1:49" ht="19.5" hidden="1" thickBot="1">
      <c r="A292" s="1814" t="s">
        <v>466</v>
      </c>
      <c r="B292" s="1216" t="s">
        <v>1041</v>
      </c>
      <c r="C292" s="1204">
        <f t="shared" si="69"/>
        <v>0</v>
      </c>
      <c r="D292" s="388">
        <f t="shared" si="71"/>
        <v>0</v>
      </c>
      <c r="E292" s="246">
        <f t="shared" si="70"/>
        <v>0</v>
      </c>
      <c r="F292" s="1247"/>
      <c r="G292" s="1247"/>
      <c r="H292" s="1247"/>
      <c r="I292" s="1213" t="e">
        <f>C292/C291*100%</f>
        <v>#DIV/0!</v>
      </c>
      <c r="J292" s="1206" t="e">
        <f t="shared" si="66"/>
        <v>#DIV/0!</v>
      </c>
      <c r="K292" s="1206" t="e">
        <f t="shared" si="67"/>
        <v>#DIV/0!</v>
      </c>
      <c r="L292" s="391"/>
      <c r="M292" s="391"/>
      <c r="N292" s="391"/>
      <c r="O292" s="391"/>
      <c r="P292" s="391"/>
      <c r="Q292" s="391"/>
      <c r="R292" s="391"/>
      <c r="S292" s="391"/>
      <c r="T292" s="391"/>
      <c r="U292" s="391"/>
      <c r="V292" s="391"/>
      <c r="W292" s="391"/>
      <c r="X292" s="391"/>
      <c r="Y292" s="391"/>
      <c r="Z292" s="391"/>
      <c r="AA292" s="391"/>
      <c r="AB292" s="391"/>
      <c r="AC292" s="391"/>
      <c r="AD292" s="391"/>
      <c r="AE292" s="391"/>
      <c r="AF292" s="391"/>
      <c r="AG292" s="391"/>
      <c r="AH292" s="391"/>
      <c r="AI292" s="391"/>
      <c r="AJ292" s="391"/>
      <c r="AK292" s="391"/>
      <c r="AL292" s="391"/>
      <c r="AM292" s="391"/>
      <c r="AN292" s="391"/>
      <c r="AO292" s="391"/>
      <c r="AP292" s="391"/>
      <c r="AQ292" s="391"/>
      <c r="AR292" s="391"/>
      <c r="AS292" s="391"/>
      <c r="AT292" s="391"/>
      <c r="AU292" s="391"/>
      <c r="AV292" s="391"/>
      <c r="AW292" s="391"/>
    </row>
    <row r="293" spans="1:49" ht="19.5" hidden="1" thickBot="1">
      <c r="A293" s="1814" t="s">
        <v>467</v>
      </c>
      <c r="B293" s="1216" t="s">
        <v>1042</v>
      </c>
      <c r="C293" s="1204">
        <f t="shared" si="69"/>
        <v>0</v>
      </c>
      <c r="D293" s="388">
        <f t="shared" si="71"/>
        <v>0</v>
      </c>
      <c r="E293" s="246">
        <f t="shared" si="70"/>
        <v>0</v>
      </c>
      <c r="F293" s="1247"/>
      <c r="G293" s="1247"/>
      <c r="H293" s="1247"/>
      <c r="I293" s="1213" t="e">
        <f>C293/C291*100%</f>
        <v>#DIV/0!</v>
      </c>
      <c r="J293" s="1206" t="e">
        <f t="shared" si="66"/>
        <v>#DIV/0!</v>
      </c>
      <c r="K293" s="1206" t="e">
        <f t="shared" si="67"/>
        <v>#DIV/0!</v>
      </c>
      <c r="L293" s="391"/>
      <c r="M293" s="391"/>
      <c r="N293" s="391"/>
      <c r="O293" s="391"/>
      <c r="P293" s="391"/>
      <c r="Q293" s="391"/>
      <c r="R293" s="391"/>
      <c r="S293" s="391"/>
      <c r="T293" s="391"/>
      <c r="U293" s="391"/>
      <c r="V293" s="391"/>
      <c r="W293" s="391"/>
      <c r="X293" s="391"/>
      <c r="Y293" s="391"/>
      <c r="Z293" s="391"/>
      <c r="AA293" s="391"/>
      <c r="AB293" s="391"/>
      <c r="AC293" s="391"/>
      <c r="AD293" s="391"/>
      <c r="AE293" s="391"/>
      <c r="AF293" s="391"/>
      <c r="AG293" s="391"/>
      <c r="AH293" s="391"/>
      <c r="AI293" s="391"/>
      <c r="AJ293" s="391"/>
      <c r="AK293" s="391"/>
      <c r="AL293" s="391"/>
      <c r="AM293" s="391"/>
      <c r="AN293" s="391"/>
      <c r="AO293" s="391"/>
      <c r="AP293" s="408"/>
      <c r="AQ293" s="391"/>
      <c r="AR293" s="391"/>
      <c r="AS293" s="391"/>
      <c r="AT293" s="391"/>
      <c r="AU293" s="391"/>
      <c r="AV293" s="408"/>
      <c r="AW293" s="391"/>
    </row>
    <row r="294" spans="1:49" ht="19.5" hidden="1" thickBot="1">
      <c r="A294" s="1814" t="s">
        <v>468</v>
      </c>
      <c r="B294" s="1216" t="s">
        <v>1043</v>
      </c>
      <c r="C294" s="1204">
        <f t="shared" si="69"/>
        <v>0</v>
      </c>
      <c r="D294" s="388">
        <f t="shared" si="71"/>
        <v>0</v>
      </c>
      <c r="E294" s="246">
        <f t="shared" si="70"/>
        <v>0</v>
      </c>
      <c r="F294" s="1247"/>
      <c r="G294" s="1247"/>
      <c r="H294" s="1247"/>
      <c r="I294" s="1213" t="e">
        <f>C294/C291*100%</f>
        <v>#DIV/0!</v>
      </c>
      <c r="J294" s="1206" t="e">
        <f t="shared" si="66"/>
        <v>#DIV/0!</v>
      </c>
      <c r="K294" s="1206" t="e">
        <f t="shared" si="67"/>
        <v>#DIV/0!</v>
      </c>
      <c r="L294" s="391"/>
      <c r="M294" s="391"/>
      <c r="N294" s="391"/>
      <c r="O294" s="391"/>
      <c r="P294" s="391"/>
      <c r="Q294" s="391"/>
      <c r="R294" s="391"/>
      <c r="S294" s="391"/>
      <c r="T294" s="391"/>
      <c r="U294" s="391"/>
      <c r="V294" s="391"/>
      <c r="W294" s="391"/>
      <c r="X294" s="391"/>
      <c r="Y294" s="391"/>
      <c r="Z294" s="391"/>
      <c r="AA294" s="391"/>
      <c r="AB294" s="391"/>
      <c r="AC294" s="391"/>
      <c r="AD294" s="391"/>
      <c r="AE294" s="391"/>
      <c r="AF294" s="391"/>
      <c r="AG294" s="391"/>
      <c r="AH294" s="391"/>
      <c r="AI294" s="391"/>
      <c r="AJ294" s="391"/>
      <c r="AK294" s="391"/>
      <c r="AL294" s="391"/>
      <c r="AM294" s="391"/>
      <c r="AN294" s="391"/>
      <c r="AO294" s="391"/>
      <c r="AP294" s="391"/>
      <c r="AQ294" s="391"/>
      <c r="AR294" s="391"/>
      <c r="AS294" s="391"/>
      <c r="AT294" s="391"/>
      <c r="AU294" s="391"/>
      <c r="AV294" s="391"/>
      <c r="AW294" s="391"/>
    </row>
    <row r="295" spans="1:49" ht="19.5" hidden="1" thickBot="1">
      <c r="A295" s="1814" t="s">
        <v>469</v>
      </c>
      <c r="B295" s="1216" t="s">
        <v>1044</v>
      </c>
      <c r="C295" s="1204">
        <f t="shared" si="69"/>
        <v>0</v>
      </c>
      <c r="D295" s="388">
        <f t="shared" si="71"/>
        <v>0</v>
      </c>
      <c r="E295" s="246">
        <f t="shared" si="70"/>
        <v>0</v>
      </c>
      <c r="F295" s="1247"/>
      <c r="G295" s="1247"/>
      <c r="H295" s="1247"/>
      <c r="I295" s="1213" t="e">
        <f>C295/C291*100%</f>
        <v>#DIV/0!</v>
      </c>
      <c r="J295" s="1206" t="e">
        <f t="shared" si="66"/>
        <v>#DIV/0!</v>
      </c>
      <c r="K295" s="1206" t="e">
        <f t="shared" si="67"/>
        <v>#DIV/0!</v>
      </c>
      <c r="L295" s="391"/>
      <c r="M295" s="391"/>
      <c r="N295" s="391"/>
      <c r="O295" s="391"/>
      <c r="P295" s="391"/>
      <c r="Q295" s="391"/>
      <c r="R295" s="391"/>
      <c r="S295" s="391"/>
      <c r="T295" s="391"/>
      <c r="U295" s="391"/>
      <c r="V295" s="391"/>
      <c r="W295" s="391"/>
      <c r="X295" s="391"/>
      <c r="Y295" s="391"/>
      <c r="Z295" s="391"/>
      <c r="AA295" s="391"/>
      <c r="AB295" s="391"/>
      <c r="AC295" s="391"/>
      <c r="AD295" s="391"/>
      <c r="AE295" s="391"/>
      <c r="AF295" s="391"/>
      <c r="AG295" s="391"/>
      <c r="AH295" s="391"/>
      <c r="AI295" s="391"/>
      <c r="AJ295" s="391"/>
      <c r="AK295" s="391"/>
      <c r="AL295" s="391"/>
      <c r="AM295" s="391"/>
      <c r="AN295" s="391"/>
      <c r="AO295" s="391"/>
      <c r="AP295" s="408"/>
      <c r="AQ295" s="391"/>
      <c r="AR295" s="391"/>
      <c r="AS295" s="391"/>
      <c r="AT295" s="391"/>
      <c r="AU295" s="391"/>
      <c r="AV295" s="408"/>
      <c r="AW295" s="391"/>
    </row>
    <row r="296" spans="1:49" ht="19.5" hidden="1" thickBot="1">
      <c r="A296" s="1814" t="s">
        <v>470</v>
      </c>
      <c r="B296" s="1216" t="s">
        <v>1045</v>
      </c>
      <c r="C296" s="1204">
        <f t="shared" si="69"/>
        <v>0</v>
      </c>
      <c r="D296" s="388">
        <f t="shared" si="71"/>
        <v>0</v>
      </c>
      <c r="E296" s="246">
        <f t="shared" si="70"/>
        <v>0</v>
      </c>
      <c r="F296" s="1247"/>
      <c r="G296" s="1247"/>
      <c r="H296" s="1247"/>
      <c r="I296" s="1213" t="e">
        <f>C296/C291*100%</f>
        <v>#DIV/0!</v>
      </c>
      <c r="J296" s="1206" t="e">
        <f t="shared" ref="J296:J359" si="72">D296/C296*100%</f>
        <v>#DIV/0!</v>
      </c>
      <c r="K296" s="1206" t="e">
        <f t="shared" ref="K296:K359" si="73">E296/C296*100%</f>
        <v>#DIV/0!</v>
      </c>
      <c r="L296" s="391"/>
      <c r="M296" s="391"/>
      <c r="N296" s="391"/>
      <c r="O296" s="391"/>
      <c r="P296" s="391"/>
      <c r="Q296" s="391"/>
      <c r="R296" s="391"/>
      <c r="S296" s="391"/>
      <c r="T296" s="391"/>
      <c r="U296" s="391"/>
      <c r="V296" s="391"/>
      <c r="W296" s="391"/>
      <c r="X296" s="391"/>
      <c r="Y296" s="391"/>
      <c r="Z296" s="391"/>
      <c r="AA296" s="391"/>
      <c r="AB296" s="391"/>
      <c r="AC296" s="391"/>
      <c r="AD296" s="391"/>
      <c r="AE296" s="391"/>
      <c r="AF296" s="391"/>
      <c r="AG296" s="391"/>
      <c r="AH296" s="391"/>
      <c r="AI296" s="391"/>
      <c r="AJ296" s="391"/>
      <c r="AK296" s="391"/>
      <c r="AL296" s="391"/>
      <c r="AM296" s="391"/>
      <c r="AN296" s="391"/>
      <c r="AO296" s="391"/>
      <c r="AP296" s="408"/>
      <c r="AQ296" s="391"/>
      <c r="AR296" s="391"/>
      <c r="AS296" s="391"/>
      <c r="AT296" s="391"/>
      <c r="AU296" s="391"/>
      <c r="AV296" s="408"/>
      <c r="AW296" s="391"/>
    </row>
    <row r="297" spans="1:49" ht="32.25" hidden="1" thickBot="1">
      <c r="A297" s="1814" t="s">
        <v>471</v>
      </c>
      <c r="B297" s="1214" t="s">
        <v>295</v>
      </c>
      <c r="C297" s="1204">
        <f t="shared" si="69"/>
        <v>0</v>
      </c>
      <c r="D297" s="372">
        <f t="shared" si="71"/>
        <v>0</v>
      </c>
      <c r="E297" s="196">
        <f t="shared" si="70"/>
        <v>0</v>
      </c>
      <c r="F297" s="1247"/>
      <c r="G297" s="1247"/>
      <c r="H297" s="1247"/>
      <c r="I297" s="1212">
        <f>C297/C285*100%</f>
        <v>0</v>
      </c>
      <c r="J297" s="1206" t="e">
        <f t="shared" si="72"/>
        <v>#DIV/0!</v>
      </c>
      <c r="K297" s="1206" t="e">
        <f t="shared" si="73"/>
        <v>#DIV/0!</v>
      </c>
      <c r="L297" s="331"/>
      <c r="M297" s="331"/>
      <c r="N297" s="331"/>
      <c r="O297" s="331"/>
      <c r="P297" s="331"/>
      <c r="Q297" s="331"/>
      <c r="R297" s="331"/>
      <c r="S297" s="331"/>
      <c r="T297" s="331"/>
      <c r="U297" s="331"/>
      <c r="V297" s="331"/>
      <c r="W297" s="331"/>
      <c r="X297" s="331"/>
      <c r="Y297" s="331"/>
      <c r="Z297" s="331"/>
      <c r="AA297" s="331"/>
      <c r="AB297" s="331"/>
      <c r="AC297" s="331"/>
      <c r="AD297" s="331"/>
      <c r="AE297" s="331"/>
      <c r="AF297" s="331"/>
      <c r="AG297" s="331"/>
      <c r="AH297" s="331"/>
      <c r="AI297" s="331"/>
      <c r="AJ297" s="331"/>
      <c r="AK297" s="331"/>
      <c r="AL297" s="331"/>
      <c r="AM297" s="331"/>
      <c r="AN297" s="331"/>
      <c r="AO297" s="331"/>
      <c r="AP297" s="331"/>
      <c r="AQ297" s="331"/>
      <c r="AR297" s="331"/>
      <c r="AS297" s="331"/>
      <c r="AT297" s="331"/>
      <c r="AU297" s="331"/>
      <c r="AV297" s="331"/>
      <c r="AW297" s="331"/>
    </row>
    <row r="298" spans="1:49" ht="19.5" hidden="1" thickBot="1">
      <c r="A298" s="1814" t="s">
        <v>472</v>
      </c>
      <c r="B298" s="346" t="s">
        <v>874</v>
      </c>
      <c r="C298" s="1204">
        <f t="shared" si="69"/>
        <v>0</v>
      </c>
      <c r="D298" s="403">
        <f t="shared" si="71"/>
        <v>0</v>
      </c>
      <c r="E298" s="347">
        <f t="shared" si="70"/>
        <v>0</v>
      </c>
      <c r="F298" s="1247"/>
      <c r="G298" s="1247"/>
      <c r="H298" s="1247"/>
      <c r="I298" s="1212">
        <f>C298/C285*100%</f>
        <v>0</v>
      </c>
      <c r="J298" s="1206" t="e">
        <f t="shared" si="72"/>
        <v>#DIV/0!</v>
      </c>
      <c r="K298" s="1206" t="e">
        <f t="shared" si="73"/>
        <v>#DIV/0!</v>
      </c>
      <c r="L298" s="404"/>
      <c r="M298" s="404"/>
      <c r="N298" s="404"/>
      <c r="O298" s="404"/>
      <c r="P298" s="404"/>
      <c r="Q298" s="404"/>
      <c r="R298" s="404"/>
      <c r="S298" s="404"/>
      <c r="T298" s="404"/>
      <c r="U298" s="404"/>
      <c r="V298" s="404"/>
      <c r="W298" s="404"/>
      <c r="X298" s="404"/>
      <c r="Y298" s="404"/>
      <c r="Z298" s="404"/>
      <c r="AA298" s="404"/>
      <c r="AB298" s="404"/>
      <c r="AC298" s="404"/>
      <c r="AD298" s="404"/>
      <c r="AE298" s="404"/>
      <c r="AF298" s="404"/>
      <c r="AG298" s="404"/>
      <c r="AH298" s="404"/>
      <c r="AI298" s="404"/>
      <c r="AJ298" s="404"/>
      <c r="AK298" s="404"/>
      <c r="AL298" s="404"/>
      <c r="AM298" s="404"/>
      <c r="AN298" s="404"/>
      <c r="AO298" s="404"/>
      <c r="AP298" s="404"/>
      <c r="AQ298" s="404"/>
      <c r="AR298" s="404"/>
      <c r="AS298" s="404"/>
      <c r="AT298" s="404"/>
      <c r="AU298" s="404"/>
      <c r="AV298" s="404"/>
      <c r="AW298" s="404"/>
    </row>
    <row r="299" spans="1:49" ht="19.5" hidden="1" thickBot="1">
      <c r="A299" s="1814" t="s">
        <v>473</v>
      </c>
      <c r="B299" s="346" t="s">
        <v>873</v>
      </c>
      <c r="C299" s="1204">
        <f t="shared" si="69"/>
        <v>0</v>
      </c>
      <c r="D299" s="403">
        <f t="shared" si="71"/>
        <v>0</v>
      </c>
      <c r="E299" s="347">
        <f t="shared" si="70"/>
        <v>0</v>
      </c>
      <c r="F299" s="1247"/>
      <c r="G299" s="1247"/>
      <c r="H299" s="1247"/>
      <c r="I299" s="1212">
        <f>C299/C285*100%</f>
        <v>0</v>
      </c>
      <c r="J299" s="1206" t="e">
        <f t="shared" si="72"/>
        <v>#DIV/0!</v>
      </c>
      <c r="K299" s="1206" t="e">
        <f t="shared" si="73"/>
        <v>#DIV/0!</v>
      </c>
      <c r="L299" s="404"/>
      <c r="M299" s="404"/>
      <c r="N299" s="404"/>
      <c r="O299" s="404"/>
      <c r="P299" s="404"/>
      <c r="Q299" s="404"/>
      <c r="R299" s="404"/>
      <c r="S299" s="404"/>
      <c r="T299" s="404"/>
      <c r="U299" s="404"/>
      <c r="V299" s="404"/>
      <c r="W299" s="404"/>
      <c r="X299" s="404"/>
      <c r="Y299" s="404"/>
      <c r="Z299" s="404"/>
      <c r="AA299" s="404"/>
      <c r="AB299" s="404"/>
      <c r="AC299" s="404"/>
      <c r="AD299" s="404"/>
      <c r="AE299" s="404"/>
      <c r="AF299" s="404"/>
      <c r="AG299" s="404"/>
      <c r="AH299" s="404"/>
      <c r="AI299" s="404"/>
      <c r="AJ299" s="404"/>
      <c r="AK299" s="404"/>
      <c r="AL299" s="404"/>
      <c r="AM299" s="404"/>
      <c r="AN299" s="404"/>
      <c r="AO299" s="404"/>
      <c r="AP299" s="404"/>
      <c r="AQ299" s="404"/>
      <c r="AR299" s="404"/>
      <c r="AS299" s="404"/>
      <c r="AT299" s="404"/>
      <c r="AU299" s="404"/>
      <c r="AV299" s="404"/>
      <c r="AW299" s="404"/>
    </row>
    <row r="300" spans="1:49" ht="19.5" hidden="1" thickBot="1">
      <c r="A300" s="1814" t="s">
        <v>474</v>
      </c>
      <c r="B300" s="1217" t="s">
        <v>296</v>
      </c>
      <c r="C300" s="1204">
        <f t="shared" si="69"/>
        <v>0</v>
      </c>
      <c r="D300" s="384">
        <f t="shared" si="71"/>
        <v>0</v>
      </c>
      <c r="E300" s="195">
        <f t="shared" si="70"/>
        <v>0</v>
      </c>
      <c r="F300" s="1247"/>
      <c r="G300" s="1247"/>
      <c r="H300" s="1247"/>
      <c r="I300" s="1212">
        <f>C300/C285*100%</f>
        <v>0</v>
      </c>
      <c r="J300" s="1206" t="e">
        <f t="shared" si="72"/>
        <v>#DIV/0!</v>
      </c>
      <c r="K300" s="1206" t="e">
        <f t="shared" si="73"/>
        <v>#DIV/0!</v>
      </c>
      <c r="L300" s="409"/>
      <c r="M300" s="409"/>
      <c r="N300" s="409"/>
      <c r="O300" s="409"/>
      <c r="P300" s="409"/>
      <c r="Q300" s="409"/>
      <c r="R300" s="409"/>
      <c r="S300" s="409"/>
      <c r="T300" s="409"/>
      <c r="U300" s="409"/>
      <c r="V300" s="409"/>
      <c r="W300" s="409"/>
      <c r="X300" s="409"/>
      <c r="Y300" s="409"/>
      <c r="Z300" s="409"/>
      <c r="AA300" s="409"/>
      <c r="AB300" s="409"/>
      <c r="AC300" s="409"/>
      <c r="AD300" s="409"/>
      <c r="AE300" s="409"/>
      <c r="AF300" s="409"/>
      <c r="AG300" s="409"/>
      <c r="AH300" s="409"/>
      <c r="AI300" s="409"/>
      <c r="AJ300" s="409"/>
      <c r="AK300" s="409"/>
      <c r="AL300" s="409"/>
      <c r="AM300" s="409"/>
      <c r="AN300" s="409"/>
      <c r="AO300" s="409"/>
      <c r="AP300" s="409"/>
      <c r="AQ300" s="409"/>
      <c r="AR300" s="409"/>
      <c r="AS300" s="409"/>
      <c r="AT300" s="409"/>
      <c r="AU300" s="409"/>
      <c r="AV300" s="409"/>
      <c r="AW300" s="409"/>
    </row>
    <row r="301" spans="1:49" ht="19.5" hidden="1" thickBot="1">
      <c r="A301" s="1814" t="s">
        <v>475</v>
      </c>
      <c r="B301" s="1218" t="s">
        <v>1046</v>
      </c>
      <c r="C301" s="1204">
        <f t="shared" si="69"/>
        <v>2</v>
      </c>
      <c r="D301" s="388">
        <f t="shared" si="71"/>
        <v>1</v>
      </c>
      <c r="E301" s="246">
        <f t="shared" si="70"/>
        <v>1</v>
      </c>
      <c r="F301" s="1247"/>
      <c r="G301" s="1247"/>
      <c r="H301" s="1247"/>
      <c r="I301" s="1212">
        <f>C301/C285*100%</f>
        <v>1</v>
      </c>
      <c r="J301" s="1206">
        <f t="shared" si="72"/>
        <v>0.5</v>
      </c>
      <c r="K301" s="1206">
        <f t="shared" si="73"/>
        <v>0.5</v>
      </c>
      <c r="L301" s="391"/>
      <c r="M301" s="391"/>
      <c r="N301" s="391">
        <v>1</v>
      </c>
      <c r="O301" s="391"/>
      <c r="P301" s="391"/>
      <c r="Q301" s="391"/>
      <c r="R301" s="391"/>
      <c r="S301" s="391"/>
      <c r="T301" s="391"/>
      <c r="U301" s="391"/>
      <c r="V301" s="391"/>
      <c r="W301" s="391"/>
      <c r="X301" s="391"/>
      <c r="Y301" s="391"/>
      <c r="Z301" s="391"/>
      <c r="AA301" s="391"/>
      <c r="AB301" s="391"/>
      <c r="AC301" s="391"/>
      <c r="AD301" s="391"/>
      <c r="AE301" s="391"/>
      <c r="AF301" s="391"/>
      <c r="AG301" s="391"/>
      <c r="AH301" s="391"/>
      <c r="AI301" s="391"/>
      <c r="AJ301" s="391"/>
      <c r="AK301" s="391"/>
      <c r="AL301" s="391"/>
      <c r="AM301" s="391"/>
      <c r="AN301" s="391"/>
      <c r="AO301" s="391"/>
      <c r="AP301" s="391"/>
      <c r="AQ301" s="391"/>
      <c r="AR301" s="391"/>
      <c r="AS301" s="391"/>
      <c r="AT301" s="391"/>
      <c r="AU301" s="391">
        <v>1</v>
      </c>
      <c r="AV301" s="391"/>
      <c r="AW301" s="391"/>
    </row>
    <row r="302" spans="1:49" ht="19.5" hidden="1" thickBot="1">
      <c r="A302" s="1814" t="s">
        <v>476</v>
      </c>
      <c r="B302" s="1214" t="s">
        <v>297</v>
      </c>
      <c r="C302" s="1204">
        <f t="shared" si="69"/>
        <v>0</v>
      </c>
      <c r="D302" s="372">
        <f t="shared" si="71"/>
        <v>0</v>
      </c>
      <c r="E302" s="196">
        <f t="shared" si="70"/>
        <v>0</v>
      </c>
      <c r="F302" s="1247"/>
      <c r="G302" s="1247"/>
      <c r="H302" s="1247"/>
      <c r="I302" s="1212">
        <f>C302/C285*100%</f>
        <v>0</v>
      </c>
      <c r="J302" s="1206" t="e">
        <f t="shared" si="72"/>
        <v>#DIV/0!</v>
      </c>
      <c r="K302" s="1206" t="e">
        <f t="shared" si="73"/>
        <v>#DIV/0!</v>
      </c>
      <c r="L302" s="378"/>
      <c r="M302" s="373"/>
      <c r="N302" s="373"/>
      <c r="O302" s="373"/>
      <c r="P302" s="373"/>
      <c r="Q302" s="373"/>
      <c r="R302" s="373"/>
      <c r="S302" s="373"/>
      <c r="T302" s="373"/>
      <c r="U302" s="373"/>
      <c r="V302" s="373"/>
      <c r="W302" s="373"/>
      <c r="X302" s="373"/>
      <c r="Y302" s="373"/>
      <c r="Z302" s="373"/>
      <c r="AA302" s="373"/>
      <c r="AB302" s="373"/>
      <c r="AC302" s="373"/>
      <c r="AD302" s="373"/>
      <c r="AE302" s="373"/>
      <c r="AF302" s="373"/>
      <c r="AG302" s="373"/>
      <c r="AH302" s="373"/>
      <c r="AI302" s="373"/>
      <c r="AJ302" s="373"/>
      <c r="AK302" s="373"/>
      <c r="AL302" s="373"/>
      <c r="AM302" s="373"/>
      <c r="AN302" s="373"/>
      <c r="AO302" s="373"/>
      <c r="AP302" s="373"/>
      <c r="AQ302" s="373"/>
      <c r="AR302" s="373"/>
      <c r="AS302" s="373"/>
      <c r="AT302" s="373"/>
      <c r="AU302" s="373"/>
      <c r="AV302" s="373"/>
      <c r="AW302" s="373"/>
    </row>
    <row r="303" spans="1:49" ht="19.5" hidden="1" thickBot="1">
      <c r="A303" s="1814" t="s">
        <v>477</v>
      </c>
      <c r="B303" s="1214" t="s">
        <v>298</v>
      </c>
      <c r="C303" s="1204">
        <f t="shared" si="69"/>
        <v>0</v>
      </c>
      <c r="D303" s="372">
        <f t="shared" si="71"/>
        <v>0</v>
      </c>
      <c r="E303" s="196">
        <f t="shared" si="70"/>
        <v>0</v>
      </c>
      <c r="F303" s="1247"/>
      <c r="G303" s="1247"/>
      <c r="H303" s="1247"/>
      <c r="I303" s="1212">
        <f>C303/C285*100%</f>
        <v>0</v>
      </c>
      <c r="J303" s="1206" t="e">
        <f t="shared" si="72"/>
        <v>#DIV/0!</v>
      </c>
      <c r="K303" s="1206" t="e">
        <f t="shared" si="73"/>
        <v>#DIV/0!</v>
      </c>
      <c r="L303" s="378"/>
      <c r="M303" s="373"/>
      <c r="N303" s="373"/>
      <c r="O303" s="373"/>
      <c r="P303" s="373"/>
      <c r="Q303" s="373"/>
      <c r="R303" s="373"/>
      <c r="S303" s="373"/>
      <c r="T303" s="373"/>
      <c r="U303" s="373"/>
      <c r="V303" s="373"/>
      <c r="W303" s="373"/>
      <c r="X303" s="373"/>
      <c r="Y303" s="373"/>
      <c r="Z303" s="373"/>
      <c r="AA303" s="373"/>
      <c r="AB303" s="373"/>
      <c r="AC303" s="373"/>
      <c r="AD303" s="373"/>
      <c r="AE303" s="373"/>
      <c r="AF303" s="373"/>
      <c r="AG303" s="373"/>
      <c r="AH303" s="373"/>
      <c r="AI303" s="373"/>
      <c r="AJ303" s="373"/>
      <c r="AK303" s="373"/>
      <c r="AL303" s="373"/>
      <c r="AM303" s="373"/>
      <c r="AN303" s="373"/>
      <c r="AO303" s="373"/>
      <c r="AP303" s="373"/>
      <c r="AQ303" s="373"/>
      <c r="AR303" s="373"/>
      <c r="AS303" s="373"/>
      <c r="AT303" s="373"/>
      <c r="AU303" s="373"/>
      <c r="AV303" s="373"/>
      <c r="AW303" s="373"/>
    </row>
    <row r="304" spans="1:49" ht="19.5" hidden="1" thickBot="1">
      <c r="A304" s="1814" t="s">
        <v>478</v>
      </c>
      <c r="B304" s="1214" t="s">
        <v>299</v>
      </c>
      <c r="C304" s="1204">
        <f t="shared" si="69"/>
        <v>0</v>
      </c>
      <c r="D304" s="372">
        <f t="shared" si="71"/>
        <v>0</v>
      </c>
      <c r="E304" s="196">
        <f t="shared" si="70"/>
        <v>0</v>
      </c>
      <c r="F304" s="1247"/>
      <c r="G304" s="1247"/>
      <c r="H304" s="1247"/>
      <c r="I304" s="1212">
        <f>C304/C285*100%</f>
        <v>0</v>
      </c>
      <c r="J304" s="1206" t="e">
        <f t="shared" si="72"/>
        <v>#DIV/0!</v>
      </c>
      <c r="K304" s="1206" t="e">
        <f t="shared" si="73"/>
        <v>#DIV/0!</v>
      </c>
      <c r="L304" s="378"/>
      <c r="M304" s="373"/>
      <c r="N304" s="373"/>
      <c r="O304" s="373"/>
      <c r="P304" s="373"/>
      <c r="Q304" s="373"/>
      <c r="R304" s="373"/>
      <c r="S304" s="373"/>
      <c r="T304" s="373"/>
      <c r="U304" s="373"/>
      <c r="V304" s="373"/>
      <c r="W304" s="373"/>
      <c r="X304" s="373"/>
      <c r="Y304" s="373"/>
      <c r="Z304" s="373"/>
      <c r="AA304" s="373"/>
      <c r="AB304" s="373"/>
      <c r="AC304" s="373"/>
      <c r="AD304" s="373"/>
      <c r="AE304" s="373"/>
      <c r="AF304" s="373"/>
      <c r="AG304" s="373"/>
      <c r="AH304" s="373"/>
      <c r="AI304" s="373"/>
      <c r="AJ304" s="373"/>
      <c r="AK304" s="373"/>
      <c r="AL304" s="373"/>
      <c r="AM304" s="373"/>
      <c r="AN304" s="373"/>
      <c r="AO304" s="373"/>
      <c r="AP304" s="373"/>
      <c r="AQ304" s="373"/>
      <c r="AR304" s="373"/>
      <c r="AS304" s="373"/>
      <c r="AT304" s="373"/>
      <c r="AU304" s="373"/>
      <c r="AV304" s="373"/>
      <c r="AW304" s="373"/>
    </row>
    <row r="305" spans="1:49" ht="19.5" hidden="1" thickBot="1">
      <c r="A305" s="1814" t="s">
        <v>479</v>
      </c>
      <c r="B305" s="1214" t="s">
        <v>300</v>
      </c>
      <c r="C305" s="1204">
        <f t="shared" si="69"/>
        <v>0</v>
      </c>
      <c r="D305" s="372">
        <f t="shared" si="71"/>
        <v>0</v>
      </c>
      <c r="E305" s="196">
        <f t="shared" si="70"/>
        <v>0</v>
      </c>
      <c r="F305" s="1247"/>
      <c r="G305" s="1247"/>
      <c r="H305" s="1247"/>
      <c r="I305" s="1212">
        <f>C305/C285*100%</f>
        <v>0</v>
      </c>
      <c r="J305" s="1206" t="e">
        <f t="shared" si="72"/>
        <v>#DIV/0!</v>
      </c>
      <c r="K305" s="1206" t="e">
        <f t="shared" si="73"/>
        <v>#DIV/0!</v>
      </c>
      <c r="L305" s="378"/>
      <c r="M305" s="373"/>
      <c r="N305" s="373"/>
      <c r="O305" s="373"/>
      <c r="P305" s="373"/>
      <c r="Q305" s="373"/>
      <c r="R305" s="373"/>
      <c r="S305" s="373"/>
      <c r="T305" s="373"/>
      <c r="U305" s="373"/>
      <c r="V305" s="373"/>
      <c r="W305" s="373"/>
      <c r="X305" s="373"/>
      <c r="Y305" s="373"/>
      <c r="Z305" s="373"/>
      <c r="AA305" s="373"/>
      <c r="AB305" s="373"/>
      <c r="AC305" s="373"/>
      <c r="AD305" s="373"/>
      <c r="AE305" s="373"/>
      <c r="AF305" s="373"/>
      <c r="AG305" s="373"/>
      <c r="AH305" s="373"/>
      <c r="AI305" s="373"/>
      <c r="AJ305" s="373"/>
      <c r="AK305" s="373"/>
      <c r="AL305" s="373"/>
      <c r="AM305" s="373"/>
      <c r="AN305" s="373"/>
      <c r="AO305" s="373"/>
      <c r="AP305" s="373"/>
      <c r="AQ305" s="373"/>
      <c r="AR305" s="373"/>
      <c r="AS305" s="373"/>
      <c r="AT305" s="373"/>
      <c r="AU305" s="373"/>
      <c r="AV305" s="373"/>
      <c r="AW305" s="373"/>
    </row>
    <row r="306" spans="1:49" ht="19.5" hidden="1" thickBot="1">
      <c r="A306" s="1814" t="s">
        <v>480</v>
      </c>
      <c r="B306" s="1214" t="s">
        <v>302</v>
      </c>
      <c r="C306" s="1204">
        <f t="shared" si="69"/>
        <v>0</v>
      </c>
      <c r="D306" s="372">
        <f t="shared" si="71"/>
        <v>0</v>
      </c>
      <c r="E306" s="196">
        <f t="shared" si="70"/>
        <v>0</v>
      </c>
      <c r="F306" s="1247"/>
      <c r="G306" s="1247"/>
      <c r="H306" s="1247"/>
      <c r="I306" s="1212">
        <f>C306/C285*100%</f>
        <v>0</v>
      </c>
      <c r="J306" s="1206" t="e">
        <f t="shared" si="72"/>
        <v>#DIV/0!</v>
      </c>
      <c r="K306" s="1206" t="e">
        <f t="shared" si="73"/>
        <v>#DIV/0!</v>
      </c>
      <c r="L306" s="378"/>
      <c r="M306" s="373"/>
      <c r="N306" s="373"/>
      <c r="O306" s="373"/>
      <c r="P306" s="373"/>
      <c r="Q306" s="373"/>
      <c r="R306" s="373"/>
      <c r="S306" s="373"/>
      <c r="T306" s="373"/>
      <c r="U306" s="373"/>
      <c r="V306" s="373"/>
      <c r="W306" s="373"/>
      <c r="X306" s="373"/>
      <c r="Y306" s="373"/>
      <c r="Z306" s="373"/>
      <c r="AA306" s="373"/>
      <c r="AB306" s="373"/>
      <c r="AC306" s="373"/>
      <c r="AD306" s="373"/>
      <c r="AE306" s="373"/>
      <c r="AF306" s="373"/>
      <c r="AG306" s="373"/>
      <c r="AH306" s="373"/>
      <c r="AI306" s="373"/>
      <c r="AJ306" s="373"/>
      <c r="AK306" s="373"/>
      <c r="AL306" s="373"/>
      <c r="AM306" s="373"/>
      <c r="AN306" s="373"/>
      <c r="AO306" s="373"/>
      <c r="AP306" s="373"/>
      <c r="AQ306" s="373"/>
      <c r="AR306" s="373"/>
      <c r="AS306" s="373"/>
      <c r="AT306" s="373"/>
      <c r="AU306" s="373"/>
      <c r="AV306" s="373"/>
      <c r="AW306" s="373"/>
    </row>
    <row r="307" spans="1:49" ht="48" hidden="1" thickBot="1">
      <c r="A307" s="1814" t="s">
        <v>481</v>
      </c>
      <c r="B307" s="1214" t="s">
        <v>872</v>
      </c>
      <c r="C307" s="1204">
        <f t="shared" si="69"/>
        <v>0</v>
      </c>
      <c r="D307" s="372">
        <f t="shared" si="71"/>
        <v>0</v>
      </c>
      <c r="E307" s="196">
        <f t="shared" si="70"/>
        <v>0</v>
      </c>
      <c r="F307" s="1247"/>
      <c r="G307" s="1247"/>
      <c r="H307" s="1247"/>
      <c r="I307" s="1212">
        <f>C307/C285*100%</f>
        <v>0</v>
      </c>
      <c r="J307" s="1206" t="e">
        <f t="shared" si="72"/>
        <v>#DIV/0!</v>
      </c>
      <c r="K307" s="1206" t="e">
        <f t="shared" si="73"/>
        <v>#DIV/0!</v>
      </c>
      <c r="L307" s="378"/>
      <c r="M307" s="373"/>
      <c r="N307" s="373"/>
      <c r="O307" s="373"/>
      <c r="P307" s="373"/>
      <c r="Q307" s="373"/>
      <c r="R307" s="373"/>
      <c r="S307" s="373"/>
      <c r="T307" s="373"/>
      <c r="U307" s="373"/>
      <c r="V307" s="373"/>
      <c r="W307" s="373"/>
      <c r="X307" s="373"/>
      <c r="Y307" s="373"/>
      <c r="Z307" s="373"/>
      <c r="AA307" s="373"/>
      <c r="AB307" s="373"/>
      <c r="AC307" s="373"/>
      <c r="AD307" s="373"/>
      <c r="AE307" s="373"/>
      <c r="AF307" s="373"/>
      <c r="AG307" s="373"/>
      <c r="AH307" s="373"/>
      <c r="AI307" s="373"/>
      <c r="AJ307" s="373"/>
      <c r="AK307" s="373"/>
      <c r="AL307" s="373"/>
      <c r="AM307" s="373"/>
      <c r="AN307" s="373"/>
      <c r="AO307" s="373"/>
      <c r="AP307" s="373"/>
      <c r="AQ307" s="373"/>
      <c r="AR307" s="373"/>
      <c r="AS307" s="373"/>
      <c r="AT307" s="373"/>
      <c r="AU307" s="373"/>
      <c r="AV307" s="373"/>
      <c r="AW307" s="373"/>
    </row>
    <row r="308" spans="1:49" ht="19.5" hidden="1" thickBot="1">
      <c r="A308" s="1817" t="s">
        <v>482</v>
      </c>
      <c r="B308" s="393" t="s">
        <v>483</v>
      </c>
      <c r="C308" s="1204">
        <f t="shared" si="69"/>
        <v>57</v>
      </c>
      <c r="D308" s="197">
        <f t="shared" si="71"/>
        <v>11</v>
      </c>
      <c r="E308" s="197">
        <f t="shared" si="70"/>
        <v>46</v>
      </c>
      <c r="F308" s="1247"/>
      <c r="G308" s="1247"/>
      <c r="H308" s="1247"/>
      <c r="I308" s="1230">
        <f>SUM(I309:I318)</f>
        <v>1</v>
      </c>
      <c r="J308" s="1206">
        <f t="shared" si="72"/>
        <v>0.19298245614035087</v>
      </c>
      <c r="K308" s="1206">
        <f t="shared" si="73"/>
        <v>0.80701754385964908</v>
      </c>
      <c r="L308" s="396">
        <v>0</v>
      </c>
      <c r="M308" s="396">
        <v>1</v>
      </c>
      <c r="N308" s="396">
        <v>1</v>
      </c>
      <c r="O308" s="396">
        <v>0</v>
      </c>
      <c r="P308" s="396">
        <v>0</v>
      </c>
      <c r="Q308" s="396">
        <v>2</v>
      </c>
      <c r="R308" s="396">
        <v>2</v>
      </c>
      <c r="S308" s="396">
        <v>12</v>
      </c>
      <c r="T308" s="396">
        <v>0</v>
      </c>
      <c r="U308" s="396">
        <v>1</v>
      </c>
      <c r="V308" s="396">
        <v>0</v>
      </c>
      <c r="W308" s="396">
        <v>0</v>
      </c>
      <c r="X308" s="396">
        <v>0</v>
      </c>
      <c r="Y308" s="396">
        <v>5</v>
      </c>
      <c r="Z308" s="396">
        <v>1</v>
      </c>
      <c r="AA308" s="396">
        <v>8</v>
      </c>
      <c r="AB308" s="396">
        <v>1</v>
      </c>
      <c r="AC308" s="396">
        <v>0</v>
      </c>
      <c r="AD308" s="396">
        <v>0</v>
      </c>
      <c r="AE308" s="396">
        <v>1</v>
      </c>
      <c r="AF308" s="396">
        <v>0</v>
      </c>
      <c r="AG308" s="396">
        <v>0</v>
      </c>
      <c r="AH308" s="396">
        <v>1</v>
      </c>
      <c r="AI308" s="396">
        <v>2</v>
      </c>
      <c r="AJ308" s="396">
        <v>0</v>
      </c>
      <c r="AK308" s="396">
        <v>3</v>
      </c>
      <c r="AL308" s="396">
        <v>0</v>
      </c>
      <c r="AM308" s="396">
        <v>2</v>
      </c>
      <c r="AN308" s="396">
        <v>1</v>
      </c>
      <c r="AO308" s="396">
        <v>6</v>
      </c>
      <c r="AP308" s="396">
        <v>0</v>
      </c>
      <c r="AQ308" s="396">
        <v>2</v>
      </c>
      <c r="AR308" s="396">
        <v>2</v>
      </c>
      <c r="AS308" s="396">
        <v>0</v>
      </c>
      <c r="AT308" s="396">
        <v>2</v>
      </c>
      <c r="AU308" s="396">
        <v>1</v>
      </c>
      <c r="AV308" s="396">
        <v>0</v>
      </c>
      <c r="AW308" s="396"/>
    </row>
    <row r="309" spans="1:49" ht="19.5" hidden="1" thickBot="1">
      <c r="A309" s="1814" t="s">
        <v>484</v>
      </c>
      <c r="B309" s="410" t="s">
        <v>658</v>
      </c>
      <c r="C309" s="1204">
        <f t="shared" si="69"/>
        <v>19</v>
      </c>
      <c r="D309" s="372">
        <f t="shared" si="71"/>
        <v>4</v>
      </c>
      <c r="E309" s="196">
        <f t="shared" si="70"/>
        <v>15</v>
      </c>
      <c r="F309" s="1247"/>
      <c r="G309" s="1247"/>
      <c r="H309" s="1247"/>
      <c r="I309" s="1212">
        <f>C309/C308*100%</f>
        <v>0.33333333333333331</v>
      </c>
      <c r="J309" s="1206">
        <f t="shared" si="72"/>
        <v>0.21052631578947367</v>
      </c>
      <c r="K309" s="1206">
        <f t="shared" si="73"/>
        <v>0.78947368421052633</v>
      </c>
      <c r="L309" s="373"/>
      <c r="M309" s="373">
        <v>1</v>
      </c>
      <c r="N309" s="373"/>
      <c r="O309" s="373"/>
      <c r="P309" s="373"/>
      <c r="Q309" s="373"/>
      <c r="R309" s="373"/>
      <c r="S309" s="373">
        <v>4</v>
      </c>
      <c r="T309" s="373"/>
      <c r="U309" s="373">
        <v>1</v>
      </c>
      <c r="V309" s="373"/>
      <c r="W309" s="373"/>
      <c r="X309" s="373"/>
      <c r="Y309" s="373">
        <v>5</v>
      </c>
      <c r="Z309" s="373"/>
      <c r="AA309" s="373">
        <v>3</v>
      </c>
      <c r="AB309" s="373">
        <v>1</v>
      </c>
      <c r="AC309" s="373"/>
      <c r="AD309" s="373"/>
      <c r="AE309" s="373"/>
      <c r="AF309" s="373"/>
      <c r="AG309" s="373"/>
      <c r="AH309" s="378"/>
      <c r="AI309" s="378"/>
      <c r="AJ309" s="373"/>
      <c r="AK309" s="373"/>
      <c r="AL309" s="373"/>
      <c r="AM309" s="373"/>
      <c r="AN309" s="373">
        <v>1</v>
      </c>
      <c r="AO309" s="373"/>
      <c r="AP309" s="373"/>
      <c r="AQ309" s="373"/>
      <c r="AR309" s="373">
        <v>2</v>
      </c>
      <c r="AS309" s="373"/>
      <c r="AT309" s="373"/>
      <c r="AU309" s="373">
        <v>1</v>
      </c>
      <c r="AV309" s="373"/>
      <c r="AW309" s="373"/>
    </row>
    <row r="310" spans="1:49" ht="19.5" hidden="1" thickBot="1">
      <c r="A310" s="1814" t="s">
        <v>485</v>
      </c>
      <c r="B310" s="410" t="s">
        <v>147</v>
      </c>
      <c r="C310" s="1204">
        <f t="shared" si="69"/>
        <v>1</v>
      </c>
      <c r="D310" s="372">
        <f t="shared" si="71"/>
        <v>1</v>
      </c>
      <c r="E310" s="196">
        <f t="shared" si="70"/>
        <v>0</v>
      </c>
      <c r="F310" s="1247"/>
      <c r="G310" s="1247"/>
      <c r="H310" s="1247"/>
      <c r="I310" s="1212">
        <f>C310/C308*100%</f>
        <v>1.7543859649122806E-2</v>
      </c>
      <c r="J310" s="1206">
        <f t="shared" si="72"/>
        <v>1</v>
      </c>
      <c r="K310" s="1206">
        <f t="shared" si="73"/>
        <v>0</v>
      </c>
      <c r="L310" s="373"/>
      <c r="M310" s="373"/>
      <c r="N310" s="373"/>
      <c r="O310" s="373"/>
      <c r="P310" s="373"/>
      <c r="Q310" s="373"/>
      <c r="R310" s="373"/>
      <c r="S310" s="373"/>
      <c r="T310" s="373"/>
      <c r="U310" s="373"/>
      <c r="V310" s="373"/>
      <c r="W310" s="373"/>
      <c r="X310" s="373"/>
      <c r="Y310" s="373"/>
      <c r="Z310" s="373"/>
      <c r="AA310" s="373"/>
      <c r="AB310" s="373"/>
      <c r="AC310" s="373"/>
      <c r="AD310" s="373"/>
      <c r="AE310" s="373"/>
      <c r="AF310" s="373"/>
      <c r="AG310" s="373"/>
      <c r="AH310" s="378">
        <v>1</v>
      </c>
      <c r="AI310" s="378"/>
      <c r="AJ310" s="373"/>
      <c r="AK310" s="373"/>
      <c r="AL310" s="373"/>
      <c r="AM310" s="373"/>
      <c r="AN310" s="373"/>
      <c r="AO310" s="373"/>
      <c r="AP310" s="373"/>
      <c r="AQ310" s="373"/>
      <c r="AR310" s="373"/>
      <c r="AS310" s="373"/>
      <c r="AT310" s="373"/>
      <c r="AU310" s="373"/>
      <c r="AV310" s="373"/>
      <c r="AW310" s="373"/>
    </row>
    <row r="311" spans="1:49" ht="19.5" hidden="1" thickBot="1">
      <c r="A311" s="1814" t="s">
        <v>486</v>
      </c>
      <c r="B311" s="410" t="s">
        <v>129</v>
      </c>
      <c r="C311" s="1204">
        <f t="shared" si="69"/>
        <v>0</v>
      </c>
      <c r="D311" s="372">
        <f t="shared" si="71"/>
        <v>0</v>
      </c>
      <c r="E311" s="196">
        <f t="shared" si="70"/>
        <v>0</v>
      </c>
      <c r="F311" s="1247"/>
      <c r="G311" s="1247"/>
      <c r="H311" s="1247"/>
      <c r="I311" s="1212">
        <f>C311/C308*100%</f>
        <v>0</v>
      </c>
      <c r="J311" s="1206" t="e">
        <f t="shared" si="72"/>
        <v>#DIV/0!</v>
      </c>
      <c r="K311" s="1206" t="e">
        <f t="shared" si="73"/>
        <v>#DIV/0!</v>
      </c>
      <c r="L311" s="373"/>
      <c r="M311" s="373"/>
      <c r="N311" s="373"/>
      <c r="O311" s="373"/>
      <c r="P311" s="373"/>
      <c r="Q311" s="373"/>
      <c r="R311" s="373"/>
      <c r="S311" s="373"/>
      <c r="T311" s="373"/>
      <c r="U311" s="373"/>
      <c r="V311" s="373"/>
      <c r="W311" s="373"/>
      <c r="X311" s="373"/>
      <c r="Y311" s="373"/>
      <c r="Z311" s="373"/>
      <c r="AA311" s="373"/>
      <c r="AB311" s="373"/>
      <c r="AC311" s="373"/>
      <c r="AD311" s="373"/>
      <c r="AE311" s="373"/>
      <c r="AF311" s="373"/>
      <c r="AG311" s="373"/>
      <c r="AH311" s="378"/>
      <c r="AI311" s="378"/>
      <c r="AJ311" s="373"/>
      <c r="AK311" s="373"/>
      <c r="AL311" s="373"/>
      <c r="AM311" s="373"/>
      <c r="AN311" s="373"/>
      <c r="AO311" s="373"/>
      <c r="AP311" s="373"/>
      <c r="AQ311" s="373"/>
      <c r="AR311" s="373"/>
      <c r="AS311" s="373"/>
      <c r="AT311" s="373"/>
      <c r="AU311" s="373"/>
      <c r="AV311" s="373"/>
      <c r="AW311" s="373"/>
    </row>
    <row r="312" spans="1:49" ht="19.5" hidden="1" thickBot="1">
      <c r="A312" s="1814" t="s">
        <v>487</v>
      </c>
      <c r="B312" s="410" t="s">
        <v>125</v>
      </c>
      <c r="C312" s="1204">
        <f t="shared" si="69"/>
        <v>5</v>
      </c>
      <c r="D312" s="372">
        <f t="shared" si="71"/>
        <v>3</v>
      </c>
      <c r="E312" s="196">
        <f t="shared" si="70"/>
        <v>2</v>
      </c>
      <c r="F312" s="1247"/>
      <c r="G312" s="1247"/>
      <c r="H312" s="1247"/>
      <c r="I312" s="1212">
        <f>C312/C308*100%</f>
        <v>8.771929824561403E-2</v>
      </c>
      <c r="J312" s="1206">
        <f t="shared" si="72"/>
        <v>0.6</v>
      </c>
      <c r="K312" s="1206">
        <f t="shared" si="73"/>
        <v>0.4</v>
      </c>
      <c r="L312" s="373"/>
      <c r="M312" s="373"/>
      <c r="N312" s="373"/>
      <c r="O312" s="373"/>
      <c r="P312" s="373"/>
      <c r="Q312" s="373">
        <v>1</v>
      </c>
      <c r="R312" s="373">
        <v>1</v>
      </c>
      <c r="S312" s="373"/>
      <c r="T312" s="373"/>
      <c r="U312" s="373"/>
      <c r="V312" s="373"/>
      <c r="W312" s="373"/>
      <c r="X312" s="373"/>
      <c r="Y312" s="373"/>
      <c r="Z312" s="373"/>
      <c r="AA312" s="373"/>
      <c r="AB312" s="373"/>
      <c r="AC312" s="373"/>
      <c r="AD312" s="373"/>
      <c r="AE312" s="373"/>
      <c r="AF312" s="373"/>
      <c r="AG312" s="373"/>
      <c r="AH312" s="378"/>
      <c r="AI312" s="378"/>
      <c r="AJ312" s="373"/>
      <c r="AK312" s="373"/>
      <c r="AL312" s="373"/>
      <c r="AM312" s="373"/>
      <c r="AN312" s="373"/>
      <c r="AO312" s="373">
        <v>1</v>
      </c>
      <c r="AP312" s="373"/>
      <c r="AQ312" s="373"/>
      <c r="AR312" s="373"/>
      <c r="AS312" s="373"/>
      <c r="AT312" s="373">
        <v>2</v>
      </c>
      <c r="AU312" s="373"/>
      <c r="AV312" s="373"/>
      <c r="AW312" s="373"/>
    </row>
    <row r="313" spans="1:49" ht="19.5" hidden="1" thickBot="1">
      <c r="A313" s="1814" t="s">
        <v>488</v>
      </c>
      <c r="B313" s="410" t="s">
        <v>663</v>
      </c>
      <c r="C313" s="1204">
        <f t="shared" si="69"/>
        <v>0</v>
      </c>
      <c r="D313" s="372">
        <f t="shared" si="71"/>
        <v>0</v>
      </c>
      <c r="E313" s="196">
        <f t="shared" si="70"/>
        <v>0</v>
      </c>
      <c r="F313" s="1247"/>
      <c r="G313" s="1247"/>
      <c r="H313" s="1247"/>
      <c r="I313" s="1212">
        <f>C313/C308*100%</f>
        <v>0</v>
      </c>
      <c r="J313" s="1206" t="e">
        <f t="shared" si="72"/>
        <v>#DIV/0!</v>
      </c>
      <c r="K313" s="1206" t="e">
        <f t="shared" si="73"/>
        <v>#DIV/0!</v>
      </c>
      <c r="L313" s="373"/>
      <c r="M313" s="373"/>
      <c r="N313" s="373"/>
      <c r="O313" s="373"/>
      <c r="P313" s="373"/>
      <c r="Q313" s="373"/>
      <c r="R313" s="373"/>
      <c r="S313" s="373"/>
      <c r="T313" s="373"/>
      <c r="U313" s="373"/>
      <c r="V313" s="373"/>
      <c r="W313" s="373"/>
      <c r="X313" s="373"/>
      <c r="Y313" s="373"/>
      <c r="Z313" s="373"/>
      <c r="AA313" s="373"/>
      <c r="AB313" s="373"/>
      <c r="AC313" s="373"/>
      <c r="AD313" s="373"/>
      <c r="AE313" s="373"/>
      <c r="AF313" s="373"/>
      <c r="AG313" s="373"/>
      <c r="AH313" s="378"/>
      <c r="AI313" s="378"/>
      <c r="AJ313" s="373"/>
      <c r="AK313" s="373"/>
      <c r="AL313" s="373"/>
      <c r="AM313" s="373"/>
      <c r="AN313" s="373"/>
      <c r="AO313" s="373"/>
      <c r="AP313" s="373"/>
      <c r="AQ313" s="373"/>
      <c r="AR313" s="373"/>
      <c r="AS313" s="373"/>
      <c r="AT313" s="373"/>
      <c r="AU313" s="373"/>
      <c r="AV313" s="373"/>
      <c r="AW313" s="373"/>
    </row>
    <row r="314" spans="1:49" ht="19.5" hidden="1" thickBot="1">
      <c r="A314" s="1814" t="s">
        <v>489</v>
      </c>
      <c r="B314" s="410" t="s">
        <v>665</v>
      </c>
      <c r="C314" s="1204">
        <f t="shared" si="69"/>
        <v>7</v>
      </c>
      <c r="D314" s="372">
        <f t="shared" si="71"/>
        <v>0</v>
      </c>
      <c r="E314" s="196">
        <f t="shared" si="70"/>
        <v>7</v>
      </c>
      <c r="F314" s="1247"/>
      <c r="G314" s="1247"/>
      <c r="H314" s="1247"/>
      <c r="I314" s="1212">
        <f>C314/C308*100%</f>
        <v>0.12280701754385964</v>
      </c>
      <c r="J314" s="1206">
        <f t="shared" si="72"/>
        <v>0</v>
      </c>
      <c r="K314" s="1206">
        <f t="shared" si="73"/>
        <v>1</v>
      </c>
      <c r="L314" s="373"/>
      <c r="M314" s="373"/>
      <c r="N314" s="373"/>
      <c r="O314" s="373"/>
      <c r="P314" s="373"/>
      <c r="Q314" s="373"/>
      <c r="R314" s="373"/>
      <c r="S314" s="373">
        <v>2</v>
      </c>
      <c r="T314" s="373"/>
      <c r="U314" s="373"/>
      <c r="V314" s="373"/>
      <c r="W314" s="373"/>
      <c r="X314" s="373"/>
      <c r="Y314" s="373"/>
      <c r="Z314" s="373"/>
      <c r="AA314" s="373">
        <v>2</v>
      </c>
      <c r="AB314" s="373"/>
      <c r="AC314" s="373"/>
      <c r="AD314" s="373"/>
      <c r="AE314" s="373"/>
      <c r="AF314" s="373"/>
      <c r="AG314" s="373"/>
      <c r="AH314" s="378"/>
      <c r="AI314" s="378"/>
      <c r="AJ314" s="373"/>
      <c r="AK314" s="373"/>
      <c r="AL314" s="373"/>
      <c r="AM314" s="373"/>
      <c r="AN314" s="373"/>
      <c r="AO314" s="373">
        <v>3</v>
      </c>
      <c r="AP314" s="373"/>
      <c r="AQ314" s="373"/>
      <c r="AR314" s="373"/>
      <c r="AS314" s="373"/>
      <c r="AT314" s="373"/>
      <c r="AU314" s="373"/>
      <c r="AV314" s="373"/>
      <c r="AW314" s="373"/>
    </row>
    <row r="315" spans="1:49" ht="19.5" hidden="1" thickBot="1">
      <c r="A315" s="1814" t="s">
        <v>490</v>
      </c>
      <c r="B315" s="410" t="s">
        <v>48</v>
      </c>
      <c r="C315" s="1204">
        <f t="shared" si="69"/>
        <v>7</v>
      </c>
      <c r="D315" s="372">
        <f>L315+N315+P315+R315+T315+V315+X315+Z315+AB315+AD315+AF315+AH315+AJ315+AL315+AN315+AP315+AR315+AT315+AV315</f>
        <v>1</v>
      </c>
      <c r="E315" s="196">
        <f t="shared" si="70"/>
        <v>6</v>
      </c>
      <c r="F315" s="1247"/>
      <c r="G315" s="1247"/>
      <c r="H315" s="1247"/>
      <c r="I315" s="1212">
        <f>C315/C308*100%</f>
        <v>0.12280701754385964</v>
      </c>
      <c r="J315" s="1206">
        <f t="shared" si="72"/>
        <v>0.14285714285714285</v>
      </c>
      <c r="K315" s="1206">
        <f t="shared" si="73"/>
        <v>0.8571428571428571</v>
      </c>
      <c r="L315" s="373"/>
      <c r="M315" s="373"/>
      <c r="N315" s="373">
        <v>1</v>
      </c>
      <c r="O315" s="373"/>
      <c r="P315" s="373"/>
      <c r="Q315" s="373"/>
      <c r="R315" s="373"/>
      <c r="S315" s="373">
        <v>2</v>
      </c>
      <c r="T315" s="373"/>
      <c r="U315" s="373"/>
      <c r="V315" s="373"/>
      <c r="W315" s="373"/>
      <c r="X315" s="373"/>
      <c r="Y315" s="373"/>
      <c r="Z315" s="373"/>
      <c r="AA315" s="373"/>
      <c r="AB315" s="373"/>
      <c r="AC315" s="373"/>
      <c r="AD315" s="373"/>
      <c r="AE315" s="373"/>
      <c r="AF315" s="373"/>
      <c r="AG315" s="373"/>
      <c r="AH315" s="378"/>
      <c r="AI315" s="378">
        <v>2</v>
      </c>
      <c r="AJ315" s="373"/>
      <c r="AK315" s="373"/>
      <c r="AL315" s="373"/>
      <c r="AM315" s="373">
        <v>1</v>
      </c>
      <c r="AN315" s="373"/>
      <c r="AO315" s="373"/>
      <c r="AP315" s="373"/>
      <c r="AQ315" s="373">
        <v>1</v>
      </c>
      <c r="AR315" s="373"/>
      <c r="AS315" s="373"/>
      <c r="AT315" s="373"/>
      <c r="AU315" s="373"/>
      <c r="AV315" s="373"/>
      <c r="AW315" s="373"/>
    </row>
    <row r="316" spans="1:49" ht="19.5" hidden="1" thickBot="1">
      <c r="A316" s="1814" t="s">
        <v>491</v>
      </c>
      <c r="B316" s="410" t="s">
        <v>668</v>
      </c>
      <c r="C316" s="1204">
        <f t="shared" si="69"/>
        <v>1</v>
      </c>
      <c r="D316" s="372">
        <f t="shared" ref="D316:D327" si="74">L316+N316+P316+R316+T316+V316+X316+Z316+AB316+AD316+AF316+AH316+AJ316+AL316+AN316+AP316+AR316+AT316+AV316</f>
        <v>1</v>
      </c>
      <c r="E316" s="196">
        <f t="shared" si="70"/>
        <v>0</v>
      </c>
      <c r="F316" s="1247"/>
      <c r="G316" s="1247"/>
      <c r="H316" s="1247"/>
      <c r="I316" s="1212">
        <f>C316/C308*100%</f>
        <v>1.7543859649122806E-2</v>
      </c>
      <c r="J316" s="1206">
        <f t="shared" si="72"/>
        <v>1</v>
      </c>
      <c r="K316" s="1206">
        <f t="shared" si="73"/>
        <v>0</v>
      </c>
      <c r="L316" s="373"/>
      <c r="M316" s="373"/>
      <c r="N316" s="373"/>
      <c r="O316" s="373"/>
      <c r="P316" s="373"/>
      <c r="Q316" s="373"/>
      <c r="R316" s="373">
        <v>1</v>
      </c>
      <c r="S316" s="373"/>
      <c r="T316" s="373"/>
      <c r="U316" s="373"/>
      <c r="V316" s="373"/>
      <c r="W316" s="373"/>
      <c r="X316" s="373"/>
      <c r="Y316" s="373"/>
      <c r="Z316" s="373"/>
      <c r="AA316" s="373"/>
      <c r="AB316" s="373"/>
      <c r="AC316" s="373"/>
      <c r="AD316" s="373"/>
      <c r="AE316" s="373"/>
      <c r="AF316" s="373"/>
      <c r="AG316" s="373"/>
      <c r="AH316" s="378"/>
      <c r="AI316" s="378"/>
      <c r="AJ316" s="373"/>
      <c r="AK316" s="373"/>
      <c r="AL316" s="373"/>
      <c r="AM316" s="373"/>
      <c r="AN316" s="373"/>
      <c r="AO316" s="373"/>
      <c r="AP316" s="373"/>
      <c r="AQ316" s="373"/>
      <c r="AR316" s="373"/>
      <c r="AS316" s="373"/>
      <c r="AT316" s="373"/>
      <c r="AU316" s="373"/>
      <c r="AV316" s="373"/>
      <c r="AW316" s="373"/>
    </row>
    <row r="317" spans="1:49" ht="19.5" hidden="1" thickBot="1">
      <c r="A317" s="1814" t="s">
        <v>492</v>
      </c>
      <c r="B317" s="410" t="s">
        <v>670</v>
      </c>
      <c r="C317" s="1204">
        <f t="shared" si="69"/>
        <v>8</v>
      </c>
      <c r="D317" s="372">
        <f t="shared" si="74"/>
        <v>0</v>
      </c>
      <c r="E317" s="196">
        <f t="shared" si="70"/>
        <v>8</v>
      </c>
      <c r="F317" s="1247"/>
      <c r="G317" s="1247"/>
      <c r="H317" s="1247"/>
      <c r="I317" s="1212">
        <f>C317/C308*100%</f>
        <v>0.14035087719298245</v>
      </c>
      <c r="J317" s="1206">
        <f t="shared" si="72"/>
        <v>0</v>
      </c>
      <c r="K317" s="1206">
        <f t="shared" si="73"/>
        <v>1</v>
      </c>
      <c r="L317" s="373"/>
      <c r="M317" s="373"/>
      <c r="N317" s="373"/>
      <c r="O317" s="373"/>
      <c r="P317" s="373"/>
      <c r="Q317" s="373">
        <v>1</v>
      </c>
      <c r="R317" s="373"/>
      <c r="S317" s="373">
        <v>2</v>
      </c>
      <c r="T317" s="373"/>
      <c r="U317" s="373"/>
      <c r="V317" s="373"/>
      <c r="W317" s="373"/>
      <c r="X317" s="373"/>
      <c r="Y317" s="373"/>
      <c r="Z317" s="373"/>
      <c r="AA317" s="373"/>
      <c r="AB317" s="373"/>
      <c r="AC317" s="373"/>
      <c r="AD317" s="373"/>
      <c r="AE317" s="373">
        <v>1</v>
      </c>
      <c r="AF317" s="373"/>
      <c r="AG317" s="373"/>
      <c r="AH317" s="378"/>
      <c r="AI317" s="378"/>
      <c r="AJ317" s="373"/>
      <c r="AK317" s="373">
        <v>3</v>
      </c>
      <c r="AL317" s="373"/>
      <c r="AM317" s="373"/>
      <c r="AN317" s="373"/>
      <c r="AO317" s="373">
        <v>1</v>
      </c>
      <c r="AP317" s="373"/>
      <c r="AQ317" s="373"/>
      <c r="AR317" s="373"/>
      <c r="AS317" s="373"/>
      <c r="AT317" s="373"/>
      <c r="AU317" s="373"/>
      <c r="AV317" s="373"/>
      <c r="AW317" s="373"/>
    </row>
    <row r="318" spans="1:49" ht="19.5" hidden="1" thickBot="1">
      <c r="A318" s="1814" t="s">
        <v>493</v>
      </c>
      <c r="B318" s="410" t="s">
        <v>126</v>
      </c>
      <c r="C318" s="1204">
        <f t="shared" si="69"/>
        <v>9</v>
      </c>
      <c r="D318" s="372">
        <f t="shared" si="74"/>
        <v>1</v>
      </c>
      <c r="E318" s="196">
        <f t="shared" si="70"/>
        <v>8</v>
      </c>
      <c r="F318" s="1247"/>
      <c r="G318" s="1247"/>
      <c r="H318" s="1247"/>
      <c r="I318" s="1212">
        <f>C318/C308*100%</f>
        <v>0.15789473684210525</v>
      </c>
      <c r="J318" s="1206">
        <f t="shared" si="72"/>
        <v>0.1111111111111111</v>
      </c>
      <c r="K318" s="1206">
        <f t="shared" si="73"/>
        <v>0.88888888888888884</v>
      </c>
      <c r="L318" s="373"/>
      <c r="M318" s="373"/>
      <c r="N318" s="373"/>
      <c r="O318" s="373"/>
      <c r="P318" s="373"/>
      <c r="Q318" s="373"/>
      <c r="R318" s="373"/>
      <c r="S318" s="373">
        <v>2</v>
      </c>
      <c r="T318" s="373"/>
      <c r="U318" s="373"/>
      <c r="V318" s="373"/>
      <c r="W318" s="373"/>
      <c r="X318" s="373"/>
      <c r="Y318" s="373"/>
      <c r="Z318" s="373">
        <v>1</v>
      </c>
      <c r="AA318" s="373">
        <v>3</v>
      </c>
      <c r="AB318" s="373"/>
      <c r="AC318" s="373"/>
      <c r="AD318" s="373"/>
      <c r="AE318" s="373"/>
      <c r="AF318" s="373"/>
      <c r="AG318" s="373"/>
      <c r="AH318" s="378"/>
      <c r="AI318" s="378"/>
      <c r="AJ318" s="373"/>
      <c r="AK318" s="373"/>
      <c r="AL318" s="373"/>
      <c r="AM318" s="373">
        <v>1</v>
      </c>
      <c r="AN318" s="373"/>
      <c r="AO318" s="373">
        <v>1</v>
      </c>
      <c r="AP318" s="373"/>
      <c r="AQ318" s="373">
        <v>1</v>
      </c>
      <c r="AR318" s="373"/>
      <c r="AS318" s="373"/>
      <c r="AT318" s="373"/>
      <c r="AU318" s="373"/>
      <c r="AV318" s="373"/>
      <c r="AW318" s="373"/>
    </row>
    <row r="319" spans="1:49" ht="19.5" hidden="1" thickBot="1">
      <c r="A319" s="1817">
        <v>9</v>
      </c>
      <c r="B319" s="393" t="s">
        <v>494</v>
      </c>
      <c r="C319" s="1204">
        <f t="shared" si="69"/>
        <v>57</v>
      </c>
      <c r="D319" s="197">
        <f t="shared" si="74"/>
        <v>11</v>
      </c>
      <c r="E319" s="197">
        <f t="shared" si="70"/>
        <v>46</v>
      </c>
      <c r="F319" s="1247"/>
      <c r="G319" s="1247"/>
      <c r="H319" s="1247"/>
      <c r="I319" s="1230">
        <f>SUM(I320:I334)</f>
        <v>1</v>
      </c>
      <c r="J319" s="1206">
        <f t="shared" si="72"/>
        <v>0.19298245614035087</v>
      </c>
      <c r="K319" s="1206">
        <f t="shared" si="73"/>
        <v>0.80701754385964908</v>
      </c>
      <c r="L319" s="396">
        <v>0</v>
      </c>
      <c r="M319" s="396">
        <v>1</v>
      </c>
      <c r="N319" s="396">
        <v>1</v>
      </c>
      <c r="O319" s="396">
        <v>0</v>
      </c>
      <c r="P319" s="396">
        <v>0</v>
      </c>
      <c r="Q319" s="396">
        <v>2</v>
      </c>
      <c r="R319" s="396">
        <v>2</v>
      </c>
      <c r="S319" s="396">
        <v>12</v>
      </c>
      <c r="T319" s="396">
        <v>0</v>
      </c>
      <c r="U319" s="396">
        <v>1</v>
      </c>
      <c r="V319" s="396">
        <v>0</v>
      </c>
      <c r="W319" s="396">
        <v>0</v>
      </c>
      <c r="X319" s="396">
        <v>0</v>
      </c>
      <c r="Y319" s="396">
        <v>5</v>
      </c>
      <c r="Z319" s="396">
        <v>1</v>
      </c>
      <c r="AA319" s="396">
        <v>8</v>
      </c>
      <c r="AB319" s="396">
        <v>1</v>
      </c>
      <c r="AC319" s="396">
        <v>0</v>
      </c>
      <c r="AD319" s="396">
        <v>0</v>
      </c>
      <c r="AE319" s="396">
        <v>1</v>
      </c>
      <c r="AF319" s="396">
        <v>0</v>
      </c>
      <c r="AG319" s="396">
        <v>0</v>
      </c>
      <c r="AH319" s="396">
        <v>1</v>
      </c>
      <c r="AI319" s="396">
        <v>2</v>
      </c>
      <c r="AJ319" s="396">
        <v>0</v>
      </c>
      <c r="AK319" s="396">
        <v>3</v>
      </c>
      <c r="AL319" s="396">
        <v>0</v>
      </c>
      <c r="AM319" s="396">
        <v>2</v>
      </c>
      <c r="AN319" s="396">
        <v>1</v>
      </c>
      <c r="AO319" s="396">
        <v>6</v>
      </c>
      <c r="AP319" s="396">
        <v>0</v>
      </c>
      <c r="AQ319" s="396">
        <v>2</v>
      </c>
      <c r="AR319" s="396">
        <v>2</v>
      </c>
      <c r="AS319" s="396">
        <v>0</v>
      </c>
      <c r="AT319" s="396">
        <v>2</v>
      </c>
      <c r="AU319" s="396">
        <v>1</v>
      </c>
      <c r="AV319" s="396">
        <v>0</v>
      </c>
      <c r="AW319" s="396"/>
    </row>
    <row r="320" spans="1:49" ht="19.5" hidden="1" thickBot="1">
      <c r="A320" s="1814" t="s">
        <v>495</v>
      </c>
      <c r="B320" s="410" t="s">
        <v>674</v>
      </c>
      <c r="C320" s="1204">
        <f t="shared" si="69"/>
        <v>13</v>
      </c>
      <c r="D320" s="372">
        <f t="shared" si="74"/>
        <v>5</v>
      </c>
      <c r="E320" s="196">
        <f t="shared" si="70"/>
        <v>8</v>
      </c>
      <c r="F320" s="1247"/>
      <c r="G320" s="1247"/>
      <c r="H320" s="1247"/>
      <c r="I320" s="1212">
        <f>C320/C319*100%</f>
        <v>0.22807017543859648</v>
      </c>
      <c r="J320" s="1206">
        <f t="shared" si="72"/>
        <v>0.38461538461538464</v>
      </c>
      <c r="K320" s="1206">
        <f t="shared" si="73"/>
        <v>0.61538461538461542</v>
      </c>
      <c r="L320" s="373"/>
      <c r="M320" s="373"/>
      <c r="N320" s="373"/>
      <c r="O320" s="373"/>
      <c r="P320" s="373"/>
      <c r="Q320" s="373"/>
      <c r="R320" s="373">
        <v>1</v>
      </c>
      <c r="S320" s="373">
        <v>5</v>
      </c>
      <c r="T320" s="373"/>
      <c r="U320" s="373"/>
      <c r="V320" s="373"/>
      <c r="W320" s="373"/>
      <c r="X320" s="373"/>
      <c r="Y320" s="373">
        <v>2</v>
      </c>
      <c r="Z320" s="373"/>
      <c r="AA320" s="373"/>
      <c r="AB320" s="373"/>
      <c r="AC320" s="373"/>
      <c r="AD320" s="373"/>
      <c r="AE320" s="373"/>
      <c r="AF320" s="373"/>
      <c r="AG320" s="373"/>
      <c r="AH320" s="373">
        <v>1</v>
      </c>
      <c r="AI320" s="373"/>
      <c r="AJ320" s="373"/>
      <c r="AK320" s="373"/>
      <c r="AL320" s="373"/>
      <c r="AM320" s="373"/>
      <c r="AN320" s="373">
        <v>1</v>
      </c>
      <c r="AO320" s="373"/>
      <c r="AP320" s="373"/>
      <c r="AQ320" s="373"/>
      <c r="AR320" s="373">
        <v>2</v>
      </c>
      <c r="AS320" s="373"/>
      <c r="AT320" s="373"/>
      <c r="AU320" s="373">
        <v>1</v>
      </c>
      <c r="AV320" s="378"/>
      <c r="AW320" s="373"/>
    </row>
    <row r="321" spans="1:49" ht="19.5" hidden="1" thickBot="1">
      <c r="A321" s="1814" t="s">
        <v>496</v>
      </c>
      <c r="B321" s="410" t="s">
        <v>676</v>
      </c>
      <c r="C321" s="1204">
        <f t="shared" si="69"/>
        <v>0</v>
      </c>
      <c r="D321" s="372">
        <f t="shared" si="74"/>
        <v>0</v>
      </c>
      <c r="E321" s="196">
        <f t="shared" si="70"/>
        <v>0</v>
      </c>
      <c r="F321" s="1247"/>
      <c r="G321" s="1247"/>
      <c r="H321" s="1247"/>
      <c r="I321" s="1212">
        <f>C321/C319*100%</f>
        <v>0</v>
      </c>
      <c r="J321" s="1206" t="e">
        <f t="shared" si="72"/>
        <v>#DIV/0!</v>
      </c>
      <c r="K321" s="1206" t="e">
        <f t="shared" si="73"/>
        <v>#DIV/0!</v>
      </c>
      <c r="L321" s="373"/>
      <c r="M321" s="373"/>
      <c r="N321" s="373"/>
      <c r="O321" s="373"/>
      <c r="P321" s="373"/>
      <c r="Q321" s="373"/>
      <c r="R321" s="373"/>
      <c r="S321" s="373"/>
      <c r="T321" s="373"/>
      <c r="U321" s="373"/>
      <c r="V321" s="373"/>
      <c r="W321" s="373"/>
      <c r="X321" s="373"/>
      <c r="Y321" s="373"/>
      <c r="Z321" s="373"/>
      <c r="AA321" s="373"/>
      <c r="AB321" s="373"/>
      <c r="AC321" s="373"/>
      <c r="AD321" s="373"/>
      <c r="AE321" s="373"/>
      <c r="AF321" s="373"/>
      <c r="AG321" s="373"/>
      <c r="AH321" s="373"/>
      <c r="AI321" s="373"/>
      <c r="AJ321" s="373"/>
      <c r="AK321" s="373"/>
      <c r="AL321" s="373"/>
      <c r="AM321" s="373"/>
      <c r="AN321" s="373"/>
      <c r="AO321" s="373"/>
      <c r="AP321" s="373"/>
      <c r="AQ321" s="373"/>
      <c r="AR321" s="373"/>
      <c r="AS321" s="373"/>
      <c r="AT321" s="373"/>
      <c r="AU321" s="373"/>
      <c r="AV321" s="373"/>
      <c r="AW321" s="373"/>
    </row>
    <row r="322" spans="1:49" ht="19.5" hidden="1" thickBot="1">
      <c r="A322" s="1814" t="s">
        <v>497</v>
      </c>
      <c r="B322" s="410" t="s">
        <v>678</v>
      </c>
      <c r="C322" s="1204">
        <f t="shared" si="69"/>
        <v>0</v>
      </c>
      <c r="D322" s="372">
        <f t="shared" si="74"/>
        <v>0</v>
      </c>
      <c r="E322" s="196">
        <f t="shared" si="70"/>
        <v>0</v>
      </c>
      <c r="F322" s="1247"/>
      <c r="G322" s="1247"/>
      <c r="H322" s="1247"/>
      <c r="I322" s="1212">
        <f>C322/C319*100%</f>
        <v>0</v>
      </c>
      <c r="J322" s="1206" t="e">
        <f t="shared" si="72"/>
        <v>#DIV/0!</v>
      </c>
      <c r="K322" s="1206" t="e">
        <f t="shared" si="73"/>
        <v>#DIV/0!</v>
      </c>
      <c r="L322" s="373"/>
      <c r="M322" s="373"/>
      <c r="N322" s="373"/>
      <c r="O322" s="373"/>
      <c r="P322" s="373"/>
      <c r="Q322" s="373"/>
      <c r="R322" s="373"/>
      <c r="S322" s="373"/>
      <c r="T322" s="373"/>
      <c r="U322" s="373"/>
      <c r="V322" s="373"/>
      <c r="W322" s="373"/>
      <c r="X322" s="373"/>
      <c r="Y322" s="373"/>
      <c r="Z322" s="373"/>
      <c r="AA322" s="373"/>
      <c r="AB322" s="373"/>
      <c r="AC322" s="373"/>
      <c r="AD322" s="373"/>
      <c r="AE322" s="373"/>
      <c r="AF322" s="373"/>
      <c r="AG322" s="373"/>
      <c r="AH322" s="373"/>
      <c r="AI322" s="373"/>
      <c r="AJ322" s="373"/>
      <c r="AK322" s="373"/>
      <c r="AL322" s="373"/>
      <c r="AM322" s="373"/>
      <c r="AN322" s="373"/>
      <c r="AO322" s="373"/>
      <c r="AP322" s="373"/>
      <c r="AQ322" s="373"/>
      <c r="AR322" s="373"/>
      <c r="AS322" s="373"/>
      <c r="AT322" s="373"/>
      <c r="AU322" s="373"/>
      <c r="AV322" s="373"/>
      <c r="AW322" s="373"/>
    </row>
    <row r="323" spans="1:49" ht="19.5" hidden="1" thickBot="1">
      <c r="A323" s="1814" t="s">
        <v>498</v>
      </c>
      <c r="B323" s="410" t="s">
        <v>0</v>
      </c>
      <c r="C323" s="1204">
        <f t="shared" si="69"/>
        <v>3</v>
      </c>
      <c r="D323" s="372">
        <f t="shared" si="74"/>
        <v>2</v>
      </c>
      <c r="E323" s="196">
        <f t="shared" si="70"/>
        <v>1</v>
      </c>
      <c r="F323" s="1247"/>
      <c r="G323" s="1247"/>
      <c r="H323" s="1247"/>
      <c r="I323" s="1212">
        <f>C323/C319*100%</f>
        <v>5.2631578947368418E-2</v>
      </c>
      <c r="J323" s="1206">
        <f t="shared" si="72"/>
        <v>0.66666666666666663</v>
      </c>
      <c r="K323" s="1206">
        <f t="shared" si="73"/>
        <v>0.33333333333333331</v>
      </c>
      <c r="L323" s="373"/>
      <c r="M323" s="373"/>
      <c r="N323" s="373">
        <v>1</v>
      </c>
      <c r="O323" s="373"/>
      <c r="P323" s="373"/>
      <c r="Q323" s="373"/>
      <c r="R323" s="373"/>
      <c r="S323" s="373"/>
      <c r="T323" s="373"/>
      <c r="U323" s="373">
        <v>1</v>
      </c>
      <c r="V323" s="373"/>
      <c r="W323" s="373"/>
      <c r="X323" s="373"/>
      <c r="Y323" s="373"/>
      <c r="Z323" s="373"/>
      <c r="AA323" s="373"/>
      <c r="AB323" s="373">
        <v>1</v>
      </c>
      <c r="AC323" s="373"/>
      <c r="AD323" s="373"/>
      <c r="AE323" s="373"/>
      <c r="AF323" s="373"/>
      <c r="AG323" s="373"/>
      <c r="AH323" s="373"/>
      <c r="AI323" s="373"/>
      <c r="AJ323" s="373"/>
      <c r="AK323" s="373"/>
      <c r="AL323" s="373"/>
      <c r="AM323" s="373"/>
      <c r="AN323" s="373"/>
      <c r="AO323" s="373"/>
      <c r="AP323" s="373"/>
      <c r="AQ323" s="373"/>
      <c r="AR323" s="373"/>
      <c r="AS323" s="373"/>
      <c r="AT323" s="373"/>
      <c r="AU323" s="373"/>
      <c r="AV323" s="373"/>
      <c r="AW323" s="373"/>
    </row>
    <row r="324" spans="1:49" ht="19.5" hidden="1" thickBot="1">
      <c r="A324" s="1814" t="s">
        <v>499</v>
      </c>
      <c r="B324" s="410" t="s">
        <v>681</v>
      </c>
      <c r="C324" s="1204">
        <f t="shared" si="69"/>
        <v>0</v>
      </c>
      <c r="D324" s="372">
        <f t="shared" si="74"/>
        <v>0</v>
      </c>
      <c r="E324" s="196">
        <f t="shared" si="70"/>
        <v>0</v>
      </c>
      <c r="F324" s="1247"/>
      <c r="G324" s="1247"/>
      <c r="H324" s="1247"/>
      <c r="I324" s="1212">
        <f>C324/C319*100%</f>
        <v>0</v>
      </c>
      <c r="J324" s="1206" t="e">
        <f t="shared" si="72"/>
        <v>#DIV/0!</v>
      </c>
      <c r="K324" s="1206" t="e">
        <f t="shared" si="73"/>
        <v>#DIV/0!</v>
      </c>
      <c r="L324" s="373"/>
      <c r="M324" s="373"/>
      <c r="N324" s="373"/>
      <c r="O324" s="373"/>
      <c r="P324" s="373"/>
      <c r="Q324" s="373"/>
      <c r="R324" s="373"/>
      <c r="S324" s="373"/>
      <c r="T324" s="373"/>
      <c r="U324" s="373"/>
      <c r="V324" s="373"/>
      <c r="W324" s="373"/>
      <c r="X324" s="373"/>
      <c r="Y324" s="373"/>
      <c r="Z324" s="373"/>
      <c r="AA324" s="373"/>
      <c r="AB324" s="373"/>
      <c r="AC324" s="373"/>
      <c r="AD324" s="373"/>
      <c r="AE324" s="373"/>
      <c r="AF324" s="373"/>
      <c r="AG324" s="373"/>
      <c r="AH324" s="373"/>
      <c r="AI324" s="373"/>
      <c r="AJ324" s="373"/>
      <c r="AK324" s="373"/>
      <c r="AL324" s="373"/>
      <c r="AM324" s="373"/>
      <c r="AN324" s="373"/>
      <c r="AO324" s="373"/>
      <c r="AP324" s="373"/>
      <c r="AQ324" s="373"/>
      <c r="AR324" s="373"/>
      <c r="AS324" s="373"/>
      <c r="AT324" s="373"/>
      <c r="AU324" s="373"/>
      <c r="AV324" s="373"/>
      <c r="AW324" s="373"/>
    </row>
    <row r="325" spans="1:49" ht="19.5" hidden="1" thickBot="1">
      <c r="A325" s="1814" t="s">
        <v>500</v>
      </c>
      <c r="B325" s="410" t="s">
        <v>683</v>
      </c>
      <c r="C325" s="1204">
        <f t="shared" si="69"/>
        <v>0</v>
      </c>
      <c r="D325" s="372">
        <f t="shared" si="74"/>
        <v>0</v>
      </c>
      <c r="E325" s="196">
        <f t="shared" si="70"/>
        <v>0</v>
      </c>
      <c r="F325" s="1247"/>
      <c r="G325" s="1247"/>
      <c r="H325" s="1247"/>
      <c r="I325" s="1212">
        <f>C325/C319*100%</f>
        <v>0</v>
      </c>
      <c r="J325" s="1206" t="e">
        <f t="shared" si="72"/>
        <v>#DIV/0!</v>
      </c>
      <c r="K325" s="1206" t="e">
        <f t="shared" si="73"/>
        <v>#DIV/0!</v>
      </c>
      <c r="L325" s="373"/>
      <c r="M325" s="373"/>
      <c r="N325" s="373"/>
      <c r="O325" s="373"/>
      <c r="P325" s="373"/>
      <c r="Q325" s="373"/>
      <c r="R325" s="373"/>
      <c r="S325" s="373"/>
      <c r="T325" s="373"/>
      <c r="U325" s="373"/>
      <c r="V325" s="373"/>
      <c r="W325" s="373"/>
      <c r="X325" s="373"/>
      <c r="Y325" s="373"/>
      <c r="Z325" s="373"/>
      <c r="AA325" s="373"/>
      <c r="AB325" s="373"/>
      <c r="AC325" s="373"/>
      <c r="AD325" s="373"/>
      <c r="AE325" s="373"/>
      <c r="AF325" s="373"/>
      <c r="AG325" s="373"/>
      <c r="AH325" s="373"/>
      <c r="AI325" s="373"/>
      <c r="AJ325" s="373"/>
      <c r="AK325" s="373"/>
      <c r="AL325" s="373"/>
      <c r="AM325" s="373"/>
      <c r="AN325" s="373"/>
      <c r="AO325" s="373"/>
      <c r="AP325" s="373"/>
      <c r="AQ325" s="373"/>
      <c r="AR325" s="373"/>
      <c r="AS325" s="373"/>
      <c r="AT325" s="373"/>
      <c r="AU325" s="373"/>
      <c r="AV325" s="373"/>
      <c r="AW325" s="373"/>
    </row>
    <row r="326" spans="1:49" ht="19.5" hidden="1" thickBot="1">
      <c r="A326" s="1814" t="s">
        <v>501</v>
      </c>
      <c r="B326" s="410" t="s">
        <v>149</v>
      </c>
      <c r="C326" s="1204">
        <f t="shared" si="69"/>
        <v>13</v>
      </c>
      <c r="D326" s="372">
        <f t="shared" si="74"/>
        <v>0</v>
      </c>
      <c r="E326" s="196">
        <f t="shared" si="70"/>
        <v>13</v>
      </c>
      <c r="F326" s="1247"/>
      <c r="G326" s="1247"/>
      <c r="H326" s="1247"/>
      <c r="I326" s="1212">
        <f>C326/C319*100%</f>
        <v>0.22807017543859648</v>
      </c>
      <c r="J326" s="1206">
        <f t="shared" si="72"/>
        <v>0</v>
      </c>
      <c r="K326" s="1206">
        <f t="shared" si="73"/>
        <v>1</v>
      </c>
      <c r="L326" s="373"/>
      <c r="M326" s="373">
        <v>1</v>
      </c>
      <c r="N326" s="373"/>
      <c r="O326" s="373"/>
      <c r="P326" s="373"/>
      <c r="Q326" s="373"/>
      <c r="R326" s="373"/>
      <c r="S326" s="373">
        <v>3</v>
      </c>
      <c r="T326" s="373"/>
      <c r="U326" s="373"/>
      <c r="V326" s="373"/>
      <c r="W326" s="373"/>
      <c r="X326" s="373"/>
      <c r="Y326" s="373">
        <v>3</v>
      </c>
      <c r="Z326" s="373"/>
      <c r="AA326" s="373">
        <v>5</v>
      </c>
      <c r="AB326" s="373"/>
      <c r="AC326" s="373"/>
      <c r="AD326" s="373"/>
      <c r="AE326" s="373"/>
      <c r="AF326" s="373"/>
      <c r="AG326" s="373"/>
      <c r="AH326" s="373"/>
      <c r="AI326" s="373"/>
      <c r="AJ326" s="373"/>
      <c r="AK326" s="373"/>
      <c r="AL326" s="373"/>
      <c r="AM326" s="373"/>
      <c r="AN326" s="373"/>
      <c r="AO326" s="373">
        <v>1</v>
      </c>
      <c r="AP326" s="373"/>
      <c r="AQ326" s="373"/>
      <c r="AR326" s="373"/>
      <c r="AS326" s="373"/>
      <c r="AT326" s="373"/>
      <c r="AU326" s="373"/>
      <c r="AV326" s="373"/>
      <c r="AW326" s="373"/>
    </row>
    <row r="327" spans="1:49" ht="19.5" hidden="1" thickBot="1">
      <c r="A327" s="1814" t="s">
        <v>502</v>
      </c>
      <c r="B327" s="410" t="s">
        <v>684</v>
      </c>
      <c r="C327" s="1204">
        <f t="shared" si="69"/>
        <v>0</v>
      </c>
      <c r="D327" s="372">
        <f t="shared" si="74"/>
        <v>0</v>
      </c>
      <c r="E327" s="196">
        <f t="shared" si="70"/>
        <v>0</v>
      </c>
      <c r="F327" s="1247"/>
      <c r="G327" s="1247"/>
      <c r="H327" s="1247"/>
      <c r="I327" s="1212">
        <f>C327/C319*100%</f>
        <v>0</v>
      </c>
      <c r="J327" s="1206" t="e">
        <f t="shared" si="72"/>
        <v>#DIV/0!</v>
      </c>
      <c r="K327" s="1206" t="e">
        <f t="shared" si="73"/>
        <v>#DIV/0!</v>
      </c>
      <c r="L327" s="373"/>
      <c r="M327" s="373"/>
      <c r="N327" s="373"/>
      <c r="O327" s="373"/>
      <c r="P327" s="373"/>
      <c r="Q327" s="373"/>
      <c r="R327" s="373"/>
      <c r="S327" s="373"/>
      <c r="T327" s="373"/>
      <c r="U327" s="373"/>
      <c r="V327" s="373"/>
      <c r="W327" s="373"/>
      <c r="X327" s="373"/>
      <c r="Y327" s="373"/>
      <c r="Z327" s="373"/>
      <c r="AA327" s="373"/>
      <c r="AB327" s="373"/>
      <c r="AC327" s="373"/>
      <c r="AD327" s="373"/>
      <c r="AE327" s="373"/>
      <c r="AF327" s="373"/>
      <c r="AG327" s="373"/>
      <c r="AH327" s="373"/>
      <c r="AI327" s="373"/>
      <c r="AJ327" s="373"/>
      <c r="AK327" s="373"/>
      <c r="AL327" s="373"/>
      <c r="AM327" s="373"/>
      <c r="AN327" s="373"/>
      <c r="AO327" s="373"/>
      <c r="AP327" s="373"/>
      <c r="AQ327" s="373"/>
      <c r="AR327" s="373"/>
      <c r="AS327" s="373"/>
      <c r="AT327" s="373"/>
      <c r="AU327" s="373"/>
      <c r="AV327" s="373"/>
      <c r="AW327" s="373"/>
    </row>
    <row r="328" spans="1:49" ht="19.5" hidden="1" thickBot="1">
      <c r="A328" s="1814" t="s">
        <v>503</v>
      </c>
      <c r="B328" s="410" t="s">
        <v>685</v>
      </c>
      <c r="C328" s="1204">
        <f t="shared" si="69"/>
        <v>0</v>
      </c>
      <c r="D328" s="372">
        <f t="shared" ref="D328:D337" si="75">L328+N328+P328+R328+T328+V328+X328+Z328+AB328+AD328+AF328+AH328+AJ328+AL328+AN328+AP328+AR328+AT328+AV328</f>
        <v>0</v>
      </c>
      <c r="E328" s="196">
        <f t="shared" si="70"/>
        <v>0</v>
      </c>
      <c r="F328" s="1247"/>
      <c r="G328" s="1247"/>
      <c r="H328" s="1247"/>
      <c r="I328" s="1212">
        <f>C328/C319*100%</f>
        <v>0</v>
      </c>
      <c r="J328" s="1206" t="e">
        <f t="shared" si="72"/>
        <v>#DIV/0!</v>
      </c>
      <c r="K328" s="1206" t="e">
        <f t="shared" si="73"/>
        <v>#DIV/0!</v>
      </c>
      <c r="L328" s="373"/>
      <c r="M328" s="373"/>
      <c r="N328" s="373"/>
      <c r="O328" s="373"/>
      <c r="P328" s="373"/>
      <c r="Q328" s="373"/>
      <c r="R328" s="373"/>
      <c r="S328" s="373"/>
      <c r="T328" s="373"/>
      <c r="U328" s="373"/>
      <c r="V328" s="373"/>
      <c r="W328" s="373"/>
      <c r="X328" s="373"/>
      <c r="Y328" s="373"/>
      <c r="Z328" s="373"/>
      <c r="AA328" s="373"/>
      <c r="AB328" s="373"/>
      <c r="AC328" s="373"/>
      <c r="AD328" s="373"/>
      <c r="AE328" s="373"/>
      <c r="AF328" s="373"/>
      <c r="AG328" s="373"/>
      <c r="AH328" s="373"/>
      <c r="AI328" s="373"/>
      <c r="AJ328" s="373"/>
      <c r="AK328" s="373"/>
      <c r="AL328" s="373"/>
      <c r="AM328" s="373"/>
      <c r="AN328" s="373"/>
      <c r="AO328" s="373"/>
      <c r="AP328" s="373"/>
      <c r="AQ328" s="373"/>
      <c r="AR328" s="373"/>
      <c r="AS328" s="373"/>
      <c r="AT328" s="373"/>
      <c r="AU328" s="373"/>
      <c r="AV328" s="373"/>
      <c r="AW328" s="373"/>
    </row>
    <row r="329" spans="1:49" ht="19.5" hidden="1" thickBot="1">
      <c r="A329" s="1814" t="s">
        <v>504</v>
      </c>
      <c r="B329" s="410" t="s">
        <v>686</v>
      </c>
      <c r="C329" s="1204">
        <f t="shared" si="69"/>
        <v>0</v>
      </c>
      <c r="D329" s="372">
        <f t="shared" si="75"/>
        <v>0</v>
      </c>
      <c r="E329" s="196">
        <f t="shared" si="70"/>
        <v>0</v>
      </c>
      <c r="F329" s="1247"/>
      <c r="G329" s="1247"/>
      <c r="H329" s="1247"/>
      <c r="I329" s="1212">
        <f>C329/C319*100%</f>
        <v>0</v>
      </c>
      <c r="J329" s="1206" t="e">
        <f t="shared" si="72"/>
        <v>#DIV/0!</v>
      </c>
      <c r="K329" s="1206" t="e">
        <f t="shared" si="73"/>
        <v>#DIV/0!</v>
      </c>
      <c r="L329" s="373"/>
      <c r="M329" s="373"/>
      <c r="N329" s="373"/>
      <c r="O329" s="373"/>
      <c r="P329" s="373"/>
      <c r="Q329" s="373"/>
      <c r="R329" s="373"/>
      <c r="S329" s="373"/>
      <c r="T329" s="373"/>
      <c r="U329" s="373"/>
      <c r="V329" s="373"/>
      <c r="W329" s="373"/>
      <c r="X329" s="373"/>
      <c r="Y329" s="373"/>
      <c r="Z329" s="373"/>
      <c r="AA329" s="373"/>
      <c r="AB329" s="373"/>
      <c r="AC329" s="373"/>
      <c r="AD329" s="373"/>
      <c r="AE329" s="373"/>
      <c r="AF329" s="373"/>
      <c r="AG329" s="373"/>
      <c r="AH329" s="373"/>
      <c r="AI329" s="373"/>
      <c r="AJ329" s="373"/>
      <c r="AK329" s="373"/>
      <c r="AL329" s="373"/>
      <c r="AM329" s="373"/>
      <c r="AN329" s="373"/>
      <c r="AO329" s="373"/>
      <c r="AP329" s="373"/>
      <c r="AQ329" s="373"/>
      <c r="AR329" s="373"/>
      <c r="AS329" s="373"/>
      <c r="AT329" s="373"/>
      <c r="AU329" s="373"/>
      <c r="AV329" s="373"/>
      <c r="AW329" s="373"/>
    </row>
    <row r="330" spans="1:49" ht="19.5" hidden="1" thickBot="1">
      <c r="A330" s="1814" t="s">
        <v>505</v>
      </c>
      <c r="B330" s="410" t="s">
        <v>687</v>
      </c>
      <c r="C330" s="1204">
        <f t="shared" si="69"/>
        <v>0</v>
      </c>
      <c r="D330" s="372">
        <f t="shared" si="75"/>
        <v>0</v>
      </c>
      <c r="E330" s="196">
        <f t="shared" si="70"/>
        <v>0</v>
      </c>
      <c r="F330" s="1247"/>
      <c r="G330" s="1247"/>
      <c r="H330" s="1247"/>
      <c r="I330" s="1212">
        <f>C330/C319*100%</f>
        <v>0</v>
      </c>
      <c r="J330" s="1206" t="e">
        <f t="shared" si="72"/>
        <v>#DIV/0!</v>
      </c>
      <c r="K330" s="1206" t="e">
        <f t="shared" si="73"/>
        <v>#DIV/0!</v>
      </c>
      <c r="L330" s="373"/>
      <c r="M330" s="373"/>
      <c r="N330" s="373"/>
      <c r="O330" s="373"/>
      <c r="P330" s="373"/>
      <c r="Q330" s="373"/>
      <c r="R330" s="373"/>
      <c r="S330" s="373"/>
      <c r="T330" s="373"/>
      <c r="U330" s="373"/>
      <c r="V330" s="373"/>
      <c r="W330" s="373"/>
      <c r="X330" s="373"/>
      <c r="Y330" s="373"/>
      <c r="Z330" s="373"/>
      <c r="AA330" s="373"/>
      <c r="AB330" s="373"/>
      <c r="AC330" s="373"/>
      <c r="AD330" s="373"/>
      <c r="AE330" s="373"/>
      <c r="AF330" s="373"/>
      <c r="AG330" s="373"/>
      <c r="AH330" s="373"/>
      <c r="AI330" s="373"/>
      <c r="AJ330" s="373"/>
      <c r="AK330" s="373"/>
      <c r="AL330" s="373"/>
      <c r="AM330" s="373"/>
      <c r="AN330" s="373"/>
      <c r="AO330" s="373"/>
      <c r="AP330" s="373"/>
      <c r="AQ330" s="373"/>
      <c r="AR330" s="373"/>
      <c r="AS330" s="373"/>
      <c r="AT330" s="373"/>
      <c r="AU330" s="373"/>
      <c r="AV330" s="373"/>
      <c r="AW330" s="373"/>
    </row>
    <row r="331" spans="1:49" ht="19.5" hidden="1" thickBot="1">
      <c r="A331" s="1814" t="s">
        <v>506</v>
      </c>
      <c r="B331" s="410" t="s">
        <v>688</v>
      </c>
      <c r="C331" s="1204">
        <f t="shared" si="69"/>
        <v>0</v>
      </c>
      <c r="D331" s="372">
        <f t="shared" si="75"/>
        <v>0</v>
      </c>
      <c r="E331" s="196">
        <f t="shared" si="70"/>
        <v>0</v>
      </c>
      <c r="F331" s="1247"/>
      <c r="G331" s="1247"/>
      <c r="H331" s="1247"/>
      <c r="I331" s="1212">
        <f>C331/C319*100%</f>
        <v>0</v>
      </c>
      <c r="J331" s="1206" t="e">
        <f t="shared" si="72"/>
        <v>#DIV/0!</v>
      </c>
      <c r="K331" s="1206" t="e">
        <f t="shared" si="73"/>
        <v>#DIV/0!</v>
      </c>
      <c r="L331" s="373"/>
      <c r="M331" s="373"/>
      <c r="N331" s="373"/>
      <c r="O331" s="373"/>
      <c r="P331" s="373"/>
      <c r="Q331" s="373"/>
      <c r="R331" s="373"/>
      <c r="S331" s="373"/>
      <c r="T331" s="373"/>
      <c r="U331" s="373"/>
      <c r="V331" s="373"/>
      <c r="W331" s="373"/>
      <c r="X331" s="373"/>
      <c r="Y331" s="373"/>
      <c r="Z331" s="373"/>
      <c r="AA331" s="373"/>
      <c r="AB331" s="373"/>
      <c r="AC331" s="373"/>
      <c r="AD331" s="373"/>
      <c r="AE331" s="373"/>
      <c r="AF331" s="373"/>
      <c r="AG331" s="373"/>
      <c r="AH331" s="373"/>
      <c r="AI331" s="373"/>
      <c r="AJ331" s="373"/>
      <c r="AK331" s="373"/>
      <c r="AL331" s="373"/>
      <c r="AM331" s="373"/>
      <c r="AN331" s="373"/>
      <c r="AO331" s="373"/>
      <c r="AP331" s="373"/>
      <c r="AQ331" s="373"/>
      <c r="AR331" s="373"/>
      <c r="AS331" s="373"/>
      <c r="AT331" s="373"/>
      <c r="AU331" s="373"/>
      <c r="AV331" s="373"/>
      <c r="AW331" s="373"/>
    </row>
    <row r="332" spans="1:49" ht="19.5" hidden="1" thickBot="1">
      <c r="A332" s="1814" t="s">
        <v>507</v>
      </c>
      <c r="B332" s="410" t="s">
        <v>689</v>
      </c>
      <c r="C332" s="1204">
        <f t="shared" si="69"/>
        <v>20</v>
      </c>
      <c r="D332" s="372">
        <f t="shared" si="75"/>
        <v>4</v>
      </c>
      <c r="E332" s="196">
        <f t="shared" si="70"/>
        <v>16</v>
      </c>
      <c r="F332" s="1247"/>
      <c r="G332" s="1247"/>
      <c r="H332" s="1247"/>
      <c r="I332" s="1212">
        <f>C332/C319*100%</f>
        <v>0.35087719298245612</v>
      </c>
      <c r="J332" s="1206">
        <f t="shared" si="72"/>
        <v>0.2</v>
      </c>
      <c r="K332" s="1206">
        <f t="shared" si="73"/>
        <v>0.8</v>
      </c>
      <c r="L332" s="373"/>
      <c r="M332" s="373"/>
      <c r="N332" s="373"/>
      <c r="O332" s="373"/>
      <c r="P332" s="373"/>
      <c r="Q332" s="373">
        <v>1</v>
      </c>
      <c r="R332" s="373">
        <v>1</v>
      </c>
      <c r="S332" s="373">
        <v>4</v>
      </c>
      <c r="T332" s="373"/>
      <c r="U332" s="373"/>
      <c r="V332" s="373"/>
      <c r="W332" s="373"/>
      <c r="X332" s="373"/>
      <c r="Y332" s="373"/>
      <c r="Z332" s="373">
        <v>1</v>
      </c>
      <c r="AA332" s="373">
        <v>3</v>
      </c>
      <c r="AB332" s="373"/>
      <c r="AC332" s="373"/>
      <c r="AD332" s="373"/>
      <c r="AE332" s="373"/>
      <c r="AF332" s="373"/>
      <c r="AG332" s="373"/>
      <c r="AH332" s="373"/>
      <c r="AI332" s="373">
        <v>2</v>
      </c>
      <c r="AJ332" s="373"/>
      <c r="AK332" s="373"/>
      <c r="AL332" s="373"/>
      <c r="AM332" s="373">
        <v>2</v>
      </c>
      <c r="AN332" s="373"/>
      <c r="AO332" s="373">
        <v>4</v>
      </c>
      <c r="AP332" s="373"/>
      <c r="AQ332" s="373"/>
      <c r="AR332" s="373"/>
      <c r="AS332" s="373"/>
      <c r="AT332" s="373">
        <v>2</v>
      </c>
      <c r="AU332" s="373"/>
      <c r="AV332" s="373"/>
      <c r="AW332" s="373"/>
    </row>
    <row r="333" spans="1:49" ht="19.5" hidden="1" thickBot="1">
      <c r="A333" s="1814" t="s">
        <v>508</v>
      </c>
      <c r="B333" s="410" t="s">
        <v>690</v>
      </c>
      <c r="C333" s="1204">
        <f t="shared" si="69"/>
        <v>0</v>
      </c>
      <c r="D333" s="372">
        <f t="shared" si="75"/>
        <v>0</v>
      </c>
      <c r="E333" s="196">
        <f t="shared" si="70"/>
        <v>0</v>
      </c>
      <c r="F333" s="1247"/>
      <c r="G333" s="1247"/>
      <c r="H333" s="1247"/>
      <c r="I333" s="1212">
        <f>C333/C319*100%</f>
        <v>0</v>
      </c>
      <c r="J333" s="1206" t="e">
        <f t="shared" si="72"/>
        <v>#DIV/0!</v>
      </c>
      <c r="K333" s="1206" t="e">
        <f t="shared" si="73"/>
        <v>#DIV/0!</v>
      </c>
      <c r="L333" s="373"/>
      <c r="M333" s="373"/>
      <c r="N333" s="373"/>
      <c r="O333" s="373"/>
      <c r="P333" s="373"/>
      <c r="Q333" s="373"/>
      <c r="R333" s="373"/>
      <c r="S333" s="373"/>
      <c r="T333" s="373"/>
      <c r="U333" s="373"/>
      <c r="V333" s="373"/>
      <c r="W333" s="373"/>
      <c r="X333" s="373"/>
      <c r="Y333" s="373"/>
      <c r="Z333" s="373"/>
      <c r="AA333" s="373"/>
      <c r="AB333" s="373"/>
      <c r="AC333" s="373"/>
      <c r="AD333" s="373"/>
      <c r="AE333" s="373"/>
      <c r="AF333" s="373"/>
      <c r="AG333" s="373"/>
      <c r="AH333" s="373"/>
      <c r="AI333" s="373"/>
      <c r="AJ333" s="373"/>
      <c r="AK333" s="373"/>
      <c r="AL333" s="373"/>
      <c r="AM333" s="373"/>
      <c r="AN333" s="373"/>
      <c r="AO333" s="373"/>
      <c r="AP333" s="373"/>
      <c r="AQ333" s="373"/>
      <c r="AR333" s="373"/>
      <c r="AS333" s="373"/>
      <c r="AT333" s="373"/>
      <c r="AU333" s="373"/>
      <c r="AV333" s="373"/>
      <c r="AW333" s="373"/>
    </row>
    <row r="334" spans="1:49" ht="19.5" hidden="1" thickBot="1">
      <c r="A334" s="1814" t="s">
        <v>869</v>
      </c>
      <c r="B334" s="410" t="s">
        <v>691</v>
      </c>
      <c r="C334" s="1204">
        <f t="shared" si="69"/>
        <v>8</v>
      </c>
      <c r="D334" s="372">
        <f t="shared" si="75"/>
        <v>0</v>
      </c>
      <c r="E334" s="196">
        <f t="shared" si="70"/>
        <v>8</v>
      </c>
      <c r="F334" s="1247"/>
      <c r="G334" s="1247"/>
      <c r="H334" s="1247"/>
      <c r="I334" s="1212">
        <f>C334/C319*100%</f>
        <v>0.14035087719298245</v>
      </c>
      <c r="J334" s="1206">
        <f t="shared" si="72"/>
        <v>0</v>
      </c>
      <c r="K334" s="1206">
        <f t="shared" si="73"/>
        <v>1</v>
      </c>
      <c r="L334" s="373"/>
      <c r="M334" s="373"/>
      <c r="N334" s="373"/>
      <c r="O334" s="373"/>
      <c r="P334" s="373"/>
      <c r="Q334" s="373">
        <v>1</v>
      </c>
      <c r="R334" s="373"/>
      <c r="S334" s="373"/>
      <c r="T334" s="373"/>
      <c r="U334" s="373"/>
      <c r="V334" s="373"/>
      <c r="W334" s="373"/>
      <c r="X334" s="373"/>
      <c r="Y334" s="373"/>
      <c r="Z334" s="373"/>
      <c r="AA334" s="373"/>
      <c r="AB334" s="373"/>
      <c r="AC334" s="373"/>
      <c r="AD334" s="373"/>
      <c r="AE334" s="378">
        <v>1</v>
      </c>
      <c r="AF334" s="373"/>
      <c r="AG334" s="373"/>
      <c r="AH334" s="373"/>
      <c r="AI334" s="373"/>
      <c r="AJ334" s="373"/>
      <c r="AK334" s="373">
        <v>3</v>
      </c>
      <c r="AL334" s="373"/>
      <c r="AM334" s="373"/>
      <c r="AN334" s="373"/>
      <c r="AO334" s="373">
        <v>1</v>
      </c>
      <c r="AP334" s="373"/>
      <c r="AQ334" s="373">
        <v>2</v>
      </c>
      <c r="AR334" s="373"/>
      <c r="AS334" s="373"/>
      <c r="AT334" s="373"/>
      <c r="AU334" s="373"/>
      <c r="AV334" s="373"/>
      <c r="AW334" s="373"/>
    </row>
    <row r="335" spans="1:49" ht="19.5" hidden="1" thickBot="1">
      <c r="A335" s="1817">
        <v>10</v>
      </c>
      <c r="B335" s="393" t="s">
        <v>509</v>
      </c>
      <c r="C335" s="1204">
        <f t="shared" si="69"/>
        <v>57</v>
      </c>
      <c r="D335" s="197">
        <f t="shared" si="75"/>
        <v>11</v>
      </c>
      <c r="E335" s="197">
        <f t="shared" si="70"/>
        <v>46</v>
      </c>
      <c r="F335" s="1247"/>
      <c r="G335" s="1247"/>
      <c r="H335" s="1247"/>
      <c r="I335" s="1205">
        <f>SUM(I336:I342)</f>
        <v>1</v>
      </c>
      <c r="J335" s="1206">
        <f t="shared" si="72"/>
        <v>0.19298245614035087</v>
      </c>
      <c r="K335" s="1206">
        <f t="shared" si="73"/>
        <v>0.80701754385964908</v>
      </c>
      <c r="L335" s="396">
        <v>0</v>
      </c>
      <c r="M335" s="396">
        <v>1</v>
      </c>
      <c r="N335" s="396">
        <v>1</v>
      </c>
      <c r="O335" s="396">
        <v>0</v>
      </c>
      <c r="P335" s="396">
        <v>0</v>
      </c>
      <c r="Q335" s="396">
        <v>2</v>
      </c>
      <c r="R335" s="396">
        <v>2</v>
      </c>
      <c r="S335" s="396">
        <v>12</v>
      </c>
      <c r="T335" s="396">
        <v>0</v>
      </c>
      <c r="U335" s="396">
        <v>1</v>
      </c>
      <c r="V335" s="396">
        <v>0</v>
      </c>
      <c r="W335" s="396">
        <v>0</v>
      </c>
      <c r="X335" s="396">
        <v>0</v>
      </c>
      <c r="Y335" s="396">
        <v>5</v>
      </c>
      <c r="Z335" s="396">
        <v>1</v>
      </c>
      <c r="AA335" s="396">
        <v>8</v>
      </c>
      <c r="AB335" s="396">
        <v>1</v>
      </c>
      <c r="AC335" s="396">
        <v>0</v>
      </c>
      <c r="AD335" s="396">
        <v>0</v>
      </c>
      <c r="AE335" s="396">
        <v>1</v>
      </c>
      <c r="AF335" s="396">
        <v>0</v>
      </c>
      <c r="AG335" s="396">
        <v>0</v>
      </c>
      <c r="AH335" s="396">
        <v>1</v>
      </c>
      <c r="AI335" s="396">
        <v>2</v>
      </c>
      <c r="AJ335" s="396">
        <v>0</v>
      </c>
      <c r="AK335" s="396">
        <v>3</v>
      </c>
      <c r="AL335" s="396">
        <v>0</v>
      </c>
      <c r="AM335" s="396">
        <v>2</v>
      </c>
      <c r="AN335" s="396">
        <v>1</v>
      </c>
      <c r="AO335" s="396">
        <v>6</v>
      </c>
      <c r="AP335" s="396">
        <v>0</v>
      </c>
      <c r="AQ335" s="396">
        <v>2</v>
      </c>
      <c r="AR335" s="396">
        <v>2</v>
      </c>
      <c r="AS335" s="396">
        <v>0</v>
      </c>
      <c r="AT335" s="396">
        <v>2</v>
      </c>
      <c r="AU335" s="396">
        <v>1</v>
      </c>
      <c r="AV335" s="396">
        <v>0</v>
      </c>
      <c r="AW335" s="396"/>
    </row>
    <row r="336" spans="1:49" ht="19.5" hidden="1" thickBot="1">
      <c r="A336" s="1814" t="s">
        <v>510</v>
      </c>
      <c r="B336" s="410" t="s">
        <v>511</v>
      </c>
      <c r="C336" s="1204">
        <f t="shared" si="69"/>
        <v>2</v>
      </c>
      <c r="D336" s="372">
        <f t="shared" si="75"/>
        <v>0</v>
      </c>
      <c r="E336" s="196">
        <f t="shared" si="70"/>
        <v>2</v>
      </c>
      <c r="F336" s="1247"/>
      <c r="G336" s="1247"/>
      <c r="H336" s="1247"/>
      <c r="I336" s="1212">
        <f>C336/C335*100%</f>
        <v>3.5087719298245612E-2</v>
      </c>
      <c r="J336" s="1206">
        <f t="shared" si="72"/>
        <v>0</v>
      </c>
      <c r="K336" s="1206">
        <f t="shared" si="73"/>
        <v>1</v>
      </c>
      <c r="L336" s="373"/>
      <c r="M336" s="373"/>
      <c r="N336" s="373"/>
      <c r="O336" s="373"/>
      <c r="P336" s="373"/>
      <c r="Q336" s="373"/>
      <c r="R336" s="373"/>
      <c r="S336" s="373">
        <v>1</v>
      </c>
      <c r="T336" s="373"/>
      <c r="U336" s="373"/>
      <c r="V336" s="373"/>
      <c r="W336" s="373"/>
      <c r="X336" s="373"/>
      <c r="Y336" s="373"/>
      <c r="Z336" s="373"/>
      <c r="AA336" s="373"/>
      <c r="AB336" s="373"/>
      <c r="AC336" s="373"/>
      <c r="AD336" s="373"/>
      <c r="AE336" s="373"/>
      <c r="AF336" s="373"/>
      <c r="AG336" s="373"/>
      <c r="AH336" s="373"/>
      <c r="AI336" s="373">
        <v>1</v>
      </c>
      <c r="AJ336" s="373"/>
      <c r="AK336" s="373"/>
      <c r="AL336" s="373"/>
      <c r="AM336" s="373"/>
      <c r="AN336" s="373"/>
      <c r="AO336" s="373"/>
      <c r="AP336" s="373"/>
      <c r="AQ336" s="373"/>
      <c r="AR336" s="373"/>
      <c r="AS336" s="373"/>
      <c r="AT336" s="373"/>
      <c r="AU336" s="373"/>
      <c r="AV336" s="373"/>
      <c r="AW336" s="373"/>
    </row>
    <row r="337" spans="1:49" ht="19.5" hidden="1" thickBot="1">
      <c r="A337" s="1814" t="s">
        <v>512</v>
      </c>
      <c r="B337" s="410" t="s">
        <v>513</v>
      </c>
      <c r="C337" s="1204">
        <f t="shared" si="69"/>
        <v>8</v>
      </c>
      <c r="D337" s="372">
        <f t="shared" si="75"/>
        <v>2</v>
      </c>
      <c r="E337" s="196">
        <f t="shared" si="70"/>
        <v>6</v>
      </c>
      <c r="F337" s="1247"/>
      <c r="G337" s="1247"/>
      <c r="H337" s="1247"/>
      <c r="I337" s="1212">
        <f>C337/C335*100%</f>
        <v>0.14035087719298245</v>
      </c>
      <c r="J337" s="1206">
        <f t="shared" si="72"/>
        <v>0.25</v>
      </c>
      <c r="K337" s="1206">
        <f t="shared" si="73"/>
        <v>0.75</v>
      </c>
      <c r="L337" s="373"/>
      <c r="M337" s="373"/>
      <c r="N337" s="373"/>
      <c r="O337" s="373"/>
      <c r="P337" s="373"/>
      <c r="Q337" s="373"/>
      <c r="R337" s="373"/>
      <c r="S337" s="373">
        <v>4</v>
      </c>
      <c r="T337" s="373"/>
      <c r="U337" s="373"/>
      <c r="V337" s="373"/>
      <c r="W337" s="373"/>
      <c r="X337" s="373"/>
      <c r="Y337" s="373"/>
      <c r="Z337" s="373"/>
      <c r="AA337" s="373"/>
      <c r="AB337" s="373"/>
      <c r="AC337" s="373"/>
      <c r="AD337" s="373"/>
      <c r="AE337" s="373"/>
      <c r="AF337" s="373"/>
      <c r="AG337" s="373"/>
      <c r="AH337" s="373"/>
      <c r="AI337" s="373"/>
      <c r="AJ337" s="373"/>
      <c r="AK337" s="373"/>
      <c r="AL337" s="373"/>
      <c r="AM337" s="373"/>
      <c r="AN337" s="373"/>
      <c r="AO337" s="373">
        <v>2</v>
      </c>
      <c r="AP337" s="373"/>
      <c r="AQ337" s="373"/>
      <c r="AR337" s="373">
        <v>1</v>
      </c>
      <c r="AS337" s="373"/>
      <c r="AT337" s="373">
        <v>1</v>
      </c>
      <c r="AU337" s="373"/>
      <c r="AV337" s="373"/>
      <c r="AW337" s="373"/>
    </row>
    <row r="338" spans="1:49" ht="19.5" hidden="1" thickBot="1">
      <c r="A338" s="1814" t="s">
        <v>514</v>
      </c>
      <c r="B338" s="410" t="s">
        <v>515</v>
      </c>
      <c r="C338" s="1204">
        <f t="shared" si="69"/>
        <v>5</v>
      </c>
      <c r="D338" s="372">
        <f t="shared" ref="D338:D351" si="76">L338+N338+P338+R338+T338+V338+X338+Z338+AB338+AD338+AF338+AH338+AJ338+AL338+AN338+AP338+AR338+AT338+AV338</f>
        <v>2</v>
      </c>
      <c r="E338" s="196">
        <f t="shared" si="70"/>
        <v>3</v>
      </c>
      <c r="F338" s="1247"/>
      <c r="G338" s="1247"/>
      <c r="H338" s="1247"/>
      <c r="I338" s="1212">
        <f>C338/C335*100%</f>
        <v>8.771929824561403E-2</v>
      </c>
      <c r="J338" s="1206">
        <f t="shared" si="72"/>
        <v>0.4</v>
      </c>
      <c r="K338" s="1206">
        <f t="shared" si="73"/>
        <v>0.6</v>
      </c>
      <c r="L338" s="373"/>
      <c r="M338" s="373"/>
      <c r="N338" s="373"/>
      <c r="O338" s="373"/>
      <c r="P338" s="373"/>
      <c r="Q338" s="373"/>
      <c r="R338" s="373"/>
      <c r="S338" s="373">
        <v>1</v>
      </c>
      <c r="T338" s="373"/>
      <c r="U338" s="373"/>
      <c r="V338" s="373"/>
      <c r="W338" s="373"/>
      <c r="X338" s="373"/>
      <c r="Y338" s="373"/>
      <c r="Z338" s="373"/>
      <c r="AA338" s="373"/>
      <c r="AB338" s="373">
        <v>1</v>
      </c>
      <c r="AC338" s="373"/>
      <c r="AD338" s="373"/>
      <c r="AE338" s="373"/>
      <c r="AF338" s="373"/>
      <c r="AG338" s="373"/>
      <c r="AH338" s="373"/>
      <c r="AI338" s="373">
        <v>1</v>
      </c>
      <c r="AJ338" s="373"/>
      <c r="AK338" s="373"/>
      <c r="AL338" s="373"/>
      <c r="AM338" s="373"/>
      <c r="AN338" s="373">
        <v>1</v>
      </c>
      <c r="AO338" s="373"/>
      <c r="AP338" s="373"/>
      <c r="AQ338" s="373">
        <v>1</v>
      </c>
      <c r="AR338" s="373"/>
      <c r="AS338" s="373"/>
      <c r="AT338" s="373"/>
      <c r="AU338" s="373"/>
      <c r="AV338" s="373"/>
      <c r="AW338" s="373"/>
    </row>
    <row r="339" spans="1:49" ht="19.5" hidden="1" thickBot="1">
      <c r="A339" s="1814" t="s">
        <v>516</v>
      </c>
      <c r="B339" s="410" t="s">
        <v>517</v>
      </c>
      <c r="C339" s="1204">
        <f t="shared" si="69"/>
        <v>4</v>
      </c>
      <c r="D339" s="372">
        <f t="shared" si="76"/>
        <v>1</v>
      </c>
      <c r="E339" s="196">
        <f t="shared" si="70"/>
        <v>3</v>
      </c>
      <c r="F339" s="1247"/>
      <c r="G339" s="1247"/>
      <c r="H339" s="1247"/>
      <c r="I339" s="1212">
        <f>C339/C335*100%</f>
        <v>7.0175438596491224E-2</v>
      </c>
      <c r="J339" s="1206">
        <f t="shared" si="72"/>
        <v>0.25</v>
      </c>
      <c r="K339" s="1206">
        <f t="shared" si="73"/>
        <v>0.75</v>
      </c>
      <c r="L339" s="373"/>
      <c r="M339" s="373"/>
      <c r="N339" s="373"/>
      <c r="O339" s="373"/>
      <c r="P339" s="373"/>
      <c r="Q339" s="373">
        <v>1</v>
      </c>
      <c r="R339" s="373"/>
      <c r="S339" s="373">
        <v>1</v>
      </c>
      <c r="T339" s="373"/>
      <c r="U339" s="373">
        <v>1</v>
      </c>
      <c r="V339" s="373"/>
      <c r="W339" s="373"/>
      <c r="X339" s="373"/>
      <c r="Y339" s="373"/>
      <c r="Z339" s="373"/>
      <c r="AA339" s="373"/>
      <c r="AB339" s="373"/>
      <c r="AC339" s="373"/>
      <c r="AD339" s="373"/>
      <c r="AE339" s="373"/>
      <c r="AF339" s="373"/>
      <c r="AG339" s="373"/>
      <c r="AH339" s="373"/>
      <c r="AI339" s="373"/>
      <c r="AJ339" s="373"/>
      <c r="AK339" s="373"/>
      <c r="AL339" s="373"/>
      <c r="AM339" s="373"/>
      <c r="AN339" s="373"/>
      <c r="AO339" s="373"/>
      <c r="AP339" s="373"/>
      <c r="AQ339" s="373"/>
      <c r="AR339" s="373"/>
      <c r="AS339" s="373"/>
      <c r="AT339" s="373">
        <v>1</v>
      </c>
      <c r="AU339" s="373"/>
      <c r="AV339" s="373"/>
      <c r="AW339" s="373"/>
    </row>
    <row r="340" spans="1:49" ht="19.5" hidden="1" thickBot="1">
      <c r="A340" s="1814" t="s">
        <v>518</v>
      </c>
      <c r="B340" s="410" t="s">
        <v>519</v>
      </c>
      <c r="C340" s="1204">
        <f t="shared" si="69"/>
        <v>13</v>
      </c>
      <c r="D340" s="372">
        <f t="shared" si="76"/>
        <v>0</v>
      </c>
      <c r="E340" s="196">
        <f t="shared" si="70"/>
        <v>13</v>
      </c>
      <c r="F340" s="1247"/>
      <c r="G340" s="1247"/>
      <c r="H340" s="1247"/>
      <c r="I340" s="1212">
        <f>C340/C335*100%</f>
        <v>0.22807017543859648</v>
      </c>
      <c r="J340" s="1206">
        <f t="shared" si="72"/>
        <v>0</v>
      </c>
      <c r="K340" s="1206">
        <f t="shared" si="73"/>
        <v>1</v>
      </c>
      <c r="L340" s="373"/>
      <c r="M340" s="373"/>
      <c r="N340" s="373"/>
      <c r="O340" s="373"/>
      <c r="P340" s="373"/>
      <c r="Q340" s="373"/>
      <c r="R340" s="373"/>
      <c r="S340" s="373">
        <v>3</v>
      </c>
      <c r="T340" s="373"/>
      <c r="U340" s="373"/>
      <c r="V340" s="373"/>
      <c r="W340" s="373"/>
      <c r="X340" s="373"/>
      <c r="Y340" s="373">
        <v>1</v>
      </c>
      <c r="Z340" s="373"/>
      <c r="AA340" s="373">
        <v>3</v>
      </c>
      <c r="AB340" s="373"/>
      <c r="AC340" s="373"/>
      <c r="AD340" s="373"/>
      <c r="AE340" s="373">
        <v>1</v>
      </c>
      <c r="AF340" s="373"/>
      <c r="AG340" s="373"/>
      <c r="AH340" s="373"/>
      <c r="AI340" s="373"/>
      <c r="AJ340" s="373"/>
      <c r="AK340" s="373">
        <v>2</v>
      </c>
      <c r="AL340" s="373"/>
      <c r="AM340" s="373">
        <v>1</v>
      </c>
      <c r="AN340" s="373"/>
      <c r="AO340" s="373">
        <v>2</v>
      </c>
      <c r="AP340" s="373"/>
      <c r="AQ340" s="373"/>
      <c r="AR340" s="373"/>
      <c r="AS340" s="373"/>
      <c r="AT340" s="373"/>
      <c r="AU340" s="373"/>
      <c r="AV340" s="373"/>
      <c r="AW340" s="373"/>
    </row>
    <row r="341" spans="1:49" ht="19.5" hidden="1" thickBot="1">
      <c r="A341" s="1814" t="s">
        <v>520</v>
      </c>
      <c r="B341" s="410" t="s">
        <v>521</v>
      </c>
      <c r="C341" s="1204">
        <f t="shared" si="69"/>
        <v>13</v>
      </c>
      <c r="D341" s="372">
        <f t="shared" si="76"/>
        <v>4</v>
      </c>
      <c r="E341" s="196">
        <f t="shared" si="70"/>
        <v>9</v>
      </c>
      <c r="F341" s="1247"/>
      <c r="G341" s="1247"/>
      <c r="H341" s="1247"/>
      <c r="I341" s="1212">
        <f>C341/C335*100%</f>
        <v>0.22807017543859648</v>
      </c>
      <c r="J341" s="1206">
        <f t="shared" si="72"/>
        <v>0.30769230769230771</v>
      </c>
      <c r="K341" s="1206">
        <f t="shared" si="73"/>
        <v>0.69230769230769229</v>
      </c>
      <c r="L341" s="373"/>
      <c r="M341" s="373"/>
      <c r="N341" s="373"/>
      <c r="O341" s="373"/>
      <c r="P341" s="373"/>
      <c r="Q341" s="373"/>
      <c r="R341" s="373">
        <v>1</v>
      </c>
      <c r="S341" s="373">
        <v>1</v>
      </c>
      <c r="T341" s="373"/>
      <c r="U341" s="373"/>
      <c r="V341" s="373"/>
      <c r="W341" s="373"/>
      <c r="X341" s="373"/>
      <c r="Y341" s="373">
        <v>2</v>
      </c>
      <c r="Z341" s="373">
        <v>1</v>
      </c>
      <c r="AA341" s="373">
        <v>2</v>
      </c>
      <c r="AB341" s="373"/>
      <c r="AC341" s="373"/>
      <c r="AD341" s="373"/>
      <c r="AE341" s="373"/>
      <c r="AF341" s="373"/>
      <c r="AG341" s="373"/>
      <c r="AH341" s="373">
        <v>1</v>
      </c>
      <c r="AI341" s="373"/>
      <c r="AJ341" s="373"/>
      <c r="AK341" s="373">
        <v>1</v>
      </c>
      <c r="AL341" s="373"/>
      <c r="AM341" s="373">
        <v>1</v>
      </c>
      <c r="AN341" s="373"/>
      <c r="AO341" s="373">
        <v>2</v>
      </c>
      <c r="AP341" s="373"/>
      <c r="AQ341" s="373"/>
      <c r="AR341" s="373">
        <v>1</v>
      </c>
      <c r="AS341" s="373"/>
      <c r="AT341" s="373"/>
      <c r="AU341" s="373"/>
      <c r="AV341" s="373"/>
      <c r="AW341" s="373"/>
    </row>
    <row r="342" spans="1:49" ht="19.5" hidden="1" thickBot="1">
      <c r="A342" s="1814" t="s">
        <v>522</v>
      </c>
      <c r="B342" s="410" t="s">
        <v>523</v>
      </c>
      <c r="C342" s="1204">
        <f t="shared" si="69"/>
        <v>12</v>
      </c>
      <c r="D342" s="372">
        <f t="shared" si="76"/>
        <v>2</v>
      </c>
      <c r="E342" s="196">
        <f t="shared" si="70"/>
        <v>10</v>
      </c>
      <c r="F342" s="1247"/>
      <c r="G342" s="1247"/>
      <c r="H342" s="1247"/>
      <c r="I342" s="1212">
        <f>C342/C335*100%</f>
        <v>0.21052631578947367</v>
      </c>
      <c r="J342" s="1206">
        <f t="shared" si="72"/>
        <v>0.16666666666666666</v>
      </c>
      <c r="K342" s="1206">
        <f t="shared" si="73"/>
        <v>0.83333333333333337</v>
      </c>
      <c r="L342" s="373"/>
      <c r="M342" s="373">
        <v>1</v>
      </c>
      <c r="N342" s="373">
        <v>1</v>
      </c>
      <c r="O342" s="373"/>
      <c r="P342" s="373"/>
      <c r="Q342" s="373">
        <v>1</v>
      </c>
      <c r="R342" s="373">
        <v>1</v>
      </c>
      <c r="S342" s="373">
        <v>1</v>
      </c>
      <c r="T342" s="373"/>
      <c r="U342" s="373"/>
      <c r="V342" s="373"/>
      <c r="W342" s="373"/>
      <c r="X342" s="373"/>
      <c r="Y342" s="373">
        <v>2</v>
      </c>
      <c r="Z342" s="373"/>
      <c r="AA342" s="373">
        <v>3</v>
      </c>
      <c r="AB342" s="373"/>
      <c r="AC342" s="373"/>
      <c r="AD342" s="373"/>
      <c r="AE342" s="373"/>
      <c r="AF342" s="373"/>
      <c r="AG342" s="373"/>
      <c r="AH342" s="373"/>
      <c r="AI342" s="373"/>
      <c r="AJ342" s="373"/>
      <c r="AK342" s="373"/>
      <c r="AL342" s="373"/>
      <c r="AM342" s="373"/>
      <c r="AN342" s="373"/>
      <c r="AO342" s="373"/>
      <c r="AP342" s="373"/>
      <c r="AQ342" s="373">
        <v>1</v>
      </c>
      <c r="AR342" s="373"/>
      <c r="AS342" s="373"/>
      <c r="AT342" s="373"/>
      <c r="AU342" s="373">
        <v>1</v>
      </c>
      <c r="AV342" s="373"/>
      <c r="AW342" s="373"/>
    </row>
    <row r="343" spans="1:49" ht="19.5" hidden="1" thickBot="1">
      <c r="A343" s="1817">
        <v>11</v>
      </c>
      <c r="B343" s="393" t="s">
        <v>524</v>
      </c>
      <c r="C343" s="1204">
        <f>SUM(D343:E343)</f>
        <v>2</v>
      </c>
      <c r="D343" s="197">
        <f t="shared" si="76"/>
        <v>1</v>
      </c>
      <c r="E343" s="197">
        <f t="shared" si="70"/>
        <v>1</v>
      </c>
      <c r="F343" s="1247"/>
      <c r="G343" s="1247"/>
      <c r="H343" s="1247"/>
      <c r="I343" s="1205">
        <f>SUM(I344:I350)</f>
        <v>1</v>
      </c>
      <c r="J343" s="1206">
        <f t="shared" si="72"/>
        <v>0.5</v>
      </c>
      <c r="K343" s="1206">
        <f t="shared" si="73"/>
        <v>0.5</v>
      </c>
      <c r="L343" s="396">
        <f>SUM(L344:L350)</f>
        <v>0</v>
      </c>
      <c r="M343" s="396">
        <f t="shared" ref="M343:AW343" si="77">SUM(M344:M350)</f>
        <v>0</v>
      </c>
      <c r="N343" s="396">
        <f t="shared" si="77"/>
        <v>1</v>
      </c>
      <c r="O343" s="396">
        <f t="shared" si="77"/>
        <v>0</v>
      </c>
      <c r="P343" s="396">
        <f t="shared" si="77"/>
        <v>0</v>
      </c>
      <c r="Q343" s="396">
        <f t="shared" si="77"/>
        <v>0</v>
      </c>
      <c r="R343" s="396">
        <f t="shared" si="77"/>
        <v>0</v>
      </c>
      <c r="S343" s="396">
        <f t="shared" si="77"/>
        <v>0</v>
      </c>
      <c r="T343" s="396">
        <f t="shared" si="77"/>
        <v>0</v>
      </c>
      <c r="U343" s="396">
        <f t="shared" si="77"/>
        <v>0</v>
      </c>
      <c r="V343" s="396">
        <f t="shared" si="77"/>
        <v>0</v>
      </c>
      <c r="W343" s="396">
        <f t="shared" si="77"/>
        <v>0</v>
      </c>
      <c r="X343" s="396">
        <f t="shared" si="77"/>
        <v>0</v>
      </c>
      <c r="Y343" s="396">
        <f t="shared" si="77"/>
        <v>0</v>
      </c>
      <c r="Z343" s="396">
        <f t="shared" si="77"/>
        <v>0</v>
      </c>
      <c r="AA343" s="396">
        <f t="shared" si="77"/>
        <v>0</v>
      </c>
      <c r="AB343" s="396">
        <f t="shared" si="77"/>
        <v>0</v>
      </c>
      <c r="AC343" s="396">
        <f t="shared" si="77"/>
        <v>0</v>
      </c>
      <c r="AD343" s="396">
        <f t="shared" si="77"/>
        <v>0</v>
      </c>
      <c r="AE343" s="396">
        <f t="shared" si="77"/>
        <v>0</v>
      </c>
      <c r="AF343" s="396">
        <f t="shared" si="77"/>
        <v>0</v>
      </c>
      <c r="AG343" s="396">
        <f t="shared" si="77"/>
        <v>0</v>
      </c>
      <c r="AH343" s="396">
        <f t="shared" si="77"/>
        <v>0</v>
      </c>
      <c r="AI343" s="396">
        <f t="shared" si="77"/>
        <v>0</v>
      </c>
      <c r="AJ343" s="396">
        <f t="shared" si="77"/>
        <v>0</v>
      </c>
      <c r="AK343" s="396">
        <f t="shared" si="77"/>
        <v>0</v>
      </c>
      <c r="AL343" s="396">
        <f t="shared" si="77"/>
        <v>0</v>
      </c>
      <c r="AM343" s="396">
        <f t="shared" si="77"/>
        <v>0</v>
      </c>
      <c r="AN343" s="396">
        <f t="shared" si="77"/>
        <v>0</v>
      </c>
      <c r="AO343" s="396">
        <f t="shared" si="77"/>
        <v>0</v>
      </c>
      <c r="AP343" s="396">
        <f t="shared" si="77"/>
        <v>0</v>
      </c>
      <c r="AQ343" s="396">
        <f t="shared" si="77"/>
        <v>0</v>
      </c>
      <c r="AR343" s="396">
        <f t="shared" si="77"/>
        <v>0</v>
      </c>
      <c r="AS343" s="396">
        <f t="shared" si="77"/>
        <v>0</v>
      </c>
      <c r="AT343" s="396">
        <f t="shared" si="77"/>
        <v>0</v>
      </c>
      <c r="AU343" s="396">
        <f t="shared" si="77"/>
        <v>1</v>
      </c>
      <c r="AV343" s="396">
        <f t="shared" si="77"/>
        <v>0</v>
      </c>
      <c r="AW343" s="396">
        <f t="shared" si="77"/>
        <v>0</v>
      </c>
    </row>
    <row r="344" spans="1:49" ht="19.5" hidden="1" thickBot="1">
      <c r="A344" s="1814" t="s">
        <v>525</v>
      </c>
      <c r="B344" s="410" t="s">
        <v>511</v>
      </c>
      <c r="C344" s="1204">
        <f t="shared" si="69"/>
        <v>0</v>
      </c>
      <c r="D344" s="372">
        <f t="shared" si="76"/>
        <v>0</v>
      </c>
      <c r="E344" s="196">
        <f t="shared" si="70"/>
        <v>0</v>
      </c>
      <c r="F344" s="1247"/>
      <c r="G344" s="1247"/>
      <c r="H344" s="1247"/>
      <c r="I344" s="1212">
        <f>C344/C343*100%</f>
        <v>0</v>
      </c>
      <c r="J344" s="1206" t="e">
        <f t="shared" si="72"/>
        <v>#DIV/0!</v>
      </c>
      <c r="K344" s="1206" t="e">
        <f t="shared" si="73"/>
        <v>#DIV/0!</v>
      </c>
      <c r="L344" s="373"/>
      <c r="M344" s="373"/>
      <c r="N344" s="373"/>
      <c r="O344" s="373"/>
      <c r="P344" s="373"/>
      <c r="Q344" s="373"/>
      <c r="R344" s="373"/>
      <c r="S344" s="373"/>
      <c r="T344" s="373"/>
      <c r="U344" s="373"/>
      <c r="V344" s="373"/>
      <c r="W344" s="373"/>
      <c r="X344" s="373"/>
      <c r="Y344" s="373"/>
      <c r="Z344" s="373"/>
      <c r="AA344" s="373"/>
      <c r="AB344" s="373"/>
      <c r="AC344" s="373"/>
      <c r="AD344" s="373"/>
      <c r="AE344" s="373"/>
      <c r="AF344" s="373"/>
      <c r="AG344" s="373"/>
      <c r="AH344" s="373"/>
      <c r="AI344" s="373"/>
      <c r="AJ344" s="373"/>
      <c r="AK344" s="373"/>
      <c r="AL344" s="373"/>
      <c r="AM344" s="373"/>
      <c r="AN344" s="373"/>
      <c r="AO344" s="373"/>
      <c r="AP344" s="373"/>
      <c r="AQ344" s="373"/>
      <c r="AR344" s="373"/>
      <c r="AS344" s="373"/>
      <c r="AT344" s="373"/>
      <c r="AU344" s="373"/>
      <c r="AV344" s="373"/>
      <c r="AW344" s="373"/>
    </row>
    <row r="345" spans="1:49" ht="19.5" hidden="1" thickBot="1">
      <c r="A345" s="1814" t="s">
        <v>526</v>
      </c>
      <c r="B345" s="410" t="s">
        <v>513</v>
      </c>
      <c r="C345" s="1204">
        <f t="shared" si="69"/>
        <v>0</v>
      </c>
      <c r="D345" s="372">
        <f t="shared" si="76"/>
        <v>0</v>
      </c>
      <c r="E345" s="196">
        <f t="shared" si="70"/>
        <v>0</v>
      </c>
      <c r="F345" s="1247"/>
      <c r="G345" s="1247"/>
      <c r="H345" s="1247"/>
      <c r="I345" s="1212">
        <f>C345/C343*100%</f>
        <v>0</v>
      </c>
      <c r="J345" s="1206" t="e">
        <f t="shared" si="72"/>
        <v>#DIV/0!</v>
      </c>
      <c r="K345" s="1206" t="e">
        <f t="shared" si="73"/>
        <v>#DIV/0!</v>
      </c>
      <c r="L345" s="373"/>
      <c r="M345" s="373"/>
      <c r="N345" s="373"/>
      <c r="O345" s="373"/>
      <c r="P345" s="373"/>
      <c r="Q345" s="373"/>
      <c r="R345" s="373"/>
      <c r="S345" s="373"/>
      <c r="T345" s="373"/>
      <c r="U345" s="373"/>
      <c r="V345" s="373"/>
      <c r="W345" s="373"/>
      <c r="X345" s="373"/>
      <c r="Y345" s="373"/>
      <c r="Z345" s="373"/>
      <c r="AA345" s="373"/>
      <c r="AB345" s="373"/>
      <c r="AC345" s="373"/>
      <c r="AD345" s="373"/>
      <c r="AE345" s="373"/>
      <c r="AF345" s="373"/>
      <c r="AG345" s="373"/>
      <c r="AH345" s="373"/>
      <c r="AI345" s="373"/>
      <c r="AJ345" s="373"/>
      <c r="AK345" s="373"/>
      <c r="AL345" s="373"/>
      <c r="AM345" s="373"/>
      <c r="AN345" s="373"/>
      <c r="AO345" s="373"/>
      <c r="AP345" s="373"/>
      <c r="AQ345" s="373"/>
      <c r="AR345" s="373"/>
      <c r="AS345" s="373"/>
      <c r="AT345" s="373"/>
      <c r="AU345" s="373"/>
      <c r="AV345" s="373"/>
      <c r="AW345" s="373"/>
    </row>
    <row r="346" spans="1:49" ht="19.5" hidden="1" thickBot="1">
      <c r="A346" s="1814" t="s">
        <v>527</v>
      </c>
      <c r="B346" s="410" t="s">
        <v>515</v>
      </c>
      <c r="C346" s="1204">
        <f t="shared" si="69"/>
        <v>0</v>
      </c>
      <c r="D346" s="372">
        <f t="shared" si="76"/>
        <v>0</v>
      </c>
      <c r="E346" s="196">
        <f t="shared" si="70"/>
        <v>0</v>
      </c>
      <c r="F346" s="1247"/>
      <c r="G346" s="1247"/>
      <c r="H346" s="1247"/>
      <c r="I346" s="1212">
        <f>C346/C343*100%</f>
        <v>0</v>
      </c>
      <c r="J346" s="1206" t="e">
        <f t="shared" si="72"/>
        <v>#DIV/0!</v>
      </c>
      <c r="K346" s="1206" t="e">
        <f t="shared" si="73"/>
        <v>#DIV/0!</v>
      </c>
      <c r="L346" s="373"/>
      <c r="M346" s="373"/>
      <c r="N346" s="373"/>
      <c r="O346" s="373"/>
      <c r="P346" s="373"/>
      <c r="Q346" s="373"/>
      <c r="R346" s="373"/>
      <c r="S346" s="373"/>
      <c r="T346" s="373"/>
      <c r="U346" s="373"/>
      <c r="V346" s="373"/>
      <c r="W346" s="373"/>
      <c r="X346" s="373"/>
      <c r="Y346" s="373"/>
      <c r="Z346" s="373"/>
      <c r="AA346" s="373"/>
      <c r="AB346" s="373"/>
      <c r="AC346" s="373"/>
      <c r="AD346" s="373"/>
      <c r="AE346" s="373"/>
      <c r="AF346" s="373"/>
      <c r="AG346" s="373"/>
      <c r="AH346" s="373"/>
      <c r="AI346" s="373"/>
      <c r="AJ346" s="373"/>
      <c r="AK346" s="373"/>
      <c r="AL346" s="373"/>
      <c r="AM346" s="373"/>
      <c r="AN346" s="373"/>
      <c r="AO346" s="373"/>
      <c r="AP346" s="373"/>
      <c r="AQ346" s="373"/>
      <c r="AR346" s="373"/>
      <c r="AS346" s="373"/>
      <c r="AT346" s="373"/>
      <c r="AU346" s="373"/>
      <c r="AV346" s="373"/>
      <c r="AW346" s="373"/>
    </row>
    <row r="347" spans="1:49" ht="19.5" hidden="1" thickBot="1">
      <c r="A347" s="1814" t="s">
        <v>528</v>
      </c>
      <c r="B347" s="410" t="s">
        <v>517</v>
      </c>
      <c r="C347" s="1204">
        <f t="shared" si="69"/>
        <v>0</v>
      </c>
      <c r="D347" s="372">
        <f t="shared" si="76"/>
        <v>0</v>
      </c>
      <c r="E347" s="196">
        <f t="shared" si="70"/>
        <v>0</v>
      </c>
      <c r="F347" s="1247"/>
      <c r="G347" s="1247"/>
      <c r="H347" s="1247"/>
      <c r="I347" s="1212">
        <f>C347/C343*100%</f>
        <v>0</v>
      </c>
      <c r="J347" s="1206" t="e">
        <f t="shared" si="72"/>
        <v>#DIV/0!</v>
      </c>
      <c r="K347" s="1206" t="e">
        <f t="shared" si="73"/>
        <v>#DIV/0!</v>
      </c>
      <c r="L347" s="373"/>
      <c r="M347" s="373"/>
      <c r="N347" s="373"/>
      <c r="O347" s="373"/>
      <c r="P347" s="373"/>
      <c r="Q347" s="373"/>
      <c r="R347" s="373"/>
      <c r="S347" s="373"/>
      <c r="T347" s="373"/>
      <c r="U347" s="373"/>
      <c r="V347" s="373"/>
      <c r="W347" s="373"/>
      <c r="X347" s="373"/>
      <c r="Y347" s="373"/>
      <c r="Z347" s="373"/>
      <c r="AA347" s="373"/>
      <c r="AB347" s="373"/>
      <c r="AC347" s="373"/>
      <c r="AD347" s="373"/>
      <c r="AE347" s="373"/>
      <c r="AF347" s="373"/>
      <c r="AG347" s="373"/>
      <c r="AH347" s="373"/>
      <c r="AI347" s="373"/>
      <c r="AJ347" s="373"/>
      <c r="AK347" s="373"/>
      <c r="AL347" s="373"/>
      <c r="AM347" s="373"/>
      <c r="AN347" s="373"/>
      <c r="AO347" s="373"/>
      <c r="AP347" s="373"/>
      <c r="AQ347" s="373"/>
      <c r="AR347" s="373"/>
      <c r="AS347" s="373"/>
      <c r="AT347" s="373"/>
      <c r="AU347" s="373"/>
      <c r="AV347" s="373"/>
      <c r="AW347" s="373"/>
    </row>
    <row r="348" spans="1:49" ht="19.5" hidden="1" thickBot="1">
      <c r="A348" s="1814" t="s">
        <v>529</v>
      </c>
      <c r="B348" s="410" t="s">
        <v>519</v>
      </c>
      <c r="C348" s="1204">
        <f t="shared" si="69"/>
        <v>0</v>
      </c>
      <c r="D348" s="372">
        <f t="shared" si="76"/>
        <v>0</v>
      </c>
      <c r="E348" s="196">
        <f t="shared" si="70"/>
        <v>0</v>
      </c>
      <c r="F348" s="1247"/>
      <c r="G348" s="1247"/>
      <c r="H348" s="1247"/>
      <c r="I348" s="1212">
        <f>C348/C343*100%</f>
        <v>0</v>
      </c>
      <c r="J348" s="1206" t="e">
        <f t="shared" si="72"/>
        <v>#DIV/0!</v>
      </c>
      <c r="K348" s="1206" t="e">
        <f t="shared" si="73"/>
        <v>#DIV/0!</v>
      </c>
      <c r="L348" s="373"/>
      <c r="M348" s="373"/>
      <c r="N348" s="373"/>
      <c r="O348" s="373"/>
      <c r="P348" s="373"/>
      <c r="Q348" s="373"/>
      <c r="R348" s="373"/>
      <c r="S348" s="373"/>
      <c r="T348" s="373"/>
      <c r="U348" s="373"/>
      <c r="V348" s="373"/>
      <c r="W348" s="373"/>
      <c r="X348" s="373"/>
      <c r="Y348" s="373"/>
      <c r="Z348" s="373"/>
      <c r="AA348" s="373"/>
      <c r="AB348" s="373"/>
      <c r="AC348" s="373"/>
      <c r="AD348" s="373"/>
      <c r="AE348" s="373"/>
      <c r="AF348" s="373"/>
      <c r="AG348" s="373"/>
      <c r="AH348" s="373"/>
      <c r="AI348" s="373"/>
      <c r="AJ348" s="373"/>
      <c r="AK348" s="373"/>
      <c r="AL348" s="373"/>
      <c r="AM348" s="373"/>
      <c r="AN348" s="373"/>
      <c r="AO348" s="373"/>
      <c r="AP348" s="373"/>
      <c r="AQ348" s="373"/>
      <c r="AR348" s="373"/>
      <c r="AS348" s="373"/>
      <c r="AT348" s="373"/>
      <c r="AU348" s="373"/>
      <c r="AV348" s="373"/>
      <c r="AW348" s="373"/>
    </row>
    <row r="349" spans="1:49" ht="19.5" hidden="1" thickBot="1">
      <c r="A349" s="1814" t="s">
        <v>530</v>
      </c>
      <c r="B349" s="410" t="s">
        <v>521</v>
      </c>
      <c r="C349" s="1204">
        <f t="shared" si="69"/>
        <v>0</v>
      </c>
      <c r="D349" s="372">
        <f t="shared" si="76"/>
        <v>0</v>
      </c>
      <c r="E349" s="196">
        <f t="shared" si="70"/>
        <v>0</v>
      </c>
      <c r="F349" s="1247"/>
      <c r="G349" s="1247"/>
      <c r="H349" s="1247"/>
      <c r="I349" s="1212">
        <f>C349/C343*100%</f>
        <v>0</v>
      </c>
      <c r="J349" s="1206" t="e">
        <f t="shared" si="72"/>
        <v>#DIV/0!</v>
      </c>
      <c r="K349" s="1206" t="e">
        <f t="shared" si="73"/>
        <v>#DIV/0!</v>
      </c>
      <c r="L349" s="373"/>
      <c r="M349" s="373"/>
      <c r="N349" s="373"/>
      <c r="O349" s="373"/>
      <c r="P349" s="373"/>
      <c r="Q349" s="373"/>
      <c r="R349" s="373"/>
      <c r="S349" s="373"/>
      <c r="T349" s="373"/>
      <c r="U349" s="373"/>
      <c r="V349" s="373"/>
      <c r="W349" s="373"/>
      <c r="X349" s="373"/>
      <c r="Y349" s="373"/>
      <c r="Z349" s="373"/>
      <c r="AA349" s="373"/>
      <c r="AB349" s="373"/>
      <c r="AC349" s="373"/>
      <c r="AD349" s="373"/>
      <c r="AE349" s="373"/>
      <c r="AF349" s="373"/>
      <c r="AG349" s="373"/>
      <c r="AH349" s="373"/>
      <c r="AI349" s="373"/>
      <c r="AJ349" s="373"/>
      <c r="AK349" s="373"/>
      <c r="AL349" s="373"/>
      <c r="AM349" s="373"/>
      <c r="AN349" s="373"/>
      <c r="AO349" s="373"/>
      <c r="AP349" s="373"/>
      <c r="AQ349" s="373"/>
      <c r="AR349" s="373"/>
      <c r="AS349" s="373"/>
      <c r="AT349" s="373"/>
      <c r="AU349" s="373"/>
      <c r="AV349" s="373"/>
      <c r="AW349" s="373"/>
    </row>
    <row r="350" spans="1:49" ht="19.5" hidden="1" thickBot="1">
      <c r="A350" s="1814" t="s">
        <v>531</v>
      </c>
      <c r="B350" s="410" t="s">
        <v>523</v>
      </c>
      <c r="C350" s="1204">
        <f t="shared" ref="C350:C408" si="78">SUM(D350:E350)</f>
        <v>2</v>
      </c>
      <c r="D350" s="372">
        <f t="shared" si="76"/>
        <v>1</v>
      </c>
      <c r="E350" s="196">
        <f t="shared" ref="E350:E370" si="79">M350+O350+Q350+S350+U350+W350+Y350+AA350+AC350+AE350+AG350+AI350+AK350+AM350+AO350+AQ350+AS350+AU350+AW350</f>
        <v>1</v>
      </c>
      <c r="F350" s="1247"/>
      <c r="G350" s="1247"/>
      <c r="H350" s="1247"/>
      <c r="I350" s="1212">
        <f>C350/C343*100%</f>
        <v>1</v>
      </c>
      <c r="J350" s="1206">
        <f t="shared" si="72"/>
        <v>0.5</v>
      </c>
      <c r="K350" s="1206">
        <f t="shared" si="73"/>
        <v>0.5</v>
      </c>
      <c r="L350" s="373"/>
      <c r="M350" s="373"/>
      <c r="N350" s="373">
        <v>1</v>
      </c>
      <c r="O350" s="373"/>
      <c r="P350" s="373"/>
      <c r="Q350" s="373"/>
      <c r="R350" s="373"/>
      <c r="S350" s="373"/>
      <c r="T350" s="373"/>
      <c r="U350" s="373"/>
      <c r="V350" s="373"/>
      <c r="W350" s="373"/>
      <c r="X350" s="373"/>
      <c r="Y350" s="373"/>
      <c r="Z350" s="373"/>
      <c r="AA350" s="373"/>
      <c r="AB350" s="373"/>
      <c r="AC350" s="373"/>
      <c r="AD350" s="373"/>
      <c r="AE350" s="373"/>
      <c r="AF350" s="373"/>
      <c r="AG350" s="373"/>
      <c r="AH350" s="373"/>
      <c r="AI350" s="373"/>
      <c r="AJ350" s="373"/>
      <c r="AK350" s="373"/>
      <c r="AL350" s="373"/>
      <c r="AM350" s="373"/>
      <c r="AN350" s="373"/>
      <c r="AO350" s="373"/>
      <c r="AP350" s="373"/>
      <c r="AQ350" s="373"/>
      <c r="AR350" s="373"/>
      <c r="AS350" s="373"/>
      <c r="AT350" s="373"/>
      <c r="AU350" s="373">
        <v>1</v>
      </c>
      <c r="AV350" s="373"/>
      <c r="AW350" s="373"/>
    </row>
    <row r="351" spans="1:49" ht="19.5" hidden="1" thickBot="1">
      <c r="A351" s="1817">
        <v>12</v>
      </c>
      <c r="B351" s="393" t="s">
        <v>532</v>
      </c>
      <c r="C351" s="1204">
        <f t="shared" si="78"/>
        <v>57</v>
      </c>
      <c r="D351" s="197">
        <f t="shared" si="76"/>
        <v>11</v>
      </c>
      <c r="E351" s="197">
        <f t="shared" si="79"/>
        <v>46</v>
      </c>
      <c r="F351" s="1247"/>
      <c r="G351" s="1247"/>
      <c r="H351" s="1247"/>
      <c r="I351" s="1205">
        <f>SUM(I352:I355)</f>
        <v>0.99999999999999989</v>
      </c>
      <c r="J351" s="1206">
        <f t="shared" si="72"/>
        <v>0.19298245614035087</v>
      </c>
      <c r="K351" s="1206">
        <f t="shared" si="73"/>
        <v>0.80701754385964908</v>
      </c>
      <c r="L351" s="396">
        <v>0</v>
      </c>
      <c r="M351" s="396">
        <v>1</v>
      </c>
      <c r="N351" s="396">
        <v>1</v>
      </c>
      <c r="O351" s="396">
        <v>0</v>
      </c>
      <c r="P351" s="396">
        <v>0</v>
      </c>
      <c r="Q351" s="396">
        <v>2</v>
      </c>
      <c r="R351" s="396">
        <v>2</v>
      </c>
      <c r="S351" s="396">
        <v>12</v>
      </c>
      <c r="T351" s="396">
        <v>0</v>
      </c>
      <c r="U351" s="396">
        <v>1</v>
      </c>
      <c r="V351" s="396">
        <v>0</v>
      </c>
      <c r="W351" s="396">
        <v>0</v>
      </c>
      <c r="X351" s="396">
        <v>0</v>
      </c>
      <c r="Y351" s="396">
        <v>5</v>
      </c>
      <c r="Z351" s="1231">
        <v>1</v>
      </c>
      <c r="AA351" s="1231">
        <v>8</v>
      </c>
      <c r="AB351" s="396">
        <v>1</v>
      </c>
      <c r="AC351" s="396">
        <v>0</v>
      </c>
      <c r="AD351" s="396">
        <v>0</v>
      </c>
      <c r="AE351" s="396">
        <v>1</v>
      </c>
      <c r="AF351" s="396">
        <v>0</v>
      </c>
      <c r="AG351" s="396">
        <v>0</v>
      </c>
      <c r="AH351" s="396">
        <v>1</v>
      </c>
      <c r="AI351" s="396">
        <v>2</v>
      </c>
      <c r="AJ351" s="396">
        <v>0</v>
      </c>
      <c r="AK351" s="396">
        <v>3</v>
      </c>
      <c r="AL351" s="396">
        <v>0</v>
      </c>
      <c r="AM351" s="396">
        <v>2</v>
      </c>
      <c r="AN351" s="396">
        <v>1</v>
      </c>
      <c r="AO351" s="396">
        <v>6</v>
      </c>
      <c r="AP351" s="396">
        <v>0</v>
      </c>
      <c r="AQ351" s="396">
        <v>2</v>
      </c>
      <c r="AR351" s="396">
        <v>2</v>
      </c>
      <c r="AS351" s="396">
        <v>0</v>
      </c>
      <c r="AT351" s="396">
        <v>2</v>
      </c>
      <c r="AU351" s="396">
        <v>1</v>
      </c>
      <c r="AV351" s="396">
        <v>0</v>
      </c>
      <c r="AW351" s="396"/>
    </row>
    <row r="352" spans="1:49" ht="19.5" hidden="1" thickBot="1">
      <c r="A352" s="1814" t="s">
        <v>533</v>
      </c>
      <c r="B352" s="410" t="s">
        <v>534</v>
      </c>
      <c r="C352" s="1204">
        <f t="shared" si="78"/>
        <v>17</v>
      </c>
      <c r="D352" s="372">
        <f>L352+N352+P352+R352+T352+V352+X352+Z352+AB352+AD352+AF352+AH352+AJ352+AL352+AN352+AP352+AR352+AT352+AV352</f>
        <v>4</v>
      </c>
      <c r="E352" s="200">
        <f t="shared" si="79"/>
        <v>13</v>
      </c>
      <c r="F352" s="1247"/>
      <c r="G352" s="1247"/>
      <c r="H352" s="1247"/>
      <c r="I352" s="1212">
        <f>C352/C351*100%</f>
        <v>0.2982456140350877</v>
      </c>
      <c r="J352" s="1206">
        <f t="shared" si="72"/>
        <v>0.23529411764705882</v>
      </c>
      <c r="K352" s="1206">
        <f t="shared" si="73"/>
        <v>0.76470588235294112</v>
      </c>
      <c r="L352" s="373"/>
      <c r="M352" s="373"/>
      <c r="N352" s="373"/>
      <c r="O352" s="373"/>
      <c r="P352" s="373"/>
      <c r="Q352" s="373"/>
      <c r="R352" s="373"/>
      <c r="S352" s="373">
        <v>2</v>
      </c>
      <c r="T352" s="373"/>
      <c r="U352" s="373"/>
      <c r="V352" s="373"/>
      <c r="W352" s="373"/>
      <c r="X352" s="373"/>
      <c r="Y352" s="373">
        <v>2</v>
      </c>
      <c r="Z352" s="1232">
        <v>1</v>
      </c>
      <c r="AA352" s="1232">
        <v>5</v>
      </c>
      <c r="AB352" s="373"/>
      <c r="AC352" s="373"/>
      <c r="AD352" s="373"/>
      <c r="AE352" s="373">
        <v>1</v>
      </c>
      <c r="AF352" s="373"/>
      <c r="AG352" s="373"/>
      <c r="AH352" s="373"/>
      <c r="AI352" s="373">
        <v>2</v>
      </c>
      <c r="AJ352" s="373"/>
      <c r="AK352" s="373">
        <v>1</v>
      </c>
      <c r="AL352" s="373"/>
      <c r="AM352" s="373"/>
      <c r="AN352" s="373">
        <v>1</v>
      </c>
      <c r="AO352" s="373"/>
      <c r="AP352" s="373"/>
      <c r="AQ352" s="373"/>
      <c r="AR352" s="373">
        <v>1</v>
      </c>
      <c r="AS352" s="373"/>
      <c r="AT352" s="373">
        <v>1</v>
      </c>
      <c r="AU352" s="373"/>
      <c r="AV352" s="373"/>
      <c r="AW352" s="373"/>
    </row>
    <row r="353" spans="1:49" ht="19.5" hidden="1" thickBot="1">
      <c r="A353" s="1814" t="s">
        <v>535</v>
      </c>
      <c r="B353" s="410" t="s">
        <v>536</v>
      </c>
      <c r="C353" s="1204">
        <f t="shared" si="78"/>
        <v>9</v>
      </c>
      <c r="D353" s="372">
        <f>L353+N353+P353+R353+T353+V353+X353+Z353+AB353+AD353+AF353+AH353+AJ353+AL353+AN353+AP353+AR353+AT353+AV353</f>
        <v>1</v>
      </c>
      <c r="E353" s="200">
        <f t="shared" si="79"/>
        <v>8</v>
      </c>
      <c r="F353" s="1247"/>
      <c r="G353" s="1247"/>
      <c r="H353" s="1247"/>
      <c r="I353" s="1212">
        <f>C353/C351*100%</f>
        <v>0.15789473684210525</v>
      </c>
      <c r="J353" s="1206">
        <f t="shared" si="72"/>
        <v>0.1111111111111111</v>
      </c>
      <c r="K353" s="1206">
        <f t="shared" si="73"/>
        <v>0.88888888888888884</v>
      </c>
      <c r="L353" s="373"/>
      <c r="M353" s="373">
        <v>1</v>
      </c>
      <c r="N353" s="373">
        <v>1</v>
      </c>
      <c r="O353" s="373"/>
      <c r="P353" s="373"/>
      <c r="Q353" s="373">
        <v>2</v>
      </c>
      <c r="R353" s="373"/>
      <c r="S353" s="373">
        <v>1</v>
      </c>
      <c r="T353" s="373"/>
      <c r="U353" s="373"/>
      <c r="V353" s="373"/>
      <c r="W353" s="373"/>
      <c r="X353" s="373"/>
      <c r="Y353" s="373">
        <v>2</v>
      </c>
      <c r="Z353" s="1232"/>
      <c r="AA353" s="1232"/>
      <c r="AB353" s="373"/>
      <c r="AC353" s="373"/>
      <c r="AD353" s="373"/>
      <c r="AE353" s="373"/>
      <c r="AF353" s="373"/>
      <c r="AG353" s="373"/>
      <c r="AH353" s="373"/>
      <c r="AI353" s="373"/>
      <c r="AJ353" s="373"/>
      <c r="AK353" s="373"/>
      <c r="AL353" s="373"/>
      <c r="AM353" s="373">
        <v>1</v>
      </c>
      <c r="AN353" s="373"/>
      <c r="AO353" s="373">
        <v>1</v>
      </c>
      <c r="AP353" s="373"/>
      <c r="AQ353" s="373"/>
      <c r="AR353" s="373"/>
      <c r="AS353" s="373"/>
      <c r="AT353" s="373"/>
      <c r="AU353" s="373"/>
      <c r="AV353" s="373"/>
      <c r="AW353" s="373"/>
    </row>
    <row r="354" spans="1:49" ht="19.5" hidden="1" thickBot="1">
      <c r="A354" s="1814" t="s">
        <v>537</v>
      </c>
      <c r="B354" s="410" t="s">
        <v>538</v>
      </c>
      <c r="C354" s="1204">
        <f t="shared" si="78"/>
        <v>13</v>
      </c>
      <c r="D354" s="372">
        <f>L354+N354+P354+R354+T354+V354+X354+Z354+AB354+AD354+AF354+AH354+AJ354+AL354+AN354+AP354+AR354+AT354+AV354</f>
        <v>3</v>
      </c>
      <c r="E354" s="200">
        <f t="shared" si="79"/>
        <v>10</v>
      </c>
      <c r="F354" s="1247"/>
      <c r="G354" s="1247"/>
      <c r="H354" s="1247"/>
      <c r="I354" s="1212">
        <f>C354/C351*100%</f>
        <v>0.22807017543859648</v>
      </c>
      <c r="J354" s="1206">
        <f t="shared" si="72"/>
        <v>0.23076923076923078</v>
      </c>
      <c r="K354" s="1206">
        <f t="shared" si="73"/>
        <v>0.76923076923076927</v>
      </c>
      <c r="L354" s="373"/>
      <c r="M354" s="373"/>
      <c r="N354" s="373"/>
      <c r="O354" s="373"/>
      <c r="P354" s="373"/>
      <c r="Q354" s="373"/>
      <c r="R354" s="373">
        <v>2</v>
      </c>
      <c r="S354" s="373">
        <v>4</v>
      </c>
      <c r="T354" s="373"/>
      <c r="U354" s="373">
        <v>1</v>
      </c>
      <c r="V354" s="373"/>
      <c r="W354" s="373"/>
      <c r="X354" s="373"/>
      <c r="Y354" s="373">
        <v>1</v>
      </c>
      <c r="Z354" s="1232"/>
      <c r="AA354" s="1232"/>
      <c r="AB354" s="373"/>
      <c r="AC354" s="373"/>
      <c r="AD354" s="373"/>
      <c r="AE354" s="373"/>
      <c r="AF354" s="373"/>
      <c r="AG354" s="373"/>
      <c r="AH354" s="373"/>
      <c r="AI354" s="373"/>
      <c r="AJ354" s="373"/>
      <c r="AK354" s="373">
        <v>1</v>
      </c>
      <c r="AL354" s="373"/>
      <c r="AM354" s="373"/>
      <c r="AN354" s="373"/>
      <c r="AO354" s="373">
        <v>2</v>
      </c>
      <c r="AP354" s="373"/>
      <c r="AQ354" s="373"/>
      <c r="AR354" s="373">
        <v>1</v>
      </c>
      <c r="AS354" s="373"/>
      <c r="AT354" s="373"/>
      <c r="AU354" s="373">
        <v>1</v>
      </c>
      <c r="AV354" s="373"/>
      <c r="AW354" s="373"/>
    </row>
    <row r="355" spans="1:49" ht="19.5" hidden="1" thickBot="1">
      <c r="A355" s="1814" t="s">
        <v>539</v>
      </c>
      <c r="B355" s="410" t="s">
        <v>540</v>
      </c>
      <c r="C355" s="1204">
        <f t="shared" si="78"/>
        <v>18</v>
      </c>
      <c r="D355" s="372">
        <f>L355+N355+P355+R355+T355+V355+X355+Z355+AB355+AD355+AF355+AH355+AJ355+AL355+AN355+AP355+AR355+AT355+AV355</f>
        <v>3</v>
      </c>
      <c r="E355" s="200">
        <f t="shared" si="79"/>
        <v>15</v>
      </c>
      <c r="F355" s="1247"/>
      <c r="G355" s="1247"/>
      <c r="H355" s="1247"/>
      <c r="I355" s="1212">
        <f>C355/C351*100%</f>
        <v>0.31578947368421051</v>
      </c>
      <c r="J355" s="1206">
        <f t="shared" si="72"/>
        <v>0.16666666666666666</v>
      </c>
      <c r="K355" s="1206">
        <f t="shared" si="73"/>
        <v>0.83333333333333337</v>
      </c>
      <c r="L355" s="373"/>
      <c r="M355" s="373"/>
      <c r="N355" s="373"/>
      <c r="O355" s="373"/>
      <c r="P355" s="373"/>
      <c r="Q355" s="373"/>
      <c r="R355" s="373"/>
      <c r="S355" s="373">
        <v>5</v>
      </c>
      <c r="T355" s="373"/>
      <c r="U355" s="373"/>
      <c r="V355" s="373"/>
      <c r="W355" s="373"/>
      <c r="X355" s="373"/>
      <c r="Y355" s="373"/>
      <c r="Z355" s="1232"/>
      <c r="AA355" s="1232">
        <v>3</v>
      </c>
      <c r="AB355" s="373">
        <v>1</v>
      </c>
      <c r="AC355" s="373"/>
      <c r="AD355" s="373"/>
      <c r="AE355" s="373"/>
      <c r="AF355" s="373"/>
      <c r="AG355" s="373"/>
      <c r="AH355" s="373">
        <v>1</v>
      </c>
      <c r="AI355" s="373"/>
      <c r="AJ355" s="373"/>
      <c r="AK355" s="373">
        <v>1</v>
      </c>
      <c r="AL355" s="373"/>
      <c r="AM355" s="373">
        <v>1</v>
      </c>
      <c r="AN355" s="373"/>
      <c r="AO355" s="373">
        <v>3</v>
      </c>
      <c r="AP355" s="373"/>
      <c r="AQ355" s="373">
        <v>2</v>
      </c>
      <c r="AR355" s="373"/>
      <c r="AS355" s="373"/>
      <c r="AT355" s="373">
        <v>1</v>
      </c>
      <c r="AU355" s="373"/>
      <c r="AV355" s="373"/>
      <c r="AW355" s="373"/>
    </row>
    <row r="356" spans="1:49" ht="19.5" hidden="1" thickBot="1">
      <c r="A356" s="1817">
        <v>13</v>
      </c>
      <c r="B356" s="393" t="s">
        <v>541</v>
      </c>
      <c r="C356" s="1204">
        <f t="shared" si="78"/>
        <v>2</v>
      </c>
      <c r="D356" s="197">
        <f t="shared" ref="D356:D370" si="80">L356+N356+P356+R356+T356+V356+X356+Z356+AB356+AD356+AF356+AH356+AJ356+AL356+AN356+AP356+AR356+AT356+AV356</f>
        <v>1</v>
      </c>
      <c r="E356" s="197">
        <f t="shared" si="79"/>
        <v>1</v>
      </c>
      <c r="F356" s="1247"/>
      <c r="G356" s="1247"/>
      <c r="H356" s="1247"/>
      <c r="I356" s="1205">
        <f>SUM(I357:I360)</f>
        <v>1</v>
      </c>
      <c r="J356" s="1206">
        <f t="shared" si="72"/>
        <v>0.5</v>
      </c>
      <c r="K356" s="1206">
        <f t="shared" si="73"/>
        <v>0.5</v>
      </c>
      <c r="L356" s="396">
        <v>0</v>
      </c>
      <c r="M356" s="396">
        <v>0</v>
      </c>
      <c r="N356" s="396">
        <v>1</v>
      </c>
      <c r="O356" s="396">
        <v>0</v>
      </c>
      <c r="P356" s="396">
        <v>0</v>
      </c>
      <c r="Q356" s="396">
        <v>0</v>
      </c>
      <c r="R356" s="396">
        <v>0</v>
      </c>
      <c r="S356" s="396">
        <v>0</v>
      </c>
      <c r="T356" s="396">
        <v>0</v>
      </c>
      <c r="U356" s="396">
        <v>0</v>
      </c>
      <c r="V356" s="396">
        <v>0</v>
      </c>
      <c r="W356" s="396">
        <v>0</v>
      </c>
      <c r="X356" s="396">
        <v>0</v>
      </c>
      <c r="Y356" s="396">
        <v>0</v>
      </c>
      <c r="Z356" s="396">
        <v>0</v>
      </c>
      <c r="AA356" s="396">
        <v>0</v>
      </c>
      <c r="AB356" s="396">
        <v>0</v>
      </c>
      <c r="AC356" s="396">
        <v>0</v>
      </c>
      <c r="AD356" s="396">
        <v>0</v>
      </c>
      <c r="AE356" s="396">
        <v>0</v>
      </c>
      <c r="AF356" s="396">
        <v>0</v>
      </c>
      <c r="AG356" s="396">
        <v>0</v>
      </c>
      <c r="AH356" s="396">
        <v>0</v>
      </c>
      <c r="AI356" s="396">
        <v>0</v>
      </c>
      <c r="AJ356" s="396">
        <v>0</v>
      </c>
      <c r="AK356" s="396">
        <v>0</v>
      </c>
      <c r="AL356" s="396">
        <v>0</v>
      </c>
      <c r="AM356" s="396">
        <v>0</v>
      </c>
      <c r="AN356" s="396">
        <v>0</v>
      </c>
      <c r="AO356" s="396">
        <v>0</v>
      </c>
      <c r="AP356" s="396">
        <v>0</v>
      </c>
      <c r="AQ356" s="396">
        <v>0</v>
      </c>
      <c r="AR356" s="396">
        <v>0</v>
      </c>
      <c r="AS356" s="396">
        <v>0</v>
      </c>
      <c r="AT356" s="396">
        <v>0</v>
      </c>
      <c r="AU356" s="396">
        <v>1</v>
      </c>
      <c r="AV356" s="396">
        <v>0</v>
      </c>
      <c r="AW356" s="396"/>
    </row>
    <row r="357" spans="1:49" ht="19.5" hidden="1" thickBot="1">
      <c r="A357" s="1814" t="s">
        <v>542</v>
      </c>
      <c r="B357" s="410" t="s">
        <v>534</v>
      </c>
      <c r="C357" s="1204">
        <f t="shared" si="78"/>
        <v>0</v>
      </c>
      <c r="D357" s="372">
        <f t="shared" si="80"/>
        <v>0</v>
      </c>
      <c r="E357" s="196">
        <f t="shared" si="79"/>
        <v>0</v>
      </c>
      <c r="F357" s="1247"/>
      <c r="G357" s="1247"/>
      <c r="H357" s="1247"/>
      <c r="I357" s="1212">
        <f>C357/C356*100%</f>
        <v>0</v>
      </c>
      <c r="J357" s="1206" t="e">
        <f t="shared" si="72"/>
        <v>#DIV/0!</v>
      </c>
      <c r="K357" s="1206" t="e">
        <f t="shared" si="73"/>
        <v>#DIV/0!</v>
      </c>
      <c r="L357" s="373"/>
      <c r="M357" s="373"/>
      <c r="N357" s="373"/>
      <c r="O357" s="373"/>
      <c r="P357" s="373"/>
      <c r="Q357" s="373"/>
      <c r="R357" s="373"/>
      <c r="S357" s="373"/>
      <c r="T357" s="373"/>
      <c r="U357" s="373"/>
      <c r="V357" s="373"/>
      <c r="W357" s="373"/>
      <c r="X357" s="373"/>
      <c r="Y357" s="373"/>
      <c r="Z357" s="373"/>
      <c r="AA357" s="373"/>
      <c r="AB357" s="373"/>
      <c r="AC357" s="373"/>
      <c r="AD357" s="373"/>
      <c r="AE357" s="373"/>
      <c r="AF357" s="373"/>
      <c r="AG357" s="373"/>
      <c r="AH357" s="373"/>
      <c r="AI357" s="373"/>
      <c r="AJ357" s="373"/>
      <c r="AK357" s="373"/>
      <c r="AL357" s="373"/>
      <c r="AM357" s="373"/>
      <c r="AN357" s="373"/>
      <c r="AO357" s="373"/>
      <c r="AP357" s="373"/>
      <c r="AQ357" s="373"/>
      <c r="AR357" s="373"/>
      <c r="AS357" s="373"/>
      <c r="AT357" s="373"/>
      <c r="AU357" s="373"/>
      <c r="AV357" s="373"/>
      <c r="AW357" s="373"/>
    </row>
    <row r="358" spans="1:49" ht="19.5" hidden="1" thickBot="1">
      <c r="A358" s="1814" t="s">
        <v>543</v>
      </c>
      <c r="B358" s="410" t="s">
        <v>536</v>
      </c>
      <c r="C358" s="1204">
        <f t="shared" si="78"/>
        <v>1</v>
      </c>
      <c r="D358" s="372">
        <f t="shared" si="80"/>
        <v>1</v>
      </c>
      <c r="E358" s="196">
        <f t="shared" si="79"/>
        <v>0</v>
      </c>
      <c r="F358" s="1247"/>
      <c r="G358" s="1247"/>
      <c r="H358" s="1247"/>
      <c r="I358" s="1212">
        <f>C358/C356*100%</f>
        <v>0.5</v>
      </c>
      <c r="J358" s="1206">
        <f t="shared" si="72"/>
        <v>1</v>
      </c>
      <c r="K358" s="1206">
        <f t="shared" si="73"/>
        <v>0</v>
      </c>
      <c r="L358" s="373"/>
      <c r="M358" s="373"/>
      <c r="N358" s="373">
        <v>1</v>
      </c>
      <c r="O358" s="373"/>
      <c r="P358" s="373"/>
      <c r="Q358" s="373"/>
      <c r="R358" s="373"/>
      <c r="S358" s="373"/>
      <c r="T358" s="373"/>
      <c r="U358" s="373"/>
      <c r="V358" s="373"/>
      <c r="W358" s="373"/>
      <c r="X358" s="373"/>
      <c r="Y358" s="373"/>
      <c r="Z358" s="373"/>
      <c r="AA358" s="373"/>
      <c r="AB358" s="373"/>
      <c r="AC358" s="373"/>
      <c r="AD358" s="373"/>
      <c r="AE358" s="373"/>
      <c r="AF358" s="373"/>
      <c r="AG358" s="373"/>
      <c r="AH358" s="373"/>
      <c r="AI358" s="373"/>
      <c r="AJ358" s="373"/>
      <c r="AK358" s="373"/>
      <c r="AL358" s="373"/>
      <c r="AM358" s="373"/>
      <c r="AN358" s="373"/>
      <c r="AO358" s="373"/>
      <c r="AP358" s="373"/>
      <c r="AQ358" s="373"/>
      <c r="AR358" s="373"/>
      <c r="AS358" s="373"/>
      <c r="AT358" s="373"/>
      <c r="AU358" s="373"/>
      <c r="AV358" s="373"/>
      <c r="AW358" s="373"/>
    </row>
    <row r="359" spans="1:49" ht="19.5" hidden="1" thickBot="1">
      <c r="A359" s="1814" t="s">
        <v>544</v>
      </c>
      <c r="B359" s="410" t="s">
        <v>538</v>
      </c>
      <c r="C359" s="1204">
        <f t="shared" si="78"/>
        <v>1</v>
      </c>
      <c r="D359" s="372">
        <f t="shared" si="80"/>
        <v>0</v>
      </c>
      <c r="E359" s="196">
        <f t="shared" si="79"/>
        <v>1</v>
      </c>
      <c r="F359" s="1247"/>
      <c r="G359" s="1247"/>
      <c r="H359" s="1247"/>
      <c r="I359" s="1212">
        <f>C359/C356*100%</f>
        <v>0.5</v>
      </c>
      <c r="J359" s="1206">
        <f t="shared" si="72"/>
        <v>0</v>
      </c>
      <c r="K359" s="1206">
        <f t="shared" si="73"/>
        <v>1</v>
      </c>
      <c r="L359" s="373"/>
      <c r="M359" s="373"/>
      <c r="N359" s="373"/>
      <c r="O359" s="373"/>
      <c r="P359" s="373"/>
      <c r="Q359" s="373"/>
      <c r="R359" s="373"/>
      <c r="S359" s="373"/>
      <c r="T359" s="373"/>
      <c r="U359" s="373"/>
      <c r="V359" s="373"/>
      <c r="W359" s="373"/>
      <c r="X359" s="373"/>
      <c r="Y359" s="373"/>
      <c r="Z359" s="373"/>
      <c r="AA359" s="373"/>
      <c r="AB359" s="373"/>
      <c r="AC359" s="373"/>
      <c r="AD359" s="373"/>
      <c r="AE359" s="373"/>
      <c r="AF359" s="373"/>
      <c r="AG359" s="373"/>
      <c r="AH359" s="373"/>
      <c r="AI359" s="373"/>
      <c r="AJ359" s="373"/>
      <c r="AK359" s="373"/>
      <c r="AL359" s="373"/>
      <c r="AM359" s="373"/>
      <c r="AN359" s="373"/>
      <c r="AO359" s="373"/>
      <c r="AP359" s="373"/>
      <c r="AQ359" s="373"/>
      <c r="AR359" s="373"/>
      <c r="AS359" s="373"/>
      <c r="AT359" s="373"/>
      <c r="AU359" s="373">
        <v>1</v>
      </c>
      <c r="AV359" s="373"/>
      <c r="AW359" s="373"/>
    </row>
    <row r="360" spans="1:49" ht="19.5" hidden="1" thickBot="1">
      <c r="A360" s="1814" t="s">
        <v>545</v>
      </c>
      <c r="B360" s="410" t="s">
        <v>540</v>
      </c>
      <c r="C360" s="1204">
        <f t="shared" si="78"/>
        <v>0</v>
      </c>
      <c r="D360" s="372">
        <f t="shared" si="80"/>
        <v>0</v>
      </c>
      <c r="E360" s="196">
        <f t="shared" si="79"/>
        <v>0</v>
      </c>
      <c r="F360" s="1247"/>
      <c r="G360" s="1247"/>
      <c r="H360" s="1247"/>
      <c r="I360" s="1212">
        <f>C360/C356*100%</f>
        <v>0</v>
      </c>
      <c r="J360" s="1206" t="e">
        <f t="shared" ref="J360:J408" si="81">D360/C360*100%</f>
        <v>#DIV/0!</v>
      </c>
      <c r="K360" s="1206" t="e">
        <f t="shared" ref="K360:K408" si="82">E360/C360*100%</f>
        <v>#DIV/0!</v>
      </c>
      <c r="L360" s="373"/>
      <c r="M360" s="373"/>
      <c r="N360" s="373"/>
      <c r="O360" s="373"/>
      <c r="P360" s="373"/>
      <c r="Q360" s="373"/>
      <c r="R360" s="373"/>
      <c r="S360" s="373"/>
      <c r="T360" s="373"/>
      <c r="U360" s="373"/>
      <c r="V360" s="373"/>
      <c r="W360" s="373"/>
      <c r="X360" s="373"/>
      <c r="Y360" s="373"/>
      <c r="Z360" s="373"/>
      <c r="AA360" s="373"/>
      <c r="AB360" s="373"/>
      <c r="AC360" s="373"/>
      <c r="AD360" s="373"/>
      <c r="AE360" s="373"/>
      <c r="AF360" s="373"/>
      <c r="AG360" s="373"/>
      <c r="AH360" s="373"/>
      <c r="AI360" s="373"/>
      <c r="AJ360" s="373"/>
      <c r="AK360" s="373"/>
      <c r="AL360" s="373"/>
      <c r="AM360" s="373"/>
      <c r="AN360" s="373"/>
      <c r="AO360" s="373"/>
      <c r="AP360" s="373"/>
      <c r="AQ360" s="373"/>
      <c r="AR360" s="373"/>
      <c r="AS360" s="373"/>
      <c r="AT360" s="373"/>
      <c r="AU360" s="373"/>
      <c r="AV360" s="373"/>
      <c r="AW360" s="373"/>
    </row>
    <row r="361" spans="1:49" ht="19.5" hidden="1" thickBot="1">
      <c r="A361" s="1817">
        <v>14</v>
      </c>
      <c r="B361" s="393" t="s">
        <v>546</v>
      </c>
      <c r="C361" s="1204">
        <f t="shared" si="78"/>
        <v>3</v>
      </c>
      <c r="D361" s="197">
        <f t="shared" si="80"/>
        <v>0</v>
      </c>
      <c r="E361" s="197">
        <f t="shared" si="79"/>
        <v>3</v>
      </c>
      <c r="F361" s="1247"/>
      <c r="G361" s="1247"/>
      <c r="H361" s="1247"/>
      <c r="I361" s="1205">
        <f>SUM(I362:I366)</f>
        <v>1</v>
      </c>
      <c r="J361" s="1206">
        <f t="shared" si="81"/>
        <v>0</v>
      </c>
      <c r="K361" s="1206">
        <f t="shared" si="82"/>
        <v>1</v>
      </c>
      <c r="L361" s="396">
        <v>0</v>
      </c>
      <c r="M361" s="396">
        <v>0</v>
      </c>
      <c r="N361" s="396">
        <v>0</v>
      </c>
      <c r="O361" s="396">
        <v>0</v>
      </c>
      <c r="P361" s="396">
        <v>0</v>
      </c>
      <c r="Q361" s="396">
        <v>0</v>
      </c>
      <c r="R361" s="396">
        <v>0</v>
      </c>
      <c r="S361" s="396">
        <v>1</v>
      </c>
      <c r="T361" s="396">
        <v>0</v>
      </c>
      <c r="U361" s="396">
        <v>0</v>
      </c>
      <c r="V361" s="396">
        <v>0</v>
      </c>
      <c r="W361" s="396">
        <v>0</v>
      </c>
      <c r="X361" s="396">
        <v>0</v>
      </c>
      <c r="Y361" s="396">
        <v>1</v>
      </c>
      <c r="Z361" s="396">
        <v>0</v>
      </c>
      <c r="AA361" s="396">
        <v>0</v>
      </c>
      <c r="AB361" s="396">
        <v>0</v>
      </c>
      <c r="AC361" s="396">
        <v>0</v>
      </c>
      <c r="AD361" s="396">
        <v>0</v>
      </c>
      <c r="AE361" s="396">
        <v>0</v>
      </c>
      <c r="AF361" s="396">
        <v>0</v>
      </c>
      <c r="AG361" s="396">
        <v>0</v>
      </c>
      <c r="AH361" s="396">
        <v>0</v>
      </c>
      <c r="AI361" s="396">
        <v>0</v>
      </c>
      <c r="AJ361" s="396">
        <v>0</v>
      </c>
      <c r="AK361" s="396">
        <v>0</v>
      </c>
      <c r="AL361" s="396">
        <v>0</v>
      </c>
      <c r="AM361" s="396">
        <v>0</v>
      </c>
      <c r="AN361" s="396">
        <v>0</v>
      </c>
      <c r="AO361" s="396">
        <v>1</v>
      </c>
      <c r="AP361" s="396">
        <v>0</v>
      </c>
      <c r="AQ361" s="396">
        <v>0</v>
      </c>
      <c r="AR361" s="396">
        <v>0</v>
      </c>
      <c r="AS361" s="396">
        <v>0</v>
      </c>
      <c r="AT361" s="396">
        <v>0</v>
      </c>
      <c r="AU361" s="396">
        <v>0</v>
      </c>
      <c r="AV361" s="396">
        <v>0</v>
      </c>
      <c r="AW361" s="396">
        <v>0</v>
      </c>
    </row>
    <row r="362" spans="1:49" ht="19.5" hidden="1" thickBot="1">
      <c r="A362" s="1814" t="s">
        <v>547</v>
      </c>
      <c r="B362" s="371" t="s">
        <v>548</v>
      </c>
      <c r="C362" s="1204">
        <f t="shared" si="78"/>
        <v>3</v>
      </c>
      <c r="D362" s="372">
        <f t="shared" si="80"/>
        <v>0</v>
      </c>
      <c r="E362" s="196">
        <f t="shared" si="79"/>
        <v>3</v>
      </c>
      <c r="F362" s="1247"/>
      <c r="G362" s="1247"/>
      <c r="H362" s="1247"/>
      <c r="I362" s="1212">
        <f>C362/C361*100%</f>
        <v>1</v>
      </c>
      <c r="J362" s="1206">
        <f t="shared" si="81"/>
        <v>0</v>
      </c>
      <c r="K362" s="1206">
        <f t="shared" si="82"/>
        <v>1</v>
      </c>
      <c r="L362" s="373"/>
      <c r="M362" s="373"/>
      <c r="N362" s="373"/>
      <c r="O362" s="373"/>
      <c r="P362" s="373"/>
      <c r="Q362" s="373"/>
      <c r="R362" s="373"/>
      <c r="S362" s="373">
        <v>1</v>
      </c>
      <c r="T362" s="373"/>
      <c r="U362" s="373"/>
      <c r="V362" s="373"/>
      <c r="W362" s="373"/>
      <c r="X362" s="373"/>
      <c r="Y362" s="373">
        <v>1</v>
      </c>
      <c r="Z362" s="373"/>
      <c r="AA362" s="373"/>
      <c r="AB362" s="373"/>
      <c r="AC362" s="373"/>
      <c r="AD362" s="373"/>
      <c r="AE362" s="373"/>
      <c r="AF362" s="373"/>
      <c r="AG362" s="373"/>
      <c r="AH362" s="373"/>
      <c r="AI362" s="373"/>
      <c r="AJ362" s="373"/>
      <c r="AK362" s="373"/>
      <c r="AL362" s="373"/>
      <c r="AM362" s="373"/>
      <c r="AN362" s="373"/>
      <c r="AO362" s="373">
        <v>1</v>
      </c>
      <c r="AP362" s="373"/>
      <c r="AQ362" s="373"/>
      <c r="AR362" s="373"/>
      <c r="AS362" s="373"/>
      <c r="AT362" s="373"/>
      <c r="AU362" s="373"/>
      <c r="AV362" s="373"/>
      <c r="AW362" s="373"/>
    </row>
    <row r="363" spans="1:49" ht="19.5" hidden="1" thickBot="1">
      <c r="A363" s="1814" t="s">
        <v>549</v>
      </c>
      <c r="B363" s="371" t="s">
        <v>418</v>
      </c>
      <c r="C363" s="1204">
        <f t="shared" si="78"/>
        <v>0</v>
      </c>
      <c r="D363" s="372">
        <f t="shared" si="80"/>
        <v>0</v>
      </c>
      <c r="E363" s="196">
        <f t="shared" si="79"/>
        <v>0</v>
      </c>
      <c r="F363" s="1247"/>
      <c r="G363" s="1247"/>
      <c r="H363" s="1247"/>
      <c r="I363" s="1212">
        <f>C363/C361*100%</f>
        <v>0</v>
      </c>
      <c r="J363" s="1206" t="e">
        <f t="shared" si="81"/>
        <v>#DIV/0!</v>
      </c>
      <c r="K363" s="1206" t="e">
        <f t="shared" si="82"/>
        <v>#DIV/0!</v>
      </c>
      <c r="L363" s="373"/>
      <c r="M363" s="373"/>
      <c r="N363" s="373"/>
      <c r="O363" s="373"/>
      <c r="P363" s="373"/>
      <c r="Q363" s="373"/>
      <c r="R363" s="373"/>
      <c r="S363" s="373"/>
      <c r="T363" s="373"/>
      <c r="U363" s="373"/>
      <c r="V363" s="373"/>
      <c r="W363" s="373"/>
      <c r="X363" s="373"/>
      <c r="Y363" s="373"/>
      <c r="Z363" s="373"/>
      <c r="AA363" s="373"/>
      <c r="AB363" s="373"/>
      <c r="AC363" s="373"/>
      <c r="AD363" s="373"/>
      <c r="AE363" s="373"/>
      <c r="AF363" s="373"/>
      <c r="AG363" s="373"/>
      <c r="AH363" s="373"/>
      <c r="AI363" s="373"/>
      <c r="AJ363" s="373"/>
      <c r="AK363" s="373"/>
      <c r="AL363" s="373"/>
      <c r="AM363" s="373"/>
      <c r="AN363" s="373"/>
      <c r="AO363" s="373"/>
      <c r="AP363" s="373"/>
      <c r="AQ363" s="373"/>
      <c r="AR363" s="373"/>
      <c r="AS363" s="373"/>
      <c r="AT363" s="373"/>
      <c r="AU363" s="373"/>
      <c r="AV363" s="373"/>
      <c r="AW363" s="373"/>
    </row>
    <row r="364" spans="1:49" ht="19.5" hidden="1" thickBot="1">
      <c r="A364" s="1814" t="s">
        <v>550</v>
      </c>
      <c r="B364" s="371" t="s">
        <v>420</v>
      </c>
      <c r="C364" s="1204">
        <f t="shared" si="78"/>
        <v>0</v>
      </c>
      <c r="D364" s="372">
        <f t="shared" si="80"/>
        <v>0</v>
      </c>
      <c r="E364" s="196">
        <f t="shared" si="79"/>
        <v>0</v>
      </c>
      <c r="F364" s="1247"/>
      <c r="G364" s="1247"/>
      <c r="H364" s="1247"/>
      <c r="I364" s="1212">
        <f>C364/C361*100%</f>
        <v>0</v>
      </c>
      <c r="J364" s="1206" t="e">
        <f t="shared" si="81"/>
        <v>#DIV/0!</v>
      </c>
      <c r="K364" s="1206" t="e">
        <f t="shared" si="82"/>
        <v>#DIV/0!</v>
      </c>
      <c r="L364" s="373"/>
      <c r="M364" s="373"/>
      <c r="N364" s="373"/>
      <c r="O364" s="373"/>
      <c r="P364" s="373"/>
      <c r="Q364" s="373"/>
      <c r="R364" s="373"/>
      <c r="S364" s="373"/>
      <c r="T364" s="373"/>
      <c r="U364" s="373"/>
      <c r="V364" s="373"/>
      <c r="W364" s="373"/>
      <c r="X364" s="373"/>
      <c r="Y364" s="373"/>
      <c r="Z364" s="373"/>
      <c r="AA364" s="373"/>
      <c r="AB364" s="373"/>
      <c r="AC364" s="373"/>
      <c r="AD364" s="373"/>
      <c r="AE364" s="373"/>
      <c r="AF364" s="373"/>
      <c r="AG364" s="373"/>
      <c r="AH364" s="373"/>
      <c r="AI364" s="373"/>
      <c r="AJ364" s="373"/>
      <c r="AK364" s="373"/>
      <c r="AL364" s="373"/>
      <c r="AM364" s="373"/>
      <c r="AN364" s="373"/>
      <c r="AO364" s="373"/>
      <c r="AP364" s="373"/>
      <c r="AQ364" s="373"/>
      <c r="AR364" s="373"/>
      <c r="AS364" s="373"/>
      <c r="AT364" s="373"/>
      <c r="AU364" s="373"/>
      <c r="AV364" s="373"/>
      <c r="AW364" s="373"/>
    </row>
    <row r="365" spans="1:49" ht="19.5" hidden="1" thickBot="1">
      <c r="A365" s="1814" t="s">
        <v>551</v>
      </c>
      <c r="B365" s="371" t="s">
        <v>552</v>
      </c>
      <c r="C365" s="1204">
        <f t="shared" si="78"/>
        <v>0</v>
      </c>
      <c r="D365" s="372">
        <f t="shared" si="80"/>
        <v>0</v>
      </c>
      <c r="E365" s="196">
        <f t="shared" si="79"/>
        <v>0</v>
      </c>
      <c r="F365" s="1247"/>
      <c r="G365" s="1247"/>
      <c r="H365" s="1247"/>
      <c r="I365" s="1212">
        <f>C365/C361*100%</f>
        <v>0</v>
      </c>
      <c r="J365" s="1206" t="e">
        <f t="shared" si="81"/>
        <v>#DIV/0!</v>
      </c>
      <c r="K365" s="1206" t="e">
        <f t="shared" si="82"/>
        <v>#DIV/0!</v>
      </c>
      <c r="L365" s="373"/>
      <c r="M365" s="373"/>
      <c r="N365" s="373"/>
      <c r="O365" s="373"/>
      <c r="P365" s="373"/>
      <c r="Q365" s="373"/>
      <c r="R365" s="373"/>
      <c r="S365" s="373"/>
      <c r="T365" s="373"/>
      <c r="U365" s="373"/>
      <c r="V365" s="373"/>
      <c r="W365" s="373"/>
      <c r="X365" s="373"/>
      <c r="Y365" s="373"/>
      <c r="Z365" s="373"/>
      <c r="AA365" s="373"/>
      <c r="AB365" s="373"/>
      <c r="AC365" s="373"/>
      <c r="AD365" s="373"/>
      <c r="AE365" s="373"/>
      <c r="AF365" s="373"/>
      <c r="AG365" s="373"/>
      <c r="AH365" s="373"/>
      <c r="AI365" s="373"/>
      <c r="AJ365" s="373"/>
      <c r="AK365" s="373"/>
      <c r="AL365" s="373"/>
      <c r="AM365" s="373"/>
      <c r="AN365" s="373"/>
      <c r="AO365" s="373"/>
      <c r="AP365" s="373"/>
      <c r="AQ365" s="373"/>
      <c r="AR365" s="373"/>
      <c r="AS365" s="373"/>
      <c r="AT365" s="373"/>
      <c r="AU365" s="373"/>
      <c r="AV365" s="373"/>
      <c r="AW365" s="373"/>
    </row>
    <row r="366" spans="1:49" ht="19.5" hidden="1" thickBot="1">
      <c r="A366" s="1814" t="s">
        <v>553</v>
      </c>
      <c r="B366" s="371" t="s">
        <v>414</v>
      </c>
      <c r="C366" s="1204">
        <f t="shared" si="78"/>
        <v>0</v>
      </c>
      <c r="D366" s="372">
        <f t="shared" si="80"/>
        <v>0</v>
      </c>
      <c r="E366" s="196">
        <f t="shared" si="79"/>
        <v>0</v>
      </c>
      <c r="F366" s="1247"/>
      <c r="G366" s="1247"/>
      <c r="H366" s="1247"/>
      <c r="I366" s="1212">
        <f>C366/C361*100%</f>
        <v>0</v>
      </c>
      <c r="J366" s="1206" t="e">
        <f t="shared" si="81"/>
        <v>#DIV/0!</v>
      </c>
      <c r="K366" s="1206" t="e">
        <f t="shared" si="82"/>
        <v>#DIV/0!</v>
      </c>
      <c r="L366" s="373"/>
      <c r="M366" s="373"/>
      <c r="N366" s="373"/>
      <c r="O366" s="373"/>
      <c r="P366" s="373"/>
      <c r="Q366" s="373"/>
      <c r="R366" s="373"/>
      <c r="S366" s="373"/>
      <c r="T366" s="373"/>
      <c r="U366" s="373"/>
      <c r="V366" s="373"/>
      <c r="W366" s="373"/>
      <c r="X366" s="373"/>
      <c r="Y366" s="373"/>
      <c r="Z366" s="373"/>
      <c r="AA366" s="373"/>
      <c r="AB366" s="373"/>
      <c r="AC366" s="373"/>
      <c r="AD366" s="373"/>
      <c r="AE366" s="373"/>
      <c r="AF366" s="373"/>
      <c r="AG366" s="373"/>
      <c r="AH366" s="373"/>
      <c r="AI366" s="373"/>
      <c r="AJ366" s="373"/>
      <c r="AK366" s="373"/>
      <c r="AL366" s="373"/>
      <c r="AM366" s="373"/>
      <c r="AN366" s="373"/>
      <c r="AO366" s="373"/>
      <c r="AP366" s="373"/>
      <c r="AQ366" s="373"/>
      <c r="AR366" s="373"/>
      <c r="AS366" s="373"/>
      <c r="AT366" s="373"/>
      <c r="AU366" s="373"/>
      <c r="AV366" s="373"/>
      <c r="AW366" s="373"/>
    </row>
    <row r="367" spans="1:49" ht="32.25" hidden="1" thickBot="1">
      <c r="A367" s="1817">
        <v>15</v>
      </c>
      <c r="B367" s="393" t="s">
        <v>554</v>
      </c>
      <c r="C367" s="1204">
        <f t="shared" si="78"/>
        <v>57</v>
      </c>
      <c r="D367" s="197">
        <f t="shared" si="80"/>
        <v>11</v>
      </c>
      <c r="E367" s="197">
        <f t="shared" si="79"/>
        <v>46</v>
      </c>
      <c r="F367" s="1247"/>
      <c r="G367" s="1247"/>
      <c r="H367" s="1247"/>
      <c r="I367" s="1205">
        <f>SUM(I368+I372+I373+I374+I375+I376)</f>
        <v>1</v>
      </c>
      <c r="J367" s="1206">
        <f t="shared" si="81"/>
        <v>0.19298245614035087</v>
      </c>
      <c r="K367" s="1206">
        <f t="shared" si="82"/>
        <v>0.80701754385964908</v>
      </c>
      <c r="L367" s="396">
        <v>0</v>
      </c>
      <c r="M367" s="396">
        <v>1</v>
      </c>
      <c r="N367" s="396">
        <v>1</v>
      </c>
      <c r="O367" s="396">
        <v>0</v>
      </c>
      <c r="P367" s="396">
        <v>0</v>
      </c>
      <c r="Q367" s="396">
        <v>2</v>
      </c>
      <c r="R367" s="396">
        <v>2</v>
      </c>
      <c r="S367" s="396">
        <v>12</v>
      </c>
      <c r="T367" s="396">
        <v>0</v>
      </c>
      <c r="U367" s="396">
        <v>1</v>
      </c>
      <c r="V367" s="396">
        <v>0</v>
      </c>
      <c r="W367" s="396">
        <v>0</v>
      </c>
      <c r="X367" s="396">
        <v>0</v>
      </c>
      <c r="Y367" s="396">
        <v>5</v>
      </c>
      <c r="Z367" s="396">
        <v>1</v>
      </c>
      <c r="AA367" s="396">
        <v>8</v>
      </c>
      <c r="AB367" s="396">
        <v>1</v>
      </c>
      <c r="AC367" s="396">
        <v>0</v>
      </c>
      <c r="AD367" s="396">
        <v>0</v>
      </c>
      <c r="AE367" s="396">
        <v>1</v>
      </c>
      <c r="AF367" s="396">
        <v>0</v>
      </c>
      <c r="AG367" s="396">
        <v>0</v>
      </c>
      <c r="AH367" s="396">
        <v>1</v>
      </c>
      <c r="AI367" s="396">
        <v>2</v>
      </c>
      <c r="AJ367" s="396">
        <v>0</v>
      </c>
      <c r="AK367" s="396">
        <v>3</v>
      </c>
      <c r="AL367" s="396">
        <v>0</v>
      </c>
      <c r="AM367" s="396">
        <v>2</v>
      </c>
      <c r="AN367" s="396">
        <v>1</v>
      </c>
      <c r="AO367" s="396">
        <v>6</v>
      </c>
      <c r="AP367" s="396">
        <v>0</v>
      </c>
      <c r="AQ367" s="396">
        <v>2</v>
      </c>
      <c r="AR367" s="396">
        <v>2</v>
      </c>
      <c r="AS367" s="396">
        <v>0</v>
      </c>
      <c r="AT367" s="396">
        <v>2</v>
      </c>
      <c r="AU367" s="396">
        <v>1</v>
      </c>
      <c r="AV367" s="396">
        <v>0</v>
      </c>
      <c r="AW367" s="396"/>
    </row>
    <row r="368" spans="1:49" ht="19.5" hidden="1" thickBot="1">
      <c r="A368" s="1814" t="s">
        <v>555</v>
      </c>
      <c r="B368" s="412" t="s">
        <v>695</v>
      </c>
      <c r="C368" s="1204">
        <f t="shared" si="78"/>
        <v>26</v>
      </c>
      <c r="D368" s="195">
        <f t="shared" si="80"/>
        <v>4</v>
      </c>
      <c r="E368" s="195">
        <f t="shared" si="79"/>
        <v>22</v>
      </c>
      <c r="F368" s="1247"/>
      <c r="G368" s="1247"/>
      <c r="H368" s="1247"/>
      <c r="I368" s="1212">
        <f>C368/C367*100%</f>
        <v>0.45614035087719296</v>
      </c>
      <c r="J368" s="1206">
        <f t="shared" si="81"/>
        <v>0.15384615384615385</v>
      </c>
      <c r="K368" s="1206">
        <f t="shared" si="82"/>
        <v>0.84615384615384615</v>
      </c>
      <c r="L368" s="413">
        <v>0</v>
      </c>
      <c r="M368" s="413">
        <v>0</v>
      </c>
      <c r="N368" s="413">
        <v>0</v>
      </c>
      <c r="O368" s="413">
        <v>0</v>
      </c>
      <c r="P368" s="413">
        <v>0</v>
      </c>
      <c r="Q368" s="413">
        <v>2</v>
      </c>
      <c r="R368" s="413">
        <v>1</v>
      </c>
      <c r="S368" s="413">
        <v>4</v>
      </c>
      <c r="T368" s="413">
        <v>0</v>
      </c>
      <c r="U368" s="413">
        <v>0</v>
      </c>
      <c r="V368" s="413">
        <v>0</v>
      </c>
      <c r="W368" s="413">
        <v>0</v>
      </c>
      <c r="X368" s="413">
        <v>0</v>
      </c>
      <c r="Y368" s="413">
        <v>0</v>
      </c>
      <c r="Z368" s="413">
        <v>1</v>
      </c>
      <c r="AA368" s="413">
        <v>3</v>
      </c>
      <c r="AB368" s="413">
        <v>0</v>
      </c>
      <c r="AC368" s="413">
        <v>0</v>
      </c>
      <c r="AD368" s="413">
        <v>0</v>
      </c>
      <c r="AE368" s="413">
        <v>1</v>
      </c>
      <c r="AF368" s="413">
        <v>0</v>
      </c>
      <c r="AG368" s="413">
        <v>0</v>
      </c>
      <c r="AH368" s="413">
        <v>0</v>
      </c>
      <c r="AI368" s="413">
        <v>2</v>
      </c>
      <c r="AJ368" s="413">
        <v>0</v>
      </c>
      <c r="AK368" s="413">
        <v>3</v>
      </c>
      <c r="AL368" s="413">
        <v>0</v>
      </c>
      <c r="AM368" s="413">
        <v>2</v>
      </c>
      <c r="AN368" s="413">
        <v>0</v>
      </c>
      <c r="AO368" s="413">
        <v>3</v>
      </c>
      <c r="AP368" s="413">
        <v>0</v>
      </c>
      <c r="AQ368" s="413">
        <v>2</v>
      </c>
      <c r="AR368" s="413">
        <v>0</v>
      </c>
      <c r="AS368" s="413">
        <v>0</v>
      </c>
      <c r="AT368" s="413">
        <v>2</v>
      </c>
      <c r="AU368" s="413">
        <v>0</v>
      </c>
      <c r="AV368" s="413">
        <v>0</v>
      </c>
      <c r="AW368" s="413"/>
    </row>
    <row r="369" spans="1:49" ht="19.5" hidden="1" thickBot="1">
      <c r="A369" s="1814" t="s">
        <v>556</v>
      </c>
      <c r="B369" s="411" t="s">
        <v>798</v>
      </c>
      <c r="C369" s="1204">
        <f t="shared" si="78"/>
        <v>5</v>
      </c>
      <c r="D369" s="388">
        <f t="shared" si="80"/>
        <v>3</v>
      </c>
      <c r="E369" s="388">
        <f t="shared" si="79"/>
        <v>2</v>
      </c>
      <c r="F369" s="1248"/>
      <c r="G369" s="1248"/>
      <c r="H369" s="1248"/>
      <c r="I369" s="1213">
        <f>C369/C368*100%</f>
        <v>0.19230769230769232</v>
      </c>
      <c r="J369" s="1206">
        <f t="shared" si="81"/>
        <v>0.6</v>
      </c>
      <c r="K369" s="1206">
        <f t="shared" si="82"/>
        <v>0.4</v>
      </c>
      <c r="L369" s="408"/>
      <c r="M369" s="408"/>
      <c r="N369" s="408"/>
      <c r="O369" s="408"/>
      <c r="P369" s="408"/>
      <c r="Q369" s="408">
        <v>1</v>
      </c>
      <c r="R369" s="408">
        <v>1</v>
      </c>
      <c r="S369" s="408"/>
      <c r="T369" s="408"/>
      <c r="U369" s="408"/>
      <c r="V369" s="408"/>
      <c r="W369" s="408"/>
      <c r="X369" s="408"/>
      <c r="Y369" s="408"/>
      <c r="Z369" s="408"/>
      <c r="AA369" s="408"/>
      <c r="AB369" s="408"/>
      <c r="AC369" s="408"/>
      <c r="AD369" s="408"/>
      <c r="AE369" s="408"/>
      <c r="AF369" s="408"/>
      <c r="AG369" s="408"/>
      <c r="AH369" s="408"/>
      <c r="AI369" s="408"/>
      <c r="AJ369" s="408"/>
      <c r="AK369" s="408"/>
      <c r="AL369" s="408"/>
      <c r="AM369" s="408"/>
      <c r="AN369" s="408"/>
      <c r="AO369" s="408">
        <v>1</v>
      </c>
      <c r="AP369" s="408"/>
      <c r="AQ369" s="408"/>
      <c r="AR369" s="408"/>
      <c r="AS369" s="408"/>
      <c r="AT369" s="408">
        <v>2</v>
      </c>
      <c r="AU369" s="408"/>
      <c r="AV369" s="408"/>
      <c r="AW369" s="408"/>
    </row>
    <row r="370" spans="1:49" ht="19.5" hidden="1" thickBot="1">
      <c r="A370" s="1814" t="s">
        <v>557</v>
      </c>
      <c r="B370" s="411" t="s">
        <v>799</v>
      </c>
      <c r="C370" s="1204">
        <f t="shared" si="78"/>
        <v>0</v>
      </c>
      <c r="D370" s="388">
        <f t="shared" si="80"/>
        <v>0</v>
      </c>
      <c r="E370" s="388">
        <f t="shared" si="79"/>
        <v>0</v>
      </c>
      <c r="F370" s="1248"/>
      <c r="G370" s="1248"/>
      <c r="H370" s="1248"/>
      <c r="I370" s="1213">
        <f>C370/C368*100%</f>
        <v>0</v>
      </c>
      <c r="J370" s="1206" t="e">
        <f t="shared" si="81"/>
        <v>#DIV/0!</v>
      </c>
      <c r="K370" s="1206" t="e">
        <f t="shared" si="82"/>
        <v>#DIV/0!</v>
      </c>
      <c r="L370" s="391"/>
      <c r="M370" s="391"/>
      <c r="N370" s="391"/>
      <c r="O370" s="391"/>
      <c r="P370" s="391"/>
      <c r="Q370" s="391"/>
      <c r="R370" s="391"/>
      <c r="S370" s="391"/>
      <c r="T370" s="391"/>
      <c r="U370" s="391"/>
      <c r="V370" s="391"/>
      <c r="W370" s="391"/>
      <c r="X370" s="391"/>
      <c r="Y370" s="391"/>
      <c r="Z370" s="391"/>
      <c r="AA370" s="391"/>
      <c r="AB370" s="391"/>
      <c r="AC370" s="391"/>
      <c r="AD370" s="391"/>
      <c r="AE370" s="391"/>
      <c r="AF370" s="391"/>
      <c r="AG370" s="391"/>
      <c r="AH370" s="391"/>
      <c r="AI370" s="391"/>
      <c r="AJ370" s="391"/>
      <c r="AK370" s="391"/>
      <c r="AL370" s="391"/>
      <c r="AM370" s="391"/>
      <c r="AN370" s="391"/>
      <c r="AO370" s="391"/>
      <c r="AP370" s="391"/>
      <c r="AQ370" s="391"/>
      <c r="AR370" s="391"/>
      <c r="AS370" s="391"/>
      <c r="AT370" s="391"/>
      <c r="AU370" s="391"/>
      <c r="AV370" s="391"/>
      <c r="AW370" s="391"/>
    </row>
    <row r="371" spans="1:49" ht="19.5" hidden="1" thickBot="1">
      <c r="A371" s="1814" t="s">
        <v>558</v>
      </c>
      <c r="B371" s="411" t="s">
        <v>800</v>
      </c>
      <c r="C371" s="1204">
        <f t="shared" si="78"/>
        <v>21</v>
      </c>
      <c r="D371" s="388">
        <f>L371+N371+P371+R371+T371+V371+X371+Z371+AB371+AD371+AF371+AH371+AJ371+AL371+AN371+AP371+AR371+AT371+AV371</f>
        <v>1</v>
      </c>
      <c r="E371" s="388">
        <f>M371+O371+Q371+S371+U371+W371+Y371+AA371+AC371+AE371+AG371+AI371+AK371+AM371+AO371+AQ371+AS371+AU371+AW371</f>
        <v>20</v>
      </c>
      <c r="F371" s="1248"/>
      <c r="G371" s="1248"/>
      <c r="H371" s="1248"/>
      <c r="I371" s="1213">
        <f>C371/C368*100%</f>
        <v>0.80769230769230771</v>
      </c>
      <c r="J371" s="1206">
        <f t="shared" si="81"/>
        <v>4.7619047619047616E-2</v>
      </c>
      <c r="K371" s="1206">
        <f t="shared" si="82"/>
        <v>0.95238095238095233</v>
      </c>
      <c r="L371" s="391"/>
      <c r="M371" s="391"/>
      <c r="N371" s="391"/>
      <c r="O371" s="391"/>
      <c r="P371" s="391"/>
      <c r="Q371" s="391">
        <v>1</v>
      </c>
      <c r="R371" s="391"/>
      <c r="S371" s="391">
        <v>4</v>
      </c>
      <c r="T371" s="391"/>
      <c r="U371" s="391"/>
      <c r="V371" s="391"/>
      <c r="W371" s="391"/>
      <c r="X371" s="391"/>
      <c r="Y371" s="391"/>
      <c r="Z371" s="391">
        <v>1</v>
      </c>
      <c r="AA371" s="391">
        <v>3</v>
      </c>
      <c r="AB371" s="391"/>
      <c r="AC371" s="417"/>
      <c r="AD371" s="391"/>
      <c r="AE371" s="391">
        <v>1</v>
      </c>
      <c r="AF371" s="391"/>
      <c r="AG371" s="391"/>
      <c r="AH371" s="391"/>
      <c r="AI371" s="391">
        <v>2</v>
      </c>
      <c r="AJ371" s="391"/>
      <c r="AK371" s="391">
        <v>3</v>
      </c>
      <c r="AL371" s="391"/>
      <c r="AM371" s="391">
        <v>2</v>
      </c>
      <c r="AN371" s="391"/>
      <c r="AO371" s="391">
        <v>2</v>
      </c>
      <c r="AP371" s="391"/>
      <c r="AQ371" s="391">
        <v>2</v>
      </c>
      <c r="AR371" s="391"/>
      <c r="AS371" s="391"/>
      <c r="AT371" s="391"/>
      <c r="AU371" s="391"/>
      <c r="AV371" s="391"/>
      <c r="AW371" s="391"/>
    </row>
    <row r="372" spans="1:49" ht="19.5" hidden="1" thickBot="1">
      <c r="A372" s="1814" t="s">
        <v>559</v>
      </c>
      <c r="B372" s="410" t="s">
        <v>560</v>
      </c>
      <c r="C372" s="1204">
        <f t="shared" si="78"/>
        <v>29</v>
      </c>
      <c r="D372" s="372">
        <f t="shared" ref="D372:D387" si="83">L372+N372+P372+R372+T372+V372+X372+Z372+AB372+AD372+AF372+AH372+AJ372+AL372+AN372+AP372+AR372+AT372+AV372</f>
        <v>5</v>
      </c>
      <c r="E372" s="196">
        <f t="shared" ref="E372:E408" si="84">M372+O372+Q372+S372+U372+W372+Y372+AA372+AC372+AE372+AG372+AI372+AK372+AM372+AO372+AQ372+AS372+AU372+AW372</f>
        <v>24</v>
      </c>
      <c r="F372" s="1247"/>
      <c r="G372" s="1247"/>
      <c r="H372" s="1247"/>
      <c r="I372" s="1212">
        <f>C372/C367*100%</f>
        <v>0.50877192982456143</v>
      </c>
      <c r="J372" s="1206">
        <f t="shared" si="81"/>
        <v>0.17241379310344829</v>
      </c>
      <c r="K372" s="1206">
        <f t="shared" si="82"/>
        <v>0.82758620689655171</v>
      </c>
      <c r="L372" s="373"/>
      <c r="M372" s="373">
        <v>1</v>
      </c>
      <c r="N372" s="373">
        <v>1</v>
      </c>
      <c r="O372" s="373"/>
      <c r="P372" s="373"/>
      <c r="Q372" s="373"/>
      <c r="R372" s="373">
        <v>1</v>
      </c>
      <c r="S372" s="373">
        <v>8</v>
      </c>
      <c r="T372" s="373"/>
      <c r="U372" s="373">
        <v>1</v>
      </c>
      <c r="V372" s="373"/>
      <c r="W372" s="373"/>
      <c r="X372" s="373"/>
      <c r="Y372" s="373">
        <v>5</v>
      </c>
      <c r="Z372" s="373"/>
      <c r="AA372" s="373">
        <v>5</v>
      </c>
      <c r="AB372" s="373">
        <v>1</v>
      </c>
      <c r="AC372" s="373"/>
      <c r="AD372" s="373"/>
      <c r="AE372" s="373"/>
      <c r="AF372" s="373"/>
      <c r="AG372" s="373"/>
      <c r="AH372" s="378"/>
      <c r="AI372" s="378"/>
      <c r="AJ372" s="373"/>
      <c r="AK372" s="373"/>
      <c r="AL372" s="373"/>
      <c r="AM372" s="373"/>
      <c r="AN372" s="373">
        <v>1</v>
      </c>
      <c r="AO372" s="373">
        <v>3</v>
      </c>
      <c r="AP372" s="373"/>
      <c r="AQ372" s="373"/>
      <c r="AR372" s="373">
        <v>1</v>
      </c>
      <c r="AS372" s="373"/>
      <c r="AT372" s="373"/>
      <c r="AU372" s="373">
        <v>1</v>
      </c>
      <c r="AV372" s="373"/>
      <c r="AW372" s="373"/>
    </row>
    <row r="373" spans="1:49" ht="19.5" hidden="1" thickBot="1">
      <c r="A373" s="1814" t="s">
        <v>561</v>
      </c>
      <c r="B373" s="410" t="s">
        <v>696</v>
      </c>
      <c r="C373" s="1204">
        <f t="shared" si="78"/>
        <v>1</v>
      </c>
      <c r="D373" s="372">
        <f t="shared" si="83"/>
        <v>1</v>
      </c>
      <c r="E373" s="196">
        <f t="shared" si="84"/>
        <v>0</v>
      </c>
      <c r="F373" s="1247"/>
      <c r="G373" s="1247"/>
      <c r="H373" s="1247"/>
      <c r="I373" s="1212">
        <f>C373/C367*100%</f>
        <v>1.7543859649122806E-2</v>
      </c>
      <c r="J373" s="1206">
        <f t="shared" si="81"/>
        <v>1</v>
      </c>
      <c r="K373" s="1206">
        <f t="shared" si="82"/>
        <v>0</v>
      </c>
      <c r="L373" s="373"/>
      <c r="M373" s="373"/>
      <c r="N373" s="373"/>
      <c r="O373" s="373"/>
      <c r="P373" s="373"/>
      <c r="Q373" s="373"/>
      <c r="R373" s="373"/>
      <c r="S373" s="373"/>
      <c r="T373" s="373"/>
      <c r="U373" s="373"/>
      <c r="V373" s="373"/>
      <c r="W373" s="373"/>
      <c r="X373" s="373"/>
      <c r="Y373" s="373"/>
      <c r="Z373" s="373"/>
      <c r="AA373" s="373"/>
      <c r="AB373" s="373"/>
      <c r="AC373" s="373"/>
      <c r="AD373" s="373"/>
      <c r="AE373" s="373"/>
      <c r="AF373" s="373"/>
      <c r="AG373" s="373"/>
      <c r="AH373" s="378"/>
      <c r="AI373" s="378"/>
      <c r="AJ373" s="373"/>
      <c r="AK373" s="373"/>
      <c r="AL373" s="373"/>
      <c r="AM373" s="373"/>
      <c r="AN373" s="373"/>
      <c r="AO373" s="373"/>
      <c r="AP373" s="373"/>
      <c r="AQ373" s="373"/>
      <c r="AR373" s="373">
        <v>1</v>
      </c>
      <c r="AS373" s="373"/>
      <c r="AT373" s="373"/>
      <c r="AU373" s="373"/>
      <c r="AV373" s="373"/>
      <c r="AW373" s="373"/>
    </row>
    <row r="374" spans="1:49" ht="19.5" hidden="1" thickBot="1">
      <c r="A374" s="1814" t="s">
        <v>562</v>
      </c>
      <c r="B374" s="410" t="s">
        <v>697</v>
      </c>
      <c r="C374" s="1204">
        <f t="shared" si="78"/>
        <v>1</v>
      </c>
      <c r="D374" s="372">
        <f t="shared" si="83"/>
        <v>1</v>
      </c>
      <c r="E374" s="196">
        <f t="shared" si="84"/>
        <v>0</v>
      </c>
      <c r="F374" s="1247"/>
      <c r="G374" s="1247"/>
      <c r="H374" s="1247"/>
      <c r="I374" s="1212">
        <f>C374/C367*100%</f>
        <v>1.7543859649122806E-2</v>
      </c>
      <c r="J374" s="1206">
        <f t="shared" si="81"/>
        <v>1</v>
      </c>
      <c r="K374" s="1206">
        <f t="shared" si="82"/>
        <v>0</v>
      </c>
      <c r="L374" s="373"/>
      <c r="M374" s="373"/>
      <c r="N374" s="373"/>
      <c r="O374" s="373"/>
      <c r="P374" s="373"/>
      <c r="Q374" s="373"/>
      <c r="R374" s="373"/>
      <c r="S374" s="373"/>
      <c r="T374" s="373"/>
      <c r="U374" s="373"/>
      <c r="V374" s="373"/>
      <c r="W374" s="373"/>
      <c r="X374" s="373"/>
      <c r="Y374" s="373"/>
      <c r="Z374" s="373"/>
      <c r="AA374" s="373"/>
      <c r="AB374" s="373"/>
      <c r="AC374" s="373"/>
      <c r="AD374" s="373"/>
      <c r="AE374" s="373"/>
      <c r="AF374" s="373"/>
      <c r="AG374" s="373"/>
      <c r="AH374" s="378">
        <v>1</v>
      </c>
      <c r="AI374" s="378"/>
      <c r="AJ374" s="373"/>
      <c r="AK374" s="373"/>
      <c r="AL374" s="373"/>
      <c r="AM374" s="373"/>
      <c r="AN374" s="373"/>
      <c r="AO374" s="373"/>
      <c r="AP374" s="373"/>
      <c r="AQ374" s="373"/>
      <c r="AR374" s="373"/>
      <c r="AS374" s="373"/>
      <c r="AT374" s="373"/>
      <c r="AU374" s="373"/>
      <c r="AV374" s="373"/>
      <c r="AW374" s="373"/>
    </row>
    <row r="375" spans="1:49" ht="19.5" hidden="1" thickBot="1">
      <c r="A375" s="1814" t="s">
        <v>563</v>
      </c>
      <c r="B375" s="410" t="s">
        <v>698</v>
      </c>
      <c r="C375" s="1204">
        <f t="shared" si="78"/>
        <v>0</v>
      </c>
      <c r="D375" s="372">
        <f t="shared" si="83"/>
        <v>0</v>
      </c>
      <c r="E375" s="196">
        <f t="shared" si="84"/>
        <v>0</v>
      </c>
      <c r="F375" s="1247"/>
      <c r="G375" s="1247"/>
      <c r="H375" s="1247"/>
      <c r="I375" s="1212">
        <f>C375/C367*100%</f>
        <v>0</v>
      </c>
      <c r="J375" s="1206" t="e">
        <f t="shared" si="81"/>
        <v>#DIV/0!</v>
      </c>
      <c r="K375" s="1206" t="e">
        <f t="shared" si="82"/>
        <v>#DIV/0!</v>
      </c>
      <c r="L375" s="373"/>
      <c r="M375" s="373"/>
      <c r="N375" s="373"/>
      <c r="O375" s="373"/>
      <c r="P375" s="373"/>
      <c r="Q375" s="373"/>
      <c r="R375" s="373"/>
      <c r="S375" s="373"/>
      <c r="T375" s="373"/>
      <c r="U375" s="373"/>
      <c r="V375" s="373"/>
      <c r="W375" s="373"/>
      <c r="X375" s="373"/>
      <c r="Y375" s="373"/>
      <c r="Z375" s="373"/>
      <c r="AA375" s="373"/>
      <c r="AB375" s="373"/>
      <c r="AC375" s="373"/>
      <c r="AD375" s="373"/>
      <c r="AE375" s="373"/>
      <c r="AF375" s="373"/>
      <c r="AG375" s="373"/>
      <c r="AH375" s="373"/>
      <c r="AI375" s="373"/>
      <c r="AJ375" s="373"/>
      <c r="AK375" s="373"/>
      <c r="AL375" s="373"/>
      <c r="AM375" s="373"/>
      <c r="AN375" s="373"/>
      <c r="AO375" s="373"/>
      <c r="AP375" s="373"/>
      <c r="AQ375" s="373"/>
      <c r="AR375" s="373"/>
      <c r="AS375" s="373"/>
      <c r="AT375" s="373"/>
      <c r="AU375" s="373"/>
      <c r="AV375" s="373"/>
      <c r="AW375" s="373"/>
    </row>
    <row r="376" spans="1:49" ht="19.5" hidden="1" thickBot="1">
      <c r="A376" s="1814" t="s">
        <v>564</v>
      </c>
      <c r="B376" s="410" t="s">
        <v>565</v>
      </c>
      <c r="C376" s="1204">
        <f t="shared" si="78"/>
        <v>0</v>
      </c>
      <c r="D376" s="372">
        <f t="shared" si="83"/>
        <v>0</v>
      </c>
      <c r="E376" s="196">
        <f t="shared" si="84"/>
        <v>0</v>
      </c>
      <c r="F376" s="1247"/>
      <c r="G376" s="1247"/>
      <c r="H376" s="1247"/>
      <c r="I376" s="1212">
        <f>C376/C367*100%</f>
        <v>0</v>
      </c>
      <c r="J376" s="1206" t="e">
        <f t="shared" si="81"/>
        <v>#DIV/0!</v>
      </c>
      <c r="K376" s="1206" t="e">
        <f t="shared" si="82"/>
        <v>#DIV/0!</v>
      </c>
      <c r="L376" s="373"/>
      <c r="M376" s="373"/>
      <c r="N376" s="373"/>
      <c r="O376" s="373"/>
      <c r="P376" s="373"/>
      <c r="Q376" s="373"/>
      <c r="R376" s="373"/>
      <c r="S376" s="373"/>
      <c r="T376" s="373"/>
      <c r="U376" s="373"/>
      <c r="V376" s="373"/>
      <c r="W376" s="373"/>
      <c r="X376" s="373"/>
      <c r="Y376" s="373"/>
      <c r="Z376" s="373"/>
      <c r="AA376" s="373"/>
      <c r="AB376" s="373"/>
      <c r="AC376" s="373"/>
      <c r="AD376" s="373"/>
      <c r="AE376" s="373"/>
      <c r="AF376" s="373"/>
      <c r="AG376" s="373"/>
      <c r="AH376" s="373"/>
      <c r="AI376" s="373"/>
      <c r="AJ376" s="373"/>
      <c r="AK376" s="373"/>
      <c r="AL376" s="373"/>
      <c r="AM376" s="373"/>
      <c r="AN376" s="373"/>
      <c r="AO376" s="373"/>
      <c r="AP376" s="373"/>
      <c r="AQ376" s="373"/>
      <c r="AR376" s="373"/>
      <c r="AS376" s="373"/>
      <c r="AT376" s="373"/>
      <c r="AU376" s="373"/>
      <c r="AV376" s="373"/>
      <c r="AW376" s="373"/>
    </row>
    <row r="377" spans="1:49" ht="32.25" hidden="1" thickBot="1">
      <c r="A377" s="1817">
        <v>16</v>
      </c>
      <c r="B377" s="393" t="s">
        <v>566</v>
      </c>
      <c r="C377" s="1204">
        <f t="shared" si="78"/>
        <v>2</v>
      </c>
      <c r="D377" s="197">
        <f t="shared" si="83"/>
        <v>1</v>
      </c>
      <c r="E377" s="197">
        <f t="shared" si="84"/>
        <v>1</v>
      </c>
      <c r="F377" s="1247"/>
      <c r="G377" s="1247"/>
      <c r="H377" s="1247"/>
      <c r="I377" s="1205">
        <f>SUM(I378+I382+I383+I384+I385+I386)</f>
        <v>1</v>
      </c>
      <c r="J377" s="1206">
        <f t="shared" si="81"/>
        <v>0.5</v>
      </c>
      <c r="K377" s="1206">
        <f t="shared" si="82"/>
        <v>0.5</v>
      </c>
      <c r="L377" s="396">
        <v>0</v>
      </c>
      <c r="M377" s="397">
        <v>0</v>
      </c>
      <c r="N377" s="396">
        <v>1</v>
      </c>
      <c r="O377" s="397">
        <v>0</v>
      </c>
      <c r="P377" s="396">
        <v>0</v>
      </c>
      <c r="Q377" s="397">
        <v>0</v>
      </c>
      <c r="R377" s="396">
        <v>0</v>
      </c>
      <c r="S377" s="396">
        <v>0</v>
      </c>
      <c r="T377" s="396">
        <v>0</v>
      </c>
      <c r="U377" s="397">
        <v>0</v>
      </c>
      <c r="V377" s="396">
        <v>0</v>
      </c>
      <c r="W377" s="397">
        <v>0</v>
      </c>
      <c r="X377" s="396">
        <v>0</v>
      </c>
      <c r="Y377" s="397">
        <v>0</v>
      </c>
      <c r="Z377" s="396">
        <v>0</v>
      </c>
      <c r="AA377" s="397">
        <v>0</v>
      </c>
      <c r="AB377" s="396">
        <v>0</v>
      </c>
      <c r="AC377" s="397">
        <v>0</v>
      </c>
      <c r="AD377" s="396">
        <v>0</v>
      </c>
      <c r="AE377" s="397">
        <v>0</v>
      </c>
      <c r="AF377" s="397">
        <v>0</v>
      </c>
      <c r="AG377" s="397">
        <v>0</v>
      </c>
      <c r="AH377" s="396">
        <v>0</v>
      </c>
      <c r="AI377" s="397">
        <v>0</v>
      </c>
      <c r="AJ377" s="396">
        <v>0</v>
      </c>
      <c r="AK377" s="396">
        <v>0</v>
      </c>
      <c r="AL377" s="396">
        <v>0</v>
      </c>
      <c r="AM377" s="397">
        <v>0</v>
      </c>
      <c r="AN377" s="396">
        <v>0</v>
      </c>
      <c r="AO377" s="397">
        <v>0</v>
      </c>
      <c r="AP377" s="396">
        <v>0</v>
      </c>
      <c r="AQ377" s="397">
        <v>0</v>
      </c>
      <c r="AR377" s="396">
        <v>0</v>
      </c>
      <c r="AS377" s="397">
        <v>0</v>
      </c>
      <c r="AT377" s="396">
        <v>0</v>
      </c>
      <c r="AU377" s="397">
        <v>1</v>
      </c>
      <c r="AV377" s="396">
        <v>0</v>
      </c>
      <c r="AW377" s="397"/>
    </row>
    <row r="378" spans="1:49" ht="19.5" hidden="1" thickBot="1">
      <c r="A378" s="1814" t="s">
        <v>567</v>
      </c>
      <c r="B378" s="412" t="s">
        <v>695</v>
      </c>
      <c r="C378" s="1204">
        <f t="shared" si="78"/>
        <v>0</v>
      </c>
      <c r="D378" s="195">
        <f t="shared" si="83"/>
        <v>0</v>
      </c>
      <c r="E378" s="195">
        <f t="shared" si="84"/>
        <v>0</v>
      </c>
      <c r="F378" s="1247"/>
      <c r="G378" s="1247"/>
      <c r="H378" s="1247"/>
      <c r="I378" s="1212">
        <f>C378/C377*100%</f>
        <v>0</v>
      </c>
      <c r="J378" s="1206" t="e">
        <f t="shared" si="81"/>
        <v>#DIV/0!</v>
      </c>
      <c r="K378" s="1206" t="e">
        <f t="shared" si="82"/>
        <v>#DIV/0!</v>
      </c>
      <c r="L378" s="413">
        <v>0</v>
      </c>
      <c r="M378" s="413">
        <v>0</v>
      </c>
      <c r="N378" s="413">
        <v>0</v>
      </c>
      <c r="O378" s="413">
        <v>0</v>
      </c>
      <c r="P378" s="413">
        <v>0</v>
      </c>
      <c r="Q378" s="413">
        <v>0</v>
      </c>
      <c r="R378" s="413">
        <v>0</v>
      </c>
      <c r="S378" s="413">
        <v>0</v>
      </c>
      <c r="T378" s="413">
        <v>0</v>
      </c>
      <c r="U378" s="413">
        <v>0</v>
      </c>
      <c r="V378" s="413">
        <v>0</v>
      </c>
      <c r="W378" s="413">
        <v>0</v>
      </c>
      <c r="X378" s="413"/>
      <c r="Y378" s="413">
        <v>0</v>
      </c>
      <c r="Z378" s="413">
        <v>0</v>
      </c>
      <c r="AA378" s="413">
        <v>0</v>
      </c>
      <c r="AB378" s="413">
        <v>0</v>
      </c>
      <c r="AC378" s="413">
        <v>0</v>
      </c>
      <c r="AD378" s="413">
        <v>0</v>
      </c>
      <c r="AE378" s="413">
        <v>0</v>
      </c>
      <c r="AF378" s="413">
        <v>0</v>
      </c>
      <c r="AG378" s="413">
        <v>0</v>
      </c>
      <c r="AH378" s="413">
        <v>0</v>
      </c>
      <c r="AI378" s="413">
        <v>0</v>
      </c>
      <c r="AJ378" s="413">
        <v>0</v>
      </c>
      <c r="AK378" s="413">
        <v>0</v>
      </c>
      <c r="AL378" s="413">
        <v>0</v>
      </c>
      <c r="AM378" s="413">
        <v>0</v>
      </c>
      <c r="AN378" s="413">
        <v>0</v>
      </c>
      <c r="AO378" s="413">
        <v>0</v>
      </c>
      <c r="AP378" s="413">
        <v>0</v>
      </c>
      <c r="AQ378" s="413">
        <v>0</v>
      </c>
      <c r="AR378" s="413">
        <v>0</v>
      </c>
      <c r="AS378" s="413">
        <v>0</v>
      </c>
      <c r="AT378" s="413">
        <v>0</v>
      </c>
      <c r="AU378" s="413">
        <v>0</v>
      </c>
      <c r="AV378" s="413">
        <v>0</v>
      </c>
      <c r="AW378" s="413"/>
    </row>
    <row r="379" spans="1:49" ht="19.5" hidden="1" thickBot="1">
      <c r="A379" s="1814" t="s">
        <v>568</v>
      </c>
      <c r="B379" s="411" t="s">
        <v>798</v>
      </c>
      <c r="C379" s="1204">
        <f t="shared" si="78"/>
        <v>0</v>
      </c>
      <c r="D379" s="388">
        <f t="shared" si="83"/>
        <v>0</v>
      </c>
      <c r="E379" s="246">
        <f t="shared" si="84"/>
        <v>0</v>
      </c>
      <c r="F379" s="1247"/>
      <c r="G379" s="1247"/>
      <c r="H379" s="1247"/>
      <c r="I379" s="1213" t="e">
        <f>C379/C378*100%</f>
        <v>#DIV/0!</v>
      </c>
      <c r="J379" s="1206" t="e">
        <f t="shared" si="81"/>
        <v>#DIV/0!</v>
      </c>
      <c r="K379" s="1206" t="e">
        <f t="shared" si="82"/>
        <v>#DIV/0!</v>
      </c>
      <c r="L379" s="391"/>
      <c r="M379" s="391"/>
      <c r="N379" s="391"/>
      <c r="O379" s="391"/>
      <c r="P379" s="391"/>
      <c r="Q379" s="391"/>
      <c r="R379" s="391"/>
      <c r="S379" s="391"/>
      <c r="T379" s="391"/>
      <c r="U379" s="391"/>
      <c r="V379" s="391"/>
      <c r="W379" s="391"/>
      <c r="X379" s="391"/>
      <c r="Y379" s="391"/>
      <c r="Z379" s="391"/>
      <c r="AA379" s="391"/>
      <c r="AB379" s="391"/>
      <c r="AC379" s="391"/>
      <c r="AD379" s="391"/>
      <c r="AE379" s="391"/>
      <c r="AF379" s="391"/>
      <c r="AG379" s="391"/>
      <c r="AH379" s="391"/>
      <c r="AI379" s="391"/>
      <c r="AJ379" s="391"/>
      <c r="AK379" s="391"/>
      <c r="AL379" s="391"/>
      <c r="AM379" s="391"/>
      <c r="AN379" s="391"/>
      <c r="AO379" s="391"/>
      <c r="AP379" s="391"/>
      <c r="AQ379" s="391"/>
      <c r="AR379" s="391"/>
      <c r="AS379" s="391"/>
      <c r="AT379" s="391"/>
      <c r="AU379" s="391"/>
      <c r="AV379" s="391"/>
      <c r="AW379" s="391"/>
    </row>
    <row r="380" spans="1:49" ht="19.5" hidden="1" thickBot="1">
      <c r="A380" s="1814" t="s">
        <v>569</v>
      </c>
      <c r="B380" s="411" t="s">
        <v>799</v>
      </c>
      <c r="C380" s="1204">
        <f t="shared" si="78"/>
        <v>0</v>
      </c>
      <c r="D380" s="388">
        <f t="shared" si="83"/>
        <v>0</v>
      </c>
      <c r="E380" s="246">
        <f t="shared" si="84"/>
        <v>0</v>
      </c>
      <c r="F380" s="1247"/>
      <c r="G380" s="1247"/>
      <c r="H380" s="1247"/>
      <c r="I380" s="1213" t="e">
        <f>C380/C378*100%</f>
        <v>#DIV/0!</v>
      </c>
      <c r="J380" s="1206" t="e">
        <f t="shared" si="81"/>
        <v>#DIV/0!</v>
      </c>
      <c r="K380" s="1206" t="e">
        <f t="shared" si="82"/>
        <v>#DIV/0!</v>
      </c>
      <c r="L380" s="391"/>
      <c r="M380" s="391"/>
      <c r="N380" s="391"/>
      <c r="O380" s="391"/>
      <c r="P380" s="391"/>
      <c r="Q380" s="391"/>
      <c r="R380" s="391"/>
      <c r="S380" s="391"/>
      <c r="T380" s="391"/>
      <c r="U380" s="391"/>
      <c r="V380" s="391"/>
      <c r="W380" s="391"/>
      <c r="X380" s="391"/>
      <c r="Y380" s="391"/>
      <c r="Z380" s="391"/>
      <c r="AA380" s="391"/>
      <c r="AB380" s="391"/>
      <c r="AC380" s="391"/>
      <c r="AD380" s="391"/>
      <c r="AE380" s="391"/>
      <c r="AF380" s="391"/>
      <c r="AG380" s="391"/>
      <c r="AH380" s="391"/>
      <c r="AI380" s="391"/>
      <c r="AJ380" s="391"/>
      <c r="AK380" s="391"/>
      <c r="AL380" s="391"/>
      <c r="AM380" s="391"/>
      <c r="AN380" s="391"/>
      <c r="AO380" s="391"/>
      <c r="AP380" s="391"/>
      <c r="AQ380" s="391"/>
      <c r="AR380" s="391"/>
      <c r="AS380" s="391"/>
      <c r="AT380" s="391"/>
      <c r="AU380" s="391"/>
      <c r="AV380" s="391"/>
      <c r="AW380" s="391"/>
    </row>
    <row r="381" spans="1:49" ht="19.5" hidden="1" thickBot="1">
      <c r="A381" s="1814" t="s">
        <v>570</v>
      </c>
      <c r="B381" s="411" t="s">
        <v>800</v>
      </c>
      <c r="C381" s="1204">
        <f t="shared" si="78"/>
        <v>0</v>
      </c>
      <c r="D381" s="388">
        <f t="shared" si="83"/>
        <v>0</v>
      </c>
      <c r="E381" s="246">
        <f t="shared" si="84"/>
        <v>0</v>
      </c>
      <c r="F381" s="1247"/>
      <c r="G381" s="1247"/>
      <c r="H381" s="1247"/>
      <c r="I381" s="1213" t="e">
        <f>C381/C378*100%</f>
        <v>#DIV/0!</v>
      </c>
      <c r="J381" s="1206" t="e">
        <f t="shared" si="81"/>
        <v>#DIV/0!</v>
      </c>
      <c r="K381" s="1206" t="e">
        <f t="shared" si="82"/>
        <v>#DIV/0!</v>
      </c>
      <c r="L381" s="391"/>
      <c r="M381" s="391"/>
      <c r="N381" s="391"/>
      <c r="O381" s="391"/>
      <c r="P381" s="391"/>
      <c r="Q381" s="391"/>
      <c r="R381" s="391"/>
      <c r="S381" s="391"/>
      <c r="T381" s="391"/>
      <c r="U381" s="391"/>
      <c r="V381" s="391"/>
      <c r="W381" s="391"/>
      <c r="X381" s="391"/>
      <c r="Y381" s="391"/>
      <c r="Z381" s="391"/>
      <c r="AA381" s="391"/>
      <c r="AB381" s="391"/>
      <c r="AC381" s="391"/>
      <c r="AD381" s="391"/>
      <c r="AE381" s="391"/>
      <c r="AF381" s="391"/>
      <c r="AG381" s="391"/>
      <c r="AH381" s="391"/>
      <c r="AI381" s="391"/>
      <c r="AJ381" s="391"/>
      <c r="AK381" s="391"/>
      <c r="AL381" s="391"/>
      <c r="AM381" s="391"/>
      <c r="AN381" s="391"/>
      <c r="AO381" s="391"/>
      <c r="AP381" s="391"/>
      <c r="AQ381" s="391"/>
      <c r="AR381" s="391"/>
      <c r="AS381" s="391"/>
      <c r="AT381" s="391"/>
      <c r="AU381" s="391"/>
      <c r="AV381" s="391"/>
      <c r="AW381" s="391"/>
    </row>
    <row r="382" spans="1:49" ht="19.5" hidden="1" thickBot="1">
      <c r="A382" s="1814" t="s">
        <v>571</v>
      </c>
      <c r="B382" s="410" t="s">
        <v>560</v>
      </c>
      <c r="C382" s="1204">
        <f t="shared" si="78"/>
        <v>2</v>
      </c>
      <c r="D382" s="372">
        <f t="shared" si="83"/>
        <v>1</v>
      </c>
      <c r="E382" s="196">
        <f t="shared" si="84"/>
        <v>1</v>
      </c>
      <c r="F382" s="1247"/>
      <c r="G382" s="1247"/>
      <c r="H382" s="1247"/>
      <c r="I382" s="1212">
        <f>C382/C377*100%</f>
        <v>1</v>
      </c>
      <c r="J382" s="1206">
        <f t="shared" si="81"/>
        <v>0.5</v>
      </c>
      <c r="K382" s="1206">
        <f t="shared" si="82"/>
        <v>0.5</v>
      </c>
      <c r="L382" s="373"/>
      <c r="M382" s="373"/>
      <c r="N382" s="373">
        <v>1</v>
      </c>
      <c r="O382" s="373"/>
      <c r="P382" s="373"/>
      <c r="Q382" s="373"/>
      <c r="R382" s="373"/>
      <c r="S382" s="373"/>
      <c r="T382" s="373"/>
      <c r="U382" s="373"/>
      <c r="V382" s="373"/>
      <c r="W382" s="373"/>
      <c r="X382" s="373"/>
      <c r="Y382" s="373"/>
      <c r="Z382" s="373"/>
      <c r="AA382" s="373"/>
      <c r="AB382" s="373"/>
      <c r="AC382" s="373"/>
      <c r="AD382" s="373"/>
      <c r="AE382" s="373"/>
      <c r="AF382" s="373"/>
      <c r="AG382" s="373"/>
      <c r="AH382" s="373"/>
      <c r="AI382" s="373"/>
      <c r="AJ382" s="373"/>
      <c r="AK382" s="373"/>
      <c r="AL382" s="373"/>
      <c r="AM382" s="373"/>
      <c r="AN382" s="373"/>
      <c r="AO382" s="373"/>
      <c r="AP382" s="373"/>
      <c r="AQ382" s="373"/>
      <c r="AR382" s="373"/>
      <c r="AS382" s="373"/>
      <c r="AT382" s="373"/>
      <c r="AU382" s="373">
        <v>1</v>
      </c>
      <c r="AV382" s="373"/>
      <c r="AW382" s="373"/>
    </row>
    <row r="383" spans="1:49" ht="19.5" hidden="1" thickBot="1">
      <c r="A383" s="1814" t="s">
        <v>572</v>
      </c>
      <c r="B383" s="410" t="s">
        <v>696</v>
      </c>
      <c r="C383" s="1204">
        <f t="shared" si="78"/>
        <v>0</v>
      </c>
      <c r="D383" s="372">
        <f t="shared" si="83"/>
        <v>0</v>
      </c>
      <c r="E383" s="196">
        <f t="shared" si="84"/>
        <v>0</v>
      </c>
      <c r="F383" s="1247"/>
      <c r="G383" s="1247"/>
      <c r="H383" s="1247"/>
      <c r="I383" s="1212">
        <f>C383/C377*100%</f>
        <v>0</v>
      </c>
      <c r="J383" s="1206" t="e">
        <f t="shared" si="81"/>
        <v>#DIV/0!</v>
      </c>
      <c r="K383" s="1206" t="e">
        <f t="shared" si="82"/>
        <v>#DIV/0!</v>
      </c>
      <c r="L383" s="373"/>
      <c r="M383" s="373"/>
      <c r="N383" s="373"/>
      <c r="O383" s="373"/>
      <c r="P383" s="373"/>
      <c r="Q383" s="373"/>
      <c r="R383" s="373"/>
      <c r="S383" s="373"/>
      <c r="T383" s="373"/>
      <c r="U383" s="373"/>
      <c r="V383" s="373"/>
      <c r="W383" s="373"/>
      <c r="X383" s="373"/>
      <c r="Y383" s="373"/>
      <c r="Z383" s="373"/>
      <c r="AA383" s="373"/>
      <c r="AB383" s="373"/>
      <c r="AC383" s="373"/>
      <c r="AD383" s="373"/>
      <c r="AE383" s="373"/>
      <c r="AF383" s="373"/>
      <c r="AG383" s="373"/>
      <c r="AH383" s="373"/>
      <c r="AI383" s="373"/>
      <c r="AJ383" s="373"/>
      <c r="AK383" s="373"/>
      <c r="AL383" s="373"/>
      <c r="AM383" s="373"/>
      <c r="AN383" s="373"/>
      <c r="AO383" s="373"/>
      <c r="AP383" s="373"/>
      <c r="AQ383" s="373"/>
      <c r="AR383" s="373"/>
      <c r="AS383" s="373"/>
      <c r="AT383" s="373"/>
      <c r="AU383" s="373"/>
      <c r="AV383" s="373"/>
      <c r="AW383" s="373"/>
    </row>
    <row r="384" spans="1:49" ht="19.5" hidden="1" thickBot="1">
      <c r="A384" s="1814" t="s">
        <v>573</v>
      </c>
      <c r="B384" s="410" t="s">
        <v>697</v>
      </c>
      <c r="C384" s="1204">
        <f t="shared" si="78"/>
        <v>0</v>
      </c>
      <c r="D384" s="372">
        <f t="shared" si="83"/>
        <v>0</v>
      </c>
      <c r="E384" s="196">
        <f t="shared" si="84"/>
        <v>0</v>
      </c>
      <c r="F384" s="1247"/>
      <c r="G384" s="1247"/>
      <c r="H384" s="1247"/>
      <c r="I384" s="1212">
        <f>C384/C377*100%</f>
        <v>0</v>
      </c>
      <c r="J384" s="1206" t="e">
        <f t="shared" si="81"/>
        <v>#DIV/0!</v>
      </c>
      <c r="K384" s="1206" t="e">
        <f t="shared" si="82"/>
        <v>#DIV/0!</v>
      </c>
      <c r="L384" s="373"/>
      <c r="M384" s="373"/>
      <c r="N384" s="373"/>
      <c r="O384" s="373"/>
      <c r="P384" s="373"/>
      <c r="Q384" s="373"/>
      <c r="R384" s="373"/>
      <c r="S384" s="373"/>
      <c r="T384" s="373"/>
      <c r="U384" s="373"/>
      <c r="V384" s="373"/>
      <c r="W384" s="373"/>
      <c r="X384" s="373"/>
      <c r="Y384" s="373"/>
      <c r="Z384" s="373"/>
      <c r="AA384" s="373"/>
      <c r="AB384" s="373"/>
      <c r="AC384" s="373"/>
      <c r="AD384" s="373"/>
      <c r="AE384" s="373"/>
      <c r="AF384" s="373"/>
      <c r="AG384" s="373"/>
      <c r="AH384" s="373"/>
      <c r="AI384" s="373"/>
      <c r="AJ384" s="373"/>
      <c r="AK384" s="373"/>
      <c r="AL384" s="373"/>
      <c r="AM384" s="373"/>
      <c r="AN384" s="373"/>
      <c r="AO384" s="373"/>
      <c r="AP384" s="373"/>
      <c r="AQ384" s="373"/>
      <c r="AR384" s="373"/>
      <c r="AS384" s="373"/>
      <c r="AT384" s="373"/>
      <c r="AU384" s="373"/>
      <c r="AV384" s="373"/>
      <c r="AW384" s="373"/>
    </row>
    <row r="385" spans="1:49" ht="19.5" hidden="1" thickBot="1">
      <c r="A385" s="1814" t="s">
        <v>574</v>
      </c>
      <c r="B385" s="410" t="s">
        <v>698</v>
      </c>
      <c r="C385" s="1204">
        <f t="shared" si="78"/>
        <v>0</v>
      </c>
      <c r="D385" s="372">
        <f t="shared" si="83"/>
        <v>0</v>
      </c>
      <c r="E385" s="196">
        <f t="shared" si="84"/>
        <v>0</v>
      </c>
      <c r="F385" s="1247"/>
      <c r="G385" s="1247"/>
      <c r="H385" s="1247"/>
      <c r="I385" s="1212">
        <f>C385/C377*100%</f>
        <v>0</v>
      </c>
      <c r="J385" s="1206" t="e">
        <f t="shared" si="81"/>
        <v>#DIV/0!</v>
      </c>
      <c r="K385" s="1206" t="e">
        <f t="shared" si="82"/>
        <v>#DIV/0!</v>
      </c>
      <c r="L385" s="373"/>
      <c r="M385" s="373"/>
      <c r="N385" s="373"/>
      <c r="O385" s="373"/>
      <c r="P385" s="373"/>
      <c r="Q385" s="373"/>
      <c r="R385" s="373"/>
      <c r="S385" s="373"/>
      <c r="T385" s="373"/>
      <c r="U385" s="373"/>
      <c r="V385" s="373"/>
      <c r="W385" s="373"/>
      <c r="X385" s="373"/>
      <c r="Y385" s="373"/>
      <c r="Z385" s="373"/>
      <c r="AA385" s="373"/>
      <c r="AB385" s="373"/>
      <c r="AC385" s="373"/>
      <c r="AD385" s="373"/>
      <c r="AE385" s="373"/>
      <c r="AF385" s="373"/>
      <c r="AG385" s="373"/>
      <c r="AH385" s="373"/>
      <c r="AI385" s="373"/>
      <c r="AJ385" s="373"/>
      <c r="AK385" s="373"/>
      <c r="AL385" s="373"/>
      <c r="AM385" s="373"/>
      <c r="AN385" s="373"/>
      <c r="AO385" s="373"/>
      <c r="AP385" s="373"/>
      <c r="AQ385" s="373"/>
      <c r="AR385" s="373"/>
      <c r="AS385" s="373"/>
      <c r="AT385" s="373"/>
      <c r="AU385" s="373"/>
      <c r="AV385" s="373"/>
      <c r="AW385" s="373"/>
    </row>
    <row r="386" spans="1:49" ht="19.5" hidden="1" thickBot="1">
      <c r="A386" s="1814" t="s">
        <v>575</v>
      </c>
      <c r="B386" s="410" t="s">
        <v>565</v>
      </c>
      <c r="C386" s="1204">
        <f t="shared" si="78"/>
        <v>0</v>
      </c>
      <c r="D386" s="372">
        <f t="shared" si="83"/>
        <v>0</v>
      </c>
      <c r="E386" s="196">
        <f t="shared" si="84"/>
        <v>0</v>
      </c>
      <c r="F386" s="1247"/>
      <c r="G386" s="1247"/>
      <c r="H386" s="1247"/>
      <c r="I386" s="1212">
        <f>C386/C377*100%</f>
        <v>0</v>
      </c>
      <c r="J386" s="1206" t="e">
        <f t="shared" si="81"/>
        <v>#DIV/0!</v>
      </c>
      <c r="K386" s="1206" t="e">
        <f t="shared" si="82"/>
        <v>#DIV/0!</v>
      </c>
      <c r="L386" s="373"/>
      <c r="M386" s="373"/>
      <c r="N386" s="373"/>
      <c r="O386" s="373"/>
      <c r="P386" s="373"/>
      <c r="Q386" s="373"/>
      <c r="R386" s="373"/>
      <c r="S386" s="373"/>
      <c r="T386" s="373"/>
      <c r="U386" s="373"/>
      <c r="V386" s="373"/>
      <c r="W386" s="373"/>
      <c r="X386" s="373"/>
      <c r="Y386" s="373"/>
      <c r="Z386" s="373"/>
      <c r="AA386" s="373"/>
      <c r="AB386" s="373"/>
      <c r="AC386" s="373"/>
      <c r="AD386" s="373"/>
      <c r="AE386" s="373"/>
      <c r="AF386" s="373"/>
      <c r="AG386" s="373"/>
      <c r="AH386" s="373"/>
      <c r="AI386" s="373"/>
      <c r="AJ386" s="373"/>
      <c r="AK386" s="373"/>
      <c r="AL386" s="373"/>
      <c r="AM386" s="373"/>
      <c r="AN386" s="373"/>
      <c r="AO386" s="373"/>
      <c r="AP386" s="373"/>
      <c r="AQ386" s="373"/>
      <c r="AR386" s="373"/>
      <c r="AS386" s="373"/>
      <c r="AT386" s="373"/>
      <c r="AU386" s="373"/>
      <c r="AV386" s="373"/>
      <c r="AW386" s="373"/>
    </row>
    <row r="387" spans="1:49" ht="38.25" hidden="1" thickBot="1">
      <c r="A387" s="1817">
        <v>17</v>
      </c>
      <c r="B387" s="414" t="s">
        <v>576</v>
      </c>
      <c r="C387" s="1204">
        <f t="shared" si="78"/>
        <v>57</v>
      </c>
      <c r="D387" s="197">
        <f t="shared" si="83"/>
        <v>11</v>
      </c>
      <c r="E387" s="197">
        <f t="shared" si="84"/>
        <v>46</v>
      </c>
      <c r="F387" s="1247"/>
      <c r="G387" s="1247"/>
      <c r="H387" s="1247"/>
      <c r="I387" s="1205">
        <f>SUM(I388:I397)</f>
        <v>1</v>
      </c>
      <c r="J387" s="1206">
        <f t="shared" si="81"/>
        <v>0.19298245614035087</v>
      </c>
      <c r="K387" s="1206">
        <f t="shared" si="82"/>
        <v>0.80701754385964908</v>
      </c>
      <c r="L387" s="396">
        <v>0</v>
      </c>
      <c r="M387" s="396">
        <v>1</v>
      </c>
      <c r="N387" s="396">
        <v>1</v>
      </c>
      <c r="O387" s="396">
        <v>0</v>
      </c>
      <c r="P387" s="396">
        <v>0</v>
      </c>
      <c r="Q387" s="396">
        <v>2</v>
      </c>
      <c r="R387" s="396">
        <v>2</v>
      </c>
      <c r="S387" s="396">
        <v>12</v>
      </c>
      <c r="T387" s="396">
        <v>0</v>
      </c>
      <c r="U387" s="396">
        <v>1</v>
      </c>
      <c r="V387" s="396">
        <v>0</v>
      </c>
      <c r="W387" s="396">
        <v>0</v>
      </c>
      <c r="X387" s="396">
        <v>0</v>
      </c>
      <c r="Y387" s="396">
        <v>5</v>
      </c>
      <c r="Z387" s="396">
        <v>1</v>
      </c>
      <c r="AA387" s="396">
        <v>8</v>
      </c>
      <c r="AB387" s="396">
        <v>1</v>
      </c>
      <c r="AC387" s="396">
        <v>0</v>
      </c>
      <c r="AD387" s="396">
        <v>0</v>
      </c>
      <c r="AE387" s="396">
        <v>1</v>
      </c>
      <c r="AF387" s="396">
        <v>0</v>
      </c>
      <c r="AG387" s="396">
        <v>0</v>
      </c>
      <c r="AH387" s="396">
        <v>1</v>
      </c>
      <c r="AI387" s="396">
        <v>2</v>
      </c>
      <c r="AJ387" s="396">
        <v>0</v>
      </c>
      <c r="AK387" s="396">
        <v>3</v>
      </c>
      <c r="AL387" s="396">
        <v>0</v>
      </c>
      <c r="AM387" s="396">
        <v>2</v>
      </c>
      <c r="AN387" s="396">
        <v>1</v>
      </c>
      <c r="AO387" s="396">
        <v>6</v>
      </c>
      <c r="AP387" s="396">
        <v>0</v>
      </c>
      <c r="AQ387" s="396">
        <v>2</v>
      </c>
      <c r="AR387" s="396">
        <v>2</v>
      </c>
      <c r="AS387" s="396">
        <v>0</v>
      </c>
      <c r="AT387" s="396">
        <v>2</v>
      </c>
      <c r="AU387" s="396">
        <v>1</v>
      </c>
      <c r="AV387" s="396">
        <v>0</v>
      </c>
      <c r="AW387" s="396"/>
    </row>
    <row r="388" spans="1:49" ht="19.5" hidden="1" thickBot="1">
      <c r="A388" s="1814" t="s">
        <v>577</v>
      </c>
      <c r="B388" s="410" t="s">
        <v>578</v>
      </c>
      <c r="C388" s="1204">
        <f t="shared" si="78"/>
        <v>56</v>
      </c>
      <c r="D388" s="372">
        <f>L388+N388+P388+R388+T388+V388+X388+Z388+AB388+AD388+AF388+AH388+AJ388+AL388+AN388+AP388+AR388+AT388+AV388</f>
        <v>10</v>
      </c>
      <c r="E388" s="196">
        <f t="shared" si="84"/>
        <v>46</v>
      </c>
      <c r="F388" s="1247"/>
      <c r="G388" s="1247"/>
      <c r="H388" s="1247"/>
      <c r="I388" s="1212">
        <f>C388/C387*100%</f>
        <v>0.98245614035087714</v>
      </c>
      <c r="J388" s="1206">
        <f t="shared" si="81"/>
        <v>0.17857142857142858</v>
      </c>
      <c r="K388" s="1206">
        <f t="shared" si="82"/>
        <v>0.8214285714285714</v>
      </c>
      <c r="L388" s="373"/>
      <c r="M388" s="373">
        <v>1</v>
      </c>
      <c r="N388" s="373">
        <v>1</v>
      </c>
      <c r="O388" s="373"/>
      <c r="P388" s="373"/>
      <c r="Q388" s="373">
        <v>2</v>
      </c>
      <c r="R388" s="373">
        <v>2</v>
      </c>
      <c r="S388" s="373">
        <v>12</v>
      </c>
      <c r="T388" s="373"/>
      <c r="U388" s="373">
        <v>1</v>
      </c>
      <c r="V388" s="373"/>
      <c r="W388" s="373"/>
      <c r="X388" s="373"/>
      <c r="Y388" s="373">
        <v>5</v>
      </c>
      <c r="Z388" s="373">
        <v>1</v>
      </c>
      <c r="AA388" s="373">
        <v>8</v>
      </c>
      <c r="AB388" s="373">
        <v>1</v>
      </c>
      <c r="AC388" s="373"/>
      <c r="AD388" s="373"/>
      <c r="AE388" s="373">
        <v>1</v>
      </c>
      <c r="AF388" s="373"/>
      <c r="AG388" s="373"/>
      <c r="AH388" s="378"/>
      <c r="AI388" s="373">
        <v>2</v>
      </c>
      <c r="AJ388" s="373"/>
      <c r="AK388" s="373">
        <v>3</v>
      </c>
      <c r="AL388" s="373"/>
      <c r="AM388" s="373">
        <v>2</v>
      </c>
      <c r="AN388" s="373">
        <v>1</v>
      </c>
      <c r="AO388" s="373">
        <v>6</v>
      </c>
      <c r="AP388" s="373"/>
      <c r="AQ388" s="373">
        <v>2</v>
      </c>
      <c r="AR388" s="373">
        <v>2</v>
      </c>
      <c r="AS388" s="373"/>
      <c r="AT388" s="373">
        <v>2</v>
      </c>
      <c r="AU388" s="373">
        <v>1</v>
      </c>
      <c r="AV388" s="373"/>
      <c r="AW388" s="373"/>
    </row>
    <row r="389" spans="1:49" ht="19.5" hidden="1" thickBot="1">
      <c r="A389" s="1814" t="s">
        <v>579</v>
      </c>
      <c r="B389" s="410" t="s">
        <v>580</v>
      </c>
      <c r="C389" s="1204">
        <f t="shared" si="78"/>
        <v>0</v>
      </c>
      <c r="D389" s="372">
        <f t="shared" ref="D389:D408" si="85">L389+N389+P389+R389+T389+V389+X389+Z389+AB389+AD389+AF389+AH389+AJ389+AL389+AN389+AP389+AR389+AT389+AV389</f>
        <v>0</v>
      </c>
      <c r="E389" s="196">
        <f t="shared" si="84"/>
        <v>0</v>
      </c>
      <c r="F389" s="1247"/>
      <c r="G389" s="1247"/>
      <c r="H389" s="1247"/>
      <c r="I389" s="1212">
        <f>C389/C387*100%</f>
        <v>0</v>
      </c>
      <c r="J389" s="1206" t="e">
        <f t="shared" si="81"/>
        <v>#DIV/0!</v>
      </c>
      <c r="K389" s="1206" t="e">
        <f t="shared" si="82"/>
        <v>#DIV/0!</v>
      </c>
      <c r="L389" s="373"/>
      <c r="M389" s="373"/>
      <c r="N389" s="373"/>
      <c r="O389" s="373"/>
      <c r="P389" s="373"/>
      <c r="Q389" s="373"/>
      <c r="R389" s="373"/>
      <c r="S389" s="373"/>
      <c r="T389" s="373"/>
      <c r="U389" s="373"/>
      <c r="V389" s="373"/>
      <c r="W389" s="373"/>
      <c r="X389" s="373"/>
      <c r="Y389" s="373"/>
      <c r="Z389" s="373"/>
      <c r="AA389" s="373"/>
      <c r="AB389" s="373"/>
      <c r="AC389" s="373"/>
      <c r="AD389" s="373"/>
      <c r="AE389" s="373"/>
      <c r="AF389" s="373"/>
      <c r="AG389" s="373"/>
      <c r="AH389" s="378"/>
      <c r="AI389" s="373"/>
      <c r="AJ389" s="373"/>
      <c r="AK389" s="373"/>
      <c r="AL389" s="373"/>
      <c r="AM389" s="373"/>
      <c r="AN389" s="373"/>
      <c r="AO389" s="373"/>
      <c r="AP389" s="373"/>
      <c r="AQ389" s="373"/>
      <c r="AR389" s="373"/>
      <c r="AS389" s="373"/>
      <c r="AT389" s="373"/>
      <c r="AU389" s="373"/>
      <c r="AV389" s="373"/>
      <c r="AW389" s="373"/>
    </row>
    <row r="390" spans="1:49" ht="19.5" hidden="1" thickBot="1">
      <c r="A390" s="1814" t="s">
        <v>581</v>
      </c>
      <c r="B390" s="410" t="s">
        <v>582</v>
      </c>
      <c r="C390" s="1204">
        <f t="shared" si="78"/>
        <v>1</v>
      </c>
      <c r="D390" s="372">
        <f t="shared" si="85"/>
        <v>1</v>
      </c>
      <c r="E390" s="196">
        <f t="shared" si="84"/>
        <v>0</v>
      </c>
      <c r="F390" s="1247"/>
      <c r="G390" s="1247"/>
      <c r="H390" s="1247"/>
      <c r="I390" s="1212">
        <f>C390/C387*100%</f>
        <v>1.7543859649122806E-2</v>
      </c>
      <c r="J390" s="1206">
        <f t="shared" si="81"/>
        <v>1</v>
      </c>
      <c r="K390" s="1206">
        <f t="shared" si="82"/>
        <v>0</v>
      </c>
      <c r="L390" s="373"/>
      <c r="M390" s="373"/>
      <c r="N390" s="373"/>
      <c r="O390" s="373"/>
      <c r="P390" s="373"/>
      <c r="Q390" s="373"/>
      <c r="R390" s="373"/>
      <c r="S390" s="373"/>
      <c r="T390" s="373"/>
      <c r="U390" s="373"/>
      <c r="V390" s="373"/>
      <c r="W390" s="373"/>
      <c r="X390" s="373"/>
      <c r="Y390" s="373"/>
      <c r="Z390" s="373"/>
      <c r="AA390" s="373"/>
      <c r="AB390" s="373"/>
      <c r="AC390" s="373"/>
      <c r="AD390" s="373"/>
      <c r="AE390" s="373"/>
      <c r="AF390" s="373"/>
      <c r="AG390" s="373"/>
      <c r="AH390" s="378">
        <v>1</v>
      </c>
      <c r="AI390" s="373"/>
      <c r="AJ390" s="373"/>
      <c r="AK390" s="373"/>
      <c r="AL390" s="373"/>
      <c r="AM390" s="373"/>
      <c r="AN390" s="373"/>
      <c r="AO390" s="373"/>
      <c r="AP390" s="373"/>
      <c r="AQ390" s="373"/>
      <c r="AR390" s="373"/>
      <c r="AS390" s="373"/>
      <c r="AT390" s="373"/>
      <c r="AU390" s="373"/>
      <c r="AV390" s="373"/>
      <c r="AW390" s="373"/>
    </row>
    <row r="391" spans="1:49" ht="19.5" hidden="1" thickBot="1">
      <c r="A391" s="1814" t="s">
        <v>583</v>
      </c>
      <c r="B391" s="410" t="s">
        <v>584</v>
      </c>
      <c r="C391" s="1204">
        <f t="shared" si="78"/>
        <v>0</v>
      </c>
      <c r="D391" s="372">
        <f t="shared" si="85"/>
        <v>0</v>
      </c>
      <c r="E391" s="196">
        <f t="shared" si="84"/>
        <v>0</v>
      </c>
      <c r="F391" s="1247"/>
      <c r="G391" s="1247"/>
      <c r="H391" s="1247"/>
      <c r="I391" s="1212">
        <f>C391/C387*100%</f>
        <v>0</v>
      </c>
      <c r="J391" s="1206" t="e">
        <f t="shared" si="81"/>
        <v>#DIV/0!</v>
      </c>
      <c r="K391" s="1206" t="e">
        <f t="shared" si="82"/>
        <v>#DIV/0!</v>
      </c>
      <c r="L391" s="373"/>
      <c r="M391" s="373"/>
      <c r="N391" s="373"/>
      <c r="O391" s="373"/>
      <c r="P391" s="373"/>
      <c r="Q391" s="373"/>
      <c r="R391" s="373"/>
      <c r="S391" s="373"/>
      <c r="T391" s="373"/>
      <c r="U391" s="373"/>
      <c r="V391" s="373"/>
      <c r="W391" s="373"/>
      <c r="X391" s="373"/>
      <c r="Y391" s="373"/>
      <c r="Z391" s="373"/>
      <c r="AA391" s="373"/>
      <c r="AB391" s="373"/>
      <c r="AC391" s="373"/>
      <c r="AD391" s="373"/>
      <c r="AE391" s="373"/>
      <c r="AF391" s="373"/>
      <c r="AG391" s="373"/>
      <c r="AH391" s="373"/>
      <c r="AI391" s="373"/>
      <c r="AJ391" s="373"/>
      <c r="AK391" s="373"/>
      <c r="AL391" s="373"/>
      <c r="AM391" s="373"/>
      <c r="AN391" s="373"/>
      <c r="AO391" s="373"/>
      <c r="AP391" s="373"/>
      <c r="AQ391" s="373"/>
      <c r="AR391" s="373"/>
      <c r="AS391" s="373"/>
      <c r="AT391" s="373"/>
      <c r="AU391" s="373"/>
      <c r="AV391" s="373"/>
      <c r="AW391" s="373"/>
    </row>
    <row r="392" spans="1:49" ht="19.5" hidden="1" thickBot="1">
      <c r="A392" s="1814" t="s">
        <v>585</v>
      </c>
      <c r="B392" s="410" t="s">
        <v>586</v>
      </c>
      <c r="C392" s="1204">
        <f t="shared" si="78"/>
        <v>0</v>
      </c>
      <c r="D392" s="372">
        <f t="shared" si="85"/>
        <v>0</v>
      </c>
      <c r="E392" s="196">
        <f t="shared" si="84"/>
        <v>0</v>
      </c>
      <c r="F392" s="1247"/>
      <c r="G392" s="1247"/>
      <c r="H392" s="1247"/>
      <c r="I392" s="1212">
        <f>C392/C387*100%</f>
        <v>0</v>
      </c>
      <c r="J392" s="1206" t="e">
        <f t="shared" si="81"/>
        <v>#DIV/0!</v>
      </c>
      <c r="K392" s="1206" t="e">
        <f t="shared" si="82"/>
        <v>#DIV/0!</v>
      </c>
      <c r="L392" s="373"/>
      <c r="M392" s="373"/>
      <c r="N392" s="373"/>
      <c r="O392" s="373"/>
      <c r="P392" s="373"/>
      <c r="Q392" s="373"/>
      <c r="R392" s="373"/>
      <c r="S392" s="373"/>
      <c r="T392" s="373"/>
      <c r="U392" s="373"/>
      <c r="V392" s="373"/>
      <c r="W392" s="373"/>
      <c r="X392" s="373"/>
      <c r="Y392" s="373"/>
      <c r="Z392" s="373"/>
      <c r="AA392" s="373"/>
      <c r="AB392" s="373"/>
      <c r="AC392" s="373"/>
      <c r="AD392" s="373"/>
      <c r="AE392" s="373"/>
      <c r="AF392" s="373"/>
      <c r="AG392" s="373"/>
      <c r="AH392" s="373"/>
      <c r="AI392" s="373"/>
      <c r="AJ392" s="373"/>
      <c r="AK392" s="373"/>
      <c r="AL392" s="373"/>
      <c r="AM392" s="373"/>
      <c r="AN392" s="373"/>
      <c r="AO392" s="373"/>
      <c r="AP392" s="373"/>
      <c r="AQ392" s="373"/>
      <c r="AR392" s="373"/>
      <c r="AS392" s="373"/>
      <c r="AT392" s="373"/>
      <c r="AU392" s="373"/>
      <c r="AV392" s="373"/>
      <c r="AW392" s="373"/>
    </row>
    <row r="393" spans="1:49" ht="19.5" hidden="1" thickBot="1">
      <c r="A393" s="1814" t="s">
        <v>587</v>
      </c>
      <c r="B393" s="410" t="s">
        <v>588</v>
      </c>
      <c r="C393" s="1204">
        <f t="shared" si="78"/>
        <v>0</v>
      </c>
      <c r="D393" s="372">
        <f t="shared" si="85"/>
        <v>0</v>
      </c>
      <c r="E393" s="196">
        <f t="shared" si="84"/>
        <v>0</v>
      </c>
      <c r="F393" s="1247"/>
      <c r="G393" s="1247"/>
      <c r="H393" s="1247"/>
      <c r="I393" s="1212">
        <f>C393/C387*100%</f>
        <v>0</v>
      </c>
      <c r="J393" s="1206" t="e">
        <f t="shared" si="81"/>
        <v>#DIV/0!</v>
      </c>
      <c r="K393" s="1206" t="e">
        <f t="shared" si="82"/>
        <v>#DIV/0!</v>
      </c>
      <c r="L393" s="373"/>
      <c r="M393" s="373"/>
      <c r="N393" s="373"/>
      <c r="O393" s="373"/>
      <c r="P393" s="373"/>
      <c r="Q393" s="373"/>
      <c r="R393" s="373"/>
      <c r="S393" s="373"/>
      <c r="T393" s="373"/>
      <c r="U393" s="373"/>
      <c r="V393" s="373"/>
      <c r="W393" s="373"/>
      <c r="X393" s="373"/>
      <c r="Y393" s="373"/>
      <c r="Z393" s="373"/>
      <c r="AA393" s="373"/>
      <c r="AB393" s="373"/>
      <c r="AC393" s="373"/>
      <c r="AD393" s="373"/>
      <c r="AE393" s="373"/>
      <c r="AF393" s="373"/>
      <c r="AG393" s="373"/>
      <c r="AH393" s="373"/>
      <c r="AI393" s="373"/>
      <c r="AJ393" s="373"/>
      <c r="AK393" s="373"/>
      <c r="AL393" s="373"/>
      <c r="AM393" s="373"/>
      <c r="AN393" s="373"/>
      <c r="AO393" s="373"/>
      <c r="AP393" s="373"/>
      <c r="AQ393" s="373"/>
      <c r="AR393" s="373"/>
      <c r="AS393" s="373"/>
      <c r="AT393" s="373"/>
      <c r="AU393" s="373"/>
      <c r="AV393" s="373"/>
      <c r="AW393" s="373"/>
    </row>
    <row r="394" spans="1:49" ht="19.5" hidden="1" thickBot="1">
      <c r="A394" s="1814" t="s">
        <v>589</v>
      </c>
      <c r="B394" s="410" t="s">
        <v>590</v>
      </c>
      <c r="C394" s="1204">
        <f t="shared" si="78"/>
        <v>0</v>
      </c>
      <c r="D394" s="372">
        <f t="shared" si="85"/>
        <v>0</v>
      </c>
      <c r="E394" s="196">
        <f t="shared" si="84"/>
        <v>0</v>
      </c>
      <c r="F394" s="1247"/>
      <c r="G394" s="1247"/>
      <c r="H394" s="1247"/>
      <c r="I394" s="1212">
        <f>C394/C387*100%</f>
        <v>0</v>
      </c>
      <c r="J394" s="1206" t="e">
        <f t="shared" si="81"/>
        <v>#DIV/0!</v>
      </c>
      <c r="K394" s="1206" t="e">
        <f t="shared" si="82"/>
        <v>#DIV/0!</v>
      </c>
      <c r="L394" s="373"/>
      <c r="M394" s="373"/>
      <c r="N394" s="373"/>
      <c r="O394" s="373"/>
      <c r="P394" s="373"/>
      <c r="Q394" s="373"/>
      <c r="R394" s="373"/>
      <c r="S394" s="373"/>
      <c r="T394" s="373"/>
      <c r="U394" s="373"/>
      <c r="V394" s="373"/>
      <c r="W394" s="373"/>
      <c r="X394" s="373"/>
      <c r="Y394" s="373"/>
      <c r="Z394" s="373"/>
      <c r="AA394" s="373"/>
      <c r="AB394" s="373"/>
      <c r="AC394" s="373"/>
      <c r="AD394" s="373"/>
      <c r="AE394" s="373"/>
      <c r="AF394" s="373"/>
      <c r="AG394" s="373"/>
      <c r="AH394" s="373"/>
      <c r="AI394" s="373"/>
      <c r="AJ394" s="373"/>
      <c r="AK394" s="373"/>
      <c r="AL394" s="373"/>
      <c r="AM394" s="373"/>
      <c r="AN394" s="373"/>
      <c r="AO394" s="373"/>
      <c r="AP394" s="373"/>
      <c r="AQ394" s="373"/>
      <c r="AR394" s="373"/>
      <c r="AS394" s="373"/>
      <c r="AT394" s="373"/>
      <c r="AU394" s="373"/>
      <c r="AV394" s="373"/>
      <c r="AW394" s="373"/>
    </row>
    <row r="395" spans="1:49" ht="19.5" hidden="1" thickBot="1">
      <c r="A395" s="1814" t="s">
        <v>591</v>
      </c>
      <c r="B395" s="410" t="s">
        <v>592</v>
      </c>
      <c r="C395" s="1204">
        <f t="shared" si="78"/>
        <v>0</v>
      </c>
      <c r="D395" s="372">
        <f t="shared" si="85"/>
        <v>0</v>
      </c>
      <c r="E395" s="196">
        <f t="shared" si="84"/>
        <v>0</v>
      </c>
      <c r="F395" s="1247"/>
      <c r="G395" s="1247"/>
      <c r="H395" s="1247"/>
      <c r="I395" s="1212">
        <f>C395/C387*100%</f>
        <v>0</v>
      </c>
      <c r="J395" s="1206" t="e">
        <f t="shared" si="81"/>
        <v>#DIV/0!</v>
      </c>
      <c r="K395" s="1206" t="e">
        <f t="shared" si="82"/>
        <v>#DIV/0!</v>
      </c>
      <c r="L395" s="373"/>
      <c r="M395" s="373"/>
      <c r="N395" s="373"/>
      <c r="O395" s="373"/>
      <c r="P395" s="373"/>
      <c r="Q395" s="373"/>
      <c r="R395" s="373"/>
      <c r="S395" s="373"/>
      <c r="T395" s="373"/>
      <c r="U395" s="373"/>
      <c r="V395" s="373"/>
      <c r="W395" s="373"/>
      <c r="X395" s="373"/>
      <c r="Y395" s="373"/>
      <c r="Z395" s="373"/>
      <c r="AA395" s="373"/>
      <c r="AB395" s="373"/>
      <c r="AC395" s="373"/>
      <c r="AD395" s="373"/>
      <c r="AE395" s="373"/>
      <c r="AF395" s="373"/>
      <c r="AG395" s="373"/>
      <c r="AH395" s="373"/>
      <c r="AI395" s="373"/>
      <c r="AJ395" s="373"/>
      <c r="AK395" s="373"/>
      <c r="AL395" s="373"/>
      <c r="AM395" s="373"/>
      <c r="AN395" s="373"/>
      <c r="AO395" s="373"/>
      <c r="AP395" s="373"/>
      <c r="AQ395" s="373"/>
      <c r="AR395" s="373"/>
      <c r="AS395" s="373"/>
      <c r="AT395" s="373"/>
      <c r="AU395" s="373"/>
      <c r="AV395" s="373"/>
      <c r="AW395" s="373"/>
    </row>
    <row r="396" spans="1:49" ht="19.5" hidden="1" thickBot="1">
      <c r="A396" s="1814" t="s">
        <v>593</v>
      </c>
      <c r="B396" s="410" t="s">
        <v>594</v>
      </c>
      <c r="C396" s="1204">
        <f t="shared" si="78"/>
        <v>0</v>
      </c>
      <c r="D396" s="372">
        <f t="shared" si="85"/>
        <v>0</v>
      </c>
      <c r="E396" s="196">
        <f t="shared" si="84"/>
        <v>0</v>
      </c>
      <c r="F396" s="1247"/>
      <c r="G396" s="1247"/>
      <c r="H396" s="1247"/>
      <c r="I396" s="1212">
        <f>C396/C387*100%</f>
        <v>0</v>
      </c>
      <c r="J396" s="1206" t="e">
        <f t="shared" si="81"/>
        <v>#DIV/0!</v>
      </c>
      <c r="K396" s="1206" t="e">
        <f t="shared" si="82"/>
        <v>#DIV/0!</v>
      </c>
      <c r="L396" s="373"/>
      <c r="M396" s="373"/>
      <c r="N396" s="373"/>
      <c r="O396" s="373"/>
      <c r="P396" s="373"/>
      <c r="Q396" s="373"/>
      <c r="R396" s="373"/>
      <c r="S396" s="373"/>
      <c r="T396" s="373"/>
      <c r="U396" s="373"/>
      <c r="V396" s="373"/>
      <c r="W396" s="373"/>
      <c r="X396" s="373"/>
      <c r="Y396" s="373"/>
      <c r="Z396" s="373"/>
      <c r="AA396" s="373"/>
      <c r="AB396" s="373"/>
      <c r="AC396" s="373"/>
      <c r="AD396" s="373"/>
      <c r="AE396" s="373"/>
      <c r="AF396" s="373"/>
      <c r="AG396" s="373"/>
      <c r="AH396" s="373"/>
      <c r="AI396" s="373"/>
      <c r="AJ396" s="373"/>
      <c r="AK396" s="373"/>
      <c r="AL396" s="373"/>
      <c r="AM396" s="373"/>
      <c r="AN396" s="373"/>
      <c r="AO396" s="373"/>
      <c r="AP396" s="373"/>
      <c r="AQ396" s="373"/>
      <c r="AR396" s="373"/>
      <c r="AS396" s="373"/>
      <c r="AT396" s="373"/>
      <c r="AU396" s="373"/>
      <c r="AV396" s="373"/>
      <c r="AW396" s="373"/>
    </row>
    <row r="397" spans="1:49" ht="19.5" hidden="1" thickBot="1">
      <c r="A397" s="1814" t="s">
        <v>595</v>
      </c>
      <c r="B397" s="410" t="s">
        <v>565</v>
      </c>
      <c r="C397" s="1204">
        <f t="shared" si="78"/>
        <v>0</v>
      </c>
      <c r="D397" s="372">
        <f t="shared" si="85"/>
        <v>0</v>
      </c>
      <c r="E397" s="196">
        <f t="shared" si="84"/>
        <v>0</v>
      </c>
      <c r="F397" s="1247"/>
      <c r="G397" s="1247"/>
      <c r="H397" s="1247"/>
      <c r="I397" s="1212">
        <f>C397/C387*100%</f>
        <v>0</v>
      </c>
      <c r="J397" s="1206" t="e">
        <f t="shared" si="81"/>
        <v>#DIV/0!</v>
      </c>
      <c r="K397" s="1206" t="e">
        <f t="shared" si="82"/>
        <v>#DIV/0!</v>
      </c>
      <c r="L397" s="373"/>
      <c r="M397" s="373"/>
      <c r="N397" s="373"/>
      <c r="O397" s="373"/>
      <c r="P397" s="373"/>
      <c r="Q397" s="373"/>
      <c r="R397" s="373"/>
      <c r="S397" s="373"/>
      <c r="T397" s="373"/>
      <c r="U397" s="373"/>
      <c r="V397" s="373"/>
      <c r="W397" s="373"/>
      <c r="X397" s="373"/>
      <c r="Y397" s="373"/>
      <c r="Z397" s="373"/>
      <c r="AA397" s="373"/>
      <c r="AB397" s="373"/>
      <c r="AC397" s="373"/>
      <c r="AD397" s="373"/>
      <c r="AE397" s="373"/>
      <c r="AF397" s="373"/>
      <c r="AG397" s="373"/>
      <c r="AH397" s="373"/>
      <c r="AI397" s="373"/>
      <c r="AJ397" s="373"/>
      <c r="AK397" s="373"/>
      <c r="AL397" s="373"/>
      <c r="AM397" s="373"/>
      <c r="AN397" s="373"/>
      <c r="AO397" s="373"/>
      <c r="AP397" s="373"/>
      <c r="AQ397" s="373"/>
      <c r="AR397" s="373"/>
      <c r="AS397" s="373"/>
      <c r="AT397" s="373"/>
      <c r="AU397" s="373"/>
      <c r="AV397" s="373"/>
      <c r="AW397" s="373"/>
    </row>
    <row r="398" spans="1:49" ht="32.25" hidden="1" thickBot="1">
      <c r="A398" s="1817">
        <v>18</v>
      </c>
      <c r="B398" s="393" t="s">
        <v>596</v>
      </c>
      <c r="C398" s="1204">
        <f t="shared" si="78"/>
        <v>2</v>
      </c>
      <c r="D398" s="197">
        <f t="shared" si="85"/>
        <v>1</v>
      </c>
      <c r="E398" s="197">
        <f t="shared" si="84"/>
        <v>1</v>
      </c>
      <c r="F398" s="1247"/>
      <c r="G398" s="1247"/>
      <c r="H398" s="1247"/>
      <c r="I398" s="1205">
        <f>SUM(I399:I408)</f>
        <v>1</v>
      </c>
      <c r="J398" s="1206">
        <f t="shared" si="81"/>
        <v>0.5</v>
      </c>
      <c r="K398" s="1206">
        <f t="shared" si="82"/>
        <v>0.5</v>
      </c>
      <c r="L398" s="396">
        <v>0</v>
      </c>
      <c r="M398" s="396">
        <v>0</v>
      </c>
      <c r="N398" s="396">
        <v>1</v>
      </c>
      <c r="O398" s="396">
        <v>0</v>
      </c>
      <c r="P398" s="396">
        <v>0</v>
      </c>
      <c r="Q398" s="396">
        <v>0</v>
      </c>
      <c r="R398" s="396">
        <v>0</v>
      </c>
      <c r="S398" s="396">
        <v>0</v>
      </c>
      <c r="T398" s="396">
        <v>0</v>
      </c>
      <c r="U398" s="396">
        <v>0</v>
      </c>
      <c r="V398" s="396">
        <v>0</v>
      </c>
      <c r="W398" s="396">
        <v>0</v>
      </c>
      <c r="X398" s="396">
        <v>0</v>
      </c>
      <c r="Y398" s="396">
        <v>0</v>
      </c>
      <c r="Z398" s="396">
        <v>0</v>
      </c>
      <c r="AA398" s="396">
        <v>0</v>
      </c>
      <c r="AB398" s="396">
        <v>0</v>
      </c>
      <c r="AC398" s="396">
        <v>0</v>
      </c>
      <c r="AD398" s="396">
        <v>0</v>
      </c>
      <c r="AE398" s="396">
        <v>0</v>
      </c>
      <c r="AF398" s="396">
        <v>0</v>
      </c>
      <c r="AG398" s="396">
        <v>0</v>
      </c>
      <c r="AH398" s="396">
        <v>0</v>
      </c>
      <c r="AI398" s="396">
        <v>0</v>
      </c>
      <c r="AJ398" s="396">
        <v>0</v>
      </c>
      <c r="AK398" s="396">
        <v>0</v>
      </c>
      <c r="AL398" s="396">
        <v>0</v>
      </c>
      <c r="AM398" s="396">
        <v>0</v>
      </c>
      <c r="AN398" s="396">
        <v>0</v>
      </c>
      <c r="AO398" s="396">
        <v>0</v>
      </c>
      <c r="AP398" s="396">
        <v>0</v>
      </c>
      <c r="AQ398" s="396">
        <v>0</v>
      </c>
      <c r="AR398" s="396">
        <v>0</v>
      </c>
      <c r="AS398" s="396">
        <v>0</v>
      </c>
      <c r="AT398" s="396">
        <v>0</v>
      </c>
      <c r="AU398" s="396">
        <v>1</v>
      </c>
      <c r="AV398" s="396">
        <v>0</v>
      </c>
      <c r="AW398" s="396"/>
    </row>
    <row r="399" spans="1:49" ht="19.5" hidden="1" thickBot="1">
      <c r="A399" s="1814" t="s">
        <v>597</v>
      </c>
      <c r="B399" s="410" t="s">
        <v>578</v>
      </c>
      <c r="C399" s="1204">
        <f t="shared" si="78"/>
        <v>2</v>
      </c>
      <c r="D399" s="372">
        <f t="shared" si="85"/>
        <v>1</v>
      </c>
      <c r="E399" s="196">
        <f t="shared" si="84"/>
        <v>1</v>
      </c>
      <c r="F399" s="1247"/>
      <c r="G399" s="1247"/>
      <c r="H399" s="1247"/>
      <c r="I399" s="1212">
        <f>C399/C398*100%</f>
        <v>1</v>
      </c>
      <c r="J399" s="1206">
        <f t="shared" si="81"/>
        <v>0.5</v>
      </c>
      <c r="K399" s="1206">
        <f t="shared" si="82"/>
        <v>0.5</v>
      </c>
      <c r="L399" s="378"/>
      <c r="M399" s="373"/>
      <c r="N399" s="373">
        <v>1</v>
      </c>
      <c r="O399" s="373"/>
      <c r="P399" s="373"/>
      <c r="Q399" s="373"/>
      <c r="R399" s="373"/>
      <c r="S399" s="373"/>
      <c r="T399" s="373"/>
      <c r="U399" s="373"/>
      <c r="V399" s="373"/>
      <c r="W399" s="373"/>
      <c r="X399" s="373"/>
      <c r="Y399" s="373"/>
      <c r="Z399" s="373"/>
      <c r="AA399" s="373"/>
      <c r="AB399" s="373"/>
      <c r="AC399" s="373"/>
      <c r="AD399" s="373"/>
      <c r="AE399" s="373"/>
      <c r="AF399" s="373"/>
      <c r="AG399" s="373"/>
      <c r="AH399" s="373"/>
      <c r="AI399" s="373"/>
      <c r="AJ399" s="373"/>
      <c r="AK399" s="373"/>
      <c r="AL399" s="373"/>
      <c r="AM399" s="373"/>
      <c r="AN399" s="373"/>
      <c r="AO399" s="373"/>
      <c r="AP399" s="373"/>
      <c r="AQ399" s="373"/>
      <c r="AR399" s="373"/>
      <c r="AS399" s="373"/>
      <c r="AT399" s="373"/>
      <c r="AU399" s="373">
        <v>1</v>
      </c>
      <c r="AV399" s="373"/>
      <c r="AW399" s="373"/>
    </row>
    <row r="400" spans="1:49" ht="19.5" hidden="1" thickBot="1">
      <c r="A400" s="1814" t="s">
        <v>598</v>
      </c>
      <c r="B400" s="410" t="s">
        <v>580</v>
      </c>
      <c r="C400" s="1204">
        <f t="shared" si="78"/>
        <v>0</v>
      </c>
      <c r="D400" s="372">
        <f t="shared" si="85"/>
        <v>0</v>
      </c>
      <c r="E400" s="196">
        <f t="shared" si="84"/>
        <v>0</v>
      </c>
      <c r="F400" s="1247"/>
      <c r="G400" s="1247"/>
      <c r="H400" s="1247"/>
      <c r="I400" s="1212">
        <f>C400/C398*100%</f>
        <v>0</v>
      </c>
      <c r="J400" s="1206" t="e">
        <f t="shared" si="81"/>
        <v>#DIV/0!</v>
      </c>
      <c r="K400" s="1206" t="e">
        <f t="shared" si="82"/>
        <v>#DIV/0!</v>
      </c>
      <c r="L400" s="373"/>
      <c r="M400" s="373"/>
      <c r="N400" s="373"/>
      <c r="O400" s="373"/>
      <c r="P400" s="373"/>
      <c r="Q400" s="373"/>
      <c r="R400" s="373"/>
      <c r="S400" s="373"/>
      <c r="T400" s="373"/>
      <c r="U400" s="373"/>
      <c r="V400" s="373"/>
      <c r="W400" s="373"/>
      <c r="X400" s="373"/>
      <c r="Y400" s="373"/>
      <c r="Z400" s="373"/>
      <c r="AA400" s="373"/>
      <c r="AB400" s="373"/>
      <c r="AC400" s="373"/>
      <c r="AD400" s="373"/>
      <c r="AE400" s="373"/>
      <c r="AF400" s="373"/>
      <c r="AG400" s="373"/>
      <c r="AH400" s="373"/>
      <c r="AI400" s="373"/>
      <c r="AJ400" s="373"/>
      <c r="AK400" s="373"/>
      <c r="AL400" s="373"/>
      <c r="AM400" s="373"/>
      <c r="AN400" s="373"/>
      <c r="AO400" s="373"/>
      <c r="AP400" s="373"/>
      <c r="AQ400" s="373"/>
      <c r="AR400" s="373"/>
      <c r="AS400" s="373"/>
      <c r="AT400" s="373"/>
      <c r="AU400" s="373"/>
      <c r="AV400" s="373"/>
      <c r="AW400" s="373"/>
    </row>
    <row r="401" spans="1:53" ht="19.5" hidden="1" thickBot="1">
      <c r="A401" s="1814" t="s">
        <v>599</v>
      </c>
      <c r="B401" s="410" t="s">
        <v>582</v>
      </c>
      <c r="C401" s="1204">
        <f t="shared" si="78"/>
        <v>0</v>
      </c>
      <c r="D401" s="372">
        <f t="shared" si="85"/>
        <v>0</v>
      </c>
      <c r="E401" s="196">
        <f t="shared" si="84"/>
        <v>0</v>
      </c>
      <c r="F401" s="1247"/>
      <c r="G401" s="1247"/>
      <c r="H401" s="1247"/>
      <c r="I401" s="1212">
        <f>C401/C398*100%</f>
        <v>0</v>
      </c>
      <c r="J401" s="1206" t="e">
        <f t="shared" si="81"/>
        <v>#DIV/0!</v>
      </c>
      <c r="K401" s="1206" t="e">
        <f t="shared" si="82"/>
        <v>#DIV/0!</v>
      </c>
      <c r="L401" s="373"/>
      <c r="M401" s="373"/>
      <c r="N401" s="373"/>
      <c r="O401" s="373"/>
      <c r="P401" s="373"/>
      <c r="Q401" s="373"/>
      <c r="R401" s="373"/>
      <c r="S401" s="373"/>
      <c r="T401" s="373"/>
      <c r="U401" s="373"/>
      <c r="V401" s="373"/>
      <c r="W401" s="373"/>
      <c r="X401" s="373"/>
      <c r="Y401" s="373"/>
      <c r="Z401" s="373"/>
      <c r="AA401" s="373"/>
      <c r="AB401" s="373"/>
      <c r="AC401" s="373"/>
      <c r="AD401" s="373"/>
      <c r="AE401" s="373"/>
      <c r="AF401" s="373"/>
      <c r="AG401" s="373"/>
      <c r="AH401" s="373"/>
      <c r="AI401" s="373"/>
      <c r="AJ401" s="373"/>
      <c r="AK401" s="373"/>
      <c r="AL401" s="373"/>
      <c r="AM401" s="373"/>
      <c r="AN401" s="373"/>
      <c r="AO401" s="373"/>
      <c r="AP401" s="373"/>
      <c r="AQ401" s="373"/>
      <c r="AR401" s="373"/>
      <c r="AS401" s="373"/>
      <c r="AT401" s="373"/>
      <c r="AU401" s="373"/>
      <c r="AV401" s="373"/>
      <c r="AW401" s="373"/>
    </row>
    <row r="402" spans="1:53" ht="19.5" hidden="1" thickBot="1">
      <c r="A402" s="1814" t="s">
        <v>600</v>
      </c>
      <c r="B402" s="410" t="s">
        <v>584</v>
      </c>
      <c r="C402" s="1204">
        <f t="shared" si="78"/>
        <v>0</v>
      </c>
      <c r="D402" s="372">
        <f t="shared" si="85"/>
        <v>0</v>
      </c>
      <c r="E402" s="196">
        <f t="shared" si="84"/>
        <v>0</v>
      </c>
      <c r="F402" s="1247"/>
      <c r="G402" s="1247"/>
      <c r="H402" s="1247"/>
      <c r="I402" s="1212">
        <f>C402/C398*100%</f>
        <v>0</v>
      </c>
      <c r="J402" s="1206" t="e">
        <f t="shared" si="81"/>
        <v>#DIV/0!</v>
      </c>
      <c r="K402" s="1206" t="e">
        <f t="shared" si="82"/>
        <v>#DIV/0!</v>
      </c>
      <c r="L402" s="373"/>
      <c r="M402" s="373"/>
      <c r="N402" s="373"/>
      <c r="O402" s="373"/>
      <c r="P402" s="373"/>
      <c r="Q402" s="373"/>
      <c r="R402" s="373"/>
      <c r="S402" s="373"/>
      <c r="T402" s="373"/>
      <c r="U402" s="373"/>
      <c r="V402" s="373"/>
      <c r="W402" s="373"/>
      <c r="X402" s="373"/>
      <c r="Y402" s="373"/>
      <c r="Z402" s="373"/>
      <c r="AA402" s="373"/>
      <c r="AB402" s="373"/>
      <c r="AC402" s="373"/>
      <c r="AD402" s="373"/>
      <c r="AE402" s="373"/>
      <c r="AF402" s="373"/>
      <c r="AG402" s="373"/>
      <c r="AH402" s="373"/>
      <c r="AI402" s="373"/>
      <c r="AJ402" s="373"/>
      <c r="AK402" s="373"/>
      <c r="AL402" s="373"/>
      <c r="AM402" s="373"/>
      <c r="AN402" s="373"/>
      <c r="AO402" s="373"/>
      <c r="AP402" s="373"/>
      <c r="AQ402" s="373"/>
      <c r="AR402" s="373"/>
      <c r="AS402" s="373"/>
      <c r="AT402" s="373"/>
      <c r="AU402" s="373"/>
      <c r="AV402" s="373"/>
      <c r="AW402" s="373"/>
    </row>
    <row r="403" spans="1:53" ht="19.5" hidden="1" thickBot="1">
      <c r="A403" s="1814" t="s">
        <v>601</v>
      </c>
      <c r="B403" s="410" t="s">
        <v>586</v>
      </c>
      <c r="C403" s="1204">
        <f t="shared" si="78"/>
        <v>0</v>
      </c>
      <c r="D403" s="372">
        <f t="shared" si="85"/>
        <v>0</v>
      </c>
      <c r="E403" s="196">
        <f t="shared" si="84"/>
        <v>0</v>
      </c>
      <c r="F403" s="1247"/>
      <c r="G403" s="1247"/>
      <c r="H403" s="1247"/>
      <c r="I403" s="1212">
        <f>C403/C398*100%</f>
        <v>0</v>
      </c>
      <c r="J403" s="1206" t="e">
        <f t="shared" si="81"/>
        <v>#DIV/0!</v>
      </c>
      <c r="K403" s="1206" t="e">
        <f t="shared" si="82"/>
        <v>#DIV/0!</v>
      </c>
      <c r="L403" s="373"/>
      <c r="M403" s="373"/>
      <c r="N403" s="373"/>
      <c r="O403" s="373"/>
      <c r="P403" s="373"/>
      <c r="Q403" s="373"/>
      <c r="R403" s="373"/>
      <c r="S403" s="373"/>
      <c r="T403" s="373"/>
      <c r="U403" s="373"/>
      <c r="V403" s="373"/>
      <c r="W403" s="373"/>
      <c r="X403" s="373"/>
      <c r="Y403" s="373"/>
      <c r="Z403" s="373"/>
      <c r="AA403" s="373"/>
      <c r="AB403" s="373"/>
      <c r="AC403" s="373"/>
      <c r="AD403" s="373"/>
      <c r="AE403" s="373"/>
      <c r="AF403" s="373"/>
      <c r="AG403" s="373"/>
      <c r="AH403" s="373"/>
      <c r="AI403" s="373"/>
      <c r="AJ403" s="373"/>
      <c r="AK403" s="373"/>
      <c r="AL403" s="373"/>
      <c r="AM403" s="373"/>
      <c r="AN403" s="373"/>
      <c r="AO403" s="373"/>
      <c r="AP403" s="373"/>
      <c r="AQ403" s="373"/>
      <c r="AR403" s="373"/>
      <c r="AS403" s="373"/>
      <c r="AT403" s="373"/>
      <c r="AU403" s="373"/>
      <c r="AV403" s="373"/>
      <c r="AW403" s="373"/>
    </row>
    <row r="404" spans="1:53" ht="19.5" hidden="1" thickBot="1">
      <c r="A404" s="1814" t="s">
        <v>602</v>
      </c>
      <c r="B404" s="410" t="s">
        <v>588</v>
      </c>
      <c r="C404" s="1204">
        <f t="shared" si="78"/>
        <v>0</v>
      </c>
      <c r="D404" s="372">
        <f t="shared" si="85"/>
        <v>0</v>
      </c>
      <c r="E404" s="196">
        <f t="shared" si="84"/>
        <v>0</v>
      </c>
      <c r="F404" s="1247"/>
      <c r="G404" s="1247"/>
      <c r="H404" s="1247"/>
      <c r="I404" s="1212">
        <f>C404/C398*100%</f>
        <v>0</v>
      </c>
      <c r="J404" s="1206" t="e">
        <f t="shared" si="81"/>
        <v>#DIV/0!</v>
      </c>
      <c r="K404" s="1206" t="e">
        <f t="shared" si="82"/>
        <v>#DIV/0!</v>
      </c>
      <c r="L404" s="373"/>
      <c r="M404" s="373"/>
      <c r="N404" s="373"/>
      <c r="O404" s="373"/>
      <c r="P404" s="373"/>
      <c r="Q404" s="373"/>
      <c r="R404" s="373"/>
      <c r="S404" s="373"/>
      <c r="T404" s="373"/>
      <c r="U404" s="373"/>
      <c r="V404" s="373"/>
      <c r="W404" s="373"/>
      <c r="X404" s="373"/>
      <c r="Y404" s="373"/>
      <c r="Z404" s="373"/>
      <c r="AA404" s="373"/>
      <c r="AB404" s="373"/>
      <c r="AC404" s="373"/>
      <c r="AD404" s="373"/>
      <c r="AE404" s="373"/>
      <c r="AF404" s="373"/>
      <c r="AG404" s="373"/>
      <c r="AH404" s="373"/>
      <c r="AI404" s="373"/>
      <c r="AJ404" s="373"/>
      <c r="AK404" s="373"/>
      <c r="AL404" s="373"/>
      <c r="AM404" s="373"/>
      <c r="AN404" s="373"/>
      <c r="AO404" s="373"/>
      <c r="AP404" s="373"/>
      <c r="AQ404" s="373"/>
      <c r="AR404" s="373"/>
      <c r="AS404" s="373"/>
      <c r="AT404" s="373"/>
      <c r="AU404" s="373"/>
      <c r="AV404" s="373"/>
      <c r="AW404" s="373"/>
    </row>
    <row r="405" spans="1:53" ht="19.5" hidden="1" thickBot="1">
      <c r="A405" s="1814" t="s">
        <v>603</v>
      </c>
      <c r="B405" s="410" t="s">
        <v>590</v>
      </c>
      <c r="C405" s="1204">
        <f t="shared" si="78"/>
        <v>0</v>
      </c>
      <c r="D405" s="372">
        <f t="shared" si="85"/>
        <v>0</v>
      </c>
      <c r="E405" s="196">
        <f t="shared" si="84"/>
        <v>0</v>
      </c>
      <c r="F405" s="1247"/>
      <c r="G405" s="1247"/>
      <c r="H405" s="1247"/>
      <c r="I405" s="1212">
        <f>C405/C398*100%</f>
        <v>0</v>
      </c>
      <c r="J405" s="1206" t="e">
        <f t="shared" si="81"/>
        <v>#DIV/0!</v>
      </c>
      <c r="K405" s="1206" t="e">
        <f t="shared" si="82"/>
        <v>#DIV/0!</v>
      </c>
      <c r="L405" s="373"/>
      <c r="M405" s="373"/>
      <c r="N405" s="373"/>
      <c r="O405" s="373"/>
      <c r="P405" s="373"/>
      <c r="Q405" s="373"/>
      <c r="R405" s="373"/>
      <c r="S405" s="373"/>
      <c r="T405" s="373"/>
      <c r="U405" s="373"/>
      <c r="V405" s="373"/>
      <c r="W405" s="373"/>
      <c r="X405" s="373"/>
      <c r="Y405" s="373"/>
      <c r="Z405" s="373"/>
      <c r="AA405" s="373"/>
      <c r="AB405" s="373"/>
      <c r="AC405" s="373"/>
      <c r="AD405" s="373"/>
      <c r="AE405" s="373"/>
      <c r="AF405" s="373"/>
      <c r="AG405" s="373"/>
      <c r="AH405" s="373"/>
      <c r="AI405" s="373"/>
      <c r="AJ405" s="373"/>
      <c r="AK405" s="373"/>
      <c r="AL405" s="373"/>
      <c r="AM405" s="373"/>
      <c r="AN405" s="373"/>
      <c r="AO405" s="373"/>
      <c r="AP405" s="373"/>
      <c r="AQ405" s="373"/>
      <c r="AR405" s="373"/>
      <c r="AS405" s="373"/>
      <c r="AT405" s="373"/>
      <c r="AU405" s="373"/>
      <c r="AV405" s="373"/>
      <c r="AW405" s="373"/>
    </row>
    <row r="406" spans="1:53" ht="19.5" hidden="1" thickBot="1">
      <c r="A406" s="1814" t="s">
        <v>604</v>
      </c>
      <c r="B406" s="410" t="s">
        <v>592</v>
      </c>
      <c r="C406" s="1204">
        <f t="shared" si="78"/>
        <v>0</v>
      </c>
      <c r="D406" s="372">
        <f t="shared" si="85"/>
        <v>0</v>
      </c>
      <c r="E406" s="196">
        <f t="shared" si="84"/>
        <v>0</v>
      </c>
      <c r="F406" s="1247"/>
      <c r="G406" s="1247"/>
      <c r="H406" s="1247"/>
      <c r="I406" s="1212">
        <f>C406/C398*100%</f>
        <v>0</v>
      </c>
      <c r="J406" s="1206" t="e">
        <f t="shared" si="81"/>
        <v>#DIV/0!</v>
      </c>
      <c r="K406" s="1206" t="e">
        <f t="shared" si="82"/>
        <v>#DIV/0!</v>
      </c>
      <c r="L406" s="373"/>
      <c r="M406" s="373"/>
      <c r="N406" s="373"/>
      <c r="O406" s="373"/>
      <c r="P406" s="373"/>
      <c r="Q406" s="373"/>
      <c r="R406" s="373"/>
      <c r="S406" s="373"/>
      <c r="T406" s="373"/>
      <c r="U406" s="373"/>
      <c r="V406" s="373"/>
      <c r="W406" s="373"/>
      <c r="X406" s="373"/>
      <c r="Y406" s="373"/>
      <c r="Z406" s="373"/>
      <c r="AA406" s="373"/>
      <c r="AB406" s="373"/>
      <c r="AC406" s="373"/>
      <c r="AD406" s="373"/>
      <c r="AE406" s="373"/>
      <c r="AF406" s="373"/>
      <c r="AG406" s="373"/>
      <c r="AH406" s="373"/>
      <c r="AI406" s="373"/>
      <c r="AJ406" s="373"/>
      <c r="AK406" s="373"/>
      <c r="AL406" s="373"/>
      <c r="AM406" s="373"/>
      <c r="AN406" s="373"/>
      <c r="AO406" s="373"/>
      <c r="AP406" s="373"/>
      <c r="AQ406" s="373"/>
      <c r="AR406" s="373"/>
      <c r="AS406" s="373"/>
      <c r="AT406" s="373"/>
      <c r="AU406" s="373"/>
      <c r="AV406" s="373"/>
      <c r="AW406" s="373"/>
    </row>
    <row r="407" spans="1:53" ht="19.5" hidden="1" thickBot="1">
      <c r="A407" s="1814" t="s">
        <v>605</v>
      </c>
      <c r="B407" s="410" t="s">
        <v>594</v>
      </c>
      <c r="C407" s="1204">
        <f t="shared" si="78"/>
        <v>0</v>
      </c>
      <c r="D407" s="372">
        <f t="shared" si="85"/>
        <v>0</v>
      </c>
      <c r="E407" s="196">
        <f t="shared" si="84"/>
        <v>0</v>
      </c>
      <c r="F407" s="1247"/>
      <c r="G407" s="1247"/>
      <c r="H407" s="1247"/>
      <c r="I407" s="1212">
        <f>C407/C398*100%</f>
        <v>0</v>
      </c>
      <c r="J407" s="1206" t="e">
        <f t="shared" si="81"/>
        <v>#DIV/0!</v>
      </c>
      <c r="K407" s="1206" t="e">
        <f t="shared" si="82"/>
        <v>#DIV/0!</v>
      </c>
      <c r="L407" s="373"/>
      <c r="M407" s="373"/>
      <c r="N407" s="373"/>
      <c r="O407" s="373"/>
      <c r="P407" s="373"/>
      <c r="Q407" s="373"/>
      <c r="R407" s="373"/>
      <c r="S407" s="373"/>
      <c r="T407" s="373"/>
      <c r="U407" s="373"/>
      <c r="V407" s="373"/>
      <c r="W407" s="373"/>
      <c r="X407" s="373"/>
      <c r="Y407" s="373"/>
      <c r="Z407" s="373"/>
      <c r="AA407" s="373"/>
      <c r="AB407" s="373"/>
      <c r="AC407" s="373"/>
      <c r="AD407" s="373"/>
      <c r="AE407" s="373"/>
      <c r="AF407" s="373"/>
      <c r="AG407" s="373"/>
      <c r="AH407" s="373"/>
      <c r="AI407" s="373"/>
      <c r="AJ407" s="373"/>
      <c r="AK407" s="373"/>
      <c r="AL407" s="373"/>
      <c r="AM407" s="373"/>
      <c r="AN407" s="373"/>
      <c r="AO407" s="373"/>
      <c r="AP407" s="373"/>
      <c r="AQ407" s="373"/>
      <c r="AR407" s="373"/>
      <c r="AS407" s="373"/>
      <c r="AT407" s="373"/>
      <c r="AU407" s="373"/>
      <c r="AV407" s="373"/>
      <c r="AW407" s="373"/>
    </row>
    <row r="408" spans="1:53" ht="19.5" hidden="1" thickBot="1">
      <c r="A408" s="1814" t="s">
        <v>606</v>
      </c>
      <c r="B408" s="410" t="s">
        <v>565</v>
      </c>
      <c r="C408" s="1204">
        <f t="shared" si="78"/>
        <v>0</v>
      </c>
      <c r="D408" s="372">
        <f t="shared" si="85"/>
        <v>0</v>
      </c>
      <c r="E408" s="196">
        <f t="shared" si="84"/>
        <v>0</v>
      </c>
      <c r="F408" s="1247"/>
      <c r="G408" s="1247"/>
      <c r="H408" s="1247"/>
      <c r="I408" s="1212">
        <f>C408/C398*100%</f>
        <v>0</v>
      </c>
      <c r="J408" s="1206" t="e">
        <f t="shared" si="81"/>
        <v>#DIV/0!</v>
      </c>
      <c r="K408" s="1206" t="e">
        <f t="shared" si="82"/>
        <v>#DIV/0!</v>
      </c>
      <c r="L408" s="373"/>
      <c r="M408" s="373"/>
      <c r="N408" s="373"/>
      <c r="O408" s="373"/>
      <c r="P408" s="373"/>
      <c r="Q408" s="373"/>
      <c r="R408" s="373"/>
      <c r="S408" s="373"/>
      <c r="T408" s="373"/>
      <c r="U408" s="373"/>
      <c r="V408" s="373"/>
      <c r="W408" s="373"/>
      <c r="X408" s="373"/>
      <c r="Y408" s="373"/>
      <c r="Z408" s="373"/>
      <c r="AA408" s="373"/>
      <c r="AB408" s="373"/>
      <c r="AC408" s="373"/>
      <c r="AD408" s="373"/>
      <c r="AE408" s="373"/>
      <c r="AF408" s="373"/>
      <c r="AG408" s="373"/>
      <c r="AH408" s="373"/>
      <c r="AI408" s="373"/>
      <c r="AJ408" s="373"/>
      <c r="AK408" s="373"/>
      <c r="AL408" s="373"/>
      <c r="AM408" s="373"/>
      <c r="AN408" s="373"/>
      <c r="AO408" s="373"/>
      <c r="AP408" s="373"/>
      <c r="AQ408" s="373"/>
      <c r="AR408" s="373"/>
      <c r="AS408" s="373"/>
      <c r="AT408" s="373"/>
      <c r="AU408" s="373"/>
      <c r="AV408" s="373"/>
      <c r="AW408" s="373"/>
    </row>
    <row r="409" spans="1:53" hidden="1"/>
    <row r="410" spans="1:53" hidden="1"/>
    <row r="411" spans="1:53" ht="16.5" hidden="1" thickBot="1">
      <c r="A411" s="2729" t="s">
        <v>1048</v>
      </c>
      <c r="B411" s="2729"/>
      <c r="C411" s="2729"/>
      <c r="D411" s="2729"/>
      <c r="E411" s="2729"/>
      <c r="F411"/>
      <c r="G411"/>
      <c r="H411"/>
      <c r="I411" s="287"/>
      <c r="J411" s="287"/>
      <c r="K411" s="287"/>
      <c r="L411" s="2728"/>
      <c r="M411" s="2728"/>
      <c r="N411" s="2728"/>
      <c r="O411" s="1202"/>
      <c r="P411" s="2728"/>
      <c r="Q411" s="2728"/>
      <c r="R411" s="2728"/>
      <c r="S411" s="1202"/>
      <c r="T411" s="2728"/>
      <c r="U411" s="2728"/>
      <c r="V411" s="2728"/>
      <c r="W411" s="1202"/>
      <c r="X411" s="2728"/>
      <c r="Y411" s="2728"/>
      <c r="Z411" s="2728"/>
      <c r="AA411" s="1202"/>
      <c r="AB411" s="2728"/>
      <c r="AC411" s="2728"/>
      <c r="AD411" s="2728"/>
      <c r="AE411" s="1202"/>
      <c r="AF411" s="2728"/>
      <c r="AG411" s="2728"/>
      <c r="AH411" s="2728"/>
      <c r="AI411" s="1202"/>
      <c r="AJ411" s="2728"/>
      <c r="AK411" s="2728"/>
      <c r="AL411" s="2728"/>
      <c r="AM411" s="1202"/>
      <c r="AN411" s="2728"/>
      <c r="AO411" s="2728"/>
      <c r="AP411" s="2728"/>
      <c r="AQ411" s="1202"/>
      <c r="AR411" s="2728"/>
      <c r="AS411" s="2728"/>
      <c r="AT411" s="2728"/>
      <c r="AU411" s="1202"/>
      <c r="AV411" s="2728"/>
      <c r="AW411" s="2728"/>
    </row>
    <row r="412" spans="1:53" s="284" customFormat="1" ht="45" hidden="1" customHeight="1" thickBot="1">
      <c r="A412" s="1391" t="s">
        <v>121</v>
      </c>
      <c r="B412" s="1390" t="s">
        <v>271</v>
      </c>
      <c r="C412" s="2726" t="s">
        <v>75</v>
      </c>
      <c r="D412" s="1390" t="s">
        <v>341</v>
      </c>
      <c r="E412" s="1390" t="s">
        <v>342</v>
      </c>
      <c r="F412" s="1251"/>
      <c r="G412" s="1251"/>
      <c r="H412" s="1251"/>
      <c r="I412" s="2722"/>
      <c r="J412" s="2722"/>
      <c r="K412" s="2722"/>
      <c r="L412" s="2725" t="s">
        <v>148</v>
      </c>
      <c r="M412" s="2725"/>
      <c r="N412" s="2725" t="s">
        <v>142</v>
      </c>
      <c r="O412" s="2725"/>
      <c r="P412" s="2725" t="s">
        <v>136</v>
      </c>
      <c r="Q412" s="2725"/>
      <c r="R412" s="2725" t="s">
        <v>127</v>
      </c>
      <c r="S412" s="2725"/>
      <c r="T412" s="2725" t="s">
        <v>140</v>
      </c>
      <c r="U412" s="2725"/>
      <c r="V412" s="2725" t="s">
        <v>144</v>
      </c>
      <c r="W412" s="2725"/>
      <c r="X412" s="2725" t="s">
        <v>137</v>
      </c>
      <c r="Y412" s="2725"/>
      <c r="Z412" s="2725" t="s">
        <v>131</v>
      </c>
      <c r="AA412" s="2725"/>
      <c r="AB412" s="2725" t="s">
        <v>143</v>
      </c>
      <c r="AC412" s="2725"/>
      <c r="AD412" s="2725" t="s">
        <v>141</v>
      </c>
      <c r="AE412" s="2725"/>
      <c r="AF412" s="2725" t="s">
        <v>146</v>
      </c>
      <c r="AG412" s="2725"/>
      <c r="AH412" s="2725" t="s">
        <v>135</v>
      </c>
      <c r="AI412" s="2725"/>
      <c r="AJ412" s="2725" t="s">
        <v>132</v>
      </c>
      <c r="AK412" s="2725"/>
      <c r="AL412" s="2725" t="s">
        <v>133</v>
      </c>
      <c r="AM412" s="2725"/>
      <c r="AN412" s="2725" t="s">
        <v>130</v>
      </c>
      <c r="AO412" s="2725"/>
      <c r="AP412" s="2725" t="s">
        <v>134</v>
      </c>
      <c r="AQ412" s="2725"/>
      <c r="AR412" s="2725" t="s">
        <v>128</v>
      </c>
      <c r="AS412" s="2725"/>
      <c r="AT412" s="2725" t="s">
        <v>288</v>
      </c>
      <c r="AU412" s="2725"/>
      <c r="AV412" s="2725" t="s">
        <v>139</v>
      </c>
      <c r="AW412" s="2725"/>
      <c r="AX412" s="283"/>
      <c r="AY412" s="283"/>
      <c r="AZ412" s="283"/>
      <c r="BA412" s="283"/>
    </row>
    <row r="413" spans="1:53" s="286" customFormat="1" ht="33" hidden="1" customHeight="1" thickBot="1">
      <c r="A413" s="2721" t="s">
        <v>343</v>
      </c>
      <c r="B413" s="2721"/>
      <c r="C413" s="2727"/>
      <c r="D413" s="1392" t="s">
        <v>138</v>
      </c>
      <c r="E413" s="1392" t="s">
        <v>145</v>
      </c>
      <c r="F413" s="1252"/>
      <c r="G413" s="1252"/>
      <c r="H413" s="1252"/>
      <c r="I413" s="1243"/>
      <c r="J413" s="1244"/>
      <c r="K413" s="1244"/>
      <c r="L413" s="1395" t="s">
        <v>341</v>
      </c>
      <c r="M413" s="1395" t="s">
        <v>342</v>
      </c>
      <c r="N413" s="1395" t="s">
        <v>341</v>
      </c>
      <c r="O413" s="1395" t="s">
        <v>342</v>
      </c>
      <c r="P413" s="1395" t="s">
        <v>341</v>
      </c>
      <c r="Q413" s="1395" t="s">
        <v>342</v>
      </c>
      <c r="R413" s="1395" t="s">
        <v>341</v>
      </c>
      <c r="S413" s="1395" t="s">
        <v>342</v>
      </c>
      <c r="T413" s="1395" t="s">
        <v>341</v>
      </c>
      <c r="U413" s="1395" t="s">
        <v>342</v>
      </c>
      <c r="V413" s="1395" t="s">
        <v>341</v>
      </c>
      <c r="W413" s="1395" t="s">
        <v>342</v>
      </c>
      <c r="X413" s="1395" t="s">
        <v>341</v>
      </c>
      <c r="Y413" s="1395" t="s">
        <v>342</v>
      </c>
      <c r="Z413" s="1395" t="s">
        <v>341</v>
      </c>
      <c r="AA413" s="1395" t="s">
        <v>342</v>
      </c>
      <c r="AB413" s="1395" t="s">
        <v>341</v>
      </c>
      <c r="AC413" s="1395" t="s">
        <v>342</v>
      </c>
      <c r="AD413" s="1395" t="s">
        <v>341</v>
      </c>
      <c r="AE413" s="1395" t="s">
        <v>342</v>
      </c>
      <c r="AF413" s="1395" t="s">
        <v>341</v>
      </c>
      <c r="AG413" s="1395" t="s">
        <v>342</v>
      </c>
      <c r="AH413" s="1395" t="s">
        <v>341</v>
      </c>
      <c r="AI413" s="1395" t="s">
        <v>342</v>
      </c>
      <c r="AJ413" s="1395" t="s">
        <v>341</v>
      </c>
      <c r="AK413" s="1395" t="s">
        <v>342</v>
      </c>
      <c r="AL413" s="1395" t="s">
        <v>341</v>
      </c>
      <c r="AM413" s="1395" t="s">
        <v>342</v>
      </c>
      <c r="AN413" s="1395" t="s">
        <v>341</v>
      </c>
      <c r="AO413" s="1395" t="s">
        <v>342</v>
      </c>
      <c r="AP413" s="1395" t="s">
        <v>341</v>
      </c>
      <c r="AQ413" s="1395" t="s">
        <v>342</v>
      </c>
      <c r="AR413" s="1395" t="s">
        <v>341</v>
      </c>
      <c r="AS413" s="1395" t="s">
        <v>342</v>
      </c>
      <c r="AT413" s="1395" t="s">
        <v>341</v>
      </c>
      <c r="AU413" s="1395" t="s">
        <v>342</v>
      </c>
      <c r="AV413" s="1395" t="s">
        <v>341</v>
      </c>
      <c r="AW413" s="1395" t="s">
        <v>342</v>
      </c>
      <c r="AX413" s="285"/>
      <c r="AY413" s="285"/>
      <c r="AZ413" s="285"/>
      <c r="BA413" s="285"/>
    </row>
    <row r="414" spans="1:53" ht="19.5" hidden="1" thickBot="1">
      <c r="A414" s="366">
        <v>1</v>
      </c>
      <c r="B414" s="367" t="s">
        <v>344</v>
      </c>
      <c r="C414" s="1204">
        <f t="shared" ref="C414:E433" si="86">C8-C211</f>
        <v>61</v>
      </c>
      <c r="D414" s="195">
        <f t="shared" si="86"/>
        <v>27</v>
      </c>
      <c r="E414" s="195">
        <f t="shared" si="86"/>
        <v>34</v>
      </c>
      <c r="F414" s="1247"/>
      <c r="G414" s="1247"/>
      <c r="H414" s="1247"/>
      <c r="I414" s="1245"/>
      <c r="J414" s="1246"/>
      <c r="K414" s="1246"/>
      <c r="L414" s="368">
        <f t="shared" ref="L414:AW414" si="87">L8-L211</f>
        <v>0</v>
      </c>
      <c r="M414" s="369">
        <f t="shared" si="87"/>
        <v>-1</v>
      </c>
      <c r="N414" s="368">
        <f t="shared" si="87"/>
        <v>1</v>
      </c>
      <c r="O414" s="369">
        <f t="shared" si="87"/>
        <v>4</v>
      </c>
      <c r="P414" s="368">
        <f t="shared" si="87"/>
        <v>0</v>
      </c>
      <c r="Q414" s="369">
        <f t="shared" si="87"/>
        <v>1</v>
      </c>
      <c r="R414" s="368">
        <f t="shared" si="87"/>
        <v>7</v>
      </c>
      <c r="S414" s="368">
        <f t="shared" si="87"/>
        <v>1</v>
      </c>
      <c r="T414" s="368">
        <f t="shared" si="87"/>
        <v>0</v>
      </c>
      <c r="U414" s="369">
        <f t="shared" si="87"/>
        <v>4</v>
      </c>
      <c r="V414" s="368">
        <f t="shared" si="87"/>
        <v>0</v>
      </c>
      <c r="W414" s="369">
        <f t="shared" si="87"/>
        <v>6</v>
      </c>
      <c r="X414" s="368">
        <f t="shared" si="87"/>
        <v>0</v>
      </c>
      <c r="Y414" s="369">
        <f t="shared" si="87"/>
        <v>11</v>
      </c>
      <c r="Z414" s="370">
        <f t="shared" si="87"/>
        <v>0</v>
      </c>
      <c r="AA414" s="369">
        <f t="shared" si="87"/>
        <v>4</v>
      </c>
      <c r="AB414" s="368">
        <f t="shared" si="87"/>
        <v>1</v>
      </c>
      <c r="AC414" s="369">
        <f t="shared" si="87"/>
        <v>0</v>
      </c>
      <c r="AD414" s="368">
        <f t="shared" si="87"/>
        <v>0</v>
      </c>
      <c r="AE414" s="369">
        <f t="shared" si="87"/>
        <v>2</v>
      </c>
      <c r="AF414" s="368">
        <f t="shared" si="87"/>
        <v>0</v>
      </c>
      <c r="AG414" s="369">
        <f t="shared" si="87"/>
        <v>2</v>
      </c>
      <c r="AH414" s="368">
        <f t="shared" si="87"/>
        <v>1</v>
      </c>
      <c r="AI414" s="369">
        <f t="shared" si="87"/>
        <v>-2</v>
      </c>
      <c r="AJ414" s="368">
        <f t="shared" si="87"/>
        <v>0</v>
      </c>
      <c r="AK414" s="368">
        <f t="shared" si="87"/>
        <v>0</v>
      </c>
      <c r="AL414" s="368">
        <f t="shared" si="87"/>
        <v>5</v>
      </c>
      <c r="AM414" s="369">
        <f t="shared" si="87"/>
        <v>1</v>
      </c>
      <c r="AN414" s="368">
        <f t="shared" si="87"/>
        <v>1</v>
      </c>
      <c r="AO414" s="369">
        <f t="shared" si="87"/>
        <v>3</v>
      </c>
      <c r="AP414" s="368">
        <f t="shared" si="87"/>
        <v>0</v>
      </c>
      <c r="AQ414" s="369">
        <f t="shared" si="87"/>
        <v>-1</v>
      </c>
      <c r="AR414" s="368">
        <f t="shared" si="87"/>
        <v>9</v>
      </c>
      <c r="AS414" s="369">
        <f t="shared" si="87"/>
        <v>0</v>
      </c>
      <c r="AT414" s="368">
        <f t="shared" si="87"/>
        <v>-1</v>
      </c>
      <c r="AU414" s="369">
        <f t="shared" si="87"/>
        <v>-1</v>
      </c>
      <c r="AV414" s="368">
        <f t="shared" si="87"/>
        <v>3</v>
      </c>
      <c r="AW414" s="369">
        <f t="shared" si="87"/>
        <v>0</v>
      </c>
    </row>
    <row r="415" spans="1:53" ht="19.5" hidden="1" thickBot="1">
      <c r="A415" s="337" t="s">
        <v>345</v>
      </c>
      <c r="B415" s="371" t="s">
        <v>346</v>
      </c>
      <c r="C415" s="1204">
        <f t="shared" si="86"/>
        <v>16670.400000000001</v>
      </c>
      <c r="D415" s="415">
        <f t="shared" si="86"/>
        <v>11530</v>
      </c>
      <c r="E415" s="415">
        <f t="shared" si="86"/>
        <v>5140.3999999999996</v>
      </c>
      <c r="F415" s="1248"/>
      <c r="G415" s="1248"/>
      <c r="H415" s="1248"/>
      <c r="I415" s="1247"/>
      <c r="J415" s="1248"/>
      <c r="K415" s="1248"/>
      <c r="L415" s="373">
        <f t="shared" ref="L415:AW415" si="88">L9-L212</f>
        <v>0</v>
      </c>
      <c r="M415" s="378">
        <f t="shared" si="88"/>
        <v>0</v>
      </c>
      <c r="N415" s="373">
        <f t="shared" si="88"/>
        <v>10500</v>
      </c>
      <c r="O415" s="373">
        <f t="shared" si="88"/>
        <v>1810</v>
      </c>
      <c r="P415" s="373">
        <f t="shared" si="88"/>
        <v>0</v>
      </c>
      <c r="Q415" s="373">
        <f t="shared" si="88"/>
        <v>-70</v>
      </c>
      <c r="R415" s="373">
        <f t="shared" si="88"/>
        <v>1690</v>
      </c>
      <c r="S415" s="373">
        <f t="shared" si="88"/>
        <v>945</v>
      </c>
      <c r="T415" s="373">
        <f t="shared" si="88"/>
        <v>0</v>
      </c>
      <c r="U415" s="373">
        <f t="shared" si="88"/>
        <v>1672.4</v>
      </c>
      <c r="V415" s="373">
        <f t="shared" si="88"/>
        <v>0</v>
      </c>
      <c r="W415" s="373">
        <f t="shared" si="88"/>
        <v>0</v>
      </c>
      <c r="X415" s="373">
        <f t="shared" si="88"/>
        <v>0</v>
      </c>
      <c r="Y415" s="373">
        <f t="shared" si="88"/>
        <v>0</v>
      </c>
      <c r="Z415" s="373">
        <f t="shared" si="88"/>
        <v>0</v>
      </c>
      <c r="AA415" s="373">
        <f t="shared" si="88"/>
        <v>0</v>
      </c>
      <c r="AB415" s="373">
        <f t="shared" si="88"/>
        <v>-500</v>
      </c>
      <c r="AC415" s="373">
        <f t="shared" si="88"/>
        <v>0</v>
      </c>
      <c r="AD415" s="373">
        <f t="shared" si="88"/>
        <v>0</v>
      </c>
      <c r="AE415" s="373">
        <f t="shared" si="88"/>
        <v>1255</v>
      </c>
      <c r="AF415" s="373">
        <f t="shared" si="88"/>
        <v>0</v>
      </c>
      <c r="AG415" s="373">
        <f t="shared" si="88"/>
        <v>0</v>
      </c>
      <c r="AH415" s="373">
        <f t="shared" si="88"/>
        <v>600</v>
      </c>
      <c r="AI415" s="373">
        <f t="shared" si="88"/>
        <v>-95</v>
      </c>
      <c r="AJ415" s="373">
        <f t="shared" si="88"/>
        <v>0</v>
      </c>
      <c r="AK415" s="373">
        <f t="shared" si="88"/>
        <v>33</v>
      </c>
      <c r="AL415" s="373">
        <f t="shared" si="88"/>
        <v>85</v>
      </c>
      <c r="AM415" s="373">
        <f t="shared" si="88"/>
        <v>-110</v>
      </c>
      <c r="AN415" s="373">
        <f t="shared" si="88"/>
        <v>-950</v>
      </c>
      <c r="AO415" s="373">
        <f t="shared" si="88"/>
        <v>0</v>
      </c>
      <c r="AP415" s="373">
        <f t="shared" si="88"/>
        <v>0</v>
      </c>
      <c r="AQ415" s="373">
        <f t="shared" si="88"/>
        <v>-300</v>
      </c>
      <c r="AR415" s="373">
        <f t="shared" si="88"/>
        <v>0</v>
      </c>
      <c r="AS415" s="373">
        <f t="shared" si="88"/>
        <v>0</v>
      </c>
      <c r="AT415" s="373">
        <f t="shared" si="88"/>
        <v>5</v>
      </c>
      <c r="AU415" s="373">
        <f t="shared" si="88"/>
        <v>0</v>
      </c>
      <c r="AV415" s="373">
        <f t="shared" si="88"/>
        <v>100</v>
      </c>
      <c r="AW415" s="373">
        <f t="shared" si="88"/>
        <v>0</v>
      </c>
    </row>
    <row r="416" spans="1:53" ht="19.5" hidden="1" thickBot="1">
      <c r="A416" s="374" t="s">
        <v>347</v>
      </c>
      <c r="B416" s="375" t="s">
        <v>348</v>
      </c>
      <c r="C416" s="1204">
        <f t="shared" si="86"/>
        <v>4</v>
      </c>
      <c r="D416" s="376">
        <f t="shared" si="86"/>
        <v>-1</v>
      </c>
      <c r="E416" s="250">
        <f t="shared" si="86"/>
        <v>5</v>
      </c>
      <c r="F416" s="1247"/>
      <c r="G416" s="1247"/>
      <c r="H416" s="1247"/>
      <c r="I416" s="1245"/>
      <c r="J416" s="1246"/>
      <c r="K416" s="1246"/>
      <c r="L416" s="377">
        <f t="shared" ref="L416:AW416" si="89">L10-L213</f>
        <v>0</v>
      </c>
      <c r="M416" s="377">
        <f t="shared" si="89"/>
        <v>0</v>
      </c>
      <c r="N416" s="377">
        <f t="shared" si="89"/>
        <v>-1</v>
      </c>
      <c r="O416" s="377">
        <f t="shared" si="89"/>
        <v>2</v>
      </c>
      <c r="P416" s="377">
        <f t="shared" si="89"/>
        <v>0</v>
      </c>
      <c r="Q416" s="377">
        <f t="shared" si="89"/>
        <v>0</v>
      </c>
      <c r="R416" s="377">
        <f t="shared" si="89"/>
        <v>0</v>
      </c>
      <c r="S416" s="377">
        <f t="shared" si="89"/>
        <v>1</v>
      </c>
      <c r="T416" s="377">
        <f t="shared" si="89"/>
        <v>0</v>
      </c>
      <c r="U416" s="377">
        <f t="shared" si="89"/>
        <v>0</v>
      </c>
      <c r="V416" s="377">
        <f t="shared" si="89"/>
        <v>0</v>
      </c>
      <c r="W416" s="377">
        <f t="shared" si="89"/>
        <v>0</v>
      </c>
      <c r="X416" s="377">
        <f t="shared" si="89"/>
        <v>0</v>
      </c>
      <c r="Y416" s="377">
        <f t="shared" si="89"/>
        <v>0</v>
      </c>
      <c r="Z416" s="377">
        <f t="shared" si="89"/>
        <v>0</v>
      </c>
      <c r="AA416" s="377">
        <f t="shared" si="89"/>
        <v>0</v>
      </c>
      <c r="AB416" s="377">
        <f t="shared" si="89"/>
        <v>0</v>
      </c>
      <c r="AC416" s="377">
        <f t="shared" si="89"/>
        <v>0</v>
      </c>
      <c r="AD416" s="377">
        <f t="shared" si="89"/>
        <v>0</v>
      </c>
      <c r="AE416" s="377">
        <f t="shared" si="89"/>
        <v>0</v>
      </c>
      <c r="AF416" s="377">
        <f t="shared" si="89"/>
        <v>0</v>
      </c>
      <c r="AG416" s="377">
        <f t="shared" si="89"/>
        <v>0</v>
      </c>
      <c r="AH416" s="377">
        <f t="shared" si="89"/>
        <v>0</v>
      </c>
      <c r="AI416" s="377">
        <f t="shared" si="89"/>
        <v>0</v>
      </c>
      <c r="AJ416" s="377">
        <f t="shared" si="89"/>
        <v>0</v>
      </c>
      <c r="AK416" s="377">
        <f t="shared" si="89"/>
        <v>3</v>
      </c>
      <c r="AL416" s="377">
        <f t="shared" si="89"/>
        <v>0</v>
      </c>
      <c r="AM416" s="377">
        <f t="shared" si="89"/>
        <v>0</v>
      </c>
      <c r="AN416" s="377">
        <f t="shared" si="89"/>
        <v>0</v>
      </c>
      <c r="AO416" s="377">
        <f t="shared" si="89"/>
        <v>0</v>
      </c>
      <c r="AP416" s="377">
        <f t="shared" si="89"/>
        <v>0</v>
      </c>
      <c r="AQ416" s="377">
        <f t="shared" si="89"/>
        <v>0</v>
      </c>
      <c r="AR416" s="377">
        <f t="shared" si="89"/>
        <v>0</v>
      </c>
      <c r="AS416" s="377">
        <f t="shared" si="89"/>
        <v>0</v>
      </c>
      <c r="AT416" s="377">
        <f t="shared" si="89"/>
        <v>0</v>
      </c>
      <c r="AU416" s="377">
        <f t="shared" si="89"/>
        <v>-1</v>
      </c>
      <c r="AV416" s="377">
        <f t="shared" si="89"/>
        <v>0</v>
      </c>
      <c r="AW416" s="377">
        <f t="shared" si="89"/>
        <v>0</v>
      </c>
    </row>
    <row r="417" spans="1:49" ht="19.5" hidden="1" thickBot="1">
      <c r="A417" s="351" t="s">
        <v>349</v>
      </c>
      <c r="B417" s="371" t="s">
        <v>350</v>
      </c>
      <c r="C417" s="1204">
        <f t="shared" si="86"/>
        <v>1</v>
      </c>
      <c r="D417" s="372">
        <f t="shared" si="86"/>
        <v>0</v>
      </c>
      <c r="E417" s="196">
        <f t="shared" si="86"/>
        <v>1</v>
      </c>
      <c r="F417" s="1247"/>
      <c r="G417" s="1247"/>
      <c r="H417" s="1247"/>
      <c r="I417" s="1245"/>
      <c r="J417" s="1246"/>
      <c r="K417" s="1246"/>
      <c r="L417" s="373">
        <f t="shared" ref="L417:AW417" si="90">L11-L214</f>
        <v>0</v>
      </c>
      <c r="M417" s="373">
        <f t="shared" si="90"/>
        <v>0</v>
      </c>
      <c r="N417" s="373">
        <f t="shared" si="90"/>
        <v>0</v>
      </c>
      <c r="O417" s="373">
        <f t="shared" si="90"/>
        <v>0</v>
      </c>
      <c r="P417" s="373">
        <f t="shared" si="90"/>
        <v>0</v>
      </c>
      <c r="Q417" s="373">
        <f t="shared" si="90"/>
        <v>0</v>
      </c>
      <c r="R417" s="373">
        <f t="shared" si="90"/>
        <v>0</v>
      </c>
      <c r="S417" s="373">
        <f t="shared" si="90"/>
        <v>0</v>
      </c>
      <c r="T417" s="373">
        <f t="shared" si="90"/>
        <v>0</v>
      </c>
      <c r="U417" s="373">
        <f t="shared" si="90"/>
        <v>0</v>
      </c>
      <c r="V417" s="373">
        <f t="shared" si="90"/>
        <v>0</v>
      </c>
      <c r="W417" s="373">
        <f t="shared" si="90"/>
        <v>0</v>
      </c>
      <c r="X417" s="373">
        <f t="shared" si="90"/>
        <v>0</v>
      </c>
      <c r="Y417" s="373">
        <f t="shared" si="90"/>
        <v>0</v>
      </c>
      <c r="Z417" s="373">
        <f t="shared" si="90"/>
        <v>0</v>
      </c>
      <c r="AA417" s="373">
        <f t="shared" si="90"/>
        <v>0</v>
      </c>
      <c r="AB417" s="373">
        <f t="shared" si="90"/>
        <v>0</v>
      </c>
      <c r="AC417" s="373">
        <f t="shared" si="90"/>
        <v>0</v>
      </c>
      <c r="AD417" s="373">
        <f t="shared" si="90"/>
        <v>0</v>
      </c>
      <c r="AE417" s="373">
        <f t="shared" si="90"/>
        <v>0</v>
      </c>
      <c r="AF417" s="373">
        <f t="shared" si="90"/>
        <v>0</v>
      </c>
      <c r="AG417" s="373">
        <f t="shared" si="90"/>
        <v>0</v>
      </c>
      <c r="AH417" s="373">
        <f t="shared" si="90"/>
        <v>0</v>
      </c>
      <c r="AI417" s="373">
        <f t="shared" si="90"/>
        <v>0</v>
      </c>
      <c r="AJ417" s="373">
        <f t="shared" si="90"/>
        <v>0</v>
      </c>
      <c r="AK417" s="373">
        <f t="shared" si="90"/>
        <v>1</v>
      </c>
      <c r="AL417" s="373">
        <f t="shared" si="90"/>
        <v>0</v>
      </c>
      <c r="AM417" s="373">
        <f t="shared" si="90"/>
        <v>0</v>
      </c>
      <c r="AN417" s="373">
        <f t="shared" si="90"/>
        <v>0</v>
      </c>
      <c r="AO417" s="373">
        <f t="shared" si="90"/>
        <v>0</v>
      </c>
      <c r="AP417" s="373">
        <f t="shared" si="90"/>
        <v>0</v>
      </c>
      <c r="AQ417" s="373">
        <f t="shared" si="90"/>
        <v>0</v>
      </c>
      <c r="AR417" s="373">
        <f t="shared" si="90"/>
        <v>0</v>
      </c>
      <c r="AS417" s="373">
        <f t="shared" si="90"/>
        <v>0</v>
      </c>
      <c r="AT417" s="373">
        <f t="shared" si="90"/>
        <v>0</v>
      </c>
      <c r="AU417" s="373">
        <f t="shared" si="90"/>
        <v>0</v>
      </c>
      <c r="AV417" s="373">
        <f t="shared" si="90"/>
        <v>0</v>
      </c>
      <c r="AW417" s="373">
        <f t="shared" si="90"/>
        <v>0</v>
      </c>
    </row>
    <row r="418" spans="1:49" ht="19.5" hidden="1" thickBot="1">
      <c r="A418" s="374" t="s">
        <v>351</v>
      </c>
      <c r="B418" s="375" t="s">
        <v>352</v>
      </c>
      <c r="C418" s="1204">
        <f t="shared" si="86"/>
        <v>7</v>
      </c>
      <c r="D418" s="376">
        <f t="shared" si="86"/>
        <v>1</v>
      </c>
      <c r="E418" s="250">
        <f t="shared" si="86"/>
        <v>6</v>
      </c>
      <c r="F418" s="1247"/>
      <c r="G418" s="1247"/>
      <c r="H418" s="1247"/>
      <c r="I418" s="1245"/>
      <c r="J418" s="1246"/>
      <c r="K418" s="1246"/>
      <c r="L418" s="377">
        <f t="shared" ref="L418:AW418" si="91">L12-L215</f>
        <v>0</v>
      </c>
      <c r="M418" s="377">
        <f t="shared" si="91"/>
        <v>0</v>
      </c>
      <c r="N418" s="377">
        <f t="shared" si="91"/>
        <v>0</v>
      </c>
      <c r="O418" s="377">
        <f t="shared" si="91"/>
        <v>1</v>
      </c>
      <c r="P418" s="377">
        <f t="shared" si="91"/>
        <v>0</v>
      </c>
      <c r="Q418" s="377">
        <f t="shared" si="91"/>
        <v>0</v>
      </c>
      <c r="R418" s="377">
        <f t="shared" si="91"/>
        <v>0</v>
      </c>
      <c r="S418" s="377">
        <f t="shared" si="91"/>
        <v>-1</v>
      </c>
      <c r="T418" s="377">
        <f t="shared" si="91"/>
        <v>0</v>
      </c>
      <c r="U418" s="377">
        <f t="shared" si="91"/>
        <v>6</v>
      </c>
      <c r="V418" s="377">
        <f t="shared" si="91"/>
        <v>0</v>
      </c>
      <c r="W418" s="377">
        <f t="shared" si="91"/>
        <v>0</v>
      </c>
      <c r="X418" s="377">
        <f t="shared" si="91"/>
        <v>0</v>
      </c>
      <c r="Y418" s="377">
        <f t="shared" si="91"/>
        <v>-1</v>
      </c>
      <c r="Z418" s="377">
        <f t="shared" si="91"/>
        <v>0</v>
      </c>
      <c r="AA418" s="377">
        <f t="shared" si="91"/>
        <v>1</v>
      </c>
      <c r="AB418" s="377">
        <f t="shared" si="91"/>
        <v>0</v>
      </c>
      <c r="AC418" s="377">
        <f t="shared" si="91"/>
        <v>0</v>
      </c>
      <c r="AD418" s="377">
        <f t="shared" si="91"/>
        <v>0</v>
      </c>
      <c r="AE418" s="377">
        <f t="shared" si="91"/>
        <v>0</v>
      </c>
      <c r="AF418" s="377">
        <f t="shared" si="91"/>
        <v>0</v>
      </c>
      <c r="AG418" s="377">
        <f t="shared" si="91"/>
        <v>0</v>
      </c>
      <c r="AH418" s="377">
        <f t="shared" si="91"/>
        <v>0</v>
      </c>
      <c r="AI418" s="377">
        <f t="shared" si="91"/>
        <v>0</v>
      </c>
      <c r="AJ418" s="377">
        <f t="shared" si="91"/>
        <v>0</v>
      </c>
      <c r="AK418" s="377">
        <f t="shared" si="91"/>
        <v>0</v>
      </c>
      <c r="AL418" s="377">
        <f t="shared" si="91"/>
        <v>0</v>
      </c>
      <c r="AM418" s="377">
        <f t="shared" si="91"/>
        <v>0</v>
      </c>
      <c r="AN418" s="377">
        <f t="shared" si="91"/>
        <v>0</v>
      </c>
      <c r="AO418" s="377">
        <f t="shared" si="91"/>
        <v>-1</v>
      </c>
      <c r="AP418" s="377">
        <f t="shared" si="91"/>
        <v>0</v>
      </c>
      <c r="AQ418" s="377">
        <f t="shared" si="91"/>
        <v>0</v>
      </c>
      <c r="AR418" s="377">
        <f t="shared" si="91"/>
        <v>0</v>
      </c>
      <c r="AS418" s="377">
        <f t="shared" si="91"/>
        <v>1</v>
      </c>
      <c r="AT418" s="377">
        <f t="shared" si="91"/>
        <v>0</v>
      </c>
      <c r="AU418" s="377">
        <f t="shared" si="91"/>
        <v>0</v>
      </c>
      <c r="AV418" s="377">
        <f t="shared" si="91"/>
        <v>1</v>
      </c>
      <c r="AW418" s="377">
        <f t="shared" si="91"/>
        <v>0</v>
      </c>
    </row>
    <row r="419" spans="1:49" ht="19.5" hidden="1" thickBot="1">
      <c r="A419" s="351" t="s">
        <v>353</v>
      </c>
      <c r="B419" s="371" t="s">
        <v>350</v>
      </c>
      <c r="C419" s="1204">
        <f t="shared" si="86"/>
        <v>5</v>
      </c>
      <c r="D419" s="372">
        <f t="shared" si="86"/>
        <v>0</v>
      </c>
      <c r="E419" s="196">
        <f t="shared" si="86"/>
        <v>5</v>
      </c>
      <c r="F419" s="1247"/>
      <c r="G419" s="1247"/>
      <c r="H419" s="1247"/>
      <c r="I419" s="1247"/>
      <c r="J419" s="1246"/>
      <c r="K419" s="1246"/>
      <c r="L419" s="373">
        <f t="shared" ref="L419:AW419" si="92">L13-L216</f>
        <v>0</v>
      </c>
      <c r="M419" s="373">
        <f t="shared" si="92"/>
        <v>0</v>
      </c>
      <c r="N419" s="373">
        <f t="shared" si="92"/>
        <v>0</v>
      </c>
      <c r="O419" s="373">
        <f t="shared" si="92"/>
        <v>0</v>
      </c>
      <c r="P419" s="373">
        <f t="shared" si="92"/>
        <v>0</v>
      </c>
      <c r="Q419" s="373">
        <f t="shared" si="92"/>
        <v>0</v>
      </c>
      <c r="R419" s="373">
        <f t="shared" si="92"/>
        <v>0</v>
      </c>
      <c r="S419" s="373">
        <f t="shared" si="92"/>
        <v>0</v>
      </c>
      <c r="T419" s="373">
        <f t="shared" si="92"/>
        <v>0</v>
      </c>
      <c r="U419" s="373">
        <f t="shared" si="92"/>
        <v>5</v>
      </c>
      <c r="V419" s="373">
        <f t="shared" si="92"/>
        <v>0</v>
      </c>
      <c r="W419" s="373">
        <f t="shared" si="92"/>
        <v>0</v>
      </c>
      <c r="X419" s="373">
        <f t="shared" si="92"/>
        <v>0</v>
      </c>
      <c r="Y419" s="373">
        <f t="shared" si="92"/>
        <v>0</v>
      </c>
      <c r="Z419" s="373">
        <f t="shared" si="92"/>
        <v>0</v>
      </c>
      <c r="AA419" s="373">
        <f t="shared" si="92"/>
        <v>0</v>
      </c>
      <c r="AB419" s="373">
        <f t="shared" si="92"/>
        <v>0</v>
      </c>
      <c r="AC419" s="373">
        <f t="shared" si="92"/>
        <v>0</v>
      </c>
      <c r="AD419" s="373">
        <f t="shared" si="92"/>
        <v>0</v>
      </c>
      <c r="AE419" s="373">
        <f t="shared" si="92"/>
        <v>0</v>
      </c>
      <c r="AF419" s="373">
        <f t="shared" si="92"/>
        <v>0</v>
      </c>
      <c r="AG419" s="373">
        <f t="shared" si="92"/>
        <v>0</v>
      </c>
      <c r="AH419" s="373">
        <f t="shared" si="92"/>
        <v>0</v>
      </c>
      <c r="AI419" s="373">
        <f t="shared" si="92"/>
        <v>0</v>
      </c>
      <c r="AJ419" s="373">
        <f t="shared" si="92"/>
        <v>0</v>
      </c>
      <c r="AK419" s="373">
        <f t="shared" si="92"/>
        <v>0</v>
      </c>
      <c r="AL419" s="373">
        <f t="shared" si="92"/>
        <v>0</v>
      </c>
      <c r="AM419" s="373">
        <f t="shared" si="92"/>
        <v>0</v>
      </c>
      <c r="AN419" s="373">
        <f t="shared" si="92"/>
        <v>0</v>
      </c>
      <c r="AO419" s="373">
        <f t="shared" si="92"/>
        <v>0</v>
      </c>
      <c r="AP419" s="373">
        <f t="shared" si="92"/>
        <v>0</v>
      </c>
      <c r="AQ419" s="373">
        <f t="shared" si="92"/>
        <v>0</v>
      </c>
      <c r="AR419" s="373">
        <f t="shared" si="92"/>
        <v>0</v>
      </c>
      <c r="AS419" s="373">
        <f t="shared" si="92"/>
        <v>0</v>
      </c>
      <c r="AT419" s="373">
        <f t="shared" si="92"/>
        <v>0</v>
      </c>
      <c r="AU419" s="373">
        <f t="shared" si="92"/>
        <v>0</v>
      </c>
      <c r="AV419" s="373">
        <f t="shared" si="92"/>
        <v>0</v>
      </c>
      <c r="AW419" s="373">
        <f t="shared" si="92"/>
        <v>0</v>
      </c>
    </row>
    <row r="420" spans="1:49" ht="19.5" hidden="1" thickBot="1">
      <c r="A420" s="351" t="s">
        <v>354</v>
      </c>
      <c r="B420" s="371" t="s">
        <v>355</v>
      </c>
      <c r="C420" s="1204">
        <f t="shared" si="86"/>
        <v>0</v>
      </c>
      <c r="D420" s="372">
        <f t="shared" si="86"/>
        <v>0</v>
      </c>
      <c r="E420" s="196">
        <f t="shared" si="86"/>
        <v>0</v>
      </c>
      <c r="F420" s="1247"/>
      <c r="G420" s="1247"/>
      <c r="H420" s="1247"/>
      <c r="I420" s="1247"/>
      <c r="J420" s="1246"/>
      <c r="K420" s="1246"/>
      <c r="L420" s="373">
        <f t="shared" ref="L420:AW420" si="93">L14-L217</f>
        <v>0</v>
      </c>
      <c r="M420" s="373">
        <f t="shared" si="93"/>
        <v>0</v>
      </c>
      <c r="N420" s="373">
        <f t="shared" si="93"/>
        <v>0</v>
      </c>
      <c r="O420" s="373">
        <f t="shared" si="93"/>
        <v>0</v>
      </c>
      <c r="P420" s="373">
        <f t="shared" si="93"/>
        <v>0</v>
      </c>
      <c r="Q420" s="373">
        <f t="shared" si="93"/>
        <v>0</v>
      </c>
      <c r="R420" s="373">
        <f t="shared" si="93"/>
        <v>0</v>
      </c>
      <c r="S420" s="373">
        <f t="shared" si="93"/>
        <v>0</v>
      </c>
      <c r="T420" s="373">
        <f t="shared" si="93"/>
        <v>0</v>
      </c>
      <c r="U420" s="373">
        <f t="shared" si="93"/>
        <v>0</v>
      </c>
      <c r="V420" s="373">
        <f t="shared" si="93"/>
        <v>0</v>
      </c>
      <c r="W420" s="373">
        <f t="shared" si="93"/>
        <v>0</v>
      </c>
      <c r="X420" s="373">
        <f t="shared" si="93"/>
        <v>0</v>
      </c>
      <c r="Y420" s="373">
        <f t="shared" si="93"/>
        <v>0</v>
      </c>
      <c r="Z420" s="373">
        <f t="shared" si="93"/>
        <v>0</v>
      </c>
      <c r="AA420" s="373">
        <f t="shared" si="93"/>
        <v>0</v>
      </c>
      <c r="AB420" s="373">
        <f t="shared" si="93"/>
        <v>0</v>
      </c>
      <c r="AC420" s="373">
        <f t="shared" si="93"/>
        <v>0</v>
      </c>
      <c r="AD420" s="373">
        <f t="shared" si="93"/>
        <v>0</v>
      </c>
      <c r="AE420" s="373">
        <f t="shared" si="93"/>
        <v>0</v>
      </c>
      <c r="AF420" s="378">
        <f t="shared" si="93"/>
        <v>0</v>
      </c>
      <c r="AG420" s="378">
        <f t="shared" si="93"/>
        <v>0</v>
      </c>
      <c r="AH420" s="373">
        <f t="shared" si="93"/>
        <v>0</v>
      </c>
      <c r="AI420" s="373">
        <f t="shared" si="93"/>
        <v>0</v>
      </c>
      <c r="AJ420" s="373">
        <f t="shared" si="93"/>
        <v>0</v>
      </c>
      <c r="AK420" s="373">
        <f t="shared" si="93"/>
        <v>0</v>
      </c>
      <c r="AL420" s="373">
        <f t="shared" si="93"/>
        <v>0</v>
      </c>
      <c r="AM420" s="373">
        <f t="shared" si="93"/>
        <v>0</v>
      </c>
      <c r="AN420" s="373">
        <f t="shared" si="93"/>
        <v>0</v>
      </c>
      <c r="AO420" s="373">
        <f t="shared" si="93"/>
        <v>0</v>
      </c>
      <c r="AP420" s="373">
        <f t="shared" si="93"/>
        <v>0</v>
      </c>
      <c r="AQ420" s="373">
        <f t="shared" si="93"/>
        <v>0</v>
      </c>
      <c r="AR420" s="373">
        <f t="shared" si="93"/>
        <v>0</v>
      </c>
      <c r="AS420" s="373">
        <f t="shared" si="93"/>
        <v>0</v>
      </c>
      <c r="AT420" s="373">
        <f t="shared" si="93"/>
        <v>0</v>
      </c>
      <c r="AU420" s="373">
        <f t="shared" si="93"/>
        <v>0</v>
      </c>
      <c r="AV420" s="373">
        <f t="shared" si="93"/>
        <v>0</v>
      </c>
      <c r="AW420" s="373">
        <f t="shared" si="93"/>
        <v>0</v>
      </c>
    </row>
    <row r="421" spans="1:49" ht="19.5" hidden="1" thickBot="1">
      <c r="A421" s="351" t="s">
        <v>356</v>
      </c>
      <c r="B421" s="371" t="s">
        <v>350</v>
      </c>
      <c r="C421" s="1204">
        <f t="shared" si="86"/>
        <v>0</v>
      </c>
      <c r="D421" s="372">
        <f t="shared" si="86"/>
        <v>0</v>
      </c>
      <c r="E421" s="196">
        <f t="shared" si="86"/>
        <v>0</v>
      </c>
      <c r="F421" s="1247"/>
      <c r="G421" s="1247"/>
      <c r="H421" s="1247"/>
      <c r="I421" s="1247"/>
      <c r="J421" s="1246"/>
      <c r="K421" s="1246"/>
      <c r="L421" s="373">
        <f t="shared" ref="L421:AW421" si="94">L15-L218</f>
        <v>0</v>
      </c>
      <c r="M421" s="373">
        <f t="shared" si="94"/>
        <v>0</v>
      </c>
      <c r="N421" s="373">
        <f t="shared" si="94"/>
        <v>0</v>
      </c>
      <c r="O421" s="373">
        <f t="shared" si="94"/>
        <v>0</v>
      </c>
      <c r="P421" s="373">
        <f t="shared" si="94"/>
        <v>0</v>
      </c>
      <c r="Q421" s="373">
        <f t="shared" si="94"/>
        <v>0</v>
      </c>
      <c r="R421" s="373">
        <f t="shared" si="94"/>
        <v>0</v>
      </c>
      <c r="S421" s="373">
        <f t="shared" si="94"/>
        <v>0</v>
      </c>
      <c r="T421" s="373">
        <f t="shared" si="94"/>
        <v>0</v>
      </c>
      <c r="U421" s="373">
        <f t="shared" si="94"/>
        <v>0</v>
      </c>
      <c r="V421" s="373">
        <f t="shared" si="94"/>
        <v>0</v>
      </c>
      <c r="W421" s="373">
        <f t="shared" si="94"/>
        <v>0</v>
      </c>
      <c r="X421" s="373">
        <f t="shared" si="94"/>
        <v>0</v>
      </c>
      <c r="Y421" s="373">
        <f t="shared" si="94"/>
        <v>0</v>
      </c>
      <c r="Z421" s="373">
        <f t="shared" si="94"/>
        <v>0</v>
      </c>
      <c r="AA421" s="373">
        <f t="shared" si="94"/>
        <v>0</v>
      </c>
      <c r="AB421" s="373">
        <f t="shared" si="94"/>
        <v>0</v>
      </c>
      <c r="AC421" s="373">
        <f t="shared" si="94"/>
        <v>0</v>
      </c>
      <c r="AD421" s="373">
        <f t="shared" si="94"/>
        <v>0</v>
      </c>
      <c r="AE421" s="373">
        <f t="shared" si="94"/>
        <v>0</v>
      </c>
      <c r="AF421" s="378">
        <f t="shared" si="94"/>
        <v>0</v>
      </c>
      <c r="AG421" s="378">
        <f t="shared" si="94"/>
        <v>0</v>
      </c>
      <c r="AH421" s="373">
        <f t="shared" si="94"/>
        <v>0</v>
      </c>
      <c r="AI421" s="373">
        <f t="shared" si="94"/>
        <v>0</v>
      </c>
      <c r="AJ421" s="373">
        <f t="shared" si="94"/>
        <v>0</v>
      </c>
      <c r="AK421" s="373">
        <f t="shared" si="94"/>
        <v>0</v>
      </c>
      <c r="AL421" s="373">
        <f t="shared" si="94"/>
        <v>0</v>
      </c>
      <c r="AM421" s="373">
        <f t="shared" si="94"/>
        <v>0</v>
      </c>
      <c r="AN421" s="373">
        <f t="shared" si="94"/>
        <v>0</v>
      </c>
      <c r="AO421" s="373">
        <f t="shared" si="94"/>
        <v>0</v>
      </c>
      <c r="AP421" s="373">
        <f t="shared" si="94"/>
        <v>0</v>
      </c>
      <c r="AQ421" s="373">
        <f t="shared" si="94"/>
        <v>0</v>
      </c>
      <c r="AR421" s="373">
        <f t="shared" si="94"/>
        <v>0</v>
      </c>
      <c r="AS421" s="373">
        <f t="shared" si="94"/>
        <v>0</v>
      </c>
      <c r="AT421" s="373">
        <f t="shared" si="94"/>
        <v>0</v>
      </c>
      <c r="AU421" s="373">
        <f t="shared" si="94"/>
        <v>0</v>
      </c>
      <c r="AV421" s="373">
        <f t="shared" si="94"/>
        <v>0</v>
      </c>
      <c r="AW421" s="373">
        <f t="shared" si="94"/>
        <v>0</v>
      </c>
    </row>
    <row r="422" spans="1:49" ht="19.5" hidden="1" thickBot="1">
      <c r="A422" s="337" t="s">
        <v>357</v>
      </c>
      <c r="B422" s="371" t="s">
        <v>358</v>
      </c>
      <c r="C422" s="1204">
        <f t="shared" si="86"/>
        <v>12010</v>
      </c>
      <c r="D422" s="372">
        <f t="shared" si="86"/>
        <v>11150</v>
      </c>
      <c r="E422" s="196">
        <f t="shared" si="86"/>
        <v>860</v>
      </c>
      <c r="F422" s="1247"/>
      <c r="G422" s="1247"/>
      <c r="H422" s="1247"/>
      <c r="I422" s="1247"/>
      <c r="J422" s="1246"/>
      <c r="K422" s="1246"/>
      <c r="L422" s="373">
        <f t="shared" ref="L422:AW422" si="95">L16-L219</f>
        <v>0</v>
      </c>
      <c r="M422" s="378">
        <f t="shared" si="95"/>
        <v>0</v>
      </c>
      <c r="N422" s="373">
        <f t="shared" si="95"/>
        <v>0</v>
      </c>
      <c r="O422" s="373">
        <f t="shared" si="95"/>
        <v>2000</v>
      </c>
      <c r="P422" s="373">
        <f t="shared" si="95"/>
        <v>0</v>
      </c>
      <c r="Q422" s="373">
        <f t="shared" si="95"/>
        <v>100</v>
      </c>
      <c r="R422" s="373">
        <f t="shared" si="95"/>
        <v>-600</v>
      </c>
      <c r="S422" s="373">
        <f t="shared" si="95"/>
        <v>-4900</v>
      </c>
      <c r="T422" s="373">
        <f t="shared" si="95"/>
        <v>0</v>
      </c>
      <c r="U422" s="373">
        <f t="shared" si="95"/>
        <v>1000</v>
      </c>
      <c r="V422" s="373">
        <f t="shared" si="95"/>
        <v>0</v>
      </c>
      <c r="W422" s="373">
        <f t="shared" si="95"/>
        <v>0</v>
      </c>
      <c r="X422" s="373">
        <f t="shared" si="95"/>
        <v>0</v>
      </c>
      <c r="Y422" s="373">
        <f t="shared" si="95"/>
        <v>0</v>
      </c>
      <c r="Z422" s="373">
        <f t="shared" si="95"/>
        <v>0</v>
      </c>
      <c r="AA422" s="373">
        <f t="shared" si="95"/>
        <v>0</v>
      </c>
      <c r="AB422" s="373">
        <f t="shared" si="95"/>
        <v>1300</v>
      </c>
      <c r="AC422" s="373">
        <f t="shared" si="95"/>
        <v>0</v>
      </c>
      <c r="AD422" s="373">
        <f t="shared" si="95"/>
        <v>0</v>
      </c>
      <c r="AE422" s="373">
        <f t="shared" si="95"/>
        <v>500</v>
      </c>
      <c r="AF422" s="378">
        <f t="shared" si="95"/>
        <v>0</v>
      </c>
      <c r="AG422" s="378">
        <f t="shared" si="95"/>
        <v>3000</v>
      </c>
      <c r="AH422" s="378">
        <f t="shared" si="95"/>
        <v>0</v>
      </c>
      <c r="AI422" s="373">
        <f t="shared" si="95"/>
        <v>0</v>
      </c>
      <c r="AJ422" s="373">
        <f t="shared" si="95"/>
        <v>0</v>
      </c>
      <c r="AK422" s="373">
        <f t="shared" si="95"/>
        <v>-140</v>
      </c>
      <c r="AL422" s="373">
        <f t="shared" si="95"/>
        <v>600</v>
      </c>
      <c r="AM422" s="373">
        <f t="shared" si="95"/>
        <v>400</v>
      </c>
      <c r="AN422" s="373">
        <f t="shared" si="95"/>
        <v>0</v>
      </c>
      <c r="AO422" s="373">
        <f t="shared" si="95"/>
        <v>0</v>
      </c>
      <c r="AP422" s="373">
        <f t="shared" si="95"/>
        <v>0</v>
      </c>
      <c r="AQ422" s="373">
        <f t="shared" si="95"/>
        <v>-1100</v>
      </c>
      <c r="AR422" s="373">
        <f t="shared" si="95"/>
        <v>0</v>
      </c>
      <c r="AS422" s="373">
        <f t="shared" si="95"/>
        <v>0</v>
      </c>
      <c r="AT422" s="373">
        <f t="shared" si="95"/>
        <v>9350</v>
      </c>
      <c r="AU422" s="373">
        <f t="shared" si="95"/>
        <v>0</v>
      </c>
      <c r="AV422" s="373">
        <f t="shared" si="95"/>
        <v>500</v>
      </c>
      <c r="AW422" s="373">
        <f t="shared" si="95"/>
        <v>0</v>
      </c>
    </row>
    <row r="423" spans="1:49" ht="19.5" hidden="1" thickBot="1">
      <c r="A423" s="379" t="s">
        <v>359</v>
      </c>
      <c r="B423" s="380" t="s">
        <v>360</v>
      </c>
      <c r="C423" s="1204">
        <f t="shared" si="86"/>
        <v>0</v>
      </c>
      <c r="D423" s="381">
        <f t="shared" si="86"/>
        <v>0</v>
      </c>
      <c r="E423" s="197">
        <f t="shared" si="86"/>
        <v>0</v>
      </c>
      <c r="F423" s="1247"/>
      <c r="G423" s="1247"/>
      <c r="H423" s="1247"/>
      <c r="I423" s="1245"/>
      <c r="J423" s="1246"/>
      <c r="K423" s="1246"/>
      <c r="L423" s="382">
        <f t="shared" ref="L423:AW423" si="96">L17-L220</f>
        <v>0</v>
      </c>
      <c r="M423" s="382">
        <f t="shared" si="96"/>
        <v>0</v>
      </c>
      <c r="N423" s="382">
        <f t="shared" si="96"/>
        <v>0</v>
      </c>
      <c r="O423" s="382">
        <f t="shared" si="96"/>
        <v>0</v>
      </c>
      <c r="P423" s="382">
        <f t="shared" si="96"/>
        <v>0</v>
      </c>
      <c r="Q423" s="382">
        <f t="shared" si="96"/>
        <v>0</v>
      </c>
      <c r="R423" s="382">
        <f t="shared" si="96"/>
        <v>0</v>
      </c>
      <c r="S423" s="382">
        <f t="shared" si="96"/>
        <v>0</v>
      </c>
      <c r="T423" s="382">
        <f t="shared" si="96"/>
        <v>0</v>
      </c>
      <c r="U423" s="382">
        <f t="shared" si="96"/>
        <v>0</v>
      </c>
      <c r="V423" s="382">
        <f t="shared" si="96"/>
        <v>0</v>
      </c>
      <c r="W423" s="382">
        <f t="shared" si="96"/>
        <v>0</v>
      </c>
      <c r="X423" s="382">
        <f t="shared" si="96"/>
        <v>0</v>
      </c>
      <c r="Y423" s="382">
        <f t="shared" si="96"/>
        <v>0</v>
      </c>
      <c r="Z423" s="382">
        <f t="shared" si="96"/>
        <v>0</v>
      </c>
      <c r="AA423" s="382">
        <f t="shared" si="96"/>
        <v>0</v>
      </c>
      <c r="AB423" s="382">
        <f t="shared" si="96"/>
        <v>0</v>
      </c>
      <c r="AC423" s="382">
        <f t="shared" si="96"/>
        <v>0</v>
      </c>
      <c r="AD423" s="382">
        <f t="shared" si="96"/>
        <v>0</v>
      </c>
      <c r="AE423" s="382">
        <f t="shared" si="96"/>
        <v>0</v>
      </c>
      <c r="AF423" s="382">
        <f t="shared" si="96"/>
        <v>0</v>
      </c>
      <c r="AG423" s="382">
        <f t="shared" si="96"/>
        <v>0</v>
      </c>
      <c r="AH423" s="382">
        <f t="shared" si="96"/>
        <v>0</v>
      </c>
      <c r="AI423" s="382">
        <f t="shared" si="96"/>
        <v>0</v>
      </c>
      <c r="AJ423" s="382">
        <f t="shared" si="96"/>
        <v>0</v>
      </c>
      <c r="AK423" s="382">
        <f t="shared" si="96"/>
        <v>0</v>
      </c>
      <c r="AL423" s="382">
        <f t="shared" si="96"/>
        <v>0</v>
      </c>
      <c r="AM423" s="382">
        <f t="shared" si="96"/>
        <v>0</v>
      </c>
      <c r="AN423" s="382">
        <f t="shared" si="96"/>
        <v>0</v>
      </c>
      <c r="AO423" s="382">
        <f t="shared" si="96"/>
        <v>0</v>
      </c>
      <c r="AP423" s="382">
        <f t="shared" si="96"/>
        <v>0</v>
      </c>
      <c r="AQ423" s="382">
        <f t="shared" si="96"/>
        <v>0</v>
      </c>
      <c r="AR423" s="382">
        <f t="shared" si="96"/>
        <v>0</v>
      </c>
      <c r="AS423" s="382">
        <f t="shared" si="96"/>
        <v>0</v>
      </c>
      <c r="AT423" s="382">
        <f t="shared" si="96"/>
        <v>0</v>
      </c>
      <c r="AU423" s="382">
        <f t="shared" si="96"/>
        <v>0</v>
      </c>
      <c r="AV423" s="382">
        <f t="shared" si="96"/>
        <v>0</v>
      </c>
      <c r="AW423" s="382">
        <f t="shared" si="96"/>
        <v>0</v>
      </c>
    </row>
    <row r="424" spans="1:49" ht="19.5" hidden="1" thickBot="1">
      <c r="A424" s="340"/>
      <c r="B424" s="383" t="s">
        <v>361</v>
      </c>
      <c r="C424" s="1204">
        <f t="shared" si="86"/>
        <v>0</v>
      </c>
      <c r="D424" s="384">
        <f t="shared" si="86"/>
        <v>0</v>
      </c>
      <c r="E424" s="195">
        <f t="shared" si="86"/>
        <v>0</v>
      </c>
      <c r="F424" s="1247"/>
      <c r="G424" s="1247"/>
      <c r="H424" s="1247"/>
      <c r="I424" s="1246"/>
      <c r="J424" s="1247"/>
      <c r="K424" s="1247"/>
      <c r="L424" s="385">
        <f t="shared" ref="L424:AW424" si="97">L18-L221</f>
        <v>0</v>
      </c>
      <c r="M424" s="386">
        <f t="shared" si="97"/>
        <v>0</v>
      </c>
      <c r="N424" s="385">
        <f t="shared" si="97"/>
        <v>0</v>
      </c>
      <c r="O424" s="386">
        <f t="shared" si="97"/>
        <v>0</v>
      </c>
      <c r="P424" s="385">
        <f t="shared" si="97"/>
        <v>0</v>
      </c>
      <c r="Q424" s="386">
        <f t="shared" si="97"/>
        <v>0</v>
      </c>
      <c r="R424" s="385">
        <f t="shared" si="97"/>
        <v>0</v>
      </c>
      <c r="S424" s="385">
        <f t="shared" si="97"/>
        <v>0</v>
      </c>
      <c r="T424" s="385">
        <f t="shared" si="97"/>
        <v>0</v>
      </c>
      <c r="U424" s="386">
        <f t="shared" si="97"/>
        <v>0</v>
      </c>
      <c r="V424" s="385">
        <f t="shared" si="97"/>
        <v>0</v>
      </c>
      <c r="W424" s="386">
        <f t="shared" si="97"/>
        <v>0</v>
      </c>
      <c r="X424" s="385">
        <f t="shared" si="97"/>
        <v>0</v>
      </c>
      <c r="Y424" s="386">
        <f t="shared" si="97"/>
        <v>0</v>
      </c>
      <c r="Z424" s="385">
        <f t="shared" si="97"/>
        <v>0</v>
      </c>
      <c r="AA424" s="386">
        <f t="shared" si="97"/>
        <v>0</v>
      </c>
      <c r="AB424" s="385">
        <f t="shared" si="97"/>
        <v>0</v>
      </c>
      <c r="AC424" s="386">
        <f t="shared" si="97"/>
        <v>0</v>
      </c>
      <c r="AD424" s="385">
        <f t="shared" si="97"/>
        <v>0</v>
      </c>
      <c r="AE424" s="386">
        <f t="shared" si="97"/>
        <v>0</v>
      </c>
      <c r="AF424" s="385">
        <f t="shared" si="97"/>
        <v>0</v>
      </c>
      <c r="AG424" s="386">
        <f t="shared" si="97"/>
        <v>0</v>
      </c>
      <c r="AH424" s="385">
        <f t="shared" si="97"/>
        <v>0</v>
      </c>
      <c r="AI424" s="386">
        <f t="shared" si="97"/>
        <v>0</v>
      </c>
      <c r="AJ424" s="385">
        <f t="shared" si="97"/>
        <v>0</v>
      </c>
      <c r="AK424" s="385">
        <f t="shared" si="97"/>
        <v>0</v>
      </c>
      <c r="AL424" s="385">
        <f t="shared" si="97"/>
        <v>0</v>
      </c>
      <c r="AM424" s="386">
        <f t="shared" si="97"/>
        <v>0</v>
      </c>
      <c r="AN424" s="385">
        <f t="shared" si="97"/>
        <v>0</v>
      </c>
      <c r="AO424" s="386">
        <f t="shared" si="97"/>
        <v>0</v>
      </c>
      <c r="AP424" s="385">
        <f t="shared" si="97"/>
        <v>0</v>
      </c>
      <c r="AQ424" s="386">
        <f t="shared" si="97"/>
        <v>0</v>
      </c>
      <c r="AR424" s="385">
        <f t="shared" si="97"/>
        <v>0</v>
      </c>
      <c r="AS424" s="386">
        <f t="shared" si="97"/>
        <v>0</v>
      </c>
      <c r="AT424" s="385">
        <f t="shared" si="97"/>
        <v>0</v>
      </c>
      <c r="AU424" s="386">
        <f t="shared" si="97"/>
        <v>0</v>
      </c>
      <c r="AV424" s="385">
        <f t="shared" si="97"/>
        <v>0</v>
      </c>
      <c r="AW424" s="386">
        <f t="shared" si="97"/>
        <v>0</v>
      </c>
    </row>
    <row r="425" spans="1:49" ht="19.5" hidden="1" thickBot="1">
      <c r="A425" s="335" t="s">
        <v>362</v>
      </c>
      <c r="B425" s="387" t="s">
        <v>363</v>
      </c>
      <c r="C425" s="1204">
        <f t="shared" si="86"/>
        <v>0</v>
      </c>
      <c r="D425" s="388">
        <f t="shared" si="86"/>
        <v>0</v>
      </c>
      <c r="E425" s="246">
        <f t="shared" si="86"/>
        <v>0</v>
      </c>
      <c r="F425" s="1247"/>
      <c r="G425" s="1247"/>
      <c r="H425" s="1247"/>
      <c r="I425" s="1246"/>
      <c r="J425" s="1246"/>
      <c r="K425" s="1246"/>
      <c r="L425" s="389">
        <f t="shared" ref="L425:AW425" si="98">L19-L222</f>
        <v>0</v>
      </c>
      <c r="M425" s="390">
        <f t="shared" si="98"/>
        <v>0</v>
      </c>
      <c r="N425" s="389">
        <f t="shared" si="98"/>
        <v>0</v>
      </c>
      <c r="O425" s="390">
        <f t="shared" si="98"/>
        <v>0</v>
      </c>
      <c r="P425" s="389">
        <f t="shared" si="98"/>
        <v>0</v>
      </c>
      <c r="Q425" s="390">
        <f t="shared" si="98"/>
        <v>0</v>
      </c>
      <c r="R425" s="389">
        <f t="shared" si="98"/>
        <v>0</v>
      </c>
      <c r="S425" s="389">
        <f t="shared" si="98"/>
        <v>0</v>
      </c>
      <c r="T425" s="389">
        <f t="shared" si="98"/>
        <v>0</v>
      </c>
      <c r="U425" s="390">
        <f t="shared" si="98"/>
        <v>0</v>
      </c>
      <c r="V425" s="389">
        <f t="shared" si="98"/>
        <v>0</v>
      </c>
      <c r="W425" s="390">
        <f t="shared" si="98"/>
        <v>0</v>
      </c>
      <c r="X425" s="389">
        <f t="shared" si="98"/>
        <v>0</v>
      </c>
      <c r="Y425" s="390">
        <f t="shared" si="98"/>
        <v>0</v>
      </c>
      <c r="Z425" s="389">
        <f t="shared" si="98"/>
        <v>0</v>
      </c>
      <c r="AA425" s="390">
        <f t="shared" si="98"/>
        <v>0</v>
      </c>
      <c r="AB425" s="389">
        <f t="shared" si="98"/>
        <v>0</v>
      </c>
      <c r="AC425" s="390">
        <f t="shared" si="98"/>
        <v>0</v>
      </c>
      <c r="AD425" s="389">
        <f t="shared" si="98"/>
        <v>0</v>
      </c>
      <c r="AE425" s="390">
        <f t="shared" si="98"/>
        <v>0</v>
      </c>
      <c r="AF425" s="389">
        <f t="shared" si="98"/>
        <v>0</v>
      </c>
      <c r="AG425" s="390">
        <f t="shared" si="98"/>
        <v>0</v>
      </c>
      <c r="AH425" s="389">
        <f t="shared" si="98"/>
        <v>0</v>
      </c>
      <c r="AI425" s="390">
        <f t="shared" si="98"/>
        <v>0</v>
      </c>
      <c r="AJ425" s="389">
        <f t="shared" si="98"/>
        <v>0</v>
      </c>
      <c r="AK425" s="389">
        <f t="shared" si="98"/>
        <v>0</v>
      </c>
      <c r="AL425" s="389">
        <f t="shared" si="98"/>
        <v>0</v>
      </c>
      <c r="AM425" s="390">
        <f t="shared" si="98"/>
        <v>0</v>
      </c>
      <c r="AN425" s="389">
        <f t="shared" si="98"/>
        <v>0</v>
      </c>
      <c r="AO425" s="390">
        <f t="shared" si="98"/>
        <v>0</v>
      </c>
      <c r="AP425" s="389">
        <f t="shared" si="98"/>
        <v>0</v>
      </c>
      <c r="AQ425" s="390">
        <f t="shared" si="98"/>
        <v>0</v>
      </c>
      <c r="AR425" s="389">
        <f t="shared" si="98"/>
        <v>0</v>
      </c>
      <c r="AS425" s="390">
        <f t="shared" si="98"/>
        <v>0</v>
      </c>
      <c r="AT425" s="389">
        <f t="shared" si="98"/>
        <v>0</v>
      </c>
      <c r="AU425" s="390">
        <f t="shared" si="98"/>
        <v>0</v>
      </c>
      <c r="AV425" s="389">
        <f t="shared" si="98"/>
        <v>0</v>
      </c>
      <c r="AW425" s="390">
        <f t="shared" si="98"/>
        <v>0</v>
      </c>
    </row>
    <row r="426" spans="1:49" ht="19.5" hidden="1" thickBot="1">
      <c r="A426" s="335" t="s">
        <v>364</v>
      </c>
      <c r="B426" s="387" t="s">
        <v>365</v>
      </c>
      <c r="C426" s="1204">
        <f t="shared" si="86"/>
        <v>0</v>
      </c>
      <c r="D426" s="388">
        <f t="shared" si="86"/>
        <v>0</v>
      </c>
      <c r="E426" s="246">
        <f t="shared" si="86"/>
        <v>0</v>
      </c>
      <c r="F426" s="1247"/>
      <c r="G426" s="1247"/>
      <c r="H426" s="1247"/>
      <c r="I426" s="1246"/>
      <c r="J426" s="1246"/>
      <c r="K426" s="1246"/>
      <c r="L426" s="389">
        <f t="shared" ref="L426:AW426" si="99">L20-L223</f>
        <v>0</v>
      </c>
      <c r="M426" s="390">
        <f t="shared" si="99"/>
        <v>0</v>
      </c>
      <c r="N426" s="389">
        <f t="shared" si="99"/>
        <v>0</v>
      </c>
      <c r="O426" s="390">
        <f t="shared" si="99"/>
        <v>0</v>
      </c>
      <c r="P426" s="389">
        <f t="shared" si="99"/>
        <v>0</v>
      </c>
      <c r="Q426" s="390">
        <f t="shared" si="99"/>
        <v>0</v>
      </c>
      <c r="R426" s="389">
        <f t="shared" si="99"/>
        <v>0</v>
      </c>
      <c r="S426" s="389">
        <f t="shared" si="99"/>
        <v>0</v>
      </c>
      <c r="T426" s="389">
        <f t="shared" si="99"/>
        <v>0</v>
      </c>
      <c r="U426" s="390">
        <f t="shared" si="99"/>
        <v>0</v>
      </c>
      <c r="V426" s="389">
        <f t="shared" si="99"/>
        <v>0</v>
      </c>
      <c r="W426" s="390">
        <f t="shared" si="99"/>
        <v>0</v>
      </c>
      <c r="X426" s="389">
        <f t="shared" si="99"/>
        <v>0</v>
      </c>
      <c r="Y426" s="390">
        <f t="shared" si="99"/>
        <v>0</v>
      </c>
      <c r="Z426" s="389">
        <f t="shared" si="99"/>
        <v>0</v>
      </c>
      <c r="AA426" s="390">
        <f t="shared" si="99"/>
        <v>0</v>
      </c>
      <c r="AB426" s="389">
        <f t="shared" si="99"/>
        <v>0</v>
      </c>
      <c r="AC426" s="390">
        <f t="shared" si="99"/>
        <v>0</v>
      </c>
      <c r="AD426" s="389">
        <f t="shared" si="99"/>
        <v>0</v>
      </c>
      <c r="AE426" s="390">
        <f t="shared" si="99"/>
        <v>0</v>
      </c>
      <c r="AF426" s="389">
        <f t="shared" si="99"/>
        <v>0</v>
      </c>
      <c r="AG426" s="390">
        <f t="shared" si="99"/>
        <v>0</v>
      </c>
      <c r="AH426" s="389">
        <f t="shared" si="99"/>
        <v>0</v>
      </c>
      <c r="AI426" s="390">
        <f t="shared" si="99"/>
        <v>0</v>
      </c>
      <c r="AJ426" s="389">
        <f t="shared" si="99"/>
        <v>0</v>
      </c>
      <c r="AK426" s="389">
        <f t="shared" si="99"/>
        <v>0</v>
      </c>
      <c r="AL426" s="389">
        <f t="shared" si="99"/>
        <v>0</v>
      </c>
      <c r="AM426" s="390">
        <f t="shared" si="99"/>
        <v>0</v>
      </c>
      <c r="AN426" s="389">
        <f t="shared" si="99"/>
        <v>0</v>
      </c>
      <c r="AO426" s="390">
        <f t="shared" si="99"/>
        <v>0</v>
      </c>
      <c r="AP426" s="389">
        <f t="shared" si="99"/>
        <v>0</v>
      </c>
      <c r="AQ426" s="390">
        <f t="shared" si="99"/>
        <v>0</v>
      </c>
      <c r="AR426" s="389">
        <f t="shared" si="99"/>
        <v>0</v>
      </c>
      <c r="AS426" s="390">
        <f t="shared" si="99"/>
        <v>0</v>
      </c>
      <c r="AT426" s="389">
        <f t="shared" si="99"/>
        <v>0</v>
      </c>
      <c r="AU426" s="390">
        <f t="shared" si="99"/>
        <v>0</v>
      </c>
      <c r="AV426" s="389">
        <f t="shared" si="99"/>
        <v>0</v>
      </c>
      <c r="AW426" s="390">
        <f t="shared" si="99"/>
        <v>0</v>
      </c>
    </row>
    <row r="427" spans="1:49" ht="19.5" hidden="1" thickBot="1">
      <c r="A427" s="335" t="s">
        <v>366</v>
      </c>
      <c r="B427" s="387" t="s">
        <v>367</v>
      </c>
      <c r="C427" s="1204">
        <f t="shared" si="86"/>
        <v>0</v>
      </c>
      <c r="D427" s="388">
        <f t="shared" si="86"/>
        <v>0</v>
      </c>
      <c r="E427" s="246">
        <f t="shared" si="86"/>
        <v>0</v>
      </c>
      <c r="F427" s="1247"/>
      <c r="G427" s="1247"/>
      <c r="H427" s="1247"/>
      <c r="I427" s="1246"/>
      <c r="J427" s="1246"/>
      <c r="K427" s="1246"/>
      <c r="L427" s="389">
        <f t="shared" ref="L427:AW427" si="100">L21-L224</f>
        <v>0</v>
      </c>
      <c r="M427" s="390">
        <f t="shared" si="100"/>
        <v>0</v>
      </c>
      <c r="N427" s="389">
        <f t="shared" si="100"/>
        <v>0</v>
      </c>
      <c r="O427" s="390">
        <f t="shared" si="100"/>
        <v>0</v>
      </c>
      <c r="P427" s="389">
        <f t="shared" si="100"/>
        <v>0</v>
      </c>
      <c r="Q427" s="390">
        <f t="shared" si="100"/>
        <v>0</v>
      </c>
      <c r="R427" s="389">
        <f t="shared" si="100"/>
        <v>0</v>
      </c>
      <c r="S427" s="389">
        <f t="shared" si="100"/>
        <v>0</v>
      </c>
      <c r="T427" s="389">
        <f t="shared" si="100"/>
        <v>0</v>
      </c>
      <c r="U427" s="390">
        <f t="shared" si="100"/>
        <v>0</v>
      </c>
      <c r="V427" s="389">
        <f t="shared" si="100"/>
        <v>0</v>
      </c>
      <c r="W427" s="390">
        <f t="shared" si="100"/>
        <v>0</v>
      </c>
      <c r="X427" s="389">
        <f t="shared" si="100"/>
        <v>0</v>
      </c>
      <c r="Y427" s="390">
        <f t="shared" si="100"/>
        <v>0</v>
      </c>
      <c r="Z427" s="389">
        <f t="shared" si="100"/>
        <v>0</v>
      </c>
      <c r="AA427" s="390">
        <f t="shared" si="100"/>
        <v>0</v>
      </c>
      <c r="AB427" s="389">
        <f t="shared" si="100"/>
        <v>0</v>
      </c>
      <c r="AC427" s="390">
        <f t="shared" si="100"/>
        <v>0</v>
      </c>
      <c r="AD427" s="389">
        <f t="shared" si="100"/>
        <v>0</v>
      </c>
      <c r="AE427" s="390">
        <f t="shared" si="100"/>
        <v>0</v>
      </c>
      <c r="AF427" s="389">
        <f t="shared" si="100"/>
        <v>0</v>
      </c>
      <c r="AG427" s="390">
        <f t="shared" si="100"/>
        <v>0</v>
      </c>
      <c r="AH427" s="389">
        <f t="shared" si="100"/>
        <v>0</v>
      </c>
      <c r="AI427" s="390">
        <f t="shared" si="100"/>
        <v>0</v>
      </c>
      <c r="AJ427" s="389">
        <f t="shared" si="100"/>
        <v>0</v>
      </c>
      <c r="AK427" s="389">
        <f t="shared" si="100"/>
        <v>0</v>
      </c>
      <c r="AL427" s="389">
        <f t="shared" si="100"/>
        <v>0</v>
      </c>
      <c r="AM427" s="390">
        <f t="shared" si="100"/>
        <v>0</v>
      </c>
      <c r="AN427" s="389">
        <f t="shared" si="100"/>
        <v>0</v>
      </c>
      <c r="AO427" s="390">
        <f t="shared" si="100"/>
        <v>0</v>
      </c>
      <c r="AP427" s="389">
        <f t="shared" si="100"/>
        <v>0</v>
      </c>
      <c r="AQ427" s="390">
        <f t="shared" si="100"/>
        <v>0</v>
      </c>
      <c r="AR427" s="389">
        <f t="shared" si="100"/>
        <v>0</v>
      </c>
      <c r="AS427" s="390">
        <f t="shared" si="100"/>
        <v>0</v>
      </c>
      <c r="AT427" s="389">
        <f t="shared" si="100"/>
        <v>0</v>
      </c>
      <c r="AU427" s="390">
        <f t="shared" si="100"/>
        <v>0</v>
      </c>
      <c r="AV427" s="389">
        <f t="shared" si="100"/>
        <v>0</v>
      </c>
      <c r="AW427" s="390">
        <f t="shared" si="100"/>
        <v>0</v>
      </c>
    </row>
    <row r="428" spans="1:49" ht="19.5" hidden="1" thickBot="1">
      <c r="A428" s="335" t="s">
        <v>368</v>
      </c>
      <c r="B428" s="387" t="s">
        <v>369</v>
      </c>
      <c r="C428" s="1204">
        <f t="shared" si="86"/>
        <v>0</v>
      </c>
      <c r="D428" s="388">
        <f t="shared" si="86"/>
        <v>0</v>
      </c>
      <c r="E428" s="246">
        <f t="shared" si="86"/>
        <v>0</v>
      </c>
      <c r="F428" s="1247"/>
      <c r="G428" s="1247"/>
      <c r="H428" s="1247"/>
      <c r="I428" s="1246"/>
      <c r="J428" s="1246"/>
      <c r="K428" s="1246"/>
      <c r="L428" s="389">
        <f t="shared" ref="L428:AW428" si="101">L22-L225</f>
        <v>0</v>
      </c>
      <c r="M428" s="390">
        <f t="shared" si="101"/>
        <v>0</v>
      </c>
      <c r="N428" s="389">
        <f t="shared" si="101"/>
        <v>0</v>
      </c>
      <c r="O428" s="390">
        <f t="shared" si="101"/>
        <v>0</v>
      </c>
      <c r="P428" s="389">
        <f t="shared" si="101"/>
        <v>0</v>
      </c>
      <c r="Q428" s="390">
        <f t="shared" si="101"/>
        <v>0</v>
      </c>
      <c r="R428" s="389">
        <f t="shared" si="101"/>
        <v>0</v>
      </c>
      <c r="S428" s="389">
        <f t="shared" si="101"/>
        <v>0</v>
      </c>
      <c r="T428" s="389">
        <f t="shared" si="101"/>
        <v>0</v>
      </c>
      <c r="U428" s="390">
        <f t="shared" si="101"/>
        <v>0</v>
      </c>
      <c r="V428" s="389">
        <f t="shared" si="101"/>
        <v>0</v>
      </c>
      <c r="W428" s="390">
        <f t="shared" si="101"/>
        <v>0</v>
      </c>
      <c r="X428" s="389">
        <f t="shared" si="101"/>
        <v>0</v>
      </c>
      <c r="Y428" s="390">
        <f t="shared" si="101"/>
        <v>0</v>
      </c>
      <c r="Z428" s="389">
        <f t="shared" si="101"/>
        <v>0</v>
      </c>
      <c r="AA428" s="390">
        <f t="shared" si="101"/>
        <v>0</v>
      </c>
      <c r="AB428" s="389">
        <f t="shared" si="101"/>
        <v>0</v>
      </c>
      <c r="AC428" s="390">
        <f t="shared" si="101"/>
        <v>0</v>
      </c>
      <c r="AD428" s="389">
        <f t="shared" si="101"/>
        <v>0</v>
      </c>
      <c r="AE428" s="390">
        <f t="shared" si="101"/>
        <v>0</v>
      </c>
      <c r="AF428" s="389">
        <f t="shared" si="101"/>
        <v>0</v>
      </c>
      <c r="AG428" s="390">
        <f t="shared" si="101"/>
        <v>0</v>
      </c>
      <c r="AH428" s="389">
        <f t="shared" si="101"/>
        <v>0</v>
      </c>
      <c r="AI428" s="390">
        <f t="shared" si="101"/>
        <v>0</v>
      </c>
      <c r="AJ428" s="389">
        <f t="shared" si="101"/>
        <v>0</v>
      </c>
      <c r="AK428" s="389">
        <f t="shared" si="101"/>
        <v>0</v>
      </c>
      <c r="AL428" s="389">
        <f t="shared" si="101"/>
        <v>0</v>
      </c>
      <c r="AM428" s="390">
        <f t="shared" si="101"/>
        <v>0</v>
      </c>
      <c r="AN428" s="389">
        <f t="shared" si="101"/>
        <v>0</v>
      </c>
      <c r="AO428" s="390">
        <f t="shared" si="101"/>
        <v>0</v>
      </c>
      <c r="AP428" s="389">
        <f t="shared" si="101"/>
        <v>0</v>
      </c>
      <c r="AQ428" s="390">
        <f t="shared" si="101"/>
        <v>0</v>
      </c>
      <c r="AR428" s="389">
        <f t="shared" si="101"/>
        <v>0</v>
      </c>
      <c r="AS428" s="390">
        <f t="shared" si="101"/>
        <v>0</v>
      </c>
      <c r="AT428" s="389">
        <f t="shared" si="101"/>
        <v>0</v>
      </c>
      <c r="AU428" s="390">
        <f t="shared" si="101"/>
        <v>0</v>
      </c>
      <c r="AV428" s="389">
        <f t="shared" si="101"/>
        <v>0</v>
      </c>
      <c r="AW428" s="390">
        <f t="shared" si="101"/>
        <v>0</v>
      </c>
    </row>
    <row r="429" spans="1:49" ht="19.5" hidden="1" thickBot="1">
      <c r="A429" s="335" t="s">
        <v>370</v>
      </c>
      <c r="B429" s="387" t="s">
        <v>371</v>
      </c>
      <c r="C429" s="1204">
        <f t="shared" si="86"/>
        <v>0</v>
      </c>
      <c r="D429" s="388">
        <f t="shared" si="86"/>
        <v>0</v>
      </c>
      <c r="E429" s="246">
        <f t="shared" si="86"/>
        <v>0</v>
      </c>
      <c r="F429" s="1247"/>
      <c r="G429" s="1247"/>
      <c r="H429" s="1247"/>
      <c r="I429" s="1246"/>
      <c r="J429" s="1246"/>
      <c r="K429" s="1246"/>
      <c r="L429" s="389">
        <f t="shared" ref="L429:AW429" si="102">L23-L226</f>
        <v>0</v>
      </c>
      <c r="M429" s="390">
        <f t="shared" si="102"/>
        <v>0</v>
      </c>
      <c r="N429" s="389">
        <f t="shared" si="102"/>
        <v>0</v>
      </c>
      <c r="O429" s="390">
        <f t="shared" si="102"/>
        <v>0</v>
      </c>
      <c r="P429" s="389">
        <f t="shared" si="102"/>
        <v>0</v>
      </c>
      <c r="Q429" s="390">
        <f t="shared" si="102"/>
        <v>0</v>
      </c>
      <c r="R429" s="389">
        <f t="shared" si="102"/>
        <v>0</v>
      </c>
      <c r="S429" s="389">
        <f t="shared" si="102"/>
        <v>0</v>
      </c>
      <c r="T429" s="389">
        <f t="shared" si="102"/>
        <v>0</v>
      </c>
      <c r="U429" s="390">
        <f t="shared" si="102"/>
        <v>0</v>
      </c>
      <c r="V429" s="389">
        <f t="shared" si="102"/>
        <v>0</v>
      </c>
      <c r="W429" s="390">
        <f t="shared" si="102"/>
        <v>0</v>
      </c>
      <c r="X429" s="389">
        <f t="shared" si="102"/>
        <v>0</v>
      </c>
      <c r="Y429" s="390">
        <f t="shared" si="102"/>
        <v>0</v>
      </c>
      <c r="Z429" s="389">
        <f t="shared" si="102"/>
        <v>0</v>
      </c>
      <c r="AA429" s="390">
        <f t="shared" si="102"/>
        <v>0</v>
      </c>
      <c r="AB429" s="389">
        <f t="shared" si="102"/>
        <v>0</v>
      </c>
      <c r="AC429" s="390">
        <f t="shared" si="102"/>
        <v>0</v>
      </c>
      <c r="AD429" s="389">
        <f t="shared" si="102"/>
        <v>0</v>
      </c>
      <c r="AE429" s="390">
        <f t="shared" si="102"/>
        <v>0</v>
      </c>
      <c r="AF429" s="389">
        <f t="shared" si="102"/>
        <v>0</v>
      </c>
      <c r="AG429" s="390">
        <f t="shared" si="102"/>
        <v>0</v>
      </c>
      <c r="AH429" s="389">
        <f t="shared" si="102"/>
        <v>0</v>
      </c>
      <c r="AI429" s="390">
        <f t="shared" si="102"/>
        <v>0</v>
      </c>
      <c r="AJ429" s="389">
        <f t="shared" si="102"/>
        <v>0</v>
      </c>
      <c r="AK429" s="389">
        <f t="shared" si="102"/>
        <v>0</v>
      </c>
      <c r="AL429" s="389">
        <f t="shared" si="102"/>
        <v>0</v>
      </c>
      <c r="AM429" s="390">
        <f t="shared" si="102"/>
        <v>0</v>
      </c>
      <c r="AN429" s="389">
        <f t="shared" si="102"/>
        <v>0</v>
      </c>
      <c r="AO429" s="390">
        <f t="shared" si="102"/>
        <v>0</v>
      </c>
      <c r="AP429" s="389">
        <f t="shared" si="102"/>
        <v>0</v>
      </c>
      <c r="AQ429" s="390">
        <f t="shared" si="102"/>
        <v>0</v>
      </c>
      <c r="AR429" s="389">
        <f t="shared" si="102"/>
        <v>0</v>
      </c>
      <c r="AS429" s="390">
        <f t="shared" si="102"/>
        <v>0</v>
      </c>
      <c r="AT429" s="389">
        <f t="shared" si="102"/>
        <v>0</v>
      </c>
      <c r="AU429" s="390">
        <f t="shared" si="102"/>
        <v>0</v>
      </c>
      <c r="AV429" s="389">
        <f t="shared" si="102"/>
        <v>0</v>
      </c>
      <c r="AW429" s="390">
        <f t="shared" si="102"/>
        <v>0</v>
      </c>
    </row>
    <row r="430" spans="1:49" ht="19.5" hidden="1" thickBot="1">
      <c r="A430" s="335" t="s">
        <v>372</v>
      </c>
      <c r="B430" s="387" t="s">
        <v>373</v>
      </c>
      <c r="C430" s="1204">
        <f t="shared" si="86"/>
        <v>0</v>
      </c>
      <c r="D430" s="388">
        <f t="shared" si="86"/>
        <v>0</v>
      </c>
      <c r="E430" s="246">
        <f t="shared" si="86"/>
        <v>0</v>
      </c>
      <c r="F430" s="1247"/>
      <c r="G430" s="1247"/>
      <c r="H430" s="1247"/>
      <c r="I430" s="1246"/>
      <c r="J430" s="1246"/>
      <c r="K430" s="1246"/>
      <c r="L430" s="391">
        <f t="shared" ref="L430:AW430" si="103">L24-L227</f>
        <v>0</v>
      </c>
      <c r="M430" s="391">
        <f t="shared" si="103"/>
        <v>0</v>
      </c>
      <c r="N430" s="391">
        <f t="shared" si="103"/>
        <v>0</v>
      </c>
      <c r="O430" s="391">
        <f t="shared" si="103"/>
        <v>0</v>
      </c>
      <c r="P430" s="391">
        <f t="shared" si="103"/>
        <v>0</v>
      </c>
      <c r="Q430" s="391">
        <f t="shared" si="103"/>
        <v>0</v>
      </c>
      <c r="R430" s="391">
        <f t="shared" si="103"/>
        <v>0</v>
      </c>
      <c r="S430" s="391">
        <f t="shared" si="103"/>
        <v>0</v>
      </c>
      <c r="T430" s="391">
        <f t="shared" si="103"/>
        <v>0</v>
      </c>
      <c r="U430" s="391">
        <f t="shared" si="103"/>
        <v>0</v>
      </c>
      <c r="V430" s="391">
        <f t="shared" si="103"/>
        <v>0</v>
      </c>
      <c r="W430" s="391">
        <f t="shared" si="103"/>
        <v>0</v>
      </c>
      <c r="X430" s="391">
        <f t="shared" si="103"/>
        <v>0</v>
      </c>
      <c r="Y430" s="391">
        <f t="shared" si="103"/>
        <v>0</v>
      </c>
      <c r="Z430" s="391">
        <f t="shared" si="103"/>
        <v>0</v>
      </c>
      <c r="AA430" s="391">
        <f t="shared" si="103"/>
        <v>0</v>
      </c>
      <c r="AB430" s="391">
        <f t="shared" si="103"/>
        <v>0</v>
      </c>
      <c r="AC430" s="391">
        <f t="shared" si="103"/>
        <v>0</v>
      </c>
      <c r="AD430" s="391">
        <f t="shared" si="103"/>
        <v>0</v>
      </c>
      <c r="AE430" s="391">
        <f t="shared" si="103"/>
        <v>0</v>
      </c>
      <c r="AF430" s="391">
        <f t="shared" si="103"/>
        <v>0</v>
      </c>
      <c r="AG430" s="391">
        <f t="shared" si="103"/>
        <v>0</v>
      </c>
      <c r="AH430" s="391">
        <f t="shared" si="103"/>
        <v>0</v>
      </c>
      <c r="AI430" s="391">
        <f t="shared" si="103"/>
        <v>0</v>
      </c>
      <c r="AJ430" s="391">
        <f t="shared" si="103"/>
        <v>0</v>
      </c>
      <c r="AK430" s="391">
        <f t="shared" si="103"/>
        <v>0</v>
      </c>
      <c r="AL430" s="391">
        <f t="shared" si="103"/>
        <v>0</v>
      </c>
      <c r="AM430" s="391">
        <f t="shared" si="103"/>
        <v>0</v>
      </c>
      <c r="AN430" s="391">
        <f t="shared" si="103"/>
        <v>0</v>
      </c>
      <c r="AO430" s="391">
        <f t="shared" si="103"/>
        <v>0</v>
      </c>
      <c r="AP430" s="391">
        <f t="shared" si="103"/>
        <v>0</v>
      </c>
      <c r="AQ430" s="391">
        <f t="shared" si="103"/>
        <v>0</v>
      </c>
      <c r="AR430" s="391">
        <f t="shared" si="103"/>
        <v>0</v>
      </c>
      <c r="AS430" s="391">
        <f t="shared" si="103"/>
        <v>0</v>
      </c>
      <c r="AT430" s="391">
        <f t="shared" si="103"/>
        <v>0</v>
      </c>
      <c r="AU430" s="391">
        <f t="shared" si="103"/>
        <v>0</v>
      </c>
      <c r="AV430" s="391">
        <f t="shared" si="103"/>
        <v>0</v>
      </c>
      <c r="AW430" s="391">
        <f t="shared" si="103"/>
        <v>0</v>
      </c>
    </row>
    <row r="431" spans="1:49" ht="19.5" hidden="1" thickBot="1">
      <c r="A431" s="335" t="s">
        <v>374</v>
      </c>
      <c r="B431" s="387" t="s">
        <v>375</v>
      </c>
      <c r="C431" s="1204">
        <f t="shared" si="86"/>
        <v>0</v>
      </c>
      <c r="D431" s="388">
        <f t="shared" si="86"/>
        <v>0</v>
      </c>
      <c r="E431" s="246">
        <f t="shared" si="86"/>
        <v>0</v>
      </c>
      <c r="F431" s="1247"/>
      <c r="G431" s="1247"/>
      <c r="H431" s="1247"/>
      <c r="I431" s="1246"/>
      <c r="J431" s="1246"/>
      <c r="K431" s="1246"/>
      <c r="L431" s="391">
        <f t="shared" ref="L431:AW431" si="104">L25-L228</f>
        <v>0</v>
      </c>
      <c r="M431" s="391">
        <f t="shared" si="104"/>
        <v>0</v>
      </c>
      <c r="N431" s="391">
        <f t="shared" si="104"/>
        <v>0</v>
      </c>
      <c r="O431" s="391">
        <f t="shared" si="104"/>
        <v>0</v>
      </c>
      <c r="P431" s="391">
        <f t="shared" si="104"/>
        <v>0</v>
      </c>
      <c r="Q431" s="391">
        <f t="shared" si="104"/>
        <v>0</v>
      </c>
      <c r="R431" s="391">
        <f t="shared" si="104"/>
        <v>0</v>
      </c>
      <c r="S431" s="391">
        <f t="shared" si="104"/>
        <v>0</v>
      </c>
      <c r="T431" s="391">
        <f t="shared" si="104"/>
        <v>0</v>
      </c>
      <c r="U431" s="391">
        <f t="shared" si="104"/>
        <v>0</v>
      </c>
      <c r="V431" s="391">
        <f t="shared" si="104"/>
        <v>0</v>
      </c>
      <c r="W431" s="391">
        <f t="shared" si="104"/>
        <v>0</v>
      </c>
      <c r="X431" s="391">
        <f t="shared" si="104"/>
        <v>0</v>
      </c>
      <c r="Y431" s="391">
        <f t="shared" si="104"/>
        <v>0</v>
      </c>
      <c r="Z431" s="391">
        <f t="shared" si="104"/>
        <v>0</v>
      </c>
      <c r="AA431" s="391">
        <f t="shared" si="104"/>
        <v>0</v>
      </c>
      <c r="AB431" s="391">
        <f t="shared" si="104"/>
        <v>0</v>
      </c>
      <c r="AC431" s="391">
        <f t="shared" si="104"/>
        <v>0</v>
      </c>
      <c r="AD431" s="391">
        <f t="shared" si="104"/>
        <v>0</v>
      </c>
      <c r="AE431" s="391">
        <f t="shared" si="104"/>
        <v>0</v>
      </c>
      <c r="AF431" s="391">
        <f t="shared" si="104"/>
        <v>0</v>
      </c>
      <c r="AG431" s="391">
        <f t="shared" si="104"/>
        <v>0</v>
      </c>
      <c r="AH431" s="391">
        <f t="shared" si="104"/>
        <v>0</v>
      </c>
      <c r="AI431" s="391">
        <f t="shared" si="104"/>
        <v>0</v>
      </c>
      <c r="AJ431" s="391">
        <f t="shared" si="104"/>
        <v>0</v>
      </c>
      <c r="AK431" s="391">
        <f t="shared" si="104"/>
        <v>0</v>
      </c>
      <c r="AL431" s="391">
        <f t="shared" si="104"/>
        <v>0</v>
      </c>
      <c r="AM431" s="391">
        <f t="shared" si="104"/>
        <v>0</v>
      </c>
      <c r="AN431" s="391">
        <f t="shared" si="104"/>
        <v>0</v>
      </c>
      <c r="AO431" s="391">
        <f t="shared" si="104"/>
        <v>0</v>
      </c>
      <c r="AP431" s="391">
        <f t="shared" si="104"/>
        <v>0</v>
      </c>
      <c r="AQ431" s="391">
        <f t="shared" si="104"/>
        <v>0</v>
      </c>
      <c r="AR431" s="391">
        <f t="shared" si="104"/>
        <v>0</v>
      </c>
      <c r="AS431" s="391">
        <f t="shared" si="104"/>
        <v>0</v>
      </c>
      <c r="AT431" s="391">
        <f t="shared" si="104"/>
        <v>0</v>
      </c>
      <c r="AU431" s="391">
        <f t="shared" si="104"/>
        <v>0</v>
      </c>
      <c r="AV431" s="391">
        <f t="shared" si="104"/>
        <v>0</v>
      </c>
      <c r="AW431" s="391">
        <f t="shared" si="104"/>
        <v>0</v>
      </c>
    </row>
    <row r="432" spans="1:49" ht="19.5" hidden="1" thickBot="1">
      <c r="A432" s="337" t="s">
        <v>376</v>
      </c>
      <c r="B432" s="371" t="s">
        <v>377</v>
      </c>
      <c r="C432" s="1204">
        <f t="shared" si="86"/>
        <v>0</v>
      </c>
      <c r="D432" s="372">
        <f t="shared" si="86"/>
        <v>0</v>
      </c>
      <c r="E432" s="196">
        <f t="shared" si="86"/>
        <v>0</v>
      </c>
      <c r="F432" s="1247"/>
      <c r="G432" s="1247"/>
      <c r="H432" s="1247"/>
      <c r="I432" s="1247"/>
      <c r="J432" s="1246"/>
      <c r="K432" s="1246"/>
      <c r="L432" s="373">
        <f t="shared" ref="L432:AW432" si="105">L26-L229</f>
        <v>0</v>
      </c>
      <c r="M432" s="373">
        <f t="shared" si="105"/>
        <v>0</v>
      </c>
      <c r="N432" s="373">
        <f t="shared" si="105"/>
        <v>0</v>
      </c>
      <c r="O432" s="373">
        <f t="shared" si="105"/>
        <v>0</v>
      </c>
      <c r="P432" s="373">
        <f t="shared" si="105"/>
        <v>0</v>
      </c>
      <c r="Q432" s="373">
        <f t="shared" si="105"/>
        <v>0</v>
      </c>
      <c r="R432" s="373">
        <f t="shared" si="105"/>
        <v>0</v>
      </c>
      <c r="S432" s="373">
        <f t="shared" si="105"/>
        <v>0</v>
      </c>
      <c r="T432" s="373">
        <f t="shared" si="105"/>
        <v>0</v>
      </c>
      <c r="U432" s="373">
        <f t="shared" si="105"/>
        <v>0</v>
      </c>
      <c r="V432" s="373">
        <f t="shared" si="105"/>
        <v>0</v>
      </c>
      <c r="W432" s="373">
        <f t="shared" si="105"/>
        <v>0</v>
      </c>
      <c r="X432" s="373">
        <f t="shared" si="105"/>
        <v>0</v>
      </c>
      <c r="Y432" s="373">
        <f t="shared" si="105"/>
        <v>0</v>
      </c>
      <c r="Z432" s="373">
        <f t="shared" si="105"/>
        <v>0</v>
      </c>
      <c r="AA432" s="373">
        <f t="shared" si="105"/>
        <v>0</v>
      </c>
      <c r="AB432" s="373">
        <f t="shared" si="105"/>
        <v>0</v>
      </c>
      <c r="AC432" s="373">
        <f t="shared" si="105"/>
        <v>0</v>
      </c>
      <c r="AD432" s="373">
        <f t="shared" si="105"/>
        <v>0</v>
      </c>
      <c r="AE432" s="373">
        <f t="shared" si="105"/>
        <v>0</v>
      </c>
      <c r="AF432" s="373">
        <f t="shared" si="105"/>
        <v>0</v>
      </c>
      <c r="AG432" s="373">
        <f t="shared" si="105"/>
        <v>0</v>
      </c>
      <c r="AH432" s="373">
        <f t="shared" si="105"/>
        <v>0</v>
      </c>
      <c r="AI432" s="373">
        <f t="shared" si="105"/>
        <v>0</v>
      </c>
      <c r="AJ432" s="373">
        <f t="shared" si="105"/>
        <v>0</v>
      </c>
      <c r="AK432" s="373">
        <f t="shared" si="105"/>
        <v>0</v>
      </c>
      <c r="AL432" s="373">
        <f t="shared" si="105"/>
        <v>0</v>
      </c>
      <c r="AM432" s="373">
        <f t="shared" si="105"/>
        <v>0</v>
      </c>
      <c r="AN432" s="373">
        <f t="shared" si="105"/>
        <v>0</v>
      </c>
      <c r="AO432" s="373">
        <f t="shared" si="105"/>
        <v>0</v>
      </c>
      <c r="AP432" s="373">
        <f t="shared" si="105"/>
        <v>0</v>
      </c>
      <c r="AQ432" s="373">
        <f t="shared" si="105"/>
        <v>0</v>
      </c>
      <c r="AR432" s="373">
        <f t="shared" si="105"/>
        <v>0</v>
      </c>
      <c r="AS432" s="373">
        <f t="shared" si="105"/>
        <v>0</v>
      </c>
      <c r="AT432" s="373">
        <f t="shared" si="105"/>
        <v>0</v>
      </c>
      <c r="AU432" s="373">
        <f t="shared" si="105"/>
        <v>0</v>
      </c>
      <c r="AV432" s="373">
        <f t="shared" si="105"/>
        <v>0</v>
      </c>
      <c r="AW432" s="373">
        <f t="shared" si="105"/>
        <v>0</v>
      </c>
    </row>
    <row r="433" spans="1:49" ht="19.5" hidden="1" thickBot="1">
      <c r="A433" s="337" t="s">
        <v>378</v>
      </c>
      <c r="B433" s="371" t="s">
        <v>379</v>
      </c>
      <c r="C433" s="1204">
        <f t="shared" si="86"/>
        <v>0</v>
      </c>
      <c r="D433" s="372">
        <f t="shared" si="86"/>
        <v>1</v>
      </c>
      <c r="E433" s="196">
        <f t="shared" si="86"/>
        <v>-1</v>
      </c>
      <c r="F433" s="1247"/>
      <c r="G433" s="1247"/>
      <c r="H433" s="1247"/>
      <c r="I433" s="1247"/>
      <c r="J433" s="1246"/>
      <c r="K433" s="1246"/>
      <c r="L433" s="373">
        <f t="shared" ref="L433:AW433" si="106">L27-L230</f>
        <v>0</v>
      </c>
      <c r="M433" s="378">
        <f t="shared" si="106"/>
        <v>-1</v>
      </c>
      <c r="N433" s="373">
        <f t="shared" si="106"/>
        <v>0</v>
      </c>
      <c r="O433" s="373">
        <f t="shared" si="106"/>
        <v>0</v>
      </c>
      <c r="P433" s="373">
        <f t="shared" si="106"/>
        <v>0</v>
      </c>
      <c r="Q433" s="373">
        <f t="shared" si="106"/>
        <v>0</v>
      </c>
      <c r="R433" s="373">
        <f t="shared" si="106"/>
        <v>1</v>
      </c>
      <c r="S433" s="373">
        <f t="shared" si="106"/>
        <v>0</v>
      </c>
      <c r="T433" s="373">
        <f t="shared" si="106"/>
        <v>0</v>
      </c>
      <c r="U433" s="373">
        <f t="shared" si="106"/>
        <v>0</v>
      </c>
      <c r="V433" s="373">
        <f t="shared" si="106"/>
        <v>0</v>
      </c>
      <c r="W433" s="373">
        <f t="shared" si="106"/>
        <v>0</v>
      </c>
      <c r="X433" s="373">
        <f t="shared" si="106"/>
        <v>0</v>
      </c>
      <c r="Y433" s="373">
        <f t="shared" si="106"/>
        <v>0</v>
      </c>
      <c r="Z433" s="373">
        <f t="shared" si="106"/>
        <v>0</v>
      </c>
      <c r="AA433" s="373">
        <f t="shared" si="106"/>
        <v>0</v>
      </c>
      <c r="AB433" s="373">
        <f t="shared" si="106"/>
        <v>0</v>
      </c>
      <c r="AC433" s="373">
        <f t="shared" si="106"/>
        <v>0</v>
      </c>
      <c r="AD433" s="373">
        <f t="shared" si="106"/>
        <v>0</v>
      </c>
      <c r="AE433" s="373">
        <f t="shared" si="106"/>
        <v>0</v>
      </c>
      <c r="AF433" s="373">
        <f t="shared" si="106"/>
        <v>0</v>
      </c>
      <c r="AG433" s="373">
        <f t="shared" si="106"/>
        <v>0</v>
      </c>
      <c r="AH433" s="373">
        <f t="shared" si="106"/>
        <v>0</v>
      </c>
      <c r="AI433" s="373">
        <f t="shared" si="106"/>
        <v>0</v>
      </c>
      <c r="AJ433" s="373">
        <f t="shared" si="106"/>
        <v>0</v>
      </c>
      <c r="AK433" s="373">
        <f t="shared" si="106"/>
        <v>0</v>
      </c>
      <c r="AL433" s="373">
        <f t="shared" si="106"/>
        <v>0</v>
      </c>
      <c r="AM433" s="373">
        <f t="shared" si="106"/>
        <v>0</v>
      </c>
      <c r="AN433" s="373">
        <f t="shared" si="106"/>
        <v>0</v>
      </c>
      <c r="AO433" s="373">
        <f t="shared" si="106"/>
        <v>0</v>
      </c>
      <c r="AP433" s="373">
        <f t="shared" si="106"/>
        <v>0</v>
      </c>
      <c r="AQ433" s="373">
        <f t="shared" si="106"/>
        <v>0</v>
      </c>
      <c r="AR433" s="373">
        <f t="shared" si="106"/>
        <v>0</v>
      </c>
      <c r="AS433" s="373">
        <f t="shared" si="106"/>
        <v>0</v>
      </c>
      <c r="AT433" s="373">
        <f t="shared" si="106"/>
        <v>0</v>
      </c>
      <c r="AU433" s="373">
        <f t="shared" si="106"/>
        <v>0</v>
      </c>
      <c r="AV433" s="373">
        <f t="shared" si="106"/>
        <v>0</v>
      </c>
      <c r="AW433" s="373">
        <f t="shared" si="106"/>
        <v>0</v>
      </c>
    </row>
    <row r="434" spans="1:49" ht="32.25" hidden="1" thickBot="1">
      <c r="A434" s="392">
        <v>2</v>
      </c>
      <c r="B434" s="393" t="s">
        <v>380</v>
      </c>
      <c r="C434" s="1204">
        <f t="shared" ref="C434:E453" si="107">C28-C231</f>
        <v>1</v>
      </c>
      <c r="D434" s="197">
        <f t="shared" si="107"/>
        <v>-1</v>
      </c>
      <c r="E434" s="197">
        <f t="shared" si="107"/>
        <v>2</v>
      </c>
      <c r="F434" s="1247"/>
      <c r="G434" s="1247"/>
      <c r="H434" s="1247"/>
      <c r="I434" s="1245"/>
      <c r="J434" s="1246"/>
      <c r="K434" s="1246"/>
      <c r="L434" s="309">
        <f t="shared" ref="L434:AW434" si="108">L28-L231</f>
        <v>0</v>
      </c>
      <c r="M434" s="309">
        <f t="shared" si="108"/>
        <v>0</v>
      </c>
      <c r="N434" s="309">
        <f t="shared" si="108"/>
        <v>-1</v>
      </c>
      <c r="O434" s="309">
        <f t="shared" si="108"/>
        <v>2</v>
      </c>
      <c r="P434" s="309">
        <f t="shared" si="108"/>
        <v>0</v>
      </c>
      <c r="Q434" s="309">
        <f t="shared" si="108"/>
        <v>0</v>
      </c>
      <c r="R434" s="309">
        <f t="shared" si="108"/>
        <v>0</v>
      </c>
      <c r="S434" s="309">
        <f t="shared" si="108"/>
        <v>1</v>
      </c>
      <c r="T434" s="309">
        <f t="shared" si="108"/>
        <v>0</v>
      </c>
      <c r="U434" s="309">
        <f t="shared" si="108"/>
        <v>0</v>
      </c>
      <c r="V434" s="309">
        <f t="shared" si="108"/>
        <v>0</v>
      </c>
      <c r="W434" s="309">
        <f t="shared" si="108"/>
        <v>0</v>
      </c>
      <c r="X434" s="309">
        <f t="shared" si="108"/>
        <v>0</v>
      </c>
      <c r="Y434" s="309">
        <f t="shared" si="108"/>
        <v>0</v>
      </c>
      <c r="Z434" s="309">
        <f t="shared" si="108"/>
        <v>0</v>
      </c>
      <c r="AA434" s="309">
        <f t="shared" si="108"/>
        <v>0</v>
      </c>
      <c r="AB434" s="309">
        <f t="shared" si="108"/>
        <v>0</v>
      </c>
      <c r="AC434" s="309">
        <f t="shared" si="108"/>
        <v>0</v>
      </c>
      <c r="AD434" s="309">
        <f t="shared" si="108"/>
        <v>0</v>
      </c>
      <c r="AE434" s="309">
        <f t="shared" si="108"/>
        <v>0</v>
      </c>
      <c r="AF434" s="309">
        <f t="shared" si="108"/>
        <v>0</v>
      </c>
      <c r="AG434" s="309">
        <f t="shared" si="108"/>
        <v>0</v>
      </c>
      <c r="AH434" s="309">
        <f t="shared" si="108"/>
        <v>0</v>
      </c>
      <c r="AI434" s="309">
        <f t="shared" si="108"/>
        <v>0</v>
      </c>
      <c r="AJ434" s="309">
        <f t="shared" si="108"/>
        <v>0</v>
      </c>
      <c r="AK434" s="309">
        <f t="shared" si="108"/>
        <v>0</v>
      </c>
      <c r="AL434" s="309">
        <f t="shared" si="108"/>
        <v>0</v>
      </c>
      <c r="AM434" s="309">
        <f t="shared" si="108"/>
        <v>0</v>
      </c>
      <c r="AN434" s="309">
        <f t="shared" si="108"/>
        <v>0</v>
      </c>
      <c r="AO434" s="309">
        <f t="shared" si="108"/>
        <v>0</v>
      </c>
      <c r="AP434" s="309">
        <f t="shared" si="108"/>
        <v>0</v>
      </c>
      <c r="AQ434" s="309">
        <f t="shared" si="108"/>
        <v>0</v>
      </c>
      <c r="AR434" s="309">
        <f t="shared" si="108"/>
        <v>0</v>
      </c>
      <c r="AS434" s="309">
        <f t="shared" si="108"/>
        <v>0</v>
      </c>
      <c r="AT434" s="309">
        <f t="shared" si="108"/>
        <v>0</v>
      </c>
      <c r="AU434" s="309">
        <f t="shared" si="108"/>
        <v>-1</v>
      </c>
      <c r="AV434" s="309">
        <f t="shared" si="108"/>
        <v>0</v>
      </c>
      <c r="AW434" s="309">
        <f t="shared" si="108"/>
        <v>0</v>
      </c>
    </row>
    <row r="435" spans="1:49" ht="19.5" hidden="1" thickBot="1">
      <c r="A435" s="337" t="s">
        <v>381</v>
      </c>
      <c r="B435" s="371" t="s">
        <v>382</v>
      </c>
      <c r="C435" s="1204">
        <f t="shared" si="107"/>
        <v>0</v>
      </c>
      <c r="D435" s="372">
        <f t="shared" si="107"/>
        <v>0</v>
      </c>
      <c r="E435" s="196">
        <f t="shared" si="107"/>
        <v>0</v>
      </c>
      <c r="F435" s="1247"/>
      <c r="G435" s="1247"/>
      <c r="H435" s="1247"/>
      <c r="I435" s="1246"/>
      <c r="J435" s="1246"/>
      <c r="K435" s="1246"/>
      <c r="L435" s="373">
        <f t="shared" ref="L435:AW435" si="109">L29-L232</f>
        <v>0</v>
      </c>
      <c r="M435" s="373">
        <f t="shared" si="109"/>
        <v>0</v>
      </c>
      <c r="N435" s="373">
        <f t="shared" si="109"/>
        <v>0</v>
      </c>
      <c r="O435" s="373">
        <f t="shared" si="109"/>
        <v>0</v>
      </c>
      <c r="P435" s="373">
        <f t="shared" si="109"/>
        <v>0</v>
      </c>
      <c r="Q435" s="373">
        <f t="shared" si="109"/>
        <v>0</v>
      </c>
      <c r="R435" s="373">
        <f t="shared" si="109"/>
        <v>0</v>
      </c>
      <c r="S435" s="373">
        <f t="shared" si="109"/>
        <v>0</v>
      </c>
      <c r="T435" s="373">
        <f t="shared" si="109"/>
        <v>0</v>
      </c>
      <c r="U435" s="373">
        <f t="shared" si="109"/>
        <v>0</v>
      </c>
      <c r="V435" s="373">
        <f t="shared" si="109"/>
        <v>0</v>
      </c>
      <c r="W435" s="373">
        <f t="shared" si="109"/>
        <v>0</v>
      </c>
      <c r="X435" s="373">
        <f t="shared" si="109"/>
        <v>0</v>
      </c>
      <c r="Y435" s="373">
        <f t="shared" si="109"/>
        <v>0</v>
      </c>
      <c r="Z435" s="373">
        <f t="shared" si="109"/>
        <v>0</v>
      </c>
      <c r="AA435" s="373">
        <f t="shared" si="109"/>
        <v>0</v>
      </c>
      <c r="AB435" s="373">
        <f t="shared" si="109"/>
        <v>0</v>
      </c>
      <c r="AC435" s="373">
        <f t="shared" si="109"/>
        <v>0</v>
      </c>
      <c r="AD435" s="373">
        <f t="shared" si="109"/>
        <v>0</v>
      </c>
      <c r="AE435" s="373">
        <f t="shared" si="109"/>
        <v>0</v>
      </c>
      <c r="AF435" s="373">
        <f t="shared" si="109"/>
        <v>0</v>
      </c>
      <c r="AG435" s="373">
        <f t="shared" si="109"/>
        <v>0</v>
      </c>
      <c r="AH435" s="373">
        <f t="shared" si="109"/>
        <v>0</v>
      </c>
      <c r="AI435" s="373">
        <f t="shared" si="109"/>
        <v>0</v>
      </c>
      <c r="AJ435" s="373">
        <f t="shared" si="109"/>
        <v>0</v>
      </c>
      <c r="AK435" s="373">
        <f t="shared" si="109"/>
        <v>0</v>
      </c>
      <c r="AL435" s="373">
        <f t="shared" si="109"/>
        <v>0</v>
      </c>
      <c r="AM435" s="373">
        <f t="shared" si="109"/>
        <v>0</v>
      </c>
      <c r="AN435" s="373">
        <f t="shared" si="109"/>
        <v>0</v>
      </c>
      <c r="AO435" s="373">
        <f t="shared" si="109"/>
        <v>0</v>
      </c>
      <c r="AP435" s="373">
        <f t="shared" si="109"/>
        <v>0</v>
      </c>
      <c r="AQ435" s="373">
        <f t="shared" si="109"/>
        <v>0</v>
      </c>
      <c r="AR435" s="373">
        <f t="shared" si="109"/>
        <v>0</v>
      </c>
      <c r="AS435" s="373">
        <f t="shared" si="109"/>
        <v>0</v>
      </c>
      <c r="AT435" s="373">
        <f t="shared" si="109"/>
        <v>0</v>
      </c>
      <c r="AU435" s="373">
        <f t="shared" si="109"/>
        <v>0</v>
      </c>
      <c r="AV435" s="373">
        <f t="shared" si="109"/>
        <v>0</v>
      </c>
      <c r="AW435" s="373">
        <f t="shared" si="109"/>
        <v>0</v>
      </c>
    </row>
    <row r="436" spans="1:49" ht="19.5" hidden="1" thickBot="1">
      <c r="A436" s="337" t="s">
        <v>383</v>
      </c>
      <c r="B436" s="371" t="s">
        <v>384</v>
      </c>
      <c r="C436" s="1204">
        <f t="shared" si="107"/>
        <v>0</v>
      </c>
      <c r="D436" s="372">
        <f t="shared" si="107"/>
        <v>0</v>
      </c>
      <c r="E436" s="196">
        <f t="shared" si="107"/>
        <v>0</v>
      </c>
      <c r="F436" s="1247"/>
      <c r="G436" s="1247"/>
      <c r="H436" s="1247"/>
      <c r="I436" s="1246"/>
      <c r="J436" s="1246"/>
      <c r="K436" s="1246"/>
      <c r="L436" s="373">
        <f t="shared" ref="L436:AW436" si="110">L30-L233</f>
        <v>0</v>
      </c>
      <c r="M436" s="373">
        <f t="shared" si="110"/>
        <v>0</v>
      </c>
      <c r="N436" s="373">
        <f t="shared" si="110"/>
        <v>0</v>
      </c>
      <c r="O436" s="373">
        <f t="shared" si="110"/>
        <v>0</v>
      </c>
      <c r="P436" s="373">
        <f t="shared" si="110"/>
        <v>0</v>
      </c>
      <c r="Q436" s="373">
        <f t="shared" si="110"/>
        <v>0</v>
      </c>
      <c r="R436" s="373">
        <f t="shared" si="110"/>
        <v>0</v>
      </c>
      <c r="S436" s="373">
        <f t="shared" si="110"/>
        <v>0</v>
      </c>
      <c r="T436" s="373">
        <f t="shared" si="110"/>
        <v>0</v>
      </c>
      <c r="U436" s="373">
        <f t="shared" si="110"/>
        <v>0</v>
      </c>
      <c r="V436" s="373">
        <f t="shared" si="110"/>
        <v>0</v>
      </c>
      <c r="W436" s="373">
        <f t="shared" si="110"/>
        <v>0</v>
      </c>
      <c r="X436" s="373">
        <f t="shared" si="110"/>
        <v>0</v>
      </c>
      <c r="Y436" s="373">
        <f t="shared" si="110"/>
        <v>0</v>
      </c>
      <c r="Z436" s="373">
        <f t="shared" si="110"/>
        <v>0</v>
      </c>
      <c r="AA436" s="373">
        <f t="shared" si="110"/>
        <v>0</v>
      </c>
      <c r="AB436" s="373">
        <f t="shared" si="110"/>
        <v>0</v>
      </c>
      <c r="AC436" s="373">
        <f t="shared" si="110"/>
        <v>0</v>
      </c>
      <c r="AD436" s="373">
        <f t="shared" si="110"/>
        <v>0</v>
      </c>
      <c r="AE436" s="373">
        <f t="shared" si="110"/>
        <v>0</v>
      </c>
      <c r="AF436" s="373">
        <f t="shared" si="110"/>
        <v>0</v>
      </c>
      <c r="AG436" s="373">
        <f t="shared" si="110"/>
        <v>0</v>
      </c>
      <c r="AH436" s="373">
        <f t="shared" si="110"/>
        <v>0</v>
      </c>
      <c r="AI436" s="373">
        <f t="shared" si="110"/>
        <v>0</v>
      </c>
      <c r="AJ436" s="373">
        <f t="shared" si="110"/>
        <v>0</v>
      </c>
      <c r="AK436" s="373">
        <f t="shared" si="110"/>
        <v>0</v>
      </c>
      <c r="AL436" s="373">
        <f t="shared" si="110"/>
        <v>0</v>
      </c>
      <c r="AM436" s="373">
        <f t="shared" si="110"/>
        <v>0</v>
      </c>
      <c r="AN436" s="373">
        <f t="shared" si="110"/>
        <v>0</v>
      </c>
      <c r="AO436" s="373">
        <f t="shared" si="110"/>
        <v>0</v>
      </c>
      <c r="AP436" s="373">
        <f t="shared" si="110"/>
        <v>0</v>
      </c>
      <c r="AQ436" s="373">
        <f t="shared" si="110"/>
        <v>0</v>
      </c>
      <c r="AR436" s="373">
        <f t="shared" si="110"/>
        <v>0</v>
      </c>
      <c r="AS436" s="373">
        <f t="shared" si="110"/>
        <v>0</v>
      </c>
      <c r="AT436" s="373">
        <f t="shared" si="110"/>
        <v>0</v>
      </c>
      <c r="AU436" s="373">
        <f t="shared" si="110"/>
        <v>0</v>
      </c>
      <c r="AV436" s="373">
        <f t="shared" si="110"/>
        <v>0</v>
      </c>
      <c r="AW436" s="373">
        <f t="shared" si="110"/>
        <v>0</v>
      </c>
    </row>
    <row r="437" spans="1:49" ht="19.5" hidden="1" thickBot="1">
      <c r="A437" s="337" t="s">
        <v>385</v>
      </c>
      <c r="B437" s="371" t="s">
        <v>386</v>
      </c>
      <c r="C437" s="1204">
        <f t="shared" si="107"/>
        <v>0</v>
      </c>
      <c r="D437" s="372">
        <f t="shared" si="107"/>
        <v>0</v>
      </c>
      <c r="E437" s="196">
        <f t="shared" si="107"/>
        <v>0</v>
      </c>
      <c r="F437" s="1247"/>
      <c r="G437" s="1247"/>
      <c r="H437" s="1247"/>
      <c r="I437" s="1246"/>
      <c r="J437" s="1246"/>
      <c r="K437" s="1246"/>
      <c r="L437" s="373">
        <f t="shared" ref="L437:AW437" si="111">L31-L234</f>
        <v>0</v>
      </c>
      <c r="M437" s="373">
        <f t="shared" si="111"/>
        <v>0</v>
      </c>
      <c r="N437" s="373">
        <f t="shared" si="111"/>
        <v>0</v>
      </c>
      <c r="O437" s="373">
        <f t="shared" si="111"/>
        <v>0</v>
      </c>
      <c r="P437" s="373">
        <f t="shared" si="111"/>
        <v>0</v>
      </c>
      <c r="Q437" s="373">
        <f t="shared" si="111"/>
        <v>0</v>
      </c>
      <c r="R437" s="373">
        <f t="shared" si="111"/>
        <v>0</v>
      </c>
      <c r="S437" s="373">
        <f t="shared" si="111"/>
        <v>0</v>
      </c>
      <c r="T437" s="373">
        <f t="shared" si="111"/>
        <v>0</v>
      </c>
      <c r="U437" s="373">
        <f t="shared" si="111"/>
        <v>0</v>
      </c>
      <c r="V437" s="373">
        <f t="shared" si="111"/>
        <v>0</v>
      </c>
      <c r="W437" s="373">
        <f t="shared" si="111"/>
        <v>0</v>
      </c>
      <c r="X437" s="373">
        <f t="shared" si="111"/>
        <v>0</v>
      </c>
      <c r="Y437" s="373">
        <f t="shared" si="111"/>
        <v>0</v>
      </c>
      <c r="Z437" s="373">
        <f t="shared" si="111"/>
        <v>0</v>
      </c>
      <c r="AA437" s="373">
        <f t="shared" si="111"/>
        <v>0</v>
      </c>
      <c r="AB437" s="373">
        <f t="shared" si="111"/>
        <v>0</v>
      </c>
      <c r="AC437" s="373">
        <f t="shared" si="111"/>
        <v>0</v>
      </c>
      <c r="AD437" s="373">
        <f t="shared" si="111"/>
        <v>0</v>
      </c>
      <c r="AE437" s="373">
        <f t="shared" si="111"/>
        <v>0</v>
      </c>
      <c r="AF437" s="373">
        <f t="shared" si="111"/>
        <v>0</v>
      </c>
      <c r="AG437" s="373">
        <f t="shared" si="111"/>
        <v>0</v>
      </c>
      <c r="AH437" s="373">
        <f t="shared" si="111"/>
        <v>0</v>
      </c>
      <c r="AI437" s="373">
        <f t="shared" si="111"/>
        <v>0</v>
      </c>
      <c r="AJ437" s="373">
        <f t="shared" si="111"/>
        <v>0</v>
      </c>
      <c r="AK437" s="373">
        <f t="shared" si="111"/>
        <v>0</v>
      </c>
      <c r="AL437" s="373">
        <f t="shared" si="111"/>
        <v>0</v>
      </c>
      <c r="AM437" s="373">
        <f t="shared" si="111"/>
        <v>0</v>
      </c>
      <c r="AN437" s="373">
        <f t="shared" si="111"/>
        <v>0</v>
      </c>
      <c r="AO437" s="373">
        <f t="shared" si="111"/>
        <v>0</v>
      </c>
      <c r="AP437" s="373">
        <f t="shared" si="111"/>
        <v>0</v>
      </c>
      <c r="AQ437" s="373">
        <f t="shared" si="111"/>
        <v>0</v>
      </c>
      <c r="AR437" s="373">
        <f t="shared" si="111"/>
        <v>0</v>
      </c>
      <c r="AS437" s="373">
        <f t="shared" si="111"/>
        <v>0</v>
      </c>
      <c r="AT437" s="373">
        <f t="shared" si="111"/>
        <v>0</v>
      </c>
      <c r="AU437" s="373">
        <f t="shared" si="111"/>
        <v>0</v>
      </c>
      <c r="AV437" s="373">
        <f t="shared" si="111"/>
        <v>0</v>
      </c>
      <c r="AW437" s="373">
        <f t="shared" si="111"/>
        <v>0</v>
      </c>
    </row>
    <row r="438" spans="1:49" ht="19.5" hidden="1" thickBot="1">
      <c r="A438" s="337" t="s">
        <v>387</v>
      </c>
      <c r="B438" s="371" t="s">
        <v>388</v>
      </c>
      <c r="C438" s="1204">
        <f t="shared" si="107"/>
        <v>1</v>
      </c>
      <c r="D438" s="372">
        <f t="shared" si="107"/>
        <v>-1</v>
      </c>
      <c r="E438" s="196">
        <f t="shared" si="107"/>
        <v>2</v>
      </c>
      <c r="F438" s="1247"/>
      <c r="G438" s="1247"/>
      <c r="H438" s="1247"/>
      <c r="I438" s="1246"/>
      <c r="J438" s="1246"/>
      <c r="K438" s="1246"/>
      <c r="L438" s="373">
        <f t="shared" ref="L438:AW438" si="112">L32-L235</f>
        <v>0</v>
      </c>
      <c r="M438" s="373">
        <f t="shared" si="112"/>
        <v>0</v>
      </c>
      <c r="N438" s="373">
        <f t="shared" si="112"/>
        <v>-1</v>
      </c>
      <c r="O438" s="373">
        <f t="shared" si="112"/>
        <v>1</v>
      </c>
      <c r="P438" s="373">
        <f t="shared" si="112"/>
        <v>0</v>
      </c>
      <c r="Q438" s="373">
        <f t="shared" si="112"/>
        <v>0</v>
      </c>
      <c r="R438" s="373">
        <f t="shared" si="112"/>
        <v>0</v>
      </c>
      <c r="S438" s="373">
        <f t="shared" si="112"/>
        <v>1</v>
      </c>
      <c r="T438" s="373">
        <f t="shared" si="112"/>
        <v>0</v>
      </c>
      <c r="U438" s="373">
        <f t="shared" si="112"/>
        <v>0</v>
      </c>
      <c r="V438" s="373">
        <f t="shared" si="112"/>
        <v>0</v>
      </c>
      <c r="W438" s="373">
        <f t="shared" si="112"/>
        <v>0</v>
      </c>
      <c r="X438" s="373">
        <f t="shared" si="112"/>
        <v>0</v>
      </c>
      <c r="Y438" s="373">
        <f t="shared" si="112"/>
        <v>0</v>
      </c>
      <c r="Z438" s="373">
        <f t="shared" si="112"/>
        <v>0</v>
      </c>
      <c r="AA438" s="373">
        <f t="shared" si="112"/>
        <v>0</v>
      </c>
      <c r="AB438" s="373">
        <f t="shared" si="112"/>
        <v>0</v>
      </c>
      <c r="AC438" s="373">
        <f t="shared" si="112"/>
        <v>0</v>
      </c>
      <c r="AD438" s="373">
        <f t="shared" si="112"/>
        <v>0</v>
      </c>
      <c r="AE438" s="373">
        <f t="shared" si="112"/>
        <v>0</v>
      </c>
      <c r="AF438" s="373">
        <f t="shared" si="112"/>
        <v>0</v>
      </c>
      <c r="AG438" s="373">
        <f t="shared" si="112"/>
        <v>0</v>
      </c>
      <c r="AH438" s="373">
        <f t="shared" si="112"/>
        <v>0</v>
      </c>
      <c r="AI438" s="373">
        <f t="shared" si="112"/>
        <v>0</v>
      </c>
      <c r="AJ438" s="373">
        <f t="shared" si="112"/>
        <v>0</v>
      </c>
      <c r="AK438" s="373">
        <f t="shared" si="112"/>
        <v>0</v>
      </c>
      <c r="AL438" s="373">
        <f t="shared" si="112"/>
        <v>0</v>
      </c>
      <c r="AM438" s="373">
        <f t="shared" si="112"/>
        <v>0</v>
      </c>
      <c r="AN438" s="373">
        <f t="shared" si="112"/>
        <v>0</v>
      </c>
      <c r="AO438" s="373">
        <f t="shared" si="112"/>
        <v>0</v>
      </c>
      <c r="AP438" s="373">
        <f t="shared" si="112"/>
        <v>0</v>
      </c>
      <c r="AQ438" s="373">
        <f t="shared" si="112"/>
        <v>0</v>
      </c>
      <c r="AR438" s="373">
        <f t="shared" si="112"/>
        <v>0</v>
      </c>
      <c r="AS438" s="373">
        <f t="shared" si="112"/>
        <v>0</v>
      </c>
      <c r="AT438" s="373">
        <f t="shared" si="112"/>
        <v>0</v>
      </c>
      <c r="AU438" s="373">
        <f t="shared" si="112"/>
        <v>0</v>
      </c>
      <c r="AV438" s="373">
        <f t="shared" si="112"/>
        <v>0</v>
      </c>
      <c r="AW438" s="373">
        <f t="shared" si="112"/>
        <v>0</v>
      </c>
    </row>
    <row r="439" spans="1:49" ht="19.5" hidden="1" thickBot="1">
      <c r="A439" s="337" t="s">
        <v>389</v>
      </c>
      <c r="B439" s="371" t="s">
        <v>390</v>
      </c>
      <c r="C439" s="1204">
        <f t="shared" si="107"/>
        <v>0</v>
      </c>
      <c r="D439" s="372">
        <f t="shared" si="107"/>
        <v>0</v>
      </c>
      <c r="E439" s="196">
        <f t="shared" si="107"/>
        <v>0</v>
      </c>
      <c r="F439" s="1247"/>
      <c r="G439" s="1247"/>
      <c r="H439" s="1247"/>
      <c r="I439" s="1246"/>
      <c r="J439" s="1246"/>
      <c r="K439" s="1246"/>
      <c r="L439" s="373">
        <f t="shared" ref="L439:AW439" si="113">L33-L236</f>
        <v>0</v>
      </c>
      <c r="M439" s="373">
        <f t="shared" si="113"/>
        <v>0</v>
      </c>
      <c r="N439" s="373">
        <f t="shared" si="113"/>
        <v>0</v>
      </c>
      <c r="O439" s="373">
        <f t="shared" si="113"/>
        <v>0</v>
      </c>
      <c r="P439" s="373">
        <f t="shared" si="113"/>
        <v>0</v>
      </c>
      <c r="Q439" s="373">
        <f t="shared" si="113"/>
        <v>0</v>
      </c>
      <c r="R439" s="373">
        <f t="shared" si="113"/>
        <v>0</v>
      </c>
      <c r="S439" s="373">
        <f t="shared" si="113"/>
        <v>0</v>
      </c>
      <c r="T439" s="373">
        <f t="shared" si="113"/>
        <v>0</v>
      </c>
      <c r="U439" s="373">
        <f t="shared" si="113"/>
        <v>0</v>
      </c>
      <c r="V439" s="373">
        <f t="shared" si="113"/>
        <v>0</v>
      </c>
      <c r="W439" s="373">
        <f t="shared" si="113"/>
        <v>0</v>
      </c>
      <c r="X439" s="373">
        <f t="shared" si="113"/>
        <v>0</v>
      </c>
      <c r="Y439" s="373">
        <f t="shared" si="113"/>
        <v>0</v>
      </c>
      <c r="Z439" s="373">
        <f t="shared" si="113"/>
        <v>0</v>
      </c>
      <c r="AA439" s="373">
        <f t="shared" si="113"/>
        <v>0</v>
      </c>
      <c r="AB439" s="373">
        <f t="shared" si="113"/>
        <v>0</v>
      </c>
      <c r="AC439" s="373">
        <f t="shared" si="113"/>
        <v>0</v>
      </c>
      <c r="AD439" s="373">
        <f t="shared" si="113"/>
        <v>0</v>
      </c>
      <c r="AE439" s="373">
        <f t="shared" si="113"/>
        <v>0</v>
      </c>
      <c r="AF439" s="373">
        <f t="shared" si="113"/>
        <v>0</v>
      </c>
      <c r="AG439" s="373">
        <f t="shared" si="113"/>
        <v>0</v>
      </c>
      <c r="AH439" s="373">
        <f t="shared" si="113"/>
        <v>0</v>
      </c>
      <c r="AI439" s="373">
        <f t="shared" si="113"/>
        <v>0</v>
      </c>
      <c r="AJ439" s="373">
        <f t="shared" si="113"/>
        <v>0</v>
      </c>
      <c r="AK439" s="373">
        <f t="shared" si="113"/>
        <v>0</v>
      </c>
      <c r="AL439" s="373">
        <f t="shared" si="113"/>
        <v>0</v>
      </c>
      <c r="AM439" s="373">
        <f t="shared" si="113"/>
        <v>0</v>
      </c>
      <c r="AN439" s="373">
        <f t="shared" si="113"/>
        <v>0</v>
      </c>
      <c r="AO439" s="373">
        <f t="shared" si="113"/>
        <v>0</v>
      </c>
      <c r="AP439" s="373">
        <f t="shared" si="113"/>
        <v>0</v>
      </c>
      <c r="AQ439" s="373">
        <f t="shared" si="113"/>
        <v>0</v>
      </c>
      <c r="AR439" s="373">
        <f t="shared" si="113"/>
        <v>0</v>
      </c>
      <c r="AS439" s="373">
        <f t="shared" si="113"/>
        <v>0</v>
      </c>
      <c r="AT439" s="373">
        <f t="shared" si="113"/>
        <v>0</v>
      </c>
      <c r="AU439" s="373">
        <f t="shared" si="113"/>
        <v>0</v>
      </c>
      <c r="AV439" s="373">
        <f t="shared" si="113"/>
        <v>0</v>
      </c>
      <c r="AW439" s="373">
        <f t="shared" si="113"/>
        <v>0</v>
      </c>
    </row>
    <row r="440" spans="1:49" ht="19.5" hidden="1" thickBot="1">
      <c r="A440" s="337" t="s">
        <v>391</v>
      </c>
      <c r="B440" s="371" t="s">
        <v>392</v>
      </c>
      <c r="C440" s="1204">
        <f t="shared" si="107"/>
        <v>0</v>
      </c>
      <c r="D440" s="372">
        <f t="shared" si="107"/>
        <v>0</v>
      </c>
      <c r="E440" s="196">
        <f t="shared" si="107"/>
        <v>0</v>
      </c>
      <c r="F440" s="1247"/>
      <c r="G440" s="1247"/>
      <c r="H440" s="1247"/>
      <c r="I440" s="1246"/>
      <c r="J440" s="1246"/>
      <c r="K440" s="1246"/>
      <c r="L440" s="373">
        <f t="shared" ref="L440:AW440" si="114">L34-L237</f>
        <v>0</v>
      </c>
      <c r="M440" s="373">
        <f t="shared" si="114"/>
        <v>0</v>
      </c>
      <c r="N440" s="373">
        <f t="shared" si="114"/>
        <v>0</v>
      </c>
      <c r="O440" s="373">
        <f t="shared" si="114"/>
        <v>0</v>
      </c>
      <c r="P440" s="373">
        <f t="shared" si="114"/>
        <v>0</v>
      </c>
      <c r="Q440" s="373">
        <f t="shared" si="114"/>
        <v>0</v>
      </c>
      <c r="R440" s="373">
        <f t="shared" si="114"/>
        <v>0</v>
      </c>
      <c r="S440" s="373">
        <f t="shared" si="114"/>
        <v>0</v>
      </c>
      <c r="T440" s="373">
        <f t="shared" si="114"/>
        <v>0</v>
      </c>
      <c r="U440" s="373">
        <f t="shared" si="114"/>
        <v>0</v>
      </c>
      <c r="V440" s="373">
        <f t="shared" si="114"/>
        <v>0</v>
      </c>
      <c r="W440" s="373">
        <f t="shared" si="114"/>
        <v>0</v>
      </c>
      <c r="X440" s="373">
        <f t="shared" si="114"/>
        <v>0</v>
      </c>
      <c r="Y440" s="373">
        <f t="shared" si="114"/>
        <v>0</v>
      </c>
      <c r="Z440" s="373">
        <f t="shared" si="114"/>
        <v>0</v>
      </c>
      <c r="AA440" s="373">
        <f t="shared" si="114"/>
        <v>0</v>
      </c>
      <c r="AB440" s="373">
        <f t="shared" si="114"/>
        <v>0</v>
      </c>
      <c r="AC440" s="373">
        <f t="shared" si="114"/>
        <v>0</v>
      </c>
      <c r="AD440" s="373">
        <f t="shared" si="114"/>
        <v>0</v>
      </c>
      <c r="AE440" s="373">
        <f t="shared" si="114"/>
        <v>0</v>
      </c>
      <c r="AF440" s="373">
        <f t="shared" si="114"/>
        <v>0</v>
      </c>
      <c r="AG440" s="373">
        <f t="shared" si="114"/>
        <v>0</v>
      </c>
      <c r="AH440" s="373">
        <f t="shared" si="114"/>
        <v>0</v>
      </c>
      <c r="AI440" s="373">
        <f t="shared" si="114"/>
        <v>0</v>
      </c>
      <c r="AJ440" s="373">
        <f t="shared" si="114"/>
        <v>0</v>
      </c>
      <c r="AK440" s="373">
        <f t="shared" si="114"/>
        <v>0</v>
      </c>
      <c r="AL440" s="373">
        <f t="shared" si="114"/>
        <v>0</v>
      </c>
      <c r="AM440" s="373">
        <f t="shared" si="114"/>
        <v>0</v>
      </c>
      <c r="AN440" s="373">
        <f t="shared" si="114"/>
        <v>0</v>
      </c>
      <c r="AO440" s="373">
        <f t="shared" si="114"/>
        <v>0</v>
      </c>
      <c r="AP440" s="373">
        <f t="shared" si="114"/>
        <v>0</v>
      </c>
      <c r="AQ440" s="373">
        <f t="shared" si="114"/>
        <v>0</v>
      </c>
      <c r="AR440" s="373">
        <f t="shared" si="114"/>
        <v>0</v>
      </c>
      <c r="AS440" s="373">
        <f t="shared" si="114"/>
        <v>0</v>
      </c>
      <c r="AT440" s="373">
        <f t="shared" si="114"/>
        <v>0</v>
      </c>
      <c r="AU440" s="373">
        <f t="shared" si="114"/>
        <v>0</v>
      </c>
      <c r="AV440" s="373">
        <f t="shared" si="114"/>
        <v>0</v>
      </c>
      <c r="AW440" s="373">
        <f t="shared" si="114"/>
        <v>0</v>
      </c>
    </row>
    <row r="441" spans="1:49" ht="19.5" hidden="1" thickBot="1">
      <c r="A441" s="379" t="s">
        <v>393</v>
      </c>
      <c r="B441" s="380" t="s">
        <v>394</v>
      </c>
      <c r="C441" s="1204">
        <f t="shared" si="107"/>
        <v>0</v>
      </c>
      <c r="D441" s="381">
        <f t="shared" si="107"/>
        <v>0</v>
      </c>
      <c r="E441" s="197">
        <f t="shared" si="107"/>
        <v>0</v>
      </c>
      <c r="F441" s="1247"/>
      <c r="G441" s="1247"/>
      <c r="H441" s="1247"/>
      <c r="I441" s="1246"/>
      <c r="J441" s="1246"/>
      <c r="K441" s="1246"/>
      <c r="L441" s="394">
        <f t="shared" ref="L441:AW441" si="115">L35-L238</f>
        <v>0</v>
      </c>
      <c r="M441" s="394">
        <f t="shared" si="115"/>
        <v>0</v>
      </c>
      <c r="N441" s="394">
        <f t="shared" si="115"/>
        <v>0</v>
      </c>
      <c r="O441" s="394">
        <f t="shared" si="115"/>
        <v>0</v>
      </c>
      <c r="P441" s="394">
        <f t="shared" si="115"/>
        <v>0</v>
      </c>
      <c r="Q441" s="394">
        <f t="shared" si="115"/>
        <v>0</v>
      </c>
      <c r="R441" s="394">
        <f t="shared" si="115"/>
        <v>0</v>
      </c>
      <c r="S441" s="394">
        <f t="shared" si="115"/>
        <v>0</v>
      </c>
      <c r="T441" s="394">
        <f t="shared" si="115"/>
        <v>0</v>
      </c>
      <c r="U441" s="394">
        <f t="shared" si="115"/>
        <v>0</v>
      </c>
      <c r="V441" s="394">
        <f t="shared" si="115"/>
        <v>0</v>
      </c>
      <c r="W441" s="394">
        <f t="shared" si="115"/>
        <v>0</v>
      </c>
      <c r="X441" s="394">
        <f t="shared" si="115"/>
        <v>0</v>
      </c>
      <c r="Y441" s="394">
        <f t="shared" si="115"/>
        <v>0</v>
      </c>
      <c r="Z441" s="394">
        <f t="shared" si="115"/>
        <v>0</v>
      </c>
      <c r="AA441" s="394">
        <f t="shared" si="115"/>
        <v>0</v>
      </c>
      <c r="AB441" s="394">
        <f t="shared" si="115"/>
        <v>0</v>
      </c>
      <c r="AC441" s="394">
        <f t="shared" si="115"/>
        <v>0</v>
      </c>
      <c r="AD441" s="394">
        <f t="shared" si="115"/>
        <v>0</v>
      </c>
      <c r="AE441" s="394">
        <f t="shared" si="115"/>
        <v>0</v>
      </c>
      <c r="AF441" s="394">
        <f t="shared" si="115"/>
        <v>0</v>
      </c>
      <c r="AG441" s="394">
        <f t="shared" si="115"/>
        <v>0</v>
      </c>
      <c r="AH441" s="394">
        <f t="shared" si="115"/>
        <v>0</v>
      </c>
      <c r="AI441" s="394">
        <f t="shared" si="115"/>
        <v>0</v>
      </c>
      <c r="AJ441" s="394">
        <f t="shared" si="115"/>
        <v>0</v>
      </c>
      <c r="AK441" s="394">
        <f t="shared" si="115"/>
        <v>0</v>
      </c>
      <c r="AL441" s="394">
        <f t="shared" si="115"/>
        <v>0</v>
      </c>
      <c r="AM441" s="394">
        <f t="shared" si="115"/>
        <v>0</v>
      </c>
      <c r="AN441" s="394">
        <f t="shared" si="115"/>
        <v>0</v>
      </c>
      <c r="AO441" s="394">
        <f t="shared" si="115"/>
        <v>0</v>
      </c>
      <c r="AP441" s="394">
        <f t="shared" si="115"/>
        <v>0</v>
      </c>
      <c r="AQ441" s="394">
        <f t="shared" si="115"/>
        <v>0</v>
      </c>
      <c r="AR441" s="394">
        <f t="shared" si="115"/>
        <v>0</v>
      </c>
      <c r="AS441" s="394">
        <f t="shared" si="115"/>
        <v>0</v>
      </c>
      <c r="AT441" s="394">
        <f t="shared" si="115"/>
        <v>0</v>
      </c>
      <c r="AU441" s="394">
        <f t="shared" si="115"/>
        <v>0</v>
      </c>
      <c r="AV441" s="394">
        <f t="shared" si="115"/>
        <v>0</v>
      </c>
      <c r="AW441" s="394">
        <f t="shared" si="115"/>
        <v>0</v>
      </c>
    </row>
    <row r="442" spans="1:49" ht="19.5" hidden="1" thickBot="1">
      <c r="A442" s="337" t="s">
        <v>395</v>
      </c>
      <c r="B442" s="371" t="s">
        <v>396</v>
      </c>
      <c r="C442" s="1204">
        <f t="shared" si="107"/>
        <v>0</v>
      </c>
      <c r="D442" s="372">
        <f t="shared" si="107"/>
        <v>0</v>
      </c>
      <c r="E442" s="196">
        <f t="shared" si="107"/>
        <v>0</v>
      </c>
      <c r="F442" s="1247"/>
      <c r="G442" s="1247"/>
      <c r="H442" s="1247"/>
      <c r="I442" s="1246"/>
      <c r="J442" s="1246"/>
      <c r="K442" s="1246"/>
      <c r="L442" s="373">
        <f t="shared" ref="L442:AW442" si="116">L36-L239</f>
        <v>0</v>
      </c>
      <c r="M442" s="373">
        <f t="shared" si="116"/>
        <v>0</v>
      </c>
      <c r="N442" s="373">
        <f t="shared" si="116"/>
        <v>0</v>
      </c>
      <c r="O442" s="373">
        <f t="shared" si="116"/>
        <v>0</v>
      </c>
      <c r="P442" s="373">
        <f t="shared" si="116"/>
        <v>0</v>
      </c>
      <c r="Q442" s="373">
        <f t="shared" si="116"/>
        <v>0</v>
      </c>
      <c r="R442" s="373">
        <f t="shared" si="116"/>
        <v>0</v>
      </c>
      <c r="S442" s="373">
        <f t="shared" si="116"/>
        <v>0</v>
      </c>
      <c r="T442" s="373">
        <f t="shared" si="116"/>
        <v>0</v>
      </c>
      <c r="U442" s="373">
        <f t="shared" si="116"/>
        <v>0</v>
      </c>
      <c r="V442" s="373">
        <f t="shared" si="116"/>
        <v>0</v>
      </c>
      <c r="W442" s="373">
        <f t="shared" si="116"/>
        <v>0</v>
      </c>
      <c r="X442" s="373">
        <f t="shared" si="116"/>
        <v>0</v>
      </c>
      <c r="Y442" s="373">
        <f t="shared" si="116"/>
        <v>0</v>
      </c>
      <c r="Z442" s="373">
        <f t="shared" si="116"/>
        <v>0</v>
      </c>
      <c r="AA442" s="373">
        <f t="shared" si="116"/>
        <v>0</v>
      </c>
      <c r="AB442" s="373">
        <f t="shared" si="116"/>
        <v>0</v>
      </c>
      <c r="AC442" s="373">
        <f t="shared" si="116"/>
        <v>0</v>
      </c>
      <c r="AD442" s="373">
        <f t="shared" si="116"/>
        <v>0</v>
      </c>
      <c r="AE442" s="373">
        <f t="shared" si="116"/>
        <v>0</v>
      </c>
      <c r="AF442" s="373">
        <f t="shared" si="116"/>
        <v>0</v>
      </c>
      <c r="AG442" s="373">
        <f t="shared" si="116"/>
        <v>0</v>
      </c>
      <c r="AH442" s="373">
        <f t="shared" si="116"/>
        <v>0</v>
      </c>
      <c r="AI442" s="373">
        <f t="shared" si="116"/>
        <v>0</v>
      </c>
      <c r="AJ442" s="373">
        <f t="shared" si="116"/>
        <v>0</v>
      </c>
      <c r="AK442" s="373">
        <f t="shared" si="116"/>
        <v>0</v>
      </c>
      <c r="AL442" s="373">
        <f t="shared" si="116"/>
        <v>0</v>
      </c>
      <c r="AM442" s="373">
        <f t="shared" si="116"/>
        <v>0</v>
      </c>
      <c r="AN442" s="373">
        <f t="shared" si="116"/>
        <v>0</v>
      </c>
      <c r="AO442" s="373">
        <f t="shared" si="116"/>
        <v>0</v>
      </c>
      <c r="AP442" s="373">
        <f t="shared" si="116"/>
        <v>0</v>
      </c>
      <c r="AQ442" s="373">
        <f t="shared" si="116"/>
        <v>0</v>
      </c>
      <c r="AR442" s="373">
        <f t="shared" si="116"/>
        <v>0</v>
      </c>
      <c r="AS442" s="373">
        <f t="shared" si="116"/>
        <v>0</v>
      </c>
      <c r="AT442" s="373">
        <f t="shared" si="116"/>
        <v>0</v>
      </c>
      <c r="AU442" s="373">
        <f t="shared" si="116"/>
        <v>0</v>
      </c>
      <c r="AV442" s="373">
        <f t="shared" si="116"/>
        <v>0</v>
      </c>
      <c r="AW442" s="373">
        <f t="shared" si="116"/>
        <v>0</v>
      </c>
    </row>
    <row r="443" spans="1:49" ht="19.5" hidden="1" thickBot="1">
      <c r="A443" s="337" t="s">
        <v>397</v>
      </c>
      <c r="B443" s="371" t="s">
        <v>398</v>
      </c>
      <c r="C443" s="1204">
        <f t="shared" si="107"/>
        <v>0</v>
      </c>
      <c r="D443" s="372">
        <f t="shared" si="107"/>
        <v>0</v>
      </c>
      <c r="E443" s="196">
        <f t="shared" si="107"/>
        <v>0</v>
      </c>
      <c r="F443" s="1247"/>
      <c r="G443" s="1247"/>
      <c r="H443" s="1247"/>
      <c r="I443" s="1246"/>
      <c r="J443" s="1246"/>
      <c r="K443" s="1246"/>
      <c r="L443" s="373">
        <f t="shared" ref="L443:AW443" si="117">L37-L240</f>
        <v>0</v>
      </c>
      <c r="M443" s="373">
        <f t="shared" si="117"/>
        <v>0</v>
      </c>
      <c r="N443" s="373">
        <f t="shared" si="117"/>
        <v>0</v>
      </c>
      <c r="O443" s="373">
        <f t="shared" si="117"/>
        <v>0</v>
      </c>
      <c r="P443" s="373">
        <f t="shared" si="117"/>
        <v>0</v>
      </c>
      <c r="Q443" s="373">
        <f t="shared" si="117"/>
        <v>0</v>
      </c>
      <c r="R443" s="373">
        <f t="shared" si="117"/>
        <v>0</v>
      </c>
      <c r="S443" s="373">
        <f t="shared" si="117"/>
        <v>0</v>
      </c>
      <c r="T443" s="373">
        <f t="shared" si="117"/>
        <v>0</v>
      </c>
      <c r="U443" s="373">
        <f t="shared" si="117"/>
        <v>0</v>
      </c>
      <c r="V443" s="373">
        <f t="shared" si="117"/>
        <v>0</v>
      </c>
      <c r="W443" s="373">
        <f t="shared" si="117"/>
        <v>0</v>
      </c>
      <c r="X443" s="373">
        <f t="shared" si="117"/>
        <v>0</v>
      </c>
      <c r="Y443" s="373">
        <f t="shared" si="117"/>
        <v>0</v>
      </c>
      <c r="Z443" s="373">
        <f t="shared" si="117"/>
        <v>0</v>
      </c>
      <c r="AA443" s="373">
        <f t="shared" si="117"/>
        <v>0</v>
      </c>
      <c r="AB443" s="373">
        <f t="shared" si="117"/>
        <v>0</v>
      </c>
      <c r="AC443" s="373">
        <f t="shared" si="117"/>
        <v>0</v>
      </c>
      <c r="AD443" s="373">
        <f t="shared" si="117"/>
        <v>0</v>
      </c>
      <c r="AE443" s="373">
        <f t="shared" si="117"/>
        <v>0</v>
      </c>
      <c r="AF443" s="373">
        <f t="shared" si="117"/>
        <v>0</v>
      </c>
      <c r="AG443" s="373">
        <f t="shared" si="117"/>
        <v>0</v>
      </c>
      <c r="AH443" s="373">
        <f t="shared" si="117"/>
        <v>0</v>
      </c>
      <c r="AI443" s="373">
        <f t="shared" si="117"/>
        <v>0</v>
      </c>
      <c r="AJ443" s="373">
        <f t="shared" si="117"/>
        <v>0</v>
      </c>
      <c r="AK443" s="373">
        <f t="shared" si="117"/>
        <v>0</v>
      </c>
      <c r="AL443" s="373">
        <f t="shared" si="117"/>
        <v>0</v>
      </c>
      <c r="AM443" s="373">
        <f t="shared" si="117"/>
        <v>0</v>
      </c>
      <c r="AN443" s="373">
        <f t="shared" si="117"/>
        <v>0</v>
      </c>
      <c r="AO443" s="373">
        <f t="shared" si="117"/>
        <v>0</v>
      </c>
      <c r="AP443" s="373">
        <f t="shared" si="117"/>
        <v>0</v>
      </c>
      <c r="AQ443" s="373">
        <f t="shared" si="117"/>
        <v>0</v>
      </c>
      <c r="AR443" s="373">
        <f t="shared" si="117"/>
        <v>0</v>
      </c>
      <c r="AS443" s="373">
        <f t="shared" si="117"/>
        <v>0</v>
      </c>
      <c r="AT443" s="373">
        <f t="shared" si="117"/>
        <v>0</v>
      </c>
      <c r="AU443" s="373">
        <f t="shared" si="117"/>
        <v>0</v>
      </c>
      <c r="AV443" s="373">
        <f t="shared" si="117"/>
        <v>0</v>
      </c>
      <c r="AW443" s="373">
        <f t="shared" si="117"/>
        <v>0</v>
      </c>
    </row>
    <row r="444" spans="1:49" ht="19.5" hidden="1" thickBot="1">
      <c r="A444" s="337" t="s">
        <v>399</v>
      </c>
      <c r="B444" s="371" t="s">
        <v>400</v>
      </c>
      <c r="C444" s="1204">
        <f t="shared" si="107"/>
        <v>0</v>
      </c>
      <c r="D444" s="372">
        <f t="shared" si="107"/>
        <v>0</v>
      </c>
      <c r="E444" s="196">
        <f t="shared" si="107"/>
        <v>0</v>
      </c>
      <c r="F444" s="1247"/>
      <c r="G444" s="1247"/>
      <c r="H444" s="1247"/>
      <c r="I444" s="1246"/>
      <c r="J444" s="1246"/>
      <c r="K444" s="1246"/>
      <c r="L444" s="373">
        <f t="shared" ref="L444:AW444" si="118">L38-L241</f>
        <v>0</v>
      </c>
      <c r="M444" s="373">
        <f t="shared" si="118"/>
        <v>0</v>
      </c>
      <c r="N444" s="373">
        <f t="shared" si="118"/>
        <v>0</v>
      </c>
      <c r="O444" s="373">
        <f t="shared" si="118"/>
        <v>0</v>
      </c>
      <c r="P444" s="373">
        <f t="shared" si="118"/>
        <v>0</v>
      </c>
      <c r="Q444" s="373">
        <f t="shared" si="118"/>
        <v>0</v>
      </c>
      <c r="R444" s="373">
        <f t="shared" si="118"/>
        <v>0</v>
      </c>
      <c r="S444" s="373">
        <f t="shared" si="118"/>
        <v>0</v>
      </c>
      <c r="T444" s="373">
        <f t="shared" si="118"/>
        <v>0</v>
      </c>
      <c r="U444" s="373">
        <f t="shared" si="118"/>
        <v>0</v>
      </c>
      <c r="V444" s="373">
        <f t="shared" si="118"/>
        <v>0</v>
      </c>
      <c r="W444" s="373">
        <f t="shared" si="118"/>
        <v>0</v>
      </c>
      <c r="X444" s="373">
        <f t="shared" si="118"/>
        <v>0</v>
      </c>
      <c r="Y444" s="373">
        <f t="shared" si="118"/>
        <v>0</v>
      </c>
      <c r="Z444" s="373">
        <f t="shared" si="118"/>
        <v>0</v>
      </c>
      <c r="AA444" s="373">
        <f t="shared" si="118"/>
        <v>0</v>
      </c>
      <c r="AB444" s="373">
        <f t="shared" si="118"/>
        <v>0</v>
      </c>
      <c r="AC444" s="373">
        <f t="shared" si="118"/>
        <v>0</v>
      </c>
      <c r="AD444" s="373">
        <f t="shared" si="118"/>
        <v>0</v>
      </c>
      <c r="AE444" s="373">
        <f t="shared" si="118"/>
        <v>0</v>
      </c>
      <c r="AF444" s="373">
        <f t="shared" si="118"/>
        <v>0</v>
      </c>
      <c r="AG444" s="373">
        <f t="shared" si="118"/>
        <v>0</v>
      </c>
      <c r="AH444" s="373">
        <f t="shared" si="118"/>
        <v>0</v>
      </c>
      <c r="AI444" s="373">
        <f t="shared" si="118"/>
        <v>0</v>
      </c>
      <c r="AJ444" s="373">
        <f t="shared" si="118"/>
        <v>0</v>
      </c>
      <c r="AK444" s="373">
        <f t="shared" si="118"/>
        <v>0</v>
      </c>
      <c r="AL444" s="373">
        <f t="shared" si="118"/>
        <v>0</v>
      </c>
      <c r="AM444" s="373">
        <f t="shared" si="118"/>
        <v>0</v>
      </c>
      <c r="AN444" s="373">
        <f t="shared" si="118"/>
        <v>0</v>
      </c>
      <c r="AO444" s="373">
        <f t="shared" si="118"/>
        <v>0</v>
      </c>
      <c r="AP444" s="373">
        <f t="shared" si="118"/>
        <v>0</v>
      </c>
      <c r="AQ444" s="373">
        <f t="shared" si="118"/>
        <v>0</v>
      </c>
      <c r="AR444" s="373">
        <f t="shared" si="118"/>
        <v>0</v>
      </c>
      <c r="AS444" s="373">
        <f t="shared" si="118"/>
        <v>0</v>
      </c>
      <c r="AT444" s="373">
        <f t="shared" si="118"/>
        <v>0</v>
      </c>
      <c r="AU444" s="373">
        <f t="shared" si="118"/>
        <v>0</v>
      </c>
      <c r="AV444" s="373">
        <f t="shared" si="118"/>
        <v>0</v>
      </c>
      <c r="AW444" s="373">
        <f t="shared" si="118"/>
        <v>0</v>
      </c>
    </row>
    <row r="445" spans="1:49" ht="19.5" hidden="1" thickBot="1">
      <c r="A445" s="337" t="s">
        <v>401</v>
      </c>
      <c r="B445" s="371" t="s">
        <v>402</v>
      </c>
      <c r="C445" s="1204">
        <f t="shared" si="107"/>
        <v>-1</v>
      </c>
      <c r="D445" s="372">
        <f t="shared" si="107"/>
        <v>0</v>
      </c>
      <c r="E445" s="196">
        <f t="shared" si="107"/>
        <v>-1</v>
      </c>
      <c r="F445" s="1247"/>
      <c r="G445" s="1247"/>
      <c r="H445" s="1247"/>
      <c r="I445" s="1246"/>
      <c r="J445" s="1246"/>
      <c r="K445" s="1246"/>
      <c r="L445" s="373">
        <f t="shared" ref="L445:AW445" si="119">L39-L242</f>
        <v>0</v>
      </c>
      <c r="M445" s="373">
        <f t="shared" si="119"/>
        <v>0</v>
      </c>
      <c r="N445" s="373">
        <f t="shared" si="119"/>
        <v>0</v>
      </c>
      <c r="O445" s="373">
        <f t="shared" si="119"/>
        <v>0</v>
      </c>
      <c r="P445" s="373">
        <f t="shared" si="119"/>
        <v>0</v>
      </c>
      <c r="Q445" s="373">
        <f t="shared" si="119"/>
        <v>0</v>
      </c>
      <c r="R445" s="373">
        <f t="shared" si="119"/>
        <v>0</v>
      </c>
      <c r="S445" s="373">
        <f t="shared" si="119"/>
        <v>0</v>
      </c>
      <c r="T445" s="373">
        <f t="shared" si="119"/>
        <v>0</v>
      </c>
      <c r="U445" s="373">
        <f t="shared" si="119"/>
        <v>0</v>
      </c>
      <c r="V445" s="373">
        <f t="shared" si="119"/>
        <v>0</v>
      </c>
      <c r="W445" s="373">
        <f t="shared" si="119"/>
        <v>0</v>
      </c>
      <c r="X445" s="373">
        <f t="shared" si="119"/>
        <v>0</v>
      </c>
      <c r="Y445" s="373">
        <f t="shared" si="119"/>
        <v>0</v>
      </c>
      <c r="Z445" s="373">
        <f t="shared" si="119"/>
        <v>0</v>
      </c>
      <c r="AA445" s="373">
        <f t="shared" si="119"/>
        <v>0</v>
      </c>
      <c r="AB445" s="373">
        <f t="shared" si="119"/>
        <v>0</v>
      </c>
      <c r="AC445" s="373">
        <f t="shared" si="119"/>
        <v>0</v>
      </c>
      <c r="AD445" s="373">
        <f t="shared" si="119"/>
        <v>0</v>
      </c>
      <c r="AE445" s="373">
        <f t="shared" si="119"/>
        <v>0</v>
      </c>
      <c r="AF445" s="373">
        <f t="shared" si="119"/>
        <v>0</v>
      </c>
      <c r="AG445" s="373">
        <f t="shared" si="119"/>
        <v>0</v>
      </c>
      <c r="AH445" s="373">
        <f t="shared" si="119"/>
        <v>0</v>
      </c>
      <c r="AI445" s="373">
        <f t="shared" si="119"/>
        <v>0</v>
      </c>
      <c r="AJ445" s="373">
        <f t="shared" si="119"/>
        <v>0</v>
      </c>
      <c r="AK445" s="373">
        <f t="shared" si="119"/>
        <v>0</v>
      </c>
      <c r="AL445" s="373">
        <f t="shared" si="119"/>
        <v>0</v>
      </c>
      <c r="AM445" s="373">
        <f t="shared" si="119"/>
        <v>0</v>
      </c>
      <c r="AN445" s="373">
        <f t="shared" si="119"/>
        <v>0</v>
      </c>
      <c r="AO445" s="373">
        <f t="shared" si="119"/>
        <v>0</v>
      </c>
      <c r="AP445" s="373">
        <f t="shared" si="119"/>
        <v>0</v>
      </c>
      <c r="AQ445" s="373">
        <f t="shared" si="119"/>
        <v>0</v>
      </c>
      <c r="AR445" s="373">
        <f t="shared" si="119"/>
        <v>0</v>
      </c>
      <c r="AS445" s="373">
        <f t="shared" si="119"/>
        <v>0</v>
      </c>
      <c r="AT445" s="373">
        <f t="shared" si="119"/>
        <v>0</v>
      </c>
      <c r="AU445" s="373">
        <f t="shared" si="119"/>
        <v>-1</v>
      </c>
      <c r="AV445" s="373">
        <f t="shared" si="119"/>
        <v>0</v>
      </c>
      <c r="AW445" s="373">
        <f t="shared" si="119"/>
        <v>0</v>
      </c>
    </row>
    <row r="446" spans="1:49" ht="19.5" hidden="1" thickBot="1">
      <c r="A446" s="337" t="s">
        <v>403</v>
      </c>
      <c r="B446" s="371" t="s">
        <v>404</v>
      </c>
      <c r="C446" s="1204">
        <f t="shared" si="107"/>
        <v>1</v>
      </c>
      <c r="D446" s="372">
        <f t="shared" si="107"/>
        <v>0</v>
      </c>
      <c r="E446" s="196">
        <f t="shared" si="107"/>
        <v>1</v>
      </c>
      <c r="F446" s="1247"/>
      <c r="G446" s="1247"/>
      <c r="H446" s="1247"/>
      <c r="I446" s="1246"/>
      <c r="J446" s="1246"/>
      <c r="K446" s="1246"/>
      <c r="L446" s="373">
        <f t="shared" ref="L446:AW446" si="120">L40-L243</f>
        <v>0</v>
      </c>
      <c r="M446" s="373">
        <f t="shared" si="120"/>
        <v>0</v>
      </c>
      <c r="N446" s="373">
        <f t="shared" si="120"/>
        <v>0</v>
      </c>
      <c r="O446" s="373">
        <f t="shared" si="120"/>
        <v>1</v>
      </c>
      <c r="P446" s="373">
        <f t="shared" si="120"/>
        <v>0</v>
      </c>
      <c r="Q446" s="373">
        <f t="shared" si="120"/>
        <v>0</v>
      </c>
      <c r="R446" s="373">
        <f t="shared" si="120"/>
        <v>0</v>
      </c>
      <c r="S446" s="373">
        <f t="shared" si="120"/>
        <v>0</v>
      </c>
      <c r="T446" s="373">
        <f t="shared" si="120"/>
        <v>0</v>
      </c>
      <c r="U446" s="373">
        <f t="shared" si="120"/>
        <v>0</v>
      </c>
      <c r="V446" s="373">
        <f t="shared" si="120"/>
        <v>0</v>
      </c>
      <c r="W446" s="373">
        <f t="shared" si="120"/>
        <v>0</v>
      </c>
      <c r="X446" s="373">
        <f t="shared" si="120"/>
        <v>0</v>
      </c>
      <c r="Y446" s="373">
        <f t="shared" si="120"/>
        <v>0</v>
      </c>
      <c r="Z446" s="373">
        <f t="shared" si="120"/>
        <v>0</v>
      </c>
      <c r="AA446" s="373">
        <f t="shared" si="120"/>
        <v>0</v>
      </c>
      <c r="AB446" s="373">
        <f t="shared" si="120"/>
        <v>0</v>
      </c>
      <c r="AC446" s="373">
        <f t="shared" si="120"/>
        <v>0</v>
      </c>
      <c r="AD446" s="373">
        <f t="shared" si="120"/>
        <v>0</v>
      </c>
      <c r="AE446" s="373">
        <f t="shared" si="120"/>
        <v>0</v>
      </c>
      <c r="AF446" s="373">
        <f t="shared" si="120"/>
        <v>0</v>
      </c>
      <c r="AG446" s="373">
        <f t="shared" si="120"/>
        <v>0</v>
      </c>
      <c r="AH446" s="373">
        <f t="shared" si="120"/>
        <v>0</v>
      </c>
      <c r="AI446" s="373">
        <f t="shared" si="120"/>
        <v>0</v>
      </c>
      <c r="AJ446" s="373">
        <f t="shared" si="120"/>
        <v>0</v>
      </c>
      <c r="AK446" s="373">
        <f t="shared" si="120"/>
        <v>0</v>
      </c>
      <c r="AL446" s="373">
        <f t="shared" si="120"/>
        <v>0</v>
      </c>
      <c r="AM446" s="373">
        <f t="shared" si="120"/>
        <v>0</v>
      </c>
      <c r="AN446" s="373">
        <f t="shared" si="120"/>
        <v>0</v>
      </c>
      <c r="AO446" s="373">
        <f t="shared" si="120"/>
        <v>0</v>
      </c>
      <c r="AP446" s="373">
        <f t="shared" si="120"/>
        <v>0</v>
      </c>
      <c r="AQ446" s="373">
        <f t="shared" si="120"/>
        <v>0</v>
      </c>
      <c r="AR446" s="373">
        <f t="shared" si="120"/>
        <v>0</v>
      </c>
      <c r="AS446" s="373">
        <f t="shared" si="120"/>
        <v>0</v>
      </c>
      <c r="AT446" s="373">
        <f t="shared" si="120"/>
        <v>0</v>
      </c>
      <c r="AU446" s="373">
        <f t="shared" si="120"/>
        <v>0</v>
      </c>
      <c r="AV446" s="373">
        <f t="shared" si="120"/>
        <v>0</v>
      </c>
      <c r="AW446" s="373">
        <f t="shared" si="120"/>
        <v>0</v>
      </c>
    </row>
    <row r="447" spans="1:49" ht="19.5" hidden="1" thickBot="1">
      <c r="A447" s="395" t="s">
        <v>871</v>
      </c>
      <c r="B447" s="393" t="s">
        <v>405</v>
      </c>
      <c r="C447" s="1204">
        <f t="shared" si="107"/>
        <v>1</v>
      </c>
      <c r="D447" s="197">
        <f t="shared" si="107"/>
        <v>-1</v>
      </c>
      <c r="E447" s="197">
        <f t="shared" si="107"/>
        <v>2</v>
      </c>
      <c r="F447" s="1247"/>
      <c r="G447" s="1247"/>
      <c r="H447" s="1247"/>
      <c r="I447" s="1245"/>
      <c r="J447" s="1246"/>
      <c r="K447" s="1246"/>
      <c r="L447" s="396">
        <f t="shared" ref="L447:AW447" si="121">L41-L244</f>
        <v>0</v>
      </c>
      <c r="M447" s="396">
        <f t="shared" si="121"/>
        <v>0</v>
      </c>
      <c r="N447" s="396">
        <f t="shared" si="121"/>
        <v>-1</v>
      </c>
      <c r="O447" s="396">
        <f t="shared" si="121"/>
        <v>2</v>
      </c>
      <c r="P447" s="396">
        <f t="shared" si="121"/>
        <v>0</v>
      </c>
      <c r="Q447" s="396">
        <f t="shared" si="121"/>
        <v>0</v>
      </c>
      <c r="R447" s="396">
        <f t="shared" si="121"/>
        <v>0</v>
      </c>
      <c r="S447" s="396">
        <f t="shared" si="121"/>
        <v>1</v>
      </c>
      <c r="T447" s="396">
        <f t="shared" si="121"/>
        <v>0</v>
      </c>
      <c r="U447" s="396">
        <f t="shared" si="121"/>
        <v>0</v>
      </c>
      <c r="V447" s="396">
        <f t="shared" si="121"/>
        <v>0</v>
      </c>
      <c r="W447" s="396">
        <f t="shared" si="121"/>
        <v>0</v>
      </c>
      <c r="X447" s="396">
        <f t="shared" si="121"/>
        <v>0</v>
      </c>
      <c r="Y447" s="396">
        <f t="shared" si="121"/>
        <v>0</v>
      </c>
      <c r="Z447" s="396">
        <f t="shared" si="121"/>
        <v>0</v>
      </c>
      <c r="AA447" s="396">
        <f t="shared" si="121"/>
        <v>0</v>
      </c>
      <c r="AB447" s="396">
        <f t="shared" si="121"/>
        <v>0</v>
      </c>
      <c r="AC447" s="396">
        <f t="shared" si="121"/>
        <v>0</v>
      </c>
      <c r="AD447" s="396">
        <f t="shared" si="121"/>
        <v>0</v>
      </c>
      <c r="AE447" s="396">
        <f t="shared" si="121"/>
        <v>0</v>
      </c>
      <c r="AF447" s="396">
        <f t="shared" si="121"/>
        <v>0</v>
      </c>
      <c r="AG447" s="396">
        <f t="shared" si="121"/>
        <v>0</v>
      </c>
      <c r="AH447" s="396">
        <f t="shared" si="121"/>
        <v>0</v>
      </c>
      <c r="AI447" s="396">
        <f t="shared" si="121"/>
        <v>0</v>
      </c>
      <c r="AJ447" s="396">
        <f t="shared" si="121"/>
        <v>0</v>
      </c>
      <c r="AK447" s="396">
        <f t="shared" si="121"/>
        <v>0</v>
      </c>
      <c r="AL447" s="396">
        <f t="shared" si="121"/>
        <v>0</v>
      </c>
      <c r="AM447" s="396">
        <f t="shared" si="121"/>
        <v>0</v>
      </c>
      <c r="AN447" s="396">
        <f t="shared" si="121"/>
        <v>0</v>
      </c>
      <c r="AO447" s="396">
        <f t="shared" si="121"/>
        <v>0</v>
      </c>
      <c r="AP447" s="396">
        <f t="shared" si="121"/>
        <v>0</v>
      </c>
      <c r="AQ447" s="396">
        <f t="shared" si="121"/>
        <v>0</v>
      </c>
      <c r="AR447" s="396">
        <f t="shared" si="121"/>
        <v>0</v>
      </c>
      <c r="AS447" s="396">
        <f t="shared" si="121"/>
        <v>0</v>
      </c>
      <c r="AT447" s="396">
        <f t="shared" si="121"/>
        <v>0</v>
      </c>
      <c r="AU447" s="396">
        <f t="shared" si="121"/>
        <v>-1</v>
      </c>
      <c r="AV447" s="396">
        <f t="shared" si="121"/>
        <v>0</v>
      </c>
      <c r="AW447" s="396">
        <f t="shared" si="121"/>
        <v>0</v>
      </c>
    </row>
    <row r="448" spans="1:49" ht="19.5" hidden="1" thickBot="1">
      <c r="A448" s="337" t="s">
        <v>277</v>
      </c>
      <c r="B448" s="371" t="s">
        <v>406</v>
      </c>
      <c r="C448" s="1204">
        <f t="shared" si="107"/>
        <v>-1</v>
      </c>
      <c r="D448" s="415">
        <f t="shared" si="107"/>
        <v>-1</v>
      </c>
      <c r="E448" s="416">
        <f t="shared" si="107"/>
        <v>0</v>
      </c>
      <c r="F448" s="1247"/>
      <c r="G448" s="1247"/>
      <c r="H448" s="1247"/>
      <c r="I448" s="1246"/>
      <c r="J448" s="1246"/>
      <c r="K448" s="1246"/>
      <c r="L448" s="373">
        <f t="shared" ref="L448:AW448" si="122">L42-L245</f>
        <v>0</v>
      </c>
      <c r="M448" s="373">
        <f t="shared" si="122"/>
        <v>0</v>
      </c>
      <c r="N448" s="373">
        <f t="shared" si="122"/>
        <v>-1</v>
      </c>
      <c r="O448" s="373">
        <f t="shared" si="122"/>
        <v>0</v>
      </c>
      <c r="P448" s="373">
        <f t="shared" si="122"/>
        <v>0</v>
      </c>
      <c r="Q448" s="373">
        <f t="shared" si="122"/>
        <v>0</v>
      </c>
      <c r="R448" s="373">
        <f t="shared" si="122"/>
        <v>0</v>
      </c>
      <c r="S448" s="373">
        <f t="shared" si="122"/>
        <v>0</v>
      </c>
      <c r="T448" s="373">
        <f t="shared" si="122"/>
        <v>0</v>
      </c>
      <c r="U448" s="373">
        <f t="shared" si="122"/>
        <v>0</v>
      </c>
      <c r="V448" s="373">
        <f t="shared" si="122"/>
        <v>0</v>
      </c>
      <c r="W448" s="373">
        <f t="shared" si="122"/>
        <v>0</v>
      </c>
      <c r="X448" s="373">
        <f t="shared" si="122"/>
        <v>0</v>
      </c>
      <c r="Y448" s="373">
        <f t="shared" si="122"/>
        <v>0</v>
      </c>
      <c r="Z448" s="373">
        <f t="shared" si="122"/>
        <v>0</v>
      </c>
      <c r="AA448" s="373">
        <f t="shared" si="122"/>
        <v>0</v>
      </c>
      <c r="AB448" s="373">
        <f t="shared" si="122"/>
        <v>0</v>
      </c>
      <c r="AC448" s="373">
        <f t="shared" si="122"/>
        <v>0</v>
      </c>
      <c r="AD448" s="373">
        <f t="shared" si="122"/>
        <v>0</v>
      </c>
      <c r="AE448" s="373">
        <f t="shared" si="122"/>
        <v>0</v>
      </c>
      <c r="AF448" s="373">
        <f t="shared" si="122"/>
        <v>0</v>
      </c>
      <c r="AG448" s="373">
        <f t="shared" si="122"/>
        <v>0</v>
      </c>
      <c r="AH448" s="373">
        <f t="shared" si="122"/>
        <v>0</v>
      </c>
      <c r="AI448" s="373">
        <f t="shared" si="122"/>
        <v>0</v>
      </c>
      <c r="AJ448" s="373">
        <f t="shared" si="122"/>
        <v>0</v>
      </c>
      <c r="AK448" s="373">
        <f t="shared" si="122"/>
        <v>0</v>
      </c>
      <c r="AL448" s="373">
        <f t="shared" si="122"/>
        <v>0</v>
      </c>
      <c r="AM448" s="373">
        <f t="shared" si="122"/>
        <v>0</v>
      </c>
      <c r="AN448" s="373">
        <f t="shared" si="122"/>
        <v>0</v>
      </c>
      <c r="AO448" s="373">
        <f t="shared" si="122"/>
        <v>0</v>
      </c>
      <c r="AP448" s="373">
        <f t="shared" si="122"/>
        <v>0</v>
      </c>
      <c r="AQ448" s="373">
        <f t="shared" si="122"/>
        <v>0</v>
      </c>
      <c r="AR448" s="373">
        <f t="shared" si="122"/>
        <v>0</v>
      </c>
      <c r="AS448" s="373">
        <f t="shared" si="122"/>
        <v>0</v>
      </c>
      <c r="AT448" s="373">
        <f t="shared" si="122"/>
        <v>0</v>
      </c>
      <c r="AU448" s="373">
        <f t="shared" si="122"/>
        <v>0</v>
      </c>
      <c r="AV448" s="373">
        <f t="shared" si="122"/>
        <v>0</v>
      </c>
      <c r="AW448" s="373">
        <f t="shared" si="122"/>
        <v>0</v>
      </c>
    </row>
    <row r="449" spans="1:49" ht="19.5" hidden="1" thickBot="1">
      <c r="A449" s="337" t="s">
        <v>279</v>
      </c>
      <c r="B449" s="371" t="s">
        <v>407</v>
      </c>
      <c r="C449" s="1204">
        <f t="shared" si="107"/>
        <v>2</v>
      </c>
      <c r="D449" s="415">
        <f t="shared" si="107"/>
        <v>0</v>
      </c>
      <c r="E449" s="416">
        <f t="shared" si="107"/>
        <v>2</v>
      </c>
      <c r="F449" s="1247"/>
      <c r="G449" s="1247"/>
      <c r="H449" s="1247"/>
      <c r="I449" s="1246"/>
      <c r="J449" s="1246"/>
      <c r="K449" s="1246"/>
      <c r="L449" s="373">
        <f t="shared" ref="L449:AW449" si="123">L43-L246</f>
        <v>0</v>
      </c>
      <c r="M449" s="373">
        <f t="shared" si="123"/>
        <v>0</v>
      </c>
      <c r="N449" s="373">
        <f t="shared" si="123"/>
        <v>0</v>
      </c>
      <c r="O449" s="373">
        <f t="shared" si="123"/>
        <v>2</v>
      </c>
      <c r="P449" s="373">
        <f t="shared" si="123"/>
        <v>0</v>
      </c>
      <c r="Q449" s="373">
        <f t="shared" si="123"/>
        <v>0</v>
      </c>
      <c r="R449" s="373">
        <f t="shared" si="123"/>
        <v>0</v>
      </c>
      <c r="S449" s="373">
        <f t="shared" si="123"/>
        <v>1</v>
      </c>
      <c r="T449" s="373">
        <f t="shared" si="123"/>
        <v>0</v>
      </c>
      <c r="U449" s="373">
        <f t="shared" si="123"/>
        <v>0</v>
      </c>
      <c r="V449" s="373">
        <f t="shared" si="123"/>
        <v>0</v>
      </c>
      <c r="W449" s="373">
        <f t="shared" si="123"/>
        <v>0</v>
      </c>
      <c r="X449" s="373">
        <f t="shared" si="123"/>
        <v>0</v>
      </c>
      <c r="Y449" s="373">
        <f t="shared" si="123"/>
        <v>0</v>
      </c>
      <c r="Z449" s="373">
        <f t="shared" si="123"/>
        <v>0</v>
      </c>
      <c r="AA449" s="373">
        <f t="shared" si="123"/>
        <v>0</v>
      </c>
      <c r="AB449" s="373">
        <f t="shared" si="123"/>
        <v>0</v>
      </c>
      <c r="AC449" s="373">
        <f t="shared" si="123"/>
        <v>0</v>
      </c>
      <c r="AD449" s="373">
        <f t="shared" si="123"/>
        <v>0</v>
      </c>
      <c r="AE449" s="373">
        <f t="shared" si="123"/>
        <v>0</v>
      </c>
      <c r="AF449" s="373">
        <f t="shared" si="123"/>
        <v>0</v>
      </c>
      <c r="AG449" s="373">
        <f t="shared" si="123"/>
        <v>0</v>
      </c>
      <c r="AH449" s="373">
        <f t="shared" si="123"/>
        <v>0</v>
      </c>
      <c r="AI449" s="373">
        <f t="shared" si="123"/>
        <v>0</v>
      </c>
      <c r="AJ449" s="373">
        <f t="shared" si="123"/>
        <v>0</v>
      </c>
      <c r="AK449" s="373">
        <f t="shared" si="123"/>
        <v>0</v>
      </c>
      <c r="AL449" s="373">
        <f t="shared" si="123"/>
        <v>0</v>
      </c>
      <c r="AM449" s="373">
        <f t="shared" si="123"/>
        <v>0</v>
      </c>
      <c r="AN449" s="373">
        <f t="shared" si="123"/>
        <v>0</v>
      </c>
      <c r="AO449" s="373">
        <f t="shared" si="123"/>
        <v>0</v>
      </c>
      <c r="AP449" s="373">
        <f t="shared" si="123"/>
        <v>0</v>
      </c>
      <c r="AQ449" s="373">
        <f t="shared" si="123"/>
        <v>0</v>
      </c>
      <c r="AR449" s="373">
        <f t="shared" si="123"/>
        <v>0</v>
      </c>
      <c r="AS449" s="373">
        <f t="shared" si="123"/>
        <v>0</v>
      </c>
      <c r="AT449" s="373">
        <f t="shared" si="123"/>
        <v>0</v>
      </c>
      <c r="AU449" s="373">
        <f t="shared" si="123"/>
        <v>-1</v>
      </c>
      <c r="AV449" s="373">
        <f t="shared" si="123"/>
        <v>0</v>
      </c>
      <c r="AW449" s="373">
        <f t="shared" si="123"/>
        <v>0</v>
      </c>
    </row>
    <row r="450" spans="1:49" ht="19.5" hidden="1" thickBot="1">
      <c r="A450" s="337" t="s">
        <v>281</v>
      </c>
      <c r="B450" s="371" t="s">
        <v>408</v>
      </c>
      <c r="C450" s="1204">
        <f t="shared" si="107"/>
        <v>0</v>
      </c>
      <c r="D450" s="415">
        <f t="shared" si="107"/>
        <v>0</v>
      </c>
      <c r="E450" s="416">
        <f t="shared" si="107"/>
        <v>0</v>
      </c>
      <c r="F450" s="1247"/>
      <c r="G450" s="1247"/>
      <c r="H450" s="1247"/>
      <c r="I450" s="1246"/>
      <c r="J450" s="1246"/>
      <c r="K450" s="1246"/>
      <c r="L450" s="373">
        <f t="shared" ref="L450:AW450" si="124">L44-L247</f>
        <v>0</v>
      </c>
      <c r="M450" s="373">
        <f t="shared" si="124"/>
        <v>0</v>
      </c>
      <c r="N450" s="373">
        <f t="shared" si="124"/>
        <v>0</v>
      </c>
      <c r="O450" s="373">
        <f t="shared" si="124"/>
        <v>0</v>
      </c>
      <c r="P450" s="373">
        <f t="shared" si="124"/>
        <v>0</v>
      </c>
      <c r="Q450" s="373">
        <f t="shared" si="124"/>
        <v>0</v>
      </c>
      <c r="R450" s="373">
        <f t="shared" si="124"/>
        <v>0</v>
      </c>
      <c r="S450" s="373">
        <f t="shared" si="124"/>
        <v>0</v>
      </c>
      <c r="T450" s="373">
        <f t="shared" si="124"/>
        <v>0</v>
      </c>
      <c r="U450" s="373">
        <f t="shared" si="124"/>
        <v>0</v>
      </c>
      <c r="V450" s="373">
        <f t="shared" si="124"/>
        <v>0</v>
      </c>
      <c r="W450" s="373">
        <f t="shared" si="124"/>
        <v>0</v>
      </c>
      <c r="X450" s="373">
        <f t="shared" si="124"/>
        <v>0</v>
      </c>
      <c r="Y450" s="373">
        <f t="shared" si="124"/>
        <v>0</v>
      </c>
      <c r="Z450" s="373">
        <f t="shared" si="124"/>
        <v>0</v>
      </c>
      <c r="AA450" s="373">
        <f t="shared" si="124"/>
        <v>0</v>
      </c>
      <c r="AB450" s="373">
        <f t="shared" si="124"/>
        <v>0</v>
      </c>
      <c r="AC450" s="373">
        <f t="shared" si="124"/>
        <v>0</v>
      </c>
      <c r="AD450" s="373">
        <f t="shared" si="124"/>
        <v>0</v>
      </c>
      <c r="AE450" s="373">
        <f t="shared" si="124"/>
        <v>0</v>
      </c>
      <c r="AF450" s="373">
        <f t="shared" si="124"/>
        <v>0</v>
      </c>
      <c r="AG450" s="373">
        <f t="shared" si="124"/>
        <v>0</v>
      </c>
      <c r="AH450" s="373">
        <f t="shared" si="124"/>
        <v>0</v>
      </c>
      <c r="AI450" s="373">
        <f t="shared" si="124"/>
        <v>0</v>
      </c>
      <c r="AJ450" s="373">
        <f t="shared" si="124"/>
        <v>0</v>
      </c>
      <c r="AK450" s="373">
        <f t="shared" si="124"/>
        <v>0</v>
      </c>
      <c r="AL450" s="373">
        <f t="shared" si="124"/>
        <v>0</v>
      </c>
      <c r="AM450" s="373">
        <f t="shared" si="124"/>
        <v>0</v>
      </c>
      <c r="AN450" s="373">
        <f t="shared" si="124"/>
        <v>0</v>
      </c>
      <c r="AO450" s="373">
        <f t="shared" si="124"/>
        <v>0</v>
      </c>
      <c r="AP450" s="373">
        <f t="shared" si="124"/>
        <v>0</v>
      </c>
      <c r="AQ450" s="373">
        <f t="shared" si="124"/>
        <v>0</v>
      </c>
      <c r="AR450" s="373">
        <f t="shared" si="124"/>
        <v>0</v>
      </c>
      <c r="AS450" s="373">
        <f t="shared" si="124"/>
        <v>0</v>
      </c>
      <c r="AT450" s="373">
        <f t="shared" si="124"/>
        <v>0</v>
      </c>
      <c r="AU450" s="373">
        <f t="shared" si="124"/>
        <v>0</v>
      </c>
      <c r="AV450" s="373">
        <f t="shared" si="124"/>
        <v>0</v>
      </c>
      <c r="AW450" s="373">
        <f t="shared" si="124"/>
        <v>0</v>
      </c>
    </row>
    <row r="451" spans="1:49" ht="19.5" hidden="1" thickBot="1">
      <c r="A451" s="337" t="s">
        <v>409</v>
      </c>
      <c r="B451" s="371" t="s">
        <v>410</v>
      </c>
      <c r="C451" s="1204">
        <f t="shared" si="107"/>
        <v>0</v>
      </c>
      <c r="D451" s="415">
        <f t="shared" si="107"/>
        <v>0</v>
      </c>
      <c r="E451" s="416">
        <f t="shared" si="107"/>
        <v>0</v>
      </c>
      <c r="F451" s="1247"/>
      <c r="G451" s="1247"/>
      <c r="H451" s="1247"/>
      <c r="I451" s="1246"/>
      <c r="J451" s="1246"/>
      <c r="K451" s="1246"/>
      <c r="L451" s="373">
        <f t="shared" ref="L451:AW451" si="125">L45-L248</f>
        <v>0</v>
      </c>
      <c r="M451" s="373">
        <f t="shared" si="125"/>
        <v>0</v>
      </c>
      <c r="N451" s="373">
        <f t="shared" si="125"/>
        <v>0</v>
      </c>
      <c r="O451" s="373">
        <f t="shared" si="125"/>
        <v>0</v>
      </c>
      <c r="P451" s="373">
        <f t="shared" si="125"/>
        <v>0</v>
      </c>
      <c r="Q451" s="373">
        <f t="shared" si="125"/>
        <v>0</v>
      </c>
      <c r="R451" s="373">
        <f t="shared" si="125"/>
        <v>0</v>
      </c>
      <c r="S451" s="373">
        <f t="shared" si="125"/>
        <v>0</v>
      </c>
      <c r="T451" s="373">
        <f t="shared" si="125"/>
        <v>0</v>
      </c>
      <c r="U451" s="373">
        <f t="shared" si="125"/>
        <v>0</v>
      </c>
      <c r="V451" s="373">
        <f t="shared" si="125"/>
        <v>0</v>
      </c>
      <c r="W451" s="373">
        <f t="shared" si="125"/>
        <v>0</v>
      </c>
      <c r="X451" s="373">
        <f t="shared" si="125"/>
        <v>0</v>
      </c>
      <c r="Y451" s="373">
        <f t="shared" si="125"/>
        <v>0</v>
      </c>
      <c r="Z451" s="373">
        <f t="shared" si="125"/>
        <v>0</v>
      </c>
      <c r="AA451" s="373">
        <f t="shared" si="125"/>
        <v>0</v>
      </c>
      <c r="AB451" s="373">
        <f t="shared" si="125"/>
        <v>0</v>
      </c>
      <c r="AC451" s="373">
        <f t="shared" si="125"/>
        <v>0</v>
      </c>
      <c r="AD451" s="373">
        <f t="shared" si="125"/>
        <v>0</v>
      </c>
      <c r="AE451" s="373">
        <f t="shared" si="125"/>
        <v>0</v>
      </c>
      <c r="AF451" s="373">
        <f t="shared" si="125"/>
        <v>0</v>
      </c>
      <c r="AG451" s="373">
        <f t="shared" si="125"/>
        <v>0</v>
      </c>
      <c r="AH451" s="373">
        <f t="shared" si="125"/>
        <v>0</v>
      </c>
      <c r="AI451" s="373">
        <f t="shared" si="125"/>
        <v>0</v>
      </c>
      <c r="AJ451" s="373">
        <f t="shared" si="125"/>
        <v>0</v>
      </c>
      <c r="AK451" s="373">
        <f t="shared" si="125"/>
        <v>0</v>
      </c>
      <c r="AL451" s="373">
        <f t="shared" si="125"/>
        <v>0</v>
      </c>
      <c r="AM451" s="373">
        <f t="shared" si="125"/>
        <v>0</v>
      </c>
      <c r="AN451" s="373">
        <f t="shared" si="125"/>
        <v>0</v>
      </c>
      <c r="AO451" s="373">
        <f t="shared" si="125"/>
        <v>0</v>
      </c>
      <c r="AP451" s="373">
        <f t="shared" si="125"/>
        <v>0</v>
      </c>
      <c r="AQ451" s="373">
        <f t="shared" si="125"/>
        <v>0</v>
      </c>
      <c r="AR451" s="373">
        <f t="shared" si="125"/>
        <v>0</v>
      </c>
      <c r="AS451" s="373">
        <f t="shared" si="125"/>
        <v>0</v>
      </c>
      <c r="AT451" s="373">
        <f t="shared" si="125"/>
        <v>0</v>
      </c>
      <c r="AU451" s="373">
        <f t="shared" si="125"/>
        <v>0</v>
      </c>
      <c r="AV451" s="373">
        <f t="shared" si="125"/>
        <v>0</v>
      </c>
      <c r="AW451" s="373">
        <f t="shared" si="125"/>
        <v>0</v>
      </c>
    </row>
    <row r="452" spans="1:49" ht="19.5" hidden="1" thickBot="1">
      <c r="A452" s="337" t="s">
        <v>411</v>
      </c>
      <c r="B452" s="371" t="s">
        <v>412</v>
      </c>
      <c r="C452" s="1204">
        <f t="shared" si="107"/>
        <v>0</v>
      </c>
      <c r="D452" s="415">
        <f t="shared" si="107"/>
        <v>0</v>
      </c>
      <c r="E452" s="416">
        <f t="shared" si="107"/>
        <v>0</v>
      </c>
      <c r="F452" s="1247"/>
      <c r="G452" s="1247"/>
      <c r="H452" s="1247"/>
      <c r="I452" s="1246"/>
      <c r="J452" s="1246"/>
      <c r="K452" s="1246"/>
      <c r="L452" s="373">
        <f t="shared" ref="L452:AW452" si="126">L46-L249</f>
        <v>0</v>
      </c>
      <c r="M452" s="373">
        <f t="shared" si="126"/>
        <v>0</v>
      </c>
      <c r="N452" s="373">
        <f t="shared" si="126"/>
        <v>0</v>
      </c>
      <c r="O452" s="373">
        <f t="shared" si="126"/>
        <v>0</v>
      </c>
      <c r="P452" s="373">
        <f t="shared" si="126"/>
        <v>0</v>
      </c>
      <c r="Q452" s="373">
        <f t="shared" si="126"/>
        <v>0</v>
      </c>
      <c r="R452" s="373">
        <f t="shared" si="126"/>
        <v>0</v>
      </c>
      <c r="S452" s="373">
        <f t="shared" si="126"/>
        <v>0</v>
      </c>
      <c r="T452" s="373">
        <f t="shared" si="126"/>
        <v>0</v>
      </c>
      <c r="U452" s="373">
        <f t="shared" si="126"/>
        <v>0</v>
      </c>
      <c r="V452" s="373">
        <f t="shared" si="126"/>
        <v>0</v>
      </c>
      <c r="W452" s="373">
        <f t="shared" si="126"/>
        <v>0</v>
      </c>
      <c r="X452" s="373">
        <f t="shared" si="126"/>
        <v>0</v>
      </c>
      <c r="Y452" s="373">
        <f t="shared" si="126"/>
        <v>0</v>
      </c>
      <c r="Z452" s="373">
        <f t="shared" si="126"/>
        <v>0</v>
      </c>
      <c r="AA452" s="373">
        <f t="shared" si="126"/>
        <v>0</v>
      </c>
      <c r="AB452" s="373">
        <f t="shared" si="126"/>
        <v>0</v>
      </c>
      <c r="AC452" s="373">
        <f t="shared" si="126"/>
        <v>0</v>
      </c>
      <c r="AD452" s="373">
        <f t="shared" si="126"/>
        <v>0</v>
      </c>
      <c r="AE452" s="373">
        <f t="shared" si="126"/>
        <v>0</v>
      </c>
      <c r="AF452" s="373">
        <f t="shared" si="126"/>
        <v>0</v>
      </c>
      <c r="AG452" s="373">
        <f t="shared" si="126"/>
        <v>0</v>
      </c>
      <c r="AH452" s="373">
        <f t="shared" si="126"/>
        <v>0</v>
      </c>
      <c r="AI452" s="373">
        <f t="shared" si="126"/>
        <v>0</v>
      </c>
      <c r="AJ452" s="373">
        <f t="shared" si="126"/>
        <v>0</v>
      </c>
      <c r="AK452" s="373">
        <f t="shared" si="126"/>
        <v>0</v>
      </c>
      <c r="AL452" s="373">
        <f t="shared" si="126"/>
        <v>0</v>
      </c>
      <c r="AM452" s="373">
        <f t="shared" si="126"/>
        <v>0</v>
      </c>
      <c r="AN452" s="373">
        <f t="shared" si="126"/>
        <v>0</v>
      </c>
      <c r="AO452" s="373">
        <f t="shared" si="126"/>
        <v>0</v>
      </c>
      <c r="AP452" s="373">
        <f t="shared" si="126"/>
        <v>0</v>
      </c>
      <c r="AQ452" s="373">
        <f t="shared" si="126"/>
        <v>0</v>
      </c>
      <c r="AR452" s="373">
        <f t="shared" si="126"/>
        <v>0</v>
      </c>
      <c r="AS452" s="373">
        <f t="shared" si="126"/>
        <v>0</v>
      </c>
      <c r="AT452" s="373">
        <f t="shared" si="126"/>
        <v>0</v>
      </c>
      <c r="AU452" s="373">
        <f t="shared" si="126"/>
        <v>0</v>
      </c>
      <c r="AV452" s="373">
        <f t="shared" si="126"/>
        <v>0</v>
      </c>
      <c r="AW452" s="373">
        <f t="shared" si="126"/>
        <v>0</v>
      </c>
    </row>
    <row r="453" spans="1:49" ht="19.5" hidden="1" thickBot="1">
      <c r="A453" s="337" t="s">
        <v>413</v>
      </c>
      <c r="B453" s="371" t="s">
        <v>414</v>
      </c>
      <c r="C453" s="1204">
        <f t="shared" si="107"/>
        <v>0</v>
      </c>
      <c r="D453" s="415">
        <f t="shared" si="107"/>
        <v>0</v>
      </c>
      <c r="E453" s="416">
        <f t="shared" si="107"/>
        <v>0</v>
      </c>
      <c r="F453" s="1247"/>
      <c r="G453" s="1247"/>
      <c r="H453" s="1247"/>
      <c r="I453" s="1246"/>
      <c r="J453" s="1246"/>
      <c r="K453" s="1246"/>
      <c r="L453" s="373">
        <f t="shared" ref="L453:AW453" si="127">L47-L250</f>
        <v>0</v>
      </c>
      <c r="M453" s="373">
        <f t="shared" si="127"/>
        <v>0</v>
      </c>
      <c r="N453" s="373">
        <f t="shared" si="127"/>
        <v>0</v>
      </c>
      <c r="O453" s="373">
        <f t="shared" si="127"/>
        <v>0</v>
      </c>
      <c r="P453" s="373">
        <f t="shared" si="127"/>
        <v>0</v>
      </c>
      <c r="Q453" s="373">
        <f t="shared" si="127"/>
        <v>0</v>
      </c>
      <c r="R453" s="373">
        <f t="shared" si="127"/>
        <v>0</v>
      </c>
      <c r="S453" s="373">
        <f t="shared" si="127"/>
        <v>0</v>
      </c>
      <c r="T453" s="373">
        <f t="shared" si="127"/>
        <v>0</v>
      </c>
      <c r="U453" s="373">
        <f t="shared" si="127"/>
        <v>0</v>
      </c>
      <c r="V453" s="373">
        <f t="shared" si="127"/>
        <v>0</v>
      </c>
      <c r="W453" s="373">
        <f t="shared" si="127"/>
        <v>0</v>
      </c>
      <c r="X453" s="373">
        <f t="shared" si="127"/>
        <v>0</v>
      </c>
      <c r="Y453" s="373">
        <f t="shared" si="127"/>
        <v>0</v>
      </c>
      <c r="Z453" s="373">
        <f t="shared" si="127"/>
        <v>0</v>
      </c>
      <c r="AA453" s="373">
        <f t="shared" si="127"/>
        <v>0</v>
      </c>
      <c r="AB453" s="373">
        <f t="shared" si="127"/>
        <v>0</v>
      </c>
      <c r="AC453" s="373">
        <f t="shared" si="127"/>
        <v>0</v>
      </c>
      <c r="AD453" s="373">
        <f t="shared" si="127"/>
        <v>0</v>
      </c>
      <c r="AE453" s="373">
        <f t="shared" si="127"/>
        <v>0</v>
      </c>
      <c r="AF453" s="373">
        <f t="shared" si="127"/>
        <v>0</v>
      </c>
      <c r="AG453" s="373">
        <f t="shared" si="127"/>
        <v>0</v>
      </c>
      <c r="AH453" s="373">
        <f t="shared" si="127"/>
        <v>0</v>
      </c>
      <c r="AI453" s="373">
        <f t="shared" si="127"/>
        <v>0</v>
      </c>
      <c r="AJ453" s="373">
        <f t="shared" si="127"/>
        <v>0</v>
      </c>
      <c r="AK453" s="373">
        <f t="shared" si="127"/>
        <v>0</v>
      </c>
      <c r="AL453" s="373">
        <f t="shared" si="127"/>
        <v>0</v>
      </c>
      <c r="AM453" s="373">
        <f t="shared" si="127"/>
        <v>0</v>
      </c>
      <c r="AN453" s="373">
        <f t="shared" si="127"/>
        <v>0</v>
      </c>
      <c r="AO453" s="373">
        <f t="shared" si="127"/>
        <v>0</v>
      </c>
      <c r="AP453" s="373">
        <f t="shared" si="127"/>
        <v>0</v>
      </c>
      <c r="AQ453" s="373">
        <f t="shared" si="127"/>
        <v>0</v>
      </c>
      <c r="AR453" s="373">
        <f t="shared" si="127"/>
        <v>0</v>
      </c>
      <c r="AS453" s="373">
        <f t="shared" si="127"/>
        <v>0</v>
      </c>
      <c r="AT453" s="373">
        <f t="shared" si="127"/>
        <v>0</v>
      </c>
      <c r="AU453" s="373">
        <f t="shared" si="127"/>
        <v>0</v>
      </c>
      <c r="AV453" s="373">
        <f t="shared" si="127"/>
        <v>0</v>
      </c>
      <c r="AW453" s="373">
        <f t="shared" si="127"/>
        <v>0</v>
      </c>
    </row>
    <row r="454" spans="1:49" ht="32.25" hidden="1" thickBot="1">
      <c r="A454" s="395" t="s">
        <v>870</v>
      </c>
      <c r="B454" s="393" t="s">
        <v>415</v>
      </c>
      <c r="C454" s="1204">
        <f t="shared" ref="C454:E473" si="128">C48-C251</f>
        <v>1</v>
      </c>
      <c r="D454" s="381">
        <f t="shared" si="128"/>
        <v>-1</v>
      </c>
      <c r="E454" s="197">
        <f t="shared" si="128"/>
        <v>2</v>
      </c>
      <c r="F454" s="1247"/>
      <c r="G454" s="1247"/>
      <c r="H454" s="1247"/>
      <c r="I454" s="1245"/>
      <c r="J454" s="1246"/>
      <c r="K454" s="1246"/>
      <c r="L454" s="396">
        <f t="shared" ref="L454:AW454" si="129">L48-L251</f>
        <v>0</v>
      </c>
      <c r="M454" s="396">
        <f t="shared" si="129"/>
        <v>0</v>
      </c>
      <c r="N454" s="396">
        <f t="shared" si="129"/>
        <v>-1</v>
      </c>
      <c r="O454" s="396">
        <f t="shared" si="129"/>
        <v>2</v>
      </c>
      <c r="P454" s="396">
        <f t="shared" si="129"/>
        <v>0</v>
      </c>
      <c r="Q454" s="396">
        <f t="shared" si="129"/>
        <v>0</v>
      </c>
      <c r="R454" s="396">
        <f t="shared" si="129"/>
        <v>0</v>
      </c>
      <c r="S454" s="396">
        <f t="shared" si="129"/>
        <v>1</v>
      </c>
      <c r="T454" s="396">
        <f t="shared" si="129"/>
        <v>0</v>
      </c>
      <c r="U454" s="396">
        <f t="shared" si="129"/>
        <v>0</v>
      </c>
      <c r="V454" s="396">
        <f t="shared" si="129"/>
        <v>0</v>
      </c>
      <c r="W454" s="396">
        <f t="shared" si="129"/>
        <v>0</v>
      </c>
      <c r="X454" s="396">
        <f t="shared" si="129"/>
        <v>0</v>
      </c>
      <c r="Y454" s="396">
        <f t="shared" si="129"/>
        <v>0</v>
      </c>
      <c r="Z454" s="396">
        <f t="shared" si="129"/>
        <v>0</v>
      </c>
      <c r="AA454" s="396">
        <f t="shared" si="129"/>
        <v>0</v>
      </c>
      <c r="AB454" s="396">
        <f t="shared" si="129"/>
        <v>0</v>
      </c>
      <c r="AC454" s="396">
        <f t="shared" si="129"/>
        <v>0</v>
      </c>
      <c r="AD454" s="396">
        <f t="shared" si="129"/>
        <v>0</v>
      </c>
      <c r="AE454" s="396">
        <f t="shared" si="129"/>
        <v>0</v>
      </c>
      <c r="AF454" s="396">
        <f t="shared" si="129"/>
        <v>0</v>
      </c>
      <c r="AG454" s="396">
        <f t="shared" si="129"/>
        <v>0</v>
      </c>
      <c r="AH454" s="396">
        <f t="shared" si="129"/>
        <v>0</v>
      </c>
      <c r="AI454" s="396">
        <f t="shared" si="129"/>
        <v>0</v>
      </c>
      <c r="AJ454" s="396">
        <f t="shared" si="129"/>
        <v>0</v>
      </c>
      <c r="AK454" s="396">
        <f t="shared" si="129"/>
        <v>0</v>
      </c>
      <c r="AL454" s="396">
        <f t="shared" si="129"/>
        <v>0</v>
      </c>
      <c r="AM454" s="396">
        <f t="shared" si="129"/>
        <v>0</v>
      </c>
      <c r="AN454" s="396">
        <f t="shared" si="129"/>
        <v>0</v>
      </c>
      <c r="AO454" s="396">
        <f t="shared" si="129"/>
        <v>0</v>
      </c>
      <c r="AP454" s="396">
        <f t="shared" si="129"/>
        <v>0</v>
      </c>
      <c r="AQ454" s="396">
        <f t="shared" si="129"/>
        <v>0</v>
      </c>
      <c r="AR454" s="396">
        <f t="shared" si="129"/>
        <v>0</v>
      </c>
      <c r="AS454" s="396">
        <f t="shared" si="129"/>
        <v>0</v>
      </c>
      <c r="AT454" s="396">
        <f t="shared" si="129"/>
        <v>0</v>
      </c>
      <c r="AU454" s="396">
        <f t="shared" si="129"/>
        <v>-1</v>
      </c>
      <c r="AV454" s="396">
        <f t="shared" si="129"/>
        <v>0</v>
      </c>
      <c r="AW454" s="396">
        <f t="shared" si="129"/>
        <v>0</v>
      </c>
    </row>
    <row r="455" spans="1:49" ht="19.5" hidden="1" thickBot="1">
      <c r="A455" s="337" t="s">
        <v>284</v>
      </c>
      <c r="B455" s="371" t="s">
        <v>416</v>
      </c>
      <c r="C455" s="1204">
        <f t="shared" si="128"/>
        <v>0</v>
      </c>
      <c r="D455" s="372">
        <f t="shared" si="128"/>
        <v>0</v>
      </c>
      <c r="E455" s="196">
        <f t="shared" si="128"/>
        <v>0</v>
      </c>
      <c r="F455" s="1247"/>
      <c r="G455" s="1247"/>
      <c r="H455" s="1247"/>
      <c r="I455" s="1246"/>
      <c r="J455" s="1246"/>
      <c r="K455" s="1246"/>
      <c r="L455" s="373">
        <f t="shared" ref="L455:AW455" si="130">L49-L252</f>
        <v>0</v>
      </c>
      <c r="M455" s="373">
        <f t="shared" si="130"/>
        <v>0</v>
      </c>
      <c r="N455" s="373">
        <f t="shared" si="130"/>
        <v>0</v>
      </c>
      <c r="O455" s="373">
        <f t="shared" si="130"/>
        <v>0</v>
      </c>
      <c r="P455" s="373">
        <f t="shared" si="130"/>
        <v>0</v>
      </c>
      <c r="Q455" s="373">
        <f t="shared" si="130"/>
        <v>0</v>
      </c>
      <c r="R455" s="373">
        <f t="shared" si="130"/>
        <v>0</v>
      </c>
      <c r="S455" s="373">
        <f t="shared" si="130"/>
        <v>1</v>
      </c>
      <c r="T455" s="373">
        <f t="shared" si="130"/>
        <v>0</v>
      </c>
      <c r="U455" s="373">
        <f t="shared" si="130"/>
        <v>0</v>
      </c>
      <c r="V455" s="373">
        <f t="shared" si="130"/>
        <v>0</v>
      </c>
      <c r="W455" s="373">
        <f t="shared" si="130"/>
        <v>0</v>
      </c>
      <c r="X455" s="373">
        <f t="shared" si="130"/>
        <v>0</v>
      </c>
      <c r="Y455" s="373">
        <f t="shared" si="130"/>
        <v>0</v>
      </c>
      <c r="Z455" s="373">
        <f t="shared" si="130"/>
        <v>0</v>
      </c>
      <c r="AA455" s="373">
        <f t="shared" si="130"/>
        <v>0</v>
      </c>
      <c r="AB455" s="373">
        <f t="shared" si="130"/>
        <v>0</v>
      </c>
      <c r="AC455" s="373">
        <f t="shared" si="130"/>
        <v>0</v>
      </c>
      <c r="AD455" s="373">
        <f t="shared" si="130"/>
        <v>0</v>
      </c>
      <c r="AE455" s="373">
        <f t="shared" si="130"/>
        <v>0</v>
      </c>
      <c r="AF455" s="373">
        <f t="shared" si="130"/>
        <v>0</v>
      </c>
      <c r="AG455" s="373">
        <f t="shared" si="130"/>
        <v>0</v>
      </c>
      <c r="AH455" s="373">
        <f t="shared" si="130"/>
        <v>0</v>
      </c>
      <c r="AI455" s="373">
        <f t="shared" si="130"/>
        <v>0</v>
      </c>
      <c r="AJ455" s="373">
        <f t="shared" si="130"/>
        <v>0</v>
      </c>
      <c r="AK455" s="373">
        <f t="shared" si="130"/>
        <v>0</v>
      </c>
      <c r="AL455" s="373">
        <f t="shared" si="130"/>
        <v>0</v>
      </c>
      <c r="AM455" s="373">
        <f t="shared" si="130"/>
        <v>0</v>
      </c>
      <c r="AN455" s="373">
        <f t="shared" si="130"/>
        <v>0</v>
      </c>
      <c r="AO455" s="373">
        <f t="shared" si="130"/>
        <v>0</v>
      </c>
      <c r="AP455" s="373">
        <f t="shared" si="130"/>
        <v>0</v>
      </c>
      <c r="AQ455" s="373">
        <f t="shared" si="130"/>
        <v>0</v>
      </c>
      <c r="AR455" s="373">
        <f t="shared" si="130"/>
        <v>0</v>
      </c>
      <c r="AS455" s="373">
        <f t="shared" si="130"/>
        <v>0</v>
      </c>
      <c r="AT455" s="373">
        <f t="shared" si="130"/>
        <v>0</v>
      </c>
      <c r="AU455" s="373">
        <f t="shared" si="130"/>
        <v>-1</v>
      </c>
      <c r="AV455" s="373">
        <f t="shared" si="130"/>
        <v>0</v>
      </c>
      <c r="AW455" s="373">
        <f t="shared" si="130"/>
        <v>0</v>
      </c>
    </row>
    <row r="456" spans="1:49" ht="19.5" hidden="1" thickBot="1">
      <c r="A456" s="337" t="s">
        <v>417</v>
      </c>
      <c r="B456" s="371" t="s">
        <v>418</v>
      </c>
      <c r="C456" s="1204">
        <f t="shared" si="128"/>
        <v>1</v>
      </c>
      <c r="D456" s="372">
        <f t="shared" si="128"/>
        <v>-1</v>
      </c>
      <c r="E456" s="196">
        <f t="shared" si="128"/>
        <v>2</v>
      </c>
      <c r="F456" s="1247"/>
      <c r="G456" s="1247"/>
      <c r="H456" s="1247"/>
      <c r="I456" s="1246"/>
      <c r="J456" s="1246"/>
      <c r="K456" s="1246"/>
      <c r="L456" s="373">
        <f t="shared" ref="L456:AW456" si="131">L50-L253</f>
        <v>0</v>
      </c>
      <c r="M456" s="373">
        <f t="shared" si="131"/>
        <v>0</v>
      </c>
      <c r="N456" s="373">
        <f t="shared" si="131"/>
        <v>-1</v>
      </c>
      <c r="O456" s="373">
        <f t="shared" si="131"/>
        <v>2</v>
      </c>
      <c r="P456" s="373">
        <f t="shared" si="131"/>
        <v>0</v>
      </c>
      <c r="Q456" s="373">
        <f t="shared" si="131"/>
        <v>0</v>
      </c>
      <c r="R456" s="373">
        <f t="shared" si="131"/>
        <v>0</v>
      </c>
      <c r="S456" s="373">
        <f t="shared" si="131"/>
        <v>0</v>
      </c>
      <c r="T456" s="373">
        <f t="shared" si="131"/>
        <v>0</v>
      </c>
      <c r="U456" s="373">
        <f t="shared" si="131"/>
        <v>0</v>
      </c>
      <c r="V456" s="373">
        <f t="shared" si="131"/>
        <v>0</v>
      </c>
      <c r="W456" s="373">
        <f t="shared" si="131"/>
        <v>0</v>
      </c>
      <c r="X456" s="373">
        <f t="shared" si="131"/>
        <v>0</v>
      </c>
      <c r="Y456" s="373">
        <f t="shared" si="131"/>
        <v>0</v>
      </c>
      <c r="Z456" s="373">
        <f t="shared" si="131"/>
        <v>0</v>
      </c>
      <c r="AA456" s="373">
        <f t="shared" si="131"/>
        <v>0</v>
      </c>
      <c r="AB456" s="373">
        <f t="shared" si="131"/>
        <v>0</v>
      </c>
      <c r="AC456" s="373">
        <f t="shared" si="131"/>
        <v>0</v>
      </c>
      <c r="AD456" s="373">
        <f t="shared" si="131"/>
        <v>0</v>
      </c>
      <c r="AE456" s="373">
        <f t="shared" si="131"/>
        <v>0</v>
      </c>
      <c r="AF456" s="373">
        <f t="shared" si="131"/>
        <v>0</v>
      </c>
      <c r="AG456" s="373">
        <f t="shared" si="131"/>
        <v>0</v>
      </c>
      <c r="AH456" s="373">
        <f t="shared" si="131"/>
        <v>0</v>
      </c>
      <c r="AI456" s="373">
        <f t="shared" si="131"/>
        <v>0</v>
      </c>
      <c r="AJ456" s="373">
        <f t="shared" si="131"/>
        <v>0</v>
      </c>
      <c r="AK456" s="373">
        <f t="shared" si="131"/>
        <v>0</v>
      </c>
      <c r="AL456" s="373">
        <f t="shared" si="131"/>
        <v>0</v>
      </c>
      <c r="AM456" s="373">
        <f t="shared" si="131"/>
        <v>0</v>
      </c>
      <c r="AN456" s="373">
        <f t="shared" si="131"/>
        <v>0</v>
      </c>
      <c r="AO456" s="373">
        <f t="shared" si="131"/>
        <v>0</v>
      </c>
      <c r="AP456" s="373">
        <f t="shared" si="131"/>
        <v>0</v>
      </c>
      <c r="AQ456" s="373">
        <f t="shared" si="131"/>
        <v>0</v>
      </c>
      <c r="AR456" s="373">
        <f t="shared" si="131"/>
        <v>0</v>
      </c>
      <c r="AS456" s="373">
        <f t="shared" si="131"/>
        <v>0</v>
      </c>
      <c r="AT456" s="373">
        <f t="shared" si="131"/>
        <v>0</v>
      </c>
      <c r="AU456" s="373">
        <f t="shared" si="131"/>
        <v>0</v>
      </c>
      <c r="AV456" s="373">
        <f t="shared" si="131"/>
        <v>0</v>
      </c>
      <c r="AW456" s="373">
        <f t="shared" si="131"/>
        <v>0</v>
      </c>
    </row>
    <row r="457" spans="1:49" ht="19.5" hidden="1" thickBot="1">
      <c r="A457" s="337" t="s">
        <v>419</v>
      </c>
      <c r="B457" s="371" t="s">
        <v>420</v>
      </c>
      <c r="C457" s="1204">
        <f t="shared" si="128"/>
        <v>0</v>
      </c>
      <c r="D457" s="372">
        <f t="shared" si="128"/>
        <v>0</v>
      </c>
      <c r="E457" s="196">
        <f t="shared" si="128"/>
        <v>0</v>
      </c>
      <c r="F457" s="1247"/>
      <c r="G457" s="1247"/>
      <c r="H457" s="1247"/>
      <c r="I457" s="1246"/>
      <c r="J457" s="1246"/>
      <c r="K457" s="1246"/>
      <c r="L457" s="373">
        <f t="shared" ref="L457:AW457" si="132">L51-L254</f>
        <v>0</v>
      </c>
      <c r="M457" s="373">
        <f t="shared" si="132"/>
        <v>0</v>
      </c>
      <c r="N457" s="373">
        <f t="shared" si="132"/>
        <v>0</v>
      </c>
      <c r="O457" s="373">
        <f t="shared" si="132"/>
        <v>0</v>
      </c>
      <c r="P457" s="373">
        <f t="shared" si="132"/>
        <v>0</v>
      </c>
      <c r="Q457" s="373">
        <f t="shared" si="132"/>
        <v>0</v>
      </c>
      <c r="R457" s="373">
        <f t="shared" si="132"/>
        <v>0</v>
      </c>
      <c r="S457" s="373">
        <f t="shared" si="132"/>
        <v>0</v>
      </c>
      <c r="T457" s="373">
        <f t="shared" si="132"/>
        <v>0</v>
      </c>
      <c r="U457" s="373">
        <f t="shared" si="132"/>
        <v>0</v>
      </c>
      <c r="V457" s="373">
        <f t="shared" si="132"/>
        <v>0</v>
      </c>
      <c r="W457" s="373">
        <f t="shared" si="132"/>
        <v>0</v>
      </c>
      <c r="X457" s="373">
        <f t="shared" si="132"/>
        <v>0</v>
      </c>
      <c r="Y457" s="373">
        <f t="shared" si="132"/>
        <v>0</v>
      </c>
      <c r="Z457" s="373">
        <f t="shared" si="132"/>
        <v>0</v>
      </c>
      <c r="AA457" s="373">
        <f t="shared" si="132"/>
        <v>0</v>
      </c>
      <c r="AB457" s="373">
        <f t="shared" si="132"/>
        <v>0</v>
      </c>
      <c r="AC457" s="373">
        <f t="shared" si="132"/>
        <v>0</v>
      </c>
      <c r="AD457" s="373">
        <f t="shared" si="132"/>
        <v>0</v>
      </c>
      <c r="AE457" s="373">
        <f t="shared" si="132"/>
        <v>0</v>
      </c>
      <c r="AF457" s="373">
        <f t="shared" si="132"/>
        <v>0</v>
      </c>
      <c r="AG457" s="373">
        <f t="shared" si="132"/>
        <v>0</v>
      </c>
      <c r="AH457" s="373">
        <f t="shared" si="132"/>
        <v>0</v>
      </c>
      <c r="AI457" s="373">
        <f t="shared" si="132"/>
        <v>0</v>
      </c>
      <c r="AJ457" s="373">
        <f t="shared" si="132"/>
        <v>0</v>
      </c>
      <c r="AK457" s="373">
        <f t="shared" si="132"/>
        <v>0</v>
      </c>
      <c r="AL457" s="373">
        <f t="shared" si="132"/>
        <v>0</v>
      </c>
      <c r="AM457" s="373">
        <f t="shared" si="132"/>
        <v>0</v>
      </c>
      <c r="AN457" s="373">
        <f t="shared" si="132"/>
        <v>0</v>
      </c>
      <c r="AO457" s="373">
        <f t="shared" si="132"/>
        <v>0</v>
      </c>
      <c r="AP457" s="373">
        <f t="shared" si="132"/>
        <v>0</v>
      </c>
      <c r="AQ457" s="373">
        <f t="shared" si="132"/>
        <v>0</v>
      </c>
      <c r="AR457" s="373">
        <f t="shared" si="132"/>
        <v>0</v>
      </c>
      <c r="AS457" s="373">
        <f t="shared" si="132"/>
        <v>0</v>
      </c>
      <c r="AT457" s="373">
        <f t="shared" si="132"/>
        <v>0</v>
      </c>
      <c r="AU457" s="373">
        <f t="shared" si="132"/>
        <v>0</v>
      </c>
      <c r="AV457" s="373">
        <f t="shared" si="132"/>
        <v>0</v>
      </c>
      <c r="AW457" s="373">
        <f t="shared" si="132"/>
        <v>0</v>
      </c>
    </row>
    <row r="458" spans="1:49" ht="19.5" hidden="1" thickBot="1">
      <c r="A458" s="337" t="s">
        <v>421</v>
      </c>
      <c r="B458" s="371" t="s">
        <v>422</v>
      </c>
      <c r="C458" s="1204">
        <f t="shared" si="128"/>
        <v>0</v>
      </c>
      <c r="D458" s="372">
        <f t="shared" si="128"/>
        <v>0</v>
      </c>
      <c r="E458" s="196">
        <f t="shared" si="128"/>
        <v>0</v>
      </c>
      <c r="F458" s="1247"/>
      <c r="G458" s="1247"/>
      <c r="H458" s="1247"/>
      <c r="I458" s="1246"/>
      <c r="J458" s="1246"/>
      <c r="K458" s="1246"/>
      <c r="L458" s="373">
        <f t="shared" ref="L458:AW458" si="133">L52-L255</f>
        <v>0</v>
      </c>
      <c r="M458" s="373">
        <f t="shared" si="133"/>
        <v>0</v>
      </c>
      <c r="N458" s="373">
        <f t="shared" si="133"/>
        <v>0</v>
      </c>
      <c r="O458" s="373">
        <f t="shared" si="133"/>
        <v>0</v>
      </c>
      <c r="P458" s="373">
        <f t="shared" si="133"/>
        <v>0</v>
      </c>
      <c r="Q458" s="373">
        <f t="shared" si="133"/>
        <v>0</v>
      </c>
      <c r="R458" s="373">
        <f t="shared" si="133"/>
        <v>0</v>
      </c>
      <c r="S458" s="373">
        <f t="shared" si="133"/>
        <v>0</v>
      </c>
      <c r="T458" s="373">
        <f t="shared" si="133"/>
        <v>0</v>
      </c>
      <c r="U458" s="373">
        <f t="shared" si="133"/>
        <v>0</v>
      </c>
      <c r="V458" s="373">
        <f t="shared" si="133"/>
        <v>0</v>
      </c>
      <c r="W458" s="373">
        <f t="shared" si="133"/>
        <v>0</v>
      </c>
      <c r="X458" s="373">
        <f t="shared" si="133"/>
        <v>0</v>
      </c>
      <c r="Y458" s="373">
        <f t="shared" si="133"/>
        <v>0</v>
      </c>
      <c r="Z458" s="373">
        <f t="shared" si="133"/>
        <v>0</v>
      </c>
      <c r="AA458" s="373">
        <f t="shared" si="133"/>
        <v>0</v>
      </c>
      <c r="AB458" s="373">
        <f t="shared" si="133"/>
        <v>0</v>
      </c>
      <c r="AC458" s="373">
        <f t="shared" si="133"/>
        <v>0</v>
      </c>
      <c r="AD458" s="373">
        <f t="shared" si="133"/>
        <v>0</v>
      </c>
      <c r="AE458" s="373">
        <f t="shared" si="133"/>
        <v>0</v>
      </c>
      <c r="AF458" s="373">
        <f t="shared" si="133"/>
        <v>0</v>
      </c>
      <c r="AG458" s="373">
        <f t="shared" si="133"/>
        <v>0</v>
      </c>
      <c r="AH458" s="373">
        <f t="shared" si="133"/>
        <v>0</v>
      </c>
      <c r="AI458" s="373">
        <f t="shared" si="133"/>
        <v>0</v>
      </c>
      <c r="AJ458" s="373">
        <f t="shared" si="133"/>
        <v>0</v>
      </c>
      <c r="AK458" s="373">
        <f t="shared" si="133"/>
        <v>0</v>
      </c>
      <c r="AL458" s="373">
        <f t="shared" si="133"/>
        <v>0</v>
      </c>
      <c r="AM458" s="373">
        <f t="shared" si="133"/>
        <v>0</v>
      </c>
      <c r="AN458" s="373">
        <f t="shared" si="133"/>
        <v>0</v>
      </c>
      <c r="AO458" s="373">
        <f t="shared" si="133"/>
        <v>0</v>
      </c>
      <c r="AP458" s="373">
        <f t="shared" si="133"/>
        <v>0</v>
      </c>
      <c r="AQ458" s="373">
        <f t="shared" si="133"/>
        <v>0</v>
      </c>
      <c r="AR458" s="373">
        <f t="shared" si="133"/>
        <v>0</v>
      </c>
      <c r="AS458" s="373">
        <f t="shared" si="133"/>
        <v>0</v>
      </c>
      <c r="AT458" s="373">
        <f t="shared" si="133"/>
        <v>0</v>
      </c>
      <c r="AU458" s="373">
        <f t="shared" si="133"/>
        <v>0</v>
      </c>
      <c r="AV458" s="373">
        <f t="shared" si="133"/>
        <v>0</v>
      </c>
      <c r="AW458" s="373">
        <f t="shared" si="133"/>
        <v>0</v>
      </c>
    </row>
    <row r="459" spans="1:49" ht="19.5" hidden="1" thickBot="1">
      <c r="A459" s="337" t="s">
        <v>423</v>
      </c>
      <c r="B459" s="371" t="s">
        <v>424</v>
      </c>
      <c r="C459" s="1204">
        <f t="shared" si="128"/>
        <v>0</v>
      </c>
      <c r="D459" s="372">
        <f t="shared" si="128"/>
        <v>0</v>
      </c>
      <c r="E459" s="196">
        <f t="shared" si="128"/>
        <v>0</v>
      </c>
      <c r="F459" s="1247"/>
      <c r="G459" s="1247"/>
      <c r="H459" s="1247"/>
      <c r="I459" s="1246"/>
      <c r="J459" s="1246"/>
      <c r="K459" s="1246"/>
      <c r="L459" s="373">
        <f t="shared" ref="L459:AW459" si="134">L53-L256</f>
        <v>0</v>
      </c>
      <c r="M459" s="373">
        <f t="shared" si="134"/>
        <v>0</v>
      </c>
      <c r="N459" s="373">
        <f t="shared" si="134"/>
        <v>0</v>
      </c>
      <c r="O459" s="373">
        <f t="shared" si="134"/>
        <v>0</v>
      </c>
      <c r="P459" s="373">
        <f t="shared" si="134"/>
        <v>0</v>
      </c>
      <c r="Q459" s="373">
        <f t="shared" si="134"/>
        <v>0</v>
      </c>
      <c r="R459" s="373">
        <f t="shared" si="134"/>
        <v>0</v>
      </c>
      <c r="S459" s="373">
        <f t="shared" si="134"/>
        <v>0</v>
      </c>
      <c r="T459" s="373">
        <f t="shared" si="134"/>
        <v>0</v>
      </c>
      <c r="U459" s="373">
        <f t="shared" si="134"/>
        <v>0</v>
      </c>
      <c r="V459" s="373">
        <f t="shared" si="134"/>
        <v>0</v>
      </c>
      <c r="W459" s="373">
        <f t="shared" si="134"/>
        <v>0</v>
      </c>
      <c r="X459" s="373">
        <f t="shared" si="134"/>
        <v>0</v>
      </c>
      <c r="Y459" s="373">
        <f t="shared" si="134"/>
        <v>0</v>
      </c>
      <c r="Z459" s="373">
        <f t="shared" si="134"/>
        <v>0</v>
      </c>
      <c r="AA459" s="373">
        <f t="shared" si="134"/>
        <v>0</v>
      </c>
      <c r="AB459" s="373">
        <f t="shared" si="134"/>
        <v>0</v>
      </c>
      <c r="AC459" s="373">
        <f t="shared" si="134"/>
        <v>0</v>
      </c>
      <c r="AD459" s="373">
        <f t="shared" si="134"/>
        <v>0</v>
      </c>
      <c r="AE459" s="373">
        <f t="shared" si="134"/>
        <v>0</v>
      </c>
      <c r="AF459" s="373">
        <f t="shared" si="134"/>
        <v>0</v>
      </c>
      <c r="AG459" s="373">
        <f t="shared" si="134"/>
        <v>0</v>
      </c>
      <c r="AH459" s="373">
        <f t="shared" si="134"/>
        <v>0</v>
      </c>
      <c r="AI459" s="373">
        <f t="shared" si="134"/>
        <v>0</v>
      </c>
      <c r="AJ459" s="373">
        <f t="shared" si="134"/>
        <v>0</v>
      </c>
      <c r="AK459" s="373">
        <f t="shared" si="134"/>
        <v>0</v>
      </c>
      <c r="AL459" s="373">
        <f t="shared" si="134"/>
        <v>0</v>
      </c>
      <c r="AM459" s="373">
        <f t="shared" si="134"/>
        <v>0</v>
      </c>
      <c r="AN459" s="373">
        <f t="shared" si="134"/>
        <v>0</v>
      </c>
      <c r="AO459" s="373">
        <f t="shared" si="134"/>
        <v>0</v>
      </c>
      <c r="AP459" s="373">
        <f t="shared" si="134"/>
        <v>0</v>
      </c>
      <c r="AQ459" s="373">
        <f t="shared" si="134"/>
        <v>0</v>
      </c>
      <c r="AR459" s="373">
        <f t="shared" si="134"/>
        <v>0</v>
      </c>
      <c r="AS459" s="373">
        <f t="shared" si="134"/>
        <v>0</v>
      </c>
      <c r="AT459" s="373">
        <f t="shared" si="134"/>
        <v>0</v>
      </c>
      <c r="AU459" s="373">
        <f t="shared" si="134"/>
        <v>0</v>
      </c>
      <c r="AV459" s="373">
        <f t="shared" si="134"/>
        <v>0</v>
      </c>
      <c r="AW459" s="373">
        <f t="shared" si="134"/>
        <v>0</v>
      </c>
    </row>
    <row r="460" spans="1:49" ht="19.5" hidden="1" thickBot="1">
      <c r="A460" s="337" t="s">
        <v>425</v>
      </c>
      <c r="B460" s="371" t="s">
        <v>414</v>
      </c>
      <c r="C460" s="1204">
        <f t="shared" si="128"/>
        <v>0</v>
      </c>
      <c r="D460" s="372">
        <f t="shared" si="128"/>
        <v>0</v>
      </c>
      <c r="E460" s="196">
        <f t="shared" si="128"/>
        <v>0</v>
      </c>
      <c r="F460" s="1247"/>
      <c r="G460" s="1247"/>
      <c r="H460" s="1247"/>
      <c r="I460" s="1246"/>
      <c r="J460" s="1246"/>
      <c r="K460" s="1246"/>
      <c r="L460" s="373">
        <f t="shared" ref="L460:AW460" si="135">L54-L257</f>
        <v>0</v>
      </c>
      <c r="M460" s="373">
        <f t="shared" si="135"/>
        <v>0</v>
      </c>
      <c r="N460" s="373">
        <f t="shared" si="135"/>
        <v>0</v>
      </c>
      <c r="O460" s="373">
        <f t="shared" si="135"/>
        <v>0</v>
      </c>
      <c r="P460" s="373">
        <f t="shared" si="135"/>
        <v>0</v>
      </c>
      <c r="Q460" s="373">
        <f t="shared" si="135"/>
        <v>0</v>
      </c>
      <c r="R460" s="373">
        <f t="shared" si="135"/>
        <v>0</v>
      </c>
      <c r="S460" s="373">
        <f t="shared" si="135"/>
        <v>0</v>
      </c>
      <c r="T460" s="373">
        <f t="shared" si="135"/>
        <v>0</v>
      </c>
      <c r="U460" s="373">
        <f t="shared" si="135"/>
        <v>0</v>
      </c>
      <c r="V460" s="373">
        <f t="shared" si="135"/>
        <v>0</v>
      </c>
      <c r="W460" s="373">
        <f t="shared" si="135"/>
        <v>0</v>
      </c>
      <c r="X460" s="373">
        <f t="shared" si="135"/>
        <v>0</v>
      </c>
      <c r="Y460" s="373">
        <f t="shared" si="135"/>
        <v>0</v>
      </c>
      <c r="Z460" s="373">
        <f t="shared" si="135"/>
        <v>0</v>
      </c>
      <c r="AA460" s="373">
        <f t="shared" si="135"/>
        <v>0</v>
      </c>
      <c r="AB460" s="373">
        <f t="shared" si="135"/>
        <v>0</v>
      </c>
      <c r="AC460" s="373">
        <f t="shared" si="135"/>
        <v>0</v>
      </c>
      <c r="AD460" s="373">
        <f t="shared" si="135"/>
        <v>0</v>
      </c>
      <c r="AE460" s="373">
        <f t="shared" si="135"/>
        <v>0</v>
      </c>
      <c r="AF460" s="373">
        <f t="shared" si="135"/>
        <v>0</v>
      </c>
      <c r="AG460" s="373">
        <f t="shared" si="135"/>
        <v>0</v>
      </c>
      <c r="AH460" s="373">
        <f t="shared" si="135"/>
        <v>0</v>
      </c>
      <c r="AI460" s="373">
        <f t="shared" si="135"/>
        <v>0</v>
      </c>
      <c r="AJ460" s="373">
        <f t="shared" si="135"/>
        <v>0</v>
      </c>
      <c r="AK460" s="373">
        <f t="shared" si="135"/>
        <v>0</v>
      </c>
      <c r="AL460" s="373">
        <f t="shared" si="135"/>
        <v>0</v>
      </c>
      <c r="AM460" s="373">
        <f t="shared" si="135"/>
        <v>0</v>
      </c>
      <c r="AN460" s="373">
        <f t="shared" si="135"/>
        <v>0</v>
      </c>
      <c r="AO460" s="373">
        <f t="shared" si="135"/>
        <v>0</v>
      </c>
      <c r="AP460" s="373">
        <f t="shared" si="135"/>
        <v>0</v>
      </c>
      <c r="AQ460" s="373">
        <f t="shared" si="135"/>
        <v>0</v>
      </c>
      <c r="AR460" s="373">
        <f t="shared" si="135"/>
        <v>0</v>
      </c>
      <c r="AS460" s="373">
        <f t="shared" si="135"/>
        <v>0</v>
      </c>
      <c r="AT460" s="373">
        <f t="shared" si="135"/>
        <v>0</v>
      </c>
      <c r="AU460" s="373">
        <f t="shared" si="135"/>
        <v>0</v>
      </c>
      <c r="AV460" s="373">
        <f t="shared" si="135"/>
        <v>0</v>
      </c>
      <c r="AW460" s="373">
        <f t="shared" si="135"/>
        <v>0</v>
      </c>
    </row>
    <row r="461" spans="1:49" ht="19.5" hidden="1" thickBot="1">
      <c r="A461" s="395" t="s">
        <v>426</v>
      </c>
      <c r="B461" s="393" t="s">
        <v>427</v>
      </c>
      <c r="C461" s="1204">
        <f t="shared" si="128"/>
        <v>1</v>
      </c>
      <c r="D461" s="197">
        <f t="shared" si="128"/>
        <v>-1</v>
      </c>
      <c r="E461" s="197">
        <f t="shared" si="128"/>
        <v>2</v>
      </c>
      <c r="F461" s="1247"/>
      <c r="G461" s="1247"/>
      <c r="H461" s="1247"/>
      <c r="I461" s="1245"/>
      <c r="J461" s="1246"/>
      <c r="K461" s="1246"/>
      <c r="L461" s="397">
        <f t="shared" ref="L461:AW461" si="136">L55-L258</f>
        <v>0</v>
      </c>
      <c r="M461" s="397">
        <f t="shared" si="136"/>
        <v>0</v>
      </c>
      <c r="N461" s="397">
        <f t="shared" si="136"/>
        <v>-1</v>
      </c>
      <c r="O461" s="397">
        <f t="shared" si="136"/>
        <v>2</v>
      </c>
      <c r="P461" s="397">
        <f t="shared" si="136"/>
        <v>0</v>
      </c>
      <c r="Q461" s="397">
        <f t="shared" si="136"/>
        <v>0</v>
      </c>
      <c r="R461" s="397">
        <f t="shared" si="136"/>
        <v>0</v>
      </c>
      <c r="S461" s="397">
        <f t="shared" si="136"/>
        <v>1</v>
      </c>
      <c r="T461" s="397">
        <f t="shared" si="136"/>
        <v>0</v>
      </c>
      <c r="U461" s="397">
        <f t="shared" si="136"/>
        <v>0</v>
      </c>
      <c r="V461" s="397">
        <f t="shared" si="136"/>
        <v>0</v>
      </c>
      <c r="W461" s="397">
        <f t="shared" si="136"/>
        <v>0</v>
      </c>
      <c r="X461" s="397">
        <f t="shared" si="136"/>
        <v>0</v>
      </c>
      <c r="Y461" s="397">
        <f t="shared" si="136"/>
        <v>0</v>
      </c>
      <c r="Z461" s="397">
        <f t="shared" si="136"/>
        <v>0</v>
      </c>
      <c r="AA461" s="397">
        <f t="shared" si="136"/>
        <v>0</v>
      </c>
      <c r="AB461" s="397">
        <f t="shared" si="136"/>
        <v>0</v>
      </c>
      <c r="AC461" s="397">
        <f t="shared" si="136"/>
        <v>0</v>
      </c>
      <c r="AD461" s="397">
        <f t="shared" si="136"/>
        <v>0</v>
      </c>
      <c r="AE461" s="397">
        <f t="shared" si="136"/>
        <v>0</v>
      </c>
      <c r="AF461" s="397">
        <f t="shared" si="136"/>
        <v>0</v>
      </c>
      <c r="AG461" s="397">
        <f t="shared" si="136"/>
        <v>0</v>
      </c>
      <c r="AH461" s="397">
        <f t="shared" si="136"/>
        <v>0</v>
      </c>
      <c r="AI461" s="397">
        <f t="shared" si="136"/>
        <v>0</v>
      </c>
      <c r="AJ461" s="397">
        <f t="shared" si="136"/>
        <v>0</v>
      </c>
      <c r="AK461" s="397">
        <f t="shared" si="136"/>
        <v>0</v>
      </c>
      <c r="AL461" s="397">
        <f t="shared" si="136"/>
        <v>0</v>
      </c>
      <c r="AM461" s="397">
        <f t="shared" si="136"/>
        <v>0</v>
      </c>
      <c r="AN461" s="397">
        <f t="shared" si="136"/>
        <v>0</v>
      </c>
      <c r="AO461" s="397">
        <f t="shared" si="136"/>
        <v>0</v>
      </c>
      <c r="AP461" s="397">
        <f t="shared" si="136"/>
        <v>0</v>
      </c>
      <c r="AQ461" s="397">
        <f t="shared" si="136"/>
        <v>0</v>
      </c>
      <c r="AR461" s="397">
        <f t="shared" si="136"/>
        <v>0</v>
      </c>
      <c r="AS461" s="397">
        <f t="shared" si="136"/>
        <v>0</v>
      </c>
      <c r="AT461" s="397">
        <f t="shared" si="136"/>
        <v>0</v>
      </c>
      <c r="AU461" s="397">
        <f t="shared" si="136"/>
        <v>-1</v>
      </c>
      <c r="AV461" s="397">
        <f t="shared" si="136"/>
        <v>0</v>
      </c>
      <c r="AW461" s="397">
        <f t="shared" si="136"/>
        <v>0</v>
      </c>
    </row>
    <row r="462" spans="1:49" ht="19.5" hidden="1" thickBot="1">
      <c r="A462" s="337" t="s">
        <v>428</v>
      </c>
      <c r="B462" s="371" t="s">
        <v>429</v>
      </c>
      <c r="C462" s="1204">
        <f t="shared" si="128"/>
        <v>1</v>
      </c>
      <c r="D462" s="372">
        <f t="shared" si="128"/>
        <v>-1</v>
      </c>
      <c r="E462" s="196">
        <f t="shared" si="128"/>
        <v>2</v>
      </c>
      <c r="F462" s="1247"/>
      <c r="G462" s="1247"/>
      <c r="H462" s="1247"/>
      <c r="I462" s="1246"/>
      <c r="J462" s="1246"/>
      <c r="K462" s="1246"/>
      <c r="L462" s="373">
        <f t="shared" ref="L462:AW462" si="137">L56-L259</f>
        <v>0</v>
      </c>
      <c r="M462" s="373">
        <f t="shared" si="137"/>
        <v>0</v>
      </c>
      <c r="N462" s="373">
        <f t="shared" si="137"/>
        <v>-1</v>
      </c>
      <c r="O462" s="373">
        <f t="shared" si="137"/>
        <v>2</v>
      </c>
      <c r="P462" s="373">
        <f t="shared" si="137"/>
        <v>0</v>
      </c>
      <c r="Q462" s="373">
        <f t="shared" si="137"/>
        <v>0</v>
      </c>
      <c r="R462" s="373">
        <f t="shared" si="137"/>
        <v>0</v>
      </c>
      <c r="S462" s="373">
        <f t="shared" si="137"/>
        <v>1</v>
      </c>
      <c r="T462" s="373">
        <f t="shared" si="137"/>
        <v>0</v>
      </c>
      <c r="U462" s="373">
        <f t="shared" si="137"/>
        <v>0</v>
      </c>
      <c r="V462" s="373">
        <f t="shared" si="137"/>
        <v>0</v>
      </c>
      <c r="W462" s="373">
        <f t="shared" si="137"/>
        <v>0</v>
      </c>
      <c r="X462" s="373">
        <f t="shared" si="137"/>
        <v>0</v>
      </c>
      <c r="Y462" s="373">
        <f t="shared" si="137"/>
        <v>0</v>
      </c>
      <c r="Z462" s="373">
        <f t="shared" si="137"/>
        <v>0</v>
      </c>
      <c r="AA462" s="373">
        <f t="shared" si="137"/>
        <v>0</v>
      </c>
      <c r="AB462" s="373">
        <f t="shared" si="137"/>
        <v>0</v>
      </c>
      <c r="AC462" s="373">
        <f t="shared" si="137"/>
        <v>0</v>
      </c>
      <c r="AD462" s="373">
        <f t="shared" si="137"/>
        <v>0</v>
      </c>
      <c r="AE462" s="373">
        <f t="shared" si="137"/>
        <v>0</v>
      </c>
      <c r="AF462" s="373">
        <f t="shared" si="137"/>
        <v>0</v>
      </c>
      <c r="AG462" s="373">
        <f t="shared" si="137"/>
        <v>0</v>
      </c>
      <c r="AH462" s="373">
        <f t="shared" si="137"/>
        <v>0</v>
      </c>
      <c r="AI462" s="373">
        <f t="shared" si="137"/>
        <v>0</v>
      </c>
      <c r="AJ462" s="373">
        <f t="shared" si="137"/>
        <v>0</v>
      </c>
      <c r="AK462" s="373">
        <f t="shared" si="137"/>
        <v>0</v>
      </c>
      <c r="AL462" s="373">
        <f t="shared" si="137"/>
        <v>0</v>
      </c>
      <c r="AM462" s="373">
        <f t="shared" si="137"/>
        <v>0</v>
      </c>
      <c r="AN462" s="373">
        <f t="shared" si="137"/>
        <v>0</v>
      </c>
      <c r="AO462" s="373">
        <f t="shared" si="137"/>
        <v>0</v>
      </c>
      <c r="AP462" s="373">
        <f t="shared" si="137"/>
        <v>0</v>
      </c>
      <c r="AQ462" s="373">
        <f t="shared" si="137"/>
        <v>0</v>
      </c>
      <c r="AR462" s="373">
        <f t="shared" si="137"/>
        <v>0</v>
      </c>
      <c r="AS462" s="373">
        <f t="shared" si="137"/>
        <v>0</v>
      </c>
      <c r="AT462" s="373">
        <f t="shared" si="137"/>
        <v>0</v>
      </c>
      <c r="AU462" s="373">
        <f t="shared" si="137"/>
        <v>-1</v>
      </c>
      <c r="AV462" s="373">
        <f t="shared" si="137"/>
        <v>0</v>
      </c>
      <c r="AW462" s="373">
        <f t="shared" si="137"/>
        <v>0</v>
      </c>
    </row>
    <row r="463" spans="1:49" ht="19.5" hidden="1" thickBot="1">
      <c r="A463" s="337" t="s">
        <v>430</v>
      </c>
      <c r="B463" s="371" t="s">
        <v>431</v>
      </c>
      <c r="C463" s="1204">
        <f t="shared" si="128"/>
        <v>0</v>
      </c>
      <c r="D463" s="372">
        <f t="shared" si="128"/>
        <v>0</v>
      </c>
      <c r="E463" s="196">
        <f t="shared" si="128"/>
        <v>0</v>
      </c>
      <c r="F463" s="1247"/>
      <c r="G463" s="1247"/>
      <c r="H463" s="1247"/>
      <c r="I463" s="1246"/>
      <c r="J463" s="1246"/>
      <c r="K463" s="1246"/>
      <c r="L463" s="373">
        <f t="shared" ref="L463:AW463" si="138">L57-L260</f>
        <v>0</v>
      </c>
      <c r="M463" s="373">
        <f t="shared" si="138"/>
        <v>0</v>
      </c>
      <c r="N463" s="373">
        <f t="shared" si="138"/>
        <v>0</v>
      </c>
      <c r="O463" s="373">
        <f t="shared" si="138"/>
        <v>0</v>
      </c>
      <c r="P463" s="373">
        <f t="shared" si="138"/>
        <v>0</v>
      </c>
      <c r="Q463" s="373">
        <f t="shared" si="138"/>
        <v>0</v>
      </c>
      <c r="R463" s="373">
        <f t="shared" si="138"/>
        <v>0</v>
      </c>
      <c r="S463" s="373">
        <f t="shared" si="138"/>
        <v>0</v>
      </c>
      <c r="T463" s="373">
        <f t="shared" si="138"/>
        <v>0</v>
      </c>
      <c r="U463" s="373">
        <f t="shared" si="138"/>
        <v>0</v>
      </c>
      <c r="V463" s="373">
        <f t="shared" si="138"/>
        <v>0</v>
      </c>
      <c r="W463" s="373">
        <f t="shared" si="138"/>
        <v>0</v>
      </c>
      <c r="X463" s="373">
        <f t="shared" si="138"/>
        <v>0</v>
      </c>
      <c r="Y463" s="373">
        <f t="shared" si="138"/>
        <v>0</v>
      </c>
      <c r="Z463" s="373">
        <f t="shared" si="138"/>
        <v>0</v>
      </c>
      <c r="AA463" s="373">
        <f t="shared" si="138"/>
        <v>0</v>
      </c>
      <c r="AB463" s="373">
        <f t="shared" si="138"/>
        <v>0</v>
      </c>
      <c r="AC463" s="373">
        <f t="shared" si="138"/>
        <v>0</v>
      </c>
      <c r="AD463" s="373">
        <f t="shared" si="138"/>
        <v>0</v>
      </c>
      <c r="AE463" s="373">
        <f t="shared" si="138"/>
        <v>0</v>
      </c>
      <c r="AF463" s="373">
        <f t="shared" si="138"/>
        <v>0</v>
      </c>
      <c r="AG463" s="373">
        <f t="shared" si="138"/>
        <v>0</v>
      </c>
      <c r="AH463" s="373">
        <f t="shared" si="138"/>
        <v>0</v>
      </c>
      <c r="AI463" s="373">
        <f t="shared" si="138"/>
        <v>0</v>
      </c>
      <c r="AJ463" s="373">
        <f t="shared" si="138"/>
        <v>0</v>
      </c>
      <c r="AK463" s="373">
        <f t="shared" si="138"/>
        <v>0</v>
      </c>
      <c r="AL463" s="373">
        <f t="shared" si="138"/>
        <v>0</v>
      </c>
      <c r="AM463" s="373">
        <f t="shared" si="138"/>
        <v>0</v>
      </c>
      <c r="AN463" s="373">
        <f t="shared" si="138"/>
        <v>0</v>
      </c>
      <c r="AO463" s="373">
        <f t="shared" si="138"/>
        <v>0</v>
      </c>
      <c r="AP463" s="373">
        <f t="shared" si="138"/>
        <v>0</v>
      </c>
      <c r="AQ463" s="373">
        <f t="shared" si="138"/>
        <v>0</v>
      </c>
      <c r="AR463" s="373">
        <f t="shared" si="138"/>
        <v>0</v>
      </c>
      <c r="AS463" s="373">
        <f t="shared" si="138"/>
        <v>0</v>
      </c>
      <c r="AT463" s="373">
        <f t="shared" si="138"/>
        <v>0</v>
      </c>
      <c r="AU463" s="373">
        <f t="shared" si="138"/>
        <v>0</v>
      </c>
      <c r="AV463" s="373">
        <f t="shared" si="138"/>
        <v>0</v>
      </c>
      <c r="AW463" s="373">
        <f t="shared" si="138"/>
        <v>0</v>
      </c>
    </row>
    <row r="464" spans="1:49" ht="19.5" hidden="1" thickBot="1">
      <c r="A464" s="337" t="s">
        <v>432</v>
      </c>
      <c r="B464" s="371" t="s">
        <v>433</v>
      </c>
      <c r="C464" s="1204">
        <f t="shared" si="128"/>
        <v>0</v>
      </c>
      <c r="D464" s="372">
        <f t="shared" si="128"/>
        <v>0</v>
      </c>
      <c r="E464" s="196">
        <f t="shared" si="128"/>
        <v>0</v>
      </c>
      <c r="F464" s="1247"/>
      <c r="G464" s="1247"/>
      <c r="H464" s="1247"/>
      <c r="I464" s="1246"/>
      <c r="J464" s="1246"/>
      <c r="K464" s="1246"/>
      <c r="L464" s="373">
        <f t="shared" ref="L464:AW464" si="139">L58-L261</f>
        <v>0</v>
      </c>
      <c r="M464" s="373">
        <f t="shared" si="139"/>
        <v>0</v>
      </c>
      <c r="N464" s="373">
        <f t="shared" si="139"/>
        <v>0</v>
      </c>
      <c r="O464" s="373">
        <f t="shared" si="139"/>
        <v>0</v>
      </c>
      <c r="P464" s="373">
        <f t="shared" si="139"/>
        <v>0</v>
      </c>
      <c r="Q464" s="373">
        <f t="shared" si="139"/>
        <v>0</v>
      </c>
      <c r="R464" s="373">
        <f t="shared" si="139"/>
        <v>0</v>
      </c>
      <c r="S464" s="373">
        <f t="shared" si="139"/>
        <v>0</v>
      </c>
      <c r="T464" s="373">
        <f t="shared" si="139"/>
        <v>0</v>
      </c>
      <c r="U464" s="373">
        <f t="shared" si="139"/>
        <v>0</v>
      </c>
      <c r="V464" s="373">
        <f t="shared" si="139"/>
        <v>0</v>
      </c>
      <c r="W464" s="373">
        <f t="shared" si="139"/>
        <v>0</v>
      </c>
      <c r="X464" s="373">
        <f t="shared" si="139"/>
        <v>0</v>
      </c>
      <c r="Y464" s="373">
        <f t="shared" si="139"/>
        <v>0</v>
      </c>
      <c r="Z464" s="373">
        <f t="shared" si="139"/>
        <v>0</v>
      </c>
      <c r="AA464" s="373">
        <f t="shared" si="139"/>
        <v>0</v>
      </c>
      <c r="AB464" s="373">
        <f t="shared" si="139"/>
        <v>0</v>
      </c>
      <c r="AC464" s="373">
        <f t="shared" si="139"/>
        <v>0</v>
      </c>
      <c r="AD464" s="373">
        <f t="shared" si="139"/>
        <v>0</v>
      </c>
      <c r="AE464" s="373">
        <f t="shared" si="139"/>
        <v>0</v>
      </c>
      <c r="AF464" s="373">
        <f t="shared" si="139"/>
        <v>0</v>
      </c>
      <c r="AG464" s="373">
        <f t="shared" si="139"/>
        <v>0</v>
      </c>
      <c r="AH464" s="373">
        <f t="shared" si="139"/>
        <v>0</v>
      </c>
      <c r="AI464" s="373">
        <f t="shared" si="139"/>
        <v>0</v>
      </c>
      <c r="AJ464" s="373">
        <f t="shared" si="139"/>
        <v>0</v>
      </c>
      <c r="AK464" s="373">
        <f t="shared" si="139"/>
        <v>0</v>
      </c>
      <c r="AL464" s="373">
        <f t="shared" si="139"/>
        <v>0</v>
      </c>
      <c r="AM464" s="373">
        <f t="shared" si="139"/>
        <v>0</v>
      </c>
      <c r="AN464" s="373">
        <f t="shared" si="139"/>
        <v>0</v>
      </c>
      <c r="AO464" s="373">
        <f t="shared" si="139"/>
        <v>0</v>
      </c>
      <c r="AP464" s="373">
        <f t="shared" si="139"/>
        <v>0</v>
      </c>
      <c r="AQ464" s="373">
        <f t="shared" si="139"/>
        <v>0</v>
      </c>
      <c r="AR464" s="373">
        <f t="shared" si="139"/>
        <v>0</v>
      </c>
      <c r="AS464" s="373">
        <f t="shared" si="139"/>
        <v>0</v>
      </c>
      <c r="AT464" s="373">
        <f t="shared" si="139"/>
        <v>0</v>
      </c>
      <c r="AU464" s="373">
        <f t="shared" si="139"/>
        <v>0</v>
      </c>
      <c r="AV464" s="373">
        <f t="shared" si="139"/>
        <v>0</v>
      </c>
      <c r="AW464" s="373">
        <f t="shared" si="139"/>
        <v>0</v>
      </c>
    </row>
    <row r="465" spans="1:49" ht="19.5" hidden="1" thickBot="1">
      <c r="A465" s="398">
        <v>6</v>
      </c>
      <c r="B465" s="393" t="s">
        <v>434</v>
      </c>
      <c r="C465" s="1204">
        <f t="shared" si="128"/>
        <v>26</v>
      </c>
      <c r="D465" s="197">
        <f t="shared" si="128"/>
        <v>14</v>
      </c>
      <c r="E465" s="197">
        <f t="shared" si="128"/>
        <v>12</v>
      </c>
      <c r="F465" s="1247"/>
      <c r="G465" s="1247"/>
      <c r="H465" s="1247"/>
      <c r="I465" s="1245"/>
      <c r="J465" s="1246"/>
      <c r="K465" s="1246"/>
      <c r="L465" s="396">
        <f t="shared" ref="L465:AW465" si="140">L59-L262</f>
        <v>0</v>
      </c>
      <c r="M465" s="396">
        <f t="shared" si="140"/>
        <v>-1</v>
      </c>
      <c r="N465" s="396">
        <f t="shared" si="140"/>
        <v>1</v>
      </c>
      <c r="O465" s="396">
        <f t="shared" si="140"/>
        <v>2</v>
      </c>
      <c r="P465" s="396">
        <f t="shared" si="140"/>
        <v>0</v>
      </c>
      <c r="Q465" s="396">
        <f t="shared" si="140"/>
        <v>1</v>
      </c>
      <c r="R465" s="396">
        <f t="shared" si="140"/>
        <v>6</v>
      </c>
      <c r="S465" s="396">
        <f t="shared" si="140"/>
        <v>0</v>
      </c>
      <c r="T465" s="396">
        <f t="shared" si="140"/>
        <v>0</v>
      </c>
      <c r="U465" s="396">
        <f t="shared" si="140"/>
        <v>4</v>
      </c>
      <c r="V465" s="396">
        <f t="shared" si="140"/>
        <v>0</v>
      </c>
      <c r="W465" s="396">
        <f t="shared" si="140"/>
        <v>4</v>
      </c>
      <c r="X465" s="396">
        <f t="shared" si="140"/>
        <v>0</v>
      </c>
      <c r="Y465" s="396">
        <f t="shared" si="140"/>
        <v>9</v>
      </c>
      <c r="Z465" s="396">
        <f t="shared" si="140"/>
        <v>-1</v>
      </c>
      <c r="AA465" s="396">
        <f t="shared" si="140"/>
        <v>-3</v>
      </c>
      <c r="AB465" s="396">
        <f t="shared" si="140"/>
        <v>1</v>
      </c>
      <c r="AC465" s="396">
        <f t="shared" si="140"/>
        <v>0</v>
      </c>
      <c r="AD465" s="396">
        <f t="shared" si="140"/>
        <v>0</v>
      </c>
      <c r="AE465" s="396">
        <f t="shared" si="140"/>
        <v>0</v>
      </c>
      <c r="AF465" s="396">
        <f t="shared" si="140"/>
        <v>0</v>
      </c>
      <c r="AG465" s="396">
        <f t="shared" si="140"/>
        <v>1</v>
      </c>
      <c r="AH465" s="396">
        <f t="shared" si="140"/>
        <v>0</v>
      </c>
      <c r="AI465" s="396">
        <f t="shared" si="140"/>
        <v>-2</v>
      </c>
      <c r="AJ465" s="396">
        <f t="shared" si="140"/>
        <v>0</v>
      </c>
      <c r="AK465" s="396">
        <f t="shared" si="140"/>
        <v>-2</v>
      </c>
      <c r="AL465" s="396">
        <f t="shared" si="140"/>
        <v>2</v>
      </c>
      <c r="AM465" s="396">
        <f t="shared" si="140"/>
        <v>1</v>
      </c>
      <c r="AN465" s="396">
        <f t="shared" si="140"/>
        <v>0</v>
      </c>
      <c r="AO465" s="396">
        <f t="shared" si="140"/>
        <v>0</v>
      </c>
      <c r="AP465" s="396">
        <f t="shared" si="140"/>
        <v>0</v>
      </c>
      <c r="AQ465" s="396">
        <f t="shared" si="140"/>
        <v>-1</v>
      </c>
      <c r="AR465" s="396">
        <f t="shared" si="140"/>
        <v>5</v>
      </c>
      <c r="AS465" s="396">
        <f t="shared" si="140"/>
        <v>0</v>
      </c>
      <c r="AT465" s="396">
        <f t="shared" si="140"/>
        <v>-1</v>
      </c>
      <c r="AU465" s="396">
        <f t="shared" si="140"/>
        <v>-1</v>
      </c>
      <c r="AV465" s="396">
        <f t="shared" si="140"/>
        <v>1</v>
      </c>
      <c r="AW465" s="396">
        <f t="shared" si="140"/>
        <v>0</v>
      </c>
    </row>
    <row r="466" spans="1:49" ht="19.5" hidden="1" thickBot="1">
      <c r="A466" s="337" t="s">
        <v>435</v>
      </c>
      <c r="B466" s="399" t="s">
        <v>289</v>
      </c>
      <c r="C466" s="1204">
        <f t="shared" si="128"/>
        <v>-2</v>
      </c>
      <c r="D466" s="372">
        <f t="shared" si="128"/>
        <v>5</v>
      </c>
      <c r="E466" s="196">
        <f t="shared" si="128"/>
        <v>-7</v>
      </c>
      <c r="F466" s="1247"/>
      <c r="G466" s="1247"/>
      <c r="H466" s="1247"/>
      <c r="I466" s="1246"/>
      <c r="J466" s="1246"/>
      <c r="K466" s="1246"/>
      <c r="L466" s="373">
        <f t="shared" ref="L466:AW466" si="141">L60-L263</f>
        <v>0</v>
      </c>
      <c r="M466" s="373">
        <f t="shared" si="141"/>
        <v>-1</v>
      </c>
      <c r="N466" s="373">
        <f t="shared" si="141"/>
        <v>1</v>
      </c>
      <c r="O466" s="373">
        <f t="shared" si="141"/>
        <v>0</v>
      </c>
      <c r="P466" s="373">
        <f t="shared" si="141"/>
        <v>0</v>
      </c>
      <c r="Q466" s="373">
        <f t="shared" si="141"/>
        <v>0</v>
      </c>
      <c r="R466" s="373">
        <f t="shared" si="141"/>
        <v>1</v>
      </c>
      <c r="S466" s="373">
        <f t="shared" si="141"/>
        <v>-2</v>
      </c>
      <c r="T466" s="373">
        <f t="shared" si="141"/>
        <v>0</v>
      </c>
      <c r="U466" s="373">
        <f t="shared" si="141"/>
        <v>0</v>
      </c>
      <c r="V466" s="373">
        <f t="shared" si="141"/>
        <v>0</v>
      </c>
      <c r="W466" s="373">
        <f t="shared" si="141"/>
        <v>0</v>
      </c>
      <c r="X466" s="373">
        <f t="shared" si="141"/>
        <v>0</v>
      </c>
      <c r="Y466" s="373">
        <f t="shared" si="141"/>
        <v>0</v>
      </c>
      <c r="Z466" s="373">
        <f t="shared" si="141"/>
        <v>0</v>
      </c>
      <c r="AA466" s="373">
        <f t="shared" si="141"/>
        <v>0</v>
      </c>
      <c r="AB466" s="373">
        <f t="shared" si="141"/>
        <v>0</v>
      </c>
      <c r="AC466" s="373">
        <f t="shared" si="141"/>
        <v>0</v>
      </c>
      <c r="AD466" s="373">
        <f t="shared" si="141"/>
        <v>0</v>
      </c>
      <c r="AE466" s="373">
        <f t="shared" si="141"/>
        <v>-1</v>
      </c>
      <c r="AF466" s="373">
        <f t="shared" si="141"/>
        <v>0</v>
      </c>
      <c r="AG466" s="373">
        <f t="shared" si="141"/>
        <v>0</v>
      </c>
      <c r="AH466" s="373">
        <f t="shared" si="141"/>
        <v>1</v>
      </c>
      <c r="AI466" s="373">
        <f t="shared" si="141"/>
        <v>-2</v>
      </c>
      <c r="AJ466" s="373">
        <f t="shared" si="141"/>
        <v>0</v>
      </c>
      <c r="AK466" s="373">
        <f t="shared" si="141"/>
        <v>1</v>
      </c>
      <c r="AL466" s="373">
        <f t="shared" si="141"/>
        <v>0</v>
      </c>
      <c r="AM466" s="373">
        <f t="shared" si="141"/>
        <v>-1</v>
      </c>
      <c r="AN466" s="373">
        <f t="shared" si="141"/>
        <v>0</v>
      </c>
      <c r="AO466" s="373">
        <f t="shared" si="141"/>
        <v>0</v>
      </c>
      <c r="AP466" s="373">
        <f t="shared" si="141"/>
        <v>0</v>
      </c>
      <c r="AQ466" s="373">
        <f t="shared" si="141"/>
        <v>-1</v>
      </c>
      <c r="AR466" s="373">
        <f t="shared" si="141"/>
        <v>2</v>
      </c>
      <c r="AS466" s="373">
        <f t="shared" si="141"/>
        <v>0</v>
      </c>
      <c r="AT466" s="373">
        <f t="shared" si="141"/>
        <v>0</v>
      </c>
      <c r="AU466" s="373">
        <f t="shared" si="141"/>
        <v>0</v>
      </c>
      <c r="AV466" s="373">
        <f t="shared" si="141"/>
        <v>0</v>
      </c>
      <c r="AW466" s="373">
        <f t="shared" si="141"/>
        <v>0</v>
      </c>
    </row>
    <row r="467" spans="1:49" ht="32.25" hidden="1" thickBot="1">
      <c r="A467" s="337" t="s">
        <v>436</v>
      </c>
      <c r="B467" s="399" t="s">
        <v>290</v>
      </c>
      <c r="C467" s="1204">
        <f t="shared" si="128"/>
        <v>0</v>
      </c>
      <c r="D467" s="372">
        <f t="shared" si="128"/>
        <v>0</v>
      </c>
      <c r="E467" s="196">
        <f t="shared" si="128"/>
        <v>0</v>
      </c>
      <c r="F467" s="1247"/>
      <c r="G467" s="1247"/>
      <c r="H467" s="1247"/>
      <c r="I467" s="1246"/>
      <c r="J467" s="1246"/>
      <c r="K467" s="1246"/>
      <c r="L467" s="373">
        <f t="shared" ref="L467:AW467" si="142">L61-L264</f>
        <v>0</v>
      </c>
      <c r="M467" s="373">
        <f t="shared" si="142"/>
        <v>0</v>
      </c>
      <c r="N467" s="373">
        <f t="shared" si="142"/>
        <v>0</v>
      </c>
      <c r="O467" s="373">
        <f t="shared" si="142"/>
        <v>0</v>
      </c>
      <c r="P467" s="373">
        <f t="shared" si="142"/>
        <v>0</v>
      </c>
      <c r="Q467" s="373">
        <f t="shared" si="142"/>
        <v>0</v>
      </c>
      <c r="R467" s="373">
        <f t="shared" si="142"/>
        <v>0</v>
      </c>
      <c r="S467" s="373">
        <f t="shared" si="142"/>
        <v>0</v>
      </c>
      <c r="T467" s="373">
        <f t="shared" si="142"/>
        <v>0</v>
      </c>
      <c r="U467" s="373">
        <f t="shared" si="142"/>
        <v>0</v>
      </c>
      <c r="V467" s="373">
        <f t="shared" si="142"/>
        <v>0</v>
      </c>
      <c r="W467" s="373">
        <f t="shared" si="142"/>
        <v>0</v>
      </c>
      <c r="X467" s="373">
        <f t="shared" si="142"/>
        <v>0</v>
      </c>
      <c r="Y467" s="373">
        <f t="shared" si="142"/>
        <v>0</v>
      </c>
      <c r="Z467" s="373">
        <f t="shared" si="142"/>
        <v>0</v>
      </c>
      <c r="AA467" s="373">
        <f t="shared" si="142"/>
        <v>0</v>
      </c>
      <c r="AB467" s="373">
        <f t="shared" si="142"/>
        <v>0</v>
      </c>
      <c r="AC467" s="373">
        <f t="shared" si="142"/>
        <v>0</v>
      </c>
      <c r="AD467" s="373">
        <f t="shared" si="142"/>
        <v>0</v>
      </c>
      <c r="AE467" s="373">
        <f t="shared" si="142"/>
        <v>0</v>
      </c>
      <c r="AF467" s="373">
        <f t="shared" si="142"/>
        <v>0</v>
      </c>
      <c r="AG467" s="373">
        <f t="shared" si="142"/>
        <v>0</v>
      </c>
      <c r="AH467" s="373">
        <f t="shared" si="142"/>
        <v>0</v>
      </c>
      <c r="AI467" s="373">
        <f t="shared" si="142"/>
        <v>0</v>
      </c>
      <c r="AJ467" s="373">
        <f t="shared" si="142"/>
        <v>0</v>
      </c>
      <c r="AK467" s="373">
        <f t="shared" si="142"/>
        <v>0</v>
      </c>
      <c r="AL467" s="373">
        <f t="shared" si="142"/>
        <v>0</v>
      </c>
      <c r="AM467" s="373">
        <f t="shared" si="142"/>
        <v>0</v>
      </c>
      <c r="AN467" s="373">
        <f t="shared" si="142"/>
        <v>0</v>
      </c>
      <c r="AO467" s="373">
        <f t="shared" si="142"/>
        <v>0</v>
      </c>
      <c r="AP467" s="373">
        <f t="shared" si="142"/>
        <v>0</v>
      </c>
      <c r="AQ467" s="373">
        <f t="shared" si="142"/>
        <v>0</v>
      </c>
      <c r="AR467" s="373">
        <f t="shared" si="142"/>
        <v>0</v>
      </c>
      <c r="AS467" s="373">
        <f t="shared" si="142"/>
        <v>0</v>
      </c>
      <c r="AT467" s="373">
        <f t="shared" si="142"/>
        <v>0</v>
      </c>
      <c r="AU467" s="373">
        <f t="shared" si="142"/>
        <v>0</v>
      </c>
      <c r="AV467" s="373">
        <f t="shared" si="142"/>
        <v>0</v>
      </c>
      <c r="AW467" s="373">
        <f t="shared" si="142"/>
        <v>0</v>
      </c>
    </row>
    <row r="468" spans="1:49" ht="32.25" hidden="1" thickBot="1">
      <c r="A468" s="337" t="s">
        <v>437</v>
      </c>
      <c r="B468" s="1214" t="s">
        <v>291</v>
      </c>
      <c r="C468" s="1204">
        <f t="shared" si="128"/>
        <v>5</v>
      </c>
      <c r="D468" s="372">
        <f t="shared" si="128"/>
        <v>-1</v>
      </c>
      <c r="E468" s="196">
        <f t="shared" si="128"/>
        <v>6</v>
      </c>
      <c r="F468" s="1247"/>
      <c r="G468" s="1247"/>
      <c r="H468" s="1247"/>
      <c r="I468" s="1246"/>
      <c r="J468" s="1246"/>
      <c r="K468" s="1246"/>
      <c r="L468" s="373">
        <f t="shared" ref="L468:AW468" si="143">L62-L265</f>
        <v>0</v>
      </c>
      <c r="M468" s="373">
        <f t="shared" si="143"/>
        <v>0</v>
      </c>
      <c r="N468" s="373">
        <f t="shared" si="143"/>
        <v>0</v>
      </c>
      <c r="O468" s="373">
        <f t="shared" si="143"/>
        <v>0</v>
      </c>
      <c r="P468" s="373">
        <f t="shared" si="143"/>
        <v>0</v>
      </c>
      <c r="Q468" s="373">
        <f t="shared" si="143"/>
        <v>0</v>
      </c>
      <c r="R468" s="373">
        <f t="shared" si="143"/>
        <v>2</v>
      </c>
      <c r="S468" s="373">
        <f t="shared" si="143"/>
        <v>0</v>
      </c>
      <c r="T468" s="373">
        <f t="shared" si="143"/>
        <v>0</v>
      </c>
      <c r="U468" s="373">
        <f t="shared" si="143"/>
        <v>2</v>
      </c>
      <c r="V468" s="373">
        <f t="shared" si="143"/>
        <v>0</v>
      </c>
      <c r="W468" s="373">
        <f t="shared" si="143"/>
        <v>2</v>
      </c>
      <c r="X468" s="373">
        <f t="shared" si="143"/>
        <v>0</v>
      </c>
      <c r="Y468" s="373">
        <f t="shared" si="143"/>
        <v>2</v>
      </c>
      <c r="Z468" s="373">
        <f t="shared" si="143"/>
        <v>-1</v>
      </c>
      <c r="AA468" s="373">
        <f t="shared" si="143"/>
        <v>-1</v>
      </c>
      <c r="AB468" s="373">
        <f t="shared" si="143"/>
        <v>0</v>
      </c>
      <c r="AC468" s="373">
        <f t="shared" si="143"/>
        <v>0</v>
      </c>
      <c r="AD468" s="373">
        <f t="shared" si="143"/>
        <v>0</v>
      </c>
      <c r="AE468" s="373">
        <f t="shared" si="143"/>
        <v>0</v>
      </c>
      <c r="AF468" s="373">
        <f t="shared" si="143"/>
        <v>0</v>
      </c>
      <c r="AG468" s="373">
        <f t="shared" si="143"/>
        <v>0</v>
      </c>
      <c r="AH468" s="373">
        <f t="shared" si="143"/>
        <v>0</v>
      </c>
      <c r="AI468" s="373">
        <f t="shared" si="143"/>
        <v>0</v>
      </c>
      <c r="AJ468" s="373">
        <f t="shared" si="143"/>
        <v>0</v>
      </c>
      <c r="AK468" s="373">
        <f t="shared" si="143"/>
        <v>0</v>
      </c>
      <c r="AL468" s="373">
        <f t="shared" si="143"/>
        <v>0</v>
      </c>
      <c r="AM468" s="373">
        <f t="shared" si="143"/>
        <v>0</v>
      </c>
      <c r="AN468" s="373">
        <f t="shared" si="143"/>
        <v>-1</v>
      </c>
      <c r="AO468" s="373">
        <f t="shared" si="143"/>
        <v>1</v>
      </c>
      <c r="AP468" s="373">
        <f t="shared" si="143"/>
        <v>0</v>
      </c>
      <c r="AQ468" s="373">
        <f t="shared" si="143"/>
        <v>0</v>
      </c>
      <c r="AR468" s="373">
        <f t="shared" si="143"/>
        <v>1</v>
      </c>
      <c r="AS468" s="373">
        <f t="shared" si="143"/>
        <v>0</v>
      </c>
      <c r="AT468" s="373">
        <f t="shared" si="143"/>
        <v>-2</v>
      </c>
      <c r="AU468" s="373">
        <f t="shared" si="143"/>
        <v>0</v>
      </c>
      <c r="AV468" s="373">
        <f t="shared" si="143"/>
        <v>0</v>
      </c>
      <c r="AW468" s="373">
        <f t="shared" si="143"/>
        <v>0</v>
      </c>
    </row>
    <row r="469" spans="1:49" ht="32.25" hidden="1" thickBot="1">
      <c r="A469" s="337" t="s">
        <v>438</v>
      </c>
      <c r="B469" s="1214" t="s">
        <v>292</v>
      </c>
      <c r="C469" s="1204">
        <f t="shared" si="128"/>
        <v>0</v>
      </c>
      <c r="D469" s="372">
        <f t="shared" si="128"/>
        <v>0</v>
      </c>
      <c r="E469" s="196">
        <f t="shared" si="128"/>
        <v>0</v>
      </c>
      <c r="F469" s="1247"/>
      <c r="G469" s="1247"/>
      <c r="H469" s="1247"/>
      <c r="I469" s="1246"/>
      <c r="J469" s="1246"/>
      <c r="K469" s="1246"/>
      <c r="L469" s="378">
        <f t="shared" ref="L469:AW469" si="144">L63-L266</f>
        <v>0</v>
      </c>
      <c r="M469" s="378">
        <f t="shared" si="144"/>
        <v>0</v>
      </c>
      <c r="N469" s="378">
        <f t="shared" si="144"/>
        <v>0</v>
      </c>
      <c r="O469" s="378">
        <f t="shared" si="144"/>
        <v>0</v>
      </c>
      <c r="P469" s="378">
        <f t="shared" si="144"/>
        <v>0</v>
      </c>
      <c r="Q469" s="378">
        <f t="shared" si="144"/>
        <v>0</v>
      </c>
      <c r="R469" s="378">
        <f t="shared" si="144"/>
        <v>0</v>
      </c>
      <c r="S469" s="378">
        <f t="shared" si="144"/>
        <v>0</v>
      </c>
      <c r="T469" s="378">
        <f t="shared" si="144"/>
        <v>0</v>
      </c>
      <c r="U469" s="378">
        <f t="shared" si="144"/>
        <v>0</v>
      </c>
      <c r="V469" s="378">
        <f t="shared" si="144"/>
        <v>0</v>
      </c>
      <c r="W469" s="378">
        <f t="shared" si="144"/>
        <v>0</v>
      </c>
      <c r="X469" s="378">
        <f t="shared" si="144"/>
        <v>0</v>
      </c>
      <c r="Y469" s="378">
        <f t="shared" si="144"/>
        <v>0</v>
      </c>
      <c r="Z469" s="378">
        <f t="shared" si="144"/>
        <v>0</v>
      </c>
      <c r="AA469" s="378">
        <f t="shared" si="144"/>
        <v>0</v>
      </c>
      <c r="AB469" s="378">
        <f t="shared" si="144"/>
        <v>0</v>
      </c>
      <c r="AC469" s="378">
        <f t="shared" si="144"/>
        <v>0</v>
      </c>
      <c r="AD469" s="378">
        <f t="shared" si="144"/>
        <v>0</v>
      </c>
      <c r="AE469" s="378">
        <f t="shared" si="144"/>
        <v>0</v>
      </c>
      <c r="AF469" s="378">
        <f t="shared" si="144"/>
        <v>0</v>
      </c>
      <c r="AG469" s="378">
        <f t="shared" si="144"/>
        <v>0</v>
      </c>
      <c r="AH469" s="378">
        <f t="shared" si="144"/>
        <v>0</v>
      </c>
      <c r="AI469" s="378">
        <f t="shared" si="144"/>
        <v>0</v>
      </c>
      <c r="AJ469" s="378">
        <f t="shared" si="144"/>
        <v>0</v>
      </c>
      <c r="AK469" s="378">
        <f t="shared" si="144"/>
        <v>0</v>
      </c>
      <c r="AL469" s="378">
        <f t="shared" si="144"/>
        <v>0</v>
      </c>
      <c r="AM469" s="378">
        <f t="shared" si="144"/>
        <v>0</v>
      </c>
      <c r="AN469" s="378">
        <f t="shared" si="144"/>
        <v>0</v>
      </c>
      <c r="AO469" s="378">
        <f t="shared" si="144"/>
        <v>0</v>
      </c>
      <c r="AP469" s="378">
        <f t="shared" si="144"/>
        <v>0</v>
      </c>
      <c r="AQ469" s="378">
        <f t="shared" si="144"/>
        <v>0</v>
      </c>
      <c r="AR469" s="378">
        <f t="shared" si="144"/>
        <v>0</v>
      </c>
      <c r="AS469" s="378">
        <f t="shared" si="144"/>
        <v>0</v>
      </c>
      <c r="AT469" s="378">
        <f t="shared" si="144"/>
        <v>0</v>
      </c>
      <c r="AU469" s="378">
        <f t="shared" si="144"/>
        <v>0</v>
      </c>
      <c r="AV469" s="378">
        <f t="shared" si="144"/>
        <v>0</v>
      </c>
      <c r="AW469" s="378">
        <f t="shared" si="144"/>
        <v>0</v>
      </c>
    </row>
    <row r="470" spans="1:49" ht="32.25" hidden="1" thickBot="1">
      <c r="A470" s="337" t="s">
        <v>439</v>
      </c>
      <c r="B470" s="1214" t="s">
        <v>293</v>
      </c>
      <c r="C470" s="1204">
        <f t="shared" si="128"/>
        <v>0</v>
      </c>
      <c r="D470" s="372">
        <f t="shared" si="128"/>
        <v>0</v>
      </c>
      <c r="E470" s="196">
        <f t="shared" si="128"/>
        <v>0</v>
      </c>
      <c r="F470" s="1247"/>
      <c r="G470" s="1247"/>
      <c r="H470" s="1247"/>
      <c r="I470" s="1246"/>
      <c r="J470" s="1246"/>
      <c r="K470" s="1246"/>
      <c r="L470" s="373">
        <f t="shared" ref="L470:AW470" si="145">L64-L267</f>
        <v>0</v>
      </c>
      <c r="M470" s="373">
        <f t="shared" si="145"/>
        <v>0</v>
      </c>
      <c r="N470" s="373">
        <f t="shared" si="145"/>
        <v>0</v>
      </c>
      <c r="O470" s="373">
        <f t="shared" si="145"/>
        <v>0</v>
      </c>
      <c r="P470" s="373">
        <f t="shared" si="145"/>
        <v>0</v>
      </c>
      <c r="Q470" s="373">
        <f t="shared" si="145"/>
        <v>0</v>
      </c>
      <c r="R470" s="373">
        <f t="shared" si="145"/>
        <v>0</v>
      </c>
      <c r="S470" s="373">
        <f t="shared" si="145"/>
        <v>0</v>
      </c>
      <c r="T470" s="373">
        <f t="shared" si="145"/>
        <v>0</v>
      </c>
      <c r="U470" s="373">
        <f t="shared" si="145"/>
        <v>0</v>
      </c>
      <c r="V470" s="373">
        <f t="shared" si="145"/>
        <v>0</v>
      </c>
      <c r="W470" s="373">
        <f t="shared" si="145"/>
        <v>0</v>
      </c>
      <c r="X470" s="373">
        <f t="shared" si="145"/>
        <v>0</v>
      </c>
      <c r="Y470" s="373">
        <f t="shared" si="145"/>
        <v>0</v>
      </c>
      <c r="Z470" s="373">
        <f t="shared" si="145"/>
        <v>0</v>
      </c>
      <c r="AA470" s="373">
        <f t="shared" si="145"/>
        <v>0</v>
      </c>
      <c r="AB470" s="373">
        <f t="shared" si="145"/>
        <v>0</v>
      </c>
      <c r="AC470" s="373">
        <f t="shared" si="145"/>
        <v>0</v>
      </c>
      <c r="AD470" s="373">
        <f t="shared" si="145"/>
        <v>0</v>
      </c>
      <c r="AE470" s="373">
        <f t="shared" si="145"/>
        <v>0</v>
      </c>
      <c r="AF470" s="373">
        <f t="shared" si="145"/>
        <v>0</v>
      </c>
      <c r="AG470" s="373">
        <f t="shared" si="145"/>
        <v>0</v>
      </c>
      <c r="AH470" s="373">
        <f t="shared" si="145"/>
        <v>0</v>
      </c>
      <c r="AI470" s="373">
        <f t="shared" si="145"/>
        <v>0</v>
      </c>
      <c r="AJ470" s="373">
        <f t="shared" si="145"/>
        <v>0</v>
      </c>
      <c r="AK470" s="373">
        <f t="shared" si="145"/>
        <v>0</v>
      </c>
      <c r="AL470" s="373">
        <f t="shared" si="145"/>
        <v>0</v>
      </c>
      <c r="AM470" s="373">
        <f t="shared" si="145"/>
        <v>0</v>
      </c>
      <c r="AN470" s="373">
        <f t="shared" si="145"/>
        <v>0</v>
      </c>
      <c r="AO470" s="373">
        <f t="shared" si="145"/>
        <v>0</v>
      </c>
      <c r="AP470" s="373">
        <f t="shared" si="145"/>
        <v>0</v>
      </c>
      <c r="AQ470" s="373">
        <f t="shared" si="145"/>
        <v>0</v>
      </c>
      <c r="AR470" s="373">
        <f t="shared" si="145"/>
        <v>0</v>
      </c>
      <c r="AS470" s="373">
        <f t="shared" si="145"/>
        <v>0</v>
      </c>
      <c r="AT470" s="373">
        <f t="shared" si="145"/>
        <v>0</v>
      </c>
      <c r="AU470" s="373">
        <f t="shared" si="145"/>
        <v>0</v>
      </c>
      <c r="AV470" s="373">
        <f t="shared" si="145"/>
        <v>0</v>
      </c>
      <c r="AW470" s="373">
        <f t="shared" si="145"/>
        <v>0</v>
      </c>
    </row>
    <row r="471" spans="1:49" ht="19.5" hidden="1" thickBot="1">
      <c r="A471" s="379" t="s">
        <v>440</v>
      </c>
      <c r="B471" s="400" t="s">
        <v>294</v>
      </c>
      <c r="C471" s="1204">
        <f t="shared" si="128"/>
        <v>23</v>
      </c>
      <c r="D471" s="197">
        <f t="shared" si="128"/>
        <v>5</v>
      </c>
      <c r="E471" s="197">
        <f t="shared" si="128"/>
        <v>18</v>
      </c>
      <c r="F471" s="1247"/>
      <c r="G471" s="1247"/>
      <c r="H471" s="1247"/>
      <c r="I471" s="1246"/>
      <c r="J471" s="1246"/>
      <c r="K471" s="1246"/>
      <c r="L471" s="401">
        <f t="shared" ref="L471:AW471" si="146">L65-L268</f>
        <v>0</v>
      </c>
      <c r="M471" s="401">
        <f t="shared" si="146"/>
        <v>0</v>
      </c>
      <c r="N471" s="401">
        <f t="shared" si="146"/>
        <v>0</v>
      </c>
      <c r="O471" s="401">
        <f t="shared" si="146"/>
        <v>2</v>
      </c>
      <c r="P471" s="401">
        <f t="shared" si="146"/>
        <v>0</v>
      </c>
      <c r="Q471" s="401">
        <f t="shared" si="146"/>
        <v>-1</v>
      </c>
      <c r="R471" s="401">
        <f t="shared" si="146"/>
        <v>2</v>
      </c>
      <c r="S471" s="401">
        <f t="shared" si="146"/>
        <v>4</v>
      </c>
      <c r="T471" s="401">
        <f t="shared" si="146"/>
        <v>0</v>
      </c>
      <c r="U471" s="401">
        <f t="shared" si="146"/>
        <v>2</v>
      </c>
      <c r="V471" s="401">
        <f t="shared" si="146"/>
        <v>0</v>
      </c>
      <c r="W471" s="401">
        <f t="shared" si="146"/>
        <v>1</v>
      </c>
      <c r="X471" s="401">
        <f t="shared" si="146"/>
        <v>0</v>
      </c>
      <c r="Y471" s="401">
        <f t="shared" si="146"/>
        <v>7</v>
      </c>
      <c r="Z471" s="401">
        <f t="shared" si="146"/>
        <v>0</v>
      </c>
      <c r="AA471" s="401">
        <f t="shared" si="146"/>
        <v>-3</v>
      </c>
      <c r="AB471" s="401">
        <f t="shared" si="146"/>
        <v>0</v>
      </c>
      <c r="AC471" s="401">
        <f t="shared" si="146"/>
        <v>0</v>
      </c>
      <c r="AD471" s="401">
        <f t="shared" si="146"/>
        <v>0</v>
      </c>
      <c r="AE471" s="401">
        <f t="shared" si="146"/>
        <v>1</v>
      </c>
      <c r="AF471" s="401">
        <f t="shared" si="146"/>
        <v>0</v>
      </c>
      <c r="AG471" s="401">
        <f t="shared" si="146"/>
        <v>1</v>
      </c>
      <c r="AH471" s="401">
        <f t="shared" si="146"/>
        <v>-1</v>
      </c>
      <c r="AI471" s="401">
        <f t="shared" si="146"/>
        <v>0</v>
      </c>
      <c r="AJ471" s="401">
        <f t="shared" si="146"/>
        <v>0</v>
      </c>
      <c r="AK471" s="401">
        <f t="shared" si="146"/>
        <v>0</v>
      </c>
      <c r="AL471" s="401">
        <f t="shared" si="146"/>
        <v>0</v>
      </c>
      <c r="AM471" s="401">
        <f t="shared" si="146"/>
        <v>0</v>
      </c>
      <c r="AN471" s="401">
        <f t="shared" si="146"/>
        <v>1</v>
      </c>
      <c r="AO471" s="401">
        <f t="shared" si="146"/>
        <v>4</v>
      </c>
      <c r="AP471" s="401">
        <f t="shared" si="146"/>
        <v>0</v>
      </c>
      <c r="AQ471" s="401">
        <f t="shared" si="146"/>
        <v>0</v>
      </c>
      <c r="AR471" s="401">
        <f t="shared" si="146"/>
        <v>1</v>
      </c>
      <c r="AS471" s="401">
        <f t="shared" si="146"/>
        <v>0</v>
      </c>
      <c r="AT471" s="401">
        <f t="shared" si="146"/>
        <v>1</v>
      </c>
      <c r="AU471" s="401">
        <f t="shared" si="146"/>
        <v>0</v>
      </c>
      <c r="AV471" s="401">
        <f t="shared" si="146"/>
        <v>1</v>
      </c>
      <c r="AW471" s="401">
        <f t="shared" si="146"/>
        <v>0</v>
      </c>
    </row>
    <row r="472" spans="1:49" ht="19.5" hidden="1" thickBot="1">
      <c r="A472" s="335" t="s">
        <v>441</v>
      </c>
      <c r="B472" s="1216" t="s">
        <v>1041</v>
      </c>
      <c r="C472" s="1204">
        <f t="shared" si="128"/>
        <v>7</v>
      </c>
      <c r="D472" s="246">
        <f t="shared" si="128"/>
        <v>1</v>
      </c>
      <c r="E472" s="246">
        <f t="shared" si="128"/>
        <v>6</v>
      </c>
      <c r="F472" s="1247"/>
      <c r="G472" s="1247"/>
      <c r="H472" s="1247"/>
      <c r="I472" s="1246"/>
      <c r="J472" s="1246"/>
      <c r="K472" s="1246"/>
      <c r="L472" s="402">
        <f t="shared" ref="L472:AW472" si="147">L66-L269</f>
        <v>0</v>
      </c>
      <c r="M472" s="402">
        <f t="shared" si="147"/>
        <v>0</v>
      </c>
      <c r="N472" s="402">
        <f t="shared" si="147"/>
        <v>0</v>
      </c>
      <c r="O472" s="402">
        <f t="shared" si="147"/>
        <v>1</v>
      </c>
      <c r="P472" s="402">
        <f t="shared" si="147"/>
        <v>0</v>
      </c>
      <c r="Q472" s="402">
        <f t="shared" si="147"/>
        <v>-1</v>
      </c>
      <c r="R472" s="402">
        <f t="shared" si="147"/>
        <v>0</v>
      </c>
      <c r="S472" s="402">
        <f t="shared" si="147"/>
        <v>0</v>
      </c>
      <c r="T472" s="402">
        <f t="shared" si="147"/>
        <v>0</v>
      </c>
      <c r="U472" s="402">
        <f t="shared" si="147"/>
        <v>0</v>
      </c>
      <c r="V472" s="402">
        <f t="shared" si="147"/>
        <v>0</v>
      </c>
      <c r="W472" s="402">
        <f t="shared" si="147"/>
        <v>1</v>
      </c>
      <c r="X472" s="402">
        <f t="shared" si="147"/>
        <v>0</v>
      </c>
      <c r="Y472" s="402">
        <f t="shared" si="147"/>
        <v>4</v>
      </c>
      <c r="Z472" s="402">
        <f t="shared" si="147"/>
        <v>0</v>
      </c>
      <c r="AA472" s="402">
        <f t="shared" si="147"/>
        <v>0</v>
      </c>
      <c r="AB472" s="402">
        <f t="shared" si="147"/>
        <v>0</v>
      </c>
      <c r="AC472" s="402">
        <f t="shared" si="147"/>
        <v>0</v>
      </c>
      <c r="AD472" s="402">
        <f t="shared" si="147"/>
        <v>0</v>
      </c>
      <c r="AE472" s="402">
        <f t="shared" si="147"/>
        <v>1</v>
      </c>
      <c r="AF472" s="402">
        <f t="shared" si="147"/>
        <v>0</v>
      </c>
      <c r="AG472" s="402">
        <f t="shared" si="147"/>
        <v>0</v>
      </c>
      <c r="AH472" s="402">
        <f t="shared" si="147"/>
        <v>0</v>
      </c>
      <c r="AI472" s="402">
        <f t="shared" si="147"/>
        <v>0</v>
      </c>
      <c r="AJ472" s="402">
        <f t="shared" si="147"/>
        <v>0</v>
      </c>
      <c r="AK472" s="402">
        <f t="shared" si="147"/>
        <v>0</v>
      </c>
      <c r="AL472" s="402">
        <f t="shared" si="147"/>
        <v>0</v>
      </c>
      <c r="AM472" s="402">
        <f t="shared" si="147"/>
        <v>0</v>
      </c>
      <c r="AN472" s="402">
        <f t="shared" si="147"/>
        <v>0</v>
      </c>
      <c r="AO472" s="402">
        <f t="shared" si="147"/>
        <v>0</v>
      </c>
      <c r="AP472" s="402">
        <f t="shared" si="147"/>
        <v>0</v>
      </c>
      <c r="AQ472" s="402">
        <f t="shared" si="147"/>
        <v>0</v>
      </c>
      <c r="AR472" s="402">
        <f t="shared" si="147"/>
        <v>1</v>
      </c>
      <c r="AS472" s="402">
        <f t="shared" si="147"/>
        <v>0</v>
      </c>
      <c r="AT472" s="402">
        <f t="shared" si="147"/>
        <v>0</v>
      </c>
      <c r="AU472" s="402">
        <f t="shared" si="147"/>
        <v>0</v>
      </c>
      <c r="AV472" s="402">
        <f t="shared" si="147"/>
        <v>0</v>
      </c>
      <c r="AW472" s="402">
        <f t="shared" si="147"/>
        <v>0</v>
      </c>
    </row>
    <row r="473" spans="1:49" ht="19.5" hidden="1" thickBot="1">
      <c r="A473" s="335" t="s">
        <v>442</v>
      </c>
      <c r="B473" s="1216" t="s">
        <v>1042</v>
      </c>
      <c r="C473" s="1204">
        <f t="shared" si="128"/>
        <v>13</v>
      </c>
      <c r="D473" s="246">
        <f t="shared" si="128"/>
        <v>4</v>
      </c>
      <c r="E473" s="246">
        <f t="shared" si="128"/>
        <v>9</v>
      </c>
      <c r="F473" s="1247"/>
      <c r="G473" s="1247"/>
      <c r="H473" s="1247"/>
      <c r="I473" s="1246"/>
      <c r="J473" s="1246"/>
      <c r="K473" s="1246"/>
      <c r="L473" s="402">
        <f t="shared" ref="L473:AW473" si="148">L67-L270</f>
        <v>0</v>
      </c>
      <c r="M473" s="402">
        <f t="shared" si="148"/>
        <v>0</v>
      </c>
      <c r="N473" s="402">
        <f t="shared" si="148"/>
        <v>0</v>
      </c>
      <c r="O473" s="402">
        <f t="shared" si="148"/>
        <v>1</v>
      </c>
      <c r="P473" s="402">
        <f t="shared" si="148"/>
        <v>0</v>
      </c>
      <c r="Q473" s="402">
        <f t="shared" si="148"/>
        <v>0</v>
      </c>
      <c r="R473" s="402">
        <f t="shared" si="148"/>
        <v>2</v>
      </c>
      <c r="S473" s="402">
        <f t="shared" si="148"/>
        <v>4</v>
      </c>
      <c r="T473" s="402">
        <f t="shared" si="148"/>
        <v>0</v>
      </c>
      <c r="U473" s="402">
        <f t="shared" si="148"/>
        <v>2</v>
      </c>
      <c r="V473" s="402">
        <f t="shared" si="148"/>
        <v>0</v>
      </c>
      <c r="W473" s="402">
        <f t="shared" si="148"/>
        <v>0</v>
      </c>
      <c r="X473" s="402">
        <f t="shared" si="148"/>
        <v>0</v>
      </c>
      <c r="Y473" s="402">
        <f t="shared" si="148"/>
        <v>0</v>
      </c>
      <c r="Z473" s="402">
        <f t="shared" si="148"/>
        <v>0</v>
      </c>
      <c r="AA473" s="402">
        <f t="shared" si="148"/>
        <v>-3</v>
      </c>
      <c r="AB473" s="402">
        <f t="shared" si="148"/>
        <v>1</v>
      </c>
      <c r="AC473" s="402">
        <f t="shared" si="148"/>
        <v>0</v>
      </c>
      <c r="AD473" s="402">
        <f t="shared" si="148"/>
        <v>0</v>
      </c>
      <c r="AE473" s="402">
        <f t="shared" si="148"/>
        <v>0</v>
      </c>
      <c r="AF473" s="402">
        <f t="shared" si="148"/>
        <v>0</v>
      </c>
      <c r="AG473" s="402">
        <f t="shared" si="148"/>
        <v>1</v>
      </c>
      <c r="AH473" s="402">
        <f t="shared" si="148"/>
        <v>-1</v>
      </c>
      <c r="AI473" s="402">
        <f t="shared" si="148"/>
        <v>0</v>
      </c>
      <c r="AJ473" s="402">
        <f t="shared" si="148"/>
        <v>0</v>
      </c>
      <c r="AK473" s="402">
        <f t="shared" si="148"/>
        <v>0</v>
      </c>
      <c r="AL473" s="402">
        <f t="shared" si="148"/>
        <v>0</v>
      </c>
      <c r="AM473" s="402">
        <f t="shared" si="148"/>
        <v>0</v>
      </c>
      <c r="AN473" s="402">
        <f t="shared" si="148"/>
        <v>1</v>
      </c>
      <c r="AO473" s="402">
        <f t="shared" si="148"/>
        <v>4</v>
      </c>
      <c r="AP473" s="402">
        <f t="shared" si="148"/>
        <v>0</v>
      </c>
      <c r="AQ473" s="402">
        <f t="shared" si="148"/>
        <v>0</v>
      </c>
      <c r="AR473" s="402">
        <f t="shared" si="148"/>
        <v>0</v>
      </c>
      <c r="AS473" s="402">
        <f t="shared" si="148"/>
        <v>0</v>
      </c>
      <c r="AT473" s="402">
        <f t="shared" si="148"/>
        <v>0</v>
      </c>
      <c r="AU473" s="402">
        <f t="shared" si="148"/>
        <v>0</v>
      </c>
      <c r="AV473" s="402">
        <f t="shared" si="148"/>
        <v>1</v>
      </c>
      <c r="AW473" s="402">
        <f t="shared" si="148"/>
        <v>0</v>
      </c>
    </row>
    <row r="474" spans="1:49" ht="19.5" hidden="1" thickBot="1">
      <c r="A474" s="335" t="s">
        <v>443</v>
      </c>
      <c r="B474" s="1216" t="s">
        <v>1043</v>
      </c>
      <c r="C474" s="1204">
        <f t="shared" ref="C474:E493" si="149">C68-C271</f>
        <v>2</v>
      </c>
      <c r="D474" s="246">
        <f t="shared" si="149"/>
        <v>0</v>
      </c>
      <c r="E474" s="246">
        <f t="shared" si="149"/>
        <v>2</v>
      </c>
      <c r="F474" s="1247"/>
      <c r="G474" s="1247"/>
      <c r="H474" s="1247"/>
      <c r="I474" s="1246"/>
      <c r="J474" s="1246"/>
      <c r="K474" s="1246"/>
      <c r="L474" s="402">
        <f t="shared" ref="L474:AW474" si="150">L68-L271</f>
        <v>0</v>
      </c>
      <c r="M474" s="402">
        <f t="shared" si="150"/>
        <v>0</v>
      </c>
      <c r="N474" s="402">
        <f t="shared" si="150"/>
        <v>0</v>
      </c>
      <c r="O474" s="402">
        <f t="shared" si="150"/>
        <v>0</v>
      </c>
      <c r="P474" s="402">
        <f t="shared" si="150"/>
        <v>0</v>
      </c>
      <c r="Q474" s="402">
        <f t="shared" si="150"/>
        <v>0</v>
      </c>
      <c r="R474" s="402">
        <f t="shared" si="150"/>
        <v>0</v>
      </c>
      <c r="S474" s="402">
        <f t="shared" si="150"/>
        <v>0</v>
      </c>
      <c r="T474" s="402">
        <f t="shared" si="150"/>
        <v>0</v>
      </c>
      <c r="U474" s="402">
        <f t="shared" si="150"/>
        <v>0</v>
      </c>
      <c r="V474" s="402">
        <f t="shared" si="150"/>
        <v>0</v>
      </c>
      <c r="W474" s="402">
        <f t="shared" si="150"/>
        <v>0</v>
      </c>
      <c r="X474" s="402">
        <f t="shared" si="150"/>
        <v>0</v>
      </c>
      <c r="Y474" s="402">
        <f t="shared" si="150"/>
        <v>2</v>
      </c>
      <c r="Z474" s="402">
        <f t="shared" si="150"/>
        <v>0</v>
      </c>
      <c r="AA474" s="402">
        <f t="shared" si="150"/>
        <v>0</v>
      </c>
      <c r="AB474" s="402">
        <f t="shared" si="150"/>
        <v>-1</v>
      </c>
      <c r="AC474" s="402">
        <f t="shared" si="150"/>
        <v>0</v>
      </c>
      <c r="AD474" s="402">
        <f t="shared" si="150"/>
        <v>0</v>
      </c>
      <c r="AE474" s="402">
        <f t="shared" si="150"/>
        <v>0</v>
      </c>
      <c r="AF474" s="402">
        <f t="shared" si="150"/>
        <v>0</v>
      </c>
      <c r="AG474" s="402">
        <f t="shared" si="150"/>
        <v>0</v>
      </c>
      <c r="AH474" s="402">
        <f t="shared" si="150"/>
        <v>0</v>
      </c>
      <c r="AI474" s="402">
        <f t="shared" si="150"/>
        <v>0</v>
      </c>
      <c r="AJ474" s="402">
        <f t="shared" si="150"/>
        <v>0</v>
      </c>
      <c r="AK474" s="402">
        <f t="shared" si="150"/>
        <v>0</v>
      </c>
      <c r="AL474" s="402">
        <f t="shared" si="150"/>
        <v>0</v>
      </c>
      <c r="AM474" s="402">
        <f t="shared" si="150"/>
        <v>0</v>
      </c>
      <c r="AN474" s="402">
        <f t="shared" si="150"/>
        <v>0</v>
      </c>
      <c r="AO474" s="402">
        <f t="shared" si="150"/>
        <v>0</v>
      </c>
      <c r="AP474" s="402">
        <f t="shared" si="150"/>
        <v>0</v>
      </c>
      <c r="AQ474" s="402">
        <f t="shared" si="150"/>
        <v>0</v>
      </c>
      <c r="AR474" s="402">
        <f t="shared" si="150"/>
        <v>0</v>
      </c>
      <c r="AS474" s="402">
        <f t="shared" si="150"/>
        <v>0</v>
      </c>
      <c r="AT474" s="402">
        <f t="shared" si="150"/>
        <v>1</v>
      </c>
      <c r="AU474" s="402">
        <f t="shared" si="150"/>
        <v>0</v>
      </c>
      <c r="AV474" s="402">
        <f t="shared" si="150"/>
        <v>0</v>
      </c>
      <c r="AW474" s="402">
        <f t="shared" si="150"/>
        <v>0</v>
      </c>
    </row>
    <row r="475" spans="1:49" ht="19.5" hidden="1" thickBot="1">
      <c r="A475" s="335" t="s">
        <v>444</v>
      </c>
      <c r="B475" s="1216" t="s">
        <v>1044</v>
      </c>
      <c r="C475" s="1204">
        <f t="shared" si="149"/>
        <v>1</v>
      </c>
      <c r="D475" s="246">
        <f t="shared" si="149"/>
        <v>0</v>
      </c>
      <c r="E475" s="246">
        <f t="shared" si="149"/>
        <v>1</v>
      </c>
      <c r="F475" s="1247"/>
      <c r="G475" s="1247"/>
      <c r="H475" s="1247"/>
      <c r="I475" s="1246"/>
      <c r="J475" s="1246"/>
      <c r="K475" s="1246"/>
      <c r="L475" s="402">
        <f t="shared" ref="L475:AW475" si="151">L69-L272</f>
        <v>0</v>
      </c>
      <c r="M475" s="402">
        <f t="shared" si="151"/>
        <v>0</v>
      </c>
      <c r="N475" s="402">
        <f t="shared" si="151"/>
        <v>0</v>
      </c>
      <c r="O475" s="402">
        <f t="shared" si="151"/>
        <v>0</v>
      </c>
      <c r="P475" s="402">
        <f t="shared" si="151"/>
        <v>0</v>
      </c>
      <c r="Q475" s="402">
        <f t="shared" si="151"/>
        <v>0</v>
      </c>
      <c r="R475" s="402">
        <f t="shared" si="151"/>
        <v>0</v>
      </c>
      <c r="S475" s="402">
        <f t="shared" si="151"/>
        <v>0</v>
      </c>
      <c r="T475" s="402">
        <f t="shared" si="151"/>
        <v>0</v>
      </c>
      <c r="U475" s="402">
        <f t="shared" si="151"/>
        <v>0</v>
      </c>
      <c r="V475" s="402">
        <f t="shared" si="151"/>
        <v>0</v>
      </c>
      <c r="W475" s="402">
        <f t="shared" si="151"/>
        <v>0</v>
      </c>
      <c r="X475" s="402">
        <f t="shared" si="151"/>
        <v>0</v>
      </c>
      <c r="Y475" s="402">
        <f t="shared" si="151"/>
        <v>1</v>
      </c>
      <c r="Z475" s="402">
        <f t="shared" si="151"/>
        <v>0</v>
      </c>
      <c r="AA475" s="402">
        <f t="shared" si="151"/>
        <v>0</v>
      </c>
      <c r="AB475" s="402">
        <f t="shared" si="151"/>
        <v>0</v>
      </c>
      <c r="AC475" s="402">
        <f t="shared" si="151"/>
        <v>0</v>
      </c>
      <c r="AD475" s="402">
        <f t="shared" si="151"/>
        <v>0</v>
      </c>
      <c r="AE475" s="402">
        <f t="shared" si="151"/>
        <v>0</v>
      </c>
      <c r="AF475" s="402">
        <f t="shared" si="151"/>
        <v>0</v>
      </c>
      <c r="AG475" s="402">
        <f t="shared" si="151"/>
        <v>0</v>
      </c>
      <c r="AH475" s="402">
        <f t="shared" si="151"/>
        <v>0</v>
      </c>
      <c r="AI475" s="402">
        <f t="shared" si="151"/>
        <v>0</v>
      </c>
      <c r="AJ475" s="402">
        <f t="shared" si="151"/>
        <v>0</v>
      </c>
      <c r="AK475" s="402">
        <f t="shared" si="151"/>
        <v>0</v>
      </c>
      <c r="AL475" s="402">
        <f t="shared" si="151"/>
        <v>0</v>
      </c>
      <c r="AM475" s="402">
        <f t="shared" si="151"/>
        <v>0</v>
      </c>
      <c r="AN475" s="402">
        <f t="shared" si="151"/>
        <v>0</v>
      </c>
      <c r="AO475" s="402">
        <f t="shared" si="151"/>
        <v>0</v>
      </c>
      <c r="AP475" s="402">
        <f t="shared" si="151"/>
        <v>0</v>
      </c>
      <c r="AQ475" s="402">
        <f t="shared" si="151"/>
        <v>0</v>
      </c>
      <c r="AR475" s="402">
        <f t="shared" si="151"/>
        <v>0</v>
      </c>
      <c r="AS475" s="402">
        <f t="shared" si="151"/>
        <v>0</v>
      </c>
      <c r="AT475" s="402">
        <f t="shared" si="151"/>
        <v>0</v>
      </c>
      <c r="AU475" s="402">
        <f t="shared" si="151"/>
        <v>0</v>
      </c>
      <c r="AV475" s="402">
        <f t="shared" si="151"/>
        <v>0</v>
      </c>
      <c r="AW475" s="402">
        <f t="shared" si="151"/>
        <v>0</v>
      </c>
    </row>
    <row r="476" spans="1:49" ht="19.5" hidden="1" thickBot="1">
      <c r="A476" s="335" t="s">
        <v>445</v>
      </c>
      <c r="B476" s="1216" t="s">
        <v>1045</v>
      </c>
      <c r="C476" s="1204">
        <f t="shared" si="149"/>
        <v>0</v>
      </c>
      <c r="D476" s="246">
        <f t="shared" si="149"/>
        <v>0</v>
      </c>
      <c r="E476" s="246">
        <f t="shared" si="149"/>
        <v>0</v>
      </c>
      <c r="F476" s="1247"/>
      <c r="G476" s="1247"/>
      <c r="H476" s="1247"/>
      <c r="I476" s="1246"/>
      <c r="J476" s="1246"/>
      <c r="K476" s="1246"/>
      <c r="L476" s="402">
        <f t="shared" ref="L476:AW476" si="152">L70-L273</f>
        <v>0</v>
      </c>
      <c r="M476" s="402">
        <f t="shared" si="152"/>
        <v>0</v>
      </c>
      <c r="N476" s="402">
        <f t="shared" si="152"/>
        <v>0</v>
      </c>
      <c r="O476" s="402">
        <f t="shared" si="152"/>
        <v>0</v>
      </c>
      <c r="P476" s="402">
        <f t="shared" si="152"/>
        <v>0</v>
      </c>
      <c r="Q476" s="402">
        <f t="shared" si="152"/>
        <v>0</v>
      </c>
      <c r="R476" s="402">
        <f t="shared" si="152"/>
        <v>0</v>
      </c>
      <c r="S476" s="402">
        <f t="shared" si="152"/>
        <v>0</v>
      </c>
      <c r="T476" s="402">
        <f t="shared" si="152"/>
        <v>0</v>
      </c>
      <c r="U476" s="402">
        <f t="shared" si="152"/>
        <v>0</v>
      </c>
      <c r="V476" s="402">
        <f t="shared" si="152"/>
        <v>0</v>
      </c>
      <c r="W476" s="402">
        <f t="shared" si="152"/>
        <v>0</v>
      </c>
      <c r="X476" s="402">
        <f t="shared" si="152"/>
        <v>0</v>
      </c>
      <c r="Y476" s="402">
        <f t="shared" si="152"/>
        <v>0</v>
      </c>
      <c r="Z476" s="402">
        <f t="shared" si="152"/>
        <v>0</v>
      </c>
      <c r="AA476" s="402">
        <f t="shared" si="152"/>
        <v>0</v>
      </c>
      <c r="AB476" s="402">
        <f t="shared" si="152"/>
        <v>0</v>
      </c>
      <c r="AC476" s="402">
        <f t="shared" si="152"/>
        <v>0</v>
      </c>
      <c r="AD476" s="402">
        <f t="shared" si="152"/>
        <v>0</v>
      </c>
      <c r="AE476" s="402">
        <f t="shared" si="152"/>
        <v>0</v>
      </c>
      <c r="AF476" s="402">
        <f t="shared" si="152"/>
        <v>0</v>
      </c>
      <c r="AG476" s="402">
        <f t="shared" si="152"/>
        <v>0</v>
      </c>
      <c r="AH476" s="402">
        <f t="shared" si="152"/>
        <v>0</v>
      </c>
      <c r="AI476" s="402">
        <f t="shared" si="152"/>
        <v>0</v>
      </c>
      <c r="AJ476" s="402">
        <f t="shared" si="152"/>
        <v>0</v>
      </c>
      <c r="AK476" s="402">
        <f t="shared" si="152"/>
        <v>0</v>
      </c>
      <c r="AL476" s="402">
        <f t="shared" si="152"/>
        <v>0</v>
      </c>
      <c r="AM476" s="402">
        <f t="shared" si="152"/>
        <v>0</v>
      </c>
      <c r="AN476" s="402">
        <f t="shared" si="152"/>
        <v>0</v>
      </c>
      <c r="AO476" s="402">
        <f t="shared" si="152"/>
        <v>0</v>
      </c>
      <c r="AP476" s="402">
        <f t="shared" si="152"/>
        <v>0</v>
      </c>
      <c r="AQ476" s="402">
        <f t="shared" si="152"/>
        <v>0</v>
      </c>
      <c r="AR476" s="402">
        <f t="shared" si="152"/>
        <v>0</v>
      </c>
      <c r="AS476" s="402">
        <f t="shared" si="152"/>
        <v>0</v>
      </c>
      <c r="AT476" s="402">
        <f t="shared" si="152"/>
        <v>0</v>
      </c>
      <c r="AU476" s="402">
        <f t="shared" si="152"/>
        <v>0</v>
      </c>
      <c r="AV476" s="402">
        <f t="shared" si="152"/>
        <v>0</v>
      </c>
      <c r="AW476" s="402">
        <f t="shared" si="152"/>
        <v>0</v>
      </c>
    </row>
    <row r="477" spans="1:49" ht="32.25" hidden="1" thickBot="1">
      <c r="A477" s="337" t="s">
        <v>446</v>
      </c>
      <c r="B477" s="1214" t="s">
        <v>295</v>
      </c>
      <c r="C477" s="1204">
        <f t="shared" si="149"/>
        <v>0</v>
      </c>
      <c r="D477" s="372">
        <f t="shared" si="149"/>
        <v>0</v>
      </c>
      <c r="E477" s="196">
        <f t="shared" si="149"/>
        <v>0</v>
      </c>
      <c r="F477" s="1247"/>
      <c r="G477" s="1247"/>
      <c r="H477" s="1247"/>
      <c r="I477" s="1246"/>
      <c r="J477" s="1246"/>
      <c r="K477" s="1246"/>
      <c r="L477" s="373">
        <f t="shared" ref="L477:AW477" si="153">L71-L274</f>
        <v>0</v>
      </c>
      <c r="M477" s="373">
        <f t="shared" si="153"/>
        <v>0</v>
      </c>
      <c r="N477" s="373">
        <f t="shared" si="153"/>
        <v>0</v>
      </c>
      <c r="O477" s="373">
        <f t="shared" si="153"/>
        <v>0</v>
      </c>
      <c r="P477" s="373">
        <f t="shared" si="153"/>
        <v>0</v>
      </c>
      <c r="Q477" s="373">
        <f t="shared" si="153"/>
        <v>0</v>
      </c>
      <c r="R477" s="373">
        <f t="shared" si="153"/>
        <v>0</v>
      </c>
      <c r="S477" s="373">
        <f t="shared" si="153"/>
        <v>0</v>
      </c>
      <c r="T477" s="373">
        <f t="shared" si="153"/>
        <v>0</v>
      </c>
      <c r="U477" s="373">
        <f t="shared" si="153"/>
        <v>0</v>
      </c>
      <c r="V477" s="373">
        <f t="shared" si="153"/>
        <v>0</v>
      </c>
      <c r="W477" s="373">
        <f t="shared" si="153"/>
        <v>0</v>
      </c>
      <c r="X477" s="373">
        <f t="shared" si="153"/>
        <v>0</v>
      </c>
      <c r="Y477" s="373">
        <f t="shared" si="153"/>
        <v>0</v>
      </c>
      <c r="Z477" s="373">
        <f t="shared" si="153"/>
        <v>0</v>
      </c>
      <c r="AA477" s="373">
        <f t="shared" si="153"/>
        <v>0</v>
      </c>
      <c r="AB477" s="373">
        <f t="shared" si="153"/>
        <v>0</v>
      </c>
      <c r="AC477" s="373">
        <f t="shared" si="153"/>
        <v>0</v>
      </c>
      <c r="AD477" s="373">
        <f t="shared" si="153"/>
        <v>0</v>
      </c>
      <c r="AE477" s="373">
        <f t="shared" si="153"/>
        <v>0</v>
      </c>
      <c r="AF477" s="373">
        <f t="shared" si="153"/>
        <v>0</v>
      </c>
      <c r="AG477" s="373">
        <f t="shared" si="153"/>
        <v>0</v>
      </c>
      <c r="AH477" s="373">
        <f t="shared" si="153"/>
        <v>0</v>
      </c>
      <c r="AI477" s="373">
        <f t="shared" si="153"/>
        <v>0</v>
      </c>
      <c r="AJ477" s="373">
        <f t="shared" si="153"/>
        <v>0</v>
      </c>
      <c r="AK477" s="373">
        <f t="shared" si="153"/>
        <v>0</v>
      </c>
      <c r="AL477" s="373">
        <f t="shared" si="153"/>
        <v>0</v>
      </c>
      <c r="AM477" s="373">
        <f t="shared" si="153"/>
        <v>0</v>
      </c>
      <c r="AN477" s="373">
        <f t="shared" si="153"/>
        <v>0</v>
      </c>
      <c r="AO477" s="373">
        <f t="shared" si="153"/>
        <v>0</v>
      </c>
      <c r="AP477" s="373">
        <f t="shared" si="153"/>
        <v>0</v>
      </c>
      <c r="AQ477" s="373">
        <f t="shared" si="153"/>
        <v>0</v>
      </c>
      <c r="AR477" s="373">
        <f t="shared" si="153"/>
        <v>0</v>
      </c>
      <c r="AS477" s="373">
        <f t="shared" si="153"/>
        <v>0</v>
      </c>
      <c r="AT477" s="373">
        <f t="shared" si="153"/>
        <v>0</v>
      </c>
      <c r="AU477" s="373">
        <f t="shared" si="153"/>
        <v>0</v>
      </c>
      <c r="AV477" s="373">
        <f t="shared" si="153"/>
        <v>0</v>
      </c>
      <c r="AW477" s="373">
        <f t="shared" si="153"/>
        <v>0</v>
      </c>
    </row>
    <row r="478" spans="1:49" ht="19.5" hidden="1" thickBot="1">
      <c r="A478" s="348" t="s">
        <v>447</v>
      </c>
      <c r="B478" s="346" t="s">
        <v>874</v>
      </c>
      <c r="C478" s="1204">
        <f t="shared" si="149"/>
        <v>-1</v>
      </c>
      <c r="D478" s="403">
        <f t="shared" si="149"/>
        <v>0</v>
      </c>
      <c r="E478" s="347">
        <f t="shared" si="149"/>
        <v>-1</v>
      </c>
      <c r="F478" s="1247"/>
      <c r="G478" s="1247"/>
      <c r="H478" s="1247"/>
      <c r="I478" s="1246"/>
      <c r="J478" s="1246"/>
      <c r="K478" s="1246"/>
      <c r="L478" s="404">
        <f t="shared" ref="L478:AW478" si="154">L72-L275</f>
        <v>0</v>
      </c>
      <c r="M478" s="404">
        <f t="shared" si="154"/>
        <v>0</v>
      </c>
      <c r="N478" s="404">
        <f t="shared" si="154"/>
        <v>0</v>
      </c>
      <c r="O478" s="404">
        <f t="shared" si="154"/>
        <v>0</v>
      </c>
      <c r="P478" s="404">
        <f t="shared" si="154"/>
        <v>0</v>
      </c>
      <c r="Q478" s="404">
        <f t="shared" si="154"/>
        <v>0</v>
      </c>
      <c r="R478" s="404">
        <f t="shared" si="154"/>
        <v>0</v>
      </c>
      <c r="S478" s="404">
        <f t="shared" si="154"/>
        <v>-1</v>
      </c>
      <c r="T478" s="404">
        <f t="shared" si="154"/>
        <v>0</v>
      </c>
      <c r="U478" s="404">
        <f t="shared" si="154"/>
        <v>-1</v>
      </c>
      <c r="V478" s="404">
        <f t="shared" si="154"/>
        <v>0</v>
      </c>
      <c r="W478" s="404">
        <f t="shared" si="154"/>
        <v>0</v>
      </c>
      <c r="X478" s="404">
        <f t="shared" si="154"/>
        <v>0</v>
      </c>
      <c r="Y478" s="404">
        <f t="shared" si="154"/>
        <v>1</v>
      </c>
      <c r="Z478" s="404">
        <f t="shared" si="154"/>
        <v>0</v>
      </c>
      <c r="AA478" s="404">
        <f t="shared" si="154"/>
        <v>0</v>
      </c>
      <c r="AB478" s="404">
        <f t="shared" si="154"/>
        <v>0</v>
      </c>
      <c r="AC478" s="404">
        <f t="shared" si="154"/>
        <v>0</v>
      </c>
      <c r="AD478" s="404">
        <f t="shared" si="154"/>
        <v>0</v>
      </c>
      <c r="AE478" s="404">
        <f t="shared" si="154"/>
        <v>0</v>
      </c>
      <c r="AF478" s="404">
        <f t="shared" si="154"/>
        <v>0</v>
      </c>
      <c r="AG478" s="404">
        <f t="shared" si="154"/>
        <v>0</v>
      </c>
      <c r="AH478" s="404">
        <f t="shared" si="154"/>
        <v>0</v>
      </c>
      <c r="AI478" s="404">
        <f t="shared" si="154"/>
        <v>0</v>
      </c>
      <c r="AJ478" s="404">
        <f t="shared" si="154"/>
        <v>0</v>
      </c>
      <c r="AK478" s="404">
        <f t="shared" si="154"/>
        <v>0</v>
      </c>
      <c r="AL478" s="404">
        <f t="shared" si="154"/>
        <v>0</v>
      </c>
      <c r="AM478" s="404">
        <f t="shared" si="154"/>
        <v>0</v>
      </c>
      <c r="AN478" s="404">
        <f t="shared" si="154"/>
        <v>0</v>
      </c>
      <c r="AO478" s="404">
        <f t="shared" si="154"/>
        <v>0</v>
      </c>
      <c r="AP478" s="404">
        <f t="shared" si="154"/>
        <v>0</v>
      </c>
      <c r="AQ478" s="404">
        <f t="shared" si="154"/>
        <v>0</v>
      </c>
      <c r="AR478" s="404">
        <f t="shared" si="154"/>
        <v>0</v>
      </c>
      <c r="AS478" s="404">
        <f t="shared" si="154"/>
        <v>0</v>
      </c>
      <c r="AT478" s="404">
        <f t="shared" si="154"/>
        <v>0</v>
      </c>
      <c r="AU478" s="404">
        <f t="shared" si="154"/>
        <v>0</v>
      </c>
      <c r="AV478" s="404">
        <f t="shared" si="154"/>
        <v>0</v>
      </c>
      <c r="AW478" s="404">
        <f t="shared" si="154"/>
        <v>0</v>
      </c>
    </row>
    <row r="479" spans="1:49" ht="19.5" hidden="1" thickBot="1">
      <c r="A479" s="348" t="s">
        <v>448</v>
      </c>
      <c r="B479" s="346" t="s">
        <v>873</v>
      </c>
      <c r="C479" s="1204">
        <f t="shared" si="149"/>
        <v>0</v>
      </c>
      <c r="D479" s="403">
        <f t="shared" si="149"/>
        <v>0</v>
      </c>
      <c r="E479" s="347">
        <f t="shared" si="149"/>
        <v>0</v>
      </c>
      <c r="F479" s="1247"/>
      <c r="G479" s="1247"/>
      <c r="H479" s="1247"/>
      <c r="I479" s="1246"/>
      <c r="J479" s="1246"/>
      <c r="K479" s="1246"/>
      <c r="L479" s="404">
        <f t="shared" ref="L479:AW479" si="155">L73-L276</f>
        <v>0</v>
      </c>
      <c r="M479" s="404">
        <f t="shared" si="155"/>
        <v>0</v>
      </c>
      <c r="N479" s="404">
        <f t="shared" si="155"/>
        <v>0</v>
      </c>
      <c r="O479" s="404">
        <f t="shared" si="155"/>
        <v>0</v>
      </c>
      <c r="P479" s="404">
        <f t="shared" si="155"/>
        <v>0</v>
      </c>
      <c r="Q479" s="404">
        <f t="shared" si="155"/>
        <v>0</v>
      </c>
      <c r="R479" s="404">
        <f t="shared" si="155"/>
        <v>0</v>
      </c>
      <c r="S479" s="404">
        <f t="shared" si="155"/>
        <v>0</v>
      </c>
      <c r="T479" s="404">
        <f t="shared" si="155"/>
        <v>0</v>
      </c>
      <c r="U479" s="404">
        <f t="shared" si="155"/>
        <v>0</v>
      </c>
      <c r="V479" s="404">
        <f t="shared" si="155"/>
        <v>0</v>
      </c>
      <c r="W479" s="404">
        <f t="shared" si="155"/>
        <v>0</v>
      </c>
      <c r="X479" s="404">
        <f t="shared" si="155"/>
        <v>0</v>
      </c>
      <c r="Y479" s="404">
        <f t="shared" si="155"/>
        <v>0</v>
      </c>
      <c r="Z479" s="404">
        <f t="shared" si="155"/>
        <v>0</v>
      </c>
      <c r="AA479" s="404">
        <f t="shared" si="155"/>
        <v>0</v>
      </c>
      <c r="AB479" s="404">
        <f t="shared" si="155"/>
        <v>0</v>
      </c>
      <c r="AC479" s="404">
        <f t="shared" si="155"/>
        <v>0</v>
      </c>
      <c r="AD479" s="404">
        <f t="shared" si="155"/>
        <v>0</v>
      </c>
      <c r="AE479" s="404">
        <f t="shared" si="155"/>
        <v>0</v>
      </c>
      <c r="AF479" s="404">
        <f t="shared" si="155"/>
        <v>0</v>
      </c>
      <c r="AG479" s="404">
        <f t="shared" si="155"/>
        <v>0</v>
      </c>
      <c r="AH479" s="404">
        <f t="shared" si="155"/>
        <v>0</v>
      </c>
      <c r="AI479" s="404">
        <f t="shared" si="155"/>
        <v>0</v>
      </c>
      <c r="AJ479" s="404">
        <f t="shared" si="155"/>
        <v>0</v>
      </c>
      <c r="AK479" s="404">
        <f t="shared" si="155"/>
        <v>0</v>
      </c>
      <c r="AL479" s="404">
        <f t="shared" si="155"/>
        <v>0</v>
      </c>
      <c r="AM479" s="404">
        <f t="shared" si="155"/>
        <v>0</v>
      </c>
      <c r="AN479" s="404">
        <f t="shared" si="155"/>
        <v>0</v>
      </c>
      <c r="AO479" s="404">
        <f t="shared" si="155"/>
        <v>0</v>
      </c>
      <c r="AP479" s="404">
        <f t="shared" si="155"/>
        <v>0</v>
      </c>
      <c r="AQ479" s="404">
        <f t="shared" si="155"/>
        <v>0</v>
      </c>
      <c r="AR479" s="404">
        <f t="shared" si="155"/>
        <v>0</v>
      </c>
      <c r="AS479" s="404">
        <f t="shared" si="155"/>
        <v>0</v>
      </c>
      <c r="AT479" s="404">
        <f t="shared" si="155"/>
        <v>0</v>
      </c>
      <c r="AU479" s="404">
        <f t="shared" si="155"/>
        <v>0</v>
      </c>
      <c r="AV479" s="404">
        <f t="shared" si="155"/>
        <v>0</v>
      </c>
      <c r="AW479" s="404">
        <f t="shared" si="155"/>
        <v>0</v>
      </c>
    </row>
    <row r="480" spans="1:49" ht="19.5" hidden="1" thickBot="1">
      <c r="A480" s="340" t="s">
        <v>449</v>
      </c>
      <c r="B480" s="1217" t="s">
        <v>296</v>
      </c>
      <c r="C480" s="1204">
        <f t="shared" si="149"/>
        <v>0</v>
      </c>
      <c r="D480" s="195">
        <f t="shared" si="149"/>
        <v>3</v>
      </c>
      <c r="E480" s="195">
        <f t="shared" si="149"/>
        <v>-3</v>
      </c>
      <c r="F480" s="1247"/>
      <c r="G480" s="1247"/>
      <c r="H480" s="1247"/>
      <c r="I480" s="1246"/>
      <c r="J480" s="1246"/>
      <c r="K480" s="1246"/>
      <c r="L480" s="386">
        <f t="shared" ref="L480:AW480" si="156">L74-L277</f>
        <v>0</v>
      </c>
      <c r="M480" s="386">
        <f t="shared" si="156"/>
        <v>0</v>
      </c>
      <c r="N480" s="386">
        <f t="shared" si="156"/>
        <v>1</v>
      </c>
      <c r="O480" s="386">
        <f t="shared" si="156"/>
        <v>0</v>
      </c>
      <c r="P480" s="386">
        <f t="shared" si="156"/>
        <v>0</v>
      </c>
      <c r="Q480" s="386">
        <f t="shared" si="156"/>
        <v>0</v>
      </c>
      <c r="R480" s="386">
        <f t="shared" si="156"/>
        <v>0</v>
      </c>
      <c r="S480" s="386">
        <f t="shared" si="156"/>
        <v>2</v>
      </c>
      <c r="T480" s="386">
        <f t="shared" si="156"/>
        <v>0</v>
      </c>
      <c r="U480" s="386">
        <f t="shared" si="156"/>
        <v>0</v>
      </c>
      <c r="V480" s="386">
        <f t="shared" si="156"/>
        <v>0</v>
      </c>
      <c r="W480" s="386">
        <f t="shared" si="156"/>
        <v>1</v>
      </c>
      <c r="X480" s="386">
        <f t="shared" si="156"/>
        <v>0</v>
      </c>
      <c r="Y480" s="386">
        <f t="shared" si="156"/>
        <v>0</v>
      </c>
      <c r="Z480" s="386">
        <f t="shared" si="156"/>
        <v>0</v>
      </c>
      <c r="AA480" s="386">
        <f t="shared" si="156"/>
        <v>1</v>
      </c>
      <c r="AB480" s="386">
        <f t="shared" si="156"/>
        <v>0</v>
      </c>
      <c r="AC480" s="386">
        <f t="shared" si="156"/>
        <v>0</v>
      </c>
      <c r="AD480" s="386">
        <f t="shared" si="156"/>
        <v>0</v>
      </c>
      <c r="AE480" s="386">
        <f t="shared" si="156"/>
        <v>0</v>
      </c>
      <c r="AF480" s="386">
        <f t="shared" si="156"/>
        <v>0</v>
      </c>
      <c r="AG480" s="386">
        <f t="shared" si="156"/>
        <v>0</v>
      </c>
      <c r="AH480" s="386">
        <f t="shared" si="156"/>
        <v>0</v>
      </c>
      <c r="AI480" s="386">
        <f t="shared" si="156"/>
        <v>0</v>
      </c>
      <c r="AJ480" s="386">
        <f t="shared" si="156"/>
        <v>0</v>
      </c>
      <c r="AK480" s="386">
        <f t="shared" si="156"/>
        <v>-2</v>
      </c>
      <c r="AL480" s="386">
        <f t="shared" si="156"/>
        <v>0</v>
      </c>
      <c r="AM480" s="386">
        <f t="shared" si="156"/>
        <v>1</v>
      </c>
      <c r="AN480" s="386">
        <f t="shared" si="156"/>
        <v>0</v>
      </c>
      <c r="AO480" s="386">
        <f t="shared" si="156"/>
        <v>-5</v>
      </c>
      <c r="AP480" s="386">
        <f t="shared" si="156"/>
        <v>0</v>
      </c>
      <c r="AQ480" s="386">
        <f t="shared" si="156"/>
        <v>-1</v>
      </c>
      <c r="AR480" s="386">
        <f t="shared" si="156"/>
        <v>2</v>
      </c>
      <c r="AS480" s="386">
        <f t="shared" si="156"/>
        <v>0</v>
      </c>
      <c r="AT480" s="386">
        <f t="shared" si="156"/>
        <v>0</v>
      </c>
      <c r="AU480" s="386">
        <f t="shared" si="156"/>
        <v>0</v>
      </c>
      <c r="AV480" s="386">
        <f t="shared" si="156"/>
        <v>0</v>
      </c>
      <c r="AW480" s="386">
        <f t="shared" si="156"/>
        <v>0</v>
      </c>
    </row>
    <row r="481" spans="1:49" ht="19.5" hidden="1" thickBot="1">
      <c r="A481" s="335" t="s">
        <v>450</v>
      </c>
      <c r="B481" s="1218" t="s">
        <v>1046</v>
      </c>
      <c r="C481" s="1204">
        <f t="shared" si="149"/>
        <v>-3</v>
      </c>
      <c r="D481" s="388">
        <f t="shared" si="149"/>
        <v>-1</v>
      </c>
      <c r="E481" s="246">
        <f t="shared" si="149"/>
        <v>-2</v>
      </c>
      <c r="F481" s="1247"/>
      <c r="G481" s="1247"/>
      <c r="H481" s="1247"/>
      <c r="I481" s="1246"/>
      <c r="J481" s="1246"/>
      <c r="K481" s="1246"/>
      <c r="L481" s="391">
        <f t="shared" ref="L481:AW481" si="157">L75-L278</f>
        <v>0</v>
      </c>
      <c r="M481" s="391">
        <f t="shared" si="157"/>
        <v>0</v>
      </c>
      <c r="N481" s="391">
        <f t="shared" si="157"/>
        <v>-1</v>
      </c>
      <c r="O481" s="391">
        <f t="shared" si="157"/>
        <v>0</v>
      </c>
      <c r="P481" s="391">
        <f t="shared" si="157"/>
        <v>0</v>
      </c>
      <c r="Q481" s="391">
        <f t="shared" si="157"/>
        <v>0</v>
      </c>
      <c r="R481" s="391">
        <f t="shared" si="157"/>
        <v>0</v>
      </c>
      <c r="S481" s="391">
        <f t="shared" si="157"/>
        <v>0</v>
      </c>
      <c r="T481" s="391">
        <f t="shared" si="157"/>
        <v>0</v>
      </c>
      <c r="U481" s="391">
        <f t="shared" si="157"/>
        <v>0</v>
      </c>
      <c r="V481" s="391">
        <f t="shared" si="157"/>
        <v>0</v>
      </c>
      <c r="W481" s="391">
        <f t="shared" si="157"/>
        <v>0</v>
      </c>
      <c r="X481" s="391">
        <f t="shared" si="157"/>
        <v>0</v>
      </c>
      <c r="Y481" s="391">
        <f t="shared" si="157"/>
        <v>-1</v>
      </c>
      <c r="Z481" s="391">
        <f t="shared" si="157"/>
        <v>0</v>
      </c>
      <c r="AA481" s="391">
        <f t="shared" si="157"/>
        <v>0</v>
      </c>
      <c r="AB481" s="391">
        <f t="shared" si="157"/>
        <v>1</v>
      </c>
      <c r="AC481" s="391">
        <f t="shared" si="157"/>
        <v>0</v>
      </c>
      <c r="AD481" s="391">
        <f t="shared" si="157"/>
        <v>0</v>
      </c>
      <c r="AE481" s="391">
        <f t="shared" si="157"/>
        <v>0</v>
      </c>
      <c r="AF481" s="391">
        <f t="shared" si="157"/>
        <v>0</v>
      </c>
      <c r="AG481" s="391">
        <f t="shared" si="157"/>
        <v>0</v>
      </c>
      <c r="AH481" s="391">
        <f t="shared" si="157"/>
        <v>0</v>
      </c>
      <c r="AI481" s="402">
        <f t="shared" si="157"/>
        <v>0</v>
      </c>
      <c r="AJ481" s="391">
        <f t="shared" si="157"/>
        <v>0</v>
      </c>
      <c r="AK481" s="391">
        <f t="shared" si="157"/>
        <v>0</v>
      </c>
      <c r="AL481" s="391">
        <f t="shared" si="157"/>
        <v>0</v>
      </c>
      <c r="AM481" s="391">
        <f t="shared" si="157"/>
        <v>0</v>
      </c>
      <c r="AN481" s="391">
        <f t="shared" si="157"/>
        <v>0</v>
      </c>
      <c r="AO481" s="391">
        <f t="shared" si="157"/>
        <v>0</v>
      </c>
      <c r="AP481" s="391">
        <f t="shared" si="157"/>
        <v>0</v>
      </c>
      <c r="AQ481" s="391">
        <f t="shared" si="157"/>
        <v>0</v>
      </c>
      <c r="AR481" s="391">
        <f t="shared" si="157"/>
        <v>-1</v>
      </c>
      <c r="AS481" s="391">
        <f t="shared" si="157"/>
        <v>0</v>
      </c>
      <c r="AT481" s="391">
        <f t="shared" si="157"/>
        <v>0</v>
      </c>
      <c r="AU481" s="391">
        <f t="shared" si="157"/>
        <v>-1</v>
      </c>
      <c r="AV481" s="391">
        <f t="shared" si="157"/>
        <v>0</v>
      </c>
      <c r="AW481" s="391">
        <f t="shared" si="157"/>
        <v>0</v>
      </c>
    </row>
    <row r="482" spans="1:49" ht="19.5" hidden="1" thickBot="1">
      <c r="A482" s="337" t="s">
        <v>451</v>
      </c>
      <c r="B482" s="1214" t="s">
        <v>297</v>
      </c>
      <c r="C482" s="1204">
        <f t="shared" si="149"/>
        <v>3</v>
      </c>
      <c r="D482" s="372">
        <f t="shared" si="149"/>
        <v>3</v>
      </c>
      <c r="E482" s="196">
        <f t="shared" si="149"/>
        <v>0</v>
      </c>
      <c r="F482" s="1247"/>
      <c r="G482" s="1247"/>
      <c r="H482" s="1247"/>
      <c r="I482" s="1246"/>
      <c r="J482" s="1246"/>
      <c r="K482" s="1246"/>
      <c r="L482" s="373">
        <f t="shared" ref="L482:AW482" si="158">L76-L279</f>
        <v>0</v>
      </c>
      <c r="M482" s="373">
        <f t="shared" si="158"/>
        <v>0</v>
      </c>
      <c r="N482" s="373">
        <f t="shared" si="158"/>
        <v>0</v>
      </c>
      <c r="O482" s="373">
        <f t="shared" si="158"/>
        <v>0</v>
      </c>
      <c r="P482" s="373">
        <f t="shared" si="158"/>
        <v>0</v>
      </c>
      <c r="Q482" s="373">
        <f t="shared" si="158"/>
        <v>2</v>
      </c>
      <c r="R482" s="373">
        <f t="shared" si="158"/>
        <v>1</v>
      </c>
      <c r="S482" s="373">
        <f t="shared" si="158"/>
        <v>-3</v>
      </c>
      <c r="T482" s="373">
        <f t="shared" si="158"/>
        <v>0</v>
      </c>
      <c r="U482" s="373">
        <f t="shared" si="158"/>
        <v>1</v>
      </c>
      <c r="V482" s="373">
        <f t="shared" si="158"/>
        <v>0</v>
      </c>
      <c r="W482" s="373">
        <f t="shared" si="158"/>
        <v>0</v>
      </c>
      <c r="X482" s="373">
        <f t="shared" si="158"/>
        <v>0</v>
      </c>
      <c r="Y482" s="373">
        <f t="shared" si="158"/>
        <v>0</v>
      </c>
      <c r="Z482" s="373">
        <f t="shared" si="158"/>
        <v>0</v>
      </c>
      <c r="AA482" s="373">
        <f t="shared" si="158"/>
        <v>0</v>
      </c>
      <c r="AB482" s="373">
        <f t="shared" si="158"/>
        <v>0</v>
      </c>
      <c r="AC482" s="373">
        <f t="shared" si="158"/>
        <v>0</v>
      </c>
      <c r="AD482" s="373">
        <f t="shared" si="158"/>
        <v>0</v>
      </c>
      <c r="AE482" s="373">
        <f t="shared" si="158"/>
        <v>0</v>
      </c>
      <c r="AF482" s="373">
        <f t="shared" si="158"/>
        <v>0</v>
      </c>
      <c r="AG482" s="373">
        <f t="shared" si="158"/>
        <v>0</v>
      </c>
      <c r="AH482" s="378">
        <f t="shared" si="158"/>
        <v>0</v>
      </c>
      <c r="AI482" s="378">
        <f t="shared" si="158"/>
        <v>0</v>
      </c>
      <c r="AJ482" s="373">
        <f t="shared" si="158"/>
        <v>0</v>
      </c>
      <c r="AK482" s="373">
        <f t="shared" si="158"/>
        <v>-1</v>
      </c>
      <c r="AL482" s="373">
        <f t="shared" si="158"/>
        <v>2</v>
      </c>
      <c r="AM482" s="373">
        <f t="shared" si="158"/>
        <v>0</v>
      </c>
      <c r="AN482" s="373">
        <f t="shared" si="158"/>
        <v>0</v>
      </c>
      <c r="AO482" s="373">
        <f t="shared" si="158"/>
        <v>0</v>
      </c>
      <c r="AP482" s="373">
        <f t="shared" si="158"/>
        <v>0</v>
      </c>
      <c r="AQ482" s="373">
        <f t="shared" si="158"/>
        <v>1</v>
      </c>
      <c r="AR482" s="373">
        <f t="shared" si="158"/>
        <v>0</v>
      </c>
      <c r="AS482" s="373">
        <f t="shared" si="158"/>
        <v>0</v>
      </c>
      <c r="AT482" s="373">
        <f t="shared" si="158"/>
        <v>0</v>
      </c>
      <c r="AU482" s="373">
        <f t="shared" si="158"/>
        <v>0</v>
      </c>
      <c r="AV482" s="373">
        <f t="shared" si="158"/>
        <v>0</v>
      </c>
      <c r="AW482" s="373">
        <f t="shared" si="158"/>
        <v>0</v>
      </c>
    </row>
    <row r="483" spans="1:49" ht="19.5" hidden="1" thickBot="1">
      <c r="A483" s="337" t="s">
        <v>452</v>
      </c>
      <c r="B483" s="1214" t="s">
        <v>298</v>
      </c>
      <c r="C483" s="1204">
        <f t="shared" si="149"/>
        <v>1</v>
      </c>
      <c r="D483" s="372">
        <f t="shared" si="149"/>
        <v>0</v>
      </c>
      <c r="E483" s="196">
        <f t="shared" si="149"/>
        <v>1</v>
      </c>
      <c r="F483" s="1247"/>
      <c r="G483" s="1247"/>
      <c r="H483" s="1247"/>
      <c r="I483" s="1246"/>
      <c r="J483" s="1246"/>
      <c r="K483" s="1246"/>
      <c r="L483" s="373">
        <f t="shared" ref="L483:AW483" si="159">L77-L280</f>
        <v>0</v>
      </c>
      <c r="M483" s="373">
        <f t="shared" si="159"/>
        <v>0</v>
      </c>
      <c r="N483" s="373">
        <f t="shared" si="159"/>
        <v>0</v>
      </c>
      <c r="O483" s="373">
        <f t="shared" si="159"/>
        <v>0</v>
      </c>
      <c r="P483" s="373">
        <f t="shared" si="159"/>
        <v>0</v>
      </c>
      <c r="Q483" s="373">
        <f t="shared" si="159"/>
        <v>0</v>
      </c>
      <c r="R483" s="373">
        <f t="shared" si="159"/>
        <v>0</v>
      </c>
      <c r="S483" s="373">
        <f t="shared" si="159"/>
        <v>0</v>
      </c>
      <c r="T483" s="373">
        <f t="shared" si="159"/>
        <v>0</v>
      </c>
      <c r="U483" s="373">
        <f t="shared" si="159"/>
        <v>0</v>
      </c>
      <c r="V483" s="373">
        <f t="shared" si="159"/>
        <v>0</v>
      </c>
      <c r="W483" s="373">
        <f t="shared" si="159"/>
        <v>0</v>
      </c>
      <c r="X483" s="373">
        <f t="shared" si="159"/>
        <v>0</v>
      </c>
      <c r="Y483" s="373">
        <f t="shared" si="159"/>
        <v>0</v>
      </c>
      <c r="Z483" s="373">
        <f t="shared" si="159"/>
        <v>0</v>
      </c>
      <c r="AA483" s="373">
        <f t="shared" si="159"/>
        <v>0</v>
      </c>
      <c r="AB483" s="373">
        <f t="shared" si="159"/>
        <v>0</v>
      </c>
      <c r="AC483" s="373">
        <f t="shared" si="159"/>
        <v>0</v>
      </c>
      <c r="AD483" s="373">
        <f t="shared" si="159"/>
        <v>0</v>
      </c>
      <c r="AE483" s="373">
        <f t="shared" si="159"/>
        <v>0</v>
      </c>
      <c r="AF483" s="373">
        <f t="shared" si="159"/>
        <v>0</v>
      </c>
      <c r="AG483" s="373">
        <f t="shared" si="159"/>
        <v>0</v>
      </c>
      <c r="AH483" s="378">
        <f t="shared" si="159"/>
        <v>0</v>
      </c>
      <c r="AI483" s="378">
        <f t="shared" si="159"/>
        <v>0</v>
      </c>
      <c r="AJ483" s="373">
        <f t="shared" si="159"/>
        <v>0</v>
      </c>
      <c r="AK483" s="373">
        <f t="shared" si="159"/>
        <v>0</v>
      </c>
      <c r="AL483" s="373">
        <f t="shared" si="159"/>
        <v>0</v>
      </c>
      <c r="AM483" s="373">
        <f t="shared" si="159"/>
        <v>1</v>
      </c>
      <c r="AN483" s="373">
        <f t="shared" si="159"/>
        <v>0</v>
      </c>
      <c r="AO483" s="373">
        <f t="shared" si="159"/>
        <v>0</v>
      </c>
      <c r="AP483" s="373">
        <f t="shared" si="159"/>
        <v>0</v>
      </c>
      <c r="AQ483" s="373">
        <f t="shared" si="159"/>
        <v>0</v>
      </c>
      <c r="AR483" s="373">
        <f t="shared" si="159"/>
        <v>0</v>
      </c>
      <c r="AS483" s="373">
        <f t="shared" si="159"/>
        <v>0</v>
      </c>
      <c r="AT483" s="373">
        <f t="shared" si="159"/>
        <v>0</v>
      </c>
      <c r="AU483" s="373">
        <f t="shared" si="159"/>
        <v>0</v>
      </c>
      <c r="AV483" s="373">
        <f t="shared" si="159"/>
        <v>0</v>
      </c>
      <c r="AW483" s="373">
        <f t="shared" si="159"/>
        <v>0</v>
      </c>
    </row>
    <row r="484" spans="1:49" ht="19.5" hidden="1" thickBot="1">
      <c r="A484" s="337" t="s">
        <v>453</v>
      </c>
      <c r="B484" s="1214" t="s">
        <v>299</v>
      </c>
      <c r="C484" s="1204">
        <f t="shared" si="149"/>
        <v>0</v>
      </c>
      <c r="D484" s="372">
        <f t="shared" si="149"/>
        <v>0</v>
      </c>
      <c r="E484" s="196">
        <f t="shared" si="149"/>
        <v>0</v>
      </c>
      <c r="F484" s="1247"/>
      <c r="G484" s="1247"/>
      <c r="H484" s="1247"/>
      <c r="I484" s="1246"/>
      <c r="J484" s="1246"/>
      <c r="K484" s="1246"/>
      <c r="L484" s="373">
        <f t="shared" ref="L484:AW484" si="160">L78-L281</f>
        <v>0</v>
      </c>
      <c r="M484" s="373">
        <f t="shared" si="160"/>
        <v>0</v>
      </c>
      <c r="N484" s="373">
        <f t="shared" si="160"/>
        <v>0</v>
      </c>
      <c r="O484" s="373">
        <f t="shared" si="160"/>
        <v>0</v>
      </c>
      <c r="P484" s="373">
        <f t="shared" si="160"/>
        <v>0</v>
      </c>
      <c r="Q484" s="373">
        <f t="shared" si="160"/>
        <v>0</v>
      </c>
      <c r="R484" s="373">
        <f t="shared" si="160"/>
        <v>0</v>
      </c>
      <c r="S484" s="373">
        <f t="shared" si="160"/>
        <v>0</v>
      </c>
      <c r="T484" s="373">
        <f t="shared" si="160"/>
        <v>0</v>
      </c>
      <c r="U484" s="373">
        <f t="shared" si="160"/>
        <v>0</v>
      </c>
      <c r="V484" s="373">
        <f t="shared" si="160"/>
        <v>0</v>
      </c>
      <c r="W484" s="373">
        <f t="shared" si="160"/>
        <v>0</v>
      </c>
      <c r="X484" s="373">
        <f t="shared" si="160"/>
        <v>0</v>
      </c>
      <c r="Y484" s="373">
        <f t="shared" si="160"/>
        <v>0</v>
      </c>
      <c r="Z484" s="373">
        <f t="shared" si="160"/>
        <v>0</v>
      </c>
      <c r="AA484" s="373">
        <f t="shared" si="160"/>
        <v>0</v>
      </c>
      <c r="AB484" s="373">
        <f t="shared" si="160"/>
        <v>0</v>
      </c>
      <c r="AC484" s="373">
        <f t="shared" si="160"/>
        <v>0</v>
      </c>
      <c r="AD484" s="373">
        <f t="shared" si="160"/>
        <v>0</v>
      </c>
      <c r="AE484" s="373">
        <f t="shared" si="160"/>
        <v>0</v>
      </c>
      <c r="AF484" s="373">
        <f t="shared" si="160"/>
        <v>0</v>
      </c>
      <c r="AG484" s="373">
        <f t="shared" si="160"/>
        <v>0</v>
      </c>
      <c r="AH484" s="378">
        <f t="shared" si="160"/>
        <v>0</v>
      </c>
      <c r="AI484" s="378">
        <f t="shared" si="160"/>
        <v>0</v>
      </c>
      <c r="AJ484" s="373">
        <f t="shared" si="160"/>
        <v>0</v>
      </c>
      <c r="AK484" s="373">
        <f t="shared" si="160"/>
        <v>0</v>
      </c>
      <c r="AL484" s="373">
        <f t="shared" si="160"/>
        <v>0</v>
      </c>
      <c r="AM484" s="373">
        <f t="shared" si="160"/>
        <v>0</v>
      </c>
      <c r="AN484" s="373">
        <f t="shared" si="160"/>
        <v>0</v>
      </c>
      <c r="AO484" s="373">
        <f t="shared" si="160"/>
        <v>0</v>
      </c>
      <c r="AP484" s="373">
        <f t="shared" si="160"/>
        <v>0</v>
      </c>
      <c r="AQ484" s="373">
        <f t="shared" si="160"/>
        <v>0</v>
      </c>
      <c r="AR484" s="373">
        <f t="shared" si="160"/>
        <v>0</v>
      </c>
      <c r="AS484" s="373">
        <f t="shared" si="160"/>
        <v>0</v>
      </c>
      <c r="AT484" s="373">
        <f t="shared" si="160"/>
        <v>0</v>
      </c>
      <c r="AU484" s="373">
        <f t="shared" si="160"/>
        <v>0</v>
      </c>
      <c r="AV484" s="373">
        <f t="shared" si="160"/>
        <v>0</v>
      </c>
      <c r="AW484" s="373">
        <f t="shared" si="160"/>
        <v>0</v>
      </c>
    </row>
    <row r="485" spans="1:49" ht="19.5" hidden="1" thickBot="1">
      <c r="A485" s="337" t="s">
        <v>454</v>
      </c>
      <c r="B485" s="1214" t="s">
        <v>300</v>
      </c>
      <c r="C485" s="1204">
        <f t="shared" si="149"/>
        <v>0</v>
      </c>
      <c r="D485" s="372">
        <f t="shared" si="149"/>
        <v>0</v>
      </c>
      <c r="E485" s="196">
        <f t="shared" si="149"/>
        <v>0</v>
      </c>
      <c r="F485" s="1247"/>
      <c r="G485" s="1247"/>
      <c r="H485" s="1247"/>
      <c r="I485" s="1246"/>
      <c r="J485" s="1246"/>
      <c r="K485" s="1246"/>
      <c r="L485" s="373">
        <f t="shared" ref="L485:AW485" si="161">L79-L282</f>
        <v>0</v>
      </c>
      <c r="M485" s="373">
        <f t="shared" si="161"/>
        <v>0</v>
      </c>
      <c r="N485" s="373">
        <f t="shared" si="161"/>
        <v>0</v>
      </c>
      <c r="O485" s="373">
        <f t="shared" si="161"/>
        <v>0</v>
      </c>
      <c r="P485" s="373">
        <f t="shared" si="161"/>
        <v>0</v>
      </c>
      <c r="Q485" s="373">
        <f t="shared" si="161"/>
        <v>0</v>
      </c>
      <c r="R485" s="373">
        <f t="shared" si="161"/>
        <v>0</v>
      </c>
      <c r="S485" s="373">
        <f t="shared" si="161"/>
        <v>0</v>
      </c>
      <c r="T485" s="373">
        <f t="shared" si="161"/>
        <v>0</v>
      </c>
      <c r="U485" s="373">
        <f t="shared" si="161"/>
        <v>0</v>
      </c>
      <c r="V485" s="373">
        <f t="shared" si="161"/>
        <v>0</v>
      </c>
      <c r="W485" s="373">
        <f t="shared" si="161"/>
        <v>0</v>
      </c>
      <c r="X485" s="373">
        <f t="shared" si="161"/>
        <v>0</v>
      </c>
      <c r="Y485" s="373">
        <f t="shared" si="161"/>
        <v>0</v>
      </c>
      <c r="Z485" s="373">
        <f t="shared" si="161"/>
        <v>0</v>
      </c>
      <c r="AA485" s="373">
        <f t="shared" si="161"/>
        <v>0</v>
      </c>
      <c r="AB485" s="373">
        <f t="shared" si="161"/>
        <v>0</v>
      </c>
      <c r="AC485" s="373">
        <f t="shared" si="161"/>
        <v>0</v>
      </c>
      <c r="AD485" s="373">
        <f t="shared" si="161"/>
        <v>0</v>
      </c>
      <c r="AE485" s="373">
        <f t="shared" si="161"/>
        <v>0</v>
      </c>
      <c r="AF485" s="373">
        <f t="shared" si="161"/>
        <v>0</v>
      </c>
      <c r="AG485" s="373">
        <f t="shared" si="161"/>
        <v>0</v>
      </c>
      <c r="AH485" s="378">
        <f t="shared" si="161"/>
        <v>0</v>
      </c>
      <c r="AI485" s="378">
        <f t="shared" si="161"/>
        <v>0</v>
      </c>
      <c r="AJ485" s="373">
        <f t="shared" si="161"/>
        <v>0</v>
      </c>
      <c r="AK485" s="373">
        <f t="shared" si="161"/>
        <v>0</v>
      </c>
      <c r="AL485" s="373">
        <f t="shared" si="161"/>
        <v>0</v>
      </c>
      <c r="AM485" s="373">
        <f t="shared" si="161"/>
        <v>0</v>
      </c>
      <c r="AN485" s="373">
        <f t="shared" si="161"/>
        <v>0</v>
      </c>
      <c r="AO485" s="373">
        <f t="shared" si="161"/>
        <v>0</v>
      </c>
      <c r="AP485" s="373">
        <f t="shared" si="161"/>
        <v>0</v>
      </c>
      <c r="AQ485" s="373">
        <f t="shared" si="161"/>
        <v>0</v>
      </c>
      <c r="AR485" s="373">
        <f t="shared" si="161"/>
        <v>0</v>
      </c>
      <c r="AS485" s="373">
        <f t="shared" si="161"/>
        <v>0</v>
      </c>
      <c r="AT485" s="373">
        <f t="shared" si="161"/>
        <v>0</v>
      </c>
      <c r="AU485" s="373">
        <f t="shared" si="161"/>
        <v>0</v>
      </c>
      <c r="AV485" s="373">
        <f t="shared" si="161"/>
        <v>0</v>
      </c>
      <c r="AW485" s="373">
        <f t="shared" si="161"/>
        <v>0</v>
      </c>
    </row>
    <row r="486" spans="1:49" ht="19.5" hidden="1" thickBot="1">
      <c r="A486" s="337" t="s">
        <v>455</v>
      </c>
      <c r="B486" s="1214" t="s">
        <v>302</v>
      </c>
      <c r="C486" s="1204">
        <f t="shared" si="149"/>
        <v>0</v>
      </c>
      <c r="D486" s="372">
        <f t="shared" si="149"/>
        <v>0</v>
      </c>
      <c r="E486" s="196">
        <f t="shared" si="149"/>
        <v>0</v>
      </c>
      <c r="F486" s="1247"/>
      <c r="G486" s="1247"/>
      <c r="H486" s="1247"/>
      <c r="I486" s="1246"/>
      <c r="J486" s="1246"/>
      <c r="K486" s="1246"/>
      <c r="L486" s="373">
        <f t="shared" ref="L486:AW486" si="162">L80-L283</f>
        <v>0</v>
      </c>
      <c r="M486" s="373">
        <f t="shared" si="162"/>
        <v>0</v>
      </c>
      <c r="N486" s="373">
        <f t="shared" si="162"/>
        <v>0</v>
      </c>
      <c r="O486" s="373">
        <f t="shared" si="162"/>
        <v>0</v>
      </c>
      <c r="P486" s="373">
        <f t="shared" si="162"/>
        <v>0</v>
      </c>
      <c r="Q486" s="373">
        <f t="shared" si="162"/>
        <v>0</v>
      </c>
      <c r="R486" s="373">
        <f t="shared" si="162"/>
        <v>0</v>
      </c>
      <c r="S486" s="373">
        <f t="shared" si="162"/>
        <v>0</v>
      </c>
      <c r="T486" s="373">
        <f t="shared" si="162"/>
        <v>0</v>
      </c>
      <c r="U486" s="373">
        <f t="shared" si="162"/>
        <v>0</v>
      </c>
      <c r="V486" s="373">
        <f t="shared" si="162"/>
        <v>0</v>
      </c>
      <c r="W486" s="373">
        <f t="shared" si="162"/>
        <v>0</v>
      </c>
      <c r="X486" s="373">
        <f t="shared" si="162"/>
        <v>0</v>
      </c>
      <c r="Y486" s="373">
        <f t="shared" si="162"/>
        <v>0</v>
      </c>
      <c r="Z486" s="373">
        <f t="shared" si="162"/>
        <v>0</v>
      </c>
      <c r="AA486" s="373">
        <f t="shared" si="162"/>
        <v>0</v>
      </c>
      <c r="AB486" s="373">
        <f t="shared" si="162"/>
        <v>0</v>
      </c>
      <c r="AC486" s="373">
        <f t="shared" si="162"/>
        <v>0</v>
      </c>
      <c r="AD486" s="373">
        <f t="shared" si="162"/>
        <v>0</v>
      </c>
      <c r="AE486" s="373">
        <f t="shared" si="162"/>
        <v>0</v>
      </c>
      <c r="AF486" s="373">
        <f t="shared" si="162"/>
        <v>0</v>
      </c>
      <c r="AG486" s="373">
        <f t="shared" si="162"/>
        <v>0</v>
      </c>
      <c r="AH486" s="378">
        <f t="shared" si="162"/>
        <v>0</v>
      </c>
      <c r="AI486" s="378">
        <f t="shared" si="162"/>
        <v>0</v>
      </c>
      <c r="AJ486" s="373">
        <f t="shared" si="162"/>
        <v>0</v>
      </c>
      <c r="AK486" s="373">
        <f t="shared" si="162"/>
        <v>0</v>
      </c>
      <c r="AL486" s="373">
        <f t="shared" si="162"/>
        <v>0</v>
      </c>
      <c r="AM486" s="373">
        <f t="shared" si="162"/>
        <v>0</v>
      </c>
      <c r="AN486" s="373">
        <f t="shared" si="162"/>
        <v>0</v>
      </c>
      <c r="AO486" s="373">
        <f t="shared" si="162"/>
        <v>0</v>
      </c>
      <c r="AP486" s="373">
        <f t="shared" si="162"/>
        <v>0</v>
      </c>
      <c r="AQ486" s="373">
        <f t="shared" si="162"/>
        <v>0</v>
      </c>
      <c r="AR486" s="373">
        <f t="shared" si="162"/>
        <v>0</v>
      </c>
      <c r="AS486" s="373">
        <f t="shared" si="162"/>
        <v>0</v>
      </c>
      <c r="AT486" s="373">
        <f t="shared" si="162"/>
        <v>0</v>
      </c>
      <c r="AU486" s="373">
        <f t="shared" si="162"/>
        <v>0</v>
      </c>
      <c r="AV486" s="373">
        <f t="shared" si="162"/>
        <v>0</v>
      </c>
      <c r="AW486" s="373">
        <f t="shared" si="162"/>
        <v>0</v>
      </c>
    </row>
    <row r="487" spans="1:49" ht="48" hidden="1" thickBot="1">
      <c r="A487" s="337" t="s">
        <v>457</v>
      </c>
      <c r="B487" s="1214" t="s">
        <v>872</v>
      </c>
      <c r="C487" s="1204">
        <f t="shared" si="149"/>
        <v>0</v>
      </c>
      <c r="D487" s="372">
        <f t="shared" si="149"/>
        <v>0</v>
      </c>
      <c r="E487" s="196">
        <f t="shared" si="149"/>
        <v>0</v>
      </c>
      <c r="F487" s="1247"/>
      <c r="G487" s="1247"/>
      <c r="H487" s="1247"/>
      <c r="I487" s="1246"/>
      <c r="J487" s="1246"/>
      <c r="K487" s="1246"/>
      <c r="L487" s="373">
        <f t="shared" ref="L487:AW487" si="163">L81-L284</f>
        <v>0</v>
      </c>
      <c r="M487" s="373">
        <f t="shared" si="163"/>
        <v>0</v>
      </c>
      <c r="N487" s="373">
        <f t="shared" si="163"/>
        <v>0</v>
      </c>
      <c r="O487" s="373">
        <f t="shared" si="163"/>
        <v>0</v>
      </c>
      <c r="P487" s="373">
        <f t="shared" si="163"/>
        <v>0</v>
      </c>
      <c r="Q487" s="373">
        <f t="shared" si="163"/>
        <v>0</v>
      </c>
      <c r="R487" s="373">
        <f t="shared" si="163"/>
        <v>0</v>
      </c>
      <c r="S487" s="373">
        <f t="shared" si="163"/>
        <v>0</v>
      </c>
      <c r="T487" s="373">
        <f t="shared" si="163"/>
        <v>0</v>
      </c>
      <c r="U487" s="373">
        <f t="shared" si="163"/>
        <v>0</v>
      </c>
      <c r="V487" s="373">
        <f t="shared" si="163"/>
        <v>0</v>
      </c>
      <c r="W487" s="373">
        <f t="shared" si="163"/>
        <v>0</v>
      </c>
      <c r="X487" s="373">
        <f t="shared" si="163"/>
        <v>0</v>
      </c>
      <c r="Y487" s="373">
        <f t="shared" si="163"/>
        <v>0</v>
      </c>
      <c r="Z487" s="373">
        <f t="shared" si="163"/>
        <v>0</v>
      </c>
      <c r="AA487" s="373">
        <f t="shared" si="163"/>
        <v>0</v>
      </c>
      <c r="AB487" s="373">
        <f t="shared" si="163"/>
        <v>0</v>
      </c>
      <c r="AC487" s="373">
        <f t="shared" si="163"/>
        <v>0</v>
      </c>
      <c r="AD487" s="373">
        <f t="shared" si="163"/>
        <v>0</v>
      </c>
      <c r="AE487" s="373">
        <f t="shared" si="163"/>
        <v>0</v>
      </c>
      <c r="AF487" s="373">
        <f t="shared" si="163"/>
        <v>0</v>
      </c>
      <c r="AG487" s="373">
        <f t="shared" si="163"/>
        <v>0</v>
      </c>
      <c r="AH487" s="378">
        <f t="shared" si="163"/>
        <v>0</v>
      </c>
      <c r="AI487" s="378">
        <f t="shared" si="163"/>
        <v>0</v>
      </c>
      <c r="AJ487" s="373">
        <f t="shared" si="163"/>
        <v>0</v>
      </c>
      <c r="AK487" s="373">
        <f t="shared" si="163"/>
        <v>0</v>
      </c>
      <c r="AL487" s="373">
        <f t="shared" si="163"/>
        <v>0</v>
      </c>
      <c r="AM487" s="373">
        <f t="shared" si="163"/>
        <v>0</v>
      </c>
      <c r="AN487" s="373">
        <f t="shared" si="163"/>
        <v>0</v>
      </c>
      <c r="AO487" s="373">
        <f t="shared" si="163"/>
        <v>0</v>
      </c>
      <c r="AP487" s="373">
        <f t="shared" si="163"/>
        <v>0</v>
      </c>
      <c r="AQ487" s="373">
        <f t="shared" si="163"/>
        <v>0</v>
      </c>
      <c r="AR487" s="373">
        <f t="shared" si="163"/>
        <v>0</v>
      </c>
      <c r="AS487" s="373">
        <f t="shared" si="163"/>
        <v>0</v>
      </c>
      <c r="AT487" s="373">
        <f t="shared" si="163"/>
        <v>0</v>
      </c>
      <c r="AU487" s="373">
        <f t="shared" si="163"/>
        <v>0</v>
      </c>
      <c r="AV487" s="373">
        <f t="shared" si="163"/>
        <v>0</v>
      </c>
      <c r="AW487" s="373">
        <f t="shared" si="163"/>
        <v>0</v>
      </c>
    </row>
    <row r="488" spans="1:49" ht="19.5" hidden="1" thickBot="1">
      <c r="A488" s="405" t="s">
        <v>458</v>
      </c>
      <c r="B488" s="393" t="s">
        <v>459</v>
      </c>
      <c r="C488" s="1204">
        <f t="shared" si="149"/>
        <v>1</v>
      </c>
      <c r="D488" s="197">
        <f t="shared" si="149"/>
        <v>-1</v>
      </c>
      <c r="E488" s="197">
        <f t="shared" si="149"/>
        <v>2</v>
      </c>
      <c r="F488" s="1247"/>
      <c r="G488" s="1247"/>
      <c r="H488" s="1247"/>
      <c r="I488" s="1245"/>
      <c r="J488" s="1246"/>
      <c r="K488" s="1246"/>
      <c r="L488" s="397">
        <f t="shared" ref="L488:AW488" si="164">L82-L285</f>
        <v>0</v>
      </c>
      <c r="M488" s="397">
        <f t="shared" si="164"/>
        <v>0</v>
      </c>
      <c r="N488" s="397">
        <f t="shared" si="164"/>
        <v>-1</v>
      </c>
      <c r="O488" s="397">
        <f t="shared" si="164"/>
        <v>2</v>
      </c>
      <c r="P488" s="397">
        <f t="shared" si="164"/>
        <v>0</v>
      </c>
      <c r="Q488" s="397">
        <f t="shared" si="164"/>
        <v>0</v>
      </c>
      <c r="R488" s="397">
        <f t="shared" si="164"/>
        <v>0</v>
      </c>
      <c r="S488" s="397">
        <f t="shared" si="164"/>
        <v>1</v>
      </c>
      <c r="T488" s="397">
        <f t="shared" si="164"/>
        <v>0</v>
      </c>
      <c r="U488" s="397">
        <f t="shared" si="164"/>
        <v>0</v>
      </c>
      <c r="V488" s="397">
        <f t="shared" si="164"/>
        <v>0</v>
      </c>
      <c r="W488" s="397">
        <f t="shared" si="164"/>
        <v>0</v>
      </c>
      <c r="X488" s="397">
        <f t="shared" si="164"/>
        <v>0</v>
      </c>
      <c r="Y488" s="397">
        <f t="shared" si="164"/>
        <v>0</v>
      </c>
      <c r="Z488" s="397">
        <f t="shared" si="164"/>
        <v>0</v>
      </c>
      <c r="AA488" s="397">
        <f t="shared" si="164"/>
        <v>0</v>
      </c>
      <c r="AB488" s="397">
        <f t="shared" si="164"/>
        <v>0</v>
      </c>
      <c r="AC488" s="397">
        <f t="shared" si="164"/>
        <v>0</v>
      </c>
      <c r="AD488" s="397">
        <f t="shared" si="164"/>
        <v>0</v>
      </c>
      <c r="AE488" s="397">
        <f t="shared" si="164"/>
        <v>0</v>
      </c>
      <c r="AF488" s="397">
        <f t="shared" si="164"/>
        <v>0</v>
      </c>
      <c r="AG488" s="397">
        <f t="shared" si="164"/>
        <v>0</v>
      </c>
      <c r="AH488" s="397">
        <f t="shared" si="164"/>
        <v>0</v>
      </c>
      <c r="AI488" s="397">
        <f t="shared" si="164"/>
        <v>0</v>
      </c>
      <c r="AJ488" s="397">
        <f t="shared" si="164"/>
        <v>0</v>
      </c>
      <c r="AK488" s="397">
        <f t="shared" si="164"/>
        <v>0</v>
      </c>
      <c r="AL488" s="397">
        <f t="shared" si="164"/>
        <v>0</v>
      </c>
      <c r="AM488" s="397">
        <f t="shared" si="164"/>
        <v>0</v>
      </c>
      <c r="AN488" s="397">
        <f t="shared" si="164"/>
        <v>0</v>
      </c>
      <c r="AO488" s="397">
        <f t="shared" si="164"/>
        <v>0</v>
      </c>
      <c r="AP488" s="397">
        <f t="shared" si="164"/>
        <v>0</v>
      </c>
      <c r="AQ488" s="397">
        <f t="shared" si="164"/>
        <v>0</v>
      </c>
      <c r="AR488" s="397">
        <f t="shared" si="164"/>
        <v>0</v>
      </c>
      <c r="AS488" s="397">
        <f t="shared" si="164"/>
        <v>0</v>
      </c>
      <c r="AT488" s="397">
        <f t="shared" si="164"/>
        <v>0</v>
      </c>
      <c r="AU488" s="397">
        <f t="shared" si="164"/>
        <v>-1</v>
      </c>
      <c r="AV488" s="397">
        <f t="shared" si="164"/>
        <v>0</v>
      </c>
      <c r="AW488" s="397">
        <f t="shared" si="164"/>
        <v>0</v>
      </c>
    </row>
    <row r="489" spans="1:49" ht="19.5" hidden="1" thickBot="1">
      <c r="A489" s="337" t="s">
        <v>460</v>
      </c>
      <c r="B489" s="399" t="s">
        <v>289</v>
      </c>
      <c r="C489" s="1204">
        <f t="shared" si="149"/>
        <v>0</v>
      </c>
      <c r="D489" s="372">
        <f t="shared" si="149"/>
        <v>0</v>
      </c>
      <c r="E489" s="196">
        <f t="shared" si="149"/>
        <v>0</v>
      </c>
      <c r="F489" s="1247"/>
      <c r="G489" s="1247"/>
      <c r="H489" s="1247"/>
      <c r="I489" s="1246"/>
      <c r="J489" s="1246"/>
      <c r="K489" s="1246"/>
      <c r="L489" s="378">
        <f t="shared" ref="L489:AW489" si="165">L83-L286</f>
        <v>0</v>
      </c>
      <c r="M489" s="373">
        <f t="shared" si="165"/>
        <v>0</v>
      </c>
      <c r="N489" s="373">
        <f t="shared" si="165"/>
        <v>0</v>
      </c>
      <c r="O489" s="373">
        <f t="shared" si="165"/>
        <v>0</v>
      </c>
      <c r="P489" s="373">
        <f t="shared" si="165"/>
        <v>0</v>
      </c>
      <c r="Q489" s="373">
        <f t="shared" si="165"/>
        <v>0</v>
      </c>
      <c r="R489" s="373">
        <f t="shared" si="165"/>
        <v>0</v>
      </c>
      <c r="S489" s="373">
        <f t="shared" si="165"/>
        <v>0</v>
      </c>
      <c r="T489" s="373">
        <f t="shared" si="165"/>
        <v>0</v>
      </c>
      <c r="U489" s="373">
        <f t="shared" si="165"/>
        <v>0</v>
      </c>
      <c r="V489" s="373">
        <f t="shared" si="165"/>
        <v>0</v>
      </c>
      <c r="W489" s="373">
        <f t="shared" si="165"/>
        <v>0</v>
      </c>
      <c r="X489" s="373">
        <f t="shared" si="165"/>
        <v>0</v>
      </c>
      <c r="Y489" s="373">
        <f t="shared" si="165"/>
        <v>0</v>
      </c>
      <c r="Z489" s="373">
        <f t="shared" si="165"/>
        <v>0</v>
      </c>
      <c r="AA489" s="373">
        <f t="shared" si="165"/>
        <v>0</v>
      </c>
      <c r="AB489" s="373">
        <f t="shared" si="165"/>
        <v>0</v>
      </c>
      <c r="AC489" s="373">
        <f t="shared" si="165"/>
        <v>0</v>
      </c>
      <c r="AD489" s="373">
        <f t="shared" si="165"/>
        <v>0</v>
      </c>
      <c r="AE489" s="373">
        <f t="shared" si="165"/>
        <v>0</v>
      </c>
      <c r="AF489" s="373">
        <f t="shared" si="165"/>
        <v>0</v>
      </c>
      <c r="AG489" s="373">
        <f t="shared" si="165"/>
        <v>0</v>
      </c>
      <c r="AH489" s="373">
        <f t="shared" si="165"/>
        <v>0</v>
      </c>
      <c r="AI489" s="373">
        <f t="shared" si="165"/>
        <v>0</v>
      </c>
      <c r="AJ489" s="373">
        <f t="shared" si="165"/>
        <v>0</v>
      </c>
      <c r="AK489" s="373">
        <f t="shared" si="165"/>
        <v>0</v>
      </c>
      <c r="AL489" s="373">
        <f t="shared" si="165"/>
        <v>0</v>
      </c>
      <c r="AM489" s="373">
        <f t="shared" si="165"/>
        <v>0</v>
      </c>
      <c r="AN489" s="373">
        <f t="shared" si="165"/>
        <v>0</v>
      </c>
      <c r="AO489" s="373">
        <f t="shared" si="165"/>
        <v>0</v>
      </c>
      <c r="AP489" s="373">
        <f t="shared" si="165"/>
        <v>0</v>
      </c>
      <c r="AQ489" s="373">
        <f t="shared" si="165"/>
        <v>0</v>
      </c>
      <c r="AR489" s="373">
        <f t="shared" si="165"/>
        <v>0</v>
      </c>
      <c r="AS489" s="373">
        <f t="shared" si="165"/>
        <v>0</v>
      </c>
      <c r="AT489" s="373">
        <f t="shared" si="165"/>
        <v>0</v>
      </c>
      <c r="AU489" s="373">
        <f t="shared" si="165"/>
        <v>0</v>
      </c>
      <c r="AV489" s="373">
        <f t="shared" si="165"/>
        <v>0</v>
      </c>
      <c r="AW489" s="373">
        <f t="shared" si="165"/>
        <v>0</v>
      </c>
    </row>
    <row r="490" spans="1:49" ht="32.25" hidden="1" thickBot="1">
      <c r="A490" s="337" t="s">
        <v>461</v>
      </c>
      <c r="B490" s="399" t="s">
        <v>290</v>
      </c>
      <c r="C490" s="1204">
        <f t="shared" si="149"/>
        <v>0</v>
      </c>
      <c r="D490" s="372">
        <f t="shared" si="149"/>
        <v>0</v>
      </c>
      <c r="E490" s="196">
        <f t="shared" si="149"/>
        <v>0</v>
      </c>
      <c r="F490" s="1247"/>
      <c r="G490" s="1247"/>
      <c r="H490" s="1247"/>
      <c r="I490" s="1246"/>
      <c r="J490" s="1246"/>
      <c r="K490" s="1246"/>
      <c r="L490" s="378">
        <f t="shared" ref="L490:AW490" si="166">L84-L287</f>
        <v>0</v>
      </c>
      <c r="M490" s="373">
        <f t="shared" si="166"/>
        <v>0</v>
      </c>
      <c r="N490" s="373">
        <f t="shared" si="166"/>
        <v>0</v>
      </c>
      <c r="O490" s="373">
        <f t="shared" si="166"/>
        <v>0</v>
      </c>
      <c r="P490" s="373">
        <f t="shared" si="166"/>
        <v>0</v>
      </c>
      <c r="Q490" s="373">
        <f t="shared" si="166"/>
        <v>0</v>
      </c>
      <c r="R490" s="373">
        <f t="shared" si="166"/>
        <v>0</v>
      </c>
      <c r="S490" s="373">
        <f t="shared" si="166"/>
        <v>0</v>
      </c>
      <c r="T490" s="373">
        <f t="shared" si="166"/>
        <v>0</v>
      </c>
      <c r="U490" s="373">
        <f t="shared" si="166"/>
        <v>0</v>
      </c>
      <c r="V490" s="373">
        <f t="shared" si="166"/>
        <v>0</v>
      </c>
      <c r="W490" s="373">
        <f t="shared" si="166"/>
        <v>0</v>
      </c>
      <c r="X490" s="373">
        <f t="shared" si="166"/>
        <v>0</v>
      </c>
      <c r="Y490" s="373">
        <f t="shared" si="166"/>
        <v>0</v>
      </c>
      <c r="Z490" s="373">
        <f t="shared" si="166"/>
        <v>0</v>
      </c>
      <c r="AA490" s="373">
        <f t="shared" si="166"/>
        <v>0</v>
      </c>
      <c r="AB490" s="373">
        <f t="shared" si="166"/>
        <v>0</v>
      </c>
      <c r="AC490" s="373">
        <f t="shared" si="166"/>
        <v>0</v>
      </c>
      <c r="AD490" s="373">
        <f t="shared" si="166"/>
        <v>0</v>
      </c>
      <c r="AE490" s="373">
        <f t="shared" si="166"/>
        <v>0</v>
      </c>
      <c r="AF490" s="373">
        <f t="shared" si="166"/>
        <v>0</v>
      </c>
      <c r="AG490" s="373">
        <f t="shared" si="166"/>
        <v>0</v>
      </c>
      <c r="AH490" s="373">
        <f t="shared" si="166"/>
        <v>0</v>
      </c>
      <c r="AI490" s="373">
        <f t="shared" si="166"/>
        <v>0</v>
      </c>
      <c r="AJ490" s="373">
        <f t="shared" si="166"/>
        <v>0</v>
      </c>
      <c r="AK490" s="373">
        <f t="shared" si="166"/>
        <v>0</v>
      </c>
      <c r="AL490" s="373">
        <f t="shared" si="166"/>
        <v>0</v>
      </c>
      <c r="AM490" s="373">
        <f t="shared" si="166"/>
        <v>0</v>
      </c>
      <c r="AN490" s="373">
        <f t="shared" si="166"/>
        <v>0</v>
      </c>
      <c r="AO490" s="373">
        <f t="shared" si="166"/>
        <v>0</v>
      </c>
      <c r="AP490" s="373">
        <f t="shared" si="166"/>
        <v>0</v>
      </c>
      <c r="AQ490" s="373">
        <f t="shared" si="166"/>
        <v>0</v>
      </c>
      <c r="AR490" s="373">
        <f t="shared" si="166"/>
        <v>0</v>
      </c>
      <c r="AS490" s="373">
        <f t="shared" si="166"/>
        <v>0</v>
      </c>
      <c r="AT490" s="373">
        <f t="shared" si="166"/>
        <v>0</v>
      </c>
      <c r="AU490" s="373">
        <f t="shared" si="166"/>
        <v>0</v>
      </c>
      <c r="AV490" s="373">
        <f t="shared" si="166"/>
        <v>0</v>
      </c>
      <c r="AW490" s="373">
        <f t="shared" si="166"/>
        <v>0</v>
      </c>
    </row>
    <row r="491" spans="1:49" ht="32.25" hidden="1" thickBot="1">
      <c r="A491" s="337" t="s">
        <v>462</v>
      </c>
      <c r="B491" s="1214" t="s">
        <v>291</v>
      </c>
      <c r="C491" s="1204">
        <f t="shared" si="149"/>
        <v>0</v>
      </c>
      <c r="D491" s="372">
        <f t="shared" si="149"/>
        <v>0</v>
      </c>
      <c r="E491" s="196">
        <f t="shared" si="149"/>
        <v>0</v>
      </c>
      <c r="F491" s="1247"/>
      <c r="G491" s="1247"/>
      <c r="H491" s="1247"/>
      <c r="I491" s="1246"/>
      <c r="J491" s="1246"/>
      <c r="K491" s="1246"/>
      <c r="L491" s="378">
        <f t="shared" ref="L491:AW491" si="167">L85-L288</f>
        <v>0</v>
      </c>
      <c r="M491" s="373">
        <f t="shared" si="167"/>
        <v>0</v>
      </c>
      <c r="N491" s="373">
        <f t="shared" si="167"/>
        <v>0</v>
      </c>
      <c r="O491" s="373">
        <f t="shared" si="167"/>
        <v>0</v>
      </c>
      <c r="P491" s="373">
        <f t="shared" si="167"/>
        <v>0</v>
      </c>
      <c r="Q491" s="373">
        <f t="shared" si="167"/>
        <v>0</v>
      </c>
      <c r="R491" s="373">
        <f t="shared" si="167"/>
        <v>0</v>
      </c>
      <c r="S491" s="373">
        <f t="shared" si="167"/>
        <v>0</v>
      </c>
      <c r="T491" s="373">
        <f t="shared" si="167"/>
        <v>0</v>
      </c>
      <c r="U491" s="373">
        <f t="shared" si="167"/>
        <v>0</v>
      </c>
      <c r="V491" s="373">
        <f t="shared" si="167"/>
        <v>0</v>
      </c>
      <c r="W491" s="373">
        <f t="shared" si="167"/>
        <v>0</v>
      </c>
      <c r="X491" s="373">
        <f t="shared" si="167"/>
        <v>0</v>
      </c>
      <c r="Y491" s="373">
        <f t="shared" si="167"/>
        <v>0</v>
      </c>
      <c r="Z491" s="373">
        <f t="shared" si="167"/>
        <v>0</v>
      </c>
      <c r="AA491" s="373">
        <f t="shared" si="167"/>
        <v>0</v>
      </c>
      <c r="AB491" s="373">
        <f t="shared" si="167"/>
        <v>0</v>
      </c>
      <c r="AC491" s="373">
        <f t="shared" si="167"/>
        <v>0</v>
      </c>
      <c r="AD491" s="373">
        <f t="shared" si="167"/>
        <v>0</v>
      </c>
      <c r="AE491" s="373">
        <f t="shared" si="167"/>
        <v>0</v>
      </c>
      <c r="AF491" s="373">
        <f t="shared" si="167"/>
        <v>0</v>
      </c>
      <c r="AG491" s="373">
        <f t="shared" si="167"/>
        <v>0</v>
      </c>
      <c r="AH491" s="373">
        <f t="shared" si="167"/>
        <v>0</v>
      </c>
      <c r="AI491" s="373">
        <f t="shared" si="167"/>
        <v>0</v>
      </c>
      <c r="AJ491" s="373">
        <f t="shared" si="167"/>
        <v>0</v>
      </c>
      <c r="AK491" s="373">
        <f t="shared" si="167"/>
        <v>0</v>
      </c>
      <c r="AL491" s="373">
        <f t="shared" si="167"/>
        <v>0</v>
      </c>
      <c r="AM491" s="373">
        <f t="shared" si="167"/>
        <v>0</v>
      </c>
      <c r="AN491" s="373">
        <f t="shared" si="167"/>
        <v>0</v>
      </c>
      <c r="AO491" s="373">
        <f t="shared" si="167"/>
        <v>0</v>
      </c>
      <c r="AP491" s="373">
        <f t="shared" si="167"/>
        <v>0</v>
      </c>
      <c r="AQ491" s="373">
        <f t="shared" si="167"/>
        <v>0</v>
      </c>
      <c r="AR491" s="373">
        <f t="shared" si="167"/>
        <v>0</v>
      </c>
      <c r="AS491" s="373">
        <f t="shared" si="167"/>
        <v>0</v>
      </c>
      <c r="AT491" s="373">
        <f t="shared" si="167"/>
        <v>0</v>
      </c>
      <c r="AU491" s="373">
        <f t="shared" si="167"/>
        <v>0</v>
      </c>
      <c r="AV491" s="373">
        <f t="shared" si="167"/>
        <v>0</v>
      </c>
      <c r="AW491" s="373">
        <f t="shared" si="167"/>
        <v>0</v>
      </c>
    </row>
    <row r="492" spans="1:49" ht="32.25" hidden="1" thickBot="1">
      <c r="A492" s="406" t="s">
        <v>463</v>
      </c>
      <c r="B492" s="1214" t="s">
        <v>292</v>
      </c>
      <c r="C492" s="1204">
        <f t="shared" si="149"/>
        <v>0</v>
      </c>
      <c r="D492" s="407">
        <f t="shared" si="149"/>
        <v>0</v>
      </c>
      <c r="E492" s="328">
        <f t="shared" si="149"/>
        <v>0</v>
      </c>
      <c r="F492" s="1253"/>
      <c r="G492" s="1253"/>
      <c r="H492" s="1253"/>
      <c r="I492" s="1246"/>
      <c r="J492" s="1246"/>
      <c r="K492" s="1246"/>
      <c r="L492" s="349">
        <f t="shared" ref="L492:AW492" si="168">L86-L289</f>
        <v>0</v>
      </c>
      <c r="M492" s="1219">
        <f t="shared" si="168"/>
        <v>0</v>
      </c>
      <c r="N492" s="331">
        <f t="shared" si="168"/>
        <v>0</v>
      </c>
      <c r="O492" s="1219">
        <f t="shared" si="168"/>
        <v>0</v>
      </c>
      <c r="P492" s="1219">
        <f t="shared" si="168"/>
        <v>0</v>
      </c>
      <c r="Q492" s="331">
        <f t="shared" si="168"/>
        <v>0</v>
      </c>
      <c r="R492" s="1219">
        <f t="shared" si="168"/>
        <v>0</v>
      </c>
      <c r="S492" s="1219">
        <f t="shared" si="168"/>
        <v>0</v>
      </c>
      <c r="T492" s="1219">
        <f t="shared" si="168"/>
        <v>0</v>
      </c>
      <c r="U492" s="1219">
        <f t="shared" si="168"/>
        <v>0</v>
      </c>
      <c r="V492" s="331">
        <f t="shared" si="168"/>
        <v>0</v>
      </c>
      <c r="W492" s="1219">
        <f t="shared" si="168"/>
        <v>0</v>
      </c>
      <c r="X492" s="331">
        <f t="shared" si="168"/>
        <v>0</v>
      </c>
      <c r="Y492" s="1219">
        <f t="shared" si="168"/>
        <v>0</v>
      </c>
      <c r="Z492" s="1219">
        <f t="shared" si="168"/>
        <v>0</v>
      </c>
      <c r="AA492" s="1219">
        <f t="shared" si="168"/>
        <v>0</v>
      </c>
      <c r="AB492" s="331">
        <f t="shared" si="168"/>
        <v>0</v>
      </c>
      <c r="AC492" s="1219">
        <f t="shared" si="168"/>
        <v>0</v>
      </c>
      <c r="AD492" s="331">
        <f t="shared" si="168"/>
        <v>0</v>
      </c>
      <c r="AE492" s="1219">
        <f t="shared" si="168"/>
        <v>0</v>
      </c>
      <c r="AF492" s="1219">
        <f t="shared" si="168"/>
        <v>0</v>
      </c>
      <c r="AG492" s="1219">
        <f t="shared" si="168"/>
        <v>0</v>
      </c>
      <c r="AH492" s="1219">
        <f t="shared" si="168"/>
        <v>0</v>
      </c>
      <c r="AI492" s="1219">
        <f t="shared" si="168"/>
        <v>0</v>
      </c>
      <c r="AJ492" s="1219">
        <f t="shared" si="168"/>
        <v>0</v>
      </c>
      <c r="AK492" s="1219">
        <f t="shared" si="168"/>
        <v>0</v>
      </c>
      <c r="AL492" s="1219">
        <f t="shared" si="168"/>
        <v>0</v>
      </c>
      <c r="AM492" s="1219">
        <f t="shared" si="168"/>
        <v>0</v>
      </c>
      <c r="AN492" s="1219">
        <f t="shared" si="168"/>
        <v>0</v>
      </c>
      <c r="AO492" s="1219">
        <f t="shared" si="168"/>
        <v>0</v>
      </c>
      <c r="AP492" s="1219">
        <f t="shared" si="168"/>
        <v>0</v>
      </c>
      <c r="AQ492" s="1219">
        <f t="shared" si="168"/>
        <v>0</v>
      </c>
      <c r="AR492" s="1219">
        <f t="shared" si="168"/>
        <v>0</v>
      </c>
      <c r="AS492" s="1219">
        <f t="shared" si="168"/>
        <v>0</v>
      </c>
      <c r="AT492" s="1219">
        <f t="shared" si="168"/>
        <v>0</v>
      </c>
      <c r="AU492" s="331">
        <f t="shared" si="168"/>
        <v>0</v>
      </c>
      <c r="AV492" s="1219">
        <f t="shared" si="168"/>
        <v>0</v>
      </c>
      <c r="AW492" s="1219">
        <f t="shared" si="168"/>
        <v>0</v>
      </c>
    </row>
    <row r="493" spans="1:49" ht="32.25" hidden="1" thickBot="1">
      <c r="A493" s="337" t="s">
        <v>464</v>
      </c>
      <c r="B493" s="1214" t="s">
        <v>293</v>
      </c>
      <c r="C493" s="1204">
        <f t="shared" si="149"/>
        <v>0</v>
      </c>
      <c r="D493" s="196">
        <f t="shared" si="149"/>
        <v>0</v>
      </c>
      <c r="E493" s="196">
        <f t="shared" si="149"/>
        <v>0</v>
      </c>
      <c r="F493" s="1247"/>
      <c r="G493" s="1247"/>
      <c r="H493" s="1247"/>
      <c r="I493" s="1246"/>
      <c r="J493" s="1246"/>
      <c r="K493" s="1246"/>
      <c r="L493" s="349">
        <f t="shared" ref="L493:AW493" si="169">L87-L290</f>
        <v>0</v>
      </c>
      <c r="M493" s="331">
        <f t="shared" si="169"/>
        <v>0</v>
      </c>
      <c r="N493" s="331">
        <f t="shared" si="169"/>
        <v>0</v>
      </c>
      <c r="O493" s="331">
        <f t="shared" si="169"/>
        <v>0</v>
      </c>
      <c r="P493" s="331">
        <f t="shared" si="169"/>
        <v>0</v>
      </c>
      <c r="Q493" s="331">
        <f t="shared" si="169"/>
        <v>0</v>
      </c>
      <c r="R493" s="331">
        <f t="shared" si="169"/>
        <v>0</v>
      </c>
      <c r="S493" s="331">
        <f t="shared" si="169"/>
        <v>0</v>
      </c>
      <c r="T493" s="331">
        <f t="shared" si="169"/>
        <v>0</v>
      </c>
      <c r="U493" s="331">
        <f t="shared" si="169"/>
        <v>0</v>
      </c>
      <c r="V493" s="331">
        <f t="shared" si="169"/>
        <v>0</v>
      </c>
      <c r="W493" s="331">
        <f t="shared" si="169"/>
        <v>0</v>
      </c>
      <c r="X493" s="331">
        <f t="shared" si="169"/>
        <v>0</v>
      </c>
      <c r="Y493" s="331">
        <f t="shared" si="169"/>
        <v>0</v>
      </c>
      <c r="Z493" s="331">
        <f t="shared" si="169"/>
        <v>0</v>
      </c>
      <c r="AA493" s="331">
        <f t="shared" si="169"/>
        <v>0</v>
      </c>
      <c r="AB493" s="331">
        <f t="shared" si="169"/>
        <v>0</v>
      </c>
      <c r="AC493" s="331">
        <f t="shared" si="169"/>
        <v>0</v>
      </c>
      <c r="AD493" s="331">
        <f t="shared" si="169"/>
        <v>0</v>
      </c>
      <c r="AE493" s="331">
        <f t="shared" si="169"/>
        <v>0</v>
      </c>
      <c r="AF493" s="331">
        <f t="shared" si="169"/>
        <v>0</v>
      </c>
      <c r="AG493" s="331">
        <f t="shared" si="169"/>
        <v>0</v>
      </c>
      <c r="AH493" s="331">
        <f t="shared" si="169"/>
        <v>0</v>
      </c>
      <c r="AI493" s="331">
        <f t="shared" si="169"/>
        <v>0</v>
      </c>
      <c r="AJ493" s="331">
        <f t="shared" si="169"/>
        <v>0</v>
      </c>
      <c r="AK493" s="331">
        <f t="shared" si="169"/>
        <v>0</v>
      </c>
      <c r="AL493" s="331">
        <f t="shared" si="169"/>
        <v>0</v>
      </c>
      <c r="AM493" s="331">
        <f t="shared" si="169"/>
        <v>0</v>
      </c>
      <c r="AN493" s="331">
        <f t="shared" si="169"/>
        <v>0</v>
      </c>
      <c r="AO493" s="331">
        <f t="shared" si="169"/>
        <v>0</v>
      </c>
      <c r="AP493" s="331">
        <f t="shared" si="169"/>
        <v>0</v>
      </c>
      <c r="AQ493" s="331">
        <f t="shared" si="169"/>
        <v>0</v>
      </c>
      <c r="AR493" s="331">
        <f t="shared" si="169"/>
        <v>0</v>
      </c>
      <c r="AS493" s="331">
        <f t="shared" si="169"/>
        <v>0</v>
      </c>
      <c r="AT493" s="331">
        <f t="shared" si="169"/>
        <v>0</v>
      </c>
      <c r="AU493" s="331">
        <f t="shared" si="169"/>
        <v>0</v>
      </c>
      <c r="AV493" s="331">
        <f t="shared" si="169"/>
        <v>0</v>
      </c>
      <c r="AW493" s="331">
        <f t="shared" si="169"/>
        <v>0</v>
      </c>
    </row>
    <row r="494" spans="1:49" ht="19.5" hidden="1" thickBot="1">
      <c r="A494" s="379" t="s">
        <v>465</v>
      </c>
      <c r="B494" s="400" t="s">
        <v>294</v>
      </c>
      <c r="C494" s="1204">
        <f t="shared" ref="C494:E513" si="170">C88-C291</f>
        <v>2</v>
      </c>
      <c r="D494" s="197">
        <f t="shared" si="170"/>
        <v>0</v>
      </c>
      <c r="E494" s="197">
        <f t="shared" si="170"/>
        <v>2</v>
      </c>
      <c r="F494" s="1247"/>
      <c r="G494" s="1247"/>
      <c r="H494" s="1247"/>
      <c r="I494" s="1246"/>
      <c r="J494" s="1246"/>
      <c r="K494" s="1246"/>
      <c r="L494" s="309">
        <f t="shared" ref="L494:AW494" si="171">L88-L291</f>
        <v>0</v>
      </c>
      <c r="M494" s="309">
        <f t="shared" si="171"/>
        <v>0</v>
      </c>
      <c r="N494" s="309">
        <f t="shared" si="171"/>
        <v>0</v>
      </c>
      <c r="O494" s="309">
        <f t="shared" si="171"/>
        <v>2</v>
      </c>
      <c r="P494" s="309">
        <f t="shared" si="171"/>
        <v>0</v>
      </c>
      <c r="Q494" s="309">
        <f t="shared" si="171"/>
        <v>0</v>
      </c>
      <c r="R494" s="309">
        <f t="shared" si="171"/>
        <v>0</v>
      </c>
      <c r="S494" s="309">
        <f t="shared" si="171"/>
        <v>0</v>
      </c>
      <c r="T494" s="309">
        <f t="shared" si="171"/>
        <v>0</v>
      </c>
      <c r="U494" s="309">
        <f t="shared" si="171"/>
        <v>0</v>
      </c>
      <c r="V494" s="309">
        <f t="shared" si="171"/>
        <v>0</v>
      </c>
      <c r="W494" s="309">
        <f t="shared" si="171"/>
        <v>0</v>
      </c>
      <c r="X494" s="309">
        <f t="shared" si="171"/>
        <v>0</v>
      </c>
      <c r="Y494" s="309">
        <f t="shared" si="171"/>
        <v>0</v>
      </c>
      <c r="Z494" s="309">
        <f t="shared" si="171"/>
        <v>0</v>
      </c>
      <c r="AA494" s="309">
        <f t="shared" si="171"/>
        <v>0</v>
      </c>
      <c r="AB494" s="309">
        <f t="shared" si="171"/>
        <v>0</v>
      </c>
      <c r="AC494" s="309">
        <f t="shared" si="171"/>
        <v>0</v>
      </c>
      <c r="AD494" s="309">
        <f t="shared" si="171"/>
        <v>0</v>
      </c>
      <c r="AE494" s="309">
        <f t="shared" si="171"/>
        <v>0</v>
      </c>
      <c r="AF494" s="309">
        <f t="shared" si="171"/>
        <v>0</v>
      </c>
      <c r="AG494" s="309">
        <f t="shared" si="171"/>
        <v>0</v>
      </c>
      <c r="AH494" s="309">
        <f t="shared" si="171"/>
        <v>0</v>
      </c>
      <c r="AI494" s="309">
        <f t="shared" si="171"/>
        <v>0</v>
      </c>
      <c r="AJ494" s="309">
        <f t="shared" si="171"/>
        <v>0</v>
      </c>
      <c r="AK494" s="309">
        <f t="shared" si="171"/>
        <v>0</v>
      </c>
      <c r="AL494" s="309">
        <f t="shared" si="171"/>
        <v>0</v>
      </c>
      <c r="AM494" s="309">
        <f t="shared" si="171"/>
        <v>0</v>
      </c>
      <c r="AN494" s="309">
        <f t="shared" si="171"/>
        <v>0</v>
      </c>
      <c r="AO494" s="309">
        <f t="shared" si="171"/>
        <v>0</v>
      </c>
      <c r="AP494" s="309">
        <f t="shared" si="171"/>
        <v>0</v>
      </c>
      <c r="AQ494" s="309">
        <f t="shared" si="171"/>
        <v>0</v>
      </c>
      <c r="AR494" s="309">
        <f t="shared" si="171"/>
        <v>0</v>
      </c>
      <c r="AS494" s="309">
        <f t="shared" si="171"/>
        <v>0</v>
      </c>
      <c r="AT494" s="309">
        <f t="shared" si="171"/>
        <v>0</v>
      </c>
      <c r="AU494" s="309">
        <f t="shared" si="171"/>
        <v>0</v>
      </c>
      <c r="AV494" s="309">
        <f t="shared" si="171"/>
        <v>0</v>
      </c>
      <c r="AW494" s="309">
        <f t="shared" si="171"/>
        <v>0</v>
      </c>
    </row>
    <row r="495" spans="1:49" ht="19.5" hidden="1" thickBot="1">
      <c r="A495" s="335" t="s">
        <v>466</v>
      </c>
      <c r="B495" s="1216" t="s">
        <v>1041</v>
      </c>
      <c r="C495" s="1204">
        <f t="shared" si="170"/>
        <v>0</v>
      </c>
      <c r="D495" s="388">
        <f t="shared" si="170"/>
        <v>0</v>
      </c>
      <c r="E495" s="246">
        <f t="shared" si="170"/>
        <v>0</v>
      </c>
      <c r="F495" s="1247"/>
      <c r="G495" s="1247"/>
      <c r="H495" s="1247"/>
      <c r="I495" s="1246"/>
      <c r="J495" s="1246"/>
      <c r="K495" s="1246"/>
      <c r="L495" s="391">
        <f t="shared" ref="L495:AW495" si="172">L89-L292</f>
        <v>0</v>
      </c>
      <c r="M495" s="391">
        <f t="shared" si="172"/>
        <v>0</v>
      </c>
      <c r="N495" s="391">
        <f t="shared" si="172"/>
        <v>0</v>
      </c>
      <c r="O495" s="391">
        <f t="shared" si="172"/>
        <v>0</v>
      </c>
      <c r="P495" s="391">
        <f t="shared" si="172"/>
        <v>0</v>
      </c>
      <c r="Q495" s="391">
        <f t="shared" si="172"/>
        <v>0</v>
      </c>
      <c r="R495" s="391">
        <f t="shared" si="172"/>
        <v>0</v>
      </c>
      <c r="S495" s="391">
        <f t="shared" si="172"/>
        <v>0</v>
      </c>
      <c r="T495" s="391">
        <f t="shared" si="172"/>
        <v>0</v>
      </c>
      <c r="U495" s="391">
        <f t="shared" si="172"/>
        <v>0</v>
      </c>
      <c r="V495" s="391">
        <f t="shared" si="172"/>
        <v>0</v>
      </c>
      <c r="W495" s="391">
        <f t="shared" si="172"/>
        <v>0</v>
      </c>
      <c r="X495" s="391">
        <f t="shared" si="172"/>
        <v>0</v>
      </c>
      <c r="Y495" s="391">
        <f t="shared" si="172"/>
        <v>0</v>
      </c>
      <c r="Z495" s="391">
        <f t="shared" si="172"/>
        <v>0</v>
      </c>
      <c r="AA495" s="391">
        <f t="shared" si="172"/>
        <v>0</v>
      </c>
      <c r="AB495" s="391">
        <f t="shared" si="172"/>
        <v>0</v>
      </c>
      <c r="AC495" s="391">
        <f t="shared" si="172"/>
        <v>0</v>
      </c>
      <c r="AD495" s="391">
        <f t="shared" si="172"/>
        <v>0</v>
      </c>
      <c r="AE495" s="391">
        <f t="shared" si="172"/>
        <v>0</v>
      </c>
      <c r="AF495" s="391">
        <f t="shared" si="172"/>
        <v>0</v>
      </c>
      <c r="AG495" s="391">
        <f t="shared" si="172"/>
        <v>0</v>
      </c>
      <c r="AH495" s="391">
        <f t="shared" si="172"/>
        <v>0</v>
      </c>
      <c r="AI495" s="391">
        <f t="shared" si="172"/>
        <v>0</v>
      </c>
      <c r="AJ495" s="391">
        <f t="shared" si="172"/>
        <v>0</v>
      </c>
      <c r="AK495" s="391">
        <f t="shared" si="172"/>
        <v>0</v>
      </c>
      <c r="AL495" s="391">
        <f t="shared" si="172"/>
        <v>0</v>
      </c>
      <c r="AM495" s="391">
        <f t="shared" si="172"/>
        <v>0</v>
      </c>
      <c r="AN495" s="391">
        <f t="shared" si="172"/>
        <v>0</v>
      </c>
      <c r="AO495" s="391">
        <f t="shared" si="172"/>
        <v>0</v>
      </c>
      <c r="AP495" s="391">
        <f t="shared" si="172"/>
        <v>0</v>
      </c>
      <c r="AQ495" s="391">
        <f t="shared" si="172"/>
        <v>0</v>
      </c>
      <c r="AR495" s="391">
        <f t="shared" si="172"/>
        <v>0</v>
      </c>
      <c r="AS495" s="391">
        <f t="shared" si="172"/>
        <v>0</v>
      </c>
      <c r="AT495" s="391">
        <f t="shared" si="172"/>
        <v>0</v>
      </c>
      <c r="AU495" s="391">
        <f t="shared" si="172"/>
        <v>0</v>
      </c>
      <c r="AV495" s="391">
        <f t="shared" si="172"/>
        <v>0</v>
      </c>
      <c r="AW495" s="391">
        <f t="shared" si="172"/>
        <v>0</v>
      </c>
    </row>
    <row r="496" spans="1:49" ht="19.5" hidden="1" thickBot="1">
      <c r="A496" s="335" t="s">
        <v>467</v>
      </c>
      <c r="B496" s="1216" t="s">
        <v>1042</v>
      </c>
      <c r="C496" s="1204">
        <f t="shared" si="170"/>
        <v>2</v>
      </c>
      <c r="D496" s="388">
        <f t="shared" si="170"/>
        <v>0</v>
      </c>
      <c r="E496" s="246">
        <f t="shared" si="170"/>
        <v>2</v>
      </c>
      <c r="F496" s="1247"/>
      <c r="G496" s="1247"/>
      <c r="H496" s="1247"/>
      <c r="I496" s="1246"/>
      <c r="J496" s="1246"/>
      <c r="K496" s="1246"/>
      <c r="L496" s="391">
        <f t="shared" ref="L496:AW496" si="173">L90-L293</f>
        <v>0</v>
      </c>
      <c r="M496" s="391">
        <f t="shared" si="173"/>
        <v>0</v>
      </c>
      <c r="N496" s="391">
        <f t="shared" si="173"/>
        <v>0</v>
      </c>
      <c r="O496" s="391">
        <f t="shared" si="173"/>
        <v>2</v>
      </c>
      <c r="P496" s="391">
        <f t="shared" si="173"/>
        <v>0</v>
      </c>
      <c r="Q496" s="391">
        <f t="shared" si="173"/>
        <v>0</v>
      </c>
      <c r="R496" s="391">
        <f t="shared" si="173"/>
        <v>0</v>
      </c>
      <c r="S496" s="391">
        <f t="shared" si="173"/>
        <v>0</v>
      </c>
      <c r="T496" s="391">
        <f t="shared" si="173"/>
        <v>0</v>
      </c>
      <c r="U496" s="391">
        <f t="shared" si="173"/>
        <v>0</v>
      </c>
      <c r="V496" s="391">
        <f t="shared" si="173"/>
        <v>0</v>
      </c>
      <c r="W496" s="391">
        <f t="shared" si="173"/>
        <v>0</v>
      </c>
      <c r="X496" s="391">
        <f t="shared" si="173"/>
        <v>0</v>
      </c>
      <c r="Y496" s="391">
        <f t="shared" si="173"/>
        <v>0</v>
      </c>
      <c r="Z496" s="391">
        <f t="shared" si="173"/>
        <v>0</v>
      </c>
      <c r="AA496" s="391">
        <f t="shared" si="173"/>
        <v>0</v>
      </c>
      <c r="AB496" s="391">
        <f t="shared" si="173"/>
        <v>0</v>
      </c>
      <c r="AC496" s="391">
        <f t="shared" si="173"/>
        <v>0</v>
      </c>
      <c r="AD496" s="391">
        <f t="shared" si="173"/>
        <v>0</v>
      </c>
      <c r="AE496" s="391">
        <f t="shared" si="173"/>
        <v>0</v>
      </c>
      <c r="AF496" s="391">
        <f t="shared" si="173"/>
        <v>0</v>
      </c>
      <c r="AG496" s="391">
        <f t="shared" si="173"/>
        <v>0</v>
      </c>
      <c r="AH496" s="391">
        <f t="shared" si="173"/>
        <v>0</v>
      </c>
      <c r="AI496" s="391">
        <f t="shared" si="173"/>
        <v>0</v>
      </c>
      <c r="AJ496" s="391">
        <f t="shared" si="173"/>
        <v>0</v>
      </c>
      <c r="AK496" s="391">
        <f t="shared" si="173"/>
        <v>0</v>
      </c>
      <c r="AL496" s="391">
        <f t="shared" si="173"/>
        <v>0</v>
      </c>
      <c r="AM496" s="391">
        <f t="shared" si="173"/>
        <v>0</v>
      </c>
      <c r="AN496" s="391">
        <f t="shared" si="173"/>
        <v>0</v>
      </c>
      <c r="AO496" s="391">
        <f t="shared" si="173"/>
        <v>0</v>
      </c>
      <c r="AP496" s="408">
        <f t="shared" si="173"/>
        <v>0</v>
      </c>
      <c r="AQ496" s="391">
        <f t="shared" si="173"/>
        <v>0</v>
      </c>
      <c r="AR496" s="391">
        <f t="shared" si="173"/>
        <v>0</v>
      </c>
      <c r="AS496" s="391">
        <f t="shared" si="173"/>
        <v>0</v>
      </c>
      <c r="AT496" s="391">
        <f t="shared" si="173"/>
        <v>0</v>
      </c>
      <c r="AU496" s="391">
        <f t="shared" si="173"/>
        <v>0</v>
      </c>
      <c r="AV496" s="408">
        <f t="shared" si="173"/>
        <v>0</v>
      </c>
      <c r="AW496" s="391">
        <f t="shared" si="173"/>
        <v>0</v>
      </c>
    </row>
    <row r="497" spans="1:49" ht="19.5" hidden="1" thickBot="1">
      <c r="A497" s="335" t="s">
        <v>468</v>
      </c>
      <c r="B497" s="1216" t="s">
        <v>1043</v>
      </c>
      <c r="C497" s="1204">
        <f t="shared" si="170"/>
        <v>0</v>
      </c>
      <c r="D497" s="388">
        <f t="shared" si="170"/>
        <v>0</v>
      </c>
      <c r="E497" s="246">
        <f t="shared" si="170"/>
        <v>0</v>
      </c>
      <c r="F497" s="1247"/>
      <c r="G497" s="1247"/>
      <c r="H497" s="1247"/>
      <c r="I497" s="1246"/>
      <c r="J497" s="1246"/>
      <c r="K497" s="1246"/>
      <c r="L497" s="391">
        <f t="shared" ref="L497:AW497" si="174">L91-L294</f>
        <v>0</v>
      </c>
      <c r="M497" s="391">
        <f t="shared" si="174"/>
        <v>0</v>
      </c>
      <c r="N497" s="391">
        <f t="shared" si="174"/>
        <v>0</v>
      </c>
      <c r="O497" s="391">
        <f t="shared" si="174"/>
        <v>0</v>
      </c>
      <c r="P497" s="391">
        <f t="shared" si="174"/>
        <v>0</v>
      </c>
      <c r="Q497" s="391">
        <f t="shared" si="174"/>
        <v>0</v>
      </c>
      <c r="R497" s="391">
        <f t="shared" si="174"/>
        <v>0</v>
      </c>
      <c r="S497" s="391">
        <f t="shared" si="174"/>
        <v>0</v>
      </c>
      <c r="T497" s="391">
        <f t="shared" si="174"/>
        <v>0</v>
      </c>
      <c r="U497" s="391">
        <f t="shared" si="174"/>
        <v>0</v>
      </c>
      <c r="V497" s="391">
        <f t="shared" si="174"/>
        <v>0</v>
      </c>
      <c r="W497" s="391">
        <f t="shared" si="174"/>
        <v>0</v>
      </c>
      <c r="X497" s="391">
        <f t="shared" si="174"/>
        <v>0</v>
      </c>
      <c r="Y497" s="391">
        <f t="shared" si="174"/>
        <v>0</v>
      </c>
      <c r="Z497" s="391">
        <f t="shared" si="174"/>
        <v>0</v>
      </c>
      <c r="AA497" s="391">
        <f t="shared" si="174"/>
        <v>0</v>
      </c>
      <c r="AB497" s="391">
        <f t="shared" si="174"/>
        <v>0</v>
      </c>
      <c r="AC497" s="391">
        <f t="shared" si="174"/>
        <v>0</v>
      </c>
      <c r="AD497" s="391">
        <f t="shared" si="174"/>
        <v>0</v>
      </c>
      <c r="AE497" s="391">
        <f t="shared" si="174"/>
        <v>0</v>
      </c>
      <c r="AF497" s="391">
        <f t="shared" si="174"/>
        <v>0</v>
      </c>
      <c r="AG497" s="391">
        <f t="shared" si="174"/>
        <v>0</v>
      </c>
      <c r="AH497" s="391">
        <f t="shared" si="174"/>
        <v>0</v>
      </c>
      <c r="AI497" s="391">
        <f t="shared" si="174"/>
        <v>0</v>
      </c>
      <c r="AJ497" s="391">
        <f t="shared" si="174"/>
        <v>0</v>
      </c>
      <c r="AK497" s="391">
        <f t="shared" si="174"/>
        <v>0</v>
      </c>
      <c r="AL497" s="391">
        <f t="shared" si="174"/>
        <v>0</v>
      </c>
      <c r="AM497" s="391">
        <f t="shared" si="174"/>
        <v>0</v>
      </c>
      <c r="AN497" s="391">
        <f t="shared" si="174"/>
        <v>0</v>
      </c>
      <c r="AO497" s="391">
        <f t="shared" si="174"/>
        <v>0</v>
      </c>
      <c r="AP497" s="391">
        <f t="shared" si="174"/>
        <v>0</v>
      </c>
      <c r="AQ497" s="391">
        <f t="shared" si="174"/>
        <v>0</v>
      </c>
      <c r="AR497" s="391">
        <f t="shared" si="174"/>
        <v>0</v>
      </c>
      <c r="AS497" s="391">
        <f t="shared" si="174"/>
        <v>0</v>
      </c>
      <c r="AT497" s="391">
        <f t="shared" si="174"/>
        <v>0</v>
      </c>
      <c r="AU497" s="391">
        <f t="shared" si="174"/>
        <v>0</v>
      </c>
      <c r="AV497" s="391">
        <f t="shared" si="174"/>
        <v>0</v>
      </c>
      <c r="AW497" s="391">
        <f t="shared" si="174"/>
        <v>0</v>
      </c>
    </row>
    <row r="498" spans="1:49" ht="19.5" hidden="1" thickBot="1">
      <c r="A498" s="335" t="s">
        <v>469</v>
      </c>
      <c r="B498" s="1216" t="s">
        <v>1044</v>
      </c>
      <c r="C498" s="1204">
        <f t="shared" si="170"/>
        <v>0</v>
      </c>
      <c r="D498" s="388">
        <f t="shared" si="170"/>
        <v>0</v>
      </c>
      <c r="E498" s="246">
        <f t="shared" si="170"/>
        <v>0</v>
      </c>
      <c r="F498" s="1247"/>
      <c r="G498" s="1247"/>
      <c r="H498" s="1247"/>
      <c r="I498" s="1246"/>
      <c r="J498" s="1246"/>
      <c r="K498" s="1246"/>
      <c r="L498" s="391">
        <f t="shared" ref="L498:AW498" si="175">L92-L295</f>
        <v>0</v>
      </c>
      <c r="M498" s="391">
        <f t="shared" si="175"/>
        <v>0</v>
      </c>
      <c r="N498" s="391">
        <f t="shared" si="175"/>
        <v>0</v>
      </c>
      <c r="O498" s="391">
        <f t="shared" si="175"/>
        <v>0</v>
      </c>
      <c r="P498" s="391">
        <f t="shared" si="175"/>
        <v>0</v>
      </c>
      <c r="Q498" s="391">
        <f t="shared" si="175"/>
        <v>0</v>
      </c>
      <c r="R498" s="391">
        <f t="shared" si="175"/>
        <v>0</v>
      </c>
      <c r="S498" s="391">
        <f t="shared" si="175"/>
        <v>0</v>
      </c>
      <c r="T498" s="391">
        <f t="shared" si="175"/>
        <v>0</v>
      </c>
      <c r="U498" s="391">
        <f t="shared" si="175"/>
        <v>0</v>
      </c>
      <c r="V498" s="391">
        <f t="shared" si="175"/>
        <v>0</v>
      </c>
      <c r="W498" s="391">
        <f t="shared" si="175"/>
        <v>0</v>
      </c>
      <c r="X498" s="391">
        <f t="shared" si="175"/>
        <v>0</v>
      </c>
      <c r="Y498" s="391">
        <f t="shared" si="175"/>
        <v>0</v>
      </c>
      <c r="Z498" s="391">
        <f t="shared" si="175"/>
        <v>0</v>
      </c>
      <c r="AA498" s="391">
        <f t="shared" si="175"/>
        <v>0</v>
      </c>
      <c r="AB498" s="391">
        <f t="shared" si="175"/>
        <v>0</v>
      </c>
      <c r="AC498" s="391">
        <f t="shared" si="175"/>
        <v>0</v>
      </c>
      <c r="AD498" s="391">
        <f t="shared" si="175"/>
        <v>0</v>
      </c>
      <c r="AE498" s="391">
        <f t="shared" si="175"/>
        <v>0</v>
      </c>
      <c r="AF498" s="391">
        <f t="shared" si="175"/>
        <v>0</v>
      </c>
      <c r="AG498" s="391">
        <f t="shared" si="175"/>
        <v>0</v>
      </c>
      <c r="AH498" s="391">
        <f t="shared" si="175"/>
        <v>0</v>
      </c>
      <c r="AI498" s="391">
        <f t="shared" si="175"/>
        <v>0</v>
      </c>
      <c r="AJ498" s="391">
        <f t="shared" si="175"/>
        <v>0</v>
      </c>
      <c r="AK498" s="391">
        <f t="shared" si="175"/>
        <v>0</v>
      </c>
      <c r="AL498" s="391">
        <f t="shared" si="175"/>
        <v>0</v>
      </c>
      <c r="AM498" s="391">
        <f t="shared" si="175"/>
        <v>0</v>
      </c>
      <c r="AN498" s="391">
        <f t="shared" si="175"/>
        <v>0</v>
      </c>
      <c r="AO498" s="391">
        <f t="shared" si="175"/>
        <v>0</v>
      </c>
      <c r="AP498" s="408">
        <f t="shared" si="175"/>
        <v>0</v>
      </c>
      <c r="AQ498" s="391">
        <f t="shared" si="175"/>
        <v>0</v>
      </c>
      <c r="AR498" s="391">
        <f t="shared" si="175"/>
        <v>0</v>
      </c>
      <c r="AS498" s="391">
        <f t="shared" si="175"/>
        <v>0</v>
      </c>
      <c r="AT498" s="391">
        <f t="shared" si="175"/>
        <v>0</v>
      </c>
      <c r="AU498" s="391">
        <f t="shared" si="175"/>
        <v>0</v>
      </c>
      <c r="AV498" s="408">
        <f t="shared" si="175"/>
        <v>0</v>
      </c>
      <c r="AW498" s="391">
        <f t="shared" si="175"/>
        <v>0</v>
      </c>
    </row>
    <row r="499" spans="1:49" ht="19.5" hidden="1" thickBot="1">
      <c r="A499" s="335" t="s">
        <v>470</v>
      </c>
      <c r="B499" s="1216" t="s">
        <v>1045</v>
      </c>
      <c r="C499" s="1204">
        <f t="shared" si="170"/>
        <v>0</v>
      </c>
      <c r="D499" s="388">
        <f t="shared" si="170"/>
        <v>0</v>
      </c>
      <c r="E499" s="246">
        <f t="shared" si="170"/>
        <v>0</v>
      </c>
      <c r="F499" s="1247"/>
      <c r="G499" s="1247"/>
      <c r="H499" s="1247"/>
      <c r="I499" s="1246"/>
      <c r="J499" s="1246"/>
      <c r="K499" s="1246"/>
      <c r="L499" s="391">
        <f t="shared" ref="L499:AW499" si="176">L93-L296</f>
        <v>0</v>
      </c>
      <c r="M499" s="391">
        <f t="shared" si="176"/>
        <v>0</v>
      </c>
      <c r="N499" s="391">
        <f t="shared" si="176"/>
        <v>0</v>
      </c>
      <c r="O499" s="391">
        <f t="shared" si="176"/>
        <v>0</v>
      </c>
      <c r="P499" s="391">
        <f t="shared" si="176"/>
        <v>0</v>
      </c>
      <c r="Q499" s="391">
        <f t="shared" si="176"/>
        <v>0</v>
      </c>
      <c r="R499" s="391">
        <f t="shared" si="176"/>
        <v>0</v>
      </c>
      <c r="S499" s="391">
        <f t="shared" si="176"/>
        <v>0</v>
      </c>
      <c r="T499" s="391">
        <f t="shared" si="176"/>
        <v>0</v>
      </c>
      <c r="U499" s="391">
        <f t="shared" si="176"/>
        <v>0</v>
      </c>
      <c r="V499" s="391">
        <f t="shared" si="176"/>
        <v>0</v>
      </c>
      <c r="W499" s="391">
        <f t="shared" si="176"/>
        <v>0</v>
      </c>
      <c r="X499" s="391">
        <f t="shared" si="176"/>
        <v>0</v>
      </c>
      <c r="Y499" s="391">
        <f t="shared" si="176"/>
        <v>0</v>
      </c>
      <c r="Z499" s="391">
        <f t="shared" si="176"/>
        <v>0</v>
      </c>
      <c r="AA499" s="391">
        <f t="shared" si="176"/>
        <v>0</v>
      </c>
      <c r="AB499" s="391">
        <f t="shared" si="176"/>
        <v>0</v>
      </c>
      <c r="AC499" s="391">
        <f t="shared" si="176"/>
        <v>0</v>
      </c>
      <c r="AD499" s="391">
        <f t="shared" si="176"/>
        <v>0</v>
      </c>
      <c r="AE499" s="391">
        <f t="shared" si="176"/>
        <v>0</v>
      </c>
      <c r="AF499" s="391">
        <f t="shared" si="176"/>
        <v>0</v>
      </c>
      <c r="AG499" s="391">
        <f t="shared" si="176"/>
        <v>0</v>
      </c>
      <c r="AH499" s="391">
        <f t="shared" si="176"/>
        <v>0</v>
      </c>
      <c r="AI499" s="391">
        <f t="shared" si="176"/>
        <v>0</v>
      </c>
      <c r="AJ499" s="391">
        <f t="shared" si="176"/>
        <v>0</v>
      </c>
      <c r="AK499" s="391">
        <f t="shared" si="176"/>
        <v>0</v>
      </c>
      <c r="AL499" s="391">
        <f t="shared" si="176"/>
        <v>0</v>
      </c>
      <c r="AM499" s="391">
        <f t="shared" si="176"/>
        <v>0</v>
      </c>
      <c r="AN499" s="391">
        <f t="shared" si="176"/>
        <v>0</v>
      </c>
      <c r="AO499" s="391">
        <f t="shared" si="176"/>
        <v>0</v>
      </c>
      <c r="AP499" s="408">
        <f t="shared" si="176"/>
        <v>0</v>
      </c>
      <c r="AQ499" s="391">
        <f t="shared" si="176"/>
        <v>0</v>
      </c>
      <c r="AR499" s="391">
        <f t="shared" si="176"/>
        <v>0</v>
      </c>
      <c r="AS499" s="391">
        <f t="shared" si="176"/>
        <v>0</v>
      </c>
      <c r="AT499" s="391">
        <f t="shared" si="176"/>
        <v>0</v>
      </c>
      <c r="AU499" s="391">
        <f t="shared" si="176"/>
        <v>0</v>
      </c>
      <c r="AV499" s="408">
        <f t="shared" si="176"/>
        <v>0</v>
      </c>
      <c r="AW499" s="391">
        <f t="shared" si="176"/>
        <v>0</v>
      </c>
    </row>
    <row r="500" spans="1:49" ht="32.25" hidden="1" thickBot="1">
      <c r="A500" s="337" t="s">
        <v>471</v>
      </c>
      <c r="B500" s="1214" t="s">
        <v>295</v>
      </c>
      <c r="C500" s="1204">
        <f t="shared" si="170"/>
        <v>0</v>
      </c>
      <c r="D500" s="372">
        <f t="shared" si="170"/>
        <v>0</v>
      </c>
      <c r="E500" s="196">
        <f t="shared" si="170"/>
        <v>0</v>
      </c>
      <c r="F500" s="1247"/>
      <c r="G500" s="1247"/>
      <c r="H500" s="1247"/>
      <c r="I500" s="1246"/>
      <c r="J500" s="1246"/>
      <c r="K500" s="1246"/>
      <c r="L500" s="331">
        <f t="shared" ref="L500:AW500" si="177">L94-L297</f>
        <v>0</v>
      </c>
      <c r="M500" s="331">
        <f t="shared" si="177"/>
        <v>0</v>
      </c>
      <c r="N500" s="331">
        <f t="shared" si="177"/>
        <v>0</v>
      </c>
      <c r="O500" s="331">
        <f t="shared" si="177"/>
        <v>0</v>
      </c>
      <c r="P500" s="331">
        <f t="shared" si="177"/>
        <v>0</v>
      </c>
      <c r="Q500" s="331">
        <f t="shared" si="177"/>
        <v>0</v>
      </c>
      <c r="R500" s="331">
        <f t="shared" si="177"/>
        <v>0</v>
      </c>
      <c r="S500" s="331">
        <f t="shared" si="177"/>
        <v>0</v>
      </c>
      <c r="T500" s="331">
        <f t="shared" si="177"/>
        <v>0</v>
      </c>
      <c r="U500" s="331">
        <f t="shared" si="177"/>
        <v>0</v>
      </c>
      <c r="V500" s="331">
        <f t="shared" si="177"/>
        <v>0</v>
      </c>
      <c r="W500" s="331">
        <f t="shared" si="177"/>
        <v>0</v>
      </c>
      <c r="X500" s="331">
        <f t="shared" si="177"/>
        <v>0</v>
      </c>
      <c r="Y500" s="331">
        <f t="shared" si="177"/>
        <v>0</v>
      </c>
      <c r="Z500" s="331">
        <f t="shared" si="177"/>
        <v>0</v>
      </c>
      <c r="AA500" s="331">
        <f t="shared" si="177"/>
        <v>0</v>
      </c>
      <c r="AB500" s="331">
        <f t="shared" si="177"/>
        <v>0</v>
      </c>
      <c r="AC500" s="331">
        <f t="shared" si="177"/>
        <v>0</v>
      </c>
      <c r="AD500" s="331">
        <f t="shared" si="177"/>
        <v>0</v>
      </c>
      <c r="AE500" s="331">
        <f t="shared" si="177"/>
        <v>0</v>
      </c>
      <c r="AF500" s="331">
        <f t="shared" si="177"/>
        <v>0</v>
      </c>
      <c r="AG500" s="331">
        <f t="shared" si="177"/>
        <v>0</v>
      </c>
      <c r="AH500" s="331">
        <f t="shared" si="177"/>
        <v>0</v>
      </c>
      <c r="AI500" s="331">
        <f t="shared" si="177"/>
        <v>0</v>
      </c>
      <c r="AJ500" s="331">
        <f t="shared" si="177"/>
        <v>0</v>
      </c>
      <c r="AK500" s="331">
        <f t="shared" si="177"/>
        <v>0</v>
      </c>
      <c r="AL500" s="331">
        <f t="shared" si="177"/>
        <v>0</v>
      </c>
      <c r="AM500" s="331">
        <f t="shared" si="177"/>
        <v>0</v>
      </c>
      <c r="AN500" s="331">
        <f t="shared" si="177"/>
        <v>0</v>
      </c>
      <c r="AO500" s="331">
        <f t="shared" si="177"/>
        <v>0</v>
      </c>
      <c r="AP500" s="331">
        <f t="shared" si="177"/>
        <v>0</v>
      </c>
      <c r="AQ500" s="331">
        <f t="shared" si="177"/>
        <v>0</v>
      </c>
      <c r="AR500" s="331">
        <f t="shared" si="177"/>
        <v>0</v>
      </c>
      <c r="AS500" s="331">
        <f t="shared" si="177"/>
        <v>0</v>
      </c>
      <c r="AT500" s="331">
        <f t="shared" si="177"/>
        <v>0</v>
      </c>
      <c r="AU500" s="331">
        <f t="shared" si="177"/>
        <v>0</v>
      </c>
      <c r="AV500" s="331">
        <f t="shared" si="177"/>
        <v>0</v>
      </c>
      <c r="AW500" s="331">
        <f t="shared" si="177"/>
        <v>0</v>
      </c>
    </row>
    <row r="501" spans="1:49" ht="19.5" hidden="1" thickBot="1">
      <c r="A501" s="348" t="s">
        <v>472</v>
      </c>
      <c r="B501" s="346" t="s">
        <v>874</v>
      </c>
      <c r="C501" s="1204">
        <f t="shared" si="170"/>
        <v>0</v>
      </c>
      <c r="D501" s="403">
        <f t="shared" si="170"/>
        <v>0</v>
      </c>
      <c r="E501" s="347">
        <f t="shared" si="170"/>
        <v>0</v>
      </c>
      <c r="F501" s="1247"/>
      <c r="G501" s="1247"/>
      <c r="H501" s="1247"/>
      <c r="I501" s="1246"/>
      <c r="J501" s="1246"/>
      <c r="K501" s="1246"/>
      <c r="L501" s="404">
        <f t="shared" ref="L501:AW501" si="178">L95-L298</f>
        <v>0</v>
      </c>
      <c r="M501" s="404">
        <f t="shared" si="178"/>
        <v>0</v>
      </c>
      <c r="N501" s="404">
        <f t="shared" si="178"/>
        <v>0</v>
      </c>
      <c r="O501" s="404">
        <f t="shared" si="178"/>
        <v>0</v>
      </c>
      <c r="P501" s="404">
        <f t="shared" si="178"/>
        <v>0</v>
      </c>
      <c r="Q501" s="404">
        <f t="shared" si="178"/>
        <v>0</v>
      </c>
      <c r="R501" s="404">
        <f t="shared" si="178"/>
        <v>0</v>
      </c>
      <c r="S501" s="404">
        <f t="shared" si="178"/>
        <v>0</v>
      </c>
      <c r="T501" s="404">
        <f t="shared" si="178"/>
        <v>0</v>
      </c>
      <c r="U501" s="404">
        <f t="shared" si="178"/>
        <v>0</v>
      </c>
      <c r="V501" s="404">
        <f t="shared" si="178"/>
        <v>0</v>
      </c>
      <c r="W501" s="404">
        <f t="shared" si="178"/>
        <v>0</v>
      </c>
      <c r="X501" s="404">
        <f t="shared" si="178"/>
        <v>0</v>
      </c>
      <c r="Y501" s="404">
        <f t="shared" si="178"/>
        <v>0</v>
      </c>
      <c r="Z501" s="404">
        <f t="shared" si="178"/>
        <v>0</v>
      </c>
      <c r="AA501" s="404">
        <f t="shared" si="178"/>
        <v>0</v>
      </c>
      <c r="AB501" s="404">
        <f t="shared" si="178"/>
        <v>0</v>
      </c>
      <c r="AC501" s="404">
        <f t="shared" si="178"/>
        <v>0</v>
      </c>
      <c r="AD501" s="404">
        <f t="shared" si="178"/>
        <v>0</v>
      </c>
      <c r="AE501" s="404">
        <f t="shared" si="178"/>
        <v>0</v>
      </c>
      <c r="AF501" s="404">
        <f t="shared" si="178"/>
        <v>0</v>
      </c>
      <c r="AG501" s="404">
        <f t="shared" si="178"/>
        <v>0</v>
      </c>
      <c r="AH501" s="404">
        <f t="shared" si="178"/>
        <v>0</v>
      </c>
      <c r="AI501" s="404">
        <f t="shared" si="178"/>
        <v>0</v>
      </c>
      <c r="AJ501" s="404">
        <f t="shared" si="178"/>
        <v>0</v>
      </c>
      <c r="AK501" s="404">
        <f t="shared" si="178"/>
        <v>0</v>
      </c>
      <c r="AL501" s="404">
        <f t="shared" si="178"/>
        <v>0</v>
      </c>
      <c r="AM501" s="404">
        <f t="shared" si="178"/>
        <v>0</v>
      </c>
      <c r="AN501" s="404">
        <f t="shared" si="178"/>
        <v>0</v>
      </c>
      <c r="AO501" s="404">
        <f t="shared" si="178"/>
        <v>0</v>
      </c>
      <c r="AP501" s="404">
        <f t="shared" si="178"/>
        <v>0</v>
      </c>
      <c r="AQ501" s="404">
        <f t="shared" si="178"/>
        <v>0</v>
      </c>
      <c r="AR501" s="404">
        <f t="shared" si="178"/>
        <v>0</v>
      </c>
      <c r="AS501" s="404">
        <f t="shared" si="178"/>
        <v>0</v>
      </c>
      <c r="AT501" s="404">
        <f t="shared" si="178"/>
        <v>0</v>
      </c>
      <c r="AU501" s="404">
        <f t="shared" si="178"/>
        <v>0</v>
      </c>
      <c r="AV501" s="404">
        <f t="shared" si="178"/>
        <v>0</v>
      </c>
      <c r="AW501" s="404">
        <f t="shared" si="178"/>
        <v>0</v>
      </c>
    </row>
    <row r="502" spans="1:49" ht="19.5" hidden="1" thickBot="1">
      <c r="A502" s="348" t="s">
        <v>473</v>
      </c>
      <c r="B502" s="346" t="s">
        <v>873</v>
      </c>
      <c r="C502" s="1204">
        <f t="shared" si="170"/>
        <v>0</v>
      </c>
      <c r="D502" s="403">
        <f t="shared" si="170"/>
        <v>0</v>
      </c>
      <c r="E502" s="347">
        <f t="shared" si="170"/>
        <v>0</v>
      </c>
      <c r="F502" s="1247"/>
      <c r="G502" s="1247"/>
      <c r="H502" s="1247"/>
      <c r="I502" s="1246"/>
      <c r="J502" s="1246"/>
      <c r="K502" s="1246"/>
      <c r="L502" s="404">
        <f t="shared" ref="L502:AW502" si="179">L96-L299</f>
        <v>0</v>
      </c>
      <c r="M502" s="404">
        <f t="shared" si="179"/>
        <v>0</v>
      </c>
      <c r="N502" s="404">
        <f t="shared" si="179"/>
        <v>0</v>
      </c>
      <c r="O502" s="404">
        <f t="shared" si="179"/>
        <v>0</v>
      </c>
      <c r="P502" s="404">
        <f t="shared" si="179"/>
        <v>0</v>
      </c>
      <c r="Q502" s="404">
        <f t="shared" si="179"/>
        <v>0</v>
      </c>
      <c r="R502" s="404">
        <f t="shared" si="179"/>
        <v>0</v>
      </c>
      <c r="S502" s="404">
        <f t="shared" si="179"/>
        <v>0</v>
      </c>
      <c r="T502" s="404">
        <f t="shared" si="179"/>
        <v>0</v>
      </c>
      <c r="U502" s="404">
        <f t="shared" si="179"/>
        <v>0</v>
      </c>
      <c r="V502" s="404">
        <f t="shared" si="179"/>
        <v>0</v>
      </c>
      <c r="W502" s="404">
        <f t="shared" si="179"/>
        <v>0</v>
      </c>
      <c r="X502" s="404">
        <f t="shared" si="179"/>
        <v>0</v>
      </c>
      <c r="Y502" s="404">
        <f t="shared" si="179"/>
        <v>0</v>
      </c>
      <c r="Z502" s="404">
        <f t="shared" si="179"/>
        <v>0</v>
      </c>
      <c r="AA502" s="404">
        <f t="shared" si="179"/>
        <v>0</v>
      </c>
      <c r="AB502" s="404">
        <f t="shared" si="179"/>
        <v>0</v>
      </c>
      <c r="AC502" s="404">
        <f t="shared" si="179"/>
        <v>0</v>
      </c>
      <c r="AD502" s="404">
        <f t="shared" si="179"/>
        <v>0</v>
      </c>
      <c r="AE502" s="404">
        <f t="shared" si="179"/>
        <v>0</v>
      </c>
      <c r="AF502" s="404">
        <f t="shared" si="179"/>
        <v>0</v>
      </c>
      <c r="AG502" s="404">
        <f t="shared" si="179"/>
        <v>0</v>
      </c>
      <c r="AH502" s="404">
        <f t="shared" si="179"/>
        <v>0</v>
      </c>
      <c r="AI502" s="404">
        <f t="shared" si="179"/>
        <v>0</v>
      </c>
      <c r="AJ502" s="404">
        <f t="shared" si="179"/>
        <v>0</v>
      </c>
      <c r="AK502" s="404">
        <f t="shared" si="179"/>
        <v>0</v>
      </c>
      <c r="AL502" s="404">
        <f t="shared" si="179"/>
        <v>0</v>
      </c>
      <c r="AM502" s="404">
        <f t="shared" si="179"/>
        <v>0</v>
      </c>
      <c r="AN502" s="404">
        <f t="shared" si="179"/>
        <v>0</v>
      </c>
      <c r="AO502" s="404">
        <f t="shared" si="179"/>
        <v>0</v>
      </c>
      <c r="AP502" s="404">
        <f t="shared" si="179"/>
        <v>0</v>
      </c>
      <c r="AQ502" s="404">
        <f t="shared" si="179"/>
        <v>0</v>
      </c>
      <c r="AR502" s="404">
        <f t="shared" si="179"/>
        <v>0</v>
      </c>
      <c r="AS502" s="404">
        <f t="shared" si="179"/>
        <v>0</v>
      </c>
      <c r="AT502" s="404">
        <f t="shared" si="179"/>
        <v>0</v>
      </c>
      <c r="AU502" s="404">
        <f t="shared" si="179"/>
        <v>0</v>
      </c>
      <c r="AV502" s="404">
        <f t="shared" si="179"/>
        <v>0</v>
      </c>
      <c r="AW502" s="404">
        <f t="shared" si="179"/>
        <v>0</v>
      </c>
    </row>
    <row r="503" spans="1:49" ht="19.5" hidden="1" thickBot="1">
      <c r="A503" s="340" t="s">
        <v>474</v>
      </c>
      <c r="B503" s="1217" t="s">
        <v>296</v>
      </c>
      <c r="C503" s="1204">
        <f t="shared" si="170"/>
        <v>1</v>
      </c>
      <c r="D503" s="384">
        <f t="shared" si="170"/>
        <v>0</v>
      </c>
      <c r="E503" s="195">
        <f t="shared" si="170"/>
        <v>1</v>
      </c>
      <c r="F503" s="1247"/>
      <c r="G503" s="1247"/>
      <c r="H503" s="1247"/>
      <c r="I503" s="1246"/>
      <c r="J503" s="1246"/>
      <c r="K503" s="1246"/>
      <c r="L503" s="409">
        <f t="shared" ref="L503:AW503" si="180">L97-L300</f>
        <v>0</v>
      </c>
      <c r="M503" s="409">
        <f t="shared" si="180"/>
        <v>0</v>
      </c>
      <c r="N503" s="409">
        <f t="shared" si="180"/>
        <v>0</v>
      </c>
      <c r="O503" s="409">
        <f t="shared" si="180"/>
        <v>0</v>
      </c>
      <c r="P503" s="409">
        <f t="shared" si="180"/>
        <v>0</v>
      </c>
      <c r="Q503" s="409">
        <f t="shared" si="180"/>
        <v>0</v>
      </c>
      <c r="R503" s="409">
        <f t="shared" si="180"/>
        <v>0</v>
      </c>
      <c r="S503" s="409">
        <f t="shared" si="180"/>
        <v>1</v>
      </c>
      <c r="T503" s="409">
        <f t="shared" si="180"/>
        <v>0</v>
      </c>
      <c r="U503" s="409">
        <f t="shared" si="180"/>
        <v>0</v>
      </c>
      <c r="V503" s="409">
        <f t="shared" si="180"/>
        <v>0</v>
      </c>
      <c r="W503" s="409">
        <f t="shared" si="180"/>
        <v>0</v>
      </c>
      <c r="X503" s="409">
        <f t="shared" si="180"/>
        <v>0</v>
      </c>
      <c r="Y503" s="409">
        <f t="shared" si="180"/>
        <v>0</v>
      </c>
      <c r="Z503" s="409">
        <f t="shared" si="180"/>
        <v>0</v>
      </c>
      <c r="AA503" s="409">
        <f t="shared" si="180"/>
        <v>0</v>
      </c>
      <c r="AB503" s="409">
        <f t="shared" si="180"/>
        <v>0</v>
      </c>
      <c r="AC503" s="409">
        <f t="shared" si="180"/>
        <v>0</v>
      </c>
      <c r="AD503" s="409">
        <f t="shared" si="180"/>
        <v>0</v>
      </c>
      <c r="AE503" s="409">
        <f t="shared" si="180"/>
        <v>0</v>
      </c>
      <c r="AF503" s="409">
        <f t="shared" si="180"/>
        <v>0</v>
      </c>
      <c r="AG503" s="409">
        <f t="shared" si="180"/>
        <v>0</v>
      </c>
      <c r="AH503" s="409">
        <f t="shared" si="180"/>
        <v>0</v>
      </c>
      <c r="AI503" s="409">
        <f t="shared" si="180"/>
        <v>0</v>
      </c>
      <c r="AJ503" s="409">
        <f t="shared" si="180"/>
        <v>0</v>
      </c>
      <c r="AK503" s="409">
        <f t="shared" si="180"/>
        <v>0</v>
      </c>
      <c r="AL503" s="409">
        <f t="shared" si="180"/>
        <v>0</v>
      </c>
      <c r="AM503" s="409">
        <f t="shared" si="180"/>
        <v>0</v>
      </c>
      <c r="AN503" s="409">
        <f t="shared" si="180"/>
        <v>0</v>
      </c>
      <c r="AO503" s="409">
        <f t="shared" si="180"/>
        <v>0</v>
      </c>
      <c r="AP503" s="409">
        <f t="shared" si="180"/>
        <v>0</v>
      </c>
      <c r="AQ503" s="409">
        <f t="shared" si="180"/>
        <v>0</v>
      </c>
      <c r="AR503" s="409">
        <f t="shared" si="180"/>
        <v>0</v>
      </c>
      <c r="AS503" s="409">
        <f t="shared" si="180"/>
        <v>0</v>
      </c>
      <c r="AT503" s="409">
        <f t="shared" si="180"/>
        <v>0</v>
      </c>
      <c r="AU503" s="409">
        <f t="shared" si="180"/>
        <v>0</v>
      </c>
      <c r="AV503" s="409">
        <f t="shared" si="180"/>
        <v>0</v>
      </c>
      <c r="AW503" s="409">
        <f t="shared" si="180"/>
        <v>0</v>
      </c>
    </row>
    <row r="504" spans="1:49" ht="19.5" hidden="1" thickBot="1">
      <c r="A504" s="335" t="s">
        <v>475</v>
      </c>
      <c r="B504" s="1218" t="s">
        <v>1046</v>
      </c>
      <c r="C504" s="1204">
        <f t="shared" si="170"/>
        <v>-2</v>
      </c>
      <c r="D504" s="388">
        <f t="shared" si="170"/>
        <v>-1</v>
      </c>
      <c r="E504" s="246">
        <f t="shared" si="170"/>
        <v>-1</v>
      </c>
      <c r="F504" s="1247"/>
      <c r="G504" s="1247"/>
      <c r="H504" s="1247"/>
      <c r="I504" s="1246"/>
      <c r="J504" s="1246"/>
      <c r="K504" s="1246"/>
      <c r="L504" s="391">
        <f t="shared" ref="L504:AW504" si="181">L98-L301</f>
        <v>0</v>
      </c>
      <c r="M504" s="391">
        <f t="shared" si="181"/>
        <v>0</v>
      </c>
      <c r="N504" s="391">
        <f t="shared" si="181"/>
        <v>-1</v>
      </c>
      <c r="O504" s="391">
        <f t="shared" si="181"/>
        <v>0</v>
      </c>
      <c r="P504" s="391">
        <f t="shared" si="181"/>
        <v>0</v>
      </c>
      <c r="Q504" s="391">
        <f t="shared" si="181"/>
        <v>0</v>
      </c>
      <c r="R504" s="391">
        <f t="shared" si="181"/>
        <v>0</v>
      </c>
      <c r="S504" s="391">
        <f t="shared" si="181"/>
        <v>0</v>
      </c>
      <c r="T504" s="391">
        <f t="shared" si="181"/>
        <v>0</v>
      </c>
      <c r="U504" s="391">
        <f t="shared" si="181"/>
        <v>0</v>
      </c>
      <c r="V504" s="391">
        <f t="shared" si="181"/>
        <v>0</v>
      </c>
      <c r="W504" s="391">
        <f t="shared" si="181"/>
        <v>0</v>
      </c>
      <c r="X504" s="391">
        <f t="shared" si="181"/>
        <v>0</v>
      </c>
      <c r="Y504" s="391">
        <f t="shared" si="181"/>
        <v>0</v>
      </c>
      <c r="Z504" s="391">
        <f t="shared" si="181"/>
        <v>0</v>
      </c>
      <c r="AA504" s="391">
        <f t="shared" si="181"/>
        <v>0</v>
      </c>
      <c r="AB504" s="391">
        <f t="shared" si="181"/>
        <v>0</v>
      </c>
      <c r="AC504" s="391">
        <f t="shared" si="181"/>
        <v>0</v>
      </c>
      <c r="AD504" s="391">
        <f t="shared" si="181"/>
        <v>0</v>
      </c>
      <c r="AE504" s="391">
        <f t="shared" si="181"/>
        <v>0</v>
      </c>
      <c r="AF504" s="391">
        <f t="shared" si="181"/>
        <v>0</v>
      </c>
      <c r="AG504" s="391">
        <f t="shared" si="181"/>
        <v>0</v>
      </c>
      <c r="AH504" s="391">
        <f t="shared" si="181"/>
        <v>0</v>
      </c>
      <c r="AI504" s="391">
        <f t="shared" si="181"/>
        <v>0</v>
      </c>
      <c r="AJ504" s="391">
        <f t="shared" si="181"/>
        <v>0</v>
      </c>
      <c r="AK504" s="391">
        <f t="shared" si="181"/>
        <v>0</v>
      </c>
      <c r="AL504" s="391">
        <f t="shared" si="181"/>
        <v>0</v>
      </c>
      <c r="AM504" s="391">
        <f t="shared" si="181"/>
        <v>0</v>
      </c>
      <c r="AN504" s="391">
        <f t="shared" si="181"/>
        <v>0</v>
      </c>
      <c r="AO504" s="391">
        <f t="shared" si="181"/>
        <v>0</v>
      </c>
      <c r="AP504" s="391">
        <f t="shared" si="181"/>
        <v>0</v>
      </c>
      <c r="AQ504" s="391">
        <f t="shared" si="181"/>
        <v>0</v>
      </c>
      <c r="AR504" s="391">
        <f t="shared" si="181"/>
        <v>0</v>
      </c>
      <c r="AS504" s="391">
        <f t="shared" si="181"/>
        <v>0</v>
      </c>
      <c r="AT504" s="391">
        <f t="shared" si="181"/>
        <v>0</v>
      </c>
      <c r="AU504" s="391">
        <f t="shared" si="181"/>
        <v>-1</v>
      </c>
      <c r="AV504" s="391">
        <f t="shared" si="181"/>
        <v>0</v>
      </c>
      <c r="AW504" s="391">
        <f t="shared" si="181"/>
        <v>0</v>
      </c>
    </row>
    <row r="505" spans="1:49" ht="19.5" hidden="1" thickBot="1">
      <c r="A505" s="337" t="s">
        <v>476</v>
      </c>
      <c r="B505" s="1214" t="s">
        <v>297</v>
      </c>
      <c r="C505" s="1204">
        <f t="shared" si="170"/>
        <v>0</v>
      </c>
      <c r="D505" s="372">
        <f t="shared" si="170"/>
        <v>0</v>
      </c>
      <c r="E505" s="196">
        <f t="shared" si="170"/>
        <v>0</v>
      </c>
      <c r="F505" s="1247"/>
      <c r="G505" s="1247"/>
      <c r="H505" s="1247"/>
      <c r="I505" s="1246"/>
      <c r="J505" s="1246"/>
      <c r="K505" s="1246"/>
      <c r="L505" s="378">
        <f t="shared" ref="L505:AW505" si="182">L99-L302</f>
        <v>0</v>
      </c>
      <c r="M505" s="373">
        <f t="shared" si="182"/>
        <v>0</v>
      </c>
      <c r="N505" s="373">
        <f t="shared" si="182"/>
        <v>0</v>
      </c>
      <c r="O505" s="373">
        <f t="shared" si="182"/>
        <v>0</v>
      </c>
      <c r="P505" s="373">
        <f t="shared" si="182"/>
        <v>0</v>
      </c>
      <c r="Q505" s="373">
        <f t="shared" si="182"/>
        <v>0</v>
      </c>
      <c r="R505" s="373">
        <f t="shared" si="182"/>
        <v>0</v>
      </c>
      <c r="S505" s="373">
        <f t="shared" si="182"/>
        <v>0</v>
      </c>
      <c r="T505" s="373">
        <f t="shared" si="182"/>
        <v>0</v>
      </c>
      <c r="U505" s="373">
        <f t="shared" si="182"/>
        <v>0</v>
      </c>
      <c r="V505" s="373">
        <f t="shared" si="182"/>
        <v>0</v>
      </c>
      <c r="W505" s="373">
        <f t="shared" si="182"/>
        <v>0</v>
      </c>
      <c r="X505" s="373">
        <f t="shared" si="182"/>
        <v>0</v>
      </c>
      <c r="Y505" s="373">
        <f t="shared" si="182"/>
        <v>0</v>
      </c>
      <c r="Z505" s="373">
        <f t="shared" si="182"/>
        <v>0</v>
      </c>
      <c r="AA505" s="373">
        <f t="shared" si="182"/>
        <v>0</v>
      </c>
      <c r="AB505" s="373">
        <f t="shared" si="182"/>
        <v>0</v>
      </c>
      <c r="AC505" s="373">
        <f t="shared" si="182"/>
        <v>0</v>
      </c>
      <c r="AD505" s="373">
        <f t="shared" si="182"/>
        <v>0</v>
      </c>
      <c r="AE505" s="373">
        <f t="shared" si="182"/>
        <v>0</v>
      </c>
      <c r="AF505" s="373">
        <f t="shared" si="182"/>
        <v>0</v>
      </c>
      <c r="AG505" s="373">
        <f t="shared" si="182"/>
        <v>0</v>
      </c>
      <c r="AH505" s="373">
        <f t="shared" si="182"/>
        <v>0</v>
      </c>
      <c r="AI505" s="373">
        <f t="shared" si="182"/>
        <v>0</v>
      </c>
      <c r="AJ505" s="373">
        <f t="shared" si="182"/>
        <v>0</v>
      </c>
      <c r="AK505" s="373">
        <f t="shared" si="182"/>
        <v>0</v>
      </c>
      <c r="AL505" s="373">
        <f t="shared" si="182"/>
        <v>0</v>
      </c>
      <c r="AM505" s="373">
        <f t="shared" si="182"/>
        <v>0</v>
      </c>
      <c r="AN505" s="373">
        <f t="shared" si="182"/>
        <v>0</v>
      </c>
      <c r="AO505" s="373">
        <f t="shared" si="182"/>
        <v>0</v>
      </c>
      <c r="AP505" s="373">
        <f t="shared" si="182"/>
        <v>0</v>
      </c>
      <c r="AQ505" s="373">
        <f t="shared" si="182"/>
        <v>0</v>
      </c>
      <c r="AR505" s="373">
        <f t="shared" si="182"/>
        <v>0</v>
      </c>
      <c r="AS505" s="373">
        <f t="shared" si="182"/>
        <v>0</v>
      </c>
      <c r="AT505" s="373">
        <f t="shared" si="182"/>
        <v>0</v>
      </c>
      <c r="AU505" s="373">
        <f t="shared" si="182"/>
        <v>0</v>
      </c>
      <c r="AV505" s="373">
        <f t="shared" si="182"/>
        <v>0</v>
      </c>
      <c r="AW505" s="373">
        <f t="shared" si="182"/>
        <v>0</v>
      </c>
    </row>
    <row r="506" spans="1:49" ht="19.5" hidden="1" thickBot="1">
      <c r="A506" s="337" t="s">
        <v>477</v>
      </c>
      <c r="B506" s="1214" t="s">
        <v>298</v>
      </c>
      <c r="C506" s="1204">
        <f t="shared" si="170"/>
        <v>0</v>
      </c>
      <c r="D506" s="372">
        <f t="shared" si="170"/>
        <v>0</v>
      </c>
      <c r="E506" s="196">
        <f t="shared" si="170"/>
        <v>0</v>
      </c>
      <c r="F506" s="1247"/>
      <c r="G506" s="1247"/>
      <c r="H506" s="1247"/>
      <c r="I506" s="1246"/>
      <c r="J506" s="1246"/>
      <c r="K506" s="1246"/>
      <c r="L506" s="378">
        <f t="shared" ref="L506:AW506" si="183">L100-L303</f>
        <v>0</v>
      </c>
      <c r="M506" s="373">
        <f t="shared" si="183"/>
        <v>0</v>
      </c>
      <c r="N506" s="373">
        <f t="shared" si="183"/>
        <v>0</v>
      </c>
      <c r="O506" s="373">
        <f t="shared" si="183"/>
        <v>0</v>
      </c>
      <c r="P506" s="373">
        <f t="shared" si="183"/>
        <v>0</v>
      </c>
      <c r="Q506" s="373">
        <f t="shared" si="183"/>
        <v>0</v>
      </c>
      <c r="R506" s="373">
        <f t="shared" si="183"/>
        <v>0</v>
      </c>
      <c r="S506" s="373">
        <f t="shared" si="183"/>
        <v>0</v>
      </c>
      <c r="T506" s="373">
        <f t="shared" si="183"/>
        <v>0</v>
      </c>
      <c r="U506" s="373">
        <f t="shared" si="183"/>
        <v>0</v>
      </c>
      <c r="V506" s="373">
        <f t="shared" si="183"/>
        <v>0</v>
      </c>
      <c r="W506" s="373">
        <f t="shared" si="183"/>
        <v>0</v>
      </c>
      <c r="X506" s="373">
        <f t="shared" si="183"/>
        <v>0</v>
      </c>
      <c r="Y506" s="373">
        <f t="shared" si="183"/>
        <v>0</v>
      </c>
      <c r="Z506" s="373">
        <f t="shared" si="183"/>
        <v>0</v>
      </c>
      <c r="AA506" s="373">
        <f t="shared" si="183"/>
        <v>0</v>
      </c>
      <c r="AB506" s="373">
        <f t="shared" si="183"/>
        <v>0</v>
      </c>
      <c r="AC506" s="373">
        <f t="shared" si="183"/>
        <v>0</v>
      </c>
      <c r="AD506" s="373">
        <f t="shared" si="183"/>
        <v>0</v>
      </c>
      <c r="AE506" s="373">
        <f t="shared" si="183"/>
        <v>0</v>
      </c>
      <c r="AF506" s="373">
        <f t="shared" si="183"/>
        <v>0</v>
      </c>
      <c r="AG506" s="373">
        <f t="shared" si="183"/>
        <v>0</v>
      </c>
      <c r="AH506" s="373">
        <f t="shared" si="183"/>
        <v>0</v>
      </c>
      <c r="AI506" s="373">
        <f t="shared" si="183"/>
        <v>0</v>
      </c>
      <c r="AJ506" s="373">
        <f t="shared" si="183"/>
        <v>0</v>
      </c>
      <c r="AK506" s="373">
        <f t="shared" si="183"/>
        <v>0</v>
      </c>
      <c r="AL506" s="373">
        <f t="shared" si="183"/>
        <v>0</v>
      </c>
      <c r="AM506" s="373">
        <f t="shared" si="183"/>
        <v>0</v>
      </c>
      <c r="AN506" s="373">
        <f t="shared" si="183"/>
        <v>0</v>
      </c>
      <c r="AO506" s="373">
        <f t="shared" si="183"/>
        <v>0</v>
      </c>
      <c r="AP506" s="373">
        <f t="shared" si="183"/>
        <v>0</v>
      </c>
      <c r="AQ506" s="373">
        <f t="shared" si="183"/>
        <v>0</v>
      </c>
      <c r="AR506" s="373">
        <f t="shared" si="183"/>
        <v>0</v>
      </c>
      <c r="AS506" s="373">
        <f t="shared" si="183"/>
        <v>0</v>
      </c>
      <c r="AT506" s="373">
        <f t="shared" si="183"/>
        <v>0</v>
      </c>
      <c r="AU506" s="373">
        <f t="shared" si="183"/>
        <v>0</v>
      </c>
      <c r="AV506" s="373">
        <f t="shared" si="183"/>
        <v>0</v>
      </c>
      <c r="AW506" s="373">
        <f t="shared" si="183"/>
        <v>0</v>
      </c>
    </row>
    <row r="507" spans="1:49" ht="19.5" hidden="1" thickBot="1">
      <c r="A507" s="337" t="s">
        <v>478</v>
      </c>
      <c r="B507" s="1214" t="s">
        <v>299</v>
      </c>
      <c r="C507" s="1204">
        <f t="shared" si="170"/>
        <v>0</v>
      </c>
      <c r="D507" s="372">
        <f t="shared" si="170"/>
        <v>0</v>
      </c>
      <c r="E507" s="196">
        <f t="shared" si="170"/>
        <v>0</v>
      </c>
      <c r="F507" s="1247"/>
      <c r="G507" s="1247"/>
      <c r="H507" s="1247"/>
      <c r="I507" s="1246"/>
      <c r="J507" s="1246"/>
      <c r="K507" s="1246"/>
      <c r="L507" s="378">
        <f t="shared" ref="L507:AW507" si="184">L101-L304</f>
        <v>0</v>
      </c>
      <c r="M507" s="373">
        <f t="shared" si="184"/>
        <v>0</v>
      </c>
      <c r="N507" s="373">
        <f t="shared" si="184"/>
        <v>0</v>
      </c>
      <c r="O507" s="373">
        <f t="shared" si="184"/>
        <v>0</v>
      </c>
      <c r="P507" s="373">
        <f t="shared" si="184"/>
        <v>0</v>
      </c>
      <c r="Q507" s="373">
        <f t="shared" si="184"/>
        <v>0</v>
      </c>
      <c r="R507" s="373">
        <f t="shared" si="184"/>
        <v>0</v>
      </c>
      <c r="S507" s="373">
        <f t="shared" si="184"/>
        <v>0</v>
      </c>
      <c r="T507" s="373">
        <f t="shared" si="184"/>
        <v>0</v>
      </c>
      <c r="U507" s="373">
        <f t="shared" si="184"/>
        <v>0</v>
      </c>
      <c r="V507" s="373">
        <f t="shared" si="184"/>
        <v>0</v>
      </c>
      <c r="W507" s="373">
        <f t="shared" si="184"/>
        <v>0</v>
      </c>
      <c r="X507" s="373">
        <f t="shared" si="184"/>
        <v>0</v>
      </c>
      <c r="Y507" s="373">
        <f t="shared" si="184"/>
        <v>0</v>
      </c>
      <c r="Z507" s="373">
        <f t="shared" si="184"/>
        <v>0</v>
      </c>
      <c r="AA507" s="373">
        <f t="shared" si="184"/>
        <v>0</v>
      </c>
      <c r="AB507" s="373">
        <f t="shared" si="184"/>
        <v>0</v>
      </c>
      <c r="AC507" s="373">
        <f t="shared" si="184"/>
        <v>0</v>
      </c>
      <c r="AD507" s="373">
        <f t="shared" si="184"/>
        <v>0</v>
      </c>
      <c r="AE507" s="373">
        <f t="shared" si="184"/>
        <v>0</v>
      </c>
      <c r="AF507" s="373">
        <f t="shared" si="184"/>
        <v>0</v>
      </c>
      <c r="AG507" s="373">
        <f t="shared" si="184"/>
        <v>0</v>
      </c>
      <c r="AH507" s="373">
        <f t="shared" si="184"/>
        <v>0</v>
      </c>
      <c r="AI507" s="373">
        <f t="shared" si="184"/>
        <v>0</v>
      </c>
      <c r="AJ507" s="373">
        <f t="shared" si="184"/>
        <v>0</v>
      </c>
      <c r="AK507" s="373">
        <f t="shared" si="184"/>
        <v>0</v>
      </c>
      <c r="AL507" s="373">
        <f t="shared" si="184"/>
        <v>0</v>
      </c>
      <c r="AM507" s="373">
        <f t="shared" si="184"/>
        <v>0</v>
      </c>
      <c r="AN507" s="373">
        <f t="shared" si="184"/>
        <v>0</v>
      </c>
      <c r="AO507" s="373">
        <f t="shared" si="184"/>
        <v>0</v>
      </c>
      <c r="AP507" s="373">
        <f t="shared" si="184"/>
        <v>0</v>
      </c>
      <c r="AQ507" s="373">
        <f t="shared" si="184"/>
        <v>0</v>
      </c>
      <c r="AR507" s="373">
        <f t="shared" si="184"/>
        <v>0</v>
      </c>
      <c r="AS507" s="373">
        <f t="shared" si="184"/>
        <v>0</v>
      </c>
      <c r="AT507" s="373">
        <f t="shared" si="184"/>
        <v>0</v>
      </c>
      <c r="AU507" s="373">
        <f t="shared" si="184"/>
        <v>0</v>
      </c>
      <c r="AV507" s="373">
        <f t="shared" si="184"/>
        <v>0</v>
      </c>
      <c r="AW507" s="373">
        <f t="shared" si="184"/>
        <v>0</v>
      </c>
    </row>
    <row r="508" spans="1:49" ht="19.5" hidden="1" thickBot="1">
      <c r="A508" s="337" t="s">
        <v>479</v>
      </c>
      <c r="B508" s="1214" t="s">
        <v>300</v>
      </c>
      <c r="C508" s="1204">
        <f t="shared" si="170"/>
        <v>0</v>
      </c>
      <c r="D508" s="372">
        <f t="shared" si="170"/>
        <v>0</v>
      </c>
      <c r="E508" s="196">
        <f t="shared" si="170"/>
        <v>0</v>
      </c>
      <c r="F508" s="1247"/>
      <c r="G508" s="1247"/>
      <c r="H508" s="1247"/>
      <c r="I508" s="1246"/>
      <c r="J508" s="1246"/>
      <c r="K508" s="1246"/>
      <c r="L508" s="378">
        <f t="shared" ref="L508:AW508" si="185">L102-L305</f>
        <v>0</v>
      </c>
      <c r="M508" s="373">
        <f t="shared" si="185"/>
        <v>0</v>
      </c>
      <c r="N508" s="373">
        <f t="shared" si="185"/>
        <v>0</v>
      </c>
      <c r="O508" s="373">
        <f t="shared" si="185"/>
        <v>0</v>
      </c>
      <c r="P508" s="373">
        <f t="shared" si="185"/>
        <v>0</v>
      </c>
      <c r="Q508" s="373">
        <f t="shared" si="185"/>
        <v>0</v>
      </c>
      <c r="R508" s="373">
        <f t="shared" si="185"/>
        <v>0</v>
      </c>
      <c r="S508" s="373">
        <f t="shared" si="185"/>
        <v>0</v>
      </c>
      <c r="T508" s="373">
        <f t="shared" si="185"/>
        <v>0</v>
      </c>
      <c r="U508" s="373">
        <f t="shared" si="185"/>
        <v>0</v>
      </c>
      <c r="V508" s="373">
        <f t="shared" si="185"/>
        <v>0</v>
      </c>
      <c r="W508" s="373">
        <f t="shared" si="185"/>
        <v>0</v>
      </c>
      <c r="X508" s="373">
        <f t="shared" si="185"/>
        <v>0</v>
      </c>
      <c r="Y508" s="373">
        <f t="shared" si="185"/>
        <v>0</v>
      </c>
      <c r="Z508" s="373">
        <f t="shared" si="185"/>
        <v>0</v>
      </c>
      <c r="AA508" s="373">
        <f t="shared" si="185"/>
        <v>0</v>
      </c>
      <c r="AB508" s="373">
        <f t="shared" si="185"/>
        <v>0</v>
      </c>
      <c r="AC508" s="373">
        <f t="shared" si="185"/>
        <v>0</v>
      </c>
      <c r="AD508" s="373">
        <f t="shared" si="185"/>
        <v>0</v>
      </c>
      <c r="AE508" s="373">
        <f t="shared" si="185"/>
        <v>0</v>
      </c>
      <c r="AF508" s="373">
        <f t="shared" si="185"/>
        <v>0</v>
      </c>
      <c r="AG508" s="373">
        <f t="shared" si="185"/>
        <v>0</v>
      </c>
      <c r="AH508" s="373">
        <f t="shared" si="185"/>
        <v>0</v>
      </c>
      <c r="AI508" s="373">
        <f t="shared" si="185"/>
        <v>0</v>
      </c>
      <c r="AJ508" s="373">
        <f t="shared" si="185"/>
        <v>0</v>
      </c>
      <c r="AK508" s="373">
        <f t="shared" si="185"/>
        <v>0</v>
      </c>
      <c r="AL508" s="373">
        <f t="shared" si="185"/>
        <v>0</v>
      </c>
      <c r="AM508" s="373">
        <f t="shared" si="185"/>
        <v>0</v>
      </c>
      <c r="AN508" s="373">
        <f t="shared" si="185"/>
        <v>0</v>
      </c>
      <c r="AO508" s="373">
        <f t="shared" si="185"/>
        <v>0</v>
      </c>
      <c r="AP508" s="373">
        <f t="shared" si="185"/>
        <v>0</v>
      </c>
      <c r="AQ508" s="373">
        <f t="shared" si="185"/>
        <v>0</v>
      </c>
      <c r="AR508" s="373">
        <f t="shared" si="185"/>
        <v>0</v>
      </c>
      <c r="AS508" s="373">
        <f t="shared" si="185"/>
        <v>0</v>
      </c>
      <c r="AT508" s="373">
        <f t="shared" si="185"/>
        <v>0</v>
      </c>
      <c r="AU508" s="373">
        <f t="shared" si="185"/>
        <v>0</v>
      </c>
      <c r="AV508" s="373">
        <f t="shared" si="185"/>
        <v>0</v>
      </c>
      <c r="AW508" s="373">
        <f t="shared" si="185"/>
        <v>0</v>
      </c>
    </row>
    <row r="509" spans="1:49" ht="19.5" hidden="1" thickBot="1">
      <c r="A509" s="337" t="s">
        <v>480</v>
      </c>
      <c r="B509" s="1214" t="s">
        <v>302</v>
      </c>
      <c r="C509" s="1204">
        <f t="shared" si="170"/>
        <v>0</v>
      </c>
      <c r="D509" s="372">
        <f t="shared" si="170"/>
        <v>0</v>
      </c>
      <c r="E509" s="196">
        <f t="shared" si="170"/>
        <v>0</v>
      </c>
      <c r="F509" s="1247"/>
      <c r="G509" s="1247"/>
      <c r="H509" s="1247"/>
      <c r="I509" s="1246"/>
      <c r="J509" s="1246"/>
      <c r="K509" s="1246"/>
      <c r="L509" s="378">
        <f t="shared" ref="L509:AW509" si="186">L103-L306</f>
        <v>0</v>
      </c>
      <c r="M509" s="373">
        <f t="shared" si="186"/>
        <v>0</v>
      </c>
      <c r="N509" s="373">
        <f t="shared" si="186"/>
        <v>0</v>
      </c>
      <c r="O509" s="373">
        <f t="shared" si="186"/>
        <v>0</v>
      </c>
      <c r="P509" s="373">
        <f t="shared" si="186"/>
        <v>0</v>
      </c>
      <c r="Q509" s="373">
        <f t="shared" si="186"/>
        <v>0</v>
      </c>
      <c r="R509" s="373">
        <f t="shared" si="186"/>
        <v>0</v>
      </c>
      <c r="S509" s="373">
        <f t="shared" si="186"/>
        <v>0</v>
      </c>
      <c r="T509" s="373">
        <f t="shared" si="186"/>
        <v>0</v>
      </c>
      <c r="U509" s="373">
        <f t="shared" si="186"/>
        <v>0</v>
      </c>
      <c r="V509" s="373">
        <f t="shared" si="186"/>
        <v>0</v>
      </c>
      <c r="W509" s="373">
        <f t="shared" si="186"/>
        <v>0</v>
      </c>
      <c r="X509" s="373">
        <f t="shared" si="186"/>
        <v>0</v>
      </c>
      <c r="Y509" s="373">
        <f t="shared" si="186"/>
        <v>0</v>
      </c>
      <c r="Z509" s="373">
        <f t="shared" si="186"/>
        <v>0</v>
      </c>
      <c r="AA509" s="373">
        <f t="shared" si="186"/>
        <v>0</v>
      </c>
      <c r="AB509" s="373">
        <f t="shared" si="186"/>
        <v>0</v>
      </c>
      <c r="AC509" s="373">
        <f t="shared" si="186"/>
        <v>0</v>
      </c>
      <c r="AD509" s="373">
        <f t="shared" si="186"/>
        <v>0</v>
      </c>
      <c r="AE509" s="373">
        <f t="shared" si="186"/>
        <v>0</v>
      </c>
      <c r="AF509" s="373">
        <f t="shared" si="186"/>
        <v>0</v>
      </c>
      <c r="AG509" s="373">
        <f t="shared" si="186"/>
        <v>0</v>
      </c>
      <c r="AH509" s="373">
        <f t="shared" si="186"/>
        <v>0</v>
      </c>
      <c r="AI509" s="373">
        <f t="shared" si="186"/>
        <v>0</v>
      </c>
      <c r="AJ509" s="373">
        <f t="shared" si="186"/>
        <v>0</v>
      </c>
      <c r="AK509" s="373">
        <f t="shared" si="186"/>
        <v>0</v>
      </c>
      <c r="AL509" s="373">
        <f t="shared" si="186"/>
        <v>0</v>
      </c>
      <c r="AM509" s="373">
        <f t="shared" si="186"/>
        <v>0</v>
      </c>
      <c r="AN509" s="373">
        <f t="shared" si="186"/>
        <v>0</v>
      </c>
      <c r="AO509" s="373">
        <f t="shared" si="186"/>
        <v>0</v>
      </c>
      <c r="AP509" s="373">
        <f t="shared" si="186"/>
        <v>0</v>
      </c>
      <c r="AQ509" s="373">
        <f t="shared" si="186"/>
        <v>0</v>
      </c>
      <c r="AR509" s="373">
        <f t="shared" si="186"/>
        <v>0</v>
      </c>
      <c r="AS509" s="373">
        <f t="shared" si="186"/>
        <v>0</v>
      </c>
      <c r="AT509" s="373">
        <f t="shared" si="186"/>
        <v>0</v>
      </c>
      <c r="AU509" s="373">
        <f t="shared" si="186"/>
        <v>0</v>
      </c>
      <c r="AV509" s="373">
        <f t="shared" si="186"/>
        <v>0</v>
      </c>
      <c r="AW509" s="373">
        <f t="shared" si="186"/>
        <v>0</v>
      </c>
    </row>
    <row r="510" spans="1:49" ht="48" hidden="1" thickBot="1">
      <c r="A510" s="337" t="s">
        <v>481</v>
      </c>
      <c r="B510" s="1214" t="s">
        <v>872</v>
      </c>
      <c r="C510" s="1204">
        <f t="shared" si="170"/>
        <v>0</v>
      </c>
      <c r="D510" s="372">
        <f t="shared" si="170"/>
        <v>0</v>
      </c>
      <c r="E510" s="196">
        <f t="shared" si="170"/>
        <v>0</v>
      </c>
      <c r="F510" s="1247"/>
      <c r="G510" s="1247"/>
      <c r="H510" s="1247"/>
      <c r="I510" s="1246"/>
      <c r="J510" s="1246"/>
      <c r="K510" s="1246"/>
      <c r="L510" s="378">
        <f t="shared" ref="L510:AW510" si="187">L104-L307</f>
        <v>0</v>
      </c>
      <c r="M510" s="373">
        <f t="shared" si="187"/>
        <v>0</v>
      </c>
      <c r="N510" s="373">
        <f t="shared" si="187"/>
        <v>0</v>
      </c>
      <c r="O510" s="373">
        <f t="shared" si="187"/>
        <v>0</v>
      </c>
      <c r="P510" s="373">
        <f t="shared" si="187"/>
        <v>0</v>
      </c>
      <c r="Q510" s="373">
        <f t="shared" si="187"/>
        <v>0</v>
      </c>
      <c r="R510" s="373">
        <f t="shared" si="187"/>
        <v>0</v>
      </c>
      <c r="S510" s="373">
        <f t="shared" si="187"/>
        <v>0</v>
      </c>
      <c r="T510" s="373">
        <f t="shared" si="187"/>
        <v>0</v>
      </c>
      <c r="U510" s="373">
        <f t="shared" si="187"/>
        <v>0</v>
      </c>
      <c r="V510" s="373">
        <f t="shared" si="187"/>
        <v>0</v>
      </c>
      <c r="W510" s="373">
        <f t="shared" si="187"/>
        <v>0</v>
      </c>
      <c r="X510" s="373">
        <f t="shared" si="187"/>
        <v>0</v>
      </c>
      <c r="Y510" s="373">
        <f t="shared" si="187"/>
        <v>0</v>
      </c>
      <c r="Z510" s="373">
        <f t="shared" si="187"/>
        <v>0</v>
      </c>
      <c r="AA510" s="373">
        <f t="shared" si="187"/>
        <v>0</v>
      </c>
      <c r="AB510" s="373">
        <f t="shared" si="187"/>
        <v>0</v>
      </c>
      <c r="AC510" s="373">
        <f t="shared" si="187"/>
        <v>0</v>
      </c>
      <c r="AD510" s="373">
        <f t="shared" si="187"/>
        <v>0</v>
      </c>
      <c r="AE510" s="373">
        <f t="shared" si="187"/>
        <v>0</v>
      </c>
      <c r="AF510" s="373">
        <f t="shared" si="187"/>
        <v>0</v>
      </c>
      <c r="AG510" s="373">
        <f t="shared" si="187"/>
        <v>0</v>
      </c>
      <c r="AH510" s="373">
        <f t="shared" si="187"/>
        <v>0</v>
      </c>
      <c r="AI510" s="373">
        <f t="shared" si="187"/>
        <v>0</v>
      </c>
      <c r="AJ510" s="373">
        <f t="shared" si="187"/>
        <v>0</v>
      </c>
      <c r="AK510" s="373">
        <f t="shared" si="187"/>
        <v>0</v>
      </c>
      <c r="AL510" s="373">
        <f t="shared" si="187"/>
        <v>0</v>
      </c>
      <c r="AM510" s="373">
        <f t="shared" si="187"/>
        <v>0</v>
      </c>
      <c r="AN510" s="373">
        <f t="shared" si="187"/>
        <v>0</v>
      </c>
      <c r="AO510" s="373">
        <f t="shared" si="187"/>
        <v>0</v>
      </c>
      <c r="AP510" s="373">
        <f t="shared" si="187"/>
        <v>0</v>
      </c>
      <c r="AQ510" s="373">
        <f t="shared" si="187"/>
        <v>0</v>
      </c>
      <c r="AR510" s="373">
        <f t="shared" si="187"/>
        <v>0</v>
      </c>
      <c r="AS510" s="373">
        <f t="shared" si="187"/>
        <v>0</v>
      </c>
      <c r="AT510" s="373">
        <f t="shared" si="187"/>
        <v>0</v>
      </c>
      <c r="AU510" s="373">
        <f t="shared" si="187"/>
        <v>0</v>
      </c>
      <c r="AV510" s="373">
        <f t="shared" si="187"/>
        <v>0</v>
      </c>
      <c r="AW510" s="373">
        <f t="shared" si="187"/>
        <v>0</v>
      </c>
    </row>
    <row r="511" spans="1:49" ht="19.5" hidden="1" thickBot="1">
      <c r="A511" s="405" t="s">
        <v>482</v>
      </c>
      <c r="B511" s="393" t="s">
        <v>483</v>
      </c>
      <c r="C511" s="1204">
        <f t="shared" si="170"/>
        <v>46</v>
      </c>
      <c r="D511" s="197">
        <f t="shared" si="170"/>
        <v>23</v>
      </c>
      <c r="E511" s="197">
        <f t="shared" si="170"/>
        <v>23</v>
      </c>
      <c r="F511" s="1247"/>
      <c r="G511" s="1247"/>
      <c r="H511" s="1247"/>
      <c r="I511" s="1246"/>
      <c r="J511" s="1246"/>
      <c r="K511" s="1246"/>
      <c r="L511" s="396">
        <f t="shared" ref="L511:AW511" si="188">L105-L308</f>
        <v>0</v>
      </c>
      <c r="M511" s="396">
        <f t="shared" si="188"/>
        <v>-1</v>
      </c>
      <c r="N511" s="396">
        <f t="shared" si="188"/>
        <v>0</v>
      </c>
      <c r="O511" s="396">
        <f t="shared" si="188"/>
        <v>2</v>
      </c>
      <c r="P511" s="396">
        <f t="shared" si="188"/>
        <v>0</v>
      </c>
      <c r="Q511" s="396">
        <f t="shared" si="188"/>
        <v>1</v>
      </c>
      <c r="R511" s="396">
        <f t="shared" si="188"/>
        <v>7</v>
      </c>
      <c r="S511" s="396">
        <f t="shared" si="188"/>
        <v>1</v>
      </c>
      <c r="T511" s="396">
        <f t="shared" si="188"/>
        <v>0</v>
      </c>
      <c r="U511" s="396">
        <f t="shared" si="188"/>
        <v>4</v>
      </c>
      <c r="V511" s="396">
        <f t="shared" si="188"/>
        <v>0</v>
      </c>
      <c r="W511" s="396">
        <f t="shared" si="188"/>
        <v>4</v>
      </c>
      <c r="X511" s="396">
        <f t="shared" si="188"/>
        <v>0</v>
      </c>
      <c r="Y511" s="396">
        <f t="shared" si="188"/>
        <v>8</v>
      </c>
      <c r="Z511" s="396">
        <f t="shared" si="188"/>
        <v>0</v>
      </c>
      <c r="AA511" s="396">
        <f t="shared" si="188"/>
        <v>4</v>
      </c>
      <c r="AB511" s="396">
        <f t="shared" si="188"/>
        <v>1</v>
      </c>
      <c r="AC511" s="396">
        <f t="shared" si="188"/>
        <v>0</v>
      </c>
      <c r="AD511" s="396">
        <f t="shared" si="188"/>
        <v>0</v>
      </c>
      <c r="AE511" s="396">
        <f t="shared" si="188"/>
        <v>2</v>
      </c>
      <c r="AF511" s="396">
        <f t="shared" si="188"/>
        <v>0</v>
      </c>
      <c r="AG511" s="396">
        <f t="shared" si="188"/>
        <v>2</v>
      </c>
      <c r="AH511" s="396">
        <f t="shared" si="188"/>
        <v>-1</v>
      </c>
      <c r="AI511" s="396">
        <f t="shared" si="188"/>
        <v>-2</v>
      </c>
      <c r="AJ511" s="396">
        <f t="shared" si="188"/>
        <v>0</v>
      </c>
      <c r="AK511" s="396">
        <f t="shared" si="188"/>
        <v>-3</v>
      </c>
      <c r="AL511" s="396">
        <f t="shared" si="188"/>
        <v>5</v>
      </c>
      <c r="AM511" s="396">
        <f t="shared" si="188"/>
        <v>1</v>
      </c>
      <c r="AN511" s="396">
        <f t="shared" si="188"/>
        <v>1</v>
      </c>
      <c r="AO511" s="396">
        <f t="shared" si="188"/>
        <v>2</v>
      </c>
      <c r="AP511" s="396">
        <f t="shared" si="188"/>
        <v>0</v>
      </c>
      <c r="AQ511" s="396">
        <f t="shared" si="188"/>
        <v>-1</v>
      </c>
      <c r="AR511" s="396">
        <f t="shared" si="188"/>
        <v>8</v>
      </c>
      <c r="AS511" s="396">
        <f t="shared" si="188"/>
        <v>0</v>
      </c>
      <c r="AT511" s="396">
        <f t="shared" si="188"/>
        <v>-1</v>
      </c>
      <c r="AU511" s="396">
        <f t="shared" si="188"/>
        <v>-1</v>
      </c>
      <c r="AV511" s="396">
        <f t="shared" si="188"/>
        <v>3</v>
      </c>
      <c r="AW511" s="396">
        <f t="shared" si="188"/>
        <v>0</v>
      </c>
    </row>
    <row r="512" spans="1:49" ht="19.5" hidden="1" thickBot="1">
      <c r="A512" s="337" t="s">
        <v>484</v>
      </c>
      <c r="B512" s="410" t="s">
        <v>658</v>
      </c>
      <c r="C512" s="1204">
        <f t="shared" si="170"/>
        <v>47</v>
      </c>
      <c r="D512" s="372">
        <f t="shared" si="170"/>
        <v>11</v>
      </c>
      <c r="E512" s="196">
        <f t="shared" si="170"/>
        <v>36</v>
      </c>
      <c r="F512" s="1247"/>
      <c r="G512" s="1247"/>
      <c r="H512" s="1247"/>
      <c r="I512" s="1246"/>
      <c r="J512" s="1246"/>
      <c r="K512" s="1246"/>
      <c r="L512" s="373">
        <f t="shared" ref="L512:AW512" si="189">L106-L309</f>
        <v>0</v>
      </c>
      <c r="M512" s="373">
        <f t="shared" si="189"/>
        <v>-1</v>
      </c>
      <c r="N512" s="373">
        <f t="shared" si="189"/>
        <v>0</v>
      </c>
      <c r="O512" s="373">
        <f t="shared" si="189"/>
        <v>2</v>
      </c>
      <c r="P512" s="373">
        <f t="shared" si="189"/>
        <v>0</v>
      </c>
      <c r="Q512" s="373">
        <f t="shared" si="189"/>
        <v>2</v>
      </c>
      <c r="R512" s="373">
        <f t="shared" si="189"/>
        <v>3</v>
      </c>
      <c r="S512" s="373">
        <f t="shared" si="189"/>
        <v>7</v>
      </c>
      <c r="T512" s="373">
        <f t="shared" si="189"/>
        <v>0</v>
      </c>
      <c r="U512" s="373">
        <f t="shared" si="189"/>
        <v>3</v>
      </c>
      <c r="V512" s="373">
        <f t="shared" si="189"/>
        <v>0</v>
      </c>
      <c r="W512" s="373">
        <f t="shared" si="189"/>
        <v>3</v>
      </c>
      <c r="X512" s="373">
        <f t="shared" si="189"/>
        <v>0</v>
      </c>
      <c r="Y512" s="373">
        <f t="shared" si="189"/>
        <v>6</v>
      </c>
      <c r="Z512" s="373">
        <f t="shared" si="189"/>
        <v>1</v>
      </c>
      <c r="AA512" s="373">
        <f t="shared" si="189"/>
        <v>5</v>
      </c>
      <c r="AB512" s="373">
        <f t="shared" si="189"/>
        <v>1</v>
      </c>
      <c r="AC512" s="373">
        <f t="shared" si="189"/>
        <v>0</v>
      </c>
      <c r="AD512" s="373">
        <f t="shared" si="189"/>
        <v>0</v>
      </c>
      <c r="AE512" s="373">
        <f t="shared" si="189"/>
        <v>2</v>
      </c>
      <c r="AF512" s="373">
        <f t="shared" si="189"/>
        <v>0</v>
      </c>
      <c r="AG512" s="373">
        <f t="shared" si="189"/>
        <v>2</v>
      </c>
      <c r="AH512" s="378">
        <f t="shared" si="189"/>
        <v>0</v>
      </c>
      <c r="AI512" s="378">
        <f t="shared" si="189"/>
        <v>0</v>
      </c>
      <c r="AJ512" s="373">
        <f t="shared" si="189"/>
        <v>0</v>
      </c>
      <c r="AK512" s="373">
        <f t="shared" si="189"/>
        <v>0</v>
      </c>
      <c r="AL512" s="373">
        <f t="shared" si="189"/>
        <v>3</v>
      </c>
      <c r="AM512" s="373">
        <f t="shared" si="189"/>
        <v>1</v>
      </c>
      <c r="AN512" s="373">
        <f t="shared" si="189"/>
        <v>-1</v>
      </c>
      <c r="AO512" s="373">
        <f t="shared" si="189"/>
        <v>4</v>
      </c>
      <c r="AP512" s="373">
        <f t="shared" si="189"/>
        <v>0</v>
      </c>
      <c r="AQ512" s="373">
        <f t="shared" si="189"/>
        <v>1</v>
      </c>
      <c r="AR512" s="373">
        <f t="shared" si="189"/>
        <v>1</v>
      </c>
      <c r="AS512" s="373">
        <f t="shared" si="189"/>
        <v>0</v>
      </c>
      <c r="AT512" s="373">
        <f t="shared" si="189"/>
        <v>1</v>
      </c>
      <c r="AU512" s="373">
        <f t="shared" si="189"/>
        <v>-1</v>
      </c>
      <c r="AV512" s="373">
        <f t="shared" si="189"/>
        <v>2</v>
      </c>
      <c r="AW512" s="373">
        <f t="shared" si="189"/>
        <v>0</v>
      </c>
    </row>
    <row r="513" spans="1:49" ht="19.5" hidden="1" thickBot="1">
      <c r="A513" s="337" t="s">
        <v>485</v>
      </c>
      <c r="B513" s="410" t="s">
        <v>147</v>
      </c>
      <c r="C513" s="1204">
        <f t="shared" si="170"/>
        <v>6</v>
      </c>
      <c r="D513" s="372">
        <f t="shared" si="170"/>
        <v>1</v>
      </c>
      <c r="E513" s="196">
        <f t="shared" si="170"/>
        <v>5</v>
      </c>
      <c r="F513" s="1247"/>
      <c r="G513" s="1247"/>
      <c r="H513" s="1247"/>
      <c r="I513" s="1246"/>
      <c r="J513" s="1246"/>
      <c r="K513" s="1246"/>
      <c r="L513" s="373">
        <f t="shared" ref="L513:AW513" si="190">L107-L310</f>
        <v>0</v>
      </c>
      <c r="M513" s="373">
        <f t="shared" si="190"/>
        <v>0</v>
      </c>
      <c r="N513" s="373">
        <f t="shared" si="190"/>
        <v>1</v>
      </c>
      <c r="O513" s="373">
        <f t="shared" si="190"/>
        <v>0</v>
      </c>
      <c r="P513" s="373">
        <f t="shared" si="190"/>
        <v>0</v>
      </c>
      <c r="Q513" s="373">
        <f t="shared" si="190"/>
        <v>1</v>
      </c>
      <c r="R513" s="373">
        <f t="shared" si="190"/>
        <v>1</v>
      </c>
      <c r="S513" s="373">
        <f t="shared" si="190"/>
        <v>0</v>
      </c>
      <c r="T513" s="373">
        <f t="shared" si="190"/>
        <v>0</v>
      </c>
      <c r="U513" s="373">
        <f t="shared" si="190"/>
        <v>0</v>
      </c>
      <c r="V513" s="373">
        <f t="shared" si="190"/>
        <v>0</v>
      </c>
      <c r="W513" s="373">
        <f t="shared" si="190"/>
        <v>1</v>
      </c>
      <c r="X513" s="373">
        <f t="shared" si="190"/>
        <v>0</v>
      </c>
      <c r="Y513" s="373">
        <f t="shared" si="190"/>
        <v>1</v>
      </c>
      <c r="Z513" s="373">
        <f t="shared" si="190"/>
        <v>0</v>
      </c>
      <c r="AA513" s="373">
        <f t="shared" si="190"/>
        <v>2</v>
      </c>
      <c r="AB513" s="373">
        <f t="shared" si="190"/>
        <v>0</v>
      </c>
      <c r="AC513" s="373">
        <f t="shared" si="190"/>
        <v>0</v>
      </c>
      <c r="AD513" s="373">
        <f t="shared" si="190"/>
        <v>0</v>
      </c>
      <c r="AE513" s="373">
        <f t="shared" si="190"/>
        <v>0</v>
      </c>
      <c r="AF513" s="373">
        <f t="shared" si="190"/>
        <v>0</v>
      </c>
      <c r="AG513" s="373">
        <f t="shared" si="190"/>
        <v>0</v>
      </c>
      <c r="AH513" s="378">
        <f t="shared" si="190"/>
        <v>-1</v>
      </c>
      <c r="AI513" s="378">
        <f t="shared" si="190"/>
        <v>0</v>
      </c>
      <c r="AJ513" s="373">
        <f t="shared" si="190"/>
        <v>0</v>
      </c>
      <c r="AK513" s="373">
        <f t="shared" si="190"/>
        <v>0</v>
      </c>
      <c r="AL513" s="373">
        <f t="shared" si="190"/>
        <v>0</v>
      </c>
      <c r="AM513" s="373">
        <f t="shared" si="190"/>
        <v>0</v>
      </c>
      <c r="AN513" s="373">
        <f t="shared" si="190"/>
        <v>0</v>
      </c>
      <c r="AO513" s="373">
        <f t="shared" si="190"/>
        <v>0</v>
      </c>
      <c r="AP513" s="373">
        <f t="shared" si="190"/>
        <v>0</v>
      </c>
      <c r="AQ513" s="373">
        <f t="shared" si="190"/>
        <v>0</v>
      </c>
      <c r="AR513" s="373">
        <f t="shared" si="190"/>
        <v>0</v>
      </c>
      <c r="AS513" s="373">
        <f t="shared" si="190"/>
        <v>0</v>
      </c>
      <c r="AT513" s="373">
        <f t="shared" si="190"/>
        <v>0</v>
      </c>
      <c r="AU513" s="373">
        <f t="shared" si="190"/>
        <v>0</v>
      </c>
      <c r="AV513" s="373">
        <f t="shared" si="190"/>
        <v>0</v>
      </c>
      <c r="AW513" s="373">
        <f t="shared" si="190"/>
        <v>0</v>
      </c>
    </row>
    <row r="514" spans="1:49" ht="19.5" hidden="1" thickBot="1">
      <c r="A514" s="337" t="s">
        <v>486</v>
      </c>
      <c r="B514" s="410" t="s">
        <v>129</v>
      </c>
      <c r="C514" s="1204">
        <f t="shared" ref="C514:E533" si="191">C108-C311</f>
        <v>1</v>
      </c>
      <c r="D514" s="372">
        <f t="shared" si="191"/>
        <v>1</v>
      </c>
      <c r="E514" s="196">
        <f t="shared" si="191"/>
        <v>0</v>
      </c>
      <c r="F514" s="1247"/>
      <c r="G514" s="1247"/>
      <c r="H514" s="1247"/>
      <c r="I514" s="1246"/>
      <c r="J514" s="1246"/>
      <c r="K514" s="1246"/>
      <c r="L514" s="373">
        <f t="shared" ref="L514:AW514" si="192">L108-L311</f>
        <v>0</v>
      </c>
      <c r="M514" s="373">
        <f t="shared" si="192"/>
        <v>0</v>
      </c>
      <c r="N514" s="373">
        <f t="shared" si="192"/>
        <v>0</v>
      </c>
      <c r="O514" s="373">
        <f t="shared" si="192"/>
        <v>0</v>
      </c>
      <c r="P514" s="373">
        <f t="shared" si="192"/>
        <v>0</v>
      </c>
      <c r="Q514" s="373">
        <f t="shared" si="192"/>
        <v>0</v>
      </c>
      <c r="R514" s="373">
        <f t="shared" si="192"/>
        <v>0</v>
      </c>
      <c r="S514" s="373">
        <f t="shared" si="192"/>
        <v>0</v>
      </c>
      <c r="T514" s="373">
        <f t="shared" si="192"/>
        <v>0</v>
      </c>
      <c r="U514" s="373">
        <f t="shared" si="192"/>
        <v>0</v>
      </c>
      <c r="V514" s="373">
        <f t="shared" si="192"/>
        <v>0</v>
      </c>
      <c r="W514" s="373">
        <f t="shared" si="192"/>
        <v>0</v>
      </c>
      <c r="X514" s="373">
        <f t="shared" si="192"/>
        <v>0</v>
      </c>
      <c r="Y514" s="373">
        <f t="shared" si="192"/>
        <v>0</v>
      </c>
      <c r="Z514" s="373">
        <f t="shared" si="192"/>
        <v>0</v>
      </c>
      <c r="AA514" s="373">
        <f t="shared" si="192"/>
        <v>0</v>
      </c>
      <c r="AB514" s="373">
        <f t="shared" si="192"/>
        <v>0</v>
      </c>
      <c r="AC514" s="373">
        <f t="shared" si="192"/>
        <v>0</v>
      </c>
      <c r="AD514" s="373">
        <f t="shared" si="192"/>
        <v>0</v>
      </c>
      <c r="AE514" s="373">
        <f t="shared" si="192"/>
        <v>0</v>
      </c>
      <c r="AF514" s="373">
        <f t="shared" si="192"/>
        <v>0</v>
      </c>
      <c r="AG514" s="373">
        <f t="shared" si="192"/>
        <v>0</v>
      </c>
      <c r="AH514" s="378">
        <f t="shared" si="192"/>
        <v>0</v>
      </c>
      <c r="AI514" s="378">
        <f t="shared" si="192"/>
        <v>0</v>
      </c>
      <c r="AJ514" s="373">
        <f t="shared" si="192"/>
        <v>0</v>
      </c>
      <c r="AK514" s="373">
        <f t="shared" si="192"/>
        <v>0</v>
      </c>
      <c r="AL514" s="373">
        <f t="shared" si="192"/>
        <v>0</v>
      </c>
      <c r="AM514" s="373">
        <f t="shared" si="192"/>
        <v>0</v>
      </c>
      <c r="AN514" s="373">
        <f t="shared" si="192"/>
        <v>0</v>
      </c>
      <c r="AO514" s="373">
        <f t="shared" si="192"/>
        <v>0</v>
      </c>
      <c r="AP514" s="373">
        <f t="shared" si="192"/>
        <v>0</v>
      </c>
      <c r="AQ514" s="373">
        <f t="shared" si="192"/>
        <v>0</v>
      </c>
      <c r="AR514" s="373">
        <f t="shared" si="192"/>
        <v>1</v>
      </c>
      <c r="AS514" s="373">
        <f t="shared" si="192"/>
        <v>0</v>
      </c>
      <c r="AT514" s="373">
        <f t="shared" si="192"/>
        <v>0</v>
      </c>
      <c r="AU514" s="373">
        <f t="shared" si="192"/>
        <v>0</v>
      </c>
      <c r="AV514" s="373">
        <f t="shared" si="192"/>
        <v>0</v>
      </c>
      <c r="AW514" s="373">
        <f t="shared" si="192"/>
        <v>0</v>
      </c>
    </row>
    <row r="515" spans="1:49" ht="19.5" hidden="1" thickBot="1">
      <c r="A515" s="337" t="s">
        <v>487</v>
      </c>
      <c r="B515" s="410" t="s">
        <v>125</v>
      </c>
      <c r="C515" s="1204">
        <f t="shared" si="191"/>
        <v>-4</v>
      </c>
      <c r="D515" s="372">
        <f t="shared" si="191"/>
        <v>-3</v>
      </c>
      <c r="E515" s="196">
        <f t="shared" si="191"/>
        <v>-1</v>
      </c>
      <c r="F515" s="1247"/>
      <c r="G515" s="1247"/>
      <c r="H515" s="1247"/>
      <c r="I515" s="1246"/>
      <c r="J515" s="1246"/>
      <c r="K515" s="1246"/>
      <c r="L515" s="373">
        <f t="shared" ref="L515:AW515" si="193">L109-L312</f>
        <v>0</v>
      </c>
      <c r="M515" s="373">
        <f t="shared" si="193"/>
        <v>0</v>
      </c>
      <c r="N515" s="373">
        <f t="shared" si="193"/>
        <v>0</v>
      </c>
      <c r="O515" s="373">
        <f t="shared" si="193"/>
        <v>0</v>
      </c>
      <c r="P515" s="373">
        <f t="shared" si="193"/>
        <v>0</v>
      </c>
      <c r="Q515" s="373">
        <f t="shared" si="193"/>
        <v>-1</v>
      </c>
      <c r="R515" s="373">
        <f t="shared" si="193"/>
        <v>-1</v>
      </c>
      <c r="S515" s="373">
        <f t="shared" si="193"/>
        <v>0</v>
      </c>
      <c r="T515" s="373">
        <f t="shared" si="193"/>
        <v>0</v>
      </c>
      <c r="U515" s="373">
        <f t="shared" si="193"/>
        <v>0</v>
      </c>
      <c r="V515" s="373">
        <f t="shared" si="193"/>
        <v>0</v>
      </c>
      <c r="W515" s="373">
        <f t="shared" si="193"/>
        <v>0</v>
      </c>
      <c r="X515" s="373">
        <f t="shared" si="193"/>
        <v>0</v>
      </c>
      <c r="Y515" s="373">
        <f t="shared" si="193"/>
        <v>0</v>
      </c>
      <c r="Z515" s="373">
        <f t="shared" si="193"/>
        <v>0</v>
      </c>
      <c r="AA515" s="373">
        <f t="shared" si="193"/>
        <v>0</v>
      </c>
      <c r="AB515" s="373">
        <f t="shared" si="193"/>
        <v>0</v>
      </c>
      <c r="AC515" s="373">
        <f t="shared" si="193"/>
        <v>0</v>
      </c>
      <c r="AD515" s="373">
        <f t="shared" si="193"/>
        <v>0</v>
      </c>
      <c r="AE515" s="373">
        <f t="shared" si="193"/>
        <v>0</v>
      </c>
      <c r="AF515" s="373">
        <f t="shared" si="193"/>
        <v>0</v>
      </c>
      <c r="AG515" s="373">
        <f t="shared" si="193"/>
        <v>0</v>
      </c>
      <c r="AH515" s="378">
        <f t="shared" si="193"/>
        <v>0</v>
      </c>
      <c r="AI515" s="378">
        <f t="shared" si="193"/>
        <v>0</v>
      </c>
      <c r="AJ515" s="373">
        <f t="shared" si="193"/>
        <v>0</v>
      </c>
      <c r="AK515" s="373">
        <f t="shared" si="193"/>
        <v>0</v>
      </c>
      <c r="AL515" s="373">
        <f t="shared" si="193"/>
        <v>0</v>
      </c>
      <c r="AM515" s="373">
        <f t="shared" si="193"/>
        <v>0</v>
      </c>
      <c r="AN515" s="373">
        <f t="shared" si="193"/>
        <v>0</v>
      </c>
      <c r="AO515" s="373">
        <f t="shared" si="193"/>
        <v>0</v>
      </c>
      <c r="AP515" s="373">
        <f t="shared" si="193"/>
        <v>0</v>
      </c>
      <c r="AQ515" s="373">
        <f t="shared" si="193"/>
        <v>0</v>
      </c>
      <c r="AR515" s="373">
        <f t="shared" si="193"/>
        <v>0</v>
      </c>
      <c r="AS515" s="373">
        <f t="shared" si="193"/>
        <v>0</v>
      </c>
      <c r="AT515" s="373">
        <f t="shared" si="193"/>
        <v>-2</v>
      </c>
      <c r="AU515" s="373">
        <f t="shared" si="193"/>
        <v>0</v>
      </c>
      <c r="AV515" s="373">
        <f t="shared" si="193"/>
        <v>0</v>
      </c>
      <c r="AW515" s="373">
        <f t="shared" si="193"/>
        <v>0</v>
      </c>
    </row>
    <row r="516" spans="1:49" ht="19.5" hidden="1" thickBot="1">
      <c r="A516" s="337" t="s">
        <v>488</v>
      </c>
      <c r="B516" s="410" t="s">
        <v>663</v>
      </c>
      <c r="C516" s="1204">
        <f t="shared" si="191"/>
        <v>0</v>
      </c>
      <c r="D516" s="372">
        <f t="shared" si="191"/>
        <v>0</v>
      </c>
      <c r="E516" s="196">
        <f t="shared" si="191"/>
        <v>0</v>
      </c>
      <c r="F516" s="1247"/>
      <c r="G516" s="1247"/>
      <c r="H516" s="1247"/>
      <c r="I516" s="1246"/>
      <c r="J516" s="1246"/>
      <c r="K516" s="1246"/>
      <c r="L516" s="373">
        <f t="shared" ref="L516:AW516" si="194">L110-L313</f>
        <v>0</v>
      </c>
      <c r="M516" s="373">
        <f t="shared" si="194"/>
        <v>0</v>
      </c>
      <c r="N516" s="373">
        <f t="shared" si="194"/>
        <v>0</v>
      </c>
      <c r="O516" s="373">
        <f t="shared" si="194"/>
        <v>0</v>
      </c>
      <c r="P516" s="373">
        <f t="shared" si="194"/>
        <v>0</v>
      </c>
      <c r="Q516" s="373">
        <f t="shared" si="194"/>
        <v>0</v>
      </c>
      <c r="R516" s="373">
        <f t="shared" si="194"/>
        <v>0</v>
      </c>
      <c r="S516" s="373">
        <f t="shared" si="194"/>
        <v>0</v>
      </c>
      <c r="T516" s="373">
        <f t="shared" si="194"/>
        <v>0</v>
      </c>
      <c r="U516" s="373">
        <f t="shared" si="194"/>
        <v>0</v>
      </c>
      <c r="V516" s="373">
        <f t="shared" si="194"/>
        <v>0</v>
      </c>
      <c r="W516" s="373">
        <f t="shared" si="194"/>
        <v>0</v>
      </c>
      <c r="X516" s="373">
        <f t="shared" si="194"/>
        <v>0</v>
      </c>
      <c r="Y516" s="373">
        <f t="shared" si="194"/>
        <v>0</v>
      </c>
      <c r="Z516" s="373">
        <f t="shared" si="194"/>
        <v>0</v>
      </c>
      <c r="AA516" s="373">
        <f t="shared" si="194"/>
        <v>0</v>
      </c>
      <c r="AB516" s="373">
        <f t="shared" si="194"/>
        <v>0</v>
      </c>
      <c r="AC516" s="373">
        <f t="shared" si="194"/>
        <v>0</v>
      </c>
      <c r="AD516" s="373">
        <f t="shared" si="194"/>
        <v>0</v>
      </c>
      <c r="AE516" s="373">
        <f t="shared" si="194"/>
        <v>0</v>
      </c>
      <c r="AF516" s="373">
        <f t="shared" si="194"/>
        <v>0</v>
      </c>
      <c r="AG516" s="373">
        <f t="shared" si="194"/>
        <v>0</v>
      </c>
      <c r="AH516" s="378">
        <f t="shared" si="194"/>
        <v>0</v>
      </c>
      <c r="AI516" s="378">
        <f t="shared" si="194"/>
        <v>0</v>
      </c>
      <c r="AJ516" s="373">
        <f t="shared" si="194"/>
        <v>0</v>
      </c>
      <c r="AK516" s="373">
        <f t="shared" si="194"/>
        <v>0</v>
      </c>
      <c r="AL516" s="373">
        <f t="shared" si="194"/>
        <v>0</v>
      </c>
      <c r="AM516" s="373">
        <f t="shared" si="194"/>
        <v>0</v>
      </c>
      <c r="AN516" s="373">
        <f t="shared" si="194"/>
        <v>0</v>
      </c>
      <c r="AO516" s="373">
        <f t="shared" si="194"/>
        <v>0</v>
      </c>
      <c r="AP516" s="373">
        <f t="shared" si="194"/>
        <v>0</v>
      </c>
      <c r="AQ516" s="373">
        <f t="shared" si="194"/>
        <v>0</v>
      </c>
      <c r="AR516" s="373">
        <f t="shared" si="194"/>
        <v>0</v>
      </c>
      <c r="AS516" s="373">
        <f t="shared" si="194"/>
        <v>0</v>
      </c>
      <c r="AT516" s="373">
        <f t="shared" si="194"/>
        <v>0</v>
      </c>
      <c r="AU516" s="373">
        <f t="shared" si="194"/>
        <v>0</v>
      </c>
      <c r="AV516" s="373">
        <f t="shared" si="194"/>
        <v>0</v>
      </c>
      <c r="AW516" s="373">
        <f t="shared" si="194"/>
        <v>0</v>
      </c>
    </row>
    <row r="517" spans="1:49" ht="19.5" hidden="1" thickBot="1">
      <c r="A517" s="337" t="s">
        <v>489</v>
      </c>
      <c r="B517" s="410" t="s">
        <v>665</v>
      </c>
      <c r="C517" s="1204">
        <f t="shared" si="191"/>
        <v>-5</v>
      </c>
      <c r="D517" s="372">
        <f t="shared" si="191"/>
        <v>0</v>
      </c>
      <c r="E517" s="196">
        <f t="shared" si="191"/>
        <v>-5</v>
      </c>
      <c r="F517" s="1247"/>
      <c r="G517" s="1247"/>
      <c r="H517" s="1247"/>
      <c r="I517" s="1246"/>
      <c r="J517" s="1246"/>
      <c r="K517" s="1246"/>
      <c r="L517" s="373">
        <f t="shared" ref="L517:AW517" si="195">L111-L314</f>
        <v>0</v>
      </c>
      <c r="M517" s="373">
        <f t="shared" si="195"/>
        <v>0</v>
      </c>
      <c r="N517" s="373">
        <f t="shared" si="195"/>
        <v>0</v>
      </c>
      <c r="O517" s="373">
        <f t="shared" si="195"/>
        <v>0</v>
      </c>
      <c r="P517" s="373">
        <f t="shared" si="195"/>
        <v>0</v>
      </c>
      <c r="Q517" s="373">
        <f t="shared" si="195"/>
        <v>0</v>
      </c>
      <c r="R517" s="373">
        <f t="shared" si="195"/>
        <v>0</v>
      </c>
      <c r="S517" s="373">
        <f t="shared" si="195"/>
        <v>-1</v>
      </c>
      <c r="T517" s="373">
        <f t="shared" si="195"/>
        <v>0</v>
      </c>
      <c r="U517" s="373">
        <f t="shared" si="195"/>
        <v>0</v>
      </c>
      <c r="V517" s="373">
        <f t="shared" si="195"/>
        <v>0</v>
      </c>
      <c r="W517" s="373">
        <f t="shared" si="195"/>
        <v>0</v>
      </c>
      <c r="X517" s="373">
        <f t="shared" si="195"/>
        <v>0</v>
      </c>
      <c r="Y517" s="373">
        <f t="shared" si="195"/>
        <v>0</v>
      </c>
      <c r="Z517" s="373">
        <f t="shared" si="195"/>
        <v>0</v>
      </c>
      <c r="AA517" s="373">
        <f t="shared" si="195"/>
        <v>-2</v>
      </c>
      <c r="AB517" s="373">
        <f t="shared" si="195"/>
        <v>0</v>
      </c>
      <c r="AC517" s="373">
        <f t="shared" si="195"/>
        <v>0</v>
      </c>
      <c r="AD517" s="373">
        <f t="shared" si="195"/>
        <v>0</v>
      </c>
      <c r="AE517" s="373">
        <f t="shared" si="195"/>
        <v>0</v>
      </c>
      <c r="AF517" s="373">
        <f t="shared" si="195"/>
        <v>0</v>
      </c>
      <c r="AG517" s="373">
        <f t="shared" si="195"/>
        <v>0</v>
      </c>
      <c r="AH517" s="378">
        <f t="shared" si="195"/>
        <v>0</v>
      </c>
      <c r="AI517" s="378">
        <f t="shared" si="195"/>
        <v>0</v>
      </c>
      <c r="AJ517" s="373">
        <f t="shared" si="195"/>
        <v>0</v>
      </c>
      <c r="AK517" s="373">
        <f t="shared" si="195"/>
        <v>0</v>
      </c>
      <c r="AL517" s="373">
        <f t="shared" si="195"/>
        <v>0</v>
      </c>
      <c r="AM517" s="373">
        <f t="shared" si="195"/>
        <v>0</v>
      </c>
      <c r="AN517" s="373">
        <f t="shared" si="195"/>
        <v>0</v>
      </c>
      <c r="AO517" s="373">
        <f t="shared" si="195"/>
        <v>-2</v>
      </c>
      <c r="AP517" s="373">
        <f t="shared" si="195"/>
        <v>0</v>
      </c>
      <c r="AQ517" s="373">
        <f t="shared" si="195"/>
        <v>0</v>
      </c>
      <c r="AR517" s="373">
        <f t="shared" si="195"/>
        <v>0</v>
      </c>
      <c r="AS517" s="373">
        <f t="shared" si="195"/>
        <v>0</v>
      </c>
      <c r="AT517" s="373">
        <f t="shared" si="195"/>
        <v>0</v>
      </c>
      <c r="AU517" s="373">
        <f t="shared" si="195"/>
        <v>0</v>
      </c>
      <c r="AV517" s="373">
        <f t="shared" si="195"/>
        <v>0</v>
      </c>
      <c r="AW517" s="373">
        <f t="shared" si="195"/>
        <v>0</v>
      </c>
    </row>
    <row r="518" spans="1:49" ht="19.5" hidden="1" thickBot="1">
      <c r="A518" s="337" t="s">
        <v>490</v>
      </c>
      <c r="B518" s="410" t="s">
        <v>48</v>
      </c>
      <c r="C518" s="1204">
        <f t="shared" si="191"/>
        <v>14</v>
      </c>
      <c r="D518" s="372">
        <f t="shared" si="191"/>
        <v>12</v>
      </c>
      <c r="E518" s="196">
        <f t="shared" si="191"/>
        <v>2</v>
      </c>
      <c r="F518" s="1247"/>
      <c r="G518" s="1247"/>
      <c r="H518" s="1247"/>
      <c r="I518" s="1246"/>
      <c r="J518" s="1246"/>
      <c r="K518" s="1246"/>
      <c r="L518" s="373">
        <f t="shared" ref="L518:AW518" si="196">L112-L315</f>
        <v>0</v>
      </c>
      <c r="M518" s="373">
        <f t="shared" si="196"/>
        <v>0</v>
      </c>
      <c r="N518" s="373">
        <f t="shared" si="196"/>
        <v>-1</v>
      </c>
      <c r="O518" s="373">
        <f t="shared" si="196"/>
        <v>0</v>
      </c>
      <c r="P518" s="373">
        <f t="shared" si="196"/>
        <v>0</v>
      </c>
      <c r="Q518" s="373">
        <f t="shared" si="196"/>
        <v>0</v>
      </c>
      <c r="R518" s="373">
        <f t="shared" si="196"/>
        <v>4</v>
      </c>
      <c r="S518" s="373">
        <f t="shared" si="196"/>
        <v>-1</v>
      </c>
      <c r="T518" s="373">
        <f t="shared" si="196"/>
        <v>0</v>
      </c>
      <c r="U518" s="373">
        <f t="shared" si="196"/>
        <v>0</v>
      </c>
      <c r="V518" s="373">
        <f t="shared" si="196"/>
        <v>0</v>
      </c>
      <c r="W518" s="373">
        <f t="shared" si="196"/>
        <v>0</v>
      </c>
      <c r="X518" s="373">
        <f t="shared" si="196"/>
        <v>0</v>
      </c>
      <c r="Y518" s="373">
        <f t="shared" si="196"/>
        <v>1</v>
      </c>
      <c r="Z518" s="373">
        <f t="shared" si="196"/>
        <v>0</v>
      </c>
      <c r="AA518" s="373">
        <f t="shared" si="196"/>
        <v>2</v>
      </c>
      <c r="AB518" s="373">
        <f t="shared" si="196"/>
        <v>0</v>
      </c>
      <c r="AC518" s="373">
        <f t="shared" si="196"/>
        <v>0</v>
      </c>
      <c r="AD518" s="373">
        <f t="shared" si="196"/>
        <v>0</v>
      </c>
      <c r="AE518" s="373">
        <f t="shared" si="196"/>
        <v>1</v>
      </c>
      <c r="AF518" s="373">
        <f t="shared" si="196"/>
        <v>0</v>
      </c>
      <c r="AG518" s="373">
        <f t="shared" si="196"/>
        <v>0</v>
      </c>
      <c r="AH518" s="378">
        <f t="shared" si="196"/>
        <v>0</v>
      </c>
      <c r="AI518" s="378">
        <f t="shared" si="196"/>
        <v>-2</v>
      </c>
      <c r="AJ518" s="373">
        <f t="shared" si="196"/>
        <v>0</v>
      </c>
      <c r="AK518" s="373">
        <f t="shared" si="196"/>
        <v>0</v>
      </c>
      <c r="AL518" s="373">
        <f t="shared" si="196"/>
        <v>1</v>
      </c>
      <c r="AM518" s="373">
        <f t="shared" si="196"/>
        <v>0</v>
      </c>
      <c r="AN518" s="373">
        <f t="shared" si="196"/>
        <v>1</v>
      </c>
      <c r="AO518" s="373">
        <f t="shared" si="196"/>
        <v>2</v>
      </c>
      <c r="AP518" s="373">
        <f t="shared" si="196"/>
        <v>0</v>
      </c>
      <c r="AQ518" s="373">
        <f t="shared" si="196"/>
        <v>-1</v>
      </c>
      <c r="AR518" s="373">
        <f t="shared" si="196"/>
        <v>6</v>
      </c>
      <c r="AS518" s="373">
        <f t="shared" si="196"/>
        <v>0</v>
      </c>
      <c r="AT518" s="373">
        <f t="shared" si="196"/>
        <v>0</v>
      </c>
      <c r="AU518" s="373">
        <f t="shared" si="196"/>
        <v>0</v>
      </c>
      <c r="AV518" s="373">
        <f t="shared" si="196"/>
        <v>1</v>
      </c>
      <c r="AW518" s="373">
        <f t="shared" si="196"/>
        <v>0</v>
      </c>
    </row>
    <row r="519" spans="1:49" ht="19.5" hidden="1" thickBot="1">
      <c r="A519" s="337" t="s">
        <v>491</v>
      </c>
      <c r="B519" s="410" t="s">
        <v>668</v>
      </c>
      <c r="C519" s="1204">
        <f t="shared" si="191"/>
        <v>-1</v>
      </c>
      <c r="D519" s="372">
        <f t="shared" si="191"/>
        <v>-1</v>
      </c>
      <c r="E519" s="196">
        <f t="shared" si="191"/>
        <v>0</v>
      </c>
      <c r="F519" s="1247"/>
      <c r="G519" s="1247"/>
      <c r="H519" s="1247"/>
      <c r="I519" s="1246"/>
      <c r="J519" s="1246"/>
      <c r="K519" s="1246"/>
      <c r="L519" s="373">
        <f t="shared" ref="L519:AW519" si="197">L113-L316</f>
        <v>0</v>
      </c>
      <c r="M519" s="373">
        <f t="shared" si="197"/>
        <v>0</v>
      </c>
      <c r="N519" s="373">
        <f t="shared" si="197"/>
        <v>0</v>
      </c>
      <c r="O519" s="373">
        <f t="shared" si="197"/>
        <v>0</v>
      </c>
      <c r="P519" s="373">
        <f t="shared" si="197"/>
        <v>0</v>
      </c>
      <c r="Q519" s="373">
        <f t="shared" si="197"/>
        <v>0</v>
      </c>
      <c r="R519" s="373">
        <f t="shared" si="197"/>
        <v>-1</v>
      </c>
      <c r="S519" s="373">
        <f t="shared" si="197"/>
        <v>0</v>
      </c>
      <c r="T519" s="373">
        <f t="shared" si="197"/>
        <v>0</v>
      </c>
      <c r="U519" s="373">
        <f t="shared" si="197"/>
        <v>0</v>
      </c>
      <c r="V519" s="373">
        <f t="shared" si="197"/>
        <v>0</v>
      </c>
      <c r="W519" s="373">
        <f t="shared" si="197"/>
        <v>0</v>
      </c>
      <c r="X519" s="373">
        <f t="shared" si="197"/>
        <v>0</v>
      </c>
      <c r="Y519" s="373">
        <f t="shared" si="197"/>
        <v>0</v>
      </c>
      <c r="Z519" s="373">
        <f t="shared" si="197"/>
        <v>0</v>
      </c>
      <c r="AA519" s="373">
        <f t="shared" si="197"/>
        <v>0</v>
      </c>
      <c r="AB519" s="373">
        <f t="shared" si="197"/>
        <v>0</v>
      </c>
      <c r="AC519" s="373">
        <f t="shared" si="197"/>
        <v>0</v>
      </c>
      <c r="AD519" s="373">
        <f t="shared" si="197"/>
        <v>0</v>
      </c>
      <c r="AE519" s="373">
        <f t="shared" si="197"/>
        <v>0</v>
      </c>
      <c r="AF519" s="373">
        <f t="shared" si="197"/>
        <v>0</v>
      </c>
      <c r="AG519" s="373">
        <f t="shared" si="197"/>
        <v>0</v>
      </c>
      <c r="AH519" s="378">
        <f t="shared" si="197"/>
        <v>0</v>
      </c>
      <c r="AI519" s="378">
        <f t="shared" si="197"/>
        <v>0</v>
      </c>
      <c r="AJ519" s="373">
        <f t="shared" si="197"/>
        <v>0</v>
      </c>
      <c r="AK519" s="373">
        <f t="shared" si="197"/>
        <v>0</v>
      </c>
      <c r="AL519" s="373">
        <f t="shared" si="197"/>
        <v>0</v>
      </c>
      <c r="AM519" s="373">
        <f t="shared" si="197"/>
        <v>0</v>
      </c>
      <c r="AN519" s="373">
        <f t="shared" si="197"/>
        <v>0</v>
      </c>
      <c r="AO519" s="373">
        <f t="shared" si="197"/>
        <v>0</v>
      </c>
      <c r="AP519" s="373">
        <f t="shared" si="197"/>
        <v>0</v>
      </c>
      <c r="AQ519" s="373">
        <f t="shared" si="197"/>
        <v>0</v>
      </c>
      <c r="AR519" s="373">
        <f t="shared" si="197"/>
        <v>0</v>
      </c>
      <c r="AS519" s="373">
        <f t="shared" si="197"/>
        <v>0</v>
      </c>
      <c r="AT519" s="373">
        <f t="shared" si="197"/>
        <v>0</v>
      </c>
      <c r="AU519" s="373">
        <f t="shared" si="197"/>
        <v>0</v>
      </c>
      <c r="AV519" s="373">
        <f t="shared" si="197"/>
        <v>0</v>
      </c>
      <c r="AW519" s="373">
        <f t="shared" si="197"/>
        <v>0</v>
      </c>
    </row>
    <row r="520" spans="1:49" ht="19.5" hidden="1" thickBot="1">
      <c r="A520" s="337" t="s">
        <v>492</v>
      </c>
      <c r="B520" s="410" t="s">
        <v>670</v>
      </c>
      <c r="C520" s="1204">
        <f t="shared" si="191"/>
        <v>-6</v>
      </c>
      <c r="D520" s="372">
        <f t="shared" si="191"/>
        <v>2</v>
      </c>
      <c r="E520" s="196">
        <f t="shared" si="191"/>
        <v>-8</v>
      </c>
      <c r="F520" s="1247"/>
      <c r="G520" s="1247"/>
      <c r="H520" s="1247"/>
      <c r="I520" s="1246"/>
      <c r="J520" s="1246"/>
      <c r="K520" s="1246"/>
      <c r="L520" s="373">
        <f t="shared" ref="L520:AW520" si="198">L114-L317</f>
        <v>0</v>
      </c>
      <c r="M520" s="373">
        <f t="shared" si="198"/>
        <v>0</v>
      </c>
      <c r="N520" s="373">
        <f t="shared" si="198"/>
        <v>0</v>
      </c>
      <c r="O520" s="373">
        <f t="shared" si="198"/>
        <v>0</v>
      </c>
      <c r="P520" s="373">
        <f t="shared" si="198"/>
        <v>0</v>
      </c>
      <c r="Q520" s="373">
        <f t="shared" si="198"/>
        <v>-1</v>
      </c>
      <c r="R520" s="373">
        <f t="shared" si="198"/>
        <v>1</v>
      </c>
      <c r="S520" s="373">
        <f t="shared" si="198"/>
        <v>-2</v>
      </c>
      <c r="T520" s="373">
        <f t="shared" si="198"/>
        <v>0</v>
      </c>
      <c r="U520" s="373">
        <f t="shared" si="198"/>
        <v>0</v>
      </c>
      <c r="V520" s="373">
        <f t="shared" si="198"/>
        <v>0</v>
      </c>
      <c r="W520" s="373">
        <f t="shared" si="198"/>
        <v>0</v>
      </c>
      <c r="X520" s="373">
        <f t="shared" si="198"/>
        <v>0</v>
      </c>
      <c r="Y520" s="373">
        <f t="shared" si="198"/>
        <v>0</v>
      </c>
      <c r="Z520" s="373">
        <f t="shared" si="198"/>
        <v>0</v>
      </c>
      <c r="AA520" s="373">
        <f t="shared" si="198"/>
        <v>0</v>
      </c>
      <c r="AB520" s="373">
        <f t="shared" si="198"/>
        <v>0</v>
      </c>
      <c r="AC520" s="373">
        <f t="shared" si="198"/>
        <v>0</v>
      </c>
      <c r="AD520" s="373">
        <f t="shared" si="198"/>
        <v>0</v>
      </c>
      <c r="AE520" s="373">
        <f t="shared" si="198"/>
        <v>-1</v>
      </c>
      <c r="AF520" s="373">
        <f t="shared" si="198"/>
        <v>0</v>
      </c>
      <c r="AG520" s="373">
        <f t="shared" si="198"/>
        <v>0</v>
      </c>
      <c r="AH520" s="378">
        <f t="shared" si="198"/>
        <v>0</v>
      </c>
      <c r="AI520" s="378">
        <f t="shared" si="198"/>
        <v>0</v>
      </c>
      <c r="AJ520" s="373">
        <f t="shared" si="198"/>
        <v>0</v>
      </c>
      <c r="AK520" s="373">
        <f t="shared" si="198"/>
        <v>-3</v>
      </c>
      <c r="AL520" s="373">
        <f t="shared" si="198"/>
        <v>1</v>
      </c>
      <c r="AM520" s="373">
        <f t="shared" si="198"/>
        <v>0</v>
      </c>
      <c r="AN520" s="373">
        <f t="shared" si="198"/>
        <v>0</v>
      </c>
      <c r="AO520" s="373">
        <f t="shared" si="198"/>
        <v>-1</v>
      </c>
      <c r="AP520" s="373">
        <f t="shared" si="198"/>
        <v>0</v>
      </c>
      <c r="AQ520" s="373">
        <f t="shared" si="198"/>
        <v>0</v>
      </c>
      <c r="AR520" s="373">
        <f t="shared" si="198"/>
        <v>0</v>
      </c>
      <c r="AS520" s="373">
        <f t="shared" si="198"/>
        <v>0</v>
      </c>
      <c r="AT520" s="373">
        <f t="shared" si="198"/>
        <v>0</v>
      </c>
      <c r="AU520" s="373">
        <f t="shared" si="198"/>
        <v>0</v>
      </c>
      <c r="AV520" s="373">
        <f t="shared" si="198"/>
        <v>0</v>
      </c>
      <c r="AW520" s="373">
        <f t="shared" si="198"/>
        <v>0</v>
      </c>
    </row>
    <row r="521" spans="1:49" ht="19.5" hidden="1" thickBot="1">
      <c r="A521" s="337" t="s">
        <v>493</v>
      </c>
      <c r="B521" s="410" t="s">
        <v>126</v>
      </c>
      <c r="C521" s="1204">
        <f t="shared" si="191"/>
        <v>-6</v>
      </c>
      <c r="D521" s="372">
        <f t="shared" si="191"/>
        <v>0</v>
      </c>
      <c r="E521" s="196">
        <f t="shared" si="191"/>
        <v>-6</v>
      </c>
      <c r="F521" s="1247"/>
      <c r="G521" s="1247"/>
      <c r="H521" s="1247"/>
      <c r="I521" s="1246"/>
      <c r="J521" s="1246"/>
      <c r="K521" s="1246"/>
      <c r="L521" s="373">
        <f t="shared" ref="L521:AW521" si="199">L115-L318</f>
        <v>0</v>
      </c>
      <c r="M521" s="373">
        <f t="shared" si="199"/>
        <v>0</v>
      </c>
      <c r="N521" s="373">
        <f t="shared" si="199"/>
        <v>0</v>
      </c>
      <c r="O521" s="373">
        <f t="shared" si="199"/>
        <v>0</v>
      </c>
      <c r="P521" s="373">
        <f t="shared" si="199"/>
        <v>0</v>
      </c>
      <c r="Q521" s="373">
        <f t="shared" si="199"/>
        <v>0</v>
      </c>
      <c r="R521" s="373">
        <f t="shared" si="199"/>
        <v>0</v>
      </c>
      <c r="S521" s="373">
        <f t="shared" si="199"/>
        <v>-2</v>
      </c>
      <c r="T521" s="373">
        <f t="shared" si="199"/>
        <v>0</v>
      </c>
      <c r="U521" s="373">
        <f t="shared" si="199"/>
        <v>1</v>
      </c>
      <c r="V521" s="373">
        <f t="shared" si="199"/>
        <v>0</v>
      </c>
      <c r="W521" s="373">
        <f t="shared" si="199"/>
        <v>0</v>
      </c>
      <c r="X521" s="373">
        <f t="shared" si="199"/>
        <v>0</v>
      </c>
      <c r="Y521" s="373">
        <f t="shared" si="199"/>
        <v>0</v>
      </c>
      <c r="Z521" s="373">
        <f t="shared" si="199"/>
        <v>-1</v>
      </c>
      <c r="AA521" s="373">
        <f t="shared" si="199"/>
        <v>-3</v>
      </c>
      <c r="AB521" s="373">
        <f t="shared" si="199"/>
        <v>0</v>
      </c>
      <c r="AC521" s="373">
        <f t="shared" si="199"/>
        <v>0</v>
      </c>
      <c r="AD521" s="373">
        <f t="shared" si="199"/>
        <v>0</v>
      </c>
      <c r="AE521" s="373">
        <f t="shared" si="199"/>
        <v>0</v>
      </c>
      <c r="AF521" s="373">
        <f t="shared" si="199"/>
        <v>0</v>
      </c>
      <c r="AG521" s="373">
        <f t="shared" si="199"/>
        <v>0</v>
      </c>
      <c r="AH521" s="378">
        <f t="shared" si="199"/>
        <v>0</v>
      </c>
      <c r="AI521" s="378">
        <f t="shared" si="199"/>
        <v>0</v>
      </c>
      <c r="AJ521" s="373">
        <f t="shared" si="199"/>
        <v>0</v>
      </c>
      <c r="AK521" s="373">
        <f t="shared" si="199"/>
        <v>0</v>
      </c>
      <c r="AL521" s="373">
        <f t="shared" si="199"/>
        <v>0</v>
      </c>
      <c r="AM521" s="373">
        <f t="shared" si="199"/>
        <v>0</v>
      </c>
      <c r="AN521" s="373">
        <f t="shared" si="199"/>
        <v>1</v>
      </c>
      <c r="AO521" s="373">
        <f t="shared" si="199"/>
        <v>-1</v>
      </c>
      <c r="AP521" s="373">
        <f t="shared" si="199"/>
        <v>0</v>
      </c>
      <c r="AQ521" s="373">
        <f t="shared" si="199"/>
        <v>-1</v>
      </c>
      <c r="AR521" s="373">
        <f t="shared" si="199"/>
        <v>0</v>
      </c>
      <c r="AS521" s="373">
        <f t="shared" si="199"/>
        <v>0</v>
      </c>
      <c r="AT521" s="373">
        <f t="shared" si="199"/>
        <v>0</v>
      </c>
      <c r="AU521" s="373">
        <f t="shared" si="199"/>
        <v>0</v>
      </c>
      <c r="AV521" s="373">
        <f t="shared" si="199"/>
        <v>0</v>
      </c>
      <c r="AW521" s="373">
        <f t="shared" si="199"/>
        <v>0</v>
      </c>
    </row>
    <row r="522" spans="1:49" ht="19.5" hidden="1" thickBot="1">
      <c r="A522" s="405">
        <v>9</v>
      </c>
      <c r="B522" s="393" t="s">
        <v>494</v>
      </c>
      <c r="C522" s="1204">
        <f t="shared" si="191"/>
        <v>46</v>
      </c>
      <c r="D522" s="197">
        <f t="shared" si="191"/>
        <v>23</v>
      </c>
      <c r="E522" s="197">
        <f t="shared" si="191"/>
        <v>23</v>
      </c>
      <c r="F522" s="1247"/>
      <c r="G522" s="1247"/>
      <c r="H522" s="1247"/>
      <c r="I522" s="1246"/>
      <c r="J522" s="1246"/>
      <c r="K522" s="1246"/>
      <c r="L522" s="396">
        <f t="shared" ref="L522:AW522" si="200">L116-L319</f>
        <v>0</v>
      </c>
      <c r="M522" s="396">
        <f t="shared" si="200"/>
        <v>-1</v>
      </c>
      <c r="N522" s="396">
        <f t="shared" si="200"/>
        <v>0</v>
      </c>
      <c r="O522" s="396">
        <f t="shared" si="200"/>
        <v>2</v>
      </c>
      <c r="P522" s="396">
        <f t="shared" si="200"/>
        <v>0</v>
      </c>
      <c r="Q522" s="396">
        <f t="shared" si="200"/>
        <v>1</v>
      </c>
      <c r="R522" s="396">
        <f t="shared" si="200"/>
        <v>7</v>
      </c>
      <c r="S522" s="396">
        <f t="shared" si="200"/>
        <v>1</v>
      </c>
      <c r="T522" s="396">
        <f t="shared" si="200"/>
        <v>0</v>
      </c>
      <c r="U522" s="396">
        <f t="shared" si="200"/>
        <v>4</v>
      </c>
      <c r="V522" s="396">
        <f t="shared" si="200"/>
        <v>0</v>
      </c>
      <c r="W522" s="396">
        <f t="shared" si="200"/>
        <v>4</v>
      </c>
      <c r="X522" s="396">
        <f t="shared" si="200"/>
        <v>0</v>
      </c>
      <c r="Y522" s="396">
        <f t="shared" si="200"/>
        <v>8</v>
      </c>
      <c r="Z522" s="396">
        <f t="shared" si="200"/>
        <v>0</v>
      </c>
      <c r="AA522" s="396">
        <f t="shared" si="200"/>
        <v>4</v>
      </c>
      <c r="AB522" s="396">
        <f t="shared" si="200"/>
        <v>1</v>
      </c>
      <c r="AC522" s="396">
        <f t="shared" si="200"/>
        <v>0</v>
      </c>
      <c r="AD522" s="396">
        <f t="shared" si="200"/>
        <v>0</v>
      </c>
      <c r="AE522" s="396">
        <f t="shared" si="200"/>
        <v>2</v>
      </c>
      <c r="AF522" s="396">
        <f t="shared" si="200"/>
        <v>0</v>
      </c>
      <c r="AG522" s="396">
        <f t="shared" si="200"/>
        <v>2</v>
      </c>
      <c r="AH522" s="396">
        <f t="shared" si="200"/>
        <v>-1</v>
      </c>
      <c r="AI522" s="396">
        <f t="shared" si="200"/>
        <v>-2</v>
      </c>
      <c r="AJ522" s="396">
        <f t="shared" si="200"/>
        <v>0</v>
      </c>
      <c r="AK522" s="396">
        <f t="shared" si="200"/>
        <v>-3</v>
      </c>
      <c r="AL522" s="396">
        <f t="shared" si="200"/>
        <v>5</v>
      </c>
      <c r="AM522" s="396">
        <f t="shared" si="200"/>
        <v>1</v>
      </c>
      <c r="AN522" s="396">
        <f t="shared" si="200"/>
        <v>1</v>
      </c>
      <c r="AO522" s="396">
        <f t="shared" si="200"/>
        <v>2</v>
      </c>
      <c r="AP522" s="396">
        <f t="shared" si="200"/>
        <v>0</v>
      </c>
      <c r="AQ522" s="396">
        <f t="shared" si="200"/>
        <v>-1</v>
      </c>
      <c r="AR522" s="396">
        <f t="shared" si="200"/>
        <v>8</v>
      </c>
      <c r="AS522" s="396">
        <f t="shared" si="200"/>
        <v>0</v>
      </c>
      <c r="AT522" s="396">
        <f t="shared" si="200"/>
        <v>-1</v>
      </c>
      <c r="AU522" s="396">
        <f t="shared" si="200"/>
        <v>-1</v>
      </c>
      <c r="AV522" s="396">
        <f t="shared" si="200"/>
        <v>3</v>
      </c>
      <c r="AW522" s="396">
        <f t="shared" si="200"/>
        <v>0</v>
      </c>
    </row>
    <row r="523" spans="1:49" ht="19.5" hidden="1" thickBot="1">
      <c r="A523" s="337" t="s">
        <v>495</v>
      </c>
      <c r="B523" s="410" t="s">
        <v>674</v>
      </c>
      <c r="C523" s="1204">
        <f t="shared" si="191"/>
        <v>32</v>
      </c>
      <c r="D523" s="372">
        <f t="shared" si="191"/>
        <v>3</v>
      </c>
      <c r="E523" s="196">
        <f t="shared" si="191"/>
        <v>29</v>
      </c>
      <c r="F523" s="1247"/>
      <c r="G523" s="1247"/>
      <c r="H523" s="1247"/>
      <c r="I523" s="1246"/>
      <c r="J523" s="1246"/>
      <c r="K523" s="1246"/>
      <c r="L523" s="373">
        <f t="shared" ref="L523:AW523" si="201">L117-L320</f>
        <v>0</v>
      </c>
      <c r="M523" s="373">
        <f t="shared" si="201"/>
        <v>0</v>
      </c>
      <c r="N523" s="373">
        <f t="shared" si="201"/>
        <v>0</v>
      </c>
      <c r="O523" s="373">
        <f t="shared" si="201"/>
        <v>1</v>
      </c>
      <c r="P523" s="373">
        <f t="shared" si="201"/>
        <v>0</v>
      </c>
      <c r="Q523" s="373">
        <f t="shared" si="201"/>
        <v>1</v>
      </c>
      <c r="R523" s="373">
        <f t="shared" si="201"/>
        <v>1</v>
      </c>
      <c r="S523" s="373">
        <f t="shared" si="201"/>
        <v>3</v>
      </c>
      <c r="T523" s="373">
        <f t="shared" si="201"/>
        <v>0</v>
      </c>
      <c r="U523" s="373">
        <f t="shared" si="201"/>
        <v>1</v>
      </c>
      <c r="V523" s="373">
        <f t="shared" si="201"/>
        <v>0</v>
      </c>
      <c r="W523" s="373">
        <f t="shared" si="201"/>
        <v>4</v>
      </c>
      <c r="X523" s="373">
        <f t="shared" si="201"/>
        <v>0</v>
      </c>
      <c r="Y523" s="373">
        <f t="shared" si="201"/>
        <v>7</v>
      </c>
      <c r="Z523" s="373">
        <f t="shared" si="201"/>
        <v>1</v>
      </c>
      <c r="AA523" s="373">
        <f t="shared" si="201"/>
        <v>4</v>
      </c>
      <c r="AB523" s="373">
        <f t="shared" si="201"/>
        <v>2</v>
      </c>
      <c r="AC523" s="373">
        <f t="shared" si="201"/>
        <v>0</v>
      </c>
      <c r="AD523" s="373">
        <f t="shared" si="201"/>
        <v>0</v>
      </c>
      <c r="AE523" s="373">
        <f t="shared" si="201"/>
        <v>2</v>
      </c>
      <c r="AF523" s="373">
        <f t="shared" si="201"/>
        <v>0</v>
      </c>
      <c r="AG523" s="373">
        <f t="shared" si="201"/>
        <v>2</v>
      </c>
      <c r="AH523" s="373">
        <f t="shared" si="201"/>
        <v>-1</v>
      </c>
      <c r="AI523" s="373">
        <f t="shared" si="201"/>
        <v>0</v>
      </c>
      <c r="AJ523" s="373">
        <f t="shared" si="201"/>
        <v>0</v>
      </c>
      <c r="AK523" s="373">
        <f t="shared" si="201"/>
        <v>0</v>
      </c>
      <c r="AL523" s="373">
        <f t="shared" si="201"/>
        <v>2</v>
      </c>
      <c r="AM523" s="373">
        <f t="shared" si="201"/>
        <v>1</v>
      </c>
      <c r="AN523" s="373">
        <f t="shared" si="201"/>
        <v>-1</v>
      </c>
      <c r="AO523" s="373">
        <f t="shared" si="201"/>
        <v>4</v>
      </c>
      <c r="AP523" s="373">
        <f t="shared" si="201"/>
        <v>0</v>
      </c>
      <c r="AQ523" s="373">
        <f t="shared" si="201"/>
        <v>0</v>
      </c>
      <c r="AR523" s="373">
        <f t="shared" si="201"/>
        <v>-2</v>
      </c>
      <c r="AS523" s="373">
        <f t="shared" si="201"/>
        <v>0</v>
      </c>
      <c r="AT523" s="373">
        <f t="shared" si="201"/>
        <v>0</v>
      </c>
      <c r="AU523" s="373">
        <f t="shared" si="201"/>
        <v>-1</v>
      </c>
      <c r="AV523" s="378">
        <f t="shared" si="201"/>
        <v>1</v>
      </c>
      <c r="AW523" s="373">
        <f t="shared" si="201"/>
        <v>0</v>
      </c>
    </row>
    <row r="524" spans="1:49" ht="19.5" hidden="1" thickBot="1">
      <c r="A524" s="337" t="s">
        <v>496</v>
      </c>
      <c r="B524" s="410" t="s">
        <v>676</v>
      </c>
      <c r="C524" s="1204">
        <f t="shared" si="191"/>
        <v>3</v>
      </c>
      <c r="D524" s="372">
        <f t="shared" si="191"/>
        <v>0</v>
      </c>
      <c r="E524" s="196">
        <f t="shared" si="191"/>
        <v>3</v>
      </c>
      <c r="F524" s="1247"/>
      <c r="G524" s="1247"/>
      <c r="H524" s="1247"/>
      <c r="I524" s="1246"/>
      <c r="J524" s="1246"/>
      <c r="K524" s="1246"/>
      <c r="L524" s="373">
        <f t="shared" ref="L524:AW524" si="202">L118-L321</f>
        <v>0</v>
      </c>
      <c r="M524" s="373">
        <f t="shared" si="202"/>
        <v>0</v>
      </c>
      <c r="N524" s="373">
        <f t="shared" si="202"/>
        <v>0</v>
      </c>
      <c r="O524" s="373">
        <f t="shared" si="202"/>
        <v>0</v>
      </c>
      <c r="P524" s="373">
        <f t="shared" si="202"/>
        <v>0</v>
      </c>
      <c r="Q524" s="373">
        <f t="shared" si="202"/>
        <v>1</v>
      </c>
      <c r="R524" s="373">
        <f t="shared" si="202"/>
        <v>0</v>
      </c>
      <c r="S524" s="373">
        <f t="shared" si="202"/>
        <v>0</v>
      </c>
      <c r="T524" s="373">
        <f t="shared" si="202"/>
        <v>0</v>
      </c>
      <c r="U524" s="373">
        <f t="shared" si="202"/>
        <v>0</v>
      </c>
      <c r="V524" s="373">
        <f t="shared" si="202"/>
        <v>0</v>
      </c>
      <c r="W524" s="373">
        <f t="shared" si="202"/>
        <v>0</v>
      </c>
      <c r="X524" s="373">
        <f t="shared" si="202"/>
        <v>0</v>
      </c>
      <c r="Y524" s="373">
        <f t="shared" si="202"/>
        <v>2</v>
      </c>
      <c r="Z524" s="373">
        <f t="shared" si="202"/>
        <v>0</v>
      </c>
      <c r="AA524" s="373">
        <f t="shared" si="202"/>
        <v>0</v>
      </c>
      <c r="AB524" s="373">
        <f t="shared" si="202"/>
        <v>0</v>
      </c>
      <c r="AC524" s="373">
        <f t="shared" si="202"/>
        <v>0</v>
      </c>
      <c r="AD524" s="373">
        <f t="shared" si="202"/>
        <v>0</v>
      </c>
      <c r="AE524" s="373">
        <f t="shared" si="202"/>
        <v>0</v>
      </c>
      <c r="AF524" s="373">
        <f t="shared" si="202"/>
        <v>0</v>
      </c>
      <c r="AG524" s="373">
        <f t="shared" si="202"/>
        <v>0</v>
      </c>
      <c r="AH524" s="373">
        <f t="shared" si="202"/>
        <v>0</v>
      </c>
      <c r="AI524" s="373">
        <f t="shared" si="202"/>
        <v>0</v>
      </c>
      <c r="AJ524" s="373">
        <f t="shared" si="202"/>
        <v>0</v>
      </c>
      <c r="AK524" s="373">
        <f t="shared" si="202"/>
        <v>0</v>
      </c>
      <c r="AL524" s="373">
        <f t="shared" si="202"/>
        <v>0</v>
      </c>
      <c r="AM524" s="373">
        <f t="shared" si="202"/>
        <v>0</v>
      </c>
      <c r="AN524" s="373">
        <f t="shared" si="202"/>
        <v>0</v>
      </c>
      <c r="AO524" s="373">
        <f t="shared" si="202"/>
        <v>0</v>
      </c>
      <c r="AP524" s="373">
        <f t="shared" si="202"/>
        <v>0</v>
      </c>
      <c r="AQ524" s="373">
        <f t="shared" si="202"/>
        <v>0</v>
      </c>
      <c r="AR524" s="373">
        <f t="shared" si="202"/>
        <v>0</v>
      </c>
      <c r="AS524" s="373">
        <f t="shared" si="202"/>
        <v>0</v>
      </c>
      <c r="AT524" s="373">
        <f t="shared" si="202"/>
        <v>0</v>
      </c>
      <c r="AU524" s="373">
        <f t="shared" si="202"/>
        <v>0</v>
      </c>
      <c r="AV524" s="373">
        <f t="shared" si="202"/>
        <v>0</v>
      </c>
      <c r="AW524" s="373">
        <f t="shared" si="202"/>
        <v>0</v>
      </c>
    </row>
    <row r="525" spans="1:49" ht="19.5" hidden="1" thickBot="1">
      <c r="A525" s="337" t="s">
        <v>497</v>
      </c>
      <c r="B525" s="410" t="s">
        <v>678</v>
      </c>
      <c r="C525" s="1204">
        <f t="shared" si="191"/>
        <v>0</v>
      </c>
      <c r="D525" s="372">
        <f t="shared" si="191"/>
        <v>0</v>
      </c>
      <c r="E525" s="196">
        <f t="shared" si="191"/>
        <v>0</v>
      </c>
      <c r="F525" s="1247"/>
      <c r="G525" s="1247"/>
      <c r="H525" s="1247"/>
      <c r="I525" s="1246"/>
      <c r="J525" s="1246"/>
      <c r="K525" s="1246"/>
      <c r="L525" s="373">
        <f t="shared" ref="L525:AW525" si="203">L119-L322</f>
        <v>0</v>
      </c>
      <c r="M525" s="373">
        <f t="shared" si="203"/>
        <v>0</v>
      </c>
      <c r="N525" s="373">
        <f t="shared" si="203"/>
        <v>0</v>
      </c>
      <c r="O525" s="373">
        <f t="shared" si="203"/>
        <v>0</v>
      </c>
      <c r="P525" s="373">
        <f t="shared" si="203"/>
        <v>0</v>
      </c>
      <c r="Q525" s="373">
        <f t="shared" si="203"/>
        <v>0</v>
      </c>
      <c r="R525" s="373">
        <f t="shared" si="203"/>
        <v>0</v>
      </c>
      <c r="S525" s="373">
        <f t="shared" si="203"/>
        <v>0</v>
      </c>
      <c r="T525" s="373">
        <f t="shared" si="203"/>
        <v>0</v>
      </c>
      <c r="U525" s="373">
        <f t="shared" si="203"/>
        <v>0</v>
      </c>
      <c r="V525" s="373">
        <f t="shared" si="203"/>
        <v>0</v>
      </c>
      <c r="W525" s="373">
        <f t="shared" si="203"/>
        <v>0</v>
      </c>
      <c r="X525" s="373">
        <f t="shared" si="203"/>
        <v>0</v>
      </c>
      <c r="Y525" s="373">
        <f t="shared" si="203"/>
        <v>0</v>
      </c>
      <c r="Z525" s="373">
        <f t="shared" si="203"/>
        <v>0</v>
      </c>
      <c r="AA525" s="373">
        <f t="shared" si="203"/>
        <v>0</v>
      </c>
      <c r="AB525" s="373">
        <f t="shared" si="203"/>
        <v>0</v>
      </c>
      <c r="AC525" s="373">
        <f t="shared" si="203"/>
        <v>0</v>
      </c>
      <c r="AD525" s="373">
        <f t="shared" si="203"/>
        <v>0</v>
      </c>
      <c r="AE525" s="373">
        <f t="shared" si="203"/>
        <v>0</v>
      </c>
      <c r="AF525" s="373">
        <f t="shared" si="203"/>
        <v>0</v>
      </c>
      <c r="AG525" s="373">
        <f t="shared" si="203"/>
        <v>0</v>
      </c>
      <c r="AH525" s="373">
        <f t="shared" si="203"/>
        <v>0</v>
      </c>
      <c r="AI525" s="373">
        <f t="shared" si="203"/>
        <v>0</v>
      </c>
      <c r="AJ525" s="373">
        <f t="shared" si="203"/>
        <v>0</v>
      </c>
      <c r="AK525" s="373">
        <f t="shared" si="203"/>
        <v>0</v>
      </c>
      <c r="AL525" s="373">
        <f t="shared" si="203"/>
        <v>0</v>
      </c>
      <c r="AM525" s="373">
        <f t="shared" si="203"/>
        <v>0</v>
      </c>
      <c r="AN525" s="373">
        <f t="shared" si="203"/>
        <v>0</v>
      </c>
      <c r="AO525" s="373">
        <f t="shared" si="203"/>
        <v>0</v>
      </c>
      <c r="AP525" s="373">
        <f t="shared" si="203"/>
        <v>0</v>
      </c>
      <c r="AQ525" s="373">
        <f t="shared" si="203"/>
        <v>0</v>
      </c>
      <c r="AR525" s="373">
        <f t="shared" si="203"/>
        <v>0</v>
      </c>
      <c r="AS525" s="373">
        <f t="shared" si="203"/>
        <v>0</v>
      </c>
      <c r="AT525" s="373">
        <f t="shared" si="203"/>
        <v>0</v>
      </c>
      <c r="AU525" s="373">
        <f t="shared" si="203"/>
        <v>0</v>
      </c>
      <c r="AV525" s="373">
        <f t="shared" si="203"/>
        <v>0</v>
      </c>
      <c r="AW525" s="373">
        <f t="shared" si="203"/>
        <v>0</v>
      </c>
    </row>
    <row r="526" spans="1:49" ht="19.5" hidden="1" thickBot="1">
      <c r="A526" s="337" t="s">
        <v>498</v>
      </c>
      <c r="B526" s="410" t="s">
        <v>0</v>
      </c>
      <c r="C526" s="1204">
        <f t="shared" si="191"/>
        <v>3</v>
      </c>
      <c r="D526" s="372">
        <f t="shared" si="191"/>
        <v>0</v>
      </c>
      <c r="E526" s="196">
        <f t="shared" si="191"/>
        <v>3</v>
      </c>
      <c r="F526" s="1247"/>
      <c r="G526" s="1247"/>
      <c r="H526" s="1247"/>
      <c r="I526" s="1246"/>
      <c r="J526" s="1246"/>
      <c r="K526" s="1246"/>
      <c r="L526" s="373">
        <f t="shared" ref="L526:AW526" si="204">L120-L323</f>
        <v>0</v>
      </c>
      <c r="M526" s="373">
        <f t="shared" si="204"/>
        <v>0</v>
      </c>
      <c r="N526" s="373">
        <f t="shared" si="204"/>
        <v>-1</v>
      </c>
      <c r="O526" s="373">
        <f t="shared" si="204"/>
        <v>1</v>
      </c>
      <c r="P526" s="373">
        <f t="shared" si="204"/>
        <v>0</v>
      </c>
      <c r="Q526" s="373">
        <f t="shared" si="204"/>
        <v>1</v>
      </c>
      <c r="R526" s="373">
        <f t="shared" si="204"/>
        <v>0</v>
      </c>
      <c r="S526" s="373">
        <f t="shared" si="204"/>
        <v>0</v>
      </c>
      <c r="T526" s="373">
        <f t="shared" si="204"/>
        <v>0</v>
      </c>
      <c r="U526" s="373">
        <f t="shared" si="204"/>
        <v>1</v>
      </c>
      <c r="V526" s="373">
        <f t="shared" si="204"/>
        <v>0</v>
      </c>
      <c r="W526" s="373">
        <f t="shared" si="204"/>
        <v>0</v>
      </c>
      <c r="X526" s="373">
        <f t="shared" si="204"/>
        <v>0</v>
      </c>
      <c r="Y526" s="373">
        <f t="shared" si="204"/>
        <v>0</v>
      </c>
      <c r="Z526" s="373">
        <f t="shared" si="204"/>
        <v>0</v>
      </c>
      <c r="AA526" s="373">
        <f t="shared" si="204"/>
        <v>0</v>
      </c>
      <c r="AB526" s="373">
        <f t="shared" si="204"/>
        <v>-1</v>
      </c>
      <c r="AC526" s="373">
        <f t="shared" si="204"/>
        <v>0</v>
      </c>
      <c r="AD526" s="373">
        <f t="shared" si="204"/>
        <v>0</v>
      </c>
      <c r="AE526" s="373">
        <f t="shared" si="204"/>
        <v>0</v>
      </c>
      <c r="AF526" s="373">
        <f t="shared" si="204"/>
        <v>0</v>
      </c>
      <c r="AG526" s="373">
        <f t="shared" si="204"/>
        <v>0</v>
      </c>
      <c r="AH526" s="373">
        <f t="shared" si="204"/>
        <v>0</v>
      </c>
      <c r="AI526" s="373">
        <f t="shared" si="204"/>
        <v>0</v>
      </c>
      <c r="AJ526" s="373">
        <f t="shared" si="204"/>
        <v>0</v>
      </c>
      <c r="AK526" s="373">
        <f t="shared" si="204"/>
        <v>0</v>
      </c>
      <c r="AL526" s="373">
        <f t="shared" si="204"/>
        <v>1</v>
      </c>
      <c r="AM526" s="373">
        <f t="shared" si="204"/>
        <v>0</v>
      </c>
      <c r="AN526" s="373">
        <f t="shared" si="204"/>
        <v>0</v>
      </c>
      <c r="AO526" s="373">
        <f t="shared" si="204"/>
        <v>0</v>
      </c>
      <c r="AP526" s="373">
        <f t="shared" si="204"/>
        <v>0</v>
      </c>
      <c r="AQ526" s="373">
        <f t="shared" si="204"/>
        <v>0</v>
      </c>
      <c r="AR526" s="373">
        <f t="shared" si="204"/>
        <v>1</v>
      </c>
      <c r="AS526" s="373">
        <f t="shared" si="204"/>
        <v>0</v>
      </c>
      <c r="AT526" s="373">
        <f t="shared" si="204"/>
        <v>0</v>
      </c>
      <c r="AU526" s="373">
        <f t="shared" si="204"/>
        <v>0</v>
      </c>
      <c r="AV526" s="373">
        <f t="shared" si="204"/>
        <v>0</v>
      </c>
      <c r="AW526" s="373">
        <f t="shared" si="204"/>
        <v>0</v>
      </c>
    </row>
    <row r="527" spans="1:49" ht="19.5" hidden="1" thickBot="1">
      <c r="A527" s="337" t="s">
        <v>499</v>
      </c>
      <c r="B527" s="410" t="s">
        <v>681</v>
      </c>
      <c r="C527" s="1204">
        <f t="shared" si="191"/>
        <v>0</v>
      </c>
      <c r="D527" s="372">
        <f t="shared" si="191"/>
        <v>0</v>
      </c>
      <c r="E527" s="196">
        <f t="shared" si="191"/>
        <v>0</v>
      </c>
      <c r="F527" s="1247"/>
      <c r="G527" s="1247"/>
      <c r="H527" s="1247"/>
      <c r="I527" s="1246"/>
      <c r="J527" s="1246"/>
      <c r="K527" s="1246"/>
      <c r="L527" s="373">
        <f t="shared" ref="L527:AW527" si="205">L121-L324</f>
        <v>0</v>
      </c>
      <c r="M527" s="373">
        <f t="shared" si="205"/>
        <v>0</v>
      </c>
      <c r="N527" s="373">
        <f t="shared" si="205"/>
        <v>0</v>
      </c>
      <c r="O527" s="373">
        <f t="shared" si="205"/>
        <v>0</v>
      </c>
      <c r="P527" s="373">
        <f t="shared" si="205"/>
        <v>0</v>
      </c>
      <c r="Q527" s="373">
        <f t="shared" si="205"/>
        <v>0</v>
      </c>
      <c r="R527" s="373">
        <f t="shared" si="205"/>
        <v>0</v>
      </c>
      <c r="S527" s="373">
        <f t="shared" si="205"/>
        <v>0</v>
      </c>
      <c r="T527" s="373">
        <f t="shared" si="205"/>
        <v>0</v>
      </c>
      <c r="U527" s="373">
        <f t="shared" si="205"/>
        <v>0</v>
      </c>
      <c r="V527" s="373">
        <f t="shared" si="205"/>
        <v>0</v>
      </c>
      <c r="W527" s="373">
        <f t="shared" si="205"/>
        <v>0</v>
      </c>
      <c r="X527" s="373">
        <f t="shared" si="205"/>
        <v>0</v>
      </c>
      <c r="Y527" s="373">
        <f t="shared" si="205"/>
        <v>0</v>
      </c>
      <c r="Z527" s="373">
        <f t="shared" si="205"/>
        <v>0</v>
      </c>
      <c r="AA527" s="373">
        <f t="shared" si="205"/>
        <v>0</v>
      </c>
      <c r="AB527" s="373">
        <f t="shared" si="205"/>
        <v>0</v>
      </c>
      <c r="AC527" s="373">
        <f t="shared" si="205"/>
        <v>0</v>
      </c>
      <c r="AD527" s="373">
        <f t="shared" si="205"/>
        <v>0</v>
      </c>
      <c r="AE527" s="373">
        <f t="shared" si="205"/>
        <v>0</v>
      </c>
      <c r="AF527" s="373">
        <f t="shared" si="205"/>
        <v>0</v>
      </c>
      <c r="AG527" s="373">
        <f t="shared" si="205"/>
        <v>0</v>
      </c>
      <c r="AH527" s="373">
        <f t="shared" si="205"/>
        <v>0</v>
      </c>
      <c r="AI527" s="373">
        <f t="shared" si="205"/>
        <v>0</v>
      </c>
      <c r="AJ527" s="373">
        <f t="shared" si="205"/>
        <v>0</v>
      </c>
      <c r="AK527" s="373">
        <f t="shared" si="205"/>
        <v>0</v>
      </c>
      <c r="AL527" s="373">
        <f t="shared" si="205"/>
        <v>0</v>
      </c>
      <c r="AM527" s="373">
        <f t="shared" si="205"/>
        <v>0</v>
      </c>
      <c r="AN527" s="373">
        <f t="shared" si="205"/>
        <v>0</v>
      </c>
      <c r="AO527" s="373">
        <f t="shared" si="205"/>
        <v>0</v>
      </c>
      <c r="AP527" s="373">
        <f t="shared" si="205"/>
        <v>0</v>
      </c>
      <c r="AQ527" s="373">
        <f t="shared" si="205"/>
        <v>0</v>
      </c>
      <c r="AR527" s="373">
        <f t="shared" si="205"/>
        <v>0</v>
      </c>
      <c r="AS527" s="373">
        <f t="shared" si="205"/>
        <v>0</v>
      </c>
      <c r="AT527" s="373">
        <f t="shared" si="205"/>
        <v>0</v>
      </c>
      <c r="AU527" s="373">
        <f t="shared" si="205"/>
        <v>0</v>
      </c>
      <c r="AV527" s="373">
        <f t="shared" si="205"/>
        <v>0</v>
      </c>
      <c r="AW527" s="373">
        <f t="shared" si="205"/>
        <v>0</v>
      </c>
    </row>
    <row r="528" spans="1:49" ht="19.5" hidden="1" thickBot="1">
      <c r="A528" s="337" t="s">
        <v>500</v>
      </c>
      <c r="B528" s="410" t="s">
        <v>683</v>
      </c>
      <c r="C528" s="1204">
        <f t="shared" si="191"/>
        <v>1</v>
      </c>
      <c r="D528" s="372">
        <f t="shared" si="191"/>
        <v>0</v>
      </c>
      <c r="E528" s="196">
        <f t="shared" si="191"/>
        <v>1</v>
      </c>
      <c r="F528" s="1247"/>
      <c r="G528" s="1247"/>
      <c r="H528" s="1247"/>
      <c r="I528" s="1246"/>
      <c r="J528" s="1246"/>
      <c r="K528" s="1246"/>
      <c r="L528" s="373">
        <f t="shared" ref="L528:AW528" si="206">L122-L325</f>
        <v>0</v>
      </c>
      <c r="M528" s="373">
        <f t="shared" si="206"/>
        <v>0</v>
      </c>
      <c r="N528" s="373">
        <f t="shared" si="206"/>
        <v>0</v>
      </c>
      <c r="O528" s="373">
        <f t="shared" si="206"/>
        <v>0</v>
      </c>
      <c r="P528" s="373">
        <f t="shared" si="206"/>
        <v>0</v>
      </c>
      <c r="Q528" s="373">
        <f t="shared" si="206"/>
        <v>0</v>
      </c>
      <c r="R528" s="373">
        <f t="shared" si="206"/>
        <v>0</v>
      </c>
      <c r="S528" s="373">
        <f t="shared" si="206"/>
        <v>0</v>
      </c>
      <c r="T528" s="373">
        <f t="shared" si="206"/>
        <v>0</v>
      </c>
      <c r="U528" s="373">
        <f t="shared" si="206"/>
        <v>0</v>
      </c>
      <c r="V528" s="373">
        <f t="shared" si="206"/>
        <v>0</v>
      </c>
      <c r="W528" s="373">
        <f t="shared" si="206"/>
        <v>0</v>
      </c>
      <c r="X528" s="373">
        <f t="shared" si="206"/>
        <v>0</v>
      </c>
      <c r="Y528" s="373">
        <f t="shared" si="206"/>
        <v>0</v>
      </c>
      <c r="Z528" s="373">
        <f t="shared" si="206"/>
        <v>0</v>
      </c>
      <c r="AA528" s="373">
        <f t="shared" si="206"/>
        <v>1</v>
      </c>
      <c r="AB528" s="373">
        <f t="shared" si="206"/>
        <v>0</v>
      </c>
      <c r="AC528" s="373">
        <f t="shared" si="206"/>
        <v>0</v>
      </c>
      <c r="AD528" s="373">
        <f t="shared" si="206"/>
        <v>0</v>
      </c>
      <c r="AE528" s="373">
        <f t="shared" si="206"/>
        <v>0</v>
      </c>
      <c r="AF528" s="373">
        <f t="shared" si="206"/>
        <v>0</v>
      </c>
      <c r="AG528" s="373">
        <f t="shared" si="206"/>
        <v>0</v>
      </c>
      <c r="AH528" s="373">
        <f t="shared" si="206"/>
        <v>0</v>
      </c>
      <c r="AI528" s="373">
        <f t="shared" si="206"/>
        <v>0</v>
      </c>
      <c r="AJ528" s="373">
        <f t="shared" si="206"/>
        <v>0</v>
      </c>
      <c r="AK528" s="373">
        <f t="shared" si="206"/>
        <v>0</v>
      </c>
      <c r="AL528" s="373">
        <f t="shared" si="206"/>
        <v>0</v>
      </c>
      <c r="AM528" s="373">
        <f t="shared" si="206"/>
        <v>0</v>
      </c>
      <c r="AN528" s="373">
        <f t="shared" si="206"/>
        <v>0</v>
      </c>
      <c r="AO528" s="373">
        <f t="shared" si="206"/>
        <v>0</v>
      </c>
      <c r="AP528" s="373">
        <f t="shared" si="206"/>
        <v>0</v>
      </c>
      <c r="AQ528" s="373">
        <f t="shared" si="206"/>
        <v>0</v>
      </c>
      <c r="AR528" s="373">
        <f t="shared" si="206"/>
        <v>0</v>
      </c>
      <c r="AS528" s="373">
        <f t="shared" si="206"/>
        <v>0</v>
      </c>
      <c r="AT528" s="373">
        <f t="shared" si="206"/>
        <v>0</v>
      </c>
      <c r="AU528" s="373">
        <f t="shared" si="206"/>
        <v>0</v>
      </c>
      <c r="AV528" s="373">
        <f t="shared" si="206"/>
        <v>0</v>
      </c>
      <c r="AW528" s="373">
        <f t="shared" si="206"/>
        <v>0</v>
      </c>
    </row>
    <row r="529" spans="1:49" ht="19.5" hidden="1" thickBot="1">
      <c r="A529" s="337" t="s">
        <v>501</v>
      </c>
      <c r="B529" s="410" t="s">
        <v>149</v>
      </c>
      <c r="C529" s="1204">
        <f t="shared" si="191"/>
        <v>10</v>
      </c>
      <c r="D529" s="372">
        <f t="shared" si="191"/>
        <v>9</v>
      </c>
      <c r="E529" s="196">
        <f t="shared" si="191"/>
        <v>1</v>
      </c>
      <c r="F529" s="1247"/>
      <c r="G529" s="1247"/>
      <c r="H529" s="1247"/>
      <c r="I529" s="1246"/>
      <c r="J529" s="1246"/>
      <c r="K529" s="1246"/>
      <c r="L529" s="373">
        <f t="shared" ref="L529:AW529" si="207">L123-L326</f>
        <v>0</v>
      </c>
      <c r="M529" s="373">
        <f t="shared" si="207"/>
        <v>-1</v>
      </c>
      <c r="N529" s="373">
        <f t="shared" si="207"/>
        <v>1</v>
      </c>
      <c r="O529" s="373">
        <f t="shared" si="207"/>
        <v>0</v>
      </c>
      <c r="P529" s="373">
        <f t="shared" si="207"/>
        <v>0</v>
      </c>
      <c r="Q529" s="373">
        <f t="shared" si="207"/>
        <v>0</v>
      </c>
      <c r="R529" s="373">
        <f t="shared" si="207"/>
        <v>2</v>
      </c>
      <c r="S529" s="373">
        <f t="shared" si="207"/>
        <v>1</v>
      </c>
      <c r="T529" s="373">
        <f t="shared" si="207"/>
        <v>0</v>
      </c>
      <c r="U529" s="373">
        <f t="shared" si="207"/>
        <v>2</v>
      </c>
      <c r="V529" s="373">
        <f t="shared" si="207"/>
        <v>0</v>
      </c>
      <c r="W529" s="373">
        <f t="shared" si="207"/>
        <v>0</v>
      </c>
      <c r="X529" s="373">
        <f t="shared" si="207"/>
        <v>0</v>
      </c>
      <c r="Y529" s="373">
        <f t="shared" si="207"/>
        <v>-3</v>
      </c>
      <c r="Z529" s="373">
        <f t="shared" si="207"/>
        <v>0</v>
      </c>
      <c r="AA529" s="373">
        <f t="shared" si="207"/>
        <v>0</v>
      </c>
      <c r="AB529" s="373">
        <f t="shared" si="207"/>
        <v>0</v>
      </c>
      <c r="AC529" s="373">
        <f t="shared" si="207"/>
        <v>0</v>
      </c>
      <c r="AD529" s="373">
        <f t="shared" si="207"/>
        <v>0</v>
      </c>
      <c r="AE529" s="373">
        <f t="shared" si="207"/>
        <v>0</v>
      </c>
      <c r="AF529" s="373">
        <f t="shared" si="207"/>
        <v>0</v>
      </c>
      <c r="AG529" s="373">
        <f t="shared" si="207"/>
        <v>0</v>
      </c>
      <c r="AH529" s="373">
        <f t="shared" si="207"/>
        <v>0</v>
      </c>
      <c r="AI529" s="373">
        <f t="shared" si="207"/>
        <v>0</v>
      </c>
      <c r="AJ529" s="373">
        <f t="shared" si="207"/>
        <v>0</v>
      </c>
      <c r="AK529" s="373">
        <f t="shared" si="207"/>
        <v>0</v>
      </c>
      <c r="AL529" s="373">
        <f t="shared" si="207"/>
        <v>0</v>
      </c>
      <c r="AM529" s="373">
        <f t="shared" si="207"/>
        <v>1</v>
      </c>
      <c r="AN529" s="373">
        <f t="shared" si="207"/>
        <v>0</v>
      </c>
      <c r="AO529" s="373">
        <f t="shared" si="207"/>
        <v>1</v>
      </c>
      <c r="AP529" s="373">
        <f t="shared" si="207"/>
        <v>0</v>
      </c>
      <c r="AQ529" s="373">
        <f t="shared" si="207"/>
        <v>0</v>
      </c>
      <c r="AR529" s="373">
        <f t="shared" si="207"/>
        <v>5</v>
      </c>
      <c r="AS529" s="373">
        <f t="shared" si="207"/>
        <v>0</v>
      </c>
      <c r="AT529" s="373">
        <f t="shared" si="207"/>
        <v>0</v>
      </c>
      <c r="AU529" s="373">
        <f t="shared" si="207"/>
        <v>0</v>
      </c>
      <c r="AV529" s="373">
        <f t="shared" si="207"/>
        <v>1</v>
      </c>
      <c r="AW529" s="373">
        <f t="shared" si="207"/>
        <v>0</v>
      </c>
    </row>
    <row r="530" spans="1:49" ht="19.5" hidden="1" thickBot="1">
      <c r="A530" s="337" t="s">
        <v>502</v>
      </c>
      <c r="B530" s="410" t="s">
        <v>684</v>
      </c>
      <c r="C530" s="1204">
        <f t="shared" si="191"/>
        <v>3</v>
      </c>
      <c r="D530" s="372">
        <f t="shared" si="191"/>
        <v>2</v>
      </c>
      <c r="E530" s="196">
        <f t="shared" si="191"/>
        <v>1</v>
      </c>
      <c r="F530" s="1247"/>
      <c r="G530" s="1247"/>
      <c r="H530" s="1247"/>
      <c r="I530" s="1246"/>
      <c r="J530" s="1246"/>
      <c r="K530" s="1246"/>
      <c r="L530" s="373">
        <f t="shared" ref="L530:AW530" si="208">L124-L327</f>
        <v>0</v>
      </c>
      <c r="M530" s="373">
        <f t="shared" si="208"/>
        <v>0</v>
      </c>
      <c r="N530" s="373">
        <f t="shared" si="208"/>
        <v>0</v>
      </c>
      <c r="O530" s="373">
        <f t="shared" si="208"/>
        <v>0</v>
      </c>
      <c r="P530" s="373">
        <f t="shared" si="208"/>
        <v>0</v>
      </c>
      <c r="Q530" s="373">
        <f t="shared" si="208"/>
        <v>0</v>
      </c>
      <c r="R530" s="373">
        <f t="shared" si="208"/>
        <v>1</v>
      </c>
      <c r="S530" s="373">
        <f t="shared" si="208"/>
        <v>0</v>
      </c>
      <c r="T530" s="373">
        <f t="shared" si="208"/>
        <v>0</v>
      </c>
      <c r="U530" s="373">
        <f t="shared" si="208"/>
        <v>0</v>
      </c>
      <c r="V530" s="373">
        <f t="shared" si="208"/>
        <v>0</v>
      </c>
      <c r="W530" s="373">
        <f t="shared" si="208"/>
        <v>0</v>
      </c>
      <c r="X530" s="373">
        <f t="shared" si="208"/>
        <v>0</v>
      </c>
      <c r="Y530" s="373">
        <f t="shared" si="208"/>
        <v>0</v>
      </c>
      <c r="Z530" s="373">
        <f t="shared" si="208"/>
        <v>0</v>
      </c>
      <c r="AA530" s="373">
        <f t="shared" si="208"/>
        <v>0</v>
      </c>
      <c r="AB530" s="373">
        <f t="shared" si="208"/>
        <v>0</v>
      </c>
      <c r="AC530" s="373">
        <f t="shared" si="208"/>
        <v>0</v>
      </c>
      <c r="AD530" s="373">
        <f t="shared" si="208"/>
        <v>0</v>
      </c>
      <c r="AE530" s="373">
        <f t="shared" si="208"/>
        <v>0</v>
      </c>
      <c r="AF530" s="373">
        <f t="shared" si="208"/>
        <v>0</v>
      </c>
      <c r="AG530" s="373">
        <f t="shared" si="208"/>
        <v>0</v>
      </c>
      <c r="AH530" s="373">
        <f t="shared" si="208"/>
        <v>0</v>
      </c>
      <c r="AI530" s="373">
        <f t="shared" si="208"/>
        <v>0</v>
      </c>
      <c r="AJ530" s="373">
        <f t="shared" si="208"/>
        <v>0</v>
      </c>
      <c r="AK530" s="373">
        <f t="shared" si="208"/>
        <v>0</v>
      </c>
      <c r="AL530" s="373">
        <f t="shared" si="208"/>
        <v>0</v>
      </c>
      <c r="AM530" s="373">
        <f t="shared" si="208"/>
        <v>0</v>
      </c>
      <c r="AN530" s="373">
        <f t="shared" si="208"/>
        <v>0</v>
      </c>
      <c r="AO530" s="373">
        <f t="shared" si="208"/>
        <v>0</v>
      </c>
      <c r="AP530" s="373">
        <f t="shared" si="208"/>
        <v>0</v>
      </c>
      <c r="AQ530" s="373">
        <f t="shared" si="208"/>
        <v>1</v>
      </c>
      <c r="AR530" s="373">
        <f t="shared" si="208"/>
        <v>0</v>
      </c>
      <c r="AS530" s="373">
        <f t="shared" si="208"/>
        <v>0</v>
      </c>
      <c r="AT530" s="373">
        <f t="shared" si="208"/>
        <v>1</v>
      </c>
      <c r="AU530" s="373">
        <f t="shared" si="208"/>
        <v>0</v>
      </c>
      <c r="AV530" s="373">
        <f t="shared" si="208"/>
        <v>0</v>
      </c>
      <c r="AW530" s="373">
        <f t="shared" si="208"/>
        <v>0</v>
      </c>
    </row>
    <row r="531" spans="1:49" ht="19.5" hidden="1" thickBot="1">
      <c r="A531" s="337" t="s">
        <v>503</v>
      </c>
      <c r="B531" s="410" t="s">
        <v>685</v>
      </c>
      <c r="C531" s="1204">
        <f t="shared" si="191"/>
        <v>0</v>
      </c>
      <c r="D531" s="372">
        <f t="shared" si="191"/>
        <v>0</v>
      </c>
      <c r="E531" s="196">
        <f t="shared" si="191"/>
        <v>0</v>
      </c>
      <c r="F531" s="1247"/>
      <c r="G531" s="1247"/>
      <c r="H531" s="1247"/>
      <c r="I531" s="1246"/>
      <c r="J531" s="1246"/>
      <c r="K531" s="1246"/>
      <c r="L531" s="373">
        <f t="shared" ref="L531:AW531" si="209">L125-L328</f>
        <v>0</v>
      </c>
      <c r="M531" s="373">
        <f t="shared" si="209"/>
        <v>0</v>
      </c>
      <c r="N531" s="373">
        <f t="shared" si="209"/>
        <v>0</v>
      </c>
      <c r="O531" s="373">
        <f t="shared" si="209"/>
        <v>0</v>
      </c>
      <c r="P531" s="373">
        <f t="shared" si="209"/>
        <v>0</v>
      </c>
      <c r="Q531" s="373">
        <f t="shared" si="209"/>
        <v>0</v>
      </c>
      <c r="R531" s="373">
        <f t="shared" si="209"/>
        <v>0</v>
      </c>
      <c r="S531" s="373">
        <f t="shared" si="209"/>
        <v>0</v>
      </c>
      <c r="T531" s="373">
        <f t="shared" si="209"/>
        <v>0</v>
      </c>
      <c r="U531" s="373">
        <f t="shared" si="209"/>
        <v>0</v>
      </c>
      <c r="V531" s="373">
        <f t="shared" si="209"/>
        <v>0</v>
      </c>
      <c r="W531" s="373">
        <f t="shared" si="209"/>
        <v>0</v>
      </c>
      <c r="X531" s="373">
        <f t="shared" si="209"/>
        <v>0</v>
      </c>
      <c r="Y531" s="373">
        <f t="shared" si="209"/>
        <v>0</v>
      </c>
      <c r="Z531" s="373">
        <f t="shared" si="209"/>
        <v>0</v>
      </c>
      <c r="AA531" s="373">
        <f t="shared" si="209"/>
        <v>0</v>
      </c>
      <c r="AB531" s="373">
        <f t="shared" si="209"/>
        <v>0</v>
      </c>
      <c r="AC531" s="373">
        <f t="shared" si="209"/>
        <v>0</v>
      </c>
      <c r="AD531" s="373">
        <f t="shared" si="209"/>
        <v>0</v>
      </c>
      <c r="AE531" s="373">
        <f t="shared" si="209"/>
        <v>0</v>
      </c>
      <c r="AF531" s="373">
        <f t="shared" si="209"/>
        <v>0</v>
      </c>
      <c r="AG531" s="373">
        <f t="shared" si="209"/>
        <v>0</v>
      </c>
      <c r="AH531" s="373">
        <f t="shared" si="209"/>
        <v>0</v>
      </c>
      <c r="AI531" s="373">
        <f t="shared" si="209"/>
        <v>0</v>
      </c>
      <c r="AJ531" s="373">
        <f t="shared" si="209"/>
        <v>0</v>
      </c>
      <c r="AK531" s="373">
        <f t="shared" si="209"/>
        <v>0</v>
      </c>
      <c r="AL531" s="373">
        <f t="shared" si="209"/>
        <v>0</v>
      </c>
      <c r="AM531" s="373">
        <f t="shared" si="209"/>
        <v>0</v>
      </c>
      <c r="AN531" s="373">
        <f t="shared" si="209"/>
        <v>0</v>
      </c>
      <c r="AO531" s="373">
        <f t="shared" si="209"/>
        <v>0</v>
      </c>
      <c r="AP531" s="373">
        <f t="shared" si="209"/>
        <v>0</v>
      </c>
      <c r="AQ531" s="373">
        <f t="shared" si="209"/>
        <v>0</v>
      </c>
      <c r="AR531" s="373">
        <f t="shared" si="209"/>
        <v>0</v>
      </c>
      <c r="AS531" s="373">
        <f t="shared" si="209"/>
        <v>0</v>
      </c>
      <c r="AT531" s="373">
        <f t="shared" si="209"/>
        <v>0</v>
      </c>
      <c r="AU531" s="373">
        <f t="shared" si="209"/>
        <v>0</v>
      </c>
      <c r="AV531" s="373">
        <f t="shared" si="209"/>
        <v>0</v>
      </c>
      <c r="AW531" s="373">
        <f t="shared" si="209"/>
        <v>0</v>
      </c>
    </row>
    <row r="532" spans="1:49" ht="19.5" hidden="1" thickBot="1">
      <c r="A532" s="337" t="s">
        <v>504</v>
      </c>
      <c r="B532" s="410" t="s">
        <v>686</v>
      </c>
      <c r="C532" s="1204">
        <f t="shared" si="191"/>
        <v>0</v>
      </c>
      <c r="D532" s="372">
        <f t="shared" si="191"/>
        <v>0</v>
      </c>
      <c r="E532" s="196">
        <f t="shared" si="191"/>
        <v>0</v>
      </c>
      <c r="F532" s="1247"/>
      <c r="G532" s="1247"/>
      <c r="H532" s="1247"/>
      <c r="I532" s="1246"/>
      <c r="J532" s="1246"/>
      <c r="K532" s="1246"/>
      <c r="L532" s="373">
        <f t="shared" ref="L532:AW532" si="210">L126-L329</f>
        <v>0</v>
      </c>
      <c r="M532" s="373">
        <f t="shared" si="210"/>
        <v>0</v>
      </c>
      <c r="N532" s="373">
        <f t="shared" si="210"/>
        <v>0</v>
      </c>
      <c r="O532" s="373">
        <f t="shared" si="210"/>
        <v>0</v>
      </c>
      <c r="P532" s="373">
        <f t="shared" si="210"/>
        <v>0</v>
      </c>
      <c r="Q532" s="373">
        <f t="shared" si="210"/>
        <v>0</v>
      </c>
      <c r="R532" s="373">
        <f t="shared" si="210"/>
        <v>0</v>
      </c>
      <c r="S532" s="373">
        <f t="shared" si="210"/>
        <v>0</v>
      </c>
      <c r="T532" s="373">
        <f t="shared" si="210"/>
        <v>0</v>
      </c>
      <c r="U532" s="373">
        <f t="shared" si="210"/>
        <v>0</v>
      </c>
      <c r="V532" s="373">
        <f t="shared" si="210"/>
        <v>0</v>
      </c>
      <c r="W532" s="373">
        <f t="shared" si="210"/>
        <v>0</v>
      </c>
      <c r="X532" s="373">
        <f t="shared" si="210"/>
        <v>0</v>
      </c>
      <c r="Y532" s="373">
        <f t="shared" si="210"/>
        <v>0</v>
      </c>
      <c r="Z532" s="373">
        <f t="shared" si="210"/>
        <v>0</v>
      </c>
      <c r="AA532" s="373">
        <f t="shared" si="210"/>
        <v>0</v>
      </c>
      <c r="AB532" s="373">
        <f t="shared" si="210"/>
        <v>0</v>
      </c>
      <c r="AC532" s="373">
        <f t="shared" si="210"/>
        <v>0</v>
      </c>
      <c r="AD532" s="373">
        <f t="shared" si="210"/>
        <v>0</v>
      </c>
      <c r="AE532" s="373">
        <f t="shared" si="210"/>
        <v>0</v>
      </c>
      <c r="AF532" s="373">
        <f t="shared" si="210"/>
        <v>0</v>
      </c>
      <c r="AG532" s="373">
        <f t="shared" si="210"/>
        <v>0</v>
      </c>
      <c r="AH532" s="373">
        <f t="shared" si="210"/>
        <v>0</v>
      </c>
      <c r="AI532" s="373">
        <f t="shared" si="210"/>
        <v>0</v>
      </c>
      <c r="AJ532" s="373">
        <f t="shared" si="210"/>
        <v>0</v>
      </c>
      <c r="AK532" s="373">
        <f t="shared" si="210"/>
        <v>0</v>
      </c>
      <c r="AL532" s="373">
        <f t="shared" si="210"/>
        <v>0</v>
      </c>
      <c r="AM532" s="373">
        <f t="shared" si="210"/>
        <v>0</v>
      </c>
      <c r="AN532" s="373">
        <f t="shared" si="210"/>
        <v>0</v>
      </c>
      <c r="AO532" s="373">
        <f t="shared" si="210"/>
        <v>0</v>
      </c>
      <c r="AP532" s="373">
        <f t="shared" si="210"/>
        <v>0</v>
      </c>
      <c r="AQ532" s="373">
        <f t="shared" si="210"/>
        <v>0</v>
      </c>
      <c r="AR532" s="373">
        <f t="shared" si="210"/>
        <v>0</v>
      </c>
      <c r="AS532" s="373">
        <f t="shared" si="210"/>
        <v>0</v>
      </c>
      <c r="AT532" s="373">
        <f t="shared" si="210"/>
        <v>0</v>
      </c>
      <c r="AU532" s="373">
        <f t="shared" si="210"/>
        <v>0</v>
      </c>
      <c r="AV532" s="373">
        <f t="shared" si="210"/>
        <v>0</v>
      </c>
      <c r="AW532" s="373">
        <f t="shared" si="210"/>
        <v>0</v>
      </c>
    </row>
    <row r="533" spans="1:49" ht="19.5" hidden="1" thickBot="1">
      <c r="A533" s="337" t="s">
        <v>505</v>
      </c>
      <c r="B533" s="410" t="s">
        <v>687</v>
      </c>
      <c r="C533" s="1204">
        <f t="shared" si="191"/>
        <v>1</v>
      </c>
      <c r="D533" s="372">
        <f t="shared" si="191"/>
        <v>0</v>
      </c>
      <c r="E533" s="196">
        <f t="shared" si="191"/>
        <v>1</v>
      </c>
      <c r="F533" s="1247"/>
      <c r="G533" s="1247"/>
      <c r="H533" s="1247"/>
      <c r="I533" s="1246"/>
      <c r="J533" s="1246"/>
      <c r="K533" s="1246"/>
      <c r="L533" s="373">
        <f t="shared" ref="L533:AW533" si="211">L127-L330</f>
        <v>0</v>
      </c>
      <c r="M533" s="373">
        <f t="shared" si="211"/>
        <v>0</v>
      </c>
      <c r="N533" s="373">
        <f t="shared" si="211"/>
        <v>0</v>
      </c>
      <c r="O533" s="373">
        <f t="shared" si="211"/>
        <v>0</v>
      </c>
      <c r="P533" s="373">
        <f t="shared" si="211"/>
        <v>0</v>
      </c>
      <c r="Q533" s="373">
        <f t="shared" si="211"/>
        <v>0</v>
      </c>
      <c r="R533" s="373">
        <f t="shared" si="211"/>
        <v>0</v>
      </c>
      <c r="S533" s="373">
        <f t="shared" si="211"/>
        <v>0</v>
      </c>
      <c r="T533" s="373">
        <f t="shared" si="211"/>
        <v>0</v>
      </c>
      <c r="U533" s="373">
        <f t="shared" si="211"/>
        <v>0</v>
      </c>
      <c r="V533" s="373">
        <f t="shared" si="211"/>
        <v>0</v>
      </c>
      <c r="W533" s="373">
        <f t="shared" si="211"/>
        <v>0</v>
      </c>
      <c r="X533" s="373">
        <f t="shared" si="211"/>
        <v>0</v>
      </c>
      <c r="Y533" s="373">
        <f t="shared" si="211"/>
        <v>1</v>
      </c>
      <c r="Z533" s="373">
        <f t="shared" si="211"/>
        <v>0</v>
      </c>
      <c r="AA533" s="373">
        <f t="shared" si="211"/>
        <v>0</v>
      </c>
      <c r="AB533" s="373">
        <f t="shared" si="211"/>
        <v>0</v>
      </c>
      <c r="AC533" s="373">
        <f t="shared" si="211"/>
        <v>0</v>
      </c>
      <c r="AD533" s="373">
        <f t="shared" si="211"/>
        <v>0</v>
      </c>
      <c r="AE533" s="373">
        <f t="shared" si="211"/>
        <v>0</v>
      </c>
      <c r="AF533" s="373">
        <f t="shared" si="211"/>
        <v>0</v>
      </c>
      <c r="AG533" s="373">
        <f t="shared" si="211"/>
        <v>0</v>
      </c>
      <c r="AH533" s="373">
        <f t="shared" si="211"/>
        <v>0</v>
      </c>
      <c r="AI533" s="373">
        <f t="shared" si="211"/>
        <v>0</v>
      </c>
      <c r="AJ533" s="373">
        <f t="shared" si="211"/>
        <v>0</v>
      </c>
      <c r="AK533" s="373">
        <f t="shared" si="211"/>
        <v>0</v>
      </c>
      <c r="AL533" s="373">
        <f t="shared" si="211"/>
        <v>0</v>
      </c>
      <c r="AM533" s="373">
        <f t="shared" si="211"/>
        <v>0</v>
      </c>
      <c r="AN533" s="373">
        <f t="shared" si="211"/>
        <v>0</v>
      </c>
      <c r="AO533" s="373">
        <f t="shared" si="211"/>
        <v>0</v>
      </c>
      <c r="AP533" s="373">
        <f t="shared" si="211"/>
        <v>0</v>
      </c>
      <c r="AQ533" s="373">
        <f t="shared" si="211"/>
        <v>0</v>
      </c>
      <c r="AR533" s="373">
        <f t="shared" si="211"/>
        <v>0</v>
      </c>
      <c r="AS533" s="373">
        <f t="shared" si="211"/>
        <v>0</v>
      </c>
      <c r="AT533" s="373">
        <f t="shared" si="211"/>
        <v>0</v>
      </c>
      <c r="AU533" s="373">
        <f t="shared" si="211"/>
        <v>0</v>
      </c>
      <c r="AV533" s="373">
        <f t="shared" si="211"/>
        <v>0</v>
      </c>
      <c r="AW533" s="373">
        <f t="shared" si="211"/>
        <v>0</v>
      </c>
    </row>
    <row r="534" spans="1:49" ht="19.5" hidden="1" thickBot="1">
      <c r="A534" s="337" t="s">
        <v>506</v>
      </c>
      <c r="B534" s="410" t="s">
        <v>688</v>
      </c>
      <c r="C534" s="1204">
        <f t="shared" ref="C534:E553" si="212">C128-C331</f>
        <v>0</v>
      </c>
      <c r="D534" s="372">
        <f t="shared" si="212"/>
        <v>0</v>
      </c>
      <c r="E534" s="196">
        <f t="shared" si="212"/>
        <v>0</v>
      </c>
      <c r="F534" s="1247"/>
      <c r="G534" s="1247"/>
      <c r="H534" s="1247"/>
      <c r="I534" s="1246"/>
      <c r="J534" s="1246"/>
      <c r="K534" s="1246"/>
      <c r="L534" s="373">
        <f t="shared" ref="L534:AW534" si="213">L128-L331</f>
        <v>0</v>
      </c>
      <c r="M534" s="373">
        <f t="shared" si="213"/>
        <v>0</v>
      </c>
      <c r="N534" s="373">
        <f t="shared" si="213"/>
        <v>0</v>
      </c>
      <c r="O534" s="373">
        <f t="shared" si="213"/>
        <v>0</v>
      </c>
      <c r="P534" s="373">
        <f t="shared" si="213"/>
        <v>0</v>
      </c>
      <c r="Q534" s="373">
        <f t="shared" si="213"/>
        <v>0</v>
      </c>
      <c r="R534" s="373">
        <f t="shared" si="213"/>
        <v>0</v>
      </c>
      <c r="S534" s="373">
        <f t="shared" si="213"/>
        <v>0</v>
      </c>
      <c r="T534" s="373">
        <f t="shared" si="213"/>
        <v>0</v>
      </c>
      <c r="U534" s="373">
        <f t="shared" si="213"/>
        <v>0</v>
      </c>
      <c r="V534" s="373">
        <f t="shared" si="213"/>
        <v>0</v>
      </c>
      <c r="W534" s="373">
        <f t="shared" si="213"/>
        <v>0</v>
      </c>
      <c r="X534" s="373">
        <f t="shared" si="213"/>
        <v>0</v>
      </c>
      <c r="Y534" s="373">
        <f t="shared" si="213"/>
        <v>0</v>
      </c>
      <c r="Z534" s="373">
        <f t="shared" si="213"/>
        <v>0</v>
      </c>
      <c r="AA534" s="373">
        <f t="shared" si="213"/>
        <v>0</v>
      </c>
      <c r="AB534" s="373">
        <f t="shared" si="213"/>
        <v>0</v>
      </c>
      <c r="AC534" s="373">
        <f t="shared" si="213"/>
        <v>0</v>
      </c>
      <c r="AD534" s="373">
        <f t="shared" si="213"/>
        <v>0</v>
      </c>
      <c r="AE534" s="373">
        <f t="shared" si="213"/>
        <v>0</v>
      </c>
      <c r="AF534" s="373">
        <f t="shared" si="213"/>
        <v>0</v>
      </c>
      <c r="AG534" s="373">
        <f t="shared" si="213"/>
        <v>0</v>
      </c>
      <c r="AH534" s="373">
        <f t="shared" si="213"/>
        <v>0</v>
      </c>
      <c r="AI534" s="373">
        <f t="shared" si="213"/>
        <v>0</v>
      </c>
      <c r="AJ534" s="373">
        <f t="shared" si="213"/>
        <v>0</v>
      </c>
      <c r="AK534" s="373">
        <f t="shared" si="213"/>
        <v>0</v>
      </c>
      <c r="AL534" s="373">
        <f t="shared" si="213"/>
        <v>0</v>
      </c>
      <c r="AM534" s="373">
        <f t="shared" si="213"/>
        <v>0</v>
      </c>
      <c r="AN534" s="373">
        <f t="shared" si="213"/>
        <v>0</v>
      </c>
      <c r="AO534" s="373">
        <f t="shared" si="213"/>
        <v>0</v>
      </c>
      <c r="AP534" s="373">
        <f t="shared" si="213"/>
        <v>0</v>
      </c>
      <c r="AQ534" s="373">
        <f t="shared" si="213"/>
        <v>0</v>
      </c>
      <c r="AR534" s="373">
        <f t="shared" si="213"/>
        <v>0</v>
      </c>
      <c r="AS534" s="373">
        <f t="shared" si="213"/>
        <v>0</v>
      </c>
      <c r="AT534" s="373">
        <f t="shared" si="213"/>
        <v>0</v>
      </c>
      <c r="AU534" s="373">
        <f t="shared" si="213"/>
        <v>0</v>
      </c>
      <c r="AV534" s="373">
        <f t="shared" si="213"/>
        <v>0</v>
      </c>
      <c r="AW534" s="373">
        <f t="shared" si="213"/>
        <v>0</v>
      </c>
    </row>
    <row r="535" spans="1:49" ht="19.5" hidden="1" thickBot="1">
      <c r="A535" s="337" t="s">
        <v>507</v>
      </c>
      <c r="B535" s="410" t="s">
        <v>689</v>
      </c>
      <c r="C535" s="1204">
        <f t="shared" si="212"/>
        <v>-1</v>
      </c>
      <c r="D535" s="372">
        <f t="shared" si="212"/>
        <v>7</v>
      </c>
      <c r="E535" s="196">
        <f t="shared" si="212"/>
        <v>-8</v>
      </c>
      <c r="F535" s="1247"/>
      <c r="G535" s="1247"/>
      <c r="H535" s="1247"/>
      <c r="I535" s="1246"/>
      <c r="J535" s="1246"/>
      <c r="K535" s="1246"/>
      <c r="L535" s="373">
        <f t="shared" ref="L535:AW535" si="214">L129-L332</f>
        <v>0</v>
      </c>
      <c r="M535" s="373">
        <f t="shared" si="214"/>
        <v>0</v>
      </c>
      <c r="N535" s="373">
        <f t="shared" si="214"/>
        <v>0</v>
      </c>
      <c r="O535" s="373">
        <f t="shared" si="214"/>
        <v>0</v>
      </c>
      <c r="P535" s="373">
        <f t="shared" si="214"/>
        <v>0</v>
      </c>
      <c r="Q535" s="373">
        <f t="shared" si="214"/>
        <v>-1</v>
      </c>
      <c r="R535" s="373">
        <f t="shared" si="214"/>
        <v>2</v>
      </c>
      <c r="S535" s="373">
        <f t="shared" si="214"/>
        <v>-3</v>
      </c>
      <c r="T535" s="373">
        <f t="shared" si="214"/>
        <v>0</v>
      </c>
      <c r="U535" s="373">
        <f t="shared" si="214"/>
        <v>0</v>
      </c>
      <c r="V535" s="373">
        <f t="shared" si="214"/>
        <v>0</v>
      </c>
      <c r="W535" s="373">
        <f t="shared" si="214"/>
        <v>0</v>
      </c>
      <c r="X535" s="373">
        <f t="shared" si="214"/>
        <v>0</v>
      </c>
      <c r="Y535" s="373">
        <f t="shared" si="214"/>
        <v>1</v>
      </c>
      <c r="Z535" s="373">
        <f t="shared" si="214"/>
        <v>-1</v>
      </c>
      <c r="AA535" s="373">
        <f t="shared" si="214"/>
        <v>-1</v>
      </c>
      <c r="AB535" s="373">
        <f t="shared" si="214"/>
        <v>0</v>
      </c>
      <c r="AC535" s="373">
        <f t="shared" si="214"/>
        <v>0</v>
      </c>
      <c r="AD535" s="373">
        <f t="shared" si="214"/>
        <v>0</v>
      </c>
      <c r="AE535" s="373">
        <f t="shared" si="214"/>
        <v>1</v>
      </c>
      <c r="AF535" s="373">
        <f t="shared" si="214"/>
        <v>0</v>
      </c>
      <c r="AG535" s="373">
        <f t="shared" si="214"/>
        <v>0</v>
      </c>
      <c r="AH535" s="373">
        <f t="shared" si="214"/>
        <v>0</v>
      </c>
      <c r="AI535" s="373">
        <f t="shared" si="214"/>
        <v>-2</v>
      </c>
      <c r="AJ535" s="373">
        <f t="shared" si="214"/>
        <v>0</v>
      </c>
      <c r="AK535" s="373">
        <f t="shared" si="214"/>
        <v>0</v>
      </c>
      <c r="AL535" s="373">
        <f t="shared" si="214"/>
        <v>1</v>
      </c>
      <c r="AM535" s="373">
        <f t="shared" si="214"/>
        <v>-1</v>
      </c>
      <c r="AN535" s="373">
        <f t="shared" si="214"/>
        <v>2</v>
      </c>
      <c r="AO535" s="373">
        <f t="shared" si="214"/>
        <v>-2</v>
      </c>
      <c r="AP535" s="373">
        <f t="shared" si="214"/>
        <v>0</v>
      </c>
      <c r="AQ535" s="373">
        <f t="shared" si="214"/>
        <v>0</v>
      </c>
      <c r="AR535" s="373">
        <f t="shared" si="214"/>
        <v>4</v>
      </c>
      <c r="AS535" s="373">
        <f t="shared" si="214"/>
        <v>0</v>
      </c>
      <c r="AT535" s="373">
        <f t="shared" si="214"/>
        <v>-2</v>
      </c>
      <c r="AU535" s="373">
        <f t="shared" si="214"/>
        <v>0</v>
      </c>
      <c r="AV535" s="373">
        <f t="shared" si="214"/>
        <v>1</v>
      </c>
      <c r="AW535" s="373">
        <f t="shared" si="214"/>
        <v>0</v>
      </c>
    </row>
    <row r="536" spans="1:49" ht="19.5" hidden="1" thickBot="1">
      <c r="A536" s="337" t="s">
        <v>508</v>
      </c>
      <c r="B536" s="410" t="s">
        <v>690</v>
      </c>
      <c r="C536" s="1204">
        <f t="shared" si="212"/>
        <v>0</v>
      </c>
      <c r="D536" s="372">
        <f t="shared" si="212"/>
        <v>0</v>
      </c>
      <c r="E536" s="196">
        <f t="shared" si="212"/>
        <v>0</v>
      </c>
      <c r="F536" s="1247"/>
      <c r="G536" s="1247"/>
      <c r="H536" s="1247"/>
      <c r="I536" s="1246"/>
      <c r="J536" s="1246"/>
      <c r="K536" s="1246"/>
      <c r="L536" s="373">
        <f t="shared" ref="L536:AW536" si="215">L130-L333</f>
        <v>0</v>
      </c>
      <c r="M536" s="373">
        <f t="shared" si="215"/>
        <v>0</v>
      </c>
      <c r="N536" s="373">
        <f t="shared" si="215"/>
        <v>0</v>
      </c>
      <c r="O536" s="373">
        <f t="shared" si="215"/>
        <v>0</v>
      </c>
      <c r="P536" s="373">
        <f t="shared" si="215"/>
        <v>0</v>
      </c>
      <c r="Q536" s="373">
        <f t="shared" si="215"/>
        <v>0</v>
      </c>
      <c r="R536" s="373">
        <f t="shared" si="215"/>
        <v>0</v>
      </c>
      <c r="S536" s="373">
        <f t="shared" si="215"/>
        <v>0</v>
      </c>
      <c r="T536" s="373">
        <f t="shared" si="215"/>
        <v>0</v>
      </c>
      <c r="U536" s="373">
        <f t="shared" si="215"/>
        <v>0</v>
      </c>
      <c r="V536" s="373">
        <f t="shared" si="215"/>
        <v>0</v>
      </c>
      <c r="W536" s="373">
        <f t="shared" si="215"/>
        <v>0</v>
      </c>
      <c r="X536" s="373">
        <f t="shared" si="215"/>
        <v>0</v>
      </c>
      <c r="Y536" s="373">
        <f t="shared" si="215"/>
        <v>0</v>
      </c>
      <c r="Z536" s="373">
        <f t="shared" si="215"/>
        <v>0</v>
      </c>
      <c r="AA536" s="373">
        <f t="shared" si="215"/>
        <v>0</v>
      </c>
      <c r="AB536" s="373">
        <f t="shared" si="215"/>
        <v>0</v>
      </c>
      <c r="AC536" s="373">
        <f t="shared" si="215"/>
        <v>0</v>
      </c>
      <c r="AD536" s="373">
        <f t="shared" si="215"/>
        <v>0</v>
      </c>
      <c r="AE536" s="373">
        <f t="shared" si="215"/>
        <v>0</v>
      </c>
      <c r="AF536" s="373">
        <f t="shared" si="215"/>
        <v>0</v>
      </c>
      <c r="AG536" s="373">
        <f t="shared" si="215"/>
        <v>0</v>
      </c>
      <c r="AH536" s="373">
        <f t="shared" si="215"/>
        <v>0</v>
      </c>
      <c r="AI536" s="373">
        <f t="shared" si="215"/>
        <v>0</v>
      </c>
      <c r="AJ536" s="373">
        <f t="shared" si="215"/>
        <v>0</v>
      </c>
      <c r="AK536" s="373">
        <f t="shared" si="215"/>
        <v>0</v>
      </c>
      <c r="AL536" s="373">
        <f t="shared" si="215"/>
        <v>0</v>
      </c>
      <c r="AM536" s="373">
        <f t="shared" si="215"/>
        <v>0</v>
      </c>
      <c r="AN536" s="373">
        <f t="shared" si="215"/>
        <v>0</v>
      </c>
      <c r="AO536" s="373">
        <f t="shared" si="215"/>
        <v>0</v>
      </c>
      <c r="AP536" s="373">
        <f t="shared" si="215"/>
        <v>0</v>
      </c>
      <c r="AQ536" s="373">
        <f t="shared" si="215"/>
        <v>0</v>
      </c>
      <c r="AR536" s="373">
        <f t="shared" si="215"/>
        <v>0</v>
      </c>
      <c r="AS536" s="373">
        <f t="shared" si="215"/>
        <v>0</v>
      </c>
      <c r="AT536" s="373">
        <f t="shared" si="215"/>
        <v>0</v>
      </c>
      <c r="AU536" s="373">
        <f t="shared" si="215"/>
        <v>0</v>
      </c>
      <c r="AV536" s="373">
        <f t="shared" si="215"/>
        <v>0</v>
      </c>
      <c r="AW536" s="373">
        <f t="shared" si="215"/>
        <v>0</v>
      </c>
    </row>
    <row r="537" spans="1:49" ht="19.5" hidden="1" thickBot="1">
      <c r="A537" s="337" t="s">
        <v>869</v>
      </c>
      <c r="B537" s="410" t="s">
        <v>691</v>
      </c>
      <c r="C537" s="1204">
        <f t="shared" si="212"/>
        <v>-6</v>
      </c>
      <c r="D537" s="372">
        <f t="shared" si="212"/>
        <v>2</v>
      </c>
      <c r="E537" s="196">
        <f t="shared" si="212"/>
        <v>-8</v>
      </c>
      <c r="F537" s="1247"/>
      <c r="G537" s="1247"/>
      <c r="H537" s="1247"/>
      <c r="I537" s="1246"/>
      <c r="J537" s="1246"/>
      <c r="K537" s="1246"/>
      <c r="L537" s="373">
        <f t="shared" ref="L537:AW537" si="216">L131-L334</f>
        <v>0</v>
      </c>
      <c r="M537" s="373">
        <f t="shared" si="216"/>
        <v>0</v>
      </c>
      <c r="N537" s="373">
        <f t="shared" si="216"/>
        <v>0</v>
      </c>
      <c r="O537" s="373">
        <f t="shared" si="216"/>
        <v>0</v>
      </c>
      <c r="P537" s="373">
        <f t="shared" si="216"/>
        <v>0</v>
      </c>
      <c r="Q537" s="373">
        <f t="shared" si="216"/>
        <v>-1</v>
      </c>
      <c r="R537" s="373">
        <f t="shared" si="216"/>
        <v>1</v>
      </c>
      <c r="S537" s="373">
        <f t="shared" si="216"/>
        <v>0</v>
      </c>
      <c r="T537" s="373">
        <f t="shared" si="216"/>
        <v>0</v>
      </c>
      <c r="U537" s="373">
        <f t="shared" si="216"/>
        <v>0</v>
      </c>
      <c r="V537" s="373">
        <f t="shared" si="216"/>
        <v>0</v>
      </c>
      <c r="W537" s="373">
        <f t="shared" si="216"/>
        <v>0</v>
      </c>
      <c r="X537" s="373">
        <f t="shared" si="216"/>
        <v>0</v>
      </c>
      <c r="Y537" s="373">
        <f t="shared" si="216"/>
        <v>0</v>
      </c>
      <c r="Z537" s="373">
        <f t="shared" si="216"/>
        <v>0</v>
      </c>
      <c r="AA537" s="373">
        <f t="shared" si="216"/>
        <v>0</v>
      </c>
      <c r="AB537" s="373">
        <f t="shared" si="216"/>
        <v>0</v>
      </c>
      <c r="AC537" s="373">
        <f t="shared" si="216"/>
        <v>0</v>
      </c>
      <c r="AD537" s="373">
        <f t="shared" si="216"/>
        <v>0</v>
      </c>
      <c r="AE537" s="378">
        <f t="shared" si="216"/>
        <v>-1</v>
      </c>
      <c r="AF537" s="373">
        <f t="shared" si="216"/>
        <v>0</v>
      </c>
      <c r="AG537" s="373">
        <f t="shared" si="216"/>
        <v>0</v>
      </c>
      <c r="AH537" s="373">
        <f t="shared" si="216"/>
        <v>0</v>
      </c>
      <c r="AI537" s="373">
        <f t="shared" si="216"/>
        <v>0</v>
      </c>
      <c r="AJ537" s="373">
        <f t="shared" si="216"/>
        <v>0</v>
      </c>
      <c r="AK537" s="373">
        <f t="shared" si="216"/>
        <v>-3</v>
      </c>
      <c r="AL537" s="373">
        <f t="shared" si="216"/>
        <v>1</v>
      </c>
      <c r="AM537" s="373">
        <f t="shared" si="216"/>
        <v>0</v>
      </c>
      <c r="AN537" s="373">
        <f t="shared" si="216"/>
        <v>0</v>
      </c>
      <c r="AO537" s="373">
        <f t="shared" si="216"/>
        <v>-1</v>
      </c>
      <c r="AP537" s="373">
        <f t="shared" si="216"/>
        <v>0</v>
      </c>
      <c r="AQ537" s="373">
        <f t="shared" si="216"/>
        <v>-2</v>
      </c>
      <c r="AR537" s="373">
        <f t="shared" si="216"/>
        <v>0</v>
      </c>
      <c r="AS537" s="373">
        <f t="shared" si="216"/>
        <v>0</v>
      </c>
      <c r="AT537" s="373">
        <f t="shared" si="216"/>
        <v>0</v>
      </c>
      <c r="AU537" s="373">
        <f t="shared" si="216"/>
        <v>0</v>
      </c>
      <c r="AV537" s="373">
        <f t="shared" si="216"/>
        <v>0</v>
      </c>
      <c r="AW537" s="373">
        <f t="shared" si="216"/>
        <v>0</v>
      </c>
    </row>
    <row r="538" spans="1:49" ht="19.5" hidden="1" thickBot="1">
      <c r="A538" s="405">
        <v>10</v>
      </c>
      <c r="B538" s="393" t="s">
        <v>509</v>
      </c>
      <c r="C538" s="1204">
        <f t="shared" si="212"/>
        <v>61</v>
      </c>
      <c r="D538" s="197">
        <f t="shared" si="212"/>
        <v>27</v>
      </c>
      <c r="E538" s="197">
        <f t="shared" si="212"/>
        <v>34</v>
      </c>
      <c r="F538" s="1247"/>
      <c r="G538" s="1247"/>
      <c r="H538" s="1247"/>
      <c r="I538" s="1245"/>
      <c r="J538" s="1246"/>
      <c r="K538" s="1246"/>
      <c r="L538" s="396">
        <f t="shared" ref="L538:AW538" si="217">L132-L335</f>
        <v>0</v>
      </c>
      <c r="M538" s="396">
        <f t="shared" si="217"/>
        <v>-1</v>
      </c>
      <c r="N538" s="396">
        <f t="shared" si="217"/>
        <v>1</v>
      </c>
      <c r="O538" s="396">
        <f t="shared" si="217"/>
        <v>4</v>
      </c>
      <c r="P538" s="396">
        <f t="shared" si="217"/>
        <v>0</v>
      </c>
      <c r="Q538" s="396">
        <f t="shared" si="217"/>
        <v>1</v>
      </c>
      <c r="R538" s="396">
        <f t="shared" si="217"/>
        <v>7</v>
      </c>
      <c r="S538" s="396">
        <f t="shared" si="217"/>
        <v>1</v>
      </c>
      <c r="T538" s="396">
        <f t="shared" si="217"/>
        <v>0</v>
      </c>
      <c r="U538" s="396">
        <f t="shared" si="217"/>
        <v>4</v>
      </c>
      <c r="V538" s="396">
        <f t="shared" si="217"/>
        <v>0</v>
      </c>
      <c r="W538" s="396">
        <f t="shared" si="217"/>
        <v>6</v>
      </c>
      <c r="X538" s="396">
        <f t="shared" si="217"/>
        <v>0</v>
      </c>
      <c r="Y538" s="396">
        <f t="shared" si="217"/>
        <v>11</v>
      </c>
      <c r="Z538" s="396">
        <f t="shared" si="217"/>
        <v>0</v>
      </c>
      <c r="AA538" s="396">
        <f t="shared" si="217"/>
        <v>4</v>
      </c>
      <c r="AB538" s="396">
        <f t="shared" si="217"/>
        <v>1</v>
      </c>
      <c r="AC538" s="396">
        <f t="shared" si="217"/>
        <v>0</v>
      </c>
      <c r="AD538" s="396">
        <f t="shared" si="217"/>
        <v>0</v>
      </c>
      <c r="AE538" s="396">
        <f t="shared" si="217"/>
        <v>2</v>
      </c>
      <c r="AF538" s="396">
        <f t="shared" si="217"/>
        <v>0</v>
      </c>
      <c r="AG538" s="396">
        <f t="shared" si="217"/>
        <v>2</v>
      </c>
      <c r="AH538" s="396">
        <f t="shared" si="217"/>
        <v>1</v>
      </c>
      <c r="AI538" s="396">
        <f t="shared" si="217"/>
        <v>-2</v>
      </c>
      <c r="AJ538" s="396">
        <f t="shared" si="217"/>
        <v>0</v>
      </c>
      <c r="AK538" s="396">
        <f t="shared" si="217"/>
        <v>0</v>
      </c>
      <c r="AL538" s="396">
        <f t="shared" si="217"/>
        <v>5</v>
      </c>
      <c r="AM538" s="396">
        <f t="shared" si="217"/>
        <v>1</v>
      </c>
      <c r="AN538" s="396">
        <f t="shared" si="217"/>
        <v>1</v>
      </c>
      <c r="AO538" s="396">
        <f t="shared" si="217"/>
        <v>3</v>
      </c>
      <c r="AP538" s="396">
        <f t="shared" si="217"/>
        <v>0</v>
      </c>
      <c r="AQ538" s="396">
        <f t="shared" si="217"/>
        <v>-1</v>
      </c>
      <c r="AR538" s="396">
        <f t="shared" si="217"/>
        <v>9</v>
      </c>
      <c r="AS538" s="396">
        <f t="shared" si="217"/>
        <v>0</v>
      </c>
      <c r="AT538" s="396">
        <f t="shared" si="217"/>
        <v>-1</v>
      </c>
      <c r="AU538" s="396">
        <f t="shared" si="217"/>
        <v>-1</v>
      </c>
      <c r="AV538" s="396">
        <f t="shared" si="217"/>
        <v>3</v>
      </c>
      <c r="AW538" s="396">
        <f t="shared" si="217"/>
        <v>0</v>
      </c>
    </row>
    <row r="539" spans="1:49" ht="19.5" hidden="1" thickBot="1">
      <c r="A539" s="337" t="s">
        <v>510</v>
      </c>
      <c r="B539" s="410" t="s">
        <v>511</v>
      </c>
      <c r="C539" s="1204">
        <f t="shared" si="212"/>
        <v>16</v>
      </c>
      <c r="D539" s="372">
        <f t="shared" si="212"/>
        <v>7</v>
      </c>
      <c r="E539" s="196">
        <f t="shared" si="212"/>
        <v>9</v>
      </c>
      <c r="F539" s="1247"/>
      <c r="G539" s="1247"/>
      <c r="H539" s="1247"/>
      <c r="I539" s="1246"/>
      <c r="J539" s="1246"/>
      <c r="K539" s="1246"/>
      <c r="L539" s="373">
        <f t="shared" ref="L539:AW539" si="218">L133-L336</f>
        <v>0</v>
      </c>
      <c r="M539" s="373">
        <f t="shared" si="218"/>
        <v>0</v>
      </c>
      <c r="N539" s="373">
        <f t="shared" si="218"/>
        <v>0</v>
      </c>
      <c r="O539" s="373">
        <f t="shared" si="218"/>
        <v>2</v>
      </c>
      <c r="P539" s="373">
        <f t="shared" si="218"/>
        <v>0</v>
      </c>
      <c r="Q539" s="373">
        <f t="shared" si="218"/>
        <v>0</v>
      </c>
      <c r="R539" s="373">
        <f t="shared" si="218"/>
        <v>1</v>
      </c>
      <c r="S539" s="373">
        <f t="shared" si="218"/>
        <v>0</v>
      </c>
      <c r="T539" s="373">
        <f t="shared" si="218"/>
        <v>0</v>
      </c>
      <c r="U539" s="373">
        <f t="shared" si="218"/>
        <v>2</v>
      </c>
      <c r="V539" s="373">
        <f t="shared" si="218"/>
        <v>0</v>
      </c>
      <c r="W539" s="373">
        <f t="shared" si="218"/>
        <v>1</v>
      </c>
      <c r="X539" s="373">
        <f t="shared" si="218"/>
        <v>0</v>
      </c>
      <c r="Y539" s="373">
        <f t="shared" si="218"/>
        <v>3</v>
      </c>
      <c r="Z539" s="373">
        <f t="shared" si="218"/>
        <v>0</v>
      </c>
      <c r="AA539" s="373">
        <f t="shared" si="218"/>
        <v>1</v>
      </c>
      <c r="AB539" s="373">
        <f t="shared" si="218"/>
        <v>1</v>
      </c>
      <c r="AC539" s="373">
        <f t="shared" si="218"/>
        <v>0</v>
      </c>
      <c r="AD539" s="373">
        <f t="shared" si="218"/>
        <v>0</v>
      </c>
      <c r="AE539" s="373">
        <f t="shared" si="218"/>
        <v>1</v>
      </c>
      <c r="AF539" s="373">
        <f t="shared" si="218"/>
        <v>0</v>
      </c>
      <c r="AG539" s="373">
        <f t="shared" si="218"/>
        <v>0</v>
      </c>
      <c r="AH539" s="373">
        <f t="shared" si="218"/>
        <v>0</v>
      </c>
      <c r="AI539" s="373">
        <f t="shared" si="218"/>
        <v>-1</v>
      </c>
      <c r="AJ539" s="373">
        <f t="shared" si="218"/>
        <v>0</v>
      </c>
      <c r="AK539" s="373">
        <f t="shared" si="218"/>
        <v>0</v>
      </c>
      <c r="AL539" s="373">
        <f t="shared" si="218"/>
        <v>1</v>
      </c>
      <c r="AM539" s="373">
        <f t="shared" si="218"/>
        <v>0</v>
      </c>
      <c r="AN539" s="373">
        <f t="shared" si="218"/>
        <v>1</v>
      </c>
      <c r="AO539" s="373">
        <f t="shared" si="218"/>
        <v>0</v>
      </c>
      <c r="AP539" s="373">
        <f t="shared" si="218"/>
        <v>0</v>
      </c>
      <c r="AQ539" s="373">
        <f t="shared" si="218"/>
        <v>0</v>
      </c>
      <c r="AR539" s="373">
        <f t="shared" si="218"/>
        <v>2</v>
      </c>
      <c r="AS539" s="373">
        <f t="shared" si="218"/>
        <v>0</v>
      </c>
      <c r="AT539" s="373">
        <f t="shared" si="218"/>
        <v>0</v>
      </c>
      <c r="AU539" s="373">
        <f t="shared" si="218"/>
        <v>0</v>
      </c>
      <c r="AV539" s="373">
        <f t="shared" si="218"/>
        <v>1</v>
      </c>
      <c r="AW539" s="373">
        <f t="shared" si="218"/>
        <v>0</v>
      </c>
    </row>
    <row r="540" spans="1:49" ht="19.5" hidden="1" thickBot="1">
      <c r="A540" s="337" t="s">
        <v>512</v>
      </c>
      <c r="B540" s="410" t="s">
        <v>513</v>
      </c>
      <c r="C540" s="1204">
        <f t="shared" si="212"/>
        <v>9</v>
      </c>
      <c r="D540" s="372">
        <f t="shared" si="212"/>
        <v>3</v>
      </c>
      <c r="E540" s="196">
        <f t="shared" si="212"/>
        <v>6</v>
      </c>
      <c r="F540" s="1247"/>
      <c r="G540" s="1247"/>
      <c r="H540" s="1247"/>
      <c r="I540" s="1246"/>
      <c r="J540" s="1246"/>
      <c r="K540" s="1246"/>
      <c r="L540" s="373">
        <f t="shared" ref="L540:AW540" si="219">L134-L337</f>
        <v>0</v>
      </c>
      <c r="M540" s="373">
        <f t="shared" si="219"/>
        <v>0</v>
      </c>
      <c r="N540" s="373">
        <f t="shared" si="219"/>
        <v>1</v>
      </c>
      <c r="O540" s="373">
        <f t="shared" si="219"/>
        <v>0</v>
      </c>
      <c r="P540" s="373">
        <f t="shared" si="219"/>
        <v>0</v>
      </c>
      <c r="Q540" s="373">
        <f t="shared" si="219"/>
        <v>1</v>
      </c>
      <c r="R540" s="373">
        <f t="shared" si="219"/>
        <v>1</v>
      </c>
      <c r="S540" s="373">
        <f t="shared" si="219"/>
        <v>-2</v>
      </c>
      <c r="T540" s="373">
        <f t="shared" si="219"/>
        <v>0</v>
      </c>
      <c r="U540" s="373">
        <f t="shared" si="219"/>
        <v>0</v>
      </c>
      <c r="V540" s="373">
        <f t="shared" si="219"/>
        <v>0</v>
      </c>
      <c r="W540" s="373">
        <f t="shared" si="219"/>
        <v>0</v>
      </c>
      <c r="X540" s="373">
        <f t="shared" si="219"/>
        <v>0</v>
      </c>
      <c r="Y540" s="373">
        <f t="shared" si="219"/>
        <v>2</v>
      </c>
      <c r="Z540" s="373">
        <f t="shared" si="219"/>
        <v>1</v>
      </c>
      <c r="AA540" s="373">
        <f t="shared" si="219"/>
        <v>2</v>
      </c>
      <c r="AB540" s="373">
        <f t="shared" si="219"/>
        <v>0</v>
      </c>
      <c r="AC540" s="373">
        <f t="shared" si="219"/>
        <v>0</v>
      </c>
      <c r="AD540" s="373">
        <f t="shared" si="219"/>
        <v>0</v>
      </c>
      <c r="AE540" s="373">
        <f t="shared" si="219"/>
        <v>0</v>
      </c>
      <c r="AF540" s="373">
        <f t="shared" si="219"/>
        <v>0</v>
      </c>
      <c r="AG540" s="373">
        <f t="shared" si="219"/>
        <v>0</v>
      </c>
      <c r="AH540" s="373">
        <f t="shared" si="219"/>
        <v>1</v>
      </c>
      <c r="AI540" s="373">
        <f t="shared" si="219"/>
        <v>0</v>
      </c>
      <c r="AJ540" s="373">
        <f t="shared" si="219"/>
        <v>0</v>
      </c>
      <c r="AK540" s="373">
        <f t="shared" si="219"/>
        <v>2</v>
      </c>
      <c r="AL540" s="373">
        <f t="shared" si="219"/>
        <v>0</v>
      </c>
      <c r="AM540" s="373">
        <f t="shared" si="219"/>
        <v>1</v>
      </c>
      <c r="AN540" s="373">
        <f t="shared" si="219"/>
        <v>0</v>
      </c>
      <c r="AO540" s="373">
        <f t="shared" si="219"/>
        <v>-1</v>
      </c>
      <c r="AP540" s="373">
        <f t="shared" si="219"/>
        <v>0</v>
      </c>
      <c r="AQ540" s="373">
        <f t="shared" si="219"/>
        <v>1</v>
      </c>
      <c r="AR540" s="373">
        <f t="shared" si="219"/>
        <v>0</v>
      </c>
      <c r="AS540" s="373">
        <f t="shared" si="219"/>
        <v>0</v>
      </c>
      <c r="AT540" s="373">
        <f t="shared" si="219"/>
        <v>-1</v>
      </c>
      <c r="AU540" s="373">
        <f t="shared" si="219"/>
        <v>0</v>
      </c>
      <c r="AV540" s="373">
        <f t="shared" si="219"/>
        <v>0</v>
      </c>
      <c r="AW540" s="373">
        <f t="shared" si="219"/>
        <v>0</v>
      </c>
    </row>
    <row r="541" spans="1:49" ht="19.5" hidden="1" thickBot="1">
      <c r="A541" s="337" t="s">
        <v>514</v>
      </c>
      <c r="B541" s="410" t="s">
        <v>515</v>
      </c>
      <c r="C541" s="1204">
        <f t="shared" si="212"/>
        <v>19</v>
      </c>
      <c r="D541" s="372">
        <f t="shared" si="212"/>
        <v>8</v>
      </c>
      <c r="E541" s="196">
        <f t="shared" si="212"/>
        <v>11</v>
      </c>
      <c r="F541" s="1247"/>
      <c r="G541" s="1247"/>
      <c r="H541" s="1247"/>
      <c r="I541" s="1246"/>
      <c r="J541" s="1246"/>
      <c r="K541" s="1246"/>
      <c r="L541" s="373">
        <f t="shared" ref="L541:AW541" si="220">L135-L338</f>
        <v>0</v>
      </c>
      <c r="M541" s="373">
        <f t="shared" si="220"/>
        <v>0</v>
      </c>
      <c r="N541" s="373">
        <f t="shared" si="220"/>
        <v>1</v>
      </c>
      <c r="O541" s="373">
        <f t="shared" si="220"/>
        <v>0</v>
      </c>
      <c r="P541" s="373">
        <f t="shared" si="220"/>
        <v>0</v>
      </c>
      <c r="Q541" s="373">
        <f t="shared" si="220"/>
        <v>0</v>
      </c>
      <c r="R541" s="373">
        <f t="shared" si="220"/>
        <v>3</v>
      </c>
      <c r="S541" s="373">
        <f t="shared" si="220"/>
        <v>2</v>
      </c>
      <c r="T541" s="373">
        <f t="shared" si="220"/>
        <v>0</v>
      </c>
      <c r="U541" s="373">
        <f t="shared" si="220"/>
        <v>1</v>
      </c>
      <c r="V541" s="373">
        <f t="shared" si="220"/>
        <v>0</v>
      </c>
      <c r="W541" s="373">
        <f t="shared" si="220"/>
        <v>0</v>
      </c>
      <c r="X541" s="373">
        <f t="shared" si="220"/>
        <v>0</v>
      </c>
      <c r="Y541" s="373">
        <f t="shared" si="220"/>
        <v>3</v>
      </c>
      <c r="Z541" s="373">
        <f t="shared" si="220"/>
        <v>0</v>
      </c>
      <c r="AA541" s="373">
        <f t="shared" si="220"/>
        <v>1</v>
      </c>
      <c r="AB541" s="373">
        <f t="shared" si="220"/>
        <v>0</v>
      </c>
      <c r="AC541" s="373">
        <f t="shared" si="220"/>
        <v>0</v>
      </c>
      <c r="AD541" s="373">
        <f t="shared" si="220"/>
        <v>0</v>
      </c>
      <c r="AE541" s="373">
        <f t="shared" si="220"/>
        <v>1</v>
      </c>
      <c r="AF541" s="373">
        <f t="shared" si="220"/>
        <v>0</v>
      </c>
      <c r="AG541" s="373">
        <f t="shared" si="220"/>
        <v>1</v>
      </c>
      <c r="AH541" s="373">
        <f t="shared" si="220"/>
        <v>0</v>
      </c>
      <c r="AI541" s="373">
        <f t="shared" si="220"/>
        <v>-1</v>
      </c>
      <c r="AJ541" s="373">
        <f t="shared" si="220"/>
        <v>0</v>
      </c>
      <c r="AK541" s="373">
        <f t="shared" si="220"/>
        <v>0</v>
      </c>
      <c r="AL541" s="373">
        <f t="shared" si="220"/>
        <v>2</v>
      </c>
      <c r="AM541" s="373">
        <f t="shared" si="220"/>
        <v>2</v>
      </c>
      <c r="AN541" s="373">
        <f t="shared" si="220"/>
        <v>-1</v>
      </c>
      <c r="AO541" s="373">
        <f t="shared" si="220"/>
        <v>2</v>
      </c>
      <c r="AP541" s="373">
        <f t="shared" si="220"/>
        <v>0</v>
      </c>
      <c r="AQ541" s="373">
        <f t="shared" si="220"/>
        <v>-1</v>
      </c>
      <c r="AR541" s="373">
        <f t="shared" si="220"/>
        <v>3</v>
      </c>
      <c r="AS541" s="373">
        <f t="shared" si="220"/>
        <v>0</v>
      </c>
      <c r="AT541" s="373">
        <f t="shared" si="220"/>
        <v>0</v>
      </c>
      <c r="AU541" s="373">
        <f t="shared" si="220"/>
        <v>0</v>
      </c>
      <c r="AV541" s="373">
        <f t="shared" si="220"/>
        <v>0</v>
      </c>
      <c r="AW541" s="373">
        <f t="shared" si="220"/>
        <v>0</v>
      </c>
    </row>
    <row r="542" spans="1:49" ht="19.5" hidden="1" thickBot="1">
      <c r="A542" s="337" t="s">
        <v>516</v>
      </c>
      <c r="B542" s="410" t="s">
        <v>517</v>
      </c>
      <c r="C542" s="1204">
        <f t="shared" si="212"/>
        <v>2</v>
      </c>
      <c r="D542" s="372">
        <f t="shared" si="212"/>
        <v>1</v>
      </c>
      <c r="E542" s="196">
        <f t="shared" si="212"/>
        <v>1</v>
      </c>
      <c r="F542" s="1247"/>
      <c r="G542" s="1247"/>
      <c r="H542" s="1247"/>
      <c r="I542" s="1246"/>
      <c r="J542" s="1246"/>
      <c r="K542" s="1246"/>
      <c r="L542" s="373">
        <f t="shared" ref="L542:AW542" si="221">L136-L339</f>
        <v>0</v>
      </c>
      <c r="M542" s="373">
        <f t="shared" si="221"/>
        <v>0</v>
      </c>
      <c r="N542" s="373">
        <f t="shared" si="221"/>
        <v>0</v>
      </c>
      <c r="O542" s="373">
        <f t="shared" si="221"/>
        <v>1</v>
      </c>
      <c r="P542" s="373">
        <f t="shared" si="221"/>
        <v>0</v>
      </c>
      <c r="Q542" s="373">
        <f t="shared" si="221"/>
        <v>-1</v>
      </c>
      <c r="R542" s="373">
        <f t="shared" si="221"/>
        <v>0</v>
      </c>
      <c r="S542" s="373">
        <f t="shared" si="221"/>
        <v>0</v>
      </c>
      <c r="T542" s="373">
        <f t="shared" si="221"/>
        <v>0</v>
      </c>
      <c r="U542" s="373">
        <f t="shared" si="221"/>
        <v>-1</v>
      </c>
      <c r="V542" s="373">
        <f t="shared" si="221"/>
        <v>0</v>
      </c>
      <c r="W542" s="373">
        <f t="shared" si="221"/>
        <v>0</v>
      </c>
      <c r="X542" s="373">
        <f t="shared" si="221"/>
        <v>0</v>
      </c>
      <c r="Y542" s="373">
        <f t="shared" si="221"/>
        <v>1</v>
      </c>
      <c r="Z542" s="373">
        <f t="shared" si="221"/>
        <v>0</v>
      </c>
      <c r="AA542" s="373">
        <f t="shared" si="221"/>
        <v>0</v>
      </c>
      <c r="AB542" s="373">
        <f t="shared" si="221"/>
        <v>0</v>
      </c>
      <c r="AC542" s="373">
        <f t="shared" si="221"/>
        <v>0</v>
      </c>
      <c r="AD542" s="373">
        <f t="shared" si="221"/>
        <v>0</v>
      </c>
      <c r="AE542" s="373">
        <f t="shared" si="221"/>
        <v>0</v>
      </c>
      <c r="AF542" s="373">
        <f t="shared" si="221"/>
        <v>0</v>
      </c>
      <c r="AG542" s="373">
        <f t="shared" si="221"/>
        <v>1</v>
      </c>
      <c r="AH542" s="373">
        <f t="shared" si="221"/>
        <v>0</v>
      </c>
      <c r="AI542" s="373">
        <f t="shared" si="221"/>
        <v>0</v>
      </c>
      <c r="AJ542" s="373">
        <f t="shared" si="221"/>
        <v>0</v>
      </c>
      <c r="AK542" s="373">
        <f t="shared" si="221"/>
        <v>0</v>
      </c>
      <c r="AL542" s="373">
        <f t="shared" si="221"/>
        <v>0</v>
      </c>
      <c r="AM542" s="373">
        <f t="shared" si="221"/>
        <v>0</v>
      </c>
      <c r="AN542" s="373">
        <f t="shared" si="221"/>
        <v>0</v>
      </c>
      <c r="AO542" s="373">
        <f t="shared" si="221"/>
        <v>0</v>
      </c>
      <c r="AP542" s="373">
        <f t="shared" si="221"/>
        <v>0</v>
      </c>
      <c r="AQ542" s="373">
        <f t="shared" si="221"/>
        <v>0</v>
      </c>
      <c r="AR542" s="373">
        <f t="shared" si="221"/>
        <v>1</v>
      </c>
      <c r="AS542" s="373">
        <f t="shared" si="221"/>
        <v>0</v>
      </c>
      <c r="AT542" s="373">
        <f t="shared" si="221"/>
        <v>-1</v>
      </c>
      <c r="AU542" s="373">
        <f t="shared" si="221"/>
        <v>0</v>
      </c>
      <c r="AV542" s="373">
        <f t="shared" si="221"/>
        <v>1</v>
      </c>
      <c r="AW542" s="373">
        <f t="shared" si="221"/>
        <v>0</v>
      </c>
    </row>
    <row r="543" spans="1:49" ht="19.5" hidden="1" thickBot="1">
      <c r="A543" s="337" t="s">
        <v>518</v>
      </c>
      <c r="B543" s="410" t="s">
        <v>519</v>
      </c>
      <c r="C543" s="1204">
        <f t="shared" si="212"/>
        <v>1</v>
      </c>
      <c r="D543" s="372">
        <f t="shared" si="212"/>
        <v>1</v>
      </c>
      <c r="E543" s="196">
        <f t="shared" si="212"/>
        <v>0</v>
      </c>
      <c r="F543" s="1247"/>
      <c r="G543" s="1247"/>
      <c r="H543" s="1247"/>
      <c r="I543" s="1246"/>
      <c r="J543" s="1246"/>
      <c r="K543" s="1246"/>
      <c r="L543" s="373">
        <f t="shared" ref="L543:AW543" si="222">L137-L340</f>
        <v>0</v>
      </c>
      <c r="M543" s="373">
        <f t="shared" si="222"/>
        <v>0</v>
      </c>
      <c r="N543" s="373">
        <f t="shared" si="222"/>
        <v>0</v>
      </c>
      <c r="O543" s="373">
        <f t="shared" si="222"/>
        <v>1</v>
      </c>
      <c r="P543" s="373">
        <f t="shared" si="222"/>
        <v>0</v>
      </c>
      <c r="Q543" s="373">
        <f t="shared" si="222"/>
        <v>0</v>
      </c>
      <c r="R543" s="373">
        <f t="shared" si="222"/>
        <v>1</v>
      </c>
      <c r="S543" s="373">
        <f t="shared" si="222"/>
        <v>-1</v>
      </c>
      <c r="T543" s="373">
        <f t="shared" si="222"/>
        <v>0</v>
      </c>
      <c r="U543" s="373">
        <f t="shared" si="222"/>
        <v>0</v>
      </c>
      <c r="V543" s="373">
        <f t="shared" si="222"/>
        <v>0</v>
      </c>
      <c r="W543" s="373">
        <f t="shared" si="222"/>
        <v>1</v>
      </c>
      <c r="X543" s="373">
        <f t="shared" si="222"/>
        <v>0</v>
      </c>
      <c r="Y543" s="373">
        <f t="shared" si="222"/>
        <v>6</v>
      </c>
      <c r="Z543" s="373">
        <f t="shared" si="222"/>
        <v>0</v>
      </c>
      <c r="AA543" s="373">
        <f t="shared" si="222"/>
        <v>-3</v>
      </c>
      <c r="AB543" s="373">
        <f t="shared" si="222"/>
        <v>0</v>
      </c>
      <c r="AC543" s="373">
        <f t="shared" si="222"/>
        <v>0</v>
      </c>
      <c r="AD543" s="373">
        <f t="shared" si="222"/>
        <v>0</v>
      </c>
      <c r="AE543" s="373">
        <f t="shared" si="222"/>
        <v>-1</v>
      </c>
      <c r="AF543" s="373">
        <f t="shared" si="222"/>
        <v>0</v>
      </c>
      <c r="AG543" s="373">
        <f t="shared" si="222"/>
        <v>0</v>
      </c>
      <c r="AH543" s="373">
        <f t="shared" si="222"/>
        <v>0</v>
      </c>
      <c r="AI543" s="373">
        <f t="shared" si="222"/>
        <v>0</v>
      </c>
      <c r="AJ543" s="373">
        <f t="shared" si="222"/>
        <v>0</v>
      </c>
      <c r="AK543" s="373">
        <f t="shared" si="222"/>
        <v>-2</v>
      </c>
      <c r="AL543" s="373">
        <f t="shared" si="222"/>
        <v>0</v>
      </c>
      <c r="AM543" s="373">
        <f t="shared" si="222"/>
        <v>-1</v>
      </c>
      <c r="AN543" s="373">
        <f t="shared" si="222"/>
        <v>0</v>
      </c>
      <c r="AO543" s="373">
        <f t="shared" si="222"/>
        <v>0</v>
      </c>
      <c r="AP543" s="373">
        <f t="shared" si="222"/>
        <v>0</v>
      </c>
      <c r="AQ543" s="373">
        <f t="shared" si="222"/>
        <v>0</v>
      </c>
      <c r="AR543" s="373">
        <f t="shared" si="222"/>
        <v>0</v>
      </c>
      <c r="AS543" s="373">
        <f t="shared" si="222"/>
        <v>0</v>
      </c>
      <c r="AT543" s="373">
        <f t="shared" si="222"/>
        <v>0</v>
      </c>
      <c r="AU543" s="373">
        <f t="shared" si="222"/>
        <v>0</v>
      </c>
      <c r="AV543" s="373">
        <f t="shared" si="222"/>
        <v>0</v>
      </c>
      <c r="AW543" s="373">
        <f t="shared" si="222"/>
        <v>0</v>
      </c>
    </row>
    <row r="544" spans="1:49" ht="19.5" hidden="1" thickBot="1">
      <c r="A544" s="337" t="s">
        <v>520</v>
      </c>
      <c r="B544" s="410" t="s">
        <v>521</v>
      </c>
      <c r="C544" s="1204">
        <f t="shared" si="212"/>
        <v>2</v>
      </c>
      <c r="D544" s="372">
        <f t="shared" si="212"/>
        <v>1</v>
      </c>
      <c r="E544" s="196">
        <f t="shared" si="212"/>
        <v>1</v>
      </c>
      <c r="F544" s="1247"/>
      <c r="G544" s="1247"/>
      <c r="H544" s="1247"/>
      <c r="I544" s="1246"/>
      <c r="J544" s="1246"/>
      <c r="K544" s="1246"/>
      <c r="L544" s="373">
        <f t="shared" ref="L544:AW544" si="223">L138-L341</f>
        <v>0</v>
      </c>
      <c r="M544" s="373">
        <f t="shared" si="223"/>
        <v>0</v>
      </c>
      <c r="N544" s="373">
        <f t="shared" si="223"/>
        <v>0</v>
      </c>
      <c r="O544" s="373">
        <f t="shared" si="223"/>
        <v>0</v>
      </c>
      <c r="P544" s="373">
        <f t="shared" si="223"/>
        <v>0</v>
      </c>
      <c r="Q544" s="373">
        <f t="shared" si="223"/>
        <v>1</v>
      </c>
      <c r="R544" s="373">
        <f t="shared" si="223"/>
        <v>0</v>
      </c>
      <c r="S544" s="373">
        <f t="shared" si="223"/>
        <v>0</v>
      </c>
      <c r="T544" s="373">
        <f t="shared" si="223"/>
        <v>0</v>
      </c>
      <c r="U544" s="373">
        <f t="shared" si="223"/>
        <v>2</v>
      </c>
      <c r="V544" s="373">
        <f t="shared" si="223"/>
        <v>0</v>
      </c>
      <c r="W544" s="373">
        <f t="shared" si="223"/>
        <v>2</v>
      </c>
      <c r="X544" s="373">
        <f t="shared" si="223"/>
        <v>0</v>
      </c>
      <c r="Y544" s="373">
        <f t="shared" si="223"/>
        <v>-2</v>
      </c>
      <c r="Z544" s="373">
        <f t="shared" si="223"/>
        <v>-1</v>
      </c>
      <c r="AA544" s="373">
        <f t="shared" si="223"/>
        <v>-2</v>
      </c>
      <c r="AB544" s="373">
        <f t="shared" si="223"/>
        <v>0</v>
      </c>
      <c r="AC544" s="373">
        <f t="shared" si="223"/>
        <v>0</v>
      </c>
      <c r="AD544" s="373">
        <f t="shared" si="223"/>
        <v>0</v>
      </c>
      <c r="AE544" s="373">
        <f t="shared" si="223"/>
        <v>1</v>
      </c>
      <c r="AF544" s="373">
        <f t="shared" si="223"/>
        <v>0</v>
      </c>
      <c r="AG544" s="373">
        <f t="shared" si="223"/>
        <v>0</v>
      </c>
      <c r="AH544" s="373">
        <f t="shared" si="223"/>
        <v>0</v>
      </c>
      <c r="AI544" s="373">
        <f t="shared" si="223"/>
        <v>0</v>
      </c>
      <c r="AJ544" s="373">
        <f t="shared" si="223"/>
        <v>0</v>
      </c>
      <c r="AK544" s="373">
        <f t="shared" si="223"/>
        <v>0</v>
      </c>
      <c r="AL544" s="373">
        <f t="shared" si="223"/>
        <v>0</v>
      </c>
      <c r="AM544" s="373">
        <f t="shared" si="223"/>
        <v>-1</v>
      </c>
      <c r="AN544" s="373">
        <f t="shared" si="223"/>
        <v>1</v>
      </c>
      <c r="AO544" s="373">
        <f t="shared" si="223"/>
        <v>0</v>
      </c>
      <c r="AP544" s="373">
        <f t="shared" si="223"/>
        <v>0</v>
      </c>
      <c r="AQ544" s="373">
        <f t="shared" si="223"/>
        <v>0</v>
      </c>
      <c r="AR544" s="373">
        <f t="shared" si="223"/>
        <v>0</v>
      </c>
      <c r="AS544" s="373">
        <f t="shared" si="223"/>
        <v>0</v>
      </c>
      <c r="AT544" s="373">
        <f t="shared" si="223"/>
        <v>1</v>
      </c>
      <c r="AU544" s="373">
        <f t="shared" si="223"/>
        <v>0</v>
      </c>
      <c r="AV544" s="373">
        <f t="shared" si="223"/>
        <v>0</v>
      </c>
      <c r="AW544" s="373">
        <f t="shared" si="223"/>
        <v>0</v>
      </c>
    </row>
    <row r="545" spans="1:49" ht="19.5" hidden="1" thickBot="1">
      <c r="A545" s="337" t="s">
        <v>522</v>
      </c>
      <c r="B545" s="410" t="s">
        <v>523</v>
      </c>
      <c r="C545" s="1204">
        <f t="shared" si="212"/>
        <v>12</v>
      </c>
      <c r="D545" s="372">
        <f t="shared" si="212"/>
        <v>6</v>
      </c>
      <c r="E545" s="196">
        <f t="shared" si="212"/>
        <v>6</v>
      </c>
      <c r="F545" s="1247"/>
      <c r="G545" s="1247"/>
      <c r="H545" s="1247"/>
      <c r="I545" s="1246"/>
      <c r="J545" s="1246"/>
      <c r="K545" s="1246"/>
      <c r="L545" s="373">
        <f t="shared" ref="L545:AW545" si="224">L139-L342</f>
        <v>0</v>
      </c>
      <c r="M545" s="373">
        <f t="shared" si="224"/>
        <v>-1</v>
      </c>
      <c r="N545" s="373">
        <f t="shared" si="224"/>
        <v>-1</v>
      </c>
      <c r="O545" s="373">
        <f t="shared" si="224"/>
        <v>0</v>
      </c>
      <c r="P545" s="373">
        <f t="shared" si="224"/>
        <v>0</v>
      </c>
      <c r="Q545" s="373">
        <f t="shared" si="224"/>
        <v>0</v>
      </c>
      <c r="R545" s="373">
        <f t="shared" si="224"/>
        <v>1</v>
      </c>
      <c r="S545" s="373">
        <f t="shared" si="224"/>
        <v>2</v>
      </c>
      <c r="T545" s="373">
        <f t="shared" si="224"/>
        <v>0</v>
      </c>
      <c r="U545" s="373">
        <f t="shared" si="224"/>
        <v>0</v>
      </c>
      <c r="V545" s="373">
        <f t="shared" si="224"/>
        <v>0</v>
      </c>
      <c r="W545" s="373">
        <f t="shared" si="224"/>
        <v>2</v>
      </c>
      <c r="X545" s="373">
        <f t="shared" si="224"/>
        <v>0</v>
      </c>
      <c r="Y545" s="373">
        <f t="shared" si="224"/>
        <v>-2</v>
      </c>
      <c r="Z545" s="373">
        <f t="shared" si="224"/>
        <v>0</v>
      </c>
      <c r="AA545" s="373">
        <f t="shared" si="224"/>
        <v>5</v>
      </c>
      <c r="AB545" s="373">
        <f t="shared" si="224"/>
        <v>0</v>
      </c>
      <c r="AC545" s="373">
        <f t="shared" si="224"/>
        <v>0</v>
      </c>
      <c r="AD545" s="373">
        <f t="shared" si="224"/>
        <v>0</v>
      </c>
      <c r="AE545" s="373">
        <f t="shared" si="224"/>
        <v>0</v>
      </c>
      <c r="AF545" s="373">
        <f t="shared" si="224"/>
        <v>0</v>
      </c>
      <c r="AG545" s="373">
        <f t="shared" si="224"/>
        <v>0</v>
      </c>
      <c r="AH545" s="373">
        <f t="shared" si="224"/>
        <v>0</v>
      </c>
      <c r="AI545" s="373">
        <f t="shared" si="224"/>
        <v>0</v>
      </c>
      <c r="AJ545" s="373">
        <f t="shared" si="224"/>
        <v>0</v>
      </c>
      <c r="AK545" s="373">
        <f t="shared" si="224"/>
        <v>0</v>
      </c>
      <c r="AL545" s="373">
        <f t="shared" si="224"/>
        <v>2</v>
      </c>
      <c r="AM545" s="373">
        <f t="shared" si="224"/>
        <v>0</v>
      </c>
      <c r="AN545" s="373">
        <f t="shared" si="224"/>
        <v>0</v>
      </c>
      <c r="AO545" s="373">
        <f t="shared" si="224"/>
        <v>2</v>
      </c>
      <c r="AP545" s="373">
        <f t="shared" si="224"/>
        <v>0</v>
      </c>
      <c r="AQ545" s="373">
        <f t="shared" si="224"/>
        <v>-1</v>
      </c>
      <c r="AR545" s="373">
        <f t="shared" si="224"/>
        <v>3</v>
      </c>
      <c r="AS545" s="373">
        <f t="shared" si="224"/>
        <v>0</v>
      </c>
      <c r="AT545" s="373">
        <f t="shared" si="224"/>
        <v>0</v>
      </c>
      <c r="AU545" s="373">
        <f t="shared" si="224"/>
        <v>-1</v>
      </c>
      <c r="AV545" s="373">
        <f t="shared" si="224"/>
        <v>1</v>
      </c>
      <c r="AW545" s="373">
        <f t="shared" si="224"/>
        <v>0</v>
      </c>
    </row>
    <row r="546" spans="1:49" ht="19.5" hidden="1" thickBot="1">
      <c r="A546" s="405">
        <v>11</v>
      </c>
      <c r="B546" s="393" t="s">
        <v>524</v>
      </c>
      <c r="C546" s="1204">
        <f t="shared" si="212"/>
        <v>4</v>
      </c>
      <c r="D546" s="197">
        <f t="shared" si="212"/>
        <v>-1</v>
      </c>
      <c r="E546" s="197">
        <f t="shared" si="212"/>
        <v>5</v>
      </c>
      <c r="F546" s="1247"/>
      <c r="G546" s="1247"/>
      <c r="H546" s="1247"/>
      <c r="I546" s="1245"/>
      <c r="J546" s="1246"/>
      <c r="K546" s="1246"/>
      <c r="L546" s="396">
        <f t="shared" ref="L546:AW546" si="225">L140-L343</f>
        <v>0</v>
      </c>
      <c r="M546" s="396">
        <f t="shared" si="225"/>
        <v>0</v>
      </c>
      <c r="N546" s="396">
        <f t="shared" si="225"/>
        <v>-1</v>
      </c>
      <c r="O546" s="396">
        <f t="shared" si="225"/>
        <v>2</v>
      </c>
      <c r="P546" s="396">
        <f t="shared" si="225"/>
        <v>0</v>
      </c>
      <c r="Q546" s="396">
        <f t="shared" si="225"/>
        <v>0</v>
      </c>
      <c r="R546" s="396">
        <f t="shared" si="225"/>
        <v>0</v>
      </c>
      <c r="S546" s="396">
        <f t="shared" si="225"/>
        <v>1</v>
      </c>
      <c r="T546" s="396">
        <f t="shared" si="225"/>
        <v>0</v>
      </c>
      <c r="U546" s="396">
        <f t="shared" si="225"/>
        <v>0</v>
      </c>
      <c r="V546" s="396">
        <f t="shared" si="225"/>
        <v>0</v>
      </c>
      <c r="W546" s="396">
        <f t="shared" si="225"/>
        <v>0</v>
      </c>
      <c r="X546" s="396">
        <f t="shared" si="225"/>
        <v>0</v>
      </c>
      <c r="Y546" s="396">
        <f t="shared" si="225"/>
        <v>0</v>
      </c>
      <c r="Z546" s="396">
        <f t="shared" si="225"/>
        <v>0</v>
      </c>
      <c r="AA546" s="396">
        <f t="shared" si="225"/>
        <v>0</v>
      </c>
      <c r="AB546" s="396">
        <f t="shared" si="225"/>
        <v>0</v>
      </c>
      <c r="AC546" s="396">
        <f t="shared" si="225"/>
        <v>0</v>
      </c>
      <c r="AD546" s="396">
        <f t="shared" si="225"/>
        <v>0</v>
      </c>
      <c r="AE546" s="396">
        <f t="shared" si="225"/>
        <v>0</v>
      </c>
      <c r="AF546" s="396">
        <f t="shared" si="225"/>
        <v>0</v>
      </c>
      <c r="AG546" s="396">
        <f t="shared" si="225"/>
        <v>0</v>
      </c>
      <c r="AH546" s="396">
        <f t="shared" si="225"/>
        <v>0</v>
      </c>
      <c r="AI546" s="396">
        <f t="shared" si="225"/>
        <v>0</v>
      </c>
      <c r="AJ546" s="396">
        <f t="shared" si="225"/>
        <v>0</v>
      </c>
      <c r="AK546" s="396">
        <f t="shared" si="225"/>
        <v>3</v>
      </c>
      <c r="AL546" s="396">
        <f t="shared" si="225"/>
        <v>0</v>
      </c>
      <c r="AM546" s="396">
        <f t="shared" si="225"/>
        <v>0</v>
      </c>
      <c r="AN546" s="396">
        <f t="shared" si="225"/>
        <v>0</v>
      </c>
      <c r="AO546" s="396">
        <f t="shared" si="225"/>
        <v>0</v>
      </c>
      <c r="AP546" s="396">
        <f t="shared" si="225"/>
        <v>0</v>
      </c>
      <c r="AQ546" s="396">
        <f t="shared" si="225"/>
        <v>0</v>
      </c>
      <c r="AR546" s="396">
        <f t="shared" si="225"/>
        <v>0</v>
      </c>
      <c r="AS546" s="396">
        <f t="shared" si="225"/>
        <v>0</v>
      </c>
      <c r="AT546" s="396">
        <f t="shared" si="225"/>
        <v>0</v>
      </c>
      <c r="AU546" s="396">
        <f t="shared" si="225"/>
        <v>-1</v>
      </c>
      <c r="AV546" s="396">
        <f t="shared" si="225"/>
        <v>0</v>
      </c>
      <c r="AW546" s="396">
        <f t="shared" si="225"/>
        <v>0</v>
      </c>
    </row>
    <row r="547" spans="1:49" ht="19.5" hidden="1" thickBot="1">
      <c r="A547" s="337" t="s">
        <v>525</v>
      </c>
      <c r="B547" s="410" t="s">
        <v>511</v>
      </c>
      <c r="C547" s="1204">
        <f t="shared" si="212"/>
        <v>0</v>
      </c>
      <c r="D547" s="372">
        <f t="shared" si="212"/>
        <v>0</v>
      </c>
      <c r="E547" s="196">
        <f t="shared" si="212"/>
        <v>0</v>
      </c>
      <c r="F547" s="1247"/>
      <c r="G547" s="1247"/>
      <c r="H547" s="1247"/>
      <c r="I547" s="1246"/>
      <c r="J547" s="1246"/>
      <c r="K547" s="1246"/>
      <c r="L547" s="373">
        <f t="shared" ref="L547:AW547" si="226">L141-L344</f>
        <v>0</v>
      </c>
      <c r="M547" s="373">
        <f t="shared" si="226"/>
        <v>0</v>
      </c>
      <c r="N547" s="373">
        <f t="shared" si="226"/>
        <v>0</v>
      </c>
      <c r="O547" s="373">
        <f t="shared" si="226"/>
        <v>0</v>
      </c>
      <c r="P547" s="373">
        <f t="shared" si="226"/>
        <v>0</v>
      </c>
      <c r="Q547" s="373">
        <f t="shared" si="226"/>
        <v>0</v>
      </c>
      <c r="R547" s="373">
        <f t="shared" si="226"/>
        <v>0</v>
      </c>
      <c r="S547" s="373">
        <f t="shared" si="226"/>
        <v>0</v>
      </c>
      <c r="T547" s="373">
        <f t="shared" si="226"/>
        <v>0</v>
      </c>
      <c r="U547" s="373">
        <f t="shared" si="226"/>
        <v>0</v>
      </c>
      <c r="V547" s="373">
        <f t="shared" si="226"/>
        <v>0</v>
      </c>
      <c r="W547" s="373">
        <f t="shared" si="226"/>
        <v>0</v>
      </c>
      <c r="X547" s="373">
        <f t="shared" si="226"/>
        <v>0</v>
      </c>
      <c r="Y547" s="373">
        <f t="shared" si="226"/>
        <v>0</v>
      </c>
      <c r="Z547" s="373">
        <f t="shared" si="226"/>
        <v>0</v>
      </c>
      <c r="AA547" s="373">
        <f t="shared" si="226"/>
        <v>0</v>
      </c>
      <c r="AB547" s="373">
        <f t="shared" si="226"/>
        <v>0</v>
      </c>
      <c r="AC547" s="373">
        <f t="shared" si="226"/>
        <v>0</v>
      </c>
      <c r="AD547" s="373">
        <f t="shared" si="226"/>
        <v>0</v>
      </c>
      <c r="AE547" s="373">
        <f t="shared" si="226"/>
        <v>0</v>
      </c>
      <c r="AF547" s="373">
        <f t="shared" si="226"/>
        <v>0</v>
      </c>
      <c r="AG547" s="373">
        <f t="shared" si="226"/>
        <v>0</v>
      </c>
      <c r="AH547" s="373">
        <f t="shared" si="226"/>
        <v>0</v>
      </c>
      <c r="AI547" s="373">
        <f t="shared" si="226"/>
        <v>0</v>
      </c>
      <c r="AJ547" s="373">
        <f t="shared" si="226"/>
        <v>0</v>
      </c>
      <c r="AK547" s="373">
        <f t="shared" si="226"/>
        <v>0</v>
      </c>
      <c r="AL547" s="373">
        <f t="shared" si="226"/>
        <v>0</v>
      </c>
      <c r="AM547" s="373">
        <f t="shared" si="226"/>
        <v>0</v>
      </c>
      <c r="AN547" s="373">
        <f t="shared" si="226"/>
        <v>0</v>
      </c>
      <c r="AO547" s="373">
        <f t="shared" si="226"/>
        <v>0</v>
      </c>
      <c r="AP547" s="373">
        <f t="shared" si="226"/>
        <v>0</v>
      </c>
      <c r="AQ547" s="373">
        <f t="shared" si="226"/>
        <v>0</v>
      </c>
      <c r="AR547" s="373">
        <f t="shared" si="226"/>
        <v>0</v>
      </c>
      <c r="AS547" s="373">
        <f t="shared" si="226"/>
        <v>0</v>
      </c>
      <c r="AT547" s="373">
        <f t="shared" si="226"/>
        <v>0</v>
      </c>
      <c r="AU547" s="373">
        <f t="shared" si="226"/>
        <v>0</v>
      </c>
      <c r="AV547" s="373">
        <f t="shared" si="226"/>
        <v>0</v>
      </c>
      <c r="AW547" s="373">
        <f t="shared" si="226"/>
        <v>0</v>
      </c>
    </row>
    <row r="548" spans="1:49" ht="19.5" hidden="1" thickBot="1">
      <c r="A548" s="337" t="s">
        <v>526</v>
      </c>
      <c r="B548" s="410" t="s">
        <v>513</v>
      </c>
      <c r="C548" s="1204">
        <f t="shared" si="212"/>
        <v>3</v>
      </c>
      <c r="D548" s="372">
        <f t="shared" si="212"/>
        <v>0</v>
      </c>
      <c r="E548" s="196">
        <f t="shared" si="212"/>
        <v>3</v>
      </c>
      <c r="F548" s="1247"/>
      <c r="G548" s="1247"/>
      <c r="H548" s="1247"/>
      <c r="I548" s="1246"/>
      <c r="J548" s="1246"/>
      <c r="K548" s="1246"/>
      <c r="L548" s="373">
        <f t="shared" ref="L548:AW548" si="227">L142-L345</f>
        <v>0</v>
      </c>
      <c r="M548" s="373">
        <f t="shared" si="227"/>
        <v>0</v>
      </c>
      <c r="N548" s="373">
        <f t="shared" si="227"/>
        <v>0</v>
      </c>
      <c r="O548" s="373">
        <f t="shared" si="227"/>
        <v>0</v>
      </c>
      <c r="P548" s="373">
        <f t="shared" si="227"/>
        <v>0</v>
      </c>
      <c r="Q548" s="373">
        <f t="shared" si="227"/>
        <v>0</v>
      </c>
      <c r="R548" s="373">
        <f t="shared" si="227"/>
        <v>0</v>
      </c>
      <c r="S548" s="373">
        <f t="shared" si="227"/>
        <v>0</v>
      </c>
      <c r="T548" s="373">
        <f t="shared" si="227"/>
        <v>0</v>
      </c>
      <c r="U548" s="373">
        <f t="shared" si="227"/>
        <v>0</v>
      </c>
      <c r="V548" s="373">
        <f t="shared" si="227"/>
        <v>0</v>
      </c>
      <c r="W548" s="373">
        <f t="shared" si="227"/>
        <v>0</v>
      </c>
      <c r="X548" s="373">
        <f t="shared" si="227"/>
        <v>0</v>
      </c>
      <c r="Y548" s="373">
        <f t="shared" si="227"/>
        <v>0</v>
      </c>
      <c r="Z548" s="373">
        <f t="shared" si="227"/>
        <v>0</v>
      </c>
      <c r="AA548" s="373">
        <f t="shared" si="227"/>
        <v>0</v>
      </c>
      <c r="AB548" s="373">
        <f t="shared" si="227"/>
        <v>0</v>
      </c>
      <c r="AC548" s="373">
        <f t="shared" si="227"/>
        <v>0</v>
      </c>
      <c r="AD548" s="373">
        <f t="shared" si="227"/>
        <v>0</v>
      </c>
      <c r="AE548" s="373">
        <f t="shared" si="227"/>
        <v>0</v>
      </c>
      <c r="AF548" s="373">
        <f t="shared" si="227"/>
        <v>0</v>
      </c>
      <c r="AG548" s="373">
        <f t="shared" si="227"/>
        <v>0</v>
      </c>
      <c r="AH548" s="373">
        <f t="shared" si="227"/>
        <v>0</v>
      </c>
      <c r="AI548" s="373">
        <f t="shared" si="227"/>
        <v>0</v>
      </c>
      <c r="AJ548" s="373">
        <f t="shared" si="227"/>
        <v>0</v>
      </c>
      <c r="AK548" s="373">
        <f t="shared" si="227"/>
        <v>3</v>
      </c>
      <c r="AL548" s="373">
        <f t="shared" si="227"/>
        <v>0</v>
      </c>
      <c r="AM548" s="373">
        <f t="shared" si="227"/>
        <v>0</v>
      </c>
      <c r="AN548" s="373">
        <f t="shared" si="227"/>
        <v>0</v>
      </c>
      <c r="AO548" s="373">
        <f t="shared" si="227"/>
        <v>0</v>
      </c>
      <c r="AP548" s="373">
        <f t="shared" si="227"/>
        <v>0</v>
      </c>
      <c r="AQ548" s="373">
        <f t="shared" si="227"/>
        <v>0</v>
      </c>
      <c r="AR548" s="373">
        <f t="shared" si="227"/>
        <v>0</v>
      </c>
      <c r="AS548" s="373">
        <f t="shared" si="227"/>
        <v>0</v>
      </c>
      <c r="AT548" s="373">
        <f t="shared" si="227"/>
        <v>0</v>
      </c>
      <c r="AU548" s="373">
        <f t="shared" si="227"/>
        <v>0</v>
      </c>
      <c r="AV548" s="373">
        <f t="shared" si="227"/>
        <v>0</v>
      </c>
      <c r="AW548" s="373">
        <f t="shared" si="227"/>
        <v>0</v>
      </c>
    </row>
    <row r="549" spans="1:49" ht="19.5" hidden="1" thickBot="1">
      <c r="A549" s="337" t="s">
        <v>527</v>
      </c>
      <c r="B549" s="410" t="s">
        <v>515</v>
      </c>
      <c r="C549" s="1204">
        <f t="shared" si="212"/>
        <v>1</v>
      </c>
      <c r="D549" s="372">
        <f t="shared" si="212"/>
        <v>0</v>
      </c>
      <c r="E549" s="196">
        <f t="shared" si="212"/>
        <v>1</v>
      </c>
      <c r="F549" s="1247"/>
      <c r="G549" s="1247"/>
      <c r="H549" s="1247"/>
      <c r="I549" s="1246"/>
      <c r="J549" s="1246"/>
      <c r="K549" s="1246"/>
      <c r="L549" s="373">
        <f t="shared" ref="L549:AW549" si="228">L143-L346</f>
        <v>0</v>
      </c>
      <c r="M549" s="373">
        <f t="shared" si="228"/>
        <v>0</v>
      </c>
      <c r="N549" s="373">
        <f t="shared" si="228"/>
        <v>0</v>
      </c>
      <c r="O549" s="373">
        <f t="shared" si="228"/>
        <v>0</v>
      </c>
      <c r="P549" s="373">
        <f t="shared" si="228"/>
        <v>0</v>
      </c>
      <c r="Q549" s="373">
        <f t="shared" si="228"/>
        <v>0</v>
      </c>
      <c r="R549" s="373">
        <f t="shared" si="228"/>
        <v>0</v>
      </c>
      <c r="S549" s="373">
        <f t="shared" si="228"/>
        <v>1</v>
      </c>
      <c r="T549" s="373">
        <f t="shared" si="228"/>
        <v>0</v>
      </c>
      <c r="U549" s="373">
        <f t="shared" si="228"/>
        <v>0</v>
      </c>
      <c r="V549" s="373">
        <f t="shared" si="228"/>
        <v>0</v>
      </c>
      <c r="W549" s="373">
        <f t="shared" si="228"/>
        <v>0</v>
      </c>
      <c r="X549" s="373">
        <f t="shared" si="228"/>
        <v>0</v>
      </c>
      <c r="Y549" s="373">
        <f t="shared" si="228"/>
        <v>0</v>
      </c>
      <c r="Z549" s="373">
        <f t="shared" si="228"/>
        <v>0</v>
      </c>
      <c r="AA549" s="373">
        <f t="shared" si="228"/>
        <v>0</v>
      </c>
      <c r="AB549" s="373">
        <f t="shared" si="228"/>
        <v>0</v>
      </c>
      <c r="AC549" s="373">
        <f t="shared" si="228"/>
        <v>0</v>
      </c>
      <c r="AD549" s="373">
        <f t="shared" si="228"/>
        <v>0</v>
      </c>
      <c r="AE549" s="373">
        <f t="shared" si="228"/>
        <v>0</v>
      </c>
      <c r="AF549" s="373">
        <f t="shared" si="228"/>
        <v>0</v>
      </c>
      <c r="AG549" s="373">
        <f t="shared" si="228"/>
        <v>0</v>
      </c>
      <c r="AH549" s="373">
        <f t="shared" si="228"/>
        <v>0</v>
      </c>
      <c r="AI549" s="373">
        <f t="shared" si="228"/>
        <v>0</v>
      </c>
      <c r="AJ549" s="373">
        <f t="shared" si="228"/>
        <v>0</v>
      </c>
      <c r="AK549" s="373">
        <f t="shared" si="228"/>
        <v>0</v>
      </c>
      <c r="AL549" s="373">
        <f t="shared" si="228"/>
        <v>0</v>
      </c>
      <c r="AM549" s="373">
        <f t="shared" si="228"/>
        <v>0</v>
      </c>
      <c r="AN549" s="373">
        <f t="shared" si="228"/>
        <v>0</v>
      </c>
      <c r="AO549" s="373">
        <f t="shared" si="228"/>
        <v>0</v>
      </c>
      <c r="AP549" s="373">
        <f t="shared" si="228"/>
        <v>0</v>
      </c>
      <c r="AQ549" s="373">
        <f t="shared" si="228"/>
        <v>0</v>
      </c>
      <c r="AR549" s="373">
        <f t="shared" si="228"/>
        <v>0</v>
      </c>
      <c r="AS549" s="373">
        <f t="shared" si="228"/>
        <v>0</v>
      </c>
      <c r="AT549" s="373">
        <f t="shared" si="228"/>
        <v>0</v>
      </c>
      <c r="AU549" s="373">
        <f t="shared" si="228"/>
        <v>0</v>
      </c>
      <c r="AV549" s="373">
        <f t="shared" si="228"/>
        <v>0</v>
      </c>
      <c r="AW549" s="373">
        <f t="shared" si="228"/>
        <v>0</v>
      </c>
    </row>
    <row r="550" spans="1:49" ht="19.5" hidden="1" thickBot="1">
      <c r="A550" s="337" t="s">
        <v>528</v>
      </c>
      <c r="B550" s="410" t="s">
        <v>517</v>
      </c>
      <c r="C550" s="1204">
        <f t="shared" si="212"/>
        <v>2</v>
      </c>
      <c r="D550" s="372">
        <f t="shared" si="212"/>
        <v>0</v>
      </c>
      <c r="E550" s="196">
        <f t="shared" si="212"/>
        <v>2</v>
      </c>
      <c r="F550" s="1247"/>
      <c r="G550" s="1247"/>
      <c r="H550" s="1247"/>
      <c r="I550" s="1246"/>
      <c r="J550" s="1246"/>
      <c r="K550" s="1246"/>
      <c r="L550" s="373">
        <f t="shared" ref="L550:AW550" si="229">L144-L347</f>
        <v>0</v>
      </c>
      <c r="M550" s="373">
        <f t="shared" si="229"/>
        <v>0</v>
      </c>
      <c r="N550" s="373">
        <f t="shared" si="229"/>
        <v>0</v>
      </c>
      <c r="O550" s="373">
        <f t="shared" si="229"/>
        <v>2</v>
      </c>
      <c r="P550" s="373">
        <f t="shared" si="229"/>
        <v>0</v>
      </c>
      <c r="Q550" s="373">
        <f t="shared" si="229"/>
        <v>0</v>
      </c>
      <c r="R550" s="373">
        <f t="shared" si="229"/>
        <v>0</v>
      </c>
      <c r="S550" s="373">
        <f t="shared" si="229"/>
        <v>0</v>
      </c>
      <c r="T550" s="373">
        <f t="shared" si="229"/>
        <v>0</v>
      </c>
      <c r="U550" s="373">
        <f t="shared" si="229"/>
        <v>0</v>
      </c>
      <c r="V550" s="373">
        <f t="shared" si="229"/>
        <v>0</v>
      </c>
      <c r="W550" s="373">
        <f t="shared" si="229"/>
        <v>0</v>
      </c>
      <c r="X550" s="373">
        <f t="shared" si="229"/>
        <v>0</v>
      </c>
      <c r="Y550" s="373">
        <f t="shared" si="229"/>
        <v>0</v>
      </c>
      <c r="Z550" s="373">
        <f t="shared" si="229"/>
        <v>0</v>
      </c>
      <c r="AA550" s="373">
        <f t="shared" si="229"/>
        <v>0</v>
      </c>
      <c r="AB550" s="373">
        <f t="shared" si="229"/>
        <v>0</v>
      </c>
      <c r="AC550" s="373">
        <f t="shared" si="229"/>
        <v>0</v>
      </c>
      <c r="AD550" s="373">
        <f t="shared" si="229"/>
        <v>0</v>
      </c>
      <c r="AE550" s="373">
        <f t="shared" si="229"/>
        <v>0</v>
      </c>
      <c r="AF550" s="373">
        <f t="shared" si="229"/>
        <v>0</v>
      </c>
      <c r="AG550" s="373">
        <f t="shared" si="229"/>
        <v>0</v>
      </c>
      <c r="AH550" s="373">
        <f t="shared" si="229"/>
        <v>0</v>
      </c>
      <c r="AI550" s="373">
        <f t="shared" si="229"/>
        <v>0</v>
      </c>
      <c r="AJ550" s="373">
        <f t="shared" si="229"/>
        <v>0</v>
      </c>
      <c r="AK550" s="373">
        <f t="shared" si="229"/>
        <v>0</v>
      </c>
      <c r="AL550" s="373">
        <f t="shared" si="229"/>
        <v>0</v>
      </c>
      <c r="AM550" s="373">
        <f t="shared" si="229"/>
        <v>0</v>
      </c>
      <c r="AN550" s="373">
        <f t="shared" si="229"/>
        <v>0</v>
      </c>
      <c r="AO550" s="373">
        <f t="shared" si="229"/>
        <v>0</v>
      </c>
      <c r="AP550" s="373">
        <f t="shared" si="229"/>
        <v>0</v>
      </c>
      <c r="AQ550" s="373">
        <f t="shared" si="229"/>
        <v>0</v>
      </c>
      <c r="AR550" s="373">
        <f t="shared" si="229"/>
        <v>0</v>
      </c>
      <c r="AS550" s="373">
        <f t="shared" si="229"/>
        <v>0</v>
      </c>
      <c r="AT550" s="373">
        <f t="shared" si="229"/>
        <v>0</v>
      </c>
      <c r="AU550" s="373">
        <f t="shared" si="229"/>
        <v>0</v>
      </c>
      <c r="AV550" s="373">
        <f t="shared" si="229"/>
        <v>0</v>
      </c>
      <c r="AW550" s="373">
        <f t="shared" si="229"/>
        <v>0</v>
      </c>
    </row>
    <row r="551" spans="1:49" ht="19.5" hidden="1" thickBot="1">
      <c r="A551" s="337" t="s">
        <v>529</v>
      </c>
      <c r="B551" s="410" t="s">
        <v>519</v>
      </c>
      <c r="C551" s="1204">
        <f t="shared" si="212"/>
        <v>0</v>
      </c>
      <c r="D551" s="372">
        <f t="shared" si="212"/>
        <v>0</v>
      </c>
      <c r="E551" s="196">
        <f t="shared" si="212"/>
        <v>0</v>
      </c>
      <c r="F551" s="1247"/>
      <c r="G551" s="1247"/>
      <c r="H551" s="1247"/>
      <c r="I551" s="1246"/>
      <c r="J551" s="1246"/>
      <c r="K551" s="1246"/>
      <c r="L551" s="373">
        <f t="shared" ref="L551:AW551" si="230">L145-L348</f>
        <v>0</v>
      </c>
      <c r="M551" s="373">
        <f t="shared" si="230"/>
        <v>0</v>
      </c>
      <c r="N551" s="373">
        <f t="shared" si="230"/>
        <v>0</v>
      </c>
      <c r="O551" s="373">
        <f t="shared" si="230"/>
        <v>0</v>
      </c>
      <c r="P551" s="373">
        <f t="shared" si="230"/>
        <v>0</v>
      </c>
      <c r="Q551" s="373">
        <f t="shared" si="230"/>
        <v>0</v>
      </c>
      <c r="R551" s="373">
        <f t="shared" si="230"/>
        <v>0</v>
      </c>
      <c r="S551" s="373">
        <f t="shared" si="230"/>
        <v>0</v>
      </c>
      <c r="T551" s="373">
        <f t="shared" si="230"/>
        <v>0</v>
      </c>
      <c r="U551" s="373">
        <f t="shared" si="230"/>
        <v>0</v>
      </c>
      <c r="V551" s="373">
        <f t="shared" si="230"/>
        <v>0</v>
      </c>
      <c r="W551" s="373">
        <f t="shared" si="230"/>
        <v>0</v>
      </c>
      <c r="X551" s="373">
        <f t="shared" si="230"/>
        <v>0</v>
      </c>
      <c r="Y551" s="373">
        <f t="shared" si="230"/>
        <v>0</v>
      </c>
      <c r="Z551" s="373">
        <f t="shared" si="230"/>
        <v>0</v>
      </c>
      <c r="AA551" s="373">
        <f t="shared" si="230"/>
        <v>0</v>
      </c>
      <c r="AB551" s="373">
        <f t="shared" si="230"/>
        <v>0</v>
      </c>
      <c r="AC551" s="373">
        <f t="shared" si="230"/>
        <v>0</v>
      </c>
      <c r="AD551" s="373">
        <f t="shared" si="230"/>
        <v>0</v>
      </c>
      <c r="AE551" s="373">
        <f t="shared" si="230"/>
        <v>0</v>
      </c>
      <c r="AF551" s="373">
        <f t="shared" si="230"/>
        <v>0</v>
      </c>
      <c r="AG551" s="373">
        <f t="shared" si="230"/>
        <v>0</v>
      </c>
      <c r="AH551" s="373">
        <f t="shared" si="230"/>
        <v>0</v>
      </c>
      <c r="AI551" s="373">
        <f t="shared" si="230"/>
        <v>0</v>
      </c>
      <c r="AJ551" s="373">
        <f t="shared" si="230"/>
        <v>0</v>
      </c>
      <c r="AK551" s="373">
        <f t="shared" si="230"/>
        <v>0</v>
      </c>
      <c r="AL551" s="373">
        <f t="shared" si="230"/>
        <v>0</v>
      </c>
      <c r="AM551" s="373">
        <f t="shared" si="230"/>
        <v>0</v>
      </c>
      <c r="AN551" s="373">
        <f t="shared" si="230"/>
        <v>0</v>
      </c>
      <c r="AO551" s="373">
        <f t="shared" si="230"/>
        <v>0</v>
      </c>
      <c r="AP551" s="373">
        <f t="shared" si="230"/>
        <v>0</v>
      </c>
      <c r="AQ551" s="373">
        <f t="shared" si="230"/>
        <v>0</v>
      </c>
      <c r="AR551" s="373">
        <f t="shared" si="230"/>
        <v>0</v>
      </c>
      <c r="AS551" s="373">
        <f t="shared" si="230"/>
        <v>0</v>
      </c>
      <c r="AT551" s="373">
        <f t="shared" si="230"/>
        <v>0</v>
      </c>
      <c r="AU551" s="373">
        <f t="shared" si="230"/>
        <v>0</v>
      </c>
      <c r="AV551" s="373">
        <f t="shared" si="230"/>
        <v>0</v>
      </c>
      <c r="AW551" s="373">
        <f t="shared" si="230"/>
        <v>0</v>
      </c>
    </row>
    <row r="552" spans="1:49" ht="19.5" hidden="1" thickBot="1">
      <c r="A552" s="337" t="s">
        <v>530</v>
      </c>
      <c r="B552" s="410" t="s">
        <v>521</v>
      </c>
      <c r="C552" s="1204">
        <f t="shared" si="212"/>
        <v>0</v>
      </c>
      <c r="D552" s="372">
        <f t="shared" si="212"/>
        <v>0</v>
      </c>
      <c r="E552" s="196">
        <f t="shared" si="212"/>
        <v>0</v>
      </c>
      <c r="F552" s="1247"/>
      <c r="G552" s="1247"/>
      <c r="H552" s="1247"/>
      <c r="I552" s="1246"/>
      <c r="J552" s="1246"/>
      <c r="K552" s="1246"/>
      <c r="L552" s="373">
        <f t="shared" ref="L552:AW552" si="231">L146-L349</f>
        <v>0</v>
      </c>
      <c r="M552" s="373">
        <f t="shared" si="231"/>
        <v>0</v>
      </c>
      <c r="N552" s="373">
        <f t="shared" si="231"/>
        <v>0</v>
      </c>
      <c r="O552" s="373">
        <f t="shared" si="231"/>
        <v>0</v>
      </c>
      <c r="P552" s="373">
        <f t="shared" si="231"/>
        <v>0</v>
      </c>
      <c r="Q552" s="373">
        <f t="shared" si="231"/>
        <v>0</v>
      </c>
      <c r="R552" s="373">
        <f t="shared" si="231"/>
        <v>0</v>
      </c>
      <c r="S552" s="373">
        <f t="shared" si="231"/>
        <v>0</v>
      </c>
      <c r="T552" s="373">
        <f t="shared" si="231"/>
        <v>0</v>
      </c>
      <c r="U552" s="373">
        <f t="shared" si="231"/>
        <v>0</v>
      </c>
      <c r="V552" s="373">
        <f t="shared" si="231"/>
        <v>0</v>
      </c>
      <c r="W552" s="373">
        <f t="shared" si="231"/>
        <v>0</v>
      </c>
      <c r="X552" s="373">
        <f t="shared" si="231"/>
        <v>0</v>
      </c>
      <c r="Y552" s="373">
        <f t="shared" si="231"/>
        <v>0</v>
      </c>
      <c r="Z552" s="373">
        <f t="shared" si="231"/>
        <v>0</v>
      </c>
      <c r="AA552" s="373">
        <f t="shared" si="231"/>
        <v>0</v>
      </c>
      <c r="AB552" s="373">
        <f t="shared" si="231"/>
        <v>0</v>
      </c>
      <c r="AC552" s="373">
        <f t="shared" si="231"/>
        <v>0</v>
      </c>
      <c r="AD552" s="373">
        <f t="shared" si="231"/>
        <v>0</v>
      </c>
      <c r="AE552" s="373">
        <f t="shared" si="231"/>
        <v>0</v>
      </c>
      <c r="AF552" s="373">
        <f t="shared" si="231"/>
        <v>0</v>
      </c>
      <c r="AG552" s="373">
        <f t="shared" si="231"/>
        <v>0</v>
      </c>
      <c r="AH552" s="373">
        <f t="shared" si="231"/>
        <v>0</v>
      </c>
      <c r="AI552" s="373">
        <f t="shared" si="231"/>
        <v>0</v>
      </c>
      <c r="AJ552" s="373">
        <f t="shared" si="231"/>
        <v>0</v>
      </c>
      <c r="AK552" s="373">
        <f t="shared" si="231"/>
        <v>0</v>
      </c>
      <c r="AL552" s="373">
        <f t="shared" si="231"/>
        <v>0</v>
      </c>
      <c r="AM552" s="373">
        <f t="shared" si="231"/>
        <v>0</v>
      </c>
      <c r="AN552" s="373">
        <f t="shared" si="231"/>
        <v>0</v>
      </c>
      <c r="AO552" s="373">
        <f t="shared" si="231"/>
        <v>0</v>
      </c>
      <c r="AP552" s="373">
        <f t="shared" si="231"/>
        <v>0</v>
      </c>
      <c r="AQ552" s="373">
        <f t="shared" si="231"/>
        <v>0</v>
      </c>
      <c r="AR552" s="373">
        <f t="shared" si="231"/>
        <v>0</v>
      </c>
      <c r="AS552" s="373">
        <f t="shared" si="231"/>
        <v>0</v>
      </c>
      <c r="AT552" s="373">
        <f t="shared" si="231"/>
        <v>0</v>
      </c>
      <c r="AU552" s="373">
        <f t="shared" si="231"/>
        <v>0</v>
      </c>
      <c r="AV552" s="373">
        <f t="shared" si="231"/>
        <v>0</v>
      </c>
      <c r="AW552" s="373">
        <f t="shared" si="231"/>
        <v>0</v>
      </c>
    </row>
    <row r="553" spans="1:49" ht="19.5" hidden="1" thickBot="1">
      <c r="A553" s="337" t="s">
        <v>531</v>
      </c>
      <c r="B553" s="410" t="s">
        <v>523</v>
      </c>
      <c r="C553" s="1204">
        <f t="shared" si="212"/>
        <v>-2</v>
      </c>
      <c r="D553" s="372">
        <f t="shared" si="212"/>
        <v>-1</v>
      </c>
      <c r="E553" s="196">
        <f t="shared" si="212"/>
        <v>-1</v>
      </c>
      <c r="F553" s="1247"/>
      <c r="G553" s="1247"/>
      <c r="H553" s="1247"/>
      <c r="I553" s="1246"/>
      <c r="J553" s="1246"/>
      <c r="K553" s="1246"/>
      <c r="L553" s="373">
        <f t="shared" ref="L553:AW553" si="232">L147-L350</f>
        <v>0</v>
      </c>
      <c r="M553" s="373">
        <f t="shared" si="232"/>
        <v>0</v>
      </c>
      <c r="N553" s="373">
        <f t="shared" si="232"/>
        <v>-1</v>
      </c>
      <c r="O553" s="373">
        <f t="shared" si="232"/>
        <v>0</v>
      </c>
      <c r="P553" s="373">
        <f t="shared" si="232"/>
        <v>0</v>
      </c>
      <c r="Q553" s="373">
        <f t="shared" si="232"/>
        <v>0</v>
      </c>
      <c r="R553" s="373">
        <f t="shared" si="232"/>
        <v>0</v>
      </c>
      <c r="S553" s="373">
        <f t="shared" si="232"/>
        <v>0</v>
      </c>
      <c r="T553" s="373">
        <f t="shared" si="232"/>
        <v>0</v>
      </c>
      <c r="U553" s="373">
        <f t="shared" si="232"/>
        <v>0</v>
      </c>
      <c r="V553" s="373">
        <f t="shared" si="232"/>
        <v>0</v>
      </c>
      <c r="W553" s="373">
        <f t="shared" si="232"/>
        <v>0</v>
      </c>
      <c r="X553" s="373">
        <f t="shared" si="232"/>
        <v>0</v>
      </c>
      <c r="Y553" s="373">
        <f t="shared" si="232"/>
        <v>0</v>
      </c>
      <c r="Z553" s="373">
        <f t="shared" si="232"/>
        <v>0</v>
      </c>
      <c r="AA553" s="373">
        <f t="shared" si="232"/>
        <v>0</v>
      </c>
      <c r="AB553" s="373">
        <f t="shared" si="232"/>
        <v>0</v>
      </c>
      <c r="AC553" s="373">
        <f t="shared" si="232"/>
        <v>0</v>
      </c>
      <c r="AD553" s="373">
        <f t="shared" si="232"/>
        <v>0</v>
      </c>
      <c r="AE553" s="373">
        <f t="shared" si="232"/>
        <v>0</v>
      </c>
      <c r="AF553" s="373">
        <f t="shared" si="232"/>
        <v>0</v>
      </c>
      <c r="AG553" s="373">
        <f t="shared" si="232"/>
        <v>0</v>
      </c>
      <c r="AH553" s="373">
        <f t="shared" si="232"/>
        <v>0</v>
      </c>
      <c r="AI553" s="373">
        <f t="shared" si="232"/>
        <v>0</v>
      </c>
      <c r="AJ553" s="373">
        <f t="shared" si="232"/>
        <v>0</v>
      </c>
      <c r="AK553" s="373">
        <f t="shared" si="232"/>
        <v>0</v>
      </c>
      <c r="AL553" s="373">
        <f t="shared" si="232"/>
        <v>0</v>
      </c>
      <c r="AM553" s="373">
        <f t="shared" si="232"/>
        <v>0</v>
      </c>
      <c r="AN553" s="373">
        <f t="shared" si="232"/>
        <v>0</v>
      </c>
      <c r="AO553" s="373">
        <f t="shared" si="232"/>
        <v>0</v>
      </c>
      <c r="AP553" s="373">
        <f t="shared" si="232"/>
        <v>0</v>
      </c>
      <c r="AQ553" s="373">
        <f t="shared" si="232"/>
        <v>0</v>
      </c>
      <c r="AR553" s="373">
        <f t="shared" si="232"/>
        <v>0</v>
      </c>
      <c r="AS553" s="373">
        <f t="shared" si="232"/>
        <v>0</v>
      </c>
      <c r="AT553" s="373">
        <f t="shared" si="232"/>
        <v>0</v>
      </c>
      <c r="AU553" s="373">
        <f t="shared" si="232"/>
        <v>-1</v>
      </c>
      <c r="AV553" s="373">
        <f t="shared" si="232"/>
        <v>0</v>
      </c>
      <c r="AW553" s="373">
        <f t="shared" si="232"/>
        <v>0</v>
      </c>
    </row>
    <row r="554" spans="1:49" ht="19.5" hidden="1" thickBot="1">
      <c r="A554" s="405">
        <v>12</v>
      </c>
      <c r="B554" s="393" t="s">
        <v>532</v>
      </c>
      <c r="C554" s="1204">
        <f t="shared" ref="C554:E573" si="233">C148-C351</f>
        <v>61</v>
      </c>
      <c r="D554" s="197">
        <f t="shared" si="233"/>
        <v>27</v>
      </c>
      <c r="E554" s="197">
        <f t="shared" si="233"/>
        <v>34</v>
      </c>
      <c r="F554" s="1247"/>
      <c r="G554" s="1247"/>
      <c r="H554" s="1247"/>
      <c r="I554" s="1245"/>
      <c r="J554" s="1246"/>
      <c r="K554" s="1246"/>
      <c r="L554" s="396">
        <f t="shared" ref="L554:AW554" si="234">L148-L351</f>
        <v>0</v>
      </c>
      <c r="M554" s="396">
        <f t="shared" si="234"/>
        <v>-1</v>
      </c>
      <c r="N554" s="396">
        <f t="shared" si="234"/>
        <v>1</v>
      </c>
      <c r="O554" s="396">
        <f t="shared" si="234"/>
        <v>4</v>
      </c>
      <c r="P554" s="396">
        <f t="shared" si="234"/>
        <v>0</v>
      </c>
      <c r="Q554" s="396">
        <f t="shared" si="234"/>
        <v>1</v>
      </c>
      <c r="R554" s="396">
        <f t="shared" si="234"/>
        <v>7</v>
      </c>
      <c r="S554" s="396">
        <f t="shared" si="234"/>
        <v>1</v>
      </c>
      <c r="T554" s="396">
        <f t="shared" si="234"/>
        <v>0</v>
      </c>
      <c r="U554" s="396">
        <f t="shared" si="234"/>
        <v>4</v>
      </c>
      <c r="V554" s="396">
        <f t="shared" si="234"/>
        <v>0</v>
      </c>
      <c r="W554" s="396">
        <f t="shared" si="234"/>
        <v>6</v>
      </c>
      <c r="X554" s="396">
        <f t="shared" si="234"/>
        <v>0</v>
      </c>
      <c r="Y554" s="396">
        <f t="shared" si="234"/>
        <v>11</v>
      </c>
      <c r="Z554" s="1231">
        <f t="shared" si="234"/>
        <v>0</v>
      </c>
      <c r="AA554" s="1231">
        <f t="shared" si="234"/>
        <v>4</v>
      </c>
      <c r="AB554" s="396">
        <f t="shared" si="234"/>
        <v>1</v>
      </c>
      <c r="AC554" s="396">
        <f t="shared" si="234"/>
        <v>0</v>
      </c>
      <c r="AD554" s="396">
        <f t="shared" si="234"/>
        <v>0</v>
      </c>
      <c r="AE554" s="396">
        <f t="shared" si="234"/>
        <v>2</v>
      </c>
      <c r="AF554" s="396">
        <f t="shared" si="234"/>
        <v>0</v>
      </c>
      <c r="AG554" s="396">
        <f t="shared" si="234"/>
        <v>2</v>
      </c>
      <c r="AH554" s="396">
        <f t="shared" si="234"/>
        <v>1</v>
      </c>
      <c r="AI554" s="396">
        <f t="shared" si="234"/>
        <v>-2</v>
      </c>
      <c r="AJ554" s="396">
        <f t="shared" si="234"/>
        <v>0</v>
      </c>
      <c r="AK554" s="396">
        <f t="shared" si="234"/>
        <v>0</v>
      </c>
      <c r="AL554" s="396">
        <f t="shared" si="234"/>
        <v>5</v>
      </c>
      <c r="AM554" s="396">
        <f t="shared" si="234"/>
        <v>1</v>
      </c>
      <c r="AN554" s="396">
        <f t="shared" si="234"/>
        <v>1</v>
      </c>
      <c r="AO554" s="396">
        <f t="shared" si="234"/>
        <v>3</v>
      </c>
      <c r="AP554" s="396">
        <f t="shared" si="234"/>
        <v>0</v>
      </c>
      <c r="AQ554" s="396">
        <f t="shared" si="234"/>
        <v>-1</v>
      </c>
      <c r="AR554" s="396">
        <f t="shared" si="234"/>
        <v>9</v>
      </c>
      <c r="AS554" s="396">
        <f t="shared" si="234"/>
        <v>0</v>
      </c>
      <c r="AT554" s="396">
        <f t="shared" si="234"/>
        <v>-1</v>
      </c>
      <c r="AU554" s="396">
        <f t="shared" si="234"/>
        <v>-1</v>
      </c>
      <c r="AV554" s="396">
        <f t="shared" si="234"/>
        <v>3</v>
      </c>
      <c r="AW554" s="396">
        <f t="shared" si="234"/>
        <v>0</v>
      </c>
    </row>
    <row r="555" spans="1:49" ht="19.5" hidden="1" thickBot="1">
      <c r="A555" s="337" t="s">
        <v>533</v>
      </c>
      <c r="B555" s="410" t="s">
        <v>534</v>
      </c>
      <c r="C555" s="1204">
        <f t="shared" si="233"/>
        <v>12</v>
      </c>
      <c r="D555" s="372">
        <f t="shared" si="233"/>
        <v>6</v>
      </c>
      <c r="E555" s="200">
        <f t="shared" si="233"/>
        <v>6</v>
      </c>
      <c r="F555" s="1247"/>
      <c r="G555" s="1247"/>
      <c r="H555" s="1247"/>
      <c r="I555" s="1246"/>
      <c r="J555" s="1246"/>
      <c r="K555" s="1246"/>
      <c r="L555" s="373">
        <f t="shared" ref="L555:AW555" si="235">L149-L352</f>
        <v>0</v>
      </c>
      <c r="M555" s="373">
        <f t="shared" si="235"/>
        <v>0</v>
      </c>
      <c r="N555" s="373">
        <f t="shared" si="235"/>
        <v>0</v>
      </c>
      <c r="O555" s="373">
        <f t="shared" si="235"/>
        <v>0</v>
      </c>
      <c r="P555" s="373">
        <f t="shared" si="235"/>
        <v>0</v>
      </c>
      <c r="Q555" s="373">
        <f t="shared" si="235"/>
        <v>0</v>
      </c>
      <c r="R555" s="373">
        <f t="shared" si="235"/>
        <v>4</v>
      </c>
      <c r="S555" s="373">
        <f t="shared" si="235"/>
        <v>0</v>
      </c>
      <c r="T555" s="373">
        <f t="shared" si="235"/>
        <v>0</v>
      </c>
      <c r="U555" s="373">
        <f t="shared" si="235"/>
        <v>1</v>
      </c>
      <c r="V555" s="373">
        <f t="shared" si="235"/>
        <v>0</v>
      </c>
      <c r="W555" s="373">
        <f t="shared" si="235"/>
        <v>1</v>
      </c>
      <c r="X555" s="373">
        <f t="shared" si="235"/>
        <v>0</v>
      </c>
      <c r="Y555" s="373">
        <f t="shared" si="235"/>
        <v>2</v>
      </c>
      <c r="Z555" s="1232">
        <f t="shared" si="235"/>
        <v>-1</v>
      </c>
      <c r="AA555" s="1232">
        <f t="shared" si="235"/>
        <v>-2</v>
      </c>
      <c r="AB555" s="373">
        <f t="shared" si="235"/>
        <v>0</v>
      </c>
      <c r="AC555" s="373">
        <f t="shared" si="235"/>
        <v>0</v>
      </c>
      <c r="AD555" s="373">
        <f t="shared" si="235"/>
        <v>0</v>
      </c>
      <c r="AE555" s="373">
        <f t="shared" si="235"/>
        <v>-1</v>
      </c>
      <c r="AF555" s="373">
        <f t="shared" si="235"/>
        <v>0</v>
      </c>
      <c r="AG555" s="373">
        <f t="shared" si="235"/>
        <v>2</v>
      </c>
      <c r="AH555" s="373">
        <f t="shared" si="235"/>
        <v>1</v>
      </c>
      <c r="AI555" s="373">
        <f t="shared" si="235"/>
        <v>-2</v>
      </c>
      <c r="AJ555" s="373">
        <f t="shared" si="235"/>
        <v>0</v>
      </c>
      <c r="AK555" s="373">
        <f t="shared" si="235"/>
        <v>0</v>
      </c>
      <c r="AL555" s="373">
        <f t="shared" si="235"/>
        <v>1</v>
      </c>
      <c r="AM555" s="373">
        <f t="shared" si="235"/>
        <v>1</v>
      </c>
      <c r="AN555" s="373">
        <f t="shared" si="235"/>
        <v>1</v>
      </c>
      <c r="AO555" s="373">
        <f t="shared" si="235"/>
        <v>4</v>
      </c>
      <c r="AP555" s="373">
        <f t="shared" si="235"/>
        <v>0</v>
      </c>
      <c r="AQ555" s="373">
        <f t="shared" si="235"/>
        <v>0</v>
      </c>
      <c r="AR555" s="373">
        <f t="shared" si="235"/>
        <v>1</v>
      </c>
      <c r="AS555" s="373">
        <f t="shared" si="235"/>
        <v>0</v>
      </c>
      <c r="AT555" s="373">
        <f t="shared" si="235"/>
        <v>-1</v>
      </c>
      <c r="AU555" s="373">
        <f t="shared" si="235"/>
        <v>0</v>
      </c>
      <c r="AV555" s="373">
        <f t="shared" si="235"/>
        <v>0</v>
      </c>
      <c r="AW555" s="373">
        <f t="shared" si="235"/>
        <v>0</v>
      </c>
    </row>
    <row r="556" spans="1:49" ht="19.5" hidden="1" thickBot="1">
      <c r="A556" s="337" t="s">
        <v>535</v>
      </c>
      <c r="B556" s="410" t="s">
        <v>536</v>
      </c>
      <c r="C556" s="1204">
        <f t="shared" si="233"/>
        <v>13</v>
      </c>
      <c r="D556" s="372">
        <f t="shared" si="233"/>
        <v>2</v>
      </c>
      <c r="E556" s="200">
        <f t="shared" si="233"/>
        <v>11</v>
      </c>
      <c r="F556" s="1247"/>
      <c r="G556" s="1247"/>
      <c r="H556" s="1247"/>
      <c r="I556" s="1246"/>
      <c r="J556" s="1246"/>
      <c r="K556" s="1246"/>
      <c r="L556" s="373">
        <f t="shared" ref="L556:AW556" si="236">L150-L353</f>
        <v>0</v>
      </c>
      <c r="M556" s="373">
        <f t="shared" si="236"/>
        <v>-1</v>
      </c>
      <c r="N556" s="373">
        <f t="shared" si="236"/>
        <v>0</v>
      </c>
      <c r="O556" s="373">
        <f t="shared" si="236"/>
        <v>0</v>
      </c>
      <c r="P556" s="373">
        <f t="shared" si="236"/>
        <v>0</v>
      </c>
      <c r="Q556" s="373">
        <f t="shared" si="236"/>
        <v>-1</v>
      </c>
      <c r="R556" s="373">
        <f t="shared" si="236"/>
        <v>1</v>
      </c>
      <c r="S556" s="373">
        <f t="shared" si="236"/>
        <v>3</v>
      </c>
      <c r="T556" s="373">
        <f t="shared" si="236"/>
        <v>0</v>
      </c>
      <c r="U556" s="373">
        <f t="shared" si="236"/>
        <v>3</v>
      </c>
      <c r="V556" s="373">
        <f t="shared" si="236"/>
        <v>0</v>
      </c>
      <c r="W556" s="373">
        <f t="shared" si="236"/>
        <v>1</v>
      </c>
      <c r="X556" s="373">
        <f t="shared" si="236"/>
        <v>0</v>
      </c>
      <c r="Y556" s="373">
        <f t="shared" si="236"/>
        <v>0</v>
      </c>
      <c r="Z556" s="1232">
        <f t="shared" si="236"/>
        <v>0</v>
      </c>
      <c r="AA556" s="1232">
        <f t="shared" si="236"/>
        <v>3</v>
      </c>
      <c r="AB556" s="373">
        <f t="shared" si="236"/>
        <v>1</v>
      </c>
      <c r="AC556" s="373">
        <f t="shared" si="236"/>
        <v>0</v>
      </c>
      <c r="AD556" s="373">
        <f t="shared" si="236"/>
        <v>0</v>
      </c>
      <c r="AE556" s="373">
        <f t="shared" si="236"/>
        <v>2</v>
      </c>
      <c r="AF556" s="373">
        <f t="shared" si="236"/>
        <v>0</v>
      </c>
      <c r="AG556" s="373">
        <f t="shared" si="236"/>
        <v>0</v>
      </c>
      <c r="AH556" s="373">
        <f t="shared" si="236"/>
        <v>0</v>
      </c>
      <c r="AI556" s="373">
        <f t="shared" si="236"/>
        <v>0</v>
      </c>
      <c r="AJ556" s="373">
        <f t="shared" si="236"/>
        <v>0</v>
      </c>
      <c r="AK556" s="373">
        <f t="shared" si="236"/>
        <v>2</v>
      </c>
      <c r="AL556" s="373">
        <f t="shared" si="236"/>
        <v>0</v>
      </c>
      <c r="AM556" s="373">
        <f t="shared" si="236"/>
        <v>-1</v>
      </c>
      <c r="AN556" s="373">
        <f t="shared" si="236"/>
        <v>0</v>
      </c>
      <c r="AO556" s="373">
        <f t="shared" si="236"/>
        <v>0</v>
      </c>
      <c r="AP556" s="373">
        <f t="shared" si="236"/>
        <v>0</v>
      </c>
      <c r="AQ556" s="373">
        <f t="shared" si="236"/>
        <v>0</v>
      </c>
      <c r="AR556" s="373">
        <f t="shared" si="236"/>
        <v>0</v>
      </c>
      <c r="AS556" s="373">
        <f t="shared" si="236"/>
        <v>0</v>
      </c>
      <c r="AT556" s="373">
        <f t="shared" si="236"/>
        <v>0</v>
      </c>
      <c r="AU556" s="373">
        <f t="shared" si="236"/>
        <v>0</v>
      </c>
      <c r="AV556" s="373">
        <f t="shared" si="236"/>
        <v>0</v>
      </c>
      <c r="AW556" s="373">
        <f t="shared" si="236"/>
        <v>0</v>
      </c>
    </row>
    <row r="557" spans="1:49" ht="19.5" hidden="1" thickBot="1">
      <c r="A557" s="337" t="s">
        <v>537</v>
      </c>
      <c r="B557" s="410" t="s">
        <v>538</v>
      </c>
      <c r="C557" s="1204">
        <f t="shared" si="233"/>
        <v>25</v>
      </c>
      <c r="D557" s="372">
        <f t="shared" si="233"/>
        <v>8</v>
      </c>
      <c r="E557" s="200">
        <f t="shared" si="233"/>
        <v>17</v>
      </c>
      <c r="F557" s="1247"/>
      <c r="G557" s="1247"/>
      <c r="H557" s="1247"/>
      <c r="I557" s="1246"/>
      <c r="J557" s="1246"/>
      <c r="K557" s="1246"/>
      <c r="L557" s="373">
        <f t="shared" ref="L557:AW557" si="237">L151-L354</f>
        <v>0</v>
      </c>
      <c r="M557" s="373">
        <f t="shared" si="237"/>
        <v>0</v>
      </c>
      <c r="N557" s="373">
        <f t="shared" si="237"/>
        <v>0</v>
      </c>
      <c r="O557" s="373">
        <f t="shared" si="237"/>
        <v>3</v>
      </c>
      <c r="P557" s="373">
        <f t="shared" si="237"/>
        <v>0</v>
      </c>
      <c r="Q557" s="373">
        <f t="shared" si="237"/>
        <v>1</v>
      </c>
      <c r="R557" s="373">
        <f t="shared" si="237"/>
        <v>0</v>
      </c>
      <c r="S557" s="373">
        <f t="shared" si="237"/>
        <v>1</v>
      </c>
      <c r="T557" s="373">
        <f t="shared" si="237"/>
        <v>0</v>
      </c>
      <c r="U557" s="373">
        <f t="shared" si="237"/>
        <v>0</v>
      </c>
      <c r="V557" s="373">
        <f t="shared" si="237"/>
        <v>0</v>
      </c>
      <c r="W557" s="373">
        <f t="shared" si="237"/>
        <v>2</v>
      </c>
      <c r="X557" s="373">
        <f t="shared" si="237"/>
        <v>0</v>
      </c>
      <c r="Y557" s="373">
        <f t="shared" si="237"/>
        <v>3</v>
      </c>
      <c r="Z557" s="1232">
        <f t="shared" si="237"/>
        <v>1</v>
      </c>
      <c r="AA557" s="1232">
        <f t="shared" si="237"/>
        <v>5</v>
      </c>
      <c r="AB557" s="373">
        <f t="shared" si="237"/>
        <v>1</v>
      </c>
      <c r="AC557" s="373">
        <f t="shared" si="237"/>
        <v>0</v>
      </c>
      <c r="AD557" s="373">
        <f t="shared" si="237"/>
        <v>0</v>
      </c>
      <c r="AE557" s="373">
        <f t="shared" si="237"/>
        <v>1</v>
      </c>
      <c r="AF557" s="373">
        <f t="shared" si="237"/>
        <v>0</v>
      </c>
      <c r="AG557" s="373">
        <f t="shared" si="237"/>
        <v>0</v>
      </c>
      <c r="AH557" s="373">
        <f t="shared" si="237"/>
        <v>1</v>
      </c>
      <c r="AI557" s="373">
        <f t="shared" si="237"/>
        <v>0</v>
      </c>
      <c r="AJ557" s="373">
        <f t="shared" si="237"/>
        <v>0</v>
      </c>
      <c r="AK557" s="373">
        <f t="shared" si="237"/>
        <v>-1</v>
      </c>
      <c r="AL557" s="373">
        <f t="shared" si="237"/>
        <v>2</v>
      </c>
      <c r="AM557" s="373">
        <f t="shared" si="237"/>
        <v>1</v>
      </c>
      <c r="AN557" s="373">
        <f t="shared" si="237"/>
        <v>0</v>
      </c>
      <c r="AO557" s="373">
        <f t="shared" si="237"/>
        <v>1</v>
      </c>
      <c r="AP557" s="373">
        <f t="shared" si="237"/>
        <v>0</v>
      </c>
      <c r="AQ557" s="373">
        <f t="shared" si="237"/>
        <v>1</v>
      </c>
      <c r="AR557" s="373">
        <f t="shared" si="237"/>
        <v>1</v>
      </c>
      <c r="AS557" s="373">
        <f t="shared" si="237"/>
        <v>0</v>
      </c>
      <c r="AT557" s="373">
        <f t="shared" si="237"/>
        <v>0</v>
      </c>
      <c r="AU557" s="373">
        <f t="shared" si="237"/>
        <v>-1</v>
      </c>
      <c r="AV557" s="373">
        <f t="shared" si="237"/>
        <v>2</v>
      </c>
      <c r="AW557" s="373">
        <f t="shared" si="237"/>
        <v>0</v>
      </c>
    </row>
    <row r="558" spans="1:49" ht="19.5" hidden="1" thickBot="1">
      <c r="A558" s="337" t="s">
        <v>539</v>
      </c>
      <c r="B558" s="410" t="s">
        <v>540</v>
      </c>
      <c r="C558" s="1204">
        <f t="shared" si="233"/>
        <v>11</v>
      </c>
      <c r="D558" s="372">
        <f t="shared" si="233"/>
        <v>11</v>
      </c>
      <c r="E558" s="200">
        <f t="shared" si="233"/>
        <v>0</v>
      </c>
      <c r="F558" s="1247"/>
      <c r="G558" s="1247"/>
      <c r="H558" s="1247"/>
      <c r="I558" s="1246"/>
      <c r="J558" s="1246"/>
      <c r="K558" s="1246"/>
      <c r="L558" s="373">
        <f t="shared" ref="L558:AW558" si="238">L152-L355</f>
        <v>0</v>
      </c>
      <c r="M558" s="373">
        <f t="shared" si="238"/>
        <v>0</v>
      </c>
      <c r="N558" s="373">
        <f t="shared" si="238"/>
        <v>1</v>
      </c>
      <c r="O558" s="373">
        <f t="shared" si="238"/>
        <v>1</v>
      </c>
      <c r="P558" s="373">
        <f t="shared" si="238"/>
        <v>0</v>
      </c>
      <c r="Q558" s="373">
        <f t="shared" si="238"/>
        <v>1</v>
      </c>
      <c r="R558" s="373">
        <f t="shared" si="238"/>
        <v>2</v>
      </c>
      <c r="S558" s="373">
        <f t="shared" si="238"/>
        <v>-3</v>
      </c>
      <c r="T558" s="373">
        <f t="shared" si="238"/>
        <v>0</v>
      </c>
      <c r="U558" s="373">
        <f t="shared" si="238"/>
        <v>0</v>
      </c>
      <c r="V558" s="373">
        <f t="shared" si="238"/>
        <v>0</v>
      </c>
      <c r="W558" s="373">
        <f t="shared" si="238"/>
        <v>2</v>
      </c>
      <c r="X558" s="373">
        <f t="shared" si="238"/>
        <v>0</v>
      </c>
      <c r="Y558" s="373">
        <f t="shared" si="238"/>
        <v>6</v>
      </c>
      <c r="Z558" s="1232">
        <f t="shared" si="238"/>
        <v>0</v>
      </c>
      <c r="AA558" s="1232">
        <f t="shared" si="238"/>
        <v>-2</v>
      </c>
      <c r="AB558" s="373">
        <f t="shared" si="238"/>
        <v>-1</v>
      </c>
      <c r="AC558" s="373">
        <f t="shared" si="238"/>
        <v>0</v>
      </c>
      <c r="AD558" s="373">
        <f t="shared" si="238"/>
        <v>0</v>
      </c>
      <c r="AE558" s="373">
        <f t="shared" si="238"/>
        <v>0</v>
      </c>
      <c r="AF558" s="373">
        <f t="shared" si="238"/>
        <v>0</v>
      </c>
      <c r="AG558" s="373">
        <f t="shared" si="238"/>
        <v>0</v>
      </c>
      <c r="AH558" s="373">
        <f t="shared" si="238"/>
        <v>-1</v>
      </c>
      <c r="AI558" s="373">
        <f t="shared" si="238"/>
        <v>0</v>
      </c>
      <c r="AJ558" s="373">
        <f t="shared" si="238"/>
        <v>0</v>
      </c>
      <c r="AK558" s="373">
        <f t="shared" si="238"/>
        <v>-1</v>
      </c>
      <c r="AL558" s="373">
        <f t="shared" si="238"/>
        <v>2</v>
      </c>
      <c r="AM558" s="373">
        <f t="shared" si="238"/>
        <v>0</v>
      </c>
      <c r="AN558" s="373">
        <f t="shared" si="238"/>
        <v>0</v>
      </c>
      <c r="AO558" s="373">
        <f t="shared" si="238"/>
        <v>-2</v>
      </c>
      <c r="AP558" s="373">
        <f t="shared" si="238"/>
        <v>0</v>
      </c>
      <c r="AQ558" s="373">
        <f t="shared" si="238"/>
        <v>-2</v>
      </c>
      <c r="AR558" s="373">
        <f t="shared" si="238"/>
        <v>7</v>
      </c>
      <c r="AS558" s="373">
        <f t="shared" si="238"/>
        <v>0</v>
      </c>
      <c r="AT558" s="373">
        <f t="shared" si="238"/>
        <v>0</v>
      </c>
      <c r="AU558" s="373">
        <f t="shared" si="238"/>
        <v>0</v>
      </c>
      <c r="AV558" s="373">
        <f t="shared" si="238"/>
        <v>1</v>
      </c>
      <c r="AW558" s="373">
        <f t="shared" si="238"/>
        <v>0</v>
      </c>
    </row>
    <row r="559" spans="1:49" ht="19.5" hidden="1" thickBot="1">
      <c r="A559" s="405">
        <v>13</v>
      </c>
      <c r="B559" s="393" t="s">
        <v>541</v>
      </c>
      <c r="C559" s="1204">
        <f t="shared" si="233"/>
        <v>4</v>
      </c>
      <c r="D559" s="197">
        <f t="shared" si="233"/>
        <v>-1</v>
      </c>
      <c r="E559" s="197">
        <f t="shared" si="233"/>
        <v>5</v>
      </c>
      <c r="F559" s="1247"/>
      <c r="G559" s="1247"/>
      <c r="H559" s="1247"/>
      <c r="I559" s="1245"/>
      <c r="J559" s="1246"/>
      <c r="K559" s="1246"/>
      <c r="L559" s="396">
        <f t="shared" ref="L559:AW559" si="239">L153-L356</f>
        <v>0</v>
      </c>
      <c r="M559" s="396">
        <f t="shared" si="239"/>
        <v>0</v>
      </c>
      <c r="N559" s="396">
        <f t="shared" si="239"/>
        <v>-1</v>
      </c>
      <c r="O559" s="396">
        <f t="shared" si="239"/>
        <v>2</v>
      </c>
      <c r="P559" s="396">
        <f t="shared" si="239"/>
        <v>0</v>
      </c>
      <c r="Q559" s="396">
        <f t="shared" si="239"/>
        <v>0</v>
      </c>
      <c r="R559" s="396">
        <f t="shared" si="239"/>
        <v>0</v>
      </c>
      <c r="S559" s="396">
        <f t="shared" si="239"/>
        <v>1</v>
      </c>
      <c r="T559" s="396">
        <f t="shared" si="239"/>
        <v>0</v>
      </c>
      <c r="U559" s="396">
        <f t="shared" si="239"/>
        <v>0</v>
      </c>
      <c r="V559" s="396">
        <f t="shared" si="239"/>
        <v>0</v>
      </c>
      <c r="W559" s="396">
        <f t="shared" si="239"/>
        <v>0</v>
      </c>
      <c r="X559" s="396">
        <f t="shared" si="239"/>
        <v>0</v>
      </c>
      <c r="Y559" s="396">
        <f t="shared" si="239"/>
        <v>0</v>
      </c>
      <c r="Z559" s="396">
        <f t="shared" si="239"/>
        <v>0</v>
      </c>
      <c r="AA559" s="396">
        <f t="shared" si="239"/>
        <v>0</v>
      </c>
      <c r="AB559" s="396">
        <f t="shared" si="239"/>
        <v>0</v>
      </c>
      <c r="AC559" s="396">
        <f t="shared" si="239"/>
        <v>0</v>
      </c>
      <c r="AD559" s="396">
        <f t="shared" si="239"/>
        <v>0</v>
      </c>
      <c r="AE559" s="396">
        <f t="shared" si="239"/>
        <v>0</v>
      </c>
      <c r="AF559" s="396">
        <f t="shared" si="239"/>
        <v>0</v>
      </c>
      <c r="AG559" s="396">
        <f t="shared" si="239"/>
        <v>0</v>
      </c>
      <c r="AH559" s="396">
        <f t="shared" si="239"/>
        <v>0</v>
      </c>
      <c r="AI559" s="396">
        <f t="shared" si="239"/>
        <v>0</v>
      </c>
      <c r="AJ559" s="396">
        <f t="shared" si="239"/>
        <v>0</v>
      </c>
      <c r="AK559" s="396">
        <f t="shared" si="239"/>
        <v>3</v>
      </c>
      <c r="AL559" s="396">
        <f t="shared" si="239"/>
        <v>0</v>
      </c>
      <c r="AM559" s="396">
        <f t="shared" si="239"/>
        <v>0</v>
      </c>
      <c r="AN559" s="396">
        <f t="shared" si="239"/>
        <v>0</v>
      </c>
      <c r="AO559" s="396">
        <f t="shared" si="239"/>
        <v>0</v>
      </c>
      <c r="AP559" s="396">
        <f t="shared" si="239"/>
        <v>0</v>
      </c>
      <c r="AQ559" s="396">
        <f t="shared" si="239"/>
        <v>0</v>
      </c>
      <c r="AR559" s="396">
        <f t="shared" si="239"/>
        <v>0</v>
      </c>
      <c r="AS559" s="396">
        <f t="shared" si="239"/>
        <v>0</v>
      </c>
      <c r="AT559" s="396">
        <f t="shared" si="239"/>
        <v>0</v>
      </c>
      <c r="AU559" s="396">
        <f t="shared" si="239"/>
        <v>-1</v>
      </c>
      <c r="AV559" s="396">
        <f t="shared" si="239"/>
        <v>0</v>
      </c>
      <c r="AW559" s="396">
        <f t="shared" si="239"/>
        <v>0</v>
      </c>
    </row>
    <row r="560" spans="1:49" ht="19.5" hidden="1" thickBot="1">
      <c r="A560" s="337" t="s">
        <v>542</v>
      </c>
      <c r="B560" s="410" t="s">
        <v>534</v>
      </c>
      <c r="C560" s="1204">
        <f t="shared" si="233"/>
        <v>0</v>
      </c>
      <c r="D560" s="372">
        <f t="shared" si="233"/>
        <v>0</v>
      </c>
      <c r="E560" s="196">
        <f t="shared" si="233"/>
        <v>0</v>
      </c>
      <c r="F560" s="1247"/>
      <c r="G560" s="1247"/>
      <c r="H560" s="1247"/>
      <c r="I560" s="1246"/>
      <c r="J560" s="1246"/>
      <c r="K560" s="1246"/>
      <c r="L560" s="373">
        <f t="shared" ref="L560:AW560" si="240">L154-L357</f>
        <v>0</v>
      </c>
      <c r="M560" s="373">
        <f t="shared" si="240"/>
        <v>0</v>
      </c>
      <c r="N560" s="373">
        <f t="shared" si="240"/>
        <v>0</v>
      </c>
      <c r="O560" s="373">
        <f t="shared" si="240"/>
        <v>0</v>
      </c>
      <c r="P560" s="373">
        <f t="shared" si="240"/>
        <v>0</v>
      </c>
      <c r="Q560" s="373">
        <f t="shared" si="240"/>
        <v>0</v>
      </c>
      <c r="R560" s="373">
        <f t="shared" si="240"/>
        <v>0</v>
      </c>
      <c r="S560" s="373">
        <f t="shared" si="240"/>
        <v>0</v>
      </c>
      <c r="T560" s="373">
        <f t="shared" si="240"/>
        <v>0</v>
      </c>
      <c r="U560" s="373">
        <f t="shared" si="240"/>
        <v>0</v>
      </c>
      <c r="V560" s="373">
        <f t="shared" si="240"/>
        <v>0</v>
      </c>
      <c r="W560" s="373">
        <f t="shared" si="240"/>
        <v>0</v>
      </c>
      <c r="X560" s="373">
        <f t="shared" si="240"/>
        <v>0</v>
      </c>
      <c r="Y560" s="373">
        <f t="shared" si="240"/>
        <v>0</v>
      </c>
      <c r="Z560" s="373">
        <f t="shared" si="240"/>
        <v>0</v>
      </c>
      <c r="AA560" s="373">
        <f t="shared" si="240"/>
        <v>0</v>
      </c>
      <c r="AB560" s="373">
        <f t="shared" si="240"/>
        <v>0</v>
      </c>
      <c r="AC560" s="373">
        <f t="shared" si="240"/>
        <v>0</v>
      </c>
      <c r="AD560" s="373">
        <f t="shared" si="240"/>
        <v>0</v>
      </c>
      <c r="AE560" s="373">
        <f t="shared" si="240"/>
        <v>0</v>
      </c>
      <c r="AF560" s="373">
        <f t="shared" si="240"/>
        <v>0</v>
      </c>
      <c r="AG560" s="373">
        <f t="shared" si="240"/>
        <v>0</v>
      </c>
      <c r="AH560" s="373">
        <f t="shared" si="240"/>
        <v>0</v>
      </c>
      <c r="AI560" s="373">
        <f t="shared" si="240"/>
        <v>0</v>
      </c>
      <c r="AJ560" s="373">
        <f t="shared" si="240"/>
        <v>0</v>
      </c>
      <c r="AK560" s="373">
        <f t="shared" si="240"/>
        <v>0</v>
      </c>
      <c r="AL560" s="373">
        <f t="shared" si="240"/>
        <v>0</v>
      </c>
      <c r="AM560" s="373">
        <f t="shared" si="240"/>
        <v>0</v>
      </c>
      <c r="AN560" s="373">
        <f t="shared" si="240"/>
        <v>0</v>
      </c>
      <c r="AO560" s="373">
        <f t="shared" si="240"/>
        <v>0</v>
      </c>
      <c r="AP560" s="373">
        <f t="shared" si="240"/>
        <v>0</v>
      </c>
      <c r="AQ560" s="373">
        <f t="shared" si="240"/>
        <v>0</v>
      </c>
      <c r="AR560" s="373">
        <f t="shared" si="240"/>
        <v>0</v>
      </c>
      <c r="AS560" s="373">
        <f t="shared" si="240"/>
        <v>0</v>
      </c>
      <c r="AT560" s="373">
        <f t="shared" si="240"/>
        <v>0</v>
      </c>
      <c r="AU560" s="373">
        <f t="shared" si="240"/>
        <v>0</v>
      </c>
      <c r="AV560" s="373">
        <f t="shared" si="240"/>
        <v>0</v>
      </c>
      <c r="AW560" s="373">
        <f t="shared" si="240"/>
        <v>0</v>
      </c>
    </row>
    <row r="561" spans="1:49" ht="19.5" hidden="1" thickBot="1">
      <c r="A561" s="337" t="s">
        <v>543</v>
      </c>
      <c r="B561" s="410" t="s">
        <v>536</v>
      </c>
      <c r="C561" s="1204">
        <f t="shared" si="233"/>
        <v>3</v>
      </c>
      <c r="D561" s="372">
        <f t="shared" si="233"/>
        <v>-1</v>
      </c>
      <c r="E561" s="196">
        <f t="shared" si="233"/>
        <v>4</v>
      </c>
      <c r="F561" s="1247"/>
      <c r="G561" s="1247"/>
      <c r="H561" s="1247"/>
      <c r="I561" s="1246"/>
      <c r="J561" s="1246"/>
      <c r="K561" s="1246"/>
      <c r="L561" s="373">
        <f t="shared" ref="L561:AW561" si="241">L155-L358</f>
        <v>0</v>
      </c>
      <c r="M561" s="373">
        <f t="shared" si="241"/>
        <v>0</v>
      </c>
      <c r="N561" s="373">
        <f t="shared" si="241"/>
        <v>-1</v>
      </c>
      <c r="O561" s="373">
        <f t="shared" si="241"/>
        <v>0</v>
      </c>
      <c r="P561" s="373">
        <f t="shared" si="241"/>
        <v>0</v>
      </c>
      <c r="Q561" s="373">
        <f t="shared" si="241"/>
        <v>0</v>
      </c>
      <c r="R561" s="373">
        <f t="shared" si="241"/>
        <v>0</v>
      </c>
      <c r="S561" s="373">
        <f t="shared" si="241"/>
        <v>1</v>
      </c>
      <c r="T561" s="373">
        <f t="shared" si="241"/>
        <v>0</v>
      </c>
      <c r="U561" s="373">
        <f t="shared" si="241"/>
        <v>0</v>
      </c>
      <c r="V561" s="373">
        <f t="shared" si="241"/>
        <v>0</v>
      </c>
      <c r="W561" s="373">
        <f t="shared" si="241"/>
        <v>0</v>
      </c>
      <c r="X561" s="373">
        <f t="shared" si="241"/>
        <v>0</v>
      </c>
      <c r="Y561" s="373">
        <f t="shared" si="241"/>
        <v>0</v>
      </c>
      <c r="Z561" s="373">
        <f t="shared" si="241"/>
        <v>0</v>
      </c>
      <c r="AA561" s="373">
        <f t="shared" si="241"/>
        <v>0</v>
      </c>
      <c r="AB561" s="373">
        <f t="shared" si="241"/>
        <v>0</v>
      </c>
      <c r="AC561" s="373">
        <f t="shared" si="241"/>
        <v>0</v>
      </c>
      <c r="AD561" s="373">
        <f t="shared" si="241"/>
        <v>0</v>
      </c>
      <c r="AE561" s="373">
        <f t="shared" si="241"/>
        <v>0</v>
      </c>
      <c r="AF561" s="373">
        <f t="shared" si="241"/>
        <v>0</v>
      </c>
      <c r="AG561" s="373">
        <f t="shared" si="241"/>
        <v>0</v>
      </c>
      <c r="AH561" s="373">
        <f t="shared" si="241"/>
        <v>0</v>
      </c>
      <c r="AI561" s="373">
        <f t="shared" si="241"/>
        <v>0</v>
      </c>
      <c r="AJ561" s="373">
        <f t="shared" si="241"/>
        <v>0</v>
      </c>
      <c r="AK561" s="373">
        <f t="shared" si="241"/>
        <v>3</v>
      </c>
      <c r="AL561" s="373">
        <f t="shared" si="241"/>
        <v>0</v>
      </c>
      <c r="AM561" s="373">
        <f t="shared" si="241"/>
        <v>0</v>
      </c>
      <c r="AN561" s="373">
        <f t="shared" si="241"/>
        <v>0</v>
      </c>
      <c r="AO561" s="373">
        <f t="shared" si="241"/>
        <v>0</v>
      </c>
      <c r="AP561" s="373">
        <f t="shared" si="241"/>
        <v>0</v>
      </c>
      <c r="AQ561" s="373">
        <f t="shared" si="241"/>
        <v>0</v>
      </c>
      <c r="AR561" s="373">
        <f t="shared" si="241"/>
        <v>0</v>
      </c>
      <c r="AS561" s="373">
        <f t="shared" si="241"/>
        <v>0</v>
      </c>
      <c r="AT561" s="373">
        <f t="shared" si="241"/>
        <v>0</v>
      </c>
      <c r="AU561" s="373">
        <f t="shared" si="241"/>
        <v>0</v>
      </c>
      <c r="AV561" s="373">
        <f t="shared" si="241"/>
        <v>0</v>
      </c>
      <c r="AW561" s="373">
        <f t="shared" si="241"/>
        <v>0</v>
      </c>
    </row>
    <row r="562" spans="1:49" ht="19.5" hidden="1" thickBot="1">
      <c r="A562" s="337" t="s">
        <v>544</v>
      </c>
      <c r="B562" s="410" t="s">
        <v>538</v>
      </c>
      <c r="C562" s="1204">
        <f t="shared" si="233"/>
        <v>1</v>
      </c>
      <c r="D562" s="372">
        <f t="shared" si="233"/>
        <v>0</v>
      </c>
      <c r="E562" s="196">
        <f t="shared" si="233"/>
        <v>1</v>
      </c>
      <c r="F562" s="1247"/>
      <c r="G562" s="1247"/>
      <c r="H562" s="1247"/>
      <c r="I562" s="1246"/>
      <c r="J562" s="1246"/>
      <c r="K562" s="1246"/>
      <c r="L562" s="373">
        <f t="shared" ref="L562:AW562" si="242">L156-L359</f>
        <v>0</v>
      </c>
      <c r="M562" s="373">
        <f t="shared" si="242"/>
        <v>0</v>
      </c>
      <c r="N562" s="373">
        <f t="shared" si="242"/>
        <v>0</v>
      </c>
      <c r="O562" s="373">
        <f t="shared" si="242"/>
        <v>2</v>
      </c>
      <c r="P562" s="373">
        <f t="shared" si="242"/>
        <v>0</v>
      </c>
      <c r="Q562" s="373">
        <f t="shared" si="242"/>
        <v>0</v>
      </c>
      <c r="R562" s="373">
        <f t="shared" si="242"/>
        <v>0</v>
      </c>
      <c r="S562" s="373">
        <f t="shared" si="242"/>
        <v>0</v>
      </c>
      <c r="T562" s="373">
        <f t="shared" si="242"/>
        <v>0</v>
      </c>
      <c r="U562" s="373">
        <f t="shared" si="242"/>
        <v>0</v>
      </c>
      <c r="V562" s="373">
        <f t="shared" si="242"/>
        <v>0</v>
      </c>
      <c r="W562" s="373">
        <f t="shared" si="242"/>
        <v>0</v>
      </c>
      <c r="X562" s="373">
        <f t="shared" si="242"/>
        <v>0</v>
      </c>
      <c r="Y562" s="373">
        <f t="shared" si="242"/>
        <v>0</v>
      </c>
      <c r="Z562" s="373">
        <f t="shared" si="242"/>
        <v>0</v>
      </c>
      <c r="AA562" s="373">
        <f t="shared" si="242"/>
        <v>0</v>
      </c>
      <c r="AB562" s="373">
        <f t="shared" si="242"/>
        <v>0</v>
      </c>
      <c r="AC562" s="373">
        <f t="shared" si="242"/>
        <v>0</v>
      </c>
      <c r="AD562" s="373">
        <f t="shared" si="242"/>
        <v>0</v>
      </c>
      <c r="AE562" s="373">
        <f t="shared" si="242"/>
        <v>0</v>
      </c>
      <c r="AF562" s="373">
        <f t="shared" si="242"/>
        <v>0</v>
      </c>
      <c r="AG562" s="373">
        <f t="shared" si="242"/>
        <v>0</v>
      </c>
      <c r="AH562" s="373">
        <f t="shared" si="242"/>
        <v>0</v>
      </c>
      <c r="AI562" s="373">
        <f t="shared" si="242"/>
        <v>0</v>
      </c>
      <c r="AJ562" s="373">
        <f t="shared" si="242"/>
        <v>0</v>
      </c>
      <c r="AK562" s="373">
        <f t="shared" si="242"/>
        <v>0</v>
      </c>
      <c r="AL562" s="373">
        <f t="shared" si="242"/>
        <v>0</v>
      </c>
      <c r="AM562" s="373">
        <f t="shared" si="242"/>
        <v>0</v>
      </c>
      <c r="AN562" s="373">
        <f t="shared" si="242"/>
        <v>0</v>
      </c>
      <c r="AO562" s="373">
        <f t="shared" si="242"/>
        <v>0</v>
      </c>
      <c r="AP562" s="373">
        <f t="shared" si="242"/>
        <v>0</v>
      </c>
      <c r="AQ562" s="373">
        <f t="shared" si="242"/>
        <v>0</v>
      </c>
      <c r="AR562" s="373">
        <f t="shared" si="242"/>
        <v>0</v>
      </c>
      <c r="AS562" s="373">
        <f t="shared" si="242"/>
        <v>0</v>
      </c>
      <c r="AT562" s="373">
        <f t="shared" si="242"/>
        <v>0</v>
      </c>
      <c r="AU562" s="373">
        <f t="shared" si="242"/>
        <v>-1</v>
      </c>
      <c r="AV562" s="373">
        <f t="shared" si="242"/>
        <v>0</v>
      </c>
      <c r="AW562" s="373">
        <f t="shared" si="242"/>
        <v>0</v>
      </c>
    </row>
    <row r="563" spans="1:49" ht="19.5" hidden="1" thickBot="1">
      <c r="A563" s="337" t="s">
        <v>545</v>
      </c>
      <c r="B563" s="410" t="s">
        <v>540</v>
      </c>
      <c r="C563" s="1204">
        <f t="shared" si="233"/>
        <v>0</v>
      </c>
      <c r="D563" s="372">
        <f t="shared" si="233"/>
        <v>0</v>
      </c>
      <c r="E563" s="196">
        <f t="shared" si="233"/>
        <v>0</v>
      </c>
      <c r="F563" s="1247"/>
      <c r="G563" s="1247"/>
      <c r="H563" s="1247"/>
      <c r="I563" s="1246"/>
      <c r="J563" s="1246"/>
      <c r="K563" s="1246"/>
      <c r="L563" s="373">
        <f t="shared" ref="L563:AW563" si="243">L157-L360</f>
        <v>0</v>
      </c>
      <c r="M563" s="373">
        <f t="shared" si="243"/>
        <v>0</v>
      </c>
      <c r="N563" s="373">
        <f t="shared" si="243"/>
        <v>0</v>
      </c>
      <c r="O563" s="373">
        <f t="shared" si="243"/>
        <v>0</v>
      </c>
      <c r="P563" s="373">
        <f t="shared" si="243"/>
        <v>0</v>
      </c>
      <c r="Q563" s="373">
        <f t="shared" si="243"/>
        <v>0</v>
      </c>
      <c r="R563" s="373">
        <f t="shared" si="243"/>
        <v>0</v>
      </c>
      <c r="S563" s="373">
        <f t="shared" si="243"/>
        <v>0</v>
      </c>
      <c r="T563" s="373">
        <f t="shared" si="243"/>
        <v>0</v>
      </c>
      <c r="U563" s="373">
        <f t="shared" si="243"/>
        <v>0</v>
      </c>
      <c r="V563" s="373">
        <f t="shared" si="243"/>
        <v>0</v>
      </c>
      <c r="W563" s="373">
        <f t="shared" si="243"/>
        <v>0</v>
      </c>
      <c r="X563" s="373">
        <f t="shared" si="243"/>
        <v>0</v>
      </c>
      <c r="Y563" s="373">
        <f t="shared" si="243"/>
        <v>0</v>
      </c>
      <c r="Z563" s="373">
        <f t="shared" si="243"/>
        <v>0</v>
      </c>
      <c r="AA563" s="373">
        <f t="shared" si="243"/>
        <v>0</v>
      </c>
      <c r="AB563" s="373">
        <f t="shared" si="243"/>
        <v>0</v>
      </c>
      <c r="AC563" s="373">
        <f t="shared" si="243"/>
        <v>0</v>
      </c>
      <c r="AD563" s="373">
        <f t="shared" si="243"/>
        <v>0</v>
      </c>
      <c r="AE563" s="373">
        <f t="shared" si="243"/>
        <v>0</v>
      </c>
      <c r="AF563" s="373">
        <f t="shared" si="243"/>
        <v>0</v>
      </c>
      <c r="AG563" s="373">
        <f t="shared" si="243"/>
        <v>0</v>
      </c>
      <c r="AH563" s="373">
        <f t="shared" si="243"/>
        <v>0</v>
      </c>
      <c r="AI563" s="373">
        <f t="shared" si="243"/>
        <v>0</v>
      </c>
      <c r="AJ563" s="373">
        <f t="shared" si="243"/>
        <v>0</v>
      </c>
      <c r="AK563" s="373">
        <f t="shared" si="243"/>
        <v>0</v>
      </c>
      <c r="AL563" s="373">
        <f t="shared" si="243"/>
        <v>0</v>
      </c>
      <c r="AM563" s="373">
        <f t="shared" si="243"/>
        <v>0</v>
      </c>
      <c r="AN563" s="373">
        <f t="shared" si="243"/>
        <v>0</v>
      </c>
      <c r="AO563" s="373">
        <f t="shared" si="243"/>
        <v>0</v>
      </c>
      <c r="AP563" s="373">
        <f t="shared" si="243"/>
        <v>0</v>
      </c>
      <c r="AQ563" s="373">
        <f t="shared" si="243"/>
        <v>0</v>
      </c>
      <c r="AR563" s="373">
        <f t="shared" si="243"/>
        <v>0</v>
      </c>
      <c r="AS563" s="373">
        <f t="shared" si="243"/>
        <v>0</v>
      </c>
      <c r="AT563" s="373">
        <f t="shared" si="243"/>
        <v>0</v>
      </c>
      <c r="AU563" s="373">
        <f t="shared" si="243"/>
        <v>0</v>
      </c>
      <c r="AV563" s="373">
        <f t="shared" si="243"/>
        <v>0</v>
      </c>
      <c r="AW563" s="373">
        <f t="shared" si="243"/>
        <v>0</v>
      </c>
    </row>
    <row r="564" spans="1:49" ht="19.5" hidden="1" thickBot="1">
      <c r="A564" s="405">
        <v>14</v>
      </c>
      <c r="B564" s="393" t="s">
        <v>546</v>
      </c>
      <c r="C564" s="1204">
        <f t="shared" si="233"/>
        <v>6</v>
      </c>
      <c r="D564" s="197">
        <f t="shared" si="233"/>
        <v>0</v>
      </c>
      <c r="E564" s="197">
        <f t="shared" si="233"/>
        <v>6</v>
      </c>
      <c r="F564" s="1247"/>
      <c r="G564" s="1247"/>
      <c r="H564" s="1247"/>
      <c r="I564" s="1245"/>
      <c r="J564" s="1246"/>
      <c r="K564" s="1246"/>
      <c r="L564" s="396">
        <f t="shared" ref="L564:AW564" si="244">L158-L361</f>
        <v>0</v>
      </c>
      <c r="M564" s="396">
        <f t="shared" si="244"/>
        <v>0</v>
      </c>
      <c r="N564" s="396">
        <f t="shared" si="244"/>
        <v>0</v>
      </c>
      <c r="O564" s="396">
        <f t="shared" si="244"/>
        <v>1</v>
      </c>
      <c r="P564" s="396">
        <f t="shared" si="244"/>
        <v>0</v>
      </c>
      <c r="Q564" s="396">
        <f t="shared" si="244"/>
        <v>0</v>
      </c>
      <c r="R564" s="396">
        <f t="shared" si="244"/>
        <v>0</v>
      </c>
      <c r="S564" s="396">
        <f t="shared" si="244"/>
        <v>-1</v>
      </c>
      <c r="T564" s="396">
        <f t="shared" si="244"/>
        <v>0</v>
      </c>
      <c r="U564" s="396">
        <f t="shared" si="244"/>
        <v>6</v>
      </c>
      <c r="V564" s="396">
        <f t="shared" si="244"/>
        <v>0</v>
      </c>
      <c r="W564" s="396">
        <f t="shared" si="244"/>
        <v>0</v>
      </c>
      <c r="X564" s="396">
        <f t="shared" si="244"/>
        <v>0</v>
      </c>
      <c r="Y564" s="396">
        <f t="shared" si="244"/>
        <v>-1</v>
      </c>
      <c r="Z564" s="396">
        <f t="shared" si="244"/>
        <v>0</v>
      </c>
      <c r="AA564" s="396">
        <f t="shared" si="244"/>
        <v>1</v>
      </c>
      <c r="AB564" s="396">
        <f t="shared" si="244"/>
        <v>0</v>
      </c>
      <c r="AC564" s="396">
        <f t="shared" si="244"/>
        <v>0</v>
      </c>
      <c r="AD564" s="396">
        <f t="shared" si="244"/>
        <v>0</v>
      </c>
      <c r="AE564" s="396">
        <f t="shared" si="244"/>
        <v>0</v>
      </c>
      <c r="AF564" s="396">
        <f t="shared" si="244"/>
        <v>0</v>
      </c>
      <c r="AG564" s="396">
        <f t="shared" si="244"/>
        <v>0</v>
      </c>
      <c r="AH564" s="396">
        <f t="shared" si="244"/>
        <v>0</v>
      </c>
      <c r="AI564" s="396">
        <f t="shared" si="244"/>
        <v>0</v>
      </c>
      <c r="AJ564" s="396">
        <f t="shared" si="244"/>
        <v>0</v>
      </c>
      <c r="AK564" s="396">
        <f t="shared" si="244"/>
        <v>0</v>
      </c>
      <c r="AL564" s="396">
        <f t="shared" si="244"/>
        <v>0</v>
      </c>
      <c r="AM564" s="396">
        <f t="shared" si="244"/>
        <v>0</v>
      </c>
      <c r="AN564" s="396">
        <f t="shared" si="244"/>
        <v>0</v>
      </c>
      <c r="AO564" s="396">
        <f t="shared" si="244"/>
        <v>-1</v>
      </c>
      <c r="AP564" s="396">
        <f t="shared" si="244"/>
        <v>0</v>
      </c>
      <c r="AQ564" s="396">
        <f t="shared" si="244"/>
        <v>0</v>
      </c>
      <c r="AR564" s="396">
        <f t="shared" si="244"/>
        <v>0</v>
      </c>
      <c r="AS564" s="396">
        <f t="shared" si="244"/>
        <v>1</v>
      </c>
      <c r="AT564" s="396">
        <f t="shared" si="244"/>
        <v>0</v>
      </c>
      <c r="AU564" s="396">
        <f t="shared" si="244"/>
        <v>0</v>
      </c>
      <c r="AV564" s="396">
        <f t="shared" si="244"/>
        <v>0</v>
      </c>
      <c r="AW564" s="396">
        <f t="shared" si="244"/>
        <v>0</v>
      </c>
    </row>
    <row r="565" spans="1:49" ht="19.5" hidden="1" thickBot="1">
      <c r="A565" s="337" t="s">
        <v>547</v>
      </c>
      <c r="B565" s="371" t="s">
        <v>548</v>
      </c>
      <c r="C565" s="1204">
        <f t="shared" si="233"/>
        <v>-2</v>
      </c>
      <c r="D565" s="372">
        <f t="shared" si="233"/>
        <v>0</v>
      </c>
      <c r="E565" s="196">
        <f t="shared" si="233"/>
        <v>-2</v>
      </c>
      <c r="F565" s="1247"/>
      <c r="G565" s="1247"/>
      <c r="H565" s="1247"/>
      <c r="I565" s="1246"/>
      <c r="J565" s="1246"/>
      <c r="K565" s="1246"/>
      <c r="L565" s="373">
        <f t="shared" ref="L565:AW565" si="245">L159-L362</f>
        <v>0</v>
      </c>
      <c r="M565" s="373">
        <f t="shared" si="245"/>
        <v>0</v>
      </c>
      <c r="N565" s="373">
        <f t="shared" si="245"/>
        <v>0</v>
      </c>
      <c r="O565" s="373">
        <f t="shared" si="245"/>
        <v>0</v>
      </c>
      <c r="P565" s="373">
        <f t="shared" si="245"/>
        <v>0</v>
      </c>
      <c r="Q565" s="373">
        <f t="shared" si="245"/>
        <v>0</v>
      </c>
      <c r="R565" s="373">
        <f t="shared" si="245"/>
        <v>0</v>
      </c>
      <c r="S565" s="373">
        <f t="shared" si="245"/>
        <v>-1</v>
      </c>
      <c r="T565" s="373">
        <f t="shared" si="245"/>
        <v>0</v>
      </c>
      <c r="U565" s="373">
        <f t="shared" si="245"/>
        <v>0</v>
      </c>
      <c r="V565" s="373">
        <f t="shared" si="245"/>
        <v>0</v>
      </c>
      <c r="W565" s="373">
        <f t="shared" si="245"/>
        <v>0</v>
      </c>
      <c r="X565" s="373">
        <f t="shared" si="245"/>
        <v>0</v>
      </c>
      <c r="Y565" s="373">
        <f t="shared" si="245"/>
        <v>-1</v>
      </c>
      <c r="Z565" s="373">
        <f t="shared" si="245"/>
        <v>0</v>
      </c>
      <c r="AA565" s="373">
        <f t="shared" si="245"/>
        <v>1</v>
      </c>
      <c r="AB565" s="373">
        <f t="shared" si="245"/>
        <v>0</v>
      </c>
      <c r="AC565" s="373">
        <f t="shared" si="245"/>
        <v>0</v>
      </c>
      <c r="AD565" s="373">
        <f t="shared" si="245"/>
        <v>0</v>
      </c>
      <c r="AE565" s="373">
        <f t="shared" si="245"/>
        <v>0</v>
      </c>
      <c r="AF565" s="373">
        <f t="shared" si="245"/>
        <v>0</v>
      </c>
      <c r="AG565" s="373">
        <f t="shared" si="245"/>
        <v>0</v>
      </c>
      <c r="AH565" s="373">
        <f t="shared" si="245"/>
        <v>0</v>
      </c>
      <c r="AI565" s="373">
        <f t="shared" si="245"/>
        <v>0</v>
      </c>
      <c r="AJ565" s="373">
        <f t="shared" si="245"/>
        <v>0</v>
      </c>
      <c r="AK565" s="373">
        <f t="shared" si="245"/>
        <v>0</v>
      </c>
      <c r="AL565" s="373">
        <f t="shared" si="245"/>
        <v>0</v>
      </c>
      <c r="AM565" s="373">
        <f t="shared" si="245"/>
        <v>0</v>
      </c>
      <c r="AN565" s="373">
        <f t="shared" si="245"/>
        <v>0</v>
      </c>
      <c r="AO565" s="373">
        <f t="shared" si="245"/>
        <v>-1</v>
      </c>
      <c r="AP565" s="373">
        <f t="shared" si="245"/>
        <v>0</v>
      </c>
      <c r="AQ565" s="373">
        <f t="shared" si="245"/>
        <v>0</v>
      </c>
      <c r="AR565" s="373">
        <f t="shared" si="245"/>
        <v>0</v>
      </c>
      <c r="AS565" s="373">
        <f t="shared" si="245"/>
        <v>0</v>
      </c>
      <c r="AT565" s="373">
        <f t="shared" si="245"/>
        <v>0</v>
      </c>
      <c r="AU565" s="373">
        <f t="shared" si="245"/>
        <v>0</v>
      </c>
      <c r="AV565" s="373">
        <f t="shared" si="245"/>
        <v>0</v>
      </c>
      <c r="AW565" s="373">
        <f t="shared" si="245"/>
        <v>0</v>
      </c>
    </row>
    <row r="566" spans="1:49" ht="19.5" hidden="1" thickBot="1">
      <c r="A566" s="337" t="s">
        <v>549</v>
      </c>
      <c r="B566" s="371" t="s">
        <v>418</v>
      </c>
      <c r="C566" s="1204">
        <f t="shared" si="233"/>
        <v>8</v>
      </c>
      <c r="D566" s="372">
        <f t="shared" si="233"/>
        <v>0</v>
      </c>
      <c r="E566" s="196">
        <f t="shared" si="233"/>
        <v>8</v>
      </c>
      <c r="F566" s="1247"/>
      <c r="G566" s="1247"/>
      <c r="H566" s="1247"/>
      <c r="I566" s="1246"/>
      <c r="J566" s="1246"/>
      <c r="K566" s="1246"/>
      <c r="L566" s="373">
        <f t="shared" ref="L566:AW566" si="246">L160-L363</f>
        <v>0</v>
      </c>
      <c r="M566" s="373">
        <f t="shared" si="246"/>
        <v>0</v>
      </c>
      <c r="N566" s="373">
        <f t="shared" si="246"/>
        <v>0</v>
      </c>
      <c r="O566" s="373">
        <f t="shared" si="246"/>
        <v>1</v>
      </c>
      <c r="P566" s="373">
        <f t="shared" si="246"/>
        <v>0</v>
      </c>
      <c r="Q566" s="373">
        <f t="shared" si="246"/>
        <v>0</v>
      </c>
      <c r="R566" s="373">
        <f t="shared" si="246"/>
        <v>0</v>
      </c>
      <c r="S566" s="373">
        <f t="shared" si="246"/>
        <v>0</v>
      </c>
      <c r="T566" s="373">
        <f t="shared" si="246"/>
        <v>0</v>
      </c>
      <c r="U566" s="373">
        <f t="shared" si="246"/>
        <v>6</v>
      </c>
      <c r="V566" s="373">
        <f t="shared" si="246"/>
        <v>0</v>
      </c>
      <c r="W566" s="373">
        <f t="shared" si="246"/>
        <v>0</v>
      </c>
      <c r="X566" s="373">
        <f t="shared" si="246"/>
        <v>0</v>
      </c>
      <c r="Y566" s="373">
        <f t="shared" si="246"/>
        <v>0</v>
      </c>
      <c r="Z566" s="373">
        <f t="shared" si="246"/>
        <v>0</v>
      </c>
      <c r="AA566" s="373">
        <f t="shared" si="246"/>
        <v>0</v>
      </c>
      <c r="AB566" s="373">
        <f t="shared" si="246"/>
        <v>0</v>
      </c>
      <c r="AC566" s="373">
        <f t="shared" si="246"/>
        <v>0</v>
      </c>
      <c r="AD566" s="373">
        <f t="shared" si="246"/>
        <v>0</v>
      </c>
      <c r="AE566" s="373">
        <f t="shared" si="246"/>
        <v>0</v>
      </c>
      <c r="AF566" s="373">
        <f t="shared" si="246"/>
        <v>0</v>
      </c>
      <c r="AG566" s="373">
        <f t="shared" si="246"/>
        <v>0</v>
      </c>
      <c r="AH566" s="373">
        <f t="shared" si="246"/>
        <v>0</v>
      </c>
      <c r="AI566" s="373">
        <f t="shared" si="246"/>
        <v>0</v>
      </c>
      <c r="AJ566" s="373">
        <f t="shared" si="246"/>
        <v>0</v>
      </c>
      <c r="AK566" s="373">
        <f t="shared" si="246"/>
        <v>0</v>
      </c>
      <c r="AL566" s="373">
        <f t="shared" si="246"/>
        <v>0</v>
      </c>
      <c r="AM566" s="373">
        <f t="shared" si="246"/>
        <v>0</v>
      </c>
      <c r="AN566" s="373">
        <f t="shared" si="246"/>
        <v>0</v>
      </c>
      <c r="AO566" s="373">
        <f t="shared" si="246"/>
        <v>0</v>
      </c>
      <c r="AP566" s="373">
        <f t="shared" si="246"/>
        <v>0</v>
      </c>
      <c r="AQ566" s="373">
        <f t="shared" si="246"/>
        <v>0</v>
      </c>
      <c r="AR566" s="373">
        <f t="shared" si="246"/>
        <v>0</v>
      </c>
      <c r="AS566" s="373">
        <f t="shared" si="246"/>
        <v>1</v>
      </c>
      <c r="AT566" s="373">
        <f t="shared" si="246"/>
        <v>0</v>
      </c>
      <c r="AU566" s="373">
        <f t="shared" si="246"/>
        <v>0</v>
      </c>
      <c r="AV566" s="373">
        <f t="shared" si="246"/>
        <v>0</v>
      </c>
      <c r="AW566" s="373">
        <f t="shared" si="246"/>
        <v>0</v>
      </c>
    </row>
    <row r="567" spans="1:49" ht="19.5" hidden="1" thickBot="1">
      <c r="A567" s="337" t="s">
        <v>550</v>
      </c>
      <c r="B567" s="371" t="s">
        <v>420</v>
      </c>
      <c r="C567" s="1204">
        <f t="shared" si="233"/>
        <v>0</v>
      </c>
      <c r="D567" s="372">
        <f t="shared" si="233"/>
        <v>0</v>
      </c>
      <c r="E567" s="196">
        <f t="shared" si="233"/>
        <v>0</v>
      </c>
      <c r="F567" s="1247"/>
      <c r="G567" s="1247"/>
      <c r="H567" s="1247"/>
      <c r="I567" s="1246"/>
      <c r="J567" s="1246"/>
      <c r="K567" s="1246"/>
      <c r="L567" s="373">
        <f t="shared" ref="L567:AW567" si="247">L161-L364</f>
        <v>0</v>
      </c>
      <c r="M567" s="373">
        <f t="shared" si="247"/>
        <v>0</v>
      </c>
      <c r="N567" s="373">
        <f t="shared" si="247"/>
        <v>0</v>
      </c>
      <c r="O567" s="373">
        <f t="shared" si="247"/>
        <v>0</v>
      </c>
      <c r="P567" s="373">
        <f t="shared" si="247"/>
        <v>0</v>
      </c>
      <c r="Q567" s="373">
        <f t="shared" si="247"/>
        <v>0</v>
      </c>
      <c r="R567" s="373">
        <f t="shared" si="247"/>
        <v>0</v>
      </c>
      <c r="S567" s="373">
        <f t="shared" si="247"/>
        <v>0</v>
      </c>
      <c r="T567" s="373">
        <f t="shared" si="247"/>
        <v>0</v>
      </c>
      <c r="U567" s="373">
        <f t="shared" si="247"/>
        <v>0</v>
      </c>
      <c r="V567" s="373">
        <f t="shared" si="247"/>
        <v>0</v>
      </c>
      <c r="W567" s="373">
        <f t="shared" si="247"/>
        <v>0</v>
      </c>
      <c r="X567" s="373">
        <f t="shared" si="247"/>
        <v>0</v>
      </c>
      <c r="Y567" s="373">
        <f t="shared" si="247"/>
        <v>0</v>
      </c>
      <c r="Z567" s="373">
        <f t="shared" si="247"/>
        <v>0</v>
      </c>
      <c r="AA567" s="373">
        <f t="shared" si="247"/>
        <v>0</v>
      </c>
      <c r="AB567" s="373">
        <f t="shared" si="247"/>
        <v>0</v>
      </c>
      <c r="AC567" s="373">
        <f t="shared" si="247"/>
        <v>0</v>
      </c>
      <c r="AD567" s="373">
        <f t="shared" si="247"/>
        <v>0</v>
      </c>
      <c r="AE567" s="373">
        <f t="shared" si="247"/>
        <v>0</v>
      </c>
      <c r="AF567" s="373">
        <f t="shared" si="247"/>
        <v>0</v>
      </c>
      <c r="AG567" s="373">
        <f t="shared" si="247"/>
        <v>0</v>
      </c>
      <c r="AH567" s="373">
        <f t="shared" si="247"/>
        <v>0</v>
      </c>
      <c r="AI567" s="373">
        <f t="shared" si="247"/>
        <v>0</v>
      </c>
      <c r="AJ567" s="373">
        <f t="shared" si="247"/>
        <v>0</v>
      </c>
      <c r="AK567" s="373">
        <f t="shared" si="247"/>
        <v>0</v>
      </c>
      <c r="AL567" s="373">
        <f t="shared" si="247"/>
        <v>0</v>
      </c>
      <c r="AM567" s="373">
        <f t="shared" si="247"/>
        <v>0</v>
      </c>
      <c r="AN567" s="373">
        <f t="shared" si="247"/>
        <v>0</v>
      </c>
      <c r="AO567" s="373">
        <f t="shared" si="247"/>
        <v>0</v>
      </c>
      <c r="AP567" s="373">
        <f t="shared" si="247"/>
        <v>0</v>
      </c>
      <c r="AQ567" s="373">
        <f t="shared" si="247"/>
        <v>0</v>
      </c>
      <c r="AR567" s="373">
        <f t="shared" si="247"/>
        <v>0</v>
      </c>
      <c r="AS567" s="373">
        <f t="shared" si="247"/>
        <v>0</v>
      </c>
      <c r="AT567" s="373">
        <f t="shared" si="247"/>
        <v>0</v>
      </c>
      <c r="AU567" s="373">
        <f t="shared" si="247"/>
        <v>0</v>
      </c>
      <c r="AV567" s="373">
        <f t="shared" si="247"/>
        <v>0</v>
      </c>
      <c r="AW567" s="373">
        <f t="shared" si="247"/>
        <v>0</v>
      </c>
    </row>
    <row r="568" spans="1:49" ht="19.5" hidden="1" thickBot="1">
      <c r="A568" s="337" t="s">
        <v>551</v>
      </c>
      <c r="B568" s="371" t="s">
        <v>552</v>
      </c>
      <c r="C568" s="1204">
        <f t="shared" si="233"/>
        <v>0</v>
      </c>
      <c r="D568" s="372">
        <f t="shared" si="233"/>
        <v>0</v>
      </c>
      <c r="E568" s="196">
        <f t="shared" si="233"/>
        <v>0</v>
      </c>
      <c r="F568" s="1247"/>
      <c r="G568" s="1247"/>
      <c r="H568" s="1247"/>
      <c r="I568" s="1246"/>
      <c r="J568" s="1246"/>
      <c r="K568" s="1246"/>
      <c r="L568" s="373">
        <f t="shared" ref="L568:AW568" si="248">L162-L365</f>
        <v>0</v>
      </c>
      <c r="M568" s="373">
        <f t="shared" si="248"/>
        <v>0</v>
      </c>
      <c r="N568" s="373">
        <f t="shared" si="248"/>
        <v>0</v>
      </c>
      <c r="O568" s="373">
        <f t="shared" si="248"/>
        <v>0</v>
      </c>
      <c r="P568" s="373">
        <f t="shared" si="248"/>
        <v>0</v>
      </c>
      <c r="Q568" s="373">
        <f t="shared" si="248"/>
        <v>0</v>
      </c>
      <c r="R568" s="373">
        <f t="shared" si="248"/>
        <v>0</v>
      </c>
      <c r="S568" s="373">
        <f t="shared" si="248"/>
        <v>0</v>
      </c>
      <c r="T568" s="373">
        <f t="shared" si="248"/>
        <v>0</v>
      </c>
      <c r="U568" s="373">
        <f t="shared" si="248"/>
        <v>0</v>
      </c>
      <c r="V568" s="373">
        <f t="shared" si="248"/>
        <v>0</v>
      </c>
      <c r="W568" s="373">
        <f t="shared" si="248"/>
        <v>0</v>
      </c>
      <c r="X568" s="373">
        <f t="shared" si="248"/>
        <v>0</v>
      </c>
      <c r="Y568" s="373">
        <f t="shared" si="248"/>
        <v>0</v>
      </c>
      <c r="Z568" s="373">
        <f t="shared" si="248"/>
        <v>0</v>
      </c>
      <c r="AA568" s="373">
        <f t="shared" si="248"/>
        <v>0</v>
      </c>
      <c r="AB568" s="373">
        <f t="shared" si="248"/>
        <v>0</v>
      </c>
      <c r="AC568" s="373">
        <f t="shared" si="248"/>
        <v>0</v>
      </c>
      <c r="AD568" s="373">
        <f t="shared" si="248"/>
        <v>0</v>
      </c>
      <c r="AE568" s="373">
        <f t="shared" si="248"/>
        <v>0</v>
      </c>
      <c r="AF568" s="373">
        <f t="shared" si="248"/>
        <v>0</v>
      </c>
      <c r="AG568" s="373">
        <f t="shared" si="248"/>
        <v>0</v>
      </c>
      <c r="AH568" s="373">
        <f t="shared" si="248"/>
        <v>0</v>
      </c>
      <c r="AI568" s="373">
        <f t="shared" si="248"/>
        <v>0</v>
      </c>
      <c r="AJ568" s="373">
        <f t="shared" si="248"/>
        <v>0</v>
      </c>
      <c r="AK568" s="373">
        <f t="shared" si="248"/>
        <v>0</v>
      </c>
      <c r="AL568" s="373">
        <f t="shared" si="248"/>
        <v>0</v>
      </c>
      <c r="AM568" s="373">
        <f t="shared" si="248"/>
        <v>0</v>
      </c>
      <c r="AN568" s="373">
        <f t="shared" si="248"/>
        <v>0</v>
      </c>
      <c r="AO568" s="373">
        <f t="shared" si="248"/>
        <v>0</v>
      </c>
      <c r="AP568" s="373">
        <f t="shared" si="248"/>
        <v>0</v>
      </c>
      <c r="AQ568" s="373">
        <f t="shared" si="248"/>
        <v>0</v>
      </c>
      <c r="AR568" s="373">
        <f t="shared" si="248"/>
        <v>0</v>
      </c>
      <c r="AS568" s="373">
        <f t="shared" si="248"/>
        <v>0</v>
      </c>
      <c r="AT568" s="373">
        <f t="shared" si="248"/>
        <v>0</v>
      </c>
      <c r="AU568" s="373">
        <f t="shared" si="248"/>
        <v>0</v>
      </c>
      <c r="AV568" s="373">
        <f t="shared" si="248"/>
        <v>0</v>
      </c>
      <c r="AW568" s="373">
        <f t="shared" si="248"/>
        <v>0</v>
      </c>
    </row>
    <row r="569" spans="1:49" ht="19.5" hidden="1" thickBot="1">
      <c r="A569" s="337" t="s">
        <v>553</v>
      </c>
      <c r="B569" s="371" t="s">
        <v>414</v>
      </c>
      <c r="C569" s="1204">
        <f t="shared" si="233"/>
        <v>0</v>
      </c>
      <c r="D569" s="372">
        <f t="shared" si="233"/>
        <v>0</v>
      </c>
      <c r="E569" s="196">
        <f t="shared" si="233"/>
        <v>0</v>
      </c>
      <c r="F569" s="1247"/>
      <c r="G569" s="1247"/>
      <c r="H569" s="1247"/>
      <c r="I569" s="1246"/>
      <c r="J569" s="1246"/>
      <c r="K569" s="1246"/>
      <c r="L569" s="373">
        <f t="shared" ref="L569:AW569" si="249">L163-L366</f>
        <v>0</v>
      </c>
      <c r="M569" s="373">
        <f t="shared" si="249"/>
        <v>0</v>
      </c>
      <c r="N569" s="373">
        <f t="shared" si="249"/>
        <v>0</v>
      </c>
      <c r="O569" s="373">
        <f t="shared" si="249"/>
        <v>0</v>
      </c>
      <c r="P569" s="373">
        <f t="shared" si="249"/>
        <v>0</v>
      </c>
      <c r="Q569" s="373">
        <f t="shared" si="249"/>
        <v>0</v>
      </c>
      <c r="R569" s="373">
        <f t="shared" si="249"/>
        <v>0</v>
      </c>
      <c r="S569" s="373">
        <f t="shared" si="249"/>
        <v>0</v>
      </c>
      <c r="T569" s="373">
        <f t="shared" si="249"/>
        <v>0</v>
      </c>
      <c r="U569" s="373">
        <f t="shared" si="249"/>
        <v>0</v>
      </c>
      <c r="V569" s="373">
        <f t="shared" si="249"/>
        <v>0</v>
      </c>
      <c r="W569" s="373">
        <f t="shared" si="249"/>
        <v>0</v>
      </c>
      <c r="X569" s="373">
        <f t="shared" si="249"/>
        <v>0</v>
      </c>
      <c r="Y569" s="373">
        <f t="shared" si="249"/>
        <v>0</v>
      </c>
      <c r="Z569" s="373">
        <f t="shared" si="249"/>
        <v>0</v>
      </c>
      <c r="AA569" s="373">
        <f t="shared" si="249"/>
        <v>0</v>
      </c>
      <c r="AB569" s="373">
        <f t="shared" si="249"/>
        <v>0</v>
      </c>
      <c r="AC569" s="373">
        <f t="shared" si="249"/>
        <v>0</v>
      </c>
      <c r="AD569" s="373">
        <f t="shared" si="249"/>
        <v>0</v>
      </c>
      <c r="AE569" s="373">
        <f t="shared" si="249"/>
        <v>0</v>
      </c>
      <c r="AF569" s="373">
        <f t="shared" si="249"/>
        <v>0</v>
      </c>
      <c r="AG569" s="373">
        <f t="shared" si="249"/>
        <v>0</v>
      </c>
      <c r="AH569" s="373">
        <f t="shared" si="249"/>
        <v>0</v>
      </c>
      <c r="AI569" s="373">
        <f t="shared" si="249"/>
        <v>0</v>
      </c>
      <c r="AJ569" s="373">
        <f t="shared" si="249"/>
        <v>0</v>
      </c>
      <c r="AK569" s="373">
        <f t="shared" si="249"/>
        <v>0</v>
      </c>
      <c r="AL569" s="373">
        <f t="shared" si="249"/>
        <v>0</v>
      </c>
      <c r="AM569" s="373">
        <f t="shared" si="249"/>
        <v>0</v>
      </c>
      <c r="AN569" s="373">
        <f t="shared" si="249"/>
        <v>0</v>
      </c>
      <c r="AO569" s="373">
        <f t="shared" si="249"/>
        <v>0</v>
      </c>
      <c r="AP569" s="373">
        <f t="shared" si="249"/>
        <v>0</v>
      </c>
      <c r="AQ569" s="373">
        <f t="shared" si="249"/>
        <v>0</v>
      </c>
      <c r="AR569" s="373">
        <f t="shared" si="249"/>
        <v>0</v>
      </c>
      <c r="AS569" s="373">
        <f t="shared" si="249"/>
        <v>0</v>
      </c>
      <c r="AT569" s="373">
        <f t="shared" si="249"/>
        <v>0</v>
      </c>
      <c r="AU569" s="373">
        <f t="shared" si="249"/>
        <v>0</v>
      </c>
      <c r="AV569" s="373">
        <f t="shared" si="249"/>
        <v>0</v>
      </c>
      <c r="AW569" s="373">
        <f t="shared" si="249"/>
        <v>0</v>
      </c>
    </row>
    <row r="570" spans="1:49" ht="32.25" hidden="1" thickBot="1">
      <c r="A570" s="405">
        <v>15</v>
      </c>
      <c r="B570" s="393" t="s">
        <v>554</v>
      </c>
      <c r="C570" s="1204">
        <f t="shared" si="233"/>
        <v>45</v>
      </c>
      <c r="D570" s="197">
        <f t="shared" si="233"/>
        <v>22</v>
      </c>
      <c r="E570" s="197">
        <f t="shared" si="233"/>
        <v>23</v>
      </c>
      <c r="F570" s="1247"/>
      <c r="G570" s="1247"/>
      <c r="H570" s="1247"/>
      <c r="I570" s="1245"/>
      <c r="J570" s="1246"/>
      <c r="K570" s="1246"/>
      <c r="L570" s="396">
        <f t="shared" ref="L570:AW570" si="250">L164-L367</f>
        <v>0</v>
      </c>
      <c r="M570" s="396">
        <f t="shared" si="250"/>
        <v>-1</v>
      </c>
      <c r="N570" s="396">
        <f t="shared" si="250"/>
        <v>0</v>
      </c>
      <c r="O570" s="396">
        <f t="shared" si="250"/>
        <v>2</v>
      </c>
      <c r="P570" s="396">
        <f t="shared" si="250"/>
        <v>0</v>
      </c>
      <c r="Q570" s="396">
        <f t="shared" si="250"/>
        <v>1</v>
      </c>
      <c r="R570" s="396">
        <f t="shared" si="250"/>
        <v>6</v>
      </c>
      <c r="S570" s="396">
        <f t="shared" si="250"/>
        <v>1</v>
      </c>
      <c r="T570" s="396">
        <f t="shared" si="250"/>
        <v>0</v>
      </c>
      <c r="U570" s="396">
        <f t="shared" si="250"/>
        <v>4</v>
      </c>
      <c r="V570" s="396">
        <f t="shared" si="250"/>
        <v>0</v>
      </c>
      <c r="W570" s="396">
        <f t="shared" si="250"/>
        <v>4</v>
      </c>
      <c r="X570" s="396">
        <f t="shared" si="250"/>
        <v>0</v>
      </c>
      <c r="Y570" s="396">
        <f t="shared" si="250"/>
        <v>8</v>
      </c>
      <c r="Z570" s="396">
        <f t="shared" si="250"/>
        <v>0</v>
      </c>
      <c r="AA570" s="396">
        <f t="shared" si="250"/>
        <v>4</v>
      </c>
      <c r="AB570" s="396">
        <f t="shared" si="250"/>
        <v>1</v>
      </c>
      <c r="AC570" s="396">
        <f t="shared" si="250"/>
        <v>0</v>
      </c>
      <c r="AD570" s="396">
        <f t="shared" si="250"/>
        <v>0</v>
      </c>
      <c r="AE570" s="396">
        <f t="shared" si="250"/>
        <v>2</v>
      </c>
      <c r="AF570" s="396">
        <f t="shared" si="250"/>
        <v>0</v>
      </c>
      <c r="AG570" s="396">
        <f t="shared" si="250"/>
        <v>2</v>
      </c>
      <c r="AH570" s="396">
        <f t="shared" si="250"/>
        <v>-1</v>
      </c>
      <c r="AI570" s="396">
        <f t="shared" si="250"/>
        <v>-2</v>
      </c>
      <c r="AJ570" s="396">
        <f t="shared" si="250"/>
        <v>0</v>
      </c>
      <c r="AK570" s="396">
        <f t="shared" si="250"/>
        <v>-3</v>
      </c>
      <c r="AL570" s="396">
        <f t="shared" si="250"/>
        <v>5</v>
      </c>
      <c r="AM570" s="396">
        <f t="shared" si="250"/>
        <v>1</v>
      </c>
      <c r="AN570" s="396">
        <f t="shared" si="250"/>
        <v>1</v>
      </c>
      <c r="AO570" s="396">
        <f t="shared" si="250"/>
        <v>2</v>
      </c>
      <c r="AP570" s="396">
        <f t="shared" si="250"/>
        <v>0</v>
      </c>
      <c r="AQ570" s="396">
        <f t="shared" si="250"/>
        <v>-1</v>
      </c>
      <c r="AR570" s="396">
        <f t="shared" si="250"/>
        <v>8</v>
      </c>
      <c r="AS570" s="396">
        <f t="shared" si="250"/>
        <v>0</v>
      </c>
      <c r="AT570" s="396">
        <f t="shared" si="250"/>
        <v>-1</v>
      </c>
      <c r="AU570" s="396">
        <f t="shared" si="250"/>
        <v>-1</v>
      </c>
      <c r="AV570" s="396">
        <f t="shared" si="250"/>
        <v>3</v>
      </c>
      <c r="AW570" s="396">
        <f t="shared" si="250"/>
        <v>0</v>
      </c>
    </row>
    <row r="571" spans="1:49" ht="19.5" hidden="1" thickBot="1">
      <c r="A571" s="340" t="s">
        <v>555</v>
      </c>
      <c r="B571" s="412" t="s">
        <v>695</v>
      </c>
      <c r="C571" s="1204">
        <f t="shared" si="233"/>
        <v>3</v>
      </c>
      <c r="D571" s="195">
        <f t="shared" si="233"/>
        <v>12</v>
      </c>
      <c r="E571" s="195">
        <f t="shared" si="233"/>
        <v>-9</v>
      </c>
      <c r="F571" s="1247"/>
      <c r="G571" s="1247"/>
      <c r="H571" s="1247"/>
      <c r="I571" s="1246"/>
      <c r="J571" s="1246"/>
      <c r="K571" s="1246"/>
      <c r="L571" s="413">
        <f t="shared" ref="L571:AW571" si="251">L165-L368</f>
        <v>0</v>
      </c>
      <c r="M571" s="413">
        <f t="shared" si="251"/>
        <v>0</v>
      </c>
      <c r="N571" s="413">
        <f t="shared" si="251"/>
        <v>0</v>
      </c>
      <c r="O571" s="413">
        <f t="shared" si="251"/>
        <v>0</v>
      </c>
      <c r="P571" s="413">
        <f t="shared" si="251"/>
        <v>0</v>
      </c>
      <c r="Q571" s="413">
        <f t="shared" si="251"/>
        <v>-2</v>
      </c>
      <c r="R571" s="413">
        <f t="shared" si="251"/>
        <v>3</v>
      </c>
      <c r="S571" s="413">
        <f t="shared" si="251"/>
        <v>-3</v>
      </c>
      <c r="T571" s="413">
        <f t="shared" si="251"/>
        <v>0</v>
      </c>
      <c r="U571" s="413">
        <f t="shared" si="251"/>
        <v>1</v>
      </c>
      <c r="V571" s="413">
        <f t="shared" si="251"/>
        <v>0</v>
      </c>
      <c r="W571" s="413">
        <f t="shared" si="251"/>
        <v>0</v>
      </c>
      <c r="X571" s="413">
        <f t="shared" si="251"/>
        <v>0</v>
      </c>
      <c r="Y571" s="413">
        <f t="shared" si="251"/>
        <v>1</v>
      </c>
      <c r="Z571" s="413">
        <f t="shared" si="251"/>
        <v>-1</v>
      </c>
      <c r="AA571" s="413">
        <f t="shared" si="251"/>
        <v>2</v>
      </c>
      <c r="AB571" s="413">
        <f t="shared" si="251"/>
        <v>0</v>
      </c>
      <c r="AC571" s="413">
        <f t="shared" si="251"/>
        <v>0</v>
      </c>
      <c r="AD571" s="413">
        <f t="shared" si="251"/>
        <v>0</v>
      </c>
      <c r="AE571" s="413">
        <f t="shared" si="251"/>
        <v>0</v>
      </c>
      <c r="AF571" s="413">
        <f t="shared" si="251"/>
        <v>0</v>
      </c>
      <c r="AG571" s="413">
        <f t="shared" si="251"/>
        <v>0</v>
      </c>
      <c r="AH571" s="413">
        <f t="shared" si="251"/>
        <v>0</v>
      </c>
      <c r="AI571" s="413">
        <f t="shared" si="251"/>
        <v>-2</v>
      </c>
      <c r="AJ571" s="413">
        <f t="shared" si="251"/>
        <v>0</v>
      </c>
      <c r="AK571" s="413">
        <f t="shared" si="251"/>
        <v>-3</v>
      </c>
      <c r="AL571" s="413">
        <f t="shared" si="251"/>
        <v>2</v>
      </c>
      <c r="AM571" s="413">
        <f t="shared" si="251"/>
        <v>0</v>
      </c>
      <c r="AN571" s="413">
        <f t="shared" si="251"/>
        <v>2</v>
      </c>
      <c r="AO571" s="413">
        <f t="shared" si="251"/>
        <v>-1</v>
      </c>
      <c r="AP571" s="413">
        <f t="shared" si="251"/>
        <v>0</v>
      </c>
      <c r="AQ571" s="413">
        <f t="shared" si="251"/>
        <v>-2</v>
      </c>
      <c r="AR571" s="413">
        <f t="shared" si="251"/>
        <v>7</v>
      </c>
      <c r="AS571" s="413">
        <f t="shared" si="251"/>
        <v>0</v>
      </c>
      <c r="AT571" s="413">
        <f t="shared" si="251"/>
        <v>-2</v>
      </c>
      <c r="AU571" s="413">
        <f t="shared" si="251"/>
        <v>0</v>
      </c>
      <c r="AV571" s="413">
        <f t="shared" si="251"/>
        <v>1</v>
      </c>
      <c r="AW571" s="413">
        <f t="shared" si="251"/>
        <v>0</v>
      </c>
    </row>
    <row r="572" spans="1:49" ht="19.5" hidden="1" thickBot="1">
      <c r="A572" s="335" t="s">
        <v>556</v>
      </c>
      <c r="B572" s="411" t="s">
        <v>798</v>
      </c>
      <c r="C572" s="1204">
        <f t="shared" si="233"/>
        <v>8</v>
      </c>
      <c r="D572" s="388">
        <f t="shared" si="233"/>
        <v>2</v>
      </c>
      <c r="E572" s="388">
        <f t="shared" si="233"/>
        <v>6</v>
      </c>
      <c r="F572" s="1248"/>
      <c r="G572" s="1248"/>
      <c r="H572" s="1248"/>
      <c r="I572" s="1246"/>
      <c r="J572" s="1246"/>
      <c r="K572" s="1246"/>
      <c r="L572" s="408">
        <f t="shared" ref="L572:AW572" si="252">L166-L369</f>
        <v>0</v>
      </c>
      <c r="M572" s="408">
        <f t="shared" si="252"/>
        <v>0</v>
      </c>
      <c r="N572" s="408">
        <f t="shared" si="252"/>
        <v>0</v>
      </c>
      <c r="O572" s="408">
        <f t="shared" si="252"/>
        <v>0</v>
      </c>
      <c r="P572" s="408">
        <f t="shared" si="252"/>
        <v>0</v>
      </c>
      <c r="Q572" s="408">
        <f t="shared" si="252"/>
        <v>-1</v>
      </c>
      <c r="R572" s="408">
        <f t="shared" si="252"/>
        <v>0</v>
      </c>
      <c r="S572" s="408">
        <f t="shared" si="252"/>
        <v>1</v>
      </c>
      <c r="T572" s="408">
        <f t="shared" si="252"/>
        <v>0</v>
      </c>
      <c r="U572" s="408">
        <f t="shared" si="252"/>
        <v>0</v>
      </c>
      <c r="V572" s="408">
        <f t="shared" si="252"/>
        <v>0</v>
      </c>
      <c r="W572" s="408">
        <f t="shared" si="252"/>
        <v>0</v>
      </c>
      <c r="X572" s="408">
        <f t="shared" si="252"/>
        <v>0</v>
      </c>
      <c r="Y572" s="408">
        <f t="shared" si="252"/>
        <v>0</v>
      </c>
      <c r="Z572" s="408">
        <f t="shared" si="252"/>
        <v>0</v>
      </c>
      <c r="AA572" s="408">
        <f t="shared" si="252"/>
        <v>5</v>
      </c>
      <c r="AB572" s="408">
        <f t="shared" si="252"/>
        <v>0</v>
      </c>
      <c r="AC572" s="408">
        <f t="shared" si="252"/>
        <v>0</v>
      </c>
      <c r="AD572" s="408">
        <f t="shared" si="252"/>
        <v>0</v>
      </c>
      <c r="AE572" s="408">
        <f t="shared" si="252"/>
        <v>0</v>
      </c>
      <c r="AF572" s="408">
        <f t="shared" si="252"/>
        <v>0</v>
      </c>
      <c r="AG572" s="408">
        <f t="shared" si="252"/>
        <v>0</v>
      </c>
      <c r="AH572" s="408">
        <f t="shared" si="252"/>
        <v>0</v>
      </c>
      <c r="AI572" s="408">
        <f t="shared" si="252"/>
        <v>0</v>
      </c>
      <c r="AJ572" s="408">
        <f t="shared" si="252"/>
        <v>0</v>
      </c>
      <c r="AK572" s="408">
        <f t="shared" si="252"/>
        <v>0</v>
      </c>
      <c r="AL572" s="408">
        <f t="shared" si="252"/>
        <v>0</v>
      </c>
      <c r="AM572" s="408">
        <f t="shared" si="252"/>
        <v>0</v>
      </c>
      <c r="AN572" s="408">
        <f t="shared" si="252"/>
        <v>1</v>
      </c>
      <c r="AO572" s="408">
        <f t="shared" si="252"/>
        <v>1</v>
      </c>
      <c r="AP572" s="408">
        <f t="shared" si="252"/>
        <v>0</v>
      </c>
      <c r="AQ572" s="408">
        <f t="shared" si="252"/>
        <v>0</v>
      </c>
      <c r="AR572" s="408">
        <f t="shared" si="252"/>
        <v>3</v>
      </c>
      <c r="AS572" s="408">
        <f t="shared" si="252"/>
        <v>0</v>
      </c>
      <c r="AT572" s="408">
        <f t="shared" si="252"/>
        <v>-2</v>
      </c>
      <c r="AU572" s="408">
        <f t="shared" si="252"/>
        <v>0</v>
      </c>
      <c r="AV572" s="408">
        <f t="shared" si="252"/>
        <v>0</v>
      </c>
      <c r="AW572" s="408">
        <f t="shared" si="252"/>
        <v>0</v>
      </c>
    </row>
    <row r="573" spans="1:49" ht="19.5" hidden="1" thickBot="1">
      <c r="A573" s="335" t="s">
        <v>557</v>
      </c>
      <c r="B573" s="411" t="s">
        <v>799</v>
      </c>
      <c r="C573" s="1204">
        <f t="shared" si="233"/>
        <v>0</v>
      </c>
      <c r="D573" s="388">
        <f t="shared" si="233"/>
        <v>0</v>
      </c>
      <c r="E573" s="388">
        <f t="shared" si="233"/>
        <v>0</v>
      </c>
      <c r="F573" s="1248"/>
      <c r="G573" s="1248"/>
      <c r="H573" s="1248"/>
      <c r="I573" s="1246"/>
      <c r="J573" s="1246"/>
      <c r="K573" s="1246"/>
      <c r="L573" s="391">
        <f t="shared" ref="L573:AW573" si="253">L167-L370</f>
        <v>0</v>
      </c>
      <c r="M573" s="391">
        <f t="shared" si="253"/>
        <v>0</v>
      </c>
      <c r="N573" s="391">
        <f t="shared" si="253"/>
        <v>0</v>
      </c>
      <c r="O573" s="391">
        <f t="shared" si="253"/>
        <v>0</v>
      </c>
      <c r="P573" s="391">
        <f t="shared" si="253"/>
        <v>0</v>
      </c>
      <c r="Q573" s="391">
        <f t="shared" si="253"/>
        <v>0</v>
      </c>
      <c r="R573" s="391">
        <f t="shared" si="253"/>
        <v>0</v>
      </c>
      <c r="S573" s="391">
        <f t="shared" si="253"/>
        <v>0</v>
      </c>
      <c r="T573" s="391">
        <f t="shared" si="253"/>
        <v>0</v>
      </c>
      <c r="U573" s="391">
        <f t="shared" si="253"/>
        <v>0</v>
      </c>
      <c r="V573" s="391">
        <f t="shared" si="253"/>
        <v>0</v>
      </c>
      <c r="W573" s="391">
        <f t="shared" si="253"/>
        <v>0</v>
      </c>
      <c r="X573" s="391">
        <f t="shared" si="253"/>
        <v>0</v>
      </c>
      <c r="Y573" s="391">
        <f t="shared" si="253"/>
        <v>0</v>
      </c>
      <c r="Z573" s="391">
        <f t="shared" si="253"/>
        <v>0</v>
      </c>
      <c r="AA573" s="391">
        <f t="shared" si="253"/>
        <v>0</v>
      </c>
      <c r="AB573" s="391">
        <f t="shared" si="253"/>
        <v>0</v>
      </c>
      <c r="AC573" s="391">
        <f t="shared" si="253"/>
        <v>0</v>
      </c>
      <c r="AD573" s="391">
        <f t="shared" si="253"/>
        <v>0</v>
      </c>
      <c r="AE573" s="391">
        <f t="shared" si="253"/>
        <v>0</v>
      </c>
      <c r="AF573" s="391">
        <f t="shared" si="253"/>
        <v>0</v>
      </c>
      <c r="AG573" s="391">
        <f t="shared" si="253"/>
        <v>0</v>
      </c>
      <c r="AH573" s="391">
        <f t="shared" si="253"/>
        <v>0</v>
      </c>
      <c r="AI573" s="391">
        <f t="shared" si="253"/>
        <v>0</v>
      </c>
      <c r="AJ573" s="391">
        <f t="shared" si="253"/>
        <v>0</v>
      </c>
      <c r="AK573" s="391">
        <f t="shared" si="253"/>
        <v>0</v>
      </c>
      <c r="AL573" s="391">
        <f t="shared" si="253"/>
        <v>0</v>
      </c>
      <c r="AM573" s="391">
        <f t="shared" si="253"/>
        <v>0</v>
      </c>
      <c r="AN573" s="391">
        <f t="shared" si="253"/>
        <v>0</v>
      </c>
      <c r="AO573" s="391">
        <f t="shared" si="253"/>
        <v>0</v>
      </c>
      <c r="AP573" s="391">
        <f t="shared" si="253"/>
        <v>0</v>
      </c>
      <c r="AQ573" s="391">
        <f t="shared" si="253"/>
        <v>0</v>
      </c>
      <c r="AR573" s="391">
        <f t="shared" si="253"/>
        <v>0</v>
      </c>
      <c r="AS573" s="391">
        <f t="shared" si="253"/>
        <v>0</v>
      </c>
      <c r="AT573" s="391">
        <f t="shared" si="253"/>
        <v>0</v>
      </c>
      <c r="AU573" s="391">
        <f t="shared" si="253"/>
        <v>0</v>
      </c>
      <c r="AV573" s="391">
        <f t="shared" si="253"/>
        <v>0</v>
      </c>
      <c r="AW573" s="391">
        <f t="shared" si="253"/>
        <v>0</v>
      </c>
    </row>
    <row r="574" spans="1:49" ht="19.5" hidden="1" thickBot="1">
      <c r="A574" s="335" t="s">
        <v>558</v>
      </c>
      <c r="B574" s="411" t="s">
        <v>800</v>
      </c>
      <c r="C574" s="1204">
        <f t="shared" ref="C574:E593" si="254">C168-C371</f>
        <v>-5</v>
      </c>
      <c r="D574" s="388">
        <f t="shared" si="254"/>
        <v>10</v>
      </c>
      <c r="E574" s="388">
        <f t="shared" si="254"/>
        <v>-15</v>
      </c>
      <c r="F574" s="1248"/>
      <c r="G574" s="1248"/>
      <c r="H574" s="1248"/>
      <c r="I574" s="1246"/>
      <c r="J574" s="1246"/>
      <c r="K574" s="1246"/>
      <c r="L574" s="391">
        <f t="shared" ref="L574:AW574" si="255">L168-L371</f>
        <v>0</v>
      </c>
      <c r="M574" s="391">
        <f t="shared" si="255"/>
        <v>0</v>
      </c>
      <c r="N574" s="391">
        <f t="shared" si="255"/>
        <v>0</v>
      </c>
      <c r="O574" s="391">
        <f t="shared" si="255"/>
        <v>0</v>
      </c>
      <c r="P574" s="391">
        <f t="shared" si="255"/>
        <v>0</v>
      </c>
      <c r="Q574" s="391">
        <f t="shared" si="255"/>
        <v>-1</v>
      </c>
      <c r="R574" s="391">
        <f t="shared" si="255"/>
        <v>3</v>
      </c>
      <c r="S574" s="391">
        <f t="shared" si="255"/>
        <v>-4</v>
      </c>
      <c r="T574" s="391">
        <f t="shared" si="255"/>
        <v>0</v>
      </c>
      <c r="U574" s="391">
        <f t="shared" si="255"/>
        <v>1</v>
      </c>
      <c r="V574" s="391">
        <f t="shared" si="255"/>
        <v>0</v>
      </c>
      <c r="W574" s="391">
        <f t="shared" si="255"/>
        <v>0</v>
      </c>
      <c r="X574" s="391">
        <f t="shared" si="255"/>
        <v>0</v>
      </c>
      <c r="Y574" s="391">
        <f t="shared" si="255"/>
        <v>1</v>
      </c>
      <c r="Z574" s="391">
        <f t="shared" si="255"/>
        <v>-1</v>
      </c>
      <c r="AA574" s="391">
        <f t="shared" si="255"/>
        <v>-3</v>
      </c>
      <c r="AB574" s="391">
        <f t="shared" si="255"/>
        <v>0</v>
      </c>
      <c r="AC574" s="417">
        <f t="shared" si="255"/>
        <v>0</v>
      </c>
      <c r="AD574" s="391">
        <f t="shared" si="255"/>
        <v>0</v>
      </c>
      <c r="AE574" s="391">
        <f t="shared" si="255"/>
        <v>0</v>
      </c>
      <c r="AF574" s="391">
        <f t="shared" si="255"/>
        <v>0</v>
      </c>
      <c r="AG574" s="391">
        <f t="shared" si="255"/>
        <v>0</v>
      </c>
      <c r="AH574" s="391">
        <f t="shared" si="255"/>
        <v>0</v>
      </c>
      <c r="AI574" s="391">
        <f t="shared" si="255"/>
        <v>-2</v>
      </c>
      <c r="AJ574" s="391">
        <f t="shared" si="255"/>
        <v>0</v>
      </c>
      <c r="AK574" s="391">
        <f t="shared" si="255"/>
        <v>-3</v>
      </c>
      <c r="AL574" s="391">
        <f t="shared" si="255"/>
        <v>2</v>
      </c>
      <c r="AM574" s="391">
        <f t="shared" si="255"/>
        <v>0</v>
      </c>
      <c r="AN574" s="391">
        <f t="shared" si="255"/>
        <v>1</v>
      </c>
      <c r="AO574" s="391">
        <f t="shared" si="255"/>
        <v>-2</v>
      </c>
      <c r="AP574" s="391">
        <f t="shared" si="255"/>
        <v>0</v>
      </c>
      <c r="AQ574" s="391">
        <f t="shared" si="255"/>
        <v>-2</v>
      </c>
      <c r="AR574" s="391">
        <f t="shared" si="255"/>
        <v>4</v>
      </c>
      <c r="AS574" s="391">
        <f t="shared" si="255"/>
        <v>0</v>
      </c>
      <c r="AT574" s="391">
        <f t="shared" si="255"/>
        <v>0</v>
      </c>
      <c r="AU574" s="391">
        <f t="shared" si="255"/>
        <v>0</v>
      </c>
      <c r="AV574" s="391">
        <f t="shared" si="255"/>
        <v>1</v>
      </c>
      <c r="AW574" s="391">
        <f t="shared" si="255"/>
        <v>0</v>
      </c>
    </row>
    <row r="575" spans="1:49" ht="19.5" hidden="1" thickBot="1">
      <c r="A575" s="337" t="s">
        <v>559</v>
      </c>
      <c r="B575" s="410" t="s">
        <v>560</v>
      </c>
      <c r="C575" s="1204">
        <f t="shared" si="254"/>
        <v>37</v>
      </c>
      <c r="D575" s="372">
        <f t="shared" si="254"/>
        <v>11</v>
      </c>
      <c r="E575" s="196">
        <f t="shared" si="254"/>
        <v>26</v>
      </c>
      <c r="F575" s="1247"/>
      <c r="G575" s="1247"/>
      <c r="H575" s="1247"/>
      <c r="I575" s="1246"/>
      <c r="J575" s="1246"/>
      <c r="K575" s="1246"/>
      <c r="L575" s="373">
        <f t="shared" ref="L575:AW575" si="256">L169-L372</f>
        <v>0</v>
      </c>
      <c r="M575" s="373">
        <f t="shared" si="256"/>
        <v>-1</v>
      </c>
      <c r="N575" s="373">
        <f t="shared" si="256"/>
        <v>-1</v>
      </c>
      <c r="O575" s="373">
        <f t="shared" si="256"/>
        <v>2</v>
      </c>
      <c r="P575" s="373">
        <f t="shared" si="256"/>
        <v>0</v>
      </c>
      <c r="Q575" s="373">
        <f t="shared" si="256"/>
        <v>2</v>
      </c>
      <c r="R575" s="373">
        <f t="shared" si="256"/>
        <v>3</v>
      </c>
      <c r="S575" s="373">
        <f t="shared" si="256"/>
        <v>4</v>
      </c>
      <c r="T575" s="373">
        <f t="shared" si="256"/>
        <v>0</v>
      </c>
      <c r="U575" s="373">
        <f t="shared" si="256"/>
        <v>3</v>
      </c>
      <c r="V575" s="373">
        <f t="shared" si="256"/>
        <v>0</v>
      </c>
      <c r="W575" s="373">
        <f t="shared" si="256"/>
        <v>4</v>
      </c>
      <c r="X575" s="373">
        <f t="shared" si="256"/>
        <v>0</v>
      </c>
      <c r="Y575" s="373">
        <f t="shared" si="256"/>
        <v>6</v>
      </c>
      <c r="Z575" s="373">
        <f t="shared" si="256"/>
        <v>1</v>
      </c>
      <c r="AA575" s="373">
        <f t="shared" si="256"/>
        <v>0</v>
      </c>
      <c r="AB575" s="373">
        <f t="shared" si="256"/>
        <v>1</v>
      </c>
      <c r="AC575" s="373">
        <f t="shared" si="256"/>
        <v>0</v>
      </c>
      <c r="AD575" s="373">
        <f t="shared" si="256"/>
        <v>0</v>
      </c>
      <c r="AE575" s="373">
        <f t="shared" si="256"/>
        <v>2</v>
      </c>
      <c r="AF575" s="373">
        <f t="shared" si="256"/>
        <v>0</v>
      </c>
      <c r="AG575" s="373">
        <f t="shared" si="256"/>
        <v>2</v>
      </c>
      <c r="AH575" s="378">
        <f t="shared" si="256"/>
        <v>0</v>
      </c>
      <c r="AI575" s="378">
        <f t="shared" si="256"/>
        <v>0</v>
      </c>
      <c r="AJ575" s="373">
        <f t="shared" si="256"/>
        <v>0</v>
      </c>
      <c r="AK575" s="373">
        <f t="shared" si="256"/>
        <v>0</v>
      </c>
      <c r="AL575" s="373">
        <f t="shared" si="256"/>
        <v>3</v>
      </c>
      <c r="AM575" s="373">
        <f t="shared" si="256"/>
        <v>1</v>
      </c>
      <c r="AN575" s="373">
        <f t="shared" si="256"/>
        <v>-1</v>
      </c>
      <c r="AO575" s="373">
        <f t="shared" si="256"/>
        <v>2</v>
      </c>
      <c r="AP575" s="373">
        <f t="shared" si="256"/>
        <v>0</v>
      </c>
      <c r="AQ575" s="373">
        <f t="shared" si="256"/>
        <v>0</v>
      </c>
      <c r="AR575" s="373">
        <f t="shared" si="256"/>
        <v>2</v>
      </c>
      <c r="AS575" s="373">
        <f t="shared" si="256"/>
        <v>0</v>
      </c>
      <c r="AT575" s="373">
        <f t="shared" si="256"/>
        <v>1</v>
      </c>
      <c r="AU575" s="373">
        <f t="shared" si="256"/>
        <v>-1</v>
      </c>
      <c r="AV575" s="373">
        <f t="shared" si="256"/>
        <v>2</v>
      </c>
      <c r="AW575" s="373">
        <f t="shared" si="256"/>
        <v>0</v>
      </c>
    </row>
    <row r="576" spans="1:49" ht="19.5" hidden="1" thickBot="1">
      <c r="A576" s="337" t="s">
        <v>561</v>
      </c>
      <c r="B576" s="410" t="s">
        <v>696</v>
      </c>
      <c r="C576" s="1204">
        <f t="shared" si="254"/>
        <v>3</v>
      </c>
      <c r="D576" s="372">
        <f t="shared" si="254"/>
        <v>0</v>
      </c>
      <c r="E576" s="196">
        <f t="shared" si="254"/>
        <v>3</v>
      </c>
      <c r="F576" s="1247"/>
      <c r="G576" s="1247"/>
      <c r="H576" s="1247"/>
      <c r="I576" s="1246"/>
      <c r="J576" s="1246"/>
      <c r="K576" s="1246"/>
      <c r="L576" s="373">
        <f t="shared" ref="L576:AW576" si="257">L170-L373</f>
        <v>0</v>
      </c>
      <c r="M576" s="373">
        <f t="shared" si="257"/>
        <v>0</v>
      </c>
      <c r="N576" s="373">
        <f t="shared" si="257"/>
        <v>1</v>
      </c>
      <c r="O576" s="373">
        <f t="shared" si="257"/>
        <v>0</v>
      </c>
      <c r="P576" s="373">
        <f t="shared" si="257"/>
        <v>0</v>
      </c>
      <c r="Q576" s="373">
        <f t="shared" si="257"/>
        <v>1</v>
      </c>
      <c r="R576" s="373">
        <f t="shared" si="257"/>
        <v>0</v>
      </c>
      <c r="S576" s="373">
        <f t="shared" si="257"/>
        <v>0</v>
      </c>
      <c r="T576" s="373">
        <f t="shared" si="257"/>
        <v>0</v>
      </c>
      <c r="U576" s="373">
        <f t="shared" si="257"/>
        <v>0</v>
      </c>
      <c r="V576" s="373">
        <f t="shared" si="257"/>
        <v>0</v>
      </c>
      <c r="W576" s="373">
        <f t="shared" si="257"/>
        <v>0</v>
      </c>
      <c r="X576" s="373">
        <f t="shared" si="257"/>
        <v>0</v>
      </c>
      <c r="Y576" s="373">
        <f t="shared" si="257"/>
        <v>0</v>
      </c>
      <c r="Z576" s="373">
        <f t="shared" si="257"/>
        <v>0</v>
      </c>
      <c r="AA576" s="373">
        <f t="shared" si="257"/>
        <v>0</v>
      </c>
      <c r="AB576" s="373">
        <f t="shared" si="257"/>
        <v>0</v>
      </c>
      <c r="AC576" s="373">
        <f t="shared" si="257"/>
        <v>0</v>
      </c>
      <c r="AD576" s="373">
        <f t="shared" si="257"/>
        <v>0</v>
      </c>
      <c r="AE576" s="373">
        <f t="shared" si="257"/>
        <v>0</v>
      </c>
      <c r="AF576" s="373">
        <f t="shared" si="257"/>
        <v>0</v>
      </c>
      <c r="AG576" s="373">
        <f t="shared" si="257"/>
        <v>0</v>
      </c>
      <c r="AH576" s="378">
        <f t="shared" si="257"/>
        <v>0</v>
      </c>
      <c r="AI576" s="378">
        <f t="shared" si="257"/>
        <v>0</v>
      </c>
      <c r="AJ576" s="373">
        <f t="shared" si="257"/>
        <v>0</v>
      </c>
      <c r="AK576" s="373">
        <f t="shared" si="257"/>
        <v>0</v>
      </c>
      <c r="AL576" s="373">
        <f t="shared" si="257"/>
        <v>0</v>
      </c>
      <c r="AM576" s="373">
        <f t="shared" si="257"/>
        <v>0</v>
      </c>
      <c r="AN576" s="373">
        <f t="shared" si="257"/>
        <v>0</v>
      </c>
      <c r="AO576" s="373">
        <f t="shared" si="257"/>
        <v>1</v>
      </c>
      <c r="AP576" s="373">
        <f t="shared" si="257"/>
        <v>0</v>
      </c>
      <c r="AQ576" s="373">
        <f t="shared" si="257"/>
        <v>1</v>
      </c>
      <c r="AR576" s="373">
        <f t="shared" si="257"/>
        <v>-1</v>
      </c>
      <c r="AS576" s="373">
        <f t="shared" si="257"/>
        <v>0</v>
      </c>
      <c r="AT576" s="373">
        <f t="shared" si="257"/>
        <v>0</v>
      </c>
      <c r="AU576" s="373">
        <f t="shared" si="257"/>
        <v>0</v>
      </c>
      <c r="AV576" s="373">
        <f t="shared" si="257"/>
        <v>0</v>
      </c>
      <c r="AW576" s="373">
        <f t="shared" si="257"/>
        <v>0</v>
      </c>
    </row>
    <row r="577" spans="1:49" ht="19.5" hidden="1" thickBot="1">
      <c r="A577" s="337" t="s">
        <v>562</v>
      </c>
      <c r="B577" s="410" t="s">
        <v>697</v>
      </c>
      <c r="C577" s="1204">
        <f t="shared" si="254"/>
        <v>0</v>
      </c>
      <c r="D577" s="372">
        <f t="shared" si="254"/>
        <v>-1</v>
      </c>
      <c r="E577" s="196">
        <f t="shared" si="254"/>
        <v>1</v>
      </c>
      <c r="F577" s="1247"/>
      <c r="G577" s="1247"/>
      <c r="H577" s="1247"/>
      <c r="I577" s="1246"/>
      <c r="J577" s="1246"/>
      <c r="K577" s="1246"/>
      <c r="L577" s="373">
        <f t="shared" ref="L577:AW577" si="258">L171-L374</f>
        <v>0</v>
      </c>
      <c r="M577" s="373">
        <f t="shared" si="258"/>
        <v>0</v>
      </c>
      <c r="N577" s="373">
        <f t="shared" si="258"/>
        <v>0</v>
      </c>
      <c r="O577" s="373">
        <f t="shared" si="258"/>
        <v>0</v>
      </c>
      <c r="P577" s="373">
        <f t="shared" si="258"/>
        <v>0</v>
      </c>
      <c r="Q577" s="373">
        <f t="shared" si="258"/>
        <v>0</v>
      </c>
      <c r="R577" s="373">
        <f t="shared" si="258"/>
        <v>0</v>
      </c>
      <c r="S577" s="373">
        <f t="shared" si="258"/>
        <v>0</v>
      </c>
      <c r="T577" s="373">
        <f t="shared" si="258"/>
        <v>0</v>
      </c>
      <c r="U577" s="373">
        <f t="shared" si="258"/>
        <v>0</v>
      </c>
      <c r="V577" s="373">
        <f t="shared" si="258"/>
        <v>0</v>
      </c>
      <c r="W577" s="373">
        <f t="shared" si="258"/>
        <v>0</v>
      </c>
      <c r="X577" s="373">
        <f t="shared" si="258"/>
        <v>0</v>
      </c>
      <c r="Y577" s="373">
        <f t="shared" si="258"/>
        <v>1</v>
      </c>
      <c r="Z577" s="373">
        <f t="shared" si="258"/>
        <v>0</v>
      </c>
      <c r="AA577" s="373">
        <f t="shared" si="258"/>
        <v>0</v>
      </c>
      <c r="AB577" s="373">
        <f t="shared" si="258"/>
        <v>0</v>
      </c>
      <c r="AC577" s="373">
        <f t="shared" si="258"/>
        <v>0</v>
      </c>
      <c r="AD577" s="373">
        <f t="shared" si="258"/>
        <v>0</v>
      </c>
      <c r="AE577" s="373">
        <f t="shared" si="258"/>
        <v>0</v>
      </c>
      <c r="AF577" s="373">
        <f t="shared" si="258"/>
        <v>0</v>
      </c>
      <c r="AG577" s="373">
        <f t="shared" si="258"/>
        <v>0</v>
      </c>
      <c r="AH577" s="378">
        <f t="shared" si="258"/>
        <v>-1</v>
      </c>
      <c r="AI577" s="378">
        <f t="shared" si="258"/>
        <v>0</v>
      </c>
      <c r="AJ577" s="373">
        <f t="shared" si="258"/>
        <v>0</v>
      </c>
      <c r="AK577" s="373">
        <f t="shared" si="258"/>
        <v>0</v>
      </c>
      <c r="AL577" s="373">
        <f t="shared" si="258"/>
        <v>0</v>
      </c>
      <c r="AM577" s="373">
        <f t="shared" si="258"/>
        <v>0</v>
      </c>
      <c r="AN577" s="373">
        <f t="shared" si="258"/>
        <v>0</v>
      </c>
      <c r="AO577" s="373">
        <f t="shared" si="258"/>
        <v>0</v>
      </c>
      <c r="AP577" s="373">
        <f t="shared" si="258"/>
        <v>0</v>
      </c>
      <c r="AQ577" s="373">
        <f t="shared" si="258"/>
        <v>0</v>
      </c>
      <c r="AR577" s="373">
        <f t="shared" si="258"/>
        <v>0</v>
      </c>
      <c r="AS577" s="373">
        <f t="shared" si="258"/>
        <v>0</v>
      </c>
      <c r="AT577" s="373">
        <f t="shared" si="258"/>
        <v>0</v>
      </c>
      <c r="AU577" s="373">
        <f t="shared" si="258"/>
        <v>0</v>
      </c>
      <c r="AV577" s="373">
        <f t="shared" si="258"/>
        <v>0</v>
      </c>
      <c r="AW577" s="373">
        <f t="shared" si="258"/>
        <v>0</v>
      </c>
    </row>
    <row r="578" spans="1:49" ht="19.5" hidden="1" thickBot="1">
      <c r="A578" s="337" t="s">
        <v>563</v>
      </c>
      <c r="B578" s="410" t="s">
        <v>698</v>
      </c>
      <c r="C578" s="1204">
        <f t="shared" si="254"/>
        <v>2</v>
      </c>
      <c r="D578" s="372">
        <f t="shared" si="254"/>
        <v>0</v>
      </c>
      <c r="E578" s="196">
        <f t="shared" si="254"/>
        <v>2</v>
      </c>
      <c r="F578" s="1247"/>
      <c r="G578" s="1247"/>
      <c r="H578" s="1247"/>
      <c r="I578" s="1246"/>
      <c r="J578" s="1246"/>
      <c r="K578" s="1246"/>
      <c r="L578" s="373">
        <f t="shared" ref="L578:AW578" si="259">L172-L375</f>
        <v>0</v>
      </c>
      <c r="M578" s="373">
        <f t="shared" si="259"/>
        <v>0</v>
      </c>
      <c r="N578" s="373">
        <f t="shared" si="259"/>
        <v>0</v>
      </c>
      <c r="O578" s="373">
        <f t="shared" si="259"/>
        <v>0</v>
      </c>
      <c r="P578" s="373">
        <f t="shared" si="259"/>
        <v>0</v>
      </c>
      <c r="Q578" s="373">
        <f t="shared" si="259"/>
        <v>0</v>
      </c>
      <c r="R578" s="373">
        <f t="shared" si="259"/>
        <v>0</v>
      </c>
      <c r="S578" s="373">
        <f t="shared" si="259"/>
        <v>0</v>
      </c>
      <c r="T578" s="373">
        <f t="shared" si="259"/>
        <v>0</v>
      </c>
      <c r="U578" s="373">
        <f t="shared" si="259"/>
        <v>0</v>
      </c>
      <c r="V578" s="373">
        <f t="shared" si="259"/>
        <v>0</v>
      </c>
      <c r="W578" s="373">
        <f t="shared" si="259"/>
        <v>0</v>
      </c>
      <c r="X578" s="373">
        <f t="shared" si="259"/>
        <v>0</v>
      </c>
      <c r="Y578" s="373">
        <f t="shared" si="259"/>
        <v>0</v>
      </c>
      <c r="Z578" s="373">
        <f t="shared" si="259"/>
        <v>0</v>
      </c>
      <c r="AA578" s="373">
        <f t="shared" si="259"/>
        <v>2</v>
      </c>
      <c r="AB578" s="373">
        <f t="shared" si="259"/>
        <v>0</v>
      </c>
      <c r="AC578" s="373">
        <f t="shared" si="259"/>
        <v>0</v>
      </c>
      <c r="AD578" s="373">
        <f t="shared" si="259"/>
        <v>0</v>
      </c>
      <c r="AE578" s="373">
        <f t="shared" si="259"/>
        <v>0</v>
      </c>
      <c r="AF578" s="373">
        <f t="shared" si="259"/>
        <v>0</v>
      </c>
      <c r="AG578" s="373">
        <f t="shared" si="259"/>
        <v>0</v>
      </c>
      <c r="AH578" s="373">
        <f t="shared" si="259"/>
        <v>0</v>
      </c>
      <c r="AI578" s="373">
        <f t="shared" si="259"/>
        <v>0</v>
      </c>
      <c r="AJ578" s="373">
        <f t="shared" si="259"/>
        <v>0</v>
      </c>
      <c r="AK578" s="373">
        <f t="shared" si="259"/>
        <v>0</v>
      </c>
      <c r="AL578" s="373">
        <f t="shared" si="259"/>
        <v>0</v>
      </c>
      <c r="AM578" s="373">
        <f t="shared" si="259"/>
        <v>0</v>
      </c>
      <c r="AN578" s="373">
        <f t="shared" si="259"/>
        <v>0</v>
      </c>
      <c r="AO578" s="373">
        <f t="shared" si="259"/>
        <v>0</v>
      </c>
      <c r="AP578" s="373">
        <f t="shared" si="259"/>
        <v>0</v>
      </c>
      <c r="AQ578" s="373">
        <f t="shared" si="259"/>
        <v>0</v>
      </c>
      <c r="AR578" s="373">
        <f t="shared" si="259"/>
        <v>0</v>
      </c>
      <c r="AS578" s="373">
        <f t="shared" si="259"/>
        <v>0</v>
      </c>
      <c r="AT578" s="373">
        <f t="shared" si="259"/>
        <v>0</v>
      </c>
      <c r="AU578" s="373">
        <f t="shared" si="259"/>
        <v>0</v>
      </c>
      <c r="AV578" s="373">
        <f t="shared" si="259"/>
        <v>0</v>
      </c>
      <c r="AW578" s="373">
        <f t="shared" si="259"/>
        <v>0</v>
      </c>
    </row>
    <row r="579" spans="1:49" ht="19.5" hidden="1" thickBot="1">
      <c r="A579" s="337" t="s">
        <v>564</v>
      </c>
      <c r="B579" s="410" t="s">
        <v>565</v>
      </c>
      <c r="C579" s="1204">
        <f t="shared" si="254"/>
        <v>0</v>
      </c>
      <c r="D579" s="372">
        <f t="shared" si="254"/>
        <v>0</v>
      </c>
      <c r="E579" s="196">
        <f t="shared" si="254"/>
        <v>0</v>
      </c>
      <c r="F579" s="1247"/>
      <c r="G579" s="1247"/>
      <c r="H579" s="1247"/>
      <c r="I579" s="1246"/>
      <c r="J579" s="1246"/>
      <c r="K579" s="1246"/>
      <c r="L579" s="373">
        <f t="shared" ref="L579:AW579" si="260">L173-L376</f>
        <v>0</v>
      </c>
      <c r="M579" s="373">
        <f t="shared" si="260"/>
        <v>0</v>
      </c>
      <c r="N579" s="373">
        <f t="shared" si="260"/>
        <v>0</v>
      </c>
      <c r="O579" s="373">
        <f t="shared" si="260"/>
        <v>0</v>
      </c>
      <c r="P579" s="373">
        <f t="shared" si="260"/>
        <v>0</v>
      </c>
      <c r="Q579" s="373">
        <f t="shared" si="260"/>
        <v>0</v>
      </c>
      <c r="R579" s="373">
        <f t="shared" si="260"/>
        <v>0</v>
      </c>
      <c r="S579" s="373">
        <f t="shared" si="260"/>
        <v>0</v>
      </c>
      <c r="T579" s="373">
        <f t="shared" si="260"/>
        <v>0</v>
      </c>
      <c r="U579" s="373">
        <f t="shared" si="260"/>
        <v>0</v>
      </c>
      <c r="V579" s="373">
        <f t="shared" si="260"/>
        <v>0</v>
      </c>
      <c r="W579" s="373">
        <f t="shared" si="260"/>
        <v>0</v>
      </c>
      <c r="X579" s="373">
        <f t="shared" si="260"/>
        <v>0</v>
      </c>
      <c r="Y579" s="373">
        <f t="shared" si="260"/>
        <v>0</v>
      </c>
      <c r="Z579" s="373">
        <f t="shared" si="260"/>
        <v>0</v>
      </c>
      <c r="AA579" s="373">
        <f t="shared" si="260"/>
        <v>0</v>
      </c>
      <c r="AB579" s="373">
        <f t="shared" si="260"/>
        <v>0</v>
      </c>
      <c r="AC579" s="373">
        <f t="shared" si="260"/>
        <v>0</v>
      </c>
      <c r="AD579" s="373">
        <f t="shared" si="260"/>
        <v>0</v>
      </c>
      <c r="AE579" s="373">
        <f t="shared" si="260"/>
        <v>0</v>
      </c>
      <c r="AF579" s="373">
        <f t="shared" si="260"/>
        <v>0</v>
      </c>
      <c r="AG579" s="373">
        <f t="shared" si="260"/>
        <v>0</v>
      </c>
      <c r="AH579" s="373">
        <f t="shared" si="260"/>
        <v>0</v>
      </c>
      <c r="AI579" s="373">
        <f t="shared" si="260"/>
        <v>0</v>
      </c>
      <c r="AJ579" s="373">
        <f t="shared" si="260"/>
        <v>0</v>
      </c>
      <c r="AK579" s="373">
        <f t="shared" si="260"/>
        <v>0</v>
      </c>
      <c r="AL579" s="373">
        <f t="shared" si="260"/>
        <v>0</v>
      </c>
      <c r="AM579" s="373">
        <f t="shared" si="260"/>
        <v>0</v>
      </c>
      <c r="AN579" s="373">
        <f t="shared" si="260"/>
        <v>0</v>
      </c>
      <c r="AO579" s="373">
        <f t="shared" si="260"/>
        <v>0</v>
      </c>
      <c r="AP579" s="373">
        <f t="shared" si="260"/>
        <v>0</v>
      </c>
      <c r="AQ579" s="373">
        <f t="shared" si="260"/>
        <v>0</v>
      </c>
      <c r="AR579" s="373">
        <f t="shared" si="260"/>
        <v>0</v>
      </c>
      <c r="AS579" s="373">
        <f t="shared" si="260"/>
        <v>0</v>
      </c>
      <c r="AT579" s="373">
        <f t="shared" si="260"/>
        <v>0</v>
      </c>
      <c r="AU579" s="373">
        <f t="shared" si="260"/>
        <v>0</v>
      </c>
      <c r="AV579" s="373">
        <f t="shared" si="260"/>
        <v>0</v>
      </c>
      <c r="AW579" s="373">
        <f t="shared" si="260"/>
        <v>0</v>
      </c>
    </row>
    <row r="580" spans="1:49" ht="32.25" hidden="1" thickBot="1">
      <c r="A580" s="405">
        <v>16</v>
      </c>
      <c r="B580" s="393" t="s">
        <v>566</v>
      </c>
      <c r="C580" s="1204">
        <f t="shared" si="254"/>
        <v>1</v>
      </c>
      <c r="D580" s="197">
        <f t="shared" si="254"/>
        <v>-1</v>
      </c>
      <c r="E580" s="197">
        <f t="shared" si="254"/>
        <v>2</v>
      </c>
      <c r="F580" s="1247"/>
      <c r="G580" s="1247"/>
      <c r="H580" s="1247"/>
      <c r="I580" s="1245"/>
      <c r="J580" s="1246"/>
      <c r="K580" s="1246"/>
      <c r="L580" s="396">
        <f t="shared" ref="L580:AW580" si="261">L174-L377</f>
        <v>0</v>
      </c>
      <c r="M580" s="397">
        <f t="shared" si="261"/>
        <v>0</v>
      </c>
      <c r="N580" s="396">
        <f t="shared" si="261"/>
        <v>-1</v>
      </c>
      <c r="O580" s="397">
        <f t="shared" si="261"/>
        <v>2</v>
      </c>
      <c r="P580" s="396">
        <f t="shared" si="261"/>
        <v>0</v>
      </c>
      <c r="Q580" s="397">
        <f t="shared" si="261"/>
        <v>0</v>
      </c>
      <c r="R580" s="396">
        <f t="shared" si="261"/>
        <v>0</v>
      </c>
      <c r="S580" s="396">
        <f t="shared" si="261"/>
        <v>1</v>
      </c>
      <c r="T580" s="396">
        <f t="shared" si="261"/>
        <v>0</v>
      </c>
      <c r="U580" s="397">
        <f t="shared" si="261"/>
        <v>0</v>
      </c>
      <c r="V580" s="396">
        <f t="shared" si="261"/>
        <v>0</v>
      </c>
      <c r="W580" s="397">
        <f t="shared" si="261"/>
        <v>0</v>
      </c>
      <c r="X580" s="396">
        <f t="shared" si="261"/>
        <v>0</v>
      </c>
      <c r="Y580" s="397">
        <f t="shared" si="261"/>
        <v>0</v>
      </c>
      <c r="Z580" s="396">
        <f t="shared" si="261"/>
        <v>0</v>
      </c>
      <c r="AA580" s="397">
        <f t="shared" si="261"/>
        <v>0</v>
      </c>
      <c r="AB580" s="396">
        <f t="shared" si="261"/>
        <v>0</v>
      </c>
      <c r="AC580" s="397">
        <f t="shared" si="261"/>
        <v>0</v>
      </c>
      <c r="AD580" s="396">
        <f t="shared" si="261"/>
        <v>0</v>
      </c>
      <c r="AE580" s="397">
        <f t="shared" si="261"/>
        <v>0</v>
      </c>
      <c r="AF580" s="397">
        <f t="shared" si="261"/>
        <v>0</v>
      </c>
      <c r="AG580" s="397">
        <f t="shared" si="261"/>
        <v>0</v>
      </c>
      <c r="AH580" s="396">
        <f t="shared" si="261"/>
        <v>0</v>
      </c>
      <c r="AI580" s="397">
        <f t="shared" si="261"/>
        <v>0</v>
      </c>
      <c r="AJ580" s="396">
        <f t="shared" si="261"/>
        <v>0</v>
      </c>
      <c r="AK580" s="396">
        <f t="shared" si="261"/>
        <v>0</v>
      </c>
      <c r="AL580" s="396">
        <f t="shared" si="261"/>
        <v>0</v>
      </c>
      <c r="AM580" s="397">
        <f t="shared" si="261"/>
        <v>0</v>
      </c>
      <c r="AN580" s="396">
        <f t="shared" si="261"/>
        <v>0</v>
      </c>
      <c r="AO580" s="397">
        <f t="shared" si="261"/>
        <v>0</v>
      </c>
      <c r="AP580" s="396">
        <f t="shared" si="261"/>
        <v>0</v>
      </c>
      <c r="AQ580" s="397">
        <f t="shared" si="261"/>
        <v>0</v>
      </c>
      <c r="AR580" s="396">
        <f t="shared" si="261"/>
        <v>0</v>
      </c>
      <c r="AS580" s="397">
        <f t="shared" si="261"/>
        <v>0</v>
      </c>
      <c r="AT580" s="396">
        <f t="shared" si="261"/>
        <v>0</v>
      </c>
      <c r="AU580" s="397">
        <f t="shared" si="261"/>
        <v>-1</v>
      </c>
      <c r="AV580" s="396">
        <f t="shared" si="261"/>
        <v>0</v>
      </c>
      <c r="AW580" s="397">
        <f t="shared" si="261"/>
        <v>0</v>
      </c>
    </row>
    <row r="581" spans="1:49" ht="19.5" hidden="1" thickBot="1">
      <c r="A581" s="340" t="s">
        <v>567</v>
      </c>
      <c r="B581" s="412" t="s">
        <v>695</v>
      </c>
      <c r="C581" s="1204">
        <f t="shared" si="254"/>
        <v>0</v>
      </c>
      <c r="D581" s="195">
        <f t="shared" si="254"/>
        <v>0</v>
      </c>
      <c r="E581" s="195">
        <f t="shared" si="254"/>
        <v>0</v>
      </c>
      <c r="F581" s="1247"/>
      <c r="G581" s="1247"/>
      <c r="H581" s="1247"/>
      <c r="I581" s="1246"/>
      <c r="J581" s="1246"/>
      <c r="K581" s="1246"/>
      <c r="L581" s="413">
        <f t="shared" ref="L581:AW581" si="262">L175-L378</f>
        <v>0</v>
      </c>
      <c r="M581" s="413">
        <f t="shared" si="262"/>
        <v>0</v>
      </c>
      <c r="N581" s="413">
        <f t="shared" si="262"/>
        <v>0</v>
      </c>
      <c r="O581" s="413">
        <f t="shared" si="262"/>
        <v>0</v>
      </c>
      <c r="P581" s="413">
        <f t="shared" si="262"/>
        <v>0</v>
      </c>
      <c r="Q581" s="413">
        <f t="shared" si="262"/>
        <v>0</v>
      </c>
      <c r="R581" s="413">
        <f t="shared" si="262"/>
        <v>0</v>
      </c>
      <c r="S581" s="413">
        <f t="shared" si="262"/>
        <v>0</v>
      </c>
      <c r="T581" s="413">
        <f t="shared" si="262"/>
        <v>0</v>
      </c>
      <c r="U581" s="413">
        <f t="shared" si="262"/>
        <v>0</v>
      </c>
      <c r="V581" s="413">
        <f t="shared" si="262"/>
        <v>0</v>
      </c>
      <c r="W581" s="413">
        <f t="shared" si="262"/>
        <v>0</v>
      </c>
      <c r="X581" s="413">
        <f t="shared" si="262"/>
        <v>0</v>
      </c>
      <c r="Y581" s="413">
        <f t="shared" si="262"/>
        <v>0</v>
      </c>
      <c r="Z581" s="413">
        <f t="shared" si="262"/>
        <v>0</v>
      </c>
      <c r="AA581" s="413">
        <f t="shared" si="262"/>
        <v>0</v>
      </c>
      <c r="AB581" s="413">
        <f t="shared" si="262"/>
        <v>0</v>
      </c>
      <c r="AC581" s="413">
        <f t="shared" si="262"/>
        <v>0</v>
      </c>
      <c r="AD581" s="413">
        <f t="shared" si="262"/>
        <v>0</v>
      </c>
      <c r="AE581" s="413">
        <f t="shared" si="262"/>
        <v>0</v>
      </c>
      <c r="AF581" s="413">
        <f t="shared" si="262"/>
        <v>0</v>
      </c>
      <c r="AG581" s="413">
        <f t="shared" si="262"/>
        <v>0</v>
      </c>
      <c r="AH581" s="413">
        <f t="shared" si="262"/>
        <v>0</v>
      </c>
      <c r="AI581" s="413">
        <f t="shared" si="262"/>
        <v>0</v>
      </c>
      <c r="AJ581" s="413">
        <f t="shared" si="262"/>
        <v>0</v>
      </c>
      <c r="AK581" s="413">
        <f t="shared" si="262"/>
        <v>0</v>
      </c>
      <c r="AL581" s="413">
        <f t="shared" si="262"/>
        <v>0</v>
      </c>
      <c r="AM581" s="413">
        <f t="shared" si="262"/>
        <v>0</v>
      </c>
      <c r="AN581" s="413">
        <f t="shared" si="262"/>
        <v>0</v>
      </c>
      <c r="AO581" s="413">
        <f t="shared" si="262"/>
        <v>0</v>
      </c>
      <c r="AP581" s="413">
        <f t="shared" si="262"/>
        <v>0</v>
      </c>
      <c r="AQ581" s="413">
        <f t="shared" si="262"/>
        <v>0</v>
      </c>
      <c r="AR581" s="413">
        <f t="shared" si="262"/>
        <v>0</v>
      </c>
      <c r="AS581" s="413">
        <f t="shared" si="262"/>
        <v>0</v>
      </c>
      <c r="AT581" s="413">
        <f t="shared" si="262"/>
        <v>0</v>
      </c>
      <c r="AU581" s="413">
        <f t="shared" si="262"/>
        <v>0</v>
      </c>
      <c r="AV581" s="413">
        <f t="shared" si="262"/>
        <v>0</v>
      </c>
      <c r="AW581" s="413">
        <f t="shared" si="262"/>
        <v>0</v>
      </c>
    </row>
    <row r="582" spans="1:49" ht="19.5" hidden="1" thickBot="1">
      <c r="A582" s="335" t="s">
        <v>568</v>
      </c>
      <c r="B582" s="411" t="s">
        <v>798</v>
      </c>
      <c r="C582" s="1204">
        <f t="shared" si="254"/>
        <v>0</v>
      </c>
      <c r="D582" s="388">
        <f t="shared" si="254"/>
        <v>0</v>
      </c>
      <c r="E582" s="246">
        <f t="shared" si="254"/>
        <v>0</v>
      </c>
      <c r="F582" s="1247"/>
      <c r="G582" s="1247"/>
      <c r="H582" s="1247"/>
      <c r="I582" s="1246"/>
      <c r="J582" s="1246"/>
      <c r="K582" s="1246"/>
      <c r="L582" s="391">
        <f t="shared" ref="L582:AW582" si="263">L176-L379</f>
        <v>0</v>
      </c>
      <c r="M582" s="391">
        <f t="shared" si="263"/>
        <v>0</v>
      </c>
      <c r="N582" s="391">
        <f t="shared" si="263"/>
        <v>0</v>
      </c>
      <c r="O582" s="391">
        <f t="shared" si="263"/>
        <v>0</v>
      </c>
      <c r="P582" s="391">
        <f t="shared" si="263"/>
        <v>0</v>
      </c>
      <c r="Q582" s="391">
        <f t="shared" si="263"/>
        <v>0</v>
      </c>
      <c r="R582" s="391">
        <f t="shared" si="263"/>
        <v>0</v>
      </c>
      <c r="S582" s="391">
        <f t="shared" si="263"/>
        <v>0</v>
      </c>
      <c r="T582" s="391">
        <f t="shared" si="263"/>
        <v>0</v>
      </c>
      <c r="U582" s="391">
        <f t="shared" si="263"/>
        <v>0</v>
      </c>
      <c r="V582" s="391">
        <f t="shared" si="263"/>
        <v>0</v>
      </c>
      <c r="W582" s="391">
        <f t="shared" si="263"/>
        <v>0</v>
      </c>
      <c r="X582" s="391">
        <f t="shared" si="263"/>
        <v>0</v>
      </c>
      <c r="Y582" s="391">
        <f t="shared" si="263"/>
        <v>0</v>
      </c>
      <c r="Z582" s="391">
        <f t="shared" si="263"/>
        <v>0</v>
      </c>
      <c r="AA582" s="391">
        <f t="shared" si="263"/>
        <v>0</v>
      </c>
      <c r="AB582" s="391">
        <f t="shared" si="263"/>
        <v>0</v>
      </c>
      <c r="AC582" s="391">
        <f t="shared" si="263"/>
        <v>0</v>
      </c>
      <c r="AD582" s="391">
        <f t="shared" si="263"/>
        <v>0</v>
      </c>
      <c r="AE582" s="391">
        <f t="shared" si="263"/>
        <v>0</v>
      </c>
      <c r="AF582" s="391">
        <f t="shared" si="263"/>
        <v>0</v>
      </c>
      <c r="AG582" s="391">
        <f t="shared" si="263"/>
        <v>0</v>
      </c>
      <c r="AH582" s="391">
        <f t="shared" si="263"/>
        <v>0</v>
      </c>
      <c r="AI582" s="391">
        <f t="shared" si="263"/>
        <v>0</v>
      </c>
      <c r="AJ582" s="391">
        <f t="shared" si="263"/>
        <v>0</v>
      </c>
      <c r="AK582" s="391">
        <f t="shared" si="263"/>
        <v>0</v>
      </c>
      <c r="AL582" s="391">
        <f t="shared" si="263"/>
        <v>0</v>
      </c>
      <c r="AM582" s="391">
        <f t="shared" si="263"/>
        <v>0</v>
      </c>
      <c r="AN582" s="391">
        <f t="shared" si="263"/>
        <v>0</v>
      </c>
      <c r="AO582" s="391">
        <f t="shared" si="263"/>
        <v>0</v>
      </c>
      <c r="AP582" s="391">
        <f t="shared" si="263"/>
        <v>0</v>
      </c>
      <c r="AQ582" s="391">
        <f t="shared" si="263"/>
        <v>0</v>
      </c>
      <c r="AR582" s="391">
        <f t="shared" si="263"/>
        <v>0</v>
      </c>
      <c r="AS582" s="391">
        <f t="shared" si="263"/>
        <v>0</v>
      </c>
      <c r="AT582" s="391">
        <f t="shared" si="263"/>
        <v>0</v>
      </c>
      <c r="AU582" s="391">
        <f t="shared" si="263"/>
        <v>0</v>
      </c>
      <c r="AV582" s="391">
        <f t="shared" si="263"/>
        <v>0</v>
      </c>
      <c r="AW582" s="391">
        <f t="shared" si="263"/>
        <v>0</v>
      </c>
    </row>
    <row r="583" spans="1:49" ht="19.5" hidden="1" thickBot="1">
      <c r="A583" s="335" t="s">
        <v>569</v>
      </c>
      <c r="B583" s="411" t="s">
        <v>799</v>
      </c>
      <c r="C583" s="1204">
        <f t="shared" si="254"/>
        <v>0</v>
      </c>
      <c r="D583" s="388">
        <f t="shared" si="254"/>
        <v>0</v>
      </c>
      <c r="E583" s="246">
        <f t="shared" si="254"/>
        <v>0</v>
      </c>
      <c r="F583" s="1247"/>
      <c r="G583" s="1247"/>
      <c r="H583" s="1247"/>
      <c r="I583" s="1246"/>
      <c r="J583" s="1246"/>
      <c r="K583" s="1246"/>
      <c r="L583" s="391">
        <f t="shared" ref="L583:AW583" si="264">L177-L380</f>
        <v>0</v>
      </c>
      <c r="M583" s="391">
        <f t="shared" si="264"/>
        <v>0</v>
      </c>
      <c r="N583" s="391">
        <f t="shared" si="264"/>
        <v>0</v>
      </c>
      <c r="O583" s="391">
        <f t="shared" si="264"/>
        <v>0</v>
      </c>
      <c r="P583" s="391">
        <f t="shared" si="264"/>
        <v>0</v>
      </c>
      <c r="Q583" s="391">
        <f t="shared" si="264"/>
        <v>0</v>
      </c>
      <c r="R583" s="391">
        <f t="shared" si="264"/>
        <v>0</v>
      </c>
      <c r="S583" s="391">
        <f t="shared" si="264"/>
        <v>0</v>
      </c>
      <c r="T583" s="391">
        <f t="shared" si="264"/>
        <v>0</v>
      </c>
      <c r="U583" s="391">
        <f t="shared" si="264"/>
        <v>0</v>
      </c>
      <c r="V583" s="391">
        <f t="shared" si="264"/>
        <v>0</v>
      </c>
      <c r="W583" s="391">
        <f t="shared" si="264"/>
        <v>0</v>
      </c>
      <c r="X583" s="391">
        <f t="shared" si="264"/>
        <v>0</v>
      </c>
      <c r="Y583" s="391">
        <f t="shared" si="264"/>
        <v>0</v>
      </c>
      <c r="Z583" s="391">
        <f t="shared" si="264"/>
        <v>0</v>
      </c>
      <c r="AA583" s="391">
        <f t="shared" si="264"/>
        <v>0</v>
      </c>
      <c r="AB583" s="391">
        <f t="shared" si="264"/>
        <v>0</v>
      </c>
      <c r="AC583" s="391">
        <f t="shared" si="264"/>
        <v>0</v>
      </c>
      <c r="AD583" s="391">
        <f t="shared" si="264"/>
        <v>0</v>
      </c>
      <c r="AE583" s="391">
        <f t="shared" si="264"/>
        <v>0</v>
      </c>
      <c r="AF583" s="391">
        <f t="shared" si="264"/>
        <v>0</v>
      </c>
      <c r="AG583" s="391">
        <f t="shared" si="264"/>
        <v>0</v>
      </c>
      <c r="AH583" s="391">
        <f t="shared" si="264"/>
        <v>0</v>
      </c>
      <c r="AI583" s="391">
        <f t="shared" si="264"/>
        <v>0</v>
      </c>
      <c r="AJ583" s="391">
        <f t="shared" si="264"/>
        <v>0</v>
      </c>
      <c r="AK583" s="391">
        <f t="shared" si="264"/>
        <v>0</v>
      </c>
      <c r="AL583" s="391">
        <f t="shared" si="264"/>
        <v>0</v>
      </c>
      <c r="AM583" s="391">
        <f t="shared" si="264"/>
        <v>0</v>
      </c>
      <c r="AN583" s="391">
        <f t="shared" si="264"/>
        <v>0</v>
      </c>
      <c r="AO583" s="391">
        <f t="shared" si="264"/>
        <v>0</v>
      </c>
      <c r="AP583" s="391">
        <f t="shared" si="264"/>
        <v>0</v>
      </c>
      <c r="AQ583" s="391">
        <f t="shared" si="264"/>
        <v>0</v>
      </c>
      <c r="AR583" s="391">
        <f t="shared" si="264"/>
        <v>0</v>
      </c>
      <c r="AS583" s="391">
        <f t="shared" si="264"/>
        <v>0</v>
      </c>
      <c r="AT583" s="391">
        <f t="shared" si="264"/>
        <v>0</v>
      </c>
      <c r="AU583" s="391">
        <f t="shared" si="264"/>
        <v>0</v>
      </c>
      <c r="AV583" s="391">
        <f t="shared" si="264"/>
        <v>0</v>
      </c>
      <c r="AW583" s="391">
        <f t="shared" si="264"/>
        <v>0</v>
      </c>
    </row>
    <row r="584" spans="1:49" ht="19.5" hidden="1" thickBot="1">
      <c r="A584" s="335" t="s">
        <v>570</v>
      </c>
      <c r="B584" s="411" t="s">
        <v>800</v>
      </c>
      <c r="C584" s="1204">
        <f t="shared" si="254"/>
        <v>0</v>
      </c>
      <c r="D584" s="388">
        <f t="shared" si="254"/>
        <v>0</v>
      </c>
      <c r="E584" s="246">
        <f t="shared" si="254"/>
        <v>0</v>
      </c>
      <c r="F584" s="1247"/>
      <c r="G584" s="1247"/>
      <c r="H584" s="1247"/>
      <c r="I584" s="1246"/>
      <c r="J584" s="1246"/>
      <c r="K584" s="1246"/>
      <c r="L584" s="391">
        <f t="shared" ref="L584:AW584" si="265">L178-L381</f>
        <v>0</v>
      </c>
      <c r="M584" s="391">
        <f t="shared" si="265"/>
        <v>0</v>
      </c>
      <c r="N584" s="391">
        <f t="shared" si="265"/>
        <v>0</v>
      </c>
      <c r="O584" s="391">
        <f t="shared" si="265"/>
        <v>0</v>
      </c>
      <c r="P584" s="391">
        <f t="shared" si="265"/>
        <v>0</v>
      </c>
      <c r="Q584" s="391">
        <f t="shared" si="265"/>
        <v>0</v>
      </c>
      <c r="R584" s="391">
        <f t="shared" si="265"/>
        <v>0</v>
      </c>
      <c r="S584" s="391">
        <f t="shared" si="265"/>
        <v>0</v>
      </c>
      <c r="T584" s="391">
        <f t="shared" si="265"/>
        <v>0</v>
      </c>
      <c r="U584" s="391">
        <f t="shared" si="265"/>
        <v>0</v>
      </c>
      <c r="V584" s="391">
        <f t="shared" si="265"/>
        <v>0</v>
      </c>
      <c r="W584" s="391">
        <f t="shared" si="265"/>
        <v>0</v>
      </c>
      <c r="X584" s="391">
        <f t="shared" si="265"/>
        <v>0</v>
      </c>
      <c r="Y584" s="391">
        <f t="shared" si="265"/>
        <v>0</v>
      </c>
      <c r="Z584" s="391">
        <f t="shared" si="265"/>
        <v>0</v>
      </c>
      <c r="AA584" s="391">
        <f t="shared" si="265"/>
        <v>0</v>
      </c>
      <c r="AB584" s="391">
        <f t="shared" si="265"/>
        <v>0</v>
      </c>
      <c r="AC584" s="391">
        <f t="shared" si="265"/>
        <v>0</v>
      </c>
      <c r="AD584" s="391">
        <f t="shared" si="265"/>
        <v>0</v>
      </c>
      <c r="AE584" s="391">
        <f t="shared" si="265"/>
        <v>0</v>
      </c>
      <c r="AF584" s="391">
        <f t="shared" si="265"/>
        <v>0</v>
      </c>
      <c r="AG584" s="391">
        <f t="shared" si="265"/>
        <v>0</v>
      </c>
      <c r="AH584" s="391">
        <f t="shared" si="265"/>
        <v>0</v>
      </c>
      <c r="AI584" s="391">
        <f t="shared" si="265"/>
        <v>0</v>
      </c>
      <c r="AJ584" s="391">
        <f t="shared" si="265"/>
        <v>0</v>
      </c>
      <c r="AK584" s="391">
        <f t="shared" si="265"/>
        <v>0</v>
      </c>
      <c r="AL584" s="391">
        <f t="shared" si="265"/>
        <v>0</v>
      </c>
      <c r="AM584" s="391">
        <f t="shared" si="265"/>
        <v>0</v>
      </c>
      <c r="AN584" s="391">
        <f t="shared" si="265"/>
        <v>0</v>
      </c>
      <c r="AO584" s="391">
        <f t="shared" si="265"/>
        <v>0</v>
      </c>
      <c r="AP584" s="391">
        <f t="shared" si="265"/>
        <v>0</v>
      </c>
      <c r="AQ584" s="391">
        <f t="shared" si="265"/>
        <v>0</v>
      </c>
      <c r="AR584" s="391">
        <f t="shared" si="265"/>
        <v>0</v>
      </c>
      <c r="AS584" s="391">
        <f t="shared" si="265"/>
        <v>0</v>
      </c>
      <c r="AT584" s="391">
        <f t="shared" si="265"/>
        <v>0</v>
      </c>
      <c r="AU584" s="391">
        <f t="shared" si="265"/>
        <v>0</v>
      </c>
      <c r="AV584" s="391">
        <f t="shared" si="265"/>
        <v>0</v>
      </c>
      <c r="AW584" s="391">
        <f t="shared" si="265"/>
        <v>0</v>
      </c>
    </row>
    <row r="585" spans="1:49" ht="19.5" hidden="1" thickBot="1">
      <c r="A585" s="337" t="s">
        <v>571</v>
      </c>
      <c r="B585" s="410" t="s">
        <v>560</v>
      </c>
      <c r="C585" s="1204">
        <f t="shared" si="254"/>
        <v>1</v>
      </c>
      <c r="D585" s="372">
        <f t="shared" si="254"/>
        <v>-1</v>
      </c>
      <c r="E585" s="196">
        <f t="shared" si="254"/>
        <v>2</v>
      </c>
      <c r="F585" s="1247"/>
      <c r="G585" s="1247"/>
      <c r="H585" s="1247"/>
      <c r="I585" s="1246"/>
      <c r="J585" s="1246"/>
      <c r="K585" s="1246"/>
      <c r="L585" s="373">
        <f t="shared" ref="L585:AW585" si="266">L179-L382</f>
        <v>0</v>
      </c>
      <c r="M585" s="373">
        <f t="shared" si="266"/>
        <v>0</v>
      </c>
      <c r="N585" s="373">
        <f t="shared" si="266"/>
        <v>-1</v>
      </c>
      <c r="O585" s="373">
        <f t="shared" si="266"/>
        <v>2</v>
      </c>
      <c r="P585" s="373">
        <f t="shared" si="266"/>
        <v>0</v>
      </c>
      <c r="Q585" s="373">
        <f t="shared" si="266"/>
        <v>0</v>
      </c>
      <c r="R585" s="373">
        <f t="shared" si="266"/>
        <v>0</v>
      </c>
      <c r="S585" s="373">
        <f t="shared" si="266"/>
        <v>1</v>
      </c>
      <c r="T585" s="373">
        <f t="shared" si="266"/>
        <v>0</v>
      </c>
      <c r="U585" s="373">
        <f t="shared" si="266"/>
        <v>0</v>
      </c>
      <c r="V585" s="373">
        <f t="shared" si="266"/>
        <v>0</v>
      </c>
      <c r="W585" s="373">
        <f t="shared" si="266"/>
        <v>0</v>
      </c>
      <c r="X585" s="373">
        <f t="shared" si="266"/>
        <v>0</v>
      </c>
      <c r="Y585" s="373">
        <f t="shared" si="266"/>
        <v>0</v>
      </c>
      <c r="Z585" s="373">
        <f t="shared" si="266"/>
        <v>0</v>
      </c>
      <c r="AA585" s="373">
        <f t="shared" si="266"/>
        <v>0</v>
      </c>
      <c r="AB585" s="373">
        <f t="shared" si="266"/>
        <v>0</v>
      </c>
      <c r="AC585" s="373">
        <f t="shared" si="266"/>
        <v>0</v>
      </c>
      <c r="AD585" s="373">
        <f t="shared" si="266"/>
        <v>0</v>
      </c>
      <c r="AE585" s="373">
        <f t="shared" si="266"/>
        <v>0</v>
      </c>
      <c r="AF585" s="373">
        <f t="shared" si="266"/>
        <v>0</v>
      </c>
      <c r="AG585" s="373">
        <f t="shared" si="266"/>
        <v>0</v>
      </c>
      <c r="AH585" s="373">
        <f t="shared" si="266"/>
        <v>0</v>
      </c>
      <c r="AI585" s="373">
        <f t="shared" si="266"/>
        <v>0</v>
      </c>
      <c r="AJ585" s="373">
        <f t="shared" si="266"/>
        <v>0</v>
      </c>
      <c r="AK585" s="373">
        <f t="shared" si="266"/>
        <v>0</v>
      </c>
      <c r="AL585" s="373">
        <f t="shared" si="266"/>
        <v>0</v>
      </c>
      <c r="AM585" s="373">
        <f t="shared" si="266"/>
        <v>0</v>
      </c>
      <c r="AN585" s="373">
        <f t="shared" si="266"/>
        <v>0</v>
      </c>
      <c r="AO585" s="373">
        <f t="shared" si="266"/>
        <v>0</v>
      </c>
      <c r="AP585" s="373">
        <f t="shared" si="266"/>
        <v>0</v>
      </c>
      <c r="AQ585" s="373">
        <f t="shared" si="266"/>
        <v>0</v>
      </c>
      <c r="AR585" s="373">
        <f t="shared" si="266"/>
        <v>0</v>
      </c>
      <c r="AS585" s="373">
        <f t="shared" si="266"/>
        <v>0</v>
      </c>
      <c r="AT585" s="373">
        <f t="shared" si="266"/>
        <v>0</v>
      </c>
      <c r="AU585" s="373">
        <f t="shared" si="266"/>
        <v>-1</v>
      </c>
      <c r="AV585" s="373">
        <f t="shared" si="266"/>
        <v>0</v>
      </c>
      <c r="AW585" s="373">
        <f t="shared" si="266"/>
        <v>0</v>
      </c>
    </row>
    <row r="586" spans="1:49" ht="19.5" hidden="1" thickBot="1">
      <c r="A586" s="337" t="s">
        <v>572</v>
      </c>
      <c r="B586" s="410" t="s">
        <v>696</v>
      </c>
      <c r="C586" s="1204">
        <f t="shared" si="254"/>
        <v>0</v>
      </c>
      <c r="D586" s="372">
        <f t="shared" si="254"/>
        <v>0</v>
      </c>
      <c r="E586" s="196">
        <f t="shared" si="254"/>
        <v>0</v>
      </c>
      <c r="F586" s="1247"/>
      <c r="G586" s="1247"/>
      <c r="H586" s="1247"/>
      <c r="I586" s="1246"/>
      <c r="J586" s="1246"/>
      <c r="K586" s="1246"/>
      <c r="L586" s="373">
        <f t="shared" ref="L586:AW586" si="267">L180-L383</f>
        <v>0</v>
      </c>
      <c r="M586" s="373">
        <f t="shared" si="267"/>
        <v>0</v>
      </c>
      <c r="N586" s="373">
        <f t="shared" si="267"/>
        <v>0</v>
      </c>
      <c r="O586" s="373">
        <f t="shared" si="267"/>
        <v>0</v>
      </c>
      <c r="P586" s="373">
        <f t="shared" si="267"/>
        <v>0</v>
      </c>
      <c r="Q586" s="373">
        <f t="shared" si="267"/>
        <v>0</v>
      </c>
      <c r="R586" s="373">
        <f t="shared" si="267"/>
        <v>0</v>
      </c>
      <c r="S586" s="373">
        <f t="shared" si="267"/>
        <v>0</v>
      </c>
      <c r="T586" s="373">
        <f t="shared" si="267"/>
        <v>0</v>
      </c>
      <c r="U586" s="373">
        <f t="shared" si="267"/>
        <v>0</v>
      </c>
      <c r="V586" s="373">
        <f t="shared" si="267"/>
        <v>0</v>
      </c>
      <c r="W586" s="373">
        <f t="shared" si="267"/>
        <v>0</v>
      </c>
      <c r="X586" s="373">
        <f t="shared" si="267"/>
        <v>0</v>
      </c>
      <c r="Y586" s="373">
        <f t="shared" si="267"/>
        <v>0</v>
      </c>
      <c r="Z586" s="373">
        <f t="shared" si="267"/>
        <v>0</v>
      </c>
      <c r="AA586" s="373">
        <f t="shared" si="267"/>
        <v>0</v>
      </c>
      <c r="AB586" s="373">
        <f t="shared" si="267"/>
        <v>0</v>
      </c>
      <c r="AC586" s="373">
        <f t="shared" si="267"/>
        <v>0</v>
      </c>
      <c r="AD586" s="373">
        <f t="shared" si="267"/>
        <v>0</v>
      </c>
      <c r="AE586" s="373">
        <f t="shared" si="267"/>
        <v>0</v>
      </c>
      <c r="AF586" s="373">
        <f t="shared" si="267"/>
        <v>0</v>
      </c>
      <c r="AG586" s="373">
        <f t="shared" si="267"/>
        <v>0</v>
      </c>
      <c r="AH586" s="373">
        <f t="shared" si="267"/>
        <v>0</v>
      </c>
      <c r="AI586" s="373">
        <f t="shared" si="267"/>
        <v>0</v>
      </c>
      <c r="AJ586" s="373">
        <f t="shared" si="267"/>
        <v>0</v>
      </c>
      <c r="AK586" s="373">
        <f t="shared" si="267"/>
        <v>0</v>
      </c>
      <c r="AL586" s="373">
        <f t="shared" si="267"/>
        <v>0</v>
      </c>
      <c r="AM586" s="373">
        <f t="shared" si="267"/>
        <v>0</v>
      </c>
      <c r="AN586" s="373">
        <f t="shared" si="267"/>
        <v>0</v>
      </c>
      <c r="AO586" s="373">
        <f t="shared" si="267"/>
        <v>0</v>
      </c>
      <c r="AP586" s="373">
        <f t="shared" si="267"/>
        <v>0</v>
      </c>
      <c r="AQ586" s="373">
        <f t="shared" si="267"/>
        <v>0</v>
      </c>
      <c r="AR586" s="373">
        <f t="shared" si="267"/>
        <v>0</v>
      </c>
      <c r="AS586" s="373">
        <f t="shared" si="267"/>
        <v>0</v>
      </c>
      <c r="AT586" s="373">
        <f t="shared" si="267"/>
        <v>0</v>
      </c>
      <c r="AU586" s="373">
        <f t="shared" si="267"/>
        <v>0</v>
      </c>
      <c r="AV586" s="373">
        <f t="shared" si="267"/>
        <v>0</v>
      </c>
      <c r="AW586" s="373">
        <f t="shared" si="267"/>
        <v>0</v>
      </c>
    </row>
    <row r="587" spans="1:49" ht="19.5" hidden="1" thickBot="1">
      <c r="A587" s="337" t="s">
        <v>573</v>
      </c>
      <c r="B587" s="410" t="s">
        <v>697</v>
      </c>
      <c r="C587" s="1204">
        <f t="shared" si="254"/>
        <v>0</v>
      </c>
      <c r="D587" s="372">
        <f t="shared" si="254"/>
        <v>0</v>
      </c>
      <c r="E587" s="196">
        <f t="shared" si="254"/>
        <v>0</v>
      </c>
      <c r="F587" s="1247"/>
      <c r="G587" s="1247"/>
      <c r="H587" s="1247"/>
      <c r="I587" s="1246"/>
      <c r="J587" s="1246"/>
      <c r="K587" s="1246"/>
      <c r="L587" s="373">
        <f t="shared" ref="L587:AW587" si="268">L181-L384</f>
        <v>0</v>
      </c>
      <c r="M587" s="373">
        <f t="shared" si="268"/>
        <v>0</v>
      </c>
      <c r="N587" s="373">
        <f t="shared" si="268"/>
        <v>0</v>
      </c>
      <c r="O587" s="373">
        <f t="shared" si="268"/>
        <v>0</v>
      </c>
      <c r="P587" s="373">
        <f t="shared" si="268"/>
        <v>0</v>
      </c>
      <c r="Q587" s="373">
        <f t="shared" si="268"/>
        <v>0</v>
      </c>
      <c r="R587" s="373">
        <f t="shared" si="268"/>
        <v>0</v>
      </c>
      <c r="S587" s="373">
        <f t="shared" si="268"/>
        <v>0</v>
      </c>
      <c r="T587" s="373">
        <f t="shared" si="268"/>
        <v>0</v>
      </c>
      <c r="U587" s="373">
        <f t="shared" si="268"/>
        <v>0</v>
      </c>
      <c r="V587" s="373">
        <f t="shared" si="268"/>
        <v>0</v>
      </c>
      <c r="W587" s="373">
        <f t="shared" si="268"/>
        <v>0</v>
      </c>
      <c r="X587" s="373">
        <f t="shared" si="268"/>
        <v>0</v>
      </c>
      <c r="Y587" s="373">
        <f t="shared" si="268"/>
        <v>0</v>
      </c>
      <c r="Z587" s="373">
        <f t="shared" si="268"/>
        <v>0</v>
      </c>
      <c r="AA587" s="373">
        <f t="shared" si="268"/>
        <v>0</v>
      </c>
      <c r="AB587" s="373">
        <f t="shared" si="268"/>
        <v>0</v>
      </c>
      <c r="AC587" s="373">
        <f t="shared" si="268"/>
        <v>0</v>
      </c>
      <c r="AD587" s="373">
        <f t="shared" si="268"/>
        <v>0</v>
      </c>
      <c r="AE587" s="373">
        <f t="shared" si="268"/>
        <v>0</v>
      </c>
      <c r="AF587" s="373">
        <f t="shared" si="268"/>
        <v>0</v>
      </c>
      <c r="AG587" s="373">
        <f t="shared" si="268"/>
        <v>0</v>
      </c>
      <c r="AH587" s="373">
        <f t="shared" si="268"/>
        <v>0</v>
      </c>
      <c r="AI587" s="373">
        <f t="shared" si="268"/>
        <v>0</v>
      </c>
      <c r="AJ587" s="373">
        <f t="shared" si="268"/>
        <v>0</v>
      </c>
      <c r="AK587" s="373">
        <f t="shared" si="268"/>
        <v>0</v>
      </c>
      <c r="AL587" s="373">
        <f t="shared" si="268"/>
        <v>0</v>
      </c>
      <c r="AM587" s="373">
        <f t="shared" si="268"/>
        <v>0</v>
      </c>
      <c r="AN587" s="373">
        <f t="shared" si="268"/>
        <v>0</v>
      </c>
      <c r="AO587" s="373">
        <f t="shared" si="268"/>
        <v>0</v>
      </c>
      <c r="AP587" s="373">
        <f t="shared" si="268"/>
        <v>0</v>
      </c>
      <c r="AQ587" s="373">
        <f t="shared" si="268"/>
        <v>0</v>
      </c>
      <c r="AR587" s="373">
        <f t="shared" si="268"/>
        <v>0</v>
      </c>
      <c r="AS587" s="373">
        <f t="shared" si="268"/>
        <v>0</v>
      </c>
      <c r="AT587" s="373">
        <f t="shared" si="268"/>
        <v>0</v>
      </c>
      <c r="AU587" s="373">
        <f t="shared" si="268"/>
        <v>0</v>
      </c>
      <c r="AV587" s="373">
        <f t="shared" si="268"/>
        <v>0</v>
      </c>
      <c r="AW587" s="373">
        <f t="shared" si="268"/>
        <v>0</v>
      </c>
    </row>
    <row r="588" spans="1:49" ht="19.5" hidden="1" thickBot="1">
      <c r="A588" s="337" t="s">
        <v>574</v>
      </c>
      <c r="B588" s="410" t="s">
        <v>698</v>
      </c>
      <c r="C588" s="1204">
        <f t="shared" si="254"/>
        <v>0</v>
      </c>
      <c r="D588" s="372">
        <f t="shared" si="254"/>
        <v>0</v>
      </c>
      <c r="E588" s="196">
        <f t="shared" si="254"/>
        <v>0</v>
      </c>
      <c r="F588" s="1247"/>
      <c r="G588" s="1247"/>
      <c r="H588" s="1247"/>
      <c r="I588" s="1246"/>
      <c r="J588" s="1246"/>
      <c r="K588" s="1246"/>
      <c r="L588" s="373">
        <f t="shared" ref="L588:AW588" si="269">L182-L385</f>
        <v>0</v>
      </c>
      <c r="M588" s="373">
        <f t="shared" si="269"/>
        <v>0</v>
      </c>
      <c r="N588" s="373">
        <f t="shared" si="269"/>
        <v>0</v>
      </c>
      <c r="O588" s="373">
        <f t="shared" si="269"/>
        <v>0</v>
      </c>
      <c r="P588" s="373">
        <f t="shared" si="269"/>
        <v>0</v>
      </c>
      <c r="Q588" s="373">
        <f t="shared" si="269"/>
        <v>0</v>
      </c>
      <c r="R588" s="373">
        <f t="shared" si="269"/>
        <v>0</v>
      </c>
      <c r="S588" s="373">
        <f t="shared" si="269"/>
        <v>0</v>
      </c>
      <c r="T588" s="373">
        <f t="shared" si="269"/>
        <v>0</v>
      </c>
      <c r="U588" s="373">
        <f t="shared" si="269"/>
        <v>0</v>
      </c>
      <c r="V588" s="373">
        <f t="shared" si="269"/>
        <v>0</v>
      </c>
      <c r="W588" s="373">
        <f t="shared" si="269"/>
        <v>0</v>
      </c>
      <c r="X588" s="373">
        <f t="shared" si="269"/>
        <v>0</v>
      </c>
      <c r="Y588" s="373">
        <f t="shared" si="269"/>
        <v>0</v>
      </c>
      <c r="Z588" s="373">
        <f t="shared" si="269"/>
        <v>0</v>
      </c>
      <c r="AA588" s="373">
        <f t="shared" si="269"/>
        <v>0</v>
      </c>
      <c r="AB588" s="373">
        <f t="shared" si="269"/>
        <v>0</v>
      </c>
      <c r="AC588" s="373">
        <f t="shared" si="269"/>
        <v>0</v>
      </c>
      <c r="AD588" s="373">
        <f t="shared" si="269"/>
        <v>0</v>
      </c>
      <c r="AE588" s="373">
        <f t="shared" si="269"/>
        <v>0</v>
      </c>
      <c r="AF588" s="373">
        <f t="shared" si="269"/>
        <v>0</v>
      </c>
      <c r="AG588" s="373">
        <f t="shared" si="269"/>
        <v>0</v>
      </c>
      <c r="AH588" s="373">
        <f t="shared" si="269"/>
        <v>0</v>
      </c>
      <c r="AI588" s="373">
        <f t="shared" si="269"/>
        <v>0</v>
      </c>
      <c r="AJ588" s="373">
        <f t="shared" si="269"/>
        <v>0</v>
      </c>
      <c r="AK588" s="373">
        <f t="shared" si="269"/>
        <v>0</v>
      </c>
      <c r="AL588" s="373">
        <f t="shared" si="269"/>
        <v>0</v>
      </c>
      <c r="AM588" s="373">
        <f t="shared" si="269"/>
        <v>0</v>
      </c>
      <c r="AN588" s="373">
        <f t="shared" si="269"/>
        <v>0</v>
      </c>
      <c r="AO588" s="373">
        <f t="shared" si="269"/>
        <v>0</v>
      </c>
      <c r="AP588" s="373">
        <f t="shared" si="269"/>
        <v>0</v>
      </c>
      <c r="AQ588" s="373">
        <f t="shared" si="269"/>
        <v>0</v>
      </c>
      <c r="AR588" s="373">
        <f t="shared" si="269"/>
        <v>0</v>
      </c>
      <c r="AS588" s="373">
        <f t="shared" si="269"/>
        <v>0</v>
      </c>
      <c r="AT588" s="373">
        <f t="shared" si="269"/>
        <v>0</v>
      </c>
      <c r="AU588" s="373">
        <f t="shared" si="269"/>
        <v>0</v>
      </c>
      <c r="AV588" s="373">
        <f t="shared" si="269"/>
        <v>0</v>
      </c>
      <c r="AW588" s="373">
        <f t="shared" si="269"/>
        <v>0</v>
      </c>
    </row>
    <row r="589" spans="1:49" ht="19.5" hidden="1" thickBot="1">
      <c r="A589" s="337" t="s">
        <v>575</v>
      </c>
      <c r="B589" s="410" t="s">
        <v>565</v>
      </c>
      <c r="C589" s="1204">
        <f t="shared" si="254"/>
        <v>0</v>
      </c>
      <c r="D589" s="372">
        <f t="shared" si="254"/>
        <v>0</v>
      </c>
      <c r="E589" s="196">
        <f t="shared" si="254"/>
        <v>0</v>
      </c>
      <c r="F589" s="1247"/>
      <c r="G589" s="1247"/>
      <c r="H589" s="1247"/>
      <c r="I589" s="1246"/>
      <c r="J589" s="1246"/>
      <c r="K589" s="1246"/>
      <c r="L589" s="373">
        <f t="shared" ref="L589:AW589" si="270">L183-L386</f>
        <v>0</v>
      </c>
      <c r="M589" s="373">
        <f t="shared" si="270"/>
        <v>0</v>
      </c>
      <c r="N589" s="373">
        <f t="shared" si="270"/>
        <v>0</v>
      </c>
      <c r="O589" s="373">
        <f t="shared" si="270"/>
        <v>0</v>
      </c>
      <c r="P589" s="373">
        <f t="shared" si="270"/>
        <v>0</v>
      </c>
      <c r="Q589" s="373">
        <f t="shared" si="270"/>
        <v>0</v>
      </c>
      <c r="R589" s="373">
        <f t="shared" si="270"/>
        <v>0</v>
      </c>
      <c r="S589" s="373">
        <f t="shared" si="270"/>
        <v>0</v>
      </c>
      <c r="T589" s="373">
        <f t="shared" si="270"/>
        <v>0</v>
      </c>
      <c r="U589" s="373">
        <f t="shared" si="270"/>
        <v>0</v>
      </c>
      <c r="V589" s="373">
        <f t="shared" si="270"/>
        <v>0</v>
      </c>
      <c r="W589" s="373">
        <f t="shared" si="270"/>
        <v>0</v>
      </c>
      <c r="X589" s="373">
        <f t="shared" si="270"/>
        <v>0</v>
      </c>
      <c r="Y589" s="373">
        <f t="shared" si="270"/>
        <v>0</v>
      </c>
      <c r="Z589" s="373">
        <f t="shared" si="270"/>
        <v>0</v>
      </c>
      <c r="AA589" s="373">
        <f t="shared" si="270"/>
        <v>0</v>
      </c>
      <c r="AB589" s="373">
        <f t="shared" si="270"/>
        <v>0</v>
      </c>
      <c r="AC589" s="373">
        <f t="shared" si="270"/>
        <v>0</v>
      </c>
      <c r="AD589" s="373">
        <f t="shared" si="270"/>
        <v>0</v>
      </c>
      <c r="AE589" s="373">
        <f t="shared" si="270"/>
        <v>0</v>
      </c>
      <c r="AF589" s="373">
        <f t="shared" si="270"/>
        <v>0</v>
      </c>
      <c r="AG589" s="373">
        <f t="shared" si="270"/>
        <v>0</v>
      </c>
      <c r="AH589" s="373">
        <f t="shared" si="270"/>
        <v>0</v>
      </c>
      <c r="AI589" s="373">
        <f t="shared" si="270"/>
        <v>0</v>
      </c>
      <c r="AJ589" s="373">
        <f t="shared" si="270"/>
        <v>0</v>
      </c>
      <c r="AK589" s="373">
        <f t="shared" si="270"/>
        <v>0</v>
      </c>
      <c r="AL589" s="373">
        <f t="shared" si="270"/>
        <v>0</v>
      </c>
      <c r="AM589" s="373">
        <f t="shared" si="270"/>
        <v>0</v>
      </c>
      <c r="AN589" s="373">
        <f t="shared" si="270"/>
        <v>0</v>
      </c>
      <c r="AO589" s="373">
        <f t="shared" si="270"/>
        <v>0</v>
      </c>
      <c r="AP589" s="373">
        <f t="shared" si="270"/>
        <v>0</v>
      </c>
      <c r="AQ589" s="373">
        <f t="shared" si="270"/>
        <v>0</v>
      </c>
      <c r="AR589" s="373">
        <f t="shared" si="270"/>
        <v>0</v>
      </c>
      <c r="AS589" s="373">
        <f t="shared" si="270"/>
        <v>0</v>
      </c>
      <c r="AT589" s="373">
        <f t="shared" si="270"/>
        <v>0</v>
      </c>
      <c r="AU589" s="373">
        <f t="shared" si="270"/>
        <v>0</v>
      </c>
      <c r="AV589" s="373">
        <f t="shared" si="270"/>
        <v>0</v>
      </c>
      <c r="AW589" s="373">
        <f t="shared" si="270"/>
        <v>0</v>
      </c>
    </row>
    <row r="590" spans="1:49" ht="38.25" hidden="1" thickBot="1">
      <c r="A590" s="405">
        <v>17</v>
      </c>
      <c r="B590" s="414" t="s">
        <v>576</v>
      </c>
      <c r="C590" s="1204">
        <f t="shared" si="254"/>
        <v>45</v>
      </c>
      <c r="D590" s="197">
        <f t="shared" si="254"/>
        <v>22</v>
      </c>
      <c r="E590" s="197">
        <f t="shared" si="254"/>
        <v>23</v>
      </c>
      <c r="F590" s="1247"/>
      <c r="G590" s="1247"/>
      <c r="H590" s="1247"/>
      <c r="I590" s="1245"/>
      <c r="J590" s="1246"/>
      <c r="K590" s="1246"/>
      <c r="L590" s="396">
        <f t="shared" ref="L590:AW590" si="271">L184-L387</f>
        <v>0</v>
      </c>
      <c r="M590" s="396">
        <f t="shared" si="271"/>
        <v>-1</v>
      </c>
      <c r="N590" s="396">
        <f t="shared" si="271"/>
        <v>0</v>
      </c>
      <c r="O590" s="396">
        <f t="shared" si="271"/>
        <v>2</v>
      </c>
      <c r="P590" s="396">
        <f t="shared" si="271"/>
        <v>0</v>
      </c>
      <c r="Q590" s="396">
        <f t="shared" si="271"/>
        <v>1</v>
      </c>
      <c r="R590" s="396">
        <f t="shared" si="271"/>
        <v>6</v>
      </c>
      <c r="S590" s="396">
        <f t="shared" si="271"/>
        <v>1</v>
      </c>
      <c r="T590" s="396">
        <f t="shared" si="271"/>
        <v>0</v>
      </c>
      <c r="U590" s="396">
        <f t="shared" si="271"/>
        <v>4</v>
      </c>
      <c r="V590" s="396">
        <f t="shared" si="271"/>
        <v>0</v>
      </c>
      <c r="W590" s="396">
        <f t="shared" si="271"/>
        <v>4</v>
      </c>
      <c r="X590" s="396">
        <f t="shared" si="271"/>
        <v>0</v>
      </c>
      <c r="Y590" s="396">
        <f t="shared" si="271"/>
        <v>8</v>
      </c>
      <c r="Z590" s="396">
        <f t="shared" si="271"/>
        <v>0</v>
      </c>
      <c r="AA590" s="396">
        <f t="shared" si="271"/>
        <v>4</v>
      </c>
      <c r="AB590" s="396">
        <f t="shared" si="271"/>
        <v>1</v>
      </c>
      <c r="AC590" s="396">
        <f t="shared" si="271"/>
        <v>0</v>
      </c>
      <c r="AD590" s="396">
        <f t="shared" si="271"/>
        <v>0</v>
      </c>
      <c r="AE590" s="396">
        <f t="shared" si="271"/>
        <v>2</v>
      </c>
      <c r="AF590" s="396">
        <f t="shared" si="271"/>
        <v>0</v>
      </c>
      <c r="AG590" s="396">
        <f t="shared" si="271"/>
        <v>2</v>
      </c>
      <c r="AH590" s="396">
        <f t="shared" si="271"/>
        <v>-1</v>
      </c>
      <c r="AI590" s="396">
        <f t="shared" si="271"/>
        <v>-2</v>
      </c>
      <c r="AJ590" s="396">
        <f t="shared" si="271"/>
        <v>0</v>
      </c>
      <c r="AK590" s="396">
        <f t="shared" si="271"/>
        <v>-3</v>
      </c>
      <c r="AL590" s="396">
        <f t="shared" si="271"/>
        <v>5</v>
      </c>
      <c r="AM590" s="396">
        <f t="shared" si="271"/>
        <v>1</v>
      </c>
      <c r="AN590" s="396">
        <f t="shared" si="271"/>
        <v>1</v>
      </c>
      <c r="AO590" s="396">
        <f t="shared" si="271"/>
        <v>2</v>
      </c>
      <c r="AP590" s="396">
        <f t="shared" si="271"/>
        <v>0</v>
      </c>
      <c r="AQ590" s="396">
        <f t="shared" si="271"/>
        <v>-1</v>
      </c>
      <c r="AR590" s="396">
        <f t="shared" si="271"/>
        <v>8</v>
      </c>
      <c r="AS590" s="396">
        <f t="shared" si="271"/>
        <v>0</v>
      </c>
      <c r="AT590" s="396">
        <f t="shared" si="271"/>
        <v>-1</v>
      </c>
      <c r="AU590" s="396">
        <f t="shared" si="271"/>
        <v>-1</v>
      </c>
      <c r="AV590" s="396">
        <f t="shared" si="271"/>
        <v>3</v>
      </c>
      <c r="AW590" s="396">
        <f t="shared" si="271"/>
        <v>0</v>
      </c>
    </row>
    <row r="591" spans="1:49" ht="19.5" hidden="1" thickBot="1">
      <c r="A591" s="337" t="s">
        <v>577</v>
      </c>
      <c r="B591" s="410" t="s">
        <v>578</v>
      </c>
      <c r="C591" s="1204">
        <f t="shared" si="254"/>
        <v>38</v>
      </c>
      <c r="D591" s="372">
        <f t="shared" si="254"/>
        <v>22</v>
      </c>
      <c r="E591" s="196">
        <f t="shared" si="254"/>
        <v>16</v>
      </c>
      <c r="F591" s="1247"/>
      <c r="G591" s="1247"/>
      <c r="H591" s="1247"/>
      <c r="I591" s="1246"/>
      <c r="J591" s="1246"/>
      <c r="K591" s="1246"/>
      <c r="L591" s="373">
        <f t="shared" ref="L591:AW591" si="272">L185-L388</f>
        <v>0</v>
      </c>
      <c r="M591" s="373">
        <f t="shared" si="272"/>
        <v>-1</v>
      </c>
      <c r="N591" s="373">
        <f t="shared" si="272"/>
        <v>-1</v>
      </c>
      <c r="O591" s="373">
        <f t="shared" si="272"/>
        <v>2</v>
      </c>
      <c r="P591" s="373">
        <f t="shared" si="272"/>
        <v>0</v>
      </c>
      <c r="Q591" s="373">
        <f t="shared" si="272"/>
        <v>0</v>
      </c>
      <c r="R591" s="373">
        <f t="shared" si="272"/>
        <v>6</v>
      </c>
      <c r="S591" s="373">
        <f t="shared" si="272"/>
        <v>1</v>
      </c>
      <c r="T591" s="373">
        <f t="shared" si="272"/>
        <v>0</v>
      </c>
      <c r="U591" s="373">
        <f t="shared" si="272"/>
        <v>4</v>
      </c>
      <c r="V591" s="373">
        <f t="shared" si="272"/>
        <v>0</v>
      </c>
      <c r="W591" s="373">
        <f t="shared" si="272"/>
        <v>3</v>
      </c>
      <c r="X591" s="373">
        <f t="shared" si="272"/>
        <v>0</v>
      </c>
      <c r="Y591" s="373">
        <f t="shared" si="272"/>
        <v>7</v>
      </c>
      <c r="Z591" s="373">
        <f t="shared" si="272"/>
        <v>0</v>
      </c>
      <c r="AA591" s="373">
        <f t="shared" si="272"/>
        <v>2</v>
      </c>
      <c r="AB591" s="373">
        <f t="shared" si="272"/>
        <v>1</v>
      </c>
      <c r="AC591" s="373">
        <f t="shared" si="272"/>
        <v>0</v>
      </c>
      <c r="AD591" s="373">
        <f t="shared" si="272"/>
        <v>0</v>
      </c>
      <c r="AE591" s="373">
        <f t="shared" si="272"/>
        <v>2</v>
      </c>
      <c r="AF591" s="373">
        <f t="shared" si="272"/>
        <v>0</v>
      </c>
      <c r="AG591" s="373">
        <f t="shared" si="272"/>
        <v>2</v>
      </c>
      <c r="AH591" s="378">
        <f t="shared" si="272"/>
        <v>0</v>
      </c>
      <c r="AI591" s="373">
        <f t="shared" si="272"/>
        <v>-2</v>
      </c>
      <c r="AJ591" s="373">
        <f t="shared" si="272"/>
        <v>0</v>
      </c>
      <c r="AK591" s="373">
        <f t="shared" si="272"/>
        <v>-3</v>
      </c>
      <c r="AL591" s="373">
        <f t="shared" si="272"/>
        <v>5</v>
      </c>
      <c r="AM591" s="373">
        <f t="shared" si="272"/>
        <v>1</v>
      </c>
      <c r="AN591" s="373">
        <f t="shared" si="272"/>
        <v>1</v>
      </c>
      <c r="AO591" s="373">
        <f t="shared" si="272"/>
        <v>1</v>
      </c>
      <c r="AP591" s="373">
        <f t="shared" si="272"/>
        <v>0</v>
      </c>
      <c r="AQ591" s="373">
        <f t="shared" si="272"/>
        <v>-2</v>
      </c>
      <c r="AR591" s="373">
        <f t="shared" si="272"/>
        <v>8</v>
      </c>
      <c r="AS591" s="373">
        <f t="shared" si="272"/>
        <v>0</v>
      </c>
      <c r="AT591" s="373">
        <f t="shared" si="272"/>
        <v>-1</v>
      </c>
      <c r="AU591" s="373">
        <f t="shared" si="272"/>
        <v>-1</v>
      </c>
      <c r="AV591" s="373">
        <f t="shared" si="272"/>
        <v>3</v>
      </c>
      <c r="AW591" s="373">
        <f t="shared" si="272"/>
        <v>0</v>
      </c>
    </row>
    <row r="592" spans="1:49" ht="19.5" hidden="1" thickBot="1">
      <c r="A592" s="337" t="s">
        <v>579</v>
      </c>
      <c r="B592" s="410" t="s">
        <v>580</v>
      </c>
      <c r="C592" s="1204">
        <f t="shared" si="254"/>
        <v>5</v>
      </c>
      <c r="D592" s="372">
        <f t="shared" si="254"/>
        <v>1</v>
      </c>
      <c r="E592" s="196">
        <f t="shared" si="254"/>
        <v>4</v>
      </c>
      <c r="F592" s="1247"/>
      <c r="G592" s="1247"/>
      <c r="H592" s="1247"/>
      <c r="I592" s="1246"/>
      <c r="J592" s="1246"/>
      <c r="K592" s="1246"/>
      <c r="L592" s="373">
        <f t="shared" ref="L592:AW592" si="273">L186-L389</f>
        <v>0</v>
      </c>
      <c r="M592" s="373">
        <f t="shared" si="273"/>
        <v>0</v>
      </c>
      <c r="N592" s="373">
        <f t="shared" si="273"/>
        <v>1</v>
      </c>
      <c r="O592" s="373">
        <f t="shared" si="273"/>
        <v>0</v>
      </c>
      <c r="P592" s="373">
        <f t="shared" si="273"/>
        <v>0</v>
      </c>
      <c r="Q592" s="373">
        <f t="shared" si="273"/>
        <v>1</v>
      </c>
      <c r="R592" s="373">
        <f t="shared" si="273"/>
        <v>0</v>
      </c>
      <c r="S592" s="373">
        <f t="shared" si="273"/>
        <v>0</v>
      </c>
      <c r="T592" s="373">
        <f t="shared" si="273"/>
        <v>0</v>
      </c>
      <c r="U592" s="373">
        <f t="shared" si="273"/>
        <v>0</v>
      </c>
      <c r="V592" s="373">
        <f t="shared" si="273"/>
        <v>0</v>
      </c>
      <c r="W592" s="373">
        <f t="shared" si="273"/>
        <v>1</v>
      </c>
      <c r="X592" s="373">
        <f t="shared" si="273"/>
        <v>0</v>
      </c>
      <c r="Y592" s="373">
        <f t="shared" si="273"/>
        <v>0</v>
      </c>
      <c r="Z592" s="373">
        <f t="shared" si="273"/>
        <v>0</v>
      </c>
      <c r="AA592" s="373">
        <f t="shared" si="273"/>
        <v>0</v>
      </c>
      <c r="AB592" s="373">
        <f t="shared" si="273"/>
        <v>0</v>
      </c>
      <c r="AC592" s="373">
        <f t="shared" si="273"/>
        <v>0</v>
      </c>
      <c r="AD592" s="373">
        <f t="shared" si="273"/>
        <v>0</v>
      </c>
      <c r="AE592" s="373">
        <f t="shared" si="273"/>
        <v>0</v>
      </c>
      <c r="AF592" s="373">
        <f t="shared" si="273"/>
        <v>0</v>
      </c>
      <c r="AG592" s="373">
        <f t="shared" si="273"/>
        <v>0</v>
      </c>
      <c r="AH592" s="378">
        <f t="shared" si="273"/>
        <v>0</v>
      </c>
      <c r="AI592" s="373">
        <f t="shared" si="273"/>
        <v>0</v>
      </c>
      <c r="AJ592" s="373">
        <f t="shared" si="273"/>
        <v>0</v>
      </c>
      <c r="AK592" s="373">
        <f t="shared" si="273"/>
        <v>0</v>
      </c>
      <c r="AL592" s="373">
        <f t="shared" si="273"/>
        <v>0</v>
      </c>
      <c r="AM592" s="373">
        <f t="shared" si="273"/>
        <v>0</v>
      </c>
      <c r="AN592" s="373">
        <f t="shared" si="273"/>
        <v>0</v>
      </c>
      <c r="AO592" s="373">
        <f t="shared" si="273"/>
        <v>1</v>
      </c>
      <c r="AP592" s="373">
        <f t="shared" si="273"/>
        <v>0</v>
      </c>
      <c r="AQ592" s="373">
        <f t="shared" si="273"/>
        <v>1</v>
      </c>
      <c r="AR592" s="373">
        <f t="shared" si="273"/>
        <v>0</v>
      </c>
      <c r="AS592" s="373">
        <f t="shared" si="273"/>
        <v>0</v>
      </c>
      <c r="AT592" s="373">
        <f t="shared" si="273"/>
        <v>0</v>
      </c>
      <c r="AU592" s="373">
        <f t="shared" si="273"/>
        <v>0</v>
      </c>
      <c r="AV592" s="373">
        <f t="shared" si="273"/>
        <v>0</v>
      </c>
      <c r="AW592" s="373">
        <f t="shared" si="273"/>
        <v>0</v>
      </c>
    </row>
    <row r="593" spans="1:49" ht="19.5" hidden="1" thickBot="1">
      <c r="A593" s="337" t="s">
        <v>581</v>
      </c>
      <c r="B593" s="410" t="s">
        <v>582</v>
      </c>
      <c r="C593" s="1204">
        <f t="shared" si="254"/>
        <v>-1</v>
      </c>
      <c r="D593" s="372">
        <f t="shared" si="254"/>
        <v>-1</v>
      </c>
      <c r="E593" s="196">
        <f t="shared" si="254"/>
        <v>0</v>
      </c>
      <c r="F593" s="1247"/>
      <c r="G593" s="1247"/>
      <c r="H593" s="1247"/>
      <c r="I593" s="1246"/>
      <c r="J593" s="1246"/>
      <c r="K593" s="1246"/>
      <c r="L593" s="373">
        <f t="shared" ref="L593:AW593" si="274">L187-L390</f>
        <v>0</v>
      </c>
      <c r="M593" s="373">
        <f t="shared" si="274"/>
        <v>0</v>
      </c>
      <c r="N593" s="373">
        <f t="shared" si="274"/>
        <v>0</v>
      </c>
      <c r="O593" s="373">
        <f t="shared" si="274"/>
        <v>0</v>
      </c>
      <c r="P593" s="373">
        <f t="shared" si="274"/>
        <v>0</v>
      </c>
      <c r="Q593" s="373">
        <f t="shared" si="274"/>
        <v>0</v>
      </c>
      <c r="R593" s="373">
        <f t="shared" si="274"/>
        <v>0</v>
      </c>
      <c r="S593" s="373">
        <f t="shared" si="274"/>
        <v>0</v>
      </c>
      <c r="T593" s="373">
        <f t="shared" si="274"/>
        <v>0</v>
      </c>
      <c r="U593" s="373">
        <f t="shared" si="274"/>
        <v>0</v>
      </c>
      <c r="V593" s="373">
        <f t="shared" si="274"/>
        <v>0</v>
      </c>
      <c r="W593" s="373">
        <f t="shared" si="274"/>
        <v>0</v>
      </c>
      <c r="X593" s="373">
        <f t="shared" si="274"/>
        <v>0</v>
      </c>
      <c r="Y593" s="373">
        <f t="shared" si="274"/>
        <v>0</v>
      </c>
      <c r="Z593" s="373">
        <f t="shared" si="274"/>
        <v>0</v>
      </c>
      <c r="AA593" s="373">
        <f t="shared" si="274"/>
        <v>0</v>
      </c>
      <c r="AB593" s="373">
        <f t="shared" si="274"/>
        <v>0</v>
      </c>
      <c r="AC593" s="373">
        <f t="shared" si="274"/>
        <v>0</v>
      </c>
      <c r="AD593" s="373">
        <f t="shared" si="274"/>
        <v>0</v>
      </c>
      <c r="AE593" s="373">
        <f t="shared" si="274"/>
        <v>0</v>
      </c>
      <c r="AF593" s="373">
        <f t="shared" si="274"/>
        <v>0</v>
      </c>
      <c r="AG593" s="373">
        <f t="shared" si="274"/>
        <v>0</v>
      </c>
      <c r="AH593" s="378">
        <f t="shared" si="274"/>
        <v>-1</v>
      </c>
      <c r="AI593" s="373">
        <f t="shared" si="274"/>
        <v>0</v>
      </c>
      <c r="AJ593" s="373">
        <f t="shared" si="274"/>
        <v>0</v>
      </c>
      <c r="AK593" s="373">
        <f t="shared" si="274"/>
        <v>0</v>
      </c>
      <c r="AL593" s="373">
        <f t="shared" si="274"/>
        <v>0</v>
      </c>
      <c r="AM593" s="373">
        <f t="shared" si="274"/>
        <v>0</v>
      </c>
      <c r="AN593" s="373">
        <f t="shared" si="274"/>
        <v>0</v>
      </c>
      <c r="AO593" s="373">
        <f t="shared" si="274"/>
        <v>0</v>
      </c>
      <c r="AP593" s="373">
        <f t="shared" si="274"/>
        <v>0</v>
      </c>
      <c r="AQ593" s="373">
        <f t="shared" si="274"/>
        <v>0</v>
      </c>
      <c r="AR593" s="373">
        <f t="shared" si="274"/>
        <v>0</v>
      </c>
      <c r="AS593" s="373">
        <f t="shared" si="274"/>
        <v>0</v>
      </c>
      <c r="AT593" s="373">
        <f t="shared" si="274"/>
        <v>0</v>
      </c>
      <c r="AU593" s="373">
        <f t="shared" si="274"/>
        <v>0</v>
      </c>
      <c r="AV593" s="373">
        <f t="shared" si="274"/>
        <v>0</v>
      </c>
      <c r="AW593" s="373">
        <f t="shared" si="274"/>
        <v>0</v>
      </c>
    </row>
    <row r="594" spans="1:49" ht="19.5" hidden="1" thickBot="1">
      <c r="A594" s="337" t="s">
        <v>583</v>
      </c>
      <c r="B594" s="410" t="s">
        <v>584</v>
      </c>
      <c r="C594" s="1204">
        <f t="shared" ref="C594:E611" si="275">C188-C391</f>
        <v>0</v>
      </c>
      <c r="D594" s="372">
        <f t="shared" si="275"/>
        <v>0</v>
      </c>
      <c r="E594" s="196">
        <f t="shared" si="275"/>
        <v>0</v>
      </c>
      <c r="F594" s="1247"/>
      <c r="G594" s="1247"/>
      <c r="H594" s="1247"/>
      <c r="I594" s="1246"/>
      <c r="J594" s="1246"/>
      <c r="K594" s="1246"/>
      <c r="L594" s="373">
        <f t="shared" ref="L594:AW594" si="276">L188-L391</f>
        <v>0</v>
      </c>
      <c r="M594" s="373">
        <f t="shared" si="276"/>
        <v>0</v>
      </c>
      <c r="N594" s="373">
        <f t="shared" si="276"/>
        <v>0</v>
      </c>
      <c r="O594" s="373">
        <f t="shared" si="276"/>
        <v>0</v>
      </c>
      <c r="P594" s="373">
        <f t="shared" si="276"/>
        <v>0</v>
      </c>
      <c r="Q594" s="373">
        <f t="shared" si="276"/>
        <v>0</v>
      </c>
      <c r="R594" s="373">
        <f t="shared" si="276"/>
        <v>0</v>
      </c>
      <c r="S594" s="373">
        <f t="shared" si="276"/>
        <v>0</v>
      </c>
      <c r="T594" s="373">
        <f t="shared" si="276"/>
        <v>0</v>
      </c>
      <c r="U594" s="373">
        <f t="shared" si="276"/>
        <v>0</v>
      </c>
      <c r="V594" s="373">
        <f t="shared" si="276"/>
        <v>0</v>
      </c>
      <c r="W594" s="373">
        <f t="shared" si="276"/>
        <v>0</v>
      </c>
      <c r="X594" s="373">
        <f t="shared" si="276"/>
        <v>0</v>
      </c>
      <c r="Y594" s="373">
        <f t="shared" si="276"/>
        <v>0</v>
      </c>
      <c r="Z594" s="373">
        <f t="shared" si="276"/>
        <v>0</v>
      </c>
      <c r="AA594" s="373">
        <f t="shared" si="276"/>
        <v>0</v>
      </c>
      <c r="AB594" s="373">
        <f t="shared" si="276"/>
        <v>0</v>
      </c>
      <c r="AC594" s="373">
        <f t="shared" si="276"/>
        <v>0</v>
      </c>
      <c r="AD594" s="373">
        <f t="shared" si="276"/>
        <v>0</v>
      </c>
      <c r="AE594" s="373">
        <f t="shared" si="276"/>
        <v>0</v>
      </c>
      <c r="AF594" s="373">
        <f t="shared" si="276"/>
        <v>0</v>
      </c>
      <c r="AG594" s="373">
        <f t="shared" si="276"/>
        <v>0</v>
      </c>
      <c r="AH594" s="373">
        <f t="shared" si="276"/>
        <v>0</v>
      </c>
      <c r="AI594" s="373">
        <f t="shared" si="276"/>
        <v>0</v>
      </c>
      <c r="AJ594" s="373">
        <f t="shared" si="276"/>
        <v>0</v>
      </c>
      <c r="AK594" s="373">
        <f t="shared" si="276"/>
        <v>0</v>
      </c>
      <c r="AL594" s="373">
        <f t="shared" si="276"/>
        <v>0</v>
      </c>
      <c r="AM594" s="373">
        <f t="shared" si="276"/>
        <v>0</v>
      </c>
      <c r="AN594" s="373">
        <f t="shared" si="276"/>
        <v>0</v>
      </c>
      <c r="AO594" s="373">
        <f t="shared" si="276"/>
        <v>0</v>
      </c>
      <c r="AP594" s="373">
        <f t="shared" si="276"/>
        <v>0</v>
      </c>
      <c r="AQ594" s="373">
        <f t="shared" si="276"/>
        <v>0</v>
      </c>
      <c r="AR594" s="373">
        <f t="shared" si="276"/>
        <v>0</v>
      </c>
      <c r="AS594" s="373">
        <f t="shared" si="276"/>
        <v>0</v>
      </c>
      <c r="AT594" s="373">
        <f t="shared" si="276"/>
        <v>0</v>
      </c>
      <c r="AU594" s="373">
        <f t="shared" si="276"/>
        <v>0</v>
      </c>
      <c r="AV594" s="373">
        <f t="shared" si="276"/>
        <v>0</v>
      </c>
      <c r="AW594" s="373">
        <f t="shared" si="276"/>
        <v>0</v>
      </c>
    </row>
    <row r="595" spans="1:49" ht="19.5" hidden="1" thickBot="1">
      <c r="A595" s="337" t="s">
        <v>585</v>
      </c>
      <c r="B595" s="410" t="s">
        <v>586</v>
      </c>
      <c r="C595" s="1204">
        <f t="shared" si="275"/>
        <v>1</v>
      </c>
      <c r="D595" s="372">
        <f t="shared" si="275"/>
        <v>0</v>
      </c>
      <c r="E595" s="196">
        <f t="shared" si="275"/>
        <v>1</v>
      </c>
      <c r="F595" s="1247"/>
      <c r="G595" s="1247"/>
      <c r="H595" s="1247"/>
      <c r="I595" s="1246"/>
      <c r="J595" s="1246"/>
      <c r="K595" s="1246"/>
      <c r="L595" s="373">
        <f t="shared" ref="L595:AW595" si="277">L189-L392</f>
        <v>0</v>
      </c>
      <c r="M595" s="373">
        <f t="shared" si="277"/>
        <v>0</v>
      </c>
      <c r="N595" s="373">
        <f t="shared" si="277"/>
        <v>0</v>
      </c>
      <c r="O595" s="373">
        <f t="shared" si="277"/>
        <v>0</v>
      </c>
      <c r="P595" s="373">
        <f t="shared" si="277"/>
        <v>0</v>
      </c>
      <c r="Q595" s="373">
        <f t="shared" si="277"/>
        <v>0</v>
      </c>
      <c r="R595" s="373">
        <f t="shared" si="277"/>
        <v>0</v>
      </c>
      <c r="S595" s="373">
        <f t="shared" si="277"/>
        <v>0</v>
      </c>
      <c r="T595" s="373">
        <f t="shared" si="277"/>
        <v>0</v>
      </c>
      <c r="U595" s="373">
        <f t="shared" si="277"/>
        <v>0</v>
      </c>
      <c r="V595" s="373">
        <f t="shared" si="277"/>
        <v>0</v>
      </c>
      <c r="W595" s="373">
        <f t="shared" si="277"/>
        <v>0</v>
      </c>
      <c r="X595" s="373">
        <f t="shared" si="277"/>
        <v>0</v>
      </c>
      <c r="Y595" s="373">
        <f t="shared" si="277"/>
        <v>1</v>
      </c>
      <c r="Z595" s="373">
        <f t="shared" si="277"/>
        <v>0</v>
      </c>
      <c r="AA595" s="373">
        <f t="shared" si="277"/>
        <v>0</v>
      </c>
      <c r="AB595" s="373">
        <f t="shared" si="277"/>
        <v>0</v>
      </c>
      <c r="AC595" s="373">
        <f t="shared" si="277"/>
        <v>0</v>
      </c>
      <c r="AD595" s="373">
        <f t="shared" si="277"/>
        <v>0</v>
      </c>
      <c r="AE595" s="373">
        <f t="shared" si="277"/>
        <v>0</v>
      </c>
      <c r="AF595" s="373">
        <f t="shared" si="277"/>
        <v>0</v>
      </c>
      <c r="AG595" s="373">
        <f t="shared" si="277"/>
        <v>0</v>
      </c>
      <c r="AH595" s="373">
        <f t="shared" si="277"/>
        <v>0</v>
      </c>
      <c r="AI595" s="373">
        <f t="shared" si="277"/>
        <v>0</v>
      </c>
      <c r="AJ595" s="373">
        <f t="shared" si="277"/>
        <v>0</v>
      </c>
      <c r="AK595" s="373">
        <f t="shared" si="277"/>
        <v>0</v>
      </c>
      <c r="AL595" s="373">
        <f t="shared" si="277"/>
        <v>0</v>
      </c>
      <c r="AM595" s="373">
        <f t="shared" si="277"/>
        <v>0</v>
      </c>
      <c r="AN595" s="373">
        <f t="shared" si="277"/>
        <v>0</v>
      </c>
      <c r="AO595" s="373">
        <f t="shared" si="277"/>
        <v>0</v>
      </c>
      <c r="AP595" s="373">
        <f t="shared" si="277"/>
        <v>0</v>
      </c>
      <c r="AQ595" s="373">
        <f t="shared" si="277"/>
        <v>0</v>
      </c>
      <c r="AR595" s="373">
        <f t="shared" si="277"/>
        <v>0</v>
      </c>
      <c r="AS595" s="373">
        <f t="shared" si="277"/>
        <v>0</v>
      </c>
      <c r="AT595" s="373">
        <f t="shared" si="277"/>
        <v>0</v>
      </c>
      <c r="AU595" s="373">
        <f t="shared" si="277"/>
        <v>0</v>
      </c>
      <c r="AV595" s="373">
        <f t="shared" si="277"/>
        <v>0</v>
      </c>
      <c r="AW595" s="373">
        <f t="shared" si="277"/>
        <v>0</v>
      </c>
    </row>
    <row r="596" spans="1:49" ht="19.5" hidden="1" thickBot="1">
      <c r="A596" s="337" t="s">
        <v>587</v>
      </c>
      <c r="B596" s="410" t="s">
        <v>588</v>
      </c>
      <c r="C596" s="1204">
        <f t="shared" si="275"/>
        <v>1</v>
      </c>
      <c r="D596" s="372">
        <f t="shared" si="275"/>
        <v>0</v>
      </c>
      <c r="E596" s="196">
        <f t="shared" si="275"/>
        <v>1</v>
      </c>
      <c r="F596" s="1247"/>
      <c r="G596" s="1247"/>
      <c r="H596" s="1247"/>
      <c r="I596" s="1246"/>
      <c r="J596" s="1246"/>
      <c r="K596" s="1246"/>
      <c r="L596" s="373">
        <f t="shared" ref="L596:AW596" si="278">L190-L393</f>
        <v>0</v>
      </c>
      <c r="M596" s="373">
        <f t="shared" si="278"/>
        <v>0</v>
      </c>
      <c r="N596" s="373">
        <f t="shared" si="278"/>
        <v>0</v>
      </c>
      <c r="O596" s="373">
        <f t="shared" si="278"/>
        <v>0</v>
      </c>
      <c r="P596" s="373">
        <f t="shared" si="278"/>
        <v>0</v>
      </c>
      <c r="Q596" s="373">
        <f t="shared" si="278"/>
        <v>0</v>
      </c>
      <c r="R596" s="373">
        <f t="shared" si="278"/>
        <v>0</v>
      </c>
      <c r="S596" s="373">
        <f t="shared" si="278"/>
        <v>0</v>
      </c>
      <c r="T596" s="373">
        <f t="shared" si="278"/>
        <v>0</v>
      </c>
      <c r="U596" s="373">
        <f t="shared" si="278"/>
        <v>0</v>
      </c>
      <c r="V596" s="373">
        <f t="shared" si="278"/>
        <v>0</v>
      </c>
      <c r="W596" s="373">
        <f t="shared" si="278"/>
        <v>0</v>
      </c>
      <c r="X596" s="373">
        <f t="shared" si="278"/>
        <v>0</v>
      </c>
      <c r="Y596" s="373">
        <f t="shared" si="278"/>
        <v>0</v>
      </c>
      <c r="Z596" s="373">
        <f t="shared" si="278"/>
        <v>0</v>
      </c>
      <c r="AA596" s="373">
        <f t="shared" si="278"/>
        <v>1</v>
      </c>
      <c r="AB596" s="373">
        <f t="shared" si="278"/>
        <v>0</v>
      </c>
      <c r="AC596" s="373">
        <f t="shared" si="278"/>
        <v>0</v>
      </c>
      <c r="AD596" s="373">
        <f t="shared" si="278"/>
        <v>0</v>
      </c>
      <c r="AE596" s="373">
        <f t="shared" si="278"/>
        <v>0</v>
      </c>
      <c r="AF596" s="373">
        <f t="shared" si="278"/>
        <v>0</v>
      </c>
      <c r="AG596" s="373">
        <f t="shared" si="278"/>
        <v>0</v>
      </c>
      <c r="AH596" s="373">
        <f t="shared" si="278"/>
        <v>0</v>
      </c>
      <c r="AI596" s="373">
        <f t="shared" si="278"/>
        <v>0</v>
      </c>
      <c r="AJ596" s="373">
        <f t="shared" si="278"/>
        <v>0</v>
      </c>
      <c r="AK596" s="373">
        <f t="shared" si="278"/>
        <v>0</v>
      </c>
      <c r="AL596" s="373">
        <f t="shared" si="278"/>
        <v>0</v>
      </c>
      <c r="AM596" s="373">
        <f t="shared" si="278"/>
        <v>0</v>
      </c>
      <c r="AN596" s="373">
        <f t="shared" si="278"/>
        <v>0</v>
      </c>
      <c r="AO596" s="373">
        <f t="shared" si="278"/>
        <v>0</v>
      </c>
      <c r="AP596" s="373">
        <f t="shared" si="278"/>
        <v>0</v>
      </c>
      <c r="AQ596" s="373">
        <f t="shared" si="278"/>
        <v>0</v>
      </c>
      <c r="AR596" s="373">
        <f t="shared" si="278"/>
        <v>0</v>
      </c>
      <c r="AS596" s="373">
        <f t="shared" si="278"/>
        <v>0</v>
      </c>
      <c r="AT596" s="373">
        <f t="shared" si="278"/>
        <v>0</v>
      </c>
      <c r="AU596" s="373">
        <f t="shared" si="278"/>
        <v>0</v>
      </c>
      <c r="AV596" s="373">
        <f t="shared" si="278"/>
        <v>0</v>
      </c>
      <c r="AW596" s="373">
        <f t="shared" si="278"/>
        <v>0</v>
      </c>
    </row>
    <row r="597" spans="1:49" ht="19.5" hidden="1" thickBot="1">
      <c r="A597" s="337" t="s">
        <v>589</v>
      </c>
      <c r="B597" s="410" t="s">
        <v>590</v>
      </c>
      <c r="C597" s="1204">
        <f t="shared" si="275"/>
        <v>0</v>
      </c>
      <c r="D597" s="372">
        <f t="shared" si="275"/>
        <v>0</v>
      </c>
      <c r="E597" s="196">
        <f t="shared" si="275"/>
        <v>0</v>
      </c>
      <c r="F597" s="1247"/>
      <c r="G597" s="1247"/>
      <c r="H597" s="1247"/>
      <c r="I597" s="1246"/>
      <c r="J597" s="1246"/>
      <c r="K597" s="1246"/>
      <c r="L597" s="373">
        <f t="shared" ref="L597:AW597" si="279">L191-L394</f>
        <v>0</v>
      </c>
      <c r="M597" s="373">
        <f t="shared" si="279"/>
        <v>0</v>
      </c>
      <c r="N597" s="373">
        <f t="shared" si="279"/>
        <v>0</v>
      </c>
      <c r="O597" s="373">
        <f t="shared" si="279"/>
        <v>0</v>
      </c>
      <c r="P597" s="373">
        <f t="shared" si="279"/>
        <v>0</v>
      </c>
      <c r="Q597" s="373">
        <f t="shared" si="279"/>
        <v>0</v>
      </c>
      <c r="R597" s="373">
        <f t="shared" si="279"/>
        <v>0</v>
      </c>
      <c r="S597" s="373">
        <f t="shared" si="279"/>
        <v>0</v>
      </c>
      <c r="T597" s="373">
        <f t="shared" si="279"/>
        <v>0</v>
      </c>
      <c r="U597" s="373">
        <f t="shared" si="279"/>
        <v>0</v>
      </c>
      <c r="V597" s="373">
        <f t="shared" si="279"/>
        <v>0</v>
      </c>
      <c r="W597" s="373">
        <f t="shared" si="279"/>
        <v>0</v>
      </c>
      <c r="X597" s="373">
        <f t="shared" si="279"/>
        <v>0</v>
      </c>
      <c r="Y597" s="373">
        <f t="shared" si="279"/>
        <v>0</v>
      </c>
      <c r="Z597" s="373">
        <f t="shared" si="279"/>
        <v>0</v>
      </c>
      <c r="AA597" s="373">
        <f t="shared" si="279"/>
        <v>0</v>
      </c>
      <c r="AB597" s="373">
        <f t="shared" si="279"/>
        <v>0</v>
      </c>
      <c r="AC597" s="373">
        <f t="shared" si="279"/>
        <v>0</v>
      </c>
      <c r="AD597" s="373">
        <f t="shared" si="279"/>
        <v>0</v>
      </c>
      <c r="AE597" s="373">
        <f t="shared" si="279"/>
        <v>0</v>
      </c>
      <c r="AF597" s="373">
        <f t="shared" si="279"/>
        <v>0</v>
      </c>
      <c r="AG597" s="373">
        <f t="shared" si="279"/>
        <v>0</v>
      </c>
      <c r="AH597" s="373">
        <f t="shared" si="279"/>
        <v>0</v>
      </c>
      <c r="AI597" s="373">
        <f t="shared" si="279"/>
        <v>0</v>
      </c>
      <c r="AJ597" s="373">
        <f t="shared" si="279"/>
        <v>0</v>
      </c>
      <c r="AK597" s="373">
        <f t="shared" si="279"/>
        <v>0</v>
      </c>
      <c r="AL597" s="373">
        <f t="shared" si="279"/>
        <v>0</v>
      </c>
      <c r="AM597" s="373">
        <f t="shared" si="279"/>
        <v>0</v>
      </c>
      <c r="AN597" s="373">
        <f t="shared" si="279"/>
        <v>0</v>
      </c>
      <c r="AO597" s="373">
        <f t="shared" si="279"/>
        <v>0</v>
      </c>
      <c r="AP597" s="373">
        <f t="shared" si="279"/>
        <v>0</v>
      </c>
      <c r="AQ597" s="373">
        <f t="shared" si="279"/>
        <v>0</v>
      </c>
      <c r="AR597" s="373">
        <f t="shared" si="279"/>
        <v>0</v>
      </c>
      <c r="AS597" s="373">
        <f t="shared" si="279"/>
        <v>0</v>
      </c>
      <c r="AT597" s="373">
        <f t="shared" si="279"/>
        <v>0</v>
      </c>
      <c r="AU597" s="373">
        <f t="shared" si="279"/>
        <v>0</v>
      </c>
      <c r="AV597" s="373">
        <f t="shared" si="279"/>
        <v>0</v>
      </c>
      <c r="AW597" s="373">
        <f t="shared" si="279"/>
        <v>0</v>
      </c>
    </row>
    <row r="598" spans="1:49" ht="19.5" hidden="1" thickBot="1">
      <c r="A598" s="337" t="s">
        <v>591</v>
      </c>
      <c r="B598" s="410" t="s">
        <v>592</v>
      </c>
      <c r="C598" s="1204">
        <f t="shared" si="275"/>
        <v>1</v>
      </c>
      <c r="D598" s="372">
        <f t="shared" si="275"/>
        <v>0</v>
      </c>
      <c r="E598" s="196">
        <f t="shared" si="275"/>
        <v>1</v>
      </c>
      <c r="F598" s="1247"/>
      <c r="G598" s="1247"/>
      <c r="H598" s="1247"/>
      <c r="I598" s="1246"/>
      <c r="J598" s="1246"/>
      <c r="K598" s="1246"/>
      <c r="L598" s="373">
        <f t="shared" ref="L598:AW598" si="280">L192-L395</f>
        <v>0</v>
      </c>
      <c r="M598" s="373">
        <f t="shared" si="280"/>
        <v>0</v>
      </c>
      <c r="N598" s="373">
        <f t="shared" si="280"/>
        <v>0</v>
      </c>
      <c r="O598" s="373">
        <f t="shared" si="280"/>
        <v>0</v>
      </c>
      <c r="P598" s="373">
        <f t="shared" si="280"/>
        <v>0</v>
      </c>
      <c r="Q598" s="373">
        <f t="shared" si="280"/>
        <v>0</v>
      </c>
      <c r="R598" s="373">
        <f t="shared" si="280"/>
        <v>0</v>
      </c>
      <c r="S598" s="373">
        <f t="shared" si="280"/>
        <v>0</v>
      </c>
      <c r="T598" s="373">
        <f t="shared" si="280"/>
        <v>0</v>
      </c>
      <c r="U598" s="373">
        <f t="shared" si="280"/>
        <v>0</v>
      </c>
      <c r="V598" s="373">
        <f t="shared" si="280"/>
        <v>0</v>
      </c>
      <c r="W598" s="373">
        <f t="shared" si="280"/>
        <v>0</v>
      </c>
      <c r="X598" s="373">
        <f t="shared" si="280"/>
        <v>0</v>
      </c>
      <c r="Y598" s="373">
        <f t="shared" si="280"/>
        <v>0</v>
      </c>
      <c r="Z598" s="373">
        <f t="shared" si="280"/>
        <v>0</v>
      </c>
      <c r="AA598" s="373">
        <f t="shared" si="280"/>
        <v>1</v>
      </c>
      <c r="AB598" s="373">
        <f t="shared" si="280"/>
        <v>0</v>
      </c>
      <c r="AC598" s="373">
        <f t="shared" si="280"/>
        <v>0</v>
      </c>
      <c r="AD598" s="373">
        <f t="shared" si="280"/>
        <v>0</v>
      </c>
      <c r="AE598" s="373">
        <f t="shared" si="280"/>
        <v>0</v>
      </c>
      <c r="AF598" s="373">
        <f t="shared" si="280"/>
        <v>0</v>
      </c>
      <c r="AG598" s="373">
        <f t="shared" si="280"/>
        <v>0</v>
      </c>
      <c r="AH598" s="373">
        <f t="shared" si="280"/>
        <v>0</v>
      </c>
      <c r="AI598" s="373">
        <f t="shared" si="280"/>
        <v>0</v>
      </c>
      <c r="AJ598" s="373">
        <f t="shared" si="280"/>
        <v>0</v>
      </c>
      <c r="AK598" s="373">
        <f t="shared" si="280"/>
        <v>0</v>
      </c>
      <c r="AL598" s="373">
        <f t="shared" si="280"/>
        <v>0</v>
      </c>
      <c r="AM598" s="373">
        <f t="shared" si="280"/>
        <v>0</v>
      </c>
      <c r="AN598" s="373">
        <f t="shared" si="280"/>
        <v>0</v>
      </c>
      <c r="AO598" s="373">
        <f t="shared" si="280"/>
        <v>0</v>
      </c>
      <c r="AP598" s="373">
        <f t="shared" si="280"/>
        <v>0</v>
      </c>
      <c r="AQ598" s="373">
        <f t="shared" si="280"/>
        <v>0</v>
      </c>
      <c r="AR598" s="373">
        <f t="shared" si="280"/>
        <v>0</v>
      </c>
      <c r="AS598" s="373">
        <f t="shared" si="280"/>
        <v>0</v>
      </c>
      <c r="AT598" s="373">
        <f t="shared" si="280"/>
        <v>0</v>
      </c>
      <c r="AU598" s="373">
        <f t="shared" si="280"/>
        <v>0</v>
      </c>
      <c r="AV598" s="373">
        <f t="shared" si="280"/>
        <v>0</v>
      </c>
      <c r="AW598" s="373">
        <f t="shared" si="280"/>
        <v>0</v>
      </c>
    </row>
    <row r="599" spans="1:49" ht="19.5" hidden="1" thickBot="1">
      <c r="A599" s="337" t="s">
        <v>593</v>
      </c>
      <c r="B599" s="410" t="s">
        <v>594</v>
      </c>
      <c r="C599" s="1204">
        <f t="shared" si="275"/>
        <v>0</v>
      </c>
      <c r="D599" s="372">
        <f t="shared" si="275"/>
        <v>0</v>
      </c>
      <c r="E599" s="196">
        <f t="shared" si="275"/>
        <v>0</v>
      </c>
      <c r="F599" s="1247"/>
      <c r="G599" s="1247"/>
      <c r="H599" s="1247"/>
      <c r="I599" s="1246"/>
      <c r="J599" s="1246"/>
      <c r="K599" s="1246"/>
      <c r="L599" s="373">
        <f t="shared" ref="L599:AW599" si="281">L193-L396</f>
        <v>0</v>
      </c>
      <c r="M599" s="373">
        <f t="shared" si="281"/>
        <v>0</v>
      </c>
      <c r="N599" s="373">
        <f t="shared" si="281"/>
        <v>0</v>
      </c>
      <c r="O599" s="373">
        <f t="shared" si="281"/>
        <v>0</v>
      </c>
      <c r="P599" s="373">
        <f t="shared" si="281"/>
        <v>0</v>
      </c>
      <c r="Q599" s="373">
        <f t="shared" si="281"/>
        <v>0</v>
      </c>
      <c r="R599" s="373">
        <f t="shared" si="281"/>
        <v>0</v>
      </c>
      <c r="S599" s="373">
        <f t="shared" si="281"/>
        <v>0</v>
      </c>
      <c r="T599" s="373">
        <f t="shared" si="281"/>
        <v>0</v>
      </c>
      <c r="U599" s="373">
        <f t="shared" si="281"/>
        <v>0</v>
      </c>
      <c r="V599" s="373">
        <f t="shared" si="281"/>
        <v>0</v>
      </c>
      <c r="W599" s="373">
        <f t="shared" si="281"/>
        <v>0</v>
      </c>
      <c r="X599" s="373">
        <f t="shared" si="281"/>
        <v>0</v>
      </c>
      <c r="Y599" s="373">
        <f t="shared" si="281"/>
        <v>0</v>
      </c>
      <c r="Z599" s="373">
        <f t="shared" si="281"/>
        <v>0</v>
      </c>
      <c r="AA599" s="373">
        <f t="shared" si="281"/>
        <v>0</v>
      </c>
      <c r="AB599" s="373">
        <f t="shared" si="281"/>
        <v>0</v>
      </c>
      <c r="AC599" s="373">
        <f t="shared" si="281"/>
        <v>0</v>
      </c>
      <c r="AD599" s="373">
        <f t="shared" si="281"/>
        <v>0</v>
      </c>
      <c r="AE599" s="373">
        <f t="shared" si="281"/>
        <v>0</v>
      </c>
      <c r="AF599" s="373">
        <f t="shared" si="281"/>
        <v>0</v>
      </c>
      <c r="AG599" s="373">
        <f t="shared" si="281"/>
        <v>0</v>
      </c>
      <c r="AH599" s="373">
        <f t="shared" si="281"/>
        <v>0</v>
      </c>
      <c r="AI599" s="373">
        <f t="shared" si="281"/>
        <v>0</v>
      </c>
      <c r="AJ599" s="373">
        <f t="shared" si="281"/>
        <v>0</v>
      </c>
      <c r="AK599" s="373">
        <f t="shared" si="281"/>
        <v>0</v>
      </c>
      <c r="AL599" s="373">
        <f t="shared" si="281"/>
        <v>0</v>
      </c>
      <c r="AM599" s="373">
        <f t="shared" si="281"/>
        <v>0</v>
      </c>
      <c r="AN599" s="373">
        <f t="shared" si="281"/>
        <v>0</v>
      </c>
      <c r="AO599" s="373">
        <f t="shared" si="281"/>
        <v>0</v>
      </c>
      <c r="AP599" s="373">
        <f t="shared" si="281"/>
        <v>0</v>
      </c>
      <c r="AQ599" s="373">
        <f t="shared" si="281"/>
        <v>0</v>
      </c>
      <c r="AR599" s="373">
        <f t="shared" si="281"/>
        <v>0</v>
      </c>
      <c r="AS599" s="373">
        <f t="shared" si="281"/>
        <v>0</v>
      </c>
      <c r="AT599" s="373">
        <f t="shared" si="281"/>
        <v>0</v>
      </c>
      <c r="AU599" s="373">
        <f t="shared" si="281"/>
        <v>0</v>
      </c>
      <c r="AV599" s="373">
        <f t="shared" si="281"/>
        <v>0</v>
      </c>
      <c r="AW599" s="373">
        <f t="shared" si="281"/>
        <v>0</v>
      </c>
    </row>
    <row r="600" spans="1:49" ht="19.5" hidden="1" thickBot="1">
      <c r="A600" s="337" t="s">
        <v>595</v>
      </c>
      <c r="B600" s="410" t="s">
        <v>565</v>
      </c>
      <c r="C600" s="1204">
        <f t="shared" si="275"/>
        <v>0</v>
      </c>
      <c r="D600" s="372">
        <f t="shared" si="275"/>
        <v>0</v>
      </c>
      <c r="E600" s="196">
        <f t="shared" si="275"/>
        <v>0</v>
      </c>
      <c r="F600" s="1247"/>
      <c r="G600" s="1247"/>
      <c r="H600" s="1247"/>
      <c r="I600" s="1246"/>
      <c r="J600" s="1246"/>
      <c r="K600" s="1246"/>
      <c r="L600" s="373">
        <f t="shared" ref="L600:AW600" si="282">L194-L397</f>
        <v>0</v>
      </c>
      <c r="M600" s="373">
        <f t="shared" si="282"/>
        <v>0</v>
      </c>
      <c r="N600" s="373">
        <f t="shared" si="282"/>
        <v>0</v>
      </c>
      <c r="O600" s="373">
        <f t="shared" si="282"/>
        <v>0</v>
      </c>
      <c r="P600" s="373">
        <f t="shared" si="282"/>
        <v>0</v>
      </c>
      <c r="Q600" s="373">
        <f t="shared" si="282"/>
        <v>0</v>
      </c>
      <c r="R600" s="373">
        <f t="shared" si="282"/>
        <v>0</v>
      </c>
      <c r="S600" s="373">
        <f t="shared" si="282"/>
        <v>0</v>
      </c>
      <c r="T600" s="373">
        <f t="shared" si="282"/>
        <v>0</v>
      </c>
      <c r="U600" s="373">
        <f t="shared" si="282"/>
        <v>0</v>
      </c>
      <c r="V600" s="373">
        <f t="shared" si="282"/>
        <v>0</v>
      </c>
      <c r="W600" s="373">
        <f t="shared" si="282"/>
        <v>0</v>
      </c>
      <c r="X600" s="373">
        <f t="shared" si="282"/>
        <v>0</v>
      </c>
      <c r="Y600" s="373">
        <f t="shared" si="282"/>
        <v>0</v>
      </c>
      <c r="Z600" s="373">
        <f t="shared" si="282"/>
        <v>0</v>
      </c>
      <c r="AA600" s="373">
        <f t="shared" si="282"/>
        <v>0</v>
      </c>
      <c r="AB600" s="373">
        <f t="shared" si="282"/>
        <v>0</v>
      </c>
      <c r="AC600" s="373">
        <f t="shared" si="282"/>
        <v>0</v>
      </c>
      <c r="AD600" s="373">
        <f t="shared" si="282"/>
        <v>0</v>
      </c>
      <c r="AE600" s="373">
        <f t="shared" si="282"/>
        <v>0</v>
      </c>
      <c r="AF600" s="373">
        <f t="shared" si="282"/>
        <v>0</v>
      </c>
      <c r="AG600" s="373">
        <f t="shared" si="282"/>
        <v>0</v>
      </c>
      <c r="AH600" s="373">
        <f t="shared" si="282"/>
        <v>0</v>
      </c>
      <c r="AI600" s="373">
        <f t="shared" si="282"/>
        <v>0</v>
      </c>
      <c r="AJ600" s="373">
        <f t="shared" si="282"/>
        <v>0</v>
      </c>
      <c r="AK600" s="373">
        <f t="shared" si="282"/>
        <v>0</v>
      </c>
      <c r="AL600" s="373">
        <f t="shared" si="282"/>
        <v>0</v>
      </c>
      <c r="AM600" s="373">
        <f t="shared" si="282"/>
        <v>0</v>
      </c>
      <c r="AN600" s="373">
        <f t="shared" si="282"/>
        <v>0</v>
      </c>
      <c r="AO600" s="373">
        <f t="shared" si="282"/>
        <v>0</v>
      </c>
      <c r="AP600" s="373">
        <f t="shared" si="282"/>
        <v>0</v>
      </c>
      <c r="AQ600" s="373">
        <f t="shared" si="282"/>
        <v>0</v>
      </c>
      <c r="AR600" s="373">
        <f t="shared" si="282"/>
        <v>0</v>
      </c>
      <c r="AS600" s="373">
        <f t="shared" si="282"/>
        <v>0</v>
      </c>
      <c r="AT600" s="373">
        <f t="shared" si="282"/>
        <v>0</v>
      </c>
      <c r="AU600" s="373">
        <f t="shared" si="282"/>
        <v>0</v>
      </c>
      <c r="AV600" s="373">
        <f t="shared" si="282"/>
        <v>0</v>
      </c>
      <c r="AW600" s="373">
        <f t="shared" si="282"/>
        <v>0</v>
      </c>
    </row>
    <row r="601" spans="1:49" ht="32.25" hidden="1" thickBot="1">
      <c r="A601" s="405">
        <v>18</v>
      </c>
      <c r="B601" s="393" t="s">
        <v>596</v>
      </c>
      <c r="C601" s="1204">
        <f t="shared" si="275"/>
        <v>1</v>
      </c>
      <c r="D601" s="197">
        <f t="shared" si="275"/>
        <v>-1</v>
      </c>
      <c r="E601" s="197">
        <f t="shared" si="275"/>
        <v>2</v>
      </c>
      <c r="F601" s="1247"/>
      <c r="G601" s="1247"/>
      <c r="H601" s="1247"/>
      <c r="I601" s="1245"/>
      <c r="J601" s="1246"/>
      <c r="K601" s="1246"/>
      <c r="L601" s="396">
        <f t="shared" ref="L601:AW601" si="283">L195-L398</f>
        <v>0</v>
      </c>
      <c r="M601" s="396">
        <f t="shared" si="283"/>
        <v>0</v>
      </c>
      <c r="N601" s="396">
        <f t="shared" si="283"/>
        <v>-1</v>
      </c>
      <c r="O601" s="396">
        <f t="shared" si="283"/>
        <v>2</v>
      </c>
      <c r="P601" s="396">
        <f t="shared" si="283"/>
        <v>0</v>
      </c>
      <c r="Q601" s="396">
        <f t="shared" si="283"/>
        <v>0</v>
      </c>
      <c r="R601" s="396">
        <f t="shared" si="283"/>
        <v>0</v>
      </c>
      <c r="S601" s="396">
        <f t="shared" si="283"/>
        <v>1</v>
      </c>
      <c r="T601" s="396">
        <f t="shared" si="283"/>
        <v>0</v>
      </c>
      <c r="U601" s="396">
        <f t="shared" si="283"/>
        <v>0</v>
      </c>
      <c r="V601" s="396">
        <f t="shared" si="283"/>
        <v>0</v>
      </c>
      <c r="W601" s="396">
        <f t="shared" si="283"/>
        <v>0</v>
      </c>
      <c r="X601" s="396">
        <f t="shared" si="283"/>
        <v>0</v>
      </c>
      <c r="Y601" s="396">
        <f t="shared" si="283"/>
        <v>0</v>
      </c>
      <c r="Z601" s="396">
        <f t="shared" si="283"/>
        <v>0</v>
      </c>
      <c r="AA601" s="396">
        <f t="shared" si="283"/>
        <v>0</v>
      </c>
      <c r="AB601" s="396">
        <f t="shared" si="283"/>
        <v>0</v>
      </c>
      <c r="AC601" s="396">
        <f t="shared" si="283"/>
        <v>0</v>
      </c>
      <c r="AD601" s="396">
        <f t="shared" si="283"/>
        <v>0</v>
      </c>
      <c r="AE601" s="396">
        <f t="shared" si="283"/>
        <v>0</v>
      </c>
      <c r="AF601" s="396">
        <f t="shared" si="283"/>
        <v>0</v>
      </c>
      <c r="AG601" s="396">
        <f t="shared" si="283"/>
        <v>0</v>
      </c>
      <c r="AH601" s="396">
        <f t="shared" si="283"/>
        <v>0</v>
      </c>
      <c r="AI601" s="396">
        <f t="shared" si="283"/>
        <v>0</v>
      </c>
      <c r="AJ601" s="396">
        <f t="shared" si="283"/>
        <v>0</v>
      </c>
      <c r="AK601" s="396">
        <f t="shared" si="283"/>
        <v>0</v>
      </c>
      <c r="AL601" s="396">
        <f t="shared" si="283"/>
        <v>0</v>
      </c>
      <c r="AM601" s="396">
        <f t="shared" si="283"/>
        <v>0</v>
      </c>
      <c r="AN601" s="396">
        <f t="shared" si="283"/>
        <v>0</v>
      </c>
      <c r="AO601" s="396">
        <f t="shared" si="283"/>
        <v>0</v>
      </c>
      <c r="AP601" s="396">
        <f t="shared" si="283"/>
        <v>0</v>
      </c>
      <c r="AQ601" s="396">
        <f t="shared" si="283"/>
        <v>0</v>
      </c>
      <c r="AR601" s="396">
        <f t="shared" si="283"/>
        <v>0</v>
      </c>
      <c r="AS601" s="396">
        <f t="shared" si="283"/>
        <v>0</v>
      </c>
      <c r="AT601" s="396">
        <f t="shared" si="283"/>
        <v>0</v>
      </c>
      <c r="AU601" s="396">
        <f t="shared" si="283"/>
        <v>-1</v>
      </c>
      <c r="AV601" s="396">
        <f t="shared" si="283"/>
        <v>0</v>
      </c>
      <c r="AW601" s="396">
        <f t="shared" si="283"/>
        <v>0</v>
      </c>
    </row>
    <row r="602" spans="1:49" ht="19.5" hidden="1" thickBot="1">
      <c r="A602" s="337" t="s">
        <v>597</v>
      </c>
      <c r="B602" s="410" t="s">
        <v>578</v>
      </c>
      <c r="C602" s="1204">
        <f t="shared" si="275"/>
        <v>1</v>
      </c>
      <c r="D602" s="372">
        <f t="shared" si="275"/>
        <v>-1</v>
      </c>
      <c r="E602" s="196">
        <f t="shared" si="275"/>
        <v>2</v>
      </c>
      <c r="F602" s="1247"/>
      <c r="G602" s="1247"/>
      <c r="H602" s="1247"/>
      <c r="I602" s="1246"/>
      <c r="J602" s="1246"/>
      <c r="K602" s="1246"/>
      <c r="L602" s="378">
        <f t="shared" ref="L602:AW602" si="284">L196-L399</f>
        <v>0</v>
      </c>
      <c r="M602" s="373">
        <f t="shared" si="284"/>
        <v>0</v>
      </c>
      <c r="N602" s="373">
        <f t="shared" si="284"/>
        <v>-1</v>
      </c>
      <c r="O602" s="373">
        <f t="shared" si="284"/>
        <v>2</v>
      </c>
      <c r="P602" s="373">
        <f t="shared" si="284"/>
        <v>0</v>
      </c>
      <c r="Q602" s="373">
        <f t="shared" si="284"/>
        <v>0</v>
      </c>
      <c r="R602" s="373">
        <f t="shared" si="284"/>
        <v>0</v>
      </c>
      <c r="S602" s="373">
        <f t="shared" si="284"/>
        <v>1</v>
      </c>
      <c r="T602" s="373">
        <f t="shared" si="284"/>
        <v>0</v>
      </c>
      <c r="U602" s="373">
        <f t="shared" si="284"/>
        <v>0</v>
      </c>
      <c r="V602" s="373">
        <f t="shared" si="284"/>
        <v>0</v>
      </c>
      <c r="W602" s="373">
        <f t="shared" si="284"/>
        <v>0</v>
      </c>
      <c r="X602" s="373">
        <f t="shared" si="284"/>
        <v>0</v>
      </c>
      <c r="Y602" s="373">
        <f t="shared" si="284"/>
        <v>0</v>
      </c>
      <c r="Z602" s="373">
        <f t="shared" si="284"/>
        <v>0</v>
      </c>
      <c r="AA602" s="373">
        <f t="shared" si="284"/>
        <v>0</v>
      </c>
      <c r="AB602" s="373">
        <f t="shared" si="284"/>
        <v>0</v>
      </c>
      <c r="AC602" s="373">
        <f t="shared" si="284"/>
        <v>0</v>
      </c>
      <c r="AD602" s="373">
        <f t="shared" si="284"/>
        <v>0</v>
      </c>
      <c r="AE602" s="373">
        <f t="shared" si="284"/>
        <v>0</v>
      </c>
      <c r="AF602" s="373">
        <f t="shared" si="284"/>
        <v>0</v>
      </c>
      <c r="AG602" s="373">
        <f t="shared" si="284"/>
        <v>0</v>
      </c>
      <c r="AH602" s="373">
        <f t="shared" si="284"/>
        <v>0</v>
      </c>
      <c r="AI602" s="373">
        <f t="shared" si="284"/>
        <v>0</v>
      </c>
      <c r="AJ602" s="373">
        <f t="shared" si="284"/>
        <v>0</v>
      </c>
      <c r="AK602" s="373">
        <f t="shared" si="284"/>
        <v>0</v>
      </c>
      <c r="AL602" s="373">
        <f t="shared" si="284"/>
        <v>0</v>
      </c>
      <c r="AM602" s="373">
        <f t="shared" si="284"/>
        <v>0</v>
      </c>
      <c r="AN602" s="373">
        <f t="shared" si="284"/>
        <v>0</v>
      </c>
      <c r="AO602" s="373">
        <f t="shared" si="284"/>
        <v>0</v>
      </c>
      <c r="AP602" s="373">
        <f t="shared" si="284"/>
        <v>0</v>
      </c>
      <c r="AQ602" s="373">
        <f t="shared" si="284"/>
        <v>0</v>
      </c>
      <c r="AR602" s="373">
        <f t="shared" si="284"/>
        <v>0</v>
      </c>
      <c r="AS602" s="373">
        <f t="shared" si="284"/>
        <v>0</v>
      </c>
      <c r="AT602" s="373">
        <f t="shared" si="284"/>
        <v>0</v>
      </c>
      <c r="AU602" s="373">
        <f t="shared" si="284"/>
        <v>-1</v>
      </c>
      <c r="AV602" s="373">
        <f t="shared" si="284"/>
        <v>0</v>
      </c>
      <c r="AW602" s="373">
        <f t="shared" si="284"/>
        <v>0</v>
      </c>
    </row>
    <row r="603" spans="1:49" ht="19.5" hidden="1" thickBot="1">
      <c r="A603" s="337" t="s">
        <v>598</v>
      </c>
      <c r="B603" s="410" t="s">
        <v>580</v>
      </c>
      <c r="C603" s="1204">
        <f t="shared" si="275"/>
        <v>0</v>
      </c>
      <c r="D603" s="372">
        <f t="shared" si="275"/>
        <v>0</v>
      </c>
      <c r="E603" s="196">
        <f t="shared" si="275"/>
        <v>0</v>
      </c>
      <c r="F603" s="1247"/>
      <c r="G603" s="1247"/>
      <c r="H603" s="1247"/>
      <c r="I603" s="1246"/>
      <c r="J603" s="1246"/>
      <c r="K603" s="1246"/>
      <c r="L603" s="373">
        <f t="shared" ref="L603:AW603" si="285">L197-L400</f>
        <v>0</v>
      </c>
      <c r="M603" s="373">
        <f t="shared" si="285"/>
        <v>0</v>
      </c>
      <c r="N603" s="373">
        <f t="shared" si="285"/>
        <v>0</v>
      </c>
      <c r="O603" s="373">
        <f t="shared" si="285"/>
        <v>0</v>
      </c>
      <c r="P603" s="373">
        <f t="shared" si="285"/>
        <v>0</v>
      </c>
      <c r="Q603" s="373">
        <f t="shared" si="285"/>
        <v>0</v>
      </c>
      <c r="R603" s="373">
        <f t="shared" si="285"/>
        <v>0</v>
      </c>
      <c r="S603" s="373">
        <f t="shared" si="285"/>
        <v>0</v>
      </c>
      <c r="T603" s="373">
        <f t="shared" si="285"/>
        <v>0</v>
      </c>
      <c r="U603" s="373">
        <f t="shared" si="285"/>
        <v>0</v>
      </c>
      <c r="V603" s="373">
        <f t="shared" si="285"/>
        <v>0</v>
      </c>
      <c r="W603" s="373">
        <f t="shared" si="285"/>
        <v>0</v>
      </c>
      <c r="X603" s="373">
        <f t="shared" si="285"/>
        <v>0</v>
      </c>
      <c r="Y603" s="373">
        <f t="shared" si="285"/>
        <v>0</v>
      </c>
      <c r="Z603" s="373">
        <f t="shared" si="285"/>
        <v>0</v>
      </c>
      <c r="AA603" s="373">
        <f t="shared" si="285"/>
        <v>0</v>
      </c>
      <c r="AB603" s="373">
        <f t="shared" si="285"/>
        <v>0</v>
      </c>
      <c r="AC603" s="373">
        <f t="shared" si="285"/>
        <v>0</v>
      </c>
      <c r="AD603" s="373">
        <f t="shared" si="285"/>
        <v>0</v>
      </c>
      <c r="AE603" s="373">
        <f t="shared" si="285"/>
        <v>0</v>
      </c>
      <c r="AF603" s="373">
        <f t="shared" si="285"/>
        <v>0</v>
      </c>
      <c r="AG603" s="373">
        <f t="shared" si="285"/>
        <v>0</v>
      </c>
      <c r="AH603" s="373">
        <f t="shared" si="285"/>
        <v>0</v>
      </c>
      <c r="AI603" s="373">
        <f t="shared" si="285"/>
        <v>0</v>
      </c>
      <c r="AJ603" s="373">
        <f t="shared" si="285"/>
        <v>0</v>
      </c>
      <c r="AK603" s="373">
        <f t="shared" si="285"/>
        <v>0</v>
      </c>
      <c r="AL603" s="373">
        <f t="shared" si="285"/>
        <v>0</v>
      </c>
      <c r="AM603" s="373">
        <f t="shared" si="285"/>
        <v>0</v>
      </c>
      <c r="AN603" s="373">
        <f t="shared" si="285"/>
        <v>0</v>
      </c>
      <c r="AO603" s="373">
        <f t="shared" si="285"/>
        <v>0</v>
      </c>
      <c r="AP603" s="373">
        <f t="shared" si="285"/>
        <v>0</v>
      </c>
      <c r="AQ603" s="373">
        <f t="shared" si="285"/>
        <v>0</v>
      </c>
      <c r="AR603" s="373">
        <f t="shared" si="285"/>
        <v>0</v>
      </c>
      <c r="AS603" s="373">
        <f t="shared" si="285"/>
        <v>0</v>
      </c>
      <c r="AT603" s="373">
        <f t="shared" si="285"/>
        <v>0</v>
      </c>
      <c r="AU603" s="373">
        <f t="shared" si="285"/>
        <v>0</v>
      </c>
      <c r="AV603" s="373">
        <f t="shared" si="285"/>
        <v>0</v>
      </c>
      <c r="AW603" s="373">
        <f t="shared" si="285"/>
        <v>0</v>
      </c>
    </row>
    <row r="604" spans="1:49" ht="19.5" hidden="1" thickBot="1">
      <c r="A604" s="337" t="s">
        <v>599</v>
      </c>
      <c r="B604" s="410" t="s">
        <v>582</v>
      </c>
      <c r="C604" s="1204">
        <f t="shared" si="275"/>
        <v>0</v>
      </c>
      <c r="D604" s="372">
        <f t="shared" si="275"/>
        <v>0</v>
      </c>
      <c r="E604" s="196">
        <f t="shared" si="275"/>
        <v>0</v>
      </c>
      <c r="F604" s="1247"/>
      <c r="G604" s="1247"/>
      <c r="H604" s="1247"/>
      <c r="I604" s="1246"/>
      <c r="J604" s="1246"/>
      <c r="K604" s="1246"/>
      <c r="L604" s="373">
        <f t="shared" ref="L604:AW604" si="286">L198-L401</f>
        <v>0</v>
      </c>
      <c r="M604" s="373">
        <f t="shared" si="286"/>
        <v>0</v>
      </c>
      <c r="N604" s="373">
        <f t="shared" si="286"/>
        <v>0</v>
      </c>
      <c r="O604" s="373">
        <f t="shared" si="286"/>
        <v>0</v>
      </c>
      <c r="P604" s="373">
        <f t="shared" si="286"/>
        <v>0</v>
      </c>
      <c r="Q604" s="373">
        <f t="shared" si="286"/>
        <v>0</v>
      </c>
      <c r="R604" s="373">
        <f t="shared" si="286"/>
        <v>0</v>
      </c>
      <c r="S604" s="373">
        <f t="shared" si="286"/>
        <v>0</v>
      </c>
      <c r="T604" s="373">
        <f t="shared" si="286"/>
        <v>0</v>
      </c>
      <c r="U604" s="373">
        <f t="shared" si="286"/>
        <v>0</v>
      </c>
      <c r="V604" s="373">
        <f t="shared" si="286"/>
        <v>0</v>
      </c>
      <c r="W604" s="373">
        <f t="shared" si="286"/>
        <v>0</v>
      </c>
      <c r="X604" s="373">
        <f t="shared" si="286"/>
        <v>0</v>
      </c>
      <c r="Y604" s="373">
        <f t="shared" si="286"/>
        <v>0</v>
      </c>
      <c r="Z604" s="373">
        <f t="shared" si="286"/>
        <v>0</v>
      </c>
      <c r="AA604" s="373">
        <f t="shared" si="286"/>
        <v>0</v>
      </c>
      <c r="AB604" s="373">
        <f t="shared" si="286"/>
        <v>0</v>
      </c>
      <c r="AC604" s="373">
        <f t="shared" si="286"/>
        <v>0</v>
      </c>
      <c r="AD604" s="373">
        <f t="shared" si="286"/>
        <v>0</v>
      </c>
      <c r="AE604" s="373">
        <f t="shared" si="286"/>
        <v>0</v>
      </c>
      <c r="AF604" s="373">
        <f t="shared" si="286"/>
        <v>0</v>
      </c>
      <c r="AG604" s="373">
        <f t="shared" si="286"/>
        <v>0</v>
      </c>
      <c r="AH604" s="373">
        <f t="shared" si="286"/>
        <v>0</v>
      </c>
      <c r="AI604" s="373">
        <f t="shared" si="286"/>
        <v>0</v>
      </c>
      <c r="AJ604" s="373">
        <f t="shared" si="286"/>
        <v>0</v>
      </c>
      <c r="AK604" s="373">
        <f t="shared" si="286"/>
        <v>0</v>
      </c>
      <c r="AL604" s="373">
        <f t="shared" si="286"/>
        <v>0</v>
      </c>
      <c r="AM604" s="373">
        <f t="shared" si="286"/>
        <v>0</v>
      </c>
      <c r="AN604" s="373">
        <f t="shared" si="286"/>
        <v>0</v>
      </c>
      <c r="AO604" s="373">
        <f t="shared" si="286"/>
        <v>0</v>
      </c>
      <c r="AP604" s="373">
        <f t="shared" si="286"/>
        <v>0</v>
      </c>
      <c r="AQ604" s="373">
        <f t="shared" si="286"/>
        <v>0</v>
      </c>
      <c r="AR604" s="373">
        <f t="shared" si="286"/>
        <v>0</v>
      </c>
      <c r="AS604" s="373">
        <f t="shared" si="286"/>
        <v>0</v>
      </c>
      <c r="AT604" s="373">
        <f t="shared" si="286"/>
        <v>0</v>
      </c>
      <c r="AU604" s="373">
        <f t="shared" si="286"/>
        <v>0</v>
      </c>
      <c r="AV604" s="373">
        <f t="shared" si="286"/>
        <v>0</v>
      </c>
      <c r="AW604" s="373">
        <f t="shared" si="286"/>
        <v>0</v>
      </c>
    </row>
    <row r="605" spans="1:49" ht="19.5" hidden="1" thickBot="1">
      <c r="A605" s="337" t="s">
        <v>600</v>
      </c>
      <c r="B605" s="410" t="s">
        <v>584</v>
      </c>
      <c r="C605" s="1204">
        <f t="shared" si="275"/>
        <v>0</v>
      </c>
      <c r="D605" s="372">
        <f t="shared" si="275"/>
        <v>0</v>
      </c>
      <c r="E605" s="196">
        <f t="shared" si="275"/>
        <v>0</v>
      </c>
      <c r="F605" s="1247"/>
      <c r="G605" s="1247"/>
      <c r="H605" s="1247"/>
      <c r="I605" s="1246"/>
      <c r="J605" s="1246"/>
      <c r="K605" s="1246"/>
      <c r="L605" s="373">
        <f t="shared" ref="L605:AW605" si="287">L199-L402</f>
        <v>0</v>
      </c>
      <c r="M605" s="373">
        <f t="shared" si="287"/>
        <v>0</v>
      </c>
      <c r="N605" s="373">
        <f t="shared" si="287"/>
        <v>0</v>
      </c>
      <c r="O605" s="373">
        <f t="shared" si="287"/>
        <v>0</v>
      </c>
      <c r="P605" s="373">
        <f t="shared" si="287"/>
        <v>0</v>
      </c>
      <c r="Q605" s="373">
        <f t="shared" si="287"/>
        <v>0</v>
      </c>
      <c r="R605" s="373">
        <f t="shared" si="287"/>
        <v>0</v>
      </c>
      <c r="S605" s="373">
        <f t="shared" si="287"/>
        <v>0</v>
      </c>
      <c r="T605" s="373">
        <f t="shared" si="287"/>
        <v>0</v>
      </c>
      <c r="U605" s="373">
        <f t="shared" si="287"/>
        <v>0</v>
      </c>
      <c r="V605" s="373">
        <f t="shared" si="287"/>
        <v>0</v>
      </c>
      <c r="W605" s="373">
        <f t="shared" si="287"/>
        <v>0</v>
      </c>
      <c r="X605" s="373">
        <f t="shared" si="287"/>
        <v>0</v>
      </c>
      <c r="Y605" s="373">
        <f t="shared" si="287"/>
        <v>0</v>
      </c>
      <c r="Z605" s="373">
        <f t="shared" si="287"/>
        <v>0</v>
      </c>
      <c r="AA605" s="373">
        <f t="shared" si="287"/>
        <v>0</v>
      </c>
      <c r="AB605" s="373">
        <f t="shared" si="287"/>
        <v>0</v>
      </c>
      <c r="AC605" s="373">
        <f t="shared" si="287"/>
        <v>0</v>
      </c>
      <c r="AD605" s="373">
        <f t="shared" si="287"/>
        <v>0</v>
      </c>
      <c r="AE605" s="373">
        <f t="shared" si="287"/>
        <v>0</v>
      </c>
      <c r="AF605" s="373">
        <f t="shared" si="287"/>
        <v>0</v>
      </c>
      <c r="AG605" s="373">
        <f t="shared" si="287"/>
        <v>0</v>
      </c>
      <c r="AH605" s="373">
        <f t="shared" si="287"/>
        <v>0</v>
      </c>
      <c r="AI605" s="373">
        <f t="shared" si="287"/>
        <v>0</v>
      </c>
      <c r="AJ605" s="373">
        <f t="shared" si="287"/>
        <v>0</v>
      </c>
      <c r="AK605" s="373">
        <f t="shared" si="287"/>
        <v>0</v>
      </c>
      <c r="AL605" s="373">
        <f t="shared" si="287"/>
        <v>0</v>
      </c>
      <c r="AM605" s="373">
        <f t="shared" si="287"/>
        <v>0</v>
      </c>
      <c r="AN605" s="373">
        <f t="shared" si="287"/>
        <v>0</v>
      </c>
      <c r="AO605" s="373">
        <f t="shared" si="287"/>
        <v>0</v>
      </c>
      <c r="AP605" s="373">
        <f t="shared" si="287"/>
        <v>0</v>
      </c>
      <c r="AQ605" s="373">
        <f t="shared" si="287"/>
        <v>0</v>
      </c>
      <c r="AR605" s="373">
        <f t="shared" si="287"/>
        <v>0</v>
      </c>
      <c r="AS605" s="373">
        <f t="shared" si="287"/>
        <v>0</v>
      </c>
      <c r="AT605" s="373">
        <f t="shared" si="287"/>
        <v>0</v>
      </c>
      <c r="AU605" s="373">
        <f t="shared" si="287"/>
        <v>0</v>
      </c>
      <c r="AV605" s="373">
        <f t="shared" si="287"/>
        <v>0</v>
      </c>
      <c r="AW605" s="373">
        <f t="shared" si="287"/>
        <v>0</v>
      </c>
    </row>
    <row r="606" spans="1:49" ht="19.5" hidden="1" thickBot="1">
      <c r="A606" s="337" t="s">
        <v>601</v>
      </c>
      <c r="B606" s="410" t="s">
        <v>586</v>
      </c>
      <c r="C606" s="1204">
        <f t="shared" si="275"/>
        <v>0</v>
      </c>
      <c r="D606" s="372">
        <f t="shared" si="275"/>
        <v>0</v>
      </c>
      <c r="E606" s="196">
        <f t="shared" si="275"/>
        <v>0</v>
      </c>
      <c r="F606" s="1247"/>
      <c r="G606" s="1247"/>
      <c r="H606" s="1247"/>
      <c r="I606" s="1246"/>
      <c r="J606" s="1246"/>
      <c r="K606" s="1246"/>
      <c r="L606" s="373">
        <f t="shared" ref="L606:AW606" si="288">L200-L403</f>
        <v>0</v>
      </c>
      <c r="M606" s="373">
        <f t="shared" si="288"/>
        <v>0</v>
      </c>
      <c r="N606" s="373">
        <f t="shared" si="288"/>
        <v>0</v>
      </c>
      <c r="O606" s="373">
        <f t="shared" si="288"/>
        <v>0</v>
      </c>
      <c r="P606" s="373">
        <f t="shared" si="288"/>
        <v>0</v>
      </c>
      <c r="Q606" s="373">
        <f t="shared" si="288"/>
        <v>0</v>
      </c>
      <c r="R606" s="373">
        <f t="shared" si="288"/>
        <v>0</v>
      </c>
      <c r="S606" s="373">
        <f t="shared" si="288"/>
        <v>0</v>
      </c>
      <c r="T606" s="373">
        <f t="shared" si="288"/>
        <v>0</v>
      </c>
      <c r="U606" s="373">
        <f t="shared" si="288"/>
        <v>0</v>
      </c>
      <c r="V606" s="373">
        <f t="shared" si="288"/>
        <v>0</v>
      </c>
      <c r="W606" s="373">
        <f t="shared" si="288"/>
        <v>0</v>
      </c>
      <c r="X606" s="373">
        <f t="shared" si="288"/>
        <v>0</v>
      </c>
      <c r="Y606" s="373">
        <f t="shared" si="288"/>
        <v>0</v>
      </c>
      <c r="Z606" s="373">
        <f t="shared" si="288"/>
        <v>0</v>
      </c>
      <c r="AA606" s="373">
        <f t="shared" si="288"/>
        <v>0</v>
      </c>
      <c r="AB606" s="373">
        <f t="shared" si="288"/>
        <v>0</v>
      </c>
      <c r="AC606" s="373">
        <f t="shared" si="288"/>
        <v>0</v>
      </c>
      <c r="AD606" s="373">
        <f t="shared" si="288"/>
        <v>0</v>
      </c>
      <c r="AE606" s="373">
        <f t="shared" si="288"/>
        <v>0</v>
      </c>
      <c r="AF606" s="373">
        <f t="shared" si="288"/>
        <v>0</v>
      </c>
      <c r="AG606" s="373">
        <f t="shared" si="288"/>
        <v>0</v>
      </c>
      <c r="AH606" s="373">
        <f t="shared" si="288"/>
        <v>0</v>
      </c>
      <c r="AI606" s="373">
        <f t="shared" si="288"/>
        <v>0</v>
      </c>
      <c r="AJ606" s="373">
        <f t="shared" si="288"/>
        <v>0</v>
      </c>
      <c r="AK606" s="373">
        <f t="shared" si="288"/>
        <v>0</v>
      </c>
      <c r="AL606" s="373">
        <f t="shared" si="288"/>
        <v>0</v>
      </c>
      <c r="AM606" s="373">
        <f t="shared" si="288"/>
        <v>0</v>
      </c>
      <c r="AN606" s="373">
        <f t="shared" si="288"/>
        <v>0</v>
      </c>
      <c r="AO606" s="373">
        <f t="shared" si="288"/>
        <v>0</v>
      </c>
      <c r="AP606" s="373">
        <f t="shared" si="288"/>
        <v>0</v>
      </c>
      <c r="AQ606" s="373">
        <f t="shared" si="288"/>
        <v>0</v>
      </c>
      <c r="AR606" s="373">
        <f t="shared" si="288"/>
        <v>0</v>
      </c>
      <c r="AS606" s="373">
        <f t="shared" si="288"/>
        <v>0</v>
      </c>
      <c r="AT606" s="373">
        <f t="shared" si="288"/>
        <v>0</v>
      </c>
      <c r="AU606" s="373">
        <f t="shared" si="288"/>
        <v>0</v>
      </c>
      <c r="AV606" s="373">
        <f t="shared" si="288"/>
        <v>0</v>
      </c>
      <c r="AW606" s="373">
        <f t="shared" si="288"/>
        <v>0</v>
      </c>
    </row>
    <row r="607" spans="1:49" ht="19.5" hidden="1" thickBot="1">
      <c r="A607" s="337" t="s">
        <v>602</v>
      </c>
      <c r="B607" s="410" t="s">
        <v>588</v>
      </c>
      <c r="C607" s="1204">
        <f t="shared" si="275"/>
        <v>0</v>
      </c>
      <c r="D607" s="372">
        <f t="shared" si="275"/>
        <v>0</v>
      </c>
      <c r="E607" s="196">
        <f t="shared" si="275"/>
        <v>0</v>
      </c>
      <c r="F607" s="1247"/>
      <c r="G607" s="1247"/>
      <c r="H607" s="1247"/>
      <c r="I607" s="1246"/>
      <c r="J607" s="1246"/>
      <c r="K607" s="1246"/>
      <c r="L607" s="373">
        <f t="shared" ref="L607:AW607" si="289">L201-L404</f>
        <v>0</v>
      </c>
      <c r="M607" s="373">
        <f t="shared" si="289"/>
        <v>0</v>
      </c>
      <c r="N607" s="373">
        <f t="shared" si="289"/>
        <v>0</v>
      </c>
      <c r="O607" s="373">
        <f t="shared" si="289"/>
        <v>0</v>
      </c>
      <c r="P607" s="373">
        <f t="shared" si="289"/>
        <v>0</v>
      </c>
      <c r="Q607" s="373">
        <f t="shared" si="289"/>
        <v>0</v>
      </c>
      <c r="R607" s="373">
        <f t="shared" si="289"/>
        <v>0</v>
      </c>
      <c r="S607" s="373">
        <f t="shared" si="289"/>
        <v>0</v>
      </c>
      <c r="T607" s="373">
        <f t="shared" si="289"/>
        <v>0</v>
      </c>
      <c r="U607" s="373">
        <f t="shared" si="289"/>
        <v>0</v>
      </c>
      <c r="V607" s="373">
        <f t="shared" si="289"/>
        <v>0</v>
      </c>
      <c r="W607" s="373">
        <f t="shared" si="289"/>
        <v>0</v>
      </c>
      <c r="X607" s="373">
        <f t="shared" si="289"/>
        <v>0</v>
      </c>
      <c r="Y607" s="373">
        <f t="shared" si="289"/>
        <v>0</v>
      </c>
      <c r="Z607" s="373">
        <f t="shared" si="289"/>
        <v>0</v>
      </c>
      <c r="AA607" s="373">
        <f t="shared" si="289"/>
        <v>0</v>
      </c>
      <c r="AB607" s="373">
        <f t="shared" si="289"/>
        <v>0</v>
      </c>
      <c r="AC607" s="373">
        <f t="shared" si="289"/>
        <v>0</v>
      </c>
      <c r="AD607" s="373">
        <f t="shared" si="289"/>
        <v>0</v>
      </c>
      <c r="AE607" s="373">
        <f t="shared" si="289"/>
        <v>0</v>
      </c>
      <c r="AF607" s="373">
        <f t="shared" si="289"/>
        <v>0</v>
      </c>
      <c r="AG607" s="373">
        <f t="shared" si="289"/>
        <v>0</v>
      </c>
      <c r="AH607" s="373">
        <f t="shared" si="289"/>
        <v>0</v>
      </c>
      <c r="AI607" s="373">
        <f t="shared" si="289"/>
        <v>0</v>
      </c>
      <c r="AJ607" s="373">
        <f t="shared" si="289"/>
        <v>0</v>
      </c>
      <c r="AK607" s="373">
        <f t="shared" si="289"/>
        <v>0</v>
      </c>
      <c r="AL607" s="373">
        <f t="shared" si="289"/>
        <v>0</v>
      </c>
      <c r="AM607" s="373">
        <f t="shared" si="289"/>
        <v>0</v>
      </c>
      <c r="AN607" s="373">
        <f t="shared" si="289"/>
        <v>0</v>
      </c>
      <c r="AO607" s="373">
        <f t="shared" si="289"/>
        <v>0</v>
      </c>
      <c r="AP607" s="373">
        <f t="shared" si="289"/>
        <v>0</v>
      </c>
      <c r="AQ607" s="373">
        <f t="shared" si="289"/>
        <v>0</v>
      </c>
      <c r="AR607" s="373">
        <f t="shared" si="289"/>
        <v>0</v>
      </c>
      <c r="AS607" s="373">
        <f t="shared" si="289"/>
        <v>0</v>
      </c>
      <c r="AT607" s="373">
        <f t="shared" si="289"/>
        <v>0</v>
      </c>
      <c r="AU607" s="373">
        <f t="shared" si="289"/>
        <v>0</v>
      </c>
      <c r="AV607" s="373">
        <f t="shared" si="289"/>
        <v>0</v>
      </c>
      <c r="AW607" s="373">
        <f t="shared" si="289"/>
        <v>0</v>
      </c>
    </row>
    <row r="608" spans="1:49" ht="19.5" hidden="1" thickBot="1">
      <c r="A608" s="337" t="s">
        <v>603</v>
      </c>
      <c r="B608" s="410" t="s">
        <v>590</v>
      </c>
      <c r="C608" s="1204">
        <f t="shared" si="275"/>
        <v>0</v>
      </c>
      <c r="D608" s="372">
        <f t="shared" si="275"/>
        <v>0</v>
      </c>
      <c r="E608" s="196">
        <f t="shared" si="275"/>
        <v>0</v>
      </c>
      <c r="F608" s="1247"/>
      <c r="G608" s="1247"/>
      <c r="H608" s="1247"/>
      <c r="I608" s="1246"/>
      <c r="J608" s="1246"/>
      <c r="K608" s="1246"/>
      <c r="L608" s="373">
        <f t="shared" ref="L608:AW608" si="290">L202-L405</f>
        <v>0</v>
      </c>
      <c r="M608" s="373">
        <f t="shared" si="290"/>
        <v>0</v>
      </c>
      <c r="N608" s="373">
        <f t="shared" si="290"/>
        <v>0</v>
      </c>
      <c r="O608" s="373">
        <f t="shared" si="290"/>
        <v>0</v>
      </c>
      <c r="P608" s="373">
        <f t="shared" si="290"/>
        <v>0</v>
      </c>
      <c r="Q608" s="373">
        <f t="shared" si="290"/>
        <v>0</v>
      </c>
      <c r="R608" s="373">
        <f t="shared" si="290"/>
        <v>0</v>
      </c>
      <c r="S608" s="373">
        <f t="shared" si="290"/>
        <v>0</v>
      </c>
      <c r="T608" s="373">
        <f t="shared" si="290"/>
        <v>0</v>
      </c>
      <c r="U608" s="373">
        <f t="shared" si="290"/>
        <v>0</v>
      </c>
      <c r="V608" s="373">
        <f t="shared" si="290"/>
        <v>0</v>
      </c>
      <c r="W608" s="373">
        <f t="shared" si="290"/>
        <v>0</v>
      </c>
      <c r="X608" s="373">
        <f t="shared" si="290"/>
        <v>0</v>
      </c>
      <c r="Y608" s="373">
        <f t="shared" si="290"/>
        <v>0</v>
      </c>
      <c r="Z608" s="373">
        <f t="shared" si="290"/>
        <v>0</v>
      </c>
      <c r="AA608" s="373">
        <f t="shared" si="290"/>
        <v>0</v>
      </c>
      <c r="AB608" s="373">
        <f t="shared" si="290"/>
        <v>0</v>
      </c>
      <c r="AC608" s="373">
        <f t="shared" si="290"/>
        <v>0</v>
      </c>
      <c r="AD608" s="373">
        <f t="shared" si="290"/>
        <v>0</v>
      </c>
      <c r="AE608" s="373">
        <f t="shared" si="290"/>
        <v>0</v>
      </c>
      <c r="AF608" s="373">
        <f t="shared" si="290"/>
        <v>0</v>
      </c>
      <c r="AG608" s="373">
        <f t="shared" si="290"/>
        <v>0</v>
      </c>
      <c r="AH608" s="373">
        <f t="shared" si="290"/>
        <v>0</v>
      </c>
      <c r="AI608" s="373">
        <f t="shared" si="290"/>
        <v>0</v>
      </c>
      <c r="AJ608" s="373">
        <f t="shared" si="290"/>
        <v>0</v>
      </c>
      <c r="AK608" s="373">
        <f t="shared" si="290"/>
        <v>0</v>
      </c>
      <c r="AL608" s="373">
        <f t="shared" si="290"/>
        <v>0</v>
      </c>
      <c r="AM608" s="373">
        <f t="shared" si="290"/>
        <v>0</v>
      </c>
      <c r="AN608" s="373">
        <f t="shared" si="290"/>
        <v>0</v>
      </c>
      <c r="AO608" s="373">
        <f t="shared" si="290"/>
        <v>0</v>
      </c>
      <c r="AP608" s="373">
        <f t="shared" si="290"/>
        <v>0</v>
      </c>
      <c r="AQ608" s="373">
        <f t="shared" si="290"/>
        <v>0</v>
      </c>
      <c r="AR608" s="373">
        <f t="shared" si="290"/>
        <v>0</v>
      </c>
      <c r="AS608" s="373">
        <f t="shared" si="290"/>
        <v>0</v>
      </c>
      <c r="AT608" s="373">
        <f t="shared" si="290"/>
        <v>0</v>
      </c>
      <c r="AU608" s="373">
        <f t="shared" si="290"/>
        <v>0</v>
      </c>
      <c r="AV608" s="373">
        <f t="shared" si="290"/>
        <v>0</v>
      </c>
      <c r="AW608" s="373">
        <f t="shared" si="290"/>
        <v>0</v>
      </c>
    </row>
    <row r="609" spans="1:53" ht="19.5" hidden="1" thickBot="1">
      <c r="A609" s="337" t="s">
        <v>604</v>
      </c>
      <c r="B609" s="410" t="s">
        <v>592</v>
      </c>
      <c r="C609" s="1204">
        <f t="shared" si="275"/>
        <v>0</v>
      </c>
      <c r="D609" s="372">
        <f t="shared" si="275"/>
        <v>0</v>
      </c>
      <c r="E609" s="196">
        <f t="shared" si="275"/>
        <v>0</v>
      </c>
      <c r="F609" s="1247"/>
      <c r="G609" s="1247"/>
      <c r="H609" s="1247"/>
      <c r="I609" s="1246"/>
      <c r="J609" s="1246"/>
      <c r="K609" s="1246"/>
      <c r="L609" s="373">
        <f t="shared" ref="L609:AW609" si="291">L203-L406</f>
        <v>0</v>
      </c>
      <c r="M609" s="373">
        <f t="shared" si="291"/>
        <v>0</v>
      </c>
      <c r="N609" s="373">
        <f t="shared" si="291"/>
        <v>0</v>
      </c>
      <c r="O609" s="373">
        <f t="shared" si="291"/>
        <v>0</v>
      </c>
      <c r="P609" s="373">
        <f t="shared" si="291"/>
        <v>0</v>
      </c>
      <c r="Q609" s="373">
        <f t="shared" si="291"/>
        <v>0</v>
      </c>
      <c r="R609" s="373">
        <f t="shared" si="291"/>
        <v>0</v>
      </c>
      <c r="S609" s="373">
        <f t="shared" si="291"/>
        <v>0</v>
      </c>
      <c r="T609" s="373">
        <f t="shared" si="291"/>
        <v>0</v>
      </c>
      <c r="U609" s="373">
        <f t="shared" si="291"/>
        <v>0</v>
      </c>
      <c r="V609" s="373">
        <f t="shared" si="291"/>
        <v>0</v>
      </c>
      <c r="W609" s="373">
        <f t="shared" si="291"/>
        <v>0</v>
      </c>
      <c r="X609" s="373">
        <f t="shared" si="291"/>
        <v>0</v>
      </c>
      <c r="Y609" s="373">
        <f t="shared" si="291"/>
        <v>0</v>
      </c>
      <c r="Z609" s="373">
        <f t="shared" si="291"/>
        <v>0</v>
      </c>
      <c r="AA609" s="373">
        <f t="shared" si="291"/>
        <v>0</v>
      </c>
      <c r="AB609" s="373">
        <f t="shared" si="291"/>
        <v>0</v>
      </c>
      <c r="AC609" s="373">
        <f t="shared" si="291"/>
        <v>0</v>
      </c>
      <c r="AD609" s="373">
        <f t="shared" si="291"/>
        <v>0</v>
      </c>
      <c r="AE609" s="373">
        <f t="shared" si="291"/>
        <v>0</v>
      </c>
      <c r="AF609" s="373">
        <f t="shared" si="291"/>
        <v>0</v>
      </c>
      <c r="AG609" s="373">
        <f t="shared" si="291"/>
        <v>0</v>
      </c>
      <c r="AH609" s="373">
        <f t="shared" si="291"/>
        <v>0</v>
      </c>
      <c r="AI609" s="373">
        <f t="shared" si="291"/>
        <v>0</v>
      </c>
      <c r="AJ609" s="373">
        <f t="shared" si="291"/>
        <v>0</v>
      </c>
      <c r="AK609" s="373">
        <f t="shared" si="291"/>
        <v>0</v>
      </c>
      <c r="AL609" s="373">
        <f t="shared" si="291"/>
        <v>0</v>
      </c>
      <c r="AM609" s="373">
        <f t="shared" si="291"/>
        <v>0</v>
      </c>
      <c r="AN609" s="373">
        <f t="shared" si="291"/>
        <v>0</v>
      </c>
      <c r="AO609" s="373">
        <f t="shared" si="291"/>
        <v>0</v>
      </c>
      <c r="AP609" s="373">
        <f t="shared" si="291"/>
        <v>0</v>
      </c>
      <c r="AQ609" s="373">
        <f t="shared" si="291"/>
        <v>0</v>
      </c>
      <c r="AR609" s="373">
        <f t="shared" si="291"/>
        <v>0</v>
      </c>
      <c r="AS609" s="373">
        <f t="shared" si="291"/>
        <v>0</v>
      </c>
      <c r="AT609" s="373">
        <f t="shared" si="291"/>
        <v>0</v>
      </c>
      <c r="AU609" s="373">
        <f t="shared" si="291"/>
        <v>0</v>
      </c>
      <c r="AV609" s="373">
        <f t="shared" si="291"/>
        <v>0</v>
      </c>
      <c r="AW609" s="373">
        <f t="shared" si="291"/>
        <v>0</v>
      </c>
    </row>
    <row r="610" spans="1:53" ht="19.5" hidden="1" thickBot="1">
      <c r="A610" s="337" t="s">
        <v>605</v>
      </c>
      <c r="B610" s="410" t="s">
        <v>594</v>
      </c>
      <c r="C610" s="1204">
        <f t="shared" si="275"/>
        <v>0</v>
      </c>
      <c r="D610" s="372">
        <f t="shared" si="275"/>
        <v>0</v>
      </c>
      <c r="E610" s="196">
        <f t="shared" si="275"/>
        <v>0</v>
      </c>
      <c r="F610" s="1247"/>
      <c r="G610" s="1247"/>
      <c r="H610" s="1247"/>
      <c r="I610" s="1246"/>
      <c r="J610" s="1246"/>
      <c r="K610" s="1246"/>
      <c r="L610" s="373">
        <f t="shared" ref="L610:AW610" si="292">L204-L407</f>
        <v>0</v>
      </c>
      <c r="M610" s="373">
        <f t="shared" si="292"/>
        <v>0</v>
      </c>
      <c r="N610" s="373">
        <f t="shared" si="292"/>
        <v>0</v>
      </c>
      <c r="O610" s="373">
        <f t="shared" si="292"/>
        <v>0</v>
      </c>
      <c r="P610" s="373">
        <f t="shared" si="292"/>
        <v>0</v>
      </c>
      <c r="Q610" s="373">
        <f t="shared" si="292"/>
        <v>0</v>
      </c>
      <c r="R610" s="373">
        <f t="shared" si="292"/>
        <v>0</v>
      </c>
      <c r="S610" s="373">
        <f t="shared" si="292"/>
        <v>0</v>
      </c>
      <c r="T610" s="373">
        <f t="shared" si="292"/>
        <v>0</v>
      </c>
      <c r="U610" s="373">
        <f t="shared" si="292"/>
        <v>0</v>
      </c>
      <c r="V610" s="373">
        <f t="shared" si="292"/>
        <v>0</v>
      </c>
      <c r="W610" s="373">
        <f t="shared" si="292"/>
        <v>0</v>
      </c>
      <c r="X610" s="373">
        <f t="shared" si="292"/>
        <v>0</v>
      </c>
      <c r="Y610" s="373">
        <f t="shared" si="292"/>
        <v>0</v>
      </c>
      <c r="Z610" s="373">
        <f t="shared" si="292"/>
        <v>0</v>
      </c>
      <c r="AA610" s="373">
        <f t="shared" si="292"/>
        <v>0</v>
      </c>
      <c r="AB610" s="373">
        <f t="shared" si="292"/>
        <v>0</v>
      </c>
      <c r="AC610" s="373">
        <f t="shared" si="292"/>
        <v>0</v>
      </c>
      <c r="AD610" s="373">
        <f t="shared" si="292"/>
        <v>0</v>
      </c>
      <c r="AE610" s="373">
        <f t="shared" si="292"/>
        <v>0</v>
      </c>
      <c r="AF610" s="373">
        <f t="shared" si="292"/>
        <v>0</v>
      </c>
      <c r="AG610" s="373">
        <f t="shared" si="292"/>
        <v>0</v>
      </c>
      <c r="AH610" s="373">
        <f t="shared" si="292"/>
        <v>0</v>
      </c>
      <c r="AI610" s="373">
        <f t="shared" si="292"/>
        <v>0</v>
      </c>
      <c r="AJ610" s="373">
        <f t="shared" si="292"/>
        <v>0</v>
      </c>
      <c r="AK610" s="373">
        <f t="shared" si="292"/>
        <v>0</v>
      </c>
      <c r="AL610" s="373">
        <f t="shared" si="292"/>
        <v>0</v>
      </c>
      <c r="AM610" s="373">
        <f t="shared" si="292"/>
        <v>0</v>
      </c>
      <c r="AN610" s="373">
        <f t="shared" si="292"/>
        <v>0</v>
      </c>
      <c r="AO610" s="373">
        <f t="shared" si="292"/>
        <v>0</v>
      </c>
      <c r="AP610" s="373">
        <f t="shared" si="292"/>
        <v>0</v>
      </c>
      <c r="AQ610" s="373">
        <f t="shared" si="292"/>
        <v>0</v>
      </c>
      <c r="AR610" s="373">
        <f t="shared" si="292"/>
        <v>0</v>
      </c>
      <c r="AS610" s="373">
        <f t="shared" si="292"/>
        <v>0</v>
      </c>
      <c r="AT610" s="373">
        <f t="shared" si="292"/>
        <v>0</v>
      </c>
      <c r="AU610" s="373">
        <f t="shared" si="292"/>
        <v>0</v>
      </c>
      <c r="AV610" s="373">
        <f t="shared" si="292"/>
        <v>0</v>
      </c>
      <c r="AW610" s="373">
        <f t="shared" si="292"/>
        <v>0</v>
      </c>
    </row>
    <row r="611" spans="1:53" ht="19.5" hidden="1" thickBot="1">
      <c r="A611" s="337" t="s">
        <v>606</v>
      </c>
      <c r="B611" s="410" t="s">
        <v>565</v>
      </c>
      <c r="C611" s="1204">
        <f t="shared" si="275"/>
        <v>0</v>
      </c>
      <c r="D611" s="372">
        <f t="shared" si="275"/>
        <v>0</v>
      </c>
      <c r="E611" s="196">
        <f t="shared" si="275"/>
        <v>0</v>
      </c>
      <c r="F611" s="1247"/>
      <c r="G611" s="1247"/>
      <c r="H611" s="1247"/>
      <c r="I611" s="1246"/>
      <c r="J611" s="1246"/>
      <c r="K611" s="1246"/>
      <c r="L611" s="373">
        <f t="shared" ref="L611:AW611" si="293">L205-L408</f>
        <v>0</v>
      </c>
      <c r="M611" s="373">
        <f t="shared" si="293"/>
        <v>0</v>
      </c>
      <c r="N611" s="373">
        <f t="shared" si="293"/>
        <v>0</v>
      </c>
      <c r="O611" s="373">
        <f t="shared" si="293"/>
        <v>0</v>
      </c>
      <c r="P611" s="373">
        <f t="shared" si="293"/>
        <v>0</v>
      </c>
      <c r="Q611" s="373">
        <f t="shared" si="293"/>
        <v>0</v>
      </c>
      <c r="R611" s="373">
        <f t="shared" si="293"/>
        <v>0</v>
      </c>
      <c r="S611" s="373">
        <f t="shared" si="293"/>
        <v>0</v>
      </c>
      <c r="T611" s="373">
        <f t="shared" si="293"/>
        <v>0</v>
      </c>
      <c r="U611" s="373">
        <f t="shared" si="293"/>
        <v>0</v>
      </c>
      <c r="V611" s="373">
        <f t="shared" si="293"/>
        <v>0</v>
      </c>
      <c r="W611" s="373">
        <f t="shared" si="293"/>
        <v>0</v>
      </c>
      <c r="X611" s="373">
        <f t="shared" si="293"/>
        <v>0</v>
      </c>
      <c r="Y611" s="373">
        <f t="shared" si="293"/>
        <v>0</v>
      </c>
      <c r="Z611" s="373">
        <f t="shared" si="293"/>
        <v>0</v>
      </c>
      <c r="AA611" s="373">
        <f t="shared" si="293"/>
        <v>0</v>
      </c>
      <c r="AB611" s="373">
        <f t="shared" si="293"/>
        <v>0</v>
      </c>
      <c r="AC611" s="373">
        <f t="shared" si="293"/>
        <v>0</v>
      </c>
      <c r="AD611" s="373">
        <f t="shared" si="293"/>
        <v>0</v>
      </c>
      <c r="AE611" s="373">
        <f t="shared" si="293"/>
        <v>0</v>
      </c>
      <c r="AF611" s="373">
        <f t="shared" si="293"/>
        <v>0</v>
      </c>
      <c r="AG611" s="373">
        <f t="shared" si="293"/>
        <v>0</v>
      </c>
      <c r="AH611" s="373">
        <f t="shared" si="293"/>
        <v>0</v>
      </c>
      <c r="AI611" s="373">
        <f t="shared" si="293"/>
        <v>0</v>
      </c>
      <c r="AJ611" s="373">
        <f t="shared" si="293"/>
        <v>0</v>
      </c>
      <c r="AK611" s="373">
        <f t="shared" si="293"/>
        <v>0</v>
      </c>
      <c r="AL611" s="373">
        <f t="shared" si="293"/>
        <v>0</v>
      </c>
      <c r="AM611" s="373">
        <f t="shared" si="293"/>
        <v>0</v>
      </c>
      <c r="AN611" s="373">
        <f t="shared" si="293"/>
        <v>0</v>
      </c>
      <c r="AO611" s="373">
        <f t="shared" si="293"/>
        <v>0</v>
      </c>
      <c r="AP611" s="373">
        <f t="shared" si="293"/>
        <v>0</v>
      </c>
      <c r="AQ611" s="373">
        <f t="shared" si="293"/>
        <v>0</v>
      </c>
      <c r="AR611" s="373">
        <f t="shared" si="293"/>
        <v>0</v>
      </c>
      <c r="AS611" s="373">
        <f t="shared" si="293"/>
        <v>0</v>
      </c>
      <c r="AT611" s="373">
        <f t="shared" si="293"/>
        <v>0</v>
      </c>
      <c r="AU611" s="373">
        <f t="shared" si="293"/>
        <v>0</v>
      </c>
      <c r="AV611" s="373">
        <f t="shared" si="293"/>
        <v>0</v>
      </c>
      <c r="AW611" s="373">
        <f t="shared" si="293"/>
        <v>0</v>
      </c>
    </row>
    <row r="612" spans="1:53" hidden="1"/>
    <row r="613" spans="1:53" hidden="1"/>
    <row r="614" spans="1:53" ht="16.5" hidden="1" thickBot="1">
      <c r="A614" s="2729" t="s">
        <v>1049</v>
      </c>
      <c r="B614" s="2729"/>
      <c r="C614" s="2729"/>
      <c r="D614" s="2729"/>
      <c r="E614" s="2729"/>
      <c r="F614"/>
      <c r="G614"/>
      <c r="H614"/>
      <c r="I614" s="287"/>
      <c r="J614" s="287"/>
      <c r="K614" s="287"/>
      <c r="L614" s="2728"/>
      <c r="M614" s="2728"/>
      <c r="N614" s="2728"/>
      <c r="O614" s="1202"/>
      <c r="P614" s="2728"/>
      <c r="Q614" s="2728"/>
      <c r="R614" s="2728"/>
      <c r="S614" s="1202"/>
      <c r="T614" s="2728"/>
      <c r="U614" s="2728"/>
      <c r="V614" s="2728"/>
      <c r="W614" s="1202"/>
      <c r="X614" s="2728"/>
      <c r="Y614" s="2728"/>
      <c r="Z614" s="2728"/>
      <c r="AA614" s="1202"/>
      <c r="AB614" s="2728"/>
      <c r="AC614" s="2728"/>
      <c r="AD614" s="2728"/>
      <c r="AE614" s="1202"/>
      <c r="AF614" s="2728"/>
      <c r="AG614" s="2728"/>
      <c r="AH614" s="2728"/>
      <c r="AI614" s="1202"/>
      <c r="AJ614" s="2728"/>
      <c r="AK614" s="2728"/>
      <c r="AL614" s="2728"/>
      <c r="AM614" s="1202"/>
      <c r="AN614" s="2728"/>
      <c r="AO614" s="2728"/>
      <c r="AP614" s="2728"/>
      <c r="AQ614" s="1202"/>
      <c r="AR614" s="2728"/>
      <c r="AS614" s="2728"/>
      <c r="AT614" s="2728"/>
      <c r="AU614" s="1202"/>
      <c r="AV614" s="2728"/>
      <c r="AW614" s="2728"/>
    </row>
    <row r="615" spans="1:53" s="284" customFormat="1" ht="45" hidden="1" customHeight="1" thickBot="1">
      <c r="A615" s="1391" t="s">
        <v>121</v>
      </c>
      <c r="B615" s="1390" t="s">
        <v>271</v>
      </c>
      <c r="C615" s="2726" t="s">
        <v>75</v>
      </c>
      <c r="D615" s="1390" t="s">
        <v>341</v>
      </c>
      <c r="E615" s="1390" t="s">
        <v>342</v>
      </c>
      <c r="F615" s="1251"/>
      <c r="G615" s="1251"/>
      <c r="H615" s="1251"/>
      <c r="I615" s="2722"/>
      <c r="J615" s="2722"/>
      <c r="K615" s="2722"/>
      <c r="L615" s="2725" t="s">
        <v>148</v>
      </c>
      <c r="M615" s="2725"/>
      <c r="N615" s="2725" t="s">
        <v>142</v>
      </c>
      <c r="O615" s="2725"/>
      <c r="P615" s="2725" t="s">
        <v>136</v>
      </c>
      <c r="Q615" s="2725"/>
      <c r="R615" s="2725" t="s">
        <v>127</v>
      </c>
      <c r="S615" s="2725"/>
      <c r="T615" s="2725" t="s">
        <v>140</v>
      </c>
      <c r="U615" s="2725"/>
      <c r="V615" s="2725" t="s">
        <v>144</v>
      </c>
      <c r="W615" s="2725"/>
      <c r="X615" s="2725" t="s">
        <v>137</v>
      </c>
      <c r="Y615" s="2725"/>
      <c r="Z615" s="2725" t="s">
        <v>131</v>
      </c>
      <c r="AA615" s="2725"/>
      <c r="AB615" s="2725" t="s">
        <v>143</v>
      </c>
      <c r="AC615" s="2725"/>
      <c r="AD615" s="2725" t="s">
        <v>141</v>
      </c>
      <c r="AE615" s="2725"/>
      <c r="AF615" s="2725" t="s">
        <v>146</v>
      </c>
      <c r="AG615" s="2725"/>
      <c r="AH615" s="2725" t="s">
        <v>135</v>
      </c>
      <c r="AI615" s="2725"/>
      <c r="AJ615" s="2725" t="s">
        <v>132</v>
      </c>
      <c r="AK615" s="2725"/>
      <c r="AL615" s="2725" t="s">
        <v>133</v>
      </c>
      <c r="AM615" s="2725"/>
      <c r="AN615" s="2725" t="s">
        <v>130</v>
      </c>
      <c r="AO615" s="2725"/>
      <c r="AP615" s="2725" t="s">
        <v>134</v>
      </c>
      <c r="AQ615" s="2725"/>
      <c r="AR615" s="2725" t="s">
        <v>128</v>
      </c>
      <c r="AS615" s="2725"/>
      <c r="AT615" s="2725" t="s">
        <v>288</v>
      </c>
      <c r="AU615" s="2725"/>
      <c r="AV615" s="2725" t="s">
        <v>139</v>
      </c>
      <c r="AW615" s="2725"/>
      <c r="AX615" s="283"/>
      <c r="AY615" s="283"/>
      <c r="AZ615" s="283"/>
      <c r="BA615" s="283"/>
    </row>
    <row r="616" spans="1:53" s="286" customFormat="1" ht="33" hidden="1" customHeight="1" thickBot="1">
      <c r="A616" s="2721" t="s">
        <v>343</v>
      </c>
      <c r="B616" s="2721"/>
      <c r="C616" s="2727"/>
      <c r="D616" s="1392" t="s">
        <v>138</v>
      </c>
      <c r="E616" s="1392" t="s">
        <v>145</v>
      </c>
      <c r="F616" s="1252"/>
      <c r="G616" s="1252"/>
      <c r="H616" s="1252"/>
      <c r="I616" s="1243"/>
      <c r="J616" s="1244"/>
      <c r="K616" s="1244"/>
      <c r="L616" s="1395" t="s">
        <v>341</v>
      </c>
      <c r="M616" s="1395" t="s">
        <v>342</v>
      </c>
      <c r="N616" s="1395" t="s">
        <v>341</v>
      </c>
      <c r="O616" s="1395" t="s">
        <v>342</v>
      </c>
      <c r="P616" s="1395" t="s">
        <v>341</v>
      </c>
      <c r="Q616" s="1395" t="s">
        <v>342</v>
      </c>
      <c r="R616" s="1395" t="s">
        <v>341</v>
      </c>
      <c r="S616" s="1395" t="s">
        <v>342</v>
      </c>
      <c r="T616" s="1395" t="s">
        <v>341</v>
      </c>
      <c r="U616" s="1395" t="s">
        <v>342</v>
      </c>
      <c r="V616" s="1395" t="s">
        <v>341</v>
      </c>
      <c r="W616" s="1395" t="s">
        <v>342</v>
      </c>
      <c r="X616" s="1395" t="s">
        <v>341</v>
      </c>
      <c r="Y616" s="1395" t="s">
        <v>342</v>
      </c>
      <c r="Z616" s="1395" t="s">
        <v>341</v>
      </c>
      <c r="AA616" s="1395" t="s">
        <v>342</v>
      </c>
      <c r="AB616" s="1395" t="s">
        <v>341</v>
      </c>
      <c r="AC616" s="1395" t="s">
        <v>342</v>
      </c>
      <c r="AD616" s="1395" t="s">
        <v>341</v>
      </c>
      <c r="AE616" s="1395" t="s">
        <v>342</v>
      </c>
      <c r="AF616" s="1395" t="s">
        <v>341</v>
      </c>
      <c r="AG616" s="1395" t="s">
        <v>342</v>
      </c>
      <c r="AH616" s="1395" t="s">
        <v>341</v>
      </c>
      <c r="AI616" s="1395" t="s">
        <v>342</v>
      </c>
      <c r="AJ616" s="1395" t="s">
        <v>341</v>
      </c>
      <c r="AK616" s="1395" t="s">
        <v>342</v>
      </c>
      <c r="AL616" s="1395" t="s">
        <v>341</v>
      </c>
      <c r="AM616" s="1395" t="s">
        <v>342</v>
      </c>
      <c r="AN616" s="1395" t="s">
        <v>341</v>
      </c>
      <c r="AO616" s="1395" t="s">
        <v>342</v>
      </c>
      <c r="AP616" s="1395" t="s">
        <v>341</v>
      </c>
      <c r="AQ616" s="1395" t="s">
        <v>342</v>
      </c>
      <c r="AR616" s="1395" t="s">
        <v>341</v>
      </c>
      <c r="AS616" s="1395" t="s">
        <v>342</v>
      </c>
      <c r="AT616" s="1395" t="s">
        <v>341</v>
      </c>
      <c r="AU616" s="1395" t="s">
        <v>342</v>
      </c>
      <c r="AV616" s="1395" t="s">
        <v>341</v>
      </c>
      <c r="AW616" s="1395" t="s">
        <v>342</v>
      </c>
      <c r="AX616" s="285"/>
      <c r="AY616" s="285"/>
      <c r="AZ616" s="285"/>
      <c r="BA616" s="285"/>
    </row>
    <row r="617" spans="1:53" ht="19.5" hidden="1" thickBot="1">
      <c r="A617" s="366">
        <v>1</v>
      </c>
      <c r="B617" s="367" t="s">
        <v>344</v>
      </c>
      <c r="C617" s="1234">
        <f t="shared" ref="C617:E636" si="294">IF(C8&gt;C211,(100%-C211/C8*100%),IF(C8&lt;C211,(C8/C211*100%-100%),0))</f>
        <v>0.51694915254237284</v>
      </c>
      <c r="D617" s="1235">
        <f t="shared" si="294"/>
        <v>0.71052631578947367</v>
      </c>
      <c r="E617" s="1235">
        <f t="shared" si="294"/>
        <v>0.42500000000000004</v>
      </c>
      <c r="F617" s="1246"/>
      <c r="G617" s="1246"/>
      <c r="H617" s="1246"/>
      <c r="I617" s="1245"/>
      <c r="J617" s="1246"/>
      <c r="K617" s="1246"/>
      <c r="L617" s="2369">
        <f t="shared" ref="L617:AW617" si="295">IF(L8&gt;L211,(100%-L211/L8*100%),IF(L8&lt;L211,(L8/L211*100%-100%),0))</f>
        <v>0</v>
      </c>
      <c r="M617" s="2370">
        <f t="shared" si="295"/>
        <v>-1</v>
      </c>
      <c r="N617" s="2369">
        <f t="shared" si="295"/>
        <v>0.5</v>
      </c>
      <c r="O617" s="2370">
        <f t="shared" si="295"/>
        <v>1</v>
      </c>
      <c r="P617" s="2369">
        <f t="shared" si="295"/>
        <v>0</v>
      </c>
      <c r="Q617" s="2370">
        <f t="shared" si="295"/>
        <v>0.33333333333333337</v>
      </c>
      <c r="R617" s="2369">
        <f t="shared" si="295"/>
        <v>0.77777777777777779</v>
      </c>
      <c r="S617" s="2369">
        <f t="shared" si="295"/>
        <v>7.6923076923076872E-2</v>
      </c>
      <c r="T617" s="2369">
        <f t="shared" si="295"/>
        <v>0</v>
      </c>
      <c r="U617" s="2370">
        <f t="shared" si="295"/>
        <v>0.8</v>
      </c>
      <c r="V617" s="2369">
        <f t="shared" si="295"/>
        <v>0</v>
      </c>
      <c r="W617" s="2370">
        <f t="shared" si="295"/>
        <v>1</v>
      </c>
      <c r="X617" s="2369">
        <f t="shared" si="295"/>
        <v>0</v>
      </c>
      <c r="Y617" s="2370">
        <f t="shared" si="295"/>
        <v>0.6875</v>
      </c>
      <c r="Z617" s="2369">
        <f t="shared" si="295"/>
        <v>0</v>
      </c>
      <c r="AA617" s="2370">
        <f t="shared" si="295"/>
        <v>0.33333333333333337</v>
      </c>
      <c r="AB617" s="2369">
        <f t="shared" si="295"/>
        <v>0.5</v>
      </c>
      <c r="AC617" s="2370">
        <f t="shared" si="295"/>
        <v>0</v>
      </c>
      <c r="AD617" s="2369">
        <f t="shared" si="295"/>
        <v>0</v>
      </c>
      <c r="AE617" s="2370">
        <f t="shared" si="295"/>
        <v>0.66666666666666674</v>
      </c>
      <c r="AF617" s="2369">
        <f t="shared" si="295"/>
        <v>0</v>
      </c>
      <c r="AG617" s="2370">
        <f t="shared" si="295"/>
        <v>1</v>
      </c>
      <c r="AH617" s="2369">
        <f t="shared" si="295"/>
        <v>0.5</v>
      </c>
      <c r="AI617" s="2370">
        <f t="shared" si="295"/>
        <v>-1</v>
      </c>
      <c r="AJ617" s="2369">
        <f t="shared" si="295"/>
        <v>0</v>
      </c>
      <c r="AK617" s="2369">
        <f t="shared" si="295"/>
        <v>0</v>
      </c>
      <c r="AL617" s="2369">
        <f t="shared" si="295"/>
        <v>1</v>
      </c>
      <c r="AM617" s="2370">
        <f t="shared" si="295"/>
        <v>0.33333333333333337</v>
      </c>
      <c r="AN617" s="2369">
        <f t="shared" si="295"/>
        <v>0.5</v>
      </c>
      <c r="AO617" s="2370">
        <f t="shared" si="295"/>
        <v>0.33333333333333337</v>
      </c>
      <c r="AP617" s="2369">
        <f t="shared" si="295"/>
        <v>0</v>
      </c>
      <c r="AQ617" s="2370">
        <f t="shared" si="295"/>
        <v>-0.5</v>
      </c>
      <c r="AR617" s="2369">
        <f t="shared" si="295"/>
        <v>0.81818181818181812</v>
      </c>
      <c r="AS617" s="2370">
        <f t="shared" si="295"/>
        <v>0</v>
      </c>
      <c r="AT617" s="2369">
        <f t="shared" si="295"/>
        <v>-0.5</v>
      </c>
      <c r="AU617" s="2370">
        <f t="shared" si="295"/>
        <v>-1</v>
      </c>
      <c r="AV617" s="2369">
        <f t="shared" si="295"/>
        <v>1</v>
      </c>
      <c r="AW617" s="2370">
        <f t="shared" si="295"/>
        <v>0</v>
      </c>
    </row>
    <row r="618" spans="1:53" ht="19.5" hidden="1" thickBot="1">
      <c r="A618" s="337" t="s">
        <v>345</v>
      </c>
      <c r="B618" s="371" t="s">
        <v>346</v>
      </c>
      <c r="C618" s="1234">
        <f t="shared" si="294"/>
        <v>0.87843434822473043</v>
      </c>
      <c r="D618" s="1233">
        <f t="shared" si="294"/>
        <v>0.88828967642526968</v>
      </c>
      <c r="E618" s="1233">
        <f t="shared" si="294"/>
        <v>0.85710474538966885</v>
      </c>
      <c r="F618" s="1246"/>
      <c r="G618" s="1246"/>
      <c r="H618" s="1246"/>
      <c r="I618" s="1247"/>
      <c r="J618" s="1248"/>
      <c r="K618" s="1248"/>
      <c r="L618" s="2371">
        <f t="shared" ref="L618:AW618" si="296">IF(L9&gt;L212,(100%-L212/L9*100%),IF(L9&lt;L212,(L9/L212*100%-100%),0))</f>
        <v>0</v>
      </c>
      <c r="M618" s="2372">
        <f t="shared" si="296"/>
        <v>0</v>
      </c>
      <c r="N618" s="2371">
        <f t="shared" si="296"/>
        <v>1</v>
      </c>
      <c r="O618" s="2371">
        <f t="shared" si="296"/>
        <v>1</v>
      </c>
      <c r="P618" s="2371">
        <f t="shared" si="296"/>
        <v>0</v>
      </c>
      <c r="Q618" s="2371">
        <f t="shared" si="296"/>
        <v>-0.875</v>
      </c>
      <c r="R618" s="2371">
        <f t="shared" si="296"/>
        <v>1</v>
      </c>
      <c r="S618" s="2371">
        <f t="shared" si="296"/>
        <v>0.875</v>
      </c>
      <c r="T618" s="2371">
        <f t="shared" si="296"/>
        <v>0</v>
      </c>
      <c r="U618" s="2371">
        <f t="shared" si="296"/>
        <v>0.99405611031859253</v>
      </c>
      <c r="V618" s="2371">
        <f t="shared" si="296"/>
        <v>0</v>
      </c>
      <c r="W618" s="2371">
        <f t="shared" si="296"/>
        <v>0</v>
      </c>
      <c r="X618" s="2371">
        <f t="shared" si="296"/>
        <v>0</v>
      </c>
      <c r="Y618" s="2371">
        <f t="shared" si="296"/>
        <v>0</v>
      </c>
      <c r="Z618" s="2371">
        <f t="shared" si="296"/>
        <v>0</v>
      </c>
      <c r="AA618" s="2371">
        <f t="shared" si="296"/>
        <v>0</v>
      </c>
      <c r="AB618" s="2371">
        <f t="shared" si="296"/>
        <v>-1</v>
      </c>
      <c r="AC618" s="2371">
        <f t="shared" si="296"/>
        <v>0</v>
      </c>
      <c r="AD618" s="2371">
        <f t="shared" si="296"/>
        <v>0</v>
      </c>
      <c r="AE618" s="2371">
        <f t="shared" si="296"/>
        <v>1</v>
      </c>
      <c r="AF618" s="2371">
        <f t="shared" si="296"/>
        <v>0</v>
      </c>
      <c r="AG618" s="2371">
        <f t="shared" si="296"/>
        <v>0</v>
      </c>
      <c r="AH618" s="2371">
        <f t="shared" si="296"/>
        <v>1</v>
      </c>
      <c r="AI618" s="2371">
        <f t="shared" si="296"/>
        <v>-1</v>
      </c>
      <c r="AJ618" s="2371">
        <f t="shared" si="296"/>
        <v>0</v>
      </c>
      <c r="AK618" s="2371">
        <f t="shared" si="296"/>
        <v>0.21999999999999997</v>
      </c>
      <c r="AL618" s="2371">
        <f t="shared" si="296"/>
        <v>1</v>
      </c>
      <c r="AM618" s="2371">
        <f t="shared" si="296"/>
        <v>-0.91666666666666663</v>
      </c>
      <c r="AN618" s="2371">
        <f t="shared" si="296"/>
        <v>-1</v>
      </c>
      <c r="AO618" s="2371">
        <f t="shared" si="296"/>
        <v>0</v>
      </c>
      <c r="AP618" s="2371">
        <f t="shared" si="296"/>
        <v>0</v>
      </c>
      <c r="AQ618" s="2371">
        <f t="shared" si="296"/>
        <v>-1</v>
      </c>
      <c r="AR618" s="2371">
        <f t="shared" si="296"/>
        <v>0</v>
      </c>
      <c r="AS618" s="2371">
        <f t="shared" si="296"/>
        <v>0</v>
      </c>
      <c r="AT618" s="2371">
        <f t="shared" si="296"/>
        <v>1</v>
      </c>
      <c r="AU618" s="2371">
        <f t="shared" si="296"/>
        <v>0</v>
      </c>
      <c r="AV618" s="2371">
        <f t="shared" si="296"/>
        <v>1</v>
      </c>
      <c r="AW618" s="2371">
        <f t="shared" si="296"/>
        <v>0</v>
      </c>
    </row>
    <row r="619" spans="1:53" ht="19.5" hidden="1" thickBot="1">
      <c r="A619" s="374" t="s">
        <v>347</v>
      </c>
      <c r="B619" s="375" t="s">
        <v>348</v>
      </c>
      <c r="C619" s="1234">
        <f t="shared" si="294"/>
        <v>0.66666666666666674</v>
      </c>
      <c r="D619" s="1236">
        <f t="shared" si="294"/>
        <v>-1</v>
      </c>
      <c r="E619" s="1236">
        <f t="shared" si="294"/>
        <v>0.83333333333333337</v>
      </c>
      <c r="F619" s="1246"/>
      <c r="G619" s="1246"/>
      <c r="H619" s="1246"/>
      <c r="I619" s="1245"/>
      <c r="J619" s="1246"/>
      <c r="K619" s="1246"/>
      <c r="L619" s="2373">
        <f t="shared" ref="L619:AW619" si="297">IF(L10&gt;L213,(100%-L213/L10*100%),IF(L10&lt;L213,(L10/L213*100%-100%),0))</f>
        <v>0</v>
      </c>
      <c r="M619" s="2373">
        <f t="shared" si="297"/>
        <v>0</v>
      </c>
      <c r="N619" s="2373">
        <f t="shared" si="297"/>
        <v>-1</v>
      </c>
      <c r="O619" s="2373">
        <f t="shared" si="297"/>
        <v>1</v>
      </c>
      <c r="P619" s="2373">
        <f t="shared" si="297"/>
        <v>0</v>
      </c>
      <c r="Q619" s="2373">
        <f t="shared" si="297"/>
        <v>0</v>
      </c>
      <c r="R619" s="2373">
        <f t="shared" si="297"/>
        <v>0</v>
      </c>
      <c r="S619" s="2373">
        <f t="shared" si="297"/>
        <v>1</v>
      </c>
      <c r="T619" s="2373">
        <f t="shared" si="297"/>
        <v>0</v>
      </c>
      <c r="U619" s="2373">
        <f t="shared" si="297"/>
        <v>0</v>
      </c>
      <c r="V619" s="2373">
        <f t="shared" si="297"/>
        <v>0</v>
      </c>
      <c r="W619" s="2373">
        <f t="shared" si="297"/>
        <v>0</v>
      </c>
      <c r="X619" s="2373">
        <f t="shared" si="297"/>
        <v>0</v>
      </c>
      <c r="Y619" s="2373">
        <f t="shared" si="297"/>
        <v>0</v>
      </c>
      <c r="Z619" s="2373">
        <f t="shared" si="297"/>
        <v>0</v>
      </c>
      <c r="AA619" s="2373">
        <f t="shared" si="297"/>
        <v>0</v>
      </c>
      <c r="AB619" s="2373">
        <f t="shared" si="297"/>
        <v>0</v>
      </c>
      <c r="AC619" s="2373">
        <f t="shared" si="297"/>
        <v>0</v>
      </c>
      <c r="AD619" s="2373">
        <f t="shared" si="297"/>
        <v>0</v>
      </c>
      <c r="AE619" s="2373">
        <f t="shared" si="297"/>
        <v>0</v>
      </c>
      <c r="AF619" s="2373">
        <f t="shared" si="297"/>
        <v>0</v>
      </c>
      <c r="AG619" s="2373">
        <f t="shared" si="297"/>
        <v>0</v>
      </c>
      <c r="AH619" s="2373">
        <f t="shared" si="297"/>
        <v>0</v>
      </c>
      <c r="AI619" s="2373">
        <f t="shared" si="297"/>
        <v>0</v>
      </c>
      <c r="AJ619" s="2373">
        <f t="shared" si="297"/>
        <v>0</v>
      </c>
      <c r="AK619" s="2373">
        <f t="shared" si="297"/>
        <v>1</v>
      </c>
      <c r="AL619" s="2373">
        <f t="shared" si="297"/>
        <v>0</v>
      </c>
      <c r="AM619" s="2373">
        <f t="shared" si="297"/>
        <v>0</v>
      </c>
      <c r="AN619" s="2373">
        <f t="shared" si="297"/>
        <v>0</v>
      </c>
      <c r="AO619" s="2373">
        <f t="shared" si="297"/>
        <v>0</v>
      </c>
      <c r="AP619" s="2373">
        <f t="shared" si="297"/>
        <v>0</v>
      </c>
      <c r="AQ619" s="2373">
        <f t="shared" si="297"/>
        <v>0</v>
      </c>
      <c r="AR619" s="2373">
        <f t="shared" si="297"/>
        <v>0</v>
      </c>
      <c r="AS619" s="2373">
        <f t="shared" si="297"/>
        <v>0</v>
      </c>
      <c r="AT619" s="2373">
        <f t="shared" si="297"/>
        <v>0</v>
      </c>
      <c r="AU619" s="2373">
        <f t="shared" si="297"/>
        <v>-1</v>
      </c>
      <c r="AV619" s="2373">
        <f t="shared" si="297"/>
        <v>0</v>
      </c>
      <c r="AW619" s="2373">
        <f t="shared" si="297"/>
        <v>0</v>
      </c>
    </row>
    <row r="620" spans="1:53" ht="19.5" hidden="1" thickBot="1">
      <c r="A620" s="351" t="s">
        <v>349</v>
      </c>
      <c r="B620" s="371" t="s">
        <v>350</v>
      </c>
      <c r="C620" s="1234">
        <f t="shared" si="294"/>
        <v>1</v>
      </c>
      <c r="D620" s="1237">
        <f t="shared" si="294"/>
        <v>0</v>
      </c>
      <c r="E620" s="1237">
        <f t="shared" si="294"/>
        <v>1</v>
      </c>
      <c r="F620" s="1246"/>
      <c r="G620" s="1246"/>
      <c r="H620" s="1246"/>
      <c r="I620" s="1245"/>
      <c r="J620" s="1246"/>
      <c r="K620" s="1246"/>
      <c r="L620" s="2371">
        <f t="shared" ref="L620:AW620" si="298">IF(L11&gt;L214,(100%-L214/L11*100%),IF(L11&lt;L214,(L11/L214*100%-100%),0))</f>
        <v>0</v>
      </c>
      <c r="M620" s="2371">
        <f t="shared" si="298"/>
        <v>0</v>
      </c>
      <c r="N620" s="2371">
        <f t="shared" si="298"/>
        <v>0</v>
      </c>
      <c r="O620" s="2371">
        <f t="shared" si="298"/>
        <v>0</v>
      </c>
      <c r="P620" s="2371">
        <f t="shared" si="298"/>
        <v>0</v>
      </c>
      <c r="Q620" s="2371">
        <f t="shared" si="298"/>
        <v>0</v>
      </c>
      <c r="R620" s="2371">
        <f t="shared" si="298"/>
        <v>0</v>
      </c>
      <c r="S620" s="2371">
        <f t="shared" si="298"/>
        <v>0</v>
      </c>
      <c r="T620" s="2371">
        <f t="shared" si="298"/>
        <v>0</v>
      </c>
      <c r="U620" s="2371">
        <f t="shared" si="298"/>
        <v>0</v>
      </c>
      <c r="V620" s="2371">
        <f t="shared" si="298"/>
        <v>0</v>
      </c>
      <c r="W620" s="2371">
        <f t="shared" si="298"/>
        <v>0</v>
      </c>
      <c r="X620" s="2371">
        <f t="shared" si="298"/>
        <v>0</v>
      </c>
      <c r="Y620" s="2371">
        <f t="shared" si="298"/>
        <v>0</v>
      </c>
      <c r="Z620" s="2371">
        <f t="shared" si="298"/>
        <v>0</v>
      </c>
      <c r="AA620" s="2371">
        <f t="shared" si="298"/>
        <v>0</v>
      </c>
      <c r="AB620" s="2371">
        <f t="shared" si="298"/>
        <v>0</v>
      </c>
      <c r="AC620" s="2371">
        <f t="shared" si="298"/>
        <v>0</v>
      </c>
      <c r="AD620" s="2371">
        <f t="shared" si="298"/>
        <v>0</v>
      </c>
      <c r="AE620" s="2371">
        <f t="shared" si="298"/>
        <v>0</v>
      </c>
      <c r="AF620" s="2371">
        <f t="shared" si="298"/>
        <v>0</v>
      </c>
      <c r="AG620" s="2371">
        <f t="shared" si="298"/>
        <v>0</v>
      </c>
      <c r="AH620" s="2371">
        <f t="shared" si="298"/>
        <v>0</v>
      </c>
      <c r="AI620" s="2371">
        <f t="shared" si="298"/>
        <v>0</v>
      </c>
      <c r="AJ620" s="2371">
        <f t="shared" si="298"/>
        <v>0</v>
      </c>
      <c r="AK620" s="2371">
        <f t="shared" si="298"/>
        <v>1</v>
      </c>
      <c r="AL620" s="2371">
        <f t="shared" si="298"/>
        <v>0</v>
      </c>
      <c r="AM620" s="2371">
        <f t="shared" si="298"/>
        <v>0</v>
      </c>
      <c r="AN620" s="2371">
        <f t="shared" si="298"/>
        <v>0</v>
      </c>
      <c r="AO620" s="2371">
        <f t="shared" si="298"/>
        <v>0</v>
      </c>
      <c r="AP620" s="2371">
        <f t="shared" si="298"/>
        <v>0</v>
      </c>
      <c r="AQ620" s="2371">
        <f t="shared" si="298"/>
        <v>0</v>
      </c>
      <c r="AR620" s="2371">
        <f t="shared" si="298"/>
        <v>0</v>
      </c>
      <c r="AS620" s="2371">
        <f t="shared" si="298"/>
        <v>0</v>
      </c>
      <c r="AT620" s="2371">
        <f t="shared" si="298"/>
        <v>0</v>
      </c>
      <c r="AU620" s="2371">
        <f t="shared" si="298"/>
        <v>0</v>
      </c>
      <c r="AV620" s="2371">
        <f t="shared" si="298"/>
        <v>0</v>
      </c>
      <c r="AW620" s="2371">
        <f t="shared" si="298"/>
        <v>0</v>
      </c>
    </row>
    <row r="621" spans="1:53" ht="19.5" hidden="1" thickBot="1">
      <c r="A621" s="374" t="s">
        <v>351</v>
      </c>
      <c r="B621" s="375" t="s">
        <v>352</v>
      </c>
      <c r="C621" s="1234">
        <f t="shared" si="294"/>
        <v>0.7</v>
      </c>
      <c r="D621" s="1236">
        <f t="shared" si="294"/>
        <v>1</v>
      </c>
      <c r="E621" s="1236">
        <f t="shared" si="294"/>
        <v>0.66666666666666674</v>
      </c>
      <c r="F621" s="1246"/>
      <c r="G621" s="1246"/>
      <c r="H621" s="1246"/>
      <c r="I621" s="1245"/>
      <c r="J621" s="1246"/>
      <c r="K621" s="1246"/>
      <c r="L621" s="2373">
        <f t="shared" ref="L621:AW621" si="299">IF(L12&gt;L215,(100%-L215/L12*100%),IF(L12&lt;L215,(L12/L215*100%-100%),0))</f>
        <v>0</v>
      </c>
      <c r="M621" s="2373">
        <f t="shared" si="299"/>
        <v>0</v>
      </c>
      <c r="N621" s="2373">
        <f t="shared" si="299"/>
        <v>0</v>
      </c>
      <c r="O621" s="2373">
        <f t="shared" si="299"/>
        <v>1</v>
      </c>
      <c r="P621" s="2373">
        <f t="shared" si="299"/>
        <v>0</v>
      </c>
      <c r="Q621" s="2373">
        <f t="shared" si="299"/>
        <v>0</v>
      </c>
      <c r="R621" s="2373">
        <f t="shared" si="299"/>
        <v>0</v>
      </c>
      <c r="S621" s="2373">
        <f t="shared" si="299"/>
        <v>-1</v>
      </c>
      <c r="T621" s="2373">
        <f t="shared" si="299"/>
        <v>0</v>
      </c>
      <c r="U621" s="2373">
        <f t="shared" si="299"/>
        <v>1</v>
      </c>
      <c r="V621" s="2373">
        <f t="shared" si="299"/>
        <v>0</v>
      </c>
      <c r="W621" s="2373">
        <f t="shared" si="299"/>
        <v>0</v>
      </c>
      <c r="X621" s="2373">
        <f t="shared" si="299"/>
        <v>0</v>
      </c>
      <c r="Y621" s="2373">
        <f t="shared" si="299"/>
        <v>-1</v>
      </c>
      <c r="Z621" s="2373">
        <f t="shared" si="299"/>
        <v>0</v>
      </c>
      <c r="AA621" s="2373">
        <f t="shared" si="299"/>
        <v>1</v>
      </c>
      <c r="AB621" s="2373">
        <f t="shared" si="299"/>
        <v>0</v>
      </c>
      <c r="AC621" s="2373">
        <f t="shared" si="299"/>
        <v>0</v>
      </c>
      <c r="AD621" s="2373">
        <f t="shared" si="299"/>
        <v>0</v>
      </c>
      <c r="AE621" s="2373">
        <f t="shared" si="299"/>
        <v>0</v>
      </c>
      <c r="AF621" s="2373">
        <f t="shared" si="299"/>
        <v>0</v>
      </c>
      <c r="AG621" s="2373">
        <f t="shared" si="299"/>
        <v>0</v>
      </c>
      <c r="AH621" s="2373">
        <f t="shared" si="299"/>
        <v>0</v>
      </c>
      <c r="AI621" s="2373">
        <f t="shared" si="299"/>
        <v>0</v>
      </c>
      <c r="AJ621" s="2373">
        <f t="shared" si="299"/>
        <v>0</v>
      </c>
      <c r="AK621" s="2373">
        <f t="shared" si="299"/>
        <v>0</v>
      </c>
      <c r="AL621" s="2373">
        <f t="shared" si="299"/>
        <v>0</v>
      </c>
      <c r="AM621" s="2373">
        <f t="shared" si="299"/>
        <v>0</v>
      </c>
      <c r="AN621" s="2373">
        <f t="shared" si="299"/>
        <v>0</v>
      </c>
      <c r="AO621" s="2373">
        <f t="shared" si="299"/>
        <v>-1</v>
      </c>
      <c r="AP621" s="2373">
        <f t="shared" si="299"/>
        <v>0</v>
      </c>
      <c r="AQ621" s="2373">
        <f t="shared" si="299"/>
        <v>0</v>
      </c>
      <c r="AR621" s="2373">
        <f t="shared" si="299"/>
        <v>0</v>
      </c>
      <c r="AS621" s="2373">
        <f t="shared" si="299"/>
        <v>1</v>
      </c>
      <c r="AT621" s="2373">
        <f t="shared" si="299"/>
        <v>0</v>
      </c>
      <c r="AU621" s="2373">
        <f t="shared" si="299"/>
        <v>0</v>
      </c>
      <c r="AV621" s="2373">
        <f t="shared" si="299"/>
        <v>1</v>
      </c>
      <c r="AW621" s="2373">
        <f t="shared" si="299"/>
        <v>0</v>
      </c>
    </row>
    <row r="622" spans="1:53" ht="19.5" hidden="1" thickBot="1">
      <c r="A622" s="351" t="s">
        <v>353</v>
      </c>
      <c r="B622" s="371" t="s">
        <v>350</v>
      </c>
      <c r="C622" s="1234">
        <f t="shared" si="294"/>
        <v>1</v>
      </c>
      <c r="D622" s="1237">
        <f t="shared" si="294"/>
        <v>0</v>
      </c>
      <c r="E622" s="1237">
        <f t="shared" si="294"/>
        <v>1</v>
      </c>
      <c r="F622" s="1246"/>
      <c r="G622" s="1246"/>
      <c r="H622" s="1246"/>
      <c r="I622" s="1247"/>
      <c r="J622" s="1246"/>
      <c r="K622" s="1246"/>
      <c r="L622" s="2371">
        <f t="shared" ref="L622:AW622" si="300">IF(L13&gt;L216,(100%-L216/L13*100%),IF(L13&lt;L216,(L13/L216*100%-100%),0))</f>
        <v>0</v>
      </c>
      <c r="M622" s="2371">
        <f t="shared" si="300"/>
        <v>0</v>
      </c>
      <c r="N622" s="2371">
        <f t="shared" si="300"/>
        <v>0</v>
      </c>
      <c r="O622" s="2371">
        <f t="shared" si="300"/>
        <v>0</v>
      </c>
      <c r="P622" s="2371">
        <f t="shared" si="300"/>
        <v>0</v>
      </c>
      <c r="Q622" s="2371">
        <f t="shared" si="300"/>
        <v>0</v>
      </c>
      <c r="R622" s="2371">
        <f t="shared" si="300"/>
        <v>0</v>
      </c>
      <c r="S622" s="2371">
        <f t="shared" si="300"/>
        <v>0</v>
      </c>
      <c r="T622" s="2371">
        <f t="shared" si="300"/>
        <v>0</v>
      </c>
      <c r="U622" s="2371">
        <f t="shared" si="300"/>
        <v>1</v>
      </c>
      <c r="V622" s="2371">
        <f t="shared" si="300"/>
        <v>0</v>
      </c>
      <c r="W622" s="2371">
        <f t="shared" si="300"/>
        <v>0</v>
      </c>
      <c r="X622" s="2371">
        <f t="shared" si="300"/>
        <v>0</v>
      </c>
      <c r="Y622" s="2371">
        <f t="shared" si="300"/>
        <v>0</v>
      </c>
      <c r="Z622" s="2371">
        <f t="shared" si="300"/>
        <v>0</v>
      </c>
      <c r="AA622" s="2371">
        <f t="shared" si="300"/>
        <v>0</v>
      </c>
      <c r="AB622" s="2371">
        <f t="shared" si="300"/>
        <v>0</v>
      </c>
      <c r="AC622" s="2371">
        <f t="shared" si="300"/>
        <v>0</v>
      </c>
      <c r="AD622" s="2371">
        <f t="shared" si="300"/>
        <v>0</v>
      </c>
      <c r="AE622" s="2371">
        <f t="shared" si="300"/>
        <v>0</v>
      </c>
      <c r="AF622" s="2371">
        <f t="shared" si="300"/>
        <v>0</v>
      </c>
      <c r="AG622" s="2371">
        <f t="shared" si="300"/>
        <v>0</v>
      </c>
      <c r="AH622" s="2371">
        <f t="shared" si="300"/>
        <v>0</v>
      </c>
      <c r="AI622" s="2371">
        <f t="shared" si="300"/>
        <v>0</v>
      </c>
      <c r="AJ622" s="2371">
        <f t="shared" si="300"/>
        <v>0</v>
      </c>
      <c r="AK622" s="2371">
        <f t="shared" si="300"/>
        <v>0</v>
      </c>
      <c r="AL622" s="2371">
        <f t="shared" si="300"/>
        <v>0</v>
      </c>
      <c r="AM622" s="2371">
        <f t="shared" si="300"/>
        <v>0</v>
      </c>
      <c r="AN622" s="2371">
        <f t="shared" si="300"/>
        <v>0</v>
      </c>
      <c r="AO622" s="2371">
        <f t="shared" si="300"/>
        <v>0</v>
      </c>
      <c r="AP622" s="2371">
        <f t="shared" si="300"/>
        <v>0</v>
      </c>
      <c r="AQ622" s="2371">
        <f t="shared" si="300"/>
        <v>0</v>
      </c>
      <c r="AR622" s="2371">
        <f t="shared" si="300"/>
        <v>0</v>
      </c>
      <c r="AS622" s="2371">
        <f t="shared" si="300"/>
        <v>0</v>
      </c>
      <c r="AT622" s="2371">
        <f t="shared" si="300"/>
        <v>0</v>
      </c>
      <c r="AU622" s="2371">
        <f t="shared" si="300"/>
        <v>0</v>
      </c>
      <c r="AV622" s="2371">
        <f t="shared" si="300"/>
        <v>0</v>
      </c>
      <c r="AW622" s="2371">
        <f t="shared" si="300"/>
        <v>0</v>
      </c>
    </row>
    <row r="623" spans="1:53" ht="19.5" hidden="1" thickBot="1">
      <c r="A623" s="351" t="s">
        <v>354</v>
      </c>
      <c r="B623" s="371" t="s">
        <v>355</v>
      </c>
      <c r="C623" s="1234">
        <f t="shared" si="294"/>
        <v>0</v>
      </c>
      <c r="D623" s="1237">
        <f t="shared" si="294"/>
        <v>0</v>
      </c>
      <c r="E623" s="1237">
        <f t="shared" si="294"/>
        <v>0</v>
      </c>
      <c r="F623" s="1246"/>
      <c r="G623" s="1246"/>
      <c r="H623" s="1246"/>
      <c r="I623" s="1247"/>
      <c r="J623" s="1246"/>
      <c r="K623" s="1246"/>
      <c r="L623" s="2371">
        <f t="shared" ref="L623:AW623" si="301">IF(L14&gt;L217,(100%-L217/L14*100%),IF(L14&lt;L217,(L14/L217*100%-100%),0))</f>
        <v>0</v>
      </c>
      <c r="M623" s="2371">
        <f t="shared" si="301"/>
        <v>0</v>
      </c>
      <c r="N623" s="2371">
        <f t="shared" si="301"/>
        <v>0</v>
      </c>
      <c r="O623" s="2371">
        <f t="shared" si="301"/>
        <v>0</v>
      </c>
      <c r="P623" s="2371">
        <f t="shared" si="301"/>
        <v>0</v>
      </c>
      <c r="Q623" s="2371">
        <f t="shared" si="301"/>
        <v>0</v>
      </c>
      <c r="R623" s="2371">
        <f t="shared" si="301"/>
        <v>0</v>
      </c>
      <c r="S623" s="2371">
        <f t="shared" si="301"/>
        <v>0</v>
      </c>
      <c r="T623" s="2371">
        <f t="shared" si="301"/>
        <v>0</v>
      </c>
      <c r="U623" s="2371">
        <f t="shared" si="301"/>
        <v>0</v>
      </c>
      <c r="V623" s="2371">
        <f t="shared" si="301"/>
        <v>0</v>
      </c>
      <c r="W623" s="2371">
        <f t="shared" si="301"/>
        <v>0</v>
      </c>
      <c r="X623" s="2371">
        <f t="shared" si="301"/>
        <v>0</v>
      </c>
      <c r="Y623" s="2371">
        <f t="shared" si="301"/>
        <v>0</v>
      </c>
      <c r="Z623" s="2371">
        <f t="shared" si="301"/>
        <v>0</v>
      </c>
      <c r="AA623" s="2371">
        <f t="shared" si="301"/>
        <v>0</v>
      </c>
      <c r="AB623" s="2371">
        <f t="shared" si="301"/>
        <v>0</v>
      </c>
      <c r="AC623" s="2371">
        <f t="shared" si="301"/>
        <v>0</v>
      </c>
      <c r="AD623" s="2371">
        <f t="shared" si="301"/>
        <v>0</v>
      </c>
      <c r="AE623" s="2371">
        <f t="shared" si="301"/>
        <v>0</v>
      </c>
      <c r="AF623" s="2372">
        <f t="shared" si="301"/>
        <v>0</v>
      </c>
      <c r="AG623" s="2372">
        <f t="shared" si="301"/>
        <v>0</v>
      </c>
      <c r="AH623" s="2371">
        <f t="shared" si="301"/>
        <v>0</v>
      </c>
      <c r="AI623" s="2371">
        <f t="shared" si="301"/>
        <v>0</v>
      </c>
      <c r="AJ623" s="2371">
        <f t="shared" si="301"/>
        <v>0</v>
      </c>
      <c r="AK623" s="2371">
        <f t="shared" si="301"/>
        <v>0</v>
      </c>
      <c r="AL623" s="2371">
        <f t="shared" si="301"/>
        <v>0</v>
      </c>
      <c r="AM623" s="2371">
        <f t="shared" si="301"/>
        <v>0</v>
      </c>
      <c r="AN623" s="2371">
        <f t="shared" si="301"/>
        <v>0</v>
      </c>
      <c r="AO623" s="2371">
        <f t="shared" si="301"/>
        <v>0</v>
      </c>
      <c r="AP623" s="2371">
        <f t="shared" si="301"/>
        <v>0</v>
      </c>
      <c r="AQ623" s="2371">
        <f t="shared" si="301"/>
        <v>0</v>
      </c>
      <c r="AR623" s="2371">
        <f t="shared" si="301"/>
        <v>0</v>
      </c>
      <c r="AS623" s="2371">
        <f t="shared" si="301"/>
        <v>0</v>
      </c>
      <c r="AT623" s="2371">
        <f t="shared" si="301"/>
        <v>0</v>
      </c>
      <c r="AU623" s="2371">
        <f t="shared" si="301"/>
        <v>0</v>
      </c>
      <c r="AV623" s="2371">
        <f t="shared" si="301"/>
        <v>0</v>
      </c>
      <c r="AW623" s="2371">
        <f t="shared" si="301"/>
        <v>0</v>
      </c>
    </row>
    <row r="624" spans="1:53" ht="19.5" hidden="1" thickBot="1">
      <c r="A624" s="351" t="s">
        <v>356</v>
      </c>
      <c r="B624" s="371" t="s">
        <v>350</v>
      </c>
      <c r="C624" s="1234">
        <f t="shared" si="294"/>
        <v>0</v>
      </c>
      <c r="D624" s="1237">
        <f t="shared" si="294"/>
        <v>0</v>
      </c>
      <c r="E624" s="1237">
        <f t="shared" si="294"/>
        <v>0</v>
      </c>
      <c r="F624" s="1246"/>
      <c r="G624" s="1246"/>
      <c r="H624" s="1246"/>
      <c r="I624" s="1247"/>
      <c r="J624" s="1246"/>
      <c r="K624" s="1246"/>
      <c r="L624" s="2371">
        <f t="shared" ref="L624:AW624" si="302">IF(L15&gt;L218,(100%-L218/L15*100%),IF(L15&lt;L218,(L15/L218*100%-100%),0))</f>
        <v>0</v>
      </c>
      <c r="M624" s="2371">
        <f t="shared" si="302"/>
        <v>0</v>
      </c>
      <c r="N624" s="2371">
        <f t="shared" si="302"/>
        <v>0</v>
      </c>
      <c r="O624" s="2371">
        <f t="shared" si="302"/>
        <v>0</v>
      </c>
      <c r="P624" s="2371">
        <f t="shared" si="302"/>
        <v>0</v>
      </c>
      <c r="Q624" s="2371">
        <f t="shared" si="302"/>
        <v>0</v>
      </c>
      <c r="R624" s="2371">
        <f t="shared" si="302"/>
        <v>0</v>
      </c>
      <c r="S624" s="2371">
        <f t="shared" si="302"/>
        <v>0</v>
      </c>
      <c r="T624" s="2371">
        <f t="shared" si="302"/>
        <v>0</v>
      </c>
      <c r="U624" s="2371">
        <f t="shared" si="302"/>
        <v>0</v>
      </c>
      <c r="V624" s="2371">
        <f t="shared" si="302"/>
        <v>0</v>
      </c>
      <c r="W624" s="2371">
        <f t="shared" si="302"/>
        <v>0</v>
      </c>
      <c r="X624" s="2371">
        <f t="shared" si="302"/>
        <v>0</v>
      </c>
      <c r="Y624" s="2371">
        <f t="shared" si="302"/>
        <v>0</v>
      </c>
      <c r="Z624" s="2371">
        <f t="shared" si="302"/>
        <v>0</v>
      </c>
      <c r="AA624" s="2371">
        <f t="shared" si="302"/>
        <v>0</v>
      </c>
      <c r="AB624" s="2371">
        <f t="shared" si="302"/>
        <v>0</v>
      </c>
      <c r="AC624" s="2371">
        <f t="shared" si="302"/>
        <v>0</v>
      </c>
      <c r="AD624" s="2371">
        <f t="shared" si="302"/>
        <v>0</v>
      </c>
      <c r="AE624" s="2371">
        <f t="shared" si="302"/>
        <v>0</v>
      </c>
      <c r="AF624" s="2372">
        <f t="shared" si="302"/>
        <v>0</v>
      </c>
      <c r="AG624" s="2372">
        <f t="shared" si="302"/>
        <v>0</v>
      </c>
      <c r="AH624" s="2371">
        <f t="shared" si="302"/>
        <v>0</v>
      </c>
      <c r="AI624" s="2371">
        <f t="shared" si="302"/>
        <v>0</v>
      </c>
      <c r="AJ624" s="2371">
        <f t="shared" si="302"/>
        <v>0</v>
      </c>
      <c r="AK624" s="2371">
        <f t="shared" si="302"/>
        <v>0</v>
      </c>
      <c r="AL624" s="2371">
        <f t="shared" si="302"/>
        <v>0</v>
      </c>
      <c r="AM624" s="2371">
        <f t="shared" si="302"/>
        <v>0</v>
      </c>
      <c r="AN624" s="2371">
        <f t="shared" si="302"/>
        <v>0</v>
      </c>
      <c r="AO624" s="2371">
        <f t="shared" si="302"/>
        <v>0</v>
      </c>
      <c r="AP624" s="2371">
        <f t="shared" si="302"/>
        <v>0</v>
      </c>
      <c r="AQ624" s="2371">
        <f t="shared" si="302"/>
        <v>0</v>
      </c>
      <c r="AR624" s="2371">
        <f t="shared" si="302"/>
        <v>0</v>
      </c>
      <c r="AS624" s="2371">
        <f t="shared" si="302"/>
        <v>0</v>
      </c>
      <c r="AT624" s="2371">
        <f t="shared" si="302"/>
        <v>0</v>
      </c>
      <c r="AU624" s="2371">
        <f t="shared" si="302"/>
        <v>0</v>
      </c>
      <c r="AV624" s="2371">
        <f t="shared" si="302"/>
        <v>0</v>
      </c>
      <c r="AW624" s="2371">
        <f t="shared" si="302"/>
        <v>0</v>
      </c>
    </row>
    <row r="625" spans="1:49" ht="19.5" hidden="1" thickBot="1">
      <c r="A625" s="337" t="s">
        <v>357</v>
      </c>
      <c r="B625" s="371" t="s">
        <v>358</v>
      </c>
      <c r="C625" s="1234">
        <f t="shared" si="294"/>
        <v>0.5801932367149758</v>
      </c>
      <c r="D625" s="1237">
        <f t="shared" si="294"/>
        <v>0.81985294117647056</v>
      </c>
      <c r="E625" s="1237">
        <f t="shared" si="294"/>
        <v>0.12112676056338023</v>
      </c>
      <c r="F625" s="1246"/>
      <c r="G625" s="1246"/>
      <c r="H625" s="1246"/>
      <c r="I625" s="1247"/>
      <c r="J625" s="1246"/>
      <c r="K625" s="1246"/>
      <c r="L625" s="2371">
        <f t="shared" ref="L625:AW625" si="303">IF(L16&gt;L219,(100%-L219/L16*100%),IF(L16&lt;L219,(L16/L219*100%-100%),0))</f>
        <v>0</v>
      </c>
      <c r="M625" s="2372">
        <f t="shared" si="303"/>
        <v>0</v>
      </c>
      <c r="N625" s="2371">
        <f t="shared" si="303"/>
        <v>0</v>
      </c>
      <c r="O625" s="2371">
        <f t="shared" si="303"/>
        <v>1</v>
      </c>
      <c r="P625" s="2371">
        <f t="shared" si="303"/>
        <v>0</v>
      </c>
      <c r="Q625" s="2371">
        <f t="shared" si="303"/>
        <v>1</v>
      </c>
      <c r="R625" s="2371">
        <f t="shared" si="303"/>
        <v>-1</v>
      </c>
      <c r="S625" s="2371">
        <f t="shared" si="303"/>
        <v>-1</v>
      </c>
      <c r="T625" s="2371">
        <f t="shared" si="303"/>
        <v>0</v>
      </c>
      <c r="U625" s="2371">
        <f t="shared" si="303"/>
        <v>1</v>
      </c>
      <c r="V625" s="2371">
        <f t="shared" si="303"/>
        <v>0</v>
      </c>
      <c r="W625" s="2371">
        <f t="shared" si="303"/>
        <v>0</v>
      </c>
      <c r="X625" s="2371">
        <f t="shared" si="303"/>
        <v>0</v>
      </c>
      <c r="Y625" s="2371">
        <f t="shared" si="303"/>
        <v>0</v>
      </c>
      <c r="Z625" s="2371">
        <f t="shared" si="303"/>
        <v>0</v>
      </c>
      <c r="AA625" s="2371">
        <f t="shared" si="303"/>
        <v>0</v>
      </c>
      <c r="AB625" s="2371">
        <f t="shared" si="303"/>
        <v>0.8666666666666667</v>
      </c>
      <c r="AC625" s="2371">
        <f t="shared" si="303"/>
        <v>0</v>
      </c>
      <c r="AD625" s="2371">
        <f t="shared" si="303"/>
        <v>0</v>
      </c>
      <c r="AE625" s="2371">
        <f t="shared" si="303"/>
        <v>1</v>
      </c>
      <c r="AF625" s="2372">
        <f t="shared" si="303"/>
        <v>0</v>
      </c>
      <c r="AG625" s="2372">
        <f t="shared" si="303"/>
        <v>1</v>
      </c>
      <c r="AH625" s="2372">
        <f t="shared" si="303"/>
        <v>0</v>
      </c>
      <c r="AI625" s="2371">
        <f t="shared" si="303"/>
        <v>0</v>
      </c>
      <c r="AJ625" s="2371">
        <f t="shared" si="303"/>
        <v>0</v>
      </c>
      <c r="AK625" s="2371">
        <f t="shared" si="303"/>
        <v>-1</v>
      </c>
      <c r="AL625" s="2371">
        <f t="shared" si="303"/>
        <v>1</v>
      </c>
      <c r="AM625" s="2371">
        <f t="shared" si="303"/>
        <v>0.8</v>
      </c>
      <c r="AN625" s="2371">
        <f t="shared" si="303"/>
        <v>0</v>
      </c>
      <c r="AO625" s="2371">
        <f t="shared" si="303"/>
        <v>0</v>
      </c>
      <c r="AP625" s="2371">
        <f t="shared" si="303"/>
        <v>0</v>
      </c>
      <c r="AQ625" s="2371">
        <f t="shared" si="303"/>
        <v>-1</v>
      </c>
      <c r="AR625" s="2371">
        <f t="shared" si="303"/>
        <v>0</v>
      </c>
      <c r="AS625" s="2371">
        <f t="shared" si="303"/>
        <v>0</v>
      </c>
      <c r="AT625" s="2371">
        <f t="shared" si="303"/>
        <v>0.93500000000000005</v>
      </c>
      <c r="AU625" s="2371">
        <f t="shared" si="303"/>
        <v>0</v>
      </c>
      <c r="AV625" s="2371">
        <f t="shared" si="303"/>
        <v>1</v>
      </c>
      <c r="AW625" s="2371">
        <f t="shared" si="303"/>
        <v>0</v>
      </c>
    </row>
    <row r="626" spans="1:49" ht="19.5" hidden="1" thickBot="1">
      <c r="A626" s="379" t="s">
        <v>359</v>
      </c>
      <c r="B626" s="380" t="s">
        <v>360</v>
      </c>
      <c r="C626" s="1234">
        <f t="shared" si="294"/>
        <v>0</v>
      </c>
      <c r="D626" s="1238">
        <f t="shared" si="294"/>
        <v>0</v>
      </c>
      <c r="E626" s="1238">
        <f t="shared" si="294"/>
        <v>0</v>
      </c>
      <c r="F626" s="1246"/>
      <c r="G626" s="1246"/>
      <c r="H626" s="1246"/>
      <c r="I626" s="1245"/>
      <c r="J626" s="1246"/>
      <c r="K626" s="1246"/>
      <c r="L626" s="2374">
        <f t="shared" ref="L626:AW626" si="304">IF(L17&gt;L220,(100%-L220/L17*100%),IF(L17&lt;L220,(L17/L220*100%-100%),0))</f>
        <v>0</v>
      </c>
      <c r="M626" s="2374">
        <f t="shared" si="304"/>
        <v>0</v>
      </c>
      <c r="N626" s="2374">
        <f t="shared" si="304"/>
        <v>0</v>
      </c>
      <c r="O626" s="2374">
        <f t="shared" si="304"/>
        <v>0</v>
      </c>
      <c r="P626" s="2374">
        <f t="shared" si="304"/>
        <v>0</v>
      </c>
      <c r="Q626" s="2374">
        <f t="shared" si="304"/>
        <v>0</v>
      </c>
      <c r="R626" s="2374">
        <f t="shared" si="304"/>
        <v>0</v>
      </c>
      <c r="S626" s="2374">
        <f t="shared" si="304"/>
        <v>0</v>
      </c>
      <c r="T626" s="2374">
        <f t="shared" si="304"/>
        <v>0</v>
      </c>
      <c r="U626" s="2374">
        <f t="shared" si="304"/>
        <v>0</v>
      </c>
      <c r="V626" s="2374">
        <f t="shared" si="304"/>
        <v>0</v>
      </c>
      <c r="W626" s="2374">
        <f t="shared" si="304"/>
        <v>0</v>
      </c>
      <c r="X626" s="2374">
        <f t="shared" si="304"/>
        <v>0</v>
      </c>
      <c r="Y626" s="2374">
        <f t="shared" si="304"/>
        <v>0</v>
      </c>
      <c r="Z626" s="2374">
        <f t="shared" si="304"/>
        <v>0</v>
      </c>
      <c r="AA626" s="2374">
        <f t="shared" si="304"/>
        <v>0</v>
      </c>
      <c r="AB626" s="2374">
        <f t="shared" si="304"/>
        <v>0</v>
      </c>
      <c r="AC626" s="2374">
        <f t="shared" si="304"/>
        <v>0</v>
      </c>
      <c r="AD626" s="2374">
        <f t="shared" si="304"/>
        <v>0</v>
      </c>
      <c r="AE626" s="2374">
        <f t="shared" si="304"/>
        <v>0</v>
      </c>
      <c r="AF626" s="2374">
        <f t="shared" si="304"/>
        <v>0</v>
      </c>
      <c r="AG626" s="2374">
        <f t="shared" si="304"/>
        <v>0</v>
      </c>
      <c r="AH626" s="2374">
        <f t="shared" si="304"/>
        <v>0</v>
      </c>
      <c r="AI626" s="2374">
        <f t="shared" si="304"/>
        <v>0</v>
      </c>
      <c r="AJ626" s="2374">
        <f t="shared" si="304"/>
        <v>0</v>
      </c>
      <c r="AK626" s="2374">
        <f t="shared" si="304"/>
        <v>0</v>
      </c>
      <c r="AL626" s="2374">
        <f t="shared" si="304"/>
        <v>0</v>
      </c>
      <c r="AM626" s="2374">
        <f t="shared" si="304"/>
        <v>0</v>
      </c>
      <c r="AN626" s="2374">
        <f t="shared" si="304"/>
        <v>0</v>
      </c>
      <c r="AO626" s="2374">
        <f t="shared" si="304"/>
        <v>0</v>
      </c>
      <c r="AP626" s="2374">
        <f t="shared" si="304"/>
        <v>0</v>
      </c>
      <c r="AQ626" s="2374">
        <f t="shared" si="304"/>
        <v>0</v>
      </c>
      <c r="AR626" s="2374">
        <f t="shared" si="304"/>
        <v>0</v>
      </c>
      <c r="AS626" s="2374">
        <f t="shared" si="304"/>
        <v>0</v>
      </c>
      <c r="AT626" s="2374">
        <f t="shared" si="304"/>
        <v>0</v>
      </c>
      <c r="AU626" s="2374">
        <f t="shared" si="304"/>
        <v>0</v>
      </c>
      <c r="AV626" s="2374">
        <f t="shared" si="304"/>
        <v>0</v>
      </c>
      <c r="AW626" s="2374">
        <f t="shared" si="304"/>
        <v>0</v>
      </c>
    </row>
    <row r="627" spans="1:49" ht="19.5" hidden="1" thickBot="1">
      <c r="A627" s="340"/>
      <c r="B627" s="383" t="s">
        <v>361</v>
      </c>
      <c r="C627" s="1234">
        <f t="shared" si="294"/>
        <v>0</v>
      </c>
      <c r="D627" s="1235">
        <f t="shared" si="294"/>
        <v>0</v>
      </c>
      <c r="E627" s="1235">
        <f t="shared" si="294"/>
        <v>0</v>
      </c>
      <c r="F627" s="1246"/>
      <c r="G627" s="1246"/>
      <c r="H627" s="1246"/>
      <c r="I627" s="1246"/>
      <c r="J627" s="1247"/>
      <c r="K627" s="1247"/>
      <c r="L627" s="2375">
        <f t="shared" ref="L627:AW627" si="305">IF(L18&gt;L221,(100%-L221/L18*100%),IF(L18&lt;L221,(L18/L221*100%-100%),0))</f>
        <v>0</v>
      </c>
      <c r="M627" s="2376">
        <f t="shared" si="305"/>
        <v>0</v>
      </c>
      <c r="N627" s="2375">
        <f t="shared" si="305"/>
        <v>0</v>
      </c>
      <c r="O627" s="2376">
        <f t="shared" si="305"/>
        <v>0</v>
      </c>
      <c r="P627" s="2375">
        <f t="shared" si="305"/>
        <v>0</v>
      </c>
      <c r="Q627" s="2376">
        <f t="shared" si="305"/>
        <v>0</v>
      </c>
      <c r="R627" s="2375">
        <f t="shared" si="305"/>
        <v>0</v>
      </c>
      <c r="S627" s="2375">
        <f t="shared" si="305"/>
        <v>0</v>
      </c>
      <c r="T627" s="2375">
        <f t="shared" si="305"/>
        <v>0</v>
      </c>
      <c r="U627" s="2376">
        <f t="shared" si="305"/>
        <v>0</v>
      </c>
      <c r="V627" s="2375">
        <f t="shared" si="305"/>
        <v>0</v>
      </c>
      <c r="W627" s="2376">
        <f t="shared" si="305"/>
        <v>0</v>
      </c>
      <c r="X627" s="2375">
        <f t="shared" si="305"/>
        <v>0</v>
      </c>
      <c r="Y627" s="2376">
        <f t="shared" si="305"/>
        <v>0</v>
      </c>
      <c r="Z627" s="2375">
        <f t="shared" si="305"/>
        <v>0</v>
      </c>
      <c r="AA627" s="2376">
        <f t="shared" si="305"/>
        <v>0</v>
      </c>
      <c r="AB627" s="2375">
        <f t="shared" si="305"/>
        <v>0</v>
      </c>
      <c r="AC627" s="2376">
        <f t="shared" si="305"/>
        <v>0</v>
      </c>
      <c r="AD627" s="2375">
        <f t="shared" si="305"/>
        <v>0</v>
      </c>
      <c r="AE627" s="2376">
        <f t="shared" si="305"/>
        <v>0</v>
      </c>
      <c r="AF627" s="2375">
        <f t="shared" si="305"/>
        <v>0</v>
      </c>
      <c r="AG627" s="2376">
        <f t="shared" si="305"/>
        <v>0</v>
      </c>
      <c r="AH627" s="2375">
        <f t="shared" si="305"/>
        <v>0</v>
      </c>
      <c r="AI627" s="2376">
        <f t="shared" si="305"/>
        <v>0</v>
      </c>
      <c r="AJ627" s="2375">
        <f t="shared" si="305"/>
        <v>0</v>
      </c>
      <c r="AK627" s="2375">
        <f t="shared" si="305"/>
        <v>0</v>
      </c>
      <c r="AL627" s="2375">
        <f t="shared" si="305"/>
        <v>0</v>
      </c>
      <c r="AM627" s="2376">
        <f t="shared" si="305"/>
        <v>0</v>
      </c>
      <c r="AN627" s="2375">
        <f t="shared" si="305"/>
        <v>0</v>
      </c>
      <c r="AO627" s="2376">
        <f t="shared" si="305"/>
        <v>0</v>
      </c>
      <c r="AP627" s="2375">
        <f t="shared" si="305"/>
        <v>0</v>
      </c>
      <c r="AQ627" s="2376">
        <f t="shared" si="305"/>
        <v>0</v>
      </c>
      <c r="AR627" s="2375">
        <f t="shared" si="305"/>
        <v>0</v>
      </c>
      <c r="AS627" s="2376">
        <f t="shared" si="305"/>
        <v>0</v>
      </c>
      <c r="AT627" s="2375">
        <f t="shared" si="305"/>
        <v>0</v>
      </c>
      <c r="AU627" s="2376">
        <f t="shared" si="305"/>
        <v>0</v>
      </c>
      <c r="AV627" s="2375">
        <f t="shared" si="305"/>
        <v>0</v>
      </c>
      <c r="AW627" s="2376">
        <f t="shared" si="305"/>
        <v>0</v>
      </c>
    </row>
    <row r="628" spans="1:49" ht="19.5" hidden="1" thickBot="1">
      <c r="A628" s="335" t="s">
        <v>362</v>
      </c>
      <c r="B628" s="387" t="s">
        <v>363</v>
      </c>
      <c r="C628" s="1234">
        <f t="shared" si="294"/>
        <v>0</v>
      </c>
      <c r="D628" s="1239">
        <f t="shared" si="294"/>
        <v>0</v>
      </c>
      <c r="E628" s="1239">
        <f t="shared" si="294"/>
        <v>0</v>
      </c>
      <c r="F628" s="1246"/>
      <c r="G628" s="1246"/>
      <c r="H628" s="1246"/>
      <c r="I628" s="1246"/>
      <c r="J628" s="1246"/>
      <c r="K628" s="1246"/>
      <c r="L628" s="2377">
        <f t="shared" ref="L628:AW628" si="306">IF(L19&gt;L222,(100%-L222/L19*100%),IF(L19&lt;L222,(L19/L222*100%-100%),0))</f>
        <v>0</v>
      </c>
      <c r="M628" s="2378">
        <f t="shared" si="306"/>
        <v>0</v>
      </c>
      <c r="N628" s="2377">
        <f t="shared" si="306"/>
        <v>0</v>
      </c>
      <c r="O628" s="2378">
        <f t="shared" si="306"/>
        <v>0</v>
      </c>
      <c r="P628" s="2377">
        <f t="shared" si="306"/>
        <v>0</v>
      </c>
      <c r="Q628" s="2378">
        <f t="shared" si="306"/>
        <v>0</v>
      </c>
      <c r="R628" s="2377">
        <f t="shared" si="306"/>
        <v>0</v>
      </c>
      <c r="S628" s="2377">
        <f t="shared" si="306"/>
        <v>0</v>
      </c>
      <c r="T628" s="2377">
        <f t="shared" si="306"/>
        <v>0</v>
      </c>
      <c r="U628" s="2378">
        <f t="shared" si="306"/>
        <v>0</v>
      </c>
      <c r="V628" s="2377">
        <f t="shared" si="306"/>
        <v>0</v>
      </c>
      <c r="W628" s="2378">
        <f t="shared" si="306"/>
        <v>0</v>
      </c>
      <c r="X628" s="2377">
        <f t="shared" si="306"/>
        <v>0</v>
      </c>
      <c r="Y628" s="2378">
        <f t="shared" si="306"/>
        <v>0</v>
      </c>
      <c r="Z628" s="2377">
        <f t="shared" si="306"/>
        <v>0</v>
      </c>
      <c r="AA628" s="2378">
        <f t="shared" si="306"/>
        <v>0</v>
      </c>
      <c r="AB628" s="2377">
        <f t="shared" si="306"/>
        <v>0</v>
      </c>
      <c r="AC628" s="2378">
        <f t="shared" si="306"/>
        <v>0</v>
      </c>
      <c r="AD628" s="2377">
        <f t="shared" si="306"/>
        <v>0</v>
      </c>
      <c r="AE628" s="2378">
        <f t="shared" si="306"/>
        <v>0</v>
      </c>
      <c r="AF628" s="2377">
        <f t="shared" si="306"/>
        <v>0</v>
      </c>
      <c r="AG628" s="2378">
        <f t="shared" si="306"/>
        <v>0</v>
      </c>
      <c r="AH628" s="2377">
        <f t="shared" si="306"/>
        <v>0</v>
      </c>
      <c r="AI628" s="2378">
        <f t="shared" si="306"/>
        <v>0</v>
      </c>
      <c r="AJ628" s="2377">
        <f t="shared" si="306"/>
        <v>0</v>
      </c>
      <c r="AK628" s="2377">
        <f t="shared" si="306"/>
        <v>0</v>
      </c>
      <c r="AL628" s="2377">
        <f t="shared" si="306"/>
        <v>0</v>
      </c>
      <c r="AM628" s="2378">
        <f t="shared" si="306"/>
        <v>0</v>
      </c>
      <c r="AN628" s="2377">
        <f t="shared" si="306"/>
        <v>0</v>
      </c>
      <c r="AO628" s="2378">
        <f t="shared" si="306"/>
        <v>0</v>
      </c>
      <c r="AP628" s="2377">
        <f t="shared" si="306"/>
        <v>0</v>
      </c>
      <c r="AQ628" s="2378">
        <f t="shared" si="306"/>
        <v>0</v>
      </c>
      <c r="AR628" s="2377">
        <f t="shared" si="306"/>
        <v>0</v>
      </c>
      <c r="AS628" s="2378">
        <f t="shared" si="306"/>
        <v>0</v>
      </c>
      <c r="AT628" s="2377">
        <f t="shared" si="306"/>
        <v>0</v>
      </c>
      <c r="AU628" s="2378">
        <f t="shared" si="306"/>
        <v>0</v>
      </c>
      <c r="AV628" s="2377">
        <f t="shared" si="306"/>
        <v>0</v>
      </c>
      <c r="AW628" s="2378">
        <f t="shared" si="306"/>
        <v>0</v>
      </c>
    </row>
    <row r="629" spans="1:49" ht="19.5" hidden="1" thickBot="1">
      <c r="A629" s="335" t="s">
        <v>364</v>
      </c>
      <c r="B629" s="387" t="s">
        <v>365</v>
      </c>
      <c r="C629" s="1234">
        <f t="shared" si="294"/>
        <v>0</v>
      </c>
      <c r="D629" s="1239">
        <f t="shared" si="294"/>
        <v>0</v>
      </c>
      <c r="E629" s="1239">
        <f t="shared" si="294"/>
        <v>0</v>
      </c>
      <c r="F629" s="1246"/>
      <c r="G629" s="1246"/>
      <c r="H629" s="1246"/>
      <c r="I629" s="1246"/>
      <c r="J629" s="1246"/>
      <c r="K629" s="1246"/>
      <c r="L629" s="2377">
        <f t="shared" ref="L629:AW629" si="307">IF(L20&gt;L223,(100%-L223/L20*100%),IF(L20&lt;L223,(L20/L223*100%-100%),0))</f>
        <v>0</v>
      </c>
      <c r="M629" s="2378">
        <f t="shared" si="307"/>
        <v>0</v>
      </c>
      <c r="N629" s="2377">
        <f t="shared" si="307"/>
        <v>0</v>
      </c>
      <c r="O629" s="2378">
        <f t="shared" si="307"/>
        <v>0</v>
      </c>
      <c r="P629" s="2377">
        <f t="shared" si="307"/>
        <v>0</v>
      </c>
      <c r="Q629" s="2378">
        <f t="shared" si="307"/>
        <v>0</v>
      </c>
      <c r="R629" s="2377">
        <f t="shared" si="307"/>
        <v>0</v>
      </c>
      <c r="S629" s="2377">
        <f t="shared" si="307"/>
        <v>0</v>
      </c>
      <c r="T629" s="2377">
        <f t="shared" si="307"/>
        <v>0</v>
      </c>
      <c r="U629" s="2378">
        <f t="shared" si="307"/>
        <v>0</v>
      </c>
      <c r="V629" s="2377">
        <f t="shared" si="307"/>
        <v>0</v>
      </c>
      <c r="W629" s="2378">
        <f t="shared" si="307"/>
        <v>0</v>
      </c>
      <c r="X629" s="2377">
        <f t="shared" si="307"/>
        <v>0</v>
      </c>
      <c r="Y629" s="2378">
        <f t="shared" si="307"/>
        <v>0</v>
      </c>
      <c r="Z629" s="2377">
        <f t="shared" si="307"/>
        <v>0</v>
      </c>
      <c r="AA629" s="2378">
        <f t="shared" si="307"/>
        <v>0</v>
      </c>
      <c r="AB629" s="2377">
        <f t="shared" si="307"/>
        <v>0</v>
      </c>
      <c r="AC629" s="2378">
        <f t="shared" si="307"/>
        <v>0</v>
      </c>
      <c r="AD629" s="2377">
        <f t="shared" si="307"/>
        <v>0</v>
      </c>
      <c r="AE629" s="2378">
        <f t="shared" si="307"/>
        <v>0</v>
      </c>
      <c r="AF629" s="2377">
        <f t="shared" si="307"/>
        <v>0</v>
      </c>
      <c r="AG629" s="2378">
        <f t="shared" si="307"/>
        <v>0</v>
      </c>
      <c r="AH629" s="2377">
        <f t="shared" si="307"/>
        <v>0</v>
      </c>
      <c r="AI629" s="2378">
        <f t="shared" si="307"/>
        <v>0</v>
      </c>
      <c r="AJ629" s="2377">
        <f t="shared" si="307"/>
        <v>0</v>
      </c>
      <c r="AK629" s="2377">
        <f t="shared" si="307"/>
        <v>0</v>
      </c>
      <c r="AL629" s="2377">
        <f t="shared" si="307"/>
        <v>0</v>
      </c>
      <c r="AM629" s="2378">
        <f t="shared" si="307"/>
        <v>0</v>
      </c>
      <c r="AN629" s="2377">
        <f t="shared" si="307"/>
        <v>0</v>
      </c>
      <c r="AO629" s="2378">
        <f t="shared" si="307"/>
        <v>0</v>
      </c>
      <c r="AP629" s="2377">
        <f t="shared" si="307"/>
        <v>0</v>
      </c>
      <c r="AQ629" s="2378">
        <f t="shared" si="307"/>
        <v>0</v>
      </c>
      <c r="AR629" s="2377">
        <f t="shared" si="307"/>
        <v>0</v>
      </c>
      <c r="AS629" s="2378">
        <f t="shared" si="307"/>
        <v>0</v>
      </c>
      <c r="AT629" s="2377">
        <f t="shared" si="307"/>
        <v>0</v>
      </c>
      <c r="AU629" s="2378">
        <f t="shared" si="307"/>
        <v>0</v>
      </c>
      <c r="AV629" s="2377">
        <f t="shared" si="307"/>
        <v>0</v>
      </c>
      <c r="AW629" s="2378">
        <f t="shared" si="307"/>
        <v>0</v>
      </c>
    </row>
    <row r="630" spans="1:49" ht="19.5" hidden="1" thickBot="1">
      <c r="A630" s="335" t="s">
        <v>366</v>
      </c>
      <c r="B630" s="387" t="s">
        <v>367</v>
      </c>
      <c r="C630" s="1234">
        <f t="shared" si="294"/>
        <v>0</v>
      </c>
      <c r="D630" s="1239">
        <f t="shared" si="294"/>
        <v>0</v>
      </c>
      <c r="E630" s="1239">
        <f t="shared" si="294"/>
        <v>0</v>
      </c>
      <c r="F630" s="1246"/>
      <c r="G630" s="1246"/>
      <c r="H630" s="1246"/>
      <c r="I630" s="1246"/>
      <c r="J630" s="1246"/>
      <c r="K630" s="1246"/>
      <c r="L630" s="2377">
        <f t="shared" ref="L630:AW630" si="308">IF(L21&gt;L224,(100%-L224/L21*100%),IF(L21&lt;L224,(L21/L224*100%-100%),0))</f>
        <v>0</v>
      </c>
      <c r="M630" s="2378">
        <f t="shared" si="308"/>
        <v>0</v>
      </c>
      <c r="N630" s="2377">
        <f t="shared" si="308"/>
        <v>0</v>
      </c>
      <c r="O630" s="2378">
        <f t="shared" si="308"/>
        <v>0</v>
      </c>
      <c r="P630" s="2377">
        <f t="shared" si="308"/>
        <v>0</v>
      </c>
      <c r="Q630" s="2378">
        <f t="shared" si="308"/>
        <v>0</v>
      </c>
      <c r="R630" s="2377">
        <f t="shared" si="308"/>
        <v>0</v>
      </c>
      <c r="S630" s="2377">
        <f t="shared" si="308"/>
        <v>0</v>
      </c>
      <c r="T630" s="2377">
        <f t="shared" si="308"/>
        <v>0</v>
      </c>
      <c r="U630" s="2378">
        <f t="shared" si="308"/>
        <v>0</v>
      </c>
      <c r="V630" s="2377">
        <f t="shared" si="308"/>
        <v>0</v>
      </c>
      <c r="W630" s="2378">
        <f t="shared" si="308"/>
        <v>0</v>
      </c>
      <c r="X630" s="2377">
        <f t="shared" si="308"/>
        <v>0</v>
      </c>
      <c r="Y630" s="2378">
        <f t="shared" si="308"/>
        <v>0</v>
      </c>
      <c r="Z630" s="2377">
        <f t="shared" si="308"/>
        <v>0</v>
      </c>
      <c r="AA630" s="2378">
        <f t="shared" si="308"/>
        <v>0</v>
      </c>
      <c r="AB630" s="2377">
        <f t="shared" si="308"/>
        <v>0</v>
      </c>
      <c r="AC630" s="2378">
        <f t="shared" si="308"/>
        <v>0</v>
      </c>
      <c r="AD630" s="2377">
        <f t="shared" si="308"/>
        <v>0</v>
      </c>
      <c r="AE630" s="2378">
        <f t="shared" si="308"/>
        <v>0</v>
      </c>
      <c r="AF630" s="2377">
        <f t="shared" si="308"/>
        <v>0</v>
      </c>
      <c r="AG630" s="2378">
        <f t="shared" si="308"/>
        <v>0</v>
      </c>
      <c r="AH630" s="2377">
        <f t="shared" si="308"/>
        <v>0</v>
      </c>
      <c r="AI630" s="2378">
        <f t="shared" si="308"/>
        <v>0</v>
      </c>
      <c r="AJ630" s="2377">
        <f t="shared" si="308"/>
        <v>0</v>
      </c>
      <c r="AK630" s="2377">
        <f t="shared" si="308"/>
        <v>0</v>
      </c>
      <c r="AL630" s="2377">
        <f t="shared" si="308"/>
        <v>0</v>
      </c>
      <c r="AM630" s="2378">
        <f t="shared" si="308"/>
        <v>0</v>
      </c>
      <c r="AN630" s="2377">
        <f t="shared" si="308"/>
        <v>0</v>
      </c>
      <c r="AO630" s="2378">
        <f t="shared" si="308"/>
        <v>0</v>
      </c>
      <c r="AP630" s="2377">
        <f t="shared" si="308"/>
        <v>0</v>
      </c>
      <c r="AQ630" s="2378">
        <f t="shared" si="308"/>
        <v>0</v>
      </c>
      <c r="AR630" s="2377">
        <f t="shared" si="308"/>
        <v>0</v>
      </c>
      <c r="AS630" s="2378">
        <f t="shared" si="308"/>
        <v>0</v>
      </c>
      <c r="AT630" s="2377">
        <f t="shared" si="308"/>
        <v>0</v>
      </c>
      <c r="AU630" s="2378">
        <f t="shared" si="308"/>
        <v>0</v>
      </c>
      <c r="AV630" s="2377">
        <f t="shared" si="308"/>
        <v>0</v>
      </c>
      <c r="AW630" s="2378">
        <f t="shared" si="308"/>
        <v>0</v>
      </c>
    </row>
    <row r="631" spans="1:49" ht="19.5" hidden="1" thickBot="1">
      <c r="A631" s="335" t="s">
        <v>368</v>
      </c>
      <c r="B631" s="387" t="s">
        <v>369</v>
      </c>
      <c r="C631" s="1234">
        <f t="shared" si="294"/>
        <v>0</v>
      </c>
      <c r="D631" s="1239">
        <f t="shared" si="294"/>
        <v>0</v>
      </c>
      <c r="E631" s="1239">
        <f t="shared" si="294"/>
        <v>0</v>
      </c>
      <c r="F631" s="1246"/>
      <c r="G631" s="1246"/>
      <c r="H631" s="1246"/>
      <c r="I631" s="1246"/>
      <c r="J631" s="1246"/>
      <c r="K631" s="1246"/>
      <c r="L631" s="2377">
        <f t="shared" ref="L631:AW631" si="309">IF(L22&gt;L225,(100%-L225/L22*100%),IF(L22&lt;L225,(L22/L225*100%-100%),0))</f>
        <v>0</v>
      </c>
      <c r="M631" s="2378">
        <f t="shared" si="309"/>
        <v>0</v>
      </c>
      <c r="N631" s="2377">
        <f t="shared" si="309"/>
        <v>0</v>
      </c>
      <c r="O631" s="2378">
        <f t="shared" si="309"/>
        <v>0</v>
      </c>
      <c r="P631" s="2377">
        <f t="shared" si="309"/>
        <v>0</v>
      </c>
      <c r="Q631" s="2378">
        <f t="shared" si="309"/>
        <v>0</v>
      </c>
      <c r="R631" s="2377">
        <f t="shared" si="309"/>
        <v>0</v>
      </c>
      <c r="S631" s="2377">
        <f t="shared" si="309"/>
        <v>0</v>
      </c>
      <c r="T631" s="2377">
        <f t="shared" si="309"/>
        <v>0</v>
      </c>
      <c r="U631" s="2378">
        <f t="shared" si="309"/>
        <v>0</v>
      </c>
      <c r="V631" s="2377">
        <f t="shared" si="309"/>
        <v>0</v>
      </c>
      <c r="W631" s="2378">
        <f t="shared" si="309"/>
        <v>0</v>
      </c>
      <c r="X631" s="2377">
        <f t="shared" si="309"/>
        <v>0</v>
      </c>
      <c r="Y631" s="2378">
        <f t="shared" si="309"/>
        <v>0</v>
      </c>
      <c r="Z631" s="2377">
        <f t="shared" si="309"/>
        <v>0</v>
      </c>
      <c r="AA631" s="2378">
        <f t="shared" si="309"/>
        <v>0</v>
      </c>
      <c r="AB631" s="2377">
        <f t="shared" si="309"/>
        <v>0</v>
      </c>
      <c r="AC631" s="2378">
        <f t="shared" si="309"/>
        <v>0</v>
      </c>
      <c r="AD631" s="2377">
        <f t="shared" si="309"/>
        <v>0</v>
      </c>
      <c r="AE631" s="2378">
        <f t="shared" si="309"/>
        <v>0</v>
      </c>
      <c r="AF631" s="2377">
        <f t="shared" si="309"/>
        <v>0</v>
      </c>
      <c r="AG631" s="2378">
        <f t="shared" si="309"/>
        <v>0</v>
      </c>
      <c r="AH631" s="2377">
        <f t="shared" si="309"/>
        <v>0</v>
      </c>
      <c r="AI631" s="2378">
        <f t="shared" si="309"/>
        <v>0</v>
      </c>
      <c r="AJ631" s="2377">
        <f t="shared" si="309"/>
        <v>0</v>
      </c>
      <c r="AK631" s="2377">
        <f t="shared" si="309"/>
        <v>0</v>
      </c>
      <c r="AL631" s="2377">
        <f t="shared" si="309"/>
        <v>0</v>
      </c>
      <c r="AM631" s="2378">
        <f t="shared" si="309"/>
        <v>0</v>
      </c>
      <c r="AN631" s="2377">
        <f t="shared" si="309"/>
        <v>0</v>
      </c>
      <c r="AO631" s="2378">
        <f t="shared" si="309"/>
        <v>0</v>
      </c>
      <c r="AP631" s="2377">
        <f t="shared" si="309"/>
        <v>0</v>
      </c>
      <c r="AQ631" s="2378">
        <f t="shared" si="309"/>
        <v>0</v>
      </c>
      <c r="AR631" s="2377">
        <f t="shared" si="309"/>
        <v>0</v>
      </c>
      <c r="AS631" s="2378">
        <f t="shared" si="309"/>
        <v>0</v>
      </c>
      <c r="AT631" s="2377">
        <f t="shared" si="309"/>
        <v>0</v>
      </c>
      <c r="AU631" s="2378">
        <f t="shared" si="309"/>
        <v>0</v>
      </c>
      <c r="AV631" s="2377">
        <f t="shared" si="309"/>
        <v>0</v>
      </c>
      <c r="AW631" s="2378">
        <f t="shared" si="309"/>
        <v>0</v>
      </c>
    </row>
    <row r="632" spans="1:49" ht="19.5" hidden="1" thickBot="1">
      <c r="A632" s="335" t="s">
        <v>370</v>
      </c>
      <c r="B632" s="387" t="s">
        <v>371</v>
      </c>
      <c r="C632" s="1234">
        <f t="shared" si="294"/>
        <v>0</v>
      </c>
      <c r="D632" s="1239">
        <f t="shared" si="294"/>
        <v>0</v>
      </c>
      <c r="E632" s="1239">
        <f t="shared" si="294"/>
        <v>0</v>
      </c>
      <c r="F632" s="1246"/>
      <c r="G632" s="1246"/>
      <c r="H632" s="1246"/>
      <c r="I632" s="1246"/>
      <c r="J632" s="1246"/>
      <c r="K632" s="1246"/>
      <c r="L632" s="2377">
        <f t="shared" ref="L632:AW632" si="310">IF(L23&gt;L226,(100%-L226/L23*100%),IF(L23&lt;L226,(L23/L226*100%-100%),0))</f>
        <v>0</v>
      </c>
      <c r="M632" s="2378">
        <f t="shared" si="310"/>
        <v>0</v>
      </c>
      <c r="N632" s="2377">
        <f t="shared" si="310"/>
        <v>0</v>
      </c>
      <c r="O632" s="2378">
        <f t="shared" si="310"/>
        <v>0</v>
      </c>
      <c r="P632" s="2377">
        <f t="shared" si="310"/>
        <v>0</v>
      </c>
      <c r="Q632" s="2378">
        <f t="shared" si="310"/>
        <v>0</v>
      </c>
      <c r="R632" s="2377">
        <f t="shared" si="310"/>
        <v>0</v>
      </c>
      <c r="S632" s="2377">
        <f t="shared" si="310"/>
        <v>0</v>
      </c>
      <c r="T632" s="2377">
        <f t="shared" si="310"/>
        <v>0</v>
      </c>
      <c r="U632" s="2378">
        <f t="shared" si="310"/>
        <v>0</v>
      </c>
      <c r="V632" s="2377">
        <f t="shared" si="310"/>
        <v>0</v>
      </c>
      <c r="W632" s="2378">
        <f t="shared" si="310"/>
        <v>0</v>
      </c>
      <c r="X632" s="2377">
        <f t="shared" si="310"/>
        <v>0</v>
      </c>
      <c r="Y632" s="2378">
        <f t="shared" si="310"/>
        <v>0</v>
      </c>
      <c r="Z632" s="2377">
        <f t="shared" si="310"/>
        <v>0</v>
      </c>
      <c r="AA632" s="2378">
        <f t="shared" si="310"/>
        <v>0</v>
      </c>
      <c r="AB632" s="2377">
        <f t="shared" si="310"/>
        <v>0</v>
      </c>
      <c r="AC632" s="2378">
        <f t="shared" si="310"/>
        <v>0</v>
      </c>
      <c r="AD632" s="2377">
        <f t="shared" si="310"/>
        <v>0</v>
      </c>
      <c r="AE632" s="2378">
        <f t="shared" si="310"/>
        <v>0</v>
      </c>
      <c r="AF632" s="2377">
        <f t="shared" si="310"/>
        <v>0</v>
      </c>
      <c r="AG632" s="2378">
        <f t="shared" si="310"/>
        <v>0</v>
      </c>
      <c r="AH632" s="2377">
        <f t="shared" si="310"/>
        <v>0</v>
      </c>
      <c r="AI632" s="2378">
        <f t="shared" si="310"/>
        <v>0</v>
      </c>
      <c r="AJ632" s="2377">
        <f t="shared" si="310"/>
        <v>0</v>
      </c>
      <c r="AK632" s="2377">
        <f t="shared" si="310"/>
        <v>0</v>
      </c>
      <c r="AL632" s="2377">
        <f t="shared" si="310"/>
        <v>0</v>
      </c>
      <c r="AM632" s="2378">
        <f t="shared" si="310"/>
        <v>0</v>
      </c>
      <c r="AN632" s="2377">
        <f t="shared" si="310"/>
        <v>0</v>
      </c>
      <c r="AO632" s="2378">
        <f t="shared" si="310"/>
        <v>0</v>
      </c>
      <c r="AP632" s="2377">
        <f t="shared" si="310"/>
        <v>0</v>
      </c>
      <c r="AQ632" s="2378">
        <f t="shared" si="310"/>
        <v>0</v>
      </c>
      <c r="AR632" s="2377">
        <f t="shared" si="310"/>
        <v>0</v>
      </c>
      <c r="AS632" s="2378">
        <f t="shared" si="310"/>
        <v>0</v>
      </c>
      <c r="AT632" s="2377">
        <f t="shared" si="310"/>
        <v>0</v>
      </c>
      <c r="AU632" s="2378">
        <f t="shared" si="310"/>
        <v>0</v>
      </c>
      <c r="AV632" s="2377">
        <f t="shared" si="310"/>
        <v>0</v>
      </c>
      <c r="AW632" s="2378">
        <f t="shared" si="310"/>
        <v>0</v>
      </c>
    </row>
    <row r="633" spans="1:49" ht="19.5" hidden="1" thickBot="1">
      <c r="A633" s="335" t="s">
        <v>372</v>
      </c>
      <c r="B633" s="387" t="s">
        <v>373</v>
      </c>
      <c r="C633" s="1234">
        <f t="shared" si="294"/>
        <v>0</v>
      </c>
      <c r="D633" s="1239">
        <f t="shared" si="294"/>
        <v>0</v>
      </c>
      <c r="E633" s="1239">
        <f t="shared" si="294"/>
        <v>0</v>
      </c>
      <c r="F633" s="1246"/>
      <c r="G633" s="1246"/>
      <c r="H633" s="1246"/>
      <c r="I633" s="1246"/>
      <c r="J633" s="1246"/>
      <c r="K633" s="1246"/>
      <c r="L633" s="2379">
        <f t="shared" ref="L633:AW633" si="311">IF(L24&gt;L227,(100%-L227/L24*100%),IF(L24&lt;L227,(L24/L227*100%-100%),0))</f>
        <v>0</v>
      </c>
      <c r="M633" s="2379">
        <f t="shared" si="311"/>
        <v>0</v>
      </c>
      <c r="N633" s="2379">
        <f t="shared" si="311"/>
        <v>0</v>
      </c>
      <c r="O633" s="2379">
        <f t="shared" si="311"/>
        <v>0</v>
      </c>
      <c r="P633" s="2379">
        <f t="shared" si="311"/>
        <v>0</v>
      </c>
      <c r="Q633" s="2379">
        <f t="shared" si="311"/>
        <v>0</v>
      </c>
      <c r="R633" s="2379">
        <f t="shared" si="311"/>
        <v>0</v>
      </c>
      <c r="S633" s="2379">
        <f t="shared" si="311"/>
        <v>0</v>
      </c>
      <c r="T633" s="2379">
        <f t="shared" si="311"/>
        <v>0</v>
      </c>
      <c r="U633" s="2379">
        <f t="shared" si="311"/>
        <v>0</v>
      </c>
      <c r="V633" s="2379">
        <f t="shared" si="311"/>
        <v>0</v>
      </c>
      <c r="W633" s="2379">
        <f t="shared" si="311"/>
        <v>0</v>
      </c>
      <c r="X633" s="2379">
        <f t="shared" si="311"/>
        <v>0</v>
      </c>
      <c r="Y633" s="2379">
        <f t="shared" si="311"/>
        <v>0</v>
      </c>
      <c r="Z633" s="2379">
        <f t="shared" si="311"/>
        <v>0</v>
      </c>
      <c r="AA633" s="2379">
        <f t="shared" si="311"/>
        <v>0</v>
      </c>
      <c r="AB633" s="2379">
        <f t="shared" si="311"/>
        <v>0</v>
      </c>
      <c r="AC633" s="2379">
        <f t="shared" si="311"/>
        <v>0</v>
      </c>
      <c r="AD633" s="2379">
        <f t="shared" si="311"/>
        <v>0</v>
      </c>
      <c r="AE633" s="2379">
        <f t="shared" si="311"/>
        <v>0</v>
      </c>
      <c r="AF633" s="2379">
        <f t="shared" si="311"/>
        <v>0</v>
      </c>
      <c r="AG633" s="2379">
        <f t="shared" si="311"/>
        <v>0</v>
      </c>
      <c r="AH633" s="2379">
        <f t="shared" si="311"/>
        <v>0</v>
      </c>
      <c r="AI633" s="2379">
        <f t="shared" si="311"/>
        <v>0</v>
      </c>
      <c r="AJ633" s="2379">
        <f t="shared" si="311"/>
        <v>0</v>
      </c>
      <c r="AK633" s="2379">
        <f t="shared" si="311"/>
        <v>0</v>
      </c>
      <c r="AL633" s="2379">
        <f t="shared" si="311"/>
        <v>0</v>
      </c>
      <c r="AM633" s="2379">
        <f t="shared" si="311"/>
        <v>0</v>
      </c>
      <c r="AN633" s="2379">
        <f t="shared" si="311"/>
        <v>0</v>
      </c>
      <c r="AO633" s="2379">
        <f t="shared" si="311"/>
        <v>0</v>
      </c>
      <c r="AP633" s="2379">
        <f t="shared" si="311"/>
        <v>0</v>
      </c>
      <c r="AQ633" s="2379">
        <f t="shared" si="311"/>
        <v>0</v>
      </c>
      <c r="AR633" s="2379">
        <f t="shared" si="311"/>
        <v>0</v>
      </c>
      <c r="AS633" s="2379">
        <f t="shared" si="311"/>
        <v>0</v>
      </c>
      <c r="AT633" s="2379">
        <f t="shared" si="311"/>
        <v>0</v>
      </c>
      <c r="AU633" s="2379">
        <f t="shared" si="311"/>
        <v>0</v>
      </c>
      <c r="AV633" s="2379">
        <f t="shared" si="311"/>
        <v>0</v>
      </c>
      <c r="AW633" s="2379">
        <f t="shared" si="311"/>
        <v>0</v>
      </c>
    </row>
    <row r="634" spans="1:49" ht="19.5" hidden="1" thickBot="1">
      <c r="A634" s="335" t="s">
        <v>374</v>
      </c>
      <c r="B634" s="387" t="s">
        <v>375</v>
      </c>
      <c r="C634" s="1234">
        <f t="shared" si="294"/>
        <v>0</v>
      </c>
      <c r="D634" s="1239">
        <f t="shared" si="294"/>
        <v>0</v>
      </c>
      <c r="E634" s="1239">
        <f t="shared" si="294"/>
        <v>0</v>
      </c>
      <c r="F634" s="1246"/>
      <c r="G634" s="1246"/>
      <c r="H634" s="1246"/>
      <c r="I634" s="1246"/>
      <c r="J634" s="1246"/>
      <c r="K634" s="1246"/>
      <c r="L634" s="2379">
        <f t="shared" ref="L634:AW634" si="312">IF(L25&gt;L228,(100%-L228/L25*100%),IF(L25&lt;L228,(L25/L228*100%-100%),0))</f>
        <v>0</v>
      </c>
      <c r="M634" s="2379">
        <f t="shared" si="312"/>
        <v>0</v>
      </c>
      <c r="N634" s="2379">
        <f t="shared" si="312"/>
        <v>0</v>
      </c>
      <c r="O634" s="2379">
        <f t="shared" si="312"/>
        <v>0</v>
      </c>
      <c r="P634" s="2379">
        <f t="shared" si="312"/>
        <v>0</v>
      </c>
      <c r="Q634" s="2379">
        <f t="shared" si="312"/>
        <v>0</v>
      </c>
      <c r="R634" s="2379">
        <f t="shared" si="312"/>
        <v>0</v>
      </c>
      <c r="S634" s="2379">
        <f t="shared" si="312"/>
        <v>0</v>
      </c>
      <c r="T634" s="2379">
        <f t="shared" si="312"/>
        <v>0</v>
      </c>
      <c r="U634" s="2379">
        <f t="shared" si="312"/>
        <v>0</v>
      </c>
      <c r="V634" s="2379">
        <f t="shared" si="312"/>
        <v>0</v>
      </c>
      <c r="W634" s="2379">
        <f t="shared" si="312"/>
        <v>0</v>
      </c>
      <c r="X634" s="2379">
        <f t="shared" si="312"/>
        <v>0</v>
      </c>
      <c r="Y634" s="2379">
        <f t="shared" si="312"/>
        <v>0</v>
      </c>
      <c r="Z634" s="2379">
        <f t="shared" si="312"/>
        <v>0</v>
      </c>
      <c r="AA634" s="2379">
        <f t="shared" si="312"/>
        <v>0</v>
      </c>
      <c r="AB634" s="2379">
        <f t="shared" si="312"/>
        <v>0</v>
      </c>
      <c r="AC634" s="2379">
        <f t="shared" si="312"/>
        <v>0</v>
      </c>
      <c r="AD634" s="2379">
        <f t="shared" si="312"/>
        <v>0</v>
      </c>
      <c r="AE634" s="2379">
        <f t="shared" si="312"/>
        <v>0</v>
      </c>
      <c r="AF634" s="2379">
        <f t="shared" si="312"/>
        <v>0</v>
      </c>
      <c r="AG634" s="2379">
        <f t="shared" si="312"/>
        <v>0</v>
      </c>
      <c r="AH634" s="2379">
        <f t="shared" si="312"/>
        <v>0</v>
      </c>
      <c r="AI634" s="2379">
        <f t="shared" si="312"/>
        <v>0</v>
      </c>
      <c r="AJ634" s="2379">
        <f t="shared" si="312"/>
        <v>0</v>
      </c>
      <c r="AK634" s="2379">
        <f t="shared" si="312"/>
        <v>0</v>
      </c>
      <c r="AL634" s="2379">
        <f t="shared" si="312"/>
        <v>0</v>
      </c>
      <c r="AM634" s="2379">
        <f t="shared" si="312"/>
        <v>0</v>
      </c>
      <c r="AN634" s="2379">
        <f t="shared" si="312"/>
        <v>0</v>
      </c>
      <c r="AO634" s="2379">
        <f t="shared" si="312"/>
        <v>0</v>
      </c>
      <c r="AP634" s="2379">
        <f t="shared" si="312"/>
        <v>0</v>
      </c>
      <c r="AQ634" s="2379">
        <f t="shared" si="312"/>
        <v>0</v>
      </c>
      <c r="AR634" s="2379">
        <f t="shared" si="312"/>
        <v>0</v>
      </c>
      <c r="AS634" s="2379">
        <f t="shared" si="312"/>
        <v>0</v>
      </c>
      <c r="AT634" s="2379">
        <f t="shared" si="312"/>
        <v>0</v>
      </c>
      <c r="AU634" s="2379">
        <f t="shared" si="312"/>
        <v>0</v>
      </c>
      <c r="AV634" s="2379">
        <f t="shared" si="312"/>
        <v>0</v>
      </c>
      <c r="AW634" s="2379">
        <f t="shared" si="312"/>
        <v>0</v>
      </c>
    </row>
    <row r="635" spans="1:49" ht="19.5" hidden="1" thickBot="1">
      <c r="A635" s="337" t="s">
        <v>376</v>
      </c>
      <c r="B635" s="371" t="s">
        <v>377</v>
      </c>
      <c r="C635" s="1234">
        <f t="shared" si="294"/>
        <v>0</v>
      </c>
      <c r="D635" s="1237">
        <f t="shared" si="294"/>
        <v>0</v>
      </c>
      <c r="E635" s="1237">
        <f t="shared" si="294"/>
        <v>0</v>
      </c>
      <c r="F635" s="1246"/>
      <c r="G635" s="1246"/>
      <c r="H635" s="1246"/>
      <c r="I635" s="1247"/>
      <c r="J635" s="1246"/>
      <c r="K635" s="1246"/>
      <c r="L635" s="2371">
        <f t="shared" ref="L635:AW635" si="313">IF(L26&gt;L229,(100%-L229/L26*100%),IF(L26&lt;L229,(L26/L229*100%-100%),0))</f>
        <v>0</v>
      </c>
      <c r="M635" s="2371">
        <f t="shared" si="313"/>
        <v>0</v>
      </c>
      <c r="N635" s="2371">
        <f t="shared" si="313"/>
        <v>0</v>
      </c>
      <c r="O635" s="2371">
        <f t="shared" si="313"/>
        <v>0</v>
      </c>
      <c r="P635" s="2371">
        <f t="shared" si="313"/>
        <v>0</v>
      </c>
      <c r="Q635" s="2371">
        <f t="shared" si="313"/>
        <v>0</v>
      </c>
      <c r="R635" s="2371">
        <f t="shared" si="313"/>
        <v>0</v>
      </c>
      <c r="S635" s="2371">
        <f t="shared" si="313"/>
        <v>0</v>
      </c>
      <c r="T635" s="2371">
        <f t="shared" si="313"/>
        <v>0</v>
      </c>
      <c r="U635" s="2371">
        <f t="shared" si="313"/>
        <v>0</v>
      </c>
      <c r="V635" s="2371">
        <f t="shared" si="313"/>
        <v>0</v>
      </c>
      <c r="W635" s="2371">
        <f t="shared" si="313"/>
        <v>0</v>
      </c>
      <c r="X635" s="2371">
        <f t="shared" si="313"/>
        <v>0</v>
      </c>
      <c r="Y635" s="2371">
        <f t="shared" si="313"/>
        <v>0</v>
      </c>
      <c r="Z635" s="2371">
        <f t="shared" si="313"/>
        <v>0</v>
      </c>
      <c r="AA635" s="2371">
        <f t="shared" si="313"/>
        <v>0</v>
      </c>
      <c r="AB635" s="2371">
        <f t="shared" si="313"/>
        <v>0</v>
      </c>
      <c r="AC635" s="2371">
        <f t="shared" si="313"/>
        <v>0</v>
      </c>
      <c r="AD635" s="2371">
        <f t="shared" si="313"/>
        <v>0</v>
      </c>
      <c r="AE635" s="2371">
        <f t="shared" si="313"/>
        <v>0</v>
      </c>
      <c r="AF635" s="2371">
        <f t="shared" si="313"/>
        <v>0</v>
      </c>
      <c r="AG635" s="2371">
        <f t="shared" si="313"/>
        <v>0</v>
      </c>
      <c r="AH635" s="2371">
        <f t="shared" si="313"/>
        <v>0</v>
      </c>
      <c r="AI635" s="2371">
        <f t="shared" si="313"/>
        <v>0</v>
      </c>
      <c r="AJ635" s="2371">
        <f t="shared" si="313"/>
        <v>0</v>
      </c>
      <c r="AK635" s="2371">
        <f t="shared" si="313"/>
        <v>0</v>
      </c>
      <c r="AL635" s="2371">
        <f t="shared" si="313"/>
        <v>0</v>
      </c>
      <c r="AM635" s="2371">
        <f t="shared" si="313"/>
        <v>0</v>
      </c>
      <c r="AN635" s="2371">
        <f t="shared" si="313"/>
        <v>0</v>
      </c>
      <c r="AO635" s="2371">
        <f t="shared" si="313"/>
        <v>0</v>
      </c>
      <c r="AP635" s="2371">
        <f t="shared" si="313"/>
        <v>0</v>
      </c>
      <c r="AQ635" s="2371">
        <f t="shared" si="313"/>
        <v>0</v>
      </c>
      <c r="AR635" s="2371">
        <f t="shared" si="313"/>
        <v>0</v>
      </c>
      <c r="AS635" s="2371">
        <f t="shared" si="313"/>
        <v>0</v>
      </c>
      <c r="AT635" s="2371">
        <f t="shared" si="313"/>
        <v>0</v>
      </c>
      <c r="AU635" s="2371">
        <f t="shared" si="313"/>
        <v>0</v>
      </c>
      <c r="AV635" s="2371">
        <f t="shared" si="313"/>
        <v>0</v>
      </c>
      <c r="AW635" s="2371">
        <f t="shared" si="313"/>
        <v>0</v>
      </c>
    </row>
    <row r="636" spans="1:49" ht="19.5" hidden="1" thickBot="1">
      <c r="A636" s="337" t="s">
        <v>378</v>
      </c>
      <c r="B636" s="371" t="s">
        <v>379</v>
      </c>
      <c r="C636" s="1234">
        <f t="shared" si="294"/>
        <v>0</v>
      </c>
      <c r="D636" s="1237">
        <f t="shared" si="294"/>
        <v>1</v>
      </c>
      <c r="E636" s="1237">
        <f t="shared" si="294"/>
        <v>-1</v>
      </c>
      <c r="F636" s="1246"/>
      <c r="G636" s="1246"/>
      <c r="H636" s="1246"/>
      <c r="I636" s="1247"/>
      <c r="J636" s="1246"/>
      <c r="K636" s="1246"/>
      <c r="L636" s="2371">
        <f t="shared" ref="L636:AW636" si="314">IF(L27&gt;L230,(100%-L230/L27*100%),IF(L27&lt;L230,(L27/L230*100%-100%),0))</f>
        <v>0</v>
      </c>
      <c r="M636" s="2372">
        <f t="shared" si="314"/>
        <v>-1</v>
      </c>
      <c r="N636" s="2371">
        <f t="shared" si="314"/>
        <v>0</v>
      </c>
      <c r="O636" s="2371">
        <f t="shared" si="314"/>
        <v>0</v>
      </c>
      <c r="P636" s="2371">
        <f t="shared" si="314"/>
        <v>0</v>
      </c>
      <c r="Q636" s="2371">
        <f t="shared" si="314"/>
        <v>0</v>
      </c>
      <c r="R636" s="2371">
        <f t="shared" si="314"/>
        <v>1</v>
      </c>
      <c r="S636" s="2371">
        <f t="shared" si="314"/>
        <v>0</v>
      </c>
      <c r="T636" s="2371">
        <f t="shared" si="314"/>
        <v>0</v>
      </c>
      <c r="U636" s="2371">
        <f t="shared" si="314"/>
        <v>0</v>
      </c>
      <c r="V636" s="2371">
        <f t="shared" si="314"/>
        <v>0</v>
      </c>
      <c r="W636" s="2371">
        <f t="shared" si="314"/>
        <v>0</v>
      </c>
      <c r="X636" s="2371">
        <f t="shared" si="314"/>
        <v>0</v>
      </c>
      <c r="Y636" s="2371">
        <f t="shared" si="314"/>
        <v>0</v>
      </c>
      <c r="Z636" s="2371">
        <f t="shared" si="314"/>
        <v>0</v>
      </c>
      <c r="AA636" s="2371">
        <f t="shared" si="314"/>
        <v>0</v>
      </c>
      <c r="AB636" s="2371">
        <f t="shared" si="314"/>
        <v>0</v>
      </c>
      <c r="AC636" s="2371">
        <f t="shared" si="314"/>
        <v>0</v>
      </c>
      <c r="AD636" s="2371">
        <f t="shared" si="314"/>
        <v>0</v>
      </c>
      <c r="AE636" s="2371">
        <f t="shared" si="314"/>
        <v>0</v>
      </c>
      <c r="AF636" s="2371">
        <f t="shared" si="314"/>
        <v>0</v>
      </c>
      <c r="AG636" s="2371">
        <f t="shared" si="314"/>
        <v>0</v>
      </c>
      <c r="AH636" s="2371">
        <f t="shared" si="314"/>
        <v>0</v>
      </c>
      <c r="AI636" s="2371">
        <f t="shared" si="314"/>
        <v>0</v>
      </c>
      <c r="AJ636" s="2371">
        <f t="shared" si="314"/>
        <v>0</v>
      </c>
      <c r="AK636" s="2371">
        <f t="shared" si="314"/>
        <v>0</v>
      </c>
      <c r="AL636" s="2371">
        <f t="shared" si="314"/>
        <v>0</v>
      </c>
      <c r="AM636" s="2371">
        <f t="shared" si="314"/>
        <v>0</v>
      </c>
      <c r="AN636" s="2371">
        <f t="shared" si="314"/>
        <v>0</v>
      </c>
      <c r="AO636" s="2371">
        <f t="shared" si="314"/>
        <v>0</v>
      </c>
      <c r="AP636" s="2371">
        <f t="shared" si="314"/>
        <v>0</v>
      </c>
      <c r="AQ636" s="2371">
        <f t="shared" si="314"/>
        <v>0</v>
      </c>
      <c r="AR636" s="2371">
        <f t="shared" si="314"/>
        <v>0</v>
      </c>
      <c r="AS636" s="2371">
        <f t="shared" si="314"/>
        <v>0</v>
      </c>
      <c r="AT636" s="2371">
        <f t="shared" si="314"/>
        <v>0</v>
      </c>
      <c r="AU636" s="2371">
        <f t="shared" si="314"/>
        <v>0</v>
      </c>
      <c r="AV636" s="2371">
        <f t="shared" si="314"/>
        <v>0</v>
      </c>
      <c r="AW636" s="2371">
        <f t="shared" si="314"/>
        <v>0</v>
      </c>
    </row>
    <row r="637" spans="1:49" ht="32.25" hidden="1" thickBot="1">
      <c r="A637" s="392">
        <v>2</v>
      </c>
      <c r="B637" s="393" t="s">
        <v>380</v>
      </c>
      <c r="C637" s="1234">
        <f t="shared" ref="C637:E656" si="315">IF(C28&gt;C231,(100%-C231/C28*100%),IF(C28&lt;C231,(C28/C231*100%-100%),0))</f>
        <v>0.33333333333333337</v>
      </c>
      <c r="D637" s="1238">
        <f t="shared" si="315"/>
        <v>-1</v>
      </c>
      <c r="E637" s="1238">
        <f t="shared" si="315"/>
        <v>0.66666666666666674</v>
      </c>
      <c r="F637" s="1246"/>
      <c r="G637" s="1246"/>
      <c r="H637" s="1246"/>
      <c r="I637" s="1245"/>
      <c r="J637" s="1246"/>
      <c r="K637" s="1246"/>
      <c r="L637" s="2380">
        <f t="shared" ref="L637:AW637" si="316">IF(L28&gt;L231,(100%-L231/L28*100%),IF(L28&lt;L231,(L28/L231*100%-100%),0))</f>
        <v>0</v>
      </c>
      <c r="M637" s="2380">
        <f t="shared" si="316"/>
        <v>0</v>
      </c>
      <c r="N637" s="2380">
        <f t="shared" si="316"/>
        <v>-1</v>
      </c>
      <c r="O637" s="2380">
        <f t="shared" si="316"/>
        <v>1</v>
      </c>
      <c r="P637" s="2380">
        <f t="shared" si="316"/>
        <v>0</v>
      </c>
      <c r="Q637" s="2380">
        <f t="shared" si="316"/>
        <v>0</v>
      </c>
      <c r="R637" s="2380">
        <f t="shared" si="316"/>
        <v>0</v>
      </c>
      <c r="S637" s="2380">
        <f t="shared" si="316"/>
        <v>1</v>
      </c>
      <c r="T637" s="2380">
        <f t="shared" si="316"/>
        <v>0</v>
      </c>
      <c r="U637" s="2380">
        <f t="shared" si="316"/>
        <v>0</v>
      </c>
      <c r="V637" s="2380">
        <f t="shared" si="316"/>
        <v>0</v>
      </c>
      <c r="W637" s="2380">
        <f t="shared" si="316"/>
        <v>0</v>
      </c>
      <c r="X637" s="2380">
        <f t="shared" si="316"/>
        <v>0</v>
      </c>
      <c r="Y637" s="2380">
        <f t="shared" si="316"/>
        <v>0</v>
      </c>
      <c r="Z637" s="2380">
        <f t="shared" si="316"/>
        <v>0</v>
      </c>
      <c r="AA637" s="2380">
        <f t="shared" si="316"/>
        <v>0</v>
      </c>
      <c r="AB637" s="2380">
        <f t="shared" si="316"/>
        <v>0</v>
      </c>
      <c r="AC637" s="2380">
        <f t="shared" si="316"/>
        <v>0</v>
      </c>
      <c r="AD637" s="2380">
        <f t="shared" si="316"/>
        <v>0</v>
      </c>
      <c r="AE637" s="2380">
        <f t="shared" si="316"/>
        <v>0</v>
      </c>
      <c r="AF637" s="2380">
        <f t="shared" si="316"/>
        <v>0</v>
      </c>
      <c r="AG637" s="2380">
        <f t="shared" si="316"/>
        <v>0</v>
      </c>
      <c r="AH637" s="2380">
        <f t="shared" si="316"/>
        <v>0</v>
      </c>
      <c r="AI637" s="2380">
        <f t="shared" si="316"/>
        <v>0</v>
      </c>
      <c r="AJ637" s="2380">
        <f t="shared" si="316"/>
        <v>0</v>
      </c>
      <c r="AK637" s="2380">
        <f t="shared" si="316"/>
        <v>0</v>
      </c>
      <c r="AL637" s="2380">
        <f t="shared" si="316"/>
        <v>0</v>
      </c>
      <c r="AM637" s="2380">
        <f t="shared" si="316"/>
        <v>0</v>
      </c>
      <c r="AN637" s="2380">
        <f t="shared" si="316"/>
        <v>0</v>
      </c>
      <c r="AO637" s="2380">
        <f t="shared" si="316"/>
        <v>0</v>
      </c>
      <c r="AP637" s="2380">
        <f t="shared" si="316"/>
        <v>0</v>
      </c>
      <c r="AQ637" s="2380">
        <f t="shared" si="316"/>
        <v>0</v>
      </c>
      <c r="AR637" s="2380">
        <f t="shared" si="316"/>
        <v>0</v>
      </c>
      <c r="AS637" s="2380">
        <f t="shared" si="316"/>
        <v>0</v>
      </c>
      <c r="AT637" s="2380">
        <f t="shared" si="316"/>
        <v>0</v>
      </c>
      <c r="AU637" s="2380">
        <f t="shared" si="316"/>
        <v>-1</v>
      </c>
      <c r="AV637" s="2380">
        <f t="shared" si="316"/>
        <v>0</v>
      </c>
      <c r="AW637" s="2380">
        <f t="shared" si="316"/>
        <v>0</v>
      </c>
    </row>
    <row r="638" spans="1:49" ht="19.5" hidden="1" thickBot="1">
      <c r="A638" s="337" t="s">
        <v>381</v>
      </c>
      <c r="B638" s="371" t="s">
        <v>382</v>
      </c>
      <c r="C638" s="1234">
        <f t="shared" si="315"/>
        <v>0</v>
      </c>
      <c r="D638" s="1237">
        <f t="shared" si="315"/>
        <v>0</v>
      </c>
      <c r="E638" s="1237">
        <f t="shared" si="315"/>
        <v>0</v>
      </c>
      <c r="F638" s="1246"/>
      <c r="G638" s="1246"/>
      <c r="H638" s="1246"/>
      <c r="I638" s="1246"/>
      <c r="J638" s="1246"/>
      <c r="K638" s="1246"/>
      <c r="L638" s="2371">
        <f t="shared" ref="L638:AW638" si="317">IF(L29&gt;L232,(100%-L232/L29*100%),IF(L29&lt;L232,(L29/L232*100%-100%),0))</f>
        <v>0</v>
      </c>
      <c r="M638" s="2371">
        <f t="shared" si="317"/>
        <v>0</v>
      </c>
      <c r="N638" s="2371">
        <f t="shared" si="317"/>
        <v>0</v>
      </c>
      <c r="O638" s="2371">
        <f t="shared" si="317"/>
        <v>0</v>
      </c>
      <c r="P638" s="2371">
        <f t="shared" si="317"/>
        <v>0</v>
      </c>
      <c r="Q638" s="2371">
        <f t="shared" si="317"/>
        <v>0</v>
      </c>
      <c r="R638" s="2371">
        <f t="shared" si="317"/>
        <v>0</v>
      </c>
      <c r="S638" s="2371">
        <f t="shared" si="317"/>
        <v>0</v>
      </c>
      <c r="T638" s="2371">
        <f t="shared" si="317"/>
        <v>0</v>
      </c>
      <c r="U638" s="2371">
        <f t="shared" si="317"/>
        <v>0</v>
      </c>
      <c r="V638" s="2371">
        <f t="shared" si="317"/>
        <v>0</v>
      </c>
      <c r="W638" s="2371">
        <f t="shared" si="317"/>
        <v>0</v>
      </c>
      <c r="X638" s="2371">
        <f t="shared" si="317"/>
        <v>0</v>
      </c>
      <c r="Y638" s="2371">
        <f t="shared" si="317"/>
        <v>0</v>
      </c>
      <c r="Z638" s="2371">
        <f t="shared" si="317"/>
        <v>0</v>
      </c>
      <c r="AA638" s="2371">
        <f t="shared" si="317"/>
        <v>0</v>
      </c>
      <c r="AB638" s="2371">
        <f t="shared" si="317"/>
        <v>0</v>
      </c>
      <c r="AC638" s="2371">
        <f t="shared" si="317"/>
        <v>0</v>
      </c>
      <c r="AD638" s="2371">
        <f t="shared" si="317"/>
        <v>0</v>
      </c>
      <c r="AE638" s="2371">
        <f t="shared" si="317"/>
        <v>0</v>
      </c>
      <c r="AF638" s="2371">
        <f t="shared" si="317"/>
        <v>0</v>
      </c>
      <c r="AG638" s="2371">
        <f t="shared" si="317"/>
        <v>0</v>
      </c>
      <c r="AH638" s="2371">
        <f t="shared" si="317"/>
        <v>0</v>
      </c>
      <c r="AI638" s="2371">
        <f t="shared" si="317"/>
        <v>0</v>
      </c>
      <c r="AJ638" s="2371">
        <f t="shared" si="317"/>
        <v>0</v>
      </c>
      <c r="AK638" s="2371">
        <f t="shared" si="317"/>
        <v>0</v>
      </c>
      <c r="AL638" s="2371">
        <f t="shared" si="317"/>
        <v>0</v>
      </c>
      <c r="AM638" s="2371">
        <f t="shared" si="317"/>
        <v>0</v>
      </c>
      <c r="AN638" s="2371">
        <f t="shared" si="317"/>
        <v>0</v>
      </c>
      <c r="AO638" s="2371">
        <f t="shared" si="317"/>
        <v>0</v>
      </c>
      <c r="AP638" s="2371">
        <f t="shared" si="317"/>
        <v>0</v>
      </c>
      <c r="AQ638" s="2371">
        <f t="shared" si="317"/>
        <v>0</v>
      </c>
      <c r="AR638" s="2371">
        <f t="shared" si="317"/>
        <v>0</v>
      </c>
      <c r="AS638" s="2371">
        <f t="shared" si="317"/>
        <v>0</v>
      </c>
      <c r="AT638" s="2371">
        <f t="shared" si="317"/>
        <v>0</v>
      </c>
      <c r="AU638" s="2371">
        <f t="shared" si="317"/>
        <v>0</v>
      </c>
      <c r="AV638" s="2371">
        <f t="shared" si="317"/>
        <v>0</v>
      </c>
      <c r="AW638" s="2371">
        <f t="shared" si="317"/>
        <v>0</v>
      </c>
    </row>
    <row r="639" spans="1:49" ht="19.5" hidden="1" thickBot="1">
      <c r="A639" s="337" t="s">
        <v>383</v>
      </c>
      <c r="B639" s="371" t="s">
        <v>384</v>
      </c>
      <c r="C639" s="1234">
        <f t="shared" si="315"/>
        <v>0</v>
      </c>
      <c r="D639" s="1237">
        <f t="shared" si="315"/>
        <v>0</v>
      </c>
      <c r="E639" s="1237">
        <f t="shared" si="315"/>
        <v>0</v>
      </c>
      <c r="F639" s="1246"/>
      <c r="G639" s="1246"/>
      <c r="H639" s="1246"/>
      <c r="I639" s="1246"/>
      <c r="J639" s="1246"/>
      <c r="K639" s="1246"/>
      <c r="L639" s="2371">
        <f t="shared" ref="L639:AW639" si="318">IF(L30&gt;L233,(100%-L233/L30*100%),IF(L30&lt;L233,(L30/L233*100%-100%),0))</f>
        <v>0</v>
      </c>
      <c r="M639" s="2371">
        <f t="shared" si="318"/>
        <v>0</v>
      </c>
      <c r="N639" s="2371">
        <f t="shared" si="318"/>
        <v>0</v>
      </c>
      <c r="O639" s="2371">
        <f t="shared" si="318"/>
        <v>0</v>
      </c>
      <c r="P639" s="2371">
        <f t="shared" si="318"/>
        <v>0</v>
      </c>
      <c r="Q639" s="2371">
        <f t="shared" si="318"/>
        <v>0</v>
      </c>
      <c r="R639" s="2371">
        <f t="shared" si="318"/>
        <v>0</v>
      </c>
      <c r="S639" s="2371">
        <f t="shared" si="318"/>
        <v>0</v>
      </c>
      <c r="T639" s="2371">
        <f t="shared" si="318"/>
        <v>0</v>
      </c>
      <c r="U639" s="2371">
        <f t="shared" si="318"/>
        <v>0</v>
      </c>
      <c r="V639" s="2371">
        <f t="shared" si="318"/>
        <v>0</v>
      </c>
      <c r="W639" s="2371">
        <f t="shared" si="318"/>
        <v>0</v>
      </c>
      <c r="X639" s="2371">
        <f t="shared" si="318"/>
        <v>0</v>
      </c>
      <c r="Y639" s="2371">
        <f t="shared" si="318"/>
        <v>0</v>
      </c>
      <c r="Z639" s="2371">
        <f t="shared" si="318"/>
        <v>0</v>
      </c>
      <c r="AA639" s="2371">
        <f t="shared" si="318"/>
        <v>0</v>
      </c>
      <c r="AB639" s="2371">
        <f t="shared" si="318"/>
        <v>0</v>
      </c>
      <c r="AC639" s="2371">
        <f t="shared" si="318"/>
        <v>0</v>
      </c>
      <c r="AD639" s="2371">
        <f t="shared" si="318"/>
        <v>0</v>
      </c>
      <c r="AE639" s="2371">
        <f t="shared" si="318"/>
        <v>0</v>
      </c>
      <c r="AF639" s="2371">
        <f t="shared" si="318"/>
        <v>0</v>
      </c>
      <c r="AG639" s="2371">
        <f t="shared" si="318"/>
        <v>0</v>
      </c>
      <c r="AH639" s="2371">
        <f t="shared" si="318"/>
        <v>0</v>
      </c>
      <c r="AI639" s="2371">
        <f t="shared" si="318"/>
        <v>0</v>
      </c>
      <c r="AJ639" s="2371">
        <f t="shared" si="318"/>
        <v>0</v>
      </c>
      <c r="AK639" s="2371">
        <f t="shared" si="318"/>
        <v>0</v>
      </c>
      <c r="AL639" s="2371">
        <f t="shared" si="318"/>
        <v>0</v>
      </c>
      <c r="AM639" s="2371">
        <f t="shared" si="318"/>
        <v>0</v>
      </c>
      <c r="AN639" s="2371">
        <f t="shared" si="318"/>
        <v>0</v>
      </c>
      <c r="AO639" s="2371">
        <f t="shared" si="318"/>
        <v>0</v>
      </c>
      <c r="AP639" s="2371">
        <f t="shared" si="318"/>
        <v>0</v>
      </c>
      <c r="AQ639" s="2371">
        <f t="shared" si="318"/>
        <v>0</v>
      </c>
      <c r="AR639" s="2371">
        <f t="shared" si="318"/>
        <v>0</v>
      </c>
      <c r="AS639" s="2371">
        <f t="shared" si="318"/>
        <v>0</v>
      </c>
      <c r="AT639" s="2371">
        <f t="shared" si="318"/>
        <v>0</v>
      </c>
      <c r="AU639" s="2371">
        <f t="shared" si="318"/>
        <v>0</v>
      </c>
      <c r="AV639" s="2371">
        <f t="shared" si="318"/>
        <v>0</v>
      </c>
      <c r="AW639" s="2371">
        <f t="shared" si="318"/>
        <v>0</v>
      </c>
    </row>
    <row r="640" spans="1:49" ht="19.5" hidden="1" thickBot="1">
      <c r="A640" s="337" t="s">
        <v>385</v>
      </c>
      <c r="B640" s="371" t="s">
        <v>386</v>
      </c>
      <c r="C640" s="1234">
        <f t="shared" si="315"/>
        <v>0</v>
      </c>
      <c r="D640" s="1237">
        <f t="shared" si="315"/>
        <v>0</v>
      </c>
      <c r="E640" s="1237">
        <f t="shared" si="315"/>
        <v>0</v>
      </c>
      <c r="F640" s="1246"/>
      <c r="G640" s="1246"/>
      <c r="H640" s="1246"/>
      <c r="I640" s="1246"/>
      <c r="J640" s="1246"/>
      <c r="K640" s="1246"/>
      <c r="L640" s="2371">
        <f t="shared" ref="L640:AW640" si="319">IF(L31&gt;L234,(100%-L234/L31*100%),IF(L31&lt;L234,(L31/L234*100%-100%),0))</f>
        <v>0</v>
      </c>
      <c r="M640" s="2371">
        <f t="shared" si="319"/>
        <v>0</v>
      </c>
      <c r="N640" s="2371">
        <f t="shared" si="319"/>
        <v>0</v>
      </c>
      <c r="O640" s="2371">
        <f t="shared" si="319"/>
        <v>0</v>
      </c>
      <c r="P640" s="2371">
        <f t="shared" si="319"/>
        <v>0</v>
      </c>
      <c r="Q640" s="2371">
        <f t="shared" si="319"/>
        <v>0</v>
      </c>
      <c r="R640" s="2371">
        <f t="shared" si="319"/>
        <v>0</v>
      </c>
      <c r="S640" s="2371">
        <f t="shared" si="319"/>
        <v>0</v>
      </c>
      <c r="T640" s="2371">
        <f t="shared" si="319"/>
        <v>0</v>
      </c>
      <c r="U640" s="2371">
        <f t="shared" si="319"/>
        <v>0</v>
      </c>
      <c r="V640" s="2371">
        <f t="shared" si="319"/>
        <v>0</v>
      </c>
      <c r="W640" s="2371">
        <f t="shared" si="319"/>
        <v>0</v>
      </c>
      <c r="X640" s="2371">
        <f t="shared" si="319"/>
        <v>0</v>
      </c>
      <c r="Y640" s="2371">
        <f t="shared" si="319"/>
        <v>0</v>
      </c>
      <c r="Z640" s="2371">
        <f t="shared" si="319"/>
        <v>0</v>
      </c>
      <c r="AA640" s="2371">
        <f t="shared" si="319"/>
        <v>0</v>
      </c>
      <c r="AB640" s="2371">
        <f t="shared" si="319"/>
        <v>0</v>
      </c>
      <c r="AC640" s="2371">
        <f t="shared" si="319"/>
        <v>0</v>
      </c>
      <c r="AD640" s="2371">
        <f t="shared" si="319"/>
        <v>0</v>
      </c>
      <c r="AE640" s="2371">
        <f t="shared" si="319"/>
        <v>0</v>
      </c>
      <c r="AF640" s="2371">
        <f t="shared" si="319"/>
        <v>0</v>
      </c>
      <c r="AG640" s="2371">
        <f t="shared" si="319"/>
        <v>0</v>
      </c>
      <c r="AH640" s="2371">
        <f t="shared" si="319"/>
        <v>0</v>
      </c>
      <c r="AI640" s="2371">
        <f t="shared" si="319"/>
        <v>0</v>
      </c>
      <c r="AJ640" s="2371">
        <f t="shared" si="319"/>
        <v>0</v>
      </c>
      <c r="AK640" s="2371">
        <f t="shared" si="319"/>
        <v>0</v>
      </c>
      <c r="AL640" s="2371">
        <f t="shared" si="319"/>
        <v>0</v>
      </c>
      <c r="AM640" s="2371">
        <f t="shared" si="319"/>
        <v>0</v>
      </c>
      <c r="AN640" s="2371">
        <f t="shared" si="319"/>
        <v>0</v>
      </c>
      <c r="AO640" s="2371">
        <f t="shared" si="319"/>
        <v>0</v>
      </c>
      <c r="AP640" s="2371">
        <f t="shared" si="319"/>
        <v>0</v>
      </c>
      <c r="AQ640" s="2371">
        <f t="shared" si="319"/>
        <v>0</v>
      </c>
      <c r="AR640" s="2371">
        <f t="shared" si="319"/>
        <v>0</v>
      </c>
      <c r="AS640" s="2371">
        <f t="shared" si="319"/>
        <v>0</v>
      </c>
      <c r="AT640" s="2371">
        <f t="shared" si="319"/>
        <v>0</v>
      </c>
      <c r="AU640" s="2371">
        <f t="shared" si="319"/>
        <v>0</v>
      </c>
      <c r="AV640" s="2371">
        <f t="shared" si="319"/>
        <v>0</v>
      </c>
      <c r="AW640" s="2371">
        <f t="shared" si="319"/>
        <v>0</v>
      </c>
    </row>
    <row r="641" spans="1:49" ht="19.5" hidden="1" thickBot="1">
      <c r="A641" s="337" t="s">
        <v>387</v>
      </c>
      <c r="B641" s="371" t="s">
        <v>388</v>
      </c>
      <c r="C641" s="1234">
        <f t="shared" si="315"/>
        <v>0.5</v>
      </c>
      <c r="D641" s="1237">
        <f t="shared" si="315"/>
        <v>-1</v>
      </c>
      <c r="E641" s="1237">
        <f t="shared" si="315"/>
        <v>1</v>
      </c>
      <c r="F641" s="1246"/>
      <c r="G641" s="1246"/>
      <c r="H641" s="1246"/>
      <c r="I641" s="1246"/>
      <c r="J641" s="1246"/>
      <c r="K641" s="1246"/>
      <c r="L641" s="2371">
        <f t="shared" ref="L641:AW641" si="320">IF(L32&gt;L235,(100%-L235/L32*100%),IF(L32&lt;L235,(L32/L235*100%-100%),0))</f>
        <v>0</v>
      </c>
      <c r="M641" s="2371">
        <f t="shared" si="320"/>
        <v>0</v>
      </c>
      <c r="N641" s="2371">
        <f t="shared" si="320"/>
        <v>-1</v>
      </c>
      <c r="O641" s="2371">
        <f t="shared" si="320"/>
        <v>1</v>
      </c>
      <c r="P641" s="2371">
        <f t="shared" si="320"/>
        <v>0</v>
      </c>
      <c r="Q641" s="2371">
        <f t="shared" si="320"/>
        <v>0</v>
      </c>
      <c r="R641" s="2371">
        <f t="shared" si="320"/>
        <v>0</v>
      </c>
      <c r="S641" s="2371">
        <f t="shared" si="320"/>
        <v>1</v>
      </c>
      <c r="T641" s="2371">
        <f t="shared" si="320"/>
        <v>0</v>
      </c>
      <c r="U641" s="2371">
        <f t="shared" si="320"/>
        <v>0</v>
      </c>
      <c r="V641" s="2371">
        <f t="shared" si="320"/>
        <v>0</v>
      </c>
      <c r="W641" s="2371">
        <f t="shared" si="320"/>
        <v>0</v>
      </c>
      <c r="X641" s="2371">
        <f t="shared" si="320"/>
        <v>0</v>
      </c>
      <c r="Y641" s="2371">
        <f t="shared" si="320"/>
        <v>0</v>
      </c>
      <c r="Z641" s="2371">
        <f t="shared" si="320"/>
        <v>0</v>
      </c>
      <c r="AA641" s="2371">
        <f t="shared" si="320"/>
        <v>0</v>
      </c>
      <c r="AB641" s="2371">
        <f t="shared" si="320"/>
        <v>0</v>
      </c>
      <c r="AC641" s="2371">
        <f t="shared" si="320"/>
        <v>0</v>
      </c>
      <c r="AD641" s="2371">
        <f t="shared" si="320"/>
        <v>0</v>
      </c>
      <c r="AE641" s="2371">
        <f t="shared" si="320"/>
        <v>0</v>
      </c>
      <c r="AF641" s="2371">
        <f t="shared" si="320"/>
        <v>0</v>
      </c>
      <c r="AG641" s="2371">
        <f t="shared" si="320"/>
        <v>0</v>
      </c>
      <c r="AH641" s="2371">
        <f t="shared" si="320"/>
        <v>0</v>
      </c>
      <c r="AI641" s="2371">
        <f t="shared" si="320"/>
        <v>0</v>
      </c>
      <c r="AJ641" s="2371">
        <f t="shared" si="320"/>
        <v>0</v>
      </c>
      <c r="AK641" s="2371">
        <f t="shared" si="320"/>
        <v>0</v>
      </c>
      <c r="AL641" s="2371">
        <f t="shared" si="320"/>
        <v>0</v>
      </c>
      <c r="AM641" s="2371">
        <f t="shared" si="320"/>
        <v>0</v>
      </c>
      <c r="AN641" s="2371">
        <f t="shared" si="320"/>
        <v>0</v>
      </c>
      <c r="AO641" s="2371">
        <f t="shared" si="320"/>
        <v>0</v>
      </c>
      <c r="AP641" s="2371">
        <f t="shared" si="320"/>
        <v>0</v>
      </c>
      <c r="AQ641" s="2371">
        <f t="shared" si="320"/>
        <v>0</v>
      </c>
      <c r="AR641" s="2371">
        <f t="shared" si="320"/>
        <v>0</v>
      </c>
      <c r="AS641" s="2371">
        <f t="shared" si="320"/>
        <v>0</v>
      </c>
      <c r="AT641" s="2371">
        <f t="shared" si="320"/>
        <v>0</v>
      </c>
      <c r="AU641" s="2371">
        <f t="shared" si="320"/>
        <v>0</v>
      </c>
      <c r="AV641" s="2371">
        <f t="shared" si="320"/>
        <v>0</v>
      </c>
      <c r="AW641" s="2371">
        <f t="shared" si="320"/>
        <v>0</v>
      </c>
    </row>
    <row r="642" spans="1:49" ht="19.5" hidden="1" thickBot="1">
      <c r="A642" s="337" t="s">
        <v>389</v>
      </c>
      <c r="B642" s="371" t="s">
        <v>390</v>
      </c>
      <c r="C642" s="1234">
        <f t="shared" si="315"/>
        <v>0</v>
      </c>
      <c r="D642" s="1237">
        <f t="shared" si="315"/>
        <v>0</v>
      </c>
      <c r="E642" s="1237">
        <f t="shared" si="315"/>
        <v>0</v>
      </c>
      <c r="F642" s="1246"/>
      <c r="G642" s="1246"/>
      <c r="H642" s="1246"/>
      <c r="I642" s="1246"/>
      <c r="J642" s="1246"/>
      <c r="K642" s="1246"/>
      <c r="L642" s="2371">
        <f t="shared" ref="L642:AW642" si="321">IF(L33&gt;L236,(100%-L236/L33*100%),IF(L33&lt;L236,(L33/L236*100%-100%),0))</f>
        <v>0</v>
      </c>
      <c r="M642" s="2371">
        <f t="shared" si="321"/>
        <v>0</v>
      </c>
      <c r="N642" s="2371">
        <f t="shared" si="321"/>
        <v>0</v>
      </c>
      <c r="O642" s="2371">
        <f t="shared" si="321"/>
        <v>0</v>
      </c>
      <c r="P642" s="2371">
        <f t="shared" si="321"/>
        <v>0</v>
      </c>
      <c r="Q642" s="2371">
        <f t="shared" si="321"/>
        <v>0</v>
      </c>
      <c r="R642" s="2371">
        <f t="shared" si="321"/>
        <v>0</v>
      </c>
      <c r="S642" s="2371">
        <f t="shared" si="321"/>
        <v>0</v>
      </c>
      <c r="T642" s="2371">
        <f t="shared" si="321"/>
        <v>0</v>
      </c>
      <c r="U642" s="2371">
        <f t="shared" si="321"/>
        <v>0</v>
      </c>
      <c r="V642" s="2371">
        <f t="shared" si="321"/>
        <v>0</v>
      </c>
      <c r="W642" s="2371">
        <f t="shared" si="321"/>
        <v>0</v>
      </c>
      <c r="X642" s="2371">
        <f t="shared" si="321"/>
        <v>0</v>
      </c>
      <c r="Y642" s="2371">
        <f t="shared" si="321"/>
        <v>0</v>
      </c>
      <c r="Z642" s="2371">
        <f t="shared" si="321"/>
        <v>0</v>
      </c>
      <c r="AA642" s="2371">
        <f t="shared" si="321"/>
        <v>0</v>
      </c>
      <c r="AB642" s="2371">
        <f t="shared" si="321"/>
        <v>0</v>
      </c>
      <c r="AC642" s="2371">
        <f t="shared" si="321"/>
        <v>0</v>
      </c>
      <c r="AD642" s="2371">
        <f t="shared" si="321"/>
        <v>0</v>
      </c>
      <c r="AE642" s="2371">
        <f t="shared" si="321"/>
        <v>0</v>
      </c>
      <c r="AF642" s="2371">
        <f t="shared" si="321"/>
        <v>0</v>
      </c>
      <c r="AG642" s="2371">
        <f t="shared" si="321"/>
        <v>0</v>
      </c>
      <c r="AH642" s="2371">
        <f t="shared" si="321"/>
        <v>0</v>
      </c>
      <c r="AI642" s="2371">
        <f t="shared" si="321"/>
        <v>0</v>
      </c>
      <c r="AJ642" s="2371">
        <f t="shared" si="321"/>
        <v>0</v>
      </c>
      <c r="AK642" s="2371">
        <f t="shared" si="321"/>
        <v>0</v>
      </c>
      <c r="AL642" s="2371">
        <f t="shared" si="321"/>
        <v>0</v>
      </c>
      <c r="AM642" s="2371">
        <f t="shared" si="321"/>
        <v>0</v>
      </c>
      <c r="AN642" s="2371">
        <f t="shared" si="321"/>
        <v>0</v>
      </c>
      <c r="AO642" s="2371">
        <f t="shared" si="321"/>
        <v>0</v>
      </c>
      <c r="AP642" s="2371">
        <f t="shared" si="321"/>
        <v>0</v>
      </c>
      <c r="AQ642" s="2371">
        <f t="shared" si="321"/>
        <v>0</v>
      </c>
      <c r="AR642" s="2371">
        <f t="shared" si="321"/>
        <v>0</v>
      </c>
      <c r="AS642" s="2371">
        <f t="shared" si="321"/>
        <v>0</v>
      </c>
      <c r="AT642" s="2371">
        <f t="shared" si="321"/>
        <v>0</v>
      </c>
      <c r="AU642" s="2371">
        <f t="shared" si="321"/>
        <v>0</v>
      </c>
      <c r="AV642" s="2371">
        <f t="shared" si="321"/>
        <v>0</v>
      </c>
      <c r="AW642" s="2371">
        <f t="shared" si="321"/>
        <v>0</v>
      </c>
    </row>
    <row r="643" spans="1:49" ht="19.5" hidden="1" thickBot="1">
      <c r="A643" s="337" t="s">
        <v>391</v>
      </c>
      <c r="B643" s="371" t="s">
        <v>392</v>
      </c>
      <c r="C643" s="1234">
        <f t="shared" si="315"/>
        <v>0</v>
      </c>
      <c r="D643" s="1237">
        <f t="shared" si="315"/>
        <v>0</v>
      </c>
      <c r="E643" s="1237">
        <f t="shared" si="315"/>
        <v>0</v>
      </c>
      <c r="F643" s="1246"/>
      <c r="G643" s="1246"/>
      <c r="H643" s="1246"/>
      <c r="I643" s="1246"/>
      <c r="J643" s="1246"/>
      <c r="K643" s="1246"/>
      <c r="L643" s="2371">
        <f t="shared" ref="L643:AW643" si="322">IF(L34&gt;L237,(100%-L237/L34*100%),IF(L34&lt;L237,(L34/L237*100%-100%),0))</f>
        <v>0</v>
      </c>
      <c r="M643" s="2371">
        <f t="shared" si="322"/>
        <v>0</v>
      </c>
      <c r="N643" s="2371">
        <f t="shared" si="322"/>
        <v>0</v>
      </c>
      <c r="O643" s="2371">
        <f t="shared" si="322"/>
        <v>0</v>
      </c>
      <c r="P643" s="2371">
        <f t="shared" si="322"/>
        <v>0</v>
      </c>
      <c r="Q643" s="2371">
        <f t="shared" si="322"/>
        <v>0</v>
      </c>
      <c r="R643" s="2371">
        <f t="shared" si="322"/>
        <v>0</v>
      </c>
      <c r="S643" s="2371">
        <f t="shared" si="322"/>
        <v>0</v>
      </c>
      <c r="T643" s="2371">
        <f t="shared" si="322"/>
        <v>0</v>
      </c>
      <c r="U643" s="2371">
        <f t="shared" si="322"/>
        <v>0</v>
      </c>
      <c r="V643" s="2371">
        <f t="shared" si="322"/>
        <v>0</v>
      </c>
      <c r="W643" s="2371">
        <f t="shared" si="322"/>
        <v>0</v>
      </c>
      <c r="X643" s="2371">
        <f t="shared" si="322"/>
        <v>0</v>
      </c>
      <c r="Y643" s="2371">
        <f t="shared" si="322"/>
        <v>0</v>
      </c>
      <c r="Z643" s="2371">
        <f t="shared" si="322"/>
        <v>0</v>
      </c>
      <c r="AA643" s="2371">
        <f t="shared" si="322"/>
        <v>0</v>
      </c>
      <c r="AB643" s="2371">
        <f t="shared" si="322"/>
        <v>0</v>
      </c>
      <c r="AC643" s="2371">
        <f t="shared" si="322"/>
        <v>0</v>
      </c>
      <c r="AD643" s="2371">
        <f t="shared" si="322"/>
        <v>0</v>
      </c>
      <c r="AE643" s="2371">
        <f t="shared" si="322"/>
        <v>0</v>
      </c>
      <c r="AF643" s="2371">
        <f t="shared" si="322"/>
        <v>0</v>
      </c>
      <c r="AG643" s="2371">
        <f t="shared" si="322"/>
        <v>0</v>
      </c>
      <c r="AH643" s="2371">
        <f t="shared" si="322"/>
        <v>0</v>
      </c>
      <c r="AI643" s="2371">
        <f t="shared" si="322"/>
        <v>0</v>
      </c>
      <c r="AJ643" s="2371">
        <f t="shared" si="322"/>
        <v>0</v>
      </c>
      <c r="AK643" s="2371">
        <f t="shared" si="322"/>
        <v>0</v>
      </c>
      <c r="AL643" s="2371">
        <f t="shared" si="322"/>
        <v>0</v>
      </c>
      <c r="AM643" s="2371">
        <f t="shared" si="322"/>
        <v>0</v>
      </c>
      <c r="AN643" s="2371">
        <f t="shared" si="322"/>
        <v>0</v>
      </c>
      <c r="AO643" s="2371">
        <f t="shared" si="322"/>
        <v>0</v>
      </c>
      <c r="AP643" s="2371">
        <f t="shared" si="322"/>
        <v>0</v>
      </c>
      <c r="AQ643" s="2371">
        <f t="shared" si="322"/>
        <v>0</v>
      </c>
      <c r="AR643" s="2371">
        <f t="shared" si="322"/>
        <v>0</v>
      </c>
      <c r="AS643" s="2371">
        <f t="shared" si="322"/>
        <v>0</v>
      </c>
      <c r="AT643" s="2371">
        <f t="shared" si="322"/>
        <v>0</v>
      </c>
      <c r="AU643" s="2371">
        <f t="shared" si="322"/>
        <v>0</v>
      </c>
      <c r="AV643" s="2371">
        <f t="shared" si="322"/>
        <v>0</v>
      </c>
      <c r="AW643" s="2371">
        <f t="shared" si="322"/>
        <v>0</v>
      </c>
    </row>
    <row r="644" spans="1:49" ht="19.5" hidden="1" thickBot="1">
      <c r="A644" s="379" t="s">
        <v>393</v>
      </c>
      <c r="B644" s="380" t="s">
        <v>394</v>
      </c>
      <c r="C644" s="1234">
        <f t="shared" si="315"/>
        <v>0</v>
      </c>
      <c r="D644" s="1238">
        <f t="shared" si="315"/>
        <v>0</v>
      </c>
      <c r="E644" s="1238">
        <f t="shared" si="315"/>
        <v>0</v>
      </c>
      <c r="F644" s="1246"/>
      <c r="G644" s="1246"/>
      <c r="H644" s="1246"/>
      <c r="I644" s="1246"/>
      <c r="J644" s="1246"/>
      <c r="K644" s="1246"/>
      <c r="L644" s="2381">
        <f t="shared" ref="L644:AW644" si="323">IF(L35&gt;L238,(100%-L238/L35*100%),IF(L35&lt;L238,(L35/L238*100%-100%),0))</f>
        <v>0</v>
      </c>
      <c r="M644" s="2381">
        <f t="shared" si="323"/>
        <v>0</v>
      </c>
      <c r="N644" s="2381">
        <f t="shared" si="323"/>
        <v>0</v>
      </c>
      <c r="O644" s="2381">
        <f t="shared" si="323"/>
        <v>0</v>
      </c>
      <c r="P644" s="2381">
        <f t="shared" si="323"/>
        <v>0</v>
      </c>
      <c r="Q644" s="2381">
        <f t="shared" si="323"/>
        <v>0</v>
      </c>
      <c r="R644" s="2381">
        <f t="shared" si="323"/>
        <v>0</v>
      </c>
      <c r="S644" s="2381">
        <f t="shared" si="323"/>
        <v>0</v>
      </c>
      <c r="T644" s="2381">
        <f t="shared" si="323"/>
        <v>0</v>
      </c>
      <c r="U644" s="2381">
        <f t="shared" si="323"/>
        <v>0</v>
      </c>
      <c r="V644" s="2381">
        <f t="shared" si="323"/>
        <v>0</v>
      </c>
      <c r="W644" s="2381">
        <f t="shared" si="323"/>
        <v>0</v>
      </c>
      <c r="X644" s="2381">
        <f t="shared" si="323"/>
        <v>0</v>
      </c>
      <c r="Y644" s="2381">
        <f t="shared" si="323"/>
        <v>0</v>
      </c>
      <c r="Z644" s="2381">
        <f t="shared" si="323"/>
        <v>0</v>
      </c>
      <c r="AA644" s="2381">
        <f t="shared" si="323"/>
        <v>0</v>
      </c>
      <c r="AB644" s="2381">
        <f t="shared" si="323"/>
        <v>0</v>
      </c>
      <c r="AC644" s="2381">
        <f t="shared" si="323"/>
        <v>0</v>
      </c>
      <c r="AD644" s="2381">
        <f t="shared" si="323"/>
        <v>0</v>
      </c>
      <c r="AE644" s="2381">
        <f t="shared" si="323"/>
        <v>0</v>
      </c>
      <c r="AF644" s="2381">
        <f t="shared" si="323"/>
        <v>0</v>
      </c>
      <c r="AG644" s="2381">
        <f t="shared" si="323"/>
        <v>0</v>
      </c>
      <c r="AH644" s="2381">
        <f t="shared" si="323"/>
        <v>0</v>
      </c>
      <c r="AI644" s="2381">
        <f t="shared" si="323"/>
        <v>0</v>
      </c>
      <c r="AJ644" s="2381">
        <f t="shared" si="323"/>
        <v>0</v>
      </c>
      <c r="AK644" s="2381">
        <f t="shared" si="323"/>
        <v>0</v>
      </c>
      <c r="AL644" s="2381">
        <f t="shared" si="323"/>
        <v>0</v>
      </c>
      <c r="AM644" s="2381">
        <f t="shared" si="323"/>
        <v>0</v>
      </c>
      <c r="AN644" s="2381">
        <f t="shared" si="323"/>
        <v>0</v>
      </c>
      <c r="AO644" s="2381">
        <f t="shared" si="323"/>
        <v>0</v>
      </c>
      <c r="AP644" s="2381">
        <f t="shared" si="323"/>
        <v>0</v>
      </c>
      <c r="AQ644" s="2381">
        <f t="shared" si="323"/>
        <v>0</v>
      </c>
      <c r="AR644" s="2381">
        <f t="shared" si="323"/>
        <v>0</v>
      </c>
      <c r="AS644" s="2381">
        <f t="shared" si="323"/>
        <v>0</v>
      </c>
      <c r="AT644" s="2381">
        <f t="shared" si="323"/>
        <v>0</v>
      </c>
      <c r="AU644" s="2381">
        <f t="shared" si="323"/>
        <v>0</v>
      </c>
      <c r="AV644" s="2381">
        <f t="shared" si="323"/>
        <v>0</v>
      </c>
      <c r="AW644" s="2381">
        <f t="shared" si="323"/>
        <v>0</v>
      </c>
    </row>
    <row r="645" spans="1:49" ht="19.5" hidden="1" thickBot="1">
      <c r="A645" s="337" t="s">
        <v>395</v>
      </c>
      <c r="B645" s="371" t="s">
        <v>396</v>
      </c>
      <c r="C645" s="1234">
        <f t="shared" si="315"/>
        <v>0</v>
      </c>
      <c r="D645" s="1237">
        <f t="shared" si="315"/>
        <v>0</v>
      </c>
      <c r="E645" s="1237">
        <f t="shared" si="315"/>
        <v>0</v>
      </c>
      <c r="F645" s="1246"/>
      <c r="G645" s="1246"/>
      <c r="H645" s="1246"/>
      <c r="I645" s="1246"/>
      <c r="J645" s="1246"/>
      <c r="K645" s="1246"/>
      <c r="L645" s="2371">
        <f t="shared" ref="L645:AW645" si="324">IF(L36&gt;L239,(100%-L239/L36*100%),IF(L36&lt;L239,(L36/L239*100%-100%),0))</f>
        <v>0</v>
      </c>
      <c r="M645" s="2371">
        <f t="shared" si="324"/>
        <v>0</v>
      </c>
      <c r="N645" s="2371">
        <f t="shared" si="324"/>
        <v>0</v>
      </c>
      <c r="O645" s="2371">
        <f t="shared" si="324"/>
        <v>0</v>
      </c>
      <c r="P645" s="2371">
        <f t="shared" si="324"/>
        <v>0</v>
      </c>
      <c r="Q645" s="2371">
        <f t="shared" si="324"/>
        <v>0</v>
      </c>
      <c r="R645" s="2371">
        <f t="shared" si="324"/>
        <v>0</v>
      </c>
      <c r="S645" s="2371">
        <f t="shared" si="324"/>
        <v>0</v>
      </c>
      <c r="T645" s="2371">
        <f t="shared" si="324"/>
        <v>0</v>
      </c>
      <c r="U645" s="2371">
        <f t="shared" si="324"/>
        <v>0</v>
      </c>
      <c r="V645" s="2371">
        <f t="shared" si="324"/>
        <v>0</v>
      </c>
      <c r="W645" s="2371">
        <f t="shared" si="324"/>
        <v>0</v>
      </c>
      <c r="X645" s="2371">
        <f t="shared" si="324"/>
        <v>0</v>
      </c>
      <c r="Y645" s="2371">
        <f t="shared" si="324"/>
        <v>0</v>
      </c>
      <c r="Z645" s="2371">
        <f t="shared" si="324"/>
        <v>0</v>
      </c>
      <c r="AA645" s="2371">
        <f t="shared" si="324"/>
        <v>0</v>
      </c>
      <c r="AB645" s="2371">
        <f t="shared" si="324"/>
        <v>0</v>
      </c>
      <c r="AC645" s="2371">
        <f t="shared" si="324"/>
        <v>0</v>
      </c>
      <c r="AD645" s="2371">
        <f t="shared" si="324"/>
        <v>0</v>
      </c>
      <c r="AE645" s="2371">
        <f t="shared" si="324"/>
        <v>0</v>
      </c>
      <c r="AF645" s="2371">
        <f t="shared" si="324"/>
        <v>0</v>
      </c>
      <c r="AG645" s="2371">
        <f t="shared" si="324"/>
        <v>0</v>
      </c>
      <c r="AH645" s="2371">
        <f t="shared" si="324"/>
        <v>0</v>
      </c>
      <c r="AI645" s="2371">
        <f t="shared" si="324"/>
        <v>0</v>
      </c>
      <c r="AJ645" s="2371">
        <f t="shared" si="324"/>
        <v>0</v>
      </c>
      <c r="AK645" s="2371">
        <f t="shared" si="324"/>
        <v>0</v>
      </c>
      <c r="AL645" s="2371">
        <f t="shared" si="324"/>
        <v>0</v>
      </c>
      <c r="AM645" s="2371">
        <f t="shared" si="324"/>
        <v>0</v>
      </c>
      <c r="AN645" s="2371">
        <f t="shared" si="324"/>
        <v>0</v>
      </c>
      <c r="AO645" s="2371">
        <f t="shared" si="324"/>
        <v>0</v>
      </c>
      <c r="AP645" s="2371">
        <f t="shared" si="324"/>
        <v>0</v>
      </c>
      <c r="AQ645" s="2371">
        <f t="shared" si="324"/>
        <v>0</v>
      </c>
      <c r="AR645" s="2371">
        <f t="shared" si="324"/>
        <v>0</v>
      </c>
      <c r="AS645" s="2371">
        <f t="shared" si="324"/>
        <v>0</v>
      </c>
      <c r="AT645" s="2371">
        <f t="shared" si="324"/>
        <v>0</v>
      </c>
      <c r="AU645" s="2371">
        <f t="shared" si="324"/>
        <v>0</v>
      </c>
      <c r="AV645" s="2371">
        <f t="shared" si="324"/>
        <v>0</v>
      </c>
      <c r="AW645" s="2371">
        <f t="shared" si="324"/>
        <v>0</v>
      </c>
    </row>
    <row r="646" spans="1:49" ht="19.5" hidden="1" thickBot="1">
      <c r="A646" s="337" t="s">
        <v>397</v>
      </c>
      <c r="B646" s="371" t="s">
        <v>398</v>
      </c>
      <c r="C646" s="1234">
        <f t="shared" si="315"/>
        <v>0</v>
      </c>
      <c r="D646" s="1237">
        <f t="shared" si="315"/>
        <v>0</v>
      </c>
      <c r="E646" s="1237">
        <f t="shared" si="315"/>
        <v>0</v>
      </c>
      <c r="F646" s="1246"/>
      <c r="G646" s="1246"/>
      <c r="H646" s="1246"/>
      <c r="I646" s="1246"/>
      <c r="J646" s="1246"/>
      <c r="K646" s="1246"/>
      <c r="L646" s="2371">
        <f t="shared" ref="L646:AW646" si="325">IF(L37&gt;L240,(100%-L240/L37*100%),IF(L37&lt;L240,(L37/L240*100%-100%),0))</f>
        <v>0</v>
      </c>
      <c r="M646" s="2371">
        <f t="shared" si="325"/>
        <v>0</v>
      </c>
      <c r="N646" s="2371">
        <f t="shared" si="325"/>
        <v>0</v>
      </c>
      <c r="O646" s="2371">
        <f t="shared" si="325"/>
        <v>0</v>
      </c>
      <c r="P646" s="2371">
        <f t="shared" si="325"/>
        <v>0</v>
      </c>
      <c r="Q646" s="2371">
        <f t="shared" si="325"/>
        <v>0</v>
      </c>
      <c r="R646" s="2371">
        <f t="shared" si="325"/>
        <v>0</v>
      </c>
      <c r="S646" s="2371">
        <f t="shared" si="325"/>
        <v>0</v>
      </c>
      <c r="T646" s="2371">
        <f t="shared" si="325"/>
        <v>0</v>
      </c>
      <c r="U646" s="2371">
        <f t="shared" si="325"/>
        <v>0</v>
      </c>
      <c r="V646" s="2371">
        <f t="shared" si="325"/>
        <v>0</v>
      </c>
      <c r="W646" s="2371">
        <f t="shared" si="325"/>
        <v>0</v>
      </c>
      <c r="X646" s="2371">
        <f t="shared" si="325"/>
        <v>0</v>
      </c>
      <c r="Y646" s="2371">
        <f t="shared" si="325"/>
        <v>0</v>
      </c>
      <c r="Z646" s="2371">
        <f t="shared" si="325"/>
        <v>0</v>
      </c>
      <c r="AA646" s="2371">
        <f t="shared" si="325"/>
        <v>0</v>
      </c>
      <c r="AB646" s="2371">
        <f t="shared" si="325"/>
        <v>0</v>
      </c>
      <c r="AC646" s="2371">
        <f t="shared" si="325"/>
        <v>0</v>
      </c>
      <c r="AD646" s="2371">
        <f t="shared" si="325"/>
        <v>0</v>
      </c>
      <c r="AE646" s="2371">
        <f t="shared" si="325"/>
        <v>0</v>
      </c>
      <c r="AF646" s="2371">
        <f t="shared" si="325"/>
        <v>0</v>
      </c>
      <c r="AG646" s="2371">
        <f t="shared" si="325"/>
        <v>0</v>
      </c>
      <c r="AH646" s="2371">
        <f t="shared" si="325"/>
        <v>0</v>
      </c>
      <c r="AI646" s="2371">
        <f t="shared" si="325"/>
        <v>0</v>
      </c>
      <c r="AJ646" s="2371">
        <f t="shared" si="325"/>
        <v>0</v>
      </c>
      <c r="AK646" s="2371">
        <f t="shared" si="325"/>
        <v>0</v>
      </c>
      <c r="AL646" s="2371">
        <f t="shared" si="325"/>
        <v>0</v>
      </c>
      <c r="AM646" s="2371">
        <f t="shared" si="325"/>
        <v>0</v>
      </c>
      <c r="AN646" s="2371">
        <f t="shared" si="325"/>
        <v>0</v>
      </c>
      <c r="AO646" s="2371">
        <f t="shared" si="325"/>
        <v>0</v>
      </c>
      <c r="AP646" s="2371">
        <f t="shared" si="325"/>
        <v>0</v>
      </c>
      <c r="AQ646" s="2371">
        <f t="shared" si="325"/>
        <v>0</v>
      </c>
      <c r="AR646" s="2371">
        <f t="shared" si="325"/>
        <v>0</v>
      </c>
      <c r="AS646" s="2371">
        <f t="shared" si="325"/>
        <v>0</v>
      </c>
      <c r="AT646" s="2371">
        <f t="shared" si="325"/>
        <v>0</v>
      </c>
      <c r="AU646" s="2371">
        <f t="shared" si="325"/>
        <v>0</v>
      </c>
      <c r="AV646" s="2371">
        <f t="shared" si="325"/>
        <v>0</v>
      </c>
      <c r="AW646" s="2371">
        <f t="shared" si="325"/>
        <v>0</v>
      </c>
    </row>
    <row r="647" spans="1:49" ht="19.5" hidden="1" thickBot="1">
      <c r="A647" s="337" t="s">
        <v>399</v>
      </c>
      <c r="B647" s="371" t="s">
        <v>400</v>
      </c>
      <c r="C647" s="1234">
        <f t="shared" si="315"/>
        <v>0</v>
      </c>
      <c r="D647" s="1237">
        <f t="shared" si="315"/>
        <v>0</v>
      </c>
      <c r="E647" s="1237">
        <f t="shared" si="315"/>
        <v>0</v>
      </c>
      <c r="F647" s="1246"/>
      <c r="G647" s="1246"/>
      <c r="H647" s="1246"/>
      <c r="I647" s="1246"/>
      <c r="J647" s="1246"/>
      <c r="K647" s="1246"/>
      <c r="L647" s="2371">
        <f t="shared" ref="L647:AW647" si="326">IF(L38&gt;L241,(100%-L241/L38*100%),IF(L38&lt;L241,(L38/L241*100%-100%),0))</f>
        <v>0</v>
      </c>
      <c r="M647" s="2371">
        <f t="shared" si="326"/>
        <v>0</v>
      </c>
      <c r="N647" s="2371">
        <f t="shared" si="326"/>
        <v>0</v>
      </c>
      <c r="O647" s="2371">
        <f t="shared" si="326"/>
        <v>0</v>
      </c>
      <c r="P647" s="2371">
        <f t="shared" si="326"/>
        <v>0</v>
      </c>
      <c r="Q647" s="2371">
        <f t="shared" si="326"/>
        <v>0</v>
      </c>
      <c r="R647" s="2371">
        <f t="shared" si="326"/>
        <v>0</v>
      </c>
      <c r="S647" s="2371">
        <f t="shared" si="326"/>
        <v>0</v>
      </c>
      <c r="T647" s="2371">
        <f t="shared" si="326"/>
        <v>0</v>
      </c>
      <c r="U647" s="2371">
        <f t="shared" si="326"/>
        <v>0</v>
      </c>
      <c r="V647" s="2371">
        <f t="shared" si="326"/>
        <v>0</v>
      </c>
      <c r="W647" s="2371">
        <f t="shared" si="326"/>
        <v>0</v>
      </c>
      <c r="X647" s="2371">
        <f t="shared" si="326"/>
        <v>0</v>
      </c>
      <c r="Y647" s="2371">
        <f t="shared" si="326"/>
        <v>0</v>
      </c>
      <c r="Z647" s="2371">
        <f t="shared" si="326"/>
        <v>0</v>
      </c>
      <c r="AA647" s="2371">
        <f t="shared" si="326"/>
        <v>0</v>
      </c>
      <c r="AB647" s="2371">
        <f t="shared" si="326"/>
        <v>0</v>
      </c>
      <c r="AC647" s="2371">
        <f t="shared" si="326"/>
        <v>0</v>
      </c>
      <c r="AD647" s="2371">
        <f t="shared" si="326"/>
        <v>0</v>
      </c>
      <c r="AE647" s="2371">
        <f t="shared" si="326"/>
        <v>0</v>
      </c>
      <c r="AF647" s="2371">
        <f t="shared" si="326"/>
        <v>0</v>
      </c>
      <c r="AG647" s="2371">
        <f t="shared" si="326"/>
        <v>0</v>
      </c>
      <c r="AH647" s="2371">
        <f t="shared" si="326"/>
        <v>0</v>
      </c>
      <c r="AI647" s="2371">
        <f t="shared" si="326"/>
        <v>0</v>
      </c>
      <c r="AJ647" s="2371">
        <f t="shared" si="326"/>
        <v>0</v>
      </c>
      <c r="AK647" s="2371">
        <f t="shared" si="326"/>
        <v>0</v>
      </c>
      <c r="AL647" s="2371">
        <f t="shared" si="326"/>
        <v>0</v>
      </c>
      <c r="AM647" s="2371">
        <f t="shared" si="326"/>
        <v>0</v>
      </c>
      <c r="AN647" s="2371">
        <f t="shared" si="326"/>
        <v>0</v>
      </c>
      <c r="AO647" s="2371">
        <f t="shared" si="326"/>
        <v>0</v>
      </c>
      <c r="AP647" s="2371">
        <f t="shared" si="326"/>
        <v>0</v>
      </c>
      <c r="AQ647" s="2371">
        <f t="shared" si="326"/>
        <v>0</v>
      </c>
      <c r="AR647" s="2371">
        <f t="shared" si="326"/>
        <v>0</v>
      </c>
      <c r="AS647" s="2371">
        <f t="shared" si="326"/>
        <v>0</v>
      </c>
      <c r="AT647" s="2371">
        <f t="shared" si="326"/>
        <v>0</v>
      </c>
      <c r="AU647" s="2371">
        <f t="shared" si="326"/>
        <v>0</v>
      </c>
      <c r="AV647" s="2371">
        <f t="shared" si="326"/>
        <v>0</v>
      </c>
      <c r="AW647" s="2371">
        <f t="shared" si="326"/>
        <v>0</v>
      </c>
    </row>
    <row r="648" spans="1:49" ht="19.5" hidden="1" thickBot="1">
      <c r="A648" s="337" t="s">
        <v>401</v>
      </c>
      <c r="B648" s="371" t="s">
        <v>402</v>
      </c>
      <c r="C648" s="1234">
        <f t="shared" si="315"/>
        <v>-1</v>
      </c>
      <c r="D648" s="1237">
        <f t="shared" si="315"/>
        <v>0</v>
      </c>
      <c r="E648" s="1237">
        <f t="shared" si="315"/>
        <v>-1</v>
      </c>
      <c r="F648" s="1246"/>
      <c r="G648" s="1246"/>
      <c r="H648" s="1246"/>
      <c r="I648" s="1246"/>
      <c r="J648" s="1246"/>
      <c r="K648" s="1246"/>
      <c r="L648" s="2371">
        <f t="shared" ref="L648:AW648" si="327">IF(L39&gt;L242,(100%-L242/L39*100%),IF(L39&lt;L242,(L39/L242*100%-100%),0))</f>
        <v>0</v>
      </c>
      <c r="M648" s="2371">
        <f t="shared" si="327"/>
        <v>0</v>
      </c>
      <c r="N648" s="2371">
        <f t="shared" si="327"/>
        <v>0</v>
      </c>
      <c r="O648" s="2371">
        <f t="shared" si="327"/>
        <v>0</v>
      </c>
      <c r="P648" s="2371">
        <f t="shared" si="327"/>
        <v>0</v>
      </c>
      <c r="Q648" s="2371">
        <f t="shared" si="327"/>
        <v>0</v>
      </c>
      <c r="R648" s="2371">
        <f t="shared" si="327"/>
        <v>0</v>
      </c>
      <c r="S648" s="2371">
        <f t="shared" si="327"/>
        <v>0</v>
      </c>
      <c r="T648" s="2371">
        <f t="shared" si="327"/>
        <v>0</v>
      </c>
      <c r="U648" s="2371">
        <f t="shared" si="327"/>
        <v>0</v>
      </c>
      <c r="V648" s="2371">
        <f t="shared" si="327"/>
        <v>0</v>
      </c>
      <c r="W648" s="2371">
        <f t="shared" si="327"/>
        <v>0</v>
      </c>
      <c r="X648" s="2371">
        <f t="shared" si="327"/>
        <v>0</v>
      </c>
      <c r="Y648" s="2371">
        <f t="shared" si="327"/>
        <v>0</v>
      </c>
      <c r="Z648" s="2371">
        <f t="shared" si="327"/>
        <v>0</v>
      </c>
      <c r="AA648" s="2371">
        <f t="shared" si="327"/>
        <v>0</v>
      </c>
      <c r="AB648" s="2371">
        <f t="shared" si="327"/>
        <v>0</v>
      </c>
      <c r="AC648" s="2371">
        <f t="shared" si="327"/>
        <v>0</v>
      </c>
      <c r="AD648" s="2371">
        <f t="shared" si="327"/>
        <v>0</v>
      </c>
      <c r="AE648" s="2371">
        <f t="shared" si="327"/>
        <v>0</v>
      </c>
      <c r="AF648" s="2371">
        <f t="shared" si="327"/>
        <v>0</v>
      </c>
      <c r="AG648" s="2371">
        <f t="shared" si="327"/>
        <v>0</v>
      </c>
      <c r="AH648" s="2371">
        <f t="shared" si="327"/>
        <v>0</v>
      </c>
      <c r="AI648" s="2371">
        <f t="shared" si="327"/>
        <v>0</v>
      </c>
      <c r="AJ648" s="2371">
        <f t="shared" si="327"/>
        <v>0</v>
      </c>
      <c r="AK648" s="2371">
        <f t="shared" si="327"/>
        <v>0</v>
      </c>
      <c r="AL648" s="2371">
        <f t="shared" si="327"/>
        <v>0</v>
      </c>
      <c r="AM648" s="2371">
        <f t="shared" si="327"/>
        <v>0</v>
      </c>
      <c r="AN648" s="2371">
        <f t="shared" si="327"/>
        <v>0</v>
      </c>
      <c r="AO648" s="2371">
        <f t="shared" si="327"/>
        <v>0</v>
      </c>
      <c r="AP648" s="2371">
        <f t="shared" si="327"/>
        <v>0</v>
      </c>
      <c r="AQ648" s="2371">
        <f t="shared" si="327"/>
        <v>0</v>
      </c>
      <c r="AR648" s="2371">
        <f t="shared" si="327"/>
        <v>0</v>
      </c>
      <c r="AS648" s="2371">
        <f t="shared" si="327"/>
        <v>0</v>
      </c>
      <c r="AT648" s="2371">
        <f t="shared" si="327"/>
        <v>0</v>
      </c>
      <c r="AU648" s="2371">
        <f t="shared" si="327"/>
        <v>-1</v>
      </c>
      <c r="AV648" s="2371">
        <f t="shared" si="327"/>
        <v>0</v>
      </c>
      <c r="AW648" s="2371">
        <f t="shared" si="327"/>
        <v>0</v>
      </c>
    </row>
    <row r="649" spans="1:49" ht="19.5" hidden="1" thickBot="1">
      <c r="A649" s="337" t="s">
        <v>403</v>
      </c>
      <c r="B649" s="371" t="s">
        <v>404</v>
      </c>
      <c r="C649" s="1234">
        <f t="shared" si="315"/>
        <v>1</v>
      </c>
      <c r="D649" s="1237">
        <f t="shared" si="315"/>
        <v>0</v>
      </c>
      <c r="E649" s="1237">
        <f t="shared" si="315"/>
        <v>1</v>
      </c>
      <c r="F649" s="1246"/>
      <c r="G649" s="1246"/>
      <c r="H649" s="1246"/>
      <c r="I649" s="1246"/>
      <c r="J649" s="1246"/>
      <c r="K649" s="1246"/>
      <c r="L649" s="2371">
        <f t="shared" ref="L649:AW649" si="328">IF(L40&gt;L243,(100%-L243/L40*100%),IF(L40&lt;L243,(L40/L243*100%-100%),0))</f>
        <v>0</v>
      </c>
      <c r="M649" s="2371">
        <f t="shared" si="328"/>
        <v>0</v>
      </c>
      <c r="N649" s="2371">
        <f t="shared" si="328"/>
        <v>0</v>
      </c>
      <c r="O649" s="2371">
        <f t="shared" si="328"/>
        <v>1</v>
      </c>
      <c r="P649" s="2371">
        <f t="shared" si="328"/>
        <v>0</v>
      </c>
      <c r="Q649" s="2371">
        <f t="shared" si="328"/>
        <v>0</v>
      </c>
      <c r="R649" s="2371">
        <f t="shared" si="328"/>
        <v>0</v>
      </c>
      <c r="S649" s="2371">
        <f t="shared" si="328"/>
        <v>0</v>
      </c>
      <c r="T649" s="2371">
        <f t="shared" si="328"/>
        <v>0</v>
      </c>
      <c r="U649" s="2371">
        <f t="shared" si="328"/>
        <v>0</v>
      </c>
      <c r="V649" s="2371">
        <f t="shared" si="328"/>
        <v>0</v>
      </c>
      <c r="W649" s="2371">
        <f t="shared" si="328"/>
        <v>0</v>
      </c>
      <c r="X649" s="2371">
        <f t="shared" si="328"/>
        <v>0</v>
      </c>
      <c r="Y649" s="2371">
        <f t="shared" si="328"/>
        <v>0</v>
      </c>
      <c r="Z649" s="2371">
        <f t="shared" si="328"/>
        <v>0</v>
      </c>
      <c r="AA649" s="2371">
        <f t="shared" si="328"/>
        <v>0</v>
      </c>
      <c r="AB649" s="2371">
        <f t="shared" si="328"/>
        <v>0</v>
      </c>
      <c r="AC649" s="2371">
        <f t="shared" si="328"/>
        <v>0</v>
      </c>
      <c r="AD649" s="2371">
        <f t="shared" si="328"/>
        <v>0</v>
      </c>
      <c r="AE649" s="2371">
        <f t="shared" si="328"/>
        <v>0</v>
      </c>
      <c r="AF649" s="2371">
        <f t="shared" si="328"/>
        <v>0</v>
      </c>
      <c r="AG649" s="2371">
        <f t="shared" si="328"/>
        <v>0</v>
      </c>
      <c r="AH649" s="2371">
        <f t="shared" si="328"/>
        <v>0</v>
      </c>
      <c r="AI649" s="2371">
        <f t="shared" si="328"/>
        <v>0</v>
      </c>
      <c r="AJ649" s="2371">
        <f t="shared" si="328"/>
        <v>0</v>
      </c>
      <c r="AK649" s="2371">
        <f t="shared" si="328"/>
        <v>0</v>
      </c>
      <c r="AL649" s="2371">
        <f t="shared" si="328"/>
        <v>0</v>
      </c>
      <c r="AM649" s="2371">
        <f t="shared" si="328"/>
        <v>0</v>
      </c>
      <c r="AN649" s="2371">
        <f t="shared" si="328"/>
        <v>0</v>
      </c>
      <c r="AO649" s="2371">
        <f t="shared" si="328"/>
        <v>0</v>
      </c>
      <c r="AP649" s="2371">
        <f t="shared" si="328"/>
        <v>0</v>
      </c>
      <c r="AQ649" s="2371">
        <f t="shared" si="328"/>
        <v>0</v>
      </c>
      <c r="AR649" s="2371">
        <f t="shared" si="328"/>
        <v>0</v>
      </c>
      <c r="AS649" s="2371">
        <f t="shared" si="328"/>
        <v>0</v>
      </c>
      <c r="AT649" s="2371">
        <f t="shared" si="328"/>
        <v>0</v>
      </c>
      <c r="AU649" s="2371">
        <f t="shared" si="328"/>
        <v>0</v>
      </c>
      <c r="AV649" s="2371">
        <f t="shared" si="328"/>
        <v>0</v>
      </c>
      <c r="AW649" s="2371">
        <f t="shared" si="328"/>
        <v>0</v>
      </c>
    </row>
    <row r="650" spans="1:49" ht="19.5" hidden="1" thickBot="1">
      <c r="A650" s="395" t="s">
        <v>871</v>
      </c>
      <c r="B650" s="393" t="s">
        <v>405</v>
      </c>
      <c r="C650" s="1234">
        <f t="shared" si="315"/>
        <v>0.33333333333333337</v>
      </c>
      <c r="D650" s="1238">
        <f t="shared" si="315"/>
        <v>-1</v>
      </c>
      <c r="E650" s="1238">
        <f t="shared" si="315"/>
        <v>0.66666666666666674</v>
      </c>
      <c r="F650" s="1246"/>
      <c r="G650" s="1246"/>
      <c r="H650" s="1246"/>
      <c r="I650" s="1245"/>
      <c r="J650" s="1246"/>
      <c r="K650" s="1246"/>
      <c r="L650" s="2382">
        <f t="shared" ref="L650:AW650" si="329">IF(L41&gt;L244,(100%-L244/L41*100%),IF(L41&lt;L244,(L41/L244*100%-100%),0))</f>
        <v>0</v>
      </c>
      <c r="M650" s="2382">
        <f t="shared" si="329"/>
        <v>0</v>
      </c>
      <c r="N650" s="2382">
        <f t="shared" si="329"/>
        <v>-1</v>
      </c>
      <c r="O650" s="2382">
        <f t="shared" si="329"/>
        <v>1</v>
      </c>
      <c r="P650" s="2382">
        <f t="shared" si="329"/>
        <v>0</v>
      </c>
      <c r="Q650" s="2382">
        <f t="shared" si="329"/>
        <v>0</v>
      </c>
      <c r="R650" s="2382">
        <f t="shared" si="329"/>
        <v>0</v>
      </c>
      <c r="S650" s="2382">
        <f t="shared" si="329"/>
        <v>1</v>
      </c>
      <c r="T650" s="2382">
        <f t="shared" si="329"/>
        <v>0</v>
      </c>
      <c r="U650" s="2382">
        <f t="shared" si="329"/>
        <v>0</v>
      </c>
      <c r="V650" s="2382">
        <f t="shared" si="329"/>
        <v>0</v>
      </c>
      <c r="W650" s="2382">
        <f t="shared" si="329"/>
        <v>0</v>
      </c>
      <c r="X650" s="2382">
        <f t="shared" si="329"/>
        <v>0</v>
      </c>
      <c r="Y650" s="2382">
        <f t="shared" si="329"/>
        <v>0</v>
      </c>
      <c r="Z650" s="2382">
        <f t="shared" si="329"/>
        <v>0</v>
      </c>
      <c r="AA650" s="2382">
        <f t="shared" si="329"/>
        <v>0</v>
      </c>
      <c r="AB650" s="2382">
        <f t="shared" si="329"/>
        <v>0</v>
      </c>
      <c r="AC650" s="2382">
        <f t="shared" si="329"/>
        <v>0</v>
      </c>
      <c r="AD650" s="2382">
        <f t="shared" si="329"/>
        <v>0</v>
      </c>
      <c r="AE650" s="2382">
        <f t="shared" si="329"/>
        <v>0</v>
      </c>
      <c r="AF650" s="2382">
        <f t="shared" si="329"/>
        <v>0</v>
      </c>
      <c r="AG650" s="2382">
        <f t="shared" si="329"/>
        <v>0</v>
      </c>
      <c r="AH650" s="2382">
        <f t="shared" si="329"/>
        <v>0</v>
      </c>
      <c r="AI650" s="2382">
        <f t="shared" si="329"/>
        <v>0</v>
      </c>
      <c r="AJ650" s="2382">
        <f t="shared" si="329"/>
        <v>0</v>
      </c>
      <c r="AK650" s="2382">
        <f t="shared" si="329"/>
        <v>0</v>
      </c>
      <c r="AL650" s="2382">
        <f t="shared" si="329"/>
        <v>0</v>
      </c>
      <c r="AM650" s="2382">
        <f t="shared" si="329"/>
        <v>0</v>
      </c>
      <c r="AN650" s="2382">
        <f t="shared" si="329"/>
        <v>0</v>
      </c>
      <c r="AO650" s="2382">
        <f t="shared" si="329"/>
        <v>0</v>
      </c>
      <c r="AP650" s="2382">
        <f t="shared" si="329"/>
        <v>0</v>
      </c>
      <c r="AQ650" s="2382">
        <f t="shared" si="329"/>
        <v>0</v>
      </c>
      <c r="AR650" s="2382">
        <f t="shared" si="329"/>
        <v>0</v>
      </c>
      <c r="AS650" s="2382">
        <f t="shared" si="329"/>
        <v>0</v>
      </c>
      <c r="AT650" s="2382">
        <f t="shared" si="329"/>
        <v>0</v>
      </c>
      <c r="AU650" s="2382">
        <f t="shared" si="329"/>
        <v>-1</v>
      </c>
      <c r="AV650" s="2382">
        <f t="shared" si="329"/>
        <v>0</v>
      </c>
      <c r="AW650" s="2382">
        <f t="shared" si="329"/>
        <v>0</v>
      </c>
    </row>
    <row r="651" spans="1:49" ht="19.5" hidden="1" thickBot="1">
      <c r="A651" s="337" t="s">
        <v>277</v>
      </c>
      <c r="B651" s="371" t="s">
        <v>406</v>
      </c>
      <c r="C651" s="1234">
        <f t="shared" si="315"/>
        <v>-1</v>
      </c>
      <c r="D651" s="1233">
        <f t="shared" si="315"/>
        <v>-1</v>
      </c>
      <c r="E651" s="1233">
        <f t="shared" si="315"/>
        <v>0</v>
      </c>
      <c r="F651" s="1246"/>
      <c r="G651" s="1246"/>
      <c r="H651" s="1246"/>
      <c r="I651" s="1246"/>
      <c r="J651" s="1246"/>
      <c r="K651" s="1246"/>
      <c r="L651" s="2371">
        <f t="shared" ref="L651:AW651" si="330">IF(L42&gt;L245,(100%-L245/L42*100%),IF(L42&lt;L245,(L42/L245*100%-100%),0))</f>
        <v>0</v>
      </c>
      <c r="M651" s="2371">
        <f t="shared" si="330"/>
        <v>0</v>
      </c>
      <c r="N651" s="2371">
        <f t="shared" si="330"/>
        <v>-1</v>
      </c>
      <c r="O651" s="2371">
        <f t="shared" si="330"/>
        <v>0</v>
      </c>
      <c r="P651" s="2371">
        <f t="shared" si="330"/>
        <v>0</v>
      </c>
      <c r="Q651" s="2371">
        <f t="shared" si="330"/>
        <v>0</v>
      </c>
      <c r="R651" s="2371">
        <f t="shared" si="330"/>
        <v>0</v>
      </c>
      <c r="S651" s="2371">
        <f t="shared" si="330"/>
        <v>0</v>
      </c>
      <c r="T651" s="2371">
        <f t="shared" si="330"/>
        <v>0</v>
      </c>
      <c r="U651" s="2371">
        <f t="shared" si="330"/>
        <v>0</v>
      </c>
      <c r="V651" s="2371">
        <f t="shared" si="330"/>
        <v>0</v>
      </c>
      <c r="W651" s="2371">
        <f t="shared" si="330"/>
        <v>0</v>
      </c>
      <c r="X651" s="2371">
        <f t="shared" si="330"/>
        <v>0</v>
      </c>
      <c r="Y651" s="2371">
        <f t="shared" si="330"/>
        <v>0</v>
      </c>
      <c r="Z651" s="2371">
        <f t="shared" si="330"/>
        <v>0</v>
      </c>
      <c r="AA651" s="2371">
        <f t="shared" si="330"/>
        <v>0</v>
      </c>
      <c r="AB651" s="2371">
        <f t="shared" si="330"/>
        <v>0</v>
      </c>
      <c r="AC651" s="2371">
        <f t="shared" si="330"/>
        <v>0</v>
      </c>
      <c r="AD651" s="2371">
        <f t="shared" si="330"/>
        <v>0</v>
      </c>
      <c r="AE651" s="2371">
        <f t="shared" si="330"/>
        <v>0</v>
      </c>
      <c r="AF651" s="2371">
        <f t="shared" si="330"/>
        <v>0</v>
      </c>
      <c r="AG651" s="2371">
        <f t="shared" si="330"/>
        <v>0</v>
      </c>
      <c r="AH651" s="2371">
        <f t="shared" si="330"/>
        <v>0</v>
      </c>
      <c r="AI651" s="2371">
        <f t="shared" si="330"/>
        <v>0</v>
      </c>
      <c r="AJ651" s="2371">
        <f t="shared" si="330"/>
        <v>0</v>
      </c>
      <c r="AK651" s="2371">
        <f t="shared" si="330"/>
        <v>0</v>
      </c>
      <c r="AL651" s="2371">
        <f t="shared" si="330"/>
        <v>0</v>
      </c>
      <c r="AM651" s="2371">
        <f t="shared" si="330"/>
        <v>0</v>
      </c>
      <c r="AN651" s="2371">
        <f t="shared" si="330"/>
        <v>0</v>
      </c>
      <c r="AO651" s="2371">
        <f t="shared" si="330"/>
        <v>0</v>
      </c>
      <c r="AP651" s="2371">
        <f t="shared" si="330"/>
        <v>0</v>
      </c>
      <c r="AQ651" s="2371">
        <f t="shared" si="330"/>
        <v>0</v>
      </c>
      <c r="AR651" s="2371">
        <f t="shared" si="330"/>
        <v>0</v>
      </c>
      <c r="AS651" s="2371">
        <f t="shared" si="330"/>
        <v>0</v>
      </c>
      <c r="AT651" s="2371">
        <f t="shared" si="330"/>
        <v>0</v>
      </c>
      <c r="AU651" s="2371">
        <f t="shared" si="330"/>
        <v>0</v>
      </c>
      <c r="AV651" s="2371">
        <f t="shared" si="330"/>
        <v>0</v>
      </c>
      <c r="AW651" s="2371">
        <f t="shared" si="330"/>
        <v>0</v>
      </c>
    </row>
    <row r="652" spans="1:49" ht="19.5" hidden="1" thickBot="1">
      <c r="A652" s="337" t="s">
        <v>279</v>
      </c>
      <c r="B652" s="371" t="s">
        <v>407</v>
      </c>
      <c r="C652" s="1234">
        <f t="shared" si="315"/>
        <v>0.66666666666666674</v>
      </c>
      <c r="D652" s="1233">
        <f t="shared" si="315"/>
        <v>0</v>
      </c>
      <c r="E652" s="1233">
        <f t="shared" si="315"/>
        <v>0.66666666666666674</v>
      </c>
      <c r="F652" s="1246"/>
      <c r="G652" s="1246"/>
      <c r="H652" s="1246"/>
      <c r="I652" s="1246"/>
      <c r="J652" s="1246"/>
      <c r="K652" s="1246"/>
      <c r="L652" s="2371">
        <f t="shared" ref="L652:AW652" si="331">IF(L43&gt;L246,(100%-L246/L43*100%),IF(L43&lt;L246,(L43/L246*100%-100%),0))</f>
        <v>0</v>
      </c>
      <c r="M652" s="2371">
        <f t="shared" si="331"/>
        <v>0</v>
      </c>
      <c r="N652" s="2371">
        <f t="shared" si="331"/>
        <v>0</v>
      </c>
      <c r="O652" s="2371">
        <f t="shared" si="331"/>
        <v>1</v>
      </c>
      <c r="P652" s="2371">
        <f t="shared" si="331"/>
        <v>0</v>
      </c>
      <c r="Q652" s="2371">
        <f t="shared" si="331"/>
        <v>0</v>
      </c>
      <c r="R652" s="2371">
        <f t="shared" si="331"/>
        <v>0</v>
      </c>
      <c r="S652" s="2371">
        <f t="shared" si="331"/>
        <v>1</v>
      </c>
      <c r="T652" s="2371">
        <f t="shared" si="331"/>
        <v>0</v>
      </c>
      <c r="U652" s="2371">
        <f t="shared" si="331"/>
        <v>0</v>
      </c>
      <c r="V652" s="2371">
        <f t="shared" si="331"/>
        <v>0</v>
      </c>
      <c r="W652" s="2371">
        <f t="shared" si="331"/>
        <v>0</v>
      </c>
      <c r="X652" s="2371">
        <f t="shared" si="331"/>
        <v>0</v>
      </c>
      <c r="Y652" s="2371">
        <f t="shared" si="331"/>
        <v>0</v>
      </c>
      <c r="Z652" s="2371">
        <f t="shared" si="331"/>
        <v>0</v>
      </c>
      <c r="AA652" s="2371">
        <f t="shared" si="331"/>
        <v>0</v>
      </c>
      <c r="AB652" s="2371">
        <f t="shared" si="331"/>
        <v>0</v>
      </c>
      <c r="AC652" s="2371">
        <f t="shared" si="331"/>
        <v>0</v>
      </c>
      <c r="AD652" s="2371">
        <f t="shared" si="331"/>
        <v>0</v>
      </c>
      <c r="AE652" s="2371">
        <f t="shared" si="331"/>
        <v>0</v>
      </c>
      <c r="AF652" s="2371">
        <f t="shared" si="331"/>
        <v>0</v>
      </c>
      <c r="AG652" s="2371">
        <f t="shared" si="331"/>
        <v>0</v>
      </c>
      <c r="AH652" s="2371">
        <f t="shared" si="331"/>
        <v>0</v>
      </c>
      <c r="AI652" s="2371">
        <f t="shared" si="331"/>
        <v>0</v>
      </c>
      <c r="AJ652" s="2371">
        <f t="shared" si="331"/>
        <v>0</v>
      </c>
      <c r="AK652" s="2371">
        <f t="shared" si="331"/>
        <v>0</v>
      </c>
      <c r="AL652" s="2371">
        <f t="shared" si="331"/>
        <v>0</v>
      </c>
      <c r="AM652" s="2371">
        <f t="shared" si="331"/>
        <v>0</v>
      </c>
      <c r="AN652" s="2371">
        <f t="shared" si="331"/>
        <v>0</v>
      </c>
      <c r="AO652" s="2371">
        <f t="shared" si="331"/>
        <v>0</v>
      </c>
      <c r="AP652" s="2371">
        <f t="shared" si="331"/>
        <v>0</v>
      </c>
      <c r="AQ652" s="2371">
        <f t="shared" si="331"/>
        <v>0</v>
      </c>
      <c r="AR652" s="2371">
        <f t="shared" si="331"/>
        <v>0</v>
      </c>
      <c r="AS652" s="2371">
        <f t="shared" si="331"/>
        <v>0</v>
      </c>
      <c r="AT652" s="2371">
        <f t="shared" si="331"/>
        <v>0</v>
      </c>
      <c r="AU652" s="2371">
        <f t="shared" si="331"/>
        <v>-1</v>
      </c>
      <c r="AV652" s="2371">
        <f t="shared" si="331"/>
        <v>0</v>
      </c>
      <c r="AW652" s="2371">
        <f t="shared" si="331"/>
        <v>0</v>
      </c>
    </row>
    <row r="653" spans="1:49" ht="19.5" hidden="1" thickBot="1">
      <c r="A653" s="337" t="s">
        <v>281</v>
      </c>
      <c r="B653" s="371" t="s">
        <v>408</v>
      </c>
      <c r="C653" s="1234">
        <f t="shared" si="315"/>
        <v>0</v>
      </c>
      <c r="D653" s="1233">
        <f t="shared" si="315"/>
        <v>0</v>
      </c>
      <c r="E653" s="1233">
        <f t="shared" si="315"/>
        <v>0</v>
      </c>
      <c r="F653" s="1246"/>
      <c r="G653" s="1246"/>
      <c r="H653" s="1246"/>
      <c r="I653" s="1246"/>
      <c r="J653" s="1246"/>
      <c r="K653" s="1246"/>
      <c r="L653" s="2371">
        <f t="shared" ref="L653:AW653" si="332">IF(L44&gt;L247,(100%-L247/L44*100%),IF(L44&lt;L247,(L44/L247*100%-100%),0))</f>
        <v>0</v>
      </c>
      <c r="M653" s="2371">
        <f t="shared" si="332"/>
        <v>0</v>
      </c>
      <c r="N653" s="2371">
        <f t="shared" si="332"/>
        <v>0</v>
      </c>
      <c r="O653" s="2371">
        <f t="shared" si="332"/>
        <v>0</v>
      </c>
      <c r="P653" s="2371">
        <f t="shared" si="332"/>
        <v>0</v>
      </c>
      <c r="Q653" s="2371">
        <f t="shared" si="332"/>
        <v>0</v>
      </c>
      <c r="R653" s="2371">
        <f t="shared" si="332"/>
        <v>0</v>
      </c>
      <c r="S653" s="2371">
        <f t="shared" si="332"/>
        <v>0</v>
      </c>
      <c r="T653" s="2371">
        <f t="shared" si="332"/>
        <v>0</v>
      </c>
      <c r="U653" s="2371">
        <f t="shared" si="332"/>
        <v>0</v>
      </c>
      <c r="V653" s="2371">
        <f t="shared" si="332"/>
        <v>0</v>
      </c>
      <c r="W653" s="2371">
        <f t="shared" si="332"/>
        <v>0</v>
      </c>
      <c r="X653" s="2371">
        <f t="shared" si="332"/>
        <v>0</v>
      </c>
      <c r="Y653" s="2371">
        <f t="shared" si="332"/>
        <v>0</v>
      </c>
      <c r="Z653" s="2371">
        <f t="shared" si="332"/>
        <v>0</v>
      </c>
      <c r="AA653" s="2371">
        <f t="shared" si="332"/>
        <v>0</v>
      </c>
      <c r="AB653" s="2371">
        <f t="shared" si="332"/>
        <v>0</v>
      </c>
      <c r="AC653" s="2371">
        <f t="shared" si="332"/>
        <v>0</v>
      </c>
      <c r="AD653" s="2371">
        <f t="shared" si="332"/>
        <v>0</v>
      </c>
      <c r="AE653" s="2371">
        <f t="shared" si="332"/>
        <v>0</v>
      </c>
      <c r="AF653" s="2371">
        <f t="shared" si="332"/>
        <v>0</v>
      </c>
      <c r="AG653" s="2371">
        <f t="shared" si="332"/>
        <v>0</v>
      </c>
      <c r="AH653" s="2371">
        <f t="shared" si="332"/>
        <v>0</v>
      </c>
      <c r="AI653" s="2371">
        <f t="shared" si="332"/>
        <v>0</v>
      </c>
      <c r="AJ653" s="2371">
        <f t="shared" si="332"/>
        <v>0</v>
      </c>
      <c r="AK653" s="2371">
        <f t="shared" si="332"/>
        <v>0</v>
      </c>
      <c r="AL653" s="2371">
        <f t="shared" si="332"/>
        <v>0</v>
      </c>
      <c r="AM653" s="2371">
        <f t="shared" si="332"/>
        <v>0</v>
      </c>
      <c r="AN653" s="2371">
        <f t="shared" si="332"/>
        <v>0</v>
      </c>
      <c r="AO653" s="2371">
        <f t="shared" si="332"/>
        <v>0</v>
      </c>
      <c r="AP653" s="2371">
        <f t="shared" si="332"/>
        <v>0</v>
      </c>
      <c r="AQ653" s="2371">
        <f t="shared" si="332"/>
        <v>0</v>
      </c>
      <c r="AR653" s="2371">
        <f t="shared" si="332"/>
        <v>0</v>
      </c>
      <c r="AS653" s="2371">
        <f t="shared" si="332"/>
        <v>0</v>
      </c>
      <c r="AT653" s="2371">
        <f t="shared" si="332"/>
        <v>0</v>
      </c>
      <c r="AU653" s="2371">
        <f t="shared" si="332"/>
        <v>0</v>
      </c>
      <c r="AV653" s="2371">
        <f t="shared" si="332"/>
        <v>0</v>
      </c>
      <c r="AW653" s="2371">
        <f t="shared" si="332"/>
        <v>0</v>
      </c>
    </row>
    <row r="654" spans="1:49" ht="19.5" hidden="1" thickBot="1">
      <c r="A654" s="337" t="s">
        <v>409</v>
      </c>
      <c r="B654" s="371" t="s">
        <v>410</v>
      </c>
      <c r="C654" s="1234">
        <f t="shared" si="315"/>
        <v>0</v>
      </c>
      <c r="D654" s="1233">
        <f t="shared" si="315"/>
        <v>0</v>
      </c>
      <c r="E654" s="1233">
        <f t="shared" si="315"/>
        <v>0</v>
      </c>
      <c r="F654" s="1246"/>
      <c r="G654" s="1246"/>
      <c r="H654" s="1246"/>
      <c r="I654" s="1246"/>
      <c r="J654" s="1246"/>
      <c r="K654" s="1246"/>
      <c r="L654" s="2371">
        <f t="shared" ref="L654:AW654" si="333">IF(L45&gt;L248,(100%-L248/L45*100%),IF(L45&lt;L248,(L45/L248*100%-100%),0))</f>
        <v>0</v>
      </c>
      <c r="M654" s="2371">
        <f t="shared" si="333"/>
        <v>0</v>
      </c>
      <c r="N654" s="2371">
        <f t="shared" si="333"/>
        <v>0</v>
      </c>
      <c r="O654" s="2371">
        <f t="shared" si="333"/>
        <v>0</v>
      </c>
      <c r="P654" s="2371">
        <f t="shared" si="333"/>
        <v>0</v>
      </c>
      <c r="Q654" s="2371">
        <f t="shared" si="333"/>
        <v>0</v>
      </c>
      <c r="R654" s="2371">
        <f t="shared" si="333"/>
        <v>0</v>
      </c>
      <c r="S654" s="2371">
        <f t="shared" si="333"/>
        <v>0</v>
      </c>
      <c r="T654" s="2371">
        <f t="shared" si="333"/>
        <v>0</v>
      </c>
      <c r="U654" s="2371">
        <f t="shared" si="333"/>
        <v>0</v>
      </c>
      <c r="V654" s="2371">
        <f t="shared" si="333"/>
        <v>0</v>
      </c>
      <c r="W654" s="2371">
        <f t="shared" si="333"/>
        <v>0</v>
      </c>
      <c r="X654" s="2371">
        <f t="shared" si="333"/>
        <v>0</v>
      </c>
      <c r="Y654" s="2371">
        <f t="shared" si="333"/>
        <v>0</v>
      </c>
      <c r="Z654" s="2371">
        <f t="shared" si="333"/>
        <v>0</v>
      </c>
      <c r="AA654" s="2371">
        <f t="shared" si="333"/>
        <v>0</v>
      </c>
      <c r="AB654" s="2371">
        <f t="shared" si="333"/>
        <v>0</v>
      </c>
      <c r="AC654" s="2371">
        <f t="shared" si="333"/>
        <v>0</v>
      </c>
      <c r="AD654" s="2371">
        <f t="shared" si="333"/>
        <v>0</v>
      </c>
      <c r="AE654" s="2371">
        <f t="shared" si="333"/>
        <v>0</v>
      </c>
      <c r="AF654" s="2371">
        <f t="shared" si="333"/>
        <v>0</v>
      </c>
      <c r="AG654" s="2371">
        <f t="shared" si="333"/>
        <v>0</v>
      </c>
      <c r="AH654" s="2371">
        <f t="shared" si="333"/>
        <v>0</v>
      </c>
      <c r="AI654" s="2371">
        <f t="shared" si="333"/>
        <v>0</v>
      </c>
      <c r="AJ654" s="2371">
        <f t="shared" si="333"/>
        <v>0</v>
      </c>
      <c r="AK654" s="2371">
        <f t="shared" si="333"/>
        <v>0</v>
      </c>
      <c r="AL654" s="2371">
        <f t="shared" si="333"/>
        <v>0</v>
      </c>
      <c r="AM654" s="2371">
        <f t="shared" si="333"/>
        <v>0</v>
      </c>
      <c r="AN654" s="2371">
        <f t="shared" si="333"/>
        <v>0</v>
      </c>
      <c r="AO654" s="2371">
        <f t="shared" si="333"/>
        <v>0</v>
      </c>
      <c r="AP654" s="2371">
        <f t="shared" si="333"/>
        <v>0</v>
      </c>
      <c r="AQ654" s="2371">
        <f t="shared" si="333"/>
        <v>0</v>
      </c>
      <c r="AR654" s="2371">
        <f t="shared" si="333"/>
        <v>0</v>
      </c>
      <c r="AS654" s="2371">
        <f t="shared" si="333"/>
        <v>0</v>
      </c>
      <c r="AT654" s="2371">
        <f t="shared" si="333"/>
        <v>0</v>
      </c>
      <c r="AU654" s="2371">
        <f t="shared" si="333"/>
        <v>0</v>
      </c>
      <c r="AV654" s="2371">
        <f t="shared" si="333"/>
        <v>0</v>
      </c>
      <c r="AW654" s="2371">
        <f t="shared" si="333"/>
        <v>0</v>
      </c>
    </row>
    <row r="655" spans="1:49" ht="19.5" hidden="1" thickBot="1">
      <c r="A655" s="337" t="s">
        <v>411</v>
      </c>
      <c r="B655" s="371" t="s">
        <v>412</v>
      </c>
      <c r="C655" s="1234">
        <f t="shared" si="315"/>
        <v>0</v>
      </c>
      <c r="D655" s="1233">
        <f t="shared" si="315"/>
        <v>0</v>
      </c>
      <c r="E655" s="1233">
        <f t="shared" si="315"/>
        <v>0</v>
      </c>
      <c r="F655" s="1246"/>
      <c r="G655" s="1246"/>
      <c r="H655" s="1246"/>
      <c r="I655" s="1246"/>
      <c r="J655" s="1246"/>
      <c r="K655" s="1246"/>
      <c r="L655" s="2371">
        <f t="shared" ref="L655:AW655" si="334">IF(L46&gt;L249,(100%-L249/L46*100%),IF(L46&lt;L249,(L46/L249*100%-100%),0))</f>
        <v>0</v>
      </c>
      <c r="M655" s="2371">
        <f t="shared" si="334"/>
        <v>0</v>
      </c>
      <c r="N655" s="2371">
        <f t="shared" si="334"/>
        <v>0</v>
      </c>
      <c r="O655" s="2371">
        <f t="shared" si="334"/>
        <v>0</v>
      </c>
      <c r="P655" s="2371">
        <f t="shared" si="334"/>
        <v>0</v>
      </c>
      <c r="Q655" s="2371">
        <f t="shared" si="334"/>
        <v>0</v>
      </c>
      <c r="R655" s="2371">
        <f t="shared" si="334"/>
        <v>0</v>
      </c>
      <c r="S655" s="2371">
        <f t="shared" si="334"/>
        <v>0</v>
      </c>
      <c r="T655" s="2371">
        <f t="shared" si="334"/>
        <v>0</v>
      </c>
      <c r="U655" s="2371">
        <f t="shared" si="334"/>
        <v>0</v>
      </c>
      <c r="V655" s="2371">
        <f t="shared" si="334"/>
        <v>0</v>
      </c>
      <c r="W655" s="2371">
        <f t="shared" si="334"/>
        <v>0</v>
      </c>
      <c r="X655" s="2371">
        <f t="shared" si="334"/>
        <v>0</v>
      </c>
      <c r="Y655" s="2371">
        <f t="shared" si="334"/>
        <v>0</v>
      </c>
      <c r="Z655" s="2371">
        <f t="shared" si="334"/>
        <v>0</v>
      </c>
      <c r="AA655" s="2371">
        <f t="shared" si="334"/>
        <v>0</v>
      </c>
      <c r="AB655" s="2371">
        <f t="shared" si="334"/>
        <v>0</v>
      </c>
      <c r="AC655" s="2371">
        <f t="shared" si="334"/>
        <v>0</v>
      </c>
      <c r="AD655" s="2371">
        <f t="shared" si="334"/>
        <v>0</v>
      </c>
      <c r="AE655" s="2371">
        <f t="shared" si="334"/>
        <v>0</v>
      </c>
      <c r="AF655" s="2371">
        <f t="shared" si="334"/>
        <v>0</v>
      </c>
      <c r="AG655" s="2371">
        <f t="shared" si="334"/>
        <v>0</v>
      </c>
      <c r="AH655" s="2371">
        <f t="shared" si="334"/>
        <v>0</v>
      </c>
      <c r="AI655" s="2371">
        <f t="shared" si="334"/>
        <v>0</v>
      </c>
      <c r="AJ655" s="2371">
        <f t="shared" si="334"/>
        <v>0</v>
      </c>
      <c r="AK655" s="2371">
        <f t="shared" si="334"/>
        <v>0</v>
      </c>
      <c r="AL655" s="2371">
        <f t="shared" si="334"/>
        <v>0</v>
      </c>
      <c r="AM655" s="2371">
        <f t="shared" si="334"/>
        <v>0</v>
      </c>
      <c r="AN655" s="2371">
        <f t="shared" si="334"/>
        <v>0</v>
      </c>
      <c r="AO655" s="2371">
        <f t="shared" si="334"/>
        <v>0</v>
      </c>
      <c r="AP655" s="2371">
        <f t="shared" si="334"/>
        <v>0</v>
      </c>
      <c r="AQ655" s="2371">
        <f t="shared" si="334"/>
        <v>0</v>
      </c>
      <c r="AR655" s="2371">
        <f t="shared" si="334"/>
        <v>0</v>
      </c>
      <c r="AS655" s="2371">
        <f t="shared" si="334"/>
        <v>0</v>
      </c>
      <c r="AT655" s="2371">
        <f t="shared" si="334"/>
        <v>0</v>
      </c>
      <c r="AU655" s="2371">
        <f t="shared" si="334"/>
        <v>0</v>
      </c>
      <c r="AV655" s="2371">
        <f t="shared" si="334"/>
        <v>0</v>
      </c>
      <c r="AW655" s="2371">
        <f t="shared" si="334"/>
        <v>0</v>
      </c>
    </row>
    <row r="656" spans="1:49" ht="19.5" hidden="1" thickBot="1">
      <c r="A656" s="337" t="s">
        <v>413</v>
      </c>
      <c r="B656" s="371" t="s">
        <v>414</v>
      </c>
      <c r="C656" s="1234">
        <f t="shared" si="315"/>
        <v>0</v>
      </c>
      <c r="D656" s="1233">
        <f t="shared" si="315"/>
        <v>0</v>
      </c>
      <c r="E656" s="1233">
        <f t="shared" si="315"/>
        <v>0</v>
      </c>
      <c r="F656" s="1246"/>
      <c r="G656" s="1246"/>
      <c r="H656" s="1246"/>
      <c r="I656" s="1246"/>
      <c r="J656" s="1246"/>
      <c r="K656" s="1246"/>
      <c r="L656" s="2371">
        <f t="shared" ref="L656:AW656" si="335">IF(L47&gt;L250,(100%-L250/L47*100%),IF(L47&lt;L250,(L47/L250*100%-100%),0))</f>
        <v>0</v>
      </c>
      <c r="M656" s="2371">
        <f t="shared" si="335"/>
        <v>0</v>
      </c>
      <c r="N656" s="2371">
        <f t="shared" si="335"/>
        <v>0</v>
      </c>
      <c r="O656" s="2371">
        <f t="shared" si="335"/>
        <v>0</v>
      </c>
      <c r="P656" s="2371">
        <f t="shared" si="335"/>
        <v>0</v>
      </c>
      <c r="Q656" s="2371">
        <f t="shared" si="335"/>
        <v>0</v>
      </c>
      <c r="R656" s="2371">
        <f t="shared" si="335"/>
        <v>0</v>
      </c>
      <c r="S656" s="2371">
        <f t="shared" si="335"/>
        <v>0</v>
      </c>
      <c r="T656" s="2371">
        <f t="shared" si="335"/>
        <v>0</v>
      </c>
      <c r="U656" s="2371">
        <f t="shared" si="335"/>
        <v>0</v>
      </c>
      <c r="V656" s="2371">
        <f t="shared" si="335"/>
        <v>0</v>
      </c>
      <c r="W656" s="2371">
        <f t="shared" si="335"/>
        <v>0</v>
      </c>
      <c r="X656" s="2371">
        <f t="shared" si="335"/>
        <v>0</v>
      </c>
      <c r="Y656" s="2371">
        <f t="shared" si="335"/>
        <v>0</v>
      </c>
      <c r="Z656" s="2371">
        <f t="shared" si="335"/>
        <v>0</v>
      </c>
      <c r="AA656" s="2371">
        <f t="shared" si="335"/>
        <v>0</v>
      </c>
      <c r="AB656" s="2371">
        <f t="shared" si="335"/>
        <v>0</v>
      </c>
      <c r="AC656" s="2371">
        <f t="shared" si="335"/>
        <v>0</v>
      </c>
      <c r="AD656" s="2371">
        <f t="shared" si="335"/>
        <v>0</v>
      </c>
      <c r="AE656" s="2371">
        <f t="shared" si="335"/>
        <v>0</v>
      </c>
      <c r="AF656" s="2371">
        <f t="shared" si="335"/>
        <v>0</v>
      </c>
      <c r="AG656" s="2371">
        <f t="shared" si="335"/>
        <v>0</v>
      </c>
      <c r="AH656" s="2371">
        <f t="shared" si="335"/>
        <v>0</v>
      </c>
      <c r="AI656" s="2371">
        <f t="shared" si="335"/>
        <v>0</v>
      </c>
      <c r="AJ656" s="2371">
        <f t="shared" si="335"/>
        <v>0</v>
      </c>
      <c r="AK656" s="2371">
        <f t="shared" si="335"/>
        <v>0</v>
      </c>
      <c r="AL656" s="2371">
        <f t="shared" si="335"/>
        <v>0</v>
      </c>
      <c r="AM656" s="2371">
        <f t="shared" si="335"/>
        <v>0</v>
      </c>
      <c r="AN656" s="2371">
        <f t="shared" si="335"/>
        <v>0</v>
      </c>
      <c r="AO656" s="2371">
        <f t="shared" si="335"/>
        <v>0</v>
      </c>
      <c r="AP656" s="2371">
        <f t="shared" si="335"/>
        <v>0</v>
      </c>
      <c r="AQ656" s="2371">
        <f t="shared" si="335"/>
        <v>0</v>
      </c>
      <c r="AR656" s="2371">
        <f t="shared" si="335"/>
        <v>0</v>
      </c>
      <c r="AS656" s="2371">
        <f t="shared" si="335"/>
        <v>0</v>
      </c>
      <c r="AT656" s="2371">
        <f t="shared" si="335"/>
        <v>0</v>
      </c>
      <c r="AU656" s="2371">
        <f t="shared" si="335"/>
        <v>0</v>
      </c>
      <c r="AV656" s="2371">
        <f t="shared" si="335"/>
        <v>0</v>
      </c>
      <c r="AW656" s="2371">
        <f t="shared" si="335"/>
        <v>0</v>
      </c>
    </row>
    <row r="657" spans="1:49" ht="32.25" hidden="1" thickBot="1">
      <c r="A657" s="395" t="s">
        <v>870</v>
      </c>
      <c r="B657" s="393" t="s">
        <v>415</v>
      </c>
      <c r="C657" s="1234">
        <f t="shared" ref="C657:E676" si="336">IF(C48&gt;C251,(100%-C251/C48*100%),IF(C48&lt;C251,(C48/C251*100%-100%),0))</f>
        <v>0.33333333333333337</v>
      </c>
      <c r="D657" s="1238">
        <f t="shared" si="336"/>
        <v>-1</v>
      </c>
      <c r="E657" s="1238">
        <f t="shared" si="336"/>
        <v>0.66666666666666674</v>
      </c>
      <c r="F657" s="1246"/>
      <c r="G657" s="1246"/>
      <c r="H657" s="1246"/>
      <c r="I657" s="1245"/>
      <c r="J657" s="1246"/>
      <c r="K657" s="1246"/>
      <c r="L657" s="2382">
        <f t="shared" ref="L657:AW657" si="337">IF(L48&gt;L251,(100%-L251/L48*100%),IF(L48&lt;L251,(L48/L251*100%-100%),0))</f>
        <v>0</v>
      </c>
      <c r="M657" s="2382">
        <f t="shared" si="337"/>
        <v>0</v>
      </c>
      <c r="N657" s="2382">
        <f t="shared" si="337"/>
        <v>-1</v>
      </c>
      <c r="O657" s="2382">
        <f t="shared" si="337"/>
        <v>1</v>
      </c>
      <c r="P657" s="2382">
        <f t="shared" si="337"/>
        <v>0</v>
      </c>
      <c r="Q657" s="2382">
        <f t="shared" si="337"/>
        <v>0</v>
      </c>
      <c r="R657" s="2382">
        <f t="shared" si="337"/>
        <v>0</v>
      </c>
      <c r="S657" s="2382">
        <f t="shared" si="337"/>
        <v>1</v>
      </c>
      <c r="T657" s="2382">
        <f t="shared" si="337"/>
        <v>0</v>
      </c>
      <c r="U657" s="2382">
        <f t="shared" si="337"/>
        <v>0</v>
      </c>
      <c r="V657" s="2382">
        <f t="shared" si="337"/>
        <v>0</v>
      </c>
      <c r="W657" s="2382">
        <f t="shared" si="337"/>
        <v>0</v>
      </c>
      <c r="X657" s="2382">
        <f t="shared" si="337"/>
        <v>0</v>
      </c>
      <c r="Y657" s="2382">
        <f t="shared" si="337"/>
        <v>0</v>
      </c>
      <c r="Z657" s="2382">
        <f t="shared" si="337"/>
        <v>0</v>
      </c>
      <c r="AA657" s="2382">
        <f t="shared" si="337"/>
        <v>0</v>
      </c>
      <c r="AB657" s="2382">
        <f t="shared" si="337"/>
        <v>0</v>
      </c>
      <c r="AC657" s="2382">
        <f t="shared" si="337"/>
        <v>0</v>
      </c>
      <c r="AD657" s="2382">
        <f t="shared" si="337"/>
        <v>0</v>
      </c>
      <c r="AE657" s="2382">
        <f t="shared" si="337"/>
        <v>0</v>
      </c>
      <c r="AF657" s="2382">
        <f t="shared" si="337"/>
        <v>0</v>
      </c>
      <c r="AG657" s="2382">
        <f t="shared" si="337"/>
        <v>0</v>
      </c>
      <c r="AH657" s="2382">
        <f t="shared" si="337"/>
        <v>0</v>
      </c>
      <c r="AI657" s="2382">
        <f t="shared" si="337"/>
        <v>0</v>
      </c>
      <c r="AJ657" s="2382">
        <f t="shared" si="337"/>
        <v>0</v>
      </c>
      <c r="AK657" s="2382">
        <f t="shared" si="337"/>
        <v>0</v>
      </c>
      <c r="AL657" s="2382">
        <f t="shared" si="337"/>
        <v>0</v>
      </c>
      <c r="AM657" s="2382">
        <f t="shared" si="337"/>
        <v>0</v>
      </c>
      <c r="AN657" s="2382">
        <f t="shared" si="337"/>
        <v>0</v>
      </c>
      <c r="AO657" s="2382">
        <f t="shared" si="337"/>
        <v>0</v>
      </c>
      <c r="AP657" s="2382">
        <f t="shared" si="337"/>
        <v>0</v>
      </c>
      <c r="AQ657" s="2382">
        <f t="shared" si="337"/>
        <v>0</v>
      </c>
      <c r="AR657" s="2382">
        <f t="shared" si="337"/>
        <v>0</v>
      </c>
      <c r="AS657" s="2382">
        <f t="shared" si="337"/>
        <v>0</v>
      </c>
      <c r="AT657" s="2382">
        <f t="shared" si="337"/>
        <v>0</v>
      </c>
      <c r="AU657" s="2382">
        <f t="shared" si="337"/>
        <v>-1</v>
      </c>
      <c r="AV657" s="2382">
        <f t="shared" si="337"/>
        <v>0</v>
      </c>
      <c r="AW657" s="2382">
        <f t="shared" si="337"/>
        <v>0</v>
      </c>
    </row>
    <row r="658" spans="1:49" ht="19.5" hidden="1" thickBot="1">
      <c r="A658" s="337" t="s">
        <v>284</v>
      </c>
      <c r="B658" s="371" t="s">
        <v>416</v>
      </c>
      <c r="C658" s="1234">
        <f t="shared" si="336"/>
        <v>0</v>
      </c>
      <c r="D658" s="1237">
        <f t="shared" si="336"/>
        <v>0</v>
      </c>
      <c r="E658" s="1237">
        <f t="shared" si="336"/>
        <v>0</v>
      </c>
      <c r="F658" s="1246"/>
      <c r="G658" s="1246"/>
      <c r="H658" s="1246"/>
      <c r="I658" s="1246"/>
      <c r="J658" s="1246"/>
      <c r="K658" s="1246"/>
      <c r="L658" s="2371">
        <f t="shared" ref="L658:AW658" si="338">IF(L49&gt;L252,(100%-L252/L49*100%),IF(L49&lt;L252,(L49/L252*100%-100%),0))</f>
        <v>0</v>
      </c>
      <c r="M658" s="2371">
        <f t="shared" si="338"/>
        <v>0</v>
      </c>
      <c r="N658" s="2371">
        <f t="shared" si="338"/>
        <v>0</v>
      </c>
      <c r="O658" s="2371">
        <f t="shared" si="338"/>
        <v>0</v>
      </c>
      <c r="P658" s="2371">
        <f t="shared" si="338"/>
        <v>0</v>
      </c>
      <c r="Q658" s="2371">
        <f t="shared" si="338"/>
        <v>0</v>
      </c>
      <c r="R658" s="2371">
        <f t="shared" si="338"/>
        <v>0</v>
      </c>
      <c r="S658" s="2371">
        <f t="shared" si="338"/>
        <v>1</v>
      </c>
      <c r="T658" s="2371">
        <f t="shared" si="338"/>
        <v>0</v>
      </c>
      <c r="U658" s="2371">
        <f t="shared" si="338"/>
        <v>0</v>
      </c>
      <c r="V658" s="2371">
        <f t="shared" si="338"/>
        <v>0</v>
      </c>
      <c r="W658" s="2371">
        <f t="shared" si="338"/>
        <v>0</v>
      </c>
      <c r="X658" s="2371">
        <f t="shared" si="338"/>
        <v>0</v>
      </c>
      <c r="Y658" s="2371">
        <f t="shared" si="338"/>
        <v>0</v>
      </c>
      <c r="Z658" s="2371">
        <f t="shared" si="338"/>
        <v>0</v>
      </c>
      <c r="AA658" s="2371">
        <f t="shared" si="338"/>
        <v>0</v>
      </c>
      <c r="AB658" s="2371">
        <f t="shared" si="338"/>
        <v>0</v>
      </c>
      <c r="AC658" s="2371">
        <f t="shared" si="338"/>
        <v>0</v>
      </c>
      <c r="AD658" s="2371">
        <f t="shared" si="338"/>
        <v>0</v>
      </c>
      <c r="AE658" s="2371">
        <f t="shared" si="338"/>
        <v>0</v>
      </c>
      <c r="AF658" s="2371">
        <f t="shared" si="338"/>
        <v>0</v>
      </c>
      <c r="AG658" s="2371">
        <f t="shared" si="338"/>
        <v>0</v>
      </c>
      <c r="AH658" s="2371">
        <f t="shared" si="338"/>
        <v>0</v>
      </c>
      <c r="AI658" s="2371">
        <f t="shared" si="338"/>
        <v>0</v>
      </c>
      <c r="AJ658" s="2371">
        <f t="shared" si="338"/>
        <v>0</v>
      </c>
      <c r="AK658" s="2371">
        <f t="shared" si="338"/>
        <v>0</v>
      </c>
      <c r="AL658" s="2371">
        <f t="shared" si="338"/>
        <v>0</v>
      </c>
      <c r="AM658" s="2371">
        <f t="shared" si="338"/>
        <v>0</v>
      </c>
      <c r="AN658" s="2371">
        <f t="shared" si="338"/>
        <v>0</v>
      </c>
      <c r="AO658" s="2371">
        <f t="shared" si="338"/>
        <v>0</v>
      </c>
      <c r="AP658" s="2371">
        <f t="shared" si="338"/>
        <v>0</v>
      </c>
      <c r="AQ658" s="2371">
        <f t="shared" si="338"/>
        <v>0</v>
      </c>
      <c r="AR658" s="2371">
        <f t="shared" si="338"/>
        <v>0</v>
      </c>
      <c r="AS658" s="2371">
        <f t="shared" si="338"/>
        <v>0</v>
      </c>
      <c r="AT658" s="2371">
        <f t="shared" si="338"/>
        <v>0</v>
      </c>
      <c r="AU658" s="2371">
        <f t="shared" si="338"/>
        <v>-1</v>
      </c>
      <c r="AV658" s="2371">
        <f t="shared" si="338"/>
        <v>0</v>
      </c>
      <c r="AW658" s="2371">
        <f t="shared" si="338"/>
        <v>0</v>
      </c>
    </row>
    <row r="659" spans="1:49" ht="19.5" hidden="1" thickBot="1">
      <c r="A659" s="337" t="s">
        <v>417</v>
      </c>
      <c r="B659" s="371" t="s">
        <v>418</v>
      </c>
      <c r="C659" s="1234">
        <f t="shared" si="336"/>
        <v>0.5</v>
      </c>
      <c r="D659" s="1237">
        <f t="shared" si="336"/>
        <v>-1</v>
      </c>
      <c r="E659" s="1237">
        <f t="shared" si="336"/>
        <v>1</v>
      </c>
      <c r="F659" s="1246"/>
      <c r="G659" s="1246"/>
      <c r="H659" s="1246"/>
      <c r="I659" s="1246"/>
      <c r="J659" s="1246"/>
      <c r="K659" s="1246"/>
      <c r="L659" s="2371">
        <f t="shared" ref="L659:AW659" si="339">IF(L50&gt;L253,(100%-L253/L50*100%),IF(L50&lt;L253,(L50/L253*100%-100%),0))</f>
        <v>0</v>
      </c>
      <c r="M659" s="2371">
        <f t="shared" si="339"/>
        <v>0</v>
      </c>
      <c r="N659" s="2371">
        <f t="shared" si="339"/>
        <v>-1</v>
      </c>
      <c r="O659" s="2371">
        <f t="shared" si="339"/>
        <v>1</v>
      </c>
      <c r="P659" s="2371">
        <f t="shared" si="339"/>
        <v>0</v>
      </c>
      <c r="Q659" s="2371">
        <f t="shared" si="339"/>
        <v>0</v>
      </c>
      <c r="R659" s="2371">
        <f t="shared" si="339"/>
        <v>0</v>
      </c>
      <c r="S659" s="2371">
        <f t="shared" si="339"/>
        <v>0</v>
      </c>
      <c r="T659" s="2371">
        <f t="shared" si="339"/>
        <v>0</v>
      </c>
      <c r="U659" s="2371">
        <f t="shared" si="339"/>
        <v>0</v>
      </c>
      <c r="V659" s="2371">
        <f t="shared" si="339"/>
        <v>0</v>
      </c>
      <c r="W659" s="2371">
        <f t="shared" si="339"/>
        <v>0</v>
      </c>
      <c r="X659" s="2371">
        <f t="shared" si="339"/>
        <v>0</v>
      </c>
      <c r="Y659" s="2371">
        <f t="shared" si="339"/>
        <v>0</v>
      </c>
      <c r="Z659" s="2371">
        <f t="shared" si="339"/>
        <v>0</v>
      </c>
      <c r="AA659" s="2371">
        <f t="shared" si="339"/>
        <v>0</v>
      </c>
      <c r="AB659" s="2371">
        <f t="shared" si="339"/>
        <v>0</v>
      </c>
      <c r="AC659" s="2371">
        <f t="shared" si="339"/>
        <v>0</v>
      </c>
      <c r="AD659" s="2371">
        <f t="shared" si="339"/>
        <v>0</v>
      </c>
      <c r="AE659" s="2371">
        <f t="shared" si="339"/>
        <v>0</v>
      </c>
      <c r="AF659" s="2371">
        <f t="shared" si="339"/>
        <v>0</v>
      </c>
      <c r="AG659" s="2371">
        <f t="shared" si="339"/>
        <v>0</v>
      </c>
      <c r="AH659" s="2371">
        <f t="shared" si="339"/>
        <v>0</v>
      </c>
      <c r="AI659" s="2371">
        <f t="shared" si="339"/>
        <v>0</v>
      </c>
      <c r="AJ659" s="2371">
        <f t="shared" si="339"/>
        <v>0</v>
      </c>
      <c r="AK659" s="2371">
        <f t="shared" si="339"/>
        <v>0</v>
      </c>
      <c r="AL659" s="2371">
        <f t="shared" si="339"/>
        <v>0</v>
      </c>
      <c r="AM659" s="2371">
        <f t="shared" si="339"/>
        <v>0</v>
      </c>
      <c r="AN659" s="2371">
        <f t="shared" si="339"/>
        <v>0</v>
      </c>
      <c r="AO659" s="2371">
        <f t="shared" si="339"/>
        <v>0</v>
      </c>
      <c r="AP659" s="2371">
        <f t="shared" si="339"/>
        <v>0</v>
      </c>
      <c r="AQ659" s="2371">
        <f t="shared" si="339"/>
        <v>0</v>
      </c>
      <c r="AR659" s="2371">
        <f t="shared" si="339"/>
        <v>0</v>
      </c>
      <c r="AS659" s="2371">
        <f t="shared" si="339"/>
        <v>0</v>
      </c>
      <c r="AT659" s="2371">
        <f t="shared" si="339"/>
        <v>0</v>
      </c>
      <c r="AU659" s="2371">
        <f t="shared" si="339"/>
        <v>0</v>
      </c>
      <c r="AV659" s="2371">
        <f t="shared" si="339"/>
        <v>0</v>
      </c>
      <c r="AW659" s="2371">
        <f t="shared" si="339"/>
        <v>0</v>
      </c>
    </row>
    <row r="660" spans="1:49" ht="19.5" hidden="1" thickBot="1">
      <c r="A660" s="337" t="s">
        <v>419</v>
      </c>
      <c r="B660" s="371" t="s">
        <v>420</v>
      </c>
      <c r="C660" s="1234">
        <f t="shared" si="336"/>
        <v>0</v>
      </c>
      <c r="D660" s="1237">
        <f t="shared" si="336"/>
        <v>0</v>
      </c>
      <c r="E660" s="1237">
        <f t="shared" si="336"/>
        <v>0</v>
      </c>
      <c r="F660" s="1246"/>
      <c r="G660" s="1246"/>
      <c r="H660" s="1246"/>
      <c r="I660" s="1246"/>
      <c r="J660" s="1246"/>
      <c r="K660" s="1246"/>
      <c r="L660" s="2371">
        <f t="shared" ref="L660:AW660" si="340">IF(L51&gt;L254,(100%-L254/L51*100%),IF(L51&lt;L254,(L51/L254*100%-100%),0))</f>
        <v>0</v>
      </c>
      <c r="M660" s="2371">
        <f t="shared" si="340"/>
        <v>0</v>
      </c>
      <c r="N660" s="2371">
        <f t="shared" si="340"/>
        <v>0</v>
      </c>
      <c r="O660" s="2371">
        <f t="shared" si="340"/>
        <v>0</v>
      </c>
      <c r="P660" s="2371">
        <f t="shared" si="340"/>
        <v>0</v>
      </c>
      <c r="Q660" s="2371">
        <f t="shared" si="340"/>
        <v>0</v>
      </c>
      <c r="R660" s="2371">
        <f t="shared" si="340"/>
        <v>0</v>
      </c>
      <c r="S660" s="2371">
        <f t="shared" si="340"/>
        <v>0</v>
      </c>
      <c r="T660" s="2371">
        <f t="shared" si="340"/>
        <v>0</v>
      </c>
      <c r="U660" s="2371">
        <f t="shared" si="340"/>
        <v>0</v>
      </c>
      <c r="V660" s="2371">
        <f t="shared" si="340"/>
        <v>0</v>
      </c>
      <c r="W660" s="2371">
        <f t="shared" si="340"/>
        <v>0</v>
      </c>
      <c r="X660" s="2371">
        <f t="shared" si="340"/>
        <v>0</v>
      </c>
      <c r="Y660" s="2371">
        <f t="shared" si="340"/>
        <v>0</v>
      </c>
      <c r="Z660" s="2371">
        <f t="shared" si="340"/>
        <v>0</v>
      </c>
      <c r="AA660" s="2371">
        <f t="shared" si="340"/>
        <v>0</v>
      </c>
      <c r="AB660" s="2371">
        <f t="shared" si="340"/>
        <v>0</v>
      </c>
      <c r="AC660" s="2371">
        <f t="shared" si="340"/>
        <v>0</v>
      </c>
      <c r="AD660" s="2371">
        <f t="shared" si="340"/>
        <v>0</v>
      </c>
      <c r="AE660" s="2371">
        <f t="shared" si="340"/>
        <v>0</v>
      </c>
      <c r="AF660" s="2371">
        <f t="shared" si="340"/>
        <v>0</v>
      </c>
      <c r="AG660" s="2371">
        <f t="shared" si="340"/>
        <v>0</v>
      </c>
      <c r="AH660" s="2371">
        <f t="shared" si="340"/>
        <v>0</v>
      </c>
      <c r="AI660" s="2371">
        <f t="shared" si="340"/>
        <v>0</v>
      </c>
      <c r="AJ660" s="2371">
        <f t="shared" si="340"/>
        <v>0</v>
      </c>
      <c r="AK660" s="2371">
        <f t="shared" si="340"/>
        <v>0</v>
      </c>
      <c r="AL660" s="2371">
        <f t="shared" si="340"/>
        <v>0</v>
      </c>
      <c r="AM660" s="2371">
        <f t="shared" si="340"/>
        <v>0</v>
      </c>
      <c r="AN660" s="2371">
        <f t="shared" si="340"/>
        <v>0</v>
      </c>
      <c r="AO660" s="2371">
        <f t="shared" si="340"/>
        <v>0</v>
      </c>
      <c r="AP660" s="2371">
        <f t="shared" si="340"/>
        <v>0</v>
      </c>
      <c r="AQ660" s="2371">
        <f t="shared" si="340"/>
        <v>0</v>
      </c>
      <c r="AR660" s="2371">
        <f t="shared" si="340"/>
        <v>0</v>
      </c>
      <c r="AS660" s="2371">
        <f t="shared" si="340"/>
        <v>0</v>
      </c>
      <c r="AT660" s="2371">
        <f t="shared" si="340"/>
        <v>0</v>
      </c>
      <c r="AU660" s="2371">
        <f t="shared" si="340"/>
        <v>0</v>
      </c>
      <c r="AV660" s="2371">
        <f t="shared" si="340"/>
        <v>0</v>
      </c>
      <c r="AW660" s="2371">
        <f t="shared" si="340"/>
        <v>0</v>
      </c>
    </row>
    <row r="661" spans="1:49" ht="19.5" hidden="1" thickBot="1">
      <c r="A661" s="337" t="s">
        <v>421</v>
      </c>
      <c r="B661" s="371" t="s">
        <v>422</v>
      </c>
      <c r="C661" s="1234">
        <f t="shared" si="336"/>
        <v>0</v>
      </c>
      <c r="D661" s="1237">
        <f t="shared" si="336"/>
        <v>0</v>
      </c>
      <c r="E661" s="1237">
        <f t="shared" si="336"/>
        <v>0</v>
      </c>
      <c r="F661" s="1246"/>
      <c r="G661" s="1246"/>
      <c r="H661" s="1246"/>
      <c r="I661" s="1246"/>
      <c r="J661" s="1246"/>
      <c r="K661" s="1246"/>
      <c r="L661" s="2371">
        <f t="shared" ref="L661:AW661" si="341">IF(L52&gt;L255,(100%-L255/L52*100%),IF(L52&lt;L255,(L52/L255*100%-100%),0))</f>
        <v>0</v>
      </c>
      <c r="M661" s="2371">
        <f t="shared" si="341"/>
        <v>0</v>
      </c>
      <c r="N661" s="2371">
        <f t="shared" si="341"/>
        <v>0</v>
      </c>
      <c r="O661" s="2371">
        <f t="shared" si="341"/>
        <v>0</v>
      </c>
      <c r="P661" s="2371">
        <f t="shared" si="341"/>
        <v>0</v>
      </c>
      <c r="Q661" s="2371">
        <f t="shared" si="341"/>
        <v>0</v>
      </c>
      <c r="R661" s="2371">
        <f t="shared" si="341"/>
        <v>0</v>
      </c>
      <c r="S661" s="2371">
        <f t="shared" si="341"/>
        <v>0</v>
      </c>
      <c r="T661" s="2371">
        <f t="shared" si="341"/>
        <v>0</v>
      </c>
      <c r="U661" s="2371">
        <f t="shared" si="341"/>
        <v>0</v>
      </c>
      <c r="V661" s="2371">
        <f t="shared" si="341"/>
        <v>0</v>
      </c>
      <c r="W661" s="2371">
        <f t="shared" si="341"/>
        <v>0</v>
      </c>
      <c r="X661" s="2371">
        <f t="shared" si="341"/>
        <v>0</v>
      </c>
      <c r="Y661" s="2371">
        <f t="shared" si="341"/>
        <v>0</v>
      </c>
      <c r="Z661" s="2371">
        <f t="shared" si="341"/>
        <v>0</v>
      </c>
      <c r="AA661" s="2371">
        <f t="shared" si="341"/>
        <v>0</v>
      </c>
      <c r="AB661" s="2371">
        <f t="shared" si="341"/>
        <v>0</v>
      </c>
      <c r="AC661" s="2371">
        <f t="shared" si="341"/>
        <v>0</v>
      </c>
      <c r="AD661" s="2371">
        <f t="shared" si="341"/>
        <v>0</v>
      </c>
      <c r="AE661" s="2371">
        <f t="shared" si="341"/>
        <v>0</v>
      </c>
      <c r="AF661" s="2371">
        <f t="shared" si="341"/>
        <v>0</v>
      </c>
      <c r="AG661" s="2371">
        <f t="shared" si="341"/>
        <v>0</v>
      </c>
      <c r="AH661" s="2371">
        <f t="shared" si="341"/>
        <v>0</v>
      </c>
      <c r="AI661" s="2371">
        <f t="shared" si="341"/>
        <v>0</v>
      </c>
      <c r="AJ661" s="2371">
        <f t="shared" si="341"/>
        <v>0</v>
      </c>
      <c r="AK661" s="2371">
        <f t="shared" si="341"/>
        <v>0</v>
      </c>
      <c r="AL661" s="2371">
        <f t="shared" si="341"/>
        <v>0</v>
      </c>
      <c r="AM661" s="2371">
        <f t="shared" si="341"/>
        <v>0</v>
      </c>
      <c r="AN661" s="2371">
        <f t="shared" si="341"/>
        <v>0</v>
      </c>
      <c r="AO661" s="2371">
        <f t="shared" si="341"/>
        <v>0</v>
      </c>
      <c r="AP661" s="2371">
        <f t="shared" si="341"/>
        <v>0</v>
      </c>
      <c r="AQ661" s="2371">
        <f t="shared" si="341"/>
        <v>0</v>
      </c>
      <c r="AR661" s="2371">
        <f t="shared" si="341"/>
        <v>0</v>
      </c>
      <c r="AS661" s="2371">
        <f t="shared" si="341"/>
        <v>0</v>
      </c>
      <c r="AT661" s="2371">
        <f t="shared" si="341"/>
        <v>0</v>
      </c>
      <c r="AU661" s="2371">
        <f t="shared" si="341"/>
        <v>0</v>
      </c>
      <c r="AV661" s="2371">
        <f t="shared" si="341"/>
        <v>0</v>
      </c>
      <c r="AW661" s="2371">
        <f t="shared" si="341"/>
        <v>0</v>
      </c>
    </row>
    <row r="662" spans="1:49" ht="19.5" hidden="1" thickBot="1">
      <c r="A662" s="337" t="s">
        <v>423</v>
      </c>
      <c r="B662" s="371" t="s">
        <v>424</v>
      </c>
      <c r="C662" s="1234">
        <f t="shared" si="336"/>
        <v>0</v>
      </c>
      <c r="D662" s="1237">
        <f t="shared" si="336"/>
        <v>0</v>
      </c>
      <c r="E662" s="1237">
        <f t="shared" si="336"/>
        <v>0</v>
      </c>
      <c r="F662" s="1246"/>
      <c r="G662" s="1246"/>
      <c r="H662" s="1246"/>
      <c r="I662" s="1246"/>
      <c r="J662" s="1246"/>
      <c r="K662" s="1246"/>
      <c r="L662" s="2371">
        <f t="shared" ref="L662:AW662" si="342">IF(L53&gt;L256,(100%-L256/L53*100%),IF(L53&lt;L256,(L53/L256*100%-100%),0))</f>
        <v>0</v>
      </c>
      <c r="M662" s="2371">
        <f t="shared" si="342"/>
        <v>0</v>
      </c>
      <c r="N662" s="2371">
        <f t="shared" si="342"/>
        <v>0</v>
      </c>
      <c r="O662" s="2371">
        <f t="shared" si="342"/>
        <v>0</v>
      </c>
      <c r="P662" s="2371">
        <f t="shared" si="342"/>
        <v>0</v>
      </c>
      <c r="Q662" s="2371">
        <f t="shared" si="342"/>
        <v>0</v>
      </c>
      <c r="R662" s="2371">
        <f t="shared" si="342"/>
        <v>0</v>
      </c>
      <c r="S662" s="2371">
        <f t="shared" si="342"/>
        <v>0</v>
      </c>
      <c r="T662" s="2371">
        <f t="shared" si="342"/>
        <v>0</v>
      </c>
      <c r="U662" s="2371">
        <f t="shared" si="342"/>
        <v>0</v>
      </c>
      <c r="V662" s="2371">
        <f t="shared" si="342"/>
        <v>0</v>
      </c>
      <c r="W662" s="2371">
        <f t="shared" si="342"/>
        <v>0</v>
      </c>
      <c r="X662" s="2371">
        <f t="shared" si="342"/>
        <v>0</v>
      </c>
      <c r="Y662" s="2371">
        <f t="shared" si="342"/>
        <v>0</v>
      </c>
      <c r="Z662" s="2371">
        <f t="shared" si="342"/>
        <v>0</v>
      </c>
      <c r="AA662" s="2371">
        <f t="shared" si="342"/>
        <v>0</v>
      </c>
      <c r="AB662" s="2371">
        <f t="shared" si="342"/>
        <v>0</v>
      </c>
      <c r="AC662" s="2371">
        <f t="shared" si="342"/>
        <v>0</v>
      </c>
      <c r="AD662" s="2371">
        <f t="shared" si="342"/>
        <v>0</v>
      </c>
      <c r="AE662" s="2371">
        <f t="shared" si="342"/>
        <v>0</v>
      </c>
      <c r="AF662" s="2371">
        <f t="shared" si="342"/>
        <v>0</v>
      </c>
      <c r="AG662" s="2371">
        <f t="shared" si="342"/>
        <v>0</v>
      </c>
      <c r="AH662" s="2371">
        <f t="shared" si="342"/>
        <v>0</v>
      </c>
      <c r="AI662" s="2371">
        <f t="shared" si="342"/>
        <v>0</v>
      </c>
      <c r="AJ662" s="2371">
        <f t="shared" si="342"/>
        <v>0</v>
      </c>
      <c r="AK662" s="2371">
        <f t="shared" si="342"/>
        <v>0</v>
      </c>
      <c r="AL662" s="2371">
        <f t="shared" si="342"/>
        <v>0</v>
      </c>
      <c r="AM662" s="2371">
        <f t="shared" si="342"/>
        <v>0</v>
      </c>
      <c r="AN662" s="2371">
        <f t="shared" si="342"/>
        <v>0</v>
      </c>
      <c r="AO662" s="2371">
        <f t="shared" si="342"/>
        <v>0</v>
      </c>
      <c r="AP662" s="2371">
        <f t="shared" si="342"/>
        <v>0</v>
      </c>
      <c r="AQ662" s="2371">
        <f t="shared" si="342"/>
        <v>0</v>
      </c>
      <c r="AR662" s="2371">
        <f t="shared" si="342"/>
        <v>0</v>
      </c>
      <c r="AS662" s="2371">
        <f t="shared" si="342"/>
        <v>0</v>
      </c>
      <c r="AT662" s="2371">
        <f t="shared" si="342"/>
        <v>0</v>
      </c>
      <c r="AU662" s="2371">
        <f t="shared" si="342"/>
        <v>0</v>
      </c>
      <c r="AV662" s="2371">
        <f t="shared" si="342"/>
        <v>0</v>
      </c>
      <c r="AW662" s="2371">
        <f t="shared" si="342"/>
        <v>0</v>
      </c>
    </row>
    <row r="663" spans="1:49" ht="19.5" hidden="1" thickBot="1">
      <c r="A663" s="337" t="s">
        <v>425</v>
      </c>
      <c r="B663" s="371" t="s">
        <v>414</v>
      </c>
      <c r="C663" s="1234">
        <f t="shared" si="336"/>
        <v>0</v>
      </c>
      <c r="D663" s="1237">
        <f t="shared" si="336"/>
        <v>0</v>
      </c>
      <c r="E663" s="1237">
        <f t="shared" si="336"/>
        <v>0</v>
      </c>
      <c r="F663" s="1246"/>
      <c r="G663" s="1246"/>
      <c r="H663" s="1246"/>
      <c r="I663" s="1246"/>
      <c r="J663" s="1246"/>
      <c r="K663" s="1246"/>
      <c r="L663" s="2371">
        <f t="shared" ref="L663:AW663" si="343">IF(L54&gt;L257,(100%-L257/L54*100%),IF(L54&lt;L257,(L54/L257*100%-100%),0))</f>
        <v>0</v>
      </c>
      <c r="M663" s="2371">
        <f t="shared" si="343"/>
        <v>0</v>
      </c>
      <c r="N663" s="2371">
        <f t="shared" si="343"/>
        <v>0</v>
      </c>
      <c r="O663" s="2371">
        <f t="shared" si="343"/>
        <v>0</v>
      </c>
      <c r="P663" s="2371">
        <f t="shared" si="343"/>
        <v>0</v>
      </c>
      <c r="Q663" s="2371">
        <f t="shared" si="343"/>
        <v>0</v>
      </c>
      <c r="R663" s="2371">
        <f t="shared" si="343"/>
        <v>0</v>
      </c>
      <c r="S663" s="2371">
        <f t="shared" si="343"/>
        <v>0</v>
      </c>
      <c r="T663" s="2371">
        <f t="shared" si="343"/>
        <v>0</v>
      </c>
      <c r="U663" s="2371">
        <f t="shared" si="343"/>
        <v>0</v>
      </c>
      <c r="V663" s="2371">
        <f t="shared" si="343"/>
        <v>0</v>
      </c>
      <c r="W663" s="2371">
        <f t="shared" si="343"/>
        <v>0</v>
      </c>
      <c r="X663" s="2371">
        <f t="shared" si="343"/>
        <v>0</v>
      </c>
      <c r="Y663" s="2371">
        <f t="shared" si="343"/>
        <v>0</v>
      </c>
      <c r="Z663" s="2371">
        <f t="shared" si="343"/>
        <v>0</v>
      </c>
      <c r="AA663" s="2371">
        <f t="shared" si="343"/>
        <v>0</v>
      </c>
      <c r="AB663" s="2371">
        <f t="shared" si="343"/>
        <v>0</v>
      </c>
      <c r="AC663" s="2371">
        <f t="shared" si="343"/>
        <v>0</v>
      </c>
      <c r="AD663" s="2371">
        <f t="shared" si="343"/>
        <v>0</v>
      </c>
      <c r="AE663" s="2371">
        <f t="shared" si="343"/>
        <v>0</v>
      </c>
      <c r="AF663" s="2371">
        <f t="shared" si="343"/>
        <v>0</v>
      </c>
      <c r="AG663" s="2371">
        <f t="shared" si="343"/>
        <v>0</v>
      </c>
      <c r="AH663" s="2371">
        <f t="shared" si="343"/>
        <v>0</v>
      </c>
      <c r="AI663" s="2371">
        <f t="shared" si="343"/>
        <v>0</v>
      </c>
      <c r="AJ663" s="2371">
        <f t="shared" si="343"/>
        <v>0</v>
      </c>
      <c r="AK663" s="2371">
        <f t="shared" si="343"/>
        <v>0</v>
      </c>
      <c r="AL663" s="2371">
        <f t="shared" si="343"/>
        <v>0</v>
      </c>
      <c r="AM663" s="2371">
        <f t="shared" si="343"/>
        <v>0</v>
      </c>
      <c r="AN663" s="2371">
        <f t="shared" si="343"/>
        <v>0</v>
      </c>
      <c r="AO663" s="2371">
        <f t="shared" si="343"/>
        <v>0</v>
      </c>
      <c r="AP663" s="2371">
        <f t="shared" si="343"/>
        <v>0</v>
      </c>
      <c r="AQ663" s="2371">
        <f t="shared" si="343"/>
        <v>0</v>
      </c>
      <c r="AR663" s="2371">
        <f t="shared" si="343"/>
        <v>0</v>
      </c>
      <c r="AS663" s="2371">
        <f t="shared" si="343"/>
        <v>0</v>
      </c>
      <c r="AT663" s="2371">
        <f t="shared" si="343"/>
        <v>0</v>
      </c>
      <c r="AU663" s="2371">
        <f t="shared" si="343"/>
        <v>0</v>
      </c>
      <c r="AV663" s="2371">
        <f t="shared" si="343"/>
        <v>0</v>
      </c>
      <c r="AW663" s="2371">
        <f t="shared" si="343"/>
        <v>0</v>
      </c>
    </row>
    <row r="664" spans="1:49" ht="19.5" hidden="1" thickBot="1">
      <c r="A664" s="395" t="s">
        <v>426</v>
      </c>
      <c r="B664" s="393" t="s">
        <v>427</v>
      </c>
      <c r="C664" s="1234">
        <f t="shared" si="336"/>
        <v>0.33333333333333337</v>
      </c>
      <c r="D664" s="1238">
        <f t="shared" si="336"/>
        <v>-1</v>
      </c>
      <c r="E664" s="1238">
        <f t="shared" si="336"/>
        <v>0.66666666666666674</v>
      </c>
      <c r="F664" s="1246"/>
      <c r="G664" s="1246"/>
      <c r="H664" s="1246"/>
      <c r="I664" s="1245"/>
      <c r="J664" s="1246"/>
      <c r="K664" s="1246"/>
      <c r="L664" s="2383">
        <f t="shared" ref="L664:AW664" si="344">IF(L55&gt;L258,(100%-L258/L55*100%),IF(L55&lt;L258,(L55/L258*100%-100%),0))</f>
        <v>0</v>
      </c>
      <c r="M664" s="2383">
        <f t="shared" si="344"/>
        <v>0</v>
      </c>
      <c r="N664" s="2383">
        <f t="shared" si="344"/>
        <v>-1</v>
      </c>
      <c r="O664" s="2383">
        <f t="shared" si="344"/>
        <v>1</v>
      </c>
      <c r="P664" s="2383">
        <f t="shared" si="344"/>
        <v>0</v>
      </c>
      <c r="Q664" s="2383">
        <f t="shared" si="344"/>
        <v>0</v>
      </c>
      <c r="R664" s="2383">
        <f t="shared" si="344"/>
        <v>0</v>
      </c>
      <c r="S664" s="2383">
        <f t="shared" si="344"/>
        <v>1</v>
      </c>
      <c r="T664" s="2383">
        <f t="shared" si="344"/>
        <v>0</v>
      </c>
      <c r="U664" s="2383">
        <f t="shared" si="344"/>
        <v>0</v>
      </c>
      <c r="V664" s="2383">
        <f t="shared" si="344"/>
        <v>0</v>
      </c>
      <c r="W664" s="2383">
        <f t="shared" si="344"/>
        <v>0</v>
      </c>
      <c r="X664" s="2383">
        <f t="shared" si="344"/>
        <v>0</v>
      </c>
      <c r="Y664" s="2383">
        <f t="shared" si="344"/>
        <v>0</v>
      </c>
      <c r="Z664" s="2383">
        <f t="shared" si="344"/>
        <v>0</v>
      </c>
      <c r="AA664" s="2383">
        <f t="shared" si="344"/>
        <v>0</v>
      </c>
      <c r="AB664" s="2383">
        <f t="shared" si="344"/>
        <v>0</v>
      </c>
      <c r="AC664" s="2383">
        <f t="shared" si="344"/>
        <v>0</v>
      </c>
      <c r="AD664" s="2383">
        <f t="shared" si="344"/>
        <v>0</v>
      </c>
      <c r="AE664" s="2383">
        <f t="shared" si="344"/>
        <v>0</v>
      </c>
      <c r="AF664" s="2383">
        <f t="shared" si="344"/>
        <v>0</v>
      </c>
      <c r="AG664" s="2383">
        <f t="shared" si="344"/>
        <v>0</v>
      </c>
      <c r="AH664" s="2383">
        <f t="shared" si="344"/>
        <v>0</v>
      </c>
      <c r="AI664" s="2383">
        <f t="shared" si="344"/>
        <v>0</v>
      </c>
      <c r="AJ664" s="2383">
        <f t="shared" si="344"/>
        <v>0</v>
      </c>
      <c r="AK664" s="2383">
        <f t="shared" si="344"/>
        <v>0</v>
      </c>
      <c r="AL664" s="2383">
        <f t="shared" si="344"/>
        <v>0</v>
      </c>
      <c r="AM664" s="2383">
        <f t="shared" si="344"/>
        <v>0</v>
      </c>
      <c r="AN664" s="2383">
        <f t="shared" si="344"/>
        <v>0</v>
      </c>
      <c r="AO664" s="2383">
        <f t="shared" si="344"/>
        <v>0</v>
      </c>
      <c r="AP664" s="2383">
        <f t="shared" si="344"/>
        <v>0</v>
      </c>
      <c r="AQ664" s="2383">
        <f t="shared" si="344"/>
        <v>0</v>
      </c>
      <c r="AR664" s="2383">
        <f t="shared" si="344"/>
        <v>0</v>
      </c>
      <c r="AS664" s="2383">
        <f t="shared" si="344"/>
        <v>0</v>
      </c>
      <c r="AT664" s="2383">
        <f t="shared" si="344"/>
        <v>0</v>
      </c>
      <c r="AU664" s="2383">
        <f t="shared" si="344"/>
        <v>-1</v>
      </c>
      <c r="AV664" s="2383">
        <f t="shared" si="344"/>
        <v>0</v>
      </c>
      <c r="AW664" s="2383">
        <f t="shared" si="344"/>
        <v>0</v>
      </c>
    </row>
    <row r="665" spans="1:49" ht="19.5" hidden="1" thickBot="1">
      <c r="A665" s="337" t="s">
        <v>428</v>
      </c>
      <c r="B665" s="371" t="s">
        <v>429</v>
      </c>
      <c r="C665" s="1234">
        <f t="shared" si="336"/>
        <v>0.33333333333333337</v>
      </c>
      <c r="D665" s="1237">
        <f t="shared" si="336"/>
        <v>-1</v>
      </c>
      <c r="E665" s="1237">
        <f t="shared" si="336"/>
        <v>0.66666666666666674</v>
      </c>
      <c r="F665" s="1246"/>
      <c r="G665" s="1246"/>
      <c r="H665" s="1246"/>
      <c r="I665" s="1246"/>
      <c r="J665" s="1246"/>
      <c r="K665" s="1246"/>
      <c r="L665" s="2371">
        <f t="shared" ref="L665:AW665" si="345">IF(L56&gt;L259,(100%-L259/L56*100%),IF(L56&lt;L259,(L56/L259*100%-100%),0))</f>
        <v>0</v>
      </c>
      <c r="M665" s="2371">
        <f t="shared" si="345"/>
        <v>0</v>
      </c>
      <c r="N665" s="2371">
        <f t="shared" si="345"/>
        <v>-1</v>
      </c>
      <c r="O665" s="2371">
        <f t="shared" si="345"/>
        <v>1</v>
      </c>
      <c r="P665" s="2371">
        <f t="shared" si="345"/>
        <v>0</v>
      </c>
      <c r="Q665" s="2371">
        <f t="shared" si="345"/>
        <v>0</v>
      </c>
      <c r="R665" s="2371">
        <f t="shared" si="345"/>
        <v>0</v>
      </c>
      <c r="S665" s="2371">
        <f t="shared" si="345"/>
        <v>1</v>
      </c>
      <c r="T665" s="2371">
        <f t="shared" si="345"/>
        <v>0</v>
      </c>
      <c r="U665" s="2371">
        <f t="shared" si="345"/>
        <v>0</v>
      </c>
      <c r="V665" s="2371">
        <f t="shared" si="345"/>
        <v>0</v>
      </c>
      <c r="W665" s="2371">
        <f t="shared" si="345"/>
        <v>0</v>
      </c>
      <c r="X665" s="2371">
        <f t="shared" si="345"/>
        <v>0</v>
      </c>
      <c r="Y665" s="2371">
        <f t="shared" si="345"/>
        <v>0</v>
      </c>
      <c r="Z665" s="2371">
        <f t="shared" si="345"/>
        <v>0</v>
      </c>
      <c r="AA665" s="2371">
        <f t="shared" si="345"/>
        <v>0</v>
      </c>
      <c r="AB665" s="2371">
        <f t="shared" si="345"/>
        <v>0</v>
      </c>
      <c r="AC665" s="2371">
        <f t="shared" si="345"/>
        <v>0</v>
      </c>
      <c r="AD665" s="2371">
        <f t="shared" si="345"/>
        <v>0</v>
      </c>
      <c r="AE665" s="2371">
        <f t="shared" si="345"/>
        <v>0</v>
      </c>
      <c r="AF665" s="2371">
        <f t="shared" si="345"/>
        <v>0</v>
      </c>
      <c r="AG665" s="2371">
        <f t="shared" si="345"/>
        <v>0</v>
      </c>
      <c r="AH665" s="2371">
        <f t="shared" si="345"/>
        <v>0</v>
      </c>
      <c r="AI665" s="2371">
        <f t="shared" si="345"/>
        <v>0</v>
      </c>
      <c r="AJ665" s="2371">
        <f t="shared" si="345"/>
        <v>0</v>
      </c>
      <c r="AK665" s="2371">
        <f t="shared" si="345"/>
        <v>0</v>
      </c>
      <c r="AL665" s="2371">
        <f t="shared" si="345"/>
        <v>0</v>
      </c>
      <c r="AM665" s="2371">
        <f t="shared" si="345"/>
        <v>0</v>
      </c>
      <c r="AN665" s="2371">
        <f t="shared" si="345"/>
        <v>0</v>
      </c>
      <c r="AO665" s="2371">
        <f t="shared" si="345"/>
        <v>0</v>
      </c>
      <c r="AP665" s="2371">
        <f t="shared" si="345"/>
        <v>0</v>
      </c>
      <c r="AQ665" s="2371">
        <f t="shared" si="345"/>
        <v>0</v>
      </c>
      <c r="AR665" s="2371">
        <f t="shared" si="345"/>
        <v>0</v>
      </c>
      <c r="AS665" s="2371">
        <f t="shared" si="345"/>
        <v>0</v>
      </c>
      <c r="AT665" s="2371">
        <f t="shared" si="345"/>
        <v>0</v>
      </c>
      <c r="AU665" s="2371">
        <f t="shared" si="345"/>
        <v>-1</v>
      </c>
      <c r="AV665" s="2371">
        <f t="shared" si="345"/>
        <v>0</v>
      </c>
      <c r="AW665" s="2371">
        <f t="shared" si="345"/>
        <v>0</v>
      </c>
    </row>
    <row r="666" spans="1:49" ht="19.5" hidden="1" thickBot="1">
      <c r="A666" s="337" t="s">
        <v>430</v>
      </c>
      <c r="B666" s="371" t="s">
        <v>431</v>
      </c>
      <c r="C666" s="1234">
        <f t="shared" si="336"/>
        <v>0</v>
      </c>
      <c r="D666" s="1237">
        <f t="shared" si="336"/>
        <v>0</v>
      </c>
      <c r="E666" s="1237">
        <f t="shared" si="336"/>
        <v>0</v>
      </c>
      <c r="F666" s="1246"/>
      <c r="G666" s="1246"/>
      <c r="H666" s="1246"/>
      <c r="I666" s="1246"/>
      <c r="J666" s="1246"/>
      <c r="K666" s="1246"/>
      <c r="L666" s="2371">
        <f t="shared" ref="L666:AW666" si="346">IF(L57&gt;L260,(100%-L260/L57*100%),IF(L57&lt;L260,(L57/L260*100%-100%),0))</f>
        <v>0</v>
      </c>
      <c r="M666" s="2371">
        <f t="shared" si="346"/>
        <v>0</v>
      </c>
      <c r="N666" s="2371">
        <f t="shared" si="346"/>
        <v>0</v>
      </c>
      <c r="O666" s="2371">
        <f t="shared" si="346"/>
        <v>0</v>
      </c>
      <c r="P666" s="2371">
        <f t="shared" si="346"/>
        <v>0</v>
      </c>
      <c r="Q666" s="2371">
        <f t="shared" si="346"/>
        <v>0</v>
      </c>
      <c r="R666" s="2371">
        <f t="shared" si="346"/>
        <v>0</v>
      </c>
      <c r="S666" s="2371">
        <f t="shared" si="346"/>
        <v>0</v>
      </c>
      <c r="T666" s="2371">
        <f t="shared" si="346"/>
        <v>0</v>
      </c>
      <c r="U666" s="2371">
        <f t="shared" si="346"/>
        <v>0</v>
      </c>
      <c r="V666" s="2371">
        <f t="shared" si="346"/>
        <v>0</v>
      </c>
      <c r="W666" s="2371">
        <f t="shared" si="346"/>
        <v>0</v>
      </c>
      <c r="X666" s="2371">
        <f t="shared" si="346"/>
        <v>0</v>
      </c>
      <c r="Y666" s="2371">
        <f t="shared" si="346"/>
        <v>0</v>
      </c>
      <c r="Z666" s="2371">
        <f t="shared" si="346"/>
        <v>0</v>
      </c>
      <c r="AA666" s="2371">
        <f t="shared" si="346"/>
        <v>0</v>
      </c>
      <c r="AB666" s="2371">
        <f t="shared" si="346"/>
        <v>0</v>
      </c>
      <c r="AC666" s="2371">
        <f t="shared" si="346"/>
        <v>0</v>
      </c>
      <c r="AD666" s="2371">
        <f t="shared" si="346"/>
        <v>0</v>
      </c>
      <c r="AE666" s="2371">
        <f t="shared" si="346"/>
        <v>0</v>
      </c>
      <c r="AF666" s="2371">
        <f t="shared" si="346"/>
        <v>0</v>
      </c>
      <c r="AG666" s="2371">
        <f t="shared" si="346"/>
        <v>0</v>
      </c>
      <c r="AH666" s="2371">
        <f t="shared" si="346"/>
        <v>0</v>
      </c>
      <c r="AI666" s="2371">
        <f t="shared" si="346"/>
        <v>0</v>
      </c>
      <c r="AJ666" s="2371">
        <f t="shared" si="346"/>
        <v>0</v>
      </c>
      <c r="AK666" s="2371">
        <f t="shared" si="346"/>
        <v>0</v>
      </c>
      <c r="AL666" s="2371">
        <f t="shared" si="346"/>
        <v>0</v>
      </c>
      <c r="AM666" s="2371">
        <f t="shared" si="346"/>
        <v>0</v>
      </c>
      <c r="AN666" s="2371">
        <f t="shared" si="346"/>
        <v>0</v>
      </c>
      <c r="AO666" s="2371">
        <f t="shared" si="346"/>
        <v>0</v>
      </c>
      <c r="AP666" s="2371">
        <f t="shared" si="346"/>
        <v>0</v>
      </c>
      <c r="AQ666" s="2371">
        <f t="shared" si="346"/>
        <v>0</v>
      </c>
      <c r="AR666" s="2371">
        <f t="shared" si="346"/>
        <v>0</v>
      </c>
      <c r="AS666" s="2371">
        <f t="shared" si="346"/>
        <v>0</v>
      </c>
      <c r="AT666" s="2371">
        <f t="shared" si="346"/>
        <v>0</v>
      </c>
      <c r="AU666" s="2371">
        <f t="shared" si="346"/>
        <v>0</v>
      </c>
      <c r="AV666" s="2371">
        <f t="shared" si="346"/>
        <v>0</v>
      </c>
      <c r="AW666" s="2371">
        <f t="shared" si="346"/>
        <v>0</v>
      </c>
    </row>
    <row r="667" spans="1:49" ht="19.5" hidden="1" thickBot="1">
      <c r="A667" s="337" t="s">
        <v>432</v>
      </c>
      <c r="B667" s="371" t="s">
        <v>433</v>
      </c>
      <c r="C667" s="1234">
        <f t="shared" si="336"/>
        <v>0</v>
      </c>
      <c r="D667" s="1237">
        <f t="shared" si="336"/>
        <v>0</v>
      </c>
      <c r="E667" s="1237">
        <f t="shared" si="336"/>
        <v>0</v>
      </c>
      <c r="F667" s="1246"/>
      <c r="G667" s="1246"/>
      <c r="H667" s="1246"/>
      <c r="I667" s="1246"/>
      <c r="J667" s="1246"/>
      <c r="K667" s="1246"/>
      <c r="L667" s="2371">
        <f t="shared" ref="L667:AW667" si="347">IF(L58&gt;L261,(100%-L261/L58*100%),IF(L58&lt;L261,(L58/L261*100%-100%),0))</f>
        <v>0</v>
      </c>
      <c r="M667" s="2371">
        <f t="shared" si="347"/>
        <v>0</v>
      </c>
      <c r="N667" s="2371">
        <f t="shared" si="347"/>
        <v>0</v>
      </c>
      <c r="O667" s="2371">
        <f t="shared" si="347"/>
        <v>0</v>
      </c>
      <c r="P667" s="2371">
        <f t="shared" si="347"/>
        <v>0</v>
      </c>
      <c r="Q667" s="2371">
        <f t="shared" si="347"/>
        <v>0</v>
      </c>
      <c r="R667" s="2371">
        <f t="shared" si="347"/>
        <v>0</v>
      </c>
      <c r="S667" s="2371">
        <f t="shared" si="347"/>
        <v>0</v>
      </c>
      <c r="T667" s="2371">
        <f t="shared" si="347"/>
        <v>0</v>
      </c>
      <c r="U667" s="2371">
        <f t="shared" si="347"/>
        <v>0</v>
      </c>
      <c r="V667" s="2371">
        <f t="shared" si="347"/>
        <v>0</v>
      </c>
      <c r="W667" s="2371">
        <f t="shared" si="347"/>
        <v>0</v>
      </c>
      <c r="X667" s="2371">
        <f t="shared" si="347"/>
        <v>0</v>
      </c>
      <c r="Y667" s="2371">
        <f t="shared" si="347"/>
        <v>0</v>
      </c>
      <c r="Z667" s="2371">
        <f t="shared" si="347"/>
        <v>0</v>
      </c>
      <c r="AA667" s="2371">
        <f t="shared" si="347"/>
        <v>0</v>
      </c>
      <c r="AB667" s="2371">
        <f t="shared" si="347"/>
        <v>0</v>
      </c>
      <c r="AC667" s="2371">
        <f t="shared" si="347"/>
        <v>0</v>
      </c>
      <c r="AD667" s="2371">
        <f t="shared" si="347"/>
        <v>0</v>
      </c>
      <c r="AE667" s="2371">
        <f t="shared" si="347"/>
        <v>0</v>
      </c>
      <c r="AF667" s="2371">
        <f t="shared" si="347"/>
        <v>0</v>
      </c>
      <c r="AG667" s="2371">
        <f t="shared" si="347"/>
        <v>0</v>
      </c>
      <c r="AH667" s="2371">
        <f t="shared" si="347"/>
        <v>0</v>
      </c>
      <c r="AI667" s="2371">
        <f t="shared" si="347"/>
        <v>0</v>
      </c>
      <c r="AJ667" s="2371">
        <f t="shared" si="347"/>
        <v>0</v>
      </c>
      <c r="AK667" s="2371">
        <f t="shared" si="347"/>
        <v>0</v>
      </c>
      <c r="AL667" s="2371">
        <f t="shared" si="347"/>
        <v>0</v>
      </c>
      <c r="AM667" s="2371">
        <f t="shared" si="347"/>
        <v>0</v>
      </c>
      <c r="AN667" s="2371">
        <f t="shared" si="347"/>
        <v>0</v>
      </c>
      <c r="AO667" s="2371">
        <f t="shared" si="347"/>
        <v>0</v>
      </c>
      <c r="AP667" s="2371">
        <f t="shared" si="347"/>
        <v>0</v>
      </c>
      <c r="AQ667" s="2371">
        <f t="shared" si="347"/>
        <v>0</v>
      </c>
      <c r="AR667" s="2371">
        <f t="shared" si="347"/>
        <v>0</v>
      </c>
      <c r="AS667" s="2371">
        <f t="shared" si="347"/>
        <v>0</v>
      </c>
      <c r="AT667" s="2371">
        <f t="shared" si="347"/>
        <v>0</v>
      </c>
      <c r="AU667" s="2371">
        <f t="shared" si="347"/>
        <v>0</v>
      </c>
      <c r="AV667" s="2371">
        <f t="shared" si="347"/>
        <v>0</v>
      </c>
      <c r="AW667" s="2371">
        <f t="shared" si="347"/>
        <v>0</v>
      </c>
    </row>
    <row r="668" spans="1:49" ht="19.5" hidden="1" thickBot="1">
      <c r="A668" s="398">
        <v>6</v>
      </c>
      <c r="B668" s="393" t="s">
        <v>434</v>
      </c>
      <c r="C668" s="1234">
        <f t="shared" si="336"/>
        <v>0.31325301204819278</v>
      </c>
      <c r="D668" s="1238">
        <f t="shared" si="336"/>
        <v>0.56000000000000005</v>
      </c>
      <c r="E668" s="1238">
        <f t="shared" si="336"/>
        <v>0.2068965517241379</v>
      </c>
      <c r="F668" s="1246"/>
      <c r="G668" s="1246"/>
      <c r="H668" s="1246"/>
      <c r="I668" s="1245"/>
      <c r="J668" s="1246"/>
      <c r="K668" s="1246"/>
      <c r="L668" s="2382">
        <f t="shared" ref="L668:AW668" si="348">IF(L59&gt;L262,(100%-L262/L59*100%),IF(L59&lt;L262,(L59/L262*100%-100%),0))</f>
        <v>0</v>
      </c>
      <c r="M668" s="2382">
        <f t="shared" si="348"/>
        <v>-1</v>
      </c>
      <c r="N668" s="2382">
        <f t="shared" si="348"/>
        <v>0.5</v>
      </c>
      <c r="O668" s="2382">
        <f t="shared" si="348"/>
        <v>1</v>
      </c>
      <c r="P668" s="2382">
        <f t="shared" si="348"/>
        <v>0</v>
      </c>
      <c r="Q668" s="2382">
        <f t="shared" si="348"/>
        <v>0.33333333333333337</v>
      </c>
      <c r="R668" s="2382">
        <f t="shared" si="348"/>
        <v>0.75</v>
      </c>
      <c r="S668" s="2382">
        <f t="shared" si="348"/>
        <v>0</v>
      </c>
      <c r="T668" s="2382">
        <f t="shared" si="348"/>
        <v>0</v>
      </c>
      <c r="U668" s="2382">
        <f t="shared" si="348"/>
        <v>0.8</v>
      </c>
      <c r="V668" s="2382">
        <f t="shared" si="348"/>
        <v>0</v>
      </c>
      <c r="W668" s="2382">
        <f t="shared" si="348"/>
        <v>1</v>
      </c>
      <c r="X668" s="2382">
        <f t="shared" si="348"/>
        <v>0</v>
      </c>
      <c r="Y668" s="2382">
        <f t="shared" si="348"/>
        <v>0.64285714285714279</v>
      </c>
      <c r="Z668" s="2382">
        <f t="shared" si="348"/>
        <v>-1</v>
      </c>
      <c r="AA668" s="2382">
        <f t="shared" si="348"/>
        <v>-0.375</v>
      </c>
      <c r="AB668" s="2382">
        <f t="shared" si="348"/>
        <v>0.5</v>
      </c>
      <c r="AC668" s="2382">
        <f t="shared" si="348"/>
        <v>0</v>
      </c>
      <c r="AD668" s="2382">
        <f t="shared" si="348"/>
        <v>0</v>
      </c>
      <c r="AE668" s="2382">
        <f t="shared" si="348"/>
        <v>0</v>
      </c>
      <c r="AF668" s="2382">
        <f t="shared" si="348"/>
        <v>0</v>
      </c>
      <c r="AG668" s="2382">
        <f t="shared" si="348"/>
        <v>1</v>
      </c>
      <c r="AH668" s="2382">
        <f t="shared" si="348"/>
        <v>0</v>
      </c>
      <c r="AI668" s="2382">
        <f t="shared" si="348"/>
        <v>-1</v>
      </c>
      <c r="AJ668" s="2382">
        <f t="shared" si="348"/>
        <v>0</v>
      </c>
      <c r="AK668" s="2382">
        <f t="shared" si="348"/>
        <v>-0.66666666666666674</v>
      </c>
      <c r="AL668" s="2382">
        <f t="shared" si="348"/>
        <v>1</v>
      </c>
      <c r="AM668" s="2382">
        <f t="shared" si="348"/>
        <v>0.33333333333333337</v>
      </c>
      <c r="AN668" s="2382">
        <f t="shared" si="348"/>
        <v>0</v>
      </c>
      <c r="AO668" s="2382">
        <f t="shared" si="348"/>
        <v>0</v>
      </c>
      <c r="AP668" s="2382">
        <f t="shared" si="348"/>
        <v>0</v>
      </c>
      <c r="AQ668" s="2382">
        <f t="shared" si="348"/>
        <v>-0.5</v>
      </c>
      <c r="AR668" s="2382">
        <f t="shared" si="348"/>
        <v>0.7142857142857143</v>
      </c>
      <c r="AS668" s="2382">
        <f t="shared" si="348"/>
        <v>0</v>
      </c>
      <c r="AT668" s="2382">
        <f t="shared" si="348"/>
        <v>-0.5</v>
      </c>
      <c r="AU668" s="2382">
        <f t="shared" si="348"/>
        <v>-1</v>
      </c>
      <c r="AV668" s="2382">
        <f t="shared" si="348"/>
        <v>1</v>
      </c>
      <c r="AW668" s="2382">
        <f t="shared" si="348"/>
        <v>0</v>
      </c>
    </row>
    <row r="669" spans="1:49" ht="19.5" hidden="1" thickBot="1">
      <c r="A669" s="337" t="s">
        <v>435</v>
      </c>
      <c r="B669" s="399" t="s">
        <v>289</v>
      </c>
      <c r="C669" s="1234">
        <f t="shared" si="336"/>
        <v>-0.16666666666666663</v>
      </c>
      <c r="D669" s="1237">
        <f t="shared" si="336"/>
        <v>1</v>
      </c>
      <c r="E669" s="1237">
        <f t="shared" si="336"/>
        <v>-0.58333333333333326</v>
      </c>
      <c r="F669" s="1246"/>
      <c r="G669" s="1246"/>
      <c r="H669" s="1246"/>
      <c r="I669" s="1246"/>
      <c r="J669" s="1246"/>
      <c r="K669" s="1246"/>
      <c r="L669" s="2371">
        <f t="shared" ref="L669:AW669" si="349">IF(L60&gt;L263,(100%-L263/L60*100%),IF(L60&lt;L263,(L60/L263*100%-100%),0))</f>
        <v>0</v>
      </c>
      <c r="M669" s="2371">
        <f t="shared" si="349"/>
        <v>-1</v>
      </c>
      <c r="N669" s="2371">
        <f t="shared" si="349"/>
        <v>1</v>
      </c>
      <c r="O669" s="2371">
        <f t="shared" si="349"/>
        <v>0</v>
      </c>
      <c r="P669" s="2371">
        <f t="shared" si="349"/>
        <v>0</v>
      </c>
      <c r="Q669" s="2371">
        <f t="shared" si="349"/>
        <v>0</v>
      </c>
      <c r="R669" s="2371">
        <f t="shared" si="349"/>
        <v>1</v>
      </c>
      <c r="S669" s="2371">
        <f t="shared" si="349"/>
        <v>-1</v>
      </c>
      <c r="T669" s="2371">
        <f t="shared" si="349"/>
        <v>0</v>
      </c>
      <c r="U669" s="2371">
        <f t="shared" si="349"/>
        <v>0</v>
      </c>
      <c r="V669" s="2371">
        <f t="shared" si="349"/>
        <v>0</v>
      </c>
      <c r="W669" s="2371">
        <f t="shared" si="349"/>
        <v>0</v>
      </c>
      <c r="X669" s="2371">
        <f t="shared" si="349"/>
        <v>0</v>
      </c>
      <c r="Y669" s="2371">
        <f t="shared" si="349"/>
        <v>0</v>
      </c>
      <c r="Z669" s="2371">
        <f t="shared" si="349"/>
        <v>0</v>
      </c>
      <c r="AA669" s="2371">
        <f t="shared" si="349"/>
        <v>0</v>
      </c>
      <c r="AB669" s="2371">
        <f t="shared" si="349"/>
        <v>0</v>
      </c>
      <c r="AC669" s="2371">
        <f t="shared" si="349"/>
        <v>0</v>
      </c>
      <c r="AD669" s="2371">
        <f t="shared" si="349"/>
        <v>0</v>
      </c>
      <c r="AE669" s="2371">
        <f t="shared" si="349"/>
        <v>-1</v>
      </c>
      <c r="AF669" s="2371">
        <f t="shared" si="349"/>
        <v>0</v>
      </c>
      <c r="AG669" s="2371">
        <f t="shared" si="349"/>
        <v>0</v>
      </c>
      <c r="AH669" s="2371">
        <f t="shared" si="349"/>
        <v>1</v>
      </c>
      <c r="AI669" s="2371">
        <f t="shared" si="349"/>
        <v>-1</v>
      </c>
      <c r="AJ669" s="2371">
        <f t="shared" si="349"/>
        <v>0</v>
      </c>
      <c r="AK669" s="2371">
        <f t="shared" si="349"/>
        <v>1</v>
      </c>
      <c r="AL669" s="2371">
        <f t="shared" si="349"/>
        <v>0</v>
      </c>
      <c r="AM669" s="2371">
        <f t="shared" si="349"/>
        <v>-1</v>
      </c>
      <c r="AN669" s="2371">
        <f t="shared" si="349"/>
        <v>0</v>
      </c>
      <c r="AO669" s="2371">
        <f t="shared" si="349"/>
        <v>0</v>
      </c>
      <c r="AP669" s="2371">
        <f t="shared" si="349"/>
        <v>0</v>
      </c>
      <c r="AQ669" s="2371">
        <f t="shared" si="349"/>
        <v>-1</v>
      </c>
      <c r="AR669" s="2371">
        <f t="shared" si="349"/>
        <v>1</v>
      </c>
      <c r="AS669" s="2371">
        <f t="shared" si="349"/>
        <v>0</v>
      </c>
      <c r="AT669" s="2371">
        <f t="shared" si="349"/>
        <v>0</v>
      </c>
      <c r="AU669" s="2371">
        <f t="shared" si="349"/>
        <v>0</v>
      </c>
      <c r="AV669" s="2371">
        <f t="shared" si="349"/>
        <v>0</v>
      </c>
      <c r="AW669" s="2371">
        <f t="shared" si="349"/>
        <v>0</v>
      </c>
    </row>
    <row r="670" spans="1:49" ht="32.25" hidden="1" thickBot="1">
      <c r="A670" s="337" t="s">
        <v>436</v>
      </c>
      <c r="B670" s="399" t="s">
        <v>290</v>
      </c>
      <c r="C670" s="1234">
        <f t="shared" si="336"/>
        <v>0</v>
      </c>
      <c r="D670" s="1237">
        <f t="shared" si="336"/>
        <v>0</v>
      </c>
      <c r="E670" s="1237">
        <f t="shared" si="336"/>
        <v>0</v>
      </c>
      <c r="F670" s="1246"/>
      <c r="G670" s="1246"/>
      <c r="H670" s="1246"/>
      <c r="I670" s="1246"/>
      <c r="J670" s="1246"/>
      <c r="K670" s="1246"/>
      <c r="L670" s="2371">
        <f t="shared" ref="L670:AW670" si="350">IF(L61&gt;L264,(100%-L264/L61*100%),IF(L61&lt;L264,(L61/L264*100%-100%),0))</f>
        <v>0</v>
      </c>
      <c r="M670" s="2371">
        <f t="shared" si="350"/>
        <v>0</v>
      </c>
      <c r="N670" s="2371">
        <f t="shared" si="350"/>
        <v>0</v>
      </c>
      <c r="O670" s="2371">
        <f t="shared" si="350"/>
        <v>0</v>
      </c>
      <c r="P670" s="2371">
        <f t="shared" si="350"/>
        <v>0</v>
      </c>
      <c r="Q670" s="2371">
        <f t="shared" si="350"/>
        <v>0</v>
      </c>
      <c r="R670" s="2371">
        <f t="shared" si="350"/>
        <v>0</v>
      </c>
      <c r="S670" s="2371">
        <f t="shared" si="350"/>
        <v>0</v>
      </c>
      <c r="T670" s="2371">
        <f t="shared" si="350"/>
        <v>0</v>
      </c>
      <c r="U670" s="2371">
        <f t="shared" si="350"/>
        <v>0</v>
      </c>
      <c r="V670" s="2371">
        <f t="shared" si="350"/>
        <v>0</v>
      </c>
      <c r="W670" s="2371">
        <f t="shared" si="350"/>
        <v>0</v>
      </c>
      <c r="X670" s="2371">
        <f t="shared" si="350"/>
        <v>0</v>
      </c>
      <c r="Y670" s="2371">
        <f t="shared" si="350"/>
        <v>0</v>
      </c>
      <c r="Z670" s="2371">
        <f t="shared" si="350"/>
        <v>0</v>
      </c>
      <c r="AA670" s="2371">
        <f t="shared" si="350"/>
        <v>0</v>
      </c>
      <c r="AB670" s="2371">
        <f t="shared" si="350"/>
        <v>0</v>
      </c>
      <c r="AC670" s="2371">
        <f t="shared" si="350"/>
        <v>0</v>
      </c>
      <c r="AD670" s="2371">
        <f t="shared" si="350"/>
        <v>0</v>
      </c>
      <c r="AE670" s="2371">
        <f t="shared" si="350"/>
        <v>0</v>
      </c>
      <c r="AF670" s="2371">
        <f t="shared" si="350"/>
        <v>0</v>
      </c>
      <c r="AG670" s="2371">
        <f t="shared" si="350"/>
        <v>0</v>
      </c>
      <c r="AH670" s="2371">
        <f t="shared" si="350"/>
        <v>0</v>
      </c>
      <c r="AI670" s="2371">
        <f t="shared" si="350"/>
        <v>0</v>
      </c>
      <c r="AJ670" s="2371">
        <f t="shared" si="350"/>
        <v>0</v>
      </c>
      <c r="AK670" s="2371">
        <f t="shared" si="350"/>
        <v>0</v>
      </c>
      <c r="AL670" s="2371">
        <f t="shared" si="350"/>
        <v>0</v>
      </c>
      <c r="AM670" s="2371">
        <f t="shared" si="350"/>
        <v>0</v>
      </c>
      <c r="AN670" s="2371">
        <f t="shared" si="350"/>
        <v>0</v>
      </c>
      <c r="AO670" s="2371">
        <f t="shared" si="350"/>
        <v>0</v>
      </c>
      <c r="AP670" s="2371">
        <f t="shared" si="350"/>
        <v>0</v>
      </c>
      <c r="AQ670" s="2371">
        <f t="shared" si="350"/>
        <v>0</v>
      </c>
      <c r="AR670" s="2371">
        <f t="shared" si="350"/>
        <v>0</v>
      </c>
      <c r="AS670" s="2371">
        <f t="shared" si="350"/>
        <v>0</v>
      </c>
      <c r="AT670" s="2371">
        <f t="shared" si="350"/>
        <v>0</v>
      </c>
      <c r="AU670" s="2371">
        <f t="shared" si="350"/>
        <v>0</v>
      </c>
      <c r="AV670" s="2371">
        <f t="shared" si="350"/>
        <v>0</v>
      </c>
      <c r="AW670" s="2371">
        <f t="shared" si="350"/>
        <v>0</v>
      </c>
    </row>
    <row r="671" spans="1:49" ht="32.25" hidden="1" thickBot="1">
      <c r="A671" s="337" t="s">
        <v>437</v>
      </c>
      <c r="B671" s="1214" t="s">
        <v>291</v>
      </c>
      <c r="C671" s="1234">
        <f t="shared" si="336"/>
        <v>0.41666666666666663</v>
      </c>
      <c r="D671" s="1237">
        <f t="shared" si="336"/>
        <v>-0.25</v>
      </c>
      <c r="E671" s="1237">
        <f t="shared" si="336"/>
        <v>0.66666666666666674</v>
      </c>
      <c r="F671" s="1246"/>
      <c r="G671" s="1246"/>
      <c r="H671" s="1246"/>
      <c r="I671" s="1246"/>
      <c r="J671" s="1246"/>
      <c r="K671" s="1246"/>
      <c r="L671" s="2371">
        <f t="shared" ref="L671:AW671" si="351">IF(L62&gt;L265,(100%-L265/L62*100%),IF(L62&lt;L265,(L62/L265*100%-100%),0))</f>
        <v>0</v>
      </c>
      <c r="M671" s="2371">
        <f t="shared" si="351"/>
        <v>0</v>
      </c>
      <c r="N671" s="2371">
        <f t="shared" si="351"/>
        <v>0</v>
      </c>
      <c r="O671" s="2371">
        <f t="shared" si="351"/>
        <v>0</v>
      </c>
      <c r="P671" s="2371">
        <f t="shared" si="351"/>
        <v>0</v>
      </c>
      <c r="Q671" s="2371">
        <f t="shared" si="351"/>
        <v>0</v>
      </c>
      <c r="R671" s="2371">
        <f t="shared" si="351"/>
        <v>1</v>
      </c>
      <c r="S671" s="2371">
        <f t="shared" si="351"/>
        <v>0</v>
      </c>
      <c r="T671" s="2371">
        <f t="shared" si="351"/>
        <v>0</v>
      </c>
      <c r="U671" s="2371">
        <f t="shared" si="351"/>
        <v>1</v>
      </c>
      <c r="V671" s="2371">
        <f t="shared" si="351"/>
        <v>0</v>
      </c>
      <c r="W671" s="2371">
        <f t="shared" si="351"/>
        <v>1</v>
      </c>
      <c r="X671" s="2371">
        <f t="shared" si="351"/>
        <v>0</v>
      </c>
      <c r="Y671" s="2371">
        <f t="shared" si="351"/>
        <v>1</v>
      </c>
      <c r="Z671" s="2371">
        <f t="shared" si="351"/>
        <v>-1</v>
      </c>
      <c r="AA671" s="2371">
        <f t="shared" si="351"/>
        <v>-0.33333333333333337</v>
      </c>
      <c r="AB671" s="2371">
        <f t="shared" si="351"/>
        <v>0</v>
      </c>
      <c r="AC671" s="2371">
        <f t="shared" si="351"/>
        <v>0</v>
      </c>
      <c r="AD671" s="2371">
        <f t="shared" si="351"/>
        <v>0</v>
      </c>
      <c r="AE671" s="2371">
        <f t="shared" si="351"/>
        <v>0</v>
      </c>
      <c r="AF671" s="2371">
        <f t="shared" si="351"/>
        <v>0</v>
      </c>
      <c r="AG671" s="2371">
        <f t="shared" si="351"/>
        <v>0</v>
      </c>
      <c r="AH671" s="2371">
        <f t="shared" si="351"/>
        <v>0</v>
      </c>
      <c r="AI671" s="2371">
        <f t="shared" si="351"/>
        <v>0</v>
      </c>
      <c r="AJ671" s="2371">
        <f t="shared" si="351"/>
        <v>0</v>
      </c>
      <c r="AK671" s="2371">
        <f t="shared" si="351"/>
        <v>0</v>
      </c>
      <c r="AL671" s="2371">
        <f t="shared" si="351"/>
        <v>0</v>
      </c>
      <c r="AM671" s="2371">
        <f t="shared" si="351"/>
        <v>0</v>
      </c>
      <c r="AN671" s="2371">
        <f t="shared" si="351"/>
        <v>-1</v>
      </c>
      <c r="AO671" s="2371">
        <f t="shared" si="351"/>
        <v>1</v>
      </c>
      <c r="AP671" s="2371">
        <f t="shared" si="351"/>
        <v>0</v>
      </c>
      <c r="AQ671" s="2371">
        <f t="shared" si="351"/>
        <v>0</v>
      </c>
      <c r="AR671" s="2371">
        <f t="shared" si="351"/>
        <v>1</v>
      </c>
      <c r="AS671" s="2371">
        <f t="shared" si="351"/>
        <v>0</v>
      </c>
      <c r="AT671" s="2371">
        <f t="shared" si="351"/>
        <v>-1</v>
      </c>
      <c r="AU671" s="2371">
        <f t="shared" si="351"/>
        <v>0</v>
      </c>
      <c r="AV671" s="2371">
        <f t="shared" si="351"/>
        <v>0</v>
      </c>
      <c r="AW671" s="2371">
        <f t="shared" si="351"/>
        <v>0</v>
      </c>
    </row>
    <row r="672" spans="1:49" ht="32.25" hidden="1" thickBot="1">
      <c r="A672" s="337" t="s">
        <v>438</v>
      </c>
      <c r="B672" s="1214" t="s">
        <v>292</v>
      </c>
      <c r="C672" s="1234">
        <f t="shared" si="336"/>
        <v>0</v>
      </c>
      <c r="D672" s="1237">
        <f t="shared" si="336"/>
        <v>0</v>
      </c>
      <c r="E672" s="1237">
        <f t="shared" si="336"/>
        <v>0</v>
      </c>
      <c r="F672" s="1246"/>
      <c r="G672" s="1246"/>
      <c r="H672" s="1246"/>
      <c r="I672" s="1246"/>
      <c r="J672" s="1246"/>
      <c r="K672" s="1246"/>
      <c r="L672" s="2372">
        <f t="shared" ref="L672:AW672" si="352">IF(L63&gt;L266,(100%-L266/L63*100%),IF(L63&lt;L266,(L63/L266*100%-100%),0))</f>
        <v>0</v>
      </c>
      <c r="M672" s="2372">
        <f t="shared" si="352"/>
        <v>0</v>
      </c>
      <c r="N672" s="2372">
        <f t="shared" si="352"/>
        <v>0</v>
      </c>
      <c r="O672" s="2372">
        <f t="shared" si="352"/>
        <v>0</v>
      </c>
      <c r="P672" s="2372">
        <f t="shared" si="352"/>
        <v>0</v>
      </c>
      <c r="Q672" s="2372">
        <f t="shared" si="352"/>
        <v>0</v>
      </c>
      <c r="R672" s="2372">
        <f t="shared" si="352"/>
        <v>0</v>
      </c>
      <c r="S672" s="2372">
        <f t="shared" si="352"/>
        <v>0</v>
      </c>
      <c r="T672" s="2372">
        <f t="shared" si="352"/>
        <v>0</v>
      </c>
      <c r="U672" s="2372">
        <f t="shared" si="352"/>
        <v>0</v>
      </c>
      <c r="V672" s="2372">
        <f t="shared" si="352"/>
        <v>0</v>
      </c>
      <c r="W672" s="2372">
        <f t="shared" si="352"/>
        <v>0</v>
      </c>
      <c r="X672" s="2372">
        <f t="shared" si="352"/>
        <v>0</v>
      </c>
      <c r="Y672" s="2372">
        <f t="shared" si="352"/>
        <v>0</v>
      </c>
      <c r="Z672" s="2372">
        <f t="shared" si="352"/>
        <v>0</v>
      </c>
      <c r="AA672" s="2372">
        <f t="shared" si="352"/>
        <v>0</v>
      </c>
      <c r="AB672" s="2372">
        <f t="shared" si="352"/>
        <v>0</v>
      </c>
      <c r="AC672" s="2372">
        <f t="shared" si="352"/>
        <v>0</v>
      </c>
      <c r="AD672" s="2372">
        <f t="shared" si="352"/>
        <v>0</v>
      </c>
      <c r="AE672" s="2372">
        <f t="shared" si="352"/>
        <v>0</v>
      </c>
      <c r="AF672" s="2372">
        <f t="shared" si="352"/>
        <v>0</v>
      </c>
      <c r="AG672" s="2372">
        <f t="shared" si="352"/>
        <v>0</v>
      </c>
      <c r="AH672" s="2372">
        <f t="shared" si="352"/>
        <v>0</v>
      </c>
      <c r="AI672" s="2372">
        <f t="shared" si="352"/>
        <v>0</v>
      </c>
      <c r="AJ672" s="2372">
        <f t="shared" si="352"/>
        <v>0</v>
      </c>
      <c r="AK672" s="2372">
        <f t="shared" si="352"/>
        <v>0</v>
      </c>
      <c r="AL672" s="2372">
        <f t="shared" si="352"/>
        <v>0</v>
      </c>
      <c r="AM672" s="2372">
        <f t="shared" si="352"/>
        <v>0</v>
      </c>
      <c r="AN672" s="2372">
        <f t="shared" si="352"/>
        <v>0</v>
      </c>
      <c r="AO672" s="2372">
        <f t="shared" si="352"/>
        <v>0</v>
      </c>
      <c r="AP672" s="2372">
        <f t="shared" si="352"/>
        <v>0</v>
      </c>
      <c r="AQ672" s="2372">
        <f t="shared" si="352"/>
        <v>0</v>
      </c>
      <c r="AR672" s="2372">
        <f t="shared" si="352"/>
        <v>0</v>
      </c>
      <c r="AS672" s="2372">
        <f t="shared" si="352"/>
        <v>0</v>
      </c>
      <c r="AT672" s="2372">
        <f t="shared" si="352"/>
        <v>0</v>
      </c>
      <c r="AU672" s="2372">
        <f t="shared" si="352"/>
        <v>0</v>
      </c>
      <c r="AV672" s="2372">
        <f t="shared" si="352"/>
        <v>0</v>
      </c>
      <c r="AW672" s="2372">
        <f t="shared" si="352"/>
        <v>0</v>
      </c>
    </row>
    <row r="673" spans="1:49" ht="32.25" hidden="1" thickBot="1">
      <c r="A673" s="337" t="s">
        <v>439</v>
      </c>
      <c r="B673" s="1214" t="s">
        <v>293</v>
      </c>
      <c r="C673" s="1234">
        <f t="shared" si="336"/>
        <v>0</v>
      </c>
      <c r="D673" s="1237">
        <f t="shared" si="336"/>
        <v>0</v>
      </c>
      <c r="E673" s="1237">
        <f t="shared" si="336"/>
        <v>0</v>
      </c>
      <c r="F673" s="1246"/>
      <c r="G673" s="1246"/>
      <c r="H673" s="1246"/>
      <c r="I673" s="1246"/>
      <c r="J673" s="1246"/>
      <c r="K673" s="1246"/>
      <c r="L673" s="2371">
        <f t="shared" ref="L673:AW673" si="353">IF(L64&gt;L267,(100%-L267/L64*100%),IF(L64&lt;L267,(L64/L267*100%-100%),0))</f>
        <v>0</v>
      </c>
      <c r="M673" s="2371">
        <f t="shared" si="353"/>
        <v>0</v>
      </c>
      <c r="N673" s="2371">
        <f t="shared" si="353"/>
        <v>0</v>
      </c>
      <c r="O673" s="2371">
        <f t="shared" si="353"/>
        <v>0</v>
      </c>
      <c r="P673" s="2371">
        <f t="shared" si="353"/>
        <v>0</v>
      </c>
      <c r="Q673" s="2371">
        <f t="shared" si="353"/>
        <v>0</v>
      </c>
      <c r="R673" s="2371">
        <f t="shared" si="353"/>
        <v>0</v>
      </c>
      <c r="S673" s="2371">
        <f t="shared" si="353"/>
        <v>0</v>
      </c>
      <c r="T673" s="2371">
        <f t="shared" si="353"/>
        <v>0</v>
      </c>
      <c r="U673" s="2371">
        <f t="shared" si="353"/>
        <v>0</v>
      </c>
      <c r="V673" s="2371">
        <f t="shared" si="353"/>
        <v>0</v>
      </c>
      <c r="W673" s="2371">
        <f t="shared" si="353"/>
        <v>0</v>
      </c>
      <c r="X673" s="2371">
        <f t="shared" si="353"/>
        <v>0</v>
      </c>
      <c r="Y673" s="2371">
        <f t="shared" si="353"/>
        <v>0</v>
      </c>
      <c r="Z673" s="2371">
        <f t="shared" si="353"/>
        <v>0</v>
      </c>
      <c r="AA673" s="2371">
        <f t="shared" si="353"/>
        <v>0</v>
      </c>
      <c r="AB673" s="2371">
        <f t="shared" si="353"/>
        <v>0</v>
      </c>
      <c r="AC673" s="2371">
        <f t="shared" si="353"/>
        <v>0</v>
      </c>
      <c r="AD673" s="2371">
        <f t="shared" si="353"/>
        <v>0</v>
      </c>
      <c r="AE673" s="2371">
        <f t="shared" si="353"/>
        <v>0</v>
      </c>
      <c r="AF673" s="2371">
        <f t="shared" si="353"/>
        <v>0</v>
      </c>
      <c r="AG673" s="2371">
        <f t="shared" si="353"/>
        <v>0</v>
      </c>
      <c r="AH673" s="2371">
        <f t="shared" si="353"/>
        <v>0</v>
      </c>
      <c r="AI673" s="2371">
        <f t="shared" si="353"/>
        <v>0</v>
      </c>
      <c r="AJ673" s="2371">
        <f t="shared" si="353"/>
        <v>0</v>
      </c>
      <c r="AK673" s="2371">
        <f t="shared" si="353"/>
        <v>0</v>
      </c>
      <c r="AL673" s="2371">
        <f t="shared" si="353"/>
        <v>0</v>
      </c>
      <c r="AM673" s="2371">
        <f t="shared" si="353"/>
        <v>0</v>
      </c>
      <c r="AN673" s="2371">
        <f t="shared" si="353"/>
        <v>0</v>
      </c>
      <c r="AO673" s="2371">
        <f t="shared" si="353"/>
        <v>0</v>
      </c>
      <c r="AP673" s="2371">
        <f t="shared" si="353"/>
        <v>0</v>
      </c>
      <c r="AQ673" s="2371">
        <f t="shared" si="353"/>
        <v>0</v>
      </c>
      <c r="AR673" s="2371">
        <f t="shared" si="353"/>
        <v>0</v>
      </c>
      <c r="AS673" s="2371">
        <f t="shared" si="353"/>
        <v>0</v>
      </c>
      <c r="AT673" s="2371">
        <f t="shared" si="353"/>
        <v>0</v>
      </c>
      <c r="AU673" s="2371">
        <f t="shared" si="353"/>
        <v>0</v>
      </c>
      <c r="AV673" s="2371">
        <f t="shared" si="353"/>
        <v>0</v>
      </c>
      <c r="AW673" s="2371">
        <f t="shared" si="353"/>
        <v>0</v>
      </c>
    </row>
    <row r="674" spans="1:49" ht="19.5" hidden="1" thickBot="1">
      <c r="A674" s="379" t="s">
        <v>440</v>
      </c>
      <c r="B674" s="400" t="s">
        <v>294</v>
      </c>
      <c r="C674" s="1234">
        <f t="shared" si="336"/>
        <v>0.63888888888888884</v>
      </c>
      <c r="D674" s="1238">
        <f t="shared" si="336"/>
        <v>0.55555555555555558</v>
      </c>
      <c r="E674" s="1238">
        <f t="shared" si="336"/>
        <v>0.66666666666666674</v>
      </c>
      <c r="F674" s="1246"/>
      <c r="G674" s="1246"/>
      <c r="H674" s="1246"/>
      <c r="I674" s="1246"/>
      <c r="J674" s="1246"/>
      <c r="K674" s="1246"/>
      <c r="L674" s="2384">
        <f t="shared" ref="L674:AW674" si="354">IF(L65&gt;L268,(100%-L268/L65*100%),IF(L65&lt;L268,(L65/L268*100%-100%),0))</f>
        <v>0</v>
      </c>
      <c r="M674" s="2384">
        <f t="shared" si="354"/>
        <v>0</v>
      </c>
      <c r="N674" s="2384">
        <f t="shared" si="354"/>
        <v>0</v>
      </c>
      <c r="O674" s="2384">
        <f t="shared" si="354"/>
        <v>1</v>
      </c>
      <c r="P674" s="2384">
        <f t="shared" si="354"/>
        <v>0</v>
      </c>
      <c r="Q674" s="2384">
        <f t="shared" si="354"/>
        <v>-1</v>
      </c>
      <c r="R674" s="2384">
        <f t="shared" si="354"/>
        <v>0.66666666666666674</v>
      </c>
      <c r="S674" s="2384">
        <f t="shared" si="354"/>
        <v>0.8</v>
      </c>
      <c r="T674" s="2384">
        <f t="shared" si="354"/>
        <v>0</v>
      </c>
      <c r="U674" s="2384">
        <f t="shared" si="354"/>
        <v>1</v>
      </c>
      <c r="V674" s="2384">
        <f t="shared" si="354"/>
        <v>0</v>
      </c>
      <c r="W674" s="2384">
        <f t="shared" si="354"/>
        <v>1</v>
      </c>
      <c r="X674" s="2384">
        <f t="shared" si="354"/>
        <v>0</v>
      </c>
      <c r="Y674" s="2384">
        <f t="shared" si="354"/>
        <v>0.875</v>
      </c>
      <c r="Z674" s="2384">
        <f t="shared" si="354"/>
        <v>0</v>
      </c>
      <c r="AA674" s="2384">
        <f t="shared" si="354"/>
        <v>-0.6</v>
      </c>
      <c r="AB674" s="2384">
        <f t="shared" si="354"/>
        <v>0</v>
      </c>
      <c r="AC674" s="2384">
        <f t="shared" si="354"/>
        <v>0</v>
      </c>
      <c r="AD674" s="2384">
        <f t="shared" si="354"/>
        <v>0</v>
      </c>
      <c r="AE674" s="2384">
        <f t="shared" si="354"/>
        <v>1</v>
      </c>
      <c r="AF674" s="2384">
        <f t="shared" si="354"/>
        <v>0</v>
      </c>
      <c r="AG674" s="2384">
        <f t="shared" si="354"/>
        <v>1</v>
      </c>
      <c r="AH674" s="2384">
        <f t="shared" si="354"/>
        <v>-1</v>
      </c>
      <c r="AI674" s="2384">
        <f t="shared" si="354"/>
        <v>0</v>
      </c>
      <c r="AJ674" s="2384">
        <f t="shared" si="354"/>
        <v>0</v>
      </c>
      <c r="AK674" s="2384">
        <f t="shared" si="354"/>
        <v>0</v>
      </c>
      <c r="AL674" s="2384">
        <f t="shared" si="354"/>
        <v>0</v>
      </c>
      <c r="AM674" s="2384">
        <f t="shared" si="354"/>
        <v>0</v>
      </c>
      <c r="AN674" s="2384">
        <f t="shared" si="354"/>
        <v>1</v>
      </c>
      <c r="AO674" s="2384">
        <f t="shared" si="354"/>
        <v>0.8</v>
      </c>
      <c r="AP674" s="2384">
        <f t="shared" si="354"/>
        <v>0</v>
      </c>
      <c r="AQ674" s="2384">
        <f t="shared" si="354"/>
        <v>0</v>
      </c>
      <c r="AR674" s="2384">
        <f t="shared" si="354"/>
        <v>0.5</v>
      </c>
      <c r="AS674" s="2384">
        <f t="shared" si="354"/>
        <v>0</v>
      </c>
      <c r="AT674" s="2384">
        <f t="shared" si="354"/>
        <v>1</v>
      </c>
      <c r="AU674" s="2384">
        <f t="shared" si="354"/>
        <v>0</v>
      </c>
      <c r="AV674" s="2384">
        <f t="shared" si="354"/>
        <v>1</v>
      </c>
      <c r="AW674" s="2384">
        <f t="shared" si="354"/>
        <v>0</v>
      </c>
    </row>
    <row r="675" spans="1:49" ht="19.5" hidden="1" thickBot="1">
      <c r="A675" s="335" t="s">
        <v>441</v>
      </c>
      <c r="B675" s="1216" t="s">
        <v>1041</v>
      </c>
      <c r="C675" s="1234">
        <f t="shared" si="336"/>
        <v>0.7</v>
      </c>
      <c r="D675" s="1239">
        <f t="shared" si="336"/>
        <v>0.5</v>
      </c>
      <c r="E675" s="1239">
        <f t="shared" si="336"/>
        <v>0.75</v>
      </c>
      <c r="F675" s="1246"/>
      <c r="G675" s="1246"/>
      <c r="H675" s="1246"/>
      <c r="I675" s="1246"/>
      <c r="J675" s="1246"/>
      <c r="K675" s="1246"/>
      <c r="L675" s="2385">
        <f t="shared" ref="L675:AW675" si="355">IF(L66&gt;L269,(100%-L269/L66*100%),IF(L66&lt;L269,(L66/L269*100%-100%),0))</f>
        <v>0</v>
      </c>
      <c r="M675" s="2385">
        <f t="shared" si="355"/>
        <v>0</v>
      </c>
      <c r="N675" s="2385">
        <f t="shared" si="355"/>
        <v>0</v>
      </c>
      <c r="O675" s="2385">
        <f t="shared" si="355"/>
        <v>1</v>
      </c>
      <c r="P675" s="2385">
        <f t="shared" si="355"/>
        <v>0</v>
      </c>
      <c r="Q675" s="2385">
        <f t="shared" si="355"/>
        <v>-1</v>
      </c>
      <c r="R675" s="2385">
        <f t="shared" si="355"/>
        <v>0</v>
      </c>
      <c r="S675" s="2385">
        <f t="shared" si="355"/>
        <v>0</v>
      </c>
      <c r="T675" s="2385">
        <f t="shared" si="355"/>
        <v>0</v>
      </c>
      <c r="U675" s="2385">
        <f t="shared" si="355"/>
        <v>0</v>
      </c>
      <c r="V675" s="2385">
        <f t="shared" si="355"/>
        <v>0</v>
      </c>
      <c r="W675" s="2385">
        <f t="shared" si="355"/>
        <v>1</v>
      </c>
      <c r="X675" s="2385">
        <f t="shared" si="355"/>
        <v>0</v>
      </c>
      <c r="Y675" s="2385">
        <f t="shared" si="355"/>
        <v>1</v>
      </c>
      <c r="Z675" s="2385">
        <f t="shared" si="355"/>
        <v>0</v>
      </c>
      <c r="AA675" s="2385">
        <f t="shared" si="355"/>
        <v>0</v>
      </c>
      <c r="AB675" s="2385">
        <f t="shared" si="355"/>
        <v>0</v>
      </c>
      <c r="AC675" s="2385">
        <f t="shared" si="355"/>
        <v>0</v>
      </c>
      <c r="AD675" s="2385">
        <f t="shared" si="355"/>
        <v>0</v>
      </c>
      <c r="AE675" s="2385">
        <f t="shared" si="355"/>
        <v>1</v>
      </c>
      <c r="AF675" s="2385">
        <f t="shared" si="355"/>
        <v>0</v>
      </c>
      <c r="AG675" s="2385">
        <f t="shared" si="355"/>
        <v>0</v>
      </c>
      <c r="AH675" s="2385">
        <f t="shared" si="355"/>
        <v>0</v>
      </c>
      <c r="AI675" s="2385">
        <f t="shared" si="355"/>
        <v>0</v>
      </c>
      <c r="AJ675" s="2385">
        <f t="shared" si="355"/>
        <v>0</v>
      </c>
      <c r="AK675" s="2385">
        <f t="shared" si="355"/>
        <v>0</v>
      </c>
      <c r="AL675" s="2385">
        <f t="shared" si="355"/>
        <v>0</v>
      </c>
      <c r="AM675" s="2385">
        <f t="shared" si="355"/>
        <v>0</v>
      </c>
      <c r="AN675" s="2385">
        <f t="shared" si="355"/>
        <v>0</v>
      </c>
      <c r="AO675" s="2385">
        <f t="shared" si="355"/>
        <v>0</v>
      </c>
      <c r="AP675" s="2385">
        <f t="shared" si="355"/>
        <v>0</v>
      </c>
      <c r="AQ675" s="2385">
        <f t="shared" si="355"/>
        <v>0</v>
      </c>
      <c r="AR675" s="2385">
        <f t="shared" si="355"/>
        <v>0.5</v>
      </c>
      <c r="AS675" s="2385">
        <f t="shared" si="355"/>
        <v>0</v>
      </c>
      <c r="AT675" s="2385">
        <f t="shared" si="355"/>
        <v>0</v>
      </c>
      <c r="AU675" s="2385">
        <f t="shared" si="355"/>
        <v>0</v>
      </c>
      <c r="AV675" s="2385">
        <f t="shared" si="355"/>
        <v>0</v>
      </c>
      <c r="AW675" s="2385">
        <f t="shared" si="355"/>
        <v>0</v>
      </c>
    </row>
    <row r="676" spans="1:49" ht="19.5" hidden="1" thickBot="1">
      <c r="A676" s="335" t="s">
        <v>442</v>
      </c>
      <c r="B676" s="1216" t="s">
        <v>1042</v>
      </c>
      <c r="C676" s="1234">
        <f t="shared" si="336"/>
        <v>0.61904761904761907</v>
      </c>
      <c r="D676" s="1239">
        <f t="shared" si="336"/>
        <v>0.66666666666666674</v>
      </c>
      <c r="E676" s="1239">
        <f t="shared" si="336"/>
        <v>0.6</v>
      </c>
      <c r="F676" s="1246"/>
      <c r="G676" s="1246"/>
      <c r="H676" s="1246"/>
      <c r="I676" s="1246"/>
      <c r="J676" s="1246"/>
      <c r="K676" s="1246"/>
      <c r="L676" s="2385">
        <f t="shared" ref="L676:AW676" si="356">IF(L67&gt;L270,(100%-L270/L67*100%),IF(L67&lt;L270,(L67/L270*100%-100%),0))</f>
        <v>0</v>
      </c>
      <c r="M676" s="2385">
        <f t="shared" si="356"/>
        <v>0</v>
      </c>
      <c r="N676" s="2385">
        <f t="shared" si="356"/>
        <v>0</v>
      </c>
      <c r="O676" s="2385">
        <f t="shared" si="356"/>
        <v>1</v>
      </c>
      <c r="P676" s="2385">
        <f t="shared" si="356"/>
        <v>0</v>
      </c>
      <c r="Q676" s="2385">
        <f t="shared" si="356"/>
        <v>0</v>
      </c>
      <c r="R676" s="2385">
        <f t="shared" si="356"/>
        <v>0.66666666666666674</v>
      </c>
      <c r="S676" s="2385">
        <f t="shared" si="356"/>
        <v>0.8</v>
      </c>
      <c r="T676" s="2385">
        <f t="shared" si="356"/>
        <v>0</v>
      </c>
      <c r="U676" s="2385">
        <f t="shared" si="356"/>
        <v>1</v>
      </c>
      <c r="V676" s="2385">
        <f t="shared" si="356"/>
        <v>0</v>
      </c>
      <c r="W676" s="2385">
        <f t="shared" si="356"/>
        <v>0</v>
      </c>
      <c r="X676" s="2385">
        <f t="shared" si="356"/>
        <v>0</v>
      </c>
      <c r="Y676" s="2385">
        <f t="shared" si="356"/>
        <v>0</v>
      </c>
      <c r="Z676" s="2385">
        <f t="shared" si="356"/>
        <v>0</v>
      </c>
      <c r="AA676" s="2385">
        <f t="shared" si="356"/>
        <v>-0.6</v>
      </c>
      <c r="AB676" s="2385">
        <f t="shared" si="356"/>
        <v>1</v>
      </c>
      <c r="AC676" s="2385">
        <f t="shared" si="356"/>
        <v>0</v>
      </c>
      <c r="AD676" s="2385">
        <f t="shared" si="356"/>
        <v>0</v>
      </c>
      <c r="AE676" s="2385">
        <f t="shared" si="356"/>
        <v>0</v>
      </c>
      <c r="AF676" s="2385">
        <f t="shared" si="356"/>
        <v>0</v>
      </c>
      <c r="AG676" s="2385">
        <f t="shared" si="356"/>
        <v>1</v>
      </c>
      <c r="AH676" s="2385">
        <f t="shared" si="356"/>
        <v>-1</v>
      </c>
      <c r="AI676" s="2385">
        <f t="shared" si="356"/>
        <v>0</v>
      </c>
      <c r="AJ676" s="2385">
        <f t="shared" si="356"/>
        <v>0</v>
      </c>
      <c r="AK676" s="2385">
        <f t="shared" si="356"/>
        <v>0</v>
      </c>
      <c r="AL676" s="2385">
        <f t="shared" si="356"/>
        <v>0</v>
      </c>
      <c r="AM676" s="2385">
        <f t="shared" si="356"/>
        <v>0</v>
      </c>
      <c r="AN676" s="2385">
        <f t="shared" si="356"/>
        <v>1</v>
      </c>
      <c r="AO676" s="2385">
        <f t="shared" si="356"/>
        <v>1</v>
      </c>
      <c r="AP676" s="2385">
        <f t="shared" si="356"/>
        <v>0</v>
      </c>
      <c r="AQ676" s="2385">
        <f t="shared" si="356"/>
        <v>0</v>
      </c>
      <c r="AR676" s="2385">
        <f t="shared" si="356"/>
        <v>0</v>
      </c>
      <c r="AS676" s="2385">
        <f t="shared" si="356"/>
        <v>0</v>
      </c>
      <c r="AT676" s="2385">
        <f t="shared" si="356"/>
        <v>0</v>
      </c>
      <c r="AU676" s="2385">
        <f t="shared" si="356"/>
        <v>0</v>
      </c>
      <c r="AV676" s="2385">
        <f t="shared" si="356"/>
        <v>1</v>
      </c>
      <c r="AW676" s="2385">
        <f t="shared" si="356"/>
        <v>0</v>
      </c>
    </row>
    <row r="677" spans="1:49" ht="19.5" hidden="1" thickBot="1">
      <c r="A677" s="335" t="s">
        <v>443</v>
      </c>
      <c r="B677" s="1216" t="s">
        <v>1043</v>
      </c>
      <c r="C677" s="1234">
        <f t="shared" ref="C677:E696" si="357">IF(C68&gt;C271,(100%-C271/C68*100%),IF(C68&lt;C271,(C68/C271*100%-100%),0))</f>
        <v>0.66666666666666674</v>
      </c>
      <c r="D677" s="1239">
        <f t="shared" si="357"/>
        <v>0</v>
      </c>
      <c r="E677" s="1239">
        <f t="shared" si="357"/>
        <v>1</v>
      </c>
      <c r="F677" s="1246"/>
      <c r="G677" s="1246"/>
      <c r="H677" s="1246"/>
      <c r="I677" s="1246"/>
      <c r="J677" s="1246"/>
      <c r="K677" s="1246"/>
      <c r="L677" s="2385">
        <f t="shared" ref="L677:AW677" si="358">IF(L68&gt;L271,(100%-L271/L68*100%),IF(L68&lt;L271,(L68/L271*100%-100%),0))</f>
        <v>0</v>
      </c>
      <c r="M677" s="2385">
        <f t="shared" si="358"/>
        <v>0</v>
      </c>
      <c r="N677" s="2385">
        <f t="shared" si="358"/>
        <v>0</v>
      </c>
      <c r="O677" s="2385">
        <f t="shared" si="358"/>
        <v>0</v>
      </c>
      <c r="P677" s="2385">
        <f t="shared" si="358"/>
        <v>0</v>
      </c>
      <c r="Q677" s="2385">
        <f t="shared" si="358"/>
        <v>0</v>
      </c>
      <c r="R677" s="2385">
        <f t="shared" si="358"/>
        <v>0</v>
      </c>
      <c r="S677" s="2385">
        <f t="shared" si="358"/>
        <v>0</v>
      </c>
      <c r="T677" s="2385">
        <f t="shared" si="358"/>
        <v>0</v>
      </c>
      <c r="U677" s="2385">
        <f t="shared" si="358"/>
        <v>0</v>
      </c>
      <c r="V677" s="2385">
        <f t="shared" si="358"/>
        <v>0</v>
      </c>
      <c r="W677" s="2385">
        <f t="shared" si="358"/>
        <v>0</v>
      </c>
      <c r="X677" s="2385">
        <f t="shared" si="358"/>
        <v>0</v>
      </c>
      <c r="Y677" s="2385">
        <f t="shared" si="358"/>
        <v>1</v>
      </c>
      <c r="Z677" s="2385">
        <f t="shared" si="358"/>
        <v>0</v>
      </c>
      <c r="AA677" s="2385">
        <f t="shared" si="358"/>
        <v>0</v>
      </c>
      <c r="AB677" s="2385">
        <f t="shared" si="358"/>
        <v>-1</v>
      </c>
      <c r="AC677" s="2385">
        <f t="shared" si="358"/>
        <v>0</v>
      </c>
      <c r="AD677" s="2385">
        <f t="shared" si="358"/>
        <v>0</v>
      </c>
      <c r="AE677" s="2385">
        <f t="shared" si="358"/>
        <v>0</v>
      </c>
      <c r="AF677" s="2385">
        <f t="shared" si="358"/>
        <v>0</v>
      </c>
      <c r="AG677" s="2385">
        <f t="shared" si="358"/>
        <v>0</v>
      </c>
      <c r="AH677" s="2385">
        <f t="shared" si="358"/>
        <v>0</v>
      </c>
      <c r="AI677" s="2385">
        <f t="shared" si="358"/>
        <v>0</v>
      </c>
      <c r="AJ677" s="2385">
        <f t="shared" si="358"/>
        <v>0</v>
      </c>
      <c r="AK677" s="2385">
        <f t="shared" si="358"/>
        <v>0</v>
      </c>
      <c r="AL677" s="2385">
        <f t="shared" si="358"/>
        <v>0</v>
      </c>
      <c r="AM677" s="2385">
        <f t="shared" si="358"/>
        <v>0</v>
      </c>
      <c r="AN677" s="2385">
        <f t="shared" si="358"/>
        <v>0</v>
      </c>
      <c r="AO677" s="2385">
        <f t="shared" si="358"/>
        <v>0</v>
      </c>
      <c r="AP677" s="2385">
        <f t="shared" si="358"/>
        <v>0</v>
      </c>
      <c r="AQ677" s="2385">
        <f t="shared" si="358"/>
        <v>0</v>
      </c>
      <c r="AR677" s="2385">
        <f t="shared" si="358"/>
        <v>0</v>
      </c>
      <c r="AS677" s="2385">
        <f t="shared" si="358"/>
        <v>0</v>
      </c>
      <c r="AT677" s="2385">
        <f t="shared" si="358"/>
        <v>1</v>
      </c>
      <c r="AU677" s="2385">
        <f t="shared" si="358"/>
        <v>0</v>
      </c>
      <c r="AV677" s="2385">
        <f t="shared" si="358"/>
        <v>0</v>
      </c>
      <c r="AW677" s="2385">
        <f t="shared" si="358"/>
        <v>0</v>
      </c>
    </row>
    <row r="678" spans="1:49" ht="19.5" hidden="1" thickBot="1">
      <c r="A678" s="335" t="s">
        <v>444</v>
      </c>
      <c r="B678" s="1216" t="s">
        <v>1044</v>
      </c>
      <c r="C678" s="1234">
        <f t="shared" si="357"/>
        <v>0.5</v>
      </c>
      <c r="D678" s="1239">
        <f t="shared" si="357"/>
        <v>0</v>
      </c>
      <c r="E678" s="1239">
        <f t="shared" si="357"/>
        <v>0.5</v>
      </c>
      <c r="F678" s="1246"/>
      <c r="G678" s="1246"/>
      <c r="H678" s="1246"/>
      <c r="I678" s="1246"/>
      <c r="J678" s="1246"/>
      <c r="K678" s="1246"/>
      <c r="L678" s="2385">
        <f t="shared" ref="L678:AW678" si="359">IF(L69&gt;L272,(100%-L272/L69*100%),IF(L69&lt;L272,(L69/L272*100%-100%),0))</f>
        <v>0</v>
      </c>
      <c r="M678" s="2385">
        <f t="shared" si="359"/>
        <v>0</v>
      </c>
      <c r="N678" s="2385">
        <f t="shared" si="359"/>
        <v>0</v>
      </c>
      <c r="O678" s="2385">
        <f t="shared" si="359"/>
        <v>0</v>
      </c>
      <c r="P678" s="2385">
        <f t="shared" si="359"/>
        <v>0</v>
      </c>
      <c r="Q678" s="2385">
        <f t="shared" si="359"/>
        <v>0</v>
      </c>
      <c r="R678" s="2385">
        <f t="shared" si="359"/>
        <v>0</v>
      </c>
      <c r="S678" s="2385">
        <f t="shared" si="359"/>
        <v>0</v>
      </c>
      <c r="T678" s="2385">
        <f t="shared" si="359"/>
        <v>0</v>
      </c>
      <c r="U678" s="2385">
        <f t="shared" si="359"/>
        <v>0</v>
      </c>
      <c r="V678" s="2385">
        <f t="shared" si="359"/>
        <v>0</v>
      </c>
      <c r="W678" s="2385">
        <f t="shared" si="359"/>
        <v>0</v>
      </c>
      <c r="X678" s="2385">
        <f t="shared" si="359"/>
        <v>0</v>
      </c>
      <c r="Y678" s="2385">
        <f t="shared" si="359"/>
        <v>0.5</v>
      </c>
      <c r="Z678" s="2385">
        <f t="shared" si="359"/>
        <v>0</v>
      </c>
      <c r="AA678" s="2385">
        <f t="shared" si="359"/>
        <v>0</v>
      </c>
      <c r="AB678" s="2385">
        <f t="shared" si="359"/>
        <v>0</v>
      </c>
      <c r="AC678" s="2385">
        <f t="shared" si="359"/>
        <v>0</v>
      </c>
      <c r="AD678" s="2385">
        <f t="shared" si="359"/>
        <v>0</v>
      </c>
      <c r="AE678" s="2385">
        <f t="shared" si="359"/>
        <v>0</v>
      </c>
      <c r="AF678" s="2385">
        <f t="shared" si="359"/>
        <v>0</v>
      </c>
      <c r="AG678" s="2385">
        <f t="shared" si="359"/>
        <v>0</v>
      </c>
      <c r="AH678" s="2385">
        <f t="shared" si="359"/>
        <v>0</v>
      </c>
      <c r="AI678" s="2385">
        <f t="shared" si="359"/>
        <v>0</v>
      </c>
      <c r="AJ678" s="2385">
        <f t="shared" si="359"/>
        <v>0</v>
      </c>
      <c r="AK678" s="2385">
        <f t="shared" si="359"/>
        <v>0</v>
      </c>
      <c r="AL678" s="2385">
        <f t="shared" si="359"/>
        <v>0</v>
      </c>
      <c r="AM678" s="2385">
        <f t="shared" si="359"/>
        <v>0</v>
      </c>
      <c r="AN678" s="2385">
        <f t="shared" si="359"/>
        <v>0</v>
      </c>
      <c r="AO678" s="2385">
        <f t="shared" si="359"/>
        <v>0</v>
      </c>
      <c r="AP678" s="2385">
        <f t="shared" si="359"/>
        <v>0</v>
      </c>
      <c r="AQ678" s="2385">
        <f t="shared" si="359"/>
        <v>0</v>
      </c>
      <c r="AR678" s="2385">
        <f t="shared" si="359"/>
        <v>0</v>
      </c>
      <c r="AS678" s="2385">
        <f t="shared" si="359"/>
        <v>0</v>
      </c>
      <c r="AT678" s="2385">
        <f t="shared" si="359"/>
        <v>0</v>
      </c>
      <c r="AU678" s="2385">
        <f t="shared" si="359"/>
        <v>0</v>
      </c>
      <c r="AV678" s="2385">
        <f t="shared" si="359"/>
        <v>0</v>
      </c>
      <c r="AW678" s="2385">
        <f t="shared" si="359"/>
        <v>0</v>
      </c>
    </row>
    <row r="679" spans="1:49" ht="19.5" hidden="1" thickBot="1">
      <c r="A679" s="335" t="s">
        <v>445</v>
      </c>
      <c r="B679" s="1216" t="s">
        <v>1045</v>
      </c>
      <c r="C679" s="1234">
        <f t="shared" si="357"/>
        <v>0</v>
      </c>
      <c r="D679" s="1239">
        <f t="shared" si="357"/>
        <v>0</v>
      </c>
      <c r="E679" s="1239">
        <f t="shared" si="357"/>
        <v>0</v>
      </c>
      <c r="F679" s="1246"/>
      <c r="G679" s="1246"/>
      <c r="H679" s="1246"/>
      <c r="I679" s="1246"/>
      <c r="J679" s="1246"/>
      <c r="K679" s="1246"/>
      <c r="L679" s="2385">
        <f t="shared" ref="L679:AW679" si="360">IF(L70&gt;L273,(100%-L273/L70*100%),IF(L70&lt;L273,(L70/L273*100%-100%),0))</f>
        <v>0</v>
      </c>
      <c r="M679" s="2385">
        <f t="shared" si="360"/>
        <v>0</v>
      </c>
      <c r="N679" s="2385">
        <f t="shared" si="360"/>
        <v>0</v>
      </c>
      <c r="O679" s="2385">
        <f t="shared" si="360"/>
        <v>0</v>
      </c>
      <c r="P679" s="2385">
        <f t="shared" si="360"/>
        <v>0</v>
      </c>
      <c r="Q679" s="2385">
        <f t="shared" si="360"/>
        <v>0</v>
      </c>
      <c r="R679" s="2385">
        <f t="shared" si="360"/>
        <v>0</v>
      </c>
      <c r="S679" s="2385">
        <f t="shared" si="360"/>
        <v>0</v>
      </c>
      <c r="T679" s="2385">
        <f t="shared" si="360"/>
        <v>0</v>
      </c>
      <c r="U679" s="2385">
        <f t="shared" si="360"/>
        <v>0</v>
      </c>
      <c r="V679" s="2385">
        <f t="shared" si="360"/>
        <v>0</v>
      </c>
      <c r="W679" s="2385">
        <f t="shared" si="360"/>
        <v>0</v>
      </c>
      <c r="X679" s="2385">
        <f t="shared" si="360"/>
        <v>0</v>
      </c>
      <c r="Y679" s="2385">
        <f t="shared" si="360"/>
        <v>0</v>
      </c>
      <c r="Z679" s="2385">
        <f t="shared" si="360"/>
        <v>0</v>
      </c>
      <c r="AA679" s="2385">
        <f t="shared" si="360"/>
        <v>0</v>
      </c>
      <c r="AB679" s="2385">
        <f t="shared" si="360"/>
        <v>0</v>
      </c>
      <c r="AC679" s="2385">
        <f t="shared" si="360"/>
        <v>0</v>
      </c>
      <c r="AD679" s="2385">
        <f t="shared" si="360"/>
        <v>0</v>
      </c>
      <c r="AE679" s="2385">
        <f t="shared" si="360"/>
        <v>0</v>
      </c>
      <c r="AF679" s="2385">
        <f t="shared" si="360"/>
        <v>0</v>
      </c>
      <c r="AG679" s="2385">
        <f t="shared" si="360"/>
        <v>0</v>
      </c>
      <c r="AH679" s="2385">
        <f t="shared" si="360"/>
        <v>0</v>
      </c>
      <c r="AI679" s="2385">
        <f t="shared" si="360"/>
        <v>0</v>
      </c>
      <c r="AJ679" s="2385">
        <f t="shared" si="360"/>
        <v>0</v>
      </c>
      <c r="AK679" s="2385">
        <f t="shared" si="360"/>
        <v>0</v>
      </c>
      <c r="AL679" s="2385">
        <f t="shared" si="360"/>
        <v>0</v>
      </c>
      <c r="AM679" s="2385">
        <f t="shared" si="360"/>
        <v>0</v>
      </c>
      <c r="AN679" s="2385">
        <f t="shared" si="360"/>
        <v>0</v>
      </c>
      <c r="AO679" s="2385">
        <f t="shared" si="360"/>
        <v>0</v>
      </c>
      <c r="AP679" s="2385">
        <f t="shared" si="360"/>
        <v>0</v>
      </c>
      <c r="AQ679" s="2385">
        <f t="shared" si="360"/>
        <v>0</v>
      </c>
      <c r="AR679" s="2385">
        <f t="shared" si="360"/>
        <v>0</v>
      </c>
      <c r="AS679" s="2385">
        <f t="shared" si="360"/>
        <v>0</v>
      </c>
      <c r="AT679" s="2385">
        <f t="shared" si="360"/>
        <v>0</v>
      </c>
      <c r="AU679" s="2385">
        <f t="shared" si="360"/>
        <v>0</v>
      </c>
      <c r="AV679" s="2385">
        <f t="shared" si="360"/>
        <v>0</v>
      </c>
      <c r="AW679" s="2385">
        <f t="shared" si="360"/>
        <v>0</v>
      </c>
    </row>
    <row r="680" spans="1:49" ht="32.25" hidden="1" thickBot="1">
      <c r="A680" s="337" t="s">
        <v>446</v>
      </c>
      <c r="B680" s="1214" t="s">
        <v>295</v>
      </c>
      <c r="C680" s="1234">
        <f t="shared" si="357"/>
        <v>0</v>
      </c>
      <c r="D680" s="1237">
        <f t="shared" si="357"/>
        <v>0</v>
      </c>
      <c r="E680" s="1237">
        <f t="shared" si="357"/>
        <v>0</v>
      </c>
      <c r="F680" s="1246"/>
      <c r="G680" s="1246"/>
      <c r="H680" s="1246"/>
      <c r="I680" s="1246"/>
      <c r="J680" s="1246"/>
      <c r="K680" s="1246"/>
      <c r="L680" s="2371">
        <f t="shared" ref="L680:AW680" si="361">IF(L71&gt;L274,(100%-L274/L71*100%),IF(L71&lt;L274,(L71/L274*100%-100%),0))</f>
        <v>0</v>
      </c>
      <c r="M680" s="2371">
        <f t="shared" si="361"/>
        <v>0</v>
      </c>
      <c r="N680" s="2371">
        <f t="shared" si="361"/>
        <v>0</v>
      </c>
      <c r="O680" s="2371">
        <f t="shared" si="361"/>
        <v>0</v>
      </c>
      <c r="P680" s="2371">
        <f t="shared" si="361"/>
        <v>0</v>
      </c>
      <c r="Q680" s="2371">
        <f t="shared" si="361"/>
        <v>0</v>
      </c>
      <c r="R680" s="2371">
        <f t="shared" si="361"/>
        <v>0</v>
      </c>
      <c r="S680" s="2371">
        <f t="shared" si="361"/>
        <v>0</v>
      </c>
      <c r="T680" s="2371">
        <f t="shared" si="361"/>
        <v>0</v>
      </c>
      <c r="U680" s="2371">
        <f t="shared" si="361"/>
        <v>0</v>
      </c>
      <c r="V680" s="2371">
        <f t="shared" si="361"/>
        <v>0</v>
      </c>
      <c r="W680" s="2371">
        <f t="shared" si="361"/>
        <v>0</v>
      </c>
      <c r="X680" s="2371">
        <f t="shared" si="361"/>
        <v>0</v>
      </c>
      <c r="Y680" s="2371">
        <f t="shared" si="361"/>
        <v>0</v>
      </c>
      <c r="Z680" s="2371">
        <f t="shared" si="361"/>
        <v>0</v>
      </c>
      <c r="AA680" s="2371">
        <f t="shared" si="361"/>
        <v>0</v>
      </c>
      <c r="AB680" s="2371">
        <f t="shared" si="361"/>
        <v>0</v>
      </c>
      <c r="AC680" s="2371">
        <f t="shared" si="361"/>
        <v>0</v>
      </c>
      <c r="AD680" s="2371">
        <f t="shared" si="361"/>
        <v>0</v>
      </c>
      <c r="AE680" s="2371">
        <f t="shared" si="361"/>
        <v>0</v>
      </c>
      <c r="AF680" s="2371">
        <f t="shared" si="361"/>
        <v>0</v>
      </c>
      <c r="AG680" s="2371">
        <f t="shared" si="361"/>
        <v>0</v>
      </c>
      <c r="AH680" s="2371">
        <f t="shared" si="361"/>
        <v>0</v>
      </c>
      <c r="AI680" s="2371">
        <f t="shared" si="361"/>
        <v>0</v>
      </c>
      <c r="AJ680" s="2371">
        <f t="shared" si="361"/>
        <v>0</v>
      </c>
      <c r="AK680" s="2371">
        <f t="shared" si="361"/>
        <v>0</v>
      </c>
      <c r="AL680" s="2371">
        <f t="shared" si="361"/>
        <v>0</v>
      </c>
      <c r="AM680" s="2371">
        <f t="shared" si="361"/>
        <v>0</v>
      </c>
      <c r="AN680" s="2371">
        <f t="shared" si="361"/>
        <v>0</v>
      </c>
      <c r="AO680" s="2371">
        <f t="shared" si="361"/>
        <v>0</v>
      </c>
      <c r="AP680" s="2371">
        <f t="shared" si="361"/>
        <v>0</v>
      </c>
      <c r="AQ680" s="2371">
        <f t="shared" si="361"/>
        <v>0</v>
      </c>
      <c r="AR680" s="2371">
        <f t="shared" si="361"/>
        <v>0</v>
      </c>
      <c r="AS680" s="2371">
        <f t="shared" si="361"/>
        <v>0</v>
      </c>
      <c r="AT680" s="2371">
        <f t="shared" si="361"/>
        <v>0</v>
      </c>
      <c r="AU680" s="2371">
        <f t="shared" si="361"/>
        <v>0</v>
      </c>
      <c r="AV680" s="2371">
        <f t="shared" si="361"/>
        <v>0</v>
      </c>
      <c r="AW680" s="2371">
        <f t="shared" si="361"/>
        <v>0</v>
      </c>
    </row>
    <row r="681" spans="1:49" ht="19.5" hidden="1" thickBot="1">
      <c r="A681" s="348" t="s">
        <v>447</v>
      </c>
      <c r="B681" s="346" t="s">
        <v>874</v>
      </c>
      <c r="C681" s="1234">
        <f t="shared" si="357"/>
        <v>-0.5</v>
      </c>
      <c r="D681" s="1240">
        <f t="shared" si="357"/>
        <v>0</v>
      </c>
      <c r="E681" s="1240">
        <f t="shared" si="357"/>
        <v>-0.5</v>
      </c>
      <c r="F681" s="1246"/>
      <c r="G681" s="1246"/>
      <c r="H681" s="1246"/>
      <c r="I681" s="1246"/>
      <c r="J681" s="1246"/>
      <c r="K681" s="1246"/>
      <c r="L681" s="2386">
        <f t="shared" ref="L681:AW681" si="362">IF(L72&gt;L275,(100%-L275/L72*100%),IF(L72&lt;L275,(L72/L275*100%-100%),0))</f>
        <v>0</v>
      </c>
      <c r="M681" s="2386">
        <f t="shared" si="362"/>
        <v>0</v>
      </c>
      <c r="N681" s="2386">
        <f t="shared" si="362"/>
        <v>0</v>
      </c>
      <c r="O681" s="2386">
        <f t="shared" si="362"/>
        <v>0</v>
      </c>
      <c r="P681" s="2386">
        <f t="shared" si="362"/>
        <v>0</v>
      </c>
      <c r="Q681" s="2386">
        <f t="shared" si="362"/>
        <v>0</v>
      </c>
      <c r="R681" s="2386">
        <f t="shared" si="362"/>
        <v>0</v>
      </c>
      <c r="S681" s="2386">
        <f t="shared" si="362"/>
        <v>-1</v>
      </c>
      <c r="T681" s="2386">
        <f t="shared" si="362"/>
        <v>0</v>
      </c>
      <c r="U681" s="2386">
        <f t="shared" si="362"/>
        <v>-1</v>
      </c>
      <c r="V681" s="2386">
        <f t="shared" si="362"/>
        <v>0</v>
      </c>
      <c r="W681" s="2386">
        <f t="shared" si="362"/>
        <v>0</v>
      </c>
      <c r="X681" s="2386">
        <f t="shared" si="362"/>
        <v>0</v>
      </c>
      <c r="Y681" s="2386">
        <f t="shared" si="362"/>
        <v>1</v>
      </c>
      <c r="Z681" s="2386">
        <f t="shared" si="362"/>
        <v>0</v>
      </c>
      <c r="AA681" s="2386">
        <f t="shared" si="362"/>
        <v>0</v>
      </c>
      <c r="AB681" s="2386">
        <f t="shared" si="362"/>
        <v>0</v>
      </c>
      <c r="AC681" s="2386">
        <f t="shared" si="362"/>
        <v>0</v>
      </c>
      <c r="AD681" s="2386">
        <f t="shared" si="362"/>
        <v>0</v>
      </c>
      <c r="AE681" s="2386">
        <f t="shared" si="362"/>
        <v>0</v>
      </c>
      <c r="AF681" s="2386">
        <f t="shared" si="362"/>
        <v>0</v>
      </c>
      <c r="AG681" s="2386">
        <f t="shared" si="362"/>
        <v>0</v>
      </c>
      <c r="AH681" s="2386">
        <f t="shared" si="362"/>
        <v>0</v>
      </c>
      <c r="AI681" s="2386">
        <f t="shared" si="362"/>
        <v>0</v>
      </c>
      <c r="AJ681" s="2386">
        <f t="shared" si="362"/>
        <v>0</v>
      </c>
      <c r="AK681" s="2386">
        <f t="shared" si="362"/>
        <v>0</v>
      </c>
      <c r="AL681" s="2386">
        <f t="shared" si="362"/>
        <v>0</v>
      </c>
      <c r="AM681" s="2386">
        <f t="shared" si="362"/>
        <v>0</v>
      </c>
      <c r="AN681" s="2386">
        <f t="shared" si="362"/>
        <v>0</v>
      </c>
      <c r="AO681" s="2386">
        <f t="shared" si="362"/>
        <v>0</v>
      </c>
      <c r="AP681" s="2386">
        <f t="shared" si="362"/>
        <v>0</v>
      </c>
      <c r="AQ681" s="2386">
        <f t="shared" si="362"/>
        <v>0</v>
      </c>
      <c r="AR681" s="2386">
        <f t="shared" si="362"/>
        <v>0</v>
      </c>
      <c r="AS681" s="2386">
        <f t="shared" si="362"/>
        <v>0</v>
      </c>
      <c r="AT681" s="2386">
        <f t="shared" si="362"/>
        <v>0</v>
      </c>
      <c r="AU681" s="2386">
        <f t="shared" si="362"/>
        <v>0</v>
      </c>
      <c r="AV681" s="2386">
        <f t="shared" si="362"/>
        <v>0</v>
      </c>
      <c r="AW681" s="2386">
        <f t="shared" si="362"/>
        <v>0</v>
      </c>
    </row>
    <row r="682" spans="1:49" ht="19.5" hidden="1" thickBot="1">
      <c r="A682" s="348" t="s">
        <v>448</v>
      </c>
      <c r="B682" s="346" t="s">
        <v>873</v>
      </c>
      <c r="C682" s="1234">
        <f t="shared" si="357"/>
        <v>0</v>
      </c>
      <c r="D682" s="1240">
        <f t="shared" si="357"/>
        <v>0</v>
      </c>
      <c r="E682" s="1240">
        <f t="shared" si="357"/>
        <v>0</v>
      </c>
      <c r="F682" s="1246"/>
      <c r="G682" s="1246"/>
      <c r="H682" s="1246"/>
      <c r="I682" s="1246"/>
      <c r="J682" s="1246"/>
      <c r="K682" s="1246"/>
      <c r="L682" s="2386">
        <f t="shared" ref="L682:AW682" si="363">IF(L73&gt;L276,(100%-L276/L73*100%),IF(L73&lt;L276,(L73/L276*100%-100%),0))</f>
        <v>0</v>
      </c>
      <c r="M682" s="2386">
        <f t="shared" si="363"/>
        <v>0</v>
      </c>
      <c r="N682" s="2386">
        <f t="shared" si="363"/>
        <v>0</v>
      </c>
      <c r="O682" s="2386">
        <f t="shared" si="363"/>
        <v>0</v>
      </c>
      <c r="P682" s="2386">
        <f t="shared" si="363"/>
        <v>0</v>
      </c>
      <c r="Q682" s="2386">
        <f t="shared" si="363"/>
        <v>0</v>
      </c>
      <c r="R682" s="2386">
        <f t="shared" si="363"/>
        <v>0</v>
      </c>
      <c r="S682" s="2386">
        <f t="shared" si="363"/>
        <v>0</v>
      </c>
      <c r="T682" s="2386">
        <f t="shared" si="363"/>
        <v>0</v>
      </c>
      <c r="U682" s="2386">
        <f t="shared" si="363"/>
        <v>0</v>
      </c>
      <c r="V682" s="2386">
        <f t="shared" si="363"/>
        <v>0</v>
      </c>
      <c r="W682" s="2386">
        <f t="shared" si="363"/>
        <v>0</v>
      </c>
      <c r="X682" s="2386">
        <f t="shared" si="363"/>
        <v>0</v>
      </c>
      <c r="Y682" s="2386">
        <f t="shared" si="363"/>
        <v>0</v>
      </c>
      <c r="Z682" s="2386">
        <f t="shared" si="363"/>
        <v>0</v>
      </c>
      <c r="AA682" s="2386">
        <f t="shared" si="363"/>
        <v>0</v>
      </c>
      <c r="AB682" s="2386">
        <f t="shared" si="363"/>
        <v>0</v>
      </c>
      <c r="AC682" s="2386">
        <f t="shared" si="363"/>
        <v>0</v>
      </c>
      <c r="AD682" s="2386">
        <f t="shared" si="363"/>
        <v>0</v>
      </c>
      <c r="AE682" s="2386">
        <f t="shared" si="363"/>
        <v>0</v>
      </c>
      <c r="AF682" s="2386">
        <f t="shared" si="363"/>
        <v>0</v>
      </c>
      <c r="AG682" s="2386">
        <f t="shared" si="363"/>
        <v>0</v>
      </c>
      <c r="AH682" s="2386">
        <f t="shared" si="363"/>
        <v>0</v>
      </c>
      <c r="AI682" s="2386">
        <f t="shared" si="363"/>
        <v>0</v>
      </c>
      <c r="AJ682" s="2386">
        <f t="shared" si="363"/>
        <v>0</v>
      </c>
      <c r="AK682" s="2386">
        <f t="shared" si="363"/>
        <v>0</v>
      </c>
      <c r="AL682" s="2386">
        <f t="shared" si="363"/>
        <v>0</v>
      </c>
      <c r="AM682" s="2386">
        <f t="shared" si="363"/>
        <v>0</v>
      </c>
      <c r="AN682" s="2386">
        <f t="shared" si="363"/>
        <v>0</v>
      </c>
      <c r="AO682" s="2386">
        <f t="shared" si="363"/>
        <v>0</v>
      </c>
      <c r="AP682" s="2386">
        <f t="shared" si="363"/>
        <v>0</v>
      </c>
      <c r="AQ682" s="2386">
        <f t="shared" si="363"/>
        <v>0</v>
      </c>
      <c r="AR682" s="2386">
        <f t="shared" si="363"/>
        <v>0</v>
      </c>
      <c r="AS682" s="2386">
        <f t="shared" si="363"/>
        <v>0</v>
      </c>
      <c r="AT682" s="2386">
        <f t="shared" si="363"/>
        <v>0</v>
      </c>
      <c r="AU682" s="2386">
        <f t="shared" si="363"/>
        <v>0</v>
      </c>
      <c r="AV682" s="2386">
        <f t="shared" si="363"/>
        <v>0</v>
      </c>
      <c r="AW682" s="2386">
        <f t="shared" si="363"/>
        <v>0</v>
      </c>
    </row>
    <row r="683" spans="1:49" ht="19.5" hidden="1" thickBot="1">
      <c r="A683" s="340" t="s">
        <v>449</v>
      </c>
      <c r="B683" s="1217" t="s">
        <v>296</v>
      </c>
      <c r="C683" s="1234">
        <f t="shared" si="357"/>
        <v>0</v>
      </c>
      <c r="D683" s="1235">
        <f t="shared" si="357"/>
        <v>0.75</v>
      </c>
      <c r="E683" s="1235">
        <f t="shared" si="357"/>
        <v>-0.23076923076923073</v>
      </c>
      <c r="F683" s="1246"/>
      <c r="G683" s="1246"/>
      <c r="H683" s="1246"/>
      <c r="I683" s="1246"/>
      <c r="J683" s="1246"/>
      <c r="K683" s="1246"/>
      <c r="L683" s="2376">
        <f t="shared" ref="L683:AW683" si="364">IF(L74&gt;L277,(100%-L277/L74*100%),IF(L74&lt;L277,(L74/L277*100%-100%),0))</f>
        <v>0</v>
      </c>
      <c r="M683" s="2376">
        <f t="shared" si="364"/>
        <v>0</v>
      </c>
      <c r="N683" s="2376">
        <f t="shared" si="364"/>
        <v>1</v>
      </c>
      <c r="O683" s="2376">
        <f t="shared" si="364"/>
        <v>0</v>
      </c>
      <c r="P683" s="2376">
        <f t="shared" si="364"/>
        <v>0</v>
      </c>
      <c r="Q683" s="2376">
        <f t="shared" si="364"/>
        <v>0</v>
      </c>
      <c r="R683" s="2376">
        <f t="shared" si="364"/>
        <v>0</v>
      </c>
      <c r="S683" s="2376">
        <f t="shared" si="364"/>
        <v>0.33333333333333337</v>
      </c>
      <c r="T683" s="2376">
        <f t="shared" si="364"/>
        <v>0</v>
      </c>
      <c r="U683" s="2376">
        <f t="shared" si="364"/>
        <v>0</v>
      </c>
      <c r="V683" s="2376">
        <f t="shared" si="364"/>
        <v>0</v>
      </c>
      <c r="W683" s="2376">
        <f t="shared" si="364"/>
        <v>1</v>
      </c>
      <c r="X683" s="2376">
        <f t="shared" si="364"/>
        <v>0</v>
      </c>
      <c r="Y683" s="2376">
        <f t="shared" si="364"/>
        <v>0</v>
      </c>
      <c r="Z683" s="2376">
        <f t="shared" si="364"/>
        <v>0</v>
      </c>
      <c r="AA683" s="2376">
        <f t="shared" si="364"/>
        <v>1</v>
      </c>
      <c r="AB683" s="2376">
        <f t="shared" si="364"/>
        <v>0</v>
      </c>
      <c r="AC683" s="2376">
        <f t="shared" si="364"/>
        <v>0</v>
      </c>
      <c r="AD683" s="2376">
        <f t="shared" si="364"/>
        <v>0</v>
      </c>
      <c r="AE683" s="2376">
        <f t="shared" si="364"/>
        <v>0</v>
      </c>
      <c r="AF683" s="2376">
        <f t="shared" si="364"/>
        <v>0</v>
      </c>
      <c r="AG683" s="2376">
        <f t="shared" si="364"/>
        <v>0</v>
      </c>
      <c r="AH683" s="2376">
        <f t="shared" si="364"/>
        <v>0</v>
      </c>
      <c r="AI683" s="2376">
        <f t="shared" si="364"/>
        <v>0</v>
      </c>
      <c r="AJ683" s="2376">
        <f t="shared" si="364"/>
        <v>0</v>
      </c>
      <c r="AK683" s="2376">
        <f t="shared" si="364"/>
        <v>-1</v>
      </c>
      <c r="AL683" s="2376">
        <f t="shared" si="364"/>
        <v>0</v>
      </c>
      <c r="AM683" s="2376">
        <f t="shared" si="364"/>
        <v>0.5</v>
      </c>
      <c r="AN683" s="2376">
        <f t="shared" si="364"/>
        <v>0</v>
      </c>
      <c r="AO683" s="2376">
        <f t="shared" si="364"/>
        <v>-1</v>
      </c>
      <c r="AP683" s="2376">
        <f t="shared" si="364"/>
        <v>0</v>
      </c>
      <c r="AQ683" s="2376">
        <f t="shared" si="364"/>
        <v>-1</v>
      </c>
      <c r="AR683" s="2376">
        <f t="shared" si="364"/>
        <v>1</v>
      </c>
      <c r="AS683" s="2376">
        <f t="shared" si="364"/>
        <v>0</v>
      </c>
      <c r="AT683" s="2376">
        <f t="shared" si="364"/>
        <v>0</v>
      </c>
      <c r="AU683" s="2376">
        <f t="shared" si="364"/>
        <v>0</v>
      </c>
      <c r="AV683" s="2376">
        <f t="shared" si="364"/>
        <v>0</v>
      </c>
      <c r="AW683" s="2376">
        <f t="shared" si="364"/>
        <v>0</v>
      </c>
    </row>
    <row r="684" spans="1:49" ht="19.5" hidden="1" thickBot="1">
      <c r="A684" s="335" t="s">
        <v>450</v>
      </c>
      <c r="B684" s="1218" t="s">
        <v>1046</v>
      </c>
      <c r="C684" s="1234">
        <f t="shared" si="357"/>
        <v>-0.75</v>
      </c>
      <c r="D684" s="1239">
        <f t="shared" si="357"/>
        <v>-0.5</v>
      </c>
      <c r="E684" s="1239">
        <f t="shared" si="357"/>
        <v>-1</v>
      </c>
      <c r="F684" s="1246"/>
      <c r="G684" s="1246"/>
      <c r="H684" s="1246"/>
      <c r="I684" s="1246"/>
      <c r="J684" s="1246"/>
      <c r="K684" s="1246"/>
      <c r="L684" s="2379">
        <f t="shared" ref="L684:AW684" si="365">IF(L75&gt;L278,(100%-L278/L75*100%),IF(L75&lt;L278,(L75/L278*100%-100%),0))</f>
        <v>0</v>
      </c>
      <c r="M684" s="2379">
        <f t="shared" si="365"/>
        <v>0</v>
      </c>
      <c r="N684" s="2379">
        <f t="shared" si="365"/>
        <v>-1</v>
      </c>
      <c r="O684" s="2379">
        <f t="shared" si="365"/>
        <v>0</v>
      </c>
      <c r="P684" s="2379">
        <f t="shared" si="365"/>
        <v>0</v>
      </c>
      <c r="Q684" s="2379">
        <f t="shared" si="365"/>
        <v>0</v>
      </c>
      <c r="R684" s="2379">
        <f t="shared" si="365"/>
        <v>0</v>
      </c>
      <c r="S684" s="2379">
        <f t="shared" si="365"/>
        <v>0</v>
      </c>
      <c r="T684" s="2379">
        <f t="shared" si="365"/>
        <v>0</v>
      </c>
      <c r="U684" s="2379">
        <f t="shared" si="365"/>
        <v>0</v>
      </c>
      <c r="V684" s="2379">
        <f t="shared" si="365"/>
        <v>0</v>
      </c>
      <c r="W684" s="2379">
        <f t="shared" si="365"/>
        <v>0</v>
      </c>
      <c r="X684" s="2379">
        <f t="shared" si="365"/>
        <v>0</v>
      </c>
      <c r="Y684" s="2379">
        <f t="shared" si="365"/>
        <v>-1</v>
      </c>
      <c r="Z684" s="2379">
        <f t="shared" si="365"/>
        <v>0</v>
      </c>
      <c r="AA684" s="2379">
        <f t="shared" si="365"/>
        <v>0</v>
      </c>
      <c r="AB684" s="2379">
        <f t="shared" si="365"/>
        <v>1</v>
      </c>
      <c r="AC684" s="2379">
        <f t="shared" si="365"/>
        <v>0</v>
      </c>
      <c r="AD684" s="2379">
        <f t="shared" si="365"/>
        <v>0</v>
      </c>
      <c r="AE684" s="2379">
        <f t="shared" si="365"/>
        <v>0</v>
      </c>
      <c r="AF684" s="2379">
        <f t="shared" si="365"/>
        <v>0</v>
      </c>
      <c r="AG684" s="2379">
        <f t="shared" si="365"/>
        <v>0</v>
      </c>
      <c r="AH684" s="2379">
        <f t="shared" si="365"/>
        <v>0</v>
      </c>
      <c r="AI684" s="2385">
        <f t="shared" si="365"/>
        <v>0</v>
      </c>
      <c r="AJ684" s="2379">
        <f t="shared" si="365"/>
        <v>0</v>
      </c>
      <c r="AK684" s="2379">
        <f t="shared" si="365"/>
        <v>0</v>
      </c>
      <c r="AL684" s="2379">
        <f t="shared" si="365"/>
        <v>0</v>
      </c>
      <c r="AM684" s="2379">
        <f t="shared" si="365"/>
        <v>0</v>
      </c>
      <c r="AN684" s="2379">
        <f t="shared" si="365"/>
        <v>0</v>
      </c>
      <c r="AO684" s="2379">
        <f t="shared" si="365"/>
        <v>0</v>
      </c>
      <c r="AP684" s="2379">
        <f t="shared" si="365"/>
        <v>0</v>
      </c>
      <c r="AQ684" s="2379">
        <f t="shared" si="365"/>
        <v>0</v>
      </c>
      <c r="AR684" s="2379">
        <f t="shared" si="365"/>
        <v>-1</v>
      </c>
      <c r="AS684" s="2379">
        <f t="shared" si="365"/>
        <v>0</v>
      </c>
      <c r="AT684" s="2379">
        <f t="shared" si="365"/>
        <v>0</v>
      </c>
      <c r="AU684" s="2379">
        <f t="shared" si="365"/>
        <v>-1</v>
      </c>
      <c r="AV684" s="2379">
        <f t="shared" si="365"/>
        <v>0</v>
      </c>
      <c r="AW684" s="2379">
        <f t="shared" si="365"/>
        <v>0</v>
      </c>
    </row>
    <row r="685" spans="1:49" ht="19.5" hidden="1" thickBot="1">
      <c r="A685" s="337" t="s">
        <v>451</v>
      </c>
      <c r="B685" s="1214" t="s">
        <v>297</v>
      </c>
      <c r="C685" s="1234">
        <f t="shared" si="357"/>
        <v>0.375</v>
      </c>
      <c r="D685" s="1237">
        <f t="shared" si="357"/>
        <v>1</v>
      </c>
      <c r="E685" s="1237">
        <f t="shared" si="357"/>
        <v>0</v>
      </c>
      <c r="F685" s="1246"/>
      <c r="G685" s="1246"/>
      <c r="H685" s="1246"/>
      <c r="I685" s="1246"/>
      <c r="J685" s="1246"/>
      <c r="K685" s="1246"/>
      <c r="L685" s="2371">
        <f t="shared" ref="L685:AW685" si="366">IF(L76&gt;L279,(100%-L279/L76*100%),IF(L76&lt;L279,(L76/L279*100%-100%),0))</f>
        <v>0</v>
      </c>
      <c r="M685" s="2371">
        <f t="shared" si="366"/>
        <v>0</v>
      </c>
      <c r="N685" s="2371">
        <f t="shared" si="366"/>
        <v>0</v>
      </c>
      <c r="O685" s="2371">
        <f t="shared" si="366"/>
        <v>0</v>
      </c>
      <c r="P685" s="2371">
        <f t="shared" si="366"/>
        <v>0</v>
      </c>
      <c r="Q685" s="2371">
        <f t="shared" si="366"/>
        <v>1</v>
      </c>
      <c r="R685" s="2371">
        <f t="shared" si="366"/>
        <v>1</v>
      </c>
      <c r="S685" s="2371">
        <f t="shared" si="366"/>
        <v>-0.75</v>
      </c>
      <c r="T685" s="2371">
        <f t="shared" si="366"/>
        <v>0</v>
      </c>
      <c r="U685" s="2371">
        <f t="shared" si="366"/>
        <v>1</v>
      </c>
      <c r="V685" s="2371">
        <f t="shared" si="366"/>
        <v>0</v>
      </c>
      <c r="W685" s="2371">
        <f t="shared" si="366"/>
        <v>0</v>
      </c>
      <c r="X685" s="2371">
        <f t="shared" si="366"/>
        <v>0</v>
      </c>
      <c r="Y685" s="2371">
        <f t="shared" si="366"/>
        <v>0</v>
      </c>
      <c r="Z685" s="2371">
        <f t="shared" si="366"/>
        <v>0</v>
      </c>
      <c r="AA685" s="2371">
        <f t="shared" si="366"/>
        <v>0</v>
      </c>
      <c r="AB685" s="2371">
        <f t="shared" si="366"/>
        <v>0</v>
      </c>
      <c r="AC685" s="2371">
        <f t="shared" si="366"/>
        <v>0</v>
      </c>
      <c r="AD685" s="2371">
        <f t="shared" si="366"/>
        <v>0</v>
      </c>
      <c r="AE685" s="2371">
        <f t="shared" si="366"/>
        <v>0</v>
      </c>
      <c r="AF685" s="2371">
        <f t="shared" si="366"/>
        <v>0</v>
      </c>
      <c r="AG685" s="2371">
        <f t="shared" si="366"/>
        <v>0</v>
      </c>
      <c r="AH685" s="2372">
        <f t="shared" si="366"/>
        <v>0</v>
      </c>
      <c r="AI685" s="2372">
        <f t="shared" si="366"/>
        <v>0</v>
      </c>
      <c r="AJ685" s="2371">
        <f t="shared" si="366"/>
        <v>0</v>
      </c>
      <c r="AK685" s="2371">
        <f t="shared" si="366"/>
        <v>-1</v>
      </c>
      <c r="AL685" s="2371">
        <f t="shared" si="366"/>
        <v>1</v>
      </c>
      <c r="AM685" s="2371">
        <f t="shared" si="366"/>
        <v>0</v>
      </c>
      <c r="AN685" s="2371">
        <f t="shared" si="366"/>
        <v>0</v>
      </c>
      <c r="AO685" s="2371">
        <f t="shared" si="366"/>
        <v>0</v>
      </c>
      <c r="AP685" s="2371">
        <f t="shared" si="366"/>
        <v>0</v>
      </c>
      <c r="AQ685" s="2371">
        <f t="shared" si="366"/>
        <v>1</v>
      </c>
      <c r="AR685" s="2371">
        <f t="shared" si="366"/>
        <v>0</v>
      </c>
      <c r="AS685" s="2371">
        <f t="shared" si="366"/>
        <v>0</v>
      </c>
      <c r="AT685" s="2371">
        <f t="shared" si="366"/>
        <v>0</v>
      </c>
      <c r="AU685" s="2371">
        <f t="shared" si="366"/>
        <v>0</v>
      </c>
      <c r="AV685" s="2371">
        <f t="shared" si="366"/>
        <v>0</v>
      </c>
      <c r="AW685" s="2371">
        <f t="shared" si="366"/>
        <v>0</v>
      </c>
    </row>
    <row r="686" spans="1:49" ht="19.5" hidden="1" thickBot="1">
      <c r="A686" s="337" t="s">
        <v>452</v>
      </c>
      <c r="B686" s="1214" t="s">
        <v>298</v>
      </c>
      <c r="C686" s="1234">
        <f t="shared" si="357"/>
        <v>1</v>
      </c>
      <c r="D686" s="1237">
        <f t="shared" si="357"/>
        <v>0</v>
      </c>
      <c r="E686" s="1237">
        <f t="shared" si="357"/>
        <v>1</v>
      </c>
      <c r="F686" s="1246"/>
      <c r="G686" s="1246"/>
      <c r="H686" s="1246"/>
      <c r="I686" s="1246"/>
      <c r="J686" s="1246"/>
      <c r="K686" s="1246"/>
      <c r="L686" s="2371">
        <f t="shared" ref="L686:AW686" si="367">IF(L77&gt;L280,(100%-L280/L77*100%),IF(L77&lt;L280,(L77/L280*100%-100%),0))</f>
        <v>0</v>
      </c>
      <c r="M686" s="2371">
        <f t="shared" si="367"/>
        <v>0</v>
      </c>
      <c r="N686" s="2371">
        <f t="shared" si="367"/>
        <v>0</v>
      </c>
      <c r="O686" s="2371">
        <f t="shared" si="367"/>
        <v>0</v>
      </c>
      <c r="P686" s="2371">
        <f t="shared" si="367"/>
        <v>0</v>
      </c>
      <c r="Q686" s="2371">
        <f t="shared" si="367"/>
        <v>0</v>
      </c>
      <c r="R686" s="2371">
        <f t="shared" si="367"/>
        <v>0</v>
      </c>
      <c r="S686" s="2371">
        <f t="shared" si="367"/>
        <v>0</v>
      </c>
      <c r="T686" s="2371">
        <f t="shared" si="367"/>
        <v>0</v>
      </c>
      <c r="U686" s="2371">
        <f t="shared" si="367"/>
        <v>0</v>
      </c>
      <c r="V686" s="2371">
        <f t="shared" si="367"/>
        <v>0</v>
      </c>
      <c r="W686" s="2371">
        <f t="shared" si="367"/>
        <v>0</v>
      </c>
      <c r="X686" s="2371">
        <f t="shared" si="367"/>
        <v>0</v>
      </c>
      <c r="Y686" s="2371">
        <f t="shared" si="367"/>
        <v>0</v>
      </c>
      <c r="Z686" s="2371">
        <f t="shared" si="367"/>
        <v>0</v>
      </c>
      <c r="AA686" s="2371">
        <f t="shared" si="367"/>
        <v>0</v>
      </c>
      <c r="AB686" s="2371">
        <f t="shared" si="367"/>
        <v>0</v>
      </c>
      <c r="AC686" s="2371">
        <f t="shared" si="367"/>
        <v>0</v>
      </c>
      <c r="AD686" s="2371">
        <f t="shared" si="367"/>
        <v>0</v>
      </c>
      <c r="AE686" s="2371">
        <f t="shared" si="367"/>
        <v>0</v>
      </c>
      <c r="AF686" s="2371">
        <f t="shared" si="367"/>
        <v>0</v>
      </c>
      <c r="AG686" s="2371">
        <f t="shared" si="367"/>
        <v>0</v>
      </c>
      <c r="AH686" s="2372">
        <f t="shared" si="367"/>
        <v>0</v>
      </c>
      <c r="AI686" s="2372">
        <f t="shared" si="367"/>
        <v>0</v>
      </c>
      <c r="AJ686" s="2371">
        <f t="shared" si="367"/>
        <v>0</v>
      </c>
      <c r="AK686" s="2371">
        <f t="shared" si="367"/>
        <v>0</v>
      </c>
      <c r="AL686" s="2371">
        <f t="shared" si="367"/>
        <v>0</v>
      </c>
      <c r="AM686" s="2371">
        <f t="shared" si="367"/>
        <v>1</v>
      </c>
      <c r="AN686" s="2371">
        <f t="shared" si="367"/>
        <v>0</v>
      </c>
      <c r="AO686" s="2371">
        <f t="shared" si="367"/>
        <v>0</v>
      </c>
      <c r="AP686" s="2371">
        <f t="shared" si="367"/>
        <v>0</v>
      </c>
      <c r="AQ686" s="2371">
        <f t="shared" si="367"/>
        <v>0</v>
      </c>
      <c r="AR686" s="2371">
        <f t="shared" si="367"/>
        <v>0</v>
      </c>
      <c r="AS686" s="2371">
        <f t="shared" si="367"/>
        <v>0</v>
      </c>
      <c r="AT686" s="2371">
        <f t="shared" si="367"/>
        <v>0</v>
      </c>
      <c r="AU686" s="2371">
        <f t="shared" si="367"/>
        <v>0</v>
      </c>
      <c r="AV686" s="2371">
        <f t="shared" si="367"/>
        <v>0</v>
      </c>
      <c r="AW686" s="2371">
        <f t="shared" si="367"/>
        <v>0</v>
      </c>
    </row>
    <row r="687" spans="1:49" ht="19.5" hidden="1" thickBot="1">
      <c r="A687" s="337" t="s">
        <v>453</v>
      </c>
      <c r="B687" s="1214" t="s">
        <v>299</v>
      </c>
      <c r="C687" s="1234">
        <f t="shared" si="357"/>
        <v>0</v>
      </c>
      <c r="D687" s="1237">
        <f t="shared" si="357"/>
        <v>0</v>
      </c>
      <c r="E687" s="1237">
        <f t="shared" si="357"/>
        <v>0</v>
      </c>
      <c r="F687" s="1246"/>
      <c r="G687" s="1246"/>
      <c r="H687" s="1246"/>
      <c r="I687" s="1246"/>
      <c r="J687" s="1246"/>
      <c r="K687" s="1246"/>
      <c r="L687" s="2371">
        <f t="shared" ref="L687:AW687" si="368">IF(L78&gt;L281,(100%-L281/L78*100%),IF(L78&lt;L281,(L78/L281*100%-100%),0))</f>
        <v>0</v>
      </c>
      <c r="M687" s="2371">
        <f t="shared" si="368"/>
        <v>0</v>
      </c>
      <c r="N687" s="2371">
        <f t="shared" si="368"/>
        <v>0</v>
      </c>
      <c r="O687" s="2371">
        <f t="shared" si="368"/>
        <v>0</v>
      </c>
      <c r="P687" s="2371">
        <f t="shared" si="368"/>
        <v>0</v>
      </c>
      <c r="Q687" s="2371">
        <f t="shared" si="368"/>
        <v>0</v>
      </c>
      <c r="R687" s="2371">
        <f t="shared" si="368"/>
        <v>0</v>
      </c>
      <c r="S687" s="2371">
        <f t="shared" si="368"/>
        <v>0</v>
      </c>
      <c r="T687" s="2371">
        <f t="shared" si="368"/>
        <v>0</v>
      </c>
      <c r="U687" s="2371">
        <f t="shared" si="368"/>
        <v>0</v>
      </c>
      <c r="V687" s="2371">
        <f t="shared" si="368"/>
        <v>0</v>
      </c>
      <c r="W687" s="2371">
        <f t="shared" si="368"/>
        <v>0</v>
      </c>
      <c r="X687" s="2371">
        <f t="shared" si="368"/>
        <v>0</v>
      </c>
      <c r="Y687" s="2371">
        <f t="shared" si="368"/>
        <v>0</v>
      </c>
      <c r="Z687" s="2371">
        <f t="shared" si="368"/>
        <v>0</v>
      </c>
      <c r="AA687" s="2371">
        <f t="shared" si="368"/>
        <v>0</v>
      </c>
      <c r="AB687" s="2371">
        <f t="shared" si="368"/>
        <v>0</v>
      </c>
      <c r="AC687" s="2371">
        <f t="shared" si="368"/>
        <v>0</v>
      </c>
      <c r="AD687" s="2371">
        <f t="shared" si="368"/>
        <v>0</v>
      </c>
      <c r="AE687" s="2371">
        <f t="shared" si="368"/>
        <v>0</v>
      </c>
      <c r="AF687" s="2371">
        <f t="shared" si="368"/>
        <v>0</v>
      </c>
      <c r="AG687" s="2371">
        <f t="shared" si="368"/>
        <v>0</v>
      </c>
      <c r="AH687" s="2372">
        <f t="shared" si="368"/>
        <v>0</v>
      </c>
      <c r="AI687" s="2372">
        <f t="shared" si="368"/>
        <v>0</v>
      </c>
      <c r="AJ687" s="2371">
        <f t="shared" si="368"/>
        <v>0</v>
      </c>
      <c r="AK687" s="2371">
        <f t="shared" si="368"/>
        <v>0</v>
      </c>
      <c r="AL687" s="2371">
        <f t="shared" si="368"/>
        <v>0</v>
      </c>
      <c r="AM687" s="2371">
        <f t="shared" si="368"/>
        <v>0</v>
      </c>
      <c r="AN687" s="2371">
        <f t="shared" si="368"/>
        <v>0</v>
      </c>
      <c r="AO687" s="2371">
        <f t="shared" si="368"/>
        <v>0</v>
      </c>
      <c r="AP687" s="2371">
        <f t="shared" si="368"/>
        <v>0</v>
      </c>
      <c r="AQ687" s="2371">
        <f t="shared" si="368"/>
        <v>0</v>
      </c>
      <c r="AR687" s="2371">
        <f t="shared" si="368"/>
        <v>0</v>
      </c>
      <c r="AS687" s="2371">
        <f t="shared" si="368"/>
        <v>0</v>
      </c>
      <c r="AT687" s="2371">
        <f t="shared" si="368"/>
        <v>0</v>
      </c>
      <c r="AU687" s="2371">
        <f t="shared" si="368"/>
        <v>0</v>
      </c>
      <c r="AV687" s="2371">
        <f t="shared" si="368"/>
        <v>0</v>
      </c>
      <c r="AW687" s="2371">
        <f t="shared" si="368"/>
        <v>0</v>
      </c>
    </row>
    <row r="688" spans="1:49" ht="19.5" hidden="1" thickBot="1">
      <c r="A688" s="337" t="s">
        <v>454</v>
      </c>
      <c r="B688" s="1214" t="s">
        <v>300</v>
      </c>
      <c r="C688" s="1234">
        <f t="shared" si="357"/>
        <v>0</v>
      </c>
      <c r="D688" s="1237">
        <f t="shared" si="357"/>
        <v>0</v>
      </c>
      <c r="E688" s="1237">
        <f t="shared" si="357"/>
        <v>0</v>
      </c>
      <c r="F688" s="1246"/>
      <c r="G688" s="1246"/>
      <c r="H688" s="1246"/>
      <c r="I688" s="1246"/>
      <c r="J688" s="1246"/>
      <c r="K688" s="1246"/>
      <c r="L688" s="2371">
        <f t="shared" ref="L688:AW688" si="369">IF(L79&gt;L282,(100%-L282/L79*100%),IF(L79&lt;L282,(L79/L282*100%-100%),0))</f>
        <v>0</v>
      </c>
      <c r="M688" s="2371">
        <f t="shared" si="369"/>
        <v>0</v>
      </c>
      <c r="N688" s="2371">
        <f t="shared" si="369"/>
        <v>0</v>
      </c>
      <c r="O688" s="2371">
        <f t="shared" si="369"/>
        <v>0</v>
      </c>
      <c r="P688" s="2371">
        <f t="shared" si="369"/>
        <v>0</v>
      </c>
      <c r="Q688" s="2371">
        <f t="shared" si="369"/>
        <v>0</v>
      </c>
      <c r="R688" s="2371">
        <f t="shared" si="369"/>
        <v>0</v>
      </c>
      <c r="S688" s="2371">
        <f t="shared" si="369"/>
        <v>0</v>
      </c>
      <c r="T688" s="2371">
        <f t="shared" si="369"/>
        <v>0</v>
      </c>
      <c r="U688" s="2371">
        <f t="shared" si="369"/>
        <v>0</v>
      </c>
      <c r="V688" s="2371">
        <f t="shared" si="369"/>
        <v>0</v>
      </c>
      <c r="W688" s="2371">
        <f t="shared" si="369"/>
        <v>0</v>
      </c>
      <c r="X688" s="2371">
        <f t="shared" si="369"/>
        <v>0</v>
      </c>
      <c r="Y688" s="2371">
        <f t="shared" si="369"/>
        <v>0</v>
      </c>
      <c r="Z688" s="2371">
        <f t="shared" si="369"/>
        <v>0</v>
      </c>
      <c r="AA688" s="2371">
        <f t="shared" si="369"/>
        <v>0</v>
      </c>
      <c r="AB688" s="2371">
        <f t="shared" si="369"/>
        <v>0</v>
      </c>
      <c r="AC688" s="2371">
        <f t="shared" si="369"/>
        <v>0</v>
      </c>
      <c r="AD688" s="2371">
        <f t="shared" si="369"/>
        <v>0</v>
      </c>
      <c r="AE688" s="2371">
        <f t="shared" si="369"/>
        <v>0</v>
      </c>
      <c r="AF688" s="2371">
        <f t="shared" si="369"/>
        <v>0</v>
      </c>
      <c r="AG688" s="2371">
        <f t="shared" si="369"/>
        <v>0</v>
      </c>
      <c r="AH688" s="2372">
        <f t="shared" si="369"/>
        <v>0</v>
      </c>
      <c r="AI688" s="2372">
        <f t="shared" si="369"/>
        <v>0</v>
      </c>
      <c r="AJ688" s="2371">
        <f t="shared" si="369"/>
        <v>0</v>
      </c>
      <c r="AK688" s="2371">
        <f t="shared" si="369"/>
        <v>0</v>
      </c>
      <c r="AL688" s="2371">
        <f t="shared" si="369"/>
        <v>0</v>
      </c>
      <c r="AM688" s="2371">
        <f t="shared" si="369"/>
        <v>0</v>
      </c>
      <c r="AN688" s="2371">
        <f t="shared" si="369"/>
        <v>0</v>
      </c>
      <c r="AO688" s="2371">
        <f t="shared" si="369"/>
        <v>0</v>
      </c>
      <c r="AP688" s="2371">
        <f t="shared" si="369"/>
        <v>0</v>
      </c>
      <c r="AQ688" s="2371">
        <f t="shared" si="369"/>
        <v>0</v>
      </c>
      <c r="AR688" s="2371">
        <f t="shared" si="369"/>
        <v>0</v>
      </c>
      <c r="AS688" s="2371">
        <f t="shared" si="369"/>
        <v>0</v>
      </c>
      <c r="AT688" s="2371">
        <f t="shared" si="369"/>
        <v>0</v>
      </c>
      <c r="AU688" s="2371">
        <f t="shared" si="369"/>
        <v>0</v>
      </c>
      <c r="AV688" s="2371">
        <f t="shared" si="369"/>
        <v>0</v>
      </c>
      <c r="AW688" s="2371">
        <f t="shared" si="369"/>
        <v>0</v>
      </c>
    </row>
    <row r="689" spans="1:49" ht="19.5" hidden="1" thickBot="1">
      <c r="A689" s="337" t="s">
        <v>455</v>
      </c>
      <c r="B689" s="1214" t="s">
        <v>302</v>
      </c>
      <c r="C689" s="1234">
        <f t="shared" si="357"/>
        <v>0</v>
      </c>
      <c r="D689" s="1237">
        <f t="shared" si="357"/>
        <v>0</v>
      </c>
      <c r="E689" s="1237">
        <f t="shared" si="357"/>
        <v>0</v>
      </c>
      <c r="F689" s="1246"/>
      <c r="G689" s="1246"/>
      <c r="H689" s="1246"/>
      <c r="I689" s="1246"/>
      <c r="J689" s="1246"/>
      <c r="K689" s="1246"/>
      <c r="L689" s="2371">
        <f t="shared" ref="L689:AW689" si="370">IF(L80&gt;L283,(100%-L283/L80*100%),IF(L80&lt;L283,(L80/L283*100%-100%),0))</f>
        <v>0</v>
      </c>
      <c r="M689" s="2371">
        <f t="shared" si="370"/>
        <v>0</v>
      </c>
      <c r="N689" s="2371">
        <f t="shared" si="370"/>
        <v>0</v>
      </c>
      <c r="O689" s="2371">
        <f t="shared" si="370"/>
        <v>0</v>
      </c>
      <c r="P689" s="2371">
        <f t="shared" si="370"/>
        <v>0</v>
      </c>
      <c r="Q689" s="2371">
        <f t="shared" si="370"/>
        <v>0</v>
      </c>
      <c r="R689" s="2371">
        <f t="shared" si="370"/>
        <v>0</v>
      </c>
      <c r="S689" s="2371">
        <f t="shared" si="370"/>
        <v>0</v>
      </c>
      <c r="T689" s="2371">
        <f t="shared" si="370"/>
        <v>0</v>
      </c>
      <c r="U689" s="2371">
        <f t="shared" si="370"/>
        <v>0</v>
      </c>
      <c r="V689" s="2371">
        <f t="shared" si="370"/>
        <v>0</v>
      </c>
      <c r="W689" s="2371">
        <f t="shared" si="370"/>
        <v>0</v>
      </c>
      <c r="X689" s="2371">
        <f t="shared" si="370"/>
        <v>0</v>
      </c>
      <c r="Y689" s="2371">
        <f t="shared" si="370"/>
        <v>0</v>
      </c>
      <c r="Z689" s="2371">
        <f t="shared" si="370"/>
        <v>0</v>
      </c>
      <c r="AA689" s="2371">
        <f t="shared" si="370"/>
        <v>0</v>
      </c>
      <c r="AB689" s="2371">
        <f t="shared" si="370"/>
        <v>0</v>
      </c>
      <c r="AC689" s="2371">
        <f t="shared" si="370"/>
        <v>0</v>
      </c>
      <c r="AD689" s="2371">
        <f t="shared" si="370"/>
        <v>0</v>
      </c>
      <c r="AE689" s="2371">
        <f t="shared" si="370"/>
        <v>0</v>
      </c>
      <c r="AF689" s="2371">
        <f t="shared" si="370"/>
        <v>0</v>
      </c>
      <c r="AG689" s="2371">
        <f t="shared" si="370"/>
        <v>0</v>
      </c>
      <c r="AH689" s="2372">
        <f t="shared" si="370"/>
        <v>0</v>
      </c>
      <c r="AI689" s="2372">
        <f t="shared" si="370"/>
        <v>0</v>
      </c>
      <c r="AJ689" s="2371">
        <f t="shared" si="370"/>
        <v>0</v>
      </c>
      <c r="AK689" s="2371">
        <f t="shared" si="370"/>
        <v>0</v>
      </c>
      <c r="AL689" s="2371">
        <f t="shared" si="370"/>
        <v>0</v>
      </c>
      <c r="AM689" s="2371">
        <f t="shared" si="370"/>
        <v>0</v>
      </c>
      <c r="AN689" s="2371">
        <f t="shared" si="370"/>
        <v>0</v>
      </c>
      <c r="AO689" s="2371">
        <f t="shared" si="370"/>
        <v>0</v>
      </c>
      <c r="AP689" s="2371">
        <f t="shared" si="370"/>
        <v>0</v>
      </c>
      <c r="AQ689" s="2371">
        <f t="shared" si="370"/>
        <v>0</v>
      </c>
      <c r="AR689" s="2371">
        <f t="shared" si="370"/>
        <v>0</v>
      </c>
      <c r="AS689" s="2371">
        <f t="shared" si="370"/>
        <v>0</v>
      </c>
      <c r="AT689" s="2371">
        <f t="shared" si="370"/>
        <v>0</v>
      </c>
      <c r="AU689" s="2371">
        <f t="shared" si="370"/>
        <v>0</v>
      </c>
      <c r="AV689" s="2371">
        <f t="shared" si="370"/>
        <v>0</v>
      </c>
      <c r="AW689" s="2371">
        <f t="shared" si="370"/>
        <v>0</v>
      </c>
    </row>
    <row r="690" spans="1:49" ht="48" hidden="1" thickBot="1">
      <c r="A690" s="337" t="s">
        <v>457</v>
      </c>
      <c r="B690" s="1214" t="s">
        <v>872</v>
      </c>
      <c r="C690" s="1234">
        <f t="shared" si="357"/>
        <v>0</v>
      </c>
      <c r="D690" s="1237">
        <f t="shared" si="357"/>
        <v>0</v>
      </c>
      <c r="E690" s="1237">
        <f t="shared" si="357"/>
        <v>0</v>
      </c>
      <c r="F690" s="1246"/>
      <c r="G690" s="1246"/>
      <c r="H690" s="1246"/>
      <c r="I690" s="1246"/>
      <c r="J690" s="1246"/>
      <c r="K690" s="1246"/>
      <c r="L690" s="2371">
        <f t="shared" ref="L690:AW690" si="371">IF(L81&gt;L284,(100%-L284/L81*100%),IF(L81&lt;L284,(L81/L284*100%-100%),0))</f>
        <v>0</v>
      </c>
      <c r="M690" s="2371">
        <f t="shared" si="371"/>
        <v>0</v>
      </c>
      <c r="N690" s="2371">
        <f t="shared" si="371"/>
        <v>0</v>
      </c>
      <c r="O690" s="2371">
        <f t="shared" si="371"/>
        <v>0</v>
      </c>
      <c r="P690" s="2371">
        <f t="shared" si="371"/>
        <v>0</v>
      </c>
      <c r="Q690" s="2371">
        <f t="shared" si="371"/>
        <v>0</v>
      </c>
      <c r="R690" s="2371">
        <f t="shared" si="371"/>
        <v>0</v>
      </c>
      <c r="S690" s="2371">
        <f t="shared" si="371"/>
        <v>0</v>
      </c>
      <c r="T690" s="2371">
        <f t="shared" si="371"/>
        <v>0</v>
      </c>
      <c r="U690" s="2371">
        <f t="shared" si="371"/>
        <v>0</v>
      </c>
      <c r="V690" s="2371">
        <f t="shared" si="371"/>
        <v>0</v>
      </c>
      <c r="W690" s="2371">
        <f t="shared" si="371"/>
        <v>0</v>
      </c>
      <c r="X690" s="2371">
        <f t="shared" si="371"/>
        <v>0</v>
      </c>
      <c r="Y690" s="2371">
        <f t="shared" si="371"/>
        <v>0</v>
      </c>
      <c r="Z690" s="2371">
        <f t="shared" si="371"/>
        <v>0</v>
      </c>
      <c r="AA690" s="2371">
        <f t="shared" si="371"/>
        <v>0</v>
      </c>
      <c r="AB690" s="2371">
        <f t="shared" si="371"/>
        <v>0</v>
      </c>
      <c r="AC690" s="2371">
        <f t="shared" si="371"/>
        <v>0</v>
      </c>
      <c r="AD690" s="2371">
        <f t="shared" si="371"/>
        <v>0</v>
      </c>
      <c r="AE690" s="2371">
        <f t="shared" si="371"/>
        <v>0</v>
      </c>
      <c r="AF690" s="2371">
        <f t="shared" si="371"/>
        <v>0</v>
      </c>
      <c r="AG690" s="2371">
        <f t="shared" si="371"/>
        <v>0</v>
      </c>
      <c r="AH690" s="2372">
        <f t="shared" si="371"/>
        <v>0</v>
      </c>
      <c r="AI690" s="2372">
        <f t="shared" si="371"/>
        <v>0</v>
      </c>
      <c r="AJ690" s="2371">
        <f t="shared" si="371"/>
        <v>0</v>
      </c>
      <c r="AK690" s="2371">
        <f t="shared" si="371"/>
        <v>0</v>
      </c>
      <c r="AL690" s="2371">
        <f t="shared" si="371"/>
        <v>0</v>
      </c>
      <c r="AM690" s="2371">
        <f t="shared" si="371"/>
        <v>0</v>
      </c>
      <c r="AN690" s="2371">
        <f t="shared" si="371"/>
        <v>0</v>
      </c>
      <c r="AO690" s="2371">
        <f t="shared" si="371"/>
        <v>0</v>
      </c>
      <c r="AP690" s="2371">
        <f t="shared" si="371"/>
        <v>0</v>
      </c>
      <c r="AQ690" s="2371">
        <f t="shared" si="371"/>
        <v>0</v>
      </c>
      <c r="AR690" s="2371">
        <f t="shared" si="371"/>
        <v>0</v>
      </c>
      <c r="AS690" s="2371">
        <f t="shared" si="371"/>
        <v>0</v>
      </c>
      <c r="AT690" s="2371">
        <f t="shared" si="371"/>
        <v>0</v>
      </c>
      <c r="AU690" s="2371">
        <f t="shared" si="371"/>
        <v>0</v>
      </c>
      <c r="AV690" s="2371">
        <f t="shared" si="371"/>
        <v>0</v>
      </c>
      <c r="AW690" s="2371">
        <f t="shared" si="371"/>
        <v>0</v>
      </c>
    </row>
    <row r="691" spans="1:49" ht="19.5" hidden="1" thickBot="1">
      <c r="A691" s="405" t="s">
        <v>458</v>
      </c>
      <c r="B691" s="393" t="s">
        <v>459</v>
      </c>
      <c r="C691" s="1234">
        <f t="shared" si="357"/>
        <v>0.33333333333333337</v>
      </c>
      <c r="D691" s="1238">
        <f t="shared" si="357"/>
        <v>-1</v>
      </c>
      <c r="E691" s="1238">
        <f t="shared" si="357"/>
        <v>0.66666666666666674</v>
      </c>
      <c r="F691" s="1246"/>
      <c r="G691" s="1246"/>
      <c r="H691" s="1246"/>
      <c r="I691" s="1245"/>
      <c r="J691" s="1246"/>
      <c r="K691" s="1246"/>
      <c r="L691" s="2383">
        <f t="shared" ref="L691:AW691" si="372">IF(L82&gt;L285,(100%-L285/L82*100%),IF(L82&lt;L285,(L82/L285*100%-100%),0))</f>
        <v>0</v>
      </c>
      <c r="M691" s="2383">
        <f t="shared" si="372"/>
        <v>0</v>
      </c>
      <c r="N691" s="2383">
        <f t="shared" si="372"/>
        <v>-1</v>
      </c>
      <c r="O691" s="2383">
        <f t="shared" si="372"/>
        <v>1</v>
      </c>
      <c r="P691" s="2383">
        <f t="shared" si="372"/>
        <v>0</v>
      </c>
      <c r="Q691" s="2383">
        <f t="shared" si="372"/>
        <v>0</v>
      </c>
      <c r="R691" s="2383">
        <f t="shared" si="372"/>
        <v>0</v>
      </c>
      <c r="S691" s="2383">
        <f t="shared" si="372"/>
        <v>1</v>
      </c>
      <c r="T691" s="2383">
        <f t="shared" si="372"/>
        <v>0</v>
      </c>
      <c r="U691" s="2383">
        <f t="shared" si="372"/>
        <v>0</v>
      </c>
      <c r="V691" s="2383">
        <f t="shared" si="372"/>
        <v>0</v>
      </c>
      <c r="W691" s="2383">
        <f t="shared" si="372"/>
        <v>0</v>
      </c>
      <c r="X691" s="2383">
        <f t="shared" si="372"/>
        <v>0</v>
      </c>
      <c r="Y691" s="2383">
        <f t="shared" si="372"/>
        <v>0</v>
      </c>
      <c r="Z691" s="2383">
        <f t="shared" si="372"/>
        <v>0</v>
      </c>
      <c r="AA691" s="2383">
        <f t="shared" si="372"/>
        <v>0</v>
      </c>
      <c r="AB691" s="2383">
        <f t="shared" si="372"/>
        <v>0</v>
      </c>
      <c r="AC691" s="2383">
        <f t="shared" si="372"/>
        <v>0</v>
      </c>
      <c r="AD691" s="2383">
        <f t="shared" si="372"/>
        <v>0</v>
      </c>
      <c r="AE691" s="2383">
        <f t="shared" si="372"/>
        <v>0</v>
      </c>
      <c r="AF691" s="2383">
        <f t="shared" si="372"/>
        <v>0</v>
      </c>
      <c r="AG691" s="2383">
        <f t="shared" si="372"/>
        <v>0</v>
      </c>
      <c r="AH691" s="2383">
        <f t="shared" si="372"/>
        <v>0</v>
      </c>
      <c r="AI691" s="2383">
        <f t="shared" si="372"/>
        <v>0</v>
      </c>
      <c r="AJ691" s="2383">
        <f t="shared" si="372"/>
        <v>0</v>
      </c>
      <c r="AK691" s="2383">
        <f t="shared" si="372"/>
        <v>0</v>
      </c>
      <c r="AL691" s="2383">
        <f t="shared" si="372"/>
        <v>0</v>
      </c>
      <c r="AM691" s="2383">
        <f t="shared" si="372"/>
        <v>0</v>
      </c>
      <c r="AN691" s="2383">
        <f t="shared" si="372"/>
        <v>0</v>
      </c>
      <c r="AO691" s="2383">
        <f t="shared" si="372"/>
        <v>0</v>
      </c>
      <c r="AP691" s="2383">
        <f t="shared" si="372"/>
        <v>0</v>
      </c>
      <c r="AQ691" s="2383">
        <f t="shared" si="372"/>
        <v>0</v>
      </c>
      <c r="AR691" s="2383">
        <f t="shared" si="372"/>
        <v>0</v>
      </c>
      <c r="AS691" s="2383">
        <f t="shared" si="372"/>
        <v>0</v>
      </c>
      <c r="AT691" s="2383">
        <f t="shared" si="372"/>
        <v>0</v>
      </c>
      <c r="AU691" s="2383">
        <f t="shared" si="372"/>
        <v>-1</v>
      </c>
      <c r="AV691" s="2383">
        <f t="shared" si="372"/>
        <v>0</v>
      </c>
      <c r="AW691" s="2383">
        <f t="shared" si="372"/>
        <v>0</v>
      </c>
    </row>
    <row r="692" spans="1:49" ht="19.5" hidden="1" thickBot="1">
      <c r="A692" s="337" t="s">
        <v>460</v>
      </c>
      <c r="B692" s="399" t="s">
        <v>289</v>
      </c>
      <c r="C692" s="1234">
        <f t="shared" si="357"/>
        <v>0</v>
      </c>
      <c r="D692" s="1237">
        <f t="shared" si="357"/>
        <v>0</v>
      </c>
      <c r="E692" s="1237">
        <f t="shared" si="357"/>
        <v>0</v>
      </c>
      <c r="F692" s="1246"/>
      <c r="G692" s="1246"/>
      <c r="H692" s="1246"/>
      <c r="I692" s="1246"/>
      <c r="J692" s="1246"/>
      <c r="K692" s="1246"/>
      <c r="L692" s="2372">
        <f t="shared" ref="L692:AW692" si="373">IF(L83&gt;L286,(100%-L286/L83*100%),IF(L83&lt;L286,(L83/L286*100%-100%),0))</f>
        <v>0</v>
      </c>
      <c r="M692" s="2371">
        <f t="shared" si="373"/>
        <v>0</v>
      </c>
      <c r="N692" s="2371">
        <f t="shared" si="373"/>
        <v>0</v>
      </c>
      <c r="O692" s="2371">
        <f t="shared" si="373"/>
        <v>0</v>
      </c>
      <c r="P692" s="2371">
        <f t="shared" si="373"/>
        <v>0</v>
      </c>
      <c r="Q692" s="2371">
        <f t="shared" si="373"/>
        <v>0</v>
      </c>
      <c r="R692" s="2371">
        <f t="shared" si="373"/>
        <v>0</v>
      </c>
      <c r="S692" s="2371">
        <f t="shared" si="373"/>
        <v>0</v>
      </c>
      <c r="T692" s="2371">
        <f t="shared" si="373"/>
        <v>0</v>
      </c>
      <c r="U692" s="2371">
        <f t="shared" si="373"/>
        <v>0</v>
      </c>
      <c r="V692" s="2371">
        <f t="shared" si="373"/>
        <v>0</v>
      </c>
      <c r="W692" s="2371">
        <f t="shared" si="373"/>
        <v>0</v>
      </c>
      <c r="X692" s="2371">
        <f t="shared" si="373"/>
        <v>0</v>
      </c>
      <c r="Y692" s="2371">
        <f t="shared" si="373"/>
        <v>0</v>
      </c>
      <c r="Z692" s="2371">
        <f t="shared" si="373"/>
        <v>0</v>
      </c>
      <c r="AA692" s="2371">
        <f t="shared" si="373"/>
        <v>0</v>
      </c>
      <c r="AB692" s="2371">
        <f t="shared" si="373"/>
        <v>0</v>
      </c>
      <c r="AC692" s="2371">
        <f t="shared" si="373"/>
        <v>0</v>
      </c>
      <c r="AD692" s="2371">
        <f t="shared" si="373"/>
        <v>0</v>
      </c>
      <c r="AE692" s="2371">
        <f t="shared" si="373"/>
        <v>0</v>
      </c>
      <c r="AF692" s="2371">
        <f t="shared" si="373"/>
        <v>0</v>
      </c>
      <c r="AG692" s="2371">
        <f t="shared" si="373"/>
        <v>0</v>
      </c>
      <c r="AH692" s="2371">
        <f t="shared" si="373"/>
        <v>0</v>
      </c>
      <c r="AI692" s="2371">
        <f t="shared" si="373"/>
        <v>0</v>
      </c>
      <c r="AJ692" s="2371">
        <f t="shared" si="373"/>
        <v>0</v>
      </c>
      <c r="AK692" s="2371">
        <f t="shared" si="373"/>
        <v>0</v>
      </c>
      <c r="AL692" s="2371">
        <f t="shared" si="373"/>
        <v>0</v>
      </c>
      <c r="AM692" s="2371">
        <f t="shared" si="373"/>
        <v>0</v>
      </c>
      <c r="AN692" s="2371">
        <f t="shared" si="373"/>
        <v>0</v>
      </c>
      <c r="AO692" s="2371">
        <f t="shared" si="373"/>
        <v>0</v>
      </c>
      <c r="AP692" s="2371">
        <f t="shared" si="373"/>
        <v>0</v>
      </c>
      <c r="AQ692" s="2371">
        <f t="shared" si="373"/>
        <v>0</v>
      </c>
      <c r="AR692" s="2371">
        <f t="shared" si="373"/>
        <v>0</v>
      </c>
      <c r="AS692" s="2371">
        <f t="shared" si="373"/>
        <v>0</v>
      </c>
      <c r="AT692" s="2371">
        <f t="shared" si="373"/>
        <v>0</v>
      </c>
      <c r="AU692" s="2371">
        <f t="shared" si="373"/>
        <v>0</v>
      </c>
      <c r="AV692" s="2371">
        <f t="shared" si="373"/>
        <v>0</v>
      </c>
      <c r="AW692" s="2371">
        <f t="shared" si="373"/>
        <v>0</v>
      </c>
    </row>
    <row r="693" spans="1:49" ht="32.25" hidden="1" thickBot="1">
      <c r="A693" s="337" t="s">
        <v>461</v>
      </c>
      <c r="B693" s="399" t="s">
        <v>290</v>
      </c>
      <c r="C693" s="1234">
        <f t="shared" si="357"/>
        <v>0</v>
      </c>
      <c r="D693" s="1237">
        <f t="shared" si="357"/>
        <v>0</v>
      </c>
      <c r="E693" s="1237">
        <f t="shared" si="357"/>
        <v>0</v>
      </c>
      <c r="F693" s="1246"/>
      <c r="G693" s="1246"/>
      <c r="H693" s="1246"/>
      <c r="I693" s="1246"/>
      <c r="J693" s="1246"/>
      <c r="K693" s="1246"/>
      <c r="L693" s="2372">
        <f t="shared" ref="L693:AW693" si="374">IF(L84&gt;L287,(100%-L287/L84*100%),IF(L84&lt;L287,(L84/L287*100%-100%),0))</f>
        <v>0</v>
      </c>
      <c r="M693" s="2371">
        <f t="shared" si="374"/>
        <v>0</v>
      </c>
      <c r="N693" s="2371">
        <f t="shared" si="374"/>
        <v>0</v>
      </c>
      <c r="O693" s="2371">
        <f t="shared" si="374"/>
        <v>0</v>
      </c>
      <c r="P693" s="2371">
        <f t="shared" si="374"/>
        <v>0</v>
      </c>
      <c r="Q693" s="2371">
        <f t="shared" si="374"/>
        <v>0</v>
      </c>
      <c r="R693" s="2371">
        <f t="shared" si="374"/>
        <v>0</v>
      </c>
      <c r="S693" s="2371">
        <f t="shared" si="374"/>
        <v>0</v>
      </c>
      <c r="T693" s="2371">
        <f t="shared" si="374"/>
        <v>0</v>
      </c>
      <c r="U693" s="2371">
        <f t="shared" si="374"/>
        <v>0</v>
      </c>
      <c r="V693" s="2371">
        <f t="shared" si="374"/>
        <v>0</v>
      </c>
      <c r="W693" s="2371">
        <f t="shared" si="374"/>
        <v>0</v>
      </c>
      <c r="X693" s="2371">
        <f t="shared" si="374"/>
        <v>0</v>
      </c>
      <c r="Y693" s="2371">
        <f t="shared" si="374"/>
        <v>0</v>
      </c>
      <c r="Z693" s="2371">
        <f t="shared" si="374"/>
        <v>0</v>
      </c>
      <c r="AA693" s="2371">
        <f t="shared" si="374"/>
        <v>0</v>
      </c>
      <c r="AB693" s="2371">
        <f t="shared" si="374"/>
        <v>0</v>
      </c>
      <c r="AC693" s="2371">
        <f t="shared" si="374"/>
        <v>0</v>
      </c>
      <c r="AD693" s="2371">
        <f t="shared" si="374"/>
        <v>0</v>
      </c>
      <c r="AE693" s="2371">
        <f t="shared" si="374"/>
        <v>0</v>
      </c>
      <c r="AF693" s="2371">
        <f t="shared" si="374"/>
        <v>0</v>
      </c>
      <c r="AG693" s="2371">
        <f t="shared" si="374"/>
        <v>0</v>
      </c>
      <c r="AH693" s="2371">
        <f t="shared" si="374"/>
        <v>0</v>
      </c>
      <c r="AI693" s="2371">
        <f t="shared" si="374"/>
        <v>0</v>
      </c>
      <c r="AJ693" s="2371">
        <f t="shared" si="374"/>
        <v>0</v>
      </c>
      <c r="AK693" s="2371">
        <f t="shared" si="374"/>
        <v>0</v>
      </c>
      <c r="AL693" s="2371">
        <f t="shared" si="374"/>
        <v>0</v>
      </c>
      <c r="AM693" s="2371">
        <f t="shared" si="374"/>
        <v>0</v>
      </c>
      <c r="AN693" s="2371">
        <f t="shared" si="374"/>
        <v>0</v>
      </c>
      <c r="AO693" s="2371">
        <f t="shared" si="374"/>
        <v>0</v>
      </c>
      <c r="AP693" s="2371">
        <f t="shared" si="374"/>
        <v>0</v>
      </c>
      <c r="AQ693" s="2371">
        <f t="shared" si="374"/>
        <v>0</v>
      </c>
      <c r="AR693" s="2371">
        <f t="shared" si="374"/>
        <v>0</v>
      </c>
      <c r="AS693" s="2371">
        <f t="shared" si="374"/>
        <v>0</v>
      </c>
      <c r="AT693" s="2371">
        <f t="shared" si="374"/>
        <v>0</v>
      </c>
      <c r="AU693" s="2371">
        <f t="shared" si="374"/>
        <v>0</v>
      </c>
      <c r="AV693" s="2371">
        <f t="shared" si="374"/>
        <v>0</v>
      </c>
      <c r="AW693" s="2371">
        <f t="shared" si="374"/>
        <v>0</v>
      </c>
    </row>
    <row r="694" spans="1:49" ht="32.25" hidden="1" thickBot="1">
      <c r="A694" s="337" t="s">
        <v>462</v>
      </c>
      <c r="B694" s="1214" t="s">
        <v>291</v>
      </c>
      <c r="C694" s="1234">
        <f t="shared" si="357"/>
        <v>0</v>
      </c>
      <c r="D694" s="1237">
        <f t="shared" si="357"/>
        <v>0</v>
      </c>
      <c r="E694" s="1237">
        <f t="shared" si="357"/>
        <v>0</v>
      </c>
      <c r="F694" s="1246"/>
      <c r="G694" s="1246"/>
      <c r="H694" s="1246"/>
      <c r="I694" s="1246"/>
      <c r="J694" s="1246"/>
      <c r="K694" s="1246"/>
      <c r="L694" s="2372">
        <f t="shared" ref="L694:AW694" si="375">IF(L85&gt;L288,(100%-L288/L85*100%),IF(L85&lt;L288,(L85/L288*100%-100%),0))</f>
        <v>0</v>
      </c>
      <c r="M694" s="2371">
        <f t="shared" si="375"/>
        <v>0</v>
      </c>
      <c r="N694" s="2371">
        <f t="shared" si="375"/>
        <v>0</v>
      </c>
      <c r="O694" s="2371">
        <f t="shared" si="375"/>
        <v>0</v>
      </c>
      <c r="P694" s="2371">
        <f t="shared" si="375"/>
        <v>0</v>
      </c>
      <c r="Q694" s="2371">
        <f t="shared" si="375"/>
        <v>0</v>
      </c>
      <c r="R694" s="2371">
        <f t="shared" si="375"/>
        <v>0</v>
      </c>
      <c r="S694" s="2371">
        <f t="shared" si="375"/>
        <v>0</v>
      </c>
      <c r="T694" s="2371">
        <f t="shared" si="375"/>
        <v>0</v>
      </c>
      <c r="U694" s="2371">
        <f t="shared" si="375"/>
        <v>0</v>
      </c>
      <c r="V694" s="2371">
        <f t="shared" si="375"/>
        <v>0</v>
      </c>
      <c r="W694" s="2371">
        <f t="shared" si="375"/>
        <v>0</v>
      </c>
      <c r="X694" s="2371">
        <f t="shared" si="375"/>
        <v>0</v>
      </c>
      <c r="Y694" s="2371">
        <f t="shared" si="375"/>
        <v>0</v>
      </c>
      <c r="Z694" s="2371">
        <f t="shared" si="375"/>
        <v>0</v>
      </c>
      <c r="AA694" s="2371">
        <f t="shared" si="375"/>
        <v>0</v>
      </c>
      <c r="AB694" s="2371">
        <f t="shared" si="375"/>
        <v>0</v>
      </c>
      <c r="AC694" s="2371">
        <f t="shared" si="375"/>
        <v>0</v>
      </c>
      <c r="AD694" s="2371">
        <f t="shared" si="375"/>
        <v>0</v>
      </c>
      <c r="AE694" s="2371">
        <f t="shared" si="375"/>
        <v>0</v>
      </c>
      <c r="AF694" s="2371">
        <f t="shared" si="375"/>
        <v>0</v>
      </c>
      <c r="AG694" s="2371">
        <f t="shared" si="375"/>
        <v>0</v>
      </c>
      <c r="AH694" s="2371">
        <f t="shared" si="375"/>
        <v>0</v>
      </c>
      <c r="AI694" s="2371">
        <f t="shared" si="375"/>
        <v>0</v>
      </c>
      <c r="AJ694" s="2371">
        <f t="shared" si="375"/>
        <v>0</v>
      </c>
      <c r="AK694" s="2371">
        <f t="shared" si="375"/>
        <v>0</v>
      </c>
      <c r="AL694" s="2371">
        <f t="shared" si="375"/>
        <v>0</v>
      </c>
      <c r="AM694" s="2371">
        <f t="shared" si="375"/>
        <v>0</v>
      </c>
      <c r="AN694" s="2371">
        <f t="shared" si="375"/>
        <v>0</v>
      </c>
      <c r="AO694" s="2371">
        <f t="shared" si="375"/>
        <v>0</v>
      </c>
      <c r="AP694" s="2371">
        <f t="shared" si="375"/>
        <v>0</v>
      </c>
      <c r="AQ694" s="2371">
        <f t="shared" si="375"/>
        <v>0</v>
      </c>
      <c r="AR694" s="2371">
        <f t="shared" si="375"/>
        <v>0</v>
      </c>
      <c r="AS694" s="2371">
        <f t="shared" si="375"/>
        <v>0</v>
      </c>
      <c r="AT694" s="2371">
        <f t="shared" si="375"/>
        <v>0</v>
      </c>
      <c r="AU694" s="2371">
        <f t="shared" si="375"/>
        <v>0</v>
      </c>
      <c r="AV694" s="2371">
        <f t="shared" si="375"/>
        <v>0</v>
      </c>
      <c r="AW694" s="2371">
        <f t="shared" si="375"/>
        <v>0</v>
      </c>
    </row>
    <row r="695" spans="1:49" ht="32.25" hidden="1" thickBot="1">
      <c r="A695" s="406" t="s">
        <v>463</v>
      </c>
      <c r="B695" s="1214" t="s">
        <v>292</v>
      </c>
      <c r="C695" s="1234">
        <f t="shared" si="357"/>
        <v>0</v>
      </c>
      <c r="D695" s="1241">
        <f t="shared" si="357"/>
        <v>0</v>
      </c>
      <c r="E695" s="1241">
        <f t="shared" si="357"/>
        <v>0</v>
      </c>
      <c r="F695" s="1254"/>
      <c r="G695" s="1254"/>
      <c r="H695" s="1254"/>
      <c r="I695" s="1246"/>
      <c r="J695" s="1246"/>
      <c r="K695" s="1246"/>
      <c r="L695" s="2372">
        <f t="shared" ref="L695:AW695" si="376">IF(L86&gt;L289,(100%-L289/L86*100%),IF(L86&lt;L289,(L86/L289*100%-100%),0))</f>
        <v>0</v>
      </c>
      <c r="M695" s="2387">
        <f t="shared" si="376"/>
        <v>0</v>
      </c>
      <c r="N695" s="2371">
        <f t="shared" si="376"/>
        <v>0</v>
      </c>
      <c r="O695" s="2387">
        <f t="shared" si="376"/>
        <v>0</v>
      </c>
      <c r="P695" s="2387">
        <f t="shared" si="376"/>
        <v>0</v>
      </c>
      <c r="Q695" s="2371">
        <f t="shared" si="376"/>
        <v>0</v>
      </c>
      <c r="R695" s="2387">
        <f t="shared" si="376"/>
        <v>0</v>
      </c>
      <c r="S695" s="2387">
        <f t="shared" si="376"/>
        <v>0</v>
      </c>
      <c r="T695" s="2387">
        <f t="shared" si="376"/>
        <v>0</v>
      </c>
      <c r="U695" s="2387">
        <f t="shared" si="376"/>
        <v>0</v>
      </c>
      <c r="V695" s="2371">
        <f t="shared" si="376"/>
        <v>0</v>
      </c>
      <c r="W695" s="2387">
        <f t="shared" si="376"/>
        <v>0</v>
      </c>
      <c r="X695" s="2371">
        <f t="shared" si="376"/>
        <v>0</v>
      </c>
      <c r="Y695" s="2387">
        <f t="shared" si="376"/>
        <v>0</v>
      </c>
      <c r="Z695" s="2387">
        <f t="shared" si="376"/>
        <v>0</v>
      </c>
      <c r="AA695" s="2387">
        <f t="shared" si="376"/>
        <v>0</v>
      </c>
      <c r="AB695" s="2371">
        <f t="shared" si="376"/>
        <v>0</v>
      </c>
      <c r="AC695" s="2387">
        <f t="shared" si="376"/>
        <v>0</v>
      </c>
      <c r="AD695" s="2371">
        <f t="shared" si="376"/>
        <v>0</v>
      </c>
      <c r="AE695" s="2387">
        <f t="shared" si="376"/>
        <v>0</v>
      </c>
      <c r="AF695" s="2387">
        <f t="shared" si="376"/>
        <v>0</v>
      </c>
      <c r="AG695" s="2387">
        <f t="shared" si="376"/>
        <v>0</v>
      </c>
      <c r="AH695" s="2387">
        <f t="shared" si="376"/>
        <v>0</v>
      </c>
      <c r="AI695" s="2387">
        <f t="shared" si="376"/>
        <v>0</v>
      </c>
      <c r="AJ695" s="2387">
        <f t="shared" si="376"/>
        <v>0</v>
      </c>
      <c r="AK695" s="2387">
        <f t="shared" si="376"/>
        <v>0</v>
      </c>
      <c r="AL695" s="2387">
        <f t="shared" si="376"/>
        <v>0</v>
      </c>
      <c r="AM695" s="2387">
        <f t="shared" si="376"/>
        <v>0</v>
      </c>
      <c r="AN695" s="2387">
        <f t="shared" si="376"/>
        <v>0</v>
      </c>
      <c r="AO695" s="2387">
        <f t="shared" si="376"/>
        <v>0</v>
      </c>
      <c r="AP695" s="2387">
        <f t="shared" si="376"/>
        <v>0</v>
      </c>
      <c r="AQ695" s="2387">
        <f t="shared" si="376"/>
        <v>0</v>
      </c>
      <c r="AR695" s="2387">
        <f t="shared" si="376"/>
        <v>0</v>
      </c>
      <c r="AS695" s="2387">
        <f t="shared" si="376"/>
        <v>0</v>
      </c>
      <c r="AT695" s="2387">
        <f t="shared" si="376"/>
        <v>0</v>
      </c>
      <c r="AU695" s="2371">
        <f t="shared" si="376"/>
        <v>0</v>
      </c>
      <c r="AV695" s="2387">
        <f t="shared" si="376"/>
        <v>0</v>
      </c>
      <c r="AW695" s="2387">
        <f t="shared" si="376"/>
        <v>0</v>
      </c>
    </row>
    <row r="696" spans="1:49" ht="32.25" hidden="1" thickBot="1">
      <c r="A696" s="337" t="s">
        <v>464</v>
      </c>
      <c r="B696" s="1214" t="s">
        <v>293</v>
      </c>
      <c r="C696" s="1234">
        <f t="shared" si="357"/>
        <v>0</v>
      </c>
      <c r="D696" s="1237">
        <f t="shared" si="357"/>
        <v>0</v>
      </c>
      <c r="E696" s="1237">
        <f t="shared" si="357"/>
        <v>0</v>
      </c>
      <c r="F696" s="1246"/>
      <c r="G696" s="1246"/>
      <c r="H696" s="1246"/>
      <c r="I696" s="1246"/>
      <c r="J696" s="1246"/>
      <c r="K696" s="1246"/>
      <c r="L696" s="2372">
        <f t="shared" ref="L696:AW696" si="377">IF(L87&gt;L290,(100%-L290/L87*100%),IF(L87&lt;L290,(L87/L290*100%-100%),0))</f>
        <v>0</v>
      </c>
      <c r="M696" s="2371">
        <f t="shared" si="377"/>
        <v>0</v>
      </c>
      <c r="N696" s="2371">
        <f t="shared" si="377"/>
        <v>0</v>
      </c>
      <c r="O696" s="2371">
        <f t="shared" si="377"/>
        <v>0</v>
      </c>
      <c r="P696" s="2371">
        <f t="shared" si="377"/>
        <v>0</v>
      </c>
      <c r="Q696" s="2371">
        <f t="shared" si="377"/>
        <v>0</v>
      </c>
      <c r="R696" s="2371">
        <f t="shared" si="377"/>
        <v>0</v>
      </c>
      <c r="S696" s="2371">
        <f t="shared" si="377"/>
        <v>0</v>
      </c>
      <c r="T696" s="2371">
        <f t="shared" si="377"/>
        <v>0</v>
      </c>
      <c r="U696" s="2371">
        <f t="shared" si="377"/>
        <v>0</v>
      </c>
      <c r="V696" s="2371">
        <f t="shared" si="377"/>
        <v>0</v>
      </c>
      <c r="W696" s="2371">
        <f t="shared" si="377"/>
        <v>0</v>
      </c>
      <c r="X696" s="2371">
        <f t="shared" si="377"/>
        <v>0</v>
      </c>
      <c r="Y696" s="2371">
        <f t="shared" si="377"/>
        <v>0</v>
      </c>
      <c r="Z696" s="2371">
        <f t="shared" si="377"/>
        <v>0</v>
      </c>
      <c r="AA696" s="2371">
        <f t="shared" si="377"/>
        <v>0</v>
      </c>
      <c r="AB696" s="2371">
        <f t="shared" si="377"/>
        <v>0</v>
      </c>
      <c r="AC696" s="2371">
        <f t="shared" si="377"/>
        <v>0</v>
      </c>
      <c r="AD696" s="2371">
        <f t="shared" si="377"/>
        <v>0</v>
      </c>
      <c r="AE696" s="2371">
        <f t="shared" si="377"/>
        <v>0</v>
      </c>
      <c r="AF696" s="2371">
        <f t="shared" si="377"/>
        <v>0</v>
      </c>
      <c r="AG696" s="2371">
        <f t="shared" si="377"/>
        <v>0</v>
      </c>
      <c r="AH696" s="2371">
        <f t="shared" si="377"/>
        <v>0</v>
      </c>
      <c r="AI696" s="2371">
        <f t="shared" si="377"/>
        <v>0</v>
      </c>
      <c r="AJ696" s="2371">
        <f t="shared" si="377"/>
        <v>0</v>
      </c>
      <c r="AK696" s="2371">
        <f t="shared" si="377"/>
        <v>0</v>
      </c>
      <c r="AL696" s="2371">
        <f t="shared" si="377"/>
        <v>0</v>
      </c>
      <c r="AM696" s="2371">
        <f t="shared" si="377"/>
        <v>0</v>
      </c>
      <c r="AN696" s="2371">
        <f t="shared" si="377"/>
        <v>0</v>
      </c>
      <c r="AO696" s="2371">
        <f t="shared" si="377"/>
        <v>0</v>
      </c>
      <c r="AP696" s="2371">
        <f t="shared" si="377"/>
        <v>0</v>
      </c>
      <c r="AQ696" s="2371">
        <f t="shared" si="377"/>
        <v>0</v>
      </c>
      <c r="AR696" s="2371">
        <f t="shared" si="377"/>
        <v>0</v>
      </c>
      <c r="AS696" s="2371">
        <f t="shared" si="377"/>
        <v>0</v>
      </c>
      <c r="AT696" s="2371">
        <f t="shared" si="377"/>
        <v>0</v>
      </c>
      <c r="AU696" s="2371">
        <f t="shared" si="377"/>
        <v>0</v>
      </c>
      <c r="AV696" s="2371">
        <f t="shared" si="377"/>
        <v>0</v>
      </c>
      <c r="AW696" s="2371">
        <f t="shared" si="377"/>
        <v>0</v>
      </c>
    </row>
    <row r="697" spans="1:49" ht="19.5" hidden="1" thickBot="1">
      <c r="A697" s="379" t="s">
        <v>465</v>
      </c>
      <c r="B697" s="400" t="s">
        <v>294</v>
      </c>
      <c r="C697" s="1234">
        <f t="shared" ref="C697:E716" si="378">IF(C88&gt;C291,(100%-C291/C88*100%),IF(C88&lt;C291,(C88/C291*100%-100%),0))</f>
        <v>1</v>
      </c>
      <c r="D697" s="1238">
        <f t="shared" si="378"/>
        <v>0</v>
      </c>
      <c r="E697" s="1238">
        <f t="shared" si="378"/>
        <v>1</v>
      </c>
      <c r="F697" s="1246"/>
      <c r="G697" s="1246"/>
      <c r="H697" s="1246"/>
      <c r="I697" s="1246"/>
      <c r="J697" s="1246"/>
      <c r="K697" s="1246"/>
      <c r="L697" s="2380">
        <f t="shared" ref="L697:AW697" si="379">IF(L88&gt;L291,(100%-L291/L88*100%),IF(L88&lt;L291,(L88/L291*100%-100%),0))</f>
        <v>0</v>
      </c>
      <c r="M697" s="2380">
        <f t="shared" si="379"/>
        <v>0</v>
      </c>
      <c r="N697" s="2380">
        <f t="shared" si="379"/>
        <v>0</v>
      </c>
      <c r="O697" s="2380">
        <f t="shared" si="379"/>
        <v>1</v>
      </c>
      <c r="P697" s="2380">
        <f t="shared" si="379"/>
        <v>0</v>
      </c>
      <c r="Q697" s="2380">
        <f t="shared" si="379"/>
        <v>0</v>
      </c>
      <c r="R697" s="2380">
        <f t="shared" si="379"/>
        <v>0</v>
      </c>
      <c r="S697" s="2380">
        <f t="shared" si="379"/>
        <v>0</v>
      </c>
      <c r="T697" s="2380">
        <f t="shared" si="379"/>
        <v>0</v>
      </c>
      <c r="U697" s="2380">
        <f t="shared" si="379"/>
        <v>0</v>
      </c>
      <c r="V697" s="2380">
        <f t="shared" si="379"/>
        <v>0</v>
      </c>
      <c r="W697" s="2380">
        <f t="shared" si="379"/>
        <v>0</v>
      </c>
      <c r="X697" s="2380">
        <f t="shared" si="379"/>
        <v>0</v>
      </c>
      <c r="Y697" s="2380">
        <f t="shared" si="379"/>
        <v>0</v>
      </c>
      <c r="Z697" s="2380">
        <f t="shared" si="379"/>
        <v>0</v>
      </c>
      <c r="AA697" s="2380">
        <f t="shared" si="379"/>
        <v>0</v>
      </c>
      <c r="AB697" s="2380">
        <f t="shared" si="379"/>
        <v>0</v>
      </c>
      <c r="AC697" s="2380">
        <f t="shared" si="379"/>
        <v>0</v>
      </c>
      <c r="AD697" s="2380">
        <f t="shared" si="379"/>
        <v>0</v>
      </c>
      <c r="AE697" s="2380">
        <f t="shared" si="379"/>
        <v>0</v>
      </c>
      <c r="AF697" s="2380">
        <f t="shared" si="379"/>
        <v>0</v>
      </c>
      <c r="AG697" s="2380">
        <f t="shared" si="379"/>
        <v>0</v>
      </c>
      <c r="AH697" s="2380">
        <f t="shared" si="379"/>
        <v>0</v>
      </c>
      <c r="AI697" s="2380">
        <f t="shared" si="379"/>
        <v>0</v>
      </c>
      <c r="AJ697" s="2380">
        <f t="shared" si="379"/>
        <v>0</v>
      </c>
      <c r="AK697" s="2380">
        <f t="shared" si="379"/>
        <v>0</v>
      </c>
      <c r="AL697" s="2380">
        <f t="shared" si="379"/>
        <v>0</v>
      </c>
      <c r="AM697" s="2380">
        <f t="shared" si="379"/>
        <v>0</v>
      </c>
      <c r="AN697" s="2380">
        <f t="shared" si="379"/>
        <v>0</v>
      </c>
      <c r="AO697" s="2380">
        <f t="shared" si="379"/>
        <v>0</v>
      </c>
      <c r="AP697" s="2380">
        <f t="shared" si="379"/>
        <v>0</v>
      </c>
      <c r="AQ697" s="2380">
        <f t="shared" si="379"/>
        <v>0</v>
      </c>
      <c r="AR697" s="2380">
        <f t="shared" si="379"/>
        <v>0</v>
      </c>
      <c r="AS697" s="2380">
        <f t="shared" si="379"/>
        <v>0</v>
      </c>
      <c r="AT697" s="2380">
        <f t="shared" si="379"/>
        <v>0</v>
      </c>
      <c r="AU697" s="2380">
        <f t="shared" si="379"/>
        <v>0</v>
      </c>
      <c r="AV697" s="2380">
        <f t="shared" si="379"/>
        <v>0</v>
      </c>
      <c r="AW697" s="2380">
        <f t="shared" si="379"/>
        <v>0</v>
      </c>
    </row>
    <row r="698" spans="1:49" ht="19.5" hidden="1" thickBot="1">
      <c r="A698" s="335" t="s">
        <v>466</v>
      </c>
      <c r="B698" s="1216" t="s">
        <v>1041</v>
      </c>
      <c r="C698" s="1234">
        <f t="shared" si="378"/>
        <v>0</v>
      </c>
      <c r="D698" s="1239">
        <f t="shared" si="378"/>
        <v>0</v>
      </c>
      <c r="E698" s="1239">
        <f t="shared" si="378"/>
        <v>0</v>
      </c>
      <c r="F698" s="1246"/>
      <c r="G698" s="1246"/>
      <c r="H698" s="1246"/>
      <c r="I698" s="1246"/>
      <c r="J698" s="1246"/>
      <c r="K698" s="1246"/>
      <c r="L698" s="2379">
        <f t="shared" ref="L698:AW698" si="380">IF(L89&gt;L292,(100%-L292/L89*100%),IF(L89&lt;L292,(L89/L292*100%-100%),0))</f>
        <v>0</v>
      </c>
      <c r="M698" s="2379">
        <f t="shared" si="380"/>
        <v>0</v>
      </c>
      <c r="N698" s="2379">
        <f t="shared" si="380"/>
        <v>0</v>
      </c>
      <c r="O698" s="2379">
        <f t="shared" si="380"/>
        <v>0</v>
      </c>
      <c r="P698" s="2379">
        <f t="shared" si="380"/>
        <v>0</v>
      </c>
      <c r="Q698" s="2379">
        <f t="shared" si="380"/>
        <v>0</v>
      </c>
      <c r="R698" s="2379">
        <f t="shared" si="380"/>
        <v>0</v>
      </c>
      <c r="S698" s="2379">
        <f t="shared" si="380"/>
        <v>0</v>
      </c>
      <c r="T698" s="2379">
        <f t="shared" si="380"/>
        <v>0</v>
      </c>
      <c r="U698" s="2379">
        <f t="shared" si="380"/>
        <v>0</v>
      </c>
      <c r="V698" s="2379">
        <f t="shared" si="380"/>
        <v>0</v>
      </c>
      <c r="W698" s="2379">
        <f t="shared" si="380"/>
        <v>0</v>
      </c>
      <c r="X698" s="2379">
        <f t="shared" si="380"/>
        <v>0</v>
      </c>
      <c r="Y698" s="2379">
        <f t="shared" si="380"/>
        <v>0</v>
      </c>
      <c r="Z698" s="2379">
        <f t="shared" si="380"/>
        <v>0</v>
      </c>
      <c r="AA698" s="2379">
        <f t="shared" si="380"/>
        <v>0</v>
      </c>
      <c r="AB698" s="2379">
        <f t="shared" si="380"/>
        <v>0</v>
      </c>
      <c r="AC698" s="2379">
        <f t="shared" si="380"/>
        <v>0</v>
      </c>
      <c r="AD698" s="2379">
        <f t="shared" si="380"/>
        <v>0</v>
      </c>
      <c r="AE698" s="2379">
        <f t="shared" si="380"/>
        <v>0</v>
      </c>
      <c r="AF698" s="2379">
        <f t="shared" si="380"/>
        <v>0</v>
      </c>
      <c r="AG698" s="2379">
        <f t="shared" si="380"/>
        <v>0</v>
      </c>
      <c r="AH698" s="2379">
        <f t="shared" si="380"/>
        <v>0</v>
      </c>
      <c r="AI698" s="2379">
        <f t="shared" si="380"/>
        <v>0</v>
      </c>
      <c r="AJ698" s="2379">
        <f t="shared" si="380"/>
        <v>0</v>
      </c>
      <c r="AK698" s="2379">
        <f t="shared" si="380"/>
        <v>0</v>
      </c>
      <c r="AL698" s="2379">
        <f t="shared" si="380"/>
        <v>0</v>
      </c>
      <c r="AM698" s="2379">
        <f t="shared" si="380"/>
        <v>0</v>
      </c>
      <c r="AN698" s="2379">
        <f t="shared" si="380"/>
        <v>0</v>
      </c>
      <c r="AO698" s="2379">
        <f t="shared" si="380"/>
        <v>0</v>
      </c>
      <c r="AP698" s="2379">
        <f t="shared" si="380"/>
        <v>0</v>
      </c>
      <c r="AQ698" s="2379">
        <f t="shared" si="380"/>
        <v>0</v>
      </c>
      <c r="AR698" s="2379">
        <f t="shared" si="380"/>
        <v>0</v>
      </c>
      <c r="AS698" s="2379">
        <f t="shared" si="380"/>
        <v>0</v>
      </c>
      <c r="AT698" s="2379">
        <f t="shared" si="380"/>
        <v>0</v>
      </c>
      <c r="AU698" s="2379">
        <f t="shared" si="380"/>
        <v>0</v>
      </c>
      <c r="AV698" s="2379">
        <f t="shared" si="380"/>
        <v>0</v>
      </c>
      <c r="AW698" s="2379">
        <f t="shared" si="380"/>
        <v>0</v>
      </c>
    </row>
    <row r="699" spans="1:49" ht="19.5" hidden="1" thickBot="1">
      <c r="A699" s="335" t="s">
        <v>467</v>
      </c>
      <c r="B699" s="1216" t="s">
        <v>1042</v>
      </c>
      <c r="C699" s="1234">
        <f t="shared" si="378"/>
        <v>1</v>
      </c>
      <c r="D699" s="1239">
        <f t="shared" si="378"/>
        <v>0</v>
      </c>
      <c r="E699" s="1239">
        <f t="shared" si="378"/>
        <v>1</v>
      </c>
      <c r="F699" s="1246"/>
      <c r="G699" s="1246"/>
      <c r="H699" s="1246"/>
      <c r="I699" s="1246"/>
      <c r="J699" s="1246"/>
      <c r="K699" s="1246"/>
      <c r="L699" s="2379">
        <f t="shared" ref="L699:AW699" si="381">IF(L90&gt;L293,(100%-L293/L90*100%),IF(L90&lt;L293,(L90/L293*100%-100%),0))</f>
        <v>0</v>
      </c>
      <c r="M699" s="2379">
        <f t="shared" si="381"/>
        <v>0</v>
      </c>
      <c r="N699" s="2379">
        <f t="shared" si="381"/>
        <v>0</v>
      </c>
      <c r="O699" s="2379">
        <f t="shared" si="381"/>
        <v>1</v>
      </c>
      <c r="P699" s="2379">
        <f t="shared" si="381"/>
        <v>0</v>
      </c>
      <c r="Q699" s="2379">
        <f t="shared" si="381"/>
        <v>0</v>
      </c>
      <c r="R699" s="2379">
        <f t="shared" si="381"/>
        <v>0</v>
      </c>
      <c r="S699" s="2379">
        <f t="shared" si="381"/>
        <v>0</v>
      </c>
      <c r="T699" s="2379">
        <f t="shared" si="381"/>
        <v>0</v>
      </c>
      <c r="U699" s="2379">
        <f t="shared" si="381"/>
        <v>0</v>
      </c>
      <c r="V699" s="2379">
        <f t="shared" si="381"/>
        <v>0</v>
      </c>
      <c r="W699" s="2379">
        <f t="shared" si="381"/>
        <v>0</v>
      </c>
      <c r="X699" s="2379">
        <f t="shared" si="381"/>
        <v>0</v>
      </c>
      <c r="Y699" s="2379">
        <f t="shared" si="381"/>
        <v>0</v>
      </c>
      <c r="Z699" s="2379">
        <f t="shared" si="381"/>
        <v>0</v>
      </c>
      <c r="AA699" s="2379">
        <f t="shared" si="381"/>
        <v>0</v>
      </c>
      <c r="AB699" s="2379">
        <f t="shared" si="381"/>
        <v>0</v>
      </c>
      <c r="AC699" s="2379">
        <f t="shared" si="381"/>
        <v>0</v>
      </c>
      <c r="AD699" s="2379">
        <f t="shared" si="381"/>
        <v>0</v>
      </c>
      <c r="AE699" s="2379">
        <f t="shared" si="381"/>
        <v>0</v>
      </c>
      <c r="AF699" s="2379">
        <f t="shared" si="381"/>
        <v>0</v>
      </c>
      <c r="AG699" s="2379">
        <f t="shared" si="381"/>
        <v>0</v>
      </c>
      <c r="AH699" s="2379">
        <f t="shared" si="381"/>
        <v>0</v>
      </c>
      <c r="AI699" s="2379">
        <f t="shared" si="381"/>
        <v>0</v>
      </c>
      <c r="AJ699" s="2379">
        <f t="shared" si="381"/>
        <v>0</v>
      </c>
      <c r="AK699" s="2379">
        <f t="shared" si="381"/>
        <v>0</v>
      </c>
      <c r="AL699" s="2379">
        <f t="shared" si="381"/>
        <v>0</v>
      </c>
      <c r="AM699" s="2379">
        <f t="shared" si="381"/>
        <v>0</v>
      </c>
      <c r="AN699" s="2379">
        <f t="shared" si="381"/>
        <v>0</v>
      </c>
      <c r="AO699" s="2379">
        <f t="shared" si="381"/>
        <v>0</v>
      </c>
      <c r="AP699" s="2388">
        <f t="shared" si="381"/>
        <v>0</v>
      </c>
      <c r="AQ699" s="2379">
        <f t="shared" si="381"/>
        <v>0</v>
      </c>
      <c r="AR699" s="2379">
        <f t="shared" si="381"/>
        <v>0</v>
      </c>
      <c r="AS699" s="2379">
        <f t="shared" si="381"/>
        <v>0</v>
      </c>
      <c r="AT699" s="2379">
        <f t="shared" si="381"/>
        <v>0</v>
      </c>
      <c r="AU699" s="2379">
        <f t="shared" si="381"/>
        <v>0</v>
      </c>
      <c r="AV699" s="2388">
        <f t="shared" si="381"/>
        <v>0</v>
      </c>
      <c r="AW699" s="2379">
        <f t="shared" si="381"/>
        <v>0</v>
      </c>
    </row>
    <row r="700" spans="1:49" ht="19.5" hidden="1" thickBot="1">
      <c r="A700" s="335" t="s">
        <v>468</v>
      </c>
      <c r="B700" s="1216" t="s">
        <v>1043</v>
      </c>
      <c r="C700" s="1234">
        <f t="shared" si="378"/>
        <v>0</v>
      </c>
      <c r="D700" s="1239">
        <f t="shared" si="378"/>
        <v>0</v>
      </c>
      <c r="E700" s="1239">
        <f t="shared" si="378"/>
        <v>0</v>
      </c>
      <c r="F700" s="1246"/>
      <c r="G700" s="1246"/>
      <c r="H700" s="1246"/>
      <c r="I700" s="1246"/>
      <c r="J700" s="1246"/>
      <c r="K700" s="1246"/>
      <c r="L700" s="2379">
        <f t="shared" ref="L700:AW700" si="382">IF(L91&gt;L294,(100%-L294/L91*100%),IF(L91&lt;L294,(L91/L294*100%-100%),0))</f>
        <v>0</v>
      </c>
      <c r="M700" s="2379">
        <f t="shared" si="382"/>
        <v>0</v>
      </c>
      <c r="N700" s="2379">
        <f t="shared" si="382"/>
        <v>0</v>
      </c>
      <c r="O700" s="2379">
        <f t="shared" si="382"/>
        <v>0</v>
      </c>
      <c r="P700" s="2379">
        <f t="shared" si="382"/>
        <v>0</v>
      </c>
      <c r="Q700" s="2379">
        <f t="shared" si="382"/>
        <v>0</v>
      </c>
      <c r="R700" s="2379">
        <f t="shared" si="382"/>
        <v>0</v>
      </c>
      <c r="S700" s="2379">
        <f t="shared" si="382"/>
        <v>0</v>
      </c>
      <c r="T700" s="2379">
        <f t="shared" si="382"/>
        <v>0</v>
      </c>
      <c r="U700" s="2379">
        <f t="shared" si="382"/>
        <v>0</v>
      </c>
      <c r="V700" s="2379">
        <f t="shared" si="382"/>
        <v>0</v>
      </c>
      <c r="W700" s="2379">
        <f t="shared" si="382"/>
        <v>0</v>
      </c>
      <c r="X700" s="2379">
        <f t="shared" si="382"/>
        <v>0</v>
      </c>
      <c r="Y700" s="2379">
        <f t="shared" si="382"/>
        <v>0</v>
      </c>
      <c r="Z700" s="2379">
        <f t="shared" si="382"/>
        <v>0</v>
      </c>
      <c r="AA700" s="2379">
        <f t="shared" si="382"/>
        <v>0</v>
      </c>
      <c r="AB700" s="2379">
        <f t="shared" si="382"/>
        <v>0</v>
      </c>
      <c r="AC700" s="2379">
        <f t="shared" si="382"/>
        <v>0</v>
      </c>
      <c r="AD700" s="2379">
        <f t="shared" si="382"/>
        <v>0</v>
      </c>
      <c r="AE700" s="2379">
        <f t="shared" si="382"/>
        <v>0</v>
      </c>
      <c r="AF700" s="2379">
        <f t="shared" si="382"/>
        <v>0</v>
      </c>
      <c r="AG700" s="2379">
        <f t="shared" si="382"/>
        <v>0</v>
      </c>
      <c r="AH700" s="2379">
        <f t="shared" si="382"/>
        <v>0</v>
      </c>
      <c r="AI700" s="2379">
        <f t="shared" si="382"/>
        <v>0</v>
      </c>
      <c r="AJ700" s="2379">
        <f t="shared" si="382"/>
        <v>0</v>
      </c>
      <c r="AK700" s="2379">
        <f t="shared" si="382"/>
        <v>0</v>
      </c>
      <c r="AL700" s="2379">
        <f t="shared" si="382"/>
        <v>0</v>
      </c>
      <c r="AM700" s="2379">
        <f t="shared" si="382"/>
        <v>0</v>
      </c>
      <c r="AN700" s="2379">
        <f t="shared" si="382"/>
        <v>0</v>
      </c>
      <c r="AO700" s="2379">
        <f t="shared" si="382"/>
        <v>0</v>
      </c>
      <c r="AP700" s="2379">
        <f t="shared" si="382"/>
        <v>0</v>
      </c>
      <c r="AQ700" s="2379">
        <f t="shared" si="382"/>
        <v>0</v>
      </c>
      <c r="AR700" s="2379">
        <f t="shared" si="382"/>
        <v>0</v>
      </c>
      <c r="AS700" s="2379">
        <f t="shared" si="382"/>
        <v>0</v>
      </c>
      <c r="AT700" s="2379">
        <f t="shared" si="382"/>
        <v>0</v>
      </c>
      <c r="AU700" s="2379">
        <f t="shared" si="382"/>
        <v>0</v>
      </c>
      <c r="AV700" s="2379">
        <f t="shared" si="382"/>
        <v>0</v>
      </c>
      <c r="AW700" s="2379">
        <f t="shared" si="382"/>
        <v>0</v>
      </c>
    </row>
    <row r="701" spans="1:49" ht="19.5" hidden="1" thickBot="1">
      <c r="A701" s="335" t="s">
        <v>469</v>
      </c>
      <c r="B701" s="1216" t="s">
        <v>1044</v>
      </c>
      <c r="C701" s="1234">
        <f t="shared" si="378"/>
        <v>0</v>
      </c>
      <c r="D701" s="1239">
        <f t="shared" si="378"/>
        <v>0</v>
      </c>
      <c r="E701" s="1239">
        <f t="shared" si="378"/>
        <v>0</v>
      </c>
      <c r="F701" s="1246"/>
      <c r="G701" s="1246"/>
      <c r="H701" s="1246"/>
      <c r="I701" s="1246"/>
      <c r="J701" s="1246"/>
      <c r="K701" s="1246"/>
      <c r="L701" s="2379">
        <f t="shared" ref="L701:AW701" si="383">IF(L92&gt;L295,(100%-L295/L92*100%),IF(L92&lt;L295,(L92/L295*100%-100%),0))</f>
        <v>0</v>
      </c>
      <c r="M701" s="2379">
        <f t="shared" si="383"/>
        <v>0</v>
      </c>
      <c r="N701" s="2379">
        <f t="shared" si="383"/>
        <v>0</v>
      </c>
      <c r="O701" s="2379">
        <f t="shared" si="383"/>
        <v>0</v>
      </c>
      <c r="P701" s="2379">
        <f t="shared" si="383"/>
        <v>0</v>
      </c>
      <c r="Q701" s="2379">
        <f t="shared" si="383"/>
        <v>0</v>
      </c>
      <c r="R701" s="2379">
        <f t="shared" si="383"/>
        <v>0</v>
      </c>
      <c r="S701" s="2379">
        <f t="shared" si="383"/>
        <v>0</v>
      </c>
      <c r="T701" s="2379">
        <f t="shared" si="383"/>
        <v>0</v>
      </c>
      <c r="U701" s="2379">
        <f t="shared" si="383"/>
        <v>0</v>
      </c>
      <c r="V701" s="2379">
        <f t="shared" si="383"/>
        <v>0</v>
      </c>
      <c r="W701" s="2379">
        <f t="shared" si="383"/>
        <v>0</v>
      </c>
      <c r="X701" s="2379">
        <f t="shared" si="383"/>
        <v>0</v>
      </c>
      <c r="Y701" s="2379">
        <f t="shared" si="383"/>
        <v>0</v>
      </c>
      <c r="Z701" s="2379">
        <f t="shared" si="383"/>
        <v>0</v>
      </c>
      <c r="AA701" s="2379">
        <f t="shared" si="383"/>
        <v>0</v>
      </c>
      <c r="AB701" s="2379">
        <f t="shared" si="383"/>
        <v>0</v>
      </c>
      <c r="AC701" s="2379">
        <f t="shared" si="383"/>
        <v>0</v>
      </c>
      <c r="AD701" s="2379">
        <f t="shared" si="383"/>
        <v>0</v>
      </c>
      <c r="AE701" s="2379">
        <f t="shared" si="383"/>
        <v>0</v>
      </c>
      <c r="AF701" s="2379">
        <f t="shared" si="383"/>
        <v>0</v>
      </c>
      <c r="AG701" s="2379">
        <f t="shared" si="383"/>
        <v>0</v>
      </c>
      <c r="AH701" s="2379">
        <f t="shared" si="383"/>
        <v>0</v>
      </c>
      <c r="AI701" s="2379">
        <f t="shared" si="383"/>
        <v>0</v>
      </c>
      <c r="AJ701" s="2379">
        <f t="shared" si="383"/>
        <v>0</v>
      </c>
      <c r="AK701" s="2379">
        <f t="shared" si="383"/>
        <v>0</v>
      </c>
      <c r="AL701" s="2379">
        <f t="shared" si="383"/>
        <v>0</v>
      </c>
      <c r="AM701" s="2379">
        <f t="shared" si="383"/>
        <v>0</v>
      </c>
      <c r="AN701" s="2379">
        <f t="shared" si="383"/>
        <v>0</v>
      </c>
      <c r="AO701" s="2379">
        <f t="shared" si="383"/>
        <v>0</v>
      </c>
      <c r="AP701" s="2388">
        <f t="shared" si="383"/>
        <v>0</v>
      </c>
      <c r="AQ701" s="2379">
        <f t="shared" si="383"/>
        <v>0</v>
      </c>
      <c r="AR701" s="2379">
        <f t="shared" si="383"/>
        <v>0</v>
      </c>
      <c r="AS701" s="2379">
        <f t="shared" si="383"/>
        <v>0</v>
      </c>
      <c r="AT701" s="2379">
        <f t="shared" si="383"/>
        <v>0</v>
      </c>
      <c r="AU701" s="2379">
        <f t="shared" si="383"/>
        <v>0</v>
      </c>
      <c r="AV701" s="2388">
        <f t="shared" si="383"/>
        <v>0</v>
      </c>
      <c r="AW701" s="2379">
        <f t="shared" si="383"/>
        <v>0</v>
      </c>
    </row>
    <row r="702" spans="1:49" ht="19.5" hidden="1" thickBot="1">
      <c r="A702" s="335" t="s">
        <v>470</v>
      </c>
      <c r="B702" s="1216" t="s">
        <v>1045</v>
      </c>
      <c r="C702" s="1234">
        <f t="shared" si="378"/>
        <v>0</v>
      </c>
      <c r="D702" s="1239">
        <f t="shared" si="378"/>
        <v>0</v>
      </c>
      <c r="E702" s="1239">
        <f t="shared" si="378"/>
        <v>0</v>
      </c>
      <c r="F702" s="1246"/>
      <c r="G702" s="1246"/>
      <c r="H702" s="1246"/>
      <c r="I702" s="1246"/>
      <c r="J702" s="1246"/>
      <c r="K702" s="1246"/>
      <c r="L702" s="2379">
        <f t="shared" ref="L702:AW702" si="384">IF(L93&gt;L296,(100%-L296/L93*100%),IF(L93&lt;L296,(L93/L296*100%-100%),0))</f>
        <v>0</v>
      </c>
      <c r="M702" s="2379">
        <f t="shared" si="384"/>
        <v>0</v>
      </c>
      <c r="N702" s="2379">
        <f t="shared" si="384"/>
        <v>0</v>
      </c>
      <c r="O702" s="2379">
        <f t="shared" si="384"/>
        <v>0</v>
      </c>
      <c r="P702" s="2379">
        <f t="shared" si="384"/>
        <v>0</v>
      </c>
      <c r="Q702" s="2379">
        <f t="shared" si="384"/>
        <v>0</v>
      </c>
      <c r="R702" s="2379">
        <f t="shared" si="384"/>
        <v>0</v>
      </c>
      <c r="S702" s="2379">
        <f t="shared" si="384"/>
        <v>0</v>
      </c>
      <c r="T702" s="2379">
        <f t="shared" si="384"/>
        <v>0</v>
      </c>
      <c r="U702" s="2379">
        <f t="shared" si="384"/>
        <v>0</v>
      </c>
      <c r="V702" s="2379">
        <f t="shared" si="384"/>
        <v>0</v>
      </c>
      <c r="W702" s="2379">
        <f t="shared" si="384"/>
        <v>0</v>
      </c>
      <c r="X702" s="2379">
        <f t="shared" si="384"/>
        <v>0</v>
      </c>
      <c r="Y702" s="2379">
        <f t="shared" si="384"/>
        <v>0</v>
      </c>
      <c r="Z702" s="2379">
        <f t="shared" si="384"/>
        <v>0</v>
      </c>
      <c r="AA702" s="2379">
        <f t="shared" si="384"/>
        <v>0</v>
      </c>
      <c r="AB702" s="2379">
        <f t="shared" si="384"/>
        <v>0</v>
      </c>
      <c r="AC702" s="2379">
        <f t="shared" si="384"/>
        <v>0</v>
      </c>
      <c r="AD702" s="2379">
        <f t="shared" si="384"/>
        <v>0</v>
      </c>
      <c r="AE702" s="2379">
        <f t="shared" si="384"/>
        <v>0</v>
      </c>
      <c r="AF702" s="2379">
        <f t="shared" si="384"/>
        <v>0</v>
      </c>
      <c r="AG702" s="2379">
        <f t="shared" si="384"/>
        <v>0</v>
      </c>
      <c r="AH702" s="2379">
        <f t="shared" si="384"/>
        <v>0</v>
      </c>
      <c r="AI702" s="2379">
        <f t="shared" si="384"/>
        <v>0</v>
      </c>
      <c r="AJ702" s="2379">
        <f t="shared" si="384"/>
        <v>0</v>
      </c>
      <c r="AK702" s="2379">
        <f t="shared" si="384"/>
        <v>0</v>
      </c>
      <c r="AL702" s="2379">
        <f t="shared" si="384"/>
        <v>0</v>
      </c>
      <c r="AM702" s="2379">
        <f t="shared" si="384"/>
        <v>0</v>
      </c>
      <c r="AN702" s="2379">
        <f t="shared" si="384"/>
        <v>0</v>
      </c>
      <c r="AO702" s="2379">
        <f t="shared" si="384"/>
        <v>0</v>
      </c>
      <c r="AP702" s="2388">
        <f t="shared" si="384"/>
        <v>0</v>
      </c>
      <c r="AQ702" s="2379">
        <f t="shared" si="384"/>
        <v>0</v>
      </c>
      <c r="AR702" s="2379">
        <f t="shared" si="384"/>
        <v>0</v>
      </c>
      <c r="AS702" s="2379">
        <f t="shared" si="384"/>
        <v>0</v>
      </c>
      <c r="AT702" s="2379">
        <f t="shared" si="384"/>
        <v>0</v>
      </c>
      <c r="AU702" s="2379">
        <f t="shared" si="384"/>
        <v>0</v>
      </c>
      <c r="AV702" s="2388">
        <f t="shared" si="384"/>
        <v>0</v>
      </c>
      <c r="AW702" s="2379">
        <f t="shared" si="384"/>
        <v>0</v>
      </c>
    </row>
    <row r="703" spans="1:49" ht="32.25" hidden="1" thickBot="1">
      <c r="A703" s="337" t="s">
        <v>471</v>
      </c>
      <c r="B703" s="1214" t="s">
        <v>295</v>
      </c>
      <c r="C703" s="1234">
        <f t="shared" si="378"/>
        <v>0</v>
      </c>
      <c r="D703" s="1237">
        <f t="shared" si="378"/>
        <v>0</v>
      </c>
      <c r="E703" s="1237">
        <f t="shared" si="378"/>
        <v>0</v>
      </c>
      <c r="F703" s="1246"/>
      <c r="G703" s="1246"/>
      <c r="H703" s="1246"/>
      <c r="I703" s="1246"/>
      <c r="J703" s="1246"/>
      <c r="K703" s="1246"/>
      <c r="L703" s="2371">
        <f t="shared" ref="L703:AW703" si="385">IF(L94&gt;L297,(100%-L297/L94*100%),IF(L94&lt;L297,(L94/L297*100%-100%),0))</f>
        <v>0</v>
      </c>
      <c r="M703" s="2371">
        <f t="shared" si="385"/>
        <v>0</v>
      </c>
      <c r="N703" s="2371">
        <f t="shared" si="385"/>
        <v>0</v>
      </c>
      <c r="O703" s="2371">
        <f t="shared" si="385"/>
        <v>0</v>
      </c>
      <c r="P703" s="2371">
        <f t="shared" si="385"/>
        <v>0</v>
      </c>
      <c r="Q703" s="2371">
        <f t="shared" si="385"/>
        <v>0</v>
      </c>
      <c r="R703" s="2371">
        <f t="shared" si="385"/>
        <v>0</v>
      </c>
      <c r="S703" s="2371">
        <f t="shared" si="385"/>
        <v>0</v>
      </c>
      <c r="T703" s="2371">
        <f t="shared" si="385"/>
        <v>0</v>
      </c>
      <c r="U703" s="2371">
        <f t="shared" si="385"/>
        <v>0</v>
      </c>
      <c r="V703" s="2371">
        <f t="shared" si="385"/>
        <v>0</v>
      </c>
      <c r="W703" s="2371">
        <f t="shared" si="385"/>
        <v>0</v>
      </c>
      <c r="X703" s="2371">
        <f t="shared" si="385"/>
        <v>0</v>
      </c>
      <c r="Y703" s="2371">
        <f t="shared" si="385"/>
        <v>0</v>
      </c>
      <c r="Z703" s="2371">
        <f t="shared" si="385"/>
        <v>0</v>
      </c>
      <c r="AA703" s="2371">
        <f t="shared" si="385"/>
        <v>0</v>
      </c>
      <c r="AB703" s="2371">
        <f t="shared" si="385"/>
        <v>0</v>
      </c>
      <c r="AC703" s="2371">
        <f t="shared" si="385"/>
        <v>0</v>
      </c>
      <c r="AD703" s="2371">
        <f t="shared" si="385"/>
        <v>0</v>
      </c>
      <c r="AE703" s="2371">
        <f t="shared" si="385"/>
        <v>0</v>
      </c>
      <c r="AF703" s="2371">
        <f t="shared" si="385"/>
        <v>0</v>
      </c>
      <c r="AG703" s="2371">
        <f t="shared" si="385"/>
        <v>0</v>
      </c>
      <c r="AH703" s="2371">
        <f t="shared" si="385"/>
        <v>0</v>
      </c>
      <c r="AI703" s="2371">
        <f t="shared" si="385"/>
        <v>0</v>
      </c>
      <c r="AJ703" s="2371">
        <f t="shared" si="385"/>
        <v>0</v>
      </c>
      <c r="AK703" s="2371">
        <f t="shared" si="385"/>
        <v>0</v>
      </c>
      <c r="AL703" s="2371">
        <f t="shared" si="385"/>
        <v>0</v>
      </c>
      <c r="AM703" s="2371">
        <f t="shared" si="385"/>
        <v>0</v>
      </c>
      <c r="AN703" s="2371">
        <f t="shared" si="385"/>
        <v>0</v>
      </c>
      <c r="AO703" s="2371">
        <f t="shared" si="385"/>
        <v>0</v>
      </c>
      <c r="AP703" s="2371">
        <f t="shared" si="385"/>
        <v>0</v>
      </c>
      <c r="AQ703" s="2371">
        <f t="shared" si="385"/>
        <v>0</v>
      </c>
      <c r="AR703" s="2371">
        <f t="shared" si="385"/>
        <v>0</v>
      </c>
      <c r="AS703" s="2371">
        <f t="shared" si="385"/>
        <v>0</v>
      </c>
      <c r="AT703" s="2371">
        <f t="shared" si="385"/>
        <v>0</v>
      </c>
      <c r="AU703" s="2371">
        <f t="shared" si="385"/>
        <v>0</v>
      </c>
      <c r="AV703" s="2371">
        <f t="shared" si="385"/>
        <v>0</v>
      </c>
      <c r="AW703" s="2371">
        <f t="shared" si="385"/>
        <v>0</v>
      </c>
    </row>
    <row r="704" spans="1:49" ht="19.5" hidden="1" thickBot="1">
      <c r="A704" s="348" t="s">
        <v>472</v>
      </c>
      <c r="B704" s="346" t="s">
        <v>874</v>
      </c>
      <c r="C704" s="1234">
        <f t="shared" si="378"/>
        <v>0</v>
      </c>
      <c r="D704" s="1240">
        <f t="shared" si="378"/>
        <v>0</v>
      </c>
      <c r="E704" s="1240">
        <f t="shared" si="378"/>
        <v>0</v>
      </c>
      <c r="F704" s="1246"/>
      <c r="G704" s="1246"/>
      <c r="H704" s="1246"/>
      <c r="I704" s="1246"/>
      <c r="J704" s="1246"/>
      <c r="K704" s="1246"/>
      <c r="L704" s="2386">
        <f t="shared" ref="L704:AW704" si="386">IF(L95&gt;L298,(100%-L298/L95*100%),IF(L95&lt;L298,(L95/L298*100%-100%),0))</f>
        <v>0</v>
      </c>
      <c r="M704" s="2386">
        <f t="shared" si="386"/>
        <v>0</v>
      </c>
      <c r="N704" s="2386">
        <f t="shared" si="386"/>
        <v>0</v>
      </c>
      <c r="O704" s="2386">
        <f t="shared" si="386"/>
        <v>0</v>
      </c>
      <c r="P704" s="2386">
        <f t="shared" si="386"/>
        <v>0</v>
      </c>
      <c r="Q704" s="2386">
        <f t="shared" si="386"/>
        <v>0</v>
      </c>
      <c r="R704" s="2386">
        <f t="shared" si="386"/>
        <v>0</v>
      </c>
      <c r="S704" s="2386">
        <f t="shared" si="386"/>
        <v>0</v>
      </c>
      <c r="T704" s="2386">
        <f t="shared" si="386"/>
        <v>0</v>
      </c>
      <c r="U704" s="2386">
        <f t="shared" si="386"/>
        <v>0</v>
      </c>
      <c r="V704" s="2386">
        <f t="shared" si="386"/>
        <v>0</v>
      </c>
      <c r="W704" s="2386">
        <f t="shared" si="386"/>
        <v>0</v>
      </c>
      <c r="X704" s="2386">
        <f t="shared" si="386"/>
        <v>0</v>
      </c>
      <c r="Y704" s="2386">
        <f t="shared" si="386"/>
        <v>0</v>
      </c>
      <c r="Z704" s="2386">
        <f t="shared" si="386"/>
        <v>0</v>
      </c>
      <c r="AA704" s="2386">
        <f t="shared" si="386"/>
        <v>0</v>
      </c>
      <c r="AB704" s="2386">
        <f t="shared" si="386"/>
        <v>0</v>
      </c>
      <c r="AC704" s="2386">
        <f t="shared" si="386"/>
        <v>0</v>
      </c>
      <c r="AD704" s="2386">
        <f t="shared" si="386"/>
        <v>0</v>
      </c>
      <c r="AE704" s="2386">
        <f t="shared" si="386"/>
        <v>0</v>
      </c>
      <c r="AF704" s="2386">
        <f t="shared" si="386"/>
        <v>0</v>
      </c>
      <c r="AG704" s="2386">
        <f t="shared" si="386"/>
        <v>0</v>
      </c>
      <c r="AH704" s="2386">
        <f t="shared" si="386"/>
        <v>0</v>
      </c>
      <c r="AI704" s="2386">
        <f t="shared" si="386"/>
        <v>0</v>
      </c>
      <c r="AJ704" s="2386">
        <f t="shared" si="386"/>
        <v>0</v>
      </c>
      <c r="AK704" s="2386">
        <f t="shared" si="386"/>
        <v>0</v>
      </c>
      <c r="AL704" s="2386">
        <f t="shared" si="386"/>
        <v>0</v>
      </c>
      <c r="AM704" s="2386">
        <f t="shared" si="386"/>
        <v>0</v>
      </c>
      <c r="AN704" s="2386">
        <f t="shared" si="386"/>
        <v>0</v>
      </c>
      <c r="AO704" s="2386">
        <f t="shared" si="386"/>
        <v>0</v>
      </c>
      <c r="AP704" s="2386">
        <f t="shared" si="386"/>
        <v>0</v>
      </c>
      <c r="AQ704" s="2386">
        <f t="shared" si="386"/>
        <v>0</v>
      </c>
      <c r="AR704" s="2386">
        <f t="shared" si="386"/>
        <v>0</v>
      </c>
      <c r="AS704" s="2386">
        <f t="shared" si="386"/>
        <v>0</v>
      </c>
      <c r="AT704" s="2386">
        <f t="shared" si="386"/>
        <v>0</v>
      </c>
      <c r="AU704" s="2386">
        <f t="shared" si="386"/>
        <v>0</v>
      </c>
      <c r="AV704" s="2386">
        <f t="shared" si="386"/>
        <v>0</v>
      </c>
      <c r="AW704" s="2386">
        <f t="shared" si="386"/>
        <v>0</v>
      </c>
    </row>
    <row r="705" spans="1:49" ht="19.5" hidden="1" thickBot="1">
      <c r="A705" s="348" t="s">
        <v>473</v>
      </c>
      <c r="B705" s="346" t="s">
        <v>873</v>
      </c>
      <c r="C705" s="1234">
        <f t="shared" si="378"/>
        <v>0</v>
      </c>
      <c r="D705" s="1240">
        <f t="shared" si="378"/>
        <v>0</v>
      </c>
      <c r="E705" s="1240">
        <f t="shared" si="378"/>
        <v>0</v>
      </c>
      <c r="F705" s="1246"/>
      <c r="G705" s="1246"/>
      <c r="H705" s="1246"/>
      <c r="I705" s="1246"/>
      <c r="J705" s="1246"/>
      <c r="K705" s="1246"/>
      <c r="L705" s="2386">
        <f t="shared" ref="L705:AW705" si="387">IF(L96&gt;L299,(100%-L299/L96*100%),IF(L96&lt;L299,(L96/L299*100%-100%),0))</f>
        <v>0</v>
      </c>
      <c r="M705" s="2386">
        <f t="shared" si="387"/>
        <v>0</v>
      </c>
      <c r="N705" s="2386">
        <f t="shared" si="387"/>
        <v>0</v>
      </c>
      <c r="O705" s="2386">
        <f t="shared" si="387"/>
        <v>0</v>
      </c>
      <c r="P705" s="2386">
        <f t="shared" si="387"/>
        <v>0</v>
      </c>
      <c r="Q705" s="2386">
        <f t="shared" si="387"/>
        <v>0</v>
      </c>
      <c r="R705" s="2386">
        <f t="shared" si="387"/>
        <v>0</v>
      </c>
      <c r="S705" s="2386">
        <f t="shared" si="387"/>
        <v>0</v>
      </c>
      <c r="T705" s="2386">
        <f t="shared" si="387"/>
        <v>0</v>
      </c>
      <c r="U705" s="2386">
        <f t="shared" si="387"/>
        <v>0</v>
      </c>
      <c r="V705" s="2386">
        <f t="shared" si="387"/>
        <v>0</v>
      </c>
      <c r="W705" s="2386">
        <f t="shared" si="387"/>
        <v>0</v>
      </c>
      <c r="X705" s="2386">
        <f t="shared" si="387"/>
        <v>0</v>
      </c>
      <c r="Y705" s="2386">
        <f t="shared" si="387"/>
        <v>0</v>
      </c>
      <c r="Z705" s="2386">
        <f t="shared" si="387"/>
        <v>0</v>
      </c>
      <c r="AA705" s="2386">
        <f t="shared" si="387"/>
        <v>0</v>
      </c>
      <c r="AB705" s="2386">
        <f t="shared" si="387"/>
        <v>0</v>
      </c>
      <c r="AC705" s="2386">
        <f t="shared" si="387"/>
        <v>0</v>
      </c>
      <c r="AD705" s="2386">
        <f t="shared" si="387"/>
        <v>0</v>
      </c>
      <c r="AE705" s="2386">
        <f t="shared" si="387"/>
        <v>0</v>
      </c>
      <c r="AF705" s="2386">
        <f t="shared" si="387"/>
        <v>0</v>
      </c>
      <c r="AG705" s="2386">
        <f t="shared" si="387"/>
        <v>0</v>
      </c>
      <c r="AH705" s="2386">
        <f t="shared" si="387"/>
        <v>0</v>
      </c>
      <c r="AI705" s="2386">
        <f t="shared" si="387"/>
        <v>0</v>
      </c>
      <c r="AJ705" s="2386">
        <f t="shared" si="387"/>
        <v>0</v>
      </c>
      <c r="AK705" s="2386">
        <f t="shared" si="387"/>
        <v>0</v>
      </c>
      <c r="AL705" s="2386">
        <f t="shared" si="387"/>
        <v>0</v>
      </c>
      <c r="AM705" s="2386">
        <f t="shared" si="387"/>
        <v>0</v>
      </c>
      <c r="AN705" s="2386">
        <f t="shared" si="387"/>
        <v>0</v>
      </c>
      <c r="AO705" s="2386">
        <f t="shared" si="387"/>
        <v>0</v>
      </c>
      <c r="AP705" s="2386">
        <f t="shared" si="387"/>
        <v>0</v>
      </c>
      <c r="AQ705" s="2386">
        <f t="shared" si="387"/>
        <v>0</v>
      </c>
      <c r="AR705" s="2386">
        <f t="shared" si="387"/>
        <v>0</v>
      </c>
      <c r="AS705" s="2386">
        <f t="shared" si="387"/>
        <v>0</v>
      </c>
      <c r="AT705" s="2386">
        <f t="shared" si="387"/>
        <v>0</v>
      </c>
      <c r="AU705" s="2386">
        <f t="shared" si="387"/>
        <v>0</v>
      </c>
      <c r="AV705" s="2386">
        <f t="shared" si="387"/>
        <v>0</v>
      </c>
      <c r="AW705" s="2386">
        <f t="shared" si="387"/>
        <v>0</v>
      </c>
    </row>
    <row r="706" spans="1:49" ht="19.5" hidden="1" thickBot="1">
      <c r="A706" s="340" t="s">
        <v>474</v>
      </c>
      <c r="B706" s="1217" t="s">
        <v>296</v>
      </c>
      <c r="C706" s="1234">
        <f t="shared" si="378"/>
        <v>1</v>
      </c>
      <c r="D706" s="1235">
        <f t="shared" si="378"/>
        <v>0</v>
      </c>
      <c r="E706" s="1235">
        <f t="shared" si="378"/>
        <v>1</v>
      </c>
      <c r="F706" s="1246"/>
      <c r="G706" s="1246"/>
      <c r="H706" s="1246"/>
      <c r="I706" s="1246"/>
      <c r="J706" s="1246"/>
      <c r="K706" s="1246"/>
      <c r="L706" s="2376">
        <f t="shared" ref="L706:AW706" si="388">IF(L97&gt;L300,(100%-L300/L97*100%),IF(L97&lt;L300,(L97/L300*100%-100%),0))</f>
        <v>0</v>
      </c>
      <c r="M706" s="2376">
        <f t="shared" si="388"/>
        <v>0</v>
      </c>
      <c r="N706" s="2376">
        <f t="shared" si="388"/>
        <v>0</v>
      </c>
      <c r="O706" s="2376">
        <f t="shared" si="388"/>
        <v>0</v>
      </c>
      <c r="P706" s="2376">
        <f t="shared" si="388"/>
        <v>0</v>
      </c>
      <c r="Q706" s="2376">
        <f t="shared" si="388"/>
        <v>0</v>
      </c>
      <c r="R706" s="2376">
        <f t="shared" si="388"/>
        <v>0</v>
      </c>
      <c r="S706" s="2376">
        <f t="shared" si="388"/>
        <v>1</v>
      </c>
      <c r="T706" s="2376">
        <f t="shared" si="388"/>
        <v>0</v>
      </c>
      <c r="U706" s="2376">
        <f t="shared" si="388"/>
        <v>0</v>
      </c>
      <c r="V706" s="2376">
        <f t="shared" si="388"/>
        <v>0</v>
      </c>
      <c r="W706" s="2376">
        <f t="shared" si="388"/>
        <v>0</v>
      </c>
      <c r="X706" s="2376">
        <f t="shared" si="388"/>
        <v>0</v>
      </c>
      <c r="Y706" s="2376">
        <f t="shared" si="388"/>
        <v>0</v>
      </c>
      <c r="Z706" s="2376">
        <f t="shared" si="388"/>
        <v>0</v>
      </c>
      <c r="AA706" s="2376">
        <f t="shared" si="388"/>
        <v>0</v>
      </c>
      <c r="AB706" s="2376">
        <f t="shared" si="388"/>
        <v>0</v>
      </c>
      <c r="AC706" s="2376">
        <f t="shared" si="388"/>
        <v>0</v>
      </c>
      <c r="AD706" s="2376">
        <f t="shared" si="388"/>
        <v>0</v>
      </c>
      <c r="AE706" s="2376">
        <f t="shared" si="388"/>
        <v>0</v>
      </c>
      <c r="AF706" s="2376">
        <f t="shared" si="388"/>
        <v>0</v>
      </c>
      <c r="AG706" s="2376">
        <f t="shared" si="388"/>
        <v>0</v>
      </c>
      <c r="AH706" s="2376">
        <f t="shared" si="388"/>
        <v>0</v>
      </c>
      <c r="AI706" s="2376">
        <f t="shared" si="388"/>
        <v>0</v>
      </c>
      <c r="AJ706" s="2376">
        <f t="shared" si="388"/>
        <v>0</v>
      </c>
      <c r="AK706" s="2376">
        <f t="shared" si="388"/>
        <v>0</v>
      </c>
      <c r="AL706" s="2376">
        <f t="shared" si="388"/>
        <v>0</v>
      </c>
      <c r="AM706" s="2376">
        <f t="shared" si="388"/>
        <v>0</v>
      </c>
      <c r="AN706" s="2376">
        <f t="shared" si="388"/>
        <v>0</v>
      </c>
      <c r="AO706" s="2376">
        <f t="shared" si="388"/>
        <v>0</v>
      </c>
      <c r="AP706" s="2376">
        <f t="shared" si="388"/>
        <v>0</v>
      </c>
      <c r="AQ706" s="2376">
        <f t="shared" si="388"/>
        <v>0</v>
      </c>
      <c r="AR706" s="2376">
        <f t="shared" si="388"/>
        <v>0</v>
      </c>
      <c r="AS706" s="2376">
        <f t="shared" si="388"/>
        <v>0</v>
      </c>
      <c r="AT706" s="2376">
        <f t="shared" si="388"/>
        <v>0</v>
      </c>
      <c r="AU706" s="2376">
        <f t="shared" si="388"/>
        <v>0</v>
      </c>
      <c r="AV706" s="2376">
        <f t="shared" si="388"/>
        <v>0</v>
      </c>
      <c r="AW706" s="2376">
        <f t="shared" si="388"/>
        <v>0</v>
      </c>
    </row>
    <row r="707" spans="1:49" ht="19.5" hidden="1" thickBot="1">
      <c r="A707" s="335" t="s">
        <v>475</v>
      </c>
      <c r="B707" s="1218" t="s">
        <v>1046</v>
      </c>
      <c r="C707" s="1234">
        <f t="shared" si="378"/>
        <v>-1</v>
      </c>
      <c r="D707" s="1239">
        <f t="shared" si="378"/>
        <v>-1</v>
      </c>
      <c r="E707" s="1239">
        <f t="shared" si="378"/>
        <v>-1</v>
      </c>
      <c r="F707" s="1246"/>
      <c r="G707" s="1246"/>
      <c r="H707" s="1246"/>
      <c r="I707" s="1246"/>
      <c r="J707" s="1246"/>
      <c r="K707" s="1246"/>
      <c r="L707" s="2379">
        <f t="shared" ref="L707:AW707" si="389">IF(L98&gt;L301,(100%-L301/L98*100%),IF(L98&lt;L301,(L98/L301*100%-100%),0))</f>
        <v>0</v>
      </c>
      <c r="M707" s="2379">
        <f t="shared" si="389"/>
        <v>0</v>
      </c>
      <c r="N707" s="2379">
        <f t="shared" si="389"/>
        <v>-1</v>
      </c>
      <c r="O707" s="2379">
        <f t="shared" si="389"/>
        <v>0</v>
      </c>
      <c r="P707" s="2379">
        <f t="shared" si="389"/>
        <v>0</v>
      </c>
      <c r="Q707" s="2379">
        <f t="shared" si="389"/>
        <v>0</v>
      </c>
      <c r="R707" s="2379">
        <f t="shared" si="389"/>
        <v>0</v>
      </c>
      <c r="S707" s="2379">
        <f t="shared" si="389"/>
        <v>0</v>
      </c>
      <c r="T707" s="2379">
        <f t="shared" si="389"/>
        <v>0</v>
      </c>
      <c r="U707" s="2379">
        <f t="shared" si="389"/>
        <v>0</v>
      </c>
      <c r="V707" s="2379">
        <f t="shared" si="389"/>
        <v>0</v>
      </c>
      <c r="W707" s="2379">
        <f t="shared" si="389"/>
        <v>0</v>
      </c>
      <c r="X707" s="2379">
        <f t="shared" si="389"/>
        <v>0</v>
      </c>
      <c r="Y707" s="2379">
        <f t="shared" si="389"/>
        <v>0</v>
      </c>
      <c r="Z707" s="2379">
        <f t="shared" si="389"/>
        <v>0</v>
      </c>
      <c r="AA707" s="2379">
        <f t="shared" si="389"/>
        <v>0</v>
      </c>
      <c r="AB707" s="2379">
        <f t="shared" si="389"/>
        <v>0</v>
      </c>
      <c r="AC707" s="2379">
        <f t="shared" si="389"/>
        <v>0</v>
      </c>
      <c r="AD707" s="2379">
        <f t="shared" si="389"/>
        <v>0</v>
      </c>
      <c r="AE707" s="2379">
        <f t="shared" si="389"/>
        <v>0</v>
      </c>
      <c r="AF707" s="2379">
        <f t="shared" si="389"/>
        <v>0</v>
      </c>
      <c r="AG707" s="2379">
        <f t="shared" si="389"/>
        <v>0</v>
      </c>
      <c r="AH707" s="2379">
        <f t="shared" si="389"/>
        <v>0</v>
      </c>
      <c r="AI707" s="2379">
        <f t="shared" si="389"/>
        <v>0</v>
      </c>
      <c r="AJ707" s="2379">
        <f t="shared" si="389"/>
        <v>0</v>
      </c>
      <c r="AK707" s="2379">
        <f t="shared" si="389"/>
        <v>0</v>
      </c>
      <c r="AL707" s="2379">
        <f t="shared" si="389"/>
        <v>0</v>
      </c>
      <c r="AM707" s="2379">
        <f t="shared" si="389"/>
        <v>0</v>
      </c>
      <c r="AN707" s="2379">
        <f t="shared" si="389"/>
        <v>0</v>
      </c>
      <c r="AO707" s="2379">
        <f t="shared" si="389"/>
        <v>0</v>
      </c>
      <c r="AP707" s="2379">
        <f t="shared" si="389"/>
        <v>0</v>
      </c>
      <c r="AQ707" s="2379">
        <f t="shared" si="389"/>
        <v>0</v>
      </c>
      <c r="AR707" s="2379">
        <f t="shared" si="389"/>
        <v>0</v>
      </c>
      <c r="AS707" s="2379">
        <f t="shared" si="389"/>
        <v>0</v>
      </c>
      <c r="AT707" s="2379">
        <f t="shared" si="389"/>
        <v>0</v>
      </c>
      <c r="AU707" s="2379">
        <f t="shared" si="389"/>
        <v>-1</v>
      </c>
      <c r="AV707" s="2379">
        <f t="shared" si="389"/>
        <v>0</v>
      </c>
      <c r="AW707" s="2379">
        <f t="shared" si="389"/>
        <v>0</v>
      </c>
    </row>
    <row r="708" spans="1:49" ht="19.5" hidden="1" thickBot="1">
      <c r="A708" s="337" t="s">
        <v>476</v>
      </c>
      <c r="B708" s="1214" t="s">
        <v>297</v>
      </c>
      <c r="C708" s="1234">
        <f t="shared" si="378"/>
        <v>0</v>
      </c>
      <c r="D708" s="1237">
        <f t="shared" si="378"/>
        <v>0</v>
      </c>
      <c r="E708" s="1237">
        <f t="shared" si="378"/>
        <v>0</v>
      </c>
      <c r="F708" s="1246"/>
      <c r="G708" s="1246"/>
      <c r="H708" s="1246"/>
      <c r="I708" s="1246"/>
      <c r="J708" s="1246"/>
      <c r="K708" s="1246"/>
      <c r="L708" s="2372">
        <f t="shared" ref="L708:AW708" si="390">IF(L99&gt;L302,(100%-L302/L99*100%),IF(L99&lt;L302,(L99/L302*100%-100%),0))</f>
        <v>0</v>
      </c>
      <c r="M708" s="2371">
        <f t="shared" si="390"/>
        <v>0</v>
      </c>
      <c r="N708" s="2371">
        <f t="shared" si="390"/>
        <v>0</v>
      </c>
      <c r="O708" s="2371">
        <f t="shared" si="390"/>
        <v>0</v>
      </c>
      <c r="P708" s="2371">
        <f t="shared" si="390"/>
        <v>0</v>
      </c>
      <c r="Q708" s="2371">
        <f t="shared" si="390"/>
        <v>0</v>
      </c>
      <c r="R708" s="2371">
        <f t="shared" si="390"/>
        <v>0</v>
      </c>
      <c r="S708" s="2371">
        <f t="shared" si="390"/>
        <v>0</v>
      </c>
      <c r="T708" s="2371">
        <f t="shared" si="390"/>
        <v>0</v>
      </c>
      <c r="U708" s="2371">
        <f t="shared" si="390"/>
        <v>0</v>
      </c>
      <c r="V708" s="2371">
        <f t="shared" si="390"/>
        <v>0</v>
      </c>
      <c r="W708" s="2371">
        <f t="shared" si="390"/>
        <v>0</v>
      </c>
      <c r="X708" s="2371">
        <f t="shared" si="390"/>
        <v>0</v>
      </c>
      <c r="Y708" s="2371">
        <f t="shared" si="390"/>
        <v>0</v>
      </c>
      <c r="Z708" s="2371">
        <f t="shared" si="390"/>
        <v>0</v>
      </c>
      <c r="AA708" s="2371">
        <f t="shared" si="390"/>
        <v>0</v>
      </c>
      <c r="AB708" s="2371">
        <f t="shared" si="390"/>
        <v>0</v>
      </c>
      <c r="AC708" s="2371">
        <f t="shared" si="390"/>
        <v>0</v>
      </c>
      <c r="AD708" s="2371">
        <f t="shared" si="390"/>
        <v>0</v>
      </c>
      <c r="AE708" s="2371">
        <f t="shared" si="390"/>
        <v>0</v>
      </c>
      <c r="AF708" s="2371">
        <f t="shared" si="390"/>
        <v>0</v>
      </c>
      <c r="AG708" s="2371">
        <f t="shared" si="390"/>
        <v>0</v>
      </c>
      <c r="AH708" s="2371">
        <f t="shared" si="390"/>
        <v>0</v>
      </c>
      <c r="AI708" s="2371">
        <f t="shared" si="390"/>
        <v>0</v>
      </c>
      <c r="AJ708" s="2371">
        <f t="shared" si="390"/>
        <v>0</v>
      </c>
      <c r="AK708" s="2371">
        <f t="shared" si="390"/>
        <v>0</v>
      </c>
      <c r="AL708" s="2371">
        <f t="shared" si="390"/>
        <v>0</v>
      </c>
      <c r="AM708" s="2371">
        <f t="shared" si="390"/>
        <v>0</v>
      </c>
      <c r="AN708" s="2371">
        <f t="shared" si="390"/>
        <v>0</v>
      </c>
      <c r="AO708" s="2371">
        <f t="shared" si="390"/>
        <v>0</v>
      </c>
      <c r="AP708" s="2371">
        <f t="shared" si="390"/>
        <v>0</v>
      </c>
      <c r="AQ708" s="2371">
        <f t="shared" si="390"/>
        <v>0</v>
      </c>
      <c r="AR708" s="2371">
        <f t="shared" si="390"/>
        <v>0</v>
      </c>
      <c r="AS708" s="2371">
        <f t="shared" si="390"/>
        <v>0</v>
      </c>
      <c r="AT708" s="2371">
        <f t="shared" si="390"/>
        <v>0</v>
      </c>
      <c r="AU708" s="2371">
        <f t="shared" si="390"/>
        <v>0</v>
      </c>
      <c r="AV708" s="2371">
        <f t="shared" si="390"/>
        <v>0</v>
      </c>
      <c r="AW708" s="2371">
        <f t="shared" si="390"/>
        <v>0</v>
      </c>
    </row>
    <row r="709" spans="1:49" ht="19.5" hidden="1" thickBot="1">
      <c r="A709" s="337" t="s">
        <v>477</v>
      </c>
      <c r="B709" s="1214" t="s">
        <v>298</v>
      </c>
      <c r="C709" s="1234">
        <f t="shared" si="378"/>
        <v>0</v>
      </c>
      <c r="D709" s="1237">
        <f t="shared" si="378"/>
        <v>0</v>
      </c>
      <c r="E709" s="1237">
        <f t="shared" si="378"/>
        <v>0</v>
      </c>
      <c r="F709" s="1246"/>
      <c r="G709" s="1246"/>
      <c r="H709" s="1246"/>
      <c r="I709" s="1246"/>
      <c r="J709" s="1246"/>
      <c r="K709" s="1246"/>
      <c r="L709" s="2372">
        <f t="shared" ref="L709:AW709" si="391">IF(L100&gt;L303,(100%-L303/L100*100%),IF(L100&lt;L303,(L100/L303*100%-100%),0))</f>
        <v>0</v>
      </c>
      <c r="M709" s="2371">
        <f t="shared" si="391"/>
        <v>0</v>
      </c>
      <c r="N709" s="2371">
        <f t="shared" si="391"/>
        <v>0</v>
      </c>
      <c r="O709" s="2371">
        <f t="shared" si="391"/>
        <v>0</v>
      </c>
      <c r="P709" s="2371">
        <f t="shared" si="391"/>
        <v>0</v>
      </c>
      <c r="Q709" s="2371">
        <f t="shared" si="391"/>
        <v>0</v>
      </c>
      <c r="R709" s="2371">
        <f t="shared" si="391"/>
        <v>0</v>
      </c>
      <c r="S709" s="2371">
        <f t="shared" si="391"/>
        <v>0</v>
      </c>
      <c r="T709" s="2371">
        <f t="shared" si="391"/>
        <v>0</v>
      </c>
      <c r="U709" s="2371">
        <f t="shared" si="391"/>
        <v>0</v>
      </c>
      <c r="V709" s="2371">
        <f t="shared" si="391"/>
        <v>0</v>
      </c>
      <c r="W709" s="2371">
        <f t="shared" si="391"/>
        <v>0</v>
      </c>
      <c r="X709" s="2371">
        <f t="shared" si="391"/>
        <v>0</v>
      </c>
      <c r="Y709" s="2371">
        <f t="shared" si="391"/>
        <v>0</v>
      </c>
      <c r="Z709" s="2371">
        <f t="shared" si="391"/>
        <v>0</v>
      </c>
      <c r="AA709" s="2371">
        <f t="shared" si="391"/>
        <v>0</v>
      </c>
      <c r="AB709" s="2371">
        <f t="shared" si="391"/>
        <v>0</v>
      </c>
      <c r="AC709" s="2371">
        <f t="shared" si="391"/>
        <v>0</v>
      </c>
      <c r="AD709" s="2371">
        <f t="shared" si="391"/>
        <v>0</v>
      </c>
      <c r="AE709" s="2371">
        <f t="shared" si="391"/>
        <v>0</v>
      </c>
      <c r="AF709" s="2371">
        <f t="shared" si="391"/>
        <v>0</v>
      </c>
      <c r="AG709" s="2371">
        <f t="shared" si="391"/>
        <v>0</v>
      </c>
      <c r="AH709" s="2371">
        <f t="shared" si="391"/>
        <v>0</v>
      </c>
      <c r="AI709" s="2371">
        <f t="shared" si="391"/>
        <v>0</v>
      </c>
      <c r="AJ709" s="2371">
        <f t="shared" si="391"/>
        <v>0</v>
      </c>
      <c r="AK709" s="2371">
        <f t="shared" si="391"/>
        <v>0</v>
      </c>
      <c r="AL709" s="2371">
        <f t="shared" si="391"/>
        <v>0</v>
      </c>
      <c r="AM709" s="2371">
        <f t="shared" si="391"/>
        <v>0</v>
      </c>
      <c r="AN709" s="2371">
        <f t="shared" si="391"/>
        <v>0</v>
      </c>
      <c r="AO709" s="2371">
        <f t="shared" si="391"/>
        <v>0</v>
      </c>
      <c r="AP709" s="2371">
        <f t="shared" si="391"/>
        <v>0</v>
      </c>
      <c r="AQ709" s="2371">
        <f t="shared" si="391"/>
        <v>0</v>
      </c>
      <c r="AR709" s="2371">
        <f t="shared" si="391"/>
        <v>0</v>
      </c>
      <c r="AS709" s="2371">
        <f t="shared" si="391"/>
        <v>0</v>
      </c>
      <c r="AT709" s="2371">
        <f t="shared" si="391"/>
        <v>0</v>
      </c>
      <c r="AU709" s="2371">
        <f t="shared" si="391"/>
        <v>0</v>
      </c>
      <c r="AV709" s="2371">
        <f t="shared" si="391"/>
        <v>0</v>
      </c>
      <c r="AW709" s="2371">
        <f t="shared" si="391"/>
        <v>0</v>
      </c>
    </row>
    <row r="710" spans="1:49" ht="19.5" hidden="1" thickBot="1">
      <c r="A710" s="337" t="s">
        <v>478</v>
      </c>
      <c r="B710" s="1214" t="s">
        <v>299</v>
      </c>
      <c r="C710" s="1234">
        <f t="shared" si="378"/>
        <v>0</v>
      </c>
      <c r="D710" s="1237">
        <f t="shared" si="378"/>
        <v>0</v>
      </c>
      <c r="E710" s="1237">
        <f t="shared" si="378"/>
        <v>0</v>
      </c>
      <c r="F710" s="1246"/>
      <c r="G710" s="1246"/>
      <c r="H710" s="1246"/>
      <c r="I710" s="1246"/>
      <c r="J710" s="1246"/>
      <c r="K710" s="1246"/>
      <c r="L710" s="2372">
        <f t="shared" ref="L710:AW710" si="392">IF(L101&gt;L304,(100%-L304/L101*100%),IF(L101&lt;L304,(L101/L304*100%-100%),0))</f>
        <v>0</v>
      </c>
      <c r="M710" s="2371">
        <f t="shared" si="392"/>
        <v>0</v>
      </c>
      <c r="N710" s="2371">
        <f t="shared" si="392"/>
        <v>0</v>
      </c>
      <c r="O710" s="2371">
        <f t="shared" si="392"/>
        <v>0</v>
      </c>
      <c r="P710" s="2371">
        <f t="shared" si="392"/>
        <v>0</v>
      </c>
      <c r="Q710" s="2371">
        <f t="shared" si="392"/>
        <v>0</v>
      </c>
      <c r="R710" s="2371">
        <f t="shared" si="392"/>
        <v>0</v>
      </c>
      <c r="S710" s="2371">
        <f t="shared" si="392"/>
        <v>0</v>
      </c>
      <c r="T710" s="2371">
        <f t="shared" si="392"/>
        <v>0</v>
      </c>
      <c r="U710" s="2371">
        <f t="shared" si="392"/>
        <v>0</v>
      </c>
      <c r="V710" s="2371">
        <f t="shared" si="392"/>
        <v>0</v>
      </c>
      <c r="W710" s="2371">
        <f t="shared" si="392"/>
        <v>0</v>
      </c>
      <c r="X710" s="2371">
        <f t="shared" si="392"/>
        <v>0</v>
      </c>
      <c r="Y710" s="2371">
        <f t="shared" si="392"/>
        <v>0</v>
      </c>
      <c r="Z710" s="2371">
        <f t="shared" si="392"/>
        <v>0</v>
      </c>
      <c r="AA710" s="2371">
        <f t="shared" si="392"/>
        <v>0</v>
      </c>
      <c r="AB710" s="2371">
        <f t="shared" si="392"/>
        <v>0</v>
      </c>
      <c r="AC710" s="2371">
        <f t="shared" si="392"/>
        <v>0</v>
      </c>
      <c r="AD710" s="2371">
        <f t="shared" si="392"/>
        <v>0</v>
      </c>
      <c r="AE710" s="2371">
        <f t="shared" si="392"/>
        <v>0</v>
      </c>
      <c r="AF710" s="2371">
        <f t="shared" si="392"/>
        <v>0</v>
      </c>
      <c r="AG710" s="2371">
        <f t="shared" si="392"/>
        <v>0</v>
      </c>
      <c r="AH710" s="2371">
        <f t="shared" si="392"/>
        <v>0</v>
      </c>
      <c r="AI710" s="2371">
        <f t="shared" si="392"/>
        <v>0</v>
      </c>
      <c r="AJ710" s="2371">
        <f t="shared" si="392"/>
        <v>0</v>
      </c>
      <c r="AK710" s="2371">
        <f t="shared" si="392"/>
        <v>0</v>
      </c>
      <c r="AL710" s="2371">
        <f t="shared" si="392"/>
        <v>0</v>
      </c>
      <c r="AM710" s="2371">
        <f t="shared" si="392"/>
        <v>0</v>
      </c>
      <c r="AN710" s="2371">
        <f t="shared" si="392"/>
        <v>0</v>
      </c>
      <c r="AO710" s="2371">
        <f t="shared" si="392"/>
        <v>0</v>
      </c>
      <c r="AP710" s="2371">
        <f t="shared" si="392"/>
        <v>0</v>
      </c>
      <c r="AQ710" s="2371">
        <f t="shared" si="392"/>
        <v>0</v>
      </c>
      <c r="AR710" s="2371">
        <f t="shared" si="392"/>
        <v>0</v>
      </c>
      <c r="AS710" s="2371">
        <f t="shared" si="392"/>
        <v>0</v>
      </c>
      <c r="AT710" s="2371">
        <f t="shared" si="392"/>
        <v>0</v>
      </c>
      <c r="AU710" s="2371">
        <f t="shared" si="392"/>
        <v>0</v>
      </c>
      <c r="AV710" s="2371">
        <f t="shared" si="392"/>
        <v>0</v>
      </c>
      <c r="AW710" s="2371">
        <f t="shared" si="392"/>
        <v>0</v>
      </c>
    </row>
    <row r="711" spans="1:49" ht="19.5" hidden="1" thickBot="1">
      <c r="A711" s="337" t="s">
        <v>479</v>
      </c>
      <c r="B711" s="1214" t="s">
        <v>300</v>
      </c>
      <c r="C711" s="1234">
        <f t="shared" si="378"/>
        <v>0</v>
      </c>
      <c r="D711" s="1237">
        <f t="shared" si="378"/>
        <v>0</v>
      </c>
      <c r="E711" s="1237">
        <f t="shared" si="378"/>
        <v>0</v>
      </c>
      <c r="F711" s="1246"/>
      <c r="G711" s="1246"/>
      <c r="H711" s="1246"/>
      <c r="I711" s="1246"/>
      <c r="J711" s="1246"/>
      <c r="K711" s="1246"/>
      <c r="L711" s="2372">
        <f t="shared" ref="L711:AW711" si="393">IF(L102&gt;L305,(100%-L305/L102*100%),IF(L102&lt;L305,(L102/L305*100%-100%),0))</f>
        <v>0</v>
      </c>
      <c r="M711" s="2371">
        <f t="shared" si="393"/>
        <v>0</v>
      </c>
      <c r="N711" s="2371">
        <f t="shared" si="393"/>
        <v>0</v>
      </c>
      <c r="O711" s="2371">
        <f t="shared" si="393"/>
        <v>0</v>
      </c>
      <c r="P711" s="2371">
        <f t="shared" si="393"/>
        <v>0</v>
      </c>
      <c r="Q711" s="2371">
        <f t="shared" si="393"/>
        <v>0</v>
      </c>
      <c r="R711" s="2371">
        <f t="shared" si="393"/>
        <v>0</v>
      </c>
      <c r="S711" s="2371">
        <f t="shared" si="393"/>
        <v>0</v>
      </c>
      <c r="T711" s="2371">
        <f t="shared" si="393"/>
        <v>0</v>
      </c>
      <c r="U711" s="2371">
        <f t="shared" si="393"/>
        <v>0</v>
      </c>
      <c r="V711" s="2371">
        <f t="shared" si="393"/>
        <v>0</v>
      </c>
      <c r="W711" s="2371">
        <f t="shared" si="393"/>
        <v>0</v>
      </c>
      <c r="X711" s="2371">
        <f t="shared" si="393"/>
        <v>0</v>
      </c>
      <c r="Y711" s="2371">
        <f t="shared" si="393"/>
        <v>0</v>
      </c>
      <c r="Z711" s="2371">
        <f t="shared" si="393"/>
        <v>0</v>
      </c>
      <c r="AA711" s="2371">
        <f t="shared" si="393"/>
        <v>0</v>
      </c>
      <c r="AB711" s="2371">
        <f t="shared" si="393"/>
        <v>0</v>
      </c>
      <c r="AC711" s="2371">
        <f t="shared" si="393"/>
        <v>0</v>
      </c>
      <c r="AD711" s="2371">
        <f t="shared" si="393"/>
        <v>0</v>
      </c>
      <c r="AE711" s="2371">
        <f t="shared" si="393"/>
        <v>0</v>
      </c>
      <c r="AF711" s="2371">
        <f t="shared" si="393"/>
        <v>0</v>
      </c>
      <c r="AG711" s="2371">
        <f t="shared" si="393"/>
        <v>0</v>
      </c>
      <c r="AH711" s="2371">
        <f t="shared" si="393"/>
        <v>0</v>
      </c>
      <c r="AI711" s="2371">
        <f t="shared" si="393"/>
        <v>0</v>
      </c>
      <c r="AJ711" s="2371">
        <f t="shared" si="393"/>
        <v>0</v>
      </c>
      <c r="AK711" s="2371">
        <f t="shared" si="393"/>
        <v>0</v>
      </c>
      <c r="AL711" s="2371">
        <f t="shared" si="393"/>
        <v>0</v>
      </c>
      <c r="AM711" s="2371">
        <f t="shared" si="393"/>
        <v>0</v>
      </c>
      <c r="AN711" s="2371">
        <f t="shared" si="393"/>
        <v>0</v>
      </c>
      <c r="AO711" s="2371">
        <f t="shared" si="393"/>
        <v>0</v>
      </c>
      <c r="AP711" s="2371">
        <f t="shared" si="393"/>
        <v>0</v>
      </c>
      <c r="AQ711" s="2371">
        <f t="shared" si="393"/>
        <v>0</v>
      </c>
      <c r="AR711" s="2371">
        <f t="shared" si="393"/>
        <v>0</v>
      </c>
      <c r="AS711" s="2371">
        <f t="shared" si="393"/>
        <v>0</v>
      </c>
      <c r="AT711" s="2371">
        <f t="shared" si="393"/>
        <v>0</v>
      </c>
      <c r="AU711" s="2371">
        <f t="shared" si="393"/>
        <v>0</v>
      </c>
      <c r="AV711" s="2371">
        <f t="shared" si="393"/>
        <v>0</v>
      </c>
      <c r="AW711" s="2371">
        <f t="shared" si="393"/>
        <v>0</v>
      </c>
    </row>
    <row r="712" spans="1:49" ht="19.5" hidden="1" thickBot="1">
      <c r="A712" s="337" t="s">
        <v>480</v>
      </c>
      <c r="B712" s="1214" t="s">
        <v>302</v>
      </c>
      <c r="C712" s="1234">
        <f t="shared" si="378"/>
        <v>0</v>
      </c>
      <c r="D712" s="1237">
        <f t="shared" si="378"/>
        <v>0</v>
      </c>
      <c r="E712" s="1237">
        <f t="shared" si="378"/>
        <v>0</v>
      </c>
      <c r="F712" s="1246"/>
      <c r="G712" s="1246"/>
      <c r="H712" s="1246"/>
      <c r="I712" s="1246"/>
      <c r="J712" s="1246"/>
      <c r="K712" s="1246"/>
      <c r="L712" s="2372">
        <f t="shared" ref="L712:AW712" si="394">IF(L103&gt;L306,(100%-L306/L103*100%),IF(L103&lt;L306,(L103/L306*100%-100%),0))</f>
        <v>0</v>
      </c>
      <c r="M712" s="2371">
        <f t="shared" si="394"/>
        <v>0</v>
      </c>
      <c r="N712" s="2371">
        <f t="shared" si="394"/>
        <v>0</v>
      </c>
      <c r="O712" s="2371">
        <f t="shared" si="394"/>
        <v>0</v>
      </c>
      <c r="P712" s="2371">
        <f t="shared" si="394"/>
        <v>0</v>
      </c>
      <c r="Q712" s="2371">
        <f t="shared" si="394"/>
        <v>0</v>
      </c>
      <c r="R712" s="2371">
        <f t="shared" si="394"/>
        <v>0</v>
      </c>
      <c r="S712" s="2371">
        <f t="shared" si="394"/>
        <v>0</v>
      </c>
      <c r="T712" s="2371">
        <f t="shared" si="394"/>
        <v>0</v>
      </c>
      <c r="U712" s="2371">
        <f t="shared" si="394"/>
        <v>0</v>
      </c>
      <c r="V712" s="2371">
        <f t="shared" si="394"/>
        <v>0</v>
      </c>
      <c r="W712" s="2371">
        <f t="shared" si="394"/>
        <v>0</v>
      </c>
      <c r="X712" s="2371">
        <f t="shared" si="394"/>
        <v>0</v>
      </c>
      <c r="Y712" s="2371">
        <f t="shared" si="394"/>
        <v>0</v>
      </c>
      <c r="Z712" s="2371">
        <f t="shared" si="394"/>
        <v>0</v>
      </c>
      <c r="AA712" s="2371">
        <f t="shared" si="394"/>
        <v>0</v>
      </c>
      <c r="AB712" s="2371">
        <f t="shared" si="394"/>
        <v>0</v>
      </c>
      <c r="AC712" s="2371">
        <f t="shared" si="394"/>
        <v>0</v>
      </c>
      <c r="AD712" s="2371">
        <f t="shared" si="394"/>
        <v>0</v>
      </c>
      <c r="AE712" s="2371">
        <f t="shared" si="394"/>
        <v>0</v>
      </c>
      <c r="AF712" s="2371">
        <f t="shared" si="394"/>
        <v>0</v>
      </c>
      <c r="AG712" s="2371">
        <f t="shared" si="394"/>
        <v>0</v>
      </c>
      <c r="AH712" s="2371">
        <f t="shared" si="394"/>
        <v>0</v>
      </c>
      <c r="AI712" s="2371">
        <f t="shared" si="394"/>
        <v>0</v>
      </c>
      <c r="AJ712" s="2371">
        <f t="shared" si="394"/>
        <v>0</v>
      </c>
      <c r="AK712" s="2371">
        <f t="shared" si="394"/>
        <v>0</v>
      </c>
      <c r="AL712" s="2371">
        <f t="shared" si="394"/>
        <v>0</v>
      </c>
      <c r="AM712" s="2371">
        <f t="shared" si="394"/>
        <v>0</v>
      </c>
      <c r="AN712" s="2371">
        <f t="shared" si="394"/>
        <v>0</v>
      </c>
      <c r="AO712" s="2371">
        <f t="shared" si="394"/>
        <v>0</v>
      </c>
      <c r="AP712" s="2371">
        <f t="shared" si="394"/>
        <v>0</v>
      </c>
      <c r="AQ712" s="2371">
        <f t="shared" si="394"/>
        <v>0</v>
      </c>
      <c r="AR712" s="2371">
        <f t="shared" si="394"/>
        <v>0</v>
      </c>
      <c r="AS712" s="2371">
        <f t="shared" si="394"/>
        <v>0</v>
      </c>
      <c r="AT712" s="2371">
        <f t="shared" si="394"/>
        <v>0</v>
      </c>
      <c r="AU712" s="2371">
        <f t="shared" si="394"/>
        <v>0</v>
      </c>
      <c r="AV712" s="2371">
        <f t="shared" si="394"/>
        <v>0</v>
      </c>
      <c r="AW712" s="2371">
        <f t="shared" si="394"/>
        <v>0</v>
      </c>
    </row>
    <row r="713" spans="1:49" ht="48" hidden="1" thickBot="1">
      <c r="A713" s="337" t="s">
        <v>481</v>
      </c>
      <c r="B713" s="1214" t="s">
        <v>872</v>
      </c>
      <c r="C713" s="1234">
        <f t="shared" si="378"/>
        <v>0</v>
      </c>
      <c r="D713" s="1237">
        <f t="shared" si="378"/>
        <v>0</v>
      </c>
      <c r="E713" s="1237">
        <f t="shared" si="378"/>
        <v>0</v>
      </c>
      <c r="F713" s="1246"/>
      <c r="G713" s="1246"/>
      <c r="H713" s="1246"/>
      <c r="I713" s="1246"/>
      <c r="J713" s="1246"/>
      <c r="K713" s="1246"/>
      <c r="L713" s="2372">
        <f t="shared" ref="L713:AW713" si="395">IF(L104&gt;L307,(100%-L307/L104*100%),IF(L104&lt;L307,(L104/L307*100%-100%),0))</f>
        <v>0</v>
      </c>
      <c r="M713" s="2371">
        <f t="shared" si="395"/>
        <v>0</v>
      </c>
      <c r="N713" s="2371">
        <f t="shared" si="395"/>
        <v>0</v>
      </c>
      <c r="O713" s="2371">
        <f t="shared" si="395"/>
        <v>0</v>
      </c>
      <c r="P713" s="2371">
        <f t="shared" si="395"/>
        <v>0</v>
      </c>
      <c r="Q713" s="2371">
        <f t="shared" si="395"/>
        <v>0</v>
      </c>
      <c r="R713" s="2371">
        <f t="shared" si="395"/>
        <v>0</v>
      </c>
      <c r="S713" s="2371">
        <f t="shared" si="395"/>
        <v>0</v>
      </c>
      <c r="T713" s="2371">
        <f t="shared" si="395"/>
        <v>0</v>
      </c>
      <c r="U713" s="2371">
        <f t="shared" si="395"/>
        <v>0</v>
      </c>
      <c r="V713" s="2371">
        <f t="shared" si="395"/>
        <v>0</v>
      </c>
      <c r="W713" s="2371">
        <f t="shared" si="395"/>
        <v>0</v>
      </c>
      <c r="X713" s="2371">
        <f t="shared" si="395"/>
        <v>0</v>
      </c>
      <c r="Y713" s="2371">
        <f t="shared" si="395"/>
        <v>0</v>
      </c>
      <c r="Z713" s="2371">
        <f t="shared" si="395"/>
        <v>0</v>
      </c>
      <c r="AA713" s="2371">
        <f t="shared" si="395"/>
        <v>0</v>
      </c>
      <c r="AB713" s="2371">
        <f t="shared" si="395"/>
        <v>0</v>
      </c>
      <c r="AC713" s="2371">
        <f t="shared" si="395"/>
        <v>0</v>
      </c>
      <c r="AD713" s="2371">
        <f t="shared" si="395"/>
        <v>0</v>
      </c>
      <c r="AE713" s="2371">
        <f t="shared" si="395"/>
        <v>0</v>
      </c>
      <c r="AF713" s="2371">
        <f t="shared" si="395"/>
        <v>0</v>
      </c>
      <c r="AG713" s="2371">
        <f t="shared" si="395"/>
        <v>0</v>
      </c>
      <c r="AH713" s="2371">
        <f t="shared" si="395"/>
        <v>0</v>
      </c>
      <c r="AI713" s="2371">
        <f t="shared" si="395"/>
        <v>0</v>
      </c>
      <c r="AJ713" s="2371">
        <f t="shared" si="395"/>
        <v>0</v>
      </c>
      <c r="AK713" s="2371">
        <f t="shared" si="395"/>
        <v>0</v>
      </c>
      <c r="AL713" s="2371">
        <f t="shared" si="395"/>
        <v>0</v>
      </c>
      <c r="AM713" s="2371">
        <f t="shared" si="395"/>
        <v>0</v>
      </c>
      <c r="AN713" s="2371">
        <f t="shared" si="395"/>
        <v>0</v>
      </c>
      <c r="AO713" s="2371">
        <f t="shared" si="395"/>
        <v>0</v>
      </c>
      <c r="AP713" s="2371">
        <f t="shared" si="395"/>
        <v>0</v>
      </c>
      <c r="AQ713" s="2371">
        <f t="shared" si="395"/>
        <v>0</v>
      </c>
      <c r="AR713" s="2371">
        <f t="shared" si="395"/>
        <v>0</v>
      </c>
      <c r="AS713" s="2371">
        <f t="shared" si="395"/>
        <v>0</v>
      </c>
      <c r="AT713" s="2371">
        <f t="shared" si="395"/>
        <v>0</v>
      </c>
      <c r="AU713" s="2371">
        <f t="shared" si="395"/>
        <v>0</v>
      </c>
      <c r="AV713" s="2371">
        <f t="shared" si="395"/>
        <v>0</v>
      </c>
      <c r="AW713" s="2371">
        <f t="shared" si="395"/>
        <v>0</v>
      </c>
    </row>
    <row r="714" spans="1:49" ht="19.5" hidden="1" thickBot="1">
      <c r="A714" s="405" t="s">
        <v>482</v>
      </c>
      <c r="B714" s="393" t="s">
        <v>483</v>
      </c>
      <c r="C714" s="1234">
        <f t="shared" si="378"/>
        <v>0.44660194174757284</v>
      </c>
      <c r="D714" s="1238">
        <f t="shared" si="378"/>
        <v>0.67647058823529416</v>
      </c>
      <c r="E714" s="1238">
        <f t="shared" si="378"/>
        <v>0.33333333333333337</v>
      </c>
      <c r="F714" s="1246"/>
      <c r="G714" s="1246"/>
      <c r="H714" s="1246"/>
      <c r="I714" s="1246"/>
      <c r="J714" s="1246"/>
      <c r="K714" s="1246"/>
      <c r="L714" s="2382">
        <f t="shared" ref="L714:AW714" si="396">IF(L105&gt;L308,(100%-L308/L105*100%),IF(L105&lt;L308,(L105/L308*100%-100%),0))</f>
        <v>0</v>
      </c>
      <c r="M714" s="2382">
        <f t="shared" si="396"/>
        <v>-1</v>
      </c>
      <c r="N714" s="2382">
        <f t="shared" si="396"/>
        <v>0</v>
      </c>
      <c r="O714" s="2382">
        <f t="shared" si="396"/>
        <v>1</v>
      </c>
      <c r="P714" s="2382">
        <f t="shared" si="396"/>
        <v>0</v>
      </c>
      <c r="Q714" s="2382">
        <f t="shared" si="396"/>
        <v>0.33333333333333337</v>
      </c>
      <c r="R714" s="2382">
        <f t="shared" si="396"/>
        <v>0.77777777777777779</v>
      </c>
      <c r="S714" s="2382">
        <f t="shared" si="396"/>
        <v>7.6923076923076872E-2</v>
      </c>
      <c r="T714" s="2382">
        <f t="shared" si="396"/>
        <v>0</v>
      </c>
      <c r="U714" s="2382">
        <f t="shared" si="396"/>
        <v>0.8</v>
      </c>
      <c r="V714" s="2382">
        <f t="shared" si="396"/>
        <v>0</v>
      </c>
      <c r="W714" s="2382">
        <f t="shared" si="396"/>
        <v>1</v>
      </c>
      <c r="X714" s="2382">
        <f t="shared" si="396"/>
        <v>0</v>
      </c>
      <c r="Y714" s="2382">
        <f t="shared" si="396"/>
        <v>0.61538461538461542</v>
      </c>
      <c r="Z714" s="2382">
        <f t="shared" si="396"/>
        <v>0</v>
      </c>
      <c r="AA714" s="2382">
        <f t="shared" si="396"/>
        <v>0.33333333333333337</v>
      </c>
      <c r="AB714" s="2382">
        <f t="shared" si="396"/>
        <v>0.5</v>
      </c>
      <c r="AC714" s="2382">
        <f t="shared" si="396"/>
        <v>0</v>
      </c>
      <c r="AD714" s="2382">
        <f t="shared" si="396"/>
        <v>0</v>
      </c>
      <c r="AE714" s="2382">
        <f t="shared" si="396"/>
        <v>0.66666666666666674</v>
      </c>
      <c r="AF714" s="2382">
        <f t="shared" si="396"/>
        <v>0</v>
      </c>
      <c r="AG714" s="2382">
        <f t="shared" si="396"/>
        <v>1</v>
      </c>
      <c r="AH714" s="2382">
        <f t="shared" si="396"/>
        <v>-1</v>
      </c>
      <c r="AI714" s="2382">
        <f t="shared" si="396"/>
        <v>-1</v>
      </c>
      <c r="AJ714" s="2382">
        <f t="shared" si="396"/>
        <v>0</v>
      </c>
      <c r="AK714" s="2382">
        <f t="shared" si="396"/>
        <v>-1</v>
      </c>
      <c r="AL714" s="2382">
        <f t="shared" si="396"/>
        <v>1</v>
      </c>
      <c r="AM714" s="2382">
        <f t="shared" si="396"/>
        <v>0.33333333333333337</v>
      </c>
      <c r="AN714" s="2382">
        <f t="shared" si="396"/>
        <v>0.5</v>
      </c>
      <c r="AO714" s="2382">
        <f t="shared" si="396"/>
        <v>0.25</v>
      </c>
      <c r="AP714" s="2382">
        <f t="shared" si="396"/>
        <v>0</v>
      </c>
      <c r="AQ714" s="2382">
        <f t="shared" si="396"/>
        <v>-0.5</v>
      </c>
      <c r="AR714" s="2382">
        <f t="shared" si="396"/>
        <v>0.8</v>
      </c>
      <c r="AS714" s="2382">
        <f t="shared" si="396"/>
        <v>0</v>
      </c>
      <c r="AT714" s="2382">
        <f t="shared" si="396"/>
        <v>-0.5</v>
      </c>
      <c r="AU714" s="2382">
        <f t="shared" si="396"/>
        <v>-1</v>
      </c>
      <c r="AV714" s="2382">
        <f t="shared" si="396"/>
        <v>1</v>
      </c>
      <c r="AW714" s="2382">
        <f t="shared" si="396"/>
        <v>0</v>
      </c>
    </row>
    <row r="715" spans="1:49" ht="19.5" hidden="1" thickBot="1">
      <c r="A715" s="337" t="s">
        <v>484</v>
      </c>
      <c r="B715" s="410" t="s">
        <v>658</v>
      </c>
      <c r="C715" s="1234">
        <f t="shared" si="378"/>
        <v>0.71212121212121215</v>
      </c>
      <c r="D715" s="1237">
        <f t="shared" si="378"/>
        <v>0.73333333333333339</v>
      </c>
      <c r="E715" s="1237">
        <f t="shared" si="378"/>
        <v>0.70588235294117641</v>
      </c>
      <c r="F715" s="1246"/>
      <c r="G715" s="1246"/>
      <c r="H715" s="1246"/>
      <c r="I715" s="1246"/>
      <c r="J715" s="1246"/>
      <c r="K715" s="1246"/>
      <c r="L715" s="2371">
        <f t="shared" ref="L715:AW715" si="397">IF(L106&gt;L309,(100%-L309/L106*100%),IF(L106&lt;L309,(L106/L309*100%-100%),0))</f>
        <v>0</v>
      </c>
      <c r="M715" s="2371">
        <f t="shared" si="397"/>
        <v>-1</v>
      </c>
      <c r="N715" s="2371">
        <f t="shared" si="397"/>
        <v>0</v>
      </c>
      <c r="O715" s="2371">
        <f t="shared" si="397"/>
        <v>1</v>
      </c>
      <c r="P715" s="2371">
        <f t="shared" si="397"/>
        <v>0</v>
      </c>
      <c r="Q715" s="2371">
        <f t="shared" si="397"/>
        <v>1</v>
      </c>
      <c r="R715" s="2371">
        <f t="shared" si="397"/>
        <v>1</v>
      </c>
      <c r="S715" s="2371">
        <f t="shared" si="397"/>
        <v>0.63636363636363635</v>
      </c>
      <c r="T715" s="2371">
        <f t="shared" si="397"/>
        <v>0</v>
      </c>
      <c r="U715" s="2371">
        <f t="shared" si="397"/>
        <v>0.75</v>
      </c>
      <c r="V715" s="2371">
        <f t="shared" si="397"/>
        <v>0</v>
      </c>
      <c r="W715" s="2371">
        <f t="shared" si="397"/>
        <v>1</v>
      </c>
      <c r="X715" s="2371">
        <f t="shared" si="397"/>
        <v>0</v>
      </c>
      <c r="Y715" s="2371">
        <f t="shared" si="397"/>
        <v>0.54545454545454541</v>
      </c>
      <c r="Z715" s="2371">
        <f t="shared" si="397"/>
        <v>1</v>
      </c>
      <c r="AA715" s="2371">
        <f t="shared" si="397"/>
        <v>0.625</v>
      </c>
      <c r="AB715" s="2371">
        <f t="shared" si="397"/>
        <v>0.5</v>
      </c>
      <c r="AC715" s="2371">
        <f t="shared" si="397"/>
        <v>0</v>
      </c>
      <c r="AD715" s="2371">
        <f t="shared" si="397"/>
        <v>0</v>
      </c>
      <c r="AE715" s="2371">
        <f t="shared" si="397"/>
        <v>1</v>
      </c>
      <c r="AF715" s="2371">
        <f t="shared" si="397"/>
        <v>0</v>
      </c>
      <c r="AG715" s="2371">
        <f t="shared" si="397"/>
        <v>1</v>
      </c>
      <c r="AH715" s="2372">
        <f t="shared" si="397"/>
        <v>0</v>
      </c>
      <c r="AI715" s="2372">
        <f t="shared" si="397"/>
        <v>0</v>
      </c>
      <c r="AJ715" s="2371">
        <f t="shared" si="397"/>
        <v>0</v>
      </c>
      <c r="AK715" s="2371">
        <f t="shared" si="397"/>
        <v>0</v>
      </c>
      <c r="AL715" s="2371">
        <f t="shared" si="397"/>
        <v>1</v>
      </c>
      <c r="AM715" s="2371">
        <f t="shared" si="397"/>
        <v>1</v>
      </c>
      <c r="AN715" s="2371">
        <f t="shared" si="397"/>
        <v>-1</v>
      </c>
      <c r="AO715" s="2371">
        <f t="shared" si="397"/>
        <v>1</v>
      </c>
      <c r="AP715" s="2371">
        <f t="shared" si="397"/>
        <v>0</v>
      </c>
      <c r="AQ715" s="2371">
        <f t="shared" si="397"/>
        <v>1</v>
      </c>
      <c r="AR715" s="2371">
        <f t="shared" si="397"/>
        <v>0.33333333333333337</v>
      </c>
      <c r="AS715" s="2371">
        <f t="shared" si="397"/>
        <v>0</v>
      </c>
      <c r="AT715" s="2371">
        <f t="shared" si="397"/>
        <v>1</v>
      </c>
      <c r="AU715" s="2371">
        <f t="shared" si="397"/>
        <v>-1</v>
      </c>
      <c r="AV715" s="2371">
        <f t="shared" si="397"/>
        <v>1</v>
      </c>
      <c r="AW715" s="2371">
        <f t="shared" si="397"/>
        <v>0</v>
      </c>
    </row>
    <row r="716" spans="1:49" ht="19.5" hidden="1" thickBot="1">
      <c r="A716" s="337" t="s">
        <v>485</v>
      </c>
      <c r="B716" s="410" t="s">
        <v>147</v>
      </c>
      <c r="C716" s="1234">
        <f t="shared" si="378"/>
        <v>0.85714285714285721</v>
      </c>
      <c r="D716" s="1237">
        <f t="shared" si="378"/>
        <v>0.5</v>
      </c>
      <c r="E716" s="1237">
        <f t="shared" si="378"/>
        <v>1</v>
      </c>
      <c r="F716" s="1246"/>
      <c r="G716" s="1246"/>
      <c r="H716" s="1246"/>
      <c r="I716" s="1246"/>
      <c r="J716" s="1246"/>
      <c r="K716" s="1246"/>
      <c r="L716" s="2371">
        <f t="shared" ref="L716:AW716" si="398">IF(L107&gt;L310,(100%-L310/L107*100%),IF(L107&lt;L310,(L107/L310*100%-100%),0))</f>
        <v>0</v>
      </c>
      <c r="M716" s="2371">
        <f t="shared" si="398"/>
        <v>0</v>
      </c>
      <c r="N716" s="2371">
        <f t="shared" si="398"/>
        <v>1</v>
      </c>
      <c r="O716" s="2371">
        <f t="shared" si="398"/>
        <v>0</v>
      </c>
      <c r="P716" s="2371">
        <f t="shared" si="398"/>
        <v>0</v>
      </c>
      <c r="Q716" s="2371">
        <f t="shared" si="398"/>
        <v>1</v>
      </c>
      <c r="R716" s="2371">
        <f t="shared" si="398"/>
        <v>1</v>
      </c>
      <c r="S716" s="2371">
        <f t="shared" si="398"/>
        <v>0</v>
      </c>
      <c r="T716" s="2371">
        <f t="shared" si="398"/>
        <v>0</v>
      </c>
      <c r="U716" s="2371">
        <f t="shared" si="398"/>
        <v>0</v>
      </c>
      <c r="V716" s="2371">
        <f t="shared" si="398"/>
        <v>0</v>
      </c>
      <c r="W716" s="2371">
        <f t="shared" si="398"/>
        <v>1</v>
      </c>
      <c r="X716" s="2371">
        <f t="shared" si="398"/>
        <v>0</v>
      </c>
      <c r="Y716" s="2371">
        <f t="shared" si="398"/>
        <v>1</v>
      </c>
      <c r="Z716" s="2371">
        <f t="shared" si="398"/>
        <v>0</v>
      </c>
      <c r="AA716" s="2371">
        <f t="shared" si="398"/>
        <v>1</v>
      </c>
      <c r="AB716" s="2371">
        <f t="shared" si="398"/>
        <v>0</v>
      </c>
      <c r="AC716" s="2371">
        <f t="shared" si="398"/>
        <v>0</v>
      </c>
      <c r="AD716" s="2371">
        <f t="shared" si="398"/>
        <v>0</v>
      </c>
      <c r="AE716" s="2371">
        <f t="shared" si="398"/>
        <v>0</v>
      </c>
      <c r="AF716" s="2371">
        <f t="shared" si="398"/>
        <v>0</v>
      </c>
      <c r="AG716" s="2371">
        <f t="shared" si="398"/>
        <v>0</v>
      </c>
      <c r="AH716" s="2372">
        <f t="shared" si="398"/>
        <v>-1</v>
      </c>
      <c r="AI716" s="2372">
        <f t="shared" si="398"/>
        <v>0</v>
      </c>
      <c r="AJ716" s="2371">
        <f t="shared" si="398"/>
        <v>0</v>
      </c>
      <c r="AK716" s="2371">
        <f t="shared" si="398"/>
        <v>0</v>
      </c>
      <c r="AL716" s="2371">
        <f t="shared" si="398"/>
        <v>0</v>
      </c>
      <c r="AM716" s="2371">
        <f t="shared" si="398"/>
        <v>0</v>
      </c>
      <c r="AN716" s="2371">
        <f t="shared" si="398"/>
        <v>0</v>
      </c>
      <c r="AO716" s="2371">
        <f t="shared" si="398"/>
        <v>0</v>
      </c>
      <c r="AP716" s="2371">
        <f t="shared" si="398"/>
        <v>0</v>
      </c>
      <c r="AQ716" s="2371">
        <f t="shared" si="398"/>
        <v>0</v>
      </c>
      <c r="AR716" s="2371">
        <f t="shared" si="398"/>
        <v>0</v>
      </c>
      <c r="AS716" s="2371">
        <f t="shared" si="398"/>
        <v>0</v>
      </c>
      <c r="AT716" s="2371">
        <f t="shared" si="398"/>
        <v>0</v>
      </c>
      <c r="AU716" s="2371">
        <f t="shared" si="398"/>
        <v>0</v>
      </c>
      <c r="AV716" s="2371">
        <f t="shared" si="398"/>
        <v>0</v>
      </c>
      <c r="AW716" s="2371">
        <f t="shared" si="398"/>
        <v>0</v>
      </c>
    </row>
    <row r="717" spans="1:49" ht="19.5" hidden="1" thickBot="1">
      <c r="A717" s="337" t="s">
        <v>486</v>
      </c>
      <c r="B717" s="410" t="s">
        <v>129</v>
      </c>
      <c r="C717" s="1234">
        <f t="shared" ref="C717:E736" si="399">IF(C108&gt;C311,(100%-C311/C108*100%),IF(C108&lt;C311,(C108/C311*100%-100%),0))</f>
        <v>1</v>
      </c>
      <c r="D717" s="1237">
        <f t="shared" si="399"/>
        <v>1</v>
      </c>
      <c r="E717" s="1237">
        <f t="shared" si="399"/>
        <v>0</v>
      </c>
      <c r="F717" s="1246"/>
      <c r="G717" s="1246"/>
      <c r="H717" s="1246"/>
      <c r="I717" s="1246"/>
      <c r="J717" s="1246"/>
      <c r="K717" s="1246"/>
      <c r="L717" s="2371">
        <f t="shared" ref="L717:AW717" si="400">IF(L108&gt;L311,(100%-L311/L108*100%),IF(L108&lt;L311,(L108/L311*100%-100%),0))</f>
        <v>0</v>
      </c>
      <c r="M717" s="2371">
        <f t="shared" si="400"/>
        <v>0</v>
      </c>
      <c r="N717" s="2371">
        <f t="shared" si="400"/>
        <v>0</v>
      </c>
      <c r="O717" s="2371">
        <f t="shared" si="400"/>
        <v>0</v>
      </c>
      <c r="P717" s="2371">
        <f t="shared" si="400"/>
        <v>0</v>
      </c>
      <c r="Q717" s="2371">
        <f t="shared" si="400"/>
        <v>0</v>
      </c>
      <c r="R717" s="2371">
        <f t="shared" si="400"/>
        <v>0</v>
      </c>
      <c r="S717" s="2371">
        <f t="shared" si="400"/>
        <v>0</v>
      </c>
      <c r="T717" s="2371">
        <f t="shared" si="400"/>
        <v>0</v>
      </c>
      <c r="U717" s="2371">
        <f t="shared" si="400"/>
        <v>0</v>
      </c>
      <c r="V717" s="2371">
        <f t="shared" si="400"/>
        <v>0</v>
      </c>
      <c r="W717" s="2371">
        <f t="shared" si="400"/>
        <v>0</v>
      </c>
      <c r="X717" s="2371">
        <f t="shared" si="400"/>
        <v>0</v>
      </c>
      <c r="Y717" s="2371">
        <f t="shared" si="400"/>
        <v>0</v>
      </c>
      <c r="Z717" s="2371">
        <f t="shared" si="400"/>
        <v>0</v>
      </c>
      <c r="AA717" s="2371">
        <f t="shared" si="400"/>
        <v>0</v>
      </c>
      <c r="AB717" s="2371">
        <f t="shared" si="400"/>
        <v>0</v>
      </c>
      <c r="AC717" s="2371">
        <f t="shared" si="400"/>
        <v>0</v>
      </c>
      <c r="AD717" s="2371">
        <f t="shared" si="400"/>
        <v>0</v>
      </c>
      <c r="AE717" s="2371">
        <f t="shared" si="400"/>
        <v>0</v>
      </c>
      <c r="AF717" s="2371">
        <f t="shared" si="400"/>
        <v>0</v>
      </c>
      <c r="AG717" s="2371">
        <f t="shared" si="400"/>
        <v>0</v>
      </c>
      <c r="AH717" s="2372">
        <f t="shared" si="400"/>
        <v>0</v>
      </c>
      <c r="AI717" s="2372">
        <f t="shared" si="400"/>
        <v>0</v>
      </c>
      <c r="AJ717" s="2371">
        <f t="shared" si="400"/>
        <v>0</v>
      </c>
      <c r="AK717" s="2371">
        <f t="shared" si="400"/>
        <v>0</v>
      </c>
      <c r="AL717" s="2371">
        <f t="shared" si="400"/>
        <v>0</v>
      </c>
      <c r="AM717" s="2371">
        <f t="shared" si="400"/>
        <v>0</v>
      </c>
      <c r="AN717" s="2371">
        <f t="shared" si="400"/>
        <v>0</v>
      </c>
      <c r="AO717" s="2371">
        <f t="shared" si="400"/>
        <v>0</v>
      </c>
      <c r="AP717" s="2371">
        <f t="shared" si="400"/>
        <v>0</v>
      </c>
      <c r="AQ717" s="2371">
        <f t="shared" si="400"/>
        <v>0</v>
      </c>
      <c r="AR717" s="2371">
        <f t="shared" si="400"/>
        <v>1</v>
      </c>
      <c r="AS717" s="2371">
        <f t="shared" si="400"/>
        <v>0</v>
      </c>
      <c r="AT717" s="2371">
        <f t="shared" si="400"/>
        <v>0</v>
      </c>
      <c r="AU717" s="2371">
        <f t="shared" si="400"/>
        <v>0</v>
      </c>
      <c r="AV717" s="2371">
        <f t="shared" si="400"/>
        <v>0</v>
      </c>
      <c r="AW717" s="2371">
        <f t="shared" si="400"/>
        <v>0</v>
      </c>
    </row>
    <row r="718" spans="1:49" ht="19.5" hidden="1" thickBot="1">
      <c r="A718" s="337" t="s">
        <v>487</v>
      </c>
      <c r="B718" s="410" t="s">
        <v>125</v>
      </c>
      <c r="C718" s="1234">
        <f t="shared" si="399"/>
        <v>-0.8</v>
      </c>
      <c r="D718" s="1237">
        <f t="shared" si="399"/>
        <v>-1</v>
      </c>
      <c r="E718" s="1237">
        <f t="shared" si="399"/>
        <v>-0.5</v>
      </c>
      <c r="F718" s="1246"/>
      <c r="G718" s="1246"/>
      <c r="H718" s="1246"/>
      <c r="I718" s="1246"/>
      <c r="J718" s="1246"/>
      <c r="K718" s="1246"/>
      <c r="L718" s="2371">
        <f t="shared" ref="L718:AW718" si="401">IF(L109&gt;L312,(100%-L312/L109*100%),IF(L109&lt;L312,(L109/L312*100%-100%),0))</f>
        <v>0</v>
      </c>
      <c r="M718" s="2371">
        <f t="shared" si="401"/>
        <v>0</v>
      </c>
      <c r="N718" s="2371">
        <f t="shared" si="401"/>
        <v>0</v>
      </c>
      <c r="O718" s="2371">
        <f t="shared" si="401"/>
        <v>0</v>
      </c>
      <c r="P718" s="2371">
        <f t="shared" si="401"/>
        <v>0</v>
      </c>
      <c r="Q718" s="2371">
        <f t="shared" si="401"/>
        <v>-1</v>
      </c>
      <c r="R718" s="2371">
        <f t="shared" si="401"/>
        <v>-1</v>
      </c>
      <c r="S718" s="2371">
        <f t="shared" si="401"/>
        <v>0</v>
      </c>
      <c r="T718" s="2371">
        <f t="shared" si="401"/>
        <v>0</v>
      </c>
      <c r="U718" s="2371">
        <f t="shared" si="401"/>
        <v>0</v>
      </c>
      <c r="V718" s="2371">
        <f t="shared" si="401"/>
        <v>0</v>
      </c>
      <c r="W718" s="2371">
        <f t="shared" si="401"/>
        <v>0</v>
      </c>
      <c r="X718" s="2371">
        <f t="shared" si="401"/>
        <v>0</v>
      </c>
      <c r="Y718" s="2371">
        <f t="shared" si="401"/>
        <v>0</v>
      </c>
      <c r="Z718" s="2371">
        <f t="shared" si="401"/>
        <v>0</v>
      </c>
      <c r="AA718" s="2371">
        <f t="shared" si="401"/>
        <v>0</v>
      </c>
      <c r="AB718" s="2371">
        <f t="shared" si="401"/>
        <v>0</v>
      </c>
      <c r="AC718" s="2371">
        <f t="shared" si="401"/>
        <v>0</v>
      </c>
      <c r="AD718" s="2371">
        <f t="shared" si="401"/>
        <v>0</v>
      </c>
      <c r="AE718" s="2371">
        <f t="shared" si="401"/>
        <v>0</v>
      </c>
      <c r="AF718" s="2371">
        <f t="shared" si="401"/>
        <v>0</v>
      </c>
      <c r="AG718" s="2371">
        <f t="shared" si="401"/>
        <v>0</v>
      </c>
      <c r="AH718" s="2372">
        <f t="shared" si="401"/>
        <v>0</v>
      </c>
      <c r="AI718" s="2372">
        <f t="shared" si="401"/>
        <v>0</v>
      </c>
      <c r="AJ718" s="2371">
        <f t="shared" si="401"/>
        <v>0</v>
      </c>
      <c r="AK718" s="2371">
        <f t="shared" si="401"/>
        <v>0</v>
      </c>
      <c r="AL718" s="2371">
        <f t="shared" si="401"/>
        <v>0</v>
      </c>
      <c r="AM718" s="2371">
        <f t="shared" si="401"/>
        <v>0</v>
      </c>
      <c r="AN718" s="2371">
        <f t="shared" si="401"/>
        <v>0</v>
      </c>
      <c r="AO718" s="2371">
        <f t="shared" si="401"/>
        <v>0</v>
      </c>
      <c r="AP718" s="2371">
        <f t="shared" si="401"/>
        <v>0</v>
      </c>
      <c r="AQ718" s="2371">
        <f t="shared" si="401"/>
        <v>0</v>
      </c>
      <c r="AR718" s="2371">
        <f t="shared" si="401"/>
        <v>0</v>
      </c>
      <c r="AS718" s="2371">
        <f t="shared" si="401"/>
        <v>0</v>
      </c>
      <c r="AT718" s="2371">
        <f t="shared" si="401"/>
        <v>-1</v>
      </c>
      <c r="AU718" s="2371">
        <f t="shared" si="401"/>
        <v>0</v>
      </c>
      <c r="AV718" s="2371">
        <f t="shared" si="401"/>
        <v>0</v>
      </c>
      <c r="AW718" s="2371">
        <f t="shared" si="401"/>
        <v>0</v>
      </c>
    </row>
    <row r="719" spans="1:49" ht="19.5" hidden="1" thickBot="1">
      <c r="A719" s="337" t="s">
        <v>488</v>
      </c>
      <c r="B719" s="410" t="s">
        <v>663</v>
      </c>
      <c r="C719" s="1234">
        <f t="shared" si="399"/>
        <v>0</v>
      </c>
      <c r="D719" s="1237">
        <f t="shared" si="399"/>
        <v>0</v>
      </c>
      <c r="E719" s="1237">
        <f t="shared" si="399"/>
        <v>0</v>
      </c>
      <c r="F719" s="1246"/>
      <c r="G719" s="1246"/>
      <c r="H719" s="1246"/>
      <c r="I719" s="1246"/>
      <c r="J719" s="1246"/>
      <c r="K719" s="1246"/>
      <c r="L719" s="2371">
        <f t="shared" ref="L719:AW719" si="402">IF(L110&gt;L313,(100%-L313/L110*100%),IF(L110&lt;L313,(L110/L313*100%-100%),0))</f>
        <v>0</v>
      </c>
      <c r="M719" s="2371">
        <f t="shared" si="402"/>
        <v>0</v>
      </c>
      <c r="N719" s="2371">
        <f t="shared" si="402"/>
        <v>0</v>
      </c>
      <c r="O719" s="2371">
        <f t="shared" si="402"/>
        <v>0</v>
      </c>
      <c r="P719" s="2371">
        <f t="shared" si="402"/>
        <v>0</v>
      </c>
      <c r="Q719" s="2371">
        <f t="shared" si="402"/>
        <v>0</v>
      </c>
      <c r="R719" s="2371">
        <f t="shared" si="402"/>
        <v>0</v>
      </c>
      <c r="S719" s="2371">
        <f t="shared" si="402"/>
        <v>0</v>
      </c>
      <c r="T719" s="2371">
        <f t="shared" si="402"/>
        <v>0</v>
      </c>
      <c r="U719" s="2371">
        <f t="shared" si="402"/>
        <v>0</v>
      </c>
      <c r="V719" s="2371">
        <f t="shared" si="402"/>
        <v>0</v>
      </c>
      <c r="W719" s="2371">
        <f t="shared" si="402"/>
        <v>0</v>
      </c>
      <c r="X719" s="2371">
        <f t="shared" si="402"/>
        <v>0</v>
      </c>
      <c r="Y719" s="2371">
        <f t="shared" si="402"/>
        <v>0</v>
      </c>
      <c r="Z719" s="2371">
        <f t="shared" si="402"/>
        <v>0</v>
      </c>
      <c r="AA719" s="2371">
        <f t="shared" si="402"/>
        <v>0</v>
      </c>
      <c r="AB719" s="2371">
        <f t="shared" si="402"/>
        <v>0</v>
      </c>
      <c r="AC719" s="2371">
        <f t="shared" si="402"/>
        <v>0</v>
      </c>
      <c r="AD719" s="2371">
        <f t="shared" si="402"/>
        <v>0</v>
      </c>
      <c r="AE719" s="2371">
        <f t="shared" si="402"/>
        <v>0</v>
      </c>
      <c r="AF719" s="2371">
        <f t="shared" si="402"/>
        <v>0</v>
      </c>
      <c r="AG719" s="2371">
        <f t="shared" si="402"/>
        <v>0</v>
      </c>
      <c r="AH719" s="2372">
        <f t="shared" si="402"/>
        <v>0</v>
      </c>
      <c r="AI719" s="2372">
        <f t="shared" si="402"/>
        <v>0</v>
      </c>
      <c r="AJ719" s="2371">
        <f t="shared" si="402"/>
        <v>0</v>
      </c>
      <c r="AK719" s="2371">
        <f t="shared" si="402"/>
        <v>0</v>
      </c>
      <c r="AL719" s="2371">
        <f t="shared" si="402"/>
        <v>0</v>
      </c>
      <c r="AM719" s="2371">
        <f t="shared" si="402"/>
        <v>0</v>
      </c>
      <c r="AN719" s="2371">
        <f t="shared" si="402"/>
        <v>0</v>
      </c>
      <c r="AO719" s="2371">
        <f t="shared" si="402"/>
        <v>0</v>
      </c>
      <c r="AP719" s="2371">
        <f t="shared" si="402"/>
        <v>0</v>
      </c>
      <c r="AQ719" s="2371">
        <f t="shared" si="402"/>
        <v>0</v>
      </c>
      <c r="AR719" s="2371">
        <f t="shared" si="402"/>
        <v>0</v>
      </c>
      <c r="AS719" s="2371">
        <f t="shared" si="402"/>
        <v>0</v>
      </c>
      <c r="AT719" s="2371">
        <f t="shared" si="402"/>
        <v>0</v>
      </c>
      <c r="AU719" s="2371">
        <f t="shared" si="402"/>
        <v>0</v>
      </c>
      <c r="AV719" s="2371">
        <f t="shared" si="402"/>
        <v>0</v>
      </c>
      <c r="AW719" s="2371">
        <f t="shared" si="402"/>
        <v>0</v>
      </c>
    </row>
    <row r="720" spans="1:49" ht="19.5" hidden="1" thickBot="1">
      <c r="A720" s="337" t="s">
        <v>489</v>
      </c>
      <c r="B720" s="410" t="s">
        <v>665</v>
      </c>
      <c r="C720" s="1234">
        <f t="shared" si="399"/>
        <v>-0.7142857142857143</v>
      </c>
      <c r="D720" s="1237">
        <f t="shared" si="399"/>
        <v>0</v>
      </c>
      <c r="E720" s="1237">
        <f t="shared" si="399"/>
        <v>-0.7142857142857143</v>
      </c>
      <c r="F720" s="1246"/>
      <c r="G720" s="1246"/>
      <c r="H720" s="1246"/>
      <c r="I720" s="1246"/>
      <c r="J720" s="1246"/>
      <c r="K720" s="1246"/>
      <c r="L720" s="2371">
        <f t="shared" ref="L720:AW720" si="403">IF(L111&gt;L314,(100%-L314/L111*100%),IF(L111&lt;L314,(L111/L314*100%-100%),0))</f>
        <v>0</v>
      </c>
      <c r="M720" s="2371">
        <f t="shared" si="403"/>
        <v>0</v>
      </c>
      <c r="N720" s="2371">
        <f t="shared" si="403"/>
        <v>0</v>
      </c>
      <c r="O720" s="2371">
        <f t="shared" si="403"/>
        <v>0</v>
      </c>
      <c r="P720" s="2371">
        <f t="shared" si="403"/>
        <v>0</v>
      </c>
      <c r="Q720" s="2371">
        <f t="shared" si="403"/>
        <v>0</v>
      </c>
      <c r="R720" s="2371">
        <f t="shared" si="403"/>
        <v>0</v>
      </c>
      <c r="S720" s="2371">
        <f t="shared" si="403"/>
        <v>-0.5</v>
      </c>
      <c r="T720" s="2371">
        <f t="shared" si="403"/>
        <v>0</v>
      </c>
      <c r="U720" s="2371">
        <f t="shared" si="403"/>
        <v>0</v>
      </c>
      <c r="V720" s="2371">
        <f t="shared" si="403"/>
        <v>0</v>
      </c>
      <c r="W720" s="2371">
        <f t="shared" si="403"/>
        <v>0</v>
      </c>
      <c r="X720" s="2371">
        <f t="shared" si="403"/>
        <v>0</v>
      </c>
      <c r="Y720" s="2371">
        <f t="shared" si="403"/>
        <v>0</v>
      </c>
      <c r="Z720" s="2371">
        <f t="shared" si="403"/>
        <v>0</v>
      </c>
      <c r="AA720" s="2371">
        <f t="shared" si="403"/>
        <v>-1</v>
      </c>
      <c r="AB720" s="2371">
        <f t="shared" si="403"/>
        <v>0</v>
      </c>
      <c r="AC720" s="2371">
        <f t="shared" si="403"/>
        <v>0</v>
      </c>
      <c r="AD720" s="2371">
        <f t="shared" si="403"/>
        <v>0</v>
      </c>
      <c r="AE720" s="2371">
        <f t="shared" si="403"/>
        <v>0</v>
      </c>
      <c r="AF720" s="2371">
        <f t="shared" si="403"/>
        <v>0</v>
      </c>
      <c r="AG720" s="2371">
        <f t="shared" si="403"/>
        <v>0</v>
      </c>
      <c r="AH720" s="2372">
        <f t="shared" si="403"/>
        <v>0</v>
      </c>
      <c r="AI720" s="2372">
        <f t="shared" si="403"/>
        <v>0</v>
      </c>
      <c r="AJ720" s="2371">
        <f t="shared" si="403"/>
        <v>0</v>
      </c>
      <c r="AK720" s="2371">
        <f t="shared" si="403"/>
        <v>0</v>
      </c>
      <c r="AL720" s="2371">
        <f t="shared" si="403"/>
        <v>0</v>
      </c>
      <c r="AM720" s="2371">
        <f t="shared" si="403"/>
        <v>0</v>
      </c>
      <c r="AN720" s="2371">
        <f t="shared" si="403"/>
        <v>0</v>
      </c>
      <c r="AO720" s="2371">
        <f t="shared" si="403"/>
        <v>-0.66666666666666674</v>
      </c>
      <c r="AP720" s="2371">
        <f t="shared" si="403"/>
        <v>0</v>
      </c>
      <c r="AQ720" s="2371">
        <f t="shared" si="403"/>
        <v>0</v>
      </c>
      <c r="AR720" s="2371">
        <f t="shared" si="403"/>
        <v>0</v>
      </c>
      <c r="AS720" s="2371">
        <f t="shared" si="403"/>
        <v>0</v>
      </c>
      <c r="AT720" s="2371">
        <f t="shared" si="403"/>
        <v>0</v>
      </c>
      <c r="AU720" s="2371">
        <f t="shared" si="403"/>
        <v>0</v>
      </c>
      <c r="AV720" s="2371">
        <f t="shared" si="403"/>
        <v>0</v>
      </c>
      <c r="AW720" s="2371">
        <f t="shared" si="403"/>
        <v>0</v>
      </c>
    </row>
    <row r="721" spans="1:49" ht="19.5" hidden="1" thickBot="1">
      <c r="A721" s="337" t="s">
        <v>490</v>
      </c>
      <c r="B721" s="410" t="s">
        <v>48</v>
      </c>
      <c r="C721" s="1234">
        <f t="shared" si="399"/>
        <v>0.66666666666666674</v>
      </c>
      <c r="D721" s="1237">
        <f t="shared" si="399"/>
        <v>0.92307692307692313</v>
      </c>
      <c r="E721" s="1237">
        <f t="shared" si="399"/>
        <v>0.25</v>
      </c>
      <c r="F721" s="1246"/>
      <c r="G721" s="1246"/>
      <c r="H721" s="1246"/>
      <c r="I721" s="1246"/>
      <c r="J721" s="1246"/>
      <c r="K721" s="1246"/>
      <c r="L721" s="2371">
        <f t="shared" ref="L721:AW721" si="404">IF(L112&gt;L315,(100%-L315/L112*100%),IF(L112&lt;L315,(L112/L315*100%-100%),0))</f>
        <v>0</v>
      </c>
      <c r="M721" s="2371">
        <f t="shared" si="404"/>
        <v>0</v>
      </c>
      <c r="N721" s="2371">
        <f t="shared" si="404"/>
        <v>-1</v>
      </c>
      <c r="O721" s="2371">
        <f t="shared" si="404"/>
        <v>0</v>
      </c>
      <c r="P721" s="2371">
        <f t="shared" si="404"/>
        <v>0</v>
      </c>
      <c r="Q721" s="2371">
        <f t="shared" si="404"/>
        <v>0</v>
      </c>
      <c r="R721" s="2371">
        <f t="shared" si="404"/>
        <v>1</v>
      </c>
      <c r="S721" s="2371">
        <f t="shared" si="404"/>
        <v>-0.5</v>
      </c>
      <c r="T721" s="2371">
        <f t="shared" si="404"/>
        <v>0</v>
      </c>
      <c r="U721" s="2371">
        <f t="shared" si="404"/>
        <v>0</v>
      </c>
      <c r="V721" s="2371">
        <f t="shared" si="404"/>
        <v>0</v>
      </c>
      <c r="W721" s="2371">
        <f t="shared" si="404"/>
        <v>0</v>
      </c>
      <c r="X721" s="2371">
        <f t="shared" si="404"/>
        <v>0</v>
      </c>
      <c r="Y721" s="2371">
        <f t="shared" si="404"/>
        <v>1</v>
      </c>
      <c r="Z721" s="2371">
        <f t="shared" si="404"/>
        <v>0</v>
      </c>
      <c r="AA721" s="2371">
        <f t="shared" si="404"/>
        <v>1</v>
      </c>
      <c r="AB721" s="2371">
        <f t="shared" si="404"/>
        <v>0</v>
      </c>
      <c r="AC721" s="2371">
        <f t="shared" si="404"/>
        <v>0</v>
      </c>
      <c r="AD721" s="2371">
        <f t="shared" si="404"/>
        <v>0</v>
      </c>
      <c r="AE721" s="2371">
        <f t="shared" si="404"/>
        <v>1</v>
      </c>
      <c r="AF721" s="2371">
        <f t="shared" si="404"/>
        <v>0</v>
      </c>
      <c r="AG721" s="2371">
        <f t="shared" si="404"/>
        <v>0</v>
      </c>
      <c r="AH721" s="2372">
        <f t="shared" si="404"/>
        <v>0</v>
      </c>
      <c r="AI721" s="2372">
        <f t="shared" si="404"/>
        <v>-1</v>
      </c>
      <c r="AJ721" s="2371">
        <f t="shared" si="404"/>
        <v>0</v>
      </c>
      <c r="AK721" s="2371">
        <f t="shared" si="404"/>
        <v>0</v>
      </c>
      <c r="AL721" s="2371">
        <f t="shared" si="404"/>
        <v>1</v>
      </c>
      <c r="AM721" s="2371">
        <f t="shared" si="404"/>
        <v>0</v>
      </c>
      <c r="AN721" s="2371">
        <f t="shared" si="404"/>
        <v>1</v>
      </c>
      <c r="AO721" s="2371">
        <f t="shared" si="404"/>
        <v>1</v>
      </c>
      <c r="AP721" s="2371">
        <f t="shared" si="404"/>
        <v>0</v>
      </c>
      <c r="AQ721" s="2371">
        <f t="shared" si="404"/>
        <v>-1</v>
      </c>
      <c r="AR721" s="2371">
        <f t="shared" si="404"/>
        <v>1</v>
      </c>
      <c r="AS721" s="2371">
        <f t="shared" si="404"/>
        <v>0</v>
      </c>
      <c r="AT721" s="2371">
        <f t="shared" si="404"/>
        <v>0</v>
      </c>
      <c r="AU721" s="2371">
        <f t="shared" si="404"/>
        <v>0</v>
      </c>
      <c r="AV721" s="2371">
        <f t="shared" si="404"/>
        <v>1</v>
      </c>
      <c r="AW721" s="2371">
        <f t="shared" si="404"/>
        <v>0</v>
      </c>
    </row>
    <row r="722" spans="1:49" ht="19.5" hidden="1" thickBot="1">
      <c r="A722" s="337" t="s">
        <v>491</v>
      </c>
      <c r="B722" s="410" t="s">
        <v>668</v>
      </c>
      <c r="C722" s="1234">
        <f t="shared" si="399"/>
        <v>-1</v>
      </c>
      <c r="D722" s="1237">
        <f t="shared" si="399"/>
        <v>-1</v>
      </c>
      <c r="E722" s="1237">
        <f t="shared" si="399"/>
        <v>0</v>
      </c>
      <c r="F722" s="1246"/>
      <c r="G722" s="1246"/>
      <c r="H722" s="1246"/>
      <c r="I722" s="1246"/>
      <c r="J722" s="1246"/>
      <c r="K722" s="1246"/>
      <c r="L722" s="2371">
        <f t="shared" ref="L722:AW722" si="405">IF(L113&gt;L316,(100%-L316/L113*100%),IF(L113&lt;L316,(L113/L316*100%-100%),0))</f>
        <v>0</v>
      </c>
      <c r="M722" s="2371">
        <f t="shared" si="405"/>
        <v>0</v>
      </c>
      <c r="N722" s="2371">
        <f t="shared" si="405"/>
        <v>0</v>
      </c>
      <c r="O722" s="2371">
        <f t="shared" si="405"/>
        <v>0</v>
      </c>
      <c r="P722" s="2371">
        <f t="shared" si="405"/>
        <v>0</v>
      </c>
      <c r="Q722" s="2371">
        <f t="shared" si="405"/>
        <v>0</v>
      </c>
      <c r="R722" s="2371">
        <f t="shared" si="405"/>
        <v>-1</v>
      </c>
      <c r="S722" s="2371">
        <f t="shared" si="405"/>
        <v>0</v>
      </c>
      <c r="T722" s="2371">
        <f t="shared" si="405"/>
        <v>0</v>
      </c>
      <c r="U722" s="2371">
        <f t="shared" si="405"/>
        <v>0</v>
      </c>
      <c r="V722" s="2371">
        <f t="shared" si="405"/>
        <v>0</v>
      </c>
      <c r="W722" s="2371">
        <f t="shared" si="405"/>
        <v>0</v>
      </c>
      <c r="X722" s="2371">
        <f t="shared" si="405"/>
        <v>0</v>
      </c>
      <c r="Y722" s="2371">
        <f t="shared" si="405"/>
        <v>0</v>
      </c>
      <c r="Z722" s="2371">
        <f t="shared" si="405"/>
        <v>0</v>
      </c>
      <c r="AA722" s="2371">
        <f t="shared" si="405"/>
        <v>0</v>
      </c>
      <c r="AB722" s="2371">
        <f t="shared" si="405"/>
        <v>0</v>
      </c>
      <c r="AC722" s="2371">
        <f t="shared" si="405"/>
        <v>0</v>
      </c>
      <c r="AD722" s="2371">
        <f t="shared" si="405"/>
        <v>0</v>
      </c>
      <c r="AE722" s="2371">
        <f t="shared" si="405"/>
        <v>0</v>
      </c>
      <c r="AF722" s="2371">
        <f t="shared" si="405"/>
        <v>0</v>
      </c>
      <c r="AG722" s="2371">
        <f t="shared" si="405"/>
        <v>0</v>
      </c>
      <c r="AH722" s="2372">
        <f t="shared" si="405"/>
        <v>0</v>
      </c>
      <c r="AI722" s="2372">
        <f t="shared" si="405"/>
        <v>0</v>
      </c>
      <c r="AJ722" s="2371">
        <f t="shared" si="405"/>
        <v>0</v>
      </c>
      <c r="AK722" s="2371">
        <f t="shared" si="405"/>
        <v>0</v>
      </c>
      <c r="AL722" s="2371">
        <f t="shared" si="405"/>
        <v>0</v>
      </c>
      <c r="AM722" s="2371">
        <f t="shared" si="405"/>
        <v>0</v>
      </c>
      <c r="AN722" s="2371">
        <f t="shared" si="405"/>
        <v>0</v>
      </c>
      <c r="AO722" s="2371">
        <f t="shared" si="405"/>
        <v>0</v>
      </c>
      <c r="AP722" s="2371">
        <f t="shared" si="405"/>
        <v>0</v>
      </c>
      <c r="AQ722" s="2371">
        <f t="shared" si="405"/>
        <v>0</v>
      </c>
      <c r="AR722" s="2371">
        <f t="shared" si="405"/>
        <v>0</v>
      </c>
      <c r="AS722" s="2371">
        <f t="shared" si="405"/>
        <v>0</v>
      </c>
      <c r="AT722" s="2371">
        <f t="shared" si="405"/>
        <v>0</v>
      </c>
      <c r="AU722" s="2371">
        <f t="shared" si="405"/>
        <v>0</v>
      </c>
      <c r="AV722" s="2371">
        <f t="shared" si="405"/>
        <v>0</v>
      </c>
      <c r="AW722" s="2371">
        <f t="shared" si="405"/>
        <v>0</v>
      </c>
    </row>
    <row r="723" spans="1:49" ht="19.5" hidden="1" thickBot="1">
      <c r="A723" s="337" t="s">
        <v>492</v>
      </c>
      <c r="B723" s="410" t="s">
        <v>670</v>
      </c>
      <c r="C723" s="1234">
        <f t="shared" si="399"/>
        <v>-0.75</v>
      </c>
      <c r="D723" s="1237">
        <f t="shared" si="399"/>
        <v>1</v>
      </c>
      <c r="E723" s="1237">
        <f t="shared" si="399"/>
        <v>-1</v>
      </c>
      <c r="F723" s="1246"/>
      <c r="G723" s="1246"/>
      <c r="H723" s="1246"/>
      <c r="I723" s="1246"/>
      <c r="J723" s="1246"/>
      <c r="K723" s="1246"/>
      <c r="L723" s="2371">
        <f t="shared" ref="L723:AW723" si="406">IF(L114&gt;L317,(100%-L317/L114*100%),IF(L114&lt;L317,(L114/L317*100%-100%),0))</f>
        <v>0</v>
      </c>
      <c r="M723" s="2371">
        <f t="shared" si="406"/>
        <v>0</v>
      </c>
      <c r="N723" s="2371">
        <f t="shared" si="406"/>
        <v>0</v>
      </c>
      <c r="O723" s="2371">
        <f t="shared" si="406"/>
        <v>0</v>
      </c>
      <c r="P723" s="2371">
        <f t="shared" si="406"/>
        <v>0</v>
      </c>
      <c r="Q723" s="2371">
        <f t="shared" si="406"/>
        <v>-1</v>
      </c>
      <c r="R723" s="2371">
        <f t="shared" si="406"/>
        <v>1</v>
      </c>
      <c r="S723" s="2371">
        <f t="shared" si="406"/>
        <v>-1</v>
      </c>
      <c r="T723" s="2371">
        <f t="shared" si="406"/>
        <v>0</v>
      </c>
      <c r="U723" s="2371">
        <f t="shared" si="406"/>
        <v>0</v>
      </c>
      <c r="V723" s="2371">
        <f t="shared" si="406"/>
        <v>0</v>
      </c>
      <c r="W723" s="2371">
        <f t="shared" si="406"/>
        <v>0</v>
      </c>
      <c r="X723" s="2371">
        <f t="shared" si="406"/>
        <v>0</v>
      </c>
      <c r="Y723" s="2371">
        <f t="shared" si="406"/>
        <v>0</v>
      </c>
      <c r="Z723" s="2371">
        <f t="shared" si="406"/>
        <v>0</v>
      </c>
      <c r="AA723" s="2371">
        <f t="shared" si="406"/>
        <v>0</v>
      </c>
      <c r="AB723" s="2371">
        <f t="shared" si="406"/>
        <v>0</v>
      </c>
      <c r="AC723" s="2371">
        <f t="shared" si="406"/>
        <v>0</v>
      </c>
      <c r="AD723" s="2371">
        <f t="shared" si="406"/>
        <v>0</v>
      </c>
      <c r="AE723" s="2371">
        <f t="shared" si="406"/>
        <v>-1</v>
      </c>
      <c r="AF723" s="2371">
        <f t="shared" si="406"/>
        <v>0</v>
      </c>
      <c r="AG723" s="2371">
        <f t="shared" si="406"/>
        <v>0</v>
      </c>
      <c r="AH723" s="2372">
        <f t="shared" si="406"/>
        <v>0</v>
      </c>
      <c r="AI723" s="2372">
        <f t="shared" si="406"/>
        <v>0</v>
      </c>
      <c r="AJ723" s="2371">
        <f t="shared" si="406"/>
        <v>0</v>
      </c>
      <c r="AK723" s="2371">
        <f t="shared" si="406"/>
        <v>-1</v>
      </c>
      <c r="AL723" s="2371">
        <f t="shared" si="406"/>
        <v>1</v>
      </c>
      <c r="AM723" s="2371">
        <f t="shared" si="406"/>
        <v>0</v>
      </c>
      <c r="AN723" s="2371">
        <f t="shared" si="406"/>
        <v>0</v>
      </c>
      <c r="AO723" s="2371">
        <f t="shared" si="406"/>
        <v>-1</v>
      </c>
      <c r="AP723" s="2371">
        <f t="shared" si="406"/>
        <v>0</v>
      </c>
      <c r="AQ723" s="2371">
        <f t="shared" si="406"/>
        <v>0</v>
      </c>
      <c r="AR723" s="2371">
        <f t="shared" si="406"/>
        <v>0</v>
      </c>
      <c r="AS723" s="2371">
        <f t="shared" si="406"/>
        <v>0</v>
      </c>
      <c r="AT723" s="2371">
        <f t="shared" si="406"/>
        <v>0</v>
      </c>
      <c r="AU723" s="2371">
        <f t="shared" si="406"/>
        <v>0</v>
      </c>
      <c r="AV723" s="2371">
        <f t="shared" si="406"/>
        <v>0</v>
      </c>
      <c r="AW723" s="2371">
        <f t="shared" si="406"/>
        <v>0</v>
      </c>
    </row>
    <row r="724" spans="1:49" ht="19.5" hidden="1" thickBot="1">
      <c r="A724" s="337" t="s">
        <v>493</v>
      </c>
      <c r="B724" s="410" t="s">
        <v>126</v>
      </c>
      <c r="C724" s="1234">
        <f t="shared" si="399"/>
        <v>-0.66666666666666674</v>
      </c>
      <c r="D724" s="1237">
        <f t="shared" si="399"/>
        <v>0</v>
      </c>
      <c r="E724" s="1237">
        <f t="shared" si="399"/>
        <v>-0.75</v>
      </c>
      <c r="F724" s="1246"/>
      <c r="G724" s="1246"/>
      <c r="H724" s="1246"/>
      <c r="I724" s="1246"/>
      <c r="J724" s="1246"/>
      <c r="K724" s="1246"/>
      <c r="L724" s="2371">
        <f t="shared" ref="L724:AW724" si="407">IF(L115&gt;L318,(100%-L318/L115*100%),IF(L115&lt;L318,(L115/L318*100%-100%),0))</f>
        <v>0</v>
      </c>
      <c r="M724" s="2371">
        <f t="shared" si="407"/>
        <v>0</v>
      </c>
      <c r="N724" s="2371">
        <f t="shared" si="407"/>
        <v>0</v>
      </c>
      <c r="O724" s="2371">
        <f t="shared" si="407"/>
        <v>0</v>
      </c>
      <c r="P724" s="2371">
        <f t="shared" si="407"/>
        <v>0</v>
      </c>
      <c r="Q724" s="2371">
        <f t="shared" si="407"/>
        <v>0</v>
      </c>
      <c r="R724" s="2371">
        <f t="shared" si="407"/>
        <v>0</v>
      </c>
      <c r="S724" s="2371">
        <f t="shared" si="407"/>
        <v>-1</v>
      </c>
      <c r="T724" s="2371">
        <f t="shared" si="407"/>
        <v>0</v>
      </c>
      <c r="U724" s="2371">
        <f t="shared" si="407"/>
        <v>1</v>
      </c>
      <c r="V724" s="2371">
        <f t="shared" si="407"/>
        <v>0</v>
      </c>
      <c r="W724" s="2371">
        <f t="shared" si="407"/>
        <v>0</v>
      </c>
      <c r="X724" s="2371">
        <f t="shared" si="407"/>
        <v>0</v>
      </c>
      <c r="Y724" s="2371">
        <f t="shared" si="407"/>
        <v>0</v>
      </c>
      <c r="Z724" s="2371">
        <f t="shared" si="407"/>
        <v>-1</v>
      </c>
      <c r="AA724" s="2371">
        <f t="shared" si="407"/>
        <v>-1</v>
      </c>
      <c r="AB724" s="2371">
        <f t="shared" si="407"/>
        <v>0</v>
      </c>
      <c r="AC724" s="2371">
        <f t="shared" si="407"/>
        <v>0</v>
      </c>
      <c r="AD724" s="2371">
        <f t="shared" si="407"/>
        <v>0</v>
      </c>
      <c r="AE724" s="2371">
        <f t="shared" si="407"/>
        <v>0</v>
      </c>
      <c r="AF724" s="2371">
        <f t="shared" si="407"/>
        <v>0</v>
      </c>
      <c r="AG724" s="2371">
        <f t="shared" si="407"/>
        <v>0</v>
      </c>
      <c r="AH724" s="2372">
        <f t="shared" si="407"/>
        <v>0</v>
      </c>
      <c r="AI724" s="2372">
        <f t="shared" si="407"/>
        <v>0</v>
      </c>
      <c r="AJ724" s="2371">
        <f t="shared" si="407"/>
        <v>0</v>
      </c>
      <c r="AK724" s="2371">
        <f t="shared" si="407"/>
        <v>0</v>
      </c>
      <c r="AL724" s="2371">
        <f t="shared" si="407"/>
        <v>0</v>
      </c>
      <c r="AM724" s="2371">
        <f t="shared" si="407"/>
        <v>0</v>
      </c>
      <c r="AN724" s="2371">
        <f t="shared" si="407"/>
        <v>1</v>
      </c>
      <c r="AO724" s="2371">
        <f t="shared" si="407"/>
        <v>-1</v>
      </c>
      <c r="AP724" s="2371">
        <f t="shared" si="407"/>
        <v>0</v>
      </c>
      <c r="AQ724" s="2371">
        <f t="shared" si="407"/>
        <v>-1</v>
      </c>
      <c r="AR724" s="2371">
        <f t="shared" si="407"/>
        <v>0</v>
      </c>
      <c r="AS724" s="2371">
        <f t="shared" si="407"/>
        <v>0</v>
      </c>
      <c r="AT724" s="2371">
        <f t="shared" si="407"/>
        <v>0</v>
      </c>
      <c r="AU724" s="2371">
        <f t="shared" si="407"/>
        <v>0</v>
      </c>
      <c r="AV724" s="2371">
        <f t="shared" si="407"/>
        <v>0</v>
      </c>
      <c r="AW724" s="2371">
        <f t="shared" si="407"/>
        <v>0</v>
      </c>
    </row>
    <row r="725" spans="1:49" ht="19.5" hidden="1" thickBot="1">
      <c r="A725" s="405">
        <v>9</v>
      </c>
      <c r="B725" s="393" t="s">
        <v>494</v>
      </c>
      <c r="C725" s="1234">
        <f t="shared" si="399"/>
        <v>0.44660194174757284</v>
      </c>
      <c r="D725" s="1238">
        <f t="shared" si="399"/>
        <v>0.67647058823529416</v>
      </c>
      <c r="E725" s="1238">
        <f t="shared" si="399"/>
        <v>0.33333333333333337</v>
      </c>
      <c r="F725" s="1246"/>
      <c r="G725" s="1246"/>
      <c r="H725" s="1246"/>
      <c r="I725" s="1246"/>
      <c r="J725" s="1246"/>
      <c r="K725" s="1246"/>
      <c r="L725" s="2382">
        <f t="shared" ref="L725:AW725" si="408">IF(L116&gt;L319,(100%-L319/L116*100%),IF(L116&lt;L319,(L116/L319*100%-100%),0))</f>
        <v>0</v>
      </c>
      <c r="M725" s="2382">
        <f t="shared" si="408"/>
        <v>-1</v>
      </c>
      <c r="N725" s="2382">
        <f t="shared" si="408"/>
        <v>0</v>
      </c>
      <c r="O725" s="2382">
        <f t="shared" si="408"/>
        <v>1</v>
      </c>
      <c r="P725" s="2382">
        <f t="shared" si="408"/>
        <v>0</v>
      </c>
      <c r="Q725" s="2382">
        <f t="shared" si="408"/>
        <v>0.33333333333333337</v>
      </c>
      <c r="R725" s="2382">
        <f t="shared" si="408"/>
        <v>0.77777777777777779</v>
      </c>
      <c r="S725" s="2382">
        <f t="shared" si="408"/>
        <v>7.6923076923076872E-2</v>
      </c>
      <c r="T725" s="2382">
        <f t="shared" si="408"/>
        <v>0</v>
      </c>
      <c r="U725" s="2382">
        <f t="shared" si="408"/>
        <v>0.8</v>
      </c>
      <c r="V725" s="2382">
        <f t="shared" si="408"/>
        <v>0</v>
      </c>
      <c r="W725" s="2382">
        <f t="shared" si="408"/>
        <v>1</v>
      </c>
      <c r="X725" s="2382">
        <f t="shared" si="408"/>
        <v>0</v>
      </c>
      <c r="Y725" s="2382">
        <f t="shared" si="408"/>
        <v>0.61538461538461542</v>
      </c>
      <c r="Z725" s="2382">
        <f t="shared" si="408"/>
        <v>0</v>
      </c>
      <c r="AA725" s="2382">
        <f t="shared" si="408"/>
        <v>0.33333333333333337</v>
      </c>
      <c r="AB725" s="2382">
        <f t="shared" si="408"/>
        <v>0.5</v>
      </c>
      <c r="AC725" s="2382">
        <f t="shared" si="408"/>
        <v>0</v>
      </c>
      <c r="AD725" s="2382">
        <f t="shared" si="408"/>
        <v>0</v>
      </c>
      <c r="AE725" s="2382">
        <f t="shared" si="408"/>
        <v>0.66666666666666674</v>
      </c>
      <c r="AF725" s="2382">
        <f t="shared" si="408"/>
        <v>0</v>
      </c>
      <c r="AG725" s="2382">
        <f t="shared" si="408"/>
        <v>1</v>
      </c>
      <c r="AH725" s="2382">
        <f t="shared" si="408"/>
        <v>-1</v>
      </c>
      <c r="AI725" s="2382">
        <f t="shared" si="408"/>
        <v>-1</v>
      </c>
      <c r="AJ725" s="2382">
        <f t="shared" si="408"/>
        <v>0</v>
      </c>
      <c r="AK725" s="2382">
        <f t="shared" si="408"/>
        <v>-1</v>
      </c>
      <c r="AL725" s="2382">
        <f t="shared" si="408"/>
        <v>1</v>
      </c>
      <c r="AM725" s="2382">
        <f t="shared" si="408"/>
        <v>0.33333333333333337</v>
      </c>
      <c r="AN725" s="2382">
        <f t="shared" si="408"/>
        <v>0.5</v>
      </c>
      <c r="AO725" s="2382">
        <f t="shared" si="408"/>
        <v>0.25</v>
      </c>
      <c r="AP725" s="2382">
        <f t="shared" si="408"/>
        <v>0</v>
      </c>
      <c r="AQ725" s="2382">
        <f t="shared" si="408"/>
        <v>-0.5</v>
      </c>
      <c r="AR725" s="2382">
        <f t="shared" si="408"/>
        <v>0.8</v>
      </c>
      <c r="AS725" s="2382">
        <f t="shared" si="408"/>
        <v>0</v>
      </c>
      <c r="AT725" s="2382">
        <f t="shared" si="408"/>
        <v>-0.5</v>
      </c>
      <c r="AU725" s="2382">
        <f t="shared" si="408"/>
        <v>-1</v>
      </c>
      <c r="AV725" s="2382">
        <f t="shared" si="408"/>
        <v>1</v>
      </c>
      <c r="AW725" s="2382">
        <f t="shared" si="408"/>
        <v>0</v>
      </c>
    </row>
    <row r="726" spans="1:49" ht="19.5" hidden="1" thickBot="1">
      <c r="A726" s="337" t="s">
        <v>495</v>
      </c>
      <c r="B726" s="410" t="s">
        <v>674</v>
      </c>
      <c r="C726" s="1234">
        <f t="shared" si="399"/>
        <v>0.71111111111111114</v>
      </c>
      <c r="D726" s="1237">
        <f t="shared" si="399"/>
        <v>0.375</v>
      </c>
      <c r="E726" s="1237">
        <f t="shared" si="399"/>
        <v>0.78378378378378377</v>
      </c>
      <c r="F726" s="1246"/>
      <c r="G726" s="1246"/>
      <c r="H726" s="1246"/>
      <c r="I726" s="1246"/>
      <c r="J726" s="1246"/>
      <c r="K726" s="1246"/>
      <c r="L726" s="2371">
        <f t="shared" ref="L726:AW726" si="409">IF(L117&gt;L320,(100%-L320/L117*100%),IF(L117&lt;L320,(L117/L320*100%-100%),0))</f>
        <v>0</v>
      </c>
      <c r="M726" s="2371">
        <f t="shared" si="409"/>
        <v>0</v>
      </c>
      <c r="N726" s="2371">
        <f t="shared" si="409"/>
        <v>0</v>
      </c>
      <c r="O726" s="2371">
        <f t="shared" si="409"/>
        <v>1</v>
      </c>
      <c r="P726" s="2371">
        <f t="shared" si="409"/>
        <v>0</v>
      </c>
      <c r="Q726" s="2371">
        <f t="shared" si="409"/>
        <v>1</v>
      </c>
      <c r="R726" s="2371">
        <f t="shared" si="409"/>
        <v>0.5</v>
      </c>
      <c r="S726" s="2371">
        <f t="shared" si="409"/>
        <v>0.375</v>
      </c>
      <c r="T726" s="2371">
        <f t="shared" si="409"/>
        <v>0</v>
      </c>
      <c r="U726" s="2371">
        <f t="shared" si="409"/>
        <v>1</v>
      </c>
      <c r="V726" s="2371">
        <f t="shared" si="409"/>
        <v>0</v>
      </c>
      <c r="W726" s="2371">
        <f t="shared" si="409"/>
        <v>1</v>
      </c>
      <c r="X726" s="2371">
        <f t="shared" si="409"/>
        <v>0</v>
      </c>
      <c r="Y726" s="2371">
        <f t="shared" si="409"/>
        <v>0.77777777777777779</v>
      </c>
      <c r="Z726" s="2371">
        <f t="shared" si="409"/>
        <v>1</v>
      </c>
      <c r="AA726" s="2371">
        <f t="shared" si="409"/>
        <v>1</v>
      </c>
      <c r="AB726" s="2371">
        <f t="shared" si="409"/>
        <v>1</v>
      </c>
      <c r="AC726" s="2371">
        <f t="shared" si="409"/>
        <v>0</v>
      </c>
      <c r="AD726" s="2371">
        <f t="shared" si="409"/>
        <v>0</v>
      </c>
      <c r="AE726" s="2371">
        <f t="shared" si="409"/>
        <v>1</v>
      </c>
      <c r="AF726" s="2371">
        <f t="shared" si="409"/>
        <v>0</v>
      </c>
      <c r="AG726" s="2371">
        <f t="shared" si="409"/>
        <v>1</v>
      </c>
      <c r="AH726" s="2371">
        <f t="shared" si="409"/>
        <v>-1</v>
      </c>
      <c r="AI726" s="2371">
        <f t="shared" si="409"/>
        <v>0</v>
      </c>
      <c r="AJ726" s="2371">
        <f t="shared" si="409"/>
        <v>0</v>
      </c>
      <c r="AK726" s="2371">
        <f t="shared" si="409"/>
        <v>0</v>
      </c>
      <c r="AL726" s="2371">
        <f t="shared" si="409"/>
        <v>1</v>
      </c>
      <c r="AM726" s="2371">
        <f t="shared" si="409"/>
        <v>1</v>
      </c>
      <c r="AN726" s="2371">
        <f t="shared" si="409"/>
        <v>-1</v>
      </c>
      <c r="AO726" s="2371">
        <f t="shared" si="409"/>
        <v>1</v>
      </c>
      <c r="AP726" s="2371">
        <f t="shared" si="409"/>
        <v>0</v>
      </c>
      <c r="AQ726" s="2371">
        <f t="shared" si="409"/>
        <v>0</v>
      </c>
      <c r="AR726" s="2371">
        <f t="shared" si="409"/>
        <v>-1</v>
      </c>
      <c r="AS726" s="2371">
        <f t="shared" si="409"/>
        <v>0</v>
      </c>
      <c r="AT726" s="2371">
        <f t="shared" si="409"/>
        <v>0</v>
      </c>
      <c r="AU726" s="2371">
        <f t="shared" si="409"/>
        <v>-1</v>
      </c>
      <c r="AV726" s="2372">
        <f t="shared" si="409"/>
        <v>1</v>
      </c>
      <c r="AW726" s="2371">
        <f t="shared" si="409"/>
        <v>0</v>
      </c>
    </row>
    <row r="727" spans="1:49" ht="19.5" hidden="1" thickBot="1">
      <c r="A727" s="337" t="s">
        <v>496</v>
      </c>
      <c r="B727" s="410" t="s">
        <v>676</v>
      </c>
      <c r="C727" s="1234">
        <f t="shared" si="399"/>
        <v>1</v>
      </c>
      <c r="D727" s="1237">
        <f t="shared" si="399"/>
        <v>0</v>
      </c>
      <c r="E727" s="1237">
        <f t="shared" si="399"/>
        <v>1</v>
      </c>
      <c r="F727" s="1246"/>
      <c r="G727" s="1246"/>
      <c r="H727" s="1246"/>
      <c r="I727" s="1246"/>
      <c r="J727" s="1246"/>
      <c r="K727" s="1246"/>
      <c r="L727" s="2371">
        <f t="shared" ref="L727:AW727" si="410">IF(L118&gt;L321,(100%-L321/L118*100%),IF(L118&lt;L321,(L118/L321*100%-100%),0))</f>
        <v>0</v>
      </c>
      <c r="M727" s="2371">
        <f t="shared" si="410"/>
        <v>0</v>
      </c>
      <c r="N727" s="2371">
        <f t="shared" si="410"/>
        <v>0</v>
      </c>
      <c r="O727" s="2371">
        <f t="shared" si="410"/>
        <v>0</v>
      </c>
      <c r="P727" s="2371">
        <f t="shared" si="410"/>
        <v>0</v>
      </c>
      <c r="Q727" s="2371">
        <f t="shared" si="410"/>
        <v>1</v>
      </c>
      <c r="R727" s="2371">
        <f t="shared" si="410"/>
        <v>0</v>
      </c>
      <c r="S727" s="2371">
        <f t="shared" si="410"/>
        <v>0</v>
      </c>
      <c r="T727" s="2371">
        <f t="shared" si="410"/>
        <v>0</v>
      </c>
      <c r="U727" s="2371">
        <f t="shared" si="410"/>
        <v>0</v>
      </c>
      <c r="V727" s="2371">
        <f t="shared" si="410"/>
        <v>0</v>
      </c>
      <c r="W727" s="2371">
        <f t="shared" si="410"/>
        <v>0</v>
      </c>
      <c r="X727" s="2371">
        <f t="shared" si="410"/>
        <v>0</v>
      </c>
      <c r="Y727" s="2371">
        <f t="shared" si="410"/>
        <v>1</v>
      </c>
      <c r="Z727" s="2371">
        <f t="shared" si="410"/>
        <v>0</v>
      </c>
      <c r="AA727" s="2371">
        <f t="shared" si="410"/>
        <v>0</v>
      </c>
      <c r="AB727" s="2371">
        <f t="shared" si="410"/>
        <v>0</v>
      </c>
      <c r="AC727" s="2371">
        <f t="shared" si="410"/>
        <v>0</v>
      </c>
      <c r="AD727" s="2371">
        <f t="shared" si="410"/>
        <v>0</v>
      </c>
      <c r="AE727" s="2371">
        <f t="shared" si="410"/>
        <v>0</v>
      </c>
      <c r="AF727" s="2371">
        <f t="shared" si="410"/>
        <v>0</v>
      </c>
      <c r="AG727" s="2371">
        <f t="shared" si="410"/>
        <v>0</v>
      </c>
      <c r="AH727" s="2371">
        <f t="shared" si="410"/>
        <v>0</v>
      </c>
      <c r="AI727" s="2371">
        <f t="shared" si="410"/>
        <v>0</v>
      </c>
      <c r="AJ727" s="2371">
        <f t="shared" si="410"/>
        <v>0</v>
      </c>
      <c r="AK727" s="2371">
        <f t="shared" si="410"/>
        <v>0</v>
      </c>
      <c r="AL727" s="2371">
        <f t="shared" si="410"/>
        <v>0</v>
      </c>
      <c r="AM727" s="2371">
        <f t="shared" si="410"/>
        <v>0</v>
      </c>
      <c r="AN727" s="2371">
        <f t="shared" si="410"/>
        <v>0</v>
      </c>
      <c r="AO727" s="2371">
        <f t="shared" si="410"/>
        <v>0</v>
      </c>
      <c r="AP727" s="2371">
        <f t="shared" si="410"/>
        <v>0</v>
      </c>
      <c r="AQ727" s="2371">
        <f t="shared" si="410"/>
        <v>0</v>
      </c>
      <c r="AR727" s="2371">
        <f t="shared" si="410"/>
        <v>0</v>
      </c>
      <c r="AS727" s="2371">
        <f t="shared" si="410"/>
        <v>0</v>
      </c>
      <c r="AT727" s="2371">
        <f t="shared" si="410"/>
        <v>0</v>
      </c>
      <c r="AU727" s="2371">
        <f t="shared" si="410"/>
        <v>0</v>
      </c>
      <c r="AV727" s="2371">
        <f t="shared" si="410"/>
        <v>0</v>
      </c>
      <c r="AW727" s="2371">
        <f t="shared" si="410"/>
        <v>0</v>
      </c>
    </row>
    <row r="728" spans="1:49" ht="19.5" hidden="1" thickBot="1">
      <c r="A728" s="337" t="s">
        <v>497</v>
      </c>
      <c r="B728" s="410" t="s">
        <v>678</v>
      </c>
      <c r="C728" s="1234">
        <f t="shared" si="399"/>
        <v>0</v>
      </c>
      <c r="D728" s="1237">
        <f t="shared" si="399"/>
        <v>0</v>
      </c>
      <c r="E728" s="1237">
        <f t="shared" si="399"/>
        <v>0</v>
      </c>
      <c r="F728" s="1246"/>
      <c r="G728" s="1246"/>
      <c r="H728" s="1246"/>
      <c r="I728" s="1246"/>
      <c r="J728" s="1246"/>
      <c r="K728" s="1246"/>
      <c r="L728" s="2371">
        <f t="shared" ref="L728:AW728" si="411">IF(L119&gt;L322,(100%-L322/L119*100%),IF(L119&lt;L322,(L119/L322*100%-100%),0))</f>
        <v>0</v>
      </c>
      <c r="M728" s="2371">
        <f t="shared" si="411"/>
        <v>0</v>
      </c>
      <c r="N728" s="2371">
        <f t="shared" si="411"/>
        <v>0</v>
      </c>
      <c r="O728" s="2371">
        <f t="shared" si="411"/>
        <v>0</v>
      </c>
      <c r="P728" s="2371">
        <f t="shared" si="411"/>
        <v>0</v>
      </c>
      <c r="Q728" s="2371">
        <f t="shared" si="411"/>
        <v>0</v>
      </c>
      <c r="R728" s="2371">
        <f t="shared" si="411"/>
        <v>0</v>
      </c>
      <c r="S728" s="2371">
        <f t="shared" si="411"/>
        <v>0</v>
      </c>
      <c r="T728" s="2371">
        <f t="shared" si="411"/>
        <v>0</v>
      </c>
      <c r="U728" s="2371">
        <f t="shared" si="411"/>
        <v>0</v>
      </c>
      <c r="V728" s="2371">
        <f t="shared" si="411"/>
        <v>0</v>
      </c>
      <c r="W728" s="2371">
        <f t="shared" si="411"/>
        <v>0</v>
      </c>
      <c r="X728" s="2371">
        <f t="shared" si="411"/>
        <v>0</v>
      </c>
      <c r="Y728" s="2371">
        <f t="shared" si="411"/>
        <v>0</v>
      </c>
      <c r="Z728" s="2371">
        <f t="shared" si="411"/>
        <v>0</v>
      </c>
      <c r="AA728" s="2371">
        <f t="shared" si="411"/>
        <v>0</v>
      </c>
      <c r="AB728" s="2371">
        <f t="shared" si="411"/>
        <v>0</v>
      </c>
      <c r="AC728" s="2371">
        <f t="shared" si="411"/>
        <v>0</v>
      </c>
      <c r="AD728" s="2371">
        <f t="shared" si="411"/>
        <v>0</v>
      </c>
      <c r="AE728" s="2371">
        <f t="shared" si="411"/>
        <v>0</v>
      </c>
      <c r="AF728" s="2371">
        <f t="shared" si="411"/>
        <v>0</v>
      </c>
      <c r="AG728" s="2371">
        <f t="shared" si="411"/>
        <v>0</v>
      </c>
      <c r="AH728" s="2371">
        <f t="shared" si="411"/>
        <v>0</v>
      </c>
      <c r="AI728" s="2371">
        <f t="shared" si="411"/>
        <v>0</v>
      </c>
      <c r="AJ728" s="2371">
        <f t="shared" si="411"/>
        <v>0</v>
      </c>
      <c r="AK728" s="2371">
        <f t="shared" si="411"/>
        <v>0</v>
      </c>
      <c r="AL728" s="2371">
        <f t="shared" si="411"/>
        <v>0</v>
      </c>
      <c r="AM728" s="2371">
        <f t="shared" si="411"/>
        <v>0</v>
      </c>
      <c r="AN728" s="2371">
        <f t="shared" si="411"/>
        <v>0</v>
      </c>
      <c r="AO728" s="2371">
        <f t="shared" si="411"/>
        <v>0</v>
      </c>
      <c r="AP728" s="2371">
        <f t="shared" si="411"/>
        <v>0</v>
      </c>
      <c r="AQ728" s="2371">
        <f t="shared" si="411"/>
        <v>0</v>
      </c>
      <c r="AR728" s="2371">
        <f t="shared" si="411"/>
        <v>0</v>
      </c>
      <c r="AS728" s="2371">
        <f t="shared" si="411"/>
        <v>0</v>
      </c>
      <c r="AT728" s="2371">
        <f t="shared" si="411"/>
        <v>0</v>
      </c>
      <c r="AU728" s="2371">
        <f t="shared" si="411"/>
        <v>0</v>
      </c>
      <c r="AV728" s="2371">
        <f t="shared" si="411"/>
        <v>0</v>
      </c>
      <c r="AW728" s="2371">
        <f t="shared" si="411"/>
        <v>0</v>
      </c>
    </row>
    <row r="729" spans="1:49" ht="19.5" hidden="1" thickBot="1">
      <c r="A729" s="337" t="s">
        <v>498</v>
      </c>
      <c r="B729" s="410" t="s">
        <v>0</v>
      </c>
      <c r="C729" s="1234">
        <f t="shared" si="399"/>
        <v>0.5</v>
      </c>
      <c r="D729" s="1237">
        <f t="shared" si="399"/>
        <v>0</v>
      </c>
      <c r="E729" s="1237">
        <f t="shared" si="399"/>
        <v>0.75</v>
      </c>
      <c r="F729" s="1246"/>
      <c r="G729" s="1246"/>
      <c r="H729" s="1246"/>
      <c r="I729" s="1246"/>
      <c r="J729" s="1246"/>
      <c r="K729" s="1246"/>
      <c r="L729" s="2371">
        <f t="shared" ref="L729:AW729" si="412">IF(L120&gt;L323,(100%-L323/L120*100%),IF(L120&lt;L323,(L120/L323*100%-100%),0))</f>
        <v>0</v>
      </c>
      <c r="M729" s="2371">
        <f t="shared" si="412"/>
        <v>0</v>
      </c>
      <c r="N729" s="2371">
        <f t="shared" si="412"/>
        <v>-1</v>
      </c>
      <c r="O729" s="2371">
        <f t="shared" si="412"/>
        <v>1</v>
      </c>
      <c r="P729" s="2371">
        <f t="shared" si="412"/>
        <v>0</v>
      </c>
      <c r="Q729" s="2371">
        <f t="shared" si="412"/>
        <v>1</v>
      </c>
      <c r="R729" s="2371">
        <f t="shared" si="412"/>
        <v>0</v>
      </c>
      <c r="S729" s="2371">
        <f t="shared" si="412"/>
        <v>0</v>
      </c>
      <c r="T729" s="2371">
        <f t="shared" si="412"/>
        <v>0</v>
      </c>
      <c r="U729" s="2371">
        <f t="shared" si="412"/>
        <v>0.5</v>
      </c>
      <c r="V729" s="2371">
        <f t="shared" si="412"/>
        <v>0</v>
      </c>
      <c r="W729" s="2371">
        <f t="shared" si="412"/>
        <v>0</v>
      </c>
      <c r="X729" s="2371">
        <f t="shared" si="412"/>
        <v>0</v>
      </c>
      <c r="Y729" s="2371">
        <f t="shared" si="412"/>
        <v>0</v>
      </c>
      <c r="Z729" s="2371">
        <f t="shared" si="412"/>
        <v>0</v>
      </c>
      <c r="AA729" s="2371">
        <f t="shared" si="412"/>
        <v>0</v>
      </c>
      <c r="AB729" s="2371">
        <f t="shared" si="412"/>
        <v>-1</v>
      </c>
      <c r="AC729" s="2371">
        <f t="shared" si="412"/>
        <v>0</v>
      </c>
      <c r="AD729" s="2371">
        <f t="shared" si="412"/>
        <v>0</v>
      </c>
      <c r="AE729" s="2371">
        <f t="shared" si="412"/>
        <v>0</v>
      </c>
      <c r="AF729" s="2371">
        <f t="shared" si="412"/>
        <v>0</v>
      </c>
      <c r="AG729" s="2371">
        <f t="shared" si="412"/>
        <v>0</v>
      </c>
      <c r="AH729" s="2371">
        <f t="shared" si="412"/>
        <v>0</v>
      </c>
      <c r="AI729" s="2371">
        <f t="shared" si="412"/>
        <v>0</v>
      </c>
      <c r="AJ729" s="2371">
        <f t="shared" si="412"/>
        <v>0</v>
      </c>
      <c r="AK729" s="2371">
        <f t="shared" si="412"/>
        <v>0</v>
      </c>
      <c r="AL729" s="2371">
        <f t="shared" si="412"/>
        <v>1</v>
      </c>
      <c r="AM729" s="2371">
        <f t="shared" si="412"/>
        <v>0</v>
      </c>
      <c r="AN729" s="2371">
        <f t="shared" si="412"/>
        <v>0</v>
      </c>
      <c r="AO729" s="2371">
        <f t="shared" si="412"/>
        <v>0</v>
      </c>
      <c r="AP729" s="2371">
        <f t="shared" si="412"/>
        <v>0</v>
      </c>
      <c r="AQ729" s="2371">
        <f t="shared" si="412"/>
        <v>0</v>
      </c>
      <c r="AR729" s="2371">
        <f t="shared" si="412"/>
        <v>1</v>
      </c>
      <c r="AS729" s="2371">
        <f t="shared" si="412"/>
        <v>0</v>
      </c>
      <c r="AT729" s="2371">
        <f t="shared" si="412"/>
        <v>0</v>
      </c>
      <c r="AU729" s="2371">
        <f t="shared" si="412"/>
        <v>0</v>
      </c>
      <c r="AV729" s="2371">
        <f t="shared" si="412"/>
        <v>0</v>
      </c>
      <c r="AW729" s="2371">
        <f t="shared" si="412"/>
        <v>0</v>
      </c>
    </row>
    <row r="730" spans="1:49" ht="19.5" hidden="1" thickBot="1">
      <c r="A730" s="337" t="s">
        <v>499</v>
      </c>
      <c r="B730" s="410" t="s">
        <v>681</v>
      </c>
      <c r="C730" s="1234">
        <f t="shared" si="399"/>
        <v>0</v>
      </c>
      <c r="D730" s="1237">
        <f t="shared" si="399"/>
        <v>0</v>
      </c>
      <c r="E730" s="1237">
        <f t="shared" si="399"/>
        <v>0</v>
      </c>
      <c r="F730" s="1246"/>
      <c r="G730" s="1246"/>
      <c r="H730" s="1246"/>
      <c r="I730" s="1246"/>
      <c r="J730" s="1246"/>
      <c r="K730" s="1246"/>
      <c r="L730" s="2371">
        <f t="shared" ref="L730:AW730" si="413">IF(L121&gt;L324,(100%-L324/L121*100%),IF(L121&lt;L324,(L121/L324*100%-100%),0))</f>
        <v>0</v>
      </c>
      <c r="M730" s="2371">
        <f t="shared" si="413"/>
        <v>0</v>
      </c>
      <c r="N730" s="2371">
        <f t="shared" si="413"/>
        <v>0</v>
      </c>
      <c r="O730" s="2371">
        <f t="shared" si="413"/>
        <v>0</v>
      </c>
      <c r="P730" s="2371">
        <f t="shared" si="413"/>
        <v>0</v>
      </c>
      <c r="Q730" s="2371">
        <f t="shared" si="413"/>
        <v>0</v>
      </c>
      <c r="R730" s="2371">
        <f t="shared" si="413"/>
        <v>0</v>
      </c>
      <c r="S730" s="2371">
        <f t="shared" si="413"/>
        <v>0</v>
      </c>
      <c r="T730" s="2371">
        <f t="shared" si="413"/>
        <v>0</v>
      </c>
      <c r="U730" s="2371">
        <f t="shared" si="413"/>
        <v>0</v>
      </c>
      <c r="V730" s="2371">
        <f t="shared" si="413"/>
        <v>0</v>
      </c>
      <c r="W730" s="2371">
        <f t="shared" si="413"/>
        <v>0</v>
      </c>
      <c r="X730" s="2371">
        <f t="shared" si="413"/>
        <v>0</v>
      </c>
      <c r="Y730" s="2371">
        <f t="shared" si="413"/>
        <v>0</v>
      </c>
      <c r="Z730" s="2371">
        <f t="shared" si="413"/>
        <v>0</v>
      </c>
      <c r="AA730" s="2371">
        <f t="shared" si="413"/>
        <v>0</v>
      </c>
      <c r="AB730" s="2371">
        <f t="shared" si="413"/>
        <v>0</v>
      </c>
      <c r="AC730" s="2371">
        <f t="shared" si="413"/>
        <v>0</v>
      </c>
      <c r="AD730" s="2371">
        <f t="shared" si="413"/>
        <v>0</v>
      </c>
      <c r="AE730" s="2371">
        <f t="shared" si="413"/>
        <v>0</v>
      </c>
      <c r="AF730" s="2371">
        <f t="shared" si="413"/>
        <v>0</v>
      </c>
      <c r="AG730" s="2371">
        <f t="shared" si="413"/>
        <v>0</v>
      </c>
      <c r="AH730" s="2371">
        <f t="shared" si="413"/>
        <v>0</v>
      </c>
      <c r="AI730" s="2371">
        <f t="shared" si="413"/>
        <v>0</v>
      </c>
      <c r="AJ730" s="2371">
        <f t="shared" si="413"/>
        <v>0</v>
      </c>
      <c r="AK730" s="2371">
        <f t="shared" si="413"/>
        <v>0</v>
      </c>
      <c r="AL730" s="2371">
        <f t="shared" si="413"/>
        <v>0</v>
      </c>
      <c r="AM730" s="2371">
        <f t="shared" si="413"/>
        <v>0</v>
      </c>
      <c r="AN730" s="2371">
        <f t="shared" si="413"/>
        <v>0</v>
      </c>
      <c r="AO730" s="2371">
        <f t="shared" si="413"/>
        <v>0</v>
      </c>
      <c r="AP730" s="2371">
        <f t="shared" si="413"/>
        <v>0</v>
      </c>
      <c r="AQ730" s="2371">
        <f t="shared" si="413"/>
        <v>0</v>
      </c>
      <c r="AR730" s="2371">
        <f t="shared" si="413"/>
        <v>0</v>
      </c>
      <c r="AS730" s="2371">
        <f t="shared" si="413"/>
        <v>0</v>
      </c>
      <c r="AT730" s="2371">
        <f t="shared" si="413"/>
        <v>0</v>
      </c>
      <c r="AU730" s="2371">
        <f t="shared" si="413"/>
        <v>0</v>
      </c>
      <c r="AV730" s="2371">
        <f t="shared" si="413"/>
        <v>0</v>
      </c>
      <c r="AW730" s="2371">
        <f t="shared" si="413"/>
        <v>0</v>
      </c>
    </row>
    <row r="731" spans="1:49" ht="19.5" hidden="1" thickBot="1">
      <c r="A731" s="337" t="s">
        <v>500</v>
      </c>
      <c r="B731" s="410" t="s">
        <v>683</v>
      </c>
      <c r="C731" s="1234">
        <f t="shared" si="399"/>
        <v>1</v>
      </c>
      <c r="D731" s="1237">
        <f t="shared" si="399"/>
        <v>0</v>
      </c>
      <c r="E731" s="1237">
        <f t="shared" si="399"/>
        <v>1</v>
      </c>
      <c r="F731" s="1246"/>
      <c r="G731" s="1246"/>
      <c r="H731" s="1246"/>
      <c r="I731" s="1246"/>
      <c r="J731" s="1246"/>
      <c r="K731" s="1246"/>
      <c r="L731" s="2371">
        <f t="shared" ref="L731:AW731" si="414">IF(L122&gt;L325,(100%-L325/L122*100%),IF(L122&lt;L325,(L122/L325*100%-100%),0))</f>
        <v>0</v>
      </c>
      <c r="M731" s="2371">
        <f t="shared" si="414"/>
        <v>0</v>
      </c>
      <c r="N731" s="2371">
        <f t="shared" si="414"/>
        <v>0</v>
      </c>
      <c r="O731" s="2371">
        <f t="shared" si="414"/>
        <v>0</v>
      </c>
      <c r="P731" s="2371">
        <f t="shared" si="414"/>
        <v>0</v>
      </c>
      <c r="Q731" s="2371">
        <f t="shared" si="414"/>
        <v>0</v>
      </c>
      <c r="R731" s="2371">
        <f t="shared" si="414"/>
        <v>0</v>
      </c>
      <c r="S731" s="2371">
        <f t="shared" si="414"/>
        <v>0</v>
      </c>
      <c r="T731" s="2371">
        <f t="shared" si="414"/>
        <v>0</v>
      </c>
      <c r="U731" s="2371">
        <f t="shared" si="414"/>
        <v>0</v>
      </c>
      <c r="V731" s="2371">
        <f t="shared" si="414"/>
        <v>0</v>
      </c>
      <c r="W731" s="2371">
        <f t="shared" si="414"/>
        <v>0</v>
      </c>
      <c r="X731" s="2371">
        <f t="shared" si="414"/>
        <v>0</v>
      </c>
      <c r="Y731" s="2371">
        <f t="shared" si="414"/>
        <v>0</v>
      </c>
      <c r="Z731" s="2371">
        <f t="shared" si="414"/>
        <v>0</v>
      </c>
      <c r="AA731" s="2371">
        <f t="shared" si="414"/>
        <v>1</v>
      </c>
      <c r="AB731" s="2371">
        <f t="shared" si="414"/>
        <v>0</v>
      </c>
      <c r="AC731" s="2371">
        <f t="shared" si="414"/>
        <v>0</v>
      </c>
      <c r="AD731" s="2371">
        <f t="shared" si="414"/>
        <v>0</v>
      </c>
      <c r="AE731" s="2371">
        <f t="shared" si="414"/>
        <v>0</v>
      </c>
      <c r="AF731" s="2371">
        <f t="shared" si="414"/>
        <v>0</v>
      </c>
      <c r="AG731" s="2371">
        <f t="shared" si="414"/>
        <v>0</v>
      </c>
      <c r="AH731" s="2371">
        <f t="shared" si="414"/>
        <v>0</v>
      </c>
      <c r="AI731" s="2371">
        <f t="shared" si="414"/>
        <v>0</v>
      </c>
      <c r="AJ731" s="2371">
        <f t="shared" si="414"/>
        <v>0</v>
      </c>
      <c r="AK731" s="2371">
        <f t="shared" si="414"/>
        <v>0</v>
      </c>
      <c r="AL731" s="2371">
        <f t="shared" si="414"/>
        <v>0</v>
      </c>
      <c r="AM731" s="2371">
        <f t="shared" si="414"/>
        <v>0</v>
      </c>
      <c r="AN731" s="2371">
        <f t="shared" si="414"/>
        <v>0</v>
      </c>
      <c r="AO731" s="2371">
        <f t="shared" si="414"/>
        <v>0</v>
      </c>
      <c r="AP731" s="2371">
        <f t="shared" si="414"/>
        <v>0</v>
      </c>
      <c r="AQ731" s="2371">
        <f t="shared" si="414"/>
        <v>0</v>
      </c>
      <c r="AR731" s="2371">
        <f t="shared" si="414"/>
        <v>0</v>
      </c>
      <c r="AS731" s="2371">
        <f t="shared" si="414"/>
        <v>0</v>
      </c>
      <c r="AT731" s="2371">
        <f t="shared" si="414"/>
        <v>0</v>
      </c>
      <c r="AU731" s="2371">
        <f t="shared" si="414"/>
        <v>0</v>
      </c>
      <c r="AV731" s="2371">
        <f t="shared" si="414"/>
        <v>0</v>
      </c>
      <c r="AW731" s="2371">
        <f t="shared" si="414"/>
        <v>0</v>
      </c>
    </row>
    <row r="732" spans="1:49" ht="19.5" hidden="1" thickBot="1">
      <c r="A732" s="337" t="s">
        <v>501</v>
      </c>
      <c r="B732" s="410" t="s">
        <v>149</v>
      </c>
      <c r="C732" s="1234">
        <f t="shared" si="399"/>
        <v>0.43478260869565222</v>
      </c>
      <c r="D732" s="1237">
        <f t="shared" si="399"/>
        <v>1</v>
      </c>
      <c r="E732" s="1237">
        <f t="shared" si="399"/>
        <v>7.1428571428571397E-2</v>
      </c>
      <c r="F732" s="1246"/>
      <c r="G732" s="1246"/>
      <c r="H732" s="1246"/>
      <c r="I732" s="1246"/>
      <c r="J732" s="1246"/>
      <c r="K732" s="1246"/>
      <c r="L732" s="2371">
        <f t="shared" ref="L732:AW732" si="415">IF(L123&gt;L326,(100%-L326/L123*100%),IF(L123&lt;L326,(L123/L326*100%-100%),0))</f>
        <v>0</v>
      </c>
      <c r="M732" s="2371">
        <f t="shared" si="415"/>
        <v>-1</v>
      </c>
      <c r="N732" s="2371">
        <f t="shared" si="415"/>
        <v>1</v>
      </c>
      <c r="O732" s="2371">
        <f t="shared" si="415"/>
        <v>0</v>
      </c>
      <c r="P732" s="2371">
        <f t="shared" si="415"/>
        <v>0</v>
      </c>
      <c r="Q732" s="2371">
        <f t="shared" si="415"/>
        <v>0</v>
      </c>
      <c r="R732" s="2371">
        <f t="shared" si="415"/>
        <v>1</v>
      </c>
      <c r="S732" s="2371">
        <f t="shared" si="415"/>
        <v>0.25</v>
      </c>
      <c r="T732" s="2371">
        <f t="shared" si="415"/>
        <v>0</v>
      </c>
      <c r="U732" s="2371">
        <f t="shared" si="415"/>
        <v>1</v>
      </c>
      <c r="V732" s="2371">
        <f t="shared" si="415"/>
        <v>0</v>
      </c>
      <c r="W732" s="2371">
        <f t="shared" si="415"/>
        <v>0</v>
      </c>
      <c r="X732" s="2371">
        <f t="shared" si="415"/>
        <v>0</v>
      </c>
      <c r="Y732" s="2371">
        <f t="shared" si="415"/>
        <v>-1</v>
      </c>
      <c r="Z732" s="2371">
        <f t="shared" si="415"/>
        <v>0</v>
      </c>
      <c r="AA732" s="2371">
        <f t="shared" si="415"/>
        <v>0</v>
      </c>
      <c r="AB732" s="2371">
        <f t="shared" si="415"/>
        <v>0</v>
      </c>
      <c r="AC732" s="2371">
        <f t="shared" si="415"/>
        <v>0</v>
      </c>
      <c r="AD732" s="2371">
        <f t="shared" si="415"/>
        <v>0</v>
      </c>
      <c r="AE732" s="2371">
        <f t="shared" si="415"/>
        <v>0</v>
      </c>
      <c r="AF732" s="2371">
        <f t="shared" si="415"/>
        <v>0</v>
      </c>
      <c r="AG732" s="2371">
        <f t="shared" si="415"/>
        <v>0</v>
      </c>
      <c r="AH732" s="2371">
        <f t="shared" si="415"/>
        <v>0</v>
      </c>
      <c r="AI732" s="2371">
        <f t="shared" si="415"/>
        <v>0</v>
      </c>
      <c r="AJ732" s="2371">
        <f t="shared" si="415"/>
        <v>0</v>
      </c>
      <c r="AK732" s="2371">
        <f t="shared" si="415"/>
        <v>0</v>
      </c>
      <c r="AL732" s="2371">
        <f t="shared" si="415"/>
        <v>0</v>
      </c>
      <c r="AM732" s="2371">
        <f t="shared" si="415"/>
        <v>1</v>
      </c>
      <c r="AN732" s="2371">
        <f t="shared" si="415"/>
        <v>0</v>
      </c>
      <c r="AO732" s="2371">
        <f t="shared" si="415"/>
        <v>0.5</v>
      </c>
      <c r="AP732" s="2371">
        <f t="shared" si="415"/>
        <v>0</v>
      </c>
      <c r="AQ732" s="2371">
        <f t="shared" si="415"/>
        <v>0</v>
      </c>
      <c r="AR732" s="2371">
        <f t="shared" si="415"/>
        <v>1</v>
      </c>
      <c r="AS732" s="2371">
        <f t="shared" si="415"/>
        <v>0</v>
      </c>
      <c r="AT732" s="2371">
        <f t="shared" si="415"/>
        <v>0</v>
      </c>
      <c r="AU732" s="2371">
        <f t="shared" si="415"/>
        <v>0</v>
      </c>
      <c r="AV732" s="2371">
        <f t="shared" si="415"/>
        <v>1</v>
      </c>
      <c r="AW732" s="2371">
        <f t="shared" si="415"/>
        <v>0</v>
      </c>
    </row>
    <row r="733" spans="1:49" ht="19.5" hidden="1" thickBot="1">
      <c r="A733" s="337" t="s">
        <v>502</v>
      </c>
      <c r="B733" s="410" t="s">
        <v>684</v>
      </c>
      <c r="C733" s="1234">
        <f t="shared" si="399"/>
        <v>1</v>
      </c>
      <c r="D733" s="1237">
        <f t="shared" si="399"/>
        <v>1</v>
      </c>
      <c r="E733" s="1237">
        <f t="shared" si="399"/>
        <v>1</v>
      </c>
      <c r="F733" s="1246"/>
      <c r="G733" s="1246"/>
      <c r="H733" s="1246"/>
      <c r="I733" s="1246"/>
      <c r="J733" s="1246"/>
      <c r="K733" s="1246"/>
      <c r="L733" s="2371">
        <f t="shared" ref="L733:AW733" si="416">IF(L124&gt;L327,(100%-L327/L124*100%),IF(L124&lt;L327,(L124/L327*100%-100%),0))</f>
        <v>0</v>
      </c>
      <c r="M733" s="2371">
        <f t="shared" si="416"/>
        <v>0</v>
      </c>
      <c r="N733" s="2371">
        <f t="shared" si="416"/>
        <v>0</v>
      </c>
      <c r="O733" s="2371">
        <f t="shared" si="416"/>
        <v>0</v>
      </c>
      <c r="P733" s="2371">
        <f t="shared" si="416"/>
        <v>0</v>
      </c>
      <c r="Q733" s="2371">
        <f t="shared" si="416"/>
        <v>0</v>
      </c>
      <c r="R733" s="2371">
        <f t="shared" si="416"/>
        <v>1</v>
      </c>
      <c r="S733" s="2371">
        <f t="shared" si="416"/>
        <v>0</v>
      </c>
      <c r="T733" s="2371">
        <f t="shared" si="416"/>
        <v>0</v>
      </c>
      <c r="U733" s="2371">
        <f t="shared" si="416"/>
        <v>0</v>
      </c>
      <c r="V733" s="2371">
        <f t="shared" si="416"/>
        <v>0</v>
      </c>
      <c r="W733" s="2371">
        <f t="shared" si="416"/>
        <v>0</v>
      </c>
      <c r="X733" s="2371">
        <f t="shared" si="416"/>
        <v>0</v>
      </c>
      <c r="Y733" s="2371">
        <f t="shared" si="416"/>
        <v>0</v>
      </c>
      <c r="Z733" s="2371">
        <f t="shared" si="416"/>
        <v>0</v>
      </c>
      <c r="AA733" s="2371">
        <f t="shared" si="416"/>
        <v>0</v>
      </c>
      <c r="AB733" s="2371">
        <f t="shared" si="416"/>
        <v>0</v>
      </c>
      <c r="AC733" s="2371">
        <f t="shared" si="416"/>
        <v>0</v>
      </c>
      <c r="AD733" s="2371">
        <f t="shared" si="416"/>
        <v>0</v>
      </c>
      <c r="AE733" s="2371">
        <f t="shared" si="416"/>
        <v>0</v>
      </c>
      <c r="AF733" s="2371">
        <f t="shared" si="416"/>
        <v>0</v>
      </c>
      <c r="AG733" s="2371">
        <f t="shared" si="416"/>
        <v>0</v>
      </c>
      <c r="AH733" s="2371">
        <f t="shared" si="416"/>
        <v>0</v>
      </c>
      <c r="AI733" s="2371">
        <f t="shared" si="416"/>
        <v>0</v>
      </c>
      <c r="AJ733" s="2371">
        <f t="shared" si="416"/>
        <v>0</v>
      </c>
      <c r="AK733" s="2371">
        <f t="shared" si="416"/>
        <v>0</v>
      </c>
      <c r="AL733" s="2371">
        <f t="shared" si="416"/>
        <v>0</v>
      </c>
      <c r="AM733" s="2371">
        <f t="shared" si="416"/>
        <v>0</v>
      </c>
      <c r="AN733" s="2371">
        <f t="shared" si="416"/>
        <v>0</v>
      </c>
      <c r="AO733" s="2371">
        <f t="shared" si="416"/>
        <v>0</v>
      </c>
      <c r="AP733" s="2371">
        <f t="shared" si="416"/>
        <v>0</v>
      </c>
      <c r="AQ733" s="2371">
        <f t="shared" si="416"/>
        <v>1</v>
      </c>
      <c r="AR733" s="2371">
        <f t="shared" si="416"/>
        <v>0</v>
      </c>
      <c r="AS733" s="2371">
        <f t="shared" si="416"/>
        <v>0</v>
      </c>
      <c r="AT733" s="2371">
        <f t="shared" si="416"/>
        <v>1</v>
      </c>
      <c r="AU733" s="2371">
        <f t="shared" si="416"/>
        <v>0</v>
      </c>
      <c r="AV733" s="2371">
        <f t="shared" si="416"/>
        <v>0</v>
      </c>
      <c r="AW733" s="2371">
        <f t="shared" si="416"/>
        <v>0</v>
      </c>
    </row>
    <row r="734" spans="1:49" ht="19.5" hidden="1" thickBot="1">
      <c r="A734" s="337" t="s">
        <v>503</v>
      </c>
      <c r="B734" s="410" t="s">
        <v>685</v>
      </c>
      <c r="C734" s="1234">
        <f t="shared" si="399"/>
        <v>0</v>
      </c>
      <c r="D734" s="1237">
        <f t="shared" si="399"/>
        <v>0</v>
      </c>
      <c r="E734" s="1237">
        <f t="shared" si="399"/>
        <v>0</v>
      </c>
      <c r="F734" s="1246"/>
      <c r="G734" s="1246"/>
      <c r="H734" s="1246"/>
      <c r="I734" s="1246"/>
      <c r="J734" s="1246"/>
      <c r="K734" s="1246"/>
      <c r="L734" s="2371">
        <f t="shared" ref="L734:AW734" si="417">IF(L125&gt;L328,(100%-L328/L125*100%),IF(L125&lt;L328,(L125/L328*100%-100%),0))</f>
        <v>0</v>
      </c>
      <c r="M734" s="2371">
        <f t="shared" si="417"/>
        <v>0</v>
      </c>
      <c r="N734" s="2371">
        <f t="shared" si="417"/>
        <v>0</v>
      </c>
      <c r="O734" s="2371">
        <f t="shared" si="417"/>
        <v>0</v>
      </c>
      <c r="P734" s="2371">
        <f t="shared" si="417"/>
        <v>0</v>
      </c>
      <c r="Q734" s="2371">
        <f t="shared" si="417"/>
        <v>0</v>
      </c>
      <c r="R734" s="2371">
        <f t="shared" si="417"/>
        <v>0</v>
      </c>
      <c r="S734" s="2371">
        <f t="shared" si="417"/>
        <v>0</v>
      </c>
      <c r="T734" s="2371">
        <f t="shared" si="417"/>
        <v>0</v>
      </c>
      <c r="U734" s="2371">
        <f t="shared" si="417"/>
        <v>0</v>
      </c>
      <c r="V734" s="2371">
        <f t="shared" si="417"/>
        <v>0</v>
      </c>
      <c r="W734" s="2371">
        <f t="shared" si="417"/>
        <v>0</v>
      </c>
      <c r="X734" s="2371">
        <f t="shared" si="417"/>
        <v>0</v>
      </c>
      <c r="Y734" s="2371">
        <f t="shared" si="417"/>
        <v>0</v>
      </c>
      <c r="Z734" s="2371">
        <f t="shared" si="417"/>
        <v>0</v>
      </c>
      <c r="AA734" s="2371">
        <f t="shared" si="417"/>
        <v>0</v>
      </c>
      <c r="AB734" s="2371">
        <f t="shared" si="417"/>
        <v>0</v>
      </c>
      <c r="AC734" s="2371">
        <f t="shared" si="417"/>
        <v>0</v>
      </c>
      <c r="AD734" s="2371">
        <f t="shared" si="417"/>
        <v>0</v>
      </c>
      <c r="AE734" s="2371">
        <f t="shared" si="417"/>
        <v>0</v>
      </c>
      <c r="AF734" s="2371">
        <f t="shared" si="417"/>
        <v>0</v>
      </c>
      <c r="AG734" s="2371">
        <f t="shared" si="417"/>
        <v>0</v>
      </c>
      <c r="AH734" s="2371">
        <f t="shared" si="417"/>
        <v>0</v>
      </c>
      <c r="AI734" s="2371">
        <f t="shared" si="417"/>
        <v>0</v>
      </c>
      <c r="AJ734" s="2371">
        <f t="shared" si="417"/>
        <v>0</v>
      </c>
      <c r="AK734" s="2371">
        <f t="shared" si="417"/>
        <v>0</v>
      </c>
      <c r="AL734" s="2371">
        <f t="shared" si="417"/>
        <v>0</v>
      </c>
      <c r="AM734" s="2371">
        <f t="shared" si="417"/>
        <v>0</v>
      </c>
      <c r="AN734" s="2371">
        <f t="shared" si="417"/>
        <v>0</v>
      </c>
      <c r="AO734" s="2371">
        <f t="shared" si="417"/>
        <v>0</v>
      </c>
      <c r="AP734" s="2371">
        <f t="shared" si="417"/>
        <v>0</v>
      </c>
      <c r="AQ734" s="2371">
        <f t="shared" si="417"/>
        <v>0</v>
      </c>
      <c r="AR734" s="2371">
        <f t="shared" si="417"/>
        <v>0</v>
      </c>
      <c r="AS734" s="2371">
        <f t="shared" si="417"/>
        <v>0</v>
      </c>
      <c r="AT734" s="2371">
        <f t="shared" si="417"/>
        <v>0</v>
      </c>
      <c r="AU734" s="2371">
        <f t="shared" si="417"/>
        <v>0</v>
      </c>
      <c r="AV734" s="2371">
        <f t="shared" si="417"/>
        <v>0</v>
      </c>
      <c r="AW734" s="2371">
        <f t="shared" si="417"/>
        <v>0</v>
      </c>
    </row>
    <row r="735" spans="1:49" ht="19.5" hidden="1" thickBot="1">
      <c r="A735" s="337" t="s">
        <v>504</v>
      </c>
      <c r="B735" s="410" t="s">
        <v>686</v>
      </c>
      <c r="C735" s="1234">
        <f t="shared" si="399"/>
        <v>0</v>
      </c>
      <c r="D735" s="1237">
        <f t="shared" si="399"/>
        <v>0</v>
      </c>
      <c r="E735" s="1237">
        <f t="shared" si="399"/>
        <v>0</v>
      </c>
      <c r="F735" s="1246"/>
      <c r="G735" s="1246"/>
      <c r="H735" s="1246"/>
      <c r="I735" s="1246"/>
      <c r="J735" s="1246"/>
      <c r="K735" s="1246"/>
      <c r="L735" s="2371">
        <f t="shared" ref="L735:AW735" si="418">IF(L126&gt;L329,(100%-L329/L126*100%),IF(L126&lt;L329,(L126/L329*100%-100%),0))</f>
        <v>0</v>
      </c>
      <c r="M735" s="2371">
        <f t="shared" si="418"/>
        <v>0</v>
      </c>
      <c r="N735" s="2371">
        <f t="shared" si="418"/>
        <v>0</v>
      </c>
      <c r="O735" s="2371">
        <f t="shared" si="418"/>
        <v>0</v>
      </c>
      <c r="P735" s="2371">
        <f t="shared" si="418"/>
        <v>0</v>
      </c>
      <c r="Q735" s="2371">
        <f t="shared" si="418"/>
        <v>0</v>
      </c>
      <c r="R735" s="2371">
        <f t="shared" si="418"/>
        <v>0</v>
      </c>
      <c r="S735" s="2371">
        <f t="shared" si="418"/>
        <v>0</v>
      </c>
      <c r="T735" s="2371">
        <f t="shared" si="418"/>
        <v>0</v>
      </c>
      <c r="U735" s="2371">
        <f t="shared" si="418"/>
        <v>0</v>
      </c>
      <c r="V735" s="2371">
        <f t="shared" si="418"/>
        <v>0</v>
      </c>
      <c r="W735" s="2371">
        <f t="shared" si="418"/>
        <v>0</v>
      </c>
      <c r="X735" s="2371">
        <f t="shared" si="418"/>
        <v>0</v>
      </c>
      <c r="Y735" s="2371">
        <f t="shared" si="418"/>
        <v>0</v>
      </c>
      <c r="Z735" s="2371">
        <f t="shared" si="418"/>
        <v>0</v>
      </c>
      <c r="AA735" s="2371">
        <f t="shared" si="418"/>
        <v>0</v>
      </c>
      <c r="AB735" s="2371">
        <f t="shared" si="418"/>
        <v>0</v>
      </c>
      <c r="AC735" s="2371">
        <f t="shared" si="418"/>
        <v>0</v>
      </c>
      <c r="AD735" s="2371">
        <f t="shared" si="418"/>
        <v>0</v>
      </c>
      <c r="AE735" s="2371">
        <f t="shared" si="418"/>
        <v>0</v>
      </c>
      <c r="AF735" s="2371">
        <f t="shared" si="418"/>
        <v>0</v>
      </c>
      <c r="AG735" s="2371">
        <f t="shared" si="418"/>
        <v>0</v>
      </c>
      <c r="AH735" s="2371">
        <f t="shared" si="418"/>
        <v>0</v>
      </c>
      <c r="AI735" s="2371">
        <f t="shared" si="418"/>
        <v>0</v>
      </c>
      <c r="AJ735" s="2371">
        <f t="shared" si="418"/>
        <v>0</v>
      </c>
      <c r="AK735" s="2371">
        <f t="shared" si="418"/>
        <v>0</v>
      </c>
      <c r="AL735" s="2371">
        <f t="shared" si="418"/>
        <v>0</v>
      </c>
      <c r="AM735" s="2371">
        <f t="shared" si="418"/>
        <v>0</v>
      </c>
      <c r="AN735" s="2371">
        <f t="shared" si="418"/>
        <v>0</v>
      </c>
      <c r="AO735" s="2371">
        <f t="shared" si="418"/>
        <v>0</v>
      </c>
      <c r="AP735" s="2371">
        <f t="shared" si="418"/>
        <v>0</v>
      </c>
      <c r="AQ735" s="2371">
        <f t="shared" si="418"/>
        <v>0</v>
      </c>
      <c r="AR735" s="2371">
        <f t="shared" si="418"/>
        <v>0</v>
      </c>
      <c r="AS735" s="2371">
        <f t="shared" si="418"/>
        <v>0</v>
      </c>
      <c r="AT735" s="2371">
        <f t="shared" si="418"/>
        <v>0</v>
      </c>
      <c r="AU735" s="2371">
        <f t="shared" si="418"/>
        <v>0</v>
      </c>
      <c r="AV735" s="2371">
        <f t="shared" si="418"/>
        <v>0</v>
      </c>
      <c r="AW735" s="2371">
        <f t="shared" si="418"/>
        <v>0</v>
      </c>
    </row>
    <row r="736" spans="1:49" ht="19.5" hidden="1" thickBot="1">
      <c r="A736" s="337" t="s">
        <v>505</v>
      </c>
      <c r="B736" s="410" t="s">
        <v>687</v>
      </c>
      <c r="C736" s="1234">
        <f t="shared" si="399"/>
        <v>1</v>
      </c>
      <c r="D736" s="1237">
        <f t="shared" si="399"/>
        <v>0</v>
      </c>
      <c r="E736" s="1237">
        <f t="shared" si="399"/>
        <v>1</v>
      </c>
      <c r="F736" s="1246"/>
      <c r="G736" s="1246"/>
      <c r="H736" s="1246"/>
      <c r="I736" s="1246"/>
      <c r="J736" s="1246"/>
      <c r="K736" s="1246"/>
      <c r="L736" s="2371">
        <f t="shared" ref="L736:AW736" si="419">IF(L127&gt;L330,(100%-L330/L127*100%),IF(L127&lt;L330,(L127/L330*100%-100%),0))</f>
        <v>0</v>
      </c>
      <c r="M736" s="2371">
        <f t="shared" si="419"/>
        <v>0</v>
      </c>
      <c r="N736" s="2371">
        <f t="shared" si="419"/>
        <v>0</v>
      </c>
      <c r="O736" s="2371">
        <f t="shared" si="419"/>
        <v>0</v>
      </c>
      <c r="P736" s="2371">
        <f t="shared" si="419"/>
        <v>0</v>
      </c>
      <c r="Q736" s="2371">
        <f t="shared" si="419"/>
        <v>0</v>
      </c>
      <c r="R736" s="2371">
        <f t="shared" si="419"/>
        <v>0</v>
      </c>
      <c r="S736" s="2371">
        <f t="shared" si="419"/>
        <v>0</v>
      </c>
      <c r="T736" s="2371">
        <f t="shared" si="419"/>
        <v>0</v>
      </c>
      <c r="U736" s="2371">
        <f t="shared" si="419"/>
        <v>0</v>
      </c>
      <c r="V736" s="2371">
        <f t="shared" si="419"/>
        <v>0</v>
      </c>
      <c r="W736" s="2371">
        <f t="shared" si="419"/>
        <v>0</v>
      </c>
      <c r="X736" s="2371">
        <f t="shared" si="419"/>
        <v>0</v>
      </c>
      <c r="Y736" s="2371">
        <f t="shared" si="419"/>
        <v>1</v>
      </c>
      <c r="Z736" s="2371">
        <f t="shared" si="419"/>
        <v>0</v>
      </c>
      <c r="AA736" s="2371">
        <f t="shared" si="419"/>
        <v>0</v>
      </c>
      <c r="AB736" s="2371">
        <f t="shared" si="419"/>
        <v>0</v>
      </c>
      <c r="AC736" s="2371">
        <f t="shared" si="419"/>
        <v>0</v>
      </c>
      <c r="AD736" s="2371">
        <f t="shared" si="419"/>
        <v>0</v>
      </c>
      <c r="AE736" s="2371">
        <f t="shared" si="419"/>
        <v>0</v>
      </c>
      <c r="AF736" s="2371">
        <f t="shared" si="419"/>
        <v>0</v>
      </c>
      <c r="AG736" s="2371">
        <f t="shared" si="419"/>
        <v>0</v>
      </c>
      <c r="AH736" s="2371">
        <f t="shared" si="419"/>
        <v>0</v>
      </c>
      <c r="AI736" s="2371">
        <f t="shared" si="419"/>
        <v>0</v>
      </c>
      <c r="AJ736" s="2371">
        <f t="shared" si="419"/>
        <v>0</v>
      </c>
      <c r="AK736" s="2371">
        <f t="shared" si="419"/>
        <v>0</v>
      </c>
      <c r="AL736" s="2371">
        <f t="shared" si="419"/>
        <v>0</v>
      </c>
      <c r="AM736" s="2371">
        <f t="shared" si="419"/>
        <v>0</v>
      </c>
      <c r="AN736" s="2371">
        <f t="shared" si="419"/>
        <v>0</v>
      </c>
      <c r="AO736" s="2371">
        <f t="shared" si="419"/>
        <v>0</v>
      </c>
      <c r="AP736" s="2371">
        <f t="shared" si="419"/>
        <v>0</v>
      </c>
      <c r="AQ736" s="2371">
        <f t="shared" si="419"/>
        <v>0</v>
      </c>
      <c r="AR736" s="2371">
        <f t="shared" si="419"/>
        <v>0</v>
      </c>
      <c r="AS736" s="2371">
        <f t="shared" si="419"/>
        <v>0</v>
      </c>
      <c r="AT736" s="2371">
        <f t="shared" si="419"/>
        <v>0</v>
      </c>
      <c r="AU736" s="2371">
        <f t="shared" si="419"/>
        <v>0</v>
      </c>
      <c r="AV736" s="2371">
        <f t="shared" si="419"/>
        <v>0</v>
      </c>
      <c r="AW736" s="2371">
        <f t="shared" si="419"/>
        <v>0</v>
      </c>
    </row>
    <row r="737" spans="1:49" ht="19.5" hidden="1" thickBot="1">
      <c r="A737" s="337" t="s">
        <v>506</v>
      </c>
      <c r="B737" s="410" t="s">
        <v>688</v>
      </c>
      <c r="C737" s="1234">
        <f t="shared" ref="C737:E756" si="420">IF(C128&gt;C331,(100%-C331/C128*100%),IF(C128&lt;C331,(C128/C331*100%-100%),0))</f>
        <v>0</v>
      </c>
      <c r="D737" s="1237">
        <f t="shared" si="420"/>
        <v>0</v>
      </c>
      <c r="E737" s="1237">
        <f t="shared" si="420"/>
        <v>0</v>
      </c>
      <c r="F737" s="1246"/>
      <c r="G737" s="1246"/>
      <c r="H737" s="1246"/>
      <c r="I737" s="1246"/>
      <c r="J737" s="1246"/>
      <c r="K737" s="1246"/>
      <c r="L737" s="2371">
        <f t="shared" ref="L737:AW737" si="421">IF(L128&gt;L331,(100%-L331/L128*100%),IF(L128&lt;L331,(L128/L331*100%-100%),0))</f>
        <v>0</v>
      </c>
      <c r="M737" s="2371">
        <f t="shared" si="421"/>
        <v>0</v>
      </c>
      <c r="N737" s="2371">
        <f t="shared" si="421"/>
        <v>0</v>
      </c>
      <c r="O737" s="2371">
        <f t="shared" si="421"/>
        <v>0</v>
      </c>
      <c r="P737" s="2371">
        <f t="shared" si="421"/>
        <v>0</v>
      </c>
      <c r="Q737" s="2371">
        <f t="shared" si="421"/>
        <v>0</v>
      </c>
      <c r="R737" s="2371">
        <f t="shared" si="421"/>
        <v>0</v>
      </c>
      <c r="S737" s="2371">
        <f t="shared" si="421"/>
        <v>0</v>
      </c>
      <c r="T737" s="2371">
        <f t="shared" si="421"/>
        <v>0</v>
      </c>
      <c r="U737" s="2371">
        <f t="shared" si="421"/>
        <v>0</v>
      </c>
      <c r="V737" s="2371">
        <f t="shared" si="421"/>
        <v>0</v>
      </c>
      <c r="W737" s="2371">
        <f t="shared" si="421"/>
        <v>0</v>
      </c>
      <c r="X737" s="2371">
        <f t="shared" si="421"/>
        <v>0</v>
      </c>
      <c r="Y737" s="2371">
        <f t="shared" si="421"/>
        <v>0</v>
      </c>
      <c r="Z737" s="2371">
        <f t="shared" si="421"/>
        <v>0</v>
      </c>
      <c r="AA737" s="2371">
        <f t="shared" si="421"/>
        <v>0</v>
      </c>
      <c r="AB737" s="2371">
        <f t="shared" si="421"/>
        <v>0</v>
      </c>
      <c r="AC737" s="2371">
        <f t="shared" si="421"/>
        <v>0</v>
      </c>
      <c r="AD737" s="2371">
        <f t="shared" si="421"/>
        <v>0</v>
      </c>
      <c r="AE737" s="2371">
        <f t="shared" si="421"/>
        <v>0</v>
      </c>
      <c r="AF737" s="2371">
        <f t="shared" si="421"/>
        <v>0</v>
      </c>
      <c r="AG737" s="2371">
        <f t="shared" si="421"/>
        <v>0</v>
      </c>
      <c r="AH737" s="2371">
        <f t="shared" si="421"/>
        <v>0</v>
      </c>
      <c r="AI737" s="2371">
        <f t="shared" si="421"/>
        <v>0</v>
      </c>
      <c r="AJ737" s="2371">
        <f t="shared" si="421"/>
        <v>0</v>
      </c>
      <c r="AK737" s="2371">
        <f t="shared" si="421"/>
        <v>0</v>
      </c>
      <c r="AL737" s="2371">
        <f t="shared" si="421"/>
        <v>0</v>
      </c>
      <c r="AM737" s="2371">
        <f t="shared" si="421"/>
        <v>0</v>
      </c>
      <c r="AN737" s="2371">
        <f t="shared" si="421"/>
        <v>0</v>
      </c>
      <c r="AO737" s="2371">
        <f t="shared" si="421"/>
        <v>0</v>
      </c>
      <c r="AP737" s="2371">
        <f t="shared" si="421"/>
        <v>0</v>
      </c>
      <c r="AQ737" s="2371">
        <f t="shared" si="421"/>
        <v>0</v>
      </c>
      <c r="AR737" s="2371">
        <f t="shared" si="421"/>
        <v>0</v>
      </c>
      <c r="AS737" s="2371">
        <f t="shared" si="421"/>
        <v>0</v>
      </c>
      <c r="AT737" s="2371">
        <f t="shared" si="421"/>
        <v>0</v>
      </c>
      <c r="AU737" s="2371">
        <f t="shared" si="421"/>
        <v>0</v>
      </c>
      <c r="AV737" s="2371">
        <f t="shared" si="421"/>
        <v>0</v>
      </c>
      <c r="AW737" s="2371">
        <f t="shared" si="421"/>
        <v>0</v>
      </c>
    </row>
    <row r="738" spans="1:49" ht="19.5" hidden="1" thickBot="1">
      <c r="A738" s="337" t="s">
        <v>507</v>
      </c>
      <c r="B738" s="410" t="s">
        <v>689</v>
      </c>
      <c r="C738" s="1234">
        <f t="shared" si="420"/>
        <v>-5.0000000000000044E-2</v>
      </c>
      <c r="D738" s="1237">
        <f t="shared" si="420"/>
        <v>0.63636363636363635</v>
      </c>
      <c r="E738" s="1237">
        <f t="shared" si="420"/>
        <v>-0.5</v>
      </c>
      <c r="F738" s="1246"/>
      <c r="G738" s="1246"/>
      <c r="H738" s="1246"/>
      <c r="I738" s="1246"/>
      <c r="J738" s="1246"/>
      <c r="K738" s="1246"/>
      <c r="L738" s="2371">
        <f t="shared" ref="L738:AW738" si="422">IF(L129&gt;L332,(100%-L332/L129*100%),IF(L129&lt;L332,(L129/L332*100%-100%),0))</f>
        <v>0</v>
      </c>
      <c r="M738" s="2371">
        <f t="shared" si="422"/>
        <v>0</v>
      </c>
      <c r="N738" s="2371">
        <f t="shared" si="422"/>
        <v>0</v>
      </c>
      <c r="O738" s="2371">
        <f t="shared" si="422"/>
        <v>0</v>
      </c>
      <c r="P738" s="2371">
        <f t="shared" si="422"/>
        <v>0</v>
      </c>
      <c r="Q738" s="2371">
        <f t="shared" si="422"/>
        <v>-1</v>
      </c>
      <c r="R738" s="2371">
        <f t="shared" si="422"/>
        <v>0.66666666666666674</v>
      </c>
      <c r="S738" s="2371">
        <f t="shared" si="422"/>
        <v>-0.75</v>
      </c>
      <c r="T738" s="2371">
        <f t="shared" si="422"/>
        <v>0</v>
      </c>
      <c r="U738" s="2371">
        <f t="shared" si="422"/>
        <v>0</v>
      </c>
      <c r="V738" s="2371">
        <f t="shared" si="422"/>
        <v>0</v>
      </c>
      <c r="W738" s="2371">
        <f t="shared" si="422"/>
        <v>0</v>
      </c>
      <c r="X738" s="2371">
        <f t="shared" si="422"/>
        <v>0</v>
      </c>
      <c r="Y738" s="2371">
        <f t="shared" si="422"/>
        <v>1</v>
      </c>
      <c r="Z738" s="2371">
        <f t="shared" si="422"/>
        <v>-1</v>
      </c>
      <c r="AA738" s="2371">
        <f t="shared" si="422"/>
        <v>-0.33333333333333337</v>
      </c>
      <c r="AB738" s="2371">
        <f t="shared" si="422"/>
        <v>0</v>
      </c>
      <c r="AC738" s="2371">
        <f t="shared" si="422"/>
        <v>0</v>
      </c>
      <c r="AD738" s="2371">
        <f t="shared" si="422"/>
        <v>0</v>
      </c>
      <c r="AE738" s="2371">
        <f t="shared" si="422"/>
        <v>1</v>
      </c>
      <c r="AF738" s="2371">
        <f t="shared" si="422"/>
        <v>0</v>
      </c>
      <c r="AG738" s="2371">
        <f t="shared" si="422"/>
        <v>0</v>
      </c>
      <c r="AH738" s="2371">
        <f t="shared" si="422"/>
        <v>0</v>
      </c>
      <c r="AI738" s="2371">
        <f t="shared" si="422"/>
        <v>-1</v>
      </c>
      <c r="AJ738" s="2371">
        <f t="shared" si="422"/>
        <v>0</v>
      </c>
      <c r="AK738" s="2371">
        <f t="shared" si="422"/>
        <v>0</v>
      </c>
      <c r="AL738" s="2371">
        <f t="shared" si="422"/>
        <v>1</v>
      </c>
      <c r="AM738" s="2371">
        <f t="shared" si="422"/>
        <v>-0.5</v>
      </c>
      <c r="AN738" s="2371">
        <f t="shared" si="422"/>
        <v>1</v>
      </c>
      <c r="AO738" s="2371">
        <f t="shared" si="422"/>
        <v>-0.5</v>
      </c>
      <c r="AP738" s="2371">
        <f t="shared" si="422"/>
        <v>0</v>
      </c>
      <c r="AQ738" s="2371">
        <f t="shared" si="422"/>
        <v>0</v>
      </c>
      <c r="AR738" s="2371">
        <f t="shared" si="422"/>
        <v>1</v>
      </c>
      <c r="AS738" s="2371">
        <f t="shared" si="422"/>
        <v>0</v>
      </c>
      <c r="AT738" s="2371">
        <f t="shared" si="422"/>
        <v>-1</v>
      </c>
      <c r="AU738" s="2371">
        <f t="shared" si="422"/>
        <v>0</v>
      </c>
      <c r="AV738" s="2371">
        <f t="shared" si="422"/>
        <v>1</v>
      </c>
      <c r="AW738" s="2371">
        <f t="shared" si="422"/>
        <v>0</v>
      </c>
    </row>
    <row r="739" spans="1:49" ht="19.5" hidden="1" thickBot="1">
      <c r="A739" s="337" t="s">
        <v>508</v>
      </c>
      <c r="B739" s="410" t="s">
        <v>690</v>
      </c>
      <c r="C739" s="1234">
        <f t="shared" si="420"/>
        <v>0</v>
      </c>
      <c r="D739" s="1237">
        <f t="shared" si="420"/>
        <v>0</v>
      </c>
      <c r="E739" s="1237">
        <f t="shared" si="420"/>
        <v>0</v>
      </c>
      <c r="F739" s="1246"/>
      <c r="G739" s="1246"/>
      <c r="H739" s="1246"/>
      <c r="I739" s="1246"/>
      <c r="J739" s="1246"/>
      <c r="K739" s="1246"/>
      <c r="L739" s="2371">
        <f t="shared" ref="L739:AW739" si="423">IF(L130&gt;L333,(100%-L333/L130*100%),IF(L130&lt;L333,(L130/L333*100%-100%),0))</f>
        <v>0</v>
      </c>
      <c r="M739" s="2371">
        <f t="shared" si="423"/>
        <v>0</v>
      </c>
      <c r="N739" s="2371">
        <f t="shared" si="423"/>
        <v>0</v>
      </c>
      <c r="O739" s="2371">
        <f t="shared" si="423"/>
        <v>0</v>
      </c>
      <c r="P739" s="2371">
        <f t="shared" si="423"/>
        <v>0</v>
      </c>
      <c r="Q739" s="2371">
        <f t="shared" si="423"/>
        <v>0</v>
      </c>
      <c r="R739" s="2371">
        <f t="shared" si="423"/>
        <v>0</v>
      </c>
      <c r="S739" s="2371">
        <f t="shared" si="423"/>
        <v>0</v>
      </c>
      <c r="T739" s="2371">
        <f t="shared" si="423"/>
        <v>0</v>
      </c>
      <c r="U739" s="2371">
        <f t="shared" si="423"/>
        <v>0</v>
      </c>
      <c r="V739" s="2371">
        <f t="shared" si="423"/>
        <v>0</v>
      </c>
      <c r="W739" s="2371">
        <f t="shared" si="423"/>
        <v>0</v>
      </c>
      <c r="X739" s="2371">
        <f t="shared" si="423"/>
        <v>0</v>
      </c>
      <c r="Y739" s="2371">
        <f t="shared" si="423"/>
        <v>0</v>
      </c>
      <c r="Z739" s="2371">
        <f t="shared" si="423"/>
        <v>0</v>
      </c>
      <c r="AA739" s="2371">
        <f t="shared" si="423"/>
        <v>0</v>
      </c>
      <c r="AB739" s="2371">
        <f t="shared" si="423"/>
        <v>0</v>
      </c>
      <c r="AC739" s="2371">
        <f t="shared" si="423"/>
        <v>0</v>
      </c>
      <c r="AD739" s="2371">
        <f t="shared" si="423"/>
        <v>0</v>
      </c>
      <c r="AE739" s="2371">
        <f t="shared" si="423"/>
        <v>0</v>
      </c>
      <c r="AF739" s="2371">
        <f t="shared" si="423"/>
        <v>0</v>
      </c>
      <c r="AG739" s="2371">
        <f t="shared" si="423"/>
        <v>0</v>
      </c>
      <c r="AH739" s="2371">
        <f t="shared" si="423"/>
        <v>0</v>
      </c>
      <c r="AI739" s="2371">
        <f t="shared" si="423"/>
        <v>0</v>
      </c>
      <c r="AJ739" s="2371">
        <f t="shared" si="423"/>
        <v>0</v>
      </c>
      <c r="AK739" s="2371">
        <f t="shared" si="423"/>
        <v>0</v>
      </c>
      <c r="AL739" s="2371">
        <f t="shared" si="423"/>
        <v>0</v>
      </c>
      <c r="AM739" s="2371">
        <f t="shared" si="423"/>
        <v>0</v>
      </c>
      <c r="AN739" s="2371">
        <f t="shared" si="423"/>
        <v>0</v>
      </c>
      <c r="AO739" s="2371">
        <f t="shared" si="423"/>
        <v>0</v>
      </c>
      <c r="AP739" s="2371">
        <f t="shared" si="423"/>
        <v>0</v>
      </c>
      <c r="AQ739" s="2371">
        <f t="shared" si="423"/>
        <v>0</v>
      </c>
      <c r="AR739" s="2371">
        <f t="shared" si="423"/>
        <v>0</v>
      </c>
      <c r="AS739" s="2371">
        <f t="shared" si="423"/>
        <v>0</v>
      </c>
      <c r="AT739" s="2371">
        <f t="shared" si="423"/>
        <v>0</v>
      </c>
      <c r="AU739" s="2371">
        <f t="shared" si="423"/>
        <v>0</v>
      </c>
      <c r="AV739" s="2371">
        <f t="shared" si="423"/>
        <v>0</v>
      </c>
      <c r="AW739" s="2371">
        <f t="shared" si="423"/>
        <v>0</v>
      </c>
    </row>
    <row r="740" spans="1:49" ht="19.5" hidden="1" thickBot="1">
      <c r="A740" s="337" t="s">
        <v>869</v>
      </c>
      <c r="B740" s="410" t="s">
        <v>691</v>
      </c>
      <c r="C740" s="1234">
        <f t="shared" si="420"/>
        <v>-0.75</v>
      </c>
      <c r="D740" s="1237">
        <f t="shared" si="420"/>
        <v>1</v>
      </c>
      <c r="E740" s="1237">
        <f t="shared" si="420"/>
        <v>-1</v>
      </c>
      <c r="F740" s="1246"/>
      <c r="G740" s="1246"/>
      <c r="H740" s="1246"/>
      <c r="I740" s="1246"/>
      <c r="J740" s="1246"/>
      <c r="K740" s="1246"/>
      <c r="L740" s="2371">
        <f t="shared" ref="L740:AW740" si="424">IF(L131&gt;L334,(100%-L334/L131*100%),IF(L131&lt;L334,(L131/L334*100%-100%),0))</f>
        <v>0</v>
      </c>
      <c r="M740" s="2371">
        <f t="shared" si="424"/>
        <v>0</v>
      </c>
      <c r="N740" s="2371">
        <f t="shared" si="424"/>
        <v>0</v>
      </c>
      <c r="O740" s="2371">
        <f t="shared" si="424"/>
        <v>0</v>
      </c>
      <c r="P740" s="2371">
        <f t="shared" si="424"/>
        <v>0</v>
      </c>
      <c r="Q740" s="2371">
        <f t="shared" si="424"/>
        <v>-1</v>
      </c>
      <c r="R740" s="2371">
        <f t="shared" si="424"/>
        <v>1</v>
      </c>
      <c r="S740" s="2371">
        <f t="shared" si="424"/>
        <v>0</v>
      </c>
      <c r="T740" s="2371">
        <f t="shared" si="424"/>
        <v>0</v>
      </c>
      <c r="U740" s="2371">
        <f t="shared" si="424"/>
        <v>0</v>
      </c>
      <c r="V740" s="2371">
        <f t="shared" si="424"/>
        <v>0</v>
      </c>
      <c r="W740" s="2371">
        <f t="shared" si="424"/>
        <v>0</v>
      </c>
      <c r="X740" s="2371">
        <f t="shared" si="424"/>
        <v>0</v>
      </c>
      <c r="Y740" s="2371">
        <f t="shared" si="424"/>
        <v>0</v>
      </c>
      <c r="Z740" s="2371">
        <f t="shared" si="424"/>
        <v>0</v>
      </c>
      <c r="AA740" s="2371">
        <f t="shared" si="424"/>
        <v>0</v>
      </c>
      <c r="AB740" s="2371">
        <f t="shared" si="424"/>
        <v>0</v>
      </c>
      <c r="AC740" s="2371">
        <f t="shared" si="424"/>
        <v>0</v>
      </c>
      <c r="AD740" s="2371">
        <f t="shared" si="424"/>
        <v>0</v>
      </c>
      <c r="AE740" s="2372">
        <f t="shared" si="424"/>
        <v>-1</v>
      </c>
      <c r="AF740" s="2371">
        <f t="shared" si="424"/>
        <v>0</v>
      </c>
      <c r="AG740" s="2371">
        <f t="shared" si="424"/>
        <v>0</v>
      </c>
      <c r="AH740" s="2371">
        <f t="shared" si="424"/>
        <v>0</v>
      </c>
      <c r="AI740" s="2371">
        <f t="shared" si="424"/>
        <v>0</v>
      </c>
      <c r="AJ740" s="2371">
        <f t="shared" si="424"/>
        <v>0</v>
      </c>
      <c r="AK740" s="2371">
        <f t="shared" si="424"/>
        <v>-1</v>
      </c>
      <c r="AL740" s="2371">
        <f t="shared" si="424"/>
        <v>1</v>
      </c>
      <c r="AM740" s="2371">
        <f t="shared" si="424"/>
        <v>0</v>
      </c>
      <c r="AN740" s="2371">
        <f t="shared" si="424"/>
        <v>0</v>
      </c>
      <c r="AO740" s="2371">
        <f t="shared" si="424"/>
        <v>-1</v>
      </c>
      <c r="AP740" s="2371">
        <f t="shared" si="424"/>
        <v>0</v>
      </c>
      <c r="AQ740" s="2371">
        <f t="shared" si="424"/>
        <v>-1</v>
      </c>
      <c r="AR740" s="2371">
        <f t="shared" si="424"/>
        <v>0</v>
      </c>
      <c r="AS740" s="2371">
        <f t="shared" si="424"/>
        <v>0</v>
      </c>
      <c r="AT740" s="2371">
        <f t="shared" si="424"/>
        <v>0</v>
      </c>
      <c r="AU740" s="2371">
        <f t="shared" si="424"/>
        <v>0</v>
      </c>
      <c r="AV740" s="2371">
        <f t="shared" si="424"/>
        <v>0</v>
      </c>
      <c r="AW740" s="2371">
        <f t="shared" si="424"/>
        <v>0</v>
      </c>
    </row>
    <row r="741" spans="1:49" ht="19.5" hidden="1" thickBot="1">
      <c r="A741" s="405">
        <v>10</v>
      </c>
      <c r="B741" s="393" t="s">
        <v>509</v>
      </c>
      <c r="C741" s="1234">
        <f t="shared" si="420"/>
        <v>0.51694915254237284</v>
      </c>
      <c r="D741" s="1238">
        <f t="shared" si="420"/>
        <v>0.71052631578947367</v>
      </c>
      <c r="E741" s="1238">
        <f t="shared" si="420"/>
        <v>0.42500000000000004</v>
      </c>
      <c r="F741" s="1246"/>
      <c r="G741" s="1246"/>
      <c r="H741" s="1246"/>
      <c r="I741" s="1245"/>
      <c r="J741" s="1246"/>
      <c r="K741" s="1246"/>
      <c r="L741" s="2382">
        <f t="shared" ref="L741:AW741" si="425">IF(L132&gt;L335,(100%-L335/L132*100%),IF(L132&lt;L335,(L132/L335*100%-100%),0))</f>
        <v>0</v>
      </c>
      <c r="M741" s="2382">
        <f t="shared" si="425"/>
        <v>-1</v>
      </c>
      <c r="N741" s="2382">
        <f t="shared" si="425"/>
        <v>0.5</v>
      </c>
      <c r="O741" s="2382">
        <f t="shared" si="425"/>
        <v>1</v>
      </c>
      <c r="P741" s="2382">
        <f t="shared" si="425"/>
        <v>0</v>
      </c>
      <c r="Q741" s="2382">
        <f t="shared" si="425"/>
        <v>0.33333333333333337</v>
      </c>
      <c r="R741" s="2382">
        <f t="shared" si="425"/>
        <v>0.77777777777777779</v>
      </c>
      <c r="S741" s="2382">
        <f t="shared" si="425"/>
        <v>7.6923076923076872E-2</v>
      </c>
      <c r="T741" s="2382">
        <f t="shared" si="425"/>
        <v>0</v>
      </c>
      <c r="U741" s="2382">
        <f t="shared" si="425"/>
        <v>0.8</v>
      </c>
      <c r="V741" s="2382">
        <f t="shared" si="425"/>
        <v>0</v>
      </c>
      <c r="W741" s="2382">
        <f t="shared" si="425"/>
        <v>1</v>
      </c>
      <c r="X741" s="2382">
        <f t="shared" si="425"/>
        <v>0</v>
      </c>
      <c r="Y741" s="2382">
        <f t="shared" si="425"/>
        <v>0.6875</v>
      </c>
      <c r="Z741" s="2382">
        <f t="shared" si="425"/>
        <v>0</v>
      </c>
      <c r="AA741" s="2382">
        <f t="shared" si="425"/>
        <v>0.33333333333333337</v>
      </c>
      <c r="AB741" s="2382">
        <f t="shared" si="425"/>
        <v>0.5</v>
      </c>
      <c r="AC741" s="2382">
        <f t="shared" si="425"/>
        <v>0</v>
      </c>
      <c r="AD741" s="2382">
        <f t="shared" si="425"/>
        <v>0</v>
      </c>
      <c r="AE741" s="2382">
        <f t="shared" si="425"/>
        <v>0.66666666666666674</v>
      </c>
      <c r="AF741" s="2382">
        <f t="shared" si="425"/>
        <v>0</v>
      </c>
      <c r="AG741" s="2382">
        <f t="shared" si="425"/>
        <v>1</v>
      </c>
      <c r="AH741" s="2382">
        <f t="shared" si="425"/>
        <v>0.5</v>
      </c>
      <c r="AI741" s="2382">
        <f t="shared" si="425"/>
        <v>-1</v>
      </c>
      <c r="AJ741" s="2382">
        <f t="shared" si="425"/>
        <v>0</v>
      </c>
      <c r="AK741" s="2382">
        <f t="shared" si="425"/>
        <v>0</v>
      </c>
      <c r="AL741" s="2382">
        <f t="shared" si="425"/>
        <v>1</v>
      </c>
      <c r="AM741" s="2382">
        <f t="shared" si="425"/>
        <v>0.33333333333333337</v>
      </c>
      <c r="AN741" s="2382">
        <f t="shared" si="425"/>
        <v>0.5</v>
      </c>
      <c r="AO741" s="2382">
        <f t="shared" si="425"/>
        <v>0.33333333333333337</v>
      </c>
      <c r="AP741" s="2382">
        <f t="shared" si="425"/>
        <v>0</v>
      </c>
      <c r="AQ741" s="2382">
        <f t="shared" si="425"/>
        <v>-0.5</v>
      </c>
      <c r="AR741" s="2382">
        <f t="shared" si="425"/>
        <v>0.81818181818181812</v>
      </c>
      <c r="AS741" s="2382">
        <f t="shared" si="425"/>
        <v>0</v>
      </c>
      <c r="AT741" s="2382">
        <f t="shared" si="425"/>
        <v>-0.5</v>
      </c>
      <c r="AU741" s="2382">
        <f t="shared" si="425"/>
        <v>-1</v>
      </c>
      <c r="AV741" s="2382">
        <f t="shared" si="425"/>
        <v>1</v>
      </c>
      <c r="AW741" s="2382">
        <f t="shared" si="425"/>
        <v>0</v>
      </c>
    </row>
    <row r="742" spans="1:49" ht="19.5" hidden="1" thickBot="1">
      <c r="A742" s="337" t="s">
        <v>510</v>
      </c>
      <c r="B742" s="410" t="s">
        <v>511</v>
      </c>
      <c r="C742" s="1234">
        <f t="shared" si="420"/>
        <v>0.88888888888888884</v>
      </c>
      <c r="D742" s="1237">
        <f t="shared" si="420"/>
        <v>1</v>
      </c>
      <c r="E742" s="1237">
        <f t="shared" si="420"/>
        <v>0.81818181818181812</v>
      </c>
      <c r="F742" s="1246"/>
      <c r="G742" s="1246"/>
      <c r="H742" s="1246"/>
      <c r="I742" s="1246"/>
      <c r="J742" s="1246"/>
      <c r="K742" s="1246"/>
      <c r="L742" s="2371">
        <f t="shared" ref="L742:AW742" si="426">IF(L133&gt;L336,(100%-L336/L133*100%),IF(L133&lt;L336,(L133/L336*100%-100%),0))</f>
        <v>0</v>
      </c>
      <c r="M742" s="2371">
        <f t="shared" si="426"/>
        <v>0</v>
      </c>
      <c r="N742" s="2371">
        <f t="shared" si="426"/>
        <v>0</v>
      </c>
      <c r="O742" s="2371">
        <f t="shared" si="426"/>
        <v>1</v>
      </c>
      <c r="P742" s="2371">
        <f t="shared" si="426"/>
        <v>0</v>
      </c>
      <c r="Q742" s="2371">
        <f t="shared" si="426"/>
        <v>0</v>
      </c>
      <c r="R742" s="2371">
        <f t="shared" si="426"/>
        <v>1</v>
      </c>
      <c r="S742" s="2371">
        <f t="shared" si="426"/>
        <v>0</v>
      </c>
      <c r="T742" s="2371">
        <f t="shared" si="426"/>
        <v>0</v>
      </c>
      <c r="U742" s="2371">
        <f t="shared" si="426"/>
        <v>1</v>
      </c>
      <c r="V742" s="2371">
        <f t="shared" si="426"/>
        <v>0</v>
      </c>
      <c r="W742" s="2371">
        <f t="shared" si="426"/>
        <v>1</v>
      </c>
      <c r="X742" s="2371">
        <f t="shared" si="426"/>
        <v>0</v>
      </c>
      <c r="Y742" s="2371">
        <f t="shared" si="426"/>
        <v>1</v>
      </c>
      <c r="Z742" s="2371">
        <f t="shared" si="426"/>
        <v>0</v>
      </c>
      <c r="AA742" s="2371">
        <f t="shared" si="426"/>
        <v>1</v>
      </c>
      <c r="AB742" s="2371">
        <f t="shared" si="426"/>
        <v>1</v>
      </c>
      <c r="AC742" s="2371">
        <f t="shared" si="426"/>
        <v>0</v>
      </c>
      <c r="AD742" s="2371">
        <f t="shared" si="426"/>
        <v>0</v>
      </c>
      <c r="AE742" s="2371">
        <f t="shared" si="426"/>
        <v>1</v>
      </c>
      <c r="AF742" s="2371">
        <f t="shared" si="426"/>
        <v>0</v>
      </c>
      <c r="AG742" s="2371">
        <f t="shared" si="426"/>
        <v>0</v>
      </c>
      <c r="AH742" s="2371">
        <f t="shared" si="426"/>
        <v>0</v>
      </c>
      <c r="AI742" s="2371">
        <f t="shared" si="426"/>
        <v>-1</v>
      </c>
      <c r="AJ742" s="2371">
        <f t="shared" si="426"/>
        <v>0</v>
      </c>
      <c r="AK742" s="2371">
        <f t="shared" si="426"/>
        <v>0</v>
      </c>
      <c r="AL742" s="2371">
        <f t="shared" si="426"/>
        <v>1</v>
      </c>
      <c r="AM742" s="2371">
        <f t="shared" si="426"/>
        <v>0</v>
      </c>
      <c r="AN742" s="2371">
        <f t="shared" si="426"/>
        <v>1</v>
      </c>
      <c r="AO742" s="2371">
        <f t="shared" si="426"/>
        <v>0</v>
      </c>
      <c r="AP742" s="2371">
        <f t="shared" si="426"/>
        <v>0</v>
      </c>
      <c r="AQ742" s="2371">
        <f t="shared" si="426"/>
        <v>0</v>
      </c>
      <c r="AR742" s="2371">
        <f t="shared" si="426"/>
        <v>1</v>
      </c>
      <c r="AS742" s="2371">
        <f t="shared" si="426"/>
        <v>0</v>
      </c>
      <c r="AT742" s="2371">
        <f t="shared" si="426"/>
        <v>0</v>
      </c>
      <c r="AU742" s="2371">
        <f t="shared" si="426"/>
        <v>0</v>
      </c>
      <c r="AV742" s="2371">
        <f t="shared" si="426"/>
        <v>1</v>
      </c>
      <c r="AW742" s="2371">
        <f t="shared" si="426"/>
        <v>0</v>
      </c>
    </row>
    <row r="743" spans="1:49" ht="19.5" hidden="1" thickBot="1">
      <c r="A743" s="337" t="s">
        <v>512</v>
      </c>
      <c r="B743" s="410" t="s">
        <v>513</v>
      </c>
      <c r="C743" s="1234">
        <f t="shared" si="420"/>
        <v>0.52941176470588236</v>
      </c>
      <c r="D743" s="1237">
        <f t="shared" si="420"/>
        <v>0.6</v>
      </c>
      <c r="E743" s="1237">
        <f t="shared" si="420"/>
        <v>0.5</v>
      </c>
      <c r="F743" s="1246"/>
      <c r="G743" s="1246"/>
      <c r="H743" s="1246"/>
      <c r="I743" s="1246"/>
      <c r="J743" s="1246"/>
      <c r="K743" s="1246"/>
      <c r="L743" s="2371">
        <f t="shared" ref="L743:AW743" si="427">IF(L134&gt;L337,(100%-L337/L134*100%),IF(L134&lt;L337,(L134/L337*100%-100%),0))</f>
        <v>0</v>
      </c>
      <c r="M743" s="2371">
        <f t="shared" si="427"/>
        <v>0</v>
      </c>
      <c r="N743" s="2371">
        <f t="shared" si="427"/>
        <v>1</v>
      </c>
      <c r="O743" s="2371">
        <f t="shared" si="427"/>
        <v>0</v>
      </c>
      <c r="P743" s="2371">
        <f t="shared" si="427"/>
        <v>0</v>
      </c>
      <c r="Q743" s="2371">
        <f t="shared" si="427"/>
        <v>1</v>
      </c>
      <c r="R743" s="2371">
        <f t="shared" si="427"/>
        <v>1</v>
      </c>
      <c r="S743" s="2371">
        <f t="shared" si="427"/>
        <v>-0.5</v>
      </c>
      <c r="T743" s="2371">
        <f t="shared" si="427"/>
        <v>0</v>
      </c>
      <c r="U743" s="2371">
        <f t="shared" si="427"/>
        <v>0</v>
      </c>
      <c r="V743" s="2371">
        <f t="shared" si="427"/>
        <v>0</v>
      </c>
      <c r="W743" s="2371">
        <f t="shared" si="427"/>
        <v>0</v>
      </c>
      <c r="X743" s="2371">
        <f t="shared" si="427"/>
        <v>0</v>
      </c>
      <c r="Y743" s="2371">
        <f t="shared" si="427"/>
        <v>1</v>
      </c>
      <c r="Z743" s="2371">
        <f t="shared" si="427"/>
        <v>1</v>
      </c>
      <c r="AA743" s="2371">
        <f t="shared" si="427"/>
        <v>1</v>
      </c>
      <c r="AB743" s="2371">
        <f t="shared" si="427"/>
        <v>0</v>
      </c>
      <c r="AC743" s="2371">
        <f t="shared" si="427"/>
        <v>0</v>
      </c>
      <c r="AD743" s="2371">
        <f t="shared" si="427"/>
        <v>0</v>
      </c>
      <c r="AE743" s="2371">
        <f t="shared" si="427"/>
        <v>0</v>
      </c>
      <c r="AF743" s="2371">
        <f t="shared" si="427"/>
        <v>0</v>
      </c>
      <c r="AG743" s="2371">
        <f t="shared" si="427"/>
        <v>0</v>
      </c>
      <c r="AH743" s="2371">
        <f t="shared" si="427"/>
        <v>1</v>
      </c>
      <c r="AI743" s="2371">
        <f t="shared" si="427"/>
        <v>0</v>
      </c>
      <c r="AJ743" s="2371">
        <f t="shared" si="427"/>
        <v>0</v>
      </c>
      <c r="AK743" s="2371">
        <f t="shared" si="427"/>
        <v>1</v>
      </c>
      <c r="AL743" s="2371">
        <f t="shared" si="427"/>
        <v>0</v>
      </c>
      <c r="AM743" s="2371">
        <f t="shared" si="427"/>
        <v>1</v>
      </c>
      <c r="AN743" s="2371">
        <f t="shared" si="427"/>
        <v>0</v>
      </c>
      <c r="AO743" s="2371">
        <f t="shared" si="427"/>
        <v>-0.5</v>
      </c>
      <c r="AP743" s="2371">
        <f t="shared" si="427"/>
        <v>0</v>
      </c>
      <c r="AQ743" s="2371">
        <f t="shared" si="427"/>
        <v>1</v>
      </c>
      <c r="AR743" s="2371">
        <f t="shared" si="427"/>
        <v>0</v>
      </c>
      <c r="AS743" s="2371">
        <f t="shared" si="427"/>
        <v>0</v>
      </c>
      <c r="AT743" s="2371">
        <f t="shared" si="427"/>
        <v>-1</v>
      </c>
      <c r="AU743" s="2371">
        <f t="shared" si="427"/>
        <v>0</v>
      </c>
      <c r="AV743" s="2371">
        <f t="shared" si="427"/>
        <v>0</v>
      </c>
      <c r="AW743" s="2371">
        <f t="shared" si="427"/>
        <v>0</v>
      </c>
    </row>
    <row r="744" spans="1:49" ht="19.5" hidden="1" thickBot="1">
      <c r="A744" s="337" t="s">
        <v>514</v>
      </c>
      <c r="B744" s="410" t="s">
        <v>515</v>
      </c>
      <c r="C744" s="1234">
        <f t="shared" si="420"/>
        <v>0.79166666666666663</v>
      </c>
      <c r="D744" s="1237">
        <f t="shared" si="420"/>
        <v>0.8</v>
      </c>
      <c r="E744" s="1237">
        <f t="shared" si="420"/>
        <v>0.7857142857142857</v>
      </c>
      <c r="F744" s="1246"/>
      <c r="G744" s="1246"/>
      <c r="H744" s="1246"/>
      <c r="I744" s="1246"/>
      <c r="J744" s="1246"/>
      <c r="K744" s="1246"/>
      <c r="L744" s="2371">
        <f t="shared" ref="L744:AW744" si="428">IF(L135&gt;L338,(100%-L338/L135*100%),IF(L135&lt;L338,(L135/L338*100%-100%),0))</f>
        <v>0</v>
      </c>
      <c r="M744" s="2371">
        <f t="shared" si="428"/>
        <v>0</v>
      </c>
      <c r="N744" s="2371">
        <f t="shared" si="428"/>
        <v>1</v>
      </c>
      <c r="O744" s="2371">
        <f t="shared" si="428"/>
        <v>0</v>
      </c>
      <c r="P744" s="2371">
        <f t="shared" si="428"/>
        <v>0</v>
      </c>
      <c r="Q744" s="2371">
        <f t="shared" si="428"/>
        <v>0</v>
      </c>
      <c r="R744" s="2371">
        <f t="shared" si="428"/>
        <v>1</v>
      </c>
      <c r="S744" s="2371">
        <f t="shared" si="428"/>
        <v>0.66666666666666674</v>
      </c>
      <c r="T744" s="2371">
        <f t="shared" si="428"/>
        <v>0</v>
      </c>
      <c r="U744" s="2371">
        <f t="shared" si="428"/>
        <v>1</v>
      </c>
      <c r="V744" s="2371">
        <f t="shared" si="428"/>
        <v>0</v>
      </c>
      <c r="W744" s="2371">
        <f t="shared" si="428"/>
        <v>0</v>
      </c>
      <c r="X744" s="2371">
        <f t="shared" si="428"/>
        <v>0</v>
      </c>
      <c r="Y744" s="2371">
        <f t="shared" si="428"/>
        <v>1</v>
      </c>
      <c r="Z744" s="2371">
        <f t="shared" si="428"/>
        <v>0</v>
      </c>
      <c r="AA744" s="2371">
        <f t="shared" si="428"/>
        <v>1</v>
      </c>
      <c r="AB744" s="2371">
        <f t="shared" si="428"/>
        <v>0</v>
      </c>
      <c r="AC744" s="2371">
        <f t="shared" si="428"/>
        <v>0</v>
      </c>
      <c r="AD744" s="2371">
        <f t="shared" si="428"/>
        <v>0</v>
      </c>
      <c r="AE744" s="2371">
        <f t="shared" si="428"/>
        <v>1</v>
      </c>
      <c r="AF744" s="2371">
        <f t="shared" si="428"/>
        <v>0</v>
      </c>
      <c r="AG744" s="2371">
        <f t="shared" si="428"/>
        <v>1</v>
      </c>
      <c r="AH744" s="2371">
        <f t="shared" si="428"/>
        <v>0</v>
      </c>
      <c r="AI744" s="2371">
        <f t="shared" si="428"/>
        <v>-1</v>
      </c>
      <c r="AJ744" s="2371">
        <f t="shared" si="428"/>
        <v>0</v>
      </c>
      <c r="AK744" s="2371">
        <f t="shared" si="428"/>
        <v>0</v>
      </c>
      <c r="AL744" s="2371">
        <f t="shared" si="428"/>
        <v>1</v>
      </c>
      <c r="AM744" s="2371">
        <f t="shared" si="428"/>
        <v>1</v>
      </c>
      <c r="AN744" s="2371">
        <f t="shared" si="428"/>
        <v>-1</v>
      </c>
      <c r="AO744" s="2371">
        <f t="shared" si="428"/>
        <v>1</v>
      </c>
      <c r="AP744" s="2371">
        <f t="shared" si="428"/>
        <v>0</v>
      </c>
      <c r="AQ744" s="2371">
        <f t="shared" si="428"/>
        <v>-1</v>
      </c>
      <c r="AR744" s="2371">
        <f t="shared" si="428"/>
        <v>1</v>
      </c>
      <c r="AS744" s="2371">
        <f t="shared" si="428"/>
        <v>0</v>
      </c>
      <c r="AT744" s="2371">
        <f t="shared" si="428"/>
        <v>0</v>
      </c>
      <c r="AU744" s="2371">
        <f t="shared" si="428"/>
        <v>0</v>
      </c>
      <c r="AV744" s="2371">
        <f t="shared" si="428"/>
        <v>0</v>
      </c>
      <c r="AW744" s="2371">
        <f t="shared" si="428"/>
        <v>0</v>
      </c>
    </row>
    <row r="745" spans="1:49" ht="19.5" hidden="1" thickBot="1">
      <c r="A745" s="337" t="s">
        <v>516</v>
      </c>
      <c r="B745" s="410" t="s">
        <v>517</v>
      </c>
      <c r="C745" s="1234">
        <f t="shared" si="420"/>
        <v>0.33333333333333337</v>
      </c>
      <c r="D745" s="1237">
        <f t="shared" si="420"/>
        <v>0.5</v>
      </c>
      <c r="E745" s="1237">
        <f t="shared" si="420"/>
        <v>0.25</v>
      </c>
      <c r="F745" s="1246"/>
      <c r="G745" s="1246"/>
      <c r="H745" s="1246"/>
      <c r="I745" s="1246"/>
      <c r="J745" s="1246"/>
      <c r="K745" s="1246"/>
      <c r="L745" s="2371">
        <f t="shared" ref="L745:AW745" si="429">IF(L136&gt;L339,(100%-L339/L136*100%),IF(L136&lt;L339,(L136/L339*100%-100%),0))</f>
        <v>0</v>
      </c>
      <c r="M745" s="2371">
        <f t="shared" si="429"/>
        <v>0</v>
      </c>
      <c r="N745" s="2371">
        <f t="shared" si="429"/>
        <v>0</v>
      </c>
      <c r="O745" s="2371">
        <f t="shared" si="429"/>
        <v>1</v>
      </c>
      <c r="P745" s="2371">
        <f t="shared" si="429"/>
        <v>0</v>
      </c>
      <c r="Q745" s="2371">
        <f t="shared" si="429"/>
        <v>-1</v>
      </c>
      <c r="R745" s="2371">
        <f t="shared" si="429"/>
        <v>0</v>
      </c>
      <c r="S745" s="2371">
        <f t="shared" si="429"/>
        <v>0</v>
      </c>
      <c r="T745" s="2371">
        <f t="shared" si="429"/>
        <v>0</v>
      </c>
      <c r="U745" s="2371">
        <f t="shared" si="429"/>
        <v>-1</v>
      </c>
      <c r="V745" s="2371">
        <f t="shared" si="429"/>
        <v>0</v>
      </c>
      <c r="W745" s="2371">
        <f t="shared" si="429"/>
        <v>0</v>
      </c>
      <c r="X745" s="2371">
        <f t="shared" si="429"/>
        <v>0</v>
      </c>
      <c r="Y745" s="2371">
        <f t="shared" si="429"/>
        <v>1</v>
      </c>
      <c r="Z745" s="2371">
        <f t="shared" si="429"/>
        <v>0</v>
      </c>
      <c r="AA745" s="2371">
        <f t="shared" si="429"/>
        <v>0</v>
      </c>
      <c r="AB745" s="2371">
        <f t="shared" si="429"/>
        <v>0</v>
      </c>
      <c r="AC745" s="2371">
        <f t="shared" si="429"/>
        <v>0</v>
      </c>
      <c r="AD745" s="2371">
        <f t="shared" si="429"/>
        <v>0</v>
      </c>
      <c r="AE745" s="2371">
        <f t="shared" si="429"/>
        <v>0</v>
      </c>
      <c r="AF745" s="2371">
        <f t="shared" si="429"/>
        <v>0</v>
      </c>
      <c r="AG745" s="2371">
        <f t="shared" si="429"/>
        <v>1</v>
      </c>
      <c r="AH745" s="2371">
        <f t="shared" si="429"/>
        <v>0</v>
      </c>
      <c r="AI745" s="2371">
        <f t="shared" si="429"/>
        <v>0</v>
      </c>
      <c r="AJ745" s="2371">
        <f t="shared" si="429"/>
        <v>0</v>
      </c>
      <c r="AK745" s="2371">
        <f t="shared" si="429"/>
        <v>0</v>
      </c>
      <c r="AL745" s="2371">
        <f t="shared" si="429"/>
        <v>0</v>
      </c>
      <c r="AM745" s="2371">
        <f t="shared" si="429"/>
        <v>0</v>
      </c>
      <c r="AN745" s="2371">
        <f t="shared" si="429"/>
        <v>0</v>
      </c>
      <c r="AO745" s="2371">
        <f t="shared" si="429"/>
        <v>0</v>
      </c>
      <c r="AP745" s="2371">
        <f t="shared" si="429"/>
        <v>0</v>
      </c>
      <c r="AQ745" s="2371">
        <f t="shared" si="429"/>
        <v>0</v>
      </c>
      <c r="AR745" s="2371">
        <f t="shared" si="429"/>
        <v>1</v>
      </c>
      <c r="AS745" s="2371">
        <f t="shared" si="429"/>
        <v>0</v>
      </c>
      <c r="AT745" s="2371">
        <f t="shared" si="429"/>
        <v>-1</v>
      </c>
      <c r="AU745" s="2371">
        <f t="shared" si="429"/>
        <v>0</v>
      </c>
      <c r="AV745" s="2371">
        <f t="shared" si="429"/>
        <v>1</v>
      </c>
      <c r="AW745" s="2371">
        <f t="shared" si="429"/>
        <v>0</v>
      </c>
    </row>
    <row r="746" spans="1:49" ht="19.5" hidden="1" thickBot="1">
      <c r="A746" s="337" t="s">
        <v>518</v>
      </c>
      <c r="B746" s="410" t="s">
        <v>519</v>
      </c>
      <c r="C746" s="1234">
        <f t="shared" si="420"/>
        <v>7.1428571428571397E-2</v>
      </c>
      <c r="D746" s="1237">
        <f t="shared" si="420"/>
        <v>1</v>
      </c>
      <c r="E746" s="1237">
        <f t="shared" si="420"/>
        <v>0</v>
      </c>
      <c r="F746" s="1246"/>
      <c r="G746" s="1246"/>
      <c r="H746" s="1246"/>
      <c r="I746" s="1246"/>
      <c r="J746" s="1246"/>
      <c r="K746" s="1246"/>
      <c r="L746" s="2371">
        <f t="shared" ref="L746:AW746" si="430">IF(L137&gt;L340,(100%-L340/L137*100%),IF(L137&lt;L340,(L137/L340*100%-100%),0))</f>
        <v>0</v>
      </c>
      <c r="M746" s="2371">
        <f t="shared" si="430"/>
        <v>0</v>
      </c>
      <c r="N746" s="2371">
        <f t="shared" si="430"/>
        <v>0</v>
      </c>
      <c r="O746" s="2371">
        <f t="shared" si="430"/>
        <v>1</v>
      </c>
      <c r="P746" s="2371">
        <f t="shared" si="430"/>
        <v>0</v>
      </c>
      <c r="Q746" s="2371">
        <f t="shared" si="430"/>
        <v>0</v>
      </c>
      <c r="R746" s="2371">
        <f t="shared" si="430"/>
        <v>1</v>
      </c>
      <c r="S746" s="2371">
        <f t="shared" si="430"/>
        <v>-0.33333333333333337</v>
      </c>
      <c r="T746" s="2371">
        <f t="shared" si="430"/>
        <v>0</v>
      </c>
      <c r="U746" s="2371">
        <f t="shared" si="430"/>
        <v>0</v>
      </c>
      <c r="V746" s="2371">
        <f t="shared" si="430"/>
        <v>0</v>
      </c>
      <c r="W746" s="2371">
        <f t="shared" si="430"/>
        <v>1</v>
      </c>
      <c r="X746" s="2371">
        <f t="shared" si="430"/>
        <v>0</v>
      </c>
      <c r="Y746" s="2371">
        <f t="shared" si="430"/>
        <v>0.85714285714285721</v>
      </c>
      <c r="Z746" s="2371">
        <f t="shared" si="430"/>
        <v>0</v>
      </c>
      <c r="AA746" s="2371">
        <f t="shared" si="430"/>
        <v>-1</v>
      </c>
      <c r="AB746" s="2371">
        <f t="shared" si="430"/>
        <v>0</v>
      </c>
      <c r="AC746" s="2371">
        <f t="shared" si="430"/>
        <v>0</v>
      </c>
      <c r="AD746" s="2371">
        <f t="shared" si="430"/>
        <v>0</v>
      </c>
      <c r="AE746" s="2371">
        <f t="shared" si="430"/>
        <v>-1</v>
      </c>
      <c r="AF746" s="2371">
        <f t="shared" si="430"/>
        <v>0</v>
      </c>
      <c r="AG746" s="2371">
        <f t="shared" si="430"/>
        <v>0</v>
      </c>
      <c r="AH746" s="2371">
        <f t="shared" si="430"/>
        <v>0</v>
      </c>
      <c r="AI746" s="2371">
        <f t="shared" si="430"/>
        <v>0</v>
      </c>
      <c r="AJ746" s="2371">
        <f t="shared" si="430"/>
        <v>0</v>
      </c>
      <c r="AK746" s="2371">
        <f t="shared" si="430"/>
        <v>-1</v>
      </c>
      <c r="AL746" s="2371">
        <f t="shared" si="430"/>
        <v>0</v>
      </c>
      <c r="AM746" s="2371">
        <f t="shared" si="430"/>
        <v>-1</v>
      </c>
      <c r="AN746" s="2371">
        <f t="shared" si="430"/>
        <v>0</v>
      </c>
      <c r="AO746" s="2371">
        <f t="shared" si="430"/>
        <v>0</v>
      </c>
      <c r="AP746" s="2371">
        <f t="shared" si="430"/>
        <v>0</v>
      </c>
      <c r="AQ746" s="2371">
        <f t="shared" si="430"/>
        <v>0</v>
      </c>
      <c r="AR746" s="2371">
        <f t="shared" si="430"/>
        <v>0</v>
      </c>
      <c r="AS746" s="2371">
        <f t="shared" si="430"/>
        <v>0</v>
      </c>
      <c r="AT746" s="2371">
        <f t="shared" si="430"/>
        <v>0</v>
      </c>
      <c r="AU746" s="2371">
        <f t="shared" si="430"/>
        <v>0</v>
      </c>
      <c r="AV746" s="2371">
        <f t="shared" si="430"/>
        <v>0</v>
      </c>
      <c r="AW746" s="2371">
        <f t="shared" si="430"/>
        <v>0</v>
      </c>
    </row>
    <row r="747" spans="1:49" ht="19.5" hidden="1" thickBot="1">
      <c r="A747" s="337" t="s">
        <v>520</v>
      </c>
      <c r="B747" s="410" t="s">
        <v>521</v>
      </c>
      <c r="C747" s="1234">
        <f t="shared" si="420"/>
        <v>0.1333333333333333</v>
      </c>
      <c r="D747" s="1237">
        <f t="shared" si="420"/>
        <v>0.19999999999999996</v>
      </c>
      <c r="E747" s="1237">
        <f t="shared" si="420"/>
        <v>9.9999999999999978E-2</v>
      </c>
      <c r="F747" s="1246"/>
      <c r="G747" s="1246"/>
      <c r="H747" s="1246"/>
      <c r="I747" s="1246"/>
      <c r="J747" s="1246"/>
      <c r="K747" s="1246"/>
      <c r="L747" s="2371">
        <f t="shared" ref="L747:AW747" si="431">IF(L138&gt;L341,(100%-L341/L138*100%),IF(L138&lt;L341,(L138/L341*100%-100%),0))</f>
        <v>0</v>
      </c>
      <c r="M747" s="2371">
        <f t="shared" si="431"/>
        <v>0</v>
      </c>
      <c r="N747" s="2371">
        <f t="shared" si="431"/>
        <v>0</v>
      </c>
      <c r="O747" s="2371">
        <f t="shared" si="431"/>
        <v>0</v>
      </c>
      <c r="P747" s="2371">
        <f t="shared" si="431"/>
        <v>0</v>
      </c>
      <c r="Q747" s="2371">
        <f t="shared" si="431"/>
        <v>1</v>
      </c>
      <c r="R747" s="2371">
        <f t="shared" si="431"/>
        <v>0</v>
      </c>
      <c r="S747" s="2371">
        <f t="shared" si="431"/>
        <v>0</v>
      </c>
      <c r="T747" s="2371">
        <f t="shared" si="431"/>
        <v>0</v>
      </c>
      <c r="U747" s="2371">
        <f t="shared" si="431"/>
        <v>1</v>
      </c>
      <c r="V747" s="2371">
        <f t="shared" si="431"/>
        <v>0</v>
      </c>
      <c r="W747" s="2371">
        <f t="shared" si="431"/>
        <v>1</v>
      </c>
      <c r="X747" s="2371">
        <f t="shared" si="431"/>
        <v>0</v>
      </c>
      <c r="Y747" s="2371">
        <f t="shared" si="431"/>
        <v>-1</v>
      </c>
      <c r="Z747" s="2371">
        <f t="shared" si="431"/>
        <v>-1</v>
      </c>
      <c r="AA747" s="2371">
        <f t="shared" si="431"/>
        <v>-1</v>
      </c>
      <c r="AB747" s="2371">
        <f t="shared" si="431"/>
        <v>0</v>
      </c>
      <c r="AC747" s="2371">
        <f t="shared" si="431"/>
        <v>0</v>
      </c>
      <c r="AD747" s="2371">
        <f t="shared" si="431"/>
        <v>0</v>
      </c>
      <c r="AE747" s="2371">
        <f t="shared" si="431"/>
        <v>1</v>
      </c>
      <c r="AF747" s="2371">
        <f t="shared" si="431"/>
        <v>0</v>
      </c>
      <c r="AG747" s="2371">
        <f t="shared" si="431"/>
        <v>0</v>
      </c>
      <c r="AH747" s="2371">
        <f t="shared" si="431"/>
        <v>0</v>
      </c>
      <c r="AI747" s="2371">
        <f t="shared" si="431"/>
        <v>0</v>
      </c>
      <c r="AJ747" s="2371">
        <f t="shared" si="431"/>
        <v>0</v>
      </c>
      <c r="AK747" s="2371">
        <f t="shared" si="431"/>
        <v>0</v>
      </c>
      <c r="AL747" s="2371">
        <f t="shared" si="431"/>
        <v>0</v>
      </c>
      <c r="AM747" s="2371">
        <f t="shared" si="431"/>
        <v>-1</v>
      </c>
      <c r="AN747" s="2371">
        <f t="shared" si="431"/>
        <v>1</v>
      </c>
      <c r="AO747" s="2371">
        <f t="shared" si="431"/>
        <v>0</v>
      </c>
      <c r="AP747" s="2371">
        <f t="shared" si="431"/>
        <v>0</v>
      </c>
      <c r="AQ747" s="2371">
        <f t="shared" si="431"/>
        <v>0</v>
      </c>
      <c r="AR747" s="2371">
        <f t="shared" si="431"/>
        <v>0</v>
      </c>
      <c r="AS747" s="2371">
        <f t="shared" si="431"/>
        <v>0</v>
      </c>
      <c r="AT747" s="2371">
        <f t="shared" si="431"/>
        <v>1</v>
      </c>
      <c r="AU747" s="2371">
        <f t="shared" si="431"/>
        <v>0</v>
      </c>
      <c r="AV747" s="2371">
        <f t="shared" si="431"/>
        <v>0</v>
      </c>
      <c r="AW747" s="2371">
        <f t="shared" si="431"/>
        <v>0</v>
      </c>
    </row>
    <row r="748" spans="1:49" ht="19.5" hidden="1" thickBot="1">
      <c r="A748" s="337" t="s">
        <v>522</v>
      </c>
      <c r="B748" s="410" t="s">
        <v>523</v>
      </c>
      <c r="C748" s="1234">
        <f t="shared" si="420"/>
        <v>0.5</v>
      </c>
      <c r="D748" s="1237">
        <f t="shared" si="420"/>
        <v>0.75</v>
      </c>
      <c r="E748" s="1237">
        <f t="shared" si="420"/>
        <v>0.375</v>
      </c>
      <c r="F748" s="1246"/>
      <c r="G748" s="1246"/>
      <c r="H748" s="1246"/>
      <c r="I748" s="1246"/>
      <c r="J748" s="1246"/>
      <c r="K748" s="1246"/>
      <c r="L748" s="2371">
        <f t="shared" ref="L748:AW748" si="432">IF(L139&gt;L342,(100%-L342/L139*100%),IF(L139&lt;L342,(L139/L342*100%-100%),0))</f>
        <v>0</v>
      </c>
      <c r="M748" s="2371">
        <f t="shared" si="432"/>
        <v>-1</v>
      </c>
      <c r="N748" s="2371">
        <f t="shared" si="432"/>
        <v>-1</v>
      </c>
      <c r="O748" s="2371">
        <f t="shared" si="432"/>
        <v>0</v>
      </c>
      <c r="P748" s="2371">
        <f t="shared" si="432"/>
        <v>0</v>
      </c>
      <c r="Q748" s="2371">
        <f t="shared" si="432"/>
        <v>0</v>
      </c>
      <c r="R748" s="2371">
        <f t="shared" si="432"/>
        <v>0.5</v>
      </c>
      <c r="S748" s="2371">
        <f t="shared" si="432"/>
        <v>0.66666666666666674</v>
      </c>
      <c r="T748" s="2371">
        <f t="shared" si="432"/>
        <v>0</v>
      </c>
      <c r="U748" s="2371">
        <f t="shared" si="432"/>
        <v>0</v>
      </c>
      <c r="V748" s="2371">
        <f t="shared" si="432"/>
        <v>0</v>
      </c>
      <c r="W748" s="2371">
        <f t="shared" si="432"/>
        <v>1</v>
      </c>
      <c r="X748" s="2371">
        <f t="shared" si="432"/>
        <v>0</v>
      </c>
      <c r="Y748" s="2371">
        <f t="shared" si="432"/>
        <v>-1</v>
      </c>
      <c r="Z748" s="2371">
        <f t="shared" si="432"/>
        <v>0</v>
      </c>
      <c r="AA748" s="2371">
        <f t="shared" si="432"/>
        <v>0.625</v>
      </c>
      <c r="AB748" s="2371">
        <f t="shared" si="432"/>
        <v>0</v>
      </c>
      <c r="AC748" s="2371">
        <f t="shared" si="432"/>
        <v>0</v>
      </c>
      <c r="AD748" s="2371">
        <f t="shared" si="432"/>
        <v>0</v>
      </c>
      <c r="AE748" s="2371">
        <f t="shared" si="432"/>
        <v>0</v>
      </c>
      <c r="AF748" s="2371">
        <f t="shared" si="432"/>
        <v>0</v>
      </c>
      <c r="AG748" s="2371">
        <f t="shared" si="432"/>
        <v>0</v>
      </c>
      <c r="AH748" s="2371">
        <f t="shared" si="432"/>
        <v>0</v>
      </c>
      <c r="AI748" s="2371">
        <f t="shared" si="432"/>
        <v>0</v>
      </c>
      <c r="AJ748" s="2371">
        <f t="shared" si="432"/>
        <v>0</v>
      </c>
      <c r="AK748" s="2371">
        <f t="shared" si="432"/>
        <v>0</v>
      </c>
      <c r="AL748" s="2371">
        <f t="shared" si="432"/>
        <v>1</v>
      </c>
      <c r="AM748" s="2371">
        <f t="shared" si="432"/>
        <v>0</v>
      </c>
      <c r="AN748" s="2371">
        <f t="shared" si="432"/>
        <v>0</v>
      </c>
      <c r="AO748" s="2371">
        <f t="shared" si="432"/>
        <v>1</v>
      </c>
      <c r="AP748" s="2371">
        <f t="shared" si="432"/>
        <v>0</v>
      </c>
      <c r="AQ748" s="2371">
        <f t="shared" si="432"/>
        <v>-1</v>
      </c>
      <c r="AR748" s="2371">
        <f t="shared" si="432"/>
        <v>1</v>
      </c>
      <c r="AS748" s="2371">
        <f t="shared" si="432"/>
        <v>0</v>
      </c>
      <c r="AT748" s="2371">
        <f t="shared" si="432"/>
        <v>0</v>
      </c>
      <c r="AU748" s="2371">
        <f t="shared" si="432"/>
        <v>-1</v>
      </c>
      <c r="AV748" s="2371">
        <f t="shared" si="432"/>
        <v>1</v>
      </c>
      <c r="AW748" s="2371">
        <f t="shared" si="432"/>
        <v>0</v>
      </c>
    </row>
    <row r="749" spans="1:49" ht="19.5" hidden="1" thickBot="1">
      <c r="A749" s="405">
        <v>11</v>
      </c>
      <c r="B749" s="393" t="s">
        <v>524</v>
      </c>
      <c r="C749" s="1234">
        <f t="shared" si="420"/>
        <v>0.66666666666666674</v>
      </c>
      <c r="D749" s="1238">
        <f t="shared" si="420"/>
        <v>-1</v>
      </c>
      <c r="E749" s="1238">
        <f t="shared" si="420"/>
        <v>0.83333333333333337</v>
      </c>
      <c r="F749" s="1246"/>
      <c r="G749" s="1246"/>
      <c r="H749" s="1246"/>
      <c r="I749" s="1245"/>
      <c r="J749" s="1246"/>
      <c r="K749" s="1246"/>
      <c r="L749" s="2382">
        <f t="shared" ref="L749:AW749" si="433">IF(L140&gt;L343,(100%-L343/L140*100%),IF(L140&lt;L343,(L140/L343*100%-100%),0))</f>
        <v>0</v>
      </c>
      <c r="M749" s="2382">
        <f t="shared" si="433"/>
        <v>0</v>
      </c>
      <c r="N749" s="2382">
        <f t="shared" si="433"/>
        <v>-1</v>
      </c>
      <c r="O749" s="2382">
        <f t="shared" si="433"/>
        <v>1</v>
      </c>
      <c r="P749" s="2382">
        <f t="shared" si="433"/>
        <v>0</v>
      </c>
      <c r="Q749" s="2382">
        <f t="shared" si="433"/>
        <v>0</v>
      </c>
      <c r="R749" s="2382">
        <f t="shared" si="433"/>
        <v>0</v>
      </c>
      <c r="S749" s="2382">
        <f t="shared" si="433"/>
        <v>1</v>
      </c>
      <c r="T749" s="2382">
        <f t="shared" si="433"/>
        <v>0</v>
      </c>
      <c r="U749" s="2382">
        <f t="shared" si="433"/>
        <v>0</v>
      </c>
      <c r="V749" s="2382">
        <f t="shared" si="433"/>
        <v>0</v>
      </c>
      <c r="W749" s="2382">
        <f t="shared" si="433"/>
        <v>0</v>
      </c>
      <c r="X749" s="2382">
        <f t="shared" si="433"/>
        <v>0</v>
      </c>
      <c r="Y749" s="2382">
        <f t="shared" si="433"/>
        <v>0</v>
      </c>
      <c r="Z749" s="2382">
        <f t="shared" si="433"/>
        <v>0</v>
      </c>
      <c r="AA749" s="2382">
        <f t="shared" si="433"/>
        <v>0</v>
      </c>
      <c r="AB749" s="2382">
        <f t="shared" si="433"/>
        <v>0</v>
      </c>
      <c r="AC749" s="2382">
        <f t="shared" si="433"/>
        <v>0</v>
      </c>
      <c r="AD749" s="2382">
        <f t="shared" si="433"/>
        <v>0</v>
      </c>
      <c r="AE749" s="2382">
        <f t="shared" si="433"/>
        <v>0</v>
      </c>
      <c r="AF749" s="2382">
        <f t="shared" si="433"/>
        <v>0</v>
      </c>
      <c r="AG749" s="2382">
        <f t="shared" si="433"/>
        <v>0</v>
      </c>
      <c r="AH749" s="2382">
        <f t="shared" si="433"/>
        <v>0</v>
      </c>
      <c r="AI749" s="2382">
        <f t="shared" si="433"/>
        <v>0</v>
      </c>
      <c r="AJ749" s="2382">
        <f t="shared" si="433"/>
        <v>0</v>
      </c>
      <c r="AK749" s="2382">
        <f t="shared" si="433"/>
        <v>1</v>
      </c>
      <c r="AL749" s="2382">
        <f t="shared" si="433"/>
        <v>0</v>
      </c>
      <c r="AM749" s="2382">
        <f t="shared" si="433"/>
        <v>0</v>
      </c>
      <c r="AN749" s="2382">
        <f t="shared" si="433"/>
        <v>0</v>
      </c>
      <c r="AO749" s="2382">
        <f t="shared" si="433"/>
        <v>0</v>
      </c>
      <c r="AP749" s="2382">
        <f t="shared" si="433"/>
        <v>0</v>
      </c>
      <c r="AQ749" s="2382">
        <f t="shared" si="433"/>
        <v>0</v>
      </c>
      <c r="AR749" s="2382">
        <f t="shared" si="433"/>
        <v>0</v>
      </c>
      <c r="AS749" s="2382">
        <f t="shared" si="433"/>
        <v>0</v>
      </c>
      <c r="AT749" s="2382">
        <f t="shared" si="433"/>
        <v>0</v>
      </c>
      <c r="AU749" s="2382">
        <f t="shared" si="433"/>
        <v>-1</v>
      </c>
      <c r="AV749" s="2382">
        <f t="shared" si="433"/>
        <v>0</v>
      </c>
      <c r="AW749" s="2382">
        <f t="shared" si="433"/>
        <v>0</v>
      </c>
    </row>
    <row r="750" spans="1:49" ht="19.5" hidden="1" thickBot="1">
      <c r="A750" s="337" t="s">
        <v>525</v>
      </c>
      <c r="B750" s="410" t="s">
        <v>511</v>
      </c>
      <c r="C750" s="1234">
        <f t="shared" si="420"/>
        <v>0</v>
      </c>
      <c r="D750" s="1237">
        <f t="shared" si="420"/>
        <v>0</v>
      </c>
      <c r="E750" s="1237">
        <f t="shared" si="420"/>
        <v>0</v>
      </c>
      <c r="F750" s="1246"/>
      <c r="G750" s="1246"/>
      <c r="H750" s="1246"/>
      <c r="I750" s="1246"/>
      <c r="J750" s="1246"/>
      <c r="K750" s="1246"/>
      <c r="L750" s="2371">
        <f t="shared" ref="L750:AW750" si="434">IF(L141&gt;L344,(100%-L344/L141*100%),IF(L141&lt;L344,(L141/L344*100%-100%),0))</f>
        <v>0</v>
      </c>
      <c r="M750" s="2371">
        <f t="shared" si="434"/>
        <v>0</v>
      </c>
      <c r="N750" s="2371">
        <f t="shared" si="434"/>
        <v>0</v>
      </c>
      <c r="O750" s="2371">
        <f t="shared" si="434"/>
        <v>0</v>
      </c>
      <c r="P750" s="2371">
        <f t="shared" si="434"/>
        <v>0</v>
      </c>
      <c r="Q750" s="2371">
        <f t="shared" si="434"/>
        <v>0</v>
      </c>
      <c r="R750" s="2371">
        <f t="shared" si="434"/>
        <v>0</v>
      </c>
      <c r="S750" s="2371">
        <f t="shared" si="434"/>
        <v>0</v>
      </c>
      <c r="T750" s="2371">
        <f t="shared" si="434"/>
        <v>0</v>
      </c>
      <c r="U750" s="2371">
        <f t="shared" si="434"/>
        <v>0</v>
      </c>
      <c r="V750" s="2371">
        <f t="shared" si="434"/>
        <v>0</v>
      </c>
      <c r="W750" s="2371">
        <f t="shared" si="434"/>
        <v>0</v>
      </c>
      <c r="X750" s="2371">
        <f t="shared" si="434"/>
        <v>0</v>
      </c>
      <c r="Y750" s="2371">
        <f t="shared" si="434"/>
        <v>0</v>
      </c>
      <c r="Z750" s="2371">
        <f t="shared" si="434"/>
        <v>0</v>
      </c>
      <c r="AA750" s="2371">
        <f t="shared" si="434"/>
        <v>0</v>
      </c>
      <c r="AB750" s="2371">
        <f t="shared" si="434"/>
        <v>0</v>
      </c>
      <c r="AC750" s="2371">
        <f t="shared" si="434"/>
        <v>0</v>
      </c>
      <c r="AD750" s="2371">
        <f t="shared" si="434"/>
        <v>0</v>
      </c>
      <c r="AE750" s="2371">
        <f t="shared" si="434"/>
        <v>0</v>
      </c>
      <c r="AF750" s="2371">
        <f t="shared" si="434"/>
        <v>0</v>
      </c>
      <c r="AG750" s="2371">
        <f t="shared" si="434"/>
        <v>0</v>
      </c>
      <c r="AH750" s="2371">
        <f t="shared" si="434"/>
        <v>0</v>
      </c>
      <c r="AI750" s="2371">
        <f t="shared" si="434"/>
        <v>0</v>
      </c>
      <c r="AJ750" s="2371">
        <f t="shared" si="434"/>
        <v>0</v>
      </c>
      <c r="AK750" s="2371">
        <f t="shared" si="434"/>
        <v>0</v>
      </c>
      <c r="AL750" s="2371">
        <f t="shared" si="434"/>
        <v>0</v>
      </c>
      <c r="AM750" s="2371">
        <f t="shared" si="434"/>
        <v>0</v>
      </c>
      <c r="AN750" s="2371">
        <f t="shared" si="434"/>
        <v>0</v>
      </c>
      <c r="AO750" s="2371">
        <f t="shared" si="434"/>
        <v>0</v>
      </c>
      <c r="AP750" s="2371">
        <f t="shared" si="434"/>
        <v>0</v>
      </c>
      <c r="AQ750" s="2371">
        <f t="shared" si="434"/>
        <v>0</v>
      </c>
      <c r="AR750" s="2371">
        <f t="shared" si="434"/>
        <v>0</v>
      </c>
      <c r="AS750" s="2371">
        <f t="shared" si="434"/>
        <v>0</v>
      </c>
      <c r="AT750" s="2371">
        <f t="shared" si="434"/>
        <v>0</v>
      </c>
      <c r="AU750" s="2371">
        <f t="shared" si="434"/>
        <v>0</v>
      </c>
      <c r="AV750" s="2371">
        <f t="shared" si="434"/>
        <v>0</v>
      </c>
      <c r="AW750" s="2371">
        <f t="shared" si="434"/>
        <v>0</v>
      </c>
    </row>
    <row r="751" spans="1:49" ht="19.5" hidden="1" thickBot="1">
      <c r="A751" s="337" t="s">
        <v>526</v>
      </c>
      <c r="B751" s="410" t="s">
        <v>513</v>
      </c>
      <c r="C751" s="1234">
        <f t="shared" si="420"/>
        <v>1</v>
      </c>
      <c r="D751" s="1237">
        <f t="shared" si="420"/>
        <v>0</v>
      </c>
      <c r="E751" s="1237">
        <f t="shared" si="420"/>
        <v>1</v>
      </c>
      <c r="F751" s="1246"/>
      <c r="G751" s="1246"/>
      <c r="H751" s="1246"/>
      <c r="I751" s="1246"/>
      <c r="J751" s="1246"/>
      <c r="K751" s="1246"/>
      <c r="L751" s="2371">
        <f t="shared" ref="L751:AW751" si="435">IF(L142&gt;L345,(100%-L345/L142*100%),IF(L142&lt;L345,(L142/L345*100%-100%),0))</f>
        <v>0</v>
      </c>
      <c r="M751" s="2371">
        <f t="shared" si="435"/>
        <v>0</v>
      </c>
      <c r="N751" s="2371">
        <f t="shared" si="435"/>
        <v>0</v>
      </c>
      <c r="O751" s="2371">
        <f t="shared" si="435"/>
        <v>0</v>
      </c>
      <c r="P751" s="2371">
        <f t="shared" si="435"/>
        <v>0</v>
      </c>
      <c r="Q751" s="2371">
        <f t="shared" si="435"/>
        <v>0</v>
      </c>
      <c r="R751" s="2371">
        <f t="shared" si="435"/>
        <v>0</v>
      </c>
      <c r="S751" s="2371">
        <f t="shared" si="435"/>
        <v>0</v>
      </c>
      <c r="T751" s="2371">
        <f t="shared" si="435"/>
        <v>0</v>
      </c>
      <c r="U751" s="2371">
        <f t="shared" si="435"/>
        <v>0</v>
      </c>
      <c r="V751" s="2371">
        <f t="shared" si="435"/>
        <v>0</v>
      </c>
      <c r="W751" s="2371">
        <f t="shared" si="435"/>
        <v>0</v>
      </c>
      <c r="X751" s="2371">
        <f t="shared" si="435"/>
        <v>0</v>
      </c>
      <c r="Y751" s="2371">
        <f t="shared" si="435"/>
        <v>0</v>
      </c>
      <c r="Z751" s="2371">
        <f t="shared" si="435"/>
        <v>0</v>
      </c>
      <c r="AA751" s="2371">
        <f t="shared" si="435"/>
        <v>0</v>
      </c>
      <c r="AB751" s="2371">
        <f t="shared" si="435"/>
        <v>0</v>
      </c>
      <c r="AC751" s="2371">
        <f t="shared" si="435"/>
        <v>0</v>
      </c>
      <c r="AD751" s="2371">
        <f t="shared" si="435"/>
        <v>0</v>
      </c>
      <c r="AE751" s="2371">
        <f t="shared" si="435"/>
        <v>0</v>
      </c>
      <c r="AF751" s="2371">
        <f t="shared" si="435"/>
        <v>0</v>
      </c>
      <c r="AG751" s="2371">
        <f t="shared" si="435"/>
        <v>0</v>
      </c>
      <c r="AH751" s="2371">
        <f t="shared" si="435"/>
        <v>0</v>
      </c>
      <c r="AI751" s="2371">
        <f t="shared" si="435"/>
        <v>0</v>
      </c>
      <c r="AJ751" s="2371">
        <f t="shared" si="435"/>
        <v>0</v>
      </c>
      <c r="AK751" s="2371">
        <f t="shared" si="435"/>
        <v>1</v>
      </c>
      <c r="AL751" s="2371">
        <f t="shared" si="435"/>
        <v>0</v>
      </c>
      <c r="AM751" s="2371">
        <f t="shared" si="435"/>
        <v>0</v>
      </c>
      <c r="AN751" s="2371">
        <f t="shared" si="435"/>
        <v>0</v>
      </c>
      <c r="AO751" s="2371">
        <f t="shared" si="435"/>
        <v>0</v>
      </c>
      <c r="AP751" s="2371">
        <f t="shared" si="435"/>
        <v>0</v>
      </c>
      <c r="AQ751" s="2371">
        <f t="shared" si="435"/>
        <v>0</v>
      </c>
      <c r="AR751" s="2371">
        <f t="shared" si="435"/>
        <v>0</v>
      </c>
      <c r="AS751" s="2371">
        <f t="shared" si="435"/>
        <v>0</v>
      </c>
      <c r="AT751" s="2371">
        <f t="shared" si="435"/>
        <v>0</v>
      </c>
      <c r="AU751" s="2371">
        <f t="shared" si="435"/>
        <v>0</v>
      </c>
      <c r="AV751" s="2371">
        <f t="shared" si="435"/>
        <v>0</v>
      </c>
      <c r="AW751" s="2371">
        <f t="shared" si="435"/>
        <v>0</v>
      </c>
    </row>
    <row r="752" spans="1:49" ht="19.5" hidden="1" thickBot="1">
      <c r="A752" s="337" t="s">
        <v>527</v>
      </c>
      <c r="B752" s="410" t="s">
        <v>515</v>
      </c>
      <c r="C752" s="1234">
        <f t="shared" si="420"/>
        <v>1</v>
      </c>
      <c r="D752" s="1237">
        <f t="shared" si="420"/>
        <v>0</v>
      </c>
      <c r="E752" s="1237">
        <f t="shared" si="420"/>
        <v>1</v>
      </c>
      <c r="F752" s="1246"/>
      <c r="G752" s="1246"/>
      <c r="H752" s="1246"/>
      <c r="I752" s="1246"/>
      <c r="J752" s="1246"/>
      <c r="K752" s="1246"/>
      <c r="L752" s="2371">
        <f t="shared" ref="L752:AW752" si="436">IF(L143&gt;L346,(100%-L346/L143*100%),IF(L143&lt;L346,(L143/L346*100%-100%),0))</f>
        <v>0</v>
      </c>
      <c r="M752" s="2371">
        <f t="shared" si="436"/>
        <v>0</v>
      </c>
      <c r="N752" s="2371">
        <f t="shared" si="436"/>
        <v>0</v>
      </c>
      <c r="O752" s="2371">
        <f t="shared" si="436"/>
        <v>0</v>
      </c>
      <c r="P752" s="2371">
        <f t="shared" si="436"/>
        <v>0</v>
      </c>
      <c r="Q752" s="2371">
        <f t="shared" si="436"/>
        <v>0</v>
      </c>
      <c r="R752" s="2371">
        <f t="shared" si="436"/>
        <v>0</v>
      </c>
      <c r="S752" s="2371">
        <f t="shared" si="436"/>
        <v>1</v>
      </c>
      <c r="T752" s="2371">
        <f t="shared" si="436"/>
        <v>0</v>
      </c>
      <c r="U752" s="2371">
        <f t="shared" si="436"/>
        <v>0</v>
      </c>
      <c r="V752" s="2371">
        <f t="shared" si="436"/>
        <v>0</v>
      </c>
      <c r="W752" s="2371">
        <f t="shared" si="436"/>
        <v>0</v>
      </c>
      <c r="X752" s="2371">
        <f t="shared" si="436"/>
        <v>0</v>
      </c>
      <c r="Y752" s="2371">
        <f t="shared" si="436"/>
        <v>0</v>
      </c>
      <c r="Z752" s="2371">
        <f t="shared" si="436"/>
        <v>0</v>
      </c>
      <c r="AA752" s="2371">
        <f t="shared" si="436"/>
        <v>0</v>
      </c>
      <c r="AB752" s="2371">
        <f t="shared" si="436"/>
        <v>0</v>
      </c>
      <c r="AC752" s="2371">
        <f t="shared" si="436"/>
        <v>0</v>
      </c>
      <c r="AD752" s="2371">
        <f t="shared" si="436"/>
        <v>0</v>
      </c>
      <c r="AE752" s="2371">
        <f t="shared" si="436"/>
        <v>0</v>
      </c>
      <c r="AF752" s="2371">
        <f t="shared" si="436"/>
        <v>0</v>
      </c>
      <c r="AG752" s="2371">
        <f t="shared" si="436"/>
        <v>0</v>
      </c>
      <c r="AH752" s="2371">
        <f t="shared" si="436"/>
        <v>0</v>
      </c>
      <c r="AI752" s="2371">
        <f t="shared" si="436"/>
        <v>0</v>
      </c>
      <c r="AJ752" s="2371">
        <f t="shared" si="436"/>
        <v>0</v>
      </c>
      <c r="AK752" s="2371">
        <f t="shared" si="436"/>
        <v>0</v>
      </c>
      <c r="AL752" s="2371">
        <f t="shared" si="436"/>
        <v>0</v>
      </c>
      <c r="AM752" s="2371">
        <f t="shared" si="436"/>
        <v>0</v>
      </c>
      <c r="AN752" s="2371">
        <f t="shared" si="436"/>
        <v>0</v>
      </c>
      <c r="AO752" s="2371">
        <f t="shared" si="436"/>
        <v>0</v>
      </c>
      <c r="AP752" s="2371">
        <f t="shared" si="436"/>
        <v>0</v>
      </c>
      <c r="AQ752" s="2371">
        <f t="shared" si="436"/>
        <v>0</v>
      </c>
      <c r="AR752" s="2371">
        <f t="shared" si="436"/>
        <v>0</v>
      </c>
      <c r="AS752" s="2371">
        <f t="shared" si="436"/>
        <v>0</v>
      </c>
      <c r="AT752" s="2371">
        <f t="shared" si="436"/>
        <v>0</v>
      </c>
      <c r="AU752" s="2371">
        <f t="shared" si="436"/>
        <v>0</v>
      </c>
      <c r="AV752" s="2371">
        <f t="shared" si="436"/>
        <v>0</v>
      </c>
      <c r="AW752" s="2371">
        <f t="shared" si="436"/>
        <v>0</v>
      </c>
    </row>
    <row r="753" spans="1:49" ht="19.5" hidden="1" thickBot="1">
      <c r="A753" s="337" t="s">
        <v>528</v>
      </c>
      <c r="B753" s="410" t="s">
        <v>517</v>
      </c>
      <c r="C753" s="1234">
        <f t="shared" si="420"/>
        <v>1</v>
      </c>
      <c r="D753" s="1237">
        <f t="shared" si="420"/>
        <v>0</v>
      </c>
      <c r="E753" s="1237">
        <f t="shared" si="420"/>
        <v>1</v>
      </c>
      <c r="F753" s="1246"/>
      <c r="G753" s="1246"/>
      <c r="H753" s="1246"/>
      <c r="I753" s="1246"/>
      <c r="J753" s="1246"/>
      <c r="K753" s="1246"/>
      <c r="L753" s="2371">
        <f t="shared" ref="L753:AW753" si="437">IF(L144&gt;L347,(100%-L347/L144*100%),IF(L144&lt;L347,(L144/L347*100%-100%),0))</f>
        <v>0</v>
      </c>
      <c r="M753" s="2371">
        <f t="shared" si="437"/>
        <v>0</v>
      </c>
      <c r="N753" s="2371">
        <f t="shared" si="437"/>
        <v>0</v>
      </c>
      <c r="O753" s="2371">
        <f t="shared" si="437"/>
        <v>1</v>
      </c>
      <c r="P753" s="2371">
        <f t="shared" si="437"/>
        <v>0</v>
      </c>
      <c r="Q753" s="2371">
        <f t="shared" si="437"/>
        <v>0</v>
      </c>
      <c r="R753" s="2371">
        <f t="shared" si="437"/>
        <v>0</v>
      </c>
      <c r="S753" s="2371">
        <f t="shared" si="437"/>
        <v>0</v>
      </c>
      <c r="T753" s="2371">
        <f t="shared" si="437"/>
        <v>0</v>
      </c>
      <c r="U753" s="2371">
        <f t="shared" si="437"/>
        <v>0</v>
      </c>
      <c r="V753" s="2371">
        <f t="shared" si="437"/>
        <v>0</v>
      </c>
      <c r="W753" s="2371">
        <f t="shared" si="437"/>
        <v>0</v>
      </c>
      <c r="X753" s="2371">
        <f t="shared" si="437"/>
        <v>0</v>
      </c>
      <c r="Y753" s="2371">
        <f t="shared" si="437"/>
        <v>0</v>
      </c>
      <c r="Z753" s="2371">
        <f t="shared" si="437"/>
        <v>0</v>
      </c>
      <c r="AA753" s="2371">
        <f t="shared" si="437"/>
        <v>0</v>
      </c>
      <c r="AB753" s="2371">
        <f t="shared" si="437"/>
        <v>0</v>
      </c>
      <c r="AC753" s="2371">
        <f t="shared" si="437"/>
        <v>0</v>
      </c>
      <c r="AD753" s="2371">
        <f t="shared" si="437"/>
        <v>0</v>
      </c>
      <c r="AE753" s="2371">
        <f t="shared" si="437"/>
        <v>0</v>
      </c>
      <c r="AF753" s="2371">
        <f t="shared" si="437"/>
        <v>0</v>
      </c>
      <c r="AG753" s="2371">
        <f t="shared" si="437"/>
        <v>0</v>
      </c>
      <c r="AH753" s="2371">
        <f t="shared" si="437"/>
        <v>0</v>
      </c>
      <c r="AI753" s="2371">
        <f t="shared" si="437"/>
        <v>0</v>
      </c>
      <c r="AJ753" s="2371">
        <f t="shared" si="437"/>
        <v>0</v>
      </c>
      <c r="AK753" s="2371">
        <f t="shared" si="437"/>
        <v>0</v>
      </c>
      <c r="AL753" s="2371">
        <f t="shared" si="437"/>
        <v>0</v>
      </c>
      <c r="AM753" s="2371">
        <f t="shared" si="437"/>
        <v>0</v>
      </c>
      <c r="AN753" s="2371">
        <f t="shared" si="437"/>
        <v>0</v>
      </c>
      <c r="AO753" s="2371">
        <f t="shared" si="437"/>
        <v>0</v>
      </c>
      <c r="AP753" s="2371">
        <f t="shared" si="437"/>
        <v>0</v>
      </c>
      <c r="AQ753" s="2371">
        <f t="shared" si="437"/>
        <v>0</v>
      </c>
      <c r="AR753" s="2371">
        <f t="shared" si="437"/>
        <v>0</v>
      </c>
      <c r="AS753" s="2371">
        <f t="shared" si="437"/>
        <v>0</v>
      </c>
      <c r="AT753" s="2371">
        <f t="shared" si="437"/>
        <v>0</v>
      </c>
      <c r="AU753" s="2371">
        <f t="shared" si="437"/>
        <v>0</v>
      </c>
      <c r="AV753" s="2371">
        <f t="shared" si="437"/>
        <v>0</v>
      </c>
      <c r="AW753" s="2371">
        <f t="shared" si="437"/>
        <v>0</v>
      </c>
    </row>
    <row r="754" spans="1:49" ht="19.5" hidden="1" thickBot="1">
      <c r="A754" s="337" t="s">
        <v>529</v>
      </c>
      <c r="B754" s="410" t="s">
        <v>519</v>
      </c>
      <c r="C754" s="1234">
        <f t="shared" si="420"/>
        <v>0</v>
      </c>
      <c r="D754" s="1237">
        <f t="shared" si="420"/>
        <v>0</v>
      </c>
      <c r="E754" s="1237">
        <f t="shared" si="420"/>
        <v>0</v>
      </c>
      <c r="F754" s="1246"/>
      <c r="G754" s="1246"/>
      <c r="H754" s="1246"/>
      <c r="I754" s="1246"/>
      <c r="J754" s="1246"/>
      <c r="K754" s="1246"/>
      <c r="L754" s="2371">
        <f t="shared" ref="L754:AW754" si="438">IF(L145&gt;L348,(100%-L348/L145*100%),IF(L145&lt;L348,(L145/L348*100%-100%),0))</f>
        <v>0</v>
      </c>
      <c r="M754" s="2371">
        <f t="shared" si="438"/>
        <v>0</v>
      </c>
      <c r="N754" s="2371">
        <f t="shared" si="438"/>
        <v>0</v>
      </c>
      <c r="O754" s="2371">
        <f t="shared" si="438"/>
        <v>0</v>
      </c>
      <c r="P754" s="2371">
        <f t="shared" si="438"/>
        <v>0</v>
      </c>
      <c r="Q754" s="2371">
        <f t="shared" si="438"/>
        <v>0</v>
      </c>
      <c r="R754" s="2371">
        <f t="shared" si="438"/>
        <v>0</v>
      </c>
      <c r="S754" s="2371">
        <f t="shared" si="438"/>
        <v>0</v>
      </c>
      <c r="T754" s="2371">
        <f t="shared" si="438"/>
        <v>0</v>
      </c>
      <c r="U754" s="2371">
        <f t="shared" si="438"/>
        <v>0</v>
      </c>
      <c r="V754" s="2371">
        <f t="shared" si="438"/>
        <v>0</v>
      </c>
      <c r="W754" s="2371">
        <f t="shared" si="438"/>
        <v>0</v>
      </c>
      <c r="X754" s="2371">
        <f t="shared" si="438"/>
        <v>0</v>
      </c>
      <c r="Y754" s="2371">
        <f t="shared" si="438"/>
        <v>0</v>
      </c>
      <c r="Z754" s="2371">
        <f t="shared" si="438"/>
        <v>0</v>
      </c>
      <c r="AA754" s="2371">
        <f t="shared" si="438"/>
        <v>0</v>
      </c>
      <c r="AB754" s="2371">
        <f t="shared" si="438"/>
        <v>0</v>
      </c>
      <c r="AC754" s="2371">
        <f t="shared" si="438"/>
        <v>0</v>
      </c>
      <c r="AD754" s="2371">
        <f t="shared" si="438"/>
        <v>0</v>
      </c>
      <c r="AE754" s="2371">
        <f t="shared" si="438"/>
        <v>0</v>
      </c>
      <c r="AF754" s="2371">
        <f t="shared" si="438"/>
        <v>0</v>
      </c>
      <c r="AG754" s="2371">
        <f t="shared" si="438"/>
        <v>0</v>
      </c>
      <c r="AH754" s="2371">
        <f t="shared" si="438"/>
        <v>0</v>
      </c>
      <c r="AI754" s="2371">
        <f t="shared" si="438"/>
        <v>0</v>
      </c>
      <c r="AJ754" s="2371">
        <f t="shared" si="438"/>
        <v>0</v>
      </c>
      <c r="AK754" s="2371">
        <f t="shared" si="438"/>
        <v>0</v>
      </c>
      <c r="AL754" s="2371">
        <f t="shared" si="438"/>
        <v>0</v>
      </c>
      <c r="AM754" s="2371">
        <f t="shared" si="438"/>
        <v>0</v>
      </c>
      <c r="AN754" s="2371">
        <f t="shared" si="438"/>
        <v>0</v>
      </c>
      <c r="AO754" s="2371">
        <f t="shared" si="438"/>
        <v>0</v>
      </c>
      <c r="AP754" s="2371">
        <f t="shared" si="438"/>
        <v>0</v>
      </c>
      <c r="AQ754" s="2371">
        <f t="shared" si="438"/>
        <v>0</v>
      </c>
      <c r="AR754" s="2371">
        <f t="shared" si="438"/>
        <v>0</v>
      </c>
      <c r="AS754" s="2371">
        <f t="shared" si="438"/>
        <v>0</v>
      </c>
      <c r="AT754" s="2371">
        <f t="shared" si="438"/>
        <v>0</v>
      </c>
      <c r="AU754" s="2371">
        <f t="shared" si="438"/>
        <v>0</v>
      </c>
      <c r="AV754" s="2371">
        <f t="shared" si="438"/>
        <v>0</v>
      </c>
      <c r="AW754" s="2371">
        <f t="shared" si="438"/>
        <v>0</v>
      </c>
    </row>
    <row r="755" spans="1:49" ht="19.5" hidden="1" thickBot="1">
      <c r="A755" s="337" t="s">
        <v>530</v>
      </c>
      <c r="B755" s="410" t="s">
        <v>521</v>
      </c>
      <c r="C755" s="1234">
        <f t="shared" si="420"/>
        <v>0</v>
      </c>
      <c r="D755" s="1237">
        <f t="shared" si="420"/>
        <v>0</v>
      </c>
      <c r="E755" s="1237">
        <f t="shared" si="420"/>
        <v>0</v>
      </c>
      <c r="F755" s="1246"/>
      <c r="G755" s="1246"/>
      <c r="H755" s="1246"/>
      <c r="I755" s="1246"/>
      <c r="J755" s="1246"/>
      <c r="K755" s="1246"/>
      <c r="L755" s="2371">
        <f t="shared" ref="L755:AW755" si="439">IF(L146&gt;L349,(100%-L349/L146*100%),IF(L146&lt;L349,(L146/L349*100%-100%),0))</f>
        <v>0</v>
      </c>
      <c r="M755" s="2371">
        <f t="shared" si="439"/>
        <v>0</v>
      </c>
      <c r="N755" s="2371">
        <f t="shared" si="439"/>
        <v>0</v>
      </c>
      <c r="O755" s="2371">
        <f t="shared" si="439"/>
        <v>0</v>
      </c>
      <c r="P755" s="2371">
        <f t="shared" si="439"/>
        <v>0</v>
      </c>
      <c r="Q755" s="2371">
        <f t="shared" si="439"/>
        <v>0</v>
      </c>
      <c r="R755" s="2371">
        <f t="shared" si="439"/>
        <v>0</v>
      </c>
      <c r="S755" s="2371">
        <f t="shared" si="439"/>
        <v>0</v>
      </c>
      <c r="T755" s="2371">
        <f t="shared" si="439"/>
        <v>0</v>
      </c>
      <c r="U755" s="2371">
        <f t="shared" si="439"/>
        <v>0</v>
      </c>
      <c r="V755" s="2371">
        <f t="shared" si="439"/>
        <v>0</v>
      </c>
      <c r="W755" s="2371">
        <f t="shared" si="439"/>
        <v>0</v>
      </c>
      <c r="X755" s="2371">
        <f t="shared" si="439"/>
        <v>0</v>
      </c>
      <c r="Y755" s="2371">
        <f t="shared" si="439"/>
        <v>0</v>
      </c>
      <c r="Z755" s="2371">
        <f t="shared" si="439"/>
        <v>0</v>
      </c>
      <c r="AA755" s="2371">
        <f t="shared" si="439"/>
        <v>0</v>
      </c>
      <c r="AB755" s="2371">
        <f t="shared" si="439"/>
        <v>0</v>
      </c>
      <c r="AC755" s="2371">
        <f t="shared" si="439"/>
        <v>0</v>
      </c>
      <c r="AD755" s="2371">
        <f t="shared" si="439"/>
        <v>0</v>
      </c>
      <c r="AE755" s="2371">
        <f t="shared" si="439"/>
        <v>0</v>
      </c>
      <c r="AF755" s="2371">
        <f t="shared" si="439"/>
        <v>0</v>
      </c>
      <c r="AG755" s="2371">
        <f t="shared" si="439"/>
        <v>0</v>
      </c>
      <c r="AH755" s="2371">
        <f t="shared" si="439"/>
        <v>0</v>
      </c>
      <c r="AI755" s="2371">
        <f t="shared" si="439"/>
        <v>0</v>
      </c>
      <c r="AJ755" s="2371">
        <f t="shared" si="439"/>
        <v>0</v>
      </c>
      <c r="AK755" s="2371">
        <f t="shared" si="439"/>
        <v>0</v>
      </c>
      <c r="AL755" s="2371">
        <f t="shared" si="439"/>
        <v>0</v>
      </c>
      <c r="AM755" s="2371">
        <f t="shared" si="439"/>
        <v>0</v>
      </c>
      <c r="AN755" s="2371">
        <f t="shared" si="439"/>
        <v>0</v>
      </c>
      <c r="AO755" s="2371">
        <f t="shared" si="439"/>
        <v>0</v>
      </c>
      <c r="AP755" s="2371">
        <f t="shared" si="439"/>
        <v>0</v>
      </c>
      <c r="AQ755" s="2371">
        <f t="shared" si="439"/>
        <v>0</v>
      </c>
      <c r="AR755" s="2371">
        <f t="shared" si="439"/>
        <v>0</v>
      </c>
      <c r="AS755" s="2371">
        <f t="shared" si="439"/>
        <v>0</v>
      </c>
      <c r="AT755" s="2371">
        <f t="shared" si="439"/>
        <v>0</v>
      </c>
      <c r="AU755" s="2371">
        <f t="shared" si="439"/>
        <v>0</v>
      </c>
      <c r="AV755" s="2371">
        <f t="shared" si="439"/>
        <v>0</v>
      </c>
      <c r="AW755" s="2371">
        <f t="shared" si="439"/>
        <v>0</v>
      </c>
    </row>
    <row r="756" spans="1:49" ht="19.5" hidden="1" thickBot="1">
      <c r="A756" s="337" t="s">
        <v>531</v>
      </c>
      <c r="B756" s="410" t="s">
        <v>523</v>
      </c>
      <c r="C756" s="1234">
        <f t="shared" si="420"/>
        <v>-1</v>
      </c>
      <c r="D756" s="1237">
        <f t="shared" si="420"/>
        <v>-1</v>
      </c>
      <c r="E756" s="1237">
        <f t="shared" si="420"/>
        <v>-1</v>
      </c>
      <c r="F756" s="1246"/>
      <c r="G756" s="1246"/>
      <c r="H756" s="1246"/>
      <c r="I756" s="1246"/>
      <c r="J756" s="1246"/>
      <c r="K756" s="1246"/>
      <c r="L756" s="2371">
        <f t="shared" ref="L756:AW756" si="440">IF(L147&gt;L350,(100%-L350/L147*100%),IF(L147&lt;L350,(L147/L350*100%-100%),0))</f>
        <v>0</v>
      </c>
      <c r="M756" s="2371">
        <f t="shared" si="440"/>
        <v>0</v>
      </c>
      <c r="N756" s="2371">
        <f t="shared" si="440"/>
        <v>-1</v>
      </c>
      <c r="O756" s="2371">
        <f t="shared" si="440"/>
        <v>0</v>
      </c>
      <c r="P756" s="2371">
        <f t="shared" si="440"/>
        <v>0</v>
      </c>
      <c r="Q756" s="2371">
        <f t="shared" si="440"/>
        <v>0</v>
      </c>
      <c r="R756" s="2371">
        <f t="shared" si="440"/>
        <v>0</v>
      </c>
      <c r="S756" s="2371">
        <f t="shared" si="440"/>
        <v>0</v>
      </c>
      <c r="T756" s="2371">
        <f t="shared" si="440"/>
        <v>0</v>
      </c>
      <c r="U756" s="2371">
        <f t="shared" si="440"/>
        <v>0</v>
      </c>
      <c r="V756" s="2371">
        <f t="shared" si="440"/>
        <v>0</v>
      </c>
      <c r="W756" s="2371">
        <f t="shared" si="440"/>
        <v>0</v>
      </c>
      <c r="X756" s="2371">
        <f t="shared" si="440"/>
        <v>0</v>
      </c>
      <c r="Y756" s="2371">
        <f t="shared" si="440"/>
        <v>0</v>
      </c>
      <c r="Z756" s="2371">
        <f t="shared" si="440"/>
        <v>0</v>
      </c>
      <c r="AA756" s="2371">
        <f t="shared" si="440"/>
        <v>0</v>
      </c>
      <c r="AB756" s="2371">
        <f t="shared" si="440"/>
        <v>0</v>
      </c>
      <c r="AC756" s="2371">
        <f t="shared" si="440"/>
        <v>0</v>
      </c>
      <c r="AD756" s="2371">
        <f t="shared" si="440"/>
        <v>0</v>
      </c>
      <c r="AE756" s="2371">
        <f t="shared" si="440"/>
        <v>0</v>
      </c>
      <c r="AF756" s="2371">
        <f t="shared" si="440"/>
        <v>0</v>
      </c>
      <c r="AG756" s="2371">
        <f t="shared" si="440"/>
        <v>0</v>
      </c>
      <c r="AH756" s="2371">
        <f t="shared" si="440"/>
        <v>0</v>
      </c>
      <c r="AI756" s="2371">
        <f t="shared" si="440"/>
        <v>0</v>
      </c>
      <c r="AJ756" s="2371">
        <f t="shared" si="440"/>
        <v>0</v>
      </c>
      <c r="AK756" s="2371">
        <f t="shared" si="440"/>
        <v>0</v>
      </c>
      <c r="AL756" s="2371">
        <f t="shared" si="440"/>
        <v>0</v>
      </c>
      <c r="AM756" s="2371">
        <f t="shared" si="440"/>
        <v>0</v>
      </c>
      <c r="AN756" s="2371">
        <f t="shared" si="440"/>
        <v>0</v>
      </c>
      <c r="AO756" s="2371">
        <f t="shared" si="440"/>
        <v>0</v>
      </c>
      <c r="AP756" s="2371">
        <f t="shared" si="440"/>
        <v>0</v>
      </c>
      <c r="AQ756" s="2371">
        <f t="shared" si="440"/>
        <v>0</v>
      </c>
      <c r="AR756" s="2371">
        <f t="shared" si="440"/>
        <v>0</v>
      </c>
      <c r="AS756" s="2371">
        <f t="shared" si="440"/>
        <v>0</v>
      </c>
      <c r="AT756" s="2371">
        <f t="shared" si="440"/>
        <v>0</v>
      </c>
      <c r="AU756" s="2371">
        <f t="shared" si="440"/>
        <v>-1</v>
      </c>
      <c r="AV756" s="2371">
        <f t="shared" si="440"/>
        <v>0</v>
      </c>
      <c r="AW756" s="2371">
        <f t="shared" si="440"/>
        <v>0</v>
      </c>
    </row>
    <row r="757" spans="1:49" ht="19.5" hidden="1" thickBot="1">
      <c r="A757" s="405">
        <v>12</v>
      </c>
      <c r="B757" s="393" t="s">
        <v>532</v>
      </c>
      <c r="C757" s="1234">
        <f t="shared" ref="C757:E776" si="441">IF(C148&gt;C351,(100%-C351/C148*100%),IF(C148&lt;C351,(C148/C351*100%-100%),0))</f>
        <v>0.51694915254237284</v>
      </c>
      <c r="D757" s="1238">
        <f t="shared" si="441"/>
        <v>0.71052631578947367</v>
      </c>
      <c r="E757" s="1238">
        <f t="shared" si="441"/>
        <v>0.42500000000000004</v>
      </c>
      <c r="F757" s="1246"/>
      <c r="G757" s="1246"/>
      <c r="H757" s="1246"/>
      <c r="I757" s="1245"/>
      <c r="J757" s="1246"/>
      <c r="K757" s="1246"/>
      <c r="L757" s="2382">
        <f t="shared" ref="L757:AW757" si="442">IF(L148&gt;L351,(100%-L351/L148*100%),IF(L148&lt;L351,(L148/L351*100%-100%),0))</f>
        <v>0</v>
      </c>
      <c r="M757" s="2382">
        <f t="shared" si="442"/>
        <v>-1</v>
      </c>
      <c r="N757" s="2382">
        <f t="shared" si="442"/>
        <v>0.5</v>
      </c>
      <c r="O757" s="2382">
        <f t="shared" si="442"/>
        <v>1</v>
      </c>
      <c r="P757" s="2382">
        <f t="shared" si="442"/>
        <v>0</v>
      </c>
      <c r="Q757" s="2382">
        <f t="shared" si="442"/>
        <v>0.33333333333333337</v>
      </c>
      <c r="R757" s="2382">
        <f t="shared" si="442"/>
        <v>0.77777777777777779</v>
      </c>
      <c r="S757" s="2382">
        <f t="shared" si="442"/>
        <v>7.6923076923076872E-2</v>
      </c>
      <c r="T757" s="2382">
        <f t="shared" si="442"/>
        <v>0</v>
      </c>
      <c r="U757" s="2382">
        <f t="shared" si="442"/>
        <v>0.8</v>
      </c>
      <c r="V757" s="2382">
        <f t="shared" si="442"/>
        <v>0</v>
      </c>
      <c r="W757" s="2382">
        <f t="shared" si="442"/>
        <v>1</v>
      </c>
      <c r="X757" s="2382">
        <f t="shared" si="442"/>
        <v>0</v>
      </c>
      <c r="Y757" s="2382">
        <f t="shared" si="442"/>
        <v>0.6875</v>
      </c>
      <c r="Z757" s="2389">
        <f t="shared" si="442"/>
        <v>0</v>
      </c>
      <c r="AA757" s="2389">
        <f t="shared" si="442"/>
        <v>0.33333333333333337</v>
      </c>
      <c r="AB757" s="2382">
        <f t="shared" si="442"/>
        <v>0.5</v>
      </c>
      <c r="AC757" s="2382">
        <f t="shared" si="442"/>
        <v>0</v>
      </c>
      <c r="AD757" s="2382">
        <f t="shared" si="442"/>
        <v>0</v>
      </c>
      <c r="AE757" s="2382">
        <f t="shared" si="442"/>
        <v>0.66666666666666674</v>
      </c>
      <c r="AF757" s="2382">
        <f t="shared" si="442"/>
        <v>0</v>
      </c>
      <c r="AG757" s="2382">
        <f t="shared" si="442"/>
        <v>1</v>
      </c>
      <c r="AH757" s="2382">
        <f t="shared" si="442"/>
        <v>0.5</v>
      </c>
      <c r="AI757" s="2382">
        <f t="shared" si="442"/>
        <v>-1</v>
      </c>
      <c r="AJ757" s="2382">
        <f t="shared" si="442"/>
        <v>0</v>
      </c>
      <c r="AK757" s="2382">
        <f t="shared" si="442"/>
        <v>0</v>
      </c>
      <c r="AL757" s="2382">
        <f t="shared" si="442"/>
        <v>1</v>
      </c>
      <c r="AM757" s="2382">
        <f t="shared" si="442"/>
        <v>0.33333333333333337</v>
      </c>
      <c r="AN757" s="2382">
        <f t="shared" si="442"/>
        <v>0.5</v>
      </c>
      <c r="AO757" s="2382">
        <f t="shared" si="442"/>
        <v>0.33333333333333337</v>
      </c>
      <c r="AP757" s="2382">
        <f t="shared" si="442"/>
        <v>0</v>
      </c>
      <c r="AQ757" s="2382">
        <f t="shared" si="442"/>
        <v>-0.5</v>
      </c>
      <c r="AR757" s="2382">
        <f t="shared" si="442"/>
        <v>0.81818181818181812</v>
      </c>
      <c r="AS757" s="2382">
        <f t="shared" si="442"/>
        <v>0</v>
      </c>
      <c r="AT757" s="2382">
        <f t="shared" si="442"/>
        <v>-0.5</v>
      </c>
      <c r="AU757" s="2382">
        <f t="shared" si="442"/>
        <v>-1</v>
      </c>
      <c r="AV757" s="2382">
        <f t="shared" si="442"/>
        <v>1</v>
      </c>
      <c r="AW757" s="2382">
        <f t="shared" si="442"/>
        <v>0</v>
      </c>
    </row>
    <row r="758" spans="1:49" ht="19.5" hidden="1" thickBot="1">
      <c r="A758" s="337" t="s">
        <v>533</v>
      </c>
      <c r="B758" s="410" t="s">
        <v>534</v>
      </c>
      <c r="C758" s="1234">
        <f t="shared" si="441"/>
        <v>0.41379310344827591</v>
      </c>
      <c r="D758" s="1237">
        <f t="shared" si="441"/>
        <v>0.6</v>
      </c>
      <c r="E758" s="1242">
        <f t="shared" si="441"/>
        <v>0.31578947368421051</v>
      </c>
      <c r="F758" s="1246"/>
      <c r="G758" s="1246"/>
      <c r="H758" s="1246"/>
      <c r="I758" s="1246"/>
      <c r="J758" s="1246"/>
      <c r="K758" s="1246"/>
      <c r="L758" s="2371">
        <f t="shared" ref="L758:AW758" si="443">IF(L149&gt;L352,(100%-L352/L149*100%),IF(L149&lt;L352,(L149/L352*100%-100%),0))</f>
        <v>0</v>
      </c>
      <c r="M758" s="2371">
        <f t="shared" si="443"/>
        <v>0</v>
      </c>
      <c r="N758" s="2371">
        <f t="shared" si="443"/>
        <v>0</v>
      </c>
      <c r="O758" s="2371">
        <f t="shared" si="443"/>
        <v>0</v>
      </c>
      <c r="P758" s="2371">
        <f t="shared" si="443"/>
        <v>0</v>
      </c>
      <c r="Q758" s="2371">
        <f t="shared" si="443"/>
        <v>0</v>
      </c>
      <c r="R758" s="2371">
        <f t="shared" si="443"/>
        <v>1</v>
      </c>
      <c r="S758" s="2371">
        <f t="shared" si="443"/>
        <v>0</v>
      </c>
      <c r="T758" s="2371">
        <f t="shared" si="443"/>
        <v>0</v>
      </c>
      <c r="U758" s="2371">
        <f t="shared" si="443"/>
        <v>1</v>
      </c>
      <c r="V758" s="2371">
        <f t="shared" si="443"/>
        <v>0</v>
      </c>
      <c r="W758" s="2371">
        <f t="shared" si="443"/>
        <v>1</v>
      </c>
      <c r="X758" s="2371">
        <f t="shared" si="443"/>
        <v>0</v>
      </c>
      <c r="Y758" s="2371">
        <f t="shared" si="443"/>
        <v>0.5</v>
      </c>
      <c r="Z758" s="2390">
        <f t="shared" si="443"/>
        <v>-1</v>
      </c>
      <c r="AA758" s="2390">
        <f t="shared" si="443"/>
        <v>-0.4</v>
      </c>
      <c r="AB758" s="2371">
        <f t="shared" si="443"/>
        <v>0</v>
      </c>
      <c r="AC758" s="2371">
        <f t="shared" si="443"/>
        <v>0</v>
      </c>
      <c r="AD758" s="2371">
        <f t="shared" si="443"/>
        <v>0</v>
      </c>
      <c r="AE758" s="2371">
        <f t="shared" si="443"/>
        <v>-1</v>
      </c>
      <c r="AF758" s="2371">
        <f t="shared" si="443"/>
        <v>0</v>
      </c>
      <c r="AG758" s="2371">
        <f t="shared" si="443"/>
        <v>1</v>
      </c>
      <c r="AH758" s="2371">
        <f t="shared" si="443"/>
        <v>1</v>
      </c>
      <c r="AI758" s="2371">
        <f t="shared" si="443"/>
        <v>-1</v>
      </c>
      <c r="AJ758" s="2371">
        <f t="shared" si="443"/>
        <v>0</v>
      </c>
      <c r="AK758" s="2371">
        <f t="shared" si="443"/>
        <v>0</v>
      </c>
      <c r="AL758" s="2371">
        <f t="shared" si="443"/>
        <v>1</v>
      </c>
      <c r="AM758" s="2371">
        <f t="shared" si="443"/>
        <v>1</v>
      </c>
      <c r="AN758" s="2371">
        <f t="shared" si="443"/>
        <v>0.5</v>
      </c>
      <c r="AO758" s="2371">
        <f t="shared" si="443"/>
        <v>1</v>
      </c>
      <c r="AP758" s="2371">
        <f t="shared" si="443"/>
        <v>0</v>
      </c>
      <c r="AQ758" s="2371">
        <f t="shared" si="443"/>
        <v>0</v>
      </c>
      <c r="AR758" s="2371">
        <f t="shared" si="443"/>
        <v>0.5</v>
      </c>
      <c r="AS758" s="2371">
        <f t="shared" si="443"/>
        <v>0</v>
      </c>
      <c r="AT758" s="2371">
        <f t="shared" si="443"/>
        <v>-1</v>
      </c>
      <c r="AU758" s="2371">
        <f t="shared" si="443"/>
        <v>0</v>
      </c>
      <c r="AV758" s="2371">
        <f t="shared" si="443"/>
        <v>0</v>
      </c>
      <c r="AW758" s="2371">
        <f t="shared" si="443"/>
        <v>0</v>
      </c>
    </row>
    <row r="759" spans="1:49" ht="19.5" hidden="1" thickBot="1">
      <c r="A759" s="337" t="s">
        <v>535</v>
      </c>
      <c r="B759" s="410" t="s">
        <v>536</v>
      </c>
      <c r="C759" s="1234">
        <f t="shared" si="441"/>
        <v>0.59090909090909083</v>
      </c>
      <c r="D759" s="1237">
        <f t="shared" si="441"/>
        <v>0.66666666666666674</v>
      </c>
      <c r="E759" s="1242">
        <f t="shared" si="441"/>
        <v>0.57894736842105265</v>
      </c>
      <c r="F759" s="1246"/>
      <c r="G759" s="1246"/>
      <c r="H759" s="1246"/>
      <c r="I759" s="1246"/>
      <c r="J759" s="1246"/>
      <c r="K759" s="1246"/>
      <c r="L759" s="2371">
        <f t="shared" ref="L759:AW759" si="444">IF(L150&gt;L353,(100%-L353/L150*100%),IF(L150&lt;L353,(L150/L353*100%-100%),0))</f>
        <v>0</v>
      </c>
      <c r="M759" s="2371">
        <f t="shared" si="444"/>
        <v>-1</v>
      </c>
      <c r="N759" s="2371">
        <f t="shared" si="444"/>
        <v>0</v>
      </c>
      <c r="O759" s="2371">
        <f t="shared" si="444"/>
        <v>0</v>
      </c>
      <c r="P759" s="2371">
        <f t="shared" si="444"/>
        <v>0</v>
      </c>
      <c r="Q759" s="2371">
        <f t="shared" si="444"/>
        <v>-0.5</v>
      </c>
      <c r="R759" s="2371">
        <f t="shared" si="444"/>
        <v>1</v>
      </c>
      <c r="S759" s="2371">
        <f t="shared" si="444"/>
        <v>0.75</v>
      </c>
      <c r="T759" s="2371">
        <f t="shared" si="444"/>
        <v>0</v>
      </c>
      <c r="U759" s="2371">
        <f t="shared" si="444"/>
        <v>1</v>
      </c>
      <c r="V759" s="2371">
        <f t="shared" si="444"/>
        <v>0</v>
      </c>
      <c r="W759" s="2371">
        <f t="shared" si="444"/>
        <v>1</v>
      </c>
      <c r="X759" s="2371">
        <f t="shared" si="444"/>
        <v>0</v>
      </c>
      <c r="Y759" s="2371">
        <f t="shared" si="444"/>
        <v>0</v>
      </c>
      <c r="Z759" s="2390">
        <f t="shared" si="444"/>
        <v>0</v>
      </c>
      <c r="AA759" s="2390">
        <f t="shared" si="444"/>
        <v>1</v>
      </c>
      <c r="AB759" s="2371">
        <f t="shared" si="444"/>
        <v>1</v>
      </c>
      <c r="AC759" s="2371">
        <f t="shared" si="444"/>
        <v>0</v>
      </c>
      <c r="AD759" s="2371">
        <f t="shared" si="444"/>
        <v>0</v>
      </c>
      <c r="AE759" s="2371">
        <f t="shared" si="444"/>
        <v>1</v>
      </c>
      <c r="AF759" s="2371">
        <f t="shared" si="444"/>
        <v>0</v>
      </c>
      <c r="AG759" s="2371">
        <f t="shared" si="444"/>
        <v>0</v>
      </c>
      <c r="AH759" s="2371">
        <f t="shared" si="444"/>
        <v>0</v>
      </c>
      <c r="AI759" s="2371">
        <f t="shared" si="444"/>
        <v>0</v>
      </c>
      <c r="AJ759" s="2371">
        <f t="shared" si="444"/>
        <v>0</v>
      </c>
      <c r="AK759" s="2371">
        <f t="shared" si="444"/>
        <v>1</v>
      </c>
      <c r="AL759" s="2371">
        <f t="shared" si="444"/>
        <v>0</v>
      </c>
      <c r="AM759" s="2371">
        <f t="shared" si="444"/>
        <v>-1</v>
      </c>
      <c r="AN759" s="2371">
        <f t="shared" si="444"/>
        <v>0</v>
      </c>
      <c r="AO759" s="2371">
        <f t="shared" si="444"/>
        <v>0</v>
      </c>
      <c r="AP759" s="2371">
        <f t="shared" si="444"/>
        <v>0</v>
      </c>
      <c r="AQ759" s="2371">
        <f t="shared" si="444"/>
        <v>0</v>
      </c>
      <c r="AR759" s="2371">
        <f t="shared" si="444"/>
        <v>0</v>
      </c>
      <c r="AS759" s="2371">
        <f t="shared" si="444"/>
        <v>0</v>
      </c>
      <c r="AT759" s="2371">
        <f t="shared" si="444"/>
        <v>0</v>
      </c>
      <c r="AU759" s="2371">
        <f t="shared" si="444"/>
        <v>0</v>
      </c>
      <c r="AV759" s="2371">
        <f t="shared" si="444"/>
        <v>0</v>
      </c>
      <c r="AW759" s="2371">
        <f t="shared" si="444"/>
        <v>0</v>
      </c>
    </row>
    <row r="760" spans="1:49" ht="19.5" hidden="1" thickBot="1">
      <c r="A760" s="337" t="s">
        <v>537</v>
      </c>
      <c r="B760" s="410" t="s">
        <v>538</v>
      </c>
      <c r="C760" s="1234">
        <f t="shared" si="441"/>
        <v>0.65789473684210531</v>
      </c>
      <c r="D760" s="1237">
        <f t="shared" si="441"/>
        <v>0.72727272727272729</v>
      </c>
      <c r="E760" s="1242">
        <f t="shared" si="441"/>
        <v>0.62962962962962965</v>
      </c>
      <c r="F760" s="1246"/>
      <c r="G760" s="1246"/>
      <c r="H760" s="1246"/>
      <c r="I760" s="1246"/>
      <c r="J760" s="1246"/>
      <c r="K760" s="1246"/>
      <c r="L760" s="2371">
        <f t="shared" ref="L760:AW760" si="445">IF(L151&gt;L354,(100%-L354/L151*100%),IF(L151&lt;L354,(L151/L354*100%-100%),0))</f>
        <v>0</v>
      </c>
      <c r="M760" s="2371">
        <f t="shared" si="445"/>
        <v>0</v>
      </c>
      <c r="N760" s="2371">
        <f t="shared" si="445"/>
        <v>0</v>
      </c>
      <c r="O760" s="2371">
        <f t="shared" si="445"/>
        <v>1</v>
      </c>
      <c r="P760" s="2371">
        <f t="shared" si="445"/>
        <v>0</v>
      </c>
      <c r="Q760" s="2371">
        <f t="shared" si="445"/>
        <v>1</v>
      </c>
      <c r="R760" s="2371">
        <f t="shared" si="445"/>
        <v>0</v>
      </c>
      <c r="S760" s="2371">
        <f t="shared" si="445"/>
        <v>0.19999999999999996</v>
      </c>
      <c r="T760" s="2371">
        <f t="shared" si="445"/>
        <v>0</v>
      </c>
      <c r="U760" s="2371">
        <f t="shared" si="445"/>
        <v>0</v>
      </c>
      <c r="V760" s="2371">
        <f t="shared" si="445"/>
        <v>0</v>
      </c>
      <c r="W760" s="2371">
        <f t="shared" si="445"/>
        <v>1</v>
      </c>
      <c r="X760" s="2371">
        <f t="shared" si="445"/>
        <v>0</v>
      </c>
      <c r="Y760" s="2371">
        <f t="shared" si="445"/>
        <v>0.75</v>
      </c>
      <c r="Z760" s="2390">
        <f t="shared" si="445"/>
        <v>1</v>
      </c>
      <c r="AA760" s="2390">
        <f t="shared" si="445"/>
        <v>1</v>
      </c>
      <c r="AB760" s="2371">
        <f t="shared" si="445"/>
        <v>1</v>
      </c>
      <c r="AC760" s="2371">
        <f t="shared" si="445"/>
        <v>0</v>
      </c>
      <c r="AD760" s="2371">
        <f t="shared" si="445"/>
        <v>0</v>
      </c>
      <c r="AE760" s="2371">
        <f t="shared" si="445"/>
        <v>1</v>
      </c>
      <c r="AF760" s="2371">
        <f t="shared" si="445"/>
        <v>0</v>
      </c>
      <c r="AG760" s="2371">
        <f t="shared" si="445"/>
        <v>0</v>
      </c>
      <c r="AH760" s="2371">
        <f t="shared" si="445"/>
        <v>1</v>
      </c>
      <c r="AI760" s="2371">
        <f t="shared" si="445"/>
        <v>0</v>
      </c>
      <c r="AJ760" s="2371">
        <f t="shared" si="445"/>
        <v>0</v>
      </c>
      <c r="AK760" s="2371">
        <f t="shared" si="445"/>
        <v>-1</v>
      </c>
      <c r="AL760" s="2371">
        <f t="shared" si="445"/>
        <v>1</v>
      </c>
      <c r="AM760" s="2371">
        <f t="shared" si="445"/>
        <v>1</v>
      </c>
      <c r="AN760" s="2371">
        <f t="shared" si="445"/>
        <v>0</v>
      </c>
      <c r="AO760" s="2371">
        <f t="shared" si="445"/>
        <v>0.33333333333333337</v>
      </c>
      <c r="AP760" s="2371">
        <f t="shared" si="445"/>
        <v>0</v>
      </c>
      <c r="AQ760" s="2371">
        <f t="shared" si="445"/>
        <v>1</v>
      </c>
      <c r="AR760" s="2371">
        <f t="shared" si="445"/>
        <v>0.5</v>
      </c>
      <c r="AS760" s="2371">
        <f t="shared" si="445"/>
        <v>0</v>
      </c>
      <c r="AT760" s="2371">
        <f t="shared" si="445"/>
        <v>0</v>
      </c>
      <c r="AU760" s="2371">
        <f t="shared" si="445"/>
        <v>-1</v>
      </c>
      <c r="AV760" s="2371">
        <f t="shared" si="445"/>
        <v>1</v>
      </c>
      <c r="AW760" s="2371">
        <f t="shared" si="445"/>
        <v>0</v>
      </c>
    </row>
    <row r="761" spans="1:49" ht="19.5" hidden="1" thickBot="1">
      <c r="A761" s="337" t="s">
        <v>539</v>
      </c>
      <c r="B761" s="410" t="s">
        <v>540</v>
      </c>
      <c r="C761" s="1234">
        <f t="shared" si="441"/>
        <v>0.37931034482758619</v>
      </c>
      <c r="D761" s="1237">
        <f t="shared" si="441"/>
        <v>0.7857142857142857</v>
      </c>
      <c r="E761" s="1242">
        <f t="shared" si="441"/>
        <v>0</v>
      </c>
      <c r="F761" s="1246"/>
      <c r="G761" s="1246"/>
      <c r="H761" s="1246"/>
      <c r="I761" s="1246"/>
      <c r="J761" s="1246"/>
      <c r="K761" s="1246"/>
      <c r="L761" s="2371">
        <f t="shared" ref="L761:AW761" si="446">IF(L152&gt;L355,(100%-L355/L152*100%),IF(L152&lt;L355,(L152/L355*100%-100%),0))</f>
        <v>0</v>
      </c>
      <c r="M761" s="2371">
        <f t="shared" si="446"/>
        <v>0</v>
      </c>
      <c r="N761" s="2371">
        <f t="shared" si="446"/>
        <v>1</v>
      </c>
      <c r="O761" s="2371">
        <f t="shared" si="446"/>
        <v>1</v>
      </c>
      <c r="P761" s="2371">
        <f t="shared" si="446"/>
        <v>0</v>
      </c>
      <c r="Q761" s="2371">
        <f t="shared" si="446"/>
        <v>1</v>
      </c>
      <c r="R761" s="2371">
        <f t="shared" si="446"/>
        <v>1</v>
      </c>
      <c r="S761" s="2371">
        <f t="shared" si="446"/>
        <v>-0.6</v>
      </c>
      <c r="T761" s="2371">
        <f t="shared" si="446"/>
        <v>0</v>
      </c>
      <c r="U761" s="2371">
        <f t="shared" si="446"/>
        <v>0</v>
      </c>
      <c r="V761" s="2371">
        <f t="shared" si="446"/>
        <v>0</v>
      </c>
      <c r="W761" s="2371">
        <f t="shared" si="446"/>
        <v>1</v>
      </c>
      <c r="X761" s="2371">
        <f t="shared" si="446"/>
        <v>0</v>
      </c>
      <c r="Y761" s="2371">
        <f t="shared" si="446"/>
        <v>1</v>
      </c>
      <c r="Z761" s="2390">
        <f t="shared" si="446"/>
        <v>0</v>
      </c>
      <c r="AA761" s="2390">
        <f t="shared" si="446"/>
        <v>-0.66666666666666674</v>
      </c>
      <c r="AB761" s="2371">
        <f t="shared" si="446"/>
        <v>-1</v>
      </c>
      <c r="AC761" s="2371">
        <f t="shared" si="446"/>
        <v>0</v>
      </c>
      <c r="AD761" s="2371">
        <f t="shared" si="446"/>
        <v>0</v>
      </c>
      <c r="AE761" s="2371">
        <f t="shared" si="446"/>
        <v>0</v>
      </c>
      <c r="AF761" s="2371">
        <f t="shared" si="446"/>
        <v>0</v>
      </c>
      <c r="AG761" s="2371">
        <f t="shared" si="446"/>
        <v>0</v>
      </c>
      <c r="AH761" s="2371">
        <f t="shared" si="446"/>
        <v>-1</v>
      </c>
      <c r="AI761" s="2371">
        <f t="shared" si="446"/>
        <v>0</v>
      </c>
      <c r="AJ761" s="2371">
        <f t="shared" si="446"/>
        <v>0</v>
      </c>
      <c r="AK761" s="2371">
        <f t="shared" si="446"/>
        <v>-1</v>
      </c>
      <c r="AL761" s="2371">
        <f t="shared" si="446"/>
        <v>1</v>
      </c>
      <c r="AM761" s="2371">
        <f t="shared" si="446"/>
        <v>0</v>
      </c>
      <c r="AN761" s="2371">
        <f t="shared" si="446"/>
        <v>0</v>
      </c>
      <c r="AO761" s="2371">
        <f t="shared" si="446"/>
        <v>-0.66666666666666674</v>
      </c>
      <c r="AP761" s="2371">
        <f t="shared" si="446"/>
        <v>0</v>
      </c>
      <c r="AQ761" s="2371">
        <f t="shared" si="446"/>
        <v>-1</v>
      </c>
      <c r="AR761" s="2371">
        <f t="shared" si="446"/>
        <v>1</v>
      </c>
      <c r="AS761" s="2371">
        <f t="shared" si="446"/>
        <v>0</v>
      </c>
      <c r="AT761" s="2371">
        <f t="shared" si="446"/>
        <v>0</v>
      </c>
      <c r="AU761" s="2371">
        <f t="shared" si="446"/>
        <v>0</v>
      </c>
      <c r="AV761" s="2371">
        <f t="shared" si="446"/>
        <v>1</v>
      </c>
      <c r="AW761" s="2371">
        <f t="shared" si="446"/>
        <v>0</v>
      </c>
    </row>
    <row r="762" spans="1:49" ht="19.5" hidden="1" thickBot="1">
      <c r="A762" s="405">
        <v>13</v>
      </c>
      <c r="B762" s="393" t="s">
        <v>541</v>
      </c>
      <c r="C762" s="1234">
        <f t="shared" si="441"/>
        <v>0.66666666666666674</v>
      </c>
      <c r="D762" s="1238">
        <f t="shared" si="441"/>
        <v>-1</v>
      </c>
      <c r="E762" s="1238">
        <f t="shared" si="441"/>
        <v>0.83333333333333337</v>
      </c>
      <c r="F762" s="1246"/>
      <c r="G762" s="1246"/>
      <c r="H762" s="1246"/>
      <c r="I762" s="1245"/>
      <c r="J762" s="1246"/>
      <c r="K762" s="1246"/>
      <c r="L762" s="2382">
        <f t="shared" ref="L762:AW762" si="447">IF(L153&gt;L356,(100%-L356/L153*100%),IF(L153&lt;L356,(L153/L356*100%-100%),0))</f>
        <v>0</v>
      </c>
      <c r="M762" s="2382">
        <f t="shared" si="447"/>
        <v>0</v>
      </c>
      <c r="N762" s="2382">
        <f t="shared" si="447"/>
        <v>-1</v>
      </c>
      <c r="O762" s="2382">
        <f t="shared" si="447"/>
        <v>1</v>
      </c>
      <c r="P762" s="2382">
        <f t="shared" si="447"/>
        <v>0</v>
      </c>
      <c r="Q762" s="2382">
        <f t="shared" si="447"/>
        <v>0</v>
      </c>
      <c r="R762" s="2382">
        <f t="shared" si="447"/>
        <v>0</v>
      </c>
      <c r="S762" s="2382">
        <f t="shared" si="447"/>
        <v>1</v>
      </c>
      <c r="T762" s="2382">
        <f t="shared" si="447"/>
        <v>0</v>
      </c>
      <c r="U762" s="2382">
        <f t="shared" si="447"/>
        <v>0</v>
      </c>
      <c r="V762" s="2382">
        <f t="shared" si="447"/>
        <v>0</v>
      </c>
      <c r="W762" s="2382">
        <f t="shared" si="447"/>
        <v>0</v>
      </c>
      <c r="X762" s="2382">
        <f t="shared" si="447"/>
        <v>0</v>
      </c>
      <c r="Y762" s="2382">
        <f t="shared" si="447"/>
        <v>0</v>
      </c>
      <c r="Z762" s="2382">
        <f t="shared" si="447"/>
        <v>0</v>
      </c>
      <c r="AA762" s="2382">
        <f t="shared" si="447"/>
        <v>0</v>
      </c>
      <c r="AB762" s="2382">
        <f t="shared" si="447"/>
        <v>0</v>
      </c>
      <c r="AC762" s="2382">
        <f t="shared" si="447"/>
        <v>0</v>
      </c>
      <c r="AD762" s="2382">
        <f t="shared" si="447"/>
        <v>0</v>
      </c>
      <c r="AE762" s="2382">
        <f t="shared" si="447"/>
        <v>0</v>
      </c>
      <c r="AF762" s="2382">
        <f t="shared" si="447"/>
        <v>0</v>
      </c>
      <c r="AG762" s="2382">
        <f t="shared" si="447"/>
        <v>0</v>
      </c>
      <c r="AH762" s="2382">
        <f t="shared" si="447"/>
        <v>0</v>
      </c>
      <c r="AI762" s="2382">
        <f t="shared" si="447"/>
        <v>0</v>
      </c>
      <c r="AJ762" s="2382">
        <f t="shared" si="447"/>
        <v>0</v>
      </c>
      <c r="AK762" s="2382">
        <f t="shared" si="447"/>
        <v>1</v>
      </c>
      <c r="AL762" s="2382">
        <f t="shared" si="447"/>
        <v>0</v>
      </c>
      <c r="AM762" s="2382">
        <f t="shared" si="447"/>
        <v>0</v>
      </c>
      <c r="AN762" s="2382">
        <f t="shared" si="447"/>
        <v>0</v>
      </c>
      <c r="AO762" s="2382">
        <f t="shared" si="447"/>
        <v>0</v>
      </c>
      <c r="AP762" s="2382">
        <f t="shared" si="447"/>
        <v>0</v>
      </c>
      <c r="AQ762" s="2382">
        <f t="shared" si="447"/>
        <v>0</v>
      </c>
      <c r="AR762" s="2382">
        <f t="shared" si="447"/>
        <v>0</v>
      </c>
      <c r="AS762" s="2382">
        <f t="shared" si="447"/>
        <v>0</v>
      </c>
      <c r="AT762" s="2382">
        <f t="shared" si="447"/>
        <v>0</v>
      </c>
      <c r="AU762" s="2382">
        <f t="shared" si="447"/>
        <v>-1</v>
      </c>
      <c r="AV762" s="2382">
        <f t="shared" si="447"/>
        <v>0</v>
      </c>
      <c r="AW762" s="2382">
        <f t="shared" si="447"/>
        <v>0</v>
      </c>
    </row>
    <row r="763" spans="1:49" ht="19.5" hidden="1" thickBot="1">
      <c r="A763" s="337" t="s">
        <v>542</v>
      </c>
      <c r="B763" s="410" t="s">
        <v>534</v>
      </c>
      <c r="C763" s="1234">
        <f t="shared" si="441"/>
        <v>0</v>
      </c>
      <c r="D763" s="1237">
        <f t="shared" si="441"/>
        <v>0</v>
      </c>
      <c r="E763" s="1237">
        <f t="shared" si="441"/>
        <v>0</v>
      </c>
      <c r="F763" s="1246"/>
      <c r="G763" s="1246"/>
      <c r="H763" s="1246"/>
      <c r="I763" s="1246"/>
      <c r="J763" s="1246"/>
      <c r="K763" s="1246"/>
      <c r="L763" s="2371">
        <f t="shared" ref="L763:AW763" si="448">IF(L154&gt;L357,(100%-L357/L154*100%),IF(L154&lt;L357,(L154/L357*100%-100%),0))</f>
        <v>0</v>
      </c>
      <c r="M763" s="2371">
        <f t="shared" si="448"/>
        <v>0</v>
      </c>
      <c r="N763" s="2371">
        <f t="shared" si="448"/>
        <v>0</v>
      </c>
      <c r="O763" s="2371">
        <f t="shared" si="448"/>
        <v>0</v>
      </c>
      <c r="P763" s="2371">
        <f t="shared" si="448"/>
        <v>0</v>
      </c>
      <c r="Q763" s="2371">
        <f t="shared" si="448"/>
        <v>0</v>
      </c>
      <c r="R763" s="2371">
        <f t="shared" si="448"/>
        <v>0</v>
      </c>
      <c r="S763" s="2371">
        <f t="shared" si="448"/>
        <v>0</v>
      </c>
      <c r="T763" s="2371">
        <f t="shared" si="448"/>
        <v>0</v>
      </c>
      <c r="U763" s="2371">
        <f t="shared" si="448"/>
        <v>0</v>
      </c>
      <c r="V763" s="2371">
        <f t="shared" si="448"/>
        <v>0</v>
      </c>
      <c r="W763" s="2371">
        <f t="shared" si="448"/>
        <v>0</v>
      </c>
      <c r="X763" s="2371">
        <f t="shared" si="448"/>
        <v>0</v>
      </c>
      <c r="Y763" s="2371">
        <f t="shared" si="448"/>
        <v>0</v>
      </c>
      <c r="Z763" s="2371">
        <f t="shared" si="448"/>
        <v>0</v>
      </c>
      <c r="AA763" s="2371">
        <f t="shared" si="448"/>
        <v>0</v>
      </c>
      <c r="AB763" s="2371">
        <f t="shared" si="448"/>
        <v>0</v>
      </c>
      <c r="AC763" s="2371">
        <f t="shared" si="448"/>
        <v>0</v>
      </c>
      <c r="AD763" s="2371">
        <f t="shared" si="448"/>
        <v>0</v>
      </c>
      <c r="AE763" s="2371">
        <f t="shared" si="448"/>
        <v>0</v>
      </c>
      <c r="AF763" s="2371">
        <f t="shared" si="448"/>
        <v>0</v>
      </c>
      <c r="AG763" s="2371">
        <f t="shared" si="448"/>
        <v>0</v>
      </c>
      <c r="AH763" s="2371">
        <f t="shared" si="448"/>
        <v>0</v>
      </c>
      <c r="AI763" s="2371">
        <f t="shared" si="448"/>
        <v>0</v>
      </c>
      <c r="AJ763" s="2371">
        <f t="shared" si="448"/>
        <v>0</v>
      </c>
      <c r="AK763" s="2371">
        <f t="shared" si="448"/>
        <v>0</v>
      </c>
      <c r="AL763" s="2371">
        <f t="shared" si="448"/>
        <v>0</v>
      </c>
      <c r="AM763" s="2371">
        <f t="shared" si="448"/>
        <v>0</v>
      </c>
      <c r="AN763" s="2371">
        <f t="shared" si="448"/>
        <v>0</v>
      </c>
      <c r="AO763" s="2371">
        <f t="shared" si="448"/>
        <v>0</v>
      </c>
      <c r="AP763" s="2371">
        <f t="shared" si="448"/>
        <v>0</v>
      </c>
      <c r="AQ763" s="2371">
        <f t="shared" si="448"/>
        <v>0</v>
      </c>
      <c r="AR763" s="2371">
        <f t="shared" si="448"/>
        <v>0</v>
      </c>
      <c r="AS763" s="2371">
        <f t="shared" si="448"/>
        <v>0</v>
      </c>
      <c r="AT763" s="2371">
        <f t="shared" si="448"/>
        <v>0</v>
      </c>
      <c r="AU763" s="2371">
        <f t="shared" si="448"/>
        <v>0</v>
      </c>
      <c r="AV763" s="2371">
        <f t="shared" si="448"/>
        <v>0</v>
      </c>
      <c r="AW763" s="2371">
        <f t="shared" si="448"/>
        <v>0</v>
      </c>
    </row>
    <row r="764" spans="1:49" ht="19.5" hidden="1" thickBot="1">
      <c r="A764" s="337" t="s">
        <v>543</v>
      </c>
      <c r="B764" s="410" t="s">
        <v>536</v>
      </c>
      <c r="C764" s="1234">
        <f t="shared" si="441"/>
        <v>0.75</v>
      </c>
      <c r="D764" s="1237">
        <f t="shared" si="441"/>
        <v>-1</v>
      </c>
      <c r="E764" s="1237">
        <f t="shared" si="441"/>
        <v>1</v>
      </c>
      <c r="F764" s="1246"/>
      <c r="G764" s="1246"/>
      <c r="H764" s="1246"/>
      <c r="I764" s="1246"/>
      <c r="J764" s="1246"/>
      <c r="K764" s="1246"/>
      <c r="L764" s="2371">
        <f t="shared" ref="L764:AW764" si="449">IF(L155&gt;L358,(100%-L358/L155*100%),IF(L155&lt;L358,(L155/L358*100%-100%),0))</f>
        <v>0</v>
      </c>
      <c r="M764" s="2371">
        <f t="shared" si="449"/>
        <v>0</v>
      </c>
      <c r="N764" s="2371">
        <f t="shared" si="449"/>
        <v>-1</v>
      </c>
      <c r="O764" s="2371">
        <f t="shared" si="449"/>
        <v>0</v>
      </c>
      <c r="P764" s="2371">
        <f t="shared" si="449"/>
        <v>0</v>
      </c>
      <c r="Q764" s="2371">
        <f t="shared" si="449"/>
        <v>0</v>
      </c>
      <c r="R764" s="2371">
        <f t="shared" si="449"/>
        <v>0</v>
      </c>
      <c r="S764" s="2371">
        <f t="shared" si="449"/>
        <v>1</v>
      </c>
      <c r="T764" s="2371">
        <f t="shared" si="449"/>
        <v>0</v>
      </c>
      <c r="U764" s="2371">
        <f t="shared" si="449"/>
        <v>0</v>
      </c>
      <c r="V764" s="2371">
        <f t="shared" si="449"/>
        <v>0</v>
      </c>
      <c r="W764" s="2371">
        <f t="shared" si="449"/>
        <v>0</v>
      </c>
      <c r="X764" s="2371">
        <f t="shared" si="449"/>
        <v>0</v>
      </c>
      <c r="Y764" s="2371">
        <f t="shared" si="449"/>
        <v>0</v>
      </c>
      <c r="Z764" s="2371">
        <f t="shared" si="449"/>
        <v>0</v>
      </c>
      <c r="AA764" s="2371">
        <f t="shared" si="449"/>
        <v>0</v>
      </c>
      <c r="AB764" s="2371">
        <f t="shared" si="449"/>
        <v>0</v>
      </c>
      <c r="AC764" s="2371">
        <f t="shared" si="449"/>
        <v>0</v>
      </c>
      <c r="AD764" s="2371">
        <f t="shared" si="449"/>
        <v>0</v>
      </c>
      <c r="AE764" s="2371">
        <f t="shared" si="449"/>
        <v>0</v>
      </c>
      <c r="AF764" s="2371">
        <f t="shared" si="449"/>
        <v>0</v>
      </c>
      <c r="AG764" s="2371">
        <f t="shared" si="449"/>
        <v>0</v>
      </c>
      <c r="AH764" s="2371">
        <f t="shared" si="449"/>
        <v>0</v>
      </c>
      <c r="AI764" s="2371">
        <f t="shared" si="449"/>
        <v>0</v>
      </c>
      <c r="AJ764" s="2371">
        <f t="shared" si="449"/>
        <v>0</v>
      </c>
      <c r="AK764" s="2371">
        <f t="shared" si="449"/>
        <v>1</v>
      </c>
      <c r="AL764" s="2371">
        <f t="shared" si="449"/>
        <v>0</v>
      </c>
      <c r="AM764" s="2371">
        <f t="shared" si="449"/>
        <v>0</v>
      </c>
      <c r="AN764" s="2371">
        <f t="shared" si="449"/>
        <v>0</v>
      </c>
      <c r="AO764" s="2371">
        <f t="shared" si="449"/>
        <v>0</v>
      </c>
      <c r="AP764" s="2371">
        <f t="shared" si="449"/>
        <v>0</v>
      </c>
      <c r="AQ764" s="2371">
        <f t="shared" si="449"/>
        <v>0</v>
      </c>
      <c r="AR764" s="2371">
        <f t="shared" si="449"/>
        <v>0</v>
      </c>
      <c r="AS764" s="2371">
        <f t="shared" si="449"/>
        <v>0</v>
      </c>
      <c r="AT764" s="2371">
        <f t="shared" si="449"/>
        <v>0</v>
      </c>
      <c r="AU764" s="2371">
        <f t="shared" si="449"/>
        <v>0</v>
      </c>
      <c r="AV764" s="2371">
        <f t="shared" si="449"/>
        <v>0</v>
      </c>
      <c r="AW764" s="2371">
        <f t="shared" si="449"/>
        <v>0</v>
      </c>
    </row>
    <row r="765" spans="1:49" ht="19.5" hidden="1" thickBot="1">
      <c r="A765" s="337" t="s">
        <v>544</v>
      </c>
      <c r="B765" s="410" t="s">
        <v>538</v>
      </c>
      <c r="C765" s="1234">
        <f t="shared" si="441"/>
        <v>0.5</v>
      </c>
      <c r="D765" s="1237">
        <f t="shared" si="441"/>
        <v>0</v>
      </c>
      <c r="E765" s="1237">
        <f t="shared" si="441"/>
        <v>0.5</v>
      </c>
      <c r="F765" s="1246"/>
      <c r="G765" s="1246"/>
      <c r="H765" s="1246"/>
      <c r="I765" s="1246"/>
      <c r="J765" s="1246"/>
      <c r="K765" s="1246"/>
      <c r="L765" s="2371">
        <f t="shared" ref="L765:AW765" si="450">IF(L156&gt;L359,(100%-L359/L156*100%),IF(L156&lt;L359,(L156/L359*100%-100%),0))</f>
        <v>0</v>
      </c>
      <c r="M765" s="2371">
        <f t="shared" si="450"/>
        <v>0</v>
      </c>
      <c r="N765" s="2371">
        <f t="shared" si="450"/>
        <v>0</v>
      </c>
      <c r="O765" s="2371">
        <f t="shared" si="450"/>
        <v>1</v>
      </c>
      <c r="P765" s="2371">
        <f t="shared" si="450"/>
        <v>0</v>
      </c>
      <c r="Q765" s="2371">
        <f t="shared" si="450"/>
        <v>0</v>
      </c>
      <c r="R765" s="2371">
        <f t="shared" si="450"/>
        <v>0</v>
      </c>
      <c r="S765" s="2371">
        <f t="shared" si="450"/>
        <v>0</v>
      </c>
      <c r="T765" s="2371">
        <f t="shared" si="450"/>
        <v>0</v>
      </c>
      <c r="U765" s="2371">
        <f t="shared" si="450"/>
        <v>0</v>
      </c>
      <c r="V765" s="2371">
        <f t="shared" si="450"/>
        <v>0</v>
      </c>
      <c r="W765" s="2371">
        <f t="shared" si="450"/>
        <v>0</v>
      </c>
      <c r="X765" s="2371">
        <f t="shared" si="450"/>
        <v>0</v>
      </c>
      <c r="Y765" s="2371">
        <f t="shared" si="450"/>
        <v>0</v>
      </c>
      <c r="Z765" s="2371">
        <f t="shared" si="450"/>
        <v>0</v>
      </c>
      <c r="AA765" s="2371">
        <f t="shared" si="450"/>
        <v>0</v>
      </c>
      <c r="AB765" s="2371">
        <f t="shared" si="450"/>
        <v>0</v>
      </c>
      <c r="AC765" s="2371">
        <f t="shared" si="450"/>
        <v>0</v>
      </c>
      <c r="AD765" s="2371">
        <f t="shared" si="450"/>
        <v>0</v>
      </c>
      <c r="AE765" s="2371">
        <f t="shared" si="450"/>
        <v>0</v>
      </c>
      <c r="AF765" s="2371">
        <f t="shared" si="450"/>
        <v>0</v>
      </c>
      <c r="AG765" s="2371">
        <f t="shared" si="450"/>
        <v>0</v>
      </c>
      <c r="AH765" s="2371">
        <f t="shared" si="450"/>
        <v>0</v>
      </c>
      <c r="AI765" s="2371">
        <f t="shared" si="450"/>
        <v>0</v>
      </c>
      <c r="AJ765" s="2371">
        <f t="shared" si="450"/>
        <v>0</v>
      </c>
      <c r="AK765" s="2371">
        <f t="shared" si="450"/>
        <v>0</v>
      </c>
      <c r="AL765" s="2371">
        <f t="shared" si="450"/>
        <v>0</v>
      </c>
      <c r="AM765" s="2371">
        <f t="shared" si="450"/>
        <v>0</v>
      </c>
      <c r="AN765" s="2371">
        <f t="shared" si="450"/>
        <v>0</v>
      </c>
      <c r="AO765" s="2371">
        <f t="shared" si="450"/>
        <v>0</v>
      </c>
      <c r="AP765" s="2371">
        <f t="shared" si="450"/>
        <v>0</v>
      </c>
      <c r="AQ765" s="2371">
        <f t="shared" si="450"/>
        <v>0</v>
      </c>
      <c r="AR765" s="2371">
        <f t="shared" si="450"/>
        <v>0</v>
      </c>
      <c r="AS765" s="2371">
        <f t="shared" si="450"/>
        <v>0</v>
      </c>
      <c r="AT765" s="2371">
        <f t="shared" si="450"/>
        <v>0</v>
      </c>
      <c r="AU765" s="2371">
        <f t="shared" si="450"/>
        <v>-1</v>
      </c>
      <c r="AV765" s="2371">
        <f t="shared" si="450"/>
        <v>0</v>
      </c>
      <c r="AW765" s="2371">
        <f t="shared" si="450"/>
        <v>0</v>
      </c>
    </row>
    <row r="766" spans="1:49" ht="19.5" hidden="1" thickBot="1">
      <c r="A766" s="337" t="s">
        <v>545</v>
      </c>
      <c r="B766" s="410" t="s">
        <v>540</v>
      </c>
      <c r="C766" s="1234">
        <f t="shared" si="441"/>
        <v>0</v>
      </c>
      <c r="D766" s="1237">
        <f t="shared" si="441"/>
        <v>0</v>
      </c>
      <c r="E766" s="1237">
        <f t="shared" si="441"/>
        <v>0</v>
      </c>
      <c r="F766" s="1246"/>
      <c r="G766" s="1246"/>
      <c r="H766" s="1246"/>
      <c r="I766" s="1246"/>
      <c r="J766" s="1246"/>
      <c r="K766" s="1246"/>
      <c r="L766" s="2371">
        <f t="shared" ref="L766:AW766" si="451">IF(L157&gt;L360,(100%-L360/L157*100%),IF(L157&lt;L360,(L157/L360*100%-100%),0))</f>
        <v>0</v>
      </c>
      <c r="M766" s="2371">
        <f t="shared" si="451"/>
        <v>0</v>
      </c>
      <c r="N766" s="2371">
        <f t="shared" si="451"/>
        <v>0</v>
      </c>
      <c r="O766" s="2371">
        <f t="shared" si="451"/>
        <v>0</v>
      </c>
      <c r="P766" s="2371">
        <f t="shared" si="451"/>
        <v>0</v>
      </c>
      <c r="Q766" s="2371">
        <f t="shared" si="451"/>
        <v>0</v>
      </c>
      <c r="R766" s="2371">
        <f t="shared" si="451"/>
        <v>0</v>
      </c>
      <c r="S766" s="2371">
        <f t="shared" si="451"/>
        <v>0</v>
      </c>
      <c r="T766" s="2371">
        <f t="shared" si="451"/>
        <v>0</v>
      </c>
      <c r="U766" s="2371">
        <f t="shared" si="451"/>
        <v>0</v>
      </c>
      <c r="V766" s="2371">
        <f t="shared" si="451"/>
        <v>0</v>
      </c>
      <c r="W766" s="2371">
        <f t="shared" si="451"/>
        <v>0</v>
      </c>
      <c r="X766" s="2371">
        <f t="shared" si="451"/>
        <v>0</v>
      </c>
      <c r="Y766" s="2371">
        <f t="shared" si="451"/>
        <v>0</v>
      </c>
      <c r="Z766" s="2371">
        <f t="shared" si="451"/>
        <v>0</v>
      </c>
      <c r="AA766" s="2371">
        <f t="shared" si="451"/>
        <v>0</v>
      </c>
      <c r="AB766" s="2371">
        <f t="shared" si="451"/>
        <v>0</v>
      </c>
      <c r="AC766" s="2371">
        <f t="shared" si="451"/>
        <v>0</v>
      </c>
      <c r="AD766" s="2371">
        <f t="shared" si="451"/>
        <v>0</v>
      </c>
      <c r="AE766" s="2371">
        <f t="shared" si="451"/>
        <v>0</v>
      </c>
      <c r="AF766" s="2371">
        <f t="shared" si="451"/>
        <v>0</v>
      </c>
      <c r="AG766" s="2371">
        <f t="shared" si="451"/>
        <v>0</v>
      </c>
      <c r="AH766" s="2371">
        <f t="shared" si="451"/>
        <v>0</v>
      </c>
      <c r="AI766" s="2371">
        <f t="shared" si="451"/>
        <v>0</v>
      </c>
      <c r="AJ766" s="2371">
        <f t="shared" si="451"/>
        <v>0</v>
      </c>
      <c r="AK766" s="2371">
        <f t="shared" si="451"/>
        <v>0</v>
      </c>
      <c r="AL766" s="2371">
        <f t="shared" si="451"/>
        <v>0</v>
      </c>
      <c r="AM766" s="2371">
        <f t="shared" si="451"/>
        <v>0</v>
      </c>
      <c r="AN766" s="2371">
        <f t="shared" si="451"/>
        <v>0</v>
      </c>
      <c r="AO766" s="2371">
        <f t="shared" si="451"/>
        <v>0</v>
      </c>
      <c r="AP766" s="2371">
        <f t="shared" si="451"/>
        <v>0</v>
      </c>
      <c r="AQ766" s="2371">
        <f t="shared" si="451"/>
        <v>0</v>
      </c>
      <c r="AR766" s="2371">
        <f t="shared" si="451"/>
        <v>0</v>
      </c>
      <c r="AS766" s="2371">
        <f t="shared" si="451"/>
        <v>0</v>
      </c>
      <c r="AT766" s="2371">
        <f t="shared" si="451"/>
        <v>0</v>
      </c>
      <c r="AU766" s="2371">
        <f t="shared" si="451"/>
        <v>0</v>
      </c>
      <c r="AV766" s="2371">
        <f t="shared" si="451"/>
        <v>0</v>
      </c>
      <c r="AW766" s="2371">
        <f t="shared" si="451"/>
        <v>0</v>
      </c>
    </row>
    <row r="767" spans="1:49" ht="19.5" hidden="1" thickBot="1">
      <c r="A767" s="405">
        <v>14</v>
      </c>
      <c r="B767" s="393" t="s">
        <v>546</v>
      </c>
      <c r="C767" s="1234">
        <f t="shared" si="441"/>
        <v>0.66666666666666674</v>
      </c>
      <c r="D767" s="1238">
        <f t="shared" si="441"/>
        <v>0</v>
      </c>
      <c r="E767" s="1238">
        <f t="shared" si="441"/>
        <v>0.66666666666666674</v>
      </c>
      <c r="F767" s="1246"/>
      <c r="G767" s="1246"/>
      <c r="H767" s="1246"/>
      <c r="I767" s="1245"/>
      <c r="J767" s="1246"/>
      <c r="K767" s="1246"/>
      <c r="L767" s="2382">
        <f t="shared" ref="L767:AW767" si="452">IF(L158&gt;L361,(100%-L361/L158*100%),IF(L158&lt;L361,(L158/L361*100%-100%),0))</f>
        <v>0</v>
      </c>
      <c r="M767" s="2382">
        <f t="shared" si="452"/>
        <v>0</v>
      </c>
      <c r="N767" s="2382">
        <f t="shared" si="452"/>
        <v>0</v>
      </c>
      <c r="O767" s="2382">
        <f t="shared" si="452"/>
        <v>1</v>
      </c>
      <c r="P767" s="2382">
        <f t="shared" si="452"/>
        <v>0</v>
      </c>
      <c r="Q767" s="2382">
        <f t="shared" si="452"/>
        <v>0</v>
      </c>
      <c r="R767" s="2382">
        <f t="shared" si="452"/>
        <v>0</v>
      </c>
      <c r="S767" s="2382">
        <f t="shared" si="452"/>
        <v>-1</v>
      </c>
      <c r="T767" s="2382">
        <f t="shared" si="452"/>
        <v>0</v>
      </c>
      <c r="U767" s="2382">
        <f t="shared" si="452"/>
        <v>1</v>
      </c>
      <c r="V767" s="2382">
        <f t="shared" si="452"/>
        <v>0</v>
      </c>
      <c r="W767" s="2382">
        <f t="shared" si="452"/>
        <v>0</v>
      </c>
      <c r="X767" s="2382">
        <f t="shared" si="452"/>
        <v>0</v>
      </c>
      <c r="Y767" s="2382">
        <f t="shared" si="452"/>
        <v>-1</v>
      </c>
      <c r="Z767" s="2382">
        <f t="shared" si="452"/>
        <v>0</v>
      </c>
      <c r="AA767" s="2382">
        <f t="shared" si="452"/>
        <v>1</v>
      </c>
      <c r="AB767" s="2382">
        <f t="shared" si="452"/>
        <v>0</v>
      </c>
      <c r="AC767" s="2382">
        <f t="shared" si="452"/>
        <v>0</v>
      </c>
      <c r="AD767" s="2382">
        <f t="shared" si="452"/>
        <v>0</v>
      </c>
      <c r="AE767" s="2382">
        <f t="shared" si="452"/>
        <v>0</v>
      </c>
      <c r="AF767" s="2382">
        <f t="shared" si="452"/>
        <v>0</v>
      </c>
      <c r="AG767" s="2382">
        <f t="shared" si="452"/>
        <v>0</v>
      </c>
      <c r="AH767" s="2382">
        <f t="shared" si="452"/>
        <v>0</v>
      </c>
      <c r="AI767" s="2382">
        <f t="shared" si="452"/>
        <v>0</v>
      </c>
      <c r="AJ767" s="2382">
        <f t="shared" si="452"/>
        <v>0</v>
      </c>
      <c r="AK767" s="2382">
        <f t="shared" si="452"/>
        <v>0</v>
      </c>
      <c r="AL767" s="2382">
        <f t="shared" si="452"/>
        <v>0</v>
      </c>
      <c r="AM767" s="2382">
        <f t="shared" si="452"/>
        <v>0</v>
      </c>
      <c r="AN767" s="2382">
        <f t="shared" si="452"/>
        <v>0</v>
      </c>
      <c r="AO767" s="2382">
        <f t="shared" si="452"/>
        <v>-1</v>
      </c>
      <c r="AP767" s="2382">
        <f t="shared" si="452"/>
        <v>0</v>
      </c>
      <c r="AQ767" s="2382">
        <f t="shared" si="452"/>
        <v>0</v>
      </c>
      <c r="AR767" s="2382">
        <f t="shared" si="452"/>
        <v>0</v>
      </c>
      <c r="AS767" s="2382">
        <f t="shared" si="452"/>
        <v>1</v>
      </c>
      <c r="AT767" s="2382">
        <f t="shared" si="452"/>
        <v>0</v>
      </c>
      <c r="AU767" s="2382">
        <f t="shared" si="452"/>
        <v>0</v>
      </c>
      <c r="AV767" s="2382">
        <f t="shared" si="452"/>
        <v>0</v>
      </c>
      <c r="AW767" s="2382">
        <f t="shared" si="452"/>
        <v>0</v>
      </c>
    </row>
    <row r="768" spans="1:49" ht="19.5" hidden="1" thickBot="1">
      <c r="A768" s="337" t="s">
        <v>547</v>
      </c>
      <c r="B768" s="371" t="s">
        <v>548</v>
      </c>
      <c r="C768" s="1234">
        <f t="shared" si="441"/>
        <v>-0.66666666666666674</v>
      </c>
      <c r="D768" s="1237">
        <f t="shared" si="441"/>
        <v>0</v>
      </c>
      <c r="E768" s="1237">
        <f t="shared" si="441"/>
        <v>-0.66666666666666674</v>
      </c>
      <c r="F768" s="1246"/>
      <c r="G768" s="1246"/>
      <c r="H768" s="1246"/>
      <c r="I768" s="1246"/>
      <c r="J768" s="1246"/>
      <c r="K768" s="1246"/>
      <c r="L768" s="2371">
        <f t="shared" ref="L768:AW768" si="453">IF(L159&gt;L362,(100%-L362/L159*100%),IF(L159&lt;L362,(L159/L362*100%-100%),0))</f>
        <v>0</v>
      </c>
      <c r="M768" s="2371">
        <f t="shared" si="453"/>
        <v>0</v>
      </c>
      <c r="N768" s="2371">
        <f t="shared" si="453"/>
        <v>0</v>
      </c>
      <c r="O768" s="2371">
        <f t="shared" si="453"/>
        <v>0</v>
      </c>
      <c r="P768" s="2371">
        <f t="shared" si="453"/>
        <v>0</v>
      </c>
      <c r="Q768" s="2371">
        <f t="shared" si="453"/>
        <v>0</v>
      </c>
      <c r="R768" s="2371">
        <f t="shared" si="453"/>
        <v>0</v>
      </c>
      <c r="S768" s="2371">
        <f t="shared" si="453"/>
        <v>-1</v>
      </c>
      <c r="T768" s="2371">
        <f t="shared" si="453"/>
        <v>0</v>
      </c>
      <c r="U768" s="2371">
        <f t="shared" si="453"/>
        <v>0</v>
      </c>
      <c r="V768" s="2371">
        <f t="shared" si="453"/>
        <v>0</v>
      </c>
      <c r="W768" s="2371">
        <f t="shared" si="453"/>
        <v>0</v>
      </c>
      <c r="X768" s="2371">
        <f t="shared" si="453"/>
        <v>0</v>
      </c>
      <c r="Y768" s="2371">
        <f t="shared" si="453"/>
        <v>-1</v>
      </c>
      <c r="Z768" s="2371">
        <f t="shared" si="453"/>
        <v>0</v>
      </c>
      <c r="AA768" s="2371">
        <f t="shared" si="453"/>
        <v>1</v>
      </c>
      <c r="AB768" s="2371">
        <f t="shared" si="453"/>
        <v>0</v>
      </c>
      <c r="AC768" s="2371">
        <f t="shared" si="453"/>
        <v>0</v>
      </c>
      <c r="AD768" s="2371">
        <f t="shared" si="453"/>
        <v>0</v>
      </c>
      <c r="AE768" s="2371">
        <f t="shared" si="453"/>
        <v>0</v>
      </c>
      <c r="AF768" s="2371">
        <f t="shared" si="453"/>
        <v>0</v>
      </c>
      <c r="AG768" s="2371">
        <f t="shared" si="453"/>
        <v>0</v>
      </c>
      <c r="AH768" s="2371">
        <f t="shared" si="453"/>
        <v>0</v>
      </c>
      <c r="AI768" s="2371">
        <f t="shared" si="453"/>
        <v>0</v>
      </c>
      <c r="AJ768" s="2371">
        <f t="shared" si="453"/>
        <v>0</v>
      </c>
      <c r="AK768" s="2371">
        <f t="shared" si="453"/>
        <v>0</v>
      </c>
      <c r="AL768" s="2371">
        <f t="shared" si="453"/>
        <v>0</v>
      </c>
      <c r="AM768" s="2371">
        <f t="shared" si="453"/>
        <v>0</v>
      </c>
      <c r="AN768" s="2371">
        <f t="shared" si="453"/>
        <v>0</v>
      </c>
      <c r="AO768" s="2371">
        <f t="shared" si="453"/>
        <v>-1</v>
      </c>
      <c r="AP768" s="2371">
        <f t="shared" si="453"/>
        <v>0</v>
      </c>
      <c r="AQ768" s="2371">
        <f t="shared" si="453"/>
        <v>0</v>
      </c>
      <c r="AR768" s="2371">
        <f t="shared" si="453"/>
        <v>0</v>
      </c>
      <c r="AS768" s="2371">
        <f t="shared" si="453"/>
        <v>0</v>
      </c>
      <c r="AT768" s="2371">
        <f t="shared" si="453"/>
        <v>0</v>
      </c>
      <c r="AU768" s="2371">
        <f t="shared" si="453"/>
        <v>0</v>
      </c>
      <c r="AV768" s="2371">
        <f t="shared" si="453"/>
        <v>0</v>
      </c>
      <c r="AW768" s="2371">
        <f t="shared" si="453"/>
        <v>0</v>
      </c>
    </row>
    <row r="769" spans="1:49" ht="19.5" hidden="1" thickBot="1">
      <c r="A769" s="337" t="s">
        <v>549</v>
      </c>
      <c r="B769" s="371" t="s">
        <v>418</v>
      </c>
      <c r="C769" s="1234">
        <f t="shared" si="441"/>
        <v>1</v>
      </c>
      <c r="D769" s="1237">
        <f t="shared" si="441"/>
        <v>0</v>
      </c>
      <c r="E769" s="1237">
        <f t="shared" si="441"/>
        <v>1</v>
      </c>
      <c r="F769" s="1246"/>
      <c r="G769" s="1246"/>
      <c r="H769" s="1246"/>
      <c r="I769" s="1246"/>
      <c r="J769" s="1246"/>
      <c r="K769" s="1246"/>
      <c r="L769" s="2371">
        <f t="shared" ref="L769:AW769" si="454">IF(L160&gt;L363,(100%-L363/L160*100%),IF(L160&lt;L363,(L160/L363*100%-100%),0))</f>
        <v>0</v>
      </c>
      <c r="M769" s="2371">
        <f t="shared" si="454"/>
        <v>0</v>
      </c>
      <c r="N769" s="2371">
        <f t="shared" si="454"/>
        <v>0</v>
      </c>
      <c r="O769" s="2371">
        <f t="shared" si="454"/>
        <v>1</v>
      </c>
      <c r="P769" s="2371">
        <f t="shared" si="454"/>
        <v>0</v>
      </c>
      <c r="Q769" s="2371">
        <f t="shared" si="454"/>
        <v>0</v>
      </c>
      <c r="R769" s="2371">
        <f t="shared" si="454"/>
        <v>0</v>
      </c>
      <c r="S769" s="2371">
        <f t="shared" si="454"/>
        <v>0</v>
      </c>
      <c r="T769" s="2371">
        <f t="shared" si="454"/>
        <v>0</v>
      </c>
      <c r="U769" s="2371">
        <f t="shared" si="454"/>
        <v>1</v>
      </c>
      <c r="V769" s="2371">
        <f t="shared" si="454"/>
        <v>0</v>
      </c>
      <c r="W769" s="2371">
        <f t="shared" si="454"/>
        <v>0</v>
      </c>
      <c r="X769" s="2371">
        <f t="shared" si="454"/>
        <v>0</v>
      </c>
      <c r="Y769" s="2371">
        <f t="shared" si="454"/>
        <v>0</v>
      </c>
      <c r="Z769" s="2371">
        <f t="shared" si="454"/>
        <v>0</v>
      </c>
      <c r="AA769" s="2371">
        <f t="shared" si="454"/>
        <v>0</v>
      </c>
      <c r="AB769" s="2371">
        <f t="shared" si="454"/>
        <v>0</v>
      </c>
      <c r="AC769" s="2371">
        <f t="shared" si="454"/>
        <v>0</v>
      </c>
      <c r="AD769" s="2371">
        <f t="shared" si="454"/>
        <v>0</v>
      </c>
      <c r="AE769" s="2371">
        <f t="shared" si="454"/>
        <v>0</v>
      </c>
      <c r="AF769" s="2371">
        <f t="shared" si="454"/>
        <v>0</v>
      </c>
      <c r="AG769" s="2371">
        <f t="shared" si="454"/>
        <v>0</v>
      </c>
      <c r="AH769" s="2371">
        <f t="shared" si="454"/>
        <v>0</v>
      </c>
      <c r="AI769" s="2371">
        <f t="shared" si="454"/>
        <v>0</v>
      </c>
      <c r="AJ769" s="2371">
        <f t="shared" si="454"/>
        <v>0</v>
      </c>
      <c r="AK769" s="2371">
        <f t="shared" si="454"/>
        <v>0</v>
      </c>
      <c r="AL769" s="2371">
        <f t="shared" si="454"/>
        <v>0</v>
      </c>
      <c r="AM769" s="2371">
        <f t="shared" si="454"/>
        <v>0</v>
      </c>
      <c r="AN769" s="2371">
        <f t="shared" si="454"/>
        <v>0</v>
      </c>
      <c r="AO769" s="2371">
        <f t="shared" si="454"/>
        <v>0</v>
      </c>
      <c r="AP769" s="2371">
        <f t="shared" si="454"/>
        <v>0</v>
      </c>
      <c r="AQ769" s="2371">
        <f t="shared" si="454"/>
        <v>0</v>
      </c>
      <c r="AR769" s="2371">
        <f t="shared" si="454"/>
        <v>0</v>
      </c>
      <c r="AS769" s="2371">
        <f t="shared" si="454"/>
        <v>1</v>
      </c>
      <c r="AT769" s="2371">
        <f t="shared" si="454"/>
        <v>0</v>
      </c>
      <c r="AU769" s="2371">
        <f t="shared" si="454"/>
        <v>0</v>
      </c>
      <c r="AV769" s="2371">
        <f t="shared" si="454"/>
        <v>0</v>
      </c>
      <c r="AW769" s="2371">
        <f t="shared" si="454"/>
        <v>0</v>
      </c>
    </row>
    <row r="770" spans="1:49" ht="19.5" hidden="1" thickBot="1">
      <c r="A770" s="337" t="s">
        <v>550</v>
      </c>
      <c r="B770" s="371" t="s">
        <v>420</v>
      </c>
      <c r="C770" s="1234">
        <f t="shared" si="441"/>
        <v>0</v>
      </c>
      <c r="D770" s="1237">
        <f t="shared" si="441"/>
        <v>0</v>
      </c>
      <c r="E770" s="1237">
        <f t="shared" si="441"/>
        <v>0</v>
      </c>
      <c r="F770" s="1246"/>
      <c r="G770" s="1246"/>
      <c r="H770" s="1246"/>
      <c r="I770" s="1246"/>
      <c r="J770" s="1246"/>
      <c r="K770" s="1246"/>
      <c r="L770" s="2371">
        <f t="shared" ref="L770:AW770" si="455">IF(L161&gt;L364,(100%-L364/L161*100%),IF(L161&lt;L364,(L161/L364*100%-100%),0))</f>
        <v>0</v>
      </c>
      <c r="M770" s="2371">
        <f t="shared" si="455"/>
        <v>0</v>
      </c>
      <c r="N770" s="2371">
        <f t="shared" si="455"/>
        <v>0</v>
      </c>
      <c r="O770" s="2371">
        <f t="shared" si="455"/>
        <v>0</v>
      </c>
      <c r="P770" s="2371">
        <f t="shared" si="455"/>
        <v>0</v>
      </c>
      <c r="Q770" s="2371">
        <f t="shared" si="455"/>
        <v>0</v>
      </c>
      <c r="R770" s="2371">
        <f t="shared" si="455"/>
        <v>0</v>
      </c>
      <c r="S770" s="2371">
        <f t="shared" si="455"/>
        <v>0</v>
      </c>
      <c r="T770" s="2371">
        <f t="shared" si="455"/>
        <v>0</v>
      </c>
      <c r="U770" s="2371">
        <f t="shared" si="455"/>
        <v>0</v>
      </c>
      <c r="V770" s="2371">
        <f t="shared" si="455"/>
        <v>0</v>
      </c>
      <c r="W770" s="2371">
        <f t="shared" si="455"/>
        <v>0</v>
      </c>
      <c r="X770" s="2371">
        <f t="shared" si="455"/>
        <v>0</v>
      </c>
      <c r="Y770" s="2371">
        <f t="shared" si="455"/>
        <v>0</v>
      </c>
      <c r="Z770" s="2371">
        <f t="shared" si="455"/>
        <v>0</v>
      </c>
      <c r="AA770" s="2371">
        <f t="shared" si="455"/>
        <v>0</v>
      </c>
      <c r="AB770" s="2371">
        <f t="shared" si="455"/>
        <v>0</v>
      </c>
      <c r="AC770" s="2371">
        <f t="shared" si="455"/>
        <v>0</v>
      </c>
      <c r="AD770" s="2371">
        <f t="shared" si="455"/>
        <v>0</v>
      </c>
      <c r="AE770" s="2371">
        <f t="shared" si="455"/>
        <v>0</v>
      </c>
      <c r="AF770" s="2371">
        <f t="shared" si="455"/>
        <v>0</v>
      </c>
      <c r="AG770" s="2371">
        <f t="shared" si="455"/>
        <v>0</v>
      </c>
      <c r="AH770" s="2371">
        <f t="shared" si="455"/>
        <v>0</v>
      </c>
      <c r="AI770" s="2371">
        <f t="shared" si="455"/>
        <v>0</v>
      </c>
      <c r="AJ770" s="2371">
        <f t="shared" si="455"/>
        <v>0</v>
      </c>
      <c r="AK770" s="2371">
        <f t="shared" si="455"/>
        <v>0</v>
      </c>
      <c r="AL770" s="2371">
        <f t="shared" si="455"/>
        <v>0</v>
      </c>
      <c r="AM770" s="2371">
        <f t="shared" si="455"/>
        <v>0</v>
      </c>
      <c r="AN770" s="2371">
        <f t="shared" si="455"/>
        <v>0</v>
      </c>
      <c r="AO770" s="2371">
        <f t="shared" si="455"/>
        <v>0</v>
      </c>
      <c r="AP770" s="2371">
        <f t="shared" si="455"/>
        <v>0</v>
      </c>
      <c r="AQ770" s="2371">
        <f t="shared" si="455"/>
        <v>0</v>
      </c>
      <c r="AR770" s="2371">
        <f t="shared" si="455"/>
        <v>0</v>
      </c>
      <c r="AS770" s="2371">
        <f t="shared" si="455"/>
        <v>0</v>
      </c>
      <c r="AT770" s="2371">
        <f t="shared" si="455"/>
        <v>0</v>
      </c>
      <c r="AU770" s="2371">
        <f t="shared" si="455"/>
        <v>0</v>
      </c>
      <c r="AV770" s="2371">
        <f t="shared" si="455"/>
        <v>0</v>
      </c>
      <c r="AW770" s="2371">
        <f t="shared" si="455"/>
        <v>0</v>
      </c>
    </row>
    <row r="771" spans="1:49" ht="19.5" hidden="1" thickBot="1">
      <c r="A771" s="337" t="s">
        <v>551</v>
      </c>
      <c r="B771" s="371" t="s">
        <v>552</v>
      </c>
      <c r="C771" s="1234">
        <f t="shared" si="441"/>
        <v>0</v>
      </c>
      <c r="D771" s="1237">
        <f t="shared" si="441"/>
        <v>0</v>
      </c>
      <c r="E771" s="1237">
        <f t="shared" si="441"/>
        <v>0</v>
      </c>
      <c r="F771" s="1246"/>
      <c r="G771" s="1246"/>
      <c r="H771" s="1246"/>
      <c r="I771" s="1246"/>
      <c r="J771" s="1246"/>
      <c r="K771" s="1246"/>
      <c r="L771" s="2371">
        <f t="shared" ref="L771:AW771" si="456">IF(L162&gt;L365,(100%-L365/L162*100%),IF(L162&lt;L365,(L162/L365*100%-100%),0))</f>
        <v>0</v>
      </c>
      <c r="M771" s="2371">
        <f t="shared" si="456"/>
        <v>0</v>
      </c>
      <c r="N771" s="2371">
        <f t="shared" si="456"/>
        <v>0</v>
      </c>
      <c r="O771" s="2371">
        <f t="shared" si="456"/>
        <v>0</v>
      </c>
      <c r="P771" s="2371">
        <f t="shared" si="456"/>
        <v>0</v>
      </c>
      <c r="Q771" s="2371">
        <f t="shared" si="456"/>
        <v>0</v>
      </c>
      <c r="R771" s="2371">
        <f t="shared" si="456"/>
        <v>0</v>
      </c>
      <c r="S771" s="2371">
        <f t="shared" si="456"/>
        <v>0</v>
      </c>
      <c r="T771" s="2371">
        <f t="shared" si="456"/>
        <v>0</v>
      </c>
      <c r="U771" s="2371">
        <f t="shared" si="456"/>
        <v>0</v>
      </c>
      <c r="V771" s="2371">
        <f t="shared" si="456"/>
        <v>0</v>
      </c>
      <c r="W771" s="2371">
        <f t="shared" si="456"/>
        <v>0</v>
      </c>
      <c r="X771" s="2371">
        <f t="shared" si="456"/>
        <v>0</v>
      </c>
      <c r="Y771" s="2371">
        <f t="shared" si="456"/>
        <v>0</v>
      </c>
      <c r="Z771" s="2371">
        <f t="shared" si="456"/>
        <v>0</v>
      </c>
      <c r="AA771" s="2371">
        <f t="shared" si="456"/>
        <v>0</v>
      </c>
      <c r="AB771" s="2371">
        <f t="shared" si="456"/>
        <v>0</v>
      </c>
      <c r="AC771" s="2371">
        <f t="shared" si="456"/>
        <v>0</v>
      </c>
      <c r="AD771" s="2371">
        <f t="shared" si="456"/>
        <v>0</v>
      </c>
      <c r="AE771" s="2371">
        <f t="shared" si="456"/>
        <v>0</v>
      </c>
      <c r="AF771" s="2371">
        <f t="shared" si="456"/>
        <v>0</v>
      </c>
      <c r="AG771" s="2371">
        <f t="shared" si="456"/>
        <v>0</v>
      </c>
      <c r="AH771" s="2371">
        <f t="shared" si="456"/>
        <v>0</v>
      </c>
      <c r="AI771" s="2371">
        <f t="shared" si="456"/>
        <v>0</v>
      </c>
      <c r="AJ771" s="2371">
        <f t="shared" si="456"/>
        <v>0</v>
      </c>
      <c r="AK771" s="2371">
        <f t="shared" si="456"/>
        <v>0</v>
      </c>
      <c r="AL771" s="2371">
        <f t="shared" si="456"/>
        <v>0</v>
      </c>
      <c r="AM771" s="2371">
        <f t="shared" si="456"/>
        <v>0</v>
      </c>
      <c r="AN771" s="2371">
        <f t="shared" si="456"/>
        <v>0</v>
      </c>
      <c r="AO771" s="2371">
        <f t="shared" si="456"/>
        <v>0</v>
      </c>
      <c r="AP771" s="2371">
        <f t="shared" si="456"/>
        <v>0</v>
      </c>
      <c r="AQ771" s="2371">
        <f t="shared" si="456"/>
        <v>0</v>
      </c>
      <c r="AR771" s="2371">
        <f t="shared" si="456"/>
        <v>0</v>
      </c>
      <c r="AS771" s="2371">
        <f t="shared" si="456"/>
        <v>0</v>
      </c>
      <c r="AT771" s="2371">
        <f t="shared" si="456"/>
        <v>0</v>
      </c>
      <c r="AU771" s="2371">
        <f t="shared" si="456"/>
        <v>0</v>
      </c>
      <c r="AV771" s="2371">
        <f t="shared" si="456"/>
        <v>0</v>
      </c>
      <c r="AW771" s="2371">
        <f t="shared" si="456"/>
        <v>0</v>
      </c>
    </row>
    <row r="772" spans="1:49" ht="19.5" hidden="1" thickBot="1">
      <c r="A772" s="337" t="s">
        <v>553</v>
      </c>
      <c r="B772" s="371" t="s">
        <v>414</v>
      </c>
      <c r="C772" s="1234">
        <f t="shared" si="441"/>
        <v>0</v>
      </c>
      <c r="D772" s="1237">
        <f t="shared" si="441"/>
        <v>0</v>
      </c>
      <c r="E772" s="1237">
        <f t="shared" si="441"/>
        <v>0</v>
      </c>
      <c r="F772" s="1246"/>
      <c r="G772" s="1246"/>
      <c r="H772" s="1246"/>
      <c r="I772" s="1246"/>
      <c r="J772" s="1246"/>
      <c r="K772" s="1246"/>
      <c r="L772" s="2371">
        <f t="shared" ref="L772:AW772" si="457">IF(L163&gt;L366,(100%-L366/L163*100%),IF(L163&lt;L366,(L163/L366*100%-100%),0))</f>
        <v>0</v>
      </c>
      <c r="M772" s="2371">
        <f t="shared" si="457"/>
        <v>0</v>
      </c>
      <c r="N772" s="2371">
        <f t="shared" si="457"/>
        <v>0</v>
      </c>
      <c r="O772" s="2371">
        <f t="shared" si="457"/>
        <v>0</v>
      </c>
      <c r="P772" s="2371">
        <f t="shared" si="457"/>
        <v>0</v>
      </c>
      <c r="Q772" s="2371">
        <f t="shared" si="457"/>
        <v>0</v>
      </c>
      <c r="R772" s="2371">
        <f t="shared" si="457"/>
        <v>0</v>
      </c>
      <c r="S772" s="2371">
        <f t="shared" si="457"/>
        <v>0</v>
      </c>
      <c r="T772" s="2371">
        <f t="shared" si="457"/>
        <v>0</v>
      </c>
      <c r="U772" s="2371">
        <f t="shared" si="457"/>
        <v>0</v>
      </c>
      <c r="V772" s="2371">
        <f t="shared" si="457"/>
        <v>0</v>
      </c>
      <c r="W772" s="2371">
        <f t="shared" si="457"/>
        <v>0</v>
      </c>
      <c r="X772" s="2371">
        <f t="shared" si="457"/>
        <v>0</v>
      </c>
      <c r="Y772" s="2371">
        <f t="shared" si="457"/>
        <v>0</v>
      </c>
      <c r="Z772" s="2371">
        <f t="shared" si="457"/>
        <v>0</v>
      </c>
      <c r="AA772" s="2371">
        <f t="shared" si="457"/>
        <v>0</v>
      </c>
      <c r="AB772" s="2371">
        <f t="shared" si="457"/>
        <v>0</v>
      </c>
      <c r="AC772" s="2371">
        <f t="shared" si="457"/>
        <v>0</v>
      </c>
      <c r="AD772" s="2371">
        <f t="shared" si="457"/>
        <v>0</v>
      </c>
      <c r="AE772" s="2371">
        <f t="shared" si="457"/>
        <v>0</v>
      </c>
      <c r="AF772" s="2371">
        <f t="shared" si="457"/>
        <v>0</v>
      </c>
      <c r="AG772" s="2371">
        <f t="shared" si="457"/>
        <v>0</v>
      </c>
      <c r="AH772" s="2371">
        <f t="shared" si="457"/>
        <v>0</v>
      </c>
      <c r="AI772" s="2371">
        <f t="shared" si="457"/>
        <v>0</v>
      </c>
      <c r="AJ772" s="2371">
        <f t="shared" si="457"/>
        <v>0</v>
      </c>
      <c r="AK772" s="2371">
        <f t="shared" si="457"/>
        <v>0</v>
      </c>
      <c r="AL772" s="2371">
        <f t="shared" si="457"/>
        <v>0</v>
      </c>
      <c r="AM772" s="2371">
        <f t="shared" si="457"/>
        <v>0</v>
      </c>
      <c r="AN772" s="2371">
        <f t="shared" si="457"/>
        <v>0</v>
      </c>
      <c r="AO772" s="2371">
        <f t="shared" si="457"/>
        <v>0</v>
      </c>
      <c r="AP772" s="2371">
        <f t="shared" si="457"/>
        <v>0</v>
      </c>
      <c r="AQ772" s="2371">
        <f t="shared" si="457"/>
        <v>0</v>
      </c>
      <c r="AR772" s="2371">
        <f t="shared" si="457"/>
        <v>0</v>
      </c>
      <c r="AS772" s="2371">
        <f t="shared" si="457"/>
        <v>0</v>
      </c>
      <c r="AT772" s="2371">
        <f t="shared" si="457"/>
        <v>0</v>
      </c>
      <c r="AU772" s="2371">
        <f t="shared" si="457"/>
        <v>0</v>
      </c>
      <c r="AV772" s="2371">
        <f t="shared" si="457"/>
        <v>0</v>
      </c>
      <c r="AW772" s="2371">
        <f t="shared" si="457"/>
        <v>0</v>
      </c>
    </row>
    <row r="773" spans="1:49" ht="32.25" hidden="1" thickBot="1">
      <c r="A773" s="405">
        <v>15</v>
      </c>
      <c r="B773" s="393" t="s">
        <v>554</v>
      </c>
      <c r="C773" s="1234">
        <f t="shared" si="441"/>
        <v>0.44117647058823528</v>
      </c>
      <c r="D773" s="1238">
        <f t="shared" si="441"/>
        <v>0.66666666666666674</v>
      </c>
      <c r="E773" s="1238">
        <f t="shared" si="441"/>
        <v>0.33333333333333337</v>
      </c>
      <c r="F773" s="1246"/>
      <c r="G773" s="1246"/>
      <c r="H773" s="1246"/>
      <c r="I773" s="1245"/>
      <c r="J773" s="1246"/>
      <c r="K773" s="1246"/>
      <c r="L773" s="2382">
        <f t="shared" ref="L773:AW773" si="458">IF(L164&gt;L367,(100%-L367/L164*100%),IF(L164&lt;L367,(L164/L367*100%-100%),0))</f>
        <v>0</v>
      </c>
      <c r="M773" s="2382">
        <f t="shared" si="458"/>
        <v>-1</v>
      </c>
      <c r="N773" s="2382">
        <f t="shared" si="458"/>
        <v>0</v>
      </c>
      <c r="O773" s="2382">
        <f t="shared" si="458"/>
        <v>1</v>
      </c>
      <c r="P773" s="2382">
        <f t="shared" si="458"/>
        <v>0</v>
      </c>
      <c r="Q773" s="2382">
        <f t="shared" si="458"/>
        <v>0.33333333333333337</v>
      </c>
      <c r="R773" s="2382">
        <f t="shared" si="458"/>
        <v>0.75</v>
      </c>
      <c r="S773" s="2382">
        <f t="shared" si="458"/>
        <v>7.6923076923076872E-2</v>
      </c>
      <c r="T773" s="2382">
        <f t="shared" si="458"/>
        <v>0</v>
      </c>
      <c r="U773" s="2382">
        <f t="shared" si="458"/>
        <v>0.8</v>
      </c>
      <c r="V773" s="2382">
        <f t="shared" si="458"/>
        <v>0</v>
      </c>
      <c r="W773" s="2382">
        <f t="shared" si="458"/>
        <v>1</v>
      </c>
      <c r="X773" s="2382">
        <f t="shared" si="458"/>
        <v>0</v>
      </c>
      <c r="Y773" s="2382">
        <f t="shared" si="458"/>
        <v>0.61538461538461542</v>
      </c>
      <c r="Z773" s="2382">
        <f t="shared" si="458"/>
        <v>0</v>
      </c>
      <c r="AA773" s="2382">
        <f t="shared" si="458"/>
        <v>0.33333333333333337</v>
      </c>
      <c r="AB773" s="2382">
        <f t="shared" si="458"/>
        <v>0.5</v>
      </c>
      <c r="AC773" s="2382">
        <f t="shared" si="458"/>
        <v>0</v>
      </c>
      <c r="AD773" s="2382">
        <f t="shared" si="458"/>
        <v>0</v>
      </c>
      <c r="AE773" s="2382">
        <f t="shared" si="458"/>
        <v>0.66666666666666674</v>
      </c>
      <c r="AF773" s="2382">
        <f t="shared" si="458"/>
        <v>0</v>
      </c>
      <c r="AG773" s="2382">
        <f t="shared" si="458"/>
        <v>1</v>
      </c>
      <c r="AH773" s="2382">
        <f t="shared" si="458"/>
        <v>-1</v>
      </c>
      <c r="AI773" s="2382">
        <f t="shared" si="458"/>
        <v>-1</v>
      </c>
      <c r="AJ773" s="2382">
        <f t="shared" si="458"/>
        <v>0</v>
      </c>
      <c r="AK773" s="2382">
        <f t="shared" si="458"/>
        <v>-1</v>
      </c>
      <c r="AL773" s="2382">
        <f t="shared" si="458"/>
        <v>1</v>
      </c>
      <c r="AM773" s="2382">
        <f t="shared" si="458"/>
        <v>0.33333333333333337</v>
      </c>
      <c r="AN773" s="2382">
        <f t="shared" si="458"/>
        <v>0.5</v>
      </c>
      <c r="AO773" s="2382">
        <f t="shared" si="458"/>
        <v>0.25</v>
      </c>
      <c r="AP773" s="2382">
        <f t="shared" si="458"/>
        <v>0</v>
      </c>
      <c r="AQ773" s="2382">
        <f t="shared" si="458"/>
        <v>-0.5</v>
      </c>
      <c r="AR773" s="2382">
        <f t="shared" si="458"/>
        <v>0.8</v>
      </c>
      <c r="AS773" s="2382">
        <f t="shared" si="458"/>
        <v>0</v>
      </c>
      <c r="AT773" s="2382">
        <f t="shared" si="458"/>
        <v>-0.5</v>
      </c>
      <c r="AU773" s="2382">
        <f t="shared" si="458"/>
        <v>-1</v>
      </c>
      <c r="AV773" s="2382">
        <f t="shared" si="458"/>
        <v>1</v>
      </c>
      <c r="AW773" s="2382">
        <f t="shared" si="458"/>
        <v>0</v>
      </c>
    </row>
    <row r="774" spans="1:49" ht="19.5" hidden="1" thickBot="1">
      <c r="A774" s="340" t="s">
        <v>555</v>
      </c>
      <c r="B774" s="412" t="s">
        <v>695</v>
      </c>
      <c r="C774" s="1234">
        <f t="shared" si="441"/>
        <v>0.10344827586206895</v>
      </c>
      <c r="D774" s="1235">
        <f t="shared" si="441"/>
        <v>0.75</v>
      </c>
      <c r="E774" s="1235">
        <f t="shared" si="441"/>
        <v>-0.40909090909090906</v>
      </c>
      <c r="F774" s="1246"/>
      <c r="G774" s="1246"/>
      <c r="H774" s="1246"/>
      <c r="I774" s="1246"/>
      <c r="J774" s="1246"/>
      <c r="K774" s="1246"/>
      <c r="L774" s="2391">
        <f t="shared" ref="L774:AW774" si="459">IF(L165&gt;L368,(100%-L368/L165*100%),IF(L165&lt;L368,(L165/L368*100%-100%),0))</f>
        <v>0</v>
      </c>
      <c r="M774" s="2391">
        <f t="shared" si="459"/>
        <v>0</v>
      </c>
      <c r="N774" s="2391">
        <f t="shared" si="459"/>
        <v>0</v>
      </c>
      <c r="O774" s="2391">
        <f t="shared" si="459"/>
        <v>0</v>
      </c>
      <c r="P774" s="2391">
        <f t="shared" si="459"/>
        <v>0</v>
      </c>
      <c r="Q774" s="2391">
        <f t="shared" si="459"/>
        <v>-1</v>
      </c>
      <c r="R774" s="2391">
        <f t="shared" si="459"/>
        <v>0.75</v>
      </c>
      <c r="S774" s="2391">
        <f t="shared" si="459"/>
        <v>-0.75</v>
      </c>
      <c r="T774" s="2391">
        <f t="shared" si="459"/>
        <v>0</v>
      </c>
      <c r="U774" s="2391">
        <f t="shared" si="459"/>
        <v>1</v>
      </c>
      <c r="V774" s="2391">
        <f t="shared" si="459"/>
        <v>0</v>
      </c>
      <c r="W774" s="2391">
        <f t="shared" si="459"/>
        <v>0</v>
      </c>
      <c r="X774" s="2391">
        <f t="shared" si="459"/>
        <v>0</v>
      </c>
      <c r="Y774" s="2391">
        <f t="shared" si="459"/>
        <v>1</v>
      </c>
      <c r="Z774" s="2391">
        <f t="shared" si="459"/>
        <v>-1</v>
      </c>
      <c r="AA774" s="2391">
        <f t="shared" si="459"/>
        <v>0.4</v>
      </c>
      <c r="AB774" s="2391">
        <f t="shared" si="459"/>
        <v>0</v>
      </c>
      <c r="AC774" s="2391">
        <f t="shared" si="459"/>
        <v>0</v>
      </c>
      <c r="AD774" s="2391">
        <f t="shared" si="459"/>
        <v>0</v>
      </c>
      <c r="AE774" s="2391">
        <f t="shared" si="459"/>
        <v>0</v>
      </c>
      <c r="AF774" s="2391">
        <f t="shared" si="459"/>
        <v>0</v>
      </c>
      <c r="AG774" s="2391">
        <f t="shared" si="459"/>
        <v>0</v>
      </c>
      <c r="AH774" s="2391">
        <f t="shared" si="459"/>
        <v>0</v>
      </c>
      <c r="AI774" s="2391">
        <f t="shared" si="459"/>
        <v>-1</v>
      </c>
      <c r="AJ774" s="2391">
        <f t="shared" si="459"/>
        <v>0</v>
      </c>
      <c r="AK774" s="2391">
        <f t="shared" si="459"/>
        <v>-1</v>
      </c>
      <c r="AL774" s="2391">
        <f t="shared" si="459"/>
        <v>1</v>
      </c>
      <c r="AM774" s="2391">
        <f t="shared" si="459"/>
        <v>0</v>
      </c>
      <c r="AN774" s="2391">
        <f t="shared" si="459"/>
        <v>1</v>
      </c>
      <c r="AO774" s="2391">
        <f t="shared" si="459"/>
        <v>-0.33333333333333337</v>
      </c>
      <c r="AP774" s="2391">
        <f t="shared" si="459"/>
        <v>0</v>
      </c>
      <c r="AQ774" s="2391">
        <f t="shared" si="459"/>
        <v>-1</v>
      </c>
      <c r="AR774" s="2391">
        <f t="shared" si="459"/>
        <v>1</v>
      </c>
      <c r="AS774" s="2391">
        <f t="shared" si="459"/>
        <v>0</v>
      </c>
      <c r="AT774" s="2391">
        <f t="shared" si="459"/>
        <v>-1</v>
      </c>
      <c r="AU774" s="2391">
        <f t="shared" si="459"/>
        <v>0</v>
      </c>
      <c r="AV774" s="2391">
        <f t="shared" si="459"/>
        <v>1</v>
      </c>
      <c r="AW774" s="2391">
        <f t="shared" si="459"/>
        <v>0</v>
      </c>
    </row>
    <row r="775" spans="1:49" ht="19.5" hidden="1" thickBot="1">
      <c r="A775" s="335" t="s">
        <v>556</v>
      </c>
      <c r="B775" s="411" t="s">
        <v>798</v>
      </c>
      <c r="C775" s="1234">
        <f t="shared" si="441"/>
        <v>0.61538461538461542</v>
      </c>
      <c r="D775" s="1239">
        <f t="shared" si="441"/>
        <v>0.4</v>
      </c>
      <c r="E775" s="1239">
        <f t="shared" si="441"/>
        <v>0.75</v>
      </c>
      <c r="F775" s="1246"/>
      <c r="G775" s="1246"/>
      <c r="H775" s="1246"/>
      <c r="I775" s="1246"/>
      <c r="J775" s="1246"/>
      <c r="K775" s="1246"/>
      <c r="L775" s="2388">
        <f t="shared" ref="L775:AW775" si="460">IF(L166&gt;L369,(100%-L369/L166*100%),IF(L166&lt;L369,(L166/L369*100%-100%),0))</f>
        <v>0</v>
      </c>
      <c r="M775" s="2388">
        <f t="shared" si="460"/>
        <v>0</v>
      </c>
      <c r="N775" s="2388">
        <f t="shared" si="460"/>
        <v>0</v>
      </c>
      <c r="O775" s="2388">
        <f t="shared" si="460"/>
        <v>0</v>
      </c>
      <c r="P775" s="2388">
        <f t="shared" si="460"/>
        <v>0</v>
      </c>
      <c r="Q775" s="2388">
        <f t="shared" si="460"/>
        <v>-1</v>
      </c>
      <c r="R775" s="2388">
        <f t="shared" si="460"/>
        <v>0</v>
      </c>
      <c r="S775" s="2388">
        <f t="shared" si="460"/>
        <v>1</v>
      </c>
      <c r="T775" s="2388">
        <f t="shared" si="460"/>
        <v>0</v>
      </c>
      <c r="U775" s="2388">
        <f t="shared" si="460"/>
        <v>0</v>
      </c>
      <c r="V775" s="2388">
        <f t="shared" si="460"/>
        <v>0</v>
      </c>
      <c r="W775" s="2388">
        <f t="shared" si="460"/>
        <v>0</v>
      </c>
      <c r="X775" s="2388">
        <f t="shared" si="460"/>
        <v>0</v>
      </c>
      <c r="Y775" s="2388">
        <f t="shared" si="460"/>
        <v>0</v>
      </c>
      <c r="Z775" s="2388">
        <f t="shared" si="460"/>
        <v>0</v>
      </c>
      <c r="AA775" s="2388">
        <f t="shared" si="460"/>
        <v>1</v>
      </c>
      <c r="AB775" s="2388">
        <f t="shared" si="460"/>
        <v>0</v>
      </c>
      <c r="AC775" s="2388">
        <f t="shared" si="460"/>
        <v>0</v>
      </c>
      <c r="AD775" s="2388">
        <f t="shared" si="460"/>
        <v>0</v>
      </c>
      <c r="AE775" s="2388">
        <f t="shared" si="460"/>
        <v>0</v>
      </c>
      <c r="AF775" s="2388">
        <f t="shared" si="460"/>
        <v>0</v>
      </c>
      <c r="AG775" s="2388">
        <f t="shared" si="460"/>
        <v>0</v>
      </c>
      <c r="AH775" s="2388">
        <f t="shared" si="460"/>
        <v>0</v>
      </c>
      <c r="AI775" s="2388">
        <f t="shared" si="460"/>
        <v>0</v>
      </c>
      <c r="AJ775" s="2388">
        <f t="shared" si="460"/>
        <v>0</v>
      </c>
      <c r="AK775" s="2388">
        <f t="shared" si="460"/>
        <v>0</v>
      </c>
      <c r="AL775" s="2388">
        <f t="shared" si="460"/>
        <v>0</v>
      </c>
      <c r="AM775" s="2388">
        <f t="shared" si="460"/>
        <v>0</v>
      </c>
      <c r="AN775" s="2388">
        <f t="shared" si="460"/>
        <v>1</v>
      </c>
      <c r="AO775" s="2388">
        <f t="shared" si="460"/>
        <v>0.5</v>
      </c>
      <c r="AP775" s="2388">
        <f t="shared" si="460"/>
        <v>0</v>
      </c>
      <c r="AQ775" s="2388">
        <f t="shared" si="460"/>
        <v>0</v>
      </c>
      <c r="AR775" s="2388">
        <f t="shared" si="460"/>
        <v>1</v>
      </c>
      <c r="AS775" s="2388">
        <f t="shared" si="460"/>
        <v>0</v>
      </c>
      <c r="AT775" s="2388">
        <f t="shared" si="460"/>
        <v>-1</v>
      </c>
      <c r="AU775" s="2388">
        <f t="shared" si="460"/>
        <v>0</v>
      </c>
      <c r="AV775" s="2388">
        <f t="shared" si="460"/>
        <v>0</v>
      </c>
      <c r="AW775" s="2388">
        <f t="shared" si="460"/>
        <v>0</v>
      </c>
    </row>
    <row r="776" spans="1:49" ht="19.5" hidden="1" thickBot="1">
      <c r="A776" s="335" t="s">
        <v>557</v>
      </c>
      <c r="B776" s="411" t="s">
        <v>799</v>
      </c>
      <c r="C776" s="1234">
        <f t="shared" si="441"/>
        <v>0</v>
      </c>
      <c r="D776" s="1239">
        <f t="shared" si="441"/>
        <v>0</v>
      </c>
      <c r="E776" s="1239">
        <f t="shared" si="441"/>
        <v>0</v>
      </c>
      <c r="F776" s="1246"/>
      <c r="G776" s="1246"/>
      <c r="H776" s="1246"/>
      <c r="I776" s="1246"/>
      <c r="J776" s="1246"/>
      <c r="K776" s="1246"/>
      <c r="L776" s="2379">
        <f t="shared" ref="L776:AW776" si="461">IF(L167&gt;L370,(100%-L370/L167*100%),IF(L167&lt;L370,(L167/L370*100%-100%),0))</f>
        <v>0</v>
      </c>
      <c r="M776" s="2379">
        <f t="shared" si="461"/>
        <v>0</v>
      </c>
      <c r="N776" s="2379">
        <f t="shared" si="461"/>
        <v>0</v>
      </c>
      <c r="O776" s="2379">
        <f t="shared" si="461"/>
        <v>0</v>
      </c>
      <c r="P776" s="2379">
        <f t="shared" si="461"/>
        <v>0</v>
      </c>
      <c r="Q776" s="2379">
        <f t="shared" si="461"/>
        <v>0</v>
      </c>
      <c r="R776" s="2379">
        <f t="shared" si="461"/>
        <v>0</v>
      </c>
      <c r="S776" s="2379">
        <f t="shared" si="461"/>
        <v>0</v>
      </c>
      <c r="T776" s="2379">
        <f t="shared" si="461"/>
        <v>0</v>
      </c>
      <c r="U776" s="2379">
        <f t="shared" si="461"/>
        <v>0</v>
      </c>
      <c r="V776" s="2379">
        <f t="shared" si="461"/>
        <v>0</v>
      </c>
      <c r="W776" s="2379">
        <f t="shared" si="461"/>
        <v>0</v>
      </c>
      <c r="X776" s="2379">
        <f t="shared" si="461"/>
        <v>0</v>
      </c>
      <c r="Y776" s="2379">
        <f t="shared" si="461"/>
        <v>0</v>
      </c>
      <c r="Z776" s="2379">
        <f t="shared" si="461"/>
        <v>0</v>
      </c>
      <c r="AA776" s="2379">
        <f t="shared" si="461"/>
        <v>0</v>
      </c>
      <c r="AB776" s="2379">
        <f t="shared" si="461"/>
        <v>0</v>
      </c>
      <c r="AC776" s="2379">
        <f t="shared" si="461"/>
        <v>0</v>
      </c>
      <c r="AD776" s="2379">
        <f t="shared" si="461"/>
        <v>0</v>
      </c>
      <c r="AE776" s="2379">
        <f t="shared" si="461"/>
        <v>0</v>
      </c>
      <c r="AF776" s="2379">
        <f t="shared" si="461"/>
        <v>0</v>
      </c>
      <c r="AG776" s="2379">
        <f t="shared" si="461"/>
        <v>0</v>
      </c>
      <c r="AH776" s="2379">
        <f t="shared" si="461"/>
        <v>0</v>
      </c>
      <c r="AI776" s="2379">
        <f t="shared" si="461"/>
        <v>0</v>
      </c>
      <c r="AJ776" s="2379">
        <f t="shared" si="461"/>
        <v>0</v>
      </c>
      <c r="AK776" s="2379">
        <f t="shared" si="461"/>
        <v>0</v>
      </c>
      <c r="AL776" s="2379">
        <f t="shared" si="461"/>
        <v>0</v>
      </c>
      <c r="AM776" s="2379">
        <f t="shared" si="461"/>
        <v>0</v>
      </c>
      <c r="AN776" s="2379">
        <f t="shared" si="461"/>
        <v>0</v>
      </c>
      <c r="AO776" s="2379">
        <f t="shared" si="461"/>
        <v>0</v>
      </c>
      <c r="AP776" s="2379">
        <f t="shared" si="461"/>
        <v>0</v>
      </c>
      <c r="AQ776" s="2379">
        <f t="shared" si="461"/>
        <v>0</v>
      </c>
      <c r="AR776" s="2379">
        <f t="shared" si="461"/>
        <v>0</v>
      </c>
      <c r="AS776" s="2379">
        <f t="shared" si="461"/>
        <v>0</v>
      </c>
      <c r="AT776" s="2379">
        <f t="shared" si="461"/>
        <v>0</v>
      </c>
      <c r="AU776" s="2379">
        <f t="shared" si="461"/>
        <v>0</v>
      </c>
      <c r="AV776" s="2379">
        <f t="shared" si="461"/>
        <v>0</v>
      </c>
      <c r="AW776" s="2379">
        <f t="shared" si="461"/>
        <v>0</v>
      </c>
    </row>
    <row r="777" spans="1:49" ht="19.5" hidden="1" thickBot="1">
      <c r="A777" s="335" t="s">
        <v>558</v>
      </c>
      <c r="B777" s="411" t="s">
        <v>800</v>
      </c>
      <c r="C777" s="1234">
        <f t="shared" ref="C777:E796" si="462">IF(C168&gt;C371,(100%-C371/C168*100%),IF(C168&lt;C371,(C168/C371*100%-100%),0))</f>
        <v>-0.23809523809523814</v>
      </c>
      <c r="D777" s="1239">
        <f t="shared" si="462"/>
        <v>0.90909090909090906</v>
      </c>
      <c r="E777" s="1239">
        <f t="shared" si="462"/>
        <v>-0.75</v>
      </c>
      <c r="F777" s="1246"/>
      <c r="G777" s="1246"/>
      <c r="H777" s="1246"/>
      <c r="I777" s="1246"/>
      <c r="J777" s="1246"/>
      <c r="K777" s="1246"/>
      <c r="L777" s="2379">
        <f t="shared" ref="L777:AW777" si="463">IF(L168&gt;L371,(100%-L371/L168*100%),IF(L168&lt;L371,(L168/L371*100%-100%),0))</f>
        <v>0</v>
      </c>
      <c r="M777" s="2379">
        <f t="shared" si="463"/>
        <v>0</v>
      </c>
      <c r="N777" s="2379">
        <f t="shared" si="463"/>
        <v>0</v>
      </c>
      <c r="O777" s="2379">
        <f t="shared" si="463"/>
        <v>0</v>
      </c>
      <c r="P777" s="2379">
        <f t="shared" si="463"/>
        <v>0</v>
      </c>
      <c r="Q777" s="2379">
        <f t="shared" si="463"/>
        <v>-1</v>
      </c>
      <c r="R777" s="2379">
        <f t="shared" si="463"/>
        <v>1</v>
      </c>
      <c r="S777" s="2379">
        <f t="shared" si="463"/>
        <v>-1</v>
      </c>
      <c r="T777" s="2379">
        <f t="shared" si="463"/>
        <v>0</v>
      </c>
      <c r="U777" s="2379">
        <f t="shared" si="463"/>
        <v>1</v>
      </c>
      <c r="V777" s="2379">
        <f t="shared" si="463"/>
        <v>0</v>
      </c>
      <c r="W777" s="2379">
        <f t="shared" si="463"/>
        <v>0</v>
      </c>
      <c r="X777" s="2379">
        <f t="shared" si="463"/>
        <v>0</v>
      </c>
      <c r="Y777" s="2379">
        <f t="shared" si="463"/>
        <v>1</v>
      </c>
      <c r="Z777" s="2379">
        <f t="shared" si="463"/>
        <v>-1</v>
      </c>
      <c r="AA777" s="2379">
        <f t="shared" si="463"/>
        <v>-1</v>
      </c>
      <c r="AB777" s="2379">
        <f t="shared" si="463"/>
        <v>0</v>
      </c>
      <c r="AC777" s="2392">
        <f t="shared" si="463"/>
        <v>0</v>
      </c>
      <c r="AD777" s="2379">
        <f t="shared" si="463"/>
        <v>0</v>
      </c>
      <c r="AE777" s="2379">
        <f t="shared" si="463"/>
        <v>0</v>
      </c>
      <c r="AF777" s="2379">
        <f t="shared" si="463"/>
        <v>0</v>
      </c>
      <c r="AG777" s="2379">
        <f t="shared" si="463"/>
        <v>0</v>
      </c>
      <c r="AH777" s="2379">
        <f t="shared" si="463"/>
        <v>0</v>
      </c>
      <c r="AI777" s="2379">
        <f t="shared" si="463"/>
        <v>-1</v>
      </c>
      <c r="AJ777" s="2379">
        <f t="shared" si="463"/>
        <v>0</v>
      </c>
      <c r="AK777" s="2379">
        <f t="shared" si="463"/>
        <v>-1</v>
      </c>
      <c r="AL777" s="2379">
        <f t="shared" si="463"/>
        <v>1</v>
      </c>
      <c r="AM777" s="2379">
        <f t="shared" si="463"/>
        <v>0</v>
      </c>
      <c r="AN777" s="2379">
        <f t="shared" si="463"/>
        <v>1</v>
      </c>
      <c r="AO777" s="2379">
        <f t="shared" si="463"/>
        <v>-1</v>
      </c>
      <c r="AP777" s="2379">
        <f t="shared" si="463"/>
        <v>0</v>
      </c>
      <c r="AQ777" s="2379">
        <f t="shared" si="463"/>
        <v>-1</v>
      </c>
      <c r="AR777" s="2379">
        <f t="shared" si="463"/>
        <v>1</v>
      </c>
      <c r="AS777" s="2379">
        <f t="shared" si="463"/>
        <v>0</v>
      </c>
      <c r="AT777" s="2379">
        <f t="shared" si="463"/>
        <v>0</v>
      </c>
      <c r="AU777" s="2379">
        <f t="shared" si="463"/>
        <v>0</v>
      </c>
      <c r="AV777" s="2379">
        <f t="shared" si="463"/>
        <v>1</v>
      </c>
      <c r="AW777" s="2379">
        <f t="shared" si="463"/>
        <v>0</v>
      </c>
    </row>
    <row r="778" spans="1:49" ht="19.5" hidden="1" thickBot="1">
      <c r="A778" s="337" t="s">
        <v>559</v>
      </c>
      <c r="B778" s="410" t="s">
        <v>560</v>
      </c>
      <c r="C778" s="1234">
        <f t="shared" si="462"/>
        <v>0.56060606060606055</v>
      </c>
      <c r="D778" s="1237">
        <f t="shared" si="462"/>
        <v>0.6875</v>
      </c>
      <c r="E778" s="1237">
        <f t="shared" si="462"/>
        <v>0.52</v>
      </c>
      <c r="F778" s="1246"/>
      <c r="G778" s="1246"/>
      <c r="H778" s="1246"/>
      <c r="I778" s="1246"/>
      <c r="J778" s="1246"/>
      <c r="K778" s="1246"/>
      <c r="L778" s="2371">
        <f t="shared" ref="L778:AW778" si="464">IF(L169&gt;L372,(100%-L372/L169*100%),IF(L169&lt;L372,(L169/L372*100%-100%),0))</f>
        <v>0</v>
      </c>
      <c r="M778" s="2371">
        <f t="shared" si="464"/>
        <v>-1</v>
      </c>
      <c r="N778" s="2371">
        <f t="shared" si="464"/>
        <v>-1</v>
      </c>
      <c r="O778" s="2371">
        <f t="shared" si="464"/>
        <v>1</v>
      </c>
      <c r="P778" s="2371">
        <f t="shared" si="464"/>
        <v>0</v>
      </c>
      <c r="Q778" s="2371">
        <f t="shared" si="464"/>
        <v>1</v>
      </c>
      <c r="R778" s="2371">
        <f t="shared" si="464"/>
        <v>0.75</v>
      </c>
      <c r="S778" s="2371">
        <f t="shared" si="464"/>
        <v>0.33333333333333337</v>
      </c>
      <c r="T778" s="2371">
        <f t="shared" si="464"/>
        <v>0</v>
      </c>
      <c r="U778" s="2371">
        <f t="shared" si="464"/>
        <v>0.75</v>
      </c>
      <c r="V778" s="2371">
        <f t="shared" si="464"/>
        <v>0</v>
      </c>
      <c r="W778" s="2371">
        <f t="shared" si="464"/>
        <v>1</v>
      </c>
      <c r="X778" s="2371">
        <f t="shared" si="464"/>
        <v>0</v>
      </c>
      <c r="Y778" s="2371">
        <f t="shared" si="464"/>
        <v>0.54545454545454541</v>
      </c>
      <c r="Z778" s="2371">
        <f t="shared" si="464"/>
        <v>1</v>
      </c>
      <c r="AA778" s="2371">
        <f t="shared" si="464"/>
        <v>0</v>
      </c>
      <c r="AB778" s="2371">
        <f t="shared" si="464"/>
        <v>0.5</v>
      </c>
      <c r="AC778" s="2371">
        <f t="shared" si="464"/>
        <v>0</v>
      </c>
      <c r="AD778" s="2371">
        <f t="shared" si="464"/>
        <v>0</v>
      </c>
      <c r="AE778" s="2371">
        <f t="shared" si="464"/>
        <v>1</v>
      </c>
      <c r="AF778" s="2371">
        <f t="shared" si="464"/>
        <v>0</v>
      </c>
      <c r="AG778" s="2371">
        <f t="shared" si="464"/>
        <v>1</v>
      </c>
      <c r="AH778" s="2372">
        <f t="shared" si="464"/>
        <v>0</v>
      </c>
      <c r="AI778" s="2372">
        <f t="shared" si="464"/>
        <v>0</v>
      </c>
      <c r="AJ778" s="2371">
        <f t="shared" si="464"/>
        <v>0</v>
      </c>
      <c r="AK778" s="2371">
        <f t="shared" si="464"/>
        <v>0</v>
      </c>
      <c r="AL778" s="2371">
        <f t="shared" si="464"/>
        <v>1</v>
      </c>
      <c r="AM778" s="2371">
        <f t="shared" si="464"/>
        <v>1</v>
      </c>
      <c r="AN778" s="2371">
        <f t="shared" si="464"/>
        <v>-1</v>
      </c>
      <c r="AO778" s="2371">
        <f t="shared" si="464"/>
        <v>0.4</v>
      </c>
      <c r="AP778" s="2371">
        <f t="shared" si="464"/>
        <v>0</v>
      </c>
      <c r="AQ778" s="2371">
        <f t="shared" si="464"/>
        <v>0</v>
      </c>
      <c r="AR778" s="2371">
        <f t="shared" si="464"/>
        <v>0.66666666666666674</v>
      </c>
      <c r="AS778" s="2371">
        <f t="shared" si="464"/>
        <v>0</v>
      </c>
      <c r="AT778" s="2371">
        <f t="shared" si="464"/>
        <v>1</v>
      </c>
      <c r="AU778" s="2371">
        <f t="shared" si="464"/>
        <v>-1</v>
      </c>
      <c r="AV778" s="2371">
        <f t="shared" si="464"/>
        <v>1</v>
      </c>
      <c r="AW778" s="2371">
        <f t="shared" si="464"/>
        <v>0</v>
      </c>
    </row>
    <row r="779" spans="1:49" ht="19.5" hidden="1" thickBot="1">
      <c r="A779" s="337" t="s">
        <v>561</v>
      </c>
      <c r="B779" s="410" t="s">
        <v>696</v>
      </c>
      <c r="C779" s="1234">
        <f t="shared" si="462"/>
        <v>0.75</v>
      </c>
      <c r="D779" s="1237">
        <f t="shared" si="462"/>
        <v>0</v>
      </c>
      <c r="E779" s="1237">
        <f t="shared" si="462"/>
        <v>1</v>
      </c>
      <c r="F779" s="1246"/>
      <c r="G779" s="1246"/>
      <c r="H779" s="1246"/>
      <c r="I779" s="1246"/>
      <c r="J779" s="1246"/>
      <c r="K779" s="1246"/>
      <c r="L779" s="2371">
        <f t="shared" ref="L779:AW779" si="465">IF(L170&gt;L373,(100%-L373/L170*100%),IF(L170&lt;L373,(L170/L373*100%-100%),0))</f>
        <v>0</v>
      </c>
      <c r="M779" s="2371">
        <f t="shared" si="465"/>
        <v>0</v>
      </c>
      <c r="N779" s="2371">
        <f t="shared" si="465"/>
        <v>1</v>
      </c>
      <c r="O779" s="2371">
        <f t="shared" si="465"/>
        <v>0</v>
      </c>
      <c r="P779" s="2371">
        <f t="shared" si="465"/>
        <v>0</v>
      </c>
      <c r="Q779" s="2371">
        <f t="shared" si="465"/>
        <v>1</v>
      </c>
      <c r="R779" s="2371">
        <f t="shared" si="465"/>
        <v>0</v>
      </c>
      <c r="S779" s="2371">
        <f t="shared" si="465"/>
        <v>0</v>
      </c>
      <c r="T779" s="2371">
        <f t="shared" si="465"/>
        <v>0</v>
      </c>
      <c r="U779" s="2371">
        <f t="shared" si="465"/>
        <v>0</v>
      </c>
      <c r="V779" s="2371">
        <f t="shared" si="465"/>
        <v>0</v>
      </c>
      <c r="W779" s="2371">
        <f t="shared" si="465"/>
        <v>0</v>
      </c>
      <c r="X779" s="2371">
        <f t="shared" si="465"/>
        <v>0</v>
      </c>
      <c r="Y779" s="2371">
        <f t="shared" si="465"/>
        <v>0</v>
      </c>
      <c r="Z779" s="2371">
        <f t="shared" si="465"/>
        <v>0</v>
      </c>
      <c r="AA779" s="2371">
        <f t="shared" si="465"/>
        <v>0</v>
      </c>
      <c r="AB779" s="2371">
        <f t="shared" si="465"/>
        <v>0</v>
      </c>
      <c r="AC779" s="2371">
        <f t="shared" si="465"/>
        <v>0</v>
      </c>
      <c r="AD779" s="2371">
        <f t="shared" si="465"/>
        <v>0</v>
      </c>
      <c r="AE779" s="2371">
        <f t="shared" si="465"/>
        <v>0</v>
      </c>
      <c r="AF779" s="2371">
        <f t="shared" si="465"/>
        <v>0</v>
      </c>
      <c r="AG779" s="2371">
        <f t="shared" si="465"/>
        <v>0</v>
      </c>
      <c r="AH779" s="2372">
        <f t="shared" si="465"/>
        <v>0</v>
      </c>
      <c r="AI779" s="2372">
        <f t="shared" si="465"/>
        <v>0</v>
      </c>
      <c r="AJ779" s="2371">
        <f t="shared" si="465"/>
        <v>0</v>
      </c>
      <c r="AK779" s="2371">
        <f t="shared" si="465"/>
        <v>0</v>
      </c>
      <c r="AL779" s="2371">
        <f t="shared" si="465"/>
        <v>0</v>
      </c>
      <c r="AM779" s="2371">
        <f t="shared" si="465"/>
        <v>0</v>
      </c>
      <c r="AN779" s="2371">
        <f t="shared" si="465"/>
        <v>0</v>
      </c>
      <c r="AO779" s="2371">
        <f t="shared" si="465"/>
        <v>1</v>
      </c>
      <c r="AP779" s="2371">
        <f t="shared" si="465"/>
        <v>0</v>
      </c>
      <c r="AQ779" s="2371">
        <f t="shared" si="465"/>
        <v>1</v>
      </c>
      <c r="AR779" s="2371">
        <f t="shared" si="465"/>
        <v>-1</v>
      </c>
      <c r="AS779" s="2371">
        <f t="shared" si="465"/>
        <v>0</v>
      </c>
      <c r="AT779" s="2371">
        <f t="shared" si="465"/>
        <v>0</v>
      </c>
      <c r="AU779" s="2371">
        <f t="shared" si="465"/>
        <v>0</v>
      </c>
      <c r="AV779" s="2371">
        <f t="shared" si="465"/>
        <v>0</v>
      </c>
      <c r="AW779" s="2371">
        <f t="shared" si="465"/>
        <v>0</v>
      </c>
    </row>
    <row r="780" spans="1:49" ht="19.5" hidden="1" thickBot="1">
      <c r="A780" s="337" t="s">
        <v>562</v>
      </c>
      <c r="B780" s="410" t="s">
        <v>697</v>
      </c>
      <c r="C780" s="1234">
        <f t="shared" si="462"/>
        <v>0</v>
      </c>
      <c r="D780" s="1237">
        <f t="shared" si="462"/>
        <v>-1</v>
      </c>
      <c r="E780" s="1237">
        <f t="shared" si="462"/>
        <v>1</v>
      </c>
      <c r="F780" s="1246"/>
      <c r="G780" s="1246"/>
      <c r="H780" s="1246"/>
      <c r="I780" s="1246"/>
      <c r="J780" s="1246"/>
      <c r="K780" s="1246"/>
      <c r="L780" s="2371">
        <f t="shared" ref="L780:AW780" si="466">IF(L171&gt;L374,(100%-L374/L171*100%),IF(L171&lt;L374,(L171/L374*100%-100%),0))</f>
        <v>0</v>
      </c>
      <c r="M780" s="2371">
        <f t="shared" si="466"/>
        <v>0</v>
      </c>
      <c r="N780" s="2371">
        <f t="shared" si="466"/>
        <v>0</v>
      </c>
      <c r="O780" s="2371">
        <f t="shared" si="466"/>
        <v>0</v>
      </c>
      <c r="P780" s="2371">
        <f t="shared" si="466"/>
        <v>0</v>
      </c>
      <c r="Q780" s="2371">
        <f t="shared" si="466"/>
        <v>0</v>
      </c>
      <c r="R780" s="2371">
        <f t="shared" si="466"/>
        <v>0</v>
      </c>
      <c r="S780" s="2371">
        <f t="shared" si="466"/>
        <v>0</v>
      </c>
      <c r="T780" s="2371">
        <f t="shared" si="466"/>
        <v>0</v>
      </c>
      <c r="U780" s="2371">
        <f t="shared" si="466"/>
        <v>0</v>
      </c>
      <c r="V780" s="2371">
        <f t="shared" si="466"/>
        <v>0</v>
      </c>
      <c r="W780" s="2371">
        <f t="shared" si="466"/>
        <v>0</v>
      </c>
      <c r="X780" s="2371">
        <f t="shared" si="466"/>
        <v>0</v>
      </c>
      <c r="Y780" s="2371">
        <f t="shared" si="466"/>
        <v>1</v>
      </c>
      <c r="Z780" s="2371">
        <f t="shared" si="466"/>
        <v>0</v>
      </c>
      <c r="AA780" s="2371">
        <f t="shared" si="466"/>
        <v>0</v>
      </c>
      <c r="AB780" s="2371">
        <f t="shared" si="466"/>
        <v>0</v>
      </c>
      <c r="AC780" s="2371">
        <f t="shared" si="466"/>
        <v>0</v>
      </c>
      <c r="AD780" s="2371">
        <f t="shared" si="466"/>
        <v>0</v>
      </c>
      <c r="AE780" s="2371">
        <f t="shared" si="466"/>
        <v>0</v>
      </c>
      <c r="AF780" s="2371">
        <f t="shared" si="466"/>
        <v>0</v>
      </c>
      <c r="AG780" s="2371">
        <f t="shared" si="466"/>
        <v>0</v>
      </c>
      <c r="AH780" s="2372">
        <f t="shared" si="466"/>
        <v>-1</v>
      </c>
      <c r="AI780" s="2372">
        <f t="shared" si="466"/>
        <v>0</v>
      </c>
      <c r="AJ780" s="2371">
        <f t="shared" si="466"/>
        <v>0</v>
      </c>
      <c r="AK780" s="2371">
        <f t="shared" si="466"/>
        <v>0</v>
      </c>
      <c r="AL780" s="2371">
        <f t="shared" si="466"/>
        <v>0</v>
      </c>
      <c r="AM780" s="2371">
        <f t="shared" si="466"/>
        <v>0</v>
      </c>
      <c r="AN780" s="2371">
        <f t="shared" si="466"/>
        <v>0</v>
      </c>
      <c r="AO780" s="2371">
        <f t="shared" si="466"/>
        <v>0</v>
      </c>
      <c r="AP780" s="2371">
        <f t="shared" si="466"/>
        <v>0</v>
      </c>
      <c r="AQ780" s="2371">
        <f t="shared" si="466"/>
        <v>0</v>
      </c>
      <c r="AR780" s="2371">
        <f t="shared" si="466"/>
        <v>0</v>
      </c>
      <c r="AS780" s="2371">
        <f t="shared" si="466"/>
        <v>0</v>
      </c>
      <c r="AT780" s="2371">
        <f t="shared" si="466"/>
        <v>0</v>
      </c>
      <c r="AU780" s="2371">
        <f t="shared" si="466"/>
        <v>0</v>
      </c>
      <c r="AV780" s="2371">
        <f t="shared" si="466"/>
        <v>0</v>
      </c>
      <c r="AW780" s="2371">
        <f t="shared" si="466"/>
        <v>0</v>
      </c>
    </row>
    <row r="781" spans="1:49" ht="19.5" hidden="1" thickBot="1">
      <c r="A781" s="337" t="s">
        <v>563</v>
      </c>
      <c r="B781" s="410" t="s">
        <v>698</v>
      </c>
      <c r="C781" s="1234">
        <f t="shared" si="462"/>
        <v>1</v>
      </c>
      <c r="D781" s="1237">
        <f t="shared" si="462"/>
        <v>0</v>
      </c>
      <c r="E781" s="1237">
        <f t="shared" si="462"/>
        <v>1</v>
      </c>
      <c r="F781" s="1246"/>
      <c r="G781" s="1246"/>
      <c r="H781" s="1246"/>
      <c r="I781" s="1246"/>
      <c r="J781" s="1246"/>
      <c r="K781" s="1246"/>
      <c r="L781" s="2371">
        <f t="shared" ref="L781:AW781" si="467">IF(L172&gt;L375,(100%-L375/L172*100%),IF(L172&lt;L375,(L172/L375*100%-100%),0))</f>
        <v>0</v>
      </c>
      <c r="M781" s="2371">
        <f t="shared" si="467"/>
        <v>0</v>
      </c>
      <c r="N781" s="2371">
        <f t="shared" si="467"/>
        <v>0</v>
      </c>
      <c r="O781" s="2371">
        <f t="shared" si="467"/>
        <v>0</v>
      </c>
      <c r="P781" s="2371">
        <f t="shared" si="467"/>
        <v>0</v>
      </c>
      <c r="Q781" s="2371">
        <f t="shared" si="467"/>
        <v>0</v>
      </c>
      <c r="R781" s="2371">
        <f t="shared" si="467"/>
        <v>0</v>
      </c>
      <c r="S781" s="2371">
        <f t="shared" si="467"/>
        <v>0</v>
      </c>
      <c r="T781" s="2371">
        <f t="shared" si="467"/>
        <v>0</v>
      </c>
      <c r="U781" s="2371">
        <f t="shared" si="467"/>
        <v>0</v>
      </c>
      <c r="V781" s="2371">
        <f t="shared" si="467"/>
        <v>0</v>
      </c>
      <c r="W781" s="2371">
        <f t="shared" si="467"/>
        <v>0</v>
      </c>
      <c r="X781" s="2371">
        <f t="shared" si="467"/>
        <v>0</v>
      </c>
      <c r="Y781" s="2371">
        <f t="shared" si="467"/>
        <v>0</v>
      </c>
      <c r="Z781" s="2371">
        <f t="shared" si="467"/>
        <v>0</v>
      </c>
      <c r="AA781" s="2371">
        <f t="shared" si="467"/>
        <v>1</v>
      </c>
      <c r="AB781" s="2371">
        <f t="shared" si="467"/>
        <v>0</v>
      </c>
      <c r="AC781" s="2371">
        <f t="shared" si="467"/>
        <v>0</v>
      </c>
      <c r="AD781" s="2371">
        <f t="shared" si="467"/>
        <v>0</v>
      </c>
      <c r="AE781" s="2371">
        <f t="shared" si="467"/>
        <v>0</v>
      </c>
      <c r="AF781" s="2371">
        <f t="shared" si="467"/>
        <v>0</v>
      </c>
      <c r="AG781" s="2371">
        <f t="shared" si="467"/>
        <v>0</v>
      </c>
      <c r="AH781" s="2371">
        <f t="shared" si="467"/>
        <v>0</v>
      </c>
      <c r="AI781" s="2371">
        <f t="shared" si="467"/>
        <v>0</v>
      </c>
      <c r="AJ781" s="2371">
        <f t="shared" si="467"/>
        <v>0</v>
      </c>
      <c r="AK781" s="2371">
        <f t="shared" si="467"/>
        <v>0</v>
      </c>
      <c r="AL781" s="2371">
        <f t="shared" si="467"/>
        <v>0</v>
      </c>
      <c r="AM781" s="2371">
        <f t="shared" si="467"/>
        <v>0</v>
      </c>
      <c r="AN781" s="2371">
        <f t="shared" si="467"/>
        <v>0</v>
      </c>
      <c r="AO781" s="2371">
        <f t="shared" si="467"/>
        <v>0</v>
      </c>
      <c r="AP781" s="2371">
        <f t="shared" si="467"/>
        <v>0</v>
      </c>
      <c r="AQ781" s="2371">
        <f t="shared" si="467"/>
        <v>0</v>
      </c>
      <c r="AR781" s="2371">
        <f t="shared" si="467"/>
        <v>0</v>
      </c>
      <c r="AS781" s="2371">
        <f t="shared" si="467"/>
        <v>0</v>
      </c>
      <c r="AT781" s="2371">
        <f t="shared" si="467"/>
        <v>0</v>
      </c>
      <c r="AU781" s="2371">
        <f t="shared" si="467"/>
        <v>0</v>
      </c>
      <c r="AV781" s="2371">
        <f t="shared" si="467"/>
        <v>0</v>
      </c>
      <c r="AW781" s="2371">
        <f t="shared" si="467"/>
        <v>0</v>
      </c>
    </row>
    <row r="782" spans="1:49" ht="19.5" hidden="1" thickBot="1">
      <c r="A782" s="337" t="s">
        <v>564</v>
      </c>
      <c r="B782" s="410" t="s">
        <v>565</v>
      </c>
      <c r="C782" s="1234">
        <f t="shared" si="462"/>
        <v>0</v>
      </c>
      <c r="D782" s="1237">
        <f t="shared" si="462"/>
        <v>0</v>
      </c>
      <c r="E782" s="1237">
        <f t="shared" si="462"/>
        <v>0</v>
      </c>
      <c r="F782" s="1246"/>
      <c r="G782" s="1246"/>
      <c r="H782" s="1246"/>
      <c r="I782" s="1246"/>
      <c r="J782" s="1246"/>
      <c r="K782" s="1246"/>
      <c r="L782" s="2371">
        <f t="shared" ref="L782:AW782" si="468">IF(L173&gt;L376,(100%-L376/L173*100%),IF(L173&lt;L376,(L173/L376*100%-100%),0))</f>
        <v>0</v>
      </c>
      <c r="M782" s="2371">
        <f t="shared" si="468"/>
        <v>0</v>
      </c>
      <c r="N782" s="2371">
        <f t="shared" si="468"/>
        <v>0</v>
      </c>
      <c r="O782" s="2371">
        <f t="shared" si="468"/>
        <v>0</v>
      </c>
      <c r="P782" s="2371">
        <f t="shared" si="468"/>
        <v>0</v>
      </c>
      <c r="Q782" s="2371">
        <f t="shared" si="468"/>
        <v>0</v>
      </c>
      <c r="R782" s="2371">
        <f t="shared" si="468"/>
        <v>0</v>
      </c>
      <c r="S782" s="2371">
        <f t="shared" si="468"/>
        <v>0</v>
      </c>
      <c r="T782" s="2371">
        <f t="shared" si="468"/>
        <v>0</v>
      </c>
      <c r="U782" s="2371">
        <f t="shared" si="468"/>
        <v>0</v>
      </c>
      <c r="V782" s="2371">
        <f t="shared" si="468"/>
        <v>0</v>
      </c>
      <c r="W782" s="2371">
        <f t="shared" si="468"/>
        <v>0</v>
      </c>
      <c r="X782" s="2371">
        <f t="shared" si="468"/>
        <v>0</v>
      </c>
      <c r="Y782" s="2371">
        <f t="shared" si="468"/>
        <v>0</v>
      </c>
      <c r="Z782" s="2371">
        <f t="shared" si="468"/>
        <v>0</v>
      </c>
      <c r="AA782" s="2371">
        <f t="shared" si="468"/>
        <v>0</v>
      </c>
      <c r="AB782" s="2371">
        <f t="shared" si="468"/>
        <v>0</v>
      </c>
      <c r="AC782" s="2371">
        <f t="shared" si="468"/>
        <v>0</v>
      </c>
      <c r="AD782" s="2371">
        <f t="shared" si="468"/>
        <v>0</v>
      </c>
      <c r="AE782" s="2371">
        <f t="shared" si="468"/>
        <v>0</v>
      </c>
      <c r="AF782" s="2371">
        <f t="shared" si="468"/>
        <v>0</v>
      </c>
      <c r="AG782" s="2371">
        <f t="shared" si="468"/>
        <v>0</v>
      </c>
      <c r="AH782" s="2371">
        <f t="shared" si="468"/>
        <v>0</v>
      </c>
      <c r="AI782" s="2371">
        <f t="shared" si="468"/>
        <v>0</v>
      </c>
      <c r="AJ782" s="2371">
        <f t="shared" si="468"/>
        <v>0</v>
      </c>
      <c r="AK782" s="2371">
        <f t="shared" si="468"/>
        <v>0</v>
      </c>
      <c r="AL782" s="2371">
        <f t="shared" si="468"/>
        <v>0</v>
      </c>
      <c r="AM782" s="2371">
        <f t="shared" si="468"/>
        <v>0</v>
      </c>
      <c r="AN782" s="2371">
        <f t="shared" si="468"/>
        <v>0</v>
      </c>
      <c r="AO782" s="2371">
        <f t="shared" si="468"/>
        <v>0</v>
      </c>
      <c r="AP782" s="2371">
        <f t="shared" si="468"/>
        <v>0</v>
      </c>
      <c r="AQ782" s="2371">
        <f t="shared" si="468"/>
        <v>0</v>
      </c>
      <c r="AR782" s="2371">
        <f t="shared" si="468"/>
        <v>0</v>
      </c>
      <c r="AS782" s="2371">
        <f t="shared" si="468"/>
        <v>0</v>
      </c>
      <c r="AT782" s="2371">
        <f t="shared" si="468"/>
        <v>0</v>
      </c>
      <c r="AU782" s="2371">
        <f t="shared" si="468"/>
        <v>0</v>
      </c>
      <c r="AV782" s="2371">
        <f t="shared" si="468"/>
        <v>0</v>
      </c>
      <c r="AW782" s="2371">
        <f t="shared" si="468"/>
        <v>0</v>
      </c>
    </row>
    <row r="783" spans="1:49" ht="32.25" hidden="1" thickBot="1">
      <c r="A783" s="405">
        <v>16</v>
      </c>
      <c r="B783" s="393" t="s">
        <v>566</v>
      </c>
      <c r="C783" s="1234">
        <f t="shared" si="462"/>
        <v>0.33333333333333337</v>
      </c>
      <c r="D783" s="1238">
        <f t="shared" si="462"/>
        <v>-1</v>
      </c>
      <c r="E783" s="1238">
        <f t="shared" si="462"/>
        <v>0.66666666666666674</v>
      </c>
      <c r="F783" s="1246"/>
      <c r="G783" s="1246"/>
      <c r="H783" s="1246"/>
      <c r="I783" s="1245"/>
      <c r="J783" s="1246"/>
      <c r="K783" s="1246"/>
      <c r="L783" s="2382">
        <f t="shared" ref="L783:AW783" si="469">IF(L174&gt;L377,(100%-L377/L174*100%),IF(L174&lt;L377,(L174/L377*100%-100%),0))</f>
        <v>0</v>
      </c>
      <c r="M783" s="2383">
        <f t="shared" si="469"/>
        <v>0</v>
      </c>
      <c r="N783" s="2382">
        <f t="shared" si="469"/>
        <v>-1</v>
      </c>
      <c r="O783" s="2383">
        <f t="shared" si="469"/>
        <v>1</v>
      </c>
      <c r="P783" s="2382">
        <f t="shared" si="469"/>
        <v>0</v>
      </c>
      <c r="Q783" s="2383">
        <f t="shared" si="469"/>
        <v>0</v>
      </c>
      <c r="R783" s="2382">
        <f t="shared" si="469"/>
        <v>0</v>
      </c>
      <c r="S783" s="2382">
        <f t="shared" si="469"/>
        <v>1</v>
      </c>
      <c r="T783" s="2382">
        <f t="shared" si="469"/>
        <v>0</v>
      </c>
      <c r="U783" s="2383">
        <f t="shared" si="469"/>
        <v>0</v>
      </c>
      <c r="V783" s="2382">
        <f t="shared" si="469"/>
        <v>0</v>
      </c>
      <c r="W783" s="2383">
        <f t="shared" si="469"/>
        <v>0</v>
      </c>
      <c r="X783" s="2382">
        <f t="shared" si="469"/>
        <v>0</v>
      </c>
      <c r="Y783" s="2383">
        <f t="shared" si="469"/>
        <v>0</v>
      </c>
      <c r="Z783" s="2382">
        <f t="shared" si="469"/>
        <v>0</v>
      </c>
      <c r="AA783" s="2383">
        <f t="shared" si="469"/>
        <v>0</v>
      </c>
      <c r="AB783" s="2382">
        <f t="shared" si="469"/>
        <v>0</v>
      </c>
      <c r="AC783" s="2383">
        <f t="shared" si="469"/>
        <v>0</v>
      </c>
      <c r="AD783" s="2382">
        <f t="shared" si="469"/>
        <v>0</v>
      </c>
      <c r="AE783" s="2383">
        <f t="shared" si="469"/>
        <v>0</v>
      </c>
      <c r="AF783" s="2383">
        <f t="shared" si="469"/>
        <v>0</v>
      </c>
      <c r="AG783" s="2383">
        <f t="shared" si="469"/>
        <v>0</v>
      </c>
      <c r="AH783" s="2382">
        <f t="shared" si="469"/>
        <v>0</v>
      </c>
      <c r="AI783" s="2383">
        <f t="shared" si="469"/>
        <v>0</v>
      </c>
      <c r="AJ783" s="2382">
        <f t="shared" si="469"/>
        <v>0</v>
      </c>
      <c r="AK783" s="2382">
        <f t="shared" si="469"/>
        <v>0</v>
      </c>
      <c r="AL783" s="2382">
        <f t="shared" si="469"/>
        <v>0</v>
      </c>
      <c r="AM783" s="2383">
        <f t="shared" si="469"/>
        <v>0</v>
      </c>
      <c r="AN783" s="2382">
        <f t="shared" si="469"/>
        <v>0</v>
      </c>
      <c r="AO783" s="2383">
        <f t="shared" si="469"/>
        <v>0</v>
      </c>
      <c r="AP783" s="2382">
        <f t="shared" si="469"/>
        <v>0</v>
      </c>
      <c r="AQ783" s="2383">
        <f t="shared" si="469"/>
        <v>0</v>
      </c>
      <c r="AR783" s="2382">
        <f t="shared" si="469"/>
        <v>0</v>
      </c>
      <c r="AS783" s="2383">
        <f t="shared" si="469"/>
        <v>0</v>
      </c>
      <c r="AT783" s="2382">
        <f t="shared" si="469"/>
        <v>0</v>
      </c>
      <c r="AU783" s="2383">
        <f t="shared" si="469"/>
        <v>-1</v>
      </c>
      <c r="AV783" s="2382">
        <f t="shared" si="469"/>
        <v>0</v>
      </c>
      <c r="AW783" s="2383">
        <f t="shared" si="469"/>
        <v>0</v>
      </c>
    </row>
    <row r="784" spans="1:49" ht="19.5" hidden="1" thickBot="1">
      <c r="A784" s="340" t="s">
        <v>567</v>
      </c>
      <c r="B784" s="412" t="s">
        <v>695</v>
      </c>
      <c r="C784" s="1234">
        <f t="shared" si="462"/>
        <v>0</v>
      </c>
      <c r="D784" s="1235">
        <f t="shared" si="462"/>
        <v>0</v>
      </c>
      <c r="E784" s="1235">
        <f t="shared" si="462"/>
        <v>0</v>
      </c>
      <c r="F784" s="1246"/>
      <c r="G784" s="1246"/>
      <c r="H784" s="1246"/>
      <c r="I784" s="1246"/>
      <c r="J784" s="1246"/>
      <c r="K784" s="1246"/>
      <c r="L784" s="2391">
        <f t="shared" ref="L784:AW784" si="470">IF(L175&gt;L378,(100%-L378/L175*100%),IF(L175&lt;L378,(L175/L378*100%-100%),0))</f>
        <v>0</v>
      </c>
      <c r="M784" s="2391">
        <f t="shared" si="470"/>
        <v>0</v>
      </c>
      <c r="N784" s="2391">
        <f t="shared" si="470"/>
        <v>0</v>
      </c>
      <c r="O784" s="2391">
        <f t="shared" si="470"/>
        <v>0</v>
      </c>
      <c r="P784" s="2391">
        <f t="shared" si="470"/>
        <v>0</v>
      </c>
      <c r="Q784" s="2391">
        <f t="shared" si="470"/>
        <v>0</v>
      </c>
      <c r="R784" s="2391">
        <f t="shared" si="470"/>
        <v>0</v>
      </c>
      <c r="S784" s="2391">
        <f t="shared" si="470"/>
        <v>0</v>
      </c>
      <c r="T784" s="2391">
        <f t="shared" si="470"/>
        <v>0</v>
      </c>
      <c r="U784" s="2391">
        <f t="shared" si="470"/>
        <v>0</v>
      </c>
      <c r="V784" s="2391">
        <f t="shared" si="470"/>
        <v>0</v>
      </c>
      <c r="W784" s="2391">
        <f t="shared" si="470"/>
        <v>0</v>
      </c>
      <c r="X784" s="2391">
        <f t="shared" si="470"/>
        <v>0</v>
      </c>
      <c r="Y784" s="2391">
        <f t="shared" si="470"/>
        <v>0</v>
      </c>
      <c r="Z784" s="2391">
        <f t="shared" si="470"/>
        <v>0</v>
      </c>
      <c r="AA784" s="2391">
        <f t="shared" si="470"/>
        <v>0</v>
      </c>
      <c r="AB784" s="2391">
        <f t="shared" si="470"/>
        <v>0</v>
      </c>
      <c r="AC784" s="2391">
        <f t="shared" si="470"/>
        <v>0</v>
      </c>
      <c r="AD784" s="2391">
        <f t="shared" si="470"/>
        <v>0</v>
      </c>
      <c r="AE784" s="2391">
        <f t="shared" si="470"/>
        <v>0</v>
      </c>
      <c r="AF784" s="2391">
        <f t="shared" si="470"/>
        <v>0</v>
      </c>
      <c r="AG784" s="2391">
        <f t="shared" si="470"/>
        <v>0</v>
      </c>
      <c r="AH784" s="2391">
        <f t="shared" si="470"/>
        <v>0</v>
      </c>
      <c r="AI784" s="2391">
        <f t="shared" si="470"/>
        <v>0</v>
      </c>
      <c r="AJ784" s="2391">
        <f t="shared" si="470"/>
        <v>0</v>
      </c>
      <c r="AK784" s="2391">
        <f t="shared" si="470"/>
        <v>0</v>
      </c>
      <c r="AL784" s="2391">
        <f t="shared" si="470"/>
        <v>0</v>
      </c>
      <c r="AM784" s="2391">
        <f t="shared" si="470"/>
        <v>0</v>
      </c>
      <c r="AN784" s="2391">
        <f t="shared" si="470"/>
        <v>0</v>
      </c>
      <c r="AO784" s="2391">
        <f t="shared" si="470"/>
        <v>0</v>
      </c>
      <c r="AP784" s="2391">
        <f t="shared" si="470"/>
        <v>0</v>
      </c>
      <c r="AQ784" s="2391">
        <f t="shared" si="470"/>
        <v>0</v>
      </c>
      <c r="AR784" s="2391">
        <f t="shared" si="470"/>
        <v>0</v>
      </c>
      <c r="AS784" s="2391">
        <f t="shared" si="470"/>
        <v>0</v>
      </c>
      <c r="AT784" s="2391">
        <f t="shared" si="470"/>
        <v>0</v>
      </c>
      <c r="AU784" s="2391">
        <f t="shared" si="470"/>
        <v>0</v>
      </c>
      <c r="AV784" s="2391">
        <f t="shared" si="470"/>
        <v>0</v>
      </c>
      <c r="AW784" s="2391">
        <f t="shared" si="470"/>
        <v>0</v>
      </c>
    </row>
    <row r="785" spans="1:49" ht="19.5" hidden="1" thickBot="1">
      <c r="A785" s="335" t="s">
        <v>568</v>
      </c>
      <c r="B785" s="411" t="s">
        <v>798</v>
      </c>
      <c r="C785" s="1234">
        <f t="shared" si="462"/>
        <v>0</v>
      </c>
      <c r="D785" s="1239">
        <f t="shared" si="462"/>
        <v>0</v>
      </c>
      <c r="E785" s="1239">
        <f t="shared" si="462"/>
        <v>0</v>
      </c>
      <c r="F785" s="1246"/>
      <c r="G785" s="1246"/>
      <c r="H785" s="1246"/>
      <c r="I785" s="1246"/>
      <c r="J785" s="1246"/>
      <c r="K785" s="1246"/>
      <c r="L785" s="2379">
        <f t="shared" ref="L785:AW785" si="471">IF(L176&gt;L379,(100%-L379/L176*100%),IF(L176&lt;L379,(L176/L379*100%-100%),0))</f>
        <v>0</v>
      </c>
      <c r="M785" s="2379">
        <f t="shared" si="471"/>
        <v>0</v>
      </c>
      <c r="N785" s="2379">
        <f t="shared" si="471"/>
        <v>0</v>
      </c>
      <c r="O785" s="2379">
        <f t="shared" si="471"/>
        <v>0</v>
      </c>
      <c r="P785" s="2379">
        <f t="shared" si="471"/>
        <v>0</v>
      </c>
      <c r="Q785" s="2379">
        <f t="shared" si="471"/>
        <v>0</v>
      </c>
      <c r="R785" s="2379">
        <f t="shared" si="471"/>
        <v>0</v>
      </c>
      <c r="S785" s="2379">
        <f t="shared" si="471"/>
        <v>0</v>
      </c>
      <c r="T785" s="2379">
        <f t="shared" si="471"/>
        <v>0</v>
      </c>
      <c r="U785" s="2379">
        <f t="shared" si="471"/>
        <v>0</v>
      </c>
      <c r="V785" s="2379">
        <f t="shared" si="471"/>
        <v>0</v>
      </c>
      <c r="W785" s="2379">
        <f t="shared" si="471"/>
        <v>0</v>
      </c>
      <c r="X785" s="2379">
        <f t="shared" si="471"/>
        <v>0</v>
      </c>
      <c r="Y785" s="2379">
        <f t="shared" si="471"/>
        <v>0</v>
      </c>
      <c r="Z785" s="2379">
        <f t="shared" si="471"/>
        <v>0</v>
      </c>
      <c r="AA785" s="2379">
        <f t="shared" si="471"/>
        <v>0</v>
      </c>
      <c r="AB785" s="2379">
        <f t="shared" si="471"/>
        <v>0</v>
      </c>
      <c r="AC785" s="2379">
        <f t="shared" si="471"/>
        <v>0</v>
      </c>
      <c r="AD785" s="2379">
        <f t="shared" si="471"/>
        <v>0</v>
      </c>
      <c r="AE785" s="2379">
        <f t="shared" si="471"/>
        <v>0</v>
      </c>
      <c r="AF785" s="2379">
        <f t="shared" si="471"/>
        <v>0</v>
      </c>
      <c r="AG785" s="2379">
        <f t="shared" si="471"/>
        <v>0</v>
      </c>
      <c r="AH785" s="2379">
        <f t="shared" si="471"/>
        <v>0</v>
      </c>
      <c r="AI785" s="2379">
        <f t="shared" si="471"/>
        <v>0</v>
      </c>
      <c r="AJ785" s="2379">
        <f t="shared" si="471"/>
        <v>0</v>
      </c>
      <c r="AK785" s="2379">
        <f t="shared" si="471"/>
        <v>0</v>
      </c>
      <c r="AL785" s="2379">
        <f t="shared" si="471"/>
        <v>0</v>
      </c>
      <c r="AM785" s="2379">
        <f t="shared" si="471"/>
        <v>0</v>
      </c>
      <c r="AN785" s="2379">
        <f t="shared" si="471"/>
        <v>0</v>
      </c>
      <c r="AO785" s="2379">
        <f t="shared" si="471"/>
        <v>0</v>
      </c>
      <c r="AP785" s="2379">
        <f t="shared" si="471"/>
        <v>0</v>
      </c>
      <c r="AQ785" s="2379">
        <f t="shared" si="471"/>
        <v>0</v>
      </c>
      <c r="AR785" s="2379">
        <f t="shared" si="471"/>
        <v>0</v>
      </c>
      <c r="AS785" s="2379">
        <f t="shared" si="471"/>
        <v>0</v>
      </c>
      <c r="AT785" s="2379">
        <f t="shared" si="471"/>
        <v>0</v>
      </c>
      <c r="AU785" s="2379">
        <f t="shared" si="471"/>
        <v>0</v>
      </c>
      <c r="AV785" s="2379">
        <f t="shared" si="471"/>
        <v>0</v>
      </c>
      <c r="AW785" s="2379">
        <f t="shared" si="471"/>
        <v>0</v>
      </c>
    </row>
    <row r="786" spans="1:49" ht="19.5" hidden="1" thickBot="1">
      <c r="A786" s="335" t="s">
        <v>569</v>
      </c>
      <c r="B786" s="411" t="s">
        <v>799</v>
      </c>
      <c r="C786" s="1234">
        <f t="shared" si="462"/>
        <v>0</v>
      </c>
      <c r="D786" s="1239">
        <f t="shared" si="462"/>
        <v>0</v>
      </c>
      <c r="E786" s="1239">
        <f t="shared" si="462"/>
        <v>0</v>
      </c>
      <c r="F786" s="1246"/>
      <c r="G786" s="1246"/>
      <c r="H786" s="1246"/>
      <c r="I786" s="1246"/>
      <c r="J786" s="1246"/>
      <c r="K786" s="1246"/>
      <c r="L786" s="2379">
        <f t="shared" ref="L786:AW786" si="472">IF(L177&gt;L380,(100%-L380/L177*100%),IF(L177&lt;L380,(L177/L380*100%-100%),0))</f>
        <v>0</v>
      </c>
      <c r="M786" s="2379">
        <f t="shared" si="472"/>
        <v>0</v>
      </c>
      <c r="N786" s="2379">
        <f t="shared" si="472"/>
        <v>0</v>
      </c>
      <c r="O786" s="2379">
        <f t="shared" si="472"/>
        <v>0</v>
      </c>
      <c r="P786" s="2379">
        <f t="shared" si="472"/>
        <v>0</v>
      </c>
      <c r="Q786" s="2379">
        <f t="shared" si="472"/>
        <v>0</v>
      </c>
      <c r="R786" s="2379">
        <f t="shared" si="472"/>
        <v>0</v>
      </c>
      <c r="S786" s="2379">
        <f t="shared" si="472"/>
        <v>0</v>
      </c>
      <c r="T786" s="2379">
        <f t="shared" si="472"/>
        <v>0</v>
      </c>
      <c r="U786" s="2379">
        <f t="shared" si="472"/>
        <v>0</v>
      </c>
      <c r="V786" s="2379">
        <f t="shared" si="472"/>
        <v>0</v>
      </c>
      <c r="W786" s="2379">
        <f t="shared" si="472"/>
        <v>0</v>
      </c>
      <c r="X786" s="2379">
        <f t="shared" si="472"/>
        <v>0</v>
      </c>
      <c r="Y786" s="2379">
        <f t="shared" si="472"/>
        <v>0</v>
      </c>
      <c r="Z786" s="2379">
        <f t="shared" si="472"/>
        <v>0</v>
      </c>
      <c r="AA786" s="2379">
        <f t="shared" si="472"/>
        <v>0</v>
      </c>
      <c r="AB786" s="2379">
        <f t="shared" si="472"/>
        <v>0</v>
      </c>
      <c r="AC786" s="2379">
        <f t="shared" si="472"/>
        <v>0</v>
      </c>
      <c r="AD786" s="2379">
        <f t="shared" si="472"/>
        <v>0</v>
      </c>
      <c r="AE786" s="2379">
        <f t="shared" si="472"/>
        <v>0</v>
      </c>
      <c r="AF786" s="2379">
        <f t="shared" si="472"/>
        <v>0</v>
      </c>
      <c r="AG786" s="2379">
        <f t="shared" si="472"/>
        <v>0</v>
      </c>
      <c r="AH786" s="2379">
        <f t="shared" si="472"/>
        <v>0</v>
      </c>
      <c r="AI786" s="2379">
        <f t="shared" si="472"/>
        <v>0</v>
      </c>
      <c r="AJ786" s="2379">
        <f t="shared" si="472"/>
        <v>0</v>
      </c>
      <c r="AK786" s="2379">
        <f t="shared" si="472"/>
        <v>0</v>
      </c>
      <c r="AL786" s="2379">
        <f t="shared" si="472"/>
        <v>0</v>
      </c>
      <c r="AM786" s="2379">
        <f t="shared" si="472"/>
        <v>0</v>
      </c>
      <c r="AN786" s="2379">
        <f t="shared" si="472"/>
        <v>0</v>
      </c>
      <c r="AO786" s="2379">
        <f t="shared" si="472"/>
        <v>0</v>
      </c>
      <c r="AP786" s="2379">
        <f t="shared" si="472"/>
        <v>0</v>
      </c>
      <c r="AQ786" s="2379">
        <f t="shared" si="472"/>
        <v>0</v>
      </c>
      <c r="AR786" s="2379">
        <f t="shared" si="472"/>
        <v>0</v>
      </c>
      <c r="AS786" s="2379">
        <f t="shared" si="472"/>
        <v>0</v>
      </c>
      <c r="AT786" s="2379">
        <f t="shared" si="472"/>
        <v>0</v>
      </c>
      <c r="AU786" s="2379">
        <f t="shared" si="472"/>
        <v>0</v>
      </c>
      <c r="AV786" s="2379">
        <f t="shared" si="472"/>
        <v>0</v>
      </c>
      <c r="AW786" s="2379">
        <f t="shared" si="472"/>
        <v>0</v>
      </c>
    </row>
    <row r="787" spans="1:49" ht="19.5" hidden="1" thickBot="1">
      <c r="A787" s="335" t="s">
        <v>570</v>
      </c>
      <c r="B787" s="411" t="s">
        <v>800</v>
      </c>
      <c r="C787" s="1234">
        <f t="shared" si="462"/>
        <v>0</v>
      </c>
      <c r="D787" s="1239">
        <f t="shared" si="462"/>
        <v>0</v>
      </c>
      <c r="E787" s="1239">
        <f t="shared" si="462"/>
        <v>0</v>
      </c>
      <c r="F787" s="1246"/>
      <c r="G787" s="1246"/>
      <c r="H787" s="1246"/>
      <c r="I787" s="1246"/>
      <c r="J787" s="1246"/>
      <c r="K787" s="1246"/>
      <c r="L787" s="2379">
        <f t="shared" ref="L787:AW787" si="473">IF(L178&gt;L381,(100%-L381/L178*100%),IF(L178&lt;L381,(L178/L381*100%-100%),0))</f>
        <v>0</v>
      </c>
      <c r="M787" s="2379">
        <f t="shared" si="473"/>
        <v>0</v>
      </c>
      <c r="N787" s="2379">
        <f t="shared" si="473"/>
        <v>0</v>
      </c>
      <c r="O787" s="2379">
        <f t="shared" si="473"/>
        <v>0</v>
      </c>
      <c r="P787" s="2379">
        <f t="shared" si="473"/>
        <v>0</v>
      </c>
      <c r="Q787" s="2379">
        <f t="shared" si="473"/>
        <v>0</v>
      </c>
      <c r="R787" s="2379">
        <f t="shared" si="473"/>
        <v>0</v>
      </c>
      <c r="S787" s="2379">
        <f t="shared" si="473"/>
        <v>0</v>
      </c>
      <c r="T787" s="2379">
        <f t="shared" si="473"/>
        <v>0</v>
      </c>
      <c r="U787" s="2379">
        <f t="shared" si="473"/>
        <v>0</v>
      </c>
      <c r="V787" s="2379">
        <f t="shared" si="473"/>
        <v>0</v>
      </c>
      <c r="W787" s="2379">
        <f t="shared" si="473"/>
        <v>0</v>
      </c>
      <c r="X787" s="2379">
        <f t="shared" si="473"/>
        <v>0</v>
      </c>
      <c r="Y787" s="2379">
        <f t="shared" si="473"/>
        <v>0</v>
      </c>
      <c r="Z787" s="2379">
        <f t="shared" si="473"/>
        <v>0</v>
      </c>
      <c r="AA787" s="2379">
        <f t="shared" si="473"/>
        <v>0</v>
      </c>
      <c r="AB787" s="2379">
        <f t="shared" si="473"/>
        <v>0</v>
      </c>
      <c r="AC787" s="2379">
        <f t="shared" si="473"/>
        <v>0</v>
      </c>
      <c r="AD787" s="2379">
        <f t="shared" si="473"/>
        <v>0</v>
      </c>
      <c r="AE787" s="2379">
        <f t="shared" si="473"/>
        <v>0</v>
      </c>
      <c r="AF787" s="2379">
        <f t="shared" si="473"/>
        <v>0</v>
      </c>
      <c r="AG787" s="2379">
        <f t="shared" si="473"/>
        <v>0</v>
      </c>
      <c r="AH787" s="2379">
        <f t="shared" si="473"/>
        <v>0</v>
      </c>
      <c r="AI787" s="2379">
        <f t="shared" si="473"/>
        <v>0</v>
      </c>
      <c r="AJ787" s="2379">
        <f t="shared" si="473"/>
        <v>0</v>
      </c>
      <c r="AK787" s="2379">
        <f t="shared" si="473"/>
        <v>0</v>
      </c>
      <c r="AL787" s="2379">
        <f t="shared" si="473"/>
        <v>0</v>
      </c>
      <c r="AM787" s="2379">
        <f t="shared" si="473"/>
        <v>0</v>
      </c>
      <c r="AN787" s="2379">
        <f t="shared" si="473"/>
        <v>0</v>
      </c>
      <c r="AO787" s="2379">
        <f t="shared" si="473"/>
        <v>0</v>
      </c>
      <c r="AP787" s="2379">
        <f t="shared" si="473"/>
        <v>0</v>
      </c>
      <c r="AQ787" s="2379">
        <f t="shared" si="473"/>
        <v>0</v>
      </c>
      <c r="AR787" s="2379">
        <f t="shared" si="473"/>
        <v>0</v>
      </c>
      <c r="AS787" s="2379">
        <f t="shared" si="473"/>
        <v>0</v>
      </c>
      <c r="AT787" s="2379">
        <f t="shared" si="473"/>
        <v>0</v>
      </c>
      <c r="AU787" s="2379">
        <f t="shared" si="473"/>
        <v>0</v>
      </c>
      <c r="AV787" s="2379">
        <f t="shared" si="473"/>
        <v>0</v>
      </c>
      <c r="AW787" s="2379">
        <f t="shared" si="473"/>
        <v>0</v>
      </c>
    </row>
    <row r="788" spans="1:49" ht="19.5" hidden="1" thickBot="1">
      <c r="A788" s="337" t="s">
        <v>571</v>
      </c>
      <c r="B788" s="410" t="s">
        <v>560</v>
      </c>
      <c r="C788" s="1234">
        <f t="shared" si="462"/>
        <v>0.33333333333333337</v>
      </c>
      <c r="D788" s="1237">
        <f t="shared" si="462"/>
        <v>-1</v>
      </c>
      <c r="E788" s="1237">
        <f t="shared" si="462"/>
        <v>0.66666666666666674</v>
      </c>
      <c r="F788" s="1246"/>
      <c r="G788" s="1246"/>
      <c r="H788" s="1246"/>
      <c r="I788" s="1246"/>
      <c r="J788" s="1246"/>
      <c r="K788" s="1246"/>
      <c r="L788" s="2371">
        <f t="shared" ref="L788:AW788" si="474">IF(L179&gt;L382,(100%-L382/L179*100%),IF(L179&lt;L382,(L179/L382*100%-100%),0))</f>
        <v>0</v>
      </c>
      <c r="M788" s="2371">
        <f t="shared" si="474"/>
        <v>0</v>
      </c>
      <c r="N788" s="2371">
        <f t="shared" si="474"/>
        <v>-1</v>
      </c>
      <c r="O788" s="2371">
        <f t="shared" si="474"/>
        <v>1</v>
      </c>
      <c r="P788" s="2371">
        <f t="shared" si="474"/>
        <v>0</v>
      </c>
      <c r="Q788" s="2371">
        <f t="shared" si="474"/>
        <v>0</v>
      </c>
      <c r="R788" s="2371">
        <f t="shared" si="474"/>
        <v>0</v>
      </c>
      <c r="S788" s="2371">
        <f t="shared" si="474"/>
        <v>1</v>
      </c>
      <c r="T788" s="2371">
        <f t="shared" si="474"/>
        <v>0</v>
      </c>
      <c r="U788" s="2371">
        <f t="shared" si="474"/>
        <v>0</v>
      </c>
      <c r="V788" s="2371">
        <f t="shared" si="474"/>
        <v>0</v>
      </c>
      <c r="W788" s="2371">
        <f t="shared" si="474"/>
        <v>0</v>
      </c>
      <c r="X788" s="2371">
        <f t="shared" si="474"/>
        <v>0</v>
      </c>
      <c r="Y788" s="2371">
        <f t="shared" si="474"/>
        <v>0</v>
      </c>
      <c r="Z788" s="2371">
        <f t="shared" si="474"/>
        <v>0</v>
      </c>
      <c r="AA788" s="2371">
        <f t="shared" si="474"/>
        <v>0</v>
      </c>
      <c r="AB788" s="2371">
        <f t="shared" si="474"/>
        <v>0</v>
      </c>
      <c r="AC788" s="2371">
        <f t="shared" si="474"/>
        <v>0</v>
      </c>
      <c r="AD788" s="2371">
        <f t="shared" si="474"/>
        <v>0</v>
      </c>
      <c r="AE788" s="2371">
        <f t="shared" si="474"/>
        <v>0</v>
      </c>
      <c r="AF788" s="2371">
        <f t="shared" si="474"/>
        <v>0</v>
      </c>
      <c r="AG788" s="2371">
        <f t="shared" si="474"/>
        <v>0</v>
      </c>
      <c r="AH788" s="2371">
        <f t="shared" si="474"/>
        <v>0</v>
      </c>
      <c r="AI788" s="2371">
        <f t="shared" si="474"/>
        <v>0</v>
      </c>
      <c r="AJ788" s="2371">
        <f t="shared" si="474"/>
        <v>0</v>
      </c>
      <c r="AK788" s="2371">
        <f t="shared" si="474"/>
        <v>0</v>
      </c>
      <c r="AL788" s="2371">
        <f t="shared" si="474"/>
        <v>0</v>
      </c>
      <c r="AM788" s="2371">
        <f t="shared" si="474"/>
        <v>0</v>
      </c>
      <c r="AN788" s="2371">
        <f t="shared" si="474"/>
        <v>0</v>
      </c>
      <c r="AO788" s="2371">
        <f t="shared" si="474"/>
        <v>0</v>
      </c>
      <c r="AP788" s="2371">
        <f t="shared" si="474"/>
        <v>0</v>
      </c>
      <c r="AQ788" s="2371">
        <f t="shared" si="474"/>
        <v>0</v>
      </c>
      <c r="AR788" s="2371">
        <f t="shared" si="474"/>
        <v>0</v>
      </c>
      <c r="AS788" s="2371">
        <f t="shared" si="474"/>
        <v>0</v>
      </c>
      <c r="AT788" s="2371">
        <f t="shared" si="474"/>
        <v>0</v>
      </c>
      <c r="AU788" s="2371">
        <f t="shared" si="474"/>
        <v>-1</v>
      </c>
      <c r="AV788" s="2371">
        <f t="shared" si="474"/>
        <v>0</v>
      </c>
      <c r="AW788" s="2371">
        <f t="shared" si="474"/>
        <v>0</v>
      </c>
    </row>
    <row r="789" spans="1:49" ht="19.5" hidden="1" thickBot="1">
      <c r="A789" s="337" t="s">
        <v>572</v>
      </c>
      <c r="B789" s="410" t="s">
        <v>696</v>
      </c>
      <c r="C789" s="1234">
        <f t="shared" si="462"/>
        <v>0</v>
      </c>
      <c r="D789" s="1237">
        <f t="shared" si="462"/>
        <v>0</v>
      </c>
      <c r="E789" s="1237">
        <f t="shared" si="462"/>
        <v>0</v>
      </c>
      <c r="F789" s="1246"/>
      <c r="G789" s="1246"/>
      <c r="H789" s="1246"/>
      <c r="I789" s="1246"/>
      <c r="J789" s="1246"/>
      <c r="K789" s="1246"/>
      <c r="L789" s="2371">
        <f t="shared" ref="L789:AW789" si="475">IF(L180&gt;L383,(100%-L383/L180*100%),IF(L180&lt;L383,(L180/L383*100%-100%),0))</f>
        <v>0</v>
      </c>
      <c r="M789" s="2371">
        <f t="shared" si="475"/>
        <v>0</v>
      </c>
      <c r="N789" s="2371">
        <f t="shared" si="475"/>
        <v>0</v>
      </c>
      <c r="O789" s="2371">
        <f t="shared" si="475"/>
        <v>0</v>
      </c>
      <c r="P789" s="2371">
        <f t="shared" si="475"/>
        <v>0</v>
      </c>
      <c r="Q789" s="2371">
        <f t="shared" si="475"/>
        <v>0</v>
      </c>
      <c r="R789" s="2371">
        <f t="shared" si="475"/>
        <v>0</v>
      </c>
      <c r="S789" s="2371">
        <f t="shared" si="475"/>
        <v>0</v>
      </c>
      <c r="T789" s="2371">
        <f t="shared" si="475"/>
        <v>0</v>
      </c>
      <c r="U789" s="2371">
        <f t="shared" si="475"/>
        <v>0</v>
      </c>
      <c r="V789" s="2371">
        <f t="shared" si="475"/>
        <v>0</v>
      </c>
      <c r="W789" s="2371">
        <f t="shared" si="475"/>
        <v>0</v>
      </c>
      <c r="X789" s="2371">
        <f t="shared" si="475"/>
        <v>0</v>
      </c>
      <c r="Y789" s="2371">
        <f t="shared" si="475"/>
        <v>0</v>
      </c>
      <c r="Z789" s="2371">
        <f t="shared" si="475"/>
        <v>0</v>
      </c>
      <c r="AA789" s="2371">
        <f t="shared" si="475"/>
        <v>0</v>
      </c>
      <c r="AB789" s="2371">
        <f t="shared" si="475"/>
        <v>0</v>
      </c>
      <c r="AC789" s="2371">
        <f t="shared" si="475"/>
        <v>0</v>
      </c>
      <c r="AD789" s="2371">
        <f t="shared" si="475"/>
        <v>0</v>
      </c>
      <c r="AE789" s="2371">
        <f t="shared" si="475"/>
        <v>0</v>
      </c>
      <c r="AF789" s="2371">
        <f t="shared" si="475"/>
        <v>0</v>
      </c>
      <c r="AG789" s="2371">
        <f t="shared" si="475"/>
        <v>0</v>
      </c>
      <c r="AH789" s="2371">
        <f t="shared" si="475"/>
        <v>0</v>
      </c>
      <c r="AI789" s="2371">
        <f t="shared" si="475"/>
        <v>0</v>
      </c>
      <c r="AJ789" s="2371">
        <f t="shared" si="475"/>
        <v>0</v>
      </c>
      <c r="AK789" s="2371">
        <f t="shared" si="475"/>
        <v>0</v>
      </c>
      <c r="AL789" s="2371">
        <f t="shared" si="475"/>
        <v>0</v>
      </c>
      <c r="AM789" s="2371">
        <f t="shared" si="475"/>
        <v>0</v>
      </c>
      <c r="AN789" s="2371">
        <f t="shared" si="475"/>
        <v>0</v>
      </c>
      <c r="AO789" s="2371">
        <f t="shared" si="475"/>
        <v>0</v>
      </c>
      <c r="AP789" s="2371">
        <f t="shared" si="475"/>
        <v>0</v>
      </c>
      <c r="AQ789" s="2371">
        <f t="shared" si="475"/>
        <v>0</v>
      </c>
      <c r="AR789" s="2371">
        <f t="shared" si="475"/>
        <v>0</v>
      </c>
      <c r="AS789" s="2371">
        <f t="shared" si="475"/>
        <v>0</v>
      </c>
      <c r="AT789" s="2371">
        <f t="shared" si="475"/>
        <v>0</v>
      </c>
      <c r="AU789" s="2371">
        <f t="shared" si="475"/>
        <v>0</v>
      </c>
      <c r="AV789" s="2371">
        <f t="shared" si="475"/>
        <v>0</v>
      </c>
      <c r="AW789" s="2371">
        <f t="shared" si="475"/>
        <v>0</v>
      </c>
    </row>
    <row r="790" spans="1:49" ht="19.5" hidden="1" thickBot="1">
      <c r="A790" s="337" t="s">
        <v>573</v>
      </c>
      <c r="B790" s="410" t="s">
        <v>697</v>
      </c>
      <c r="C790" s="1234">
        <f t="shared" si="462"/>
        <v>0</v>
      </c>
      <c r="D790" s="1237">
        <f t="shared" si="462"/>
        <v>0</v>
      </c>
      <c r="E790" s="1237">
        <f t="shared" si="462"/>
        <v>0</v>
      </c>
      <c r="F790" s="1246"/>
      <c r="G790" s="1246"/>
      <c r="H790" s="1246"/>
      <c r="I790" s="1246"/>
      <c r="J790" s="1246"/>
      <c r="K790" s="1246"/>
      <c r="L790" s="2371">
        <f t="shared" ref="L790:AW790" si="476">IF(L181&gt;L384,(100%-L384/L181*100%),IF(L181&lt;L384,(L181/L384*100%-100%),0))</f>
        <v>0</v>
      </c>
      <c r="M790" s="2371">
        <f t="shared" si="476"/>
        <v>0</v>
      </c>
      <c r="N790" s="2371">
        <f t="shared" si="476"/>
        <v>0</v>
      </c>
      <c r="O790" s="2371">
        <f t="shared" si="476"/>
        <v>0</v>
      </c>
      <c r="P790" s="2371">
        <f t="shared" si="476"/>
        <v>0</v>
      </c>
      <c r="Q790" s="2371">
        <f t="shared" si="476"/>
        <v>0</v>
      </c>
      <c r="R790" s="2371">
        <f t="shared" si="476"/>
        <v>0</v>
      </c>
      <c r="S790" s="2371">
        <f t="shared" si="476"/>
        <v>0</v>
      </c>
      <c r="T790" s="2371">
        <f t="shared" si="476"/>
        <v>0</v>
      </c>
      <c r="U790" s="2371">
        <f t="shared" si="476"/>
        <v>0</v>
      </c>
      <c r="V790" s="2371">
        <f t="shared" si="476"/>
        <v>0</v>
      </c>
      <c r="W790" s="2371">
        <f t="shared" si="476"/>
        <v>0</v>
      </c>
      <c r="X790" s="2371">
        <f t="shared" si="476"/>
        <v>0</v>
      </c>
      <c r="Y790" s="2371">
        <f t="shared" si="476"/>
        <v>0</v>
      </c>
      <c r="Z790" s="2371">
        <f t="shared" si="476"/>
        <v>0</v>
      </c>
      <c r="AA790" s="2371">
        <f t="shared" si="476"/>
        <v>0</v>
      </c>
      <c r="AB790" s="2371">
        <f t="shared" si="476"/>
        <v>0</v>
      </c>
      <c r="AC790" s="2371">
        <f t="shared" si="476"/>
        <v>0</v>
      </c>
      <c r="AD790" s="2371">
        <f t="shared" si="476"/>
        <v>0</v>
      </c>
      <c r="AE790" s="2371">
        <f t="shared" si="476"/>
        <v>0</v>
      </c>
      <c r="AF790" s="2371">
        <f t="shared" si="476"/>
        <v>0</v>
      </c>
      <c r="AG790" s="2371">
        <f t="shared" si="476"/>
        <v>0</v>
      </c>
      <c r="AH790" s="2371">
        <f t="shared" si="476"/>
        <v>0</v>
      </c>
      <c r="AI790" s="2371">
        <f t="shared" si="476"/>
        <v>0</v>
      </c>
      <c r="AJ790" s="2371">
        <f t="shared" si="476"/>
        <v>0</v>
      </c>
      <c r="AK790" s="2371">
        <f t="shared" si="476"/>
        <v>0</v>
      </c>
      <c r="AL790" s="2371">
        <f t="shared" si="476"/>
        <v>0</v>
      </c>
      <c r="AM790" s="2371">
        <f t="shared" si="476"/>
        <v>0</v>
      </c>
      <c r="AN790" s="2371">
        <f t="shared" si="476"/>
        <v>0</v>
      </c>
      <c r="AO790" s="2371">
        <f t="shared" si="476"/>
        <v>0</v>
      </c>
      <c r="AP790" s="2371">
        <f t="shared" si="476"/>
        <v>0</v>
      </c>
      <c r="AQ790" s="2371">
        <f t="shared" si="476"/>
        <v>0</v>
      </c>
      <c r="AR790" s="2371">
        <f t="shared" si="476"/>
        <v>0</v>
      </c>
      <c r="AS790" s="2371">
        <f t="shared" si="476"/>
        <v>0</v>
      </c>
      <c r="AT790" s="2371">
        <f t="shared" si="476"/>
        <v>0</v>
      </c>
      <c r="AU790" s="2371">
        <f t="shared" si="476"/>
        <v>0</v>
      </c>
      <c r="AV790" s="2371">
        <f t="shared" si="476"/>
        <v>0</v>
      </c>
      <c r="AW790" s="2371">
        <f t="shared" si="476"/>
        <v>0</v>
      </c>
    </row>
    <row r="791" spans="1:49" ht="19.5" hidden="1" thickBot="1">
      <c r="A791" s="337" t="s">
        <v>574</v>
      </c>
      <c r="B791" s="410" t="s">
        <v>698</v>
      </c>
      <c r="C791" s="1234">
        <f t="shared" si="462"/>
        <v>0</v>
      </c>
      <c r="D791" s="1237">
        <f t="shared" si="462"/>
        <v>0</v>
      </c>
      <c r="E791" s="1237">
        <f t="shared" si="462"/>
        <v>0</v>
      </c>
      <c r="F791" s="1246"/>
      <c r="G791" s="1246"/>
      <c r="H791" s="1246"/>
      <c r="I791" s="1246"/>
      <c r="J791" s="1246"/>
      <c r="K791" s="1246"/>
      <c r="L791" s="2371">
        <f t="shared" ref="L791:AW791" si="477">IF(L182&gt;L385,(100%-L385/L182*100%),IF(L182&lt;L385,(L182/L385*100%-100%),0))</f>
        <v>0</v>
      </c>
      <c r="M791" s="2371">
        <f t="shared" si="477"/>
        <v>0</v>
      </c>
      <c r="N791" s="2371">
        <f t="shared" si="477"/>
        <v>0</v>
      </c>
      <c r="O791" s="2371">
        <f t="shared" si="477"/>
        <v>0</v>
      </c>
      <c r="P791" s="2371">
        <f t="shared" si="477"/>
        <v>0</v>
      </c>
      <c r="Q791" s="2371">
        <f t="shared" si="477"/>
        <v>0</v>
      </c>
      <c r="R791" s="2371">
        <f t="shared" si="477"/>
        <v>0</v>
      </c>
      <c r="S791" s="2371">
        <f t="shared" si="477"/>
        <v>0</v>
      </c>
      <c r="T791" s="2371">
        <f t="shared" si="477"/>
        <v>0</v>
      </c>
      <c r="U791" s="2371">
        <f t="shared" si="477"/>
        <v>0</v>
      </c>
      <c r="V791" s="2371">
        <f t="shared" si="477"/>
        <v>0</v>
      </c>
      <c r="W791" s="2371">
        <f t="shared" si="477"/>
        <v>0</v>
      </c>
      <c r="X791" s="2371">
        <f t="shared" si="477"/>
        <v>0</v>
      </c>
      <c r="Y791" s="2371">
        <f t="shared" si="477"/>
        <v>0</v>
      </c>
      <c r="Z791" s="2371">
        <f t="shared" si="477"/>
        <v>0</v>
      </c>
      <c r="AA791" s="2371">
        <f t="shared" si="477"/>
        <v>0</v>
      </c>
      <c r="AB791" s="2371">
        <f t="shared" si="477"/>
        <v>0</v>
      </c>
      <c r="AC791" s="2371">
        <f t="shared" si="477"/>
        <v>0</v>
      </c>
      <c r="AD791" s="2371">
        <f t="shared" si="477"/>
        <v>0</v>
      </c>
      <c r="AE791" s="2371">
        <f t="shared" si="477"/>
        <v>0</v>
      </c>
      <c r="AF791" s="2371">
        <f t="shared" si="477"/>
        <v>0</v>
      </c>
      <c r="AG791" s="2371">
        <f t="shared" si="477"/>
        <v>0</v>
      </c>
      <c r="AH791" s="2371">
        <f t="shared" si="477"/>
        <v>0</v>
      </c>
      <c r="AI791" s="2371">
        <f t="shared" si="477"/>
        <v>0</v>
      </c>
      <c r="AJ791" s="2371">
        <f t="shared" si="477"/>
        <v>0</v>
      </c>
      <c r="AK791" s="2371">
        <f t="shared" si="477"/>
        <v>0</v>
      </c>
      <c r="AL791" s="2371">
        <f t="shared" si="477"/>
        <v>0</v>
      </c>
      <c r="AM791" s="2371">
        <f t="shared" si="477"/>
        <v>0</v>
      </c>
      <c r="AN791" s="2371">
        <f t="shared" si="477"/>
        <v>0</v>
      </c>
      <c r="AO791" s="2371">
        <f t="shared" si="477"/>
        <v>0</v>
      </c>
      <c r="AP791" s="2371">
        <f t="shared" si="477"/>
        <v>0</v>
      </c>
      <c r="AQ791" s="2371">
        <f t="shared" si="477"/>
        <v>0</v>
      </c>
      <c r="AR791" s="2371">
        <f t="shared" si="477"/>
        <v>0</v>
      </c>
      <c r="AS791" s="2371">
        <f t="shared" si="477"/>
        <v>0</v>
      </c>
      <c r="AT791" s="2371">
        <f t="shared" si="477"/>
        <v>0</v>
      </c>
      <c r="AU791" s="2371">
        <f t="shared" si="477"/>
        <v>0</v>
      </c>
      <c r="AV791" s="2371">
        <f t="shared" si="477"/>
        <v>0</v>
      </c>
      <c r="AW791" s="2371">
        <f t="shared" si="477"/>
        <v>0</v>
      </c>
    </row>
    <row r="792" spans="1:49" ht="19.5" hidden="1" thickBot="1">
      <c r="A792" s="337" t="s">
        <v>575</v>
      </c>
      <c r="B792" s="410" t="s">
        <v>565</v>
      </c>
      <c r="C792" s="1234">
        <f t="shared" si="462"/>
        <v>0</v>
      </c>
      <c r="D792" s="1237">
        <f t="shared" si="462"/>
        <v>0</v>
      </c>
      <c r="E792" s="1237">
        <f t="shared" si="462"/>
        <v>0</v>
      </c>
      <c r="F792" s="1246"/>
      <c r="G792" s="1246"/>
      <c r="H792" s="1246"/>
      <c r="I792" s="1246"/>
      <c r="J792" s="1246"/>
      <c r="K792" s="1246"/>
      <c r="L792" s="2371">
        <f t="shared" ref="L792:AW792" si="478">IF(L183&gt;L386,(100%-L386/L183*100%),IF(L183&lt;L386,(L183/L386*100%-100%),0))</f>
        <v>0</v>
      </c>
      <c r="M792" s="2371">
        <f t="shared" si="478"/>
        <v>0</v>
      </c>
      <c r="N792" s="2371">
        <f t="shared" si="478"/>
        <v>0</v>
      </c>
      <c r="O792" s="2371">
        <f t="shared" si="478"/>
        <v>0</v>
      </c>
      <c r="P792" s="2371">
        <f t="shared" si="478"/>
        <v>0</v>
      </c>
      <c r="Q792" s="2371">
        <f t="shared" si="478"/>
        <v>0</v>
      </c>
      <c r="R792" s="2371">
        <f t="shared" si="478"/>
        <v>0</v>
      </c>
      <c r="S792" s="2371">
        <f t="shared" si="478"/>
        <v>0</v>
      </c>
      <c r="T792" s="2371">
        <f t="shared" si="478"/>
        <v>0</v>
      </c>
      <c r="U792" s="2371">
        <f t="shared" si="478"/>
        <v>0</v>
      </c>
      <c r="V792" s="2371">
        <f t="shared" si="478"/>
        <v>0</v>
      </c>
      <c r="W792" s="2371">
        <f t="shared" si="478"/>
        <v>0</v>
      </c>
      <c r="X792" s="2371">
        <f t="shared" si="478"/>
        <v>0</v>
      </c>
      <c r="Y792" s="2371">
        <f t="shared" si="478"/>
        <v>0</v>
      </c>
      <c r="Z792" s="2371">
        <f t="shared" si="478"/>
        <v>0</v>
      </c>
      <c r="AA792" s="2371">
        <f t="shared" si="478"/>
        <v>0</v>
      </c>
      <c r="AB792" s="2371">
        <f t="shared" si="478"/>
        <v>0</v>
      </c>
      <c r="AC792" s="2371">
        <f t="shared" si="478"/>
        <v>0</v>
      </c>
      <c r="AD792" s="2371">
        <f t="shared" si="478"/>
        <v>0</v>
      </c>
      <c r="AE792" s="2371">
        <f t="shared" si="478"/>
        <v>0</v>
      </c>
      <c r="AF792" s="2371">
        <f t="shared" si="478"/>
        <v>0</v>
      </c>
      <c r="AG792" s="2371">
        <f t="shared" si="478"/>
        <v>0</v>
      </c>
      <c r="AH792" s="2371">
        <f t="shared" si="478"/>
        <v>0</v>
      </c>
      <c r="AI792" s="2371">
        <f t="shared" si="478"/>
        <v>0</v>
      </c>
      <c r="AJ792" s="2371">
        <f t="shared" si="478"/>
        <v>0</v>
      </c>
      <c r="AK792" s="2371">
        <f t="shared" si="478"/>
        <v>0</v>
      </c>
      <c r="AL792" s="2371">
        <f t="shared" si="478"/>
        <v>0</v>
      </c>
      <c r="AM792" s="2371">
        <f t="shared" si="478"/>
        <v>0</v>
      </c>
      <c r="AN792" s="2371">
        <f t="shared" si="478"/>
        <v>0</v>
      </c>
      <c r="AO792" s="2371">
        <f t="shared" si="478"/>
        <v>0</v>
      </c>
      <c r="AP792" s="2371">
        <f t="shared" si="478"/>
        <v>0</v>
      </c>
      <c r="AQ792" s="2371">
        <f t="shared" si="478"/>
        <v>0</v>
      </c>
      <c r="AR792" s="2371">
        <f t="shared" si="478"/>
        <v>0</v>
      </c>
      <c r="AS792" s="2371">
        <f t="shared" si="478"/>
        <v>0</v>
      </c>
      <c r="AT792" s="2371">
        <f t="shared" si="478"/>
        <v>0</v>
      </c>
      <c r="AU792" s="2371">
        <f t="shared" si="478"/>
        <v>0</v>
      </c>
      <c r="AV792" s="2371">
        <f t="shared" si="478"/>
        <v>0</v>
      </c>
      <c r="AW792" s="2371">
        <f t="shared" si="478"/>
        <v>0</v>
      </c>
    </row>
    <row r="793" spans="1:49" ht="38.25" hidden="1" thickBot="1">
      <c r="A793" s="405">
        <v>17</v>
      </c>
      <c r="B793" s="414" t="s">
        <v>576</v>
      </c>
      <c r="C793" s="1234">
        <f t="shared" si="462"/>
        <v>0.44117647058823528</v>
      </c>
      <c r="D793" s="1238">
        <f t="shared" si="462"/>
        <v>0.66666666666666674</v>
      </c>
      <c r="E793" s="1238">
        <f t="shared" si="462"/>
        <v>0.33333333333333337</v>
      </c>
      <c r="F793" s="1246"/>
      <c r="G793" s="1246"/>
      <c r="H793" s="1246"/>
      <c r="I793" s="1245"/>
      <c r="J793" s="1246"/>
      <c r="K793" s="1246"/>
      <c r="L793" s="2382">
        <f t="shared" ref="L793:AW793" si="479">IF(L184&gt;L387,(100%-L387/L184*100%),IF(L184&lt;L387,(L184/L387*100%-100%),0))</f>
        <v>0</v>
      </c>
      <c r="M793" s="2382">
        <f t="shared" si="479"/>
        <v>-1</v>
      </c>
      <c r="N793" s="2382">
        <f t="shared" si="479"/>
        <v>0</v>
      </c>
      <c r="O793" s="2382">
        <f t="shared" si="479"/>
        <v>1</v>
      </c>
      <c r="P793" s="2382">
        <f t="shared" si="479"/>
        <v>0</v>
      </c>
      <c r="Q793" s="2382">
        <f t="shared" si="479"/>
        <v>0.33333333333333337</v>
      </c>
      <c r="R793" s="2382">
        <f t="shared" si="479"/>
        <v>0.75</v>
      </c>
      <c r="S793" s="2382">
        <f t="shared" si="479"/>
        <v>7.6923076923076872E-2</v>
      </c>
      <c r="T793" s="2382">
        <f t="shared" si="479"/>
        <v>0</v>
      </c>
      <c r="U793" s="2382">
        <f t="shared" si="479"/>
        <v>0.8</v>
      </c>
      <c r="V793" s="2382">
        <f t="shared" si="479"/>
        <v>0</v>
      </c>
      <c r="W793" s="2382">
        <f t="shared" si="479"/>
        <v>1</v>
      </c>
      <c r="X793" s="2382">
        <f t="shared" si="479"/>
        <v>0</v>
      </c>
      <c r="Y793" s="2382">
        <f t="shared" si="479"/>
        <v>0.61538461538461542</v>
      </c>
      <c r="Z793" s="2382">
        <f t="shared" si="479"/>
        <v>0</v>
      </c>
      <c r="AA793" s="2382">
        <f t="shared" si="479"/>
        <v>0.33333333333333337</v>
      </c>
      <c r="AB793" s="2382">
        <f t="shared" si="479"/>
        <v>0.5</v>
      </c>
      <c r="AC793" s="2382">
        <f t="shared" si="479"/>
        <v>0</v>
      </c>
      <c r="AD793" s="2382">
        <f t="shared" si="479"/>
        <v>0</v>
      </c>
      <c r="AE793" s="2382">
        <f t="shared" si="479"/>
        <v>0.66666666666666674</v>
      </c>
      <c r="AF793" s="2382">
        <f t="shared" si="479"/>
        <v>0</v>
      </c>
      <c r="AG793" s="2382">
        <f t="shared" si="479"/>
        <v>1</v>
      </c>
      <c r="AH793" s="2382">
        <f t="shared" si="479"/>
        <v>-1</v>
      </c>
      <c r="AI793" s="2382">
        <f t="shared" si="479"/>
        <v>-1</v>
      </c>
      <c r="AJ793" s="2382">
        <f t="shared" si="479"/>
        <v>0</v>
      </c>
      <c r="AK793" s="2382">
        <f t="shared" si="479"/>
        <v>-1</v>
      </c>
      <c r="AL793" s="2382">
        <f t="shared" si="479"/>
        <v>1</v>
      </c>
      <c r="AM793" s="2382">
        <f t="shared" si="479"/>
        <v>0.33333333333333337</v>
      </c>
      <c r="AN793" s="2382">
        <f t="shared" si="479"/>
        <v>0.5</v>
      </c>
      <c r="AO793" s="2382">
        <f t="shared" si="479"/>
        <v>0.25</v>
      </c>
      <c r="AP793" s="2382">
        <f t="shared" si="479"/>
        <v>0</v>
      </c>
      <c r="AQ793" s="2382">
        <f t="shared" si="479"/>
        <v>-0.5</v>
      </c>
      <c r="AR793" s="2382">
        <f t="shared" si="479"/>
        <v>0.8</v>
      </c>
      <c r="AS793" s="2382">
        <f t="shared" si="479"/>
        <v>0</v>
      </c>
      <c r="AT793" s="2382">
        <f t="shared" si="479"/>
        <v>-0.5</v>
      </c>
      <c r="AU793" s="2382">
        <f t="shared" si="479"/>
        <v>-1</v>
      </c>
      <c r="AV793" s="2382">
        <f t="shared" si="479"/>
        <v>1</v>
      </c>
      <c r="AW793" s="2382">
        <f t="shared" si="479"/>
        <v>0</v>
      </c>
    </row>
    <row r="794" spans="1:49" ht="19.5" hidden="1" thickBot="1">
      <c r="A794" s="337" t="s">
        <v>577</v>
      </c>
      <c r="B794" s="410" t="s">
        <v>578</v>
      </c>
      <c r="C794" s="1234">
        <f t="shared" si="462"/>
        <v>0.4042553191489362</v>
      </c>
      <c r="D794" s="1237">
        <f t="shared" si="462"/>
        <v>0.6875</v>
      </c>
      <c r="E794" s="1237">
        <f t="shared" si="462"/>
        <v>0.25806451612903225</v>
      </c>
      <c r="F794" s="1246"/>
      <c r="G794" s="1246"/>
      <c r="H794" s="1246"/>
      <c r="I794" s="1246"/>
      <c r="J794" s="1246"/>
      <c r="K794" s="1246"/>
      <c r="L794" s="2371">
        <f t="shared" ref="L794:AW794" si="480">IF(L185&gt;L388,(100%-L388/L185*100%),IF(L185&lt;L388,(L185/L388*100%-100%),0))</f>
        <v>0</v>
      </c>
      <c r="M794" s="2371">
        <f t="shared" si="480"/>
        <v>-1</v>
      </c>
      <c r="N794" s="2371">
        <f t="shared" si="480"/>
        <v>-1</v>
      </c>
      <c r="O794" s="2371">
        <f t="shared" si="480"/>
        <v>1</v>
      </c>
      <c r="P794" s="2371">
        <f t="shared" si="480"/>
        <v>0</v>
      </c>
      <c r="Q794" s="2371">
        <f t="shared" si="480"/>
        <v>0</v>
      </c>
      <c r="R794" s="2371">
        <f t="shared" si="480"/>
        <v>0.75</v>
      </c>
      <c r="S794" s="2371">
        <f t="shared" si="480"/>
        <v>7.6923076923076872E-2</v>
      </c>
      <c r="T794" s="2371">
        <f t="shared" si="480"/>
        <v>0</v>
      </c>
      <c r="U794" s="2371">
        <f t="shared" si="480"/>
        <v>0.8</v>
      </c>
      <c r="V794" s="2371">
        <f t="shared" si="480"/>
        <v>0</v>
      </c>
      <c r="W794" s="2371">
        <f t="shared" si="480"/>
        <v>1</v>
      </c>
      <c r="X794" s="2371">
        <f t="shared" si="480"/>
        <v>0</v>
      </c>
      <c r="Y794" s="2371">
        <f t="shared" si="480"/>
        <v>0.58333333333333326</v>
      </c>
      <c r="Z794" s="2371">
        <f t="shared" si="480"/>
        <v>0</v>
      </c>
      <c r="AA794" s="2371">
        <f t="shared" si="480"/>
        <v>0.19999999999999996</v>
      </c>
      <c r="AB794" s="2371">
        <f t="shared" si="480"/>
        <v>0.5</v>
      </c>
      <c r="AC794" s="2371">
        <f t="shared" si="480"/>
        <v>0</v>
      </c>
      <c r="AD794" s="2371">
        <f t="shared" si="480"/>
        <v>0</v>
      </c>
      <c r="AE794" s="2371">
        <f t="shared" si="480"/>
        <v>0.66666666666666674</v>
      </c>
      <c r="AF794" s="2371">
        <f t="shared" si="480"/>
        <v>0</v>
      </c>
      <c r="AG794" s="2371">
        <f t="shared" si="480"/>
        <v>1</v>
      </c>
      <c r="AH794" s="2372">
        <f t="shared" si="480"/>
        <v>0</v>
      </c>
      <c r="AI794" s="2371">
        <f t="shared" si="480"/>
        <v>-1</v>
      </c>
      <c r="AJ794" s="2371">
        <f t="shared" si="480"/>
        <v>0</v>
      </c>
      <c r="AK794" s="2371">
        <f t="shared" si="480"/>
        <v>-1</v>
      </c>
      <c r="AL794" s="2371">
        <f t="shared" si="480"/>
        <v>1</v>
      </c>
      <c r="AM794" s="2371">
        <f t="shared" si="480"/>
        <v>0.33333333333333337</v>
      </c>
      <c r="AN794" s="2371">
        <f t="shared" si="480"/>
        <v>0.5</v>
      </c>
      <c r="AO794" s="2371">
        <f t="shared" si="480"/>
        <v>0.1428571428571429</v>
      </c>
      <c r="AP794" s="2371">
        <f t="shared" si="480"/>
        <v>0</v>
      </c>
      <c r="AQ794" s="2371">
        <f t="shared" si="480"/>
        <v>-1</v>
      </c>
      <c r="AR794" s="2371">
        <f t="shared" si="480"/>
        <v>0.8</v>
      </c>
      <c r="AS794" s="2371">
        <f t="shared" si="480"/>
        <v>0</v>
      </c>
      <c r="AT794" s="2371">
        <f t="shared" si="480"/>
        <v>-0.5</v>
      </c>
      <c r="AU794" s="2371">
        <f t="shared" si="480"/>
        <v>-1</v>
      </c>
      <c r="AV794" s="2371">
        <f t="shared" si="480"/>
        <v>1</v>
      </c>
      <c r="AW794" s="2371">
        <f t="shared" si="480"/>
        <v>0</v>
      </c>
    </row>
    <row r="795" spans="1:49" ht="19.5" hidden="1" thickBot="1">
      <c r="A795" s="337" t="s">
        <v>579</v>
      </c>
      <c r="B795" s="410" t="s">
        <v>580</v>
      </c>
      <c r="C795" s="1234">
        <f t="shared" si="462"/>
        <v>1</v>
      </c>
      <c r="D795" s="1237">
        <f t="shared" si="462"/>
        <v>1</v>
      </c>
      <c r="E795" s="1237">
        <f t="shared" si="462"/>
        <v>1</v>
      </c>
      <c r="F795" s="1246"/>
      <c r="G795" s="1246"/>
      <c r="H795" s="1246"/>
      <c r="I795" s="1246"/>
      <c r="J795" s="1246"/>
      <c r="K795" s="1246"/>
      <c r="L795" s="2371">
        <f t="shared" ref="L795:AW795" si="481">IF(L186&gt;L389,(100%-L389/L186*100%),IF(L186&lt;L389,(L186/L389*100%-100%),0))</f>
        <v>0</v>
      </c>
      <c r="M795" s="2371">
        <f t="shared" si="481"/>
        <v>0</v>
      </c>
      <c r="N795" s="2371">
        <f t="shared" si="481"/>
        <v>1</v>
      </c>
      <c r="O795" s="2371">
        <f t="shared" si="481"/>
        <v>0</v>
      </c>
      <c r="P795" s="2371">
        <f t="shared" si="481"/>
        <v>0</v>
      </c>
      <c r="Q795" s="2371">
        <f t="shared" si="481"/>
        <v>1</v>
      </c>
      <c r="R795" s="2371">
        <f t="shared" si="481"/>
        <v>0</v>
      </c>
      <c r="S795" s="2371">
        <f t="shared" si="481"/>
        <v>0</v>
      </c>
      <c r="T795" s="2371">
        <f t="shared" si="481"/>
        <v>0</v>
      </c>
      <c r="U795" s="2371">
        <f t="shared" si="481"/>
        <v>0</v>
      </c>
      <c r="V795" s="2371">
        <f t="shared" si="481"/>
        <v>0</v>
      </c>
      <c r="W795" s="2371">
        <f t="shared" si="481"/>
        <v>1</v>
      </c>
      <c r="X795" s="2371">
        <f t="shared" si="481"/>
        <v>0</v>
      </c>
      <c r="Y795" s="2371">
        <f t="shared" si="481"/>
        <v>0</v>
      </c>
      <c r="Z795" s="2371">
        <f t="shared" si="481"/>
        <v>0</v>
      </c>
      <c r="AA795" s="2371">
        <f t="shared" si="481"/>
        <v>0</v>
      </c>
      <c r="AB795" s="2371">
        <f t="shared" si="481"/>
        <v>0</v>
      </c>
      <c r="AC795" s="2371">
        <f t="shared" si="481"/>
        <v>0</v>
      </c>
      <c r="AD795" s="2371">
        <f t="shared" si="481"/>
        <v>0</v>
      </c>
      <c r="AE795" s="2371">
        <f t="shared" si="481"/>
        <v>0</v>
      </c>
      <c r="AF795" s="2371">
        <f t="shared" si="481"/>
        <v>0</v>
      </c>
      <c r="AG795" s="2371">
        <f t="shared" si="481"/>
        <v>0</v>
      </c>
      <c r="AH795" s="2372">
        <f t="shared" si="481"/>
        <v>0</v>
      </c>
      <c r="AI795" s="2371">
        <f t="shared" si="481"/>
        <v>0</v>
      </c>
      <c r="AJ795" s="2371">
        <f t="shared" si="481"/>
        <v>0</v>
      </c>
      <c r="AK795" s="2371">
        <f t="shared" si="481"/>
        <v>0</v>
      </c>
      <c r="AL795" s="2371">
        <f t="shared" si="481"/>
        <v>0</v>
      </c>
      <c r="AM795" s="2371">
        <f t="shared" si="481"/>
        <v>0</v>
      </c>
      <c r="AN795" s="2371">
        <f t="shared" si="481"/>
        <v>0</v>
      </c>
      <c r="AO795" s="2371">
        <f t="shared" si="481"/>
        <v>1</v>
      </c>
      <c r="AP795" s="2371">
        <f t="shared" si="481"/>
        <v>0</v>
      </c>
      <c r="AQ795" s="2371">
        <f t="shared" si="481"/>
        <v>1</v>
      </c>
      <c r="AR795" s="2371">
        <f t="shared" si="481"/>
        <v>0</v>
      </c>
      <c r="AS795" s="2371">
        <f t="shared" si="481"/>
        <v>0</v>
      </c>
      <c r="AT795" s="2371">
        <f t="shared" si="481"/>
        <v>0</v>
      </c>
      <c r="AU795" s="2371">
        <f t="shared" si="481"/>
        <v>0</v>
      </c>
      <c r="AV795" s="2371">
        <f t="shared" si="481"/>
        <v>0</v>
      </c>
      <c r="AW795" s="2371">
        <f t="shared" si="481"/>
        <v>0</v>
      </c>
    </row>
    <row r="796" spans="1:49" ht="19.5" hidden="1" thickBot="1">
      <c r="A796" s="337" t="s">
        <v>581</v>
      </c>
      <c r="B796" s="410" t="s">
        <v>582</v>
      </c>
      <c r="C796" s="1234">
        <f t="shared" si="462"/>
        <v>-1</v>
      </c>
      <c r="D796" s="1237">
        <f t="shared" si="462"/>
        <v>-1</v>
      </c>
      <c r="E796" s="1237">
        <f t="shared" si="462"/>
        <v>0</v>
      </c>
      <c r="F796" s="1246"/>
      <c r="G796" s="1246"/>
      <c r="H796" s="1246"/>
      <c r="I796" s="1246"/>
      <c r="J796" s="1246"/>
      <c r="K796" s="1246"/>
      <c r="L796" s="2371">
        <f t="shared" ref="L796:AW796" si="482">IF(L187&gt;L390,(100%-L390/L187*100%),IF(L187&lt;L390,(L187/L390*100%-100%),0))</f>
        <v>0</v>
      </c>
      <c r="M796" s="2371">
        <f t="shared" si="482"/>
        <v>0</v>
      </c>
      <c r="N796" s="2371">
        <f t="shared" si="482"/>
        <v>0</v>
      </c>
      <c r="O796" s="2371">
        <f t="shared" si="482"/>
        <v>0</v>
      </c>
      <c r="P796" s="2371">
        <f t="shared" si="482"/>
        <v>0</v>
      </c>
      <c r="Q796" s="2371">
        <f t="shared" si="482"/>
        <v>0</v>
      </c>
      <c r="R796" s="2371">
        <f t="shared" si="482"/>
        <v>0</v>
      </c>
      <c r="S796" s="2371">
        <f t="shared" si="482"/>
        <v>0</v>
      </c>
      <c r="T796" s="2371">
        <f t="shared" si="482"/>
        <v>0</v>
      </c>
      <c r="U796" s="2371">
        <f t="shared" si="482"/>
        <v>0</v>
      </c>
      <c r="V796" s="2371">
        <f t="shared" si="482"/>
        <v>0</v>
      </c>
      <c r="W796" s="2371">
        <f t="shared" si="482"/>
        <v>0</v>
      </c>
      <c r="X796" s="2371">
        <f t="shared" si="482"/>
        <v>0</v>
      </c>
      <c r="Y796" s="2371">
        <f t="shared" si="482"/>
        <v>0</v>
      </c>
      <c r="Z796" s="2371">
        <f t="shared" si="482"/>
        <v>0</v>
      </c>
      <c r="AA796" s="2371">
        <f t="shared" si="482"/>
        <v>0</v>
      </c>
      <c r="AB796" s="2371">
        <f t="shared" si="482"/>
        <v>0</v>
      </c>
      <c r="AC796" s="2371">
        <f t="shared" si="482"/>
        <v>0</v>
      </c>
      <c r="AD796" s="2371">
        <f t="shared" si="482"/>
        <v>0</v>
      </c>
      <c r="AE796" s="2371">
        <f t="shared" si="482"/>
        <v>0</v>
      </c>
      <c r="AF796" s="2371">
        <f t="shared" si="482"/>
        <v>0</v>
      </c>
      <c r="AG796" s="2371">
        <f t="shared" si="482"/>
        <v>0</v>
      </c>
      <c r="AH796" s="2372">
        <f t="shared" si="482"/>
        <v>-1</v>
      </c>
      <c r="AI796" s="2371">
        <f t="shared" si="482"/>
        <v>0</v>
      </c>
      <c r="AJ796" s="2371">
        <f t="shared" si="482"/>
        <v>0</v>
      </c>
      <c r="AK796" s="2371">
        <f t="shared" si="482"/>
        <v>0</v>
      </c>
      <c r="AL796" s="2371">
        <f t="shared" si="482"/>
        <v>0</v>
      </c>
      <c r="AM796" s="2371">
        <f t="shared" si="482"/>
        <v>0</v>
      </c>
      <c r="AN796" s="2371">
        <f t="shared" si="482"/>
        <v>0</v>
      </c>
      <c r="AO796" s="2371">
        <f t="shared" si="482"/>
        <v>0</v>
      </c>
      <c r="AP796" s="2371">
        <f t="shared" si="482"/>
        <v>0</v>
      </c>
      <c r="AQ796" s="2371">
        <f t="shared" si="482"/>
        <v>0</v>
      </c>
      <c r="AR796" s="2371">
        <f t="shared" si="482"/>
        <v>0</v>
      </c>
      <c r="AS796" s="2371">
        <f t="shared" si="482"/>
        <v>0</v>
      </c>
      <c r="AT796" s="2371">
        <f t="shared" si="482"/>
        <v>0</v>
      </c>
      <c r="AU796" s="2371">
        <f t="shared" si="482"/>
        <v>0</v>
      </c>
      <c r="AV796" s="2371">
        <f t="shared" si="482"/>
        <v>0</v>
      </c>
      <c r="AW796" s="2371">
        <f t="shared" si="482"/>
        <v>0</v>
      </c>
    </row>
    <row r="797" spans="1:49" ht="19.5" hidden="1" thickBot="1">
      <c r="A797" s="337" t="s">
        <v>583</v>
      </c>
      <c r="B797" s="410" t="s">
        <v>584</v>
      </c>
      <c r="C797" s="1234">
        <f t="shared" ref="C797:E814" si="483">IF(C188&gt;C391,(100%-C391/C188*100%),IF(C188&lt;C391,(C188/C391*100%-100%),0))</f>
        <v>0</v>
      </c>
      <c r="D797" s="1237">
        <f t="shared" si="483"/>
        <v>0</v>
      </c>
      <c r="E797" s="1237">
        <f t="shared" si="483"/>
        <v>0</v>
      </c>
      <c r="F797" s="1246"/>
      <c r="G797" s="1246"/>
      <c r="H797" s="1246"/>
      <c r="I797" s="1246"/>
      <c r="J797" s="1246"/>
      <c r="K797" s="1246"/>
      <c r="L797" s="2371">
        <f t="shared" ref="L797:AW797" si="484">IF(L188&gt;L391,(100%-L391/L188*100%),IF(L188&lt;L391,(L188/L391*100%-100%),0))</f>
        <v>0</v>
      </c>
      <c r="M797" s="2371">
        <f t="shared" si="484"/>
        <v>0</v>
      </c>
      <c r="N797" s="2371">
        <f t="shared" si="484"/>
        <v>0</v>
      </c>
      <c r="O797" s="2371">
        <f t="shared" si="484"/>
        <v>0</v>
      </c>
      <c r="P797" s="2371">
        <f t="shared" si="484"/>
        <v>0</v>
      </c>
      <c r="Q797" s="2371">
        <f t="shared" si="484"/>
        <v>0</v>
      </c>
      <c r="R797" s="2371">
        <f t="shared" si="484"/>
        <v>0</v>
      </c>
      <c r="S797" s="2371">
        <f t="shared" si="484"/>
        <v>0</v>
      </c>
      <c r="T797" s="2371">
        <f t="shared" si="484"/>
        <v>0</v>
      </c>
      <c r="U797" s="2371">
        <f t="shared" si="484"/>
        <v>0</v>
      </c>
      <c r="V797" s="2371">
        <f t="shared" si="484"/>
        <v>0</v>
      </c>
      <c r="W797" s="2371">
        <f t="shared" si="484"/>
        <v>0</v>
      </c>
      <c r="X797" s="2371">
        <f t="shared" si="484"/>
        <v>0</v>
      </c>
      <c r="Y797" s="2371">
        <f t="shared" si="484"/>
        <v>0</v>
      </c>
      <c r="Z797" s="2371">
        <f t="shared" si="484"/>
        <v>0</v>
      </c>
      <c r="AA797" s="2371">
        <f t="shared" si="484"/>
        <v>0</v>
      </c>
      <c r="AB797" s="2371">
        <f t="shared" si="484"/>
        <v>0</v>
      </c>
      <c r="AC797" s="2371">
        <f t="shared" si="484"/>
        <v>0</v>
      </c>
      <c r="AD797" s="2371">
        <f t="shared" si="484"/>
        <v>0</v>
      </c>
      <c r="AE797" s="2371">
        <f t="shared" si="484"/>
        <v>0</v>
      </c>
      <c r="AF797" s="2371">
        <f t="shared" si="484"/>
        <v>0</v>
      </c>
      <c r="AG797" s="2371">
        <f t="shared" si="484"/>
        <v>0</v>
      </c>
      <c r="AH797" s="2371">
        <f t="shared" si="484"/>
        <v>0</v>
      </c>
      <c r="AI797" s="2371">
        <f t="shared" si="484"/>
        <v>0</v>
      </c>
      <c r="AJ797" s="2371">
        <f t="shared" si="484"/>
        <v>0</v>
      </c>
      <c r="AK797" s="2371">
        <f t="shared" si="484"/>
        <v>0</v>
      </c>
      <c r="AL797" s="2371">
        <f t="shared" si="484"/>
        <v>0</v>
      </c>
      <c r="AM797" s="2371">
        <f t="shared" si="484"/>
        <v>0</v>
      </c>
      <c r="AN797" s="2371">
        <f t="shared" si="484"/>
        <v>0</v>
      </c>
      <c r="AO797" s="2371">
        <f t="shared" si="484"/>
        <v>0</v>
      </c>
      <c r="AP797" s="2371">
        <f t="shared" si="484"/>
        <v>0</v>
      </c>
      <c r="AQ797" s="2371">
        <f t="shared" si="484"/>
        <v>0</v>
      </c>
      <c r="AR797" s="2371">
        <f t="shared" si="484"/>
        <v>0</v>
      </c>
      <c r="AS797" s="2371">
        <f t="shared" si="484"/>
        <v>0</v>
      </c>
      <c r="AT797" s="2371">
        <f t="shared" si="484"/>
        <v>0</v>
      </c>
      <c r="AU797" s="2371">
        <f t="shared" si="484"/>
        <v>0</v>
      </c>
      <c r="AV797" s="2371">
        <f t="shared" si="484"/>
        <v>0</v>
      </c>
      <c r="AW797" s="2371">
        <f t="shared" si="484"/>
        <v>0</v>
      </c>
    </row>
    <row r="798" spans="1:49" ht="19.5" hidden="1" thickBot="1">
      <c r="A798" s="337" t="s">
        <v>585</v>
      </c>
      <c r="B798" s="410" t="s">
        <v>586</v>
      </c>
      <c r="C798" s="1234">
        <f t="shared" si="483"/>
        <v>1</v>
      </c>
      <c r="D798" s="1237">
        <f t="shared" si="483"/>
        <v>0</v>
      </c>
      <c r="E798" s="1237">
        <f t="shared" si="483"/>
        <v>1</v>
      </c>
      <c r="F798" s="1246"/>
      <c r="G798" s="1246"/>
      <c r="H798" s="1246"/>
      <c r="I798" s="1246"/>
      <c r="J798" s="1246"/>
      <c r="K798" s="1246"/>
      <c r="L798" s="2371">
        <f t="shared" ref="L798:AW798" si="485">IF(L189&gt;L392,(100%-L392/L189*100%),IF(L189&lt;L392,(L189/L392*100%-100%),0))</f>
        <v>0</v>
      </c>
      <c r="M798" s="2371">
        <f t="shared" si="485"/>
        <v>0</v>
      </c>
      <c r="N798" s="2371">
        <f t="shared" si="485"/>
        <v>0</v>
      </c>
      <c r="O798" s="2371">
        <f t="shared" si="485"/>
        <v>0</v>
      </c>
      <c r="P798" s="2371">
        <f t="shared" si="485"/>
        <v>0</v>
      </c>
      <c r="Q798" s="2371">
        <f t="shared" si="485"/>
        <v>0</v>
      </c>
      <c r="R798" s="2371">
        <f t="shared" si="485"/>
        <v>0</v>
      </c>
      <c r="S798" s="2371">
        <f t="shared" si="485"/>
        <v>0</v>
      </c>
      <c r="T798" s="2371">
        <f t="shared" si="485"/>
        <v>0</v>
      </c>
      <c r="U798" s="2371">
        <f t="shared" si="485"/>
        <v>0</v>
      </c>
      <c r="V798" s="2371">
        <f t="shared" si="485"/>
        <v>0</v>
      </c>
      <c r="W798" s="2371">
        <f t="shared" si="485"/>
        <v>0</v>
      </c>
      <c r="X798" s="2371">
        <f t="shared" si="485"/>
        <v>0</v>
      </c>
      <c r="Y798" s="2371">
        <f t="shared" si="485"/>
        <v>1</v>
      </c>
      <c r="Z798" s="2371">
        <f t="shared" si="485"/>
        <v>0</v>
      </c>
      <c r="AA798" s="2371">
        <f t="shared" si="485"/>
        <v>0</v>
      </c>
      <c r="AB798" s="2371">
        <f t="shared" si="485"/>
        <v>0</v>
      </c>
      <c r="AC798" s="2371">
        <f t="shared" si="485"/>
        <v>0</v>
      </c>
      <c r="AD798" s="2371">
        <f t="shared" si="485"/>
        <v>0</v>
      </c>
      <c r="AE798" s="2371">
        <f t="shared" si="485"/>
        <v>0</v>
      </c>
      <c r="AF798" s="2371">
        <f t="shared" si="485"/>
        <v>0</v>
      </c>
      <c r="AG798" s="2371">
        <f t="shared" si="485"/>
        <v>0</v>
      </c>
      <c r="AH798" s="2371">
        <f t="shared" si="485"/>
        <v>0</v>
      </c>
      <c r="AI798" s="2371">
        <f t="shared" si="485"/>
        <v>0</v>
      </c>
      <c r="AJ798" s="2371">
        <f t="shared" si="485"/>
        <v>0</v>
      </c>
      <c r="AK798" s="2371">
        <f t="shared" si="485"/>
        <v>0</v>
      </c>
      <c r="AL798" s="2371">
        <f t="shared" si="485"/>
        <v>0</v>
      </c>
      <c r="AM798" s="2371">
        <f t="shared" si="485"/>
        <v>0</v>
      </c>
      <c r="AN798" s="2371">
        <f t="shared" si="485"/>
        <v>0</v>
      </c>
      <c r="AO798" s="2371">
        <f t="shared" si="485"/>
        <v>0</v>
      </c>
      <c r="AP798" s="2371">
        <f t="shared" si="485"/>
        <v>0</v>
      </c>
      <c r="AQ798" s="2371">
        <f t="shared" si="485"/>
        <v>0</v>
      </c>
      <c r="AR798" s="2371">
        <f t="shared" si="485"/>
        <v>0</v>
      </c>
      <c r="AS798" s="2371">
        <f t="shared" si="485"/>
        <v>0</v>
      </c>
      <c r="AT798" s="2371">
        <f t="shared" si="485"/>
        <v>0</v>
      </c>
      <c r="AU798" s="2371">
        <f t="shared" si="485"/>
        <v>0</v>
      </c>
      <c r="AV798" s="2371">
        <f t="shared" si="485"/>
        <v>0</v>
      </c>
      <c r="AW798" s="2371">
        <f t="shared" si="485"/>
        <v>0</v>
      </c>
    </row>
    <row r="799" spans="1:49" ht="19.5" hidden="1" thickBot="1">
      <c r="A799" s="337" t="s">
        <v>587</v>
      </c>
      <c r="B799" s="410" t="s">
        <v>588</v>
      </c>
      <c r="C799" s="1234">
        <f t="shared" si="483"/>
        <v>1</v>
      </c>
      <c r="D799" s="1237">
        <f t="shared" si="483"/>
        <v>0</v>
      </c>
      <c r="E799" s="1237">
        <f t="shared" si="483"/>
        <v>1</v>
      </c>
      <c r="F799" s="1246"/>
      <c r="G799" s="1246"/>
      <c r="H799" s="1246"/>
      <c r="I799" s="1246"/>
      <c r="J799" s="1246"/>
      <c r="K799" s="1246"/>
      <c r="L799" s="2371">
        <f t="shared" ref="L799:AW799" si="486">IF(L190&gt;L393,(100%-L393/L190*100%),IF(L190&lt;L393,(L190/L393*100%-100%),0))</f>
        <v>0</v>
      </c>
      <c r="M799" s="2371">
        <f t="shared" si="486"/>
        <v>0</v>
      </c>
      <c r="N799" s="2371">
        <f t="shared" si="486"/>
        <v>0</v>
      </c>
      <c r="O799" s="2371">
        <f t="shared" si="486"/>
        <v>0</v>
      </c>
      <c r="P799" s="2371">
        <f t="shared" si="486"/>
        <v>0</v>
      </c>
      <c r="Q799" s="2371">
        <f t="shared" si="486"/>
        <v>0</v>
      </c>
      <c r="R799" s="2371">
        <f t="shared" si="486"/>
        <v>0</v>
      </c>
      <c r="S799" s="2371">
        <f t="shared" si="486"/>
        <v>0</v>
      </c>
      <c r="T799" s="2371">
        <f t="shared" si="486"/>
        <v>0</v>
      </c>
      <c r="U799" s="2371">
        <f t="shared" si="486"/>
        <v>0</v>
      </c>
      <c r="V799" s="2371">
        <f t="shared" si="486"/>
        <v>0</v>
      </c>
      <c r="W799" s="2371">
        <f t="shared" si="486"/>
        <v>0</v>
      </c>
      <c r="X799" s="2371">
        <f t="shared" si="486"/>
        <v>0</v>
      </c>
      <c r="Y799" s="2371">
        <f t="shared" si="486"/>
        <v>0</v>
      </c>
      <c r="Z799" s="2371">
        <f t="shared" si="486"/>
        <v>0</v>
      </c>
      <c r="AA799" s="2371">
        <f t="shared" si="486"/>
        <v>1</v>
      </c>
      <c r="AB799" s="2371">
        <f t="shared" si="486"/>
        <v>0</v>
      </c>
      <c r="AC799" s="2371">
        <f t="shared" si="486"/>
        <v>0</v>
      </c>
      <c r="AD799" s="2371">
        <f t="shared" si="486"/>
        <v>0</v>
      </c>
      <c r="AE799" s="2371">
        <f t="shared" si="486"/>
        <v>0</v>
      </c>
      <c r="AF799" s="2371">
        <f t="shared" si="486"/>
        <v>0</v>
      </c>
      <c r="AG799" s="2371">
        <f t="shared" si="486"/>
        <v>0</v>
      </c>
      <c r="AH799" s="2371">
        <f t="shared" si="486"/>
        <v>0</v>
      </c>
      <c r="AI799" s="2371">
        <f t="shared" si="486"/>
        <v>0</v>
      </c>
      <c r="AJ799" s="2371">
        <f t="shared" si="486"/>
        <v>0</v>
      </c>
      <c r="AK799" s="2371">
        <f t="shared" si="486"/>
        <v>0</v>
      </c>
      <c r="AL799" s="2371">
        <f t="shared" si="486"/>
        <v>0</v>
      </c>
      <c r="AM799" s="2371">
        <f t="shared" si="486"/>
        <v>0</v>
      </c>
      <c r="AN799" s="2371">
        <f t="shared" si="486"/>
        <v>0</v>
      </c>
      <c r="AO799" s="2371">
        <f t="shared" si="486"/>
        <v>0</v>
      </c>
      <c r="AP799" s="2371">
        <f t="shared" si="486"/>
        <v>0</v>
      </c>
      <c r="AQ799" s="2371">
        <f t="shared" si="486"/>
        <v>0</v>
      </c>
      <c r="AR799" s="2371">
        <f t="shared" si="486"/>
        <v>0</v>
      </c>
      <c r="AS799" s="2371">
        <f t="shared" si="486"/>
        <v>0</v>
      </c>
      <c r="AT799" s="2371">
        <f t="shared" si="486"/>
        <v>0</v>
      </c>
      <c r="AU799" s="2371">
        <f t="shared" si="486"/>
        <v>0</v>
      </c>
      <c r="AV799" s="2371">
        <f t="shared" si="486"/>
        <v>0</v>
      </c>
      <c r="AW799" s="2371">
        <f t="shared" si="486"/>
        <v>0</v>
      </c>
    </row>
    <row r="800" spans="1:49" ht="19.5" hidden="1" thickBot="1">
      <c r="A800" s="337" t="s">
        <v>589</v>
      </c>
      <c r="B800" s="410" t="s">
        <v>590</v>
      </c>
      <c r="C800" s="1234">
        <f t="shared" si="483"/>
        <v>0</v>
      </c>
      <c r="D800" s="1237">
        <f t="shared" si="483"/>
        <v>0</v>
      </c>
      <c r="E800" s="1237">
        <f t="shared" si="483"/>
        <v>0</v>
      </c>
      <c r="F800" s="1246"/>
      <c r="G800" s="1246"/>
      <c r="H800" s="1246"/>
      <c r="I800" s="1246"/>
      <c r="J800" s="1246"/>
      <c r="K800" s="1246"/>
      <c r="L800" s="2371">
        <f t="shared" ref="L800:AW800" si="487">IF(L191&gt;L394,(100%-L394/L191*100%),IF(L191&lt;L394,(L191/L394*100%-100%),0))</f>
        <v>0</v>
      </c>
      <c r="M800" s="2371">
        <f t="shared" si="487"/>
        <v>0</v>
      </c>
      <c r="N800" s="2371">
        <f t="shared" si="487"/>
        <v>0</v>
      </c>
      <c r="O800" s="2371">
        <f t="shared" si="487"/>
        <v>0</v>
      </c>
      <c r="P800" s="2371">
        <f t="shared" si="487"/>
        <v>0</v>
      </c>
      <c r="Q800" s="2371">
        <f t="shared" si="487"/>
        <v>0</v>
      </c>
      <c r="R800" s="2371">
        <f t="shared" si="487"/>
        <v>0</v>
      </c>
      <c r="S800" s="2371">
        <f t="shared" si="487"/>
        <v>0</v>
      </c>
      <c r="T800" s="2371">
        <f t="shared" si="487"/>
        <v>0</v>
      </c>
      <c r="U800" s="2371">
        <f t="shared" si="487"/>
        <v>0</v>
      </c>
      <c r="V800" s="2371">
        <f t="shared" si="487"/>
        <v>0</v>
      </c>
      <c r="W800" s="2371">
        <f t="shared" si="487"/>
        <v>0</v>
      </c>
      <c r="X800" s="2371">
        <f t="shared" si="487"/>
        <v>0</v>
      </c>
      <c r="Y800" s="2371">
        <f t="shared" si="487"/>
        <v>0</v>
      </c>
      <c r="Z800" s="2371">
        <f t="shared" si="487"/>
        <v>0</v>
      </c>
      <c r="AA800" s="2371">
        <f t="shared" si="487"/>
        <v>0</v>
      </c>
      <c r="AB800" s="2371">
        <f t="shared" si="487"/>
        <v>0</v>
      </c>
      <c r="AC800" s="2371">
        <f t="shared" si="487"/>
        <v>0</v>
      </c>
      <c r="AD800" s="2371">
        <f t="shared" si="487"/>
        <v>0</v>
      </c>
      <c r="AE800" s="2371">
        <f t="shared" si="487"/>
        <v>0</v>
      </c>
      <c r="AF800" s="2371">
        <f t="shared" si="487"/>
        <v>0</v>
      </c>
      <c r="AG800" s="2371">
        <f t="shared" si="487"/>
        <v>0</v>
      </c>
      <c r="AH800" s="2371">
        <f t="shared" si="487"/>
        <v>0</v>
      </c>
      <c r="AI800" s="2371">
        <f t="shared" si="487"/>
        <v>0</v>
      </c>
      <c r="AJ800" s="2371">
        <f t="shared" si="487"/>
        <v>0</v>
      </c>
      <c r="AK800" s="2371">
        <f t="shared" si="487"/>
        <v>0</v>
      </c>
      <c r="AL800" s="2371">
        <f t="shared" si="487"/>
        <v>0</v>
      </c>
      <c r="AM800" s="2371">
        <f t="shared" si="487"/>
        <v>0</v>
      </c>
      <c r="AN800" s="2371">
        <f t="shared" si="487"/>
        <v>0</v>
      </c>
      <c r="AO800" s="2371">
        <f t="shared" si="487"/>
        <v>0</v>
      </c>
      <c r="AP800" s="2371">
        <f t="shared" si="487"/>
        <v>0</v>
      </c>
      <c r="AQ800" s="2371">
        <f t="shared" si="487"/>
        <v>0</v>
      </c>
      <c r="AR800" s="2371">
        <f t="shared" si="487"/>
        <v>0</v>
      </c>
      <c r="AS800" s="2371">
        <f t="shared" si="487"/>
        <v>0</v>
      </c>
      <c r="AT800" s="2371">
        <f t="shared" si="487"/>
        <v>0</v>
      </c>
      <c r="AU800" s="2371">
        <f t="shared" si="487"/>
        <v>0</v>
      </c>
      <c r="AV800" s="2371">
        <f t="shared" si="487"/>
        <v>0</v>
      </c>
      <c r="AW800" s="2371">
        <f t="shared" si="487"/>
        <v>0</v>
      </c>
    </row>
    <row r="801" spans="1:49" ht="19.5" hidden="1" thickBot="1">
      <c r="A801" s="337" t="s">
        <v>591</v>
      </c>
      <c r="B801" s="410" t="s">
        <v>592</v>
      </c>
      <c r="C801" s="1234">
        <f t="shared" si="483"/>
        <v>1</v>
      </c>
      <c r="D801" s="1237">
        <f t="shared" si="483"/>
        <v>0</v>
      </c>
      <c r="E801" s="1237">
        <f t="shared" si="483"/>
        <v>1</v>
      </c>
      <c r="F801" s="1246"/>
      <c r="G801" s="1246"/>
      <c r="H801" s="1246"/>
      <c r="I801" s="1246"/>
      <c r="J801" s="1246"/>
      <c r="K801" s="1246"/>
      <c r="L801" s="2371">
        <f t="shared" ref="L801:AW801" si="488">IF(L192&gt;L395,(100%-L395/L192*100%),IF(L192&lt;L395,(L192/L395*100%-100%),0))</f>
        <v>0</v>
      </c>
      <c r="M801" s="2371">
        <f t="shared" si="488"/>
        <v>0</v>
      </c>
      <c r="N801" s="2371">
        <f t="shared" si="488"/>
        <v>0</v>
      </c>
      <c r="O801" s="2371">
        <f t="shared" si="488"/>
        <v>0</v>
      </c>
      <c r="P801" s="2371">
        <f t="shared" si="488"/>
        <v>0</v>
      </c>
      <c r="Q801" s="2371">
        <f t="shared" si="488"/>
        <v>0</v>
      </c>
      <c r="R801" s="2371">
        <f t="shared" si="488"/>
        <v>0</v>
      </c>
      <c r="S801" s="2371">
        <f t="shared" si="488"/>
        <v>0</v>
      </c>
      <c r="T801" s="2371">
        <f t="shared" si="488"/>
        <v>0</v>
      </c>
      <c r="U801" s="2371">
        <f t="shared" si="488"/>
        <v>0</v>
      </c>
      <c r="V801" s="2371">
        <f t="shared" si="488"/>
        <v>0</v>
      </c>
      <c r="W801" s="2371">
        <f t="shared" si="488"/>
        <v>0</v>
      </c>
      <c r="X801" s="2371">
        <f t="shared" si="488"/>
        <v>0</v>
      </c>
      <c r="Y801" s="2371">
        <f t="shared" si="488"/>
        <v>0</v>
      </c>
      <c r="Z801" s="2371">
        <f t="shared" si="488"/>
        <v>0</v>
      </c>
      <c r="AA801" s="2371">
        <f t="shared" si="488"/>
        <v>1</v>
      </c>
      <c r="AB801" s="2371">
        <f t="shared" si="488"/>
        <v>0</v>
      </c>
      <c r="AC801" s="2371">
        <f t="shared" si="488"/>
        <v>0</v>
      </c>
      <c r="AD801" s="2371">
        <f t="shared" si="488"/>
        <v>0</v>
      </c>
      <c r="AE801" s="2371">
        <f t="shared" si="488"/>
        <v>0</v>
      </c>
      <c r="AF801" s="2371">
        <f t="shared" si="488"/>
        <v>0</v>
      </c>
      <c r="AG801" s="2371">
        <f t="shared" si="488"/>
        <v>0</v>
      </c>
      <c r="AH801" s="2371">
        <f t="shared" si="488"/>
        <v>0</v>
      </c>
      <c r="AI801" s="2371">
        <f t="shared" si="488"/>
        <v>0</v>
      </c>
      <c r="AJ801" s="2371">
        <f t="shared" si="488"/>
        <v>0</v>
      </c>
      <c r="AK801" s="2371">
        <f t="shared" si="488"/>
        <v>0</v>
      </c>
      <c r="AL801" s="2371">
        <f t="shared" si="488"/>
        <v>0</v>
      </c>
      <c r="AM801" s="2371">
        <f t="shared" si="488"/>
        <v>0</v>
      </c>
      <c r="AN801" s="2371">
        <f t="shared" si="488"/>
        <v>0</v>
      </c>
      <c r="AO801" s="2371">
        <f t="shared" si="488"/>
        <v>0</v>
      </c>
      <c r="AP801" s="2371">
        <f t="shared" si="488"/>
        <v>0</v>
      </c>
      <c r="AQ801" s="2371">
        <f t="shared" si="488"/>
        <v>0</v>
      </c>
      <c r="AR801" s="2371">
        <f t="shared" si="488"/>
        <v>0</v>
      </c>
      <c r="AS801" s="2371">
        <f t="shared" si="488"/>
        <v>0</v>
      </c>
      <c r="AT801" s="2371">
        <f t="shared" si="488"/>
        <v>0</v>
      </c>
      <c r="AU801" s="2371">
        <f t="shared" si="488"/>
        <v>0</v>
      </c>
      <c r="AV801" s="2371">
        <f t="shared" si="488"/>
        <v>0</v>
      </c>
      <c r="AW801" s="2371">
        <f t="shared" si="488"/>
        <v>0</v>
      </c>
    </row>
    <row r="802" spans="1:49" ht="19.5" hidden="1" thickBot="1">
      <c r="A802" s="337" t="s">
        <v>593</v>
      </c>
      <c r="B802" s="410" t="s">
        <v>594</v>
      </c>
      <c r="C802" s="1234">
        <f t="shared" si="483"/>
        <v>0</v>
      </c>
      <c r="D802" s="1237">
        <f t="shared" si="483"/>
        <v>0</v>
      </c>
      <c r="E802" s="1237">
        <f t="shared" si="483"/>
        <v>0</v>
      </c>
      <c r="F802" s="1246"/>
      <c r="G802" s="1246"/>
      <c r="H802" s="1246"/>
      <c r="I802" s="1246"/>
      <c r="J802" s="1246"/>
      <c r="K802" s="1246"/>
      <c r="L802" s="2371">
        <f t="shared" ref="L802:AW802" si="489">IF(L193&gt;L396,(100%-L396/L193*100%),IF(L193&lt;L396,(L193/L396*100%-100%),0))</f>
        <v>0</v>
      </c>
      <c r="M802" s="2371">
        <f t="shared" si="489"/>
        <v>0</v>
      </c>
      <c r="N802" s="2371">
        <f t="shared" si="489"/>
        <v>0</v>
      </c>
      <c r="O802" s="2371">
        <f t="shared" si="489"/>
        <v>0</v>
      </c>
      <c r="P802" s="2371">
        <f t="shared" si="489"/>
        <v>0</v>
      </c>
      <c r="Q802" s="2371">
        <f t="shared" si="489"/>
        <v>0</v>
      </c>
      <c r="R802" s="2371">
        <f t="shared" si="489"/>
        <v>0</v>
      </c>
      <c r="S802" s="2371">
        <f t="shared" si="489"/>
        <v>0</v>
      </c>
      <c r="T802" s="2371">
        <f t="shared" si="489"/>
        <v>0</v>
      </c>
      <c r="U802" s="2371">
        <f t="shared" si="489"/>
        <v>0</v>
      </c>
      <c r="V802" s="2371">
        <f t="shared" si="489"/>
        <v>0</v>
      </c>
      <c r="W802" s="2371">
        <f t="shared" si="489"/>
        <v>0</v>
      </c>
      <c r="X802" s="2371">
        <f t="shared" si="489"/>
        <v>0</v>
      </c>
      <c r="Y802" s="2371">
        <f t="shared" si="489"/>
        <v>0</v>
      </c>
      <c r="Z802" s="2371">
        <f t="shared" si="489"/>
        <v>0</v>
      </c>
      <c r="AA802" s="2371">
        <f t="shared" si="489"/>
        <v>0</v>
      </c>
      <c r="AB802" s="2371">
        <f t="shared" si="489"/>
        <v>0</v>
      </c>
      <c r="AC802" s="2371">
        <f t="shared" si="489"/>
        <v>0</v>
      </c>
      <c r="AD802" s="2371">
        <f t="shared" si="489"/>
        <v>0</v>
      </c>
      <c r="AE802" s="2371">
        <f t="shared" si="489"/>
        <v>0</v>
      </c>
      <c r="AF802" s="2371">
        <f t="shared" si="489"/>
        <v>0</v>
      </c>
      <c r="AG802" s="2371">
        <f t="shared" si="489"/>
        <v>0</v>
      </c>
      <c r="AH802" s="2371">
        <f t="shared" si="489"/>
        <v>0</v>
      </c>
      <c r="AI802" s="2371">
        <f t="shared" si="489"/>
        <v>0</v>
      </c>
      <c r="AJ802" s="2371">
        <f t="shared" si="489"/>
        <v>0</v>
      </c>
      <c r="AK802" s="2371">
        <f t="shared" si="489"/>
        <v>0</v>
      </c>
      <c r="AL802" s="2371">
        <f t="shared" si="489"/>
        <v>0</v>
      </c>
      <c r="AM802" s="2371">
        <f t="shared" si="489"/>
        <v>0</v>
      </c>
      <c r="AN802" s="2371">
        <f t="shared" si="489"/>
        <v>0</v>
      </c>
      <c r="AO802" s="2371">
        <f t="shared" si="489"/>
        <v>0</v>
      </c>
      <c r="AP802" s="2371">
        <f t="shared" si="489"/>
        <v>0</v>
      </c>
      <c r="AQ802" s="2371">
        <f t="shared" si="489"/>
        <v>0</v>
      </c>
      <c r="AR802" s="2371">
        <f t="shared" si="489"/>
        <v>0</v>
      </c>
      <c r="AS802" s="2371">
        <f t="shared" si="489"/>
        <v>0</v>
      </c>
      <c r="AT802" s="2371">
        <f t="shared" si="489"/>
        <v>0</v>
      </c>
      <c r="AU802" s="2371">
        <f t="shared" si="489"/>
        <v>0</v>
      </c>
      <c r="AV802" s="2371">
        <f t="shared" si="489"/>
        <v>0</v>
      </c>
      <c r="AW802" s="2371">
        <f t="shared" si="489"/>
        <v>0</v>
      </c>
    </row>
    <row r="803" spans="1:49" ht="19.5" hidden="1" thickBot="1">
      <c r="A803" s="337" t="s">
        <v>595</v>
      </c>
      <c r="B803" s="410" t="s">
        <v>565</v>
      </c>
      <c r="C803" s="1234">
        <f t="shared" si="483"/>
        <v>0</v>
      </c>
      <c r="D803" s="1237">
        <f t="shared" si="483"/>
        <v>0</v>
      </c>
      <c r="E803" s="1237">
        <f t="shared" si="483"/>
        <v>0</v>
      </c>
      <c r="F803" s="1246"/>
      <c r="G803" s="1246"/>
      <c r="H803" s="1246"/>
      <c r="I803" s="1246"/>
      <c r="J803" s="1246"/>
      <c r="K803" s="1246"/>
      <c r="L803" s="2371">
        <f t="shared" ref="L803:AW803" si="490">IF(L194&gt;L397,(100%-L397/L194*100%),IF(L194&lt;L397,(L194/L397*100%-100%),0))</f>
        <v>0</v>
      </c>
      <c r="M803" s="2371">
        <f t="shared" si="490"/>
        <v>0</v>
      </c>
      <c r="N803" s="2371">
        <f t="shared" si="490"/>
        <v>0</v>
      </c>
      <c r="O803" s="2371">
        <f t="shared" si="490"/>
        <v>0</v>
      </c>
      <c r="P803" s="2371">
        <f t="shared" si="490"/>
        <v>0</v>
      </c>
      <c r="Q803" s="2371">
        <f t="shared" si="490"/>
        <v>0</v>
      </c>
      <c r="R803" s="2371">
        <f t="shared" si="490"/>
        <v>0</v>
      </c>
      <c r="S803" s="2371">
        <f t="shared" si="490"/>
        <v>0</v>
      </c>
      <c r="T803" s="2371">
        <f t="shared" si="490"/>
        <v>0</v>
      </c>
      <c r="U803" s="2371">
        <f t="shared" si="490"/>
        <v>0</v>
      </c>
      <c r="V803" s="2371">
        <f t="shared" si="490"/>
        <v>0</v>
      </c>
      <c r="W803" s="2371">
        <f t="shared" si="490"/>
        <v>0</v>
      </c>
      <c r="X803" s="2371">
        <f t="shared" si="490"/>
        <v>0</v>
      </c>
      <c r="Y803" s="2371">
        <f t="shared" si="490"/>
        <v>0</v>
      </c>
      <c r="Z803" s="2371">
        <f t="shared" si="490"/>
        <v>0</v>
      </c>
      <c r="AA803" s="2371">
        <f t="shared" si="490"/>
        <v>0</v>
      </c>
      <c r="AB803" s="2371">
        <f t="shared" si="490"/>
        <v>0</v>
      </c>
      <c r="AC803" s="2371">
        <f t="shared" si="490"/>
        <v>0</v>
      </c>
      <c r="AD803" s="2371">
        <f t="shared" si="490"/>
        <v>0</v>
      </c>
      <c r="AE803" s="2371">
        <f t="shared" si="490"/>
        <v>0</v>
      </c>
      <c r="AF803" s="2371">
        <f t="shared" si="490"/>
        <v>0</v>
      </c>
      <c r="AG803" s="2371">
        <f t="shared" si="490"/>
        <v>0</v>
      </c>
      <c r="AH803" s="2371">
        <f t="shared" si="490"/>
        <v>0</v>
      </c>
      <c r="AI803" s="2371">
        <f t="shared" si="490"/>
        <v>0</v>
      </c>
      <c r="AJ803" s="2371">
        <f t="shared" si="490"/>
        <v>0</v>
      </c>
      <c r="AK803" s="2371">
        <f t="shared" si="490"/>
        <v>0</v>
      </c>
      <c r="AL803" s="2371">
        <f t="shared" si="490"/>
        <v>0</v>
      </c>
      <c r="AM803" s="2371">
        <f t="shared" si="490"/>
        <v>0</v>
      </c>
      <c r="AN803" s="2371">
        <f t="shared" si="490"/>
        <v>0</v>
      </c>
      <c r="AO803" s="2371">
        <f t="shared" si="490"/>
        <v>0</v>
      </c>
      <c r="AP803" s="2371">
        <f t="shared" si="490"/>
        <v>0</v>
      </c>
      <c r="AQ803" s="2371">
        <f t="shared" si="490"/>
        <v>0</v>
      </c>
      <c r="AR803" s="2371">
        <f t="shared" si="490"/>
        <v>0</v>
      </c>
      <c r="AS803" s="2371">
        <f t="shared" si="490"/>
        <v>0</v>
      </c>
      <c r="AT803" s="2371">
        <f t="shared" si="490"/>
        <v>0</v>
      </c>
      <c r="AU803" s="2371">
        <f t="shared" si="490"/>
        <v>0</v>
      </c>
      <c r="AV803" s="2371">
        <f t="shared" si="490"/>
        <v>0</v>
      </c>
      <c r="AW803" s="2371">
        <f t="shared" si="490"/>
        <v>0</v>
      </c>
    </row>
    <row r="804" spans="1:49" ht="32.25" hidden="1" thickBot="1">
      <c r="A804" s="405">
        <v>18</v>
      </c>
      <c r="B804" s="393" t="s">
        <v>596</v>
      </c>
      <c r="C804" s="1234">
        <f t="shared" si="483"/>
        <v>0.33333333333333337</v>
      </c>
      <c r="D804" s="1238">
        <f t="shared" si="483"/>
        <v>-1</v>
      </c>
      <c r="E804" s="1238">
        <f t="shared" si="483"/>
        <v>0.66666666666666674</v>
      </c>
      <c r="F804" s="1246"/>
      <c r="G804" s="1246"/>
      <c r="H804" s="1246"/>
      <c r="I804" s="1245"/>
      <c r="J804" s="1246"/>
      <c r="K804" s="1246"/>
      <c r="L804" s="2382">
        <f t="shared" ref="L804:AW804" si="491">IF(L195&gt;L398,(100%-L398/L195*100%),IF(L195&lt;L398,(L195/L398*100%-100%),0))</f>
        <v>0</v>
      </c>
      <c r="M804" s="2382">
        <f t="shared" si="491"/>
        <v>0</v>
      </c>
      <c r="N804" s="2382">
        <f t="shared" si="491"/>
        <v>-1</v>
      </c>
      <c r="O804" s="2382">
        <f t="shared" si="491"/>
        <v>1</v>
      </c>
      <c r="P804" s="2382">
        <f t="shared" si="491"/>
        <v>0</v>
      </c>
      <c r="Q804" s="2382">
        <f t="shared" si="491"/>
        <v>0</v>
      </c>
      <c r="R804" s="2382">
        <f t="shared" si="491"/>
        <v>0</v>
      </c>
      <c r="S804" s="2382">
        <f t="shared" si="491"/>
        <v>1</v>
      </c>
      <c r="T804" s="2382">
        <f t="shared" si="491"/>
        <v>0</v>
      </c>
      <c r="U804" s="2382">
        <f t="shared" si="491"/>
        <v>0</v>
      </c>
      <c r="V804" s="2382">
        <f t="shared" si="491"/>
        <v>0</v>
      </c>
      <c r="W804" s="2382">
        <f t="shared" si="491"/>
        <v>0</v>
      </c>
      <c r="X804" s="2382">
        <f t="shared" si="491"/>
        <v>0</v>
      </c>
      <c r="Y804" s="2382">
        <f t="shared" si="491"/>
        <v>0</v>
      </c>
      <c r="Z804" s="2382">
        <f t="shared" si="491"/>
        <v>0</v>
      </c>
      <c r="AA804" s="2382">
        <f t="shared" si="491"/>
        <v>0</v>
      </c>
      <c r="AB804" s="2382">
        <f t="shared" si="491"/>
        <v>0</v>
      </c>
      <c r="AC804" s="2382">
        <f t="shared" si="491"/>
        <v>0</v>
      </c>
      <c r="AD804" s="2382">
        <f t="shared" si="491"/>
        <v>0</v>
      </c>
      <c r="AE804" s="2382">
        <f t="shared" si="491"/>
        <v>0</v>
      </c>
      <c r="AF804" s="2382">
        <f t="shared" si="491"/>
        <v>0</v>
      </c>
      <c r="AG804" s="2382">
        <f t="shared" si="491"/>
        <v>0</v>
      </c>
      <c r="AH804" s="2382">
        <f t="shared" si="491"/>
        <v>0</v>
      </c>
      <c r="AI804" s="2382">
        <f t="shared" si="491"/>
        <v>0</v>
      </c>
      <c r="AJ804" s="2382">
        <f t="shared" si="491"/>
        <v>0</v>
      </c>
      <c r="AK804" s="2382">
        <f t="shared" si="491"/>
        <v>0</v>
      </c>
      <c r="AL804" s="2382">
        <f t="shared" si="491"/>
        <v>0</v>
      </c>
      <c r="AM804" s="2382">
        <f t="shared" si="491"/>
        <v>0</v>
      </c>
      <c r="AN804" s="2382">
        <f t="shared" si="491"/>
        <v>0</v>
      </c>
      <c r="AO804" s="2382">
        <f t="shared" si="491"/>
        <v>0</v>
      </c>
      <c r="AP804" s="2382">
        <f t="shared" si="491"/>
        <v>0</v>
      </c>
      <c r="AQ804" s="2382">
        <f t="shared" si="491"/>
        <v>0</v>
      </c>
      <c r="AR804" s="2382">
        <f t="shared" si="491"/>
        <v>0</v>
      </c>
      <c r="AS804" s="2382">
        <f t="shared" si="491"/>
        <v>0</v>
      </c>
      <c r="AT804" s="2382">
        <f t="shared" si="491"/>
        <v>0</v>
      </c>
      <c r="AU804" s="2382">
        <f t="shared" si="491"/>
        <v>-1</v>
      </c>
      <c r="AV804" s="2382">
        <f t="shared" si="491"/>
        <v>0</v>
      </c>
      <c r="AW804" s="2382">
        <f t="shared" si="491"/>
        <v>0</v>
      </c>
    </row>
    <row r="805" spans="1:49" ht="19.5" hidden="1" thickBot="1">
      <c r="A805" s="337" t="s">
        <v>597</v>
      </c>
      <c r="B805" s="410" t="s">
        <v>578</v>
      </c>
      <c r="C805" s="1234">
        <f t="shared" si="483"/>
        <v>0.33333333333333337</v>
      </c>
      <c r="D805" s="1237">
        <f t="shared" si="483"/>
        <v>-1</v>
      </c>
      <c r="E805" s="1237">
        <f t="shared" si="483"/>
        <v>0.66666666666666674</v>
      </c>
      <c r="F805" s="1246"/>
      <c r="G805" s="1246"/>
      <c r="H805" s="1246"/>
      <c r="I805" s="1246"/>
      <c r="J805" s="1246"/>
      <c r="K805" s="1246"/>
      <c r="L805" s="2372">
        <f t="shared" ref="L805:AW805" si="492">IF(L196&gt;L399,(100%-L399/L196*100%),IF(L196&lt;L399,(L196/L399*100%-100%),0))</f>
        <v>0</v>
      </c>
      <c r="M805" s="2371">
        <f t="shared" si="492"/>
        <v>0</v>
      </c>
      <c r="N805" s="2371">
        <f t="shared" si="492"/>
        <v>-1</v>
      </c>
      <c r="O805" s="2371">
        <f t="shared" si="492"/>
        <v>1</v>
      </c>
      <c r="P805" s="2371">
        <f t="shared" si="492"/>
        <v>0</v>
      </c>
      <c r="Q805" s="2371">
        <f t="shared" si="492"/>
        <v>0</v>
      </c>
      <c r="R805" s="2371">
        <f t="shared" si="492"/>
        <v>0</v>
      </c>
      <c r="S805" s="2371">
        <f t="shared" si="492"/>
        <v>1</v>
      </c>
      <c r="T805" s="2371">
        <f t="shared" si="492"/>
        <v>0</v>
      </c>
      <c r="U805" s="2371">
        <f t="shared" si="492"/>
        <v>0</v>
      </c>
      <c r="V805" s="2371">
        <f t="shared" si="492"/>
        <v>0</v>
      </c>
      <c r="W805" s="2371">
        <f t="shared" si="492"/>
        <v>0</v>
      </c>
      <c r="X805" s="2371">
        <f t="shared" si="492"/>
        <v>0</v>
      </c>
      <c r="Y805" s="2371">
        <f t="shared" si="492"/>
        <v>0</v>
      </c>
      <c r="Z805" s="2371">
        <f t="shared" si="492"/>
        <v>0</v>
      </c>
      <c r="AA805" s="2371">
        <f t="shared" si="492"/>
        <v>0</v>
      </c>
      <c r="AB805" s="2371">
        <f t="shared" si="492"/>
        <v>0</v>
      </c>
      <c r="AC805" s="2371">
        <f t="shared" si="492"/>
        <v>0</v>
      </c>
      <c r="AD805" s="2371">
        <f t="shared" si="492"/>
        <v>0</v>
      </c>
      <c r="AE805" s="2371">
        <f t="shared" si="492"/>
        <v>0</v>
      </c>
      <c r="AF805" s="2371">
        <f t="shared" si="492"/>
        <v>0</v>
      </c>
      <c r="AG805" s="2371">
        <f t="shared" si="492"/>
        <v>0</v>
      </c>
      <c r="AH805" s="2371">
        <f t="shared" si="492"/>
        <v>0</v>
      </c>
      <c r="AI805" s="2371">
        <f t="shared" si="492"/>
        <v>0</v>
      </c>
      <c r="AJ805" s="2371">
        <f t="shared" si="492"/>
        <v>0</v>
      </c>
      <c r="AK805" s="2371">
        <f t="shared" si="492"/>
        <v>0</v>
      </c>
      <c r="AL805" s="2371">
        <f t="shared" si="492"/>
        <v>0</v>
      </c>
      <c r="AM805" s="2371">
        <f t="shared" si="492"/>
        <v>0</v>
      </c>
      <c r="AN805" s="2371">
        <f t="shared" si="492"/>
        <v>0</v>
      </c>
      <c r="AO805" s="2371">
        <f t="shared" si="492"/>
        <v>0</v>
      </c>
      <c r="AP805" s="2371">
        <f t="shared" si="492"/>
        <v>0</v>
      </c>
      <c r="AQ805" s="2371">
        <f t="shared" si="492"/>
        <v>0</v>
      </c>
      <c r="AR805" s="2371">
        <f t="shared" si="492"/>
        <v>0</v>
      </c>
      <c r="AS805" s="2371">
        <f t="shared" si="492"/>
        <v>0</v>
      </c>
      <c r="AT805" s="2371">
        <f t="shared" si="492"/>
        <v>0</v>
      </c>
      <c r="AU805" s="2371">
        <f t="shared" si="492"/>
        <v>-1</v>
      </c>
      <c r="AV805" s="2371">
        <f t="shared" si="492"/>
        <v>0</v>
      </c>
      <c r="AW805" s="2371">
        <f t="shared" si="492"/>
        <v>0</v>
      </c>
    </row>
    <row r="806" spans="1:49" ht="19.5" hidden="1" thickBot="1">
      <c r="A806" s="337" t="s">
        <v>598</v>
      </c>
      <c r="B806" s="410" t="s">
        <v>580</v>
      </c>
      <c r="C806" s="1234">
        <f t="shared" si="483"/>
        <v>0</v>
      </c>
      <c r="D806" s="1237">
        <f t="shared" si="483"/>
        <v>0</v>
      </c>
      <c r="E806" s="1237">
        <f t="shared" si="483"/>
        <v>0</v>
      </c>
      <c r="F806" s="1246"/>
      <c r="G806" s="1246"/>
      <c r="H806" s="1246"/>
      <c r="I806" s="1246"/>
      <c r="J806" s="1246"/>
      <c r="K806" s="1246"/>
      <c r="L806" s="2371">
        <f t="shared" ref="L806:AW806" si="493">IF(L197&gt;L400,(100%-L400/L197*100%),IF(L197&lt;L400,(L197/L400*100%-100%),0))</f>
        <v>0</v>
      </c>
      <c r="M806" s="2371">
        <f t="shared" si="493"/>
        <v>0</v>
      </c>
      <c r="N806" s="2371">
        <f t="shared" si="493"/>
        <v>0</v>
      </c>
      <c r="O806" s="2371">
        <f t="shared" si="493"/>
        <v>0</v>
      </c>
      <c r="P806" s="2371">
        <f t="shared" si="493"/>
        <v>0</v>
      </c>
      <c r="Q806" s="2371">
        <f t="shared" si="493"/>
        <v>0</v>
      </c>
      <c r="R806" s="2371">
        <f t="shared" si="493"/>
        <v>0</v>
      </c>
      <c r="S806" s="2371">
        <f t="shared" si="493"/>
        <v>0</v>
      </c>
      <c r="T806" s="2371">
        <f t="shared" si="493"/>
        <v>0</v>
      </c>
      <c r="U806" s="2371">
        <f t="shared" si="493"/>
        <v>0</v>
      </c>
      <c r="V806" s="2371">
        <f t="shared" si="493"/>
        <v>0</v>
      </c>
      <c r="W806" s="2371">
        <f t="shared" si="493"/>
        <v>0</v>
      </c>
      <c r="X806" s="2371">
        <f t="shared" si="493"/>
        <v>0</v>
      </c>
      <c r="Y806" s="2371">
        <f t="shared" si="493"/>
        <v>0</v>
      </c>
      <c r="Z806" s="2371">
        <f t="shared" si="493"/>
        <v>0</v>
      </c>
      <c r="AA806" s="2371">
        <f t="shared" si="493"/>
        <v>0</v>
      </c>
      <c r="AB806" s="2371">
        <f t="shared" si="493"/>
        <v>0</v>
      </c>
      <c r="AC806" s="2371">
        <f t="shared" si="493"/>
        <v>0</v>
      </c>
      <c r="AD806" s="2371">
        <f t="shared" si="493"/>
        <v>0</v>
      </c>
      <c r="AE806" s="2371">
        <f t="shared" si="493"/>
        <v>0</v>
      </c>
      <c r="AF806" s="2371">
        <f t="shared" si="493"/>
        <v>0</v>
      </c>
      <c r="AG806" s="2371">
        <f t="shared" si="493"/>
        <v>0</v>
      </c>
      <c r="AH806" s="2371">
        <f t="shared" si="493"/>
        <v>0</v>
      </c>
      <c r="AI806" s="2371">
        <f t="shared" si="493"/>
        <v>0</v>
      </c>
      <c r="AJ806" s="2371">
        <f t="shared" si="493"/>
        <v>0</v>
      </c>
      <c r="AK806" s="2371">
        <f t="shared" si="493"/>
        <v>0</v>
      </c>
      <c r="AL806" s="2371">
        <f t="shared" si="493"/>
        <v>0</v>
      </c>
      <c r="AM806" s="2371">
        <f t="shared" si="493"/>
        <v>0</v>
      </c>
      <c r="AN806" s="2371">
        <f t="shared" si="493"/>
        <v>0</v>
      </c>
      <c r="AO806" s="2371">
        <f t="shared" si="493"/>
        <v>0</v>
      </c>
      <c r="AP806" s="2371">
        <f t="shared" si="493"/>
        <v>0</v>
      </c>
      <c r="AQ806" s="2371">
        <f t="shared" si="493"/>
        <v>0</v>
      </c>
      <c r="AR806" s="2371">
        <f t="shared" si="493"/>
        <v>0</v>
      </c>
      <c r="AS806" s="2371">
        <f t="shared" si="493"/>
        <v>0</v>
      </c>
      <c r="AT806" s="2371">
        <f t="shared" si="493"/>
        <v>0</v>
      </c>
      <c r="AU806" s="2371">
        <f t="shared" si="493"/>
        <v>0</v>
      </c>
      <c r="AV806" s="2371">
        <f t="shared" si="493"/>
        <v>0</v>
      </c>
      <c r="AW806" s="2371">
        <f t="shared" si="493"/>
        <v>0</v>
      </c>
    </row>
    <row r="807" spans="1:49" ht="19.5" hidden="1" thickBot="1">
      <c r="A807" s="337" t="s">
        <v>599</v>
      </c>
      <c r="B807" s="410" t="s">
        <v>582</v>
      </c>
      <c r="C807" s="1234">
        <f t="shared" si="483"/>
        <v>0</v>
      </c>
      <c r="D807" s="1237">
        <f t="shared" si="483"/>
        <v>0</v>
      </c>
      <c r="E807" s="1237">
        <f t="shared" si="483"/>
        <v>0</v>
      </c>
      <c r="F807" s="1246"/>
      <c r="G807" s="1246"/>
      <c r="H807" s="1246"/>
      <c r="I807" s="1246"/>
      <c r="J807" s="1246"/>
      <c r="K807" s="1246"/>
      <c r="L807" s="2371">
        <f t="shared" ref="L807:AW807" si="494">IF(L198&gt;L401,(100%-L401/L198*100%),IF(L198&lt;L401,(L198/L401*100%-100%),0))</f>
        <v>0</v>
      </c>
      <c r="M807" s="2371">
        <f t="shared" si="494"/>
        <v>0</v>
      </c>
      <c r="N807" s="2371">
        <f t="shared" si="494"/>
        <v>0</v>
      </c>
      <c r="O807" s="2371">
        <f t="shared" si="494"/>
        <v>0</v>
      </c>
      <c r="P807" s="2371">
        <f t="shared" si="494"/>
        <v>0</v>
      </c>
      <c r="Q807" s="2371">
        <f t="shared" si="494"/>
        <v>0</v>
      </c>
      <c r="R807" s="2371">
        <f t="shared" si="494"/>
        <v>0</v>
      </c>
      <c r="S807" s="2371">
        <f t="shared" si="494"/>
        <v>0</v>
      </c>
      <c r="T807" s="2371">
        <f t="shared" si="494"/>
        <v>0</v>
      </c>
      <c r="U807" s="2371">
        <f t="shared" si="494"/>
        <v>0</v>
      </c>
      <c r="V807" s="2371">
        <f t="shared" si="494"/>
        <v>0</v>
      </c>
      <c r="W807" s="2371">
        <f t="shared" si="494"/>
        <v>0</v>
      </c>
      <c r="X807" s="2371">
        <f t="shared" si="494"/>
        <v>0</v>
      </c>
      <c r="Y807" s="2371">
        <f t="shared" si="494"/>
        <v>0</v>
      </c>
      <c r="Z807" s="2371">
        <f t="shared" si="494"/>
        <v>0</v>
      </c>
      <c r="AA807" s="2371">
        <f t="shared" si="494"/>
        <v>0</v>
      </c>
      <c r="AB807" s="2371">
        <f t="shared" si="494"/>
        <v>0</v>
      </c>
      <c r="AC807" s="2371">
        <f t="shared" si="494"/>
        <v>0</v>
      </c>
      <c r="AD807" s="2371">
        <f t="shared" si="494"/>
        <v>0</v>
      </c>
      <c r="AE807" s="2371">
        <f t="shared" si="494"/>
        <v>0</v>
      </c>
      <c r="AF807" s="2371">
        <f t="shared" si="494"/>
        <v>0</v>
      </c>
      <c r="AG807" s="2371">
        <f t="shared" si="494"/>
        <v>0</v>
      </c>
      <c r="AH807" s="2371">
        <f t="shared" si="494"/>
        <v>0</v>
      </c>
      <c r="AI807" s="2371">
        <f t="shared" si="494"/>
        <v>0</v>
      </c>
      <c r="AJ807" s="2371">
        <f t="shared" si="494"/>
        <v>0</v>
      </c>
      <c r="AK807" s="2371">
        <f t="shared" si="494"/>
        <v>0</v>
      </c>
      <c r="AL807" s="2371">
        <f t="shared" si="494"/>
        <v>0</v>
      </c>
      <c r="AM807" s="2371">
        <f t="shared" si="494"/>
        <v>0</v>
      </c>
      <c r="AN807" s="2371">
        <f t="shared" si="494"/>
        <v>0</v>
      </c>
      <c r="AO807" s="2371">
        <f t="shared" si="494"/>
        <v>0</v>
      </c>
      <c r="AP807" s="2371">
        <f t="shared" si="494"/>
        <v>0</v>
      </c>
      <c r="AQ807" s="2371">
        <f t="shared" si="494"/>
        <v>0</v>
      </c>
      <c r="AR807" s="2371">
        <f t="shared" si="494"/>
        <v>0</v>
      </c>
      <c r="AS807" s="2371">
        <f t="shared" si="494"/>
        <v>0</v>
      </c>
      <c r="AT807" s="2371">
        <f t="shared" si="494"/>
        <v>0</v>
      </c>
      <c r="AU807" s="2371">
        <f t="shared" si="494"/>
        <v>0</v>
      </c>
      <c r="AV807" s="2371">
        <f t="shared" si="494"/>
        <v>0</v>
      </c>
      <c r="AW807" s="2371">
        <f t="shared" si="494"/>
        <v>0</v>
      </c>
    </row>
    <row r="808" spans="1:49" ht="19.5" hidden="1" thickBot="1">
      <c r="A808" s="337" t="s">
        <v>600</v>
      </c>
      <c r="B808" s="410" t="s">
        <v>584</v>
      </c>
      <c r="C808" s="1234">
        <f t="shared" si="483"/>
        <v>0</v>
      </c>
      <c r="D808" s="1237">
        <f t="shared" si="483"/>
        <v>0</v>
      </c>
      <c r="E808" s="1237">
        <f t="shared" si="483"/>
        <v>0</v>
      </c>
      <c r="F808" s="1246"/>
      <c r="G808" s="1246"/>
      <c r="H808" s="1246"/>
      <c r="I808" s="1246"/>
      <c r="J808" s="1246"/>
      <c r="K808" s="1246"/>
      <c r="L808" s="2371">
        <f t="shared" ref="L808:AW808" si="495">IF(L199&gt;L402,(100%-L402/L199*100%),IF(L199&lt;L402,(L199/L402*100%-100%),0))</f>
        <v>0</v>
      </c>
      <c r="M808" s="2371">
        <f t="shared" si="495"/>
        <v>0</v>
      </c>
      <c r="N808" s="2371">
        <f t="shared" si="495"/>
        <v>0</v>
      </c>
      <c r="O808" s="2371">
        <f t="shared" si="495"/>
        <v>0</v>
      </c>
      <c r="P808" s="2371">
        <f t="shared" si="495"/>
        <v>0</v>
      </c>
      <c r="Q808" s="2371">
        <f t="shared" si="495"/>
        <v>0</v>
      </c>
      <c r="R808" s="2371">
        <f t="shared" si="495"/>
        <v>0</v>
      </c>
      <c r="S808" s="2371">
        <f t="shared" si="495"/>
        <v>0</v>
      </c>
      <c r="T808" s="2371">
        <f t="shared" si="495"/>
        <v>0</v>
      </c>
      <c r="U808" s="2371">
        <f t="shared" si="495"/>
        <v>0</v>
      </c>
      <c r="V808" s="2371">
        <f t="shared" si="495"/>
        <v>0</v>
      </c>
      <c r="W808" s="2371">
        <f t="shared" si="495"/>
        <v>0</v>
      </c>
      <c r="X808" s="2371">
        <f t="shared" si="495"/>
        <v>0</v>
      </c>
      <c r="Y808" s="2371">
        <f t="shared" si="495"/>
        <v>0</v>
      </c>
      <c r="Z808" s="2371">
        <f t="shared" si="495"/>
        <v>0</v>
      </c>
      <c r="AA808" s="2371">
        <f t="shared" si="495"/>
        <v>0</v>
      </c>
      <c r="AB808" s="2371">
        <f t="shared" si="495"/>
        <v>0</v>
      </c>
      <c r="AC808" s="2371">
        <f t="shared" si="495"/>
        <v>0</v>
      </c>
      <c r="AD808" s="2371">
        <f t="shared" si="495"/>
        <v>0</v>
      </c>
      <c r="AE808" s="2371">
        <f t="shared" si="495"/>
        <v>0</v>
      </c>
      <c r="AF808" s="2371">
        <f t="shared" si="495"/>
        <v>0</v>
      </c>
      <c r="AG808" s="2371">
        <f t="shared" si="495"/>
        <v>0</v>
      </c>
      <c r="AH808" s="2371">
        <f t="shared" si="495"/>
        <v>0</v>
      </c>
      <c r="AI808" s="2371">
        <f t="shared" si="495"/>
        <v>0</v>
      </c>
      <c r="AJ808" s="2371">
        <f t="shared" si="495"/>
        <v>0</v>
      </c>
      <c r="AK808" s="2371">
        <f t="shared" si="495"/>
        <v>0</v>
      </c>
      <c r="AL808" s="2371">
        <f t="shared" si="495"/>
        <v>0</v>
      </c>
      <c r="AM808" s="2371">
        <f t="shared" si="495"/>
        <v>0</v>
      </c>
      <c r="AN808" s="2371">
        <f t="shared" si="495"/>
        <v>0</v>
      </c>
      <c r="AO808" s="2371">
        <f t="shared" si="495"/>
        <v>0</v>
      </c>
      <c r="AP808" s="2371">
        <f t="shared" si="495"/>
        <v>0</v>
      </c>
      <c r="AQ808" s="2371">
        <f t="shared" si="495"/>
        <v>0</v>
      </c>
      <c r="AR808" s="2371">
        <f t="shared" si="495"/>
        <v>0</v>
      </c>
      <c r="AS808" s="2371">
        <f t="shared" si="495"/>
        <v>0</v>
      </c>
      <c r="AT808" s="2371">
        <f t="shared" si="495"/>
        <v>0</v>
      </c>
      <c r="AU808" s="2371">
        <f t="shared" si="495"/>
        <v>0</v>
      </c>
      <c r="AV808" s="2371">
        <f t="shared" si="495"/>
        <v>0</v>
      </c>
      <c r="AW808" s="2371">
        <f t="shared" si="495"/>
        <v>0</v>
      </c>
    </row>
    <row r="809" spans="1:49" ht="19.5" hidden="1" thickBot="1">
      <c r="A809" s="337" t="s">
        <v>601</v>
      </c>
      <c r="B809" s="410" t="s">
        <v>586</v>
      </c>
      <c r="C809" s="1234">
        <f t="shared" si="483"/>
        <v>0</v>
      </c>
      <c r="D809" s="1237">
        <f t="shared" si="483"/>
        <v>0</v>
      </c>
      <c r="E809" s="1237">
        <f t="shared" si="483"/>
        <v>0</v>
      </c>
      <c r="F809" s="1246"/>
      <c r="G809" s="1246"/>
      <c r="H809" s="1246"/>
      <c r="I809" s="1246"/>
      <c r="J809" s="1246"/>
      <c r="K809" s="1246"/>
      <c r="L809" s="2371">
        <f t="shared" ref="L809:AW809" si="496">IF(L200&gt;L403,(100%-L403/L200*100%),IF(L200&lt;L403,(L200/L403*100%-100%),0))</f>
        <v>0</v>
      </c>
      <c r="M809" s="2371">
        <f t="shared" si="496"/>
        <v>0</v>
      </c>
      <c r="N809" s="2371">
        <f t="shared" si="496"/>
        <v>0</v>
      </c>
      <c r="O809" s="2371">
        <f t="shared" si="496"/>
        <v>0</v>
      </c>
      <c r="P809" s="2371">
        <f t="shared" si="496"/>
        <v>0</v>
      </c>
      <c r="Q809" s="2371">
        <f t="shared" si="496"/>
        <v>0</v>
      </c>
      <c r="R809" s="2371">
        <f t="shared" si="496"/>
        <v>0</v>
      </c>
      <c r="S809" s="2371">
        <f t="shared" si="496"/>
        <v>0</v>
      </c>
      <c r="T809" s="2371">
        <f t="shared" si="496"/>
        <v>0</v>
      </c>
      <c r="U809" s="2371">
        <f t="shared" si="496"/>
        <v>0</v>
      </c>
      <c r="V809" s="2371">
        <f t="shared" si="496"/>
        <v>0</v>
      </c>
      <c r="W809" s="2371">
        <f t="shared" si="496"/>
        <v>0</v>
      </c>
      <c r="X809" s="2371">
        <f t="shared" si="496"/>
        <v>0</v>
      </c>
      <c r="Y809" s="2371">
        <f t="shared" si="496"/>
        <v>0</v>
      </c>
      <c r="Z809" s="2371">
        <f t="shared" si="496"/>
        <v>0</v>
      </c>
      <c r="AA809" s="2371">
        <f t="shared" si="496"/>
        <v>0</v>
      </c>
      <c r="AB809" s="2371">
        <f t="shared" si="496"/>
        <v>0</v>
      </c>
      <c r="AC809" s="2371">
        <f t="shared" si="496"/>
        <v>0</v>
      </c>
      <c r="AD809" s="2371">
        <f t="shared" si="496"/>
        <v>0</v>
      </c>
      <c r="AE809" s="2371">
        <f t="shared" si="496"/>
        <v>0</v>
      </c>
      <c r="AF809" s="2371">
        <f t="shared" si="496"/>
        <v>0</v>
      </c>
      <c r="AG809" s="2371">
        <f t="shared" si="496"/>
        <v>0</v>
      </c>
      <c r="AH809" s="2371">
        <f t="shared" si="496"/>
        <v>0</v>
      </c>
      <c r="AI809" s="2371">
        <f t="shared" si="496"/>
        <v>0</v>
      </c>
      <c r="AJ809" s="2371">
        <f t="shared" si="496"/>
        <v>0</v>
      </c>
      <c r="AK809" s="2371">
        <f t="shared" si="496"/>
        <v>0</v>
      </c>
      <c r="AL809" s="2371">
        <f t="shared" si="496"/>
        <v>0</v>
      </c>
      <c r="AM809" s="2371">
        <f t="shared" si="496"/>
        <v>0</v>
      </c>
      <c r="AN809" s="2371">
        <f t="shared" si="496"/>
        <v>0</v>
      </c>
      <c r="AO809" s="2371">
        <f t="shared" si="496"/>
        <v>0</v>
      </c>
      <c r="AP809" s="2371">
        <f t="shared" si="496"/>
        <v>0</v>
      </c>
      <c r="AQ809" s="2371">
        <f t="shared" si="496"/>
        <v>0</v>
      </c>
      <c r="AR809" s="2371">
        <f t="shared" si="496"/>
        <v>0</v>
      </c>
      <c r="AS809" s="2371">
        <f t="shared" si="496"/>
        <v>0</v>
      </c>
      <c r="AT809" s="2371">
        <f t="shared" si="496"/>
        <v>0</v>
      </c>
      <c r="AU809" s="2371">
        <f t="shared" si="496"/>
        <v>0</v>
      </c>
      <c r="AV809" s="2371">
        <f t="shared" si="496"/>
        <v>0</v>
      </c>
      <c r="AW809" s="2371">
        <f t="shared" si="496"/>
        <v>0</v>
      </c>
    </row>
    <row r="810" spans="1:49" ht="19.5" hidden="1" thickBot="1">
      <c r="A810" s="337" t="s">
        <v>602</v>
      </c>
      <c r="B810" s="410" t="s">
        <v>588</v>
      </c>
      <c r="C810" s="1234">
        <f t="shared" si="483"/>
        <v>0</v>
      </c>
      <c r="D810" s="1237">
        <f t="shared" si="483"/>
        <v>0</v>
      </c>
      <c r="E810" s="1237">
        <f t="shared" si="483"/>
        <v>0</v>
      </c>
      <c r="F810" s="1246"/>
      <c r="G810" s="1246"/>
      <c r="H810" s="1246"/>
      <c r="I810" s="1246"/>
      <c r="J810" s="1246"/>
      <c r="K810" s="1246"/>
      <c r="L810" s="2371">
        <f t="shared" ref="L810:AW810" si="497">IF(L201&gt;L404,(100%-L404/L201*100%),IF(L201&lt;L404,(L201/L404*100%-100%),0))</f>
        <v>0</v>
      </c>
      <c r="M810" s="2371">
        <f t="shared" si="497"/>
        <v>0</v>
      </c>
      <c r="N810" s="2371">
        <f t="shared" si="497"/>
        <v>0</v>
      </c>
      <c r="O810" s="2371">
        <f t="shared" si="497"/>
        <v>0</v>
      </c>
      <c r="P810" s="2371">
        <f t="shared" si="497"/>
        <v>0</v>
      </c>
      <c r="Q810" s="2371">
        <f t="shared" si="497"/>
        <v>0</v>
      </c>
      <c r="R810" s="2371">
        <f t="shared" si="497"/>
        <v>0</v>
      </c>
      <c r="S810" s="2371">
        <f t="shared" si="497"/>
        <v>0</v>
      </c>
      <c r="T810" s="2371">
        <f t="shared" si="497"/>
        <v>0</v>
      </c>
      <c r="U810" s="2371">
        <f t="shared" si="497"/>
        <v>0</v>
      </c>
      <c r="V810" s="2371">
        <f t="shared" si="497"/>
        <v>0</v>
      </c>
      <c r="W810" s="2371">
        <f t="shared" si="497"/>
        <v>0</v>
      </c>
      <c r="X810" s="2371">
        <f t="shared" si="497"/>
        <v>0</v>
      </c>
      <c r="Y810" s="2371">
        <f t="shared" si="497"/>
        <v>0</v>
      </c>
      <c r="Z810" s="2371">
        <f t="shared" si="497"/>
        <v>0</v>
      </c>
      <c r="AA810" s="2371">
        <f t="shared" si="497"/>
        <v>0</v>
      </c>
      <c r="AB810" s="2371">
        <f t="shared" si="497"/>
        <v>0</v>
      </c>
      <c r="AC810" s="2371">
        <f t="shared" si="497"/>
        <v>0</v>
      </c>
      <c r="AD810" s="2371">
        <f t="shared" si="497"/>
        <v>0</v>
      </c>
      <c r="AE810" s="2371">
        <f t="shared" si="497"/>
        <v>0</v>
      </c>
      <c r="AF810" s="2371">
        <f t="shared" si="497"/>
        <v>0</v>
      </c>
      <c r="AG810" s="2371">
        <f t="shared" si="497"/>
        <v>0</v>
      </c>
      <c r="AH810" s="2371">
        <f t="shared" si="497"/>
        <v>0</v>
      </c>
      <c r="AI810" s="2371">
        <f t="shared" si="497"/>
        <v>0</v>
      </c>
      <c r="AJ810" s="2371">
        <f t="shared" si="497"/>
        <v>0</v>
      </c>
      <c r="AK810" s="2371">
        <f t="shared" si="497"/>
        <v>0</v>
      </c>
      <c r="AL810" s="2371">
        <f t="shared" si="497"/>
        <v>0</v>
      </c>
      <c r="AM810" s="2371">
        <f t="shared" si="497"/>
        <v>0</v>
      </c>
      <c r="AN810" s="2371">
        <f t="shared" si="497"/>
        <v>0</v>
      </c>
      <c r="AO810" s="2371">
        <f t="shared" si="497"/>
        <v>0</v>
      </c>
      <c r="AP810" s="2371">
        <f t="shared" si="497"/>
        <v>0</v>
      </c>
      <c r="AQ810" s="2371">
        <f t="shared" si="497"/>
        <v>0</v>
      </c>
      <c r="AR810" s="2371">
        <f t="shared" si="497"/>
        <v>0</v>
      </c>
      <c r="AS810" s="2371">
        <f t="shared" si="497"/>
        <v>0</v>
      </c>
      <c r="AT810" s="2371">
        <f t="shared" si="497"/>
        <v>0</v>
      </c>
      <c r="AU810" s="2371">
        <f t="shared" si="497"/>
        <v>0</v>
      </c>
      <c r="AV810" s="2371">
        <f t="shared" si="497"/>
        <v>0</v>
      </c>
      <c r="AW810" s="2371">
        <f t="shared" si="497"/>
        <v>0</v>
      </c>
    </row>
    <row r="811" spans="1:49" ht="19.5" hidden="1" thickBot="1">
      <c r="A811" s="337" t="s">
        <v>603</v>
      </c>
      <c r="B811" s="410" t="s">
        <v>590</v>
      </c>
      <c r="C811" s="1234">
        <f t="shared" si="483"/>
        <v>0</v>
      </c>
      <c r="D811" s="1237">
        <f t="shared" si="483"/>
        <v>0</v>
      </c>
      <c r="E811" s="1237">
        <f t="shared" si="483"/>
        <v>0</v>
      </c>
      <c r="F811" s="1246"/>
      <c r="G811" s="1246"/>
      <c r="H811" s="1246"/>
      <c r="I811" s="1246"/>
      <c r="J811" s="1246"/>
      <c r="K811" s="1246"/>
      <c r="L811" s="2371">
        <f t="shared" ref="L811:AW811" si="498">IF(L202&gt;L405,(100%-L405/L202*100%),IF(L202&lt;L405,(L202/L405*100%-100%),0))</f>
        <v>0</v>
      </c>
      <c r="M811" s="2371">
        <f t="shared" si="498"/>
        <v>0</v>
      </c>
      <c r="N811" s="2371">
        <f t="shared" si="498"/>
        <v>0</v>
      </c>
      <c r="O811" s="2371">
        <f t="shared" si="498"/>
        <v>0</v>
      </c>
      <c r="P811" s="2371">
        <f t="shared" si="498"/>
        <v>0</v>
      </c>
      <c r="Q811" s="2371">
        <f t="shared" si="498"/>
        <v>0</v>
      </c>
      <c r="R811" s="2371">
        <f t="shared" si="498"/>
        <v>0</v>
      </c>
      <c r="S811" s="2371">
        <f t="shared" si="498"/>
        <v>0</v>
      </c>
      <c r="T811" s="2371">
        <f t="shared" si="498"/>
        <v>0</v>
      </c>
      <c r="U811" s="2371">
        <f t="shared" si="498"/>
        <v>0</v>
      </c>
      <c r="V811" s="2371">
        <f t="shared" si="498"/>
        <v>0</v>
      </c>
      <c r="W811" s="2371">
        <f t="shared" si="498"/>
        <v>0</v>
      </c>
      <c r="X811" s="2371">
        <f t="shared" si="498"/>
        <v>0</v>
      </c>
      <c r="Y811" s="2371">
        <f t="shared" si="498"/>
        <v>0</v>
      </c>
      <c r="Z811" s="2371">
        <f t="shared" si="498"/>
        <v>0</v>
      </c>
      <c r="AA811" s="2371">
        <f t="shared" si="498"/>
        <v>0</v>
      </c>
      <c r="AB811" s="2371">
        <f t="shared" si="498"/>
        <v>0</v>
      </c>
      <c r="AC811" s="2371">
        <f t="shared" si="498"/>
        <v>0</v>
      </c>
      <c r="AD811" s="2371">
        <f t="shared" si="498"/>
        <v>0</v>
      </c>
      <c r="AE811" s="2371">
        <f t="shared" si="498"/>
        <v>0</v>
      </c>
      <c r="AF811" s="2371">
        <f t="shared" si="498"/>
        <v>0</v>
      </c>
      <c r="AG811" s="2371">
        <f t="shared" si="498"/>
        <v>0</v>
      </c>
      <c r="AH811" s="2371">
        <f t="shared" si="498"/>
        <v>0</v>
      </c>
      <c r="AI811" s="2371">
        <f t="shared" si="498"/>
        <v>0</v>
      </c>
      <c r="AJ811" s="2371">
        <f t="shared" si="498"/>
        <v>0</v>
      </c>
      <c r="AK811" s="2371">
        <f t="shared" si="498"/>
        <v>0</v>
      </c>
      <c r="AL811" s="2371">
        <f t="shared" si="498"/>
        <v>0</v>
      </c>
      <c r="AM811" s="2371">
        <f t="shared" si="498"/>
        <v>0</v>
      </c>
      <c r="AN811" s="2371">
        <f t="shared" si="498"/>
        <v>0</v>
      </c>
      <c r="AO811" s="2371">
        <f t="shared" si="498"/>
        <v>0</v>
      </c>
      <c r="AP811" s="2371">
        <f t="shared" si="498"/>
        <v>0</v>
      </c>
      <c r="AQ811" s="2371">
        <f t="shared" si="498"/>
        <v>0</v>
      </c>
      <c r="AR811" s="2371">
        <f t="shared" si="498"/>
        <v>0</v>
      </c>
      <c r="AS811" s="2371">
        <f t="shared" si="498"/>
        <v>0</v>
      </c>
      <c r="AT811" s="2371">
        <f t="shared" si="498"/>
        <v>0</v>
      </c>
      <c r="AU811" s="2371">
        <f t="shared" si="498"/>
        <v>0</v>
      </c>
      <c r="AV811" s="2371">
        <f t="shared" si="498"/>
        <v>0</v>
      </c>
      <c r="AW811" s="2371">
        <f t="shared" si="498"/>
        <v>0</v>
      </c>
    </row>
    <row r="812" spans="1:49" ht="19.5" hidden="1" thickBot="1">
      <c r="A812" s="337" t="s">
        <v>604</v>
      </c>
      <c r="B812" s="410" t="s">
        <v>592</v>
      </c>
      <c r="C812" s="1234">
        <f t="shared" si="483"/>
        <v>0</v>
      </c>
      <c r="D812" s="1237">
        <f t="shared" si="483"/>
        <v>0</v>
      </c>
      <c r="E812" s="1237">
        <f t="shared" si="483"/>
        <v>0</v>
      </c>
      <c r="F812" s="1246"/>
      <c r="G812" s="1246"/>
      <c r="H812" s="1246"/>
      <c r="I812" s="1246"/>
      <c r="J812" s="1246"/>
      <c r="K812" s="1246"/>
      <c r="L812" s="2371">
        <f t="shared" ref="L812:AW812" si="499">IF(L203&gt;L406,(100%-L406/L203*100%),IF(L203&lt;L406,(L203/L406*100%-100%),0))</f>
        <v>0</v>
      </c>
      <c r="M812" s="2371">
        <f t="shared" si="499"/>
        <v>0</v>
      </c>
      <c r="N812" s="2371">
        <f t="shared" si="499"/>
        <v>0</v>
      </c>
      <c r="O812" s="2371">
        <f t="shared" si="499"/>
        <v>0</v>
      </c>
      <c r="P812" s="2371">
        <f t="shared" si="499"/>
        <v>0</v>
      </c>
      <c r="Q812" s="2371">
        <f t="shared" si="499"/>
        <v>0</v>
      </c>
      <c r="R812" s="2371">
        <f t="shared" si="499"/>
        <v>0</v>
      </c>
      <c r="S812" s="2371">
        <f t="shared" si="499"/>
        <v>0</v>
      </c>
      <c r="T812" s="2371">
        <f t="shared" si="499"/>
        <v>0</v>
      </c>
      <c r="U812" s="2371">
        <f t="shared" si="499"/>
        <v>0</v>
      </c>
      <c r="V812" s="2371">
        <f t="shared" si="499"/>
        <v>0</v>
      </c>
      <c r="W812" s="2371">
        <f t="shared" si="499"/>
        <v>0</v>
      </c>
      <c r="X812" s="2371">
        <f t="shared" si="499"/>
        <v>0</v>
      </c>
      <c r="Y812" s="2371">
        <f t="shared" si="499"/>
        <v>0</v>
      </c>
      <c r="Z812" s="2371">
        <f t="shared" si="499"/>
        <v>0</v>
      </c>
      <c r="AA812" s="2371">
        <f t="shared" si="499"/>
        <v>0</v>
      </c>
      <c r="AB812" s="2371">
        <f t="shared" si="499"/>
        <v>0</v>
      </c>
      <c r="AC812" s="2371">
        <f t="shared" si="499"/>
        <v>0</v>
      </c>
      <c r="AD812" s="2371">
        <f t="shared" si="499"/>
        <v>0</v>
      </c>
      <c r="AE812" s="2371">
        <f t="shared" si="499"/>
        <v>0</v>
      </c>
      <c r="AF812" s="2371">
        <f t="shared" si="499"/>
        <v>0</v>
      </c>
      <c r="AG812" s="2371">
        <f t="shared" si="499"/>
        <v>0</v>
      </c>
      <c r="AH812" s="2371">
        <f t="shared" si="499"/>
        <v>0</v>
      </c>
      <c r="AI812" s="2371">
        <f t="shared" si="499"/>
        <v>0</v>
      </c>
      <c r="AJ812" s="2371">
        <f t="shared" si="499"/>
        <v>0</v>
      </c>
      <c r="AK812" s="2371">
        <f t="shared" si="499"/>
        <v>0</v>
      </c>
      <c r="AL812" s="2371">
        <f t="shared" si="499"/>
        <v>0</v>
      </c>
      <c r="AM812" s="2371">
        <f t="shared" si="499"/>
        <v>0</v>
      </c>
      <c r="AN812" s="2371">
        <f t="shared" si="499"/>
        <v>0</v>
      </c>
      <c r="AO812" s="2371">
        <f t="shared" si="499"/>
        <v>0</v>
      </c>
      <c r="AP812" s="2371">
        <f t="shared" si="499"/>
        <v>0</v>
      </c>
      <c r="AQ812" s="2371">
        <f t="shared" si="499"/>
        <v>0</v>
      </c>
      <c r="AR812" s="2371">
        <f t="shared" si="499"/>
        <v>0</v>
      </c>
      <c r="AS812" s="2371">
        <f t="shared" si="499"/>
        <v>0</v>
      </c>
      <c r="AT812" s="2371">
        <f t="shared" si="499"/>
        <v>0</v>
      </c>
      <c r="AU812" s="2371">
        <f t="shared" si="499"/>
        <v>0</v>
      </c>
      <c r="AV812" s="2371">
        <f t="shared" si="499"/>
        <v>0</v>
      </c>
      <c r="AW812" s="2371">
        <f t="shared" si="499"/>
        <v>0</v>
      </c>
    </row>
    <row r="813" spans="1:49" ht="19.5" hidden="1" thickBot="1">
      <c r="A813" s="337" t="s">
        <v>605</v>
      </c>
      <c r="B813" s="410" t="s">
        <v>594</v>
      </c>
      <c r="C813" s="1234">
        <f t="shared" si="483"/>
        <v>0</v>
      </c>
      <c r="D813" s="1237">
        <f t="shared" si="483"/>
        <v>0</v>
      </c>
      <c r="E813" s="1237">
        <f t="shared" si="483"/>
        <v>0</v>
      </c>
      <c r="F813" s="1246"/>
      <c r="G813" s="1246"/>
      <c r="H813" s="1246"/>
      <c r="I813" s="1246"/>
      <c r="J813" s="1246"/>
      <c r="K813" s="1246"/>
      <c r="L813" s="2371">
        <f t="shared" ref="L813:AW813" si="500">IF(L204&gt;L407,(100%-L407/L204*100%),IF(L204&lt;L407,(L204/L407*100%-100%),0))</f>
        <v>0</v>
      </c>
      <c r="M813" s="2371">
        <f t="shared" si="500"/>
        <v>0</v>
      </c>
      <c r="N813" s="2371">
        <f t="shared" si="500"/>
        <v>0</v>
      </c>
      <c r="O813" s="2371">
        <f t="shared" si="500"/>
        <v>0</v>
      </c>
      <c r="P813" s="2371">
        <f t="shared" si="500"/>
        <v>0</v>
      </c>
      <c r="Q813" s="2371">
        <f t="shared" si="500"/>
        <v>0</v>
      </c>
      <c r="R813" s="2371">
        <f t="shared" si="500"/>
        <v>0</v>
      </c>
      <c r="S813" s="2371">
        <f t="shared" si="500"/>
        <v>0</v>
      </c>
      <c r="T813" s="2371">
        <f t="shared" si="500"/>
        <v>0</v>
      </c>
      <c r="U813" s="2371">
        <f t="shared" si="500"/>
        <v>0</v>
      </c>
      <c r="V813" s="2371">
        <f t="shared" si="500"/>
        <v>0</v>
      </c>
      <c r="W813" s="2371">
        <f t="shared" si="500"/>
        <v>0</v>
      </c>
      <c r="X813" s="2371">
        <f t="shared" si="500"/>
        <v>0</v>
      </c>
      <c r="Y813" s="2371">
        <f t="shared" si="500"/>
        <v>0</v>
      </c>
      <c r="Z813" s="2371">
        <f t="shared" si="500"/>
        <v>0</v>
      </c>
      <c r="AA813" s="2371">
        <f t="shared" si="500"/>
        <v>0</v>
      </c>
      <c r="AB813" s="2371">
        <f t="shared" si="500"/>
        <v>0</v>
      </c>
      <c r="AC813" s="2371">
        <f t="shared" si="500"/>
        <v>0</v>
      </c>
      <c r="AD813" s="2371">
        <f t="shared" si="500"/>
        <v>0</v>
      </c>
      <c r="AE813" s="2371">
        <f t="shared" si="500"/>
        <v>0</v>
      </c>
      <c r="AF813" s="2371">
        <f t="shared" si="500"/>
        <v>0</v>
      </c>
      <c r="AG813" s="2371">
        <f t="shared" si="500"/>
        <v>0</v>
      </c>
      <c r="AH813" s="2371">
        <f t="shared" si="500"/>
        <v>0</v>
      </c>
      <c r="AI813" s="2371">
        <f t="shared" si="500"/>
        <v>0</v>
      </c>
      <c r="AJ813" s="2371">
        <f t="shared" si="500"/>
        <v>0</v>
      </c>
      <c r="AK813" s="2371">
        <f t="shared" si="500"/>
        <v>0</v>
      </c>
      <c r="AL813" s="2371">
        <f t="shared" si="500"/>
        <v>0</v>
      </c>
      <c r="AM813" s="2371">
        <f t="shared" si="500"/>
        <v>0</v>
      </c>
      <c r="AN813" s="2371">
        <f t="shared" si="500"/>
        <v>0</v>
      </c>
      <c r="AO813" s="2371">
        <f t="shared" si="500"/>
        <v>0</v>
      </c>
      <c r="AP813" s="2371">
        <f t="shared" si="500"/>
        <v>0</v>
      </c>
      <c r="AQ813" s="2371">
        <f t="shared" si="500"/>
        <v>0</v>
      </c>
      <c r="AR813" s="2371">
        <f t="shared" si="500"/>
        <v>0</v>
      </c>
      <c r="AS813" s="2371">
        <f t="shared" si="500"/>
        <v>0</v>
      </c>
      <c r="AT813" s="2371">
        <f t="shared" si="500"/>
        <v>0</v>
      </c>
      <c r="AU813" s="2371">
        <f t="shared" si="500"/>
        <v>0</v>
      </c>
      <c r="AV813" s="2371">
        <f t="shared" si="500"/>
        <v>0</v>
      </c>
      <c r="AW813" s="2371">
        <f t="shared" si="500"/>
        <v>0</v>
      </c>
    </row>
    <row r="814" spans="1:49" ht="19.5" hidden="1" thickBot="1">
      <c r="A814" s="337" t="s">
        <v>606</v>
      </c>
      <c r="B814" s="410" t="s">
        <v>565</v>
      </c>
      <c r="C814" s="1234">
        <f t="shared" si="483"/>
        <v>0</v>
      </c>
      <c r="D814" s="1237">
        <f t="shared" si="483"/>
        <v>0</v>
      </c>
      <c r="E814" s="1237">
        <f t="shared" si="483"/>
        <v>0</v>
      </c>
      <c r="F814" s="1246"/>
      <c r="G814" s="1246"/>
      <c r="H814" s="1246"/>
      <c r="I814" s="1246"/>
      <c r="J814" s="1246"/>
      <c r="K814" s="1246"/>
      <c r="L814" s="2371">
        <f t="shared" ref="L814:AW814" si="501">IF(L205&gt;L408,(100%-L408/L205*100%),IF(L205&lt;L408,(L205/L408*100%-100%),0))</f>
        <v>0</v>
      </c>
      <c r="M814" s="2371">
        <f t="shared" si="501"/>
        <v>0</v>
      </c>
      <c r="N814" s="2371">
        <f t="shared" si="501"/>
        <v>0</v>
      </c>
      <c r="O814" s="2371">
        <f t="shared" si="501"/>
        <v>0</v>
      </c>
      <c r="P814" s="2371">
        <f t="shared" si="501"/>
        <v>0</v>
      </c>
      <c r="Q814" s="2371">
        <f t="shared" si="501"/>
        <v>0</v>
      </c>
      <c r="R814" s="2371">
        <f t="shared" si="501"/>
        <v>0</v>
      </c>
      <c r="S814" s="2371">
        <f t="shared" si="501"/>
        <v>0</v>
      </c>
      <c r="T814" s="2371">
        <f t="shared" si="501"/>
        <v>0</v>
      </c>
      <c r="U814" s="2371">
        <f t="shared" si="501"/>
        <v>0</v>
      </c>
      <c r="V814" s="2371">
        <f t="shared" si="501"/>
        <v>0</v>
      </c>
      <c r="W814" s="2371">
        <f t="shared" si="501"/>
        <v>0</v>
      </c>
      <c r="X814" s="2371">
        <f t="shared" si="501"/>
        <v>0</v>
      </c>
      <c r="Y814" s="2371">
        <f t="shared" si="501"/>
        <v>0</v>
      </c>
      <c r="Z814" s="2371">
        <f t="shared" si="501"/>
        <v>0</v>
      </c>
      <c r="AA814" s="2371">
        <f t="shared" si="501"/>
        <v>0</v>
      </c>
      <c r="AB814" s="2371">
        <f t="shared" si="501"/>
        <v>0</v>
      </c>
      <c r="AC814" s="2371">
        <f t="shared" si="501"/>
        <v>0</v>
      </c>
      <c r="AD814" s="2371">
        <f t="shared" si="501"/>
        <v>0</v>
      </c>
      <c r="AE814" s="2371">
        <f t="shared" si="501"/>
        <v>0</v>
      </c>
      <c r="AF814" s="2371">
        <f t="shared" si="501"/>
        <v>0</v>
      </c>
      <c r="AG814" s="2371">
        <f t="shared" si="501"/>
        <v>0</v>
      </c>
      <c r="AH814" s="2371">
        <f t="shared" si="501"/>
        <v>0</v>
      </c>
      <c r="AI814" s="2371">
        <f t="shared" si="501"/>
        <v>0</v>
      </c>
      <c r="AJ814" s="2371">
        <f t="shared" si="501"/>
        <v>0</v>
      </c>
      <c r="AK814" s="2371">
        <f t="shared" si="501"/>
        <v>0</v>
      </c>
      <c r="AL814" s="2371">
        <f t="shared" si="501"/>
        <v>0</v>
      </c>
      <c r="AM814" s="2371">
        <f t="shared" si="501"/>
        <v>0</v>
      </c>
      <c r="AN814" s="2371">
        <f t="shared" si="501"/>
        <v>0</v>
      </c>
      <c r="AO814" s="2371">
        <f t="shared" si="501"/>
        <v>0</v>
      </c>
      <c r="AP814" s="2371">
        <f t="shared" si="501"/>
        <v>0</v>
      </c>
      <c r="AQ814" s="2371">
        <f t="shared" si="501"/>
        <v>0</v>
      </c>
      <c r="AR814" s="2371">
        <f t="shared" si="501"/>
        <v>0</v>
      </c>
      <c r="AS814" s="2371">
        <f t="shared" si="501"/>
        <v>0</v>
      </c>
      <c r="AT814" s="2371">
        <f t="shared" si="501"/>
        <v>0</v>
      </c>
      <c r="AU814" s="2371">
        <f t="shared" si="501"/>
        <v>0</v>
      </c>
      <c r="AV814" s="2371">
        <f t="shared" si="501"/>
        <v>0</v>
      </c>
      <c r="AW814" s="2371">
        <f t="shared" si="501"/>
        <v>0</v>
      </c>
    </row>
    <row r="820" spans="1:3" ht="15.75" hidden="1">
      <c r="A820" s="2634" t="s">
        <v>152</v>
      </c>
      <c r="B820" s="2635"/>
      <c r="C820" s="1220"/>
    </row>
    <row r="821" spans="1:3" ht="16.5" hidden="1" thickBot="1">
      <c r="A821" s="2741"/>
      <c r="B821" s="2742"/>
      <c r="C821" s="1220"/>
    </row>
    <row r="822" spans="1:3" ht="16.5" hidden="1" thickBot="1">
      <c r="A822" s="353" t="s">
        <v>13</v>
      </c>
      <c r="B822" s="339" t="s">
        <v>289</v>
      </c>
      <c r="C822" s="1221"/>
    </row>
    <row r="823" spans="1:3" ht="32.25" hidden="1" thickBot="1">
      <c r="A823" s="353" t="s">
        <v>73</v>
      </c>
      <c r="B823" s="339" t="s">
        <v>290</v>
      </c>
      <c r="C823" s="1221"/>
    </row>
    <row r="824" spans="1:3" ht="32.25" hidden="1" thickBot="1">
      <c r="A824" s="353" t="s">
        <v>160</v>
      </c>
      <c r="B824" s="339" t="s">
        <v>291</v>
      </c>
      <c r="C824" s="1221"/>
    </row>
    <row r="825" spans="1:3" ht="16.5" hidden="1" thickBot="1">
      <c r="A825" s="354" t="s">
        <v>109</v>
      </c>
      <c r="B825" s="24" t="s">
        <v>769</v>
      </c>
      <c r="C825" s="1222"/>
    </row>
    <row r="826" spans="1:3" ht="31.5" hidden="1">
      <c r="A826" s="622" t="s">
        <v>37</v>
      </c>
      <c r="B826" s="324" t="s">
        <v>944</v>
      </c>
      <c r="C826" s="1223"/>
    </row>
    <row r="827" spans="1:3" ht="31.5" hidden="1">
      <c r="A827" s="622" t="s">
        <v>27</v>
      </c>
      <c r="B827" s="324" t="s">
        <v>945</v>
      </c>
      <c r="C827" s="1223"/>
    </row>
    <row r="828" spans="1:3" ht="15.75" hidden="1">
      <c r="A828" s="622" t="s">
        <v>46</v>
      </c>
      <c r="B828" s="324" t="s">
        <v>946</v>
      </c>
      <c r="C828" s="1223"/>
    </row>
    <row r="829" spans="1:3" ht="15.75" hidden="1">
      <c r="A829" s="622" t="s">
        <v>68</v>
      </c>
      <c r="B829" s="324" t="s">
        <v>947</v>
      </c>
      <c r="C829" s="1223"/>
    </row>
    <row r="830" spans="1:3" ht="31.5" hidden="1">
      <c r="A830" s="622" t="s">
        <v>4</v>
      </c>
      <c r="B830" s="324" t="s">
        <v>948</v>
      </c>
      <c r="C830" s="1223"/>
    </row>
    <row r="831" spans="1:3" ht="32.25" hidden="1" thickBot="1">
      <c r="A831" s="622" t="s">
        <v>108</v>
      </c>
      <c r="B831" s="325" t="s">
        <v>949</v>
      </c>
      <c r="C831" s="1223"/>
    </row>
    <row r="832" spans="1:3" ht="31.5" hidden="1">
      <c r="A832" s="623" t="s">
        <v>109</v>
      </c>
      <c r="B832" s="624" t="s">
        <v>950</v>
      </c>
      <c r="C832" s="1224"/>
    </row>
    <row r="833" spans="1:3" ht="31.5" hidden="1">
      <c r="A833" s="623" t="s">
        <v>172</v>
      </c>
      <c r="B833" s="624" t="s">
        <v>951</v>
      </c>
      <c r="C833" s="1224"/>
    </row>
    <row r="834" spans="1:3" ht="31.5" hidden="1">
      <c r="A834" s="623" t="s">
        <v>174</v>
      </c>
      <c r="B834" s="624" t="s">
        <v>952</v>
      </c>
      <c r="C834" s="1224"/>
    </row>
    <row r="835" spans="1:3" ht="31.5" hidden="1">
      <c r="A835" s="623" t="s">
        <v>176</v>
      </c>
      <c r="B835" s="624" t="s">
        <v>953</v>
      </c>
      <c r="C835" s="1224"/>
    </row>
    <row r="836" spans="1:3" ht="31.5" hidden="1">
      <c r="A836" s="625" t="s">
        <v>109</v>
      </c>
      <c r="B836" s="324" t="s">
        <v>954</v>
      </c>
      <c r="C836" s="1223"/>
    </row>
    <row r="837" spans="1:3" ht="31.5" hidden="1">
      <c r="A837" s="625" t="s">
        <v>172</v>
      </c>
      <c r="B837" s="324" t="s">
        <v>955</v>
      </c>
      <c r="C837" s="1223"/>
    </row>
    <row r="838" spans="1:3" ht="31.5" hidden="1">
      <c r="A838" s="625" t="s">
        <v>174</v>
      </c>
      <c r="B838" s="324" t="s">
        <v>956</v>
      </c>
      <c r="C838" s="1223"/>
    </row>
    <row r="839" spans="1:3" ht="31.5" hidden="1">
      <c r="A839" s="625" t="s">
        <v>176</v>
      </c>
      <c r="B839" s="324" t="s">
        <v>957</v>
      </c>
      <c r="C839" s="1223"/>
    </row>
    <row r="840" spans="1:3" ht="32.25" hidden="1" thickBot="1">
      <c r="A840" s="625" t="s">
        <v>183</v>
      </c>
      <c r="B840" s="325" t="s">
        <v>958</v>
      </c>
      <c r="C840" s="1223"/>
    </row>
    <row r="841" spans="1:3" ht="31.5" hidden="1">
      <c r="A841" s="626" t="s">
        <v>109</v>
      </c>
      <c r="B841" s="627" t="s">
        <v>959</v>
      </c>
      <c r="C841" s="1224"/>
    </row>
    <row r="842" spans="1:3" ht="31.5" hidden="1">
      <c r="A842" s="623" t="s">
        <v>172</v>
      </c>
      <c r="B842" s="628" t="s">
        <v>960</v>
      </c>
      <c r="C842" s="1224"/>
    </row>
    <row r="843" spans="1:3" ht="31.5" hidden="1">
      <c r="A843" s="623" t="s">
        <v>174</v>
      </c>
      <c r="B843" s="628" t="s">
        <v>961</v>
      </c>
      <c r="C843" s="1224"/>
    </row>
    <row r="844" spans="1:3" ht="32.25" hidden="1" thickBot="1">
      <c r="A844" s="629" t="s">
        <v>176</v>
      </c>
      <c r="B844" s="630" t="s">
        <v>962</v>
      </c>
      <c r="C844" s="1224"/>
    </row>
    <row r="845" spans="1:3" ht="16.5" hidden="1" thickBot="1">
      <c r="A845" s="356" t="s">
        <v>21</v>
      </c>
      <c r="B845" s="249" t="s">
        <v>874</v>
      </c>
      <c r="C845" s="1225"/>
    </row>
    <row r="846" spans="1:3" ht="16.5" hidden="1" thickBot="1">
      <c r="A846" s="357"/>
      <c r="B846" s="249" t="s">
        <v>873</v>
      </c>
      <c r="C846" s="1225"/>
    </row>
    <row r="847" spans="1:3" ht="15.75" hidden="1">
      <c r="A847" s="631" t="s">
        <v>37</v>
      </c>
      <c r="B847" s="632" t="s">
        <v>963</v>
      </c>
      <c r="C847" s="1224"/>
    </row>
    <row r="848" spans="1:3" ht="31.5" hidden="1">
      <c r="A848" s="631" t="s">
        <v>172</v>
      </c>
      <c r="B848" s="633" t="s">
        <v>964</v>
      </c>
      <c r="C848" s="1224"/>
    </row>
    <row r="849" spans="1:49" ht="15.75" hidden="1">
      <c r="A849" s="631" t="s">
        <v>174</v>
      </c>
      <c r="B849" s="633" t="s">
        <v>965</v>
      </c>
      <c r="C849" s="1224"/>
    </row>
    <row r="850" spans="1:49" ht="15.75" hidden="1">
      <c r="A850" s="634" t="s">
        <v>176</v>
      </c>
      <c r="B850" s="635" t="s">
        <v>966</v>
      </c>
      <c r="C850" s="1226"/>
    </row>
    <row r="851" spans="1:49" ht="16.5" hidden="1" thickBot="1">
      <c r="A851" s="634" t="s">
        <v>183</v>
      </c>
      <c r="B851" s="636" t="s">
        <v>994</v>
      </c>
      <c r="C851" s="1226"/>
    </row>
    <row r="852" spans="1:49" ht="16.5" hidden="1" thickBot="1">
      <c r="A852" s="358" t="s">
        <v>5</v>
      </c>
      <c r="B852" s="249" t="s">
        <v>968</v>
      </c>
      <c r="C852" s="1225"/>
    </row>
    <row r="853" spans="1:49" ht="16.5" hidden="1" thickBot="1">
      <c r="A853" s="359" t="s">
        <v>15</v>
      </c>
      <c r="B853" s="327" t="s">
        <v>297</v>
      </c>
      <c r="C853" s="1221"/>
    </row>
    <row r="854" spans="1:49" ht="16.5" hidden="1" thickBot="1">
      <c r="A854" s="360" t="s">
        <v>52</v>
      </c>
      <c r="B854" s="326" t="s">
        <v>298</v>
      </c>
      <c r="C854" s="1221"/>
    </row>
    <row r="855" spans="1:49" ht="16.5" hidden="1" thickBot="1">
      <c r="A855" s="361" t="s">
        <v>87</v>
      </c>
      <c r="B855" s="326" t="s">
        <v>299</v>
      </c>
      <c r="C855" s="1221"/>
    </row>
    <row r="856" spans="1:49" ht="16.5" hidden="1" thickBot="1">
      <c r="A856" s="361" t="s">
        <v>117</v>
      </c>
      <c r="B856" s="326" t="s">
        <v>300</v>
      </c>
      <c r="C856" s="1221"/>
    </row>
    <row r="857" spans="1:49" ht="16.5" hidden="1" thickBot="1">
      <c r="A857" s="361" t="s">
        <v>201</v>
      </c>
      <c r="B857" s="326" t="s">
        <v>302</v>
      </c>
      <c r="C857" s="1221"/>
    </row>
    <row r="858" spans="1:49" ht="48" hidden="1" thickBot="1">
      <c r="A858" s="355" t="s">
        <v>40</v>
      </c>
      <c r="B858" s="326" t="s">
        <v>301</v>
      </c>
      <c r="C858" s="1221"/>
    </row>
    <row r="859" spans="1:49" ht="16.5" hidden="1" thickBot="1">
      <c r="A859" s="362"/>
      <c r="B859" s="77" t="s">
        <v>35</v>
      </c>
      <c r="C859" s="1227"/>
    </row>
    <row r="860" spans="1:49" hidden="1"/>
    <row r="861" spans="1:49" s="288" customFormat="1" ht="15.75" hidden="1">
      <c r="A861" s="363"/>
      <c r="B861" s="333"/>
      <c r="C861" s="333"/>
      <c r="D861" s="344"/>
      <c r="E861" s="345"/>
      <c r="F861" s="345"/>
      <c r="G861" s="345"/>
      <c r="H861" s="345"/>
      <c r="I861" s="345"/>
      <c r="J861" s="345"/>
      <c r="K861" s="345"/>
      <c r="L861" s="334"/>
      <c r="M861" s="334"/>
      <c r="N861" s="334"/>
      <c r="O861" s="334"/>
      <c r="P861" s="334"/>
      <c r="Q861" s="334"/>
      <c r="R861" s="334"/>
      <c r="S861" s="334"/>
      <c r="T861" s="334"/>
      <c r="U861" s="334"/>
      <c r="V861" s="334"/>
      <c r="W861" s="334"/>
      <c r="X861" s="334"/>
      <c r="Y861" s="334"/>
      <c r="Z861" s="334"/>
      <c r="AA861" s="334"/>
      <c r="AB861" s="334"/>
      <c r="AC861" s="334"/>
      <c r="AD861" s="334"/>
      <c r="AE861" s="334"/>
      <c r="AF861" s="334"/>
      <c r="AG861" s="334"/>
      <c r="AH861" s="334"/>
      <c r="AI861" s="334"/>
      <c r="AJ861" s="334"/>
      <c r="AK861" s="334"/>
      <c r="AL861" s="334"/>
      <c r="AM861" s="334"/>
      <c r="AN861" s="334"/>
      <c r="AO861" s="334"/>
      <c r="AP861" s="334"/>
      <c r="AQ861" s="334"/>
      <c r="AR861" s="334"/>
      <c r="AS861" s="334"/>
      <c r="AT861" s="334"/>
      <c r="AU861" s="334"/>
      <c r="AV861" s="334"/>
      <c r="AW861" s="334"/>
    </row>
    <row r="862" spans="1:49" s="288" customFormat="1" ht="16.5" hidden="1" thickBot="1">
      <c r="A862" s="363"/>
      <c r="B862" s="333"/>
      <c r="C862" s="333"/>
      <c r="D862" s="344"/>
      <c r="E862" s="345"/>
      <c r="F862" s="345"/>
      <c r="G862" s="345"/>
      <c r="H862" s="345"/>
      <c r="I862" s="345"/>
      <c r="J862" s="345"/>
      <c r="K862" s="345"/>
      <c r="L862" s="334"/>
      <c r="M862" s="334"/>
      <c r="N862" s="334"/>
      <c r="O862" s="334"/>
      <c r="P862" s="334"/>
      <c r="Q862" s="334"/>
      <c r="R862" s="334"/>
      <c r="S862" s="334"/>
      <c r="T862" s="334"/>
      <c r="U862" s="334"/>
      <c r="V862" s="334"/>
      <c r="W862" s="334"/>
      <c r="X862" s="334"/>
      <c r="Y862" s="334"/>
      <c r="Z862" s="334"/>
      <c r="AA862" s="334"/>
      <c r="AB862" s="334"/>
      <c r="AC862" s="334"/>
      <c r="AD862" s="334"/>
      <c r="AE862" s="334"/>
      <c r="AF862" s="334"/>
      <c r="AG862" s="334"/>
      <c r="AH862" s="334"/>
      <c r="AI862" s="334"/>
      <c r="AJ862" s="334"/>
      <c r="AK862" s="334"/>
      <c r="AL862" s="334"/>
      <c r="AM862" s="334"/>
      <c r="AN862" s="334"/>
      <c r="AO862" s="334"/>
      <c r="AP862" s="334"/>
      <c r="AQ862" s="334"/>
      <c r="AR862" s="334"/>
      <c r="AS862" s="334"/>
      <c r="AT862" s="334"/>
      <c r="AU862" s="334"/>
      <c r="AV862" s="334"/>
      <c r="AW862" s="334"/>
    </row>
    <row r="863" spans="1:49" ht="32.25" hidden="1" thickBot="1">
      <c r="A863" s="392">
        <v>2</v>
      </c>
      <c r="B863" s="393" t="s">
        <v>997</v>
      </c>
      <c r="C863" s="1228"/>
    </row>
    <row r="864" spans="1:49" ht="16.5" hidden="1" thickBot="1">
      <c r="A864" s="337" t="s">
        <v>381</v>
      </c>
      <c r="B864" s="371" t="s">
        <v>382</v>
      </c>
      <c r="C864" s="1229"/>
    </row>
    <row r="865" spans="1:3" ht="16.5" hidden="1" thickBot="1">
      <c r="A865" s="337" t="s">
        <v>383</v>
      </c>
      <c r="B865" s="371" t="s">
        <v>384</v>
      </c>
      <c r="C865" s="1229"/>
    </row>
    <row r="866" spans="1:3" ht="16.5" hidden="1" thickBot="1">
      <c r="A866" s="337" t="s">
        <v>385</v>
      </c>
      <c r="B866" s="371" t="s">
        <v>386</v>
      </c>
      <c r="C866" s="1229"/>
    </row>
    <row r="867" spans="1:3" ht="16.5" hidden="1" thickBot="1">
      <c r="A867" s="337" t="s">
        <v>387</v>
      </c>
      <c r="B867" s="371" t="s">
        <v>388</v>
      </c>
      <c r="C867" s="1229"/>
    </row>
    <row r="868" spans="1:3" ht="16.5" hidden="1" thickBot="1">
      <c r="A868" s="337" t="s">
        <v>389</v>
      </c>
      <c r="B868" s="371" t="s">
        <v>390</v>
      </c>
      <c r="C868" s="1229"/>
    </row>
    <row r="869" spans="1:3" ht="16.5" hidden="1" thickBot="1">
      <c r="A869" s="337" t="s">
        <v>391</v>
      </c>
      <c r="B869" s="371" t="s">
        <v>392</v>
      </c>
      <c r="C869" s="1229"/>
    </row>
    <row r="870" spans="1:3" ht="16.5" hidden="1" thickBot="1">
      <c r="A870" s="337" t="s">
        <v>395</v>
      </c>
      <c r="B870" s="371" t="s">
        <v>995</v>
      </c>
      <c r="C870" s="1229"/>
    </row>
    <row r="871" spans="1:3" ht="16.5" hidden="1" thickBot="1">
      <c r="A871" s="337" t="s">
        <v>397</v>
      </c>
      <c r="B871" s="371" t="s">
        <v>996</v>
      </c>
      <c r="C871" s="1229"/>
    </row>
    <row r="872" spans="1:3" ht="16.5" hidden="1" thickBot="1">
      <c r="A872" s="337" t="s">
        <v>399</v>
      </c>
      <c r="B872" s="371" t="s">
        <v>400</v>
      </c>
      <c r="C872" s="1229"/>
    </row>
    <row r="873" spans="1:3" ht="16.5" hidden="1" thickBot="1">
      <c r="A873" s="337" t="s">
        <v>401</v>
      </c>
      <c r="B873" s="371" t="s">
        <v>402</v>
      </c>
      <c r="C873" s="1229"/>
    </row>
    <row r="874" spans="1:3" ht="16.5" hidden="1" thickBot="1">
      <c r="A874" s="337" t="s">
        <v>403</v>
      </c>
      <c r="B874" s="371" t="s">
        <v>404</v>
      </c>
      <c r="C874" s="1229"/>
    </row>
  </sheetData>
  <sheetProtection password="CE2A" sheet="1" objects="1" scenarios="1" formatCells="0" formatColumns="0" formatRows="0" insertColumns="0" insertRows="0" insertHyperlinks="0" deleteColumns="0" deleteRows="0" sort="0" autoFilter="0" pivotTables="0"/>
  <mergeCells count="128">
    <mergeCell ref="A820:B821"/>
    <mergeCell ref="AP6:AQ6"/>
    <mergeCell ref="AR6:AS6"/>
    <mergeCell ref="AT6:AU6"/>
    <mergeCell ref="AV6:AW6"/>
    <mergeCell ref="A7:B7"/>
    <mergeCell ref="AD6:AE6"/>
    <mergeCell ref="AF6:AG6"/>
    <mergeCell ref="AH6:AI6"/>
    <mergeCell ref="AJ6:AK6"/>
    <mergeCell ref="AL6:AM6"/>
    <mergeCell ref="AN6:AO6"/>
    <mergeCell ref="J209:K209"/>
    <mergeCell ref="AF209:AG209"/>
    <mergeCell ref="C209:C210"/>
    <mergeCell ref="J6:K6"/>
    <mergeCell ref="A210:B210"/>
    <mergeCell ref="AR209:AS209"/>
    <mergeCell ref="AT209:AU209"/>
    <mergeCell ref="AV209:AW209"/>
    <mergeCell ref="AH209:AI209"/>
    <mergeCell ref="AJ209:AK209"/>
    <mergeCell ref="AL209:AM209"/>
    <mergeCell ref="AN209:AO209"/>
    <mergeCell ref="A2:E2"/>
    <mergeCell ref="T5:V5"/>
    <mergeCell ref="A3:D3"/>
    <mergeCell ref="A4:D4"/>
    <mergeCell ref="L5:N5"/>
    <mergeCell ref="P5:R5"/>
    <mergeCell ref="A5:E5"/>
    <mergeCell ref="AV5:AW5"/>
    <mergeCell ref="L6:M6"/>
    <mergeCell ref="N6:O6"/>
    <mergeCell ref="P6:Q6"/>
    <mergeCell ref="R6:S6"/>
    <mergeCell ref="T6:U6"/>
    <mergeCell ref="V6:W6"/>
    <mergeCell ref="X6:Y6"/>
    <mergeCell ref="Z6:AA6"/>
    <mergeCell ref="AB6:AC6"/>
    <mergeCell ref="X5:Z5"/>
    <mergeCell ref="AB5:AD5"/>
    <mergeCell ref="AF5:AH5"/>
    <mergeCell ref="AJ5:AL5"/>
    <mergeCell ref="AN5:AP5"/>
    <mergeCell ref="AR5:AT5"/>
    <mergeCell ref="C6:C7"/>
    <mergeCell ref="A411:E411"/>
    <mergeCell ref="AP209:AQ209"/>
    <mergeCell ref="A208:D208"/>
    <mergeCell ref="L209:M209"/>
    <mergeCell ref="N209:O209"/>
    <mergeCell ref="P209:Q209"/>
    <mergeCell ref="R209:S209"/>
    <mergeCell ref="T209:U209"/>
    <mergeCell ref="V209:W209"/>
    <mergeCell ref="X209:Y209"/>
    <mergeCell ref="Z209:AA209"/>
    <mergeCell ref="AB209:AC209"/>
    <mergeCell ref="AD209:AE209"/>
    <mergeCell ref="AV615:AW615"/>
    <mergeCell ref="AV411:AW411"/>
    <mergeCell ref="C412:C413"/>
    <mergeCell ref="L412:M412"/>
    <mergeCell ref="N412:O412"/>
    <mergeCell ref="P412:Q412"/>
    <mergeCell ref="R412:S412"/>
    <mergeCell ref="T412:U412"/>
    <mergeCell ref="V412:W412"/>
    <mergeCell ref="X412:Y412"/>
    <mergeCell ref="Z412:AA412"/>
    <mergeCell ref="AB412:AC412"/>
    <mergeCell ref="AD412:AE412"/>
    <mergeCell ref="AF412:AG412"/>
    <mergeCell ref="AH412:AI412"/>
    <mergeCell ref="AB411:AD411"/>
    <mergeCell ref="AF411:AH411"/>
    <mergeCell ref="AJ411:AL411"/>
    <mergeCell ref="AN411:AP411"/>
    <mergeCell ref="AR411:AT411"/>
    <mergeCell ref="L411:N411"/>
    <mergeCell ref="P411:R411"/>
    <mergeCell ref="T411:V411"/>
    <mergeCell ref="X411:Z411"/>
    <mergeCell ref="AV412:AW412"/>
    <mergeCell ref="A413:B413"/>
    <mergeCell ref="I412:K412"/>
    <mergeCell ref="L614:N614"/>
    <mergeCell ref="P614:R614"/>
    <mergeCell ref="T614:V614"/>
    <mergeCell ref="X614:Z614"/>
    <mergeCell ref="AB614:AD614"/>
    <mergeCell ref="AF614:AH614"/>
    <mergeCell ref="AJ614:AL614"/>
    <mergeCell ref="AN614:AP614"/>
    <mergeCell ref="AR614:AT614"/>
    <mergeCell ref="AV614:AW614"/>
    <mergeCell ref="AJ412:AK412"/>
    <mergeCell ref="AL412:AM412"/>
    <mergeCell ref="AN412:AO412"/>
    <mergeCell ref="AP412:AQ412"/>
    <mergeCell ref="AR412:AS412"/>
    <mergeCell ref="A614:E614"/>
    <mergeCell ref="A616:B616"/>
    <mergeCell ref="I615:K615"/>
    <mergeCell ref="F6:F7"/>
    <mergeCell ref="F5:H5"/>
    <mergeCell ref="AL615:AM615"/>
    <mergeCell ref="AN615:AO615"/>
    <mergeCell ref="AP615:AQ615"/>
    <mergeCell ref="AR615:AS615"/>
    <mergeCell ref="AT615:AU615"/>
    <mergeCell ref="AB615:AC615"/>
    <mergeCell ref="AD615:AE615"/>
    <mergeCell ref="AF615:AG615"/>
    <mergeCell ref="AH615:AI615"/>
    <mergeCell ref="AJ615:AK615"/>
    <mergeCell ref="R615:S615"/>
    <mergeCell ref="T615:U615"/>
    <mergeCell ref="V615:W615"/>
    <mergeCell ref="X615:Y615"/>
    <mergeCell ref="Z615:AA615"/>
    <mergeCell ref="C615:C616"/>
    <mergeCell ref="L615:M615"/>
    <mergeCell ref="N615:O615"/>
    <mergeCell ref="P615:Q615"/>
    <mergeCell ref="AT412:AU412"/>
  </mergeCells>
  <conditionalFormatting sqref="D28 D41 D48 D55 D82 D140 D153 D174 D195">
    <cfRule type="cellIs" dxfId="81" priority="53" operator="notEqual">
      <formula>$D$10</formula>
    </cfRule>
  </conditionalFormatting>
  <conditionalFormatting sqref="E174 E153 E140 E82 E55 E48 E41 E28 E195">
    <cfRule type="cellIs" dxfId="80" priority="51" operator="notEqual">
      <formula>$E$10</formula>
    </cfRule>
  </conditionalFormatting>
  <conditionalFormatting sqref="D59 D105 D116 D132 D148 D164 D184">
    <cfRule type="cellIs" dxfId="79" priority="44" operator="notEqual">
      <formula>$D$8</formula>
    </cfRule>
  </conditionalFormatting>
  <conditionalFormatting sqref="E164 E148 E132 E116 E105 E59 E184">
    <cfRule type="cellIs" dxfId="78" priority="43" operator="notEqual">
      <formula>$E$8</formula>
    </cfRule>
  </conditionalFormatting>
  <conditionalFormatting sqref="D158">
    <cfRule type="cellIs" dxfId="77" priority="28" operator="notEqual">
      <formula>$D$12</formula>
    </cfRule>
  </conditionalFormatting>
  <conditionalFormatting sqref="E158">
    <cfRule type="cellIs" dxfId="76" priority="27" operator="notEqual">
      <formula>$E$12</formula>
    </cfRule>
  </conditionalFormatting>
  <conditionalFormatting sqref="C414:E611">
    <cfRule type="cellIs" dxfId="75" priority="16" operator="equal">
      <formula>0</formula>
    </cfRule>
    <cfRule type="cellIs" dxfId="74" priority="17" operator="lessThan">
      <formula>0</formula>
    </cfRule>
    <cfRule type="cellIs" dxfId="73" priority="18" operator="greaterThan">
      <formula>0</formula>
    </cfRule>
  </conditionalFormatting>
  <conditionalFormatting sqref="L414:AW611">
    <cfRule type="cellIs" dxfId="72" priority="13" operator="equal">
      <formula>0</formula>
    </cfRule>
    <cfRule type="cellIs" dxfId="71" priority="14" operator="lessThan">
      <formula>0</formula>
    </cfRule>
    <cfRule type="cellIs" dxfId="70" priority="15" operator="greaterThan">
      <formula>0</formula>
    </cfRule>
  </conditionalFormatting>
  <conditionalFormatting sqref="L617:AW814">
    <cfRule type="cellIs" dxfId="69" priority="10" operator="equal">
      <formula>0</formula>
    </cfRule>
    <cfRule type="cellIs" dxfId="68" priority="11" operator="lessThan">
      <formula>0</formula>
    </cfRule>
    <cfRule type="cellIs" dxfId="67" priority="12" operator="greaterThan">
      <formula>0</formula>
    </cfRule>
  </conditionalFormatting>
  <conditionalFormatting sqref="C617:E814">
    <cfRule type="cellIs" dxfId="66" priority="7" operator="equal">
      <formula>0</formula>
    </cfRule>
    <cfRule type="cellIs" dxfId="65" priority="8" operator="lessThan">
      <formula>0</formula>
    </cfRule>
    <cfRule type="cellIs" dxfId="64" priority="9" operator="greaterThan">
      <formula>0</formula>
    </cfRule>
  </conditionalFormatting>
  <dataValidations count="2">
    <dataValidation type="list" allowBlank="1" showInputMessage="1" showErrorMessage="1" sqref="AF6 AN6 AL6 AJ6 AH6 AR6 AV6 AT6 AP6 AD6 AB6 Z6 X6 V6 T6 R6 P6 L6 N6 AF209 AN209 AL209 AJ209 AH209 AR209 AV209 AT209 AP209 AD209 AB209 Z209 X209 V209 T209 R209 P209 L209 N209 AF412 AN412 AL412 AJ412 AH412 AR412 AV412 AT412 AP412 AD412 AB412 Z412 X412 V412 T412 R412 P412 L412 N412 AF615 AN615 AL615 AJ615 AH615 AR615 AV615 AT615 AP615 AD615 AB615 Z615 X615 V615 T615 R615 P615 L615 N615">
      <formula1>районы</formula1>
    </dataValidation>
    <dataValidation type="list" allowBlank="1" showInputMessage="1" showErrorMessage="1" sqref="D616:H616 D210:H210 D413:H413 D7:E7 G7:H7">
      <formula1>да_нет</formula1>
    </dataValidation>
  </dataValidations>
  <pageMargins left="0.74803149606299213" right="0.74803149606299213" top="0.98425196850393704" bottom="0.51181102362204722" header="0.51181102362204722" footer="0.51181102362204722"/>
  <pageSetup paperSize="9" scale="75" firstPageNumber="0" orientation="portrait" horizontalDpi="300" verticalDpi="300" r:id="rId1"/>
  <headerFooter alignWithMargins="0"/>
  <colBreaks count="1" manualBreakCount="1">
    <brk id="5" max="813" man="1"/>
  </colBreaks>
  <ignoredErrors>
    <ignoredError sqref="A11 A13 A15 A100:A104 A90 A89 A91:A93 A77:A81 A67:A70" twoDigitTextYear="1"/>
  </ignoredErrors>
</worksheet>
</file>

<file path=xl/worksheets/sheet7.xml><?xml version="1.0" encoding="utf-8"?>
<worksheet xmlns="http://schemas.openxmlformats.org/spreadsheetml/2006/main" xmlns:r="http://schemas.openxmlformats.org/officeDocument/2006/relationships">
  <sheetPr codeName="Лист26">
    <tabColor rgb="FF00B0F0"/>
  </sheetPr>
  <dimension ref="A1:P49"/>
  <sheetViews>
    <sheetView view="pageBreakPreview" zoomScale="70" zoomScaleSheetLayoutView="70" workbookViewId="0">
      <selection activeCell="L15" sqref="A14:P15"/>
    </sheetView>
  </sheetViews>
  <sheetFormatPr defaultColWidth="9.140625" defaultRowHeight="15.75"/>
  <cols>
    <col min="1" max="2" width="9.140625" style="322"/>
    <col min="3" max="3" width="15.140625" style="322" customWidth="1"/>
    <col min="4" max="4" width="11" style="322" customWidth="1"/>
    <col min="5" max="5" width="12.42578125" style="322" customWidth="1"/>
    <col min="6" max="9" width="9.140625" style="322"/>
    <col min="10" max="10" width="9.5703125" style="322" bestFit="1" customWidth="1"/>
    <col min="11" max="11" width="9.140625" style="322"/>
    <col min="12" max="12" width="14.28515625" style="322" customWidth="1"/>
    <col min="13" max="16" width="9.140625" style="322"/>
    <col min="17" max="16384" width="9.140625" style="182"/>
  </cols>
  <sheetData>
    <row r="1" spans="1:16">
      <c r="A1" s="987"/>
      <c r="B1" s="987"/>
      <c r="C1" s="987"/>
      <c r="D1" s="987"/>
      <c r="E1" s="987"/>
      <c r="F1" s="987"/>
      <c r="G1" s="987"/>
      <c r="H1" s="987"/>
      <c r="I1" s="987"/>
      <c r="J1" s="987"/>
      <c r="K1" s="987"/>
      <c r="L1" s="987"/>
      <c r="M1" s="987"/>
      <c r="N1" s="987"/>
      <c r="O1" s="2762" t="s">
        <v>1020</v>
      </c>
      <c r="P1" s="2762"/>
    </row>
    <row r="2" spans="1:16">
      <c r="A2" s="2762" t="s">
        <v>1021</v>
      </c>
      <c r="B2" s="2762"/>
      <c r="C2" s="2762"/>
      <c r="D2" s="2762"/>
      <c r="E2" s="2762"/>
      <c r="F2" s="2762"/>
      <c r="G2" s="2762"/>
      <c r="H2" s="2762"/>
      <c r="I2" s="2762"/>
      <c r="J2" s="2762"/>
      <c r="K2" s="2762"/>
      <c r="L2" s="2762"/>
      <c r="M2" s="2762"/>
      <c r="N2" s="2762"/>
      <c r="O2" s="2762"/>
      <c r="P2" s="2762"/>
    </row>
    <row r="3" spans="1:16" ht="16.5" thickBot="1"/>
    <row r="4" spans="1:16" ht="16.5" thickBot="1">
      <c r="A4" s="2749" t="s">
        <v>271</v>
      </c>
      <c r="B4" s="2750"/>
      <c r="C4" s="2750"/>
      <c r="D4" s="2750"/>
      <c r="E4" s="2750"/>
      <c r="F4" s="2750"/>
      <c r="G4" s="2750"/>
      <c r="H4" s="2750"/>
      <c r="I4" s="2750"/>
      <c r="J4" s="2750"/>
      <c r="K4" s="2750"/>
      <c r="L4" s="2750"/>
      <c r="M4" s="2750"/>
      <c r="N4" s="2750"/>
      <c r="O4" s="2750"/>
      <c r="P4" s="2751"/>
    </row>
    <row r="5" spans="1:16" ht="136.5" customHeight="1" thickBot="1">
      <c r="A5" s="2752" t="s">
        <v>153</v>
      </c>
      <c r="B5" s="2752" t="s">
        <v>325</v>
      </c>
      <c r="C5" s="2752" t="s">
        <v>326</v>
      </c>
      <c r="D5" s="2755" t="s">
        <v>327</v>
      </c>
      <c r="E5" s="2756"/>
      <c r="F5" s="2757"/>
      <c r="G5" s="2755" t="s">
        <v>328</v>
      </c>
      <c r="H5" s="2756"/>
      <c r="I5" s="2757"/>
      <c r="J5" s="2755" t="s">
        <v>329</v>
      </c>
      <c r="K5" s="2756"/>
      <c r="L5" s="2756"/>
      <c r="M5" s="2756"/>
      <c r="N5" s="2757"/>
      <c r="O5" s="2755" t="s">
        <v>330</v>
      </c>
      <c r="P5" s="2757"/>
    </row>
    <row r="6" spans="1:16" ht="49.5" customHeight="1" thickBot="1">
      <c r="A6" s="2753"/>
      <c r="B6" s="2753"/>
      <c r="C6" s="2753"/>
      <c r="D6" s="2758" t="s">
        <v>272</v>
      </c>
      <c r="E6" s="2752" t="s">
        <v>331</v>
      </c>
      <c r="F6" s="2752" t="s">
        <v>332</v>
      </c>
      <c r="G6" s="2758" t="s">
        <v>272</v>
      </c>
      <c r="H6" s="2752" t="s">
        <v>331</v>
      </c>
      <c r="I6" s="2752" t="s">
        <v>332</v>
      </c>
      <c r="J6" s="2752" t="s">
        <v>272</v>
      </c>
      <c r="K6" s="2752" t="s">
        <v>325</v>
      </c>
      <c r="L6" s="2752" t="s">
        <v>326</v>
      </c>
      <c r="M6" s="2755" t="s">
        <v>333</v>
      </c>
      <c r="N6" s="2757"/>
      <c r="O6" s="2752" t="s">
        <v>334</v>
      </c>
      <c r="P6" s="2752" t="s">
        <v>41</v>
      </c>
    </row>
    <row r="7" spans="1:16" ht="53.25" customHeight="1" thickBot="1">
      <c r="A7" s="2754"/>
      <c r="B7" s="2754"/>
      <c r="C7" s="2754"/>
      <c r="D7" s="2759"/>
      <c r="E7" s="2754"/>
      <c r="F7" s="2754"/>
      <c r="G7" s="2759"/>
      <c r="H7" s="2754"/>
      <c r="I7" s="2754"/>
      <c r="J7" s="2754"/>
      <c r="K7" s="2754"/>
      <c r="L7" s="2754"/>
      <c r="M7" s="1714" t="s">
        <v>334</v>
      </c>
      <c r="N7" s="1714" t="s">
        <v>41</v>
      </c>
      <c r="O7" s="2754"/>
      <c r="P7" s="2754"/>
    </row>
    <row r="8" spans="1:16" ht="19.5" thickBot="1">
      <c r="A8" s="1715">
        <v>1</v>
      </c>
      <c r="B8" s="1716">
        <v>2</v>
      </c>
      <c r="C8" s="1716">
        <v>3</v>
      </c>
      <c r="D8" s="1716">
        <v>4</v>
      </c>
      <c r="E8" s="1716">
        <v>5</v>
      </c>
      <c r="F8" s="1716">
        <v>6</v>
      </c>
      <c r="G8" s="1716">
        <v>7</v>
      </c>
      <c r="H8" s="1716">
        <v>8</v>
      </c>
      <c r="I8" s="1716">
        <v>9</v>
      </c>
      <c r="J8" s="1716">
        <v>10</v>
      </c>
      <c r="K8" s="1716">
        <v>11</v>
      </c>
      <c r="L8" s="1716">
        <v>12</v>
      </c>
      <c r="M8" s="1716">
        <v>13</v>
      </c>
      <c r="N8" s="1716">
        <v>14</v>
      </c>
      <c r="O8" s="1716">
        <v>15</v>
      </c>
      <c r="P8" s="1716">
        <v>16</v>
      </c>
    </row>
    <row r="9" spans="1:16" ht="19.5" thickBot="1">
      <c r="A9" s="323">
        <f t="shared" ref="A9:P9" si="0">A13+A15+A17+A19+A21+A23+A25+A27+A29+A31+A33+A35+A37+A39+A41+A43+A45+A47+A49</f>
        <v>0</v>
      </c>
      <c r="B9" s="323">
        <f t="shared" si="0"/>
        <v>0</v>
      </c>
      <c r="C9" s="323">
        <f t="shared" si="0"/>
        <v>0</v>
      </c>
      <c r="D9" s="323">
        <f t="shared" si="0"/>
        <v>0</v>
      </c>
      <c r="E9" s="323">
        <f t="shared" si="0"/>
        <v>0</v>
      </c>
      <c r="F9" s="323">
        <f t="shared" si="0"/>
        <v>0</v>
      </c>
      <c r="G9" s="323">
        <f t="shared" si="0"/>
        <v>0</v>
      </c>
      <c r="H9" s="323">
        <f t="shared" si="0"/>
        <v>0</v>
      </c>
      <c r="I9" s="323">
        <f t="shared" si="0"/>
        <v>0</v>
      </c>
      <c r="J9" s="323">
        <f t="shared" si="0"/>
        <v>0</v>
      </c>
      <c r="K9" s="323">
        <f t="shared" si="0"/>
        <v>0</v>
      </c>
      <c r="L9" s="323">
        <f t="shared" si="0"/>
        <v>0</v>
      </c>
      <c r="M9" s="323">
        <f t="shared" si="0"/>
        <v>0</v>
      </c>
      <c r="N9" s="323">
        <f t="shared" si="0"/>
        <v>0</v>
      </c>
      <c r="O9" s="323">
        <f t="shared" si="0"/>
        <v>0</v>
      </c>
      <c r="P9" s="323">
        <f t="shared" si="0"/>
        <v>0</v>
      </c>
    </row>
    <row r="10" spans="1:16" hidden="1"/>
    <row r="12" spans="1:16" ht="16.5" thickBot="1">
      <c r="A12" s="2761" t="s">
        <v>148</v>
      </c>
      <c r="B12" s="2761"/>
      <c r="C12" s="2761"/>
      <c r="D12" s="2761"/>
      <c r="E12" s="2761"/>
      <c r="F12" s="2761"/>
      <c r="G12" s="2761"/>
      <c r="H12" s="2761"/>
      <c r="I12" s="2761"/>
      <c r="J12" s="2761"/>
      <c r="K12" s="2761"/>
      <c r="L12" s="2761"/>
      <c r="M12" s="2761"/>
      <c r="N12" s="2761"/>
      <c r="O12" s="2761"/>
      <c r="P12" s="2761"/>
    </row>
    <row r="13" spans="1:16" ht="16.5" thickBot="1">
      <c r="A13" s="183">
        <f>SUMIFS('степь '!A5:A9998,'степь '!F5:F9998,A12)</f>
        <v>0</v>
      </c>
      <c r="B13" s="184">
        <f>SUMIFS('степь '!I5:I9998,'степь '!F5:F9998,A12)</f>
        <v>0</v>
      </c>
      <c r="C13" s="184">
        <f>SUMIFS('степь '!K5:K9998,'степь '!F5:F9998,A12)</f>
        <v>0</v>
      </c>
      <c r="D13" s="184">
        <f>SUMIFS('степь '!O5:O9998,'степь '!F5:F9998,A12)</f>
        <v>0</v>
      </c>
      <c r="E13" s="184">
        <f>SUMIFS('степь '!P5:P9998,'степь '!F5:F9998,A12)</f>
        <v>0</v>
      </c>
      <c r="F13" s="184">
        <f>SUMIFS('степь '!Q5:Q9998,'степь '!F5:F9998,A12)</f>
        <v>0</v>
      </c>
      <c r="G13" s="184">
        <f>SUMIFS('степь '!R5:R9998,'степь '!F5:F9998,A12)</f>
        <v>0</v>
      </c>
      <c r="H13" s="184">
        <f>SUMIFS('степь '!S5:S9998,'степь '!F5:F9998,A12)</f>
        <v>0</v>
      </c>
      <c r="I13" s="184">
        <f>SUMIFS('степь '!T5:T9998,'степь '!F5:F9998,A12)</f>
        <v>0</v>
      </c>
      <c r="J13" s="188">
        <f>SUMIFS('степь '!A5:A9998,'степь '!AB5:AB9998,"нет",'степь '!Y5:Y9998,"да",'степь '!F5:F9998,A12)</f>
        <v>0</v>
      </c>
      <c r="K13" s="184">
        <f>SUMIFS('степь '!I5:I9998,'степь '!AB5:AB9998,"нет",'степь '!Y5:Y9998,"да",'степь '!F5:F9998,A12)</f>
        <v>0</v>
      </c>
      <c r="L13" s="184">
        <f>SUMIFS('степь '!K5:K9998,'степь '!AB5:AB9998,"нет",'степь '!Y5:Y9998,"да",'степь '!F5:F9998,A12)</f>
        <v>0</v>
      </c>
      <c r="M13" s="184">
        <f>SUMIFS('степь '!W5:W9998,'степь '!AB5:AB9998,"нет",'степь '!Y5:Y9998,"да",'степь '!F5:F9998,A12)</f>
        <v>0</v>
      </c>
      <c r="N13" s="184">
        <f>SUMIFS('степь '!X5:X9998,'степь '!AB5:AB9998,"нет",'степь '!Y5:Y9998,"да",'степь '!F5:F9998,A12)</f>
        <v>0</v>
      </c>
      <c r="O13" s="184">
        <f>SUMIFS('степь '!Z5:Z9998,'степь '!F5:F9998,A12)</f>
        <v>0</v>
      </c>
      <c r="P13" s="184">
        <f>SUMIFS('степь '!AA5:AA9998,'степь '!F5:F9998,A12)</f>
        <v>0</v>
      </c>
    </row>
    <row r="14" spans="1:16" ht="16.5" thickBot="1">
      <c r="A14" s="2761" t="s">
        <v>142</v>
      </c>
      <c r="B14" s="2761"/>
      <c r="C14" s="2761"/>
      <c r="D14" s="2761"/>
      <c r="E14" s="2761"/>
      <c r="F14" s="2761"/>
      <c r="G14" s="2761"/>
      <c r="H14" s="2761"/>
      <c r="I14" s="2761"/>
      <c r="J14" s="2761"/>
      <c r="K14" s="2761"/>
      <c r="L14" s="2761"/>
      <c r="M14" s="2761"/>
      <c r="N14" s="2761"/>
      <c r="O14" s="2761"/>
      <c r="P14" s="2761"/>
    </row>
    <row r="15" spans="1:16" ht="16.5" thickBot="1">
      <c r="A15" s="183">
        <f>SUMIFS('степь '!A5:A9998,'степь '!F5:F9998,A14)</f>
        <v>0</v>
      </c>
      <c r="B15" s="184">
        <f>SUMIFS('степь '!I5:I9998,'степь '!F5:F9998,A14)</f>
        <v>0</v>
      </c>
      <c r="C15" s="184">
        <f>SUMIFS('степь '!K5:K9998,'степь '!F5:F9998,A14)</f>
        <v>0</v>
      </c>
      <c r="D15" s="184">
        <f>SUMIFS('степь '!O5:O9998,'степь '!F5:F9998,A14)</f>
        <v>0</v>
      </c>
      <c r="E15" s="184">
        <f>SUMIFS('степь '!P5:P9998,'степь '!F5:F9998,A14)</f>
        <v>0</v>
      </c>
      <c r="F15" s="184">
        <f>SUMIFS('степь '!Q5:Q9998,'степь '!F5:F9998,A14)</f>
        <v>0</v>
      </c>
      <c r="G15" s="184">
        <f>SUMIFS('степь '!R5:R9998,'степь '!F5:F9998,A14)</f>
        <v>0</v>
      </c>
      <c r="H15" s="184">
        <f>SUMIFS('степь '!S5:S9998,'степь '!F5:F9998,A14)</f>
        <v>0</v>
      </c>
      <c r="I15" s="184">
        <f>SUMIFS('степь '!T5:T9998,'степь '!F5:F9998,A14)</f>
        <v>0</v>
      </c>
      <c r="J15" s="184">
        <f>SUMIFS('степь '!A5:A9998,'степь '!AB5:AB9998,"нет",'степь '!Y5:Y9998,"да",'степь '!F5:F9998,A14)</f>
        <v>0</v>
      </c>
      <c r="K15" s="184">
        <f>SUMIFS('степь '!I5:I9998,'степь '!AB5:AB9998,"нет",'степь '!Y5:Y9998,"да",'степь '!F5:F9998,A14)</f>
        <v>0</v>
      </c>
      <c r="L15" s="184">
        <f>SUMIFS('степь '!K5:K9998,'степь '!AB5:AB9998,"нет",'степь '!Y5:Y9998,"да",'степь '!F5:F9998,A14)</f>
        <v>0</v>
      </c>
      <c r="M15" s="184">
        <f>SUMIFS('степь '!W5:W9998,'степь '!AB5:AB9998,"нет",'степь '!Y5:Y9998,"да",'степь '!F5:F9998,A14)</f>
        <v>0</v>
      </c>
      <c r="N15" s="184">
        <f>SUMIFS('степь '!X5:X9998,'степь '!AB5:AB9998,"нет",'степь '!Y5:Y9998,"да",'степь '!F5:F9998,A14)</f>
        <v>0</v>
      </c>
      <c r="O15" s="184">
        <f>SUMIFS('степь '!Z5:Z9998,'степь '!F5:F9998,A14)</f>
        <v>0</v>
      </c>
      <c r="P15" s="184">
        <f>SUMIFS('степь '!AA5:AA9998,'степь '!F5:F9998,A14)</f>
        <v>0</v>
      </c>
    </row>
    <row r="16" spans="1:16" ht="16.5" thickBot="1">
      <c r="A16" s="2761" t="s">
        <v>136</v>
      </c>
      <c r="B16" s="2761"/>
      <c r="C16" s="2761"/>
      <c r="D16" s="2761"/>
      <c r="E16" s="2761"/>
      <c r="F16" s="2761"/>
      <c r="G16" s="2761"/>
      <c r="H16" s="2761"/>
      <c r="I16" s="2761"/>
      <c r="J16" s="2761"/>
      <c r="K16" s="2761"/>
      <c r="L16" s="2761"/>
      <c r="M16" s="2761"/>
      <c r="N16" s="2761"/>
      <c r="O16" s="2761"/>
      <c r="P16" s="2761"/>
    </row>
    <row r="17" spans="1:16" ht="16.5" thickBot="1">
      <c r="A17" s="183">
        <f>SUMIFS('степь '!A5:A9998,'степь '!F5:F9998,A16)</f>
        <v>0</v>
      </c>
      <c r="B17" s="184">
        <f>SUMIFS('степь '!I5:I9998,'степь '!F5:F9998,A16)</f>
        <v>0</v>
      </c>
      <c r="C17" s="184">
        <f>SUMIFS('степь '!K5:K9998,'степь '!F5:F9998,A16)</f>
        <v>0</v>
      </c>
      <c r="D17" s="184">
        <f>SUMIFS('степь '!O5:O9998,'степь '!F5:F9998,A16)</f>
        <v>0</v>
      </c>
      <c r="E17" s="184">
        <f>SUMIFS('степь '!P5:P9998,'степь '!F5:F9998,A16)</f>
        <v>0</v>
      </c>
      <c r="F17" s="184">
        <f>SUMIFS('степь '!Q5:Q9998,'степь '!F5:F9998,A16)</f>
        <v>0</v>
      </c>
      <c r="G17" s="184">
        <f>SUMIFS('степь '!R5:R9998,'степь '!F5:F9998,A16)</f>
        <v>0</v>
      </c>
      <c r="H17" s="184">
        <f>SUMIFS('степь '!S5:S9998,'степь '!F5:F9998,A16)</f>
        <v>0</v>
      </c>
      <c r="I17" s="184">
        <f>SUMIFS('степь '!T5:T9998,'степь '!F5:F9998,A16)</f>
        <v>0</v>
      </c>
      <c r="J17" s="184">
        <f>SUMIFS('степь '!A5:A9998,'степь '!AB5:AB9998,"нет",'степь '!Y5:Y9998,"да",'степь '!F5:F9998,A16)</f>
        <v>0</v>
      </c>
      <c r="K17" s="184">
        <f>SUMIFS('степь '!I5:I9998,'степь '!AB5:AB9998,"нет",'степь '!Y5:Y9998,"да",'степь '!F5:F9998,A16)</f>
        <v>0</v>
      </c>
      <c r="L17" s="184">
        <f>SUMIFS('степь '!K5:K9998,'степь '!AB5:AB9998,"нет",'степь '!Y5:Y9998,"да",'степь '!F5:F9998,A16)</f>
        <v>0</v>
      </c>
      <c r="M17" s="184">
        <f>SUMIFS('степь '!W5:W9998,'степь '!AB5:AB9998,"нет",'степь '!Y5:Y9998,"да",'степь '!F5:F9998,A16)</f>
        <v>0</v>
      </c>
      <c r="N17" s="184">
        <f>SUMIFS('степь '!X5:X9998,'степь '!AB5:AB9998,"нет",'степь '!Y5:Y9998,"да",'степь '!F5:F9998,A16)</f>
        <v>0</v>
      </c>
      <c r="O17" s="184">
        <f>SUMIFS('степь '!Z5:Z9998,'степь '!F5:F9998,A16)</f>
        <v>0</v>
      </c>
      <c r="P17" s="184">
        <f>SUMIFS('степь '!AA5:AA9998,'степь '!F5:F9998,A16)</f>
        <v>0</v>
      </c>
    </row>
    <row r="18" spans="1:16" ht="16.5" thickBot="1">
      <c r="A18" s="2761" t="s">
        <v>127</v>
      </c>
      <c r="B18" s="2761"/>
      <c r="C18" s="2761"/>
      <c r="D18" s="2761"/>
      <c r="E18" s="2761"/>
      <c r="F18" s="2761"/>
      <c r="G18" s="2761"/>
      <c r="H18" s="2761"/>
      <c r="I18" s="2761"/>
      <c r="J18" s="2761"/>
      <c r="K18" s="2761"/>
      <c r="L18" s="2761"/>
      <c r="M18" s="2761"/>
      <c r="N18" s="2761"/>
      <c r="O18" s="2761"/>
      <c r="P18" s="2761"/>
    </row>
    <row r="19" spans="1:16" ht="16.5" thickBot="1">
      <c r="A19" s="183">
        <f>SUMIFS('степь '!A5:A9998,'степь '!F5:F9998,A18)</f>
        <v>0</v>
      </c>
      <c r="B19" s="184">
        <f>SUMIFS('степь '!I5:I9998,'степь '!F5:F9998,A18)</f>
        <v>0</v>
      </c>
      <c r="C19" s="184">
        <f>SUMIFS('степь '!K5:K9998,'степь '!F5:F9998,A18)</f>
        <v>0</v>
      </c>
      <c r="D19" s="184">
        <f>SUMIFS('степь '!O5:O9998,'степь '!F5:F9998,A18)</f>
        <v>0</v>
      </c>
      <c r="E19" s="184">
        <f>SUMIFS('степь '!P5:P9998,'степь '!F5:F9998,A18)</f>
        <v>0</v>
      </c>
      <c r="F19" s="184">
        <f>SUMIFS('степь '!Q5:Q9998,'степь '!F5:F9998,A18)</f>
        <v>0</v>
      </c>
      <c r="G19" s="184">
        <f>SUMIFS('степь '!R5:R9998,'степь '!F5:F9998,A18)</f>
        <v>0</v>
      </c>
      <c r="H19" s="184">
        <f>SUMIFS('степь '!S5:S9998,'степь '!F5:F9998,A18)</f>
        <v>0</v>
      </c>
      <c r="I19" s="184">
        <f>SUMIFS('степь '!T5:T9998,'степь '!F5:F9998,A18)</f>
        <v>0</v>
      </c>
      <c r="J19" s="184">
        <f>SUMIFS('степь '!A5:A9998,'степь '!AB5:AB9998,"нет",'степь '!Y5:Y9998,"да",'степь '!F5:F9998,A18)</f>
        <v>0</v>
      </c>
      <c r="K19" s="184">
        <f>SUMIFS('степь '!I5:I9998,'степь '!AB5:AB9998,"нет",'степь '!Y5:Y9998,"да",'степь '!F5:F9998,A18)</f>
        <v>0</v>
      </c>
      <c r="L19" s="184">
        <f>SUMIFS('степь '!K5:K9998,'степь '!AB5:AB9998,"нет",'степь '!Y5:Y9998,"да",'степь '!F5:F9998,A18)</f>
        <v>0</v>
      </c>
      <c r="M19" s="184">
        <f>SUMIFS('степь '!W5:W9998,'степь '!AB5:AB9998,"нет",'степь '!Y5:Y9998,"да",'степь '!F5:F9998,A18)</f>
        <v>0</v>
      </c>
      <c r="N19" s="184">
        <f>SUMIFS('степь '!X5:X9998,'степь '!AB5:AB9998,"нет",'степь '!Y5:Y9998,"да",'степь '!F5:F9998,A18)</f>
        <v>0</v>
      </c>
      <c r="O19" s="184">
        <f>SUMIFS('степь '!Z5:Z9998,'степь '!F5:F9998,A18)</f>
        <v>0</v>
      </c>
      <c r="P19" s="184">
        <f>SUMIFS('степь '!AA5:AA9998,'степь '!F5:F9998,A18)</f>
        <v>0</v>
      </c>
    </row>
    <row r="20" spans="1:16" ht="16.5" thickBot="1">
      <c r="A20" s="2761" t="s">
        <v>140</v>
      </c>
      <c r="B20" s="2761"/>
      <c r="C20" s="2761"/>
      <c r="D20" s="2761"/>
      <c r="E20" s="2761"/>
      <c r="F20" s="2761"/>
      <c r="G20" s="2761"/>
      <c r="H20" s="2761"/>
      <c r="I20" s="2761"/>
      <c r="J20" s="2761"/>
      <c r="K20" s="2761"/>
      <c r="L20" s="2761"/>
      <c r="M20" s="2761"/>
      <c r="N20" s="2761"/>
      <c r="O20" s="2761"/>
      <c r="P20" s="2761"/>
    </row>
    <row r="21" spans="1:16" ht="16.5" thickBot="1">
      <c r="A21" s="183">
        <f>SUMIFS('степь '!A5:A9998,'степь '!F5:F9998,A20)</f>
        <v>0</v>
      </c>
      <c r="B21" s="184">
        <f>SUMIFS('степь '!I5:I9998,'степь '!F5:F9998,A20)</f>
        <v>0</v>
      </c>
      <c r="C21" s="184">
        <f>SUMIFS('степь '!K5:K9998,'степь '!F5:F9998,A20)</f>
        <v>0</v>
      </c>
      <c r="D21" s="184">
        <f>SUMIFS('степь '!O5:O9998,'степь '!F5:F9998,A20)</f>
        <v>0</v>
      </c>
      <c r="E21" s="184">
        <f>SUMIFS('степь '!P5:P9998,'степь '!F5:F9998,A20)</f>
        <v>0</v>
      </c>
      <c r="F21" s="184">
        <f>SUMIFS('степь '!Q5:Q9998,'степь '!F5:F9998,A20)</f>
        <v>0</v>
      </c>
      <c r="G21" s="184">
        <f>SUMIFS('степь '!R5:R9998,'степь '!F5:F9998,A20)</f>
        <v>0</v>
      </c>
      <c r="H21" s="184">
        <f>SUMIFS('степь '!S5:S9998,'степь '!F5:F9998,A20)</f>
        <v>0</v>
      </c>
      <c r="I21" s="184">
        <f>SUMIFS('степь '!T5:T9998,'степь '!F5:F9998,A20)</f>
        <v>0</v>
      </c>
      <c r="J21" s="184">
        <f>SUMIFS('степь '!A5:A9998,'степь '!AB5:AB9998,"нет",'степь '!Y5:Y9998,"да",'степь '!F5:F9998,A20)</f>
        <v>0</v>
      </c>
      <c r="K21" s="184">
        <f>SUMIFS('степь '!I5:I9998,'степь '!AB5:AB9998,"нет",'степь '!Y5:Y9998,"да",'степь '!F5:F9998,A20)</f>
        <v>0</v>
      </c>
      <c r="L21" s="184">
        <f>SUMIFS('степь '!K5:K9998,'степь '!AB5:AB9998,"нет",'степь '!Y5:Y9998,"да",'степь '!F5:F9998,A20)</f>
        <v>0</v>
      </c>
      <c r="M21" s="184">
        <f>SUMIFS('степь '!W5:W9998,'степь '!AB5:AB9998,"нет",'степь '!Y5:Y9998,"да",'степь '!F5:F9998,A20)</f>
        <v>0</v>
      </c>
      <c r="N21" s="184">
        <f>SUMIFS('степь '!X5:X9998,'степь '!AB5:AB9998,"нет",'степь '!Y5:Y9998,"да",'степь '!F5:F9998,A20)</f>
        <v>0</v>
      </c>
      <c r="O21" s="184">
        <f>SUMIFS('степь '!Z5:Z9998,'степь '!F5:F9998,A20)</f>
        <v>0</v>
      </c>
      <c r="P21" s="184">
        <f>SUMIFS('степь '!AA5:AA9998,'степь '!F5:F9998,A20)</f>
        <v>0</v>
      </c>
    </row>
    <row r="22" spans="1:16" ht="16.5" thickBot="1">
      <c r="A22" s="2761" t="s">
        <v>144</v>
      </c>
      <c r="B22" s="2761"/>
      <c r="C22" s="2761"/>
      <c r="D22" s="2761"/>
      <c r="E22" s="2761"/>
      <c r="F22" s="2761"/>
      <c r="G22" s="2761"/>
      <c r="H22" s="2761"/>
      <c r="I22" s="2761"/>
      <c r="J22" s="2761"/>
      <c r="K22" s="2761"/>
      <c r="L22" s="2761"/>
      <c r="M22" s="2761"/>
      <c r="N22" s="2761"/>
      <c r="O22" s="2761"/>
      <c r="P22" s="2761"/>
    </row>
    <row r="23" spans="1:16" ht="16.5" thickBot="1">
      <c r="A23" s="183">
        <f>SUMIFS('степь '!A5:A9998,'степь '!F5:F9998,A22)</f>
        <v>0</v>
      </c>
      <c r="B23" s="184">
        <f>SUMIFS('степь '!I5:I9998,'степь '!F5:F9998,A22)</f>
        <v>0</v>
      </c>
      <c r="C23" s="184">
        <f>SUMIFS('степь '!K5:K9998,'степь '!F5:F9998,A22)</f>
        <v>0</v>
      </c>
      <c r="D23" s="184">
        <f>SUMIFS('степь '!O5:O9998,'степь '!F5:F9998,A22)</f>
        <v>0</v>
      </c>
      <c r="E23" s="184">
        <f>SUMIFS('степь '!P5:P9998,'степь '!F5:F9998,A22)</f>
        <v>0</v>
      </c>
      <c r="F23" s="184">
        <f>SUMIFS('степь '!Q5:Q9998,'степь '!F5:F9998,A22)</f>
        <v>0</v>
      </c>
      <c r="G23" s="184">
        <f>SUMIFS('степь '!R5:R9998,'степь '!F5:F9998,A22)</f>
        <v>0</v>
      </c>
      <c r="H23" s="184">
        <f>SUMIFS('степь '!S5:S9998,'степь '!F5:F9998,A22)</f>
        <v>0</v>
      </c>
      <c r="I23" s="184">
        <f>SUMIFS('степь '!T5:T9998,'степь '!F5:F9998,A22)</f>
        <v>0</v>
      </c>
      <c r="J23" s="184">
        <f>SUMIFS('степь '!A5:A9998,'степь '!AB5:AB9998,"нет",'степь '!Y5:Y9998,"да",'степь '!F5:F9998,A22)</f>
        <v>0</v>
      </c>
      <c r="K23" s="184">
        <f>SUMIFS('степь '!I5:I9998,'степь '!AB5:AB9998,"нет",'степь '!Y5:Y9998,"да",'степь '!F5:F9998,A22)</f>
        <v>0</v>
      </c>
      <c r="L23" s="184">
        <f>SUMIFS('степь '!K5:K9998,'степь '!AB5:AB9998,"нет",'степь '!Y5:Y9998,"да",'степь '!F5:F9998,A22)</f>
        <v>0</v>
      </c>
      <c r="M23" s="184">
        <f>SUMIFS('степь '!W5:W9998,'степь '!AB5:AB9998,"нет",'степь '!Y5:Y9998,"да",'степь '!F5:F9998,A22)</f>
        <v>0</v>
      </c>
      <c r="N23" s="184">
        <f>SUMIFS('степь '!X5:X9998,'степь '!AB5:AB9998,"нет",'степь '!Y5:Y9998,"да",'степь '!F5:F9998,A22)</f>
        <v>0</v>
      </c>
      <c r="O23" s="184">
        <f>SUMIFS('степь '!Z5:Z9998,'степь '!F5:F9998,A22)</f>
        <v>0</v>
      </c>
      <c r="P23" s="184">
        <f>SUMIFS('степь '!AA5:AA9998,'степь '!F5:F9998,A22)</f>
        <v>0</v>
      </c>
    </row>
    <row r="24" spans="1:16" ht="16.5" thickBot="1">
      <c r="A24" s="2761" t="s">
        <v>137</v>
      </c>
      <c r="B24" s="2761"/>
      <c r="C24" s="2761"/>
      <c r="D24" s="2761"/>
      <c r="E24" s="2761"/>
      <c r="F24" s="2761"/>
      <c r="G24" s="2761"/>
      <c r="H24" s="2761"/>
      <c r="I24" s="2761"/>
      <c r="J24" s="2761"/>
      <c r="K24" s="2761"/>
      <c r="L24" s="2761"/>
      <c r="M24" s="2761"/>
      <c r="N24" s="2761"/>
      <c r="O24" s="2761"/>
      <c r="P24" s="2761"/>
    </row>
    <row r="25" spans="1:16" ht="16.5" thickBot="1">
      <c r="A25" s="183">
        <f>SUMIFS('степь '!A5:A9998,'степь '!F5:F9998,A24)</f>
        <v>0</v>
      </c>
      <c r="B25" s="184">
        <f>SUMIFS('степь '!I5:I9998,'степь '!F5:F9998,A24)</f>
        <v>0</v>
      </c>
      <c r="C25" s="184">
        <f>SUMIFS('степь '!K5:K9998,'степь '!F5:F9998,A24)</f>
        <v>0</v>
      </c>
      <c r="D25" s="184">
        <f>SUMIFS('степь '!O5:O9998,'степь '!F5:F9998,A24)</f>
        <v>0</v>
      </c>
      <c r="E25" s="184">
        <f>SUMIFS('степь '!P5:P9998,'степь '!F5:F9998,A24)</f>
        <v>0</v>
      </c>
      <c r="F25" s="184">
        <f>SUMIFS('степь '!Q5:Q9998,'степь '!F5:F9998,A24)</f>
        <v>0</v>
      </c>
      <c r="G25" s="184">
        <f>SUMIFS('степь '!R5:R9998,'степь '!F5:F9998,A24)</f>
        <v>0</v>
      </c>
      <c r="H25" s="184">
        <f>SUMIFS('степь '!S5:S9998,'степь '!F5:F9998,A24)</f>
        <v>0</v>
      </c>
      <c r="I25" s="184">
        <f>SUMIFS('степь '!T5:T9998,'степь '!F5:F9998,A24)</f>
        <v>0</v>
      </c>
      <c r="J25" s="184">
        <f>SUMIFS('степь '!A5:A9998,'степь '!AB5:AB9998,"нет",'степь '!Y5:Y9998,"да",'степь '!F5:F9998,A24)</f>
        <v>0</v>
      </c>
      <c r="K25" s="184">
        <f>SUMIFS('степь '!I5:I9998,'степь '!AB5:AB9998,"нет",'степь '!Y5:Y9998,"да",'степь '!F5:F9998,A24)</f>
        <v>0</v>
      </c>
      <c r="L25" s="184">
        <f>SUMIFS('степь '!K5:K9998,'степь '!AB5:AB9998,"нет",'степь '!Y5:Y9998,"да",'степь '!F5:F9998,A24)</f>
        <v>0</v>
      </c>
      <c r="M25" s="184">
        <f>SUMIFS('степь '!W5:W9998,'степь '!AB5:AB9998,"нет",'степь '!Y5:Y9998,"да",'степь '!F5:F9998,A24)</f>
        <v>0</v>
      </c>
      <c r="N25" s="184">
        <f>SUMIFS('степь '!X5:X9998,'степь '!AB5:AB9998,"нет",'степь '!Y5:Y9998,"да",'степь '!F5:F9998,A24)</f>
        <v>0</v>
      </c>
      <c r="O25" s="184">
        <f>SUMIFS('степь '!Z5:Z9998,'степь '!F5:F9998,A24)</f>
        <v>0</v>
      </c>
      <c r="P25" s="184">
        <f>SUMIFS('степь '!AA5:AA9998,'степь '!F5:F9998,A24)</f>
        <v>0</v>
      </c>
    </row>
    <row r="26" spans="1:16" ht="16.5" thickBot="1">
      <c r="A26" s="2761" t="s">
        <v>131</v>
      </c>
      <c r="B26" s="2761"/>
      <c r="C26" s="2761"/>
      <c r="D26" s="2761"/>
      <c r="E26" s="2761"/>
      <c r="F26" s="2761"/>
      <c r="G26" s="2761"/>
      <c r="H26" s="2761"/>
      <c r="I26" s="2761"/>
      <c r="J26" s="2761"/>
      <c r="K26" s="2761"/>
      <c r="L26" s="2761"/>
      <c r="M26" s="2761"/>
      <c r="N26" s="2761"/>
      <c r="O26" s="2761"/>
      <c r="P26" s="2761"/>
    </row>
    <row r="27" spans="1:16" ht="16.5" thickBot="1">
      <c r="A27" s="183">
        <f>SUMIFS('степь '!A5:A9998,'степь '!F5:F9998,A26)</f>
        <v>0</v>
      </c>
      <c r="B27" s="184">
        <f>SUMIFS('степь '!I5:I9998,'степь '!F5:F9998,A26)</f>
        <v>0</v>
      </c>
      <c r="C27" s="184">
        <f>SUMIFS('степь '!K5:K9998,'степь '!F5:F9998,A26)</f>
        <v>0</v>
      </c>
      <c r="D27" s="184">
        <f>SUMIFS('степь '!O5:O9998,'степь '!F5:F9998,A26)</f>
        <v>0</v>
      </c>
      <c r="E27" s="184">
        <f>SUMIFS('степь '!P5:P9998,'степь '!F5:F9998,A26)</f>
        <v>0</v>
      </c>
      <c r="F27" s="184">
        <f>SUMIFS('степь '!Q5:Q9998,'степь '!F5:F9998,A26)</f>
        <v>0</v>
      </c>
      <c r="G27" s="184">
        <f>SUMIFS('степь '!R5:R9998,'степь '!F5:F9998,A26)</f>
        <v>0</v>
      </c>
      <c r="H27" s="184">
        <f>SUMIFS('степь '!S5:S9998,'степь '!F5:F9998,A26)</f>
        <v>0</v>
      </c>
      <c r="I27" s="184">
        <f>SUMIFS('степь '!T5:T9998,'степь '!F5:F9998,A26)</f>
        <v>0</v>
      </c>
      <c r="J27" s="184">
        <f>SUMIFS('степь '!A5:A9998,'степь '!AB5:AB9998,"нет",'степь '!Y5:Y9998,"да",'степь '!F5:F9998,A26)</f>
        <v>0</v>
      </c>
      <c r="K27" s="184">
        <f>SUMIFS('степь '!I5:I9998,'степь '!AB5:AB9998,"нет",'степь '!Y5:Y9998,"да",'степь '!F5:F9998,A26)</f>
        <v>0</v>
      </c>
      <c r="L27" s="184">
        <f>SUMIFS('степь '!K5:K9998,'степь '!AB5:AB9998,"нет",'степь '!Y5:Y9998,"да",'степь '!F5:F9998,A26)</f>
        <v>0</v>
      </c>
      <c r="M27" s="184">
        <f>SUMIFS('степь '!W5:W9998,'степь '!AB5:AB9998,"нет",'степь '!Y5:Y9998,"да",'степь '!F5:F9998,A26)</f>
        <v>0</v>
      </c>
      <c r="N27" s="184">
        <f>SUMIFS('степь '!X5:X9998,'степь '!AB5:AB9998,"нет",'степь '!Y5:Y9998,"да",'степь '!F5:F9998,A26)</f>
        <v>0</v>
      </c>
      <c r="O27" s="184">
        <f>SUMIFS('степь '!Z5:Z9998,'степь '!F5:F9998,A26)</f>
        <v>0</v>
      </c>
      <c r="P27" s="184">
        <f>SUMIFS('степь '!AA5:AA9998,'степь '!F5:F9998,A26)</f>
        <v>0</v>
      </c>
    </row>
    <row r="28" spans="1:16" ht="16.5" thickBot="1">
      <c r="A28" s="2761" t="s">
        <v>143</v>
      </c>
      <c r="B28" s="2761"/>
      <c r="C28" s="2761"/>
      <c r="D28" s="2761"/>
      <c r="E28" s="2761"/>
      <c r="F28" s="2761"/>
      <c r="G28" s="2761"/>
      <c r="H28" s="2761"/>
      <c r="I28" s="2761"/>
      <c r="J28" s="2761"/>
      <c r="K28" s="2761"/>
      <c r="L28" s="2761"/>
      <c r="M28" s="2761"/>
      <c r="N28" s="2761"/>
      <c r="O28" s="2761"/>
      <c r="P28" s="2761"/>
    </row>
    <row r="29" spans="1:16" ht="16.5" thickBot="1">
      <c r="A29" s="183">
        <f>SUMIFS('степь '!A5:A9998,'степь '!F5:F9998,A28)</f>
        <v>0</v>
      </c>
      <c r="B29" s="184">
        <f>SUMIFS('степь '!I5:I9998,'степь '!F5:F9998,A28)</f>
        <v>0</v>
      </c>
      <c r="C29" s="184">
        <f>SUMIFS('степь '!K5:K9998,'степь '!F5:F9998,A28)</f>
        <v>0</v>
      </c>
      <c r="D29" s="184">
        <f>SUMIFS('степь '!O5:O9998,'степь '!F5:F9998,A28)</f>
        <v>0</v>
      </c>
      <c r="E29" s="184">
        <f>SUMIFS('степь '!P5:P9998,'степь '!F5:F9998,A28)</f>
        <v>0</v>
      </c>
      <c r="F29" s="184">
        <f>SUMIFS('степь '!Q5:Q9998,'степь '!F5:F9998,A28)</f>
        <v>0</v>
      </c>
      <c r="G29" s="184">
        <f>SUMIFS('степь '!R5:R9998,'степь '!F5:F9998,A28)</f>
        <v>0</v>
      </c>
      <c r="H29" s="184">
        <f>SUMIFS('степь '!S5:S9998,'степь '!F5:F9998,A28)</f>
        <v>0</v>
      </c>
      <c r="I29" s="184">
        <f>SUMIFS('степь '!T5:T9998,'степь '!F5:F9998,A28)</f>
        <v>0</v>
      </c>
      <c r="J29" s="184">
        <f>SUMIFS('степь '!A5:A9998,'степь '!AB5:AB9998,"нет",'степь '!Y5:Y9998,"да",'степь '!F5:F9998,A28)</f>
        <v>0</v>
      </c>
      <c r="K29" s="184">
        <f>SUMIFS('степь '!I5:I9998,'степь '!AB5:AB9998,"нет",'степь '!Y5:Y9998,"да",'степь '!F5:F9998,A28)</f>
        <v>0</v>
      </c>
      <c r="L29" s="184">
        <f>SUMIFS('степь '!K5:K9998,'степь '!AB5:AB9998,"нет",'степь '!Y5:Y9998,"да",'степь '!F5:F9998,A28)</f>
        <v>0</v>
      </c>
      <c r="M29" s="184">
        <f>SUMIFS('степь '!W5:W9998,'степь '!AB5:AB9998,"нет",'степь '!Y5:Y9998,"да",'степь '!F5:F9998,A28)</f>
        <v>0</v>
      </c>
      <c r="N29" s="184">
        <f>SUMIFS('степь '!X5:X9998,'степь '!AB5:AB9998,"нет",'степь '!Y5:Y9998,"да",'степь '!F5:F9998,A28)</f>
        <v>0</v>
      </c>
      <c r="O29" s="184">
        <f>SUMIFS('степь '!Z5:Z9998,'степь '!F5:F9998,A28)</f>
        <v>0</v>
      </c>
      <c r="P29" s="184">
        <f>SUMIFS('степь '!AA5:AA9998,'степь '!F5:F9998,A28)</f>
        <v>0</v>
      </c>
    </row>
    <row r="30" spans="1:16" ht="16.5" thickBot="1">
      <c r="A30" s="2761" t="s">
        <v>141</v>
      </c>
      <c r="B30" s="2761"/>
      <c r="C30" s="2761"/>
      <c r="D30" s="2761"/>
      <c r="E30" s="2761"/>
      <c r="F30" s="2761"/>
      <c r="G30" s="2761"/>
      <c r="H30" s="2761"/>
      <c r="I30" s="2761"/>
      <c r="J30" s="2761"/>
      <c r="K30" s="2761"/>
      <c r="L30" s="2761"/>
      <c r="M30" s="2761"/>
      <c r="N30" s="2761"/>
      <c r="O30" s="2761"/>
      <c r="P30" s="2761"/>
    </row>
    <row r="31" spans="1:16" ht="16.5" thickBot="1">
      <c r="A31" s="183">
        <f>SUMIFS('степь '!A5:A9998,'степь '!F5:F9998,A30)</f>
        <v>0</v>
      </c>
      <c r="B31" s="184">
        <f>SUMIFS('степь '!I5:I9998,'степь '!F5:F9998,A30)</f>
        <v>0</v>
      </c>
      <c r="C31" s="184">
        <f>SUMIFS('степь '!K5:K9998,'степь '!F5:F9998,A30)</f>
        <v>0</v>
      </c>
      <c r="D31" s="184">
        <f>SUMIFS('степь '!O5:O9998,'степь '!F5:F9998,A30)</f>
        <v>0</v>
      </c>
      <c r="E31" s="184">
        <f>SUMIFS('степь '!P5:P9998,'степь '!F5:F9998,A30)</f>
        <v>0</v>
      </c>
      <c r="F31" s="184">
        <f>SUMIFS('степь '!Q5:Q9998,'степь '!F5:F9998,A30)</f>
        <v>0</v>
      </c>
      <c r="G31" s="184">
        <f>SUMIFS('степь '!R5:R9998,'степь '!F5:F9998,A30)</f>
        <v>0</v>
      </c>
      <c r="H31" s="184">
        <f>SUMIFS('степь '!S5:S9998,'степь '!F5:F9998,A30)</f>
        <v>0</v>
      </c>
      <c r="I31" s="184">
        <f>SUMIFS('степь '!T5:T9998,'степь '!F5:F9998,A30)</f>
        <v>0</v>
      </c>
      <c r="J31" s="184">
        <f>SUMIFS('степь '!A5:A9998,'степь '!AB5:AB9998,"нет",'степь '!Y5:Y9998,"да",'степь '!F5:F9998,A30)</f>
        <v>0</v>
      </c>
      <c r="K31" s="184">
        <f>SUMIFS('степь '!I5:I9998,'степь '!AB5:AB9998,"нет",'степь '!Y5:Y9998,"да",'степь '!F5:F9998,A30)</f>
        <v>0</v>
      </c>
      <c r="L31" s="184">
        <f>SUMIFS('степь '!K5:K9998,'степь '!AB5:AB9998,"нет",'степь '!Y5:Y9998,"да",'степь '!F5:F9998,A30)</f>
        <v>0</v>
      </c>
      <c r="M31" s="184">
        <f>SUMIFS('степь '!W5:W9998,'степь '!AB5:AB9998,"нет",'степь '!Y5:Y9998,"да",'степь '!F5:F9998,A30)</f>
        <v>0</v>
      </c>
      <c r="N31" s="184">
        <f>SUMIFS('степь '!X5:X9998,'степь '!AB5:AB9998,"нет",'степь '!Y5:Y9998,"да",'степь '!F5:F9998,A30)</f>
        <v>0</v>
      </c>
      <c r="O31" s="184">
        <f>SUMIFS('степь '!Z5:Z9998,'степь '!F5:F9998,A30)</f>
        <v>0</v>
      </c>
      <c r="P31" s="184">
        <f>SUMIFS('степь '!AA5:AA9998,'степь '!F5:F9998,A30)</f>
        <v>0</v>
      </c>
    </row>
    <row r="32" spans="1:16" ht="16.5" thickBot="1">
      <c r="A32" s="2761" t="s">
        <v>146</v>
      </c>
      <c r="B32" s="2761"/>
      <c r="C32" s="2761"/>
      <c r="D32" s="2761"/>
      <c r="E32" s="2761"/>
      <c r="F32" s="2761"/>
      <c r="G32" s="2761"/>
      <c r="H32" s="2761"/>
      <c r="I32" s="2761"/>
      <c r="J32" s="2761"/>
      <c r="K32" s="2761"/>
      <c r="L32" s="2761"/>
      <c r="M32" s="2761"/>
      <c r="N32" s="2761"/>
      <c r="O32" s="2761"/>
      <c r="P32" s="2761"/>
    </row>
    <row r="33" spans="1:16" ht="16.5" thickBot="1">
      <c r="A33" s="183">
        <f>SUMIFS('степь '!A5:A9998,'степь '!F5:F9998,A32)</f>
        <v>0</v>
      </c>
      <c r="B33" s="184">
        <f>SUMIFS('степь '!I5:I9998,'степь '!F5:F9998,A32)</f>
        <v>0</v>
      </c>
      <c r="C33" s="184">
        <f>SUMIFS('степь '!K5:K9998,'степь '!F5:F9998,A32)</f>
        <v>0</v>
      </c>
      <c r="D33" s="184">
        <f>SUMIFS('степь '!O5:O9998,'степь '!F5:F9998,A32)</f>
        <v>0</v>
      </c>
      <c r="E33" s="184">
        <f>SUMIFS('степь '!P5:P9998,'степь '!F5:F9998,A32)</f>
        <v>0</v>
      </c>
      <c r="F33" s="184">
        <f>SUMIFS('степь '!Q5:Q9998,'степь '!F5:F9998,A32)</f>
        <v>0</v>
      </c>
      <c r="G33" s="184">
        <f>SUMIFS('степь '!R5:R9998,'степь '!F5:F9998,A32)</f>
        <v>0</v>
      </c>
      <c r="H33" s="184">
        <f>SUMIFS('степь '!S5:S9998,'степь '!F5:F9998,A32)</f>
        <v>0</v>
      </c>
      <c r="I33" s="184">
        <f>SUMIFS('степь '!T5:T9998,'степь '!F5:F9998,A32)</f>
        <v>0</v>
      </c>
      <c r="J33" s="184">
        <f>SUMIFS('степь '!A5:A9998,'степь '!AB5:AB9998,"нет",'степь '!Y5:Y9998,"да",'степь '!F5:F9998,A32)</f>
        <v>0</v>
      </c>
      <c r="K33" s="184">
        <f>SUMIFS('степь '!I5:I9998,'степь '!AB5:AB9998,"нет",'степь '!Y5:Y9998,"да",'степь '!F5:F9998,A32)</f>
        <v>0</v>
      </c>
      <c r="L33" s="184">
        <f>SUMIFS('степь '!K5:K9998,'степь '!AB5:AB9998,"нет",'степь '!Y5:Y9998,"да",'степь '!F5:F9998,A32)</f>
        <v>0</v>
      </c>
      <c r="M33" s="184">
        <f>SUMIFS('степь '!W5:W9998,'степь '!AB5:AB9998,"нет",'степь '!Y5:Y9998,"да",'степь '!F5:F9998,A32)</f>
        <v>0</v>
      </c>
      <c r="N33" s="184">
        <f>SUMIFS('степь '!X5:X9998,'степь '!AB5:AB9998,"нет",'степь '!Y5:Y9998,"да",'степь '!F5:F9998,A32)</f>
        <v>0</v>
      </c>
      <c r="O33" s="184">
        <f>SUMIFS('степь '!Z5:Z9998,'степь '!F5:F9998,A32)</f>
        <v>0</v>
      </c>
      <c r="P33" s="184">
        <f>SUMIFS('степь '!AA5:AA9998,'степь '!F5:F9998,A32)</f>
        <v>0</v>
      </c>
    </row>
    <row r="34" spans="1:16" ht="16.5" thickBot="1">
      <c r="A34" s="2761" t="s">
        <v>135</v>
      </c>
      <c r="B34" s="2761"/>
      <c r="C34" s="2761"/>
      <c r="D34" s="2761"/>
      <c r="E34" s="2761"/>
      <c r="F34" s="2761"/>
      <c r="G34" s="2761"/>
      <c r="H34" s="2761"/>
      <c r="I34" s="2761"/>
      <c r="J34" s="2761"/>
      <c r="K34" s="2761"/>
      <c r="L34" s="2761"/>
      <c r="M34" s="2761"/>
      <c r="N34" s="2761"/>
      <c r="O34" s="2761"/>
      <c r="P34" s="2761"/>
    </row>
    <row r="35" spans="1:16" ht="16.5" thickBot="1">
      <c r="A35" s="183">
        <f>SUMIFS('степь '!A5:A9998,'степь '!F5:F9998,A34)</f>
        <v>0</v>
      </c>
      <c r="B35" s="184">
        <f>SUMIFS('степь '!I5:I9998,'степь '!F5:F9998,A34)</f>
        <v>0</v>
      </c>
      <c r="C35" s="184">
        <f>SUMIFS('степь '!K5:K9998,'степь '!F5:F9998,A34)</f>
        <v>0</v>
      </c>
      <c r="D35" s="184">
        <f>SUMIFS('степь '!O5:O9998,'степь '!F5:F9998,A34)</f>
        <v>0</v>
      </c>
      <c r="E35" s="184">
        <f>SUMIFS('степь '!P5:P9998,'степь '!F5:F9998,A34)</f>
        <v>0</v>
      </c>
      <c r="F35" s="184">
        <f>SUMIFS('степь '!Q5:Q9998,'степь '!F5:F9998,A34)</f>
        <v>0</v>
      </c>
      <c r="G35" s="184">
        <f>SUMIFS('степь '!R5:R9998,'степь '!F5:F9998,A34)</f>
        <v>0</v>
      </c>
      <c r="H35" s="184">
        <f>SUMIFS('степь '!S5:S9998,'степь '!F5:F9998,A34)</f>
        <v>0</v>
      </c>
      <c r="I35" s="184">
        <f>SUMIFS('степь '!T5:T9998,'степь '!F5:F9998,A34)</f>
        <v>0</v>
      </c>
      <c r="J35" s="184">
        <f>SUMIFS('степь '!A5:A9998,'степь '!AB5:AB9998,"нет",'степь '!Y5:Y9998,"да",'степь '!F5:F9998,A34)</f>
        <v>0</v>
      </c>
      <c r="K35" s="184">
        <f>SUMIFS('степь '!I5:I9998,'степь '!AB5:AB9998,"нет",'степь '!Y5:Y9998,"да",'степь '!F5:F9998,A34)</f>
        <v>0</v>
      </c>
      <c r="L35" s="184">
        <f>SUMIFS('степь '!K5:K9998,'степь '!AB5:AB9998,"нет",'степь '!Y5:Y9998,"да",'степь '!F5:F9998,A34)</f>
        <v>0</v>
      </c>
      <c r="M35" s="184">
        <f>SUMIFS('степь '!W5:W9998,'степь '!AB5:AB9998,"нет",'степь '!Y5:Y9998,"да",'степь '!F5:F9998,A34)</f>
        <v>0</v>
      </c>
      <c r="N35" s="184">
        <f>SUMIFS('степь '!X5:X9998,'степь '!AB5:AB9998,"нет",'степь '!Y5:Y9998,"да",'степь '!F5:F9998,A34)</f>
        <v>0</v>
      </c>
      <c r="O35" s="184">
        <f>SUMIFS('степь '!Z5:Z9998,'степь '!F5:F9998,A34)</f>
        <v>0</v>
      </c>
      <c r="P35" s="184">
        <f>SUMIFS('степь '!AA5:AA9998,'степь '!F5:F9998,A34)</f>
        <v>0</v>
      </c>
    </row>
    <row r="36" spans="1:16" ht="16.5" thickBot="1">
      <c r="A36" s="2761" t="s">
        <v>132</v>
      </c>
      <c r="B36" s="2761"/>
      <c r="C36" s="2761"/>
      <c r="D36" s="2761"/>
      <c r="E36" s="2761"/>
      <c r="F36" s="2761"/>
      <c r="G36" s="2761"/>
      <c r="H36" s="2761"/>
      <c r="I36" s="2761"/>
      <c r="J36" s="2761"/>
      <c r="K36" s="2761"/>
      <c r="L36" s="2761"/>
      <c r="M36" s="2761"/>
      <c r="N36" s="2761"/>
      <c r="O36" s="2761"/>
      <c r="P36" s="2761"/>
    </row>
    <row r="37" spans="1:16" ht="16.5" thickBot="1">
      <c r="A37" s="183">
        <f>SUMIFS('степь '!A5:A9998,'степь '!F5:F9998,A36)</f>
        <v>0</v>
      </c>
      <c r="B37" s="184">
        <f>SUMIFS('степь '!I5:I9998,'степь '!F5:F9998,A36)</f>
        <v>0</v>
      </c>
      <c r="C37" s="184">
        <f>SUMIFS('степь '!K5:K9998,'степь '!F5:F9998,A36)</f>
        <v>0</v>
      </c>
      <c r="D37" s="184">
        <f>SUMIFS('степь '!O5:O9998,'степь '!F5:F9998,A36)</f>
        <v>0</v>
      </c>
      <c r="E37" s="184">
        <f>SUMIFS('степь '!P5:P9998,'степь '!F5:F9998,A36)</f>
        <v>0</v>
      </c>
      <c r="F37" s="184">
        <f>SUMIFS('степь '!Q5:Q9998,'степь '!F5:F9998,A36)</f>
        <v>0</v>
      </c>
      <c r="G37" s="184">
        <f>SUMIFS('степь '!R5:R9998,'степь '!F5:F9998,A36)</f>
        <v>0</v>
      </c>
      <c r="H37" s="184">
        <f>SUMIFS('степь '!S5:S9998,'степь '!F5:F9998,A36)</f>
        <v>0</v>
      </c>
      <c r="I37" s="184">
        <f>SUMIFS('степь '!T5:T9998,'степь '!F5:F9998,A36)</f>
        <v>0</v>
      </c>
      <c r="J37" s="184">
        <f>SUMIFS('степь '!A5:A9998,'степь '!AB5:AB9998,"нет",'степь '!Y5:Y9998,"да",'степь '!F5:F9998,A36)</f>
        <v>0</v>
      </c>
      <c r="K37" s="184">
        <f>SUMIFS('степь '!I5:I9998,'степь '!AB5:AB9998,"нет",'степь '!Y5:Y9998,"да",'степь '!F5:F9998,A36)</f>
        <v>0</v>
      </c>
      <c r="L37" s="184">
        <f>SUMIFS('степь '!K5:K9998,'степь '!AB5:AB9998,"нет",'степь '!Y5:Y9998,"да",'степь '!F5:F9998,A36)</f>
        <v>0</v>
      </c>
      <c r="M37" s="184">
        <f>SUMIFS('степь '!W5:W9998,'степь '!AB5:AB9998,"нет",'степь '!Y5:Y9998,"да",'степь '!F5:F9998,A36)</f>
        <v>0</v>
      </c>
      <c r="N37" s="184">
        <f>SUMIFS('степь '!X5:X9998,'степь '!AB5:AB9998,"нет",'степь '!Y5:Y9998,"да",'степь '!F5:F9998,A36)</f>
        <v>0</v>
      </c>
      <c r="O37" s="184">
        <f>SUMIFS('степь '!Z5:Z9998,'степь '!F5:F9998,A36)</f>
        <v>0</v>
      </c>
      <c r="P37" s="184">
        <f>SUMIFS('степь '!AA5:AA9998,'степь '!F5:F9998,A36)</f>
        <v>0</v>
      </c>
    </row>
    <row r="38" spans="1:16" ht="16.5" thickBot="1">
      <c r="A38" s="2761" t="s">
        <v>133</v>
      </c>
      <c r="B38" s="2761"/>
      <c r="C38" s="2761"/>
      <c r="D38" s="2761"/>
      <c r="E38" s="2761"/>
      <c r="F38" s="2761"/>
      <c r="G38" s="2761"/>
      <c r="H38" s="2761"/>
      <c r="I38" s="2761"/>
      <c r="J38" s="2761"/>
      <c r="K38" s="2761"/>
      <c r="L38" s="2761"/>
      <c r="M38" s="2761"/>
      <c r="N38" s="2761"/>
      <c r="O38" s="2761"/>
      <c r="P38" s="2761"/>
    </row>
    <row r="39" spans="1:16" ht="16.5" thickBot="1">
      <c r="A39" s="183">
        <f>SUMIFS('степь '!A5:A9998,'степь '!F5:F9998,A38)</f>
        <v>0</v>
      </c>
      <c r="B39" s="184">
        <f>SUMIFS('степь '!I5:I9998,'степь '!F5:F9998,A38)</f>
        <v>0</v>
      </c>
      <c r="C39" s="184">
        <f>SUMIFS('степь '!K5:K9998,'степь '!F5:F9998,A38)</f>
        <v>0</v>
      </c>
      <c r="D39" s="184">
        <f>SUMIFS('степь '!O5:O9998,'степь '!F5:F9998,A38)</f>
        <v>0</v>
      </c>
      <c r="E39" s="184">
        <f>SUMIFS('степь '!P5:P9998,'степь '!F5:F9998,A38)</f>
        <v>0</v>
      </c>
      <c r="F39" s="184">
        <f>SUMIFS('степь '!Q5:Q9998,'степь '!F5:F9998,A38)</f>
        <v>0</v>
      </c>
      <c r="G39" s="184">
        <f>SUMIFS('степь '!R5:R9998,'степь '!F5:F9998,A38)</f>
        <v>0</v>
      </c>
      <c r="H39" s="184">
        <f>SUMIFS('степь '!S5:S9998,'степь '!F5:F9998,A38)</f>
        <v>0</v>
      </c>
      <c r="I39" s="184">
        <f>SUMIFS('степь '!T5:T9998,'степь '!F5:F9998,A38)</f>
        <v>0</v>
      </c>
      <c r="J39" s="184">
        <f>SUMIFS('степь '!A5:A9998,'степь '!AB5:AB9998,"нет",'степь '!Y5:Y9998,"да",'степь '!F5:F9998,A38)</f>
        <v>0</v>
      </c>
      <c r="K39" s="184">
        <f>SUMIFS('степь '!I5:I9998,'степь '!AB5:AB9998,"нет",'степь '!Y5:Y9998,"да",'степь '!F5:F9998,A38)</f>
        <v>0</v>
      </c>
      <c r="L39" s="184">
        <f>SUMIFS('степь '!K5:K9998,'степь '!AB5:AB9998,"нет",'степь '!Y5:Y9998,"да",'степь '!F5:F9998,A38)</f>
        <v>0</v>
      </c>
      <c r="M39" s="184">
        <f>SUMIFS('степь '!W5:W9998,'степь '!AB5:AB9998,"нет",'степь '!Y5:Y9998,"да",'степь '!F5:F9998,A38)</f>
        <v>0</v>
      </c>
      <c r="N39" s="184">
        <f>SUMIFS('степь '!X5:X9998,'степь '!AB5:AB9998,"нет",'степь '!Y5:Y9998,"да",'степь '!F5:F9998,A38)</f>
        <v>0</v>
      </c>
      <c r="O39" s="184">
        <f>SUMIFS('степь '!Z5:Z9998,'степь '!F5:F9998,A38)</f>
        <v>0</v>
      </c>
      <c r="P39" s="184">
        <f>SUMIFS('степь '!AA5:AA9998,'степь '!F5:F9998,A38)</f>
        <v>0</v>
      </c>
    </row>
    <row r="40" spans="1:16" ht="16.5" thickBot="1">
      <c r="A40" s="2761" t="s">
        <v>130</v>
      </c>
      <c r="B40" s="2761"/>
      <c r="C40" s="2761"/>
      <c r="D40" s="2761"/>
      <c r="E40" s="2761"/>
      <c r="F40" s="2761"/>
      <c r="G40" s="2761"/>
      <c r="H40" s="2761"/>
      <c r="I40" s="2761"/>
      <c r="J40" s="2761"/>
      <c r="K40" s="2761"/>
      <c r="L40" s="2761"/>
      <c r="M40" s="2761"/>
      <c r="N40" s="2761"/>
      <c r="O40" s="2761"/>
      <c r="P40" s="2761"/>
    </row>
    <row r="41" spans="1:16" ht="16.5" thickBot="1">
      <c r="A41" s="183">
        <f>SUMIFS('степь '!A5:A9998,'степь '!F5:F9998,A40)</f>
        <v>0</v>
      </c>
      <c r="B41" s="184">
        <f>SUMIFS('степь '!I5:I9998,'степь '!F5:F9998,A40)</f>
        <v>0</v>
      </c>
      <c r="C41" s="184">
        <f>SUMIFS('степь '!K5:K9998,'степь '!F5:F9998,A40)</f>
        <v>0</v>
      </c>
      <c r="D41" s="184">
        <f>SUMIFS('степь '!O5:O9998,'степь '!F5:F9998,A40)</f>
        <v>0</v>
      </c>
      <c r="E41" s="184">
        <f>SUMIFS('степь '!P5:P9998,'степь '!F5:F9998,A40)</f>
        <v>0</v>
      </c>
      <c r="F41" s="184">
        <f>SUMIFS('степь '!Q5:Q9998,'степь '!F5:F9998,A40)</f>
        <v>0</v>
      </c>
      <c r="G41" s="184">
        <f>SUMIFS('степь '!R5:R9998,'степь '!F5:F9998,A40)</f>
        <v>0</v>
      </c>
      <c r="H41" s="184">
        <f>SUMIFS('степь '!S5:S9998,'степь '!F5:F9998,A40)</f>
        <v>0</v>
      </c>
      <c r="I41" s="184">
        <f>SUMIFS('степь '!T5:T9998,'степь '!F5:F9998,A40)</f>
        <v>0</v>
      </c>
      <c r="J41" s="184">
        <f>SUMIFS('степь '!A5:A9998,'степь '!AB5:AB9998,"нет",'степь '!Y5:Y9998,"да",'степь '!F5:F9998,A40)</f>
        <v>0</v>
      </c>
      <c r="K41" s="184">
        <f>SUMIFS('степь '!I5:I9998,'степь '!AB5:AB9998,"нет",'степь '!Y5:Y9998,"да",'степь '!F5:F9998,A40)</f>
        <v>0</v>
      </c>
      <c r="L41" s="184">
        <f>SUMIFS('степь '!K5:K9998,'степь '!AB5:AB9998,"нет",'степь '!Y5:Y9998,"да",'степь '!F5:F9998,A40)</f>
        <v>0</v>
      </c>
      <c r="M41" s="184">
        <f>SUMIFS('степь '!W5:W9998,'степь '!AB5:AB9998,"нет",'степь '!Y5:Y9998,"да",'степь '!F5:F9998,A40)</f>
        <v>0</v>
      </c>
      <c r="N41" s="184">
        <f>SUMIFS('степь '!X5:X9998,'степь '!AB5:AB9998,"нет",'степь '!Y5:Y9998,"да",'степь '!F5:F9998,A40)</f>
        <v>0</v>
      </c>
      <c r="O41" s="184">
        <f>SUMIFS('степь '!Z5:Z9998,'степь '!F5:F9998,A40)</f>
        <v>0</v>
      </c>
      <c r="P41" s="184">
        <f>SUMIFS('степь '!AA5:AA9998,'степь '!F5:F9998,A40)</f>
        <v>0</v>
      </c>
    </row>
    <row r="42" spans="1:16" ht="16.5" thickBot="1">
      <c r="A42" s="2761" t="s">
        <v>134</v>
      </c>
      <c r="B42" s="2761"/>
      <c r="C42" s="2761"/>
      <c r="D42" s="2761"/>
      <c r="E42" s="2761"/>
      <c r="F42" s="2761"/>
      <c r="G42" s="2761"/>
      <c r="H42" s="2761"/>
      <c r="I42" s="2761"/>
      <c r="J42" s="2761"/>
      <c r="K42" s="2761"/>
      <c r="L42" s="2761"/>
      <c r="M42" s="2761"/>
      <c r="N42" s="2761"/>
      <c r="O42" s="2761"/>
      <c r="P42" s="2761"/>
    </row>
    <row r="43" spans="1:16" ht="16.5" thickBot="1">
      <c r="A43" s="183">
        <f>SUMIFS('степь '!A5:A9998,'степь '!F5:F9998,A42)</f>
        <v>0</v>
      </c>
      <c r="B43" s="184">
        <f>SUMIFS('степь '!I5:I9998,'степь '!F5:F9998,A42)</f>
        <v>0</v>
      </c>
      <c r="C43" s="184">
        <f>SUMIFS('степь '!K5:K9998,'степь '!F5:F9998,A42)</f>
        <v>0</v>
      </c>
      <c r="D43" s="184">
        <f>SUMIFS('степь '!O5:O9998,'степь '!F5:F9998,A42)</f>
        <v>0</v>
      </c>
      <c r="E43" s="184">
        <f>SUMIFS('степь '!P5:P9998,'степь '!F5:F9998,A42)</f>
        <v>0</v>
      </c>
      <c r="F43" s="184">
        <f>SUMIFS('степь '!Q5:Q9998,'степь '!F5:F9998,A42)</f>
        <v>0</v>
      </c>
      <c r="G43" s="184">
        <f>SUMIFS('степь '!R5:R9998,'степь '!F5:F9998,A42)</f>
        <v>0</v>
      </c>
      <c r="H43" s="184">
        <f>SUMIFS('степь '!S5:S9998,'степь '!F5:F9998,A42)</f>
        <v>0</v>
      </c>
      <c r="I43" s="184">
        <f>SUMIFS('степь '!T5:T9998,'степь '!F5:F9998,A42)</f>
        <v>0</v>
      </c>
      <c r="J43" s="184">
        <f>SUMIFS('степь '!A5:A9998,'степь '!AB5:AB9998,"нет",'степь '!Y5:Y9998,"да",'степь '!F5:F9998,A42)</f>
        <v>0</v>
      </c>
      <c r="K43" s="184">
        <f>SUMIFS('степь '!I5:I9998,'степь '!AB5:AB9998,"нет",'степь '!Y5:Y9998,"да",'степь '!F5:F9998,A42)</f>
        <v>0</v>
      </c>
      <c r="L43" s="184">
        <f>SUMIFS('степь '!K5:K9998,'степь '!AB5:AB9998,"нет",'степь '!Y5:Y9998,"да",'степь '!F5:F9998,A42)</f>
        <v>0</v>
      </c>
      <c r="M43" s="184">
        <f>SUMIFS('степь '!W5:W9998,'степь '!AB5:AB9998,"нет",'степь '!Y5:Y9998,"да",'степь '!F5:F9998,A42)</f>
        <v>0</v>
      </c>
      <c r="N43" s="184">
        <f>SUMIFS('степь '!X5:X9998,'степь '!AB5:AB9998,"нет",'степь '!Y5:Y9998,"да",'степь '!F5:F9998,A42)</f>
        <v>0</v>
      </c>
      <c r="O43" s="184">
        <f>SUMIFS('степь '!Z5:Z9998,'степь '!F5:F9998,A42)</f>
        <v>0</v>
      </c>
      <c r="P43" s="184">
        <f>SUMIFS('степь '!AA5:AA9998,'степь '!F5:F9998,A42)</f>
        <v>0</v>
      </c>
    </row>
    <row r="44" spans="1:16" ht="16.5" thickBot="1">
      <c r="A44" s="2761" t="s">
        <v>128</v>
      </c>
      <c r="B44" s="2761"/>
      <c r="C44" s="2761"/>
      <c r="D44" s="2761"/>
      <c r="E44" s="2761"/>
      <c r="F44" s="2761"/>
      <c r="G44" s="2761"/>
      <c r="H44" s="2761"/>
      <c r="I44" s="2761"/>
      <c r="J44" s="2761"/>
      <c r="K44" s="2761"/>
      <c r="L44" s="2761"/>
      <c r="M44" s="2761"/>
      <c r="N44" s="2761"/>
      <c r="O44" s="2761"/>
      <c r="P44" s="2761"/>
    </row>
    <row r="45" spans="1:16" ht="16.5" thickBot="1">
      <c r="A45" s="183">
        <f>SUMIFS('степь '!A5:A9998,'степь '!F5:F9998,A44)</f>
        <v>0</v>
      </c>
      <c r="B45" s="184">
        <f>SUMIFS('степь '!I5:I9998,'степь '!F5:F9998,A44)</f>
        <v>0</v>
      </c>
      <c r="C45" s="184">
        <f>SUMIFS('степь '!K5:K9998,'степь '!F5:F9998,A44)</f>
        <v>0</v>
      </c>
      <c r="D45" s="184">
        <f>SUMIFS('степь '!O5:O9998,'степь '!F5:F9998,A44)</f>
        <v>0</v>
      </c>
      <c r="E45" s="184">
        <f>SUMIFS('степь '!P5:P9998,'степь '!F5:F9998,A44)</f>
        <v>0</v>
      </c>
      <c r="F45" s="184">
        <f>SUMIFS('степь '!Q5:Q9998,'степь '!F5:F9998,A44)</f>
        <v>0</v>
      </c>
      <c r="G45" s="184">
        <f>SUMIFS('степь '!R5:R9998,'степь '!F5:F9998,A44)</f>
        <v>0</v>
      </c>
      <c r="H45" s="184">
        <f>SUMIFS('степь '!S5:S9998,'степь '!F5:F9998,A44)</f>
        <v>0</v>
      </c>
      <c r="I45" s="184">
        <f>SUMIFS('степь '!T5:T9998,'степь '!F5:F9998,A44)</f>
        <v>0</v>
      </c>
      <c r="J45" s="184">
        <f>SUMIFS('степь '!A5:A9998,'степь '!AB5:AB9998,"нет",'степь '!Y5:Y9998,"да",'степь '!F5:F9998,A44)</f>
        <v>0</v>
      </c>
      <c r="K45" s="184">
        <f>SUMIFS('степь '!I5:I9998,'степь '!AB5:AB9998,"нет",'степь '!Y5:Y9998,"да",'степь '!F5:F9998,A44)</f>
        <v>0</v>
      </c>
      <c r="L45" s="184">
        <f>SUMIFS('степь '!K5:K9998,'степь '!AB5:AB9998,"нет",'степь '!Y5:Y9998,"да",'степь '!F5:F9998,A44)</f>
        <v>0</v>
      </c>
      <c r="M45" s="184">
        <f>SUMIFS('степь '!W5:W9998,'степь '!AB5:AB9998,"нет",'степь '!Y5:Y9998,"да",'степь '!F5:F9998,A44)</f>
        <v>0</v>
      </c>
      <c r="N45" s="184">
        <f>SUMIFS('степь '!X5:X9998,'степь '!AB5:AB9998,"нет",'степь '!Y5:Y9998,"да",'степь '!F5:F9998,A44)</f>
        <v>0</v>
      </c>
      <c r="O45" s="184">
        <f>SUMIFS('степь '!Z5:Z9998,'степь '!F5:F9998,A44)</f>
        <v>0</v>
      </c>
      <c r="P45" s="184">
        <f>SUMIFS('степь '!AA5:AA9998,'степь '!F5:F9998,A44)</f>
        <v>0</v>
      </c>
    </row>
    <row r="46" spans="1:16" ht="16.5" thickBot="1">
      <c r="A46" s="2761" t="s">
        <v>288</v>
      </c>
      <c r="B46" s="2761"/>
      <c r="C46" s="2761"/>
      <c r="D46" s="2761"/>
      <c r="E46" s="2761"/>
      <c r="F46" s="2761"/>
      <c r="G46" s="2761"/>
      <c r="H46" s="2761"/>
      <c r="I46" s="2761"/>
      <c r="J46" s="2761"/>
      <c r="K46" s="2761"/>
      <c r="L46" s="2761"/>
      <c r="M46" s="2761"/>
      <c r="N46" s="2761"/>
      <c r="O46" s="2761"/>
      <c r="P46" s="2761"/>
    </row>
    <row r="47" spans="1:16" ht="16.5" thickBot="1">
      <c r="A47" s="183">
        <f>SUMIFS('степь '!A5:A9998,'степь '!F5:F9998,A46)</f>
        <v>0</v>
      </c>
      <c r="B47" s="184">
        <f>SUMIFS('степь '!I5:I9998,'степь '!F5:F9998,A46)</f>
        <v>0</v>
      </c>
      <c r="C47" s="184">
        <f>SUMIFS('степь '!K5:K9998,'степь '!F5:F9998,A46)</f>
        <v>0</v>
      </c>
      <c r="D47" s="184">
        <f>SUMIFS('степь '!O5:O9998,'степь '!F5:F9998,A46)</f>
        <v>0</v>
      </c>
      <c r="E47" s="184">
        <f>SUMIFS('степь '!P5:P9998,'степь '!F5:F9998,A46)</f>
        <v>0</v>
      </c>
      <c r="F47" s="184">
        <f>SUMIFS('степь '!Q5:Q9998,'степь '!F5:F9998,A46)</f>
        <v>0</v>
      </c>
      <c r="G47" s="184">
        <f>SUMIFS('степь '!R5:R9998,'степь '!F5:F9998,A46)</f>
        <v>0</v>
      </c>
      <c r="H47" s="184">
        <f>SUMIFS('степь '!S5:S9998,'степь '!F5:F9998,A46)</f>
        <v>0</v>
      </c>
      <c r="I47" s="184">
        <f>SUMIFS('степь '!T5:T9998,'степь '!F5:F9998,A46)</f>
        <v>0</v>
      </c>
      <c r="J47" s="184">
        <f>SUMIFS('степь '!A5:A9998,'степь '!AB5:AB9998,"нет",'степь '!Y5:Y9998,"да",'степь '!F5:F9998,A46)</f>
        <v>0</v>
      </c>
      <c r="K47" s="184">
        <f>SUMIFS('степь '!I5:I9998,'степь '!AB5:AB9998,"нет",'степь '!Y5:Y9998,"да",'степь '!F5:F9998,A46)</f>
        <v>0</v>
      </c>
      <c r="L47" s="184">
        <f>SUMIFS('степь '!K5:K9998,'степь '!AB5:AB9998,"нет",'степь '!Y5:Y9998,"да",'степь '!F5:F9998,A46)</f>
        <v>0</v>
      </c>
      <c r="M47" s="184">
        <f>SUMIFS('степь '!W5:W9998,'степь '!AB5:AB9998,"нет",'степь '!Y5:Y9998,"да",'степь '!F5:F9998,A46)</f>
        <v>0</v>
      </c>
      <c r="N47" s="184">
        <f>SUMIFS('степь '!X5:X9998,'степь '!AB5:AB9998,"нет",'степь '!Y5:Y9998,"да",'степь '!F5:F9998,A46)</f>
        <v>0</v>
      </c>
      <c r="O47" s="184">
        <f>SUMIFS('степь '!Z5:Z9998,'степь '!F5:F9998,A46)</f>
        <v>0</v>
      </c>
      <c r="P47" s="184">
        <f>SUMIFS('степь '!AA5:AA9998,'степь '!F5:F9998,A46)</f>
        <v>0</v>
      </c>
    </row>
    <row r="48" spans="1:16" ht="16.5" thickBot="1">
      <c r="A48" s="2760" t="s">
        <v>139</v>
      </c>
      <c r="B48" s="2760"/>
      <c r="C48" s="2760"/>
      <c r="D48" s="2760"/>
      <c r="E48" s="2760"/>
      <c r="F48" s="2760"/>
      <c r="G48" s="2760"/>
      <c r="H48" s="2760"/>
      <c r="I48" s="2760"/>
      <c r="J48" s="2760"/>
      <c r="K48" s="2760"/>
      <c r="L48" s="2760"/>
      <c r="M48" s="2760"/>
      <c r="N48" s="2760"/>
      <c r="O48" s="2760"/>
      <c r="P48" s="2760"/>
    </row>
    <row r="49" spans="1:16" ht="16.5" thickBot="1">
      <c r="A49" s="183">
        <f>SUMIFS('степь '!A5:A9998,'степь '!F5:F9998,A48)</f>
        <v>0</v>
      </c>
      <c r="B49" s="184">
        <f>SUMIFS('степь '!I5:I9998,'степь '!F5:F9998,A48)</f>
        <v>0</v>
      </c>
      <c r="C49" s="184">
        <f>SUMIFS('степь '!K5:K9998,'степь '!F5:F9998,A48)</f>
        <v>0</v>
      </c>
      <c r="D49" s="184">
        <f>SUMIFS('степь '!O5:O9998,'степь '!F5:F9998,A48)</f>
        <v>0</v>
      </c>
      <c r="E49" s="184">
        <f>SUMIFS('степь '!P5:P9998,'степь '!F5:F9998,A48)</f>
        <v>0</v>
      </c>
      <c r="F49" s="184">
        <f>SUMIFS('степь '!Q5:Q9998,'степь '!F5:F9998,A48)</f>
        <v>0</v>
      </c>
      <c r="G49" s="184">
        <f>SUMIFS('степь '!R5:R9998,'степь '!F5:F9998,A48)</f>
        <v>0</v>
      </c>
      <c r="H49" s="184">
        <f>SUMIFS('степь '!S5:S9998,'степь '!F5:F9998,A48)</f>
        <v>0</v>
      </c>
      <c r="I49" s="184">
        <f>SUMIFS('степь '!T5:T9998,'степь '!F5:F9998,A48)</f>
        <v>0</v>
      </c>
      <c r="J49" s="184">
        <f>SUMIFS('степь '!A5:A9998,'степь '!AB5:AB9998,"нет",'степь '!Y5:Y9998,"да",'степь '!F5:F9998,A48)</f>
        <v>0</v>
      </c>
      <c r="K49" s="184">
        <f>SUMIFS('степь '!I5:I9998,'степь '!AB5:AB9998,"нет",'степь '!Y5:Y9998,"да",'степь '!F5:F9998,A48)</f>
        <v>0</v>
      </c>
      <c r="L49" s="184">
        <f>SUMIFS('степь '!K5:K9998,'степь '!AB5:AB9998,"нет",'степь '!Y5:Y9998,"да",'степь '!F5:F9998,A48)</f>
        <v>0</v>
      </c>
      <c r="M49" s="184">
        <f>SUMIFS('степь '!W5:W9998,'степь '!AB5:AB9998,"нет",'степь '!Y5:Y9998,"да",'степь '!F5:F9998,A48)</f>
        <v>0</v>
      </c>
      <c r="N49" s="184">
        <f>SUMIFS('степь '!X5:X9998,'степь '!AB5:AB9998,"нет",'степь '!Y5:Y9998,"да",'степь '!F5:F9998,A48)</f>
        <v>0</v>
      </c>
      <c r="O49" s="184">
        <f>SUMIFS('степь '!Z5:Z9998,'степь '!F5:F9998,A48)</f>
        <v>0</v>
      </c>
      <c r="P49" s="184">
        <f>SUMIFS('степь '!AA5:AA9998,'степь '!F5:F9998,A48)</f>
        <v>0</v>
      </c>
    </row>
  </sheetData>
  <sheetProtection password="CE2A" sheet="1" objects="1" scenarios="1" formatCells="0" formatColumns="0" formatRows="0" insertColumns="0" insertRows="0" insertHyperlinks="0" deleteColumns="0" deleteRows="0" sort="0" autoFilter="0" pivotTables="0"/>
  <mergeCells count="41">
    <mergeCell ref="O1:P1"/>
    <mergeCell ref="A2:P2"/>
    <mergeCell ref="A34:P34"/>
    <mergeCell ref="A12:P12"/>
    <mergeCell ref="A14:P14"/>
    <mergeCell ref="A16:P16"/>
    <mergeCell ref="A28:P28"/>
    <mergeCell ref="A30:P30"/>
    <mergeCell ref="A32:P32"/>
    <mergeCell ref="A18:P18"/>
    <mergeCell ref="A20:P20"/>
    <mergeCell ref="A22:P22"/>
    <mergeCell ref="A24:P24"/>
    <mergeCell ref="A26:P26"/>
    <mergeCell ref="J6:J7"/>
    <mergeCell ref="K6:K7"/>
    <mergeCell ref="L6:L7"/>
    <mergeCell ref="A48:P48"/>
    <mergeCell ref="A36:P36"/>
    <mergeCell ref="A38:P38"/>
    <mergeCell ref="A40:P40"/>
    <mergeCell ref="A42:P42"/>
    <mergeCell ref="A44:P44"/>
    <mergeCell ref="A46:P46"/>
    <mergeCell ref="M6:N6"/>
    <mergeCell ref="A4:P4"/>
    <mergeCell ref="A5:A7"/>
    <mergeCell ref="B5:B7"/>
    <mergeCell ref="C5:C7"/>
    <mergeCell ref="D5:F5"/>
    <mergeCell ref="G5:I5"/>
    <mergeCell ref="J5:N5"/>
    <mergeCell ref="O5:P5"/>
    <mergeCell ref="P6:P7"/>
    <mergeCell ref="D6:D7"/>
    <mergeCell ref="F6:F7"/>
    <mergeCell ref="O6:O7"/>
    <mergeCell ref="E6:E7"/>
    <mergeCell ref="I6:I7"/>
    <mergeCell ref="G6:G7"/>
    <mergeCell ref="H6:H7"/>
  </mergeCells>
  <dataValidations count="1">
    <dataValidation type="list" allowBlank="1" showInputMessage="1" showErrorMessage="1" sqref="A12:P12 A48:P48 A46:P46 A44:P44 A42:P42 A40:P40 A38:P38 A36:P36 A34:P34 A32:P32 A30:P30 A28:P28 A26:P26 A24:P24 A22:P22 A20:P20 A18:P18 A16:P16 A14:P14">
      <formula1>районы</formula1>
    </dataValidation>
  </dataValidations>
  <pageMargins left="0.7" right="0.7" top="0.75" bottom="0.75" header="0.3" footer="0.3"/>
  <pageSetup paperSize="9" scale="54" orientation="portrait" r:id="rId1"/>
</worksheet>
</file>

<file path=xl/worksheets/sheet8.xml><?xml version="1.0" encoding="utf-8"?>
<worksheet xmlns="http://schemas.openxmlformats.org/spreadsheetml/2006/main" xmlns:r="http://schemas.openxmlformats.org/officeDocument/2006/relationships">
  <sheetPr codeName="Лист28">
    <tabColor rgb="FF00B0F0"/>
  </sheetPr>
  <dimension ref="A1:I49"/>
  <sheetViews>
    <sheetView view="pageBreakPreview" topLeftCell="C1" zoomScale="80" zoomScaleSheetLayoutView="80" workbookViewId="0">
      <selection activeCell="A9" sqref="A9:H9"/>
    </sheetView>
  </sheetViews>
  <sheetFormatPr defaultColWidth="9.140625" defaultRowHeight="15"/>
  <cols>
    <col min="1" max="1" width="9.140625" style="637"/>
    <col min="2" max="2" width="10.42578125" style="637" customWidth="1"/>
    <col min="3" max="3" width="12.7109375" style="637" customWidth="1"/>
    <col min="4" max="4" width="17.5703125" style="637" customWidth="1"/>
    <col min="5" max="5" width="17.28515625" style="637" customWidth="1"/>
    <col min="6" max="6" width="18.5703125" style="637" customWidth="1"/>
    <col min="7" max="7" width="18.28515625" style="637" customWidth="1"/>
    <col min="8" max="8" width="19.5703125" style="637" customWidth="1"/>
    <col min="9" max="16384" width="9.140625" style="182"/>
  </cols>
  <sheetData>
    <row r="1" spans="1:9">
      <c r="H1" s="988" t="s">
        <v>1020</v>
      </c>
    </row>
    <row r="2" spans="1:9" ht="18.75">
      <c r="A2" s="2763" t="s">
        <v>1022</v>
      </c>
      <c r="B2" s="2763"/>
      <c r="C2" s="2763"/>
      <c r="D2" s="2763"/>
      <c r="E2" s="2763"/>
      <c r="F2" s="2763"/>
      <c r="G2" s="2763"/>
      <c r="H2" s="2763"/>
    </row>
    <row r="3" spans="1:9" ht="15.75" thickBot="1"/>
    <row r="4" spans="1:9" ht="17.25" thickTop="1" thickBot="1">
      <c r="A4" s="2764" t="s">
        <v>271</v>
      </c>
      <c r="B4" s="2764"/>
      <c r="C4" s="2764"/>
      <c r="D4" s="2764"/>
      <c r="E4" s="2764"/>
      <c r="F4" s="2764"/>
      <c r="G4" s="2764"/>
      <c r="H4" s="2764"/>
    </row>
    <row r="5" spans="1:9" ht="90" customHeight="1" thickTop="1" thickBot="1">
      <c r="A5" s="2765" t="s">
        <v>338</v>
      </c>
      <c r="B5" s="2765" t="s">
        <v>339</v>
      </c>
      <c r="C5" s="2766" t="s">
        <v>340</v>
      </c>
      <c r="D5" s="2766"/>
      <c r="E5" s="2766"/>
      <c r="F5" s="2766"/>
      <c r="G5" s="2766" t="s">
        <v>330</v>
      </c>
      <c r="H5" s="2766"/>
    </row>
    <row r="6" spans="1:9" ht="18" customHeight="1" thickTop="1" thickBot="1">
      <c r="A6" s="2765"/>
      <c r="B6" s="2765"/>
      <c r="C6" s="2765" t="s">
        <v>272</v>
      </c>
      <c r="D6" s="2765" t="s">
        <v>325</v>
      </c>
      <c r="E6" s="2766" t="s">
        <v>333</v>
      </c>
      <c r="F6" s="2766"/>
      <c r="G6" s="2765" t="s">
        <v>334</v>
      </c>
      <c r="H6" s="2765" t="s">
        <v>41</v>
      </c>
    </row>
    <row r="7" spans="1:9" ht="41.25" customHeight="1" thickTop="1" thickBot="1">
      <c r="A7" s="2765"/>
      <c r="B7" s="2765"/>
      <c r="C7" s="2765"/>
      <c r="D7" s="2765"/>
      <c r="E7" s="989" t="s">
        <v>334</v>
      </c>
      <c r="F7" s="989" t="s">
        <v>41</v>
      </c>
      <c r="G7" s="2765"/>
      <c r="H7" s="2765"/>
    </row>
    <row r="8" spans="1:9" ht="17.25" thickTop="1" thickBot="1">
      <c r="A8" s="990">
        <v>1</v>
      </c>
      <c r="B8" s="990">
        <v>2</v>
      </c>
      <c r="C8" s="990">
        <v>3</v>
      </c>
      <c r="D8" s="990">
        <v>4</v>
      </c>
      <c r="E8" s="990">
        <v>5</v>
      </c>
      <c r="F8" s="990">
        <v>6</v>
      </c>
      <c r="G8" s="990">
        <v>7</v>
      </c>
      <c r="H8" s="990">
        <v>8</v>
      </c>
    </row>
    <row r="9" spans="1:9" ht="17.25" thickTop="1" thickBot="1">
      <c r="A9" s="612">
        <f>A13+A15+A17+A19+A21+A23+A25+A27+A29+A31+A33+A35+A37+A39+A41+A43+A45+A47+A49</f>
        <v>0</v>
      </c>
      <c r="B9" s="612">
        <f t="shared" ref="B9:H9" si="0">B13+B15+B17+B19+B21+B23+B25+B27+B29+B31+B33+B35+B37+B39+B41+B43+B45+B47+B49</f>
        <v>0</v>
      </c>
      <c r="C9" s="612">
        <f t="shared" si="0"/>
        <v>0</v>
      </c>
      <c r="D9" s="612">
        <f t="shared" si="0"/>
        <v>0</v>
      </c>
      <c r="E9" s="612">
        <f t="shared" si="0"/>
        <v>0</v>
      </c>
      <c r="F9" s="612">
        <f t="shared" si="0"/>
        <v>0</v>
      </c>
      <c r="G9" s="612">
        <f t="shared" si="0"/>
        <v>0</v>
      </c>
      <c r="H9" s="612">
        <f t="shared" si="0"/>
        <v>0</v>
      </c>
    </row>
    <row r="10" spans="1:9" ht="17.25" thickTop="1" thickBot="1">
      <c r="A10" s="477"/>
      <c r="B10" s="477"/>
      <c r="C10" s="477"/>
      <c r="D10" s="477"/>
      <c r="E10" s="477"/>
      <c r="F10" s="477"/>
      <c r="G10" s="477"/>
      <c r="H10" s="477"/>
      <c r="I10" s="581" t="s">
        <v>939</v>
      </c>
    </row>
    <row r="11" spans="1:9" ht="15.75" thickTop="1"/>
    <row r="12" spans="1:9" ht="15.75" thickBot="1">
      <c r="A12" s="2767" t="s">
        <v>148</v>
      </c>
      <c r="B12" s="2767"/>
      <c r="C12" s="2767"/>
      <c r="D12" s="2767"/>
      <c r="E12" s="2767"/>
      <c r="F12" s="2767"/>
      <c r="G12" s="2767"/>
      <c r="H12" s="2767"/>
    </row>
    <row r="13" spans="1:9" ht="16.5" thickBot="1">
      <c r="A13" s="420">
        <f>SUMIFS(Трава!A5:A9993,Трава!E5:E9993,A12)</f>
        <v>0</v>
      </c>
      <c r="B13" s="188">
        <f>SUMIFS(Трава!H5:H9993,Трава!E5:E9993,A12)</f>
        <v>0</v>
      </c>
      <c r="C13" s="184">
        <f>SUMIFS(Трава!A5:A9993,Трава!M5:M9993,"нет",Трава!E5:E9993,A12,Трава!P5:P9993,"да")</f>
        <v>0</v>
      </c>
      <c r="D13" s="184">
        <f>SUMIFS(Трава!H5:H9993,Трава!M5:M9993,"нет",Трава!E5:E9993,A12,Трава!P5:P9993,"да")</f>
        <v>0</v>
      </c>
      <c r="E13" s="184">
        <f>SUMIFS(Трава!N5:N9993,Трава!E5:E9993,A12,Трава!P5:P9993,"да",Трава!M5:M9993,"нет")</f>
        <v>0</v>
      </c>
      <c r="F13" s="184">
        <f>SUMIFS(Трава!O5:O9993,Трава!E5:E9993,A12,Трава!P5:P9993,"да",Трава!M5:M9993,"нет")</f>
        <v>0</v>
      </c>
      <c r="G13" s="188">
        <f>SUMIFS(Трава!K5:K9993,Трава!E5:E9993,A12)</f>
        <v>0</v>
      </c>
      <c r="H13" s="188">
        <f>SUMIFS(Трава!L5:L9993,Трава!E5:E9993,A12)</f>
        <v>0</v>
      </c>
    </row>
    <row r="14" spans="1:9" ht="15.75" thickBot="1">
      <c r="A14" s="2767" t="s">
        <v>142</v>
      </c>
      <c r="B14" s="2767"/>
      <c r="C14" s="2767"/>
      <c r="D14" s="2767"/>
      <c r="E14" s="2767"/>
      <c r="F14" s="2767"/>
      <c r="G14" s="2767"/>
      <c r="H14" s="2767"/>
    </row>
    <row r="15" spans="1:9" ht="16.5" thickBot="1">
      <c r="A15" s="183">
        <f>SUMIFS(Трава!A5:A9993,Трава!E5:E9993,A14)</f>
        <v>0</v>
      </c>
      <c r="B15" s="184">
        <f>SUMIFS(Трава!H5:H9993,Трава!E5:E9993,A14)</f>
        <v>0</v>
      </c>
      <c r="C15" s="184">
        <f>SUMIFS(Трава!A5:A9993,Трава!M5:M9993,"нет",Трава!E5:E9993,A14,Трава!P5:P9993,"да")</f>
        <v>0</v>
      </c>
      <c r="D15" s="184">
        <f>SUMIFS(Трава!H5:H9993,Трава!M5:M9993,"нет",Трава!E5:E9993,A14,Трава!P5:P9993,"да")</f>
        <v>0</v>
      </c>
      <c r="E15" s="184">
        <f>SUMIFS(Трава!N5:N9993,Трава!E5:E9993,A14,Трава!P5:P9993,"да",Трава!M5:M9993,"нет")</f>
        <v>0</v>
      </c>
      <c r="F15" s="184">
        <f>SUMIFS(Трава!O5:O9993,Трава!E5:E9993,A14,Трава!P5:P9993,"да",Трава!M5:M9993,"нет")</f>
        <v>0</v>
      </c>
      <c r="G15" s="184">
        <f>SUMIFS(Трава!K5:K9993,Трава!E5:E9993,A14)</f>
        <v>0</v>
      </c>
      <c r="H15" s="184">
        <f>SUMIFS(Трава!L5:L9993,Трава!E5:E9993,A14)</f>
        <v>0</v>
      </c>
    </row>
    <row r="16" spans="1:9" ht="15.75" thickBot="1">
      <c r="A16" s="2767" t="s">
        <v>136</v>
      </c>
      <c r="B16" s="2767"/>
      <c r="C16" s="2767"/>
      <c r="D16" s="2767"/>
      <c r="E16" s="2767"/>
      <c r="F16" s="2767"/>
      <c r="G16" s="2767"/>
      <c r="H16" s="2767"/>
    </row>
    <row r="17" spans="1:8" ht="16.5" thickBot="1">
      <c r="A17" s="183">
        <f>SUMIFS(Трава!A5:A9993,Трава!E5:E9993,A16)</f>
        <v>0</v>
      </c>
      <c r="B17" s="184">
        <f>SUMIFS(Трава!H5:H9993,Трава!E5:E9993,A16)</f>
        <v>0</v>
      </c>
      <c r="C17" s="184">
        <f>SUMIFS(Трава!A5:A9993,Трава!M5:M9993,"нет",Трава!E5:E9993,A16,Трава!P5:P9993,"да")</f>
        <v>0</v>
      </c>
      <c r="D17" s="184">
        <f>SUMIFS(Трава!H5:H9993,Трава!M5:M9993,"нет",Трава!E5:E9993,A16,Трава!P5:P9993,"да")</f>
        <v>0</v>
      </c>
      <c r="E17" s="184">
        <f>SUMIFS(Трава!N5:N9993,Трава!E5:E9993,A16,Трава!P5:P9993,"да",Трава!M5:M9993,"нет")</f>
        <v>0</v>
      </c>
      <c r="F17" s="184">
        <f>SUMIFS(Трава!O5:O9993,Трава!E5:E9993,A16,Трава!P5:P9993,"да",Трава!M5:M9993,"нет")</f>
        <v>0</v>
      </c>
      <c r="G17" s="184">
        <f>SUMIFS(Трава!K5:K9993,Трава!E5:E9993,A16)</f>
        <v>0</v>
      </c>
      <c r="H17" s="184">
        <f>SUMIFS(Трава!L5:L9993,Трава!E5:E9993,A16)</f>
        <v>0</v>
      </c>
    </row>
    <row r="18" spans="1:8" ht="15.75" thickBot="1">
      <c r="A18" s="2767" t="s">
        <v>127</v>
      </c>
      <c r="B18" s="2767"/>
      <c r="C18" s="2767"/>
      <c r="D18" s="2767"/>
      <c r="E18" s="2767"/>
      <c r="F18" s="2767"/>
      <c r="G18" s="2767"/>
      <c r="H18" s="2767"/>
    </row>
    <row r="19" spans="1:8" ht="16.5" thickBot="1">
      <c r="A19" s="185">
        <f>SUMIFS(Трава!A5:A9993,Трава!E5:E9993,A18)</f>
        <v>0</v>
      </c>
      <c r="B19" s="186">
        <f>SUMIFS(Трава!H5:H9993,Трава!E5:E9993,A18)</f>
        <v>0</v>
      </c>
      <c r="C19" s="186">
        <f>SUMIFS(Трава!A5:A9993,Трава!M5:M9993,"нет",Трава!E5:E9993,A18,Трава!P5:P9993,"да")</f>
        <v>0</v>
      </c>
      <c r="D19" s="186">
        <f>SUMIFS(Трава!H5:H9993,Трава!M5:M9993,"нет",Трава!E5:E9993,A18,Трава!P5:P9993,"да")</f>
        <v>0</v>
      </c>
      <c r="E19" s="186">
        <f>SUMIFS(Трава!N5:N9993,Трава!E5:E9993,A18,Трава!P5:P9993,"да",Трава!M5:M9993,"нет")</f>
        <v>0</v>
      </c>
      <c r="F19" s="186">
        <f>SUMIFS(Трава!O5:O9993,Трава!E5:E9993,A18,Трава!P5:P9993,"да",Трава!M5:M9993,"нет")</f>
        <v>0</v>
      </c>
      <c r="G19" s="186">
        <f>SUMIFS(Трава!K5:K9993,Трава!E5:E9993,A18)</f>
        <v>0</v>
      </c>
      <c r="H19" s="186">
        <f>SUMIFS(Трава!L5:L9993,Трава!E5:E9993,A18)</f>
        <v>0</v>
      </c>
    </row>
    <row r="20" spans="1:8" ht="15.75" thickBot="1">
      <c r="A20" s="2767" t="s">
        <v>140</v>
      </c>
      <c r="B20" s="2767"/>
      <c r="C20" s="2767"/>
      <c r="D20" s="2767"/>
      <c r="E20" s="2767"/>
      <c r="F20" s="2767"/>
      <c r="G20" s="2767"/>
      <c r="H20" s="2767"/>
    </row>
    <row r="21" spans="1:8" ht="16.5" thickBot="1">
      <c r="A21" s="183">
        <f>SUMIFS(Трава!A5:A9993,Трава!E5:E9993,A20)</f>
        <v>0</v>
      </c>
      <c r="B21" s="184">
        <f>SUMIFS(Трава!H5:H9993,Трава!E5:E9993,A20)</f>
        <v>0</v>
      </c>
      <c r="C21" s="184">
        <f>SUMIFS(Трава!A5:A9993,Трава!M5:M9993,"нет",Трава!E5:E9993,A20,Трава!P5:P9993,"да")</f>
        <v>0</v>
      </c>
      <c r="D21" s="184">
        <f>SUMIFS(Трава!H5:H9993,Трава!M5:M9993,"нет",Трава!E5:E9993,A20,Трава!P5:P9993,"да")</f>
        <v>0</v>
      </c>
      <c r="E21" s="184">
        <f>SUMIFS(Трава!N5:N9993,Трава!E5:E9993,A20,Трава!P5:P9993,"да",Трава!M5:M9993,"нет")</f>
        <v>0</v>
      </c>
      <c r="F21" s="184">
        <f>SUMIFS(Трава!O5:O9993,Трава!E5:E9993,A20,Трава!P5:P9993,"да",Трава!M5:M9993,"нет")</f>
        <v>0</v>
      </c>
      <c r="G21" s="184">
        <f>SUMIFS(Трава!K5:K9993,Трава!E5:E9993,A20)</f>
        <v>0</v>
      </c>
      <c r="H21" s="184">
        <f>SUMIFS(Трава!L5:L9993,Трава!E5:E9993,A20)</f>
        <v>0</v>
      </c>
    </row>
    <row r="22" spans="1:8" ht="15.75" thickBot="1">
      <c r="A22" s="2767" t="s">
        <v>144</v>
      </c>
      <c r="B22" s="2767"/>
      <c r="C22" s="2767"/>
      <c r="D22" s="2767"/>
      <c r="E22" s="2767"/>
      <c r="F22" s="2767"/>
      <c r="G22" s="2767"/>
      <c r="H22" s="2767"/>
    </row>
    <row r="23" spans="1:8" ht="16.5" thickBot="1">
      <c r="A23" s="183">
        <f>SUMIFS(Трава!A5:A9993,Трава!E5:E9993,A22)</f>
        <v>0</v>
      </c>
      <c r="B23" s="184">
        <f>SUMIFS(Трава!H5:H9993,Трава!E5:E9993,A22)</f>
        <v>0</v>
      </c>
      <c r="C23" s="184">
        <f>SUMIFS(Трава!A5:A9993,Трава!M5:M9993,"нет",Трава!E5:E9993,A22,Трава!P5:P9993,"да")</f>
        <v>0</v>
      </c>
      <c r="D23" s="184">
        <f>SUMIFS(Трава!H5:H9993,Трава!M5:M9993,"нет",Трава!E5:E9993,A22,Трава!P5:P9993,"да")</f>
        <v>0</v>
      </c>
      <c r="E23" s="184">
        <f>SUMIFS(Трава!N5:N9993,Трава!E5:E9993,A22,Трава!P5:P9993,"да",Трава!M5:M9993,"нет")</f>
        <v>0</v>
      </c>
      <c r="F23" s="184">
        <f>SUMIFS(Трава!O5:O9993,Трава!E5:E9993,A22,Трава!P5:P9993,"да",Трава!M5:M9993,"нет")</f>
        <v>0</v>
      </c>
      <c r="G23" s="184">
        <f>SUMIFS(Трава!K5:K9993,Трава!E5:E9993,A22)</f>
        <v>0</v>
      </c>
      <c r="H23" s="184">
        <f>SUMIFS(Трава!L5:L9993,Трава!E5:E9993,A22)</f>
        <v>0</v>
      </c>
    </row>
    <row r="24" spans="1:8" ht="15.75" thickBot="1">
      <c r="A24" s="2767" t="s">
        <v>137</v>
      </c>
      <c r="B24" s="2767"/>
      <c r="C24" s="2767"/>
      <c r="D24" s="2767"/>
      <c r="E24" s="2767"/>
      <c r="F24" s="2767"/>
      <c r="G24" s="2767"/>
      <c r="H24" s="2767"/>
    </row>
    <row r="25" spans="1:8" ht="16.5" thickBot="1">
      <c r="A25" s="183">
        <f>SUMIFS(Трава!A5:A9993,Трава!E5:E9993,A24)</f>
        <v>0</v>
      </c>
      <c r="B25" s="184">
        <f>SUMIFS(Трава!H5:H9993,Трава!E5:E9993,A24)</f>
        <v>0</v>
      </c>
      <c r="C25" s="184">
        <f>SUMIFS(Трава!A5:A9993,Трава!M5:M9993,"нет",Трава!E5:E9993,A24,Трава!P5:P9993,"да")</f>
        <v>0</v>
      </c>
      <c r="D25" s="184">
        <f>SUMIFS(Трава!H5:H9993,Трава!M5:M9993,"нет",Трава!E5:E9993,A24,Трава!P5:P9993,"да")</f>
        <v>0</v>
      </c>
      <c r="E25" s="184">
        <f>SUMIFS(Трава!N5:N9993,Трава!E5:E9993,A24,Трава!P5:P9993,"да",Трава!M5:M9993,"нет")</f>
        <v>0</v>
      </c>
      <c r="F25" s="184">
        <f>SUMIFS(Трава!O5:O9993,Трава!E5:E9993,A24,Трава!P5:P9993,"да",Трава!M5:M9993,"нет")</f>
        <v>0</v>
      </c>
      <c r="G25" s="184">
        <f>SUMIFS(Трава!K5:K9993,Трава!E5:E9993,A24)</f>
        <v>0</v>
      </c>
      <c r="H25" s="184">
        <f>SUMIFS(Трава!L5:L9993,Трава!E5:E9993,A24)</f>
        <v>0</v>
      </c>
    </row>
    <row r="26" spans="1:8" ht="15.75" thickBot="1">
      <c r="A26" s="2767" t="s">
        <v>131</v>
      </c>
      <c r="B26" s="2767"/>
      <c r="C26" s="2767"/>
      <c r="D26" s="2767"/>
      <c r="E26" s="2767"/>
      <c r="F26" s="2767"/>
      <c r="G26" s="2767"/>
      <c r="H26" s="2767"/>
    </row>
    <row r="27" spans="1:8" ht="16.5" thickBot="1">
      <c r="A27" s="183">
        <f>SUMIFS(Трава!A5:A9993,Трава!E5:E9993,A26)</f>
        <v>0</v>
      </c>
      <c r="B27" s="184">
        <f>SUMIFS(Трава!H5:H9993,Трава!E5:E9993,A26)</f>
        <v>0</v>
      </c>
      <c r="C27" s="184">
        <f>SUMIFS(Трава!A5:A9993,Трава!M5:M9993,"нет",Трава!E5:E9993,A26,Трава!P5:P9993,"да")</f>
        <v>0</v>
      </c>
      <c r="D27" s="184">
        <f>SUMIFS(Трава!H5:H9993,Трава!M5:M9993,"нет",Трава!E5:E9993,A26,Трава!P5:P9993,"да")</f>
        <v>0</v>
      </c>
      <c r="E27" s="184">
        <f>SUMIFS(Трава!N5:N9993,Трава!E5:E9993,A26,Трава!P5:P9993,"да",Трава!M5:M9993,"нет")</f>
        <v>0</v>
      </c>
      <c r="F27" s="184">
        <f>SUMIFS(Трава!O5:O9993,Трава!E5:E9993,A26,Трава!P5:P9993,"да",Трава!M5:M9993,"нет")</f>
        <v>0</v>
      </c>
      <c r="G27" s="184">
        <f>SUMIFS(Трава!K5:K9993,Трава!E5:E9993,A26)</f>
        <v>0</v>
      </c>
      <c r="H27" s="184">
        <f>SUMIFS(Трава!L5:L9993,Трава!E5:E9993,A26)</f>
        <v>0</v>
      </c>
    </row>
    <row r="28" spans="1:8" ht="15.75" thickBot="1">
      <c r="A28" s="2767" t="s">
        <v>143</v>
      </c>
      <c r="B28" s="2767"/>
      <c r="C28" s="2767"/>
      <c r="D28" s="2767"/>
      <c r="E28" s="2767"/>
      <c r="F28" s="2767"/>
      <c r="G28" s="2767"/>
      <c r="H28" s="2767"/>
    </row>
    <row r="29" spans="1:8" ht="16.5" thickBot="1">
      <c r="A29" s="183">
        <f>SUMIFS(Трава!A5:A9993,Трава!E5:E9993,A28)</f>
        <v>0</v>
      </c>
      <c r="B29" s="184">
        <f>SUMIFS(Трава!H5:H9993,Трава!E5:E9993,A28)</f>
        <v>0</v>
      </c>
      <c r="C29" s="184">
        <f>SUMIFS(Трава!A5:A9993,Трава!M5:M9993,"нет",Трава!E5:E9993,A28,Трава!P5:P9993,"да")</f>
        <v>0</v>
      </c>
      <c r="D29" s="184">
        <f>SUMIFS(Трава!H5:H9993,Трава!M5:M9993,"нет",Трава!E5:E9993,A28,Трава!P5:P9993,"да")</f>
        <v>0</v>
      </c>
      <c r="E29" s="184">
        <f>SUMIFS(Трава!N5:N9993,Трава!E5:E9993,A28,Трава!P5:P9993,"да",Трава!M5:M9993,"нет")</f>
        <v>0</v>
      </c>
      <c r="F29" s="184">
        <f>SUMIFS(Трава!O5:O9993,Трава!E5:E9993,A28,Трава!P5:P9993,"да",Трава!M5:M9993,"нет")</f>
        <v>0</v>
      </c>
      <c r="G29" s="184">
        <f>SUMIFS(Трава!K5:K9993,Трава!E5:E9993,A28)</f>
        <v>0</v>
      </c>
      <c r="H29" s="184">
        <f>SUMIFS(Трава!L5:L9993,Трава!E5:E9993,A28)</f>
        <v>0</v>
      </c>
    </row>
    <row r="30" spans="1:8" ht="15.75" thickBot="1">
      <c r="A30" s="2767" t="s">
        <v>141</v>
      </c>
      <c r="B30" s="2767"/>
      <c r="C30" s="2767"/>
      <c r="D30" s="2767"/>
      <c r="E30" s="2767"/>
      <c r="F30" s="2767"/>
      <c r="G30" s="2767"/>
      <c r="H30" s="2767"/>
    </row>
    <row r="31" spans="1:8" ht="16.5" thickBot="1">
      <c r="A31" s="183">
        <f>SUMIFS(Трава!A5:A9993,Трава!E5:E9993,A30)</f>
        <v>0</v>
      </c>
      <c r="B31" s="184">
        <f>SUMIFS(Трава!H5:H9993,Трава!E5:E9993,A30)</f>
        <v>0</v>
      </c>
      <c r="C31" s="184">
        <f>SUMIFS(Трава!A5:A9993,Трава!M5:M9993,"нет",Трава!E5:E9993,A30,Трава!P5:P9993,"да")</f>
        <v>0</v>
      </c>
      <c r="D31" s="184">
        <f>SUMIFS(Трава!H5:H9993,Трава!M5:M9993,"нет",Трава!E5:E9993,A30,Трава!P5:P9993,"да")</f>
        <v>0</v>
      </c>
      <c r="E31" s="184">
        <f>SUMIFS(Трава!N5:N9993,Трава!E5:E9993,A30,Трава!P5:P9993,"да",Трава!M5:M9993,"нет")</f>
        <v>0</v>
      </c>
      <c r="F31" s="184">
        <f>SUMIFS(Трава!O5:O9993,Трава!E5:E9993,A30,Трава!P5:P9993,"да",Трава!M5:M9993,"нет")</f>
        <v>0</v>
      </c>
      <c r="G31" s="184">
        <f>SUMIFS(Трава!K5:K9993,Трава!E5:E9993,A30)</f>
        <v>0</v>
      </c>
      <c r="H31" s="184">
        <f>SUMIFS(Трава!L5:L9993,Трава!E5:E9993,A30)</f>
        <v>0</v>
      </c>
    </row>
    <row r="32" spans="1:8" ht="15.75" thickBot="1">
      <c r="A32" s="2767" t="s">
        <v>146</v>
      </c>
      <c r="B32" s="2767"/>
      <c r="C32" s="2767"/>
      <c r="D32" s="2767"/>
      <c r="E32" s="2767"/>
      <c r="F32" s="2767"/>
      <c r="G32" s="2767"/>
      <c r="H32" s="2767"/>
    </row>
    <row r="33" spans="1:8" ht="16.5" thickBot="1">
      <c r="A33" s="183">
        <f>SUMIFS(Трава!A5:A9993,Трава!E5:E9993,A32)</f>
        <v>0</v>
      </c>
      <c r="B33" s="184">
        <f>SUMIFS(Трава!H5:H9993,Трава!E5:E9993,A32)</f>
        <v>0</v>
      </c>
      <c r="C33" s="184">
        <f>SUMIFS(Трава!A5:A9993,Трава!M5:M9993,"нет",Трава!E5:E9993,A32,Трава!P5:P9993,"да")</f>
        <v>0</v>
      </c>
      <c r="D33" s="184">
        <f>SUMIFS(Трава!H5:H9993,Трава!M5:M9993,"нет",Трава!E5:E9993,A32,Трава!P5:P9993,"да")</f>
        <v>0</v>
      </c>
      <c r="E33" s="184">
        <f>SUMIFS(Трава!N5:N9993,Трава!E5:E9993,A32,Трава!P5:P9993,"да",Трава!M5:M9993,"нет")</f>
        <v>0</v>
      </c>
      <c r="F33" s="184">
        <f>SUMIFS(Трава!O5:O9993,Трава!E5:E9993,A32,Трава!P5:P9993,"да",Трава!M5:M9993,"нет")</f>
        <v>0</v>
      </c>
      <c r="G33" s="184">
        <f>SUMIFS(Трава!K5:K9993,Трава!E5:E9993,A32)</f>
        <v>0</v>
      </c>
      <c r="H33" s="184">
        <f>SUMIFS(Трава!L5:L9993,Трава!E5:E9993,A32)</f>
        <v>0</v>
      </c>
    </row>
    <row r="34" spans="1:8" ht="15.75" thickBot="1">
      <c r="A34" s="2767" t="s">
        <v>135</v>
      </c>
      <c r="B34" s="2767"/>
      <c r="C34" s="2767"/>
      <c r="D34" s="2767"/>
      <c r="E34" s="2767"/>
      <c r="F34" s="2767"/>
      <c r="G34" s="2767"/>
      <c r="H34" s="2767"/>
    </row>
    <row r="35" spans="1:8" ht="16.5" thickBot="1">
      <c r="A35" s="418">
        <f>SUMIFS(Трава!A5:A9993,Трава!E5:E9993,A34)</f>
        <v>0</v>
      </c>
      <c r="B35" s="419">
        <f>SUMIFS(Трава!H5:H9993,Трава!E5:E9993,A34)</f>
        <v>0</v>
      </c>
      <c r="C35" s="419">
        <f>SUMIFS(Трава!A5:A9993,Трава!M5:M9993,"нет",Трава!E5:E9993,A34,Трава!P5:P9993,"да")</f>
        <v>0</v>
      </c>
      <c r="D35" s="419">
        <f>SUMIFS(Трава!H5:H9993,Трава!M5:M9993,"нет",Трава!E5:E9993,A34,Трава!P5:P9993,"да")</f>
        <v>0</v>
      </c>
      <c r="E35" s="419">
        <f>SUMIFS(Трава!N5:N9993,Трава!E5:E9993,A34,Трава!P5:P9993,"да",Трава!M5:M9993,"нет")</f>
        <v>0</v>
      </c>
      <c r="F35" s="419">
        <f>SUMIFS(Трава!O5:O9993,Трава!E5:E9993,A34,Трава!P5:P9993,"да",Трава!M5:M9993,"нет")</f>
        <v>0</v>
      </c>
      <c r="G35" s="419">
        <f>SUMIFS(Трава!K5:K9993,Трава!E5:E9993,A34)</f>
        <v>0</v>
      </c>
      <c r="H35" s="419">
        <f>SUMIFS(Трава!L5:L9993,Трава!E5:E9993,A34)</f>
        <v>0</v>
      </c>
    </row>
    <row r="36" spans="1:8" ht="15.75" thickBot="1">
      <c r="A36" s="2767" t="s">
        <v>132</v>
      </c>
      <c r="B36" s="2767"/>
      <c r="C36" s="2767"/>
      <c r="D36" s="2767"/>
      <c r="E36" s="2767"/>
      <c r="F36" s="2767"/>
      <c r="G36" s="2767"/>
      <c r="H36" s="2767"/>
    </row>
    <row r="37" spans="1:8" ht="16.5" thickBot="1">
      <c r="A37" s="183">
        <f>SUMIFS(Трава!A5:A9993,Трава!E5:E9993,A36)</f>
        <v>0</v>
      </c>
      <c r="B37" s="184">
        <f>SUMIFS(Трава!H5:H9993,Трава!E5:E9993,A36)</f>
        <v>0</v>
      </c>
      <c r="C37" s="184">
        <f>SUMIFS(Трава!A5:A9993,Трава!M5:M9993,"нет",Трава!E5:E9993,A36,Трава!P5:P9993,"да")</f>
        <v>0</v>
      </c>
      <c r="D37" s="184">
        <f>SUMIFS(Трава!H5:H9993,Трава!M5:M9993,"нет",Трава!E5:E9993,A36,Трава!P5:P9993,"да")</f>
        <v>0</v>
      </c>
      <c r="E37" s="184">
        <f>SUMIFS(Трава!N5:N9993,Трава!E5:E9993,A36,Трава!P5:P9993,"да",Трава!M5:M9993,"нет")</f>
        <v>0</v>
      </c>
      <c r="F37" s="184">
        <f>SUMIFS(Трава!O5:O9993,Трава!E5:E9993,A36,Трава!P5:P9993,"да",Трава!M5:M9993,"нет")</f>
        <v>0</v>
      </c>
      <c r="G37" s="184">
        <f>SUMIFS(Трава!K5:K9993,Трава!E5:E9993,A36)</f>
        <v>0</v>
      </c>
      <c r="H37" s="184">
        <f>SUMIFS(Трава!L5:L9993,Трава!E5:E9993,A36)</f>
        <v>0</v>
      </c>
    </row>
    <row r="38" spans="1:8" ht="15.75" thickBot="1">
      <c r="A38" s="2767" t="s">
        <v>133</v>
      </c>
      <c r="B38" s="2767"/>
      <c r="C38" s="2767"/>
      <c r="D38" s="2767"/>
      <c r="E38" s="2767"/>
      <c r="F38" s="2767"/>
      <c r="G38" s="2767"/>
      <c r="H38" s="2767"/>
    </row>
    <row r="39" spans="1:8" ht="16.5" thickBot="1">
      <c r="A39" s="185">
        <f>SUMIFS(Трава!A5:A9993,Трава!E5:E9993,A38)</f>
        <v>0</v>
      </c>
      <c r="B39" s="186">
        <f>SUMIFS(Трава!H5:H9993,Трава!E5:E9993,A38)</f>
        <v>0</v>
      </c>
      <c r="C39" s="186">
        <f>SUMIFS(Трава!A5:A9993,Трава!M5:M9993,"нет",Трава!E5:E9993,A38,Трава!P5:P9993,"да")</f>
        <v>0</v>
      </c>
      <c r="D39" s="186">
        <f>SUMIFS(Трава!H5:H9993,Трава!M5:M9993,"нет",Трава!E5:E9993,A38,Трава!P5:P9993,"да")</f>
        <v>0</v>
      </c>
      <c r="E39" s="186">
        <f>SUMIFS(Трава!N5:N9993,Трава!E5:E9993,A38,Трава!P5:P9993,"да",Трава!M5:M9993,"нет")</f>
        <v>0</v>
      </c>
      <c r="F39" s="186">
        <f>SUMIFS(Трава!O5:O9993,Трава!E5:E9993,A38,Трава!P5:P9993,"да",Трава!M5:M9993,"нет")</f>
        <v>0</v>
      </c>
      <c r="G39" s="186">
        <f>SUMIFS(Трава!K5:K9993,Трава!E5:E9993,A38)</f>
        <v>0</v>
      </c>
      <c r="H39" s="186">
        <f>SUMIFS(Трава!L5:L9993,Трава!E5:E9993,A38)</f>
        <v>0</v>
      </c>
    </row>
    <row r="40" spans="1:8" ht="15.75" thickBot="1">
      <c r="A40" s="2767" t="s">
        <v>130</v>
      </c>
      <c r="B40" s="2767"/>
      <c r="C40" s="2767"/>
      <c r="D40" s="2767"/>
      <c r="E40" s="2767"/>
      <c r="F40" s="2767"/>
      <c r="G40" s="2767"/>
      <c r="H40" s="2767"/>
    </row>
    <row r="41" spans="1:8" ht="16.5" thickBot="1">
      <c r="A41" s="185">
        <f>SUMIFS(Трава!A5:A9993,Трава!E5:E9993,A40)</f>
        <v>0</v>
      </c>
      <c r="B41" s="186">
        <f>SUMIFS(Трава!H5:H9993,Трава!E5:E9993,A40)</f>
        <v>0</v>
      </c>
      <c r="C41" s="186">
        <f>SUMIFS(Трава!A5:A9993,Трава!M5:M9993,"нет",Трава!E5:E9993,A40,Трава!P5:P9993,"да")</f>
        <v>0</v>
      </c>
      <c r="D41" s="186">
        <f>SUMIFS(Трава!H5:H9993,Трава!M5:M9993,"нет",Трава!E5:E9993,A40,Трава!P5:P9993,"да")</f>
        <v>0</v>
      </c>
      <c r="E41" s="186">
        <f>SUMIFS(Трава!N5:N9993,Трава!E5:E9993,A40,Трава!P5:P9993,"да",Трава!M5:M9993,"нет")</f>
        <v>0</v>
      </c>
      <c r="F41" s="186">
        <f>SUMIFS(Трава!O5:O9993,Трава!E5:E9993,A40,Трава!P5:P9993,"да",Трава!M5:M9993,"нет")</f>
        <v>0</v>
      </c>
      <c r="G41" s="186">
        <f>SUMIFS(Трава!K5:K9993,Трава!E5:E9993,A40)</f>
        <v>0</v>
      </c>
      <c r="H41" s="186">
        <f>SUMIFS(Трава!L5:L9993,Трава!E5:E9993,A40)</f>
        <v>0</v>
      </c>
    </row>
    <row r="42" spans="1:8" ht="15.75" thickBot="1">
      <c r="A42" s="2767" t="s">
        <v>134</v>
      </c>
      <c r="B42" s="2767"/>
      <c r="C42" s="2767"/>
      <c r="D42" s="2767"/>
      <c r="E42" s="2767"/>
      <c r="F42" s="2767"/>
      <c r="G42" s="2767"/>
      <c r="H42" s="2767"/>
    </row>
    <row r="43" spans="1:8" ht="16.5" thickBot="1">
      <c r="A43" s="420">
        <f>SUMIFS(Трава!A5:A9993,Трава!E5:E9993,A42)</f>
        <v>0</v>
      </c>
      <c r="B43" s="188">
        <f>SUMIFS(Трава!H5:H9993,Трава!E5:E9993,A42)</f>
        <v>0</v>
      </c>
      <c r="C43" s="188">
        <f>SUMIFS(Трава!A5:A9993,Трава!M5:M9993,"нет",Трава!E5:E9993,A42,Трава!P5:P9993,"да")</f>
        <v>0</v>
      </c>
      <c r="D43" s="188">
        <f>SUMIFS(Трава!H5:H9993,Трава!M5:M9993,"нет",Трава!E5:E9993,A42,Трава!P5:P9993,"да")</f>
        <v>0</v>
      </c>
      <c r="E43" s="184">
        <f>SUMIFS(Трава!N5:N9993,Трава!E5:E9993,A42,Трава!P5:P9993,"да",Трава!M5:M9993,"нет")</f>
        <v>0</v>
      </c>
      <c r="F43" s="184">
        <f>SUMIFS(Трава!O5:O9993,Трава!E5:E9993,A42,Трава!P5:P9993,"да",Трава!M5:M9993,"нет")</f>
        <v>0</v>
      </c>
      <c r="G43" s="184">
        <f>SUMIFS(Трава!K5:K9993,Трава!E5:E9993,A42)</f>
        <v>0</v>
      </c>
      <c r="H43" s="184">
        <f>SUMIFS(Трава!L5:L9993,Трава!E5:E9993,A42)</f>
        <v>0</v>
      </c>
    </row>
    <row r="44" spans="1:8" ht="15.75" thickBot="1">
      <c r="A44" s="2767" t="s">
        <v>128</v>
      </c>
      <c r="B44" s="2767"/>
      <c r="C44" s="2767"/>
      <c r="D44" s="2767"/>
      <c r="E44" s="2767"/>
      <c r="F44" s="2767"/>
      <c r="G44" s="2767"/>
      <c r="H44" s="2767"/>
    </row>
    <row r="45" spans="1:8" ht="16.5" thickBot="1">
      <c r="A45" s="183">
        <f>SUMIFS(Трава!A5:A9993,Трава!E5:E9993,A44)</f>
        <v>0</v>
      </c>
      <c r="B45" s="184">
        <f>SUMIFS(Трава!H5:H9993,Трава!E5:E9993,A44)</f>
        <v>0</v>
      </c>
      <c r="C45" s="184">
        <f>SUMIFS(Трава!A5:A9993,Трава!M5:M9993,"нет",Трава!E5:E9993,A44,Трава!P5:P9993,"да")</f>
        <v>0</v>
      </c>
      <c r="D45" s="184">
        <f>SUMIFS(Трава!H5:H9993,Трава!M5:M9993,"нет",Трава!E5:E9993,A44,Трава!P5:P9993,"да")</f>
        <v>0</v>
      </c>
      <c r="E45" s="184">
        <f>SUMIFS(Трава!N5:N9993,Трава!E5:E9993,A44,Трава!P5:P9993,"да",Трава!M5:M9993,"нет")</f>
        <v>0</v>
      </c>
      <c r="F45" s="184">
        <f>SUMIFS(Трава!O5:O9993,Трава!E5:E9993,A44,Трава!P5:P9993,"да",Трава!M5:M9993,"нет")</f>
        <v>0</v>
      </c>
      <c r="G45" s="184">
        <f>SUMIFS(Трава!K5:K9993,Трава!E5:E9993,A44)</f>
        <v>0</v>
      </c>
      <c r="H45" s="184">
        <f>SUMIFS(Трава!L5:L9993,Трава!E5:E9993,A44)</f>
        <v>0</v>
      </c>
    </row>
    <row r="46" spans="1:8" ht="15.75" thickBot="1">
      <c r="A46" s="2767" t="s">
        <v>288</v>
      </c>
      <c r="B46" s="2767"/>
      <c r="C46" s="2767"/>
      <c r="D46" s="2767"/>
      <c r="E46" s="2767"/>
      <c r="F46" s="2767"/>
      <c r="G46" s="2767"/>
      <c r="H46" s="2767"/>
    </row>
    <row r="47" spans="1:8" ht="16.5" thickBot="1">
      <c r="A47" s="183">
        <f>SUMIFS(Трава!A5:A9993,Трава!E5:E9993,A46)</f>
        <v>0</v>
      </c>
      <c r="B47" s="184">
        <f>SUMIFS(Трава!H5:H9993,Трава!E5:E9993,A46)</f>
        <v>0</v>
      </c>
      <c r="C47" s="184">
        <f>SUMIFS(Трава!A5:A9993,Трава!M5:M9993,"нет",Трава!E5:E9993,A46,Трава!P5:P9993,"да")</f>
        <v>0</v>
      </c>
      <c r="D47" s="184">
        <f>SUMIFS(Трава!H5:H9993,Трава!M5:M9993,"нет",Трава!E5:E9993,A46,Трава!P5:P9993,"да")</f>
        <v>0</v>
      </c>
      <c r="E47" s="184">
        <f>SUMIFS(Трава!N5:N9993,Трава!E5:E9993,A46,Трава!P5:P9993,"да",Трава!M5:M9993,"нет")</f>
        <v>0</v>
      </c>
      <c r="F47" s="184">
        <f>SUMIFS(Трава!O5:O9993,Трава!E5:E9993,A46,Трава!P5:P9993,"да",Трава!M5:M9993,"нет")</f>
        <v>0</v>
      </c>
      <c r="G47" s="184">
        <f>SUMIFS(Трава!K5:K9993,Трава!E5:E9993,A46)</f>
        <v>0</v>
      </c>
      <c r="H47" s="184">
        <f>SUMIFS(Трава!L5:L9993,Трава!E5:E9993,A46)</f>
        <v>0</v>
      </c>
    </row>
    <row r="48" spans="1:8" ht="15.75" thickBot="1">
      <c r="A48" s="2767" t="s">
        <v>139</v>
      </c>
      <c r="B48" s="2767"/>
      <c r="C48" s="2767"/>
      <c r="D48" s="2767"/>
      <c r="E48" s="2767"/>
      <c r="F48" s="2767"/>
      <c r="G48" s="2767"/>
      <c r="H48" s="2767"/>
    </row>
    <row r="49" spans="1:8" ht="16.5" thickBot="1">
      <c r="A49" s="183">
        <f>SUMIFS(Трава!A5:A9993,Трава!E5:E9993,A48)</f>
        <v>0</v>
      </c>
      <c r="B49" s="184">
        <f>SUMIFS(Трава!H5:H9993,Трава!E5:E9993,A48)</f>
        <v>0</v>
      </c>
      <c r="C49" s="184">
        <f>SUMIFS(Трава!A5:A9993,Трава!M5:M9993,"нет",Трава!E5:E9993,A48,Трава!P5:P9993,"да")</f>
        <v>0</v>
      </c>
      <c r="D49" s="184">
        <f>SUMIFS(Трава!H5:H9993,Трава!M5:M9993,"нет",Трава!E5:E9993,A48,Трава!P5:P9993,"да")</f>
        <v>0</v>
      </c>
      <c r="E49" s="184">
        <f>SUMIFS(Трава!N5:N9993,Трава!E5:E9993,A48,Трава!P5:P9993,"да",Трава!M5:M9993,"нет")</f>
        <v>0</v>
      </c>
      <c r="F49" s="184">
        <f>SUMIFS(Трава!O5:O9993,Трава!E5:E9993,A48,Трава!P5:P9993,"да",Трава!M5:M9993,"нет")</f>
        <v>0</v>
      </c>
      <c r="G49" s="184">
        <f>SUMIFS(Трава!K5:K9993,Трава!E5:E9993,A48)</f>
        <v>0</v>
      </c>
      <c r="H49" s="184">
        <f>SUMIFS(Трава!L5:L9993,Трава!E5:E9993,A48)</f>
        <v>0</v>
      </c>
    </row>
  </sheetData>
  <sheetProtection password="CE2A" sheet="1" objects="1" scenarios="1" formatCells="0" formatColumns="0" formatRows="0" insertColumns="0" insertRows="0" insertHyperlinks="0" deleteColumns="0" deleteRows="0" sort="0" autoFilter="0" pivotTables="0"/>
  <mergeCells count="30">
    <mergeCell ref="A44:H44"/>
    <mergeCell ref="A46:H46"/>
    <mergeCell ref="A48:H48"/>
    <mergeCell ref="A32:H32"/>
    <mergeCell ref="A34:H34"/>
    <mergeCell ref="A36:H36"/>
    <mergeCell ref="A38:H38"/>
    <mergeCell ref="A40:H40"/>
    <mergeCell ref="A42:H42"/>
    <mergeCell ref="A30:H30"/>
    <mergeCell ref="G6:G7"/>
    <mergeCell ref="H6:H7"/>
    <mergeCell ref="A12:H12"/>
    <mergeCell ref="A14:H14"/>
    <mergeCell ref="A16:H16"/>
    <mergeCell ref="A18:H18"/>
    <mergeCell ref="A20:H20"/>
    <mergeCell ref="A22:H22"/>
    <mergeCell ref="A24:H24"/>
    <mergeCell ref="A26:H26"/>
    <mergeCell ref="A28:H28"/>
    <mergeCell ref="A2:H2"/>
    <mergeCell ref="A4:H4"/>
    <mergeCell ref="A5:A7"/>
    <mergeCell ref="B5:B7"/>
    <mergeCell ref="C5:F5"/>
    <mergeCell ref="G5:H5"/>
    <mergeCell ref="C6:C7"/>
    <mergeCell ref="D6:D7"/>
    <mergeCell ref="E6:F6"/>
  </mergeCells>
  <dataValidations count="1">
    <dataValidation type="list" allowBlank="1" showInputMessage="1" showErrorMessage="1" sqref="A12:H12 A14:H14 A16:H16 A18:H18 A20:H20 A22:H22 A24:H24 A26:H26 A28:H28 A30:H30 A32:H32 A34:H34 A36:H36 A38:H38 A40:H40 A42:H42 A44:H44 A46:H46 A48:H48">
      <formula1>районы</formula1>
    </dataValidation>
  </dataValidations>
  <pageMargins left="0.7" right="0.7" top="0.75" bottom="0.75" header="0.3" footer="0.3"/>
  <pageSetup paperSize="9" scale="69" orientation="portrait" r:id="rId1"/>
</worksheet>
</file>

<file path=xl/worksheets/sheet9.xml><?xml version="1.0" encoding="utf-8"?>
<worksheet xmlns="http://schemas.openxmlformats.org/spreadsheetml/2006/main" xmlns:r="http://schemas.openxmlformats.org/officeDocument/2006/relationships">
  <sheetPr codeName="Лист27">
    <tabColor rgb="FF00B0F0"/>
  </sheetPr>
  <dimension ref="A2:P49"/>
  <sheetViews>
    <sheetView view="pageBreakPreview" zoomScale="60" workbookViewId="0">
      <selection activeCell="A4" sqref="A4:P9"/>
    </sheetView>
  </sheetViews>
  <sheetFormatPr defaultColWidth="9.140625" defaultRowHeight="15"/>
  <cols>
    <col min="1" max="2" width="9.42578125" style="182" bestFit="1" customWidth="1"/>
    <col min="3" max="3" width="10.5703125" style="182" bestFit="1" customWidth="1"/>
    <col min="4" max="11" width="9.42578125" style="182" bestFit="1" customWidth="1"/>
    <col min="12" max="12" width="9.5703125" style="182" bestFit="1" customWidth="1"/>
    <col min="13" max="13" width="9.42578125" style="182" bestFit="1" customWidth="1"/>
    <col min="14" max="16" width="9.28515625" style="182" bestFit="1" customWidth="1"/>
    <col min="17" max="16384" width="9.140625" style="182"/>
  </cols>
  <sheetData>
    <row r="2" spans="1:16" ht="18.75">
      <c r="A2" s="2768" t="s">
        <v>1023</v>
      </c>
      <c r="B2" s="2769"/>
      <c r="C2" s="2769"/>
      <c r="D2" s="2769"/>
      <c r="E2" s="2769"/>
      <c r="F2" s="2769"/>
      <c r="G2" s="2769"/>
      <c r="H2" s="2769"/>
      <c r="I2" s="2769"/>
      <c r="J2" s="2769"/>
      <c r="K2" s="2769"/>
      <c r="L2" s="2769"/>
      <c r="M2" s="2769"/>
      <c r="N2" s="2769"/>
      <c r="O2" s="2769"/>
      <c r="P2" s="2769"/>
    </row>
    <row r="3" spans="1:16" ht="15.75" thickBot="1"/>
    <row r="4" spans="1:16" ht="16.5" thickBot="1">
      <c r="A4" s="2770" t="s">
        <v>271</v>
      </c>
      <c r="B4" s="2771"/>
      <c r="C4" s="2771"/>
      <c r="D4" s="2771"/>
      <c r="E4" s="2771"/>
      <c r="F4" s="2771"/>
      <c r="G4" s="2771"/>
      <c r="H4" s="2771"/>
      <c r="I4" s="2771"/>
      <c r="J4" s="2771"/>
      <c r="K4" s="2771"/>
      <c r="L4" s="2771"/>
      <c r="M4" s="2771"/>
      <c r="N4" s="2771"/>
      <c r="O4" s="2771"/>
      <c r="P4" s="2772"/>
    </row>
    <row r="5" spans="1:16" ht="111.75" customHeight="1" thickBot="1">
      <c r="A5" s="2773" t="s">
        <v>153</v>
      </c>
      <c r="B5" s="2773" t="s">
        <v>335</v>
      </c>
      <c r="C5" s="2773" t="s">
        <v>326</v>
      </c>
      <c r="D5" s="2776" t="s">
        <v>327</v>
      </c>
      <c r="E5" s="2777"/>
      <c r="F5" s="2778"/>
      <c r="G5" s="2776" t="s">
        <v>328</v>
      </c>
      <c r="H5" s="2777"/>
      <c r="I5" s="2778"/>
      <c r="J5" s="2776" t="s">
        <v>336</v>
      </c>
      <c r="K5" s="2777"/>
      <c r="L5" s="2777"/>
      <c r="M5" s="2777"/>
      <c r="N5" s="2778"/>
      <c r="O5" s="2776" t="s">
        <v>330</v>
      </c>
      <c r="P5" s="2778"/>
    </row>
    <row r="6" spans="1:16" ht="16.5" thickBot="1">
      <c r="A6" s="2774"/>
      <c r="B6" s="2774"/>
      <c r="C6" s="2774"/>
      <c r="D6" s="2773" t="s">
        <v>272</v>
      </c>
      <c r="E6" s="2773" t="s">
        <v>331</v>
      </c>
      <c r="F6" s="2773" t="s">
        <v>332</v>
      </c>
      <c r="G6" s="2773" t="s">
        <v>272</v>
      </c>
      <c r="H6" s="2773" t="s">
        <v>331</v>
      </c>
      <c r="I6" s="2773" t="s">
        <v>332</v>
      </c>
      <c r="J6" s="2773" t="s">
        <v>272</v>
      </c>
      <c r="K6" s="2773" t="s">
        <v>337</v>
      </c>
      <c r="L6" s="2773" t="s">
        <v>326</v>
      </c>
      <c r="M6" s="2776" t="s">
        <v>333</v>
      </c>
      <c r="N6" s="2778"/>
      <c r="O6" s="2773" t="s">
        <v>334</v>
      </c>
      <c r="P6" s="2773" t="s">
        <v>41</v>
      </c>
    </row>
    <row r="7" spans="1:16" ht="29.25" thickBot="1">
      <c r="A7" s="2775"/>
      <c r="B7" s="2775"/>
      <c r="C7" s="2775"/>
      <c r="D7" s="2775"/>
      <c r="E7" s="2775"/>
      <c r="F7" s="2775"/>
      <c r="G7" s="2775"/>
      <c r="H7" s="2775"/>
      <c r="I7" s="2775"/>
      <c r="J7" s="2775"/>
      <c r="K7" s="2775"/>
      <c r="L7" s="2775"/>
      <c r="M7" s="189" t="s">
        <v>334</v>
      </c>
      <c r="N7" s="189" t="s">
        <v>41</v>
      </c>
      <c r="O7" s="2775"/>
      <c r="P7" s="2775"/>
    </row>
    <row r="8" spans="1:16" ht="16.5" thickBot="1">
      <c r="A8" s="187">
        <v>1</v>
      </c>
      <c r="B8" s="190">
        <v>2</v>
      </c>
      <c r="C8" s="190">
        <v>3</v>
      </c>
      <c r="D8" s="190">
        <v>4</v>
      </c>
      <c r="E8" s="190">
        <v>5</v>
      </c>
      <c r="F8" s="190">
        <v>6</v>
      </c>
      <c r="G8" s="190">
        <v>7</v>
      </c>
      <c r="H8" s="190">
        <v>8</v>
      </c>
      <c r="I8" s="190">
        <v>9</v>
      </c>
      <c r="J8" s="190">
        <v>10</v>
      </c>
      <c r="K8" s="190">
        <v>11</v>
      </c>
      <c r="L8" s="190">
        <v>12</v>
      </c>
      <c r="M8" s="190">
        <v>13</v>
      </c>
      <c r="N8" s="190">
        <v>14</v>
      </c>
      <c r="O8" s="190">
        <v>15</v>
      </c>
      <c r="P8" s="190">
        <v>16</v>
      </c>
    </row>
    <row r="9" spans="1:16" ht="16.5" thickBot="1">
      <c r="A9" s="187">
        <f t="shared" ref="A9:P9" si="0">A13+A15+A17+A19+A21+A23+A25+A27+A29+A31+A33+A35+A37+A39+A41+A43+A45+A47+A49</f>
        <v>0</v>
      </c>
      <c r="B9" s="187">
        <f t="shared" si="0"/>
        <v>0</v>
      </c>
      <c r="C9" s="187">
        <f t="shared" si="0"/>
        <v>0</v>
      </c>
      <c r="D9" s="187">
        <f t="shared" si="0"/>
        <v>0</v>
      </c>
      <c r="E9" s="187">
        <f t="shared" si="0"/>
        <v>0</v>
      </c>
      <c r="F9" s="187">
        <f t="shared" si="0"/>
        <v>0</v>
      </c>
      <c r="G9" s="187">
        <f t="shared" si="0"/>
        <v>0</v>
      </c>
      <c r="H9" s="187">
        <f t="shared" si="0"/>
        <v>0</v>
      </c>
      <c r="I9" s="187">
        <f t="shared" si="0"/>
        <v>0</v>
      </c>
      <c r="J9" s="187">
        <f t="shared" si="0"/>
        <v>0</v>
      </c>
      <c r="K9" s="187">
        <f t="shared" si="0"/>
        <v>0</v>
      </c>
      <c r="L9" s="187">
        <f t="shared" si="0"/>
        <v>0</v>
      </c>
      <c r="M9" s="187">
        <f t="shared" si="0"/>
        <v>0</v>
      </c>
      <c r="N9" s="187">
        <f t="shared" si="0"/>
        <v>0</v>
      </c>
      <c r="O9" s="187">
        <f t="shared" si="0"/>
        <v>0</v>
      </c>
      <c r="P9" s="187">
        <f t="shared" si="0"/>
        <v>0</v>
      </c>
    </row>
    <row r="12" spans="1:16" ht="21.75" thickBot="1">
      <c r="A12" s="2779" t="s">
        <v>148</v>
      </c>
      <c r="B12" s="2779"/>
      <c r="C12" s="2779"/>
      <c r="D12" s="2779"/>
      <c r="E12" s="2779"/>
      <c r="F12" s="2779"/>
      <c r="G12" s="2779"/>
      <c r="H12" s="2779"/>
      <c r="I12" s="2779"/>
      <c r="J12" s="2779"/>
      <c r="K12" s="2779"/>
      <c r="L12" s="2779"/>
      <c r="M12" s="2779"/>
      <c r="N12" s="2779"/>
      <c r="O12" s="2779"/>
      <c r="P12" s="2779"/>
    </row>
    <row r="13" spans="1:16" ht="16.5" thickBot="1">
      <c r="A13" s="183">
        <f>SUMIFS(Лес!A5:A9992,Лес!F5:F9992,A12)</f>
        <v>0</v>
      </c>
      <c r="B13" s="184">
        <f>SUMIFS(Лес!J5:J9992,Лес!F5:F9992,A12)</f>
        <v>0</v>
      </c>
      <c r="C13" s="184">
        <f>SUMIFS(Лес!L5:L9992,Лес!F5:F9992,A12)</f>
        <v>0</v>
      </c>
      <c r="D13" s="184">
        <f>SUMIFS(Лес!P5:P9992,Лес!F5:F9992,A12)</f>
        <v>0</v>
      </c>
      <c r="E13" s="184">
        <f>SUMIFS(Лес!Q5:Q9992,Лес!F5:F9992,A12)</f>
        <v>0</v>
      </c>
      <c r="F13" s="184">
        <f>SUMIFS(Лес!R5:R9992,Лес!F5:F9992,A12)</f>
        <v>0</v>
      </c>
      <c r="G13" s="184">
        <f>SUMIFS(Лес!S5:S9992,Лес!F5:F9992,A12)</f>
        <v>0</v>
      </c>
      <c r="H13" s="184">
        <f>SUMIFS(Лес!T5:T9992,Лес!F5:F9992,A12)</f>
        <v>0</v>
      </c>
      <c r="I13" s="184">
        <f>SUMIFS(Лес!U5:U9992,Лес!F5:F9992,A12)</f>
        <v>0</v>
      </c>
      <c r="J13" s="184">
        <f>SUMIFS(Лес!A5:A9992,Лес!AC5:AC9992,"нет",Лес!Z5:Z9992,"да",Лес!F5:F9992,A12)</f>
        <v>0</v>
      </c>
      <c r="K13" s="184">
        <f>SUMIFS(Лес!J5:J9992,Лес!AC5:AC9992,"нет",Лес!Z5:Z9992,"да",Лес!F5:F9992,A12)</f>
        <v>0</v>
      </c>
      <c r="L13" s="184">
        <f>SUMIFS(Лес!L5:L9992,Лес!AC5:AC9992,"нет",Лес!Z5:Z9992,"да",Лес!F5:F9992,A12)</f>
        <v>0</v>
      </c>
      <c r="M13" s="184">
        <f>SUMIFS(Лес!X5:X9992,Лес!AC5:AC9992,"нет",Лес!Z5:Z9992,"да",Лес!F5:F9992,A12)</f>
        <v>0</v>
      </c>
      <c r="N13" s="184">
        <f>SUMIFS(Лес!Y5:Y9992,Лес!AC5:AC9992,"нет",Лес!Z5:Z9992,"да",Лес!F5:F9992,A12)</f>
        <v>0</v>
      </c>
      <c r="O13" s="184">
        <f>SUMIFS(Лес!AA5:AA9992,Лес!F5:F9992,A12)</f>
        <v>0</v>
      </c>
      <c r="P13" s="184">
        <f>SUMIFS(Лес!AB5:AB9992,Лес!F5:F9992,A12)</f>
        <v>0</v>
      </c>
    </row>
    <row r="14" spans="1:16" ht="21.75" thickBot="1">
      <c r="A14" s="2779" t="s">
        <v>142</v>
      </c>
      <c r="B14" s="2779"/>
      <c r="C14" s="2779"/>
      <c r="D14" s="2779"/>
      <c r="E14" s="2779"/>
      <c r="F14" s="2779"/>
      <c r="G14" s="2779"/>
      <c r="H14" s="2779"/>
      <c r="I14" s="2779"/>
      <c r="J14" s="2779"/>
      <c r="K14" s="2779"/>
      <c r="L14" s="2779"/>
      <c r="M14" s="2779"/>
      <c r="N14" s="2779"/>
      <c r="O14" s="2779"/>
      <c r="P14" s="2779"/>
    </row>
    <row r="15" spans="1:16" ht="16.5" thickBot="1">
      <c r="A15" s="183">
        <f>SUMIFS(Лес!A5:A9992,Лес!F5:F9992,A14)</f>
        <v>0</v>
      </c>
      <c r="B15" s="184">
        <f>SUMIFS(Лес!J5:J9992,Лес!F5:F9992,A14)</f>
        <v>0</v>
      </c>
      <c r="C15" s="184">
        <f>SUMIFS(Лес!L5:L9992,Лес!F5:F9992,A14)</f>
        <v>0</v>
      </c>
      <c r="D15" s="184">
        <f>SUMIFS(Лес!P5:P9992,Лес!F5:F9992,A14)</f>
        <v>0</v>
      </c>
      <c r="E15" s="184">
        <f>SUMIFS(Лес!Q5:Q9992,Лес!F5:F9992,A14)</f>
        <v>0</v>
      </c>
      <c r="F15" s="184">
        <f>SUMIFS(Лес!R5:R9992,Лес!F5:F9992,A14)</f>
        <v>0</v>
      </c>
      <c r="G15" s="184">
        <f>SUMIFS(Лес!S5:S9992,Лес!F5:F9992,A14)</f>
        <v>0</v>
      </c>
      <c r="H15" s="184">
        <f>SUMIFS(Лес!T5:T9992,Лес!F5:F9992,A14)</f>
        <v>0</v>
      </c>
      <c r="I15" s="184">
        <f>SUMIFS(Лес!U5:U9992,Лес!F5:F9992,A14)</f>
        <v>0</v>
      </c>
      <c r="J15" s="184">
        <f>SUMIFS(Лес!A5:A9992,Лес!AC5:AC9992,"нет",Лес!Z5:Z9992,"да",Лес!F5:F9992,A14)</f>
        <v>0</v>
      </c>
      <c r="K15" s="184">
        <f>SUMIFS(Лес!J5:J9992,Лес!AC5:AC9992,"нет",Лес!Z5:Z9992,"да",Лес!F5:F9992,A14)</f>
        <v>0</v>
      </c>
      <c r="L15" s="184">
        <f>SUMIFS(Лес!L5:L9992,Лес!AC5:AC9992,"нет",Лес!Z5:Z9992,"да",Лес!F5:F9992,A14)</f>
        <v>0</v>
      </c>
      <c r="M15" s="184">
        <f>SUMIFS(Лес!X5:X9992,Лес!AC5:AC9992,"нет",Лес!Z5:Z9992,"да",Лес!F5:F9992,A14)</f>
        <v>0</v>
      </c>
      <c r="N15" s="184">
        <f>SUMIFS(Лес!Y5:Y9992,Лес!AC5:AC9992,"нет",Лес!Z5:Z9992,"да",Лес!F5:F9992,A14)</f>
        <v>0</v>
      </c>
      <c r="O15" s="184">
        <f>SUMIFS(Лес!AA5:AA9992,Лес!F5:F9992,A14)</f>
        <v>0</v>
      </c>
      <c r="P15" s="184">
        <f>SUMIFS(Лес!AB5:AB9992,Лес!F5:F9992,A14)</f>
        <v>0</v>
      </c>
    </row>
    <row r="16" spans="1:16" ht="21.75" thickBot="1">
      <c r="A16" s="2779" t="s">
        <v>136</v>
      </c>
      <c r="B16" s="2779"/>
      <c r="C16" s="2779"/>
      <c r="D16" s="2779"/>
      <c r="E16" s="2779"/>
      <c r="F16" s="2779"/>
      <c r="G16" s="2779"/>
      <c r="H16" s="2779"/>
      <c r="I16" s="2779"/>
      <c r="J16" s="2779"/>
      <c r="K16" s="2779"/>
      <c r="L16" s="2779"/>
      <c r="M16" s="2779"/>
      <c r="N16" s="2779"/>
      <c r="O16" s="2779"/>
      <c r="P16" s="2779"/>
    </row>
    <row r="17" spans="1:16" ht="16.5" thickBot="1">
      <c r="A17" s="183">
        <f>SUMIFS(Лес!A5:A9992,Лес!F5:F9992,A16)</f>
        <v>0</v>
      </c>
      <c r="B17" s="184">
        <f>SUMIFS(Лес!J5:J9992,Лес!F5:F9992,A16)</f>
        <v>0</v>
      </c>
      <c r="C17" s="184">
        <f>SUMIFS(Лес!L5:L9992,Лес!F5:F9992,A16)</f>
        <v>0</v>
      </c>
      <c r="D17" s="184">
        <f>SUMIFS(Лес!P5:P9992,Лес!F5:F9992,A16)</f>
        <v>0</v>
      </c>
      <c r="E17" s="184">
        <f>SUMIFS(Лес!Q5:Q9992,Лес!F5:F9992,A16)</f>
        <v>0</v>
      </c>
      <c r="F17" s="184">
        <f>SUMIFS(Лес!R5:R9992,Лес!F5:F9992,A16)</f>
        <v>0</v>
      </c>
      <c r="G17" s="184">
        <f>SUMIFS(Лес!S5:S9992,Лес!F5:F9992,A16)</f>
        <v>0</v>
      </c>
      <c r="H17" s="184">
        <f>SUMIFS(Лес!T5:T9992,Лес!F5:F9992,A16)</f>
        <v>0</v>
      </c>
      <c r="I17" s="184">
        <f>SUMIFS(Лес!U5:U9992,Лес!F5:F9992,A16)</f>
        <v>0</v>
      </c>
      <c r="J17" s="184">
        <f>SUMIFS(Лес!A5:A9992,Лес!AC5:AC9992,"нет",Лес!Z5:Z9992,"да",Лес!F5:F9992,A16)</f>
        <v>0</v>
      </c>
      <c r="K17" s="184">
        <f>SUMIFS(Лес!J5:J9992,Лес!AC5:AC9992,"нет",Лес!Z5:Z9992,"да",Лес!F5:F9992,A16)</f>
        <v>0</v>
      </c>
      <c r="L17" s="184">
        <f>SUMIFS(Лес!L5:L9992,Лес!AC5:AC9992,"нет",Лес!Z5:Z9992,"да",Лес!F5:F9992,A16)</f>
        <v>0</v>
      </c>
      <c r="M17" s="184">
        <f>SUMIFS(Лес!X5:X9992,Лес!AC5:AC9992,"нет",Лес!Z5:Z9992,"да",Лес!F5:F9992,A16)</f>
        <v>0</v>
      </c>
      <c r="N17" s="184">
        <f>SUMIFS(Лес!Y5:Y9992,Лес!AC5:AC9992,"нет",Лес!Z5:Z9992,"да",Лес!F5:F9992,A16)</f>
        <v>0</v>
      </c>
      <c r="O17" s="184">
        <f>SUMIFS(Лес!AA5:AA9992,Лес!F5:F9992,A16)</f>
        <v>0</v>
      </c>
      <c r="P17" s="184">
        <f>SUMIFS(Лес!AB5:AB9992,Лес!F5:F9992,A16)</f>
        <v>0</v>
      </c>
    </row>
    <row r="18" spans="1:16" ht="21.75" thickBot="1">
      <c r="A18" s="2779" t="s">
        <v>127</v>
      </c>
      <c r="B18" s="2779"/>
      <c r="C18" s="2779"/>
      <c r="D18" s="2779"/>
      <c r="E18" s="2779"/>
      <c r="F18" s="2779"/>
      <c r="G18" s="2779"/>
      <c r="H18" s="2779"/>
      <c r="I18" s="2779"/>
      <c r="J18" s="2779"/>
      <c r="K18" s="2779"/>
      <c r="L18" s="2779"/>
      <c r="M18" s="2779"/>
      <c r="N18" s="2779"/>
      <c r="O18" s="2779"/>
      <c r="P18" s="2779"/>
    </row>
    <row r="19" spans="1:16" ht="16.5" thickBot="1">
      <c r="A19" s="183">
        <f>SUMIFS(Лес!A5:A9992,Лес!F5:F9992,A18)</f>
        <v>0</v>
      </c>
      <c r="B19" s="184">
        <f>SUMIFS(Лес!J5:J9992,Лес!F5:F9992,A18)</f>
        <v>0</v>
      </c>
      <c r="C19" s="184">
        <f>SUMIFS(Лес!L5:L9992,Лес!F5:F9992,A18)</f>
        <v>0</v>
      </c>
      <c r="D19" s="184">
        <f>SUMIFS(Лес!P5:P9992,Лес!F5:F9992,A18)</f>
        <v>0</v>
      </c>
      <c r="E19" s="184">
        <f>SUMIFS(Лес!Q5:Q9992,Лес!F5:F9992,A18)</f>
        <v>0</v>
      </c>
      <c r="F19" s="184">
        <f>SUMIFS(Лес!R5:R9992,Лес!F5:F9992,A18)</f>
        <v>0</v>
      </c>
      <c r="G19" s="184">
        <f>SUMIFS(Лес!S5:S9992,Лес!F5:F9992,A18)</f>
        <v>0</v>
      </c>
      <c r="H19" s="184">
        <f>SUMIFS(Лес!T5:T9992,Лес!F5:F9992,A18)</f>
        <v>0</v>
      </c>
      <c r="I19" s="184">
        <f>SUMIFS(Лес!U5:U9992,Лес!F5:F9992,A18)</f>
        <v>0</v>
      </c>
      <c r="J19" s="184">
        <f>SUMIFS(Лес!A5:A9992,Лес!AC5:AC9992,"нет",Лес!Z5:Z9992,"да",Лес!F5:F9992,A18)</f>
        <v>0</v>
      </c>
      <c r="K19" s="184">
        <f>SUMIFS(Лес!J5:J9992,Лес!AC5:AC9992,"нет",Лес!Z5:Z9992,"да",Лес!F5:F9992,A18)</f>
        <v>0</v>
      </c>
      <c r="L19" s="184">
        <f>SUMIFS(Лес!L5:L9992,Лес!AC5:AC9992,"нет",Лес!Z5:Z9992,"да",Лес!F5:F9992,A18)</f>
        <v>0</v>
      </c>
      <c r="M19" s="184">
        <f>SUMIFS(Лес!X5:X9992,Лес!AC5:AC9992,"нет",Лес!Z5:Z9992,"да",Лес!F5:F9992,A18)</f>
        <v>0</v>
      </c>
      <c r="N19" s="184">
        <f>SUMIFS(Лес!Y5:Y9992,Лес!AC5:AC9992,"нет",Лес!Z5:Z9992,"да",Лес!F5:F9992,A18)</f>
        <v>0</v>
      </c>
      <c r="O19" s="184">
        <f>SUMIFS(Лес!AA5:AA9992,Лес!F5:F9992,A18)</f>
        <v>0</v>
      </c>
      <c r="P19" s="184">
        <f>SUMIFS(Лес!AB5:AB9992,Лес!F5:F9992,A18)</f>
        <v>0</v>
      </c>
    </row>
    <row r="20" spans="1:16" ht="21.75" thickBot="1">
      <c r="A20" s="2779" t="s">
        <v>140</v>
      </c>
      <c r="B20" s="2779"/>
      <c r="C20" s="2779"/>
      <c r="D20" s="2779"/>
      <c r="E20" s="2779"/>
      <c r="F20" s="2779"/>
      <c r="G20" s="2779"/>
      <c r="H20" s="2779"/>
      <c r="I20" s="2779"/>
      <c r="J20" s="2779"/>
      <c r="K20" s="2779"/>
      <c r="L20" s="2779"/>
      <c r="M20" s="2779"/>
      <c r="N20" s="2779"/>
      <c r="O20" s="2779"/>
      <c r="P20" s="2779"/>
    </row>
    <row r="21" spans="1:16" ht="16.5" thickBot="1">
      <c r="A21" s="183">
        <f>SUMIFS(Лес!A5:A9992,Лес!F5:F9992,A20)</f>
        <v>0</v>
      </c>
      <c r="B21" s="184">
        <f>SUMIFS(Лес!J5:J9992,Лес!F5:F9992,A20)</f>
        <v>0</v>
      </c>
      <c r="C21" s="184">
        <f>SUMIFS(Лес!L5:L9992,Лес!F5:F9992,A20)</f>
        <v>0</v>
      </c>
      <c r="D21" s="184">
        <f>SUMIFS(Лес!P5:P9992,Лес!F5:F9992,A20)</f>
        <v>0</v>
      </c>
      <c r="E21" s="184">
        <f>SUMIFS(Лес!Q5:Q9992,Лес!F5:F9992,A20)</f>
        <v>0</v>
      </c>
      <c r="F21" s="184">
        <f>SUMIFS(Лес!R5:R9992,Лес!F5:F9992,A20)</f>
        <v>0</v>
      </c>
      <c r="G21" s="184">
        <f>SUMIFS(Лес!S5:S9992,Лес!F5:F9992,A20)</f>
        <v>0</v>
      </c>
      <c r="H21" s="184">
        <f>SUMIFS(Лес!T5:T9992,Лес!F5:F9992,A20)</f>
        <v>0</v>
      </c>
      <c r="I21" s="184">
        <f>SUMIFS(Лес!U5:U9992,Лес!F5:F9992,A20)</f>
        <v>0</v>
      </c>
      <c r="J21" s="184">
        <f>SUMIFS(Лес!A5:A9992,Лес!AC5:AC9992,"нет",Лес!Z5:Z9992,"да",Лес!F5:F9992,A20)</f>
        <v>0</v>
      </c>
      <c r="K21" s="184">
        <f>SUMIFS(Лес!J5:J9992,Лес!AC5:AC9992,"нет",Лес!Z5:Z9992,"да",Лес!F5:F9992,A20)</f>
        <v>0</v>
      </c>
      <c r="L21" s="184">
        <f>SUMIFS(Лес!L5:L9992,Лес!AC5:AC9992,"нет",Лес!Z5:Z9992,"да",Лес!F5:F9992,A20)</f>
        <v>0</v>
      </c>
      <c r="M21" s="184">
        <f>SUMIFS(Лес!X5:X9992,Лес!AC5:AC9992,"нет",Лес!Z5:Z9992,"да",Лес!F5:F9992,A20)</f>
        <v>0</v>
      </c>
      <c r="N21" s="184">
        <f>SUMIFS(Лес!Y5:Y9992,Лес!AC5:AC9992,"нет",Лес!Z5:Z9992,"да",Лес!F5:F9992,A20)</f>
        <v>0</v>
      </c>
      <c r="O21" s="184">
        <f>SUMIFS(Лес!AA5:AA9992,Лес!F5:F9992,A20)</f>
        <v>0</v>
      </c>
      <c r="P21" s="184">
        <f>SUMIFS(Лес!AB5:AB9992,Лес!F5:F9992,A20)</f>
        <v>0</v>
      </c>
    </row>
    <row r="22" spans="1:16" ht="21.75" thickBot="1">
      <c r="A22" s="2779" t="s">
        <v>144</v>
      </c>
      <c r="B22" s="2779"/>
      <c r="C22" s="2779"/>
      <c r="D22" s="2779"/>
      <c r="E22" s="2779"/>
      <c r="F22" s="2779"/>
      <c r="G22" s="2779"/>
      <c r="H22" s="2779"/>
      <c r="I22" s="2779"/>
      <c r="J22" s="2779"/>
      <c r="K22" s="2779"/>
      <c r="L22" s="2779"/>
      <c r="M22" s="2779"/>
      <c r="N22" s="2779"/>
      <c r="O22" s="2779"/>
      <c r="P22" s="2779"/>
    </row>
    <row r="23" spans="1:16" ht="16.5" thickBot="1">
      <c r="A23" s="183">
        <f>SUMIFS(Лес!A5:A9992,Лес!F5:F9992,A22)</f>
        <v>0</v>
      </c>
      <c r="B23" s="184">
        <f>SUMIFS(Лес!J5:J9992,Лес!F5:F9992,A22)</f>
        <v>0</v>
      </c>
      <c r="C23" s="184">
        <f>SUMIFS(Лес!L5:L9992,Лес!F5:F9992,A22)</f>
        <v>0</v>
      </c>
      <c r="D23" s="184">
        <f>SUMIFS(Лес!P5:P9992,Лес!F5:F9992,A22)</f>
        <v>0</v>
      </c>
      <c r="E23" s="184">
        <f>SUMIFS(Лес!Q5:Q9992,Лес!F5:F9992,A22)</f>
        <v>0</v>
      </c>
      <c r="F23" s="184">
        <f>SUMIFS(Лес!R5:R9992,Лес!F5:F9992,A22)</f>
        <v>0</v>
      </c>
      <c r="G23" s="184">
        <f>SUMIFS(Лес!S5:S9992,Лес!F5:F9992,A22)</f>
        <v>0</v>
      </c>
      <c r="H23" s="184">
        <f>SUMIFS(Лес!T5:T9992,Лес!F5:F9992,A22)</f>
        <v>0</v>
      </c>
      <c r="I23" s="184">
        <f>SUMIFS(Лес!U5:U9992,Лес!F5:F9992,A22)</f>
        <v>0</v>
      </c>
      <c r="J23" s="184">
        <f>SUMIFS(Лес!A5:A9992,Лес!AC5:AC9992,"нет",Лес!Z5:Z9992,"да",Лес!F5:F9992,A22)</f>
        <v>0</v>
      </c>
      <c r="K23" s="184">
        <f>SUMIFS(Лес!J5:J9992,Лес!AC5:AC9992,"нет",Лес!Z5:Z9992,"да",Лес!F5:F9992,A22)</f>
        <v>0</v>
      </c>
      <c r="L23" s="184">
        <f>SUMIFS(Лес!L5:L9992,Лес!AC5:AC9992,"нет",Лес!Z5:Z9992,"да",Лес!F5:F9992,A22)</f>
        <v>0</v>
      </c>
      <c r="M23" s="184">
        <f>SUMIFS(Лес!X5:X9992,Лес!AC5:AC9992,"нет",Лес!Z5:Z9992,"да",Лес!F5:F9992,A22)</f>
        <v>0</v>
      </c>
      <c r="N23" s="184">
        <f>SUMIFS(Лес!Y5:Y9992,Лес!AC5:AC9992,"нет",Лес!Z5:Z9992,"да",Лес!F5:F9992,A22)</f>
        <v>0</v>
      </c>
      <c r="O23" s="184">
        <f>SUMIFS(Лес!AA5:AA9992,Лес!F5:F9992,A22)</f>
        <v>0</v>
      </c>
      <c r="P23" s="184">
        <f>SUMIFS(Лес!AB5:AB9992,Лес!F5:F9992,A22)</f>
        <v>0</v>
      </c>
    </row>
    <row r="24" spans="1:16" ht="21.75" thickBot="1">
      <c r="A24" s="2779" t="s">
        <v>137</v>
      </c>
      <c r="B24" s="2779"/>
      <c r="C24" s="2779"/>
      <c r="D24" s="2779"/>
      <c r="E24" s="2779"/>
      <c r="F24" s="2779"/>
      <c r="G24" s="2779"/>
      <c r="H24" s="2779"/>
      <c r="I24" s="2779"/>
      <c r="J24" s="2779"/>
      <c r="K24" s="2779"/>
      <c r="L24" s="2779"/>
      <c r="M24" s="2779"/>
      <c r="N24" s="2779"/>
      <c r="O24" s="2779"/>
      <c r="P24" s="2779"/>
    </row>
    <row r="25" spans="1:16" ht="16.5" thickBot="1">
      <c r="A25" s="183">
        <f>SUMIFS(Лес!A5:A9992,Лес!F5:F9992,A24)</f>
        <v>0</v>
      </c>
      <c r="B25" s="184">
        <f>SUMIFS(Лес!J5:J9992,Лес!F5:F9992,A24)</f>
        <v>0</v>
      </c>
      <c r="C25" s="184">
        <f>SUMIFS(Лес!L5:L9992,Лес!F5:F9992,A24)</f>
        <v>0</v>
      </c>
      <c r="D25" s="184">
        <f>SUMIFS(Лес!P5:P9992,Лес!F5:F9992,A24)</f>
        <v>0</v>
      </c>
      <c r="E25" s="184">
        <f>SUMIFS(Лес!Q5:Q9992,Лес!F5:F9992,A24)</f>
        <v>0</v>
      </c>
      <c r="F25" s="184">
        <f>SUMIFS(Лес!R5:R9992,Лес!F5:F9992,A24)</f>
        <v>0</v>
      </c>
      <c r="G25" s="184">
        <f>SUMIFS(Лес!S5:S9992,Лес!F5:F9992,A24)</f>
        <v>0</v>
      </c>
      <c r="H25" s="184">
        <f>SUMIFS(Лес!T5:T9992,Лес!F5:F9992,A24)</f>
        <v>0</v>
      </c>
      <c r="I25" s="184">
        <f>SUMIFS(Лес!U5:U9992,Лес!F5:F9992,A24)</f>
        <v>0</v>
      </c>
      <c r="J25" s="184">
        <f>SUMIFS(Лес!A5:A9992,Лес!AC5:AC9992,"нет",Лес!Z5:Z9992,"да",Лес!F5:F9992,A24)</f>
        <v>0</v>
      </c>
      <c r="K25" s="184">
        <f>SUMIFS(Лес!J5:J9992,Лес!AC5:AC9992,"нет",Лес!Z5:Z9992,"да",Лес!F5:F9992,A24)</f>
        <v>0</v>
      </c>
      <c r="L25" s="184">
        <f>SUMIFS(Лес!L5:L9992,Лес!AC5:AC9992,"нет",Лес!Z5:Z9992,"да",Лес!F5:F9992,A24)</f>
        <v>0</v>
      </c>
      <c r="M25" s="184">
        <f>SUMIFS(Лес!X5:X9992,Лес!AC5:AC9992,"нет",Лес!Z5:Z9992,"да",Лес!F5:F9992,A24)</f>
        <v>0</v>
      </c>
      <c r="N25" s="184">
        <f>SUMIFS(Лес!Y5:Y9992,Лес!AC5:AC9992,"нет",Лес!Z5:Z9992,"да",Лес!F5:F9992,A24)</f>
        <v>0</v>
      </c>
      <c r="O25" s="184">
        <f>SUMIFS(Лес!AA5:AA9992,Лес!F5:F9992,A24)</f>
        <v>0</v>
      </c>
      <c r="P25" s="184">
        <f>SUMIFS(Лес!AB5:AB9992,Лес!F5:F9992,A24)</f>
        <v>0</v>
      </c>
    </row>
    <row r="26" spans="1:16" ht="21.75" thickBot="1">
      <c r="A26" s="2779" t="s">
        <v>131</v>
      </c>
      <c r="B26" s="2779"/>
      <c r="C26" s="2779"/>
      <c r="D26" s="2779"/>
      <c r="E26" s="2779"/>
      <c r="F26" s="2779"/>
      <c r="G26" s="2779"/>
      <c r="H26" s="2779"/>
      <c r="I26" s="2779"/>
      <c r="J26" s="2779"/>
      <c r="K26" s="2779"/>
      <c r="L26" s="2779"/>
      <c r="M26" s="2779"/>
      <c r="N26" s="2779"/>
      <c r="O26" s="2779"/>
      <c r="P26" s="2779"/>
    </row>
    <row r="27" spans="1:16" ht="16.5" thickBot="1">
      <c r="A27" s="183">
        <f>SUMIFS(Лес!A5:A9992,Лес!F5:F9992,A26)</f>
        <v>0</v>
      </c>
      <c r="B27" s="184">
        <f>SUMIFS(Лес!J5:J9992,Лес!F5:F9992,A26)</f>
        <v>0</v>
      </c>
      <c r="C27" s="184">
        <f>SUMIFS(Лес!L5:L9992,Лес!F5:F9992,A26)</f>
        <v>0</v>
      </c>
      <c r="D27" s="184">
        <f>SUMIFS(Лес!P5:P9992,Лес!F5:F9992,A26)</f>
        <v>0</v>
      </c>
      <c r="E27" s="184">
        <f>SUMIFS(Лес!Q5:Q9992,Лес!F5:F9992,A26)</f>
        <v>0</v>
      </c>
      <c r="F27" s="184">
        <f>SUMIFS(Лес!R5:R9992,Лес!F5:F9992,A26)</f>
        <v>0</v>
      </c>
      <c r="G27" s="184">
        <f>SUMIFS(Лес!S5:S9992,Лес!F5:F9992,A26)</f>
        <v>0</v>
      </c>
      <c r="H27" s="184">
        <f>SUMIFS(Лес!T5:T9992,Лес!F5:F9992,A26)</f>
        <v>0</v>
      </c>
      <c r="I27" s="184">
        <f>SUMIFS(Лес!U5:U9992,Лес!F5:F9992,A26)</f>
        <v>0</v>
      </c>
      <c r="J27" s="184">
        <f>SUMIFS(Лес!A5:A9992,Лес!AC5:AC9992,"нет",Лес!Z5:Z9992,"да",Лес!F5:F9992,A26)</f>
        <v>0</v>
      </c>
      <c r="K27" s="184">
        <f>SUMIFS(Лес!J5:J9992,Лес!AC5:AC9992,"нет",Лес!Z5:Z9992,"да",Лес!F5:F9992,A26)</f>
        <v>0</v>
      </c>
      <c r="L27" s="184">
        <f>SUMIFS(Лес!L5:L9992,Лес!AC5:AC9992,"нет",Лес!Z5:Z9992,"да",Лес!F5:F9992,A26)</f>
        <v>0</v>
      </c>
      <c r="M27" s="184">
        <f>SUMIFS(Лес!X5:X9992,Лес!AC5:AC9992,"нет",Лес!Z5:Z9992,"да",Лес!F5:F9992,A26)</f>
        <v>0</v>
      </c>
      <c r="N27" s="184">
        <f>SUMIFS(Лес!Y5:Y9992,Лес!AC5:AC9992,"нет",Лес!Z5:Z9992,"да",Лес!F5:F9992,A26)</f>
        <v>0</v>
      </c>
      <c r="O27" s="184">
        <f>SUMIFS(Лес!AA5:AA9992,Лес!F5:F9992,A26)</f>
        <v>0</v>
      </c>
      <c r="P27" s="184">
        <f>SUMIFS(Лес!AB5:AB9992,Лес!F5:F9992,A26)</f>
        <v>0</v>
      </c>
    </row>
    <row r="28" spans="1:16" ht="21.75" thickBot="1">
      <c r="A28" s="2779" t="s">
        <v>143</v>
      </c>
      <c r="B28" s="2779"/>
      <c r="C28" s="2779"/>
      <c r="D28" s="2779"/>
      <c r="E28" s="2779"/>
      <c r="F28" s="2779"/>
      <c r="G28" s="2779"/>
      <c r="H28" s="2779"/>
      <c r="I28" s="2779"/>
      <c r="J28" s="2779"/>
      <c r="K28" s="2779"/>
      <c r="L28" s="2779"/>
      <c r="M28" s="2779"/>
      <c r="N28" s="2779"/>
      <c r="O28" s="2779"/>
      <c r="P28" s="2779"/>
    </row>
    <row r="29" spans="1:16" ht="16.5" thickBot="1">
      <c r="A29" s="183">
        <f>SUMIFS(Лес!A5:A9992,Лес!F5:F9992,A28)</f>
        <v>0</v>
      </c>
      <c r="B29" s="184">
        <f>SUMIFS(Лес!J5:J9992,Лес!F5:F9992,A28)</f>
        <v>0</v>
      </c>
      <c r="C29" s="184">
        <f>SUMIFS(Лес!L5:L9992,Лес!F5:F9992,A28)</f>
        <v>0</v>
      </c>
      <c r="D29" s="184">
        <f>SUMIFS(Лес!P5:P9992,Лес!F5:F9992,A28)</f>
        <v>0</v>
      </c>
      <c r="E29" s="184">
        <f>SUMIFS(Лес!Q5:Q9992,Лес!F5:F9992,A28)</f>
        <v>0</v>
      </c>
      <c r="F29" s="184">
        <f>SUMIFS(Лес!R5:R9992,Лес!F5:F9992,A28)</f>
        <v>0</v>
      </c>
      <c r="G29" s="184">
        <f>SUMIFS(Лес!S5:S9992,Лес!F5:F9992,A28)</f>
        <v>0</v>
      </c>
      <c r="H29" s="184">
        <f>SUMIFS(Лес!T5:T9992,Лес!F5:F9992,A28)</f>
        <v>0</v>
      </c>
      <c r="I29" s="184">
        <f>SUMIFS(Лес!U5:U9992,Лес!F5:F9992,A28)</f>
        <v>0</v>
      </c>
      <c r="J29" s="184">
        <f>SUMIFS(Лес!A5:A9992,Лес!AC5:AC9992,"нет",Лес!Z5:Z9992,"да",Лес!F5:F9992,A28)</f>
        <v>0</v>
      </c>
      <c r="K29" s="184">
        <f>SUMIFS(Лес!J5:J9992,Лес!AC5:AC9992,"нет",Лес!Z5:Z9992,"да",Лес!F5:F9992,A28)</f>
        <v>0</v>
      </c>
      <c r="L29" s="184">
        <f>SUMIFS(Лес!L5:L9992,Лес!AC5:AC9992,"нет",Лес!Z5:Z9992,"да",Лес!F5:F9992,A28)</f>
        <v>0</v>
      </c>
      <c r="M29" s="184">
        <f>SUMIFS(Лес!X5:X9992,Лес!AC5:AC9992,"нет",Лес!Z5:Z9992,"да",Лес!F5:F9992,A28)</f>
        <v>0</v>
      </c>
      <c r="N29" s="184">
        <f>SUMIFS(Лес!Y5:Y9992,Лес!AC5:AC9992,"нет",Лес!Z5:Z9992,"да",Лес!F5:F9992,A28)</f>
        <v>0</v>
      </c>
      <c r="O29" s="184">
        <f>SUMIFS(Лес!AA5:AA9992,Лес!F5:F9992,A28)</f>
        <v>0</v>
      </c>
      <c r="P29" s="184">
        <f>SUMIFS(Лес!AB5:AB9992,Лес!F5:F9992,A28)</f>
        <v>0</v>
      </c>
    </row>
    <row r="30" spans="1:16" ht="21.75" thickBot="1">
      <c r="A30" s="2779" t="s">
        <v>141</v>
      </c>
      <c r="B30" s="2779"/>
      <c r="C30" s="2779"/>
      <c r="D30" s="2779"/>
      <c r="E30" s="2779"/>
      <c r="F30" s="2779"/>
      <c r="G30" s="2779"/>
      <c r="H30" s="2779"/>
      <c r="I30" s="2779"/>
      <c r="J30" s="2779"/>
      <c r="K30" s="2779"/>
      <c r="L30" s="2779"/>
      <c r="M30" s="2779"/>
      <c r="N30" s="2779"/>
      <c r="O30" s="2779"/>
      <c r="P30" s="2779"/>
    </row>
    <row r="31" spans="1:16" ht="16.5" thickBot="1">
      <c r="A31" s="183">
        <f>SUMIFS(Лес!A5:A9992,Лес!F5:F9992,A30)</f>
        <v>0</v>
      </c>
      <c r="B31" s="184">
        <f>SUMIFS(Лес!J5:J9992,Лес!F5:F9992,A30)</f>
        <v>0</v>
      </c>
      <c r="C31" s="184">
        <f>SUMIFS(Лес!L5:L9992,Лес!F5:F9992,A30)</f>
        <v>0</v>
      </c>
      <c r="D31" s="184">
        <f>SUMIFS(Лес!P5:P9992,Лес!F5:F9992,A30)</f>
        <v>0</v>
      </c>
      <c r="E31" s="184">
        <f>SUMIFS(Лес!Q5:Q9992,Лес!F5:F9992,A30)</f>
        <v>0</v>
      </c>
      <c r="F31" s="184">
        <f>SUMIFS(Лес!R5:R9992,Лес!F5:F9992,A30)</f>
        <v>0</v>
      </c>
      <c r="G31" s="184">
        <f>SUMIFS(Лес!S5:S9992,Лес!F5:F9992,A30)</f>
        <v>0</v>
      </c>
      <c r="H31" s="184">
        <f>SUMIFS(Лес!T5:T9992,Лес!F5:F9992,A30)</f>
        <v>0</v>
      </c>
      <c r="I31" s="184">
        <f>SUMIFS(Лес!U5:U9992,Лес!F5:F9992,A30)</f>
        <v>0</v>
      </c>
      <c r="J31" s="184">
        <f>SUMIFS(Лес!A5:A9992,Лес!AC5:AC9992,"нет",Лес!Z5:Z9992,"да",Лес!F5:F9992,A30)</f>
        <v>0</v>
      </c>
      <c r="K31" s="184">
        <f>SUMIFS(Лес!J5:J9992,Лес!AC5:AC9992,"нет",Лес!Z5:Z9992,"да",Лес!F5:F9992,A30)</f>
        <v>0</v>
      </c>
      <c r="L31" s="184">
        <f>SUMIFS(Лес!L5:L9992,Лес!AC5:AC9992,"нет",Лес!Z5:Z9992,"да",Лес!F5:F9992,A30)</f>
        <v>0</v>
      </c>
      <c r="M31" s="184">
        <f>SUMIFS(Лес!X5:X9992,Лес!AC5:AC9992,"нет",Лес!Z5:Z9992,"да",Лес!F5:F9992,A30)</f>
        <v>0</v>
      </c>
      <c r="N31" s="184">
        <f>SUMIFS(Лес!Y5:Y9992,Лес!AC5:AC9992,"нет",Лес!Z5:Z9992,"да",Лес!F5:F9992,A30)</f>
        <v>0</v>
      </c>
      <c r="O31" s="184">
        <f>SUMIFS(Лес!AA5:AA9992,Лес!F5:F9992,A30)</f>
        <v>0</v>
      </c>
      <c r="P31" s="184">
        <f>SUMIFS(Лес!AB5:AB9992,Лес!F5:F9992,A30)</f>
        <v>0</v>
      </c>
    </row>
    <row r="32" spans="1:16" ht="21.75" thickBot="1">
      <c r="A32" s="2779" t="s">
        <v>146</v>
      </c>
      <c r="B32" s="2779"/>
      <c r="C32" s="2779"/>
      <c r="D32" s="2779"/>
      <c r="E32" s="2779"/>
      <c r="F32" s="2779"/>
      <c r="G32" s="2779"/>
      <c r="H32" s="2779"/>
      <c r="I32" s="2779"/>
      <c r="J32" s="2779"/>
      <c r="K32" s="2779"/>
      <c r="L32" s="2779"/>
      <c r="M32" s="2779"/>
      <c r="N32" s="2779"/>
      <c r="O32" s="2779"/>
      <c r="P32" s="2779"/>
    </row>
    <row r="33" spans="1:16" ht="16.5" thickBot="1">
      <c r="A33" s="183">
        <f>SUMIFS(Лес!A5:A9992,Лес!F5:F9992,A32)</f>
        <v>0</v>
      </c>
      <c r="B33" s="184">
        <f>SUMIFS(Лес!J5:J9992,Лес!F5:F9992,A32)</f>
        <v>0</v>
      </c>
      <c r="C33" s="184">
        <f>SUMIFS(Лес!L5:L9992,Лес!F5:F9992,A32)</f>
        <v>0</v>
      </c>
      <c r="D33" s="184">
        <f>SUMIFS(Лес!P5:P9992,Лес!F5:F9992,A32)</f>
        <v>0</v>
      </c>
      <c r="E33" s="184">
        <f>SUMIFS(Лес!Q5:Q9992,Лес!F5:F9992,A32)</f>
        <v>0</v>
      </c>
      <c r="F33" s="184">
        <f>SUMIFS(Лес!R5:R9992,Лес!F5:F9992,A32)</f>
        <v>0</v>
      </c>
      <c r="G33" s="184">
        <f>SUMIFS(Лес!S5:S9992,Лес!F5:F9992,A32)</f>
        <v>0</v>
      </c>
      <c r="H33" s="184">
        <f>SUMIFS(Лес!T5:T9992,Лес!F5:F9992,A32)</f>
        <v>0</v>
      </c>
      <c r="I33" s="184">
        <f>SUMIFS(Лес!U5:U9992,Лес!F5:F9992,A32)</f>
        <v>0</v>
      </c>
      <c r="J33" s="184">
        <f>SUMIFS(Лес!A5:A9992,Лес!AC5:AC9992,"нет",Лес!Z5:Z9992,"да",Лес!F5:F9992,A32)</f>
        <v>0</v>
      </c>
      <c r="K33" s="184">
        <f>SUMIFS(Лес!J5:J9992,Лес!AC5:AC9992,"нет",Лес!Z5:Z9992,"да",Лес!F5:F9992,A32)</f>
        <v>0</v>
      </c>
      <c r="L33" s="184">
        <f>SUMIFS(Лес!L5:L9992,Лес!AC5:AC9992,"нет",Лес!Z5:Z9992,"да",Лес!F5:F9992,A32)</f>
        <v>0</v>
      </c>
      <c r="M33" s="184">
        <f>SUMIFS(Лес!X5:X9992,Лес!AC5:AC9992,"нет",Лес!Z5:Z9992,"да",Лес!F5:F9992,A32)</f>
        <v>0</v>
      </c>
      <c r="N33" s="184">
        <f>SUMIFS(Лес!Y5:Y9992,Лес!AC5:AC9992,"нет",Лес!Z5:Z9992,"да",Лес!F5:F9992,A32)</f>
        <v>0</v>
      </c>
      <c r="O33" s="184">
        <f>SUMIFS(Лес!AA5:AA9992,Лес!F5:F9992,A32)</f>
        <v>0</v>
      </c>
      <c r="P33" s="184">
        <f>SUMIFS(Лес!AB5:AB9992,Лес!F5:F9992,A32)</f>
        <v>0</v>
      </c>
    </row>
    <row r="34" spans="1:16" ht="21.75" thickBot="1">
      <c r="A34" s="2779" t="s">
        <v>135</v>
      </c>
      <c r="B34" s="2779"/>
      <c r="C34" s="2779"/>
      <c r="D34" s="2779"/>
      <c r="E34" s="2779"/>
      <c r="F34" s="2779"/>
      <c r="G34" s="2779"/>
      <c r="H34" s="2779"/>
      <c r="I34" s="2779"/>
      <c r="J34" s="2779"/>
      <c r="K34" s="2779"/>
      <c r="L34" s="2779"/>
      <c r="M34" s="2779"/>
      <c r="N34" s="2779"/>
      <c r="O34" s="2779"/>
      <c r="P34" s="2779"/>
    </row>
    <row r="35" spans="1:16" ht="16.5" thickBot="1">
      <c r="A35" s="183">
        <f>SUMIFS(Лес!A5:A9992,Лес!F5:F9992,A34)</f>
        <v>0</v>
      </c>
      <c r="B35" s="184">
        <f>SUMIFS(Лес!J5:J9992,Лес!F5:F9992,A34)</f>
        <v>0</v>
      </c>
      <c r="C35" s="184">
        <f>SUMIFS(Лес!L5:L9992,Лес!F5:F9992,A34)</f>
        <v>0</v>
      </c>
      <c r="D35" s="184">
        <f>SUMIFS(Лес!P5:P9992,Лес!F5:F9992,A34)</f>
        <v>0</v>
      </c>
      <c r="E35" s="184">
        <f>SUMIFS(Лес!Q5:Q9992,Лес!F5:F9992,A34)</f>
        <v>0</v>
      </c>
      <c r="F35" s="184">
        <f>SUMIFS(Лес!R5:R9992,Лес!F5:F9992,A34)</f>
        <v>0</v>
      </c>
      <c r="G35" s="184">
        <f>SUMIFS(Лес!S5:S9992,Лес!F5:F9992,A34)</f>
        <v>0</v>
      </c>
      <c r="H35" s="184">
        <f>SUMIFS(Лес!T5:T9992,Лес!F5:F9992,A34)</f>
        <v>0</v>
      </c>
      <c r="I35" s="184">
        <f>SUMIFS(Лес!U5:U9992,Лес!F5:F9992,A34)</f>
        <v>0</v>
      </c>
      <c r="J35" s="184">
        <f>SUMIFS(Лес!A5:A9992,Лес!AC5:AC9992,"нет",Лес!Z5:Z9992,"да",Лес!F5:F9992,A34)</f>
        <v>0</v>
      </c>
      <c r="K35" s="184">
        <f>SUMIFS(Лес!J5:J9992,Лес!AC5:AC9992,"нет",Лес!Z5:Z9992,"да",Лес!F5:F9992,A34)</f>
        <v>0</v>
      </c>
      <c r="L35" s="184">
        <f>SUMIFS(Лес!L5:L9992,Лес!AC5:AC9992,"нет",Лес!Z5:Z9992,"да",Лес!F5:F9992,A34)</f>
        <v>0</v>
      </c>
      <c r="M35" s="184">
        <f>SUMIFS(Лес!X5:X9992,Лес!AC5:AC9992,"нет",Лес!Z5:Z9992,"да",Лес!F5:F9992,A34)</f>
        <v>0</v>
      </c>
      <c r="N35" s="184">
        <f>SUMIFS(Лес!Y5:Y9992,Лес!AC5:AC9992,"нет",Лес!Z5:Z9992,"да",Лес!F5:F9992,A34)</f>
        <v>0</v>
      </c>
      <c r="O35" s="184">
        <f>SUMIFS(Лес!AA5:AA9992,Лес!F5:F9992,A34)</f>
        <v>0</v>
      </c>
      <c r="P35" s="184">
        <f>SUMIFS(Лес!AB5:AB9992,Лес!F5:F9992,A34)</f>
        <v>0</v>
      </c>
    </row>
    <row r="36" spans="1:16" ht="21.75" thickBot="1">
      <c r="A36" s="2779" t="s">
        <v>132</v>
      </c>
      <c r="B36" s="2779"/>
      <c r="C36" s="2779"/>
      <c r="D36" s="2779"/>
      <c r="E36" s="2779"/>
      <c r="F36" s="2779"/>
      <c r="G36" s="2779"/>
      <c r="H36" s="2779"/>
      <c r="I36" s="2779"/>
      <c r="J36" s="2779"/>
      <c r="K36" s="2779"/>
      <c r="L36" s="2779"/>
      <c r="M36" s="2779"/>
      <c r="N36" s="2779"/>
      <c r="O36" s="2779"/>
      <c r="P36" s="2779"/>
    </row>
    <row r="37" spans="1:16" ht="16.5" thickBot="1">
      <c r="A37" s="183">
        <f>SUMIFS(Лес!A5:A9992,Лес!F5:F9992,A36)</f>
        <v>0</v>
      </c>
      <c r="B37" s="184">
        <f>SUMIFS(Лес!J5:J9992,Лес!F5:F9992,A36)</f>
        <v>0</v>
      </c>
      <c r="C37" s="184">
        <f>SUMIFS(Лес!L5:L9992,Лес!F5:F9992,A36)</f>
        <v>0</v>
      </c>
      <c r="D37" s="184">
        <f>SUMIFS(Лес!P5:P9992,Лес!F5:F9992,A36)</f>
        <v>0</v>
      </c>
      <c r="E37" s="184">
        <f>SUMIFS(Лес!Q5:Q9992,Лес!F5:F9992,A36)</f>
        <v>0</v>
      </c>
      <c r="F37" s="184">
        <f>SUMIFS(Лес!R5:R9992,Лес!F5:F9992,A36)</f>
        <v>0</v>
      </c>
      <c r="G37" s="184">
        <f>SUMIFS(Лес!S5:S9992,Лес!F5:F9992,A36)</f>
        <v>0</v>
      </c>
      <c r="H37" s="184">
        <f>SUMIFS(Лес!T5:T9992,Лес!F5:F9992,A36)</f>
        <v>0</v>
      </c>
      <c r="I37" s="184">
        <f>SUMIFS(Лес!U5:U9992,Лес!F5:F9992,A36)</f>
        <v>0</v>
      </c>
      <c r="J37" s="184">
        <f>SUMIFS(Лес!A5:A9992,Лес!AC5:AC9992,"нет",Лес!Z5:Z9992,"да",Лес!F5:F9992,A36)</f>
        <v>0</v>
      </c>
      <c r="K37" s="184">
        <f>SUMIFS(Лес!J5:J9992,Лес!AC5:AC9992,"нет",Лес!Z5:Z9992,"да",Лес!F5:F9992,A36)</f>
        <v>0</v>
      </c>
      <c r="L37" s="184">
        <f>SUMIFS(Лес!L5:L9992,Лес!AC5:AC9992,"нет",Лес!Z5:Z9992,"да",Лес!F5:F9992,A36)</f>
        <v>0</v>
      </c>
      <c r="M37" s="184">
        <f>SUMIFS(Лес!X5:X9992,Лес!AC5:AC9992,"нет",Лес!Z5:Z9992,"да",Лес!F5:F9992,A36)</f>
        <v>0</v>
      </c>
      <c r="N37" s="184">
        <f>SUMIFS(Лес!Y5:Y9992,Лес!AC5:AC9992,"нет",Лес!Z5:Z9992,"да",Лес!F5:F9992,A36)</f>
        <v>0</v>
      </c>
      <c r="O37" s="184">
        <f>SUMIFS(Лес!AA5:AA9992,Лес!F5:F9992,A36)</f>
        <v>0</v>
      </c>
      <c r="P37" s="184">
        <f>SUMIFS(Лес!AB5:AB9992,Лес!F5:F9992,A36)</f>
        <v>0</v>
      </c>
    </row>
    <row r="38" spans="1:16" ht="21.75" thickBot="1">
      <c r="A38" s="2779" t="s">
        <v>133</v>
      </c>
      <c r="B38" s="2779"/>
      <c r="C38" s="2779"/>
      <c r="D38" s="2779"/>
      <c r="E38" s="2779"/>
      <c r="F38" s="2779"/>
      <c r="G38" s="2779"/>
      <c r="H38" s="2779"/>
      <c r="I38" s="2779"/>
      <c r="J38" s="2779"/>
      <c r="K38" s="2779"/>
      <c r="L38" s="2779"/>
      <c r="M38" s="2779"/>
      <c r="N38" s="2779"/>
      <c r="O38" s="2779"/>
      <c r="P38" s="2779"/>
    </row>
    <row r="39" spans="1:16" ht="16.5" thickBot="1">
      <c r="A39" s="183">
        <f>SUMIFS(Лес!A5:A9992,Лес!F5:F9992,A38)</f>
        <v>0</v>
      </c>
      <c r="B39" s="184">
        <f>SUMIFS(Лес!J5:J9992,Лес!F5:F9992,A38)</f>
        <v>0</v>
      </c>
      <c r="C39" s="184">
        <f>SUMIFS(Лес!L5:L9992,Лес!F5:F9992,A38)</f>
        <v>0</v>
      </c>
      <c r="D39" s="184">
        <f>SUMIFS(Лес!P5:P9992,Лес!F5:F9992,A38)</f>
        <v>0</v>
      </c>
      <c r="E39" s="184">
        <f>SUMIFS(Лес!Q5:Q9992,Лес!F5:F9992,A38)</f>
        <v>0</v>
      </c>
      <c r="F39" s="184">
        <f>SUMIFS(Лес!R5:R9992,Лес!F5:F9992,A38)</f>
        <v>0</v>
      </c>
      <c r="G39" s="184">
        <f>SUMIFS(Лес!S5:S9992,Лес!F5:F9992,A38)</f>
        <v>0</v>
      </c>
      <c r="H39" s="184">
        <f>SUMIFS(Лес!T5:T9992,Лес!F5:F9992,A38)</f>
        <v>0</v>
      </c>
      <c r="I39" s="184">
        <f>SUMIFS(Лес!U5:U9992,Лес!F5:F9992,A38)</f>
        <v>0</v>
      </c>
      <c r="J39" s="184">
        <f>SUMIFS(Лес!A5:A9992,Лес!AC5:AC9992,"нет",Лес!Z5:Z9992,"да",Лес!F5:F9992,A38)</f>
        <v>0</v>
      </c>
      <c r="K39" s="184">
        <f>SUMIFS(Лес!J5:J9992,Лес!AC5:AC9992,"нет",Лес!Z5:Z9992,"да",Лес!F5:F9992,A38)</f>
        <v>0</v>
      </c>
      <c r="L39" s="184">
        <f>SUMIFS(Лес!L5:L9992,Лес!AC5:AC9992,"нет",Лес!Z5:Z9992,"да",Лес!F5:F9992,A38)</f>
        <v>0</v>
      </c>
      <c r="M39" s="184">
        <f>SUMIFS(Лес!X5:X9992,Лес!AC5:AC9992,"нет",Лес!Z5:Z9992,"да",Лес!F5:F9992,A38)</f>
        <v>0</v>
      </c>
      <c r="N39" s="184">
        <f>SUMIFS(Лес!Y5:Y9992,Лес!AC5:AC9992,"нет",Лес!Z5:Z9992,"да",Лес!F5:F9992,A38)</f>
        <v>0</v>
      </c>
      <c r="O39" s="184">
        <f>SUMIFS(Лес!AA5:AA9992,Лес!F5:F9992,A38)</f>
        <v>0</v>
      </c>
      <c r="P39" s="184">
        <f>SUMIFS(Лес!AB5:AB9992,Лес!F5:F9992,A38)</f>
        <v>0</v>
      </c>
    </row>
    <row r="40" spans="1:16" ht="21.75" thickBot="1">
      <c r="A40" s="2779" t="s">
        <v>130</v>
      </c>
      <c r="B40" s="2779"/>
      <c r="C40" s="2779"/>
      <c r="D40" s="2779"/>
      <c r="E40" s="2779"/>
      <c r="F40" s="2779"/>
      <c r="G40" s="2779"/>
      <c r="H40" s="2779"/>
      <c r="I40" s="2779"/>
      <c r="J40" s="2779"/>
      <c r="K40" s="2779"/>
      <c r="L40" s="2779"/>
      <c r="M40" s="2779"/>
      <c r="N40" s="2779"/>
      <c r="O40" s="2779"/>
      <c r="P40" s="2779"/>
    </row>
    <row r="41" spans="1:16" ht="16.5" thickBot="1">
      <c r="A41" s="183">
        <f>SUMIFS(Лес!A5:A9992,Лес!F5:F9992,A40)</f>
        <v>0</v>
      </c>
      <c r="B41" s="184">
        <f>SUMIFS(Лес!J5:J9992,Лес!F5:F9992,A40)</f>
        <v>0</v>
      </c>
      <c r="C41" s="184">
        <f>SUMIFS(Лес!L5:L9992,Лес!F5:F9992,A40)</f>
        <v>0</v>
      </c>
      <c r="D41" s="184">
        <f>SUMIFS(Лес!P5:P9992,Лес!F5:F9992,A40)</f>
        <v>0</v>
      </c>
      <c r="E41" s="184">
        <f>SUMIFS(Лес!Q5:Q9992,Лес!F5:F9992,A40)</f>
        <v>0</v>
      </c>
      <c r="F41" s="184">
        <f>SUMIFS(Лес!R5:R9992,Лес!F5:F9992,A40)</f>
        <v>0</v>
      </c>
      <c r="G41" s="184">
        <f>SUMIFS(Лес!S5:S9992,Лес!F5:F9992,A40)</f>
        <v>0</v>
      </c>
      <c r="H41" s="184">
        <f>SUMIFS(Лес!T5:T9992,Лес!F5:F9992,A40)</f>
        <v>0</v>
      </c>
      <c r="I41" s="184">
        <f>SUMIFS(Лес!U5:U9992,Лес!F5:F9992,A40)</f>
        <v>0</v>
      </c>
      <c r="J41" s="184">
        <f>SUMIFS(Лес!A5:A9992,Лес!AC5:AC9992,"нет",Лес!Z5:Z9992,"да",Лес!F5:F9992,A40)</f>
        <v>0</v>
      </c>
      <c r="K41" s="184">
        <f>SUMIFS(Лес!J5:J9992,Лес!AC5:AC9992,"нет",Лес!Z5:Z9992,"да",Лес!F5:F9992,A40)</f>
        <v>0</v>
      </c>
      <c r="L41" s="184">
        <f>SUMIFS(Лес!L5:L9992,Лес!AC5:AC9992,"нет",Лес!Z5:Z9992,"да",Лес!F5:F9992,A40)</f>
        <v>0</v>
      </c>
      <c r="M41" s="184">
        <f>SUMIFS(Лес!X5:X9992,Лес!AC5:AC9992,"нет",Лес!Z5:Z9992,"да",Лес!F5:F9992,A40)</f>
        <v>0</v>
      </c>
      <c r="N41" s="184">
        <f>SUMIFS(Лес!Y5:Y9992,Лес!AC5:AC9992,"нет",Лес!Z5:Z9992,"да",Лес!F5:F9992,A40)</f>
        <v>0</v>
      </c>
      <c r="O41" s="184">
        <f>SUMIFS(Лес!AA5:AA9992,Лес!F5:F9992,A40)</f>
        <v>0</v>
      </c>
      <c r="P41" s="184">
        <f>SUMIFS(Лес!AB5:AB9992,Лес!F5:F9992,A40)</f>
        <v>0</v>
      </c>
    </row>
    <row r="42" spans="1:16" ht="21.75" thickBot="1">
      <c r="A42" s="2779" t="s">
        <v>134</v>
      </c>
      <c r="B42" s="2779"/>
      <c r="C42" s="2779"/>
      <c r="D42" s="2779"/>
      <c r="E42" s="2779"/>
      <c r="F42" s="2779"/>
      <c r="G42" s="2779"/>
      <c r="H42" s="2779"/>
      <c r="I42" s="2779"/>
      <c r="J42" s="2779"/>
      <c r="K42" s="2779"/>
      <c r="L42" s="2779"/>
      <c r="M42" s="2779"/>
      <c r="N42" s="2779"/>
      <c r="O42" s="2779"/>
      <c r="P42" s="2779"/>
    </row>
    <row r="43" spans="1:16" ht="16.5" thickBot="1">
      <c r="A43" s="183">
        <f>SUMIFS(Лес!A5:A9992,Лес!F5:F9992,A42)</f>
        <v>0</v>
      </c>
      <c r="B43" s="184">
        <f>SUMIFS(Лес!J5:J9992,Лес!F5:F9992,A42)</f>
        <v>0</v>
      </c>
      <c r="C43" s="184">
        <f>SUMIFS(Лес!L5:L9992,Лес!F5:F9992,A42)</f>
        <v>0</v>
      </c>
      <c r="D43" s="184">
        <f>SUMIFS(Лес!P5:P9992,Лес!F5:F9992,A42)</f>
        <v>0</v>
      </c>
      <c r="E43" s="184">
        <f>SUMIFS(Лес!Q5:Q9992,Лес!F5:F9992,A42)</f>
        <v>0</v>
      </c>
      <c r="F43" s="184">
        <f>SUMIFS(Лес!R5:R9992,Лес!F5:F9992,A42)</f>
        <v>0</v>
      </c>
      <c r="G43" s="184">
        <f>SUMIFS(Лес!S5:S9992,Лес!F5:F9992,A42)</f>
        <v>0</v>
      </c>
      <c r="H43" s="184">
        <f>SUMIFS(Лес!T5:T9992,Лес!F5:F9992,A42)</f>
        <v>0</v>
      </c>
      <c r="I43" s="184">
        <f>SUMIFS(Лес!U5:U9992,Лес!F5:F9992,A42)</f>
        <v>0</v>
      </c>
      <c r="J43" s="184">
        <f>SUMIFS(Лес!A5:A9992,Лес!AC5:AC9992,"нет",Лес!Z5:Z9992,"да",Лес!F5:F9992,A42)</f>
        <v>0</v>
      </c>
      <c r="K43" s="184">
        <f>SUMIFS(Лес!J5:J9992,Лес!AC5:AC9992,"нет",Лес!Z5:Z9992,"да",Лес!F5:F9992,A42)</f>
        <v>0</v>
      </c>
      <c r="L43" s="184">
        <f>SUMIFS(Лес!L5:L9992,Лес!AC5:AC9992,"нет",Лес!Z5:Z9992,"да",Лес!F5:F9992,A42)</f>
        <v>0</v>
      </c>
      <c r="M43" s="184">
        <f>SUMIFS(Лес!X5:X9992,Лес!AC5:AC9992,"нет",Лес!Z5:Z9992,"да",Лес!F5:F9992,A42)</f>
        <v>0</v>
      </c>
      <c r="N43" s="184">
        <f>SUMIFS(Лес!Y5:Y9992,Лес!AC5:AC9992,"нет",Лес!Z5:Z9992,"да",Лес!F5:F9992,A42)</f>
        <v>0</v>
      </c>
      <c r="O43" s="184">
        <f>SUMIFS(Лес!AA5:AA9992,Лес!F5:F9992,A42)</f>
        <v>0</v>
      </c>
      <c r="P43" s="184">
        <f>SUMIFS(Лес!AB5:AB9992,Лес!F5:F9992,A42)</f>
        <v>0</v>
      </c>
    </row>
    <row r="44" spans="1:16" ht="21.75" thickBot="1">
      <c r="A44" s="2779" t="s">
        <v>128</v>
      </c>
      <c r="B44" s="2779"/>
      <c r="C44" s="2779"/>
      <c r="D44" s="2779"/>
      <c r="E44" s="2779"/>
      <c r="F44" s="2779"/>
      <c r="G44" s="2779"/>
      <c r="H44" s="2779"/>
      <c r="I44" s="2779"/>
      <c r="J44" s="2779"/>
      <c r="K44" s="2779"/>
      <c r="L44" s="2779"/>
      <c r="M44" s="2779"/>
      <c r="N44" s="2779"/>
      <c r="O44" s="2779"/>
      <c r="P44" s="2779"/>
    </row>
    <row r="45" spans="1:16" ht="16.5" thickBot="1">
      <c r="A45" s="183">
        <f>SUMIFS(Лес!A5:A9992,Лес!F5:F9992,A44)</f>
        <v>0</v>
      </c>
      <c r="B45" s="184">
        <f>SUMIFS(Лес!J5:J9992,Лес!F5:F9992,A44)</f>
        <v>0</v>
      </c>
      <c r="C45" s="184">
        <f>SUMIFS(Лес!L5:L9992,Лес!F5:F9992,A44)</f>
        <v>0</v>
      </c>
      <c r="D45" s="184">
        <f>SUMIFS(Лес!P5:P9992,Лес!F5:F9992,A44)</f>
        <v>0</v>
      </c>
      <c r="E45" s="184">
        <f>SUMIFS(Лес!Q5:Q9992,Лес!F5:F9992,A44)</f>
        <v>0</v>
      </c>
      <c r="F45" s="184">
        <f>SUMIFS(Лес!R5:R9992,Лес!F5:F9992,A44)</f>
        <v>0</v>
      </c>
      <c r="G45" s="184">
        <f>SUMIFS(Лес!S5:S9992,Лес!F5:F9992,A44)</f>
        <v>0</v>
      </c>
      <c r="H45" s="184">
        <f>SUMIFS(Лес!T5:T9992,Лес!F5:F9992,A44)</f>
        <v>0</v>
      </c>
      <c r="I45" s="184">
        <f>SUMIFS(Лес!U5:U9992,Лес!F5:F9992,A44)</f>
        <v>0</v>
      </c>
      <c r="J45" s="184">
        <f>SUMIFS(Лес!A5:A9992,Лес!AC5:AC9992,"нет",Лес!Z5:Z9992,"да",Лес!F5:F9992,A44)</f>
        <v>0</v>
      </c>
      <c r="K45" s="184">
        <f>SUMIFS(Лес!J5:J9992,Лес!AC5:AC9992,"нет",Лес!Z5:Z9992,"да",Лес!F5:F9992,A44)</f>
        <v>0</v>
      </c>
      <c r="L45" s="184">
        <f>SUMIFS(Лес!L5:L9992,Лес!AC5:AC9992,"нет",Лес!Z5:Z9992,"да",Лес!F5:F9992,A44)</f>
        <v>0</v>
      </c>
      <c r="M45" s="184">
        <f>SUMIFS(Лес!X5:X9992,Лес!AC5:AC9992,"нет",Лес!Z5:Z9992,"да",Лес!F5:F9992,A44)</f>
        <v>0</v>
      </c>
      <c r="N45" s="184">
        <f>SUMIFS(Лес!Y5:Y9992,Лес!AC5:AC9992,"нет",Лес!Z5:Z9992,"да",Лес!F5:F9992,A44)</f>
        <v>0</v>
      </c>
      <c r="O45" s="184">
        <f>SUMIFS(Лес!AA5:AA9992,Лес!F5:F9992,A44)</f>
        <v>0</v>
      </c>
      <c r="P45" s="184">
        <f>SUMIFS(Лес!AB5:AB9992,Лес!F5:F9992,A44)</f>
        <v>0</v>
      </c>
    </row>
    <row r="46" spans="1:16" ht="21.75" thickBot="1">
      <c r="A46" s="2779" t="s">
        <v>288</v>
      </c>
      <c r="B46" s="2779"/>
      <c r="C46" s="2779"/>
      <c r="D46" s="2779"/>
      <c r="E46" s="2779"/>
      <c r="F46" s="2779"/>
      <c r="G46" s="2779"/>
      <c r="H46" s="2779"/>
      <c r="I46" s="2779"/>
      <c r="J46" s="2779"/>
      <c r="K46" s="2779"/>
      <c r="L46" s="2779"/>
      <c r="M46" s="2779"/>
      <c r="N46" s="2779"/>
      <c r="O46" s="2779"/>
      <c r="P46" s="2779"/>
    </row>
    <row r="47" spans="1:16" ht="16.5" thickBot="1">
      <c r="A47" s="183">
        <f>SUMIFS(Лес!A5:A9992,Лес!F5:F9992,A46)</f>
        <v>0</v>
      </c>
      <c r="B47" s="184">
        <f>SUMIFS(Лес!J5:J9992,Лес!F5:F9992,A46)</f>
        <v>0</v>
      </c>
      <c r="C47" s="184">
        <f>SUMIFS(Лес!L5:L9992,Лес!F5:F9992,A46)</f>
        <v>0</v>
      </c>
      <c r="D47" s="184">
        <f>SUMIFS(Лес!P5:P9992,Лес!F5:F9992,A46)</f>
        <v>0</v>
      </c>
      <c r="E47" s="184">
        <f>SUMIFS(Лес!Q5:Q9992,Лес!F5:F9992,A46)</f>
        <v>0</v>
      </c>
      <c r="F47" s="184">
        <f>SUMIFS(Лес!R5:R9992,Лес!F5:F9992,A46)</f>
        <v>0</v>
      </c>
      <c r="G47" s="184">
        <f>SUMIFS(Лес!S5:S9992,Лес!F5:F9992,A46)</f>
        <v>0</v>
      </c>
      <c r="H47" s="184">
        <f>SUMIFS(Лес!T5:T9992,Лес!F5:F9992,A46)</f>
        <v>0</v>
      </c>
      <c r="I47" s="184">
        <f>SUMIFS(Лес!U5:U9992,Лес!F5:F9992,A46)</f>
        <v>0</v>
      </c>
      <c r="J47" s="184">
        <f>SUMIFS(Лес!A5:A9992,Лес!AC5:AC9992,"нет",Лес!Z5:Z9992,"да",Лес!F5:F9992,A46)</f>
        <v>0</v>
      </c>
      <c r="K47" s="184">
        <f>SUMIFS(Лес!J5:J9992,Лес!AC5:AC9992,"нет",Лес!Z5:Z9992,"да",Лес!F5:F9992,A46)</f>
        <v>0</v>
      </c>
      <c r="L47" s="184">
        <f>SUMIFS(Лес!L5:L9992,Лес!AC5:AC9992,"нет",Лес!Z5:Z9992,"да",Лес!F5:F9992,A46)</f>
        <v>0</v>
      </c>
      <c r="M47" s="184">
        <f>SUMIFS(Лес!X5:X9992,Лес!AC5:AC9992,"нет",Лес!Z5:Z9992,"да",Лес!F5:F9992,A46)</f>
        <v>0</v>
      </c>
      <c r="N47" s="184">
        <f>SUMIFS(Лес!Y5:Y9992,Лес!AC5:AC9992,"нет",Лес!Z5:Z9992,"да",Лес!F5:F9992,A46)</f>
        <v>0</v>
      </c>
      <c r="O47" s="184">
        <f>SUMIFS(Лес!AA5:AA9992,Лес!F5:F9992,A46)</f>
        <v>0</v>
      </c>
      <c r="P47" s="184">
        <f>SUMIFS(Лес!AB5:AB9992,Лес!F5:F9992,A46)</f>
        <v>0</v>
      </c>
    </row>
    <row r="48" spans="1:16" ht="21.75" thickBot="1">
      <c r="A48" s="2780" t="s">
        <v>139</v>
      </c>
      <c r="B48" s="2780"/>
      <c r="C48" s="2780"/>
      <c r="D48" s="2780"/>
      <c r="E48" s="2780"/>
      <c r="F48" s="2780"/>
      <c r="G48" s="2780"/>
      <c r="H48" s="2780"/>
      <c r="I48" s="2780"/>
      <c r="J48" s="2780"/>
      <c r="K48" s="2780"/>
      <c r="L48" s="2780"/>
      <c r="M48" s="2780"/>
      <c r="N48" s="2780"/>
      <c r="O48" s="2780"/>
      <c r="P48" s="2780"/>
    </row>
    <row r="49" spans="1:16" ht="16.5" thickBot="1">
      <c r="A49" s="183">
        <f>SUMIFS(Лес!A5:A9992,Лес!F5:F9992,A48)</f>
        <v>0</v>
      </c>
      <c r="B49" s="184">
        <f>SUMIFS(Лес!J5:J9992,Лес!F5:F9992,A48)</f>
        <v>0</v>
      </c>
      <c r="C49" s="184">
        <f>SUMIFS(Лес!L5:L9992,Лес!F5:F9992,A48)</f>
        <v>0</v>
      </c>
      <c r="D49" s="184">
        <f>SUMIFS(Лес!P5:P9992,Лес!F5:F9992,A48)</f>
        <v>0</v>
      </c>
      <c r="E49" s="184">
        <f>SUMIFS(Лес!Q5:Q9992,Лес!F5:F9992,A48)</f>
        <v>0</v>
      </c>
      <c r="F49" s="184">
        <f>SUMIFS(Лес!R5:R9992,Лес!F5:F9992,A48)</f>
        <v>0</v>
      </c>
      <c r="G49" s="184">
        <f>SUMIFS(Лес!S5:S9992,Лес!F5:F9992,A48)</f>
        <v>0</v>
      </c>
      <c r="H49" s="184">
        <f>SUMIFS(Лес!T5:T9992,Лес!F5:F9992,A48)</f>
        <v>0</v>
      </c>
      <c r="I49" s="184">
        <f>SUMIFS(Лес!U5:U9992,Лес!F5:F9992,A48)</f>
        <v>0</v>
      </c>
      <c r="J49" s="184">
        <f>SUMIFS(Лес!A5:A9992,Лес!AC5:AC9992,"нет",Лес!Z5:Z9992,"да",Лес!F5:F9992,A48)</f>
        <v>0</v>
      </c>
      <c r="K49" s="184">
        <f>SUMIFS(Лес!J5:J9992,Лес!AC5:AC9992,"нет",Лес!Z5:Z9992,"да",Лес!F5:F9992,A48)</f>
        <v>0</v>
      </c>
      <c r="L49" s="184">
        <f>SUMIFS(Лес!L5:L9992,Лес!AC5:AC9992,"нет",Лес!Z5:Z9992,"да",Лес!F5:F9992,A48)</f>
        <v>0</v>
      </c>
      <c r="M49" s="184">
        <f>SUMIFS(Лес!X5:X9992,Лес!AC5:AC9992,"нет",Лес!Z5:Z9992,"да",Лес!F5:F9992,A48)</f>
        <v>0</v>
      </c>
      <c r="N49" s="184">
        <f>SUMIFS(Лес!Y5:Y9992,Лес!AC5:AC9992,"нет",Лес!Z5:Z9992,"да",Лес!F5:F9992,A48)</f>
        <v>0</v>
      </c>
      <c r="O49" s="184">
        <f>SUMIFS(Лес!AA5:AA9992,Лес!F5:F9992,A48)</f>
        <v>0</v>
      </c>
      <c r="P49" s="184">
        <f>SUMIFS(Лес!AB5:AB9992,Лес!F5:F9992,A48)</f>
        <v>0</v>
      </c>
    </row>
  </sheetData>
  <sheetProtection password="CE2A" sheet="1" objects="1" scenarios="1" formatCells="0" formatColumns="0" formatRows="0" insertColumns="0" insertRows="0" insertHyperlinks="0" deleteColumns="0" deleteRows="0" sort="0" autoFilter="0" pivotTables="0"/>
  <mergeCells count="40">
    <mergeCell ref="A34:P34"/>
    <mergeCell ref="A12:P12"/>
    <mergeCell ref="A14:P14"/>
    <mergeCell ref="A16:P16"/>
    <mergeCell ref="A48:P48"/>
    <mergeCell ref="A36:P36"/>
    <mergeCell ref="A38:P38"/>
    <mergeCell ref="A40:P40"/>
    <mergeCell ref="A42:P42"/>
    <mergeCell ref="A44:P44"/>
    <mergeCell ref="A46:P46"/>
    <mergeCell ref="A28:P28"/>
    <mergeCell ref="A30:P30"/>
    <mergeCell ref="A32:P32"/>
    <mergeCell ref="A18:P18"/>
    <mergeCell ref="A20:P20"/>
    <mergeCell ref="A22:P22"/>
    <mergeCell ref="A24:P24"/>
    <mergeCell ref="A26:P26"/>
    <mergeCell ref="J6:J7"/>
    <mergeCell ref="K6:K7"/>
    <mergeCell ref="E6:E7"/>
    <mergeCell ref="I6:I7"/>
    <mergeCell ref="G6:G7"/>
    <mergeCell ref="H6:H7"/>
    <mergeCell ref="L6:L7"/>
    <mergeCell ref="M6:N6"/>
    <mergeCell ref="A2:P2"/>
    <mergeCell ref="A4:P4"/>
    <mergeCell ref="A5:A7"/>
    <mergeCell ref="B5:B7"/>
    <mergeCell ref="C5:C7"/>
    <mergeCell ref="D5:F5"/>
    <mergeCell ref="G5:I5"/>
    <mergeCell ref="J5:N5"/>
    <mergeCell ref="O5:P5"/>
    <mergeCell ref="P6:P7"/>
    <mergeCell ref="D6:D7"/>
    <mergeCell ref="F6:F7"/>
    <mergeCell ref="O6:O7"/>
  </mergeCells>
  <dataValidations count="1">
    <dataValidation type="list" allowBlank="1" showInputMessage="1" showErrorMessage="1" sqref="A12:P12 A14:P14 A16:P16 A18:P18 A20:P20 A22:P22 A24:P24 A26:P26 A28:P28 A30:P30 A32:P32 A34:P34 A36:P36 A38:P38 A40:P40 A42:P42 A44:P44 A46:P46 A48:P48">
      <formula1>районы</formula1>
    </dataValidation>
  </dataValidations>
  <pageMargins left="0.7" right="0.7" top="0.75" bottom="0.75" header="0.3" footer="0.3"/>
  <pageSetup paperSize="9" scale="58" orientation="portrait" r:id="rId1"/>
</worksheet>
</file>

<file path=xl/worksheets/sheet10.xml><?xml version="1.0" encoding="utf-8"?>
<worksheet xmlns="http://schemas.openxmlformats.org/spreadsheetml/2006/main" xmlns:r="http://schemas.openxmlformats.org/officeDocument/2006/relationships">
  <sheetPr codeName="Лист30">
    <tabColor rgb="FF00B0F0"/>
  </sheetPr>
  <dimension ref="A1:AW781"/>
  <sheetViews>
    <sheetView view="pageBreakPreview" zoomScale="80" zoomScaleSheetLayoutView="80" workbookViewId="0">
      <pane xSplit="5" ySplit="5" topLeftCell="F114" activePane="bottomRight" state="frozen"/>
      <selection activeCell="H15" sqref="H15"/>
      <selection pane="topRight" activeCell="H15" sqref="H15"/>
      <selection pane="bottomLeft" activeCell="H15" sqref="H15"/>
      <selection pane="bottomRight" activeCell="K1" sqref="F1:K1048576"/>
    </sheetView>
  </sheetViews>
  <sheetFormatPr defaultRowHeight="15.75"/>
  <cols>
    <col min="1" max="1" width="6.85546875" style="1296" customWidth="1"/>
    <col min="2" max="2" width="61.28515625" style="303" customWidth="1"/>
    <col min="3" max="3" width="8.42578125" style="1329" customWidth="1"/>
    <col min="4" max="4" width="5.85546875" style="1330" customWidth="1"/>
    <col min="5" max="5" width="6.85546875" style="1330" customWidth="1"/>
    <col min="6" max="6" width="6.85546875" style="1330" hidden="1" customWidth="1"/>
    <col min="7" max="8" width="7" style="1330" hidden="1" customWidth="1"/>
    <col min="9" max="10" width="9.140625" style="1330" hidden="1" customWidth="1"/>
    <col min="11" max="11" width="10.7109375" style="1330" hidden="1" customWidth="1"/>
    <col min="12" max="49" width="5.28515625" style="1304" customWidth="1"/>
    <col min="50" max="263" width="9.140625" style="203"/>
    <col min="264" max="264" width="6.85546875" style="203" customWidth="1"/>
    <col min="265" max="265" width="62" style="203" customWidth="1"/>
    <col min="266" max="266" width="12" style="203" customWidth="1"/>
    <col min="267" max="267" width="12.5703125" style="203" customWidth="1"/>
    <col min="268" max="519" width="9.140625" style="203"/>
    <col min="520" max="520" width="6.85546875" style="203" customWidth="1"/>
    <col min="521" max="521" width="62" style="203" customWidth="1"/>
    <col min="522" max="522" width="12" style="203" customWidth="1"/>
    <col min="523" max="523" width="12.5703125" style="203" customWidth="1"/>
    <col min="524" max="775" width="9.140625" style="203"/>
    <col min="776" max="776" width="6.85546875" style="203" customWidth="1"/>
    <col min="777" max="777" width="62" style="203" customWidth="1"/>
    <col min="778" max="778" width="12" style="203" customWidth="1"/>
    <col min="779" max="779" width="12.5703125" style="203" customWidth="1"/>
    <col min="780" max="1031" width="9.140625" style="203"/>
    <col min="1032" max="1032" width="6.85546875" style="203" customWidth="1"/>
    <col min="1033" max="1033" width="62" style="203" customWidth="1"/>
    <col min="1034" max="1034" width="12" style="203" customWidth="1"/>
    <col min="1035" max="1035" width="12.5703125" style="203" customWidth="1"/>
    <col min="1036" max="1287" width="9.140625" style="203"/>
    <col min="1288" max="1288" width="6.85546875" style="203" customWidth="1"/>
    <col min="1289" max="1289" width="62" style="203" customWidth="1"/>
    <col min="1290" max="1290" width="12" style="203" customWidth="1"/>
    <col min="1291" max="1291" width="12.5703125" style="203" customWidth="1"/>
    <col min="1292" max="1543" width="9.140625" style="203"/>
    <col min="1544" max="1544" width="6.85546875" style="203" customWidth="1"/>
    <col min="1545" max="1545" width="62" style="203" customWidth="1"/>
    <col min="1546" max="1546" width="12" style="203" customWidth="1"/>
    <col min="1547" max="1547" width="12.5703125" style="203" customWidth="1"/>
    <col min="1548" max="1799" width="9.140625" style="203"/>
    <col min="1800" max="1800" width="6.85546875" style="203" customWidth="1"/>
    <col min="1801" max="1801" width="62" style="203" customWidth="1"/>
    <col min="1802" max="1802" width="12" style="203" customWidth="1"/>
    <col min="1803" max="1803" width="12.5703125" style="203" customWidth="1"/>
    <col min="1804" max="2055" width="9.140625" style="203"/>
    <col min="2056" max="2056" width="6.85546875" style="203" customWidth="1"/>
    <col min="2057" max="2057" width="62" style="203" customWidth="1"/>
    <col min="2058" max="2058" width="12" style="203" customWidth="1"/>
    <col min="2059" max="2059" width="12.5703125" style="203" customWidth="1"/>
    <col min="2060" max="2311" width="9.140625" style="203"/>
    <col min="2312" max="2312" width="6.85546875" style="203" customWidth="1"/>
    <col min="2313" max="2313" width="62" style="203" customWidth="1"/>
    <col min="2314" max="2314" width="12" style="203" customWidth="1"/>
    <col min="2315" max="2315" width="12.5703125" style="203" customWidth="1"/>
    <col min="2316" max="2567" width="9.140625" style="203"/>
    <col min="2568" max="2568" width="6.85546875" style="203" customWidth="1"/>
    <col min="2569" max="2569" width="62" style="203" customWidth="1"/>
    <col min="2570" max="2570" width="12" style="203" customWidth="1"/>
    <col min="2571" max="2571" width="12.5703125" style="203" customWidth="1"/>
    <col min="2572" max="2823" width="9.140625" style="203"/>
    <col min="2824" max="2824" width="6.85546875" style="203" customWidth="1"/>
    <col min="2825" max="2825" width="62" style="203" customWidth="1"/>
    <col min="2826" max="2826" width="12" style="203" customWidth="1"/>
    <col min="2827" max="2827" width="12.5703125" style="203" customWidth="1"/>
    <col min="2828" max="3079" width="9.140625" style="203"/>
    <col min="3080" max="3080" width="6.85546875" style="203" customWidth="1"/>
    <col min="3081" max="3081" width="62" style="203" customWidth="1"/>
    <col min="3082" max="3082" width="12" style="203" customWidth="1"/>
    <col min="3083" max="3083" width="12.5703125" style="203" customWidth="1"/>
    <col min="3084" max="3335" width="9.140625" style="203"/>
    <col min="3336" max="3336" width="6.85546875" style="203" customWidth="1"/>
    <col min="3337" max="3337" width="62" style="203" customWidth="1"/>
    <col min="3338" max="3338" width="12" style="203" customWidth="1"/>
    <col min="3339" max="3339" width="12.5703125" style="203" customWidth="1"/>
    <col min="3340" max="3591" width="9.140625" style="203"/>
    <col min="3592" max="3592" width="6.85546875" style="203" customWidth="1"/>
    <col min="3593" max="3593" width="62" style="203" customWidth="1"/>
    <col min="3594" max="3594" width="12" style="203" customWidth="1"/>
    <col min="3595" max="3595" width="12.5703125" style="203" customWidth="1"/>
    <col min="3596" max="3847" width="9.140625" style="203"/>
    <col min="3848" max="3848" width="6.85546875" style="203" customWidth="1"/>
    <col min="3849" max="3849" width="62" style="203" customWidth="1"/>
    <col min="3850" max="3850" width="12" style="203" customWidth="1"/>
    <col min="3851" max="3851" width="12.5703125" style="203" customWidth="1"/>
    <col min="3852" max="4103" width="9.140625" style="203"/>
    <col min="4104" max="4104" width="6.85546875" style="203" customWidth="1"/>
    <col min="4105" max="4105" width="62" style="203" customWidth="1"/>
    <col min="4106" max="4106" width="12" style="203" customWidth="1"/>
    <col min="4107" max="4107" width="12.5703125" style="203" customWidth="1"/>
    <col min="4108" max="4359" width="9.140625" style="203"/>
    <col min="4360" max="4360" width="6.85546875" style="203" customWidth="1"/>
    <col min="4361" max="4361" width="62" style="203" customWidth="1"/>
    <col min="4362" max="4362" width="12" style="203" customWidth="1"/>
    <col min="4363" max="4363" width="12.5703125" style="203" customWidth="1"/>
    <col min="4364" max="4615" width="9.140625" style="203"/>
    <col min="4616" max="4616" width="6.85546875" style="203" customWidth="1"/>
    <col min="4617" max="4617" width="62" style="203" customWidth="1"/>
    <col min="4618" max="4618" width="12" style="203" customWidth="1"/>
    <col min="4619" max="4619" width="12.5703125" style="203" customWidth="1"/>
    <col min="4620" max="4871" width="9.140625" style="203"/>
    <col min="4872" max="4872" width="6.85546875" style="203" customWidth="1"/>
    <col min="4873" max="4873" width="62" style="203" customWidth="1"/>
    <col min="4874" max="4874" width="12" style="203" customWidth="1"/>
    <col min="4875" max="4875" width="12.5703125" style="203" customWidth="1"/>
    <col min="4876" max="5127" width="9.140625" style="203"/>
    <col min="5128" max="5128" width="6.85546875" style="203" customWidth="1"/>
    <col min="5129" max="5129" width="62" style="203" customWidth="1"/>
    <col min="5130" max="5130" width="12" style="203" customWidth="1"/>
    <col min="5131" max="5131" width="12.5703125" style="203" customWidth="1"/>
    <col min="5132" max="5383" width="9.140625" style="203"/>
    <col min="5384" max="5384" width="6.85546875" style="203" customWidth="1"/>
    <col min="5385" max="5385" width="62" style="203" customWidth="1"/>
    <col min="5386" max="5386" width="12" style="203" customWidth="1"/>
    <col min="5387" max="5387" width="12.5703125" style="203" customWidth="1"/>
    <col min="5388" max="5639" width="9.140625" style="203"/>
    <col min="5640" max="5640" width="6.85546875" style="203" customWidth="1"/>
    <col min="5641" max="5641" width="62" style="203" customWidth="1"/>
    <col min="5642" max="5642" width="12" style="203" customWidth="1"/>
    <col min="5643" max="5643" width="12.5703125" style="203" customWidth="1"/>
    <col min="5644" max="5895" width="9.140625" style="203"/>
    <col min="5896" max="5896" width="6.85546875" style="203" customWidth="1"/>
    <col min="5897" max="5897" width="62" style="203" customWidth="1"/>
    <col min="5898" max="5898" width="12" style="203" customWidth="1"/>
    <col min="5899" max="5899" width="12.5703125" style="203" customWidth="1"/>
    <col min="5900" max="6151" width="9.140625" style="203"/>
    <col min="6152" max="6152" width="6.85546875" style="203" customWidth="1"/>
    <col min="6153" max="6153" width="62" style="203" customWidth="1"/>
    <col min="6154" max="6154" width="12" style="203" customWidth="1"/>
    <col min="6155" max="6155" width="12.5703125" style="203" customWidth="1"/>
    <col min="6156" max="6407" width="9.140625" style="203"/>
    <col min="6408" max="6408" width="6.85546875" style="203" customWidth="1"/>
    <col min="6409" max="6409" width="62" style="203" customWidth="1"/>
    <col min="6410" max="6410" width="12" style="203" customWidth="1"/>
    <col min="6411" max="6411" width="12.5703125" style="203" customWidth="1"/>
    <col min="6412" max="6663" width="9.140625" style="203"/>
    <col min="6664" max="6664" width="6.85546875" style="203" customWidth="1"/>
    <col min="6665" max="6665" width="62" style="203" customWidth="1"/>
    <col min="6666" max="6666" width="12" style="203" customWidth="1"/>
    <col min="6667" max="6667" width="12.5703125" style="203" customWidth="1"/>
    <col min="6668" max="6919" width="9.140625" style="203"/>
    <col min="6920" max="6920" width="6.85546875" style="203" customWidth="1"/>
    <col min="6921" max="6921" width="62" style="203" customWidth="1"/>
    <col min="6922" max="6922" width="12" style="203" customWidth="1"/>
    <col min="6923" max="6923" width="12.5703125" style="203" customWidth="1"/>
    <col min="6924" max="7175" width="9.140625" style="203"/>
    <col min="7176" max="7176" width="6.85546875" style="203" customWidth="1"/>
    <col min="7177" max="7177" width="62" style="203" customWidth="1"/>
    <col min="7178" max="7178" width="12" style="203" customWidth="1"/>
    <col min="7179" max="7179" width="12.5703125" style="203" customWidth="1"/>
    <col min="7180" max="7431" width="9.140625" style="203"/>
    <col min="7432" max="7432" width="6.85546875" style="203" customWidth="1"/>
    <col min="7433" max="7433" width="62" style="203" customWidth="1"/>
    <col min="7434" max="7434" width="12" style="203" customWidth="1"/>
    <col min="7435" max="7435" width="12.5703125" style="203" customWidth="1"/>
    <col min="7436" max="7687" width="9.140625" style="203"/>
    <col min="7688" max="7688" width="6.85546875" style="203" customWidth="1"/>
    <col min="7689" max="7689" width="62" style="203" customWidth="1"/>
    <col min="7690" max="7690" width="12" style="203" customWidth="1"/>
    <col min="7691" max="7691" width="12.5703125" style="203" customWidth="1"/>
    <col min="7692" max="7943" width="9.140625" style="203"/>
    <col min="7944" max="7944" width="6.85546875" style="203" customWidth="1"/>
    <col min="7945" max="7945" width="62" style="203" customWidth="1"/>
    <col min="7946" max="7946" width="12" style="203" customWidth="1"/>
    <col min="7947" max="7947" width="12.5703125" style="203" customWidth="1"/>
    <col min="7948" max="8199" width="9.140625" style="203"/>
    <col min="8200" max="8200" width="6.85546875" style="203" customWidth="1"/>
    <col min="8201" max="8201" width="62" style="203" customWidth="1"/>
    <col min="8202" max="8202" width="12" style="203" customWidth="1"/>
    <col min="8203" max="8203" width="12.5703125" style="203" customWidth="1"/>
    <col min="8204" max="8455" width="9.140625" style="203"/>
    <col min="8456" max="8456" width="6.85546875" style="203" customWidth="1"/>
    <col min="8457" max="8457" width="62" style="203" customWidth="1"/>
    <col min="8458" max="8458" width="12" style="203" customWidth="1"/>
    <col min="8459" max="8459" width="12.5703125" style="203" customWidth="1"/>
    <col min="8460" max="8711" width="9.140625" style="203"/>
    <col min="8712" max="8712" width="6.85546875" style="203" customWidth="1"/>
    <col min="8713" max="8713" width="62" style="203" customWidth="1"/>
    <col min="8714" max="8714" width="12" style="203" customWidth="1"/>
    <col min="8715" max="8715" width="12.5703125" style="203" customWidth="1"/>
    <col min="8716" max="8967" width="9.140625" style="203"/>
    <col min="8968" max="8968" width="6.85546875" style="203" customWidth="1"/>
    <col min="8969" max="8969" width="62" style="203" customWidth="1"/>
    <col min="8970" max="8970" width="12" style="203" customWidth="1"/>
    <col min="8971" max="8971" width="12.5703125" style="203" customWidth="1"/>
    <col min="8972" max="9223" width="9.140625" style="203"/>
    <col min="9224" max="9224" width="6.85546875" style="203" customWidth="1"/>
    <col min="9225" max="9225" width="62" style="203" customWidth="1"/>
    <col min="9226" max="9226" width="12" style="203" customWidth="1"/>
    <col min="9227" max="9227" width="12.5703125" style="203" customWidth="1"/>
    <col min="9228" max="9479" width="9.140625" style="203"/>
    <col min="9480" max="9480" width="6.85546875" style="203" customWidth="1"/>
    <col min="9481" max="9481" width="62" style="203" customWidth="1"/>
    <col min="9482" max="9482" width="12" style="203" customWidth="1"/>
    <col min="9483" max="9483" width="12.5703125" style="203" customWidth="1"/>
    <col min="9484" max="9735" width="9.140625" style="203"/>
    <col min="9736" max="9736" width="6.85546875" style="203" customWidth="1"/>
    <col min="9737" max="9737" width="62" style="203" customWidth="1"/>
    <col min="9738" max="9738" width="12" style="203" customWidth="1"/>
    <col min="9739" max="9739" width="12.5703125" style="203" customWidth="1"/>
    <col min="9740" max="9991" width="9.140625" style="203"/>
    <col min="9992" max="9992" width="6.85546875" style="203" customWidth="1"/>
    <col min="9993" max="9993" width="62" style="203" customWidth="1"/>
    <col min="9994" max="9994" width="12" style="203" customWidth="1"/>
    <col min="9995" max="9995" width="12.5703125" style="203" customWidth="1"/>
    <col min="9996" max="10247" width="9.140625" style="203"/>
    <col min="10248" max="10248" width="6.85546875" style="203" customWidth="1"/>
    <col min="10249" max="10249" width="62" style="203" customWidth="1"/>
    <col min="10250" max="10250" width="12" style="203" customWidth="1"/>
    <col min="10251" max="10251" width="12.5703125" style="203" customWidth="1"/>
    <col min="10252" max="10503" width="9.140625" style="203"/>
    <col min="10504" max="10504" width="6.85546875" style="203" customWidth="1"/>
    <col min="10505" max="10505" width="62" style="203" customWidth="1"/>
    <col min="10506" max="10506" width="12" style="203" customWidth="1"/>
    <col min="10507" max="10507" width="12.5703125" style="203" customWidth="1"/>
    <col min="10508" max="10759" width="9.140625" style="203"/>
    <col min="10760" max="10760" width="6.85546875" style="203" customWidth="1"/>
    <col min="10761" max="10761" width="62" style="203" customWidth="1"/>
    <col min="10762" max="10762" width="12" style="203" customWidth="1"/>
    <col min="10763" max="10763" width="12.5703125" style="203" customWidth="1"/>
    <col min="10764" max="11015" width="9.140625" style="203"/>
    <col min="11016" max="11016" width="6.85546875" style="203" customWidth="1"/>
    <col min="11017" max="11017" width="62" style="203" customWidth="1"/>
    <col min="11018" max="11018" width="12" style="203" customWidth="1"/>
    <col min="11019" max="11019" width="12.5703125" style="203" customWidth="1"/>
    <col min="11020" max="11271" width="9.140625" style="203"/>
    <col min="11272" max="11272" width="6.85546875" style="203" customWidth="1"/>
    <col min="11273" max="11273" width="62" style="203" customWidth="1"/>
    <col min="11274" max="11274" width="12" style="203" customWidth="1"/>
    <col min="11275" max="11275" width="12.5703125" style="203" customWidth="1"/>
    <col min="11276" max="11527" width="9.140625" style="203"/>
    <col min="11528" max="11528" width="6.85546875" style="203" customWidth="1"/>
    <col min="11529" max="11529" width="62" style="203" customWidth="1"/>
    <col min="11530" max="11530" width="12" style="203" customWidth="1"/>
    <col min="11531" max="11531" width="12.5703125" style="203" customWidth="1"/>
    <col min="11532" max="11783" width="9.140625" style="203"/>
    <col min="11784" max="11784" width="6.85546875" style="203" customWidth="1"/>
    <col min="11785" max="11785" width="62" style="203" customWidth="1"/>
    <col min="11786" max="11786" width="12" style="203" customWidth="1"/>
    <col min="11787" max="11787" width="12.5703125" style="203" customWidth="1"/>
    <col min="11788" max="12039" width="9.140625" style="203"/>
    <col min="12040" max="12040" width="6.85546875" style="203" customWidth="1"/>
    <col min="12041" max="12041" width="62" style="203" customWidth="1"/>
    <col min="12042" max="12042" width="12" style="203" customWidth="1"/>
    <col min="12043" max="12043" width="12.5703125" style="203" customWidth="1"/>
    <col min="12044" max="12295" width="9.140625" style="203"/>
    <col min="12296" max="12296" width="6.85546875" style="203" customWidth="1"/>
    <col min="12297" max="12297" width="62" style="203" customWidth="1"/>
    <col min="12298" max="12298" width="12" style="203" customWidth="1"/>
    <col min="12299" max="12299" width="12.5703125" style="203" customWidth="1"/>
    <col min="12300" max="12551" width="9.140625" style="203"/>
    <col min="12552" max="12552" width="6.85546875" style="203" customWidth="1"/>
    <col min="12553" max="12553" width="62" style="203" customWidth="1"/>
    <col min="12554" max="12554" width="12" style="203" customWidth="1"/>
    <col min="12555" max="12555" width="12.5703125" style="203" customWidth="1"/>
    <col min="12556" max="12807" width="9.140625" style="203"/>
    <col min="12808" max="12808" width="6.85546875" style="203" customWidth="1"/>
    <col min="12809" max="12809" width="62" style="203" customWidth="1"/>
    <col min="12810" max="12810" width="12" style="203" customWidth="1"/>
    <col min="12811" max="12811" width="12.5703125" style="203" customWidth="1"/>
    <col min="12812" max="13063" width="9.140625" style="203"/>
    <col min="13064" max="13064" width="6.85546875" style="203" customWidth="1"/>
    <col min="13065" max="13065" width="62" style="203" customWidth="1"/>
    <col min="13066" max="13066" width="12" style="203" customWidth="1"/>
    <col min="13067" max="13067" width="12.5703125" style="203" customWidth="1"/>
    <col min="13068" max="13319" width="9.140625" style="203"/>
    <col min="13320" max="13320" width="6.85546875" style="203" customWidth="1"/>
    <col min="13321" max="13321" width="62" style="203" customWidth="1"/>
    <col min="13322" max="13322" width="12" style="203" customWidth="1"/>
    <col min="13323" max="13323" width="12.5703125" style="203" customWidth="1"/>
    <col min="13324" max="13575" width="9.140625" style="203"/>
    <col min="13576" max="13576" width="6.85546875" style="203" customWidth="1"/>
    <col min="13577" max="13577" width="62" style="203" customWidth="1"/>
    <col min="13578" max="13578" width="12" style="203" customWidth="1"/>
    <col min="13579" max="13579" width="12.5703125" style="203" customWidth="1"/>
    <col min="13580" max="13831" width="9.140625" style="203"/>
    <col min="13832" max="13832" width="6.85546875" style="203" customWidth="1"/>
    <col min="13833" max="13833" width="62" style="203" customWidth="1"/>
    <col min="13834" max="13834" width="12" style="203" customWidth="1"/>
    <col min="13835" max="13835" width="12.5703125" style="203" customWidth="1"/>
    <col min="13836" max="14087" width="9.140625" style="203"/>
    <col min="14088" max="14088" width="6.85546875" style="203" customWidth="1"/>
    <col min="14089" max="14089" width="62" style="203" customWidth="1"/>
    <col min="14090" max="14090" width="12" style="203" customWidth="1"/>
    <col min="14091" max="14091" width="12.5703125" style="203" customWidth="1"/>
    <col min="14092" max="14343" width="9.140625" style="203"/>
    <col min="14344" max="14344" width="6.85546875" style="203" customWidth="1"/>
    <col min="14345" max="14345" width="62" style="203" customWidth="1"/>
    <col min="14346" max="14346" width="12" style="203" customWidth="1"/>
    <col min="14347" max="14347" width="12.5703125" style="203" customWidth="1"/>
    <col min="14348" max="14599" width="9.140625" style="203"/>
    <col min="14600" max="14600" width="6.85546875" style="203" customWidth="1"/>
    <col min="14601" max="14601" width="62" style="203" customWidth="1"/>
    <col min="14602" max="14602" width="12" style="203" customWidth="1"/>
    <col min="14603" max="14603" width="12.5703125" style="203" customWidth="1"/>
    <col min="14604" max="14855" width="9.140625" style="203"/>
    <col min="14856" max="14856" width="6.85546875" style="203" customWidth="1"/>
    <col min="14857" max="14857" width="62" style="203" customWidth="1"/>
    <col min="14858" max="14858" width="12" style="203" customWidth="1"/>
    <col min="14859" max="14859" width="12.5703125" style="203" customWidth="1"/>
    <col min="14860" max="15111" width="9.140625" style="203"/>
    <col min="15112" max="15112" width="6.85546875" style="203" customWidth="1"/>
    <col min="15113" max="15113" width="62" style="203" customWidth="1"/>
    <col min="15114" max="15114" width="12" style="203" customWidth="1"/>
    <col min="15115" max="15115" width="12.5703125" style="203" customWidth="1"/>
    <col min="15116" max="15367" width="9.140625" style="203"/>
    <col min="15368" max="15368" width="6.85546875" style="203" customWidth="1"/>
    <col min="15369" max="15369" width="62" style="203" customWidth="1"/>
    <col min="15370" max="15370" width="12" style="203" customWidth="1"/>
    <col min="15371" max="15371" width="12.5703125" style="203" customWidth="1"/>
    <col min="15372" max="15623" width="9.140625" style="203"/>
    <col min="15624" max="15624" width="6.85546875" style="203" customWidth="1"/>
    <col min="15625" max="15625" width="62" style="203" customWidth="1"/>
    <col min="15626" max="15626" width="12" style="203" customWidth="1"/>
    <col min="15627" max="15627" width="12.5703125" style="203" customWidth="1"/>
    <col min="15628" max="15879" width="9.140625" style="203"/>
    <col min="15880" max="15880" width="6.85546875" style="203" customWidth="1"/>
    <col min="15881" max="15881" width="62" style="203" customWidth="1"/>
    <col min="15882" max="15882" width="12" style="203" customWidth="1"/>
    <col min="15883" max="15883" width="12.5703125" style="203" customWidth="1"/>
    <col min="15884" max="16135" width="9.140625" style="203"/>
    <col min="16136" max="16136" width="6.85546875" style="203" customWidth="1"/>
    <col min="16137" max="16137" width="62" style="203" customWidth="1"/>
    <col min="16138" max="16138" width="12" style="203" customWidth="1"/>
    <col min="16139" max="16139" width="12.5703125" style="203" customWidth="1"/>
    <col min="16140" max="16384" width="9.140625" style="203"/>
  </cols>
  <sheetData>
    <row r="1" spans="1:49">
      <c r="E1" s="1331" t="s">
        <v>1025</v>
      </c>
      <c r="F1" s="1331"/>
    </row>
    <row r="2" spans="1:49" ht="77.25" customHeight="1">
      <c r="A2" s="2786" t="s">
        <v>1024</v>
      </c>
      <c r="B2" s="2786"/>
      <c r="C2" s="2786"/>
      <c r="D2" s="2786"/>
      <c r="E2" s="2786"/>
      <c r="F2" s="1280"/>
      <c r="G2" s="1305"/>
      <c r="H2" s="1305"/>
      <c r="I2" s="1305"/>
      <c r="J2" s="1305"/>
      <c r="K2" s="1305"/>
    </row>
    <row r="3" spans="1:49" ht="19.5" thickBot="1">
      <c r="A3" s="2787"/>
      <c r="B3" s="2787"/>
      <c r="C3" s="2787"/>
      <c r="D3" s="2787"/>
      <c r="E3" s="2787"/>
      <c r="F3" s="1281"/>
      <c r="G3" s="1306"/>
      <c r="H3" s="1306"/>
      <c r="I3" s="1306"/>
      <c r="J3" s="1306"/>
      <c r="K3" s="1306"/>
    </row>
    <row r="4" spans="1:49" s="304" customFormat="1" ht="30" customHeight="1" thickBot="1">
      <c r="A4" s="2789" t="s">
        <v>1002</v>
      </c>
      <c r="B4" s="2789"/>
      <c r="C4" s="2789"/>
      <c r="D4" s="2789"/>
      <c r="E4" s="2790"/>
      <c r="F4" s="2781" t="s">
        <v>1441</v>
      </c>
      <c r="G4" s="2782"/>
      <c r="H4" s="2783"/>
      <c r="I4" s="2791" t="s">
        <v>1003</v>
      </c>
      <c r="J4" s="2792"/>
      <c r="K4" s="2793"/>
      <c r="L4" s="2788" t="s">
        <v>148</v>
      </c>
      <c r="M4" s="2785"/>
      <c r="N4" s="2784" t="s">
        <v>142</v>
      </c>
      <c r="O4" s="2785"/>
      <c r="P4" s="2784" t="s">
        <v>136</v>
      </c>
      <c r="Q4" s="2785"/>
      <c r="R4" s="2784" t="s">
        <v>127</v>
      </c>
      <c r="S4" s="2785"/>
      <c r="T4" s="2784" t="s">
        <v>140</v>
      </c>
      <c r="U4" s="2785"/>
      <c r="V4" s="2784" t="s">
        <v>144</v>
      </c>
      <c r="W4" s="2785"/>
      <c r="X4" s="2784" t="s">
        <v>137</v>
      </c>
      <c r="Y4" s="2785"/>
      <c r="Z4" s="2784" t="s">
        <v>131</v>
      </c>
      <c r="AA4" s="2785"/>
      <c r="AB4" s="2784" t="s">
        <v>143</v>
      </c>
      <c r="AC4" s="2785"/>
      <c r="AD4" s="2784" t="s">
        <v>141</v>
      </c>
      <c r="AE4" s="2785"/>
      <c r="AF4" s="2784" t="s">
        <v>146</v>
      </c>
      <c r="AG4" s="2785"/>
      <c r="AH4" s="2784" t="s">
        <v>135</v>
      </c>
      <c r="AI4" s="2785"/>
      <c r="AJ4" s="2784" t="s">
        <v>132</v>
      </c>
      <c r="AK4" s="2785"/>
      <c r="AL4" s="2784" t="s">
        <v>133</v>
      </c>
      <c r="AM4" s="2785"/>
      <c r="AN4" s="2784" t="s">
        <v>130</v>
      </c>
      <c r="AO4" s="2785"/>
      <c r="AP4" s="2784" t="s">
        <v>134</v>
      </c>
      <c r="AQ4" s="2785"/>
      <c r="AR4" s="2784" t="s">
        <v>128</v>
      </c>
      <c r="AS4" s="2785"/>
      <c r="AT4" s="2784" t="s">
        <v>288</v>
      </c>
      <c r="AU4" s="2785"/>
      <c r="AV4" s="2784" t="s">
        <v>139</v>
      </c>
      <c r="AW4" s="2785"/>
    </row>
    <row r="5" spans="1:49" ht="44.25" customHeight="1" thickBot="1">
      <c r="A5" s="1294" t="s">
        <v>121</v>
      </c>
      <c r="B5" s="204" t="s">
        <v>271</v>
      </c>
      <c r="C5" s="1307" t="s">
        <v>75</v>
      </c>
      <c r="D5" s="1307" t="s">
        <v>607</v>
      </c>
      <c r="E5" s="1308" t="s">
        <v>274</v>
      </c>
      <c r="F5" s="2723" t="s">
        <v>75</v>
      </c>
      <c r="G5" s="1309" t="s">
        <v>607</v>
      </c>
      <c r="H5" s="1335" t="s">
        <v>274</v>
      </c>
      <c r="I5" s="1348" t="s">
        <v>75</v>
      </c>
      <c r="J5" s="1348" t="s">
        <v>607</v>
      </c>
      <c r="K5" s="1348" t="s">
        <v>274</v>
      </c>
      <c r="L5" s="1310" t="s">
        <v>607</v>
      </c>
      <c r="M5" s="1311" t="s">
        <v>274</v>
      </c>
      <c r="N5" s="1310" t="s">
        <v>607</v>
      </c>
      <c r="O5" s="1311" t="s">
        <v>274</v>
      </c>
      <c r="P5" s="1310" t="s">
        <v>607</v>
      </c>
      <c r="Q5" s="1311" t="s">
        <v>274</v>
      </c>
      <c r="R5" s="1310" t="s">
        <v>607</v>
      </c>
      <c r="S5" s="1311" t="s">
        <v>274</v>
      </c>
      <c r="T5" s="1310" t="s">
        <v>607</v>
      </c>
      <c r="U5" s="1311" t="s">
        <v>274</v>
      </c>
      <c r="V5" s="1310" t="s">
        <v>607</v>
      </c>
      <c r="W5" s="1311" t="s">
        <v>274</v>
      </c>
      <c r="X5" s="1310" t="s">
        <v>607</v>
      </c>
      <c r="Y5" s="1311" t="s">
        <v>274</v>
      </c>
      <c r="Z5" s="1310" t="s">
        <v>607</v>
      </c>
      <c r="AA5" s="1311" t="s">
        <v>274</v>
      </c>
      <c r="AB5" s="1310" t="s">
        <v>607</v>
      </c>
      <c r="AC5" s="1311" t="s">
        <v>274</v>
      </c>
      <c r="AD5" s="1310" t="s">
        <v>607</v>
      </c>
      <c r="AE5" s="1311" t="s">
        <v>274</v>
      </c>
      <c r="AF5" s="1310" t="s">
        <v>607</v>
      </c>
      <c r="AG5" s="1311" t="s">
        <v>274</v>
      </c>
      <c r="AH5" s="1310" t="s">
        <v>607</v>
      </c>
      <c r="AI5" s="1311" t="s">
        <v>274</v>
      </c>
      <c r="AJ5" s="1310" t="s">
        <v>607</v>
      </c>
      <c r="AK5" s="1311" t="s">
        <v>274</v>
      </c>
      <c r="AL5" s="1310" t="s">
        <v>607</v>
      </c>
      <c r="AM5" s="1311" t="s">
        <v>274</v>
      </c>
      <c r="AN5" s="1310" t="s">
        <v>607</v>
      </c>
      <c r="AO5" s="1311" t="s">
        <v>274</v>
      </c>
      <c r="AP5" s="1310" t="s">
        <v>607</v>
      </c>
      <c r="AQ5" s="1311" t="s">
        <v>274</v>
      </c>
      <c r="AR5" s="1310" t="s">
        <v>607</v>
      </c>
      <c r="AS5" s="1311" t="s">
        <v>274</v>
      </c>
      <c r="AT5" s="1310" t="s">
        <v>607</v>
      </c>
      <c r="AU5" s="1311" t="s">
        <v>274</v>
      </c>
      <c r="AV5" s="1310" t="s">
        <v>607</v>
      </c>
      <c r="AW5" s="1311" t="s">
        <v>274</v>
      </c>
    </row>
    <row r="6" spans="1:49" ht="16.5" thickBot="1">
      <c r="A6" s="1295">
        <v>1</v>
      </c>
      <c r="B6" s="205">
        <v>2</v>
      </c>
      <c r="C6" s="1307"/>
      <c r="D6" s="1307" t="s">
        <v>138</v>
      </c>
      <c r="E6" s="1308" t="s">
        <v>145</v>
      </c>
      <c r="F6" s="2723"/>
      <c r="G6" s="1309" t="s">
        <v>138</v>
      </c>
      <c r="H6" s="1335" t="s">
        <v>145</v>
      </c>
      <c r="I6" s="1349"/>
      <c r="J6" s="1350" t="s">
        <v>138</v>
      </c>
      <c r="K6" s="1350" t="s">
        <v>145</v>
      </c>
      <c r="L6" s="1340"/>
      <c r="M6" s="1312"/>
      <c r="N6" s="1312"/>
      <c r="O6" s="1312"/>
      <c r="P6" s="1312"/>
      <c r="Q6" s="1312"/>
      <c r="R6" s="1312"/>
      <c r="S6" s="1312"/>
      <c r="T6" s="1312"/>
      <c r="U6" s="1312"/>
      <c r="V6" s="1312"/>
      <c r="W6" s="1312"/>
      <c r="X6" s="1312"/>
      <c r="Y6" s="1312"/>
      <c r="Z6" s="1312"/>
      <c r="AA6" s="1312"/>
      <c r="AB6" s="1312"/>
      <c r="AC6" s="1312"/>
      <c r="AD6" s="1312"/>
      <c r="AE6" s="1312"/>
      <c r="AF6" s="1312"/>
      <c r="AG6" s="1312"/>
      <c r="AH6" s="1312"/>
      <c r="AI6" s="1312"/>
      <c r="AJ6" s="1312"/>
      <c r="AK6" s="1312"/>
      <c r="AL6" s="1312"/>
      <c r="AM6" s="1312"/>
      <c r="AN6" s="1312"/>
      <c r="AO6" s="1312"/>
      <c r="AP6" s="1312"/>
      <c r="AQ6" s="1312"/>
      <c r="AR6" s="1312"/>
      <c r="AS6" s="1312"/>
      <c r="AT6" s="1312"/>
      <c r="AU6" s="1312"/>
      <c r="AV6" s="1312"/>
      <c r="AW6" s="1312"/>
    </row>
    <row r="7" spans="1:49" s="207" customFormat="1" ht="63.75" thickBot="1">
      <c r="A7" s="1297">
        <v>1</v>
      </c>
      <c r="B7" s="206" t="s">
        <v>608</v>
      </c>
      <c r="C7" s="1297">
        <f>SUM(D7:E7)</f>
        <v>1</v>
      </c>
      <c r="D7" s="1297">
        <f t="shared" ref="D7:D38" si="0">L7+N7+P7+R7+T7+V7+X7+Z7+AB7+AD7+AF7+AH7+AJ7+AL7+AN7+AP7+AR7+AT7+AV7</f>
        <v>0</v>
      </c>
      <c r="E7" s="1297">
        <f t="shared" ref="E7:E38" si="1">M7+O7+Q7+S7+U7+W7+Y7+AA7+AC7+AE7+AG7+AI7+AK7+AM7+AO7+AQ7+AS7+AU7+AW7</f>
        <v>1</v>
      </c>
      <c r="F7" s="1313">
        <f>SUM(G7:H7)</f>
        <v>0</v>
      </c>
      <c r="G7" s="1313">
        <v>0</v>
      </c>
      <c r="H7" s="1336">
        <v>0</v>
      </c>
      <c r="I7" s="1351">
        <f t="shared" ref="I7:I12" si="2">SUM(J7:K7)</f>
        <v>1</v>
      </c>
      <c r="J7" s="1352">
        <f t="shared" ref="J7:J12" si="3">D7/C7*100%</f>
        <v>0</v>
      </c>
      <c r="K7" s="1352">
        <f t="shared" ref="K7:K12" si="4">E7/C7*100%</f>
        <v>1</v>
      </c>
      <c r="L7" s="1341">
        <f>L8+L9+L10</f>
        <v>0</v>
      </c>
      <c r="M7" s="1314">
        <f t="shared" ref="M7:AW7" si="5">M8+M9+M10</f>
        <v>0</v>
      </c>
      <c r="N7" s="1314">
        <f t="shared" si="5"/>
        <v>0</v>
      </c>
      <c r="O7" s="1314">
        <f t="shared" si="5"/>
        <v>0</v>
      </c>
      <c r="P7" s="1314">
        <f t="shared" si="5"/>
        <v>0</v>
      </c>
      <c r="Q7" s="1314">
        <f t="shared" si="5"/>
        <v>0</v>
      </c>
      <c r="R7" s="1314">
        <f t="shared" si="5"/>
        <v>0</v>
      </c>
      <c r="S7" s="1314">
        <f t="shared" si="5"/>
        <v>0</v>
      </c>
      <c r="T7" s="1314">
        <f t="shared" si="5"/>
        <v>0</v>
      </c>
      <c r="U7" s="1314">
        <f t="shared" si="5"/>
        <v>0</v>
      </c>
      <c r="V7" s="1314">
        <f t="shared" si="5"/>
        <v>0</v>
      </c>
      <c r="W7" s="1314">
        <f t="shared" si="5"/>
        <v>0</v>
      </c>
      <c r="X7" s="1314">
        <f t="shared" si="5"/>
        <v>0</v>
      </c>
      <c r="Y7" s="1314">
        <f t="shared" si="5"/>
        <v>0</v>
      </c>
      <c r="Z7" s="1314">
        <f t="shared" si="5"/>
        <v>0</v>
      </c>
      <c r="AA7" s="1314">
        <f t="shared" si="5"/>
        <v>1</v>
      </c>
      <c r="AB7" s="1314">
        <f t="shared" si="5"/>
        <v>0</v>
      </c>
      <c r="AC7" s="1314">
        <f t="shared" si="5"/>
        <v>0</v>
      </c>
      <c r="AD7" s="1314">
        <f t="shared" si="5"/>
        <v>0</v>
      </c>
      <c r="AE7" s="1314">
        <f t="shared" si="5"/>
        <v>0</v>
      </c>
      <c r="AF7" s="1314">
        <f t="shared" si="5"/>
        <v>0</v>
      </c>
      <c r="AG7" s="1314">
        <f t="shared" si="5"/>
        <v>0</v>
      </c>
      <c r="AH7" s="1314">
        <f t="shared" si="5"/>
        <v>0</v>
      </c>
      <c r="AI7" s="1314">
        <f t="shared" si="5"/>
        <v>0</v>
      </c>
      <c r="AJ7" s="1314">
        <f>AJ8+AJ9+AJ10</f>
        <v>0</v>
      </c>
      <c r="AK7" s="1314">
        <f>AK8+AK9+AK10</f>
        <v>0</v>
      </c>
      <c r="AL7" s="1314">
        <f t="shared" si="5"/>
        <v>0</v>
      </c>
      <c r="AM7" s="1314">
        <f t="shared" si="5"/>
        <v>0</v>
      </c>
      <c r="AN7" s="1314">
        <f t="shared" si="5"/>
        <v>0</v>
      </c>
      <c r="AO7" s="1314">
        <f t="shared" si="5"/>
        <v>0</v>
      </c>
      <c r="AP7" s="1314">
        <f t="shared" si="5"/>
        <v>0</v>
      </c>
      <c r="AQ7" s="1314">
        <f t="shared" si="5"/>
        <v>0</v>
      </c>
      <c r="AR7" s="1314">
        <f t="shared" si="5"/>
        <v>0</v>
      </c>
      <c r="AS7" s="1314">
        <f t="shared" si="5"/>
        <v>0</v>
      </c>
      <c r="AT7" s="1314">
        <f t="shared" si="5"/>
        <v>0</v>
      </c>
      <c r="AU7" s="1314">
        <f t="shared" si="5"/>
        <v>0</v>
      </c>
      <c r="AV7" s="1314">
        <f t="shared" si="5"/>
        <v>0</v>
      </c>
      <c r="AW7" s="1314">
        <f t="shared" si="5"/>
        <v>0</v>
      </c>
    </row>
    <row r="8" spans="1:49" ht="16.5" thickBot="1">
      <c r="A8" s="1298" t="s">
        <v>609</v>
      </c>
      <c r="B8" s="208" t="s">
        <v>610</v>
      </c>
      <c r="C8" s="1292">
        <f>SUM(D8:E8)</f>
        <v>0</v>
      </c>
      <c r="D8" s="1292">
        <f t="shared" si="0"/>
        <v>0</v>
      </c>
      <c r="E8" s="1292">
        <f t="shared" si="1"/>
        <v>0</v>
      </c>
      <c r="F8" s="1315">
        <f t="shared" ref="F8:F71" si="6">SUM(G8:H8)</f>
        <v>0</v>
      </c>
      <c r="G8" s="1315">
        <v>0</v>
      </c>
      <c r="H8" s="1337">
        <v>0</v>
      </c>
      <c r="I8" s="1351" t="e">
        <f t="shared" si="2"/>
        <v>#DIV/0!</v>
      </c>
      <c r="J8" s="1352" t="e">
        <f t="shared" si="3"/>
        <v>#DIV/0!</v>
      </c>
      <c r="K8" s="1352" t="e">
        <f t="shared" si="4"/>
        <v>#DIV/0!</v>
      </c>
      <c r="L8" s="1340">
        <f>SUMIFS(угар!AM5:AM10000,угар!F5:F10000,L4,угар!G5:G10000,D6)</f>
        <v>0</v>
      </c>
      <c r="M8" s="1312">
        <f>SUMIFS(угар!AM5:AM10000,угар!F5:F10000,L4,угар!G5:G10000,E6)</f>
        <v>0</v>
      </c>
      <c r="N8" s="1312">
        <f>SUMIFS(угар!AM5:AM10000,угар!F5:F10000,N4,угар!G5:G10000,D6)</f>
        <v>0</v>
      </c>
      <c r="O8" s="1312">
        <f>SUMIFS(угар!AM5:AM10000,угар!F5:F10000,N4,угар!G5:G10000,E6)</f>
        <v>0</v>
      </c>
      <c r="P8" s="1312">
        <f>SUMIFS(угар!AM5:AM10000,угар!F5:F10000,P4,угар!G5:G10000,D6)</f>
        <v>0</v>
      </c>
      <c r="Q8" s="1312">
        <f>SUMIFS(угар!AM5:AM10000,угар!F5:F10000,P4,угар!G5:G10000,E6)</f>
        <v>0</v>
      </c>
      <c r="R8" s="1312">
        <f>SUMIFS(угар!AM5:AM10000,угар!F5:F10000,R4,угар!G5:G10000,D6)</f>
        <v>0</v>
      </c>
      <c r="S8" s="1312">
        <f>SUMIFS(угар!AM5:AM10000,угар!F5:F10000,R4,угар!G5:G10000,E6)</f>
        <v>0</v>
      </c>
      <c r="T8" s="1312">
        <f>SUMIFS(угар!AM5:AM10000,угар!F5:F10000,T4,угар!G5:G10000,D6)</f>
        <v>0</v>
      </c>
      <c r="U8" s="1312">
        <f>SUMIFS(угар!AM5:AM10000,угар!F5:F10000,T4,угар!G5:G10000,E6)</f>
        <v>0</v>
      </c>
      <c r="V8" s="1312">
        <f>SUMIFS(угар!AM5:AM10000,угар!F5:F10000,V4,угар!G5:G10000,D6)</f>
        <v>0</v>
      </c>
      <c r="W8" s="1312">
        <f>SUMIFS(угар!AM5:AM10000,угар!F5:F10000,V4,угар!G5:G10000,E6)</f>
        <v>0</v>
      </c>
      <c r="X8" s="1312">
        <f>SUMIFS(угар!AM5:AM10000,угар!F5:F10000,X4,угар!G5:G10000,D6)</f>
        <v>0</v>
      </c>
      <c r="Y8" s="1312">
        <f>SUMIFS(угар!AM5:AM10000,угар!F5:F10000,X4,угар!G5:G10000,E6)</f>
        <v>0</v>
      </c>
      <c r="Z8" s="1312">
        <f>SUMIFS(угар!AM5:AM10000,угар!F5:F10000,Z4,угар!G5:G10000,D6)</f>
        <v>0</v>
      </c>
      <c r="AA8" s="1312">
        <f>SUMIFS(угар!AM5:AM10000,угар!F5:F10000,Z4,угар!G5:G10000,E6)</f>
        <v>0</v>
      </c>
      <c r="AB8" s="1312">
        <f>SUMIFS(угар!AM5:AM10000,угар!F5:F10000,AB4,угар!G5:G10000,D6)</f>
        <v>0</v>
      </c>
      <c r="AC8" s="1312">
        <f>SUMIFS(угар!AM5:AM10000,угар!F5:F10000,AB4,угар!G5:G10000,E6)</f>
        <v>0</v>
      </c>
      <c r="AD8" s="1312">
        <f>SUMIFS(угар!AM5:AM10000,угар!F5:F10000,AD4,угар!G5:G10000,D6)</f>
        <v>0</v>
      </c>
      <c r="AE8" s="1312">
        <f>SUMIFS(угар!AM5:AM10000,угар!F5:F10000,AD4,угар!G5:G10000,E6)</f>
        <v>0</v>
      </c>
      <c r="AF8" s="1312">
        <f>SUMIFS(угар!AM5:AM10000,угар!F5:F10000,AF4,угар!G5:G10000,D6)</f>
        <v>0</v>
      </c>
      <c r="AG8" s="1312">
        <f>SUMIFS(угар!AM5:AM10000,угар!F5:F10000,AF4,угар!G5:G10000,E6)</f>
        <v>0</v>
      </c>
      <c r="AH8" s="1312">
        <f>SUMIFS(угар!AM5:AM10000,угар!F5:F10000,AH4,угар!G5:G10000,D6)</f>
        <v>0</v>
      </c>
      <c r="AI8" s="1312">
        <f>SUMIFS(угар!AM5:AM10000,угар!F5:F10000,AH4,угар!G5:G10000,E6)</f>
        <v>0</v>
      </c>
      <c r="AJ8" s="1312">
        <f>SUMIFS(угар!AM5:AM10000,угар!F5:F10000,AJ4,угар!G5:G10000,D6)</f>
        <v>0</v>
      </c>
      <c r="AK8" s="1312">
        <f>SUMIFS(угар!AM5:AM10000,угар!F5:F10000,AJ4,угар!G5:G10000,E6)</f>
        <v>0</v>
      </c>
      <c r="AL8" s="1312">
        <f>SUMIFS(угар!AM5:AM10000,угар!F5:F10000,AL4,угар!G5:G10000,D6)</f>
        <v>0</v>
      </c>
      <c r="AM8" s="1312">
        <f>SUMIFS(угар!AM5:AM10000,угар!F5:F10000,AL4,угар!G5:G10000,E6)</f>
        <v>0</v>
      </c>
      <c r="AN8" s="1312">
        <f>SUMIFS(угар!AM5:AM10000,угар!F5:F10000,AN4,угар!G5:G10000,D6)</f>
        <v>0</v>
      </c>
      <c r="AO8" s="1312">
        <f>SUMIFS(угар!AM5:AM10000,угар!F5:F10000,AN4,угар!G5:G10000,E6)</f>
        <v>0</v>
      </c>
      <c r="AP8" s="1312">
        <f>SUMIFS(угар!AM5:AM10000,угар!F5:F10000,AP4,угар!G5:G10000,D6)</f>
        <v>0</v>
      </c>
      <c r="AQ8" s="1312">
        <f>SUMIFS(угар!AM5:AM10000,угар!F5:F10000,AP4,угар!G5:G10000,E6)</f>
        <v>0</v>
      </c>
      <c r="AR8" s="1312">
        <f>SUMIFS(угар!AM5:AM10000,угар!F5:F10000,AR4,угар!G5:G10000,D6)</f>
        <v>0</v>
      </c>
      <c r="AS8" s="1312">
        <f>SUMIFS(угар!AM5:AM10000,угар!F5:F10000,AR4,угар!G5:G10000,E6)</f>
        <v>0</v>
      </c>
      <c r="AT8" s="1312">
        <f>SUMIFS(угар!AM5:AM10000,угар!F5:F10000,AT4,угар!G5:G10000,D6)</f>
        <v>0</v>
      </c>
      <c r="AU8" s="1312">
        <f>SUMIFS(угар!AM5:AM10000,угар!F5:F10000,AT4,угар!G5:G10000,E6)</f>
        <v>0</v>
      </c>
      <c r="AV8" s="1312">
        <f>SUMIFS(угар!AM5:AM10000,угар!F5:F10000,AV4,угар!G5:G10000,D6)</f>
        <v>0</v>
      </c>
      <c r="AW8" s="1312">
        <f>SUMIFS(угар!AM5:AM10000,угар!F5:F10000,AV4,угар!G5:G10000,E6)</f>
        <v>0</v>
      </c>
    </row>
    <row r="9" spans="1:49" ht="16.5" thickBot="1">
      <c r="A9" s="1298" t="s">
        <v>611</v>
      </c>
      <c r="B9" s="208" t="s">
        <v>612</v>
      </c>
      <c r="C9" s="1292">
        <f t="shared" ref="C9:C74" si="7">SUM(D9:E9)</f>
        <v>1</v>
      </c>
      <c r="D9" s="1292">
        <f t="shared" si="0"/>
        <v>0</v>
      </c>
      <c r="E9" s="1292">
        <f t="shared" si="1"/>
        <v>1</v>
      </c>
      <c r="F9" s="1315">
        <f t="shared" si="6"/>
        <v>0</v>
      </c>
      <c r="G9" s="1315">
        <v>0</v>
      </c>
      <c r="H9" s="1337">
        <v>0</v>
      </c>
      <c r="I9" s="1351">
        <f t="shared" si="2"/>
        <v>1</v>
      </c>
      <c r="J9" s="1352">
        <f t="shared" si="3"/>
        <v>0</v>
      </c>
      <c r="K9" s="1352">
        <f t="shared" si="4"/>
        <v>1</v>
      </c>
      <c r="L9" s="1340">
        <f>SUMIFS(угар!AN5:AN10000,угар!F5:F10000,L4,угар!G5:G10000,D6)</f>
        <v>0</v>
      </c>
      <c r="M9" s="1312">
        <f>SUMIFS(угар!AN5:AN10000,угар!F5:F10000,L4,угар!G5:G10000,E6)</f>
        <v>0</v>
      </c>
      <c r="N9" s="1312">
        <f>SUMIFS(угар!AN5:AN10000,угар!F5:F10000,N4,угар!G5:G10000,D6)</f>
        <v>0</v>
      </c>
      <c r="O9" s="1312">
        <f>SUMIFS(угар!AN5:AN10000,угар!F5:F10000,N4,угар!G5:G10000,E6)</f>
        <v>0</v>
      </c>
      <c r="P9" s="1312">
        <f>SUMIFS(угар!AN5:AN10000,угар!F5:F10000,P4,угар!G5:G10000,D6)</f>
        <v>0</v>
      </c>
      <c r="Q9" s="1312">
        <f>SUMIFS(угар!AN5:AN10000,угар!F5:F10000,P4,угар!G5:G10000,E6)</f>
        <v>0</v>
      </c>
      <c r="R9" s="1312">
        <f>SUMIFS(угар!AN5:AN10000,угар!F5:F10000,R4,угар!G5:G10000,D6)</f>
        <v>0</v>
      </c>
      <c r="S9" s="1312">
        <f>SUMIFS(угар!AN5:AN10000,угар!F5:F10000,R4,угар!G5:G10000,E6)</f>
        <v>0</v>
      </c>
      <c r="T9" s="1312">
        <f>SUMIFS(угар!AN5:AN10000,угар!F5:F10000,T4,угар!G5:G10000,D6)</f>
        <v>0</v>
      </c>
      <c r="U9" s="1312">
        <f>SUMIFS(угар!AN5:AN10000,угар!F5:F10000,T4,угар!G5:G10000,E6)</f>
        <v>0</v>
      </c>
      <c r="V9" s="1312">
        <f>SUMIFS(угар!AN5:AN10000,угар!F5:F10000,V4,угар!G5:G10000,D6)</f>
        <v>0</v>
      </c>
      <c r="W9" s="1312">
        <f>SUMIFS(угар!AN5:AN10000,угар!F5:F10000,V4,угар!G5:G10000,E6)</f>
        <v>0</v>
      </c>
      <c r="X9" s="1312">
        <f>SUMIFS(угар!AN5:AN10000,угар!F5:F10000,X4,угар!G5:G10000,D6)</f>
        <v>0</v>
      </c>
      <c r="Y9" s="1312">
        <f>SUMIFS(угар!AN5:AN10000,угар!F5:F10000,X4,угар!G5:G10000,E6)</f>
        <v>0</v>
      </c>
      <c r="Z9" s="1312">
        <f>SUMIFS(угар!AN5:AN10000,угар!F5:F10000,Z4,угар!G5:G10000,D6)</f>
        <v>0</v>
      </c>
      <c r="AA9" s="1312">
        <f>SUMIFS(угар!AN5:AN10000,угар!F5:F10000,Z4,угар!G5:G10000,E6)</f>
        <v>1</v>
      </c>
      <c r="AB9" s="1312">
        <f>SUMIFS(угар!AN5:AN10000,угар!F5:F10000,AB4,угар!G5:G10000,D6)</f>
        <v>0</v>
      </c>
      <c r="AC9" s="1312">
        <f>SUMIFS(угар!AN5:AN10000,угар!F5:F10000,AB4,угар!G5:G10000,E6)</f>
        <v>0</v>
      </c>
      <c r="AD9" s="1312">
        <f>SUMIFS(угар!AN5:AN10000,угар!F5:F10000,AD4,угар!G5:G10000,D6)</f>
        <v>0</v>
      </c>
      <c r="AE9" s="1312">
        <f>SUMIFS(угар!AN5:AN10000,угар!F5:F10000,AD4,угар!G5:G10000,E6)</f>
        <v>0</v>
      </c>
      <c r="AF9" s="1312">
        <f>SUMIFS(угар!AN5:AN10000,угар!F5:F10000,AF4,угар!G5:G10000,D6)</f>
        <v>0</v>
      </c>
      <c r="AG9" s="1312">
        <f>SUMIFS(угар!AN5:AN10000,угар!F5:F10000,AF4,угар!G5:G10000,E6)</f>
        <v>0</v>
      </c>
      <c r="AH9" s="1312">
        <f>SUMIFS(угар!AN5:AN10000,угар!F5:F10000,AH4,угар!G5:G10000,D6)</f>
        <v>0</v>
      </c>
      <c r="AI9" s="1312">
        <f>SUMIFS(угар!AN5:AN10000,угар!F5:F10000,AH4,угар!G5:G10000,E6)</f>
        <v>0</v>
      </c>
      <c r="AJ9" s="1312">
        <f>SUMIFS(угар!AN5:AN10000,угар!F5:F10000,AJ4,угар!G5:G10000,D6)</f>
        <v>0</v>
      </c>
      <c r="AK9" s="1312">
        <f>SUMIFS(угар!AN5:AN10000,угар!F5:F10000,AJ4,угар!G5:G10000,E6)</f>
        <v>0</v>
      </c>
      <c r="AL9" s="1312">
        <f>SUMIFS(угар!AN5:AN10000,угар!F5:F10000,AL4,угар!G5:G10000,D6)</f>
        <v>0</v>
      </c>
      <c r="AM9" s="1312">
        <f>SUMIFS(угар!AN5:AN10000,угар!F5:F10000,AL4,угар!G5:G10000,E6)</f>
        <v>0</v>
      </c>
      <c r="AN9" s="1312">
        <f>SUMIFS(угар!AN5:AN10000,угар!F5:F10000,AN4,угар!G5:G10000,D6)</f>
        <v>0</v>
      </c>
      <c r="AO9" s="1312">
        <f>SUMIFS(угар!AN5:AN10000,угар!F5:F10000,AN4,угар!G5:G10000,E6)</f>
        <v>0</v>
      </c>
      <c r="AP9" s="1312">
        <f>SUMIFS(угар!AN5:AN10000,угар!F5:F10000,AP4,угар!G5:G10000,D6)</f>
        <v>0</v>
      </c>
      <c r="AQ9" s="1312">
        <f>SUMIFS(угар!AN5:AN10000,угар!F5:F10000,AP4,угар!G5:G10000,E6)</f>
        <v>0</v>
      </c>
      <c r="AR9" s="1312">
        <f>SUMIFS(угар!AN5:AN10000,угар!F5:F10000,AR4,угар!G5:G10000,D6)</f>
        <v>0</v>
      </c>
      <c r="AS9" s="1312">
        <f>SUMIFS(угар!AN5:AN10000,угар!F5:F10000,AR4,угар!G5:G10000,E6)</f>
        <v>0</v>
      </c>
      <c r="AT9" s="1312">
        <f>SUMIFS(угар!AN5:AN10000,угар!F5:F10000,AT4,угар!G5:G10000,D6)</f>
        <v>0</v>
      </c>
      <c r="AU9" s="1312">
        <f>SUMIFS(угар!AN5:AN10000,угар!F5:F10000,AT4,угар!G5:G10000,E6)</f>
        <v>0</v>
      </c>
      <c r="AV9" s="1312">
        <f>SUMIFS(угар!AN5:AN10000,угар!F5:F10000,AV4,угар!G5:G10000,D6)</f>
        <v>0</v>
      </c>
      <c r="AW9" s="1312">
        <f>SUMIFS(угар!AN5:AN10000,угар!F5:F10000,AV4,угар!G5:G10000,E6)</f>
        <v>0</v>
      </c>
    </row>
    <row r="10" spans="1:49" ht="16.5" thickBot="1">
      <c r="A10" s="1298" t="s">
        <v>613</v>
      </c>
      <c r="B10" s="208" t="s">
        <v>614</v>
      </c>
      <c r="C10" s="1292">
        <f t="shared" si="7"/>
        <v>0</v>
      </c>
      <c r="D10" s="1292">
        <f t="shared" si="0"/>
        <v>0</v>
      </c>
      <c r="E10" s="1292">
        <f t="shared" si="1"/>
        <v>0</v>
      </c>
      <c r="F10" s="1315">
        <f t="shared" si="6"/>
        <v>0</v>
      </c>
      <c r="G10" s="1315">
        <v>0</v>
      </c>
      <c r="H10" s="1337">
        <v>0</v>
      </c>
      <c r="I10" s="1351" t="e">
        <f t="shared" si="2"/>
        <v>#DIV/0!</v>
      </c>
      <c r="J10" s="1352" t="e">
        <f t="shared" si="3"/>
        <v>#DIV/0!</v>
      </c>
      <c r="K10" s="1352" t="e">
        <f t="shared" si="4"/>
        <v>#DIV/0!</v>
      </c>
      <c r="L10" s="1340">
        <f>SUMIFS(угар!AO5:AO10000,угар!F5:F10000,L4,угар!G5:G10000,D6)</f>
        <v>0</v>
      </c>
      <c r="M10" s="1312">
        <f>SUMIFS(угар!AO5:AO10000,угар!F5:F10000,L4,угар!G5:G10000,E6)</f>
        <v>0</v>
      </c>
      <c r="N10" s="1312">
        <f>SUMIFS(угар!AO5:AO10000,угар!F5:F10000,N4,угар!G5:G10000,D6)</f>
        <v>0</v>
      </c>
      <c r="O10" s="1312">
        <f>SUMIFS(угар!AO5:AO10000,угар!F5:F10000,N4,угар!G5:G10000,E6)</f>
        <v>0</v>
      </c>
      <c r="P10" s="1312">
        <f>SUMIFS(угар!AO5:AO10000,угар!F5:F10000,P4,угар!G5:G10000,D6)</f>
        <v>0</v>
      </c>
      <c r="Q10" s="1312">
        <f>SUMIFS(угар!AO5:AO10000,угар!F5:F10000,P4,угар!G5:G10000,E6)</f>
        <v>0</v>
      </c>
      <c r="R10" s="1312">
        <f>SUMIFS(угар!AO5:AO10000,угар!F5:F10000,R4,угар!G5:G10000,D6)</f>
        <v>0</v>
      </c>
      <c r="S10" s="1312">
        <f>SUMIFS(угар!AO5:AO10000,угар!F5:F10000,R4,угар!G5:G10000,E6)</f>
        <v>0</v>
      </c>
      <c r="T10" s="1312">
        <f>SUMIFS(угар!AO5:AO10000,угар!F5:F10000,T4,угар!G5:G10000,D6)</f>
        <v>0</v>
      </c>
      <c r="U10" s="1312">
        <f>SUMIFS(угар!AO5:AO10000,угар!F5:F10000,T4,угар!G5:G10000,E6)</f>
        <v>0</v>
      </c>
      <c r="V10" s="1312">
        <f>SUMIFS(угар!AO5:AO10000,угар!F5:F10000,V4,угар!G5:G10000,D6)</f>
        <v>0</v>
      </c>
      <c r="W10" s="1312">
        <f>SUMIFS(угар!AO5:AO10000,угар!F5:F10000,V4,угар!G5:G10000,E6)</f>
        <v>0</v>
      </c>
      <c r="X10" s="1312">
        <f>SUMIFS(угар!AO5:AO10000,угар!F5:F10000,X4,угар!G5:G10000,D6)</f>
        <v>0</v>
      </c>
      <c r="Y10" s="1312">
        <f>SUMIFS(угар!AO5:AO10000,угар!F5:F10000,X4,угар!G5:G10000,E6)</f>
        <v>0</v>
      </c>
      <c r="Z10" s="1312">
        <f>SUMIFS(угар!AO5:AO10000,угар!F5:F10000,Z4,угар!G5:G10000,D6)</f>
        <v>0</v>
      </c>
      <c r="AA10" s="1312">
        <f>SUMIFS(угар!AO5:AO10000,угар!F5:F10000,Z4,угар!G5:G10000,E6)</f>
        <v>0</v>
      </c>
      <c r="AB10" s="1312">
        <f>SUMIFS(угар!AO5:AO10000,угар!F5:F10000,AB4,угар!G5:G10000,D6)</f>
        <v>0</v>
      </c>
      <c r="AC10" s="1312">
        <f>SUMIFS(угар!AO5:AO10000,угар!F5:F10000,AB4,угар!G5:G10000,E6)</f>
        <v>0</v>
      </c>
      <c r="AD10" s="1312">
        <f>SUMIFS(угар!AO5:AO10000,угар!F5:F10000,AD4,угар!G5:G10000,D6)</f>
        <v>0</v>
      </c>
      <c r="AE10" s="1312">
        <f>SUMIFS(угар!AO5:AO10000,угар!F5:F10000,AD4,угар!G5:G10000,E6)</f>
        <v>0</v>
      </c>
      <c r="AF10" s="1312">
        <f>SUMIFS(угар!AO5:AO10000,угар!F5:F10000,AF4,угар!G5:G10000,D6)</f>
        <v>0</v>
      </c>
      <c r="AG10" s="1312">
        <f>SUMIFS(угар!AO5:AO10000,угар!F5:F10000,AF4,угар!G5:G10000,E6)</f>
        <v>0</v>
      </c>
      <c r="AH10" s="1312">
        <f>SUMIFS(угар!AO5:AO10000,угар!F5:F10000,AH4,угар!G5:G10000,D6)</f>
        <v>0</v>
      </c>
      <c r="AI10" s="1312">
        <f>SUMIFS(угар!AO5:AO10000,угар!F5:F10000,AH4,угар!G5:G10000,E6)</f>
        <v>0</v>
      </c>
      <c r="AJ10" s="1312">
        <f>SUMIFS(угар!AO5:AO10000,угар!F5:F10000,AJ4,угар!G5:G10000,D6)</f>
        <v>0</v>
      </c>
      <c r="AK10" s="1312">
        <f>SUMIFS(угар!AO5:AO10000,угар!F5:F10000,AJ4,угар!G5:G10000,E6)</f>
        <v>0</v>
      </c>
      <c r="AL10" s="1312">
        <f>SUMIFS(угар!AO5:AO10000,угар!F5:F10000,AL4,угар!G5:G10000,D6)</f>
        <v>0</v>
      </c>
      <c r="AM10" s="1312">
        <f>SUMIFS(угар!AO5:AO10000,угар!F5:F10000,AL4,угар!G5:G10000,E6)</f>
        <v>0</v>
      </c>
      <c r="AN10" s="1312">
        <f>SUMIFS(угар!AO5:AO10000,угар!F5:F10000,AN4,угар!G5:G10000,D6)</f>
        <v>0</v>
      </c>
      <c r="AO10" s="1312">
        <f>SUMIFS(угар!AO5:AO10000,угар!F5:F10000,AN4,угар!G5:G10000,E6)</f>
        <v>0</v>
      </c>
      <c r="AP10" s="1312">
        <f>SUMIFS(угар!AO5:AO10000,угар!F5:F10000,AP4,угар!G5:G10000,D6)</f>
        <v>0</v>
      </c>
      <c r="AQ10" s="1312">
        <f>SUMIFS(угар!AO5:AO10000,угар!F5:F10000,AP4,угар!G5:G10000,E6)</f>
        <v>0</v>
      </c>
      <c r="AR10" s="1312">
        <f>SUMIFS(угар!AO5:AO10000,угар!F5:F10000,AR4,угар!G5:G10000,D6)</f>
        <v>0</v>
      </c>
      <c r="AS10" s="1312">
        <f>SUMIFS(угар!AO5:AO10000,угар!F5:F10000,AR4,угар!G5:G10000,E6)</f>
        <v>0</v>
      </c>
      <c r="AT10" s="1312">
        <f>SUMIFS(угар!AO5:AO10000,угар!F5:F10000,AT4,угар!G5:G10000,D6)</f>
        <v>0</v>
      </c>
      <c r="AU10" s="1312">
        <f>SUMIFS(угар!AO5:AO10000,угар!F5:F10000,AT4,угар!G5:G10000,E6)</f>
        <v>0</v>
      </c>
      <c r="AV10" s="1312">
        <f>SUMIFS(угар!AO5:AO10000,угар!F5:F10000,AV4,угар!G5:G10000,D6)</f>
        <v>0</v>
      </c>
      <c r="AW10" s="1312">
        <f>SUMIFS(угар!AO5:AO10000,угар!F5:F10000,AV4,угар!G5:G10000,E6)</f>
        <v>0</v>
      </c>
    </row>
    <row r="11" spans="1:49" s="207" customFormat="1" ht="48" thickBot="1">
      <c r="A11" s="1292">
        <v>2</v>
      </c>
      <c r="B11" s="210" t="s">
        <v>615</v>
      </c>
      <c r="C11" s="1292">
        <f t="shared" si="7"/>
        <v>0</v>
      </c>
      <c r="D11" s="1292">
        <f t="shared" si="0"/>
        <v>0</v>
      </c>
      <c r="E11" s="1292">
        <f t="shared" si="1"/>
        <v>0</v>
      </c>
      <c r="F11" s="1315">
        <f t="shared" si="6"/>
        <v>0</v>
      </c>
      <c r="G11" s="1315">
        <v>0</v>
      </c>
      <c r="H11" s="1337">
        <v>0</v>
      </c>
      <c r="I11" s="1351" t="e">
        <f t="shared" si="2"/>
        <v>#DIV/0!</v>
      </c>
      <c r="J11" s="1352" t="e">
        <f t="shared" si="3"/>
        <v>#DIV/0!</v>
      </c>
      <c r="K11" s="1352" t="e">
        <f t="shared" si="4"/>
        <v>#DIV/0!</v>
      </c>
      <c r="L11" s="1342">
        <f>L12+L13+L14+L15+L16+L17+L18+L21+L22+L23+L24</f>
        <v>0</v>
      </c>
      <c r="M11" s="1316">
        <f t="shared" ref="M11:AW11" si="8">M12+M13+M14+M15+M16+M17+M18+M21+M22+M23+M24</f>
        <v>0</v>
      </c>
      <c r="N11" s="1316">
        <f t="shared" si="8"/>
        <v>0</v>
      </c>
      <c r="O11" s="1316">
        <f t="shared" si="8"/>
        <v>0</v>
      </c>
      <c r="P11" s="1316">
        <f t="shared" si="8"/>
        <v>0</v>
      </c>
      <c r="Q11" s="1316">
        <f t="shared" si="8"/>
        <v>0</v>
      </c>
      <c r="R11" s="1316">
        <f t="shared" si="8"/>
        <v>0</v>
      </c>
      <c r="S11" s="1316">
        <f t="shared" si="8"/>
        <v>0</v>
      </c>
      <c r="T11" s="1316">
        <f t="shared" si="8"/>
        <v>0</v>
      </c>
      <c r="U11" s="1316">
        <f t="shared" si="8"/>
        <v>0</v>
      </c>
      <c r="V11" s="1316">
        <f t="shared" si="8"/>
        <v>0</v>
      </c>
      <c r="W11" s="1316">
        <f t="shared" si="8"/>
        <v>0</v>
      </c>
      <c r="X11" s="1316">
        <f t="shared" si="8"/>
        <v>0</v>
      </c>
      <c r="Y11" s="1316">
        <f t="shared" si="8"/>
        <v>0</v>
      </c>
      <c r="Z11" s="1316">
        <f t="shared" si="8"/>
        <v>0</v>
      </c>
      <c r="AA11" s="1316">
        <f t="shared" si="8"/>
        <v>0</v>
      </c>
      <c r="AB11" s="1316">
        <f t="shared" si="8"/>
        <v>0</v>
      </c>
      <c r="AC11" s="1316">
        <f t="shared" si="8"/>
        <v>0</v>
      </c>
      <c r="AD11" s="1316">
        <f t="shared" si="8"/>
        <v>0</v>
      </c>
      <c r="AE11" s="1316">
        <f t="shared" si="8"/>
        <v>0</v>
      </c>
      <c r="AF11" s="1316">
        <f t="shared" si="8"/>
        <v>0</v>
      </c>
      <c r="AG11" s="1316">
        <f t="shared" si="8"/>
        <v>0</v>
      </c>
      <c r="AH11" s="1316">
        <f t="shared" si="8"/>
        <v>0</v>
      </c>
      <c r="AI11" s="1316">
        <f t="shared" si="8"/>
        <v>0</v>
      </c>
      <c r="AJ11" s="1316">
        <f t="shared" si="8"/>
        <v>0</v>
      </c>
      <c r="AK11" s="1316">
        <f t="shared" si="8"/>
        <v>0</v>
      </c>
      <c r="AL11" s="1316">
        <f t="shared" si="8"/>
        <v>0</v>
      </c>
      <c r="AM11" s="1316">
        <f t="shared" si="8"/>
        <v>0</v>
      </c>
      <c r="AN11" s="1316">
        <f t="shared" si="8"/>
        <v>0</v>
      </c>
      <c r="AO11" s="1316">
        <f t="shared" si="8"/>
        <v>0</v>
      </c>
      <c r="AP11" s="1316">
        <f t="shared" si="8"/>
        <v>0</v>
      </c>
      <c r="AQ11" s="1316">
        <f t="shared" si="8"/>
        <v>0</v>
      </c>
      <c r="AR11" s="1316">
        <f t="shared" si="8"/>
        <v>0</v>
      </c>
      <c r="AS11" s="1316">
        <f t="shared" si="8"/>
        <v>0</v>
      </c>
      <c r="AT11" s="1316">
        <f t="shared" si="8"/>
        <v>0</v>
      </c>
      <c r="AU11" s="1316">
        <f t="shared" si="8"/>
        <v>0</v>
      </c>
      <c r="AV11" s="1316">
        <f t="shared" si="8"/>
        <v>0</v>
      </c>
      <c r="AW11" s="1316">
        <f t="shared" si="8"/>
        <v>0</v>
      </c>
    </row>
    <row r="12" spans="1:49" ht="16.5" thickBot="1">
      <c r="A12" s="1298" t="s">
        <v>616</v>
      </c>
      <c r="B12" s="208" t="s">
        <v>382</v>
      </c>
      <c r="C12" s="1292">
        <f t="shared" si="7"/>
        <v>0</v>
      </c>
      <c r="D12" s="1292">
        <f t="shared" si="0"/>
        <v>0</v>
      </c>
      <c r="E12" s="1292">
        <f t="shared" si="1"/>
        <v>0</v>
      </c>
      <c r="F12" s="1315">
        <f t="shared" si="6"/>
        <v>0</v>
      </c>
      <c r="G12" s="1315">
        <v>0</v>
      </c>
      <c r="H12" s="1337">
        <v>0</v>
      </c>
      <c r="I12" s="1351" t="e">
        <f t="shared" si="2"/>
        <v>#DIV/0!</v>
      </c>
      <c r="J12" s="1352" t="e">
        <f t="shared" si="3"/>
        <v>#DIV/0!</v>
      </c>
      <c r="K12" s="1352" t="e">
        <f t="shared" si="4"/>
        <v>#DIV/0!</v>
      </c>
      <c r="L12" s="1343">
        <f>SUMIFS(угар!A5:A10001,угар!F5:F10001,L4,угар!P5:P10001,B12,угар!G5:G10001,D6)+SUMIFS(угар!A5:A10001,угар!F5:F10001,L4,угар!Q5:Q10001,B12,угар!G5:G10001,D6)+SUMIFS(угар!A5:A10001,угар!F5:F10001,L4,угар!R5:R10001,B12,угар!G5:G10001,D6)+SUMIFS(угар!A5:A10001,угар!F5:F10001,L4,угар!S5:S10001,B12,угар!G5:G10001,D6)+SUMIFS(угар!A5:A10001,угар!F5:F10001,L4,угар!T5:T10001,B12,угар!G5:G10001,D6)+SUMIFS(угар!A5:A10001,угар!F5:F10001,L4,угар!U5:U10001,B12,угар!G5:G10001,D6)+SUMIFS(угар!A5:A10001,угар!F5:F10001,L4,угар!V5:V10001,B12,угар!G5:G10001,D6)+SUMIFS(угар!A5:A10001,угар!F5:F10001,L4,угар!W5:W10001,B12,угар!G5:G10001,D6)+SUMIFS(угар!A5:A10001,угар!F5:F10001,L4,угар!X5:X10001,B12,угар!G5:G10001,D6)+SUMIFS(угар!A5:A10001,угар!F5:F10001,L4,угар!Y5:Y10001,B12,угар!G5:G10001,D6)</f>
        <v>0</v>
      </c>
      <c r="M12" s="1317">
        <f>SUMIFS(угар!A5:A10001,угар!F5:F10001,L4,угар!P5:P10001,B12,угар!G5:G10001,E6)+SUMIFS(угар!A5:A10001,угар!F5:F10001,L4,угар!Q5:Q10001,B12,угар!G5:G10001,E6)+SUMIFS(угар!A5:A10001,угар!F5:F10001,L4,угар!R5:R10001,B12,угар!G5:G10001,E6)+SUMIFS(угар!A5:A10001,угар!F5:F10001,L4,угар!S5:S10001,B12,угар!G5:G10001,E6)+SUMIFS(угар!A5:A10001,угар!F5:F10001,L4,угар!T5:T10001,B12,угар!G5:G10001,E6)+SUMIFS(угар!A5:A10001,угар!F5:F10001,L4,угар!U5:U10001,B12,угар!G5:G10001,E6)+SUMIFS(угар!A5:A10001,угар!F5:F10001,L4,угар!V5:V10001,B12,угар!G5:G10001,E6)+SUMIFS(угар!A5:A10001,угар!F5:F10001,L4,угар!W5:W10001,B12,угар!G5:G10001,E6)+SUMIFS(угар!A5:A10001,угар!F5:F10001,L4,угар!X5:X10001,B12,угар!G5:G10001,E6)+SUMIFS(угар!A5:A10001,угар!F5:F10001,L4,угар!Y5:Y10001,B12,угар!G5:G10001,E6)</f>
        <v>0</v>
      </c>
      <c r="N12" s="1317">
        <f>SUMIFS(угар!A5:A10001,угар!F5:F10001,N4,угар!P5:P10001,B12,угар!G5:G10001,D6)+SUMIFS(угар!A5:A10001,угар!F5:F10001,N4,угар!Q5:Q10001,B12,угар!G5:G10001,D6)+SUMIFS(угар!A5:A10001,угар!F5:F10001,N4,угар!R5:R10001,B12,угар!G5:G10001,D6)+SUMIFS(угар!A5:A10001,угар!F5:F10001,N4,угар!S5:S10001,B12,угар!G5:G10001,D6)+SUMIFS(угар!A5:A10001,угар!F5:F10001,N4,угар!T5:T10001,B12,угар!G5:G10001,D6)+SUMIFS(угар!A5:A10001,угар!F5:F10001,N4,угар!U5:U10001,B12,угар!G5:G10001,D6)+SUMIFS(угар!A5:A10001,угар!F5:F10001,N4,угар!V5:V10001,B12,угар!G5:G10001,D6)+SUMIFS(угар!A5:A10001,угар!F5:F10001,N4,угар!W5:W10001,B12,угар!G5:G10001,D6)+SUMIFS(угар!A5:A10001,угар!F5:F10001,N4,угар!X5:X10001,B12,угар!G5:G10001,D6)+SUMIFS(угар!A5:A10001,угар!F5:F10001,N4,угар!Y5:Y10001,B12,угар!G5:G10001,D6)</f>
        <v>0</v>
      </c>
      <c r="O12" s="1317">
        <f>SUMIFS(угар!A5:A10001,угар!F5:F10001,N4,угар!P5:P10001,B12,угар!G5:G10001,E6)+SUMIFS(угар!A5:A10001,угар!F5:F10001,N4,угар!Q5:Q10001,B12,угар!G5:G10001,E6)+SUMIFS(угар!A5:A10001,угар!F5:F10001,N4,угар!R5:R10001,B12,угар!G5:G10001,E6)+SUMIFS(угар!A5:A10001,угар!F5:F10001,N4,угар!S5:S10001,B12,угар!G5:G10001,E6)+SUMIFS(угар!A5:A10001,угар!F5:F10001,N4,угар!T5:T10001,B12,угар!G5:G10001,E6)+SUMIFS(угар!A5:A10001,угар!F5:F10001,N4,угар!U5:U10001,B12,угар!G5:G10001,E6)+SUMIFS(угар!A5:A10001,угар!F5:F10001,N4,угар!V5:V10001,B12,угар!G5:G10001,E6)+SUMIFS(угар!A5:A10001,угар!F5:F10001,N4,угар!W5:W10001,B12,угар!G5:G10001,E6)+SUMIFS(угар!A5:A10001,угар!F5:F10001,N4,угар!X5:X10001,B12,угар!G5:G10001,E6)+SUMIFS(угар!A5:A10001,угар!F5:F10001,N4,угар!Y5:Y10001,B12,угар!G5:G10001,E6)</f>
        <v>0</v>
      </c>
      <c r="P12" s="1317">
        <f>SUMIFS(угар!A5:A10001,угар!F5:F10001,P4,угар!P5:P10001,B12,угар!G5:G10001,D6)+SUMIFS(угар!A5:A10001,угар!F5:F10001,P4,угар!Q5:Q10001,B12,угар!G5:G10001,D6)+SUMIFS(угар!A5:A10001,угар!F5:F10001,P4,угар!R5:R10001,B12,угар!G5:G10001,D6)+SUMIFS(угар!A5:A10001,угар!F5:F10001,P4,угар!S5:S10001,B12,угар!G5:G10001,D6)+SUMIFS(угар!A5:A10001,угар!F5:F10001,P4,угар!T5:T10001,B12,угар!G5:G10001,D6)+SUMIFS(угар!A5:A10001,угар!F5:F10001,P4,угар!U5:U10001,B12,угар!G5:G10001,D6)+SUMIFS(угар!A5:A10001,угар!F5:F10001,P4,угар!V5:V10001,B12,угар!G5:G10001,D6)+SUMIFS(угар!A5:A10001,угар!F5:F10001,P4,угар!W5:W10001,B12,угар!G5:G10001,D6)+SUMIFS(угар!A5:A10001,угар!F5:F10001,P4,угар!X5:X10001,B12,угар!G5:G10001,D6)+SUMIFS(угар!A5:A10001,угар!F5:F10001,P4,угар!Y5:Y10001,B12,угар!G5:G10001,D6)</f>
        <v>0</v>
      </c>
      <c r="Q12" s="1317">
        <f>SUMIFS(угар!A5:A10001,угар!F5:F10001,P4,угар!P5:P10001,B12,угар!G5:G10001,E6)+SUMIFS(угар!A5:A10001,угар!F5:F10001,P4,угар!Q5:Q10001,B12,угар!G5:G10001,E6)+SUMIFS(угар!A5:A10001,угар!F5:F10001,P4,угар!R5:R10001,B12,угар!G5:G10001,E6)+SUMIFS(угар!A5:A10001,угар!F5:F10001,P4,угар!S5:S10001,B12,угар!G5:G10001,E6)+SUMIFS(угар!A5:A10001,угар!F5:F10001,P4,угар!T5:T10001,B12,угар!G5:G10001,E6)+SUMIFS(угар!A5:A10001,угар!F5:F10001,P4,угар!U5:U10001,B12,угар!G5:G10001,E6)+SUMIFS(угар!A5:A10001,угар!F5:F10001,P4,угар!V5:V10001,B12,угар!G5:G10001,E6)+SUMIFS(угар!A5:A10001,угар!F5:F10001,P4,угар!W5:W10001,B12,угар!G5:G10001,E6)+SUMIFS(угар!A5:A10001,угар!F5:F10001,P4,угар!X5:X10001,B12,угар!G5:G10001,E6)+SUMIFS(угар!A5:A10001,угар!F5:F10001,P4,угар!Y5:Y10001,B12,угар!G5:G10001,E6)</f>
        <v>0</v>
      </c>
      <c r="R12" s="1317">
        <f>SUMIFS(угар!A5:A10001,угар!F5:F10001,R4,угар!P5:P10001,B12,угар!G5:G10001,D6)+SUMIFS(угар!A5:A10001,угар!F5:F10001,R4,угар!Q5:Q10001,B12,угар!G5:G10001,D6)+SUMIFS(угар!A5:A10001,угар!F5:F10001,R4,угар!R5:R10001,B12,угар!G5:G10001,D6)+SUMIFS(угар!A5:A10001,угар!F5:F10001,R4,угар!S5:S10001,B12,угар!G5:G10001,D6)+SUMIFS(угар!A5:A10001,угар!F5:F10001,R4,угар!T5:T10001,B12,угар!G5:G10001,D6)+SUMIFS(угар!A5:A10001,угар!F5:F10001,R4,угар!U5:U10001,B12,угар!G5:G10001,D6)+SUMIFS(угар!A5:A10001,угар!F5:F10001,R4,угар!V5:V10001,B12,угар!G5:G10001,D6)+SUMIFS(угар!A5:A10001,угар!F5:F10001,R4,угар!W5:W10001,B12,угар!G5:G10001,D6)+SUMIFS(угар!A5:A10001,угар!F5:F10001,R4,угар!X5:X10001,B12,угар!G5:G10001,D6)+SUMIFS(угар!A5:A10001,угар!F5:F10001,R4,угар!Y5:Y10001,B12,угар!G5:G10001,D6)</f>
        <v>0</v>
      </c>
      <c r="S12" s="1317">
        <f>SUMIFS(угар!A5:A10001,угар!F5:F10001,R4,угар!P5:P10001,B12,угар!G5:G10001,E6)+SUMIFS(угар!A5:A10001,угар!F5:F10001,R4,угар!Q5:Q10001,B12,угар!G5:G10001,E6)+SUMIFS(угар!A5:A10001,угар!F5:F10001,R4,угар!R5:R10001,B12,угар!G5:G10001,E6)+SUMIFS(угар!A5:A10001,угар!F5:F10001,R4,угар!S5:S10001,B12,угар!G5:G10001,E6)+SUMIFS(угар!A5:A10001,угар!F5:F10001,R4,угар!T5:T10001,B12,угар!G5:G10001,E6)+SUMIFS(угар!A5:A10001,угар!F5:F10001,R4,угар!U5:U10001,B12,угар!G5:G10001,E6)+SUMIFS(угар!A5:A10001,угар!F5:F10001,R4,угар!V5:V10001,B12,угар!G5:G10001,E6)+SUMIFS(угар!A5:A10001,угар!F5:F10001,R4,угар!W5:W10001,B12,угар!G5:G10001,E6)+SUMIFS(угар!A5:A10001,угар!F5:F10001,R4,угар!X5:X10001,B12,угар!G5:G10001,E6)+SUMIFS(угар!A5:A10001,угар!F5:F10001,R4,угар!Y5:Y10001,B12,угар!G5:G10001,E6)</f>
        <v>0</v>
      </c>
      <c r="T12" s="1317">
        <f>SUMIFS(угар!A5:A10001,угар!F5:F10001,T4,угар!P5:P10001,B12,угар!G5:G10001,D6)+SUMIFS(угар!A5:A10001,угар!F5:F10001,T4,угар!Q5:Q10001,B12,угар!G5:G10001,D6)+SUMIFS(угар!A5:A10001,угар!F5:F10001,T4,угар!R5:R10001,B12,угар!G5:G10001,D6)+SUMIFS(угар!A5:A10001,угар!F5:F10001,T4,угар!S5:S10001,B12,угар!G5:G10001,D6)+SUMIFS(угар!A5:A10001,угар!F5:F10001,T4,угар!T5:T10001,B12,угар!G5:G10001,D6)+SUMIFS(угар!A5:A10001,угар!F5:F10001,T4,угар!U5:U10001,B12,угар!G5:G10001,D6)+SUMIFS(угар!A5:A10001,угар!F5:F10001,T4,угар!V5:V10001,B12,угар!G5:G10001,D6)+SUMIFS(угар!A5:A10001,угар!F5:F10001,T4,угар!W5:W10001,B12,угар!G5:G10001,D6)+SUMIFS(угар!A5:A10001,угар!F5:F10001,T4,угар!X5:X10001,B12,угар!G5:G10001,D6)+SUMIFS(угар!A5:A10001,угар!F5:F10001,T4,угар!Y5:Y10001,B12,угар!G5:G10001,D6)</f>
        <v>0</v>
      </c>
      <c r="U12" s="1317">
        <f>SUMIFS(угар!A5:A10001,угар!F5:F10001,T4,угар!P5:P10001,B12,угар!G5:G10001,E6)+SUMIFS(угар!A5:A10001,угар!F5:F10001,T4,угар!Q5:Q10001,B12,угар!G5:G10001,E6)+SUMIFS(угар!A5:A10001,угар!F5:F10001,T4,угар!R5:R10001,B12,угар!G5:G10001,E6)+SUMIFS(угар!A5:A10001,угар!F5:F10001,T4,угар!S5:S10001,B12,угар!G5:G10001,E6)+SUMIFS(угар!A5:A10001,угар!F5:F10001,T4,угар!T5:T10001,B12,угар!G5:G10001,E6)+SUMIFS(угар!A5:A10001,угар!F5:F10001,T4,угар!U5:U10001,B12,угар!G5:G10001,E6)+SUMIFS(угар!A5:A10001,угар!F5:F10001,T4,угар!V5:V10001,B12,угар!G5:G10001,E6)+SUMIFS(угар!A5:A10001,угар!F5:F10001,T4,угар!W5:W10001,B12,угар!G5:G10001,E6)+SUMIFS(угар!A5:A10001,угар!F5:F10001,T4,угар!X5:X10001,B12,угар!G5:G10001,E6)+SUMIFS(угар!A5:A10001,угар!F5:F10001,T4,угар!Y5:Y10001,B12,угар!G5:G10001,E6)</f>
        <v>0</v>
      </c>
      <c r="V12" s="1317">
        <f>SUMIFS(угар!A5:A10001,угар!F5:F10001,V4,угар!P5:P10001,B12,угар!G5:G10001,D6)+SUMIFS(угар!A5:A10001,угар!F5:F10001,V4,угар!Q5:Q10001,B12,угар!G5:G10001,D6)+SUMIFS(угар!A5:A10001,угар!F5:F10001,V4,угар!R5:R10001,B12,угар!G5:G10001,D6)+SUMIFS(угар!A5:A10001,угар!F5:F10001,V4,угар!S5:S10001,B12,угар!G5:G10001,D6)+SUMIFS(угар!A5:A10001,угар!F5:F10001,V4,угар!T5:T10001,B12,угар!G5:G10001,D6)+SUMIFS(угар!A5:A10001,угар!F5:F10001,V4,угар!U5:U10001,B12,угар!G5:G10001,D6)+SUMIFS(угар!A5:A10001,угар!F5:F10001,V4,угар!V5:V10001,B12,угар!G5:G10001,D6)+SUMIFS(угар!A5:A10001,угар!F5:F10001,V4,угар!W5:W10001,B12,угар!G5:G10001,D6)+SUMIFS(угар!A5:A10001,угар!F5:F10001,V4,угар!X5:X10001,B12,угар!G5:G10001,D6)+SUMIFS(угар!A5:A10001,угар!F5:F10001,V4,угар!Y5:Y10001,B12,угар!G5:G10001,D6)</f>
        <v>0</v>
      </c>
      <c r="W12" s="1317">
        <f>SUMIFS(угар!A5:A10001,угар!F5:F10001,V4,угар!P5:P10001,B12,угар!G5:G10001,E6)+SUMIFS(угар!A5:A10001,угар!F5:F10001,V4,угар!Q5:Q10001,B12,угар!G5:G10001,E6)+SUMIFS(угар!A5:A10001,угар!F5:F10001,V4,угар!R5:R10001,B12,угар!G5:G10001,E6)+SUMIFS(угар!A5:A10001,угар!F5:F10001,V4,угар!S5:S10001,B12,угар!G5:G10001,E6)+SUMIFS(угар!A5:A10001,угар!F5:F10001,V4,угар!T5:T10001,B12,угар!G5:G10001,E6)+SUMIFS(угар!A5:A10001,угар!F5:F10001,V4,угар!U5:U10001,B12,угар!G5:G10001,E6)+SUMIFS(угар!A5:A10001,угар!F5:F10001,V4,угар!V5:V10001,B12,угар!G5:G10001,E6)+SUMIFS(угар!A5:A10001,угар!F5:F10001,V4,угар!W5:W10001,B12,угар!G5:G10001,E6)+SUMIFS(угар!A5:A10001,угар!F5:F10001,V4,угар!X5:X10001,B12,угар!G5:G10001,E6)+SUMIFS(угар!A5:A10001,угар!F5:F10001,V4,угар!Y5:Y10001,B12,угар!G5:G10001,E6)</f>
        <v>0</v>
      </c>
      <c r="X12" s="1317">
        <f>SUMIFS(угар!A5:A10001,угар!F5:F10001,X4,угар!P5:P10001,B12,угар!G5:G10001,D6)+SUMIFS(угар!A5:A10001,угар!F5:F10001,X4,угар!Q5:Q10001,B12,угар!G5:G10001,D6)+SUMIFS(угар!A5:A10001,угар!F5:F10001,X4,угар!R5:R10001,B12,угар!G5:G10001,D6)+SUMIFS(угар!A5:A10001,угар!F5:F10001,X4,угар!S5:S10001,B12,угар!G5:G10001,D6)+SUMIFS(угар!A5:A10001,угар!F5:F10001,X4,угар!T5:T10001,B12,угар!G5:G10001,D6)+SUMIFS(угар!A5:A10001,угар!F5:F10001,X4,угар!U5:U10001,B12,угар!G5:G10001,D6)+SUMIFS(угар!A5:A10001,угар!F5:F10001,X4,угар!V5:V10001,B12,угар!G5:G10001,D6)+SUMIFS(угар!A5:A10001,угар!F5:F10001,X4,угар!W5:W10001,B12,угар!G5:G10001,D6)+SUMIFS(угар!A5:A10001,угар!F5:F10001,X4,угар!X5:X10001,B12,угар!G5:G10001,D6)+SUMIFS(угар!A5:A10001,угар!F5:F10001,X4,угар!Y5:Y10001,B12,угар!G5:G10001,D6)</f>
        <v>0</v>
      </c>
      <c r="Y12" s="1317">
        <f>SUMIFS(угар!A5:A10001,угар!F5:F10001,X4,угар!P5:P10001,B12,угар!G5:G10001,E6)+SUMIFS(угар!A5:A10001,угар!F5:F10001,X4,угар!Q5:Q10001,B12,угар!G5:G10001,E6)+SUMIFS(угар!A5:A10001,угар!F5:F10001,X4,угар!R5:R10001,B12,угар!G5:G10001,E6)+SUMIFS(угар!A5:A10001,угар!F5:F10001,X4,угар!S5:S10001,B12,угар!G5:G10001,E6)+SUMIFS(угар!A5:A10001,угар!F5:F10001,X4,угар!T5:T10001,B12,угар!G5:G10001,E6)+SUMIFS(угар!A5:A10001,угар!F5:F10001,X4,угар!U5:U10001,B12,угар!G5:G10001,E6)+SUMIFS(угар!A5:A10001,угар!F5:F10001,X4,угар!V5:V10001,B12,угар!G5:G10001,E6)+SUMIFS(угар!A5:A10001,угар!F5:F10001,X4,угар!W5:W10001,B12,угар!G5:G10001,E6)+SUMIFS(угар!A5:A10001,угар!F5:F10001,X4,угар!X5:X10001,B12,угар!G5:G10001,E6)+SUMIFS(угар!A5:A10001,угар!F5:F10001,X4,угар!Y5:Y10001,B12,угар!G5:G10001,E6)</f>
        <v>0</v>
      </c>
      <c r="Z12" s="1317">
        <f>SUMIFS(угар!A5:A10001,угар!F5:F10001,Z4,угар!P5:P10001,B12,угар!G5:G10001,D6)+SUMIFS(угар!A5:A10001,угар!F5:F10001,Z4,угар!Q5:Q10001,B12,угар!G5:G10001,D6)+SUMIFS(угар!A5:A10001,угар!F5:F10001,Z4,угар!R5:R10001,B12,угар!G5:G10001,D6)+SUMIFS(угар!A5:A10001,угар!F5:F10001,Z4,угар!S5:S10001,B12,угар!G5:G10001,D6)+SUMIFS(угар!A5:A10001,угар!F5:F10001,Z4,угар!T5:T10001,B12,угар!G5:G10001,D6)+SUMIFS(угар!A5:A10001,угар!F5:F10001,Z4,угар!U5:U10001,B12,угар!G5:G10001,D6)+SUMIFS(угар!A5:A10001,угар!F5:F10001,Z4,угар!V5:V10001,B12,угар!G5:G10001,D6)+SUMIFS(угар!A5:A10001,угар!F5:F10001,Z4,угар!W5:W10001,B12,угар!G5:G10001,D6)+SUMIFS(угар!A5:A10001,угар!F5:F10001,Z4,угар!X5:X10001,B12,угар!G5:G10001,D6)+SUMIFS(угар!A5:A10001,угар!F5:F10001,Z4,угар!Y5:Y10001,B12,угар!G5:G10001,D6)</f>
        <v>0</v>
      </c>
      <c r="AA12" s="1317">
        <f>SUMIFS(угар!A5:A10001,угар!F5:F10001,Z4,угар!P5:P10001,B12,угар!G5:G10001,E6)+SUMIFS(угар!A5:A10001,угар!F5:F10001,Z4,угар!Q5:Q10001,B12,угар!G5:G10001,E6)+SUMIFS(угар!A5:A10001,угар!F5:F10001,Z4,угар!R5:R10001,B12,угар!G5:G10001,E6)+SUMIFS(угар!A5:A10001,угар!F5:F10001,Z4,угар!S5:S10001,B12,угар!G5:G10001,E6)+SUMIFS(угар!A5:A10001,угар!F5:F10001,Z4,угар!T5:T10001,B12,угар!G5:G10001,E6)+SUMIFS(угар!A5:A10001,угар!F5:F10001,Z4,угар!U5:U10001,B12,угар!G5:G10001,E6)+SUMIFS(угар!A5:A10001,угар!F5:F10001,Z4,угар!V5:V10001,B12,угар!G5:G10001,E6)+SUMIFS(угар!A5:A10001,угар!F5:F10001,Z4,угар!W5:W10001,B12,угар!G5:G10001,E6)+SUMIFS(угар!A5:A10001,угар!F5:F10001,Z4,угар!X5:X10001,B12,угар!G5:G10001,E6)+SUMIFS(угар!A5:A10001,угар!F5:F10001,Z4,угар!Y5:Y10001,B12,угар!G5:G10001,E6)</f>
        <v>0</v>
      </c>
      <c r="AB12" s="1317">
        <f>SUMIFS(угар!A5:A10001,угар!F5:F10001,AB4,угар!P5:P10001,B12,угар!G5:G10001,D6)+SUMIFS(угар!A5:A10001,угар!F5:F10001,AB4,угар!Q5:Q10001,B12,угар!G5:G10001,D6)+SUMIFS(угар!A5:A10001,угар!F5:F10001,AB4,угар!R5:R10001,B12,угар!G5:G10001,D6)+SUMIFS(угар!A5:A10001,угар!F5:F10001,AB4,угар!S5:S10001,B12,угар!G5:G10001,D6)+SUMIFS(угар!A5:A10001,угар!F5:F10001,AB4,угар!T5:T10001,B12,угар!G5:G10001,D6)+SUMIFS(угар!A5:A10001,угар!F5:F10001,AB4,угар!U5:U10001,B12,угар!G5:G10001,D6)+SUMIFS(угар!A5:A10001,угар!F5:F10001,AB4,угар!V5:V10001,B12,угар!G5:G10001,D6)+SUMIFS(угар!A5:A10001,угар!F5:F10001,AB4,угар!W5:W10001,B12,угар!G5:G10001,D6)+SUMIFS(угар!A5:A10001,угар!F5:F10001,AB4,угар!X5:X10001,B12,угар!G5:G10001,D6)+SUMIFS(угар!A5:A10001,угар!F5:F10001,AB4,угар!Y5:Y10001,B12,угар!G5:G10001,D6)</f>
        <v>0</v>
      </c>
      <c r="AC12" s="1317">
        <f>SUMIFS(угар!A5:A10001,угар!F5:F10001,AB4,угар!P5:P10001,B12,угар!G5:G10001,E6)+SUMIFS(угар!A5:A10001,угар!F5:F10001,AB4,угар!Q5:Q10001,B12,угар!G5:G10001,E6)+SUMIFS(угар!A5:A10001,угар!F5:F10001,AB4,угар!R5:R10001,B12,угар!G5:G10001,E6)+SUMIFS(угар!A5:A10001,угар!F5:F10001,AB4,угар!S5:S10001,B12,угар!G5:G10001,E6)+SUMIFS(угар!A5:A10001,угар!F5:F10001,AB4,угар!T5:T10001,B12,угар!G5:G10001,E6)+SUMIFS(угар!A5:A10001,угар!F5:F10001,AB4,угар!U5:U10001,B12,угар!G5:G10001,E6)+SUMIFS(угар!A5:A10001,угар!F5:F10001,AB4,угар!V5:V10001,B12,угар!G5:G10001,E6)+SUMIFS(угар!A5:A10001,угар!F5:F10001,AB4,угар!W5:W10001,B12,угар!G5:G10001,E6)+SUMIFS(угар!A5:A10001,угар!F5:F10001,AB4,угар!X5:X10001,B12,угар!G5:G10001,E6)+SUMIFS(угар!A5:A10001,угар!F5:F10001,AB4,угар!Y5:Y10001,B12,угар!G5:G10001,E6)</f>
        <v>0</v>
      </c>
      <c r="AD12" s="1317">
        <f>SUMIFS(угар!A5:A10001,угар!F5:F10001,AD4,угар!P5:P10001,B12,угар!G5:G10001,D6)+SUMIFS(угар!A5:A10001,угар!F5:F10001,AD4,угар!Q5:Q10001,B12,угар!G5:G10001,D6)+SUMIFS(угар!A5:A10001,угар!F5:F10001,AD4,угар!R5:R10001,B12,угар!G5:G10001,D6)+SUMIFS(угар!A5:A10001,угар!F5:F10001,AD4,угар!S5:S10001,B12,угар!G5:G10001,D6)+SUMIFS(угар!A5:A10001,угар!F5:F10001,AD4,угар!T5:T10001,B12,угар!G5:G10001,D6)+SUMIFS(угар!A5:A10001,угар!F5:F10001,AD4,угар!U5:U10001,B12,угар!G5:G10001,D6)+SUMIFS(угар!A5:A10001,угар!F5:F10001,AD4,угар!V5:V10001,B12,угар!G5:G10001,D6)+SUMIFS(угар!A5:A10001,угар!F5:F10001,AD4,угар!W5:W10001,B12,угар!G5:G10001,D6)+SUMIFS(угар!A5:A10001,угар!F5:F10001,AD4,угар!X5:X10001,B12,угар!G5:G10001,D6)+SUMIFS(угар!A5:A10001,угар!F5:F10001,AD4,угар!Y5:Y10001,B12,угар!G5:G10001,D6)</f>
        <v>0</v>
      </c>
      <c r="AE12" s="1317">
        <f>SUMIFS(угар!A5:A10001,угар!F5:F10001,AD4,угар!P5:P10001,B12,угар!G5:G10001,E6)+SUMIFS(угар!A5:A10001,угар!F5:F10001,AD4,угар!Q5:Q10001,B12,угар!G5:G10001,E6)+SUMIFS(угар!A5:A10001,угар!F5:F10001,AD4,угар!R5:R10001,B12,угар!G5:G10001,E6)+SUMIFS(угар!A5:A10001,угар!F5:F10001,AD4,угар!S5:S10001,B12,угар!G5:G10001,E6)+SUMIFS(угар!A5:A10001,угар!F5:F10001,AD4,угар!T5:T10001,B12,угар!G5:G10001,E6)+SUMIFS(угар!A5:A10001,угар!F5:F10001,AD4,угар!U5:U10001,B12,угар!G5:G10001,E6)+SUMIFS(угар!A5:A10001,угар!F5:F10001,AD4,угар!V5:V10001,B12,угар!G5:G10001,E6)+SUMIFS(угар!A5:A10001,угар!F5:F10001,AD4,угар!W5:W10001,B12,угар!G5:G10001,E6)+SUMIFS(угар!A5:A10001,угар!F5:F10001,AD4,угар!X5:X10001,B12,угар!G5:G10001,E6)+SUMIFS(угар!A5:A10001,угар!F5:F10001,AD4,угар!Y5:Y10001,B12,угар!G5:G10001,E6)</f>
        <v>0</v>
      </c>
      <c r="AF12" s="1317">
        <f>SUMIFS(угар!A5:A10001,угар!F5:F10001,AF4,угар!P5:P10001,B12,угар!G5:G10001,D6)+SUMIFS(угар!A5:A10001,угар!F5:F10001,AF4,угар!Q5:Q10001,B12,угар!G5:G10001,D6)+SUMIFS(угар!A5:A10001,угар!F5:F10001,AF4,угар!R5:R10001,B12,угар!G5:G10001,D6)+SUMIFS(угар!A5:A10001,угар!F5:F10001,AF4,угар!S5:S10001,B12,угар!G5:G10001,D6)+SUMIFS(угар!A5:A10001,угар!F5:F10001,AF4,угар!T5:T10001,B12,угар!G5:G10001,D6)+SUMIFS(угар!A5:A10001,угар!F5:F10001,AF4,угар!U5:U10001,B12,угар!G5:G10001,D6)+SUMIFS(угар!A5:A10001,угар!F5:F10001,AF4,угар!V5:V10001,B12,угар!G5:G10001,D6)+SUMIFS(угар!A5:A10001,угар!F5:F10001,AF4,угар!W5:W10001,B12,угар!G5:G10001,D6)+SUMIFS(угар!A5:A10001,угар!F5:F10001,AF4,угар!X5:X10001,B12,угар!G5:G10001,D6)+SUMIFS(угар!A5:A10001,угар!F5:F10001,AF4,угар!Y5:Y10001,B12,угар!G5:G10001,D6)</f>
        <v>0</v>
      </c>
      <c r="AG12" s="1317">
        <f>SUMIFS(угар!A5:A10001,угар!F5:F10001,AF4,угар!P5:P10001,B12,угар!G5:G10001,E6)+SUMIFS(угар!A5:A10001,угар!F5:F10001,AF4,угар!Q5:Q10001,B12,угар!G5:G10001,E6)+SUMIFS(угар!A5:A10001,угар!F5:F10001,AF4,угар!R5:R10001,B12,угар!G5:G10001,E6)+SUMIFS(угар!A5:A10001,угар!F5:F10001,AF4,угар!S5:S10001,B12,угар!G5:G10001,E6)+SUMIFS(угар!A5:A10001,угар!F5:F10001,AF4,угар!T5:T10001,B12,угар!G5:G10001,E6)+SUMIFS(угар!A5:A10001,угар!F5:F10001,AF4,угар!U5:U10001,B12,угар!G5:G10001,E6)+SUMIFS(угар!A5:A10001,угар!F5:F10001,AF4,угар!V5:V10001,B12,угар!G5:G10001,E6)+SUMIFS(угар!A5:A10001,угар!F5:F10001,AF4,угар!W5:W10001,B12,угар!G5:G10001,E6)+SUMIFS(угар!A5:A10001,угар!F5:F10001,AF4,угар!X5:X10001,B12,угар!G5:G10001,E6)+SUMIFS(угар!A5:A10001,угар!F5:F10001,AF4,угар!Y5:Y10001,B12,угар!G5:G10001,E6)</f>
        <v>0</v>
      </c>
      <c r="AH12" s="1317">
        <f>SUMIFS(угар!A5:A10001,угар!F5:F10001,AH4,угар!P5:P10001,B12,угар!G5:G10001,D6)+SUMIFS(угар!A5:A10001,угар!F5:F10001,AH4,угар!Q5:Q10001,B12,угар!G5:G10001,D6)+SUMIFS(угар!A5:A10001,угар!F5:F10001,AH4,угар!R5:R10001,B12,угар!G5:G10001,D6)+SUMIFS(угар!A5:A10001,угар!F5:F10001,AH4,угар!S5:S10001,B12,угар!G5:G10001,D6)+SUMIFS(угар!A5:A10001,угар!F5:F10001,AH4,угар!T5:T10001,B12,угар!G5:G10001,D6)+SUMIFS(угар!A5:A10001,угар!F5:F10001,AH4,угар!U5:U10001,B12,угар!G5:G10001,D6)+SUMIFS(угар!A5:A10001,угар!F5:F10001,AH4,угар!V5:V10001,B12,угар!G5:G10001,D6)+SUMIFS(угар!A5:A10001,угар!F5:F10001,AH4,угар!W5:W10001,B12,угар!G5:G10001,D6)+SUMIFS(угар!A5:A10001,угар!F5:F10001,AH4,угар!X5:X10001,B12,угар!G5:G10001,D6)+SUMIFS(угар!A5:A10001,угар!F5:F10001,AH4,угар!Y5:Y10001,B12,угар!G5:G10001,D6)</f>
        <v>0</v>
      </c>
      <c r="AI12" s="1317">
        <f>SUMIFS(угар!A5:A10001,угар!F5:F10001,AH4,угар!P5:P10001,B12,угар!G5:G10001,E6)+SUMIFS(угар!A5:A10001,угар!F5:F10001,AH4,угар!Q5:Q10001,B12,угар!G5:G10001,E6)+SUMIFS(угар!A5:A10001,угар!F5:F10001,AH4,угар!R5:R10001,B12,угар!G5:G10001,E6)+SUMIFS(угар!A5:A10001,угар!F5:F10001,AH4,угар!S5:S10001,B12,угар!G5:G10001,E6)+SUMIFS(угар!A5:A10001,угар!F5:F10001,AH4,угар!T5:T10001,B12,угар!G5:G10001,E6)+SUMIFS(угар!A5:A10001,угар!F5:F10001,AH4,угар!U5:U10001,B12,угар!G5:G10001,E6)+SUMIFS(угар!A5:A10001,угар!F5:F10001,AH4,угар!V5:V10001,B12,угар!G5:G10001,E6)+SUMIFS(угар!A5:A10001,угар!F5:F10001,AH4,угар!W5:W10001,B12,угар!G5:G10001,E6)+SUMIFS(угар!A5:A10001,угар!F5:F10001,AH4,угар!X5:X10001,B12,угар!G5:G10001,E6)+SUMIFS(угар!A5:A10001,угар!F5:F10001,AH4,угар!Y5:Y10001,B12,угар!G5:G10001,E6)</f>
        <v>0</v>
      </c>
      <c r="AJ12" s="1317">
        <f>SUMIFS(угар!A5:A10001,угар!F5:F10001,AJ4,угар!P5:P10001,B12,угар!G5:G10001,D6)+SUMIFS(угар!A5:A10001,угар!F5:F10001,AJ4,угар!Q5:Q10001,B12,угар!G5:G10001,D6)+SUMIFS(угар!A5:A10001,угар!F5:F10001,AJ4,угар!R5:R10001,B12,угар!G5:G10001,D6)+SUMIFS(угар!A5:A10001,угар!F5:F10001,AJ4,угар!S5:S10001,B12,угар!G5:G10001,D6)+SUMIFS(угар!A5:A10001,угар!F5:F10001,AJ4,угар!T5:T10001,B12,угар!G5:G10001,D6)+SUMIFS(угар!A5:A10001,угар!F5:F10001,AJ4,угар!U5:U10001,B12,угар!G5:G10001,D6)+SUMIFS(угар!A5:A10001,угар!F5:F10001,AJ4,угар!V5:V10001,B12,угар!G5:G10001,D6)+SUMIFS(угар!A5:A10001,угар!F5:F10001,AJ4,угар!W5:W10001,B12,угар!G5:G10001,D6)+SUMIFS(угар!A5:A10001,угар!F5:F10001,AJ4,угар!X5:X10001,B12,угар!G5:G10001,D6)+SUMIFS(угар!A5:A10001,угар!F5:F10001,AJ4,угар!Y5:Y10001,B12,угар!G5:G10001,D6)</f>
        <v>0</v>
      </c>
      <c r="AK12" s="1317">
        <f>SUMIFS(угар!A5:A10001,угар!F5:F10001,AJ4,угар!P5:P10001,B12,угар!G5:G10001,E6)+SUMIFS(угар!A5:A10001,угар!F5:F10001,AJ4,угар!Q5:Q10001,B12,угар!G5:G10001,E6)+SUMIFS(угар!A5:A10001,угар!F5:F10001,AJ4,угар!R5:R10001,B12,угар!G5:G10001,E6)+SUMIFS(угар!A5:A10001,угар!F5:F10001,AJ4,угар!S5:S10001,B12,угар!G5:G10001,E6)+SUMIFS(угар!A5:A10001,угар!F5:F10001,AJ4,угар!T5:T10001,B12,угар!G5:G10001,E6)+SUMIFS(угар!A5:A10001,угар!F5:F10001,AJ4,угар!U5:U10001,B12,угар!G5:G10001,E6)+SUMIFS(угар!A5:A10001,угар!F5:F10001,AJ4,угар!V5:V10001,B12,угар!G5:G10001,E6)+SUMIFS(угар!A5:A10001,угар!F5:F10001,AJ4,угар!W5:W10001,B12,угар!G5:G10001,E6)+SUMIFS(угар!A5:A10001,угар!F5:F10001,AJ4,угар!X5:X10001,B12,угар!G5:G10001,E6)+SUMIFS(угар!A5:A10001,угар!F5:F10001,AJ4,угар!Y5:Y10001,B12,угар!G5:G10001,E6)</f>
        <v>0</v>
      </c>
      <c r="AL12" s="1317">
        <f>SUMIFS(угар!A5:A10001,угар!F5:F10001,AL4,угар!P5:P10001,B12,угар!G5:G10001,D6)+SUMIFS(угар!A5:A10001,угар!F5:F10001,AL4,угар!Q5:Q10001,B12,угар!G5:G10001,D6)+SUMIFS(угар!A5:A10001,угар!F5:F10001,AL4,угар!R5:R10001,B12,угар!G5:G10001,D6)+SUMIFS(угар!A5:A10001,угар!F5:F10001,AL4,угар!S5:S10001,B12,угар!G5:G10001,D6)+SUMIFS(угар!A5:A10001,угар!F5:F10001,AL4,угар!T5:T10001,B12,угар!G5:G10001,D6)+SUMIFS(угар!A5:A10001,угар!F5:F10001,AL4,угар!U5:U10001,B12,угар!G5:G10001,D6)+SUMIFS(угар!A5:A10001,угар!F5:F10001,AL4,угар!V5:V10001,B12,угар!G5:G10001,D6)+SUMIFS(угар!A5:A10001,угар!F5:F10001,AL4,угар!W5:W10001,B12,угар!G5:G10001,D6)+SUMIFS(угар!A5:A10001,угар!F5:F10001,AL4,угар!X5:X10001,B12,угар!G5:G10001,D6)+SUMIFS(угар!A5:A10001,угар!F5:F10001,AL4,угар!Y5:Y10001,B12,угар!G5:G10001,D6)</f>
        <v>0</v>
      </c>
      <c r="AM12" s="1317">
        <f>SUMIFS(угар!A5:A10001,угар!F5:F10001,AL4,угар!P5:P10001,B12,угар!G5:G10001,E6)+SUMIFS(угар!A5:A10001,угар!F5:F10001,AL4,угар!Q5:Q10001,B12,угар!G5:G10001,E6)+SUMIFS(угар!A5:A10001,угар!F5:F10001,AL4,угар!R5:R10001,B12,угар!G5:G10001,E6)+SUMIFS(угар!A5:A10001,угар!F5:F10001,AL4,угар!S5:S10001,B12,угар!G5:G10001,E6)+SUMIFS(угар!A5:A10001,угар!F5:F10001,AL4,угар!T5:T10001,B12,угар!G5:G10001,E6)+SUMIFS(угар!A5:A10001,угар!F5:F10001,AL4,угар!U5:U10001,B12,угар!G5:G10001,E6)+SUMIFS(угар!A5:A10001,угар!F5:F10001,AL4,угар!V5:V10001,B12,угар!G5:G10001,E6)+SUMIFS(угар!A5:A10001,угар!F5:F10001,AL4,угар!W5:W10001,B12,угар!G5:G10001,E6)+SUMIFS(угар!A5:A10001,угар!F5:F10001,AL4,угар!X5:X10001,B12,угар!G5:G10001,E6)+SUMIFS(угар!A5:A10001,угар!F5:F10001,AL4,угар!Y5:Y10001,B12,угар!G5:G10001,E6)</f>
        <v>0</v>
      </c>
      <c r="AN12" s="1317">
        <f>SUMIFS(угар!A5:A10001,угар!F5:F10001,AN4,угар!P5:P10001,B12,угар!G5:G10001,D6)+SUMIFS(угар!A5:A10001,угар!F5:F10001,AN4,угар!Q5:Q10001,B12,угар!G5:G10001,D6)+SUMIFS(угар!A5:A10001,угар!F5:F10001,AN4,угар!R5:R10001,B12,угар!G5:G10001,D6)+SUMIFS(угар!A5:A10001,угар!F5:F10001,AN4,угар!S5:S10001,B12,угар!G5:G10001,D6)+SUMIFS(угар!A5:A10001,угар!F5:F10001,AN4,угар!T5:T10001,B12,угар!G5:G10001,D6)+SUMIFS(угар!A5:A10001,угар!F5:F10001,AN4,угар!U5:U10001,B12,угар!G5:G10001,D6)+SUMIFS(угар!A5:A10001,угар!F5:F10001,AN4,угар!V5:V10001,B12,угар!G5:G10001,D6)+SUMIFS(угар!A5:A10001,угар!F5:F10001,AN4,угар!W5:W10001,B12,угар!G5:G10001,D6)+SUMIFS(угар!A5:A10001,угар!F5:F10001,AN4,угар!X5:X10001,B12,угар!G5:G10001,D6)+SUMIFS(угар!A5:A10001,угар!F5:F10001,AN4,угар!Y5:Y10001,B12,угар!G5:G10001,D6)</f>
        <v>0</v>
      </c>
      <c r="AO12" s="1317">
        <f>SUMIFS(угар!A5:A10001,угар!F5:F10001,AN4,угар!P5:P10001,B12,угар!G5:G10001,E6)+SUMIFS(угар!A5:A10001,угар!F5:F10001,AN4,угар!Q5:Q10001,B12,угар!G5:G10001,E6)+SUMIFS(угар!A5:A10001,угар!F5:F10001,AN4,угар!R5:R10001,B12,угар!G5:G10001,E6)+SUMIFS(угар!A5:A10001,угар!F5:F10001,AN4,угар!S5:S10001,B12,угар!G5:G10001,E6)+SUMIFS(угар!A5:A10001,угар!F5:F10001,AN4,угар!T5:T10001,B12,угар!G5:G10001,E6)+SUMIFS(угар!A5:A10001,угар!F5:F10001,AN4,угар!U5:U10001,B12,угар!G5:G10001,E6)+SUMIFS(угар!A5:A10001,угар!F5:F10001,AN4,угар!V5:V10001,B12,угар!G5:G10001,E6)+SUMIFS(угар!A5:A10001,угар!F5:F10001,AN4,угар!W5:W10001,B12,угар!G5:G10001,E6)+SUMIFS(угар!A5:A10001,угар!F5:F10001,AN4,угар!X5:X10001,B12,угар!G5:G10001,E6)+SUMIFS(угар!A5:A10001,угар!F5:F10001,AN4,угар!Y5:Y10001,B12,угар!G5:G10001,E6)</f>
        <v>0</v>
      </c>
      <c r="AP12" s="1317">
        <f>SUMIFS(угар!A5:A10001,угар!F5:F10001,AP4,угар!P5:P10001,B12,угар!G5:G10001,D6)+SUMIFS(угар!A5:A10001,угар!F5:F10001,AP4,угар!Q5:Q10001,B12,угар!G5:G10001,D6)+SUMIFS(угар!A5:A10001,угар!F5:F10001,AP4,угар!R5:R10001,B12,угар!G5:G10001,D6)+SUMIFS(угар!A5:A10001,угар!F5:F10001,AP4,угар!S5:S10001,B12,угар!G5:G10001,D6)+SUMIFS(угар!A5:A10001,угар!F5:F10001,AP4,угар!T5:T10001,B12,угар!G5:G10001,D6)+SUMIFS(угар!A5:A10001,угар!F5:F10001,AP4,угар!U5:U10001,B12,угар!G5:G10001,D6)+SUMIFS(угар!A5:A10001,угар!F5:F10001,AP4,угар!V5:V10001,B12,угар!G5:G10001,D6)+SUMIFS(угар!A5:A10001,угар!F5:F10001,AP4,угар!W5:W10001,B12,угар!G5:G10001,D6)+SUMIFS(угар!A5:A10001,угар!F5:F10001,AP4,угар!X5:X10001,B12,угар!G5:G10001,D6)+SUMIFS(угар!A5:A10001,угар!F5:F10001,AP4,угар!Y5:Y10001,B12,угар!G5:G10001,D6)</f>
        <v>0</v>
      </c>
      <c r="AQ12" s="1317">
        <f>SUMIFS(угар!A5:A10001,угар!F5:F10001,AP4,угар!P5:P10001,B12,угар!G5:G10001,E6)+SUMIFS(угар!A5:A10001,угар!F5:F10001,AP4,угар!Q5:Q10001,B12,угар!G5:G10001,E6)+SUMIFS(угар!A5:A10001,угар!F5:F10001,AP4,угар!R5:R10001,B12,угар!G5:G10001,E6)+SUMIFS(угар!A5:A10001,угар!F5:F10001,AP4,угар!S5:S10001,B12,угар!G5:G10001,E6)+SUMIFS(угар!A5:A10001,угар!F5:F10001,AP4,угар!T5:T10001,B12,угар!G5:G10001,E6)+SUMIFS(угар!A5:A10001,угар!F5:F10001,AP4,угар!U5:U10001,B12,угар!G5:G10001,E6)+SUMIFS(угар!A5:A10001,угар!F5:F10001,AP4,угар!V5:V10001,B12,угар!G5:G10001,E6)+SUMIFS(угар!A5:A10001,угар!F5:F10001,AP4,угар!W5:W10001,B12,угар!G5:G10001,E6)+SUMIFS(угар!A5:A10001,угар!F5:F10001,AP4,угар!X5:X10001,B12,угар!G5:G10001,E6)+SUMIFS(угар!A5:A10001,угар!F5:F10001,AP4,угар!Y5:Y10001,B12,угар!G5:G10001,E6)</f>
        <v>0</v>
      </c>
      <c r="AR12" s="1317">
        <f>SUMIFS(угар!A5:A10001,угар!F5:F10001,AR4,угар!P5:P10001,B12,угар!G5:G10001,D6)+SUMIFS(угар!A5:A10001,угар!F5:F10001,AR4,угар!Q5:Q10001,B12,угар!G5:G10001,D6)+SUMIFS(угар!A5:A10001,угар!F5:F10001,AR4,угар!R5:R10001,B12,угар!G5:G10001,D6)+SUMIFS(угар!A5:A10001,угар!F5:F10001,AR4,угар!S5:S10001,B12,угар!G5:G10001,D6)+SUMIFS(угар!A5:A10001,угар!F5:F10001,AR4,угар!T5:T10001,B12,угар!G5:G10001,D6)+SUMIFS(угар!A5:A10001,угар!F5:F10001,AR4,угар!U5:U10001,B12,угар!G5:G10001,D6)+SUMIFS(угар!A5:A10001,угар!F5:F10001,AR4,угар!V5:V10001,B12,угар!G5:G10001,D6)+SUMIFS(угар!A5:A10001,угар!F5:F10001,AR4,угар!W5:W10001,B12,угар!G5:G10001,D6)+SUMIFS(угар!A5:A10001,угар!F5:F10001,AR4,угар!X5:X10001,B12,угар!G5:G10001,D6)+SUMIFS(угар!A5:A10001,угар!F5:F10001,AR4,угар!Y5:Y10001,B12,угар!G5:G10001,D6)</f>
        <v>0</v>
      </c>
      <c r="AS12" s="1317">
        <f>SUMIFS(угар!A5:A10001,угар!F5:F10001,AR4,угар!P5:P10001,B12,угар!G5:G10001,E6)+SUMIFS(угар!A5:A10001,угар!F5:F10001,AR4,угар!Q5:Q10001,B12,угар!G5:G10001,E6)+SUMIFS(угар!A5:A10001,угар!F5:F10001,AR4,угар!R5:R10001,B12,угар!G5:G10001,E6)+SUMIFS(угар!A5:A10001,угар!F5:F10001,AR4,угар!S5:S10001,B12,угар!G5:G10001,E6)+SUMIFS(угар!A5:A10001,угар!F5:F10001,AR4,угар!T5:T10001,B12,угар!G5:G10001,E6)+SUMIFS(угар!A5:A10001,угар!F5:F10001,AR4,угар!U5:U10001,B12,угар!G5:G10001,E6)+SUMIFS(угар!A5:A10001,угар!F5:F10001,AR4,угар!V5:V10001,B12,угар!G5:G10001,E6)+SUMIFS(угар!A5:A10001,угар!F5:F10001,AR4,угар!W5:W10001,B12,угар!G5:G10001,E6)+SUMIFS(угар!A5:A10001,угар!F5:F10001,AR4,угар!X5:X10001,B12,угар!G5:G10001,E6)+SUMIFS(угар!A5:A10001,угар!F5:F10001,AR4,угар!Y5:Y10001,B12,угар!G5:G10001,E6)</f>
        <v>0</v>
      </c>
      <c r="AT12" s="1317">
        <f>SUMIFS(угар!A5:A10001,угар!F5:F10001,AT4,угар!P5:P10001,B12,угар!G5:G10001,D6)+SUMIFS(угар!A5:A10001,угар!F5:F10001,AT4,угар!Q5:Q10001,B12,угар!G5:G10001,D6)+SUMIFS(угар!A5:A10001,угар!F5:F10001,AT4,угар!R5:R10001,B12,угар!G5:G10001,D6)+SUMIFS(угар!A5:A10001,угар!F5:F10001,AT4,угар!S5:S10001,B12,угар!G5:G10001,D6)+SUMIFS(угар!A5:A10001,угар!F5:F10001,AT4,угар!T5:T10001,B12,угар!G5:G10001,D6)+SUMIFS(угар!A5:A10001,угар!F5:F10001,AT4,угар!U5:U10001,B12,угар!G5:G10001,D6)+SUMIFS(угар!A5:A10001,угар!F5:F10001,AT4,угар!V5:V10001,B12,угар!G5:G10001,D6)+SUMIFS(угар!A5:A10001,угар!F5:F10001,AT4,угар!W5:W10001,B12,угар!G5:G10001,D6)+SUMIFS(угар!A5:A10001,угар!F5:F10001,AT4,угар!X5:X10001,B12,угар!G5:G10001,D6)+SUMIFS(угар!A5:A10001,угар!F5:F10001,AT4,угар!Y5:Y10001,B12,угар!G5:G10001,D6)</f>
        <v>0</v>
      </c>
      <c r="AU12" s="1317">
        <f>SUMIFS(угар!A5:A10001,угар!F5:F10001,AT4,угар!P5:P10001,B12,угар!G5:G10001,E6)+SUMIFS(угар!A5:A10001,угар!F5:F10001,AT4,угар!Q5:Q10001,B12,угар!G5:G10001,E6)+SUMIFS(угар!A5:A10001,угар!F5:F10001,AT4,угар!R5:R10001,B12,угар!G5:G10001,E6)+SUMIFS(угар!A5:A10001,угар!F5:F10001,AT4,угар!S5:S10001,B12,угар!G5:G10001,E6)+SUMIFS(угар!A5:A10001,угар!F5:F10001,AT4,угар!T5:T10001,B12,угар!G5:G10001,E6)+SUMIFS(угар!A5:A10001,угар!F5:F10001,AT4,угар!U5:U10001,B12,угар!G5:G10001,E6)+SUMIFS(угар!A5:A10001,угар!F5:F10001,AT4,угар!V5:V10001,B12,угар!G5:G10001,E6)+SUMIFS(угар!A5:A10001,угар!F5:F10001,AT4,угар!W5:W10001,B12,угар!G5:G10001,E6)+SUMIFS(угар!A5:A10001,угар!F5:F10001,AT4,угар!X5:X10001,B12,угар!G5:G10001,E6)+SUMIFS(угар!A5:A10001,угар!F5:F10001,AT4,угар!Y5:Y10001,B12,угар!G5:G10001,E6)</f>
        <v>0</v>
      </c>
      <c r="AV12" s="1317">
        <f>SUMIFS(угар!A5:A10001,угар!F5:F10001,AV4,угар!P5:P10001,B12,угар!G5:G10001,D6)+SUMIFS(угар!A5:A10001,угар!F5:F10001,AV4,угар!Q5:Q10001,B12,угар!G5:G10001,D6)+SUMIFS(угар!A5:A10001,угар!F5:F10001,AV4,угар!R5:R10001,B12,угар!G5:G10001,D6)+SUMIFS(угар!A5:A10001,угар!F5:F10001,AV4,угар!S5:S10001,B12,угар!G5:G10001,D6)+SUMIFS(угар!A5:A10001,угар!F5:F10001,AV4,угар!T5:T10001,B12,угар!G5:G10001,D6)+SUMIFS(угар!A5:A10001,угар!F5:F10001,AV4,угар!U5:U10001,B12,угар!G5:G10001,D6)+SUMIFS(угар!A5:A10001,угар!F5:F10001,AV4,угар!V5:V10001,B12,угар!G5:G10001,D6)+SUMIFS(угар!A5:A10001,угар!F5:F10001,AV4,угар!W5:W10001,B12,угар!G5:G10001,D6)+SUMIFS(угар!A5:A10001,угар!F5:F10001,AV4,угар!X5:X10001,B12,угар!G5:G10001,D6)+SUMIFS(угар!A5:A10001,угар!F5:F10001,AV4,угар!Y5:Y10001,B12,угар!G5:G10001,D6)</f>
        <v>0</v>
      </c>
      <c r="AW12" s="1317">
        <f>SUMIFS(угар!A5:A10001,угар!F5:F10001,AV4,угар!P5:P10001,B12,угар!G5:G10001,E6)+SUMIFS(угар!A5:A10001,угар!F5:F10001,AV4,угар!Q5:Q10001,B12,угар!G5:G10001,E6)+SUMIFS(угар!A5:A10001,угар!F5:F10001,AV4,угар!R5:R10001,B12,угар!G5:G10001,E6)+SUMIFS(угар!A5:A10001,угар!F5:F10001,AV4,угар!S5:S10001,B12,угар!G5:G10001,E6)+SUMIFS(угар!A5:A10001,угар!F5:F10001,AV4,угар!T5:T10001,B12,угар!G5:G10001,E6)+SUMIFS(угар!A5:A10001,угар!F5:F10001,AV4,угар!U5:U10001,B12,угар!G5:G10001,E6)+SUMIFS(угар!A5:A10001,угар!F5:F10001,AV4,угар!V5:V10001,B12,угар!G5:G10001,E6)+SUMIFS(угар!A5:A10001,угар!F5:F10001,AV4,угар!W5:W10001,B12,угар!G5:G10001,E6)+SUMIFS(угар!A5:A10001,угар!F5:F10001,AV4,угар!X5:X10001,B12,угар!G5:G10001,E6)+SUMIFS(угар!A5:A10001,угар!F5:F10001,AV4,угар!Y5:Y10001,B12,угар!G5:G10001,E6)</f>
        <v>0</v>
      </c>
    </row>
    <row r="13" spans="1:49" ht="16.5" thickBot="1">
      <c r="A13" s="1298" t="s">
        <v>617</v>
      </c>
      <c r="B13" s="208" t="s">
        <v>384</v>
      </c>
      <c r="C13" s="1292">
        <f t="shared" si="7"/>
        <v>0</v>
      </c>
      <c r="D13" s="1292">
        <f t="shared" si="0"/>
        <v>0</v>
      </c>
      <c r="E13" s="1292">
        <f t="shared" si="1"/>
        <v>0</v>
      </c>
      <c r="F13" s="1315">
        <f t="shared" si="6"/>
        <v>0</v>
      </c>
      <c r="G13" s="1315">
        <v>0</v>
      </c>
      <c r="H13" s="1337">
        <v>0</v>
      </c>
      <c r="I13" s="1351" t="e">
        <f t="shared" ref="I13:I30" si="9">SUM(J13:K13)</f>
        <v>#DIV/0!</v>
      </c>
      <c r="J13" s="1352" t="e">
        <f t="shared" ref="J13:J30" si="10">D13/C13*100%</f>
        <v>#DIV/0!</v>
      </c>
      <c r="K13" s="1352" t="e">
        <f t="shared" ref="K13:K30" si="11">E13/C13*100%</f>
        <v>#DIV/0!</v>
      </c>
      <c r="L13" s="1343">
        <f>SUMIFS(угар!A5:A10001,угар!F5:F10001,L4,угар!P5:P10001,B13,угар!G5:G10001,D6)+SUMIFS(угар!A5:A10001,угар!F5:F10001,L4,угар!Q5:Q10001,B13,угар!G5:G10001,D6)+SUMIFS(угар!A5:A10001,угар!F5:F10001,L4,угар!R5:R10001,B13,угар!G5:G10001,D6)+SUMIFS(угар!A5:A10001,угар!F5:F10001,L4,угар!S5:S10001,B13,угар!G5:G10001,D6)+SUMIFS(угар!A5:A10001,угар!F5:F10001,L4,угар!T5:T10001,B13,угар!G5:G10001,D6)+SUMIFS(угар!A5:A10001,угар!F5:F10001,L4,угар!U5:U10001,B13,угар!G5:G10001,D6)+SUMIFS(угар!A5:A10001,угар!F5:F10001,L4,угар!V5:V10001,B13,угар!G5:G10001,D6)+SUMIFS(угар!A5:A10001,угар!F5:F10001,L4,угар!W5:W10001,B13,угар!G5:G10001,D6)+SUMIFS(угар!A5:A10001,угар!F5:F10001,L4,угар!X5:X10001,B13,угар!G5:G10001,D6)+SUMIFS(угар!A5:A10001,угар!F5:F10001,L4,угар!Y5:Y10001,B13,угар!G5:G10001,D6)</f>
        <v>0</v>
      </c>
      <c r="M13" s="1317">
        <f>SUMIFS(угар!A5:A10001,угар!F5:F10001,L4,угар!P5:P10001,B13,угар!G5:G10001,E6)+SUMIFS(угар!A5:A10001,угар!F5:F10001,L4,угар!Q5:Q10001,B13,угар!G5:G10001,E6)+SUMIFS(угар!A5:A10001,угар!F5:F10001,L4,угар!R5:R10001,B13,угар!G5:G10001,E6)+SUMIFS(угар!A5:A10001,угар!F5:F10001,L4,угар!S5:S10001,B13,угар!G5:G10001,E6)+SUMIFS(угар!A5:A10001,угар!F5:F10001,L4,угар!T5:T10001,B13,угар!G5:G10001,E6)+SUMIFS(угар!A5:A10001,угар!F5:F10001,L4,угар!U5:U10001,B13,угар!G5:G10001,E6)+SUMIFS(угар!A5:A10001,угар!F5:F10001,L4,угар!V5:V10001,B13,угар!G5:G10001,E6)+SUMIFS(угар!A5:A10001,угар!F5:F10001,L4,угар!W5:W10001,B13,угар!G5:G10001,E6)+SUMIFS(угар!A5:A10001,угар!F5:F10001,L4,угар!X5:X10001,B13,угар!G5:G10001,E6)+SUMIFS(угар!A5:A10001,угар!F5:F10001,L4,угар!Y5:Y10001,B13,угар!G5:G10001,E6)</f>
        <v>0</v>
      </c>
      <c r="N13" s="1317">
        <f>SUMIFS(угар!A5:A10001,угар!F5:F10001,N4,угар!P5:P10001,B13,угар!G5:G10001,D6)+SUMIFS(угар!A5:A10001,угар!F5:F10001,N4,угар!Q5:Q10001,B13,угар!G5:G10001,D6)+SUMIFS(угар!A5:A10001,угар!F5:F10001,N4,угар!R5:R10001,B13,угар!G5:G10001,D6)+SUMIFS(угар!A5:A10001,угар!F5:F10001,N4,угар!S5:S10001,B13,угар!G5:G10001,D6)+SUMIFS(угар!A5:A10001,угар!F5:F10001,N4,угар!T5:T10001,B13,угар!G5:G10001,D6)+SUMIFS(угар!A5:A10001,угар!F5:F10001,N4,угар!U5:U10001,B13,угар!G5:G10001,D6)+SUMIFS(угар!A5:A10001,угар!F5:F10001,N4,угар!V5:V10001,B13,угар!G5:G10001,D6)+SUMIFS(угар!A5:A10001,угар!F5:F10001,N4,угар!W5:W10001,B13,угар!G5:G10001,D6)+SUMIFS(угар!A5:A10001,угар!F5:F10001,N4,угар!X5:X10001,B13,угар!G5:G10001,D6)+SUMIFS(угар!A5:A10001,угар!F5:F10001,N4,угар!Y5:Y10001,B13,угар!G5:G10001,D6)</f>
        <v>0</v>
      </c>
      <c r="O13" s="1317">
        <f>SUMIFS(угар!A5:A10001,угар!F5:F10001,N4,угар!P5:P10001,B13,угар!G5:G10001,E6)+SUMIFS(угар!A5:A10001,угар!F5:F10001,N4,угар!Q5:Q10001,B13,угар!G5:G10001,E6)+SUMIFS(угар!A5:A10001,угар!F5:F10001,N4,угар!R5:R10001,B13,угар!G5:G10001,E6)+SUMIFS(угар!A5:A10001,угар!F5:F10001,N4,угар!S5:S10001,B13,угар!G5:G10001,E6)+SUMIFS(угар!A5:A10001,угар!F5:F10001,N4,угар!T5:T10001,B13,угар!G5:G10001,E6)+SUMIFS(угар!A5:A10001,угар!F5:F10001,N4,угар!U5:U10001,B13,угар!G5:G10001,E6)+SUMIFS(угар!A5:A10001,угар!F5:F10001,N4,угар!V5:V10001,B13,угар!G5:G10001,E6)+SUMIFS(угар!A5:A10001,угар!F5:F10001,N4,угар!W5:W10001,B13,угар!G5:G10001,E6)+SUMIFS(угар!A5:A10001,угар!F5:F10001,N4,угар!X5:X10001,B13,угар!G5:G10001,E6)+SUMIFS(угар!A5:A10001,угар!F5:F10001,N4,угар!Y5:Y10001,B13,угар!G5:G10001,E6)</f>
        <v>0</v>
      </c>
      <c r="P13" s="1317">
        <f>SUMIFS(угар!A5:A10001,угар!F5:F10001,P4,угар!P5:P10001,B13,угар!G5:G10001,D6)+SUMIFS(угар!A5:A10001,угар!F5:F10001,P4,угар!Q5:Q10001,B13,угар!G5:G10001,D6)+SUMIFS(угар!A5:A10001,угар!F5:F10001,P4,угар!R5:R10001,B13,угар!G5:G10001,D6)+SUMIFS(угар!A5:A10001,угар!F5:F10001,P4,угар!S5:S10001,B13,угар!G5:G10001,D6)+SUMIFS(угар!A5:A10001,угар!F5:F10001,P4,угар!T5:T10001,B13,угар!G5:G10001,D6)+SUMIFS(угар!A5:A10001,угар!F5:F10001,P4,угар!U5:U10001,B13,угар!G5:G10001,D6)+SUMIFS(угар!A5:A10001,угар!F5:F10001,P4,угар!V5:V10001,B13,угар!G5:G10001,D6)+SUMIFS(угар!A5:A10001,угар!F5:F10001,P4,угар!W5:W10001,B13,угар!G5:G10001,D6)+SUMIFS(угар!A5:A10001,угар!F5:F10001,P4,угар!X5:X10001,B13,угар!G5:G10001,D6)+SUMIFS(угар!A5:A10001,угар!F5:F10001,P4,угар!Y5:Y10001,B13,угар!G5:G10001,D6)</f>
        <v>0</v>
      </c>
      <c r="Q13" s="1317">
        <f>SUMIFS(угар!A5:A10001,угар!F5:F10001,P4,угар!P5:P10001,B13,угар!G5:G10001,E6)+SUMIFS(угар!A5:A10001,угар!F5:F10001,P4,угар!Q5:Q10001,B13,угар!G5:G10001,E6)+SUMIFS(угар!A5:A10001,угар!F5:F10001,P4,угар!R5:R10001,B13,угар!G5:G10001,E6)+SUMIFS(угар!A5:A10001,угар!F5:F10001,P4,угар!S5:S10001,B13,угар!G5:G10001,E6)+SUMIFS(угар!A5:A10001,угар!F5:F10001,P4,угар!T5:T10001,B13,угар!G5:G10001,E6)+SUMIFS(угар!A5:A10001,угар!F5:F10001,P4,угар!U5:U10001,B13,угар!G5:G10001,E6)+SUMIFS(угар!A5:A10001,угар!F5:F10001,P4,угар!V5:V10001,B13,угар!G5:G10001,E6)+SUMIFS(угар!A5:A10001,угар!F5:F10001,P4,угар!W5:W10001,B13,угар!G5:G10001,E6)+SUMIFS(угар!A5:A10001,угар!F5:F10001,P4,угар!X5:X10001,B13,угар!G5:G10001,E6)+SUMIFS(угар!A5:A10001,угар!F5:F10001,P4,угар!Y5:Y10001,B13,угар!G5:G10001,E6)</f>
        <v>0</v>
      </c>
      <c r="R13" s="1317">
        <f>SUMIFS(угар!A5:A10001,угар!F5:F10001,R4,угар!P5:P10001,B13,угар!G5:G10001,D6)+SUMIFS(угар!A5:A10001,угар!F5:F10001,R4,угар!Q5:Q10001,B13,угар!G5:G10001,D6)+SUMIFS(угар!A5:A10001,угар!F5:F10001,R4,угар!R5:R10001,B13,угар!G5:G10001,D6)+SUMIFS(угар!A5:A10001,угар!F5:F10001,R4,угар!S5:S10001,B13,угар!G5:G10001,D6)+SUMIFS(угар!A5:A10001,угар!F5:F10001,R4,угар!T5:T10001,B13,угар!G5:G10001,D6)+SUMIFS(угар!A5:A10001,угар!F5:F10001,R4,угар!U5:U10001,B13,угар!G5:G10001,D6)+SUMIFS(угар!A5:A10001,угар!F5:F10001,R4,угар!V5:V10001,B13,угар!G5:G10001,D6)+SUMIFS(угар!A5:A10001,угар!F5:F10001,R4,угар!W5:W10001,B13,угар!G5:G10001,D6)+SUMIFS(угар!A5:A10001,угар!F5:F10001,R4,угар!X5:X10001,B13,угар!G5:G10001,D6)+SUMIFS(угар!A5:A10001,угар!F5:F10001,R4,угар!Y5:Y10001,B13,угар!G5:G10001,D6)</f>
        <v>0</v>
      </c>
      <c r="S13" s="1317">
        <f>SUMIFS(угар!A5:A10001,угар!F5:F10001,R4,угар!P5:P10001,B13,угар!G5:G10001,E6)+SUMIFS(угар!A5:A10001,угар!F5:F10001,R4,угар!Q5:Q10001,B13,угар!G5:G10001,E6)+SUMIFS(угар!A5:A10001,угар!F5:F10001,R4,угар!R5:R10001,B13,угар!G5:G10001,E6)+SUMIFS(угар!A5:A10001,угар!F5:F10001,R4,угар!S5:S10001,B13,угар!G5:G10001,E6)+SUMIFS(угар!A5:A10001,угар!F5:F10001,R4,угар!T5:T10001,B13,угар!G5:G10001,E6)+SUMIFS(угар!A5:A10001,угар!F5:F10001,R4,угар!U5:U10001,B13,угар!G5:G10001,E6)+SUMIFS(угар!A5:A10001,угар!F5:F10001,R4,угар!V5:V10001,B13,угар!G5:G10001,E6)+SUMIFS(угар!A5:A10001,угар!F5:F10001,R4,угар!W5:W10001,B13,угар!G5:G10001,E6)+SUMIFS(угар!A5:A10001,угар!F5:F10001,R4,угар!X5:X10001,B13,угар!G5:G10001,E6)+SUMIFS(угар!A5:A10001,угар!F5:F10001,R4,угар!Y5:Y10001,B13,угар!G5:G10001,E6)</f>
        <v>0</v>
      </c>
      <c r="T13" s="1317">
        <f>SUMIFS(угар!A5:A10001,угар!F5:F10001,T4,угар!P5:P10001,B13,угар!G5:G10001,D6)+SUMIFS(угар!A5:A10001,угар!F5:F10001,T4,угар!Q5:Q10001,B13,угар!G5:G10001,D6)+SUMIFS(угар!A5:A10001,угар!F5:F10001,T4,угар!R5:R10001,B13,угар!G5:G10001,D6)+SUMIFS(угар!A5:A10001,угар!F5:F10001,T4,угар!S5:S10001,B13,угар!G5:G10001,D6)+SUMIFS(угар!A5:A10001,угар!F5:F10001,T4,угар!T5:T10001,B13,угар!G5:G10001,D6)+SUMIFS(угар!A5:A10001,угар!F5:F10001,T4,угар!U5:U10001,B13,угар!G5:G10001,D6)+SUMIFS(угар!A5:A10001,угар!F5:F10001,T4,угар!V5:V10001,B13,угар!G5:G10001,D6)+SUMIFS(угар!A5:A10001,угар!F5:F10001,T4,угар!W5:W10001,B13,угар!G5:G10001,D6)+SUMIFS(угар!A5:A10001,угар!F5:F10001,T4,угар!X5:X10001,B13,угар!G5:G10001,D6)+SUMIFS(угар!A5:A10001,угар!F5:F10001,T4,угар!Y5:Y10001,B13,угар!G5:G10001,D6)</f>
        <v>0</v>
      </c>
      <c r="U13" s="1317">
        <f>SUMIFS(угар!A5:A10001,угар!F5:F10001,T4,угар!P5:P10001,B13,угар!G5:G10001,E6)+SUMIFS(угар!A5:A10001,угар!F5:F10001,T4,угар!Q5:Q10001,B13,угар!G5:G10001,E6)+SUMIFS(угар!A5:A10001,угар!F5:F10001,T4,угар!R5:R10001,B13,угар!G5:G10001,E6)+SUMIFS(угар!A5:A10001,угар!F5:F10001,T4,угар!S5:S10001,B13,угар!G5:G10001,E6)+SUMIFS(угар!A5:A10001,угар!F5:F10001,T4,угар!T5:T10001,B13,угар!G5:G10001,E6)+SUMIFS(угар!A5:A10001,угар!F5:F10001,T4,угар!U5:U10001,B13,угар!G5:G10001,E6)+SUMIFS(угар!A5:A10001,угар!F5:F10001,T4,угар!V5:V10001,B13,угар!G5:G10001,E6)+SUMIFS(угар!A5:A10001,угар!F5:F10001,T4,угар!W5:W10001,B13,угар!G5:G10001,E6)+SUMIFS(угар!A5:A10001,угар!F5:F10001,T4,угар!X5:X10001,B13,угар!G5:G10001,E6)+SUMIFS(угар!A5:A10001,угар!F5:F10001,T4,угар!Y5:Y10001,B13,угар!G5:G10001,E6)</f>
        <v>0</v>
      </c>
      <c r="V13" s="1317">
        <f>SUMIFS(угар!A5:A10001,угар!F5:F10001,V4,угар!P5:P10001,B13,угар!G5:G10001,D6)+SUMIFS(угар!A5:A10001,угар!F5:F10001,V4,угар!Q5:Q10001,B13,угар!G5:G10001,D6)+SUMIFS(угар!A5:A10001,угар!F5:F10001,V4,угар!R5:R10001,B13,угар!G5:G10001,D6)+SUMIFS(угар!A5:A10001,угар!F5:F10001,V4,угар!S5:S10001,B13,угар!G5:G10001,D6)+SUMIFS(угар!A5:A10001,угар!F5:F10001,V4,угар!T5:T10001,B13,угар!G5:G10001,D6)+SUMIFS(угар!A5:A10001,угар!F5:F10001,V4,угар!U5:U10001,B13,угар!G5:G10001,D6)+SUMIFS(угар!A5:A10001,угар!F5:F10001,V4,угар!V5:V10001,B13,угар!G5:G10001,D6)+SUMIFS(угар!A5:A10001,угар!F5:F10001,V4,угар!W5:W10001,B13,угар!G5:G10001,D6)+SUMIFS(угар!A5:A10001,угар!F5:F10001,V4,угар!X5:X10001,B13,угар!G5:G10001,D6)+SUMIFS(угар!A5:A10001,угар!F5:F10001,V4,угар!Y5:Y10001,B13,угар!G5:G10001,D6)</f>
        <v>0</v>
      </c>
      <c r="W13" s="1317">
        <f>SUMIFS(угар!A5:A10001,угар!F5:F10001,V4,угар!P5:P10001,B13,угар!G5:G10001,E6)+SUMIFS(угар!A5:A10001,угар!F5:F10001,V4,угар!Q5:Q10001,B13,угар!G5:G10001,E6)+SUMIFS(угар!A5:A10001,угар!F5:F10001,V4,угар!R5:R10001,B13,угар!G5:G10001,E6)+SUMIFS(угар!A5:A10001,угар!F5:F10001,V4,угар!S5:S10001,B13,угар!G5:G10001,E6)+SUMIFS(угар!A5:A10001,угар!F5:F10001,V4,угар!T5:T10001,B13,угар!G5:G10001,E6)+SUMIFS(угар!A5:A10001,угар!F5:F10001,V4,угар!U5:U10001,B13,угар!G5:G10001,E6)+SUMIFS(угар!A5:A10001,угар!F5:F10001,V4,угар!V5:V10001,B13,угар!G5:G10001,E6)+SUMIFS(угар!A5:A10001,угар!F5:F10001,V4,угар!W5:W10001,B13,угар!G5:G10001,E6)+SUMIFS(угар!A5:A10001,угар!F5:F10001,V4,угар!X5:X10001,B13,угар!G5:G10001,E6)+SUMIFS(угар!A5:A10001,угар!F5:F10001,V4,угар!Y5:Y10001,B13,угар!G5:G10001,E6)</f>
        <v>0</v>
      </c>
      <c r="X13" s="1317">
        <f>SUMIFS(угар!A5:A10001,угар!F5:F10001,X4,угар!P5:P10001,B13,угар!G5:G10001,D6)+SUMIFS(угар!A5:A10001,угар!F5:F10001,X4,угар!Q5:Q10001,B13,угар!G5:G10001,D6)+SUMIFS(угар!A5:A10001,угар!F5:F10001,X4,угар!R5:R10001,B13,угар!G5:G10001,D6)+SUMIFS(угар!A5:A10001,угар!F5:F10001,X4,угар!S5:S10001,B13,угар!G5:G10001,D6)+SUMIFS(угар!A5:A10001,угар!F5:F10001,X4,угар!T5:T10001,B13,угар!G5:G10001,D6)+SUMIFS(угар!A5:A10001,угар!F5:F10001,X4,угар!U5:U10001,B13,угар!G5:G10001,D6)+SUMIFS(угар!A5:A10001,угар!F5:F10001,X4,угар!V5:V10001,B13,угар!G5:G10001,D6)+SUMIFS(угар!A5:A10001,угар!F5:F10001,X4,угар!W5:W10001,B13,угар!G5:G10001,D6)+SUMIFS(угар!A5:A10001,угар!F5:F10001,X4,угар!X5:X10001,B13,угар!G5:G10001,D6)+SUMIFS(угар!A5:A10001,угар!F5:F10001,X4,угар!Y5:Y10001,B13,угар!G5:G10001,D6)</f>
        <v>0</v>
      </c>
      <c r="Y13" s="1317">
        <f>SUMIFS(угар!A5:A10001,угар!F5:F10001,X4,угар!P5:P10001,B13,угар!G5:G10001,E6)+SUMIFS(угар!A5:A10001,угар!F5:F10001,X4,угар!Q5:Q10001,B13,угар!G5:G10001,E6)+SUMIFS(угар!A5:A10001,угар!F5:F10001,X4,угар!R5:R10001,B13,угар!G5:G10001,E6)+SUMIFS(угар!A5:A10001,угар!F5:F10001,X4,угар!S5:S10001,B13,угар!G5:G10001,E6)+SUMIFS(угар!A5:A10001,угар!F5:F10001,X4,угар!T5:T10001,B13,угар!G5:G10001,E6)+SUMIFS(угар!A5:A10001,угар!F5:F10001,X4,угар!U5:U10001,B13,угар!G5:G10001,E6)+SUMIFS(угар!A5:A10001,угар!F5:F10001,X4,угар!V5:V10001,B13,угар!G5:G10001,E6)+SUMIFS(угар!A5:A10001,угар!F5:F10001,X4,угар!W5:W10001,B13,угар!G5:G10001,E6)+SUMIFS(угар!A5:A10001,угар!F5:F10001,X4,угар!X5:X10001,B13,угар!G5:G10001,E6)+SUMIFS(угар!A5:A10001,угар!F5:F10001,X4,угар!Y5:Y10001,B13,угар!G5:G10001,E6)</f>
        <v>0</v>
      </c>
      <c r="Z13" s="1317">
        <f>SUMIFS(угар!A5:A10001,угар!F5:F10001,Z4,угар!P5:P10001,B13,угар!G5:G10001,D6)+SUMIFS(угар!A5:A10001,угар!F5:F10001,Z4,угар!Q5:Q10001,B13,угар!G5:G10001,D6)+SUMIFS(угар!A5:A10001,угар!F5:F10001,Z4,угар!R5:R10001,B13,угар!G5:G10001,D6)+SUMIFS(угар!A5:A10001,угар!F5:F10001,Z4,угар!S5:S10001,B13,угар!G5:G10001,D6)+SUMIFS(угар!A5:A10001,угар!F5:F10001,Z4,угар!T5:T10001,B13,угар!G5:G10001,D6)+SUMIFS(угар!A5:A10001,угар!F5:F10001,Z4,угар!U5:U10001,B13,угар!G5:G10001,D6)+SUMIFS(угар!A5:A10001,угар!F5:F10001,Z4,угар!V5:V10001,B13,угар!G5:G10001,D6)+SUMIFS(угар!A5:A10001,угар!F5:F10001,Z4,угар!W5:W10001,B13,угар!G5:G10001,D6)+SUMIFS(угар!A5:A10001,угар!F5:F10001,Z4,угар!X5:X10001,B13,угар!G5:G10001,D6)+SUMIFS(угар!A5:A10001,угар!F5:F10001,Z4,угар!Y5:Y10001,B13,угар!G5:G10001,D6)</f>
        <v>0</v>
      </c>
      <c r="AA13" s="1317">
        <f>SUMIFS(угар!A5:A10001,угар!F5:F10001,Z4,угар!P5:P10001,B13,угар!G5:G10001,E6)+SUMIFS(угар!A5:A10001,угар!F5:F10001,Z4,угар!Q5:Q10001,B13,угар!G5:G10001,E6)+SUMIFS(угар!A5:A10001,угар!F5:F10001,Z4,угар!R5:R10001,B13,угар!G5:G10001,E6)+SUMIFS(угар!A5:A10001,угар!F5:F10001,Z4,угар!S5:S10001,B13,угар!G5:G10001,E6)+SUMIFS(угар!A5:A10001,угар!F5:F10001,Z4,угар!T5:T10001,B13,угар!G5:G10001,E6)+SUMIFS(угар!A5:A10001,угар!F5:F10001,Z4,угар!U5:U10001,B13,угар!G5:G10001,E6)+SUMIFS(угар!A5:A10001,угар!F5:F10001,Z4,угар!V5:V10001,B13,угар!G5:G10001,E6)+SUMIFS(угар!A5:A10001,угар!F5:F10001,Z4,угар!W5:W10001,B13,угар!G5:G10001,E6)+SUMIFS(угар!A5:A10001,угар!F5:F10001,Z4,угар!X5:X10001,B13,угар!G5:G10001,E6)+SUMIFS(угар!A5:A10001,угар!F5:F10001,Z4,угар!Y5:Y10001,B13,угар!G5:G10001,E6)</f>
        <v>0</v>
      </c>
      <c r="AB13" s="1317">
        <f>SUMIFS(угар!A5:A10001,угар!F5:F10001,AB4,угар!P5:P10001,B13,угар!G5:G10001,D6)+SUMIFS(угар!A5:A10001,угар!F5:F10001,AB4,угар!Q5:Q10001,B13,угар!G5:G10001,D6)+SUMIFS(угар!A5:A10001,угар!F5:F10001,AB4,угар!R5:R10001,B13,угар!G5:G10001,D6)+SUMIFS(угар!A5:A10001,угар!F5:F10001,AB4,угар!S5:S10001,B13,угар!G5:G10001,D6)+SUMIFS(угар!A5:A10001,угар!F5:F10001,AB4,угар!T5:T10001,B13,угар!G5:G10001,D6)+SUMIFS(угар!A5:A10001,угар!F5:F10001,AB4,угар!U5:U10001,B13,угар!G5:G10001,D6)+SUMIFS(угар!A5:A10001,угар!F5:F10001,AB4,угар!V5:V10001,B13,угар!G5:G10001,D6)+SUMIFS(угар!A5:A10001,угар!F5:F10001,AB4,угар!W5:W10001,B13,угар!G5:G10001,D6)+SUMIFS(угар!A5:A10001,угар!F5:F10001,AB4,угар!X5:X10001,B13,угар!G5:G10001,D6)+SUMIFS(угар!A5:A10001,угар!F5:F10001,AB4,угар!Y5:Y10001,B13,угар!G5:G10001,D6)</f>
        <v>0</v>
      </c>
      <c r="AC13" s="1317">
        <f>SUMIFS(угар!A5:A10001,угар!F5:F10001,AB4,угар!P5:P10001,B13,угар!G5:G10001,E6)+SUMIFS(угар!A5:A10001,угар!F5:F10001,AB4,угар!Q5:Q10001,B13,угар!G5:G10001,E6)+SUMIFS(угар!A5:A10001,угар!F5:F10001,AB4,угар!R5:R10001,B13,угар!G5:G10001,E6)+SUMIFS(угар!A5:A10001,угар!F5:F10001,AB4,угар!S5:S10001,B13,угар!G5:G10001,E6)+SUMIFS(угар!A5:A10001,угар!F5:F10001,AB4,угар!T5:T10001,B13,угар!G5:G10001,E6)+SUMIFS(угар!A5:A10001,угар!F5:F10001,AB4,угар!U5:U10001,B13,угар!G5:G10001,E6)+SUMIFS(угар!A5:A10001,угар!F5:F10001,AB4,угар!V5:V10001,B13,угар!G5:G10001,E6)+SUMIFS(угар!A5:A10001,угар!F5:F10001,AB4,угар!W5:W10001,B13,угар!G5:G10001,E6)+SUMIFS(угар!A5:A10001,угар!F5:F10001,AB4,угар!X5:X10001,B13,угар!G5:G10001,E6)+SUMIFS(угар!A5:A10001,угар!F5:F10001,AB4,угар!Y5:Y10001,B13,угар!G5:G10001,E6)</f>
        <v>0</v>
      </c>
      <c r="AD13" s="1317">
        <f>SUMIFS(угар!A5:A10001,угар!F5:F10001,AD4,угар!P5:P10001,B13,угар!G5:G10001,D6)+SUMIFS(угар!A5:A10001,угар!F5:F10001,AD4,угар!Q5:Q10001,B13,угар!G5:G10001,D6)+SUMIFS(угар!A5:A10001,угар!F5:F10001,AD4,угар!R5:R10001,B13,угар!G5:G10001,D6)+SUMIFS(угар!A5:A10001,угар!F5:F10001,AD4,угар!S5:S10001,B13,угар!G5:G10001,D6)+SUMIFS(угар!A5:A10001,угар!F5:F10001,AD4,угар!T5:T10001,B13,угар!G5:G10001,D6)+SUMIFS(угар!A5:A10001,угар!F5:F10001,AD4,угар!U5:U10001,B13,угар!G5:G10001,D6)+SUMIFS(угар!A5:A10001,угар!F5:F10001,AD4,угар!V5:V10001,B13,угар!G5:G10001,D6)+SUMIFS(угар!A5:A10001,угар!F5:F10001,AD4,угар!W5:W10001,B13,угар!G5:G10001,D6)+SUMIFS(угар!A5:A10001,угар!F5:F10001,AD4,угар!X5:X10001,B13,угар!G5:G10001,D6)+SUMIFS(угар!A5:A10001,угар!F5:F10001,AD4,угар!Y5:Y10001,B13,угар!G5:G10001,D6)</f>
        <v>0</v>
      </c>
      <c r="AE13" s="1317">
        <f>SUMIFS(угар!A5:A10001,угар!F5:F10001,AD4,угар!P5:P10001,B13,угар!G5:G10001,E6)+SUMIFS(угар!A5:A10001,угар!F5:F10001,AD4,угар!Q5:Q10001,B13,угар!G5:G10001,E6)+SUMIFS(угар!A5:A10001,угар!F5:F10001,AD4,угар!R5:R10001,B13,угар!G5:G10001,E6)+SUMIFS(угар!A5:A10001,угар!F5:F10001,AD4,угар!S5:S10001,B13,угар!G5:G10001,E6)+SUMIFS(угар!A5:A10001,угар!F5:F10001,AD4,угар!T5:T10001,B13,угар!G5:G10001,E6)+SUMIFS(угар!A5:A10001,угар!F5:F10001,AD4,угар!U5:U10001,B13,угар!G5:G10001,E6)+SUMIFS(угар!A5:A10001,угар!F5:F10001,AD4,угар!V5:V10001,B13,угар!G5:G10001,E6)+SUMIFS(угар!A5:A10001,угар!F5:F10001,AD4,угар!W5:W10001,B13,угар!G5:G10001,E6)+SUMIFS(угар!A5:A10001,угар!F5:F10001,AD4,угар!X5:X10001,B13,угар!G5:G10001,E6)+SUMIFS(угар!A5:A10001,угар!F5:F10001,AD4,угар!Y5:Y10001,B13,угар!G5:G10001,E6)</f>
        <v>0</v>
      </c>
      <c r="AF13" s="1317">
        <f>SUMIFS(угар!A5:A10001,угар!F5:F10001,AF4,угар!P5:P10001,B13,угар!G5:G10001,D6)+SUMIFS(угар!A5:A10001,угар!F5:F10001,AF4,угар!Q5:Q10001,B13,угар!G5:G10001,D6)+SUMIFS(угар!A5:A10001,угар!F5:F10001,AF4,угар!R5:R10001,B13,угар!G5:G10001,D6)+SUMIFS(угар!A5:A10001,угар!F5:F10001,AF4,угар!S5:S10001,B13,угар!G5:G10001,D6)+SUMIFS(угар!A5:A10001,угар!F5:F10001,AF4,угар!T5:T10001,B13,угар!G5:G10001,D6)+SUMIFS(угар!A5:A10001,угар!F5:F10001,AF4,угар!U5:U10001,B13,угар!G5:G10001,D6)+SUMIFS(угар!A5:A10001,угар!F5:F10001,AF4,угар!V5:V10001,B13,угар!G5:G10001,D6)+SUMIFS(угар!A5:A10001,угар!F5:F10001,AF4,угар!W5:W10001,B13,угар!G5:G10001,D6)+SUMIFS(угар!A5:A10001,угар!F5:F10001,AF4,угар!X5:X10001,B13,угар!G5:G10001,D6)+SUMIFS(угар!A5:A10001,угар!F5:F10001,AF4,угар!Y5:Y10001,B13,угар!G5:G10001,D6)</f>
        <v>0</v>
      </c>
      <c r="AG13" s="1317">
        <f>SUMIFS(угар!A5:A10001,угар!F5:F10001,AF4,угар!P5:P10001,B13,угар!G5:G10001,E6)+SUMIFS(угар!A5:A10001,угар!F5:F10001,AF4,угар!Q5:Q10001,B13,угар!G5:G10001,E6)+SUMIFS(угар!A5:A10001,угар!F5:F10001,AF4,угар!R5:R10001,B13,угар!G5:G10001,E6)+SUMIFS(угар!A5:A10001,угар!F5:F10001,AF4,угар!S5:S10001,B13,угар!G5:G10001,E6)+SUMIFS(угар!A5:A10001,угар!F5:F10001,AF4,угар!T5:T10001,B13,угар!G5:G10001,E6)+SUMIFS(угар!A5:A10001,угар!F5:F10001,AF4,угар!U5:U10001,B13,угар!G5:G10001,E6)+SUMIFS(угар!A5:A10001,угар!F5:F10001,AF4,угар!V5:V10001,B13,угар!G5:G10001,E6)+SUMIFS(угар!A5:A10001,угар!F5:F10001,AF4,угар!W5:W10001,B13,угар!G5:G10001,E6)+SUMIFS(угар!A5:A10001,угар!F5:F10001,AF4,угар!X5:X10001,B13,угар!G5:G10001,E6)+SUMIFS(угар!A5:A10001,угар!F5:F10001,AF4,угар!Y5:Y10001,B13,угар!G5:G10001,E6)</f>
        <v>0</v>
      </c>
      <c r="AH13" s="1317">
        <f>SUMIFS(угар!A5:A10001,угар!F5:F10001,AH4,угар!P5:P10001,B13,угар!G5:G10001,D6)+SUMIFS(угар!A5:A10001,угар!F5:F10001,AH4,угар!Q5:Q10001,B13,угар!G5:G10001,D6)+SUMIFS(угар!A5:A10001,угар!F5:F10001,AH4,угар!R5:R10001,B13,угар!G5:G10001,D6)+SUMIFS(угар!A5:A10001,угар!F5:F10001,AH4,угар!S5:S10001,B13,угар!G5:G10001,D6)+SUMIFS(угар!A5:A10001,угар!F5:F10001,AH4,угар!T5:T10001,B13,угар!G5:G10001,D6)+SUMIFS(угар!A5:A10001,угар!F5:F10001,AH4,угар!U5:U10001,B13,угар!G5:G10001,D6)+SUMIFS(угар!A5:A10001,угар!F5:F10001,AH4,угар!V5:V10001,B13,угар!G5:G10001,D6)+SUMIFS(угар!A5:A10001,угар!F5:F10001,AH4,угар!W5:W10001,B13,угар!G5:G10001,D6)+SUMIFS(угар!A5:A10001,угар!F5:F10001,AH4,угар!X5:X10001,B13,угар!G5:G10001,D6)+SUMIFS(угар!A5:A10001,угар!F5:F10001,AH4,угар!Y5:Y10001,B13,угар!G5:G10001,D6)</f>
        <v>0</v>
      </c>
      <c r="AI13" s="1317">
        <f>SUMIFS(угар!A5:A10001,угар!F5:F10001,AH4,угар!P5:P10001,B13,угар!G5:G10001,E6)+SUMIFS(угар!A5:A10001,угар!F5:F10001,AH4,угар!Q5:Q10001,B13,угар!G5:G10001,E6)+SUMIFS(угар!A5:A10001,угар!F5:F10001,AH4,угар!R5:R10001,B13,угар!G5:G10001,E6)+SUMIFS(угар!A5:A10001,угар!F5:F10001,AH4,угар!S5:S10001,B13,угар!G5:G10001,E6)+SUMIFS(угар!A5:A10001,угар!F5:F10001,AH4,угар!T5:T10001,B13,угар!G5:G10001,E6)+SUMIFS(угар!A5:A10001,угар!F5:F10001,AH4,угар!U5:U10001,B13,угар!G5:G10001,E6)+SUMIFS(угар!A5:A10001,угар!F5:F10001,AH4,угар!V5:V10001,B13,угар!G5:G10001,E6)+SUMIFS(угар!A5:A10001,угар!F5:F10001,AH4,угар!W5:W10001,B13,угар!G5:G10001,E6)+SUMIFS(угар!A5:A10001,угар!F5:F10001,AH4,угар!X5:X10001,B13,угар!G5:G10001,E6)+SUMIFS(угар!A5:A10001,угар!F5:F10001,AH4,угар!Y5:Y10001,B13,угар!G5:G10001,E6)</f>
        <v>0</v>
      </c>
      <c r="AJ13" s="1317">
        <f>SUMIFS(угар!A5:A10001,угар!F5:F10001,AJ4,угар!P5:P10001,B13,угар!G5:G10001,D6)+SUMIFS(угар!A5:A10001,угар!F5:F10001,AJ4,угар!Q5:Q10001,B13,угар!G5:G10001,D6)+SUMIFS(угар!A5:A10001,угар!F5:F10001,AJ4,угар!R5:R10001,B13,угар!G5:G10001,D6)+SUMIFS(угар!A5:A10001,угар!F5:F10001,AJ4,угар!S5:S10001,B13,угар!G5:G10001,D6)+SUMIFS(угар!A5:A10001,угар!F5:F10001,AJ4,угар!T5:T10001,B13,угар!G5:G10001,D6)+SUMIFS(угар!A5:A10001,угар!F5:F10001,AJ4,угар!U5:U10001,B13,угар!G5:G10001,D6)+SUMIFS(угар!A5:A10001,угар!F5:F10001,AJ4,угар!V5:V10001,B13,угар!G5:G10001,D6)+SUMIFS(угар!A5:A10001,угар!F5:F10001,AJ4,угар!W5:W10001,B13,угар!G5:G10001,D6)+SUMIFS(угар!A5:A10001,угар!F5:F10001,AJ4,угар!X5:X10001,B13,угар!G5:G10001,D6)+SUMIFS(угар!A5:A10001,угар!F5:F10001,AJ4,угар!Y5:Y10001,B13,угар!G5:G10001,D6)</f>
        <v>0</v>
      </c>
      <c r="AK13" s="1317">
        <f>SUMIFS(угар!A5:A10001,угар!F5:F10001,AJ4,угар!P5:P10001,B13,угар!G5:G10001,E6)+SUMIFS(угар!A5:A10001,угар!F5:F10001,AJ4,угар!Q5:Q10001,B13,угар!G5:G10001,E6)+SUMIFS(угар!A5:A10001,угар!F5:F10001,AJ4,угар!R5:R10001,B13,угар!G5:G10001,E6)+SUMIFS(угар!A5:A10001,угар!F5:F10001,AJ4,угар!S5:S10001,B13,угар!G5:G10001,E6)+SUMIFS(угар!A5:A10001,угар!F5:F10001,AJ4,угар!T5:T10001,B13,угар!G5:G10001,E6)+SUMIFS(угар!A5:A10001,угар!F5:F10001,AJ4,угар!U5:U10001,B13,угар!G5:G10001,E6)+SUMIFS(угар!A5:A10001,угар!F5:F10001,AJ4,угар!V5:V10001,B13,угар!G5:G10001,E6)+SUMIFS(угар!A5:A10001,угар!F5:F10001,AJ4,угар!W5:W10001,B13,угар!G5:G10001,E6)+SUMIFS(угар!A5:A10001,угар!F5:F10001,AJ4,угар!X5:X10001,B13,угар!G5:G10001,E6)+SUMIFS(угар!A5:A10001,угар!F5:F10001,AJ4,угар!Y5:Y10001,B13,угар!G5:G10001,E6)</f>
        <v>0</v>
      </c>
      <c r="AL13" s="1317">
        <f>SUMIFS(угар!A5:A10001,угар!F5:F10001,AL4,угар!P5:P10001,B13,угар!G5:G10001,D6)+SUMIFS(угар!A5:A10001,угар!F5:F10001,AL4,угар!Q5:Q10001,B13,угар!G5:G10001,D6)+SUMIFS(угар!A5:A10001,угар!F5:F10001,AL4,угар!R5:R10001,B13,угар!G5:G10001,D6)+SUMIFS(угар!A5:A10001,угар!F5:F10001,AL4,угар!S5:S10001,B13,угар!G5:G10001,D6)+SUMIFS(угар!A5:A10001,угар!F5:F10001,AL4,угар!T5:T10001,B13,угар!G5:G10001,D6)+SUMIFS(угар!A5:A10001,угар!F5:F10001,AL4,угар!U5:U10001,B13,угар!G5:G10001,D6)+SUMIFS(угар!A5:A10001,угар!F5:F10001,AL4,угар!V5:V10001,B13,угар!G5:G10001,D6)+SUMIFS(угар!A5:A10001,угар!F5:F10001,AL4,угар!W5:W10001,B13,угар!G5:G10001,D6)+SUMIFS(угар!A5:A10001,угар!F5:F10001,AL4,угар!X5:X10001,B13,угар!G5:G10001,D6)+SUMIFS(угар!A5:A10001,угар!F5:F10001,AL4,угар!Y5:Y10001,B13,угар!G5:G10001,D6)</f>
        <v>0</v>
      </c>
      <c r="AM13" s="1317">
        <f>SUMIFS(угар!A5:A10001,угар!F5:F10001,AL4,угар!P5:P10001,B13,угар!G5:G10001,E6)+SUMIFS(угар!A5:A10001,угар!F5:F10001,AL4,угар!Q5:Q10001,B13,угар!G5:G10001,E6)+SUMIFS(угар!A5:A10001,угар!F5:F10001,AL4,угар!R5:R10001,B13,угар!G5:G10001,E6)+SUMIFS(угар!A5:A10001,угар!F5:F10001,AL4,угар!S5:S10001,B13,угар!G5:G10001,E6)+SUMIFS(угар!A5:A10001,угар!F5:F10001,AL4,угар!T5:T10001,B13,угар!G5:G10001,E6)+SUMIFS(угар!A5:A10001,угар!F5:F10001,AL4,угар!U5:U10001,B13,угар!G5:G10001,E6)+SUMIFS(угар!A5:A10001,угар!F5:F10001,AL4,угар!V5:V10001,B13,угар!G5:G10001,E6)+SUMIFS(угар!A5:A10001,угар!F5:F10001,AL4,угар!W5:W10001,B13,угар!G5:G10001,E6)+SUMIFS(угар!A5:A10001,угар!F5:F10001,AL4,угар!X5:X10001,B13,угар!G5:G10001,E6)+SUMIFS(угар!A5:A10001,угар!F5:F10001,AL4,угар!Y5:Y10001,B13,угар!G5:G10001,E6)</f>
        <v>0</v>
      </c>
      <c r="AN13" s="1317">
        <f>SUMIFS(угар!A5:A10001,угар!F5:F10001,AN4,угар!P5:P10001,B13,угар!G5:G10001,D6)+SUMIFS(угар!A5:A10001,угар!F5:F10001,AN4,угар!Q5:Q10001,B13,угар!G5:G10001,D6)+SUMIFS(угар!A5:A10001,угар!F5:F10001,AN4,угар!R5:R10001,B13,угар!G5:G10001,D6)+SUMIFS(угар!A5:A10001,угар!F5:F10001,AN4,угар!S5:S10001,B13,угар!G5:G10001,D6)+SUMIFS(угар!A5:A10001,угар!F5:F10001,AN4,угар!T5:T10001,B13,угар!G5:G10001,D6)+SUMIFS(угар!A5:A10001,угар!F5:F10001,AN4,угар!U5:U10001,B13,угар!G5:G10001,D6)+SUMIFS(угар!A5:A10001,угар!F5:F10001,AN4,угар!V5:V10001,B13,угар!G5:G10001,D6)+SUMIFS(угар!A5:A10001,угар!F5:F10001,AN4,угар!W5:W10001,B13,угар!G5:G10001,D6)+SUMIFS(угар!A5:A10001,угар!F5:F10001,AN4,угар!X5:X10001,B13,угар!G5:G10001,D6)+SUMIFS(угар!A5:A10001,угар!F5:F10001,AN4,угар!Y5:Y10001,B13,угар!G5:G10001,D6)</f>
        <v>0</v>
      </c>
      <c r="AO13" s="1317">
        <f>SUMIFS(угар!A5:A10001,угар!F5:F10001,AN4,угар!P5:P10001,B13,угар!G5:G10001,E6)+SUMIFS(угар!A5:A10001,угар!F5:F10001,AN4,угар!Q5:Q10001,B13,угар!G5:G10001,E6)+SUMIFS(угар!A5:A10001,угар!F5:F10001,AN4,угар!R5:R10001,B13,угар!G5:G10001,E6)+SUMIFS(угар!A5:A10001,угар!F5:F10001,AN4,угар!S5:S10001,B13,угар!G5:G10001,E6)+SUMIFS(угар!A5:A10001,угар!F5:F10001,AN4,угар!T5:T10001,B13,угар!G5:G10001,E6)+SUMIFS(угар!A5:A10001,угар!F5:F10001,AN4,угар!U5:U10001,B13,угар!G5:G10001,E6)+SUMIFS(угар!A5:A10001,угар!F5:F10001,AN4,угар!V5:V10001,B13,угар!G5:G10001,E6)+SUMIFS(угар!A5:A10001,угар!F5:F10001,AN4,угар!W5:W10001,B13,угар!G5:G10001,E6)+SUMIFS(угар!A5:A10001,угар!F5:F10001,AN4,угар!X5:X10001,B13,угар!G5:G10001,E6)+SUMIFS(угар!A5:A10001,угар!F5:F10001,AN4,угар!Y5:Y10001,B13,угар!G5:G10001,E6)</f>
        <v>0</v>
      </c>
      <c r="AP13" s="1317">
        <f>SUMIFS(угар!A5:A10001,угар!F5:F10001,AP4,угар!P5:P10001,B13,угар!G5:G10001,D6)+SUMIFS(угар!A5:A10001,угар!F5:F10001,AP4,угар!Q5:Q10001,B13,угар!G5:G10001,D6)+SUMIFS(угар!A5:A10001,угар!F5:F10001,AP4,угар!R5:R10001,B13,угар!G5:G10001,D6)+SUMIFS(угар!A5:A10001,угар!F5:F10001,AP4,угар!S5:S10001,B13,угар!G5:G10001,D6)+SUMIFS(угар!A5:A10001,угар!F5:F10001,AP4,угар!T5:T10001,B13,угар!G5:G10001,D6)+SUMIFS(угар!A5:A10001,угар!F5:F10001,AP4,угар!U5:U10001,B13,угар!G5:G10001,D6)+SUMIFS(угар!A5:A10001,угар!F5:F10001,AP4,угар!V5:V10001,B13,угар!G5:G10001,D6)+SUMIFS(угар!A5:A10001,угар!F5:F10001,AP4,угар!W5:W10001,B13,угар!G5:G10001,D6)+SUMIFS(угар!A5:A10001,угар!F5:F10001,AP4,угар!X5:X10001,B13,угар!G5:G10001,D6)+SUMIFS(угар!A5:A10001,угар!F5:F10001,AP4,угар!Y5:Y10001,B13,угар!G5:G10001,D6)</f>
        <v>0</v>
      </c>
      <c r="AQ13" s="1317">
        <f>SUMIFS(угар!A5:A10001,угар!F5:F10001,AP4,угар!P5:P10001,B13,угар!G5:G10001,E6)+SUMIFS(угар!A5:A10001,угар!F5:F10001,AP4,угар!Q5:Q10001,B13,угар!G5:G10001,E6)+SUMIFS(угар!A5:A10001,угар!F5:F10001,AP4,угар!R5:R10001,B13,угар!G5:G10001,E6)+SUMIFS(угар!A5:A10001,угар!F5:F10001,AP4,угар!S5:S10001,B13,угар!G5:G10001,E6)+SUMIFS(угар!A5:A10001,угар!F5:F10001,AP4,угар!T5:T10001,B13,угар!G5:G10001,E6)+SUMIFS(угар!A5:A10001,угар!F5:F10001,AP4,угар!U5:U10001,B13,угар!G5:G10001,E6)+SUMIFS(угар!A5:A10001,угар!F5:F10001,AP4,угар!V5:V10001,B13,угар!G5:G10001,E6)+SUMIFS(угар!A5:A10001,угар!F5:F10001,AP4,угар!W5:W10001,B13,угар!G5:G10001,E6)+SUMIFS(угар!A5:A10001,угар!F5:F10001,AP4,угар!X5:X10001,B13,угар!G5:G10001,E6)+SUMIFS(угар!A5:A10001,угар!F5:F10001,AP4,угар!Y5:Y10001,B13,угар!G5:G10001,E6)</f>
        <v>0</v>
      </c>
      <c r="AR13" s="1317">
        <f>SUMIFS(угар!A5:A10001,угар!F5:F10001,AR4,угар!P5:P10001,B13,угар!G5:G10001,D6)+SUMIFS(угар!A5:A10001,угар!F5:F10001,AR4,угар!Q5:Q10001,B13,угар!G5:G10001,D6)+SUMIFS(угар!A5:A10001,угар!F5:F10001,AR4,угар!R5:R10001,B13,угар!G5:G10001,D6)+SUMIFS(угар!A5:A10001,угар!F5:F10001,AR4,угар!S5:S10001,B13,угар!G5:G10001,D6)+SUMIFS(угар!A5:A10001,угар!F5:F10001,AR4,угар!T5:T10001,B13,угар!G5:G10001,D6)+SUMIFS(угар!A5:A10001,угар!F5:F10001,AR4,угар!U5:U10001,B13,угар!G5:G10001,D6)+SUMIFS(угар!A5:A10001,угар!F5:F10001,AR4,угар!V5:V10001,B13,угар!G5:G10001,D6)+SUMIFS(угар!A5:A10001,угар!F5:F10001,AR4,угар!W5:W10001,B13,угар!G5:G10001,D6)+SUMIFS(угар!A5:A10001,угар!F5:F10001,AR4,угар!X5:X10001,B13,угар!G5:G10001,D6)+SUMIFS(угар!A5:A10001,угар!F5:F10001,AR4,угар!Y5:Y10001,B13,угар!G5:G10001,D6)</f>
        <v>0</v>
      </c>
      <c r="AS13" s="1317">
        <f>SUMIFS(угар!A5:A10001,угар!F5:F10001,AR4,угар!P5:P10001,B13,угар!G5:G10001,E6)+SUMIFS(угар!A5:A10001,угар!F5:F10001,AR4,угар!Q5:Q10001,B13,угар!G5:G10001,E6)+SUMIFS(угар!A5:A10001,угар!F5:F10001,AR4,угар!R5:R10001,B13,угар!G5:G10001,E6)+SUMIFS(угар!A5:A10001,угар!F5:F10001,AR4,угар!S5:S10001,B13,угар!G5:G10001,E6)+SUMIFS(угар!A5:A10001,угар!F5:F10001,AR4,угар!T5:T10001,B13,угар!G5:G10001,E6)+SUMIFS(угар!A5:A10001,угар!F5:F10001,AR4,угар!U5:U10001,B13,угар!G5:G10001,E6)+SUMIFS(угар!A5:A10001,угар!F5:F10001,AR4,угар!V5:V10001,B13,угар!G5:G10001,E6)+SUMIFS(угар!A5:A10001,угар!F5:F10001,AR4,угар!W5:W10001,B13,угар!G5:G10001,E6)+SUMIFS(угар!A5:A10001,угар!F5:F10001,AR4,угар!X5:X10001,B13,угар!G5:G10001,E6)+SUMIFS(угар!A5:A10001,угар!F5:F10001,AR4,угар!Y5:Y10001,B13,угар!G5:G10001,E6)</f>
        <v>0</v>
      </c>
      <c r="AT13" s="1317">
        <f>SUMIFS(угар!A5:A10001,угар!F5:F10001,AT4,угар!P5:P10001,B13,угар!G5:G10001,D6)+SUMIFS(угар!A5:A10001,угар!F5:F10001,AT4,угар!Q5:Q10001,B13,угар!G5:G10001,D6)+SUMIFS(угар!A5:A10001,угар!F5:F10001,AT4,угар!R5:R10001,B13,угар!G5:G10001,D6)+SUMIFS(угар!A5:A10001,угар!F5:F10001,AT4,угар!S5:S10001,B13,угар!G5:G10001,D6)+SUMIFS(угар!A5:A10001,угар!F5:F10001,AT4,угар!T5:T10001,B13,угар!G5:G10001,D6)+SUMIFS(угар!A5:A10001,угар!F5:F10001,AT4,угар!U5:U10001,B13,угар!G5:G10001,D6)+SUMIFS(угар!A5:A10001,угар!F5:F10001,AT4,угар!V5:V10001,B13,угар!G5:G10001,D6)+SUMIFS(угар!A5:A10001,угар!F5:F10001,AT4,угар!W5:W10001,B13,угар!G5:G10001,D6)+SUMIFS(угар!A5:A10001,угар!F5:F10001,AT4,угар!X5:X10001,B13,угар!G5:G10001,D6)+SUMIFS(угар!A5:A10001,угар!F5:F10001,AT4,угар!Y5:Y10001,B13,угар!G5:G10001,D6)</f>
        <v>0</v>
      </c>
      <c r="AU13" s="1317">
        <f>SUMIFS(угар!A5:A10001,угар!F5:F10001,AT4,угар!P5:P10001,B13,угар!G5:G10001,E6)+SUMIFS(угар!A5:A10001,угар!F5:F10001,AT4,угар!Q5:Q10001,B13,угар!G5:G10001,E6)+SUMIFS(угар!A5:A10001,угар!F5:F10001,AT4,угар!R5:R10001,B13,угар!G5:G10001,E6)+SUMIFS(угар!A5:A10001,угар!F5:F10001,AT4,угар!S5:S10001,B13,угар!G5:G10001,E6)+SUMIFS(угар!A5:A10001,угар!F5:F10001,AT4,угар!T5:T10001,B13,угар!G5:G10001,E6)+SUMIFS(угар!A5:A10001,угар!F5:F10001,AT4,угар!U5:U10001,B13,угар!G5:G10001,E6)+SUMIFS(угар!A5:A10001,угар!F5:F10001,AT4,угар!V5:V10001,B13,угар!G5:G10001,E6)+SUMIFS(угар!A5:A10001,угар!F5:F10001,AT4,угар!W5:W10001,B13,угар!G5:G10001,E6)+SUMIFS(угар!A5:A10001,угар!F5:F10001,AT4,угар!X5:X10001,B13,угар!G5:G10001,E6)+SUMIFS(угар!A5:A10001,угар!F5:F10001,AT4,угар!Y5:Y10001,B13,угар!G5:G10001,E6)</f>
        <v>0</v>
      </c>
      <c r="AV13" s="1317">
        <f>SUMIFS(угар!A5:A10001,угар!F5:F10001,AV4,угар!P5:P10001,B13,угар!G5:G10001,D6)+SUMIFS(угар!A5:A10001,угар!F5:F10001,AV4,угар!Q5:Q10001,B13,угар!G5:G10001,D6)+SUMIFS(угар!A5:A10001,угар!F5:F10001,AV4,угар!R5:R10001,B13,угар!G5:G10001,D6)+SUMIFS(угар!A5:A10001,угар!F5:F10001,AV4,угар!S5:S10001,B13,угар!G5:G10001,D6)+SUMIFS(угар!A5:A10001,угар!F5:F10001,AV4,угар!T5:T10001,B13,угар!G5:G10001,D6)+SUMIFS(угар!A5:A10001,угар!F5:F10001,AV4,угар!U5:U10001,B13,угар!G5:G10001,D6)+SUMIFS(угар!A5:A10001,угар!F5:F10001,AV4,угар!V5:V10001,B13,угар!G5:G10001,D6)+SUMIFS(угар!A5:A10001,угар!F5:F10001,AV4,угар!W5:W10001,B13,угар!G5:G10001,D6)+SUMIFS(угар!A5:A10001,угар!F5:F10001,AV4,угар!X5:X10001,B13,угар!G5:G10001,D6)+SUMIFS(угар!A5:A10001,угар!F5:F10001,AV4,угар!Y5:Y10001,B13,угар!G5:G10001,D6)</f>
        <v>0</v>
      </c>
      <c r="AW13" s="1317">
        <f>SUMIFS(угар!A5:A10001,угар!F5:F10001,AV4,угар!P5:P10001,B13,угар!G5:G10001,E6)+SUMIFS(угар!A5:A10001,угар!F5:F10001,AV4,угар!Q5:Q10001,B13,угар!G5:G10001,E6)+SUMIFS(угар!A5:A10001,угар!F5:F10001,AV4,угар!R5:R10001,B13,угар!G5:G10001,E6)+SUMIFS(угар!A5:A10001,угар!F5:F10001,AV4,угар!S5:S10001,B13,угар!G5:G10001,E6)+SUMIFS(угар!A5:A10001,угар!F5:F10001,AV4,угар!T5:T10001,B13,угар!G5:G10001,E6)+SUMIFS(угар!A5:A10001,угар!F5:F10001,AV4,угар!U5:U10001,B13,угар!G5:G10001,E6)+SUMIFS(угар!A5:A10001,угар!F5:F10001,AV4,угар!V5:V10001,B13,угар!G5:G10001,E6)+SUMIFS(угар!A5:A10001,угар!F5:F10001,AV4,угар!W5:W10001,B13,угар!G5:G10001,E6)+SUMIFS(угар!A5:A10001,угар!F5:F10001,AV4,угар!X5:X10001,B13,угар!G5:G10001,E6)+SUMIFS(угар!A5:A10001,угар!F5:F10001,AV4,угар!Y5:Y10001,B13,угар!G5:G10001,E6)</f>
        <v>0</v>
      </c>
    </row>
    <row r="14" spans="1:49" ht="16.5" thickBot="1">
      <c r="A14" s="1298" t="s">
        <v>618</v>
      </c>
      <c r="B14" s="208" t="s">
        <v>386</v>
      </c>
      <c r="C14" s="1292">
        <f t="shared" si="7"/>
        <v>0</v>
      </c>
      <c r="D14" s="1292">
        <f t="shared" si="0"/>
        <v>0</v>
      </c>
      <c r="E14" s="1292">
        <f t="shared" si="1"/>
        <v>0</v>
      </c>
      <c r="F14" s="1315">
        <f t="shared" si="6"/>
        <v>0</v>
      </c>
      <c r="G14" s="1315">
        <v>0</v>
      </c>
      <c r="H14" s="1337">
        <v>0</v>
      </c>
      <c r="I14" s="1351" t="e">
        <f t="shared" si="9"/>
        <v>#DIV/0!</v>
      </c>
      <c r="J14" s="1352" t="e">
        <f t="shared" si="10"/>
        <v>#DIV/0!</v>
      </c>
      <c r="K14" s="1352" t="e">
        <f t="shared" si="11"/>
        <v>#DIV/0!</v>
      </c>
      <c r="L14" s="1343">
        <f>SUMIFS(угар!A5:A10001,угар!F5:F10001,L4,угар!P5:P10001,B14,угар!G5:G10001,D6)+SUMIFS(угар!A5:A10001,угар!F5:F10001,L4,угар!Q5:Q10001,B14,угар!G5:G10001,D6)+SUMIFS(угар!A5:A10001,угар!F5:F10001,L4,угар!R5:R10001,B14,угар!G5:G10001,D6)+SUMIFS(угар!A5:A10001,угар!F5:F10001,L4,угар!S5:S10001,B14,угар!G5:G10001,D6)+SUMIFS(угар!A5:A10001,угар!F5:F10001,L4,угар!T5:T10001,B14,угар!G5:G10001,D6)+SUMIFS(угар!A5:A10001,угар!F5:F10001,L4,угар!U5:U10001,B14,угар!G5:G10001,D6)+SUMIFS(угар!A5:A10001,угар!F5:F10001,L4,угар!V5:V10001,B14,угар!G5:G10001,D6)+SUMIFS(угар!A5:A10001,угар!F5:F10001,L4,угар!W5:W10001,B14,угар!G5:G10001,D6)+SUMIFS(угар!A5:A10001,угар!F5:F10001,L4,угар!X5:X10001,B14,угар!G5:G10001,D6)+SUMIFS(угар!A5:A10001,угар!F5:F10001,L4,угар!Y5:Y10001,B14,угар!G5:G10001,D6)</f>
        <v>0</v>
      </c>
      <c r="M14" s="1317">
        <f>SUMIFS(угар!A5:A10001,угар!F5:F10001,L4,угар!P5:P10001,B14,угар!G5:G10001,E6)+SUMIFS(угар!A5:A10001,угар!F5:F10001,L4,угар!Q5:Q10001,B14,угар!G5:G10001,E6)+SUMIFS(угар!A5:A10001,угар!F5:F10001,L4,угар!R5:R10001,B14,угар!G5:G10001,E6)+SUMIFS(угар!A5:A10001,угар!F5:F10001,L4,угар!S5:S10001,B14,угар!G5:G10001,E6)+SUMIFS(угар!A5:A10001,угар!F5:F10001,L4,угар!T5:T10001,B14,угар!G5:G10001,E6)+SUMIFS(угар!A5:A10001,угар!F5:F10001,L4,угар!U5:U10001,B14,угар!G5:G10001,E6)+SUMIFS(угар!A5:A10001,угар!F5:F10001,L4,угар!V5:V10001,B14,угар!G5:G10001,E6)+SUMIFS(угар!A5:A10001,угар!F5:F10001,L4,угар!W5:W10001,B14,угар!G5:G10001,E6)+SUMIFS(угар!A5:A10001,угар!F5:F10001,L4,угар!X5:X10001,B14,угар!G5:G10001,E6)+SUMIFS(угар!A5:A10001,угар!F5:F10001,L4,угар!Y5:Y10001,B14,угар!G5:G10001,E6)</f>
        <v>0</v>
      </c>
      <c r="N14" s="1317">
        <f>SUMIFS(угар!A5:A10001,угар!F5:F10001,N4,угар!P5:P10001,B14,угар!G5:G10001,D6)+SUMIFS(угар!A5:A10001,угар!F5:F10001,N4,угар!Q5:Q10001,B14,угар!G5:G10001,D6)+SUMIFS(угар!A5:A10001,угар!F5:F10001,N4,угар!R5:R10001,B14,угар!G5:G10001,D6)+SUMIFS(угар!A5:A10001,угар!F5:F10001,N4,угар!S5:S10001,B14,угар!G5:G10001,D6)+SUMIFS(угар!A5:A10001,угар!F5:F10001,N4,угар!T5:T10001,B14,угар!G5:G10001,D6)+SUMIFS(угар!A5:A10001,угар!F5:F10001,N4,угар!U5:U10001,B14,угар!G5:G10001,D6)+SUMIFS(угар!A5:A10001,угар!F5:F10001,N4,угар!V5:V10001,B14,угар!G5:G10001,D6)+SUMIFS(угар!A5:A10001,угар!F5:F10001,N4,угар!W5:W10001,B14,угар!G5:G10001,D6)+SUMIFS(угар!A5:A10001,угар!F5:F10001,N4,угар!X5:X10001,B14,угар!G5:G10001,D6)+SUMIFS(угар!A5:A10001,угар!F5:F10001,N4,угар!Y5:Y10001,B14,угар!G5:G10001,D6)</f>
        <v>0</v>
      </c>
      <c r="O14" s="1317">
        <f>SUMIFS(угар!A5:A10001,угар!F5:F10001,N4,угар!P5:P10001,B14,угар!G5:G10001,E6)+SUMIFS(угар!A5:A10001,угар!F5:F10001,N4,угар!Q5:Q10001,B14,угар!G5:G10001,E6)+SUMIFS(угар!A5:A10001,угар!F5:F10001,N4,угар!R5:R10001,B14,угар!G5:G10001,E6)+SUMIFS(угар!A5:A10001,угар!F5:F10001,N4,угар!S5:S10001,B14,угар!G5:G10001,E6)+SUMIFS(угар!A5:A10001,угар!F5:F10001,N4,угар!T5:T10001,B14,угар!G5:G10001,E6)+SUMIFS(угар!A5:A10001,угар!F5:F10001,N4,угар!U5:U10001,B14,угар!G5:G10001,E6)+SUMIFS(угар!A5:A10001,угар!F5:F10001,N4,угар!V5:V10001,B14,угар!G5:G10001,E6)+SUMIFS(угар!A5:A10001,угар!F5:F10001,N4,угар!W5:W10001,B14,угар!G5:G10001,E6)+SUMIFS(угар!A5:A10001,угар!F5:F10001,N4,угар!X5:X10001,B14,угар!G5:G10001,E6)+SUMIFS(угар!A5:A10001,угар!F5:F10001,N4,угар!Y5:Y10001,B14,угар!G5:G10001,E6)</f>
        <v>0</v>
      </c>
      <c r="P14" s="1317">
        <f>SUMIFS(угар!A5:A10001,угар!F5:F10001,P4,угар!P5:P10001,B14,угар!G5:G10001,D6)+SUMIFS(угар!A5:A10001,угар!F5:F10001,P4,угар!Q5:Q10001,B14,угар!G5:G10001,D6)+SUMIFS(угар!A5:A10001,угар!F5:F10001,P4,угар!R5:R10001,B14,угар!G5:G10001,D6)+SUMIFS(угар!A5:A10001,угар!F5:F10001,P4,угар!S5:S10001,B14,угар!G5:G10001,D6)+SUMIFS(угар!A5:A10001,угар!F5:F10001,P4,угар!T5:T10001,B14,угар!G5:G10001,D6)+SUMIFS(угар!A5:A10001,угар!F5:F10001,P4,угар!U5:U10001,B14,угар!G5:G10001,D6)+SUMIFS(угар!A5:A10001,угар!F5:F10001,P4,угар!V5:V10001,B14,угар!G5:G10001,D6)+SUMIFS(угар!A5:A10001,угар!F5:F10001,P4,угар!W5:W10001,B14,угар!G5:G10001,D6)+SUMIFS(угар!A5:A10001,угар!F5:F10001,P4,угар!X5:X10001,B14,угар!G5:G10001,D6)+SUMIFS(угар!A5:A10001,угар!F5:F10001,P4,угар!Y5:Y10001,B14,угар!G5:G10001,D6)</f>
        <v>0</v>
      </c>
      <c r="Q14" s="1317">
        <f>SUMIFS(угар!A5:A10001,угар!F5:F10001,P4,угар!P5:P10001,B14,угар!G5:G10001,E6)+SUMIFS(угар!A5:A10001,угар!F5:F10001,P4,угар!Q5:Q10001,B14,угар!G5:G10001,E6)+SUMIFS(угар!A5:A10001,угар!F5:F10001,P4,угар!R5:R10001,B14,угар!G5:G10001,E6)+SUMIFS(угар!A5:A10001,угар!F5:F10001,P4,угар!S5:S10001,B14,угар!G5:G10001,E6)+SUMIFS(угар!A5:A10001,угар!F5:F10001,P4,угар!T5:T10001,B14,угар!G5:G10001,E6)+SUMIFS(угар!A5:A10001,угар!F5:F10001,P4,угар!U5:U10001,B14,угар!G5:G10001,E6)+SUMIFS(угар!A5:A10001,угар!F5:F10001,P4,угар!V5:V10001,B14,угар!G5:G10001,E6)+SUMIFS(угар!A5:A10001,угар!F5:F10001,P4,угар!W5:W10001,B14,угар!G5:G10001,E6)+SUMIFS(угар!A5:A10001,угар!F5:F10001,P4,угар!X5:X10001,B14,угар!G5:G10001,E6)+SUMIFS(угар!A5:A10001,угар!F5:F10001,P4,угар!Y5:Y10001,B14,угар!G5:G10001,E6)</f>
        <v>0</v>
      </c>
      <c r="R14" s="1317">
        <f>SUMIFS(угар!A5:A10001,угар!F5:F10001,R4,угар!P5:P10001,B14,угар!G5:G10001,D6)+SUMIFS(угар!A5:A10001,угар!F5:F10001,R4,угар!Q5:Q10001,B14,угар!G5:G10001,D6)+SUMIFS(угар!A5:A10001,угар!F5:F10001,R4,угар!R5:R10001,B14,угар!G5:G10001,D6)+SUMIFS(угар!A5:A10001,угар!F5:F10001,R4,угар!S5:S10001,B14,угар!G5:G10001,D6)+SUMIFS(угар!A5:A10001,угар!F5:F10001,R4,угар!T5:T10001,B14,угар!G5:G10001,D6)+SUMIFS(угар!A5:A10001,угар!F5:F10001,R4,угар!U5:U10001,B14,угар!G5:G10001,D6)+SUMIFS(угар!A5:A10001,угар!F5:F10001,R4,угар!V5:V10001,B14,угар!G5:G10001,D6)+SUMIFS(угар!A5:A10001,угар!F5:F10001,R4,угар!W5:W10001,B14,угар!G5:G10001,D6)+SUMIFS(угар!A5:A10001,угар!F5:F10001,R4,угар!X5:X10001,B14,угар!G5:G10001,D6)+SUMIFS(угар!A5:A10001,угар!F5:F10001,R4,угар!Y5:Y10001,B14,угар!G5:G10001,D6)</f>
        <v>0</v>
      </c>
      <c r="S14" s="1317">
        <f>SUMIFS(угар!A5:A10001,угар!F5:F10001,R4,угар!P5:P10001,B14,угар!G5:G10001,E6)+SUMIFS(угар!A5:A10001,угар!F5:F10001,R4,угар!Q5:Q10001,B14,угар!G5:G10001,E6)+SUMIFS(угар!A5:A10001,угар!F5:F10001,R4,угар!R5:R10001,B14,угар!G5:G10001,E6)+SUMIFS(угар!A5:A10001,угар!F5:F10001,R4,угар!S5:S10001,B14,угар!G5:G10001,E6)+SUMIFS(угар!A5:A10001,угар!F5:F10001,R4,угар!T5:T10001,B14,угар!G5:G10001,E6)+SUMIFS(угар!A5:A10001,угар!F5:F10001,R4,угар!U5:U10001,B14,угар!G5:G10001,E6)+SUMIFS(угар!A5:A10001,угар!F5:F10001,R4,угар!V5:V10001,B14,угар!G5:G10001,E6)+SUMIFS(угар!A5:A10001,угар!F5:F10001,R4,угар!W5:W10001,B14,угар!G5:G10001,E6)+SUMIFS(угар!A5:A10001,угар!F5:F10001,R4,угар!X5:X10001,B14,угар!G5:G10001,E6)+SUMIFS(угар!A5:A10001,угар!F5:F10001,R4,угар!Y5:Y10001,B14,угар!G5:G10001,E6)</f>
        <v>0</v>
      </c>
      <c r="T14" s="1317">
        <f>SUMIFS(угар!A5:A10001,угар!F5:F10001,T4,угар!P5:P10001,B14,угар!G5:G10001,D6)+SUMIFS(угар!A5:A10001,угар!F5:F10001,T4,угар!Q5:Q10001,B14,угар!G5:G10001,D6)+SUMIFS(угар!A5:A10001,угар!F5:F10001,T4,угар!R5:R10001,B14,угар!G5:G10001,D6)+SUMIFS(угар!A5:A10001,угар!F5:F10001,T4,угар!S5:S10001,B14,угар!G5:G10001,D6)+SUMIFS(угар!A5:A10001,угар!F5:F10001,T4,угар!T5:T10001,B14,угар!G5:G10001,D6)+SUMIFS(угар!A5:A10001,угар!F5:F10001,T4,угар!U5:U10001,B14,угар!G5:G10001,D6)+SUMIFS(угар!A5:A10001,угар!F5:F10001,T4,угар!V5:V10001,B14,угар!G5:G10001,D6)+SUMIFS(угар!A5:A10001,угар!F5:F10001,T4,угар!W5:W10001,B14,угар!G5:G10001,D6)+SUMIFS(угар!A5:A10001,угар!F5:F10001,T4,угар!X5:X10001,B14,угар!G5:G10001,D6)+SUMIFS(угар!A5:A10001,угар!F5:F10001,T4,угар!Y5:Y10001,B14,угар!G5:G10001,D6)</f>
        <v>0</v>
      </c>
      <c r="U14" s="1317">
        <f>SUMIFS(угар!A5:A10001,угар!F5:F10001,T4,угар!P5:P10001,B14,угар!G5:G10001,E6)+SUMIFS(угар!A5:A10001,угар!F5:F10001,T4,угар!Q5:Q10001,B14,угар!G5:G10001,E6)+SUMIFS(угар!A5:A10001,угар!F5:F10001,T4,угар!R5:R10001,B14,угар!G5:G10001,E6)+SUMIFS(угар!A5:A10001,угар!F5:F10001,T4,угар!S5:S10001,B14,угар!G5:G10001,E6)+SUMIFS(угар!A5:A10001,угар!F5:F10001,T4,угар!T5:T10001,B14,угар!G5:G10001,E6)+SUMIFS(угар!A5:A10001,угар!F5:F10001,T4,угар!U5:U10001,B14,угар!G5:G10001,E6)+SUMIFS(угар!A5:A10001,угар!F5:F10001,T4,угар!V5:V10001,B14,угар!G5:G10001,E6)+SUMIFS(угар!A5:A10001,угар!F5:F10001,T4,угар!W5:W10001,B14,угар!G5:G10001,E6)+SUMIFS(угар!A5:A10001,угар!F5:F10001,T4,угар!X5:X10001,B14,угар!G5:G10001,E6)+SUMIFS(угар!A5:A10001,угар!F5:F10001,T4,угар!Y5:Y10001,B14,угар!G5:G10001,E6)</f>
        <v>0</v>
      </c>
      <c r="V14" s="1317">
        <f>SUMIFS(угар!A5:A10001,угар!F5:F10001,V4,угар!P5:P10001,B14,угар!G5:G10001,D6)+SUMIFS(угар!A5:A10001,угар!F5:F10001,V4,угар!Q5:Q10001,B14,угар!G5:G10001,D6)+SUMIFS(угар!A5:A10001,угар!F5:F10001,V4,угар!R5:R10001,B14,угар!G5:G10001,D6)+SUMIFS(угар!A5:A10001,угар!F5:F10001,V4,угар!S5:S10001,B14,угар!G5:G10001,D6)+SUMIFS(угар!A5:A10001,угар!F5:F10001,V4,угар!T5:T10001,B14,угар!G5:G10001,D6)+SUMIFS(угар!A5:A10001,угар!F5:F10001,V4,угар!U5:U10001,B14,угар!G5:G10001,D6)+SUMIFS(угар!A5:A10001,угар!F5:F10001,V4,угар!V5:V10001,B14,угар!G5:G10001,D6)+SUMIFS(угар!A5:A10001,угар!F5:F10001,V4,угар!W5:W10001,B14,угар!G5:G10001,D6)+SUMIFS(угар!A5:A10001,угар!F5:F10001,V4,угар!X5:X10001,B14,угар!G5:G10001,D6)+SUMIFS(угар!A5:A10001,угар!F5:F10001,V4,угар!Y5:Y10001,B14,угар!G5:G10001,D6)</f>
        <v>0</v>
      </c>
      <c r="W14" s="1317">
        <f>SUMIFS(угар!A5:A10001,угар!F5:F10001,V4,угар!P5:P10001,B14,угар!G5:G10001,E6)+SUMIFS(угар!A5:A10001,угар!F5:F10001,V4,угар!Q5:Q10001,B14,угар!G5:G10001,E6)+SUMIFS(угар!A5:A10001,угар!F5:F10001,V4,угар!R5:R10001,B14,угар!G5:G10001,E6)+SUMIFS(угар!A5:A10001,угар!F5:F10001,V4,угар!S5:S10001,B14,угар!G5:G10001,E6)+SUMIFS(угар!A5:A10001,угар!F5:F10001,V4,угар!T5:T10001,B14,угар!G5:G10001,E6)+SUMIFS(угар!A5:A10001,угар!F5:F10001,V4,угар!U5:U10001,B14,угар!G5:G10001,E6)+SUMIFS(угар!A5:A10001,угар!F5:F10001,V4,угар!V5:V10001,B14,угар!G5:G10001,E6)+SUMIFS(угар!A5:A10001,угар!F5:F10001,V4,угар!W5:W10001,B14,угар!G5:G10001,E6)+SUMIFS(угар!A5:A10001,угар!F5:F10001,V4,угар!X5:X10001,B14,угар!G5:G10001,E6)+SUMIFS(угар!A5:A10001,угар!F5:F10001,V4,угар!Y5:Y10001,B14,угар!G5:G10001,E6)</f>
        <v>0</v>
      </c>
      <c r="X14" s="1317">
        <f>SUMIFS(угар!A5:A10001,угар!F5:F10001,X4,угар!P5:P10001,B14,угар!G5:G10001,D6)+SUMIFS(угар!A5:A10001,угар!F5:F10001,X4,угар!Q5:Q10001,B14,угар!G5:G10001,D6)+SUMIFS(угар!A5:A10001,угар!F5:F10001,X4,угар!R5:R10001,B14,угар!G5:G10001,D6)+SUMIFS(угар!A5:A10001,угар!F5:F10001,X4,угар!S5:S10001,B14,угар!G5:G10001,D6)+SUMIFS(угар!A5:A10001,угар!F5:F10001,X4,угар!T5:T10001,B14,угар!G5:G10001,D6)+SUMIFS(угар!A5:A10001,угар!F5:F10001,X4,угар!U5:U10001,B14,угар!G5:G10001,D6)+SUMIFS(угар!A5:A10001,угар!F5:F10001,X4,угар!V5:V10001,B14,угар!G5:G10001,D6)+SUMIFS(угар!A5:A10001,угар!F5:F10001,X4,угар!W5:W10001,B14,угар!G5:G10001,D6)+SUMIFS(угар!A5:A10001,угар!F5:F10001,X4,угар!X5:X10001,B14,угар!G5:G10001,D6)+SUMIFS(угар!A5:A10001,угар!F5:F10001,X4,угар!Y5:Y10001,B14,угар!G5:G10001,D6)</f>
        <v>0</v>
      </c>
      <c r="Y14" s="1317">
        <f>SUMIFS(угар!A5:A10001,угар!F5:F10001,X4,угар!P5:P10001,B14,угар!G5:G10001,E6)+SUMIFS(угар!A5:A10001,угар!F5:F10001,X4,угар!Q5:Q10001,B14,угар!G5:G10001,E6)+SUMIFS(угар!A5:A10001,угар!F5:F10001,X4,угар!R5:R10001,B14,угар!G5:G10001,E6)+SUMIFS(угар!A5:A10001,угар!F5:F10001,X4,угар!S5:S10001,B14,угар!G5:G10001,E6)+SUMIFS(угар!A5:A10001,угар!F5:F10001,X4,угар!T5:T10001,B14,угар!G5:G10001,E6)+SUMIFS(угар!A5:A10001,угар!F5:F10001,X4,угар!U5:U10001,B14,угар!G5:G10001,E6)+SUMIFS(угар!A5:A10001,угар!F5:F10001,X4,угар!V5:V10001,B14,угар!G5:G10001,E6)+SUMIFS(угар!A5:A10001,угар!F5:F10001,X4,угар!W5:W10001,B14,угар!G5:G10001,E6)+SUMIFS(угар!A5:A10001,угар!F5:F10001,X4,угар!X5:X10001,B14,угар!G5:G10001,E6)+SUMIFS(угар!A5:A10001,угар!F5:F10001,X4,угар!Y5:Y10001,B14,угар!G5:G10001,E6)</f>
        <v>0</v>
      </c>
      <c r="Z14" s="1317">
        <f>SUMIFS(угар!A5:A10001,угар!F5:F10001,Z4,угар!P5:P10001,B14,угар!G5:G10001,D6)+SUMIFS(угар!A5:A10001,угар!F5:F10001,Z4,угар!Q5:Q10001,B14,угар!G5:G10001,D6)+SUMIFS(угар!A5:A10001,угар!F5:F10001,Z4,угар!R5:R10001,B14,угар!G5:G10001,D6)+SUMIFS(угар!A5:A10001,угар!F5:F10001,Z4,угар!S5:S10001,B14,угар!G5:G10001,D6)+SUMIFS(угар!A5:A10001,угар!F5:F10001,Z4,угар!T5:T10001,B14,угар!G5:G10001,D6)+SUMIFS(угар!A5:A10001,угар!F5:F10001,Z4,угар!U5:U10001,B14,угар!G5:G10001,D6)+SUMIFS(угар!A5:A10001,угар!F5:F10001,Z4,угар!V5:V10001,B14,угар!G5:G10001,D6)+SUMIFS(угар!A5:A10001,угар!F5:F10001,Z4,угар!W5:W10001,B14,угар!G5:G10001,D6)+SUMIFS(угар!A5:A10001,угар!F5:F10001,Z4,угар!X5:X10001,B14,угар!G5:G10001,D6)+SUMIFS(угар!A5:A10001,угар!F5:F10001,Z4,угар!Y5:Y10001,B14,угар!G5:G10001,D6)</f>
        <v>0</v>
      </c>
      <c r="AA14" s="1317">
        <f>SUMIFS(угар!A5:A10001,угар!F5:F10001,Z4,угар!P5:P10001,B14,угар!G5:G10001,E6)+SUMIFS(угар!A5:A10001,угар!F5:F10001,Z4,угар!Q5:Q10001,B14,угар!G5:G10001,E6)+SUMIFS(угар!A5:A10001,угар!F5:F10001,Z4,угар!R5:R10001,B14,угар!G5:G10001,E6)+SUMIFS(угар!A5:A10001,угар!F5:F10001,Z4,угар!S5:S10001,B14,угар!G5:G10001,E6)+SUMIFS(угар!A5:A10001,угар!F5:F10001,Z4,угар!T5:T10001,B14,угар!G5:G10001,E6)+SUMIFS(угар!A5:A10001,угар!F5:F10001,Z4,угар!U5:U10001,B14,угар!G5:G10001,E6)+SUMIFS(угар!A5:A10001,угар!F5:F10001,Z4,угар!V5:V10001,B14,угар!G5:G10001,E6)+SUMIFS(угар!A5:A10001,угар!F5:F10001,Z4,угар!W5:W10001,B14,угар!G5:G10001,E6)+SUMIFS(угар!A5:A10001,угар!F5:F10001,Z4,угар!X5:X10001,B14,угар!G5:G10001,E6)+SUMIFS(угар!A5:A10001,угар!F5:F10001,Z4,угар!Y5:Y10001,B14,угар!G5:G10001,E6)</f>
        <v>0</v>
      </c>
      <c r="AB14" s="1317">
        <f>SUMIFS(угар!A5:A10001,угар!F5:F10001,AB4,угар!P5:P10001,B14,угар!G5:G10001,D6)+SUMIFS(угар!A5:A10001,угар!F5:F10001,AB4,угар!Q5:Q10001,B14,угар!G5:G10001,D6)+SUMIFS(угар!A5:A10001,угар!F5:F10001,AB4,угар!R5:R10001,B14,угар!G5:G10001,D6)+SUMIFS(угар!A5:A10001,угар!F5:F10001,AB4,угар!S5:S10001,B14,угар!G5:G10001,D6)+SUMIFS(угар!A5:A10001,угар!F5:F10001,AB4,угар!T5:T10001,B14,угар!G5:G10001,D6)+SUMIFS(угар!A5:A10001,угар!F5:F10001,AB4,угар!U5:U10001,B14,угар!G5:G10001,D6)+SUMIFS(угар!A5:A10001,угар!F5:F10001,AB4,угар!V5:V10001,B14,угар!G5:G10001,D6)+SUMIFS(угар!A5:A10001,угар!F5:F10001,AB4,угар!W5:W10001,B14,угар!G5:G10001,D6)+SUMIFS(угар!A5:A10001,угар!F5:F10001,AB4,угар!X5:X10001,B14,угар!G5:G10001,D6)+SUMIFS(угар!A5:A10001,угар!F5:F10001,AB4,угар!Y5:Y10001,B14,угар!G5:G10001,D6)</f>
        <v>0</v>
      </c>
      <c r="AC14" s="1317">
        <f>SUMIFS(угар!A5:A10001,угар!F5:F10001,AB4,угар!P5:P10001,B14,угар!G5:G10001,E6)+SUMIFS(угар!A5:A10001,угар!F5:F10001,AB4,угар!Q5:Q10001,B14,угар!G5:G10001,E6)+SUMIFS(угар!A5:A10001,угар!F5:F10001,AB4,угар!R5:R10001,B14,угар!G5:G10001,E6)+SUMIFS(угар!A5:A10001,угар!F5:F10001,AB4,угар!S5:S10001,B14,угар!G5:G10001,E6)+SUMIFS(угар!A5:A10001,угар!F5:F10001,AB4,угар!T5:T10001,B14,угар!G5:G10001,E6)+SUMIFS(угар!A5:A10001,угар!F5:F10001,AB4,угар!U5:U10001,B14,угар!G5:G10001,E6)+SUMIFS(угар!A5:A10001,угар!F5:F10001,AB4,угар!V5:V10001,B14,угар!G5:G10001,E6)+SUMIFS(угар!A5:A10001,угар!F5:F10001,AB4,угар!W5:W10001,B14,угар!G5:G10001,E6)+SUMIFS(угар!A5:A10001,угар!F5:F10001,AB4,угар!X5:X10001,B14,угар!G5:G10001,E6)+SUMIFS(угар!A5:A10001,угар!F5:F10001,AB4,угар!Y5:Y10001,B14,угар!G5:G10001,E6)</f>
        <v>0</v>
      </c>
      <c r="AD14" s="1317">
        <f>SUMIFS(угар!A5:A10001,угар!F5:F10001,AD4,угар!P5:P10001,B14,угар!G5:G10001,D6)+SUMIFS(угар!A5:A10001,угар!F5:F10001,AD4,угар!Q5:Q10001,B14,угар!G5:G10001,D6)+SUMIFS(угар!A5:A10001,угар!F5:F10001,AD4,угар!R5:R10001,B14,угар!G5:G10001,D6)+SUMIFS(угар!A5:A10001,угар!F5:F10001,AD4,угар!S5:S10001,B14,угар!G5:G10001,D6)+SUMIFS(угар!A5:A10001,угар!F5:F10001,AD4,угар!T5:T10001,B14,угар!G5:G10001,D6)+SUMIFS(угар!A5:A10001,угар!F5:F10001,AD4,угар!U5:U10001,B14,угар!G5:G10001,D6)+SUMIFS(угар!A5:A10001,угар!F5:F10001,AD4,угар!V5:V10001,B14,угар!G5:G10001,D6)+SUMIFS(угар!A5:A10001,угар!F5:F10001,AD4,угар!W5:W10001,B14,угар!G5:G10001,D6)+SUMIFS(угар!A5:A10001,угар!F5:F10001,AD4,угар!X5:X10001,B14,угар!G5:G10001,D6)+SUMIFS(угар!A5:A10001,угар!F5:F10001,AD4,угар!Y5:Y10001,B14,угар!G5:G10001,D6)</f>
        <v>0</v>
      </c>
      <c r="AE14" s="1317">
        <f>SUMIFS(угар!A5:A10001,угар!F5:F10001,AD4,угар!P5:P10001,B14,угар!G5:G10001,E6)+SUMIFS(угар!A5:A10001,угар!F5:F10001,AD4,угар!Q5:Q10001,B14,угар!G5:G10001,E6)+SUMIFS(угар!A5:A10001,угар!F5:F10001,AD4,угар!R5:R10001,B14,угар!G5:G10001,E6)+SUMIFS(угар!A5:A10001,угар!F5:F10001,AD4,угар!S5:S10001,B14,угар!G5:G10001,E6)+SUMIFS(угар!A5:A10001,угар!F5:F10001,AD4,угар!T5:T10001,B14,угар!G5:G10001,E6)+SUMIFS(угар!A5:A10001,угар!F5:F10001,AD4,угар!U5:U10001,B14,угар!G5:G10001,E6)+SUMIFS(угар!A5:A10001,угар!F5:F10001,AD4,угар!V5:V10001,B14,угар!G5:G10001,E6)+SUMIFS(угар!A5:A10001,угар!F5:F10001,AD4,угар!W5:W10001,B14,угар!G5:G10001,E6)+SUMIFS(угар!A5:A10001,угар!F5:F10001,AD4,угар!X5:X10001,B14,угар!G5:G10001,E6)+SUMIFS(угар!A5:A10001,угар!F5:F10001,AD4,угар!Y5:Y10001,B14,угар!G5:G10001,E6)</f>
        <v>0</v>
      </c>
      <c r="AF14" s="1317">
        <f>SUMIFS(угар!A5:A10001,угар!F5:F10001,AF4,угар!P5:P10001,B14,угар!G5:G10001,D6)+SUMIFS(угар!A5:A10001,угар!F5:F10001,AF4,угар!Q5:Q10001,B14,угар!G5:G10001,D6)+SUMIFS(угар!A5:A10001,угар!F5:F10001,AF4,угар!R5:R10001,B14,угар!G5:G10001,D6)+SUMIFS(угар!A5:A10001,угар!F5:F10001,AF4,угар!S5:S10001,B14,угар!G5:G10001,D6)+SUMIFS(угар!A5:A10001,угар!F5:F10001,AF4,угар!T5:T10001,B14,угар!G5:G10001,D6)+SUMIFS(угар!A5:A10001,угар!F5:F10001,AF4,угар!U5:U10001,B14,угар!G5:G10001,D6)+SUMIFS(угар!A5:A10001,угар!F5:F10001,AF4,угар!V5:V10001,B14,угар!G5:G10001,D6)+SUMIFS(угар!A5:A10001,угар!F5:F10001,AF4,угар!W5:W10001,B14,угар!G5:G10001,D6)+SUMIFS(угар!A5:A10001,угар!F5:F10001,AF4,угар!X5:X10001,B14,угар!G5:G10001,D6)+SUMIFS(угар!A5:A10001,угар!F5:F10001,AF4,угар!Y5:Y10001,B14,угар!G5:G10001,D6)</f>
        <v>0</v>
      </c>
      <c r="AG14" s="1317">
        <f>SUMIFS(угар!A5:A10001,угар!F5:F10001,AF4,угар!P5:P10001,B14,угар!G5:G10001,E6)+SUMIFS(угар!A5:A10001,угар!F5:F10001,AF4,угар!Q5:Q10001,B14,угар!G5:G10001,E6)+SUMIFS(угар!A5:A10001,угар!F5:F10001,AF4,угар!R5:R10001,B14,угар!G5:G10001,E6)+SUMIFS(угар!A5:A10001,угар!F5:F10001,AF4,угар!S5:S10001,B14,угар!G5:G10001,E6)+SUMIFS(угар!A5:A10001,угар!F5:F10001,AF4,угар!T5:T10001,B14,угар!G5:G10001,E6)+SUMIFS(угар!A5:A10001,угар!F5:F10001,AF4,угар!U5:U10001,B14,угар!G5:G10001,E6)+SUMIFS(угар!A5:A10001,угар!F5:F10001,AF4,угар!V5:V10001,B14,угар!G5:G10001,E6)+SUMIFS(угар!A5:A10001,угар!F5:F10001,AF4,угар!W5:W10001,B14,угар!G5:G10001,E6)+SUMIFS(угар!A5:A10001,угар!F5:F10001,AF4,угар!X5:X10001,B14,угар!G5:G10001,E6)+SUMIFS(угар!A5:A10001,угар!F5:F10001,AF4,угар!Y5:Y10001,B14,угар!G5:G10001,E6)</f>
        <v>0</v>
      </c>
      <c r="AH14" s="1317">
        <f>SUMIFS(угар!A5:A10001,угар!F5:F10001,AH4,угар!P5:P10001,B14,угар!G5:G10001,D6)+SUMIFS(угар!A5:A10001,угар!F5:F10001,AH4,угар!Q5:Q10001,B14,угар!G5:G10001,D6)+SUMIFS(угар!A5:A10001,угар!F5:F10001,AH4,угар!R5:R10001,B14,угар!G5:G10001,D6)+SUMIFS(угар!A5:A10001,угар!F5:F10001,AH4,угар!S5:S10001,B14,угар!G5:G10001,D6)+SUMIFS(угар!A5:A10001,угар!F5:F10001,AH4,угар!T5:T10001,B14,угар!G5:G10001,D6)+SUMIFS(угар!A5:A10001,угар!F5:F10001,AH4,угар!U5:U10001,B14,угар!G5:G10001,D6)+SUMIFS(угар!A5:A10001,угар!F5:F10001,AH4,угар!V5:V10001,B14,угар!G5:G10001,D6)+SUMIFS(угар!A5:A10001,угар!F5:F10001,AH4,угар!W5:W10001,B14,угар!G5:G10001,D6)+SUMIFS(угар!A5:A10001,угар!F5:F10001,AH4,угар!X5:X10001,B14,угар!G5:G10001,D6)+SUMIFS(угар!A5:A10001,угар!F5:F10001,AH4,угар!Y5:Y10001,B14,угар!G5:G10001,D6)</f>
        <v>0</v>
      </c>
      <c r="AI14" s="1317">
        <f>SUMIFS(угар!A5:A10001,угар!F5:F10001,AH4,угар!P5:P10001,B14,угар!G5:G10001,E6)+SUMIFS(угар!A5:A10001,угар!F5:F10001,AH4,угар!Q5:Q10001,B14,угар!G5:G10001,E6)+SUMIFS(угар!A5:A10001,угар!F5:F10001,AH4,угар!R5:R10001,B14,угар!G5:G10001,E6)+SUMIFS(угар!A5:A10001,угар!F5:F10001,AH4,угар!S5:S10001,B14,угар!G5:G10001,E6)+SUMIFS(угар!A5:A10001,угар!F5:F10001,AH4,угар!T5:T10001,B14,угар!G5:G10001,E6)+SUMIFS(угар!A5:A10001,угар!F5:F10001,AH4,угар!U5:U10001,B14,угар!G5:G10001,E6)+SUMIFS(угар!A5:A10001,угар!F5:F10001,AH4,угар!V5:V10001,B14,угар!G5:G10001,E6)+SUMIFS(угар!A5:A10001,угар!F5:F10001,AH4,угар!W5:W10001,B14,угар!G5:G10001,E6)+SUMIFS(угар!A5:A10001,угар!F5:F10001,AH4,угар!X5:X10001,B14,угар!G5:G10001,E6)+SUMIFS(угар!A5:A10001,угар!F5:F10001,AH4,угар!Y5:Y10001,B14,угар!G5:G10001,E6)</f>
        <v>0</v>
      </c>
      <c r="AJ14" s="1317">
        <f>SUMIFS(угар!A5:A10001,угар!F5:F10001,AJ4,угар!P5:P10001,B14,угар!G5:G10001,D6)+SUMIFS(угар!A5:A10001,угар!F5:F10001,AJ4,угар!Q5:Q10001,B14,угар!G5:G10001,D6)+SUMIFS(угар!A5:A10001,угар!F5:F10001,AJ4,угар!R5:R10001,B14,угар!G5:G10001,D6)+SUMIFS(угар!A5:A10001,угар!F5:F10001,AJ4,угар!S5:S10001,B14,угар!G5:G10001,D6)+SUMIFS(угар!A5:A10001,угар!F5:F10001,AJ4,угар!T5:T10001,B14,угар!G5:G10001,D6)+SUMIFS(угар!A5:A10001,угар!F5:F10001,AJ4,угар!U5:U10001,B14,угар!G5:G10001,D6)+SUMIFS(угар!A5:A10001,угар!F5:F10001,AJ4,угар!V5:V10001,B14,угар!G5:G10001,D6)+SUMIFS(угар!A5:A10001,угар!F5:F10001,AJ4,угар!W5:W10001,B14,угар!G5:G10001,D6)+SUMIFS(угар!A5:A10001,угар!F5:F10001,AJ4,угар!X5:X10001,B14,угар!G5:G10001,D6)+SUMIFS(угар!A5:A10001,угар!F5:F10001,AJ4,угар!Y5:Y10001,B14,угар!G5:G10001,D6)</f>
        <v>0</v>
      </c>
      <c r="AK14" s="1317">
        <f>SUMIFS(угар!A5:A10001,угар!F5:F10001,AJ4,угар!P5:P10001,B14,угар!G5:G10001,E6)+SUMIFS(угар!A5:A10001,угар!F5:F10001,AJ4,угар!Q5:Q10001,B14,угар!G5:G10001,E6)+SUMIFS(угар!A5:A10001,угар!F5:F10001,AJ4,угар!R5:R10001,B14,угар!G5:G10001,E6)+SUMIFS(угар!A5:A10001,угар!F5:F10001,AJ4,угар!S5:S10001,B14,угар!G5:G10001,E6)+SUMIFS(угар!A5:A10001,угар!F5:F10001,AJ4,угар!T5:T10001,B14,угар!G5:G10001,E6)+SUMIFS(угар!A5:A10001,угар!F5:F10001,AJ4,угар!U5:U10001,B14,угар!G5:G10001,E6)+SUMIFS(угар!A5:A10001,угар!F5:F10001,AJ4,угар!V5:V10001,B14,угар!G5:G10001,E6)+SUMIFS(угар!A5:A10001,угар!F5:F10001,AJ4,угар!W5:W10001,B14,угар!G5:G10001,E6)+SUMIFS(угар!A5:A10001,угар!F5:F10001,AJ4,угар!X5:X10001,B14,угар!G5:G10001,E6)+SUMIFS(угар!A5:A10001,угар!F5:F10001,AJ4,угар!Y5:Y10001,B14,угар!G5:G10001,E6)</f>
        <v>0</v>
      </c>
      <c r="AL14" s="1317">
        <f>SUMIFS(угар!A5:A10001,угар!F5:F10001,AL4,угар!P5:P10001,B14,угар!G5:G10001,D6)+SUMIFS(угар!A5:A10001,угар!F5:F10001,AL4,угар!Q5:Q10001,B14,угар!G5:G10001,D6)+SUMIFS(угар!A5:A10001,угар!F5:F10001,AL4,угар!R5:R10001,B14,угар!G5:G10001,D6)+SUMIFS(угар!A5:A10001,угар!F5:F10001,AL4,угар!S5:S10001,B14,угар!G5:G10001,D6)+SUMIFS(угар!A5:A10001,угар!F5:F10001,AL4,угар!T5:T10001,B14,угар!G5:G10001,D6)+SUMIFS(угар!A5:A10001,угар!F5:F10001,AL4,угар!U5:U10001,B14,угар!G5:G10001,D6)+SUMIFS(угар!A5:A10001,угар!F5:F10001,AL4,угар!V5:V10001,B14,угар!G5:G10001,D6)+SUMIFS(угар!A5:A10001,угар!F5:F10001,AL4,угар!W5:W10001,B14,угар!G5:G10001,D6)+SUMIFS(угар!A5:A10001,угар!F5:F10001,AL4,угар!X5:X10001,B14,угар!G5:G10001,D6)+SUMIFS(угар!A5:A10001,угар!F5:F10001,AL4,угар!Y5:Y10001,B14,угар!G5:G10001,D6)</f>
        <v>0</v>
      </c>
      <c r="AM14" s="1317">
        <f>SUMIFS(угар!A5:A10001,угар!F5:F10001,AL4,угар!P5:P10001,B14,угар!G5:G10001,E6)+SUMIFS(угар!A5:A10001,угар!F5:F10001,AL4,угар!Q5:Q10001,B14,угар!G5:G10001,E6)+SUMIFS(угар!A5:A10001,угар!F5:F10001,AL4,угар!R5:R10001,B14,угар!G5:G10001,E6)+SUMIFS(угар!A5:A10001,угар!F5:F10001,AL4,угар!S5:S10001,B14,угар!G5:G10001,E6)+SUMIFS(угар!A5:A10001,угар!F5:F10001,AL4,угар!T5:T10001,B14,угар!G5:G10001,E6)+SUMIFS(угар!A5:A10001,угар!F5:F10001,AL4,угар!U5:U10001,B14,угар!G5:G10001,E6)+SUMIFS(угар!A5:A10001,угар!F5:F10001,AL4,угар!V5:V10001,B14,угар!G5:G10001,E6)+SUMIFS(угар!A5:A10001,угар!F5:F10001,AL4,угар!W5:W10001,B14,угар!G5:G10001,E6)+SUMIFS(угар!A5:A10001,угар!F5:F10001,AL4,угар!X5:X10001,B14,угар!G5:G10001,E6)+SUMIFS(угар!A5:A10001,угар!F5:F10001,AL4,угар!Y5:Y10001,B14,угар!G5:G10001,E6)</f>
        <v>0</v>
      </c>
      <c r="AN14" s="1317">
        <f>SUMIFS(угар!A5:A10001,угар!F5:F10001,AN4,угар!P5:P10001,B14,угар!G5:G10001,D6)+SUMIFS(угар!A5:A10001,угар!F5:F10001,AN4,угар!Q5:Q10001,B14,угар!G5:G10001,D6)+SUMIFS(угар!A5:A10001,угар!F5:F10001,AN4,угар!R5:R10001,B14,угар!G5:G10001,D6)+SUMIFS(угар!A5:A10001,угар!F5:F10001,AN4,угар!S5:S10001,B14,угар!G5:G10001,D6)+SUMIFS(угар!A5:A10001,угар!F5:F10001,AN4,угар!T5:T10001,B14,угар!G5:G10001,D6)+SUMIFS(угар!A5:A10001,угар!F5:F10001,AN4,угар!U5:U10001,B14,угар!G5:G10001,D6)+SUMIFS(угар!A5:A10001,угар!F5:F10001,AN4,угар!V5:V10001,B14,угар!G5:G10001,D6)+SUMIFS(угар!A5:A10001,угар!F5:F10001,AN4,угар!W5:W10001,B14,угар!G5:G10001,D6)+SUMIFS(угар!A5:A10001,угар!F5:F10001,AN4,угар!X5:X10001,B14,угар!G5:G10001,D6)+SUMIFS(угар!A5:A10001,угар!F5:F10001,AN4,угар!Y5:Y10001,B14,угар!G5:G10001,D6)</f>
        <v>0</v>
      </c>
      <c r="AO14" s="1317">
        <f>SUMIFS(угар!A5:A10001,угар!F5:F10001,AN4,угар!P5:P10001,B14,угар!G5:G10001,E6)+SUMIFS(угар!A5:A10001,угар!F5:F10001,AN4,угар!Q5:Q10001,B14,угар!G5:G10001,E6)+SUMIFS(угар!A5:A10001,угар!F5:F10001,AN4,угар!R5:R10001,B14,угар!G5:G10001,E6)+SUMIFS(угар!A5:A10001,угар!F5:F10001,AN4,угар!S5:S10001,B14,угар!G5:G10001,E6)+SUMIFS(угар!A5:A10001,угар!F5:F10001,AN4,угар!T5:T10001,B14,угар!G5:G10001,E6)+SUMIFS(угар!A5:A10001,угар!F5:F10001,AN4,угар!U5:U10001,B14,угар!G5:G10001,E6)+SUMIFS(угар!A5:A10001,угар!F5:F10001,AN4,угар!V5:V10001,B14,угар!G5:G10001,E6)+SUMIFS(угар!A5:A10001,угар!F5:F10001,AN4,угар!W5:W10001,B14,угар!G5:G10001,E6)+SUMIFS(угар!A5:A10001,угар!F5:F10001,AN4,угар!X5:X10001,B14,угар!G5:G10001,E6)+SUMIFS(угар!A5:A10001,угар!F5:F10001,AN4,угар!Y5:Y10001,B14,угар!G5:G10001,E6)</f>
        <v>0</v>
      </c>
      <c r="AP14" s="1317">
        <f>SUMIFS(угар!A5:A10001,угар!F5:F10001,AP4,угар!P5:P10001,B14,угар!G5:G10001,D6)+SUMIFS(угар!A5:A10001,угар!F5:F10001,AP4,угар!Q5:Q10001,B14,угар!G5:G10001,D6)+SUMIFS(угар!A5:A10001,угар!F5:F10001,AP4,угар!R5:R10001,B14,угар!G5:G10001,D6)+SUMIFS(угар!A5:A10001,угар!F5:F10001,AP4,угар!S5:S10001,B14,угар!G5:G10001,D6)+SUMIFS(угар!A5:A10001,угар!F5:F10001,AP4,угар!T5:T10001,B14,угар!G5:G10001,D6)+SUMIFS(угар!A5:A10001,угар!F5:F10001,AP4,угар!U5:U10001,B14,угар!G5:G10001,D6)+SUMIFS(угар!A5:A10001,угар!F5:F10001,AP4,угар!V5:V10001,B14,угар!G5:G10001,D6)+SUMIFS(угар!A5:A10001,угар!F5:F10001,AP4,угар!W5:W10001,B14,угар!G5:G10001,D6)+SUMIFS(угар!A5:A10001,угар!F5:F10001,AP4,угар!X5:X10001,B14,угар!G5:G10001,D6)+SUMIFS(угар!A5:A10001,угар!F5:F10001,AP4,угар!Y5:Y10001,B14,угар!G5:G10001,D6)</f>
        <v>0</v>
      </c>
      <c r="AQ14" s="1317">
        <f>SUMIFS(угар!A5:A10001,угар!F5:F10001,AP4,угар!P5:P10001,B14,угар!G5:G10001,E6)+SUMIFS(угар!A5:A10001,угар!F5:F10001,AP4,угар!Q5:Q10001,B14,угар!G5:G10001,E6)+SUMIFS(угар!A5:A10001,угар!F5:F10001,AP4,угар!R5:R10001,B14,угар!G5:G10001,E6)+SUMIFS(угар!A5:A10001,угар!F5:F10001,AP4,угар!S5:S10001,B14,угар!G5:G10001,E6)+SUMIFS(угар!A5:A10001,угар!F5:F10001,AP4,угар!T5:T10001,B14,угар!G5:G10001,E6)+SUMIFS(угар!A5:A10001,угар!F5:F10001,AP4,угар!U5:U10001,B14,угар!G5:G10001,E6)+SUMIFS(угар!A5:A10001,угар!F5:F10001,AP4,угар!V5:V10001,B14,угар!G5:G10001,E6)+SUMIFS(угар!A5:A10001,угар!F5:F10001,AP4,угар!W5:W10001,B14,угар!G5:G10001,E6)+SUMIFS(угар!A5:A10001,угар!F5:F10001,AP4,угар!X5:X10001,B14,угар!G5:G10001,E6)+SUMIFS(угар!A5:A10001,угар!F5:F10001,AP4,угар!Y5:Y10001,B14,угар!G5:G10001,E6)</f>
        <v>0</v>
      </c>
      <c r="AR14" s="1317">
        <f>SUMIFS(угар!A5:A10001,угар!F5:F10001,AR4,угар!P5:P10001,B14,угар!G5:G10001,D6)+SUMIFS(угар!A5:A10001,угар!F5:F10001,AR4,угар!Q5:Q10001,B14,угар!G5:G10001,D6)+SUMIFS(угар!A5:A10001,угар!F5:F10001,AR4,угар!R5:R10001,B14,угар!G5:G10001,D6)+SUMIFS(угар!A5:A10001,угар!F5:F10001,AR4,угар!S5:S10001,B14,угар!G5:G10001,D6)+SUMIFS(угар!A5:A10001,угар!F5:F10001,AR4,угар!T5:T10001,B14,угар!G5:G10001,D6)+SUMIFS(угар!A5:A10001,угар!F5:F10001,AR4,угар!U5:U10001,B14,угар!G5:G10001,D6)+SUMIFS(угар!A5:A10001,угар!F5:F10001,AR4,угар!V5:V10001,B14,угар!G5:G10001,D6)+SUMIFS(угар!A5:A10001,угар!F5:F10001,AR4,угар!W5:W10001,B14,угар!G5:G10001,D6)+SUMIFS(угар!A5:A10001,угар!F5:F10001,AR4,угар!X5:X10001,B14,угар!G5:G10001,D6)+SUMIFS(угар!A5:A10001,угар!F5:F10001,AR4,угар!Y5:Y10001,B14,угар!G5:G10001,D6)</f>
        <v>0</v>
      </c>
      <c r="AS14" s="1317">
        <f>SUMIFS(угар!A5:A10001,угар!F5:F10001,AR4,угар!P5:P10001,B14,угар!G5:G10001,E6)+SUMIFS(угар!A5:A10001,угар!F5:F10001,AR4,угар!Q5:Q10001,B14,угар!G5:G10001,E6)+SUMIFS(угар!A5:A10001,угар!F5:F10001,AR4,угар!R5:R10001,B14,угар!G5:G10001,E6)+SUMIFS(угар!A5:A10001,угар!F5:F10001,AR4,угар!S5:S10001,B14,угар!G5:G10001,E6)+SUMIFS(угар!A5:A10001,угар!F5:F10001,AR4,угар!T5:T10001,B14,угар!G5:G10001,E6)+SUMIFS(угар!A5:A10001,угар!F5:F10001,AR4,угар!U5:U10001,B14,угар!G5:G10001,E6)+SUMIFS(угар!A5:A10001,угар!F5:F10001,AR4,угар!V5:V10001,B14,угар!G5:G10001,E6)+SUMIFS(угар!A5:A10001,угар!F5:F10001,AR4,угар!W5:W10001,B14,угар!G5:G10001,E6)+SUMIFS(угар!A5:A10001,угар!F5:F10001,AR4,угар!X5:X10001,B14,угар!G5:G10001,E6)+SUMIFS(угар!A5:A10001,угар!F5:F10001,AR4,угар!Y5:Y10001,B14,угар!G5:G10001,E6)</f>
        <v>0</v>
      </c>
      <c r="AT14" s="1317">
        <f>SUMIFS(угар!A5:A10001,угар!F5:F10001,AT4,угар!P5:P10001,B14,угар!G5:G10001,D6)+SUMIFS(угар!A5:A10001,угар!F5:F10001,AT4,угар!Q5:Q10001,B14,угар!G5:G10001,D6)+SUMIFS(угар!A5:A10001,угар!F5:F10001,AT4,угар!R5:R10001,B14,угар!G5:G10001,D6)+SUMIFS(угар!A5:A10001,угар!F5:F10001,AT4,угар!S5:S10001,B14,угар!G5:G10001,D6)+SUMIFS(угар!A5:A10001,угар!F5:F10001,AT4,угар!T5:T10001,B14,угар!G5:G10001,D6)+SUMIFS(угар!A5:A10001,угар!F5:F10001,AT4,угар!U5:U10001,B14,угар!G5:G10001,D6)+SUMIFS(угар!A5:A10001,угар!F5:F10001,AT4,угар!V5:V10001,B14,угар!G5:G10001,D6)+SUMIFS(угар!A5:A10001,угар!F5:F10001,AT4,угар!W5:W10001,B14,угар!G5:G10001,D6)+SUMIFS(угар!A5:A10001,угар!F5:F10001,AT4,угар!X5:X10001,B14,угар!G5:G10001,D6)+SUMIFS(угар!A5:A10001,угар!F5:F10001,AT4,угар!Y5:Y10001,B14,угар!G5:G10001,D6)</f>
        <v>0</v>
      </c>
      <c r="AU14" s="1317">
        <f>SUMIFS(угар!A5:A10001,угар!F5:F10001,AT4,угар!P5:P10001,B14,угар!G5:G10001,E6)+SUMIFS(угар!A5:A10001,угар!F5:F10001,AT4,угар!Q5:Q10001,B14,угар!G5:G10001,E6)+SUMIFS(угар!A5:A10001,угар!F5:F10001,AT4,угар!R5:R10001,B14,угар!G5:G10001,E6)+SUMIFS(угар!A5:A10001,угар!F5:F10001,AT4,угар!S5:S10001,B14,угар!G5:G10001,E6)+SUMIFS(угар!A5:A10001,угар!F5:F10001,AT4,угар!T5:T10001,B14,угар!G5:G10001,E6)+SUMIFS(угар!A5:A10001,угар!F5:F10001,AT4,угар!U5:U10001,B14,угар!G5:G10001,E6)+SUMIFS(угар!A5:A10001,угар!F5:F10001,AT4,угар!V5:V10001,B14,угар!G5:G10001,E6)+SUMIFS(угар!A5:A10001,угар!F5:F10001,AT4,угар!W5:W10001,B14,угар!G5:G10001,E6)+SUMIFS(угар!A5:A10001,угар!F5:F10001,AT4,угар!X5:X10001,B14,угар!G5:G10001,E6)+SUMIFS(угар!A5:A10001,угар!F5:F10001,AT4,угар!Y5:Y10001,B14,угар!G5:G10001,E6)</f>
        <v>0</v>
      </c>
      <c r="AV14" s="1317">
        <f>SUMIFS(угар!A5:A10001,угар!F5:F10001,AV4,угар!P5:P10001,B14,угар!G5:G10001,D6)+SUMIFS(угар!A5:A10001,угар!F5:F10001,AV4,угар!Q5:Q10001,B14,угар!G5:G10001,D6)+SUMIFS(угар!A5:A10001,угар!F5:F10001,AV4,угар!R5:R10001,B14,угар!G5:G10001,D6)+SUMIFS(угар!A5:A10001,угар!F5:F10001,AV4,угар!S5:S10001,B14,угар!G5:G10001,D6)+SUMIFS(угар!A5:A10001,угар!F5:F10001,AV4,угар!T5:T10001,B14,угар!G5:G10001,D6)+SUMIFS(угар!A5:A10001,угар!F5:F10001,AV4,угар!U5:U10001,B14,угар!G5:G10001,D6)+SUMIFS(угар!A5:A10001,угар!F5:F10001,AV4,угар!V5:V10001,B14,угар!G5:G10001,D6)+SUMIFS(угар!A5:A10001,угар!F5:F10001,AV4,угар!W5:W10001,B14,угар!G5:G10001,D6)+SUMIFS(угар!A5:A10001,угар!F5:F10001,AV4,угар!X5:X10001,B14,угар!G5:G10001,D6)+SUMIFS(угар!A5:A10001,угар!F5:F10001,AV4,угар!Y5:Y10001,B14,угар!G5:G10001,D6)</f>
        <v>0</v>
      </c>
      <c r="AW14" s="1317">
        <f>SUMIFS(угар!A5:A10001,угар!F5:F10001,AV4,угар!P5:P10001,B14,угар!G5:G10001,E6)+SUMIFS(угар!A5:A10001,угар!F5:F10001,AV4,угар!Q5:Q10001,B14,угар!G5:G10001,E6)+SUMIFS(угар!A5:A10001,угар!F5:F10001,AV4,угар!R5:R10001,B14,угар!G5:G10001,E6)+SUMIFS(угар!A5:A10001,угар!F5:F10001,AV4,угар!S5:S10001,B14,угар!G5:G10001,E6)+SUMIFS(угар!A5:A10001,угар!F5:F10001,AV4,угар!T5:T10001,B14,угар!G5:G10001,E6)+SUMIFS(угар!A5:A10001,угар!F5:F10001,AV4,угар!U5:U10001,B14,угар!G5:G10001,E6)+SUMIFS(угар!A5:A10001,угар!F5:F10001,AV4,угар!V5:V10001,B14,угар!G5:G10001,E6)+SUMIFS(угар!A5:A10001,угар!F5:F10001,AV4,угар!W5:W10001,B14,угар!G5:G10001,E6)+SUMIFS(угар!A5:A10001,угар!F5:F10001,AV4,угар!X5:X10001,B14,угар!G5:G10001,E6)+SUMIFS(угар!A5:A10001,угар!F5:F10001,AV4,угар!Y5:Y10001,B14,угар!G5:G10001,E6)</f>
        <v>0</v>
      </c>
    </row>
    <row r="15" spans="1:49" ht="16.5" thickBot="1">
      <c r="A15" s="1298" t="s">
        <v>619</v>
      </c>
      <c r="B15" s="208" t="s">
        <v>620</v>
      </c>
      <c r="C15" s="1292">
        <f t="shared" si="7"/>
        <v>0</v>
      </c>
      <c r="D15" s="1292">
        <f t="shared" si="0"/>
        <v>0</v>
      </c>
      <c r="E15" s="1292">
        <f t="shared" si="1"/>
        <v>0</v>
      </c>
      <c r="F15" s="1315">
        <f t="shared" si="6"/>
        <v>0</v>
      </c>
      <c r="G15" s="1315">
        <v>0</v>
      </c>
      <c r="H15" s="1337">
        <v>0</v>
      </c>
      <c r="I15" s="1351" t="e">
        <f t="shared" si="9"/>
        <v>#DIV/0!</v>
      </c>
      <c r="J15" s="1352" t="e">
        <f t="shared" si="10"/>
        <v>#DIV/0!</v>
      </c>
      <c r="K15" s="1352" t="e">
        <f t="shared" si="11"/>
        <v>#DIV/0!</v>
      </c>
      <c r="L15" s="1343">
        <f>SUMIFS(угар!A5:A10001,угар!F5:F10001,L4,угар!P5:P10001,B15,угар!G5:G10001,D6)+SUMIFS(угар!A5:A10001,угар!F5:F10001,L4,угар!Q5:Q10001,B15,угар!G5:G10001,D6)+SUMIFS(угар!A5:A10001,угар!F5:F10001,L4,угар!R5:R10001,B15,угар!G5:G10001,D6)+SUMIFS(угар!A5:A10001,угар!F5:F10001,L4,угар!S5:S10001,B15,угар!G5:G10001,D6)+SUMIFS(угар!A5:A10001,угар!F5:F10001,L4,угар!T5:T10001,B15,угар!G5:G10001,D6)+SUMIFS(угар!A5:A10001,угар!F5:F10001,L4,угар!U5:U10001,B15,угар!G5:G10001,D6)+SUMIFS(угар!A5:A10001,угар!F5:F10001,L4,угар!V5:V10001,B15,угар!G5:G10001,D6)+SUMIFS(угар!A5:A10001,угар!F5:F10001,L4,угар!W5:W10001,B15,угар!G5:G10001,D6)+SUMIFS(угар!A5:A10001,угар!F5:F10001,L4,угар!X5:X10001,B15,угар!G5:G10001,D6)+SUMIFS(угар!A5:A10001,угар!F5:F10001,L4,угар!Y5:Y10001,B15,угар!G5:G10001,D6)</f>
        <v>0</v>
      </c>
      <c r="M15" s="1317">
        <f>SUMIFS(угар!A5:A10001,угар!F5:F10001,L4,угар!P5:P10001,B15,угар!G5:G10001,E6)+SUMIFS(угар!A5:A10001,угар!F5:F10001,L4,угар!Q5:Q10001,B15,угар!G5:G10001,E6)+SUMIFS(угар!A5:A10001,угар!F5:F10001,L4,угар!R5:R10001,B15,угар!G5:G10001,E6)+SUMIFS(угар!A5:A10001,угар!F5:F10001,L4,угар!S5:S10001,B15,угар!G5:G10001,E6)+SUMIFS(угар!A5:A10001,угар!F5:F10001,L4,угар!T5:T10001,B15,угар!G5:G10001,E6)+SUMIFS(угар!A5:A10001,угар!F5:F10001,L4,угар!U5:U10001,B15,угар!G5:G10001,E6)+SUMIFS(угар!A5:A10001,угар!F5:F10001,L4,угар!V5:V10001,B15,угар!G5:G10001,E6)+SUMIFS(угар!A5:A10001,угар!F5:F10001,L4,угар!W5:W10001,B15,угар!G5:G10001,E6)+SUMIFS(угар!A5:A10001,угар!F5:F10001,L4,угар!X5:X10001,B15,угар!G5:G10001,E6)+SUMIFS(угар!A5:A10001,угар!F5:F10001,L4,угар!Y5:Y10001,B15,угар!G5:G10001,E6)</f>
        <v>0</v>
      </c>
      <c r="N15" s="1317">
        <f>SUMIFS(угар!A5:A10001,угар!F5:F10001,N4,угар!P5:P10001,B15,угар!G5:G10001,D6)+SUMIFS(угар!A5:A10001,угар!F5:F10001,N4,угар!Q5:Q10001,B15,угар!G5:G10001,D6)+SUMIFS(угар!A5:A10001,угар!F5:F10001,N4,угар!R5:R10001,B15,угар!G5:G10001,D6)+SUMIFS(угар!A5:A10001,угар!F5:F10001,N4,угар!S5:S10001,B15,угар!G5:G10001,D6)+SUMIFS(угар!A5:A10001,угар!F5:F10001,N4,угар!T5:T10001,B15,угар!G5:G10001,D6)+SUMIFS(угар!A5:A10001,угар!F5:F10001,N4,угар!U5:U10001,B15,угар!G5:G10001,D6)+SUMIFS(угар!A5:A10001,угар!F5:F10001,N4,угар!V5:V10001,B15,угар!G5:G10001,D6)+SUMIFS(угар!A5:A10001,угар!F5:F10001,N4,угар!W5:W10001,B15,угар!G5:G10001,D6)+SUMIFS(угар!A5:A10001,угар!F5:F10001,N4,угар!X5:X10001,B15,угар!G5:G10001,D6)+SUMIFS(угар!A5:A10001,угар!F5:F10001,N4,угар!Y5:Y10001,B15,угар!G5:G10001,D6)</f>
        <v>0</v>
      </c>
      <c r="O15" s="1317">
        <f>SUMIFS(угар!A5:A10001,угар!F5:F10001,N4,угар!P5:P10001,B15,угар!G5:G10001,E6)+SUMIFS(угар!A5:A10001,угар!F5:F10001,N4,угар!Q5:Q10001,B15,угар!G5:G10001,E6)+SUMIFS(угар!A5:A10001,угар!F5:F10001,N4,угар!R5:R10001,B15,угар!G5:G10001,E6)+SUMIFS(угар!A5:A10001,угар!F5:F10001,N4,угар!S5:S10001,B15,угар!G5:G10001,E6)+SUMIFS(угар!A5:A10001,угар!F5:F10001,N4,угар!T5:T10001,B15,угар!G5:G10001,E6)+SUMIFS(угар!A5:A10001,угар!F5:F10001,N4,угар!U5:U10001,B15,угар!G5:G10001,E6)+SUMIFS(угар!A5:A10001,угар!F5:F10001,N4,угар!V5:V10001,B15,угар!G5:G10001,E6)+SUMIFS(угар!A5:A10001,угар!F5:F10001,N4,угар!W5:W10001,B15,угар!G5:G10001,E6)+SUMIFS(угар!A5:A10001,угар!F5:F10001,N4,угар!X5:X10001,B15,угар!G5:G10001,E6)+SUMIFS(угар!A5:A10001,угар!F5:F10001,N4,угар!Y5:Y10001,B15,угар!G5:G10001,E6)</f>
        <v>0</v>
      </c>
      <c r="P15" s="1317">
        <f>SUMIFS(угар!A5:A10001,угар!F5:F10001,P4,угар!P5:P10001,B15,угар!G5:G10001,D6)+SUMIFS(угар!A5:A10001,угар!F5:F10001,P4,угар!Q5:Q10001,B15,угар!G5:G10001,D6)+SUMIFS(угар!A5:A10001,угар!F5:F10001,P4,угар!R5:R10001,B15,угар!G5:G10001,D6)+SUMIFS(угар!A5:A10001,угар!F5:F10001,P4,угар!S5:S10001,B15,угар!G5:G10001,D6)+SUMIFS(угар!A5:A10001,угар!F5:F10001,P4,угар!T5:T10001,B15,угар!G5:G10001,D6)+SUMIFS(угар!A5:A10001,угар!F5:F10001,P4,угар!U5:U10001,B15,угар!G5:G10001,D6)+SUMIFS(угар!A5:A10001,угар!F5:F10001,P4,угар!V5:V10001,B15,угар!G5:G10001,D6)+SUMIFS(угар!A5:A10001,угар!F5:F10001,P4,угар!W5:W10001,B15,угар!G5:G10001,D6)+SUMIFS(угар!A5:A10001,угар!F5:F10001,P4,угар!X5:X10001,B15,угар!G5:G10001,D6)+SUMIFS(угар!A5:A10001,угар!F5:F10001,P4,угар!Y5:Y10001,B15,угар!G5:G10001,D6)</f>
        <v>0</v>
      </c>
      <c r="Q15" s="1317">
        <f>SUMIFS(угар!A5:A10001,угар!F5:F10001,P4,угар!P5:P10001,B15,угар!G5:G10001,E6)+SUMIFS(угар!A5:A10001,угар!F5:F10001,P4,угар!Q5:Q10001,B15,угар!G5:G10001,E6)+SUMIFS(угар!A5:A10001,угар!F5:F10001,P4,угар!R5:R10001,B15,угар!G5:G10001,E6)+SUMIFS(угар!A5:A10001,угар!F5:F10001,P4,угар!S5:S10001,B15,угар!G5:G10001,E6)+SUMIFS(угар!A5:A10001,угар!F5:F10001,P4,угар!T5:T10001,B15,угар!G5:G10001,E6)+SUMIFS(угар!A5:A10001,угар!F5:F10001,P4,угар!U5:U10001,B15,угар!G5:G10001,E6)+SUMIFS(угар!A5:A10001,угар!F5:F10001,P4,угар!V5:V10001,B15,угар!G5:G10001,E6)+SUMIFS(угар!A5:A10001,угар!F5:F10001,P4,угар!W5:W10001,B15,угар!G5:G10001,E6)+SUMIFS(угар!A5:A10001,угар!F5:F10001,P4,угар!X5:X10001,B15,угар!G5:G10001,E6)+SUMIFS(угар!A5:A10001,угар!F5:F10001,P4,угар!Y5:Y10001,B15,угар!G5:G10001,E6)</f>
        <v>0</v>
      </c>
      <c r="R15" s="1317">
        <f>SUMIFS(угар!A5:A10001,угар!F5:F10001,R4,угар!P5:P10001,B15,угар!G5:G10001,D6)+SUMIFS(угар!A5:A10001,угар!F5:F10001,R4,угар!Q5:Q10001,B15,угар!G5:G10001,D6)+SUMIFS(угар!A5:A10001,угар!F5:F10001,R4,угар!R5:R10001,B15,угар!G5:G10001,D6)+SUMIFS(угар!A5:A10001,угар!F5:F10001,R4,угар!S5:S10001,B15,угар!G5:G10001,D6)+SUMIFS(угар!A5:A10001,угар!F5:F10001,R4,угар!T5:T10001,B15,угар!G5:G10001,D6)+SUMIFS(угар!A5:A10001,угар!F5:F10001,R4,угар!U5:U10001,B15,угар!G5:G10001,D6)+SUMIFS(угар!A5:A10001,угар!F5:F10001,R4,угар!V5:V10001,B15,угар!G5:G10001,D6)+SUMIFS(угар!A5:A10001,угар!F5:F10001,R4,угар!W5:W10001,B15,угар!G5:G10001,D6)+SUMIFS(угар!A5:A10001,угар!F5:F10001,R4,угар!X5:X10001,B15,угар!G5:G10001,D6)+SUMIFS(угар!A5:A10001,угар!F5:F10001,R4,угар!Y5:Y10001,B15,угар!G5:G10001,D6)</f>
        <v>0</v>
      </c>
      <c r="S15" s="1317">
        <f>SUMIFS(угар!A5:A10001,угар!F5:F10001,R4,угар!P5:P10001,B15,угар!G5:G10001,E6)+SUMIFS(угар!A5:A10001,угар!F5:F10001,R4,угар!Q5:Q10001,B15,угар!G5:G10001,E6)+SUMIFS(угар!A5:A10001,угар!F5:F10001,R4,угар!R5:R10001,B15,угар!G5:G10001,E6)+SUMIFS(угар!A5:A10001,угар!F5:F10001,R4,угар!S5:S10001,B15,угар!G5:G10001,E6)+SUMIFS(угар!A5:A10001,угар!F5:F10001,R4,угар!T5:T10001,B15,угар!G5:G10001,E6)+SUMIFS(угар!A5:A10001,угар!F5:F10001,R4,угар!U5:U10001,B15,угар!G5:G10001,E6)+SUMIFS(угар!A5:A10001,угар!F5:F10001,R4,угар!V5:V10001,B15,угар!G5:G10001,E6)+SUMIFS(угар!A5:A10001,угар!F5:F10001,R4,угар!W5:W10001,B15,угар!G5:G10001,E6)+SUMIFS(угар!A5:A10001,угар!F5:F10001,R4,угар!X5:X10001,B15,угар!G5:G10001,E6)+SUMIFS(угар!A5:A10001,угар!F5:F10001,R4,угар!Y5:Y10001,B15,угар!G5:G10001,E6)</f>
        <v>0</v>
      </c>
      <c r="T15" s="1317">
        <f>SUMIFS(угар!A5:A10001,угар!F5:F10001,T4,угар!P5:P10001,B15,угар!G5:G10001,D6)+SUMIFS(угар!A5:A10001,угар!F5:F10001,T4,угар!Q5:Q10001,B15,угар!G5:G10001,D6)+SUMIFS(угар!A5:A10001,угар!F5:F10001,T4,угар!R5:R10001,B15,угар!G5:G10001,D6)+SUMIFS(угар!A5:A10001,угар!F5:F10001,T4,угар!S5:S10001,B15,угар!G5:G10001,D6)+SUMIFS(угар!A5:A10001,угар!F5:F10001,T4,угар!T5:T10001,B15,угар!G5:G10001,D6)+SUMIFS(угар!A5:A10001,угар!F5:F10001,T4,угар!U5:U10001,B15,угар!G5:G10001,D6)+SUMIFS(угар!A5:A10001,угар!F5:F10001,T4,угар!V5:V10001,B15,угар!G5:G10001,D6)+SUMIFS(угар!A5:A10001,угар!F5:F10001,T4,угар!W5:W10001,B15,угар!G5:G10001,D6)+SUMIFS(угар!A5:A10001,угар!F5:F10001,T4,угар!X5:X10001,B15,угар!G5:G10001,D6)+SUMIFS(угар!A5:A10001,угар!F5:F10001,T4,угар!Y5:Y10001,B15,угар!G5:G10001,D6)</f>
        <v>0</v>
      </c>
      <c r="U15" s="1317">
        <f>SUMIFS(угар!A5:A10001,угар!F5:F10001,T4,угар!P5:P10001,B15,угар!G5:G10001,E6)+SUMIFS(угар!A5:A10001,угар!F5:F10001,T4,угар!Q5:Q10001,B15,угар!G5:G10001,E6)+SUMIFS(угар!A5:A10001,угар!F5:F10001,T4,угар!R5:R10001,B15,угар!G5:G10001,E6)+SUMIFS(угар!A5:A10001,угар!F5:F10001,T4,угар!S5:S10001,B15,угар!G5:G10001,E6)+SUMIFS(угар!A5:A10001,угар!F5:F10001,T4,угар!T5:T10001,B15,угар!G5:G10001,E6)+SUMIFS(угар!A5:A10001,угар!F5:F10001,T4,угар!U5:U10001,B15,угар!G5:G10001,E6)+SUMIFS(угар!A5:A10001,угар!F5:F10001,T4,угар!V5:V10001,B15,угар!G5:G10001,E6)+SUMIFS(угар!A5:A10001,угар!F5:F10001,T4,угар!W5:W10001,B15,угар!G5:G10001,E6)+SUMIFS(угар!A5:A10001,угар!F5:F10001,T4,угар!X5:X10001,B15,угар!G5:G10001,E6)+SUMIFS(угар!A5:A10001,угар!F5:F10001,T4,угар!Y5:Y10001,B15,угар!G5:G10001,E6)</f>
        <v>0</v>
      </c>
      <c r="V15" s="1317">
        <f>SUMIFS(угар!A5:A10001,угар!F5:F10001,V4,угар!P5:P10001,B15,угар!G5:G10001,D6)+SUMIFS(угар!A5:A10001,угар!F5:F10001,V4,угар!Q5:Q10001,B15,угар!G5:G10001,D6)+SUMIFS(угар!A5:A10001,угар!F5:F10001,V4,угар!R5:R10001,B15,угар!G5:G10001,D6)+SUMIFS(угар!A5:A10001,угар!F5:F10001,V4,угар!S5:S10001,B15,угар!G5:G10001,D6)+SUMIFS(угар!A5:A10001,угар!F5:F10001,V4,угар!T5:T10001,B15,угар!G5:G10001,D6)+SUMIFS(угар!A5:A10001,угар!F5:F10001,V4,угар!U5:U10001,B15,угар!G5:G10001,D6)+SUMIFS(угар!A5:A10001,угар!F5:F10001,V4,угар!V5:V10001,B15,угар!G5:G10001,D6)+SUMIFS(угар!A5:A10001,угар!F5:F10001,V4,угар!W5:W10001,B15,угар!G5:G10001,D6)+SUMIFS(угар!A5:A10001,угар!F5:F10001,V4,угар!X5:X10001,B15,угар!G5:G10001,D6)+SUMIFS(угар!A5:A10001,угар!F5:F10001,V4,угар!Y5:Y10001,B15,угар!G5:G10001,D6)</f>
        <v>0</v>
      </c>
      <c r="W15" s="1317">
        <f>SUMIFS(угар!A5:A10001,угар!F5:F10001,V4,угар!P5:P10001,B15,угар!G5:G10001,E6)+SUMIFS(угар!A5:A10001,угар!F5:F10001,V4,угар!Q5:Q10001,B15,угар!G5:G10001,E6)+SUMIFS(угар!A5:A10001,угар!F5:F10001,V4,угар!R5:R10001,B15,угар!G5:G10001,E6)+SUMIFS(угар!A5:A10001,угар!F5:F10001,V4,угар!S5:S10001,B15,угар!G5:G10001,E6)+SUMIFS(угар!A5:A10001,угар!F5:F10001,V4,угар!T5:T10001,B15,угар!G5:G10001,E6)+SUMIFS(угар!A5:A10001,угар!F5:F10001,V4,угар!U5:U10001,B15,угар!G5:G10001,E6)+SUMIFS(угар!A5:A10001,угар!F5:F10001,V4,угар!V5:V10001,B15,угар!G5:G10001,E6)+SUMIFS(угар!A5:A10001,угар!F5:F10001,V4,угар!W5:W10001,B15,угар!G5:G10001,E6)+SUMIFS(угар!A5:A10001,угар!F5:F10001,V4,угар!X5:X10001,B15,угар!G5:G10001,E6)+SUMIFS(угар!A5:A10001,угар!F5:F10001,V4,угар!Y5:Y10001,B15,угар!G5:G10001,E6)</f>
        <v>0</v>
      </c>
      <c r="X15" s="1317">
        <f>SUMIFS(угар!A5:A10001,угар!F5:F10001,X4,угар!P5:P10001,B15,угар!G5:G10001,D6)+SUMIFS(угар!A5:A10001,угар!F5:F10001,X4,угар!Q5:Q10001,B15,угар!G5:G10001,D6)+SUMIFS(угар!A5:A10001,угар!F5:F10001,X4,угар!R5:R10001,B15,угар!G5:G10001,D6)+SUMIFS(угар!A5:A10001,угар!F5:F10001,X4,угар!S5:S10001,B15,угар!G5:G10001,D6)+SUMIFS(угар!A5:A10001,угар!F5:F10001,X4,угар!T5:T10001,B15,угар!G5:G10001,D6)+SUMIFS(угар!A5:A10001,угар!F5:F10001,X4,угар!U5:U10001,B15,угар!G5:G10001,D6)+SUMIFS(угар!A5:A10001,угар!F5:F10001,X4,угар!V5:V10001,B15,угар!G5:G10001,D6)+SUMIFS(угар!A5:A10001,угар!F5:F10001,X4,угар!W5:W10001,B15,угар!G5:G10001,D6)+SUMIFS(угар!A5:A10001,угар!F5:F10001,X4,угар!X5:X10001,B15,угар!G5:G10001,D6)+SUMIFS(угар!A5:A10001,угар!F5:F10001,X4,угар!Y5:Y10001,B15,угар!G5:G10001,D6)</f>
        <v>0</v>
      </c>
      <c r="Y15" s="1317">
        <f>SUMIFS(угар!A5:A10001,угар!F5:F10001,X4,угар!P5:P10001,B15,угар!G5:G10001,E6)+SUMIFS(угар!A5:A10001,угар!F5:F10001,X4,угар!Q5:Q10001,B15,угар!G5:G10001,E6)+SUMIFS(угар!A5:A10001,угар!F5:F10001,X4,угар!R5:R10001,B15,угар!G5:G10001,E6)+SUMIFS(угар!A5:A10001,угар!F5:F10001,X4,угар!S5:S10001,B15,угар!G5:G10001,E6)+SUMIFS(угар!A5:A10001,угар!F5:F10001,X4,угар!T5:T10001,B15,угар!G5:G10001,E6)+SUMIFS(угар!A5:A10001,угар!F5:F10001,X4,угар!U5:U10001,B15,угар!G5:G10001,E6)+SUMIFS(угар!A5:A10001,угар!F5:F10001,X4,угар!V5:V10001,B15,угар!G5:G10001,E6)+SUMIFS(угар!A5:A10001,угар!F5:F10001,X4,угар!W5:W10001,B15,угар!G5:G10001,E6)+SUMIFS(угар!A5:A10001,угар!F5:F10001,X4,угар!X5:X10001,B15,угар!G5:G10001,E6)+SUMIFS(угар!A5:A10001,угар!F5:F10001,X4,угар!Y5:Y10001,B15,угар!G5:G10001,E6)</f>
        <v>0</v>
      </c>
      <c r="Z15" s="1317">
        <f>SUMIFS(угар!A5:A10001,угар!F5:F10001,Z4,угар!P5:P10001,B15,угар!G5:G10001,D6)+SUMIFS(угар!A5:A10001,угар!F5:F10001,Z4,угар!Q5:Q10001,B15,угар!G5:G10001,D6)+SUMIFS(угар!A5:A10001,угар!F5:F10001,Z4,угар!R5:R10001,B15,угар!G5:G10001,D6)+SUMIFS(угар!A5:A10001,угар!F5:F10001,Z4,угар!S5:S10001,B15,угар!G5:G10001,D6)+SUMIFS(угар!A5:A10001,угар!F5:F10001,Z4,угар!T5:T10001,B15,угар!G5:G10001,D6)+SUMIFS(угар!A5:A10001,угар!F5:F10001,Z4,угар!U5:U10001,B15,угар!G5:G10001,D6)+SUMIFS(угар!A5:A10001,угар!F5:F10001,Z4,угар!V5:V10001,B15,угар!G5:G10001,D6)+SUMIFS(угар!A5:A10001,угар!F5:F10001,Z4,угар!W5:W10001,B15,угар!G5:G10001,D6)+SUMIFS(угар!A5:A10001,угар!F5:F10001,Z4,угар!X5:X10001,B15,угар!G5:G10001,D6)+SUMIFS(угар!A5:A10001,угар!F5:F10001,Z4,угар!Y5:Y10001,B15,угар!G5:G10001,D6)</f>
        <v>0</v>
      </c>
      <c r="AA15" s="1317">
        <f>SUMIFS(угар!A5:A10001,угар!F5:F10001,Z4,угар!P5:P10001,B15,угар!G5:G10001,E6)+SUMIFS(угар!A5:A10001,угар!F5:F10001,Z4,угар!Q5:Q10001,B15,угар!G5:G10001,E6)+SUMIFS(угар!A5:A10001,угар!F5:F10001,Z4,угар!R5:R10001,B15,угар!G5:G10001,E6)+SUMIFS(угар!A5:A10001,угар!F5:F10001,Z4,угар!S5:S10001,B15,угар!G5:G10001,E6)+SUMIFS(угар!A5:A10001,угар!F5:F10001,Z4,угар!T5:T10001,B15,угар!G5:G10001,E6)+SUMIFS(угар!A5:A10001,угар!F5:F10001,Z4,угар!U5:U10001,B15,угар!G5:G10001,E6)+SUMIFS(угар!A5:A10001,угар!F5:F10001,Z4,угар!V5:V10001,B15,угар!G5:G10001,E6)+SUMIFS(угар!A5:A10001,угар!F5:F10001,Z4,угар!W5:W10001,B15,угар!G5:G10001,E6)+SUMIFS(угар!A5:A10001,угар!F5:F10001,Z4,угар!X5:X10001,B15,угар!G5:G10001,E6)+SUMIFS(угар!A5:A10001,угар!F5:F10001,Z4,угар!Y5:Y10001,B15,угар!G5:G10001,E6)</f>
        <v>0</v>
      </c>
      <c r="AB15" s="1317">
        <f>SUMIFS(угар!A5:A10001,угар!F5:F10001,AB4,угар!P5:P10001,B15,угар!G5:G10001,D6)+SUMIFS(угар!A5:A10001,угар!F5:F10001,AB4,угар!Q5:Q10001,B15,угар!G5:G10001,D6)+SUMIFS(угар!A5:A10001,угар!F5:F10001,AB4,угар!R5:R10001,B15,угар!G5:G10001,D6)+SUMIFS(угар!A5:A10001,угар!F5:F10001,AB4,угар!S5:S10001,B15,угар!G5:G10001,D6)+SUMIFS(угар!A5:A10001,угар!F5:F10001,AB4,угар!T5:T10001,B15,угар!G5:G10001,D6)+SUMIFS(угар!A5:A10001,угар!F5:F10001,AB4,угар!U5:U10001,B15,угар!G5:G10001,D6)+SUMIFS(угар!A5:A10001,угар!F5:F10001,AB4,угар!V5:V10001,B15,угар!G5:G10001,D6)+SUMIFS(угар!A5:A10001,угар!F5:F10001,AB4,угар!W5:W10001,B15,угар!G5:G10001,D6)+SUMIFS(угар!A5:A10001,угар!F5:F10001,AB4,угар!X5:X10001,B15,угар!G5:G10001,D6)+SUMIFS(угар!A5:A10001,угар!F5:F10001,AB4,угар!Y5:Y10001,B15,угар!G5:G10001,D6)</f>
        <v>0</v>
      </c>
      <c r="AC15" s="1317">
        <f>SUMIFS(угар!A5:A10001,угар!F5:F10001,AB4,угар!P5:P10001,B15,угар!G5:G10001,E6)+SUMIFS(угар!A5:A10001,угар!F5:F10001,AB4,угар!Q5:Q10001,B15,угар!G5:G10001,E6)+SUMIFS(угар!A5:A10001,угар!F5:F10001,AB4,угар!R5:R10001,B15,угар!G5:G10001,E6)+SUMIFS(угар!A5:A10001,угар!F5:F10001,AB4,угар!S5:S10001,B15,угар!G5:G10001,E6)+SUMIFS(угар!A5:A10001,угар!F5:F10001,AB4,угар!T5:T10001,B15,угар!G5:G10001,E6)+SUMIFS(угар!A5:A10001,угар!F5:F10001,AB4,угар!U5:U10001,B15,угар!G5:G10001,E6)+SUMIFS(угар!A5:A10001,угар!F5:F10001,AB4,угар!V5:V10001,B15,угар!G5:G10001,E6)+SUMIFS(угар!A5:A10001,угар!F5:F10001,AB4,угар!W5:W10001,B15,угар!G5:G10001,E6)+SUMIFS(угар!A5:A10001,угар!F5:F10001,AB4,угар!X5:X10001,B15,угар!G5:G10001,E6)+SUMIFS(угар!A5:A10001,угар!F5:F10001,AB4,угар!Y5:Y10001,B15,угар!G5:G10001,E6)</f>
        <v>0</v>
      </c>
      <c r="AD15" s="1317">
        <f>SUMIFS(угар!A5:A10001,угар!F5:F10001,AD4,угар!P5:P10001,B15,угар!G5:G10001,D6)+SUMIFS(угар!A5:A10001,угар!F5:F10001,AD4,угар!Q5:Q10001,B15,угар!G5:G10001,D6)+SUMIFS(угар!A5:A10001,угар!F5:F10001,AD4,угар!R5:R10001,B15,угар!G5:G10001,D6)+SUMIFS(угар!A5:A10001,угар!F5:F10001,AD4,угар!S5:S10001,B15,угар!G5:G10001,D6)+SUMIFS(угар!A5:A10001,угар!F5:F10001,AD4,угар!T5:T10001,B15,угар!G5:G10001,D6)+SUMIFS(угар!A5:A10001,угар!F5:F10001,AD4,угар!U5:U10001,B15,угар!G5:G10001,D6)+SUMIFS(угар!A5:A10001,угар!F5:F10001,AD4,угар!V5:V10001,B15,угар!G5:G10001,D6)+SUMIFS(угар!A5:A10001,угар!F5:F10001,AD4,угар!W5:W10001,B15,угар!G5:G10001,D6)+SUMIFS(угар!A5:A10001,угар!F5:F10001,AD4,угар!X5:X10001,B15,угар!G5:G10001,D6)+SUMIFS(угар!A5:A10001,угар!F5:F10001,AD4,угар!Y5:Y10001,B15,угар!G5:G10001,D6)</f>
        <v>0</v>
      </c>
      <c r="AE15" s="1317">
        <f>SUMIFS(угар!A5:A10001,угар!F5:F10001,AD4,угар!P5:P10001,B15,угар!G5:G10001,E6)+SUMIFS(угар!A5:A10001,угар!F5:F10001,AD4,угар!Q5:Q10001,B15,угар!G5:G10001,E6)+SUMIFS(угар!A5:A10001,угар!F5:F10001,AD4,угар!R5:R10001,B15,угар!G5:G10001,E6)+SUMIFS(угар!A5:A10001,угар!F5:F10001,AD4,угар!S5:S10001,B15,угар!G5:G10001,E6)+SUMIFS(угар!A5:A10001,угар!F5:F10001,AD4,угар!T5:T10001,B15,угар!G5:G10001,E6)+SUMIFS(угар!A5:A10001,угар!F5:F10001,AD4,угар!U5:U10001,B15,угар!G5:G10001,E6)+SUMIFS(угар!A5:A10001,угар!F5:F10001,AD4,угар!V5:V10001,B15,угар!G5:G10001,E6)+SUMIFS(угар!A5:A10001,угар!F5:F10001,AD4,угар!W5:W10001,B15,угар!G5:G10001,E6)+SUMIFS(угар!A5:A10001,угар!F5:F10001,AD4,угар!X5:X10001,B15,угар!G5:G10001,E6)+SUMIFS(угар!A5:A10001,угар!F5:F10001,AD4,угар!Y5:Y10001,B15,угар!G5:G10001,E6)</f>
        <v>0</v>
      </c>
      <c r="AF15" s="1317">
        <f>SUMIFS(угар!A5:A10001,угар!F5:F10001,AF4,угар!P5:P10001,B15,угар!G5:G10001,D6)+SUMIFS(угар!A5:A10001,угар!F5:F10001,AF4,угар!Q5:Q10001,B15,угар!G5:G10001,D6)+SUMIFS(угар!A5:A10001,угар!F5:F10001,AF4,угар!R5:R10001,B15,угар!G5:G10001,D6)+SUMIFS(угар!A5:A10001,угар!F5:F10001,AF4,угар!S5:S10001,B15,угар!G5:G10001,D6)+SUMIFS(угар!A5:A10001,угар!F5:F10001,AF4,угар!T5:T10001,B15,угар!G5:G10001,D6)+SUMIFS(угар!A5:A10001,угар!F5:F10001,AF4,угар!U5:U10001,B15,угар!G5:G10001,D6)+SUMIFS(угар!A5:A10001,угар!F5:F10001,AF4,угар!V5:V10001,B15,угар!G5:G10001,D6)+SUMIFS(угар!A5:A10001,угар!F5:F10001,AF4,угар!W5:W10001,B15,угар!G5:G10001,D6)+SUMIFS(угар!A5:A10001,угар!F5:F10001,AF4,угар!X5:X10001,B15,угар!G5:G10001,D6)+SUMIFS(угар!A5:A10001,угар!F5:F10001,AF4,угар!Y5:Y10001,B15,угар!G5:G10001,D6)</f>
        <v>0</v>
      </c>
      <c r="AG15" s="1317">
        <f>SUMIFS(угар!A5:A10001,угар!F5:F10001,AF4,угар!P5:P10001,B15,угар!G5:G10001,E6)+SUMIFS(угар!A5:A10001,угар!F5:F10001,AF4,угар!Q5:Q10001,B15,угар!G5:G10001,E6)+SUMIFS(угар!A5:A10001,угар!F5:F10001,AF4,угар!R5:R10001,B15,угар!G5:G10001,E6)+SUMIFS(угар!A5:A10001,угар!F5:F10001,AF4,угар!S5:S10001,B15,угар!G5:G10001,E6)+SUMIFS(угар!A5:A10001,угар!F5:F10001,AF4,угар!T5:T10001,B15,угар!G5:G10001,E6)+SUMIFS(угар!A5:A10001,угар!F5:F10001,AF4,угар!U5:U10001,B15,угар!G5:G10001,E6)+SUMIFS(угар!A5:A10001,угар!F5:F10001,AF4,угар!V5:V10001,B15,угар!G5:G10001,E6)+SUMIFS(угар!A5:A10001,угар!F5:F10001,AF4,угар!W5:W10001,B15,угар!G5:G10001,E6)+SUMIFS(угар!A5:A10001,угар!F5:F10001,AF4,угар!X5:X10001,B15,угар!G5:G10001,E6)+SUMIFS(угар!A5:A10001,угар!F5:F10001,AF4,угар!Y5:Y10001,B15,угар!G5:G10001,E6)</f>
        <v>0</v>
      </c>
      <c r="AH15" s="1317">
        <f>SUMIFS(угар!A5:A10001,угар!F5:F10001,AH4,угар!P5:P10001,B15,угар!G5:G10001,D6)+SUMIFS(угар!A5:A10001,угар!F5:F10001,AH4,угар!Q5:Q10001,B15,угар!G5:G10001,D6)+SUMIFS(угар!A5:A10001,угар!F5:F10001,AH4,угар!R5:R10001,B15,угар!G5:G10001,D6)+SUMIFS(угар!A5:A10001,угар!F5:F10001,AH4,угар!S5:S10001,B15,угар!G5:G10001,D6)+SUMIFS(угар!A5:A10001,угар!F5:F10001,AH4,угар!T5:T10001,B15,угар!G5:G10001,D6)+SUMIFS(угар!A5:A10001,угар!F5:F10001,AH4,угар!U5:U10001,B15,угар!G5:G10001,D6)+SUMIFS(угар!A5:A10001,угар!F5:F10001,AH4,угар!V5:V10001,B15,угар!G5:G10001,D6)+SUMIFS(угар!A5:A10001,угар!F5:F10001,AH4,угар!W5:W10001,B15,угар!G5:G10001,D6)+SUMIFS(угар!A5:A10001,угар!F5:F10001,AH4,угар!X5:X10001,B15,угар!G5:G10001,D6)+SUMIFS(угар!A5:A10001,угар!F5:F10001,AH4,угар!Y5:Y10001,B15,угар!G5:G10001,D6)</f>
        <v>0</v>
      </c>
      <c r="AI15" s="1317">
        <f>SUMIFS(угар!A5:A10001,угар!F5:F10001,AH4,угар!P5:P10001,B15,угар!G5:G10001,E6)+SUMIFS(угар!A5:A10001,угар!F5:F10001,AH4,угар!Q5:Q10001,B15,угар!G5:G10001,E6)+SUMIFS(угар!A5:A10001,угар!F5:F10001,AH4,угар!R5:R10001,B15,угар!G5:G10001,E6)+SUMIFS(угар!A5:A10001,угар!F5:F10001,AH4,угар!S5:S10001,B15,угар!G5:G10001,E6)+SUMIFS(угар!A5:A10001,угар!F5:F10001,AH4,угар!T5:T10001,B15,угар!G5:G10001,E6)+SUMIFS(угар!A5:A10001,угар!F5:F10001,AH4,угар!U5:U10001,B15,угар!G5:G10001,E6)+SUMIFS(угар!A5:A10001,угар!F5:F10001,AH4,угар!V5:V10001,B15,угар!G5:G10001,E6)+SUMIFS(угар!A5:A10001,угар!F5:F10001,AH4,угар!W5:W10001,B15,угар!G5:G10001,E6)+SUMIFS(угар!A5:A10001,угар!F5:F10001,AH4,угар!X5:X10001,B15,угар!G5:G10001,E6)+SUMIFS(угар!A5:A10001,угар!F5:F10001,AH4,угар!Y5:Y10001,B15,угар!G5:G10001,E6)</f>
        <v>0</v>
      </c>
      <c r="AJ15" s="1317">
        <f>SUMIFS(угар!A5:A10001,угар!F5:F10001,AJ4,угар!P5:P10001,B15,угар!G5:G10001,D6)+SUMIFS(угар!A5:A10001,угар!F5:F10001,AJ4,угар!Q5:Q10001,B15,угар!G5:G10001,D6)+SUMIFS(угар!A5:A10001,угар!F5:F10001,AJ4,угар!R5:R10001,B15,угар!G5:G10001,D6)+SUMIFS(угар!A5:A10001,угар!F5:F10001,AJ4,угар!S5:S10001,B15,угар!G5:G10001,D6)+SUMIFS(угар!A5:A10001,угар!F5:F10001,AJ4,угар!T5:T10001,B15,угар!G5:G10001,D6)+SUMIFS(угар!A5:A10001,угар!F5:F10001,AJ4,угар!U5:U10001,B15,угар!G5:G10001,D6)+SUMIFS(угар!A5:A10001,угар!F5:F10001,AJ4,угар!V5:V10001,B15,угар!G5:G10001,D6)+SUMIFS(угар!A5:A10001,угар!F5:F10001,AJ4,угар!W5:W10001,B15,угар!G5:G10001,D6)+SUMIFS(угар!A5:A10001,угар!F5:F10001,AJ4,угар!X5:X10001,B15,угар!G5:G10001,D6)+SUMIFS(угар!A5:A10001,угар!F5:F10001,AJ4,угар!Y5:Y10001,B15,угар!G5:G10001,D6)</f>
        <v>0</v>
      </c>
      <c r="AK15" s="1317">
        <f>SUMIFS(угар!A5:A10001,угар!F5:F10001,AJ4,угар!P5:P10001,B15,угар!G5:G10001,E6)+SUMIFS(угар!A5:A10001,угар!F5:F10001,AJ4,угар!Q5:Q10001,B15,угар!G5:G10001,E6)+SUMIFS(угар!A5:A10001,угар!F5:F10001,AJ4,угар!R5:R10001,B15,угар!G5:G10001,E6)+SUMIFS(угар!A5:A10001,угар!F5:F10001,AJ4,угар!S5:S10001,B15,угар!G5:G10001,E6)+SUMIFS(угар!A5:A10001,угар!F5:F10001,AJ4,угар!T5:T10001,B15,угар!G5:G10001,E6)+SUMIFS(угар!A5:A10001,угар!F5:F10001,AJ4,угар!U5:U10001,B15,угар!G5:G10001,E6)+SUMIFS(угар!A5:A10001,угар!F5:F10001,AJ4,угар!V5:V10001,B15,угар!G5:G10001,E6)+SUMIFS(угар!A5:A10001,угар!F5:F10001,AJ4,угар!W5:W10001,B15,угар!G5:G10001,E6)+SUMIFS(угар!A5:A10001,угар!F5:F10001,AJ4,угар!X5:X10001,B15,угар!G5:G10001,E6)+SUMIFS(угар!A5:A10001,угар!F5:F10001,AJ4,угар!Y5:Y10001,B15,угар!G5:G10001,E6)</f>
        <v>0</v>
      </c>
      <c r="AL15" s="1317">
        <f>SUMIFS(угар!A5:A10001,угар!F5:F10001,AL4,угар!P5:P10001,B15,угар!G5:G10001,D6)+SUMIFS(угар!A5:A10001,угар!F5:F10001,AL4,угар!Q5:Q10001,B15,угар!G5:G10001,D6)+SUMIFS(угар!A5:A10001,угар!F5:F10001,AL4,угар!R5:R10001,B15,угар!G5:G10001,D6)+SUMIFS(угар!A5:A10001,угар!F5:F10001,AL4,угар!S5:S10001,B15,угар!G5:G10001,D6)+SUMIFS(угар!A5:A10001,угар!F5:F10001,AL4,угар!T5:T10001,B15,угар!G5:G10001,D6)+SUMIFS(угар!A5:A10001,угар!F5:F10001,AL4,угар!U5:U10001,B15,угар!G5:G10001,D6)+SUMIFS(угар!A5:A10001,угар!F5:F10001,AL4,угар!V5:V10001,B15,угар!G5:G10001,D6)+SUMIFS(угар!A5:A10001,угар!F5:F10001,AL4,угар!W5:W10001,B15,угар!G5:G10001,D6)+SUMIFS(угар!A5:A10001,угар!F5:F10001,AL4,угар!X5:X10001,B15,угар!G5:G10001,D6)+SUMIFS(угар!A5:A10001,угар!F5:F10001,AL4,угар!Y5:Y10001,B15,угар!G5:G10001,D6)</f>
        <v>0</v>
      </c>
      <c r="AM15" s="1317">
        <f>SUMIFS(угар!A5:A10001,угар!F5:F10001,AL4,угар!P5:P10001,B15,угар!G5:G10001,E6)+SUMIFS(угар!A5:A10001,угар!F5:F10001,AL4,угар!Q5:Q10001,B15,угар!G5:G10001,E6)+SUMIFS(угар!A5:A10001,угар!F5:F10001,AL4,угар!R5:R10001,B15,угар!G5:G10001,E6)+SUMIFS(угар!A5:A10001,угар!F5:F10001,AL4,угар!S5:S10001,B15,угар!G5:G10001,E6)+SUMIFS(угар!A5:A10001,угар!F5:F10001,AL4,угар!T5:T10001,B15,угар!G5:G10001,E6)+SUMIFS(угар!A5:A10001,угар!F5:F10001,AL4,угар!U5:U10001,B15,угар!G5:G10001,E6)+SUMIFS(угар!A5:A10001,угар!F5:F10001,AL4,угар!V5:V10001,B15,угар!G5:G10001,E6)+SUMIFS(угар!A5:A10001,угар!F5:F10001,AL4,угар!W5:W10001,B15,угар!G5:G10001,E6)+SUMIFS(угар!A5:A10001,угар!F5:F10001,AL4,угар!X5:X10001,B15,угар!G5:G10001,E6)+SUMIFS(угар!A5:A10001,угар!F5:F10001,AL4,угар!Y5:Y10001,B15,угар!G5:G10001,E6)</f>
        <v>0</v>
      </c>
      <c r="AN15" s="1317">
        <f>SUMIFS(угар!A5:A10001,угар!F5:F10001,AN4,угар!P5:P10001,B15,угар!G5:G10001,D6)+SUMIFS(угар!A5:A10001,угар!F5:F10001,AN4,угар!Q5:Q10001,B15,угар!G5:G10001,D6)+SUMIFS(угар!A5:A10001,угар!F5:F10001,AN4,угар!R5:R10001,B15,угар!G5:G10001,D6)+SUMIFS(угар!A5:A10001,угар!F5:F10001,AN4,угар!S5:S10001,B15,угар!G5:G10001,D6)+SUMIFS(угар!A5:A10001,угар!F5:F10001,AN4,угар!T5:T10001,B15,угар!G5:G10001,D6)+SUMIFS(угар!A5:A10001,угар!F5:F10001,AN4,угар!U5:U10001,B15,угар!G5:G10001,D6)+SUMIFS(угар!A5:A10001,угар!F5:F10001,AN4,угар!V5:V10001,B15,угар!G5:G10001,D6)+SUMIFS(угар!A5:A10001,угар!F5:F10001,AN4,угар!W5:W10001,B15,угар!G5:G10001,D6)+SUMIFS(угар!A5:A10001,угар!F5:F10001,AN4,угар!X5:X10001,B15,угар!G5:G10001,D6)+SUMIFS(угар!A5:A10001,угар!F5:F10001,AN4,угар!Y5:Y10001,B15,угар!G5:G10001,D6)</f>
        <v>0</v>
      </c>
      <c r="AO15" s="1317">
        <f>SUMIFS(угар!A5:A10001,угар!F5:F10001,AN4,угар!P5:P10001,B15,угар!G5:G10001,E6)+SUMIFS(угар!A5:A10001,угар!F5:F10001,AN4,угар!Q5:Q10001,B15,угар!G5:G10001,E6)+SUMIFS(угар!A5:A10001,угар!F5:F10001,AN4,угар!R5:R10001,B15,угар!G5:G10001,E6)+SUMIFS(угар!A5:A10001,угар!F5:F10001,AN4,угар!S5:S10001,B15,угар!G5:G10001,E6)+SUMIFS(угар!A5:A10001,угар!F5:F10001,AN4,угар!T5:T10001,B15,угар!G5:G10001,E6)+SUMIFS(угар!A5:A10001,угар!F5:F10001,AN4,угар!U5:U10001,B15,угар!G5:G10001,E6)+SUMIFS(угар!A5:A10001,угар!F5:F10001,AN4,угар!V5:V10001,B15,угар!G5:G10001,E6)+SUMIFS(угар!A5:A10001,угар!F5:F10001,AN4,угар!W5:W10001,B15,угар!G5:G10001,E6)+SUMIFS(угар!A5:A10001,угар!F5:F10001,AN4,угар!X5:X10001,B15,угар!G5:G10001,E6)+SUMIFS(угар!A5:A10001,угар!F5:F10001,AN4,угар!Y5:Y10001,B15,угар!G5:G10001,E6)</f>
        <v>0</v>
      </c>
      <c r="AP15" s="1317">
        <f>SUMIFS(угар!A5:A10001,угар!F5:F10001,AP4,угар!P5:P10001,B15,угар!G5:G10001,D6)+SUMIFS(угар!A5:A10001,угар!F5:F10001,AP4,угар!Q5:Q10001,B15,угар!G5:G10001,D6)+SUMIFS(угар!A5:A10001,угар!F5:F10001,AP4,угар!R5:R10001,B15,угар!G5:G10001,D6)+SUMIFS(угар!A5:A10001,угар!F5:F10001,AP4,угар!S5:S10001,B15,угар!G5:G10001,D6)+SUMIFS(угар!A5:A10001,угар!F5:F10001,AP4,угар!T5:T10001,B15,угар!G5:G10001,D6)+SUMIFS(угар!A5:A10001,угар!F5:F10001,AP4,угар!U5:U10001,B15,угар!G5:G10001,D6)+SUMIFS(угар!A5:A10001,угар!F5:F10001,AP4,угар!V5:V10001,B15,угар!G5:G10001,D6)+SUMIFS(угар!A5:A10001,угар!F5:F10001,AP4,угар!W5:W10001,B15,угар!G5:G10001,D6)+SUMIFS(угар!A5:A10001,угар!F5:F10001,AP4,угар!X5:X10001,B15,угар!G5:G10001,D6)+SUMIFS(угар!A5:A10001,угар!F5:F10001,AP4,угар!Y5:Y10001,B15,угар!G5:G10001,D6)</f>
        <v>0</v>
      </c>
      <c r="AQ15" s="1317">
        <f>SUMIFS(угар!A5:A10001,угар!F5:F10001,AP4,угар!P5:P10001,B15,угар!G5:G10001,E6)+SUMIFS(угар!A5:A10001,угар!F5:F10001,AP4,угар!Q5:Q10001,B15,угар!G5:G10001,E6)+SUMIFS(угар!A5:A10001,угар!F5:F10001,AP4,угар!R5:R10001,B15,угар!G5:G10001,E6)+SUMIFS(угар!A5:A10001,угар!F5:F10001,AP4,угар!S5:S10001,B15,угар!G5:G10001,E6)+SUMIFS(угар!A5:A10001,угар!F5:F10001,AP4,угар!T5:T10001,B15,угар!G5:G10001,E6)+SUMIFS(угар!A5:A10001,угар!F5:F10001,AP4,угар!U5:U10001,B15,угар!G5:G10001,E6)+SUMIFS(угар!A5:A10001,угар!F5:F10001,AP4,угар!V5:V10001,B15,угар!G5:G10001,E6)+SUMIFS(угар!A5:A10001,угар!F5:F10001,AP4,угар!W5:W10001,B15,угар!G5:G10001,E6)+SUMIFS(угар!A5:A10001,угар!F5:F10001,AP4,угар!X5:X10001,B15,угар!G5:G10001,E6)+SUMIFS(угар!A5:A10001,угар!F5:F10001,AP4,угар!Y5:Y10001,B15,угар!G5:G10001,E6)</f>
        <v>0</v>
      </c>
      <c r="AR15" s="1317">
        <f>SUMIFS(угар!A5:A10001,угар!F5:F10001,AR4,угар!P5:P10001,B15,угар!G5:G10001,D6)+SUMIFS(угар!A5:A10001,угар!F5:F10001,AR4,угар!Q5:Q10001,B15,угар!G5:G10001,D6)+SUMIFS(угар!A5:A10001,угар!F5:F10001,AR4,угар!R5:R10001,B15,угар!G5:G10001,D6)+SUMIFS(угар!A5:A10001,угар!F5:F10001,AR4,угар!S5:S10001,B15,угар!G5:G10001,D6)+SUMIFS(угар!A5:A10001,угар!F5:F10001,AR4,угар!T5:T10001,B15,угар!G5:G10001,D6)+SUMIFS(угар!A5:A10001,угар!F5:F10001,AR4,угар!U5:U10001,B15,угар!G5:G10001,D6)+SUMIFS(угар!A5:A10001,угар!F5:F10001,AR4,угар!V5:V10001,B15,угар!G5:G10001,D6)+SUMIFS(угар!A5:A10001,угар!F5:F10001,AR4,угар!W5:W10001,B15,угар!G5:G10001,D6)+SUMIFS(угар!A5:A10001,угар!F5:F10001,AR4,угар!X5:X10001,B15,угар!G5:G10001,D6)+SUMIFS(угар!A5:A10001,угар!F5:F10001,AR4,угар!Y5:Y10001,B15,угар!G5:G10001,D6)</f>
        <v>0</v>
      </c>
      <c r="AS15" s="1317">
        <f>SUMIFS(угар!A5:A10001,угар!F5:F10001,AR4,угар!P5:P10001,B15,угар!G5:G10001,E6)+SUMIFS(угар!A5:A10001,угар!F5:F10001,AR4,угар!Q5:Q10001,B15,угар!G5:G10001,E6)+SUMIFS(угар!A5:A10001,угар!F5:F10001,AR4,угар!R5:R10001,B15,угар!G5:G10001,E6)+SUMIFS(угар!A5:A10001,угар!F5:F10001,AR4,угар!S5:S10001,B15,угар!G5:G10001,E6)+SUMIFS(угар!A5:A10001,угар!F5:F10001,AR4,угар!T5:T10001,B15,угар!G5:G10001,E6)+SUMIFS(угар!A5:A10001,угар!F5:F10001,AR4,угар!U5:U10001,B15,угар!G5:G10001,E6)+SUMIFS(угар!A5:A10001,угар!F5:F10001,AR4,угар!V5:V10001,B15,угар!G5:G10001,E6)+SUMIFS(угар!A5:A10001,угар!F5:F10001,AR4,угар!W5:W10001,B15,угар!G5:G10001,E6)+SUMIFS(угар!A5:A10001,угар!F5:F10001,AR4,угар!X5:X10001,B15,угар!G5:G10001,E6)+SUMIFS(угар!A5:A10001,угар!F5:F10001,AR4,угар!Y5:Y10001,B15,угар!G5:G10001,E6)</f>
        <v>0</v>
      </c>
      <c r="AT15" s="1317">
        <f>SUMIFS(угар!A5:A10001,угар!F5:F10001,AT4,угар!P5:P10001,B15,угар!G5:G10001,D6)+SUMIFS(угар!A5:A10001,угар!F5:F10001,AT4,угар!Q5:Q10001,B15,угар!G5:G10001,D6)+SUMIFS(угар!A5:A10001,угар!F5:F10001,AT4,угар!R5:R10001,B15,угар!G5:G10001,D6)+SUMIFS(угар!A5:A10001,угар!F5:F10001,AT4,угар!S5:S10001,B15,угар!G5:G10001,D6)+SUMIFS(угар!A5:A10001,угар!F5:F10001,AT4,угар!T5:T10001,B15,угар!G5:G10001,D6)+SUMIFS(угар!A5:A10001,угар!F5:F10001,AT4,угар!U5:U10001,B15,угар!G5:G10001,D6)+SUMIFS(угар!A5:A10001,угар!F5:F10001,AT4,угар!V5:V10001,B15,угар!G5:G10001,D6)+SUMIFS(угар!A5:A10001,угар!F5:F10001,AT4,угар!W5:W10001,B15,угар!G5:G10001,D6)+SUMIFS(угар!A5:A10001,угар!F5:F10001,AT4,угар!X5:X10001,B15,угар!G5:G10001,D6)+SUMIFS(угар!A5:A10001,угар!F5:F10001,AT4,угар!Y5:Y10001,B15,угар!G5:G10001,D6)</f>
        <v>0</v>
      </c>
      <c r="AU15" s="1317">
        <f>SUMIFS(угар!A5:A10001,угар!F5:F10001,AT4,угар!P5:P10001,B15,угар!G5:G10001,E6)+SUMIFS(угар!A5:A10001,угар!F5:F10001,AT4,угар!Q5:Q10001,B15,угар!G5:G10001,E6)+SUMIFS(угар!A5:A10001,угар!F5:F10001,AT4,угар!R5:R10001,B15,угар!G5:G10001,E6)+SUMIFS(угар!A5:A10001,угар!F5:F10001,AT4,угар!S5:S10001,B15,угар!G5:G10001,E6)+SUMIFS(угар!A5:A10001,угар!F5:F10001,AT4,угар!T5:T10001,B15,угар!G5:G10001,E6)+SUMIFS(угар!A5:A10001,угар!F5:F10001,AT4,угар!U5:U10001,B15,угар!G5:G10001,E6)+SUMIFS(угар!A5:A10001,угар!F5:F10001,AT4,угар!V5:V10001,B15,угар!G5:G10001,E6)+SUMIFS(угар!A5:A10001,угар!F5:F10001,AT4,угар!W5:W10001,B15,угар!G5:G10001,E6)+SUMIFS(угар!A5:A10001,угар!F5:F10001,AT4,угар!X5:X10001,B15,угар!G5:G10001,E6)+SUMIFS(угар!A5:A10001,угар!F5:F10001,AT4,угар!Y5:Y10001,B15,угар!G5:G10001,E6)</f>
        <v>0</v>
      </c>
      <c r="AV15" s="1317">
        <f>SUMIFS(угар!A5:A10001,угар!F5:F10001,AV4,угар!P5:P10001,B15,угар!G5:G10001,D6)+SUMIFS(угар!A5:A10001,угар!F5:F10001,AV4,угар!Q5:Q10001,B15,угар!G5:G10001,D6)+SUMIFS(угар!A5:A10001,угар!F5:F10001,AV4,угар!R5:R10001,B15,угар!G5:G10001,D6)+SUMIFS(угар!A5:A10001,угар!F5:F10001,AV4,угар!S5:S10001,B15,угар!G5:G10001,D6)+SUMIFS(угар!A5:A10001,угар!F5:F10001,AV4,угар!T5:T10001,B15,угар!G5:G10001,D6)+SUMIFS(угар!A5:A10001,угар!F5:F10001,AV4,угар!U5:U10001,B15,угар!G5:G10001,D6)+SUMIFS(угар!A5:A10001,угар!F5:F10001,AV4,угар!V5:V10001,B15,угар!G5:G10001,D6)+SUMIFS(угар!A5:A10001,угар!F5:F10001,AV4,угар!W5:W10001,B15,угар!G5:G10001,D6)+SUMIFS(угар!A5:A10001,угар!F5:F10001,AV4,угар!X5:X10001,B15,угар!G5:G10001,D6)+SUMIFS(угар!A5:A10001,угар!F5:F10001,AV4,угар!Y5:Y10001,B15,угар!G5:G10001,D6)</f>
        <v>0</v>
      </c>
      <c r="AW15" s="1317">
        <f>SUMIFS(угар!A5:A10001,угар!F5:F10001,AV4,угар!P5:P10001,B15,угар!G5:G10001,E6)+SUMIFS(угар!A5:A10001,угар!F5:F10001,AV4,угар!Q5:Q10001,B15,угар!G5:G10001,E6)+SUMIFS(угар!A5:A10001,угар!F5:F10001,AV4,угар!R5:R10001,B15,угар!G5:G10001,E6)+SUMIFS(угар!A5:A10001,угар!F5:F10001,AV4,угар!S5:S10001,B15,угар!G5:G10001,E6)+SUMIFS(угар!A5:A10001,угар!F5:F10001,AV4,угар!T5:T10001,B15,угар!G5:G10001,E6)+SUMIFS(угар!A5:A10001,угар!F5:F10001,AV4,угар!U5:U10001,B15,угар!G5:G10001,E6)+SUMIFS(угар!A5:A10001,угар!F5:F10001,AV4,угар!V5:V10001,B15,угар!G5:G10001,E6)+SUMIFS(угар!A5:A10001,угар!F5:F10001,AV4,угар!W5:W10001,B15,угар!G5:G10001,E6)+SUMIFS(угар!A5:A10001,угар!F5:F10001,AV4,угар!X5:X10001,B15,угар!G5:G10001,E6)+SUMIFS(угар!A5:A10001,угар!F5:F10001,AV4,угар!Y5:Y10001,B15,угар!G5:G10001,E6)</f>
        <v>0</v>
      </c>
    </row>
    <row r="16" spans="1:49" ht="16.5" thickBot="1">
      <c r="A16" s="1298" t="s">
        <v>621</v>
      </c>
      <c r="B16" s="208" t="s">
        <v>390</v>
      </c>
      <c r="C16" s="1292">
        <f t="shared" si="7"/>
        <v>0</v>
      </c>
      <c r="D16" s="1292">
        <f t="shared" si="0"/>
        <v>0</v>
      </c>
      <c r="E16" s="1292">
        <f t="shared" si="1"/>
        <v>0</v>
      </c>
      <c r="F16" s="1315">
        <f t="shared" si="6"/>
        <v>0</v>
      </c>
      <c r="G16" s="1315">
        <v>0</v>
      </c>
      <c r="H16" s="1337">
        <v>0</v>
      </c>
      <c r="I16" s="1351" t="e">
        <f t="shared" si="9"/>
        <v>#DIV/0!</v>
      </c>
      <c r="J16" s="1352" t="e">
        <f t="shared" si="10"/>
        <v>#DIV/0!</v>
      </c>
      <c r="K16" s="1352" t="e">
        <f t="shared" si="11"/>
        <v>#DIV/0!</v>
      </c>
      <c r="L16" s="1343">
        <f>SUMIFS(угар!A5:A10001,угар!F5:F10001,L4,угар!P5:P10001,B16,угар!G5:G10001,D6)+SUMIFS(угар!A5:A10001,угар!F5:F10001,L4,угар!Q5:Q10001,B16,угар!G5:G10001,D6)+SUMIFS(угар!A5:A10001,угар!F5:F10001,L4,угар!R5:R10001,B16,угар!G5:G10001,D6)+SUMIFS(угар!A5:A10001,угар!F5:F10001,L4,угар!S5:S10001,B16,угар!G5:G10001,D6)+SUMIFS(угар!A5:A10001,угар!F5:F10001,L4,угар!T5:T10001,B16,угар!G5:G10001,D6)+SUMIFS(угар!A5:A10001,угар!F5:F10001,L4,угар!U5:U10001,B16,угар!G5:G10001,D6)+SUMIFS(угар!A5:A10001,угар!F5:F10001,L4,угар!V5:V10001,B16,угар!G5:G10001,D6)+SUMIFS(угар!A5:A10001,угар!F5:F10001,L4,угар!W5:W10001,B16,угар!G5:G10001,D6)+SUMIFS(угар!A5:A10001,угар!F5:F10001,L4,угар!X5:X10001,B16,угар!G5:G10001,D6)+SUMIFS(угар!A5:A10001,угар!F5:F10001,L4,угар!Y5:Y10001,B16,угар!G5:G10001,D6)</f>
        <v>0</v>
      </c>
      <c r="M16" s="1317">
        <f>SUMIFS(угар!A5:A10001,угар!F5:F10001,L4,угар!P5:P10001,B16,угар!G5:G10001,E6)+SUMIFS(угар!A5:A10001,угар!F5:F10001,L4,угар!Q5:Q10001,B16,угар!G5:G10001,E6)+SUMIFS(угар!A5:A10001,угар!F5:F10001,L4,угар!R5:R10001,B16,угар!G5:G10001,E6)+SUMIFS(угар!A5:A10001,угар!F5:F10001,L4,угар!S5:S10001,B16,угар!G5:G10001,E6)+SUMIFS(угар!A5:A10001,угар!F5:F10001,L4,угар!T5:T10001,B16,угар!G5:G10001,E6)+SUMIFS(угар!A5:A10001,угар!F5:F10001,L4,угар!U5:U10001,B16,угар!G5:G10001,E6)+SUMIFS(угар!A5:A10001,угар!F5:F10001,L4,угар!V5:V10001,B16,угар!G5:G10001,E6)+SUMIFS(угар!A5:A10001,угар!F5:F10001,L4,угар!W5:W10001,B16,угар!G5:G10001,E6)+SUMIFS(угар!A5:A10001,угар!F5:F10001,L4,угар!X5:X10001,B16,угар!G5:G10001,E6)+SUMIFS(угар!A5:A10001,угар!F5:F10001,L4,угар!Y5:Y10001,B16,угар!G5:G10001,E6)</f>
        <v>0</v>
      </c>
      <c r="N16" s="1317">
        <f>SUMIFS(угар!A5:A10001,угар!F5:F10001,N4,угар!P5:P10001,B16,угар!G5:G10001,D6)+SUMIFS(угар!A5:A10001,угар!F5:F10001,N4,угар!Q5:Q10001,B16,угар!G5:G10001,D6)+SUMIFS(угар!A5:A10001,угар!F5:F10001,N4,угар!R5:R10001,B16,угар!G5:G10001,D6)+SUMIFS(угар!A5:A10001,угар!F5:F10001,N4,угар!S5:S10001,B16,угар!G5:G10001,D6)+SUMIFS(угар!A5:A10001,угар!F5:F10001,N4,угар!T5:T10001,B16,угар!G5:G10001,D6)+SUMIFS(угар!A5:A10001,угар!F5:F10001,N4,угар!U5:U10001,B16,угар!G5:G10001,D6)+SUMIFS(угар!A5:A10001,угар!F5:F10001,N4,угар!V5:V10001,B16,угар!G5:G10001,D6)+SUMIFS(угар!A5:A10001,угар!F5:F10001,N4,угар!W5:W10001,B16,угар!G5:G10001,D6)+SUMIFS(угар!A5:A10001,угар!F5:F10001,N4,угар!X5:X10001,B16,угар!G5:G10001,D6)+SUMIFS(угар!A5:A10001,угар!F5:F10001,N4,угар!Y5:Y10001,B16,угар!G5:G10001,D6)</f>
        <v>0</v>
      </c>
      <c r="O16" s="1317">
        <f>SUMIFS(угар!A5:A10001,угар!F5:F10001,N4,угар!P5:P10001,B16,угар!G5:G10001,E6)+SUMIFS(угар!A5:A10001,угар!F5:F10001,N4,угар!Q5:Q10001,B16,угар!G5:G10001,E6)+SUMIFS(угар!A5:A10001,угар!F5:F10001,N4,угар!R5:R10001,B16,угар!G5:G10001,E6)+SUMIFS(угар!A5:A10001,угар!F5:F10001,N4,угар!S5:S10001,B16,угар!G5:G10001,E6)+SUMIFS(угар!A5:A10001,угар!F5:F10001,N4,угар!T5:T10001,B16,угар!G5:G10001,E6)+SUMIFS(угар!A5:A10001,угар!F5:F10001,N4,угар!U5:U10001,B16,угар!G5:G10001,E6)+SUMIFS(угар!A5:A10001,угар!F5:F10001,N4,угар!V5:V10001,B16,угар!G5:G10001,E6)+SUMIFS(угар!A5:A10001,угар!F5:F10001,N4,угар!W5:W10001,B16,угар!G5:G10001,E6)+SUMIFS(угар!A5:A10001,угар!F5:F10001,N4,угар!X5:X10001,B16,угар!G5:G10001,E6)+SUMIFS(угар!A5:A10001,угар!F5:F10001,N4,угар!Y5:Y10001,B16,угар!G5:G10001,E6)</f>
        <v>0</v>
      </c>
      <c r="P16" s="1317">
        <f>SUMIFS(угар!A5:A10001,угар!F5:F10001,P4,угар!P5:P10001,B16,угар!G5:G10001,D6)+SUMIFS(угар!A5:A10001,угар!F5:F10001,P4,угар!Q5:Q10001,B16,угар!G5:G10001,D6)+SUMIFS(угар!A5:A10001,угар!F5:F10001,P4,угар!R5:R10001,B16,угар!G5:G10001,D6)+SUMIFS(угар!A5:A10001,угар!F5:F10001,P4,угар!S5:S10001,B16,угар!G5:G10001,D6)+SUMIFS(угар!A5:A10001,угар!F5:F10001,P4,угар!T5:T10001,B16,угар!G5:G10001,D6)+SUMIFS(угар!A5:A10001,угар!F5:F10001,P4,угар!U5:U10001,B16,угар!G5:G10001,D6)+SUMIFS(угар!A5:A10001,угар!F5:F10001,P4,угар!V5:V10001,B16,угар!G5:G10001,D6)+SUMIFS(угар!A5:A10001,угар!F5:F10001,P4,угар!W5:W10001,B16,угар!G5:G10001,D6)+SUMIFS(угар!A5:A10001,угар!F5:F10001,P4,угар!X5:X10001,B16,угар!G5:G10001,D6)+SUMIFS(угар!A5:A10001,угар!F5:F10001,P4,угар!Y5:Y10001,B16,угар!G5:G10001,D6)</f>
        <v>0</v>
      </c>
      <c r="Q16" s="1317">
        <f>SUMIFS(угар!A5:A10001,угар!F5:F10001,P4,угар!P5:P10001,B16,угар!G5:G10001,E6)+SUMIFS(угар!A5:A10001,угар!F5:F10001,P4,угар!Q5:Q10001,B16,угар!G5:G10001,E6)+SUMIFS(угар!A5:A10001,угар!F5:F10001,P4,угар!R5:R10001,B16,угар!G5:G10001,E6)+SUMIFS(угар!A5:A10001,угар!F5:F10001,P4,угар!S5:S10001,B16,угар!G5:G10001,E6)+SUMIFS(угар!A5:A10001,угар!F5:F10001,P4,угар!T5:T10001,B16,угар!G5:G10001,E6)+SUMIFS(угар!A5:A10001,угар!F5:F10001,P4,угар!U5:U10001,B16,угар!G5:G10001,E6)+SUMIFS(угар!A5:A10001,угар!F5:F10001,P4,угар!V5:V10001,B16,угар!G5:G10001,E6)+SUMIFS(угар!A5:A10001,угар!F5:F10001,P4,угар!W5:W10001,B16,угар!G5:G10001,E6)+SUMIFS(угар!A5:A10001,угар!F5:F10001,P4,угар!X5:X10001,B16,угар!G5:G10001,E6)+SUMIFS(угар!A5:A10001,угар!F5:F10001,P4,угар!Y5:Y10001,B16,угар!G5:G10001,E6)</f>
        <v>0</v>
      </c>
      <c r="R16" s="1317">
        <f>SUMIFS(угар!A5:A10001,угар!F5:F10001,R4,угар!P5:P10001,B16,угар!G5:G10001,D6)+SUMIFS(угар!A5:A10001,угар!F5:F10001,R4,угар!Q5:Q10001,B16,угар!G5:G10001,D6)+SUMIFS(угар!A5:A10001,угар!F5:F10001,R4,угар!R5:R10001,B16,угар!G5:G10001,D6)+SUMIFS(угар!A5:A10001,угар!F5:F10001,R4,угар!S5:S10001,B16,угар!G5:G10001,D6)+SUMIFS(угар!A5:A10001,угар!F5:F10001,R4,угар!T5:T10001,B16,угар!G5:G10001,D6)+SUMIFS(угар!A5:A10001,угар!F5:F10001,R4,угар!U5:U10001,B16,угар!G5:G10001,D6)+SUMIFS(угар!A5:A10001,угар!F5:F10001,R4,угар!V5:V10001,B16,угар!G5:G10001,D6)+SUMIFS(угар!A5:A10001,угар!F5:F10001,R4,угар!W5:W10001,B16,угар!G5:G10001,D6)+SUMIFS(угар!A5:A10001,угар!F5:F10001,R4,угар!X5:X10001,B16,угар!G5:G10001,D6)+SUMIFS(угар!A5:A10001,угар!F5:F10001,R4,угар!Y5:Y10001,B16,угар!G5:G10001,D6)</f>
        <v>0</v>
      </c>
      <c r="S16" s="1317">
        <f>SUMIFS(угар!A5:A10001,угар!F5:F10001,R4,угар!P5:P10001,B16,угар!G5:G10001,E6)+SUMIFS(угар!A5:A10001,угар!F5:F10001,R4,угар!Q5:Q10001,B16,угар!G5:G10001,E6)+SUMIFS(угар!A5:A10001,угар!F5:F10001,R4,угар!R5:R10001,B16,угар!G5:G10001,E6)+SUMIFS(угар!A5:A10001,угар!F5:F10001,R4,угар!S5:S10001,B16,угар!G5:G10001,E6)+SUMIFS(угар!A5:A10001,угар!F5:F10001,R4,угар!T5:T10001,B16,угар!G5:G10001,E6)+SUMIFS(угар!A5:A10001,угар!F5:F10001,R4,угар!U5:U10001,B16,угар!G5:G10001,E6)+SUMIFS(угар!A5:A10001,угар!F5:F10001,R4,угар!V5:V10001,B16,угар!G5:G10001,E6)+SUMIFS(угар!A5:A10001,угар!F5:F10001,R4,угар!W5:W10001,B16,угар!G5:G10001,E6)+SUMIFS(угар!A5:A10001,угар!F5:F10001,R4,угар!X5:X10001,B16,угар!G5:G10001,E6)+SUMIFS(угар!A5:A10001,угар!F5:F10001,R4,угар!Y5:Y10001,B16,угар!G5:G10001,E6)</f>
        <v>0</v>
      </c>
      <c r="T16" s="1317">
        <f>SUMIFS(угар!A5:A10001,угар!F5:F10001,T4,угар!P5:P10001,B16,угар!G5:G10001,D6)+SUMIFS(угар!A5:A10001,угар!F5:F10001,T4,угар!Q5:Q10001,B16,угар!G5:G10001,D6)+SUMIFS(угар!A5:A10001,угар!F5:F10001,T4,угар!R5:R10001,B16,угар!G5:G10001,D6)+SUMIFS(угар!A5:A10001,угар!F5:F10001,T4,угар!S5:S10001,B16,угар!G5:G10001,D6)+SUMIFS(угар!A5:A10001,угар!F5:F10001,T4,угар!T5:T10001,B16,угар!G5:G10001,D6)+SUMIFS(угар!A5:A10001,угар!F5:F10001,T4,угар!U5:U10001,B16,угар!G5:G10001,D6)+SUMIFS(угар!A5:A10001,угар!F5:F10001,T4,угар!V5:V10001,B16,угар!G5:G10001,D6)+SUMIFS(угар!A5:A10001,угар!F5:F10001,T4,угар!W5:W10001,B16,угар!G5:G10001,D6)+SUMIFS(угар!A5:A10001,угар!F5:F10001,T4,угар!X5:X10001,B16,угар!G5:G10001,D6)+SUMIFS(угар!A5:A10001,угар!F5:F10001,T4,угар!Y5:Y10001,B16,угар!G5:G10001,D6)</f>
        <v>0</v>
      </c>
      <c r="U16" s="1317">
        <f>SUMIFS(угар!A5:A10001,угар!F5:F10001,T4,угар!P5:P10001,B16,угар!G5:G10001,E6)+SUMIFS(угар!A5:A10001,угар!F5:F10001,T4,угар!Q5:Q10001,B16,угар!G5:G10001,E6)+SUMIFS(угар!A5:A10001,угар!F5:F10001,T4,угар!R5:R10001,B16,угар!G5:G10001,E6)+SUMIFS(угар!A5:A10001,угар!F5:F10001,T4,угар!S5:S10001,B16,угар!G5:G10001,E6)+SUMIFS(угар!A5:A10001,угар!F5:F10001,T4,угар!T5:T10001,B16,угар!G5:G10001,E6)+SUMIFS(угар!A5:A10001,угар!F5:F10001,T4,угар!U5:U10001,B16,угар!G5:G10001,E6)+SUMIFS(угар!A5:A10001,угар!F5:F10001,T4,угар!V5:V10001,B16,угар!G5:G10001,E6)+SUMIFS(угар!A5:A10001,угар!F5:F10001,T4,угар!W5:W10001,B16,угар!G5:G10001,E6)+SUMIFS(угар!A5:A10001,угар!F5:F10001,T4,угар!X5:X10001,B16,угар!G5:G10001,E6)+SUMIFS(угар!A5:A10001,угар!F5:F10001,T4,угар!Y5:Y10001,B16,угар!G5:G10001,E6)</f>
        <v>0</v>
      </c>
      <c r="V16" s="1317">
        <f>SUMIFS(угар!A5:A10001,угар!F5:F10001,V4,угар!P5:P10001,B16,угар!G5:G10001,D6)+SUMIFS(угар!A5:A10001,угар!F5:F10001,V4,угар!Q5:Q10001,B16,угар!G5:G10001,D6)+SUMIFS(угар!A5:A10001,угар!F5:F10001,V4,угар!R5:R10001,B16,угар!G5:G10001,D6)+SUMIFS(угар!A5:A10001,угар!F5:F10001,V4,угар!S5:S10001,B16,угар!G5:G10001,D6)+SUMIFS(угар!A5:A10001,угар!F5:F10001,V4,угар!T5:T10001,B16,угар!G5:G10001,D6)+SUMIFS(угар!A5:A10001,угар!F5:F10001,V4,угар!U5:U10001,B16,угар!G5:G10001,D6)+SUMIFS(угар!A5:A10001,угар!F5:F10001,V4,угар!V5:V10001,B16,угар!G5:G10001,D6)+SUMIFS(угар!A5:A10001,угар!F5:F10001,V4,угар!W5:W10001,B16,угар!G5:G10001,D6)+SUMIFS(угар!A5:A10001,угар!F5:F10001,V4,угар!X5:X10001,B16,угар!G5:G10001,D6)+SUMIFS(угар!A5:A10001,угар!F5:F10001,V4,угар!Y5:Y10001,B16,угар!G5:G10001,D6)</f>
        <v>0</v>
      </c>
      <c r="W16" s="1317">
        <f>SUMIFS(угар!A5:A10001,угар!F5:F10001,V4,угар!P5:P10001,B16,угар!G5:G10001,E6)+SUMIFS(угар!A5:A10001,угар!F5:F10001,V4,угар!Q5:Q10001,B16,угар!G5:G10001,E6)+SUMIFS(угар!A5:A10001,угар!F5:F10001,V4,угар!R5:R10001,B16,угар!G5:G10001,E6)+SUMIFS(угар!A5:A10001,угар!F5:F10001,V4,угар!S5:S10001,B16,угар!G5:G10001,E6)+SUMIFS(угар!A5:A10001,угар!F5:F10001,V4,угар!T5:T10001,B16,угар!G5:G10001,E6)+SUMIFS(угар!A5:A10001,угар!F5:F10001,V4,угар!U5:U10001,B16,угар!G5:G10001,E6)+SUMIFS(угар!A5:A10001,угар!F5:F10001,V4,угар!V5:V10001,B16,угар!G5:G10001,E6)+SUMIFS(угар!A5:A10001,угар!F5:F10001,V4,угар!W5:W10001,B16,угар!G5:G10001,E6)+SUMIFS(угар!A5:A10001,угар!F5:F10001,V4,угар!X5:X10001,B16,угар!G5:G10001,E6)+SUMIFS(угар!A5:A10001,угар!F5:F10001,V4,угар!Y5:Y10001,B16,угар!G5:G10001,E6)</f>
        <v>0</v>
      </c>
      <c r="X16" s="1317">
        <f>SUMIFS(угар!A5:A10001,угар!F5:F10001,X4,угар!P5:P10001,B16,угар!G5:G10001,D6)+SUMIFS(угар!A5:A10001,угар!F5:F10001,X4,угар!Q5:Q10001,B16,угар!G5:G10001,D6)+SUMIFS(угар!A5:A10001,угар!F5:F10001,X4,угар!R5:R10001,B16,угар!G5:G10001,D6)+SUMIFS(угар!A5:A10001,угар!F5:F10001,X4,угар!S5:S10001,B16,угар!G5:G10001,D6)+SUMIFS(угар!A5:A10001,угар!F5:F10001,X4,угар!T5:T10001,B16,угар!G5:G10001,D6)+SUMIFS(угар!A5:A10001,угар!F5:F10001,X4,угар!U5:U10001,B16,угар!G5:G10001,D6)+SUMIFS(угар!A5:A10001,угар!F5:F10001,X4,угар!V5:V10001,B16,угар!G5:G10001,D6)+SUMIFS(угар!A5:A10001,угар!F5:F10001,X4,угар!W5:W10001,B16,угар!G5:G10001,D6)+SUMIFS(угар!A5:A10001,угар!F5:F10001,X4,угар!X5:X10001,B16,угар!G5:G10001,D6)+SUMIFS(угар!A5:A10001,угар!F5:F10001,X4,угар!Y5:Y10001,B16,угар!G5:G10001,D6)</f>
        <v>0</v>
      </c>
      <c r="Y16" s="1317">
        <f>SUMIFS(угар!A5:A10001,угар!F5:F10001,X4,угар!P5:P10001,B16,угар!G5:G10001,E6)+SUMIFS(угар!A5:A10001,угар!F5:F10001,X4,угар!Q5:Q10001,B16,угар!G5:G10001,E6)+SUMIFS(угар!A5:A10001,угар!F5:F10001,X4,угар!R5:R10001,B16,угар!G5:G10001,E6)+SUMIFS(угар!A5:A10001,угар!F5:F10001,X4,угар!S5:S10001,B16,угар!G5:G10001,E6)+SUMIFS(угар!A5:A10001,угар!F5:F10001,X4,угар!T5:T10001,B16,угар!G5:G10001,E6)+SUMIFS(угар!A5:A10001,угар!F5:F10001,X4,угар!U5:U10001,B16,угар!G5:G10001,E6)+SUMIFS(угар!A5:A10001,угар!F5:F10001,X4,угар!V5:V10001,B16,угар!G5:G10001,E6)+SUMIFS(угар!A5:A10001,угар!F5:F10001,X4,угар!W5:W10001,B16,угар!G5:G10001,E6)+SUMIFS(угар!A5:A10001,угар!F5:F10001,X4,угар!X5:X10001,B16,угар!G5:G10001,E6)+SUMIFS(угар!A5:A10001,угар!F5:F10001,X4,угар!Y5:Y10001,B16,угар!G5:G10001,E6)</f>
        <v>0</v>
      </c>
      <c r="Z16" s="1317">
        <f>SUMIFS(угар!A5:A10001,угар!F5:F10001,Z4,угар!P5:P10001,B16,угар!G5:G10001,D6)+SUMIFS(угар!A5:A10001,угар!F5:F10001,Z4,угар!Q5:Q10001,B16,угар!G5:G10001,D6)+SUMIFS(угар!A5:A10001,угар!F5:F10001,Z4,угар!R5:R10001,B16,угар!G5:G10001,D6)+SUMIFS(угар!A5:A10001,угар!F5:F10001,Z4,угар!S5:S10001,B16,угар!G5:G10001,D6)+SUMIFS(угар!A5:A10001,угар!F5:F10001,Z4,угар!T5:T10001,B16,угар!G5:G10001,D6)+SUMIFS(угар!A5:A10001,угар!F5:F10001,Z4,угар!U5:U10001,B16,угар!G5:G10001,D6)+SUMIFS(угар!A5:A10001,угар!F5:F10001,Z4,угар!V5:V10001,B16,угар!G5:G10001,D6)+SUMIFS(угар!A5:A10001,угар!F5:F10001,Z4,угар!W5:W10001,B16,угар!G5:G10001,D6)+SUMIFS(угар!A5:A10001,угар!F5:F10001,Z4,угар!X5:X10001,B16,угар!G5:G10001,D6)+SUMIFS(угар!A5:A10001,угар!F5:F10001,Z4,угар!Y5:Y10001,B16,угар!G5:G10001,D6)</f>
        <v>0</v>
      </c>
      <c r="AA16" s="1317">
        <f>SUMIFS(угар!A5:A10001,угар!F5:F10001,Z4,угар!P5:P10001,B16,угар!G5:G10001,E6)+SUMIFS(угар!A5:A10001,угар!F5:F10001,Z4,угар!Q5:Q10001,B16,угар!G5:G10001,E6)+SUMIFS(угар!A5:A10001,угар!F5:F10001,Z4,угар!R5:R10001,B16,угар!G5:G10001,E6)+SUMIFS(угар!A5:A10001,угар!F5:F10001,Z4,угар!S5:S10001,B16,угар!G5:G10001,E6)+SUMIFS(угар!A5:A10001,угар!F5:F10001,Z4,угар!T5:T10001,B16,угар!G5:G10001,E6)+SUMIFS(угар!A5:A10001,угар!F5:F10001,Z4,угар!U5:U10001,B16,угар!G5:G10001,E6)+SUMIFS(угар!A5:A10001,угар!F5:F10001,Z4,угар!V5:V10001,B16,угар!G5:G10001,E6)+SUMIFS(угар!A5:A10001,угар!F5:F10001,Z4,угар!W5:W10001,B16,угар!G5:G10001,E6)+SUMIFS(угар!A5:A10001,угар!F5:F10001,Z4,угар!X5:X10001,B16,угар!G5:G10001,E6)+SUMIFS(угар!A5:A10001,угар!F5:F10001,Z4,угар!Y5:Y10001,B16,угар!G5:G10001,E6)</f>
        <v>0</v>
      </c>
      <c r="AB16" s="1317">
        <f>SUMIFS(угар!A5:A10001,угар!F5:F10001,AB4,угар!P5:P10001,B16,угар!G5:G10001,D6)+SUMIFS(угар!A5:A10001,угар!F5:F10001,AB4,угар!Q5:Q10001,B16,угар!G5:G10001,D6)+SUMIFS(угар!A5:A10001,угар!F5:F10001,AB4,угар!R5:R10001,B16,угар!G5:G10001,D6)+SUMIFS(угар!A5:A10001,угар!F5:F10001,AB4,угар!S5:S10001,B16,угар!G5:G10001,D6)+SUMIFS(угар!A5:A10001,угар!F5:F10001,AB4,угар!T5:T10001,B16,угар!G5:G10001,D6)+SUMIFS(угар!A5:A10001,угар!F5:F10001,AB4,угар!U5:U10001,B16,угар!G5:G10001,D6)+SUMIFS(угар!A5:A10001,угар!F5:F10001,AB4,угар!V5:V10001,B16,угар!G5:G10001,D6)+SUMIFS(угар!A5:A10001,угар!F5:F10001,AB4,угар!W5:W10001,B16,угар!G5:G10001,D6)+SUMIFS(угар!A5:A10001,угар!F5:F10001,AB4,угар!X5:X10001,B16,угар!G5:G10001,D6)+SUMIFS(угар!A5:A10001,угар!F5:F10001,AB4,угар!Y5:Y10001,B16,угар!G5:G10001,D6)</f>
        <v>0</v>
      </c>
      <c r="AC16" s="1317">
        <f>SUMIFS(угар!A5:A10001,угар!F5:F10001,AB4,угар!P5:P10001,B16,угар!G5:G10001,E6)+SUMIFS(угар!A5:A10001,угар!F5:F10001,AB4,угар!Q5:Q10001,B16,угар!G5:G10001,E6)+SUMIFS(угар!A5:A10001,угар!F5:F10001,AB4,угар!R5:R10001,B16,угар!G5:G10001,E6)+SUMIFS(угар!A5:A10001,угар!F5:F10001,AB4,угар!S5:S10001,B16,угар!G5:G10001,E6)+SUMIFS(угар!A5:A10001,угар!F5:F10001,AB4,угар!T5:T10001,B16,угар!G5:G10001,E6)+SUMIFS(угар!A5:A10001,угар!F5:F10001,AB4,угар!U5:U10001,B16,угар!G5:G10001,E6)+SUMIFS(угар!A5:A10001,угар!F5:F10001,AB4,угар!V5:V10001,B16,угар!G5:G10001,E6)+SUMIFS(угар!A5:A10001,угар!F5:F10001,AB4,угар!W5:W10001,B16,угар!G5:G10001,E6)+SUMIFS(угар!A5:A10001,угар!F5:F10001,AB4,угар!X5:X10001,B16,угар!G5:G10001,E6)+SUMIFS(угар!A5:A10001,угар!F5:F10001,AB4,угар!Y5:Y10001,B16,угар!G5:G10001,E6)</f>
        <v>0</v>
      </c>
      <c r="AD16" s="1317">
        <f>SUMIFS(угар!A5:A10001,угар!F5:F10001,AD4,угар!P5:P10001,B16,угар!G5:G10001,D6)+SUMIFS(угар!A5:A10001,угар!F5:F10001,AD4,угар!Q5:Q10001,B16,угар!G5:G10001,D6)+SUMIFS(угар!A5:A10001,угар!F5:F10001,AD4,угар!R5:R10001,B16,угар!G5:G10001,D6)+SUMIFS(угар!A5:A10001,угар!F5:F10001,AD4,угар!S5:S10001,B16,угар!G5:G10001,D6)+SUMIFS(угар!A5:A10001,угар!F5:F10001,AD4,угар!T5:T10001,B16,угар!G5:G10001,D6)+SUMIFS(угар!A5:A10001,угар!F5:F10001,AD4,угар!U5:U10001,B16,угар!G5:G10001,D6)+SUMIFS(угар!A5:A10001,угар!F5:F10001,AD4,угар!V5:V10001,B16,угар!G5:G10001,D6)+SUMIFS(угар!A5:A10001,угар!F5:F10001,AD4,угар!W5:W10001,B16,угар!G5:G10001,D6)+SUMIFS(угар!A5:A10001,угар!F5:F10001,AD4,угар!X5:X10001,B16,угар!G5:G10001,D6)+SUMIFS(угар!A5:A10001,угар!F5:F10001,AD4,угар!Y5:Y10001,B16,угар!G5:G10001,D6)</f>
        <v>0</v>
      </c>
      <c r="AE16" s="1317">
        <f>SUMIFS(угар!A5:A10001,угар!F5:F10001,AD4,угар!P5:P10001,B16,угар!G5:G10001,E6)+SUMIFS(угар!A5:A10001,угар!F5:F10001,AD4,угар!Q5:Q10001,B16,угар!G5:G10001,E6)+SUMIFS(угар!A5:A10001,угар!F5:F10001,AD4,угар!R5:R10001,B16,угар!G5:G10001,E6)+SUMIFS(угар!A5:A10001,угар!F5:F10001,AD4,угар!S5:S10001,B16,угар!G5:G10001,E6)+SUMIFS(угар!A5:A10001,угар!F5:F10001,AD4,угар!T5:T10001,B16,угар!G5:G10001,E6)+SUMIFS(угар!A5:A10001,угар!F5:F10001,AD4,угар!U5:U10001,B16,угар!G5:G10001,E6)+SUMIFS(угар!A5:A10001,угар!F5:F10001,AD4,угар!V5:V10001,B16,угар!G5:G10001,E6)+SUMIFS(угар!A5:A10001,угар!F5:F10001,AD4,угар!W5:W10001,B16,угар!G5:G10001,E6)+SUMIFS(угар!A5:A10001,угар!F5:F10001,AD4,угар!X5:X10001,B16,угар!G5:G10001,E6)+SUMIFS(угар!A5:A10001,угар!F5:F10001,AD4,угар!Y5:Y10001,B16,угар!G5:G10001,E6)</f>
        <v>0</v>
      </c>
      <c r="AF16" s="1317">
        <f>SUMIFS(угар!A5:A10001,угар!F5:F10001,AF4,угар!P5:P10001,B16,угар!G5:G10001,D6)+SUMIFS(угар!A5:A10001,угар!F5:F10001,AF4,угар!Q5:Q10001,B16,угар!G5:G10001,D6)+SUMIFS(угар!A5:A10001,угар!F5:F10001,AF4,угар!R5:R10001,B16,угар!G5:G10001,D6)+SUMIFS(угар!A5:A10001,угар!F5:F10001,AF4,угар!S5:S10001,B16,угар!G5:G10001,D6)+SUMIFS(угар!A5:A10001,угар!F5:F10001,AF4,угар!T5:T10001,B16,угар!G5:G10001,D6)+SUMIFS(угар!A5:A10001,угар!F5:F10001,AF4,угар!U5:U10001,B16,угар!G5:G10001,D6)+SUMIFS(угар!A5:A10001,угар!F5:F10001,AF4,угар!V5:V10001,B16,угар!G5:G10001,D6)+SUMIFS(угар!A5:A10001,угар!F5:F10001,AF4,угар!W5:W10001,B16,угар!G5:G10001,D6)+SUMIFS(угар!A5:A10001,угар!F5:F10001,AF4,угар!X5:X10001,B16,угар!G5:G10001,D6)+SUMIFS(угар!A5:A10001,угар!F5:F10001,AF4,угар!Y5:Y10001,B16,угар!G5:G10001,D6)</f>
        <v>0</v>
      </c>
      <c r="AG16" s="1317">
        <f>SUMIFS(угар!A5:A10001,угар!F5:F10001,AF4,угар!P5:P10001,B16,угар!G5:G10001,E6)+SUMIFS(угар!A5:A10001,угар!F5:F10001,AF4,угар!Q5:Q10001,B16,угар!G5:G10001,E6)+SUMIFS(угар!A5:A10001,угар!F5:F10001,AF4,угар!R5:R10001,B16,угар!G5:G10001,E6)+SUMIFS(угар!A5:A10001,угар!F5:F10001,AF4,угар!S5:S10001,B16,угар!G5:G10001,E6)+SUMIFS(угар!A5:A10001,угар!F5:F10001,AF4,угар!T5:T10001,B16,угар!G5:G10001,E6)+SUMIFS(угар!A5:A10001,угар!F5:F10001,AF4,угар!U5:U10001,B16,угар!G5:G10001,E6)+SUMIFS(угар!A5:A10001,угар!F5:F10001,AF4,угар!V5:V10001,B16,угар!G5:G10001,E6)+SUMIFS(угар!A5:A10001,угар!F5:F10001,AF4,угар!W5:W10001,B16,угар!G5:G10001,E6)+SUMIFS(угар!A5:A10001,угар!F5:F10001,AF4,угар!X5:X10001,B16,угар!G5:G10001,E6)+SUMIFS(угар!A5:A10001,угар!F5:F10001,AF4,угар!Y5:Y10001,B16,угар!G5:G10001,E6)</f>
        <v>0</v>
      </c>
      <c r="AH16" s="1317">
        <f>SUMIFS(угар!A5:A10001,угар!F5:F10001,AH4,угар!P5:P10001,B16,угар!G5:G10001,D6)+SUMIFS(угар!A5:A10001,угар!F5:F10001,AH4,угар!Q5:Q10001,B16,угар!G5:G10001,D6)+SUMIFS(угар!A5:A10001,угар!F5:F10001,AH4,угар!R5:R10001,B16,угар!G5:G10001,D6)+SUMIFS(угар!A5:A10001,угар!F5:F10001,AH4,угар!S5:S10001,B16,угар!G5:G10001,D6)+SUMIFS(угар!A5:A10001,угар!F5:F10001,AH4,угар!T5:T10001,B16,угар!G5:G10001,D6)+SUMIFS(угар!A5:A10001,угар!F5:F10001,AH4,угар!U5:U10001,B16,угар!G5:G10001,D6)+SUMIFS(угар!A5:A10001,угар!F5:F10001,AH4,угар!V5:V10001,B16,угар!G5:G10001,D6)+SUMIFS(угар!A5:A10001,угар!F5:F10001,AH4,угар!W5:W10001,B16,угар!G5:G10001,D6)+SUMIFS(угар!A5:A10001,угар!F5:F10001,AH4,угар!X5:X10001,B16,угар!G5:G10001,D6)+SUMIFS(угар!A5:A10001,угар!F5:F10001,AH4,угар!Y5:Y10001,B16,угар!G5:G10001,D6)</f>
        <v>0</v>
      </c>
      <c r="AI16" s="1317">
        <f>SUMIFS(угар!A5:A10001,угар!F5:F10001,AH4,угар!P5:P10001,B16,угар!G5:G10001,E6)+SUMIFS(угар!A5:A10001,угар!F5:F10001,AH4,угар!Q5:Q10001,B16,угар!G5:G10001,E6)+SUMIFS(угар!A5:A10001,угар!F5:F10001,AH4,угар!R5:R10001,B16,угар!G5:G10001,E6)+SUMIFS(угар!A5:A10001,угар!F5:F10001,AH4,угар!S5:S10001,B16,угар!G5:G10001,E6)+SUMIFS(угар!A5:A10001,угар!F5:F10001,AH4,угар!T5:T10001,B16,угар!G5:G10001,E6)+SUMIFS(угар!A5:A10001,угар!F5:F10001,AH4,угар!U5:U10001,B16,угар!G5:G10001,E6)+SUMIFS(угар!A5:A10001,угар!F5:F10001,AH4,угар!V5:V10001,B16,угар!G5:G10001,E6)+SUMIFS(угар!A5:A10001,угар!F5:F10001,AH4,угар!W5:W10001,B16,угар!G5:G10001,E6)+SUMIFS(угар!A5:A10001,угар!F5:F10001,AH4,угар!X5:X10001,B16,угар!G5:G10001,E6)+SUMIFS(угар!A5:A10001,угар!F5:F10001,AH4,угар!Y5:Y10001,B16,угар!G5:G10001,E6)</f>
        <v>0</v>
      </c>
      <c r="AJ16" s="1317">
        <f>SUMIFS(угар!A5:A10001,угар!F5:F10001,AJ4,угар!P5:P10001,B16,угар!G5:G10001,D6)+SUMIFS(угар!A5:A10001,угар!F5:F10001,AJ4,угар!Q5:Q10001,B16,угар!G5:G10001,D6)+SUMIFS(угар!A5:A10001,угар!F5:F10001,AJ4,угар!R5:R10001,B16,угар!G5:G10001,D6)+SUMIFS(угар!A5:A10001,угар!F5:F10001,AJ4,угар!S5:S10001,B16,угар!G5:G10001,D6)+SUMIFS(угар!A5:A10001,угар!F5:F10001,AJ4,угар!T5:T10001,B16,угар!G5:G10001,D6)+SUMIFS(угар!A5:A10001,угар!F5:F10001,AJ4,угар!U5:U10001,B16,угар!G5:G10001,D6)+SUMIFS(угар!A5:A10001,угар!F5:F10001,AJ4,угар!V5:V10001,B16,угар!G5:G10001,D6)+SUMIFS(угар!A5:A10001,угар!F5:F10001,AJ4,угар!W5:W10001,B16,угар!G5:G10001,D6)+SUMIFS(угар!A5:A10001,угар!F5:F10001,AJ4,угар!X5:X10001,B16,угар!G5:G10001,D6)+SUMIFS(угар!A5:A10001,угар!F5:F10001,AJ4,угар!Y5:Y10001,B16,угар!G5:G10001,D6)</f>
        <v>0</v>
      </c>
      <c r="AK16" s="1317">
        <f>SUMIFS(угар!A5:A10001,угар!F5:F10001,AJ4,угар!P5:P10001,B16,угар!G5:G10001,E6)+SUMIFS(угар!A5:A10001,угар!F5:F10001,AJ4,угар!Q5:Q10001,B16,угар!G5:G10001,E6)+SUMIFS(угар!A5:A10001,угар!F5:F10001,AJ4,угар!R5:R10001,B16,угар!G5:G10001,E6)+SUMIFS(угар!A5:A10001,угар!F5:F10001,AJ4,угар!S5:S10001,B16,угар!G5:G10001,E6)+SUMIFS(угар!A5:A10001,угар!F5:F10001,AJ4,угар!T5:T10001,B16,угар!G5:G10001,E6)+SUMIFS(угар!A5:A10001,угар!F5:F10001,AJ4,угар!U5:U10001,B16,угар!G5:G10001,E6)+SUMIFS(угар!A5:A10001,угар!F5:F10001,AJ4,угар!V5:V10001,B16,угар!G5:G10001,E6)+SUMIFS(угар!A5:A10001,угар!F5:F10001,AJ4,угар!W5:W10001,B16,угар!G5:G10001,E6)+SUMIFS(угар!A5:A10001,угар!F5:F10001,AJ4,угар!X5:X10001,B16,угар!G5:G10001,E6)+SUMIFS(угар!A5:A10001,угар!F5:F10001,AJ4,угар!Y5:Y10001,B16,угар!G5:G10001,E6)</f>
        <v>0</v>
      </c>
      <c r="AL16" s="1317">
        <f>SUMIFS(угар!A5:A10001,угар!F5:F10001,AL4,угар!P5:P10001,B16,угар!G5:G10001,D6)+SUMIFS(угар!A5:A10001,угар!F5:F10001,AL4,угар!Q5:Q10001,B16,угар!G5:G10001,D6)+SUMIFS(угар!A5:A10001,угар!F5:F10001,AL4,угар!R5:R10001,B16,угар!G5:G10001,D6)+SUMIFS(угар!A5:A10001,угар!F5:F10001,AL4,угар!S5:S10001,B16,угар!G5:G10001,D6)+SUMIFS(угар!A5:A10001,угар!F5:F10001,AL4,угар!T5:T10001,B16,угар!G5:G10001,D6)+SUMIFS(угар!A5:A10001,угар!F5:F10001,AL4,угар!U5:U10001,B16,угар!G5:G10001,D6)+SUMIFS(угар!A5:A10001,угар!F5:F10001,AL4,угар!V5:V10001,B16,угар!G5:G10001,D6)+SUMIFS(угар!A5:A10001,угар!F5:F10001,AL4,угар!W5:W10001,B16,угар!G5:G10001,D6)+SUMIFS(угар!A5:A10001,угар!F5:F10001,AL4,угар!X5:X10001,B16,угар!G5:G10001,D6)+SUMIFS(угар!A5:A10001,угар!F5:F10001,AL4,угар!Y5:Y10001,B16,угар!G5:G10001,D6)</f>
        <v>0</v>
      </c>
      <c r="AM16" s="1317">
        <f>SUMIFS(угар!A5:A10001,угар!F5:F10001,AL4,угар!P5:P10001,B16,угар!G5:G10001,E6)+SUMIFS(угар!A5:A10001,угар!F5:F10001,AL4,угар!Q5:Q10001,B16,угар!G5:G10001,E6)+SUMIFS(угар!A5:A10001,угар!F5:F10001,AL4,угар!R5:R10001,B16,угар!G5:G10001,E6)+SUMIFS(угар!A5:A10001,угар!F5:F10001,AL4,угар!S5:S10001,B16,угар!G5:G10001,E6)+SUMIFS(угар!A5:A10001,угар!F5:F10001,AL4,угар!T5:T10001,B16,угар!G5:G10001,E6)+SUMIFS(угар!A5:A10001,угар!F5:F10001,AL4,угар!U5:U10001,B16,угар!G5:G10001,E6)+SUMIFS(угар!A5:A10001,угар!F5:F10001,AL4,угар!V5:V10001,B16,угар!G5:G10001,E6)+SUMIFS(угар!A5:A10001,угар!F5:F10001,AL4,угар!W5:W10001,B16,угар!G5:G10001,E6)+SUMIFS(угар!A5:A10001,угар!F5:F10001,AL4,угар!X5:X10001,B16,угар!G5:G10001,E6)+SUMIFS(угар!A5:A10001,угар!F5:F10001,AL4,угар!Y5:Y10001,B16,угар!G5:G10001,E6)</f>
        <v>0</v>
      </c>
      <c r="AN16" s="1317">
        <f>SUMIFS(угар!A5:A10001,угар!F5:F10001,AN4,угар!P5:P10001,B16,угар!G5:G10001,D6)+SUMIFS(угар!A5:A10001,угар!F5:F10001,AN4,угар!Q5:Q10001,B16,угар!G5:G10001,D6)+SUMIFS(угар!A5:A10001,угар!F5:F10001,AN4,угар!R5:R10001,B16,угар!G5:G10001,D6)+SUMIFS(угар!A5:A10001,угар!F5:F10001,AN4,угар!S5:S10001,B16,угар!G5:G10001,D6)+SUMIFS(угар!A5:A10001,угар!F5:F10001,AN4,угар!T5:T10001,B16,угар!G5:G10001,D6)+SUMIFS(угар!A5:A10001,угар!F5:F10001,AN4,угар!U5:U10001,B16,угар!G5:G10001,D6)+SUMIFS(угар!A5:A10001,угар!F5:F10001,AN4,угар!V5:V10001,B16,угар!G5:G10001,D6)+SUMIFS(угар!A5:A10001,угар!F5:F10001,AN4,угар!W5:W10001,B16,угар!G5:G10001,D6)+SUMIFS(угар!A5:A10001,угар!F5:F10001,AN4,угар!X5:X10001,B16,угар!G5:G10001,D6)+SUMIFS(угар!A5:A10001,угар!F5:F10001,AN4,угар!Y5:Y10001,B16,угар!G5:G10001,D6)</f>
        <v>0</v>
      </c>
      <c r="AO16" s="1317">
        <f>SUMIFS(угар!A5:A10001,угар!F5:F10001,AN4,угар!P5:P10001,B16,угар!G5:G10001,E6)+SUMIFS(угар!A5:A10001,угар!F5:F10001,AN4,угар!Q5:Q10001,B16,угар!G5:G10001,E6)+SUMIFS(угар!A5:A10001,угар!F5:F10001,AN4,угар!R5:R10001,B16,угар!G5:G10001,E6)+SUMIFS(угар!A5:A10001,угар!F5:F10001,AN4,угар!S5:S10001,B16,угар!G5:G10001,E6)+SUMIFS(угар!A5:A10001,угар!F5:F10001,AN4,угар!T5:T10001,B16,угар!G5:G10001,E6)+SUMIFS(угар!A5:A10001,угар!F5:F10001,AN4,угар!U5:U10001,B16,угар!G5:G10001,E6)+SUMIFS(угар!A5:A10001,угар!F5:F10001,AN4,угар!V5:V10001,B16,угар!G5:G10001,E6)+SUMIFS(угар!A5:A10001,угар!F5:F10001,AN4,угар!W5:W10001,B16,угар!G5:G10001,E6)+SUMIFS(угар!A5:A10001,угар!F5:F10001,AN4,угар!X5:X10001,B16,угар!G5:G10001,E6)+SUMIFS(угар!A5:A10001,угар!F5:F10001,AN4,угар!Y5:Y10001,B16,угар!G5:G10001,E6)</f>
        <v>0</v>
      </c>
      <c r="AP16" s="1317">
        <f>SUMIFS(угар!A5:A10001,угар!F5:F10001,AP4,угар!P5:P10001,B16,угар!G5:G10001,D6)+SUMIFS(угар!A5:A10001,угар!F5:F10001,AP4,угар!Q5:Q10001,B16,угар!G5:G10001,D6)+SUMIFS(угар!A5:A10001,угар!F5:F10001,AP4,угар!R5:R10001,B16,угар!G5:G10001,D6)+SUMIFS(угар!A5:A10001,угар!F5:F10001,AP4,угар!S5:S10001,B16,угар!G5:G10001,D6)+SUMIFS(угар!A5:A10001,угар!F5:F10001,AP4,угар!T5:T10001,B16,угар!G5:G10001,D6)+SUMIFS(угар!A5:A10001,угар!F5:F10001,AP4,угар!U5:U10001,B16,угар!G5:G10001,D6)+SUMIFS(угар!A5:A10001,угар!F5:F10001,AP4,угар!V5:V10001,B16,угар!G5:G10001,D6)+SUMIFS(угар!A5:A10001,угар!F5:F10001,AP4,угар!W5:W10001,B16,угар!G5:G10001,D6)+SUMIFS(угар!A5:A10001,угар!F5:F10001,AP4,угар!X5:X10001,B16,угар!G5:G10001,D6)+SUMIFS(угар!A5:A10001,угар!F5:F10001,AP4,угар!Y5:Y10001,B16,угар!G5:G10001,D6)</f>
        <v>0</v>
      </c>
      <c r="AQ16" s="1317">
        <f>SUMIFS(угар!A5:A10001,угар!F5:F10001,AP4,угар!P5:P10001,B16,угар!G5:G10001,E6)+SUMIFS(угар!A5:A10001,угар!F5:F10001,AP4,угар!Q5:Q10001,B16,угар!G5:G10001,E6)+SUMIFS(угар!A5:A10001,угар!F5:F10001,AP4,угар!R5:R10001,B16,угар!G5:G10001,E6)+SUMIFS(угар!A5:A10001,угар!F5:F10001,AP4,угар!S5:S10001,B16,угар!G5:G10001,E6)+SUMIFS(угар!A5:A10001,угар!F5:F10001,AP4,угар!T5:T10001,B16,угар!G5:G10001,E6)+SUMIFS(угар!A5:A10001,угар!F5:F10001,AP4,угар!U5:U10001,B16,угар!G5:G10001,E6)+SUMIFS(угар!A5:A10001,угар!F5:F10001,AP4,угар!V5:V10001,B16,угар!G5:G10001,E6)+SUMIFS(угар!A5:A10001,угар!F5:F10001,AP4,угар!W5:W10001,B16,угар!G5:G10001,E6)+SUMIFS(угар!A5:A10001,угар!F5:F10001,AP4,угар!X5:X10001,B16,угар!G5:G10001,E6)+SUMIFS(угар!A5:A10001,угар!F5:F10001,AP4,угар!Y5:Y10001,B16,угар!G5:G10001,E6)</f>
        <v>0</v>
      </c>
      <c r="AR16" s="1317">
        <f>SUMIFS(угар!A5:A10001,угар!F5:F10001,AR4,угар!P5:P10001,B16,угар!G5:G10001,D6)+SUMIFS(угар!A5:A10001,угар!F5:F10001,AR4,угар!Q5:Q10001,B16,угар!G5:G10001,D6)+SUMIFS(угар!A5:A10001,угар!F5:F10001,AR4,угар!R5:R10001,B16,угар!G5:G10001,D6)+SUMIFS(угар!A5:A10001,угар!F5:F10001,AR4,угар!S5:S10001,B16,угар!G5:G10001,D6)+SUMIFS(угар!A5:A10001,угар!F5:F10001,AR4,угар!T5:T10001,B16,угар!G5:G10001,D6)+SUMIFS(угар!A5:A10001,угар!F5:F10001,AR4,угар!U5:U10001,B16,угар!G5:G10001,D6)+SUMIFS(угар!A5:A10001,угар!F5:F10001,AR4,угар!V5:V10001,B16,угар!G5:G10001,D6)+SUMIFS(угар!A5:A10001,угар!F5:F10001,AR4,угар!W5:W10001,B16,угар!G5:G10001,D6)+SUMIFS(угар!A5:A10001,угар!F5:F10001,AR4,угар!X5:X10001,B16,угар!G5:G10001,D6)+SUMIFS(угар!A5:A10001,угар!F5:F10001,AR4,угар!Y5:Y10001,B16,угар!G5:G10001,D6)</f>
        <v>0</v>
      </c>
      <c r="AS16" s="1317">
        <f>SUMIFS(угар!A5:A10001,угар!F5:F10001,AR4,угар!P5:P10001,B16,угар!G5:G10001,E6)+SUMIFS(угар!A5:A10001,угар!F5:F10001,AR4,угар!Q5:Q10001,B16,угар!G5:G10001,E6)+SUMIFS(угар!A5:A10001,угар!F5:F10001,AR4,угар!R5:R10001,B16,угар!G5:G10001,E6)+SUMIFS(угар!A5:A10001,угар!F5:F10001,AR4,угар!S5:S10001,B16,угар!G5:G10001,E6)+SUMIFS(угар!A5:A10001,угар!F5:F10001,AR4,угар!T5:T10001,B16,угар!G5:G10001,E6)+SUMIFS(угар!A5:A10001,угар!F5:F10001,AR4,угар!U5:U10001,B16,угар!G5:G10001,E6)+SUMIFS(угар!A5:A10001,угар!F5:F10001,AR4,угар!V5:V10001,B16,угар!G5:G10001,E6)+SUMIFS(угар!A5:A10001,угар!F5:F10001,AR4,угар!W5:W10001,B16,угар!G5:G10001,E6)+SUMIFS(угар!A5:A10001,угар!F5:F10001,AR4,угар!X5:X10001,B16,угар!G5:G10001,E6)+SUMIFS(угар!A5:A10001,угар!F5:F10001,AR4,угар!Y5:Y10001,B16,угар!G5:G10001,E6)</f>
        <v>0</v>
      </c>
      <c r="AT16" s="1317">
        <f>SUMIFS(угар!A5:A10001,угар!F5:F10001,AT4,угар!P5:P10001,B16,угар!G5:G10001,D6)+SUMIFS(угар!A5:A10001,угар!F5:F10001,AT4,угар!Q5:Q10001,B16,угар!G5:G10001,D6)+SUMIFS(угар!A5:A10001,угар!F5:F10001,AT4,угар!R5:R10001,B16,угар!G5:G10001,D6)+SUMIFS(угар!A5:A10001,угар!F5:F10001,AT4,угар!S5:S10001,B16,угар!G5:G10001,D6)+SUMIFS(угар!A5:A10001,угар!F5:F10001,AT4,угар!T5:T10001,B16,угар!G5:G10001,D6)+SUMIFS(угар!A5:A10001,угар!F5:F10001,AT4,угар!U5:U10001,B16,угар!G5:G10001,D6)+SUMIFS(угар!A5:A10001,угар!F5:F10001,AT4,угар!V5:V10001,B16,угар!G5:G10001,D6)+SUMIFS(угар!A5:A10001,угар!F5:F10001,AT4,угар!W5:W10001,B16,угар!G5:G10001,D6)+SUMIFS(угар!A5:A10001,угар!F5:F10001,AT4,угар!X5:X10001,B16,угар!G5:G10001,D6)+SUMIFS(угар!A5:A10001,угар!F5:F10001,AT4,угар!Y5:Y10001,B16,угар!G5:G10001,D6)</f>
        <v>0</v>
      </c>
      <c r="AU16" s="1317">
        <f>SUMIFS(угар!A5:A10001,угар!F5:F10001,AT4,угар!P5:P10001,B16,угар!G5:G10001,E6)+SUMIFS(угар!A5:A10001,угар!F5:F10001,AT4,угар!Q5:Q10001,B16,угар!G5:G10001,E6)+SUMIFS(угар!A5:A10001,угар!F5:F10001,AT4,угар!R5:R10001,B16,угар!G5:G10001,E6)+SUMIFS(угар!A5:A10001,угар!F5:F10001,AT4,угар!S5:S10001,B16,угар!G5:G10001,E6)+SUMIFS(угар!A5:A10001,угар!F5:F10001,AT4,угар!T5:T10001,B16,угар!G5:G10001,E6)+SUMIFS(угар!A5:A10001,угар!F5:F10001,AT4,угар!U5:U10001,B16,угар!G5:G10001,E6)+SUMIFS(угар!A5:A10001,угар!F5:F10001,AT4,угар!V5:V10001,B16,угар!G5:G10001,E6)+SUMIFS(угар!A5:A10001,угар!F5:F10001,AT4,угар!W5:W10001,B16,угар!G5:G10001,E6)+SUMIFS(угар!A5:A10001,угар!F5:F10001,AT4,угар!X5:X10001,B16,угар!G5:G10001,E6)+SUMIFS(угар!A5:A10001,угар!F5:F10001,AT4,угар!Y5:Y10001,B16,угар!G5:G10001,E6)</f>
        <v>0</v>
      </c>
      <c r="AV16" s="1317">
        <f>SUMIFS(угар!A5:A10001,угар!F5:F10001,AV4,угар!P5:P10001,B16,угар!G5:G10001,D6)+SUMIFS(угар!A5:A10001,угар!F5:F10001,AV4,угар!Q5:Q10001,B16,угар!G5:G10001,D6)+SUMIFS(угар!A5:A10001,угар!F5:F10001,AV4,угар!R5:R10001,B16,угар!G5:G10001,D6)+SUMIFS(угар!A5:A10001,угар!F5:F10001,AV4,угар!S5:S10001,B16,угар!G5:G10001,D6)+SUMIFS(угар!A5:A10001,угар!F5:F10001,AV4,угар!T5:T10001,B16,угар!G5:G10001,D6)+SUMIFS(угар!A5:A10001,угар!F5:F10001,AV4,угар!U5:U10001,B16,угар!G5:G10001,D6)+SUMIFS(угар!A5:A10001,угар!F5:F10001,AV4,угар!V5:V10001,B16,угар!G5:G10001,D6)+SUMIFS(угар!A5:A10001,угар!F5:F10001,AV4,угар!W5:W10001,B16,угар!G5:G10001,D6)+SUMIFS(угар!A5:A10001,угар!F5:F10001,AV4,угар!X5:X10001,B16,угар!G5:G10001,D6)+SUMIFS(угар!A5:A10001,угар!F5:F10001,AV4,угар!Y5:Y10001,B16,угар!G5:G10001,D6)</f>
        <v>0</v>
      </c>
      <c r="AW16" s="1317">
        <f>SUMIFS(угар!A5:A10001,угар!F5:F10001,AV4,угар!P5:P10001,B16,угар!G5:G10001,E6)+SUMIFS(угар!A5:A10001,угар!F5:F10001,AV4,угар!Q5:Q10001,B16,угар!G5:G10001,E6)+SUMIFS(угар!A5:A10001,угар!F5:F10001,AV4,угар!R5:R10001,B16,угар!G5:G10001,E6)+SUMIFS(угар!A5:A10001,угар!F5:F10001,AV4,угар!S5:S10001,B16,угар!G5:G10001,E6)+SUMIFS(угар!A5:A10001,угар!F5:F10001,AV4,угар!T5:T10001,B16,угар!G5:G10001,E6)+SUMIFS(угар!A5:A10001,угар!F5:F10001,AV4,угар!U5:U10001,B16,угар!G5:G10001,E6)+SUMIFS(угар!A5:A10001,угар!F5:F10001,AV4,угар!V5:V10001,B16,угар!G5:G10001,E6)+SUMIFS(угар!A5:A10001,угар!F5:F10001,AV4,угар!W5:W10001,B16,угар!G5:G10001,E6)+SUMIFS(угар!A5:A10001,угар!F5:F10001,AV4,угар!X5:X10001,B16,угар!G5:G10001,E6)+SUMIFS(угар!A5:A10001,угар!F5:F10001,AV4,угар!Y5:Y10001,B16,угар!G5:G10001,E6)</f>
        <v>0</v>
      </c>
    </row>
    <row r="17" spans="1:49" ht="16.5" thickBot="1">
      <c r="A17" s="1298" t="s">
        <v>622</v>
      </c>
      <c r="B17" s="208" t="s">
        <v>623</v>
      </c>
      <c r="C17" s="1292">
        <f t="shared" si="7"/>
        <v>0</v>
      </c>
      <c r="D17" s="1292">
        <f t="shared" si="0"/>
        <v>0</v>
      </c>
      <c r="E17" s="1292">
        <f t="shared" si="1"/>
        <v>0</v>
      </c>
      <c r="F17" s="1315">
        <f t="shared" si="6"/>
        <v>0</v>
      </c>
      <c r="G17" s="1315">
        <v>0</v>
      </c>
      <c r="H17" s="1337">
        <v>0</v>
      </c>
      <c r="I17" s="1351" t="e">
        <f t="shared" si="9"/>
        <v>#DIV/0!</v>
      </c>
      <c r="J17" s="1352" t="e">
        <f t="shared" si="10"/>
        <v>#DIV/0!</v>
      </c>
      <c r="K17" s="1352" t="e">
        <f t="shared" si="11"/>
        <v>#DIV/0!</v>
      </c>
      <c r="L17" s="1343">
        <f>SUMIFS(угар!A5:A10001,угар!F5:F10001,L4,угар!P5:P10001,B17,угар!G5:G10001,D6)+SUMIFS(угар!A5:A10001,угар!F5:F10001,L4,угар!Q5:Q10001,B17,угар!G5:G10001,D6)+SUMIFS(угар!A5:A10001,угар!F5:F10001,L4,угар!R5:R10001,B17,угар!G5:G10001,D6)+SUMIFS(угар!A5:A10001,угар!F5:F10001,L4,угар!S5:S10001,B17,угар!G5:G10001,D6)+SUMIFS(угар!A5:A10001,угар!F5:F10001,L4,угар!T5:T10001,B17,угар!G5:G10001,D6)+SUMIFS(угар!A5:A10001,угар!F5:F10001,L4,угар!U5:U10001,B17,угар!G5:G10001,D6)+SUMIFS(угар!A5:A10001,угар!F5:F10001,L4,угар!V5:V10001,B17,угар!G5:G10001,D6)+SUMIFS(угар!A5:A10001,угар!F5:F10001,L4,угар!W5:W10001,B17,угар!G5:G10001,D6)+SUMIFS(угар!A5:A10001,угар!F5:F10001,L4,угар!X5:X10001,B17,угар!G5:G10001,D6)+SUMIFS(угар!A5:A10001,угар!F5:F10001,L4,угар!Y5:Y10001,B17,угар!G5:G10001,D6)</f>
        <v>0</v>
      </c>
      <c r="M17" s="1317">
        <f>SUMIFS(угар!A5:A10001,угар!F5:F10001,L4,угар!P5:P10001,B17,угар!G5:G10001,E6)+SUMIFS(угар!A5:A10001,угар!F5:F10001,L4,угар!Q5:Q10001,B17,угар!G5:G10001,E6)+SUMIFS(угар!A5:A10001,угар!F5:F10001,L4,угар!R5:R10001,B17,угар!G5:G10001,E6)+SUMIFS(угар!A5:A10001,угар!F5:F10001,L4,угар!S5:S10001,B17,угар!G5:G10001,E6)+SUMIFS(угар!A5:A10001,угар!F5:F10001,L4,угар!T5:T10001,B17,угар!G5:G10001,E6)+SUMIFS(угар!A5:A10001,угар!F5:F10001,L4,угар!U5:U10001,B17,угар!G5:G10001,E6)+SUMIFS(угар!A5:A10001,угар!F5:F10001,L4,угар!V5:V10001,B17,угар!G5:G10001,E6)+SUMIFS(угар!A5:A10001,угар!F5:F10001,L4,угар!W5:W10001,B17,угар!G5:G10001,E6)+SUMIFS(угар!A5:A10001,угар!F5:F10001,L4,угар!X5:X10001,B17,угар!G5:G10001,E6)+SUMIFS(угар!A5:A10001,угар!F5:F10001,L4,угар!Y5:Y10001,B17,угар!G5:G10001,E6)</f>
        <v>0</v>
      </c>
      <c r="N17" s="1317">
        <f>SUMIFS(угар!A5:A10001,угар!F5:F10001,N4,угар!P5:P10001,B17,угар!G5:G10001,D6)+SUMIFS(угар!A5:A10001,угар!F5:F10001,N4,угар!Q5:Q10001,B17,угар!G5:G10001,D6)+SUMIFS(угар!A5:A10001,угар!F5:F10001,N4,угар!R5:R10001,B17,угар!G5:G10001,D6)+SUMIFS(угар!A5:A10001,угар!F5:F10001,N4,угар!S5:S10001,B17,угар!G5:G10001,D6)+SUMIFS(угар!A5:A10001,угар!F5:F10001,N4,угар!T5:T10001,B17,угар!G5:G10001,D6)+SUMIFS(угар!A5:A10001,угар!F5:F10001,N4,угар!U5:U10001,B17,угар!G5:G10001,D6)+SUMIFS(угар!A5:A10001,угар!F5:F10001,N4,угар!V5:V10001,B17,угар!G5:G10001,D6)+SUMIFS(угар!A5:A10001,угар!F5:F10001,N4,угар!W5:W10001,B17,угар!G5:G10001,D6)+SUMIFS(угар!A5:A10001,угар!F5:F10001,N4,угар!X5:X10001,B17,угар!G5:G10001,D6)+SUMIFS(угар!A5:A10001,угар!F5:F10001,N4,угар!Y5:Y10001,B17,угар!G5:G10001,D6)</f>
        <v>0</v>
      </c>
      <c r="O17" s="1317">
        <f>SUMIFS(угар!A5:A10001,угар!F5:F10001,N4,угар!P5:P10001,B17,угар!G5:G10001,E6)+SUMIFS(угар!A5:A10001,угар!F5:F10001,N4,угар!Q5:Q10001,B17,угар!G5:G10001,E6)+SUMIFS(угар!A5:A10001,угар!F5:F10001,N4,угар!R5:R10001,B17,угар!G5:G10001,E6)+SUMIFS(угар!A5:A10001,угар!F5:F10001,N4,угар!S5:S10001,B17,угар!G5:G10001,E6)+SUMIFS(угар!A5:A10001,угар!F5:F10001,N4,угар!T5:T10001,B17,угар!G5:G10001,E6)+SUMIFS(угар!A5:A10001,угар!F5:F10001,N4,угар!U5:U10001,B17,угар!G5:G10001,E6)+SUMIFS(угар!A5:A10001,угар!F5:F10001,N4,угар!V5:V10001,B17,угар!G5:G10001,E6)+SUMIFS(угар!A5:A10001,угар!F5:F10001,N4,угар!W5:W10001,B17,угар!G5:G10001,E6)+SUMIFS(угар!A5:A10001,угар!F5:F10001,N4,угар!X5:X10001,B17,угар!G5:G10001,E6)+SUMIFS(угар!A5:A10001,угар!F5:F10001,N4,угар!Y5:Y10001,B17,угар!G5:G10001,E6)</f>
        <v>0</v>
      </c>
      <c r="P17" s="1317">
        <f>SUMIFS(угар!A5:A10001,угар!F5:F10001,P4,угар!P5:P10001,B17,угар!G5:G10001,D6)+SUMIFS(угар!A5:A10001,угар!F5:F10001,P4,угар!Q5:Q10001,B17,угар!G5:G10001,D6)+SUMIFS(угар!A5:A10001,угар!F5:F10001,P4,угар!R5:R10001,B17,угар!G5:G10001,D6)+SUMIFS(угар!A5:A10001,угар!F5:F10001,P4,угар!S5:S10001,B17,угар!G5:G10001,D6)+SUMIFS(угар!A5:A10001,угар!F5:F10001,P4,угар!T5:T10001,B17,угар!G5:G10001,D6)+SUMIFS(угар!A5:A10001,угар!F5:F10001,P4,угар!U5:U10001,B17,угар!G5:G10001,D6)+SUMIFS(угар!A5:A10001,угар!F5:F10001,P4,угар!V5:V10001,B17,угар!G5:G10001,D6)+SUMIFS(угар!A5:A10001,угар!F5:F10001,P4,угар!W5:W10001,B17,угар!G5:G10001,D6)+SUMIFS(угар!A5:A10001,угар!F5:F10001,P4,угар!X5:X10001,B17,угар!G5:G10001,D6)+SUMIFS(угар!A5:A10001,угар!F5:F10001,P4,угар!Y5:Y10001,B17,угар!G5:G10001,D6)</f>
        <v>0</v>
      </c>
      <c r="Q17" s="1317">
        <f>SUMIFS(угар!A5:A10001,угар!F5:F10001,P4,угар!P5:P10001,B17,угар!G5:G10001,E6)+SUMIFS(угар!A5:A10001,угар!F5:F10001,P4,угар!Q5:Q10001,B17,угар!G5:G10001,E6)+SUMIFS(угар!A5:A10001,угар!F5:F10001,P4,угар!R5:R10001,B17,угар!G5:G10001,E6)+SUMIFS(угар!A5:A10001,угар!F5:F10001,P4,угар!S5:S10001,B17,угар!G5:G10001,E6)+SUMIFS(угар!A5:A10001,угар!F5:F10001,P4,угар!T5:T10001,B17,угар!G5:G10001,E6)+SUMIFS(угар!A5:A10001,угар!F5:F10001,P4,угар!U5:U10001,B17,угар!G5:G10001,E6)+SUMIFS(угар!A5:A10001,угар!F5:F10001,P4,угар!V5:V10001,B17,угар!G5:G10001,E6)+SUMIFS(угар!A5:A10001,угар!F5:F10001,P4,угар!W5:W10001,B17,угар!G5:G10001,E6)+SUMIFS(угар!A5:A10001,угар!F5:F10001,P4,угар!X5:X10001,B17,угар!G5:G10001,E6)+SUMIFS(угар!A5:A10001,угар!F5:F10001,P4,угар!Y5:Y10001,B17,угар!G5:G10001,E6)</f>
        <v>0</v>
      </c>
      <c r="R17" s="1317">
        <f>SUMIFS(угар!A5:A10001,угар!F5:F10001,R4,угар!P5:P10001,B17,угар!G5:G10001,D6)+SUMIFS(угар!A5:A10001,угар!F5:F10001,R4,угар!Q5:Q10001,B17,угар!G5:G10001,D6)+SUMIFS(угар!A5:A10001,угар!F5:F10001,R4,угар!R5:R10001,B17,угар!G5:G10001,D6)+SUMIFS(угар!A5:A10001,угар!F5:F10001,R4,угар!S5:S10001,B17,угар!G5:G10001,D6)+SUMIFS(угар!A5:A10001,угар!F5:F10001,R4,угар!T5:T10001,B17,угар!G5:G10001,D6)+SUMIFS(угар!A5:A10001,угар!F5:F10001,R4,угар!U5:U10001,B17,угар!G5:G10001,D6)+SUMIFS(угар!A5:A10001,угар!F5:F10001,R4,угар!V5:V10001,B17,угар!G5:G10001,D6)+SUMIFS(угар!A5:A10001,угар!F5:F10001,R4,угар!W5:W10001,B17,угар!G5:G10001,D6)+SUMIFS(угар!A5:A10001,угар!F5:F10001,R4,угар!X5:X10001,B17,угар!G5:G10001,D6)+SUMIFS(угар!A5:A10001,угар!F5:F10001,R4,угар!Y5:Y10001,B17,угар!G5:G10001,D6)</f>
        <v>0</v>
      </c>
      <c r="S17" s="1317">
        <f>SUMIFS(угар!A5:A10001,угар!F5:F10001,R4,угар!P5:P10001,B17,угар!G5:G10001,E6)+SUMIFS(угар!A5:A10001,угар!F5:F10001,R4,угар!Q5:Q10001,B17,угар!G5:G10001,E6)+SUMIFS(угар!A5:A10001,угар!F5:F10001,R4,угар!R5:R10001,B17,угар!G5:G10001,E6)+SUMIFS(угар!A5:A10001,угар!F5:F10001,R4,угар!S5:S10001,B17,угар!G5:G10001,E6)+SUMIFS(угар!A5:A10001,угар!F5:F10001,R4,угар!T5:T10001,B17,угар!G5:G10001,E6)+SUMIFS(угар!A5:A10001,угар!F5:F10001,R4,угар!U5:U10001,B17,угар!G5:G10001,E6)+SUMIFS(угар!A5:A10001,угар!F5:F10001,R4,угар!V5:V10001,B17,угар!G5:G10001,E6)+SUMIFS(угар!A5:A10001,угар!F5:F10001,R4,угар!W5:W10001,B17,угар!G5:G10001,E6)+SUMIFS(угар!A5:A10001,угар!F5:F10001,R4,угар!X5:X10001,B17,угар!G5:G10001,E6)+SUMIFS(угар!A5:A10001,угар!F5:F10001,R4,угар!Y5:Y10001,B17,угар!G5:G10001,E6)</f>
        <v>0</v>
      </c>
      <c r="T17" s="1317">
        <f>SUMIFS(угар!A5:A10001,угар!F5:F10001,T4,угар!P5:P10001,B17,угар!G5:G10001,D6)+SUMIFS(угар!A5:A10001,угар!F5:F10001,T4,угар!Q5:Q10001,B17,угар!G5:G10001,D6)+SUMIFS(угар!A5:A10001,угар!F5:F10001,T4,угар!R5:R10001,B17,угар!G5:G10001,D6)+SUMIFS(угар!A5:A10001,угар!F5:F10001,T4,угар!S5:S10001,B17,угар!G5:G10001,D6)+SUMIFS(угар!A5:A10001,угар!F5:F10001,T4,угар!T5:T10001,B17,угар!G5:G10001,D6)+SUMIFS(угар!A5:A10001,угар!F5:F10001,T4,угар!U5:U10001,B17,угар!G5:G10001,D6)+SUMIFS(угар!A5:A10001,угар!F5:F10001,T4,угар!V5:V10001,B17,угар!G5:G10001,D6)+SUMIFS(угар!A5:A10001,угар!F5:F10001,T4,угар!W5:W10001,B17,угар!G5:G10001,D6)+SUMIFS(угар!A5:A10001,угар!F5:F10001,T4,угар!X5:X10001,B17,угар!G5:G10001,D6)+SUMIFS(угар!A5:A10001,угар!F5:F10001,T4,угар!Y5:Y10001,B17,угар!G5:G10001,D6)</f>
        <v>0</v>
      </c>
      <c r="U17" s="1317">
        <f>SUMIFS(угар!A5:A10001,угар!F5:F10001,T4,угар!P5:P10001,B17,угар!G5:G10001,E6)+SUMIFS(угар!A5:A10001,угар!F5:F10001,T4,угар!Q5:Q10001,B17,угар!G5:G10001,E6)+SUMIFS(угар!A5:A10001,угар!F5:F10001,T4,угар!R5:R10001,B17,угар!G5:G10001,E6)+SUMIFS(угар!A5:A10001,угар!F5:F10001,T4,угар!S5:S10001,B17,угар!G5:G10001,E6)+SUMIFS(угар!A5:A10001,угар!F5:F10001,T4,угар!T5:T10001,B17,угар!G5:G10001,E6)+SUMIFS(угар!A5:A10001,угар!F5:F10001,T4,угар!U5:U10001,B17,угар!G5:G10001,E6)+SUMIFS(угар!A5:A10001,угар!F5:F10001,T4,угар!V5:V10001,B17,угар!G5:G10001,E6)+SUMIFS(угар!A5:A10001,угар!F5:F10001,T4,угар!W5:W10001,B17,угар!G5:G10001,E6)+SUMIFS(угар!A5:A10001,угар!F5:F10001,T4,угар!X5:X10001,B17,угар!G5:G10001,E6)+SUMIFS(угар!A5:A10001,угар!F5:F10001,T4,угар!Y5:Y10001,B17,угар!G5:G10001,E6)</f>
        <v>0</v>
      </c>
      <c r="V17" s="1317">
        <f>SUMIFS(угар!A5:A10001,угар!F5:F10001,V4,угар!P5:P10001,B17,угар!G5:G10001,D6)+SUMIFS(угар!A5:A10001,угар!F5:F10001,V4,угар!Q5:Q10001,B17,угар!G5:G10001,D6)+SUMIFS(угар!A5:A10001,угар!F5:F10001,V4,угар!R5:R10001,B17,угар!G5:G10001,D6)+SUMIFS(угар!A5:A10001,угар!F5:F10001,V4,угар!S5:S10001,B17,угар!G5:G10001,D6)+SUMIFS(угар!A5:A10001,угар!F5:F10001,V4,угар!T5:T10001,B17,угар!G5:G10001,D6)+SUMIFS(угар!A5:A10001,угар!F5:F10001,V4,угар!U5:U10001,B17,угар!G5:G10001,D6)+SUMIFS(угар!A5:A10001,угар!F5:F10001,V4,угар!V5:V10001,B17,угар!G5:G10001,D6)+SUMIFS(угар!A5:A10001,угар!F5:F10001,V4,угар!W5:W10001,B17,угар!G5:G10001,D6)+SUMIFS(угар!A5:A10001,угар!F5:F10001,V4,угар!X5:X10001,B17,угар!G5:G10001,D6)+SUMIFS(угар!A5:A10001,угар!F5:F10001,V4,угар!Y5:Y10001,B17,угар!G5:G10001,D6)</f>
        <v>0</v>
      </c>
      <c r="W17" s="1317">
        <f>SUMIFS(угар!A5:A10001,угар!F5:F10001,V4,угар!P5:P10001,B17,угар!G5:G10001,E6)+SUMIFS(угар!A5:A10001,угар!F5:F10001,V4,угар!Q5:Q10001,B17,угар!G5:G10001,E6)+SUMIFS(угар!A5:A10001,угар!F5:F10001,V4,угар!R5:R10001,B17,угар!G5:G10001,E6)+SUMIFS(угар!A5:A10001,угар!F5:F10001,V4,угар!S5:S10001,B17,угар!G5:G10001,E6)+SUMIFS(угар!A5:A10001,угар!F5:F10001,V4,угар!T5:T10001,B17,угар!G5:G10001,E6)+SUMIFS(угар!A5:A10001,угар!F5:F10001,V4,угар!U5:U10001,B17,угар!G5:G10001,E6)+SUMIFS(угар!A5:A10001,угар!F5:F10001,V4,угар!V5:V10001,B17,угар!G5:G10001,E6)+SUMIFS(угар!A5:A10001,угар!F5:F10001,V4,угар!W5:W10001,B17,угар!G5:G10001,E6)+SUMIFS(угар!A5:A10001,угар!F5:F10001,V4,угар!X5:X10001,B17,угар!G5:G10001,E6)+SUMIFS(угар!A5:A10001,угар!F5:F10001,V4,угар!Y5:Y10001,B17,угар!G5:G10001,E6)</f>
        <v>0</v>
      </c>
      <c r="X17" s="1317">
        <f>SUMIFS(угар!A5:A10001,угар!F5:F10001,X4,угар!P5:P10001,B17,угар!G5:G10001,D6)+SUMIFS(угар!A5:A10001,угар!F5:F10001,X4,угар!Q5:Q10001,B17,угар!G5:G10001,D6)+SUMIFS(угар!A5:A10001,угар!F5:F10001,X4,угар!R5:R10001,B17,угар!G5:G10001,D6)+SUMIFS(угар!A5:A10001,угар!F5:F10001,X4,угар!S5:S10001,B17,угар!G5:G10001,D6)+SUMIFS(угар!A5:A10001,угар!F5:F10001,X4,угар!T5:T10001,B17,угар!G5:G10001,D6)+SUMIFS(угар!A5:A10001,угар!F5:F10001,X4,угар!U5:U10001,B17,угар!G5:G10001,D6)+SUMIFS(угар!A5:A10001,угар!F5:F10001,X4,угар!V5:V10001,B17,угар!G5:G10001,D6)+SUMIFS(угар!A5:A10001,угар!F5:F10001,X4,угар!W5:W10001,B17,угар!G5:G10001,D6)+SUMIFS(угар!A5:A10001,угар!F5:F10001,X4,угар!X5:X10001,B17,угар!G5:G10001,D6)+SUMIFS(угар!A5:A10001,угар!F5:F10001,X4,угар!Y5:Y10001,B17,угар!G5:G10001,D6)</f>
        <v>0</v>
      </c>
      <c r="Y17" s="1317">
        <f>SUMIFS(угар!A5:A10001,угар!F5:F10001,X4,угар!P5:P10001,B17,угар!G5:G10001,E6)+SUMIFS(угар!A5:A10001,угар!F5:F10001,X4,угар!Q5:Q10001,B17,угар!G5:G10001,E6)+SUMIFS(угар!A5:A10001,угар!F5:F10001,X4,угар!R5:R10001,B17,угар!G5:G10001,E6)+SUMIFS(угар!A5:A10001,угар!F5:F10001,X4,угар!S5:S10001,B17,угар!G5:G10001,E6)+SUMIFS(угар!A5:A10001,угар!F5:F10001,X4,угар!T5:T10001,B17,угар!G5:G10001,E6)+SUMIFS(угар!A5:A10001,угар!F5:F10001,X4,угар!U5:U10001,B17,угар!G5:G10001,E6)+SUMIFS(угар!A5:A10001,угар!F5:F10001,X4,угар!V5:V10001,B17,угар!G5:G10001,E6)+SUMIFS(угар!A5:A10001,угар!F5:F10001,X4,угар!W5:W10001,B17,угар!G5:G10001,E6)+SUMIFS(угар!A5:A10001,угар!F5:F10001,X4,угар!X5:X10001,B17,угар!G5:G10001,E6)+SUMIFS(угар!A5:A10001,угар!F5:F10001,X4,угар!Y5:Y10001,B17,угар!G5:G10001,E6)</f>
        <v>0</v>
      </c>
      <c r="Z17" s="1317">
        <f>SUMIFS(угар!A5:A10001,угар!F5:F10001,Z4,угар!P5:P10001,B17,угар!G5:G10001,D6)+SUMIFS(угар!A5:A10001,угар!F5:F10001,Z4,угар!Q5:Q10001,B17,угар!G5:G10001,D6)+SUMIFS(угар!A5:A10001,угар!F5:F10001,Z4,угар!R5:R10001,B17,угар!G5:G10001,D6)+SUMIFS(угар!A5:A10001,угар!F5:F10001,Z4,угар!S5:S10001,B17,угар!G5:G10001,D6)+SUMIFS(угар!A5:A10001,угар!F5:F10001,Z4,угар!T5:T10001,B17,угар!G5:G10001,D6)+SUMIFS(угар!A5:A10001,угар!F5:F10001,Z4,угар!U5:U10001,B17,угар!G5:G10001,D6)+SUMIFS(угар!A5:A10001,угар!F5:F10001,Z4,угар!V5:V10001,B17,угар!G5:G10001,D6)+SUMIFS(угар!A5:A10001,угар!F5:F10001,Z4,угар!W5:W10001,B17,угар!G5:G10001,D6)+SUMIFS(угар!A5:A10001,угар!F5:F10001,Z4,угар!X5:X10001,B17,угар!G5:G10001,D6)+SUMIFS(угар!A5:A10001,угар!F5:F10001,Z4,угар!Y5:Y10001,B17,угар!G5:G10001,D6)</f>
        <v>0</v>
      </c>
      <c r="AA17" s="1317">
        <f>SUMIFS(угар!A5:A10001,угар!F5:F10001,Z4,угар!P5:P10001,B17,угар!G5:G10001,E6)+SUMIFS(угар!A5:A10001,угар!F5:F10001,Z4,угар!Q5:Q10001,B17,угар!G5:G10001,E6)+SUMIFS(угар!A5:A10001,угар!F5:F10001,Z4,угар!R5:R10001,B17,угар!G5:G10001,E6)+SUMIFS(угар!A5:A10001,угар!F5:F10001,Z4,угар!S5:S10001,B17,угар!G5:G10001,E6)+SUMIFS(угар!A5:A10001,угар!F5:F10001,Z4,угар!T5:T10001,B17,угар!G5:G10001,E6)+SUMIFS(угар!A5:A10001,угар!F5:F10001,Z4,угар!U5:U10001,B17,угар!G5:G10001,E6)+SUMIFS(угар!A5:A10001,угар!F5:F10001,Z4,угар!V5:V10001,B17,угар!G5:G10001,E6)+SUMIFS(угар!A5:A10001,угар!F5:F10001,Z4,угар!W5:W10001,B17,угар!G5:G10001,E6)+SUMIFS(угар!A5:A10001,угар!F5:F10001,Z4,угар!X5:X10001,B17,угар!G5:G10001,E6)+SUMIFS(угар!A5:A10001,угар!F5:F10001,Z4,угар!Y5:Y10001,B17,угар!G5:G10001,E6)</f>
        <v>0</v>
      </c>
      <c r="AB17" s="1317">
        <f>SUMIFS(угар!A5:A10001,угар!F5:F10001,AB4,угар!P5:P10001,B17,угар!G5:G10001,D6)+SUMIFS(угар!A5:A10001,угар!F5:F10001,AB4,угар!Q5:Q10001,B17,угар!G5:G10001,D6)+SUMIFS(угар!A5:A10001,угар!F5:F10001,AB4,угар!R5:R10001,B17,угар!G5:G10001,D6)+SUMIFS(угар!A5:A10001,угар!F5:F10001,AB4,угар!S5:S10001,B17,угар!G5:G10001,D6)+SUMIFS(угар!A5:A10001,угар!F5:F10001,AB4,угар!T5:T10001,B17,угар!G5:G10001,D6)+SUMIFS(угар!A5:A10001,угар!F5:F10001,AB4,угар!U5:U10001,B17,угар!G5:G10001,D6)+SUMIFS(угар!A5:A10001,угар!F5:F10001,AB4,угар!V5:V10001,B17,угар!G5:G10001,D6)+SUMIFS(угар!A5:A10001,угар!F5:F10001,AB4,угар!W5:W10001,B17,угар!G5:G10001,D6)+SUMIFS(угар!A5:A10001,угар!F5:F10001,AB4,угар!X5:X10001,B17,угар!G5:G10001,D6)+SUMIFS(угар!A5:A10001,угар!F5:F10001,AB4,угар!Y5:Y10001,B17,угар!G5:G10001,D6)</f>
        <v>0</v>
      </c>
      <c r="AC17" s="1317">
        <f>SUMIFS(угар!A5:A10001,угар!F5:F10001,AB4,угар!P5:P10001,B17,угар!G5:G10001,E6)+SUMIFS(угар!A5:A10001,угар!F5:F10001,AB4,угар!Q5:Q10001,B17,угар!G5:G10001,E6)+SUMIFS(угар!A5:A10001,угар!F5:F10001,AB4,угар!R5:R10001,B17,угар!G5:G10001,E6)+SUMIFS(угар!A5:A10001,угар!F5:F10001,AB4,угар!S5:S10001,B17,угар!G5:G10001,E6)+SUMIFS(угар!A5:A10001,угар!F5:F10001,AB4,угар!T5:T10001,B17,угар!G5:G10001,E6)+SUMIFS(угар!A5:A10001,угар!F5:F10001,AB4,угар!U5:U10001,B17,угар!G5:G10001,E6)+SUMIFS(угар!A5:A10001,угар!F5:F10001,AB4,угар!V5:V10001,B17,угар!G5:G10001,E6)+SUMIFS(угар!A5:A10001,угар!F5:F10001,AB4,угар!W5:W10001,B17,угар!G5:G10001,E6)+SUMIFS(угар!A5:A10001,угар!F5:F10001,AB4,угар!X5:X10001,B17,угар!G5:G10001,E6)+SUMIFS(угар!A5:A10001,угар!F5:F10001,AB4,угар!Y5:Y10001,B17,угар!G5:G10001,E6)</f>
        <v>0</v>
      </c>
      <c r="AD17" s="1317">
        <f>SUMIFS(угар!A5:A10001,угар!F5:F10001,AD4,угар!P5:P10001,B17,угар!G5:G10001,D6)+SUMIFS(угар!A5:A10001,угар!F5:F10001,AD4,угар!Q5:Q10001,B17,угар!G5:G10001,D6)+SUMIFS(угар!A5:A10001,угар!F5:F10001,AD4,угар!R5:R10001,B17,угар!G5:G10001,D6)+SUMIFS(угар!A5:A10001,угар!F5:F10001,AD4,угар!S5:S10001,B17,угар!G5:G10001,D6)+SUMIFS(угар!A5:A10001,угар!F5:F10001,AD4,угар!T5:T10001,B17,угар!G5:G10001,D6)+SUMIFS(угар!A5:A10001,угар!F5:F10001,AD4,угар!U5:U10001,B17,угар!G5:G10001,D6)+SUMIFS(угар!A5:A10001,угар!F5:F10001,AD4,угар!V5:V10001,B17,угар!G5:G10001,D6)+SUMIFS(угар!A5:A10001,угар!F5:F10001,AD4,угар!W5:W10001,B17,угар!G5:G10001,D6)+SUMIFS(угар!A5:A10001,угар!F5:F10001,AD4,угар!X5:X10001,B17,угар!G5:G10001,D6)+SUMIFS(угар!A5:A10001,угар!F5:F10001,AD4,угар!Y5:Y10001,B17,угар!G5:G10001,D6)</f>
        <v>0</v>
      </c>
      <c r="AE17" s="1317">
        <f>SUMIFS(угар!A5:A10001,угар!F5:F10001,AD4,угар!P5:P10001,B17,угар!G5:G10001,E6)+SUMIFS(угар!A5:A10001,угар!F5:F10001,AD4,угар!Q5:Q10001,B17,угар!G5:G10001,E6)+SUMIFS(угар!A5:A10001,угар!F5:F10001,AD4,угар!R5:R10001,B17,угар!G5:G10001,E6)+SUMIFS(угар!A5:A10001,угар!F5:F10001,AD4,угар!S5:S10001,B17,угар!G5:G10001,E6)+SUMIFS(угар!A5:A10001,угар!F5:F10001,AD4,угар!T5:T10001,B17,угар!G5:G10001,E6)+SUMIFS(угар!A5:A10001,угар!F5:F10001,AD4,угар!U5:U10001,B17,угар!G5:G10001,E6)+SUMIFS(угар!A5:A10001,угар!F5:F10001,AD4,угар!V5:V10001,B17,угар!G5:G10001,E6)+SUMIFS(угар!A5:A10001,угар!F5:F10001,AD4,угар!W5:W10001,B17,угар!G5:G10001,E6)+SUMIFS(угар!A5:A10001,угар!F5:F10001,AD4,угар!X5:X10001,B17,угар!G5:G10001,E6)+SUMIFS(угар!A5:A10001,угар!F5:F10001,AD4,угар!Y5:Y10001,B17,угар!G5:G10001,E6)</f>
        <v>0</v>
      </c>
      <c r="AF17" s="1317">
        <f>SUMIFS(угар!A5:A10001,угар!F5:F10001,AF4,угар!P5:P10001,B17,угар!G5:G10001,D6)+SUMIFS(угар!A5:A10001,угар!F5:F10001,AF4,угар!Q5:Q10001,B17,угар!G5:G10001,D6)+SUMIFS(угар!A5:A10001,угар!F5:F10001,AF4,угар!R5:R10001,B17,угар!G5:G10001,D6)+SUMIFS(угар!A5:A10001,угар!F5:F10001,AF4,угар!S5:S10001,B17,угар!G5:G10001,D6)+SUMIFS(угар!A5:A10001,угар!F5:F10001,AF4,угар!T5:T10001,B17,угар!G5:G10001,D6)+SUMIFS(угар!A5:A10001,угар!F5:F10001,AF4,угар!U5:U10001,B17,угар!G5:G10001,D6)+SUMIFS(угар!A5:A10001,угар!F5:F10001,AF4,угар!V5:V10001,B17,угар!G5:G10001,D6)+SUMIFS(угар!A5:A10001,угар!F5:F10001,AF4,угар!W5:W10001,B17,угар!G5:G10001,D6)+SUMIFS(угар!A5:A10001,угар!F5:F10001,AF4,угар!X5:X10001,B17,угар!G5:G10001,D6)+SUMIFS(угар!A5:A10001,угар!F5:F10001,AF4,угар!Y5:Y10001,B17,угар!G5:G10001,D6)</f>
        <v>0</v>
      </c>
      <c r="AG17" s="1317">
        <f>SUMIFS(угар!A5:A10001,угар!F5:F10001,AF4,угар!P5:P10001,B17,угар!G5:G10001,E6)+SUMIFS(угар!A5:A10001,угар!F5:F10001,AF4,угар!Q5:Q10001,B17,угар!G5:G10001,E6)+SUMIFS(угар!A5:A10001,угар!F5:F10001,AF4,угар!R5:R10001,B17,угар!G5:G10001,E6)+SUMIFS(угар!A5:A10001,угар!F5:F10001,AF4,угар!S5:S10001,B17,угар!G5:G10001,E6)+SUMIFS(угар!A5:A10001,угар!F5:F10001,AF4,угар!T5:T10001,B17,угар!G5:G10001,E6)+SUMIFS(угар!A5:A10001,угар!F5:F10001,AF4,угар!U5:U10001,B17,угар!G5:G10001,E6)+SUMIFS(угар!A5:A10001,угар!F5:F10001,AF4,угар!V5:V10001,B17,угар!G5:G10001,E6)+SUMIFS(угар!A5:A10001,угар!F5:F10001,AF4,угар!W5:W10001,B17,угар!G5:G10001,E6)+SUMIFS(угар!A5:A10001,угар!F5:F10001,AF4,угар!X5:X10001,B17,угар!G5:G10001,E6)+SUMIFS(угар!A5:A10001,угар!F5:F10001,AF4,угар!Y5:Y10001,B17,угар!G5:G10001,E6)</f>
        <v>0</v>
      </c>
      <c r="AH17" s="1317">
        <f>SUMIFS(угар!A5:A10001,угар!F5:F10001,AH4,угар!P5:P10001,B17,угар!G5:G10001,D6)+SUMIFS(угар!A5:A10001,угар!F5:F10001,AH4,угар!Q5:Q10001,B17,угар!G5:G10001,D6)+SUMIFS(угар!A5:A10001,угар!F5:F10001,AH4,угар!R5:R10001,B17,угар!G5:G10001,D6)+SUMIFS(угар!A5:A10001,угар!F5:F10001,AH4,угар!S5:S10001,B17,угар!G5:G10001,D6)+SUMIFS(угар!A5:A10001,угар!F5:F10001,AH4,угар!T5:T10001,B17,угар!G5:G10001,D6)+SUMIFS(угар!A5:A10001,угар!F5:F10001,AH4,угар!U5:U10001,B17,угар!G5:G10001,D6)+SUMIFS(угар!A5:A10001,угар!F5:F10001,AH4,угар!V5:V10001,B17,угар!G5:G10001,D6)+SUMIFS(угар!A5:A10001,угар!F5:F10001,AH4,угар!W5:W10001,B17,угар!G5:G10001,D6)+SUMIFS(угар!A5:A10001,угар!F5:F10001,AH4,угар!X5:X10001,B17,угар!G5:G10001,D6)+SUMIFS(угар!A5:A10001,угар!F5:F10001,AH4,угар!Y5:Y10001,B17,угар!G5:G10001,D6)</f>
        <v>0</v>
      </c>
      <c r="AI17" s="1317">
        <f>SUMIFS(угар!A5:A10001,угар!F5:F10001,AH4,угар!P5:P10001,B17,угар!G5:G10001,E6)+SUMIFS(угар!A5:A10001,угар!F5:F10001,AH4,угар!Q5:Q10001,B17,угар!G5:G10001,E6)+SUMIFS(угар!A5:A10001,угар!F5:F10001,AH4,угар!R5:R10001,B17,угар!G5:G10001,E6)+SUMIFS(угар!A5:A10001,угар!F5:F10001,AH4,угар!S5:S10001,B17,угар!G5:G10001,E6)+SUMIFS(угар!A5:A10001,угар!F5:F10001,AH4,угар!T5:T10001,B17,угар!G5:G10001,E6)+SUMIFS(угар!A5:A10001,угар!F5:F10001,AH4,угар!U5:U10001,B17,угар!G5:G10001,E6)+SUMIFS(угар!A5:A10001,угар!F5:F10001,AH4,угар!V5:V10001,B17,угар!G5:G10001,E6)+SUMIFS(угар!A5:A10001,угар!F5:F10001,AH4,угар!W5:W10001,B17,угар!G5:G10001,E6)+SUMIFS(угар!A5:A10001,угар!F5:F10001,AH4,угар!X5:X10001,B17,угар!G5:G10001,E6)+SUMIFS(угар!A5:A10001,угар!F5:F10001,AH4,угар!Y5:Y10001,B17,угар!G5:G10001,E6)</f>
        <v>0</v>
      </c>
      <c r="AJ17" s="1317">
        <f>SUMIFS(угар!A5:A10001,угар!F5:F10001,AJ4,угар!P5:P10001,B17,угар!G5:G10001,D6)+SUMIFS(угар!A5:A10001,угар!F5:F10001,AJ4,угар!Q5:Q10001,B17,угар!G5:G10001,D6)+SUMIFS(угар!A5:A10001,угар!F5:F10001,AJ4,угар!R5:R10001,B17,угар!G5:G10001,D6)+SUMIFS(угар!A5:A10001,угар!F5:F10001,AJ4,угар!S5:S10001,B17,угар!G5:G10001,D6)+SUMIFS(угар!A5:A10001,угар!F5:F10001,AJ4,угар!T5:T10001,B17,угар!G5:G10001,D6)+SUMIFS(угар!A5:A10001,угар!F5:F10001,AJ4,угар!U5:U10001,B17,угар!G5:G10001,D6)+SUMIFS(угар!A5:A10001,угар!F5:F10001,AJ4,угар!V5:V10001,B17,угар!G5:G10001,D6)+SUMIFS(угар!A5:A10001,угар!F5:F10001,AJ4,угар!W5:W10001,B17,угар!G5:G10001,D6)+SUMIFS(угар!A5:A10001,угар!F5:F10001,AJ4,угар!X5:X10001,B17,угар!G5:G10001,D6)+SUMIFS(угар!A5:A10001,угар!F5:F10001,AJ4,угар!Y5:Y10001,B17,угар!G5:G10001,D6)</f>
        <v>0</v>
      </c>
      <c r="AK17" s="1317">
        <f>SUMIFS(угар!A5:A10001,угар!F5:F10001,AJ4,угар!P5:P10001,B17,угар!G5:G10001,E6)+SUMIFS(угар!A5:A10001,угар!F5:F10001,AJ4,угар!Q5:Q10001,B17,угар!G5:G10001,E6)+SUMIFS(угар!A5:A10001,угар!F5:F10001,AJ4,угар!R5:R10001,B17,угар!G5:G10001,E6)+SUMIFS(угар!A5:A10001,угар!F5:F10001,AJ4,угар!S5:S10001,B17,угар!G5:G10001,E6)+SUMIFS(угар!A5:A10001,угар!F5:F10001,AJ4,угар!T5:T10001,B17,угар!G5:G10001,E6)+SUMIFS(угар!A5:A10001,угар!F5:F10001,AJ4,угар!U5:U10001,B17,угар!G5:G10001,E6)+SUMIFS(угар!A5:A10001,угар!F5:F10001,AJ4,угар!V5:V10001,B17,угар!G5:G10001,E6)+SUMIFS(угар!A5:A10001,угар!F5:F10001,AJ4,угар!W5:W10001,B17,угар!G5:G10001,E6)+SUMIFS(угар!A5:A10001,угар!F5:F10001,AJ4,угар!X5:X10001,B17,угар!G5:G10001,E6)+SUMIFS(угар!A5:A10001,угар!F5:F10001,AJ4,угар!Y5:Y10001,B17,угар!G5:G10001,E6)</f>
        <v>0</v>
      </c>
      <c r="AL17" s="1317">
        <f>SUMIFS(угар!A5:A10001,угар!F5:F10001,AL4,угар!P5:P10001,B17,угар!G5:G10001,D6)+SUMIFS(угар!A5:A10001,угар!F5:F10001,AL4,угар!Q5:Q10001,B17,угар!G5:G10001,D6)+SUMIFS(угар!A5:A10001,угар!F5:F10001,AL4,угар!R5:R10001,B17,угар!G5:G10001,D6)+SUMIFS(угар!A5:A10001,угар!F5:F10001,AL4,угар!S5:S10001,B17,угар!G5:G10001,D6)+SUMIFS(угар!A5:A10001,угар!F5:F10001,AL4,угар!T5:T10001,B17,угар!G5:G10001,D6)+SUMIFS(угар!A5:A10001,угар!F5:F10001,AL4,угар!U5:U10001,B17,угар!G5:G10001,D6)+SUMIFS(угар!A5:A10001,угар!F5:F10001,AL4,угар!V5:V10001,B17,угар!G5:G10001,D6)+SUMIFS(угар!A5:A10001,угар!F5:F10001,AL4,угар!W5:W10001,B17,угар!G5:G10001,D6)+SUMIFS(угар!A5:A10001,угар!F5:F10001,AL4,угар!X5:X10001,B17,угар!G5:G10001,D6)+SUMIFS(угар!A5:A10001,угар!F5:F10001,AL4,угар!Y5:Y10001,B17,угар!G5:G10001,D6)</f>
        <v>0</v>
      </c>
      <c r="AM17" s="1317">
        <f>SUMIFS(угар!A5:A10001,угар!F5:F10001,AL4,угар!P5:P10001,B17,угар!G5:G10001,E6)+SUMIFS(угар!A5:A10001,угар!F5:F10001,AL4,угар!Q5:Q10001,B17,угар!G5:G10001,E6)+SUMIFS(угар!A5:A10001,угар!F5:F10001,AL4,угар!R5:R10001,B17,угар!G5:G10001,E6)+SUMIFS(угар!A5:A10001,угар!F5:F10001,AL4,угар!S5:S10001,B17,угар!G5:G10001,E6)+SUMIFS(угар!A5:A10001,угар!F5:F10001,AL4,угар!T5:T10001,B17,угар!G5:G10001,E6)+SUMIFS(угар!A5:A10001,угар!F5:F10001,AL4,угар!U5:U10001,B17,угар!G5:G10001,E6)+SUMIFS(угар!A5:A10001,угар!F5:F10001,AL4,угар!V5:V10001,B17,угар!G5:G10001,E6)+SUMIFS(угар!A5:A10001,угар!F5:F10001,AL4,угар!W5:W10001,B17,угар!G5:G10001,E6)+SUMIFS(угар!A5:A10001,угар!F5:F10001,AL4,угар!X5:X10001,B17,угар!G5:G10001,E6)+SUMIFS(угар!A5:A10001,угар!F5:F10001,AL4,угар!Y5:Y10001,B17,угар!G5:G10001,E6)</f>
        <v>0</v>
      </c>
      <c r="AN17" s="1317">
        <f>SUMIFS(угар!A5:A10001,угар!F5:F10001,AN4,угар!P5:P10001,B17,угар!G5:G10001,D6)+SUMIFS(угар!A5:A10001,угар!F5:F10001,AN4,угар!Q5:Q10001,B17,угар!G5:G10001,D6)+SUMIFS(угар!A5:A10001,угар!F5:F10001,AN4,угар!R5:R10001,B17,угар!G5:G10001,D6)+SUMIFS(угар!A5:A10001,угар!F5:F10001,AN4,угар!S5:S10001,B17,угар!G5:G10001,D6)+SUMIFS(угар!A5:A10001,угар!F5:F10001,AN4,угар!T5:T10001,B17,угар!G5:G10001,D6)+SUMIFS(угар!A5:A10001,угар!F5:F10001,AN4,угар!U5:U10001,B17,угар!G5:G10001,D6)+SUMIFS(угар!A5:A10001,угар!F5:F10001,AN4,угар!V5:V10001,B17,угар!G5:G10001,D6)+SUMIFS(угар!A5:A10001,угар!F5:F10001,AN4,угар!W5:W10001,B17,угар!G5:G10001,D6)+SUMIFS(угар!A5:A10001,угар!F5:F10001,AN4,угар!X5:X10001,B17,угар!G5:G10001,D6)+SUMIFS(угар!A5:A10001,угар!F5:F10001,AN4,угар!Y5:Y10001,B17,угар!G5:G10001,D6)</f>
        <v>0</v>
      </c>
      <c r="AO17" s="1317">
        <f>SUMIFS(угар!A5:A10001,угар!F5:F10001,AN4,угар!P5:P10001,B17,угар!G5:G10001,E6)+SUMIFS(угар!A5:A10001,угар!F5:F10001,AN4,угар!Q5:Q10001,B17,угар!G5:G10001,E6)+SUMIFS(угар!A5:A10001,угар!F5:F10001,AN4,угар!R5:R10001,B17,угар!G5:G10001,E6)+SUMIFS(угар!A5:A10001,угар!F5:F10001,AN4,угар!S5:S10001,B17,угар!G5:G10001,E6)+SUMIFS(угар!A5:A10001,угар!F5:F10001,AN4,угар!T5:T10001,B17,угар!G5:G10001,E6)+SUMIFS(угар!A5:A10001,угар!F5:F10001,AN4,угар!U5:U10001,B17,угар!G5:G10001,E6)+SUMIFS(угар!A5:A10001,угар!F5:F10001,AN4,угар!V5:V10001,B17,угар!G5:G10001,E6)+SUMIFS(угар!A5:A10001,угар!F5:F10001,AN4,угар!W5:W10001,B17,угар!G5:G10001,E6)+SUMIFS(угар!A5:A10001,угар!F5:F10001,AN4,угар!X5:X10001,B17,угар!G5:G10001,E6)+SUMIFS(угар!A5:A10001,угар!F5:F10001,AN4,угар!Y5:Y10001,B17,угар!G5:G10001,E6)</f>
        <v>0</v>
      </c>
      <c r="AP17" s="1317">
        <f>SUMIFS(угар!A5:A10001,угар!F5:F10001,AP4,угар!P5:P10001,B17,угар!G5:G10001,D6)+SUMIFS(угар!A5:A10001,угар!F5:F10001,AP4,угар!Q5:Q10001,B17,угар!G5:G10001,D6)+SUMIFS(угар!A5:A10001,угар!F5:F10001,AP4,угар!R5:R10001,B17,угар!G5:G10001,D6)+SUMIFS(угар!A5:A10001,угар!F5:F10001,AP4,угар!S5:S10001,B17,угар!G5:G10001,D6)+SUMIFS(угар!A5:A10001,угар!F5:F10001,AP4,угар!T5:T10001,B17,угар!G5:G10001,D6)+SUMIFS(угар!A5:A10001,угар!F5:F10001,AP4,угар!U5:U10001,B17,угар!G5:G10001,D6)+SUMIFS(угар!A5:A10001,угар!F5:F10001,AP4,угар!V5:V10001,B17,угар!G5:G10001,D6)+SUMIFS(угар!A5:A10001,угар!F5:F10001,AP4,угар!W5:W10001,B17,угар!G5:G10001,D6)+SUMIFS(угар!A5:A10001,угар!F5:F10001,AP4,угар!X5:X10001,B17,угар!G5:G10001,D6)+SUMIFS(угар!A5:A10001,угар!F5:F10001,AP4,угар!Y5:Y10001,B17,угар!G5:G10001,D6)</f>
        <v>0</v>
      </c>
      <c r="AQ17" s="1317">
        <f>SUMIFS(угар!A5:A10001,угар!F5:F10001,AP4,угар!P5:P10001,B17,угар!G5:G10001,E6)+SUMIFS(угар!A5:A10001,угар!F5:F10001,AP4,угар!Q5:Q10001,B17,угар!G5:G10001,E6)+SUMIFS(угар!A5:A10001,угар!F5:F10001,AP4,угар!R5:R10001,B17,угар!G5:G10001,E6)+SUMIFS(угар!A5:A10001,угар!F5:F10001,AP4,угар!S5:S10001,B17,угар!G5:G10001,E6)+SUMIFS(угар!A5:A10001,угар!F5:F10001,AP4,угар!T5:T10001,B17,угар!G5:G10001,E6)+SUMIFS(угар!A5:A10001,угар!F5:F10001,AP4,угар!U5:U10001,B17,угар!G5:G10001,E6)+SUMIFS(угар!A5:A10001,угар!F5:F10001,AP4,угар!V5:V10001,B17,угар!G5:G10001,E6)+SUMIFS(угар!A5:A10001,угар!F5:F10001,AP4,угар!W5:W10001,B17,угар!G5:G10001,E6)+SUMIFS(угар!A5:A10001,угар!F5:F10001,AP4,угар!X5:X10001,B17,угар!G5:G10001,E6)+SUMIFS(угар!A5:A10001,угар!F5:F10001,AP4,угар!Y5:Y10001,B17,угар!G5:G10001,E6)</f>
        <v>0</v>
      </c>
      <c r="AR17" s="1317">
        <f>SUMIFS(угар!A5:A10001,угар!F5:F10001,AR4,угар!P5:P10001,B17,угар!G5:G10001,D6)+SUMIFS(угар!A5:A10001,угар!F5:F10001,AR4,угар!Q5:Q10001,B17,угар!G5:G10001,D6)+SUMIFS(угар!A5:A10001,угар!F5:F10001,AR4,угар!R5:R10001,B17,угар!G5:G10001,D6)+SUMIFS(угар!A5:A10001,угар!F5:F10001,AR4,угар!S5:S10001,B17,угар!G5:G10001,D6)+SUMIFS(угар!A5:A10001,угар!F5:F10001,AR4,угар!T5:T10001,B17,угар!G5:G10001,D6)+SUMIFS(угар!A5:A10001,угар!F5:F10001,AR4,угар!U5:U10001,B17,угар!G5:G10001,D6)+SUMIFS(угар!A5:A10001,угар!F5:F10001,AR4,угар!V5:V10001,B17,угар!G5:G10001,D6)+SUMIFS(угар!A5:A10001,угар!F5:F10001,AR4,угар!W5:W10001,B17,угар!G5:G10001,D6)+SUMIFS(угар!A5:A10001,угар!F5:F10001,AR4,угар!X5:X10001,B17,угар!G5:G10001,D6)+SUMIFS(угар!A5:A10001,угар!F5:F10001,AR4,угар!Y5:Y10001,B17,угар!G5:G10001,D6)</f>
        <v>0</v>
      </c>
      <c r="AS17" s="1317">
        <f>SUMIFS(угар!A5:A10001,угар!F5:F10001,AR4,угар!P5:P10001,B17,угар!G5:G10001,E6)+SUMIFS(угар!A5:A10001,угар!F5:F10001,AR4,угар!Q5:Q10001,B17,угар!G5:G10001,E6)+SUMIFS(угар!A5:A10001,угар!F5:F10001,AR4,угар!R5:R10001,B17,угар!G5:G10001,E6)+SUMIFS(угар!A5:A10001,угар!F5:F10001,AR4,угар!S5:S10001,B17,угар!G5:G10001,E6)+SUMIFS(угар!A5:A10001,угар!F5:F10001,AR4,угар!T5:T10001,B17,угар!G5:G10001,E6)+SUMIFS(угар!A5:A10001,угар!F5:F10001,AR4,угар!U5:U10001,B17,угар!G5:G10001,E6)+SUMIFS(угар!A5:A10001,угар!F5:F10001,AR4,угар!V5:V10001,B17,угар!G5:G10001,E6)+SUMIFS(угар!A5:A10001,угар!F5:F10001,AR4,угар!W5:W10001,B17,угар!G5:G10001,E6)+SUMIFS(угар!A5:A10001,угар!F5:F10001,AR4,угар!X5:X10001,B17,угар!G5:G10001,E6)+SUMIFS(угар!A5:A10001,угар!F5:F10001,AR4,угар!Y5:Y10001,B17,угар!G5:G10001,E6)</f>
        <v>0</v>
      </c>
      <c r="AT17" s="1317">
        <f>SUMIFS(угар!A5:A10001,угар!F5:F10001,AT4,угар!P5:P10001,B17,угар!G5:G10001,D6)+SUMIFS(угар!A5:A10001,угар!F5:F10001,AT4,угар!Q5:Q10001,B17,угар!G5:G10001,D6)+SUMIFS(угар!A5:A10001,угар!F5:F10001,AT4,угар!R5:R10001,B17,угар!G5:G10001,D6)+SUMIFS(угар!A5:A10001,угар!F5:F10001,AT4,угар!S5:S10001,B17,угар!G5:G10001,D6)+SUMIFS(угар!A5:A10001,угар!F5:F10001,AT4,угар!T5:T10001,B17,угар!G5:G10001,D6)+SUMIFS(угар!A5:A10001,угар!F5:F10001,AT4,угар!U5:U10001,B17,угар!G5:G10001,D6)+SUMIFS(угар!A5:A10001,угар!F5:F10001,AT4,угар!V5:V10001,B17,угар!G5:G10001,D6)+SUMIFS(угар!A5:A10001,угар!F5:F10001,AT4,угар!W5:W10001,B17,угар!G5:G10001,D6)+SUMIFS(угар!A5:A10001,угар!F5:F10001,AT4,угар!X5:X10001,B17,угар!G5:G10001,D6)+SUMIFS(угар!A5:A10001,угар!F5:F10001,AT4,угар!Y5:Y10001,B17,угар!G5:G10001,D6)</f>
        <v>0</v>
      </c>
      <c r="AU17" s="1317">
        <f>SUMIFS(угар!A5:A10001,угар!F5:F10001,AT4,угар!P5:P10001,B17,угар!G5:G10001,E6)+SUMIFS(угар!A5:A10001,угар!F5:F10001,AT4,угар!Q5:Q10001,B17,угар!G5:G10001,E6)+SUMIFS(угар!A5:A10001,угар!F5:F10001,AT4,угар!R5:R10001,B17,угар!G5:G10001,E6)+SUMIFS(угар!A5:A10001,угар!F5:F10001,AT4,угар!S5:S10001,B17,угар!G5:G10001,E6)+SUMIFS(угар!A5:A10001,угар!F5:F10001,AT4,угар!T5:T10001,B17,угар!G5:G10001,E6)+SUMIFS(угар!A5:A10001,угар!F5:F10001,AT4,угар!U5:U10001,B17,угар!G5:G10001,E6)+SUMIFS(угар!A5:A10001,угар!F5:F10001,AT4,угар!V5:V10001,B17,угар!G5:G10001,E6)+SUMIFS(угар!A5:A10001,угар!F5:F10001,AT4,угар!W5:W10001,B17,угар!G5:G10001,E6)+SUMIFS(угар!A5:A10001,угар!F5:F10001,AT4,угар!X5:X10001,B17,угар!G5:G10001,E6)+SUMIFS(угар!A5:A10001,угар!F5:F10001,AT4,угар!Y5:Y10001,B17,угар!G5:G10001,E6)</f>
        <v>0</v>
      </c>
      <c r="AV17" s="1317">
        <f>SUMIFS(угар!A5:A10001,угар!F5:F10001,AV4,угар!P5:P10001,B17,угар!G5:G10001,D6)+SUMIFS(угар!A5:A10001,угар!F5:F10001,AV4,угар!Q5:Q10001,B17,угар!G5:G10001,D6)+SUMIFS(угар!A5:A10001,угар!F5:F10001,AV4,угар!R5:R10001,B17,угар!G5:G10001,D6)+SUMIFS(угар!A5:A10001,угар!F5:F10001,AV4,угар!S5:S10001,B17,угар!G5:G10001,D6)+SUMIFS(угар!A5:A10001,угар!F5:F10001,AV4,угар!T5:T10001,B17,угар!G5:G10001,D6)+SUMIFS(угар!A5:A10001,угар!F5:F10001,AV4,угар!U5:U10001,B17,угар!G5:G10001,D6)+SUMIFS(угар!A5:A10001,угар!F5:F10001,AV4,угар!V5:V10001,B17,угар!G5:G10001,D6)+SUMIFS(угар!A5:A10001,угар!F5:F10001,AV4,угар!W5:W10001,B17,угар!G5:G10001,D6)+SUMIFS(угар!A5:A10001,угар!F5:F10001,AV4,угар!X5:X10001,B17,угар!G5:G10001,D6)+SUMIFS(угар!A5:A10001,угар!F5:F10001,AV4,угар!Y5:Y10001,B17,угар!G5:G10001,D6)</f>
        <v>0</v>
      </c>
      <c r="AW17" s="1317">
        <f>SUMIFS(угар!A5:A10001,угар!F5:F10001,AV4,угар!P5:P10001,B17,угар!G5:G10001,E6)+SUMIFS(угар!A5:A10001,угар!F5:F10001,AV4,угар!Q5:Q10001,B17,угар!G5:G10001,E6)+SUMIFS(угар!A5:A10001,угар!F5:F10001,AV4,угар!R5:R10001,B17,угар!G5:G10001,E6)+SUMIFS(угар!A5:A10001,угар!F5:F10001,AV4,угар!S5:S10001,B17,угар!G5:G10001,E6)+SUMIFS(угар!A5:A10001,угар!F5:F10001,AV4,угар!T5:T10001,B17,угар!G5:G10001,E6)+SUMIFS(угар!A5:A10001,угар!F5:F10001,AV4,угар!U5:U10001,B17,угар!G5:G10001,E6)+SUMIFS(угар!A5:A10001,угар!F5:F10001,AV4,угар!V5:V10001,B17,угар!G5:G10001,E6)+SUMIFS(угар!A5:A10001,угар!F5:F10001,AV4,угар!W5:W10001,B17,угар!G5:G10001,E6)+SUMIFS(угар!A5:A10001,угар!F5:F10001,AV4,угар!X5:X10001,B17,угар!G5:G10001,E6)+SUMIFS(угар!A5:A10001,угар!F5:F10001,AV4,угар!Y5:Y10001,B17,угар!G5:G10001,E6)</f>
        <v>0</v>
      </c>
    </row>
    <row r="18" spans="1:49" ht="16.5" thickBot="1">
      <c r="A18" s="1299" t="s">
        <v>624</v>
      </c>
      <c r="B18" s="211" t="s">
        <v>394</v>
      </c>
      <c r="C18" s="1292">
        <f t="shared" si="7"/>
        <v>0</v>
      </c>
      <c r="D18" s="1292">
        <f t="shared" si="0"/>
        <v>0</v>
      </c>
      <c r="E18" s="1292">
        <f t="shared" si="1"/>
        <v>0</v>
      </c>
      <c r="F18" s="1315">
        <f t="shared" si="6"/>
        <v>0</v>
      </c>
      <c r="G18" s="1315">
        <v>0</v>
      </c>
      <c r="H18" s="1337">
        <v>0</v>
      </c>
      <c r="I18" s="1351" t="e">
        <f t="shared" si="9"/>
        <v>#DIV/0!</v>
      </c>
      <c r="J18" s="1352" t="e">
        <f t="shared" si="10"/>
        <v>#DIV/0!</v>
      </c>
      <c r="K18" s="1352" t="e">
        <f t="shared" si="11"/>
        <v>#DIV/0!</v>
      </c>
      <c r="L18" s="1344">
        <f>L19+L20</f>
        <v>0</v>
      </c>
      <c r="M18" s="1283">
        <f t="shared" ref="M18:AW18" si="12">M19+M20</f>
        <v>0</v>
      </c>
      <c r="N18" s="1283">
        <f t="shared" si="12"/>
        <v>0</v>
      </c>
      <c r="O18" s="1283">
        <f t="shared" si="12"/>
        <v>0</v>
      </c>
      <c r="P18" s="1283">
        <f t="shared" si="12"/>
        <v>0</v>
      </c>
      <c r="Q18" s="1283">
        <f t="shared" si="12"/>
        <v>0</v>
      </c>
      <c r="R18" s="1283">
        <f t="shared" si="12"/>
        <v>0</v>
      </c>
      <c r="S18" s="1283">
        <f t="shared" si="12"/>
        <v>0</v>
      </c>
      <c r="T18" s="1283">
        <f t="shared" si="12"/>
        <v>0</v>
      </c>
      <c r="U18" s="1283">
        <f t="shared" si="12"/>
        <v>0</v>
      </c>
      <c r="V18" s="1283">
        <f t="shared" si="12"/>
        <v>0</v>
      </c>
      <c r="W18" s="1283">
        <f t="shared" si="12"/>
        <v>0</v>
      </c>
      <c r="X18" s="1283">
        <f t="shared" si="12"/>
        <v>0</v>
      </c>
      <c r="Y18" s="1283">
        <f t="shared" si="12"/>
        <v>0</v>
      </c>
      <c r="Z18" s="1283">
        <f t="shared" si="12"/>
        <v>0</v>
      </c>
      <c r="AA18" s="1283">
        <f t="shared" si="12"/>
        <v>0</v>
      </c>
      <c r="AB18" s="1283">
        <f t="shared" si="12"/>
        <v>0</v>
      </c>
      <c r="AC18" s="1283">
        <f t="shared" si="12"/>
        <v>0</v>
      </c>
      <c r="AD18" s="1283">
        <f t="shared" si="12"/>
        <v>0</v>
      </c>
      <c r="AE18" s="1283">
        <f t="shared" si="12"/>
        <v>0</v>
      </c>
      <c r="AF18" s="1283">
        <f t="shared" si="12"/>
        <v>0</v>
      </c>
      <c r="AG18" s="1283">
        <f t="shared" si="12"/>
        <v>0</v>
      </c>
      <c r="AH18" s="1283">
        <f t="shared" si="12"/>
        <v>0</v>
      </c>
      <c r="AI18" s="1283">
        <f t="shared" si="12"/>
        <v>0</v>
      </c>
      <c r="AJ18" s="1283">
        <f t="shared" si="12"/>
        <v>0</v>
      </c>
      <c r="AK18" s="1283">
        <f t="shared" si="12"/>
        <v>0</v>
      </c>
      <c r="AL18" s="1283">
        <f t="shared" si="12"/>
        <v>0</v>
      </c>
      <c r="AM18" s="1283">
        <f t="shared" si="12"/>
        <v>0</v>
      </c>
      <c r="AN18" s="1283">
        <f t="shared" si="12"/>
        <v>0</v>
      </c>
      <c r="AO18" s="1283">
        <f t="shared" si="12"/>
        <v>0</v>
      </c>
      <c r="AP18" s="1283">
        <f t="shared" si="12"/>
        <v>0</v>
      </c>
      <c r="AQ18" s="1283">
        <f t="shared" si="12"/>
        <v>0</v>
      </c>
      <c r="AR18" s="1283">
        <f t="shared" si="12"/>
        <v>0</v>
      </c>
      <c r="AS18" s="1283">
        <f t="shared" si="12"/>
        <v>0</v>
      </c>
      <c r="AT18" s="1283">
        <f t="shared" si="12"/>
        <v>0</v>
      </c>
      <c r="AU18" s="1283">
        <f t="shared" si="12"/>
        <v>0</v>
      </c>
      <c r="AV18" s="1283">
        <f t="shared" si="12"/>
        <v>0</v>
      </c>
      <c r="AW18" s="1283">
        <f t="shared" si="12"/>
        <v>0</v>
      </c>
    </row>
    <row r="19" spans="1:49" ht="16.5" thickBot="1">
      <c r="A19" s="1298" t="s">
        <v>625</v>
      </c>
      <c r="B19" s="208" t="s">
        <v>1083</v>
      </c>
      <c r="C19" s="1292">
        <f t="shared" si="7"/>
        <v>0</v>
      </c>
      <c r="D19" s="1292">
        <f t="shared" si="0"/>
        <v>0</v>
      </c>
      <c r="E19" s="1292">
        <f t="shared" si="1"/>
        <v>0</v>
      </c>
      <c r="F19" s="1315">
        <f t="shared" si="6"/>
        <v>0</v>
      </c>
      <c r="G19" s="1315">
        <v>0</v>
      </c>
      <c r="H19" s="1337">
        <v>0</v>
      </c>
      <c r="I19" s="1351" t="e">
        <f t="shared" si="9"/>
        <v>#DIV/0!</v>
      </c>
      <c r="J19" s="1352" t="e">
        <f t="shared" si="10"/>
        <v>#DIV/0!</v>
      </c>
      <c r="K19" s="1352" t="e">
        <f t="shared" si="11"/>
        <v>#DIV/0!</v>
      </c>
      <c r="L19" s="1340">
        <f>SUMIFS(угар!A5:A10001,угар!F5:F10001,L4,угар!P5:P10001,B19,угар!G5:G10001,D6)+SUMIFS(угар!A5:A10001,угар!F5:F10001,L4,угар!Q5:Q10001,B19,угар!G5:G10001,D6)+SUMIFS(угар!A5:A10001,угар!F5:F10001,L4,угар!R5:R10001,B19,угар!G5:G10001,D6)+SUMIFS(угар!A5:A10001,угар!F5:F10001,L4,угар!S5:S10001,B19,угар!G5:G10001,D6)+SUMIFS(угар!A5:A10001,угар!F5:F10001,L4,угар!T5:T10001,B19,угар!G5:G10001,D6)+SUMIFS(угар!A5:A10001,угар!F5:F10001,L4,угар!U5:U10001,B19,угар!G5:G10001,D6)+SUMIFS(угар!A5:A10001,угар!F5:F10001,L4,угар!V5:V10001,B19,угар!G5:G10001,D6)+SUMIFS(угар!A5:A10001,угар!F5:F10001,L4,угар!W5:W10001,B19,угар!G5:G10001,D6)+SUMIFS(угар!A5:A10001,угар!F5:F10001,L4,угар!X5:X10001,B19,угар!G5:G10001,D6)+SUMIFS(угар!A5:A10001,угар!F5:F10001,L4,угар!Y5:Y10001,B19,угар!G5:G10001,D6)</f>
        <v>0</v>
      </c>
      <c r="M19" s="1312">
        <f>SUMIFS(угар!A5:A10001,угар!F5:F10001,L4,угар!P5:P10001,B19,угар!G5:G10001,E6)+SUMIFS(угар!A5:A10001,угар!F5:F10001,L4,угар!Q5:Q10001,B19,угар!G5:G10001,E6)+SUMIFS(угар!A5:A10001,угар!F5:F10001,L4,угар!R5:R10001,B19,угар!G5:G10001,E6)+SUMIFS(угар!A5:A10001,угар!F5:F10001,L4,угар!S5:S10001,B19,угар!G5:G10001,E6)+SUMIFS(угар!A5:A10001,угар!F5:F10001,L4,угар!T5:T10001,B19,угар!G5:G10001,E6)+SUMIFS(угар!A5:A10001,угар!F5:F10001,L4,угар!U5:U10001,B19,угар!G5:G10001,E6)+SUMIFS(угар!A5:A10001,угар!F5:F10001,L4,угар!V5:V10001,B19,угар!G5:G10001,E6)+SUMIFS(угар!A5:A10001,угар!F5:F10001,L4,угар!W5:W10001,B19,угар!G5:G10001,E6)+SUMIFS(угар!A5:A10001,угар!F5:F10001,L4,угар!X5:X10001,B19,угар!G5:G10001,E6)+SUMIFS(угар!A5:A10001,угар!F5:F10001,L4,угар!Y5:Y10001,B19,угар!G5:G10001,E6)</f>
        <v>0</v>
      </c>
      <c r="N19" s="1312">
        <f>SUMIFS(угар!A5:A10001,угар!F5:F10001,N4,угар!P5:P10001,B19,угар!G5:G10001,D6)+SUMIFS(угар!A5:A10001,угар!F5:F10001,N4,угар!Q5:Q10001,B19,угар!G5:G10001,D6)+SUMIFS(угар!A5:A10001,угар!F5:F10001,N4,угар!R5:R10001,B19,угар!G5:G10001,D6)+SUMIFS(угар!A5:A10001,угар!F5:F10001,N4,угар!S5:S10001,B19,угар!G5:G10001,D6)+SUMIFS(угар!A5:A10001,угар!F5:F10001,N4,угар!T5:T10001,B19,угар!G5:G10001,D6)+SUMIFS(угар!A5:A10001,угар!F5:F10001,N4,угар!U5:U10001,B19,угар!G5:G10001,D6)+SUMIFS(угар!A5:A10001,угар!F5:F10001,N4,угар!V5:V10001,B19,угар!G5:G10001,D6)+SUMIFS(угар!A5:A10001,угар!F5:F10001,N4,угар!W5:W10001,B19,угар!G5:G10001,D6)+SUMIFS(угар!A5:A10001,угар!F5:F10001,N4,угар!X5:X10001,B19,угар!G5:G10001,D6)+SUMIFS(угар!A5:A10001,угар!F5:F10001,N4,угар!Y5:Y10001,B19,угар!G5:G10001,D6)</f>
        <v>0</v>
      </c>
      <c r="O19" s="1312">
        <f>SUMIFS(угар!A5:A10001,угар!F5:F10001,N4,угар!P5:P10001,B19,угар!G5:G10001,E6)+SUMIFS(угар!A5:A10001,угар!F5:F10001,N4,угар!Q5:Q10001,B19,угар!G5:G10001,E6)+SUMIFS(угар!A5:A10001,угар!F5:F10001,N4,угар!R5:R10001,B19,угар!G5:G10001,E6)+SUMIFS(угар!A5:A10001,угар!F5:F10001,N4,угар!S5:S10001,B19,угар!G5:G10001,E6)+SUMIFS(угар!A5:A10001,угар!F5:F10001,N4,угар!T5:T10001,B19,угар!G5:G10001,E6)+SUMIFS(угар!A5:A10001,угар!F5:F10001,N4,угар!U5:U10001,B19,угар!G5:G10001,E6)+SUMIFS(угар!A5:A10001,угар!F5:F10001,N4,угар!V5:V10001,B19,угар!G5:G10001,E6)+SUMIFS(угар!A5:A10001,угар!F5:F10001,N4,угар!W5:W10001,B19,угар!G5:G10001,E6)+SUMIFS(угар!A5:A10001,угар!F5:F10001,N4,угар!X5:X10001,B19,угар!G5:G10001,E6)+SUMIFS(угар!A5:A10001,угар!F5:F10001,N4,угар!Y5:Y10001,B19,угар!G5:G10001,E6)</f>
        <v>0</v>
      </c>
      <c r="P19" s="1312">
        <f>SUMIFS(угар!A5:A10001,угар!F5:F10001,P4,угар!P5:P10001,B19,угар!G5:G10001,D6)+SUMIFS(угар!A5:A10001,угар!F5:F10001,P4,угар!Q5:Q10001,B19,угар!G5:G10001,D6)+SUMIFS(угар!A5:A10001,угар!F5:F10001,P4,угар!R5:R10001,B19,угар!G5:G10001,D6)+SUMIFS(угар!A5:A10001,угар!F5:F10001,P4,угар!S5:S10001,B19,угар!G5:G10001,D6)+SUMIFS(угар!A5:A10001,угар!F5:F10001,P4,угар!T5:T10001,B19,угар!G5:G10001,D6)+SUMIFS(угар!A5:A10001,угар!F5:F10001,P4,угар!U5:U10001,B19,угар!G5:G10001,D6)+SUMIFS(угар!A5:A10001,угар!F5:F10001,P4,угар!V5:V10001,B19,угар!G5:G10001,D6)+SUMIFS(угар!A5:A10001,угар!F5:F10001,P4,угар!W5:W10001,B19,угар!G5:G10001,D6)+SUMIFS(угар!A5:A10001,угар!F5:F10001,P4,угар!X5:X10001,B19,угар!G5:G10001,D6)+SUMIFS(угар!A5:A10001,угар!F5:F10001,P4,угар!Y5:Y10001,B19,угар!G5:G10001,D6)</f>
        <v>0</v>
      </c>
      <c r="Q19" s="1312">
        <f>SUMIFS(угар!A5:A10001,угар!F5:F10001,P4,угар!P5:P10001,B19,угар!G5:G10001,E6)+SUMIFS(угар!A5:A10001,угар!F5:F10001,P4,угар!Q5:Q10001,B19,угар!G5:G10001,E6)+SUMIFS(угар!A5:A10001,угар!F5:F10001,P4,угар!R5:R10001,B19,угар!G5:G10001,E6)+SUMIFS(угар!A5:A10001,угар!F5:F10001,P4,угар!S5:S10001,B19,угар!G5:G10001,E6)+SUMIFS(угар!A5:A10001,угар!F5:F10001,P4,угар!T5:T10001,B19,угар!G5:G10001,E6)+SUMIFS(угар!A5:A10001,угар!F5:F10001,P4,угар!U5:U10001,B19,угар!G5:G10001,E6)+SUMIFS(угар!A5:A10001,угар!F5:F10001,P4,угар!V5:V10001,B19,угар!G5:G10001,E6)+SUMIFS(угар!A5:A10001,угар!F5:F10001,P4,угар!W5:W10001,B19,угар!G5:G10001,E6)+SUMIFS(угар!A5:A10001,угар!F5:F10001,P4,угар!X5:X10001,B19,угар!G5:G10001,E6)+SUMIFS(угар!A5:A10001,угар!F5:F10001,P4,угар!Y5:Y10001,B19,угар!G5:G10001,E6)</f>
        <v>0</v>
      </c>
      <c r="R19" s="1312">
        <f>SUMIFS(угар!A5:A10001,угар!F5:F10001,R4,угар!P5:P10001,B19,угар!G5:G10001,D6)+SUMIFS(угар!A5:A10001,угар!F5:F10001,R4,угар!Q5:Q10001,B19,угар!G5:G10001,D6)+SUMIFS(угар!A5:A10001,угар!F5:F10001,R4,угар!R5:R10001,B19,угар!G5:G10001,D6)+SUMIFS(угар!A5:A10001,угар!F5:F10001,R4,угар!S5:S10001,B19,угар!G5:G10001,D6)+SUMIFS(угар!A5:A10001,угар!F5:F10001,R4,угар!T5:T10001,B19,угар!G5:G10001,D6)+SUMIFS(угар!A5:A10001,угар!F5:F10001,R4,угар!U5:U10001,B19,угар!G5:G10001,D6)+SUMIFS(угар!A5:A10001,угар!F5:F10001,R4,угар!V5:V10001,B19,угар!G5:G10001,D6)+SUMIFS(угар!A5:A10001,угар!F5:F10001,R4,угар!W5:W10001,B19,угар!G5:G10001,D6)+SUMIFS(угар!A5:A10001,угар!F5:F10001,R4,угар!X5:X10001,B19,угар!G5:G10001,D6)+SUMIFS(угар!A5:A10001,угар!F5:F10001,R4,угар!Y5:Y10001,B19,угар!G5:G10001,D6)</f>
        <v>0</v>
      </c>
      <c r="S19" s="1312">
        <f>SUMIFS(угар!A5:A10001,угар!F5:F10001,R4,угар!P5:P10001,B19,угар!G5:G10001,E6)+SUMIFS(угар!A5:A10001,угар!F5:F10001,R4,угар!Q5:Q10001,B19,угар!G5:G10001,E6)+SUMIFS(угар!A5:A10001,угар!F5:F10001,R4,угар!R5:R10001,B19,угар!G5:G10001,E6)+SUMIFS(угар!A5:A10001,угар!F5:F10001,R4,угар!S5:S10001,B19,угар!G5:G10001,E6)+SUMIFS(угар!A5:A10001,угар!F5:F10001,R4,угар!T5:T10001,B19,угар!G5:G10001,E6)+SUMIFS(угар!A5:A10001,угар!F5:F10001,R4,угар!U5:U10001,B19,угар!G5:G10001,E6)+SUMIFS(угар!A5:A10001,угар!F5:F10001,R4,угар!V5:V10001,B19,угар!G5:G10001,E6)+SUMIFS(угар!A5:A10001,угар!F5:F10001,R4,угар!W5:W10001,B19,угар!G5:G10001,E6)+SUMIFS(угар!A5:A10001,угар!F5:F10001,R4,угар!X5:X10001,B19,угар!G5:G10001,E6)+SUMIFS(угар!A5:A10001,угар!F5:F10001,R4,угар!Y5:Y10001,B19,угар!G5:G10001,E6)</f>
        <v>0</v>
      </c>
      <c r="T19" s="1312">
        <f>SUMIFS(угар!A5:A10001,угар!F5:F10001,T4,угар!P5:P10001,B19,угар!G5:G10001,D6)+SUMIFS(угар!A5:A10001,угар!F5:F10001,T4,угар!Q5:Q10001,B19,угар!G5:G10001,D6)+SUMIFS(угар!A5:A10001,угар!F5:F10001,T4,угар!R5:R10001,B19,угар!G5:G10001,D6)+SUMIFS(угар!A5:A10001,угар!F5:F10001,T4,угар!S5:S10001,B19,угар!G5:G10001,D6)+SUMIFS(угар!A5:A10001,угар!F5:F10001,T4,угар!T5:T10001,B19,угар!G5:G10001,D6)+SUMIFS(угар!A5:A10001,угар!F5:F10001,T4,угар!U5:U10001,B19,угар!G5:G10001,D6)+SUMIFS(угар!A5:A10001,угар!F5:F10001,T4,угар!V5:V10001,B19,угар!G5:G10001,D6)+SUMIFS(угар!A5:A10001,угар!F5:F10001,T4,угар!W5:W10001,B19,угар!G5:G10001,D6)+SUMIFS(угар!A5:A10001,угар!F5:F10001,T4,угар!X5:X10001,B19,угар!G5:G10001,D6)+SUMIFS(угар!A5:A10001,угар!F5:F10001,T4,угар!Y5:Y10001,B19,угар!G5:G10001,D6)</f>
        <v>0</v>
      </c>
      <c r="U19" s="1312">
        <f>SUMIFS(угар!A5:A10001,угар!F5:F10001,T4,угар!P5:P10001,B19,угар!G5:G10001,E6)+SUMIFS(угар!A5:A10001,угар!F5:F10001,T4,угар!Q5:Q10001,B19,угар!G5:G10001,E6)+SUMIFS(угар!A5:A10001,угар!F5:F10001,T4,угар!R5:R10001,B19,угар!G5:G10001,E6)+SUMIFS(угар!A5:A10001,угар!F5:F10001,T4,угар!S5:S10001,B19,угар!G5:G10001,E6)+SUMIFS(угар!A5:A10001,угар!F5:F10001,T4,угар!T5:T10001,B19,угар!G5:G10001,E6)+SUMIFS(угар!A5:A10001,угар!F5:F10001,T4,угар!U5:U10001,B19,угар!G5:G10001,E6)+SUMIFS(угар!A5:A10001,угар!F5:F10001,T4,угар!V5:V10001,B19,угар!G5:G10001,E6)+SUMIFS(угар!A5:A10001,угар!F5:F10001,T4,угар!W5:W10001,B19,угар!G5:G10001,E6)+SUMIFS(угар!A5:A10001,угар!F5:F10001,T4,угар!X5:X10001,B19,угар!G5:G10001,E6)+SUMIFS(угар!A5:A10001,угар!F5:F10001,T4,угар!Y5:Y10001,B19,угар!G5:G10001,E6)</f>
        <v>0</v>
      </c>
      <c r="V19" s="1312">
        <f>SUMIFS(угар!A5:A10001,угар!F5:F10001,V4,угар!P5:P10001,B19,угар!G5:G10001,D6)+SUMIFS(угар!A5:A10001,угар!F5:F10001,V4,угар!Q5:Q10001,B19,угар!G5:G10001,D6)+SUMIFS(угар!A5:A10001,угар!F5:F10001,V4,угар!R5:R10001,B19,угар!G5:G10001,D6)+SUMIFS(угар!A5:A10001,угар!F5:F10001,V4,угар!S5:S10001,B19,угар!G5:G10001,D6)+SUMIFS(угар!A5:A10001,угар!F5:F10001,V4,угар!T5:T10001,B19,угар!G5:G10001,D6)+SUMIFS(угар!A5:A10001,угар!F5:F10001,V4,угар!U5:U10001,B19,угар!G5:G10001,D6)+SUMIFS(угар!A5:A10001,угар!F5:F10001,V4,угар!V5:V10001,B19,угар!G5:G10001,D6)+SUMIFS(угар!A5:A10001,угар!F5:F10001,V4,угар!W5:W10001,B19,угар!G5:G10001,D6)+SUMIFS(угар!A5:A10001,угар!F5:F10001,V4,угар!X5:X10001,B19,угар!G5:G10001,D6)+SUMIFS(угар!A5:A10001,угар!F5:F10001,V4,угар!Y5:Y10001,B19,угар!G5:G10001,D6)</f>
        <v>0</v>
      </c>
      <c r="W19" s="1312">
        <f>SUMIFS(угар!A5:A10001,угар!F5:F10001,V4,угар!P5:P10001,B19,угар!G5:G10001,E6)+SUMIFS(угар!A5:A10001,угар!F5:F10001,V4,угар!Q5:Q10001,B19,угар!G5:G10001,E6)+SUMIFS(угар!A5:A10001,угар!F5:F10001,V4,угар!R5:R10001,B19,угар!G5:G10001,E6)+SUMIFS(угар!A5:A10001,угар!F5:F10001,V4,угар!S5:S10001,B19,угар!G5:G10001,E6)+SUMIFS(угар!A5:A10001,угар!F5:F10001,V4,угар!T5:T10001,B19,угар!G5:G10001,E6)+SUMIFS(угар!A5:A10001,угар!F5:F10001,V4,угар!U5:U10001,B19,угар!G5:G10001,E6)+SUMIFS(угар!A5:A10001,угар!F5:F10001,V4,угар!V5:V10001,B19,угар!G5:G10001,E6)+SUMIFS(угар!A5:A10001,угар!F5:F10001,V4,угар!W5:W10001,B19,угар!G5:G10001,E6)+SUMIFS(угар!A5:A10001,угар!F5:F10001,V4,угар!X5:X10001,B19,угар!G5:G10001,E6)+SUMIFS(угар!A5:A10001,угар!F5:F10001,V4,угар!Y5:Y10001,B19,угар!G5:G10001,E6)</f>
        <v>0</v>
      </c>
      <c r="X19" s="1312">
        <f>SUMIFS(угар!A5:A10001,угар!F5:F10001,X4,угар!P5:P10001,B19,угар!G5:G10001,D6)+SUMIFS(угар!A5:A10001,угар!F5:F10001,X4,угар!Q5:Q10001,B19,угар!G5:G10001,D6)+SUMIFS(угар!A5:A10001,угар!F5:F10001,X4,угар!R5:R10001,B19,угар!G5:G10001,D6)+SUMIFS(угар!A5:A10001,угар!F5:F10001,X4,угар!S5:S10001,B19,угар!G5:G10001,D6)+SUMIFS(угар!A5:A10001,угар!F5:F10001,X4,угар!T5:T10001,B19,угар!G5:G10001,D6)+SUMIFS(угар!A5:A10001,угар!F5:F10001,X4,угар!U5:U10001,B19,угар!G5:G10001,D6)+SUMIFS(угар!A5:A10001,угар!F5:F10001,X4,угар!V5:V10001,B19,угар!G5:G10001,D6)+SUMIFS(угар!A5:A10001,угар!F5:F10001,X4,угар!W5:W10001,B19,угар!G5:G10001,D6)+SUMIFS(угар!A5:A10001,угар!F5:F10001,X4,угар!X5:X10001,B19,угар!G5:G10001,D6)+SUMIFS(угар!A5:A10001,угар!F5:F10001,X4,угар!Y5:Y10001,B19,угар!G5:G10001,D6)</f>
        <v>0</v>
      </c>
      <c r="Y19" s="1312">
        <f>SUMIFS(угар!A5:A10001,угар!F5:F10001,X4,угар!P5:P10001,B19,угар!G5:G10001,E6)+SUMIFS(угар!A5:A10001,угар!F5:F10001,X4,угар!Q5:Q10001,B19,угар!G5:G10001,E6)+SUMIFS(угар!A5:A10001,угар!F5:F10001,X4,угар!R5:R10001,B19,угар!G5:G10001,E6)+SUMIFS(угар!A5:A10001,угар!F5:F10001,X4,угар!S5:S10001,B19,угар!G5:G10001,E6)+SUMIFS(угар!A5:A10001,угар!F5:F10001,X4,угар!T5:T10001,B19,угар!G5:G10001,E6)+SUMIFS(угар!A5:A10001,угар!F5:F10001,X4,угар!U5:U10001,B19,угар!G5:G10001,E6)+SUMIFS(угар!A5:A10001,угар!F5:F10001,X4,угар!V5:V10001,B19,угар!G5:G10001,E6)+SUMIFS(угар!A5:A10001,угар!F5:F10001,X4,угар!W5:W10001,B19,угар!G5:G10001,E6)+SUMIFS(угар!A5:A10001,угар!F5:F10001,X4,угар!X5:X10001,B19,угар!G5:G10001,E6)+SUMIFS(угар!A5:A10001,угар!F5:F10001,X4,угар!Y5:Y10001,B19,угар!G5:G10001,E6)</f>
        <v>0</v>
      </c>
      <c r="Z19" s="1312">
        <f>SUMIFS(угар!A5:A10001,угар!F5:F10001,Z4,угар!P5:P10001,B19,угар!G5:G10001,D6)+SUMIFS(угар!A5:A10001,угар!F5:F10001,Z4,угар!Q5:Q10001,B19,угар!G5:G10001,D6)+SUMIFS(угар!A5:A10001,угар!F5:F10001,Z4,угар!R5:R10001,B19,угар!G5:G10001,D6)+SUMIFS(угар!A5:A10001,угар!F5:F10001,Z4,угар!S5:S10001,B19,угар!G5:G10001,D6)+SUMIFS(угар!A5:A10001,угар!F5:F10001,Z4,угар!T5:T10001,B19,угар!G5:G10001,D6)+SUMIFS(угар!A5:A10001,угар!F5:F10001,Z4,угар!U5:U10001,B19,угар!G5:G10001,D6)+SUMIFS(угар!A5:A10001,угар!F5:F10001,Z4,угар!V5:V10001,B19,угар!G5:G10001,D6)+SUMIFS(угар!A5:A10001,угар!F5:F10001,Z4,угар!W5:W10001,B19,угар!G5:G10001,D6)+SUMIFS(угар!A5:A10001,угар!F5:F10001,Z4,угар!X5:X10001,B19,угар!G5:G10001,D6)+SUMIFS(угар!A5:A10001,угар!F5:F10001,Z4,угар!Y5:Y10001,B19,угар!G5:G10001,D6)</f>
        <v>0</v>
      </c>
      <c r="AA19" s="1312">
        <f>SUMIFS(угар!A5:A10001,угар!F5:F10001,Z4,угар!P5:P10001,B19,угар!G5:G10001,E6)+SUMIFS(угар!A5:A10001,угар!F5:F10001,Z4,угар!Q5:Q10001,B19,угар!G5:G10001,E6)+SUMIFS(угар!A5:A10001,угар!F5:F10001,Z4,угар!R5:R10001,B19,угар!G5:G10001,E6)+SUMIFS(угар!A5:A10001,угар!F5:F10001,Z4,угар!S5:S10001,B19,угар!G5:G10001,E6)+SUMIFS(угар!A5:A10001,угар!F5:F10001,Z4,угар!T5:T10001,B19,угар!G5:G10001,E6)+SUMIFS(угар!A5:A10001,угар!F5:F10001,Z4,угар!U5:U10001,B19,угар!G5:G10001,E6)+SUMIFS(угар!A5:A10001,угар!F5:F10001,Z4,угар!V5:V10001,B19,угар!G5:G10001,E6)+SUMIFS(угар!A5:A10001,угар!F5:F10001,Z4,угар!W5:W10001,B19,угар!G5:G10001,E6)+SUMIFS(угар!A5:A10001,угар!F5:F10001,Z4,угар!X5:X10001,B19,угар!G5:G10001,E6)+SUMIFS(угар!A5:A10001,угар!F5:F10001,Z4,угар!Y5:Y10001,B19,угар!G5:G10001,E6)</f>
        <v>0</v>
      </c>
      <c r="AB19" s="1312">
        <f>SUMIFS(угар!A5:A10001,угар!F5:F10001,AB4,угар!P5:P10001,B19,угар!G5:G10001,D6)+SUMIFS(угар!A5:A10001,угар!F5:F10001,AB4,угар!Q5:Q10001,B19,угар!G5:G10001,D6)+SUMIFS(угар!A5:A10001,угар!F5:F10001,AB4,угар!R5:R10001,B19,угар!G5:G10001,D6)+SUMIFS(угар!A5:A10001,угар!F5:F10001,AB4,угар!S5:S10001,B19,угар!G5:G10001,D6)+SUMIFS(угар!A5:A10001,угар!F5:F10001,AB4,угар!T5:T10001,B19,угар!G5:G10001,D6)+SUMIFS(угар!A5:A10001,угар!F5:F10001,AB4,угар!U5:U10001,B19,угар!G5:G10001,D6)+SUMIFS(угар!A5:A10001,угар!F5:F10001,AB4,угар!V5:V10001,B19,угар!G5:G10001,D6)+SUMIFS(угар!A5:A10001,угар!F5:F10001,AB4,угар!W5:W10001,B19,угар!G5:G10001,D6)+SUMIFS(угар!A5:A10001,угар!F5:F10001,AB4,угар!X5:X10001,B19,угар!G5:G10001,D6)+SUMIFS(угар!A5:A10001,угар!F5:F10001,AB4,угар!Y5:Y10001,B19,угар!G5:G10001,D6)</f>
        <v>0</v>
      </c>
      <c r="AC19" s="1312">
        <f>SUMIFS(угар!A5:A10001,угар!F5:F10001,AB4,угар!P5:P10001,B19,угар!G5:G10001,E6)+SUMIFS(угар!A5:A10001,угар!F5:F10001,AB4,угар!Q5:Q10001,B19,угар!G5:G10001,E6)+SUMIFS(угар!A5:A10001,угар!F5:F10001,AB4,угар!R5:R10001,B19,угар!G5:G10001,E6)+SUMIFS(угар!A5:A10001,угар!F5:F10001,AB4,угар!S5:S10001,B19,угар!G5:G10001,E6)+SUMIFS(угар!A5:A10001,угар!F5:F10001,AB4,угар!T5:T10001,B19,угар!G5:G10001,E6)+SUMIFS(угар!A5:A10001,угар!F5:F10001,AB4,угар!U5:U10001,B19,угар!G5:G10001,E6)+SUMIFS(угар!A5:A10001,угар!F5:F10001,AB4,угар!V5:V10001,B19,угар!G5:G10001,E6)+SUMIFS(угар!A5:A10001,угар!F5:F10001,AB4,угар!W5:W10001,B19,угар!G5:G10001,E6)+SUMIFS(угар!A5:A10001,угар!F5:F10001,AB4,угар!X5:X10001,B19,угар!G5:G10001,E6)+SUMIFS(угар!A5:A10001,угар!F5:F10001,AB4,угар!Y5:Y10001,B19,угар!G5:G10001,E6)</f>
        <v>0</v>
      </c>
      <c r="AD19" s="1312">
        <f>SUMIFS(угар!A5:A10001,угар!F5:F10001,AD4,угар!P5:P10001,B19,угар!G5:G10001,D6)+SUMIFS(угар!A5:A10001,угар!F5:F10001,AD4,угар!Q5:Q10001,B19,угар!G5:G10001,D6)+SUMIFS(угар!A5:A10001,угар!F5:F10001,AD4,угар!R5:R10001,B19,угар!G5:G10001,D6)+SUMIFS(угар!A5:A10001,угар!F5:F10001,AD4,угар!S5:S10001,B19,угар!G5:G10001,D6)+SUMIFS(угар!A5:A10001,угар!F5:F10001,AD4,угар!T5:T10001,B19,угар!G5:G10001,D6)+SUMIFS(угар!A5:A10001,угар!F5:F10001,AD4,угар!U5:U10001,B19,угар!G5:G10001,D6)+SUMIFS(угар!A5:A10001,угар!F5:F10001,AD4,угар!V5:V10001,B19,угар!G5:G10001,D6)+SUMIFS(угар!A5:A10001,угар!F5:F10001,AD4,угар!W5:W10001,B19,угар!G5:G10001,D6)+SUMIFS(угар!A5:A10001,угар!F5:F10001,AD4,угар!X5:X10001,B19,угар!G5:G10001,D6)+SUMIFS(угар!A5:A10001,угар!F5:F10001,AD4,угар!Y5:Y10001,B19,угар!G5:G10001,D6)</f>
        <v>0</v>
      </c>
      <c r="AE19" s="1312">
        <f>SUMIFS(угар!A5:A10001,угар!F5:F10001,AD4,угар!P5:P10001,B19,угар!G5:G10001,E6)+SUMIFS(угар!A5:A10001,угар!F5:F10001,AD4,угар!Q5:Q10001,B19,угар!G5:G10001,E6)+SUMIFS(угар!A5:A10001,угар!F5:F10001,AD4,угар!R5:R10001,B19,угар!G5:G10001,E6)+SUMIFS(угар!A5:A10001,угар!F5:F10001,AD4,угар!S5:S10001,B19,угар!G5:G10001,E6)+SUMIFS(угар!A5:A10001,угар!F5:F10001,AD4,угар!T5:T10001,B19,угар!G5:G10001,E6)+SUMIFS(угар!A5:A10001,угар!F5:F10001,AD4,угар!U5:U10001,B19,угар!G5:G10001,E6)+SUMIFS(угар!A5:A10001,угар!F5:F10001,AD4,угар!V5:V10001,B19,угар!G5:G10001,E6)+SUMIFS(угар!A5:A10001,угар!F5:F10001,AD4,угар!W5:W10001,B19,угар!G5:G10001,E6)+SUMIFS(угар!A5:A10001,угар!F5:F10001,AD4,угар!X5:X10001,B19,угар!G5:G10001,E6)+SUMIFS(угар!A5:A10001,угар!F5:F10001,AD4,угар!Y5:Y10001,B19,угар!G5:G10001,E6)</f>
        <v>0</v>
      </c>
      <c r="AF19" s="1312">
        <f>SUMIFS(угар!A5:A10001,угар!F5:F10001,AF4,угар!P5:P10001,B19,угар!G5:G10001,D6)+SUMIFS(угар!A5:A10001,угар!F5:F10001,AF4,угар!Q5:Q10001,B19,угар!G5:G10001,D6)+SUMIFS(угар!A5:A10001,угар!F5:F10001,AF4,угар!R5:R10001,B19,угар!G5:G10001,D6)+SUMIFS(угар!A5:A10001,угар!F5:F10001,AF4,угар!S5:S10001,B19,угар!G5:G10001,D6)+SUMIFS(угар!A5:A10001,угар!F5:F10001,AF4,угар!T5:T10001,B19,угар!G5:G10001,D6)+SUMIFS(угар!A5:A10001,угар!F5:F10001,AF4,угар!U5:U10001,B19,угар!G5:G10001,D6)+SUMIFS(угар!A5:A10001,угар!F5:F10001,AF4,угар!V5:V10001,B19,угар!G5:G10001,D6)+SUMIFS(угар!A5:A10001,угар!F5:F10001,AF4,угар!W5:W10001,B19,угар!G5:G10001,D6)+SUMIFS(угар!A5:A10001,угар!F5:F10001,AF4,угар!X5:X10001,B19,угар!G5:G10001,D6)+SUMIFS(угар!A5:A10001,угар!F5:F10001,AF4,угар!Y5:Y10001,B19,угар!G5:G10001,D6)</f>
        <v>0</v>
      </c>
      <c r="AG19" s="1312">
        <f>SUMIFS(угар!A5:A10001,угар!F5:F10001,AF4,угар!P5:P10001,B19,угар!G5:G10001,E6)+SUMIFS(угар!A5:A10001,угар!F5:F10001,AF4,угар!Q5:Q10001,B19,угар!G5:G10001,E6)+SUMIFS(угар!A5:A10001,угар!F5:F10001,AF4,угар!R5:R10001,B19,угар!G5:G10001,E6)+SUMIFS(угар!A5:A10001,угар!F5:F10001,AF4,угар!S5:S10001,B19,угар!G5:G10001,E6)+SUMIFS(угар!A5:A10001,угар!F5:F10001,AF4,угар!T5:T10001,B19,угар!G5:G10001,E6)+SUMIFS(угар!A5:A10001,угар!F5:F10001,AF4,угар!U5:U10001,B19,угар!G5:G10001,E6)+SUMIFS(угар!A5:A10001,угар!F5:F10001,AF4,угар!V5:V10001,B19,угар!G5:G10001,E6)+SUMIFS(угар!A5:A10001,угар!F5:F10001,AF4,угар!W5:W10001,B19,угар!G5:G10001,E6)+SUMIFS(угар!A5:A10001,угар!F5:F10001,AF4,угар!X5:X10001,B19,угар!G5:G10001,E6)+SUMIFS(угар!A5:A10001,угар!F5:F10001,AF4,угар!Y5:Y10001,B19,угар!G5:G10001,E6)</f>
        <v>0</v>
      </c>
      <c r="AH19" s="1312">
        <f>SUMIFS(угар!A5:A10001,угар!F5:F10001,AH4,угар!P5:P10001,B19,угар!G5:G10001,D6)+SUMIFS(угар!A5:A10001,угар!F5:F10001,AH4,угар!Q5:Q10001,B19,угар!G5:G10001,D6)+SUMIFS(угар!A5:A10001,угар!F5:F10001,AH4,угар!R5:R10001,B19,угар!G5:G10001,D6)+SUMIFS(угар!A5:A10001,угар!F5:F10001,AH4,угар!S5:S10001,B19,угар!G5:G10001,D6)+SUMIFS(угар!A5:A10001,угар!F5:F10001,AH4,угар!T5:T10001,B19,угар!G5:G10001,D6)+SUMIFS(угар!A5:A10001,угар!F5:F10001,AH4,угар!U5:U10001,B19,угар!G5:G10001,D6)+SUMIFS(угар!A5:A10001,угар!F5:F10001,AH4,угар!V5:V10001,B19,угар!G5:G10001,D6)+SUMIFS(угар!A5:A10001,угар!F5:F10001,AH4,угар!W5:W10001,B19,угар!G5:G10001,D6)+SUMIFS(угар!A5:A10001,угар!F5:F10001,AH4,угар!X5:X10001,B19,угар!G5:G10001,D6)+SUMIFS(угар!A5:A10001,угар!F5:F10001,AH4,угар!Y5:Y10001,B19,угар!G5:G10001,D6)</f>
        <v>0</v>
      </c>
      <c r="AI19" s="1312">
        <f>SUMIFS(угар!A5:A10001,угар!F5:F10001,AH4,угар!P5:P10001,B19,угар!G5:G10001,E6)+SUMIFS(угар!A5:A10001,угар!F5:F10001,AH4,угар!Q5:Q10001,B19,угар!G5:G10001,E6)+SUMIFS(угар!A5:A10001,угар!F5:F10001,AH4,угар!R5:R10001,B19,угар!G5:G10001,E6)+SUMIFS(угар!A5:A10001,угар!F5:F10001,AH4,угар!S5:S10001,B19,угар!G5:G10001,E6)+SUMIFS(угар!A5:A10001,угар!F5:F10001,AH4,угар!T5:T10001,B19,угар!G5:G10001,E6)+SUMIFS(угар!A5:A10001,угар!F5:F10001,AH4,угар!U5:U10001,B19,угар!G5:G10001,E6)+SUMIFS(угар!A5:A10001,угар!F5:F10001,AH4,угар!V5:V10001,B19,угар!G5:G10001,E6)+SUMIFS(угар!A5:A10001,угар!F5:F10001,AH4,угар!W5:W10001,B19,угар!G5:G10001,E6)+SUMIFS(угар!A5:A10001,угар!F5:F10001,AH4,угар!X5:X10001,B19,угар!G5:G10001,E6)+SUMIFS(угар!A5:A10001,угар!F5:F10001,AH4,угар!Y5:Y10001,B19,угар!G5:G10001,E6)</f>
        <v>0</v>
      </c>
      <c r="AJ19" s="1312">
        <f>SUMIFS(угар!A5:A10001,угар!F5:F10001,AJ4,угар!P5:P10001,B19,угар!G5:G10001,D6)+SUMIFS(угар!A5:A10001,угар!F5:F10001,AJ4,угар!Q5:Q10001,B19,угар!G5:G10001,D6)+SUMIFS(угар!A5:A10001,угар!F5:F10001,AJ4,угар!R5:R10001,B19,угар!G5:G10001,D6)+SUMIFS(угар!A5:A10001,угар!F5:F10001,AJ4,угар!S5:S10001,B19,угар!G5:G10001,D6)+SUMIFS(угар!A5:A10001,угар!F5:F10001,AJ4,угар!T5:T10001,B19,угар!G5:G10001,D6)+SUMIFS(угар!A5:A10001,угар!F5:F10001,AJ4,угар!U5:U10001,B19,угар!G5:G10001,D6)+SUMIFS(угар!A5:A10001,угар!F5:F10001,AJ4,угар!V5:V10001,B19,угар!G5:G10001,D6)+SUMIFS(угар!A5:A10001,угар!F5:F10001,AJ4,угар!W5:W10001,B19,угар!G5:G10001,D6)+SUMIFS(угар!A5:A10001,угар!F5:F10001,AJ4,угар!X5:X10001,B19,угар!G5:G10001,D6)+SUMIFS(угар!A5:A10001,угар!F5:F10001,AJ4,угар!Y5:Y10001,B19,угар!G5:G10001,D6)</f>
        <v>0</v>
      </c>
      <c r="AK19" s="1312">
        <f>SUMIFS(угар!A5:A10001,угар!F5:F10001,AJ4,угар!P5:P10001,B19,угар!G5:G10001,E6)+SUMIFS(угар!A5:A10001,угар!F5:F10001,AJ4,угар!Q5:Q10001,B19,угар!G5:G10001,E6)+SUMIFS(угар!A5:A10001,угар!F5:F10001,AJ4,угар!R5:R10001,B19,угар!G5:G10001,E6)+SUMIFS(угар!A5:A10001,угар!F5:F10001,AJ4,угар!S5:S10001,B19,угар!G5:G10001,E6)+SUMIFS(угар!A5:A10001,угар!F5:F10001,AJ4,угар!T5:T10001,B19,угар!G5:G10001,E6)+SUMIFS(угар!A5:A10001,угар!F5:F10001,AJ4,угар!U5:U10001,B19,угар!G5:G10001,E6)+SUMIFS(угар!A5:A10001,угар!F5:F10001,AJ4,угар!V5:V10001,B19,угар!G5:G10001,E6)+SUMIFS(угар!A5:A10001,угар!F5:F10001,AJ4,угар!W5:W10001,B19,угар!G5:G10001,E6)+SUMIFS(угар!A5:A10001,угар!F5:F10001,AJ4,угар!X5:X10001,B19,угар!G5:G10001,E6)+SUMIFS(угар!A5:A10001,угар!F5:F10001,AJ4,угар!Y5:Y10001,B19,угар!G5:G10001,E6)</f>
        <v>0</v>
      </c>
      <c r="AL19" s="1312">
        <f>SUMIFS(угар!A5:A10001,угар!F5:F10001,AL4,угар!P5:P10001,B19,угар!G5:G10001,D6)+SUMIFS(угар!A5:A10001,угар!F5:F10001,AL4,угар!Q5:Q10001,B19,угар!G5:G10001,D6)+SUMIFS(угар!A5:A10001,угар!F5:F10001,AL4,угар!R5:R10001,B19,угар!G5:G10001,D6)+SUMIFS(угар!A5:A10001,угар!F5:F10001,AL4,угар!S5:S10001,B19,угар!G5:G10001,D6)+SUMIFS(угар!A5:A10001,угар!F5:F10001,AL4,угар!T5:T10001,B19,угар!G5:G10001,D6)+SUMIFS(угар!A5:A10001,угар!F5:F10001,AL4,угар!U5:U10001,B19,угар!G5:G10001,D6)+SUMIFS(угар!A5:A10001,угар!F5:F10001,AL4,угар!V5:V10001,B19,угар!G5:G10001,D6)+SUMIFS(угар!A5:A10001,угар!F5:F10001,AL4,угар!W5:W10001,B19,угар!G5:G10001,D6)+SUMIFS(угар!A5:A10001,угар!F5:F10001,AL4,угар!X5:X10001,B19,угар!G5:G10001,D6)+SUMIFS(угар!A5:A10001,угар!F5:F10001,AL4,угар!Y5:Y10001,B19,угар!G5:G10001,D6)</f>
        <v>0</v>
      </c>
      <c r="AM19" s="1312">
        <f>SUMIFS(угар!A5:A10001,угар!F5:F10001,AL4,угар!P5:P10001,B19,угар!G5:G10001,E6)+SUMIFS(угар!A5:A10001,угар!F5:F10001,AL4,угар!Q5:Q10001,B19,угар!G5:G10001,E6)+SUMIFS(угар!A5:A10001,угар!F5:F10001,AL4,угар!R5:R10001,B19,угар!G5:G10001,E6)+SUMIFS(угар!A5:A10001,угар!F5:F10001,AL4,угар!S5:S10001,B19,угар!G5:G10001,E6)+SUMIFS(угар!A5:A10001,угар!F5:F10001,AL4,угар!T5:T10001,B19,угар!G5:G10001,E6)+SUMIFS(угар!A5:A10001,угар!F5:F10001,AL4,угар!U5:U10001,B19,угар!G5:G10001,E6)+SUMIFS(угар!A5:A10001,угар!F5:F10001,AL4,угар!V5:V10001,B19,угар!G5:G10001,E6)+SUMIFS(угар!A5:A10001,угар!F5:F10001,AL4,угар!W5:W10001,B19,угар!G5:G10001,E6)+SUMIFS(угар!A5:A10001,угар!F5:F10001,AL4,угар!X5:X10001,B19,угар!G5:G10001,E6)+SUMIFS(угар!A5:A10001,угар!F5:F10001,AL4,угар!Y5:Y10001,B19,угар!G5:G10001,E6)</f>
        <v>0</v>
      </c>
      <c r="AN19" s="1312">
        <f>SUMIFS(угар!A5:A10001,угар!F5:F10001,AN4,угар!P5:P10001,B19,угар!G5:G10001,D6)+SUMIFS(угар!A5:A10001,угар!F5:F10001,AN4,угар!Q5:Q10001,B19,угар!G5:G10001,D6)+SUMIFS(угар!A5:A10001,угар!F5:F10001,AN4,угар!R5:R10001,B19,угар!G5:G10001,D6)+SUMIFS(угар!A5:A10001,угар!F5:F10001,AN4,угар!S5:S10001,B19,угар!G5:G10001,D6)+SUMIFS(угар!A5:A10001,угар!F5:F10001,AN4,угар!T5:T10001,B19,угар!G5:G10001,D6)+SUMIFS(угар!A5:A10001,угар!F5:F10001,AN4,угар!U5:U10001,B19,угар!G5:G10001,D6)+SUMIFS(угар!A5:A10001,угар!F5:F10001,AN4,угар!V5:V10001,B19,угар!G5:G10001,D6)+SUMIFS(угар!A5:A10001,угар!F5:F10001,AN4,угар!W5:W10001,B19,угар!G5:G10001,D6)+SUMIFS(угар!A5:A10001,угар!F5:F10001,AN4,угар!X5:X10001,B19,угар!G5:G10001,D6)+SUMIFS(угар!A5:A10001,угар!F5:F10001,AN4,угар!Y5:Y10001,B19,угар!G5:G10001,D6)</f>
        <v>0</v>
      </c>
      <c r="AO19" s="1312">
        <f>SUMIFS(угар!A5:A10001,угар!F5:F10001,AN4,угар!P5:P10001,B19,угар!G5:G10001,E6)+SUMIFS(угар!A5:A10001,угар!F5:F10001,AN4,угар!Q5:Q10001,B19,угар!G5:G10001,E6)+SUMIFS(угар!A5:A10001,угар!F5:F10001,AN4,угар!R5:R10001,B19,угар!G5:G10001,E6)+SUMIFS(угар!A5:A10001,угар!F5:F10001,AN4,угар!S5:S10001,B19,угар!G5:G10001,E6)+SUMIFS(угар!A5:A10001,угар!F5:F10001,AN4,угар!T5:T10001,B19,угар!G5:G10001,E6)+SUMIFS(угар!A5:A10001,угар!F5:F10001,AN4,угар!U5:U10001,B19,угар!G5:G10001,E6)+SUMIFS(угар!A5:A10001,угар!F5:F10001,AN4,угар!V5:V10001,B19,угар!G5:G10001,E6)+SUMIFS(угар!A5:A10001,угар!F5:F10001,AN4,угар!W5:W10001,B19,угар!G5:G10001,E6)+SUMIFS(угар!A5:A10001,угар!F5:F10001,AN4,угар!X5:X10001,B19,угар!G5:G10001,E6)+SUMIFS(угар!A5:A10001,угар!F5:F10001,AN4,угар!Y5:Y10001,B19,угар!G5:G10001,E6)</f>
        <v>0</v>
      </c>
      <c r="AP19" s="1312">
        <f>SUMIFS(угар!A5:A10001,угар!F5:F10001,AP4,угар!P5:P10001,B19,угар!G5:G10001,D6)+SUMIFS(угар!A5:A10001,угар!F5:F10001,AP4,угар!Q5:Q10001,B19,угар!G5:G10001,D6)+SUMIFS(угар!A5:A10001,угар!F5:F10001,AP4,угар!R5:R10001,B19,угар!G5:G10001,D6)+SUMIFS(угар!A5:A10001,угар!F5:F10001,AP4,угар!S5:S10001,B19,угар!G5:G10001,D6)+SUMIFS(угар!A5:A10001,угар!F5:F10001,AP4,угар!T5:T10001,B19,угар!G5:G10001,D6)+SUMIFS(угар!A5:A10001,угар!F5:F10001,AP4,угар!U5:U10001,B19,угар!G5:G10001,D6)+SUMIFS(угар!A5:A10001,угар!F5:F10001,AP4,угар!V5:V10001,B19,угар!G5:G10001,D6)+SUMIFS(угар!A5:A10001,угар!F5:F10001,AP4,угар!W5:W10001,B19,угар!G5:G10001,D6)+SUMIFS(угар!A5:A10001,угар!F5:F10001,AP4,угар!X5:X10001,B19,угар!G5:G10001,D6)+SUMIFS(угар!A5:A10001,угар!F5:F10001,AP4,угар!Y5:Y10001,B19,угар!G5:G10001,D6)</f>
        <v>0</v>
      </c>
      <c r="AQ19" s="1312">
        <f>SUMIFS(угар!A5:A10001,угар!F5:F10001,AP4,угар!P5:P10001,B19,угар!G5:G10001,E6)+SUMIFS(угар!A5:A10001,угар!F5:F10001,AP4,угар!Q5:Q10001,B19,угар!G5:G10001,E6)+SUMIFS(угар!A5:A10001,угар!F5:F10001,AP4,угар!R5:R10001,B19,угар!G5:G10001,E6)+SUMIFS(угар!A5:A10001,угар!F5:F10001,AP4,угар!S5:S10001,B19,угар!G5:G10001,E6)+SUMIFS(угар!A5:A10001,угар!F5:F10001,AP4,угар!T5:T10001,B19,угар!G5:G10001,E6)+SUMIFS(угар!A5:A10001,угар!F5:F10001,AP4,угар!U5:U10001,B19,угар!G5:G10001,E6)+SUMIFS(угар!A5:A10001,угар!F5:F10001,AP4,угар!V5:V10001,B19,угар!G5:G10001,E6)+SUMIFS(угар!A5:A10001,угар!F5:F10001,AP4,угар!W5:W10001,B19,угар!G5:G10001,E6)+SUMIFS(угар!A5:A10001,угар!F5:F10001,AP4,угар!X5:X10001,B19,угар!G5:G10001,E6)+SUMIFS(угар!A5:A10001,угар!F5:F10001,AP4,угар!Y5:Y10001,B19,угар!G5:G10001,E6)</f>
        <v>0</v>
      </c>
      <c r="AR19" s="1312">
        <f>SUMIFS(угар!A5:A10001,угар!F5:F10001,AR4,угар!P5:P10001,B19,угар!G5:G10001,D6)+SUMIFS(угар!A5:A10001,угар!F5:F10001,AR4,угар!Q5:Q10001,B19,угар!G5:G10001,D6)+SUMIFS(угар!A5:A10001,угар!F5:F10001,AR4,угар!R5:R10001,B19,угар!G5:G10001,D6)+SUMIFS(угар!A5:A10001,угар!F5:F10001,AR4,угар!S5:S10001,B19,угар!G5:G10001,D6)+SUMIFS(угар!A5:A10001,угар!F5:F10001,AR4,угар!T5:T10001,B19,угар!G5:G10001,D6)+SUMIFS(угар!A5:A10001,угар!F5:F10001,AR4,угар!U5:U10001,B19,угар!G5:G10001,D6)+SUMIFS(угар!A5:A10001,угар!F5:F10001,AR4,угар!V5:V10001,B19,угар!G5:G10001,D6)+SUMIFS(угар!A5:A10001,угар!F5:F10001,AR4,угар!W5:W10001,B19,угар!G5:G10001,D6)+SUMIFS(угар!A5:A10001,угар!F5:F10001,AR4,угар!X5:X10001,B19,угар!G5:G10001,D6)+SUMIFS(угар!A5:A10001,угар!F5:F10001,AR4,угар!Y5:Y10001,B19,угар!G5:G10001,D6)</f>
        <v>0</v>
      </c>
      <c r="AS19" s="1312">
        <f>SUMIFS(угар!A5:A10001,угар!F5:F10001,AR4,угар!P5:P10001,B19,угар!G5:G10001,E6)+SUMIFS(угар!A5:A10001,угар!F5:F10001,AR4,угар!Q5:Q10001,B19,угар!G5:G10001,E6)+SUMIFS(угар!A5:A10001,угар!F5:F10001,AR4,угар!R5:R10001,B19,угар!G5:G10001,E6)+SUMIFS(угар!A5:A10001,угар!F5:F10001,AR4,угар!S5:S10001,B19,угар!G5:G10001,E6)+SUMIFS(угар!A5:A10001,угар!F5:F10001,AR4,угар!T5:T10001,B19,угар!G5:G10001,E6)+SUMIFS(угар!A5:A10001,угар!F5:F10001,AR4,угар!U5:U10001,B19,угар!G5:G10001,E6)+SUMIFS(угар!A5:A10001,угар!F5:F10001,AR4,угар!V5:V10001,B19,угар!G5:G10001,E6)+SUMIFS(угар!A5:A10001,угар!F5:F10001,AR4,угар!W5:W10001,B19,угар!G5:G10001,E6)+SUMIFS(угар!A5:A10001,угар!F5:F10001,AR4,угар!X5:X10001,B19,угар!G5:G10001,E6)+SUMIFS(угар!A5:A10001,угар!F5:F10001,AR4,угар!Y5:Y10001,B19,угар!G5:G10001,E6)</f>
        <v>0</v>
      </c>
      <c r="AT19" s="1312">
        <f>SUMIFS(угар!A5:A10001,угар!F5:F10001,AT4,угар!P5:P10001,B19,угар!G5:G10001,D6)+SUMIFS(угар!A5:A10001,угар!F5:F10001,AT4,угар!Q5:Q10001,B19,угар!G5:G10001,D6)+SUMIFS(угар!A5:A10001,угар!F5:F10001,AT4,угар!R5:R10001,B19,угар!G5:G10001,D6)+SUMIFS(угар!A5:A10001,угар!F5:F10001,AT4,угар!S5:S10001,B19,угар!G5:G10001,D6)+SUMIFS(угар!A5:A10001,угар!F5:F10001,AT4,угар!T5:T10001,B19,угар!G5:G10001,D6)+SUMIFS(угар!A5:A10001,угар!F5:F10001,AT4,угар!U5:U10001,B19,угар!G5:G10001,D6)+SUMIFS(угар!A5:A10001,угар!F5:F10001,AT4,угар!V5:V10001,B19,угар!G5:G10001,D6)+SUMIFS(угар!A5:A10001,угар!F5:F10001,AT4,угар!W5:W10001,B19,угар!G5:G10001,D6)+SUMIFS(угар!A5:A10001,угар!F5:F10001,AT4,угар!X5:X10001,B19,угар!G5:G10001,D6)+SUMIFS(угар!A5:A10001,угар!F5:F10001,AT4,угар!Y5:Y10001,B19,угар!G5:G10001,D6)</f>
        <v>0</v>
      </c>
      <c r="AU19" s="1312">
        <f>SUMIFS(угар!A5:A10001,угар!F5:F10001,AT4,угар!P5:P10001,B19,угар!G5:G10001,E6)+SUMIFS(угар!A5:A10001,угар!F5:F10001,AT4,угар!Q5:Q10001,B19,угар!G5:G10001,E6)+SUMIFS(угар!A5:A10001,угар!F5:F10001,AT4,угар!R5:R10001,B19,угар!G5:G10001,E6)+SUMIFS(угар!A5:A10001,угар!F5:F10001,AT4,угар!S5:S10001,B19,угар!G5:G10001,E6)+SUMIFS(угар!A5:A10001,угар!F5:F10001,AT4,угар!T5:T10001,B19,угар!G5:G10001,E6)+SUMIFS(угар!A5:A10001,угар!F5:F10001,AT4,угар!U5:U10001,B19,угар!G5:G10001,E6)+SUMIFS(угар!A5:A10001,угар!F5:F10001,AT4,угар!V5:V10001,B19,угар!G5:G10001,E6)+SUMIFS(угар!A5:A10001,угар!F5:F10001,AT4,угар!W5:W10001,B19,угар!G5:G10001,E6)+SUMIFS(угар!A5:A10001,угар!F5:F10001,AT4,угар!X5:X10001,B19,угар!G5:G10001,E6)+SUMIFS(угар!A5:A10001,угар!F5:F10001,AT4,угар!Y5:Y10001,B19,угар!G5:G10001,E6)</f>
        <v>0</v>
      </c>
      <c r="AV19" s="1312">
        <f>SUMIFS(угар!A5:A10001,угар!F5:F10001,AV4,угар!P5:P10001,B19,угар!G5:G10001,D6)+SUMIFS(угар!A5:A10001,угар!F5:F10001,AV4,угар!Q5:Q10001,B19,угар!G5:G10001,D6)+SUMIFS(угар!A5:A10001,угар!F5:F10001,AV4,угар!R5:R10001,B19,угар!G5:G10001,D6)+SUMIFS(угар!A5:A10001,угар!F5:F10001,AV4,угар!S5:S10001,B19,угар!G5:G10001,D6)+SUMIFS(угар!A5:A10001,угар!F5:F10001,AV4,угар!T5:T10001,B19,угар!G5:G10001,D6)+SUMIFS(угар!A5:A10001,угар!F5:F10001,AV4,угар!U5:U10001,B19,угар!G5:G10001,D6)+SUMIFS(угар!A5:A10001,угар!F5:F10001,AV4,угар!V5:V10001,B19,угар!G5:G10001,D6)+SUMIFS(угар!A5:A10001,угар!F5:F10001,AV4,угар!W5:W10001,B19,угар!G5:G10001,D6)+SUMIFS(угар!A5:A10001,угар!F5:F10001,AV4,угар!X5:X10001,B19,угар!G5:G10001,D6)+SUMIFS(угар!A5:A10001,угар!F5:F10001,AV4,угар!Y5:Y10001,B19,угар!G5:G10001,D6)</f>
        <v>0</v>
      </c>
      <c r="AW19" s="1312">
        <f>SUMIFS(угар!A5:A10001,угар!F5:F10001,AV4,угар!P5:P10001,B19,угар!G5:G10001,E6)+SUMIFS(угар!A5:A10001,угар!F5:F10001,AV4,угар!Q5:Q10001,B19,угар!G5:G10001,E6)+SUMIFS(угар!A5:A10001,угар!F5:F10001,AV4,угар!R5:R10001,B19,угар!G5:G10001,E6)+SUMIFS(угар!A5:A10001,угар!F5:F10001,AV4,угар!S5:S10001,B19,угар!G5:G10001,E6)+SUMIFS(угар!A5:A10001,угар!F5:F10001,AV4,угар!T5:T10001,B19,угар!G5:G10001,E6)+SUMIFS(угар!A5:A10001,угар!F5:F10001,AV4,угар!U5:U10001,B19,угар!G5:G10001,E6)+SUMIFS(угар!A5:A10001,угар!F5:F10001,AV4,угар!V5:V10001,B19,угар!G5:G10001,E6)+SUMIFS(угар!A5:A10001,угар!F5:F10001,AV4,угар!W5:W10001,B19,угар!G5:G10001,E6)+SUMIFS(угар!A5:A10001,угар!F5:F10001,AV4,угар!X5:X10001,B19,угар!G5:G10001,E6)+SUMIFS(угар!A5:A10001,угар!F5:F10001,AV4,угар!Y5:Y10001,B19,угар!G5:G10001,E6)</f>
        <v>0</v>
      </c>
    </row>
    <row r="20" spans="1:49" ht="16.5" thickBot="1">
      <c r="A20" s="1298" t="s">
        <v>626</v>
      </c>
      <c r="B20" s="208" t="s">
        <v>1084</v>
      </c>
      <c r="C20" s="1292">
        <f t="shared" si="7"/>
        <v>0</v>
      </c>
      <c r="D20" s="1292">
        <f t="shared" si="0"/>
        <v>0</v>
      </c>
      <c r="E20" s="1292">
        <f t="shared" si="1"/>
        <v>0</v>
      </c>
      <c r="F20" s="1315">
        <f t="shared" si="6"/>
        <v>0</v>
      </c>
      <c r="G20" s="1315">
        <v>0</v>
      </c>
      <c r="H20" s="1337">
        <v>0</v>
      </c>
      <c r="I20" s="1351" t="e">
        <f t="shared" si="9"/>
        <v>#DIV/0!</v>
      </c>
      <c r="J20" s="1352" t="e">
        <f t="shared" si="10"/>
        <v>#DIV/0!</v>
      </c>
      <c r="K20" s="1352" t="e">
        <f t="shared" si="11"/>
        <v>#DIV/0!</v>
      </c>
      <c r="L20" s="1340">
        <f>SUMIFS(угар!A5:A10001,угар!F5:F10001,L4,угар!P5:P10001,B20,угар!G5:G10001,D6)+SUMIFS(угар!A5:A10001,угар!F5:F10001,L4,угар!Q5:Q10001,B20,угар!G5:G10001,D6)+SUMIFS(угар!A5:A10001,угар!F5:F10001,L4,угар!R5:R10001,B20,угар!G5:G10001,D6)+SUMIFS(угар!A5:A10001,угар!F5:F10001,L4,угар!S5:S10001,B20,угар!G5:G10001,D6)+SUMIFS(угар!A5:A10001,угар!F5:F10001,L4,угар!T5:T10001,B20,угар!G5:G10001,D6)+SUMIFS(угар!A5:A10001,угар!F5:F10001,L4,угар!U5:U10001,B20,угар!G5:G10001,D6)+SUMIFS(угар!A5:A10001,угар!F5:F10001,L4,угар!V5:V10001,B20,угар!G5:G10001,D6)+SUMIFS(угар!A5:A10001,угар!F5:F10001,L4,угар!W5:W10001,B20,угар!G5:G10001,D6)+SUMIFS(угар!A5:A10001,угар!F5:F10001,L4,угар!X5:X10001,B20,угар!G5:G10001,D6)+SUMIFS(угар!A5:A10001,угар!F5:F10001,L4,угар!Y5:Y10001,B20,угар!G5:G10001,D6)</f>
        <v>0</v>
      </c>
      <c r="M20" s="1312">
        <f>SUMIFS(угар!A5:A10001,угар!F5:F10001,L4,угар!P5:P10001,B20,угар!G5:G10001,E6)+SUMIFS(угар!A5:A10001,угар!F5:F10001,L4,угар!Q5:Q10001,B20,угар!G5:G10001,E6)+SUMIFS(угар!A5:A10001,угар!F5:F10001,L4,угар!R5:R10001,B20,угар!G5:G10001,E6)+SUMIFS(угар!A5:A10001,угар!F5:F10001,L4,угар!S5:S10001,B20,угар!G5:G10001,E6)+SUMIFS(угар!A5:A10001,угар!F5:F10001,L4,угар!T5:T10001,B20,угар!G5:G10001,E6)+SUMIFS(угар!A5:A10001,угар!F5:F10001,L4,угар!U5:U10001,B20,угар!G5:G10001,E6)+SUMIFS(угар!A5:A10001,угар!F5:F10001,L4,угар!V5:V10001,B20,угар!G5:G10001,E6)+SUMIFS(угар!A5:A10001,угар!F5:F10001,L4,угар!W5:W10001,B20,угар!G5:G10001,E6)+SUMIFS(угар!A5:A10001,угар!F5:F10001,L4,угар!X5:X10001,B20,угар!G5:G10001,E6)+SUMIFS(угар!A5:A10001,угар!F5:F10001,L4,угар!Y5:Y10001,B20,угар!G5:G10001,E6)</f>
        <v>0</v>
      </c>
      <c r="N20" s="1312">
        <f>SUMIFS(угар!A5:A10001,угар!F5:F10001,N4,угар!P5:P10001,B20,угар!G5:G10001,D6)+SUMIFS(угар!A5:A10001,угар!F5:F10001,N4,угар!Q5:Q10001,B20,угар!G5:G10001,D6)+SUMIFS(угар!A5:A10001,угар!F5:F10001,N4,угар!R5:R10001,B20,угар!G5:G10001,D6)+SUMIFS(угар!A5:A10001,угар!F5:F10001,N4,угар!S5:S10001,B20,угар!G5:G10001,D6)+SUMIFS(угар!A5:A10001,угар!F5:F10001,N4,угар!T5:T10001,B20,угар!G5:G10001,D6)+SUMIFS(угар!A5:A10001,угар!F5:F10001,N4,угар!U5:U10001,B20,угар!G5:G10001,D6)+SUMIFS(угар!A5:A10001,угар!F5:F10001,N4,угар!V5:V10001,B20,угар!G5:G10001,D6)+SUMIFS(угар!A5:A10001,угар!F5:F10001,N4,угар!W5:W10001,B20,угар!G5:G10001,D6)+SUMIFS(угар!A5:A10001,угар!F5:F10001,N4,угар!X5:X10001,B20,угар!G5:G10001,D6)+SUMIFS(угар!A5:A10001,угар!F5:F10001,N4,угар!Y5:Y10001,B20,угар!G5:G10001,D6)</f>
        <v>0</v>
      </c>
      <c r="O20" s="1312">
        <f>SUMIFS(угар!A5:A10001,угар!F5:F10001,N4,угар!P5:P10001,B20,угар!G5:G10001,E6)+SUMIFS(угар!A5:A10001,угар!F5:F10001,N4,угар!Q5:Q10001,B20,угар!G5:G10001,E6)+SUMIFS(угар!A5:A10001,угар!F5:F10001,N4,угар!R5:R10001,B20,угар!G5:G10001,E6)+SUMIFS(угар!A5:A10001,угар!F5:F10001,N4,угар!S5:S10001,B20,угар!G5:G10001,E6)+SUMIFS(угар!A5:A10001,угар!F5:F10001,N4,угар!T5:T10001,B20,угар!G5:G10001,E6)+SUMIFS(угар!A5:A10001,угар!F5:F10001,N4,угар!U5:U10001,B20,угар!G5:G10001,E6)+SUMIFS(угар!A5:A10001,угар!F5:F10001,N4,угар!V5:V10001,B20,угар!G5:G10001,E6)+SUMIFS(угар!A5:A10001,угар!F5:F10001,N4,угар!W5:W10001,B20,угар!G5:G10001,E6)+SUMIFS(угар!A5:A10001,угар!F5:F10001,N4,угар!X5:X10001,B20,угар!G5:G10001,E6)+SUMIFS(угар!A5:A10001,угар!F5:F10001,N4,угар!Y5:Y10001,B20,угар!G5:G10001,E6)</f>
        <v>0</v>
      </c>
      <c r="P20" s="1312">
        <f>SUMIFS(угар!A5:A10001,угар!F5:F10001,P4,угар!P5:P10001,B20,угар!G5:G10001,D6)+SUMIFS(угар!A5:A10001,угар!F5:F10001,P4,угар!Q5:Q10001,B20,угар!G5:G10001,D6)+SUMIFS(угар!A5:A10001,угар!F5:F10001,P4,угар!R5:R10001,B20,угар!G5:G10001,D6)+SUMIFS(угар!A5:A10001,угар!F5:F10001,P4,угар!S5:S10001,B20,угар!G5:G10001,D6)+SUMIFS(угар!A5:A10001,угар!F5:F10001,P4,угар!T5:T10001,B20,угар!G5:G10001,D6)+SUMIFS(угар!A5:A10001,угар!F5:F10001,P4,угар!U5:U10001,B20,угар!G5:G10001,D6)+SUMIFS(угар!A5:A10001,угар!F5:F10001,P4,угар!V5:V10001,B20,угар!G5:G10001,D6)+SUMIFS(угар!A5:A10001,угар!F5:F10001,P4,угар!W5:W10001,B20,угар!G5:G10001,D6)+SUMIFS(угар!A5:A10001,угар!F5:F10001,P4,угар!X5:X10001,B20,угар!G5:G10001,D6)+SUMIFS(угар!A5:A10001,угар!F5:F10001,P4,угар!Y5:Y10001,B20,угар!G5:G10001,D6)</f>
        <v>0</v>
      </c>
      <c r="Q20" s="1312">
        <f>SUMIFS(угар!A5:A10001,угар!F5:F10001,P4,угар!P5:P10001,B20,угар!G5:G10001,E6)+SUMIFS(угар!A5:A10001,угар!F5:F10001,P4,угар!Q5:Q10001,B20,угар!G5:G10001,E6)+SUMIFS(угар!A5:A10001,угар!F5:F10001,P4,угар!R5:R10001,B20,угар!G5:G10001,E6)+SUMIFS(угар!A5:A10001,угар!F5:F10001,P4,угар!S5:S10001,B20,угар!G5:G10001,E6)+SUMIFS(угар!A5:A10001,угар!F5:F10001,P4,угар!T5:T10001,B20,угар!G5:G10001,E6)+SUMIFS(угар!A5:A10001,угар!F5:F10001,P4,угар!U5:U10001,B20,угар!G5:G10001,E6)+SUMIFS(угар!A5:A10001,угар!F5:F10001,P4,угар!V5:V10001,B20,угар!G5:G10001,E6)+SUMIFS(угар!A5:A10001,угар!F5:F10001,P4,угар!W5:W10001,B20,угар!G5:G10001,E6)+SUMIFS(угар!A5:A10001,угар!F5:F10001,P4,угар!X5:X10001,B20,угар!G5:G10001,E6)+SUMIFS(угар!A5:A10001,угар!F5:F10001,P4,угар!Y5:Y10001,B20,угар!G5:G10001,E6)</f>
        <v>0</v>
      </c>
      <c r="R20" s="1312">
        <f>SUMIFS(угар!A5:A10001,угар!F5:F10001,R4,угар!P5:P10001,B20,угар!G5:G10001,D6)+SUMIFS(угар!A5:A10001,угар!F5:F10001,R4,угар!Q5:Q10001,B20,угар!G5:G10001,D6)+SUMIFS(угар!A5:A10001,угар!F5:F10001,R4,угар!R5:R10001,B20,угар!G5:G10001,D6)+SUMIFS(угар!A5:A10001,угар!F5:F10001,R4,угар!S5:S10001,B20,угар!G5:G10001,D6)+SUMIFS(угар!A5:A10001,угар!F5:F10001,R4,угар!T5:T10001,B20,угар!G5:G10001,D6)+SUMIFS(угар!A5:A10001,угар!F5:F10001,R4,угар!U5:U10001,B20,угар!G5:G10001,D6)+SUMIFS(угар!A5:A10001,угар!F5:F10001,R4,угар!V5:V10001,B20,угар!G5:G10001,D6)+SUMIFS(угар!A5:A10001,угар!F5:F10001,R4,угар!W5:W10001,B20,угар!G5:G10001,D6)+SUMIFS(угар!A5:A10001,угар!F5:F10001,R4,угар!X5:X10001,B20,угар!G5:G10001,D6)+SUMIFS(угар!A5:A10001,угар!F5:F10001,R4,угар!Y5:Y10001,B20,угар!G5:G10001,D6)</f>
        <v>0</v>
      </c>
      <c r="S20" s="1312">
        <f>SUMIFS(угар!A5:A10001,угар!F5:F10001,R4,угар!P5:P10001,B20,угар!G5:G10001,E6)+SUMIFS(угар!A5:A10001,угар!F5:F10001,R4,угар!Q5:Q10001,B20,угар!G5:G10001,E6)+SUMIFS(угар!A5:A10001,угар!F5:F10001,R4,угар!R5:R10001,B20,угар!G5:G10001,E6)+SUMIFS(угар!A5:A10001,угар!F5:F10001,R4,угар!S5:S10001,B20,угар!G5:G10001,E6)+SUMIFS(угар!A5:A10001,угар!F5:F10001,R4,угар!T5:T10001,B20,угар!G5:G10001,E6)+SUMIFS(угар!A5:A10001,угар!F5:F10001,R4,угар!U5:U10001,B20,угар!G5:G10001,E6)+SUMIFS(угар!A5:A10001,угар!F5:F10001,R4,угар!V5:V10001,B20,угар!G5:G10001,E6)+SUMIFS(угар!A5:A10001,угар!F5:F10001,R4,угар!W5:W10001,B20,угар!G5:G10001,E6)+SUMIFS(угар!A5:A10001,угар!F5:F10001,R4,угар!X5:X10001,B20,угар!G5:G10001,E6)+SUMIFS(угар!A5:A10001,угар!F5:F10001,R4,угар!Y5:Y10001,B20,угар!G5:G10001,E6)</f>
        <v>0</v>
      </c>
      <c r="T20" s="1312">
        <f>SUMIFS(угар!A5:A10001,угар!F5:F10001,T4,угар!P5:P10001,B20,угар!G5:G10001,D6)+SUMIFS(угар!A5:A10001,угар!F5:F10001,T4,угар!Q5:Q10001,B20,угар!G5:G10001,D6)+SUMIFS(угар!A5:A10001,угар!F5:F10001,T4,угар!R5:R10001,B20,угар!G5:G10001,D6)+SUMIFS(угар!A5:A10001,угар!F5:F10001,T4,угар!S5:S10001,B20,угар!G5:G10001,D6)+SUMIFS(угар!A5:A10001,угар!F5:F10001,T4,угар!T5:T10001,B20,угар!G5:G10001,D6)+SUMIFS(угар!A5:A10001,угар!F5:F10001,T4,угар!U5:U10001,B20,угар!G5:G10001,D6)+SUMIFS(угар!A5:A10001,угар!F5:F10001,T4,угар!V5:V10001,B20,угар!G5:G10001,D6)+SUMIFS(угар!A5:A10001,угар!F5:F10001,T4,угар!W5:W10001,B20,угар!G5:G10001,D6)+SUMIFS(угар!A5:A10001,угар!F5:F10001,T4,угар!X5:X10001,B20,угар!G5:G10001,D6)+SUMIFS(угар!A5:A10001,угар!F5:F10001,T4,угар!Y5:Y10001,B20,угар!G5:G10001,D6)</f>
        <v>0</v>
      </c>
      <c r="U20" s="1312">
        <f>SUMIFS(угар!A5:A10001,угар!F5:F10001,T4,угар!P5:P10001,B20,угар!G5:G10001,E6)+SUMIFS(угар!A5:A10001,угар!F5:F10001,T4,угар!Q5:Q10001,B20,угар!G5:G10001,E6)+SUMIFS(угар!A5:A10001,угар!F5:F10001,T4,угар!R5:R10001,B20,угар!G5:G10001,E6)+SUMIFS(угар!A5:A10001,угар!F5:F10001,T4,угар!S5:S10001,B20,угар!G5:G10001,E6)+SUMIFS(угар!A5:A10001,угар!F5:F10001,T4,угар!T5:T10001,B20,угар!G5:G10001,E6)+SUMIFS(угар!A5:A10001,угар!F5:F10001,T4,угар!U5:U10001,B20,угар!G5:G10001,E6)+SUMIFS(угар!A5:A10001,угар!F5:F10001,T4,угар!V5:V10001,B20,угар!G5:G10001,E6)+SUMIFS(угар!A5:A10001,угар!F5:F10001,T4,угар!W5:W10001,B20,угар!G5:G10001,E6)+SUMIFS(угар!A5:A10001,угар!F5:F10001,T4,угар!X5:X10001,B20,угар!G5:G10001,E6)+SUMIFS(угар!A5:A10001,угар!F5:F10001,T4,угар!Y5:Y10001,B20,угар!G5:G10001,E6)</f>
        <v>0</v>
      </c>
      <c r="V20" s="1312">
        <f>SUMIFS(угар!A5:A10001,угар!F5:F10001,V4,угар!P5:P10001,B20,угар!G5:G10001,D6)+SUMIFS(угар!A5:A10001,угар!F5:F10001,V4,угар!Q5:Q10001,B20,угар!G5:G10001,D6)+SUMIFS(угар!A5:A10001,угар!F5:F10001,V4,угар!R5:R10001,B20,угар!G5:G10001,D6)+SUMIFS(угар!A5:A10001,угар!F5:F10001,V4,угар!S5:S10001,B20,угар!G5:G10001,D6)+SUMIFS(угар!A5:A10001,угар!F5:F10001,V4,угар!T5:T10001,B20,угар!G5:G10001,D6)+SUMIFS(угар!A5:A10001,угар!F5:F10001,V4,угар!U5:U10001,B20,угар!G5:G10001,D6)+SUMIFS(угар!A5:A10001,угар!F5:F10001,V4,угар!V5:V10001,B20,угар!G5:G10001,D6)+SUMIFS(угар!A5:A10001,угар!F5:F10001,V4,угар!W5:W10001,B20,угар!G5:G10001,D6)+SUMIFS(угар!A5:A10001,угар!F5:F10001,V4,угар!X5:X10001,B20,угар!G5:G10001,D6)+SUMIFS(угар!A5:A10001,угар!F5:F10001,V4,угар!Y5:Y10001,B20,угар!G5:G10001,D6)</f>
        <v>0</v>
      </c>
      <c r="W20" s="1312">
        <f>SUMIFS(угар!A5:A10001,угар!F5:F10001,V4,угар!P5:P10001,B20,угар!G5:G10001,E6)+SUMIFS(угар!A5:A10001,угар!F5:F10001,V4,угар!Q5:Q10001,B20,угар!G5:G10001,E6)+SUMIFS(угар!A5:A10001,угар!F5:F10001,V4,угар!R5:R10001,B20,угар!G5:G10001,E6)+SUMIFS(угар!A5:A10001,угар!F5:F10001,V4,угар!S5:S10001,B20,угар!G5:G10001,E6)+SUMIFS(угар!A5:A10001,угар!F5:F10001,V4,угар!T5:T10001,B20,угар!G5:G10001,E6)+SUMIFS(угар!A5:A10001,угар!F5:F10001,V4,угар!U5:U10001,B20,угар!G5:G10001,E6)+SUMIFS(угар!A5:A10001,угар!F5:F10001,V4,угар!V5:V10001,B20,угар!G5:G10001,E6)+SUMIFS(угар!A5:A10001,угар!F5:F10001,V4,угар!W5:W10001,B20,угар!G5:G10001,E6)+SUMIFS(угар!A5:A10001,угар!F5:F10001,V4,угар!X5:X10001,B20,угар!G5:G10001,E6)+SUMIFS(угар!A5:A10001,угар!F5:F10001,V4,угар!Y5:Y10001,B20,угар!G5:G10001,E6)</f>
        <v>0</v>
      </c>
      <c r="X20" s="1312">
        <f>SUMIFS(угар!A5:A10001,угар!F5:F10001,X4,угар!P5:P10001,B20,угар!G5:G10001,D6)+SUMIFS(угар!A5:A10001,угар!F5:F10001,X4,угар!Q5:Q10001,B20,угар!G5:G10001,D6)+SUMIFS(угар!A5:A10001,угар!F5:F10001,X4,угар!R5:R10001,B20,угар!G5:G10001,D6)+SUMIFS(угар!A5:A10001,угар!F5:F10001,X4,угар!S5:S10001,B20,угар!G5:G10001,D6)+SUMIFS(угар!A5:A10001,угар!F5:F10001,X4,угар!T5:T10001,B20,угар!G5:G10001,D6)+SUMIFS(угар!A5:A10001,угар!F5:F10001,X4,угар!U5:U10001,B20,угар!G5:G10001,D6)+SUMIFS(угар!A5:A10001,угар!F5:F10001,X4,угар!V5:V10001,B20,угар!G5:G10001,D6)+SUMIFS(угар!A5:A10001,угар!F5:F10001,X4,угар!W5:W10001,B20,угар!G5:G10001,D6)+SUMIFS(угар!A5:A10001,угар!F5:F10001,X4,угар!X5:X10001,B20,угар!G5:G10001,D6)+SUMIFS(угар!A5:A10001,угар!F5:F10001,X4,угар!Y5:Y10001,B20,угар!G5:G10001,D6)</f>
        <v>0</v>
      </c>
      <c r="Y20" s="1312">
        <f>SUMIFS(угар!A5:A10001,угар!F5:F10001,X4,угар!P5:P10001,B20,угар!G5:G10001,E6)+SUMIFS(угар!A5:A10001,угар!F5:F10001,X4,угар!Q5:Q10001,B20,угар!G5:G10001,E6)+SUMIFS(угар!A5:A10001,угар!F5:F10001,X4,угар!R5:R10001,B20,угар!G5:G10001,E6)+SUMIFS(угар!A5:A10001,угар!F5:F10001,X4,угар!S5:S10001,B20,угар!G5:G10001,E6)+SUMIFS(угар!A5:A10001,угар!F5:F10001,X4,угар!T5:T10001,B20,угар!G5:G10001,E6)+SUMIFS(угар!A5:A10001,угар!F5:F10001,X4,угар!U5:U10001,B20,угар!G5:G10001,E6)+SUMIFS(угар!A5:A10001,угар!F5:F10001,X4,угар!V5:V10001,B20,угар!G5:G10001,E6)+SUMIFS(угар!A5:A10001,угар!F5:F10001,X4,угар!W5:W10001,B20,угар!G5:G10001,E6)+SUMIFS(угар!A5:A10001,угар!F5:F10001,X4,угар!X5:X10001,B20,угар!G5:G10001,E6)+SUMIFS(угар!A5:A10001,угар!F5:F10001,X4,угар!Y5:Y10001,B20,угар!G5:G10001,E6)</f>
        <v>0</v>
      </c>
      <c r="Z20" s="1312">
        <f>SUMIFS(угар!A5:A10001,угар!F5:F10001,Z4,угар!P5:P10001,B20,угар!G5:G10001,D6)+SUMIFS(угар!A5:A10001,угар!F5:F10001,Z4,угар!Q5:Q10001,B20,угар!G5:G10001,D6)+SUMIFS(угар!A5:A10001,угар!F5:F10001,Z4,угар!R5:R10001,B20,угар!G5:G10001,D6)+SUMIFS(угар!A5:A10001,угар!F5:F10001,Z4,угар!S5:S10001,B20,угар!G5:G10001,D6)+SUMIFS(угар!A5:A10001,угар!F5:F10001,Z4,угар!T5:T10001,B20,угар!G5:G10001,D6)+SUMIFS(угар!A5:A10001,угар!F5:F10001,Z4,угар!U5:U10001,B20,угар!G5:G10001,D6)+SUMIFS(угар!A5:A10001,угар!F5:F10001,Z4,угар!V5:V10001,B20,угар!G5:G10001,D6)+SUMIFS(угар!A5:A10001,угар!F5:F10001,Z4,угар!W5:W10001,B20,угар!G5:G10001,D6)+SUMIFS(угар!A5:A10001,угар!F5:F10001,Z4,угар!X5:X10001,B20,угар!G5:G10001,D6)+SUMIFS(угар!A5:A10001,угар!F5:F10001,Z4,угар!Y5:Y10001,B20,угар!G5:G10001,D6)</f>
        <v>0</v>
      </c>
      <c r="AA20" s="1312">
        <f>SUMIFS(угар!A5:A10001,угар!F5:F10001,Z4,угар!P5:P10001,B20,угар!G5:G10001,E6)+SUMIFS(угар!A5:A10001,угар!F5:F10001,Z4,угар!Q5:Q10001,B20,угар!G5:G10001,E6)+SUMIFS(угар!A5:A10001,угар!F5:F10001,Z4,угар!R5:R10001,B20,угар!G5:G10001,E6)+SUMIFS(угар!A5:A10001,угар!F5:F10001,Z4,угар!S5:S10001,B20,угар!G5:G10001,E6)+SUMIFS(угар!A5:A10001,угар!F5:F10001,Z4,угар!T5:T10001,B20,угар!G5:G10001,E6)+SUMIFS(угар!A5:A10001,угар!F5:F10001,Z4,угар!U5:U10001,B20,угар!G5:G10001,E6)+SUMIFS(угар!A5:A10001,угар!F5:F10001,Z4,угар!V5:V10001,B20,угар!G5:G10001,E6)+SUMIFS(угар!A5:A10001,угар!F5:F10001,Z4,угар!W5:W10001,B20,угар!G5:G10001,E6)+SUMIFS(угар!A5:A10001,угар!F5:F10001,Z4,угар!X5:X10001,B20,угар!G5:G10001,E6)+SUMIFS(угар!A5:A10001,угар!F5:F10001,Z4,угар!Y5:Y10001,B20,угар!G5:G10001,E6)</f>
        <v>0</v>
      </c>
      <c r="AB20" s="1312">
        <f>SUMIFS(угар!A5:A10001,угар!F5:F10001,AB4,угар!P5:P10001,B20,угар!G5:G10001,D6)+SUMIFS(угар!A5:A10001,угар!F5:F10001,AB4,угар!Q5:Q10001,B20,угар!G5:G10001,D6)+SUMIFS(угар!A5:A10001,угар!F5:F10001,AB4,угар!R5:R10001,B20,угар!G5:G10001,D6)+SUMIFS(угар!A5:A10001,угар!F5:F10001,AB4,угар!S5:S10001,B20,угар!G5:G10001,D6)+SUMIFS(угар!A5:A10001,угар!F5:F10001,AB4,угар!T5:T10001,B20,угар!G5:G10001,D6)+SUMIFS(угар!A5:A10001,угар!F5:F10001,AB4,угар!U5:U10001,B20,угар!G5:G10001,D6)+SUMIFS(угар!A5:A10001,угар!F5:F10001,AB4,угар!V5:V10001,B20,угар!G5:G10001,D6)+SUMIFS(угар!A5:A10001,угар!F5:F10001,AB4,угар!W5:W10001,B20,угар!G5:G10001,D6)+SUMIFS(угар!A5:A10001,угар!F5:F10001,AB4,угар!X5:X10001,B20,угар!G5:G10001,D6)+SUMIFS(угар!A5:A10001,угар!F5:F10001,AB4,угар!Y5:Y10001,B20,угар!G5:G10001,D6)</f>
        <v>0</v>
      </c>
      <c r="AC20" s="1312">
        <f>SUMIFS(угар!A5:A10001,угар!F5:F10001,AB4,угар!P5:P10001,B20,угар!G5:G10001,E6)+SUMIFS(угар!A5:A10001,угар!F5:F10001,AB4,угар!Q5:Q10001,B20,угар!G5:G10001,E6)+SUMIFS(угар!A5:A10001,угар!F5:F10001,AB4,угар!R5:R10001,B20,угар!G5:G10001,E6)+SUMIFS(угар!A5:A10001,угар!F5:F10001,AB4,угар!S5:S10001,B20,угар!G5:G10001,E6)+SUMIFS(угар!A5:A10001,угар!F5:F10001,AB4,угар!T5:T10001,B20,угар!G5:G10001,E6)+SUMIFS(угар!A5:A10001,угар!F5:F10001,AB4,угар!U5:U10001,B20,угар!G5:G10001,E6)+SUMIFS(угар!A5:A10001,угар!F5:F10001,AB4,угар!V5:V10001,B20,угар!G5:G10001,E6)+SUMIFS(угар!A5:A10001,угар!F5:F10001,AB4,угар!W5:W10001,B20,угар!G5:G10001,E6)+SUMIFS(угар!A5:A10001,угар!F5:F10001,AB4,угар!X5:X10001,B20,угар!G5:G10001,E6)+SUMIFS(угар!A5:A10001,угар!F5:F10001,AB4,угар!Y5:Y10001,B20,угар!G5:G10001,E6)</f>
        <v>0</v>
      </c>
      <c r="AD20" s="1312">
        <f>SUMIFS(угар!A5:A10001,угар!F5:F10001,AD4,угар!P5:P10001,B20,угар!G5:G10001,D6)+SUMIFS(угар!A5:A10001,угар!F5:F10001,AD4,угар!Q5:Q10001,B20,угар!G5:G10001,D6)+SUMIFS(угар!A5:A10001,угар!F5:F10001,AD4,угар!R5:R10001,B20,угар!G5:G10001,D6)+SUMIFS(угар!A5:A10001,угар!F5:F10001,AD4,угар!S5:S10001,B20,угар!G5:G10001,D6)+SUMIFS(угар!A5:A10001,угар!F5:F10001,AD4,угар!T5:T10001,B20,угар!G5:G10001,D6)+SUMIFS(угар!A5:A10001,угар!F5:F10001,AD4,угар!U5:U10001,B20,угар!G5:G10001,D6)+SUMIFS(угар!A5:A10001,угар!F5:F10001,AD4,угар!V5:V10001,B20,угар!G5:G10001,D6)+SUMIFS(угар!A5:A10001,угар!F5:F10001,AD4,угар!W5:W10001,B20,угар!G5:G10001,D6)+SUMIFS(угар!A5:A10001,угар!F5:F10001,AD4,угар!X5:X10001,B20,угар!G5:G10001,D6)+SUMIFS(угар!A5:A10001,угар!F5:F10001,AD4,угар!Y5:Y10001,B20,угар!G5:G10001,D6)</f>
        <v>0</v>
      </c>
      <c r="AE20" s="1312">
        <f>SUMIFS(угар!A5:A10001,угар!F5:F10001,AD4,угар!P5:P10001,B20,угар!G5:G10001,E6)+SUMIFS(угар!A5:A10001,угар!F5:F10001,AD4,угар!Q5:Q10001,B20,угар!G5:G10001,E6)+SUMIFS(угар!A5:A10001,угар!F5:F10001,AD4,угар!R5:R10001,B20,угар!G5:G10001,E6)+SUMIFS(угар!A5:A10001,угар!F5:F10001,AD4,угар!S5:S10001,B20,угар!G5:G10001,E6)+SUMIFS(угар!A5:A10001,угар!F5:F10001,AD4,угар!T5:T10001,B20,угар!G5:G10001,E6)+SUMIFS(угар!A5:A10001,угар!F5:F10001,AD4,угар!U5:U10001,B20,угар!G5:G10001,E6)+SUMIFS(угар!A5:A10001,угар!F5:F10001,AD4,угар!V5:V10001,B20,угар!G5:G10001,E6)+SUMIFS(угар!A5:A10001,угар!F5:F10001,AD4,угар!W5:W10001,B20,угар!G5:G10001,E6)+SUMIFS(угар!A5:A10001,угар!F5:F10001,AD4,угар!X5:X10001,B20,угар!G5:G10001,E6)+SUMIFS(угар!A5:A10001,угар!F5:F10001,AD4,угар!Y5:Y10001,B20,угар!G5:G10001,E6)</f>
        <v>0</v>
      </c>
      <c r="AF20" s="1312">
        <f>SUMIFS(угар!A5:A10001,угар!F5:F10001,AF4,угар!P5:P10001,B20,угар!G5:G10001,D6)+SUMIFS(угар!A5:A10001,угар!F5:F10001,AF4,угар!Q5:Q10001,B20,угар!G5:G10001,D6)+SUMIFS(угар!A5:A10001,угар!F5:F10001,AF4,угар!R5:R10001,B20,угар!G5:G10001,D6)+SUMIFS(угар!A5:A10001,угар!F5:F10001,AF4,угар!S5:S10001,B20,угар!G5:G10001,D6)+SUMIFS(угар!A5:A10001,угар!F5:F10001,AF4,угар!T5:T10001,B20,угар!G5:G10001,D6)+SUMIFS(угар!A5:A10001,угар!F5:F10001,AF4,угар!U5:U10001,B20,угар!G5:G10001,D6)+SUMIFS(угар!A5:A10001,угар!F5:F10001,AF4,угар!V5:V10001,B20,угар!G5:G10001,D6)+SUMIFS(угар!A5:A10001,угар!F5:F10001,AF4,угар!W5:W10001,B20,угар!G5:G10001,D6)+SUMIFS(угар!A5:A10001,угар!F5:F10001,AF4,угар!X5:X10001,B20,угар!G5:G10001,D6)+SUMIFS(угар!A5:A10001,угар!F5:F10001,AF4,угар!Y5:Y10001,B20,угар!G5:G10001,D6)</f>
        <v>0</v>
      </c>
      <c r="AG20" s="1312">
        <f>SUMIFS(угар!A5:A10001,угар!F5:F10001,AF4,угар!P5:P10001,B20,угар!G5:G10001,E6)+SUMIFS(угар!A5:A10001,угар!F5:F10001,AF4,угар!Q5:Q10001,B20,угар!G5:G10001,E6)+SUMIFS(угар!A5:A10001,угар!F5:F10001,AF4,угар!R5:R10001,B20,угар!G5:G10001,E6)+SUMIFS(угар!A5:A10001,угар!F5:F10001,AF4,угар!S5:S10001,B20,угар!G5:G10001,E6)+SUMIFS(угар!A5:A10001,угар!F5:F10001,AF4,угар!T5:T10001,B20,угар!G5:G10001,E6)+SUMIFS(угар!A5:A10001,угар!F5:F10001,AF4,угар!U5:U10001,B20,угар!G5:G10001,E6)+SUMIFS(угар!A5:A10001,угар!F5:F10001,AF4,угар!V5:V10001,B20,угар!G5:G10001,E6)+SUMIFS(угар!A5:A10001,угар!F5:F10001,AF4,угар!W5:W10001,B20,угар!G5:G10001,E6)+SUMIFS(угар!A5:A10001,угар!F5:F10001,AF4,угар!X5:X10001,B20,угар!G5:G10001,E6)+SUMIFS(угар!A5:A10001,угар!F5:F10001,AF4,угар!Y5:Y10001,B20,угар!G5:G10001,E6)</f>
        <v>0</v>
      </c>
      <c r="AH20" s="1312">
        <f>SUMIFS(угар!A5:A10001,угар!F5:F10001,AH4,угар!P5:P10001,B20,угар!G5:G10001,D6)+SUMIFS(угар!A5:A10001,угар!F5:F10001,AH4,угар!Q5:Q10001,B20,угар!G5:G10001,D6)+SUMIFS(угар!A5:A10001,угар!F5:F10001,AH4,угар!R5:R10001,B20,угар!G5:G10001,D6)+SUMIFS(угар!A5:A10001,угар!F5:F10001,AH4,угар!S5:S10001,B20,угар!G5:G10001,D6)+SUMIFS(угар!A5:A10001,угар!F5:F10001,AH4,угар!T5:T10001,B20,угар!G5:G10001,D6)+SUMIFS(угар!A5:A10001,угар!F5:F10001,AH4,угар!U5:U10001,B20,угар!G5:G10001,D6)+SUMIFS(угар!A5:A10001,угар!F5:F10001,AH4,угар!V5:V10001,B20,угар!G5:G10001,D6)+SUMIFS(угар!A5:A10001,угар!F5:F10001,AH4,угар!W5:W10001,B20,угар!G5:G10001,D6)+SUMIFS(угар!A5:A10001,угар!F5:F10001,AH4,угар!X5:X10001,B20,угар!G5:G10001,D6)+SUMIFS(угар!A5:A10001,угар!F5:F10001,AH4,угар!Y5:Y10001,B20,угар!G5:G10001,D6)</f>
        <v>0</v>
      </c>
      <c r="AI20" s="1312">
        <f>SUMIFS(угар!A5:A10001,угар!F5:F10001,AH4,угар!P5:P10001,B20,угар!G5:G10001,E6)+SUMIFS(угар!A5:A10001,угар!F5:F10001,AH4,угар!Q5:Q10001,B20,угар!G5:G10001,E6)+SUMIFS(угар!A5:A10001,угар!F5:F10001,AH4,угар!R5:R10001,B20,угар!G5:G10001,E6)+SUMIFS(угар!A5:A10001,угар!F5:F10001,AH4,угар!S5:S10001,B20,угар!G5:G10001,E6)+SUMIFS(угар!A5:A10001,угар!F5:F10001,AH4,угар!T5:T10001,B20,угар!G5:G10001,E6)+SUMIFS(угар!A5:A10001,угар!F5:F10001,AH4,угар!U5:U10001,B20,угар!G5:G10001,E6)+SUMIFS(угар!A5:A10001,угар!F5:F10001,AH4,угар!V5:V10001,B20,угар!G5:G10001,E6)+SUMIFS(угар!A5:A10001,угар!F5:F10001,AH4,угар!W5:W10001,B20,угар!G5:G10001,E6)+SUMIFS(угар!A5:A10001,угар!F5:F10001,AH4,угар!X5:X10001,B20,угар!G5:G10001,E6)+SUMIFS(угар!A5:A10001,угар!F5:F10001,AH4,угар!Y5:Y10001,B20,угар!G5:G10001,E6)</f>
        <v>0</v>
      </c>
      <c r="AJ20" s="1312">
        <f>SUMIFS(угар!A5:A10001,угар!F5:F10001,AJ4,угар!P5:P10001,B20,угар!G5:G10001,D6)+SUMIFS(угар!A5:A10001,угар!F5:F10001,AJ4,угар!Q5:Q10001,B20,угар!G5:G10001,D6)+SUMIFS(угар!A5:A10001,угар!F5:F10001,AJ4,угар!R5:R10001,B20,угар!G5:G10001,D6)+SUMIFS(угар!A5:A10001,угар!F5:F10001,AJ4,угар!S5:S10001,B20,угар!G5:G10001,D6)+SUMIFS(угар!A5:A10001,угар!F5:F10001,AJ4,угар!T5:T10001,B20,угар!G5:G10001,D6)+SUMIFS(угар!A5:A10001,угар!F5:F10001,AJ4,угар!U5:U10001,B20,угар!G5:G10001,D6)+SUMIFS(угар!A5:A10001,угар!F5:F10001,AJ4,угар!V5:V10001,B20,угар!G5:G10001,D6)+SUMIFS(угар!A5:A10001,угар!F5:F10001,AJ4,угар!W5:W10001,B20,угар!G5:G10001,D6)+SUMIFS(угар!A5:A10001,угар!F5:F10001,AJ4,угар!X5:X10001,B20,угар!G5:G10001,D6)+SUMIFS(угар!A5:A10001,угар!F5:F10001,AJ4,угар!Y5:Y10001,B20,угар!G5:G10001,D6)</f>
        <v>0</v>
      </c>
      <c r="AK20" s="1312">
        <f>SUMIFS(угар!A5:A10001,угар!F5:F10001,AJ4,угар!P5:P10001,B20,угар!G5:G10001,E6)+SUMIFS(угар!A5:A10001,угар!F5:F10001,AJ4,угар!Q5:Q10001,B20,угар!G5:G10001,E6)+SUMIFS(угар!A5:A10001,угар!F5:F10001,AJ4,угар!R5:R10001,B20,угар!G5:G10001,E6)+SUMIFS(угар!A5:A10001,угар!F5:F10001,AJ4,угар!S5:S10001,B20,угар!G5:G10001,E6)+SUMIFS(угар!A5:A10001,угар!F5:F10001,AJ4,угар!T5:T10001,B20,угар!G5:G10001,E6)+SUMIFS(угар!A5:A10001,угар!F5:F10001,AJ4,угар!U5:U10001,B20,угар!G5:G10001,E6)+SUMIFS(угар!A5:A10001,угар!F5:F10001,AJ4,угар!V5:V10001,B20,угар!G5:G10001,E6)+SUMIFS(угар!A5:A10001,угар!F5:F10001,AJ4,угар!W5:W10001,B20,угар!G5:G10001,E6)+SUMIFS(угар!A5:A10001,угар!F5:F10001,AJ4,угар!X5:X10001,B20,угар!G5:G10001,E6)+SUMIFS(угар!A5:A10001,угар!F5:F10001,AJ4,угар!Y5:Y10001,B20,угар!G5:G10001,E6)</f>
        <v>0</v>
      </c>
      <c r="AL20" s="1312">
        <f>SUMIFS(угар!A5:A10001,угар!F5:F10001,AL4,угар!P5:P10001,B20,угар!G5:G10001,D6)+SUMIFS(угар!A5:A10001,угар!F5:F10001,AL4,угар!Q5:Q10001,B20,угар!G5:G10001,D6)+SUMIFS(угар!A5:A10001,угар!F5:F10001,AL4,угар!R5:R10001,B20,угар!G5:G10001,D6)+SUMIFS(угар!A5:A10001,угар!F5:F10001,AL4,угар!S5:S10001,B20,угар!G5:G10001,D6)+SUMIFS(угар!A5:A10001,угар!F5:F10001,AL4,угар!T5:T10001,B20,угар!G5:G10001,D6)+SUMIFS(угар!A5:A10001,угар!F5:F10001,AL4,угар!U5:U10001,B20,угар!G5:G10001,D6)+SUMIFS(угар!A5:A10001,угар!F5:F10001,AL4,угар!V5:V10001,B20,угар!G5:G10001,D6)+SUMIFS(угар!A5:A10001,угар!F5:F10001,AL4,угар!W5:W10001,B20,угар!G5:G10001,D6)+SUMIFS(угар!A5:A10001,угар!F5:F10001,AL4,угар!X5:X10001,B20,угар!G5:G10001,D6)+SUMIFS(угар!A5:A10001,угар!F5:F10001,AL4,угар!Y5:Y10001,B20,угар!G5:G10001,D6)</f>
        <v>0</v>
      </c>
      <c r="AM20" s="1312">
        <f>SUMIFS(угар!A5:A10001,угар!F5:F10001,AL4,угар!P5:P10001,B20,угар!G5:G10001,E6)+SUMIFS(угар!A5:A10001,угар!F5:F10001,AL4,угар!Q5:Q10001,B20,угар!G5:G10001,E6)+SUMIFS(угар!A5:A10001,угар!F5:F10001,AL4,угар!R5:R10001,B20,угар!G5:G10001,E6)+SUMIFS(угар!A5:A10001,угар!F5:F10001,AL4,угар!S5:S10001,B20,угар!G5:G10001,E6)+SUMIFS(угар!A5:A10001,угар!F5:F10001,AL4,угар!T5:T10001,B20,угар!G5:G10001,E6)+SUMIFS(угар!A5:A10001,угар!F5:F10001,AL4,угар!U5:U10001,B20,угар!G5:G10001,E6)+SUMIFS(угар!A5:A10001,угар!F5:F10001,AL4,угар!V5:V10001,B20,угар!G5:G10001,E6)+SUMIFS(угар!A5:A10001,угар!F5:F10001,AL4,угар!W5:W10001,B20,угар!G5:G10001,E6)+SUMIFS(угар!A5:A10001,угар!F5:F10001,AL4,угар!X5:X10001,B20,угар!G5:G10001,E6)+SUMIFS(угар!A5:A10001,угар!F5:F10001,AL4,угар!Y5:Y10001,B20,угар!G5:G10001,E6)</f>
        <v>0</v>
      </c>
      <c r="AN20" s="1312">
        <f>SUMIFS(угар!A5:A10001,угар!F5:F10001,AN4,угар!P5:P10001,B20,угар!G5:G10001,D6)+SUMIFS(угар!A5:A10001,угар!F5:F10001,AN4,угар!Q5:Q10001,B20,угар!G5:G10001,D6)+SUMIFS(угар!A5:A10001,угар!F5:F10001,AN4,угар!R5:R10001,B20,угар!G5:G10001,D6)+SUMIFS(угар!A5:A10001,угар!F5:F10001,AN4,угар!S5:S10001,B20,угар!G5:G10001,D6)+SUMIFS(угар!A5:A10001,угар!F5:F10001,AN4,угар!T5:T10001,B20,угар!G5:G10001,D6)+SUMIFS(угар!A5:A10001,угар!F5:F10001,AN4,угар!U5:U10001,B20,угар!G5:G10001,D6)+SUMIFS(угар!A5:A10001,угар!F5:F10001,AN4,угар!V5:V10001,B20,угар!G5:G10001,D6)+SUMIFS(угар!A5:A10001,угар!F5:F10001,AN4,угар!W5:W10001,B20,угар!G5:G10001,D6)+SUMIFS(угар!A5:A10001,угар!F5:F10001,AN4,угар!X5:X10001,B20,угар!G5:G10001,D6)+SUMIFS(угар!A5:A10001,угар!F5:F10001,AN4,угар!Y5:Y10001,B20,угар!G5:G10001,D6)</f>
        <v>0</v>
      </c>
      <c r="AO20" s="1312">
        <f>SUMIFS(угар!A5:A10001,угар!F5:F10001,AN4,угар!P5:P10001,B20,угар!G5:G10001,E6)+SUMIFS(угар!A5:A10001,угар!F5:F10001,AN4,угар!Q5:Q10001,B20,угар!G5:G10001,E6)+SUMIFS(угар!A5:A10001,угар!F5:F10001,AN4,угар!R5:R10001,B20,угар!G5:G10001,E6)+SUMIFS(угар!A5:A10001,угар!F5:F10001,AN4,угар!S5:S10001,B20,угар!G5:G10001,E6)+SUMIFS(угар!A5:A10001,угар!F5:F10001,AN4,угар!T5:T10001,B20,угар!G5:G10001,E6)+SUMIFS(угар!A5:A10001,угар!F5:F10001,AN4,угар!U5:U10001,B20,угар!G5:G10001,E6)+SUMIFS(угар!A5:A10001,угар!F5:F10001,AN4,угар!V5:V10001,B20,угар!G5:G10001,E6)+SUMIFS(угар!A5:A10001,угар!F5:F10001,AN4,угар!W5:W10001,B20,угар!G5:G10001,E6)+SUMIFS(угар!A5:A10001,угар!F5:F10001,AN4,угар!X5:X10001,B20,угар!G5:G10001,E6)+SUMIFS(угар!A5:A10001,угар!F5:F10001,AN4,угар!Y5:Y10001,B20,угар!G5:G10001,E6)</f>
        <v>0</v>
      </c>
      <c r="AP20" s="1312">
        <f>SUMIFS(угар!A5:A10001,угар!F5:F10001,AP4,угар!P5:P10001,B20,угар!G5:G10001,D6)+SUMIFS(угар!A5:A10001,угар!F5:F10001,AP4,угар!Q5:Q10001,B20,угар!G5:G10001,D6)+SUMIFS(угар!A5:A10001,угар!F5:F10001,AP4,угар!R5:R10001,B20,угар!G5:G10001,D6)+SUMIFS(угар!A5:A10001,угар!F5:F10001,AP4,угар!S5:S10001,B20,угар!G5:G10001,D6)+SUMIFS(угар!A5:A10001,угар!F5:F10001,AP4,угар!T5:T10001,B20,угар!G5:G10001,D6)+SUMIFS(угар!A5:A10001,угар!F5:F10001,AP4,угар!U5:U10001,B20,угар!G5:G10001,D6)+SUMIFS(угар!A5:A10001,угар!F5:F10001,AP4,угар!V5:V10001,B20,угар!G5:G10001,D6)+SUMIFS(угар!A5:A10001,угар!F5:F10001,AP4,угар!W5:W10001,B20,угар!G5:G10001,D6)+SUMIFS(угар!A5:A10001,угар!F5:F10001,AP4,угар!X5:X10001,B20,угар!G5:G10001,D6)+SUMIFS(угар!A5:A10001,угар!F5:F10001,AP4,угар!Y5:Y10001,B20,угар!G5:G10001,D6)</f>
        <v>0</v>
      </c>
      <c r="AQ20" s="1312">
        <f>SUMIFS(угар!A5:A10001,угар!F5:F10001,AP4,угар!P5:P10001,B20,угар!G5:G10001,E6)+SUMIFS(угар!A5:A10001,угар!F5:F10001,AP4,угар!Q5:Q10001,B20,угар!G5:G10001,E6)+SUMIFS(угар!A5:A10001,угар!F5:F10001,AP4,угар!R5:R10001,B20,угар!G5:G10001,E6)+SUMIFS(угар!A5:A10001,угар!F5:F10001,AP4,угар!S5:S10001,B20,угар!G5:G10001,E6)+SUMIFS(угар!A5:A10001,угар!F5:F10001,AP4,угар!T5:T10001,B20,угар!G5:G10001,E6)+SUMIFS(угар!A5:A10001,угар!F5:F10001,AP4,угар!U5:U10001,B20,угар!G5:G10001,E6)+SUMIFS(угар!A5:A10001,угар!F5:F10001,AP4,угар!V5:V10001,B20,угар!G5:G10001,E6)+SUMIFS(угар!A5:A10001,угар!F5:F10001,AP4,угар!W5:W10001,B20,угар!G5:G10001,E6)+SUMIFS(угар!A5:A10001,угар!F5:F10001,AP4,угар!X5:X10001,B20,угар!G5:G10001,E6)+SUMIFS(угар!A5:A10001,угар!F5:F10001,AP4,угар!Y5:Y10001,B20,угар!G5:G10001,E6)</f>
        <v>0</v>
      </c>
      <c r="AR20" s="1312">
        <f>SUMIFS(угар!A5:A10001,угар!F5:F10001,AR4,угар!P5:P10001,B20,угар!G5:G10001,D6)+SUMIFS(угар!A5:A10001,угар!F5:F10001,AR4,угар!Q5:Q10001,B20,угар!G5:G10001,D6)+SUMIFS(угар!A5:A10001,угар!F5:F10001,AR4,угар!R5:R10001,B20,угар!G5:G10001,D6)+SUMIFS(угар!A5:A10001,угар!F5:F10001,AR4,угар!S5:S10001,B20,угар!G5:G10001,D6)+SUMIFS(угар!A5:A10001,угар!F5:F10001,AR4,угар!T5:T10001,B20,угар!G5:G10001,D6)+SUMIFS(угар!A5:A10001,угар!F5:F10001,AR4,угар!U5:U10001,B20,угар!G5:G10001,D6)+SUMIFS(угар!A5:A10001,угар!F5:F10001,AR4,угар!V5:V10001,B20,угар!G5:G10001,D6)+SUMIFS(угар!A5:A10001,угар!F5:F10001,AR4,угар!W5:W10001,B20,угар!G5:G10001,D6)+SUMIFS(угар!A5:A10001,угар!F5:F10001,AR4,угар!X5:X10001,B20,угар!G5:G10001,D6)+SUMIFS(угар!A5:A10001,угар!F5:F10001,AR4,угар!Y5:Y10001,B20,угар!G5:G10001,D6)</f>
        <v>0</v>
      </c>
      <c r="AS20" s="1312">
        <f>SUMIFS(угар!A5:A10001,угар!F5:F10001,AR4,угар!P5:P10001,B20,угар!G5:G10001,E6)+SUMIFS(угар!A5:A10001,угар!F5:F10001,AR4,угар!Q5:Q10001,B20,угар!G5:G10001,E6)+SUMIFS(угар!A5:A10001,угар!F5:F10001,AR4,угар!R5:R10001,B20,угар!G5:G10001,E6)+SUMIFS(угар!A5:A10001,угар!F5:F10001,AR4,угар!S5:S10001,B20,угар!G5:G10001,E6)+SUMIFS(угар!A5:A10001,угар!F5:F10001,AR4,угар!T5:T10001,B20,угар!G5:G10001,E6)+SUMIFS(угар!A5:A10001,угар!F5:F10001,AR4,угар!U5:U10001,B20,угар!G5:G10001,E6)+SUMIFS(угар!A5:A10001,угар!F5:F10001,AR4,угар!V5:V10001,B20,угар!G5:G10001,E6)+SUMIFS(угар!A5:A10001,угар!F5:F10001,AR4,угар!W5:W10001,B20,угар!G5:G10001,E6)+SUMIFS(угар!A5:A10001,угар!F5:F10001,AR4,угар!X5:X10001,B20,угар!G5:G10001,E6)+SUMIFS(угар!A5:A10001,угар!F5:F10001,AR4,угар!Y5:Y10001,B20,угар!G5:G10001,E6)</f>
        <v>0</v>
      </c>
      <c r="AT20" s="1312">
        <f>SUMIFS(угар!A5:A10001,угар!F5:F10001,AT4,угар!P5:P10001,B20,угар!G5:G10001,D6)+SUMIFS(угар!A5:A10001,угар!F5:F10001,AT4,угар!Q5:Q10001,B20,угар!G5:G10001,D6)+SUMIFS(угар!A5:A10001,угар!F5:F10001,AT4,угар!R5:R10001,B20,угар!G5:G10001,D6)+SUMIFS(угар!A5:A10001,угар!F5:F10001,AT4,угар!S5:S10001,B20,угар!G5:G10001,D6)+SUMIFS(угар!A5:A10001,угар!F5:F10001,AT4,угар!T5:T10001,B20,угар!G5:G10001,D6)+SUMIFS(угар!A5:A10001,угар!F5:F10001,AT4,угар!U5:U10001,B20,угар!G5:G10001,D6)+SUMIFS(угар!A5:A10001,угар!F5:F10001,AT4,угар!V5:V10001,B20,угар!G5:G10001,D6)+SUMIFS(угар!A5:A10001,угар!F5:F10001,AT4,угар!W5:W10001,B20,угар!G5:G10001,D6)+SUMIFS(угар!A5:A10001,угар!F5:F10001,AT4,угар!X5:X10001,B20,угар!G5:G10001,D6)+SUMIFS(угар!A5:A10001,угар!F5:F10001,AT4,угар!Y5:Y10001,B20,угар!G5:G10001,D6)</f>
        <v>0</v>
      </c>
      <c r="AU20" s="1312">
        <f>SUMIFS(угар!A5:A10001,угар!F5:F10001,AT4,угар!P5:P10001,B20,угар!G5:G10001,E6)+SUMIFS(угар!A5:A10001,угар!F5:F10001,AT4,угар!Q5:Q10001,B20,угар!G5:G10001,E6)+SUMIFS(угар!A5:A10001,угар!F5:F10001,AT4,угар!R5:R10001,B20,угар!G5:G10001,E6)+SUMIFS(угар!A5:A10001,угар!F5:F10001,AT4,угар!S5:S10001,B20,угар!G5:G10001,E6)+SUMIFS(угар!A5:A10001,угар!F5:F10001,AT4,угар!T5:T10001,B20,угар!G5:G10001,E6)+SUMIFS(угар!A5:A10001,угар!F5:F10001,AT4,угар!U5:U10001,B20,угар!G5:G10001,E6)+SUMIFS(угар!A5:A10001,угар!F5:F10001,AT4,угар!V5:V10001,B20,угар!G5:G10001,E6)+SUMIFS(угар!A5:A10001,угар!F5:F10001,AT4,угар!W5:W10001,B20,угар!G5:G10001,E6)+SUMIFS(угар!A5:A10001,угар!F5:F10001,AT4,угар!X5:X10001,B20,угар!G5:G10001,E6)+SUMIFS(угар!A5:A10001,угар!F5:F10001,AT4,угар!Y5:Y10001,B20,угар!G5:G10001,E6)</f>
        <v>0</v>
      </c>
      <c r="AV20" s="1312">
        <f>SUMIFS(угар!A5:A10001,угар!F5:F10001,AV4,угар!P5:P10001,B20,угар!G5:G10001,D6)+SUMIFS(угар!A5:A10001,угар!F5:F10001,AV4,угар!Q5:Q10001,B20,угар!G5:G10001,D6)+SUMIFS(угар!A5:A10001,угар!F5:F10001,AV4,угар!R5:R10001,B20,угар!G5:G10001,D6)+SUMIFS(угар!A5:A10001,угар!F5:F10001,AV4,угар!S5:S10001,B20,угар!G5:G10001,D6)+SUMIFS(угар!A5:A10001,угар!F5:F10001,AV4,угар!T5:T10001,B20,угар!G5:G10001,D6)+SUMIFS(угар!A5:A10001,угар!F5:F10001,AV4,угар!U5:U10001,B20,угар!G5:G10001,D6)+SUMIFS(угар!A5:A10001,угар!F5:F10001,AV4,угар!V5:V10001,B20,угар!G5:G10001,D6)+SUMIFS(угар!A5:A10001,угар!F5:F10001,AV4,угар!W5:W10001,B20,угар!G5:G10001,D6)+SUMIFS(угар!A5:A10001,угар!F5:F10001,AV4,угар!X5:X10001,B20,угар!G5:G10001,D6)+SUMIFS(угар!A5:A10001,угар!F5:F10001,AV4,угар!Y5:Y10001,B20,угар!G5:G10001,D6)</f>
        <v>0</v>
      </c>
      <c r="AW20" s="1312">
        <f>SUMIFS(угар!A5:A10001,угар!F5:F10001,AV4,угар!P5:P10001,B20,угар!G5:G10001,E6)+SUMIFS(угар!A5:A10001,угар!F5:F10001,AV4,угар!Q5:Q10001,B20,угар!G5:G10001,E6)+SUMIFS(угар!A5:A10001,угар!F5:F10001,AV4,угар!R5:R10001,B20,угар!G5:G10001,E6)+SUMIFS(угар!A5:A10001,угар!F5:F10001,AV4,угар!S5:S10001,B20,угар!G5:G10001,E6)+SUMIFS(угар!A5:A10001,угар!F5:F10001,AV4,угар!T5:T10001,B20,угар!G5:G10001,E6)+SUMIFS(угар!A5:A10001,угар!F5:F10001,AV4,угар!U5:U10001,B20,угар!G5:G10001,E6)+SUMIFS(угар!A5:A10001,угар!F5:F10001,AV4,угар!V5:V10001,B20,угар!G5:G10001,E6)+SUMIFS(угар!A5:A10001,угар!F5:F10001,AV4,угар!W5:W10001,B20,угар!G5:G10001,E6)+SUMIFS(угар!A5:A10001,угар!F5:F10001,AV4,угар!X5:X10001,B20,угар!G5:G10001,E6)+SUMIFS(угар!A5:A10001,угар!F5:F10001,AV4,угар!Y5:Y10001,B20,угар!G5:G10001,E6)</f>
        <v>0</v>
      </c>
    </row>
    <row r="21" spans="1:49" ht="32.25" thickBot="1">
      <c r="A21" s="1298" t="s">
        <v>627</v>
      </c>
      <c r="B21" s="208" t="s">
        <v>628</v>
      </c>
      <c r="C21" s="1292">
        <f t="shared" si="7"/>
        <v>0</v>
      </c>
      <c r="D21" s="1292">
        <f t="shared" si="0"/>
        <v>0</v>
      </c>
      <c r="E21" s="1292">
        <f t="shared" si="1"/>
        <v>0</v>
      </c>
      <c r="F21" s="1315">
        <f t="shared" si="6"/>
        <v>0</v>
      </c>
      <c r="G21" s="1315">
        <v>0</v>
      </c>
      <c r="H21" s="1337">
        <v>0</v>
      </c>
      <c r="I21" s="1351" t="e">
        <f t="shared" si="9"/>
        <v>#DIV/0!</v>
      </c>
      <c r="J21" s="1352" t="e">
        <f t="shared" si="10"/>
        <v>#DIV/0!</v>
      </c>
      <c r="K21" s="1352" t="e">
        <f t="shared" si="11"/>
        <v>#DIV/0!</v>
      </c>
      <c r="L21" s="1340">
        <f>SUMIFS(угар!A5:A10001,угар!F5:F10001,L4,угар!P5:P10001,B21,угар!G5:G10001,D6)+SUMIFS(угар!A5:A10001,угар!F5:F10001,L4,угар!Q5:Q10001,B21,угар!G5:G10001,D6)+SUMIFS(угар!A5:A10001,угар!F5:F10001,L4,угар!R5:R10001,B21,угар!G5:G10001,D6)+SUMIFS(угар!A5:A10001,угар!F5:F10001,L4,угар!S5:S10001,B21,угар!G5:G10001,D6)+SUMIFS(угар!A5:A10001,угар!F5:F10001,L4,угар!T5:T10001,B21,угар!G5:G10001,D6)+SUMIFS(угар!A5:A10001,угар!F5:F10001,L4,угар!U5:U10001,B21,угар!G5:G10001,D6)+SUMIFS(угар!A5:A10001,угар!F5:F10001,L4,угар!V5:V10001,B21,угар!G5:G10001,D6)+SUMIFS(угар!A5:A10001,угар!F5:F10001,L4,угар!W5:W10001,B21,угар!G5:G10001,D6)+SUMIFS(угар!A5:A10001,угар!F5:F10001,L4,угар!X5:X10001,B21,угар!G5:G10001,D6)+SUMIFS(угар!A5:A10001,угар!F5:F10001,L4,угар!Y5:Y10001,B21,угар!G5:G10001,D6)</f>
        <v>0</v>
      </c>
      <c r="M21" s="1312">
        <f>SUMIFS(угар!A5:A10001,угар!F5:F10001,L4,угар!P5:P10001,B21,угар!G5:G10001,E6)+SUMIFS(угар!A5:A10001,угар!F5:F10001,L4,угар!Q5:Q10001,B21,угар!G5:G10001,E6)+SUMIFS(угар!A5:A10001,угар!F5:F10001,L4,угар!R5:R10001,B21,угар!G5:G10001,E6)+SUMIFS(угар!A5:A10001,угар!F5:F10001,L4,угар!S5:S10001,B21,угар!G5:G10001,E6)+SUMIFS(угар!A5:A10001,угар!F5:F10001,L4,угар!T5:T10001,B21,угар!G5:G10001,E6)+SUMIFS(угар!A5:A10001,угар!F5:F10001,L4,угар!U5:U10001,B21,угар!G5:G10001,E6)+SUMIFS(угар!A5:A10001,угар!F5:F10001,L4,угар!V5:V10001,B21,угар!G5:G10001,E6)+SUMIFS(угар!A5:A10001,угар!F5:F10001,L4,угар!W5:W10001,B21,угар!G5:G10001,E6)+SUMIFS(угар!A5:A10001,угар!F5:F10001,L4,угар!X5:X10001,B21,угар!G5:G10001,E6)+SUMIFS(угар!A5:A10001,угар!F5:F10001,L4,угар!Y5:Y10001,B21,угар!G5:G10001,E6)</f>
        <v>0</v>
      </c>
      <c r="N21" s="1312">
        <f>SUMIFS(угар!A5:A10001,угар!F5:F10001,N4,угар!P5:P10001,B21,угар!G5:G10001,D6)+SUMIFS(угар!A5:A10001,угар!F5:F10001,N4,угар!Q5:Q10001,B21,угар!G5:G10001,D6)+SUMIFS(угар!A5:A10001,угар!F5:F10001,N4,угар!R5:R10001,B21,угар!G5:G10001,D6)+SUMIFS(угар!A5:A10001,угар!F5:F10001,N4,угар!S5:S10001,B21,угар!G5:G10001,D6)+SUMIFS(угар!A5:A10001,угар!F5:F10001,N4,угар!T5:T10001,B21,угар!G5:G10001,D6)+SUMIFS(угар!A5:A10001,угар!F5:F10001,N4,угар!U5:U10001,B21,угар!G5:G10001,D6)+SUMIFS(угар!A5:A10001,угар!F5:F10001,N4,угар!V5:V10001,B21,угар!G5:G10001,D6)+SUMIFS(угар!A5:A10001,угар!F5:F10001,N4,угар!W5:W10001,B21,угар!G5:G10001,D6)+SUMIFS(угар!A5:A10001,угар!F5:F10001,N4,угар!X5:X10001,B21,угар!G5:G10001,D6)+SUMIFS(угар!A5:A10001,угар!F5:F10001,N4,угар!Y5:Y10001,B21,угар!G5:G10001,D6)</f>
        <v>0</v>
      </c>
      <c r="O21" s="1312">
        <f>SUMIFS(угар!A5:A10001,угар!F5:F10001,N4,угар!P5:P10001,B21,угар!G5:G10001,E6)+SUMIFS(угар!A5:A10001,угар!F5:F10001,N4,угар!Q5:Q10001,B21,угар!G5:G10001,E6)+SUMIFS(угар!A5:A10001,угар!F5:F10001,N4,угар!R5:R10001,B21,угар!G5:G10001,E6)+SUMIFS(угар!A5:A10001,угар!F5:F10001,N4,угар!S5:S10001,B21,угар!G5:G10001,E6)+SUMIFS(угар!A5:A10001,угар!F5:F10001,N4,угар!T5:T10001,B21,угар!G5:G10001,E6)+SUMIFS(угар!A5:A10001,угар!F5:F10001,N4,угар!U5:U10001,B21,угар!G5:G10001,E6)+SUMIFS(угар!A5:A10001,угар!F5:F10001,N4,угар!V5:V10001,B21,угар!G5:G10001,E6)+SUMIFS(угар!A5:A10001,угар!F5:F10001,N4,угар!W5:W10001,B21,угар!G5:G10001,E6)+SUMIFS(угар!A5:A10001,угар!F5:F10001,N4,угар!X5:X10001,B21,угар!G5:G10001,E6)+SUMIFS(угар!A5:A10001,угар!F5:F10001,N4,угар!Y5:Y10001,B21,угар!G5:G10001,E6)</f>
        <v>0</v>
      </c>
      <c r="P21" s="1312">
        <f>SUMIFS(угар!A5:A10001,угар!F5:F10001,P4,угар!P5:P10001,B21,угар!G5:G10001,D6)+SUMIFS(угар!A5:A10001,угар!F5:F10001,P4,угар!Q5:Q10001,B21,угар!G5:G10001,D6)+SUMIFS(угар!A5:A10001,угар!F5:F10001,P4,угар!R5:R10001,B21,угар!G5:G10001,D6)+SUMIFS(угар!A5:A10001,угар!F5:F10001,P4,угар!S5:S10001,B21,угар!G5:G10001,D6)+SUMIFS(угар!A5:A10001,угар!F5:F10001,P4,угар!T5:T10001,B21,угар!G5:G10001,D6)+SUMIFS(угар!A5:A10001,угар!F5:F10001,P4,угар!U5:U10001,B21,угар!G5:G10001,D6)+SUMIFS(угар!A5:A10001,угар!F5:F10001,P4,угар!V5:V10001,B21,угар!G5:G10001,D6)+SUMIFS(угар!A5:A10001,угар!F5:F10001,P4,угар!W5:W10001,B21,угар!G5:G10001,D6)+SUMIFS(угар!A5:A10001,угар!F5:F10001,P4,угар!X5:X10001,B21,угар!G5:G10001,D6)+SUMIFS(угар!A5:A10001,угар!F5:F10001,P4,угар!Y5:Y10001,B21,угар!G5:G10001,D6)</f>
        <v>0</v>
      </c>
      <c r="Q21" s="1312">
        <f>SUMIFS(угар!A5:A10001,угар!F5:F10001,P4,угар!P5:P10001,B21,угар!G5:G10001,E6)+SUMIFS(угар!A5:A10001,угар!F5:F10001,P4,угар!Q5:Q10001,B21,угар!G5:G10001,E6)+SUMIFS(угар!A5:A10001,угар!F5:F10001,P4,угар!R5:R10001,B21,угар!G5:G10001,E6)+SUMIFS(угар!A5:A10001,угар!F5:F10001,P4,угар!S5:S10001,B21,угар!G5:G10001,E6)+SUMIFS(угар!A5:A10001,угар!F5:F10001,P4,угар!T5:T10001,B21,угар!G5:G10001,E6)+SUMIFS(угар!A5:A10001,угар!F5:F10001,P4,угар!U5:U10001,B21,угар!G5:G10001,E6)+SUMIFS(угар!A5:A10001,угар!F5:F10001,P4,угар!V5:V10001,B21,угар!G5:G10001,E6)+SUMIFS(угар!A5:A10001,угар!F5:F10001,P4,угар!W5:W10001,B21,угар!G5:G10001,E6)+SUMIFS(угар!A5:A10001,угар!F5:F10001,P4,угар!X5:X10001,B21,угар!G5:G10001,E6)+SUMIFS(угар!A5:A10001,угар!F5:F10001,P4,угар!Y5:Y10001,B21,угар!G5:G10001,E6)</f>
        <v>0</v>
      </c>
      <c r="R21" s="1312">
        <f>SUMIFS(угар!A5:A10001,угар!F5:F10001,R4,угар!P5:P10001,B21,угар!G5:G10001,D6)+SUMIFS(угар!A5:A10001,угар!F5:F10001,R4,угар!Q5:Q10001,B21,угар!G5:G10001,D6)+SUMIFS(угар!A5:A10001,угар!F5:F10001,R4,угар!R5:R10001,B21,угар!G5:G10001,D6)+SUMIFS(угар!A5:A10001,угар!F5:F10001,R4,угар!S5:S10001,B21,угар!G5:G10001,D6)+SUMIFS(угар!A5:A10001,угар!F5:F10001,R4,угар!T5:T10001,B21,угар!G5:G10001,D6)+SUMIFS(угар!A5:A10001,угар!F5:F10001,R4,угар!U5:U10001,B21,угар!G5:G10001,D6)+SUMIFS(угар!A5:A10001,угар!F5:F10001,R4,угар!V5:V10001,B21,угар!G5:G10001,D6)+SUMIFS(угар!A5:A10001,угар!F5:F10001,R4,угар!W5:W10001,B21,угар!G5:G10001,D6)+SUMIFS(угар!A5:A10001,угар!F5:F10001,R4,угар!X5:X10001,B21,угар!G5:G10001,D6)+SUMIFS(угар!A5:A10001,угар!F5:F10001,R4,угар!Y5:Y10001,B21,угар!G5:G10001,D6)</f>
        <v>0</v>
      </c>
      <c r="S21" s="1312">
        <f>SUMIFS(угар!A5:A10001,угар!F5:F10001,R4,угар!P5:P10001,B21,угар!G5:G10001,E6)+SUMIFS(угар!A5:A10001,угар!F5:F10001,R4,угар!Q5:Q10001,B21,угар!G5:G10001,E6)+SUMIFS(угар!A5:A10001,угар!F5:F10001,R4,угар!R5:R10001,B21,угар!G5:G10001,E6)+SUMIFS(угар!A5:A10001,угар!F5:F10001,R4,угар!S5:S10001,B21,угар!G5:G10001,E6)+SUMIFS(угар!A5:A10001,угар!F5:F10001,R4,угар!T5:T10001,B21,угар!G5:G10001,E6)+SUMIFS(угар!A5:A10001,угар!F5:F10001,R4,угар!U5:U10001,B21,угар!G5:G10001,E6)+SUMIFS(угар!A5:A10001,угар!F5:F10001,R4,угар!V5:V10001,B21,угар!G5:G10001,E6)+SUMIFS(угар!A5:A10001,угар!F5:F10001,R4,угар!W5:W10001,B21,угар!G5:G10001,E6)+SUMIFS(угар!A5:A10001,угар!F5:F10001,R4,угар!X5:X10001,B21,угар!G5:G10001,E6)+SUMIFS(угар!A5:A10001,угар!F5:F10001,R4,угар!Y5:Y10001,B21,угар!G5:G10001,E6)</f>
        <v>0</v>
      </c>
      <c r="T21" s="1312">
        <f>SUMIFS(угар!A5:A10001,угар!F5:F10001,T4,угар!P5:P10001,B21,угар!G5:G10001,D6)+SUMIFS(угар!A5:A10001,угар!F5:F10001,T4,угар!Q5:Q10001,B21,угар!G5:G10001,D6)+SUMIFS(угар!A5:A10001,угар!F5:F10001,T4,угар!R5:R10001,B21,угар!G5:G10001,D6)+SUMIFS(угар!A5:A10001,угар!F5:F10001,T4,угар!S5:S10001,B21,угар!G5:G10001,D6)+SUMIFS(угар!A5:A10001,угар!F5:F10001,T4,угар!T5:T10001,B21,угар!G5:G10001,D6)+SUMIFS(угар!A5:A10001,угар!F5:F10001,T4,угар!U5:U10001,B21,угар!G5:G10001,D6)+SUMIFS(угар!A5:A10001,угар!F5:F10001,T4,угар!V5:V10001,B21,угар!G5:G10001,D6)+SUMIFS(угар!A5:A10001,угар!F5:F10001,T4,угар!W5:W10001,B21,угар!G5:G10001,D6)+SUMIFS(угар!A5:A10001,угар!F5:F10001,T4,угар!X5:X10001,B21,угар!G5:G10001,D6)+SUMIFS(угар!A5:A10001,угар!F5:F10001,T4,угар!Y5:Y10001,B21,угар!G5:G10001,D6)</f>
        <v>0</v>
      </c>
      <c r="U21" s="1312">
        <f>SUMIFS(угар!A5:A10001,угар!F5:F10001,T4,угар!P5:P10001,B21,угар!G5:G10001,E6)+SUMIFS(угар!A5:A10001,угар!F5:F10001,T4,угар!Q5:Q10001,B21,угар!G5:G10001,E6)+SUMIFS(угар!A5:A10001,угар!F5:F10001,T4,угар!R5:R10001,B21,угар!G5:G10001,E6)+SUMIFS(угар!A5:A10001,угар!F5:F10001,T4,угар!S5:S10001,B21,угар!G5:G10001,E6)+SUMIFS(угар!A5:A10001,угар!F5:F10001,T4,угар!T5:T10001,B21,угар!G5:G10001,E6)+SUMIFS(угар!A5:A10001,угар!F5:F10001,T4,угар!U5:U10001,B21,угар!G5:G10001,E6)+SUMIFS(угар!A5:A10001,угар!F5:F10001,T4,угар!V5:V10001,B21,угар!G5:G10001,E6)+SUMIFS(угар!A5:A10001,угар!F5:F10001,T4,угар!W5:W10001,B21,угар!G5:G10001,E6)+SUMIFS(угар!A5:A10001,угар!F5:F10001,T4,угар!X5:X10001,B21,угар!G5:G10001,E6)+SUMIFS(угар!A5:A10001,угар!F5:F10001,T4,угар!Y5:Y10001,B21,угар!G5:G10001,E6)</f>
        <v>0</v>
      </c>
      <c r="V21" s="1312">
        <f>SUMIFS(угар!A5:A10001,угар!F5:F10001,V4,угар!P5:P10001,B21,угар!G5:G10001,D6)+SUMIFS(угар!A5:A10001,угар!F5:F10001,V4,угар!Q5:Q10001,B21,угар!G5:G10001,D6)+SUMIFS(угар!A5:A10001,угар!F5:F10001,V4,угар!R5:R10001,B21,угар!G5:G10001,D6)+SUMIFS(угар!A5:A10001,угар!F5:F10001,V4,угар!S5:S10001,B21,угар!G5:G10001,D6)+SUMIFS(угар!A5:A10001,угар!F5:F10001,V4,угар!T5:T10001,B21,угар!G5:G10001,D6)+SUMIFS(угар!A5:A10001,угар!F5:F10001,V4,угар!U5:U10001,B21,угар!G5:G10001,D6)+SUMIFS(угар!A5:A10001,угар!F5:F10001,V4,угар!V5:V10001,B21,угар!G5:G10001,D6)+SUMIFS(угар!A5:A10001,угар!F5:F10001,V4,угар!W5:W10001,B21,угар!G5:G10001,D6)+SUMIFS(угар!A5:A10001,угар!F5:F10001,V4,угар!X5:X10001,B21,угар!G5:G10001,D6)+SUMIFS(угар!A5:A10001,угар!F5:F10001,V4,угар!Y5:Y10001,B21,угар!G5:G10001,D6)</f>
        <v>0</v>
      </c>
      <c r="W21" s="1312">
        <f>SUMIFS(угар!A5:A10001,угар!F5:F10001,V4,угар!P5:P10001,B21,угар!G5:G10001,E6)+SUMIFS(угар!A5:A10001,угар!F5:F10001,V4,угар!Q5:Q10001,B21,угар!G5:G10001,E6)+SUMIFS(угар!A5:A10001,угар!F5:F10001,V4,угар!R5:R10001,B21,угар!G5:G10001,E6)+SUMIFS(угар!A5:A10001,угар!F5:F10001,V4,угар!S5:S10001,B21,угар!G5:G10001,E6)+SUMIFS(угар!A5:A10001,угар!F5:F10001,V4,угар!T5:T10001,B21,угар!G5:G10001,E6)+SUMIFS(угар!A5:A10001,угар!F5:F10001,V4,угар!U5:U10001,B21,угар!G5:G10001,E6)+SUMIFS(угар!A5:A10001,угар!F5:F10001,V4,угар!V5:V10001,B21,угар!G5:G10001,E6)+SUMIFS(угар!A5:A10001,угар!F5:F10001,V4,угар!W5:W10001,B21,угар!G5:G10001,E6)+SUMIFS(угар!A5:A10001,угар!F5:F10001,V4,угар!X5:X10001,B21,угар!G5:G10001,E6)+SUMIFS(угар!A5:A10001,угар!F5:F10001,V4,угар!Y5:Y10001,B21,угар!G5:G10001,E6)</f>
        <v>0</v>
      </c>
      <c r="X21" s="1312">
        <f>SUMIFS(угар!A5:A10001,угар!F5:F10001,X4,угар!P5:P10001,B21,угар!G5:G10001,D6)+SUMIFS(угар!A5:A10001,угар!F5:F10001,X4,угар!Q5:Q10001,B21,угар!G5:G10001,D6)+SUMIFS(угар!A5:A10001,угар!F5:F10001,X4,угар!R5:R10001,B21,угар!G5:G10001,D6)+SUMIFS(угар!A5:A10001,угар!F5:F10001,X4,угар!S5:S10001,B21,угар!G5:G10001,D6)+SUMIFS(угар!A5:A10001,угар!F5:F10001,X4,угар!T5:T10001,B21,угар!G5:G10001,D6)+SUMIFS(угар!A5:A10001,угар!F5:F10001,X4,угар!U5:U10001,B21,угар!G5:G10001,D6)+SUMIFS(угар!A5:A10001,угар!F5:F10001,X4,угар!V5:V10001,B21,угар!G5:G10001,D6)+SUMIFS(угар!A5:A10001,угар!F5:F10001,X4,угар!W5:W10001,B21,угар!G5:G10001,D6)+SUMIFS(угар!A5:A10001,угар!F5:F10001,X4,угар!X5:X10001,B21,угар!G5:G10001,D6)+SUMIFS(угар!A5:A10001,угар!F5:F10001,X4,угар!Y5:Y10001,B21,угар!G5:G10001,D6)</f>
        <v>0</v>
      </c>
      <c r="Y21" s="1312">
        <f>SUMIFS(угар!A5:A10001,угар!F5:F10001,X4,угар!P5:P10001,B21,угар!G5:G10001,E6)+SUMIFS(угар!A5:A10001,угар!F5:F10001,X4,угар!Q5:Q10001,B21,угар!G5:G10001,E6)+SUMIFS(угар!A5:A10001,угар!F5:F10001,X4,угар!R5:R10001,B21,угар!G5:G10001,E6)+SUMIFS(угар!A5:A10001,угар!F5:F10001,X4,угар!S5:S10001,B21,угар!G5:G10001,E6)+SUMIFS(угар!A5:A10001,угар!F5:F10001,X4,угар!T5:T10001,B21,угар!G5:G10001,E6)+SUMIFS(угар!A5:A10001,угар!F5:F10001,X4,угар!U5:U10001,B21,угар!G5:G10001,E6)+SUMIFS(угар!A5:A10001,угар!F5:F10001,X4,угар!V5:V10001,B21,угар!G5:G10001,E6)+SUMIFS(угар!A5:A10001,угар!F5:F10001,X4,угар!W5:W10001,B21,угар!G5:G10001,E6)+SUMIFS(угар!A5:A10001,угар!F5:F10001,X4,угар!X5:X10001,B21,угар!G5:G10001,E6)+SUMIFS(угар!A5:A10001,угар!F5:F10001,X4,угар!Y5:Y10001,B21,угар!G5:G10001,E6)</f>
        <v>0</v>
      </c>
      <c r="Z21" s="1312">
        <f>SUMIFS(угар!A5:A10001,угар!F5:F10001,Z4,угар!P5:P10001,B21,угар!G5:G10001,D6)+SUMIFS(угар!A5:A10001,угар!F5:F10001,Z4,угар!Q5:Q10001,B21,угар!G5:G10001,D6)+SUMIFS(угар!A5:A10001,угар!F5:F10001,Z4,угар!R5:R10001,B21,угар!G5:G10001,D6)+SUMIFS(угар!A5:A10001,угар!F5:F10001,Z4,угар!S5:S10001,B21,угар!G5:G10001,D6)+SUMIFS(угар!A5:A10001,угар!F5:F10001,Z4,угар!T5:T10001,B21,угар!G5:G10001,D6)+SUMIFS(угар!A5:A10001,угар!F5:F10001,Z4,угар!U5:U10001,B21,угар!G5:G10001,D6)+SUMIFS(угар!A5:A10001,угар!F5:F10001,Z4,угар!V5:V10001,B21,угар!G5:G10001,D6)+SUMIFS(угар!A5:A10001,угар!F5:F10001,Z4,угар!W5:W10001,B21,угар!G5:G10001,D6)+SUMIFS(угар!A5:A10001,угар!F5:F10001,Z4,угар!X5:X10001,B21,угар!G5:G10001,D6)+SUMIFS(угар!A5:A10001,угар!F5:F10001,Z4,угар!Y5:Y10001,B21,угар!G5:G10001,D6)</f>
        <v>0</v>
      </c>
      <c r="AA21" s="1312">
        <f>SUMIFS(угар!A5:A10001,угар!F5:F10001,Z4,угар!P5:P10001,B21,угар!G5:G10001,E6)+SUMIFS(угар!A5:A10001,угар!F5:F10001,Z4,угар!Q5:Q10001,B21,угар!G5:G10001,E6)+SUMIFS(угар!A5:A10001,угар!F5:F10001,Z4,угар!R5:R10001,B21,угар!G5:G10001,E6)+SUMIFS(угар!A5:A10001,угар!F5:F10001,Z4,угар!S5:S10001,B21,угар!G5:G10001,E6)+SUMIFS(угар!A5:A10001,угар!F5:F10001,Z4,угар!T5:T10001,B21,угар!G5:G10001,E6)+SUMIFS(угар!A5:A10001,угар!F5:F10001,Z4,угар!U5:U10001,B21,угар!G5:G10001,E6)+SUMIFS(угар!A5:A10001,угар!F5:F10001,Z4,угар!V5:V10001,B21,угар!G5:G10001,E6)+SUMIFS(угар!A5:A10001,угар!F5:F10001,Z4,угар!W5:W10001,B21,угар!G5:G10001,E6)+SUMIFS(угар!A5:A10001,угар!F5:F10001,Z4,угар!X5:X10001,B21,угар!G5:G10001,E6)+SUMIFS(угар!A5:A10001,угар!F5:F10001,Z4,угар!Y5:Y10001,B21,угар!G5:G10001,E6)</f>
        <v>0</v>
      </c>
      <c r="AB21" s="1312">
        <f>SUMIFS(угар!A5:A10001,угар!F5:F10001,AB4,угар!P5:P10001,B21,угар!G5:G10001,D6)+SUMIFS(угар!A5:A10001,угар!F5:F10001,AB4,угар!Q5:Q10001,B21,угар!G5:G10001,D6)+SUMIFS(угар!A5:A10001,угар!F5:F10001,AB4,угар!R5:R10001,B21,угар!G5:G10001,D6)+SUMIFS(угар!A5:A10001,угар!F5:F10001,AB4,угар!S5:S10001,B21,угар!G5:G10001,D6)+SUMIFS(угар!A5:A10001,угар!F5:F10001,AB4,угар!T5:T10001,B21,угар!G5:G10001,D6)+SUMIFS(угар!A5:A10001,угар!F5:F10001,AB4,угар!U5:U10001,B21,угар!G5:G10001,D6)+SUMIFS(угар!A5:A10001,угар!F5:F10001,AB4,угар!V5:V10001,B21,угар!G5:G10001,D6)+SUMIFS(угар!A5:A10001,угар!F5:F10001,AB4,угар!W5:W10001,B21,угар!G5:G10001,D6)+SUMIFS(угар!A5:A10001,угар!F5:F10001,AB4,угар!X5:X10001,B21,угар!G5:G10001,D6)+SUMIFS(угар!A5:A10001,угар!F5:F10001,AB4,угар!Y5:Y10001,B21,угар!G5:G10001,D6)</f>
        <v>0</v>
      </c>
      <c r="AC21" s="1312">
        <f>SUMIFS(угар!A5:A10001,угар!F5:F10001,AB4,угар!P5:P10001,B21,угар!G5:G10001,E6)+SUMIFS(угар!A5:A10001,угар!F5:F10001,AB4,угар!Q5:Q10001,B21,угар!G5:G10001,E6)+SUMIFS(угар!A5:A10001,угар!F5:F10001,AB4,угар!R5:R10001,B21,угар!G5:G10001,E6)+SUMIFS(угар!A5:A10001,угар!F5:F10001,AB4,угар!S5:S10001,B21,угар!G5:G10001,E6)+SUMIFS(угар!A5:A10001,угар!F5:F10001,AB4,угар!T5:T10001,B21,угар!G5:G10001,E6)+SUMIFS(угар!A5:A10001,угар!F5:F10001,AB4,угар!U5:U10001,B21,угар!G5:G10001,E6)+SUMIFS(угар!A5:A10001,угар!F5:F10001,AB4,угар!V5:V10001,B21,угар!G5:G10001,E6)+SUMIFS(угар!A5:A10001,угар!F5:F10001,AB4,угар!W5:W10001,B21,угар!G5:G10001,E6)+SUMIFS(угар!A5:A10001,угар!F5:F10001,AB4,угар!X5:X10001,B21,угар!G5:G10001,E6)+SUMIFS(угар!A5:A10001,угар!F5:F10001,AB4,угар!Y5:Y10001,B21,угар!G5:G10001,E6)</f>
        <v>0</v>
      </c>
      <c r="AD21" s="1312">
        <f>SUMIFS(угар!A5:A10001,угар!F5:F10001,AD4,угар!P5:P10001,B21,угар!G5:G10001,D6)+SUMIFS(угар!A5:A10001,угар!F5:F10001,AD4,угар!Q5:Q10001,B21,угар!G5:G10001,D6)+SUMIFS(угар!A5:A10001,угар!F5:F10001,AD4,угар!R5:R10001,B21,угар!G5:G10001,D6)+SUMIFS(угар!A5:A10001,угар!F5:F10001,AD4,угар!S5:S10001,B21,угар!G5:G10001,D6)+SUMIFS(угар!A5:A10001,угар!F5:F10001,AD4,угар!T5:T10001,B21,угар!G5:G10001,D6)+SUMIFS(угар!A5:A10001,угар!F5:F10001,AD4,угар!U5:U10001,B21,угар!G5:G10001,D6)+SUMIFS(угар!A5:A10001,угар!F5:F10001,AD4,угар!V5:V10001,B21,угар!G5:G10001,D6)+SUMIFS(угар!A5:A10001,угар!F5:F10001,AD4,угар!W5:W10001,B21,угар!G5:G10001,D6)+SUMIFS(угар!A5:A10001,угар!F5:F10001,AD4,угар!X5:X10001,B21,угар!G5:G10001,D6)+SUMIFS(угар!A5:A10001,угар!F5:F10001,AD4,угар!Y5:Y10001,B21,угар!G5:G10001,D6)</f>
        <v>0</v>
      </c>
      <c r="AE21" s="1312">
        <f>SUMIFS(угар!A5:A10001,угар!F5:F10001,AD4,угар!P5:P10001,B21,угар!G5:G10001,E6)+SUMIFS(угар!A5:A10001,угар!F5:F10001,AD4,угар!Q5:Q10001,B21,угар!G5:G10001,E6)+SUMIFS(угар!A5:A10001,угар!F5:F10001,AD4,угар!R5:R10001,B21,угар!G5:G10001,E6)+SUMIFS(угар!A5:A10001,угар!F5:F10001,AD4,угар!S5:S10001,B21,угар!G5:G10001,E6)+SUMIFS(угар!A5:A10001,угар!F5:F10001,AD4,угар!T5:T10001,B21,угар!G5:G10001,E6)+SUMIFS(угар!A5:A10001,угар!F5:F10001,AD4,угар!U5:U10001,B21,угар!G5:G10001,E6)+SUMIFS(угар!A5:A10001,угар!F5:F10001,AD4,угар!V5:V10001,B21,угар!G5:G10001,E6)+SUMIFS(угар!A5:A10001,угар!F5:F10001,AD4,угар!W5:W10001,B21,угар!G5:G10001,E6)+SUMIFS(угар!A5:A10001,угар!F5:F10001,AD4,угар!X5:X10001,B21,угар!G5:G10001,E6)+SUMIFS(угар!A5:A10001,угар!F5:F10001,AD4,угар!Y5:Y10001,B21,угар!G5:G10001,E6)</f>
        <v>0</v>
      </c>
      <c r="AF21" s="1312">
        <f>SUMIFS(угар!A5:A10001,угар!F5:F10001,AF4,угар!P5:P10001,B21,угар!G5:G10001,D6)+SUMIFS(угар!A5:A10001,угар!F5:F10001,AF4,угар!Q5:Q10001,B21,угар!G5:G10001,D6)+SUMIFS(угар!A5:A10001,угар!F5:F10001,AF4,угар!R5:R10001,B21,угар!G5:G10001,D6)+SUMIFS(угар!A5:A10001,угар!F5:F10001,AF4,угар!S5:S10001,B21,угар!G5:G10001,D6)+SUMIFS(угар!A5:A10001,угар!F5:F10001,AF4,угар!T5:T10001,B21,угар!G5:G10001,D6)+SUMIFS(угар!A5:A10001,угар!F5:F10001,AF4,угар!U5:U10001,B21,угар!G5:G10001,D6)+SUMIFS(угар!A5:A10001,угар!F5:F10001,AF4,угар!V5:V10001,B21,угар!G5:G10001,D6)+SUMIFS(угар!A5:A10001,угар!F5:F10001,AF4,угар!W5:W10001,B21,угар!G5:G10001,D6)+SUMIFS(угар!A5:A10001,угар!F5:F10001,AF4,угар!X5:X10001,B21,угар!G5:G10001,D6)+SUMIFS(угар!A5:A10001,угар!F5:F10001,AF4,угар!Y5:Y10001,B21,угар!G5:G10001,D6)</f>
        <v>0</v>
      </c>
      <c r="AG21" s="1312">
        <f>SUMIFS(угар!A5:A10001,угар!F5:F10001,AF4,угар!P5:P10001,B21,угар!G5:G10001,E6)+SUMIFS(угар!A5:A10001,угар!F5:F10001,AF4,угар!Q5:Q10001,B21,угар!G5:G10001,E6)+SUMIFS(угар!A5:A10001,угар!F5:F10001,AF4,угар!R5:R10001,B21,угар!G5:G10001,E6)+SUMIFS(угар!A5:A10001,угар!F5:F10001,AF4,угар!S5:S10001,B21,угар!G5:G10001,E6)+SUMIFS(угар!A5:A10001,угар!F5:F10001,AF4,угар!T5:T10001,B21,угар!G5:G10001,E6)+SUMIFS(угар!A5:A10001,угар!F5:F10001,AF4,угар!U5:U10001,B21,угар!G5:G10001,E6)+SUMIFS(угар!A5:A10001,угар!F5:F10001,AF4,угар!V5:V10001,B21,угар!G5:G10001,E6)+SUMIFS(угар!A5:A10001,угар!F5:F10001,AF4,угар!W5:W10001,B21,угар!G5:G10001,E6)+SUMIFS(угар!A5:A10001,угар!F5:F10001,AF4,угар!X5:X10001,B21,угар!G5:G10001,E6)+SUMIFS(угар!A5:A10001,угар!F5:F10001,AF4,угар!Y5:Y10001,B21,угар!G5:G10001,E6)</f>
        <v>0</v>
      </c>
      <c r="AH21" s="1312">
        <f>SUMIFS(угар!A5:A10001,угар!F5:F10001,AH4,угар!P5:P10001,B21,угар!G5:G10001,D6)+SUMIFS(угар!A5:A10001,угар!F5:F10001,AH4,угар!Q5:Q10001,B21,угар!G5:G10001,D6)+SUMIFS(угар!A5:A10001,угар!F5:F10001,AH4,угар!R5:R10001,B21,угар!G5:G10001,D6)+SUMIFS(угар!A5:A10001,угар!F5:F10001,AH4,угар!S5:S10001,B21,угар!G5:G10001,D6)+SUMIFS(угар!A5:A10001,угар!F5:F10001,AH4,угар!T5:T10001,B21,угар!G5:G10001,D6)+SUMIFS(угар!A5:A10001,угар!F5:F10001,AH4,угар!U5:U10001,B21,угар!G5:G10001,D6)+SUMIFS(угар!A5:A10001,угар!F5:F10001,AH4,угар!V5:V10001,B21,угар!G5:G10001,D6)+SUMIFS(угар!A5:A10001,угар!F5:F10001,AH4,угар!W5:W10001,B21,угар!G5:G10001,D6)+SUMIFS(угар!A5:A10001,угар!F5:F10001,AH4,угар!X5:X10001,B21,угар!G5:G10001,D6)+SUMIFS(угар!A5:A10001,угар!F5:F10001,AH4,угар!Y5:Y10001,B21,угар!G5:G10001,D6)</f>
        <v>0</v>
      </c>
      <c r="AI21" s="1312">
        <f>SUMIFS(угар!A5:A10001,угар!F5:F10001,AH4,угар!P5:P10001,B21,угар!G5:G10001,E6)+SUMIFS(угар!A5:A10001,угар!F5:F10001,AH4,угар!Q5:Q10001,B21,угар!G5:G10001,E6)+SUMIFS(угар!A5:A10001,угар!F5:F10001,AH4,угар!R5:R10001,B21,угар!G5:G10001,E6)+SUMIFS(угар!A5:A10001,угар!F5:F10001,AH4,угар!S5:S10001,B21,угар!G5:G10001,E6)+SUMIFS(угар!A5:A10001,угар!F5:F10001,AH4,угар!T5:T10001,B21,угар!G5:G10001,E6)+SUMIFS(угар!A5:A10001,угар!F5:F10001,AH4,угар!U5:U10001,B21,угар!G5:G10001,E6)+SUMIFS(угар!A5:A10001,угар!F5:F10001,AH4,угар!V5:V10001,B21,угар!G5:G10001,E6)+SUMIFS(угар!A5:A10001,угар!F5:F10001,AH4,угар!W5:W10001,B21,угар!G5:G10001,E6)+SUMIFS(угар!A5:A10001,угар!F5:F10001,AH4,угар!X5:X10001,B21,угар!G5:G10001,E6)+SUMIFS(угар!A5:A10001,угар!F5:F10001,AH4,угар!Y5:Y10001,B21,угар!G5:G10001,E6)</f>
        <v>0</v>
      </c>
      <c r="AJ21" s="1312">
        <f>SUMIFS(угар!A5:A10001,угар!F5:F10001,AJ4,угар!P5:P10001,B21,угар!G5:G10001,D6)+SUMIFS(угар!A5:A10001,угар!F5:F10001,AJ4,угар!Q5:Q10001,B21,угар!G5:G10001,D6)+SUMIFS(угар!A5:A10001,угар!F5:F10001,AJ4,угар!R5:R10001,B21,угар!G5:G10001,D6)+SUMIFS(угар!A5:A10001,угар!F5:F10001,AJ4,угар!S5:S10001,B21,угар!G5:G10001,D6)+SUMIFS(угар!A5:A10001,угар!F5:F10001,AJ4,угар!T5:T10001,B21,угар!G5:G10001,D6)+SUMIFS(угар!A5:A10001,угар!F5:F10001,AJ4,угар!U5:U10001,B21,угар!G5:G10001,D6)+SUMIFS(угар!A5:A10001,угар!F5:F10001,AJ4,угар!V5:V10001,B21,угар!G5:G10001,D6)+SUMIFS(угар!A5:A10001,угар!F5:F10001,AJ4,угар!W5:W10001,B21,угар!G5:G10001,D6)+SUMIFS(угар!A5:A10001,угар!F5:F10001,AJ4,угар!X5:X10001,B21,угар!G5:G10001,D6)+SUMIFS(угар!A5:A10001,угар!F5:F10001,AJ4,угар!Y5:Y10001,B21,угар!G5:G10001,D6)</f>
        <v>0</v>
      </c>
      <c r="AK21" s="1312">
        <f>SUMIFS(угар!A5:A10001,угар!F5:F10001,AJ4,угар!P5:P10001,B21,угар!G5:G10001,E6)+SUMIFS(угар!A5:A10001,угар!F5:F10001,AJ4,угар!Q5:Q10001,B21,угар!G5:G10001,E6)+SUMIFS(угар!A5:A10001,угар!F5:F10001,AJ4,угар!R5:R10001,B21,угар!G5:G10001,E6)+SUMIFS(угар!A5:A10001,угар!F5:F10001,AJ4,угар!S5:S10001,B21,угар!G5:G10001,E6)+SUMIFS(угар!A5:A10001,угар!F5:F10001,AJ4,угар!T5:T10001,B21,угар!G5:G10001,E6)+SUMIFS(угар!A5:A10001,угар!F5:F10001,AJ4,угар!U5:U10001,B21,угар!G5:G10001,E6)+SUMIFS(угар!A5:A10001,угар!F5:F10001,AJ4,угар!V5:V10001,B21,угар!G5:G10001,E6)+SUMIFS(угар!A5:A10001,угар!F5:F10001,AJ4,угар!W5:W10001,B21,угар!G5:G10001,E6)+SUMIFS(угар!A5:A10001,угар!F5:F10001,AJ4,угар!X5:X10001,B21,угар!G5:G10001,E6)+SUMIFS(угар!A5:A10001,угар!F5:F10001,AJ4,угар!Y5:Y10001,B21,угар!G5:G10001,E6)</f>
        <v>0</v>
      </c>
      <c r="AL21" s="1312">
        <f>SUMIFS(угар!A5:A10001,угар!F5:F10001,AL4,угар!P5:P10001,B21,угар!G5:G10001,D6)+SUMIFS(угар!A5:A10001,угар!F5:F10001,AL4,угар!Q5:Q10001,B21,угар!G5:G10001,D6)+SUMIFS(угар!A5:A10001,угар!F5:F10001,AL4,угар!R5:R10001,B21,угар!G5:G10001,D6)+SUMIFS(угар!A5:A10001,угар!F5:F10001,AL4,угар!S5:S10001,B21,угар!G5:G10001,D6)+SUMIFS(угар!A5:A10001,угар!F5:F10001,AL4,угар!T5:T10001,B21,угар!G5:G10001,D6)+SUMIFS(угар!A5:A10001,угар!F5:F10001,AL4,угар!U5:U10001,B21,угар!G5:G10001,D6)+SUMIFS(угар!A5:A10001,угар!F5:F10001,AL4,угар!V5:V10001,B21,угар!G5:G10001,D6)+SUMIFS(угар!A5:A10001,угар!F5:F10001,AL4,угар!W5:W10001,B21,угар!G5:G10001,D6)+SUMIFS(угар!A5:A10001,угар!F5:F10001,AL4,угар!X5:X10001,B21,угар!G5:G10001,D6)+SUMIFS(угар!A5:A10001,угар!F5:F10001,AL4,угар!Y5:Y10001,B21,угар!G5:G10001,D6)</f>
        <v>0</v>
      </c>
      <c r="AM21" s="1312">
        <f>SUMIFS(угар!A5:A10001,угар!F5:F10001,AL4,угар!P5:P10001,B21,угар!G5:G10001,E6)+SUMIFS(угар!A5:A10001,угар!F5:F10001,AL4,угар!Q5:Q10001,B21,угар!G5:G10001,E6)+SUMIFS(угар!A5:A10001,угар!F5:F10001,AL4,угар!R5:R10001,B21,угар!G5:G10001,E6)+SUMIFS(угар!A5:A10001,угар!F5:F10001,AL4,угар!S5:S10001,B21,угар!G5:G10001,E6)+SUMIFS(угар!A5:A10001,угар!F5:F10001,AL4,угар!T5:T10001,B21,угар!G5:G10001,E6)+SUMIFS(угар!A5:A10001,угар!F5:F10001,AL4,угар!U5:U10001,B21,угар!G5:G10001,E6)+SUMIFS(угар!A5:A10001,угар!F5:F10001,AL4,угар!V5:V10001,B21,угар!G5:G10001,E6)+SUMIFS(угар!A5:A10001,угар!F5:F10001,AL4,угар!W5:W10001,B21,угар!G5:G10001,E6)+SUMIFS(угар!A5:A10001,угар!F5:F10001,AL4,угар!X5:X10001,B21,угар!G5:G10001,E6)+SUMIFS(угар!A5:A10001,угар!F5:F10001,AL4,угар!Y5:Y10001,B21,угар!G5:G10001,E6)</f>
        <v>0</v>
      </c>
      <c r="AN21" s="1312">
        <f>SUMIFS(угар!A5:A10001,угар!F5:F10001,AN4,угар!P5:P10001,B21,угар!G5:G10001,D6)+SUMIFS(угар!A5:A10001,угар!F5:F10001,AN4,угар!Q5:Q10001,B21,угар!G5:G10001,D6)+SUMIFS(угар!A5:A10001,угар!F5:F10001,AN4,угар!R5:R10001,B21,угар!G5:G10001,D6)+SUMIFS(угар!A5:A10001,угар!F5:F10001,AN4,угар!S5:S10001,B21,угар!G5:G10001,D6)+SUMIFS(угар!A5:A10001,угар!F5:F10001,AN4,угар!T5:T10001,B21,угар!G5:G10001,D6)+SUMIFS(угар!A5:A10001,угар!F5:F10001,AN4,угар!U5:U10001,B21,угар!G5:G10001,D6)+SUMIFS(угар!A5:A10001,угар!F5:F10001,AN4,угар!V5:V10001,B21,угар!G5:G10001,D6)+SUMIFS(угар!A5:A10001,угар!F5:F10001,AN4,угар!W5:W10001,B21,угар!G5:G10001,D6)+SUMIFS(угар!A5:A10001,угар!F5:F10001,AN4,угар!X5:X10001,B21,угар!G5:G10001,D6)+SUMIFS(угар!A5:A10001,угар!F5:F10001,AN4,угар!Y5:Y10001,B21,угар!G5:G10001,D6)</f>
        <v>0</v>
      </c>
      <c r="AO21" s="1312">
        <f>SUMIFS(угар!A5:A10001,угар!F5:F10001,AN4,угар!P5:P10001,B21,угар!G5:G10001,E6)+SUMIFS(угар!A5:A10001,угар!F5:F10001,AN4,угар!Q5:Q10001,B21,угар!G5:G10001,E6)+SUMIFS(угар!A5:A10001,угар!F5:F10001,AN4,угар!R5:R10001,B21,угар!G5:G10001,E6)+SUMIFS(угар!A5:A10001,угар!F5:F10001,AN4,угар!S5:S10001,B21,угар!G5:G10001,E6)+SUMIFS(угар!A5:A10001,угар!F5:F10001,AN4,угар!T5:T10001,B21,угар!G5:G10001,E6)+SUMIFS(угар!A5:A10001,угар!F5:F10001,AN4,угар!U5:U10001,B21,угар!G5:G10001,E6)+SUMIFS(угар!A5:A10001,угар!F5:F10001,AN4,угар!V5:V10001,B21,угар!G5:G10001,E6)+SUMIFS(угар!A5:A10001,угар!F5:F10001,AN4,угар!W5:W10001,B21,угар!G5:G10001,E6)+SUMIFS(угар!A5:A10001,угар!F5:F10001,AN4,угар!X5:X10001,B21,угар!G5:G10001,E6)+SUMIFS(угар!A5:A10001,угар!F5:F10001,AN4,угар!Y5:Y10001,B21,угар!G5:G10001,E6)</f>
        <v>0</v>
      </c>
      <c r="AP21" s="1312">
        <f>SUMIFS(угар!A5:A10001,угар!F5:F10001,AP4,угар!P5:P10001,B21,угар!G5:G10001,D6)+SUMIFS(угар!A5:A10001,угар!F5:F10001,AP4,угар!Q5:Q10001,B21,угар!G5:G10001,D6)+SUMIFS(угар!A5:A10001,угар!F5:F10001,AP4,угар!R5:R10001,B21,угар!G5:G10001,D6)+SUMIFS(угар!A5:A10001,угар!F5:F10001,AP4,угар!S5:S10001,B21,угар!G5:G10001,D6)+SUMIFS(угар!A5:A10001,угар!F5:F10001,AP4,угар!T5:T10001,B21,угар!G5:G10001,D6)+SUMIFS(угар!A5:A10001,угар!F5:F10001,AP4,угар!U5:U10001,B21,угар!G5:G10001,D6)+SUMIFS(угар!A5:A10001,угар!F5:F10001,AP4,угар!V5:V10001,B21,угар!G5:G10001,D6)+SUMIFS(угар!A5:A10001,угар!F5:F10001,AP4,угар!W5:W10001,B21,угар!G5:G10001,D6)+SUMIFS(угар!A5:A10001,угар!F5:F10001,AP4,угар!X5:X10001,B21,угар!G5:G10001,D6)+SUMIFS(угар!A5:A10001,угар!F5:F10001,AP4,угар!Y5:Y10001,B21,угар!G5:G10001,D6)</f>
        <v>0</v>
      </c>
      <c r="AQ21" s="1312">
        <f>SUMIFS(угар!A5:A10001,угар!F5:F10001,AP4,угар!P5:P10001,B21,угар!G5:G10001,E6)+SUMIFS(угар!A5:A10001,угар!F5:F10001,AP4,угар!Q5:Q10001,B21,угар!G5:G10001,E6)+SUMIFS(угар!A5:A10001,угар!F5:F10001,AP4,угар!R5:R10001,B21,угар!G5:G10001,E6)+SUMIFS(угар!A5:A10001,угар!F5:F10001,AP4,угар!S5:S10001,B21,угар!G5:G10001,E6)+SUMIFS(угар!A5:A10001,угар!F5:F10001,AP4,угар!T5:T10001,B21,угар!G5:G10001,E6)+SUMIFS(угар!A5:A10001,угар!F5:F10001,AP4,угар!U5:U10001,B21,угар!G5:G10001,E6)+SUMIFS(угар!A5:A10001,угар!F5:F10001,AP4,угар!V5:V10001,B21,угар!G5:G10001,E6)+SUMIFS(угар!A5:A10001,угар!F5:F10001,AP4,угар!W5:W10001,B21,угар!G5:G10001,E6)+SUMIFS(угар!A5:A10001,угар!F5:F10001,AP4,угар!X5:X10001,B21,угар!G5:G10001,E6)+SUMIFS(угар!A5:A10001,угар!F5:F10001,AP4,угар!Y5:Y10001,B21,угар!G5:G10001,E6)</f>
        <v>0</v>
      </c>
      <c r="AR21" s="1312">
        <f>SUMIFS(угар!A5:A10001,угар!F5:F10001,AR4,угар!P5:P10001,B21,угар!G5:G10001,D6)+SUMIFS(угар!A5:A10001,угар!F5:F10001,AR4,угар!Q5:Q10001,B21,угар!G5:G10001,D6)+SUMIFS(угар!A5:A10001,угар!F5:F10001,AR4,угар!R5:R10001,B21,угар!G5:G10001,D6)+SUMIFS(угар!A5:A10001,угар!F5:F10001,AR4,угар!S5:S10001,B21,угар!G5:G10001,D6)+SUMIFS(угар!A5:A10001,угар!F5:F10001,AR4,угар!T5:T10001,B21,угар!G5:G10001,D6)+SUMIFS(угар!A5:A10001,угар!F5:F10001,AR4,угар!U5:U10001,B21,угар!G5:G10001,D6)+SUMIFS(угар!A5:A10001,угар!F5:F10001,AR4,угар!V5:V10001,B21,угар!G5:G10001,D6)+SUMIFS(угар!A5:A10001,угар!F5:F10001,AR4,угар!W5:W10001,B21,угар!G5:G10001,D6)+SUMIFS(угар!A5:A10001,угар!F5:F10001,AR4,угар!X5:X10001,B21,угар!G5:G10001,D6)+SUMIFS(угар!A5:A10001,угар!F5:F10001,AR4,угар!Y5:Y10001,B21,угар!G5:G10001,D6)</f>
        <v>0</v>
      </c>
      <c r="AS21" s="1312">
        <f>SUMIFS(угар!A5:A10001,угар!F5:F10001,AR4,угар!P5:P10001,B21,угар!G5:G10001,E6)+SUMIFS(угар!A5:A10001,угар!F5:F10001,AR4,угар!Q5:Q10001,B21,угар!G5:G10001,E6)+SUMIFS(угар!A5:A10001,угар!F5:F10001,AR4,угар!R5:R10001,B21,угар!G5:G10001,E6)+SUMIFS(угар!A5:A10001,угар!F5:F10001,AR4,угар!S5:S10001,B21,угар!G5:G10001,E6)+SUMIFS(угар!A5:A10001,угар!F5:F10001,AR4,угар!T5:T10001,B21,угар!G5:G10001,E6)+SUMIFS(угар!A5:A10001,угар!F5:F10001,AR4,угар!U5:U10001,B21,угар!G5:G10001,E6)+SUMIFS(угар!A5:A10001,угар!F5:F10001,AR4,угар!V5:V10001,B21,угар!G5:G10001,E6)+SUMIFS(угар!A5:A10001,угар!F5:F10001,AR4,угар!W5:W10001,B21,угар!G5:G10001,E6)+SUMIFS(угар!A5:A10001,угар!F5:F10001,AR4,угар!X5:X10001,B21,угар!G5:G10001,E6)+SUMIFS(угар!A5:A10001,угар!F5:F10001,AR4,угар!Y5:Y10001,B21,угар!G5:G10001,E6)</f>
        <v>0</v>
      </c>
      <c r="AT21" s="1312">
        <f>SUMIFS(угар!A5:A10001,угар!F5:F10001,AT4,угар!P5:P10001,B21,угар!G5:G10001,D6)+SUMIFS(угар!A5:A10001,угар!F5:F10001,AT4,угар!Q5:Q10001,B21,угар!G5:G10001,D6)+SUMIFS(угар!A5:A10001,угар!F5:F10001,AT4,угар!R5:R10001,B21,угар!G5:G10001,D6)+SUMIFS(угар!A5:A10001,угар!F5:F10001,AT4,угар!S5:S10001,B21,угар!G5:G10001,D6)+SUMIFS(угар!A5:A10001,угар!F5:F10001,AT4,угар!T5:T10001,B21,угар!G5:G10001,D6)+SUMIFS(угар!A5:A10001,угар!F5:F10001,AT4,угар!U5:U10001,B21,угар!G5:G10001,D6)+SUMIFS(угар!A5:A10001,угар!F5:F10001,AT4,угар!V5:V10001,B21,угар!G5:G10001,D6)+SUMIFS(угар!A5:A10001,угар!F5:F10001,AT4,угар!W5:W10001,B21,угар!G5:G10001,D6)+SUMIFS(угар!A5:A10001,угар!F5:F10001,AT4,угар!X5:X10001,B21,угар!G5:G10001,D6)+SUMIFS(угар!A5:A10001,угар!F5:F10001,AT4,угар!Y5:Y10001,B21,угар!G5:G10001,D6)</f>
        <v>0</v>
      </c>
      <c r="AU21" s="1312">
        <f>SUMIFS(угар!A5:A10001,угар!F5:F10001,AT4,угар!P5:P10001,B21,угар!G5:G10001,E6)+SUMIFS(угар!A5:A10001,угар!F5:F10001,AT4,угар!Q5:Q10001,B21,угар!G5:G10001,E6)+SUMIFS(угар!A5:A10001,угар!F5:F10001,AT4,угар!R5:R10001,B21,угар!G5:G10001,E6)+SUMIFS(угар!A5:A10001,угар!F5:F10001,AT4,угар!S5:S10001,B21,угар!G5:G10001,E6)+SUMIFS(угар!A5:A10001,угар!F5:F10001,AT4,угар!T5:T10001,B21,угар!G5:G10001,E6)+SUMIFS(угар!A5:A10001,угар!F5:F10001,AT4,угар!U5:U10001,B21,угар!G5:G10001,E6)+SUMIFS(угар!A5:A10001,угар!F5:F10001,AT4,угар!V5:V10001,B21,угар!G5:G10001,E6)+SUMIFS(угар!A5:A10001,угар!F5:F10001,AT4,угар!W5:W10001,B21,угар!G5:G10001,E6)+SUMIFS(угар!A5:A10001,угар!F5:F10001,AT4,угар!X5:X10001,B21,угар!G5:G10001,E6)+SUMIFS(угар!A5:A10001,угар!F5:F10001,AT4,угар!Y5:Y10001,B21,угар!G5:G10001,E6)</f>
        <v>0</v>
      </c>
      <c r="AV21" s="1312">
        <f>SUMIFS(угар!A5:A10001,угар!F5:F10001,AV4,угар!P5:P10001,B21,угар!G5:G10001,D6)+SUMIFS(угар!A5:A10001,угар!F5:F10001,AV4,угар!Q5:Q10001,B21,угар!G5:G10001,D6)+SUMIFS(угар!A5:A10001,угар!F5:F10001,AV4,угар!R5:R10001,B21,угар!G5:G10001,D6)+SUMIFS(угар!A5:A10001,угар!F5:F10001,AV4,угар!S5:S10001,B21,угар!G5:G10001,D6)+SUMIFS(угар!A5:A10001,угар!F5:F10001,AV4,угар!T5:T10001,B21,угар!G5:G10001,D6)+SUMIFS(угар!A5:A10001,угар!F5:F10001,AV4,угар!U5:U10001,B21,угар!G5:G10001,D6)+SUMIFS(угар!A5:A10001,угар!F5:F10001,AV4,угар!V5:V10001,B21,угар!G5:G10001,D6)+SUMIFS(угар!A5:A10001,угар!F5:F10001,AV4,угар!W5:W10001,B21,угар!G5:G10001,D6)+SUMIFS(угар!A5:A10001,угар!F5:F10001,AV4,угар!X5:X10001,B21,угар!G5:G10001,D6)+SUMIFS(угар!A5:A10001,угар!F5:F10001,AV4,угар!Y5:Y10001,B21,угар!G5:G10001,D6)</f>
        <v>0</v>
      </c>
      <c r="AW21" s="1312">
        <f>SUMIFS(угар!A5:A10001,угар!F5:F10001,AV4,угар!P5:P10001,B21,угар!G5:G10001,E6)+SUMIFS(угар!A5:A10001,угар!F5:F10001,AV4,угар!Q5:Q10001,B21,угар!G5:G10001,E6)+SUMIFS(угар!A5:A10001,угар!F5:F10001,AV4,угар!R5:R10001,B21,угар!G5:G10001,E6)+SUMIFS(угар!A5:A10001,угар!F5:F10001,AV4,угар!S5:S10001,B21,угар!G5:G10001,E6)+SUMIFS(угар!A5:A10001,угар!F5:F10001,AV4,угар!T5:T10001,B21,угар!G5:G10001,E6)+SUMIFS(угар!A5:A10001,угар!F5:F10001,AV4,угар!U5:U10001,B21,угар!G5:G10001,E6)+SUMIFS(угар!A5:A10001,угар!F5:F10001,AV4,угар!V5:V10001,B21,угар!G5:G10001,E6)+SUMIFS(угар!A5:A10001,угар!F5:F10001,AV4,угар!W5:W10001,B21,угар!G5:G10001,E6)+SUMIFS(угар!A5:A10001,угар!F5:F10001,AV4,угар!X5:X10001,B21,угар!G5:G10001,E6)+SUMIFS(угар!A5:A10001,угар!F5:F10001,AV4,угар!Y5:Y10001,B21,угар!G5:G10001,E6)</f>
        <v>0</v>
      </c>
    </row>
    <row r="22" spans="1:49" ht="16.5" thickBot="1">
      <c r="A22" s="1298" t="s">
        <v>629</v>
      </c>
      <c r="B22" s="208" t="s">
        <v>630</v>
      </c>
      <c r="C22" s="1292">
        <f t="shared" si="7"/>
        <v>0</v>
      </c>
      <c r="D22" s="1292">
        <f t="shared" si="0"/>
        <v>0</v>
      </c>
      <c r="E22" s="1292">
        <f t="shared" si="1"/>
        <v>0</v>
      </c>
      <c r="F22" s="1315">
        <f t="shared" si="6"/>
        <v>0</v>
      </c>
      <c r="G22" s="1315">
        <v>0</v>
      </c>
      <c r="H22" s="1337">
        <v>0</v>
      </c>
      <c r="I22" s="1351" t="e">
        <f t="shared" si="9"/>
        <v>#DIV/0!</v>
      </c>
      <c r="J22" s="1352" t="e">
        <f t="shared" si="10"/>
        <v>#DIV/0!</v>
      </c>
      <c r="K22" s="1352" t="e">
        <f t="shared" si="11"/>
        <v>#DIV/0!</v>
      </c>
      <c r="L22" s="1340">
        <f>SUMIFS(угар!A5:A10001,угар!F5:F10001,L4,угар!P5:P10001,B22,угар!G5:G10001,D6)+SUMIFS(угар!A5:A10001,угар!F5:F10001,L4,угар!Q5:Q10001,B22,угар!G5:G10001,D6)+SUMIFS(угар!A5:A10001,угар!F5:F10001,L4,угар!R5:R10001,B22,угар!G5:G10001,D6)+SUMIFS(угар!A5:A10001,угар!F5:F10001,L4,угар!S5:S10001,B22,угар!G5:G10001,D6)+SUMIFS(угар!A5:A10001,угар!F5:F10001,L4,угар!T5:T10001,B22,угар!G5:G10001,D6)+SUMIFS(угар!A5:A10001,угар!F5:F10001,L4,угар!U5:U10001,B22,угар!G5:G10001,D6)+SUMIFS(угар!A5:A10001,угар!F5:F10001,L4,угар!V5:V10001,B22,угар!G5:G10001,D6)+SUMIFS(угар!A5:A10001,угар!F5:F10001,L4,угар!W5:W10001,B22,угар!G5:G10001,D6)+SUMIFS(угар!A5:A10001,угар!F5:F10001,L4,угар!X5:X10001,B22,угар!G5:G10001,D6)+SUMIFS(угар!A5:A10001,угар!F5:F10001,L4,угар!Y5:Y10001,B22,угар!G5:G10001,D6)</f>
        <v>0</v>
      </c>
      <c r="M22" s="1312">
        <f>SUMIFS(угар!A5:A10001,угар!F5:F10001,L4,угар!P5:P10001,B22,угар!G5:G10001,E6)+SUMIFS(угар!A5:A10001,угар!F5:F10001,L4,угар!Q5:Q10001,B22,угар!G5:G10001,E6)+SUMIFS(угар!A5:A10001,угар!F5:F10001,L4,угар!R5:R10001,B22,угар!G5:G10001,E6)+SUMIFS(угар!A5:A10001,угар!F5:F10001,L4,угар!S5:S10001,B22,угар!G5:G10001,E6)+SUMIFS(угар!A5:A10001,угар!F5:F10001,L4,угар!T5:T10001,B22,угар!G5:G10001,E6)+SUMIFS(угар!A5:A10001,угар!F5:F10001,L4,угар!U5:U10001,B22,угар!G5:G10001,E6)+SUMIFS(угар!A5:A10001,угар!F5:F10001,L4,угар!V5:V10001,B22,угар!G5:G10001,E6)+SUMIFS(угар!A5:A10001,угар!F5:F10001,L4,угар!W5:W10001,B22,угар!G5:G10001,E6)+SUMIFS(угар!A5:A10001,угар!F5:F10001,L4,угар!X5:X10001,B22,угар!G5:G10001,E6)+SUMIFS(угар!A5:A10001,угар!F5:F10001,L4,угар!Y5:Y10001,B22,угар!G5:G10001,E6)</f>
        <v>0</v>
      </c>
      <c r="N22" s="1312">
        <f>SUMIFS(угар!A5:A10001,угар!F5:F10001,N4,угар!P5:P10001,B22,угар!G5:G10001,D6)+SUMIFS(угар!A5:A10001,угар!F5:F10001,N4,угар!Q5:Q10001,B22,угар!G5:G10001,D6)+SUMIFS(угар!A5:A10001,угар!F5:F10001,N4,угар!R5:R10001,B22,угар!G5:G10001,D6)+SUMIFS(угар!A5:A10001,угар!F5:F10001,N4,угар!S5:S10001,B22,угар!G5:G10001,D6)+SUMIFS(угар!A5:A10001,угар!F5:F10001,N4,угар!T5:T10001,B22,угар!G5:G10001,D6)+SUMIFS(угар!A5:A10001,угар!F5:F10001,N4,угар!U5:U10001,B22,угар!G5:G10001,D6)+SUMIFS(угар!A5:A10001,угар!F5:F10001,N4,угар!V5:V10001,B22,угар!G5:G10001,D6)+SUMIFS(угар!A5:A10001,угар!F5:F10001,N4,угар!W5:W10001,B22,угар!G5:G10001,D6)+SUMIFS(угар!A5:A10001,угар!F5:F10001,N4,угар!X5:X10001,B22,угар!G5:G10001,D6)+SUMIFS(угар!A5:A10001,угар!F5:F10001,N4,угар!Y5:Y10001,B22,угар!G5:G10001,D6)</f>
        <v>0</v>
      </c>
      <c r="O22" s="1312">
        <f>SUMIFS(угар!A5:A10001,угар!F5:F10001,N4,угар!P5:P10001,B22,угар!G5:G10001,E6)+SUMIFS(угар!A5:A10001,угар!F5:F10001,N4,угар!Q5:Q10001,B22,угар!G5:G10001,E6)+SUMIFS(угар!A5:A10001,угар!F5:F10001,N4,угар!R5:R10001,B22,угар!G5:G10001,E6)+SUMIFS(угар!A5:A10001,угар!F5:F10001,N4,угар!S5:S10001,B22,угар!G5:G10001,E6)+SUMIFS(угар!A5:A10001,угар!F5:F10001,N4,угар!T5:T10001,B22,угар!G5:G10001,E6)+SUMIFS(угар!A5:A10001,угар!F5:F10001,N4,угар!U5:U10001,B22,угар!G5:G10001,E6)+SUMIFS(угар!A5:A10001,угар!F5:F10001,N4,угар!V5:V10001,B22,угар!G5:G10001,E6)+SUMIFS(угар!A5:A10001,угар!F5:F10001,N4,угар!W5:W10001,B22,угар!G5:G10001,E6)+SUMIFS(угар!A5:A10001,угар!F5:F10001,N4,угар!X5:X10001,B22,угар!G5:G10001,E6)+SUMIFS(угар!A5:A10001,угар!F5:F10001,N4,угар!Y5:Y10001,B22,угар!G5:G10001,E6)</f>
        <v>0</v>
      </c>
      <c r="P22" s="1312">
        <f>SUMIFS(угар!A5:A10001,угар!F5:F10001,P4,угар!P5:P10001,B22,угар!G5:G10001,D6)+SUMIFS(угар!A5:A10001,угар!F5:F10001,P4,угар!Q5:Q10001,B22,угар!G5:G10001,D6)+SUMIFS(угар!A5:A10001,угар!F5:F10001,P4,угар!R5:R10001,B22,угар!G5:G10001,D6)+SUMIFS(угар!A5:A10001,угар!F5:F10001,P4,угар!S5:S10001,B22,угар!G5:G10001,D6)+SUMIFS(угар!A5:A10001,угар!F5:F10001,P4,угар!T5:T10001,B22,угар!G5:G10001,D6)+SUMIFS(угар!A5:A10001,угар!F5:F10001,P4,угар!U5:U10001,B22,угар!G5:G10001,D6)+SUMIFS(угар!A5:A10001,угар!F5:F10001,P4,угар!V5:V10001,B22,угар!G5:G10001,D6)+SUMIFS(угар!A5:A10001,угар!F5:F10001,P4,угар!W5:W10001,B22,угар!G5:G10001,D6)+SUMIFS(угар!A5:A10001,угар!F5:F10001,P4,угар!X5:X10001,B22,угар!G5:G10001,D6)+SUMIFS(угар!A5:A10001,угар!F5:F10001,P4,угар!Y5:Y10001,B22,угар!G5:G10001,D6)</f>
        <v>0</v>
      </c>
      <c r="Q22" s="1312">
        <f>SUMIFS(угар!A5:A10001,угар!F5:F10001,P4,угар!P5:P10001,B22,угар!G5:G10001,E6)+SUMIFS(угар!A5:A10001,угар!F5:F10001,P4,угар!Q5:Q10001,B22,угар!G5:G10001,E6)+SUMIFS(угар!A5:A10001,угар!F5:F10001,P4,угар!R5:R10001,B22,угар!G5:G10001,E6)+SUMIFS(угар!A5:A10001,угар!F5:F10001,P4,угар!S5:S10001,B22,угар!G5:G10001,E6)+SUMIFS(угар!A5:A10001,угар!F5:F10001,P4,угар!T5:T10001,B22,угар!G5:G10001,E6)+SUMIFS(угар!A5:A10001,угар!F5:F10001,P4,угар!U5:U10001,B22,угар!G5:G10001,E6)+SUMIFS(угар!A5:A10001,угар!F5:F10001,P4,угар!V5:V10001,B22,угар!G5:G10001,E6)+SUMIFS(угар!A5:A10001,угар!F5:F10001,P4,угар!W5:W10001,B22,угар!G5:G10001,E6)+SUMIFS(угар!A5:A10001,угар!F5:F10001,P4,угар!X5:X10001,B22,угар!G5:G10001,E6)+SUMIFS(угар!A5:A10001,угар!F5:F10001,P4,угар!Y5:Y10001,B22,угар!G5:G10001,E6)</f>
        <v>0</v>
      </c>
      <c r="R22" s="1312">
        <f>SUMIFS(угар!A5:A10001,угар!F5:F10001,R4,угар!P5:P10001,B22,угар!G5:G10001,D6)+SUMIFS(угар!A5:A10001,угар!F5:F10001,R4,угар!Q5:Q10001,B22,угар!G5:G10001,D6)+SUMIFS(угар!A5:A10001,угар!F5:F10001,R4,угар!R5:R10001,B22,угар!G5:G10001,D6)+SUMIFS(угар!A5:A10001,угар!F5:F10001,R4,угар!S5:S10001,B22,угар!G5:G10001,D6)+SUMIFS(угар!A5:A10001,угар!F5:F10001,R4,угар!T5:T10001,B22,угар!G5:G10001,D6)+SUMIFS(угар!A5:A10001,угар!F5:F10001,R4,угар!U5:U10001,B22,угар!G5:G10001,D6)+SUMIFS(угар!A5:A10001,угар!F5:F10001,R4,угар!V5:V10001,B22,угар!G5:G10001,D6)+SUMIFS(угар!A5:A10001,угар!F5:F10001,R4,угар!W5:W10001,B22,угар!G5:G10001,D6)+SUMIFS(угар!A5:A10001,угар!F5:F10001,R4,угар!X5:X10001,B22,угар!G5:G10001,D6)+SUMIFS(угар!A5:A10001,угар!F5:F10001,R4,угар!Y5:Y10001,B22,угар!G5:G10001,D6)</f>
        <v>0</v>
      </c>
      <c r="S22" s="1312">
        <f>SUMIFS(угар!A5:A10001,угар!F5:F10001,R4,угар!P5:P10001,B22,угар!G5:G10001,E6)+SUMIFS(угар!A5:A10001,угар!F5:F10001,R4,угар!Q5:Q10001,B22,угар!G5:G10001,E6)+SUMIFS(угар!A5:A10001,угар!F5:F10001,R4,угар!R5:R10001,B22,угар!G5:G10001,E6)+SUMIFS(угар!A5:A10001,угар!F5:F10001,R4,угар!S5:S10001,B22,угар!G5:G10001,E6)+SUMIFS(угар!A5:A10001,угар!F5:F10001,R4,угар!T5:T10001,B22,угар!G5:G10001,E6)+SUMIFS(угар!A5:A10001,угар!F5:F10001,R4,угар!U5:U10001,B22,угар!G5:G10001,E6)+SUMIFS(угар!A5:A10001,угар!F5:F10001,R4,угар!V5:V10001,B22,угар!G5:G10001,E6)+SUMIFS(угар!A5:A10001,угар!F5:F10001,R4,угар!W5:W10001,B22,угар!G5:G10001,E6)+SUMIFS(угар!A5:A10001,угар!F5:F10001,R4,угар!X5:X10001,B22,угар!G5:G10001,E6)+SUMIFS(угар!A5:A10001,угар!F5:F10001,R4,угар!Y5:Y10001,B22,угар!G5:G10001,E6)</f>
        <v>0</v>
      </c>
      <c r="T22" s="1312">
        <f>SUMIFS(угар!A5:A10001,угар!F5:F10001,T4,угар!P5:P10001,B22,угар!G5:G10001,D6)+SUMIFS(угар!A5:A10001,угар!F5:F10001,T4,угар!Q5:Q10001,B22,угар!G5:G10001,D6)+SUMIFS(угар!A5:A10001,угар!F5:F10001,T4,угар!R5:R10001,B22,угар!G5:G10001,D6)+SUMIFS(угар!A5:A10001,угар!F5:F10001,T4,угар!S5:S10001,B22,угар!G5:G10001,D6)+SUMIFS(угар!A5:A10001,угар!F5:F10001,T4,угар!T5:T10001,B22,угар!G5:G10001,D6)+SUMIFS(угар!A5:A10001,угар!F5:F10001,T4,угар!U5:U10001,B22,угар!G5:G10001,D6)+SUMIFS(угар!A5:A10001,угар!F5:F10001,T4,угар!V5:V10001,B22,угар!G5:G10001,D6)+SUMIFS(угар!A5:A10001,угар!F5:F10001,T4,угар!W5:W10001,B22,угар!G5:G10001,D6)+SUMIFS(угар!A5:A10001,угар!F5:F10001,T4,угар!X5:X10001,B22,угар!G5:G10001,D6)+SUMIFS(угар!A5:A10001,угар!F5:F10001,T4,угар!Y5:Y10001,B22,угар!G5:G10001,D6)</f>
        <v>0</v>
      </c>
      <c r="U22" s="1312">
        <f>SUMIFS(угар!A5:A10001,угар!F5:F10001,T4,угар!P5:P10001,B22,угар!G5:G10001,E6)+SUMIFS(угар!A5:A10001,угар!F5:F10001,T4,угар!Q5:Q10001,B22,угар!G5:G10001,E6)+SUMIFS(угар!A5:A10001,угар!F5:F10001,T4,угар!R5:R10001,B22,угар!G5:G10001,E6)+SUMIFS(угар!A5:A10001,угар!F5:F10001,T4,угар!S5:S10001,B22,угар!G5:G10001,E6)+SUMIFS(угар!A5:A10001,угар!F5:F10001,T4,угар!T5:T10001,B22,угар!G5:G10001,E6)+SUMIFS(угар!A5:A10001,угар!F5:F10001,T4,угар!U5:U10001,B22,угар!G5:G10001,E6)+SUMIFS(угар!A5:A10001,угар!F5:F10001,T4,угар!V5:V10001,B22,угар!G5:G10001,E6)+SUMIFS(угар!A5:A10001,угар!F5:F10001,T4,угар!W5:W10001,B22,угар!G5:G10001,E6)+SUMIFS(угар!A5:A10001,угар!F5:F10001,T4,угар!X5:X10001,B22,угар!G5:G10001,E6)+SUMIFS(угар!A5:A10001,угар!F5:F10001,T4,угар!Y5:Y10001,B22,угар!G5:G10001,E6)</f>
        <v>0</v>
      </c>
      <c r="V22" s="1312">
        <f>SUMIFS(угар!A5:A10001,угар!F5:F10001,V4,угар!P5:P10001,B22,угар!G5:G10001,D6)+SUMIFS(угар!A5:A10001,угар!F5:F10001,V4,угар!Q5:Q10001,B22,угар!G5:G10001,D6)+SUMIFS(угар!A5:A10001,угар!F5:F10001,V4,угар!R5:R10001,B22,угар!G5:G10001,D6)+SUMIFS(угар!A5:A10001,угар!F5:F10001,V4,угар!S5:S10001,B22,угар!G5:G10001,D6)+SUMIFS(угар!A5:A10001,угар!F5:F10001,V4,угар!T5:T10001,B22,угар!G5:G10001,D6)+SUMIFS(угар!A5:A10001,угар!F5:F10001,V4,угар!U5:U10001,B22,угар!G5:G10001,D6)+SUMIFS(угар!A5:A10001,угар!F5:F10001,V4,угар!V5:V10001,B22,угар!G5:G10001,D6)+SUMIFS(угар!A5:A10001,угар!F5:F10001,V4,угар!W5:W10001,B22,угар!G5:G10001,D6)+SUMIFS(угар!A5:A10001,угар!F5:F10001,V4,угар!X5:X10001,B22,угар!G5:G10001,D6)+SUMIFS(угар!A5:A10001,угар!F5:F10001,V4,угар!Y5:Y10001,B22,угар!G5:G10001,D6)</f>
        <v>0</v>
      </c>
      <c r="W22" s="1312">
        <f>SUMIFS(угар!A5:A10001,угар!F5:F10001,V4,угар!P5:P10001,B22,угар!G5:G10001,E6)+SUMIFS(угар!A5:A10001,угар!F5:F10001,V4,угар!Q5:Q10001,B22,угар!G5:G10001,E6)+SUMIFS(угар!A5:A10001,угар!F5:F10001,V4,угар!R5:R10001,B22,угар!G5:G10001,E6)+SUMIFS(угар!A5:A10001,угар!F5:F10001,V4,угар!S5:S10001,B22,угар!G5:G10001,E6)+SUMIFS(угар!A5:A10001,угар!F5:F10001,V4,угар!T5:T10001,B22,угар!G5:G10001,E6)+SUMIFS(угар!A5:A10001,угар!F5:F10001,V4,угар!U5:U10001,B22,угар!G5:G10001,E6)+SUMIFS(угар!A5:A10001,угар!F5:F10001,V4,угар!V5:V10001,B22,угар!G5:G10001,E6)+SUMIFS(угар!A5:A10001,угар!F5:F10001,V4,угар!W5:W10001,B22,угар!G5:G10001,E6)+SUMIFS(угар!A5:A10001,угар!F5:F10001,V4,угар!X5:X10001,B22,угар!G5:G10001,E6)+SUMIFS(угар!A5:A10001,угар!F5:F10001,V4,угар!Y5:Y10001,B22,угар!G5:G10001,E6)</f>
        <v>0</v>
      </c>
      <c r="X22" s="1312">
        <f>SUMIFS(угар!A5:A10001,угар!F5:F10001,X4,угар!P5:P10001,B22,угар!G5:G10001,D6)+SUMIFS(угар!A5:A10001,угар!F5:F10001,X4,угар!Q5:Q10001,B22,угар!G5:G10001,D6)+SUMIFS(угар!A5:A10001,угар!F5:F10001,X4,угар!R5:R10001,B22,угар!G5:G10001,D6)+SUMIFS(угар!A5:A10001,угар!F5:F10001,X4,угар!S5:S10001,B22,угар!G5:G10001,D6)+SUMIFS(угар!A5:A10001,угар!F5:F10001,X4,угар!T5:T10001,B22,угар!G5:G10001,D6)+SUMIFS(угар!A5:A10001,угар!F5:F10001,X4,угар!U5:U10001,B22,угар!G5:G10001,D6)+SUMIFS(угар!A5:A10001,угар!F5:F10001,X4,угар!V5:V10001,B22,угар!G5:G10001,D6)+SUMIFS(угар!A5:A10001,угар!F5:F10001,X4,угар!W5:W10001,B22,угар!G5:G10001,D6)+SUMIFS(угар!A5:A10001,угар!F5:F10001,X4,угар!X5:X10001,B22,угар!G5:G10001,D6)+SUMIFS(угар!A5:A10001,угар!F5:F10001,X4,угар!Y5:Y10001,B22,угар!G5:G10001,D6)</f>
        <v>0</v>
      </c>
      <c r="Y22" s="1312">
        <f>SUMIFS(угар!A5:A10001,угар!F5:F10001,X4,угар!P5:P10001,B22,угар!G5:G10001,E6)+SUMIFS(угар!A5:A10001,угар!F5:F10001,X4,угар!Q5:Q10001,B22,угар!G5:G10001,E6)+SUMIFS(угар!A5:A10001,угар!F5:F10001,X4,угар!R5:R10001,B22,угар!G5:G10001,E6)+SUMIFS(угар!A5:A10001,угар!F5:F10001,X4,угар!S5:S10001,B22,угар!G5:G10001,E6)+SUMIFS(угар!A5:A10001,угар!F5:F10001,X4,угар!T5:T10001,B22,угар!G5:G10001,E6)+SUMIFS(угар!A5:A10001,угар!F5:F10001,X4,угар!U5:U10001,B22,угар!G5:G10001,E6)+SUMIFS(угар!A5:A10001,угар!F5:F10001,X4,угар!V5:V10001,B22,угар!G5:G10001,E6)+SUMIFS(угар!A5:A10001,угар!F5:F10001,X4,угар!W5:W10001,B22,угар!G5:G10001,E6)+SUMIFS(угар!A5:A10001,угар!F5:F10001,X4,угар!X5:X10001,B22,угар!G5:G10001,E6)+SUMIFS(угар!A5:A10001,угар!F5:F10001,X4,угар!Y5:Y10001,B22,угар!G5:G10001,E6)</f>
        <v>0</v>
      </c>
      <c r="Z22" s="1312">
        <f>SUMIFS(угар!A5:A10001,угар!F5:F10001,Z4,угар!P5:P10001,B22,угар!G5:G10001,D6)+SUMIFS(угар!A5:A10001,угар!F5:F10001,Z4,угар!Q5:Q10001,B22,угар!G5:G10001,D6)+SUMIFS(угар!A5:A10001,угар!F5:F10001,Z4,угар!R5:R10001,B22,угар!G5:G10001,D6)+SUMIFS(угар!A5:A10001,угар!F5:F10001,Z4,угар!S5:S10001,B22,угар!G5:G10001,D6)+SUMIFS(угар!A5:A10001,угар!F5:F10001,Z4,угар!T5:T10001,B22,угар!G5:G10001,D6)+SUMIFS(угар!A5:A10001,угар!F5:F10001,Z4,угар!U5:U10001,B22,угар!G5:G10001,D6)+SUMIFS(угар!A5:A10001,угар!F5:F10001,Z4,угар!V5:V10001,B22,угар!G5:G10001,D6)+SUMIFS(угар!A5:A10001,угар!F5:F10001,Z4,угар!W5:W10001,B22,угар!G5:G10001,D6)+SUMIFS(угар!A5:A10001,угар!F5:F10001,Z4,угар!X5:X10001,B22,угар!G5:G10001,D6)+SUMIFS(угар!A5:A10001,угар!F5:F10001,Z4,угар!Y5:Y10001,B22,угар!G5:G10001,D6)</f>
        <v>0</v>
      </c>
      <c r="AA22" s="1312">
        <f>SUMIFS(угар!A5:A10001,угар!F5:F10001,Z4,угар!P5:P10001,B22,угар!G5:G10001,E6)+SUMIFS(угар!A5:A10001,угар!F5:F10001,Z4,угар!Q5:Q10001,B22,угар!G5:G10001,E6)+SUMIFS(угар!A5:A10001,угар!F5:F10001,Z4,угар!R5:R10001,B22,угар!G5:G10001,E6)+SUMIFS(угар!A5:A10001,угар!F5:F10001,Z4,угар!S5:S10001,B22,угар!G5:G10001,E6)+SUMIFS(угар!A5:A10001,угар!F5:F10001,Z4,угар!T5:T10001,B22,угар!G5:G10001,E6)+SUMIFS(угар!A5:A10001,угар!F5:F10001,Z4,угар!U5:U10001,B22,угар!G5:G10001,E6)+SUMIFS(угар!A5:A10001,угар!F5:F10001,Z4,угар!V5:V10001,B22,угар!G5:G10001,E6)+SUMIFS(угар!A5:A10001,угар!F5:F10001,Z4,угар!W5:W10001,B22,угар!G5:G10001,E6)+SUMIFS(угар!A5:A10001,угар!F5:F10001,Z4,угар!X5:X10001,B22,угар!G5:G10001,E6)+SUMIFS(угар!A5:A10001,угар!F5:F10001,Z4,угар!Y5:Y10001,B22,угар!G5:G10001,E6)</f>
        <v>0</v>
      </c>
      <c r="AB22" s="1312">
        <f>SUMIFS(угар!A5:A10001,угар!F5:F10001,AB4,угар!P5:P10001,B22,угар!G5:G10001,D6)+SUMIFS(угар!A5:A10001,угар!F5:F10001,AB4,угар!Q5:Q10001,B22,угар!G5:G10001,D6)+SUMIFS(угар!A5:A10001,угар!F5:F10001,AB4,угар!R5:R10001,B22,угар!G5:G10001,D6)+SUMIFS(угар!A5:A10001,угар!F5:F10001,AB4,угар!S5:S10001,B22,угар!G5:G10001,D6)+SUMIFS(угар!A5:A10001,угар!F5:F10001,AB4,угар!T5:T10001,B22,угар!G5:G10001,D6)+SUMIFS(угар!A5:A10001,угар!F5:F10001,AB4,угар!U5:U10001,B22,угар!G5:G10001,D6)+SUMIFS(угар!A5:A10001,угар!F5:F10001,AB4,угар!V5:V10001,B22,угар!G5:G10001,D6)+SUMIFS(угар!A5:A10001,угар!F5:F10001,AB4,угар!W5:W10001,B22,угар!G5:G10001,D6)+SUMIFS(угар!A5:A10001,угар!F5:F10001,AB4,угар!X5:X10001,B22,угар!G5:G10001,D6)+SUMIFS(угар!A5:A10001,угар!F5:F10001,AB4,угар!Y5:Y10001,B22,угар!G5:G10001,D6)</f>
        <v>0</v>
      </c>
      <c r="AC22" s="1312">
        <f>SUMIFS(угар!A5:A10001,угар!F5:F10001,AB4,угар!P5:P10001,B22,угар!G5:G10001,E6)+SUMIFS(угар!A5:A10001,угар!F5:F10001,AB4,угар!Q5:Q10001,B22,угар!G5:G10001,E6)+SUMIFS(угар!A5:A10001,угар!F5:F10001,AB4,угар!R5:R10001,B22,угар!G5:G10001,E6)+SUMIFS(угар!A5:A10001,угар!F5:F10001,AB4,угар!S5:S10001,B22,угар!G5:G10001,E6)+SUMIFS(угар!A5:A10001,угар!F5:F10001,AB4,угар!T5:T10001,B22,угар!G5:G10001,E6)+SUMIFS(угар!A5:A10001,угар!F5:F10001,AB4,угар!U5:U10001,B22,угар!G5:G10001,E6)+SUMIFS(угар!A5:A10001,угар!F5:F10001,AB4,угар!V5:V10001,B22,угар!G5:G10001,E6)+SUMIFS(угар!A5:A10001,угар!F5:F10001,AB4,угар!W5:W10001,B22,угар!G5:G10001,E6)+SUMIFS(угар!A5:A10001,угар!F5:F10001,AB4,угар!X5:X10001,B22,угар!G5:G10001,E6)+SUMIFS(угар!A5:A10001,угар!F5:F10001,AB4,угар!Y5:Y10001,B22,угар!G5:G10001,E6)</f>
        <v>0</v>
      </c>
      <c r="AD22" s="1312">
        <f>SUMIFS(угар!A5:A10001,угар!F5:F10001,AD4,угар!P5:P10001,B22,угар!G5:G10001,D6)+SUMIFS(угар!A5:A10001,угар!F5:F10001,AD4,угар!Q5:Q10001,B22,угар!G5:G10001,D6)+SUMIFS(угар!A5:A10001,угар!F5:F10001,AD4,угар!R5:R10001,B22,угар!G5:G10001,D6)+SUMIFS(угар!A5:A10001,угар!F5:F10001,AD4,угар!S5:S10001,B22,угар!G5:G10001,D6)+SUMIFS(угар!A5:A10001,угар!F5:F10001,AD4,угар!T5:T10001,B22,угар!G5:G10001,D6)+SUMIFS(угар!A5:A10001,угар!F5:F10001,AD4,угар!U5:U10001,B22,угар!G5:G10001,D6)+SUMIFS(угар!A5:A10001,угар!F5:F10001,AD4,угар!V5:V10001,B22,угар!G5:G10001,D6)+SUMIFS(угар!A5:A10001,угар!F5:F10001,AD4,угар!W5:W10001,B22,угар!G5:G10001,D6)+SUMIFS(угар!A5:A10001,угар!F5:F10001,AD4,угар!X5:X10001,B22,угар!G5:G10001,D6)+SUMIFS(угар!A5:A10001,угар!F5:F10001,AD4,угар!Y5:Y10001,B22,угар!G5:G10001,D6)</f>
        <v>0</v>
      </c>
      <c r="AE22" s="1312">
        <f>SUMIFS(угар!A5:A10001,угар!F5:F10001,AD4,угар!P5:P10001,B22,угар!G5:G10001,E6)+SUMIFS(угар!A5:A10001,угар!F5:F10001,AD4,угар!Q5:Q10001,B22,угар!G5:G10001,E6)+SUMIFS(угар!A5:A10001,угар!F5:F10001,AD4,угар!R5:R10001,B22,угар!G5:G10001,E6)+SUMIFS(угар!A5:A10001,угар!F5:F10001,AD4,угар!S5:S10001,B22,угар!G5:G10001,E6)+SUMIFS(угар!A5:A10001,угар!F5:F10001,AD4,угар!T5:T10001,B22,угар!G5:G10001,E6)+SUMIFS(угар!A5:A10001,угар!F5:F10001,AD4,угар!U5:U10001,B22,угар!G5:G10001,E6)+SUMIFS(угар!A5:A10001,угар!F5:F10001,AD4,угар!V5:V10001,B22,угар!G5:G10001,E6)+SUMIFS(угар!A5:A10001,угар!F5:F10001,AD4,угар!W5:W10001,B22,угар!G5:G10001,E6)+SUMIFS(угар!A5:A10001,угар!F5:F10001,AD4,угар!X5:X10001,B22,угар!G5:G10001,E6)+SUMIFS(угар!A5:A10001,угар!F5:F10001,AD4,угар!Y5:Y10001,B22,угар!G5:G10001,E6)</f>
        <v>0</v>
      </c>
      <c r="AF22" s="1312">
        <f>SUMIFS(угар!A5:A10001,угар!F5:F10001,AF4,угар!P5:P10001,B22,угар!G5:G10001,D6)+SUMIFS(угар!A5:A10001,угар!F5:F10001,AF4,угар!Q5:Q10001,B22,угар!G5:G10001,D6)+SUMIFS(угар!A5:A10001,угар!F5:F10001,AF4,угар!R5:R10001,B22,угар!G5:G10001,D6)+SUMIFS(угар!A5:A10001,угар!F5:F10001,AF4,угар!S5:S10001,B22,угар!G5:G10001,D6)+SUMIFS(угар!A5:A10001,угар!F5:F10001,AF4,угар!T5:T10001,B22,угар!G5:G10001,D6)+SUMIFS(угар!A5:A10001,угар!F5:F10001,AF4,угар!U5:U10001,B22,угар!G5:G10001,D6)+SUMIFS(угар!A5:A10001,угар!F5:F10001,AF4,угар!V5:V10001,B22,угар!G5:G10001,D6)+SUMIFS(угар!A5:A10001,угар!F5:F10001,AF4,угар!W5:W10001,B22,угар!G5:G10001,D6)+SUMIFS(угар!A5:A10001,угар!F5:F10001,AF4,угар!X5:X10001,B22,угар!G5:G10001,D6)+SUMIFS(угар!A5:A10001,угар!F5:F10001,AF4,угар!Y5:Y10001,B22,угар!G5:G10001,D6)</f>
        <v>0</v>
      </c>
      <c r="AG22" s="1312">
        <f>SUMIFS(угар!A5:A10001,угар!F5:F10001,AF4,угар!P5:P10001,B22,угар!G5:G10001,E6)+SUMIFS(угар!A5:A10001,угар!F5:F10001,AF4,угар!Q5:Q10001,B22,угар!G5:G10001,E6)+SUMIFS(угар!A5:A10001,угар!F5:F10001,AF4,угар!R5:R10001,B22,угар!G5:G10001,E6)+SUMIFS(угар!A5:A10001,угар!F5:F10001,AF4,угар!S5:S10001,B22,угар!G5:G10001,E6)+SUMIFS(угар!A5:A10001,угар!F5:F10001,AF4,угар!T5:T10001,B22,угар!G5:G10001,E6)+SUMIFS(угар!A5:A10001,угар!F5:F10001,AF4,угар!U5:U10001,B22,угар!G5:G10001,E6)+SUMIFS(угар!A5:A10001,угар!F5:F10001,AF4,угар!V5:V10001,B22,угар!G5:G10001,E6)+SUMIFS(угар!A5:A10001,угар!F5:F10001,AF4,угар!W5:W10001,B22,угар!G5:G10001,E6)+SUMIFS(угар!A5:A10001,угар!F5:F10001,AF4,угар!X5:X10001,B22,угар!G5:G10001,E6)+SUMIFS(угар!A5:A10001,угар!F5:F10001,AF4,угар!Y5:Y10001,B22,угар!G5:G10001,E6)</f>
        <v>0</v>
      </c>
      <c r="AH22" s="1312">
        <f>SUMIFS(угар!A5:A10001,угар!F5:F10001,AH4,угар!P5:P10001,B22,угар!G5:G10001,D6)+SUMIFS(угар!A5:A10001,угар!F5:F10001,AH4,угар!Q5:Q10001,B22,угар!G5:G10001,D6)+SUMIFS(угар!A5:A10001,угар!F5:F10001,AH4,угар!R5:R10001,B22,угар!G5:G10001,D6)+SUMIFS(угар!A5:A10001,угар!F5:F10001,AH4,угар!S5:S10001,B22,угар!G5:G10001,D6)+SUMIFS(угар!A5:A10001,угар!F5:F10001,AH4,угар!T5:T10001,B22,угар!G5:G10001,D6)+SUMIFS(угар!A5:A10001,угар!F5:F10001,AH4,угар!U5:U10001,B22,угар!G5:G10001,D6)+SUMIFS(угар!A5:A10001,угар!F5:F10001,AH4,угар!V5:V10001,B22,угар!G5:G10001,D6)+SUMIFS(угар!A5:A10001,угар!F5:F10001,AH4,угар!W5:W10001,B22,угар!G5:G10001,D6)+SUMIFS(угар!A5:A10001,угар!F5:F10001,AH4,угар!X5:X10001,B22,угар!G5:G10001,D6)+SUMIFS(угар!A5:A10001,угар!F5:F10001,AH4,угар!Y5:Y10001,B22,угар!G5:G10001,D6)</f>
        <v>0</v>
      </c>
      <c r="AI22" s="1312">
        <f>SUMIFS(угар!A5:A10001,угар!F5:F10001,AH4,угар!P5:P10001,B22,угар!G5:G10001,E6)+SUMIFS(угар!A5:A10001,угар!F5:F10001,AH4,угар!Q5:Q10001,B22,угар!G5:G10001,E6)+SUMIFS(угар!A5:A10001,угар!F5:F10001,AH4,угар!R5:R10001,B22,угар!G5:G10001,E6)+SUMIFS(угар!A5:A10001,угар!F5:F10001,AH4,угар!S5:S10001,B22,угар!G5:G10001,E6)+SUMIFS(угар!A5:A10001,угар!F5:F10001,AH4,угар!T5:T10001,B22,угар!G5:G10001,E6)+SUMIFS(угар!A5:A10001,угар!F5:F10001,AH4,угар!U5:U10001,B22,угар!G5:G10001,E6)+SUMIFS(угар!A5:A10001,угар!F5:F10001,AH4,угар!V5:V10001,B22,угар!G5:G10001,E6)+SUMIFS(угар!A5:A10001,угар!F5:F10001,AH4,угар!W5:W10001,B22,угар!G5:G10001,E6)+SUMIFS(угар!A5:A10001,угар!F5:F10001,AH4,угар!X5:X10001,B22,угар!G5:G10001,E6)+SUMIFS(угар!A5:A10001,угар!F5:F10001,AH4,угар!Y5:Y10001,B22,угар!G5:G10001,E6)</f>
        <v>0</v>
      </c>
      <c r="AJ22" s="1312">
        <f>SUMIFS(угар!A5:A10001,угар!F5:F10001,AJ4,угар!P5:P10001,B22,угар!G5:G10001,D6)+SUMIFS(угар!A5:A10001,угар!F5:F10001,AJ4,угар!Q5:Q10001,B22,угар!G5:G10001,D6)+SUMIFS(угар!A5:A10001,угар!F5:F10001,AJ4,угар!R5:R10001,B22,угар!G5:G10001,D6)+SUMIFS(угар!A5:A10001,угар!F5:F10001,AJ4,угар!S5:S10001,B22,угар!G5:G10001,D6)+SUMIFS(угар!A5:A10001,угар!F5:F10001,AJ4,угар!T5:T10001,B22,угар!G5:G10001,D6)+SUMIFS(угар!A5:A10001,угар!F5:F10001,AJ4,угар!U5:U10001,B22,угар!G5:G10001,D6)+SUMIFS(угар!A5:A10001,угар!F5:F10001,AJ4,угар!V5:V10001,B22,угар!G5:G10001,D6)+SUMIFS(угар!A5:A10001,угар!F5:F10001,AJ4,угар!W5:W10001,B22,угар!G5:G10001,D6)+SUMIFS(угар!A5:A10001,угар!F5:F10001,AJ4,угар!X5:X10001,B22,угар!G5:G10001,D6)+SUMIFS(угар!A5:A10001,угар!F5:F10001,AJ4,угар!Y5:Y10001,B22,угар!G5:G10001,D6)</f>
        <v>0</v>
      </c>
      <c r="AK22" s="1312">
        <f>SUMIFS(угар!A5:A10001,угар!F5:F10001,AJ4,угар!P5:P10001,B22,угар!G5:G10001,E6)+SUMIFS(угар!A5:A10001,угар!F5:F10001,AJ4,угар!Q5:Q10001,B22,угар!G5:G10001,E6)+SUMIFS(угар!A5:A10001,угар!F5:F10001,AJ4,угар!R5:R10001,B22,угар!G5:G10001,E6)+SUMIFS(угар!A5:A10001,угар!F5:F10001,AJ4,угар!S5:S10001,B22,угар!G5:G10001,E6)+SUMIFS(угар!A5:A10001,угар!F5:F10001,AJ4,угар!T5:T10001,B22,угар!G5:G10001,E6)+SUMIFS(угар!A5:A10001,угар!F5:F10001,AJ4,угар!U5:U10001,B22,угар!G5:G10001,E6)+SUMIFS(угар!A5:A10001,угар!F5:F10001,AJ4,угар!V5:V10001,B22,угар!G5:G10001,E6)+SUMIFS(угар!A5:A10001,угар!F5:F10001,AJ4,угар!W5:W10001,B22,угар!G5:G10001,E6)+SUMIFS(угар!A5:A10001,угар!F5:F10001,AJ4,угар!X5:X10001,B22,угар!G5:G10001,E6)+SUMIFS(угар!A5:A10001,угар!F5:F10001,AJ4,угар!Y5:Y10001,B22,угар!G5:G10001,E6)</f>
        <v>0</v>
      </c>
      <c r="AL22" s="1312">
        <f>SUMIFS(угар!A5:A10001,угар!F5:F10001,AL4,угар!P5:P10001,B22,угар!G5:G10001,D6)+SUMIFS(угар!A5:A10001,угар!F5:F10001,AL4,угар!Q5:Q10001,B22,угар!G5:G10001,D6)+SUMIFS(угар!A5:A10001,угар!F5:F10001,AL4,угар!R5:R10001,B22,угар!G5:G10001,D6)+SUMIFS(угар!A5:A10001,угар!F5:F10001,AL4,угар!S5:S10001,B22,угар!G5:G10001,D6)+SUMIFS(угар!A5:A10001,угар!F5:F10001,AL4,угар!T5:T10001,B22,угар!G5:G10001,D6)+SUMIFS(угар!A5:A10001,угар!F5:F10001,AL4,угар!U5:U10001,B22,угар!G5:G10001,D6)+SUMIFS(угар!A5:A10001,угар!F5:F10001,AL4,угар!V5:V10001,B22,угар!G5:G10001,D6)+SUMIFS(угар!A5:A10001,угар!F5:F10001,AL4,угар!W5:W10001,B22,угар!G5:G10001,D6)+SUMIFS(угар!A5:A10001,угар!F5:F10001,AL4,угар!X5:X10001,B22,угар!G5:G10001,D6)+SUMIFS(угар!A5:A10001,угар!F5:F10001,AL4,угар!Y5:Y10001,B22,угар!G5:G10001,D6)</f>
        <v>0</v>
      </c>
      <c r="AM22" s="1312">
        <f>SUMIFS(угар!A5:A10001,угар!F5:F10001,AL4,угар!P5:P10001,B22,угар!G5:G10001,E6)+SUMIFS(угар!A5:A10001,угар!F5:F10001,AL4,угар!Q5:Q10001,B22,угар!G5:G10001,E6)+SUMIFS(угар!A5:A10001,угар!F5:F10001,AL4,угар!R5:R10001,B22,угар!G5:G10001,E6)+SUMIFS(угар!A5:A10001,угар!F5:F10001,AL4,угар!S5:S10001,B22,угар!G5:G10001,E6)+SUMIFS(угар!A5:A10001,угар!F5:F10001,AL4,угар!T5:T10001,B22,угар!G5:G10001,E6)+SUMIFS(угар!A5:A10001,угар!F5:F10001,AL4,угар!U5:U10001,B22,угар!G5:G10001,E6)+SUMIFS(угар!A5:A10001,угар!F5:F10001,AL4,угар!V5:V10001,B22,угар!G5:G10001,E6)+SUMIFS(угар!A5:A10001,угар!F5:F10001,AL4,угар!W5:W10001,B22,угар!G5:G10001,E6)+SUMIFS(угар!A5:A10001,угар!F5:F10001,AL4,угар!X5:X10001,B22,угар!G5:G10001,E6)+SUMIFS(угар!A5:A10001,угар!F5:F10001,AL4,угар!Y5:Y10001,B22,угар!G5:G10001,E6)</f>
        <v>0</v>
      </c>
      <c r="AN22" s="1312">
        <f>SUMIFS(угар!A5:A10001,угар!F5:F10001,AN4,угар!P5:P10001,B22,угар!G5:G10001,D6)+SUMIFS(угар!A5:A10001,угар!F5:F10001,AN4,угар!Q5:Q10001,B22,угар!G5:G10001,D6)+SUMIFS(угар!A5:A10001,угар!F5:F10001,AN4,угар!R5:R10001,B22,угар!G5:G10001,D6)+SUMIFS(угар!A5:A10001,угар!F5:F10001,AN4,угар!S5:S10001,B22,угар!G5:G10001,D6)+SUMIFS(угар!A5:A10001,угар!F5:F10001,AN4,угар!T5:T10001,B22,угар!G5:G10001,D6)+SUMIFS(угар!A5:A10001,угар!F5:F10001,AN4,угар!U5:U10001,B22,угар!G5:G10001,D6)+SUMIFS(угар!A5:A10001,угар!F5:F10001,AN4,угар!V5:V10001,B22,угар!G5:G10001,D6)+SUMIFS(угар!A5:A10001,угар!F5:F10001,AN4,угар!W5:W10001,B22,угар!G5:G10001,D6)+SUMIFS(угар!A5:A10001,угар!F5:F10001,AN4,угар!X5:X10001,B22,угар!G5:G10001,D6)+SUMIFS(угар!A5:A10001,угар!F5:F10001,AN4,угар!Y5:Y10001,B22,угар!G5:G10001,D6)</f>
        <v>0</v>
      </c>
      <c r="AO22" s="1312">
        <f>SUMIFS(угар!A5:A10001,угар!F5:F10001,AN4,угар!P5:P10001,B22,угар!G5:G10001,E6)+SUMIFS(угар!A5:A10001,угар!F5:F10001,AN4,угар!Q5:Q10001,B22,угар!G5:G10001,E6)+SUMIFS(угар!A5:A10001,угар!F5:F10001,AN4,угар!R5:R10001,B22,угар!G5:G10001,E6)+SUMIFS(угар!A5:A10001,угар!F5:F10001,AN4,угар!S5:S10001,B22,угар!G5:G10001,E6)+SUMIFS(угар!A5:A10001,угар!F5:F10001,AN4,угар!T5:T10001,B22,угар!G5:G10001,E6)+SUMIFS(угар!A5:A10001,угар!F5:F10001,AN4,угар!U5:U10001,B22,угар!G5:G10001,E6)+SUMIFS(угар!A5:A10001,угар!F5:F10001,AN4,угар!V5:V10001,B22,угар!G5:G10001,E6)+SUMIFS(угар!A5:A10001,угар!F5:F10001,AN4,угар!W5:W10001,B22,угар!G5:G10001,E6)+SUMIFS(угар!A5:A10001,угар!F5:F10001,AN4,угар!X5:X10001,B22,угар!G5:G10001,E6)+SUMIFS(угар!A5:A10001,угар!F5:F10001,AN4,угар!Y5:Y10001,B22,угар!G5:G10001,E6)</f>
        <v>0</v>
      </c>
      <c r="AP22" s="1312">
        <f>SUMIFS(угар!A5:A10001,угар!F5:F10001,AP4,угар!P5:P10001,B22,угар!G5:G10001,D6)+SUMIFS(угар!A5:A10001,угар!F5:F10001,AP4,угар!Q5:Q10001,B22,угар!G5:G10001,D6)+SUMIFS(угар!A5:A10001,угар!F5:F10001,AP4,угар!R5:R10001,B22,угар!G5:G10001,D6)+SUMIFS(угар!A5:A10001,угар!F5:F10001,AP4,угар!S5:S10001,B22,угар!G5:G10001,D6)+SUMIFS(угар!A5:A10001,угар!F5:F10001,AP4,угар!T5:T10001,B22,угар!G5:G10001,D6)+SUMIFS(угар!A5:A10001,угар!F5:F10001,AP4,угар!U5:U10001,B22,угар!G5:G10001,D6)+SUMIFS(угар!A5:A10001,угар!F5:F10001,AP4,угар!V5:V10001,B22,угар!G5:G10001,D6)+SUMIFS(угар!A5:A10001,угар!F5:F10001,AP4,угар!W5:W10001,B22,угар!G5:G10001,D6)+SUMIFS(угар!A5:A10001,угар!F5:F10001,AP4,угар!X5:X10001,B22,угар!G5:G10001,D6)+SUMIFS(угар!A5:A10001,угар!F5:F10001,AP4,угар!Y5:Y10001,B22,угар!G5:G10001,D6)</f>
        <v>0</v>
      </c>
      <c r="AQ22" s="1312">
        <f>SUMIFS(угар!A5:A10001,угар!F5:F10001,AP4,угар!P5:P10001,B22,угар!G5:G10001,E6)+SUMIFS(угар!A5:A10001,угар!F5:F10001,AP4,угар!Q5:Q10001,B22,угар!G5:G10001,E6)+SUMIFS(угар!A5:A10001,угар!F5:F10001,AP4,угар!R5:R10001,B22,угар!G5:G10001,E6)+SUMIFS(угар!A5:A10001,угар!F5:F10001,AP4,угар!S5:S10001,B22,угар!G5:G10001,E6)+SUMIFS(угар!A5:A10001,угар!F5:F10001,AP4,угар!T5:T10001,B22,угар!G5:G10001,E6)+SUMIFS(угар!A5:A10001,угар!F5:F10001,AP4,угар!U5:U10001,B22,угар!G5:G10001,E6)+SUMIFS(угар!A5:A10001,угар!F5:F10001,AP4,угар!V5:V10001,B22,угар!G5:G10001,E6)+SUMIFS(угар!A5:A10001,угар!F5:F10001,AP4,угар!W5:W10001,B22,угар!G5:G10001,E6)+SUMIFS(угар!A5:A10001,угар!F5:F10001,AP4,угар!X5:X10001,B22,угар!G5:G10001,E6)+SUMIFS(угар!A5:A10001,угар!F5:F10001,AP4,угар!Y5:Y10001,B22,угар!G5:G10001,E6)</f>
        <v>0</v>
      </c>
      <c r="AR22" s="1312">
        <f>SUMIFS(угар!A5:A10001,угар!F5:F10001,AR4,угар!P5:P10001,B22,угар!G5:G10001,D6)+SUMIFS(угар!A5:A10001,угар!F5:F10001,AR4,угар!Q5:Q10001,B22,угар!G5:G10001,D6)+SUMIFS(угар!A5:A10001,угар!F5:F10001,AR4,угар!R5:R10001,B22,угар!G5:G10001,D6)+SUMIFS(угар!A5:A10001,угар!F5:F10001,AR4,угар!S5:S10001,B22,угар!G5:G10001,D6)+SUMIFS(угар!A5:A10001,угар!F5:F10001,AR4,угар!T5:T10001,B22,угар!G5:G10001,D6)+SUMIFS(угар!A5:A10001,угар!F5:F10001,AR4,угар!U5:U10001,B22,угар!G5:G10001,D6)+SUMIFS(угар!A5:A10001,угар!F5:F10001,AR4,угар!V5:V10001,B22,угар!G5:G10001,D6)+SUMIFS(угар!A5:A10001,угар!F5:F10001,AR4,угар!W5:W10001,B22,угар!G5:G10001,D6)+SUMIFS(угар!A5:A10001,угар!F5:F10001,AR4,угар!X5:X10001,B22,угар!G5:G10001,D6)+SUMIFS(угар!A5:A10001,угар!F5:F10001,AR4,угар!Y5:Y10001,B22,угар!G5:G10001,D6)</f>
        <v>0</v>
      </c>
      <c r="AS22" s="1312">
        <f>SUMIFS(угар!A5:A10001,угар!F5:F10001,AR4,угар!P5:P10001,B22,угар!G5:G10001,E6)+SUMIFS(угар!A5:A10001,угар!F5:F10001,AR4,угар!Q5:Q10001,B22,угар!G5:G10001,E6)+SUMIFS(угар!A5:A10001,угар!F5:F10001,AR4,угар!R5:R10001,B22,угар!G5:G10001,E6)+SUMIFS(угар!A5:A10001,угар!F5:F10001,AR4,угар!S5:S10001,B22,угар!G5:G10001,E6)+SUMIFS(угар!A5:A10001,угар!F5:F10001,AR4,угар!T5:T10001,B22,угар!G5:G10001,E6)+SUMIFS(угар!A5:A10001,угар!F5:F10001,AR4,угар!U5:U10001,B22,угар!G5:G10001,E6)+SUMIFS(угар!A5:A10001,угар!F5:F10001,AR4,угар!V5:V10001,B22,угар!G5:G10001,E6)+SUMIFS(угар!A5:A10001,угар!F5:F10001,AR4,угар!W5:W10001,B22,угар!G5:G10001,E6)+SUMIFS(угар!A5:A10001,угар!F5:F10001,AR4,угар!X5:X10001,B22,угар!G5:G10001,E6)+SUMIFS(угар!A5:A10001,угар!F5:F10001,AR4,угар!Y5:Y10001,B22,угар!G5:G10001,E6)</f>
        <v>0</v>
      </c>
      <c r="AT22" s="1312">
        <f>SUMIFS(угар!A5:A10001,угар!F5:F10001,AT4,угар!P5:P10001,B22,угар!G5:G10001,D6)+SUMIFS(угар!A5:A10001,угар!F5:F10001,AT4,угар!Q5:Q10001,B22,угар!G5:G10001,D6)+SUMIFS(угар!A5:A10001,угар!F5:F10001,AT4,угар!R5:R10001,B22,угар!G5:G10001,D6)+SUMIFS(угар!A5:A10001,угар!F5:F10001,AT4,угар!S5:S10001,B22,угар!G5:G10001,D6)+SUMIFS(угар!A5:A10001,угар!F5:F10001,AT4,угар!T5:T10001,B22,угар!G5:G10001,D6)+SUMIFS(угар!A5:A10001,угар!F5:F10001,AT4,угар!U5:U10001,B22,угар!G5:G10001,D6)+SUMIFS(угар!A5:A10001,угар!F5:F10001,AT4,угар!V5:V10001,B22,угар!G5:G10001,D6)+SUMIFS(угар!A5:A10001,угар!F5:F10001,AT4,угар!W5:W10001,B22,угар!G5:G10001,D6)+SUMIFS(угар!A5:A10001,угар!F5:F10001,AT4,угар!X5:X10001,B22,угар!G5:G10001,D6)+SUMIFS(угар!A5:A10001,угар!F5:F10001,AT4,угар!Y5:Y10001,B22,угар!G5:G10001,D6)</f>
        <v>0</v>
      </c>
      <c r="AU22" s="1312">
        <f>SUMIFS(угар!A5:A10001,угар!F5:F10001,AT4,угар!P5:P10001,B22,угар!G5:G10001,E6)+SUMIFS(угар!A5:A10001,угар!F5:F10001,AT4,угар!Q5:Q10001,B22,угар!G5:G10001,E6)+SUMIFS(угар!A5:A10001,угар!F5:F10001,AT4,угар!R5:R10001,B22,угар!G5:G10001,E6)+SUMIFS(угар!A5:A10001,угар!F5:F10001,AT4,угар!S5:S10001,B22,угар!G5:G10001,E6)+SUMIFS(угар!A5:A10001,угар!F5:F10001,AT4,угар!T5:T10001,B22,угар!G5:G10001,E6)+SUMIFS(угар!A5:A10001,угар!F5:F10001,AT4,угар!U5:U10001,B22,угар!G5:G10001,E6)+SUMIFS(угар!A5:A10001,угар!F5:F10001,AT4,угар!V5:V10001,B22,угар!G5:G10001,E6)+SUMIFS(угар!A5:A10001,угар!F5:F10001,AT4,угар!W5:W10001,B22,угар!G5:G10001,E6)+SUMIFS(угар!A5:A10001,угар!F5:F10001,AT4,угар!X5:X10001,B22,угар!G5:G10001,E6)+SUMIFS(угар!A5:A10001,угар!F5:F10001,AT4,угар!Y5:Y10001,B22,угар!G5:G10001,E6)</f>
        <v>0</v>
      </c>
      <c r="AV22" s="1312">
        <f>SUMIFS(угар!A5:A10001,угар!F5:F10001,AV4,угар!P5:P10001,B22,угар!G5:G10001,D6)+SUMIFS(угар!A5:A10001,угар!F5:F10001,AV4,угар!Q5:Q10001,B22,угар!G5:G10001,D6)+SUMIFS(угар!A5:A10001,угар!F5:F10001,AV4,угар!R5:R10001,B22,угар!G5:G10001,D6)+SUMIFS(угар!A5:A10001,угар!F5:F10001,AV4,угар!S5:S10001,B22,угар!G5:G10001,D6)+SUMIFS(угар!A5:A10001,угар!F5:F10001,AV4,угар!T5:T10001,B22,угар!G5:G10001,D6)+SUMIFS(угар!A5:A10001,угар!F5:F10001,AV4,угар!U5:U10001,B22,угар!G5:G10001,D6)+SUMIFS(угар!A5:A10001,угар!F5:F10001,AV4,угар!V5:V10001,B22,угар!G5:G10001,D6)+SUMIFS(угар!A5:A10001,угар!F5:F10001,AV4,угар!W5:W10001,B22,угар!G5:G10001,D6)+SUMIFS(угар!A5:A10001,угар!F5:F10001,AV4,угар!X5:X10001,B22,угар!G5:G10001,D6)+SUMIFS(угар!A5:A10001,угар!F5:F10001,AV4,угар!Y5:Y10001,B22,угар!G5:G10001,D6)</f>
        <v>0</v>
      </c>
      <c r="AW22" s="1312">
        <f>SUMIFS(угар!A5:A10001,угар!F5:F10001,AV4,угар!P5:P10001,B22,угар!G5:G10001,E6)+SUMIFS(угар!A5:A10001,угар!F5:F10001,AV4,угар!Q5:Q10001,B22,угар!G5:G10001,E6)+SUMIFS(угар!A5:A10001,угар!F5:F10001,AV4,угар!R5:R10001,B22,угар!G5:G10001,E6)+SUMIFS(угар!A5:A10001,угар!F5:F10001,AV4,угар!S5:S10001,B22,угар!G5:G10001,E6)+SUMIFS(угар!A5:A10001,угар!F5:F10001,AV4,угар!T5:T10001,B22,угар!G5:G10001,E6)+SUMIFS(угар!A5:A10001,угар!F5:F10001,AV4,угар!U5:U10001,B22,угар!G5:G10001,E6)+SUMIFS(угар!A5:A10001,угар!F5:F10001,AV4,угар!V5:V10001,B22,угар!G5:G10001,E6)+SUMIFS(угар!A5:A10001,угар!F5:F10001,AV4,угар!W5:W10001,B22,угар!G5:G10001,E6)+SUMIFS(угар!A5:A10001,угар!F5:F10001,AV4,угар!X5:X10001,B22,угар!G5:G10001,E6)+SUMIFS(угар!A5:A10001,угар!F5:F10001,AV4,угар!Y5:Y10001,B22,угар!G5:G10001,E6)</f>
        <v>0</v>
      </c>
    </row>
    <row r="23" spans="1:49" ht="16.5" thickBot="1">
      <c r="A23" s="1298" t="s">
        <v>631</v>
      </c>
      <c r="B23" s="208" t="s">
        <v>632</v>
      </c>
      <c r="C23" s="1292">
        <f t="shared" si="7"/>
        <v>0</v>
      </c>
      <c r="D23" s="1292">
        <f t="shared" si="0"/>
        <v>0</v>
      </c>
      <c r="E23" s="1292">
        <f t="shared" si="1"/>
        <v>0</v>
      </c>
      <c r="F23" s="1315">
        <f t="shared" si="6"/>
        <v>0</v>
      </c>
      <c r="G23" s="1315">
        <v>0</v>
      </c>
      <c r="H23" s="1337">
        <v>0</v>
      </c>
      <c r="I23" s="1351" t="e">
        <f t="shared" si="9"/>
        <v>#DIV/0!</v>
      </c>
      <c r="J23" s="1352" t="e">
        <f t="shared" si="10"/>
        <v>#DIV/0!</v>
      </c>
      <c r="K23" s="1352" t="e">
        <f t="shared" si="11"/>
        <v>#DIV/0!</v>
      </c>
      <c r="L23" s="1340">
        <f>SUMIFS(угар!A5:A10001,угар!F5:F10001,L4,угар!P5:P10001,B23,угар!G5:G10001,D6)+SUMIFS(угар!A5:A10001,угар!F5:F10001,L4,угар!Q5:Q10001,B23,угар!G5:G10001,D6)+SUMIFS(угар!A5:A10001,угар!F5:F10001,L4,угар!R5:R10001,B23,угар!G5:G10001,D6)+SUMIFS(угар!A5:A10001,угар!F5:F10001,L4,угар!S5:S10001,B23,угар!G5:G10001,D6)+SUMIFS(угар!A5:A10001,угар!F5:F10001,L4,угар!T5:T10001,B23,угар!G5:G10001,D6)+SUMIFS(угар!A5:A10001,угар!F5:F10001,L4,угар!U5:U10001,B23,угар!G5:G10001,D6)+SUMIFS(угар!A5:A10001,угар!F5:F10001,L4,угар!V5:V10001,B23,угар!G5:G10001,D6)+SUMIFS(угар!A5:A10001,угар!F5:F10001,L4,угар!W5:W10001,B23,угар!G5:G10001,D6)+SUMIFS(угар!A5:A10001,угар!F5:F10001,L4,угар!X5:X10001,B23,угар!G5:G10001,D6)+SUMIFS(угар!A5:A10001,угар!F5:F10001,L4,угар!Y5:Y10001,B23,угар!G5:G10001,D6)</f>
        <v>0</v>
      </c>
      <c r="M23" s="1312">
        <f>SUMIFS(угар!A5:A10001,угар!F5:F10001,L4,угар!P5:P10001,B23,угар!G5:G10001,E6)+SUMIFS(угар!A5:A10001,угар!F5:F10001,L4,угар!Q5:Q10001,B23,угар!G5:G10001,E6)+SUMIFS(угар!A5:A10001,угар!F5:F10001,L4,угар!R5:R10001,B23,угар!G5:G10001,E6)+SUMIFS(угар!A5:A10001,угар!F5:F10001,L4,угар!S5:S10001,B23,угар!G5:G10001,E6)+SUMIFS(угар!A5:A10001,угар!F5:F10001,L4,угар!T5:T10001,B23,угар!G5:G10001,E6)+SUMIFS(угар!A5:A10001,угар!F5:F10001,L4,угар!U5:U10001,B23,угар!G5:G10001,E6)+SUMIFS(угар!A5:A10001,угар!F5:F10001,L4,угар!V5:V10001,B23,угар!G5:G10001,E6)+SUMIFS(угар!A5:A10001,угар!F5:F10001,L4,угар!W5:W10001,B23,угар!G5:G10001,E6)+SUMIFS(угар!A5:A10001,угар!F5:F10001,L4,угар!X5:X10001,B23,угар!G5:G10001,E6)+SUMIFS(угар!A5:A10001,угар!F5:F10001,L4,угар!Y5:Y10001,B23,угар!G5:G10001,E6)</f>
        <v>0</v>
      </c>
      <c r="N23" s="1312">
        <f>SUMIFS(угар!A5:A10001,угар!F5:F10001,N4,угар!P5:P10001,B23,угар!G5:G10001,D6)+SUMIFS(угар!A5:A10001,угар!F5:F10001,N4,угар!Q5:Q10001,B23,угар!G5:G10001,D6)+SUMIFS(угар!A5:A10001,угар!F5:F10001,N4,угар!R5:R10001,B23,угар!G5:G10001,D6)+SUMIFS(угар!A5:A10001,угар!F5:F10001,N4,угар!S5:S10001,B23,угар!G5:G10001,D6)+SUMIFS(угар!A5:A10001,угар!F5:F10001,N4,угар!T5:T10001,B23,угар!G5:G10001,D6)+SUMIFS(угар!A5:A10001,угар!F5:F10001,N4,угар!U5:U10001,B23,угар!G5:G10001,D6)+SUMIFS(угар!A5:A10001,угар!F5:F10001,N4,угар!V5:V10001,B23,угар!G5:G10001,D6)+SUMIFS(угар!A5:A10001,угар!F5:F10001,N4,угар!W5:W10001,B23,угар!G5:G10001,D6)+SUMIFS(угар!A5:A10001,угар!F5:F10001,N4,угар!X5:X10001,B23,угар!G5:G10001,D6)+SUMIFS(угар!A5:A10001,угар!F5:F10001,N4,угар!Y5:Y10001,B23,угар!G5:G10001,D6)</f>
        <v>0</v>
      </c>
      <c r="O23" s="1312">
        <f>SUMIFS(угар!A5:A10001,угар!F5:F10001,N4,угар!P5:P10001,B23,угар!G5:G10001,E6)+SUMIFS(угар!A5:A10001,угар!F5:F10001,N4,угар!Q5:Q10001,B23,угар!G5:G10001,E6)+SUMIFS(угар!A5:A10001,угар!F5:F10001,N4,угар!R5:R10001,B23,угар!G5:G10001,E6)+SUMIFS(угар!A5:A10001,угар!F5:F10001,N4,угар!S5:S10001,B23,угар!G5:G10001,E6)+SUMIFS(угар!A5:A10001,угар!F5:F10001,N4,угар!T5:T10001,B23,угар!G5:G10001,E6)+SUMIFS(угар!A5:A10001,угар!F5:F10001,N4,угар!U5:U10001,B23,угар!G5:G10001,E6)+SUMIFS(угар!A5:A10001,угар!F5:F10001,N4,угар!V5:V10001,B23,угар!G5:G10001,E6)+SUMIFS(угар!A5:A10001,угар!F5:F10001,N4,угар!W5:W10001,B23,угар!G5:G10001,E6)+SUMIFS(угар!A5:A10001,угар!F5:F10001,N4,угар!X5:X10001,B23,угар!G5:G10001,E6)+SUMIFS(угар!A5:A10001,угар!F5:F10001,N4,угар!Y5:Y10001,B23,угар!G5:G10001,E6)</f>
        <v>0</v>
      </c>
      <c r="P23" s="1312">
        <f>SUMIFS(угар!A5:A10001,угар!F5:F10001,P4,угар!P5:P10001,B23,угар!G5:G10001,D6)+SUMIFS(угар!A5:A10001,угар!F5:F10001,P4,угар!Q5:Q10001,B23,угар!G5:G10001,D6)+SUMIFS(угар!A5:A10001,угар!F5:F10001,P4,угар!R5:R10001,B23,угар!G5:G10001,D6)+SUMIFS(угар!A5:A10001,угар!F5:F10001,P4,угар!S5:S10001,B23,угар!G5:G10001,D6)+SUMIFS(угар!A5:A10001,угар!F5:F10001,P4,угар!T5:T10001,B23,угар!G5:G10001,D6)+SUMIFS(угар!A5:A10001,угар!F5:F10001,P4,угар!U5:U10001,B23,угар!G5:G10001,D6)+SUMIFS(угар!A5:A10001,угар!F5:F10001,P4,угар!V5:V10001,B23,угар!G5:G10001,D6)+SUMIFS(угар!A5:A10001,угар!F5:F10001,P4,угар!W5:W10001,B23,угар!G5:G10001,D6)+SUMIFS(угар!A5:A10001,угар!F5:F10001,P4,угар!X5:X10001,B23,угар!G5:G10001,D6)+SUMIFS(угар!A5:A10001,угар!F5:F10001,P4,угар!Y5:Y10001,B23,угар!G5:G10001,D6)</f>
        <v>0</v>
      </c>
      <c r="Q23" s="1312">
        <f>SUMIFS(угар!A5:A10001,угар!F5:F10001,P4,угар!P5:P10001,B23,угар!G5:G10001,E6)+SUMIFS(угар!A5:A10001,угар!F5:F10001,P4,угар!Q5:Q10001,B23,угар!G5:G10001,E6)+SUMIFS(угар!A5:A10001,угар!F5:F10001,P4,угар!R5:R10001,B23,угар!G5:G10001,E6)+SUMIFS(угар!A5:A10001,угар!F5:F10001,P4,угар!S5:S10001,B23,угар!G5:G10001,E6)+SUMIFS(угар!A5:A10001,угар!F5:F10001,P4,угар!T5:T10001,B23,угар!G5:G10001,E6)+SUMIFS(угар!A5:A10001,угар!F5:F10001,P4,угар!U5:U10001,B23,угар!G5:G10001,E6)+SUMIFS(угар!A5:A10001,угар!F5:F10001,P4,угар!V5:V10001,B23,угар!G5:G10001,E6)+SUMIFS(угар!A5:A10001,угар!F5:F10001,P4,угар!W5:W10001,B23,угар!G5:G10001,E6)+SUMIFS(угар!A5:A10001,угар!F5:F10001,P4,угар!X5:X10001,B23,угар!G5:G10001,E6)+SUMIFS(угар!A5:A10001,угар!F5:F10001,P4,угар!Y5:Y10001,B23,угар!G5:G10001,E6)</f>
        <v>0</v>
      </c>
      <c r="R23" s="1312">
        <f>SUMIFS(угар!A5:A10001,угар!F5:F10001,R4,угар!P5:P10001,B23,угар!G5:G10001,D6)+SUMIFS(угар!A5:A10001,угар!F5:F10001,R4,угар!Q5:Q10001,B23,угар!G5:G10001,D6)+SUMIFS(угар!A5:A10001,угар!F5:F10001,R4,угар!R5:R10001,B23,угар!G5:G10001,D6)+SUMIFS(угар!A5:A10001,угар!F5:F10001,R4,угар!S5:S10001,B23,угар!G5:G10001,D6)+SUMIFS(угар!A5:A10001,угар!F5:F10001,R4,угар!T5:T10001,B23,угар!G5:G10001,D6)+SUMIFS(угар!A5:A10001,угар!F5:F10001,R4,угар!U5:U10001,B23,угар!G5:G10001,D6)+SUMIFS(угар!A5:A10001,угар!F5:F10001,R4,угар!V5:V10001,B23,угар!G5:G10001,D6)+SUMIFS(угар!A5:A10001,угар!F5:F10001,R4,угар!W5:W10001,B23,угар!G5:G10001,D6)+SUMIFS(угар!A5:A10001,угар!F5:F10001,R4,угар!X5:X10001,B23,угар!G5:G10001,D6)+SUMIFS(угар!A5:A10001,угар!F5:F10001,R4,угар!Y5:Y10001,B23,угар!G5:G10001,D6)</f>
        <v>0</v>
      </c>
      <c r="S23" s="1312">
        <f>SUMIFS(угар!A5:A10001,угар!F5:F10001,R4,угар!P5:P10001,B23,угар!G5:G10001,E6)+SUMIFS(угар!A5:A10001,угар!F5:F10001,R4,угар!Q5:Q10001,B23,угар!G5:G10001,E6)+SUMIFS(угар!A5:A10001,угар!F5:F10001,R4,угар!R5:R10001,B23,угар!G5:G10001,E6)+SUMIFS(угар!A5:A10001,угар!F5:F10001,R4,угар!S5:S10001,B23,угар!G5:G10001,E6)+SUMIFS(угар!A5:A10001,угар!F5:F10001,R4,угар!T5:T10001,B23,угар!G5:G10001,E6)+SUMIFS(угар!A5:A10001,угар!F5:F10001,R4,угар!U5:U10001,B23,угар!G5:G10001,E6)+SUMIFS(угар!A5:A10001,угар!F5:F10001,R4,угар!V5:V10001,B23,угар!G5:G10001,E6)+SUMIFS(угар!A5:A10001,угар!F5:F10001,R4,угар!W5:W10001,B23,угар!G5:G10001,E6)+SUMIFS(угар!A5:A10001,угар!F5:F10001,R4,угар!X5:X10001,B23,угар!G5:G10001,E6)+SUMIFS(угар!A5:A10001,угар!F5:F10001,R4,угар!Y5:Y10001,B23,угар!G5:G10001,E6)</f>
        <v>0</v>
      </c>
      <c r="T23" s="1312">
        <f>SUMIFS(угар!A5:A10001,угар!F5:F10001,T4,угар!P5:P10001,B23,угар!G5:G10001,D6)+SUMIFS(угар!A5:A10001,угар!F5:F10001,T4,угар!Q5:Q10001,B23,угар!G5:G10001,D6)+SUMIFS(угар!A5:A10001,угар!F5:F10001,T4,угар!R5:R10001,B23,угар!G5:G10001,D6)+SUMIFS(угар!A5:A10001,угар!F5:F10001,T4,угар!S5:S10001,B23,угар!G5:G10001,D6)+SUMIFS(угар!A5:A10001,угар!F5:F10001,T4,угар!T5:T10001,B23,угар!G5:G10001,D6)+SUMIFS(угар!A5:A10001,угар!F5:F10001,T4,угар!U5:U10001,B23,угар!G5:G10001,D6)+SUMIFS(угар!A5:A10001,угар!F5:F10001,T4,угар!V5:V10001,B23,угар!G5:G10001,D6)+SUMIFS(угар!A5:A10001,угар!F5:F10001,T4,угар!W5:W10001,B23,угар!G5:G10001,D6)+SUMIFS(угар!A5:A10001,угар!F5:F10001,T4,угар!X5:X10001,B23,угар!G5:G10001,D6)+SUMIFS(угар!A5:A10001,угар!F5:F10001,T4,угар!Y5:Y10001,B23,угар!G5:G10001,D6)</f>
        <v>0</v>
      </c>
      <c r="U23" s="1312">
        <f>SUMIFS(угар!A5:A10001,угар!F5:F10001,T4,угар!P5:P10001,B23,угар!G5:G10001,E6)+SUMIFS(угар!A5:A10001,угар!F5:F10001,T4,угар!Q5:Q10001,B23,угар!G5:G10001,E6)+SUMIFS(угар!A5:A10001,угар!F5:F10001,T4,угар!R5:R10001,B23,угар!G5:G10001,E6)+SUMIFS(угар!A5:A10001,угар!F5:F10001,T4,угар!S5:S10001,B23,угар!G5:G10001,E6)+SUMIFS(угар!A5:A10001,угар!F5:F10001,T4,угар!T5:T10001,B23,угар!G5:G10001,E6)+SUMIFS(угар!A5:A10001,угар!F5:F10001,T4,угар!U5:U10001,B23,угар!G5:G10001,E6)+SUMIFS(угар!A5:A10001,угар!F5:F10001,T4,угар!V5:V10001,B23,угар!G5:G10001,E6)+SUMIFS(угар!A5:A10001,угар!F5:F10001,T4,угар!W5:W10001,B23,угар!G5:G10001,E6)+SUMIFS(угар!A5:A10001,угар!F5:F10001,T4,угар!X5:X10001,B23,угар!G5:G10001,E6)+SUMIFS(угар!A5:A10001,угар!F5:F10001,T4,угар!Y5:Y10001,B23,угар!G5:G10001,E6)</f>
        <v>0</v>
      </c>
      <c r="V23" s="1312">
        <f>SUMIFS(угар!A5:A10001,угар!F5:F10001,V4,угар!P5:P10001,B23,угар!G5:G10001,D6)+SUMIFS(угар!A5:A10001,угар!F5:F10001,V4,угар!Q5:Q10001,B23,угар!G5:G10001,D6)+SUMIFS(угар!A5:A10001,угар!F5:F10001,V4,угар!R5:R10001,B23,угар!G5:G10001,D6)+SUMIFS(угар!A5:A10001,угар!F5:F10001,V4,угар!S5:S10001,B23,угар!G5:G10001,D6)+SUMIFS(угар!A5:A10001,угар!F5:F10001,V4,угар!T5:T10001,B23,угар!G5:G10001,D6)+SUMIFS(угар!A5:A10001,угар!F5:F10001,V4,угар!U5:U10001,B23,угар!G5:G10001,D6)+SUMIFS(угар!A5:A10001,угар!F5:F10001,V4,угар!V5:V10001,B23,угар!G5:G10001,D6)+SUMIFS(угар!A5:A10001,угар!F5:F10001,V4,угар!W5:W10001,B23,угар!G5:G10001,D6)+SUMIFS(угар!A5:A10001,угар!F5:F10001,V4,угар!X5:X10001,B23,угар!G5:G10001,D6)+SUMIFS(угар!A5:A10001,угар!F5:F10001,V4,угар!Y5:Y10001,B23,угар!G5:G10001,D6)</f>
        <v>0</v>
      </c>
      <c r="W23" s="1312">
        <f>SUMIFS(угар!A5:A10001,угар!F5:F10001,V4,угар!P5:P10001,B23,угар!G5:G10001,E6)+SUMIFS(угар!A5:A10001,угар!F5:F10001,V4,угар!Q5:Q10001,B23,угар!G5:G10001,E6)+SUMIFS(угар!A5:A10001,угар!F5:F10001,V4,угар!R5:R10001,B23,угар!G5:G10001,E6)+SUMIFS(угар!A5:A10001,угар!F5:F10001,V4,угар!S5:S10001,B23,угар!G5:G10001,E6)+SUMIFS(угар!A5:A10001,угар!F5:F10001,V4,угар!T5:T10001,B23,угар!G5:G10001,E6)+SUMIFS(угар!A5:A10001,угар!F5:F10001,V4,угар!U5:U10001,B23,угар!G5:G10001,E6)+SUMIFS(угар!A5:A10001,угар!F5:F10001,V4,угар!V5:V10001,B23,угар!G5:G10001,E6)+SUMIFS(угар!A5:A10001,угар!F5:F10001,V4,угар!W5:W10001,B23,угар!G5:G10001,E6)+SUMIFS(угар!A5:A10001,угар!F5:F10001,V4,угар!X5:X10001,B23,угар!G5:G10001,E6)+SUMIFS(угар!A5:A10001,угар!F5:F10001,V4,угар!Y5:Y10001,B23,угар!G5:G10001,E6)</f>
        <v>0</v>
      </c>
      <c r="X23" s="1312">
        <f>SUMIFS(угар!A5:A10001,угар!F5:F10001,X4,угар!P5:P10001,B23,угар!G5:G10001,D6)+SUMIFS(угар!A5:A10001,угар!F5:F10001,X4,угар!Q5:Q10001,B23,угар!G5:G10001,D6)+SUMIFS(угар!A5:A10001,угар!F5:F10001,X4,угар!R5:R10001,B23,угар!G5:G10001,D6)+SUMIFS(угар!A5:A10001,угар!F5:F10001,X4,угар!S5:S10001,B23,угар!G5:G10001,D6)+SUMIFS(угар!A5:A10001,угар!F5:F10001,X4,угар!T5:T10001,B23,угар!G5:G10001,D6)+SUMIFS(угар!A5:A10001,угар!F5:F10001,X4,угар!U5:U10001,B23,угар!G5:G10001,D6)+SUMIFS(угар!A5:A10001,угар!F5:F10001,X4,угар!V5:V10001,B23,угар!G5:G10001,D6)+SUMIFS(угар!A5:A10001,угар!F5:F10001,X4,угар!W5:W10001,B23,угар!G5:G10001,D6)+SUMIFS(угар!A5:A10001,угар!F5:F10001,X4,угар!X5:X10001,B23,угар!G5:G10001,D6)+SUMIFS(угар!A5:A10001,угар!F5:F10001,X4,угар!Y5:Y10001,B23,угар!G5:G10001,D6)</f>
        <v>0</v>
      </c>
      <c r="Y23" s="1312">
        <f>SUMIFS(угар!A5:A10001,угар!F5:F10001,X4,угар!P5:P10001,B23,угар!G5:G10001,E6)+SUMIFS(угар!A5:A10001,угар!F5:F10001,X4,угар!Q5:Q10001,B23,угар!G5:G10001,E6)+SUMIFS(угар!A5:A10001,угар!F5:F10001,X4,угар!R5:R10001,B23,угар!G5:G10001,E6)+SUMIFS(угар!A5:A10001,угар!F5:F10001,X4,угар!S5:S10001,B23,угар!G5:G10001,E6)+SUMIFS(угар!A5:A10001,угар!F5:F10001,X4,угар!T5:T10001,B23,угар!G5:G10001,E6)+SUMIFS(угар!A5:A10001,угар!F5:F10001,X4,угар!U5:U10001,B23,угар!G5:G10001,E6)+SUMIFS(угар!A5:A10001,угар!F5:F10001,X4,угар!V5:V10001,B23,угар!G5:G10001,E6)+SUMIFS(угар!A5:A10001,угар!F5:F10001,X4,угар!W5:W10001,B23,угар!G5:G10001,E6)+SUMIFS(угар!A5:A10001,угар!F5:F10001,X4,угар!X5:X10001,B23,угар!G5:G10001,E6)+SUMIFS(угар!A5:A10001,угар!F5:F10001,X4,угар!Y5:Y10001,B23,угар!G5:G10001,E6)</f>
        <v>0</v>
      </c>
      <c r="Z23" s="1312">
        <f>SUMIFS(угар!A5:A10001,угар!F5:F10001,Z4,угар!P5:P10001,B23,угар!G5:G10001,D6)+SUMIFS(угар!A5:A10001,угар!F5:F10001,Z4,угар!Q5:Q10001,B23,угар!G5:G10001,D6)+SUMIFS(угар!A5:A10001,угар!F5:F10001,Z4,угар!R5:R10001,B23,угар!G5:G10001,D6)+SUMIFS(угар!A5:A10001,угар!F5:F10001,Z4,угар!S5:S10001,B23,угар!G5:G10001,D6)+SUMIFS(угар!A5:A10001,угар!F5:F10001,Z4,угар!T5:T10001,B23,угар!G5:G10001,D6)+SUMIFS(угар!A5:A10001,угар!F5:F10001,Z4,угар!U5:U10001,B23,угар!G5:G10001,D6)+SUMIFS(угар!A5:A10001,угар!F5:F10001,Z4,угар!V5:V10001,B23,угар!G5:G10001,D6)+SUMIFS(угар!A5:A10001,угар!F5:F10001,Z4,угар!W5:W10001,B23,угар!G5:G10001,D6)+SUMIFS(угар!A5:A10001,угар!F5:F10001,Z4,угар!X5:X10001,B23,угар!G5:G10001,D6)+SUMIFS(угар!A5:A10001,угар!F5:F10001,Z4,угар!Y5:Y10001,B23,угар!G5:G10001,D6)</f>
        <v>0</v>
      </c>
      <c r="AA23" s="1312">
        <f>SUMIFS(угар!A5:A10001,угар!F5:F10001,Z4,угар!P5:P10001,B23,угар!G5:G10001,E6)+SUMIFS(угар!A5:A10001,угар!F5:F10001,Z4,угар!Q5:Q10001,B23,угар!G5:G10001,E6)+SUMIFS(угар!A5:A10001,угар!F5:F10001,Z4,угар!R5:R10001,B23,угар!G5:G10001,E6)+SUMIFS(угар!A5:A10001,угар!F5:F10001,Z4,угар!S5:S10001,B23,угар!G5:G10001,E6)+SUMIFS(угар!A5:A10001,угар!F5:F10001,Z4,угар!T5:T10001,B23,угар!G5:G10001,E6)+SUMIFS(угар!A5:A10001,угар!F5:F10001,Z4,угар!U5:U10001,B23,угар!G5:G10001,E6)+SUMIFS(угар!A5:A10001,угар!F5:F10001,Z4,угар!V5:V10001,B23,угар!G5:G10001,E6)+SUMIFS(угар!A5:A10001,угар!F5:F10001,Z4,угар!W5:W10001,B23,угар!G5:G10001,E6)+SUMIFS(угар!A5:A10001,угар!F5:F10001,Z4,угар!X5:X10001,B23,угар!G5:G10001,E6)+SUMIFS(угар!A5:A10001,угар!F5:F10001,Z4,угар!Y5:Y10001,B23,угар!G5:G10001,E6)</f>
        <v>0</v>
      </c>
      <c r="AB23" s="1312">
        <f>SUMIFS(угар!A5:A10001,угар!F5:F10001,AB4,угар!P5:P10001,B23,угар!G5:G10001,D6)+SUMIFS(угар!A5:A10001,угар!F5:F10001,AB4,угар!Q5:Q10001,B23,угар!G5:G10001,D6)+SUMIFS(угар!A5:A10001,угар!F5:F10001,AB4,угар!R5:R10001,B23,угар!G5:G10001,D6)+SUMIFS(угар!A5:A10001,угар!F5:F10001,AB4,угар!S5:S10001,B23,угар!G5:G10001,D6)+SUMIFS(угар!A5:A10001,угар!F5:F10001,AB4,угар!T5:T10001,B23,угар!G5:G10001,D6)+SUMIFS(угар!A5:A10001,угар!F5:F10001,AB4,угар!U5:U10001,B23,угар!G5:G10001,D6)+SUMIFS(угар!A5:A10001,угар!F5:F10001,AB4,угар!V5:V10001,B23,угар!G5:G10001,D6)+SUMIFS(угар!A5:A10001,угар!F5:F10001,AB4,угар!W5:W10001,B23,угар!G5:G10001,D6)+SUMIFS(угар!A5:A10001,угар!F5:F10001,AB4,угар!X5:X10001,B23,угар!G5:G10001,D6)+SUMIFS(угар!A5:A10001,угар!F5:F10001,AB4,угар!Y5:Y10001,B23,угар!G5:G10001,D6)</f>
        <v>0</v>
      </c>
      <c r="AC23" s="1312">
        <f>SUMIFS(угар!A5:A10001,угар!F5:F10001,AB4,угар!P5:P10001,B23,угар!G5:G10001,E6)+SUMIFS(угар!A5:A10001,угар!F5:F10001,AB4,угар!Q5:Q10001,B23,угар!G5:G10001,E6)+SUMIFS(угар!A5:A10001,угар!F5:F10001,AB4,угар!R5:R10001,B23,угар!G5:G10001,E6)+SUMIFS(угар!A5:A10001,угар!F5:F10001,AB4,угар!S5:S10001,B23,угар!G5:G10001,E6)+SUMIFS(угар!A5:A10001,угар!F5:F10001,AB4,угар!T5:T10001,B23,угар!G5:G10001,E6)+SUMIFS(угар!A5:A10001,угар!F5:F10001,AB4,угар!U5:U10001,B23,угар!G5:G10001,E6)+SUMIFS(угар!A5:A10001,угар!F5:F10001,AB4,угар!V5:V10001,B23,угар!G5:G10001,E6)+SUMIFS(угар!A5:A10001,угар!F5:F10001,AB4,угар!W5:W10001,B23,угар!G5:G10001,E6)+SUMIFS(угар!A5:A10001,угар!F5:F10001,AB4,угар!X5:X10001,B23,угар!G5:G10001,E6)+SUMIFS(угар!A5:A10001,угар!F5:F10001,AB4,угар!Y5:Y10001,B23,угар!G5:G10001,E6)</f>
        <v>0</v>
      </c>
      <c r="AD23" s="1312">
        <f>SUMIFS(угар!A5:A10001,угар!F5:F10001,AD4,угар!P5:P10001,B23,угар!G5:G10001,D6)+SUMIFS(угар!A5:A10001,угар!F5:F10001,AD4,угар!Q5:Q10001,B23,угар!G5:G10001,D6)+SUMIFS(угар!A5:A10001,угар!F5:F10001,AD4,угар!R5:R10001,B23,угар!G5:G10001,D6)+SUMIFS(угар!A5:A10001,угар!F5:F10001,AD4,угар!S5:S10001,B23,угар!G5:G10001,D6)+SUMIFS(угар!A5:A10001,угар!F5:F10001,AD4,угар!T5:T10001,B23,угар!G5:G10001,D6)+SUMIFS(угар!A5:A10001,угар!F5:F10001,AD4,угар!U5:U10001,B23,угар!G5:G10001,D6)+SUMIFS(угар!A5:A10001,угар!F5:F10001,AD4,угар!V5:V10001,B23,угар!G5:G10001,D6)+SUMIFS(угар!A5:A10001,угар!F5:F10001,AD4,угар!W5:W10001,B23,угар!G5:G10001,D6)+SUMIFS(угар!A5:A10001,угар!F5:F10001,AD4,угар!X5:X10001,B23,угар!G5:G10001,D6)+SUMIFS(угар!A5:A10001,угар!F5:F10001,AD4,угар!Y5:Y10001,B23,угар!G5:G10001,D6)</f>
        <v>0</v>
      </c>
      <c r="AE23" s="1312">
        <f>SUMIFS(угар!A5:A10001,угар!F5:F10001,AD4,угар!P5:P10001,B23,угар!G5:G10001,E6)+SUMIFS(угар!A5:A10001,угар!F5:F10001,AD4,угар!Q5:Q10001,B23,угар!G5:G10001,E6)+SUMIFS(угар!A5:A10001,угар!F5:F10001,AD4,угар!R5:R10001,B23,угар!G5:G10001,E6)+SUMIFS(угар!A5:A10001,угар!F5:F10001,AD4,угар!S5:S10001,B23,угар!G5:G10001,E6)+SUMIFS(угар!A5:A10001,угар!F5:F10001,AD4,угар!T5:T10001,B23,угар!G5:G10001,E6)+SUMIFS(угар!A5:A10001,угар!F5:F10001,AD4,угар!U5:U10001,B23,угар!G5:G10001,E6)+SUMIFS(угар!A5:A10001,угар!F5:F10001,AD4,угар!V5:V10001,B23,угар!G5:G10001,E6)+SUMIFS(угар!A5:A10001,угар!F5:F10001,AD4,угар!W5:W10001,B23,угар!G5:G10001,E6)+SUMIFS(угар!A5:A10001,угар!F5:F10001,AD4,угар!X5:X10001,B23,угар!G5:G10001,E6)+SUMIFS(угар!A5:A10001,угар!F5:F10001,AD4,угар!Y5:Y10001,B23,угар!G5:G10001,E6)</f>
        <v>0</v>
      </c>
      <c r="AF23" s="1312">
        <f>SUMIFS(угар!A5:A10001,угар!F5:F10001,AF4,угар!P5:P10001,B23,угар!G5:G10001,D6)+SUMIFS(угар!A5:A10001,угар!F5:F10001,AF4,угар!Q5:Q10001,B23,угар!G5:G10001,D6)+SUMIFS(угар!A5:A10001,угар!F5:F10001,AF4,угар!R5:R10001,B23,угар!G5:G10001,D6)+SUMIFS(угар!A5:A10001,угар!F5:F10001,AF4,угар!S5:S10001,B23,угар!G5:G10001,D6)+SUMIFS(угар!A5:A10001,угар!F5:F10001,AF4,угар!T5:T10001,B23,угар!G5:G10001,D6)+SUMIFS(угар!A5:A10001,угар!F5:F10001,AF4,угар!U5:U10001,B23,угар!G5:G10001,D6)+SUMIFS(угар!A5:A10001,угар!F5:F10001,AF4,угар!V5:V10001,B23,угар!G5:G10001,D6)+SUMIFS(угар!A5:A10001,угар!F5:F10001,AF4,угар!W5:W10001,B23,угар!G5:G10001,D6)+SUMIFS(угар!A5:A10001,угар!F5:F10001,AF4,угар!X5:X10001,B23,угар!G5:G10001,D6)+SUMIFS(угар!A5:A10001,угар!F5:F10001,AF4,угар!Y5:Y10001,B23,угар!G5:G10001,D6)</f>
        <v>0</v>
      </c>
      <c r="AG23" s="1312">
        <f>SUMIFS(угар!A5:A10001,угар!F5:F10001,AF4,угар!P5:P10001,B23,угар!G5:G10001,E6)+SUMIFS(угар!A5:A10001,угар!F5:F10001,AF4,угар!Q5:Q10001,B23,угар!G5:G10001,E6)+SUMIFS(угар!A5:A10001,угар!F5:F10001,AF4,угар!R5:R10001,B23,угар!G5:G10001,E6)+SUMIFS(угар!A5:A10001,угар!F5:F10001,AF4,угар!S5:S10001,B23,угар!G5:G10001,E6)+SUMIFS(угар!A5:A10001,угар!F5:F10001,AF4,угар!T5:T10001,B23,угар!G5:G10001,E6)+SUMIFS(угар!A5:A10001,угар!F5:F10001,AF4,угар!U5:U10001,B23,угар!G5:G10001,E6)+SUMIFS(угар!A5:A10001,угар!F5:F10001,AF4,угар!V5:V10001,B23,угар!G5:G10001,E6)+SUMIFS(угар!A5:A10001,угар!F5:F10001,AF4,угар!W5:W10001,B23,угар!G5:G10001,E6)+SUMIFS(угар!A5:A10001,угар!F5:F10001,AF4,угар!X5:X10001,B23,угар!G5:G10001,E6)+SUMIFS(угар!A5:A10001,угар!F5:F10001,AF4,угар!Y5:Y10001,B23,угар!G5:G10001,E6)</f>
        <v>0</v>
      </c>
      <c r="AH23" s="1312">
        <f>SUMIFS(угар!A5:A10001,угар!F5:F10001,AH4,угар!P5:P10001,B23,угар!G5:G10001,D6)+SUMIFS(угар!A5:A10001,угар!F5:F10001,AH4,угар!Q5:Q10001,B23,угар!G5:G10001,D6)+SUMIFS(угар!A5:A10001,угар!F5:F10001,AH4,угар!R5:R10001,B23,угар!G5:G10001,D6)+SUMIFS(угар!A5:A10001,угар!F5:F10001,AH4,угар!S5:S10001,B23,угар!G5:G10001,D6)+SUMIFS(угар!A5:A10001,угар!F5:F10001,AH4,угар!T5:T10001,B23,угар!G5:G10001,D6)+SUMIFS(угар!A5:A10001,угар!F5:F10001,AH4,угар!U5:U10001,B23,угар!G5:G10001,D6)+SUMIFS(угар!A5:A10001,угар!F5:F10001,AH4,угар!V5:V10001,B23,угар!G5:G10001,D6)+SUMIFS(угар!A5:A10001,угар!F5:F10001,AH4,угар!W5:W10001,B23,угар!G5:G10001,D6)+SUMIFS(угар!A5:A10001,угар!F5:F10001,AH4,угар!X5:X10001,B23,угар!G5:G10001,D6)+SUMIFS(угар!A5:A10001,угар!F5:F10001,AH4,угар!Y5:Y10001,B23,угар!G5:G10001,D6)</f>
        <v>0</v>
      </c>
      <c r="AI23" s="1312">
        <f>SUMIFS(угар!A5:A10001,угар!F5:F10001,AH4,угар!P5:P10001,B23,угар!G5:G10001,E6)+SUMIFS(угар!A5:A10001,угар!F5:F10001,AH4,угар!Q5:Q10001,B23,угар!G5:G10001,E6)+SUMIFS(угар!A5:A10001,угар!F5:F10001,AH4,угар!R5:R10001,B23,угар!G5:G10001,E6)+SUMIFS(угар!A5:A10001,угар!F5:F10001,AH4,угар!S5:S10001,B23,угар!G5:G10001,E6)+SUMIFS(угар!A5:A10001,угар!F5:F10001,AH4,угар!T5:T10001,B23,угар!G5:G10001,E6)+SUMIFS(угар!A5:A10001,угар!F5:F10001,AH4,угар!U5:U10001,B23,угар!G5:G10001,E6)+SUMIFS(угар!A5:A10001,угар!F5:F10001,AH4,угар!V5:V10001,B23,угар!G5:G10001,E6)+SUMIFS(угар!A5:A10001,угар!F5:F10001,AH4,угар!W5:W10001,B23,угар!G5:G10001,E6)+SUMIFS(угар!A5:A10001,угар!F5:F10001,AH4,угар!X5:X10001,B23,угар!G5:G10001,E6)+SUMIFS(угар!A5:A10001,угар!F5:F10001,AH4,угар!Y5:Y10001,B23,угар!G5:G10001,E6)</f>
        <v>0</v>
      </c>
      <c r="AJ23" s="1312">
        <f>SUMIFS(угар!A5:A10001,угар!F5:F10001,AJ4,угар!P5:P10001,B23,угар!G5:G10001,D6)+SUMIFS(угар!A5:A10001,угар!F5:F10001,AJ4,угар!Q5:Q10001,B23,угар!G5:G10001,D6)+SUMIFS(угар!A5:A10001,угар!F5:F10001,AJ4,угар!R5:R10001,B23,угар!G5:G10001,D6)+SUMIFS(угар!A5:A10001,угар!F5:F10001,AJ4,угар!S5:S10001,B23,угар!G5:G10001,D6)+SUMIFS(угар!A5:A10001,угар!F5:F10001,AJ4,угар!T5:T10001,B23,угар!G5:G10001,D6)+SUMIFS(угар!A5:A10001,угар!F5:F10001,AJ4,угар!U5:U10001,B23,угар!G5:G10001,D6)+SUMIFS(угар!A5:A10001,угар!F5:F10001,AJ4,угар!V5:V10001,B23,угар!G5:G10001,D6)+SUMIFS(угар!A5:A10001,угар!F5:F10001,AJ4,угар!W5:W10001,B23,угар!G5:G10001,D6)+SUMIFS(угар!A5:A10001,угар!F5:F10001,AJ4,угар!X5:X10001,B23,угар!G5:G10001,D6)+SUMIFS(угар!A5:A10001,угар!F5:F10001,AJ4,угар!Y5:Y10001,B23,угар!G5:G10001,D6)</f>
        <v>0</v>
      </c>
      <c r="AK23" s="1312">
        <f>SUMIFS(угар!A5:A10001,угар!F5:F10001,AJ4,угар!P5:P10001,B23,угар!G5:G10001,E6)+SUMIFS(угар!A5:A10001,угар!F5:F10001,AJ4,угар!Q5:Q10001,B23,угар!G5:G10001,E6)+SUMIFS(угар!A5:A10001,угар!F5:F10001,AJ4,угар!R5:R10001,B23,угар!G5:G10001,E6)+SUMIFS(угар!A5:A10001,угар!F5:F10001,AJ4,угар!S5:S10001,B23,угар!G5:G10001,E6)+SUMIFS(угар!A5:A10001,угар!F5:F10001,AJ4,угар!T5:T10001,B23,угар!G5:G10001,E6)+SUMIFS(угар!A5:A10001,угар!F5:F10001,AJ4,угар!U5:U10001,B23,угар!G5:G10001,E6)+SUMIFS(угар!A5:A10001,угар!F5:F10001,AJ4,угар!V5:V10001,B23,угар!G5:G10001,E6)+SUMIFS(угар!A5:A10001,угар!F5:F10001,AJ4,угар!W5:W10001,B23,угар!G5:G10001,E6)+SUMIFS(угар!A5:A10001,угар!F5:F10001,AJ4,угар!X5:X10001,B23,угар!G5:G10001,E6)+SUMIFS(угар!A5:A10001,угар!F5:F10001,AJ4,угар!Y5:Y10001,B23,угар!G5:G10001,E6)</f>
        <v>0</v>
      </c>
      <c r="AL23" s="1312">
        <f>SUMIFS(угар!A5:A10001,угар!F5:F10001,AL4,угар!P5:P10001,B23,угар!G5:G10001,D6)+SUMIFS(угар!A5:A10001,угар!F5:F10001,AL4,угар!Q5:Q10001,B23,угар!G5:G10001,D6)+SUMIFS(угар!A5:A10001,угар!F5:F10001,AL4,угар!R5:R10001,B23,угар!G5:G10001,D6)+SUMIFS(угар!A5:A10001,угар!F5:F10001,AL4,угар!S5:S10001,B23,угар!G5:G10001,D6)+SUMIFS(угар!A5:A10001,угар!F5:F10001,AL4,угар!T5:T10001,B23,угар!G5:G10001,D6)+SUMIFS(угар!A5:A10001,угар!F5:F10001,AL4,угар!U5:U10001,B23,угар!G5:G10001,D6)+SUMIFS(угар!A5:A10001,угар!F5:F10001,AL4,угар!V5:V10001,B23,угар!G5:G10001,D6)+SUMIFS(угар!A5:A10001,угар!F5:F10001,AL4,угар!W5:W10001,B23,угар!G5:G10001,D6)+SUMIFS(угар!A5:A10001,угар!F5:F10001,AL4,угар!X5:X10001,B23,угар!G5:G10001,D6)+SUMIFS(угар!A5:A10001,угар!F5:F10001,AL4,угар!Y5:Y10001,B23,угар!G5:G10001,D6)</f>
        <v>0</v>
      </c>
      <c r="AM23" s="1312">
        <f>SUMIFS(угар!A5:A10001,угар!F5:F10001,AL4,угар!P5:P10001,B23,угар!G5:G10001,E6)+SUMIFS(угар!A5:A10001,угар!F5:F10001,AL4,угар!Q5:Q10001,B23,угар!G5:G10001,E6)+SUMIFS(угар!A5:A10001,угар!F5:F10001,AL4,угар!R5:R10001,B23,угар!G5:G10001,E6)+SUMIFS(угар!A5:A10001,угар!F5:F10001,AL4,угар!S5:S10001,B23,угар!G5:G10001,E6)+SUMIFS(угар!A5:A10001,угар!F5:F10001,AL4,угар!T5:T10001,B23,угар!G5:G10001,E6)+SUMIFS(угар!A5:A10001,угар!F5:F10001,AL4,угар!U5:U10001,B23,угар!G5:G10001,E6)+SUMIFS(угар!A5:A10001,угар!F5:F10001,AL4,угар!V5:V10001,B23,угар!G5:G10001,E6)+SUMIFS(угар!A5:A10001,угар!F5:F10001,AL4,угар!W5:W10001,B23,угар!G5:G10001,E6)+SUMIFS(угар!A5:A10001,угар!F5:F10001,AL4,угар!X5:X10001,B23,угар!G5:G10001,E6)+SUMIFS(угар!A5:A10001,угар!F5:F10001,AL4,угар!Y5:Y10001,B23,угар!G5:G10001,E6)</f>
        <v>0</v>
      </c>
      <c r="AN23" s="1312">
        <f>SUMIFS(угар!A5:A10001,угар!F5:F10001,AN4,угар!P5:P10001,B23,угар!G5:G10001,D6)+SUMIFS(угар!A5:A10001,угар!F5:F10001,AN4,угар!Q5:Q10001,B23,угар!G5:G10001,D6)+SUMIFS(угар!A5:A10001,угар!F5:F10001,AN4,угар!R5:R10001,B23,угар!G5:G10001,D6)+SUMIFS(угар!A5:A10001,угар!F5:F10001,AN4,угар!S5:S10001,B23,угар!G5:G10001,D6)+SUMIFS(угар!A5:A10001,угар!F5:F10001,AN4,угар!T5:T10001,B23,угар!G5:G10001,D6)+SUMIFS(угар!A5:A10001,угар!F5:F10001,AN4,угар!U5:U10001,B23,угар!G5:G10001,D6)+SUMIFS(угар!A5:A10001,угар!F5:F10001,AN4,угар!V5:V10001,B23,угар!G5:G10001,D6)+SUMIFS(угар!A5:A10001,угар!F5:F10001,AN4,угар!W5:W10001,B23,угар!G5:G10001,D6)+SUMIFS(угар!A5:A10001,угар!F5:F10001,AN4,угар!X5:X10001,B23,угар!G5:G10001,D6)+SUMIFS(угар!A5:A10001,угар!F5:F10001,AN4,угар!Y5:Y10001,B23,угар!G5:G10001,D6)</f>
        <v>0</v>
      </c>
      <c r="AO23" s="1312">
        <f>SUMIFS(угар!A5:A10001,угар!F5:F10001,AN4,угар!P5:P10001,B23,угар!G5:G10001,E6)+SUMIFS(угар!A5:A10001,угар!F5:F10001,AN4,угар!Q5:Q10001,B23,угар!G5:G10001,E6)+SUMIFS(угар!A5:A10001,угар!F5:F10001,AN4,угар!R5:R10001,B23,угар!G5:G10001,E6)+SUMIFS(угар!A5:A10001,угар!F5:F10001,AN4,угар!S5:S10001,B23,угар!G5:G10001,E6)+SUMIFS(угар!A5:A10001,угар!F5:F10001,AN4,угар!T5:T10001,B23,угар!G5:G10001,E6)+SUMIFS(угар!A5:A10001,угар!F5:F10001,AN4,угар!U5:U10001,B23,угар!G5:G10001,E6)+SUMIFS(угар!A5:A10001,угар!F5:F10001,AN4,угар!V5:V10001,B23,угар!G5:G10001,E6)+SUMIFS(угар!A5:A10001,угар!F5:F10001,AN4,угар!W5:W10001,B23,угар!G5:G10001,E6)+SUMIFS(угар!A5:A10001,угар!F5:F10001,AN4,угар!X5:X10001,B23,угар!G5:G10001,E6)+SUMIFS(угар!A5:A10001,угар!F5:F10001,AN4,угар!Y5:Y10001,B23,угар!G5:G10001,E6)</f>
        <v>0</v>
      </c>
      <c r="AP23" s="1312">
        <f>SUMIFS(угар!A5:A10001,угар!F5:F10001,AP4,угар!P5:P10001,B23,угар!G5:G10001,D6)+SUMIFS(угар!A5:A10001,угар!F5:F10001,AP4,угар!Q5:Q10001,B23,угар!G5:G10001,D6)+SUMIFS(угар!A5:A10001,угар!F5:F10001,AP4,угар!R5:R10001,B23,угар!G5:G10001,D6)+SUMIFS(угар!A5:A10001,угар!F5:F10001,AP4,угар!S5:S10001,B23,угар!G5:G10001,D6)+SUMIFS(угар!A5:A10001,угар!F5:F10001,AP4,угар!T5:T10001,B23,угар!G5:G10001,D6)+SUMIFS(угар!A5:A10001,угар!F5:F10001,AP4,угар!U5:U10001,B23,угар!G5:G10001,D6)+SUMIFS(угар!A5:A10001,угар!F5:F10001,AP4,угар!V5:V10001,B23,угар!G5:G10001,D6)+SUMIFS(угар!A5:A10001,угар!F5:F10001,AP4,угар!W5:W10001,B23,угар!G5:G10001,D6)+SUMIFS(угар!A5:A10001,угар!F5:F10001,AP4,угар!X5:X10001,B23,угар!G5:G10001,D6)+SUMIFS(угар!A5:A10001,угар!F5:F10001,AP4,угар!Y5:Y10001,B23,угар!G5:G10001,D6)</f>
        <v>0</v>
      </c>
      <c r="AQ23" s="1312">
        <f>SUMIFS(угар!A5:A10001,угар!F5:F10001,AP4,угар!P5:P10001,B23,угар!G5:G10001,E6)+SUMIFS(угар!A5:A10001,угар!F5:F10001,AP4,угар!Q5:Q10001,B23,угар!G5:G10001,E6)+SUMIFS(угар!A5:A10001,угар!F5:F10001,AP4,угар!R5:R10001,B23,угар!G5:G10001,E6)+SUMIFS(угар!A5:A10001,угар!F5:F10001,AP4,угар!S5:S10001,B23,угар!G5:G10001,E6)+SUMIFS(угар!A5:A10001,угар!F5:F10001,AP4,угар!T5:T10001,B23,угар!G5:G10001,E6)+SUMIFS(угар!A5:A10001,угар!F5:F10001,AP4,угар!U5:U10001,B23,угар!G5:G10001,E6)+SUMIFS(угар!A5:A10001,угар!F5:F10001,AP4,угар!V5:V10001,B23,угар!G5:G10001,E6)+SUMIFS(угар!A5:A10001,угар!F5:F10001,AP4,угар!W5:W10001,B23,угар!G5:G10001,E6)+SUMIFS(угар!A5:A10001,угар!F5:F10001,AP4,угар!X5:X10001,B23,угар!G5:G10001,E6)+SUMIFS(угар!A5:A10001,угар!F5:F10001,AP4,угар!Y5:Y10001,B23,угар!G5:G10001,E6)</f>
        <v>0</v>
      </c>
      <c r="AR23" s="1312">
        <f>SUMIFS(угар!A5:A10001,угар!F5:F10001,AR4,угар!P5:P10001,B23,угар!G5:G10001,D6)+SUMIFS(угар!A5:A10001,угар!F5:F10001,AR4,угар!Q5:Q10001,B23,угар!G5:G10001,D6)+SUMIFS(угар!A5:A10001,угар!F5:F10001,AR4,угар!R5:R10001,B23,угар!G5:G10001,D6)+SUMIFS(угар!A5:A10001,угар!F5:F10001,AR4,угар!S5:S10001,B23,угар!G5:G10001,D6)+SUMIFS(угар!A5:A10001,угар!F5:F10001,AR4,угар!T5:T10001,B23,угар!G5:G10001,D6)+SUMIFS(угар!A5:A10001,угар!F5:F10001,AR4,угар!U5:U10001,B23,угар!G5:G10001,D6)+SUMIFS(угар!A5:A10001,угар!F5:F10001,AR4,угар!V5:V10001,B23,угар!G5:G10001,D6)+SUMIFS(угар!A5:A10001,угар!F5:F10001,AR4,угар!W5:W10001,B23,угар!G5:G10001,D6)+SUMIFS(угар!A5:A10001,угар!F5:F10001,AR4,угар!X5:X10001,B23,угар!G5:G10001,D6)+SUMIFS(угар!A5:A10001,угар!F5:F10001,AR4,угар!Y5:Y10001,B23,угар!G5:G10001,D6)</f>
        <v>0</v>
      </c>
      <c r="AS23" s="1312">
        <f>SUMIFS(угар!A5:A10001,угар!F5:F10001,AR4,угар!P5:P10001,B23,угар!G5:G10001,E6)+SUMIFS(угар!A5:A10001,угар!F5:F10001,AR4,угар!Q5:Q10001,B23,угар!G5:G10001,E6)+SUMIFS(угар!A5:A10001,угар!F5:F10001,AR4,угар!R5:R10001,B23,угар!G5:G10001,E6)+SUMIFS(угар!A5:A10001,угар!F5:F10001,AR4,угар!S5:S10001,B23,угар!G5:G10001,E6)+SUMIFS(угар!A5:A10001,угар!F5:F10001,AR4,угар!T5:T10001,B23,угар!G5:G10001,E6)+SUMIFS(угар!A5:A10001,угар!F5:F10001,AR4,угар!U5:U10001,B23,угар!G5:G10001,E6)+SUMIFS(угар!A5:A10001,угар!F5:F10001,AR4,угар!V5:V10001,B23,угар!G5:G10001,E6)+SUMIFS(угар!A5:A10001,угар!F5:F10001,AR4,угар!W5:W10001,B23,угар!G5:G10001,E6)+SUMIFS(угар!A5:A10001,угар!F5:F10001,AR4,угар!X5:X10001,B23,угар!G5:G10001,E6)+SUMIFS(угар!A5:A10001,угар!F5:F10001,AR4,угар!Y5:Y10001,B23,угар!G5:G10001,E6)</f>
        <v>0</v>
      </c>
      <c r="AT23" s="1312">
        <f>SUMIFS(угар!A5:A10001,угар!F5:F10001,AT4,угар!P5:P10001,B23,угар!G5:G10001,D6)+SUMIFS(угар!A5:A10001,угар!F5:F10001,AT4,угар!Q5:Q10001,B23,угар!G5:G10001,D6)+SUMIFS(угар!A5:A10001,угар!F5:F10001,AT4,угар!R5:R10001,B23,угар!G5:G10001,D6)+SUMIFS(угар!A5:A10001,угар!F5:F10001,AT4,угар!S5:S10001,B23,угар!G5:G10001,D6)+SUMIFS(угар!A5:A10001,угар!F5:F10001,AT4,угар!T5:T10001,B23,угар!G5:G10001,D6)+SUMIFS(угар!A5:A10001,угар!F5:F10001,AT4,угар!U5:U10001,B23,угар!G5:G10001,D6)+SUMIFS(угар!A5:A10001,угар!F5:F10001,AT4,угар!V5:V10001,B23,угар!G5:G10001,D6)+SUMIFS(угар!A5:A10001,угар!F5:F10001,AT4,угар!W5:W10001,B23,угар!G5:G10001,D6)+SUMIFS(угар!A5:A10001,угар!F5:F10001,AT4,угар!X5:X10001,B23,угар!G5:G10001,D6)+SUMIFS(угар!A5:A10001,угар!F5:F10001,AT4,угар!Y5:Y10001,B23,угар!G5:G10001,D6)</f>
        <v>0</v>
      </c>
      <c r="AU23" s="1312">
        <f>SUMIFS(угар!A5:A10001,угар!F5:F10001,AT4,угар!P5:P10001,B23,угар!G5:G10001,E6)+SUMIFS(угар!A5:A10001,угар!F5:F10001,AT4,угар!Q5:Q10001,B23,угар!G5:G10001,E6)+SUMIFS(угар!A5:A10001,угар!F5:F10001,AT4,угар!R5:R10001,B23,угар!G5:G10001,E6)+SUMIFS(угар!A5:A10001,угар!F5:F10001,AT4,угар!S5:S10001,B23,угар!G5:G10001,E6)+SUMIFS(угар!A5:A10001,угар!F5:F10001,AT4,угар!T5:T10001,B23,угар!G5:G10001,E6)+SUMIFS(угар!A5:A10001,угар!F5:F10001,AT4,угар!U5:U10001,B23,угар!G5:G10001,E6)+SUMIFS(угар!A5:A10001,угар!F5:F10001,AT4,угар!V5:V10001,B23,угар!G5:G10001,E6)+SUMIFS(угар!A5:A10001,угар!F5:F10001,AT4,угар!W5:W10001,B23,угар!G5:G10001,E6)+SUMIFS(угар!A5:A10001,угар!F5:F10001,AT4,угар!X5:X10001,B23,угар!G5:G10001,E6)+SUMIFS(угар!A5:A10001,угар!F5:F10001,AT4,угар!Y5:Y10001,B23,угар!G5:G10001,E6)</f>
        <v>0</v>
      </c>
      <c r="AV23" s="1312">
        <f>SUMIFS(угар!A5:A10001,угар!F5:F10001,AV4,угар!P5:P10001,B23,угар!G5:G10001,D6)+SUMIFS(угар!A5:A10001,угар!F5:F10001,AV4,угар!Q5:Q10001,B23,угар!G5:G10001,D6)+SUMIFS(угар!A5:A10001,угар!F5:F10001,AV4,угар!R5:R10001,B23,угар!G5:G10001,D6)+SUMIFS(угар!A5:A10001,угар!F5:F10001,AV4,угар!S5:S10001,B23,угар!G5:G10001,D6)+SUMIFS(угар!A5:A10001,угар!F5:F10001,AV4,угар!T5:T10001,B23,угар!G5:G10001,D6)+SUMIFS(угар!A5:A10001,угар!F5:F10001,AV4,угар!U5:U10001,B23,угар!G5:G10001,D6)+SUMIFS(угар!A5:A10001,угар!F5:F10001,AV4,угар!V5:V10001,B23,угар!G5:G10001,D6)+SUMIFS(угар!A5:A10001,угар!F5:F10001,AV4,угар!W5:W10001,B23,угар!G5:G10001,D6)+SUMIFS(угар!A5:A10001,угар!F5:F10001,AV4,угар!X5:X10001,B23,угар!G5:G10001,D6)+SUMIFS(угар!A5:A10001,угар!F5:F10001,AV4,угар!Y5:Y10001,B23,угар!G5:G10001,D6)</f>
        <v>0</v>
      </c>
      <c r="AW23" s="1312">
        <f>SUMIFS(угар!A5:A10001,угар!F5:F10001,AV4,угар!P5:P10001,B23,угар!G5:G10001,E6)+SUMIFS(угар!A5:A10001,угар!F5:F10001,AV4,угар!Q5:Q10001,B23,угар!G5:G10001,E6)+SUMIFS(угар!A5:A10001,угар!F5:F10001,AV4,угар!R5:R10001,B23,угар!G5:G10001,E6)+SUMIFS(угар!A5:A10001,угар!F5:F10001,AV4,угар!S5:S10001,B23,угар!G5:G10001,E6)+SUMIFS(угар!A5:A10001,угар!F5:F10001,AV4,угар!T5:T10001,B23,угар!G5:G10001,E6)+SUMIFS(угар!A5:A10001,угар!F5:F10001,AV4,угар!U5:U10001,B23,угар!G5:G10001,E6)+SUMIFS(угар!A5:A10001,угар!F5:F10001,AV4,угар!V5:V10001,B23,угар!G5:G10001,E6)+SUMIFS(угар!A5:A10001,угар!F5:F10001,AV4,угар!W5:W10001,B23,угар!G5:G10001,E6)+SUMIFS(угар!A5:A10001,угар!F5:F10001,AV4,угар!X5:X10001,B23,угар!G5:G10001,E6)+SUMIFS(угар!A5:A10001,угар!F5:F10001,AV4,угар!Y5:Y10001,B23,угар!G5:G10001,E6)</f>
        <v>0</v>
      </c>
    </row>
    <row r="24" spans="1:49" ht="16.5" thickBot="1">
      <c r="A24" s="1298" t="s">
        <v>633</v>
      </c>
      <c r="B24" s="208" t="s">
        <v>404</v>
      </c>
      <c r="C24" s="1292">
        <f t="shared" si="7"/>
        <v>0</v>
      </c>
      <c r="D24" s="1292">
        <f t="shared" si="0"/>
        <v>0</v>
      </c>
      <c r="E24" s="1292">
        <f t="shared" si="1"/>
        <v>0</v>
      </c>
      <c r="F24" s="1315">
        <f t="shared" si="6"/>
        <v>0</v>
      </c>
      <c r="G24" s="1315">
        <v>0</v>
      </c>
      <c r="H24" s="1337">
        <v>0</v>
      </c>
      <c r="I24" s="1351" t="e">
        <f t="shared" si="9"/>
        <v>#DIV/0!</v>
      </c>
      <c r="J24" s="1352" t="e">
        <f t="shared" si="10"/>
        <v>#DIV/0!</v>
      </c>
      <c r="K24" s="1352" t="e">
        <f t="shared" si="11"/>
        <v>#DIV/0!</v>
      </c>
      <c r="L24" s="1340">
        <f>SUMIFS(угар!A5:A10001,угар!F5:F10001,L4,угар!P5:P10001,B24,угар!G5:G10001,D6)+SUMIFS(угар!A5:A10001,угар!F5:F10001,L4,угар!Q5:Q10001,B24,угар!G5:G10001,D6)+SUMIFS(угар!A5:A10001,угар!F5:F10001,L4,угар!R5:R10001,B24,угар!G5:G10001,D6)+SUMIFS(угар!A5:A10001,угар!F5:F10001,L4,угар!S5:S10001,B24,угар!G5:G10001,D6)+SUMIFS(угар!A5:A10001,угар!F5:F10001,L4,угар!T5:T10001,B24,угар!G5:G10001,D6)+SUMIFS(угар!A5:A10001,угар!F5:F10001,L4,угар!U5:U10001,B24,угар!G5:G10001,D6)+SUMIFS(угар!A5:A10001,угар!F5:F10001,L4,угар!V5:V10001,B24,угар!G5:G10001,D6)+SUMIFS(угар!A5:A10001,угар!F5:F10001,L4,угар!W5:W10001,B24,угар!G5:G10001,D6)+SUMIFS(угар!A5:A10001,угар!F5:F10001,L4,угар!X5:X10001,B24,угар!G5:G10001,D6)+SUMIFS(угар!A5:A10001,угар!F5:F10001,L4,угар!Y5:Y10001,B24,угар!G5:G10001,D6)</f>
        <v>0</v>
      </c>
      <c r="M24" s="1312">
        <f>SUMIFS(угар!A5:A10001,угар!F5:F10001,L4,угар!P5:P10001,B24,угар!G5:G10001,E6)+SUMIFS(угар!A5:A10001,угар!F5:F10001,L4,угар!Q5:Q10001,B24,угар!G5:G10001,E6)+SUMIFS(угар!A5:A10001,угар!F5:F10001,L4,угар!R5:R10001,B24,угар!G5:G10001,E6)+SUMIFS(угар!A5:A10001,угар!F5:F10001,L4,угар!S5:S10001,B24,угар!G5:G10001,E6)+SUMIFS(угар!A5:A10001,угар!F5:F10001,L4,угар!T5:T10001,B24,угар!G5:G10001,E6)+SUMIFS(угар!A5:A10001,угар!F5:F10001,L4,угар!U5:U10001,B24,угар!G5:G10001,E6)+SUMIFS(угар!A5:A10001,угар!F5:F10001,L4,угар!V5:V10001,B24,угар!G5:G10001,E6)+SUMIFS(угар!A5:A10001,угар!F5:F10001,L4,угар!W5:W10001,B24,угар!G5:G10001,E6)+SUMIFS(угар!A5:A10001,угар!F5:F10001,L4,угар!X5:X10001,B24,угар!G5:G10001,E6)+SUMIFS(угар!A5:A10001,угар!F5:F10001,L4,угар!Y5:Y10001,B24,угар!G5:G10001,E6)</f>
        <v>0</v>
      </c>
      <c r="N24" s="1312">
        <f>SUMIFS(угар!A5:A10001,угар!F5:F10001,N4,угар!P5:P10001,B24,угар!G5:G10001,D6)+SUMIFS(угар!A5:A10001,угар!F5:F10001,N4,угар!Q5:Q10001,B24,угар!G5:G10001,D6)+SUMIFS(угар!A5:A10001,угар!F5:F10001,N4,угар!R5:R10001,B24,угар!G5:G10001,D6)+SUMIFS(угар!A5:A10001,угар!F5:F10001,N4,угар!S5:S10001,B24,угар!G5:G10001,D6)+SUMIFS(угар!A5:A10001,угар!F5:F10001,N4,угар!T5:T10001,B24,угар!G5:G10001,D6)+SUMIFS(угар!A5:A10001,угар!F5:F10001,N4,угар!U5:U10001,B24,угар!G5:G10001,D6)+SUMIFS(угар!A5:A10001,угар!F5:F10001,N4,угар!V5:V10001,B24,угар!G5:G10001,D6)+SUMIFS(угар!A5:A10001,угар!F5:F10001,N4,угар!W5:W10001,B24,угар!G5:G10001,D6)+SUMIFS(угар!A5:A10001,угар!F5:F10001,N4,угар!X5:X10001,B24,угар!G5:G10001,D6)+SUMIFS(угар!A5:A10001,угар!F5:F10001,N4,угар!Y5:Y10001,B24,угар!G5:G10001,D6)</f>
        <v>0</v>
      </c>
      <c r="O24" s="1312">
        <f>SUMIFS(угар!A5:A10001,угар!F5:F10001,N4,угар!P5:P10001,B24,угар!G5:G10001,E6)+SUMIFS(угар!A5:A10001,угар!F5:F10001,N4,угар!Q5:Q10001,B24,угар!G5:G10001,E6)+SUMIFS(угар!A5:A10001,угар!F5:F10001,N4,угар!R5:R10001,B24,угар!G5:G10001,E6)+SUMIFS(угар!A5:A10001,угар!F5:F10001,N4,угар!S5:S10001,B24,угар!G5:G10001,E6)+SUMIFS(угар!A5:A10001,угар!F5:F10001,N4,угар!T5:T10001,B24,угар!G5:G10001,E6)+SUMIFS(угар!A5:A10001,угар!F5:F10001,N4,угар!U5:U10001,B24,угар!G5:G10001,E6)+SUMIFS(угар!A5:A10001,угар!F5:F10001,N4,угар!V5:V10001,B24,угар!G5:G10001,E6)+SUMIFS(угар!A5:A10001,угар!F5:F10001,N4,угар!W5:W10001,B24,угар!G5:G10001,E6)+SUMIFS(угар!A5:A10001,угар!F5:F10001,N4,угар!X5:X10001,B24,угар!G5:G10001,E6)+SUMIFS(угар!A5:A10001,угар!F5:F10001,N4,угар!Y5:Y10001,B24,угар!G5:G10001,E6)</f>
        <v>0</v>
      </c>
      <c r="P24" s="1312">
        <f>SUMIFS(угар!A5:A10001,угар!F5:F10001,P4,угар!P5:P10001,B24,угар!G5:G10001,D6)+SUMIFS(угар!A5:A10001,угар!F5:F10001,P4,угар!Q5:Q10001,B24,угар!G5:G10001,D6)+SUMIFS(угар!A5:A10001,угар!F5:F10001,P4,угар!R5:R10001,B24,угар!G5:G10001,D6)+SUMIFS(угар!A5:A10001,угар!F5:F10001,P4,угар!S5:S10001,B24,угар!G5:G10001,D6)+SUMIFS(угар!A5:A10001,угар!F5:F10001,P4,угар!T5:T10001,B24,угар!G5:G10001,D6)+SUMIFS(угар!A5:A10001,угар!F5:F10001,P4,угар!U5:U10001,B24,угар!G5:G10001,D6)+SUMIFS(угар!A5:A10001,угар!F5:F10001,P4,угар!V5:V10001,B24,угар!G5:G10001,D6)+SUMIFS(угар!A5:A10001,угар!F5:F10001,P4,угар!W5:W10001,B24,угар!G5:G10001,D6)+SUMIFS(угар!A5:A10001,угар!F5:F10001,P4,угар!X5:X10001,B24,угар!G5:G10001,D6)+SUMIFS(угар!A5:A10001,угар!F5:F10001,P4,угар!Y5:Y10001,B24,угар!G5:G10001,D6)</f>
        <v>0</v>
      </c>
      <c r="Q24" s="1312">
        <f>SUMIFS(угар!A5:A10001,угар!F5:F10001,P4,угар!P5:P10001,B24,угар!G5:G10001,E6)+SUMIFS(угар!A5:A10001,угар!F5:F10001,P4,угар!Q5:Q10001,B24,угар!G5:G10001,E6)+SUMIFS(угар!A5:A10001,угар!F5:F10001,P4,угар!R5:R10001,B24,угар!G5:G10001,E6)+SUMIFS(угар!A5:A10001,угар!F5:F10001,P4,угар!S5:S10001,B24,угар!G5:G10001,E6)+SUMIFS(угар!A5:A10001,угар!F5:F10001,P4,угар!T5:T10001,B24,угар!G5:G10001,E6)+SUMIFS(угар!A5:A10001,угар!F5:F10001,P4,угар!U5:U10001,B24,угар!G5:G10001,E6)+SUMIFS(угар!A5:A10001,угар!F5:F10001,P4,угар!V5:V10001,B24,угар!G5:G10001,E6)+SUMIFS(угар!A5:A10001,угар!F5:F10001,P4,угар!W5:W10001,B24,угар!G5:G10001,E6)+SUMIFS(угар!A5:A10001,угар!F5:F10001,P4,угар!X5:X10001,B24,угар!G5:G10001,E6)+SUMIFS(угар!A5:A10001,угар!F5:F10001,P4,угар!Y5:Y10001,B24,угар!G5:G10001,E6)</f>
        <v>0</v>
      </c>
      <c r="R24" s="1312">
        <f>SUMIFS(угар!A5:A10001,угар!F5:F10001,R4,угар!P5:P10001,B24,угар!G5:G10001,D6)+SUMIFS(угар!A5:A10001,угар!F5:F10001,R4,угар!Q5:Q10001,B24,угар!G5:G10001,D6)+SUMIFS(угар!A5:A10001,угар!F5:F10001,R4,угар!R5:R10001,B24,угар!G5:G10001,D6)+SUMIFS(угар!A5:A10001,угар!F5:F10001,R4,угар!S5:S10001,B24,угар!G5:G10001,D6)+SUMIFS(угар!A5:A10001,угар!F5:F10001,R4,угар!T5:T10001,B24,угар!G5:G10001,D6)+SUMIFS(угар!A5:A10001,угар!F5:F10001,R4,угар!U5:U10001,B24,угар!G5:G10001,D6)+SUMIFS(угар!A5:A10001,угар!F5:F10001,R4,угар!V5:V10001,B24,угар!G5:G10001,D6)+SUMIFS(угар!A5:A10001,угар!F5:F10001,R4,угар!W5:W10001,B24,угар!G5:G10001,D6)+SUMIFS(угар!A5:A10001,угар!F5:F10001,R4,угар!X5:X10001,B24,угар!G5:G10001,D6)+SUMIFS(угар!A5:A10001,угар!F5:F10001,R4,угар!Y5:Y10001,B24,угар!G5:G10001,D6)</f>
        <v>0</v>
      </c>
      <c r="S24" s="1312">
        <f>SUMIFS(угар!A5:A10001,угар!F5:F10001,R4,угар!P5:P10001,B24,угар!G5:G10001,E6)+SUMIFS(угар!A5:A10001,угар!F5:F10001,R4,угар!Q5:Q10001,B24,угар!G5:G10001,E6)+SUMIFS(угар!A5:A10001,угар!F5:F10001,R4,угар!R5:R10001,B24,угар!G5:G10001,E6)+SUMIFS(угар!A5:A10001,угар!F5:F10001,R4,угар!S5:S10001,B24,угар!G5:G10001,E6)+SUMIFS(угар!A5:A10001,угар!F5:F10001,R4,угар!T5:T10001,B24,угар!G5:G10001,E6)+SUMIFS(угар!A5:A10001,угар!F5:F10001,R4,угар!U5:U10001,B24,угар!G5:G10001,E6)+SUMIFS(угар!A5:A10001,угар!F5:F10001,R4,угар!V5:V10001,B24,угар!G5:G10001,E6)+SUMIFS(угар!A5:A10001,угар!F5:F10001,R4,угар!W5:W10001,B24,угар!G5:G10001,E6)+SUMIFS(угар!A5:A10001,угар!F5:F10001,R4,угар!X5:X10001,B24,угар!G5:G10001,E6)+SUMIFS(угар!A5:A10001,угар!F5:F10001,R4,угар!Y5:Y10001,B24,угар!G5:G10001,E6)</f>
        <v>0</v>
      </c>
      <c r="T24" s="1312">
        <f>SUMIFS(угар!A5:A10001,угар!F5:F10001,T4,угар!P5:P10001,B24,угар!G5:G10001,D6)+SUMIFS(угар!A5:A10001,угар!F5:F10001,T4,угар!Q5:Q10001,B24,угар!G5:G10001,D6)+SUMIFS(угар!A5:A10001,угар!F5:F10001,T4,угар!R5:R10001,B24,угар!G5:G10001,D6)+SUMIFS(угар!A5:A10001,угар!F5:F10001,T4,угар!S5:S10001,B24,угар!G5:G10001,D6)+SUMIFS(угар!A5:A10001,угар!F5:F10001,T4,угар!T5:T10001,B24,угар!G5:G10001,D6)+SUMIFS(угар!A5:A10001,угар!F5:F10001,T4,угар!U5:U10001,B24,угар!G5:G10001,D6)+SUMIFS(угар!A5:A10001,угар!F5:F10001,T4,угар!V5:V10001,B24,угар!G5:G10001,D6)+SUMIFS(угар!A5:A10001,угар!F5:F10001,T4,угар!W5:W10001,B24,угар!G5:G10001,D6)+SUMIFS(угар!A5:A10001,угар!F5:F10001,T4,угар!X5:X10001,B24,угар!G5:G10001,D6)+SUMIFS(угар!A5:A10001,угар!F5:F10001,T4,угар!Y5:Y10001,B24,угар!G5:G10001,D6)</f>
        <v>0</v>
      </c>
      <c r="U24" s="1312">
        <f>SUMIFS(угар!A5:A10001,угар!F5:F10001,T4,угар!P5:P10001,B24,угар!G5:G10001,E6)+SUMIFS(угар!A5:A10001,угар!F5:F10001,T4,угар!Q5:Q10001,B24,угар!G5:G10001,E6)+SUMIFS(угар!A5:A10001,угар!F5:F10001,T4,угар!R5:R10001,B24,угар!G5:G10001,E6)+SUMIFS(угар!A5:A10001,угар!F5:F10001,T4,угар!S5:S10001,B24,угар!G5:G10001,E6)+SUMIFS(угар!A5:A10001,угар!F5:F10001,T4,угар!T5:T10001,B24,угар!G5:G10001,E6)+SUMIFS(угар!A5:A10001,угар!F5:F10001,T4,угар!U5:U10001,B24,угар!G5:G10001,E6)+SUMIFS(угар!A5:A10001,угар!F5:F10001,T4,угар!V5:V10001,B24,угар!G5:G10001,E6)+SUMIFS(угар!A5:A10001,угар!F5:F10001,T4,угар!W5:W10001,B24,угар!G5:G10001,E6)+SUMIFS(угар!A5:A10001,угар!F5:F10001,T4,угар!X5:X10001,B24,угар!G5:G10001,E6)+SUMIFS(угар!A5:A10001,угар!F5:F10001,T4,угар!Y5:Y10001,B24,угар!G5:G10001,E6)</f>
        <v>0</v>
      </c>
      <c r="V24" s="1312">
        <f>SUMIFS(угар!A5:A10001,угар!F5:F10001,V4,угар!P5:P10001,B24,угар!G5:G10001,D6)+SUMIFS(угар!A5:A10001,угар!F5:F10001,V4,угар!Q5:Q10001,B24,угар!G5:G10001,D6)+SUMIFS(угар!A5:A10001,угар!F5:F10001,V4,угар!R5:R10001,B24,угар!G5:G10001,D6)+SUMIFS(угар!A5:A10001,угар!F5:F10001,V4,угар!S5:S10001,B24,угар!G5:G10001,D6)+SUMIFS(угар!A5:A10001,угар!F5:F10001,V4,угар!T5:T10001,B24,угар!G5:G10001,D6)+SUMIFS(угар!A5:A10001,угар!F5:F10001,V4,угар!U5:U10001,B24,угар!G5:G10001,D6)+SUMIFS(угар!A5:A10001,угар!F5:F10001,V4,угар!V5:V10001,B24,угар!G5:G10001,D6)+SUMIFS(угар!A5:A10001,угар!F5:F10001,V4,угар!W5:W10001,B24,угар!G5:G10001,D6)+SUMIFS(угар!A5:A10001,угар!F5:F10001,V4,угар!X5:X10001,B24,угар!G5:G10001,D6)+SUMIFS(угар!A5:A10001,угар!F5:F10001,V4,угар!Y5:Y10001,B24,угар!G5:G10001,D6)</f>
        <v>0</v>
      </c>
      <c r="W24" s="1312">
        <f>SUMIFS(угар!A5:A10001,угар!F5:F10001,V4,угар!P5:P10001,B24,угар!G5:G10001,E6)+SUMIFS(угар!A5:A10001,угар!F5:F10001,V4,угар!Q5:Q10001,B24,угар!G5:G10001,E6)+SUMIFS(угар!A5:A10001,угар!F5:F10001,V4,угар!R5:R10001,B24,угар!G5:G10001,E6)+SUMIFS(угар!A5:A10001,угар!F5:F10001,V4,угар!S5:S10001,B24,угар!G5:G10001,E6)+SUMIFS(угар!A5:A10001,угар!F5:F10001,V4,угар!T5:T10001,B24,угар!G5:G10001,E6)+SUMIFS(угар!A5:A10001,угар!F5:F10001,V4,угар!U5:U10001,B24,угар!G5:G10001,E6)+SUMIFS(угар!A5:A10001,угар!F5:F10001,V4,угар!V5:V10001,B24,угар!G5:G10001,E6)+SUMIFS(угар!A5:A10001,угар!F5:F10001,V4,угар!W5:W10001,B24,угар!G5:G10001,E6)+SUMIFS(угар!A5:A10001,угар!F5:F10001,V4,угар!X5:X10001,B24,угар!G5:G10001,E6)+SUMIFS(угар!A5:A10001,угар!F5:F10001,V4,угар!Y5:Y10001,B24,угар!G5:G10001,E6)</f>
        <v>0</v>
      </c>
      <c r="X24" s="1312">
        <f>SUMIFS(угар!A5:A10001,угар!F5:F10001,X4,угар!P5:P10001,B24,угар!G5:G10001,D6)+SUMIFS(угар!A5:A10001,угар!F5:F10001,X4,угар!Q5:Q10001,B24,угар!G5:G10001,D6)+SUMIFS(угар!A5:A10001,угар!F5:F10001,X4,угар!R5:R10001,B24,угар!G5:G10001,D6)+SUMIFS(угар!A5:A10001,угар!F5:F10001,X4,угар!S5:S10001,B24,угар!G5:G10001,D6)+SUMIFS(угар!A5:A10001,угар!F5:F10001,X4,угар!T5:T10001,B24,угар!G5:G10001,D6)+SUMIFS(угар!A5:A10001,угар!F5:F10001,X4,угар!U5:U10001,B24,угар!G5:G10001,D6)+SUMIFS(угар!A5:A10001,угар!F5:F10001,X4,угар!V5:V10001,B24,угар!G5:G10001,D6)+SUMIFS(угар!A5:A10001,угар!F5:F10001,X4,угар!W5:W10001,B24,угар!G5:G10001,D6)+SUMIFS(угар!A5:A10001,угар!F5:F10001,X4,угар!X5:X10001,B24,угар!G5:G10001,D6)+SUMIFS(угар!A5:A10001,угар!F5:F10001,X4,угар!Y5:Y10001,B24,угар!G5:G10001,D6)</f>
        <v>0</v>
      </c>
      <c r="Y24" s="1312">
        <f>SUMIFS(угар!A5:A10001,угар!F5:F10001,X4,угар!P5:P10001,B24,угар!G5:G10001,E6)+SUMIFS(угар!A5:A10001,угар!F5:F10001,X4,угар!Q5:Q10001,B24,угар!G5:G10001,E6)+SUMIFS(угар!A5:A10001,угар!F5:F10001,X4,угар!R5:R10001,B24,угар!G5:G10001,E6)+SUMIFS(угар!A5:A10001,угар!F5:F10001,X4,угар!S5:S10001,B24,угар!G5:G10001,E6)+SUMIFS(угар!A5:A10001,угар!F5:F10001,X4,угар!T5:T10001,B24,угар!G5:G10001,E6)+SUMIFS(угар!A5:A10001,угар!F5:F10001,X4,угар!U5:U10001,B24,угар!G5:G10001,E6)+SUMIFS(угар!A5:A10001,угар!F5:F10001,X4,угар!V5:V10001,B24,угар!G5:G10001,E6)+SUMIFS(угар!A5:A10001,угар!F5:F10001,X4,угар!W5:W10001,B24,угар!G5:G10001,E6)+SUMIFS(угар!A5:A10001,угар!F5:F10001,X4,угар!X5:X10001,B24,угар!G5:G10001,E6)+SUMIFS(угар!A5:A10001,угар!F5:F10001,X4,угар!Y5:Y10001,B24,угар!G5:G10001,E6)</f>
        <v>0</v>
      </c>
      <c r="Z24" s="1312">
        <f>SUMIFS(угар!A5:A10001,угар!F5:F10001,Z4,угар!P5:P10001,B24,угар!G5:G10001,D6)+SUMIFS(угар!A5:A10001,угар!F5:F10001,Z4,угар!Q5:Q10001,B24,угар!G5:G10001,D6)+SUMIFS(угар!A5:A10001,угар!F5:F10001,Z4,угар!R5:R10001,B24,угар!G5:G10001,D6)+SUMIFS(угар!A5:A10001,угар!F5:F10001,Z4,угар!S5:S10001,B24,угар!G5:G10001,D6)+SUMIFS(угар!A5:A10001,угар!F5:F10001,Z4,угар!T5:T10001,B24,угар!G5:G10001,D6)+SUMIFS(угар!A5:A10001,угар!F5:F10001,Z4,угар!U5:U10001,B24,угар!G5:G10001,D6)+SUMIFS(угар!A5:A10001,угар!F5:F10001,Z4,угар!V5:V10001,B24,угар!G5:G10001,D6)+SUMIFS(угар!A5:A10001,угар!F5:F10001,Z4,угар!W5:W10001,B24,угар!G5:G10001,D6)+SUMIFS(угар!A5:A10001,угар!F5:F10001,Z4,угар!X5:X10001,B24,угар!G5:G10001,D6)+SUMIFS(угар!A5:A10001,угар!F5:F10001,Z4,угар!Y5:Y10001,B24,угар!G5:G10001,D6)</f>
        <v>0</v>
      </c>
      <c r="AA24" s="1312">
        <f>SUMIFS(угар!A5:A10001,угар!F5:F10001,Z4,угар!P5:P10001,B24,угар!G5:G10001,E6)+SUMIFS(угар!A5:A10001,угар!F5:F10001,Z4,угар!Q5:Q10001,B24,угар!G5:G10001,E6)+SUMIFS(угар!A5:A10001,угар!F5:F10001,Z4,угар!R5:R10001,B24,угар!G5:G10001,E6)+SUMIFS(угар!A5:A10001,угар!F5:F10001,Z4,угар!S5:S10001,B24,угар!G5:G10001,E6)+SUMIFS(угар!A5:A10001,угар!F5:F10001,Z4,угар!T5:T10001,B24,угар!G5:G10001,E6)+SUMIFS(угар!A5:A10001,угар!F5:F10001,Z4,угар!U5:U10001,B24,угар!G5:G10001,E6)+SUMIFS(угар!A5:A10001,угар!F5:F10001,Z4,угар!V5:V10001,B24,угар!G5:G10001,E6)+SUMIFS(угар!A5:A10001,угар!F5:F10001,Z4,угар!W5:W10001,B24,угар!G5:G10001,E6)+SUMIFS(угар!A5:A10001,угар!F5:F10001,Z4,угар!X5:X10001,B24,угар!G5:G10001,E6)+SUMIFS(угар!A5:A10001,угар!F5:F10001,Z4,угар!Y5:Y10001,B24,угар!G5:G10001,E6)</f>
        <v>0</v>
      </c>
      <c r="AB24" s="1312">
        <f>SUMIFS(угар!A5:A10001,угар!F5:F10001,AB4,угар!P5:P10001,B24,угар!G5:G10001,D6)+SUMIFS(угар!A5:A10001,угар!F5:F10001,AB4,угар!Q5:Q10001,B24,угар!G5:G10001,D6)+SUMIFS(угар!A5:A10001,угар!F5:F10001,AB4,угар!R5:R10001,B24,угар!G5:G10001,D6)+SUMIFS(угар!A5:A10001,угар!F5:F10001,AB4,угар!S5:S10001,B24,угар!G5:G10001,D6)+SUMIFS(угар!A5:A10001,угар!F5:F10001,AB4,угар!T5:T10001,B24,угар!G5:G10001,D6)+SUMIFS(угар!A5:A10001,угар!F5:F10001,AB4,угар!U5:U10001,B24,угар!G5:G10001,D6)+SUMIFS(угар!A5:A10001,угар!F5:F10001,AB4,угар!V5:V10001,B24,угар!G5:G10001,D6)+SUMIFS(угар!A5:A10001,угар!F5:F10001,AB4,угар!W5:W10001,B24,угар!G5:G10001,D6)+SUMIFS(угар!A5:A10001,угар!F5:F10001,AB4,угар!X5:X10001,B24,угар!G5:G10001,D6)+SUMIFS(угар!A5:A10001,угар!F5:F10001,AB4,угар!Y5:Y10001,B24,угар!G5:G10001,D6)</f>
        <v>0</v>
      </c>
      <c r="AC24" s="1312">
        <f>SUMIFS(угар!A5:A10001,угар!F5:F10001,AB4,угар!P5:P10001,B24,угар!G5:G10001,E6)+SUMIFS(угар!A5:A10001,угар!F5:F10001,AB4,угар!Q5:Q10001,B24,угар!G5:G10001,E6)+SUMIFS(угар!A5:A10001,угар!F5:F10001,AB4,угар!R5:R10001,B24,угар!G5:G10001,E6)+SUMIFS(угар!A5:A10001,угар!F5:F10001,AB4,угар!S5:S10001,B24,угар!G5:G10001,E6)+SUMIFS(угар!A5:A10001,угар!F5:F10001,AB4,угар!T5:T10001,B24,угар!G5:G10001,E6)+SUMIFS(угар!A5:A10001,угар!F5:F10001,AB4,угар!U5:U10001,B24,угар!G5:G10001,E6)+SUMIFS(угар!A5:A10001,угар!F5:F10001,AB4,угар!V5:V10001,B24,угар!G5:G10001,E6)+SUMIFS(угар!A5:A10001,угар!F5:F10001,AB4,угар!W5:W10001,B24,угар!G5:G10001,E6)+SUMIFS(угар!A5:A10001,угар!F5:F10001,AB4,угар!X5:X10001,B24,угар!G5:G10001,E6)+SUMIFS(угар!A5:A10001,угар!F5:F10001,AB4,угар!Y5:Y10001,B24,угар!G5:G10001,E6)</f>
        <v>0</v>
      </c>
      <c r="AD24" s="1312">
        <f>SUMIFS(угар!A5:A10001,угар!F5:F10001,AD4,угар!P5:P10001,B24,угар!G5:G10001,D6)+SUMIFS(угар!A5:A10001,угар!F5:F10001,AD4,угар!Q5:Q10001,B24,угар!G5:G10001,D6)+SUMIFS(угар!A5:A10001,угар!F5:F10001,AD4,угар!R5:R10001,B24,угар!G5:G10001,D6)+SUMIFS(угар!A5:A10001,угар!F5:F10001,AD4,угар!S5:S10001,B24,угар!G5:G10001,D6)+SUMIFS(угар!A5:A10001,угар!F5:F10001,AD4,угар!T5:T10001,B24,угар!G5:G10001,D6)+SUMIFS(угар!A5:A10001,угар!F5:F10001,AD4,угар!U5:U10001,B24,угар!G5:G10001,D6)+SUMIFS(угар!A5:A10001,угар!F5:F10001,AD4,угар!V5:V10001,B24,угар!G5:G10001,D6)+SUMIFS(угар!A5:A10001,угар!F5:F10001,AD4,угар!W5:W10001,B24,угар!G5:G10001,D6)+SUMIFS(угар!A5:A10001,угар!F5:F10001,AD4,угар!X5:X10001,B24,угар!G5:G10001,D6)+SUMIFS(угар!A5:A10001,угар!F5:F10001,AD4,угар!Y5:Y10001,B24,угар!G5:G10001,D6)</f>
        <v>0</v>
      </c>
      <c r="AE24" s="1312">
        <f>SUMIFS(угар!A5:A10001,угар!F5:F10001,AD4,угар!P5:P10001,B24,угар!G5:G10001,E6)+SUMIFS(угар!A5:A10001,угар!F5:F10001,AD4,угар!Q5:Q10001,B24,угар!G5:G10001,E6)+SUMIFS(угар!A5:A10001,угар!F5:F10001,AD4,угар!R5:R10001,B24,угар!G5:G10001,E6)+SUMIFS(угар!A5:A10001,угар!F5:F10001,AD4,угар!S5:S10001,B24,угар!G5:G10001,E6)+SUMIFS(угар!A5:A10001,угар!F5:F10001,AD4,угар!T5:T10001,B24,угар!G5:G10001,E6)+SUMIFS(угар!A5:A10001,угар!F5:F10001,AD4,угар!U5:U10001,B24,угар!G5:G10001,E6)+SUMIFS(угар!A5:A10001,угар!F5:F10001,AD4,угар!V5:V10001,B24,угар!G5:G10001,E6)+SUMIFS(угар!A5:A10001,угар!F5:F10001,AD4,угар!W5:W10001,B24,угар!G5:G10001,E6)+SUMIFS(угар!A5:A10001,угар!F5:F10001,AD4,угар!X5:X10001,B24,угар!G5:G10001,E6)+SUMIFS(угар!A5:A10001,угар!F5:F10001,AD4,угар!Y5:Y10001,B24,угар!G5:G10001,E6)</f>
        <v>0</v>
      </c>
      <c r="AF24" s="1312">
        <f>SUMIFS(угар!A5:A10001,угар!F5:F10001,AF4,угар!P5:P10001,B24,угар!G5:G10001,D6)+SUMIFS(угар!A5:A10001,угар!F5:F10001,AF4,угар!Q5:Q10001,B24,угар!G5:G10001,D6)+SUMIFS(угар!A5:A10001,угар!F5:F10001,AF4,угар!R5:R10001,B24,угар!G5:G10001,D6)+SUMIFS(угар!A5:A10001,угар!F5:F10001,AF4,угар!S5:S10001,B24,угар!G5:G10001,D6)+SUMIFS(угар!A5:A10001,угар!F5:F10001,AF4,угар!T5:T10001,B24,угар!G5:G10001,D6)+SUMIFS(угар!A5:A10001,угар!F5:F10001,AF4,угар!U5:U10001,B24,угар!G5:G10001,D6)+SUMIFS(угар!A5:A10001,угар!F5:F10001,AF4,угар!V5:V10001,B24,угар!G5:G10001,D6)+SUMIFS(угар!A5:A10001,угар!F5:F10001,AF4,угар!W5:W10001,B24,угар!G5:G10001,D6)+SUMIFS(угар!A5:A10001,угар!F5:F10001,AF4,угар!X5:X10001,B24,угар!G5:G10001,D6)+SUMIFS(угар!A5:A10001,угар!F5:F10001,AF4,угар!Y5:Y10001,B24,угар!G5:G10001,D6)</f>
        <v>0</v>
      </c>
      <c r="AG24" s="1312">
        <f>SUMIFS(угар!A5:A10001,угар!F5:F10001,AF4,угар!P5:P10001,B24,угар!G5:G10001,E6)+SUMIFS(угар!A5:A10001,угар!F5:F10001,AF4,угар!Q5:Q10001,B24,угар!G5:G10001,E6)+SUMIFS(угар!A5:A10001,угар!F5:F10001,AF4,угар!R5:R10001,B24,угар!G5:G10001,E6)+SUMIFS(угар!A5:A10001,угар!F5:F10001,AF4,угар!S5:S10001,B24,угар!G5:G10001,E6)+SUMIFS(угар!A5:A10001,угар!F5:F10001,AF4,угар!T5:T10001,B24,угар!G5:G10001,E6)+SUMIFS(угар!A5:A10001,угар!F5:F10001,AF4,угар!U5:U10001,B24,угар!G5:G10001,E6)+SUMIFS(угар!A5:A10001,угар!F5:F10001,AF4,угар!V5:V10001,B24,угар!G5:G10001,E6)+SUMIFS(угар!A5:A10001,угар!F5:F10001,AF4,угар!W5:W10001,B24,угар!G5:G10001,E6)+SUMIFS(угар!A5:A10001,угар!F5:F10001,AF4,угар!X5:X10001,B24,угар!G5:G10001,E6)+SUMIFS(угар!A5:A10001,угар!F5:F10001,AF4,угар!Y5:Y10001,B24,угар!G5:G10001,E6)</f>
        <v>0</v>
      </c>
      <c r="AH24" s="1312">
        <f>SUMIFS(угар!A5:A10001,угар!F5:F10001,AH4,угар!P5:P10001,B24,угар!G5:G10001,D6)+SUMIFS(угар!A5:A10001,угар!F5:F10001,AH4,угар!Q5:Q10001,B24,угар!G5:G10001,D6)+SUMIFS(угар!A5:A10001,угар!F5:F10001,AH4,угар!R5:R10001,B24,угар!G5:G10001,D6)+SUMIFS(угар!A5:A10001,угар!F5:F10001,AH4,угар!S5:S10001,B24,угар!G5:G10001,D6)+SUMIFS(угар!A5:A10001,угар!F5:F10001,AH4,угар!T5:T10001,B24,угар!G5:G10001,D6)+SUMIFS(угар!A5:A10001,угар!F5:F10001,AH4,угар!U5:U10001,B24,угар!G5:G10001,D6)+SUMIFS(угар!A5:A10001,угар!F5:F10001,AH4,угар!V5:V10001,B24,угар!G5:G10001,D6)+SUMIFS(угар!A5:A10001,угар!F5:F10001,AH4,угар!W5:W10001,B24,угар!G5:G10001,D6)+SUMIFS(угар!A5:A10001,угар!F5:F10001,AH4,угар!X5:X10001,B24,угар!G5:G10001,D6)+SUMIFS(угар!A5:A10001,угар!F5:F10001,AH4,угар!Y5:Y10001,B24,угар!G5:G10001,D6)</f>
        <v>0</v>
      </c>
      <c r="AI24" s="1312">
        <f>SUMIFS(угар!A5:A10001,угар!F5:F10001,AH4,угар!P5:P10001,B24,угар!G5:G10001,E6)+SUMIFS(угар!A5:A10001,угар!F5:F10001,AH4,угар!Q5:Q10001,B24,угар!G5:G10001,E6)+SUMIFS(угар!A5:A10001,угар!F5:F10001,AH4,угар!R5:R10001,B24,угар!G5:G10001,E6)+SUMIFS(угар!A5:A10001,угар!F5:F10001,AH4,угар!S5:S10001,B24,угар!G5:G10001,E6)+SUMIFS(угар!A5:A10001,угар!F5:F10001,AH4,угар!T5:T10001,B24,угар!G5:G10001,E6)+SUMIFS(угар!A5:A10001,угар!F5:F10001,AH4,угар!U5:U10001,B24,угар!G5:G10001,E6)+SUMIFS(угар!A5:A10001,угар!F5:F10001,AH4,угар!V5:V10001,B24,угар!G5:G10001,E6)+SUMIFS(угар!A5:A10001,угар!F5:F10001,AH4,угар!W5:W10001,B24,угар!G5:G10001,E6)+SUMIFS(угар!A5:A10001,угар!F5:F10001,AH4,угар!X5:X10001,B24,угар!G5:G10001,E6)+SUMIFS(угар!A5:A10001,угар!F5:F10001,AH4,угар!Y5:Y10001,B24,угар!G5:G10001,E6)</f>
        <v>0</v>
      </c>
      <c r="AJ24" s="1312">
        <f>SUMIFS(угар!A5:A10001,угар!F5:F10001,AJ4,угар!P5:P10001,B24,угар!G5:G10001,D6)+SUMIFS(угар!A5:A10001,угар!F5:F10001,AJ4,угар!Q5:Q10001,B24,угар!G5:G10001,D6)+SUMIFS(угар!A5:A10001,угар!F5:F10001,AJ4,угар!R5:R10001,B24,угар!G5:G10001,D6)+SUMIFS(угар!A5:A10001,угар!F5:F10001,AJ4,угар!S5:S10001,B24,угар!G5:G10001,D6)+SUMIFS(угар!A5:A10001,угар!F5:F10001,AJ4,угар!T5:T10001,B24,угар!G5:G10001,D6)+SUMIFS(угар!A5:A10001,угар!F5:F10001,AJ4,угар!U5:U10001,B24,угар!G5:G10001,D6)+SUMIFS(угар!A5:A10001,угар!F5:F10001,AJ4,угар!V5:V10001,B24,угар!G5:G10001,D6)+SUMIFS(угар!A5:A10001,угар!F5:F10001,AJ4,угар!W5:W10001,B24,угар!G5:G10001,D6)+SUMIFS(угар!A5:A10001,угар!F5:F10001,AJ4,угар!X5:X10001,B24,угар!G5:G10001,D6)+SUMIFS(угар!A5:A10001,угар!F5:F10001,AJ4,угар!Y5:Y10001,B24,угар!G5:G10001,D6)</f>
        <v>0</v>
      </c>
      <c r="AK24" s="1312">
        <f>SUMIFS(угар!A5:A10001,угар!F5:F10001,AJ4,угар!P5:P10001,B24,угар!G5:G10001,E6)+SUMIFS(угар!A5:A10001,угар!F5:F10001,AJ4,угар!Q5:Q10001,B24,угар!G5:G10001,E6)+SUMIFS(угар!A5:A10001,угар!F5:F10001,AJ4,угар!R5:R10001,B24,угар!G5:G10001,E6)+SUMIFS(угар!A5:A10001,угар!F5:F10001,AJ4,угар!S5:S10001,B24,угар!G5:G10001,E6)+SUMIFS(угар!A5:A10001,угар!F5:F10001,AJ4,угар!T5:T10001,B24,угар!G5:G10001,E6)+SUMIFS(угар!A5:A10001,угар!F5:F10001,AJ4,угар!U5:U10001,B24,угар!G5:G10001,E6)+SUMIFS(угар!A5:A10001,угар!F5:F10001,AJ4,угар!V5:V10001,B24,угар!G5:G10001,E6)+SUMIFS(угар!A5:A10001,угар!F5:F10001,AJ4,угар!W5:W10001,B24,угар!G5:G10001,E6)+SUMIFS(угар!A5:A10001,угар!F5:F10001,AJ4,угар!X5:X10001,B24,угар!G5:G10001,E6)+SUMIFS(угар!A5:A10001,угар!F5:F10001,AJ4,угар!Y5:Y10001,B24,угар!G5:G10001,E6)</f>
        <v>0</v>
      </c>
      <c r="AL24" s="1312">
        <f>SUMIFS(угар!A5:A10001,угар!F5:F10001,AL4,угар!P5:P10001,B24,угар!G5:G10001,D6)+SUMIFS(угар!A5:A10001,угар!F5:F10001,AL4,угар!Q5:Q10001,B24,угар!G5:G10001,D6)+SUMIFS(угар!A5:A10001,угар!F5:F10001,AL4,угар!R5:R10001,B24,угар!G5:G10001,D6)+SUMIFS(угар!A5:A10001,угар!F5:F10001,AL4,угар!S5:S10001,B24,угар!G5:G10001,D6)+SUMIFS(угар!A5:A10001,угар!F5:F10001,AL4,угар!T5:T10001,B24,угар!G5:G10001,D6)+SUMIFS(угар!A5:A10001,угар!F5:F10001,AL4,угар!U5:U10001,B24,угар!G5:G10001,D6)+SUMIFS(угар!A5:A10001,угар!F5:F10001,AL4,угар!V5:V10001,B24,угар!G5:G10001,D6)+SUMIFS(угар!A5:A10001,угар!F5:F10001,AL4,угар!W5:W10001,B24,угар!G5:G10001,D6)+SUMIFS(угар!A5:A10001,угар!F5:F10001,AL4,угар!X5:X10001,B24,угар!G5:G10001,D6)+SUMIFS(угар!A5:A10001,угар!F5:F10001,AL4,угар!Y5:Y10001,B24,угар!G5:G10001,D6)</f>
        <v>0</v>
      </c>
      <c r="AM24" s="1312">
        <f>SUMIFS(угар!A5:A10001,угар!F5:F10001,AL4,угар!P5:P10001,B24,угар!G5:G10001,E6)+SUMIFS(угар!A5:A10001,угар!F5:F10001,AL4,угар!Q5:Q10001,B24,угар!G5:G10001,E6)+SUMIFS(угар!A5:A10001,угар!F5:F10001,AL4,угар!R5:R10001,B24,угар!G5:G10001,E6)+SUMIFS(угар!A5:A10001,угар!F5:F10001,AL4,угар!S5:S10001,B24,угар!G5:G10001,E6)+SUMIFS(угар!A5:A10001,угар!F5:F10001,AL4,угар!T5:T10001,B24,угар!G5:G10001,E6)+SUMIFS(угар!A5:A10001,угар!F5:F10001,AL4,угар!U5:U10001,B24,угар!G5:G10001,E6)+SUMIFS(угар!A5:A10001,угар!F5:F10001,AL4,угар!V5:V10001,B24,угар!G5:G10001,E6)+SUMIFS(угар!A5:A10001,угар!F5:F10001,AL4,угар!W5:W10001,B24,угар!G5:G10001,E6)+SUMIFS(угар!A5:A10001,угар!F5:F10001,AL4,угар!X5:X10001,B24,угар!G5:G10001,E6)+SUMIFS(угар!A5:A10001,угар!F5:F10001,AL4,угар!Y5:Y10001,B24,угар!G5:G10001,E6)</f>
        <v>0</v>
      </c>
      <c r="AN24" s="1312">
        <f>SUMIFS(угар!A5:A10001,угар!F5:F10001,AN4,угар!P5:P10001,B24,угар!G5:G10001,D6)+SUMIFS(угар!A5:A10001,угар!F5:F10001,AN4,угар!Q5:Q10001,B24,угар!G5:G10001,D6)+SUMIFS(угар!A5:A10001,угар!F5:F10001,AN4,угар!R5:R10001,B24,угар!G5:G10001,D6)+SUMIFS(угар!A5:A10001,угар!F5:F10001,AN4,угар!S5:S10001,B24,угар!G5:G10001,D6)+SUMIFS(угар!A5:A10001,угар!F5:F10001,AN4,угар!T5:T10001,B24,угар!G5:G10001,D6)+SUMIFS(угар!A5:A10001,угар!F5:F10001,AN4,угар!U5:U10001,B24,угар!G5:G10001,D6)+SUMIFS(угар!A5:A10001,угар!F5:F10001,AN4,угар!V5:V10001,B24,угар!G5:G10001,D6)+SUMIFS(угар!A5:A10001,угар!F5:F10001,AN4,угар!W5:W10001,B24,угар!G5:G10001,D6)+SUMIFS(угар!A5:A10001,угар!F5:F10001,AN4,угар!X5:X10001,B24,угар!G5:G10001,D6)+SUMIFS(угар!A5:A10001,угар!F5:F10001,AN4,угар!Y5:Y10001,B24,угар!G5:G10001,D6)</f>
        <v>0</v>
      </c>
      <c r="AO24" s="1312">
        <f>SUMIFS(угар!A5:A10001,угар!F5:F10001,AN4,угар!P5:P10001,B24,угар!G5:G10001,E6)+SUMIFS(угар!A5:A10001,угар!F5:F10001,AN4,угар!Q5:Q10001,B24,угар!G5:G10001,E6)+SUMIFS(угар!A5:A10001,угар!F5:F10001,AN4,угар!R5:R10001,B24,угар!G5:G10001,E6)+SUMIFS(угар!A5:A10001,угар!F5:F10001,AN4,угар!S5:S10001,B24,угар!G5:G10001,E6)+SUMIFS(угар!A5:A10001,угар!F5:F10001,AN4,угар!T5:T10001,B24,угар!G5:G10001,E6)+SUMIFS(угар!A5:A10001,угар!F5:F10001,AN4,угар!U5:U10001,B24,угар!G5:G10001,E6)+SUMIFS(угар!A5:A10001,угар!F5:F10001,AN4,угар!V5:V10001,B24,угар!G5:G10001,E6)+SUMIFS(угар!A5:A10001,угар!F5:F10001,AN4,угар!W5:W10001,B24,угар!G5:G10001,E6)+SUMIFS(угар!A5:A10001,угар!F5:F10001,AN4,угар!X5:X10001,B24,угар!G5:G10001,E6)+SUMIFS(угар!A5:A10001,угар!F5:F10001,AN4,угар!Y5:Y10001,B24,угар!G5:G10001,E6)</f>
        <v>0</v>
      </c>
      <c r="AP24" s="1312">
        <f>SUMIFS(угар!A5:A10001,угар!F5:F10001,AP4,угар!P5:P10001,B24,угар!G5:G10001,D6)+SUMIFS(угар!A5:A10001,угар!F5:F10001,AP4,угар!Q5:Q10001,B24,угар!G5:G10001,D6)+SUMIFS(угар!A5:A10001,угар!F5:F10001,AP4,угар!R5:R10001,B24,угар!G5:G10001,D6)+SUMIFS(угар!A5:A10001,угар!F5:F10001,AP4,угар!S5:S10001,B24,угар!G5:G10001,D6)+SUMIFS(угар!A5:A10001,угар!F5:F10001,AP4,угар!T5:T10001,B24,угар!G5:G10001,D6)+SUMIFS(угар!A5:A10001,угар!F5:F10001,AP4,угар!U5:U10001,B24,угар!G5:G10001,D6)+SUMIFS(угар!A5:A10001,угар!F5:F10001,AP4,угар!V5:V10001,B24,угар!G5:G10001,D6)+SUMIFS(угар!A5:A10001,угар!F5:F10001,AP4,угар!W5:W10001,B24,угар!G5:G10001,D6)+SUMIFS(угар!A5:A10001,угар!F5:F10001,AP4,угар!X5:X10001,B24,угар!G5:G10001,D6)+SUMIFS(угар!A5:A10001,угар!F5:F10001,AP4,угар!Y5:Y10001,B24,угар!G5:G10001,D6)</f>
        <v>0</v>
      </c>
      <c r="AQ24" s="1312">
        <f>SUMIFS(угар!A5:A10001,угар!F5:F10001,AP4,угар!P5:P10001,B24,угар!G5:G10001,E6)+SUMIFS(угар!A5:A10001,угар!F5:F10001,AP4,угар!Q5:Q10001,B24,угар!G5:G10001,E6)+SUMIFS(угар!A5:A10001,угар!F5:F10001,AP4,угар!R5:R10001,B24,угар!G5:G10001,E6)+SUMIFS(угар!A5:A10001,угар!F5:F10001,AP4,угар!S5:S10001,B24,угар!G5:G10001,E6)+SUMIFS(угар!A5:A10001,угар!F5:F10001,AP4,угар!T5:T10001,B24,угар!G5:G10001,E6)+SUMIFS(угар!A5:A10001,угар!F5:F10001,AP4,угар!U5:U10001,B24,угар!G5:G10001,E6)+SUMIFS(угар!A5:A10001,угар!F5:F10001,AP4,угар!V5:V10001,B24,угар!G5:G10001,E6)+SUMIFS(угар!A5:A10001,угар!F5:F10001,AP4,угар!W5:W10001,B24,угар!G5:G10001,E6)+SUMIFS(угар!A5:A10001,угар!F5:F10001,AP4,угар!X5:X10001,B24,угар!G5:G10001,E6)+SUMIFS(угар!A5:A10001,угар!F5:F10001,AP4,угар!Y5:Y10001,B24,угар!G5:G10001,E6)</f>
        <v>0</v>
      </c>
      <c r="AR24" s="1312">
        <f>SUMIFS(угар!A5:A10001,угар!F5:F10001,AR4,угар!P5:P10001,B24,угар!G5:G10001,D6)+SUMIFS(угар!A5:A10001,угар!F5:F10001,AR4,угар!Q5:Q10001,B24,угар!G5:G10001,D6)+SUMIFS(угар!A5:A10001,угар!F5:F10001,AR4,угар!R5:R10001,B24,угар!G5:G10001,D6)+SUMIFS(угар!A5:A10001,угар!F5:F10001,AR4,угар!S5:S10001,B24,угар!G5:G10001,D6)+SUMIFS(угар!A5:A10001,угар!F5:F10001,AR4,угар!T5:T10001,B24,угар!G5:G10001,D6)+SUMIFS(угар!A5:A10001,угар!F5:F10001,AR4,угар!U5:U10001,B24,угар!G5:G10001,D6)+SUMIFS(угар!A5:A10001,угар!F5:F10001,AR4,угар!V5:V10001,B24,угар!G5:G10001,D6)+SUMIFS(угар!A5:A10001,угар!F5:F10001,AR4,угар!W5:W10001,B24,угар!G5:G10001,D6)+SUMIFS(угар!A5:A10001,угар!F5:F10001,AR4,угар!X5:X10001,B24,угар!G5:G10001,D6)+SUMIFS(угар!A5:A10001,угар!F5:F10001,AR4,угар!Y5:Y10001,B24,угар!G5:G10001,D6)</f>
        <v>0</v>
      </c>
      <c r="AS24" s="1312">
        <f>SUMIFS(угар!A5:A10001,угар!F5:F10001,AR4,угар!P5:P10001,B24,угар!G5:G10001,E6)+SUMIFS(угар!A5:A10001,угар!F5:F10001,AR4,угар!Q5:Q10001,B24,угар!G5:G10001,E6)+SUMIFS(угар!A5:A10001,угар!F5:F10001,AR4,угар!R5:R10001,B24,угар!G5:G10001,E6)+SUMIFS(угар!A5:A10001,угар!F5:F10001,AR4,угар!S5:S10001,B24,угар!G5:G10001,E6)+SUMIFS(угар!A5:A10001,угар!F5:F10001,AR4,угар!T5:T10001,B24,угар!G5:G10001,E6)+SUMIFS(угар!A5:A10001,угар!F5:F10001,AR4,угар!U5:U10001,B24,угар!G5:G10001,E6)+SUMIFS(угар!A5:A10001,угар!F5:F10001,AR4,угар!V5:V10001,B24,угар!G5:G10001,E6)+SUMIFS(угар!A5:A10001,угар!F5:F10001,AR4,угар!W5:W10001,B24,угар!G5:G10001,E6)+SUMIFS(угар!A5:A10001,угар!F5:F10001,AR4,угар!X5:X10001,B24,угар!G5:G10001,E6)+SUMIFS(угар!A5:A10001,угар!F5:F10001,AR4,угар!Y5:Y10001,B24,угар!G5:G10001,E6)</f>
        <v>0</v>
      </c>
      <c r="AT24" s="1312">
        <f>SUMIFS(угар!A5:A10001,угар!F5:F10001,AT4,угар!P5:P10001,B24,угар!G5:G10001,D6)+SUMIFS(угар!A5:A10001,угар!F5:F10001,AT4,угар!Q5:Q10001,B24,угар!G5:G10001,D6)+SUMIFS(угар!A5:A10001,угар!F5:F10001,AT4,угар!R5:R10001,B24,угар!G5:G10001,D6)+SUMIFS(угар!A5:A10001,угар!F5:F10001,AT4,угар!S5:S10001,B24,угар!G5:G10001,D6)+SUMIFS(угар!A5:A10001,угар!F5:F10001,AT4,угар!T5:T10001,B24,угар!G5:G10001,D6)+SUMIFS(угар!A5:A10001,угар!F5:F10001,AT4,угар!U5:U10001,B24,угар!G5:G10001,D6)+SUMIFS(угар!A5:A10001,угар!F5:F10001,AT4,угар!V5:V10001,B24,угар!G5:G10001,D6)+SUMIFS(угар!A5:A10001,угар!F5:F10001,AT4,угар!W5:W10001,B24,угар!G5:G10001,D6)+SUMIFS(угар!A5:A10001,угар!F5:F10001,AT4,угар!X5:X10001,B24,угар!G5:G10001,D6)+SUMIFS(угар!A5:A10001,угар!F5:F10001,AT4,угар!Y5:Y10001,B24,угар!G5:G10001,D6)</f>
        <v>0</v>
      </c>
      <c r="AU24" s="1312">
        <f>SUMIFS(угар!A5:A10001,угар!F5:F10001,AT4,угар!P5:P10001,B24,угар!G5:G10001,E6)+SUMIFS(угар!A5:A10001,угар!F5:F10001,AT4,угар!Q5:Q10001,B24,угар!G5:G10001,E6)+SUMIFS(угар!A5:A10001,угар!F5:F10001,AT4,угар!R5:R10001,B24,угар!G5:G10001,E6)+SUMIFS(угар!A5:A10001,угар!F5:F10001,AT4,угар!S5:S10001,B24,угар!G5:G10001,E6)+SUMIFS(угар!A5:A10001,угар!F5:F10001,AT4,угар!T5:T10001,B24,угар!G5:G10001,E6)+SUMIFS(угар!A5:A10001,угар!F5:F10001,AT4,угар!U5:U10001,B24,угар!G5:G10001,E6)+SUMIFS(угар!A5:A10001,угар!F5:F10001,AT4,угар!V5:V10001,B24,угар!G5:G10001,E6)+SUMIFS(угар!A5:A10001,угар!F5:F10001,AT4,угар!W5:W10001,B24,угар!G5:G10001,E6)+SUMIFS(угар!A5:A10001,угар!F5:F10001,AT4,угар!X5:X10001,B24,угар!G5:G10001,E6)+SUMIFS(угар!A5:A10001,угар!F5:F10001,AT4,угар!Y5:Y10001,B24,угар!G5:G10001,E6)</f>
        <v>0</v>
      </c>
      <c r="AV24" s="1312">
        <f>SUMIFS(угар!A5:A10001,угар!F5:F10001,AV4,угар!P5:P10001,B24,угар!G5:G10001,D6)+SUMIFS(угар!A5:A10001,угар!F5:F10001,AV4,угар!Q5:Q10001,B24,угар!G5:G10001,D6)+SUMIFS(угар!A5:A10001,угар!F5:F10001,AV4,угар!R5:R10001,B24,угар!G5:G10001,D6)+SUMIFS(угар!A5:A10001,угар!F5:F10001,AV4,угар!S5:S10001,B24,угар!G5:G10001,D6)+SUMIFS(угар!A5:A10001,угар!F5:F10001,AV4,угар!T5:T10001,B24,угар!G5:G10001,D6)+SUMIFS(угар!A5:A10001,угар!F5:F10001,AV4,угар!U5:U10001,B24,угар!G5:G10001,D6)+SUMIFS(угар!A5:A10001,угар!F5:F10001,AV4,угар!V5:V10001,B24,угар!G5:G10001,D6)+SUMIFS(угар!A5:A10001,угар!F5:F10001,AV4,угар!W5:W10001,B24,угар!G5:G10001,D6)+SUMIFS(угар!A5:A10001,угар!F5:F10001,AV4,угар!X5:X10001,B24,угар!G5:G10001,D6)+SUMIFS(угар!A5:A10001,угар!F5:F10001,AV4,угар!Y5:Y10001,B24,угар!G5:G10001,D6)</f>
        <v>0</v>
      </c>
      <c r="AW24" s="1312">
        <f>SUMIFS(угар!A5:A10001,угар!F5:F10001,AV4,угар!P5:P10001,B24,угар!G5:G10001,E6)+SUMIFS(угар!A5:A10001,угар!F5:F10001,AV4,угар!Q5:Q10001,B24,угар!G5:G10001,E6)+SUMIFS(угар!A5:A10001,угар!F5:F10001,AV4,угар!R5:R10001,B24,угар!G5:G10001,E6)+SUMIFS(угар!A5:A10001,угар!F5:F10001,AV4,угар!S5:S10001,B24,угар!G5:G10001,E6)+SUMIFS(угар!A5:A10001,угар!F5:F10001,AV4,угар!T5:T10001,B24,угар!G5:G10001,E6)+SUMIFS(угар!A5:A10001,угар!F5:F10001,AV4,угар!U5:U10001,B24,угар!G5:G10001,E6)+SUMIFS(угар!A5:A10001,угар!F5:F10001,AV4,угар!V5:V10001,B24,угар!G5:G10001,E6)+SUMIFS(угар!A5:A10001,угар!F5:F10001,AV4,угар!W5:W10001,B24,угар!G5:G10001,E6)+SUMIFS(угар!A5:A10001,угар!F5:F10001,AV4,угар!X5:X10001,B24,угар!G5:G10001,E6)+SUMIFS(угар!A5:A10001,угар!F5:F10001,AV4,угар!Y5:Y10001,B24,угар!G5:G10001,E6)</f>
        <v>0</v>
      </c>
    </row>
    <row r="25" spans="1:49" s="207" customFormat="1" ht="63.75" thickBot="1">
      <c r="A25" s="1292">
        <v>3</v>
      </c>
      <c r="B25" s="210" t="s">
        <v>634</v>
      </c>
      <c r="C25" s="1292">
        <f t="shared" si="7"/>
        <v>0</v>
      </c>
      <c r="D25" s="1292">
        <f t="shared" si="0"/>
        <v>0</v>
      </c>
      <c r="E25" s="1292">
        <f t="shared" si="1"/>
        <v>0</v>
      </c>
      <c r="F25" s="1315">
        <f t="shared" si="6"/>
        <v>0</v>
      </c>
      <c r="G25" s="1315">
        <v>0</v>
      </c>
      <c r="H25" s="1337">
        <v>0</v>
      </c>
      <c r="I25" s="1351" t="e">
        <f t="shared" si="9"/>
        <v>#DIV/0!</v>
      </c>
      <c r="J25" s="1352" t="e">
        <f t="shared" si="10"/>
        <v>#DIV/0!</v>
      </c>
      <c r="K25" s="1352" t="e">
        <f t="shared" si="11"/>
        <v>#DIV/0!</v>
      </c>
      <c r="L25" s="1342">
        <f>L26+L27+L28+L29+L30</f>
        <v>0</v>
      </c>
      <c r="M25" s="1316">
        <f t="shared" ref="M25:AW25" si="13">M26+M27+M28+M29+M30</f>
        <v>0</v>
      </c>
      <c r="N25" s="1316">
        <f t="shared" si="13"/>
        <v>0</v>
      </c>
      <c r="O25" s="1316">
        <f t="shared" si="13"/>
        <v>0</v>
      </c>
      <c r="P25" s="1316">
        <f t="shared" si="13"/>
        <v>0</v>
      </c>
      <c r="Q25" s="1316">
        <f t="shared" si="13"/>
        <v>0</v>
      </c>
      <c r="R25" s="1316">
        <f t="shared" si="13"/>
        <v>0</v>
      </c>
      <c r="S25" s="1316">
        <f t="shared" si="13"/>
        <v>0</v>
      </c>
      <c r="T25" s="1316">
        <f t="shared" si="13"/>
        <v>0</v>
      </c>
      <c r="U25" s="1316">
        <f t="shared" si="13"/>
        <v>0</v>
      </c>
      <c r="V25" s="1316">
        <f t="shared" si="13"/>
        <v>0</v>
      </c>
      <c r="W25" s="1316">
        <f t="shared" si="13"/>
        <v>0</v>
      </c>
      <c r="X25" s="1316">
        <f t="shared" si="13"/>
        <v>0</v>
      </c>
      <c r="Y25" s="1316">
        <f t="shared" si="13"/>
        <v>0</v>
      </c>
      <c r="Z25" s="1316">
        <f t="shared" si="13"/>
        <v>0</v>
      </c>
      <c r="AA25" s="1316">
        <f t="shared" si="13"/>
        <v>0</v>
      </c>
      <c r="AB25" s="1316">
        <f t="shared" si="13"/>
        <v>0</v>
      </c>
      <c r="AC25" s="1316">
        <f t="shared" si="13"/>
        <v>0</v>
      </c>
      <c r="AD25" s="1316">
        <f t="shared" si="13"/>
        <v>0</v>
      </c>
      <c r="AE25" s="1316">
        <f t="shared" si="13"/>
        <v>0</v>
      </c>
      <c r="AF25" s="1316">
        <f t="shared" si="13"/>
        <v>0</v>
      </c>
      <c r="AG25" s="1316">
        <f t="shared" si="13"/>
        <v>0</v>
      </c>
      <c r="AH25" s="1316">
        <f t="shared" si="13"/>
        <v>0</v>
      </c>
      <c r="AI25" s="1316">
        <f t="shared" si="13"/>
        <v>0</v>
      </c>
      <c r="AJ25" s="1316">
        <f t="shared" si="13"/>
        <v>0</v>
      </c>
      <c r="AK25" s="1316">
        <f t="shared" si="13"/>
        <v>0</v>
      </c>
      <c r="AL25" s="1316">
        <f t="shared" si="13"/>
        <v>0</v>
      </c>
      <c r="AM25" s="1316">
        <f t="shared" si="13"/>
        <v>0</v>
      </c>
      <c r="AN25" s="1316">
        <f t="shared" si="13"/>
        <v>0</v>
      </c>
      <c r="AO25" s="1316">
        <f t="shared" si="13"/>
        <v>0</v>
      </c>
      <c r="AP25" s="1316">
        <f t="shared" si="13"/>
        <v>0</v>
      </c>
      <c r="AQ25" s="1316">
        <f t="shared" si="13"/>
        <v>0</v>
      </c>
      <c r="AR25" s="1316">
        <f t="shared" si="13"/>
        <v>0</v>
      </c>
      <c r="AS25" s="1316">
        <f t="shared" si="13"/>
        <v>0</v>
      </c>
      <c r="AT25" s="1316">
        <f t="shared" si="13"/>
        <v>0</v>
      </c>
      <c r="AU25" s="1316">
        <f t="shared" si="13"/>
        <v>0</v>
      </c>
      <c r="AV25" s="1316">
        <f t="shared" si="13"/>
        <v>0</v>
      </c>
      <c r="AW25" s="1316">
        <f t="shared" si="13"/>
        <v>0</v>
      </c>
    </row>
    <row r="26" spans="1:49" ht="16.5" thickBot="1">
      <c r="A26" s="1298" t="s">
        <v>635</v>
      </c>
      <c r="B26" s="208" t="s">
        <v>636</v>
      </c>
      <c r="C26" s="1292">
        <f t="shared" si="7"/>
        <v>0</v>
      </c>
      <c r="D26" s="1292">
        <f t="shared" si="0"/>
        <v>0</v>
      </c>
      <c r="E26" s="1292">
        <f t="shared" si="1"/>
        <v>0</v>
      </c>
      <c r="F26" s="1315">
        <f t="shared" si="6"/>
        <v>0</v>
      </c>
      <c r="G26" s="1315">
        <v>0</v>
      </c>
      <c r="H26" s="1337">
        <v>0</v>
      </c>
      <c r="I26" s="1351" t="e">
        <f t="shared" si="9"/>
        <v>#DIV/0!</v>
      </c>
      <c r="J26" s="1352" t="e">
        <f t="shared" si="10"/>
        <v>#DIV/0!</v>
      </c>
      <c r="K26" s="1352" t="e">
        <f t="shared" si="11"/>
        <v>#DIV/0!</v>
      </c>
      <c r="L26" s="1340">
        <f>SUMIFS(угар!AL5:AL10000,угар!F5:F10000,L4,угар!G5:G10000,D6,угар!M5:M10000,B26)</f>
        <v>0</v>
      </c>
      <c r="M26" s="1312">
        <f>SUMIFS(угар!AL5:AL10000,угар!F5:F10000,L4,угар!G5:G10000,E6,угар!M5:M10000,B26)</f>
        <v>0</v>
      </c>
      <c r="N26" s="1312">
        <f>SUMIFS(угар!AL5:AL10000,угар!F5:F10000,N4,угар!G5:G10000,D6,угар!M5:M10000,B26)</f>
        <v>0</v>
      </c>
      <c r="O26" s="1312">
        <f>SUMIFS(угар!AL5:AL10000,угар!F5:F10000,N4,угар!G5:G10000,E6,угар!M5:M10000,B26)</f>
        <v>0</v>
      </c>
      <c r="P26" s="1312">
        <f>SUMIFS(угар!AL5:AL10000,угар!F5:F10000,P4,угар!G5:G10000,D6,угар!M5:M10000,B26)</f>
        <v>0</v>
      </c>
      <c r="Q26" s="1312">
        <f>SUMIFS(угар!AL5:AL10000,угар!F5:F10000,P4,угар!G5:G10000,E6,угар!M5:M10000,B26)</f>
        <v>0</v>
      </c>
      <c r="R26" s="1312">
        <f>SUMIFS(угар!AL5:AL10000,угар!F5:F10000,R4,угар!G5:G10000,D6,угар!M5:M10000,B26)</f>
        <v>0</v>
      </c>
      <c r="S26" s="1312">
        <f>SUMIFS(угар!AL5:AL10000,угар!F5:F10000,R4,угар!G5:G10000,E6,угар!M5:M10000,B26)</f>
        <v>0</v>
      </c>
      <c r="T26" s="1312">
        <f>SUMIFS(угар!AL5:AL10000,угар!F5:F10000,T4,угар!G5:G10000,D6,угар!M5:M10000,B26)</f>
        <v>0</v>
      </c>
      <c r="U26" s="1312">
        <f>SUMIFS(угар!AL5:AL10000,угар!F5:F10000,T4,угар!G5:G10000,E6,угар!M5:M10000,B26)</f>
        <v>0</v>
      </c>
      <c r="V26" s="1312">
        <f>SUMIFS(угар!AL5:AL10000,угар!F5:F10000,V4,угар!G5:G10000,D6,угар!M5:M10000,B26)</f>
        <v>0</v>
      </c>
      <c r="W26" s="1312">
        <f>SUMIFS(угар!AL5:AL10000,угар!F5:F10000,V4,угар!G5:G10000,E6,угар!M5:M10000,B26)</f>
        <v>0</v>
      </c>
      <c r="X26" s="1312">
        <f>SUMIFS(угар!AL5:AL10000,угар!F5:F10000,X4,угар!G5:G10000,D6,угар!M5:M10000,B26)</f>
        <v>0</v>
      </c>
      <c r="Y26" s="1312">
        <f>SUMIFS(угар!AL5:AL10000,угар!F5:F10000,X4,угар!G5:G10000,E6,угар!M5:M10000,B26)</f>
        <v>0</v>
      </c>
      <c r="Z26" s="1312">
        <f>SUMIFS(угар!AL5:AL10000,угар!F5:F10000,Z4,угар!G5:G10000,D6,угар!M5:M10000,B26)</f>
        <v>0</v>
      </c>
      <c r="AA26" s="1312">
        <f>SUMIFS(угар!AL5:AL10000,угар!F5:F10000,Z4,угар!G5:G10000,E6,угар!M5:M10000,B26)</f>
        <v>0</v>
      </c>
      <c r="AB26" s="1312">
        <f>SUMIFS(угар!AL5:AL10000,угар!F5:F10000,AB4,угар!G5:G10000,D6,угар!M5:M10000,B26)</f>
        <v>0</v>
      </c>
      <c r="AC26" s="1312">
        <f>SUMIFS(угар!AL5:AL10000,угар!F5:F10000,AB4,угар!G5:G10000,E6,угар!M5:M10000,B26)</f>
        <v>0</v>
      </c>
      <c r="AD26" s="1312">
        <f>SUMIFS(угар!AL5:AL10000,угар!F5:F10000,AD4,угар!G5:G10000,D6,угар!M5:M10000,B26)</f>
        <v>0</v>
      </c>
      <c r="AE26" s="1312">
        <f>SUMIFS(угар!AL5:AL10000,угар!F5:F10000,AD4,угар!G5:G10000,E6,угар!M5:M10000,B26)</f>
        <v>0</v>
      </c>
      <c r="AF26" s="1312">
        <f>SUMIFS(угар!AL5:AL10000,угар!F5:F10000,AF4,угар!G5:G10000,D6,угар!M5:M10000,B26)</f>
        <v>0</v>
      </c>
      <c r="AG26" s="1312">
        <f>SUMIFS(угар!AL5:AL10000,угар!F5:F10000,AF4,угар!G5:G10000,E6,угар!M5:M10000,B26)</f>
        <v>0</v>
      </c>
      <c r="AH26" s="1312">
        <f>SUMIFS(угар!AL5:AL10000,угар!F5:F10000,AH4,угар!G5:G10000,D6,угар!M5:M10000,B26)</f>
        <v>0</v>
      </c>
      <c r="AI26" s="1312">
        <f>SUMIFS(угар!AL5:AL10000,угар!F5:F10000,AH4,угар!G5:G10000,E6,угар!M5:M10000,B26)</f>
        <v>0</v>
      </c>
      <c r="AJ26" s="1312">
        <f>SUMIFS(угар!AL5:AL10000,угар!F5:F10000,AJ4,угар!G5:G10000,D6,угар!M5:M10000,B26)</f>
        <v>0</v>
      </c>
      <c r="AK26" s="1312">
        <f>SUMIFS(угар!AL5:AL10000,угар!F5:F10000,AJ4,угар!G5:G10000,E6,угар!M5:M10000,B26)</f>
        <v>0</v>
      </c>
      <c r="AL26" s="1312">
        <f>SUMIFS(угар!AL5:AL10000,угар!F5:F10000,AL4,угар!G5:G10000,D6,угар!M5:M10000,B26)</f>
        <v>0</v>
      </c>
      <c r="AM26" s="1312">
        <f>SUMIFS(угар!AL5:AL10000,угар!F5:F10000,AL4,угар!G5:G10000,E6,угар!M5:M10000,B26)</f>
        <v>0</v>
      </c>
      <c r="AN26" s="1312">
        <f>SUMIFS(угар!AL5:AL10000,угар!F5:F10000,AN4,угар!G5:G10000,D6,угар!M5:M10000,B26)</f>
        <v>0</v>
      </c>
      <c r="AO26" s="1312">
        <f>SUMIFS(угар!AL5:AL10000,угар!F5:F10000,AN4,угар!G5:G10000,E6,угар!M5:M10000,B26)</f>
        <v>0</v>
      </c>
      <c r="AP26" s="1312">
        <f>SUMIFS(угар!AL5:AL10000,угар!F5:F10000,AP4,угар!G5:G10000,D6,угар!M5:M10000,B26)</f>
        <v>0</v>
      </c>
      <c r="AQ26" s="1312">
        <f>SUMIFS(угар!AL5:AL10000,угар!F5:F10000,AP4,угар!G5:G10000,E6,угар!M5:M10000,B26)</f>
        <v>0</v>
      </c>
      <c r="AR26" s="1312">
        <f>SUMIFS(угар!AL5:AL10000,угар!F5:F10000,AR4,угар!G5:G10000,D6,угар!M5:M10000,B26)</f>
        <v>0</v>
      </c>
      <c r="AS26" s="1312">
        <f>SUMIFS(угар!AL5:AL10000,угар!F5:F10000,AR4,угар!G5:G10000,E6,угар!M5:M10000,B26)</f>
        <v>0</v>
      </c>
      <c r="AT26" s="1312">
        <f>SUMIFS(угар!AL5:AL10000,угар!F5:F10000,AT4,угар!G5:G10000,D6,угар!M5:M10000,B26)</f>
        <v>0</v>
      </c>
      <c r="AU26" s="1312">
        <f>SUMIFS(угар!AL5:AL10000,угар!F5:F10000,AT4,угар!G5:G10000,E6,угар!M5:M10000,B26)</f>
        <v>0</v>
      </c>
      <c r="AV26" s="1312">
        <f>SUMIFS(угар!AL5:AL10000,угар!F5:F10000,AV4,угар!G5:G10000,D6,угар!M5:M10000,B26)</f>
        <v>0</v>
      </c>
      <c r="AW26" s="1312">
        <f>SUMIFS(угар!AL5:AL10000,угар!F5:F10000,AV4,угар!G5:G10000,E6,угар!M5:M10000,B26)</f>
        <v>0</v>
      </c>
    </row>
    <row r="27" spans="1:49" ht="16.5" thickBot="1">
      <c r="A27" s="1298" t="s">
        <v>637</v>
      </c>
      <c r="B27" s="208" t="s">
        <v>407</v>
      </c>
      <c r="C27" s="1292">
        <f t="shared" si="7"/>
        <v>0</v>
      </c>
      <c r="D27" s="1292">
        <f t="shared" si="0"/>
        <v>0</v>
      </c>
      <c r="E27" s="1292">
        <f t="shared" si="1"/>
        <v>0</v>
      </c>
      <c r="F27" s="1315">
        <f t="shared" si="6"/>
        <v>0</v>
      </c>
      <c r="G27" s="1315">
        <v>0</v>
      </c>
      <c r="H27" s="1337">
        <v>0</v>
      </c>
      <c r="I27" s="1351" t="e">
        <f t="shared" si="9"/>
        <v>#DIV/0!</v>
      </c>
      <c r="J27" s="1352" t="e">
        <f t="shared" si="10"/>
        <v>#DIV/0!</v>
      </c>
      <c r="K27" s="1352" t="e">
        <f t="shared" si="11"/>
        <v>#DIV/0!</v>
      </c>
      <c r="L27" s="1340">
        <f>SUMIFS(угар!AL5:AL10000,угар!F5:F10000,L4,угар!G5:G10000,D6,угар!M5:M10000,B27)</f>
        <v>0</v>
      </c>
      <c r="M27" s="1312">
        <f>SUMIFS(угар!AL5:AL10000,угар!F5:F10000,L4,угар!G5:G10000,E6,угар!M5:M10000,B27)</f>
        <v>0</v>
      </c>
      <c r="N27" s="1312">
        <f>SUMIFS(угар!AL5:AL10000,угар!F5:F10000,N4,угар!G5:G10000,D6,угар!M5:M10000,B27)</f>
        <v>0</v>
      </c>
      <c r="O27" s="1312">
        <f>SUMIFS(угар!AL5:AL10000,угар!F5:F10000,N4,угар!G5:G10000,E6,угар!M5:M10000,B27)</f>
        <v>0</v>
      </c>
      <c r="P27" s="1312">
        <f>SUMIFS(угар!AL5:AL10000,угар!F5:F10000,P4,угар!G5:G10000,D6,угар!M5:M10000,B27)</f>
        <v>0</v>
      </c>
      <c r="Q27" s="1312">
        <f>SUMIFS(угар!AL5:AL10000,угар!F5:F10000,P4,угар!G5:G10000,E6,угар!M5:M10000,B27)</f>
        <v>0</v>
      </c>
      <c r="R27" s="1312">
        <f>SUMIFS(угар!AL5:AL10000,угар!F5:F10000,R4,угар!G5:G10000,D6,угар!M5:M10000,B27)</f>
        <v>0</v>
      </c>
      <c r="S27" s="1312">
        <f>SUMIFS(угар!AL5:AL10000,угар!F5:F10000,R4,угар!G5:G10000,E6,угар!M5:M10000,B27)</f>
        <v>0</v>
      </c>
      <c r="T27" s="1312">
        <f>SUMIFS(угар!AL5:AL10000,угар!F5:F10000,T4,угар!G5:G10000,D6,угар!M5:M10000,B27)</f>
        <v>0</v>
      </c>
      <c r="U27" s="1312">
        <f>SUMIFS(угар!AL5:AL10000,угар!F5:F10000,T4,угар!G5:G10000,E6,угар!M5:M10000,B27)</f>
        <v>0</v>
      </c>
      <c r="V27" s="1312">
        <f>SUMIFS(угар!AL5:AL10000,угар!F5:F10000,V4,угар!G5:G10000,D6,угар!M5:M10000,B27)</f>
        <v>0</v>
      </c>
      <c r="W27" s="1312">
        <f>SUMIFS(угар!AL5:AL10000,угар!F5:F10000,V4,угар!G5:G10000,E6,угар!M5:M10000,B27)</f>
        <v>0</v>
      </c>
      <c r="X27" s="1312">
        <f>SUMIFS(угар!AL5:AL10000,угар!F5:F10000,X4,угар!G5:G10000,D6,угар!M5:M10000,B27)</f>
        <v>0</v>
      </c>
      <c r="Y27" s="1312">
        <f>SUMIFS(угар!AL5:AL10000,угар!F5:F10000,X4,угар!G5:G10000,E6,угар!M5:M10000,B27)</f>
        <v>0</v>
      </c>
      <c r="Z27" s="1312">
        <f>SUMIFS(угар!AL5:AL10000,угар!F5:F10000,Z4,угар!G5:G10000,D6,угар!M5:M10000,B27)</f>
        <v>0</v>
      </c>
      <c r="AA27" s="1312">
        <f>SUMIFS(угар!AL5:AL10000,угар!F5:F10000,Z4,угар!G5:G10000,E6,угар!M5:M10000,B27)</f>
        <v>0</v>
      </c>
      <c r="AB27" s="1312">
        <f>SUMIFS(угар!AL5:AL10000,угар!F5:F10000,AB4,угар!G5:G10000,D6,угар!M5:M10000,B27)</f>
        <v>0</v>
      </c>
      <c r="AC27" s="1312">
        <f>SUMIFS(угар!AL5:AL10000,угар!F5:F10000,AB4,угар!G5:G10000,E6,угар!M5:M10000,B27)</f>
        <v>0</v>
      </c>
      <c r="AD27" s="1312">
        <f>SUMIFS(угар!AL5:AL10000,угар!F5:F10000,AD4,угар!G5:G10000,D6,угар!M5:M10000,B27)</f>
        <v>0</v>
      </c>
      <c r="AE27" s="1312">
        <f>SUMIFS(угар!AL5:AL10000,угар!F5:F10000,AD4,угар!G5:G10000,E6,угар!M5:M10000,B27)</f>
        <v>0</v>
      </c>
      <c r="AF27" s="1312">
        <f>SUMIFS(угар!AL5:AL10000,угар!F5:F10000,AF4,угар!G5:G10000,D6,угар!M5:M10000,B27)</f>
        <v>0</v>
      </c>
      <c r="AG27" s="1312">
        <f>SUMIFS(угар!AL5:AL10000,угар!F5:F10000,AF4,угар!G5:G10000,E6,угар!M5:M10000,B27)</f>
        <v>0</v>
      </c>
      <c r="AH27" s="1312">
        <f>SUMIFS(угар!AL5:AL10000,угар!F5:F10000,AH4,угар!G5:G10000,D6,угар!M5:M10000,B27)</f>
        <v>0</v>
      </c>
      <c r="AI27" s="1312">
        <f>SUMIFS(угар!AL5:AL10000,угар!F5:F10000,AH4,угар!G5:G10000,E6,угар!M5:M10000,B27)</f>
        <v>0</v>
      </c>
      <c r="AJ27" s="1312">
        <f>SUMIFS(угар!AL5:AL10000,угар!F5:F10000,AJ4,угар!G5:G10000,D6,угар!M5:M10000,B27)</f>
        <v>0</v>
      </c>
      <c r="AK27" s="1312">
        <f>SUMIFS(угар!AL5:AL10000,угар!F5:F10000,AJ4,угар!G5:G10000,E6,угар!M5:M10000,B27)</f>
        <v>0</v>
      </c>
      <c r="AL27" s="1312">
        <f>SUMIFS(угар!AL5:AL10000,угар!F5:F10000,AL4,угар!G5:G10000,D6,угар!M5:M10000,B27)</f>
        <v>0</v>
      </c>
      <c r="AM27" s="1312">
        <f>SUMIFS(угар!AL5:AL10000,угар!F5:F10000,AL4,угар!G5:G10000,E6,угар!M5:M10000,B27)</f>
        <v>0</v>
      </c>
      <c r="AN27" s="1312">
        <f>SUMIFS(угар!AL5:AL10000,угар!F5:F10000,AN4,угар!G5:G10000,D6,угар!M5:M10000,B27)</f>
        <v>0</v>
      </c>
      <c r="AO27" s="1312">
        <f>SUMIFS(угар!AL5:AL10000,угар!F5:F10000,AN4,угар!G5:G10000,E6,угар!M5:M10000,B27)</f>
        <v>0</v>
      </c>
      <c r="AP27" s="1312">
        <f>SUMIFS(угар!AL5:AL10000,угар!F5:F10000,AP4,угар!G5:G10000,D6,угар!M5:M10000,B27)</f>
        <v>0</v>
      </c>
      <c r="AQ27" s="1312">
        <f>SUMIFS(угар!AL5:AL10000,угар!F5:F10000,AP4,угар!G5:G10000,E6,угар!M5:M10000,B27)</f>
        <v>0</v>
      </c>
      <c r="AR27" s="1312">
        <f>SUMIFS(угар!AL5:AL10000,угар!F5:F10000,AR4,угар!G5:G10000,D6,угар!M5:M10000,B27)</f>
        <v>0</v>
      </c>
      <c r="AS27" s="1312">
        <f>SUMIFS(угар!AL5:AL10000,угар!F5:F10000,AR4,угар!G5:G10000,E6,угар!M5:M10000,B27)</f>
        <v>0</v>
      </c>
      <c r="AT27" s="1312">
        <f>SUMIFS(угар!AL5:AL10000,угар!F5:F10000,AT4,угар!G5:G10000,D6,угар!M5:M10000,B27)</f>
        <v>0</v>
      </c>
      <c r="AU27" s="1312">
        <f>SUMIFS(угар!AL5:AL10000,угар!F5:F10000,AT4,угар!G5:G10000,E6,угар!M5:M10000,B27)</f>
        <v>0</v>
      </c>
      <c r="AV27" s="1312">
        <f>SUMIFS(угар!AL5:AL10000,угар!F5:F10000,AV4,угар!G5:G10000,D6,угар!M5:M10000,B27)</f>
        <v>0</v>
      </c>
      <c r="AW27" s="1312">
        <f>SUMIFS(угар!AL5:AL10000,угар!F5:F10000,AV4,угар!G5:G10000,E6,угар!M5:M10000,B27)</f>
        <v>0</v>
      </c>
    </row>
    <row r="28" spans="1:49" ht="16.5" thickBot="1">
      <c r="A28" s="1298" t="s">
        <v>638</v>
      </c>
      <c r="B28" s="208" t="s">
        <v>408</v>
      </c>
      <c r="C28" s="1292">
        <f t="shared" si="7"/>
        <v>0</v>
      </c>
      <c r="D28" s="1292">
        <f t="shared" si="0"/>
        <v>0</v>
      </c>
      <c r="E28" s="1292">
        <f t="shared" si="1"/>
        <v>0</v>
      </c>
      <c r="F28" s="1315">
        <f t="shared" si="6"/>
        <v>0</v>
      </c>
      <c r="G28" s="1315">
        <v>0</v>
      </c>
      <c r="H28" s="1337">
        <v>0</v>
      </c>
      <c r="I28" s="1351" t="e">
        <f t="shared" si="9"/>
        <v>#DIV/0!</v>
      </c>
      <c r="J28" s="1352" t="e">
        <f t="shared" si="10"/>
        <v>#DIV/0!</v>
      </c>
      <c r="K28" s="1352" t="e">
        <f t="shared" si="11"/>
        <v>#DIV/0!</v>
      </c>
      <c r="L28" s="1340">
        <f>SUMIFS(угар!AL5:AL10000,угар!F5:F10000,L4,угар!G5:G10000,D6,угар!M5:M10000,B28)</f>
        <v>0</v>
      </c>
      <c r="M28" s="1312">
        <f>SUMIFS(угар!AL5:AL10000,угар!F5:F10000,L4,угар!G5:G10000,E6,угар!M5:M10000,B28)</f>
        <v>0</v>
      </c>
      <c r="N28" s="1312">
        <f>SUMIFS(угар!AL5:AL10000,угар!F5:F10000,N4,угар!G5:G10000,D6,угар!M5:M10000,B28)</f>
        <v>0</v>
      </c>
      <c r="O28" s="1312">
        <f>SUMIFS(угар!AL5:AL10000,угар!F5:F10000,N4,угар!G5:G10000,E6,угар!M5:M10000,B28)</f>
        <v>0</v>
      </c>
      <c r="P28" s="1312">
        <f>SUMIFS(угар!AL5:AL10000,угар!F5:F10000,P4,угар!G5:G10000,D6,угар!M5:M10000,B28)</f>
        <v>0</v>
      </c>
      <c r="Q28" s="1312">
        <f>SUMIFS(угар!AL5:AL10000,угар!F5:F10000,P4,угар!G5:G10000,E6,угар!M5:M10000,B28)</f>
        <v>0</v>
      </c>
      <c r="R28" s="1312">
        <f>SUMIFS(угар!AL5:AL10000,угар!F5:F10000,R4,угар!G5:G10000,D6,угар!M5:M10000,B28)</f>
        <v>0</v>
      </c>
      <c r="S28" s="1312">
        <f>SUMIFS(угар!AL5:AL10000,угар!F5:F10000,R4,угар!G5:G10000,E6,угар!M5:M10000,B28)</f>
        <v>0</v>
      </c>
      <c r="T28" s="1312">
        <f>SUMIFS(угар!AL5:AL10000,угар!F5:F10000,T4,угар!G5:G10000,D6,угар!M5:M10000,B28)</f>
        <v>0</v>
      </c>
      <c r="U28" s="1312">
        <f>SUMIFS(угар!AL5:AL10000,угар!F5:F10000,T4,угар!G5:G10000,E6,угар!M5:M10000,B28)</f>
        <v>0</v>
      </c>
      <c r="V28" s="1312">
        <f>SUMIFS(угар!AL5:AL10000,угар!F5:F10000,V4,угар!G5:G10000,D6,угар!M5:M10000,B28)</f>
        <v>0</v>
      </c>
      <c r="W28" s="1312">
        <f>SUMIFS(угар!AL5:AL10000,угар!F5:F10000,V4,угар!G5:G10000,E6,угар!M5:M10000,B28)</f>
        <v>0</v>
      </c>
      <c r="X28" s="1312">
        <f>SUMIFS(угар!AL5:AL10000,угар!F5:F10000,X4,угар!G5:G10000,D6,угар!M5:M10000,B28)</f>
        <v>0</v>
      </c>
      <c r="Y28" s="1312">
        <f>SUMIFS(угар!AL5:AL10000,угар!F5:F10000,X4,угар!G5:G10000,E6,угар!M5:M10000,B28)</f>
        <v>0</v>
      </c>
      <c r="Z28" s="1312">
        <f>SUMIFS(угар!AL5:AL10000,угар!F5:F10000,Z4,угар!G5:G10000,D6,угар!M5:M10000,B28)</f>
        <v>0</v>
      </c>
      <c r="AA28" s="1312">
        <f>SUMIFS(угар!AL5:AL10000,угар!F5:F10000,Z4,угар!G5:G10000,E6,угар!M5:M10000,B28)</f>
        <v>0</v>
      </c>
      <c r="AB28" s="1312">
        <f>SUMIFS(угар!AL5:AL10000,угар!F5:F10000,AB4,угар!G5:G10000,D6,угар!M5:M10000,B28)</f>
        <v>0</v>
      </c>
      <c r="AC28" s="1312">
        <f>SUMIFS(угар!AL5:AL10000,угар!F5:F10000,AB4,угар!G5:G10000,E6,угар!M5:M10000,B28)</f>
        <v>0</v>
      </c>
      <c r="AD28" s="1312">
        <f>SUMIFS(угар!AL5:AL10000,угар!F5:F10000,AD4,угар!G5:G10000,D6,угар!M5:M10000,B28)</f>
        <v>0</v>
      </c>
      <c r="AE28" s="1312">
        <f>SUMIFS(угар!AL5:AL10000,угар!F5:F10000,AD4,угар!G5:G10000,E6,угар!M5:M10000,B28)</f>
        <v>0</v>
      </c>
      <c r="AF28" s="1312">
        <f>SUMIFS(угар!AL5:AL10000,угар!F5:F10000,AF4,угар!G5:G10000,D6,угар!M5:M10000,B28)</f>
        <v>0</v>
      </c>
      <c r="AG28" s="1312">
        <f>SUMIFS(угар!AL5:AL10000,угар!F5:F10000,AF4,угар!G5:G10000,E6,угар!M5:M10000,B28)</f>
        <v>0</v>
      </c>
      <c r="AH28" s="1312">
        <f>SUMIFS(угар!AL5:AL10000,угар!F5:F10000,AH4,угар!G5:G10000,D6,угар!M5:M10000,B28)</f>
        <v>0</v>
      </c>
      <c r="AI28" s="1312">
        <f>SUMIFS(угар!AL5:AL10000,угар!F5:F10000,AH4,угар!G5:G10000,E6,угар!M5:M10000,B28)</f>
        <v>0</v>
      </c>
      <c r="AJ28" s="1312">
        <f>SUMIFS(угар!AL5:AL10000,угар!F5:F10000,AJ4,угар!G5:G10000,D6,угар!M5:M10000,B28)</f>
        <v>0</v>
      </c>
      <c r="AK28" s="1312">
        <f>SUMIFS(угар!AL5:AL10000,угар!F5:F10000,AJ4,угар!G5:G10000,E6,угар!M5:M10000,B28)</f>
        <v>0</v>
      </c>
      <c r="AL28" s="1312">
        <f>SUMIFS(угар!AL5:AL10000,угар!F5:F10000,AL4,угар!G5:G10000,D6,угар!M5:M10000,B28)</f>
        <v>0</v>
      </c>
      <c r="AM28" s="1312">
        <f>SUMIFS(угар!AL5:AL10000,угар!F5:F10000,AL4,угар!G5:G10000,E6,угар!M5:M10000,B28)</f>
        <v>0</v>
      </c>
      <c r="AN28" s="1312">
        <f>SUMIFS(угар!AL5:AL10000,угар!F5:F10000,AN4,угар!G5:G10000,D6,угар!M5:M10000,B28)</f>
        <v>0</v>
      </c>
      <c r="AO28" s="1312">
        <f>SUMIFS(угар!AL5:AL10000,угар!F5:F10000,AN4,угар!G5:G10000,E6,угар!M5:M10000,B28)</f>
        <v>0</v>
      </c>
      <c r="AP28" s="1312">
        <f>SUMIFS(угар!AL5:AL10000,угар!F5:F10000,AP4,угар!G5:G10000,D6,угар!M5:M10000,B28)</f>
        <v>0</v>
      </c>
      <c r="AQ28" s="1312">
        <f>SUMIFS(угар!AL5:AL10000,угар!F5:F10000,AP4,угар!G5:G10000,E6,угар!M5:M10000,B28)</f>
        <v>0</v>
      </c>
      <c r="AR28" s="1312">
        <f>SUMIFS(угар!AL5:AL10000,угар!F5:F10000,AR4,угар!G5:G10000,D6,угар!M5:M10000,B28)</f>
        <v>0</v>
      </c>
      <c r="AS28" s="1312">
        <f>SUMIFS(угар!AL5:AL10000,угар!F5:F10000,AR4,угар!G5:G10000,E6,угар!M5:M10000,B28)</f>
        <v>0</v>
      </c>
      <c r="AT28" s="1312">
        <f>SUMIFS(угар!AL5:AL10000,угар!F5:F10000,AT4,угар!G5:G10000,D6,угар!M5:M10000,B28)</f>
        <v>0</v>
      </c>
      <c r="AU28" s="1312">
        <f>SUMIFS(угар!AL5:AL10000,угар!F5:F10000,AT4,угар!G5:G10000,E6,угар!M5:M10000,B28)</f>
        <v>0</v>
      </c>
      <c r="AV28" s="1312">
        <f>SUMIFS(угар!AL5:AL10000,угар!F5:F10000,AV4,угар!G5:G10000,D6,угар!M5:M10000,B28)</f>
        <v>0</v>
      </c>
      <c r="AW28" s="1312">
        <f>SUMIFS(угар!AL5:AL10000,угар!F5:F10000,AV4,угар!G5:G10000,E6,угар!M5:M10000,B28)</f>
        <v>0</v>
      </c>
    </row>
    <row r="29" spans="1:49" ht="16.5" thickBot="1">
      <c r="A29" s="1298" t="s">
        <v>639</v>
      </c>
      <c r="B29" s="208" t="s">
        <v>410</v>
      </c>
      <c r="C29" s="1292">
        <f t="shared" si="7"/>
        <v>0</v>
      </c>
      <c r="D29" s="1292">
        <f t="shared" si="0"/>
        <v>0</v>
      </c>
      <c r="E29" s="1292">
        <f t="shared" si="1"/>
        <v>0</v>
      </c>
      <c r="F29" s="1315">
        <f t="shared" si="6"/>
        <v>0</v>
      </c>
      <c r="G29" s="1315">
        <v>0</v>
      </c>
      <c r="H29" s="1337">
        <v>0</v>
      </c>
      <c r="I29" s="1351" t="e">
        <f t="shared" si="9"/>
        <v>#DIV/0!</v>
      </c>
      <c r="J29" s="1352" t="e">
        <f t="shared" si="10"/>
        <v>#DIV/0!</v>
      </c>
      <c r="K29" s="1352" t="e">
        <f t="shared" si="11"/>
        <v>#DIV/0!</v>
      </c>
      <c r="L29" s="1340">
        <f>SUMIFS(угар!AL5:AL10000,угар!F5:F10000,L4,угар!G5:G10000,D6,угар!M5:M10000,B29)</f>
        <v>0</v>
      </c>
      <c r="M29" s="1312">
        <f>SUMIFS(угар!AL5:AL10000,угар!F5:F10000,L4,угар!G5:G10000,E6,угар!M5:M10000,B29)</f>
        <v>0</v>
      </c>
      <c r="N29" s="1312">
        <f>SUMIFS(угар!AL5:AL10000,угар!F5:F10000,N4,угар!G5:G10000,D6,угар!M5:M10000,B29)</f>
        <v>0</v>
      </c>
      <c r="O29" s="1312">
        <f>SUMIFS(угар!AL5:AL10000,угар!F5:F10000,N4,угар!G5:G10000,E6,угар!M5:M10000,B29)</f>
        <v>0</v>
      </c>
      <c r="P29" s="1312">
        <f>SUMIFS(угар!AL5:AL10000,угар!F5:F10000,P4,угар!G5:G10000,D6,угар!M5:M10000,B29)</f>
        <v>0</v>
      </c>
      <c r="Q29" s="1312">
        <f>SUMIFS(угар!AL5:AL10000,угар!F5:F10000,P4,угар!G5:G10000,E6,угар!M5:M10000,B29)</f>
        <v>0</v>
      </c>
      <c r="R29" s="1312">
        <f>SUMIFS(угар!AL5:AL10000,угар!F5:F10000,R4,угар!G5:G10000,D6,угар!M5:M10000,B29)</f>
        <v>0</v>
      </c>
      <c r="S29" s="1312">
        <f>SUMIFS(угар!AL5:AL10000,угар!F5:F10000,R4,угар!G5:G10000,E6,угар!M5:M10000,B29)</f>
        <v>0</v>
      </c>
      <c r="T29" s="1312">
        <f>SUMIFS(угар!AL5:AL10000,угар!F5:F10000,T4,угар!G5:G10000,D6,угар!M5:M10000,B29)</f>
        <v>0</v>
      </c>
      <c r="U29" s="1312">
        <f>SUMIFS(угар!AL5:AL10000,угар!F5:F10000,T4,угар!G5:G10000,E6,угар!M5:M10000,B29)</f>
        <v>0</v>
      </c>
      <c r="V29" s="1312">
        <f>SUMIFS(угар!AL5:AL10000,угар!F5:F10000,V4,угар!G5:G10000,D6,угар!M5:M10000,B29)</f>
        <v>0</v>
      </c>
      <c r="W29" s="1312">
        <f>SUMIFS(угар!AL5:AL10000,угар!F5:F10000,V4,угар!G5:G10000,E6,угар!M5:M10000,B29)</f>
        <v>0</v>
      </c>
      <c r="X29" s="1312">
        <f>SUMIFS(угар!AL5:AL10000,угар!F5:F10000,X4,угар!G5:G10000,D6,угар!M5:M10000,B29)</f>
        <v>0</v>
      </c>
      <c r="Y29" s="1312">
        <f>SUMIFS(угар!AL5:AL10000,угар!F5:F10000,X4,угар!G5:G10000,E6,угар!M5:M10000,B29)</f>
        <v>0</v>
      </c>
      <c r="Z29" s="1312">
        <f>SUMIFS(угар!AL5:AL10000,угар!F5:F10000,Z4,угар!G5:G10000,D6,угар!M5:M10000,B29)</f>
        <v>0</v>
      </c>
      <c r="AA29" s="1312">
        <f>SUMIFS(угар!AL5:AL10000,угар!F5:F10000,Z4,угар!G5:G10000,E6,угар!M5:M10000,B29)</f>
        <v>0</v>
      </c>
      <c r="AB29" s="1312">
        <f>SUMIFS(угар!AL5:AL10000,угар!F5:F10000,AB4,угар!G5:G10000,D6,угар!M5:M10000,B29)</f>
        <v>0</v>
      </c>
      <c r="AC29" s="1312">
        <f>SUMIFS(угар!AL5:AL10000,угар!F5:F10000,AB4,угар!G5:G10000,E6,угар!M5:M10000,B29)</f>
        <v>0</v>
      </c>
      <c r="AD29" s="1312">
        <f>SUMIFS(угар!AL5:AL10000,угар!F5:F10000,AD4,угар!G5:G10000,D6,угар!M5:M10000,B29)</f>
        <v>0</v>
      </c>
      <c r="AE29" s="1312">
        <f>SUMIFS(угар!AL5:AL10000,угар!F5:F10000,AD4,угар!G5:G10000,E6,угар!M5:M10000,B29)</f>
        <v>0</v>
      </c>
      <c r="AF29" s="1312">
        <f>SUMIFS(угар!AL5:AL10000,угар!F5:F10000,AF4,угар!G5:G10000,D6,угар!M5:M10000,B29)</f>
        <v>0</v>
      </c>
      <c r="AG29" s="1312">
        <f>SUMIFS(угар!AL5:AL10000,угар!F5:F10000,AF4,угар!G5:G10000,E6,угар!M5:M10000,B29)</f>
        <v>0</v>
      </c>
      <c r="AH29" s="1312">
        <f>SUMIFS(угар!AL5:AL10000,угар!F5:F10000,AH4,угар!G5:G10000,D6,угар!M5:M10000,B29)</f>
        <v>0</v>
      </c>
      <c r="AI29" s="1312">
        <f>SUMIFS(угар!AL5:AL10000,угар!F5:F10000,AH4,угар!G5:G10000,E6,угар!M5:M10000,B29)</f>
        <v>0</v>
      </c>
      <c r="AJ29" s="1312">
        <f>SUMIFS(угар!AL5:AL10000,угар!F5:F10000,AJ4,угар!G5:G10000,D6,угар!M5:M10000,B29)</f>
        <v>0</v>
      </c>
      <c r="AK29" s="1312">
        <f>SUMIFS(угар!AL5:AL10000,угар!F5:F10000,AJ4,угар!G5:G10000,E6,угар!M5:M10000,B29)</f>
        <v>0</v>
      </c>
      <c r="AL29" s="1312">
        <f>SUMIFS(угар!AL5:AL10000,угар!F5:F10000,AL4,угар!G5:G10000,D6,угар!M5:M10000,B29)</f>
        <v>0</v>
      </c>
      <c r="AM29" s="1312">
        <f>SUMIFS(угар!AL5:AL10000,угар!F5:F10000,AL4,угар!G5:G10000,E6,угар!M5:M10000,B29)</f>
        <v>0</v>
      </c>
      <c r="AN29" s="1312">
        <f>SUMIFS(угар!AL5:AL10000,угар!F5:F10000,AN4,угар!G5:G10000,D6,угар!M5:M10000,B29)</f>
        <v>0</v>
      </c>
      <c r="AO29" s="1312">
        <f>SUMIFS(угар!AL5:AL10000,угар!F5:F10000,AN4,угар!G5:G10000,E6,угар!M5:M10000,B29)</f>
        <v>0</v>
      </c>
      <c r="AP29" s="1312">
        <f>SUMIFS(угар!AL5:AL10000,угар!F5:F10000,AP4,угар!G5:G10000,D6,угар!M5:M10000,B29)</f>
        <v>0</v>
      </c>
      <c r="AQ29" s="1312">
        <f>SUMIFS(угар!AL5:AL10000,угар!F5:F10000,AP4,угар!G5:G10000,E6,угар!M5:M10000,B29)</f>
        <v>0</v>
      </c>
      <c r="AR29" s="1312">
        <f>SUMIFS(угар!AL5:AL10000,угар!F5:F10000,AR4,угар!G5:G10000,D6,угар!M5:M10000,B29)</f>
        <v>0</v>
      </c>
      <c r="AS29" s="1312">
        <f>SUMIFS(угар!AL5:AL10000,угар!F5:F10000,AR4,угар!G5:G10000,E6,угар!M5:M10000,B29)</f>
        <v>0</v>
      </c>
      <c r="AT29" s="1312">
        <f>SUMIFS(угар!AL5:AL10000,угар!F5:F10000,AT4,угар!G5:G10000,D6,угар!M5:M10000,B29)</f>
        <v>0</v>
      </c>
      <c r="AU29" s="1312">
        <f>SUMIFS(угар!AL5:AL10000,угар!F5:F10000,AT4,угар!G5:G10000,E6,угар!M5:M10000,B29)</f>
        <v>0</v>
      </c>
      <c r="AV29" s="1312">
        <f>SUMIFS(угар!AL5:AL10000,угар!F5:F10000,AV4,угар!G5:G10000,D6,угар!M5:M10000,B29)</f>
        <v>0</v>
      </c>
      <c r="AW29" s="1312">
        <f>SUMIFS(угар!AL5:AL10000,угар!F5:F10000,AV4,угар!G5:G10000,E6,угар!M5:M10000,B29)</f>
        <v>0</v>
      </c>
    </row>
    <row r="30" spans="1:49" ht="16.5" thickBot="1">
      <c r="A30" s="1298" t="s">
        <v>640</v>
      </c>
      <c r="B30" s="208" t="s">
        <v>641</v>
      </c>
      <c r="C30" s="1292">
        <f t="shared" si="7"/>
        <v>0</v>
      </c>
      <c r="D30" s="1292">
        <f t="shared" si="0"/>
        <v>0</v>
      </c>
      <c r="E30" s="1292">
        <f t="shared" si="1"/>
        <v>0</v>
      </c>
      <c r="F30" s="1315">
        <f t="shared" si="6"/>
        <v>0</v>
      </c>
      <c r="G30" s="1315">
        <v>0</v>
      </c>
      <c r="H30" s="1337">
        <v>0</v>
      </c>
      <c r="I30" s="1351" t="e">
        <f t="shared" si="9"/>
        <v>#DIV/0!</v>
      </c>
      <c r="J30" s="1352" t="e">
        <f t="shared" si="10"/>
        <v>#DIV/0!</v>
      </c>
      <c r="K30" s="1352" t="e">
        <f t="shared" si="11"/>
        <v>#DIV/0!</v>
      </c>
      <c r="L30" s="1340">
        <f>SUMIFS(угар!AL5:AL10000,угар!F5:F10000,L4,угар!G5:G10000,D6,угар!M5:M10000,B30)</f>
        <v>0</v>
      </c>
      <c r="M30" s="1312">
        <f>SUMIFS(угар!AL5:AL10000,угар!F5:F10000,L4,угар!G5:G10000,E6,угар!M5:M10000,B30)</f>
        <v>0</v>
      </c>
      <c r="N30" s="1312">
        <f>SUMIFS(угар!AL5:AL10000,угар!F5:F10000,N4,угар!G5:G10000,D6,угар!M5:M10000,B30)</f>
        <v>0</v>
      </c>
      <c r="O30" s="1312">
        <f>SUMIFS(угар!AL5:AL10000,угар!F5:F10000,N4,угар!G5:G10000,E6,угар!M5:M10000,B30)</f>
        <v>0</v>
      </c>
      <c r="P30" s="1312">
        <f>SUMIFS(угар!AL5:AL10000,угар!F5:F10000,P4,угар!G5:G10000,D6,угар!M5:M10000,B30)</f>
        <v>0</v>
      </c>
      <c r="Q30" s="1312">
        <f>SUMIFS(угар!AL5:AL10000,угар!F5:F10000,P4,угар!G5:G10000,E6,угар!M5:M10000,B30)</f>
        <v>0</v>
      </c>
      <c r="R30" s="1312">
        <f>SUMIFS(угар!AL5:AL10000,угар!F5:F10000,R4,угар!G5:G10000,D6,угар!M5:M10000,B30)</f>
        <v>0</v>
      </c>
      <c r="S30" s="1312">
        <f>SUMIFS(угар!AL5:AL10000,угар!F5:F10000,R4,угар!G5:G10000,E6,угар!M5:M10000,B30)</f>
        <v>0</v>
      </c>
      <c r="T30" s="1312">
        <f>SUMIFS(угар!AL5:AL10000,угар!F5:F10000,T4,угар!G5:G10000,D6,угар!M5:M10000,B30)</f>
        <v>0</v>
      </c>
      <c r="U30" s="1312">
        <f>SUMIFS(угар!AL5:AL10000,угар!F5:F10000,T4,угар!G5:G10000,E6,угар!M5:M10000,B30)</f>
        <v>0</v>
      </c>
      <c r="V30" s="1312">
        <f>SUMIFS(угар!AL5:AL10000,угар!F5:F10000,V4,угар!G5:G10000,D6,угар!M5:M10000,B30)</f>
        <v>0</v>
      </c>
      <c r="W30" s="1312">
        <f>SUMIFS(угар!AL5:AL10000,угар!F5:F10000,V4,угар!G5:G10000,E6,угар!M5:M10000,B30)</f>
        <v>0</v>
      </c>
      <c r="X30" s="1312">
        <f>SUMIFS(угар!AL5:AL10000,угар!F5:F10000,X4,угар!G5:G10000,D6,угар!M5:M10000,B30)</f>
        <v>0</v>
      </c>
      <c r="Y30" s="1312">
        <f>SUMIFS(угар!AL5:AL10000,угар!F5:F10000,X4,угар!G5:G10000,E6,угар!M5:M10000,B30)</f>
        <v>0</v>
      </c>
      <c r="Z30" s="1312">
        <f>SUMIFS(угар!AL5:AL10000,угар!F5:F10000,Z4,угар!G5:G10000,D6,угар!M5:M10000,B30)</f>
        <v>0</v>
      </c>
      <c r="AA30" s="1312">
        <f>SUMIFS(угар!AL5:AL10000,угар!F5:F10000,Z4,угар!G5:G10000,E6,угар!M5:M10000,B30)</f>
        <v>0</v>
      </c>
      <c r="AB30" s="1312">
        <f>SUMIFS(угар!AL5:AL10000,угар!F5:F10000,AB4,угар!G5:G10000,D6,угар!M5:M10000,B30)</f>
        <v>0</v>
      </c>
      <c r="AC30" s="1312">
        <f>SUMIFS(угар!AL5:AL10000,угар!F5:F10000,AB4,угар!G5:G10000,E6,угар!M5:M10000,B30)</f>
        <v>0</v>
      </c>
      <c r="AD30" s="1312">
        <f>SUMIFS(угар!AL5:AL10000,угар!F5:F10000,AD4,угар!G5:G10000,D6,угар!M5:M10000,B30)</f>
        <v>0</v>
      </c>
      <c r="AE30" s="1312">
        <f>SUMIFS(угар!AL5:AL10000,угар!F5:F10000,AD4,угар!G5:G10000,E6,угар!M5:M10000,B30)</f>
        <v>0</v>
      </c>
      <c r="AF30" s="1312">
        <f>SUMIFS(угар!AL5:AL10000,угар!F5:F10000,AF4,угар!G5:G10000,D6,угар!M5:M10000,B30)</f>
        <v>0</v>
      </c>
      <c r="AG30" s="1312">
        <f>SUMIFS(угар!AL5:AL10000,угар!F5:F10000,AF4,угар!G5:G10000,E6,угар!M5:M10000,B30)</f>
        <v>0</v>
      </c>
      <c r="AH30" s="1312">
        <f>SUMIFS(угар!AL5:AL10000,угар!F5:F10000,AH4,угар!G5:G10000,D6,угар!M5:M10000,B30)</f>
        <v>0</v>
      </c>
      <c r="AI30" s="1312">
        <f>SUMIFS(угар!AL5:AL10000,угар!F5:F10000,AH4,угар!G5:G10000,E6,угар!M5:M10000,B30)</f>
        <v>0</v>
      </c>
      <c r="AJ30" s="1312">
        <f>SUMIFS(угар!AL5:AL10000,угар!F5:F10000,AJ4,угар!G5:G10000,D6,угар!M5:M10000,B30)</f>
        <v>0</v>
      </c>
      <c r="AK30" s="1312">
        <f>SUMIFS(угар!AL5:AL10000,угар!F5:F10000,AJ4,угар!G5:G10000,E6,угар!M5:M10000,B30)</f>
        <v>0</v>
      </c>
      <c r="AL30" s="1312">
        <f>SUMIFS(угар!AL5:AL10000,угар!F5:F10000,AL4,угар!G5:G10000,D6,угар!M5:M10000,B30)</f>
        <v>0</v>
      </c>
      <c r="AM30" s="1312">
        <f>SUMIFS(угар!AL5:AL10000,угар!F5:F10000,AL4,угар!G5:G10000,E6,угар!M5:M10000,B30)</f>
        <v>0</v>
      </c>
      <c r="AN30" s="1312">
        <f>SUMIFS(угар!AL5:AL10000,угар!F5:F10000,AN4,угар!G5:G10000,D6,угар!M5:M10000,B30)</f>
        <v>0</v>
      </c>
      <c r="AO30" s="1312">
        <f>SUMIFS(угар!AL5:AL10000,угар!F5:F10000,AN4,угар!G5:G10000,E6,угар!M5:M10000,B30)</f>
        <v>0</v>
      </c>
      <c r="AP30" s="1312">
        <f>SUMIFS(угар!AL5:AL10000,угар!F5:F10000,AP4,угар!G5:G10000,D6,угар!M5:M10000,B30)</f>
        <v>0</v>
      </c>
      <c r="AQ30" s="1312">
        <f>SUMIFS(угар!AL5:AL10000,угар!F5:F10000,AP4,угар!G5:G10000,E6,угар!M5:M10000,B30)</f>
        <v>0</v>
      </c>
      <c r="AR30" s="1312">
        <f>SUMIFS(угар!AL5:AL10000,угар!F5:F10000,AR4,угар!G5:G10000,D6,угар!M5:M10000,B30)</f>
        <v>0</v>
      </c>
      <c r="AS30" s="1312">
        <f>SUMIFS(угар!AL5:AL10000,угар!F5:F10000,AR4,угар!G5:G10000,E6,угар!M5:M10000,B30)</f>
        <v>0</v>
      </c>
      <c r="AT30" s="1312">
        <f>SUMIFS(угар!AL5:AL10000,угар!F5:F10000,AT4,угар!G5:G10000,D6,угар!M5:M10000,B30)</f>
        <v>0</v>
      </c>
      <c r="AU30" s="1312">
        <f>SUMIFS(угар!AL5:AL10000,угар!F5:F10000,AT4,угар!G5:G10000,E6,угар!M5:M10000,B30)</f>
        <v>0</v>
      </c>
      <c r="AV30" s="1312">
        <f>SUMIFS(угар!AL5:AL10000,угар!F5:F10000,AV4,угар!G5:G10000,D6,угар!M5:M10000,B30)</f>
        <v>0</v>
      </c>
      <c r="AW30" s="1312">
        <f>SUMIFS(угар!AL5:AL10000,угар!F5:F10000,AV4,угар!G5:G10000,E6,угар!M5:M10000,B30)</f>
        <v>0</v>
      </c>
    </row>
    <row r="31" spans="1:49" s="207" customFormat="1" ht="48" thickBot="1">
      <c r="A31" s="1292">
        <v>4</v>
      </c>
      <c r="B31" s="210" t="s">
        <v>642</v>
      </c>
      <c r="C31" s="1292">
        <f t="shared" si="7"/>
        <v>0</v>
      </c>
      <c r="D31" s="1292">
        <f t="shared" si="0"/>
        <v>0</v>
      </c>
      <c r="E31" s="1292">
        <f t="shared" si="1"/>
        <v>0</v>
      </c>
      <c r="F31" s="1315">
        <f t="shared" si="6"/>
        <v>0</v>
      </c>
      <c r="G31" s="1315">
        <v>0</v>
      </c>
      <c r="H31" s="1337">
        <v>0</v>
      </c>
      <c r="I31" s="1351" t="e">
        <f t="shared" ref="I31:I94" si="14">SUM(J31:K31)</f>
        <v>#DIV/0!</v>
      </c>
      <c r="J31" s="1352" t="e">
        <f t="shared" ref="J31:J94" si="15">D31/C31*100%</f>
        <v>#DIV/0!</v>
      </c>
      <c r="K31" s="1352" t="e">
        <f t="shared" ref="K31:K94" si="16">E31/C31*100%</f>
        <v>#DIV/0!</v>
      </c>
      <c r="L31" s="1342">
        <f>L32+L33+L34+L35+L36+L37+L38</f>
        <v>0</v>
      </c>
      <c r="M31" s="1316">
        <f t="shared" ref="M31:AW31" si="17">M32+M33+M34+M35+M36+M37+M38</f>
        <v>0</v>
      </c>
      <c r="N31" s="1316">
        <f t="shared" si="17"/>
        <v>0</v>
      </c>
      <c r="O31" s="1316">
        <f t="shared" si="17"/>
        <v>0</v>
      </c>
      <c r="P31" s="1316">
        <f t="shared" si="17"/>
        <v>0</v>
      </c>
      <c r="Q31" s="1316">
        <f t="shared" si="17"/>
        <v>0</v>
      </c>
      <c r="R31" s="1316">
        <f t="shared" si="17"/>
        <v>0</v>
      </c>
      <c r="S31" s="1316">
        <f t="shared" si="17"/>
        <v>0</v>
      </c>
      <c r="T31" s="1316">
        <f t="shared" si="17"/>
        <v>0</v>
      </c>
      <c r="U31" s="1316">
        <f t="shared" si="17"/>
        <v>0</v>
      </c>
      <c r="V31" s="1316">
        <f t="shared" si="17"/>
        <v>0</v>
      </c>
      <c r="W31" s="1316">
        <f t="shared" si="17"/>
        <v>0</v>
      </c>
      <c r="X31" s="1316">
        <f t="shared" si="17"/>
        <v>0</v>
      </c>
      <c r="Y31" s="1316">
        <f t="shared" si="17"/>
        <v>0</v>
      </c>
      <c r="Z31" s="1316">
        <f t="shared" si="17"/>
        <v>0</v>
      </c>
      <c r="AA31" s="1316">
        <f t="shared" si="17"/>
        <v>0</v>
      </c>
      <c r="AB31" s="1316">
        <f t="shared" si="17"/>
        <v>0</v>
      </c>
      <c r="AC31" s="1316">
        <f t="shared" si="17"/>
        <v>0</v>
      </c>
      <c r="AD31" s="1316">
        <f t="shared" si="17"/>
        <v>0</v>
      </c>
      <c r="AE31" s="1316">
        <f t="shared" si="17"/>
        <v>0</v>
      </c>
      <c r="AF31" s="1316">
        <f t="shared" si="17"/>
        <v>0</v>
      </c>
      <c r="AG31" s="1316">
        <f t="shared" si="17"/>
        <v>0</v>
      </c>
      <c r="AH31" s="1316">
        <f t="shared" si="17"/>
        <v>0</v>
      </c>
      <c r="AI31" s="1316">
        <f t="shared" si="17"/>
        <v>0</v>
      </c>
      <c r="AJ31" s="1316">
        <f t="shared" si="17"/>
        <v>0</v>
      </c>
      <c r="AK31" s="1316">
        <f t="shared" si="17"/>
        <v>0</v>
      </c>
      <c r="AL31" s="1316">
        <f t="shared" si="17"/>
        <v>0</v>
      </c>
      <c r="AM31" s="1316">
        <f t="shared" si="17"/>
        <v>0</v>
      </c>
      <c r="AN31" s="1316">
        <f t="shared" si="17"/>
        <v>0</v>
      </c>
      <c r="AO31" s="1316">
        <f t="shared" si="17"/>
        <v>0</v>
      </c>
      <c r="AP31" s="1316">
        <f t="shared" si="17"/>
        <v>0</v>
      </c>
      <c r="AQ31" s="1316">
        <f t="shared" si="17"/>
        <v>0</v>
      </c>
      <c r="AR31" s="1316">
        <f t="shared" si="17"/>
        <v>0</v>
      </c>
      <c r="AS31" s="1316">
        <f t="shared" si="17"/>
        <v>0</v>
      </c>
      <c r="AT31" s="1316">
        <f t="shared" si="17"/>
        <v>0</v>
      </c>
      <c r="AU31" s="1316">
        <f t="shared" si="17"/>
        <v>0</v>
      </c>
      <c r="AV31" s="1316">
        <f t="shared" si="17"/>
        <v>0</v>
      </c>
      <c r="AW31" s="1316">
        <f t="shared" si="17"/>
        <v>0</v>
      </c>
    </row>
    <row r="32" spans="1:49" ht="16.5" thickBot="1">
      <c r="A32" s="1298" t="s">
        <v>643</v>
      </c>
      <c r="B32" s="208" t="s">
        <v>644</v>
      </c>
      <c r="C32" s="1292">
        <f t="shared" si="7"/>
        <v>0</v>
      </c>
      <c r="D32" s="1292">
        <f t="shared" si="0"/>
        <v>0</v>
      </c>
      <c r="E32" s="1292">
        <f t="shared" si="1"/>
        <v>0</v>
      </c>
      <c r="F32" s="1315">
        <f t="shared" si="6"/>
        <v>0</v>
      </c>
      <c r="G32" s="1315">
        <v>0</v>
      </c>
      <c r="H32" s="1337">
        <v>0</v>
      </c>
      <c r="I32" s="1351" t="e">
        <f t="shared" si="14"/>
        <v>#DIV/0!</v>
      </c>
      <c r="J32" s="1352" t="e">
        <f t="shared" si="15"/>
        <v>#DIV/0!</v>
      </c>
      <c r="K32" s="1352" t="e">
        <f t="shared" si="16"/>
        <v>#DIV/0!</v>
      </c>
      <c r="L32" s="1340">
        <f>SUMIFS(угар!AL5:AL10000,угар!F5:F10000,L4,угар!G5:G10000,D6,угар!N5:N10000,B32)</f>
        <v>0</v>
      </c>
      <c r="M32" s="1312">
        <f>SUMIFS(угар!AL5:AL10000,угар!F5:F10000,L4,угар!G5:G10000,E6,угар!N5:N10000,B32)</f>
        <v>0</v>
      </c>
      <c r="N32" s="1312">
        <f>SUMIFS(угар!AL5:AL10000,угар!F5:F10000,N4,угар!G5:G10000,D6,угар!N5:N10000,B32)</f>
        <v>0</v>
      </c>
      <c r="O32" s="1312">
        <f>SUMIFS(угар!AL5:AL10000,угар!F5:F10000,N4,угар!G5:G10000,E6,угар!N5:N10000,B32)</f>
        <v>0</v>
      </c>
      <c r="P32" s="1312">
        <f>SUMIFS(угар!AL5:AL10000,угар!F5:F10000,P4,угар!G5:G10000,D6,угар!N5:N10000,B32)</f>
        <v>0</v>
      </c>
      <c r="Q32" s="1312">
        <f>SUMIFS(угар!AL5:AL10000,угар!F5:F10000,P4,угар!G5:G10000,E6,угар!N5:N10000,B32)</f>
        <v>0</v>
      </c>
      <c r="R32" s="1312">
        <f>SUMIFS(угар!AL5:AL10000,угар!F5:F10000,R4,угар!G5:G10000,D6,угар!N5:N10000,B32)</f>
        <v>0</v>
      </c>
      <c r="S32" s="1312">
        <f>SUMIFS(угар!AL5:AL10000,угар!F5:F10000,R4,угар!G5:G10000,E6,угар!N5:N10000,B32)</f>
        <v>0</v>
      </c>
      <c r="T32" s="1312">
        <f>SUMIFS(угар!AL5:AL10000,угар!F5:F10000,T4,угар!G5:G10000,D6,угар!N5:N10000,B32)</f>
        <v>0</v>
      </c>
      <c r="U32" s="1312">
        <f>SUMIFS(угар!AL5:AL10000,угар!F5:F10000,T4,угар!G5:G10000,E6,угар!N5:N10000,B32)</f>
        <v>0</v>
      </c>
      <c r="V32" s="1312">
        <f>SUMIFS(угар!AL5:AL10000,угар!F5:F10000,V4,угар!G5:G10000,D6,угар!N5:N10000,B32)</f>
        <v>0</v>
      </c>
      <c r="W32" s="1312">
        <f>SUMIFS(угар!AL5:AL10000,угар!F5:F10000,V4,угар!G5:G10000,E6,угар!N5:N10000,B32)</f>
        <v>0</v>
      </c>
      <c r="X32" s="1312">
        <f>SUMIFS(угар!AL5:AL10000,угар!F5:F10000,X4,угар!G5:G10000,D6,угар!N5:N10000,B32)</f>
        <v>0</v>
      </c>
      <c r="Y32" s="1312">
        <f>SUMIFS(угар!AL5:AL10000,угар!F5:F10000,X4,угар!G5:G10000,E6,угар!N5:N10000,B32)</f>
        <v>0</v>
      </c>
      <c r="Z32" s="1312">
        <f>SUMIFS(угар!AL5:AL10000,угар!F5:F10000,Z4,угар!G5:G10000,D6,угар!N5:N10000,B32)</f>
        <v>0</v>
      </c>
      <c r="AA32" s="1312">
        <f>SUMIFS(угар!AL5:AL10000,угар!F5:F10000,Z4,угар!G5:G10000,E6,угар!N5:N10000,B32)</f>
        <v>0</v>
      </c>
      <c r="AB32" s="1312">
        <f>SUMIFS(угар!AL5:AL10000,угар!F5:F10000,AB4,угар!G5:G10000,D6,угар!N5:N10000,B32)</f>
        <v>0</v>
      </c>
      <c r="AC32" s="1312">
        <f>SUMIFS(угар!AL5:AL10000,угар!F5:F10000,AB4,угар!G5:G10000,E6,угар!N5:N10000,B32)</f>
        <v>0</v>
      </c>
      <c r="AD32" s="1312">
        <f>SUMIFS(угар!AL5:AL10000,угар!F5:F10000,AD4,угар!G5:G10000,D6,угар!N5:N10000,B32)</f>
        <v>0</v>
      </c>
      <c r="AE32" s="1312">
        <f>SUMIFS(угар!AL5:AL10000,угар!F5:F10000,AD4,угар!G5:G10000,E6,угар!N5:N10000,B32)</f>
        <v>0</v>
      </c>
      <c r="AF32" s="1312">
        <f>SUMIFS(угар!AL5:AL10000,угар!F5:F10000,AF4,угар!G5:G10000,D6,угар!N5:N10000,B32)</f>
        <v>0</v>
      </c>
      <c r="AG32" s="1312">
        <f>SUMIFS(угар!AL5:AL10000,угар!F5:F10000,AF4,угар!G5:G10000,E6,угар!N5:N10000,B32)</f>
        <v>0</v>
      </c>
      <c r="AH32" s="1312">
        <f>SUMIFS(угар!AL5:AL10000,угар!F5:F10000,AH4,угар!G5:G10000,D6,угар!N5:N10000,B32)</f>
        <v>0</v>
      </c>
      <c r="AI32" s="1312">
        <f>SUMIFS(угар!AL5:AL10000,угар!F5:F10000,AH4,угар!G5:G10000,E6,угар!N5:N10000,B32)</f>
        <v>0</v>
      </c>
      <c r="AJ32" s="1312">
        <f>SUMIFS(угар!AL5:AL10000,угар!F5:F10000,AJ4,угар!G5:G10000,D6,угар!N5:N10000,B32)</f>
        <v>0</v>
      </c>
      <c r="AK32" s="1312">
        <f>SUMIFS(угар!AL5:AL10000,угар!F5:F10000,AJ4,угар!G5:G10000,E6,угар!N5:N10000,B32)</f>
        <v>0</v>
      </c>
      <c r="AL32" s="1312">
        <f>SUMIFS(угар!AL5:AL10000,угар!F5:F10000,AL4,угар!G5:G10000,D6,угар!N5:N10000,B32)</f>
        <v>0</v>
      </c>
      <c r="AM32" s="1312">
        <f>SUMIFS(угар!AL5:AL10000,угар!F5:F10000,AL4,угар!G5:G10000,E6,угар!N5:N10000,B32)</f>
        <v>0</v>
      </c>
      <c r="AN32" s="1312">
        <f>SUMIFS(угар!AL5:AL10000,угар!F5:F10000,AN4,угар!G5:G10000,D6,угар!N5:N10000,B32)</f>
        <v>0</v>
      </c>
      <c r="AO32" s="1312">
        <f>SUMIFS(угар!AL5:AL10000,угар!F5:F10000,AN4,угар!G5:G10000,E6,угар!N5:N10000,B32)</f>
        <v>0</v>
      </c>
      <c r="AP32" s="1312">
        <f>SUMIFS(угар!AL5:AL10000,угар!F5:F10000,AP4,угар!G5:G10000,D6,угар!N5:N10000,B32)</f>
        <v>0</v>
      </c>
      <c r="AQ32" s="1312">
        <f>SUMIFS(угар!AL5:AL10000,угар!F5:F10000,AP4,угар!G5:G10000,E6,угар!N5:N10000,B32)</f>
        <v>0</v>
      </c>
      <c r="AR32" s="1312">
        <f>SUMIFS(угар!AL5:AL10000,угар!F5:F10000,AR4,угар!G5:G10000,D6,угар!N5:N10000,B32)</f>
        <v>0</v>
      </c>
      <c r="AS32" s="1312">
        <f>SUMIFS(угар!AL5:AL10000,угар!F5:F10000,AR4,угар!G5:G10000,E6,угар!N5:N10000,B32)</f>
        <v>0</v>
      </c>
      <c r="AT32" s="1312">
        <f>SUMIFS(угар!AL5:AL10000,угар!F5:F10000,AT4,угар!G5:G10000,D6,угар!N5:N10000,B32)</f>
        <v>0</v>
      </c>
      <c r="AU32" s="1312">
        <f>SUMIFS(угар!AL5:AL10000,угар!F5:F10000,AT4,угар!G5:G10000,E6,угар!N5:N10000,B32)</f>
        <v>0</v>
      </c>
      <c r="AV32" s="1312">
        <f>SUMIFS(угар!AL5:AL10000,угар!F5:F10000,AV4,угар!G5:G10000,D6,угар!N5:N10000,B32)</f>
        <v>0</v>
      </c>
      <c r="AW32" s="1312">
        <f>SUMIFS(угар!AL5:AL10000,угар!F5:F10000,AV4,угар!G5:G10000,E6,угар!N5:N10000,B32)</f>
        <v>0</v>
      </c>
    </row>
    <row r="33" spans="1:49" ht="16.5" thickBot="1">
      <c r="A33" s="1298" t="s">
        <v>645</v>
      </c>
      <c r="B33" s="208" t="s">
        <v>646</v>
      </c>
      <c r="C33" s="1292">
        <f t="shared" si="7"/>
        <v>0</v>
      </c>
      <c r="D33" s="1292">
        <f t="shared" si="0"/>
        <v>0</v>
      </c>
      <c r="E33" s="1292">
        <f t="shared" si="1"/>
        <v>0</v>
      </c>
      <c r="F33" s="1315">
        <f t="shared" si="6"/>
        <v>0</v>
      </c>
      <c r="G33" s="1315">
        <v>0</v>
      </c>
      <c r="H33" s="1337">
        <v>0</v>
      </c>
      <c r="I33" s="1351" t="e">
        <f t="shared" si="14"/>
        <v>#DIV/0!</v>
      </c>
      <c r="J33" s="1352" t="e">
        <f t="shared" si="15"/>
        <v>#DIV/0!</v>
      </c>
      <c r="K33" s="1352" t="e">
        <f t="shared" si="16"/>
        <v>#DIV/0!</v>
      </c>
      <c r="L33" s="1340">
        <f>SUMIFS(угар!AL5:AL10000,угар!F5:F10000,L4,угар!G5:G10000,D6,угар!N5:N10000,B33)</f>
        <v>0</v>
      </c>
      <c r="M33" s="1312">
        <f>SUMIFS(угар!AL5:AL10000,угар!F5:F10000,L4,угар!G5:G10000,E6,угар!N5:N10000,B33)</f>
        <v>0</v>
      </c>
      <c r="N33" s="1312">
        <f>SUMIFS(угар!AL5:AL10000,угар!F5:F10000,N4,угар!G5:G10000,D6,угар!N5:N10000,B33)</f>
        <v>0</v>
      </c>
      <c r="O33" s="1312">
        <f>SUMIFS(угар!AL5:AL10000,угар!F5:F10000,N4,угар!G5:G10000,E6,угар!N5:N10000,B33)</f>
        <v>0</v>
      </c>
      <c r="P33" s="1312">
        <f>SUMIFS(угар!AL5:AL10000,угар!F5:F10000,P4,угар!G5:G10000,D6,угар!N5:N10000,B33)</f>
        <v>0</v>
      </c>
      <c r="Q33" s="1312">
        <f>SUMIFS(угар!AL5:AL10000,угар!F5:F10000,P4,угар!G5:G10000,E6,угар!N5:N10000,B33)</f>
        <v>0</v>
      </c>
      <c r="R33" s="1312">
        <f>SUMIFS(угар!AL5:AL10000,угар!F5:F10000,R4,угар!G5:G10000,D6,угар!N5:N10000,B33)</f>
        <v>0</v>
      </c>
      <c r="S33" s="1312">
        <f>SUMIFS(угар!AL5:AL10000,угар!F5:F10000,R4,угар!G5:G10000,E6,угар!N5:N10000,B33)</f>
        <v>0</v>
      </c>
      <c r="T33" s="1312">
        <f>SUMIFS(угар!AL5:AL10000,угар!F5:F10000,T4,угар!G5:G10000,D6,угар!N5:N10000,B33)</f>
        <v>0</v>
      </c>
      <c r="U33" s="1312">
        <f>SUMIFS(угар!AL5:AL10000,угар!F5:F10000,T4,угар!G5:G10000,E6,угар!N5:N10000,B33)</f>
        <v>0</v>
      </c>
      <c r="V33" s="1312">
        <f>SUMIFS(угар!AL5:AL10000,угар!F5:F10000,V4,угар!G5:G10000,D6,угар!N5:N10000,B33)</f>
        <v>0</v>
      </c>
      <c r="W33" s="1312">
        <f>SUMIFS(угар!AL5:AL10000,угар!F5:F10000,V4,угар!G5:G10000,E6,угар!N5:N10000,B33)</f>
        <v>0</v>
      </c>
      <c r="X33" s="1312">
        <f>SUMIFS(угар!AL5:AL10000,угар!F5:F10000,X4,угар!G5:G10000,D6,угар!N5:N10000,B33)</f>
        <v>0</v>
      </c>
      <c r="Y33" s="1312">
        <f>SUMIFS(угар!AL5:AL10000,угар!F5:F10000,X4,угар!G5:G10000,E6,угар!N5:N10000,B33)</f>
        <v>0</v>
      </c>
      <c r="Z33" s="1312">
        <f>SUMIFS(угар!AL5:AL10000,угар!F5:F10000,Z4,угар!G5:G10000,D6,угар!N5:N10000,B33)</f>
        <v>0</v>
      </c>
      <c r="AA33" s="1312">
        <f>SUMIFS(угар!AL5:AL10000,угар!F5:F10000,Z4,угар!G5:G10000,E6,угар!N5:N10000,B33)</f>
        <v>0</v>
      </c>
      <c r="AB33" s="1312">
        <f>SUMIFS(угар!AL5:AL10000,угар!F5:F10000,AB4,угар!G5:G10000,D6,угар!N5:N10000,B33)</f>
        <v>0</v>
      </c>
      <c r="AC33" s="1312">
        <f>SUMIFS(угар!AL5:AL10000,угар!F5:F10000,AB4,угар!G5:G10000,E6,угар!N5:N10000,B33)</f>
        <v>0</v>
      </c>
      <c r="AD33" s="1312">
        <f>SUMIFS(угар!AL5:AL10000,угар!F5:F10000,AD4,угар!G5:G10000,D6,угар!N5:N10000,B33)</f>
        <v>0</v>
      </c>
      <c r="AE33" s="1312">
        <f>SUMIFS(угар!AL5:AL10000,угар!F5:F10000,AD4,угар!G5:G10000,E6,угар!N5:N10000,B33)</f>
        <v>0</v>
      </c>
      <c r="AF33" s="1312">
        <f>SUMIFS(угар!AL5:AL10000,угар!F5:F10000,AF4,угар!G5:G10000,D6,угар!N5:N10000,B33)</f>
        <v>0</v>
      </c>
      <c r="AG33" s="1312">
        <f>SUMIFS(угар!AL5:AL10000,угар!F5:F10000,AF4,угар!G5:G10000,E6,угар!N5:N10000,B33)</f>
        <v>0</v>
      </c>
      <c r="AH33" s="1312">
        <f>SUMIFS(угар!AL5:AL10000,угар!F5:F10000,AH4,угар!G5:G10000,D6,угар!N5:N10000,B33)</f>
        <v>0</v>
      </c>
      <c r="AI33" s="1312">
        <f>SUMIFS(угар!AL5:AL10000,угар!F5:F10000,AH4,угар!G5:G10000,E6,угар!N5:N10000,B33)</f>
        <v>0</v>
      </c>
      <c r="AJ33" s="1312">
        <f>SUMIFS(угар!AL5:AL10000,угар!F5:F10000,AJ4,угар!G5:G10000,D6,угар!N5:N10000,B33)</f>
        <v>0</v>
      </c>
      <c r="AK33" s="1312">
        <f>SUMIFS(угар!AL5:AL10000,угар!F5:F10000,AJ4,угар!G5:G10000,E6,угар!N5:N10000,B33)</f>
        <v>0</v>
      </c>
      <c r="AL33" s="1312">
        <f>SUMIFS(угар!AL5:AL10000,угар!F5:F10000,AL4,угар!G5:G10000,D6,угар!N5:N10000,B33)</f>
        <v>0</v>
      </c>
      <c r="AM33" s="1312">
        <f>SUMIFS(угар!AL5:AL10000,угар!F5:F10000,AL4,угар!G5:G10000,E6,угар!N5:N10000,B33)</f>
        <v>0</v>
      </c>
      <c r="AN33" s="1312">
        <f>SUMIFS(угар!AL5:AL10000,угар!F5:F10000,AN4,угар!G5:G10000,D6,угар!N5:N10000,B33)</f>
        <v>0</v>
      </c>
      <c r="AO33" s="1312">
        <f>SUMIFS(угар!AL5:AL10000,угар!F5:F10000,AN4,угар!G5:G10000,E6,угар!N5:N10000,B33)</f>
        <v>0</v>
      </c>
      <c r="AP33" s="1312">
        <f>SUMIFS(угар!AL5:AL10000,угар!F5:F10000,AP4,угар!G5:G10000,D6,угар!N5:N10000,B33)</f>
        <v>0</v>
      </c>
      <c r="AQ33" s="1312">
        <f>SUMIFS(угар!AL5:AL10000,угар!F5:F10000,AP4,угар!G5:G10000,E6,угар!N5:N10000,B33)</f>
        <v>0</v>
      </c>
      <c r="AR33" s="1312">
        <f>SUMIFS(угар!AL5:AL10000,угар!F5:F10000,AR4,угар!G5:G10000,D6,угар!N5:N10000,B33)</f>
        <v>0</v>
      </c>
      <c r="AS33" s="1312">
        <f>SUMIFS(угар!AL5:AL10000,угар!F5:F10000,AR4,угар!G5:G10000,E6,угар!N5:N10000,B33)</f>
        <v>0</v>
      </c>
      <c r="AT33" s="1312">
        <f>SUMIFS(угар!AL5:AL10000,угар!F5:F10000,AT4,угар!G5:G10000,D6,угар!N5:N10000,B33)</f>
        <v>0</v>
      </c>
      <c r="AU33" s="1312">
        <f>SUMIFS(угар!AL5:AL10000,угар!F5:F10000,AT4,угар!G5:G10000,E6,угар!N5:N10000,B33)</f>
        <v>0</v>
      </c>
      <c r="AV33" s="1312">
        <f>SUMIFS(угар!AL5:AL10000,угар!F5:F10000,AV4,угар!G5:G10000,D6,угар!N5:N10000,B33)</f>
        <v>0</v>
      </c>
      <c r="AW33" s="1312">
        <f>SUMIFS(угар!AL5:AL10000,угар!F5:F10000,AV4,угар!G5:G10000,E6,угар!N5:N10000,B33)</f>
        <v>0</v>
      </c>
    </row>
    <row r="34" spans="1:49" ht="16.5" thickBot="1">
      <c r="A34" s="1298" t="s">
        <v>647</v>
      </c>
      <c r="B34" s="208" t="s">
        <v>648</v>
      </c>
      <c r="C34" s="1292">
        <f t="shared" si="7"/>
        <v>0</v>
      </c>
      <c r="D34" s="1292">
        <f t="shared" si="0"/>
        <v>0</v>
      </c>
      <c r="E34" s="1292">
        <f t="shared" si="1"/>
        <v>0</v>
      </c>
      <c r="F34" s="1315">
        <f t="shared" si="6"/>
        <v>0</v>
      </c>
      <c r="G34" s="1315">
        <v>0</v>
      </c>
      <c r="H34" s="1337">
        <v>0</v>
      </c>
      <c r="I34" s="1351" t="e">
        <f t="shared" si="14"/>
        <v>#DIV/0!</v>
      </c>
      <c r="J34" s="1352" t="e">
        <f t="shared" si="15"/>
        <v>#DIV/0!</v>
      </c>
      <c r="K34" s="1352" t="e">
        <f t="shared" si="16"/>
        <v>#DIV/0!</v>
      </c>
      <c r="L34" s="1340">
        <f>SUMIFS(угар!AL5:AL10000,угар!F5:F10000,L4,угар!G5:G10000,D6,угар!N5:N10000,B34)</f>
        <v>0</v>
      </c>
      <c r="M34" s="1312">
        <f>SUMIFS(угар!AL5:AL10000,угар!F5:F10000,L4,угар!G5:G10000,E6,угар!N5:N10000,B34)</f>
        <v>0</v>
      </c>
      <c r="N34" s="1312">
        <f>SUMIFS(угар!AL5:AL10000,угар!F5:F10000,N4,угар!G5:G10000,D6,угар!N5:N10000,B34)</f>
        <v>0</v>
      </c>
      <c r="O34" s="1312">
        <f>SUMIFS(угар!AL5:AL10000,угар!F5:F10000,N4,угар!G5:G10000,E6,угар!N5:N10000,B34)</f>
        <v>0</v>
      </c>
      <c r="P34" s="1312">
        <f>SUMIFS(угар!AL5:AL10000,угар!F5:F10000,P4,угар!G5:G10000,D6,угар!N5:N10000,B34)</f>
        <v>0</v>
      </c>
      <c r="Q34" s="1312">
        <f>SUMIFS(угар!AL5:AL10000,угар!F5:F10000,P4,угар!G5:G10000,E6,угар!N5:N10000,B34)</f>
        <v>0</v>
      </c>
      <c r="R34" s="1312">
        <f>SUMIFS(угар!AL5:AL10000,угар!F5:F10000,R4,угар!G5:G10000,D6,угар!N5:N10000,B34)</f>
        <v>0</v>
      </c>
      <c r="S34" s="1312">
        <f>SUMIFS(угар!AL5:AL10000,угар!F5:F10000,R4,угар!G5:G10000,E6,угар!N5:N10000,B34)</f>
        <v>0</v>
      </c>
      <c r="T34" s="1312">
        <f>SUMIFS(угар!AL5:AL10000,угар!F5:F10000,T4,угар!G5:G10000,D6,угар!N5:N10000,B34)</f>
        <v>0</v>
      </c>
      <c r="U34" s="1312">
        <f>SUMIFS(угар!AL5:AL10000,угар!F5:F10000,T4,угар!G5:G10000,E6,угар!N5:N10000,B34)</f>
        <v>0</v>
      </c>
      <c r="V34" s="1312">
        <f>SUMIFS(угар!AL5:AL10000,угар!F5:F10000,V4,угар!G5:G10000,D6,угар!N5:N10000,B34)</f>
        <v>0</v>
      </c>
      <c r="W34" s="1312">
        <f>SUMIFS(угар!AL5:AL10000,угар!F5:F10000,V4,угар!G5:G10000,E6,угар!N5:N10000,B34)</f>
        <v>0</v>
      </c>
      <c r="X34" s="1312">
        <f>SUMIFS(угар!AL5:AL10000,угар!F5:F10000,X4,угар!G5:G10000,D6,угар!N5:N10000,B34)</f>
        <v>0</v>
      </c>
      <c r="Y34" s="1312">
        <f>SUMIFS(угар!AL5:AL10000,угар!F5:F10000,X4,угар!G5:G10000,E6,угар!N5:N10000,B34)</f>
        <v>0</v>
      </c>
      <c r="Z34" s="1312">
        <f>SUMIFS(угар!AL5:AL10000,угар!F5:F10000,Z4,угар!G5:G10000,D6,угар!N5:N10000,B34)</f>
        <v>0</v>
      </c>
      <c r="AA34" s="1312">
        <f>SUMIFS(угар!AL5:AL10000,угар!F5:F10000,Z4,угар!G5:G10000,E6,угар!N5:N10000,B34)</f>
        <v>0</v>
      </c>
      <c r="AB34" s="1312">
        <f>SUMIFS(угар!AL5:AL10000,угар!F5:F10000,AB4,угар!G5:G10000,D6,угар!N5:N10000,B34)</f>
        <v>0</v>
      </c>
      <c r="AC34" s="1312">
        <f>SUMIFS(угар!AL5:AL10000,угар!F5:F10000,AB4,угар!G5:G10000,E6,угар!N5:N10000,B34)</f>
        <v>0</v>
      </c>
      <c r="AD34" s="1312">
        <f>SUMIFS(угар!AL5:AL10000,угар!F5:F10000,AD4,угар!G5:G10000,D6,угар!N5:N10000,B34)</f>
        <v>0</v>
      </c>
      <c r="AE34" s="1312">
        <f>SUMIFS(угар!AL5:AL10000,угар!F5:F10000,AD4,угар!G5:G10000,E6,угар!N5:N10000,B34)</f>
        <v>0</v>
      </c>
      <c r="AF34" s="1312">
        <f>SUMIFS(угар!AL5:AL10000,угар!F5:F10000,AF4,угар!G5:G10000,D6,угар!N5:N10000,B34)</f>
        <v>0</v>
      </c>
      <c r="AG34" s="1312">
        <f>SUMIFS(угар!AL5:AL10000,угар!F5:F10000,AF4,угар!G5:G10000,E6,угар!N5:N10000,B34)</f>
        <v>0</v>
      </c>
      <c r="AH34" s="1312">
        <f>SUMIFS(угар!AL5:AL10000,угар!F5:F10000,AH4,угар!G5:G10000,D6,угар!N5:N10000,B34)</f>
        <v>0</v>
      </c>
      <c r="AI34" s="1312">
        <f>SUMIFS(угар!AL5:AL10000,угар!F5:F10000,AH4,угар!G5:G10000,E6,угар!N5:N10000,B34)</f>
        <v>0</v>
      </c>
      <c r="AJ34" s="1312">
        <f>SUMIFS(угар!AL5:AL10000,угар!F5:F10000,AJ4,угар!G5:G10000,D6,угар!N5:N10000,B34)</f>
        <v>0</v>
      </c>
      <c r="AK34" s="1312">
        <f>SUMIFS(угар!AL5:AL10000,угар!F5:F10000,AJ4,угар!G5:G10000,E6,угар!N5:N10000,B34)</f>
        <v>0</v>
      </c>
      <c r="AL34" s="1312">
        <f>SUMIFS(угар!AL5:AL10000,угар!F5:F10000,AL4,угар!G5:G10000,D6,угар!N5:N10000,B34)</f>
        <v>0</v>
      </c>
      <c r="AM34" s="1312">
        <f>SUMIFS(угар!AL5:AL10000,угар!F5:F10000,AL4,угар!G5:G10000,E6,угар!N5:N10000,B34)</f>
        <v>0</v>
      </c>
      <c r="AN34" s="1312">
        <f>SUMIFS(угар!AL5:AL10000,угар!F5:F10000,AN4,угар!G5:G10000,D6,угар!N5:N10000,B34)</f>
        <v>0</v>
      </c>
      <c r="AO34" s="1312">
        <f>SUMIFS(угар!AL5:AL10000,угар!F5:F10000,AN4,угар!G5:G10000,E6,угар!N5:N10000,B34)</f>
        <v>0</v>
      </c>
      <c r="AP34" s="1312">
        <f>SUMIFS(угар!AL5:AL10000,угар!F5:F10000,AP4,угар!G5:G10000,D6,угар!N5:N10000,B34)</f>
        <v>0</v>
      </c>
      <c r="AQ34" s="1312">
        <f>SUMIFS(угар!AL5:AL10000,угар!F5:F10000,AP4,угар!G5:G10000,E6,угар!N5:N10000,B34)</f>
        <v>0</v>
      </c>
      <c r="AR34" s="1312">
        <f>SUMIFS(угар!AL5:AL10000,угар!F5:F10000,AR4,угар!G5:G10000,D6,угар!N5:N10000,B34)</f>
        <v>0</v>
      </c>
      <c r="AS34" s="1312">
        <f>SUMIFS(угар!AL5:AL10000,угар!F5:F10000,AR4,угар!G5:G10000,E6,угар!N5:N10000,B34)</f>
        <v>0</v>
      </c>
      <c r="AT34" s="1312">
        <f>SUMIFS(угар!AL5:AL10000,угар!F5:F10000,AT4,угар!G5:G10000,D6,угар!N5:N10000,B34)</f>
        <v>0</v>
      </c>
      <c r="AU34" s="1312">
        <f>SUMIFS(угар!AL5:AL10000,угар!F5:F10000,AT4,угар!G5:G10000,E6,угар!N5:N10000,B34)</f>
        <v>0</v>
      </c>
      <c r="AV34" s="1312">
        <f>SUMIFS(угар!AL5:AL10000,угар!F5:F10000,AV4,угар!G5:G10000,D6,угар!N5:N10000,B34)</f>
        <v>0</v>
      </c>
      <c r="AW34" s="1312">
        <f>SUMIFS(угар!AL5:AL10000,угар!F5:F10000,AV4,угар!G5:G10000,E6,угар!N5:N10000,B34)</f>
        <v>0</v>
      </c>
    </row>
    <row r="35" spans="1:49" ht="32.25" thickBot="1">
      <c r="A35" s="1300" t="s">
        <v>649</v>
      </c>
      <c r="B35" s="212" t="s">
        <v>650</v>
      </c>
      <c r="C35" s="1292">
        <f t="shared" si="7"/>
        <v>0</v>
      </c>
      <c r="D35" s="1292">
        <f t="shared" si="0"/>
        <v>0</v>
      </c>
      <c r="E35" s="1292">
        <f t="shared" si="1"/>
        <v>0</v>
      </c>
      <c r="F35" s="1315">
        <f t="shared" si="6"/>
        <v>0</v>
      </c>
      <c r="G35" s="1315">
        <v>0</v>
      </c>
      <c r="H35" s="1337">
        <v>0</v>
      </c>
      <c r="I35" s="1351" t="e">
        <f t="shared" si="14"/>
        <v>#DIV/0!</v>
      </c>
      <c r="J35" s="1352" t="e">
        <f t="shared" si="15"/>
        <v>#DIV/0!</v>
      </c>
      <c r="K35" s="1352" t="e">
        <f t="shared" si="16"/>
        <v>#DIV/0!</v>
      </c>
      <c r="L35" s="1340">
        <f>SUMIFS(угар!AL5:AL10000,угар!F5:F10000,L4,угар!G5:G10000,D6,угар!N5:N10000,B35)</f>
        <v>0</v>
      </c>
      <c r="M35" s="1312">
        <f>SUMIFS(угар!AL5:AL10000,угар!F5:F10000,L4,угар!G5:G10000,E6,угар!N5:N10000,B35)</f>
        <v>0</v>
      </c>
      <c r="N35" s="1312">
        <f>SUMIFS(угар!AL5:AL10000,угар!F5:F10000,N4,угар!G5:G10000,D6,угар!N5:N10000,B35)</f>
        <v>0</v>
      </c>
      <c r="O35" s="1312">
        <f>SUMIFS(угар!AL5:AL10000,угар!F5:F10000,N4,угар!G5:G10000,E6,угар!N5:N10000,B35)</f>
        <v>0</v>
      </c>
      <c r="P35" s="1312">
        <f>SUMIFS(угар!AL5:AL10000,угар!F5:F10000,P4,угар!G5:G10000,D6,угар!N5:N10000,B35)</f>
        <v>0</v>
      </c>
      <c r="Q35" s="1312">
        <f>SUMIFS(угар!AL5:AL10000,угар!F5:F10000,P4,угар!G5:G10000,E6,угар!N5:N10000,B35)</f>
        <v>0</v>
      </c>
      <c r="R35" s="1312">
        <f>SUMIFS(угар!AL5:AL10000,угар!F5:F10000,R4,угар!G5:G10000,D6,угар!N5:N10000,B35)</f>
        <v>0</v>
      </c>
      <c r="S35" s="1312">
        <f>SUMIFS(угар!AL5:AL10000,угар!F5:F10000,R4,угар!G5:G10000,E6,угар!N5:N10000,B35)</f>
        <v>0</v>
      </c>
      <c r="T35" s="1312">
        <f>SUMIFS(угар!AL5:AL10000,угар!F5:F10000,T4,угар!G5:G10000,D6,угар!N5:N10000,B35)</f>
        <v>0</v>
      </c>
      <c r="U35" s="1312">
        <f>SUMIFS(угар!AL5:AL10000,угар!F5:F10000,T4,угар!G5:G10000,E6,угар!N5:N10000,B35)</f>
        <v>0</v>
      </c>
      <c r="V35" s="1312">
        <f>SUMIFS(угар!AL5:AL10000,угар!F5:F10000,V4,угар!G5:G10000,D6,угар!N5:N10000,B35)</f>
        <v>0</v>
      </c>
      <c r="W35" s="1312">
        <f>SUMIFS(угар!AL5:AL10000,угар!F5:F10000,V4,угар!G5:G10000,E6,угар!N5:N10000,B35)</f>
        <v>0</v>
      </c>
      <c r="X35" s="1312">
        <f>SUMIFS(угар!AL5:AL10000,угар!F5:F10000,X4,угар!G5:G10000,D6,угар!N5:N10000,B35)</f>
        <v>0</v>
      </c>
      <c r="Y35" s="1312">
        <f>SUMIFS(угар!AL5:AL10000,угар!F5:F10000,X4,угар!G5:G10000,E6,угар!N5:N10000,B35)</f>
        <v>0</v>
      </c>
      <c r="Z35" s="1312">
        <f>SUMIFS(угар!AL5:AL10000,угар!F5:F10000,Z4,угар!G5:G10000,D6,угар!N5:N10000,B35)</f>
        <v>0</v>
      </c>
      <c r="AA35" s="1312">
        <f>SUMIFS(угар!AL5:AL10000,угар!F5:F10000,Z4,угар!G5:G10000,E6,угар!N5:N10000,B35)</f>
        <v>0</v>
      </c>
      <c r="AB35" s="1312">
        <f>SUMIFS(угар!AL5:AL10000,угар!F5:F10000,AB4,угар!G5:G10000,D6,угар!N5:N10000,B35)</f>
        <v>0</v>
      </c>
      <c r="AC35" s="1312">
        <f>SUMIFS(угар!AL5:AL10000,угар!F5:F10000,AB4,угар!G5:G10000,E6,угар!N5:N10000,B35)</f>
        <v>0</v>
      </c>
      <c r="AD35" s="1312">
        <f>SUMIFS(угар!AL5:AL10000,угар!F5:F10000,AD4,угар!G5:G10000,D6,угар!N5:N10000,B35)</f>
        <v>0</v>
      </c>
      <c r="AE35" s="1312">
        <f>SUMIFS(угар!AL5:AL10000,угар!F5:F10000,AD4,угар!G5:G10000,E6,угар!N5:N10000,B35)</f>
        <v>0</v>
      </c>
      <c r="AF35" s="1312">
        <f>SUMIFS(угар!AL5:AL10000,угар!F5:F10000,AF4,угар!G5:G10000,D6,угар!N5:N10000,B35)</f>
        <v>0</v>
      </c>
      <c r="AG35" s="1312">
        <f>SUMIFS(угар!AL5:AL10000,угар!F5:F10000,AF4,угар!G5:G10000,E6,угар!N5:N10000,B35)</f>
        <v>0</v>
      </c>
      <c r="AH35" s="1312">
        <f>SUMIFS(угар!AL5:AL10000,угар!F5:F10000,AH4,угар!G5:G10000,D6,угар!N5:N10000,B35)</f>
        <v>0</v>
      </c>
      <c r="AI35" s="1312">
        <f>SUMIFS(угар!AL5:AL10000,угар!F5:F10000,AH4,угар!G5:G10000,E6,угар!N5:N10000,B35)</f>
        <v>0</v>
      </c>
      <c r="AJ35" s="1312">
        <f>SUMIFS(угар!AL5:AL10000,угар!F5:F10000,AJ4,угар!G5:G10000,D6,угар!N5:N10000,B35)</f>
        <v>0</v>
      </c>
      <c r="AK35" s="1312">
        <f>SUMIFS(угар!AL5:AL10000,угар!F5:F10000,AJ4,угар!G5:G10000,E6,угар!N5:N10000,B35)</f>
        <v>0</v>
      </c>
      <c r="AL35" s="1312">
        <f>SUMIFS(угар!AL5:AL10000,угар!F5:F10000,AL4,угар!G5:G10000,D6,угар!N5:N10000,B35)</f>
        <v>0</v>
      </c>
      <c r="AM35" s="1312">
        <f>SUMIFS(угар!AL5:AL10000,угар!F5:F10000,AL4,угар!G5:G10000,E6,угар!N5:N10000,B35)</f>
        <v>0</v>
      </c>
      <c r="AN35" s="1312">
        <f>SUMIFS(угар!AL5:AL10000,угар!F5:F10000,AN4,угар!G5:G10000,D6,угар!N5:N10000,B35)</f>
        <v>0</v>
      </c>
      <c r="AO35" s="1312">
        <f>SUMIFS(угар!AL5:AL10000,угар!F5:F10000,AN4,угар!G5:G10000,E6,угар!N5:N10000,B35)</f>
        <v>0</v>
      </c>
      <c r="AP35" s="1312">
        <f>SUMIFS(угар!AL5:AL10000,угар!F5:F10000,AP4,угар!G5:G10000,D6,угар!N5:N10000,B35)</f>
        <v>0</v>
      </c>
      <c r="AQ35" s="1312">
        <f>SUMIFS(угар!AL5:AL10000,угар!F5:F10000,AP4,угар!G5:G10000,E6,угар!N5:N10000,B35)</f>
        <v>0</v>
      </c>
      <c r="AR35" s="1312">
        <f>SUMIFS(угар!AL5:AL10000,угар!F5:F10000,AR4,угар!G5:G10000,D6,угар!N5:N10000,B35)</f>
        <v>0</v>
      </c>
      <c r="AS35" s="1312">
        <f>SUMIFS(угар!AL5:AL10000,угар!F5:F10000,AR4,угар!G5:G10000,E6,угар!N5:N10000,B35)</f>
        <v>0</v>
      </c>
      <c r="AT35" s="1312">
        <f>SUMIFS(угар!AL5:AL10000,угар!F5:F10000,AT4,угар!G5:G10000,D6,угар!N5:N10000,B35)</f>
        <v>0</v>
      </c>
      <c r="AU35" s="1312">
        <f>SUMIFS(угар!AL5:AL10000,угар!F5:F10000,AT4,угар!G5:G10000,E6,угар!N5:N10000,B35)</f>
        <v>0</v>
      </c>
      <c r="AV35" s="1312">
        <f>SUMIFS(угар!AL5:AL10000,угар!F5:F10000,AV4,угар!G5:G10000,D6,угар!N5:N10000,B35)</f>
        <v>0</v>
      </c>
      <c r="AW35" s="1312">
        <f>SUMIFS(угар!AL5:AL10000,угар!F5:F10000,AV4,угар!G5:G10000,E6,угар!N5:N10000,B35)</f>
        <v>0</v>
      </c>
    </row>
    <row r="36" spans="1:49" ht="33.75" customHeight="1" thickBot="1">
      <c r="A36" s="1298" t="s">
        <v>651</v>
      </c>
      <c r="B36" s="208" t="s">
        <v>652</v>
      </c>
      <c r="C36" s="1292">
        <f t="shared" si="7"/>
        <v>0</v>
      </c>
      <c r="D36" s="1292">
        <f t="shared" si="0"/>
        <v>0</v>
      </c>
      <c r="E36" s="1292">
        <f t="shared" si="1"/>
        <v>0</v>
      </c>
      <c r="F36" s="1315">
        <f t="shared" si="6"/>
        <v>0</v>
      </c>
      <c r="G36" s="1315">
        <v>0</v>
      </c>
      <c r="H36" s="1337">
        <v>0</v>
      </c>
      <c r="I36" s="1351" t="e">
        <f t="shared" si="14"/>
        <v>#DIV/0!</v>
      </c>
      <c r="J36" s="1352" t="e">
        <f t="shared" si="15"/>
        <v>#DIV/0!</v>
      </c>
      <c r="K36" s="1352" t="e">
        <f t="shared" si="16"/>
        <v>#DIV/0!</v>
      </c>
      <c r="L36" s="1340">
        <f>SUMIFS(угар!AL5:AL10000,угар!F5:F10000,L4,угар!G5:G10000,D6,угар!N5:N10000,B36)</f>
        <v>0</v>
      </c>
      <c r="M36" s="1312">
        <f>SUMIFS(угар!AL5:AL10000,угар!F5:F10000,L4,угар!G5:G10000,E6,угар!N5:N10000,B36)</f>
        <v>0</v>
      </c>
      <c r="N36" s="1312">
        <f>SUMIFS(угар!AL5:AL10000,угар!F5:F10000,N4,угар!G5:G10000,D6,угар!N5:N10000,B36)</f>
        <v>0</v>
      </c>
      <c r="O36" s="1312">
        <f>SUMIFS(угар!AL5:AL10000,угар!F5:F10000,N4,угар!G5:G10000,E6,угар!N5:N10000,B36)</f>
        <v>0</v>
      </c>
      <c r="P36" s="1312">
        <f>SUMIFS(угар!AL5:AL10000,угар!F5:F10000,P4,угар!G5:G10000,D6,угар!N5:N10000,B36)</f>
        <v>0</v>
      </c>
      <c r="Q36" s="1312">
        <f>SUMIFS(угар!AL5:AL10000,угар!F5:F10000,P4,угар!G5:G10000,E6,угар!N5:N10000,B36)</f>
        <v>0</v>
      </c>
      <c r="R36" s="1312">
        <f>SUMIFS(угар!AL5:AL10000,угар!F5:F10000,R4,угар!G5:G10000,D6,угар!N5:N10000,B36)</f>
        <v>0</v>
      </c>
      <c r="S36" s="1312">
        <f>SUMIFS(угар!AL5:AL10000,угар!F5:F10000,R4,угар!G5:G10000,E6,угар!N5:N10000,B36)</f>
        <v>0</v>
      </c>
      <c r="T36" s="1312">
        <f>SUMIFS(угар!AL5:AL10000,угар!F5:F10000,T4,угар!G5:G10000,D6,угар!N5:N10000,B36)</f>
        <v>0</v>
      </c>
      <c r="U36" s="1312">
        <f>SUMIFS(угар!AL5:AL10000,угар!F5:F10000,T4,угар!G5:G10000,E6,угар!N5:N10000,B36)</f>
        <v>0</v>
      </c>
      <c r="V36" s="1312">
        <f>SUMIFS(угар!AL5:AL10000,угар!F5:F10000,V4,угар!G5:G10000,D6,угар!N5:N10000,B36)</f>
        <v>0</v>
      </c>
      <c r="W36" s="1312">
        <f>SUMIFS(угар!AL5:AL10000,угар!F5:F10000,V4,угар!G5:G10000,E6,угар!N5:N10000,B36)</f>
        <v>0</v>
      </c>
      <c r="X36" s="1312">
        <f>SUMIFS(угар!AL5:AL10000,угар!F5:F10000,X4,угар!G5:G10000,D6,угар!N5:N10000,B36)</f>
        <v>0</v>
      </c>
      <c r="Y36" s="1312">
        <f>SUMIFS(угар!AL5:AL10000,угар!F5:F10000,X4,угар!G5:G10000,E6,угар!N5:N10000,B36)</f>
        <v>0</v>
      </c>
      <c r="Z36" s="1312">
        <f>SUMIFS(угар!AL5:AL10000,угар!F5:F10000,Z4,угар!G5:G10000,D6,угар!N5:N10000,B36)</f>
        <v>0</v>
      </c>
      <c r="AA36" s="1312">
        <f>SUMIFS(угар!AL5:AL10000,угар!F5:F10000,Z4,угар!G5:G10000,E6,угар!N5:N10000,B36)</f>
        <v>0</v>
      </c>
      <c r="AB36" s="1312">
        <f>SUMIFS(угар!AL5:AL10000,угар!F5:F10000,AB4,угар!G5:G10000,D6,угар!N5:N10000,B36)</f>
        <v>0</v>
      </c>
      <c r="AC36" s="1312">
        <f>SUMIFS(угар!AL5:AL10000,угар!F5:F10000,AB4,угар!G5:G10000,E6,угар!N5:N10000,B36)</f>
        <v>0</v>
      </c>
      <c r="AD36" s="1312">
        <f>SUMIFS(угар!AL5:AL10000,угар!F5:F10000,AD4,угар!G5:G10000,D6,угар!N5:N10000,B36)</f>
        <v>0</v>
      </c>
      <c r="AE36" s="1312">
        <f>SUMIFS(угар!AL5:AL10000,угар!F5:F10000,AD4,угар!G5:G10000,E6,угар!N5:N10000,B36)</f>
        <v>0</v>
      </c>
      <c r="AF36" s="1312">
        <f>SUMIFS(угар!AL5:AL10000,угар!F5:F10000,AF4,угар!G5:G10000,D6,угар!N5:N10000,B36)</f>
        <v>0</v>
      </c>
      <c r="AG36" s="1312">
        <f>SUMIFS(угар!AL5:AL10000,угар!F5:F10000,AF4,угар!G5:G10000,E6,угар!N5:N10000,B36)</f>
        <v>0</v>
      </c>
      <c r="AH36" s="1312">
        <f>SUMIFS(угар!AL5:AL10000,угар!F5:F10000,AH4,угар!G5:G10000,D6,угар!N5:N10000,B36)</f>
        <v>0</v>
      </c>
      <c r="AI36" s="1312">
        <f>SUMIFS(угар!AL5:AL10000,угар!F5:F10000,AH4,угар!G5:G10000,E6,угар!N5:N10000,B36)</f>
        <v>0</v>
      </c>
      <c r="AJ36" s="1312">
        <f>SUMIFS(угар!AL5:AL10000,угар!F5:F10000,AJ4,угар!G5:G10000,D6,угар!N5:N10000,B36)</f>
        <v>0</v>
      </c>
      <c r="AK36" s="1312">
        <f>SUMIFS(угар!AL5:AL10000,угар!F5:F10000,AJ4,угар!G5:G10000,E6,угар!N5:N10000,B36)</f>
        <v>0</v>
      </c>
      <c r="AL36" s="1312">
        <f>SUMIFS(угар!AL5:AL10000,угар!F5:F10000,AL4,угар!G5:G10000,D6,угар!N5:N10000,B36)</f>
        <v>0</v>
      </c>
      <c r="AM36" s="1312">
        <f>SUMIFS(угар!AL5:AL10000,угар!F5:F10000,AL4,угар!G5:G10000,E6,угар!N5:N10000,B36)</f>
        <v>0</v>
      </c>
      <c r="AN36" s="1312">
        <f>SUMIFS(угар!AL5:AL10000,угар!F5:F10000,AN4,угар!G5:G10000,D6,угар!N5:N10000,B36)</f>
        <v>0</v>
      </c>
      <c r="AO36" s="1312">
        <f>SUMIFS(угар!AL5:AL10000,угар!F5:F10000,AN4,угар!G5:G10000,E6,угар!N5:N10000,B36)</f>
        <v>0</v>
      </c>
      <c r="AP36" s="1312">
        <f>SUMIFS(угар!AL5:AL10000,угар!F5:F10000,AP4,угар!G5:G10000,D6,угар!N5:N10000,B36)</f>
        <v>0</v>
      </c>
      <c r="AQ36" s="1312">
        <f>SUMIFS(угар!AL5:AL10000,угар!F5:F10000,AP4,угар!G5:G10000,E6,угар!N5:N10000,B36)</f>
        <v>0</v>
      </c>
      <c r="AR36" s="1312">
        <f>SUMIFS(угар!AL5:AL10000,угар!F5:F10000,AR4,угар!G5:G10000,D6,угар!N5:N10000,B36)</f>
        <v>0</v>
      </c>
      <c r="AS36" s="1312">
        <f>SUMIFS(угар!AL5:AL10000,угар!F5:F10000,AR4,угар!G5:G10000,E6,угар!N5:N10000,B36)</f>
        <v>0</v>
      </c>
      <c r="AT36" s="1312">
        <f>SUMIFS(угар!AL5:AL10000,угар!F5:F10000,AT4,угар!G5:G10000,D6,угар!N5:N10000,B36)</f>
        <v>0</v>
      </c>
      <c r="AU36" s="1312">
        <f>SUMIFS(угар!AL5:AL10000,угар!F5:F10000,AT4,угар!G5:G10000,E6,угар!N5:N10000,B36)</f>
        <v>0</v>
      </c>
      <c r="AV36" s="1312">
        <f>SUMIFS(угар!AL5:AL10000,угар!F5:F10000,AV4,угар!G5:G10000,D6,угар!N5:N10000,B36)</f>
        <v>0</v>
      </c>
      <c r="AW36" s="1312">
        <f>SUMIFS(угар!AL5:AL10000,угар!F5:F10000,AV4,угар!G5:G10000,E6,угар!N5:N10000,B36)</f>
        <v>0</v>
      </c>
    </row>
    <row r="37" spans="1:49" ht="16.5" thickBot="1">
      <c r="A37" s="1298" t="s">
        <v>653</v>
      </c>
      <c r="B37" s="208" t="s">
        <v>456</v>
      </c>
      <c r="C37" s="1292">
        <f t="shared" si="7"/>
        <v>0</v>
      </c>
      <c r="D37" s="1292">
        <f t="shared" si="0"/>
        <v>0</v>
      </c>
      <c r="E37" s="1292">
        <f t="shared" si="1"/>
        <v>0</v>
      </c>
      <c r="F37" s="1315">
        <f t="shared" si="6"/>
        <v>0</v>
      </c>
      <c r="G37" s="1315">
        <v>0</v>
      </c>
      <c r="H37" s="1337">
        <v>0</v>
      </c>
      <c r="I37" s="1351" t="e">
        <f t="shared" si="14"/>
        <v>#DIV/0!</v>
      </c>
      <c r="J37" s="1352" t="e">
        <f t="shared" si="15"/>
        <v>#DIV/0!</v>
      </c>
      <c r="K37" s="1352" t="e">
        <f t="shared" si="16"/>
        <v>#DIV/0!</v>
      </c>
      <c r="L37" s="1340">
        <f>SUMIFS(угар!AL5:AL10000,угар!F5:F10000,L4,угар!G5:G10000,D6,угар!N5:N10000,B37)</f>
        <v>0</v>
      </c>
      <c r="M37" s="1312">
        <f>SUMIFS(угар!AL5:AL10000,угар!F5:F10000,L4,угар!G5:G10000,E6,угар!N5:N10000,B37)</f>
        <v>0</v>
      </c>
      <c r="N37" s="1312">
        <f>SUMIFS(угар!AL5:AL10000,угар!F5:F10000,N4,угар!G5:G10000,D6,угар!N5:N10000,B37)</f>
        <v>0</v>
      </c>
      <c r="O37" s="1312">
        <f>SUMIFS(угар!AL5:AL10000,угар!F5:F10000,N4,угар!G5:G10000,E6,угар!N5:N10000,B37)</f>
        <v>0</v>
      </c>
      <c r="P37" s="1312">
        <f>SUMIFS(угар!AL5:AL10000,угар!F5:F10000,P4,угар!G5:G10000,D6,угар!N5:N10000,B37)</f>
        <v>0</v>
      </c>
      <c r="Q37" s="1312">
        <f>SUMIFS(угар!AL5:AL10000,угар!F5:F10000,P4,угар!G5:G10000,E6,угар!N5:N10000,B37)</f>
        <v>0</v>
      </c>
      <c r="R37" s="1312">
        <f>SUMIFS(угар!AL5:AL10000,угар!F5:F10000,R4,угар!G5:G10000,D6,угар!N5:N10000,B37)</f>
        <v>0</v>
      </c>
      <c r="S37" s="1312">
        <f>SUMIFS(угар!AL5:AL10000,угар!F5:F10000,R4,угар!G5:G10000,E6,угар!N5:N10000,B37)</f>
        <v>0</v>
      </c>
      <c r="T37" s="1312">
        <f>SUMIFS(угар!AL5:AL10000,угар!F5:F10000,T4,угар!G5:G10000,D6,угар!N5:N10000,B37)</f>
        <v>0</v>
      </c>
      <c r="U37" s="1312">
        <f>SUMIFS(угар!AL5:AL10000,угар!F5:F10000,T4,угар!G5:G10000,E6,угар!N5:N10000,B37)</f>
        <v>0</v>
      </c>
      <c r="V37" s="1312">
        <f>SUMIFS(угар!AL5:AL10000,угар!F5:F10000,V4,угар!G5:G10000,D6,угар!N5:N10000,B37)</f>
        <v>0</v>
      </c>
      <c r="W37" s="1312">
        <f>SUMIFS(угар!AL5:AL10000,угар!F5:F10000,V4,угар!G5:G10000,E6,угар!N5:N10000,B37)</f>
        <v>0</v>
      </c>
      <c r="X37" s="1312">
        <f>SUMIFS(угар!AL5:AL10000,угар!F5:F10000,X4,угар!G5:G10000,D6,угар!N5:N10000,B37)</f>
        <v>0</v>
      </c>
      <c r="Y37" s="1312">
        <f>SUMIFS(угар!AL5:AL10000,угар!F5:F10000,X4,угар!G5:G10000,E6,угар!N5:N10000,B37)</f>
        <v>0</v>
      </c>
      <c r="Z37" s="1312">
        <f>SUMIFS(угар!AL5:AL10000,угар!F5:F10000,Z4,угар!G5:G10000,D6,угар!N5:N10000,B37)</f>
        <v>0</v>
      </c>
      <c r="AA37" s="1312">
        <f>SUMIFS(угар!AL5:AL10000,угар!F5:F10000,Z4,угар!G5:G10000,E6,угар!N5:N10000,B37)</f>
        <v>0</v>
      </c>
      <c r="AB37" s="1312">
        <f>SUMIFS(угар!AL5:AL10000,угар!F5:F10000,AB4,угар!G5:G10000,D6,угар!N5:N10000,B37)</f>
        <v>0</v>
      </c>
      <c r="AC37" s="1312">
        <f>SUMIFS(угар!AL5:AL10000,угар!F5:F10000,AB4,угар!G5:G10000,E6,угар!N5:N10000,B37)</f>
        <v>0</v>
      </c>
      <c r="AD37" s="1312">
        <f>SUMIFS(угар!AL5:AL10000,угар!F5:F10000,AD4,угар!G5:G10000,D6,угар!N5:N10000,B37)</f>
        <v>0</v>
      </c>
      <c r="AE37" s="1312">
        <f>SUMIFS(угар!AL5:AL10000,угар!F5:F10000,AD4,угар!G5:G10000,E6,угар!N5:N10000,B37)</f>
        <v>0</v>
      </c>
      <c r="AF37" s="1312">
        <f>SUMIFS(угар!AL5:AL10000,угар!F5:F10000,AF4,угар!G5:G10000,D6,угар!N5:N10000,B37)</f>
        <v>0</v>
      </c>
      <c r="AG37" s="1312">
        <f>SUMIFS(угар!AL5:AL10000,угар!F5:F10000,AF4,угар!G5:G10000,E6,угар!N5:N10000,B37)</f>
        <v>0</v>
      </c>
      <c r="AH37" s="1312">
        <f>SUMIFS(угар!AL5:AL10000,угар!F5:F10000,AH4,угар!G5:G10000,D6,угар!N5:N10000,B37)</f>
        <v>0</v>
      </c>
      <c r="AI37" s="1312">
        <f>SUMIFS(угар!AL5:AL10000,угар!F5:F10000,AH4,угар!G5:G10000,E6,угар!N5:N10000,B37)</f>
        <v>0</v>
      </c>
      <c r="AJ37" s="1312">
        <f>SUMIFS(угар!AL5:AL10000,угар!F5:F10000,AJ4,угар!G5:G10000,D6,угар!N5:N10000,B37)</f>
        <v>0</v>
      </c>
      <c r="AK37" s="1312">
        <f>SUMIFS(угар!AL5:AL10000,угар!F5:F10000,AJ4,угар!G5:G10000,E6,угар!N5:N10000,B37)</f>
        <v>0</v>
      </c>
      <c r="AL37" s="1312">
        <f>SUMIFS(угар!AL5:AL10000,угар!F5:F10000,AL4,угар!G5:G10000,D6,угар!N5:N10000,B37)</f>
        <v>0</v>
      </c>
      <c r="AM37" s="1312">
        <f>SUMIFS(угар!AL5:AL10000,угар!F5:F10000,AL4,угар!G5:G10000,E6,угар!N5:N10000,B37)</f>
        <v>0</v>
      </c>
      <c r="AN37" s="1312">
        <f>SUMIFS(угар!AL5:AL10000,угар!F5:F10000,AN4,угар!G5:G10000,D6,угар!N5:N10000,B37)</f>
        <v>0</v>
      </c>
      <c r="AO37" s="1312">
        <f>SUMIFS(угар!AL5:AL10000,угар!F5:F10000,AN4,угар!G5:G10000,E6,угар!N5:N10000,B37)</f>
        <v>0</v>
      </c>
      <c r="AP37" s="1312">
        <f>SUMIFS(угар!AL5:AL10000,угар!F5:F10000,AP4,угар!G5:G10000,D6,угар!N5:N10000,B37)</f>
        <v>0</v>
      </c>
      <c r="AQ37" s="1312">
        <f>SUMIFS(угар!AL5:AL10000,угар!F5:F10000,AP4,угар!G5:G10000,E6,угар!N5:N10000,B37)</f>
        <v>0</v>
      </c>
      <c r="AR37" s="1312">
        <f>SUMIFS(угар!AL5:AL10000,угар!F5:F10000,AR4,угар!G5:G10000,D6,угар!N5:N10000,B37)</f>
        <v>0</v>
      </c>
      <c r="AS37" s="1312">
        <f>SUMIFS(угар!AL5:AL10000,угар!F5:F10000,AR4,угар!G5:G10000,E6,угар!N5:N10000,B37)</f>
        <v>0</v>
      </c>
      <c r="AT37" s="1312">
        <f>SUMIFS(угар!AL5:AL10000,угар!F5:F10000,AT4,угар!G5:G10000,D6,угар!N5:N10000,B37)</f>
        <v>0</v>
      </c>
      <c r="AU37" s="1312">
        <f>SUMIFS(угар!AL5:AL10000,угар!F5:F10000,AT4,угар!G5:G10000,E6,угар!N5:N10000,B37)</f>
        <v>0</v>
      </c>
      <c r="AV37" s="1312">
        <f>SUMIFS(угар!AL5:AL10000,угар!F5:F10000,AV4,угар!G5:G10000,D6,угар!N5:N10000,B37)</f>
        <v>0</v>
      </c>
      <c r="AW37" s="1312">
        <f>SUMIFS(угар!AL5:AL10000,угар!F5:F10000,AV4,угар!G5:G10000,E6,угар!N5:N10000,B37)</f>
        <v>0</v>
      </c>
    </row>
    <row r="38" spans="1:49" ht="32.25" thickBot="1">
      <c r="A38" s="1298" t="s">
        <v>654</v>
      </c>
      <c r="B38" s="208" t="s">
        <v>655</v>
      </c>
      <c r="C38" s="1292">
        <f t="shared" si="7"/>
        <v>0</v>
      </c>
      <c r="D38" s="1292">
        <f t="shared" si="0"/>
        <v>0</v>
      </c>
      <c r="E38" s="1292">
        <f t="shared" si="1"/>
        <v>0</v>
      </c>
      <c r="F38" s="1315">
        <f t="shared" si="6"/>
        <v>0</v>
      </c>
      <c r="G38" s="1315">
        <v>0</v>
      </c>
      <c r="H38" s="1337">
        <v>0</v>
      </c>
      <c r="I38" s="1351" t="e">
        <f t="shared" si="14"/>
        <v>#DIV/0!</v>
      </c>
      <c r="J38" s="1352" t="e">
        <f t="shared" si="15"/>
        <v>#DIV/0!</v>
      </c>
      <c r="K38" s="1352" t="e">
        <f t="shared" si="16"/>
        <v>#DIV/0!</v>
      </c>
      <c r="L38" s="1340">
        <f>SUMIFS(угар!AL5:AL10000,угар!F5:F10000,L4,угар!G5:G10000,D6,угар!N5:N10000,B38)</f>
        <v>0</v>
      </c>
      <c r="M38" s="1312">
        <f>SUMIFS(угар!AL5:AL10000,угар!F5:F10000,L4,угар!G5:G10000,E6,угар!N5:N10000,B38)</f>
        <v>0</v>
      </c>
      <c r="N38" s="1312">
        <f>SUMIFS(угар!AL5:AL10000,угар!F5:F10000,N4,угар!G5:G10000,D6,угар!N5:N10000,B38)</f>
        <v>0</v>
      </c>
      <c r="O38" s="1312">
        <f>SUMIFS(угар!AL5:AL10000,угар!F5:F10000,N4,угар!G5:G10000,E6,угар!N5:N10000,B38)</f>
        <v>0</v>
      </c>
      <c r="P38" s="1312">
        <f>SUMIFS(угар!AL5:AL10000,угар!F5:F10000,P4,угар!G5:G10000,D6,угар!N5:N10000,B38)</f>
        <v>0</v>
      </c>
      <c r="Q38" s="1312">
        <f>SUMIFS(угар!AL5:AL10000,угар!F5:F10000,P4,угар!G5:G10000,E6,угар!N5:N10000,B38)</f>
        <v>0</v>
      </c>
      <c r="R38" s="1312">
        <f>SUMIFS(угар!AL5:AL10000,угар!F5:F10000,R4,угар!G5:G10000,D6,угар!N5:N10000,B38)</f>
        <v>0</v>
      </c>
      <c r="S38" s="1312">
        <f>SUMIFS(угар!AL5:AL10000,угар!F5:F10000,R4,угар!G5:G10000,E6,угар!N5:N10000,B38)</f>
        <v>0</v>
      </c>
      <c r="T38" s="1312">
        <f>SUMIFS(угар!AL5:AL10000,угар!F5:F10000,T4,угар!G5:G10000,D6,угар!N5:N10000,B38)</f>
        <v>0</v>
      </c>
      <c r="U38" s="1312">
        <f>SUMIFS(угар!AL5:AL10000,угар!F5:F10000,T4,угар!G5:G10000,E6,угар!N5:N10000,B38)</f>
        <v>0</v>
      </c>
      <c r="V38" s="1312">
        <f>SUMIFS(угар!AL5:AL10000,угар!F5:F10000,V4,угар!G5:G10000,D6,угар!N5:N10000,B38)</f>
        <v>0</v>
      </c>
      <c r="W38" s="1312">
        <f>SUMIFS(угар!AL5:AL10000,угар!F5:F10000,V4,угар!G5:G10000,E6,угар!N5:N10000,B38)</f>
        <v>0</v>
      </c>
      <c r="X38" s="1312">
        <f>SUMIFS(угар!AL5:AL10000,угар!F5:F10000,X4,угар!G5:G10000,D6,угар!N5:N10000,B38)</f>
        <v>0</v>
      </c>
      <c r="Y38" s="1312">
        <f>SUMIFS(угар!AL5:AL10000,угар!F5:F10000,X4,угар!G5:G10000,E6,угар!N5:N10000,B38)</f>
        <v>0</v>
      </c>
      <c r="Z38" s="1312">
        <f>SUMIFS(угар!AL5:AL10000,угар!F5:F10000,Z4,угар!G5:G10000,D6,угар!N5:N10000,B38)</f>
        <v>0</v>
      </c>
      <c r="AA38" s="1312">
        <f>SUMIFS(угар!AL5:AL10000,угар!F5:F10000,Z4,угар!G5:G10000,E6,угар!N5:N10000,B38)</f>
        <v>0</v>
      </c>
      <c r="AB38" s="1312">
        <f>SUMIFS(угар!AL5:AL10000,угар!F5:F10000,AB4,угар!G5:G10000,D6,угар!N5:N10000,B38)</f>
        <v>0</v>
      </c>
      <c r="AC38" s="1312">
        <f>SUMIFS(угар!AL5:AL10000,угар!F5:F10000,AB4,угар!G5:G10000,E6,угар!N5:N10000,B38)</f>
        <v>0</v>
      </c>
      <c r="AD38" s="1312">
        <f>SUMIFS(угар!AL5:AL10000,угар!F5:F10000,AD4,угар!G5:G10000,D6,угар!N5:N10000,B38)</f>
        <v>0</v>
      </c>
      <c r="AE38" s="1312">
        <f>SUMIFS(угар!AL5:AL10000,угар!F5:F10000,AD4,угар!G5:G10000,E6,угар!N5:N10000,B38)</f>
        <v>0</v>
      </c>
      <c r="AF38" s="1312">
        <f>SUMIFS(угар!AL5:AL10000,угар!F5:F10000,AF4,угар!G5:G10000,D6,угар!N5:N10000,B38)</f>
        <v>0</v>
      </c>
      <c r="AG38" s="1312">
        <f>SUMIFS(угар!AL5:AL10000,угар!F5:F10000,AF4,угар!G5:G10000,E6,угар!N5:N10000,B38)</f>
        <v>0</v>
      </c>
      <c r="AH38" s="1312">
        <f>SUMIFS(угар!AL5:AL10000,угар!F5:F10000,AH4,угар!G5:G10000,D6,угар!N5:N10000,B38)</f>
        <v>0</v>
      </c>
      <c r="AI38" s="1312">
        <f>SUMIFS(угар!AL5:AL10000,угар!F5:F10000,AH4,угар!G5:G10000,E6,угар!N5:N10000,B38)</f>
        <v>0</v>
      </c>
      <c r="AJ38" s="1312">
        <f>SUMIFS(угар!AL5:AL10000,угар!F5:F10000,AJ4,угар!G5:G10000,D6,угар!N5:N10000,B38)</f>
        <v>0</v>
      </c>
      <c r="AK38" s="1312">
        <f>SUMIFS(угар!AL5:AL10000,угар!F5:F10000,AJ4,угар!G5:G10000,E6,угар!N5:N10000,B38)</f>
        <v>0</v>
      </c>
      <c r="AL38" s="1312">
        <f>SUMIFS(угар!AL5:AL10000,угар!F5:F10000,AL4,угар!G5:G10000,D6,угар!N5:N10000,B38)</f>
        <v>0</v>
      </c>
      <c r="AM38" s="1312">
        <f>SUMIFS(угар!AL5:AL10000,угар!F5:F10000,AL4,угар!G5:G10000,E6,угар!N5:N10000,B38)</f>
        <v>0</v>
      </c>
      <c r="AN38" s="1312">
        <f>SUMIFS(угар!AL5:AL10000,угар!F5:F10000,AN4,угар!G5:G10000,D6,угар!N5:N10000,B38)</f>
        <v>0</v>
      </c>
      <c r="AO38" s="1312">
        <f>SUMIFS(угар!AL5:AL10000,угар!F5:F10000,AN4,угар!G5:G10000,E6,угар!N5:N10000,B38)</f>
        <v>0</v>
      </c>
      <c r="AP38" s="1312">
        <f>SUMIFS(угар!AL5:AL10000,угар!F5:F10000,AP4,угар!G5:G10000,D6,угар!N5:N10000,B38)</f>
        <v>0</v>
      </c>
      <c r="AQ38" s="1312">
        <f>SUMIFS(угар!AL5:AL10000,угар!F5:F10000,AP4,угар!G5:G10000,E6,угар!N5:N10000,B38)</f>
        <v>0</v>
      </c>
      <c r="AR38" s="1312">
        <f>SUMIFS(угар!AL5:AL10000,угар!F5:F10000,AR4,угар!G5:G10000,D6,угар!N5:N10000,B38)</f>
        <v>0</v>
      </c>
      <c r="AS38" s="1312">
        <f>SUMIFS(угар!AL5:AL10000,угар!F5:F10000,AR4,угар!G5:G10000,E6,угар!N5:N10000,B38)</f>
        <v>0</v>
      </c>
      <c r="AT38" s="1312">
        <f>SUMIFS(угар!AL5:AL10000,угар!F5:F10000,AT4,угар!G5:G10000,D6,угар!N5:N10000,B38)</f>
        <v>0</v>
      </c>
      <c r="AU38" s="1312">
        <f>SUMIFS(угар!AL5:AL10000,угар!F5:F10000,AT4,угар!G5:G10000,E6,угар!N5:N10000,B38)</f>
        <v>0</v>
      </c>
      <c r="AV38" s="1312">
        <f>SUMIFS(угар!AL5:AL10000,угар!F5:F10000,AV4,угар!G5:G10000,D6,угар!N5:N10000,B38)</f>
        <v>0</v>
      </c>
      <c r="AW38" s="1312">
        <f>SUMIFS(угар!AL5:AL10000,угар!F5:F10000,AV4,угар!G5:G10000,E6,угар!N5:N10000,B38)</f>
        <v>0</v>
      </c>
    </row>
    <row r="39" spans="1:49" s="207" customFormat="1" ht="63.75" thickBot="1">
      <c r="A39" s="1292">
        <v>5</v>
      </c>
      <c r="B39" s="210" t="s">
        <v>656</v>
      </c>
      <c r="C39" s="1292">
        <f t="shared" si="7"/>
        <v>0</v>
      </c>
      <c r="D39" s="1292">
        <f t="shared" ref="D39:D70" si="18">L39+N39+P39+R39+T39+V39+X39+Z39+AB39+AD39+AF39+AH39+AJ39+AL39+AN39+AP39+AR39+AT39+AV39</f>
        <v>0</v>
      </c>
      <c r="E39" s="1292">
        <f t="shared" ref="E39:E70" si="19">M39+O39+Q39+S39+U39+W39+Y39+AA39+AC39+AE39+AG39+AI39+AK39+AM39+AO39+AQ39+AS39+AU39+AW39</f>
        <v>0</v>
      </c>
      <c r="F39" s="1315">
        <f t="shared" si="6"/>
        <v>0</v>
      </c>
      <c r="G39" s="1315">
        <v>0</v>
      </c>
      <c r="H39" s="1337">
        <v>0</v>
      </c>
      <c r="I39" s="1351" t="e">
        <f t="shared" si="14"/>
        <v>#DIV/0!</v>
      </c>
      <c r="J39" s="1352" t="e">
        <f t="shared" si="15"/>
        <v>#DIV/0!</v>
      </c>
      <c r="K39" s="1352" t="e">
        <f t="shared" si="16"/>
        <v>#DIV/0!</v>
      </c>
      <c r="L39" s="1342">
        <f>L40+L41+L42+L43+L44+L45+L46+L47+L48+L49</f>
        <v>0</v>
      </c>
      <c r="M39" s="1316">
        <f t="shared" ref="M39:AW39" si="20">M40+M41+M42+M43+M44+M45+M46+M47+M48+M49</f>
        <v>0</v>
      </c>
      <c r="N39" s="1316">
        <f t="shared" si="20"/>
        <v>0</v>
      </c>
      <c r="O39" s="1316">
        <f t="shared" si="20"/>
        <v>0</v>
      </c>
      <c r="P39" s="1316">
        <f t="shared" si="20"/>
        <v>0</v>
      </c>
      <c r="Q39" s="1316">
        <f t="shared" si="20"/>
        <v>0</v>
      </c>
      <c r="R39" s="1316">
        <f t="shared" si="20"/>
        <v>0</v>
      </c>
      <c r="S39" s="1316">
        <f t="shared" si="20"/>
        <v>0</v>
      </c>
      <c r="T39" s="1316">
        <f t="shared" si="20"/>
        <v>0</v>
      </c>
      <c r="U39" s="1316">
        <f t="shared" si="20"/>
        <v>0</v>
      </c>
      <c r="V39" s="1316">
        <f t="shared" si="20"/>
        <v>0</v>
      </c>
      <c r="W39" s="1316">
        <f t="shared" si="20"/>
        <v>0</v>
      </c>
      <c r="X39" s="1316">
        <f t="shared" si="20"/>
        <v>0</v>
      </c>
      <c r="Y39" s="1316">
        <f t="shared" si="20"/>
        <v>0</v>
      </c>
      <c r="Z39" s="1316">
        <f t="shared" si="20"/>
        <v>0</v>
      </c>
      <c r="AA39" s="1316">
        <f t="shared" si="20"/>
        <v>0</v>
      </c>
      <c r="AB39" s="1316">
        <f t="shared" si="20"/>
        <v>0</v>
      </c>
      <c r="AC39" s="1316">
        <f t="shared" si="20"/>
        <v>0</v>
      </c>
      <c r="AD39" s="1316">
        <f t="shared" si="20"/>
        <v>0</v>
      </c>
      <c r="AE39" s="1316">
        <f t="shared" si="20"/>
        <v>0</v>
      </c>
      <c r="AF39" s="1316">
        <f t="shared" si="20"/>
        <v>0</v>
      </c>
      <c r="AG39" s="1316">
        <f t="shared" si="20"/>
        <v>0</v>
      </c>
      <c r="AH39" s="1316">
        <f t="shared" si="20"/>
        <v>0</v>
      </c>
      <c r="AI39" s="1316">
        <f t="shared" si="20"/>
        <v>0</v>
      </c>
      <c r="AJ39" s="1316">
        <f t="shared" si="20"/>
        <v>0</v>
      </c>
      <c r="AK39" s="1316">
        <f t="shared" si="20"/>
        <v>0</v>
      </c>
      <c r="AL39" s="1316">
        <f t="shared" si="20"/>
        <v>0</v>
      </c>
      <c r="AM39" s="1316">
        <f t="shared" si="20"/>
        <v>0</v>
      </c>
      <c r="AN39" s="1316">
        <f t="shared" si="20"/>
        <v>0</v>
      </c>
      <c r="AO39" s="1316">
        <f t="shared" si="20"/>
        <v>0</v>
      </c>
      <c r="AP39" s="1316">
        <f t="shared" si="20"/>
        <v>0</v>
      </c>
      <c r="AQ39" s="1316">
        <f t="shared" si="20"/>
        <v>0</v>
      </c>
      <c r="AR39" s="1316">
        <f t="shared" si="20"/>
        <v>0</v>
      </c>
      <c r="AS39" s="1316">
        <f t="shared" si="20"/>
        <v>0</v>
      </c>
      <c r="AT39" s="1316">
        <f t="shared" si="20"/>
        <v>0</v>
      </c>
      <c r="AU39" s="1316">
        <f t="shared" si="20"/>
        <v>0</v>
      </c>
      <c r="AV39" s="1316">
        <f t="shared" si="20"/>
        <v>0</v>
      </c>
      <c r="AW39" s="1316">
        <f t="shared" si="20"/>
        <v>0</v>
      </c>
    </row>
    <row r="40" spans="1:49" ht="16.5" thickBot="1">
      <c r="A40" s="1298" t="s">
        <v>657</v>
      </c>
      <c r="B40" s="208" t="s">
        <v>658</v>
      </c>
      <c r="C40" s="1292">
        <f t="shared" si="7"/>
        <v>0</v>
      </c>
      <c r="D40" s="1292">
        <f t="shared" si="18"/>
        <v>0</v>
      </c>
      <c r="E40" s="1292">
        <f t="shared" si="19"/>
        <v>0</v>
      </c>
      <c r="F40" s="1315">
        <f t="shared" si="6"/>
        <v>0</v>
      </c>
      <c r="G40" s="1315">
        <v>0</v>
      </c>
      <c r="H40" s="1337">
        <v>0</v>
      </c>
      <c r="I40" s="1351" t="e">
        <f t="shared" si="14"/>
        <v>#DIV/0!</v>
      </c>
      <c r="J40" s="1352" t="e">
        <f t="shared" si="15"/>
        <v>#DIV/0!</v>
      </c>
      <c r="K40" s="1352" t="e">
        <f t="shared" si="16"/>
        <v>#DIV/0!</v>
      </c>
      <c r="L40" s="1340">
        <f>SUMIFS(угар!AL5:AL10000,угар!F5:F10000,L4,угар!G5:G10000,D6,угар!I5:I10000,B40)</f>
        <v>0</v>
      </c>
      <c r="M40" s="1312">
        <f>SUMIFS(угар!AL5:AL10000,угар!F5:F10000,L4,угар!G5:G10000,E6,угар!I5:I10000,B40)</f>
        <v>0</v>
      </c>
      <c r="N40" s="1312">
        <f>SUMIFS(угар!AL5:AL10000,угар!F5:F10000,N4,угар!G5:G10000,D6,угар!I5:I10000,B40)</f>
        <v>0</v>
      </c>
      <c r="O40" s="1312">
        <f>SUMIFS(угар!AL5:AL10000,угар!F5:F10000,N4,угар!G5:G10000,E6,угар!I5:I10000,B40)</f>
        <v>0</v>
      </c>
      <c r="P40" s="1312">
        <f>SUMIFS(угар!AL5:AL10000,угар!F5:F10000,P4,угар!G5:G10000,D6,угар!I5:I10000,B40)</f>
        <v>0</v>
      </c>
      <c r="Q40" s="1312">
        <f>SUMIFS(угар!AL5:AL10000,угар!F5:F10000,P4,угар!G5:G10000,E6,угар!I5:I10000,B40)</f>
        <v>0</v>
      </c>
      <c r="R40" s="1312">
        <f>SUMIFS(угар!AL5:AL10000,угар!F5:F10000,R4,угар!G5:G10000,D6,угар!I5:I10000,B40)</f>
        <v>0</v>
      </c>
      <c r="S40" s="1312">
        <f>SUMIFS(угар!AL5:AL10000,угар!F5:F10000,R4,угар!G5:G10000,E6,угар!I5:I10000,B40)</f>
        <v>0</v>
      </c>
      <c r="T40" s="1312">
        <f>SUMIFS(угар!AL5:AL10000,угар!F5:F10000,T4,угар!G5:G10000,D6,угар!I5:I10000,B40)</f>
        <v>0</v>
      </c>
      <c r="U40" s="1312">
        <f>SUMIFS(угар!AL5:AL10000,угар!F5:F10000,T4,угар!G5:G10000,E6,угар!I5:I10000,B40)</f>
        <v>0</v>
      </c>
      <c r="V40" s="1312">
        <f>SUMIFS(угар!AL5:AL10000,угар!F5:F10000,V4,угар!G5:G10000,D6,угар!I5:I10000,B40)</f>
        <v>0</v>
      </c>
      <c r="W40" s="1312">
        <f>SUMIFS(угар!AL5:AL10000,угар!F5:F10000,V4,угар!G5:G10000,E6,угар!I5:I10000,B40)</f>
        <v>0</v>
      </c>
      <c r="X40" s="1312">
        <f>SUMIFS(угар!AL5:AL10000,угар!F5:F10000,X4,угар!G5:G10000,D6,угар!I5:I10000,B40)</f>
        <v>0</v>
      </c>
      <c r="Y40" s="1312">
        <f>SUMIFS(угар!AL5:AL10000,угар!F5:F10000,X4,угар!G5:G10000,E6,угар!I5:I10000,B40)</f>
        <v>0</v>
      </c>
      <c r="Z40" s="1312">
        <f>SUMIFS(угар!AL5:AL10000,угар!F5:F10000,Z4,угар!G5:G10000,D6,угар!I5:I10000,B40)</f>
        <v>0</v>
      </c>
      <c r="AA40" s="1312">
        <f>SUMIFS(угар!AL5:AL10000,угар!F5:F10000,Z4,угар!G5:G10000,E6,угар!I5:I10000,B40)</f>
        <v>0</v>
      </c>
      <c r="AB40" s="1312">
        <f>SUMIFS(угар!AL5:AL10000,угар!F5:F10000,AB4,угар!G5:G10000,D6,угар!I5:I10000,B40)</f>
        <v>0</v>
      </c>
      <c r="AC40" s="1312">
        <f>SUMIFS(угар!AL5:AL10000,угар!F5:F10000,AB4,угар!G5:G10000,E6,угар!I5:I10000,B40)</f>
        <v>0</v>
      </c>
      <c r="AD40" s="1312">
        <f>SUMIFS(угар!AL5:AL10000,угар!F5:F10000,AD4,угар!G5:G10000,D6,угар!I5:I10000,B40)</f>
        <v>0</v>
      </c>
      <c r="AE40" s="1312">
        <f>SUMIFS(угар!AL5:AL10000,угар!F5:F10000,AD4,угар!G5:G10000,E6,угар!I5:I10000,B40)</f>
        <v>0</v>
      </c>
      <c r="AF40" s="1312">
        <f>SUMIFS(угар!AL5:AL10000,угар!F5:F10000,AF4,угар!G5:G10000,D6,угар!I5:I10000,B40)</f>
        <v>0</v>
      </c>
      <c r="AG40" s="1312">
        <f>SUMIFS(угар!AL5:AL10000,угар!F5:F10000,AF4,угар!G5:G10000,E6,угар!I5:I10000,B40)</f>
        <v>0</v>
      </c>
      <c r="AH40" s="1312">
        <f>SUMIFS(угар!AL5:AL10000,угар!F5:F10000,AH4,угар!G5:G10000,D6,угар!I5:I10000,B40)</f>
        <v>0</v>
      </c>
      <c r="AI40" s="1312">
        <f>SUMIFS(угар!AL5:AL10000,угар!F5:F10000,AH4,угар!G5:G10000,E6,угар!I5:I10000,B40)</f>
        <v>0</v>
      </c>
      <c r="AJ40" s="1312">
        <f>SUMIFS(угар!AL5:AL10000,угар!F5:F10000,AJ4,угар!G5:G10000,D6,угар!I5:I10000,B40)</f>
        <v>0</v>
      </c>
      <c r="AK40" s="1312">
        <f>SUMIFS(угар!AL5:AL10000,угар!F5:F10000,AJ4,угар!G5:G10000,E6,угар!I5:I10000,B40)</f>
        <v>0</v>
      </c>
      <c r="AL40" s="1312">
        <f>SUMIFS(угар!AL5:AL10000,угар!F5:F10000,AL4,угар!G5:G10000,D6,угар!I5:I10000,B40)</f>
        <v>0</v>
      </c>
      <c r="AM40" s="1312">
        <f>SUMIFS(угар!AL5:AL10000,угар!F5:F10000,AL4,угар!G5:G10000,E6,угар!I5:I10000,B40)</f>
        <v>0</v>
      </c>
      <c r="AN40" s="1312">
        <f>SUMIFS(угар!AL5:AL10000,угар!F5:F10000,AN4,угар!G5:G10000,D6,угар!I5:I10000,B40)</f>
        <v>0</v>
      </c>
      <c r="AO40" s="1312">
        <f>SUMIFS(угар!AL5:AL10000,угар!F5:F10000,AN4,угар!G5:G10000,E6,угар!I5:I10000,B40)</f>
        <v>0</v>
      </c>
      <c r="AP40" s="1312">
        <f>SUMIFS(угар!AL5:AL10000,угар!F5:F10000,AP4,угар!G5:G10000,D6,угар!I5:I10000,B40)</f>
        <v>0</v>
      </c>
      <c r="AQ40" s="1312">
        <f>SUMIFS(угар!AL5:AL10000,угар!F5:F10000,AP4,угар!G5:G10000,E6,угар!I5:I10000,B40)</f>
        <v>0</v>
      </c>
      <c r="AR40" s="1312">
        <f>SUMIFS(угар!AL5:AL10000,угар!F5:F10000,AR4,угар!G5:G10000,D6,угар!I5:I10000,B40)</f>
        <v>0</v>
      </c>
      <c r="AS40" s="1312">
        <f>SUMIFS(угар!AL5:AL10000,угар!F5:F10000,AR4,угар!G5:G10000,E6,угар!I5:I10000,B40)</f>
        <v>0</v>
      </c>
      <c r="AT40" s="1312">
        <f>SUMIFS(угар!AL5:AL10000,угар!F5:F10000,AT4,угар!G5:G10000,D6,угар!I5:I10000,B40)</f>
        <v>0</v>
      </c>
      <c r="AU40" s="1312">
        <f>SUMIFS(угар!AL5:AL10000,угар!F5:F10000,AT4,угар!G5:G10000,E6,угар!I5:I10000,B40)</f>
        <v>0</v>
      </c>
      <c r="AV40" s="1312">
        <f>SUMIFS(угар!AL5:AL10000,угар!F5:F10000,AV4,угар!G5:G10000,D6,угар!I5:I10000,B40)</f>
        <v>0</v>
      </c>
      <c r="AW40" s="1312">
        <f>SUMIFS(угар!AL5:AL10000,угар!F5:F10000,AV4,угар!G5:G10000,E6,угар!I5:I10000,B40)</f>
        <v>0</v>
      </c>
    </row>
    <row r="41" spans="1:49" ht="16.5" thickBot="1">
      <c r="A41" s="1298" t="s">
        <v>659</v>
      </c>
      <c r="B41" s="208" t="s">
        <v>147</v>
      </c>
      <c r="C41" s="1292">
        <f t="shared" si="7"/>
        <v>0</v>
      </c>
      <c r="D41" s="1292">
        <f t="shared" si="18"/>
        <v>0</v>
      </c>
      <c r="E41" s="1292">
        <f t="shared" si="19"/>
        <v>0</v>
      </c>
      <c r="F41" s="1315">
        <f t="shared" si="6"/>
        <v>0</v>
      </c>
      <c r="G41" s="1315">
        <v>0</v>
      </c>
      <c r="H41" s="1337">
        <v>0</v>
      </c>
      <c r="I41" s="1351" t="e">
        <f t="shared" si="14"/>
        <v>#DIV/0!</v>
      </c>
      <c r="J41" s="1352" t="e">
        <f t="shared" si="15"/>
        <v>#DIV/0!</v>
      </c>
      <c r="K41" s="1352" t="e">
        <f t="shared" si="16"/>
        <v>#DIV/0!</v>
      </c>
      <c r="L41" s="1340">
        <f>SUMIFS(угар!AL5:AL10000,угар!F5:F10000,L4,угар!G5:G10000,D6,угар!I5:I10000,B41)</f>
        <v>0</v>
      </c>
      <c r="M41" s="1312">
        <f>SUMIFS(угар!AL5:AL10000,угар!F5:F10000,L4,угар!G5:G10000,E6,угар!I5:I10000,B41)</f>
        <v>0</v>
      </c>
      <c r="N41" s="1312">
        <f>SUMIFS(угар!AL5:AL10000,угар!F5:F10000,N4,угар!G5:G10000,D6,угар!I5:I10000,B41)</f>
        <v>0</v>
      </c>
      <c r="O41" s="1312">
        <f>SUMIFS(угар!AL5:AL10000,угар!F5:F10000,N4,угар!G5:G10000,E6,угар!I5:I10000,B41)</f>
        <v>0</v>
      </c>
      <c r="P41" s="1312">
        <f>SUMIFS(угар!AL5:AL10000,угар!F5:F10000,P4,угар!G5:G10000,D6,угар!I5:I10000,B41)</f>
        <v>0</v>
      </c>
      <c r="Q41" s="1312">
        <f>SUMIFS(угар!AL5:AL10000,угар!F5:F10000,P4,угар!G5:G10000,E6,угар!I5:I10000,B41)</f>
        <v>0</v>
      </c>
      <c r="R41" s="1312">
        <f>SUMIFS(угар!AL5:AL10000,угар!F5:F10000,R4,угар!G5:G10000,D6,угар!I5:I10000,B41)</f>
        <v>0</v>
      </c>
      <c r="S41" s="1312">
        <f>SUMIFS(угар!AL5:AL10000,угар!F5:F10000,R4,угар!G5:G10000,E6,угар!I5:I10000,B41)</f>
        <v>0</v>
      </c>
      <c r="T41" s="1312">
        <f>SUMIFS(угар!AL5:AL10000,угар!F5:F10000,T4,угар!G5:G10000,D6,угар!I5:I10000,B41)</f>
        <v>0</v>
      </c>
      <c r="U41" s="1312">
        <f>SUMIFS(угар!AL5:AL10000,угар!F5:F10000,T4,угар!G5:G10000,E6,угар!I5:I10000,B41)</f>
        <v>0</v>
      </c>
      <c r="V41" s="1312">
        <f>SUMIFS(угар!AL5:AL10000,угар!F5:F10000,V4,угар!G5:G10000,D6,угар!I5:I10000,B41)</f>
        <v>0</v>
      </c>
      <c r="W41" s="1312">
        <f>SUMIFS(угар!AL5:AL10000,угар!F5:F10000,V4,угар!G5:G10000,E6,угар!I5:I10000,B41)</f>
        <v>0</v>
      </c>
      <c r="X41" s="1312">
        <f>SUMIFS(угар!AL5:AL10000,угар!F5:F10000,X4,угар!G5:G10000,D6,угар!I5:I10000,B41)</f>
        <v>0</v>
      </c>
      <c r="Y41" s="1312">
        <f>SUMIFS(угар!AL5:AL10000,угар!F5:F10000,X4,угар!G5:G10000,E6,угар!I5:I10000,B41)</f>
        <v>0</v>
      </c>
      <c r="Z41" s="1312">
        <f>SUMIFS(угар!AL5:AL10000,угар!F5:F10000,Z4,угар!G5:G10000,D6,угар!I5:I10000,B41)</f>
        <v>0</v>
      </c>
      <c r="AA41" s="1312">
        <f>SUMIFS(угар!AL5:AL10000,угар!F5:F10000,Z4,угар!G5:G10000,E6,угар!I5:I10000,B41)</f>
        <v>0</v>
      </c>
      <c r="AB41" s="1312">
        <f>SUMIFS(угар!AL5:AL10000,угар!F5:F10000,AB4,угар!G5:G10000,D6,угар!I5:I10000,B41)</f>
        <v>0</v>
      </c>
      <c r="AC41" s="1312">
        <f>SUMIFS(угар!AL5:AL10000,угар!F5:F10000,AB4,угар!G5:G10000,E6,угар!I5:I10000,B41)</f>
        <v>0</v>
      </c>
      <c r="AD41" s="1312">
        <f>SUMIFS(угар!AL5:AL10000,угар!F5:F10000,AD4,угар!G5:G10000,D6,угар!I5:I10000,B41)</f>
        <v>0</v>
      </c>
      <c r="AE41" s="1312">
        <f>SUMIFS(угар!AL5:AL10000,угар!F5:F10000,AD4,угар!G5:G10000,E6,угар!I5:I10000,B41)</f>
        <v>0</v>
      </c>
      <c r="AF41" s="1312">
        <f>SUMIFS(угар!AL5:AL10000,угар!F5:F10000,AF4,угар!G5:G10000,D6,угар!I5:I10000,B41)</f>
        <v>0</v>
      </c>
      <c r="AG41" s="1312">
        <f>SUMIFS(угар!AL5:AL10000,угар!F5:F10000,AF4,угар!G5:G10000,E6,угар!I5:I10000,B41)</f>
        <v>0</v>
      </c>
      <c r="AH41" s="1312">
        <f>SUMIFS(угар!AL5:AL10000,угар!F5:F10000,AH4,угар!G5:G10000,D6,угар!I5:I10000,B41)</f>
        <v>0</v>
      </c>
      <c r="AI41" s="1312">
        <f>SUMIFS(угар!AL5:AL10000,угар!F5:F10000,AH4,угар!G5:G10000,E6,угар!I5:I10000,B41)</f>
        <v>0</v>
      </c>
      <c r="AJ41" s="1312">
        <f>SUMIFS(угар!AL5:AL10000,угар!F5:F10000,AJ4,угар!G5:G10000,D6,угар!I5:I10000,B41)</f>
        <v>0</v>
      </c>
      <c r="AK41" s="1312">
        <f>SUMIFS(угар!AL5:AL10000,угар!F5:F10000,AJ4,угар!G5:G10000,E6,угар!I5:I10000,B41)</f>
        <v>0</v>
      </c>
      <c r="AL41" s="1312">
        <f>SUMIFS(угар!AL5:AL10000,угар!F5:F10000,AL4,угар!G5:G10000,D6,угар!I5:I10000,B41)</f>
        <v>0</v>
      </c>
      <c r="AM41" s="1312">
        <f>SUMIFS(угар!AL5:AL10000,угар!F5:F10000,AL4,угар!G5:G10000,E6,угар!I5:I10000,B41)</f>
        <v>0</v>
      </c>
      <c r="AN41" s="1312">
        <f>SUMIFS(угар!AL5:AL10000,угар!F5:F10000,AN4,угар!G5:G10000,D6,угар!I5:I10000,B41)</f>
        <v>0</v>
      </c>
      <c r="AO41" s="1312">
        <f>SUMIFS(угар!AL5:AL10000,угар!F5:F10000,AN4,угар!G5:G10000,E6,угар!I5:I10000,B41)</f>
        <v>0</v>
      </c>
      <c r="AP41" s="1312">
        <f>SUMIFS(угар!AL5:AL10000,угар!F5:F10000,AP4,угар!G5:G10000,D6,угар!I5:I10000,B41)</f>
        <v>0</v>
      </c>
      <c r="AQ41" s="1312">
        <f>SUMIFS(угар!AL5:AL10000,угар!F5:F10000,AP4,угар!G5:G10000,E6,угар!I5:I10000,B41)</f>
        <v>0</v>
      </c>
      <c r="AR41" s="1312">
        <f>SUMIFS(угар!AL5:AL10000,угар!F5:F10000,AR4,угар!G5:G10000,D6,угар!I5:I10000,B41)</f>
        <v>0</v>
      </c>
      <c r="AS41" s="1312">
        <f>SUMIFS(угар!AL5:AL10000,угар!F5:F10000,AR4,угар!G5:G10000,E6,угар!I5:I10000,B41)</f>
        <v>0</v>
      </c>
      <c r="AT41" s="1312">
        <f>SUMIFS(угар!AL5:AL10000,угар!F5:F10000,AT4,угар!G5:G10000,D6,угар!I5:I10000,B41)</f>
        <v>0</v>
      </c>
      <c r="AU41" s="1312">
        <f>SUMIFS(угар!AL5:AL10000,угар!F5:F10000,AT4,угар!G5:G10000,E6,угар!I5:I10000,B41)</f>
        <v>0</v>
      </c>
      <c r="AV41" s="1312">
        <f>SUMIFS(угар!AL5:AL10000,угар!F5:F10000,AV4,угар!G5:G10000,D6,угар!I5:I10000,B41)</f>
        <v>0</v>
      </c>
      <c r="AW41" s="1312">
        <f>SUMIFS(угар!AL5:AL10000,угар!F5:F10000,AV4,угар!G5:G10000,E6,угар!I5:I10000,B41)</f>
        <v>0</v>
      </c>
    </row>
    <row r="42" spans="1:49" ht="16.5" thickBot="1">
      <c r="A42" s="1298" t="s">
        <v>660</v>
      </c>
      <c r="B42" s="208" t="s">
        <v>129</v>
      </c>
      <c r="C42" s="1292">
        <f t="shared" si="7"/>
        <v>0</v>
      </c>
      <c r="D42" s="1292">
        <f t="shared" si="18"/>
        <v>0</v>
      </c>
      <c r="E42" s="1292">
        <f t="shared" si="19"/>
        <v>0</v>
      </c>
      <c r="F42" s="1315">
        <f t="shared" si="6"/>
        <v>0</v>
      </c>
      <c r="G42" s="1315">
        <v>0</v>
      </c>
      <c r="H42" s="1337">
        <v>0</v>
      </c>
      <c r="I42" s="1351" t="e">
        <f t="shared" si="14"/>
        <v>#DIV/0!</v>
      </c>
      <c r="J42" s="1352" t="e">
        <f t="shared" si="15"/>
        <v>#DIV/0!</v>
      </c>
      <c r="K42" s="1352" t="e">
        <f t="shared" si="16"/>
        <v>#DIV/0!</v>
      </c>
      <c r="L42" s="1340">
        <f>SUMIFS(угар!AL5:AL10000,угар!F5:F10000,L4,угар!G5:G10000,D6,угар!I5:I10000,B42)</f>
        <v>0</v>
      </c>
      <c r="M42" s="1312">
        <f>SUMIFS(угар!AL5:AL10000,угар!F5:F10000,L4,угар!G5:G10000,E6,угар!I5:I10000,B42)</f>
        <v>0</v>
      </c>
      <c r="N42" s="1312">
        <f>SUMIFS(угар!AL5:AL10000,угар!F5:F10000,N4,угар!G5:G10000,D6,угар!I5:I10000,B42)</f>
        <v>0</v>
      </c>
      <c r="O42" s="1312">
        <f>SUMIFS(угар!AL5:AL10000,угар!F5:F10000,N4,угар!G5:G10000,E6,угар!I5:I10000,B42)</f>
        <v>0</v>
      </c>
      <c r="P42" s="1312">
        <f>SUMIFS(угар!AL5:AL10000,угар!F5:F10000,P4,угар!G5:G10000,D6,угар!I5:I10000,B42)</f>
        <v>0</v>
      </c>
      <c r="Q42" s="1312">
        <f>SUMIFS(угар!AL5:AL10000,угар!F5:F10000,P4,угар!G5:G10000,E6,угар!I5:I10000,B42)</f>
        <v>0</v>
      </c>
      <c r="R42" s="1312">
        <f>SUMIFS(угар!AL5:AL10000,угар!F5:F10000,R4,угар!G5:G10000,D6,угар!I5:I10000,B42)</f>
        <v>0</v>
      </c>
      <c r="S42" s="1312">
        <f>SUMIFS(угар!AL5:AL10000,угар!F5:F10000,R4,угар!G5:G10000,E6,угар!I5:I10000,B42)</f>
        <v>0</v>
      </c>
      <c r="T42" s="1312">
        <f>SUMIFS(угар!AL5:AL10000,угар!F5:F10000,T4,угар!G5:G10000,D6,угар!I5:I10000,B42)</f>
        <v>0</v>
      </c>
      <c r="U42" s="1312">
        <f>SUMIFS(угар!AL5:AL10000,угар!F5:F10000,T4,угар!G5:G10000,E6,угар!I5:I10000,B42)</f>
        <v>0</v>
      </c>
      <c r="V42" s="1312">
        <f>SUMIFS(угар!AL5:AL10000,угар!F5:F10000,V4,угар!G5:G10000,D6,угар!I5:I10000,B42)</f>
        <v>0</v>
      </c>
      <c r="W42" s="1312">
        <f>SUMIFS(угар!AL5:AL10000,угар!F5:F10000,V4,угар!G5:G10000,E6,угар!I5:I10000,B42)</f>
        <v>0</v>
      </c>
      <c r="X42" s="1312">
        <f>SUMIFS(угар!AL5:AL10000,угар!F5:F10000,X4,угар!G5:G10000,D6,угар!I5:I10000,B42)</f>
        <v>0</v>
      </c>
      <c r="Y42" s="1312">
        <f>SUMIFS(угар!AL5:AL10000,угар!F5:F10000,X4,угар!G5:G10000,E6,угар!I5:I10000,B42)</f>
        <v>0</v>
      </c>
      <c r="Z42" s="1312">
        <f>SUMIFS(угар!AL5:AL10000,угар!F5:F10000,Z4,угар!G5:G10000,D6,угар!I5:I10000,B42)</f>
        <v>0</v>
      </c>
      <c r="AA42" s="1312">
        <f>SUMIFS(угар!AL5:AL10000,угар!F5:F10000,Z4,угар!G5:G10000,E6,угар!I5:I10000,B42)</f>
        <v>0</v>
      </c>
      <c r="AB42" s="1312">
        <f>SUMIFS(угар!AL5:AL10000,угар!F5:F10000,AB4,угар!G5:G10000,D6,угар!I5:I10000,B42)</f>
        <v>0</v>
      </c>
      <c r="AC42" s="1312">
        <f>SUMIFS(угар!AL5:AL10000,угар!F5:F10000,AB4,угар!G5:G10000,E6,угар!I5:I10000,B42)</f>
        <v>0</v>
      </c>
      <c r="AD42" s="1312">
        <f>SUMIFS(угар!AL5:AL10000,угар!F5:F10000,AD4,угар!G5:G10000,D6,угар!I5:I10000,B42)</f>
        <v>0</v>
      </c>
      <c r="AE42" s="1312">
        <f>SUMIFS(угар!AL5:AL10000,угар!F5:F10000,AD4,угар!G5:G10000,E6,угар!I5:I10000,B42)</f>
        <v>0</v>
      </c>
      <c r="AF42" s="1312">
        <f>SUMIFS(угар!AL5:AL10000,угар!F5:F10000,AF4,угар!G5:G10000,D6,угар!I5:I10000,B42)</f>
        <v>0</v>
      </c>
      <c r="AG42" s="1312">
        <f>SUMIFS(угар!AL5:AL10000,угар!F5:F10000,AF4,угар!G5:G10000,E6,угар!I5:I10000,B42)</f>
        <v>0</v>
      </c>
      <c r="AH42" s="1312">
        <f>SUMIFS(угар!AL5:AL10000,угар!F5:F10000,AH4,угар!G5:G10000,D6,угар!I5:I10000,B42)</f>
        <v>0</v>
      </c>
      <c r="AI42" s="1312">
        <f>SUMIFS(угар!AL5:AL10000,угар!F5:F10000,AH4,угар!G5:G10000,E6,угар!I5:I10000,B42)</f>
        <v>0</v>
      </c>
      <c r="AJ42" s="1312">
        <f>SUMIFS(угар!AL5:AL10000,угар!F5:F10000,AJ4,угар!G5:G10000,D6,угар!I5:I10000,B42)</f>
        <v>0</v>
      </c>
      <c r="AK42" s="1312">
        <f>SUMIFS(угар!AL5:AL10000,угар!F5:F10000,AJ4,угар!G5:G10000,E6,угар!I5:I10000,B42)</f>
        <v>0</v>
      </c>
      <c r="AL42" s="1312">
        <f>SUMIFS(угар!AL5:AL10000,угар!F5:F10000,AL4,угар!G5:G10000,D6,угар!I5:I10000,B42)</f>
        <v>0</v>
      </c>
      <c r="AM42" s="1312">
        <f>SUMIFS(угар!AL5:AL10000,угар!F5:F10000,AL4,угар!G5:G10000,E6,угар!I5:I10000,B42)</f>
        <v>0</v>
      </c>
      <c r="AN42" s="1312">
        <f>SUMIFS(угар!AL5:AL10000,угар!F5:F10000,AN4,угар!G5:G10000,D6,угар!I5:I10000,B42)</f>
        <v>0</v>
      </c>
      <c r="AO42" s="1312">
        <f>SUMIFS(угар!AL5:AL10000,угар!F5:F10000,AN4,угар!G5:G10000,E6,угар!I5:I10000,B42)</f>
        <v>0</v>
      </c>
      <c r="AP42" s="1312">
        <f>SUMIFS(угар!AL5:AL10000,угар!F5:F10000,AP4,угар!G5:G10000,D6,угар!I5:I10000,B42)</f>
        <v>0</v>
      </c>
      <c r="AQ42" s="1312">
        <f>SUMIFS(угар!AL5:AL10000,угар!F5:F10000,AP4,угар!G5:G10000,E6,угар!I5:I10000,B42)</f>
        <v>0</v>
      </c>
      <c r="AR42" s="1312">
        <f>SUMIFS(угар!AL5:AL10000,угар!F5:F10000,AR4,угар!G5:G10000,D6,угар!I5:I10000,B42)</f>
        <v>0</v>
      </c>
      <c r="AS42" s="1312">
        <f>SUMIFS(угар!AL5:AL10000,угар!F5:F10000,AR4,угар!G5:G10000,E6,угар!I5:I10000,B42)</f>
        <v>0</v>
      </c>
      <c r="AT42" s="1312">
        <f>SUMIFS(угар!AL5:AL10000,угар!F5:F10000,AT4,угар!G5:G10000,D6,угар!I5:I10000,B42)</f>
        <v>0</v>
      </c>
      <c r="AU42" s="1312">
        <f>SUMIFS(угар!AL5:AL10000,угар!F5:F10000,AT4,угар!G5:G10000,E6,угар!I5:I10000,B42)</f>
        <v>0</v>
      </c>
      <c r="AV42" s="1312">
        <f>SUMIFS(угар!AL5:AL10000,угар!F5:F10000,AV4,угар!G5:G10000,D6,угар!I5:I10000,B42)</f>
        <v>0</v>
      </c>
      <c r="AW42" s="1312">
        <f>SUMIFS(угар!AL5:AL10000,угар!F5:F10000,AV4,угар!G5:G10000,E6,угар!I5:I10000,B42)</f>
        <v>0</v>
      </c>
    </row>
    <row r="43" spans="1:49" ht="16.5" thickBot="1">
      <c r="A43" s="1298" t="s">
        <v>661</v>
      </c>
      <c r="B43" s="208" t="s">
        <v>125</v>
      </c>
      <c r="C43" s="1292">
        <f t="shared" si="7"/>
        <v>0</v>
      </c>
      <c r="D43" s="1292">
        <f t="shared" si="18"/>
        <v>0</v>
      </c>
      <c r="E43" s="1292">
        <f t="shared" si="19"/>
        <v>0</v>
      </c>
      <c r="F43" s="1315">
        <f t="shared" si="6"/>
        <v>0</v>
      </c>
      <c r="G43" s="1315">
        <v>0</v>
      </c>
      <c r="H43" s="1337">
        <v>0</v>
      </c>
      <c r="I43" s="1351" t="e">
        <f t="shared" si="14"/>
        <v>#DIV/0!</v>
      </c>
      <c r="J43" s="1352" t="e">
        <f t="shared" si="15"/>
        <v>#DIV/0!</v>
      </c>
      <c r="K43" s="1352" t="e">
        <f t="shared" si="16"/>
        <v>#DIV/0!</v>
      </c>
      <c r="L43" s="1340">
        <f>SUMIFS(угар!AL5:AL10000,угар!F5:F10000,L4,угар!G5:G10000,D6,угар!I5:I10000,B43)</f>
        <v>0</v>
      </c>
      <c r="M43" s="1312">
        <f>SUMIFS(угар!AL5:AL10000,угар!F5:F10000,L4,угар!G5:G10000,E6,угар!I5:I10000,B43)</f>
        <v>0</v>
      </c>
      <c r="N43" s="1312">
        <f>SUMIFS(угар!AL5:AL10000,угар!F5:F10000,N4,угар!G5:G10000,D6,угар!I5:I10000,B43)</f>
        <v>0</v>
      </c>
      <c r="O43" s="1312">
        <f>SUMIFS(угар!AL5:AL10000,угар!F5:F10000,N4,угар!G5:G10000,E6,угар!I5:I10000,B43)</f>
        <v>0</v>
      </c>
      <c r="P43" s="1312">
        <f>SUMIFS(угар!AL5:AL10000,угар!F5:F10000,P4,угар!G5:G10000,D6,угар!I5:I10000,B43)</f>
        <v>0</v>
      </c>
      <c r="Q43" s="1312">
        <f>SUMIFS(угар!AL5:AL10000,угар!F5:F10000,P4,угар!G5:G10000,E6,угар!I5:I10000,B43)</f>
        <v>0</v>
      </c>
      <c r="R43" s="1312">
        <f>SUMIFS(угар!AL5:AL10000,угар!F5:F10000,R4,угар!G5:G10000,D6,угар!I5:I10000,B43)</f>
        <v>0</v>
      </c>
      <c r="S43" s="1312">
        <f>SUMIFS(угар!AL5:AL10000,угар!F5:F10000,R4,угар!G5:G10000,E6,угар!I5:I10000,B43)</f>
        <v>0</v>
      </c>
      <c r="T43" s="1312">
        <f>SUMIFS(угар!AL5:AL10000,угар!F5:F10000,T4,угар!G5:G10000,D6,угар!I5:I10000,B43)</f>
        <v>0</v>
      </c>
      <c r="U43" s="1312">
        <f>SUMIFS(угар!AL5:AL10000,угар!F5:F10000,T4,угар!G5:G10000,E6,угар!I5:I10000,B43)</f>
        <v>0</v>
      </c>
      <c r="V43" s="1312">
        <f>SUMIFS(угар!AL5:AL10000,угар!F5:F10000,V4,угар!G5:G10000,D6,угар!I5:I10000,B43)</f>
        <v>0</v>
      </c>
      <c r="W43" s="1312">
        <f>SUMIFS(угар!AL5:AL10000,угар!F5:F10000,V4,угар!G5:G10000,E6,угар!I5:I10000,B43)</f>
        <v>0</v>
      </c>
      <c r="X43" s="1312">
        <f>SUMIFS(угар!AL5:AL10000,угар!F5:F10000,X4,угар!G5:G10000,D6,угар!I5:I10000,B43)</f>
        <v>0</v>
      </c>
      <c r="Y43" s="1312">
        <f>SUMIFS(угар!AL5:AL10000,угар!F5:F10000,X4,угар!G5:G10000,E6,угар!I5:I10000,B43)</f>
        <v>0</v>
      </c>
      <c r="Z43" s="1312">
        <f>SUMIFS(угар!AL5:AL10000,угар!F5:F10000,Z4,угар!G5:G10000,D6,угар!I5:I10000,B43)</f>
        <v>0</v>
      </c>
      <c r="AA43" s="1312">
        <f>SUMIFS(угар!AL5:AL10000,угар!F5:F10000,Z4,угар!G5:G10000,E6,угар!I5:I10000,B43)</f>
        <v>0</v>
      </c>
      <c r="AB43" s="1312">
        <f>SUMIFS(угар!AL5:AL10000,угар!F5:F10000,AB4,угар!G5:G10000,D6,угар!I5:I10000,B43)</f>
        <v>0</v>
      </c>
      <c r="AC43" s="1312">
        <f>SUMIFS(угар!AL5:AL10000,угар!F5:F10000,AB4,угар!G5:G10000,E6,угар!I5:I10000,B43)</f>
        <v>0</v>
      </c>
      <c r="AD43" s="1312">
        <f>SUMIFS(угар!AL5:AL10000,угар!F5:F10000,AD4,угар!G5:G10000,D6,угар!I5:I10000,B43)</f>
        <v>0</v>
      </c>
      <c r="AE43" s="1312">
        <f>SUMIFS(угар!AL5:AL10000,угар!F5:F10000,AD4,угар!G5:G10000,E6,угар!I5:I10000,B43)</f>
        <v>0</v>
      </c>
      <c r="AF43" s="1312">
        <f>SUMIFS(угар!AL5:AL10000,угар!F5:F10000,AF4,угар!G5:G10000,D6,угар!I5:I10000,B43)</f>
        <v>0</v>
      </c>
      <c r="AG43" s="1312">
        <f>SUMIFS(угар!AL5:AL10000,угар!F5:F10000,AF4,угар!G5:G10000,E6,угар!I5:I10000,B43)</f>
        <v>0</v>
      </c>
      <c r="AH43" s="1312">
        <f>SUMIFS(угар!AL5:AL10000,угар!F5:F10000,AH4,угар!G5:G10000,D6,угар!I5:I10000,B43)</f>
        <v>0</v>
      </c>
      <c r="AI43" s="1312">
        <f>SUMIFS(угар!AL5:AL10000,угар!F5:F10000,AH4,угар!G5:G10000,E6,угар!I5:I10000,B43)</f>
        <v>0</v>
      </c>
      <c r="AJ43" s="1312">
        <f>SUMIFS(угар!AL5:AL10000,угар!F5:F10000,AJ4,угар!G5:G10000,D6,угар!I5:I10000,B43)</f>
        <v>0</v>
      </c>
      <c r="AK43" s="1312">
        <f>SUMIFS(угар!AL5:AL10000,угар!F5:F10000,AJ4,угар!G5:G10000,E6,угар!I5:I10000,B43)</f>
        <v>0</v>
      </c>
      <c r="AL43" s="1312">
        <f>SUMIFS(угар!AL5:AL10000,угар!F5:F10000,AL4,угар!G5:G10000,D6,угар!I5:I10000,B43)</f>
        <v>0</v>
      </c>
      <c r="AM43" s="1312">
        <f>SUMIFS(угар!AL5:AL10000,угар!F5:F10000,AL4,угар!G5:G10000,E6,угар!I5:I10000,B43)</f>
        <v>0</v>
      </c>
      <c r="AN43" s="1312">
        <f>SUMIFS(угар!AL5:AL10000,угар!F5:F10000,AN4,угар!G5:G10000,D6,угар!I5:I10000,B43)</f>
        <v>0</v>
      </c>
      <c r="AO43" s="1312">
        <f>SUMIFS(угар!AL5:AL10000,угар!F5:F10000,AN4,угар!G5:G10000,E6,угар!I5:I10000,B43)</f>
        <v>0</v>
      </c>
      <c r="AP43" s="1312">
        <f>SUMIFS(угар!AL5:AL10000,угар!F5:F10000,AP4,угар!G5:G10000,D6,угар!I5:I10000,B43)</f>
        <v>0</v>
      </c>
      <c r="AQ43" s="1312">
        <f>SUMIFS(угар!AL5:AL10000,угар!F5:F10000,AP4,угар!G5:G10000,E6,угар!I5:I10000,B43)</f>
        <v>0</v>
      </c>
      <c r="AR43" s="1312">
        <f>SUMIFS(угар!AL5:AL10000,угар!F5:F10000,AR4,угар!G5:G10000,D6,угар!I5:I10000,B43)</f>
        <v>0</v>
      </c>
      <c r="AS43" s="1312">
        <f>SUMIFS(угар!AL5:AL10000,угар!F5:F10000,AR4,угар!G5:G10000,E6,угар!I5:I10000,B43)</f>
        <v>0</v>
      </c>
      <c r="AT43" s="1312">
        <f>SUMIFS(угар!AL5:AL10000,угар!F5:F10000,AT4,угар!G5:G10000,D6,угар!I5:I10000,B43)</f>
        <v>0</v>
      </c>
      <c r="AU43" s="1312">
        <f>SUMIFS(угар!AL5:AL10000,угар!F5:F10000,AT4,угар!G5:G10000,E6,угар!I5:I10000,B43)</f>
        <v>0</v>
      </c>
      <c r="AV43" s="1312">
        <f>SUMIFS(угар!AL5:AL10000,угар!F5:F10000,AV4,угар!G5:G10000,D6,угар!I5:I10000,B43)</f>
        <v>0</v>
      </c>
      <c r="AW43" s="1312">
        <f>SUMIFS(угар!AL5:AL10000,угар!F5:F10000,AV4,угар!G5:G10000,E6,угар!I5:I10000,B43)</f>
        <v>0</v>
      </c>
    </row>
    <row r="44" spans="1:49" ht="16.5" thickBot="1">
      <c r="A44" s="1298" t="s">
        <v>662</v>
      </c>
      <c r="B44" s="208" t="s">
        <v>663</v>
      </c>
      <c r="C44" s="1292">
        <f t="shared" si="7"/>
        <v>0</v>
      </c>
      <c r="D44" s="1292">
        <f t="shared" si="18"/>
        <v>0</v>
      </c>
      <c r="E44" s="1292">
        <f t="shared" si="19"/>
        <v>0</v>
      </c>
      <c r="F44" s="1315">
        <f t="shared" si="6"/>
        <v>0</v>
      </c>
      <c r="G44" s="1315">
        <v>0</v>
      </c>
      <c r="H44" s="1337">
        <v>0</v>
      </c>
      <c r="I44" s="1351" t="e">
        <f t="shared" si="14"/>
        <v>#DIV/0!</v>
      </c>
      <c r="J44" s="1352" t="e">
        <f t="shared" si="15"/>
        <v>#DIV/0!</v>
      </c>
      <c r="K44" s="1352" t="e">
        <f t="shared" si="16"/>
        <v>#DIV/0!</v>
      </c>
      <c r="L44" s="1340">
        <f>SUMIFS(угар!AL5:AL10000,угар!F5:F10000,L4,угар!G5:G10000,D6,угар!I5:I10000,B44)</f>
        <v>0</v>
      </c>
      <c r="M44" s="1312">
        <f>SUMIFS(угар!AL5:AL10000,угар!F5:F10000,L4,угар!G5:G10000,E6,угар!I5:I10000,B44)</f>
        <v>0</v>
      </c>
      <c r="N44" s="1312">
        <f>SUMIFS(угар!AL5:AL10000,угар!F5:F10000,N4,угар!G5:G10000,D6,угар!I5:I10000,B44)</f>
        <v>0</v>
      </c>
      <c r="O44" s="1312">
        <f>SUMIFS(угар!AL5:AL10000,угар!F5:F10000,N4,угар!G5:G10000,E6,угар!I5:I10000,B44)</f>
        <v>0</v>
      </c>
      <c r="P44" s="1312">
        <f>SUMIFS(угар!AL5:AL10000,угар!F5:F10000,P4,угар!G5:G10000,D6,угар!I5:I10000,B44)</f>
        <v>0</v>
      </c>
      <c r="Q44" s="1312">
        <f>SUMIFS(угар!AL5:AL10000,угар!F5:F10000,P4,угар!G5:G10000,E6,угар!I5:I10000,B44)</f>
        <v>0</v>
      </c>
      <c r="R44" s="1312">
        <f>SUMIFS(угар!AL5:AL10000,угар!F5:F10000,R4,угар!G5:G10000,D6,угар!I5:I10000,B44)</f>
        <v>0</v>
      </c>
      <c r="S44" s="1312">
        <f>SUMIFS(угар!AL5:AL10000,угар!F5:F10000,R4,угар!G5:G10000,E6,угар!I5:I10000,B44)</f>
        <v>0</v>
      </c>
      <c r="T44" s="1312">
        <f>SUMIFS(угар!AL5:AL10000,угар!F5:F10000,T4,угар!G5:G10000,D6,угар!I5:I10000,B44)</f>
        <v>0</v>
      </c>
      <c r="U44" s="1312">
        <f>SUMIFS(угар!AL5:AL10000,угар!F5:F10000,T4,угар!G5:G10000,E6,угар!I5:I10000,B44)</f>
        <v>0</v>
      </c>
      <c r="V44" s="1312">
        <f>SUMIFS(угар!AL5:AL10000,угар!F5:F10000,V4,угар!G5:G10000,D6,угар!I5:I10000,B44)</f>
        <v>0</v>
      </c>
      <c r="W44" s="1312">
        <f>SUMIFS(угар!AL5:AL10000,угар!F5:F10000,V4,угар!G5:G10000,E6,угар!I5:I10000,B44)</f>
        <v>0</v>
      </c>
      <c r="X44" s="1312">
        <f>SUMIFS(угар!AL5:AL10000,угар!F5:F10000,X4,угар!G5:G10000,D6,угар!I5:I10000,B44)</f>
        <v>0</v>
      </c>
      <c r="Y44" s="1312">
        <f>SUMIFS(угар!AL5:AL10000,угар!F5:F10000,X4,угар!G5:G10000,E6,угар!I5:I10000,B44)</f>
        <v>0</v>
      </c>
      <c r="Z44" s="1312">
        <f>SUMIFS(угар!AL5:AL10000,угар!F5:F10000,Z4,угар!G5:G10000,D6,угар!I5:I10000,B44)</f>
        <v>0</v>
      </c>
      <c r="AA44" s="1312">
        <f>SUMIFS(угар!AL5:AL10000,угар!F5:F10000,Z4,угар!G5:G10000,E6,угар!I5:I10000,B44)</f>
        <v>0</v>
      </c>
      <c r="AB44" s="1312">
        <f>SUMIFS(угар!AL5:AL10000,угар!F5:F10000,AB4,угар!G5:G10000,D6,угар!I5:I10000,B44)</f>
        <v>0</v>
      </c>
      <c r="AC44" s="1312">
        <f>SUMIFS(угар!AL5:AL10000,угар!F5:F10000,AB4,угар!G5:G10000,E6,угар!I5:I10000,B44)</f>
        <v>0</v>
      </c>
      <c r="AD44" s="1312">
        <f>SUMIFS(угар!AL5:AL10000,угар!F5:F10000,AD4,угар!G5:G10000,D6,угар!I5:I10000,B44)</f>
        <v>0</v>
      </c>
      <c r="AE44" s="1312">
        <f>SUMIFS(угар!AL5:AL10000,угар!F5:F10000,AD4,угар!G5:G10000,E6,угар!I5:I10000,B44)</f>
        <v>0</v>
      </c>
      <c r="AF44" s="1312">
        <f>SUMIFS(угар!AL5:AL10000,угар!F5:F10000,AF4,угар!G5:G10000,D6,угар!I5:I10000,B44)</f>
        <v>0</v>
      </c>
      <c r="AG44" s="1312">
        <f>SUMIFS(угар!AL5:AL10000,угар!F5:F10000,AF4,угар!G5:G10000,E6,угар!I5:I10000,B44)</f>
        <v>0</v>
      </c>
      <c r="AH44" s="1312">
        <f>SUMIFS(угар!AL5:AL10000,угар!F5:F10000,AH4,угар!G5:G10000,D6,угар!I5:I10000,B44)</f>
        <v>0</v>
      </c>
      <c r="AI44" s="1312">
        <f>SUMIFS(угар!AL5:AL10000,угар!F5:F10000,AH4,угар!G5:G10000,E6,угар!I5:I10000,B44)</f>
        <v>0</v>
      </c>
      <c r="AJ44" s="1312">
        <f>SUMIFS(угар!AL5:AL10000,угар!F5:F10000,AJ4,угар!G5:G10000,D6,угар!I5:I10000,B44)</f>
        <v>0</v>
      </c>
      <c r="AK44" s="1312">
        <f>SUMIFS(угар!AL5:AL10000,угар!F5:F10000,AJ4,угар!G5:G10000,E6,угар!I5:I10000,B44)</f>
        <v>0</v>
      </c>
      <c r="AL44" s="1312">
        <f>SUMIFS(угар!AL5:AL10000,угар!F5:F10000,AL4,угар!G5:G10000,D6,угар!I5:I10000,B44)</f>
        <v>0</v>
      </c>
      <c r="AM44" s="1312">
        <f>SUMIFS(угар!AL5:AL10000,угар!F5:F10000,AL4,угар!G5:G10000,E6,угар!I5:I10000,B44)</f>
        <v>0</v>
      </c>
      <c r="AN44" s="1312">
        <f>SUMIFS(угар!AL5:AL10000,угар!F5:F10000,AN4,угар!G5:G10000,D6,угар!I5:I10000,B44)</f>
        <v>0</v>
      </c>
      <c r="AO44" s="1312">
        <f>SUMIFS(угар!AL5:AL10000,угар!F5:F10000,AN4,угар!G5:G10000,E6,угар!I5:I10000,B44)</f>
        <v>0</v>
      </c>
      <c r="AP44" s="1312">
        <f>SUMIFS(угар!AL5:AL10000,угар!F5:F10000,AP4,угар!G5:G10000,D6,угар!I5:I10000,B44)</f>
        <v>0</v>
      </c>
      <c r="AQ44" s="1312">
        <f>SUMIFS(угар!AL5:AL10000,угар!F5:F10000,AP4,угар!G5:G10000,E6,угар!I5:I10000,B44)</f>
        <v>0</v>
      </c>
      <c r="AR44" s="1312">
        <f>SUMIFS(угар!AL5:AL10000,угар!F5:F10000,AR4,угар!G5:G10000,D6,угар!I5:I10000,B44)</f>
        <v>0</v>
      </c>
      <c r="AS44" s="1312">
        <f>SUMIFS(угар!AL5:AL10000,угар!F5:F10000,AR4,угар!G5:G10000,E6,угар!I5:I10000,B44)</f>
        <v>0</v>
      </c>
      <c r="AT44" s="1312">
        <f>SUMIFS(угар!AL5:AL10000,угар!F5:F10000,AT4,угар!G5:G10000,D6,угар!I5:I10000,B44)</f>
        <v>0</v>
      </c>
      <c r="AU44" s="1312">
        <f>SUMIFS(угар!AL5:AL10000,угар!F5:F10000,AT4,угар!G5:G10000,E6,угар!I5:I10000,B44)</f>
        <v>0</v>
      </c>
      <c r="AV44" s="1312">
        <f>SUMIFS(угар!AL5:AL10000,угар!F5:F10000,AV4,угар!G5:G10000,D6,угар!I5:I10000,B44)</f>
        <v>0</v>
      </c>
      <c r="AW44" s="1312">
        <f>SUMIFS(угар!AL5:AL10000,угар!F5:F10000,AV4,угар!G5:G10000,E6,угар!I5:I10000,B44)</f>
        <v>0</v>
      </c>
    </row>
    <row r="45" spans="1:49" ht="16.5" thickBot="1">
      <c r="A45" s="1298" t="s">
        <v>664</v>
      </c>
      <c r="B45" s="208" t="s">
        <v>665</v>
      </c>
      <c r="C45" s="1292">
        <f t="shared" si="7"/>
        <v>0</v>
      </c>
      <c r="D45" s="1292">
        <f t="shared" si="18"/>
        <v>0</v>
      </c>
      <c r="E45" s="1292">
        <f t="shared" si="19"/>
        <v>0</v>
      </c>
      <c r="F45" s="1315">
        <f t="shared" si="6"/>
        <v>0</v>
      </c>
      <c r="G45" s="1315">
        <v>0</v>
      </c>
      <c r="H45" s="1337">
        <v>0</v>
      </c>
      <c r="I45" s="1351" t="e">
        <f t="shared" si="14"/>
        <v>#DIV/0!</v>
      </c>
      <c r="J45" s="1352" t="e">
        <f t="shared" si="15"/>
        <v>#DIV/0!</v>
      </c>
      <c r="K45" s="1352" t="e">
        <f t="shared" si="16"/>
        <v>#DIV/0!</v>
      </c>
      <c r="L45" s="1340">
        <f>SUMIFS(угар!AL5:AL10000,угар!F5:F10000,L4,угар!G5:G10000,D6,угар!I5:I10000,B45)</f>
        <v>0</v>
      </c>
      <c r="M45" s="1312">
        <f>SUMIFS(угар!AL5:AL10000,угар!F5:F10000,L4,угар!G5:G10000,E6,угар!I5:I10000,B45)</f>
        <v>0</v>
      </c>
      <c r="N45" s="1312">
        <f>SUMIFS(угар!AL5:AL10000,угар!F5:F10000,N4,угар!G5:G10000,D6,угар!I5:I10000,B45)</f>
        <v>0</v>
      </c>
      <c r="O45" s="1312">
        <f>SUMIFS(угар!AL5:AL10000,угар!F5:F10000,N4,угар!G5:G10000,E6,угар!I5:I10000,B45)</f>
        <v>0</v>
      </c>
      <c r="P45" s="1312">
        <f>SUMIFS(угар!AL5:AL10000,угар!F5:F10000,P4,угар!G5:G10000,D6,угар!I5:I10000,B45)</f>
        <v>0</v>
      </c>
      <c r="Q45" s="1312">
        <f>SUMIFS(угар!AL5:AL10000,угар!F5:F10000,P4,угар!G5:G10000,E6,угар!I5:I10000,B45)</f>
        <v>0</v>
      </c>
      <c r="R45" s="1312">
        <f>SUMIFS(угар!AL5:AL10000,угар!F5:F10000,R4,угар!G5:G10000,D6,угар!I5:I10000,B45)</f>
        <v>0</v>
      </c>
      <c r="S45" s="1312">
        <f>SUMIFS(угар!AL5:AL10000,угар!F5:F10000,R4,угар!G5:G10000,E6,угар!I5:I10000,B45)</f>
        <v>0</v>
      </c>
      <c r="T45" s="1312">
        <f>SUMIFS(угар!AL5:AL10000,угар!F5:F10000,T4,угар!G5:G10000,D6,угар!I5:I10000,B45)</f>
        <v>0</v>
      </c>
      <c r="U45" s="1312">
        <f>SUMIFS(угар!AL5:AL10000,угар!F5:F10000,T4,угар!G5:G10000,E6,угар!I5:I10000,B45)</f>
        <v>0</v>
      </c>
      <c r="V45" s="1312">
        <f>SUMIFS(угар!AL5:AL10000,угар!F5:F10000,V4,угар!G5:G10000,D6,угар!I5:I10000,B45)</f>
        <v>0</v>
      </c>
      <c r="W45" s="1312">
        <f>SUMIFS(угар!AL5:AL10000,угар!F5:F10000,V4,угар!G5:G10000,E6,угар!I5:I10000,B45)</f>
        <v>0</v>
      </c>
      <c r="X45" s="1312">
        <f>SUMIFS(угар!AL5:AL10000,угар!F5:F10000,X4,угар!G5:G10000,D6,угар!I5:I10000,B45)</f>
        <v>0</v>
      </c>
      <c r="Y45" s="1312">
        <f>SUMIFS(угар!AL5:AL10000,угар!F5:F10000,X4,угар!G5:G10000,E6,угар!I5:I10000,B45)</f>
        <v>0</v>
      </c>
      <c r="Z45" s="1312">
        <f>SUMIFS(угар!AL5:AL10000,угар!F5:F10000,Z4,угар!G5:G10000,D6,угар!I5:I10000,B45)</f>
        <v>0</v>
      </c>
      <c r="AA45" s="1312">
        <f>SUMIFS(угар!AL5:AL10000,угар!F5:F10000,Z4,угар!G5:G10000,E6,угар!I5:I10000,B45)</f>
        <v>0</v>
      </c>
      <c r="AB45" s="1312">
        <f>SUMIFS(угар!AL5:AL10000,угар!F5:F10000,AB4,угар!G5:G10000,D6,угар!I5:I10000,B45)</f>
        <v>0</v>
      </c>
      <c r="AC45" s="1312">
        <f>SUMIFS(угар!AL5:AL10000,угар!F5:F10000,AB4,угар!G5:G10000,E6,угар!I5:I10000,B45)</f>
        <v>0</v>
      </c>
      <c r="AD45" s="1312">
        <f>SUMIFS(угар!AL5:AL10000,угар!F5:F10000,AD4,угар!G5:G10000,D6,угар!I5:I10000,B45)</f>
        <v>0</v>
      </c>
      <c r="AE45" s="1312">
        <f>SUMIFS(угар!AL5:AL10000,угар!F5:F10000,AD4,угар!G5:G10000,E6,угар!I5:I10000,B45)</f>
        <v>0</v>
      </c>
      <c r="AF45" s="1312">
        <f>SUMIFS(угар!AL5:AL10000,угар!F5:F10000,AF4,угар!G5:G10000,D6,угар!I5:I10000,B45)</f>
        <v>0</v>
      </c>
      <c r="AG45" s="1312">
        <f>SUMIFS(угар!AL5:AL10000,угар!F5:F10000,AF4,угар!G5:G10000,E6,угар!I5:I10000,B45)</f>
        <v>0</v>
      </c>
      <c r="AH45" s="1312">
        <f>SUMIFS(угар!AL5:AL10000,угар!F5:F10000,AH4,угар!G5:G10000,D6,угар!I5:I10000,B45)</f>
        <v>0</v>
      </c>
      <c r="AI45" s="1312">
        <f>SUMIFS(угар!AL5:AL10000,угар!F5:F10000,AH4,угар!G5:G10000,E6,угар!I5:I10000,B45)</f>
        <v>0</v>
      </c>
      <c r="AJ45" s="1312">
        <f>SUMIFS(угар!AL5:AL10000,угар!F5:F10000,AJ4,угар!G5:G10000,D6,угар!I5:I10000,B45)</f>
        <v>0</v>
      </c>
      <c r="AK45" s="1312">
        <f>SUMIFS(угар!AL5:AL10000,угар!F5:F10000,AJ4,угар!G5:G10000,E6,угар!I5:I10000,B45)</f>
        <v>0</v>
      </c>
      <c r="AL45" s="1312">
        <f>SUMIFS(угар!AL5:AL10000,угар!F5:F10000,AL4,угар!G5:G10000,D6,угар!I5:I10000,B45)</f>
        <v>0</v>
      </c>
      <c r="AM45" s="1312">
        <f>SUMIFS(угар!AL5:AL10000,угар!F5:F10000,AL4,угар!G5:G10000,E6,угар!I5:I10000,B45)</f>
        <v>0</v>
      </c>
      <c r="AN45" s="1312">
        <f>SUMIFS(угар!AL5:AL10000,угар!F5:F10000,AN4,угар!G5:G10000,D6,угар!I5:I10000,B45)</f>
        <v>0</v>
      </c>
      <c r="AO45" s="1312">
        <f>SUMIFS(угар!AL5:AL10000,угар!F5:F10000,AN4,угар!G5:G10000,E6,угар!I5:I10000,B45)</f>
        <v>0</v>
      </c>
      <c r="AP45" s="1312">
        <f>SUMIFS(угар!AL5:AL10000,угар!F5:F10000,AP4,угар!G5:G10000,D6,угар!I5:I10000,B45)</f>
        <v>0</v>
      </c>
      <c r="AQ45" s="1312">
        <f>SUMIFS(угар!AL5:AL10000,угар!F5:F10000,AP4,угар!G5:G10000,E6,угар!I5:I10000,B45)</f>
        <v>0</v>
      </c>
      <c r="AR45" s="1312">
        <f>SUMIFS(угар!AL5:AL10000,угар!F5:F10000,AR4,угар!G5:G10000,D6,угар!I5:I10000,B45)</f>
        <v>0</v>
      </c>
      <c r="AS45" s="1312">
        <f>SUMIFS(угар!AL5:AL10000,угар!F5:F10000,AR4,угар!G5:G10000,E6,угар!I5:I10000,B45)</f>
        <v>0</v>
      </c>
      <c r="AT45" s="1312">
        <f>SUMIFS(угар!AL5:AL10000,угар!F5:F10000,AT4,угар!G5:G10000,D6,угар!I5:I10000,B45)</f>
        <v>0</v>
      </c>
      <c r="AU45" s="1312">
        <f>SUMIFS(угар!AL5:AL10000,угар!F5:F10000,AT4,угар!G5:G10000,E6,угар!I5:I10000,B45)</f>
        <v>0</v>
      </c>
      <c r="AV45" s="1312">
        <f>SUMIFS(угар!AL5:AL10000,угар!F5:F10000,AV4,угар!G5:G10000,D6,угар!I5:I10000,B45)</f>
        <v>0</v>
      </c>
      <c r="AW45" s="1312">
        <f>SUMIFS(угар!AL5:AL10000,угар!F5:F10000,AV4,угар!G5:G10000,E6,угар!I5:I10000,B45)</f>
        <v>0</v>
      </c>
    </row>
    <row r="46" spans="1:49" ht="16.5" thickBot="1">
      <c r="A46" s="1298" t="s">
        <v>666</v>
      </c>
      <c r="B46" s="208" t="s">
        <v>48</v>
      </c>
      <c r="C46" s="1292">
        <f t="shared" si="7"/>
        <v>0</v>
      </c>
      <c r="D46" s="1292">
        <f t="shared" si="18"/>
        <v>0</v>
      </c>
      <c r="E46" s="1292">
        <f t="shared" si="19"/>
        <v>0</v>
      </c>
      <c r="F46" s="1315">
        <f t="shared" si="6"/>
        <v>0</v>
      </c>
      <c r="G46" s="1315">
        <v>0</v>
      </c>
      <c r="H46" s="1337">
        <v>0</v>
      </c>
      <c r="I46" s="1351" t="e">
        <f t="shared" si="14"/>
        <v>#DIV/0!</v>
      </c>
      <c r="J46" s="1352" t="e">
        <f t="shared" si="15"/>
        <v>#DIV/0!</v>
      </c>
      <c r="K46" s="1352" t="e">
        <f t="shared" si="16"/>
        <v>#DIV/0!</v>
      </c>
      <c r="L46" s="1340">
        <f>SUMIFS(угар!AL5:AL10000,угар!F5:F10000,L4,угар!G5:G10000,D6,угар!I5:I10000,B46)</f>
        <v>0</v>
      </c>
      <c r="M46" s="1312">
        <f>SUMIFS(угар!AL5:AL10000,угар!F5:F10000,L4,угар!G5:G10000,E6,угар!I5:I10000,B46)</f>
        <v>0</v>
      </c>
      <c r="N46" s="1312">
        <f>SUMIFS(угар!AL5:AL10000,угар!F5:F10000,N4,угар!G5:G10000,D6,угар!I5:I10000,B46)</f>
        <v>0</v>
      </c>
      <c r="O46" s="1312">
        <f>SUMIFS(угар!AL5:AL10000,угар!F5:F10000,N4,угар!G5:G10000,E6,угар!I5:I10000,B46)</f>
        <v>0</v>
      </c>
      <c r="P46" s="1312">
        <f>SUMIFS(угар!AL5:AL10000,угар!F5:F10000,P4,угар!G5:G10000,D6,угар!I5:I10000,B46)</f>
        <v>0</v>
      </c>
      <c r="Q46" s="1312">
        <f>SUMIFS(угар!AL5:AL10000,угар!F5:F10000,P4,угар!G5:G10000,E6,угар!I5:I10000,B46)</f>
        <v>0</v>
      </c>
      <c r="R46" s="1312">
        <f>SUMIFS(угар!AL5:AL10000,угар!F5:F10000,R4,угар!G5:G10000,D6,угар!I5:I10000,B46)</f>
        <v>0</v>
      </c>
      <c r="S46" s="1312">
        <f>SUMIFS(угар!AL5:AL10000,угар!F5:F10000,R4,угар!G5:G10000,E6,угар!I5:I10000,B46)</f>
        <v>0</v>
      </c>
      <c r="T46" s="1312">
        <f>SUMIFS(угар!AL5:AL10000,угар!F5:F10000,T4,угар!G5:G10000,D6,угар!I5:I10000,B46)</f>
        <v>0</v>
      </c>
      <c r="U46" s="1312">
        <f>SUMIFS(угар!AL5:AL10000,угар!F5:F10000,T4,угар!G5:G10000,E6,угар!I5:I10000,B46)</f>
        <v>0</v>
      </c>
      <c r="V46" s="1312">
        <f>SUMIFS(угар!AL5:AL10000,угар!F5:F10000,V4,угар!G5:G10000,D6,угар!I5:I10000,B46)</f>
        <v>0</v>
      </c>
      <c r="W46" s="1312">
        <f>SUMIFS(угар!AL5:AL10000,угар!F5:F10000,V4,угар!G5:G10000,E6,угар!I5:I10000,B46)</f>
        <v>0</v>
      </c>
      <c r="X46" s="1312">
        <f>SUMIFS(угар!AL5:AL10000,угар!F5:F10000,X4,угар!G5:G10000,D6,угар!I5:I10000,B46)</f>
        <v>0</v>
      </c>
      <c r="Y46" s="1312">
        <f>SUMIFS(угар!AL5:AL10000,угар!F5:F10000,X4,угар!G5:G10000,E6,угар!I5:I10000,B46)</f>
        <v>0</v>
      </c>
      <c r="Z46" s="1312">
        <f>SUMIFS(угар!AL5:AL10000,угар!F5:F10000,Z4,угар!G5:G10000,D6,угар!I5:I10000,B46)</f>
        <v>0</v>
      </c>
      <c r="AA46" s="1312">
        <f>SUMIFS(угар!AL5:AL10000,угар!F5:F10000,Z4,угар!G5:G10000,E6,угар!I5:I10000,B46)</f>
        <v>0</v>
      </c>
      <c r="AB46" s="1312">
        <f>SUMIFS(угар!AL5:AL10000,угар!F5:F10000,AB4,угар!G5:G10000,D6,угар!I5:I10000,B46)</f>
        <v>0</v>
      </c>
      <c r="AC46" s="1312">
        <f>SUMIFS(угар!AL5:AL10000,угар!F5:F10000,AB4,угар!G5:G10000,E6,угар!I5:I10000,B46)</f>
        <v>0</v>
      </c>
      <c r="AD46" s="1312">
        <f>SUMIFS(угар!AL5:AL10000,угар!F5:F10000,AD4,угар!G5:G10000,D6,угар!I5:I10000,B46)</f>
        <v>0</v>
      </c>
      <c r="AE46" s="1312">
        <f>SUMIFS(угар!AL5:AL10000,угар!F5:F10000,AD4,угар!G5:G10000,E6,угар!I5:I10000,B46)</f>
        <v>0</v>
      </c>
      <c r="AF46" s="1312">
        <f>SUMIFS(угар!AL5:AL10000,угар!F5:F10000,AF4,угар!G5:G10000,D6,угар!I5:I10000,B46)</f>
        <v>0</v>
      </c>
      <c r="AG46" s="1312">
        <f>SUMIFS(угар!AL5:AL10000,угар!F5:F10000,AF4,угар!G5:G10000,E6,угар!I5:I10000,B46)</f>
        <v>0</v>
      </c>
      <c r="AH46" s="1312">
        <f>SUMIFS(угар!AL5:AL10000,угар!F5:F10000,AH4,угар!G5:G10000,D6,угар!I5:I10000,B46)</f>
        <v>0</v>
      </c>
      <c r="AI46" s="1312">
        <f>SUMIFS(угар!AL5:AL10000,угар!F5:F10000,AH4,угар!G5:G10000,E6,угар!I5:I10000,B46)</f>
        <v>0</v>
      </c>
      <c r="AJ46" s="1312">
        <f>SUMIFS(угар!AL5:AL10000,угар!F5:F10000,AJ4,угар!G5:G10000,D6,угар!I5:I10000,B46)</f>
        <v>0</v>
      </c>
      <c r="AK46" s="1312">
        <f>SUMIFS(угар!AL5:AL10000,угар!F5:F10000,AJ4,угар!G5:G10000,E6,угар!I5:I10000,B46)</f>
        <v>0</v>
      </c>
      <c r="AL46" s="1312">
        <f>SUMIFS(угар!AL5:AL10000,угар!F5:F10000,AL4,угар!G5:G10000,D6,угар!I5:I10000,B46)</f>
        <v>0</v>
      </c>
      <c r="AM46" s="1312">
        <f>SUMIFS(угар!AL5:AL10000,угар!F5:F10000,AL4,угар!G5:G10000,E6,угар!I5:I10000,B46)</f>
        <v>0</v>
      </c>
      <c r="AN46" s="1312">
        <f>SUMIFS(угар!AL5:AL10000,угар!F5:F10000,AN4,угар!G5:G10000,D6,угар!I5:I10000,B46)</f>
        <v>0</v>
      </c>
      <c r="AO46" s="1312">
        <f>SUMIFS(угар!AL5:AL10000,угар!F5:F10000,AN4,угар!G5:G10000,E6,угар!I5:I10000,B46)</f>
        <v>0</v>
      </c>
      <c r="AP46" s="1312">
        <f>SUMIFS(угар!AL5:AL10000,угар!F5:F10000,AP4,угар!G5:G10000,D6,угар!I5:I10000,B46)</f>
        <v>0</v>
      </c>
      <c r="AQ46" s="1312">
        <f>SUMIFS(угар!AL5:AL10000,угар!F5:F10000,AP4,угар!G5:G10000,E6,угар!I5:I10000,B46)</f>
        <v>0</v>
      </c>
      <c r="AR46" s="1312">
        <f>SUMIFS(угар!AL5:AL10000,угар!F5:F10000,AR4,угар!G5:G10000,D6,угар!I5:I10000,B46)</f>
        <v>0</v>
      </c>
      <c r="AS46" s="1312">
        <f>SUMIFS(угар!AL5:AL10000,угар!F5:F10000,AR4,угар!G5:G10000,E6,угар!I5:I10000,B46)</f>
        <v>0</v>
      </c>
      <c r="AT46" s="1312">
        <f>SUMIFS(угар!AL5:AL10000,угар!F5:F10000,AT4,угар!G5:G10000,D6,угар!I5:I10000,B46)</f>
        <v>0</v>
      </c>
      <c r="AU46" s="1312">
        <f>SUMIFS(угар!AL5:AL10000,угар!F5:F10000,AT4,угар!G5:G10000,E6,угар!I5:I10000,B46)</f>
        <v>0</v>
      </c>
      <c r="AV46" s="1312">
        <f>SUMIFS(угар!AL5:AL10000,угар!F5:F10000,AV4,угар!G5:G10000,D6,угар!I5:I10000,B46)</f>
        <v>0</v>
      </c>
      <c r="AW46" s="1312">
        <f>SUMIFS(угар!AL5:AL10000,угар!F5:F10000,AV4,угар!G5:G10000,E6,угар!I5:I10000,B46)</f>
        <v>0</v>
      </c>
    </row>
    <row r="47" spans="1:49" ht="16.5" thickBot="1">
      <c r="A47" s="1298" t="s">
        <v>667</v>
      </c>
      <c r="B47" s="208" t="s">
        <v>668</v>
      </c>
      <c r="C47" s="1292">
        <f t="shared" si="7"/>
        <v>0</v>
      </c>
      <c r="D47" s="1292">
        <f t="shared" si="18"/>
        <v>0</v>
      </c>
      <c r="E47" s="1292">
        <f t="shared" si="19"/>
        <v>0</v>
      </c>
      <c r="F47" s="1315">
        <f t="shared" si="6"/>
        <v>0</v>
      </c>
      <c r="G47" s="1315">
        <v>0</v>
      </c>
      <c r="H47" s="1337">
        <v>0</v>
      </c>
      <c r="I47" s="1351" t="e">
        <f t="shared" si="14"/>
        <v>#DIV/0!</v>
      </c>
      <c r="J47" s="1352" t="e">
        <f t="shared" si="15"/>
        <v>#DIV/0!</v>
      </c>
      <c r="K47" s="1352" t="e">
        <f t="shared" si="16"/>
        <v>#DIV/0!</v>
      </c>
      <c r="L47" s="1340">
        <f>SUMIFS(угар!AL5:AL10000,угар!F5:F10000,L4,угар!G5:G10000,D6,угар!I5:I10000,B47)</f>
        <v>0</v>
      </c>
      <c r="M47" s="1312">
        <f>SUMIFS(угар!AL5:AL10000,угар!F5:F10000,L4,угар!G5:G10000,E6,угар!I5:I10000,B47)</f>
        <v>0</v>
      </c>
      <c r="N47" s="1312">
        <f>SUMIFS(угар!AL5:AL10000,угар!F5:F10000,N4,угар!G5:G10000,D6,угар!I5:I10000,B47)</f>
        <v>0</v>
      </c>
      <c r="O47" s="1312">
        <f>SUMIFS(угар!AL5:AL10000,угар!F5:F10000,N4,угар!G5:G10000,E6,угар!I5:I10000,B47)</f>
        <v>0</v>
      </c>
      <c r="P47" s="1312">
        <f>SUMIFS(угар!AL5:AL10000,угар!F5:F10000,P4,угар!G5:G10000,D6,угар!I5:I10000,B47)</f>
        <v>0</v>
      </c>
      <c r="Q47" s="1312">
        <f>SUMIFS(угар!AL5:AL10000,угар!F5:F10000,P4,угар!G5:G10000,E6,угар!I5:I10000,B47)</f>
        <v>0</v>
      </c>
      <c r="R47" s="1312">
        <f>SUMIFS(угар!AL5:AL10000,угар!F5:F10000,R4,угар!G5:G10000,D6,угар!I5:I10000,B47)</f>
        <v>0</v>
      </c>
      <c r="S47" s="1312">
        <f>SUMIFS(угар!AL5:AL10000,угар!F5:F10000,R4,угар!G5:G10000,E6,угар!I5:I10000,B47)</f>
        <v>0</v>
      </c>
      <c r="T47" s="1312">
        <f>SUMIFS(угар!AL5:AL10000,угар!F5:F10000,T4,угар!G5:G10000,D6,угар!I5:I10000,B47)</f>
        <v>0</v>
      </c>
      <c r="U47" s="1312">
        <f>SUMIFS(угар!AL5:AL10000,угар!F5:F10000,T4,угар!G5:G10000,E6,угар!I5:I10000,B47)</f>
        <v>0</v>
      </c>
      <c r="V47" s="1312">
        <f>SUMIFS(угар!AL5:AL10000,угар!F5:F10000,V4,угар!G5:G10000,D6,угар!I5:I10000,B47)</f>
        <v>0</v>
      </c>
      <c r="W47" s="1312">
        <f>SUMIFS(угар!AL5:AL10000,угар!F5:F10000,V4,угар!G5:G10000,E6,угар!I5:I10000,B47)</f>
        <v>0</v>
      </c>
      <c r="X47" s="1312">
        <f>SUMIFS(угар!AL5:AL10000,угар!F5:F10000,X4,угар!G5:G10000,D6,угар!I5:I10000,B47)</f>
        <v>0</v>
      </c>
      <c r="Y47" s="1312">
        <f>SUMIFS(угар!AL5:AL10000,угар!F5:F10000,X4,угар!G5:G10000,E6,угар!I5:I10000,B47)</f>
        <v>0</v>
      </c>
      <c r="Z47" s="1312">
        <f>SUMIFS(угар!AL5:AL10000,угар!F5:F10000,Z4,угар!G5:G10000,D6,угар!I5:I10000,B47)</f>
        <v>0</v>
      </c>
      <c r="AA47" s="1312">
        <f>SUMIFS(угар!AL5:AL10000,угар!F5:F10000,Z4,угар!G5:G10000,E6,угар!I5:I10000,B47)</f>
        <v>0</v>
      </c>
      <c r="AB47" s="1312">
        <f>SUMIFS(угар!AL5:AL10000,угар!F5:F10000,AB4,угар!G5:G10000,D6,угар!I5:I10000,B47)</f>
        <v>0</v>
      </c>
      <c r="AC47" s="1312">
        <f>SUMIFS(угар!AL5:AL10000,угар!F5:F10000,AB4,угар!G5:G10000,E6,угар!I5:I10000,B47)</f>
        <v>0</v>
      </c>
      <c r="AD47" s="1312">
        <f>SUMIFS(угар!AL5:AL10000,угар!F5:F10000,AD4,угар!G5:G10000,D6,угар!I5:I10000,B47)</f>
        <v>0</v>
      </c>
      <c r="AE47" s="1312">
        <f>SUMIFS(угар!AL5:AL10000,угар!F5:F10000,AD4,угар!G5:G10000,E6,угар!I5:I10000,B47)</f>
        <v>0</v>
      </c>
      <c r="AF47" s="1312">
        <f>SUMIFS(угар!AL5:AL10000,угар!F5:F10000,AF4,угар!G5:G10000,D6,угар!I5:I10000,B47)</f>
        <v>0</v>
      </c>
      <c r="AG47" s="1312">
        <f>SUMIFS(угар!AL5:AL10000,угар!F5:F10000,AF4,угар!G5:G10000,E6,угар!I5:I10000,B47)</f>
        <v>0</v>
      </c>
      <c r="AH47" s="1312">
        <f>SUMIFS(угар!AL5:AL10000,угар!F5:F10000,AH4,угар!G5:G10000,D6,угар!I5:I10000,B47)</f>
        <v>0</v>
      </c>
      <c r="AI47" s="1312">
        <f>SUMIFS(угар!AL5:AL10000,угар!F5:F10000,AH4,угар!G5:G10000,E6,угар!I5:I10000,B47)</f>
        <v>0</v>
      </c>
      <c r="AJ47" s="1312">
        <f>SUMIFS(угар!AL5:AL10000,угар!F5:F10000,AJ4,угар!G5:G10000,D6,угар!I5:I10000,B47)</f>
        <v>0</v>
      </c>
      <c r="AK47" s="1312">
        <f>SUMIFS(угар!AL5:AL10000,угар!F5:F10000,AJ4,угар!G5:G10000,E6,угар!I5:I10000,B47)</f>
        <v>0</v>
      </c>
      <c r="AL47" s="1312">
        <f>SUMIFS(угар!AL5:AL10000,угар!F5:F10000,AL4,угар!G5:G10000,D6,угар!I5:I10000,B47)</f>
        <v>0</v>
      </c>
      <c r="AM47" s="1312">
        <f>SUMIFS(угар!AL5:AL10000,угар!F5:F10000,AL4,угар!G5:G10000,E6,угар!I5:I10000,B47)</f>
        <v>0</v>
      </c>
      <c r="AN47" s="1312">
        <f>SUMIFS(угар!AL5:AL10000,угар!F5:F10000,AN4,угар!G5:G10000,D6,угар!I5:I10000,B47)</f>
        <v>0</v>
      </c>
      <c r="AO47" s="1312">
        <f>SUMIFS(угар!AL5:AL10000,угар!F5:F10000,AN4,угар!G5:G10000,E6,угар!I5:I10000,B47)</f>
        <v>0</v>
      </c>
      <c r="AP47" s="1312">
        <f>SUMIFS(угар!AL5:AL10000,угар!F5:F10000,AP4,угар!G5:G10000,D6,угар!I5:I10000,B47)</f>
        <v>0</v>
      </c>
      <c r="AQ47" s="1312">
        <f>SUMIFS(угар!AL5:AL10000,угар!F5:F10000,AP4,угар!G5:G10000,E6,угар!I5:I10000,B47)</f>
        <v>0</v>
      </c>
      <c r="AR47" s="1312">
        <f>SUMIFS(угар!AL5:AL10000,угар!F5:F10000,AR4,угар!G5:G10000,D6,угар!I5:I10000,B47)</f>
        <v>0</v>
      </c>
      <c r="AS47" s="1312">
        <f>SUMIFS(угар!AL5:AL10000,угар!F5:F10000,AR4,угар!G5:G10000,E6,угар!I5:I10000,B47)</f>
        <v>0</v>
      </c>
      <c r="AT47" s="1312">
        <f>SUMIFS(угар!AL5:AL10000,угар!F5:F10000,AT4,угар!G5:G10000,D6,угар!I5:I10000,B47)</f>
        <v>0</v>
      </c>
      <c r="AU47" s="1312">
        <f>SUMIFS(угар!AL5:AL10000,угар!F5:F10000,AT4,угар!G5:G10000,E6,угар!I5:I10000,B47)</f>
        <v>0</v>
      </c>
      <c r="AV47" s="1312">
        <f>SUMIFS(угар!AL5:AL10000,угар!F5:F10000,AV4,угар!G5:G10000,D6,угар!I5:I10000,B47)</f>
        <v>0</v>
      </c>
      <c r="AW47" s="1312">
        <f>SUMIFS(угар!AL5:AL10000,угар!F5:F10000,AV4,угар!G5:G10000,E6,угар!I5:I10000,B47)</f>
        <v>0</v>
      </c>
    </row>
    <row r="48" spans="1:49" ht="16.5" thickBot="1">
      <c r="A48" s="1298" t="s">
        <v>669</v>
      </c>
      <c r="B48" s="208" t="s">
        <v>670</v>
      </c>
      <c r="C48" s="1292">
        <f t="shared" si="7"/>
        <v>0</v>
      </c>
      <c r="D48" s="1292">
        <f t="shared" si="18"/>
        <v>0</v>
      </c>
      <c r="E48" s="1292">
        <f t="shared" si="19"/>
        <v>0</v>
      </c>
      <c r="F48" s="1315">
        <f t="shared" si="6"/>
        <v>0</v>
      </c>
      <c r="G48" s="1315">
        <v>0</v>
      </c>
      <c r="H48" s="1337">
        <v>0</v>
      </c>
      <c r="I48" s="1351" t="e">
        <f t="shared" si="14"/>
        <v>#DIV/0!</v>
      </c>
      <c r="J48" s="1352" t="e">
        <f t="shared" si="15"/>
        <v>#DIV/0!</v>
      </c>
      <c r="K48" s="1352" t="e">
        <f t="shared" si="16"/>
        <v>#DIV/0!</v>
      </c>
      <c r="L48" s="1340">
        <f>SUMIFS(угар!AL5:AL10000,угар!F5:F10000,L4,угар!G5:G10000,D6,угар!I5:I10000,B48)</f>
        <v>0</v>
      </c>
      <c r="M48" s="1312">
        <f>SUMIFS(угар!AL5:AL10000,угар!F5:F10000,L4,угар!G5:G10000,E6,угар!I5:I10000,B48)</f>
        <v>0</v>
      </c>
      <c r="N48" s="1312">
        <f>SUMIFS(угар!AL5:AL10000,угар!F5:F10000,N4,угар!G5:G10000,D6,угар!I5:I10000,B48)</f>
        <v>0</v>
      </c>
      <c r="O48" s="1312">
        <f>SUMIFS(угар!AL5:AL10000,угар!F5:F10000,N4,угар!G5:G10000,E6,угар!I5:I10000,B48)</f>
        <v>0</v>
      </c>
      <c r="P48" s="1312">
        <f>SUMIFS(угар!AL5:AL10000,угар!F5:F10000,P4,угар!G5:G10000,D6,угар!I5:I10000,B48)</f>
        <v>0</v>
      </c>
      <c r="Q48" s="1312">
        <f>SUMIFS(угар!AL5:AL10000,угар!F5:F10000,P4,угар!G5:G10000,E6,угар!I5:I10000,B48)</f>
        <v>0</v>
      </c>
      <c r="R48" s="1312">
        <f>SUMIFS(угар!AL5:AL10000,угар!F5:F10000,R4,угар!G5:G10000,D6,угар!I5:I10000,B48)</f>
        <v>0</v>
      </c>
      <c r="S48" s="1312">
        <f>SUMIFS(угар!AL5:AL10000,угар!F5:F10000,R4,угар!G5:G10000,E6,угар!I5:I10000,B48)</f>
        <v>0</v>
      </c>
      <c r="T48" s="1312">
        <f>SUMIFS(угар!AL5:AL10000,угар!F5:F10000,T4,угар!G5:G10000,D6,угар!I5:I10000,B48)</f>
        <v>0</v>
      </c>
      <c r="U48" s="1312">
        <f>SUMIFS(угар!AL5:AL10000,угар!F5:F10000,T4,угар!G5:G10000,E6,угар!I5:I10000,B48)</f>
        <v>0</v>
      </c>
      <c r="V48" s="1312">
        <f>SUMIFS(угар!AL5:AL10000,угар!F5:F10000,V4,угар!G5:G10000,D6,угар!I5:I10000,B48)</f>
        <v>0</v>
      </c>
      <c r="W48" s="1312">
        <f>SUMIFS(угар!AL5:AL10000,угар!F5:F10000,V4,угар!G5:G10000,E6,угар!I5:I10000,B48)</f>
        <v>0</v>
      </c>
      <c r="X48" s="1312">
        <f>SUMIFS(угар!AL5:AL10000,угар!F5:F10000,X4,угар!G5:G10000,D6,угар!I5:I10000,B48)</f>
        <v>0</v>
      </c>
      <c r="Y48" s="1312">
        <f>SUMIFS(угар!AL5:AL10000,угар!F5:F10000,X4,угар!G5:G10000,E6,угар!I5:I10000,B48)</f>
        <v>0</v>
      </c>
      <c r="Z48" s="1312">
        <f>SUMIFS(угар!AL5:AL10000,угар!F5:F10000,Z4,угар!G5:G10000,D6,угар!I5:I10000,B48)</f>
        <v>0</v>
      </c>
      <c r="AA48" s="1312">
        <f>SUMIFS(угар!AL5:AL10000,угар!F5:F10000,Z4,угар!G5:G10000,E6,угар!I5:I10000,B48)</f>
        <v>0</v>
      </c>
      <c r="AB48" s="1312">
        <f>SUMIFS(угар!AL5:AL10000,угар!F5:F10000,AB4,угар!G5:G10000,D6,угар!I5:I10000,B48)</f>
        <v>0</v>
      </c>
      <c r="AC48" s="1312">
        <f>SUMIFS(угар!AL5:AL10000,угар!F5:F10000,AB4,угар!G5:G10000,E6,угар!I5:I10000,B48)</f>
        <v>0</v>
      </c>
      <c r="AD48" s="1312">
        <f>SUMIFS(угар!AL5:AL10000,угар!F5:F10000,AD4,угар!G5:G10000,D6,угар!I5:I10000,B48)</f>
        <v>0</v>
      </c>
      <c r="AE48" s="1312">
        <f>SUMIFS(угар!AL5:AL10000,угар!F5:F10000,AD4,угар!G5:G10000,E6,угар!I5:I10000,B48)</f>
        <v>0</v>
      </c>
      <c r="AF48" s="1312">
        <f>SUMIFS(угар!AL5:AL10000,угар!F5:F10000,AF4,угар!G5:G10000,D6,угар!I5:I10000,B48)</f>
        <v>0</v>
      </c>
      <c r="AG48" s="1312">
        <f>SUMIFS(угар!AL5:AL10000,угар!F5:F10000,AF4,угар!G5:G10000,E6,угар!I5:I10000,B48)</f>
        <v>0</v>
      </c>
      <c r="AH48" s="1312">
        <f>SUMIFS(угар!AL5:AL10000,угар!F5:F10000,AH4,угар!G5:G10000,D6,угар!I5:I10000,B48)</f>
        <v>0</v>
      </c>
      <c r="AI48" s="1312">
        <f>SUMIFS(угар!AL5:AL10000,угар!F5:F10000,AH4,угар!G5:G10000,E6,угар!I5:I10000,B48)</f>
        <v>0</v>
      </c>
      <c r="AJ48" s="1312">
        <f>SUMIFS(угар!AL5:AL10000,угар!F5:F10000,AJ4,угар!G5:G10000,D6,угар!I5:I10000,B48)</f>
        <v>0</v>
      </c>
      <c r="AK48" s="1312">
        <f>SUMIFS(угар!AL5:AL10000,угар!F5:F10000,AJ4,угар!G5:G10000,E6,угар!I5:I10000,B48)</f>
        <v>0</v>
      </c>
      <c r="AL48" s="1312">
        <f>SUMIFS(угар!AL5:AL10000,угар!F5:F10000,AL4,угар!G5:G10000,D6,угар!I5:I10000,B48)</f>
        <v>0</v>
      </c>
      <c r="AM48" s="1312">
        <f>SUMIFS(угар!AL5:AL10000,угар!F5:F10000,AL4,угар!G5:G10000,E6,угар!I5:I10000,B48)</f>
        <v>0</v>
      </c>
      <c r="AN48" s="1312">
        <f>SUMIFS(угар!AL5:AL10000,угар!F5:F10000,AN4,угар!G5:G10000,D6,угар!I5:I10000,B48)</f>
        <v>0</v>
      </c>
      <c r="AO48" s="1312">
        <f>SUMIFS(угар!AL5:AL10000,угар!F5:F10000,AN4,угар!G5:G10000,E6,угар!I5:I10000,B48)</f>
        <v>0</v>
      </c>
      <c r="AP48" s="1312">
        <f>SUMIFS(угар!AL5:AL10000,угар!F5:F10000,AP4,угар!G5:G10000,D6,угар!I5:I10000,B48)</f>
        <v>0</v>
      </c>
      <c r="AQ48" s="1312">
        <f>SUMIFS(угар!AL5:AL10000,угар!F5:F10000,AP4,угар!G5:G10000,E6,угар!I5:I10000,B48)</f>
        <v>0</v>
      </c>
      <c r="AR48" s="1312">
        <f>SUMIFS(угар!AL5:AL10000,угар!F5:F10000,AR4,угар!G5:G10000,D6,угар!I5:I10000,B48)</f>
        <v>0</v>
      </c>
      <c r="AS48" s="1312">
        <f>SUMIFS(угар!AL5:AL10000,угар!F5:F10000,AR4,угар!G5:G10000,E6,угар!I5:I10000,B48)</f>
        <v>0</v>
      </c>
      <c r="AT48" s="1312">
        <f>SUMIFS(угар!AL5:AL10000,угар!F5:F10000,AT4,угар!G5:G10000,D6,угар!I5:I10000,B48)</f>
        <v>0</v>
      </c>
      <c r="AU48" s="1312">
        <f>SUMIFS(угар!AL5:AL10000,угар!F5:F10000,AT4,угар!G5:G10000,E6,угар!I5:I10000,B48)</f>
        <v>0</v>
      </c>
      <c r="AV48" s="1312">
        <f>SUMIFS(угар!AL5:AL10000,угар!F5:F10000,AV4,угар!G5:G10000,D6,угар!I5:I10000,B48)</f>
        <v>0</v>
      </c>
      <c r="AW48" s="1312">
        <f>SUMIFS(угар!AL5:AL10000,угар!F5:F10000,AV4,угар!G5:G10000,E6,угар!I5:I10000,B48)</f>
        <v>0</v>
      </c>
    </row>
    <row r="49" spans="1:49" ht="16.5" thickBot="1">
      <c r="A49" s="1298" t="s">
        <v>671</v>
      </c>
      <c r="B49" s="208" t="s">
        <v>126</v>
      </c>
      <c r="C49" s="1292">
        <f t="shared" si="7"/>
        <v>0</v>
      </c>
      <c r="D49" s="1292">
        <f t="shared" si="18"/>
        <v>0</v>
      </c>
      <c r="E49" s="1292">
        <f t="shared" si="19"/>
        <v>0</v>
      </c>
      <c r="F49" s="1315">
        <f t="shared" si="6"/>
        <v>0</v>
      </c>
      <c r="G49" s="1315">
        <v>0</v>
      </c>
      <c r="H49" s="1337">
        <v>0</v>
      </c>
      <c r="I49" s="1351" t="e">
        <f t="shared" si="14"/>
        <v>#DIV/0!</v>
      </c>
      <c r="J49" s="1352" t="e">
        <f t="shared" si="15"/>
        <v>#DIV/0!</v>
      </c>
      <c r="K49" s="1352" t="e">
        <f t="shared" si="16"/>
        <v>#DIV/0!</v>
      </c>
      <c r="L49" s="1340">
        <f>SUMIFS(угар!AL5:AL10000,угар!F5:F10000,L4,угар!G5:G10000,D6,угар!I5:I10000,B49)</f>
        <v>0</v>
      </c>
      <c r="M49" s="1312">
        <f>SUMIFS(угар!AL5:AL10000,угар!F5:F10000,L4,угар!G5:G10000,E6,угар!I5:I10000,B49)</f>
        <v>0</v>
      </c>
      <c r="N49" s="1312">
        <f>SUMIFS(угар!AL5:AL10000,угар!F5:F10000,N4,угар!G5:G10000,D6,угар!I5:I10000,B49)</f>
        <v>0</v>
      </c>
      <c r="O49" s="1312">
        <f>SUMIFS(угар!AL5:AL10000,угар!F5:F10000,N4,угар!G5:G10000,E6,угар!I5:I10000,B49)</f>
        <v>0</v>
      </c>
      <c r="P49" s="1312">
        <f>SUMIFS(угар!AL5:AL10000,угар!F5:F10000,P4,угар!G5:G10000,D6,угар!I5:I10000,B49)</f>
        <v>0</v>
      </c>
      <c r="Q49" s="1312">
        <f>SUMIFS(угар!AL5:AL10000,угар!F5:F10000,P4,угар!G5:G10000,E6,угар!I5:I10000,B49)</f>
        <v>0</v>
      </c>
      <c r="R49" s="1312">
        <f>SUMIFS(угар!AL5:AL10000,угар!F5:F10000,R4,угар!G5:G10000,D6,угар!I5:I10000,B49)</f>
        <v>0</v>
      </c>
      <c r="S49" s="1312">
        <f>SUMIFS(угар!AL5:AL10000,угар!F5:F10000,R4,угар!G5:G10000,E6,угар!I5:I10000,B49)</f>
        <v>0</v>
      </c>
      <c r="T49" s="1312">
        <f>SUMIFS(угар!AL5:AL10000,угар!F5:F10000,T4,угар!G5:G10000,D6,угар!I5:I10000,B49)</f>
        <v>0</v>
      </c>
      <c r="U49" s="1312">
        <f>SUMIFS(угар!AL5:AL10000,угар!F5:F10000,T4,угар!G5:G10000,E6,угар!I5:I10000,B49)</f>
        <v>0</v>
      </c>
      <c r="V49" s="1312">
        <f>SUMIFS(угар!AL5:AL10000,угар!F5:F10000,V4,угар!G5:G10000,D6,угар!I5:I10000,B49)</f>
        <v>0</v>
      </c>
      <c r="W49" s="1312">
        <f>SUMIFS(угар!AL5:AL10000,угар!F5:F10000,V4,угар!G5:G10000,E6,угар!I5:I10000,B49)</f>
        <v>0</v>
      </c>
      <c r="X49" s="1312">
        <f>SUMIFS(угар!AL5:AL10000,угар!F5:F10000,X4,угар!G5:G10000,D6,угар!I5:I10000,B49)</f>
        <v>0</v>
      </c>
      <c r="Y49" s="1312">
        <f>SUMIFS(угар!AL5:AL10000,угар!F5:F10000,X4,угар!G5:G10000,E6,угар!I5:I10000,B49)</f>
        <v>0</v>
      </c>
      <c r="Z49" s="1312">
        <f>SUMIFS(угар!AL5:AL10000,угар!F5:F10000,Z4,угар!G5:G10000,D6,угар!I5:I10000,B49)</f>
        <v>0</v>
      </c>
      <c r="AA49" s="1312">
        <f>SUMIFS(угар!AL5:AL10000,угар!F5:F10000,Z4,угар!G5:G10000,E6,угар!I5:I10000,B49)</f>
        <v>0</v>
      </c>
      <c r="AB49" s="1312">
        <f>SUMIFS(угар!AL5:AL10000,угар!F5:F10000,AB4,угар!G5:G10000,D6,угар!I5:I10000,B49)</f>
        <v>0</v>
      </c>
      <c r="AC49" s="1312">
        <f>SUMIFS(угар!AL5:AL10000,угар!F5:F10000,AB4,угар!G5:G10000,E6,угар!I5:I10000,B49)</f>
        <v>0</v>
      </c>
      <c r="AD49" s="1312">
        <f>SUMIFS(угар!AL5:AL10000,угар!F5:F10000,AD4,угар!G5:G10000,D6,угар!I5:I10000,B49)</f>
        <v>0</v>
      </c>
      <c r="AE49" s="1312">
        <f>SUMIFS(угар!AL5:AL10000,угар!F5:F10000,AD4,угар!G5:G10000,E6,угар!I5:I10000,B49)</f>
        <v>0</v>
      </c>
      <c r="AF49" s="1312">
        <f>SUMIFS(угар!AL5:AL10000,угар!F5:F10000,AF4,угар!G5:G10000,D6,угар!I5:I10000,B49)</f>
        <v>0</v>
      </c>
      <c r="AG49" s="1312">
        <f>SUMIFS(угар!AL5:AL10000,угар!F5:F10000,AF4,угар!G5:G10000,E6,угар!I5:I10000,B49)</f>
        <v>0</v>
      </c>
      <c r="AH49" s="1312">
        <f>SUMIFS(угар!AL5:AL10000,угар!F5:F10000,AH4,угар!G5:G10000,D6,угар!I5:I10000,B49)</f>
        <v>0</v>
      </c>
      <c r="AI49" s="1312">
        <f>SUMIFS(угар!AL5:AL10000,угар!F5:F10000,AH4,угар!G5:G10000,E6,угар!I5:I10000,B49)</f>
        <v>0</v>
      </c>
      <c r="AJ49" s="1312">
        <f>SUMIFS(угар!AL5:AL10000,угар!F5:F10000,AJ4,угар!G5:G10000,D6,угар!I5:I10000,B49)</f>
        <v>0</v>
      </c>
      <c r="AK49" s="1312">
        <f>SUMIFS(угар!AL5:AL10000,угар!F5:F10000,AJ4,угар!G5:G10000,E6,угар!I5:I10000,B49)</f>
        <v>0</v>
      </c>
      <c r="AL49" s="1312">
        <f>SUMIFS(угар!AL5:AL10000,угар!F5:F10000,AL4,угар!G5:G10000,D6,угар!I5:I10000,B49)</f>
        <v>0</v>
      </c>
      <c r="AM49" s="1312">
        <f>SUMIFS(угар!AL5:AL10000,угар!F5:F10000,AL4,угар!G5:G10000,E6,угар!I5:I10000,B49)</f>
        <v>0</v>
      </c>
      <c r="AN49" s="1312">
        <f>SUMIFS(угар!AL5:AL10000,угар!F5:F10000,AN4,угар!G5:G10000,D6,угар!I5:I10000,B49)</f>
        <v>0</v>
      </c>
      <c r="AO49" s="1312">
        <f>SUMIFS(угар!AL5:AL10000,угар!F5:F10000,AN4,угар!G5:G10000,E6,угар!I5:I10000,B49)</f>
        <v>0</v>
      </c>
      <c r="AP49" s="1312">
        <f>SUMIFS(угар!AL5:AL10000,угар!F5:F10000,AP4,угар!G5:G10000,D6,угар!I5:I10000,B49)</f>
        <v>0</v>
      </c>
      <c r="AQ49" s="1312">
        <f>SUMIFS(угар!AL5:AL10000,угар!F5:F10000,AP4,угар!G5:G10000,E6,угар!I5:I10000,B49)</f>
        <v>0</v>
      </c>
      <c r="AR49" s="1312">
        <f>SUMIFS(угар!AL5:AL10000,угар!F5:F10000,AR4,угар!G5:G10000,D6,угар!I5:I10000,B49)</f>
        <v>0</v>
      </c>
      <c r="AS49" s="1312">
        <f>SUMIFS(угар!AL5:AL10000,угар!F5:F10000,AR4,угар!G5:G10000,E6,угар!I5:I10000,B49)</f>
        <v>0</v>
      </c>
      <c r="AT49" s="1312">
        <f>SUMIFS(угар!AL5:AL10000,угар!F5:F10000,AT4,угар!G5:G10000,D6,угар!I5:I10000,B49)</f>
        <v>0</v>
      </c>
      <c r="AU49" s="1312">
        <f>SUMIFS(угар!AL5:AL10000,угар!F5:F10000,AT4,угар!G5:G10000,E6,угар!I5:I10000,B49)</f>
        <v>0</v>
      </c>
      <c r="AV49" s="1312">
        <f>SUMIFS(угар!AL5:AL10000,угар!F5:F10000,AV4,угар!G5:G10000,D6,угар!I5:I10000,B49)</f>
        <v>0</v>
      </c>
      <c r="AW49" s="1312">
        <f>SUMIFS(угар!AL5:AL10000,угар!F5:F10000,AV4,угар!G5:G10000,E6,угар!I5:I10000,B49)</f>
        <v>0</v>
      </c>
    </row>
    <row r="50" spans="1:49" ht="48" thickBot="1">
      <c r="A50" s="1292">
        <v>6</v>
      </c>
      <c r="B50" s="210" t="s">
        <v>672</v>
      </c>
      <c r="C50" s="1292">
        <f t="shared" si="7"/>
        <v>0</v>
      </c>
      <c r="D50" s="1292">
        <f t="shared" si="18"/>
        <v>0</v>
      </c>
      <c r="E50" s="1292">
        <f t="shared" si="19"/>
        <v>0</v>
      </c>
      <c r="F50" s="1315">
        <f t="shared" si="6"/>
        <v>0</v>
      </c>
      <c r="G50" s="1315">
        <v>0</v>
      </c>
      <c r="H50" s="1337">
        <v>0</v>
      </c>
      <c r="I50" s="1351" t="e">
        <f t="shared" si="14"/>
        <v>#DIV/0!</v>
      </c>
      <c r="J50" s="1352" t="e">
        <f t="shared" si="15"/>
        <v>#DIV/0!</v>
      </c>
      <c r="K50" s="1352" t="e">
        <f t="shared" si="16"/>
        <v>#DIV/0!</v>
      </c>
      <c r="L50" s="1342">
        <f>L51+L52+L53+L54+L55+L56+L57+L58+L59+L60+L61+L62+L63+L64+L65</f>
        <v>0</v>
      </c>
      <c r="M50" s="1316">
        <f t="shared" ref="M50:AW50" si="21">M51+M52+M53+M54+M55+M56+M57+M58+M59+M60+M61+M62+M63+M64+M65</f>
        <v>0</v>
      </c>
      <c r="N50" s="1316">
        <f t="shared" si="21"/>
        <v>0</v>
      </c>
      <c r="O50" s="1316">
        <f t="shared" si="21"/>
        <v>0</v>
      </c>
      <c r="P50" s="1316">
        <f t="shared" si="21"/>
        <v>0</v>
      </c>
      <c r="Q50" s="1316">
        <f t="shared" si="21"/>
        <v>0</v>
      </c>
      <c r="R50" s="1316">
        <f t="shared" si="21"/>
        <v>0</v>
      </c>
      <c r="S50" s="1316">
        <f t="shared" si="21"/>
        <v>0</v>
      </c>
      <c r="T50" s="1316">
        <f t="shared" si="21"/>
        <v>0</v>
      </c>
      <c r="U50" s="1316">
        <f t="shared" si="21"/>
        <v>0</v>
      </c>
      <c r="V50" s="1316">
        <f t="shared" si="21"/>
        <v>0</v>
      </c>
      <c r="W50" s="1316">
        <f t="shared" si="21"/>
        <v>0</v>
      </c>
      <c r="X50" s="1316">
        <f t="shared" si="21"/>
        <v>0</v>
      </c>
      <c r="Y50" s="1316">
        <f t="shared" si="21"/>
        <v>0</v>
      </c>
      <c r="Z50" s="1316">
        <f t="shared" si="21"/>
        <v>0</v>
      </c>
      <c r="AA50" s="1316">
        <f t="shared" si="21"/>
        <v>0</v>
      </c>
      <c r="AB50" s="1316">
        <f t="shared" si="21"/>
        <v>0</v>
      </c>
      <c r="AC50" s="1316">
        <f t="shared" si="21"/>
        <v>0</v>
      </c>
      <c r="AD50" s="1316">
        <f t="shared" si="21"/>
        <v>0</v>
      </c>
      <c r="AE50" s="1316">
        <f t="shared" si="21"/>
        <v>0</v>
      </c>
      <c r="AF50" s="1316">
        <f t="shared" si="21"/>
        <v>0</v>
      </c>
      <c r="AG50" s="1316">
        <f t="shared" si="21"/>
        <v>0</v>
      </c>
      <c r="AH50" s="1316">
        <f t="shared" si="21"/>
        <v>0</v>
      </c>
      <c r="AI50" s="1316">
        <f t="shared" si="21"/>
        <v>0</v>
      </c>
      <c r="AJ50" s="1316">
        <f t="shared" si="21"/>
        <v>0</v>
      </c>
      <c r="AK50" s="1316">
        <f t="shared" si="21"/>
        <v>0</v>
      </c>
      <c r="AL50" s="1316">
        <f t="shared" si="21"/>
        <v>0</v>
      </c>
      <c r="AM50" s="1316">
        <f t="shared" si="21"/>
        <v>0</v>
      </c>
      <c r="AN50" s="1316">
        <f t="shared" si="21"/>
        <v>0</v>
      </c>
      <c r="AO50" s="1316">
        <f t="shared" si="21"/>
        <v>0</v>
      </c>
      <c r="AP50" s="1316">
        <f t="shared" si="21"/>
        <v>0</v>
      </c>
      <c r="AQ50" s="1316">
        <f t="shared" si="21"/>
        <v>0</v>
      </c>
      <c r="AR50" s="1316">
        <f t="shared" si="21"/>
        <v>0</v>
      </c>
      <c r="AS50" s="1316">
        <f t="shared" si="21"/>
        <v>0</v>
      </c>
      <c r="AT50" s="1316">
        <f t="shared" si="21"/>
        <v>0</v>
      </c>
      <c r="AU50" s="1316">
        <f t="shared" si="21"/>
        <v>0</v>
      </c>
      <c r="AV50" s="1316">
        <f t="shared" si="21"/>
        <v>0</v>
      </c>
      <c r="AW50" s="1316">
        <f t="shared" si="21"/>
        <v>0</v>
      </c>
    </row>
    <row r="51" spans="1:49" ht="16.5" thickBot="1">
      <c r="A51" s="1298" t="s">
        <v>673</v>
      </c>
      <c r="B51" s="208" t="s">
        <v>674</v>
      </c>
      <c r="C51" s="1292">
        <f t="shared" si="7"/>
        <v>0</v>
      </c>
      <c r="D51" s="1292">
        <f t="shared" si="18"/>
        <v>0</v>
      </c>
      <c r="E51" s="1292">
        <f t="shared" si="19"/>
        <v>0</v>
      </c>
      <c r="F51" s="1315">
        <f t="shared" si="6"/>
        <v>0</v>
      </c>
      <c r="G51" s="1315">
        <v>0</v>
      </c>
      <c r="H51" s="1337">
        <v>0</v>
      </c>
      <c r="I51" s="1351" t="e">
        <f t="shared" si="14"/>
        <v>#DIV/0!</v>
      </c>
      <c r="J51" s="1352" t="e">
        <f t="shared" si="15"/>
        <v>#DIV/0!</v>
      </c>
      <c r="K51" s="1352" t="e">
        <f t="shared" si="16"/>
        <v>#DIV/0!</v>
      </c>
      <c r="L51" s="1340">
        <f>SUMIFS(угар!AL5:AL10000,угар!F5:F10000,L4,угар!G5:G10000,D6,угар!J5:J10000,B51)</f>
        <v>0</v>
      </c>
      <c r="M51" s="1312">
        <f>SUMIFS(угар!AL5:AL10000,угар!F5:F10000,L4,угар!G5:G10000,E6,угар!J5:J10000,B51)</f>
        <v>0</v>
      </c>
      <c r="N51" s="1312">
        <f>SUMIFS(угар!AL5:AL10000,угар!F5:F10000,N4,угар!G5:G10000,D6,угар!J5:J10000,B51)</f>
        <v>0</v>
      </c>
      <c r="O51" s="1312">
        <f>SUMIFS(угар!AL5:AL10000,угар!F5:F10000,N4,угар!G5:G10000,E6,угар!J5:J10000,B51)</f>
        <v>0</v>
      </c>
      <c r="P51" s="1312">
        <f>SUMIFS(угар!AL5:AL10000,угар!F5:F10000,P4,угар!G5:G10000,D6,угар!J5:J10000,B51)</f>
        <v>0</v>
      </c>
      <c r="Q51" s="1312">
        <f>SUMIFS(угар!AL5:AL10000,угар!F5:F10000,P4,угар!G5:G10000,E6,угар!J5:J10000,B51)</f>
        <v>0</v>
      </c>
      <c r="R51" s="1312">
        <f>SUMIFS(угар!AL5:AL10000,угар!F5:F10000,R4,угар!G5:G10000,D6,угар!J5:J10000,B51)</f>
        <v>0</v>
      </c>
      <c r="S51" s="1312">
        <f>SUMIFS(угар!AL5:AL10000,угар!F5:F10000,R4,угар!G5:G10000,E6,угар!J5:J10000,B51)</f>
        <v>0</v>
      </c>
      <c r="T51" s="1312">
        <f>SUMIFS(угар!AL5:AL10000,угар!F5:F10000,T4,угар!G5:G10000,D6,угар!J5:J10000,B51)</f>
        <v>0</v>
      </c>
      <c r="U51" s="1312">
        <f>SUMIFS(угар!AL5:AL10000,угар!F5:F10000,T4,угар!G5:G10000,E6,угар!J5:J10000,B51)</f>
        <v>0</v>
      </c>
      <c r="V51" s="1312">
        <f>SUMIFS(угар!AL5:AL10000,угар!F5:F10000,V4,угар!G5:G10000,D6,угар!J5:J10000,B51)</f>
        <v>0</v>
      </c>
      <c r="W51" s="1312">
        <f>SUMIFS(угар!AL5:AL10000,угар!F5:F10000,V4,угар!G5:G10000,E6,угар!J5:J10000,B51)</f>
        <v>0</v>
      </c>
      <c r="X51" s="1312">
        <f>SUMIFS(угар!AL5:AL10000,угар!F5:F10000,X4,угар!G5:G10000,D6,угар!J5:J10000,B51)</f>
        <v>0</v>
      </c>
      <c r="Y51" s="1312">
        <f>SUMIFS(угар!AL5:AL10000,угар!F5:F10000,X4,угар!G5:G10000,E6,угар!J5:J10000,B51)</f>
        <v>0</v>
      </c>
      <c r="Z51" s="1312">
        <f>SUMIFS(угар!AL5:AL10000,угар!F5:F10000,Z4,угар!G5:G10000,D6,угар!J5:J10000,B51)</f>
        <v>0</v>
      </c>
      <c r="AA51" s="1312">
        <f>SUMIFS(угар!AL5:AL10000,угар!F5:F10000,Z4,угар!G5:G10000,E6,угар!J5:J10000,B51)</f>
        <v>0</v>
      </c>
      <c r="AB51" s="1312">
        <f>SUMIFS(угар!AL5:AL10000,угар!F5:F10000,AB4,угар!G5:G10000,D6,угар!J5:J10000,B51)</f>
        <v>0</v>
      </c>
      <c r="AC51" s="1312">
        <f>SUMIFS(угар!AL5:AL10000,угар!F5:F10000,AB4,угар!G5:G10000,E6,угар!J5:J10000,B51)</f>
        <v>0</v>
      </c>
      <c r="AD51" s="1312">
        <f>SUMIFS(угар!AL5:AL10000,угар!F5:F10000,AD4,угар!G5:G10000,D6,угар!J5:J10000,B51)</f>
        <v>0</v>
      </c>
      <c r="AE51" s="1312">
        <f>SUMIFS(угар!AL5:AL10000,угар!F5:F10000,AD4,угар!G5:G10000,E6,угар!J5:J10000,B51)</f>
        <v>0</v>
      </c>
      <c r="AF51" s="1312">
        <f>SUMIFS(угар!AL5:AL10000,угар!F5:F10000,AF4,угар!G5:G10000,D6,угар!J5:J10000,B51)</f>
        <v>0</v>
      </c>
      <c r="AG51" s="1312">
        <f>SUMIFS(угар!AL5:AL10000,угар!F5:F10000,AF4,угар!G5:G10000,E6,угар!J5:J10000,B51)</f>
        <v>0</v>
      </c>
      <c r="AH51" s="1312">
        <f>SUMIFS(угар!AL5:AL10000,угар!F5:F10000,AH4,угар!G5:G10000,D6,угар!J5:J10000,B51)</f>
        <v>0</v>
      </c>
      <c r="AI51" s="1312">
        <f>SUMIFS(угар!AL5:AL10000,угар!F5:F10000,AH4,угар!G5:G10000,E6,угар!J5:J10000,B51)</f>
        <v>0</v>
      </c>
      <c r="AJ51" s="1312">
        <f>SUMIFS(угар!AL5:AL10000,угар!F5:F10000,AJ4,угар!G5:G10000,D6,угар!J5:J10000,B51)</f>
        <v>0</v>
      </c>
      <c r="AK51" s="1312">
        <f>SUMIFS(угар!AL5:AL10000,угар!F5:F10000,AJ4,угар!G5:G10000,E6,угар!J5:J10000,B51)</f>
        <v>0</v>
      </c>
      <c r="AL51" s="1312">
        <f>SUMIFS(угар!AL5:AL10000,угар!F5:F10000,AL4,угар!G5:G10000,D6,угар!J5:J10000,B51)</f>
        <v>0</v>
      </c>
      <c r="AM51" s="1312">
        <f>SUMIFS(угар!AL5:AL10000,угар!F5:F10000,AL4,угар!G5:G10000,E6,угар!J5:J10000,B51)</f>
        <v>0</v>
      </c>
      <c r="AN51" s="1312">
        <f>SUMIFS(угар!AL5:AL10000,угар!F5:F10000,AN4,угар!G5:G10000,D6,угар!J5:J10000,B51)</f>
        <v>0</v>
      </c>
      <c r="AO51" s="1312">
        <f>SUMIFS(угар!AL5:AL10000,угар!F5:F10000,AN4,угар!G5:G10000,E6,угар!J5:J10000,B51)</f>
        <v>0</v>
      </c>
      <c r="AP51" s="1312">
        <f>SUMIFS(угар!AL5:AL10000,угар!F5:F10000,AP4,угар!G5:G10000,D6,угар!J5:J10000,B51)</f>
        <v>0</v>
      </c>
      <c r="AQ51" s="1312">
        <f>SUMIFS(угар!AL5:AL10000,угар!F5:F10000,AP4,угар!G5:G10000,E6,угар!J5:J10000,B51)</f>
        <v>0</v>
      </c>
      <c r="AR51" s="1312">
        <f>SUMIFS(угар!AL5:AL10000,угар!F5:F10000,AR4,угар!G5:G10000,D6,угар!J5:J10000,B51)</f>
        <v>0</v>
      </c>
      <c r="AS51" s="1312">
        <f>SUMIFS(угар!AL5:AL10000,угар!F5:F10000,AR4,угар!G5:G10000,E6,угар!J5:J10000,B51)</f>
        <v>0</v>
      </c>
      <c r="AT51" s="1312">
        <f>SUMIFS(угар!AL5:AL10000,угар!F5:F10000,AT4,угар!G5:G10000,D6,угар!J5:J10000,B51)</f>
        <v>0</v>
      </c>
      <c r="AU51" s="1312">
        <f>SUMIFS(угар!AL5:AL10000,угар!F5:F10000,AT4,угар!G5:G10000,E6,угар!J5:J10000,B51)</f>
        <v>0</v>
      </c>
      <c r="AV51" s="1312">
        <f>SUMIFS(угар!AL5:AL10000,угар!F5:F10000,AV4,угар!G5:G10000,D6,угар!J5:J10000,B51)</f>
        <v>0</v>
      </c>
      <c r="AW51" s="1312">
        <f>SUMIFS(угар!AL5:AL10000,угар!F5:F10000,AV4,угар!G5:G10000,E6,угар!J5:J10000,B51)</f>
        <v>0</v>
      </c>
    </row>
    <row r="52" spans="1:49" ht="16.5" thickBot="1">
      <c r="A52" s="1298" t="s">
        <v>675</v>
      </c>
      <c r="B52" s="208" t="s">
        <v>676</v>
      </c>
      <c r="C52" s="1292">
        <f t="shared" si="7"/>
        <v>0</v>
      </c>
      <c r="D52" s="1292">
        <f t="shared" si="18"/>
        <v>0</v>
      </c>
      <c r="E52" s="1292">
        <f t="shared" si="19"/>
        <v>0</v>
      </c>
      <c r="F52" s="1315">
        <f t="shared" si="6"/>
        <v>0</v>
      </c>
      <c r="G52" s="1315">
        <v>0</v>
      </c>
      <c r="H52" s="1337">
        <v>0</v>
      </c>
      <c r="I52" s="1351" t="e">
        <f t="shared" si="14"/>
        <v>#DIV/0!</v>
      </c>
      <c r="J52" s="1352" t="e">
        <f t="shared" si="15"/>
        <v>#DIV/0!</v>
      </c>
      <c r="K52" s="1352" t="e">
        <f t="shared" si="16"/>
        <v>#DIV/0!</v>
      </c>
      <c r="L52" s="1340">
        <f>SUMIFS(угар!AL5:AL10000,угар!F5:F10000,L4,угар!G5:G10000,D6,угар!J5:J10000,B52)</f>
        <v>0</v>
      </c>
      <c r="M52" s="1312">
        <f>SUMIFS(угар!AL5:AL10000,угар!F5:F10000,L4,угар!G5:G10000,E6,угар!J5:J10000,B52)</f>
        <v>0</v>
      </c>
      <c r="N52" s="1312">
        <f>SUMIFS(угар!AL5:AL10000,угар!F5:F10000,N4,угар!G5:G10000,D6,угар!J5:J10000,B52)</f>
        <v>0</v>
      </c>
      <c r="O52" s="1312">
        <f>SUMIFS(угар!AL5:AL10000,угар!F5:F10000,N4,угар!G5:G10000,E6,угар!J5:J10000,B52)</f>
        <v>0</v>
      </c>
      <c r="P52" s="1312">
        <f>SUMIFS(угар!AL5:AL10000,угар!F5:F10000,P4,угар!G5:G10000,D6,угар!J5:J10000,B52)</f>
        <v>0</v>
      </c>
      <c r="Q52" s="1312">
        <f>SUMIFS(угар!AL5:AL10000,угар!F5:F10000,P4,угар!G5:G10000,E6,угар!J5:J10000,B52)</f>
        <v>0</v>
      </c>
      <c r="R52" s="1312">
        <f>SUMIFS(угар!AL5:AL10000,угар!F5:F10000,R4,угар!G5:G10000,D6,угар!J5:J10000,B52)</f>
        <v>0</v>
      </c>
      <c r="S52" s="1312">
        <f>SUMIFS(угар!AL5:AL10000,угар!F5:F10000,R4,угар!G5:G10000,E6,угар!J5:J10000,B52)</f>
        <v>0</v>
      </c>
      <c r="T52" s="1312">
        <f>SUMIFS(угар!AL5:AL10000,угар!F5:F10000,T4,угар!G5:G10000,D6,угар!J5:J10000,B52)</f>
        <v>0</v>
      </c>
      <c r="U52" s="1312">
        <f>SUMIFS(угар!AL5:AL10000,угар!F5:F10000,T4,угар!G5:G10000,E6,угар!J5:J10000,B52)</f>
        <v>0</v>
      </c>
      <c r="V52" s="1312">
        <f>SUMIFS(угар!AL5:AL10000,угар!F5:F10000,V4,угар!G5:G10000,D6,угар!J5:J10000,B52)</f>
        <v>0</v>
      </c>
      <c r="W52" s="1312">
        <f>SUMIFS(угар!AL5:AL10000,угар!F5:F10000,V4,угар!G5:G10000,E6,угар!J5:J10000,B52)</f>
        <v>0</v>
      </c>
      <c r="X52" s="1312">
        <f>SUMIFS(угар!AL5:AL10000,угар!F5:F10000,X4,угар!G5:G10000,D6,угар!J5:J10000,B52)</f>
        <v>0</v>
      </c>
      <c r="Y52" s="1312">
        <f>SUMIFS(угар!AL5:AL10000,угар!F5:F10000,X4,угар!G5:G10000,E6,угар!J5:J10000,B52)</f>
        <v>0</v>
      </c>
      <c r="Z52" s="1312">
        <f>SUMIFS(угар!AL5:AL10000,угар!F5:F10000,Z4,угар!G5:G10000,D6,угар!J5:J10000,B52)</f>
        <v>0</v>
      </c>
      <c r="AA52" s="1312">
        <f>SUMIFS(угар!AL5:AL10000,угар!F5:F10000,Z4,угар!G5:G10000,E6,угар!J5:J10000,B52)</f>
        <v>0</v>
      </c>
      <c r="AB52" s="1312">
        <f>SUMIFS(угар!AL5:AL10000,угар!F5:F10000,AB4,угар!G5:G10000,D6,угар!J5:J10000,B52)</f>
        <v>0</v>
      </c>
      <c r="AC52" s="1312">
        <f>SUMIFS(угар!AL5:AL10000,угар!F5:F10000,AB4,угар!G5:G10000,E6,угар!J5:J10000,B52)</f>
        <v>0</v>
      </c>
      <c r="AD52" s="1312">
        <f>SUMIFS(угар!AL5:AL10000,угар!F5:F10000,AD4,угар!G5:G10000,D6,угар!J5:J10000,B52)</f>
        <v>0</v>
      </c>
      <c r="AE52" s="1312">
        <f>SUMIFS(угар!AL5:AL10000,угар!F5:F10000,AD4,угар!G5:G10000,E6,угар!J5:J10000,B52)</f>
        <v>0</v>
      </c>
      <c r="AF52" s="1312">
        <f>SUMIFS(угар!AL5:AL10000,угар!F5:F10000,AF4,угар!G5:G10000,D6,угар!J5:J10000,B52)</f>
        <v>0</v>
      </c>
      <c r="AG52" s="1312">
        <f>SUMIFS(угар!AL5:AL10000,угар!F5:F10000,AF4,угар!G5:G10000,E6,угар!J5:J10000,B52)</f>
        <v>0</v>
      </c>
      <c r="AH52" s="1312">
        <f>SUMIFS(угар!AL5:AL10000,угар!F5:F10000,AH4,угар!G5:G10000,D6,угар!J5:J10000,B52)</f>
        <v>0</v>
      </c>
      <c r="AI52" s="1312">
        <f>SUMIFS(угар!AL5:AL10000,угар!F5:F10000,AH4,угар!G5:G10000,E6,угар!J5:J10000,B52)</f>
        <v>0</v>
      </c>
      <c r="AJ52" s="1312">
        <f>SUMIFS(угар!AL5:AL10000,угар!F5:F10000,AJ4,угар!G5:G10000,D6,угар!J5:J10000,B52)</f>
        <v>0</v>
      </c>
      <c r="AK52" s="1312">
        <f>SUMIFS(угар!AL5:AL10000,угар!F5:F10000,AJ4,угар!G5:G10000,E6,угар!J5:J10000,B52)</f>
        <v>0</v>
      </c>
      <c r="AL52" s="1312">
        <f>SUMIFS(угар!AL5:AL10000,угар!F5:F10000,AL4,угар!G5:G10000,D6,угар!J5:J10000,B52)</f>
        <v>0</v>
      </c>
      <c r="AM52" s="1312">
        <f>SUMIFS(угар!AL5:AL10000,угар!F5:F10000,AL4,угар!G5:G10000,E6,угар!J5:J10000,B52)</f>
        <v>0</v>
      </c>
      <c r="AN52" s="1312">
        <f>SUMIFS(угар!AL5:AL10000,угар!F5:F10000,AN4,угар!G5:G10000,D6,угар!J5:J10000,B52)</f>
        <v>0</v>
      </c>
      <c r="AO52" s="1312">
        <f>SUMIFS(угар!AL5:AL10000,угар!F5:F10000,AN4,угар!G5:G10000,E6,угар!J5:J10000,B52)</f>
        <v>0</v>
      </c>
      <c r="AP52" s="1312">
        <f>SUMIFS(угар!AL5:AL10000,угар!F5:F10000,AP4,угар!G5:G10000,D6,угар!J5:J10000,B52)</f>
        <v>0</v>
      </c>
      <c r="AQ52" s="1312">
        <f>SUMIFS(угар!AL5:AL10000,угар!F5:F10000,AP4,угар!G5:G10000,E6,угар!J5:J10000,B52)</f>
        <v>0</v>
      </c>
      <c r="AR52" s="1312">
        <f>SUMIFS(угар!AL5:AL10000,угар!F5:F10000,AR4,угар!G5:G10000,D6,угар!J5:J10000,B52)</f>
        <v>0</v>
      </c>
      <c r="AS52" s="1312">
        <f>SUMIFS(угар!AL5:AL10000,угар!F5:F10000,AR4,угар!G5:G10000,E6,угар!J5:J10000,B52)</f>
        <v>0</v>
      </c>
      <c r="AT52" s="1312">
        <f>SUMIFS(угар!AL5:AL10000,угар!F5:F10000,AT4,угар!G5:G10000,D6,угар!J5:J10000,B52)</f>
        <v>0</v>
      </c>
      <c r="AU52" s="1312">
        <f>SUMIFS(угар!AL5:AL10000,угар!F5:F10000,AT4,угар!G5:G10000,E6,угар!J5:J10000,B52)</f>
        <v>0</v>
      </c>
      <c r="AV52" s="1312">
        <f>SUMIFS(угар!AL5:AL10000,угар!F5:F10000,AV4,угар!G5:G10000,D6,угар!J5:J10000,B52)</f>
        <v>0</v>
      </c>
      <c r="AW52" s="1312">
        <f>SUMIFS(угар!AL5:AL10000,угар!F5:F10000,AV4,угар!G5:G10000,E6,угар!J5:J10000,B52)</f>
        <v>0</v>
      </c>
    </row>
    <row r="53" spans="1:49" ht="16.5" thickBot="1">
      <c r="A53" s="1298" t="s">
        <v>677</v>
      </c>
      <c r="B53" s="208" t="s">
        <v>678</v>
      </c>
      <c r="C53" s="1292">
        <f t="shared" si="7"/>
        <v>0</v>
      </c>
      <c r="D53" s="1292">
        <f t="shared" si="18"/>
        <v>0</v>
      </c>
      <c r="E53" s="1292">
        <f t="shared" si="19"/>
        <v>0</v>
      </c>
      <c r="F53" s="1315">
        <f t="shared" si="6"/>
        <v>0</v>
      </c>
      <c r="G53" s="1315">
        <v>0</v>
      </c>
      <c r="H53" s="1337">
        <v>0</v>
      </c>
      <c r="I53" s="1351" t="e">
        <f t="shared" si="14"/>
        <v>#DIV/0!</v>
      </c>
      <c r="J53" s="1352" t="e">
        <f t="shared" si="15"/>
        <v>#DIV/0!</v>
      </c>
      <c r="K53" s="1352" t="e">
        <f t="shared" si="16"/>
        <v>#DIV/0!</v>
      </c>
      <c r="L53" s="1340">
        <f>SUMIFS(угар!AL5:AL10000,угар!F5:F10000,L4,угар!G5:G10000,D6,угар!J5:J10000,B53)</f>
        <v>0</v>
      </c>
      <c r="M53" s="1312">
        <f>SUMIFS(угар!AL5:AL10000,угар!F5:F10000,L4,угар!G5:G10000,E6,угар!J5:J10000,B53)</f>
        <v>0</v>
      </c>
      <c r="N53" s="1312">
        <f>SUMIFS(угар!AL5:AL10000,угар!F5:F10000,N4,угар!G5:G10000,D6,угар!J5:J10000,B53)</f>
        <v>0</v>
      </c>
      <c r="O53" s="1312">
        <f>SUMIFS(угар!AL5:AL10000,угар!F5:F10000,N4,угар!G5:G10000,E6,угар!J5:J10000,B53)</f>
        <v>0</v>
      </c>
      <c r="P53" s="1312">
        <f>SUMIFS(угар!AL5:AL10000,угар!F5:F10000,P4,угар!G5:G10000,D6,угар!J5:J10000,B53)</f>
        <v>0</v>
      </c>
      <c r="Q53" s="1312">
        <f>SUMIFS(угар!AL5:AL10000,угар!F5:F10000,P4,угар!G5:G10000,E6,угар!J5:J10000,B53)</f>
        <v>0</v>
      </c>
      <c r="R53" s="1312">
        <f>SUMIFS(угар!AL5:AL10000,угар!F5:F10000,R4,угар!G5:G10000,D6,угар!J5:J10000,B53)</f>
        <v>0</v>
      </c>
      <c r="S53" s="1312">
        <f>SUMIFS(угар!AL5:AL10000,угар!F5:F10000,R4,угар!G5:G10000,E6,угар!J5:J10000,B53)</f>
        <v>0</v>
      </c>
      <c r="T53" s="1312">
        <f>SUMIFS(угар!AL5:AL10000,угар!F5:F10000,T4,угар!G5:G10000,D6,угар!J5:J10000,B53)</f>
        <v>0</v>
      </c>
      <c r="U53" s="1312">
        <f>SUMIFS(угар!AL5:AL10000,угар!F5:F10000,T4,угар!G5:G10000,E6,угар!J5:J10000,B53)</f>
        <v>0</v>
      </c>
      <c r="V53" s="1312">
        <f>SUMIFS(угар!AL5:AL10000,угар!F5:F10000,V4,угар!G5:G10000,D6,угар!J5:J10000,B53)</f>
        <v>0</v>
      </c>
      <c r="W53" s="1312">
        <f>SUMIFS(угар!AL5:AL10000,угар!F5:F10000,V4,угар!G5:G10000,E6,угар!J5:J10000,B53)</f>
        <v>0</v>
      </c>
      <c r="X53" s="1312">
        <f>SUMIFS(угар!AL5:AL10000,угар!F5:F10000,X4,угар!G5:G10000,D6,угар!J5:J10000,B53)</f>
        <v>0</v>
      </c>
      <c r="Y53" s="1312">
        <f>SUMIFS(угар!AL5:AL10000,угар!F5:F10000,X4,угар!G5:G10000,E6,угар!J5:J10000,B53)</f>
        <v>0</v>
      </c>
      <c r="Z53" s="1312">
        <f>SUMIFS(угар!AL5:AL10000,угар!F5:F10000,Z4,угар!G5:G10000,D6,угар!J5:J10000,B53)</f>
        <v>0</v>
      </c>
      <c r="AA53" s="1312">
        <f>SUMIFS(угар!AL5:AL10000,угар!F5:F10000,Z4,угар!G5:G10000,E6,угар!J5:J10000,B53)</f>
        <v>0</v>
      </c>
      <c r="AB53" s="1312">
        <f>SUMIFS(угар!AL5:AL10000,угар!F5:F10000,AB4,угар!G5:G10000,D6,угар!J5:J10000,B53)</f>
        <v>0</v>
      </c>
      <c r="AC53" s="1312">
        <f>SUMIFS(угар!AL5:AL10000,угар!F5:F10000,AB4,угар!G5:G10000,E6,угар!J5:J10000,B53)</f>
        <v>0</v>
      </c>
      <c r="AD53" s="1312">
        <f>SUMIFS(угар!AL5:AL10000,угар!F5:F10000,AD4,угар!G5:G10000,D6,угар!J5:J10000,B53)</f>
        <v>0</v>
      </c>
      <c r="AE53" s="1312">
        <f>SUMIFS(угар!AL5:AL10000,угар!F5:F10000,AD4,угар!G5:G10000,E6,угар!J5:J10000,B53)</f>
        <v>0</v>
      </c>
      <c r="AF53" s="1312">
        <f>SUMIFS(угар!AL5:AL10000,угар!F5:F10000,AF4,угар!G5:G10000,D6,угар!J5:J10000,B53)</f>
        <v>0</v>
      </c>
      <c r="AG53" s="1312">
        <f>SUMIFS(угар!AL5:AL10000,угар!F5:F10000,AF4,угар!G5:G10000,E6,угар!J5:J10000,B53)</f>
        <v>0</v>
      </c>
      <c r="AH53" s="1312">
        <f>SUMIFS(угар!AL5:AL10000,угар!F5:F10000,AH4,угар!G5:G10000,D6,угар!J5:J10000,B53)</f>
        <v>0</v>
      </c>
      <c r="AI53" s="1312">
        <f>SUMIFS(угар!AL5:AL10000,угар!F5:F10000,AH4,угар!G5:G10000,E6,угар!J5:J10000,B53)</f>
        <v>0</v>
      </c>
      <c r="AJ53" s="1312">
        <f>SUMIFS(угар!AL5:AL10000,угар!F5:F10000,AJ4,угар!G5:G10000,D6,угар!J5:J10000,B53)</f>
        <v>0</v>
      </c>
      <c r="AK53" s="1312">
        <f>SUMIFS(угар!AL5:AL10000,угар!F5:F10000,AJ4,угар!G5:G10000,E6,угар!J5:J10000,B53)</f>
        <v>0</v>
      </c>
      <c r="AL53" s="1312">
        <f>SUMIFS(угар!AL5:AL10000,угар!F5:F10000,AL4,угар!G5:G10000,D6,угар!J5:J10000,B53)</f>
        <v>0</v>
      </c>
      <c r="AM53" s="1312">
        <f>SUMIFS(угар!AL5:AL10000,угар!F5:F10000,AL4,угар!G5:G10000,E6,угар!J5:J10000,B53)</f>
        <v>0</v>
      </c>
      <c r="AN53" s="1312">
        <f>SUMIFS(угар!AL5:AL10000,угар!F5:F10000,AN4,угар!G5:G10000,D6,угар!J5:J10000,B53)</f>
        <v>0</v>
      </c>
      <c r="AO53" s="1312">
        <f>SUMIFS(угар!AL5:AL10000,угар!F5:F10000,AN4,угар!G5:G10000,E6,угар!J5:J10000,B53)</f>
        <v>0</v>
      </c>
      <c r="AP53" s="1312">
        <f>SUMIFS(угар!AL5:AL10000,угар!F5:F10000,AP4,угар!G5:G10000,D6,угар!J5:J10000,B53)</f>
        <v>0</v>
      </c>
      <c r="AQ53" s="1312">
        <f>SUMIFS(угар!AL5:AL10000,угар!F5:F10000,AP4,угар!G5:G10000,E6,угар!J5:J10000,B53)</f>
        <v>0</v>
      </c>
      <c r="AR53" s="1312">
        <f>SUMIFS(угар!AL5:AL10000,угар!F5:F10000,AR4,угар!G5:G10000,D6,угар!J5:J10000,B53)</f>
        <v>0</v>
      </c>
      <c r="AS53" s="1312">
        <f>SUMIFS(угар!AL5:AL10000,угар!F5:F10000,AR4,угар!G5:G10000,E6,угар!J5:J10000,B53)</f>
        <v>0</v>
      </c>
      <c r="AT53" s="1312">
        <f>SUMIFS(угар!AL5:AL10000,угар!F5:F10000,AT4,угар!G5:G10000,D6,угар!J5:J10000,B53)</f>
        <v>0</v>
      </c>
      <c r="AU53" s="1312">
        <f>SUMIFS(угар!AL5:AL10000,угар!F5:F10000,AT4,угар!G5:G10000,E6,угар!J5:J10000,B53)</f>
        <v>0</v>
      </c>
      <c r="AV53" s="1312">
        <f>SUMIFS(угар!AL5:AL10000,угар!F5:F10000,AV4,угар!G5:G10000,D6,угар!J5:J10000,B53)</f>
        <v>0</v>
      </c>
      <c r="AW53" s="1312">
        <f>SUMIFS(угар!AL5:AL10000,угар!F5:F10000,AV4,угар!G5:G10000,E6,угар!J5:J10000,B53)</f>
        <v>0</v>
      </c>
    </row>
    <row r="54" spans="1:49" ht="16.5" thickBot="1">
      <c r="A54" s="1298" t="s">
        <v>679</v>
      </c>
      <c r="B54" s="208" t="s">
        <v>0</v>
      </c>
      <c r="C54" s="1292">
        <f t="shared" si="7"/>
        <v>0</v>
      </c>
      <c r="D54" s="1292">
        <f t="shared" si="18"/>
        <v>0</v>
      </c>
      <c r="E54" s="1292">
        <f t="shared" si="19"/>
        <v>0</v>
      </c>
      <c r="F54" s="1315">
        <f t="shared" si="6"/>
        <v>0</v>
      </c>
      <c r="G54" s="1315">
        <v>0</v>
      </c>
      <c r="H54" s="1337">
        <v>0</v>
      </c>
      <c r="I54" s="1351" t="e">
        <f t="shared" si="14"/>
        <v>#DIV/0!</v>
      </c>
      <c r="J54" s="1352" t="e">
        <f t="shared" si="15"/>
        <v>#DIV/0!</v>
      </c>
      <c r="K54" s="1352" t="e">
        <f t="shared" si="16"/>
        <v>#DIV/0!</v>
      </c>
      <c r="L54" s="1340">
        <f>SUMIFS(угар!AL5:AL10000,угар!F5:F10000,L4,угар!G5:G10000,D6,угар!J5:J10000,B54)</f>
        <v>0</v>
      </c>
      <c r="M54" s="1312">
        <f>SUMIFS(угар!AL5:AL10000,угар!F5:F10000,L4,угар!G5:G10000,E6,угар!J5:J10000,B54)</f>
        <v>0</v>
      </c>
      <c r="N54" s="1312">
        <f>SUMIFS(угар!AL5:AL10000,угар!F5:F10000,N4,угар!G5:G10000,D6,угар!J5:J10000,B54)</f>
        <v>0</v>
      </c>
      <c r="O54" s="1312">
        <f>SUMIFS(угар!AL5:AL10000,угар!F5:F10000,N4,угар!G5:G10000,E6,угар!J5:J10000,B54)</f>
        <v>0</v>
      </c>
      <c r="P54" s="1312">
        <f>SUMIFS(угар!AL5:AL10000,угар!F5:F10000,P4,угар!G5:G10000,D6,угар!J5:J10000,B54)</f>
        <v>0</v>
      </c>
      <c r="Q54" s="1312">
        <f>SUMIFS(угар!AL5:AL10000,угар!F5:F10000,P4,угар!G5:G10000,E6,угар!J5:J10000,B54)</f>
        <v>0</v>
      </c>
      <c r="R54" s="1312">
        <f>SUMIFS(угар!AL5:AL10000,угар!F5:F10000,R4,угар!G5:G10000,D6,угар!J5:J10000,B54)</f>
        <v>0</v>
      </c>
      <c r="S54" s="1312">
        <f>SUMIFS(угар!AL5:AL10000,угар!F5:F10000,R4,угар!G5:G10000,E6,угар!J5:J10000,B54)</f>
        <v>0</v>
      </c>
      <c r="T54" s="1312">
        <f>SUMIFS(угар!AL5:AL10000,угар!F5:F10000,T4,угар!G5:G10000,D6,угар!J5:J10000,B54)</f>
        <v>0</v>
      </c>
      <c r="U54" s="1312">
        <f>SUMIFS(угар!AL5:AL10000,угар!F5:F10000,T4,угар!G5:G10000,E6,угар!J5:J10000,B54)</f>
        <v>0</v>
      </c>
      <c r="V54" s="1312">
        <f>SUMIFS(угар!AL5:AL10000,угар!F5:F10000,V4,угар!G5:G10000,D6,угар!J5:J10000,B54)</f>
        <v>0</v>
      </c>
      <c r="W54" s="1312">
        <f>SUMIFS(угар!AL5:AL10000,угар!F5:F10000,V4,угар!G5:G10000,E6,угар!J5:J10000,B54)</f>
        <v>0</v>
      </c>
      <c r="X54" s="1312">
        <f>SUMIFS(угар!AL5:AL10000,угар!F5:F10000,X4,угар!G5:G10000,D6,угар!J5:J10000,B54)</f>
        <v>0</v>
      </c>
      <c r="Y54" s="1312">
        <f>SUMIFS(угар!AL5:AL10000,угар!F5:F10000,X4,угар!G5:G10000,E6,угар!J5:J10000,B54)</f>
        <v>0</v>
      </c>
      <c r="Z54" s="1312">
        <f>SUMIFS(угар!AL5:AL10000,угар!F5:F10000,Z4,угар!G5:G10000,D6,угар!J5:J10000,B54)</f>
        <v>0</v>
      </c>
      <c r="AA54" s="1312">
        <f>SUMIFS(угар!AL5:AL10000,угар!F5:F10000,Z4,угар!G5:G10000,E6,угар!J5:J10000,B54)</f>
        <v>0</v>
      </c>
      <c r="AB54" s="1312">
        <f>SUMIFS(угар!AL5:AL10000,угар!F5:F10000,AB4,угар!G5:G10000,D6,угар!J5:J10000,B54)</f>
        <v>0</v>
      </c>
      <c r="AC54" s="1312">
        <f>SUMIFS(угар!AL5:AL10000,угар!F5:F10000,AB4,угар!G5:G10000,E6,угар!J5:J10000,B54)</f>
        <v>0</v>
      </c>
      <c r="AD54" s="1312">
        <f>SUMIFS(угар!AL5:AL10000,угар!F5:F10000,AD4,угар!G5:G10000,D6,угар!J5:J10000,B54)</f>
        <v>0</v>
      </c>
      <c r="AE54" s="1312">
        <f>SUMIFS(угар!AL5:AL10000,угар!F5:F10000,AD4,угар!G5:G10000,E6,угар!J5:J10000,B54)</f>
        <v>0</v>
      </c>
      <c r="AF54" s="1312">
        <f>SUMIFS(угар!AL5:AL10000,угар!F5:F10000,AF4,угар!G5:G10000,D6,угар!J5:J10000,B54)</f>
        <v>0</v>
      </c>
      <c r="AG54" s="1312">
        <f>SUMIFS(угар!AL5:AL10000,угар!F5:F10000,AF4,угар!G5:G10000,E6,угар!J5:J10000,B54)</f>
        <v>0</v>
      </c>
      <c r="AH54" s="1312">
        <f>SUMIFS(угар!AL5:AL10000,угар!F5:F10000,AH4,угар!G5:G10000,D6,угар!J5:J10000,B54)</f>
        <v>0</v>
      </c>
      <c r="AI54" s="1312">
        <f>SUMIFS(угар!AL5:AL10000,угар!F5:F10000,AH4,угар!G5:G10000,E6,угар!J5:J10000,B54)</f>
        <v>0</v>
      </c>
      <c r="AJ54" s="1312">
        <f>SUMIFS(угар!AL5:AL10000,угар!F5:F10000,AJ4,угар!G5:G10000,D6,угар!J5:J10000,B54)</f>
        <v>0</v>
      </c>
      <c r="AK54" s="1312">
        <f>SUMIFS(угар!AL5:AL10000,угар!F5:F10000,AJ4,угар!G5:G10000,E6,угар!J5:J10000,B54)</f>
        <v>0</v>
      </c>
      <c r="AL54" s="1312">
        <f>SUMIFS(угар!AL5:AL10000,угар!F5:F10000,AL4,угар!G5:G10000,D6,угар!J5:J10000,B54)</f>
        <v>0</v>
      </c>
      <c r="AM54" s="1312">
        <f>SUMIFS(угар!AL5:AL10000,угар!F5:F10000,AL4,угар!G5:G10000,E6,угар!J5:J10000,B54)</f>
        <v>0</v>
      </c>
      <c r="AN54" s="1312">
        <f>SUMIFS(угар!AL5:AL10000,угар!F5:F10000,AN4,угар!G5:G10000,D6,угар!J5:J10000,B54)</f>
        <v>0</v>
      </c>
      <c r="AO54" s="1312">
        <f>SUMIFS(угар!AL5:AL10000,угар!F5:F10000,AN4,угар!G5:G10000,E6,угар!J5:J10000,B54)</f>
        <v>0</v>
      </c>
      <c r="AP54" s="1312">
        <f>SUMIFS(угар!AL5:AL10000,угар!F5:F10000,AP4,угар!G5:G10000,D6,угар!J5:J10000,B54)</f>
        <v>0</v>
      </c>
      <c r="AQ54" s="1312">
        <f>SUMIFS(угар!AL5:AL10000,угар!F5:F10000,AP4,угар!G5:G10000,E6,угар!J5:J10000,B54)</f>
        <v>0</v>
      </c>
      <c r="AR54" s="1312">
        <f>SUMIFS(угар!AL5:AL10000,угар!F5:F10000,AR4,угар!G5:G10000,D6,угар!J5:J10000,B54)</f>
        <v>0</v>
      </c>
      <c r="AS54" s="1312">
        <f>SUMIFS(угар!AL5:AL10000,угар!F5:F10000,AR4,угар!G5:G10000,E6,угар!J5:J10000,B54)</f>
        <v>0</v>
      </c>
      <c r="AT54" s="1312">
        <f>SUMIFS(угар!AL5:AL10000,угар!F5:F10000,AT4,угар!G5:G10000,D6,угар!J5:J10000,B54)</f>
        <v>0</v>
      </c>
      <c r="AU54" s="1312">
        <f>SUMIFS(угар!AL5:AL10000,угар!F5:F10000,AT4,угар!G5:G10000,E6,угар!J5:J10000,B54)</f>
        <v>0</v>
      </c>
      <c r="AV54" s="1312">
        <f>SUMIFS(угар!AL5:AL10000,угар!F5:F10000,AV4,угар!G5:G10000,D6,угар!J5:J10000,B54)</f>
        <v>0</v>
      </c>
      <c r="AW54" s="1312">
        <f>SUMIFS(угар!AL5:AL10000,угар!F5:F10000,AV4,угар!G5:G10000,E6,угар!J5:J10000,B54)</f>
        <v>0</v>
      </c>
    </row>
    <row r="55" spans="1:49" ht="16.5" thickBot="1">
      <c r="A55" s="1298" t="s">
        <v>680</v>
      </c>
      <c r="B55" s="208" t="s">
        <v>681</v>
      </c>
      <c r="C55" s="1292">
        <f t="shared" si="7"/>
        <v>0</v>
      </c>
      <c r="D55" s="1292">
        <f t="shared" si="18"/>
        <v>0</v>
      </c>
      <c r="E55" s="1292">
        <f t="shared" si="19"/>
        <v>0</v>
      </c>
      <c r="F55" s="1315">
        <f t="shared" si="6"/>
        <v>0</v>
      </c>
      <c r="G55" s="1315">
        <v>0</v>
      </c>
      <c r="H55" s="1337">
        <v>0</v>
      </c>
      <c r="I55" s="1351" t="e">
        <f t="shared" si="14"/>
        <v>#DIV/0!</v>
      </c>
      <c r="J55" s="1352" t="e">
        <f t="shared" si="15"/>
        <v>#DIV/0!</v>
      </c>
      <c r="K55" s="1352" t="e">
        <f t="shared" si="16"/>
        <v>#DIV/0!</v>
      </c>
      <c r="L55" s="1340">
        <f>SUMIFS(угар!AL5:AL10000,угар!F5:F10000,L4,угар!G5:G10000,D6,угар!J5:J10000,B55)</f>
        <v>0</v>
      </c>
      <c r="M55" s="1312">
        <f>SUMIFS(угар!AL5:AL10000,угар!F5:F10000,L4,угар!G5:G10000,E6,угар!J5:J10000,B55)</f>
        <v>0</v>
      </c>
      <c r="N55" s="1312">
        <f>SUMIFS(угар!AL5:AL10000,угар!F5:F10000,N4,угар!G5:G10000,D6,угар!J5:J10000,B55)</f>
        <v>0</v>
      </c>
      <c r="O55" s="1312">
        <f>SUMIFS(угар!AL5:AL10000,угар!F5:F10000,N4,угар!G5:G10000,E6,угар!J5:J10000,B55)</f>
        <v>0</v>
      </c>
      <c r="P55" s="1312">
        <f>SUMIFS(угар!AL5:AL10000,угар!F5:F10000,P4,угар!G5:G10000,D6,угар!J5:J10000,B55)</f>
        <v>0</v>
      </c>
      <c r="Q55" s="1312">
        <f>SUMIFS(угар!AL5:AL10000,угар!F5:F10000,P4,угар!G5:G10000,E6,угар!J5:J10000,B55)</f>
        <v>0</v>
      </c>
      <c r="R55" s="1312">
        <f>SUMIFS(угар!AL5:AL10000,угар!F5:F10000,R4,угар!G5:G10000,D6,угар!J5:J10000,B55)</f>
        <v>0</v>
      </c>
      <c r="S55" s="1312">
        <f>SUMIFS(угар!AL5:AL10000,угар!F5:F10000,R4,угар!G5:G10000,E6,угар!J5:J10000,B55)</f>
        <v>0</v>
      </c>
      <c r="T55" s="1312">
        <f>SUMIFS(угар!AL5:AL10000,угар!F5:F10000,T4,угар!G5:G10000,D6,угар!J5:J10000,B55)</f>
        <v>0</v>
      </c>
      <c r="U55" s="1312">
        <f>SUMIFS(угар!AL5:AL10000,угар!F5:F10000,T4,угар!G5:G10000,E6,угар!J5:J10000,B55)</f>
        <v>0</v>
      </c>
      <c r="V55" s="1312">
        <f>SUMIFS(угар!AL5:AL10000,угар!F5:F10000,V4,угар!G5:G10000,D6,угар!J5:J10000,B55)</f>
        <v>0</v>
      </c>
      <c r="W55" s="1312">
        <f>SUMIFS(угар!AL5:AL10000,угар!F5:F10000,V4,угар!G5:G10000,E6,угар!J5:J10000,B55)</f>
        <v>0</v>
      </c>
      <c r="X55" s="1312">
        <f>SUMIFS(угар!AL5:AL10000,угар!F5:F10000,X4,угар!G5:G10000,D6,угар!J5:J10000,B55)</f>
        <v>0</v>
      </c>
      <c r="Y55" s="1312">
        <f>SUMIFS(угар!AL5:AL10000,угар!F5:F10000,X4,угар!G5:G10000,E6,угар!J5:J10000,B55)</f>
        <v>0</v>
      </c>
      <c r="Z55" s="1312">
        <f>SUMIFS(угар!AL5:AL10000,угар!F5:F10000,Z4,угар!G5:G10000,D6,угар!J5:J10000,B55)</f>
        <v>0</v>
      </c>
      <c r="AA55" s="1312">
        <f>SUMIFS(угар!AL5:AL10000,угар!F5:F10000,Z4,угар!G5:G10000,E6,угар!J5:J10000,B55)</f>
        <v>0</v>
      </c>
      <c r="AB55" s="1312">
        <f>SUMIFS(угар!AL5:AL10000,угар!F5:F10000,AB4,угар!G5:G10000,D6,угар!J5:J10000,B55)</f>
        <v>0</v>
      </c>
      <c r="AC55" s="1312">
        <f>SUMIFS(угар!AL5:AL10000,угар!F5:F10000,AB4,угар!G5:G10000,E6,угар!J5:J10000,B55)</f>
        <v>0</v>
      </c>
      <c r="AD55" s="1312">
        <f>SUMIFS(угар!AL5:AL10000,угар!F5:F10000,AD4,угар!G5:G10000,D6,угар!J5:J10000,B55)</f>
        <v>0</v>
      </c>
      <c r="AE55" s="1312">
        <f>SUMIFS(угар!AL5:AL10000,угар!F5:F10000,AD4,угар!G5:G10000,E6,угар!J5:J10000,B55)</f>
        <v>0</v>
      </c>
      <c r="AF55" s="1312">
        <f>SUMIFS(угар!AL5:AL10000,угар!F5:F10000,AF4,угар!G5:G10000,D6,угар!J5:J10000,B55)</f>
        <v>0</v>
      </c>
      <c r="AG55" s="1312">
        <f>SUMIFS(угар!AL5:AL10000,угар!F5:F10000,AF4,угар!G5:G10000,E6,угар!J5:J10000,B55)</f>
        <v>0</v>
      </c>
      <c r="AH55" s="1312">
        <f>SUMIFS(угар!AL5:AL10000,угар!F5:F10000,AH4,угар!G5:G10000,D6,угар!J5:J10000,B55)</f>
        <v>0</v>
      </c>
      <c r="AI55" s="1312">
        <f>SUMIFS(угар!AL5:AL10000,угар!F5:F10000,AH4,угар!G5:G10000,E6,угар!J5:J10000,B55)</f>
        <v>0</v>
      </c>
      <c r="AJ55" s="1312">
        <f>SUMIFS(угар!AL5:AL10000,угар!F5:F10000,AJ4,угар!G5:G10000,D6,угар!J5:J10000,B55)</f>
        <v>0</v>
      </c>
      <c r="AK55" s="1312">
        <f>SUMIFS(угар!AL5:AL10000,угар!F5:F10000,AJ4,угар!G5:G10000,E6,угар!J5:J10000,B55)</f>
        <v>0</v>
      </c>
      <c r="AL55" s="1312">
        <f>SUMIFS(угар!AL5:AL10000,угар!F5:F10000,AL4,угар!G5:G10000,D6,угар!J5:J10000,B55)</f>
        <v>0</v>
      </c>
      <c r="AM55" s="1312">
        <f>SUMIFS(угар!AL5:AL10000,угар!F5:F10000,AL4,угар!G5:G10000,E6,угар!J5:J10000,B55)</f>
        <v>0</v>
      </c>
      <c r="AN55" s="1312">
        <f>SUMIFS(угар!AL5:AL10000,угар!F5:F10000,AN4,угар!G5:G10000,D6,угар!J5:J10000,B55)</f>
        <v>0</v>
      </c>
      <c r="AO55" s="1312">
        <f>SUMIFS(угар!AL5:AL10000,угар!F5:F10000,AN4,угар!G5:G10000,E6,угар!J5:J10000,B55)</f>
        <v>0</v>
      </c>
      <c r="AP55" s="1312">
        <f>SUMIFS(угар!AL5:AL10000,угар!F5:F10000,AP4,угар!G5:G10000,D6,угар!J5:J10000,B55)</f>
        <v>0</v>
      </c>
      <c r="AQ55" s="1312">
        <f>SUMIFS(угар!AL5:AL10000,угар!F5:F10000,AP4,угар!G5:G10000,E6,угар!J5:J10000,B55)</f>
        <v>0</v>
      </c>
      <c r="AR55" s="1312">
        <f>SUMIFS(угар!AL5:AL10000,угар!F5:F10000,AR4,угар!G5:G10000,D6,угар!J5:J10000,B55)</f>
        <v>0</v>
      </c>
      <c r="AS55" s="1312">
        <f>SUMIFS(угар!AL5:AL10000,угар!F5:F10000,AR4,угар!G5:G10000,E6,угар!J5:J10000,B55)</f>
        <v>0</v>
      </c>
      <c r="AT55" s="1312">
        <f>SUMIFS(угар!AL5:AL10000,угар!F5:F10000,AT4,угар!G5:G10000,D6,угар!J5:J10000,B55)</f>
        <v>0</v>
      </c>
      <c r="AU55" s="1312">
        <f>SUMIFS(угар!AL5:AL10000,угар!F5:F10000,AT4,угар!G5:G10000,E6,угар!J5:J10000,B55)</f>
        <v>0</v>
      </c>
      <c r="AV55" s="1312">
        <f>SUMIFS(угар!AL5:AL10000,угар!F5:F10000,AV4,угар!G5:G10000,D6,угар!J5:J10000,B55)</f>
        <v>0</v>
      </c>
      <c r="AW55" s="1312">
        <f>SUMIFS(угар!AL5:AL10000,угар!F5:F10000,AV4,угар!G5:G10000,E6,угар!J5:J10000,B55)</f>
        <v>0</v>
      </c>
    </row>
    <row r="56" spans="1:49" ht="16.5" thickBot="1">
      <c r="A56" s="1298" t="s">
        <v>682</v>
      </c>
      <c r="B56" s="208" t="s">
        <v>683</v>
      </c>
      <c r="C56" s="1292">
        <f t="shared" si="7"/>
        <v>0</v>
      </c>
      <c r="D56" s="1292">
        <f t="shared" si="18"/>
        <v>0</v>
      </c>
      <c r="E56" s="1292">
        <f t="shared" si="19"/>
        <v>0</v>
      </c>
      <c r="F56" s="1315">
        <f t="shared" si="6"/>
        <v>0</v>
      </c>
      <c r="G56" s="1315">
        <v>0</v>
      </c>
      <c r="H56" s="1337">
        <v>0</v>
      </c>
      <c r="I56" s="1351" t="e">
        <f t="shared" si="14"/>
        <v>#DIV/0!</v>
      </c>
      <c r="J56" s="1352" t="e">
        <f t="shared" si="15"/>
        <v>#DIV/0!</v>
      </c>
      <c r="K56" s="1352" t="e">
        <f t="shared" si="16"/>
        <v>#DIV/0!</v>
      </c>
      <c r="L56" s="1340">
        <f>SUMIFS(угар!AL5:AL10000,угар!F5:F10000,L4,угар!G5:G10000,D6,угар!J5:J10000,B56)</f>
        <v>0</v>
      </c>
      <c r="M56" s="1312">
        <f>SUMIFS(угар!AL5:AL10000,угар!F5:F10000,L4,угар!G5:G10000,E6,угар!J5:J10000,B56)</f>
        <v>0</v>
      </c>
      <c r="N56" s="1312">
        <f>SUMIFS(угар!AL5:AL10000,угар!F5:F10000,N4,угар!G5:G10000,D6,угар!J5:J10000,B56)</f>
        <v>0</v>
      </c>
      <c r="O56" s="1312">
        <f>SUMIFS(угар!AL5:AL10000,угар!F5:F10000,N4,угар!G5:G10000,E6,угар!J5:J10000,B56)</f>
        <v>0</v>
      </c>
      <c r="P56" s="1312">
        <f>SUMIFS(угар!AL5:AL10000,угар!F5:F10000,P4,угар!G5:G10000,D6,угар!J5:J10000,B56)</f>
        <v>0</v>
      </c>
      <c r="Q56" s="1312">
        <f>SUMIFS(угар!AL5:AL10000,угар!F5:F10000,P4,угар!G5:G10000,E6,угар!J5:J10000,B56)</f>
        <v>0</v>
      </c>
      <c r="R56" s="1312">
        <f>SUMIFS(угар!AL5:AL10000,угар!F5:F10000,R4,угар!G5:G10000,D6,угар!J5:J10000,B56)</f>
        <v>0</v>
      </c>
      <c r="S56" s="1312">
        <f>SUMIFS(угар!AL5:AL10000,угар!F5:F10000,R4,угар!G5:G10000,E6,угар!J5:J10000,B56)</f>
        <v>0</v>
      </c>
      <c r="T56" s="1312">
        <f>SUMIFS(угар!AL5:AL10000,угар!F5:F10000,T4,угар!G5:G10000,D6,угар!J5:J10000,B56)</f>
        <v>0</v>
      </c>
      <c r="U56" s="1312">
        <f>SUMIFS(угар!AL5:AL10000,угар!F5:F10000,T4,угар!G5:G10000,E6,угар!J5:J10000,B56)</f>
        <v>0</v>
      </c>
      <c r="V56" s="1312">
        <f>SUMIFS(угар!AL5:AL10000,угар!F5:F10000,V4,угар!G5:G10000,D6,угар!J5:J10000,B56)</f>
        <v>0</v>
      </c>
      <c r="W56" s="1312">
        <f>SUMIFS(угар!AL5:AL10000,угар!F5:F10000,V4,угар!G5:G10000,E6,угар!J5:J10000,B56)</f>
        <v>0</v>
      </c>
      <c r="X56" s="1312">
        <f>SUMIFS(угар!AL5:AL10000,угар!F5:F10000,X4,угар!G5:G10000,D6,угар!J5:J10000,B56)</f>
        <v>0</v>
      </c>
      <c r="Y56" s="1312">
        <f>SUMIFS(угар!AL5:AL10000,угар!F5:F10000,X4,угар!G5:G10000,E6,угар!J5:J10000,B56)</f>
        <v>0</v>
      </c>
      <c r="Z56" s="1312">
        <f>SUMIFS(угар!AL5:AL10000,угар!F5:F10000,Z4,угар!G5:G10000,D6,угар!J5:J10000,B56)</f>
        <v>0</v>
      </c>
      <c r="AA56" s="1312">
        <f>SUMIFS(угар!AL5:AL10000,угар!F5:F10000,Z4,угар!G5:G10000,E6,угар!J5:J10000,B56)</f>
        <v>0</v>
      </c>
      <c r="AB56" s="1312">
        <f>SUMIFS(угар!AL5:AL10000,угар!F5:F10000,AB4,угар!G5:G10000,D6,угар!J5:J10000,B56)</f>
        <v>0</v>
      </c>
      <c r="AC56" s="1312">
        <f>SUMIFS(угар!AL5:AL10000,угар!F5:F10000,AB4,угар!G5:G10000,E6,угар!J5:J10000,B56)</f>
        <v>0</v>
      </c>
      <c r="AD56" s="1312">
        <f>SUMIFS(угар!AL5:AL10000,угар!F5:F10000,AD4,угар!G5:G10000,D6,угар!J5:J10000,B56)</f>
        <v>0</v>
      </c>
      <c r="AE56" s="1312">
        <f>SUMIFS(угар!AL5:AL10000,угар!F5:F10000,AD4,угар!G5:G10000,E6,угар!J5:J10000,B56)</f>
        <v>0</v>
      </c>
      <c r="AF56" s="1312">
        <f>SUMIFS(угар!AL5:AL10000,угар!F5:F10000,AF4,угар!G5:G10000,D6,угар!J5:J10000,B56)</f>
        <v>0</v>
      </c>
      <c r="AG56" s="1312">
        <f>SUMIFS(угар!AL5:AL10000,угар!F5:F10000,AF4,угар!G5:G10000,E6,угар!J5:J10000,B56)</f>
        <v>0</v>
      </c>
      <c r="AH56" s="1312">
        <f>SUMIFS(угар!AL5:AL10000,угар!F5:F10000,AH4,угар!G5:G10000,D6,угар!J5:J10000,B56)</f>
        <v>0</v>
      </c>
      <c r="AI56" s="1312">
        <f>SUMIFS(угар!AL5:AL10000,угар!F5:F10000,AH4,угар!G5:G10000,E6,угар!J5:J10000,B56)</f>
        <v>0</v>
      </c>
      <c r="AJ56" s="1312">
        <f>SUMIFS(угар!AL5:AL10000,угар!F5:F10000,AJ4,угар!G5:G10000,D6,угар!J5:J10000,B56)</f>
        <v>0</v>
      </c>
      <c r="AK56" s="1312">
        <f>SUMIFS(угар!AL5:AL10000,угар!F5:F10000,AJ4,угар!G5:G10000,E6,угар!J5:J10000,B56)</f>
        <v>0</v>
      </c>
      <c r="AL56" s="1312">
        <f>SUMIFS(угар!AL5:AL10000,угар!F5:F10000,AL4,угар!G5:G10000,D6,угар!J5:J10000,B56)</f>
        <v>0</v>
      </c>
      <c r="AM56" s="1312">
        <f>SUMIFS(угар!AL5:AL10000,угар!F5:F10000,AL4,угар!G5:G10000,E6,угар!J5:J10000,B56)</f>
        <v>0</v>
      </c>
      <c r="AN56" s="1312">
        <f>SUMIFS(угар!AL5:AL10000,угар!F5:F10000,AN4,угар!G5:G10000,D6,угар!J5:J10000,B56)</f>
        <v>0</v>
      </c>
      <c r="AO56" s="1312">
        <f>SUMIFS(угар!AL5:AL10000,угар!F5:F10000,AN4,угар!G5:G10000,E6,угар!J5:J10000,B56)</f>
        <v>0</v>
      </c>
      <c r="AP56" s="1312">
        <f>SUMIFS(угар!AL5:AL10000,угар!F5:F10000,AP4,угар!G5:G10000,D6,угар!J5:J10000,B56)</f>
        <v>0</v>
      </c>
      <c r="AQ56" s="1312">
        <f>SUMIFS(угар!AL5:AL10000,угар!F5:F10000,AP4,угар!G5:G10000,E6,угар!J5:J10000,B56)</f>
        <v>0</v>
      </c>
      <c r="AR56" s="1312">
        <f>SUMIFS(угар!AL5:AL10000,угар!F5:F10000,AR4,угар!G5:G10000,D6,угар!J5:J10000,B56)</f>
        <v>0</v>
      </c>
      <c r="AS56" s="1312">
        <f>SUMIFS(угар!AL5:AL10000,угар!F5:F10000,AR4,угар!G5:G10000,E6,угар!J5:J10000,B56)</f>
        <v>0</v>
      </c>
      <c r="AT56" s="1312">
        <f>SUMIFS(угар!AL5:AL10000,угар!F5:F10000,AT4,угар!G5:G10000,D6,угар!J5:J10000,B56)</f>
        <v>0</v>
      </c>
      <c r="AU56" s="1312">
        <f>SUMIFS(угар!AL5:AL10000,угар!F5:F10000,AT4,угар!G5:G10000,E6,угар!J5:J10000,B56)</f>
        <v>0</v>
      </c>
      <c r="AV56" s="1312">
        <f>SUMIFS(угар!AL5:AL10000,угар!F5:F10000,AV4,угар!G5:G10000,D6,угар!J5:J10000,B56)</f>
        <v>0</v>
      </c>
      <c r="AW56" s="1312">
        <f>SUMIFS(угар!AL5:AL10000,угар!F5:F10000,AV4,угар!G5:G10000,E6,угар!J5:J10000,B56)</f>
        <v>0</v>
      </c>
    </row>
    <row r="57" spans="1:49" ht="16.5" thickBot="1">
      <c r="A57" s="1298" t="s">
        <v>446</v>
      </c>
      <c r="B57" s="208" t="s">
        <v>149</v>
      </c>
      <c r="C57" s="1292">
        <f t="shared" si="7"/>
        <v>0</v>
      </c>
      <c r="D57" s="1292">
        <f t="shared" si="18"/>
        <v>0</v>
      </c>
      <c r="E57" s="1292">
        <f t="shared" si="19"/>
        <v>0</v>
      </c>
      <c r="F57" s="1315">
        <f t="shared" si="6"/>
        <v>0</v>
      </c>
      <c r="G57" s="1315">
        <v>0</v>
      </c>
      <c r="H57" s="1337">
        <v>0</v>
      </c>
      <c r="I57" s="1351" t="e">
        <f t="shared" si="14"/>
        <v>#DIV/0!</v>
      </c>
      <c r="J57" s="1352" t="e">
        <f t="shared" si="15"/>
        <v>#DIV/0!</v>
      </c>
      <c r="K57" s="1352" t="e">
        <f t="shared" si="16"/>
        <v>#DIV/0!</v>
      </c>
      <c r="L57" s="1340">
        <f>SUMIFS(угар!AL5:AL10000,угар!F5:F10000,L4,угар!G5:G10000,D6,угар!J5:J10000,B57)</f>
        <v>0</v>
      </c>
      <c r="M57" s="1312">
        <f>SUMIFS(угар!AL5:AL10000,угар!F5:F10000,L4,угар!G5:G10000,E6,угар!J5:J10000,B57)</f>
        <v>0</v>
      </c>
      <c r="N57" s="1312">
        <f>SUMIFS(угар!AL5:AL10000,угар!F5:F10000,N4,угар!G5:G10000,D6,угар!J5:J10000,B57)</f>
        <v>0</v>
      </c>
      <c r="O57" s="1312">
        <f>SUMIFS(угар!AL5:AL10000,угар!F5:F10000,N4,угар!G5:G10000,E6,угар!J5:J10000,B57)</f>
        <v>0</v>
      </c>
      <c r="P57" s="1312">
        <f>SUMIFS(угар!AL5:AL10000,угар!F5:F10000,P4,угар!G5:G10000,D6,угар!J5:J10000,B57)</f>
        <v>0</v>
      </c>
      <c r="Q57" s="1312">
        <f>SUMIFS(угар!AL5:AL10000,угар!F5:F10000,P4,угар!G5:G10000,E6,угар!J5:J10000,B57)</f>
        <v>0</v>
      </c>
      <c r="R57" s="1312">
        <f>SUMIFS(угар!AL5:AL10000,угар!F5:F10000,R4,угар!G5:G10000,D6,угар!J5:J10000,B57)</f>
        <v>0</v>
      </c>
      <c r="S57" s="1312">
        <f>SUMIFS(угар!AL5:AL10000,угар!F5:F10000,R4,угар!G5:G10000,E6,угар!J5:J10000,B57)</f>
        <v>0</v>
      </c>
      <c r="T57" s="1312">
        <f>SUMIFS(угар!AL5:AL10000,угар!F5:F10000,T4,угар!G5:G10000,D6,угар!J5:J10000,B57)</f>
        <v>0</v>
      </c>
      <c r="U57" s="1312">
        <f>SUMIFS(угар!AL5:AL10000,угар!F5:F10000,T4,угар!G5:G10000,E6,угар!J5:J10000,B57)</f>
        <v>0</v>
      </c>
      <c r="V57" s="1312">
        <f>SUMIFS(угар!AL5:AL10000,угар!F5:F10000,V4,угар!G5:G10000,D6,угар!J5:J10000,B57)</f>
        <v>0</v>
      </c>
      <c r="W57" s="1312">
        <f>SUMIFS(угар!AL5:AL10000,угар!F5:F10000,V4,угар!G5:G10000,E6,угар!J5:J10000,B57)</f>
        <v>0</v>
      </c>
      <c r="X57" s="1312">
        <f>SUMIFS(угар!AL5:AL10000,угар!F5:F10000,X4,угар!G5:G10000,D6,угар!J5:J10000,B57)</f>
        <v>0</v>
      </c>
      <c r="Y57" s="1312">
        <f>SUMIFS(угар!AL5:AL10000,угар!F5:F10000,X4,угар!G5:G10000,E6,угар!J5:J10000,B57)</f>
        <v>0</v>
      </c>
      <c r="Z57" s="1312">
        <f>SUMIFS(угар!AL5:AL10000,угар!F5:F10000,Z4,угар!G5:G10000,D6,угар!J5:J10000,B57)</f>
        <v>0</v>
      </c>
      <c r="AA57" s="1312">
        <f>SUMIFS(угар!AL5:AL10000,угар!F5:F10000,Z4,угар!G5:G10000,E6,угар!J5:J10000,B57)</f>
        <v>0</v>
      </c>
      <c r="AB57" s="1312">
        <f>SUMIFS(угар!AL5:AL10000,угар!F5:F10000,AB4,угар!G5:G10000,D6,угар!J5:J10000,B57)</f>
        <v>0</v>
      </c>
      <c r="AC57" s="1312">
        <f>SUMIFS(угар!AL5:AL10000,угар!F5:F10000,AB4,угар!G5:G10000,E6,угар!J5:J10000,B57)</f>
        <v>0</v>
      </c>
      <c r="AD57" s="1312">
        <f>SUMIFS(угар!AL5:AL10000,угар!F5:F10000,AD4,угар!G5:G10000,D6,угар!J5:J10000,B57)</f>
        <v>0</v>
      </c>
      <c r="AE57" s="1312">
        <f>SUMIFS(угар!AL5:AL10000,угар!F5:F10000,AD4,угар!G5:G10000,E6,угар!J5:J10000,B57)</f>
        <v>0</v>
      </c>
      <c r="AF57" s="1312">
        <f>SUMIFS(угар!AL5:AL10000,угар!F5:F10000,AF4,угар!G5:G10000,D6,угар!J5:J10000,B57)</f>
        <v>0</v>
      </c>
      <c r="AG57" s="1312">
        <f>SUMIFS(угар!AL5:AL10000,угар!F5:F10000,AF4,угар!G5:G10000,E6,угар!J5:J10000,B57)</f>
        <v>0</v>
      </c>
      <c r="AH57" s="1312">
        <f>SUMIFS(угар!AL5:AL10000,угар!F5:F10000,AH4,угар!G5:G10000,D6,угар!J5:J10000,B57)</f>
        <v>0</v>
      </c>
      <c r="AI57" s="1312">
        <f>SUMIFS(угар!AL5:AL10000,угар!F5:F10000,AH4,угар!G5:G10000,E6,угар!J5:J10000,B57)</f>
        <v>0</v>
      </c>
      <c r="AJ57" s="1312">
        <f>SUMIFS(угар!AL5:AL10000,угар!F5:F10000,AJ4,угар!G5:G10000,D6,угар!J5:J10000,B57)</f>
        <v>0</v>
      </c>
      <c r="AK57" s="1312">
        <f>SUMIFS(угар!AL5:AL10000,угар!F5:F10000,AJ4,угар!G5:G10000,E6,угар!J5:J10000,B57)</f>
        <v>0</v>
      </c>
      <c r="AL57" s="1312">
        <f>SUMIFS(угар!AL5:AL10000,угар!F5:F10000,AL4,угар!G5:G10000,D6,угар!J5:J10000,B57)</f>
        <v>0</v>
      </c>
      <c r="AM57" s="1312">
        <f>SUMIFS(угар!AL5:AL10000,угар!F5:F10000,AL4,угар!G5:G10000,E6,угар!J5:J10000,B57)</f>
        <v>0</v>
      </c>
      <c r="AN57" s="1312">
        <f>SUMIFS(угар!AL5:AL10000,угар!F5:F10000,AN4,угар!G5:G10000,D6,угар!J5:J10000,B57)</f>
        <v>0</v>
      </c>
      <c r="AO57" s="1312">
        <f>SUMIFS(угар!AL5:AL10000,угар!F5:F10000,AN4,угар!G5:G10000,E6,угар!J5:J10000,B57)</f>
        <v>0</v>
      </c>
      <c r="AP57" s="1312">
        <f>SUMIFS(угар!AL5:AL10000,угар!F5:F10000,AP4,угар!G5:G10000,D6,угар!J5:J10000,B57)</f>
        <v>0</v>
      </c>
      <c r="AQ57" s="1312">
        <f>SUMIFS(угар!AL5:AL10000,угар!F5:F10000,AP4,угар!G5:G10000,E6,угар!J5:J10000,B57)</f>
        <v>0</v>
      </c>
      <c r="AR57" s="1312">
        <f>SUMIFS(угар!AL5:AL10000,угар!F5:F10000,AR4,угар!G5:G10000,D6,угар!J5:J10000,B57)</f>
        <v>0</v>
      </c>
      <c r="AS57" s="1312">
        <f>SUMIFS(угар!AL5:AL10000,угар!F5:F10000,AR4,угар!G5:G10000,E6,угар!J5:J10000,B57)</f>
        <v>0</v>
      </c>
      <c r="AT57" s="1312">
        <f>SUMIFS(угар!AL5:AL10000,угар!F5:F10000,AT4,угар!G5:G10000,D6,угар!J5:J10000,B57)</f>
        <v>0</v>
      </c>
      <c r="AU57" s="1312">
        <f>SUMIFS(угар!AL5:AL10000,угар!F5:F10000,AT4,угар!G5:G10000,E6,угар!J5:J10000,B57)</f>
        <v>0</v>
      </c>
      <c r="AV57" s="1312">
        <f>SUMIFS(угар!AL5:AL10000,угар!F5:F10000,AV4,угар!G5:G10000,D6,угар!J5:J10000,B57)</f>
        <v>0</v>
      </c>
      <c r="AW57" s="1312">
        <f>SUMIFS(угар!AL5:AL10000,угар!F5:F10000,AV4,угар!G5:G10000,E6,угар!J5:J10000,B57)</f>
        <v>0</v>
      </c>
    </row>
    <row r="58" spans="1:49" ht="16.5" thickBot="1">
      <c r="A58" s="1298" t="s">
        <v>447</v>
      </c>
      <c r="B58" s="208" t="s">
        <v>684</v>
      </c>
      <c r="C58" s="1292">
        <f t="shared" si="7"/>
        <v>0</v>
      </c>
      <c r="D58" s="1292">
        <f t="shared" si="18"/>
        <v>0</v>
      </c>
      <c r="E58" s="1292">
        <f t="shared" si="19"/>
        <v>0</v>
      </c>
      <c r="F58" s="1315">
        <f t="shared" si="6"/>
        <v>0</v>
      </c>
      <c r="G58" s="1315">
        <v>0</v>
      </c>
      <c r="H58" s="1337">
        <v>0</v>
      </c>
      <c r="I58" s="1351" t="e">
        <f t="shared" si="14"/>
        <v>#DIV/0!</v>
      </c>
      <c r="J58" s="1352" t="e">
        <f t="shared" si="15"/>
        <v>#DIV/0!</v>
      </c>
      <c r="K58" s="1352" t="e">
        <f t="shared" si="16"/>
        <v>#DIV/0!</v>
      </c>
      <c r="L58" s="1340">
        <f>SUMIFS(угар!AL5:AL10000,угар!F5:F10000,L4,угар!G5:G10000,D6,угар!J5:J10000,B58)</f>
        <v>0</v>
      </c>
      <c r="M58" s="1312">
        <f>SUMIFS(угар!AL5:AL10000,угар!F5:F10000,L4,угар!G5:G10000,E6,угар!J5:J10000,B58)</f>
        <v>0</v>
      </c>
      <c r="N58" s="1312">
        <f>SUMIFS(угар!AL5:AL10000,угар!F5:F10000,N4,угар!G5:G10000,D6,угар!J5:J10000,B58)</f>
        <v>0</v>
      </c>
      <c r="O58" s="1312">
        <f>SUMIFS(угар!AL5:AL10000,угар!F5:F10000,N4,угар!G5:G10000,E6,угар!J5:J10000,B58)</f>
        <v>0</v>
      </c>
      <c r="P58" s="1312">
        <f>SUMIFS(угар!AL5:AL10000,угар!F5:F10000,P4,угар!G5:G10000,D6,угар!J5:J10000,B58)</f>
        <v>0</v>
      </c>
      <c r="Q58" s="1312">
        <f>SUMIFS(угар!AL5:AL10000,угар!F5:F10000,P4,угар!G5:G10000,E6,угар!J5:J10000,B58)</f>
        <v>0</v>
      </c>
      <c r="R58" s="1312">
        <f>SUMIFS(угар!AL5:AL10000,угар!F5:F10000,R4,угар!G5:G10000,D6,угар!J5:J10000,B58)</f>
        <v>0</v>
      </c>
      <c r="S58" s="1312">
        <f>SUMIFS(угар!AL5:AL10000,угар!F5:F10000,R4,угар!G5:G10000,E6,угар!J5:J10000,B58)</f>
        <v>0</v>
      </c>
      <c r="T58" s="1312">
        <f>SUMIFS(угар!AL5:AL10000,угар!F5:F10000,T4,угар!G5:G10000,D6,угар!J5:J10000,B58)</f>
        <v>0</v>
      </c>
      <c r="U58" s="1312">
        <f>SUMIFS(угар!AL5:AL10000,угар!F5:F10000,T4,угар!G5:G10000,E6,угар!J5:J10000,B58)</f>
        <v>0</v>
      </c>
      <c r="V58" s="1312">
        <f>SUMIFS(угар!AL5:AL10000,угар!F5:F10000,V4,угар!G5:G10000,D6,угар!J5:J10000,B58)</f>
        <v>0</v>
      </c>
      <c r="W58" s="1312">
        <f>SUMIFS(угар!AL5:AL10000,угар!F5:F10000,V4,угар!G5:G10000,E6,угар!J5:J10000,B58)</f>
        <v>0</v>
      </c>
      <c r="X58" s="1312">
        <f>SUMIFS(угар!AL5:AL10000,угар!F5:F10000,X4,угар!G5:G10000,D6,угар!J5:J10000,B58)</f>
        <v>0</v>
      </c>
      <c r="Y58" s="1312">
        <f>SUMIFS(угар!AL5:AL10000,угар!F5:F10000,X4,угар!G5:G10000,E6,угар!J5:J10000,B58)</f>
        <v>0</v>
      </c>
      <c r="Z58" s="1312">
        <f>SUMIFS(угар!AL5:AL10000,угар!F5:F10000,Z4,угар!G5:G10000,D6,угар!J5:J10000,B58)</f>
        <v>0</v>
      </c>
      <c r="AA58" s="1312">
        <f>SUMIFS(угар!AL5:AL10000,угар!F5:F10000,Z4,угар!G5:G10000,E6,угар!J5:J10000,B58)</f>
        <v>0</v>
      </c>
      <c r="AB58" s="1312">
        <f>SUMIFS(угар!AL5:AL10000,угар!F5:F10000,AB4,угар!G5:G10000,D6,угар!J5:J10000,B58)</f>
        <v>0</v>
      </c>
      <c r="AC58" s="1312">
        <f>SUMIFS(угар!AL5:AL10000,угар!F5:F10000,AB4,угар!G5:G10000,E6,угар!J5:J10000,B58)</f>
        <v>0</v>
      </c>
      <c r="AD58" s="1312">
        <f>SUMIFS(угар!AL5:AL10000,угар!F5:F10000,AD4,угар!G5:G10000,D6,угар!J5:J10000,B58)</f>
        <v>0</v>
      </c>
      <c r="AE58" s="1312">
        <f>SUMIFS(угар!AL5:AL10000,угар!F5:F10000,AD4,угар!G5:G10000,E6,угар!J5:J10000,B58)</f>
        <v>0</v>
      </c>
      <c r="AF58" s="1312">
        <f>SUMIFS(угар!AL5:AL10000,угар!F5:F10000,AF4,угар!G5:G10000,D6,угар!J5:J10000,B58)</f>
        <v>0</v>
      </c>
      <c r="AG58" s="1312">
        <f>SUMIFS(угар!AL5:AL10000,угар!F5:F10000,AF4,угар!G5:G10000,E6,угар!J5:J10000,B58)</f>
        <v>0</v>
      </c>
      <c r="AH58" s="1312">
        <f>SUMIFS(угар!AL5:AL10000,угар!F5:F10000,AH4,угар!G5:G10000,D6,угар!J5:J10000,B58)</f>
        <v>0</v>
      </c>
      <c r="AI58" s="1312">
        <f>SUMIFS(угар!AL5:AL10000,угар!F5:F10000,AH4,угар!G5:G10000,E6,угар!J5:J10000,B58)</f>
        <v>0</v>
      </c>
      <c r="AJ58" s="1312">
        <f>SUMIFS(угар!AL5:AL10000,угар!F5:F10000,AJ4,угар!G5:G10000,D6,угар!J5:J10000,B58)</f>
        <v>0</v>
      </c>
      <c r="AK58" s="1312">
        <f>SUMIFS(угар!AL5:AL10000,угар!F5:F10000,AJ4,угар!G5:G10000,E6,угар!J5:J10000,B58)</f>
        <v>0</v>
      </c>
      <c r="AL58" s="1312">
        <f>SUMIFS(угар!AL5:AL10000,угар!F5:F10000,AL4,угар!G5:G10000,D6,угар!J5:J10000,B58)</f>
        <v>0</v>
      </c>
      <c r="AM58" s="1312">
        <f>SUMIFS(угар!AL5:AL10000,угар!F5:F10000,AL4,угар!G5:G10000,E6,угар!J5:J10000,B58)</f>
        <v>0</v>
      </c>
      <c r="AN58" s="1312">
        <f>SUMIFS(угар!AL5:AL10000,угар!F5:F10000,AN4,угар!G5:G10000,D6,угар!J5:J10000,B58)</f>
        <v>0</v>
      </c>
      <c r="AO58" s="1312">
        <f>SUMIFS(угар!AL5:AL10000,угар!F5:F10000,AN4,угар!G5:G10000,E6,угар!J5:J10000,B58)</f>
        <v>0</v>
      </c>
      <c r="AP58" s="1312">
        <f>SUMIFS(угар!AL5:AL10000,угар!F5:F10000,AP4,угар!G5:G10000,D6,угар!J5:J10000,B58)</f>
        <v>0</v>
      </c>
      <c r="AQ58" s="1312">
        <f>SUMIFS(угар!AL5:AL10000,угар!F5:F10000,AP4,угар!G5:G10000,E6,угар!J5:J10000,B58)</f>
        <v>0</v>
      </c>
      <c r="AR58" s="1312">
        <f>SUMIFS(угар!AL5:AL10000,угар!F5:F10000,AR4,угар!G5:G10000,D6,угар!J5:J10000,B58)</f>
        <v>0</v>
      </c>
      <c r="AS58" s="1312">
        <f>SUMIFS(угар!AL5:AL10000,угар!F5:F10000,AR4,угар!G5:G10000,E6,угар!J5:J10000,B58)</f>
        <v>0</v>
      </c>
      <c r="AT58" s="1312">
        <f>SUMIFS(угар!AL5:AL10000,угар!F5:F10000,AT4,угар!G5:G10000,D6,угар!J5:J10000,B58)</f>
        <v>0</v>
      </c>
      <c r="AU58" s="1312">
        <f>SUMIFS(угар!AL5:AL10000,угар!F5:F10000,AT4,угар!G5:G10000,E6,угар!J5:J10000,B58)</f>
        <v>0</v>
      </c>
      <c r="AV58" s="1312">
        <f>SUMIFS(угар!AL5:AL10000,угар!F5:F10000,AV4,угар!G5:G10000,D6,угар!J5:J10000,B58)</f>
        <v>0</v>
      </c>
      <c r="AW58" s="1312">
        <f>SUMIFS(угар!AL5:AL10000,угар!F5:F10000,AV4,угар!G5:G10000,E6,угар!J5:J10000,B58)</f>
        <v>0</v>
      </c>
    </row>
    <row r="59" spans="1:49" ht="16.5" thickBot="1">
      <c r="A59" s="1298" t="s">
        <v>448</v>
      </c>
      <c r="B59" s="208" t="s">
        <v>685</v>
      </c>
      <c r="C59" s="1292">
        <f t="shared" si="7"/>
        <v>0</v>
      </c>
      <c r="D59" s="1292">
        <f t="shared" si="18"/>
        <v>0</v>
      </c>
      <c r="E59" s="1292">
        <f t="shared" si="19"/>
        <v>0</v>
      </c>
      <c r="F59" s="1315">
        <f t="shared" si="6"/>
        <v>0</v>
      </c>
      <c r="G59" s="1315">
        <v>0</v>
      </c>
      <c r="H59" s="1337">
        <v>0</v>
      </c>
      <c r="I59" s="1351" t="e">
        <f t="shared" si="14"/>
        <v>#DIV/0!</v>
      </c>
      <c r="J59" s="1352" t="e">
        <f t="shared" si="15"/>
        <v>#DIV/0!</v>
      </c>
      <c r="K59" s="1352" t="e">
        <f t="shared" si="16"/>
        <v>#DIV/0!</v>
      </c>
      <c r="L59" s="1340">
        <f>SUMIFS(угар!AL5:AL10000,угар!F5:F10000,L4,угар!G5:G10000,D6,угар!J5:J10000,B59)</f>
        <v>0</v>
      </c>
      <c r="M59" s="1312">
        <f>SUMIFS(угар!AL5:AL10000,угар!F5:F10000,L4,угар!G5:G10000,E6,угар!J5:J10000,B59)</f>
        <v>0</v>
      </c>
      <c r="N59" s="1312">
        <f>SUMIFS(угар!AL5:AL10000,угар!F5:F10000,N4,угар!G5:G10000,D6,угар!J5:J10000,B59)</f>
        <v>0</v>
      </c>
      <c r="O59" s="1312">
        <f>SUMIFS(угар!AL5:AL10000,угар!F5:F10000,N4,угар!G5:G10000,E6,угар!J5:J10000,B59)</f>
        <v>0</v>
      </c>
      <c r="P59" s="1312">
        <f>SUMIFS(угар!AL5:AL10000,угар!F5:F10000,P4,угар!G5:G10000,D6,угар!J5:J10000,B59)</f>
        <v>0</v>
      </c>
      <c r="Q59" s="1312">
        <f>SUMIFS(угар!AL5:AL10000,угар!F5:F10000,P4,угар!G5:G10000,E6,угар!J5:J10000,B59)</f>
        <v>0</v>
      </c>
      <c r="R59" s="1312">
        <f>SUMIFS(угар!AL5:AL10000,угар!F5:F10000,R4,угар!G5:G10000,D6,угар!J5:J10000,B59)</f>
        <v>0</v>
      </c>
      <c r="S59" s="1312">
        <f>SUMIFS(угар!AL5:AL10000,угар!F5:F10000,R4,угар!G5:G10000,E6,угар!J5:J10000,B59)</f>
        <v>0</v>
      </c>
      <c r="T59" s="1312">
        <f>SUMIFS(угар!AL5:AL10000,угар!F5:F10000,T4,угар!G5:G10000,D6,угар!J5:J10000,B59)</f>
        <v>0</v>
      </c>
      <c r="U59" s="1312">
        <f>SUMIFS(угар!AL5:AL10000,угар!F5:F10000,T4,угар!G5:G10000,E6,угар!J5:J10000,B59)</f>
        <v>0</v>
      </c>
      <c r="V59" s="1312">
        <f>SUMIFS(угар!AL5:AL10000,угар!F5:F10000,V4,угар!G5:G10000,D6,угар!J5:J10000,B59)</f>
        <v>0</v>
      </c>
      <c r="W59" s="1312">
        <f>SUMIFS(угар!AL5:AL10000,угар!F5:F10000,V4,угар!G5:G10000,E6,угар!J5:J10000,B59)</f>
        <v>0</v>
      </c>
      <c r="X59" s="1312">
        <f>SUMIFS(угар!AL5:AL10000,угар!F5:F10000,X4,угар!G5:G10000,D6,угар!J5:J10000,B59)</f>
        <v>0</v>
      </c>
      <c r="Y59" s="1312">
        <f>SUMIFS(угар!AL5:AL10000,угар!F5:F10000,X4,угар!G5:G10000,E6,угар!J5:J10000,B59)</f>
        <v>0</v>
      </c>
      <c r="Z59" s="1312">
        <f>SUMIFS(угар!AL5:AL10000,угар!F5:F10000,Z4,угар!G5:G10000,D6,угар!J5:J10000,B59)</f>
        <v>0</v>
      </c>
      <c r="AA59" s="1312">
        <f>SUMIFS(угар!AL5:AL10000,угар!F5:F10000,Z4,угар!G5:G10000,E6,угар!J5:J10000,B59)</f>
        <v>0</v>
      </c>
      <c r="AB59" s="1312">
        <f>SUMIFS(угар!AL5:AL10000,угар!F5:F10000,AB4,угар!G5:G10000,D6,угар!J5:J10000,B59)</f>
        <v>0</v>
      </c>
      <c r="AC59" s="1312">
        <f>SUMIFS(угар!AL5:AL10000,угар!F5:F10000,AB4,угар!G5:G10000,E6,угар!J5:J10000,B59)</f>
        <v>0</v>
      </c>
      <c r="AD59" s="1312">
        <f>SUMIFS(угар!AL5:AL10000,угар!F5:F10000,AD4,угар!G5:G10000,D6,угар!J5:J10000,B59)</f>
        <v>0</v>
      </c>
      <c r="AE59" s="1312">
        <f>SUMIFS(угар!AL5:AL10000,угар!F5:F10000,AD4,угар!G5:G10000,E6,угар!J5:J10000,B59)</f>
        <v>0</v>
      </c>
      <c r="AF59" s="1312">
        <f>SUMIFS(угар!AL5:AL10000,угар!F5:F10000,AF4,угар!G5:G10000,D6,угар!J5:J10000,B59)</f>
        <v>0</v>
      </c>
      <c r="AG59" s="1312">
        <f>SUMIFS(угар!AL5:AL10000,угар!F5:F10000,AF4,угар!G5:G10000,E6,угар!J5:J10000,B59)</f>
        <v>0</v>
      </c>
      <c r="AH59" s="1312">
        <f>SUMIFS(угар!AL5:AL10000,угар!F5:F10000,AH4,угар!G5:G10000,D6,угар!J5:J10000,B59)</f>
        <v>0</v>
      </c>
      <c r="AI59" s="1312">
        <f>SUMIFS(угар!AL5:AL10000,угар!F5:F10000,AH4,угар!G5:G10000,E6,угар!J5:J10000,B59)</f>
        <v>0</v>
      </c>
      <c r="AJ59" s="1312">
        <f>SUMIFS(угар!AL5:AL10000,угар!F5:F10000,AJ4,угар!G5:G10000,D6,угар!J5:J10000,B59)</f>
        <v>0</v>
      </c>
      <c r="AK59" s="1312">
        <f>SUMIFS(угар!AL5:AL10000,угар!F5:F10000,AJ4,угар!G5:G10000,E6,угар!J5:J10000,B59)</f>
        <v>0</v>
      </c>
      <c r="AL59" s="1312">
        <f>SUMIFS(угар!AL5:AL10000,угар!F5:F10000,AL4,угар!G5:G10000,D6,угар!J5:J10000,B59)</f>
        <v>0</v>
      </c>
      <c r="AM59" s="1312">
        <f>SUMIFS(угар!AL5:AL10000,угар!F5:F10000,AL4,угар!G5:G10000,E6,угар!J5:J10000,B59)</f>
        <v>0</v>
      </c>
      <c r="AN59" s="1312">
        <f>SUMIFS(угар!AL5:AL10000,угар!F5:F10000,AN4,угар!G5:G10000,D6,угар!J5:J10000,B59)</f>
        <v>0</v>
      </c>
      <c r="AO59" s="1312">
        <f>SUMIFS(угар!AL5:AL10000,угар!F5:F10000,AN4,угар!G5:G10000,E6,угар!J5:J10000,B59)</f>
        <v>0</v>
      </c>
      <c r="AP59" s="1312">
        <f>SUMIFS(угар!AL5:AL10000,угар!F5:F10000,AP4,угар!G5:G10000,D6,угар!J5:J10000,B59)</f>
        <v>0</v>
      </c>
      <c r="AQ59" s="1312">
        <f>SUMIFS(угар!AL5:AL10000,угар!F5:F10000,AP4,угар!G5:G10000,E6,угар!J5:J10000,B59)</f>
        <v>0</v>
      </c>
      <c r="AR59" s="1312">
        <f>SUMIFS(угар!AL5:AL10000,угар!F5:F10000,AR4,угар!G5:G10000,D6,угар!J5:J10000,B59)</f>
        <v>0</v>
      </c>
      <c r="AS59" s="1312">
        <f>SUMIFS(угар!AL5:AL10000,угар!F5:F10000,AR4,угар!G5:G10000,E6,угар!J5:J10000,B59)</f>
        <v>0</v>
      </c>
      <c r="AT59" s="1312">
        <f>SUMIFS(угар!AL5:AL10000,угар!F5:F10000,AT4,угар!G5:G10000,D6,угар!J5:J10000,B59)</f>
        <v>0</v>
      </c>
      <c r="AU59" s="1312">
        <f>SUMIFS(угар!AL5:AL10000,угар!F5:F10000,AT4,угар!G5:G10000,E6,угар!J5:J10000,B59)</f>
        <v>0</v>
      </c>
      <c r="AV59" s="1312">
        <f>SUMIFS(угар!AL5:AL10000,угар!F5:F10000,AV4,угар!G5:G10000,D6,угар!J5:J10000,B59)</f>
        <v>0</v>
      </c>
      <c r="AW59" s="1312">
        <f>SUMIFS(угар!AL5:AL10000,угар!F5:F10000,AV4,угар!G5:G10000,E6,угар!J5:J10000,B59)</f>
        <v>0</v>
      </c>
    </row>
    <row r="60" spans="1:49" ht="16.5" thickBot="1">
      <c r="A60" s="1298" t="s">
        <v>449</v>
      </c>
      <c r="B60" s="208" t="s">
        <v>686</v>
      </c>
      <c r="C60" s="1292">
        <f t="shared" si="7"/>
        <v>0</v>
      </c>
      <c r="D60" s="1292">
        <f t="shared" si="18"/>
        <v>0</v>
      </c>
      <c r="E60" s="1292">
        <f t="shared" si="19"/>
        <v>0</v>
      </c>
      <c r="F60" s="1315">
        <f t="shared" si="6"/>
        <v>0</v>
      </c>
      <c r="G60" s="1315">
        <v>0</v>
      </c>
      <c r="H60" s="1337">
        <v>0</v>
      </c>
      <c r="I60" s="1351" t="e">
        <f t="shared" si="14"/>
        <v>#DIV/0!</v>
      </c>
      <c r="J60" s="1352" t="e">
        <f t="shared" si="15"/>
        <v>#DIV/0!</v>
      </c>
      <c r="K60" s="1352" t="e">
        <f t="shared" si="16"/>
        <v>#DIV/0!</v>
      </c>
      <c r="L60" s="1340">
        <f>SUMIFS(угар!AL5:AL10000,угар!F5:F10000,L4,угар!G5:G10000,D6,угар!J5:J10000,B60)</f>
        <v>0</v>
      </c>
      <c r="M60" s="1312">
        <f>SUMIFS(угар!AL5:AL10000,угар!F5:F10000,L4,угар!G5:G10000,E6,угар!J5:J10000,B60)</f>
        <v>0</v>
      </c>
      <c r="N60" s="1312">
        <f>SUMIFS(угар!AL5:AL10000,угар!F5:F10000,N4,угар!G5:G10000,D6,угар!J5:J10000,B60)</f>
        <v>0</v>
      </c>
      <c r="O60" s="1312">
        <f>SUMIFS(угар!AL5:AL10000,угар!F5:F10000,N4,угар!G5:G10000,E6,угар!J5:J10000,B60)</f>
        <v>0</v>
      </c>
      <c r="P60" s="1312">
        <f>SUMIFS(угар!AL5:AL10000,угар!F5:F10000,P4,угар!G5:G10000,D6,угар!J5:J10000,B60)</f>
        <v>0</v>
      </c>
      <c r="Q60" s="1312">
        <f>SUMIFS(угар!AL5:AL10000,угар!F5:F10000,P4,угар!G5:G10000,E6,угар!J5:J10000,B60)</f>
        <v>0</v>
      </c>
      <c r="R60" s="1312">
        <f>SUMIFS(угар!AL5:AL10000,угар!F5:F10000,R4,угар!G5:G10000,D6,угар!J5:J10000,B60)</f>
        <v>0</v>
      </c>
      <c r="S60" s="1312">
        <f>SUMIFS(угар!AL5:AL10000,угар!F5:F10000,R4,угар!G5:G10000,E6,угар!J5:J10000,B60)</f>
        <v>0</v>
      </c>
      <c r="T60" s="1312">
        <f>SUMIFS(угар!AL5:AL10000,угар!F5:F10000,T4,угар!G5:G10000,D6,угар!J5:J10000,B60)</f>
        <v>0</v>
      </c>
      <c r="U60" s="1312">
        <f>SUMIFS(угар!AL5:AL10000,угар!F5:F10000,T4,угар!G5:G10000,E6,угар!J5:J10000,B60)</f>
        <v>0</v>
      </c>
      <c r="V60" s="1312">
        <f>SUMIFS(угар!AL5:AL10000,угар!F5:F10000,V4,угар!G5:G10000,D6,угар!J5:J10000,B60)</f>
        <v>0</v>
      </c>
      <c r="W60" s="1312">
        <f>SUMIFS(угар!AL5:AL10000,угар!F5:F10000,V4,угар!G5:G10000,E6,угар!J5:J10000,B60)</f>
        <v>0</v>
      </c>
      <c r="X60" s="1312">
        <f>SUMIFS(угар!AL5:AL10000,угар!F5:F10000,X4,угар!G5:G10000,D6,угар!J5:J10000,B60)</f>
        <v>0</v>
      </c>
      <c r="Y60" s="1312">
        <f>SUMIFS(угар!AL5:AL10000,угар!F5:F10000,X4,угар!G5:G10000,E6,угар!J5:J10000,B60)</f>
        <v>0</v>
      </c>
      <c r="Z60" s="1312">
        <f>SUMIFS(угар!AL5:AL10000,угар!F5:F10000,Z4,угар!G5:G10000,D6,угар!J5:J10000,B60)</f>
        <v>0</v>
      </c>
      <c r="AA60" s="1312">
        <f>SUMIFS(угар!AL5:AL10000,угар!F5:F10000,Z4,угар!G5:G10000,E6,угар!J5:J10000,B60)</f>
        <v>0</v>
      </c>
      <c r="AB60" s="1312">
        <f>SUMIFS(угар!AL5:AL10000,угар!F5:F10000,AB4,угар!G5:G10000,D6,угар!J5:J10000,B60)</f>
        <v>0</v>
      </c>
      <c r="AC60" s="1312">
        <f>SUMIFS(угар!AL5:AL10000,угар!F5:F10000,AB4,угар!G5:G10000,E6,угар!J5:J10000,B60)</f>
        <v>0</v>
      </c>
      <c r="AD60" s="1312">
        <f>SUMIFS(угар!AL5:AL10000,угар!F5:F10000,AD4,угар!G5:G10000,D6,угар!J5:J10000,B60)</f>
        <v>0</v>
      </c>
      <c r="AE60" s="1312">
        <f>SUMIFS(угар!AL5:AL10000,угар!F5:F10000,AD4,угар!G5:G10000,E6,угар!J5:J10000,B60)</f>
        <v>0</v>
      </c>
      <c r="AF60" s="1312">
        <f>SUMIFS(угар!AL5:AL10000,угар!F5:F10000,AF4,угар!G5:G10000,D6,угар!J5:J10000,B60)</f>
        <v>0</v>
      </c>
      <c r="AG60" s="1312">
        <f>SUMIFS(угар!AL5:AL10000,угар!F5:F10000,AF4,угар!G5:G10000,E6,угар!J5:J10000,B60)</f>
        <v>0</v>
      </c>
      <c r="AH60" s="1312">
        <f>SUMIFS(угар!AL5:AL10000,угар!F5:F10000,AH4,угар!G5:G10000,D6,угар!J5:J10000,B60)</f>
        <v>0</v>
      </c>
      <c r="AI60" s="1312">
        <f>SUMIFS(угар!AL5:AL10000,угар!F5:F10000,AH4,угар!G5:G10000,E6,угар!J5:J10000,B60)</f>
        <v>0</v>
      </c>
      <c r="AJ60" s="1312">
        <f>SUMIFS(угар!AL5:AL10000,угар!F5:F10000,AJ4,угар!G5:G10000,D6,угар!J5:J10000,B60)</f>
        <v>0</v>
      </c>
      <c r="AK60" s="1312">
        <f>SUMIFS(угар!AL5:AL10000,угар!F5:F10000,AJ4,угар!G5:G10000,E6,угар!J5:J10000,B60)</f>
        <v>0</v>
      </c>
      <c r="AL60" s="1312">
        <f>SUMIFS(угар!AL5:AL10000,угар!F5:F10000,AL4,угар!G5:G10000,D6,угар!J5:J10000,B60)</f>
        <v>0</v>
      </c>
      <c r="AM60" s="1312">
        <f>SUMIFS(угар!AL5:AL10000,угар!F5:F10000,AL4,угар!G5:G10000,E6,угар!J5:J10000,B60)</f>
        <v>0</v>
      </c>
      <c r="AN60" s="1312">
        <f>SUMIFS(угар!AL5:AL10000,угар!F5:F10000,AN4,угар!G5:G10000,D6,угар!J5:J10000,B60)</f>
        <v>0</v>
      </c>
      <c r="AO60" s="1312">
        <f>SUMIFS(угар!AL5:AL10000,угар!F5:F10000,AN4,угар!G5:G10000,E6,угар!J5:J10000,B60)</f>
        <v>0</v>
      </c>
      <c r="AP60" s="1312">
        <f>SUMIFS(угар!AL5:AL10000,угар!F5:F10000,AP4,угар!G5:G10000,D6,угар!J5:J10000,B60)</f>
        <v>0</v>
      </c>
      <c r="AQ60" s="1312">
        <f>SUMIFS(угар!AL5:AL10000,угар!F5:F10000,AP4,угар!G5:G10000,E6,угар!J5:J10000,B60)</f>
        <v>0</v>
      </c>
      <c r="AR60" s="1312">
        <f>SUMIFS(угар!AL5:AL10000,угар!F5:F10000,AR4,угар!G5:G10000,D6,угар!J5:J10000,B60)</f>
        <v>0</v>
      </c>
      <c r="AS60" s="1312">
        <f>SUMIFS(угар!AL5:AL10000,угар!F5:F10000,AR4,угар!G5:G10000,E6,угар!J5:J10000,B60)</f>
        <v>0</v>
      </c>
      <c r="AT60" s="1312">
        <f>SUMIFS(угар!AL5:AL10000,угар!F5:F10000,AT4,угар!G5:G10000,D6,угар!J5:J10000,B60)</f>
        <v>0</v>
      </c>
      <c r="AU60" s="1312">
        <f>SUMIFS(угар!AL5:AL10000,угар!F5:F10000,AT4,угар!G5:G10000,E6,угар!J5:J10000,B60)</f>
        <v>0</v>
      </c>
      <c r="AV60" s="1312">
        <f>SUMIFS(угар!AL5:AL10000,угар!F5:F10000,AV4,угар!G5:G10000,D6,угар!J5:J10000,B60)</f>
        <v>0</v>
      </c>
      <c r="AW60" s="1312">
        <f>SUMIFS(угар!AL5:AL10000,угар!F5:F10000,AV4,угар!G5:G10000,E6,угар!J5:J10000,B60)</f>
        <v>0</v>
      </c>
    </row>
    <row r="61" spans="1:49" ht="16.5" thickBot="1">
      <c r="A61" s="1298" t="s">
        <v>450</v>
      </c>
      <c r="B61" s="208" t="s">
        <v>687</v>
      </c>
      <c r="C61" s="1292">
        <f t="shared" si="7"/>
        <v>0</v>
      </c>
      <c r="D61" s="1292">
        <f t="shared" si="18"/>
        <v>0</v>
      </c>
      <c r="E61" s="1292">
        <f t="shared" si="19"/>
        <v>0</v>
      </c>
      <c r="F61" s="1315">
        <f t="shared" si="6"/>
        <v>0</v>
      </c>
      <c r="G61" s="1315">
        <v>0</v>
      </c>
      <c r="H61" s="1337">
        <v>0</v>
      </c>
      <c r="I61" s="1351" t="e">
        <f t="shared" si="14"/>
        <v>#DIV/0!</v>
      </c>
      <c r="J61" s="1352" t="e">
        <f t="shared" si="15"/>
        <v>#DIV/0!</v>
      </c>
      <c r="K61" s="1352" t="e">
        <f t="shared" si="16"/>
        <v>#DIV/0!</v>
      </c>
      <c r="L61" s="1340">
        <f>SUMIFS(угар!AL5:AL10000,угар!F5:F10000,L4,угар!G5:G10000,D6,угар!J5:J10000,B61)</f>
        <v>0</v>
      </c>
      <c r="M61" s="1312">
        <f>SUMIFS(угар!AL5:AL10000,угар!F5:F10000,L4,угар!G5:G10000,E6,угар!J5:J10000,B61)</f>
        <v>0</v>
      </c>
      <c r="N61" s="1312">
        <f>SUMIFS(угар!AL5:AL10000,угар!F5:F10000,N4,угар!G5:G10000,D6,угар!J5:J10000,B61)</f>
        <v>0</v>
      </c>
      <c r="O61" s="1312">
        <f>SUMIFS(угар!AL5:AL10000,угар!F5:F10000,N4,угар!G5:G10000,E6,угар!J5:J10000,B61)</f>
        <v>0</v>
      </c>
      <c r="P61" s="1312">
        <f>SUMIFS(угар!AL5:AL10000,угар!F5:F10000,P4,угар!G5:G10000,D6,угар!J5:J10000,B61)</f>
        <v>0</v>
      </c>
      <c r="Q61" s="1312">
        <f>SUMIFS(угар!AL5:AL10000,угар!F5:F10000,P4,угар!G5:G10000,E6,угар!J5:J10000,B61)</f>
        <v>0</v>
      </c>
      <c r="R61" s="1312">
        <f>SUMIFS(угар!AL5:AL10000,угар!F5:F10000,R4,угар!G5:G10000,D6,угар!J5:J10000,B61)</f>
        <v>0</v>
      </c>
      <c r="S61" s="1312">
        <f>SUMIFS(угар!AL5:AL10000,угар!F5:F10000,R4,угар!G5:G10000,E6,угар!J5:J10000,B61)</f>
        <v>0</v>
      </c>
      <c r="T61" s="1312">
        <f>SUMIFS(угар!AL5:AL10000,угар!F5:F10000,T4,угар!G5:G10000,D6,угар!J5:J10000,B61)</f>
        <v>0</v>
      </c>
      <c r="U61" s="1312">
        <f>SUMIFS(угар!AL5:AL10000,угар!F5:F10000,T4,угар!G5:G10000,E6,угар!J5:J10000,B61)</f>
        <v>0</v>
      </c>
      <c r="V61" s="1312">
        <f>SUMIFS(угар!AL5:AL10000,угар!F5:F10000,V4,угар!G5:G10000,D6,угар!J5:J10000,B61)</f>
        <v>0</v>
      </c>
      <c r="W61" s="1312">
        <f>SUMIFS(угар!AL5:AL10000,угар!F5:F10000,V4,угар!G5:G10000,E6,угар!J5:J10000,B61)</f>
        <v>0</v>
      </c>
      <c r="X61" s="1312">
        <f>SUMIFS(угар!AL5:AL10000,угар!F5:F10000,X4,угар!G5:G10000,D6,угар!J5:J10000,B61)</f>
        <v>0</v>
      </c>
      <c r="Y61" s="1312">
        <f>SUMIFS(угар!AL5:AL10000,угар!F5:F10000,X4,угар!G5:G10000,E6,угар!J5:J10000,B61)</f>
        <v>0</v>
      </c>
      <c r="Z61" s="1312">
        <f>SUMIFS(угар!AL5:AL10000,угар!F5:F10000,Z4,угар!G5:G10000,D6,угар!J5:J10000,B61)</f>
        <v>0</v>
      </c>
      <c r="AA61" s="1312">
        <f>SUMIFS(угар!AL5:AL10000,угар!F5:F10000,Z4,угар!G5:G10000,E6,угар!J5:J10000,B61)</f>
        <v>0</v>
      </c>
      <c r="AB61" s="1312">
        <f>SUMIFS(угар!AL5:AL10000,угар!F5:F10000,AB4,угар!G5:G10000,D6,угар!J5:J10000,B61)</f>
        <v>0</v>
      </c>
      <c r="AC61" s="1312">
        <f>SUMIFS(угар!AL5:AL10000,угар!F5:F10000,AB4,угар!G5:G10000,E6,угар!J5:J10000,B61)</f>
        <v>0</v>
      </c>
      <c r="AD61" s="1312">
        <f>SUMIFS(угар!AL5:AL10000,угар!F5:F10000,AD4,угар!G5:G10000,D6,угар!J5:J10000,B61)</f>
        <v>0</v>
      </c>
      <c r="AE61" s="1312">
        <f>SUMIFS(угар!AL5:AL10000,угар!F5:F10000,AD4,угар!G5:G10000,E6,угар!J5:J10000,B61)</f>
        <v>0</v>
      </c>
      <c r="AF61" s="1312">
        <f>SUMIFS(угар!AL5:AL10000,угар!F5:F10000,AF4,угар!G5:G10000,D6,угар!J5:J10000,B61)</f>
        <v>0</v>
      </c>
      <c r="AG61" s="1312">
        <f>SUMIFS(угар!AL5:AL10000,угар!F5:F10000,AF4,угар!G5:G10000,E6,угар!J5:J10000,B61)</f>
        <v>0</v>
      </c>
      <c r="AH61" s="1312">
        <f>SUMIFS(угар!AL5:AL10000,угар!F5:F10000,AH4,угар!G5:G10000,D6,угар!J5:J10000,B61)</f>
        <v>0</v>
      </c>
      <c r="AI61" s="1312">
        <f>SUMIFS(угар!AL5:AL10000,угар!F5:F10000,AH4,угар!G5:G10000,E6,угар!J5:J10000,B61)</f>
        <v>0</v>
      </c>
      <c r="AJ61" s="1312">
        <f>SUMIFS(угар!AL5:AL10000,угар!F5:F10000,AJ4,угар!G5:G10000,D6,угар!J5:J10000,B61)</f>
        <v>0</v>
      </c>
      <c r="AK61" s="1312">
        <f>SUMIFS(угар!AL5:AL10000,угар!F5:F10000,AJ4,угар!G5:G10000,E6,угар!J5:J10000,B61)</f>
        <v>0</v>
      </c>
      <c r="AL61" s="1312">
        <f>SUMIFS(угар!AL5:AL10000,угар!F5:F10000,AL4,угар!G5:G10000,D6,угар!J5:J10000,B61)</f>
        <v>0</v>
      </c>
      <c r="AM61" s="1312">
        <f>SUMIFS(угар!AL5:AL10000,угар!F5:F10000,AL4,угар!G5:G10000,E6,угар!J5:J10000,B61)</f>
        <v>0</v>
      </c>
      <c r="AN61" s="1312">
        <f>SUMIFS(угар!AL5:AL10000,угар!F5:F10000,AN4,угар!G5:G10000,D6,угар!J5:J10000,B61)</f>
        <v>0</v>
      </c>
      <c r="AO61" s="1312">
        <f>SUMIFS(угар!AL5:AL10000,угар!F5:F10000,AN4,угар!G5:G10000,E6,угар!J5:J10000,B61)</f>
        <v>0</v>
      </c>
      <c r="AP61" s="1312">
        <f>SUMIFS(угар!AL5:AL10000,угар!F5:F10000,AP4,угар!G5:G10000,D6,угар!J5:J10000,B61)</f>
        <v>0</v>
      </c>
      <c r="AQ61" s="1312">
        <f>SUMIFS(угар!AL5:AL10000,угар!F5:F10000,AP4,угар!G5:G10000,E6,угар!J5:J10000,B61)</f>
        <v>0</v>
      </c>
      <c r="AR61" s="1312">
        <f>SUMIFS(угар!AL5:AL10000,угар!F5:F10000,AR4,угар!G5:G10000,D6,угар!J5:J10000,B61)</f>
        <v>0</v>
      </c>
      <c r="AS61" s="1312">
        <f>SUMIFS(угар!AL5:AL10000,угар!F5:F10000,AR4,угар!G5:G10000,E6,угар!J5:J10000,B61)</f>
        <v>0</v>
      </c>
      <c r="AT61" s="1312">
        <f>SUMIFS(угар!AL5:AL10000,угар!F5:F10000,AT4,угар!G5:G10000,D6,угар!J5:J10000,B61)</f>
        <v>0</v>
      </c>
      <c r="AU61" s="1312">
        <f>SUMIFS(угар!AL5:AL10000,угар!F5:F10000,AT4,угар!G5:G10000,E6,угар!J5:J10000,B61)</f>
        <v>0</v>
      </c>
      <c r="AV61" s="1312">
        <f>SUMIFS(угар!AL5:AL10000,угар!F5:F10000,AV4,угар!G5:G10000,D6,угар!J5:J10000,B61)</f>
        <v>0</v>
      </c>
      <c r="AW61" s="1312">
        <f>SUMIFS(угар!AL5:AL10000,угар!F5:F10000,AV4,угар!G5:G10000,E6,угар!J5:J10000,B61)</f>
        <v>0</v>
      </c>
    </row>
    <row r="62" spans="1:49" ht="16.5" thickBot="1">
      <c r="A62" s="1298" t="s">
        <v>451</v>
      </c>
      <c r="B62" s="208" t="s">
        <v>688</v>
      </c>
      <c r="C62" s="1292">
        <f t="shared" si="7"/>
        <v>0</v>
      </c>
      <c r="D62" s="1292">
        <f t="shared" si="18"/>
        <v>0</v>
      </c>
      <c r="E62" s="1292">
        <f t="shared" si="19"/>
        <v>0</v>
      </c>
      <c r="F62" s="1315">
        <f t="shared" si="6"/>
        <v>0</v>
      </c>
      <c r="G62" s="1315">
        <v>0</v>
      </c>
      <c r="H62" s="1337">
        <v>0</v>
      </c>
      <c r="I62" s="1351" t="e">
        <f t="shared" si="14"/>
        <v>#DIV/0!</v>
      </c>
      <c r="J62" s="1352" t="e">
        <f t="shared" si="15"/>
        <v>#DIV/0!</v>
      </c>
      <c r="K62" s="1352" t="e">
        <f t="shared" si="16"/>
        <v>#DIV/0!</v>
      </c>
      <c r="L62" s="1340">
        <f>SUMIFS(угар!AL5:AL10000,угар!F5:F10000,L4,угар!G5:G10000,D6,угар!J5:J10000,B62)</f>
        <v>0</v>
      </c>
      <c r="M62" s="1312">
        <f>SUMIFS(угар!AL5:AL10000,угар!F5:F10000,L4,угар!G5:G10000,E6,угар!J5:J10000,B62)</f>
        <v>0</v>
      </c>
      <c r="N62" s="1312">
        <f>SUMIFS(угар!AL5:AL10000,угар!F5:F10000,N4,угар!G5:G10000,D6,угар!J5:J10000,B62)</f>
        <v>0</v>
      </c>
      <c r="O62" s="1312">
        <f>SUMIFS(угар!AL5:AL10000,угар!F5:F10000,N4,угар!G5:G10000,E6,угар!J5:J10000,B62)</f>
        <v>0</v>
      </c>
      <c r="P62" s="1312">
        <f>SUMIFS(угар!AL5:AL10000,угар!F5:F10000,P4,угар!G5:G10000,D6,угар!J5:J10000,B62)</f>
        <v>0</v>
      </c>
      <c r="Q62" s="1312">
        <f>SUMIFS(угар!AL5:AL10000,угар!F5:F10000,P4,угар!G5:G10000,E6,угар!J5:J10000,B62)</f>
        <v>0</v>
      </c>
      <c r="R62" s="1312">
        <f>SUMIFS(угар!AL5:AL10000,угар!F5:F10000,R4,угар!G5:G10000,D6,угар!J5:J10000,B62)</f>
        <v>0</v>
      </c>
      <c r="S62" s="1312">
        <f>SUMIFS(угар!AL5:AL10000,угар!F5:F10000,R4,угар!G5:G10000,E6,угар!J5:J10000,B62)</f>
        <v>0</v>
      </c>
      <c r="T62" s="1312">
        <f>SUMIFS(угар!AL5:AL10000,угар!F5:F10000,T4,угар!G5:G10000,D6,угар!J5:J10000,B62)</f>
        <v>0</v>
      </c>
      <c r="U62" s="1312">
        <f>SUMIFS(угар!AL5:AL10000,угар!F5:F10000,T4,угар!G5:G10000,E6,угар!J5:J10000,B62)</f>
        <v>0</v>
      </c>
      <c r="V62" s="1312">
        <f>SUMIFS(угар!AL5:AL10000,угар!F5:F10000,V4,угар!G5:G10000,D6,угар!J5:J10000,B62)</f>
        <v>0</v>
      </c>
      <c r="W62" s="1312">
        <f>SUMIFS(угар!AL5:AL10000,угар!F5:F10000,V4,угар!G5:G10000,E6,угар!J5:J10000,B62)</f>
        <v>0</v>
      </c>
      <c r="X62" s="1312">
        <f>SUMIFS(угар!AL5:AL10000,угар!F5:F10000,X4,угар!G5:G10000,D6,угар!J5:J10000,B62)</f>
        <v>0</v>
      </c>
      <c r="Y62" s="1312">
        <f>SUMIFS(угар!AL5:AL10000,угар!F5:F10000,X4,угар!G5:G10000,E6,угар!J5:J10000,B62)</f>
        <v>0</v>
      </c>
      <c r="Z62" s="1312">
        <f>SUMIFS(угар!AL5:AL10000,угар!F5:F10000,Z4,угар!G5:G10000,D6,угар!J5:J10000,B62)</f>
        <v>0</v>
      </c>
      <c r="AA62" s="1312">
        <f>SUMIFS(угар!AL5:AL10000,угар!F5:F10000,Z4,угар!G5:G10000,E6,угар!J5:J10000,B62)</f>
        <v>0</v>
      </c>
      <c r="AB62" s="1312">
        <f>SUMIFS(угар!AL5:AL10000,угар!F5:F10000,AB4,угар!G5:G10000,D6,угар!J5:J10000,B62)</f>
        <v>0</v>
      </c>
      <c r="AC62" s="1312">
        <f>SUMIFS(угар!AL5:AL10000,угар!F5:F10000,AB4,угар!G5:G10000,E6,угар!J5:J10000,B62)</f>
        <v>0</v>
      </c>
      <c r="AD62" s="1312">
        <f>SUMIFS(угар!AL5:AL10000,угар!F5:F10000,AD4,угар!G5:G10000,D6,угар!J5:J10000,B62)</f>
        <v>0</v>
      </c>
      <c r="AE62" s="1312">
        <f>SUMIFS(угар!AL5:AL10000,угар!F5:F10000,AD4,угар!G5:G10000,E6,угар!J5:J10000,B62)</f>
        <v>0</v>
      </c>
      <c r="AF62" s="1312">
        <f>SUMIFS(угар!AL5:AL10000,угар!F5:F10000,AF4,угар!G5:G10000,D6,угар!J5:J10000,B62)</f>
        <v>0</v>
      </c>
      <c r="AG62" s="1312">
        <f>SUMIFS(угар!AL5:AL10000,угар!F5:F10000,AF4,угар!G5:G10000,E6,угар!J5:J10000,B62)</f>
        <v>0</v>
      </c>
      <c r="AH62" s="1312">
        <f>SUMIFS(угар!AL5:AL10000,угар!F5:F10000,AH4,угар!G5:G10000,D6,угар!J5:J10000,B62)</f>
        <v>0</v>
      </c>
      <c r="AI62" s="1312">
        <f>SUMIFS(угар!AL5:AL10000,угар!F5:F10000,AH4,угар!G5:G10000,E6,угар!J5:J10000,B62)</f>
        <v>0</v>
      </c>
      <c r="AJ62" s="1312">
        <f>SUMIFS(угар!AL5:AL10000,угар!F5:F10000,AJ4,угар!G5:G10000,D6,угар!J5:J10000,B62)</f>
        <v>0</v>
      </c>
      <c r="AK62" s="1312">
        <f>SUMIFS(угар!AL5:AL10000,угар!F5:F10000,AJ4,угар!G5:G10000,E6,угар!J5:J10000,B62)</f>
        <v>0</v>
      </c>
      <c r="AL62" s="1312">
        <f>SUMIFS(угар!AL5:AL10000,угар!F5:F10000,AL4,угар!G5:G10000,D6,угар!J5:J10000,B62)</f>
        <v>0</v>
      </c>
      <c r="AM62" s="1312">
        <f>SUMIFS(угар!AL5:AL10000,угар!F5:F10000,AL4,угар!G5:G10000,E6,угар!J5:J10000,B62)</f>
        <v>0</v>
      </c>
      <c r="AN62" s="1312">
        <f>SUMIFS(угар!AL5:AL10000,угар!F5:F10000,AN4,угар!G5:G10000,D6,угар!J5:J10000,B62)</f>
        <v>0</v>
      </c>
      <c r="AO62" s="1312">
        <f>SUMIFS(угар!AL5:AL10000,угар!F5:F10000,AN4,угар!G5:G10000,E6,угар!J5:J10000,B62)</f>
        <v>0</v>
      </c>
      <c r="AP62" s="1312">
        <f>SUMIFS(угар!AL5:AL10000,угар!F5:F10000,AP4,угар!G5:G10000,D6,угар!J5:J10000,B62)</f>
        <v>0</v>
      </c>
      <c r="AQ62" s="1312">
        <f>SUMIFS(угар!AL5:AL10000,угар!F5:F10000,AP4,угар!G5:G10000,E6,угар!J5:J10000,B62)</f>
        <v>0</v>
      </c>
      <c r="AR62" s="1312">
        <f>SUMIFS(угар!AL5:AL10000,угар!F5:F10000,AR4,угар!G5:G10000,D6,угар!J5:J10000,B62)</f>
        <v>0</v>
      </c>
      <c r="AS62" s="1312">
        <f>SUMIFS(угар!AL5:AL10000,угар!F5:F10000,AR4,угар!G5:G10000,E6,угар!J5:J10000,B62)</f>
        <v>0</v>
      </c>
      <c r="AT62" s="1312">
        <f>SUMIFS(угар!AL5:AL10000,угар!F5:F10000,AT4,угар!G5:G10000,D6,угар!J5:J10000,B62)</f>
        <v>0</v>
      </c>
      <c r="AU62" s="1312">
        <f>SUMIFS(угар!AL5:AL10000,угар!F5:F10000,AT4,угар!G5:G10000,E6,угар!J5:J10000,B62)</f>
        <v>0</v>
      </c>
      <c r="AV62" s="1312">
        <f>SUMIFS(угар!AL5:AL10000,угар!F5:F10000,AV4,угар!G5:G10000,D6,угар!J5:J10000,B62)</f>
        <v>0</v>
      </c>
      <c r="AW62" s="1312">
        <f>SUMIFS(угар!AL5:AL10000,угар!F5:F10000,AV4,угар!G5:G10000,E6,угар!J5:J10000,B62)</f>
        <v>0</v>
      </c>
    </row>
    <row r="63" spans="1:49" ht="16.5" thickBot="1">
      <c r="A63" s="1298" t="s">
        <v>452</v>
      </c>
      <c r="B63" s="208" t="s">
        <v>689</v>
      </c>
      <c r="C63" s="1292">
        <f t="shared" si="7"/>
        <v>0</v>
      </c>
      <c r="D63" s="1292">
        <f t="shared" si="18"/>
        <v>0</v>
      </c>
      <c r="E63" s="1292">
        <f t="shared" si="19"/>
        <v>0</v>
      </c>
      <c r="F63" s="1315">
        <f t="shared" si="6"/>
        <v>0</v>
      </c>
      <c r="G63" s="1315">
        <v>0</v>
      </c>
      <c r="H63" s="1337">
        <v>0</v>
      </c>
      <c r="I63" s="1351" t="e">
        <f t="shared" si="14"/>
        <v>#DIV/0!</v>
      </c>
      <c r="J63" s="1352" t="e">
        <f t="shared" si="15"/>
        <v>#DIV/0!</v>
      </c>
      <c r="K63" s="1352" t="e">
        <f t="shared" si="16"/>
        <v>#DIV/0!</v>
      </c>
      <c r="L63" s="1340">
        <f>SUMIFS(угар!AL5:AL10000,угар!F5:F10000,L4,угар!G5:G10000,D6,угар!J5:J10000,B63)</f>
        <v>0</v>
      </c>
      <c r="M63" s="1312">
        <f>SUMIFS(угар!AL5:AL10000,угар!F5:F10000,L4,угар!G5:G10000,E6,угар!J5:J10000,B63)</f>
        <v>0</v>
      </c>
      <c r="N63" s="1312">
        <f>SUMIFS(угар!AL5:AL10000,угар!F5:F10000,N4,угар!G5:G10000,D6,угар!J5:J10000,B63)</f>
        <v>0</v>
      </c>
      <c r="O63" s="1312">
        <f>SUMIFS(угар!AL5:AL10000,угар!F5:F10000,N4,угар!G5:G10000,E6,угар!J5:J10000,B63)</f>
        <v>0</v>
      </c>
      <c r="P63" s="1312">
        <f>SUMIFS(угар!AL5:AL10000,угар!F5:F10000,P4,угар!G5:G10000,D6,угар!J5:J10000,B63)</f>
        <v>0</v>
      </c>
      <c r="Q63" s="1312">
        <f>SUMIFS(угар!AL5:AL10000,угар!F5:F10000,P4,угар!G5:G10000,E6,угар!J5:J10000,B63)</f>
        <v>0</v>
      </c>
      <c r="R63" s="1312">
        <f>SUMIFS(угар!AL5:AL10000,угар!F5:F10000,R4,угар!G5:G10000,D6,угар!J5:J10000,B63)</f>
        <v>0</v>
      </c>
      <c r="S63" s="1312">
        <f>SUMIFS(угар!AL5:AL10000,угар!F5:F10000,R4,угар!G5:G10000,E6,угар!J5:J10000,B63)</f>
        <v>0</v>
      </c>
      <c r="T63" s="1312">
        <f>SUMIFS(угар!AL5:AL10000,угар!F5:F10000,T4,угар!G5:G10000,D6,угар!J5:J10000,B63)</f>
        <v>0</v>
      </c>
      <c r="U63" s="1312">
        <f>SUMIFS(угар!AL5:AL10000,угар!F5:F10000,T4,угар!G5:G10000,E6,угар!J5:J10000,B63)</f>
        <v>0</v>
      </c>
      <c r="V63" s="1312">
        <f>SUMIFS(угар!AL5:AL10000,угар!F5:F10000,V4,угар!G5:G10000,D6,угар!J5:J10000,B63)</f>
        <v>0</v>
      </c>
      <c r="W63" s="1312">
        <f>SUMIFS(угар!AL5:AL10000,угар!F5:F10000,V4,угар!G5:G10000,E6,угар!J5:J10000,B63)</f>
        <v>0</v>
      </c>
      <c r="X63" s="1312">
        <f>SUMIFS(угар!AL5:AL10000,угар!F5:F10000,X4,угар!G5:G10000,D6,угар!J5:J10000,B63)</f>
        <v>0</v>
      </c>
      <c r="Y63" s="1312">
        <f>SUMIFS(угар!AL5:AL10000,угар!F5:F10000,X4,угар!G5:G10000,E6,угар!J5:J10000,B63)</f>
        <v>0</v>
      </c>
      <c r="Z63" s="1312">
        <f>SUMIFS(угар!AL5:AL10000,угар!F5:F10000,Z4,угар!G5:G10000,D6,угар!J5:J10000,B63)</f>
        <v>0</v>
      </c>
      <c r="AA63" s="1312">
        <f>SUMIFS(угар!AL5:AL10000,угар!F5:F10000,Z4,угар!G5:G10000,E6,угар!J5:J10000,B63)</f>
        <v>0</v>
      </c>
      <c r="AB63" s="1312">
        <f>SUMIFS(угар!AL5:AL10000,угар!F5:F10000,AB4,угар!G5:G10000,D6,угар!J5:J10000,B63)</f>
        <v>0</v>
      </c>
      <c r="AC63" s="1312">
        <f>SUMIFS(угар!AL5:AL10000,угар!F5:F10000,AB4,угар!G5:G10000,E6,угар!J5:J10000,B63)</f>
        <v>0</v>
      </c>
      <c r="AD63" s="1312">
        <f>SUMIFS(угар!AL5:AL10000,угар!F5:F10000,AD4,угар!G5:G10000,D6,угар!J5:J10000,B63)</f>
        <v>0</v>
      </c>
      <c r="AE63" s="1312">
        <f>SUMIFS(угар!AL5:AL10000,угар!F5:F10000,AD4,угар!G5:G10000,E6,угар!J5:J10000,B63)</f>
        <v>0</v>
      </c>
      <c r="AF63" s="1312">
        <f>SUMIFS(угар!AL5:AL10000,угар!F5:F10000,AF4,угар!G5:G10000,D6,угар!J5:J10000,B63)</f>
        <v>0</v>
      </c>
      <c r="AG63" s="1312">
        <f>SUMIFS(угар!AL5:AL10000,угар!F5:F10000,AF4,угар!G5:G10000,E6,угар!J5:J10000,B63)</f>
        <v>0</v>
      </c>
      <c r="AH63" s="1312">
        <f>SUMIFS(угар!AL5:AL10000,угар!F5:F10000,AH4,угар!G5:G10000,D6,угар!J5:J10000,B63)</f>
        <v>0</v>
      </c>
      <c r="AI63" s="1312">
        <f>SUMIFS(угар!AL5:AL10000,угар!F5:F10000,AH4,угар!G5:G10000,E6,угар!J5:J10000,B63)</f>
        <v>0</v>
      </c>
      <c r="AJ63" s="1312">
        <f>SUMIFS(угар!AL5:AL10000,угар!F5:F10000,AJ4,угар!G5:G10000,D6,угар!J5:J10000,B63)</f>
        <v>0</v>
      </c>
      <c r="AK63" s="1312">
        <f>SUMIFS(угар!AL5:AL10000,угар!F5:F10000,AJ4,угар!G5:G10000,E6,угар!J5:J10000,B63)</f>
        <v>0</v>
      </c>
      <c r="AL63" s="1312">
        <f>SUMIFS(угар!AL5:AL10000,угар!F5:F10000,AL4,угар!G5:G10000,D6,угар!J5:J10000,B63)</f>
        <v>0</v>
      </c>
      <c r="AM63" s="1312">
        <f>SUMIFS(угар!AL5:AL10000,угар!F5:F10000,AL4,угар!G5:G10000,E6,угар!J5:J10000,B63)</f>
        <v>0</v>
      </c>
      <c r="AN63" s="1312">
        <f>SUMIFS(угар!AL5:AL10000,угар!F5:F10000,AN4,угар!G5:G10000,D6,угар!J5:J10000,B63)</f>
        <v>0</v>
      </c>
      <c r="AO63" s="1312">
        <f>SUMIFS(угар!AL5:AL10000,угар!F5:F10000,AN4,угар!G5:G10000,E6,угар!J5:J10000,B63)</f>
        <v>0</v>
      </c>
      <c r="AP63" s="1312">
        <f>SUMIFS(угар!AL5:AL10000,угар!F5:F10000,AP4,угар!G5:G10000,D6,угар!J5:J10000,B63)</f>
        <v>0</v>
      </c>
      <c r="AQ63" s="1312">
        <f>SUMIFS(угар!AL5:AL10000,угар!F5:F10000,AP4,угар!G5:G10000,E6,угар!J5:J10000,B63)</f>
        <v>0</v>
      </c>
      <c r="AR63" s="1312">
        <f>SUMIFS(угар!AL5:AL10000,угар!F5:F10000,AR4,угар!G5:G10000,D6,угар!J5:J10000,B63)</f>
        <v>0</v>
      </c>
      <c r="AS63" s="1312">
        <f>SUMIFS(угар!AL5:AL10000,угар!F5:F10000,AR4,угар!G5:G10000,E6,угар!J5:J10000,B63)</f>
        <v>0</v>
      </c>
      <c r="AT63" s="1312">
        <f>SUMIFS(угар!AL5:AL10000,угар!F5:F10000,AT4,угар!G5:G10000,D6,угар!J5:J10000,B63)</f>
        <v>0</v>
      </c>
      <c r="AU63" s="1312">
        <f>SUMIFS(угар!AL5:AL10000,угар!F5:F10000,AT4,угар!G5:G10000,E6,угар!J5:J10000,B63)</f>
        <v>0</v>
      </c>
      <c r="AV63" s="1312">
        <f>SUMIFS(угар!AL5:AL10000,угар!F5:F10000,AV4,угар!G5:G10000,D6,угар!J5:J10000,B63)</f>
        <v>0</v>
      </c>
      <c r="AW63" s="1312">
        <f>SUMIFS(угар!AL5:AL10000,угар!F5:F10000,AV4,угар!G5:G10000,E6,угар!J5:J10000,B63)</f>
        <v>0</v>
      </c>
    </row>
    <row r="64" spans="1:49" ht="16.5" thickBot="1">
      <c r="A64" s="1298" t="s">
        <v>453</v>
      </c>
      <c r="B64" s="208" t="s">
        <v>690</v>
      </c>
      <c r="C64" s="1292">
        <f t="shared" si="7"/>
        <v>0</v>
      </c>
      <c r="D64" s="1292">
        <f t="shared" si="18"/>
        <v>0</v>
      </c>
      <c r="E64" s="1292">
        <f t="shared" si="19"/>
        <v>0</v>
      </c>
      <c r="F64" s="1315">
        <f t="shared" si="6"/>
        <v>0</v>
      </c>
      <c r="G64" s="1315">
        <v>0</v>
      </c>
      <c r="H64" s="1337">
        <v>0</v>
      </c>
      <c r="I64" s="1351" t="e">
        <f t="shared" si="14"/>
        <v>#DIV/0!</v>
      </c>
      <c r="J64" s="1352" t="e">
        <f t="shared" si="15"/>
        <v>#DIV/0!</v>
      </c>
      <c r="K64" s="1352" t="e">
        <f t="shared" si="16"/>
        <v>#DIV/0!</v>
      </c>
      <c r="L64" s="1340">
        <f>SUMIFS(угар!AL5:AL10000,угар!F5:F10000,L4,угар!G5:G10000,D6,угар!J5:J10000,B64)</f>
        <v>0</v>
      </c>
      <c r="M64" s="1312">
        <f>SUMIFS(угар!AL5:AL10000,угар!F5:F10000,L4,угар!G5:G10000,E6,угар!J5:J10000,B64)</f>
        <v>0</v>
      </c>
      <c r="N64" s="1312">
        <f>SUMIFS(угар!AL5:AL10000,угар!F5:F10000,N4,угар!G5:G10000,D6,угар!J5:J10000,B64)</f>
        <v>0</v>
      </c>
      <c r="O64" s="1312">
        <f>SUMIFS(угар!AL5:AL10000,угар!F5:F10000,N4,угар!G5:G10000,E6,угар!J5:J10000,B64)</f>
        <v>0</v>
      </c>
      <c r="P64" s="1312">
        <f>SUMIFS(угар!AL5:AL10000,угар!F5:F10000,P4,угар!G5:G10000,D6,угар!J5:J10000,B64)</f>
        <v>0</v>
      </c>
      <c r="Q64" s="1312">
        <f>SUMIFS(угар!AL5:AL10000,угар!F5:F10000,P4,угар!G5:G10000,E6,угар!J5:J10000,B64)</f>
        <v>0</v>
      </c>
      <c r="R64" s="1312">
        <f>SUMIFS(угар!AL5:AL10000,угар!F5:F10000,R4,угар!G5:G10000,D6,угар!J5:J10000,B64)</f>
        <v>0</v>
      </c>
      <c r="S64" s="1312">
        <f>SUMIFS(угар!AL5:AL10000,угар!F5:F10000,R4,угар!G5:G10000,E6,угар!J5:J10000,B64)</f>
        <v>0</v>
      </c>
      <c r="T64" s="1312">
        <f>SUMIFS(угар!AL5:AL10000,угар!F5:F10000,T4,угар!G5:G10000,D6,угар!J5:J10000,B64)</f>
        <v>0</v>
      </c>
      <c r="U64" s="1312">
        <f>SUMIFS(угар!AL5:AL10000,угар!F5:F10000,T4,угар!G5:G10000,E6,угар!J5:J10000,B64)</f>
        <v>0</v>
      </c>
      <c r="V64" s="1312">
        <f>SUMIFS(угар!AL5:AL10000,угар!F5:F10000,V4,угар!G5:G10000,D6,угар!J5:J10000,B64)</f>
        <v>0</v>
      </c>
      <c r="W64" s="1312">
        <f>SUMIFS(угар!AL5:AL10000,угар!F5:F10000,V4,угар!G5:G10000,E6,угар!J5:J10000,B64)</f>
        <v>0</v>
      </c>
      <c r="X64" s="1312">
        <f>SUMIFS(угар!AL5:AL10000,угар!F5:F10000,X4,угар!G5:G10000,D6,угар!J5:J10000,B64)</f>
        <v>0</v>
      </c>
      <c r="Y64" s="1312">
        <f>SUMIFS(угар!AL5:AL10000,угар!F5:F10000,X4,угар!G5:G10000,E6,угар!J5:J10000,B64)</f>
        <v>0</v>
      </c>
      <c r="Z64" s="1312">
        <f>SUMIFS(угар!AL5:AL10000,угар!F5:F10000,Z4,угар!G5:G10000,D6,угар!J5:J10000,B64)</f>
        <v>0</v>
      </c>
      <c r="AA64" s="1312">
        <f>SUMIFS(угар!AL5:AL10000,угар!F5:F10000,Z4,угар!G5:G10000,E6,угар!J5:J10000,B64)</f>
        <v>0</v>
      </c>
      <c r="AB64" s="1312">
        <f>SUMIFS(угар!AL5:AL10000,угар!F5:F10000,AB4,угар!G5:G10000,D6,угар!J5:J10000,B64)</f>
        <v>0</v>
      </c>
      <c r="AC64" s="1312">
        <f>SUMIFS(угар!AL5:AL10000,угар!F5:F10000,AB4,угар!G5:G10000,E6,угар!J5:J10000,B64)</f>
        <v>0</v>
      </c>
      <c r="AD64" s="1312">
        <f>SUMIFS(угар!AL5:AL10000,угар!F5:F10000,AD4,угар!G5:G10000,D6,угар!J5:J10000,B64)</f>
        <v>0</v>
      </c>
      <c r="AE64" s="1312">
        <f>SUMIFS(угар!AL5:AL10000,угар!F5:F10000,AD4,угар!G5:G10000,E6,угар!J5:J10000,B64)</f>
        <v>0</v>
      </c>
      <c r="AF64" s="1312">
        <f>SUMIFS(угар!AL5:AL10000,угар!F5:F10000,AF4,угар!G5:G10000,D6,угар!J5:J10000,B64)</f>
        <v>0</v>
      </c>
      <c r="AG64" s="1312">
        <f>SUMIFS(угар!AL5:AL10000,угар!F5:F10000,AF4,угар!G5:G10000,E6,угар!J5:J10000,B64)</f>
        <v>0</v>
      </c>
      <c r="AH64" s="1312">
        <f>SUMIFS(угар!AL5:AL10000,угар!F5:F10000,AH4,угар!G5:G10000,D6,угар!J5:J10000,B64)</f>
        <v>0</v>
      </c>
      <c r="AI64" s="1312">
        <f>SUMIFS(угар!AL5:AL10000,угар!F5:F10000,AH4,угар!G5:G10000,E6,угар!J5:J10000,B64)</f>
        <v>0</v>
      </c>
      <c r="AJ64" s="1312">
        <f>SUMIFS(угар!AL5:AL10000,угар!F5:F10000,AJ4,угар!G5:G10000,D6,угар!J5:J10000,B64)</f>
        <v>0</v>
      </c>
      <c r="AK64" s="1312">
        <f>SUMIFS(угар!AL5:AL10000,угар!F5:F10000,AJ4,угар!G5:G10000,E6,угар!J5:J10000,B64)</f>
        <v>0</v>
      </c>
      <c r="AL64" s="1312">
        <f>SUMIFS(угар!AL5:AL10000,угар!F5:F10000,AL4,угар!G5:G10000,D6,угар!J5:J10000,B64)</f>
        <v>0</v>
      </c>
      <c r="AM64" s="1312">
        <f>SUMIFS(угар!AL5:AL10000,угар!F5:F10000,AL4,угар!G5:G10000,E6,угар!J5:J10000,B64)</f>
        <v>0</v>
      </c>
      <c r="AN64" s="1312">
        <f>SUMIFS(угар!AL5:AL10000,угар!F5:F10000,AN4,угар!G5:G10000,D6,угар!J5:J10000,B64)</f>
        <v>0</v>
      </c>
      <c r="AO64" s="1312">
        <f>SUMIFS(угар!AL5:AL10000,угар!F5:F10000,AN4,угар!G5:G10000,E6,угар!J5:J10000,B64)</f>
        <v>0</v>
      </c>
      <c r="AP64" s="1312">
        <f>SUMIFS(угар!AL5:AL10000,угар!F5:F10000,AP4,угар!G5:G10000,D6,угар!J5:J10000,B64)</f>
        <v>0</v>
      </c>
      <c r="AQ64" s="1312">
        <f>SUMIFS(угар!AL5:AL10000,угар!F5:F10000,AP4,угар!G5:G10000,E6,угар!J5:J10000,B64)</f>
        <v>0</v>
      </c>
      <c r="AR64" s="1312">
        <f>SUMIFS(угар!AL5:AL10000,угар!F5:F10000,AR4,угар!G5:G10000,D6,угар!J5:J10000,B64)</f>
        <v>0</v>
      </c>
      <c r="AS64" s="1312">
        <f>SUMIFS(угар!AL5:AL10000,угар!F5:F10000,AR4,угар!G5:G10000,E6,угар!J5:J10000,B64)</f>
        <v>0</v>
      </c>
      <c r="AT64" s="1312">
        <f>SUMIFS(угар!AL5:AL10000,угар!F5:F10000,AT4,угар!G5:G10000,D6,угар!J5:J10000,B64)</f>
        <v>0</v>
      </c>
      <c r="AU64" s="1312">
        <f>SUMIFS(угар!AL5:AL10000,угар!F5:F10000,AT4,угар!G5:G10000,E6,угар!J5:J10000,B64)</f>
        <v>0</v>
      </c>
      <c r="AV64" s="1312">
        <f>SUMIFS(угар!AL5:AL10000,угар!F5:F10000,AV4,угар!G5:G10000,D6,угар!J5:J10000,B64)</f>
        <v>0</v>
      </c>
      <c r="AW64" s="1312">
        <f>SUMIFS(угар!AL5:AL10000,угар!F5:F10000,AV4,угар!G5:G10000,E6,угар!J5:J10000,B64)</f>
        <v>0</v>
      </c>
    </row>
    <row r="65" spans="1:49" ht="16.5" thickBot="1">
      <c r="A65" s="1298" t="s">
        <v>454</v>
      </c>
      <c r="B65" s="208" t="s">
        <v>691</v>
      </c>
      <c r="C65" s="1292">
        <f t="shared" si="7"/>
        <v>0</v>
      </c>
      <c r="D65" s="1292">
        <f t="shared" si="18"/>
        <v>0</v>
      </c>
      <c r="E65" s="1292">
        <f t="shared" si="19"/>
        <v>0</v>
      </c>
      <c r="F65" s="1315">
        <f t="shared" si="6"/>
        <v>0</v>
      </c>
      <c r="G65" s="1315">
        <v>0</v>
      </c>
      <c r="H65" s="1337">
        <v>0</v>
      </c>
      <c r="I65" s="1351" t="e">
        <f t="shared" si="14"/>
        <v>#DIV/0!</v>
      </c>
      <c r="J65" s="1352" t="e">
        <f t="shared" si="15"/>
        <v>#DIV/0!</v>
      </c>
      <c r="K65" s="1352" t="e">
        <f t="shared" si="16"/>
        <v>#DIV/0!</v>
      </c>
      <c r="L65" s="1340">
        <f>SUMIFS(угар!AL5:AL10000,угар!F5:F10000,L4,угар!G5:G10000,D6,угар!J5:J10000,B65)</f>
        <v>0</v>
      </c>
      <c r="M65" s="1312">
        <f>SUMIFS(угар!AL5:AL10000,угар!F5:F10000,L4,угар!G5:G10000,E6,угар!J5:J10000,B65)</f>
        <v>0</v>
      </c>
      <c r="N65" s="1312">
        <f>SUMIFS(угар!AL5:AL10000,угар!F5:F10000,N4,угар!G5:G10000,D6,угар!J5:J10000,B65)</f>
        <v>0</v>
      </c>
      <c r="O65" s="1312">
        <f>SUMIFS(угар!AL5:AL10000,угар!F5:F10000,N4,угар!G5:G10000,E6,угар!J5:J10000,B65)</f>
        <v>0</v>
      </c>
      <c r="P65" s="1312">
        <f>SUMIFS(угар!AL5:AL10000,угар!F5:F10000,P4,угар!G5:G10000,D6,угар!J5:J10000,B65)</f>
        <v>0</v>
      </c>
      <c r="Q65" s="1312">
        <f>SUMIFS(угар!AL5:AL10000,угар!F5:F10000,P4,угар!G5:G10000,E6,угар!J5:J10000,B65)</f>
        <v>0</v>
      </c>
      <c r="R65" s="1312">
        <f>SUMIFS(угар!AL5:AL10000,угар!F5:F10000,R4,угар!G5:G10000,D6,угар!J5:J10000,B65)</f>
        <v>0</v>
      </c>
      <c r="S65" s="1312">
        <f>SUMIFS(угар!AL5:AL10000,угар!F5:F10000,R4,угар!G5:G10000,E6,угар!J5:J10000,B65)</f>
        <v>0</v>
      </c>
      <c r="T65" s="1312">
        <f>SUMIFS(угар!AL5:AL10000,угар!F5:F10000,T4,угар!G5:G10000,D6,угар!J5:J10000,B65)</f>
        <v>0</v>
      </c>
      <c r="U65" s="1312">
        <f>SUMIFS(угар!AL5:AL10000,угар!F5:F10000,T4,угар!G5:G10000,E6,угар!J5:J10000,B65)</f>
        <v>0</v>
      </c>
      <c r="V65" s="1312">
        <f>SUMIFS(угар!AL5:AL10000,угар!F5:F10000,V4,угар!G5:G10000,D6,угар!J5:J10000,B65)</f>
        <v>0</v>
      </c>
      <c r="W65" s="1312">
        <f>SUMIFS(угар!AL5:AL10000,угар!F5:F10000,V4,угар!G5:G10000,E6,угар!J5:J10000,B65)</f>
        <v>0</v>
      </c>
      <c r="X65" s="1312">
        <f>SUMIFS(угар!AL5:AL10000,угар!F5:F10000,X4,угар!G5:G10000,D6,угар!J5:J10000,B65)</f>
        <v>0</v>
      </c>
      <c r="Y65" s="1312">
        <f>SUMIFS(угар!AL5:AL10000,угар!F5:F10000,X4,угар!G5:G10000,E6,угар!J5:J10000,B65)</f>
        <v>0</v>
      </c>
      <c r="Z65" s="1312">
        <f>SUMIFS(угар!AL5:AL10000,угар!F5:F10000,Z4,угар!G5:G10000,D6,угар!J5:J10000,B65)</f>
        <v>0</v>
      </c>
      <c r="AA65" s="1312">
        <f>SUMIFS(угар!AL5:AL10000,угар!F5:F10000,Z4,угар!G5:G10000,E6,угар!J5:J10000,B65)</f>
        <v>0</v>
      </c>
      <c r="AB65" s="1312">
        <f>SUMIFS(угар!AL5:AL10000,угар!F5:F10000,AB4,угар!G5:G10000,D6,угар!J5:J10000,B65)</f>
        <v>0</v>
      </c>
      <c r="AC65" s="1312">
        <f>SUMIFS(угар!AL5:AL10000,угар!F5:F10000,AB4,угар!G5:G10000,E6,угар!J5:J10000,B65)</f>
        <v>0</v>
      </c>
      <c r="AD65" s="1312">
        <f>SUMIFS(угар!AL5:AL10000,угар!F5:F10000,AD4,угар!G5:G10000,D6,угар!J5:J10000,B65)</f>
        <v>0</v>
      </c>
      <c r="AE65" s="1312">
        <f>SUMIFS(угар!AL5:AL10000,угар!F5:F10000,AD4,угар!G5:G10000,E6,угар!J5:J10000,B65)</f>
        <v>0</v>
      </c>
      <c r="AF65" s="1312">
        <f>SUMIFS(угар!AL5:AL10000,угар!F5:F10000,AF4,угар!G5:G10000,D6,угар!J5:J10000,B65)</f>
        <v>0</v>
      </c>
      <c r="AG65" s="1312">
        <f>SUMIFS(угар!AL5:AL10000,угар!F5:F10000,AF4,угар!G5:G10000,E6,угар!J5:J10000,B65)</f>
        <v>0</v>
      </c>
      <c r="AH65" s="1312">
        <f>SUMIFS(угар!AL5:AL10000,угар!F5:F10000,AH4,угар!G5:G10000,D6,угар!J5:J10000,B65)</f>
        <v>0</v>
      </c>
      <c r="AI65" s="1312">
        <f>SUMIFS(угар!AL5:AL10000,угар!F5:F10000,AH4,угар!G5:G10000,E6,угар!J5:J10000,B65)</f>
        <v>0</v>
      </c>
      <c r="AJ65" s="1312">
        <f>SUMIFS(угар!AL5:AL10000,угар!F5:F10000,AJ4,угар!G5:G10000,D6,угар!J5:J10000,B65)</f>
        <v>0</v>
      </c>
      <c r="AK65" s="1312">
        <f>SUMIFS(угар!AL5:AL10000,угар!F5:F10000,AJ4,угар!G5:G10000,E6,угар!J5:J10000,B65)</f>
        <v>0</v>
      </c>
      <c r="AL65" s="1312">
        <f>SUMIFS(угар!AL5:AL10000,угар!F5:F10000,AL4,угар!G5:G10000,D6,угар!J5:J10000,B65)</f>
        <v>0</v>
      </c>
      <c r="AM65" s="1312">
        <f>SUMIFS(угар!AL5:AL10000,угар!F5:F10000,AL4,угар!G5:G10000,E6,угар!J5:J10000,B65)</f>
        <v>0</v>
      </c>
      <c r="AN65" s="1312">
        <f>SUMIFS(угар!AL5:AL10000,угар!F5:F10000,AN4,угар!G5:G10000,D6,угар!J5:J10000,B65)</f>
        <v>0</v>
      </c>
      <c r="AO65" s="1312">
        <f>SUMIFS(угар!AL5:AL10000,угар!F5:F10000,AN4,угар!G5:G10000,E6,угар!J5:J10000,B65)</f>
        <v>0</v>
      </c>
      <c r="AP65" s="1312">
        <f>SUMIFS(угар!AL5:AL10000,угар!F5:F10000,AP4,угар!G5:G10000,D6,угар!J5:J10000,B65)</f>
        <v>0</v>
      </c>
      <c r="AQ65" s="1312">
        <f>SUMIFS(угар!AL5:AL10000,угар!F5:F10000,AP4,угар!G5:G10000,E6,угар!J5:J10000,B65)</f>
        <v>0</v>
      </c>
      <c r="AR65" s="1312">
        <f>SUMIFS(угар!AL5:AL10000,угар!F5:F10000,AR4,угар!G5:G10000,D6,угар!J5:J10000,B65)</f>
        <v>0</v>
      </c>
      <c r="AS65" s="1312">
        <f>SUMIFS(угар!AL5:AL10000,угар!F5:F10000,AR4,угар!G5:G10000,E6,угар!J5:J10000,B65)</f>
        <v>0</v>
      </c>
      <c r="AT65" s="1312">
        <f>SUMIFS(угар!AL5:AL10000,угар!F5:F10000,AT4,угар!G5:G10000,D6,угар!J5:J10000,B65)</f>
        <v>0</v>
      </c>
      <c r="AU65" s="1312">
        <f>SUMIFS(угар!AL5:AL10000,угар!F5:F10000,AT4,угар!G5:G10000,E6,угар!J5:J10000,B65)</f>
        <v>0</v>
      </c>
      <c r="AV65" s="1312">
        <f>SUMIFS(угар!AL5:AL10000,угар!F5:F10000,AV4,угар!G5:G10000,D6,угар!J5:J10000,B65)</f>
        <v>0</v>
      </c>
      <c r="AW65" s="1312">
        <f>SUMIFS(угар!AL5:AL10000,угар!F5:F10000,AV4,угар!G5:G10000,E6,угар!J5:J10000,B65)</f>
        <v>0</v>
      </c>
    </row>
    <row r="66" spans="1:49" ht="48" thickBot="1">
      <c r="A66" s="1292">
        <v>7</v>
      </c>
      <c r="B66" s="210" t="s">
        <v>692</v>
      </c>
      <c r="C66" s="1292">
        <f t="shared" si="7"/>
        <v>1</v>
      </c>
      <c r="D66" s="1292">
        <f t="shared" si="18"/>
        <v>0</v>
      </c>
      <c r="E66" s="1292">
        <f t="shared" si="19"/>
        <v>1</v>
      </c>
      <c r="F66" s="1315">
        <f t="shared" si="6"/>
        <v>0</v>
      </c>
      <c r="G66" s="1315">
        <v>0</v>
      </c>
      <c r="H66" s="1337">
        <v>0</v>
      </c>
      <c r="I66" s="1351">
        <f t="shared" si="14"/>
        <v>1</v>
      </c>
      <c r="J66" s="1352">
        <f t="shared" si="15"/>
        <v>0</v>
      </c>
      <c r="K66" s="1352">
        <f t="shared" si="16"/>
        <v>1</v>
      </c>
      <c r="L66" s="1342">
        <f>L67+L68+L69+L70+L71+L72+L73</f>
        <v>0</v>
      </c>
      <c r="M66" s="1316">
        <f t="shared" ref="M66:AW66" si="22">M67+M68+M69+M70+M71+M72+M73</f>
        <v>0</v>
      </c>
      <c r="N66" s="1316">
        <f t="shared" si="22"/>
        <v>0</v>
      </c>
      <c r="O66" s="1316">
        <f t="shared" si="22"/>
        <v>0</v>
      </c>
      <c r="P66" s="1316">
        <f t="shared" si="22"/>
        <v>0</v>
      </c>
      <c r="Q66" s="1316">
        <f t="shared" si="22"/>
        <v>0</v>
      </c>
      <c r="R66" s="1316">
        <f t="shared" si="22"/>
        <v>0</v>
      </c>
      <c r="S66" s="1316">
        <f t="shared" si="22"/>
        <v>0</v>
      </c>
      <c r="T66" s="1316">
        <f t="shared" si="22"/>
        <v>0</v>
      </c>
      <c r="U66" s="1316">
        <f t="shared" si="22"/>
        <v>0</v>
      </c>
      <c r="V66" s="1316">
        <f t="shared" si="22"/>
        <v>0</v>
      </c>
      <c r="W66" s="1316">
        <f t="shared" si="22"/>
        <v>0</v>
      </c>
      <c r="X66" s="1316">
        <f t="shared" si="22"/>
        <v>0</v>
      </c>
      <c r="Y66" s="1316">
        <f t="shared" si="22"/>
        <v>0</v>
      </c>
      <c r="Z66" s="1316">
        <f t="shared" si="22"/>
        <v>0</v>
      </c>
      <c r="AA66" s="1316">
        <f t="shared" si="22"/>
        <v>1</v>
      </c>
      <c r="AB66" s="1316">
        <f t="shared" si="22"/>
        <v>0</v>
      </c>
      <c r="AC66" s="1316">
        <f t="shared" si="22"/>
        <v>0</v>
      </c>
      <c r="AD66" s="1316">
        <f t="shared" si="22"/>
        <v>0</v>
      </c>
      <c r="AE66" s="1316">
        <f t="shared" si="22"/>
        <v>0</v>
      </c>
      <c r="AF66" s="1316">
        <f t="shared" si="22"/>
        <v>0</v>
      </c>
      <c r="AG66" s="1316">
        <f t="shared" si="22"/>
        <v>0</v>
      </c>
      <c r="AH66" s="1316">
        <f t="shared" si="22"/>
        <v>0</v>
      </c>
      <c r="AI66" s="1316">
        <f t="shared" si="22"/>
        <v>0</v>
      </c>
      <c r="AJ66" s="1316">
        <f t="shared" si="22"/>
        <v>0</v>
      </c>
      <c r="AK66" s="1316">
        <f t="shared" si="22"/>
        <v>0</v>
      </c>
      <c r="AL66" s="1316">
        <f t="shared" si="22"/>
        <v>0</v>
      </c>
      <c r="AM66" s="1316">
        <f t="shared" si="22"/>
        <v>0</v>
      </c>
      <c r="AN66" s="1316">
        <f t="shared" si="22"/>
        <v>0</v>
      </c>
      <c r="AO66" s="1316">
        <f t="shared" si="22"/>
        <v>0</v>
      </c>
      <c r="AP66" s="1316">
        <f t="shared" si="22"/>
        <v>0</v>
      </c>
      <c r="AQ66" s="1316">
        <f t="shared" si="22"/>
        <v>0</v>
      </c>
      <c r="AR66" s="1316">
        <f t="shared" si="22"/>
        <v>0</v>
      </c>
      <c r="AS66" s="1316">
        <f t="shared" si="22"/>
        <v>0</v>
      </c>
      <c r="AT66" s="1316">
        <f t="shared" si="22"/>
        <v>0</v>
      </c>
      <c r="AU66" s="1316">
        <f t="shared" si="22"/>
        <v>0</v>
      </c>
      <c r="AV66" s="1316">
        <f t="shared" si="22"/>
        <v>0</v>
      </c>
      <c r="AW66" s="1316">
        <f t="shared" si="22"/>
        <v>0</v>
      </c>
    </row>
    <row r="67" spans="1:49" ht="16.5" thickBot="1">
      <c r="A67" s="1298" t="s">
        <v>460</v>
      </c>
      <c r="B67" s="208" t="s">
        <v>511</v>
      </c>
      <c r="C67" s="1292">
        <f t="shared" si="7"/>
        <v>0</v>
      </c>
      <c r="D67" s="1292">
        <f t="shared" si="18"/>
        <v>0</v>
      </c>
      <c r="E67" s="1292">
        <f t="shared" si="19"/>
        <v>0</v>
      </c>
      <c r="F67" s="1315">
        <f t="shared" si="6"/>
        <v>0</v>
      </c>
      <c r="G67" s="1315">
        <v>0</v>
      </c>
      <c r="H67" s="1337">
        <v>0</v>
      </c>
      <c r="I67" s="1351" t="e">
        <f t="shared" si="14"/>
        <v>#DIV/0!</v>
      </c>
      <c r="J67" s="1352" t="e">
        <f t="shared" si="15"/>
        <v>#DIV/0!</v>
      </c>
      <c r="K67" s="1352" t="e">
        <f t="shared" si="16"/>
        <v>#DIV/0!</v>
      </c>
      <c r="L67" s="1340">
        <f>SUMIFS(угар!AL5:AL10000,угар!F5:F10000,L4,угар!G5:G10000,D6,угар!AK5:AK10000,"да",угар!D5:D10000,1)</f>
        <v>0</v>
      </c>
      <c r="M67" s="1312">
        <f>SUMIFS(угар!AL5:AL10000,угар!F5:F10000,L4,угар!G5:G10000,E6,угар!AK5:AK10000,"да",угар!D5:D10000,1)</f>
        <v>0</v>
      </c>
      <c r="N67" s="1312">
        <f>SUMIFS(угар!AL5:AL10000,угар!F5:F10000,N4,угар!G5:G10000,D6,угар!AK5:AK10000,"да",угар!D5:D10000,1)</f>
        <v>0</v>
      </c>
      <c r="O67" s="1312">
        <f>SUMIFS(угар!AL5:AL10000,угар!F5:F10000,N4,угар!G5:G10000,E6,угар!AK5:AK10000,"да",угар!D5:D10000,1)</f>
        <v>0</v>
      </c>
      <c r="P67" s="1312">
        <f>SUMIFS(угар!AL5:AL10000,угар!F5:F10000,P4,угар!G5:G10000,D6,угар!AK5:AK10000,"да",угар!D5:D10000,1)</f>
        <v>0</v>
      </c>
      <c r="Q67" s="1312">
        <f>SUMIFS(угар!AL5:AL10000,угар!F5:F10000,P4,угар!G5:G10000,E6,угар!AK5:AK10000,"да",угар!D5:D10000,1)</f>
        <v>0</v>
      </c>
      <c r="R67" s="1312">
        <f>SUMIFS(угар!AL5:AL10000,угар!F5:F10000,R4,угар!G5:G10000,D6,угар!AK5:AK10000,"да",угар!D5:D10000,1)</f>
        <v>0</v>
      </c>
      <c r="S67" s="1312">
        <f>SUMIFS(угар!AL5:AL10000,угар!F5:F10000,R4,угар!G5:G10000,E6,угар!AK5:AK10000,"да",угар!D5:D10000,1)</f>
        <v>0</v>
      </c>
      <c r="T67" s="1312">
        <f>SUMIFS(угар!AL5:AL10000,угар!F5:F10000,T4,угар!G5:G10000,D6,угар!AK5:AK10000,"да",угар!D5:D10000,1)</f>
        <v>0</v>
      </c>
      <c r="U67" s="1312">
        <f>SUMIFS(угар!AL5:AL10000,угар!F5:F10000,T4,угар!G5:G10000,E6,угар!AK5:AK10000,"да",угар!D5:D10000,1)</f>
        <v>0</v>
      </c>
      <c r="V67" s="1312">
        <f>SUMIFS(угар!AL5:AL10000,угар!F5:F10000,V4,угар!G5:G10000,D6,угар!AK5:AK10000,"да",угар!D5:D10000,1)</f>
        <v>0</v>
      </c>
      <c r="W67" s="1312">
        <f>SUMIFS(угар!AL5:AL10000,угар!F5:F10000,V4,угар!G5:G10000,E6,угар!AK5:AK10000,"да",угар!D5:D10000,1)</f>
        <v>0</v>
      </c>
      <c r="X67" s="1312">
        <f>SUMIFS(угар!AL5:AL10000,угар!F5:F10000,X4,угар!G5:G10000,D6,угар!AK5:AK10000,"да",угар!D5:D10000,1)</f>
        <v>0</v>
      </c>
      <c r="Y67" s="1312">
        <f>SUMIFS(угар!AL5:AL10000,угар!F5:F10000,X4,угар!G5:G10000,E6,угар!AK5:AK10000,"да",угар!D5:D10000,1)</f>
        <v>0</v>
      </c>
      <c r="Z67" s="1312">
        <f>SUMIFS(угар!AL5:AL10000,угар!F5:F10000,Z4,угар!G5:G10000,D6,угар!AK5:AK10000,"да",угар!D5:D10000,1)</f>
        <v>0</v>
      </c>
      <c r="AA67" s="1312">
        <f>SUMIFS(угар!AL5:AL10000,угар!F5:F10000,Z4,угар!G5:G10000,E6,угар!AK5:AK10000,"да",угар!D5:D10000,1)</f>
        <v>0</v>
      </c>
      <c r="AB67" s="1312">
        <f>SUMIFS(угар!AL5:AL10000,угар!F5:F10000,AB4,угар!G5:G10000,D6,угар!AK5:AK10000,"да",угар!D5:D10000,1)</f>
        <v>0</v>
      </c>
      <c r="AC67" s="1312">
        <f>SUMIFS(угар!AL5:AL10000,угар!F5:F10000,AB4,угар!G5:G10000,E6,угар!AK5:AK10000,"да",угар!D5:D10000,1)</f>
        <v>0</v>
      </c>
      <c r="AD67" s="1312">
        <f>SUMIFS(угар!AL5:AL10000,угар!F5:F10000,AD4,угар!G5:G10000,D6,угар!AK5:AK10000,"да",угар!D5:D10000,1)</f>
        <v>0</v>
      </c>
      <c r="AE67" s="1312">
        <f>SUMIFS(угар!AL5:AL10000,угар!F5:F10000,AD4,угар!G5:G10000,E6,угар!AK5:AK10000,"да",угар!D5:D10000,1)</f>
        <v>0</v>
      </c>
      <c r="AF67" s="1312">
        <f>SUMIFS(угар!AL5:AL10000,угар!F5:F10000,AF4,угар!G5:G10000,D6,угар!AK5:AK10000,"да",угар!D5:D10000,1)</f>
        <v>0</v>
      </c>
      <c r="AG67" s="1312">
        <f>SUMIFS(угар!AL5:AL10000,угар!F5:F10000,AF4,угар!G5:G10000,E6,угар!AK5:AK10000,"да",угар!D5:D10000,1)</f>
        <v>0</v>
      </c>
      <c r="AH67" s="1312">
        <f>SUMIFS(угар!AL5:AL10000,угар!F5:F10000,AH4,угар!G5:G10000,D6,угар!AK5:AK10000,"да",угар!D5:D10000,1)</f>
        <v>0</v>
      </c>
      <c r="AI67" s="1312">
        <f>SUMIFS(угар!AL5:AL10000,угар!F5:F10000,AH4,угар!G5:G10000,E6,угар!AK5:AK10000,"да",угар!D5:D10000,1)</f>
        <v>0</v>
      </c>
      <c r="AJ67" s="1312">
        <f>SUMIFS(угар!AL5:AL10000,угар!F5:F10000,AJ4,угар!G5:G10000,D6,угар!AK5:AK10000,"да",угар!D5:D10000,1)</f>
        <v>0</v>
      </c>
      <c r="AK67" s="1312">
        <f>SUMIFS(угар!AL5:AL10000,угар!F5:F10000,AJ4,угар!G5:G10000,E6,угар!AK5:AK10000,"да",угар!D5:D10000,1)</f>
        <v>0</v>
      </c>
      <c r="AL67" s="1312">
        <f>SUMIFS(угар!AL5:AL10000,угар!F5:F10000,AL4,угар!G5:G10000,D6,угар!AK5:AK10000,"да",угар!D5:D10000,1)</f>
        <v>0</v>
      </c>
      <c r="AM67" s="1312">
        <f>SUMIFS(угар!AL5:AL10000,угар!F5:F10000,AL4,угар!G5:G10000,E6,угар!AK5:AK10000,"да",угар!D5:D10000,1)</f>
        <v>0</v>
      </c>
      <c r="AN67" s="1312">
        <f>SUMIFS(угар!AL5:AL10000,угар!F5:F10000,AN4,угар!G5:G10000,D6,угар!AK5:AK10000,"да",угар!D5:D10000,1)</f>
        <v>0</v>
      </c>
      <c r="AO67" s="1312">
        <f>SUMIFS(угар!AL5:AL10000,угар!F5:F10000,AN4,угар!G5:G10000,E6,угар!AK5:AK10000,"да",угар!D5:D10000,1)</f>
        <v>0</v>
      </c>
      <c r="AP67" s="1312">
        <f>SUMIFS(угар!AL5:AL10000,угар!F5:F10000,AP4,угар!G5:G10000,D6,угар!AK5:AK10000,"да",угар!D5:D10000,1)</f>
        <v>0</v>
      </c>
      <c r="AQ67" s="1312">
        <f>SUMIFS(угар!AL5:AL10000,угар!F5:F10000,AP4,угар!G5:G10000,E6,угар!AK5:AK10000,"да",угар!D5:D10000,1)</f>
        <v>0</v>
      </c>
      <c r="AR67" s="1312">
        <f>SUMIFS(угар!AL5:AL10000,угар!F5:F10000,AR4,угар!G5:G10000,D6,угар!AK5:AK10000,"да",угар!D5:D10000,1)</f>
        <v>0</v>
      </c>
      <c r="AS67" s="1312">
        <f>SUMIFS(угар!AL5:AL10000,угар!F5:F10000,AR4,угар!G5:G10000,E6,угар!AK5:AK10000,"да",угар!D5:D10000,1)</f>
        <v>0</v>
      </c>
      <c r="AT67" s="1312">
        <f>SUMIFS(угар!AL5:AL10000,угар!F5:F10000,AT4,угар!G5:G10000,D6,угар!AK5:AK10000,"да",угар!D5:D10000,1)</f>
        <v>0</v>
      </c>
      <c r="AU67" s="1312">
        <f>SUMIFS(угар!AL5:AL10000,угар!F5:F10000,AT4,угар!G5:G10000,E6,угар!AK5:AK10000,"да",угар!D5:D10000,1)</f>
        <v>0</v>
      </c>
      <c r="AV67" s="1312">
        <f>SUMIFS(угар!AL5:AL10000,угар!F5:F10000,AV4,угар!G5:G10000,D6,угар!AK5:AK10000,"да",угар!D5:D10000,1)</f>
        <v>0</v>
      </c>
      <c r="AW67" s="1312">
        <f>SUMIFS(угар!AL5:AL10000,угар!F5:F10000,AV4,угар!G5:G10000,E6,угар!AK5:AK10000,"да",угар!D5:D10000,1)</f>
        <v>0</v>
      </c>
    </row>
    <row r="68" spans="1:49" ht="16.5" thickBot="1">
      <c r="A68" s="1298" t="s">
        <v>461</v>
      </c>
      <c r="B68" s="208" t="s">
        <v>513</v>
      </c>
      <c r="C68" s="1292">
        <f t="shared" si="7"/>
        <v>1</v>
      </c>
      <c r="D68" s="1292">
        <f t="shared" si="18"/>
        <v>0</v>
      </c>
      <c r="E68" s="1292">
        <f t="shared" si="19"/>
        <v>1</v>
      </c>
      <c r="F68" s="1315">
        <f t="shared" si="6"/>
        <v>0</v>
      </c>
      <c r="G68" s="1315">
        <v>0</v>
      </c>
      <c r="H68" s="1337">
        <v>0</v>
      </c>
      <c r="I68" s="1351">
        <f t="shared" si="14"/>
        <v>1</v>
      </c>
      <c r="J68" s="1352">
        <f t="shared" si="15"/>
        <v>0</v>
      </c>
      <c r="K68" s="1352">
        <f t="shared" si="16"/>
        <v>1</v>
      </c>
      <c r="L68" s="1340">
        <f>SUMIFS(угар!AL5:AL10000,угар!F5:F10000,L4,угар!G5:G10000,D6,угар!AK5:AK10000,"да",угар!D5:D10000,2)</f>
        <v>0</v>
      </c>
      <c r="M68" s="1312">
        <f>SUMIFS(угар!AL5:AL10000,угар!F5:F10000,L4,угар!G5:G10000,E6,угар!AK5:AK10000,"да",угар!D5:D10000,2)</f>
        <v>0</v>
      </c>
      <c r="N68" s="1312">
        <f>SUMIFS(угар!AL5:AL10000,угар!F5:F10000,N4,угар!G5:G10000,D6,угар!AK5:AK10000,"да",угар!D5:D10000,2)</f>
        <v>0</v>
      </c>
      <c r="O68" s="1312">
        <f>SUMIFS(угар!AL5:AL10000,угар!F5:F10000,N4,угар!G5:G10000,E6,угар!AK5:AK10000,"да",угар!D5:D10000,2)</f>
        <v>0</v>
      </c>
      <c r="P68" s="1312">
        <f>SUMIFS(угар!AL5:AL10000,угар!F5:F10000,P4,угар!G5:G10000,D6,угар!AK5:AK10000,"да",угар!D5:D10000,2)</f>
        <v>0</v>
      </c>
      <c r="Q68" s="1312">
        <f>SUMIFS(угар!AL5:AL10000,угар!F5:F10000,P4,угар!G5:G10000,E6,угар!AK5:AK10000,"да",угар!D5:D10000,2)</f>
        <v>0</v>
      </c>
      <c r="R68" s="1312">
        <f>SUMIFS(угар!AL5:AL10000,угар!F5:F10000,R4,угар!G5:G10000,D6,угар!AK5:AK10000,"да",угар!D5:D10000,2)</f>
        <v>0</v>
      </c>
      <c r="S68" s="1312">
        <f>SUMIFS(угар!AL5:AL10000,угар!F5:F10000,R4,угар!G5:G10000,E6,угар!AK5:AK10000,"да",угар!D5:D10000,2)</f>
        <v>0</v>
      </c>
      <c r="T68" s="1312">
        <f>SUMIFS(угар!AL5:AL10000,угар!F5:F10000,T4,угар!G5:G10000,D6,угар!AK5:AK10000,"да",угар!D5:D10000,2)</f>
        <v>0</v>
      </c>
      <c r="U68" s="1312">
        <f>SUMIFS(угар!AL5:AL10000,угар!F5:F10000,T4,угар!G5:G10000,E6,угар!AK5:AK10000,"да",угар!D5:D10000,2)</f>
        <v>0</v>
      </c>
      <c r="V68" s="1312">
        <f>SUMIFS(угар!AL5:AL10000,угар!F5:F10000,V4,угар!G5:G10000,D6,угар!AK5:AK10000,"да",угар!D5:D10000,2)</f>
        <v>0</v>
      </c>
      <c r="W68" s="1312">
        <f>SUMIFS(угар!AL5:AL10000,угар!F5:F10000,V4,угар!G5:G10000,E6,угар!AK5:AK10000,"да",угар!D5:D10000,2)</f>
        <v>0</v>
      </c>
      <c r="X68" s="1312">
        <f>SUMIFS(угар!AL5:AL10000,угар!F5:F10000,X4,угар!G5:G10000,D6,угар!AK5:AK10000,"да",угар!D5:D10000,2)</f>
        <v>0</v>
      </c>
      <c r="Y68" s="1312">
        <f>SUMIFS(угар!AL5:AL10000,угар!F5:F10000,X4,угар!G5:G10000,E6,угар!AK5:AK10000,"да",угар!D5:D10000,2)</f>
        <v>0</v>
      </c>
      <c r="Z68" s="1312">
        <f>SUMIFS(угар!AL5:AL10000,угар!F5:F10000,Z4,угар!G5:G10000,D6,угар!AK5:AK10000,"да",угар!D5:D10000,2)</f>
        <v>0</v>
      </c>
      <c r="AA68" s="1312">
        <f>SUMIFS(угар!AL5:AL10000,угар!F5:F10000,Z4,угар!G5:G10000,E6,угар!AK5:AK10000,"да",угар!D5:D10000,2)</f>
        <v>1</v>
      </c>
      <c r="AB68" s="1312">
        <f>SUMIFS(угар!AL5:AL10000,угар!F5:F10000,AB4,угар!G5:G10000,D6,угар!AK5:AK10000,"да",угар!D5:D10000,2)</f>
        <v>0</v>
      </c>
      <c r="AC68" s="1312">
        <f>SUMIFS(угар!AL5:AL10000,угар!F5:F10000,AB4,угар!G5:G10000,E6,угар!AK5:AK10000,"да",угар!D5:D10000,2)</f>
        <v>0</v>
      </c>
      <c r="AD68" s="1312">
        <f>SUMIFS(угар!AL5:AL10000,угар!F5:F10000,AD4,угар!G5:G10000,D6,угар!AK5:AK10000,"да",угар!D5:D10000,2)</f>
        <v>0</v>
      </c>
      <c r="AE68" s="1312">
        <f>SUMIFS(угар!AL5:AL10000,угар!F5:F10000,AD4,угар!G5:G10000,E6,угар!AK5:AK10000,"да",угар!D5:D10000,2)</f>
        <v>0</v>
      </c>
      <c r="AF68" s="1312">
        <f>SUMIFS(угар!AL5:AL10000,угар!F5:F10000,AF4,угар!G5:G10000,D6,угар!AK5:AK10000,"да",угар!D5:D10000,2)</f>
        <v>0</v>
      </c>
      <c r="AG68" s="1312">
        <f>SUMIFS(угар!AL5:AL10000,угар!F5:F10000,AF4,угар!G5:G10000,E6,угар!AK5:AK10000,"да",угар!D5:D10000,2)</f>
        <v>0</v>
      </c>
      <c r="AH68" s="1312">
        <f>SUMIFS(угар!AL5:AL10000,угар!F5:F10000,AH4,угар!G5:G10000,D6,угар!AK5:AK10000,"да",угар!D5:D10000,2)</f>
        <v>0</v>
      </c>
      <c r="AI68" s="1312">
        <f>SUMIFS(угар!AL5:AL10000,угар!F5:F10000,AH4,угар!G5:G10000,E6,угар!AK5:AK10000,"да",угар!D5:D10000,2)</f>
        <v>0</v>
      </c>
      <c r="AJ68" s="1312">
        <f>SUMIFS(угар!AL5:AL10000,угар!F5:F10000,AJ4,угар!G5:G10000,D6,угар!AK5:AK10000,"да",угар!D5:D10000,2)</f>
        <v>0</v>
      </c>
      <c r="AK68" s="1312">
        <f>SUMIFS(угар!AL5:AL10000,угар!F5:F10000,AJ4,угар!G5:G10000,E6,угар!AK5:AK10000,"да",угар!D5:D10000,2)</f>
        <v>0</v>
      </c>
      <c r="AL68" s="1312">
        <f>SUMIFS(угар!AL5:AL10000,угар!F5:F10000,AL4,угар!G5:G10000,D6,угар!AK5:AK10000,"да",угар!D5:D10000,2)</f>
        <v>0</v>
      </c>
      <c r="AM68" s="1312">
        <f>SUMIFS(угар!AL5:AL10000,угар!F5:F10000,AL4,угар!G5:G10000,E6,угар!AK5:AK10000,"да",угар!D5:D10000,2)</f>
        <v>0</v>
      </c>
      <c r="AN68" s="1312">
        <f>SUMIFS(угар!AL5:AL10000,угар!F5:F10000,AN4,угар!G5:G10000,D6,угар!AK5:AK10000,"да",угар!D5:D10000,2)</f>
        <v>0</v>
      </c>
      <c r="AO68" s="1312">
        <f>SUMIFS(угар!AL5:AL10000,угар!F5:F10000,AN4,угар!G5:G10000,E6,угар!AK5:AK10000,"да",угар!D5:D10000,2)</f>
        <v>0</v>
      </c>
      <c r="AP68" s="1312">
        <f>SUMIFS(угар!AL5:AL10000,угар!F5:F10000,AP4,угар!G5:G10000,D6,угар!AK5:AK10000,"да",угар!D5:D10000,2)</f>
        <v>0</v>
      </c>
      <c r="AQ68" s="1312">
        <f>SUMIFS(угар!AL5:AL10000,угар!F5:F10000,AP4,угар!G5:G10000,E6,угар!AK5:AK10000,"да",угар!D5:D10000,2)</f>
        <v>0</v>
      </c>
      <c r="AR68" s="1312">
        <f>SUMIFS(угар!AL5:AL10000,угар!F5:F10000,AR4,угар!G5:G10000,D6,угар!AK5:AK10000,"да",угар!D5:D10000,2)</f>
        <v>0</v>
      </c>
      <c r="AS68" s="1312">
        <f>SUMIFS(угар!AL5:AL10000,угар!F5:F10000,AR4,угар!G5:G10000,E6,угар!AK5:AK10000,"да",угар!D5:D10000,2)</f>
        <v>0</v>
      </c>
      <c r="AT68" s="1312">
        <f>SUMIFS(угар!AL5:AL10000,угар!F5:F10000,AT4,угар!G5:G10000,D6,угар!AK5:AK10000,"да",угар!D5:D10000,2)</f>
        <v>0</v>
      </c>
      <c r="AU68" s="1312">
        <f>SUMIFS(угар!AL5:AL10000,угар!F5:F10000,AT4,угар!G5:G10000,E6,угар!AK5:AK10000,"да",угар!D5:D10000,2)</f>
        <v>0</v>
      </c>
      <c r="AV68" s="1312">
        <f>SUMIFS(угар!AL5:AL10000,угар!F5:F10000,AV4,угар!G5:G10000,D6,угар!AK5:AK10000,"да",угар!D5:D10000,2)</f>
        <v>0</v>
      </c>
      <c r="AW68" s="1312">
        <f>SUMIFS(угар!AL5:AL10000,угар!F5:F10000,AV4,угар!G5:G10000,E6,угар!AK5:AK10000,"да",угар!D5:D10000,2)</f>
        <v>0</v>
      </c>
    </row>
    <row r="69" spans="1:49" ht="16.5" thickBot="1">
      <c r="A69" s="1298" t="s">
        <v>462</v>
      </c>
      <c r="B69" s="208" t="s">
        <v>515</v>
      </c>
      <c r="C69" s="1292">
        <f t="shared" si="7"/>
        <v>0</v>
      </c>
      <c r="D69" s="1292">
        <f t="shared" si="18"/>
        <v>0</v>
      </c>
      <c r="E69" s="1292">
        <f t="shared" si="19"/>
        <v>0</v>
      </c>
      <c r="F69" s="1315">
        <f t="shared" si="6"/>
        <v>0</v>
      </c>
      <c r="G69" s="1315">
        <v>0</v>
      </c>
      <c r="H69" s="1337">
        <v>0</v>
      </c>
      <c r="I69" s="1351" t="e">
        <f t="shared" si="14"/>
        <v>#DIV/0!</v>
      </c>
      <c r="J69" s="1352" t="e">
        <f t="shared" si="15"/>
        <v>#DIV/0!</v>
      </c>
      <c r="K69" s="1352" t="e">
        <f t="shared" si="16"/>
        <v>#DIV/0!</v>
      </c>
      <c r="L69" s="1340">
        <f>SUMIFS(угар!AL5:AL10000,угар!F5:F10000,L4,угар!G5:G10000,D6,угар!AK5:AK10000,"да",угар!D5:D10000,3)</f>
        <v>0</v>
      </c>
      <c r="M69" s="1312">
        <f>SUMIFS(угар!AL5:AL10000,угар!F5:F10000,L4,угар!G5:G10000,E6,угар!AK5:AK10000,"да",угар!D5:D10000,3)</f>
        <v>0</v>
      </c>
      <c r="N69" s="1312">
        <f>SUMIFS(угар!AL5:AL10000,угар!F5:F10000,N4,угар!G5:G10000,D6,угар!AK5:AK10000,"да",угар!D5:D10000,3)</f>
        <v>0</v>
      </c>
      <c r="O69" s="1312">
        <f>SUMIFS(угар!AL5:AL10000,угар!F5:F10000,N4,угар!G5:G10000,E6,угар!AK5:AK10000,"да",угар!D5:D10000,3)</f>
        <v>0</v>
      </c>
      <c r="P69" s="1312">
        <f>SUMIFS(угар!AL5:AL10000,угар!F5:F10000,P4,угар!G5:G10000,D6,угар!AK5:AK10000,"да",угар!D5:D10000,3)</f>
        <v>0</v>
      </c>
      <c r="Q69" s="1312">
        <f>SUMIFS(угар!AL5:AL10000,угар!F5:F10000,P4,угар!G5:G10000,E6,угар!AK5:AK10000,"да",угар!D5:D10000,3)</f>
        <v>0</v>
      </c>
      <c r="R69" s="1312">
        <f>SUMIFS(угар!AL5:AL10000,угар!F5:F10000,R4,угар!G5:G10000,D6,угар!AK5:AK10000,"да",угар!D5:D10000,3)</f>
        <v>0</v>
      </c>
      <c r="S69" s="1312">
        <f>SUMIFS(угар!AL5:AL10000,угар!F5:F10000,R4,угар!G5:G10000,E6,угар!AK5:AK10000,"да",угар!D5:D10000,3)</f>
        <v>0</v>
      </c>
      <c r="T69" s="1312">
        <f>SUMIFS(угар!AL5:AL10000,угар!F5:F10000,T4,угар!G5:G10000,D6,угар!AK5:AK10000,"да",угар!D5:D10000,3)</f>
        <v>0</v>
      </c>
      <c r="U69" s="1312">
        <f>SUMIFS(угар!AL5:AL10000,угар!F5:F10000,T4,угар!G5:G10000,E6,угар!AK5:AK10000,"да",угар!D5:D10000,3)</f>
        <v>0</v>
      </c>
      <c r="V69" s="1312">
        <f>SUMIFS(угар!AL5:AL10000,угар!F5:F10000,V4,угар!G5:G10000,D6,угар!AK5:AK10000,"да",угар!D5:D10000,3)</f>
        <v>0</v>
      </c>
      <c r="W69" s="1312">
        <f>SUMIFS(угар!AL5:AL10000,угар!F5:F10000,V4,угар!G5:G10000,E6,угар!AK5:AK10000,"да",угар!D5:D10000,3)</f>
        <v>0</v>
      </c>
      <c r="X69" s="1312">
        <f>SUMIFS(угар!AL5:AL10000,угар!F5:F10000,X4,угар!G5:G10000,D6,угар!AK5:AK10000,"да",угар!D5:D10000,3)</f>
        <v>0</v>
      </c>
      <c r="Y69" s="1312">
        <f>SUMIFS(угар!AL5:AL10000,угар!F5:F10000,X4,угар!G5:G10000,E6,угар!AK5:AK10000,"да",угар!D5:D10000,3)</f>
        <v>0</v>
      </c>
      <c r="Z69" s="1312">
        <f>SUMIFS(угар!AL5:AL10000,угар!F5:F10000,Z4,угар!G5:G10000,D6,угар!AK5:AK10000,"да",угар!D5:D10000,3)</f>
        <v>0</v>
      </c>
      <c r="AA69" s="1312">
        <f>SUMIFS(угар!AL5:AL10000,угар!F5:F10000,Z4,угар!G5:G10000,E6,угар!AK5:AK10000,"да",угар!D5:D10000,3)</f>
        <v>0</v>
      </c>
      <c r="AB69" s="1312">
        <f>SUMIFS(угар!AL5:AL10000,угар!F5:F10000,AB4,угар!G5:G10000,D6,угар!AK5:AK10000,"да",угар!D5:D10000,3)</f>
        <v>0</v>
      </c>
      <c r="AC69" s="1312">
        <f>SUMIFS(угар!AL5:AL10000,угар!F5:F10000,AB4,угар!G5:G10000,E6,угар!AK5:AK10000,"да",угар!D5:D10000,3)</f>
        <v>0</v>
      </c>
      <c r="AD69" s="1312">
        <f>SUMIFS(угар!AL5:AL10000,угар!F5:F10000,AD4,угар!G5:G10000,D6,угар!AK5:AK10000,"да",угар!D5:D10000,3)</f>
        <v>0</v>
      </c>
      <c r="AE69" s="1312">
        <f>SUMIFS(угар!AL5:AL10000,угар!F5:F10000,AD4,угар!G5:G10000,E6,угар!AK5:AK10000,"да",угар!D5:D10000,3)</f>
        <v>0</v>
      </c>
      <c r="AF69" s="1312">
        <f>SUMIFS(угар!AL5:AL10000,угар!F5:F10000,AF4,угар!G5:G10000,D6,угар!AK5:AK10000,"да",угар!D5:D10000,3)</f>
        <v>0</v>
      </c>
      <c r="AG69" s="1312">
        <f>SUMIFS(угар!AL5:AL10000,угар!F5:F10000,AF4,угар!G5:G10000,E6,угар!AK5:AK10000,"да",угар!D5:D10000,3)</f>
        <v>0</v>
      </c>
      <c r="AH69" s="1312">
        <f>SUMIFS(угар!AL5:AL10000,угар!F5:F10000,AH4,угар!G5:G10000,D6,угар!AK5:AK10000,"да",угар!D5:D10000,3)</f>
        <v>0</v>
      </c>
      <c r="AI69" s="1312">
        <f>SUMIFS(угар!AL5:AL10000,угар!F5:F10000,AH4,угар!G5:G10000,E6,угар!AK5:AK10000,"да",угар!D5:D10000,3)</f>
        <v>0</v>
      </c>
      <c r="AJ69" s="1312">
        <f>SUMIFS(угар!AL5:AL10000,угар!F5:F10000,AJ4,угар!G5:G10000,D6,угар!AK5:AK10000,"да",угар!D5:D10000,3)</f>
        <v>0</v>
      </c>
      <c r="AK69" s="1312">
        <f>SUMIFS(угар!AL5:AL10000,угар!F5:F10000,AJ4,угар!G5:G10000,E6,угар!AK5:AK10000,"да",угар!D5:D10000,3)</f>
        <v>0</v>
      </c>
      <c r="AL69" s="1312">
        <f>SUMIFS(угар!AL5:AL10000,угар!F5:F10000,AL4,угар!G5:G10000,D6,угар!AK5:AK10000,"да",угар!D5:D10000,3)</f>
        <v>0</v>
      </c>
      <c r="AM69" s="1312">
        <f>SUMIFS(угар!AL5:AL10000,угар!F5:F10000,AL4,угар!G5:G10000,E6,угар!AK5:AK10000,"да",угар!D5:D10000,3)</f>
        <v>0</v>
      </c>
      <c r="AN69" s="1312">
        <f>SUMIFS(угар!AL5:AL10000,угар!F5:F10000,AN4,угар!G5:G10000,D6,угар!AK5:AK10000,"да",угар!D5:D10000,3)</f>
        <v>0</v>
      </c>
      <c r="AO69" s="1312">
        <f>SUMIFS(угар!AL5:AL10000,угар!F5:F10000,AN4,угар!G5:G10000,E6,угар!AK5:AK10000,"да",угар!D5:D10000,3)</f>
        <v>0</v>
      </c>
      <c r="AP69" s="1312">
        <f>SUMIFS(угар!AL5:AL10000,угар!F5:F10000,AP4,угар!G5:G10000,D6,угар!AK5:AK10000,"да",угар!D5:D10000,3)</f>
        <v>0</v>
      </c>
      <c r="AQ69" s="1312">
        <f>SUMIFS(угар!AL5:AL10000,угар!F5:F10000,AP4,угар!G5:G10000,E6,угар!AK5:AK10000,"да",угар!D5:D10000,3)</f>
        <v>0</v>
      </c>
      <c r="AR69" s="1312">
        <f>SUMIFS(угар!AL5:AL10000,угар!F5:F10000,AR4,угар!G5:G10000,D6,угар!AK5:AK10000,"да",угар!D5:D10000,3)</f>
        <v>0</v>
      </c>
      <c r="AS69" s="1312">
        <f>SUMIFS(угар!AL5:AL10000,угар!F5:F10000,AR4,угар!G5:G10000,E6,угар!AK5:AK10000,"да",угар!D5:D10000,3)</f>
        <v>0</v>
      </c>
      <c r="AT69" s="1312">
        <f>SUMIFS(угар!AL5:AL10000,угар!F5:F10000,AT4,угар!G5:G10000,D6,угар!AK5:AK10000,"да",угар!D5:D10000,3)</f>
        <v>0</v>
      </c>
      <c r="AU69" s="1312">
        <f>SUMIFS(угар!AL5:AL10000,угар!F5:F10000,AT4,угар!G5:G10000,E6,угар!AK5:AK10000,"да",угар!D5:D10000,3)</f>
        <v>0</v>
      </c>
      <c r="AV69" s="1312">
        <f>SUMIFS(угар!AL5:AL10000,угар!F5:F10000,AV4,угар!G5:G10000,D6,угар!AK5:AK10000,"да",угар!D5:D10000,3)</f>
        <v>0</v>
      </c>
      <c r="AW69" s="1312">
        <f>SUMIFS(угар!AL5:AL10000,угар!F5:F10000,AV4,угар!G5:G10000,E6,угар!AK5:AK10000,"да",угар!D5:D10000,3)</f>
        <v>0</v>
      </c>
    </row>
    <row r="70" spans="1:49" ht="16.5" thickBot="1">
      <c r="A70" s="1298" t="s">
        <v>463</v>
      </c>
      <c r="B70" s="208" t="s">
        <v>517</v>
      </c>
      <c r="C70" s="1292">
        <f t="shared" si="7"/>
        <v>0</v>
      </c>
      <c r="D70" s="1292">
        <f t="shared" si="18"/>
        <v>0</v>
      </c>
      <c r="E70" s="1292">
        <f t="shared" si="19"/>
        <v>0</v>
      </c>
      <c r="F70" s="1315">
        <f t="shared" si="6"/>
        <v>0</v>
      </c>
      <c r="G70" s="1315">
        <v>0</v>
      </c>
      <c r="H70" s="1337">
        <v>0</v>
      </c>
      <c r="I70" s="1351" t="e">
        <f t="shared" si="14"/>
        <v>#DIV/0!</v>
      </c>
      <c r="J70" s="1352" t="e">
        <f t="shared" si="15"/>
        <v>#DIV/0!</v>
      </c>
      <c r="K70" s="1352" t="e">
        <f t="shared" si="16"/>
        <v>#DIV/0!</v>
      </c>
      <c r="L70" s="1340">
        <f>SUMIFS(угар!AL5:AL10000,угар!F5:F10000,L4,угар!G5:G10000,D6,угар!AK5:AK10000,"да",угар!D5:D10000,4)</f>
        <v>0</v>
      </c>
      <c r="M70" s="1312">
        <f>SUMIFS(угар!AL5:AL10000,угар!F5:F10000,L4,угар!G5:G10000,E6,угар!AK5:AK10000,"да",угар!D5:D10000,4)</f>
        <v>0</v>
      </c>
      <c r="N70" s="1312">
        <f>SUMIFS(угар!AL5:AL10000,угар!F5:F10000,N4,угар!G5:G10000,D6,угар!AK5:AK10000,"да",угар!D5:D10000,4)</f>
        <v>0</v>
      </c>
      <c r="O70" s="1312">
        <f>SUMIFS(угар!AL5:AL10000,угар!F5:F10000,N4,угар!G5:G10000,E6,угар!AK5:AK10000,"да",угар!D5:D10000,4)</f>
        <v>0</v>
      </c>
      <c r="P70" s="1312">
        <f>SUMIFS(угар!AL5:AL10000,угар!F5:F10000,P4,угар!G5:G10000,D6,угар!AK5:AK10000,"да",угар!D5:D10000,4)</f>
        <v>0</v>
      </c>
      <c r="Q70" s="1312">
        <f>SUMIFS(угар!AL5:AL10000,угар!F5:F10000,P4,угар!G5:G10000,E6,угар!AK5:AK10000,"да",угар!D5:D10000,4)</f>
        <v>0</v>
      </c>
      <c r="R70" s="1312">
        <f>SUMIFS(угар!AL5:AL10000,угар!F5:F10000,R4,угар!G5:G10000,D6,угар!AK5:AK10000,"да",угар!D5:D10000,4)</f>
        <v>0</v>
      </c>
      <c r="S70" s="1312">
        <f>SUMIFS(угар!AL5:AL10000,угар!F5:F10000,R4,угар!G5:G10000,E6,угар!AK5:AK10000,"да",угар!D5:D10000,4)</f>
        <v>0</v>
      </c>
      <c r="T70" s="1312">
        <f>SUMIFS(угар!AL5:AL10000,угар!F5:F10000,T4,угар!G5:G10000,D6,угар!AK5:AK10000,"да",угар!D5:D10000,4)</f>
        <v>0</v>
      </c>
      <c r="U70" s="1312">
        <f>SUMIFS(угар!AL5:AL10000,угар!F5:F10000,T4,угар!G5:G10000,E6,угар!AK5:AK10000,"да",угар!D5:D10000,4)</f>
        <v>0</v>
      </c>
      <c r="V70" s="1312">
        <f>SUMIFS(угар!AL5:AL10000,угар!F5:F10000,V4,угар!G5:G10000,D6,угар!AK5:AK10000,"да",угар!D5:D10000,4)</f>
        <v>0</v>
      </c>
      <c r="W70" s="1312">
        <f>SUMIFS(угар!AL5:AL10000,угар!F5:F10000,V4,угар!G5:G10000,E6,угар!AK5:AK10000,"да",угар!D5:D10000,4)</f>
        <v>0</v>
      </c>
      <c r="X70" s="1312">
        <f>SUMIFS(угар!AL5:AL10000,угар!F5:F10000,X4,угар!G5:G10000,D6,угар!AK5:AK10000,"да",угар!D5:D10000,4)</f>
        <v>0</v>
      </c>
      <c r="Y70" s="1312">
        <f>SUMIFS(угар!AL5:AL10000,угар!F5:F10000,X4,угар!G5:G10000,E6,угар!AK5:AK10000,"да",угар!D5:D10000,4)</f>
        <v>0</v>
      </c>
      <c r="Z70" s="1312">
        <f>SUMIFS(угар!AL5:AL10000,угар!F5:F10000,Z4,угар!G5:G10000,D6,угар!AK5:AK10000,"да",угар!D5:D10000,4)</f>
        <v>0</v>
      </c>
      <c r="AA70" s="1312">
        <f>SUMIFS(угар!AL5:AL10000,угар!F5:F10000,Z4,угар!G5:G10000,E6,угар!AK5:AK10000,"да",угар!D5:D10000,4)</f>
        <v>0</v>
      </c>
      <c r="AB70" s="1312">
        <f>SUMIFS(угар!AL5:AL10000,угар!F5:F10000,AB4,угар!G5:G10000,D6,угар!AK5:AK10000,"да",угар!D5:D10000,4)</f>
        <v>0</v>
      </c>
      <c r="AC70" s="1312">
        <f>SUMIFS(угар!AL5:AL10000,угар!F5:F10000,AB4,угар!G5:G10000,E6,угар!AK5:AK10000,"да",угар!D5:D10000,4)</f>
        <v>0</v>
      </c>
      <c r="AD70" s="1312">
        <f>SUMIFS(угар!AL5:AL10000,угар!F5:F10000,AD4,угар!G5:G10000,D6,угар!AK5:AK10000,"да",угар!D5:D10000,4)</f>
        <v>0</v>
      </c>
      <c r="AE70" s="1312">
        <f>SUMIFS(угар!AL5:AL10000,угар!F5:F10000,AD4,угар!G5:G10000,E6,угар!AK5:AK10000,"да",угар!D5:D10000,4)</f>
        <v>0</v>
      </c>
      <c r="AF70" s="1312">
        <f>SUMIFS(угар!AL5:AL10000,угар!F5:F10000,AF4,угар!G5:G10000,D6,угар!AK5:AK10000,"да",угар!D5:D10000,4)</f>
        <v>0</v>
      </c>
      <c r="AG70" s="1312">
        <f>SUMIFS(угар!AL5:AL10000,угар!F5:F10000,AF4,угар!G5:G10000,E6,угар!AK5:AK10000,"да",угар!D5:D10000,4)</f>
        <v>0</v>
      </c>
      <c r="AH70" s="1312">
        <f>SUMIFS(угар!AL5:AL10000,угар!F5:F10000,AH4,угар!G5:G10000,D6,угар!AK5:AK10000,"да",угар!D5:D10000,4)</f>
        <v>0</v>
      </c>
      <c r="AI70" s="1312">
        <f>SUMIFS(угар!AL5:AL10000,угар!F5:F10000,AH4,угар!G5:G10000,E6,угар!AK5:AK10000,"да",угар!D5:D10000,4)</f>
        <v>0</v>
      </c>
      <c r="AJ70" s="1312">
        <f>SUMIFS(угар!AL5:AL10000,угар!F5:F10000,AJ4,угар!G5:G10000,D6,угар!AK5:AK10000,"да",угар!D5:D10000,4)</f>
        <v>0</v>
      </c>
      <c r="AK70" s="1312">
        <f>SUMIFS(угар!AL5:AL10000,угар!F5:F10000,AJ4,угар!G5:G10000,E6,угар!AK5:AK10000,"да",угар!D5:D10000,4)</f>
        <v>0</v>
      </c>
      <c r="AL70" s="1312">
        <f>SUMIFS(угар!AL5:AL10000,угар!F5:F10000,AL4,угар!G5:G10000,D6,угар!AK5:AK10000,"да",угар!D5:D10000,4)</f>
        <v>0</v>
      </c>
      <c r="AM70" s="1312">
        <f>SUMIFS(угар!AL5:AL10000,угар!F5:F10000,AL4,угар!G5:G10000,E6,угар!AK5:AK10000,"да",угар!D5:D10000,4)</f>
        <v>0</v>
      </c>
      <c r="AN70" s="1312">
        <f>SUMIFS(угар!AL5:AL10000,угар!F5:F10000,AN4,угар!G5:G10000,D6,угар!AK5:AK10000,"да",угар!D5:D10000,4)</f>
        <v>0</v>
      </c>
      <c r="AO70" s="1312">
        <f>SUMIFS(угар!AL5:AL10000,угар!F5:F10000,AN4,угар!G5:G10000,E6,угар!AK5:AK10000,"да",угар!D5:D10000,4)</f>
        <v>0</v>
      </c>
      <c r="AP70" s="1312">
        <f>SUMIFS(угар!AL5:AL10000,угар!F5:F10000,AP4,угар!G5:G10000,D6,угар!AK5:AK10000,"да",угар!D5:D10000,4)</f>
        <v>0</v>
      </c>
      <c r="AQ70" s="1312">
        <f>SUMIFS(угар!AL5:AL10000,угар!F5:F10000,AP4,угар!G5:G10000,E6,угар!AK5:AK10000,"да",угар!D5:D10000,4)</f>
        <v>0</v>
      </c>
      <c r="AR70" s="1312">
        <f>SUMIFS(угар!AL5:AL10000,угар!F5:F10000,AR4,угар!G5:G10000,D6,угар!AK5:AK10000,"да",угар!D5:D10000,4)</f>
        <v>0</v>
      </c>
      <c r="AS70" s="1312">
        <f>SUMIFS(угар!AL5:AL10000,угар!F5:F10000,AR4,угар!G5:G10000,E6,угар!AK5:AK10000,"да",угар!D5:D10000,4)</f>
        <v>0</v>
      </c>
      <c r="AT70" s="1312">
        <f>SUMIFS(угар!AL5:AL10000,угар!F5:F10000,AT4,угар!G5:G10000,D6,угар!AK5:AK10000,"да",угар!D5:D10000,4)</f>
        <v>0</v>
      </c>
      <c r="AU70" s="1312">
        <f>SUMIFS(угар!AL5:AL10000,угар!F5:F10000,AT4,угар!G5:G10000,E6,угар!AK5:AK10000,"да",угар!D5:D10000,4)</f>
        <v>0</v>
      </c>
      <c r="AV70" s="1312">
        <f>SUMIFS(угар!AL5:AL10000,угар!F5:F10000,AV4,угар!G5:G10000,D6,угар!AK5:AK10000,"да",угар!D5:D10000,4)</f>
        <v>0</v>
      </c>
      <c r="AW70" s="1312">
        <f>SUMIFS(угар!AL5:AL10000,угар!F5:F10000,AV4,угар!G5:G10000,E6,угар!AK5:AK10000,"да",угар!D5:D10000,4)</f>
        <v>0</v>
      </c>
    </row>
    <row r="71" spans="1:49" ht="16.5" thickBot="1">
      <c r="A71" s="1298" t="s">
        <v>464</v>
      </c>
      <c r="B71" s="208" t="s">
        <v>519</v>
      </c>
      <c r="C71" s="1292">
        <f t="shared" si="7"/>
        <v>0</v>
      </c>
      <c r="D71" s="1292">
        <f t="shared" ref="D71:D102" si="23">L71+N71+P71+R71+T71+V71+X71+Z71+AB71+AD71+AF71+AH71+AJ71+AL71+AN71+AP71+AR71+AT71+AV71</f>
        <v>0</v>
      </c>
      <c r="E71" s="1292">
        <f t="shared" ref="E71:E102" si="24">M71+O71+Q71+S71+U71+W71+Y71+AA71+AC71+AE71+AG71+AI71+AK71+AM71+AO71+AQ71+AS71+AU71+AW71</f>
        <v>0</v>
      </c>
      <c r="F71" s="1315">
        <f t="shared" si="6"/>
        <v>0</v>
      </c>
      <c r="G71" s="1315">
        <v>0</v>
      </c>
      <c r="H71" s="1337">
        <v>0</v>
      </c>
      <c r="I71" s="1351" t="e">
        <f t="shared" si="14"/>
        <v>#DIV/0!</v>
      </c>
      <c r="J71" s="1352" t="e">
        <f t="shared" si="15"/>
        <v>#DIV/0!</v>
      </c>
      <c r="K71" s="1352" t="e">
        <f t="shared" si="16"/>
        <v>#DIV/0!</v>
      </c>
      <c r="L71" s="1340">
        <f>SUMIFS(угар!AL5:AL10000,угар!F5:F10000,L4,угар!G5:G10000,D6,угар!AK5:AK10000,"да",угар!D5:D10000,5)</f>
        <v>0</v>
      </c>
      <c r="M71" s="1312">
        <f>SUMIFS(угар!AL5:AL10000,угар!F5:F10000,L4,угар!G5:G10000,E6,угар!AK5:AK10000,"да",угар!D5:D10000,5)</f>
        <v>0</v>
      </c>
      <c r="N71" s="1312">
        <f>SUMIFS(угар!AL5:AL10000,угар!F5:F10000,N4,угар!G5:G10000,D6,угар!AK5:AK10000,"да",угар!D5:D10000,5)</f>
        <v>0</v>
      </c>
      <c r="O71" s="1312">
        <f>SUMIFS(угар!AL5:AL10000,угар!F5:F10000,N4,угар!G5:G10000,E6,угар!AK5:AK10000,"да",угар!D5:D10000,5)</f>
        <v>0</v>
      </c>
      <c r="P71" s="1312">
        <f>SUMIFS(угар!AL5:AL10000,угар!F5:F10000,P4,угар!G5:G10000,D6,угар!AK5:AK10000,"да",угар!D5:D10000,5)</f>
        <v>0</v>
      </c>
      <c r="Q71" s="1312">
        <f>SUMIFS(угар!AL5:AL10000,угар!F5:F10000,P4,угар!G5:G10000,E6,угар!AK5:AK10000,"да",угар!D5:D10000,5)</f>
        <v>0</v>
      </c>
      <c r="R71" s="1312">
        <f>SUMIFS(угар!AL5:AL10000,угар!F5:F10000,R4,угар!G5:G10000,D6,угар!AK5:AK10000,"да",угар!D5:D10000,5)</f>
        <v>0</v>
      </c>
      <c r="S71" s="1312">
        <f>SUMIFS(угар!AL5:AL10000,угар!F5:F10000,R4,угар!G5:G10000,E6,угар!AK5:AK10000,"да",угар!D5:D10000,5)</f>
        <v>0</v>
      </c>
      <c r="T71" s="1312">
        <f>SUMIFS(угар!AL5:AL10000,угар!F5:F10000,T4,угар!G5:G10000,D6,угар!AK5:AK10000,"да",угар!D5:D10000,5)</f>
        <v>0</v>
      </c>
      <c r="U71" s="1312">
        <f>SUMIFS(угар!AL5:AL10000,угар!F5:F10000,T4,угар!G5:G10000,E6,угар!AK5:AK10000,"да",угар!D5:D10000,5)</f>
        <v>0</v>
      </c>
      <c r="V71" s="1312">
        <f>SUMIFS(угар!AL5:AL10000,угар!F5:F10000,V4,угар!G5:G10000,D6,угар!AK5:AK10000,"да",угар!D5:D10000,5)</f>
        <v>0</v>
      </c>
      <c r="W71" s="1312">
        <f>SUMIFS(угар!AL5:AL10000,угар!F5:F10000,V4,угар!G5:G10000,E6,угар!AK5:AK10000,"да",угар!D5:D10000,5)</f>
        <v>0</v>
      </c>
      <c r="X71" s="1312">
        <f>SUMIFS(угар!AL5:AL10000,угар!F5:F10000,X4,угар!G5:G10000,D6,угар!AK5:AK10000,"да",угар!D5:D10000,5)</f>
        <v>0</v>
      </c>
      <c r="Y71" s="1312">
        <f>SUMIFS(угар!AL5:AL10000,угар!F5:F10000,X4,угар!G5:G10000,E6,угар!AK5:AK10000,"да",угар!D5:D10000,5)</f>
        <v>0</v>
      </c>
      <c r="Z71" s="1312">
        <f>SUMIFS(угар!AL5:AL10000,угар!F5:F10000,Z4,угар!G5:G10000,D6,угар!AK5:AK10000,"да",угар!D5:D10000,5)</f>
        <v>0</v>
      </c>
      <c r="AA71" s="1312">
        <f>SUMIFS(угар!AL5:AL10000,угар!F5:F10000,Z4,угар!G5:G10000,E6,угар!AK5:AK10000,"да",угар!D5:D10000,5)</f>
        <v>0</v>
      </c>
      <c r="AB71" s="1312">
        <f>SUMIFS(угар!AL5:AL10000,угар!F5:F10000,AB4,угар!G5:G10000,D6,угар!AK5:AK10000,"да",угар!D5:D10000,5)</f>
        <v>0</v>
      </c>
      <c r="AC71" s="1312">
        <f>SUMIFS(угар!AL5:AL10000,угар!F5:F10000,AB4,угар!G5:G10000,E6,угар!AK5:AK10000,"да",угар!D5:D10000,5)</f>
        <v>0</v>
      </c>
      <c r="AD71" s="1312">
        <f>SUMIFS(угар!AL5:AL10000,угар!F5:F10000,AD4,угар!G5:G10000,D6,угар!AK5:AK10000,"да",угар!D5:D10000,5)</f>
        <v>0</v>
      </c>
      <c r="AE71" s="1312">
        <f>SUMIFS(угар!AL5:AL10000,угар!F5:F10000,AD4,угар!G5:G10000,E6,угар!AK5:AK10000,"да",угар!D5:D10000,5)</f>
        <v>0</v>
      </c>
      <c r="AF71" s="1312">
        <f>SUMIFS(угар!AL5:AL10000,угар!F5:F10000,AF4,угар!G5:G10000,D6,угар!AK5:AK10000,"да",угар!D5:D10000,5)</f>
        <v>0</v>
      </c>
      <c r="AG71" s="1312">
        <f>SUMIFS(угар!AL5:AL10000,угар!F5:F10000,AF4,угар!G5:G10000,E6,угар!AK5:AK10000,"да",угар!D5:D10000,5)</f>
        <v>0</v>
      </c>
      <c r="AH71" s="1312">
        <f>SUMIFS(угар!AL5:AL10000,угар!F5:F10000,AH4,угар!G5:G10000,D6,угар!AK5:AK10000,"да",угар!D5:D10000,5)</f>
        <v>0</v>
      </c>
      <c r="AI71" s="1312">
        <f>SUMIFS(угар!AL5:AL10000,угар!F5:F10000,AH4,угар!G5:G10000,E6,угар!AK5:AK10000,"да",угар!D5:D10000,5)</f>
        <v>0</v>
      </c>
      <c r="AJ71" s="1312">
        <f>SUMIFS(угар!AL5:AL10000,угар!F5:F10000,AJ4,угар!G5:G10000,D6,угар!AK5:AK10000,"да",угар!D5:D10000,5)</f>
        <v>0</v>
      </c>
      <c r="AK71" s="1312">
        <f>SUMIFS(угар!AL5:AL10000,угар!F5:F10000,AJ4,угар!G5:G10000,E6,угар!AK5:AK10000,"да",угар!D5:D10000,5)</f>
        <v>0</v>
      </c>
      <c r="AL71" s="1312">
        <f>SUMIFS(угар!AL5:AL10000,угар!F5:F10000,AL4,угар!G5:G10000,D6,угар!AK5:AK10000,"да",угар!D5:D10000,5)</f>
        <v>0</v>
      </c>
      <c r="AM71" s="1312">
        <f>SUMIFS(угар!AL5:AL10000,угар!F5:F10000,AL4,угар!G5:G10000,E6,угар!AK5:AK10000,"да",угар!D5:D10000,5)</f>
        <v>0</v>
      </c>
      <c r="AN71" s="1312">
        <f>SUMIFS(угар!AL5:AL10000,угар!F5:F10000,AN4,угар!G5:G10000,D6,угар!AK5:AK10000,"да",угар!D5:D10000,5)</f>
        <v>0</v>
      </c>
      <c r="AO71" s="1312">
        <f>SUMIFS(угар!AL5:AL10000,угар!F5:F10000,AN4,угар!G5:G10000,E6,угар!AK5:AK10000,"да",угар!D5:D10000,5)</f>
        <v>0</v>
      </c>
      <c r="AP71" s="1312">
        <f>SUMIFS(угар!AL5:AL10000,угар!F5:F10000,AP4,угар!G5:G10000,D6,угар!AK5:AK10000,"да",угар!D5:D10000,5)</f>
        <v>0</v>
      </c>
      <c r="AQ71" s="1312">
        <f>SUMIFS(угар!AL5:AL10000,угар!F5:F10000,AP4,угар!G5:G10000,E6,угар!AK5:AK10000,"да",угар!D5:D10000,5)</f>
        <v>0</v>
      </c>
      <c r="AR71" s="1312">
        <f>SUMIFS(угар!AL5:AL10000,угар!F5:F10000,AR4,угар!G5:G10000,D6,угар!AK5:AK10000,"да",угар!D5:D10000,5)</f>
        <v>0</v>
      </c>
      <c r="AS71" s="1312">
        <f>SUMIFS(угар!AL5:AL10000,угар!F5:F10000,AR4,угар!G5:G10000,E6,угар!AK5:AK10000,"да",угар!D5:D10000,5)</f>
        <v>0</v>
      </c>
      <c r="AT71" s="1312">
        <f>SUMIFS(угар!AL5:AL10000,угар!F5:F10000,AT4,угар!G5:G10000,D6,угар!AK5:AK10000,"да",угар!D5:D10000,5)</f>
        <v>0</v>
      </c>
      <c r="AU71" s="1312">
        <f>SUMIFS(угар!AL5:AL10000,угар!F5:F10000,AT4,угар!G5:G10000,E6,угар!AK5:AK10000,"да",угар!D5:D10000,5)</f>
        <v>0</v>
      </c>
      <c r="AV71" s="1312">
        <f>SUMIFS(угар!AL5:AL10000,угар!F5:F10000,AV4,угар!G5:G10000,D6,угар!AK5:AK10000,"да",угар!D5:D10000,5)</f>
        <v>0</v>
      </c>
      <c r="AW71" s="1312">
        <f>SUMIFS(угар!AL5:AL10000,угар!F5:F10000,AV4,угар!G5:G10000,E6,угар!AK5:AK10000,"да",угар!D5:D10000,5)</f>
        <v>0</v>
      </c>
    </row>
    <row r="72" spans="1:49" ht="16.5" thickBot="1">
      <c r="A72" s="1298" t="s">
        <v>465</v>
      </c>
      <c r="B72" s="208" t="s">
        <v>521</v>
      </c>
      <c r="C72" s="1292">
        <f t="shared" si="7"/>
        <v>0</v>
      </c>
      <c r="D72" s="1292">
        <f t="shared" si="23"/>
        <v>0</v>
      </c>
      <c r="E72" s="1292">
        <f t="shared" si="24"/>
        <v>0</v>
      </c>
      <c r="F72" s="1315">
        <f t="shared" ref="F72:F135" si="25">SUM(G72:H72)</f>
        <v>0</v>
      </c>
      <c r="G72" s="1315">
        <v>0</v>
      </c>
      <c r="H72" s="1337">
        <v>0</v>
      </c>
      <c r="I72" s="1351" t="e">
        <f t="shared" si="14"/>
        <v>#DIV/0!</v>
      </c>
      <c r="J72" s="1352" t="e">
        <f t="shared" si="15"/>
        <v>#DIV/0!</v>
      </c>
      <c r="K72" s="1352" t="e">
        <f t="shared" si="16"/>
        <v>#DIV/0!</v>
      </c>
      <c r="L72" s="1340">
        <f>SUMIFS(угар!AL5:AL10000,угар!F5:F10000,L4,угар!G5:G10000,D6,угар!AK5:AK10000,"да",угар!D5:D10000,6)</f>
        <v>0</v>
      </c>
      <c r="M72" s="1312">
        <f>SUMIFS(угар!AL5:AL10000,угар!F5:F10000,L4,угар!G5:G10000,E6,угар!AK5:AK10000,"да",угар!D5:D10000,6)</f>
        <v>0</v>
      </c>
      <c r="N72" s="1312">
        <f>SUMIFS(угар!AL5:AL10000,угар!F5:F10000,N4,угар!G5:G10000,D6,угар!AK5:AK10000,"да",угар!D5:D10000,6)</f>
        <v>0</v>
      </c>
      <c r="O72" s="1312">
        <f>SUMIFS(угар!AL5:AL10000,угар!F5:F10000,N4,угар!G5:G10000,E6,угар!AK5:AK10000,"да",угар!D5:D10000,6)</f>
        <v>0</v>
      </c>
      <c r="P72" s="1312">
        <f>SUMIFS(угар!AL5:AL10000,угар!F5:F10000,P4,угар!G5:G10000,D6,угар!AK5:AK10000,"да",угар!D5:D10000,6)</f>
        <v>0</v>
      </c>
      <c r="Q72" s="1312">
        <f>SUMIFS(угар!AL5:AL10000,угар!F5:F10000,P4,угар!G5:G10000,E6,угар!AK5:AK10000,"да",угар!D5:D10000,6)</f>
        <v>0</v>
      </c>
      <c r="R72" s="1312">
        <f>SUMIFS(угар!AL5:AL10000,угар!F5:F10000,R4,угар!G5:G10000,D6,угар!AK5:AK10000,"да",угар!D5:D10000,6)</f>
        <v>0</v>
      </c>
      <c r="S72" s="1312">
        <f>SUMIFS(угар!AL5:AL10000,угар!F5:F10000,R4,угар!G5:G10000,E6,угар!AK5:AK10000,"да",угар!D5:D10000,6)</f>
        <v>0</v>
      </c>
      <c r="T72" s="1312">
        <f>SUMIFS(угар!AL5:AL10000,угар!F5:F10000,T4,угар!G5:G10000,D6,угар!AK5:AK10000,"да",угар!D5:D10000,6)</f>
        <v>0</v>
      </c>
      <c r="U72" s="1312">
        <f>SUMIFS(угар!AL5:AL10000,угар!F5:F10000,T4,угар!G5:G10000,E6,угар!AK5:AK10000,"да",угар!D5:D10000,6)</f>
        <v>0</v>
      </c>
      <c r="V72" s="1312">
        <f>SUMIFS(угар!AL5:AL10000,угар!F5:F10000,V4,угар!G5:G10000,D6,угар!AK5:AK10000,"да",угар!D5:D10000,6)</f>
        <v>0</v>
      </c>
      <c r="W72" s="1312">
        <f>SUMIFS(угар!AL5:AL10000,угар!F5:F10000,V4,угар!G5:G10000,E6,угар!AK5:AK10000,"да",угар!D5:D10000,6)</f>
        <v>0</v>
      </c>
      <c r="X72" s="1312">
        <f>SUMIFS(угар!AL5:AL10000,угар!F5:F10000,X4,угар!G5:G10000,D6,угар!AK5:AK10000,"да",угар!D5:D10000,6)</f>
        <v>0</v>
      </c>
      <c r="Y72" s="1312">
        <f>SUMIFS(угар!AL5:AL10000,угар!F5:F10000,X4,угар!G5:G10000,E6,угар!AK5:AK10000,"да",угар!D5:D10000,6)</f>
        <v>0</v>
      </c>
      <c r="Z72" s="1312">
        <f>SUMIFS(угар!AL5:AL10000,угар!F5:F10000,Z4,угар!G5:G10000,D6,угар!AK5:AK10000,"да",угар!D5:D10000,6)</f>
        <v>0</v>
      </c>
      <c r="AA72" s="1312">
        <f>SUMIFS(угар!AL5:AL10000,угар!F5:F10000,Z4,угар!G5:G10000,E6,угар!AK5:AK10000,"да",угар!D5:D10000,6)</f>
        <v>0</v>
      </c>
      <c r="AB72" s="1312">
        <f>SUMIFS(угар!AL5:AL10000,угар!F5:F10000,AB4,угар!G5:G10000,D6,угар!AK5:AK10000,"да",угар!D5:D10000,6)</f>
        <v>0</v>
      </c>
      <c r="AC72" s="1312">
        <f>SUMIFS(угар!AL5:AL10000,угар!F5:F10000,AB4,угар!G5:G10000,E6,угар!AK5:AK10000,"да",угар!D5:D10000,6)</f>
        <v>0</v>
      </c>
      <c r="AD72" s="1312">
        <f>SUMIFS(угар!AL5:AL10000,угар!F5:F10000,AD4,угар!G5:G10000,D6,угар!AK5:AK10000,"да",угар!D5:D10000,6)</f>
        <v>0</v>
      </c>
      <c r="AE72" s="1312">
        <f>SUMIFS(угар!AL5:AL10000,угар!F5:F10000,AD4,угар!G5:G10000,E6,угар!AK5:AK10000,"да",угар!D5:D10000,6)</f>
        <v>0</v>
      </c>
      <c r="AF72" s="1312">
        <f>SUMIFS(угар!AL5:AL10000,угар!F5:F10000,AF4,угар!G5:G10000,D6,угар!AK5:AK10000,"да",угар!D5:D10000,6)</f>
        <v>0</v>
      </c>
      <c r="AG72" s="1312">
        <f>SUMIFS(угар!AL5:AL10000,угар!F5:F10000,AF4,угар!G5:G10000,E6,угар!AK5:AK10000,"да",угар!D5:D10000,6)</f>
        <v>0</v>
      </c>
      <c r="AH72" s="1312">
        <f>SUMIFS(угар!AL5:AL10000,угар!F5:F10000,AH4,угар!G5:G10000,D6,угар!AK5:AK10000,"да",угар!D5:D10000,6)</f>
        <v>0</v>
      </c>
      <c r="AI72" s="1312">
        <f>SUMIFS(угар!AL5:AL10000,угар!F5:F10000,AH4,угар!G5:G10000,E6,угар!AK5:AK10000,"да",угар!D5:D10000,6)</f>
        <v>0</v>
      </c>
      <c r="AJ72" s="1312">
        <f>SUMIFS(угар!AL5:AL10000,угар!F5:F10000,AJ4,угар!G5:G10000,D6,угар!AK5:AK10000,"да",угар!D5:D10000,6)</f>
        <v>0</v>
      </c>
      <c r="AK72" s="1312">
        <f>SUMIFS(угар!AL5:AL10000,угар!F5:F10000,AJ4,угар!G5:G10000,E6,угар!AK5:AK10000,"да",угар!D5:D10000,6)</f>
        <v>0</v>
      </c>
      <c r="AL72" s="1312">
        <f>SUMIFS(угар!AL5:AL10000,угар!F5:F10000,AL4,угар!G5:G10000,D6,угар!AK5:AK10000,"да",угар!D5:D10000,6)</f>
        <v>0</v>
      </c>
      <c r="AM72" s="1312">
        <f>SUMIFS(угар!AL5:AL10000,угар!F5:F10000,AL4,угар!G5:G10000,E6,угар!AK5:AK10000,"да",угар!D5:D10000,6)</f>
        <v>0</v>
      </c>
      <c r="AN72" s="1312">
        <f>SUMIFS(угар!AL5:AL10000,угар!F5:F10000,AN4,угар!G5:G10000,D6,угар!AK5:AK10000,"да",угар!D5:D10000,6)</f>
        <v>0</v>
      </c>
      <c r="AO72" s="1312">
        <f>SUMIFS(угар!AL5:AL10000,угар!F5:F10000,AN4,угар!G5:G10000,E6,угар!AK5:AK10000,"да",угар!D5:D10000,6)</f>
        <v>0</v>
      </c>
      <c r="AP72" s="1312">
        <f>SUMIFS(угар!AL5:AL10000,угар!F5:F10000,AP4,угар!G5:G10000,D6,угар!AK5:AK10000,"да",угар!D5:D10000,6)</f>
        <v>0</v>
      </c>
      <c r="AQ72" s="1312">
        <f>SUMIFS(угар!AL5:AL10000,угар!F5:F10000,AP4,угар!G5:G10000,E6,угар!AK5:AK10000,"да",угар!D5:D10000,6)</f>
        <v>0</v>
      </c>
      <c r="AR72" s="1312">
        <f>SUMIFS(угар!AL5:AL10000,угар!F5:F10000,AR4,угар!G5:G10000,D6,угар!AK5:AK10000,"да",угар!D5:D10000,6)</f>
        <v>0</v>
      </c>
      <c r="AS72" s="1312">
        <f>SUMIFS(угар!AL5:AL10000,угар!F5:F10000,AR4,угар!G5:G10000,E6,угар!AK5:AK10000,"да",угар!D5:D10000,6)</f>
        <v>0</v>
      </c>
      <c r="AT72" s="1312">
        <f>SUMIFS(угар!AL5:AL10000,угар!F5:F10000,AT4,угар!G5:G10000,D6,угар!AK5:AK10000,"да",угар!D5:D10000,6)</f>
        <v>0</v>
      </c>
      <c r="AU72" s="1312">
        <f>SUMIFS(угар!AL5:AL10000,угар!F5:F10000,AT4,угар!G5:G10000,E6,угар!AK5:AK10000,"да",угар!D5:D10000,6)</f>
        <v>0</v>
      </c>
      <c r="AV72" s="1312">
        <f>SUMIFS(угар!AL5:AL10000,угар!F5:F10000,AV4,угар!G5:G10000,D6,угар!AK5:AK10000,"да",угар!D5:D10000,6)</f>
        <v>0</v>
      </c>
      <c r="AW72" s="1312">
        <f>SUMIFS(угар!AL5:AL10000,угар!F5:F10000,AV4,угар!G5:G10000,E6,угар!AK5:AK10000,"да",угар!D5:D10000,6)</f>
        <v>0</v>
      </c>
    </row>
    <row r="73" spans="1:49" ht="16.5" thickBot="1">
      <c r="A73" s="1298" t="s">
        <v>471</v>
      </c>
      <c r="B73" s="208" t="s">
        <v>523</v>
      </c>
      <c r="C73" s="1292">
        <f t="shared" ref="C73:C79" si="26">SUM(D73:E73)</f>
        <v>0</v>
      </c>
      <c r="D73" s="1292">
        <f t="shared" si="23"/>
        <v>0</v>
      </c>
      <c r="E73" s="1292">
        <f t="shared" si="24"/>
        <v>0</v>
      </c>
      <c r="F73" s="1315">
        <f t="shared" si="25"/>
        <v>0</v>
      </c>
      <c r="G73" s="1315">
        <v>0</v>
      </c>
      <c r="H73" s="1337">
        <v>0</v>
      </c>
      <c r="I73" s="1351" t="e">
        <f t="shared" si="14"/>
        <v>#DIV/0!</v>
      </c>
      <c r="J73" s="1352" t="e">
        <f t="shared" si="15"/>
        <v>#DIV/0!</v>
      </c>
      <c r="K73" s="1352" t="e">
        <f t="shared" si="16"/>
        <v>#DIV/0!</v>
      </c>
      <c r="L73" s="1340">
        <f>SUMIFS(угар!AL5:AL10000,угар!F5:F10000,L4,угар!G5:G10000,D6,угар!AK5:AK10000,"да",угар!D5:D10000,7)</f>
        <v>0</v>
      </c>
      <c r="M73" s="1312">
        <f>SUMIFS(угар!AL5:AL10000,угар!F5:F10000,L4,угар!G5:G10000,E6,угар!AK5:AK10000,"да",угар!D5:D10000,7)</f>
        <v>0</v>
      </c>
      <c r="N73" s="1312">
        <f>SUMIFS(угар!AL5:AL10000,угар!F5:F10000,N4,угар!G5:G10000,D6,угар!AK5:AK10000,"да",угар!D5:D10000,7)</f>
        <v>0</v>
      </c>
      <c r="O73" s="1312">
        <f>SUMIFS(угар!AL5:AL10000,угар!F5:F10000,N4,угар!G5:G10000,E6,угар!AK5:AK10000,"да",угар!D5:D10000,7)</f>
        <v>0</v>
      </c>
      <c r="P73" s="1312">
        <f>SUMIFS(угар!AL5:AL10000,угар!F5:F10000,P4,угар!G5:G10000,D6,угар!AK5:AK10000,"да",угар!D5:D10000,7)</f>
        <v>0</v>
      </c>
      <c r="Q73" s="1312">
        <f>SUMIFS(угар!AL5:AL10000,угар!F5:F10000,P4,угар!G5:G10000,E6,угар!AK5:AK10000,"да",угар!D5:D10000,7)</f>
        <v>0</v>
      </c>
      <c r="R73" s="1312">
        <f>SUMIFS(угар!AL5:AL10000,угар!F5:F10000,R4,угар!G5:G10000,D6,угар!AK5:AK10000,"да",угар!D5:D10000,7)</f>
        <v>0</v>
      </c>
      <c r="S73" s="1312">
        <f>SUMIFS(угар!AL5:AL10000,угар!F5:F10000,R4,угар!G5:G10000,E6,угар!AK5:AK10000,"да",угар!D5:D10000,7)</f>
        <v>0</v>
      </c>
      <c r="T73" s="1312">
        <f>SUMIFS(угар!AL5:AL10000,угар!F5:F10000,T4,угар!G5:G10000,D6,угар!AK5:AK10000,"да",угар!D5:D10000,7)</f>
        <v>0</v>
      </c>
      <c r="U73" s="1312">
        <f>SUMIFS(угар!AL5:AL10000,угар!F5:F10000,T4,угар!G5:G10000,E6,угар!AK5:AK10000,"да",угар!D5:D10000,7)</f>
        <v>0</v>
      </c>
      <c r="V73" s="1312">
        <f>SUMIFS(угар!AL5:AL10000,угар!F5:F10000,V4,угар!G5:G10000,D6,угар!AK5:AK10000,"да",угар!D5:D10000,7)</f>
        <v>0</v>
      </c>
      <c r="W73" s="1312">
        <f>SUMIFS(угар!AL5:AL10000,угар!F5:F10000,V4,угар!G5:G10000,E6,угар!AK5:AK10000,"да",угар!D5:D10000,7)</f>
        <v>0</v>
      </c>
      <c r="X73" s="1312">
        <f>SUMIFS(угар!AL5:AL10000,угар!F5:F10000,X4,угар!G5:G10000,D6,угар!AK5:AK10000,"да",угар!D5:D10000,7)</f>
        <v>0</v>
      </c>
      <c r="Y73" s="1312">
        <f>SUMIFS(угар!AL5:AL10000,угар!F5:F10000,X4,угар!G5:G10000,E6,угар!AK5:AK10000,"да",угар!D5:D10000,7)</f>
        <v>0</v>
      </c>
      <c r="Z73" s="1312">
        <f>SUMIFS(угар!AL5:AL10000,угар!F5:F10000,Z4,угар!G5:G10000,D6,угар!AK5:AK10000,"да",угар!D5:D10000,7)</f>
        <v>0</v>
      </c>
      <c r="AA73" s="1312">
        <f>SUMIFS(угар!AL5:AL10000,угар!F5:F10000,Z4,угар!G5:G10000,E6,угар!AK5:AK10000,"да",угар!D5:D10000,7)</f>
        <v>0</v>
      </c>
      <c r="AB73" s="1312">
        <f>SUMIFS(угар!AL5:AL10000,угар!F5:F10000,AB4,угар!G5:G10000,D6,угар!AK5:AK10000,"да",угар!D5:D10000,7)</f>
        <v>0</v>
      </c>
      <c r="AC73" s="1312">
        <f>SUMIFS(угар!AL5:AL10000,угар!F5:F10000,AB4,угар!G5:G10000,E6,угар!AK5:AK10000,"да",угар!D5:D10000,7)</f>
        <v>0</v>
      </c>
      <c r="AD73" s="1312">
        <f>SUMIFS(угар!AL5:AL10000,угар!F5:F10000,AD4,угар!G5:G10000,D6,угар!AK5:AK10000,"да",угар!D5:D10000,7)</f>
        <v>0</v>
      </c>
      <c r="AE73" s="1312">
        <f>SUMIFS(угар!AL5:AL10000,угар!F5:F10000,AD4,угар!G5:G10000,E6,угар!AK5:AK10000,"да",угар!D5:D10000,7)</f>
        <v>0</v>
      </c>
      <c r="AF73" s="1312">
        <f>SUMIFS(угар!AL5:AL10000,угар!F5:F10000,AF4,угар!G5:G10000,D6,угар!AK5:AK10000,"да",угар!D5:D10000,7)</f>
        <v>0</v>
      </c>
      <c r="AG73" s="1312">
        <f>SUMIFS(угар!AL5:AL10000,угар!F5:F10000,AF4,угар!G5:G10000,E6,угар!AK5:AK10000,"да",угар!D5:D10000,7)</f>
        <v>0</v>
      </c>
      <c r="AH73" s="1312">
        <f>SUMIFS(угар!AL5:AL10000,угар!F5:F10000,AH4,угар!G5:G10000,D6,угар!AK5:AK10000,"да",угар!D5:D10000,7)</f>
        <v>0</v>
      </c>
      <c r="AI73" s="1312">
        <f>SUMIFS(угар!AL5:AL10000,угар!F5:F10000,AH4,угар!G5:G10000,E6,угар!AK5:AK10000,"да",угар!D5:D10000,7)</f>
        <v>0</v>
      </c>
      <c r="AJ73" s="1312">
        <f>SUMIFS(угар!AL5:AL10000,угар!F5:F10000,AJ4,угар!G5:G10000,D6,угар!AK5:AK10000,"да",угар!D5:D10000,7)</f>
        <v>0</v>
      </c>
      <c r="AK73" s="1312">
        <f>SUMIFS(угар!AL5:AL10000,угар!F5:F10000,AJ4,угар!G5:G10000,E6,угар!AK5:AK10000,"да",угар!D5:D10000,7)</f>
        <v>0</v>
      </c>
      <c r="AL73" s="1312">
        <f>SUMIFS(угар!AL5:AL10000,угар!F5:F10000,AL4,угар!G5:G10000,D6,угар!AK5:AK10000,"да",угар!D5:D10000,7)</f>
        <v>0</v>
      </c>
      <c r="AM73" s="1312">
        <f>SUMIFS(угар!AL5:AL10000,угар!F5:F10000,AL4,угар!G5:G10000,E6,угар!AK5:AK10000,"да",угар!D5:D10000,7)</f>
        <v>0</v>
      </c>
      <c r="AN73" s="1312">
        <f>SUMIFS(угар!AL5:AL10000,угар!F5:F10000,AN4,угар!G5:G10000,D6,угар!AK5:AK10000,"да",угар!D5:D10000,7)</f>
        <v>0</v>
      </c>
      <c r="AO73" s="1312">
        <f>SUMIFS(угар!AL5:AL10000,угар!F5:F10000,AN4,угар!G5:G10000,E6,угар!AK5:AK10000,"да",угар!D5:D10000,7)</f>
        <v>0</v>
      </c>
      <c r="AP73" s="1312">
        <f>SUMIFS(угар!AL5:AL10000,угар!F5:F10000,AP4,угар!G5:G10000,D6,угар!AK5:AK10000,"да",угар!D5:D10000,7)</f>
        <v>0</v>
      </c>
      <c r="AQ73" s="1312">
        <f>SUMIFS(угар!AL5:AL10000,угар!F5:F10000,AP4,угар!G5:G10000,E6,угар!AK5:AK10000,"да",угар!D5:D10000,7)</f>
        <v>0</v>
      </c>
      <c r="AR73" s="1312">
        <f>SUMIFS(угар!AL5:AL10000,угар!F5:F10000,AR4,угар!G5:G10000,D6,угар!AK5:AK10000,"да",угар!D5:D10000,7)</f>
        <v>0</v>
      </c>
      <c r="AS73" s="1312">
        <f>SUMIFS(угар!AL5:AL10000,угар!F5:F10000,AR4,угар!G5:G10000,E6,угар!AK5:AK10000,"да",угар!D5:D10000,7)</f>
        <v>0</v>
      </c>
      <c r="AT73" s="1312">
        <f>SUMIFS(угар!AL5:AL10000,угар!F5:F10000,AT4,угар!G5:G10000,D6,угар!AK5:AK10000,"да",угар!D5:D10000,7)</f>
        <v>0</v>
      </c>
      <c r="AU73" s="1312">
        <f>SUMIFS(угар!AL5:AL10000,угар!F5:F10000,AT4,угар!G5:G10000,E6,угар!AK5:AK10000,"да",угар!D5:D10000,7)</f>
        <v>0</v>
      </c>
      <c r="AV73" s="1312">
        <f>SUMIFS(угар!AL5:AL10000,угар!F5:F10000,AV4,угар!G5:G10000,D6,угар!AK5:AK10000,"да",угар!D5:D10000,7)</f>
        <v>0</v>
      </c>
      <c r="AW73" s="1312">
        <f>SUMIFS(угар!AL5:AL10000,угар!F5:F10000,AV4,угар!G5:G10000,E6,угар!AK5:AK10000,"да",угар!D5:D10000,7)</f>
        <v>0</v>
      </c>
    </row>
    <row r="74" spans="1:49" ht="63.75" thickBot="1">
      <c r="A74" s="1292">
        <v>8</v>
      </c>
      <c r="B74" s="210" t="s">
        <v>693</v>
      </c>
      <c r="C74" s="1292">
        <f t="shared" si="7"/>
        <v>1</v>
      </c>
      <c r="D74" s="1292">
        <f t="shared" si="23"/>
        <v>0</v>
      </c>
      <c r="E74" s="1292">
        <f t="shared" si="24"/>
        <v>1</v>
      </c>
      <c r="F74" s="1315">
        <f t="shared" si="25"/>
        <v>0</v>
      </c>
      <c r="G74" s="1315">
        <v>0</v>
      </c>
      <c r="H74" s="1337">
        <v>0</v>
      </c>
      <c r="I74" s="1351">
        <f t="shared" si="14"/>
        <v>1</v>
      </c>
      <c r="J74" s="1352">
        <f t="shared" si="15"/>
        <v>0</v>
      </c>
      <c r="K74" s="1352">
        <f t="shared" si="16"/>
        <v>1</v>
      </c>
      <c r="L74" s="1342">
        <f>L75+L76+L77+L78</f>
        <v>0</v>
      </c>
      <c r="M74" s="1316">
        <f t="shared" ref="M74:AW74" si="27">M75+M76+M77+M78</f>
        <v>0</v>
      </c>
      <c r="N74" s="1316">
        <f t="shared" si="27"/>
        <v>0</v>
      </c>
      <c r="O74" s="1316">
        <f t="shared" si="27"/>
        <v>0</v>
      </c>
      <c r="P74" s="1316">
        <f t="shared" si="27"/>
        <v>0</v>
      </c>
      <c r="Q74" s="1316">
        <f t="shared" si="27"/>
        <v>0</v>
      </c>
      <c r="R74" s="1316">
        <f t="shared" si="27"/>
        <v>0</v>
      </c>
      <c r="S74" s="1316">
        <f t="shared" si="27"/>
        <v>0</v>
      </c>
      <c r="T74" s="1316">
        <f t="shared" si="27"/>
        <v>0</v>
      </c>
      <c r="U74" s="1316">
        <f t="shared" si="27"/>
        <v>0</v>
      </c>
      <c r="V74" s="1316">
        <f t="shared" si="27"/>
        <v>0</v>
      </c>
      <c r="W74" s="1316">
        <f t="shared" si="27"/>
        <v>0</v>
      </c>
      <c r="X74" s="1316">
        <f t="shared" si="27"/>
        <v>0</v>
      </c>
      <c r="Y74" s="1316">
        <f t="shared" si="27"/>
        <v>0</v>
      </c>
      <c r="Z74" s="1316">
        <f t="shared" si="27"/>
        <v>0</v>
      </c>
      <c r="AA74" s="1316">
        <f t="shared" si="27"/>
        <v>1</v>
      </c>
      <c r="AB74" s="1316">
        <f t="shared" si="27"/>
        <v>0</v>
      </c>
      <c r="AC74" s="1316">
        <f t="shared" si="27"/>
        <v>0</v>
      </c>
      <c r="AD74" s="1316">
        <f t="shared" si="27"/>
        <v>0</v>
      </c>
      <c r="AE74" s="1316">
        <f t="shared" si="27"/>
        <v>0</v>
      </c>
      <c r="AF74" s="1316">
        <f t="shared" si="27"/>
        <v>0</v>
      </c>
      <c r="AG74" s="1316">
        <f t="shared" si="27"/>
        <v>0</v>
      </c>
      <c r="AH74" s="1316">
        <f t="shared" si="27"/>
        <v>0</v>
      </c>
      <c r="AI74" s="1316">
        <f t="shared" si="27"/>
        <v>0</v>
      </c>
      <c r="AJ74" s="1316">
        <f t="shared" si="27"/>
        <v>0</v>
      </c>
      <c r="AK74" s="1316">
        <f t="shared" si="27"/>
        <v>0</v>
      </c>
      <c r="AL74" s="1316">
        <f t="shared" si="27"/>
        <v>0</v>
      </c>
      <c r="AM74" s="1316">
        <f t="shared" si="27"/>
        <v>0</v>
      </c>
      <c r="AN74" s="1316">
        <f t="shared" si="27"/>
        <v>0</v>
      </c>
      <c r="AO74" s="1316">
        <f t="shared" si="27"/>
        <v>0</v>
      </c>
      <c r="AP74" s="1316">
        <f t="shared" si="27"/>
        <v>0</v>
      </c>
      <c r="AQ74" s="1316">
        <f t="shared" si="27"/>
        <v>0</v>
      </c>
      <c r="AR74" s="1316">
        <f t="shared" si="27"/>
        <v>0</v>
      </c>
      <c r="AS74" s="1316">
        <f t="shared" si="27"/>
        <v>0</v>
      </c>
      <c r="AT74" s="1316">
        <f t="shared" si="27"/>
        <v>0</v>
      </c>
      <c r="AU74" s="1316">
        <f t="shared" si="27"/>
        <v>0</v>
      </c>
      <c r="AV74" s="1316">
        <f t="shared" si="27"/>
        <v>0</v>
      </c>
      <c r="AW74" s="1316">
        <f t="shared" si="27"/>
        <v>0</v>
      </c>
    </row>
    <row r="75" spans="1:49" ht="16.5" thickBot="1">
      <c r="A75" s="1301" t="s">
        <v>484</v>
      </c>
      <c r="B75" s="434" t="s">
        <v>534</v>
      </c>
      <c r="C75" s="1292">
        <f t="shared" si="26"/>
        <v>0</v>
      </c>
      <c r="D75" s="1292">
        <f t="shared" si="23"/>
        <v>0</v>
      </c>
      <c r="E75" s="1292">
        <f t="shared" si="24"/>
        <v>0</v>
      </c>
      <c r="F75" s="1315">
        <f t="shared" si="25"/>
        <v>0</v>
      </c>
      <c r="G75" s="1315">
        <v>0</v>
      </c>
      <c r="H75" s="1337">
        <v>0</v>
      </c>
      <c r="I75" s="1351" t="e">
        <f t="shared" si="14"/>
        <v>#DIV/0!</v>
      </c>
      <c r="J75" s="1352" t="e">
        <f t="shared" si="15"/>
        <v>#DIV/0!</v>
      </c>
      <c r="K75" s="1352" t="e">
        <f t="shared" si="16"/>
        <v>#DIV/0!</v>
      </c>
      <c r="L75" s="1340">
        <f>SUMIFS(угар!AL5:AL9997,угар!F5:F9997,L4,угар!G5:G9997,D6,угар!E5:E9997,"&gt;=0",угар!E5:E9997,"&lt;0,25")</f>
        <v>0</v>
      </c>
      <c r="M75" s="1312">
        <f>SUMIFS(угар!AL5:AL9997,угар!F5:F9997,L4,угар!G5:G9997,E6,угар!E5:E9997,"&gt;=0",угар!E5:E9997,"&lt;0,25")</f>
        <v>0</v>
      </c>
      <c r="N75" s="1312">
        <f>SUMIFS(угар!AL5:AL9997,угар!F5:F9997,N4,угар!G5:G9997,D6,угар!E5:E9997,"&gt;=0",угар!E5:E9997,"&lt;0,25")</f>
        <v>0</v>
      </c>
      <c r="O75" s="1312">
        <f>SUMIFS(угар!AL5:AL9997,угар!F5:F9997,N4,угар!G5:G9997,E6,угар!E5:E9997,"&gt;=0",угар!E5:E9997,"&lt;0,25")</f>
        <v>0</v>
      </c>
      <c r="P75" s="1312">
        <f>SUMIFS(угар!AL5:AL9997,угар!F5:F9997,P4,угар!G5:G9997,D6,угар!E5:E9997,"&gt;=0",угар!E5:E9997,"&lt;0,25")</f>
        <v>0</v>
      </c>
      <c r="Q75" s="1312">
        <f>SUMIFS(угар!AL5:AL9997,угар!F5:F9997,P4,угар!G5:G9997,E6,угар!E5:E9997,"&gt;=0",угар!E5:E9997,"&lt;0,25")</f>
        <v>0</v>
      </c>
      <c r="R75" s="1312">
        <f>SUMIFS(угар!AL5:AL9997,угар!F5:F9997,R4,угар!G5:G9997,D6,угар!E5:E9997,"&gt;=0",угар!E5:E9997,"&lt;0,25")</f>
        <v>0</v>
      </c>
      <c r="S75" s="1312">
        <f>SUMIFS(угар!AL5:AL9997,угар!F5:F9997,R4,угар!G5:G9997,E6,угар!E5:E9997,"&gt;=0",угар!E5:E9997,"&lt;0,25")</f>
        <v>0</v>
      </c>
      <c r="T75" s="1312">
        <f>SUMIFS(угар!AL5:AL9997,угар!F5:F9997,T4,угар!G5:G9997,D6,угар!E5:E9997,"&gt;=0",угар!E5:E9997,"&lt;0,25")</f>
        <v>0</v>
      </c>
      <c r="U75" s="1312">
        <f>SUMIFS(угар!AL5:AL9997,угар!F5:F9997,T4,угар!G5:G9997,E6,угар!E5:E9997,"&gt;=0",угар!E5:E9997,"&lt;0,25")</f>
        <v>0</v>
      </c>
      <c r="V75" s="1312">
        <f>SUMIFS(угар!AL5:AL9997,угар!F5:F9997,V4,угар!G5:G9997,D6,угар!E5:E9997,"&gt;=0",угар!E5:E9997,"&lt;0,25")</f>
        <v>0</v>
      </c>
      <c r="W75" s="1312">
        <f>SUMIFS(угар!AL5:AL9997,угар!F5:F9997,V4,угар!G5:G9997,E6,угар!E5:E9997,"&gt;=0",угар!E5:E9997,"&lt;0,25")</f>
        <v>0</v>
      </c>
      <c r="X75" s="1312">
        <f>SUMIFS(угар!AL5:AL9997,угар!F5:F9997,X4,угар!G5:G9997,D6,угар!E5:E9997,"&gt;=0",угар!E5:E9997,"&lt;0,25")</f>
        <v>0</v>
      </c>
      <c r="Y75" s="1312">
        <f>SUMIFS(угар!AL5:AL9997,угар!F5:F9997,X4,угар!G5:G9997,E6,угар!E5:E9997,"&gt;=0",угар!E5:E9997,"&lt;0,25")</f>
        <v>0</v>
      </c>
      <c r="Z75" s="1312">
        <f>SUMIFS(угар!AL5:AL9997,угар!F5:F9997,Z4,угар!G5:G9997,D6,угар!E5:E9997,"&gt;=0",угар!E5:E9997,"&lt;0,25")</f>
        <v>0</v>
      </c>
      <c r="AA75" s="1312">
        <f>SUMIFS(угар!AL5:AL9997,угар!F5:F9997,Z4,угар!G5:G9997,E6,угар!E5:E9997,"&gt;=0",угар!E5:E9997,"&lt;0,25")</f>
        <v>0</v>
      </c>
      <c r="AB75" s="1312">
        <f>SUMIFS(угар!AL5:AL9997,угар!F5:F9997,AB4,угар!G5:G9997,D6,угар!E5:E9997,"&gt;=0",угар!E5:E9997,"&lt;0,25")</f>
        <v>0</v>
      </c>
      <c r="AC75" s="1312">
        <f>SUMIFS(угар!AL5:AL9997,угар!F5:F9997,AB4,угар!G5:G9997,E6,угар!E5:E9997,"&gt;=0",угар!E5:E9997,"&lt;0,25")</f>
        <v>0</v>
      </c>
      <c r="AD75" s="1312">
        <f>SUMIFS(угар!AL5:AL9997,угар!F5:F9997,AD4,угар!G5:G9997,D6,угар!E5:E9997,"&gt;=0",угар!E5:E9997,"&lt;0,25")</f>
        <v>0</v>
      </c>
      <c r="AE75" s="1312">
        <f>SUMIFS(угар!AL5:AL9997,угар!F5:F9997,AD4,угар!G5:G9997,E6,угар!E5:E9997,"&gt;=0",угар!E5:E9997,"&lt;0,25")</f>
        <v>0</v>
      </c>
      <c r="AF75" s="1312">
        <f>SUMIFS(угар!AL5:AL9997,угар!F5:F9997,AF4,угар!G5:G9997,D6,угар!E5:E9997,"&gt;=0",угар!E5:E9997,"&lt;0,25")</f>
        <v>0</v>
      </c>
      <c r="AG75" s="1312">
        <f>SUMIFS(угар!AL5:AL9997,угар!F5:F9997,AF4,угар!G5:G9997,E6,угар!E5:E9997,"&gt;=0",угар!E5:E9997,"&lt;0,25")</f>
        <v>0</v>
      </c>
      <c r="AH75" s="1312">
        <f>SUMIFS(угар!AL5:AL9997,угар!F5:F9997,AH4,угар!G5:G9997,D6,угар!E5:E9997,"&gt;=0",угар!E5:E9997,"&lt;0,25")</f>
        <v>0</v>
      </c>
      <c r="AI75" s="1312">
        <f>SUMIFS(угар!AL5:AL9997,угар!F5:F9997,AH4,угар!G5:G9997,E6,угар!E5:E9997,"&gt;=0",угар!E5:E9997,"&lt;0,25")</f>
        <v>0</v>
      </c>
      <c r="AJ75" s="1312">
        <f>SUMIFS(угар!AL5:AL9997,угар!F5:F9997,AJ4,угар!G5:G9997,D6,угар!E5:E9997,"&gt;=0",угар!E5:E9997,"&lt;0,25")</f>
        <v>0</v>
      </c>
      <c r="AK75" s="1312">
        <f>SUMIFS(угар!AL5:AL9997,угар!F5:F9997,AJ4,угар!G5:G9997,E6,угар!E5:E9997,"&gt;=0",угар!E5:E9997,"&lt;0,25")</f>
        <v>0</v>
      </c>
      <c r="AL75" s="1312">
        <f>SUMIFS(угар!AL5:AL9997,угар!F5:F9997,AL4,угар!G5:G9997,D6,угар!E5:E9997,"&gt;=0",угар!E5:E9997,"&lt;0,25")</f>
        <v>0</v>
      </c>
      <c r="AM75" s="1312">
        <f>SUMIFS(угар!AL5:AL9997,угар!F5:F9997,AL4,угар!G5:G9997,E6,угар!E5:E9997,"&gt;=0",угар!E5:E9997,"&lt;0,25")</f>
        <v>0</v>
      </c>
      <c r="AN75" s="1312">
        <f>SUMIFS(угар!AL5:AL9997,угар!F5:F9997,AN4,угар!G5:G9997,D6,угар!E5:E9997,"&gt;=0",угар!E5:E9997,"&lt;0,25")</f>
        <v>0</v>
      </c>
      <c r="AO75" s="1312">
        <f>SUMIFS(угар!AL5:AL9997,угар!F5:F9997,AN4,угар!G5:G9997,E6,угар!E5:E9997,"&gt;=0",угар!E5:E9997,"&lt;0,25")</f>
        <v>0</v>
      </c>
      <c r="AP75" s="1312">
        <f>SUMIFS(угар!AL5:AL9997,угар!F5:F9997,AP4,угар!G5:G9997,D6,угар!E5:E9997,"&gt;=0",угар!E5:E9997,"&lt;0,25")</f>
        <v>0</v>
      </c>
      <c r="AQ75" s="1312">
        <f>SUMIFS(угар!AL5:AL9997,угар!F5:F9997,AP4,угар!G5:G9997,E6,угар!E5:E9997,"&gt;=0",угар!E5:E9997,"&lt;0,25")</f>
        <v>0</v>
      </c>
      <c r="AR75" s="1312">
        <f>SUMIFS(угар!AL5:AL9997,угар!F5:F9997,AR4,угар!G5:G9997,D6,угар!E5:E9997,"&gt;=0",угар!E5:E9997,"&lt;0,25")</f>
        <v>0</v>
      </c>
      <c r="AS75" s="1312">
        <f>SUMIFS(угар!AL5:AL9997,угар!F5:F9997,AR4,угар!G5:G9997,E6,угар!E5:E9997,"&gt;=0",угар!E5:E9997,"&lt;0,25")</f>
        <v>0</v>
      </c>
      <c r="AT75" s="1312">
        <f>SUMIFS(угар!AL5:AL9997,угар!F5:F9997,AT4,угар!G5:G9997,D6,угар!E5:E9997,"&gt;=0",угар!E5:E9997,"&lt;0,25")</f>
        <v>0</v>
      </c>
      <c r="AU75" s="1312">
        <f>SUMIFS(угар!AL5:AL9997,угар!F5:F9997,AT4,угар!G5:G9997,E6,угар!E5:E9997,"&gt;=0",угар!E5:E9997,"&lt;0,25")</f>
        <v>0</v>
      </c>
      <c r="AV75" s="1312">
        <f>SUMIFS(угар!AL5:AL9997,угар!F5:F9997,AV4,угар!G5:G9997,D6,угар!E5:E9997,"&gt;=0",угар!E5:E9997,"&lt;0,25")</f>
        <v>0</v>
      </c>
      <c r="AW75" s="1312">
        <f>SUMIFS(угар!AL5:AL9997,угар!F5:F9997,AV4,угар!G5:G9997,E6,угар!E5:E9997,"&gt;=0",угар!E5:E9997,"&lt;0,25")</f>
        <v>0</v>
      </c>
    </row>
    <row r="76" spans="1:49" ht="16.5" thickBot="1">
      <c r="A76" s="1301" t="s">
        <v>485</v>
      </c>
      <c r="B76" s="434" t="s">
        <v>536</v>
      </c>
      <c r="C76" s="1292">
        <f t="shared" si="26"/>
        <v>1</v>
      </c>
      <c r="D76" s="1292">
        <f t="shared" si="23"/>
        <v>0</v>
      </c>
      <c r="E76" s="1292">
        <f t="shared" si="24"/>
        <v>1</v>
      </c>
      <c r="F76" s="1315">
        <f t="shared" si="25"/>
        <v>0</v>
      </c>
      <c r="G76" s="1315">
        <v>0</v>
      </c>
      <c r="H76" s="1337">
        <v>0</v>
      </c>
      <c r="I76" s="1351">
        <f t="shared" si="14"/>
        <v>1</v>
      </c>
      <c r="J76" s="1352">
        <f t="shared" si="15"/>
        <v>0</v>
      </c>
      <c r="K76" s="1352">
        <f t="shared" si="16"/>
        <v>1</v>
      </c>
      <c r="L76" s="1340">
        <f>SUMIFS(угар!AL5:AL9997,угар!F5:F9997,L4,угар!G5:G9997,D6,угар!E5:E9997,"&gt;=0,25",угар!E5:E9997,"&lt;0,5")</f>
        <v>0</v>
      </c>
      <c r="M76" s="1312">
        <f>SUMIFS(угар!AL5:AL9997,угар!F5:F9997,L4,угар!G5:G9997,E6,угар!E5:E9997,"&gt;=0,25",угар!E5:E9997,"&lt;0,5")</f>
        <v>0</v>
      </c>
      <c r="N76" s="1312">
        <f>SUMIFS(угар!AL5:AL9997,угар!F5:F9997,N4,угар!G5:G9997,D6,угар!E5:E9997,"&gt;=0,25",угар!E5:E9997,"&lt;0,5")</f>
        <v>0</v>
      </c>
      <c r="O76" s="1312">
        <f>SUMIFS(угар!AL5:AL9997,угар!F5:F9997,N4,угар!G5:G9997,E6,угар!E5:E9997,"&gt;=0,25",угар!E5:E9997,"&lt;0,5")</f>
        <v>0</v>
      </c>
      <c r="P76" s="1312">
        <f>SUMIFS(угар!AL5:AL9997,угар!F5:F9997,P4,угар!G5:G9997,D6,угар!E5:E9997,"&gt;=0,25",угар!E5:E9997,"&lt;0,5")</f>
        <v>0</v>
      </c>
      <c r="Q76" s="1312">
        <f>SUMIFS(угар!AL5:AL9997,угар!F5:F9997,P4,угар!G5:G9997,E6,угар!E5:E9997,"&gt;=0,25",угар!E5:E9997,"&lt;0,5")</f>
        <v>0</v>
      </c>
      <c r="R76" s="1312">
        <f>SUMIFS(угар!AL5:AL9997,угар!F5:F9997,R4,угар!G5:G9997,D6,угар!E5:E9997,"&gt;=0,25",угар!E5:E9997,"&lt;0,5")</f>
        <v>0</v>
      </c>
      <c r="S76" s="1312">
        <f>SUMIFS(угар!AL5:AL9997,угар!F5:F9997,R4,угар!G5:G9997,E6,угар!E5:E9997,"&gt;=0,25",угар!E5:E9997,"&lt;0,5")</f>
        <v>0</v>
      </c>
      <c r="T76" s="1312">
        <f>SUMIFS(угар!AL5:AL9997,угар!F5:F9997,T4,угар!G5:G9997,D6,угар!E5:E9997,"&gt;=0,25",угар!E5:E9997,"&lt;0,5")</f>
        <v>0</v>
      </c>
      <c r="U76" s="1312">
        <f>SUMIFS(угар!AL5:AL9997,угар!F5:F9997,T4,угар!G5:G9997,E6,угар!E5:E9997,"&gt;=0,25",угар!E5:E9997,"&lt;0,5")</f>
        <v>0</v>
      </c>
      <c r="V76" s="1312">
        <f>SUMIFS(угар!AL5:AL9997,угар!F5:F9997,V4,угар!G5:G9997,D6,угар!E5:E9997,"&gt;=0,25",угар!E5:E9997,"&lt;0,5")</f>
        <v>0</v>
      </c>
      <c r="W76" s="1312">
        <f>SUMIFS(угар!AL5:AL9997,угар!F5:F9997,V4,угар!G5:G9997,E6,угар!E5:E9997,"&gt;=0,25",угар!E5:E9997,"&lt;0,5")</f>
        <v>0</v>
      </c>
      <c r="X76" s="1312">
        <f>SUMIFS(угар!AL5:AL9997,угар!F5:F9997,X4,угар!G5:G9997,D6,угар!E5:E9997,"&gt;=0,25",угар!E5:E9997,"&lt;0,5")</f>
        <v>0</v>
      </c>
      <c r="Y76" s="1312">
        <f>SUMIFS(угар!AL5:AL9997,угар!F5:F9997,X4,угар!G5:G9997,E6,угар!E5:E9997,"&gt;=0,25",угар!E5:E9997,"&lt;0,5")</f>
        <v>0</v>
      </c>
      <c r="Z76" s="1312">
        <f>SUMIFS(угар!AL5:AL9997,угар!F5:F9997,Z4,угар!G5:G9997,D6,угар!E5:E9997,"&gt;=0,25",угар!E5:E9997,"&lt;0,5")</f>
        <v>0</v>
      </c>
      <c r="AA76" s="1312">
        <f>SUMIFS(угар!AL5:AL9997,угар!F5:F9997,Z4,угар!G5:G9997,E6,угар!E5:E9997,"&gt;=0,25",угар!E5:E9997,"&lt;0,5")</f>
        <v>1</v>
      </c>
      <c r="AB76" s="1312">
        <f>SUMIFS(угар!AL5:AL9997,угар!F5:F9997,AB4,угар!G5:G9997,D6,угар!E5:E9997,"&gt;=0,25",угар!E5:E9997,"&lt;0,5")</f>
        <v>0</v>
      </c>
      <c r="AC76" s="1312">
        <f>SUMIFS(угар!AL5:AL9997,угар!F5:F9997,AB4,угар!G5:G9997,E6,угар!E5:E9997,"&gt;=0,25",угар!E5:E9997,"&lt;0,5")</f>
        <v>0</v>
      </c>
      <c r="AD76" s="1312">
        <f>SUMIFS(угар!AL5:AL9997,угар!F5:F9997,AD4,угар!G5:G9997,D6,угар!E5:E9997,"&gt;=0,25",угар!E5:E9997,"&lt;0,5")</f>
        <v>0</v>
      </c>
      <c r="AE76" s="1312">
        <f>SUMIFS(угар!AL5:AL9997,угар!F5:F9997,AD4,угар!G5:G9997,E6,угар!E5:E9997,"&gt;=0,25",угар!E5:E9997,"&lt;0,5")</f>
        <v>0</v>
      </c>
      <c r="AF76" s="1312">
        <f>SUMIFS(угар!AL5:AL9997,угар!F5:F9997,AF4,угар!G5:G9997,D6,угар!E5:E9997,"&gt;=0,25",угар!E5:E9997,"&lt;0,5")</f>
        <v>0</v>
      </c>
      <c r="AG76" s="1312">
        <f>SUMIFS(угар!AL5:AL9997,угар!F5:F9997,AF4,угар!G5:G9997,E6,угар!E5:E9997,"&gt;=0,25",угар!E5:E9997,"&lt;0,5")</f>
        <v>0</v>
      </c>
      <c r="AH76" s="1312">
        <f>SUMIFS(угар!AL5:AL9997,угар!F5:F9997,AH4,угар!G5:G9997,D6,угар!E5:E9997,"&gt;=0,25",угар!E5:E9997,"&lt;0,5")</f>
        <v>0</v>
      </c>
      <c r="AI76" s="1312">
        <f>SUMIFS(угар!AL5:AL9997,угар!F5:F9997,AH4,угар!G5:G9997,E6,угар!E5:E9997,"&gt;=0,25",угар!E5:E9997,"&lt;0,5")</f>
        <v>0</v>
      </c>
      <c r="AJ76" s="1312">
        <f>SUMIFS(угар!AL5:AL9997,угар!F5:F9997,AJ4,угар!G5:G9997,D6,угар!E5:E9997,"&gt;=0,25",угар!E5:E9997,"&lt;0,5")</f>
        <v>0</v>
      </c>
      <c r="AK76" s="1312">
        <f>SUMIFS(угар!AL5:AL9997,угар!F5:F9997,AJ4,угар!G5:G9997,E6,угар!E5:E9997,"&gt;=0,25",угар!E5:E9997,"&lt;0,5")</f>
        <v>0</v>
      </c>
      <c r="AL76" s="1312">
        <f>SUMIFS(угар!AL5:AL9997,угар!F5:F9997,AL4,угар!G5:G9997,D6,угар!E5:E9997,"&gt;=0,25",угар!E5:E9997,"&lt;0,5")</f>
        <v>0</v>
      </c>
      <c r="AM76" s="1312">
        <f>SUMIFS(угар!AL5:AL9997,угар!F5:F9997,AL4,угар!G5:G9997,E6,угар!E5:E9997,"&gt;=0,25",угар!E5:E9997,"&lt;0,5")</f>
        <v>0</v>
      </c>
      <c r="AN76" s="1312">
        <f>SUMIFS(угар!AL5:AL9997,угар!F5:F9997,AN4,угар!G5:G9997,D6,угар!E5:E9997,"&gt;=0,25",угар!E5:E9997,"&lt;0,5")</f>
        <v>0</v>
      </c>
      <c r="AO76" s="1312">
        <f>SUMIFS(угар!AL5:AL9997,угар!F5:F9997,AN4,угар!G5:G9997,E6,угар!E5:E9997,"&gt;=0,25",угар!E5:E9997,"&lt;0,5")</f>
        <v>0</v>
      </c>
      <c r="AP76" s="1312">
        <f>SUMIFS(угар!AL5:AL9997,угар!F5:F9997,AP4,угар!G5:G9997,D6,угар!E5:E9997,"&gt;=0,25",угар!E5:E9997,"&lt;0,5")</f>
        <v>0</v>
      </c>
      <c r="AQ76" s="1312">
        <f>SUMIFS(угар!AL5:AL9997,угар!F5:F9997,AP4,угар!G5:G9997,E6,угар!E5:E9997,"&gt;=0,25",угар!E5:E9997,"&lt;0,5")</f>
        <v>0</v>
      </c>
      <c r="AR76" s="1312">
        <f>SUMIFS(угар!AL5:AL9997,угар!F5:F9997,AR4,угар!G5:G9997,D6,угар!E5:E9997,"&gt;=0,25",угар!E5:E9997,"&lt;0,5")</f>
        <v>0</v>
      </c>
      <c r="AS76" s="1312">
        <f>SUMIFS(угар!AL5:AL9997,угар!F5:F9997,AR4,угар!G5:G9997,E6,угар!E5:E9997,"&gt;=0,25",угар!E5:E9997,"&lt;0,5")</f>
        <v>0</v>
      </c>
      <c r="AT76" s="1312">
        <f>SUMIFS(угар!AL5:AL9997,угар!F5:F9997,AT4,угар!G5:G9997,D6,угар!E5:E9997,"&gt;=0,25",угар!E5:E9997,"&lt;0,5")</f>
        <v>0</v>
      </c>
      <c r="AU76" s="1312">
        <f>SUMIFS(угар!AL5:AL9997,угар!F5:F9997,AT4,угар!G5:G9997,E6,угар!E5:E9997,"&gt;=0,25",угар!E5:E9997,"&lt;0,5")</f>
        <v>0</v>
      </c>
      <c r="AV76" s="1312">
        <f>SUMIFS(угар!AL5:AL9997,угар!F5:F9997,AV4,угар!G5:G9997,D6,угар!E5:E9997,"&gt;=0,25",угар!E5:E9997,"&lt;0,5")</f>
        <v>0</v>
      </c>
      <c r="AW76" s="1312">
        <f>SUMIFS(угар!AL5:AL9997,угар!F5:F9997,AV4,угар!G5:G9997,E6,угар!E5:E9997,"&gt;=0,25",угар!E5:E9997,"&lt;0,5")</f>
        <v>0</v>
      </c>
    </row>
    <row r="77" spans="1:49" ht="16.5" thickBot="1">
      <c r="A77" s="1301" t="s">
        <v>486</v>
      </c>
      <c r="B77" s="434" t="s">
        <v>538</v>
      </c>
      <c r="C77" s="1292">
        <f t="shared" si="26"/>
        <v>0</v>
      </c>
      <c r="D77" s="1292">
        <f t="shared" si="23"/>
        <v>0</v>
      </c>
      <c r="E77" s="1292">
        <f t="shared" si="24"/>
        <v>0</v>
      </c>
      <c r="F77" s="1315">
        <f t="shared" si="25"/>
        <v>0</v>
      </c>
      <c r="G77" s="1315">
        <v>0</v>
      </c>
      <c r="H77" s="1337">
        <v>0</v>
      </c>
      <c r="I77" s="1351" t="e">
        <f t="shared" si="14"/>
        <v>#DIV/0!</v>
      </c>
      <c r="J77" s="1352" t="e">
        <f t="shared" si="15"/>
        <v>#DIV/0!</v>
      </c>
      <c r="K77" s="1352" t="e">
        <f t="shared" si="16"/>
        <v>#DIV/0!</v>
      </c>
      <c r="L77" s="1340">
        <f>SUMIFS(угар!AL5:AL9997,угар!F5:F9997,L4,угар!G5:G9997,D6,угар!E5:E9997,"&gt;=0,5",угар!E5:E9997,"&lt;0,75")</f>
        <v>0</v>
      </c>
      <c r="M77" s="1312">
        <f>SUMIFS(угар!AL5:AL9997,угар!F5:F9997,L4,угар!G5:G9997,E6,угар!E5:E9997,"&gt;=0,5",угар!E5:E9997,"&lt;0,75")</f>
        <v>0</v>
      </c>
      <c r="N77" s="1312">
        <f>SUMIFS(угар!AL5:AL9997,угар!F5:F9997,N4,угар!G5:G9997,D6,угар!E5:E9997,"&gt;=0,5",угар!E5:E9997,"&lt;0,75")</f>
        <v>0</v>
      </c>
      <c r="O77" s="1312">
        <f>SUMIFS(угар!AL5:AL9997,угар!F5:F9997,N4,угар!G5:G9997,E6,угар!E5:E9997,"&gt;=0,5",угар!E5:E9997,"&lt;0,75")</f>
        <v>0</v>
      </c>
      <c r="P77" s="1312">
        <f>SUMIFS(угар!AL5:AL9997,угар!F5:F9997,P4,угар!G5:G9997,D6,угар!E5:E9997,"&gt;=0,5",угар!E5:E9997,"&lt;0,75")</f>
        <v>0</v>
      </c>
      <c r="Q77" s="1312">
        <f>SUMIFS(угар!AL5:AL9997,угар!F5:F9997,P4,угар!G5:G9997,E6,угар!E5:E9997,"&gt;=0,5",угар!E5:E9997,"&lt;0,75")</f>
        <v>0</v>
      </c>
      <c r="R77" s="1312">
        <f>SUMIFS(угар!AL5:AL9997,угар!F5:F9997,R4,угар!G5:G9997,D6,угар!E5:E9997,"&gt;=0,5",угар!E5:E9997,"&lt;0,75")</f>
        <v>0</v>
      </c>
      <c r="S77" s="1312">
        <f>SUMIFS(угар!AL5:AL9997,угар!F5:F9997,R4,угар!G5:G9997,E6,угар!E5:E9997,"&gt;=0,5",угар!E5:E9997,"&lt;0,75")</f>
        <v>0</v>
      </c>
      <c r="T77" s="1312">
        <f>SUMIFS(угар!AL5:AL9997,угар!F5:F9997,T4,угар!G5:G9997,D6,угар!E5:E9997,"&gt;=0,5",угар!E5:E9997,"&lt;0,75")</f>
        <v>0</v>
      </c>
      <c r="U77" s="1312">
        <f>SUMIFS(угар!AL5:AL9997,угар!F5:F9997,T4,угар!G5:G9997,E6,угар!E5:E9997,"&gt;=0,5",угар!E5:E9997,"&lt;0,75")</f>
        <v>0</v>
      </c>
      <c r="V77" s="1312">
        <f>SUMIFS(угар!AL5:AL9997,угар!F5:F9997,V4,угар!G5:G9997,D6,угар!E5:E9997,"&gt;=0,5",угар!E5:E9997,"&lt;0,75")</f>
        <v>0</v>
      </c>
      <c r="W77" s="1312">
        <f>SUMIFS(угар!AL5:AL9997,угар!F5:F9997,V4,угар!G5:G9997,E6,угар!E5:E9997,"&gt;=0,5",угар!E5:E9997,"&lt;0,75")</f>
        <v>0</v>
      </c>
      <c r="X77" s="1312">
        <f>SUMIFS(угар!AL5:AL9997,угар!F5:F9997,X4,угар!G5:G9997,D6,угар!E5:E9997,"&gt;=0,5",угар!E5:E9997,"&lt;0,75")</f>
        <v>0</v>
      </c>
      <c r="Y77" s="1312">
        <f>SUMIFS(угар!AL5:AL9997,угар!F5:F9997,X4,угар!G5:G9997,E6,угар!E5:E9997,"&gt;=0,5",угар!E5:E9997,"&lt;0,75")</f>
        <v>0</v>
      </c>
      <c r="Z77" s="1312">
        <f>SUMIFS(угар!AL5:AL9997,угар!F5:F9997,Z4,угар!G5:G9997,D6,угар!E5:E9997,"&gt;=0,5",угар!E5:E9997,"&lt;0,75")</f>
        <v>0</v>
      </c>
      <c r="AA77" s="1312">
        <f>SUMIFS(угар!AL5:AL9997,угар!F5:F9997,Z4,угар!G5:G9997,E6,угар!E5:E9997,"&gt;=0,5",угар!E5:E9997,"&lt;0,75")</f>
        <v>0</v>
      </c>
      <c r="AB77" s="1312">
        <f>SUMIFS(угар!AL5:AL9997,угар!F5:F9997,AB4,угар!G5:G9997,D6,угар!E5:E9997,"&gt;=0,5",угар!E5:E9997,"&lt;0,75")</f>
        <v>0</v>
      </c>
      <c r="AC77" s="1312">
        <f>SUMIFS(угар!AL5:AL9997,угар!F5:F9997,AB4,угар!G5:G9997,E6,угар!E5:E9997,"&gt;=0,5",угар!E5:E9997,"&lt;0,75")</f>
        <v>0</v>
      </c>
      <c r="AD77" s="1312">
        <f>SUMIFS(угар!AL5:AL9997,угар!F5:F9997,AD4,угар!G5:G9997,D6,угар!E5:E9997,"&gt;=0,5",угар!E5:E9997,"&lt;0,75")</f>
        <v>0</v>
      </c>
      <c r="AE77" s="1312">
        <f>SUMIFS(угар!AL5:AL9997,угар!F5:F9997,AD4,угар!G5:G9997,E6,угар!E5:E9997,"&gt;=0,5",угар!E5:E9997,"&lt;0,75")</f>
        <v>0</v>
      </c>
      <c r="AF77" s="1312">
        <f>SUMIFS(угар!AL5:AL9997,угар!F5:F9997,AF4,угар!G5:G9997,D6,угар!E5:E9997,"&gt;=0,5",угар!E5:E9997,"&lt;0,75")</f>
        <v>0</v>
      </c>
      <c r="AG77" s="1312">
        <f>SUMIFS(угар!AL5:AL9997,угар!F5:F9997,AF4,угар!G5:G9997,E6,угар!E5:E9997,"&gt;=0,5",угар!E5:E9997,"&lt;0,75")</f>
        <v>0</v>
      </c>
      <c r="AH77" s="1312">
        <f>SUMIFS(угар!AL5:AL9997,угар!F5:F9997,AH4,угар!G5:G9997,D6,угар!E5:E9997,"&gt;=0,5",угар!E5:E9997,"&lt;0,75")</f>
        <v>0</v>
      </c>
      <c r="AI77" s="1312">
        <f>SUMIFS(угар!AL5:AL9997,угар!F5:F9997,AH4,угар!G5:G9997,E6,угар!E5:E9997,"&gt;=0,5",угар!E5:E9997,"&lt;0,75")</f>
        <v>0</v>
      </c>
      <c r="AJ77" s="1312">
        <f>SUMIFS(угар!AL5:AL9997,угар!F5:F9997,AJ4,угар!G5:G9997,D6,угар!E5:E9997,"&gt;=0,5",угар!E5:E9997,"&lt;0,75")</f>
        <v>0</v>
      </c>
      <c r="AK77" s="1312">
        <f>SUMIFS(угар!AL5:AL9997,угар!F5:F9997,AJ4,угар!G5:G9997,E6,угар!E5:E9997,"&gt;=0,5",угар!E5:E9997,"&lt;0,75")</f>
        <v>0</v>
      </c>
      <c r="AL77" s="1312">
        <f>SUMIFS(угар!AL5:AL9997,угар!F5:F9997,AL4,угар!G5:G9997,D6,угар!E5:E9997,"&gt;=0,5",угар!E5:E9997,"&lt;0,75")</f>
        <v>0</v>
      </c>
      <c r="AM77" s="1312">
        <f>SUMIFS(угар!AL5:AL9997,угар!F5:F9997,AL4,угар!G5:G9997,E6,угар!E5:E9997,"&gt;=0,5",угар!E5:E9997,"&lt;0,75")</f>
        <v>0</v>
      </c>
      <c r="AN77" s="1312">
        <f>SUMIFS(угар!AL5:AL9997,угар!F5:F9997,AN4,угар!G5:G9997,D6,угар!E5:E9997,"&gt;=0,5",угар!E5:E9997,"&lt;0,75")</f>
        <v>0</v>
      </c>
      <c r="AO77" s="1312">
        <f>SUMIFS(угар!AL5:AL9997,угар!F5:F9997,AN4,угар!G5:G9997,E6,угар!E5:E9997,"&gt;=0,5",угар!E5:E9997,"&lt;0,75")</f>
        <v>0</v>
      </c>
      <c r="AP77" s="1312">
        <f>SUMIFS(угар!AL5:AL9997,угар!F5:F9997,AP4,угар!G5:G9997,D6,угар!E5:E9997,"&gt;=0,5",угар!E5:E9997,"&lt;0,75")</f>
        <v>0</v>
      </c>
      <c r="AQ77" s="1312">
        <f>SUMIFS(угар!AL5:AL9997,угар!F5:F9997,AP4,угар!G5:G9997,E6,угар!E5:E9997,"&gt;=0,5",угар!E5:E9997,"&lt;0,75")</f>
        <v>0</v>
      </c>
      <c r="AR77" s="1312">
        <f>SUMIFS(угар!AL5:AL9997,угар!F5:F9997,AR4,угар!G5:G9997,D6,угар!E5:E9997,"&gt;=0,5",угар!E5:E9997,"&lt;0,75")</f>
        <v>0</v>
      </c>
      <c r="AS77" s="1312">
        <f>SUMIFS(угар!AL5:AL9997,угар!F5:F9997,AR4,угар!G5:G9997,E6,угар!E5:E9997,"&gt;=0,5",угар!E5:E9997,"&lt;0,75")</f>
        <v>0</v>
      </c>
      <c r="AT77" s="1312">
        <f>SUMIFS(угар!AL5:AL9997,угар!F5:F9997,AT4,угар!G5:G9997,D6,угар!E5:E9997,"&gt;=0,5",угар!E5:E9997,"&lt;0,75")</f>
        <v>0</v>
      </c>
      <c r="AU77" s="1312">
        <f>SUMIFS(угар!AL5:AL9997,угар!F5:F9997,AT4,угар!G5:G9997,E6,угар!E5:E9997,"&gt;=0,5",угар!E5:E9997,"&lt;0,75")</f>
        <v>0</v>
      </c>
      <c r="AV77" s="1312">
        <f>SUMIFS(угар!AL5:AL9997,угар!F5:F9997,AV4,угар!G5:G9997,D6,угар!E5:E9997,"&gt;=0,5",угар!E5:E9997,"&lt;0,75")</f>
        <v>0</v>
      </c>
      <c r="AW77" s="1312">
        <f>SUMIFS(угар!AL5:AL9997,угар!F5:F9997,AV4,угар!G5:G9997,E6,угар!E5:E9997,"&gt;=0,5",угар!E5:E9997,"&lt;0,75")</f>
        <v>0</v>
      </c>
    </row>
    <row r="78" spans="1:49" ht="16.5" thickBot="1">
      <c r="A78" s="1301" t="s">
        <v>487</v>
      </c>
      <c r="B78" s="434" t="s">
        <v>540</v>
      </c>
      <c r="C78" s="1292">
        <f t="shared" si="26"/>
        <v>0</v>
      </c>
      <c r="D78" s="1292">
        <f t="shared" si="23"/>
        <v>0</v>
      </c>
      <c r="E78" s="1292">
        <f t="shared" si="24"/>
        <v>0</v>
      </c>
      <c r="F78" s="1315">
        <f t="shared" si="25"/>
        <v>0</v>
      </c>
      <c r="G78" s="1315">
        <v>0</v>
      </c>
      <c r="H78" s="1337">
        <v>0</v>
      </c>
      <c r="I78" s="1351" t="e">
        <f t="shared" si="14"/>
        <v>#DIV/0!</v>
      </c>
      <c r="J78" s="1352" t="e">
        <f t="shared" si="15"/>
        <v>#DIV/0!</v>
      </c>
      <c r="K78" s="1352" t="e">
        <f t="shared" si="16"/>
        <v>#DIV/0!</v>
      </c>
      <c r="L78" s="1340">
        <f>SUMIFS(угар!AL5:AL9997,угар!F5:F9997,L4,угар!G5:G9997,D6,угар!E5:E9997,"&gt;=0,75",угар!E5:E9997,"&lt;1")</f>
        <v>0</v>
      </c>
      <c r="M78" s="1312">
        <f>SUMIFS(угар!AL5:AL9997,угар!F5:F9997,L4,угар!G5:G9997,E6,угар!E5:E9997,"&gt;=0,75",угар!E5:E9997,"&lt;1")</f>
        <v>0</v>
      </c>
      <c r="N78" s="1312">
        <f>SUMIFS(угар!AL5:AL9997,угар!F5:F9997,N4,угар!G5:G9997,D6,угар!E5:E9997,"&gt;=0,75",угар!E5:E9997,"&lt;1")</f>
        <v>0</v>
      </c>
      <c r="O78" s="1312">
        <f>SUMIFS(угар!AL5:AL9997,угар!F5:F9997,N4,угар!G5:G9997,E6,угар!E5:E9997,"&gt;=0,75",угар!E5:E9997,"&lt;1")</f>
        <v>0</v>
      </c>
      <c r="P78" s="1312">
        <f>SUMIFS(угар!AL5:AL9997,угар!F5:F9997,P4,угар!G5:G9997,D6,угар!E5:E9997,"&gt;=0,75",угар!E5:E9997,"&lt;1")</f>
        <v>0</v>
      </c>
      <c r="Q78" s="1312">
        <f>SUMIFS(угар!AL5:AL9997,угар!F5:F9997,P4,угар!G5:G9997,E6,угар!E5:E9997,"&gt;=0,75",угар!E5:E9997,"&lt;1")</f>
        <v>0</v>
      </c>
      <c r="R78" s="1312">
        <f>SUMIFS(угар!AL5:AL9997,угар!F5:F9997,R4,угар!G5:G9997,D6,угар!E5:E9997,"&gt;=0,75",угар!E5:E9997,"&lt;1")</f>
        <v>0</v>
      </c>
      <c r="S78" s="1312">
        <f>SUMIFS(угар!AL5:AL9997,угар!F5:F9997,R4,угар!G5:G9997,E6,угар!E5:E9997,"&gt;=0,75",угар!E5:E9997,"&lt;1")</f>
        <v>0</v>
      </c>
      <c r="T78" s="1312">
        <f>SUMIFS(угар!AL5:AL9997,угар!F5:F9997,T4,угар!G5:G9997,D6,угар!E5:E9997,"&gt;=0,75",угар!E5:E9997,"&lt;1")</f>
        <v>0</v>
      </c>
      <c r="U78" s="1312">
        <f>SUMIFS(угар!AL5:AL9997,угар!F5:F9997,T4,угар!G5:G9997,E6,угар!E5:E9997,"&gt;=0,75",угар!E5:E9997,"&lt;1")</f>
        <v>0</v>
      </c>
      <c r="V78" s="1312">
        <f>SUMIFS(угар!AL5:AL9997,угар!F5:F9997,V4,угар!G5:G9997,D6,угар!E5:E9997,"&gt;=0,75",угар!E5:E9997,"&lt;1")</f>
        <v>0</v>
      </c>
      <c r="W78" s="1312">
        <f>SUMIFS(угар!AL5:AL9997,угар!F5:F9997,V4,угар!G5:G9997,E6,угар!E5:E9997,"&gt;=0,75",угар!E5:E9997,"&lt;1")</f>
        <v>0</v>
      </c>
      <c r="X78" s="1312">
        <f>SUMIFS(угар!AL5:AL9997,угар!F5:F9997,X4,угар!G5:G9997,D6,угар!E5:E9997,"&gt;=0,75",угар!E5:E9997,"&lt;1")</f>
        <v>0</v>
      </c>
      <c r="Y78" s="1312">
        <f>SUMIFS(угар!AL5:AL9997,угар!F5:F9997,X4,угар!G5:G9997,E6,угар!E5:E9997,"&gt;=0,75",угар!E5:E9997,"&lt;1")</f>
        <v>0</v>
      </c>
      <c r="Z78" s="1312">
        <f>SUMIFS(угар!AL5:AL9997,угар!F5:F9997,Z4,угар!G5:G9997,D6,угар!E5:E9997,"&gt;=0,75",угар!E5:E9997,"&lt;1")</f>
        <v>0</v>
      </c>
      <c r="AA78" s="1312">
        <f>SUMIFS(угар!AL5:AL9997,угар!F5:F9997,Z4,угар!G5:G9997,E6,угар!E5:E9997,"&gt;=0,75",угар!E5:E9997,"&lt;1")</f>
        <v>0</v>
      </c>
      <c r="AB78" s="1312">
        <f>SUMIFS(угар!AL5:AL9997,угар!F5:F9997,AB4,угар!G5:G9997,D6,угар!E5:E9997,"&gt;=0,75",угар!E5:E9997,"&lt;1")</f>
        <v>0</v>
      </c>
      <c r="AC78" s="1312">
        <f>SUMIFS(угар!AL5:AL9997,угар!F5:F9997,AB4,угар!G5:G9997,E6,угар!E5:E9997,"&gt;=0,75",угар!E5:E9997,"&lt;1")</f>
        <v>0</v>
      </c>
      <c r="AD78" s="1312">
        <f>SUMIFS(угар!AL5:AL9997,угар!F5:F9997,AD4,угар!G5:G9997,D6,угар!E5:E9997,"&gt;=0,75",угар!E5:E9997,"&lt;1")</f>
        <v>0</v>
      </c>
      <c r="AE78" s="1312">
        <f>SUMIFS(угар!AL5:AL9997,угар!F5:F9997,AD4,угар!G5:G9997,E6,угар!E5:E9997,"&gt;=0,75",угар!E5:E9997,"&lt;1")</f>
        <v>0</v>
      </c>
      <c r="AF78" s="1312">
        <f>SUMIFS(угар!AL5:AL9997,угар!F5:F9997,AF4,угар!G5:G9997,D6,угар!E5:E9997,"&gt;=0,75",угар!E5:E9997,"&lt;1")</f>
        <v>0</v>
      </c>
      <c r="AG78" s="1312">
        <f>SUMIFS(угар!AL5:AL9997,угар!F5:F9997,AF4,угар!G5:G9997,E6,угар!E5:E9997,"&gt;=0,75",угар!E5:E9997,"&lt;1")</f>
        <v>0</v>
      </c>
      <c r="AH78" s="1312">
        <f>SUMIFS(угар!AL5:AL9997,угар!F5:F9997,AH4,угар!G5:G9997,D6,угар!E5:E9997,"&gt;=0,75",угар!E5:E9997,"&lt;1")</f>
        <v>0</v>
      </c>
      <c r="AI78" s="1312">
        <f>SUMIFS(угар!AL5:AL9997,угар!F5:F9997,AH4,угар!G5:G9997,E6,угар!E5:E9997,"&gt;=0,75",угар!E5:E9997,"&lt;1")</f>
        <v>0</v>
      </c>
      <c r="AJ78" s="1312">
        <f>SUMIFS(угар!AL5:AL9997,угар!F5:F9997,AJ4,угар!G5:G9997,D6,угар!E5:E9997,"&gt;=0,75",угар!E5:E9997,"&lt;1")</f>
        <v>0</v>
      </c>
      <c r="AK78" s="1312">
        <f>SUMIFS(угар!AL5:AL9997,угар!F5:F9997,AJ4,угар!G5:G9997,E6,угар!E5:E9997,"&gt;=0,75",угар!E5:E9997,"&lt;1")</f>
        <v>0</v>
      </c>
      <c r="AL78" s="1312">
        <f>SUMIFS(угар!AL5:AL9997,угар!F5:F9997,AL4,угар!G5:G9997,D6,угар!E5:E9997,"&gt;=0,75",угар!E5:E9997,"&lt;1")</f>
        <v>0</v>
      </c>
      <c r="AM78" s="1312">
        <f>SUMIFS(угар!AL5:AL9997,угар!F5:F9997,AL4,угар!G5:G9997,E6,угар!E5:E9997,"&gt;=0,75",угар!E5:E9997,"&lt;1")</f>
        <v>0</v>
      </c>
      <c r="AN78" s="1312">
        <f>SUMIFS(угар!AL5:AL9997,угар!F5:F9997,AN4,угар!G5:G9997,D6,угар!E5:E9997,"&gt;=0,75",угар!E5:E9997,"&lt;1")</f>
        <v>0</v>
      </c>
      <c r="AO78" s="1312">
        <f>SUMIFS(угар!AL5:AL9997,угар!F5:F9997,AN4,угар!G5:G9997,E6,угар!E5:E9997,"&gt;=0,75",угар!E5:E9997,"&lt;1")</f>
        <v>0</v>
      </c>
      <c r="AP78" s="1312">
        <f>SUMIFS(угар!AL5:AL9997,угар!F5:F9997,AP4,угар!G5:G9997,D6,угар!E5:E9997,"&gt;=0,75",угар!E5:E9997,"&lt;1")</f>
        <v>0</v>
      </c>
      <c r="AQ78" s="1312">
        <f>SUMIFS(угар!AL5:AL9997,угар!F5:F9997,AP4,угар!G5:G9997,E6,угар!E5:E9997,"&gt;=0,75",угар!E5:E9997,"&lt;1")</f>
        <v>0</v>
      </c>
      <c r="AR78" s="1312">
        <f>SUMIFS(угар!AL5:AL9997,угар!F5:F9997,AR4,угар!G5:G9997,D6,угар!E5:E9997,"&gt;=0,75",угар!E5:E9997,"&lt;1")</f>
        <v>0</v>
      </c>
      <c r="AS78" s="1312">
        <f>SUMIFS(угар!AL5:AL9997,угар!F5:F9997,AR4,угар!G5:G9997,E6,угар!E5:E9997,"&gt;=0,75",угар!E5:E9997,"&lt;1")</f>
        <v>0</v>
      </c>
      <c r="AT78" s="1312">
        <f>SUMIFS(угар!AL5:AL9997,угар!F5:F9997,AT4,угар!G5:G9997,D6,угар!E5:E9997,"&gt;=0,75",угар!E5:E9997,"&lt;1")</f>
        <v>0</v>
      </c>
      <c r="AU78" s="1312">
        <f>SUMIFS(угар!AL5:AL9997,угар!F5:F9997,AT4,угар!G5:G9997,E6,угар!E5:E9997,"&gt;=0,75",угар!E5:E9997,"&lt;1")</f>
        <v>0</v>
      </c>
      <c r="AV78" s="1312">
        <f>SUMIFS(угар!AL5:AL9997,угар!F5:F9997,AV4,угар!G5:G9997,D6,угар!E5:E9997,"&gt;=0,75",угар!E5:E9997,"&lt;1")</f>
        <v>0</v>
      </c>
      <c r="AW78" s="1312">
        <f>SUMIFS(угар!AL5:AL9997,угар!F5:F9997,AV4,угар!G5:G9997,E6,угар!E5:E9997,"&gt;=0,75",угар!E5:E9997,"&lt;1")</f>
        <v>0</v>
      </c>
    </row>
    <row r="79" spans="1:49" ht="79.5" thickBot="1">
      <c r="A79" s="1292">
        <v>9</v>
      </c>
      <c r="B79" s="210" t="s">
        <v>694</v>
      </c>
      <c r="C79" s="1292">
        <f t="shared" si="26"/>
        <v>0</v>
      </c>
      <c r="D79" s="1292">
        <f t="shared" si="23"/>
        <v>0</v>
      </c>
      <c r="E79" s="1292">
        <f t="shared" si="24"/>
        <v>0</v>
      </c>
      <c r="F79" s="1315">
        <f t="shared" si="25"/>
        <v>0</v>
      </c>
      <c r="G79" s="1315">
        <v>0</v>
      </c>
      <c r="H79" s="1337">
        <v>0</v>
      </c>
      <c r="I79" s="1351" t="e">
        <f t="shared" si="14"/>
        <v>#DIV/0!</v>
      </c>
      <c r="J79" s="1352" t="e">
        <f t="shared" si="15"/>
        <v>#DIV/0!</v>
      </c>
      <c r="K79" s="1352" t="e">
        <f t="shared" si="16"/>
        <v>#DIV/0!</v>
      </c>
      <c r="L79" s="1342">
        <f>L80+L81+L82+L83+L84+L85+L86+L87+L88</f>
        <v>0</v>
      </c>
      <c r="M79" s="1316">
        <f t="shared" ref="M79:AW79" si="28">M80+M81+M82+M83+M84+M85+M86+M87+M88</f>
        <v>0</v>
      </c>
      <c r="N79" s="1316">
        <f t="shared" si="28"/>
        <v>0</v>
      </c>
      <c r="O79" s="1316">
        <f t="shared" si="28"/>
        <v>0</v>
      </c>
      <c r="P79" s="1316">
        <f t="shared" si="28"/>
        <v>0</v>
      </c>
      <c r="Q79" s="1316">
        <f t="shared" si="28"/>
        <v>0</v>
      </c>
      <c r="R79" s="1316">
        <f t="shared" si="28"/>
        <v>0</v>
      </c>
      <c r="S79" s="1316">
        <f t="shared" si="28"/>
        <v>0</v>
      </c>
      <c r="T79" s="1316">
        <f t="shared" si="28"/>
        <v>0</v>
      </c>
      <c r="U79" s="1316">
        <f t="shared" si="28"/>
        <v>0</v>
      </c>
      <c r="V79" s="1316">
        <f t="shared" si="28"/>
        <v>0</v>
      </c>
      <c r="W79" s="1316">
        <f t="shared" si="28"/>
        <v>0</v>
      </c>
      <c r="X79" s="1316">
        <f t="shared" si="28"/>
        <v>0</v>
      </c>
      <c r="Y79" s="1316">
        <f t="shared" si="28"/>
        <v>0</v>
      </c>
      <c r="Z79" s="1316">
        <f t="shared" si="28"/>
        <v>0</v>
      </c>
      <c r="AA79" s="1316">
        <f t="shared" si="28"/>
        <v>0</v>
      </c>
      <c r="AB79" s="1316">
        <f t="shared" si="28"/>
        <v>0</v>
      </c>
      <c r="AC79" s="1316">
        <f t="shared" si="28"/>
        <v>0</v>
      </c>
      <c r="AD79" s="1316">
        <f t="shared" si="28"/>
        <v>0</v>
      </c>
      <c r="AE79" s="1316">
        <f t="shared" si="28"/>
        <v>0</v>
      </c>
      <c r="AF79" s="1316">
        <f t="shared" si="28"/>
        <v>0</v>
      </c>
      <c r="AG79" s="1316">
        <f t="shared" si="28"/>
        <v>0</v>
      </c>
      <c r="AH79" s="1316">
        <f t="shared" si="28"/>
        <v>0</v>
      </c>
      <c r="AI79" s="1316">
        <f t="shared" si="28"/>
        <v>0</v>
      </c>
      <c r="AJ79" s="1316">
        <f t="shared" si="28"/>
        <v>0</v>
      </c>
      <c r="AK79" s="1316">
        <f t="shared" si="28"/>
        <v>0</v>
      </c>
      <c r="AL79" s="1316">
        <f t="shared" si="28"/>
        <v>0</v>
      </c>
      <c r="AM79" s="1316">
        <f t="shared" si="28"/>
        <v>0</v>
      </c>
      <c r="AN79" s="1316">
        <f t="shared" si="28"/>
        <v>0</v>
      </c>
      <c r="AO79" s="1316">
        <f t="shared" si="28"/>
        <v>0</v>
      </c>
      <c r="AP79" s="1316">
        <f t="shared" si="28"/>
        <v>0</v>
      </c>
      <c r="AQ79" s="1316">
        <f t="shared" si="28"/>
        <v>0</v>
      </c>
      <c r="AR79" s="1316">
        <f t="shared" si="28"/>
        <v>0</v>
      </c>
      <c r="AS79" s="1316">
        <f t="shared" si="28"/>
        <v>0</v>
      </c>
      <c r="AT79" s="1316">
        <f t="shared" si="28"/>
        <v>0</v>
      </c>
      <c r="AU79" s="1316">
        <f t="shared" si="28"/>
        <v>0</v>
      </c>
      <c r="AV79" s="1316">
        <f t="shared" si="28"/>
        <v>0</v>
      </c>
      <c r="AW79" s="1316">
        <f t="shared" si="28"/>
        <v>0</v>
      </c>
    </row>
    <row r="80" spans="1:49" s="258" customFormat="1" ht="19.5" thickBot="1">
      <c r="A80" s="1302" t="s">
        <v>495</v>
      </c>
      <c r="B80" s="257" t="s">
        <v>695</v>
      </c>
      <c r="C80" s="1293">
        <f>SUM(D80:E80)</f>
        <v>0</v>
      </c>
      <c r="D80" s="1293">
        <f t="shared" si="23"/>
        <v>0</v>
      </c>
      <c r="E80" s="1293">
        <f t="shared" si="24"/>
        <v>0</v>
      </c>
      <c r="F80" s="1318">
        <f t="shared" si="25"/>
        <v>0</v>
      </c>
      <c r="G80" s="1318">
        <v>0</v>
      </c>
      <c r="H80" s="1338">
        <v>0</v>
      </c>
      <c r="I80" s="1351" t="e">
        <f t="shared" si="14"/>
        <v>#DIV/0!</v>
      </c>
      <c r="J80" s="1352" t="e">
        <f t="shared" si="15"/>
        <v>#DIV/0!</v>
      </c>
      <c r="K80" s="1352" t="e">
        <f t="shared" si="16"/>
        <v>#DIV/0!</v>
      </c>
      <c r="L80" s="1345">
        <f>SUM(L81:L83)</f>
        <v>0</v>
      </c>
      <c r="M80" s="1319">
        <f t="shared" ref="M80:AW80" si="29">SUM(M81:M83)</f>
        <v>0</v>
      </c>
      <c r="N80" s="1319">
        <f t="shared" si="29"/>
        <v>0</v>
      </c>
      <c r="O80" s="1319">
        <f t="shared" si="29"/>
        <v>0</v>
      </c>
      <c r="P80" s="1319">
        <f t="shared" si="29"/>
        <v>0</v>
      </c>
      <c r="Q80" s="1319">
        <f t="shared" si="29"/>
        <v>0</v>
      </c>
      <c r="R80" s="1319">
        <f t="shared" si="29"/>
        <v>0</v>
      </c>
      <c r="S80" s="1319">
        <f t="shared" si="29"/>
        <v>0</v>
      </c>
      <c r="T80" s="1319">
        <f t="shared" si="29"/>
        <v>0</v>
      </c>
      <c r="U80" s="1319">
        <f t="shared" si="29"/>
        <v>0</v>
      </c>
      <c r="V80" s="1319">
        <f t="shared" si="29"/>
        <v>0</v>
      </c>
      <c r="W80" s="1319">
        <f t="shared" si="29"/>
        <v>0</v>
      </c>
      <c r="X80" s="1319">
        <f t="shared" si="29"/>
        <v>0</v>
      </c>
      <c r="Y80" s="1319">
        <f t="shared" si="29"/>
        <v>0</v>
      </c>
      <c r="Z80" s="1319">
        <f t="shared" si="29"/>
        <v>0</v>
      </c>
      <c r="AA80" s="1319">
        <f t="shared" si="29"/>
        <v>0</v>
      </c>
      <c r="AB80" s="1319">
        <f t="shared" si="29"/>
        <v>0</v>
      </c>
      <c r="AC80" s="1319">
        <f t="shared" si="29"/>
        <v>0</v>
      </c>
      <c r="AD80" s="1319">
        <f t="shared" si="29"/>
        <v>0</v>
      </c>
      <c r="AE80" s="1319">
        <f t="shared" si="29"/>
        <v>0</v>
      </c>
      <c r="AF80" s="1319">
        <f t="shared" si="29"/>
        <v>0</v>
      </c>
      <c r="AG80" s="1319">
        <f t="shared" si="29"/>
        <v>0</v>
      </c>
      <c r="AH80" s="1319">
        <f t="shared" si="29"/>
        <v>0</v>
      </c>
      <c r="AI80" s="1319">
        <f t="shared" si="29"/>
        <v>0</v>
      </c>
      <c r="AJ80" s="1319">
        <f t="shared" si="29"/>
        <v>0</v>
      </c>
      <c r="AK80" s="1319">
        <f t="shared" si="29"/>
        <v>0</v>
      </c>
      <c r="AL80" s="1319">
        <f t="shared" si="29"/>
        <v>0</v>
      </c>
      <c r="AM80" s="1319">
        <f t="shared" si="29"/>
        <v>0</v>
      </c>
      <c r="AN80" s="1319">
        <f t="shared" si="29"/>
        <v>0</v>
      </c>
      <c r="AO80" s="1319">
        <f t="shared" si="29"/>
        <v>0</v>
      </c>
      <c r="AP80" s="1319">
        <f t="shared" si="29"/>
        <v>0</v>
      </c>
      <c r="AQ80" s="1319">
        <f t="shared" si="29"/>
        <v>0</v>
      </c>
      <c r="AR80" s="1319">
        <f t="shared" si="29"/>
        <v>0</v>
      </c>
      <c r="AS80" s="1319">
        <f t="shared" si="29"/>
        <v>0</v>
      </c>
      <c r="AT80" s="1319">
        <f t="shared" si="29"/>
        <v>0</v>
      </c>
      <c r="AU80" s="1319">
        <f t="shared" si="29"/>
        <v>0</v>
      </c>
      <c r="AV80" s="1319">
        <f t="shared" si="29"/>
        <v>0</v>
      </c>
      <c r="AW80" s="1319">
        <f t="shared" si="29"/>
        <v>0</v>
      </c>
    </row>
    <row r="81" spans="1:49" s="256" customFormat="1" ht="16.5" thickBot="1">
      <c r="A81" s="1303" t="s">
        <v>496</v>
      </c>
      <c r="B81" s="255" t="s">
        <v>798</v>
      </c>
      <c r="C81" s="1320">
        <f>SUM(D81:E81)</f>
        <v>0</v>
      </c>
      <c r="D81" s="1320">
        <f t="shared" si="23"/>
        <v>0</v>
      </c>
      <c r="E81" s="1320">
        <f t="shared" si="24"/>
        <v>0</v>
      </c>
      <c r="F81" s="1321">
        <f t="shared" si="25"/>
        <v>0</v>
      </c>
      <c r="G81" s="1321">
        <v>0</v>
      </c>
      <c r="H81" s="1339">
        <v>0</v>
      </c>
      <c r="I81" s="1351" t="e">
        <f t="shared" si="14"/>
        <v>#DIV/0!</v>
      </c>
      <c r="J81" s="1352" t="e">
        <f t="shared" si="15"/>
        <v>#DIV/0!</v>
      </c>
      <c r="K81" s="1352" t="e">
        <f t="shared" si="16"/>
        <v>#DIV/0!</v>
      </c>
      <c r="L81" s="1346">
        <f>SUMIFS(угар!AL5:AL10000,угар!F5:F10000,L4,угар!G5:G10000,D6,угар!K5:K10000,B81)</f>
        <v>0</v>
      </c>
      <c r="M81" s="1322">
        <f>SUMIFS(угар!AL5:AL10000,угар!F5:F10000,L4,угар!G5:G10000,E6,угар!K5:K10000,B81)</f>
        <v>0</v>
      </c>
      <c r="N81" s="1322">
        <f>SUMIFS(угар!AL5:AL10000,угар!F5:F10000,N4,угар!G5:G10000,D6,угар!K5:K10000,B81)</f>
        <v>0</v>
      </c>
      <c r="O81" s="1322">
        <f>SUMIFS(угар!AL5:AL10000,угар!F5:F10000,N4,угар!G5:G10000,E6,угар!K5:K10000,B81)</f>
        <v>0</v>
      </c>
      <c r="P81" s="1322">
        <f>SUMIFS(угар!AL5:AL10000,угар!F5:F10000,P4,угар!G5:G10000,D6,угар!K5:K10000,B81)</f>
        <v>0</v>
      </c>
      <c r="Q81" s="1322">
        <f>SUMIFS(угар!AL5:AL10000,угар!F5:F10000,P4,угар!G5:G10000,E6,угар!K5:K10000,B81)</f>
        <v>0</v>
      </c>
      <c r="R81" s="1322">
        <f>SUMIFS(угар!AL5:AL10000,угар!F5:F10000,R4,угар!G5:G10000,D6,угар!K5:K10000,B81)</f>
        <v>0</v>
      </c>
      <c r="S81" s="1322">
        <f>SUMIFS(угар!AL5:AL10000,угар!F5:F10000,R4,угар!G5:G10000,E6,угар!K5:K10000,B81)</f>
        <v>0</v>
      </c>
      <c r="T81" s="1322">
        <f>SUMIFS(угар!AL5:AL10000,угар!F5:F10000,T4,угар!G5:G10000,D6,угар!K5:K10000,B81)</f>
        <v>0</v>
      </c>
      <c r="U81" s="1322">
        <f>SUMIFS(угар!AL5:AL10000,угар!F5:F10000,T4,угар!G5:G10000,E6,угар!K5:K10000,B81)</f>
        <v>0</v>
      </c>
      <c r="V81" s="1322">
        <f>SUMIFS(угар!AL5:AL10000,угар!F5:F10000,V4,угар!G5:G10000,D6,угар!K5:K10000,B81)</f>
        <v>0</v>
      </c>
      <c r="W81" s="1322">
        <f>SUMIFS(угар!AL5:AL10000,угар!F5:F10000,V4,угар!G5:G10000,E6,угар!K5:K10000,B81)</f>
        <v>0</v>
      </c>
      <c r="X81" s="1322">
        <f>SUMIFS(угар!AL5:AL10000,угар!F5:F10000,X4,угар!G5:G10000,D6,угар!K5:K10000,B81)</f>
        <v>0</v>
      </c>
      <c r="Y81" s="1322">
        <f>SUMIFS(угар!AL5:AL10000,угар!F5:F10000,X4,угар!G5:G10000,E6,угар!K5:K10000,B81)</f>
        <v>0</v>
      </c>
      <c r="Z81" s="1322">
        <f>SUMIFS(угар!AL5:AL10000,угар!F5:F10000,Z4,угар!G5:G10000,D6,угар!K5:K10000,B81)</f>
        <v>0</v>
      </c>
      <c r="AA81" s="1322">
        <f>SUMIFS(угар!AL5:AL10000,угар!F5:F10000,Z4,угар!G5:G10000,E6,угар!K5:K10000,B81)</f>
        <v>0</v>
      </c>
      <c r="AB81" s="1322">
        <f>SUMIFS(угар!AL5:AL10000,угар!F5:F10000,AB4,угар!G5:G10000,D6,угар!K5:K10000,B81)</f>
        <v>0</v>
      </c>
      <c r="AC81" s="1322">
        <f>SUMIFS(угар!AL5:AL10000,угар!F5:F10000,AB4,угар!G5:G10000,E6,угар!K5:K10000,B81)</f>
        <v>0</v>
      </c>
      <c r="AD81" s="1322">
        <f>SUMIFS(угар!AL5:AL10000,угар!F5:F10000,AD4,угар!G5:G10000,D6,угар!K5:K10000,B81)</f>
        <v>0</v>
      </c>
      <c r="AE81" s="1322">
        <f>SUMIFS(угар!AL5:AL10000,угар!F5:F10000,AD4,угар!G5:G10000,E6,угар!K5:K10000,B81)</f>
        <v>0</v>
      </c>
      <c r="AF81" s="1322">
        <f>SUMIFS(угар!AL5:AL10000,угар!F5:F10000,AF4,угар!G5:G10000,D6,угар!K5:K10000,B81)</f>
        <v>0</v>
      </c>
      <c r="AG81" s="1322">
        <f>SUMIFS(угар!AL5:AL10000,угар!F5:F10000,AF4,угар!G5:G10000,E6,угар!K5:K10000,B81)</f>
        <v>0</v>
      </c>
      <c r="AH81" s="1322">
        <f>SUMIFS(угар!AL5:AL10000,угар!F5:F10000,AH4,угар!G5:G10000,D6,угар!K5:K10000,B81)</f>
        <v>0</v>
      </c>
      <c r="AI81" s="1322">
        <f>SUMIFS(угар!AL5:AL10000,угар!F5:F10000,AH4,угар!G5:G10000,E6,угар!K5:K10000,B81)</f>
        <v>0</v>
      </c>
      <c r="AJ81" s="1322">
        <f>SUMIFS(угар!AL5:AL10000,угар!F5:F10000,AJ4,угар!G5:G10000,D6,угар!K5:K10000,B81)</f>
        <v>0</v>
      </c>
      <c r="AK81" s="1322">
        <f>SUMIFS(угар!AL5:AL10000,угар!F5:F10000,AJ4,угар!G5:G10000,E6,угар!K5:K10000,B81)</f>
        <v>0</v>
      </c>
      <c r="AL81" s="1322">
        <f>SUMIFS(угар!AL5:AL10000,угар!F5:F10000,AL4,угар!G5:G10000,D6,угар!K5:K10000,B81)</f>
        <v>0</v>
      </c>
      <c r="AM81" s="1322">
        <f>SUMIFS(угар!AL5:AL10000,угар!F5:F10000,AL4,угар!G5:G10000,E6,угар!K5:K10000,B81)</f>
        <v>0</v>
      </c>
      <c r="AN81" s="1322">
        <f>SUMIFS(угар!AL5:AL10000,угар!F5:F10000,AN4,угар!G5:G10000,D6,угар!K5:K10000,B81)</f>
        <v>0</v>
      </c>
      <c r="AO81" s="1322">
        <f>SUMIFS(угар!AL5:AL10000,угар!F5:F10000,AN4,угар!G5:G10000,E6,угар!K5:K10000,B81)</f>
        <v>0</v>
      </c>
      <c r="AP81" s="1322">
        <f>SUMIFS(угар!AL5:AL10000,угар!F5:F10000,AP4,угар!G5:G10000,D6,угар!K5:K10000,B81)</f>
        <v>0</v>
      </c>
      <c r="AQ81" s="1322">
        <f>SUMIFS(угар!AL5:AL10000,угар!F5:F10000,AP4,угар!G5:G10000,E6,угар!K5:K10000,B81)</f>
        <v>0</v>
      </c>
      <c r="AR81" s="1322">
        <f>SUMIFS(угар!AL5:AL10000,угар!F5:F10000,AR4,угар!G5:G10000,D6,угар!K5:K10000,B81)</f>
        <v>0</v>
      </c>
      <c r="AS81" s="1322">
        <f>SUMIFS(угар!AL5:AL10000,угар!F5:F10000,AR4,угар!G5:G10000,E6,угар!K5:K10000,B81)</f>
        <v>0</v>
      </c>
      <c r="AT81" s="1322">
        <f>SUMIFS(угар!AL5:AL10000,угар!F5:F10000,AT4,угар!G5:G10000,D6,угар!K5:K10000,B81)</f>
        <v>0</v>
      </c>
      <c r="AU81" s="1322">
        <f>SUMIFS(угар!AL5:AL10000,угар!F5:F10000,AT4,угар!G5:G10000,E6,угар!K5:K10000,B81)</f>
        <v>0</v>
      </c>
      <c r="AV81" s="1322">
        <f>SUMIFS(угар!AL5:AL10000,угар!F5:F10000,AV4,угар!G5:G10000,D6,угар!K5:K10000,B81)</f>
        <v>0</v>
      </c>
      <c r="AW81" s="1322">
        <f>SUMIFS(угар!AL5:AL10000,угар!F5:F10000,AV4,угар!G5:G10000,E6,угар!K5:K10000,B81)</f>
        <v>0</v>
      </c>
    </row>
    <row r="82" spans="1:49" s="256" customFormat="1" ht="16.5" thickBot="1">
      <c r="A82" s="1303" t="s">
        <v>497</v>
      </c>
      <c r="B82" s="255" t="s">
        <v>799</v>
      </c>
      <c r="C82" s="1320">
        <f>SUM(D82:E82)</f>
        <v>0</v>
      </c>
      <c r="D82" s="1320">
        <f t="shared" si="23"/>
        <v>0</v>
      </c>
      <c r="E82" s="1320">
        <f t="shared" si="24"/>
        <v>0</v>
      </c>
      <c r="F82" s="1321">
        <f t="shared" si="25"/>
        <v>0</v>
      </c>
      <c r="G82" s="1321">
        <v>0</v>
      </c>
      <c r="H82" s="1339">
        <v>0</v>
      </c>
      <c r="I82" s="1351" t="e">
        <f t="shared" si="14"/>
        <v>#DIV/0!</v>
      </c>
      <c r="J82" s="1352" t="e">
        <f t="shared" si="15"/>
        <v>#DIV/0!</v>
      </c>
      <c r="K82" s="1352" t="e">
        <f t="shared" si="16"/>
        <v>#DIV/0!</v>
      </c>
      <c r="L82" s="1346">
        <f>SUMIFS(угар!AL5:AL10000,угар!F5:F10000,L4,угар!G5:G10000,D6,угар!K5:K10000,B82)</f>
        <v>0</v>
      </c>
      <c r="M82" s="1322">
        <f>SUMIFS(угар!AL5:AL10000,угар!F5:F10000,L4,угар!G5:G10000,E6,угар!K5:K10000,B82)</f>
        <v>0</v>
      </c>
      <c r="N82" s="1322">
        <f>SUMIFS(угар!AL5:AL10000,угар!F5:F10000,N4,угар!G5:G10000,D6,угар!K5:K10000,B82)</f>
        <v>0</v>
      </c>
      <c r="O82" s="1322">
        <f>SUMIFS(угар!AL5:AL10000,угар!F5:F10000,N4,угар!G5:G10000,E6,угар!K5:K10000,B82)</f>
        <v>0</v>
      </c>
      <c r="P82" s="1322">
        <f>SUMIFS(угар!AL5:AL10000,угар!F5:F10000,P4,угар!G5:G10000,D6,угар!K5:K10000,B82)</f>
        <v>0</v>
      </c>
      <c r="Q82" s="1322">
        <f>SUMIFS(угар!AL5:AL10000,угар!F5:F10000,P4,угар!G5:G10000,E6,угар!K5:K10000,B82)</f>
        <v>0</v>
      </c>
      <c r="R82" s="1322">
        <f>SUMIFS(угар!AL5:AL10000,угар!F5:F10000,R4,угар!G5:G10000,D6,угар!K5:K10000,B82)</f>
        <v>0</v>
      </c>
      <c r="S82" s="1322">
        <f>SUMIFS(угар!AL5:AL10000,угар!F5:F10000,R4,угар!G5:G10000,E6,угар!K5:K10000,B82)</f>
        <v>0</v>
      </c>
      <c r="T82" s="1322">
        <f>SUMIFS(угар!AL5:AL10000,угар!F5:F10000,T4,угар!G5:G10000,D6,угар!K5:K10000,B82)</f>
        <v>0</v>
      </c>
      <c r="U82" s="1322">
        <f>SUMIFS(угар!AL5:AL10000,угар!F5:F10000,T4,угар!G5:G10000,E6,угар!K5:K10000,B82)</f>
        <v>0</v>
      </c>
      <c r="V82" s="1322">
        <f>SUMIFS(угар!AL5:AL10000,угар!F5:F10000,V4,угар!G5:G10000,D6,угар!K5:K10000,B82)</f>
        <v>0</v>
      </c>
      <c r="W82" s="1322">
        <f>SUMIFS(угар!AL5:AL10000,угар!F5:F10000,V4,угар!G5:G10000,E6,угар!K5:K10000,B82)</f>
        <v>0</v>
      </c>
      <c r="X82" s="1322">
        <f>SUMIFS(угар!AL5:AL10000,угар!F5:F10000,X4,угар!G5:G10000,D6,угар!K5:K10000,B82)</f>
        <v>0</v>
      </c>
      <c r="Y82" s="1322">
        <f>SUMIFS(угар!AL5:AL10000,угар!F5:F10000,X4,угар!G5:G10000,E6,угар!K5:K10000,B82)</f>
        <v>0</v>
      </c>
      <c r="Z82" s="1322">
        <f>SUMIFS(угар!AL5:AL10000,угар!F5:F10000,Z4,угар!G5:G10000,D6,угар!K5:K10000,B82)</f>
        <v>0</v>
      </c>
      <c r="AA82" s="1322">
        <f>SUMIFS(угар!AL5:AL10000,угар!F5:F10000,Z4,угар!G5:G10000,E6,угар!K5:K10000,B82)</f>
        <v>0</v>
      </c>
      <c r="AB82" s="1322">
        <f>SUMIFS(угар!AL5:AL10000,угар!F5:F10000,AB4,угар!G5:G10000,D6,угар!K5:K10000,B82)</f>
        <v>0</v>
      </c>
      <c r="AC82" s="1322">
        <f>SUMIFS(угар!AL5:AL10000,угар!F5:F10000,AB4,угар!G5:G10000,E6,угар!K5:K10000,B82)</f>
        <v>0</v>
      </c>
      <c r="AD82" s="1322">
        <f>SUMIFS(угар!AL5:AL10000,угар!F5:F10000,AD4,угар!G5:G10000,D6,угар!K5:K10000,B82)</f>
        <v>0</v>
      </c>
      <c r="AE82" s="1322">
        <f>SUMIFS(угар!AL5:AL10000,угар!F5:F10000,AD4,угар!G5:G10000,E6,угар!K5:K10000,B82)</f>
        <v>0</v>
      </c>
      <c r="AF82" s="1322">
        <f>SUMIFS(угар!AL5:AL10000,угар!F5:F10000,AF4,угар!G5:G10000,D6,угар!K5:K10000,B82)</f>
        <v>0</v>
      </c>
      <c r="AG82" s="1322">
        <f>SUMIFS(угар!AL5:AL10000,угар!F5:F10000,AF4,угар!G5:G10000,E6,угар!K5:K10000,B82)</f>
        <v>0</v>
      </c>
      <c r="AH82" s="1322">
        <f>SUMIFS(угар!AL5:AL10000,угар!F5:F10000,AH4,угар!G5:G10000,D6,угар!K5:K10000,B82)</f>
        <v>0</v>
      </c>
      <c r="AI82" s="1322">
        <f>SUMIFS(угар!AL5:AL10000,угар!F5:F10000,AH4,угар!G5:G10000,E6,угар!K5:K10000,B82)</f>
        <v>0</v>
      </c>
      <c r="AJ82" s="1322">
        <f>SUMIFS(угар!AL5:AL10000,угар!F5:F10000,AJ4,угар!G5:G10000,D6,угар!K5:K10000,B82)</f>
        <v>0</v>
      </c>
      <c r="AK82" s="1322">
        <f>SUMIFS(угар!AL5:AL10000,угар!F5:F10000,AJ4,угар!G5:G10000,E6,угар!K5:K10000,B82)</f>
        <v>0</v>
      </c>
      <c r="AL82" s="1322">
        <f>SUMIFS(угар!AL5:AL10000,угар!F5:F10000,AL4,угар!G5:G10000,D6,угар!K5:K10000,B82)</f>
        <v>0</v>
      </c>
      <c r="AM82" s="1322">
        <f>SUMIFS(угар!AL5:AL10000,угар!F5:F10000,AL4,угар!G5:G10000,E6,угар!K5:K10000,B82)</f>
        <v>0</v>
      </c>
      <c r="AN82" s="1322">
        <f>SUMIFS(угар!AL5:AL10000,угар!F5:F10000,AN4,угар!G5:G10000,D6,угар!K5:K10000,B82)</f>
        <v>0</v>
      </c>
      <c r="AO82" s="1322">
        <f>SUMIFS(угар!AL5:AL10000,угар!F5:F10000,AN4,угар!G5:G10000,E6,угар!K5:K10000,B82)</f>
        <v>0</v>
      </c>
      <c r="AP82" s="1322">
        <f>SUMIFS(угар!AL5:AL10000,угар!F5:F10000,AP4,угар!G5:G10000,D6,угар!K5:K10000,B82)</f>
        <v>0</v>
      </c>
      <c r="AQ82" s="1322">
        <f>SUMIFS(угар!AL5:AL10000,угар!F5:F10000,AP4,угар!G5:G10000,E6,угар!K5:K10000,B82)</f>
        <v>0</v>
      </c>
      <c r="AR82" s="1322">
        <f>SUMIFS(угар!AL5:AL10000,угар!F5:F10000,AR4,угар!G5:G10000,D6,угар!K5:K10000,B82)</f>
        <v>0</v>
      </c>
      <c r="AS82" s="1322">
        <f>SUMIFS(угар!AL5:AL10000,угар!F5:F10000,AR4,угар!G5:G10000,E6,угар!K5:K10000,B82)</f>
        <v>0</v>
      </c>
      <c r="AT82" s="1322">
        <f>SUMIFS(угар!AL5:AL10000,угар!F5:F10000,AT4,угар!G5:G10000,D6,угар!K5:K10000,B82)</f>
        <v>0</v>
      </c>
      <c r="AU82" s="1322">
        <f>SUMIFS(угар!AL5:AL10000,угар!F5:F10000,AT4,угар!G5:G10000,E6,угар!K5:K10000,B82)</f>
        <v>0</v>
      </c>
      <c r="AV82" s="1322">
        <f>SUMIFS(угар!AL5:AL10000,угар!F5:F10000,AV4,угар!G5:G10000,D6,угар!K5:K10000,B82)</f>
        <v>0</v>
      </c>
      <c r="AW82" s="1322">
        <f>SUMIFS(угар!AL5:AL10000,угар!F5:F10000,AV4,угар!G5:G10000,E6,угар!K5:K10000,B82)</f>
        <v>0</v>
      </c>
    </row>
    <row r="83" spans="1:49" s="256" customFormat="1" ht="16.5" thickBot="1">
      <c r="A83" s="1303" t="s">
        <v>498</v>
      </c>
      <c r="B83" s="255" t="s">
        <v>800</v>
      </c>
      <c r="C83" s="1320">
        <f>SUM(D83:E83)</f>
        <v>0</v>
      </c>
      <c r="D83" s="1320">
        <f t="shared" si="23"/>
        <v>0</v>
      </c>
      <c r="E83" s="1320">
        <f t="shared" si="24"/>
        <v>0</v>
      </c>
      <c r="F83" s="1321">
        <f t="shared" si="25"/>
        <v>0</v>
      </c>
      <c r="G83" s="1321">
        <v>0</v>
      </c>
      <c r="H83" s="1339">
        <v>0</v>
      </c>
      <c r="I83" s="1351" t="e">
        <f t="shared" si="14"/>
        <v>#DIV/0!</v>
      </c>
      <c r="J83" s="1352" t="e">
        <f t="shared" si="15"/>
        <v>#DIV/0!</v>
      </c>
      <c r="K83" s="1352" t="e">
        <f t="shared" si="16"/>
        <v>#DIV/0!</v>
      </c>
      <c r="L83" s="1346">
        <f>SUMIFS(угар!AL5:AL10000,угар!F5:F10000,L4,угар!G5:G10000,D6,угар!K5:K10000,B83)</f>
        <v>0</v>
      </c>
      <c r="M83" s="1322">
        <f>SUMIFS(угар!AL5:AL10000,угар!F5:F10000,L4,угар!G5:G10000,E6,угар!K5:K10000,B83)</f>
        <v>0</v>
      </c>
      <c r="N83" s="1322">
        <f>SUMIFS(угар!AL5:AL10000,угар!F5:F10000,N4,угар!G5:G10000,D6,угар!K5:K10000,B83)</f>
        <v>0</v>
      </c>
      <c r="O83" s="1322">
        <f>SUMIFS(угар!AL5:AL10000,угар!F5:F10000,N4,угар!G5:G10000,E6,угар!K5:K10000,B83)</f>
        <v>0</v>
      </c>
      <c r="P83" s="1322">
        <f>SUMIFS(угар!AL5:AL10000,угар!F5:F10000,P4,угар!G5:G10000,D6,угар!K5:K10000,B83)</f>
        <v>0</v>
      </c>
      <c r="Q83" s="1322">
        <f>SUMIFS(угар!AL5:AL10000,угар!F5:F10000,P4,угар!G5:G10000,E6,угар!K5:K10000,B83)</f>
        <v>0</v>
      </c>
      <c r="R83" s="1322">
        <f>SUMIFS(угар!AL5:AL10000,угар!F5:F10000,R4,угар!G5:G10000,D6,угар!K5:K10000,B83)</f>
        <v>0</v>
      </c>
      <c r="S83" s="1322">
        <f>SUMIFS(угар!AL5:AL10000,угар!F5:F10000,R4,угар!G5:G10000,E6,угар!K5:K10000,B83)</f>
        <v>0</v>
      </c>
      <c r="T83" s="1322">
        <f>SUMIFS(угар!AL5:AL10000,угар!F5:F10000,T4,угар!G5:G10000,D6,угар!K5:K10000,B83)</f>
        <v>0</v>
      </c>
      <c r="U83" s="1322">
        <f>SUMIFS(угар!AL5:AL10000,угар!F5:F10000,T4,угар!G5:G10000,E6,угар!K5:K10000,B83)</f>
        <v>0</v>
      </c>
      <c r="V83" s="1322">
        <f>SUMIFS(угар!AL5:AL10000,угар!F5:F10000,V4,угар!G5:G10000,D6,угар!K5:K10000,B83)</f>
        <v>0</v>
      </c>
      <c r="W83" s="1322">
        <f>SUMIFS(угар!AL5:AL10000,угар!F5:F10000,V4,угар!G5:G10000,E6,угар!K5:K10000,B83)</f>
        <v>0</v>
      </c>
      <c r="X83" s="1322">
        <f>SUMIFS(угар!AL5:AL10000,угар!F5:F10000,X4,угар!G5:G10000,D6,угар!K5:K10000,B83)</f>
        <v>0</v>
      </c>
      <c r="Y83" s="1322">
        <f>SUMIFS(угар!AL5:AL10000,угар!F5:F10000,X4,угар!G5:G10000,E6,угар!K5:K10000,B83)</f>
        <v>0</v>
      </c>
      <c r="Z83" s="1322">
        <f>SUMIFS(угар!AL5:AL10000,угар!F5:F10000,Z4,угар!G5:G10000,D6,угар!K5:K10000,B83)</f>
        <v>0</v>
      </c>
      <c r="AA83" s="1322">
        <f>SUMIFS(угар!AL5:AL10000,угар!F5:F10000,Z4,угар!G5:G10000,E6,угар!K5:K10000,B83)</f>
        <v>0</v>
      </c>
      <c r="AB83" s="1322">
        <f>SUMIFS(угар!AL5:AL10000,угар!F5:F10000,AB4,угар!G5:G10000,D6,угар!K5:K10000,B83)</f>
        <v>0</v>
      </c>
      <c r="AC83" s="1322">
        <f>SUMIFS(угар!AL5:AL10000,угар!F5:F10000,AB4,угар!G5:G10000,E6,угар!K5:K10000,B83)</f>
        <v>0</v>
      </c>
      <c r="AD83" s="1322">
        <f>SUMIFS(угар!AL5:AL10000,угар!F5:F10000,AD4,угар!G5:G10000,D6,угар!K5:K10000,B83)</f>
        <v>0</v>
      </c>
      <c r="AE83" s="1322">
        <f>SUMIFS(угар!AL5:AL10000,угар!F5:F10000,AD4,угар!G5:G10000,E6,угар!K5:K10000,B83)</f>
        <v>0</v>
      </c>
      <c r="AF83" s="1322">
        <f>SUMIFS(угар!AL5:AL10000,угар!F5:F10000,AF4,угар!G5:G10000,D6,угар!K5:K10000,B83)</f>
        <v>0</v>
      </c>
      <c r="AG83" s="1322">
        <f>SUMIFS(угар!AL5:AL10000,угар!F5:F10000,AF4,угар!G5:G10000,E6,угар!K5:K10000,B83)</f>
        <v>0</v>
      </c>
      <c r="AH83" s="1322">
        <f>SUMIFS(угар!AL5:AL10000,угар!F5:F10000,AH4,угар!G5:G10000,D6,угар!K5:K10000,B83)</f>
        <v>0</v>
      </c>
      <c r="AI83" s="1322">
        <f>SUMIFS(угар!AL5:AL10000,угар!F5:F10000,AH4,угар!G5:G10000,E6,угар!K5:K10000,B83)</f>
        <v>0</v>
      </c>
      <c r="AJ83" s="1322">
        <f>SUMIFS(угар!AL5:AL10000,угар!F5:F10000,AJ4,угар!G5:G10000,D6,угар!K5:K10000,B83)</f>
        <v>0</v>
      </c>
      <c r="AK83" s="1322">
        <f>SUMIFS(угар!AL5:AL10000,угар!F5:F10000,AJ4,угар!G5:G10000,E6,угар!K5:K10000,B83)</f>
        <v>0</v>
      </c>
      <c r="AL83" s="1322">
        <f>SUMIFS(угар!AL5:AL10000,угар!F5:F10000,AL4,угар!G5:G10000,D6,угар!K5:K10000,B83)</f>
        <v>0</v>
      </c>
      <c r="AM83" s="1322">
        <f>SUMIFS(угар!AL5:AL10000,угар!F5:F10000,AL4,угар!G5:G10000,E6,угар!K5:K10000,B83)</f>
        <v>0</v>
      </c>
      <c r="AN83" s="1322">
        <f>SUMIFS(угар!AL5:AL10000,угар!F5:F10000,AN4,угар!G5:G10000,D6,угар!K5:K10000,B83)</f>
        <v>0</v>
      </c>
      <c r="AO83" s="1322">
        <f>SUMIFS(угар!AL5:AL10000,угар!F5:F10000,AN4,угар!G5:G10000,E6,угар!K5:K10000,B83)</f>
        <v>0</v>
      </c>
      <c r="AP83" s="1322">
        <f>SUMIFS(угар!AL5:AL10000,угар!F5:F10000,AP4,угар!G5:G10000,D6,угар!K5:K10000,B83)</f>
        <v>0</v>
      </c>
      <c r="AQ83" s="1322">
        <f>SUMIFS(угар!AL5:AL10000,угар!F5:F10000,AP4,угар!G5:G10000,E6,угар!K5:K10000,B83)</f>
        <v>0</v>
      </c>
      <c r="AR83" s="1322">
        <f>SUMIFS(угар!AL5:AL10000,угар!F5:F10000,AR4,угар!G5:G10000,D6,угар!K5:K10000,B83)</f>
        <v>0</v>
      </c>
      <c r="AS83" s="1322">
        <f>SUMIFS(угар!AL5:AL10000,угар!F5:F10000,AR4,угар!G5:G10000,E6,угар!K5:K10000,B83)</f>
        <v>0</v>
      </c>
      <c r="AT83" s="1322">
        <f>SUMIFS(угар!AL5:AL10000,угар!F5:F10000,AT4,угар!G5:G10000,D6,угар!K5:K10000,B83)</f>
        <v>0</v>
      </c>
      <c r="AU83" s="1322">
        <f>SUMIFS(угар!AL5:AL10000,угар!F5:F10000,AT4,угар!G5:G10000,E6,угар!K5:K10000,B83)</f>
        <v>0</v>
      </c>
      <c r="AV83" s="1322">
        <f>SUMIFS(угар!AL5:AL10000,угар!F5:F10000,AV4,угар!G5:G10000,D6,угар!K5:K10000,B83)</f>
        <v>0</v>
      </c>
      <c r="AW83" s="1322">
        <f>SUMIFS(угар!AL5:AL10000,угар!F5:F10000,AV4,угар!G5:G10000,E6,угар!K5:K10000,B83)</f>
        <v>0</v>
      </c>
    </row>
    <row r="84" spans="1:49" ht="16.5" thickBot="1">
      <c r="A84" s="1298" t="s">
        <v>499</v>
      </c>
      <c r="B84" s="208" t="s">
        <v>560</v>
      </c>
      <c r="C84" s="1292">
        <f t="shared" ref="C84:C147" si="30">SUM(D84:E84)</f>
        <v>0</v>
      </c>
      <c r="D84" s="1292">
        <f t="shared" si="23"/>
        <v>0</v>
      </c>
      <c r="E84" s="1292">
        <f t="shared" si="24"/>
        <v>0</v>
      </c>
      <c r="F84" s="1315">
        <f t="shared" si="25"/>
        <v>0</v>
      </c>
      <c r="G84" s="1315">
        <v>0</v>
      </c>
      <c r="H84" s="1337">
        <v>0</v>
      </c>
      <c r="I84" s="1351" t="e">
        <f t="shared" si="14"/>
        <v>#DIV/0!</v>
      </c>
      <c r="J84" s="1352" t="e">
        <f t="shared" si="15"/>
        <v>#DIV/0!</v>
      </c>
      <c r="K84" s="1352" t="e">
        <f t="shared" si="16"/>
        <v>#DIV/0!</v>
      </c>
      <c r="L84" s="1340">
        <f>SUMIFS(угар!AL5:AL10000,угар!F5:F10000,L4,угар!G5:G10000,D6,угар!K5:K10000,B84)</f>
        <v>0</v>
      </c>
      <c r="M84" s="1312">
        <f>SUMIFS(угар!AL5:AL10000,угар!F5:F10000,L4,угар!G5:G10000,E6,угар!K5:K10000,B84)</f>
        <v>0</v>
      </c>
      <c r="N84" s="1312">
        <f>SUMIFS(угар!AL5:AL10000,угар!F5:F10000,N4,угар!G5:G10000,D6,угар!K5:K10000,B84)</f>
        <v>0</v>
      </c>
      <c r="O84" s="1312">
        <f>SUMIFS(угар!AL5:AL10000,угар!F5:F10000,N4,угар!G5:G10000,E6,угар!K5:K10000,B84)</f>
        <v>0</v>
      </c>
      <c r="P84" s="1312">
        <f>SUMIFS(угар!AL5:AL10000,угар!F5:F10000,P4,угар!G5:G10000,D6,угар!K5:K10000,B84)</f>
        <v>0</v>
      </c>
      <c r="Q84" s="1312">
        <f>SUMIFS(угар!AL5:AL10000,угар!F5:F10000,P4,угар!G5:G10000,E6,угар!K5:K10000,B84)</f>
        <v>0</v>
      </c>
      <c r="R84" s="1312">
        <f>SUMIFS(угар!AL5:AL10000,угар!F5:F10000,R4,угар!G5:G10000,D6,угар!K5:K10000,B84)</f>
        <v>0</v>
      </c>
      <c r="S84" s="1312">
        <f>SUMIFS(угар!AL5:AL10000,угар!F5:F10000,R4,угар!G5:G10000,E6,угар!K5:K10000,B84)</f>
        <v>0</v>
      </c>
      <c r="T84" s="1312">
        <f>SUMIFS(угар!AL5:AL10000,угар!F5:F10000,T4,угар!G5:G10000,D6,угар!K5:K10000,B84)</f>
        <v>0</v>
      </c>
      <c r="U84" s="1312">
        <f>SUMIFS(угар!AL5:AL10000,угар!F5:F10000,T4,угар!G5:G10000,E6,угар!K5:K10000,B84)</f>
        <v>0</v>
      </c>
      <c r="V84" s="1312">
        <f>SUMIFS(угар!AL5:AL10000,угар!F5:F10000,V4,угар!G5:G10000,D6,угар!K5:K10000,B84)</f>
        <v>0</v>
      </c>
      <c r="W84" s="1312">
        <f>SUMIFS(угар!AL5:AL10000,угар!F5:F10000,V4,угар!G5:G10000,E6,угар!K5:K10000,B84)</f>
        <v>0</v>
      </c>
      <c r="X84" s="1312">
        <f>SUMIFS(угар!AL5:AL10000,угар!F5:F10000,X4,угар!G5:G10000,D6,угар!K5:K10000,B84)</f>
        <v>0</v>
      </c>
      <c r="Y84" s="1312">
        <f>SUMIFS(угар!AL5:AL10000,угар!F5:F10000,X4,угар!G5:G10000,E6,угар!K5:K10000,B84)</f>
        <v>0</v>
      </c>
      <c r="Z84" s="1312">
        <f>SUMIFS(угар!AL5:AL10000,угар!F5:F10000,Z4,угар!G5:G10000,D6,угар!K5:K10000,B84)</f>
        <v>0</v>
      </c>
      <c r="AA84" s="1312">
        <f>SUMIFS(угар!AL5:AL10000,угар!F5:F10000,Z4,угар!G5:G10000,E6,угар!K5:K10000,B84)</f>
        <v>0</v>
      </c>
      <c r="AB84" s="1312">
        <f>SUMIFS(угар!AL5:AL10000,угар!F5:F10000,AB4,угар!G5:G10000,D6,угар!K5:K10000,B84)</f>
        <v>0</v>
      </c>
      <c r="AC84" s="1312">
        <f>SUMIFS(угар!AL5:AL10000,угар!F5:F10000,AB4,угар!G5:G10000,E6,угар!K5:K10000,B84)</f>
        <v>0</v>
      </c>
      <c r="AD84" s="1312">
        <f>SUMIFS(угар!AL5:AL10000,угар!F5:F10000,AD4,угар!G5:G10000,D6,угар!K5:K10000,B84)</f>
        <v>0</v>
      </c>
      <c r="AE84" s="1312">
        <f>SUMIFS(угар!AL5:AL10000,угар!F5:F10000,AD4,угар!G5:G10000,E6,угар!K5:K10000,B84)</f>
        <v>0</v>
      </c>
      <c r="AF84" s="1312">
        <f>SUMIFS(угар!AL5:AL10000,угар!F5:F10000,AF4,угар!G5:G10000,D6,угар!K5:K10000,B84)</f>
        <v>0</v>
      </c>
      <c r="AG84" s="1312">
        <f>SUMIFS(угар!AL5:AL10000,угар!F5:F10000,AF4,угар!G5:G10000,E6,угар!K5:K10000,B84)</f>
        <v>0</v>
      </c>
      <c r="AH84" s="1312">
        <f>SUMIFS(угар!AL5:AL10000,угар!F5:F10000,AH4,угар!G5:G10000,D6,угар!K5:K10000,B84)</f>
        <v>0</v>
      </c>
      <c r="AI84" s="1312">
        <f>SUMIFS(угар!AL5:AL10000,угар!F5:F10000,AH4,угар!G5:G10000,E6,угар!K5:K10000,B84)</f>
        <v>0</v>
      </c>
      <c r="AJ84" s="1312">
        <f>SUMIFS(угар!AL5:AL10000,угар!F5:F10000,AJ4,угар!G5:G10000,D6,угар!K5:K10000,B84)</f>
        <v>0</v>
      </c>
      <c r="AK84" s="1312">
        <f>SUMIFS(угар!AL5:AL10000,угар!F5:F10000,AJ4,угар!G5:G10000,E6,угар!K5:K10000,B84)</f>
        <v>0</v>
      </c>
      <c r="AL84" s="1312">
        <f>SUMIFS(угар!AL5:AL10000,угар!F5:F10000,AL4,угар!G5:G10000,D6,угар!K5:K10000,B84)</f>
        <v>0</v>
      </c>
      <c r="AM84" s="1312">
        <f>SUMIFS(угар!AL5:AL10000,угар!F5:F10000,AL4,угар!G5:G10000,E6,угар!K5:K10000,B84)</f>
        <v>0</v>
      </c>
      <c r="AN84" s="1312">
        <f>SUMIFS(угар!AL5:AL10000,угар!F5:F10000,AN4,угар!G5:G10000,D6,угар!K5:K10000,B84)</f>
        <v>0</v>
      </c>
      <c r="AO84" s="1312">
        <f>SUMIFS(угар!AL5:AL10000,угар!F5:F10000,AN4,угар!G5:G10000,E6,угар!K5:K10000,B84)</f>
        <v>0</v>
      </c>
      <c r="AP84" s="1312">
        <f>SUMIFS(угар!AL5:AL10000,угар!F5:F10000,AP4,угар!G5:G10000,D6,угар!K5:K10000,B84)</f>
        <v>0</v>
      </c>
      <c r="AQ84" s="1312">
        <f>SUMIFS(угар!AL5:AL10000,угар!F5:F10000,AP4,угар!G5:G10000,E6,угар!K5:K10000,B84)</f>
        <v>0</v>
      </c>
      <c r="AR84" s="1312">
        <f>SUMIFS(угар!AL5:AL10000,угар!F5:F10000,AR4,угар!G5:G10000,D6,угар!K5:K10000,B84)</f>
        <v>0</v>
      </c>
      <c r="AS84" s="1312">
        <f>SUMIFS(угар!AL5:AL10000,угар!F5:F10000,AR4,угар!G5:G10000,E6,угар!K5:K10000,B84)</f>
        <v>0</v>
      </c>
      <c r="AT84" s="1312">
        <f>SUMIFS(угар!AL5:AL10000,угар!F5:F10000,AT4,угар!G5:G10000,D6,угар!K5:K10000,B84)</f>
        <v>0</v>
      </c>
      <c r="AU84" s="1312">
        <f>SUMIFS(угар!AL5:AL10000,угар!F5:F10000,AT4,угар!G5:G10000,E6,угар!K5:K10000,B84)</f>
        <v>0</v>
      </c>
      <c r="AV84" s="1312">
        <f>SUMIFS(угар!AL5:AL10000,угар!F5:F10000,AV4,угар!G5:G10000,D6,угар!K5:K10000,B84)</f>
        <v>0</v>
      </c>
      <c r="AW84" s="1312">
        <f>SUMIFS(угар!AL5:AL10000,угар!F5:F10000,AV4,угар!G5:G10000,E6,угар!K5:K10000,B84)</f>
        <v>0</v>
      </c>
    </row>
    <row r="85" spans="1:49" ht="16.5" thickBot="1">
      <c r="A85" s="1298" t="s">
        <v>500</v>
      </c>
      <c r="B85" s="208" t="s">
        <v>696</v>
      </c>
      <c r="C85" s="1292">
        <f t="shared" si="30"/>
        <v>0</v>
      </c>
      <c r="D85" s="1292">
        <f t="shared" si="23"/>
        <v>0</v>
      </c>
      <c r="E85" s="1292">
        <f t="shared" si="24"/>
        <v>0</v>
      </c>
      <c r="F85" s="1315">
        <f t="shared" si="25"/>
        <v>0</v>
      </c>
      <c r="G85" s="1315">
        <v>0</v>
      </c>
      <c r="H85" s="1337">
        <v>0</v>
      </c>
      <c r="I85" s="1351" t="e">
        <f t="shared" si="14"/>
        <v>#DIV/0!</v>
      </c>
      <c r="J85" s="1352" t="e">
        <f t="shared" si="15"/>
        <v>#DIV/0!</v>
      </c>
      <c r="K85" s="1352" t="e">
        <f t="shared" si="16"/>
        <v>#DIV/0!</v>
      </c>
      <c r="L85" s="1340">
        <f>SUMIFS(угар!AL5:AL10000,угар!F5:F10000,L4,угар!G5:G10000,D6,угар!K5:K10000,B85)</f>
        <v>0</v>
      </c>
      <c r="M85" s="1312">
        <f>SUMIFS(угар!AL5:AL10000,угар!F5:F10000,L4,угар!G5:G10000,E6,угар!K5:K10000,B85)</f>
        <v>0</v>
      </c>
      <c r="N85" s="1312">
        <f>SUMIFS(угар!AL5:AL10000,угар!F5:F10000,N4,угар!G5:G10000,D6,угар!K5:K10000,B85)</f>
        <v>0</v>
      </c>
      <c r="O85" s="1312">
        <f>SUMIFS(угар!AL5:AL10000,угар!F5:F10000,N4,угар!G5:G10000,E6,угар!K5:K10000,B85)</f>
        <v>0</v>
      </c>
      <c r="P85" s="1312">
        <f>SUMIFS(угар!AL5:AL10000,угар!F5:F10000,P4,угар!G5:G10000,D6,угар!K5:K10000,B85)</f>
        <v>0</v>
      </c>
      <c r="Q85" s="1312">
        <f>SUMIFS(угар!AL5:AL10000,угар!F5:F10000,P4,угар!G5:G10000,E6,угар!K5:K10000,B85)</f>
        <v>0</v>
      </c>
      <c r="R85" s="1312">
        <f>SUMIFS(угар!AL5:AL10000,угар!F5:F10000,R4,угар!G5:G10000,D6,угар!K5:K10000,B85)</f>
        <v>0</v>
      </c>
      <c r="S85" s="1312">
        <f>SUMIFS(угар!AL5:AL10000,угар!F5:F10000,R4,угар!G5:G10000,E6,угар!K5:K10000,B85)</f>
        <v>0</v>
      </c>
      <c r="T85" s="1312">
        <f>SUMIFS(угар!AL5:AL10000,угар!F5:F10000,T4,угар!G5:G10000,D6,угар!K5:K10000,B85)</f>
        <v>0</v>
      </c>
      <c r="U85" s="1312">
        <f>SUMIFS(угар!AL5:AL10000,угар!F5:F10000,T4,угар!G5:G10000,E6,угар!K5:K10000,B85)</f>
        <v>0</v>
      </c>
      <c r="V85" s="1312">
        <f>SUMIFS(угар!AL5:AL10000,угар!F5:F10000,V4,угар!G5:G10000,D6,угар!K5:K10000,B85)</f>
        <v>0</v>
      </c>
      <c r="W85" s="1312">
        <f>SUMIFS(угар!AL5:AL10000,угар!F5:F10000,V4,угар!G5:G10000,E6,угар!K5:K10000,B85)</f>
        <v>0</v>
      </c>
      <c r="X85" s="1312">
        <f>SUMIFS(угар!AL5:AL10000,угар!F5:F10000,X4,угар!G5:G10000,D6,угар!K5:K10000,B85)</f>
        <v>0</v>
      </c>
      <c r="Y85" s="1312">
        <f>SUMIFS(угар!AL5:AL10000,угар!F5:F10000,X4,угар!G5:G10000,E6,угар!K5:K10000,B85)</f>
        <v>0</v>
      </c>
      <c r="Z85" s="1312">
        <f>SUMIFS(угар!AL5:AL10000,угар!F5:F10000,Z4,угар!G5:G10000,D6,угар!K5:K10000,B85)</f>
        <v>0</v>
      </c>
      <c r="AA85" s="1312">
        <f>SUMIFS(угар!AL5:AL10000,угар!F5:F10000,Z4,угар!G5:G10000,E6,угар!K5:K10000,B85)</f>
        <v>0</v>
      </c>
      <c r="AB85" s="1312">
        <f>SUMIFS(угар!AL5:AL10000,угар!F5:F10000,AB4,угар!G5:G10000,D6,угар!K5:K10000,B85)</f>
        <v>0</v>
      </c>
      <c r="AC85" s="1312">
        <f>SUMIFS(угар!AL5:AL10000,угар!F5:F10000,AB4,угар!G5:G10000,E6,угар!K5:K10000,B85)</f>
        <v>0</v>
      </c>
      <c r="AD85" s="1312">
        <f>SUMIFS(угар!AL5:AL10000,угар!F5:F10000,AD4,угар!G5:G10000,D6,угар!K5:K10000,B85)</f>
        <v>0</v>
      </c>
      <c r="AE85" s="1312">
        <f>SUMIFS(угар!AL5:AL10000,угар!F5:F10000,AD4,угар!G5:G10000,E6,угар!K5:K10000,B85)</f>
        <v>0</v>
      </c>
      <c r="AF85" s="1312">
        <f>SUMIFS(угар!AL5:AL10000,угар!F5:F10000,AF4,угар!G5:G10000,D6,угар!K5:K10000,B85)</f>
        <v>0</v>
      </c>
      <c r="AG85" s="1312">
        <f>SUMIFS(угар!AL5:AL10000,угар!F5:F10000,AF4,угар!G5:G10000,E6,угар!K5:K10000,B85)</f>
        <v>0</v>
      </c>
      <c r="AH85" s="1312">
        <f>SUMIFS(угар!AL5:AL10000,угар!F5:F10000,AH4,угар!G5:G10000,D6,угар!K5:K10000,B85)</f>
        <v>0</v>
      </c>
      <c r="AI85" s="1312">
        <f>SUMIFS(угар!AL5:AL10000,угар!F5:F10000,AH4,угар!G5:G10000,E6,угар!K5:K10000,B85)</f>
        <v>0</v>
      </c>
      <c r="AJ85" s="1312">
        <f>SUMIFS(угар!AL5:AL10000,угар!F5:F10000,AJ4,угар!G5:G10000,D6,угар!K5:K10000,B85)</f>
        <v>0</v>
      </c>
      <c r="AK85" s="1312">
        <f>SUMIFS(угар!AL5:AL10000,угар!F5:F10000,AJ4,угар!G5:G10000,E6,угар!K5:K10000,B85)</f>
        <v>0</v>
      </c>
      <c r="AL85" s="1312">
        <f>SUMIFS(угар!AL5:AL10000,угар!F5:F10000,AL4,угар!G5:G10000,D6,угар!K5:K10000,B85)</f>
        <v>0</v>
      </c>
      <c r="AM85" s="1312">
        <f>SUMIFS(угар!AL5:AL10000,угар!F5:F10000,AL4,угар!G5:G10000,E6,угар!K5:K10000,B85)</f>
        <v>0</v>
      </c>
      <c r="AN85" s="1312">
        <f>SUMIFS(угар!AL5:AL10000,угар!F5:F10000,AN4,угар!G5:G10000,D6,угар!K5:K10000,B85)</f>
        <v>0</v>
      </c>
      <c r="AO85" s="1312">
        <f>SUMIFS(угар!AL5:AL10000,угар!F5:F10000,AN4,угар!G5:G10000,E6,угар!K5:K10000,B85)</f>
        <v>0</v>
      </c>
      <c r="AP85" s="1312">
        <f>SUMIFS(угар!AL5:AL10000,угар!F5:F10000,AP4,угар!G5:G10000,D6,угар!K5:K10000,B85)</f>
        <v>0</v>
      </c>
      <c r="AQ85" s="1312">
        <f>SUMIFS(угар!AL5:AL10000,угар!F5:F10000,AP4,угар!G5:G10000,E6,угар!K5:K10000,B85)</f>
        <v>0</v>
      </c>
      <c r="AR85" s="1312">
        <f>SUMIFS(угар!AL5:AL10000,угар!F5:F10000,AR4,угар!G5:G10000,D6,угар!K5:K10000,B85)</f>
        <v>0</v>
      </c>
      <c r="AS85" s="1312">
        <f>SUMIFS(угар!AL5:AL10000,угар!F5:F10000,AR4,угар!G5:G10000,E6,угар!K5:K10000,B85)</f>
        <v>0</v>
      </c>
      <c r="AT85" s="1312">
        <f>SUMIFS(угар!AL5:AL10000,угар!F5:F10000,AT4,угар!G5:G10000,D6,угар!K5:K10000,B85)</f>
        <v>0</v>
      </c>
      <c r="AU85" s="1312">
        <f>SUMIFS(угар!AL5:AL10000,угар!F5:F10000,AT4,угар!G5:G10000,E6,угар!K5:K10000,B85)</f>
        <v>0</v>
      </c>
      <c r="AV85" s="1312">
        <f>SUMIFS(угар!AL5:AL10000,угар!F5:F10000,AV4,угар!G5:G10000,D6,угар!K5:K10000,B85)</f>
        <v>0</v>
      </c>
      <c r="AW85" s="1312">
        <f>SUMIFS(угар!AL5:AL10000,угар!F5:F10000,AV4,угар!G5:G10000,E6,угар!K5:K10000,B85)</f>
        <v>0</v>
      </c>
    </row>
    <row r="86" spans="1:49" ht="16.5" thickBot="1">
      <c r="A86" s="1298" t="s">
        <v>501</v>
      </c>
      <c r="B86" s="208" t="s">
        <v>697</v>
      </c>
      <c r="C86" s="1292">
        <f t="shared" si="30"/>
        <v>0</v>
      </c>
      <c r="D86" s="1292">
        <f t="shared" si="23"/>
        <v>0</v>
      </c>
      <c r="E86" s="1292">
        <f t="shared" si="24"/>
        <v>0</v>
      </c>
      <c r="F86" s="1315">
        <f t="shared" si="25"/>
        <v>0</v>
      </c>
      <c r="G86" s="1315">
        <v>0</v>
      </c>
      <c r="H86" s="1337">
        <v>0</v>
      </c>
      <c r="I86" s="1351" t="e">
        <f t="shared" si="14"/>
        <v>#DIV/0!</v>
      </c>
      <c r="J86" s="1352" t="e">
        <f t="shared" si="15"/>
        <v>#DIV/0!</v>
      </c>
      <c r="K86" s="1352" t="e">
        <f t="shared" si="16"/>
        <v>#DIV/0!</v>
      </c>
      <c r="L86" s="1340">
        <f>SUMIFS(угар!AL5:AL10000,угар!F5:F10000,L4,угар!G5:G10000,D6,угар!K5:K10000,B86)</f>
        <v>0</v>
      </c>
      <c r="M86" s="1312">
        <f>SUMIFS(угар!AL5:AL10000,угар!F5:F10000,L4,угар!G5:G10000,E6,угар!K5:K10000,B86)</f>
        <v>0</v>
      </c>
      <c r="N86" s="1312">
        <f>SUMIFS(угар!AL5:AL10000,угар!F5:F10000,N4,угар!G5:G10000,D6,угар!K5:K10000,B86)</f>
        <v>0</v>
      </c>
      <c r="O86" s="1312">
        <f>SUMIFS(угар!AL5:AL10000,угар!F5:F10000,N4,угар!G5:G10000,E6,угар!K5:K10000,B86)</f>
        <v>0</v>
      </c>
      <c r="P86" s="1312">
        <f>SUMIFS(угар!AL5:AL10000,угар!F5:F10000,P4,угар!G5:G10000,D6,угар!K5:K10000,B86)</f>
        <v>0</v>
      </c>
      <c r="Q86" s="1312">
        <f>SUMIFS(угар!AL5:AL10000,угар!F5:F10000,P4,угар!G5:G10000,E6,угар!K5:K10000,B86)</f>
        <v>0</v>
      </c>
      <c r="R86" s="1312">
        <f>SUMIFS(угар!AL5:AL10000,угар!F5:F10000,R4,угар!G5:G10000,D6,угар!K5:K10000,B86)</f>
        <v>0</v>
      </c>
      <c r="S86" s="1312">
        <f>SUMIFS(угар!AL5:AL10000,угар!F5:F10000,R4,угар!G5:G10000,E6,угар!K5:K10000,B86)</f>
        <v>0</v>
      </c>
      <c r="T86" s="1312">
        <f>SUMIFS(угар!AL5:AL10000,угар!F5:F10000,T4,угар!G5:G10000,D6,угар!K5:K10000,B86)</f>
        <v>0</v>
      </c>
      <c r="U86" s="1312">
        <f>SUMIFS(угар!AL5:AL10000,угар!F5:F10000,T4,угар!G5:G10000,E6,угар!K5:K10000,B86)</f>
        <v>0</v>
      </c>
      <c r="V86" s="1312">
        <f>SUMIFS(угар!AL5:AL10000,угар!F5:F10000,V4,угар!G5:G10000,D6,угар!K5:K10000,B86)</f>
        <v>0</v>
      </c>
      <c r="W86" s="1312">
        <f>SUMIFS(угар!AL5:AL10000,угар!F5:F10000,V4,угар!G5:G10000,E6,угар!K5:K10000,B86)</f>
        <v>0</v>
      </c>
      <c r="X86" s="1312">
        <f>SUMIFS(угар!AL5:AL10000,угар!F5:F10000,X4,угар!G5:G10000,D6,угар!K5:K10000,B86)</f>
        <v>0</v>
      </c>
      <c r="Y86" s="1312">
        <f>SUMIFS(угар!AL5:AL10000,угар!F5:F10000,X4,угар!G5:G10000,E6,угар!K5:K10000,B86)</f>
        <v>0</v>
      </c>
      <c r="Z86" s="1312">
        <f>SUMIFS(угар!AL5:AL10000,угар!F5:F10000,Z4,угар!G5:G10000,D6,угар!K5:K10000,B86)</f>
        <v>0</v>
      </c>
      <c r="AA86" s="1312">
        <f>SUMIFS(угар!AL5:AL10000,угар!F5:F10000,Z4,угар!G5:G10000,E6,угар!K5:K10000,B86)</f>
        <v>0</v>
      </c>
      <c r="AB86" s="1312">
        <f>SUMIFS(угар!AL5:AL10000,угар!F5:F10000,AB4,угар!G5:G10000,D6,угар!K5:K10000,B86)</f>
        <v>0</v>
      </c>
      <c r="AC86" s="1312">
        <f>SUMIFS(угар!AL5:AL10000,угар!F5:F10000,AB4,угар!G5:G10000,E6,угар!K5:K10000,B86)</f>
        <v>0</v>
      </c>
      <c r="AD86" s="1312">
        <f>SUMIFS(угар!AL5:AL10000,угар!F5:F10000,AD4,угар!G5:G10000,D6,угар!K5:K10000,B86)</f>
        <v>0</v>
      </c>
      <c r="AE86" s="1312">
        <f>SUMIFS(угар!AL5:AL10000,угар!F5:F10000,AD4,угар!G5:G10000,E6,угар!K5:K10000,B86)</f>
        <v>0</v>
      </c>
      <c r="AF86" s="1312">
        <f>SUMIFS(угар!AL5:AL10000,угар!F5:F10000,AF4,угар!G5:G10000,D6,угар!K5:K10000,B86)</f>
        <v>0</v>
      </c>
      <c r="AG86" s="1312">
        <f>SUMIFS(угар!AL5:AL10000,угар!F5:F10000,AF4,угар!G5:G10000,E6,угар!K5:K10000,B86)</f>
        <v>0</v>
      </c>
      <c r="AH86" s="1312">
        <f>SUMIFS(угар!AL5:AL10000,угар!F5:F10000,AH4,угар!G5:G10000,D6,угар!K5:K10000,B86)</f>
        <v>0</v>
      </c>
      <c r="AI86" s="1312">
        <f>SUMIFS(угар!AL5:AL10000,угар!F5:F10000,AH4,угар!G5:G10000,E6,угар!K5:K10000,B86)</f>
        <v>0</v>
      </c>
      <c r="AJ86" s="1312">
        <f>SUMIFS(угар!AL5:AL10000,угар!F5:F10000,AJ4,угар!G5:G10000,D6,угар!K5:K10000,B86)</f>
        <v>0</v>
      </c>
      <c r="AK86" s="1312">
        <f>SUMIFS(угар!AL5:AL10000,угар!F5:F10000,AJ4,угар!G5:G10000,E6,угар!K5:K10000,B86)</f>
        <v>0</v>
      </c>
      <c r="AL86" s="1312">
        <f>SUMIFS(угар!AL5:AL10000,угар!F5:F10000,AL4,угар!G5:G10000,D6,угар!K5:K10000,B86)</f>
        <v>0</v>
      </c>
      <c r="AM86" s="1312">
        <f>SUMIFS(угар!AL5:AL10000,угар!F5:F10000,AL4,угар!G5:G10000,E6,угар!K5:K10000,B86)</f>
        <v>0</v>
      </c>
      <c r="AN86" s="1312">
        <f>SUMIFS(угар!AL5:AL10000,угар!F5:F10000,AN4,угар!G5:G10000,D6,угар!K5:K10000,B86)</f>
        <v>0</v>
      </c>
      <c r="AO86" s="1312">
        <f>SUMIFS(угар!AL5:AL10000,угар!F5:F10000,AN4,угар!G5:G10000,E6,угар!K5:K10000,B86)</f>
        <v>0</v>
      </c>
      <c r="AP86" s="1312">
        <f>SUMIFS(угар!AL5:AL10000,угар!F5:F10000,AP4,угар!G5:G10000,D6,угар!K5:K10000,B86)</f>
        <v>0</v>
      </c>
      <c r="AQ86" s="1312">
        <f>SUMIFS(угар!AL5:AL10000,угар!F5:F10000,AP4,угар!G5:G10000,E6,угар!K5:K10000,B86)</f>
        <v>0</v>
      </c>
      <c r="AR86" s="1312">
        <f>SUMIFS(угар!AL5:AL10000,угар!F5:F10000,AR4,угар!G5:G10000,D6,угар!K5:K10000,B86)</f>
        <v>0</v>
      </c>
      <c r="AS86" s="1312">
        <f>SUMIFS(угар!AL5:AL10000,угар!F5:F10000,AR4,угар!G5:G10000,E6,угар!K5:K10000,B86)</f>
        <v>0</v>
      </c>
      <c r="AT86" s="1312">
        <f>SUMIFS(угар!AL5:AL10000,угар!F5:F10000,AT4,угар!G5:G10000,D6,угар!K5:K10000,B86)</f>
        <v>0</v>
      </c>
      <c r="AU86" s="1312">
        <f>SUMIFS(угар!AL5:AL10000,угар!F5:F10000,AT4,угар!G5:G10000,E6,угар!K5:K10000,B86)</f>
        <v>0</v>
      </c>
      <c r="AV86" s="1312">
        <f>SUMIFS(угар!AL5:AL10000,угар!F5:F10000,AV4,угар!G5:G10000,D6,угар!K5:K10000,B86)</f>
        <v>0</v>
      </c>
      <c r="AW86" s="1312">
        <f>SUMIFS(угар!AL5:AL10000,угар!F5:F10000,AV4,угар!G5:G10000,E6,угар!K5:K10000,B86)</f>
        <v>0</v>
      </c>
    </row>
    <row r="87" spans="1:49" ht="16.5" thickBot="1">
      <c r="A87" s="1298" t="s">
        <v>502</v>
      </c>
      <c r="B87" s="208" t="s">
        <v>698</v>
      </c>
      <c r="C87" s="1292">
        <f t="shared" si="30"/>
        <v>0</v>
      </c>
      <c r="D87" s="1292">
        <f t="shared" si="23"/>
        <v>0</v>
      </c>
      <c r="E87" s="1292">
        <f t="shared" si="24"/>
        <v>0</v>
      </c>
      <c r="F87" s="1315">
        <f t="shared" si="25"/>
        <v>0</v>
      </c>
      <c r="G87" s="1315">
        <v>0</v>
      </c>
      <c r="H87" s="1337">
        <v>0</v>
      </c>
      <c r="I87" s="1351" t="e">
        <f t="shared" si="14"/>
        <v>#DIV/0!</v>
      </c>
      <c r="J87" s="1352" t="e">
        <f t="shared" si="15"/>
        <v>#DIV/0!</v>
      </c>
      <c r="K87" s="1352" t="e">
        <f t="shared" si="16"/>
        <v>#DIV/0!</v>
      </c>
      <c r="L87" s="1340">
        <f>SUMIFS(угар!AL5:AL10000,угар!F5:F10000,L4,угар!G5:G10000,D6,угар!K5:K10000,B87)</f>
        <v>0</v>
      </c>
      <c r="M87" s="1312">
        <f>SUMIFS(угар!AL5:AL10000,угар!F5:F10000,L4,угар!G5:G10000,E6,угар!K5:K10000,B87)</f>
        <v>0</v>
      </c>
      <c r="N87" s="1312">
        <f>SUMIFS(угар!AL5:AL10000,угар!F5:F10000,N4,угар!G5:G10000,D6,угар!K5:K10000,B87)</f>
        <v>0</v>
      </c>
      <c r="O87" s="1312">
        <f>SUMIFS(угар!AL5:AL10000,угар!F5:F10000,N4,угар!G5:G10000,E6,угар!K5:K10000,B87)</f>
        <v>0</v>
      </c>
      <c r="P87" s="1312">
        <f>SUMIFS(угар!AL5:AL10000,угар!F5:F10000,P4,угар!G5:G10000,D6,угар!K5:K10000,B87)</f>
        <v>0</v>
      </c>
      <c r="Q87" s="1312">
        <f>SUMIFS(угар!AL5:AL10000,угар!F5:F10000,P4,угар!G5:G10000,E6,угар!K5:K10000,B87)</f>
        <v>0</v>
      </c>
      <c r="R87" s="1312">
        <f>SUMIFS(угар!AL5:AL10000,угар!F5:F10000,R4,угар!G5:G10000,D6,угар!K5:K10000,B87)</f>
        <v>0</v>
      </c>
      <c r="S87" s="1312">
        <f>SUMIFS(угар!AL5:AL10000,угар!F5:F10000,R4,угар!G5:G10000,E6,угар!K5:K10000,B87)</f>
        <v>0</v>
      </c>
      <c r="T87" s="1312">
        <f>SUMIFS(угар!AL5:AL10000,угар!F5:F10000,T4,угар!G5:G10000,D6,угар!K5:K10000,B87)</f>
        <v>0</v>
      </c>
      <c r="U87" s="1312">
        <f>SUMIFS(угар!AL5:AL10000,угар!F5:F10000,T4,угар!G5:G10000,E6,угар!K5:K10000,B87)</f>
        <v>0</v>
      </c>
      <c r="V87" s="1312">
        <f>SUMIFS(угар!AL5:AL10000,угар!F5:F10000,V4,угар!G5:G10000,D6,угар!K5:K10000,B87)</f>
        <v>0</v>
      </c>
      <c r="W87" s="1312">
        <f>SUMIFS(угар!AL5:AL10000,угар!F5:F10000,V4,угар!G5:G10000,E6,угар!K5:K10000,B87)</f>
        <v>0</v>
      </c>
      <c r="X87" s="1312">
        <f>SUMIFS(угар!AL5:AL10000,угар!F5:F10000,X4,угар!G5:G10000,D6,угар!K5:K10000,B87)</f>
        <v>0</v>
      </c>
      <c r="Y87" s="1312">
        <f>SUMIFS(угар!AL5:AL10000,угар!F5:F10000,X4,угар!G5:G10000,E6,угар!K5:K10000,B87)</f>
        <v>0</v>
      </c>
      <c r="Z87" s="1312">
        <f>SUMIFS(угар!AL5:AL10000,угар!F5:F10000,Z4,угар!G5:G10000,D6,угар!K5:K10000,B87)</f>
        <v>0</v>
      </c>
      <c r="AA87" s="1312">
        <f>SUMIFS(угар!AL5:AL10000,угар!F5:F10000,Z4,угар!G5:G10000,E6,угар!K5:K10000,B87)</f>
        <v>0</v>
      </c>
      <c r="AB87" s="1312">
        <f>SUMIFS(угар!AL5:AL10000,угар!F5:F10000,AB4,угар!G5:G10000,D6,угар!K5:K10000,B87)</f>
        <v>0</v>
      </c>
      <c r="AC87" s="1312">
        <f>SUMIFS(угар!AL5:AL10000,угар!F5:F10000,AB4,угар!G5:G10000,E6,угар!K5:K10000,B87)</f>
        <v>0</v>
      </c>
      <c r="AD87" s="1312">
        <f>SUMIFS(угар!AL5:AL10000,угар!F5:F10000,AD4,угар!G5:G10000,D6,угар!K5:K10000,B87)</f>
        <v>0</v>
      </c>
      <c r="AE87" s="1312">
        <f>SUMIFS(угар!AL5:AL10000,угар!F5:F10000,AD4,угар!G5:G10000,E6,угар!K5:K10000,B87)</f>
        <v>0</v>
      </c>
      <c r="AF87" s="1312">
        <f>SUMIFS(угар!AL5:AL10000,угар!F5:F10000,AF4,угар!G5:G10000,D6,угар!K5:K10000,B87)</f>
        <v>0</v>
      </c>
      <c r="AG87" s="1312">
        <f>SUMIFS(угар!AL5:AL10000,угар!F5:F10000,AF4,угар!G5:G10000,E6,угар!K5:K10000,B87)</f>
        <v>0</v>
      </c>
      <c r="AH87" s="1312">
        <f>SUMIFS(угар!AL5:AL10000,угар!F5:F10000,AH4,угар!G5:G10000,D6,угар!K5:K10000,B87)</f>
        <v>0</v>
      </c>
      <c r="AI87" s="1312">
        <f>SUMIFS(угар!AL5:AL10000,угар!F5:F10000,AH4,угар!G5:G10000,E6,угар!K5:K10000,B87)</f>
        <v>0</v>
      </c>
      <c r="AJ87" s="1312">
        <f>SUMIFS(угар!AL5:AL10000,угар!F5:F10000,AJ4,угар!G5:G10000,D6,угар!K5:K10000,B87)</f>
        <v>0</v>
      </c>
      <c r="AK87" s="1312">
        <f>SUMIFS(угар!AL5:AL10000,угар!F5:F10000,AJ4,угар!G5:G10000,E6,угар!K5:K10000,B87)</f>
        <v>0</v>
      </c>
      <c r="AL87" s="1312">
        <f>SUMIFS(угар!AL5:AL10000,угар!F5:F10000,AL4,угар!G5:G10000,D6,угар!K5:K10000,B87)</f>
        <v>0</v>
      </c>
      <c r="AM87" s="1312">
        <f>SUMIFS(угар!AL5:AL10000,угар!F5:F10000,AL4,угар!G5:G10000,E6,угар!K5:K10000,B87)</f>
        <v>0</v>
      </c>
      <c r="AN87" s="1312">
        <f>SUMIFS(угар!AL5:AL10000,угар!F5:F10000,AN4,угар!G5:G10000,D6,угар!K5:K10000,B87)</f>
        <v>0</v>
      </c>
      <c r="AO87" s="1312">
        <f>SUMIFS(угар!AL5:AL10000,угар!F5:F10000,AN4,угар!G5:G10000,E6,угар!K5:K10000,B87)</f>
        <v>0</v>
      </c>
      <c r="AP87" s="1312">
        <f>SUMIFS(угар!AL5:AL10000,угар!F5:F10000,AP4,угар!G5:G10000,D6,угар!K5:K10000,B87)</f>
        <v>0</v>
      </c>
      <c r="AQ87" s="1312">
        <f>SUMIFS(угар!AL5:AL10000,угар!F5:F10000,AP4,угар!G5:G10000,E6,угар!K5:K10000,B87)</f>
        <v>0</v>
      </c>
      <c r="AR87" s="1312">
        <f>SUMIFS(угар!AL5:AL10000,угар!F5:F10000,AR4,угар!G5:G10000,D6,угар!K5:K10000,B87)</f>
        <v>0</v>
      </c>
      <c r="AS87" s="1312">
        <f>SUMIFS(угар!AL5:AL10000,угар!F5:F10000,AR4,угар!G5:G10000,E6,угар!K5:K10000,B87)</f>
        <v>0</v>
      </c>
      <c r="AT87" s="1312">
        <f>SUMIFS(угар!AL5:AL10000,угар!F5:F10000,AT4,угар!G5:G10000,D6,угар!K5:K10000,B87)</f>
        <v>0</v>
      </c>
      <c r="AU87" s="1312">
        <f>SUMIFS(угар!AL5:AL10000,угар!F5:F10000,AT4,угар!G5:G10000,E6,угар!K5:K10000,B87)</f>
        <v>0</v>
      </c>
      <c r="AV87" s="1312">
        <f>SUMIFS(угар!AL5:AL10000,угар!F5:F10000,AV4,угар!G5:G10000,D6,угар!K5:K10000,B87)</f>
        <v>0</v>
      </c>
      <c r="AW87" s="1312">
        <f>SUMIFS(угар!AL5:AL10000,угар!F5:F10000,AV4,угар!G5:G10000,E6,угар!K5:K10000,B87)</f>
        <v>0</v>
      </c>
    </row>
    <row r="88" spans="1:49" ht="16.5" thickBot="1">
      <c r="A88" s="1298" t="s">
        <v>503</v>
      </c>
      <c r="B88" s="208" t="s">
        <v>565</v>
      </c>
      <c r="C88" s="1292">
        <f t="shared" si="30"/>
        <v>0</v>
      </c>
      <c r="D88" s="1292">
        <f t="shared" si="23"/>
        <v>0</v>
      </c>
      <c r="E88" s="1292">
        <f t="shared" si="24"/>
        <v>0</v>
      </c>
      <c r="F88" s="1315">
        <f t="shared" si="25"/>
        <v>0</v>
      </c>
      <c r="G88" s="1315">
        <v>0</v>
      </c>
      <c r="H88" s="1337">
        <v>0</v>
      </c>
      <c r="I88" s="1351" t="e">
        <f t="shared" si="14"/>
        <v>#DIV/0!</v>
      </c>
      <c r="J88" s="1352" t="e">
        <f t="shared" si="15"/>
        <v>#DIV/0!</v>
      </c>
      <c r="K88" s="1352" t="e">
        <f t="shared" si="16"/>
        <v>#DIV/0!</v>
      </c>
      <c r="L88" s="1340">
        <f>SUMIFS(угар!AL5:AL10000,угар!F5:F10000,L4,угар!G5:G10000,D6,угар!K5:K10000,B88)</f>
        <v>0</v>
      </c>
      <c r="M88" s="1312">
        <f>SUMIFS(угар!AL5:AL10000,угар!F5:F10000,L4,угар!G5:G10000,E6,угар!K5:K10000,B88)</f>
        <v>0</v>
      </c>
      <c r="N88" s="1312">
        <f>SUMIFS(угар!AL5:AL10000,угар!F5:F10000,N4,угар!G5:G10000,D6,угар!K5:K10000,B88)</f>
        <v>0</v>
      </c>
      <c r="O88" s="1312">
        <f>SUMIFS(угар!AL5:AL10000,угар!F5:F10000,N4,угар!G5:G10000,E6,угар!K5:K10000,B88)</f>
        <v>0</v>
      </c>
      <c r="P88" s="1312">
        <f>SUMIFS(угар!AL5:AL10000,угар!F5:F10000,P4,угар!G5:G10000,D6,угар!K5:K10000,B88)</f>
        <v>0</v>
      </c>
      <c r="Q88" s="1312">
        <f>SUMIFS(угар!AL5:AL10000,угар!F5:F10000,P4,угар!G5:G10000,E6,угар!K5:K10000,B88)</f>
        <v>0</v>
      </c>
      <c r="R88" s="1312">
        <f>SUMIFS(угар!AL5:AL10000,угар!F5:F10000,R4,угар!G5:G10000,D6,угар!K5:K10000,B88)</f>
        <v>0</v>
      </c>
      <c r="S88" s="1312">
        <f>SUMIFS(угар!AL5:AL10000,угар!F5:F10000,R4,угар!G5:G10000,E6,угар!K5:K10000,B88)</f>
        <v>0</v>
      </c>
      <c r="T88" s="1312">
        <f>SUMIFS(угар!AL5:AL10000,угар!F5:F10000,T4,угар!G5:G10000,D6,угар!K5:K10000,B88)</f>
        <v>0</v>
      </c>
      <c r="U88" s="1312">
        <f>SUMIFS(угар!AL5:AL10000,угар!F5:F10000,T4,угар!G5:G10000,E6,угар!K5:K10000,B88)</f>
        <v>0</v>
      </c>
      <c r="V88" s="1312">
        <f>SUMIFS(угар!AL5:AL10000,угар!F5:F10000,V4,угар!G5:G10000,D6,угар!K5:K10000,B88)</f>
        <v>0</v>
      </c>
      <c r="W88" s="1312">
        <f>SUMIFS(угар!AL5:AL10000,угар!F5:F10000,V4,угар!G5:G10000,E6,угар!K5:K10000,B88)</f>
        <v>0</v>
      </c>
      <c r="X88" s="1312">
        <f>SUMIFS(угар!AL5:AL10000,угар!F5:F10000,X4,угар!G5:G10000,D6,угар!K5:K10000,B88)</f>
        <v>0</v>
      </c>
      <c r="Y88" s="1312">
        <f>SUMIFS(угар!AL5:AL10000,угар!F5:F10000,X4,угар!G5:G10000,E6,угар!K5:K10000,B88)</f>
        <v>0</v>
      </c>
      <c r="Z88" s="1312">
        <f>SUMIFS(угар!AL5:AL10000,угар!F5:F10000,Z4,угар!G5:G10000,D6,угар!K5:K10000,B88)</f>
        <v>0</v>
      </c>
      <c r="AA88" s="1312">
        <f>SUMIFS(угар!AL5:AL10000,угар!F5:F10000,Z4,угар!G5:G10000,E6,угар!K5:K10000,B88)</f>
        <v>0</v>
      </c>
      <c r="AB88" s="1312">
        <f>SUMIFS(угар!AL5:AL10000,угар!F5:F10000,AB4,угар!G5:G10000,D6,угар!K5:K10000,B88)</f>
        <v>0</v>
      </c>
      <c r="AC88" s="1312">
        <f>SUMIFS(угар!AL5:AL10000,угар!F5:F10000,AB4,угар!G5:G10000,E6,угар!K5:K10000,B88)</f>
        <v>0</v>
      </c>
      <c r="AD88" s="1312">
        <f>SUMIFS(угар!AL5:AL10000,угар!F5:F10000,AD4,угар!G5:G10000,D6,угар!K5:K10000,B88)</f>
        <v>0</v>
      </c>
      <c r="AE88" s="1312">
        <f>SUMIFS(угар!AL5:AL10000,угар!F5:F10000,AD4,угар!G5:G10000,E6,угар!K5:K10000,B88)</f>
        <v>0</v>
      </c>
      <c r="AF88" s="1312">
        <f>SUMIFS(угар!AL5:AL10000,угар!F5:F10000,AF4,угар!G5:G10000,D6,угар!K5:K10000,B88)</f>
        <v>0</v>
      </c>
      <c r="AG88" s="1312">
        <f>SUMIFS(угар!AL5:AL10000,угар!F5:F10000,AF4,угар!G5:G10000,E6,угар!K5:K10000,B88)</f>
        <v>0</v>
      </c>
      <c r="AH88" s="1312">
        <f>SUMIFS(угар!AL5:AL10000,угар!F5:F10000,AH4,угар!G5:G10000,D6,угар!K5:K10000,B88)</f>
        <v>0</v>
      </c>
      <c r="AI88" s="1312">
        <f>SUMIFS(угар!AL5:AL10000,угар!F5:F10000,AH4,угар!G5:G10000,E6,угар!K5:K10000,B88)</f>
        <v>0</v>
      </c>
      <c r="AJ88" s="1312">
        <f>SUMIFS(угар!AL5:AL10000,угар!F5:F10000,AJ4,угар!G5:G10000,D6,угар!K5:K10000,B88)</f>
        <v>0</v>
      </c>
      <c r="AK88" s="1312">
        <f>SUMIFS(угар!AL5:AL10000,угар!F5:F10000,AJ4,угар!G5:G10000,E6,угар!K5:K10000,B88)</f>
        <v>0</v>
      </c>
      <c r="AL88" s="1312">
        <f>SUMIFS(угар!AL5:AL10000,угар!F5:F10000,AL4,угар!G5:G10000,D6,угар!K5:K10000,B88)</f>
        <v>0</v>
      </c>
      <c r="AM88" s="1312">
        <f>SUMIFS(угар!AL5:AL10000,угар!F5:F10000,AL4,угар!G5:G10000,E6,угар!K5:K10000,B88)</f>
        <v>0</v>
      </c>
      <c r="AN88" s="1312">
        <f>SUMIFS(угар!AL5:AL10000,угар!F5:F10000,AN4,угар!G5:G10000,D6,угар!K5:K10000,B88)</f>
        <v>0</v>
      </c>
      <c r="AO88" s="1312">
        <f>SUMIFS(угар!AL5:AL10000,угар!F5:F10000,AN4,угар!G5:G10000,E6,угар!K5:K10000,B88)</f>
        <v>0</v>
      </c>
      <c r="AP88" s="1312">
        <f>SUMIFS(угар!AL5:AL10000,угар!F5:F10000,AP4,угар!G5:G10000,D6,угар!K5:K10000,B88)</f>
        <v>0</v>
      </c>
      <c r="AQ88" s="1312">
        <f>SUMIFS(угар!AL5:AL10000,угар!F5:F10000,AP4,угар!G5:G10000,E6,угар!K5:K10000,B88)</f>
        <v>0</v>
      </c>
      <c r="AR88" s="1312">
        <f>SUMIFS(угар!AL5:AL10000,угар!F5:F10000,AR4,угар!G5:G10000,D6,угар!K5:K10000,B88)</f>
        <v>0</v>
      </c>
      <c r="AS88" s="1312">
        <f>SUMIFS(угар!AL5:AL10000,угар!F5:F10000,AR4,угар!G5:G10000,E6,угар!K5:K10000,B88)</f>
        <v>0</v>
      </c>
      <c r="AT88" s="1312">
        <f>SUMIFS(угар!AL5:AL10000,угар!F5:F10000,AT4,угар!G5:G10000,D6,угар!K5:K10000,B88)</f>
        <v>0</v>
      </c>
      <c r="AU88" s="1312">
        <f>SUMIFS(угар!AL5:AL10000,угар!F5:F10000,AT4,угар!G5:G10000,E6,угар!K5:K10000,B88)</f>
        <v>0</v>
      </c>
      <c r="AV88" s="1312">
        <f>SUMIFS(угар!AL5:AL10000,угар!F5:F10000,AV4,угар!G5:G10000,D6,угар!K5:K10000,B88)</f>
        <v>0</v>
      </c>
      <c r="AW88" s="1312">
        <f>SUMIFS(угар!AL5:AL10000,угар!F5:F10000,AV4,угар!G5:G10000,E6,угар!K5:K10000,B88)</f>
        <v>0</v>
      </c>
    </row>
    <row r="89" spans="1:49" ht="48" thickBot="1">
      <c r="A89" s="1292">
        <v>10</v>
      </c>
      <c r="B89" s="210" t="s">
        <v>699</v>
      </c>
      <c r="C89" s="1292">
        <f t="shared" si="30"/>
        <v>0</v>
      </c>
      <c r="D89" s="1292">
        <f t="shared" si="23"/>
        <v>0</v>
      </c>
      <c r="E89" s="1292">
        <f t="shared" si="24"/>
        <v>0</v>
      </c>
      <c r="F89" s="1315">
        <f t="shared" si="25"/>
        <v>0</v>
      </c>
      <c r="G89" s="1315">
        <v>0</v>
      </c>
      <c r="H89" s="1337">
        <v>0</v>
      </c>
      <c r="I89" s="1351" t="e">
        <f t="shared" si="14"/>
        <v>#DIV/0!</v>
      </c>
      <c r="J89" s="1352" t="e">
        <f t="shared" si="15"/>
        <v>#DIV/0!</v>
      </c>
      <c r="K89" s="1352" t="e">
        <f t="shared" si="16"/>
        <v>#DIV/0!</v>
      </c>
      <c r="L89" s="1342">
        <f>L90+L91+L92+L93+L94+L95+L96+L97+L98+L99</f>
        <v>0</v>
      </c>
      <c r="M89" s="1316">
        <f t="shared" ref="M89:AW89" si="31">M90+M91+M92+M93+M94+M95+M96+M97+M98+M99</f>
        <v>0</v>
      </c>
      <c r="N89" s="1316">
        <f t="shared" si="31"/>
        <v>0</v>
      </c>
      <c r="O89" s="1316">
        <f t="shared" si="31"/>
        <v>0</v>
      </c>
      <c r="P89" s="1316">
        <f t="shared" si="31"/>
        <v>0</v>
      </c>
      <c r="Q89" s="1316">
        <f t="shared" si="31"/>
        <v>0</v>
      </c>
      <c r="R89" s="1316">
        <f t="shared" si="31"/>
        <v>0</v>
      </c>
      <c r="S89" s="1316">
        <f t="shared" si="31"/>
        <v>0</v>
      </c>
      <c r="T89" s="1316">
        <f t="shared" si="31"/>
        <v>0</v>
      </c>
      <c r="U89" s="1316">
        <f t="shared" si="31"/>
        <v>0</v>
      </c>
      <c r="V89" s="1316">
        <f t="shared" si="31"/>
        <v>0</v>
      </c>
      <c r="W89" s="1316">
        <f t="shared" si="31"/>
        <v>0</v>
      </c>
      <c r="X89" s="1316">
        <f t="shared" si="31"/>
        <v>0</v>
      </c>
      <c r="Y89" s="1316">
        <f t="shared" si="31"/>
        <v>0</v>
      </c>
      <c r="Z89" s="1316">
        <f t="shared" si="31"/>
        <v>0</v>
      </c>
      <c r="AA89" s="1316">
        <f t="shared" si="31"/>
        <v>0</v>
      </c>
      <c r="AB89" s="1316">
        <f t="shared" si="31"/>
        <v>0</v>
      </c>
      <c r="AC89" s="1316">
        <f t="shared" si="31"/>
        <v>0</v>
      </c>
      <c r="AD89" s="1316">
        <f t="shared" si="31"/>
        <v>0</v>
      </c>
      <c r="AE89" s="1316">
        <f t="shared" si="31"/>
        <v>0</v>
      </c>
      <c r="AF89" s="1316">
        <f t="shared" si="31"/>
        <v>0</v>
      </c>
      <c r="AG89" s="1316">
        <f t="shared" si="31"/>
        <v>0</v>
      </c>
      <c r="AH89" s="1316">
        <f t="shared" si="31"/>
        <v>0</v>
      </c>
      <c r="AI89" s="1316">
        <f t="shared" si="31"/>
        <v>0</v>
      </c>
      <c r="AJ89" s="1316">
        <f t="shared" si="31"/>
        <v>0</v>
      </c>
      <c r="AK89" s="1316">
        <f t="shared" si="31"/>
        <v>0</v>
      </c>
      <c r="AL89" s="1316">
        <f t="shared" si="31"/>
        <v>0</v>
      </c>
      <c r="AM89" s="1316">
        <f t="shared" si="31"/>
        <v>0</v>
      </c>
      <c r="AN89" s="1316">
        <f t="shared" si="31"/>
        <v>0</v>
      </c>
      <c r="AO89" s="1316">
        <f t="shared" si="31"/>
        <v>0</v>
      </c>
      <c r="AP89" s="1316">
        <f t="shared" si="31"/>
        <v>0</v>
      </c>
      <c r="AQ89" s="1316">
        <f t="shared" si="31"/>
        <v>0</v>
      </c>
      <c r="AR89" s="1316">
        <f t="shared" si="31"/>
        <v>0</v>
      </c>
      <c r="AS89" s="1316">
        <f t="shared" si="31"/>
        <v>0</v>
      </c>
      <c r="AT89" s="1316">
        <f t="shared" si="31"/>
        <v>0</v>
      </c>
      <c r="AU89" s="1316">
        <f t="shared" si="31"/>
        <v>0</v>
      </c>
      <c r="AV89" s="1316">
        <f t="shared" si="31"/>
        <v>0</v>
      </c>
      <c r="AW89" s="1316">
        <f t="shared" si="31"/>
        <v>0</v>
      </c>
    </row>
    <row r="90" spans="1:49" ht="16.5" thickBot="1">
      <c r="A90" s="1298" t="s">
        <v>510</v>
      </c>
      <c r="B90" s="208" t="s">
        <v>578</v>
      </c>
      <c r="C90" s="1292">
        <f t="shared" si="30"/>
        <v>0</v>
      </c>
      <c r="D90" s="1292">
        <f t="shared" si="23"/>
        <v>0</v>
      </c>
      <c r="E90" s="1292">
        <f t="shared" si="24"/>
        <v>0</v>
      </c>
      <c r="F90" s="1315">
        <f t="shared" si="25"/>
        <v>0</v>
      </c>
      <c r="G90" s="1315">
        <v>0</v>
      </c>
      <c r="H90" s="1337">
        <v>0</v>
      </c>
      <c r="I90" s="1351" t="e">
        <f t="shared" si="14"/>
        <v>#DIV/0!</v>
      </c>
      <c r="J90" s="1352" t="e">
        <f t="shared" si="15"/>
        <v>#DIV/0!</v>
      </c>
      <c r="K90" s="1352" t="e">
        <f t="shared" si="16"/>
        <v>#DIV/0!</v>
      </c>
      <c r="L90" s="1340">
        <f>SUMIFS(угар!AL5:AL10000,угар!F5:F10000,L4,угар!G5:G10000,D6,угар!L5:L10000,B90)</f>
        <v>0</v>
      </c>
      <c r="M90" s="1312">
        <f>SUMIFS(угар!AL5:AL10000,угар!F5:F10000,L4,угар!G5:G10000,E6,угар!L5:L10000,B90)</f>
        <v>0</v>
      </c>
      <c r="N90" s="1312">
        <f>SUMIFS(угар!AL5:AL10000,угар!F5:F10000,N4,угар!G5:G10000,D6,угар!L5:L10000,B90)</f>
        <v>0</v>
      </c>
      <c r="O90" s="1312">
        <f>SUMIFS(угар!AL5:AL10000,угар!F5:F10000,N4,угар!G5:G10000,E6,угар!L5:L10000,B90)</f>
        <v>0</v>
      </c>
      <c r="P90" s="1312">
        <f>SUMIFS(угар!AL5:AL10000,угар!F5:F10000,P4,угар!G5:G10000,D6,угар!L5:L10000,B90)</f>
        <v>0</v>
      </c>
      <c r="Q90" s="1312">
        <f>SUMIFS(угар!AL5:AL10000,угар!F5:F10000,P4,угар!G5:G10000,E6,угар!L5:L10000,B90)</f>
        <v>0</v>
      </c>
      <c r="R90" s="1312">
        <f>SUMIFS(угар!AL5:AL10000,угар!F5:F10000,R4,угар!G5:G10000,D6,угар!L5:L10000,B90)</f>
        <v>0</v>
      </c>
      <c r="S90" s="1312">
        <f>SUMIFS(угар!AL5:AL10000,угар!F5:F10000,R4,угар!G5:G10000,E6,угар!L5:L10000,B90)</f>
        <v>0</v>
      </c>
      <c r="T90" s="1312">
        <f>SUMIFS(угар!AL5:AL10000,угар!F5:F10000,T4,угар!G5:G10000,D6,угар!L5:L10000,B90)</f>
        <v>0</v>
      </c>
      <c r="U90" s="1312">
        <f>SUMIFS(угар!AL5:AL10000,угар!F5:F10000,T4,угар!G5:G10000,E6,угар!L5:L10000,B90)</f>
        <v>0</v>
      </c>
      <c r="V90" s="1312">
        <f>SUMIFS(угар!AL5:AL10000,угар!F5:F10000,V4,угар!G5:G10000,D6,угар!L5:L10000,B90)</f>
        <v>0</v>
      </c>
      <c r="W90" s="1312">
        <f>SUMIFS(угар!AL5:AL10000,угар!F5:F10000,V4,угар!G5:G10000,E6,угар!L5:L10000,B90)</f>
        <v>0</v>
      </c>
      <c r="X90" s="1312">
        <f>SUMIFS(угар!AL5:AL10000,угар!F5:F10000,X4,угар!G5:G10000,D6,угар!L5:L10000,B90)</f>
        <v>0</v>
      </c>
      <c r="Y90" s="1312">
        <f>SUMIFS(угар!AL5:AL10000,угар!F5:F10000,X4,угар!G5:G10000,E6,угар!L5:L10000,B90)</f>
        <v>0</v>
      </c>
      <c r="Z90" s="1312">
        <f>SUMIFS(угар!AL5:AL10000,угар!F5:F10000,Z4,угар!G5:G10000,D6,угар!L5:L10000,B90)</f>
        <v>0</v>
      </c>
      <c r="AA90" s="1312">
        <f>SUMIFS(угар!AL5:AL10000,угар!F5:F10000,Z4,угар!G5:G10000,E6,угар!L5:L10000,B90)</f>
        <v>0</v>
      </c>
      <c r="AB90" s="1312">
        <f>SUMIFS(угар!AL5:AL10000,угар!F5:F10000,AB4,угар!G5:G10000,D6,угар!L5:L10000,B90)</f>
        <v>0</v>
      </c>
      <c r="AC90" s="1312">
        <f>SUMIFS(угар!AL5:AL10000,угар!F5:F10000,AB4,угар!G5:G10000,E6,угар!L5:L10000,B90)</f>
        <v>0</v>
      </c>
      <c r="AD90" s="1312">
        <f>SUMIFS(угар!AL5:AL10000,угар!F5:F10000,AD4,угар!G5:G10000,D6,угар!L5:L10000,B90)</f>
        <v>0</v>
      </c>
      <c r="AE90" s="1312">
        <f>SUMIFS(угар!AL5:AL10000,угар!F5:F10000,AD4,угар!G5:G10000,E6,угар!L5:L10000,B90)</f>
        <v>0</v>
      </c>
      <c r="AF90" s="1312">
        <f>SUMIFS(угар!AL5:AL10000,угар!F5:F10000,AF4,угар!G5:G10000,D6,угар!L5:L10000,B90)</f>
        <v>0</v>
      </c>
      <c r="AG90" s="1312">
        <f>SUMIFS(угар!AL5:AL10000,угар!F5:F10000,AF4,угар!G5:G10000,E6,угар!L5:L10000,B90)</f>
        <v>0</v>
      </c>
      <c r="AH90" s="1312">
        <f>SUMIFS(угар!AL5:AL10000,угар!F5:F10000,AH4,угар!G5:G10000,D6,угар!L5:L10000,B90)</f>
        <v>0</v>
      </c>
      <c r="AI90" s="1312">
        <f>SUMIFS(угар!AL5:AL10000,угар!F5:F10000,AH4,угар!G5:G10000,E6,угар!L5:L10000,B90)</f>
        <v>0</v>
      </c>
      <c r="AJ90" s="1312">
        <f>SUMIFS(угар!AL5:AL10000,угар!F5:F10000,AJ4,угар!G5:G10000,D6,угар!L5:L10000,B90)</f>
        <v>0</v>
      </c>
      <c r="AK90" s="1312">
        <f>SUMIFS(угар!AL5:AL10000,угар!F5:F10000,AJ4,угар!G5:G10000,E6,угар!L5:L10000,B90)</f>
        <v>0</v>
      </c>
      <c r="AL90" s="1312">
        <f>SUMIFS(угар!AL5:AL10000,угар!F5:F10000,AL4,угар!G5:G10000,D6,угар!L5:L10000,B90)</f>
        <v>0</v>
      </c>
      <c r="AM90" s="1312">
        <f>SUMIFS(угар!AL5:AL10000,угар!F5:F10000,AL4,угар!G5:G10000,E6,угар!L5:L10000,B90)</f>
        <v>0</v>
      </c>
      <c r="AN90" s="1312">
        <f>SUMIFS(угар!AL5:AL10000,угар!F5:F10000,AN4,угар!G5:G10000,D6,угар!L5:L10000,B90)</f>
        <v>0</v>
      </c>
      <c r="AO90" s="1312">
        <f>SUMIFS(угар!AL5:AL10000,угар!F5:F10000,AN4,угар!G5:G10000,E6,угар!L5:L10000,B90)</f>
        <v>0</v>
      </c>
      <c r="AP90" s="1312">
        <f>SUMIFS(угар!AL5:AL10000,угар!F5:F10000,AP4,угар!G5:G10000,D6,угар!L5:L10000,B90)</f>
        <v>0</v>
      </c>
      <c r="AQ90" s="1312">
        <f>SUMIFS(угар!AL5:AL10000,угар!F5:F10000,AP4,угар!G5:G10000,E6,угар!L5:L10000,B90)</f>
        <v>0</v>
      </c>
      <c r="AR90" s="1312">
        <f>SUMIFS(угар!AL5:AL10000,угар!F5:F10000,AR4,угар!G5:G10000,D6,угар!L5:L10000,B90)</f>
        <v>0</v>
      </c>
      <c r="AS90" s="1312">
        <f>SUMIFS(угар!AL5:AL10000,угар!F5:F10000,AR4,угар!G5:G10000,E6,угар!L5:L10000,B90)</f>
        <v>0</v>
      </c>
      <c r="AT90" s="1312">
        <f>SUMIFS(угар!AL5:AL10000,угар!F5:F10000,AT4,угар!G5:G10000,D6,угар!L5:L10000,B90)</f>
        <v>0</v>
      </c>
      <c r="AU90" s="1312">
        <f>SUMIFS(угар!AL5:AL10000,угар!F5:F10000,AT4,угар!G5:G10000,E6,угар!L5:L10000,B90)</f>
        <v>0</v>
      </c>
      <c r="AV90" s="1312">
        <f>SUMIFS(угар!AL5:AL10000,угар!F5:F10000,AV4,угар!G5:G10000,D6,угар!L5:L10000,B90)</f>
        <v>0</v>
      </c>
      <c r="AW90" s="1312">
        <f>SUMIFS(угар!AL5:AL10000,угар!F5:F10000,AV4,угар!G5:G10000,E6,угар!L5:L10000,B90)</f>
        <v>0</v>
      </c>
    </row>
    <row r="91" spans="1:49" ht="16.5" thickBot="1">
      <c r="A91" s="1298" t="s">
        <v>512</v>
      </c>
      <c r="B91" s="208" t="s">
        <v>580</v>
      </c>
      <c r="C91" s="1292">
        <f t="shared" si="30"/>
        <v>0</v>
      </c>
      <c r="D91" s="1292">
        <f t="shared" si="23"/>
        <v>0</v>
      </c>
      <c r="E91" s="1292">
        <f t="shared" si="24"/>
        <v>0</v>
      </c>
      <c r="F91" s="1315">
        <f t="shared" si="25"/>
        <v>0</v>
      </c>
      <c r="G91" s="1315">
        <v>0</v>
      </c>
      <c r="H91" s="1337">
        <v>0</v>
      </c>
      <c r="I91" s="1351" t="e">
        <f t="shared" si="14"/>
        <v>#DIV/0!</v>
      </c>
      <c r="J91" s="1352" t="e">
        <f t="shared" si="15"/>
        <v>#DIV/0!</v>
      </c>
      <c r="K91" s="1352" t="e">
        <f t="shared" si="16"/>
        <v>#DIV/0!</v>
      </c>
      <c r="L91" s="1340">
        <f>SUMIFS(угар!AL5:AL10000,угар!F5:F10000,L4,угар!G5:G10000,D6,угар!L5:L10000,B91)</f>
        <v>0</v>
      </c>
      <c r="M91" s="1312">
        <f>SUMIFS(угар!AL5:AL10000,угар!F5:F10000,L4,угар!G5:G10000,E6,угар!L5:L10000,B91)</f>
        <v>0</v>
      </c>
      <c r="N91" s="1312">
        <f>SUMIFS(угар!AL5:AL10000,угар!F5:F10000,N4,угар!G5:G10000,D6,угар!L5:L10000,B91)</f>
        <v>0</v>
      </c>
      <c r="O91" s="1312">
        <f>SUMIFS(угар!AL5:AL10000,угар!F5:F10000,N4,угар!G5:G10000,E6,угар!L5:L10000,B91)</f>
        <v>0</v>
      </c>
      <c r="P91" s="1312">
        <f>SUMIFS(угар!AL5:AL10000,угар!F5:F10000,P4,угар!G5:G10000,D6,угар!L5:L10000,B91)</f>
        <v>0</v>
      </c>
      <c r="Q91" s="1312">
        <f>SUMIFS(угар!AL5:AL10000,угар!F5:F10000,P4,угар!G5:G10000,E6,угар!L5:L10000,B91)</f>
        <v>0</v>
      </c>
      <c r="R91" s="1312">
        <f>SUMIFS(угар!AL5:AL10000,угар!F5:F10000,R4,угар!G5:G10000,D6,угар!L5:L10000,B91)</f>
        <v>0</v>
      </c>
      <c r="S91" s="1312">
        <f>SUMIFS(угар!AL5:AL10000,угар!F5:F10000,R4,угар!G5:G10000,E6,угар!L5:L10000,B91)</f>
        <v>0</v>
      </c>
      <c r="T91" s="1312">
        <f>SUMIFS(угар!AL5:AL10000,угар!F5:F10000,T4,угар!G5:G10000,D6,угар!L5:L10000,B91)</f>
        <v>0</v>
      </c>
      <c r="U91" s="1312">
        <f>SUMIFS(угар!AL5:AL10000,угар!F5:F10000,T4,угар!G5:G10000,E6,угар!L5:L10000,B91)</f>
        <v>0</v>
      </c>
      <c r="V91" s="1312">
        <f>SUMIFS(угар!AL5:AL10000,угар!F5:F10000,V4,угар!G5:G10000,D6,угар!L5:L10000,B91)</f>
        <v>0</v>
      </c>
      <c r="W91" s="1312">
        <f>SUMIFS(угар!AL5:AL10000,угар!F5:F10000,V4,угар!G5:G10000,E6,угар!L5:L10000,B91)</f>
        <v>0</v>
      </c>
      <c r="X91" s="1312">
        <f>SUMIFS(угар!AL5:AL10000,угар!F5:F10000,X4,угар!G5:G10000,D6,угар!L5:L10000,B91)</f>
        <v>0</v>
      </c>
      <c r="Y91" s="1312">
        <f>SUMIFS(угар!AL5:AL10000,угар!F5:F10000,X4,угар!G5:G10000,E6,угар!L5:L10000,B91)</f>
        <v>0</v>
      </c>
      <c r="Z91" s="1312">
        <f>SUMIFS(угар!AL5:AL10000,угар!F5:F10000,Z4,угар!G5:G10000,D6,угар!L5:L10000,B91)</f>
        <v>0</v>
      </c>
      <c r="AA91" s="1312">
        <f>SUMIFS(угар!AL5:AL10000,угар!F5:F10000,Z4,угар!G5:G10000,E6,угар!L5:L10000,B91)</f>
        <v>0</v>
      </c>
      <c r="AB91" s="1312">
        <f>SUMIFS(угар!AL5:AL10000,угар!F5:F10000,AB4,угар!G5:G10000,D6,угар!L5:L10000,B91)</f>
        <v>0</v>
      </c>
      <c r="AC91" s="1312">
        <f>SUMIFS(угар!AL5:AL10000,угар!F5:F10000,AB4,угар!G5:G10000,E6,угар!L5:L10000,B91)</f>
        <v>0</v>
      </c>
      <c r="AD91" s="1312">
        <f>SUMIFS(угар!AL5:AL10000,угар!F5:F10000,AD4,угар!G5:G10000,D6,угар!L5:L10000,B91)</f>
        <v>0</v>
      </c>
      <c r="AE91" s="1312">
        <f>SUMIFS(угар!AL5:AL10000,угар!F5:F10000,AD4,угар!G5:G10000,E6,угар!L5:L10000,B91)</f>
        <v>0</v>
      </c>
      <c r="AF91" s="1312">
        <f>SUMIFS(угар!AL5:AL10000,угар!F5:F10000,AF4,угар!G5:G10000,D6,угар!L5:L10000,B91)</f>
        <v>0</v>
      </c>
      <c r="AG91" s="1312">
        <f>SUMIFS(угар!AL5:AL10000,угар!F5:F10000,AF4,угар!G5:G10000,E6,угар!L5:L10000,B91)</f>
        <v>0</v>
      </c>
      <c r="AH91" s="1312">
        <f>SUMIFS(угар!AL5:AL10000,угар!F5:F10000,AH4,угар!G5:G10000,D6,угар!L5:L10000,B91)</f>
        <v>0</v>
      </c>
      <c r="AI91" s="1312">
        <f>SUMIFS(угар!AL5:AL10000,угар!F5:F10000,AH4,угар!G5:G10000,E6,угар!L5:L10000,B91)</f>
        <v>0</v>
      </c>
      <c r="AJ91" s="1312">
        <f>SUMIFS(угар!AL5:AL10000,угар!F5:F10000,AJ4,угар!G5:G10000,D6,угар!L5:L10000,B91)</f>
        <v>0</v>
      </c>
      <c r="AK91" s="1312">
        <f>SUMIFS(угар!AL5:AL10000,угар!F5:F10000,AJ4,угар!G5:G10000,E6,угар!L5:L10000,B91)</f>
        <v>0</v>
      </c>
      <c r="AL91" s="1312">
        <f>SUMIFS(угар!AL5:AL10000,угар!F5:F10000,AL4,угар!G5:G10000,D6,угар!L5:L10000,B91)</f>
        <v>0</v>
      </c>
      <c r="AM91" s="1312">
        <f>SUMIFS(угар!AL5:AL10000,угар!F5:F10000,AL4,угар!G5:G10000,E6,угар!L5:L10000,B91)</f>
        <v>0</v>
      </c>
      <c r="AN91" s="1312">
        <f>SUMIFS(угар!AL5:AL10000,угар!F5:F10000,AN4,угар!G5:G10000,D6,угар!L5:L10000,B91)</f>
        <v>0</v>
      </c>
      <c r="AO91" s="1312">
        <f>SUMIFS(угар!AL5:AL10000,угар!F5:F10000,AN4,угар!G5:G10000,E6,угар!L5:L10000,B91)</f>
        <v>0</v>
      </c>
      <c r="AP91" s="1312">
        <f>SUMIFS(угар!AL5:AL10000,угар!F5:F10000,AP4,угар!G5:G10000,D6,угар!L5:L10000,B91)</f>
        <v>0</v>
      </c>
      <c r="AQ91" s="1312">
        <f>SUMIFS(угар!AL5:AL10000,угар!F5:F10000,AP4,угар!G5:G10000,E6,угар!L5:L10000,B91)</f>
        <v>0</v>
      </c>
      <c r="AR91" s="1312">
        <f>SUMIFS(угар!AL5:AL10000,угар!F5:F10000,AR4,угар!G5:G10000,D6,угар!L5:L10000,B91)</f>
        <v>0</v>
      </c>
      <c r="AS91" s="1312">
        <f>SUMIFS(угар!AL5:AL10000,угар!F5:F10000,AR4,угар!G5:G10000,E6,угар!L5:L10000,B91)</f>
        <v>0</v>
      </c>
      <c r="AT91" s="1312">
        <f>SUMIFS(угар!AL5:AL10000,угар!F5:F10000,AT4,угар!G5:G10000,D6,угар!L5:L10000,B91)</f>
        <v>0</v>
      </c>
      <c r="AU91" s="1312">
        <f>SUMIFS(угар!AL5:AL10000,угар!F5:F10000,AT4,угар!G5:G10000,E6,угар!L5:L10000,B91)</f>
        <v>0</v>
      </c>
      <c r="AV91" s="1312">
        <f>SUMIFS(угар!AL5:AL10000,угар!F5:F10000,AV4,угар!G5:G10000,D6,угар!L5:L10000,B91)</f>
        <v>0</v>
      </c>
      <c r="AW91" s="1312">
        <f>SUMIFS(угар!AL5:AL10000,угар!F5:F10000,AV4,угар!G5:G10000,E6,угар!L5:L10000,B91)</f>
        <v>0</v>
      </c>
    </row>
    <row r="92" spans="1:49" ht="16.5" thickBot="1">
      <c r="A92" s="1298" t="s">
        <v>514</v>
      </c>
      <c r="B92" s="208" t="s">
        <v>582</v>
      </c>
      <c r="C92" s="1292">
        <f t="shared" si="30"/>
        <v>0</v>
      </c>
      <c r="D92" s="1292">
        <f t="shared" si="23"/>
        <v>0</v>
      </c>
      <c r="E92" s="1292">
        <f t="shared" si="24"/>
        <v>0</v>
      </c>
      <c r="F92" s="1315">
        <f t="shared" si="25"/>
        <v>0</v>
      </c>
      <c r="G92" s="1315">
        <v>0</v>
      </c>
      <c r="H92" s="1337">
        <v>0</v>
      </c>
      <c r="I92" s="1351" t="e">
        <f t="shared" si="14"/>
        <v>#DIV/0!</v>
      </c>
      <c r="J92" s="1352" t="e">
        <f t="shared" si="15"/>
        <v>#DIV/0!</v>
      </c>
      <c r="K92" s="1352" t="e">
        <f t="shared" si="16"/>
        <v>#DIV/0!</v>
      </c>
      <c r="L92" s="1340">
        <f>SUMIFS(угар!AL5:AL10000,угар!F5:F10000,L4,угар!G5:G10000,D6,угар!L5:L10000,B92)</f>
        <v>0</v>
      </c>
      <c r="M92" s="1312">
        <f>SUMIFS(угар!AL5:AL10000,угар!F5:F10000,L4,угар!G5:G10000,E6,угар!L5:L10000,B92)</f>
        <v>0</v>
      </c>
      <c r="N92" s="1312">
        <f>SUMIFS(угар!AL5:AL10000,угар!F5:F10000,N4,угар!G5:G10000,D6,угар!L5:L10000,B92)</f>
        <v>0</v>
      </c>
      <c r="O92" s="1312">
        <f>SUMIFS(угар!AL5:AL10000,угар!F5:F10000,N4,угар!G5:G10000,E6,угар!L5:L10000,B92)</f>
        <v>0</v>
      </c>
      <c r="P92" s="1312">
        <f>SUMIFS(угар!AL5:AL10000,угар!F5:F10000,P4,угар!G5:G10000,D6,угар!L5:L10000,B92)</f>
        <v>0</v>
      </c>
      <c r="Q92" s="1312">
        <f>SUMIFS(угар!AL5:AL10000,угар!F5:F10000,P4,угар!G5:G10000,E6,угар!L5:L10000,B92)</f>
        <v>0</v>
      </c>
      <c r="R92" s="1312">
        <f>SUMIFS(угар!AL5:AL10000,угар!F5:F10000,R4,угар!G5:G10000,D6,угар!L5:L10000,B92)</f>
        <v>0</v>
      </c>
      <c r="S92" s="1312">
        <f>SUMIFS(угар!AL5:AL10000,угар!F5:F10000,R4,угар!G5:G10000,E6,угар!L5:L10000,B92)</f>
        <v>0</v>
      </c>
      <c r="T92" s="1312">
        <f>SUMIFS(угар!AL5:AL10000,угар!F5:F10000,T4,угар!G5:G10000,D6,угар!L5:L10000,B92)</f>
        <v>0</v>
      </c>
      <c r="U92" s="1312">
        <f>SUMIFS(угар!AL5:AL10000,угар!F5:F10000,T4,угар!G5:G10000,E6,угар!L5:L10000,B92)</f>
        <v>0</v>
      </c>
      <c r="V92" s="1312">
        <f>SUMIFS(угар!AL5:AL10000,угар!F5:F10000,V4,угар!G5:G10000,D6,угар!L5:L10000,B92)</f>
        <v>0</v>
      </c>
      <c r="W92" s="1312">
        <f>SUMIFS(угар!AL5:AL10000,угар!F5:F10000,V4,угар!G5:G10000,E6,угар!L5:L10000,B92)</f>
        <v>0</v>
      </c>
      <c r="X92" s="1312">
        <f>SUMIFS(угар!AL5:AL10000,угар!F5:F10000,X4,угар!G5:G10000,D6,угар!L5:L10000,B92)</f>
        <v>0</v>
      </c>
      <c r="Y92" s="1312">
        <f>SUMIFS(угар!AL5:AL10000,угар!F5:F10000,X4,угар!G5:G10000,E6,угар!L5:L10000,B92)</f>
        <v>0</v>
      </c>
      <c r="Z92" s="1312">
        <f>SUMIFS(угар!AL5:AL10000,угар!F5:F10000,Z4,угар!G5:G10000,D6,угар!L5:L10000,B92)</f>
        <v>0</v>
      </c>
      <c r="AA92" s="1312">
        <f>SUMIFS(угар!AL5:AL10000,угар!F5:F10000,Z4,угар!G5:G10000,E6,угар!L5:L10000,B92)</f>
        <v>0</v>
      </c>
      <c r="AB92" s="1312">
        <f>SUMIFS(угар!AL5:AL10000,угар!F5:F10000,AB4,угар!G5:G10000,D6,угар!L5:L10000,B92)</f>
        <v>0</v>
      </c>
      <c r="AC92" s="1312">
        <f>SUMIFS(угар!AL5:AL10000,угар!F5:F10000,AB4,угар!G5:G10000,E6,угар!L5:L10000,B92)</f>
        <v>0</v>
      </c>
      <c r="AD92" s="1312">
        <f>SUMIFS(угар!AL5:AL10000,угар!F5:F10000,AD4,угар!G5:G10000,D6,угар!L5:L10000,B92)</f>
        <v>0</v>
      </c>
      <c r="AE92" s="1312">
        <f>SUMIFS(угар!AL5:AL10000,угар!F5:F10000,AD4,угар!G5:G10000,E6,угар!L5:L10000,B92)</f>
        <v>0</v>
      </c>
      <c r="AF92" s="1312">
        <f>SUMIFS(угар!AL5:AL10000,угар!F5:F10000,AF4,угар!G5:G10000,D6,угар!L5:L10000,B92)</f>
        <v>0</v>
      </c>
      <c r="AG92" s="1312">
        <f>SUMIFS(угар!AL5:AL10000,угар!F5:F10000,AF4,угар!G5:G10000,E6,угар!L5:L10000,B92)</f>
        <v>0</v>
      </c>
      <c r="AH92" s="1312">
        <f>SUMIFS(угар!AL5:AL10000,угар!F5:F10000,AH4,угар!G5:G10000,D6,угар!L5:L10000,B92)</f>
        <v>0</v>
      </c>
      <c r="AI92" s="1312">
        <f>SUMIFS(угар!AL5:AL10000,угар!F5:F10000,AH4,угар!G5:G10000,E6,угар!L5:L10000,B92)</f>
        <v>0</v>
      </c>
      <c r="AJ92" s="1312">
        <f>SUMIFS(угар!AL5:AL10000,угар!F5:F10000,AJ4,угар!G5:G10000,D6,угар!L5:L10000,B92)</f>
        <v>0</v>
      </c>
      <c r="AK92" s="1312">
        <f>SUMIFS(угар!AL5:AL10000,угар!F5:F10000,AJ4,угар!G5:G10000,E6,угар!L5:L10000,B92)</f>
        <v>0</v>
      </c>
      <c r="AL92" s="1312">
        <f>SUMIFS(угар!AL5:AL10000,угар!F5:F10000,AL4,угар!G5:G10000,D6,угар!L5:L10000,B92)</f>
        <v>0</v>
      </c>
      <c r="AM92" s="1312">
        <f>SUMIFS(угар!AL5:AL10000,угар!F5:F10000,AL4,угар!G5:G10000,E6,угар!L5:L10000,B92)</f>
        <v>0</v>
      </c>
      <c r="AN92" s="1312">
        <f>SUMIFS(угар!AL5:AL10000,угар!F5:F10000,AN4,угар!G5:G10000,D6,угар!L5:L10000,B92)</f>
        <v>0</v>
      </c>
      <c r="AO92" s="1312">
        <f>SUMIFS(угар!AL5:AL10000,угар!F5:F10000,AN4,угар!G5:G10000,E6,угар!L5:L10000,B92)</f>
        <v>0</v>
      </c>
      <c r="AP92" s="1312">
        <f>SUMIFS(угар!AL5:AL10000,угар!F5:F10000,AP4,угар!G5:G10000,D6,угар!L5:L10000,B92)</f>
        <v>0</v>
      </c>
      <c r="AQ92" s="1312">
        <f>SUMIFS(угар!AL5:AL10000,угар!F5:F10000,AP4,угар!G5:G10000,E6,угар!L5:L10000,B92)</f>
        <v>0</v>
      </c>
      <c r="AR92" s="1312">
        <f>SUMIFS(угар!AL5:AL10000,угар!F5:F10000,AR4,угар!G5:G10000,D6,угар!L5:L10000,B92)</f>
        <v>0</v>
      </c>
      <c r="AS92" s="1312">
        <f>SUMIFS(угар!AL5:AL10000,угар!F5:F10000,AR4,угар!G5:G10000,E6,угар!L5:L10000,B92)</f>
        <v>0</v>
      </c>
      <c r="AT92" s="1312">
        <f>SUMIFS(угар!AL5:AL10000,угар!F5:F10000,AT4,угар!G5:G10000,D6,угар!L5:L10000,B92)</f>
        <v>0</v>
      </c>
      <c r="AU92" s="1312">
        <f>SUMIFS(угар!AL5:AL10000,угар!F5:F10000,AT4,угар!G5:G10000,E6,угар!L5:L10000,B92)</f>
        <v>0</v>
      </c>
      <c r="AV92" s="1312">
        <f>SUMIFS(угар!AL5:AL10000,угар!F5:F10000,AV4,угар!G5:G10000,D6,угар!L5:L10000,B92)</f>
        <v>0</v>
      </c>
      <c r="AW92" s="1312">
        <f>SUMIFS(угар!AL5:AL10000,угар!F5:F10000,AV4,угар!G5:G10000,E6,угар!L5:L10000,B92)</f>
        <v>0</v>
      </c>
    </row>
    <row r="93" spans="1:49" ht="16.5" thickBot="1">
      <c r="A93" s="1298" t="s">
        <v>516</v>
      </c>
      <c r="B93" s="208" t="s">
        <v>584</v>
      </c>
      <c r="C93" s="1292">
        <f t="shared" si="30"/>
        <v>0</v>
      </c>
      <c r="D93" s="1292">
        <f t="shared" si="23"/>
        <v>0</v>
      </c>
      <c r="E93" s="1292">
        <f t="shared" si="24"/>
        <v>0</v>
      </c>
      <c r="F93" s="1315">
        <f t="shared" si="25"/>
        <v>0</v>
      </c>
      <c r="G93" s="1315">
        <v>0</v>
      </c>
      <c r="H93" s="1337">
        <v>0</v>
      </c>
      <c r="I93" s="1351" t="e">
        <f t="shared" si="14"/>
        <v>#DIV/0!</v>
      </c>
      <c r="J93" s="1352" t="e">
        <f t="shared" si="15"/>
        <v>#DIV/0!</v>
      </c>
      <c r="K93" s="1352" t="e">
        <f t="shared" si="16"/>
        <v>#DIV/0!</v>
      </c>
      <c r="L93" s="1340">
        <f>SUMIFS(угар!AL5:AL10000,угар!F5:F10000,L4,угар!G5:G10000,D6,угар!L5:L10000,B93)</f>
        <v>0</v>
      </c>
      <c r="M93" s="1312">
        <f>SUMIFS(угар!AL5:AL10000,угар!F5:F10000,L4,угар!G5:G10000,E6,угар!L5:L10000,B93)</f>
        <v>0</v>
      </c>
      <c r="N93" s="1312">
        <f>SUMIFS(угар!AL5:AL10000,угар!F5:F10000,N4,угар!G5:G10000,D6,угар!L5:L10000,B93)</f>
        <v>0</v>
      </c>
      <c r="O93" s="1312">
        <f>SUMIFS(угар!AL5:AL10000,угар!F5:F10000,N4,угар!G5:G10000,E6,угар!L5:L10000,B93)</f>
        <v>0</v>
      </c>
      <c r="P93" s="1312">
        <f>SUMIFS(угар!AL5:AL10000,угар!F5:F10000,P4,угар!G5:G10000,D6,угар!L5:L10000,B93)</f>
        <v>0</v>
      </c>
      <c r="Q93" s="1312">
        <f>SUMIFS(угар!AL5:AL10000,угар!F5:F10000,P4,угар!G5:G10000,E6,угар!L5:L10000,B93)</f>
        <v>0</v>
      </c>
      <c r="R93" s="1312">
        <f>SUMIFS(угар!AL5:AL10000,угар!F5:F10000,R4,угар!G5:G10000,D6,угар!L5:L10000,B93)</f>
        <v>0</v>
      </c>
      <c r="S93" s="1312">
        <f>SUMIFS(угар!AL5:AL10000,угар!F5:F10000,R4,угар!G5:G10000,E6,угар!L5:L10000,B93)</f>
        <v>0</v>
      </c>
      <c r="T93" s="1312">
        <f>SUMIFS(угар!AL5:AL10000,угар!F5:F10000,T4,угар!G5:G10000,D6,угар!L5:L10000,B93)</f>
        <v>0</v>
      </c>
      <c r="U93" s="1312">
        <f>SUMIFS(угар!AL5:AL10000,угар!F5:F10000,T4,угар!G5:G10000,E6,угар!L5:L10000,B93)</f>
        <v>0</v>
      </c>
      <c r="V93" s="1312">
        <f>SUMIFS(угар!AL5:AL10000,угар!F5:F10000,V4,угар!G5:G10000,D6,угар!L5:L10000,B93)</f>
        <v>0</v>
      </c>
      <c r="W93" s="1312">
        <f>SUMIFS(угар!AL5:AL10000,угар!F5:F10000,V4,угар!G5:G10000,E6,угар!L5:L10000,B93)</f>
        <v>0</v>
      </c>
      <c r="X93" s="1312">
        <f>SUMIFS(угар!AL5:AL10000,угар!F5:F10000,X4,угар!G5:G10000,D6,угар!L5:L10000,B93)</f>
        <v>0</v>
      </c>
      <c r="Y93" s="1312">
        <f>SUMIFS(угар!AL5:AL10000,угар!F5:F10000,X4,угар!G5:G10000,E6,угар!L5:L10000,B93)</f>
        <v>0</v>
      </c>
      <c r="Z93" s="1312">
        <f>SUMIFS(угар!AL5:AL10000,угар!F5:F10000,Z4,угар!G5:G10000,D6,угар!L5:L10000,B93)</f>
        <v>0</v>
      </c>
      <c r="AA93" s="1312">
        <f>SUMIFS(угар!AL5:AL10000,угар!F5:F10000,Z4,угар!G5:G10000,E6,угар!L5:L10000,B93)</f>
        <v>0</v>
      </c>
      <c r="AB93" s="1312">
        <f>SUMIFS(угар!AL5:AL10000,угар!F5:F10000,AB4,угар!G5:G10000,D6,угар!L5:L10000,B93)</f>
        <v>0</v>
      </c>
      <c r="AC93" s="1312">
        <f>SUMIFS(угар!AL5:AL10000,угар!F5:F10000,AB4,угар!G5:G10000,E6,угар!L5:L10000,B93)</f>
        <v>0</v>
      </c>
      <c r="AD93" s="1312">
        <f>SUMIFS(угар!AL5:AL10000,угар!F5:F10000,AD4,угар!G5:G10000,D6,угар!L5:L10000,B93)</f>
        <v>0</v>
      </c>
      <c r="AE93" s="1312">
        <f>SUMIFS(угар!AL5:AL10000,угар!F5:F10000,AD4,угар!G5:G10000,E6,угар!L5:L10000,B93)</f>
        <v>0</v>
      </c>
      <c r="AF93" s="1312">
        <f>SUMIFS(угар!AL5:AL10000,угар!F5:F10000,AF4,угар!G5:G10000,D6,угар!L5:L10000,B93)</f>
        <v>0</v>
      </c>
      <c r="AG93" s="1312">
        <f>SUMIFS(угар!AL5:AL10000,угар!F5:F10000,AF4,угар!G5:G10000,E6,угар!L5:L10000,B93)</f>
        <v>0</v>
      </c>
      <c r="AH93" s="1312">
        <f>SUMIFS(угар!AL5:AL10000,угар!F5:F10000,AH4,угар!G5:G10000,D6,угар!L5:L10000,B93)</f>
        <v>0</v>
      </c>
      <c r="AI93" s="1312">
        <f>SUMIFS(угар!AL5:AL10000,угар!F5:F10000,AH4,угар!G5:G10000,E6,угар!L5:L10000,B93)</f>
        <v>0</v>
      </c>
      <c r="AJ93" s="1312">
        <f>SUMIFS(угар!AL5:AL10000,угар!F5:F10000,AJ4,угар!G5:G10000,D6,угар!L5:L10000,B93)</f>
        <v>0</v>
      </c>
      <c r="AK93" s="1312">
        <f>SUMIFS(угар!AL5:AL10000,угар!F5:F10000,AJ4,угар!G5:G10000,E6,угар!L5:L10000,B93)</f>
        <v>0</v>
      </c>
      <c r="AL93" s="1312">
        <f>SUMIFS(угар!AL5:AL10000,угар!F5:F10000,AL4,угар!G5:G10000,D6,угар!L5:L10000,B93)</f>
        <v>0</v>
      </c>
      <c r="AM93" s="1312">
        <f>SUMIFS(угар!AL5:AL10000,угар!F5:F10000,AL4,угар!G5:G10000,E6,угар!L5:L10000,B93)</f>
        <v>0</v>
      </c>
      <c r="AN93" s="1312">
        <f>SUMIFS(угар!AL5:AL10000,угар!F5:F10000,AN4,угар!G5:G10000,D6,угар!L5:L10000,B93)</f>
        <v>0</v>
      </c>
      <c r="AO93" s="1312">
        <f>SUMIFS(угар!AL5:AL10000,угар!F5:F10000,AN4,угар!G5:G10000,E6,угар!L5:L10000,B93)</f>
        <v>0</v>
      </c>
      <c r="AP93" s="1312">
        <f>SUMIFS(угар!AL5:AL10000,угар!F5:F10000,AP4,угар!G5:G10000,D6,угар!L5:L10000,B93)</f>
        <v>0</v>
      </c>
      <c r="AQ93" s="1312">
        <f>SUMIFS(угар!AL5:AL10000,угар!F5:F10000,AP4,угар!G5:G10000,E6,угар!L5:L10000,B93)</f>
        <v>0</v>
      </c>
      <c r="AR93" s="1312">
        <f>SUMIFS(угар!AL5:AL10000,угар!F5:F10000,AR4,угар!G5:G10000,D6,угар!L5:L10000,B93)</f>
        <v>0</v>
      </c>
      <c r="AS93" s="1312">
        <f>SUMIFS(угар!AL5:AL10000,угар!F5:F10000,AR4,угар!G5:G10000,E6,угар!L5:L10000,B93)</f>
        <v>0</v>
      </c>
      <c r="AT93" s="1312">
        <f>SUMIFS(угар!AL5:AL10000,угар!F5:F10000,AT4,угар!G5:G10000,D6,угар!L5:L10000,B93)</f>
        <v>0</v>
      </c>
      <c r="AU93" s="1312">
        <f>SUMIFS(угар!AL5:AL10000,угар!F5:F10000,AT4,угар!G5:G10000,E6,угар!L5:L10000,B93)</f>
        <v>0</v>
      </c>
      <c r="AV93" s="1312">
        <f>SUMIFS(угар!AL5:AL10000,угар!F5:F10000,AV4,угар!G5:G10000,D6,угар!L5:L10000,B93)</f>
        <v>0</v>
      </c>
      <c r="AW93" s="1312">
        <f>SUMIFS(угар!AL5:AL10000,угар!F5:F10000,AV4,угар!G5:G10000,E6,угар!L5:L10000,B93)</f>
        <v>0</v>
      </c>
    </row>
    <row r="94" spans="1:49" ht="16.5" thickBot="1">
      <c r="A94" s="1298" t="s">
        <v>518</v>
      </c>
      <c r="B94" s="208" t="s">
        <v>586</v>
      </c>
      <c r="C94" s="1292">
        <f t="shared" si="30"/>
        <v>0</v>
      </c>
      <c r="D94" s="1292">
        <f t="shared" si="23"/>
        <v>0</v>
      </c>
      <c r="E94" s="1292">
        <f t="shared" si="24"/>
        <v>0</v>
      </c>
      <c r="F94" s="1315">
        <f t="shared" si="25"/>
        <v>0</v>
      </c>
      <c r="G94" s="1315">
        <v>0</v>
      </c>
      <c r="H94" s="1337">
        <v>0</v>
      </c>
      <c r="I94" s="1351" t="e">
        <f t="shared" si="14"/>
        <v>#DIV/0!</v>
      </c>
      <c r="J94" s="1352" t="e">
        <f t="shared" si="15"/>
        <v>#DIV/0!</v>
      </c>
      <c r="K94" s="1352" t="e">
        <f t="shared" si="16"/>
        <v>#DIV/0!</v>
      </c>
      <c r="L94" s="1340">
        <f>SUMIFS(угар!AL5:AL10000,угар!F5:F10000,L4,угар!G5:G10000,D6,угар!L5:L10000,B94)</f>
        <v>0</v>
      </c>
      <c r="M94" s="1312">
        <f>SUMIFS(угар!AL5:AL10000,угар!F5:F10000,L4,угар!G5:G10000,E6,угар!L5:L10000,B94)</f>
        <v>0</v>
      </c>
      <c r="N94" s="1312">
        <f>SUMIFS(угар!AL5:AL10000,угар!F5:F10000,N4,угар!G5:G10000,D6,угар!L5:L10000,B94)</f>
        <v>0</v>
      </c>
      <c r="O94" s="1312">
        <f>SUMIFS(угар!AL5:AL10000,угар!F5:F10000,N4,угар!G5:G10000,E6,угар!L5:L10000,B94)</f>
        <v>0</v>
      </c>
      <c r="P94" s="1312">
        <f>SUMIFS(угар!AL5:AL10000,угар!F5:F10000,P4,угар!G5:G10000,D6,угар!L5:L10000,B94)</f>
        <v>0</v>
      </c>
      <c r="Q94" s="1312">
        <f>SUMIFS(угар!AL5:AL10000,угар!F5:F10000,P4,угар!G5:G10000,E6,угар!L5:L10000,B94)</f>
        <v>0</v>
      </c>
      <c r="R94" s="1312">
        <f>SUMIFS(угар!AL5:AL10000,угар!F5:F10000,R4,угар!G5:G10000,D6,угар!L5:L10000,B94)</f>
        <v>0</v>
      </c>
      <c r="S94" s="1312">
        <f>SUMIFS(угар!AL5:AL10000,угар!F5:F10000,R4,угар!G5:G10000,E6,угар!L5:L10000,B94)</f>
        <v>0</v>
      </c>
      <c r="T94" s="1312">
        <f>SUMIFS(угар!AL5:AL10000,угар!F5:F10000,T4,угар!G5:G10000,D6,угар!L5:L10000,B94)</f>
        <v>0</v>
      </c>
      <c r="U94" s="1312">
        <f>SUMIFS(угар!AL5:AL10000,угар!F5:F10000,T4,угар!G5:G10000,E6,угар!L5:L10000,B94)</f>
        <v>0</v>
      </c>
      <c r="V94" s="1312">
        <f>SUMIFS(угар!AL5:AL10000,угар!F5:F10000,V4,угар!G5:G10000,D6,угар!L5:L10000,B94)</f>
        <v>0</v>
      </c>
      <c r="W94" s="1312">
        <f>SUMIFS(угар!AL5:AL10000,угар!F5:F10000,V4,угар!G5:G10000,E6,угар!L5:L10000,B94)</f>
        <v>0</v>
      </c>
      <c r="X94" s="1312">
        <f>SUMIFS(угар!AL5:AL10000,угар!F5:F10000,X4,угар!G5:G10000,D6,угар!L5:L10000,B94)</f>
        <v>0</v>
      </c>
      <c r="Y94" s="1312">
        <f>SUMIFS(угар!AL5:AL10000,угар!F5:F10000,X4,угар!G5:G10000,E6,угар!L5:L10000,B94)</f>
        <v>0</v>
      </c>
      <c r="Z94" s="1312">
        <f>SUMIFS(угар!AL5:AL10000,угар!F5:F10000,Z4,угар!G5:G10000,D6,угар!L5:L10000,B94)</f>
        <v>0</v>
      </c>
      <c r="AA94" s="1312">
        <f>SUMIFS(угар!AL5:AL10000,угар!F5:F10000,Z4,угар!G5:G10000,E6,угар!L5:L10000,B94)</f>
        <v>0</v>
      </c>
      <c r="AB94" s="1312">
        <f>SUMIFS(угар!AL5:AL10000,угар!F5:F10000,AB4,угар!G5:G10000,D6,угар!L5:L10000,B94)</f>
        <v>0</v>
      </c>
      <c r="AC94" s="1312">
        <f>SUMIFS(угар!AL5:AL10000,угар!F5:F10000,AB4,угар!G5:G10000,E6,угар!L5:L10000,B94)</f>
        <v>0</v>
      </c>
      <c r="AD94" s="1312">
        <f>SUMIFS(угар!AL5:AL10000,угар!F5:F10000,AD4,угар!G5:G10000,D6,угар!L5:L10000,B94)</f>
        <v>0</v>
      </c>
      <c r="AE94" s="1312">
        <f>SUMIFS(угар!AL5:AL10000,угар!F5:F10000,AD4,угар!G5:G10000,E6,угар!L5:L10000,B94)</f>
        <v>0</v>
      </c>
      <c r="AF94" s="1312">
        <f>SUMIFS(угар!AL5:AL10000,угар!F5:F10000,AF4,угар!G5:G10000,D6,угар!L5:L10000,B94)</f>
        <v>0</v>
      </c>
      <c r="AG94" s="1312">
        <f>SUMIFS(угар!AL5:AL10000,угар!F5:F10000,AF4,угар!G5:G10000,E6,угар!L5:L10000,B94)</f>
        <v>0</v>
      </c>
      <c r="AH94" s="1312">
        <f>SUMIFS(угар!AL5:AL10000,угар!F5:F10000,AH4,угар!G5:G10000,D6,угар!L5:L10000,B94)</f>
        <v>0</v>
      </c>
      <c r="AI94" s="1312">
        <f>SUMIFS(угар!AL5:AL10000,угар!F5:F10000,AH4,угар!G5:G10000,E6,угар!L5:L10000,B94)</f>
        <v>0</v>
      </c>
      <c r="AJ94" s="1312">
        <f>SUMIFS(угар!AL5:AL10000,угар!F5:F10000,AJ4,угар!G5:G10000,D6,угар!L5:L10000,B94)</f>
        <v>0</v>
      </c>
      <c r="AK94" s="1312">
        <f>SUMIFS(угар!AL5:AL10000,угар!F5:F10000,AJ4,угар!G5:G10000,E6,угар!L5:L10000,B94)</f>
        <v>0</v>
      </c>
      <c r="AL94" s="1312">
        <f>SUMIFS(угар!AL5:AL10000,угар!F5:F10000,AL4,угар!G5:G10000,D6,угар!L5:L10000,B94)</f>
        <v>0</v>
      </c>
      <c r="AM94" s="1312">
        <f>SUMIFS(угар!AL5:AL10000,угар!F5:F10000,AL4,угар!G5:G10000,E6,угар!L5:L10000,B94)</f>
        <v>0</v>
      </c>
      <c r="AN94" s="1312">
        <f>SUMIFS(угар!AL5:AL10000,угар!F5:F10000,AN4,угар!G5:G10000,D6,угар!L5:L10000,B94)</f>
        <v>0</v>
      </c>
      <c r="AO94" s="1312">
        <f>SUMIFS(угар!AL5:AL10000,угар!F5:F10000,AN4,угар!G5:G10000,E6,угар!L5:L10000,B94)</f>
        <v>0</v>
      </c>
      <c r="AP94" s="1312">
        <f>SUMIFS(угар!AL5:AL10000,угар!F5:F10000,AP4,угар!G5:G10000,D6,угар!L5:L10000,B94)</f>
        <v>0</v>
      </c>
      <c r="AQ94" s="1312">
        <f>SUMIFS(угар!AL5:AL10000,угар!F5:F10000,AP4,угар!G5:G10000,E6,угар!L5:L10000,B94)</f>
        <v>0</v>
      </c>
      <c r="AR94" s="1312">
        <f>SUMIFS(угар!AL5:AL10000,угар!F5:F10000,AR4,угар!G5:G10000,D6,угар!L5:L10000,B94)</f>
        <v>0</v>
      </c>
      <c r="AS94" s="1312">
        <f>SUMIFS(угар!AL5:AL10000,угар!F5:F10000,AR4,угар!G5:G10000,E6,угар!L5:L10000,B94)</f>
        <v>0</v>
      </c>
      <c r="AT94" s="1312">
        <f>SUMIFS(угар!AL5:AL10000,угар!F5:F10000,AT4,угар!G5:G10000,D6,угар!L5:L10000,B94)</f>
        <v>0</v>
      </c>
      <c r="AU94" s="1312">
        <f>SUMIFS(угар!AL5:AL10000,угар!F5:F10000,AT4,угар!G5:G10000,E6,угар!L5:L10000,B94)</f>
        <v>0</v>
      </c>
      <c r="AV94" s="1312">
        <f>SUMIFS(угар!AL5:AL10000,угар!F5:F10000,AV4,угар!G5:G10000,D6,угар!L5:L10000,B94)</f>
        <v>0</v>
      </c>
      <c r="AW94" s="1312">
        <f>SUMIFS(угар!AL5:AL10000,угар!F5:F10000,AV4,угар!G5:G10000,E6,угар!L5:L10000,B94)</f>
        <v>0</v>
      </c>
    </row>
    <row r="95" spans="1:49" ht="16.5" thickBot="1">
      <c r="A95" s="1298" t="s">
        <v>520</v>
      </c>
      <c r="B95" s="208" t="s">
        <v>588</v>
      </c>
      <c r="C95" s="1292">
        <f t="shared" si="30"/>
        <v>0</v>
      </c>
      <c r="D95" s="1292">
        <f t="shared" si="23"/>
        <v>0</v>
      </c>
      <c r="E95" s="1292">
        <f t="shared" si="24"/>
        <v>0</v>
      </c>
      <c r="F95" s="1315">
        <f t="shared" si="25"/>
        <v>0</v>
      </c>
      <c r="G95" s="1315">
        <v>0</v>
      </c>
      <c r="H95" s="1337">
        <v>0</v>
      </c>
      <c r="I95" s="1351" t="e">
        <f t="shared" ref="I95:I158" si="32">SUM(J95:K95)</f>
        <v>#DIV/0!</v>
      </c>
      <c r="J95" s="1352" t="e">
        <f t="shared" ref="J95:J158" si="33">D95/C95*100%</f>
        <v>#DIV/0!</v>
      </c>
      <c r="K95" s="1352" t="e">
        <f t="shared" ref="K95:K158" si="34">E95/C95*100%</f>
        <v>#DIV/0!</v>
      </c>
      <c r="L95" s="1340">
        <f>SUMIFS(угар!AL5:AL10000,угар!F5:F10000,L4,угар!G5:G10000,D6,угар!L5:L10000,B95)</f>
        <v>0</v>
      </c>
      <c r="M95" s="1312">
        <f>SUMIFS(угар!AL5:AL10000,угар!F5:F10000,L4,угар!G5:G10000,E6,угар!L5:L10000,B95)</f>
        <v>0</v>
      </c>
      <c r="N95" s="1312">
        <f>SUMIFS(угар!AL5:AL10000,угар!F5:F10000,N4,угар!G5:G10000,D6,угар!L5:L10000,B95)</f>
        <v>0</v>
      </c>
      <c r="O95" s="1312">
        <f>SUMIFS(угар!AL5:AL10000,угар!F5:F10000,N4,угар!G5:G10000,E6,угар!L5:L10000,B95)</f>
        <v>0</v>
      </c>
      <c r="P95" s="1312">
        <f>SUMIFS(угар!AL5:AL10000,угар!F5:F10000,P4,угар!G5:G10000,D6,угар!L5:L10000,B95)</f>
        <v>0</v>
      </c>
      <c r="Q95" s="1312">
        <f>SUMIFS(угар!AL5:AL10000,угар!F5:F10000,P4,угар!G5:G10000,E6,угар!L5:L10000,B95)</f>
        <v>0</v>
      </c>
      <c r="R95" s="1312">
        <f>SUMIFS(угар!AL5:AL10000,угар!F5:F10000,R4,угар!G5:G10000,D6,угар!L5:L10000,B95)</f>
        <v>0</v>
      </c>
      <c r="S95" s="1312">
        <f>SUMIFS(угар!AL5:AL10000,угар!F5:F10000,R4,угар!G5:G10000,E6,угар!L5:L10000,B95)</f>
        <v>0</v>
      </c>
      <c r="T95" s="1312">
        <f>SUMIFS(угар!AL5:AL10000,угар!F5:F10000,T4,угар!G5:G10000,D6,угар!L5:L10000,B95)</f>
        <v>0</v>
      </c>
      <c r="U95" s="1312">
        <f>SUMIFS(угар!AL5:AL10000,угар!F5:F10000,T4,угар!G5:G10000,E6,угар!L5:L10000,B95)</f>
        <v>0</v>
      </c>
      <c r="V95" s="1312">
        <f>SUMIFS(угар!AL5:AL10000,угар!F5:F10000,V4,угар!G5:G10000,D6,угар!L5:L10000,B95)</f>
        <v>0</v>
      </c>
      <c r="W95" s="1312">
        <f>SUMIFS(угар!AL5:AL10000,угар!F5:F10000,V4,угар!G5:G10000,E6,угар!L5:L10000,B95)</f>
        <v>0</v>
      </c>
      <c r="X95" s="1312">
        <f>SUMIFS(угар!AL5:AL10000,угар!F5:F10000,X4,угар!G5:G10000,D6,угар!L5:L10000,B95)</f>
        <v>0</v>
      </c>
      <c r="Y95" s="1312">
        <f>SUMIFS(угар!AL5:AL10000,угар!F5:F10000,X4,угар!G5:G10000,E6,угар!L5:L10000,B95)</f>
        <v>0</v>
      </c>
      <c r="Z95" s="1312">
        <f>SUMIFS(угар!AL5:AL10000,угар!F5:F10000,Z4,угар!G5:G10000,D6,угар!L5:L10000,B95)</f>
        <v>0</v>
      </c>
      <c r="AA95" s="1312">
        <f>SUMIFS(угар!AL5:AL10000,угар!F5:F10000,Z4,угар!G5:G10000,E6,угар!L5:L10000,B95)</f>
        <v>0</v>
      </c>
      <c r="AB95" s="1312">
        <f>SUMIFS(угар!AL5:AL10000,угар!F5:F10000,AB4,угар!G5:G10000,D6,угар!L5:L10000,B95)</f>
        <v>0</v>
      </c>
      <c r="AC95" s="1312">
        <f>SUMIFS(угар!AL5:AL10000,угар!F5:F10000,AB4,угар!G5:G10000,E6,угар!L5:L10000,B95)</f>
        <v>0</v>
      </c>
      <c r="AD95" s="1312">
        <f>SUMIFS(угар!AL5:AL10000,угар!F5:F10000,AD4,угар!G5:G10000,D6,угар!L5:L10000,B95)</f>
        <v>0</v>
      </c>
      <c r="AE95" s="1312">
        <f>SUMIFS(угар!AL5:AL10000,угар!F5:F10000,AD4,угар!G5:G10000,E6,угар!L5:L10000,B95)</f>
        <v>0</v>
      </c>
      <c r="AF95" s="1312">
        <f>SUMIFS(угар!AL5:AL10000,угар!F5:F10000,AF4,угар!G5:G10000,D6,угар!L5:L10000,B95)</f>
        <v>0</v>
      </c>
      <c r="AG95" s="1312">
        <f>SUMIFS(угар!AL5:AL10000,угар!F5:F10000,AF4,угар!G5:G10000,E6,угар!L5:L10000,B95)</f>
        <v>0</v>
      </c>
      <c r="AH95" s="1312">
        <f>SUMIFS(угар!AL5:AL10000,угар!F5:F10000,AH4,угар!G5:G10000,D6,угар!L5:L10000,B95)</f>
        <v>0</v>
      </c>
      <c r="AI95" s="1312">
        <f>SUMIFS(угар!AL5:AL10000,угар!F5:F10000,AH4,угар!G5:G10000,E6,угар!L5:L10000,B95)</f>
        <v>0</v>
      </c>
      <c r="AJ95" s="1312">
        <f>SUMIFS(угар!AL5:AL10000,угар!F5:F10000,AJ4,угар!G5:G10000,D6,угар!L5:L10000,B95)</f>
        <v>0</v>
      </c>
      <c r="AK95" s="1312">
        <f>SUMIFS(угар!AL5:AL10000,угар!F5:F10000,AJ4,угар!G5:G10000,E6,угар!L5:L10000,B95)</f>
        <v>0</v>
      </c>
      <c r="AL95" s="1312">
        <f>SUMIFS(угар!AL5:AL10000,угар!F5:F10000,AL4,угар!G5:G10000,D6,угар!L5:L10000,B95)</f>
        <v>0</v>
      </c>
      <c r="AM95" s="1312">
        <f>SUMIFS(угар!AL5:AL10000,угар!F5:F10000,AL4,угар!G5:G10000,E6,угар!L5:L10000,B95)</f>
        <v>0</v>
      </c>
      <c r="AN95" s="1312">
        <f>SUMIFS(угар!AL5:AL10000,угар!F5:F10000,AN4,угар!G5:G10000,D6,угар!L5:L10000,B95)</f>
        <v>0</v>
      </c>
      <c r="AO95" s="1312">
        <f>SUMIFS(угар!AL5:AL10000,угар!F5:F10000,AN4,угар!G5:G10000,E6,угар!L5:L10000,B95)</f>
        <v>0</v>
      </c>
      <c r="AP95" s="1312">
        <f>SUMIFS(угар!AL5:AL10000,угар!F5:F10000,AP4,угар!G5:G10000,D6,угар!L5:L10000,B95)</f>
        <v>0</v>
      </c>
      <c r="AQ95" s="1312">
        <f>SUMIFS(угар!AL5:AL10000,угар!F5:F10000,AP4,угар!G5:G10000,E6,угар!L5:L10000,B95)</f>
        <v>0</v>
      </c>
      <c r="AR95" s="1312">
        <f>SUMIFS(угар!AL5:AL10000,угар!F5:F10000,AR4,угар!G5:G10000,D6,угар!L5:L10000,B95)</f>
        <v>0</v>
      </c>
      <c r="AS95" s="1312">
        <f>SUMIFS(угар!AL5:AL10000,угар!F5:F10000,AR4,угар!G5:G10000,E6,угар!L5:L10000,B95)</f>
        <v>0</v>
      </c>
      <c r="AT95" s="1312">
        <f>SUMIFS(угар!AL5:AL10000,угар!F5:F10000,AT4,угар!G5:G10000,D6,угар!L5:L10000,B95)</f>
        <v>0</v>
      </c>
      <c r="AU95" s="1312">
        <f>SUMIFS(угар!AL5:AL10000,угар!F5:F10000,AT4,угар!G5:G10000,E6,угар!L5:L10000,B95)</f>
        <v>0</v>
      </c>
      <c r="AV95" s="1312">
        <f>SUMIFS(угар!AL5:AL10000,угар!F5:F10000,AV4,угар!G5:G10000,D6,угар!L5:L10000,B95)</f>
        <v>0</v>
      </c>
      <c r="AW95" s="1312">
        <f>SUMIFS(угар!AL5:AL10000,угар!F5:F10000,AV4,угар!G5:G10000,E6,угар!L5:L10000,B95)</f>
        <v>0</v>
      </c>
    </row>
    <row r="96" spans="1:49" ht="16.5" thickBot="1">
      <c r="A96" s="1298" t="s">
        <v>522</v>
      </c>
      <c r="B96" s="208" t="s">
        <v>590</v>
      </c>
      <c r="C96" s="1292">
        <f t="shared" si="30"/>
        <v>0</v>
      </c>
      <c r="D96" s="1292">
        <f t="shared" si="23"/>
        <v>0</v>
      </c>
      <c r="E96" s="1292">
        <f t="shared" si="24"/>
        <v>0</v>
      </c>
      <c r="F96" s="1315">
        <f t="shared" si="25"/>
        <v>0</v>
      </c>
      <c r="G96" s="1315">
        <v>0</v>
      </c>
      <c r="H96" s="1337">
        <v>0</v>
      </c>
      <c r="I96" s="1351" t="e">
        <f t="shared" si="32"/>
        <v>#DIV/0!</v>
      </c>
      <c r="J96" s="1352" t="e">
        <f t="shared" si="33"/>
        <v>#DIV/0!</v>
      </c>
      <c r="K96" s="1352" t="e">
        <f t="shared" si="34"/>
        <v>#DIV/0!</v>
      </c>
      <c r="L96" s="1340">
        <f>SUMIFS(угар!AL5:AL10000,угар!F5:F10000,L4,угар!G5:G10000,D6,угар!L5:L10000,B96)</f>
        <v>0</v>
      </c>
      <c r="M96" s="1312">
        <f>SUMIFS(угар!AL5:AL10000,угар!F5:F10000,L4,угар!G5:G10000,E6,угар!L5:L10000,B96)</f>
        <v>0</v>
      </c>
      <c r="N96" s="1312">
        <f>SUMIFS(угар!AL5:AL10000,угар!F5:F10000,N4,угар!G5:G10000,D6,угар!L5:L10000,B96)</f>
        <v>0</v>
      </c>
      <c r="O96" s="1312">
        <f>SUMIFS(угар!AL5:AL10000,угар!F5:F10000,N4,угар!G5:G10000,E6,угар!L5:L10000,B96)</f>
        <v>0</v>
      </c>
      <c r="P96" s="1312">
        <f>SUMIFS(угар!AL5:AL10000,угар!F5:F10000,P4,угар!G5:G10000,D6,угар!L5:L10000,B96)</f>
        <v>0</v>
      </c>
      <c r="Q96" s="1312">
        <f>SUMIFS(угар!AL5:AL10000,угар!F5:F10000,P4,угар!G5:G10000,E6,угар!L5:L10000,B96)</f>
        <v>0</v>
      </c>
      <c r="R96" s="1312">
        <f>SUMIFS(угар!AL5:AL10000,угар!F5:F10000,R4,угар!G5:G10000,D6,угар!L5:L10000,B96)</f>
        <v>0</v>
      </c>
      <c r="S96" s="1312">
        <f>SUMIFS(угар!AL5:AL10000,угар!F5:F10000,R4,угар!G5:G10000,E6,угар!L5:L10000,B96)</f>
        <v>0</v>
      </c>
      <c r="T96" s="1312">
        <f>SUMIFS(угар!AL5:AL10000,угар!F5:F10000,T4,угар!G5:G10000,D6,угар!L5:L10000,B96)</f>
        <v>0</v>
      </c>
      <c r="U96" s="1312">
        <f>SUMIFS(угар!AL5:AL10000,угар!F5:F10000,T4,угар!G5:G10000,E6,угар!L5:L10000,B96)</f>
        <v>0</v>
      </c>
      <c r="V96" s="1312">
        <f>SUMIFS(угар!AL5:AL10000,угар!F5:F10000,V4,угар!G5:G10000,D6,угар!L5:L10000,B96)</f>
        <v>0</v>
      </c>
      <c r="W96" s="1312">
        <f>SUMIFS(угар!AL5:AL10000,угар!F5:F10000,V4,угар!G5:G10000,E6,угар!L5:L10000,B96)</f>
        <v>0</v>
      </c>
      <c r="X96" s="1312">
        <f>SUMIFS(угар!AL5:AL10000,угар!F5:F10000,X4,угар!G5:G10000,D6,угар!L5:L10000,B96)</f>
        <v>0</v>
      </c>
      <c r="Y96" s="1312">
        <f>SUMIFS(угар!AL5:AL10000,угар!F5:F10000,X4,угар!G5:G10000,E6,угар!L5:L10000,B96)</f>
        <v>0</v>
      </c>
      <c r="Z96" s="1312">
        <f>SUMIFS(угар!AL5:AL10000,угар!F5:F10000,Z4,угар!G5:G10000,D6,угар!L5:L10000,B96)</f>
        <v>0</v>
      </c>
      <c r="AA96" s="1312">
        <f>SUMIFS(угар!AL5:AL10000,угар!F5:F10000,Z4,угар!G5:G10000,E6,угар!L5:L10000,B96)</f>
        <v>0</v>
      </c>
      <c r="AB96" s="1312">
        <f>SUMIFS(угар!AL5:AL10000,угар!F5:F10000,AB4,угар!G5:G10000,D6,угар!L5:L10000,B96)</f>
        <v>0</v>
      </c>
      <c r="AC96" s="1312">
        <f>SUMIFS(угар!AL5:AL10000,угар!F5:F10000,AB4,угар!G5:G10000,E6,угар!L5:L10000,B96)</f>
        <v>0</v>
      </c>
      <c r="AD96" s="1312">
        <f>SUMIFS(угар!AL5:AL10000,угар!F5:F10000,AD4,угар!G5:G10000,D6,угар!L5:L10000,B96)</f>
        <v>0</v>
      </c>
      <c r="AE96" s="1312">
        <f>SUMIFS(угар!AL5:AL10000,угар!F5:F10000,AD4,угар!G5:G10000,E6,угар!L5:L10000,B96)</f>
        <v>0</v>
      </c>
      <c r="AF96" s="1312">
        <f>SUMIFS(угар!AL5:AL10000,угар!F5:F10000,AF4,угар!G5:G10000,D6,угар!L5:L10000,B96)</f>
        <v>0</v>
      </c>
      <c r="AG96" s="1312">
        <f>SUMIFS(угар!AL5:AL10000,угар!F5:F10000,AF4,угар!G5:G10000,E6,угар!L5:L10000,B96)</f>
        <v>0</v>
      </c>
      <c r="AH96" s="1312">
        <f>SUMIFS(угар!AL5:AL10000,угар!F5:F10000,AH4,угар!G5:G10000,D6,угар!L5:L10000,B96)</f>
        <v>0</v>
      </c>
      <c r="AI96" s="1312">
        <f>SUMIFS(угар!AL5:AL10000,угар!F5:F10000,AH4,угар!G5:G10000,E6,угар!L5:L10000,B96)</f>
        <v>0</v>
      </c>
      <c r="AJ96" s="1312">
        <f>SUMIFS(угар!AL5:AL10000,угар!F5:F10000,AJ4,угар!G5:G10000,D6,угар!L5:L10000,B96)</f>
        <v>0</v>
      </c>
      <c r="AK96" s="1312">
        <f>SUMIFS(угар!AL5:AL10000,угар!F5:F10000,AJ4,угар!G5:G10000,E6,угар!L5:L10000,B96)</f>
        <v>0</v>
      </c>
      <c r="AL96" s="1312">
        <f>SUMIFS(угар!AL5:AL10000,угар!F5:F10000,AL4,угар!G5:G10000,D6,угар!L5:L10000,B96)</f>
        <v>0</v>
      </c>
      <c r="AM96" s="1312">
        <f>SUMIFS(угар!AL5:AL10000,угар!F5:F10000,AL4,угар!G5:G10000,E6,угар!L5:L10000,B96)</f>
        <v>0</v>
      </c>
      <c r="AN96" s="1312">
        <f>SUMIFS(угар!AL5:AL10000,угар!F5:F10000,AN4,угар!G5:G10000,D6,угар!L5:L10000,B96)</f>
        <v>0</v>
      </c>
      <c r="AO96" s="1312">
        <f>SUMIFS(угар!AL5:AL10000,угар!F5:F10000,AN4,угар!G5:G10000,E6,угар!L5:L10000,B96)</f>
        <v>0</v>
      </c>
      <c r="AP96" s="1312">
        <f>SUMIFS(угар!AL5:AL10000,угар!F5:F10000,AP4,угар!G5:G10000,D6,угар!L5:L10000,B96)</f>
        <v>0</v>
      </c>
      <c r="AQ96" s="1312">
        <f>SUMIFS(угар!AL5:AL10000,угар!F5:F10000,AP4,угар!G5:G10000,E6,угар!L5:L10000,B96)</f>
        <v>0</v>
      </c>
      <c r="AR96" s="1312">
        <f>SUMIFS(угар!AL5:AL10000,угар!F5:F10000,AR4,угар!G5:G10000,D6,угар!L5:L10000,B96)</f>
        <v>0</v>
      </c>
      <c r="AS96" s="1312">
        <f>SUMIFS(угар!AL5:AL10000,угар!F5:F10000,AR4,угар!G5:G10000,E6,угар!L5:L10000,B96)</f>
        <v>0</v>
      </c>
      <c r="AT96" s="1312">
        <f>SUMIFS(угар!AL5:AL10000,угар!F5:F10000,AT4,угар!G5:G10000,D6,угар!L5:L10000,B96)</f>
        <v>0</v>
      </c>
      <c r="AU96" s="1312">
        <f>SUMIFS(угар!AL5:AL10000,угар!F5:F10000,AT4,угар!G5:G10000,E6,угар!L5:L10000,B96)</f>
        <v>0</v>
      </c>
      <c r="AV96" s="1312">
        <f>SUMIFS(угар!AL5:AL10000,угар!F5:F10000,AV4,угар!G5:G10000,D6,угар!L5:L10000,B96)</f>
        <v>0</v>
      </c>
      <c r="AW96" s="1312">
        <f>SUMIFS(угар!AL5:AL10000,угар!F5:F10000,AV4,угар!G5:G10000,E6,угар!L5:L10000,B96)</f>
        <v>0</v>
      </c>
    </row>
    <row r="97" spans="1:49" ht="16.5" thickBot="1">
      <c r="A97" s="1298" t="s">
        <v>700</v>
      </c>
      <c r="B97" s="208" t="s">
        <v>592</v>
      </c>
      <c r="C97" s="1292">
        <f t="shared" si="30"/>
        <v>0</v>
      </c>
      <c r="D97" s="1292">
        <f t="shared" si="23"/>
        <v>0</v>
      </c>
      <c r="E97" s="1292">
        <f t="shared" si="24"/>
        <v>0</v>
      </c>
      <c r="F97" s="1315">
        <f t="shared" si="25"/>
        <v>0</v>
      </c>
      <c r="G97" s="1315">
        <v>0</v>
      </c>
      <c r="H97" s="1337">
        <v>0</v>
      </c>
      <c r="I97" s="1351" t="e">
        <f t="shared" si="32"/>
        <v>#DIV/0!</v>
      </c>
      <c r="J97" s="1352" t="e">
        <f t="shared" si="33"/>
        <v>#DIV/0!</v>
      </c>
      <c r="K97" s="1352" t="e">
        <f t="shared" si="34"/>
        <v>#DIV/0!</v>
      </c>
      <c r="L97" s="1340">
        <f>SUMIFS(угар!AL5:AL10000,угар!F5:F10000,L4,угар!G5:G10000,D6,угар!L5:L10000,B97)</f>
        <v>0</v>
      </c>
      <c r="M97" s="1312">
        <f>SUMIFS(угар!AL5:AL10000,угар!F5:F10000,L4,угар!G5:G10000,E6,угар!L5:L10000,B97)</f>
        <v>0</v>
      </c>
      <c r="N97" s="1312">
        <f>SUMIFS(угар!AL5:AL10000,угар!F5:F10000,N4,угар!G5:G10000,D6,угар!L5:L10000,B97)</f>
        <v>0</v>
      </c>
      <c r="O97" s="1312">
        <f>SUMIFS(угар!AL5:AL10000,угар!F5:F10000,N4,угар!G5:G10000,E6,угар!L5:L10000,B97)</f>
        <v>0</v>
      </c>
      <c r="P97" s="1312">
        <f>SUMIFS(угар!AL5:AL10000,угар!F5:F10000,P4,угар!G5:G10000,D6,угар!L5:L10000,B97)</f>
        <v>0</v>
      </c>
      <c r="Q97" s="1312">
        <f>SUMIFS(угар!AL5:AL10000,угар!F5:F10000,P4,угар!G5:G10000,E6,угар!L5:L10000,B97)</f>
        <v>0</v>
      </c>
      <c r="R97" s="1312">
        <f>SUMIFS(угар!AL5:AL10000,угар!F5:F10000,R4,угар!G5:G10000,D6,угар!L5:L10000,B97)</f>
        <v>0</v>
      </c>
      <c r="S97" s="1312">
        <f>SUMIFS(угар!AL5:AL10000,угар!F5:F10000,R4,угар!G5:G10000,E6,угар!L5:L10000,B97)</f>
        <v>0</v>
      </c>
      <c r="T97" s="1312">
        <f>SUMIFS(угар!AL5:AL10000,угар!F5:F10000,T4,угар!G5:G10000,D6,угар!L5:L10000,B97)</f>
        <v>0</v>
      </c>
      <c r="U97" s="1312">
        <f>SUMIFS(угар!AL5:AL10000,угар!F5:F10000,T4,угар!G5:G10000,E6,угар!L5:L10000,B97)</f>
        <v>0</v>
      </c>
      <c r="V97" s="1312">
        <f>SUMIFS(угар!AL5:AL10000,угар!F5:F10000,V4,угар!G5:G10000,D6,угар!L5:L10000,B97)</f>
        <v>0</v>
      </c>
      <c r="W97" s="1312">
        <f>SUMIFS(угар!AL5:AL10000,угар!F5:F10000,V4,угар!G5:G10000,E6,угар!L5:L10000,B97)</f>
        <v>0</v>
      </c>
      <c r="X97" s="1312">
        <f>SUMIFS(угар!AL5:AL10000,угар!F5:F10000,X4,угар!G5:G10000,D6,угар!L5:L10000,B97)</f>
        <v>0</v>
      </c>
      <c r="Y97" s="1312">
        <f>SUMIFS(угар!AL5:AL10000,угар!F5:F10000,X4,угар!G5:G10000,E6,угар!L5:L10000,B97)</f>
        <v>0</v>
      </c>
      <c r="Z97" s="1312">
        <f>SUMIFS(угар!AL5:AL10000,угар!F5:F10000,Z4,угар!G5:G10000,D6,угар!L5:L10000,B97)</f>
        <v>0</v>
      </c>
      <c r="AA97" s="1312">
        <f>SUMIFS(угар!AL5:AL10000,угар!F5:F10000,Z4,угар!G5:G10000,E6,угар!L5:L10000,B97)</f>
        <v>0</v>
      </c>
      <c r="AB97" s="1312">
        <f>SUMIFS(угар!AL5:AL10000,угар!F5:F10000,AB4,угар!G5:G10000,D6,угар!L5:L10000,B97)</f>
        <v>0</v>
      </c>
      <c r="AC97" s="1312">
        <f>SUMIFS(угар!AL5:AL10000,угар!F5:F10000,AB4,угар!G5:G10000,E6,угар!L5:L10000,B97)</f>
        <v>0</v>
      </c>
      <c r="AD97" s="1312">
        <f>SUMIFS(угар!AL5:AL10000,угар!F5:F10000,AD4,угар!G5:G10000,D6,угар!L5:L10000,B97)</f>
        <v>0</v>
      </c>
      <c r="AE97" s="1312">
        <f>SUMIFS(угар!AL5:AL10000,угар!F5:F10000,AD4,угар!G5:G10000,E6,угар!L5:L10000,B97)</f>
        <v>0</v>
      </c>
      <c r="AF97" s="1312">
        <f>SUMIFS(угар!AL5:AL10000,угар!F5:F10000,AF4,угар!G5:G10000,D6,угар!L5:L10000,B97)</f>
        <v>0</v>
      </c>
      <c r="AG97" s="1312">
        <f>SUMIFS(угар!AL5:AL10000,угар!F5:F10000,AF4,угар!G5:G10000,E6,угар!L5:L10000,B97)</f>
        <v>0</v>
      </c>
      <c r="AH97" s="1312">
        <f>SUMIFS(угар!AL5:AL10000,угар!F5:F10000,AH4,угар!G5:G10000,D6,угар!L5:L10000,B97)</f>
        <v>0</v>
      </c>
      <c r="AI97" s="1312">
        <f>SUMIFS(угар!AL5:AL10000,угар!F5:F10000,AH4,угар!G5:G10000,E6,угар!L5:L10000,B97)</f>
        <v>0</v>
      </c>
      <c r="AJ97" s="1312">
        <f>SUMIFS(угар!AL5:AL10000,угар!F5:F10000,AJ4,угар!G5:G10000,D6,угар!L5:L10000,B97)</f>
        <v>0</v>
      </c>
      <c r="AK97" s="1312">
        <f>SUMIFS(угар!AL5:AL10000,угар!F5:F10000,AJ4,угар!G5:G10000,E6,угар!L5:L10000,B97)</f>
        <v>0</v>
      </c>
      <c r="AL97" s="1312">
        <f>SUMIFS(угар!AL5:AL10000,угар!F5:F10000,AL4,угар!G5:G10000,D6,угар!L5:L10000,B97)</f>
        <v>0</v>
      </c>
      <c r="AM97" s="1312">
        <f>SUMIFS(угар!AL5:AL10000,угар!F5:F10000,AL4,угар!G5:G10000,E6,угар!L5:L10000,B97)</f>
        <v>0</v>
      </c>
      <c r="AN97" s="1312">
        <f>SUMIFS(угар!AL5:AL10000,угар!F5:F10000,AN4,угар!G5:G10000,D6,угар!L5:L10000,B97)</f>
        <v>0</v>
      </c>
      <c r="AO97" s="1312">
        <f>SUMIFS(угар!AL5:AL10000,угар!F5:F10000,AN4,угар!G5:G10000,E6,угар!L5:L10000,B97)</f>
        <v>0</v>
      </c>
      <c r="AP97" s="1312">
        <f>SUMIFS(угар!AL5:AL10000,угар!F5:F10000,AP4,угар!G5:G10000,D6,угар!L5:L10000,B97)</f>
        <v>0</v>
      </c>
      <c r="AQ97" s="1312">
        <f>SUMIFS(угар!AL5:AL10000,угар!F5:F10000,AP4,угар!G5:G10000,E6,угар!L5:L10000,B97)</f>
        <v>0</v>
      </c>
      <c r="AR97" s="1312">
        <f>SUMIFS(угар!AL5:AL10000,угар!F5:F10000,AR4,угар!G5:G10000,D6,угар!L5:L10000,B97)</f>
        <v>0</v>
      </c>
      <c r="AS97" s="1312">
        <f>SUMIFS(угар!AL5:AL10000,угар!F5:F10000,AR4,угар!G5:G10000,E6,угар!L5:L10000,B97)</f>
        <v>0</v>
      </c>
      <c r="AT97" s="1312">
        <f>SUMIFS(угар!AL5:AL10000,угар!F5:F10000,AT4,угар!G5:G10000,D6,угар!L5:L10000,B97)</f>
        <v>0</v>
      </c>
      <c r="AU97" s="1312">
        <f>SUMIFS(угар!AL5:AL10000,угар!F5:F10000,AT4,угар!G5:G10000,E6,угар!L5:L10000,B97)</f>
        <v>0</v>
      </c>
      <c r="AV97" s="1312">
        <f>SUMIFS(угар!AL5:AL10000,угар!F5:F10000,AV4,угар!G5:G10000,D6,угар!L5:L10000,B97)</f>
        <v>0</v>
      </c>
      <c r="AW97" s="1312">
        <f>SUMIFS(угар!AL5:AL10000,угар!F5:F10000,AV4,угар!G5:G10000,E6,угар!L5:L10000,B97)</f>
        <v>0</v>
      </c>
    </row>
    <row r="98" spans="1:49" ht="16.5" thickBot="1">
      <c r="A98" s="1298" t="s">
        <v>701</v>
      </c>
      <c r="B98" s="208" t="s">
        <v>594</v>
      </c>
      <c r="C98" s="1292">
        <f t="shared" si="30"/>
        <v>0</v>
      </c>
      <c r="D98" s="1292">
        <f t="shared" si="23"/>
        <v>0</v>
      </c>
      <c r="E98" s="1292">
        <f t="shared" si="24"/>
        <v>0</v>
      </c>
      <c r="F98" s="1315">
        <f t="shared" si="25"/>
        <v>0</v>
      </c>
      <c r="G98" s="1315">
        <v>0</v>
      </c>
      <c r="H98" s="1337">
        <v>0</v>
      </c>
      <c r="I98" s="1351" t="e">
        <f t="shared" si="32"/>
        <v>#DIV/0!</v>
      </c>
      <c r="J98" s="1352" t="e">
        <f t="shared" si="33"/>
        <v>#DIV/0!</v>
      </c>
      <c r="K98" s="1352" t="e">
        <f t="shared" si="34"/>
        <v>#DIV/0!</v>
      </c>
      <c r="L98" s="1340">
        <f>SUMIFS(угар!AL5:AL10000,угар!F5:F10000,L4,угар!G5:G10000,D6,угар!L5:L10000,B98)</f>
        <v>0</v>
      </c>
      <c r="M98" s="1312">
        <f>SUMIFS(угар!AL5:AL10000,угар!F5:F10000,L4,угар!G5:G10000,E6,угар!L5:L10000,B98)</f>
        <v>0</v>
      </c>
      <c r="N98" s="1312">
        <f>SUMIFS(угар!AL5:AL10000,угар!F5:F10000,N4,угар!G5:G10000,D6,угар!L5:L10000,B98)</f>
        <v>0</v>
      </c>
      <c r="O98" s="1312">
        <f>SUMIFS(угар!AL5:AL10000,угар!F5:F10000,N4,угар!G5:G10000,E6,угар!L5:L10000,B98)</f>
        <v>0</v>
      </c>
      <c r="P98" s="1312">
        <f>SUMIFS(угар!AL5:AL10000,угар!F5:F10000,P4,угар!G5:G10000,D6,угар!L5:L10000,B98)</f>
        <v>0</v>
      </c>
      <c r="Q98" s="1312">
        <f>SUMIFS(угар!AL5:AL10000,угар!F5:F10000,P4,угар!G5:G10000,E6,угар!L5:L10000,B98)</f>
        <v>0</v>
      </c>
      <c r="R98" s="1312">
        <f>SUMIFS(угар!AL5:AL10000,угар!F5:F10000,R4,угар!G5:G10000,D6,угар!L5:L10000,B98)</f>
        <v>0</v>
      </c>
      <c r="S98" s="1312">
        <f>SUMIFS(угар!AL5:AL10000,угар!F5:F10000,R4,угар!G5:G10000,E6,угар!L5:L10000,B98)</f>
        <v>0</v>
      </c>
      <c r="T98" s="1312">
        <f>SUMIFS(угар!AL5:AL10000,угар!F5:F10000,T4,угар!G5:G10000,D6,угар!L5:L10000,B98)</f>
        <v>0</v>
      </c>
      <c r="U98" s="1312">
        <f>SUMIFS(угар!AL5:AL10000,угар!F5:F10000,T4,угар!G5:G10000,E6,угар!L5:L10000,B98)</f>
        <v>0</v>
      </c>
      <c r="V98" s="1312">
        <f>SUMIFS(угар!AL5:AL10000,угар!F5:F10000,V4,угар!G5:G10000,D6,угар!L5:L10000,B98)</f>
        <v>0</v>
      </c>
      <c r="W98" s="1312">
        <f>SUMIFS(угар!AL5:AL10000,угар!F5:F10000,V4,угар!G5:G10000,E6,угар!L5:L10000,B98)</f>
        <v>0</v>
      </c>
      <c r="X98" s="1312">
        <f>SUMIFS(угар!AL5:AL10000,угар!F5:F10000,X4,угар!G5:G10000,D6,угар!L5:L10000,B98)</f>
        <v>0</v>
      </c>
      <c r="Y98" s="1312">
        <f>SUMIFS(угар!AL5:AL10000,угар!F5:F10000,X4,угар!G5:G10000,E6,угар!L5:L10000,B98)</f>
        <v>0</v>
      </c>
      <c r="Z98" s="1312">
        <f>SUMIFS(угар!AL5:AL10000,угар!F5:F10000,Z4,угар!G5:G10000,D6,угар!L5:L10000,B98)</f>
        <v>0</v>
      </c>
      <c r="AA98" s="1312">
        <f>SUMIFS(угар!AL5:AL10000,угар!F5:F10000,Z4,угар!G5:G10000,E6,угар!L5:L10000,B98)</f>
        <v>0</v>
      </c>
      <c r="AB98" s="1312">
        <f>SUMIFS(угар!AL5:AL10000,угар!F5:F10000,AB4,угар!G5:G10000,D6,угар!L5:L10000,B98)</f>
        <v>0</v>
      </c>
      <c r="AC98" s="1312">
        <f>SUMIFS(угар!AL5:AL10000,угар!F5:F10000,AB4,угар!G5:G10000,E6,угар!L5:L10000,B98)</f>
        <v>0</v>
      </c>
      <c r="AD98" s="1312">
        <f>SUMIFS(угар!AL5:AL10000,угар!F5:F10000,AD4,угар!G5:G10000,D6,угар!L5:L10000,B98)</f>
        <v>0</v>
      </c>
      <c r="AE98" s="1312">
        <f>SUMIFS(угар!AL5:AL10000,угар!F5:F10000,AD4,угар!G5:G10000,E6,угар!L5:L10000,B98)</f>
        <v>0</v>
      </c>
      <c r="AF98" s="1312">
        <f>SUMIFS(угар!AL5:AL10000,угар!F5:F10000,AF4,угар!G5:G10000,D6,угар!L5:L10000,B98)</f>
        <v>0</v>
      </c>
      <c r="AG98" s="1312">
        <f>SUMIFS(угар!AL5:AL10000,угар!F5:F10000,AF4,угар!G5:G10000,E6,угар!L5:L10000,B98)</f>
        <v>0</v>
      </c>
      <c r="AH98" s="1312">
        <f>SUMIFS(угар!AL5:AL10000,угар!F5:F10000,AH4,угар!G5:G10000,D6,угар!L5:L10000,B98)</f>
        <v>0</v>
      </c>
      <c r="AI98" s="1312">
        <f>SUMIFS(угар!AL5:AL10000,угар!F5:F10000,AH4,угар!G5:G10000,E6,угар!L5:L10000,B98)</f>
        <v>0</v>
      </c>
      <c r="AJ98" s="1312">
        <f>SUMIFS(угар!AL5:AL10000,угар!F5:F10000,AJ4,угар!G5:G10000,D6,угар!L5:L10000,B98)</f>
        <v>0</v>
      </c>
      <c r="AK98" s="1312">
        <f>SUMIFS(угар!AL5:AL10000,угар!F5:F10000,AJ4,угар!G5:G10000,E6,угар!L5:L10000,B98)</f>
        <v>0</v>
      </c>
      <c r="AL98" s="1312">
        <f>SUMIFS(угар!AL5:AL10000,угар!F5:F10000,AL4,угар!G5:G10000,D6,угар!L5:L10000,B98)</f>
        <v>0</v>
      </c>
      <c r="AM98" s="1312">
        <f>SUMIFS(угар!AL5:AL10000,угар!F5:F10000,AL4,угар!G5:G10000,E6,угар!L5:L10000,B98)</f>
        <v>0</v>
      </c>
      <c r="AN98" s="1312">
        <f>SUMIFS(угар!AL5:AL10000,угар!F5:F10000,AN4,угар!G5:G10000,D6,угар!L5:L10000,B98)</f>
        <v>0</v>
      </c>
      <c r="AO98" s="1312">
        <f>SUMIFS(угар!AL5:AL10000,угар!F5:F10000,AN4,угар!G5:G10000,E6,угар!L5:L10000,B98)</f>
        <v>0</v>
      </c>
      <c r="AP98" s="1312">
        <f>SUMIFS(угар!AL5:AL10000,угар!F5:F10000,AP4,угар!G5:G10000,D6,угар!L5:L10000,B98)</f>
        <v>0</v>
      </c>
      <c r="AQ98" s="1312">
        <f>SUMIFS(угар!AL5:AL10000,угар!F5:F10000,AP4,угар!G5:G10000,E6,угар!L5:L10000,B98)</f>
        <v>0</v>
      </c>
      <c r="AR98" s="1312">
        <f>SUMIFS(угар!AL5:AL10000,угар!F5:F10000,AR4,угар!G5:G10000,D6,угар!L5:L10000,B98)</f>
        <v>0</v>
      </c>
      <c r="AS98" s="1312">
        <f>SUMIFS(угар!AL5:AL10000,угар!F5:F10000,AR4,угар!G5:G10000,E6,угар!L5:L10000,B98)</f>
        <v>0</v>
      </c>
      <c r="AT98" s="1312">
        <f>SUMIFS(угар!AL5:AL10000,угар!F5:F10000,AT4,угар!G5:G10000,D6,угар!L5:L10000,B98)</f>
        <v>0</v>
      </c>
      <c r="AU98" s="1312">
        <f>SUMIFS(угар!AL5:AL10000,угар!F5:F10000,AT4,угар!G5:G10000,E6,угар!L5:L10000,B98)</f>
        <v>0</v>
      </c>
      <c r="AV98" s="1312">
        <f>SUMIFS(угар!AL5:AL10000,угар!F5:F10000,AV4,угар!G5:G10000,D6,угар!L5:L10000,B98)</f>
        <v>0</v>
      </c>
      <c r="AW98" s="1312">
        <f>SUMIFS(угар!AL5:AL10000,угар!F5:F10000,AV4,угар!G5:G10000,E6,угар!L5:L10000,B98)</f>
        <v>0</v>
      </c>
    </row>
    <row r="99" spans="1:49" ht="16.5" thickBot="1">
      <c r="A99" s="1298" t="s">
        <v>702</v>
      </c>
      <c r="B99" s="208" t="s">
        <v>565</v>
      </c>
      <c r="C99" s="1292">
        <f t="shared" si="30"/>
        <v>0</v>
      </c>
      <c r="D99" s="1292">
        <f t="shared" si="23"/>
        <v>0</v>
      </c>
      <c r="E99" s="1292">
        <f t="shared" si="24"/>
        <v>0</v>
      </c>
      <c r="F99" s="1315">
        <f t="shared" si="25"/>
        <v>0</v>
      </c>
      <c r="G99" s="1315">
        <v>0</v>
      </c>
      <c r="H99" s="1337">
        <v>0</v>
      </c>
      <c r="I99" s="1351" t="e">
        <f t="shared" si="32"/>
        <v>#DIV/0!</v>
      </c>
      <c r="J99" s="1352" t="e">
        <f t="shared" si="33"/>
        <v>#DIV/0!</v>
      </c>
      <c r="K99" s="1352" t="e">
        <f t="shared" si="34"/>
        <v>#DIV/0!</v>
      </c>
      <c r="L99" s="1340">
        <f>SUMIFS(угар!AL5:AL10000,угар!F5:F10000,L4,угар!G5:G10000,D6,угар!L5:L10000,B99)</f>
        <v>0</v>
      </c>
      <c r="M99" s="1312">
        <f>SUMIFS(угар!AL5:AL10000,угар!F5:F10000,L4,угар!G5:G10000,E6,угар!L5:L10000,B99)</f>
        <v>0</v>
      </c>
      <c r="N99" s="1312">
        <f>SUMIFS(угар!AL5:AL10000,угар!F5:F10000,N4,угар!G5:G10000,D6,угар!L5:L10000,B99)</f>
        <v>0</v>
      </c>
      <c r="O99" s="1312">
        <f>SUMIFS(угар!AL5:AL10000,угар!F5:F10000,N4,угар!G5:G10000,E6,угар!L5:L10000,B99)</f>
        <v>0</v>
      </c>
      <c r="P99" s="1312">
        <f>SUMIFS(угар!AL5:AL10000,угар!F5:F10000,P4,угар!G5:G10000,D6,угар!L5:L10000,B99)</f>
        <v>0</v>
      </c>
      <c r="Q99" s="1312">
        <f>SUMIFS(угар!AL5:AL10000,угар!F5:F10000,P4,угар!G5:G10000,E6,угар!L5:L10000,B99)</f>
        <v>0</v>
      </c>
      <c r="R99" s="1312">
        <f>SUMIFS(угар!AL5:AL10000,угар!F5:F10000,R4,угар!G5:G10000,D6,угар!L5:L10000,B99)</f>
        <v>0</v>
      </c>
      <c r="S99" s="1312">
        <f>SUMIFS(угар!AL5:AL10000,угар!F5:F10000,R4,угар!G5:G10000,E6,угар!L5:L10000,B99)</f>
        <v>0</v>
      </c>
      <c r="T99" s="1312">
        <f>SUMIFS(угар!AL5:AL10000,угар!F5:F10000,T4,угар!G5:G10000,D6,угар!L5:L10000,B99)</f>
        <v>0</v>
      </c>
      <c r="U99" s="1312">
        <f>SUMIFS(угар!AL5:AL10000,угар!F5:F10000,T4,угар!G5:G10000,E6,угар!L5:L10000,B99)</f>
        <v>0</v>
      </c>
      <c r="V99" s="1312">
        <f>SUMIFS(угар!AL5:AL10000,угар!F5:F10000,V4,угар!G5:G10000,D6,угар!L5:L10000,B99)</f>
        <v>0</v>
      </c>
      <c r="W99" s="1312">
        <f>SUMIFS(угар!AL5:AL10000,угар!F5:F10000,V4,угар!G5:G10000,E6,угар!L5:L10000,B99)</f>
        <v>0</v>
      </c>
      <c r="X99" s="1312">
        <f>SUMIFS(угар!AL5:AL10000,угар!F5:F10000,X4,угар!G5:G10000,D6,угар!L5:L10000,B99)</f>
        <v>0</v>
      </c>
      <c r="Y99" s="1312">
        <f>SUMIFS(угар!AL5:AL10000,угар!F5:F10000,X4,угар!G5:G10000,E6,угар!L5:L10000,B99)</f>
        <v>0</v>
      </c>
      <c r="Z99" s="1312">
        <f>SUMIFS(угар!AL5:AL10000,угар!F5:F10000,Z4,угар!G5:G10000,D6,угар!L5:L10000,B99)</f>
        <v>0</v>
      </c>
      <c r="AA99" s="1312">
        <f>SUMIFS(угар!AL5:AL10000,угар!F5:F10000,Z4,угар!G5:G10000,E6,угар!L5:L10000,B99)</f>
        <v>0</v>
      </c>
      <c r="AB99" s="1312">
        <f>SUMIFS(угар!AL5:AL10000,угар!F5:F10000,AB4,угар!G5:G10000,D6,угар!L5:L10000,B99)</f>
        <v>0</v>
      </c>
      <c r="AC99" s="1312">
        <f>SUMIFS(угар!AL5:AL10000,угар!F5:F10000,AB4,угар!G5:G10000,E6,угар!L5:L10000,B99)</f>
        <v>0</v>
      </c>
      <c r="AD99" s="1312">
        <f>SUMIFS(угар!AL5:AL10000,угар!F5:F10000,AD4,угар!G5:G10000,D6,угар!L5:L10000,B99)</f>
        <v>0</v>
      </c>
      <c r="AE99" s="1312">
        <f>SUMIFS(угар!AL5:AL10000,угар!F5:F10000,AD4,угар!G5:G10000,E6,угар!L5:L10000,B99)</f>
        <v>0</v>
      </c>
      <c r="AF99" s="1312">
        <f>SUMIFS(угар!AL5:AL10000,угар!F5:F10000,AF4,угар!G5:G10000,D6,угар!L5:L10000,B99)</f>
        <v>0</v>
      </c>
      <c r="AG99" s="1312">
        <f>SUMIFS(угар!AL5:AL10000,угар!F5:F10000,AF4,угар!G5:G10000,E6,угар!L5:L10000,B99)</f>
        <v>0</v>
      </c>
      <c r="AH99" s="1312">
        <f>SUMIFS(угар!AL5:AL10000,угар!F5:F10000,AH4,угар!G5:G10000,D6,угар!L5:L10000,B99)</f>
        <v>0</v>
      </c>
      <c r="AI99" s="1312">
        <f>SUMIFS(угар!AL5:AL10000,угар!F5:F10000,AH4,угар!G5:G10000,E6,угар!L5:L10000,B99)</f>
        <v>0</v>
      </c>
      <c r="AJ99" s="1312">
        <f>SUMIFS(угар!AL5:AL10000,угар!F5:F10000,AJ4,угар!G5:G10000,D6,угар!L5:L10000,B99)</f>
        <v>0</v>
      </c>
      <c r="AK99" s="1312">
        <f>SUMIFS(угар!AL5:AL10000,угар!F5:F10000,AJ4,угар!G5:G10000,E6,угар!L5:L10000,B99)</f>
        <v>0</v>
      </c>
      <c r="AL99" s="1312">
        <f>SUMIFS(угар!AL5:AL10000,угар!F5:F10000,AL4,угар!G5:G10000,D6,угар!L5:L10000,B99)</f>
        <v>0</v>
      </c>
      <c r="AM99" s="1312">
        <f>SUMIFS(угар!AL5:AL10000,угар!F5:F10000,AL4,угар!G5:G10000,E6,угар!L5:L10000,B99)</f>
        <v>0</v>
      </c>
      <c r="AN99" s="1312">
        <f>SUMIFS(угар!AL5:AL10000,угар!F5:F10000,AN4,угар!G5:G10000,D6,угар!L5:L10000,B99)</f>
        <v>0</v>
      </c>
      <c r="AO99" s="1312">
        <f>SUMIFS(угар!AL5:AL10000,угар!F5:F10000,AN4,угар!G5:G10000,E6,угар!L5:L10000,B99)</f>
        <v>0</v>
      </c>
      <c r="AP99" s="1312">
        <f>SUMIFS(угар!AL5:AL10000,угар!F5:F10000,AP4,угар!G5:G10000,D6,угар!L5:L10000,B99)</f>
        <v>0</v>
      </c>
      <c r="AQ99" s="1312">
        <f>SUMIFS(угар!AL5:AL10000,угар!F5:F10000,AP4,угар!G5:G10000,E6,угар!L5:L10000,B99)</f>
        <v>0</v>
      </c>
      <c r="AR99" s="1312">
        <f>SUMIFS(угар!AL5:AL10000,угар!F5:F10000,AR4,угар!G5:G10000,D6,угар!L5:L10000,B99)</f>
        <v>0</v>
      </c>
      <c r="AS99" s="1312">
        <f>SUMIFS(угар!AL5:AL10000,угар!F5:F10000,AR4,угар!G5:G10000,E6,угар!L5:L10000,B99)</f>
        <v>0</v>
      </c>
      <c r="AT99" s="1312">
        <f>SUMIFS(угар!AL5:AL10000,угар!F5:F10000,AT4,угар!G5:G10000,D6,угар!L5:L10000,B99)</f>
        <v>0</v>
      </c>
      <c r="AU99" s="1312">
        <f>SUMIFS(угар!AL5:AL10000,угар!F5:F10000,AT4,угар!G5:G10000,E6,угар!L5:L10000,B99)</f>
        <v>0</v>
      </c>
      <c r="AV99" s="1312">
        <f>SUMIFS(угар!AL5:AL10000,угар!F5:F10000,AV4,угар!G5:G10000,D6,угар!L5:L10000,B99)</f>
        <v>0</v>
      </c>
      <c r="AW99" s="1312">
        <f>SUMIFS(угар!AL5:AL10000,угар!F5:F10000,AV4,угар!G5:G10000,E6,угар!L5:L10000,B99)</f>
        <v>0</v>
      </c>
    </row>
    <row r="100" spans="1:49" ht="63.75" thickBot="1">
      <c r="A100" s="1297">
        <v>11</v>
      </c>
      <c r="B100" s="206" t="s">
        <v>703</v>
      </c>
      <c r="C100" s="1297">
        <f>SUM(D100:E100)</f>
        <v>163</v>
      </c>
      <c r="D100" s="1297">
        <f t="shared" si="23"/>
        <v>55</v>
      </c>
      <c r="E100" s="1297">
        <f t="shared" si="24"/>
        <v>108</v>
      </c>
      <c r="F100" s="1313">
        <f t="shared" si="25"/>
        <v>75</v>
      </c>
      <c r="G100" s="1313">
        <v>33</v>
      </c>
      <c r="H100" s="1336">
        <v>42</v>
      </c>
      <c r="I100" s="1351">
        <f t="shared" si="32"/>
        <v>1</v>
      </c>
      <c r="J100" s="1352">
        <f t="shared" si="33"/>
        <v>0.33742331288343558</v>
      </c>
      <c r="K100" s="1352">
        <f t="shared" si="34"/>
        <v>0.66257668711656437</v>
      </c>
      <c r="L100" s="1341">
        <f>L101+L102+L103</f>
        <v>0</v>
      </c>
      <c r="M100" s="1314">
        <f>M101+M102+M103</f>
        <v>1</v>
      </c>
      <c r="N100" s="1314">
        <f>N101+N102+N103</f>
        <v>0</v>
      </c>
      <c r="O100" s="1314">
        <f>O101+O102+O103</f>
        <v>0</v>
      </c>
      <c r="P100" s="1314">
        <f t="shared" ref="P100:AT100" si="35">P101+P102+P103</f>
        <v>0</v>
      </c>
      <c r="Q100" s="1314">
        <f t="shared" si="35"/>
        <v>0</v>
      </c>
      <c r="R100" s="1314">
        <f t="shared" si="35"/>
        <v>1</v>
      </c>
      <c r="S100" s="1314">
        <f t="shared" si="35"/>
        <v>19</v>
      </c>
      <c r="T100" s="1314">
        <f t="shared" si="35"/>
        <v>1</v>
      </c>
      <c r="U100" s="1314">
        <f t="shared" si="35"/>
        <v>2</v>
      </c>
      <c r="V100" s="1314">
        <f t="shared" si="35"/>
        <v>0</v>
      </c>
      <c r="W100" s="1314">
        <f t="shared" si="35"/>
        <v>18</v>
      </c>
      <c r="X100" s="1314">
        <f t="shared" si="35"/>
        <v>0</v>
      </c>
      <c r="Y100" s="1314">
        <f t="shared" si="35"/>
        <v>23</v>
      </c>
      <c r="Z100" s="1314">
        <f t="shared" si="35"/>
        <v>0</v>
      </c>
      <c r="AA100" s="1314">
        <f t="shared" si="35"/>
        <v>1</v>
      </c>
      <c r="AB100" s="1314">
        <f t="shared" si="35"/>
        <v>2</v>
      </c>
      <c r="AC100" s="1314">
        <f t="shared" si="35"/>
        <v>0</v>
      </c>
      <c r="AD100" s="1314">
        <f t="shared" si="35"/>
        <v>0</v>
      </c>
      <c r="AE100" s="1314">
        <f t="shared" si="35"/>
        <v>0</v>
      </c>
      <c r="AF100" s="1314">
        <f t="shared" si="35"/>
        <v>0</v>
      </c>
      <c r="AG100" s="1314">
        <f t="shared" si="35"/>
        <v>1</v>
      </c>
      <c r="AH100" s="1314">
        <f t="shared" si="35"/>
        <v>17</v>
      </c>
      <c r="AI100" s="1314">
        <f t="shared" si="35"/>
        <v>3</v>
      </c>
      <c r="AJ100" s="1314">
        <f t="shared" si="35"/>
        <v>0</v>
      </c>
      <c r="AK100" s="1314">
        <f t="shared" si="35"/>
        <v>8</v>
      </c>
      <c r="AL100" s="1314">
        <f t="shared" si="35"/>
        <v>0</v>
      </c>
      <c r="AM100" s="1314">
        <f t="shared" si="35"/>
        <v>0</v>
      </c>
      <c r="AN100" s="1314">
        <f t="shared" si="35"/>
        <v>7</v>
      </c>
      <c r="AO100" s="1314">
        <f t="shared" si="35"/>
        <v>12</v>
      </c>
      <c r="AP100" s="1314">
        <f t="shared" si="35"/>
        <v>0</v>
      </c>
      <c r="AQ100" s="1314">
        <f t="shared" si="35"/>
        <v>14</v>
      </c>
      <c r="AR100" s="1314">
        <f t="shared" si="35"/>
        <v>16</v>
      </c>
      <c r="AS100" s="1314">
        <f t="shared" si="35"/>
        <v>3</v>
      </c>
      <c r="AT100" s="1314">
        <f t="shared" si="35"/>
        <v>8</v>
      </c>
      <c r="AU100" s="1314">
        <f>AU101+AU102+AU103</f>
        <v>3</v>
      </c>
      <c r="AV100" s="1314">
        <f>AV101+AV102+AV103</f>
        <v>3</v>
      </c>
      <c r="AW100" s="1314">
        <f>AW101+AW102+AW103</f>
        <v>0</v>
      </c>
    </row>
    <row r="101" spans="1:49" ht="16.5" customHeight="1" thickBot="1">
      <c r="A101" s="1298" t="s">
        <v>525</v>
      </c>
      <c r="B101" s="208" t="s">
        <v>610</v>
      </c>
      <c r="C101" s="1292">
        <f t="shared" si="30"/>
        <v>32</v>
      </c>
      <c r="D101" s="1292">
        <f t="shared" si="23"/>
        <v>10</v>
      </c>
      <c r="E101" s="1292">
        <f t="shared" si="24"/>
        <v>22</v>
      </c>
      <c r="F101" s="1315">
        <f t="shared" si="25"/>
        <v>15</v>
      </c>
      <c r="G101" s="1315">
        <v>7</v>
      </c>
      <c r="H101" s="1337">
        <v>8</v>
      </c>
      <c r="I101" s="1351">
        <f t="shared" si="32"/>
        <v>1</v>
      </c>
      <c r="J101" s="1352">
        <f t="shared" si="33"/>
        <v>0.3125</v>
      </c>
      <c r="K101" s="1352">
        <f t="shared" si="34"/>
        <v>0.6875</v>
      </c>
      <c r="L101" s="1340">
        <f>SUMIFS(угар!AR5:AR10000,угар!F5:F10000,L4,угар!G5:G10000,D6)</f>
        <v>0</v>
      </c>
      <c r="M101" s="1312">
        <f>SUMIFS(угар!AR5:AR10000,угар!F5:F10000,L4,угар!G5:G10000,E6)</f>
        <v>0</v>
      </c>
      <c r="N101" s="1312">
        <f>SUMIFS(угар!AR5:AR10000,угар!F5:F10000,N4,угар!G5:G10000,D6)</f>
        <v>0</v>
      </c>
      <c r="O101" s="1312">
        <f>SUMIFS(угар!AR5:AR10000,угар!F5:F10000,N4,угар!G5:G10000,E6)</f>
        <v>0</v>
      </c>
      <c r="P101" s="1312">
        <f>SUMIFS(угар!AR5:AR10000,угар!F5:F10000,P4,угар!G5:G10000,D6)</f>
        <v>0</v>
      </c>
      <c r="Q101" s="1312">
        <f>SUMIFS(угар!AR5:AR10000,угар!F5:F10000,P4,угар!G5:G10000,E6)</f>
        <v>0</v>
      </c>
      <c r="R101" s="1312">
        <f>SUMIFS(угар!AR5:AR10000,угар!F5:F10000,R4,угар!G5:G10000,D6)</f>
        <v>0</v>
      </c>
      <c r="S101" s="1312">
        <f>SUMIFS(угар!AR5:AR10000,угар!F5:F10000,R4,угар!G5:G10000,E6)</f>
        <v>2</v>
      </c>
      <c r="T101" s="1312">
        <f>SUMIFS(угар!AR5:AR10000,угар!F5:F10000,T4,угар!G5:G10000,D6)</f>
        <v>0</v>
      </c>
      <c r="U101" s="1312">
        <f>SUMIFS(угар!AR5:AR10000,угар!F5:F10000,T4,угар!G5:G10000,E6)</f>
        <v>0</v>
      </c>
      <c r="V101" s="1312">
        <f>SUMIFS(угар!AR5:AR10000,угар!F5:F10000,V4,угар!G5:G10000,D6)</f>
        <v>0</v>
      </c>
      <c r="W101" s="1312">
        <f>SUMIFS(угар!AR5:AR10000,угар!F5:F10000,V4,угар!G5:G10000,E6)</f>
        <v>4</v>
      </c>
      <c r="X101" s="1312">
        <f>SUMIFS(угар!AR5:AR10000,угар!F5:F10000,X4,угар!G5:G10000,D6)</f>
        <v>0</v>
      </c>
      <c r="Y101" s="1312">
        <f>SUMIFS(угар!AR5:AR10000,угар!F5:F10000,X4,угар!G5:G10000,E6)</f>
        <v>7</v>
      </c>
      <c r="Z101" s="1312">
        <f>SUMIFS(угар!AR5:AR10000,угар!F5:F10000,Z4,угар!G5:G10000,D6)</f>
        <v>0</v>
      </c>
      <c r="AA101" s="1312">
        <f>SUMIFS(угар!AR5:AR10000,угар!F5:F10000,Z4,угар!G5:G10000,E6)</f>
        <v>1</v>
      </c>
      <c r="AB101" s="1312">
        <f>SUMIFS(угар!AR5:AR10000,угар!F5:F10000,AB4,угар!G5:G10000,D6)</f>
        <v>0</v>
      </c>
      <c r="AC101" s="1312">
        <f>SUMIFS(угар!AR5:AR10000,угар!F5:F10000,AB4,угар!G5:G10000,E6)</f>
        <v>0</v>
      </c>
      <c r="AD101" s="1312">
        <f>SUMIFS(угар!AR5:AR10000,угар!F5:F10000,AD4,угар!G5:G10000,D6)</f>
        <v>0</v>
      </c>
      <c r="AE101" s="1312">
        <f>SUMIFS(угар!AR5:AR10000,угар!F5:F10000,AD4,угар!G5:G10000,E6)</f>
        <v>0</v>
      </c>
      <c r="AF101" s="1312">
        <f>SUMIFS(угар!AR5:AR10000,угар!F5:F10000,AF4,угар!G5:G10000,D6)</f>
        <v>0</v>
      </c>
      <c r="AG101" s="1312">
        <f>SUMIFS(угар!AR5:AR10000,угар!F5:F10000,AF4,угар!G5:G10000,E6)</f>
        <v>0</v>
      </c>
      <c r="AH101" s="1312">
        <f>SUMIFS(угар!AR5:AR10000,угар!F5:F10000,AH4,угар!G5:G10000,D6)</f>
        <v>3</v>
      </c>
      <c r="AI101" s="1323">
        <f>SUMIFS(угар!AR5:AR10000,угар!F5:F10000,AH4,угар!G5:G10000,E6)</f>
        <v>0</v>
      </c>
      <c r="AJ101" s="1312">
        <f>SUMIFS(угар!AR5:AR10000,угар!F5:F10000,AJ4,угар!G5:G10000,D6)</f>
        <v>0</v>
      </c>
      <c r="AK101" s="1312">
        <f>SUMIFS(угар!AR5:AR10000,угар!F5:F10000,AJ4,угар!G5:G10000,E6)</f>
        <v>3</v>
      </c>
      <c r="AL101" s="1312">
        <f>SUMIFS(угар!AR5:AR10000,угар!F5:F10000,AL4,угар!G5:G10000,D6)</f>
        <v>0</v>
      </c>
      <c r="AM101" s="1312">
        <f>SUMIFS(угар!AR5:AR10000,угар!F5:F10000,AL4,угар!G5:G10000,E6)</f>
        <v>0</v>
      </c>
      <c r="AN101" s="1312">
        <f>SUMIFS(угар!AR5:AR10000,угар!F5:F10000,AN4,угар!G5:G10000,D6)</f>
        <v>2</v>
      </c>
      <c r="AO101" s="1312">
        <f>SUMIFS(угар!AR5:AR10000,угар!F5:F10000,AN4,угар!G5:G10000,E6)</f>
        <v>3</v>
      </c>
      <c r="AP101" s="1312">
        <f>SUMIFS(угар!AR5:AR10000,угар!F5:F10000,AP4,угар!G5:G10000,D6)</f>
        <v>0</v>
      </c>
      <c r="AQ101" s="1312">
        <f>SUMIFS(угар!AR5:AR10000,угар!F5:F10000,AP4,угар!G5:G10000,E6)</f>
        <v>2</v>
      </c>
      <c r="AR101" s="1323">
        <f>SUMIFS(угар!AR5:AR10000,угар!F5:F10000,AR4,угар!G5:G10000,D6)</f>
        <v>4</v>
      </c>
      <c r="AS101" s="1312">
        <f>SUMIFS(угар!AR5:AR10000,угар!F5:F10000,AR4,угар!G5:G10000,E6)</f>
        <v>0</v>
      </c>
      <c r="AT101" s="1312">
        <f>SUMIFS(угар!AR5:AR10000,угар!F5:F10000,AT4,угар!G5:G10000,D6)</f>
        <v>1</v>
      </c>
      <c r="AU101" s="1312">
        <f>SUMIFS(угар!AR5:AR10000,угар!F5:F10000,AT4,угар!G5:G10000,E6)</f>
        <v>0</v>
      </c>
      <c r="AV101" s="1312">
        <f>SUMIFS(угар!AR5:AR10000,угар!F5:F10000,AV4,угар!G5:G10000,D6)</f>
        <v>0</v>
      </c>
      <c r="AW101" s="1312">
        <f>SUMIFS(угар!AR5:AR10000,угар!F5:F10000,AV4,угар!G5:G10000,E6)</f>
        <v>0</v>
      </c>
    </row>
    <row r="102" spans="1:49" ht="16.5" customHeight="1" thickBot="1">
      <c r="A102" s="1298" t="s">
        <v>526</v>
      </c>
      <c r="B102" s="208" t="s">
        <v>612</v>
      </c>
      <c r="C102" s="1292">
        <f t="shared" si="30"/>
        <v>74</v>
      </c>
      <c r="D102" s="1292">
        <f t="shared" si="23"/>
        <v>30</v>
      </c>
      <c r="E102" s="1292">
        <f t="shared" si="24"/>
        <v>44</v>
      </c>
      <c r="F102" s="1315">
        <f t="shared" si="25"/>
        <v>34</v>
      </c>
      <c r="G102" s="1315">
        <v>17</v>
      </c>
      <c r="H102" s="1337">
        <v>17</v>
      </c>
      <c r="I102" s="1351">
        <f t="shared" si="32"/>
        <v>1</v>
      </c>
      <c r="J102" s="1352">
        <f t="shared" si="33"/>
        <v>0.40540540540540543</v>
      </c>
      <c r="K102" s="1352">
        <f t="shared" si="34"/>
        <v>0.59459459459459463</v>
      </c>
      <c r="L102" s="1340">
        <f>SUMIFS(угар!AS5:AS10000,угар!F5:F10000,L4,угар!G5:G10000,D6)</f>
        <v>0</v>
      </c>
      <c r="M102" s="1312">
        <f>SUMIFS(угар!AS5:AS10000,угар!F5:F10000,L4,угар!G5:G10000,E6)</f>
        <v>1</v>
      </c>
      <c r="N102" s="1312">
        <f>SUMIFS(угар!AS5:AS10000,угар!F5:F10000,N4,угар!G5:G10000,D6)</f>
        <v>0</v>
      </c>
      <c r="O102" s="1312">
        <f>SUMIFS(угар!AS5:AS10000,угар!F5:F10000,N4,угар!G5:G10000,E6)</f>
        <v>0</v>
      </c>
      <c r="P102" s="1312">
        <f>SUMIFS(угар!AS5:AS10000,угар!F5:F10000,P4,угар!G5:G10000,D6)</f>
        <v>0</v>
      </c>
      <c r="Q102" s="1312">
        <f>SUMIFS(угар!AS5:AS10000,угар!F5:F10000,P4,угар!G5:G10000,E6)</f>
        <v>0</v>
      </c>
      <c r="R102" s="1312">
        <f>SUMIFS(угар!AS5:AS10000,угар!F5:F10000,R4,угар!G5:G10000,D6)</f>
        <v>1</v>
      </c>
      <c r="S102" s="1312">
        <f>SUMIFS(угар!AS5:AS10000,угар!F5:F10000,R4,угар!G5:G10000,E6)</f>
        <v>7</v>
      </c>
      <c r="T102" s="1312">
        <f>SUMIFS(угар!AS5:AS10000,угар!F5:F10000,T4,угар!G5:G10000,D6)</f>
        <v>1</v>
      </c>
      <c r="U102" s="1312">
        <f>SUMIFS(угар!AS5:AS10000,угар!F5:F10000,T4,угар!G5:G10000,E6)</f>
        <v>1</v>
      </c>
      <c r="V102" s="1312">
        <f>SUMIFS(угар!AS5:AS10000,угар!F5:F10000,V4,угар!G5:G10000,D6)</f>
        <v>0</v>
      </c>
      <c r="W102" s="1312">
        <f>SUMIFS(угар!AS5:AS10000,угар!F5:F10000,V4,угар!G5:G10000,E6)</f>
        <v>6</v>
      </c>
      <c r="X102" s="1312">
        <f>SUMIFS(угар!AS5:AS10000,угар!F5:F10000,X4,угар!G5:G10000,D6)</f>
        <v>0</v>
      </c>
      <c r="Y102" s="1312">
        <f>SUMIFS(угар!AS5:AS10000,угар!F5:F10000,X4,угар!G5:G10000,E6)</f>
        <v>10</v>
      </c>
      <c r="Z102" s="1312">
        <f>SUMIFS(угар!AS5:AS10000,угар!F5:F10000,Z4,угар!G5:G10000,D6)</f>
        <v>0</v>
      </c>
      <c r="AA102" s="1312">
        <f>SUMIFS(угар!AS5:AS10000,угар!F5:F10000,Z4,угар!G5:G10000,E6)</f>
        <v>0</v>
      </c>
      <c r="AB102" s="1312">
        <f>SUMIFS(угар!AS5:AS10000,угар!F5:F10000,AB4,угар!G5:G10000,D6)</f>
        <v>1</v>
      </c>
      <c r="AC102" s="1312">
        <f>SUMIFS(угар!AS5:AS10000,угар!F5:F10000,AB4,угар!G5:G10000,E6)</f>
        <v>0</v>
      </c>
      <c r="AD102" s="1312">
        <f>SUMIFS(угар!AS5:AS10000,угар!F5:F10000,AD4,угар!G5:G10000,D6)</f>
        <v>0</v>
      </c>
      <c r="AE102" s="1312">
        <f>SUMIFS(угар!AS5:AS10000,угар!F5:F10000,AD4,угар!G5:G10000,E6)</f>
        <v>0</v>
      </c>
      <c r="AF102" s="1312">
        <f>SUMIFS(угар!AS5:AS10000,угар!F5:F10000,AF4,угар!G5:G10000,D6)</f>
        <v>0</v>
      </c>
      <c r="AG102" s="1312">
        <f>SUMIFS(угар!AS5:AS10000,угар!F5:F10000,AF4,угар!G5:G10000,E6)</f>
        <v>1</v>
      </c>
      <c r="AH102" s="1312">
        <f>SUMIFS(угар!AS5:AS10000,угар!F5:F10000,AH4,угар!G5:G10000,D6)</f>
        <v>10</v>
      </c>
      <c r="AI102" s="1323">
        <f>SUMIFS(угар!AS5:AS10000,угар!F5:F10000,AH4,угар!G5:G10000,E6)</f>
        <v>1</v>
      </c>
      <c r="AJ102" s="1312">
        <f>SUMIFS(угар!AS5:AS10000,угар!F5:F10000,AJ4,угар!G5:G10000,D6)</f>
        <v>0</v>
      </c>
      <c r="AK102" s="1312">
        <f>SUMIFS(угар!AS5:AS10000,угар!F5:F10000,AJ4,угар!G5:G10000,E6)</f>
        <v>4</v>
      </c>
      <c r="AL102" s="1312">
        <f>SUMIFS(угар!AS5:AS10000,угар!F5:F10000,AL4,угар!G5:G10000,D6)</f>
        <v>0</v>
      </c>
      <c r="AM102" s="1312">
        <f>SUMIFS(угар!AS5:AS10000,угар!F5:F10000,AL4,угар!G5:G10000,E6)</f>
        <v>0</v>
      </c>
      <c r="AN102" s="1312">
        <f>SUMIFS(угар!AS5:AS10000,угар!F5:F10000,AN4,угар!G5:G10000,D6)</f>
        <v>3</v>
      </c>
      <c r="AO102" s="1312">
        <f>SUMIFS(угар!AS5:AS10000,угар!F5:F10000,AN4,угар!G5:G10000,E6)</f>
        <v>4</v>
      </c>
      <c r="AP102" s="1312">
        <f>SUMIFS(угар!AS5:AS10000,угар!F5:F10000,AP4,угар!G5:G10000,D6)</f>
        <v>0</v>
      </c>
      <c r="AQ102" s="1312">
        <f>SUMIFS(угар!AS5:AS10000,угар!F5:F10000,AP4,угар!G5:G10000,E6)</f>
        <v>5</v>
      </c>
      <c r="AR102" s="1323">
        <f>SUMIFS(угар!AS5:AS10000,угар!F5:F10000,AR4,угар!G5:G10000,D6)</f>
        <v>7</v>
      </c>
      <c r="AS102" s="1312">
        <f>SUMIFS(угар!AS5:AS10000,угар!F5:F10000,AR4,угар!G5:G10000,E6)</f>
        <v>3</v>
      </c>
      <c r="AT102" s="1312">
        <f>SUMIFS(угар!AS5:AS10000,угар!F5:F10000,AT4,угар!G5:G10000,D6)</f>
        <v>5</v>
      </c>
      <c r="AU102" s="1312">
        <f>SUMIFS(угар!AS5:AS10000,угар!F5:F10000,AT4,угар!G5:G10000,E6)</f>
        <v>1</v>
      </c>
      <c r="AV102" s="1312">
        <f>SUMIFS(угар!AS5:AS10000,угар!F5:F10000,AV4,угар!G5:G10000,D6)</f>
        <v>2</v>
      </c>
      <c r="AW102" s="1312">
        <f>SUMIFS(угар!AS5:AS10000,угар!F5:F10000,AV4,угар!G5:G10000,E6)</f>
        <v>0</v>
      </c>
    </row>
    <row r="103" spans="1:49" ht="16.5" thickBot="1">
      <c r="A103" s="1298" t="s">
        <v>527</v>
      </c>
      <c r="B103" s="208" t="s">
        <v>614</v>
      </c>
      <c r="C103" s="1292">
        <f t="shared" si="30"/>
        <v>57</v>
      </c>
      <c r="D103" s="1292">
        <f t="shared" ref="D103:D134" si="36">L103+N103+P103+R103+T103+V103+X103+Z103+AB103+AD103+AF103+AH103+AJ103+AL103+AN103+AP103+AR103+AT103+AV103</f>
        <v>15</v>
      </c>
      <c r="E103" s="1292">
        <f t="shared" ref="E103:E134" si="37">M103+O103+Q103+S103+U103+W103+Y103+AA103+AC103+AE103+AG103+AI103+AK103+AM103+AO103+AQ103+AS103+AU103+AW103</f>
        <v>42</v>
      </c>
      <c r="F103" s="1315">
        <f t="shared" si="25"/>
        <v>26</v>
      </c>
      <c r="G103" s="1315">
        <v>9</v>
      </c>
      <c r="H103" s="1337">
        <v>17</v>
      </c>
      <c r="I103" s="1351">
        <f t="shared" si="32"/>
        <v>1</v>
      </c>
      <c r="J103" s="1352">
        <f t="shared" si="33"/>
        <v>0.26315789473684209</v>
      </c>
      <c r="K103" s="1352">
        <f t="shared" si="34"/>
        <v>0.73684210526315785</v>
      </c>
      <c r="L103" s="1340">
        <f>SUMIFS(угар!AT5:AT10000,угар!F5:F10000,L4,угар!G5:G10000,D6)</f>
        <v>0</v>
      </c>
      <c r="M103" s="1312">
        <f>SUMIFS(угар!AT5:AT10000,угар!F5:F10000,L4,угар!G5:G10000,E6)</f>
        <v>0</v>
      </c>
      <c r="N103" s="1312">
        <f>SUMIFS(угар!AT5:AT10000,угар!F5:F10000,N4,угар!G5:G10000,D6)</f>
        <v>0</v>
      </c>
      <c r="O103" s="1312">
        <f>SUMIFS(угар!AT5:AT10000,угар!F5:F10000,N4,угар!G5:G10000,E6)</f>
        <v>0</v>
      </c>
      <c r="P103" s="1312">
        <f>SUMIFS(угар!AT5:AT10000,угар!F5:F10000,P4,угар!G5:G10000,D6)</f>
        <v>0</v>
      </c>
      <c r="Q103" s="1312">
        <f>SUMIFS(угар!AT5:AT10000,угар!F5:F10000,P4,угар!G5:G10000,E6)</f>
        <v>0</v>
      </c>
      <c r="R103" s="1312">
        <f>SUMIFS(угар!AT5:AT10000,угар!F5:F10000,R4,угар!G5:G10000,D6)</f>
        <v>0</v>
      </c>
      <c r="S103" s="1312">
        <f>SUMIFS(угар!AT5:AT10000,угар!F5:F10000,R4,угар!G5:G10000,E6)</f>
        <v>10</v>
      </c>
      <c r="T103" s="1312">
        <f>SUMIFS(угар!AT5:AT10000,угар!F5:F10000,T4,угар!G5:G10000,D6)</f>
        <v>0</v>
      </c>
      <c r="U103" s="1312">
        <f>SUMIFS(угар!AT5:AT10000,угар!F5:F10000,T4,угар!G5:G10000,E6)</f>
        <v>1</v>
      </c>
      <c r="V103" s="1312">
        <f>SUMIFS(угар!AT5:AT10000,угар!F5:F10000,V4,угар!G5:G10000,D6)</f>
        <v>0</v>
      </c>
      <c r="W103" s="1312">
        <f>SUMIFS(угар!AT5:AT10000,угар!F5:F10000,V4,угар!G5:G10000,E6)</f>
        <v>8</v>
      </c>
      <c r="X103" s="1312">
        <f>SUMIFS(угар!AT5:AT10000,угар!F5:F10000,X4,угар!G5:G10000,D6)</f>
        <v>0</v>
      </c>
      <c r="Y103" s="1312">
        <f>SUMIFS(угар!AT5:AT10000,угар!F5:F10000,X4,угар!G5:G10000,E6)</f>
        <v>6</v>
      </c>
      <c r="Z103" s="1312">
        <f>SUMIFS(угар!AT5:AT10000,угар!F5:F10000,Z4,угар!G5:G10000,D6)</f>
        <v>0</v>
      </c>
      <c r="AA103" s="1312">
        <f>SUMIFS(угар!AT5:AT10000,угар!F5:F10000,Z4,угар!G5:G10000,E6)</f>
        <v>0</v>
      </c>
      <c r="AB103" s="1312">
        <f>SUMIFS(угар!AT5:AT10000,угар!F5:F10000,AB4,угар!G5:G10000,D6)</f>
        <v>1</v>
      </c>
      <c r="AC103" s="1312">
        <f>SUMIFS(угар!AT5:AT10000,угар!F5:F10000,AB4,угар!G5:G10000,E6)</f>
        <v>0</v>
      </c>
      <c r="AD103" s="1312">
        <f>SUMIFS(угар!AT5:AT10000,угар!F5:F10000,AD4,угар!G5:G10000,D6)</f>
        <v>0</v>
      </c>
      <c r="AE103" s="1312">
        <f>SUMIFS(угар!AT5:AT10000,угар!F5:F10000,AD4,угар!G5:G10000,E6)</f>
        <v>0</v>
      </c>
      <c r="AF103" s="1312">
        <f>SUMIFS(угар!AT5:AT10000,угар!F5:F10000,AF4,угар!G5:G10000,D6)</f>
        <v>0</v>
      </c>
      <c r="AG103" s="1312">
        <f>SUMIFS(угар!AT5:AT10000,угар!F5:F10000,AF4,угар!G5:G10000,E6)</f>
        <v>0</v>
      </c>
      <c r="AH103" s="1323">
        <f>SUMIFS(угар!AT5:AT10000,угар!F5:F10000,AH4,угар!G5:G10000,D6)</f>
        <v>4</v>
      </c>
      <c r="AI103" s="1312">
        <f>SUMIFS(угар!AT5:AT10000,угар!F5:F10000,AH4,угар!G5:G10000,E6)</f>
        <v>2</v>
      </c>
      <c r="AJ103" s="1312">
        <f>SUMIFS(угар!AT5:AT10000,угар!F5:F10000,AJ4,угар!G5:G10000,D6)</f>
        <v>0</v>
      </c>
      <c r="AK103" s="1312">
        <f>SUMIFS(угар!AT5:AT10000,угар!F5:F10000,AJ4,угар!G5:G10000,E6)</f>
        <v>1</v>
      </c>
      <c r="AL103" s="1312">
        <f>SUMIFS(угар!AT5:AT10000,угар!F5:F10000,AL4,угар!G5:G10000,D6)</f>
        <v>0</v>
      </c>
      <c r="AM103" s="1312">
        <f>SUMIFS(угар!AT5:AT10000,угар!F5:F10000,AL4,угар!G5:G10000,E6)</f>
        <v>0</v>
      </c>
      <c r="AN103" s="1312">
        <f>SUMIFS(угар!AT5:AT10000,угар!F5:F10000,AN4,угар!G5:G10000,D6)</f>
        <v>2</v>
      </c>
      <c r="AO103" s="1312">
        <f>SUMIFS(угар!AT5:AT10000,угар!F5:F10000,AN4,угар!G5:G10000,E6)</f>
        <v>5</v>
      </c>
      <c r="AP103" s="1312">
        <f>SUMIFS(угар!AT5:AT10000,угар!F5:F10000,AP4,угар!G5:G10000,D6)</f>
        <v>0</v>
      </c>
      <c r="AQ103" s="1312">
        <f>SUMIFS(угар!AT5:AT10000,угар!F5:F10000,AP4,угар!G5:G10000,E6)</f>
        <v>7</v>
      </c>
      <c r="AR103" s="1323">
        <f>SUMIFS(угар!AT5:AT10000,угар!F5:F10000,AR4,угар!G5:G10000,D6)</f>
        <v>5</v>
      </c>
      <c r="AS103" s="1312">
        <f>SUMIFS(угар!AT5:AT10000,угар!F5:F10000,AR4,угар!G5:G10000,E6)</f>
        <v>0</v>
      </c>
      <c r="AT103" s="1312">
        <f>SUMIFS(угар!AT5:AT10000,угар!F5:F10000,AT4,угар!G5:G10000,D6)</f>
        <v>2</v>
      </c>
      <c r="AU103" s="1312">
        <f>SUMIFS(угар!AT5:AT10000,угар!F5:F10000,AT4,угар!G5:G10000,E6)</f>
        <v>2</v>
      </c>
      <c r="AV103" s="1312">
        <f>SUMIFS(угар!AT5:AT10000,угар!F5:F10000,AV4,угар!G5:G10000,D6)</f>
        <v>1</v>
      </c>
      <c r="AW103" s="1312">
        <f>SUMIFS(угар!AT5:AT10000,угар!F5:F10000,AV4,угар!G5:G10000,E6)</f>
        <v>0</v>
      </c>
    </row>
    <row r="104" spans="1:49" ht="63.75" thickBot="1">
      <c r="A104" s="1292">
        <v>12</v>
      </c>
      <c r="B104" s="209" t="s">
        <v>704</v>
      </c>
      <c r="C104" s="1292">
        <f t="shared" si="30"/>
        <v>81</v>
      </c>
      <c r="D104" s="1292">
        <f t="shared" si="36"/>
        <v>35</v>
      </c>
      <c r="E104" s="1292">
        <f t="shared" si="37"/>
        <v>46</v>
      </c>
      <c r="F104" s="1315">
        <f t="shared" si="25"/>
        <v>75</v>
      </c>
      <c r="G104" s="1315">
        <v>33</v>
      </c>
      <c r="H104" s="1337">
        <v>42</v>
      </c>
      <c r="I104" s="1351">
        <f t="shared" si="32"/>
        <v>1</v>
      </c>
      <c r="J104" s="1352">
        <f t="shared" si="33"/>
        <v>0.43209876543209874</v>
      </c>
      <c r="K104" s="1352">
        <f t="shared" si="34"/>
        <v>0.5679012345679012</v>
      </c>
      <c r="L104" s="1342">
        <f t="shared" ref="L104:AW104" si="38">L105+L106+L107+L108+L109+L110+L111+L114+L115+L116+L117</f>
        <v>0</v>
      </c>
      <c r="M104" s="1316">
        <f t="shared" si="38"/>
        <v>1</v>
      </c>
      <c r="N104" s="1316">
        <f t="shared" si="38"/>
        <v>0</v>
      </c>
      <c r="O104" s="1316">
        <f t="shared" si="38"/>
        <v>0</v>
      </c>
      <c r="P104" s="1316">
        <f t="shared" si="38"/>
        <v>0</v>
      </c>
      <c r="Q104" s="1316">
        <f t="shared" si="38"/>
        <v>0</v>
      </c>
      <c r="R104" s="1316">
        <f t="shared" si="38"/>
        <v>1</v>
      </c>
      <c r="S104" s="1316">
        <f t="shared" si="38"/>
        <v>7</v>
      </c>
      <c r="T104" s="1316">
        <f t="shared" si="38"/>
        <v>1</v>
      </c>
      <c r="U104" s="1316">
        <f t="shared" si="38"/>
        <v>2</v>
      </c>
      <c r="V104" s="1316">
        <f t="shared" si="38"/>
        <v>0</v>
      </c>
      <c r="W104" s="1316">
        <f t="shared" si="38"/>
        <v>0</v>
      </c>
      <c r="X104" s="1316">
        <f t="shared" si="38"/>
        <v>0</v>
      </c>
      <c r="Y104" s="1316">
        <f t="shared" si="38"/>
        <v>12</v>
      </c>
      <c r="Z104" s="1316">
        <f t="shared" si="38"/>
        <v>0</v>
      </c>
      <c r="AA104" s="1316">
        <f t="shared" si="38"/>
        <v>0</v>
      </c>
      <c r="AB104" s="1316">
        <f t="shared" si="38"/>
        <v>2</v>
      </c>
      <c r="AC104" s="1316">
        <f t="shared" si="38"/>
        <v>0</v>
      </c>
      <c r="AD104" s="1316">
        <f t="shared" si="38"/>
        <v>0</v>
      </c>
      <c r="AE104" s="1316">
        <f t="shared" si="38"/>
        <v>0</v>
      </c>
      <c r="AF104" s="1316">
        <f t="shared" si="38"/>
        <v>0</v>
      </c>
      <c r="AG104" s="1316">
        <f t="shared" si="38"/>
        <v>1</v>
      </c>
      <c r="AH104" s="1316">
        <f t="shared" si="38"/>
        <v>11</v>
      </c>
      <c r="AI104" s="1316">
        <f t="shared" si="38"/>
        <v>0</v>
      </c>
      <c r="AJ104" s="1316">
        <f t="shared" si="38"/>
        <v>0</v>
      </c>
      <c r="AK104" s="1316">
        <f t="shared" si="38"/>
        <v>0</v>
      </c>
      <c r="AL104" s="1316">
        <f t="shared" si="38"/>
        <v>0</v>
      </c>
      <c r="AM104" s="1316">
        <f t="shared" si="38"/>
        <v>0</v>
      </c>
      <c r="AN104" s="1316">
        <f t="shared" si="38"/>
        <v>3</v>
      </c>
      <c r="AO104" s="1316">
        <f t="shared" si="38"/>
        <v>8</v>
      </c>
      <c r="AP104" s="1316">
        <f t="shared" si="38"/>
        <v>0</v>
      </c>
      <c r="AQ104" s="1316">
        <f t="shared" si="38"/>
        <v>14</v>
      </c>
      <c r="AR104" s="1316">
        <f t="shared" si="38"/>
        <v>9</v>
      </c>
      <c r="AS104" s="1316">
        <f t="shared" si="38"/>
        <v>1</v>
      </c>
      <c r="AT104" s="1316">
        <f t="shared" si="38"/>
        <v>8</v>
      </c>
      <c r="AU104" s="1316">
        <f t="shared" si="38"/>
        <v>0</v>
      </c>
      <c r="AV104" s="1316">
        <f t="shared" si="38"/>
        <v>0</v>
      </c>
      <c r="AW104" s="1316">
        <f t="shared" si="38"/>
        <v>0</v>
      </c>
    </row>
    <row r="105" spans="1:49" ht="16.5" thickBot="1">
      <c r="A105" s="1298" t="s">
        <v>533</v>
      </c>
      <c r="B105" s="208" t="s">
        <v>382</v>
      </c>
      <c r="C105" s="1292">
        <f t="shared" si="30"/>
        <v>8</v>
      </c>
      <c r="D105" s="1292">
        <f t="shared" si="36"/>
        <v>4</v>
      </c>
      <c r="E105" s="1292">
        <f t="shared" si="37"/>
        <v>4</v>
      </c>
      <c r="F105" s="1315">
        <f t="shared" si="25"/>
        <v>6</v>
      </c>
      <c r="G105" s="1315">
        <v>3</v>
      </c>
      <c r="H105" s="1337">
        <v>3</v>
      </c>
      <c r="I105" s="1351">
        <f t="shared" si="32"/>
        <v>1</v>
      </c>
      <c r="J105" s="1352">
        <f t="shared" si="33"/>
        <v>0.5</v>
      </c>
      <c r="K105" s="1352">
        <f t="shared" si="34"/>
        <v>0.5</v>
      </c>
      <c r="L105" s="1340">
        <f>SUMIFS(угар!A5:A10001,угар!F5:F10001,L4,угар!AA5:AA10001,Ф7!B105,угар!G5:G10001,D6)+SUMIFS(угар!A5:A10001,угар!F5:F10001,L4,угар!AB5:AB10001,Ф7!B105,угар!G5:G10001,D6)+SUMIFS(угар!A5:A10001,угар!F5:F10001,L4,угар!AC5:AC10001,Ф7!B105,угар!G5:G10001,D6)+SUMIFS(угар!A5:A10001,угар!F5:F10001,L4,угар!AD5:AD10001,Ф7!B105,угар!G5:G10001,D6)+SUMIFS(угар!A5:A10001,угар!F5:F10001,L4,угар!AE5:AE10001,Ф7!B105,угар!G5:G10001,D6)+SUMIFS(угар!A5:A10001,угар!F5:F10001,L4,угар!AF5:AF10001,Ф7!B105,угар!G5:G10001,D6)+SUMIFS(угар!A5:A10001,угар!F5:F10001,L4,угар!AG5:AG10001,Ф7!B105,угар!G5:G10001,D6)+SUMIFS(угар!A5:A10001,угар!F5:F10001,L4,угар!AH5:AH10001,Ф7!B105,угар!G5:G10001,D6)+SUMIFS(угар!A5:A10001,угар!F5:F10001,L4,угар!AI5:AI10001,Ф7!B105,угар!G5:G10001,D6)+SUMIFS(угар!A5:A10001,угар!F5:F10001,L4,угар!AJ5:AJ10001,Ф7!B105,угар!G5:G10001,D6)</f>
        <v>0</v>
      </c>
      <c r="M105" s="1312">
        <f>SUMIFS(угар!A5:A10001,угар!F5:F10001,L4,угар!AA5:AA10001,Ф7!B105,угар!G5:G10001,E6)+SUMIFS(угар!A5:A10001,угар!F5:F10001,L4,угар!AB5:AB10001,Ф7!B105,угар!G5:G10001,E6)+SUMIFS(угар!A5:A10001,угар!F5:F10001,L4,угар!AC5:AC10001,Ф7!B105,угар!G5:G10001,E6)+SUMIFS(угар!A5:A10001,угар!F5:F10001,L4,угар!AD5:AD10001,Ф7!B105,угар!G5:G10001,E6)+SUMIFS(угар!A5:A10001,угар!F5:F10001,L4,угар!AE5:AE10001,Ф7!B105,угар!G5:G10001,E6)+SUMIFS(угар!A5:A10001,угар!F5:F10001,L4,угар!AF5:AF10001,Ф7!B105,угар!G5:G10001,E6)+SUMIFS(угар!A5:A10001,угар!F5:F10001,L4,угар!AG5:AG10001,Ф7!B105,угар!G5:G10001,E6)+SUMIFS(угар!A5:A10001,угар!F5:F10001,L4,угар!AH5:AH10001,Ф7!B105,угар!G5:G10001,E6)+SUMIFS(угар!A5:A10001,угар!F5:F10001,L4,угар!AI5:AI10001,Ф7!B105,угар!G5:G10001,E6)+SUMIFS(угар!A5:A10001,угар!F5:F10001,L4,угар!AJ5:AJ10001,Ф7!B105,угар!G5:G10001,E6)</f>
        <v>1</v>
      </c>
      <c r="N105" s="1312">
        <f>SUMIFS(угар!A5:A10001,угар!F5:F10001,N4,угар!AA5:AA10001,Ф7!B105,угар!G5:G10001,D6)+SUMIFS(угар!A5:A10001,угар!F5:F10001,N4,угар!AB5:AB10001,Ф7!B105,угар!G5:G10001,D6)+SUMIFS(угар!A5:A10001,угар!F5:F10001,N4,угар!AC5:AC10001,Ф7!B105,угар!G5:G10001,D6)+SUMIFS(угар!A5:A10001,угар!F5:F10001,N4,угар!AD5:AD10001,Ф7!B105,угар!G5:G10001,D6)+SUMIFS(угар!A5:A10001,угар!F5:F10001,N4,угар!AE5:AE10001,Ф7!B105,угар!G5:G10001,D6)+SUMIFS(угар!A5:A10001,угар!F5:F10001,N4,угар!AF5:AF10001,Ф7!B105,угар!G5:G10001,D6)+SUMIFS(угар!A5:A10001,угар!F5:F10001,N4,угар!AG5:AG10001,Ф7!B105,угар!G5:G10001,D6)+SUMIFS(угар!A5:A10001,угар!F5:F10001,N4,угар!AH5:AH10001,Ф7!B105,угар!G5:G10001,D6)+SUMIFS(угар!A5:A10001,угар!F5:F10001,N4,угар!AI5:AI10001,Ф7!B105,угар!G5:G10001,D6)+SUMIFS(угар!A5:A10001,угар!F5:F10001,N4,угар!AJ5:AJ10001,Ф7!B105,угар!G5:G10001,D6)</f>
        <v>0</v>
      </c>
      <c r="O105" s="1312">
        <f>SUMIFS(угар!A5:A10001,угар!F5:F10001,N4,угар!AA5:AA10001,Ф7!B105,угар!G5:G10001,E6)+SUMIFS(угар!A5:A10001,угар!F5:F10001,N4,угар!AB5:AB10001,Ф7!B105,угар!G5:G10001,E6)+SUMIFS(угар!A5:A10001,угар!F5:F10001,N4,угар!AC5:AC10001,Ф7!B105,угар!G5:G10001,E6)+SUMIFS(угар!A5:A10001,угар!F5:F10001,N4,угар!AD5:AD10001,Ф7!B105,угар!G5:G10001,E6)+SUMIFS(угар!A5:A10001,угар!F5:F10001,N4,угар!AE5:AE10001,Ф7!B105,угар!G5:G10001,E6)+SUMIFS(угар!A5:A10001,угар!F5:F10001,N4,угар!AF5:AF10001,Ф7!B105,угар!G5:G10001,E6)+SUMIFS(угар!A5:A10001,угар!F5:F10001,N4,угар!AG5:AG10001,Ф7!B105,угар!G5:G10001,E6)+SUMIFS(угар!A5:A10001,угар!F5:F10001,N4,угар!AH5:AH10001,Ф7!B105,угар!G5:G10001,E6)+SUMIFS(угар!A5:A10001,угар!F5:F10001,N4,угар!AI5:AI10001,Ф7!B105,угар!G5:G10001,E6)+SUMIFS(угар!A5:A10001,угар!F5:F10001,N4,угар!AJ5:AJ10001,Ф7!B105,угар!G5:G10001,E6)</f>
        <v>0</v>
      </c>
      <c r="P105" s="1317">
        <f>SUMIFS(угар!A5:A10001,угар!F5:F10001,P4,угар!AA5:AA10001,Ф7!B105,угар!G5:G10001,D6)+SUMIFS(угар!A5:A10001,угар!F5:F10001,P4,угар!AB5:AB10001,Ф7!B105,угар!G5:G10001,D6)+SUMIFS(угар!A5:A10001,угар!F5:F10001,P4,угар!AC5:AC10001,Ф7!B105,угар!G5:G10001,D6)+SUMIFS(угар!A5:A10001,угар!F5:F10001,P4,угар!AD5:AD10001,Ф7!B105,угар!G5:G10001,D6)+SUMIFS(угар!A5:A10001,угар!F5:F10001,P4,угар!AE5:AE10001,Ф7!B105,угар!G5:G10001,D6)+SUMIFS(угар!A5:A10001,угар!F5:F10001,P4,угар!AF5:AF10001,Ф7!B105,угар!G5:G10001,D6)+SUMIFS(угар!A5:A10001,угар!F5:F10001,P4,угар!AG5:AG10001,Ф7!B105,угар!G5:G10001,D6)+SUMIFS(угар!A5:A10001,угар!F5:F10001,P4,угар!AH5:AH10001,Ф7!B105,угар!G5:G10001,D6)+SUMIFS(угар!A5:A10001,угар!F5:F10001,P4,угар!AI5:AI10001,Ф7!B105,угар!G5:G10001,D6)+SUMIFS(угар!A5:A10001,угар!F5:F10001,P4,угар!AJ5:AJ10001,Ф7!B105,угар!G5:G10001,D6)</f>
        <v>0</v>
      </c>
      <c r="Q105" s="1317">
        <f>SUMIFS(угар!A5:A10001,угар!F5:F10001,P4,угар!AA5:AA10001,Ф7!B105,угар!G5:G10001,E6)+SUMIFS(угар!A5:A10001,угар!F5:F10001,P4,угар!AB5:AB10001,Ф7!B105,угар!G5:G10001,E6)+SUMIFS(угар!A5:A10001,угар!F5:F10001,P4,угар!AC5:AC10001,Ф7!B105,угар!G5:G10001,E6)+SUMIFS(угар!A5:A10001,угар!F5:F10001,P4,угар!AD5:AD10001,Ф7!B105,угар!G5:G10001,E6)+SUMIFS(угар!A5:A10001,угар!F5:F10001,P4,угар!AE5:AE10001,Ф7!B105,угар!G5:G10001,E6)+SUMIFS(угар!A5:A10001,угар!F5:F10001,P4,угар!AF5:AF10001,Ф7!B105,угар!G5:G10001,E6)+SUMIFS(угар!A5:A10001,угар!F5:F10001,P4,угар!AG5:AG10001,Ф7!B105,угар!G5:G10001,E6)+SUMIFS(угар!A5:A10001,угар!F5:F10001,P4,угар!AH5:AH10001,Ф7!B105,угар!G5:G10001,E6)+SUMIFS(угар!A5:A10001,угар!F5:F10001,P4,угар!AI5:AI10001,Ф7!B105,угар!G5:G10001,E6)+SUMIFS(угар!A5:A10001,угар!F5:F10001,P4,угар!AJ5:AJ10001,Ф7!B105,угар!G5:G10001,E6)</f>
        <v>0</v>
      </c>
      <c r="R105" s="1317">
        <f>SUMIFS(угар!A5:A10001,угар!F5:F10001,R4,угар!AA5:AA10001,Ф7!B105,угар!G5:G10001,D6)+SUMIFS(угар!A5:A10001,угар!F5:F10001,R4,угар!AB5:AB10001,Ф7!B105,угар!G5:G10001,D6)+SUMIFS(угар!A5:A10001,угар!F5:F10001,R4,угар!AC5:AC10001,Ф7!B105,угар!G5:G10001,D6)+SUMIFS(угар!A5:A10001,угар!F5:F10001,R4,угар!AD5:AD10001,Ф7!B105,угар!G5:G10001,D6)+SUMIFS(угар!A5:A10001,угар!F5:F10001,R4,угар!AE5:AE10001,Ф7!B105,угар!G5:G10001,D6)+SUMIFS(угар!A5:A10001,угар!F5:F10001,R4,угар!AF5:AF10001,Ф7!B105,угар!G5:G10001,D6)+SUMIFS(угар!A5:A10001,угар!F5:F10001,R4,угар!AG5:AG10001,Ф7!B105,угар!G5:G10001,D6)+SUMIFS(угар!A5:A10001,угар!F5:F10001,R4,угар!AH5:AH10001,Ф7!B105,угар!G5:G10001,D6)+SUMIFS(угар!A5:A10001,угар!F5:F10001,R4,угар!AI5:AI10001,Ф7!B105,угар!G5:G10001,D6)+SUMIFS(угар!A5:A10001,угар!F5:F10001,R4,угар!AJ5:AJ10001,Ф7!B105,угар!G5:G10001,D6)</f>
        <v>0</v>
      </c>
      <c r="S105" s="1317">
        <f>SUMIFS(угар!A5:A10001,угар!F5:F10001,R4,угар!AA5:AA10001,Ф7!B105,угар!G5:G10001,E6)+SUMIFS(угар!A5:A10001,угар!F5:F10001,R4,угар!AB5:AB10001,Ф7!B105,угар!G5:G10001,E6)+SUMIFS(угар!A5:A10001,угар!F5:F10001,R4,угар!AC5:AC10001,Ф7!B105,угар!G5:G10001,E6)+SUMIFS(угар!A5:A10001,угар!F5:F10001,R4,угар!AD5:AD10001,Ф7!B105,угар!G5:G10001,E6)+SUMIFS(угар!A5:A10001,угар!F5:F10001,R4,угар!AE5:AE10001,Ф7!B105,угар!G5:G10001,E6)+SUMIFS(угар!A5:A10001,угар!F5:F10001,R4,угар!AF5:AF10001,Ф7!B105,угар!G5:G10001,E6)+SUMIFS(угар!A5:A10001,угар!F5:F10001,R4,угар!AG5:AG10001,Ф7!B105,угар!G5:G10001,E6)+SUMIFS(угар!A5:A10001,угар!F5:F10001,R4,угар!AH5:AH10001,Ф7!B105,угар!G5:G10001,E6)+SUMIFS(угар!A5:A10001,угар!F5:F10001,R4,угар!AI5:AI10001,Ф7!B105,угар!G5:G10001,E6)+SUMIFS(угар!A5:A10001,угар!F5:F10001,R4,угар!AJ5:AJ10001,Ф7!B105,угар!G5:G10001,E6)</f>
        <v>0</v>
      </c>
      <c r="T105" s="1317">
        <f>SUMIFS(угар!A5:A10001,угар!F5:F10001,T4,угар!AA5:AA10001,Ф7!B105,угар!G5:G10001,D6)+SUMIFS(угар!A5:A10001,угар!F5:F10001,T4,угар!AB5:AB10001,Ф7!B105,угар!G5:G10001,D6)+SUMIFS(угар!A5:A10001,угар!F5:F10001,T4,угар!AC5:AC10001,Ф7!B105,угар!G5:G10001,D6)+SUMIFS(угар!A5:A10001,угар!F5:F10001,T4,угар!AD5:AD10001,Ф7!B105,угар!G5:G10001,D6)+SUMIFS(угар!A5:A10001,угар!F5:F10001,T4,угар!AE5:AE10001,Ф7!B105,угар!G5:G10001,D6)+SUMIFS(угар!A5:A10001,угар!F5:F10001,T4,угар!AF5:AF10001,Ф7!B105,угар!G5:G10001,D6)+SUMIFS(угар!A5:A10001,угар!F5:F10001,T4,угар!AG5:AG10001,Ф7!B105,угар!G5:G10001,D6)+SUMIFS(угар!A5:A10001,угар!F5:F10001,T4,угар!AH5:AH10001,Ф7!B105,угар!G5:G10001,D6)+SUMIFS(угар!A5:A10001,угар!F5:F10001,T4,угар!AI5:AI10001,Ф7!B105,угар!G5:G10001,D6)+SUMIFS(угар!A5:A10001,угар!F5:F10001,T4,угар!AJ5:AJ10001,Ф7!B105,угар!G5:G10001,D6)</f>
        <v>0</v>
      </c>
      <c r="U105" s="1317">
        <f>SUMIFS(угар!A5:A10001,угар!F5:F10001,T4,угар!AA5:AA10001,Ф7!B105,угар!G5:G10001,E6)+SUMIFS(угар!A5:A10001,угар!F5:F10001,T4,угар!AB5:AB10001,Ф7!B105,угар!G5:G10001,E6)+SUMIFS(угар!A5:A10001,угар!F5:F10001,T4,угар!AC5:AC10001,Ф7!B105,угар!G5:G10001,E6)+SUMIFS(угар!A5:A10001,угар!F5:F10001,T4,угар!AD5:AD10001,Ф7!B105,угар!G5:G10001,E6)+SUMIFS(угар!A5:A10001,угар!F5:F10001,T4,угар!AE5:AE10001,Ф7!B105,угар!G5:G10001,E6)+SUMIFS(угар!A5:A10001,угар!F5:F10001,T4,угар!AF5:AF10001,Ф7!B105,угар!G5:G10001,E6)+SUMIFS(угар!A5:A10001,угар!F5:F10001,T4,угар!AG5:AG10001,Ф7!B105,угар!G5:G10001,E6)+SUMIFS(угар!A5:A10001,угар!F5:F10001,T4,угар!AH5:AH10001,Ф7!B105,угар!G5:G10001,E6)+SUMIFS(угар!A5:A10001,угар!F5:F10001,T4,угар!AI5:AI10001,Ф7!B105,угар!G5:G10001,E6)+SUMIFS(угар!A5:A10001,угар!F5:F10001,T4,угар!AJ5:AJ10001,Ф7!B105,угар!G5:G10001,E6)</f>
        <v>0</v>
      </c>
      <c r="V105" s="1317">
        <f>SUMIFS(угар!A5:A10001,угар!F5:F10001,V4,угар!AA5:AA10001,Ф7!B105,угар!G5:G10001,D6)+SUMIFS(угар!A5:A10001,угар!F5:F10001,V4,угар!AB5:AB10001,Ф7!B105,угар!G5:G10001,D6)+SUMIFS(угар!A5:A10001,угар!F5:F10001,V4,угар!AC5:AC10001,Ф7!B105,угар!G5:G10001,D6)+SUMIFS(угар!A5:A10001,угар!F5:F10001,V4,угар!AD5:AD10001,Ф7!B105,угар!G5:G10001,D6)+SUMIFS(угар!A5:A10001,угар!F5:F10001,V4,угар!AE5:AE10001,Ф7!B105,угар!G5:G10001,D6)+SUMIFS(угар!A5:A10001,угар!F5:F10001,V4,угар!AF5:AF10001,Ф7!B105,угар!G5:G10001,D6)+SUMIFS(угар!A5:A10001,угар!F5:F10001,V4,угар!AG5:AG10001,Ф7!B105,угар!G5:G10001,D6)+SUMIFS(угар!A5:A10001,угар!F5:F10001,V4,угар!AH5:AH10001,Ф7!B105,угар!G5:G10001,D6)+SUMIFS(угар!A5:A10001,угар!F5:F10001,V4,угар!AI5:AI10001,Ф7!B105,угар!G5:G10001,D6)+SUMIFS(угар!A5:A10001,угар!F5:F10001,V4,угар!AJ5:AJ10001,Ф7!B105,угар!G5:G10001,D6)</f>
        <v>0</v>
      </c>
      <c r="W105" s="1317">
        <f>SUMIFS(угар!A5:A10001,угар!F5:F10001,V4,угар!AA5:AA10001,Ф7!B105,угар!G5:G10001,E6)+SUMIFS(угар!A5:A10001,угар!F5:F10001,V4,угар!AB5:AB10001,Ф7!B105,угар!G5:G10001,E6)+SUMIFS(угар!A5:A10001,угар!F5:F10001,V4,угар!AC5:AC10001,Ф7!B105,угар!G5:G10001,E6)+SUMIFS(угар!A5:A10001,угар!F5:F10001,V4,угар!AD5:AD10001,Ф7!B105,угар!G5:G10001,E6)+SUMIFS(угар!A5:A10001,угар!F5:F10001,V4,угар!AE5:AE10001,Ф7!B105,угар!G5:G10001,E6)+SUMIFS(угар!A5:A10001,угар!F5:F10001,V4,угар!AF5:AF10001,Ф7!B105,угар!G5:G10001,E6)+SUMIFS(угар!A5:A10001,угар!F5:F10001,V4,угар!AG5:AG10001,Ф7!B105,угар!G5:G10001,E6)+SUMIFS(угар!A5:A10001,угар!F5:F10001,V4,угар!AH5:AH10001,Ф7!B105,угар!G5:G10001,E6)+SUMIFS(угар!A5:A10001,угар!F5:F10001,V4,угар!AI5:AI10001,Ф7!B105,угар!G5:G10001,E6)+SUMIFS(угар!A5:A10001,угар!F5:F10001,V4,угар!AJ5:AJ10001,Ф7!B105,угар!G5:G10001,E6)</f>
        <v>0</v>
      </c>
      <c r="X105" s="1317">
        <f>SUMIFS(угар!A5:A10001,угар!F5:F10001,X4,угар!AA5:AA10001,Ф7!B105,угар!G5:G10001,D6)+SUMIFS(угар!A5:A10001,угар!F5:F10001,X4,угар!AB5:AB10001,Ф7!B105,угар!G5:G10001,D6)+SUMIFS(угар!A5:A10001,угар!F5:F10001,X4,угар!AC5:AC10001,Ф7!B105,угар!G5:G10001,D6)+SUMIFS(угар!A5:A10001,угар!F5:F10001,X4,угар!AD5:AD10001,Ф7!B105,угар!G5:G10001,D6)+SUMIFS(угар!A5:A10001,угар!F5:F10001,X4,угар!AE5:AE10001,Ф7!B105,угар!G5:G10001,D6)+SUMIFS(угар!A5:A10001,угар!F5:F10001,X4,угар!AF5:AF10001,Ф7!B105,угар!G5:G10001,D6)+SUMIFS(угар!A5:A10001,угар!F5:F10001,X4,угар!AG5:AG10001,Ф7!B105,угар!G5:G10001,D6)+SUMIFS(угар!A5:A10001,угар!F5:F10001,X4,угар!AH5:AH10001,Ф7!B105,угар!G5:G10001,D6)+SUMIFS(угар!A5:A10001,угар!F5:F10001,X4,угар!AI5:AI10001,Ф7!B105,угар!G5:G10001,D6)+SUMIFS(угар!A5:A10001,угар!F5:F10001,X4,угар!AJ5:AJ10001,Ф7!B105,угар!G5:G10001,D6)</f>
        <v>0</v>
      </c>
      <c r="Y105" s="1317">
        <f>SUMIFS(угар!A5:A10001,угар!F5:F10001,X4,угар!AA5:AA10001,Ф7!B105,угар!G5:G10001,E6)+SUMIFS(угар!A5:A10001,угар!F5:F10001,X4,угар!AB5:AB10001,Ф7!B105,угар!G5:G10001,E6)+SUMIFS(угар!A5:A10001,угар!F5:F10001,X4,угар!AC5:AC10001,Ф7!B105,угар!G5:G10001,E6)+SUMIFS(угар!A5:A10001,угар!F5:F10001,X4,угар!AD5:AD10001,Ф7!B105,угар!G5:G10001,E6)+SUMIFS(угар!A5:A10001,угар!F5:F10001,X4,угар!AE5:AE10001,Ф7!B105,угар!G5:G10001,E6)+SUMIFS(угар!A5:A10001,угар!F5:F10001,X4,угар!AF5:AF10001,Ф7!B105,угар!G5:G10001,E6)+SUMIFS(угар!A5:A10001,угар!F5:F10001,X4,угар!AG5:AG10001,Ф7!B105,угар!G5:G10001,E6)+SUMIFS(угар!A5:A10001,угар!F5:F10001,X4,угар!AH5:AH10001,Ф7!B105,угар!G5:G10001,E6)+SUMIFS(угар!A5:A10001,угар!F5:F10001,X4,угар!AI5:AI10001,Ф7!B105,угар!G5:G10001,E6)+SUMIFS(угар!A5:A10001,угар!F5:F10001,X4,угар!AJ5:AJ10001,Ф7!B105,угар!G5:G10001,E6)</f>
        <v>3</v>
      </c>
      <c r="Z105" s="1317">
        <f>SUMIFS(угар!A5:A10001,угар!F5:F10001,Z4,угар!AA5:AA10001,Ф7!B105,угар!G5:G10001,D6)+SUMIFS(угар!A5:A10001,угар!F5:F10001,Z4,угар!AB5:AB10001,Ф7!B105,угар!G5:G10001,D6)+SUMIFS(угар!A5:A10001,угар!F5:F10001,Z4,угар!AC5:AC10001,Ф7!B105,угар!G5:G10001,D6)+SUMIFS(угар!A5:A10001,угар!F5:F10001,Z4,угар!AD5:AD10001,Ф7!B105,угар!G5:G10001,D6)+SUMIFS(угар!A5:A10001,угар!F5:F10001,Z4,угар!AE5:AE10001,Ф7!B105,угар!G5:G10001,D6)+SUMIFS(угар!A5:A10001,угар!F5:F10001,Z4,угар!AF5:AF10001,Ф7!B105,угар!G5:G10001,D6)+SUMIFS(угар!A5:A10001,угар!F5:F10001,Z4,угар!AG5:AG10001,Ф7!B105,угар!G5:G10001,D6)+SUMIFS(угар!A5:A10001,угар!F5:F10001,Z4,угар!AH5:AH10001,Ф7!B105,угар!G5:G10001,D6)+SUMIFS(угар!A5:A10001,угар!F5:F10001,Z4,угар!AI5:AI10001,Ф7!B105,угар!G5:G10001,D6)+SUMIFS(угар!A5:A10001,угар!F5:F10001,Z4,угар!AJ5:AJ10001,Ф7!B105,угар!G5:G10001,D6)</f>
        <v>0</v>
      </c>
      <c r="AA105" s="1317">
        <f>SUMIFS(угар!A5:A10001,угар!F5:F10001,Z4,угар!AA5:AA10001,Ф7!B105,угар!G5:G10001,E6)+SUMIFS(угар!A5:A10001,угар!F5:F10001,Z4,угар!AB5:AB10001,Ф7!B105,угар!G5:G10001,E6)+SUMIFS(угар!A5:A10001,угар!F5:F10001,Z4,угар!AC5:AC10001,Ф7!B105,угар!G5:G10001,E6)+SUMIFS(угар!A5:A10001,угар!F5:F10001,Z4,угар!AD5:AD10001,Ф7!B105,угар!G5:G10001,E6)+SUMIFS(угар!A5:A10001,угар!F5:F10001,Z4,угар!AE5:AE10001,Ф7!B105,угар!G5:G10001,E6)+SUMIFS(угар!A5:A10001,угар!F5:F10001,Z4,угар!AF5:AF10001,Ф7!B105,угар!G5:G10001,E6)+SUMIFS(угар!A5:A10001,угар!F5:F10001,Z4,угар!AG5:AG10001,Ф7!B105,угар!G5:G10001,E6)+SUMIFS(угар!A5:A10001,угар!F5:F10001,Z4,угар!AH5:AH10001,Ф7!B105,угар!G5:G10001,E6)+SUMIFS(угар!A5:A10001,угар!F5:F10001,Z4,угар!AI5:AI10001,Ф7!B105,угар!G5:G10001,E6)+SUMIFS(угар!A5:A10001,угар!F5:F10001,Z4,угар!AJ5:AJ10001,Ф7!B105,угар!G5:G10001,E6)</f>
        <v>0</v>
      </c>
      <c r="AB105" s="1317">
        <f>SUMIFS(угар!A5:A10001,угар!F5:F10001,AB4,угар!AA5:AA10001,Ф7!B105,угар!G5:G10001,D6)+SUMIFS(угар!A5:A10001,угар!F5:F10001,AB4,угар!AB5:AB10001,Ф7!B105,угар!G5:G10001,D6)+SUMIFS(угар!A5:A10001,угар!F5:F10001,AB4,угар!AC5:AC10001,Ф7!B105,угар!G5:G10001,D6)+SUMIFS(угар!A5:A10001,угар!F5:F10001,AB4,угар!AD5:AD10001,Ф7!B105,угар!G5:G10001,D6)+SUMIFS(угар!A5:A10001,угар!F5:F10001,AB4,угар!AE5:AE10001,Ф7!B105,угар!G5:G10001,D6)+SUMIFS(угар!A5:A10001,угар!F5:F10001,AB4,угар!AF5:AF10001,Ф7!B105,угар!G5:G10001,D6)+SUMIFS(угар!A5:A10001,угар!F5:F10001,AB4,угар!AG5:AG10001,Ф7!B105,угар!G5:G10001,D6)+SUMIFS(угар!A5:A10001,угар!F5:F10001,AB4,угар!AH5:AH10001,Ф7!B105,угар!G5:G10001,D6)+SUMIFS(угар!A5:A10001,угар!F5:F10001,AB4,угар!AI5:AI10001,Ф7!B105,угар!G5:G10001,D6)+SUMIFS(угар!A5:A10001,угар!F5:F10001,AB4,угар!AJ5:AJ10001,Ф7!B105,угар!G5:G10001,D6)</f>
        <v>1</v>
      </c>
      <c r="AC105" s="1317">
        <f>SUMIFS(угар!A5:A10001,угар!F5:F10001,AB4,угар!AA5:AA10001,Ф7!B105,угар!G5:G10001,E6)+SUMIFS(угар!A5:A10001,угар!F5:F10001,AB4,угар!AB5:AB10001,Ф7!B105,угар!G5:G10001,E6)+SUMIFS(угар!A5:A10001,угар!F5:F10001,AB4,угар!AC5:AC10001,Ф7!B105,угар!G5:G10001,E6)+SUMIFS(угар!A5:A10001,угар!F5:F10001,AB4,угар!AD5:AD10001,Ф7!B105,угар!G5:G10001,E6)+SUMIFS(угар!A5:A10001,угар!F5:F10001,AB4,угар!AE5:AE10001,Ф7!B105,угар!G5:G10001,E6)+SUMIFS(угар!A5:A10001,угар!F5:F10001,AB4,угар!AF5:AF10001,Ф7!B105,угар!G5:G10001,E6)+SUMIFS(угар!A5:A10001,угар!F5:F10001,AB4,угар!AG5:AG10001,Ф7!B105,угар!G5:G10001,E6)+SUMIFS(угар!A5:A10001,угар!F5:F10001,AB4,угар!AH5:AH10001,Ф7!B105,угар!G5:G10001,E6)+SUMIFS(угар!A5:A10001,угар!F5:F10001,AB4,угар!AI5:AI10001,Ф7!B105,угар!G5:G10001,E6)+SUMIFS(угар!A5:A10001,угар!F5:F10001,AB4,угар!AJ5:AJ10001,Ф7!B105,угар!G5:G10001,E6)</f>
        <v>0</v>
      </c>
      <c r="AD105" s="1317">
        <f>SUMIFS(угар!A5:A10001,угар!F5:F10001,AD4,угар!AA5:AA10001,Ф7!B105,угар!G5:G10001,D6)+SUMIFS(угар!A5:A10001,угар!F5:F10001,AD4,угар!AB5:AB10001,Ф7!B105,угар!G5:G10001,D6)+SUMIFS(угар!A5:A10001,угар!F5:F10001,AD4,угар!AC5:AC10001,Ф7!B105,угар!G5:G10001,D6)+SUMIFS(угар!A5:A10001,угар!F5:F10001,AD4,угар!AD5:AD10001,Ф7!B105,угар!G5:G10001,D6)+SUMIFS(угар!A5:A10001,угар!F5:F10001,AD4,угар!AE5:AE10001,Ф7!B105,угар!G5:G10001,D6)+SUMIFS(угар!A5:A10001,угар!F5:F10001,AD4,угар!AF5:AF10001,Ф7!B105,угар!G5:G10001,D6)+SUMIFS(угар!A5:A10001,угар!F5:F10001,AD4,угар!AG5:AG10001,Ф7!B105,угар!G5:G10001,D6)+SUMIFS(угар!A5:A10001,угар!F5:F10001,AD4,угар!AH5:AH10001,Ф7!B105,угар!G5:G10001,D6)+SUMIFS(угар!A5:A10001,угар!F5:F10001,AD4,угар!AI5:AI10001,Ф7!B105,угар!G5:G10001,D6)+SUMIFS(угар!A5:A10001,угар!F5:F10001,AD4,угар!AJ5:AJ10001,Ф7!B105,угар!G5:G10001,D6)</f>
        <v>0</v>
      </c>
      <c r="AE105" s="1317">
        <f>SUMIFS(угар!A5:A10001,угар!F5:F10001,AD4,угар!AA5:AA10001,Ф7!B105,угар!G5:G10001,E6)+SUMIFS(угар!A5:A10001,угар!F5:F10001,AD4,угар!AB5:AB10001,Ф7!B105,угар!G5:G10001,E6)+SUMIFS(угар!A5:A10001,угар!F5:F10001,AD4,угар!AC5:AC10001,Ф7!B105,угар!G5:G10001,E6)+SUMIFS(угар!A5:A10001,угар!F5:F10001,AD4,угар!AD5:AD10001,Ф7!B105,угар!G5:G10001,E6)+SUMIFS(угар!A5:A10001,угар!F5:F10001,AD4,угар!AE5:AE10001,Ф7!B105,угар!G5:G10001,E6)+SUMIFS(угар!A5:A10001,угар!F5:F10001,AD4,угар!AF5:AF10001,Ф7!B105,угар!G5:G10001,E6)+SUMIFS(угар!A5:A10001,угар!F5:F10001,AD4,угар!AG5:AG10001,Ф7!B105,угар!G5:G10001,E6)+SUMIFS(угар!A5:A10001,угар!F5:F10001,AD4,угар!AH5:AH10001,Ф7!B105,угар!G5:G10001,E6)+SUMIFS(угар!A5:A10001,угар!F5:F10001,AD4,угар!AI5:AI10001,Ф7!B105,угар!G5:G10001,E6)+SUMIFS(угар!A5:A10001,угар!F5:F10001,AD4,угар!AJ5:AJ10001,Ф7!B105,угар!G5:G10001,E6)</f>
        <v>0</v>
      </c>
      <c r="AF105" s="1317">
        <f>SUMIFS(угар!A5:A10001,угар!F5:F10001,AF4,угар!AA5:AA10001,Ф7!B105,угар!G5:G10001,D6)+SUMIFS(угар!A5:A10001,угар!F5:F10001,AF4,угар!AB5:AB10001,Ф7!B105,угар!G5:G10001,D6)+SUMIFS(угар!A5:A10001,угар!F5:F10001,AF4,угар!AC5:AC10001,Ф7!B105,угар!G5:G10001,D6)+SUMIFS(угар!A5:A10001,угар!F5:F10001,AF4,угар!AD5:AD10001,Ф7!B105,угар!G5:G10001,D6)+SUMIFS(угар!A5:A10001,угар!F5:F10001,AF4,угар!AE5:AE10001,Ф7!B105,угар!G5:G10001,D6)+SUMIFS(угар!A5:A10001,угар!F5:F10001,AF4,угар!AF5:AF10001,Ф7!B105,угар!G5:G10001,D6)+SUMIFS(угар!A5:A10001,угар!F5:F10001,AF4,угар!AG5:AG10001,Ф7!B105,угар!G5:G10001,D6)+SUMIFS(угар!A5:A10001,угар!F5:F10001,AF4,угар!AH5:AH10001,Ф7!B105,угар!G5:G10001,D6)+SUMIFS(угар!A5:A10001,угар!F5:F10001,AF4,угар!AI5:AI10001,Ф7!B105,угар!G5:G10001,D6)+SUMIFS(угар!A5:A10001,угар!F5:F10001,AF4,угар!AJ5:AJ10001,Ф7!B105,угар!G5:G10001,D6)</f>
        <v>0</v>
      </c>
      <c r="AG105" s="1317">
        <f>SUMIFS(угар!A5:A10001,угар!F5:F10001,AF4,угар!AA5:AA10001,Ф7!B105,угар!G5:G10001,E6)+SUMIFS(угар!A5:A10001,угар!F5:F10001,AF4,угар!AB5:AB10001,Ф7!B105,угар!G5:G10001,E6)+SUMIFS(угар!A5:A10001,угар!F5:F10001,AF4,угар!AC5:AC10001,Ф7!B105,угар!G5:G10001,E6)+SUMIFS(угар!A5:A10001,угар!F5:F10001,AF4,угар!AD5:AD10001,Ф7!B105,угар!G5:G10001,E6)+SUMIFS(угар!A5:A10001,угар!F5:F10001,AF4,угар!AE5:AE10001,Ф7!B105,угар!G5:G10001,E6)+SUMIFS(угар!A5:A10001,угар!F5:F10001,AF4,угар!AF5:AF10001,Ф7!B105,угар!G5:G10001,E6)+SUMIFS(угар!A5:A10001,угар!F5:F10001,AF4,угар!AG5:AG10001,Ф7!B105,угар!G5:G10001,E6)+SUMIFS(угар!A5:A10001,угар!F5:F10001,AF4,угар!AH5:AH10001,Ф7!B105,угар!G5:G10001,E6)+SUMIFS(угар!A5:A10001,угар!F5:F10001,AF4,угар!AI5:AI10001,Ф7!B105,угар!G5:G10001,E6)+SUMIFS(угар!A5:A10001,угар!F5:F10001,AF4,угар!AJ5:AJ10001,Ф7!B105,угар!G5:G10001,E6)</f>
        <v>0</v>
      </c>
      <c r="AH105" s="1317">
        <f>SUMIFS(угар!A5:A10001,угар!F5:F10001,AH4,угар!AA5:AA10001,Ф7!B105,угар!G5:G10001,D6)+SUMIFS(угар!A5:A10001,угар!F5:F10001,AH4,угар!AB5:AB10001,Ф7!B105,угар!G5:G10001,D6)+SUMIFS(угар!A5:A10001,угар!F5:F10001,AH4,угар!AC5:AC10001,Ф7!B105,угар!G5:G10001,D6)+SUMIFS(угар!A5:A10001,угар!F5:F10001,AH4,угар!AD5:AD10001,Ф7!B105,угар!G5:G10001,D6)+SUMIFS(угар!A5:A10001,угар!F5:F10001,AH4,угар!AE5:AE10001,Ф7!B105,угар!G5:G10001,D6)+SUMIFS(угар!A5:A10001,угар!F5:F10001,AH4,угар!AF5:AF10001,Ф7!B105,угар!G5:G10001,D6)+SUMIFS(угар!A5:A10001,угар!F5:F10001,AH4,угар!AG5:AG10001,Ф7!B105,угар!G5:G10001,D6)+SUMIFS(угар!A5:A10001,угар!F5:F10001,AH4,угар!AH5:AH10001,Ф7!B105,угар!G5:G10001,D6)+SUMIFS(угар!A5:A10001,угар!F5:F10001,AH4,угар!AI5:AI10001,Ф7!B105,угар!G5:G10001,D6)+SUMIFS(угар!A5:A10001,угар!F5:F10001,AH4,угар!AJ5:AJ10001,Ф7!B105,угар!G5:G10001,D6)</f>
        <v>0</v>
      </c>
      <c r="AI105" s="1317">
        <f>SUMIFS(угар!A5:A10001,угар!F5:F10001,AH4,угар!AA5:AA10001,Ф7!B105,угар!G5:G10001,E6)+SUMIFS(угар!A5:A10001,угар!F5:F10001,AH4,угар!AB5:AB10001,Ф7!B105,угар!G5:G10001,E6)+SUMIFS(угар!A5:A10001,угар!F5:F10001,AH4,угар!AC5:AC10001,Ф7!B105,угар!G5:G10001,E6)+SUMIFS(угар!A5:A10001,угар!F5:F10001,AH4,угар!AD5:AD10001,Ф7!B105,угар!G5:G10001,E6)+SUMIFS(угар!A5:A10001,угар!F5:F10001,AH4,угар!AE5:AE10001,Ф7!B105,угар!G5:G10001,E6)+SUMIFS(угар!A5:A10001,угар!F5:F10001,AH4,угар!AF5:AF10001,Ф7!B105,угар!G5:G10001,E6)+SUMIFS(угар!A5:A10001,угар!F5:F10001,AH4,угар!AG5:AG10001,Ф7!B105,угар!G5:G10001,E6)+SUMIFS(угар!A5:A10001,угар!F5:F10001,AH4,угар!AH5:AH10001,Ф7!B105,угар!G5:G10001,E6)+SUMIFS(угар!A5:A10001,угар!F5:F10001,AH4,угар!AI5:AI10001,Ф7!B105,угар!G5:G10001,E6)+SUMIFS(угар!A5:A10001,угар!F5:F10001,AH4,угар!AJ5:AJ10001,Ф7!B105,угар!G5:G10001,E6)</f>
        <v>0</v>
      </c>
      <c r="AJ105" s="1317">
        <f>SUMIFS(угар!A5:A10001,угар!F5:F10001,AJ4,угар!AA5:AA10001,Ф7!B105,угар!G5:G10001,D6)+SUMIFS(угар!A5:A10001,угар!F5:F10001,AJ4,угар!AB5:AB10001,Ф7!B105,угар!G5:G10001,D6)+SUMIFS(угар!A5:A10001,угар!F5:F10001,AJ4,угар!AC5:AC10001,Ф7!B105,угар!G5:G10001,D6)+SUMIFS(угар!A5:A10001,угар!F5:F10001,AJ4,угар!AD5:AD10001,Ф7!B105,угар!G5:G10001,D6)+SUMIFS(угар!A5:A10001,угар!F5:F10001,AJ4,угар!AE5:AE10001,Ф7!B105,угар!G5:G10001,D6)+SUMIFS(угар!A5:A10001,угар!F5:F10001,AJ4,угар!AF5:AF10001,Ф7!B105,угар!G5:G10001,D6)+SUMIFS(угар!A5:A10001,угар!F5:F10001,AJ4,угар!AG5:AG10001,Ф7!B105,угар!G5:G10001,D6)+SUMIFS(угар!A5:A10001,угар!F5:F10001,AJ4,угар!AH5:AH10001,Ф7!B105,угар!G5:G10001,D6)+SUMIFS(угар!A5:A10001,угар!F5:F10001,AJ4,угар!AI5:AI10001,Ф7!B105,угар!G5:G10001,D6)+SUMIFS(угар!A5:A10001,угар!F5:F10001,AJ4,угар!AJ5:AJ10001,Ф7!B105,угар!G5:G10001,D6)</f>
        <v>0</v>
      </c>
      <c r="AK105" s="1317">
        <f>SUMIFS(угар!A5:A10001,угар!F5:F10001,AJ4,угар!AA5:AA10001,Ф7!B105,угар!G5:G10001,E6)+SUMIFS(угар!A5:A10001,угар!F5:F10001,AJ4,угар!AB5:AB10001,Ф7!B105,угар!G5:G10001,E6)+SUMIFS(угар!A5:A10001,угар!F5:F10001,AJ4,угар!AC5:AC10001,Ф7!B105,угар!G5:G10001,E6)+SUMIFS(угар!A5:A10001,угар!F5:F10001,AJ4,угар!AD5:AD10001,Ф7!B105,угар!G5:G10001,E6)+SUMIFS(угар!A5:A10001,угар!F5:F10001,AJ4,угар!AE5:AE10001,Ф7!B105,угар!G5:G10001,E6)+SUMIFS(угар!A5:A10001,угар!F5:F10001,AJ4,угар!AF5:AF10001,Ф7!B105,угар!G5:G10001,E6)+SUMIFS(угар!A5:A10001,угар!F5:F10001,AJ4,угар!AG5:AG10001,Ф7!B105,угар!G5:G10001,E6)+SUMIFS(угар!A5:A10001,угар!F5:F10001,AJ4,угар!AH5:AH10001,Ф7!B105,угар!G5:G10001,E6)+SUMIFS(угар!A5:A10001,угар!F5:F10001,AJ4,угар!AI5:AI10001,Ф7!B105,угар!G5:G10001,E6)+SUMIFS(угар!A5:A10001,угар!F5:F10001,AJ4,угар!AJ5:AJ10001,Ф7!B105,угар!G5:G10001,E6)</f>
        <v>0</v>
      </c>
      <c r="AL105" s="1312">
        <f>SUMIFS(угар!A5:A10001,угар!F5:F10001,AL4,угар!AA5:AA10001,Ф7!B105,угар!G5:G10001,D6)+SUMIFS(угар!A5:A10001,угар!F5:F10001,AL4,угар!AB5:AB10001,Ф7!B105,угар!G5:G10001,D6)+SUMIFS(угар!A5:A10001,угар!F5:F10001,AL4,угар!AC5:AC10001,Ф7!B105,угар!G5:G10001,D6)+SUMIFS(угар!A5:A10001,угар!F5:F10001,AL4,угар!AD5:AD10001,Ф7!B105,угар!G5:G10001,D6)+SUMIFS(угар!A5:A10001,угар!F5:F10001,AL4,угар!AE5:AE10001,Ф7!B105,угар!G5:G10001,D6)+SUMIFS(угар!A5:A10001,угар!F5:F10001,AL4,угар!AF5:AF10001,Ф7!B105,угар!G5:G10001,D6)+SUMIFS(угар!A5:A10001,угар!F5:F10001,AL4,угар!AG5:AG10001,Ф7!B105,угар!G5:G10001,D6)+SUMIFS(угар!A5:A10001,угар!F5:F10001,AL4,угар!AH5:AH10001,Ф7!B105,угар!G5:G10001,D6)+SUMIFS(угар!A5:A10001,угар!F5:F10001,AL4,угар!AI5:AI10001,Ф7!B105,угар!G5:G10001,D6)+SUMIFS(угар!A5:A10001,угар!F5:F10001,AL4,угар!AJ5:AJ10001,Ф7!B105,угар!G5:G10001,D6)</f>
        <v>0</v>
      </c>
      <c r="AM105" s="1312">
        <f>SUMIFS(угар!A5:A10001,угар!F5:F10001,AL4,угар!AA5:AA10001,Ф7!B105,угар!G5:G10001,E6)+SUMIFS(угар!A5:A10001,угар!F5:F10001,AL4,угар!AB5:AB10001,Ф7!B105,угар!G5:G10001,E6)+SUMIFS(угар!A5:A10001,угар!F5:F10001,AL4,угар!AC5:AC10001,Ф7!B105,угар!G5:G10001,E6)+SUMIFS(угар!A5:A10001,угар!F5:F10001,AL4,угар!AD5:AD10001,Ф7!B105,угар!G5:G10001,E6)+SUMIFS(угар!A5:A10001,угар!F5:F10001,AL4,угар!AE5:AE10001,Ф7!B105,угар!G5:G10001,E6)+SUMIFS(угар!A5:A10001,угар!F5:F10001,AL4,угар!AF5:AF10001,Ф7!B105,угар!G5:G10001,E6)+SUMIFS(угар!A5:A10001,угар!F5:F10001,AL4,угар!AG5:AG10001,Ф7!B105,угар!G5:G10001,E6)+SUMIFS(угар!A5:A10001,угар!F5:F10001,AL4,угар!AH5:AH10001,Ф7!B105,угар!G5:G10001,E6)+SUMIFS(угар!A5:A10001,угар!F5:F10001,AL4,угар!AI5:AI10001,Ф7!B105,угар!G5:G10001,E6)+SUMIFS(угар!A5:A10001,угар!F5:F10001,AL4,угар!AJ5:AJ10001,Ф7!B105,угар!G5:G10001,E6)</f>
        <v>0</v>
      </c>
      <c r="AN105" s="1317">
        <f>SUMIFS(угар!A5:A10001,угар!F5:F10001,AN4,угар!AA5:AA10001,Ф7!B105,угар!G5:G10001,D6)+SUMIFS(угар!A5:A10001,угар!F5:F10001,AN4,угар!AB5:AB10001,Ф7!B105,угар!G5:G10001,D6)+SUMIFS(угар!A5:A10001,угар!F5:F10001,AN4,угар!AC5:AC10001,Ф7!B105,угар!G5:G10001,D6)+SUMIFS(угар!A5:A10001,угар!F5:F10001,AN4,угар!AD5:AD10001,Ф7!B105,угар!G5:G10001,D6)+SUMIFS(угар!A5:A10001,угар!F5:F10001,AN4,угар!AE5:AE10001,Ф7!B105,угар!G5:G10001,D6)+SUMIFS(угар!A5:A10001,угар!F5:F10001,AN4,угар!AF5:AF10001,Ф7!B105,угар!G5:G10001,D6)+SUMIFS(угар!A5:A10001,угар!F5:F10001,AN4,угар!AG5:AG10001,Ф7!B105,угар!G5:G10001,D6)+SUMIFS(угар!A5:A10001,угар!F5:F10001,AN4,угар!AH5:AH10001,Ф7!B105,угар!G5:G10001,D6)+SUMIFS(угар!A5:A10001,угар!F5:F10001,AN4,угар!AI5:AI10001,Ф7!B105,угар!G5:G10001,D6)+SUMIFS(угар!A5:A10001,угар!F5:F10001,AN4,угар!AJ5:AJ10001,Ф7!B105,угар!G5:G10001,D6)</f>
        <v>0</v>
      </c>
      <c r="AO105" s="1317">
        <f>SUMIFS(угар!A5:A10001,угар!F5:F10001,AN4,угар!AA5:AA10001,Ф7!B105,угар!G5:G10001,E6)+SUMIFS(угар!A5:A10001,угар!F5:F10001,AN4,угар!AB5:AB10001,Ф7!B105,угар!G5:G10001,E6)+SUMIFS(угар!A5:A10001,угар!F5:F10001,AN4,угар!AC5:AC10001,Ф7!B105,угар!G5:G10001,E6)+SUMIFS(угар!A5:A10001,угар!F5:F10001,AN4,угар!AD5:AD10001,Ф7!B105,угар!G5:G10001,E6)+SUMIFS(угар!A5:A10001,угар!F5:F10001,AN4,угар!AE5:AE10001,Ф7!B105,угар!G5:G10001,E6)+SUMIFS(угар!A5:A10001,угар!F5:F10001,AN4,угар!AF5:AF10001,Ф7!B105,угар!G5:G10001,E6)+SUMIFS(угар!A5:A10001,угар!F5:F10001,AN4,угар!AG5:AG10001,Ф7!B105,угар!G5:G10001,E6)+SUMIFS(угар!A5:A10001,угар!F5:F10001,AN4,угар!AH5:AH10001,Ф7!B105,угар!G5:G10001,E6)+SUMIFS(угар!A5:A10001,угар!F5:F10001,AN4,угар!AI5:AI10001,Ф7!B105,угар!G5:G10001,E6)+SUMIFS(угар!A5:A10001,угар!F5:F10001,AN4,угар!AJ5:AJ10001,Ф7!B105,угар!G5:G10001,E6)</f>
        <v>0</v>
      </c>
      <c r="AP105" s="1317">
        <f>SUMIFS(угар!A5:A10001,угар!F5:F10001,AP4,угар!AA5:AA10001,Ф7!B105,угар!G5:G10001,D6)+SUMIFS(угар!A5:A10001,угар!F5:F10001,AP4,угар!AB5:AB10001,Ф7!B105,угар!G5:G10001,D6)+SUMIFS(угар!A5:A10001,угар!F5:F10001,AP4,угар!AC5:AC10001,Ф7!B105,угар!G5:G10001,D6)+SUMIFS(угар!A5:A10001,угар!F5:F10001,AP4,угар!AD5:AD10001,Ф7!B105,угар!G5:G10001,D6)+SUMIFS(угар!A5:A10001,угар!F5:F10001,AP4,угар!AE5:AE10001,Ф7!B105,угар!G5:G10001,D6)+SUMIFS(угар!A5:A10001,угар!F5:F10001,AP4,угар!AF5:AF10001,Ф7!B105,угар!G5:G10001,D6)+SUMIFS(угар!A5:A10001,угар!F5:F10001,AP4,угар!AG5:AG10001,Ф7!B105,угар!G5:G10001,D6)+SUMIFS(угар!A5:A10001,угар!F5:F10001,AP4,угар!AH5:AH10001,Ф7!B105,угар!G5:G10001,D6)+SUMIFS(угар!A5:A10001,угар!F5:F10001,AP4,угар!AI5:AI10001,Ф7!B105,угар!G5:G10001,D6)+SUMIFS(угар!A5:A10001,угар!F5:F10001,AP4,угар!AJ5:AJ10001,Ф7!B105,угар!G5:G10001,D6)</f>
        <v>0</v>
      </c>
      <c r="AQ105" s="1317">
        <f>SUMIFS(угар!A5:A10001,угар!F5:F10001,AP4,угар!AA5:AA10001,Ф7!B105,угар!G5:G10001,E6)+SUMIFS(угар!A5:A10001,угар!F5:F10001,AP4,угар!AB5:AB10001,Ф7!B105,угар!G5:G10001,E6)+SUMIFS(угар!A5:A10001,угар!F5:F10001,AP4,угар!AC5:AC10001,Ф7!B105,угар!G5:G10001,E6)+SUMIFS(угар!A5:A10001,угар!F5:F10001,AP4,угар!AD5:AD10001,Ф7!B105,угар!G5:G10001,E6)+SUMIFS(угар!A5:A10001,угар!F5:F10001,AP4,угар!AE5:AE10001,Ф7!B105,угар!G5:G10001,E6)+SUMIFS(угар!A5:A10001,угар!F5:F10001,AP4,угар!AF5:AF10001,Ф7!B105,угар!G5:G10001,E6)+SUMIFS(угар!A5:A10001,угар!F5:F10001,AP4,угар!AG5:AG10001,Ф7!B105,угар!G5:G10001,E6)+SUMIFS(угар!A5:A10001,угар!F5:F10001,AP4,угар!AH5:AH10001,Ф7!B105,угар!G5:G10001,E6)+SUMIFS(угар!A5:A10001,угар!F5:F10001,AP4,угар!AI5:AI10001,Ф7!B105,угар!G5:G10001,E6)+SUMIFS(угар!A5:A10001,угар!F5:F10001,AP4,угар!AJ5:AJ10001,Ф7!B105,угар!G5:G10001,E6)</f>
        <v>0</v>
      </c>
      <c r="AR105" s="1317">
        <f>SUMIFS(угар!A5:A10001,угар!F5:F10001,AR4,угар!AA5:AA10001,Ф7!B105,угар!G5:G10001,D6)+SUMIFS(угар!A5:A10001,угар!F5:F10001,AR4,угар!AB5:AB10001,Ф7!B105,угар!G5:G10001,D6)+SUMIFS(угар!A5:A10001,угар!F5:F10001,AR4,угар!AC5:AC10001,Ф7!B105,угар!G5:G10001,D6)+SUMIFS(угар!A5:A10001,угар!F5:F10001,AR4,угар!AD5:AD10001,Ф7!B105,угар!G5:G10001,D6)+SUMIFS(угар!A5:A10001,угар!F5:F10001,AR4,угар!AE5:AE10001,Ф7!B105,угар!G5:G10001,D6)+SUMIFS(угар!A5:A10001,угар!F5:F10001,AR4,угар!AF5:AF10001,Ф7!B105,угар!G5:G10001,D6)+SUMIFS(угар!A5:A10001,угар!F5:F10001,AR4,угар!AG5:AG10001,Ф7!B105,угар!G5:G10001,D6)+SUMIFS(угар!A5:A10001,угар!F5:F10001,AR4,угар!AH5:AH10001,Ф7!B105,угар!G5:G10001,D6)+SUMIFS(угар!A5:A10001,угар!F5:F10001,AR4,угар!AI5:AI10001,Ф7!B105,угар!G5:G10001,D6)+SUMIFS(угар!A5:A10001,угар!F5:F10001,AR4,угар!AJ5:AJ10001,Ф7!B105,угар!G5:G10001,D6)</f>
        <v>1</v>
      </c>
      <c r="AS105" s="1317">
        <f>SUMIFS(угар!A5:A10001,угар!F5:F10001,AR4,угар!AA5:AA10001,Ф7!B105,угар!G5:G10001,E6)+SUMIFS(угар!A5:A10001,угар!F5:F10001,AR4,угар!AB5:AB10001,Ф7!B105,угар!G5:G10001,E6)+SUMIFS(угар!A5:A10001,угар!F5:F10001,AR4,угар!AC5:AC10001,Ф7!B105,угар!G5:G10001,E6)+SUMIFS(угар!A5:A10001,угар!F5:F10001,AR4,угар!AD5:AD10001,Ф7!B105,угар!G5:G10001,E6)+SUMIFS(угар!A5:A10001,угар!F5:F10001,AR4,угар!AE5:AE10001,Ф7!B105,угар!G5:G10001,E6)+SUMIFS(угар!A5:A10001,угар!F5:F10001,AR4,угар!AF5:AF10001,Ф7!B105,угар!G5:G10001,E6)+SUMIFS(угар!A5:A10001,угар!F5:F10001,AR4,угар!AG5:AG10001,Ф7!B105,угар!G5:G10001,E6)+SUMIFS(угар!A5:A10001,угар!F5:F10001,AR4,угар!AH5:AH10001,Ф7!B105,угар!G5:G10001,E6)+SUMIFS(угар!A5:A10001,угар!F5:F10001,AR4,угар!AI5:AI10001,Ф7!B105,угар!G5:G10001,E6)+SUMIFS(угар!A5:A10001,угар!F5:F10001,AR4,угар!AJ5:AJ10001,Ф7!B105,угар!G5:G10001,E6)</f>
        <v>0</v>
      </c>
      <c r="AT105" s="1317">
        <f>SUMIFS(угар!A5:A10001,угар!F5:F10001,AT4,угар!AA5:AA10001,Ф7!B105,угар!G5:G10001,D6)+SUMIFS(угар!A5:A10001,угар!F5:F10001,AT4,угар!AB5:AB10001,Ф7!B105,угар!G5:G10001,D6)+SUMIFS(угар!A5:A10001,угар!F5:F10001,AT4,угар!AC5:AC10001,Ф7!B105,угар!G5:G10001,D6)+SUMIFS(угар!A5:A10001,угар!F5:F10001,AT4,угар!AD5:AD10001,Ф7!B105,угар!G5:G10001,D6)+SUMIFS(угар!A5:A10001,угар!F5:F10001,AT4,угар!AE5:AE10001,Ф7!B105,угар!G5:G10001,D6)+SUMIFS(угар!A5:A10001,угар!F5:F10001,AT4,угар!AF5:AF10001,Ф7!B105,угар!G5:G10001,D6)+SUMIFS(угар!A5:A10001,угар!F5:F10001,AT4,угар!AG5:AG10001,Ф7!B105,угар!G5:G10001,D6)+SUMIFS(угар!A5:A10001,угар!F5:F10001,AT4,угар!AH5:AH10001,Ф7!B105,угар!G5:G10001,D6)+SUMIFS(угар!A5:A10001,угар!F5:F10001,AT4,угар!AI5:AI10001,Ф7!B105,угар!G5:G10001,D6)+SUMIFS(угар!A5:A10001,угар!F5:F10001,AT4,угар!AJ5:AJ10001,Ф7!B105,угар!G5:G10001,D6)</f>
        <v>2</v>
      </c>
      <c r="AU105" s="1317">
        <f>SUMIFS(угар!A5:A10001,угар!F5:F10001,AT4,угар!AA5:AA10001,Ф7!B105,угар!G5:G10001,E6)+SUMIFS(угар!A5:A10001,угар!F5:F10001,AT4,угар!AB5:AB10001,Ф7!B105,угар!G5:G10001,E6)+SUMIFS(угар!A5:A10001,угар!F5:F10001,AT4,угар!AC5:AC10001,Ф7!B105,угар!G5:G10001,E6)+SUMIFS(угар!A5:A10001,угар!F5:F10001,AT4,угар!AD5:AD10001,Ф7!B105,угар!G5:G10001,E6)+SUMIFS(угар!A5:A10001,угар!F5:F10001,AT4,угар!AE5:AE10001,Ф7!B105,угар!G5:G10001,E6)+SUMIFS(угар!A5:A10001,угар!F5:F10001,AT4,угар!AF5:AF10001,Ф7!B105,угар!G5:G10001,E6)+SUMIFS(угар!A5:A10001,угар!F5:F10001,AT4,угар!AG5:AG10001,Ф7!B105,угар!G5:G10001,E6)+SUMIFS(угар!A5:A10001,угар!F5:F10001,AT4,угар!AH5:AH10001,Ф7!B105,угар!G5:G10001,E6)+SUMIFS(угар!A5:A10001,угар!F5:F10001,AT4,угар!AI5:AI10001,Ф7!B105,угар!G5:G10001,E6)+SUMIFS(угар!A5:A10001,угар!F5:F10001,AT4,угар!AJ5:AJ10001,Ф7!B105,угар!G5:G10001,E6)</f>
        <v>0</v>
      </c>
      <c r="AV105" s="1312">
        <f>SUMIFS(угар!A5:A10001,угар!F5:F10001,AV4,угар!AA5:AA10001,Ф7!B105,угар!G5:G10001,D6)+SUMIFS(угар!A5:A10001,угар!F5:F10001,AV4,угар!AB5:AB10001,Ф7!B105,угар!G5:G10001,D6)+SUMIFS(угар!A5:A10001,угар!F5:F10001,AV4,угар!AC5:AC10001,Ф7!B105,угар!G5:G10001,D6)+SUMIFS(угар!A5:A10001,угар!F5:F10001,AV4,угар!AD5:AD10001,Ф7!B105,угар!G5:G10001,D6)+SUMIFS(угар!A5:A10001,угар!F5:F10001,AV4,угар!AE5:AE10001,Ф7!B105,угар!G5:G10001,D6)+SUMIFS(угар!A5:A10001,угар!F5:F10001,AV4,угар!AF5:AF10001,Ф7!B105,угар!G5:G10001,D6)+SUMIFS(угар!A5:A10001,угар!F5:F10001,AV4,угар!AG5:AG10001,Ф7!B105,угар!G5:G10001,D6)+SUMIFS(угар!A5:A10001,угар!F5:F10001,AV4,угар!AH5:AH10001,Ф7!B105,угар!G5:G10001,D6)+SUMIFS(угар!A5:A10001,угар!F5:F10001,AV4,угар!AI5:AI10001,Ф7!B105,угар!G5:G10001,D6)+SUMIFS(угар!A5:A10001,угар!F5:F10001,AV4,угар!AJ5:AJ10001,Ф7!B105,угар!G5:G10001,D6)</f>
        <v>0</v>
      </c>
      <c r="AW105" s="1312">
        <f>SUMIFS(угар!A5:A10001,угар!F5:F10001,AV4,угар!AA5:AA10001,Ф7!B105,угар!G5:G10001,E6)+SUMIFS(угар!A5:A10001,угар!F5:F10001,AV4,угар!AB5:AB10001,Ф7!B105,угар!G5:G10001,E6)+SUMIFS(угар!A5:A10001,угар!F5:F10001,AV4,угар!AC5:AC10001,Ф7!B105,угар!G5:G10001,E6)+SUMIFS(угар!A5:A10001,угар!F5:F10001,AV4,угар!AD5:AD10001,Ф7!B105,угар!G5:G10001,E6)+SUMIFS(угар!A5:A10001,угар!F5:F10001,AV4,угар!AE5:AE10001,Ф7!B105,угар!G5:G10001,E6)+SUMIFS(угар!A5:A10001,угар!F5:F10001,AV4,угар!AF5:AF10001,Ф7!B105,угар!G5:G10001,E6)+SUMIFS(угар!A5:A10001,угар!F5:F10001,AV4,угар!AG5:AG10001,Ф7!B105,угар!G5:G10001,E6)+SUMIFS(угар!A5:A10001,угар!F5:F10001,AV4,угар!AH5:AH10001,Ф7!B105,угар!G5:G10001,E6)+SUMIFS(угар!A5:A10001,угар!F5:F10001,AV4,угар!AI5:AI10001,Ф7!B105,угар!G5:G10001,E6)+SUMIFS(угар!A5:A10001,угар!F5:F10001,AV4,угар!AJ5:AJ10001,Ф7!B105,угар!G5:G10001,E6)</f>
        <v>0</v>
      </c>
    </row>
    <row r="106" spans="1:49" ht="16.5" thickBot="1">
      <c r="A106" s="1298" t="s">
        <v>535</v>
      </c>
      <c r="B106" s="208" t="s">
        <v>384</v>
      </c>
      <c r="C106" s="1292">
        <f t="shared" si="30"/>
        <v>1</v>
      </c>
      <c r="D106" s="1292">
        <f t="shared" si="36"/>
        <v>0</v>
      </c>
      <c r="E106" s="1292">
        <f t="shared" si="37"/>
        <v>1</v>
      </c>
      <c r="F106" s="1315">
        <f t="shared" si="25"/>
        <v>1</v>
      </c>
      <c r="G106" s="1315">
        <v>0</v>
      </c>
      <c r="H106" s="1337">
        <v>1</v>
      </c>
      <c r="I106" s="1351">
        <f t="shared" si="32"/>
        <v>1</v>
      </c>
      <c r="J106" s="1352">
        <f t="shared" si="33"/>
        <v>0</v>
      </c>
      <c r="K106" s="1352">
        <f t="shared" si="34"/>
        <v>1</v>
      </c>
      <c r="L106" s="1340">
        <f>SUMIFS(угар!A5:A10001,угар!F5:F10001,L4,угар!AA5:AA10001,Ф7!B106,угар!G5:G10001,D6)+SUMIFS(угар!A5:A10001,угар!F5:F10001,L4,угар!AB5:AB10001,Ф7!B106,угар!G5:G10001,D6)+SUMIFS(угар!A5:A10001,угар!F5:F10001,L4,угар!AC5:AC10001,Ф7!B106,угар!G5:G10001,D6)+SUMIFS(угар!A5:A10001,угар!F5:F10001,L4,угар!AD5:AD10001,Ф7!B106,угар!G5:G10001,D6)+SUMIFS(угар!A5:A10001,угар!F5:F10001,L4,угар!AE5:AE10001,Ф7!B106,угар!G5:G10001,D6)+SUMIFS(угар!A5:A10001,угар!F5:F10001,L4,угар!AF5:AF10001,Ф7!B106,угар!G5:G10001,D6)+SUMIFS(угар!A5:A10001,угар!F5:F10001,L4,угар!AG5:AG10001,Ф7!B106,угар!G5:G10001,D6)+SUMIFS(угар!A5:A10001,угар!F5:F10001,L4,угар!AH5:AH10001,Ф7!B106,угар!G5:G10001,D6)+SUMIFS(угар!A5:A10001,угар!F5:F10001,L4,угар!AI5:AI10001,Ф7!B106,угар!G5:G10001,D6)+SUMIFS(угар!A5:A10001,угар!F5:F10001,L4,угар!AJ5:AJ10001,Ф7!B106,угар!G5:G10001,D6)</f>
        <v>0</v>
      </c>
      <c r="M106" s="1312">
        <f>SUMIFS(угар!A5:A10001,угар!F5:F10001,L4,угар!AA5:AA10001,Ф7!B106,угар!G5:G10001,E6)+SUMIFS(угар!A5:A10001,угар!F5:F10001,L4,угар!AB5:AB10001,Ф7!B106,угар!G5:G10001,E6)+SUMIFS(угар!A5:A10001,угар!F5:F10001,L4,угар!AC5:AC10001,Ф7!B106,угар!G5:G10001,E6)+SUMIFS(угар!A5:A10001,угар!F5:F10001,L4,угар!AD5:AD10001,Ф7!B106,угар!G5:G10001,E6)+SUMIFS(угар!A5:A10001,угар!F5:F10001,L4,угар!AE5:AE10001,Ф7!B106,угар!G5:G10001,E6)+SUMIFS(угар!A5:A10001,угар!F5:F10001,L4,угар!AF5:AF10001,Ф7!B106,угар!G5:G10001,E6)+SUMIFS(угар!A5:A10001,угар!F5:F10001,L4,угар!AG5:AG10001,Ф7!B106,угар!G5:G10001,E6)+SUMIFS(угар!A5:A10001,угар!F5:F10001,L4,угар!AH5:AH10001,Ф7!B106,угар!G5:G10001,E6)+SUMIFS(угар!A5:A10001,угар!F5:F10001,L4,угар!AI5:AI10001,Ф7!B106,угар!G5:G10001,E6)+SUMIFS(угар!A5:A10001,угар!F5:F10001,L4,угар!AJ5:AJ10001,Ф7!B106,угар!G5:G10001,E6)</f>
        <v>0</v>
      </c>
      <c r="N106" s="1312">
        <f>SUMIFS(угар!A5:A10001,угар!F5:F10001,N4,угар!AA5:AA10001,Ф7!B106,угар!G5:G10001,D6)+SUMIFS(угар!A5:A10001,угар!F5:F10001,N4,угар!AB5:AB10001,Ф7!B106,угар!G5:G10001,D6)+SUMIFS(угар!A5:A10001,угар!F5:F10001,N4,угар!AC5:AC10001,Ф7!B106,угар!G5:G10001,D6)+SUMIFS(угар!A5:A10001,угар!F5:F10001,N4,угар!AD5:AD10001,Ф7!B106,угар!G5:G10001,D6)+SUMIFS(угар!A5:A10001,угар!F5:F10001,N4,угар!AE5:AE10001,Ф7!B106,угар!G5:G10001,D6)+SUMIFS(угар!A5:A10001,угар!F5:F10001,N4,угар!AF5:AF10001,Ф7!B106,угар!G5:G10001,D6)+SUMIFS(угар!A5:A10001,угар!F5:F10001,N4,угар!AG5:AG10001,Ф7!B106,угар!G5:G10001,D6)+SUMIFS(угар!A5:A10001,угар!F5:F10001,N4,угар!AH5:AH10001,Ф7!B106,угар!G5:G10001,D6)+SUMIFS(угар!A5:A10001,угар!F5:F10001,N4,угар!AI5:AI10001,Ф7!B106,угар!G5:G10001,D6)+SUMIFS(угар!A5:A10001,угар!F5:F10001,N4,угар!AJ5:AJ10001,Ф7!B106,угар!G5:G10001,D6)</f>
        <v>0</v>
      </c>
      <c r="O106" s="1312">
        <f>SUMIFS(угар!A5:A10001,угар!F5:F10001,N4,угар!AA5:AA10001,Ф7!B106,угар!G5:G10001,E6)+SUMIFS(угар!A5:A10001,угар!F5:F10001,N4,угар!AB5:AB10001,Ф7!B106,угар!G5:G10001,E6)+SUMIFS(угар!A5:A10001,угар!F5:F10001,N4,угар!AC5:AC10001,Ф7!B106,угар!G5:G10001,E6)+SUMIFS(угар!A5:A10001,угар!F5:F10001,N4,угар!AD5:AD10001,Ф7!B106,угар!G5:G10001,E6)+SUMIFS(угар!A5:A10001,угар!F5:F10001,N4,угар!AE5:AE10001,Ф7!B106,угар!G5:G10001,E6)+SUMIFS(угар!A5:A10001,угар!F5:F10001,N4,угар!AF5:AF10001,Ф7!B106,угар!G5:G10001,E6)+SUMIFS(угар!A5:A10001,угар!F5:F10001,N4,угар!AG5:AG10001,Ф7!B106,угар!G5:G10001,E6)+SUMIFS(угар!A5:A10001,угар!F5:F10001,N4,угар!AH5:AH10001,Ф7!B106,угар!G5:G10001,E6)+SUMIFS(угар!A5:A10001,угар!F5:F10001,N4,угар!AI5:AI10001,Ф7!B106,угар!G5:G10001,E6)+SUMIFS(угар!A5:A10001,угар!F5:F10001,N4,угар!AJ5:AJ10001,Ф7!B106,угар!G5:G10001,E6)</f>
        <v>0</v>
      </c>
      <c r="P106" s="1317">
        <f>SUMIFS(угар!A5:A10001,угар!F5:F10001,P4,угар!AA5:AA10001,Ф7!B106,угар!G5:G10001,D6)+SUMIFS(угар!A5:A10001,угар!F5:F10001,P4,угар!AB5:AB10001,Ф7!B106,угар!G5:G10001,D6)+SUMIFS(угар!A5:A10001,угар!F5:F10001,P4,угар!AC5:AC10001,Ф7!B106,угар!G5:G10001,D6)+SUMIFS(угар!A5:A10001,угар!F5:F10001,P4,угар!AD5:AD10001,Ф7!B106,угар!G5:G10001,D6)+SUMIFS(угар!A5:A10001,угар!F5:F10001,P4,угар!AE5:AE10001,Ф7!B106,угар!G5:G10001,D6)+SUMIFS(угар!A5:A10001,угар!F5:F10001,P4,угар!AF5:AF10001,Ф7!B106,угар!G5:G10001,D6)+SUMIFS(угар!A5:A10001,угар!F5:F10001,P4,угар!AG5:AG10001,Ф7!B106,угар!G5:G10001,D6)+SUMIFS(угар!A5:A10001,угар!F5:F10001,P4,угар!AH5:AH10001,Ф7!B106,угар!G5:G10001,D6)+SUMIFS(угар!A5:A10001,угар!F5:F10001,P4,угар!AI5:AI10001,Ф7!B106,угар!G5:G10001,D6)+SUMIFS(угар!A5:A10001,угар!F5:F10001,P4,угар!AJ5:AJ10001,Ф7!B106,угар!G5:G10001,D6)</f>
        <v>0</v>
      </c>
      <c r="Q106" s="1317">
        <f>SUMIFS(угар!A5:A10001,угар!F5:F10001,P4,угар!AA5:AA10001,Ф7!B106,угар!G5:G10001,E6)+SUMIFS(угар!A5:A10001,угар!F5:F10001,P4,угар!AB5:AB10001,Ф7!B106,угар!G5:G10001,E6)+SUMIFS(угар!A5:A10001,угар!F5:F10001,P4,угар!AC5:AC10001,Ф7!B106,угар!G5:G10001,E6)+SUMIFS(угар!A5:A10001,угар!F5:F10001,P4,угар!AD5:AD10001,Ф7!B106,угар!G5:G10001,E6)+SUMIFS(угар!A5:A10001,угар!F5:F10001,P4,угар!AE5:AE10001,Ф7!B106,угар!G5:G10001,E6)+SUMIFS(угар!A5:A10001,угар!F5:F10001,P4,угар!AF5:AF10001,Ф7!B106,угар!G5:G10001,E6)+SUMIFS(угар!A5:A10001,угар!F5:F10001,P4,угар!AG5:AG10001,Ф7!B106,угар!G5:G10001,E6)+SUMIFS(угар!A5:A10001,угар!F5:F10001,P4,угар!AH5:AH10001,Ф7!B106,угар!G5:G10001,E6)+SUMIFS(угар!A5:A10001,угар!F5:F10001,P4,угар!AI5:AI10001,Ф7!B106,угар!G5:G10001,E6)+SUMIFS(угар!A5:A10001,угар!F5:F10001,P4,угар!AJ5:AJ10001,Ф7!B106,угар!G5:G10001,E6)</f>
        <v>0</v>
      </c>
      <c r="R106" s="1317">
        <f>SUMIFS(угар!A5:A10001,угар!F5:F10001,R4,угар!AA5:AA10001,Ф7!B106,угар!G5:G10001,D6)+SUMIFS(угар!A5:A10001,угар!F5:F10001,R4,угар!AB5:AB10001,Ф7!B106,угар!G5:G10001,D6)+SUMIFS(угар!A5:A10001,угар!F5:F10001,R4,угар!AC5:AC10001,Ф7!B106,угар!G5:G10001,D6)+SUMIFS(угар!A5:A10001,угар!F5:F10001,R4,угар!AD5:AD10001,Ф7!B106,угар!G5:G10001,D6)+SUMIFS(угар!A5:A10001,угар!F5:F10001,R4,угар!AE5:AE10001,Ф7!B106,угар!G5:G10001,D6)+SUMIFS(угар!A5:A10001,угар!F5:F10001,R4,угар!AF5:AF10001,Ф7!B106,угар!G5:G10001,D6)+SUMIFS(угар!A5:A10001,угар!F5:F10001,R4,угар!AG5:AG10001,Ф7!B106,угар!G5:G10001,D6)+SUMIFS(угар!A5:A10001,угар!F5:F10001,R4,угар!AH5:AH10001,Ф7!B106,угар!G5:G10001,D6)+SUMIFS(угар!A5:A10001,угар!F5:F10001,R4,угар!AI5:AI10001,Ф7!B106,угар!G5:G10001,D6)+SUMIFS(угар!A5:A10001,угар!F5:F10001,R4,угар!AJ5:AJ10001,Ф7!B106,угар!G5:G10001,D6)</f>
        <v>0</v>
      </c>
      <c r="S106" s="1317">
        <f>SUMIFS(угар!A5:A10001,угар!F5:F10001,R4,угар!AA5:AA10001,Ф7!B106,угар!G5:G10001,E6)+SUMIFS(угар!A5:A10001,угар!F5:F10001,R4,угар!AB5:AB10001,Ф7!B106,угар!G5:G10001,E6)+SUMIFS(угар!A5:A10001,угар!F5:F10001,R4,угар!AC5:AC10001,Ф7!B106,угар!G5:G10001,E6)+SUMIFS(угар!A5:A10001,угар!F5:F10001,R4,угар!AD5:AD10001,Ф7!B106,угар!G5:G10001,E6)+SUMIFS(угар!A5:A10001,угар!F5:F10001,R4,угар!AE5:AE10001,Ф7!B106,угар!G5:G10001,E6)+SUMIFS(угар!A5:A10001,угар!F5:F10001,R4,угар!AF5:AF10001,Ф7!B106,угар!G5:G10001,E6)+SUMIFS(угар!A5:A10001,угар!F5:F10001,R4,угар!AG5:AG10001,Ф7!B106,угар!G5:G10001,E6)+SUMIFS(угар!A5:A10001,угар!F5:F10001,R4,угар!AH5:AH10001,Ф7!B106,угар!G5:G10001,E6)+SUMIFS(угар!A5:A10001,угар!F5:F10001,R4,угар!AI5:AI10001,Ф7!B106,угар!G5:G10001,E6)+SUMIFS(угар!A5:A10001,угар!F5:F10001,R4,угар!AJ5:AJ10001,Ф7!B106,угар!G5:G10001,E6)</f>
        <v>0</v>
      </c>
      <c r="T106" s="1317">
        <f>SUMIFS(угар!A5:A10001,угар!F5:F10001,T4,угар!AA5:AA10001,Ф7!B106,угар!G5:G10001,D6)+SUMIFS(угар!A5:A10001,угар!F5:F10001,T4,угар!AB5:AB10001,Ф7!B106,угар!G5:G10001,D6)+SUMIFS(угар!A5:A10001,угар!F5:F10001,T4,угар!AC5:AC10001,Ф7!B106,угар!G5:G10001,D6)+SUMIFS(угар!A5:A10001,угар!F5:F10001,T4,угар!AD5:AD10001,Ф7!B106,угар!G5:G10001,D6)+SUMIFS(угар!A5:A10001,угар!F5:F10001,T4,угар!AE5:AE10001,Ф7!B106,угар!G5:G10001,D6)+SUMIFS(угар!A5:A10001,угар!F5:F10001,T4,угар!AF5:AF10001,Ф7!B106,угар!G5:G10001,D6)+SUMIFS(угар!A5:A10001,угар!F5:F10001,T4,угар!AG5:AG10001,Ф7!B106,угар!G5:G10001,D6)+SUMIFS(угар!A5:A10001,угар!F5:F10001,T4,угар!AH5:AH10001,Ф7!B106,угар!G5:G10001,D6)+SUMIFS(угар!A5:A10001,угар!F5:F10001,T4,угар!AI5:AI10001,Ф7!B106,угар!G5:G10001,D6)+SUMIFS(угар!A5:A10001,угар!F5:F10001,T4,угар!AJ5:AJ10001,Ф7!B106,угар!G5:G10001,D6)</f>
        <v>0</v>
      </c>
      <c r="U106" s="1317">
        <f>SUMIFS(угар!A5:A10001,угар!F5:F10001,T4,угар!AA5:AA10001,Ф7!B106,угар!G5:G10001,E6)+SUMIFS(угар!A5:A10001,угар!F5:F10001,T4,угар!AB5:AB10001,Ф7!B106,угар!G5:G10001,E6)+SUMIFS(угар!A5:A10001,угар!F5:F10001,T4,угар!AC5:AC10001,Ф7!B106,угар!G5:G10001,E6)+SUMIFS(угар!A5:A10001,угар!F5:F10001,T4,угар!AD5:AD10001,Ф7!B106,угар!G5:G10001,E6)+SUMIFS(угар!A5:A10001,угар!F5:F10001,T4,угар!AE5:AE10001,Ф7!B106,угар!G5:G10001,E6)+SUMIFS(угар!A5:A10001,угар!F5:F10001,T4,угар!AF5:AF10001,Ф7!B106,угар!G5:G10001,E6)+SUMIFS(угар!A5:A10001,угар!F5:F10001,T4,угар!AG5:AG10001,Ф7!B106,угар!G5:G10001,E6)+SUMIFS(угар!A5:A10001,угар!F5:F10001,T4,угар!AH5:AH10001,Ф7!B106,угар!G5:G10001,E6)+SUMIFS(угар!A5:A10001,угар!F5:F10001,T4,угар!AI5:AI10001,Ф7!B106,угар!G5:G10001,E6)+SUMIFS(угар!A5:A10001,угар!F5:F10001,T4,угар!AJ5:AJ10001,Ф7!B106,угар!G5:G10001,E6)</f>
        <v>0</v>
      </c>
      <c r="V106" s="1317">
        <f>SUMIFS(угар!A5:A10001,угар!F5:F10001,V4,угар!AA5:AA10001,Ф7!B106,угар!G5:G10001,D6)+SUMIFS(угар!A5:A10001,угар!F5:F10001,V4,угар!AB5:AB10001,Ф7!B106,угар!G5:G10001,D6)+SUMIFS(угар!A5:A10001,угар!F5:F10001,V4,угар!AC5:AC10001,Ф7!B106,угар!G5:G10001,D6)+SUMIFS(угар!A5:A10001,угар!F5:F10001,V4,угар!AD5:AD10001,Ф7!B106,угар!G5:G10001,D6)+SUMIFS(угар!A5:A10001,угар!F5:F10001,V4,угар!AE5:AE10001,Ф7!B106,угар!G5:G10001,D6)+SUMIFS(угар!A5:A10001,угар!F5:F10001,V4,угар!AF5:AF10001,Ф7!B106,угар!G5:G10001,D6)+SUMIFS(угар!A5:A10001,угар!F5:F10001,V4,угар!AG5:AG10001,Ф7!B106,угар!G5:G10001,D6)+SUMIFS(угар!A5:A10001,угар!F5:F10001,V4,угар!AH5:AH10001,Ф7!B106,угар!G5:G10001,D6)+SUMIFS(угар!A5:A10001,угар!F5:F10001,V4,угар!AI5:AI10001,Ф7!B106,угар!G5:G10001,D6)+SUMIFS(угар!A5:A10001,угар!F5:F10001,V4,угар!AJ5:AJ10001,Ф7!B106,угар!G5:G10001,D6)</f>
        <v>0</v>
      </c>
      <c r="W106" s="1317">
        <f>SUMIFS(угар!A5:A10001,угар!F5:F10001,V4,угар!AA5:AA10001,Ф7!B106,угар!G5:G10001,E6)+SUMIFS(угар!A5:A10001,угар!F5:F10001,V4,угар!AB5:AB10001,Ф7!B106,угар!G5:G10001,E6)+SUMIFS(угар!A5:A10001,угар!F5:F10001,V4,угар!AC5:AC10001,Ф7!B106,угар!G5:G10001,E6)+SUMIFS(угар!A5:A10001,угар!F5:F10001,V4,угар!AD5:AD10001,Ф7!B106,угар!G5:G10001,E6)+SUMIFS(угар!A5:A10001,угар!F5:F10001,V4,угар!AE5:AE10001,Ф7!B106,угар!G5:G10001,E6)+SUMIFS(угар!A5:A10001,угар!F5:F10001,V4,угар!AF5:AF10001,Ф7!B106,угар!G5:G10001,E6)+SUMIFS(угар!A5:A10001,угар!F5:F10001,V4,угар!AG5:AG10001,Ф7!B106,угар!G5:G10001,E6)+SUMIFS(угар!A5:A10001,угар!F5:F10001,V4,угар!AH5:AH10001,Ф7!B106,угар!G5:G10001,E6)+SUMIFS(угар!A5:A10001,угар!F5:F10001,V4,угар!AI5:AI10001,Ф7!B106,угар!G5:G10001,E6)+SUMIFS(угар!A5:A10001,угар!F5:F10001,V4,угар!AJ5:AJ10001,Ф7!B106,угар!G5:G10001,E6)</f>
        <v>0</v>
      </c>
      <c r="X106" s="1317">
        <f>SUMIFS(угар!A5:A10001,угар!F5:F10001,X4,угар!AA5:AA10001,Ф7!B106,угар!G5:G10001,D6)+SUMIFS(угар!A5:A10001,угар!F5:F10001,X4,угар!AB5:AB10001,Ф7!B106,угар!G5:G10001,D6)+SUMIFS(угар!A5:A10001,угар!F5:F10001,X4,угар!AC5:AC10001,Ф7!B106,угар!G5:G10001,D6)+SUMIFS(угар!A5:A10001,угар!F5:F10001,X4,угар!AD5:AD10001,Ф7!B106,угар!G5:G10001,D6)+SUMIFS(угар!A5:A10001,угар!F5:F10001,X4,угар!AE5:AE10001,Ф7!B106,угар!G5:G10001,D6)+SUMIFS(угар!A5:A10001,угар!F5:F10001,X4,угар!AF5:AF10001,Ф7!B106,угар!G5:G10001,D6)+SUMIFS(угар!A5:A10001,угар!F5:F10001,X4,угар!AG5:AG10001,Ф7!B106,угар!G5:G10001,D6)+SUMIFS(угар!A5:A10001,угар!F5:F10001,X4,угар!AH5:AH10001,Ф7!B106,угар!G5:G10001,D6)+SUMIFS(угар!A5:A10001,угар!F5:F10001,X4,угар!AI5:AI10001,Ф7!B106,угар!G5:G10001,D6)+SUMIFS(угар!A5:A10001,угар!F5:F10001,X4,угар!AJ5:AJ10001,Ф7!B106,угар!G5:G10001,D6)</f>
        <v>0</v>
      </c>
      <c r="Y106" s="1317">
        <f>SUMIFS(угар!A5:A10001,угар!F5:F10001,X4,угар!AA5:AA10001,Ф7!B106,угар!G5:G10001,E6)+SUMIFS(угар!A5:A10001,угар!F5:F10001,X4,угар!AB5:AB10001,Ф7!B106,угар!G5:G10001,E6)+SUMIFS(угар!A5:A10001,угар!F5:F10001,X4,угар!AC5:AC10001,Ф7!B106,угар!G5:G10001,E6)+SUMIFS(угар!A5:A10001,угар!F5:F10001,X4,угар!AD5:AD10001,Ф7!B106,угар!G5:G10001,E6)+SUMIFS(угар!A5:A10001,угар!F5:F10001,X4,угар!AE5:AE10001,Ф7!B106,угар!G5:G10001,E6)+SUMIFS(угар!A5:A10001,угар!F5:F10001,X4,угар!AF5:AF10001,Ф7!B106,угар!G5:G10001,E6)+SUMIFS(угар!A5:A10001,угар!F5:F10001,X4,угар!AG5:AG10001,Ф7!B106,угар!G5:G10001,E6)+SUMIFS(угар!A5:A10001,угар!F5:F10001,X4,угар!AH5:AH10001,Ф7!B106,угар!G5:G10001,E6)+SUMIFS(угар!A5:A10001,угар!F5:F10001,X4,угар!AI5:AI10001,Ф7!B106,угар!G5:G10001,E6)+SUMIFS(угар!A5:A10001,угар!F5:F10001,X4,угар!AJ5:AJ10001,Ф7!B106,угар!G5:G10001,E6)</f>
        <v>1</v>
      </c>
      <c r="Z106" s="1317">
        <f>SUMIFS(угар!A5:A10001,угар!F5:F10001,Z4,угар!AA5:AA10001,Ф7!B106,угар!G5:G10001,D6)+SUMIFS(угар!A5:A10001,угар!F5:F10001,Z4,угар!AB5:AB10001,Ф7!B106,угар!G5:G10001,D6)+SUMIFS(угар!A5:A10001,угар!F5:F10001,Z4,угар!AC5:AC10001,Ф7!B106,угар!G5:G10001,D6)+SUMIFS(угар!A5:A10001,угар!F5:F10001,Z4,угар!AD5:AD10001,Ф7!B106,угар!G5:G10001,D6)+SUMIFS(угар!A5:A10001,угар!F5:F10001,Z4,угар!AE5:AE10001,Ф7!B106,угар!G5:G10001,D6)+SUMIFS(угар!A5:A10001,угар!F5:F10001,Z4,угар!AF5:AF10001,Ф7!B106,угар!G5:G10001,D6)+SUMIFS(угар!A5:A10001,угар!F5:F10001,Z4,угар!AG5:AG10001,Ф7!B106,угар!G5:G10001,D6)+SUMIFS(угар!A5:A10001,угар!F5:F10001,Z4,угар!AH5:AH10001,Ф7!B106,угар!G5:G10001,D6)+SUMIFS(угар!A5:A10001,угар!F5:F10001,Z4,угар!AI5:AI10001,Ф7!B106,угар!G5:G10001,D6)+SUMIFS(угар!A5:A10001,угар!F5:F10001,Z4,угар!AJ5:AJ10001,Ф7!B106,угар!G5:G10001,D6)</f>
        <v>0</v>
      </c>
      <c r="AA106" s="1317">
        <f>SUMIFS(угар!A5:A10001,угар!F5:F10001,Z4,угар!AA5:AA10001,Ф7!B106,угар!G5:G10001,E6)+SUMIFS(угар!A5:A10001,угар!F5:F10001,Z4,угар!AB5:AB10001,Ф7!B106,угар!G5:G10001,E6)+SUMIFS(угар!A5:A10001,угар!F5:F10001,Z4,угар!AC5:AC10001,Ф7!B106,угар!G5:G10001,E6)+SUMIFS(угар!A5:A10001,угар!F5:F10001,Z4,угар!AD5:AD10001,Ф7!B106,угар!G5:G10001,E6)+SUMIFS(угар!A5:A10001,угар!F5:F10001,Z4,угар!AE5:AE10001,Ф7!B106,угар!G5:G10001,E6)+SUMIFS(угар!A5:A10001,угар!F5:F10001,Z4,угар!AF5:AF10001,Ф7!B106,угар!G5:G10001,E6)+SUMIFS(угар!A5:A10001,угар!F5:F10001,Z4,угар!AG5:AG10001,Ф7!B106,угар!G5:G10001,E6)+SUMIFS(угар!A5:A10001,угар!F5:F10001,Z4,угар!AH5:AH10001,Ф7!B106,угар!G5:G10001,E6)+SUMIFS(угар!A5:A10001,угар!F5:F10001,Z4,угар!AI5:AI10001,Ф7!B106,угар!G5:G10001,E6)+SUMIFS(угар!A5:A10001,угар!F5:F10001,Z4,угар!AJ5:AJ10001,Ф7!B106,угар!G5:G10001,E6)</f>
        <v>0</v>
      </c>
      <c r="AB106" s="1317">
        <f>SUMIFS(угар!A5:A10001,угар!F5:F10001,AB4,угар!AA5:AA10001,Ф7!B106,угар!G5:G10001,D6)+SUMIFS(угар!A5:A10001,угар!F5:F10001,AB4,угар!AB5:AB10001,Ф7!B106,угар!G5:G10001,D6)+SUMIFS(угар!A5:A10001,угар!F5:F10001,AB4,угар!AC5:AC10001,Ф7!B106,угар!G5:G10001,D6)+SUMIFS(угар!A5:A10001,угар!F5:F10001,AB4,угар!AD5:AD10001,Ф7!B106,угар!G5:G10001,D6)+SUMIFS(угар!A5:A10001,угар!F5:F10001,AB4,угар!AE5:AE10001,Ф7!B106,угар!G5:G10001,D6)+SUMIFS(угар!A5:A10001,угар!F5:F10001,AB4,угар!AF5:AF10001,Ф7!B106,угар!G5:G10001,D6)+SUMIFS(угар!A5:A10001,угар!F5:F10001,AB4,угар!AG5:AG10001,Ф7!B106,угар!G5:G10001,D6)+SUMIFS(угар!A5:A10001,угар!F5:F10001,AB4,угар!AH5:AH10001,Ф7!B106,угар!G5:G10001,D6)+SUMIFS(угар!A5:A10001,угар!F5:F10001,AB4,угар!AI5:AI10001,Ф7!B106,угар!G5:G10001,D6)+SUMIFS(угар!A5:A10001,угар!F5:F10001,AB4,угар!AJ5:AJ10001,Ф7!B106,угар!G5:G10001,D6)</f>
        <v>0</v>
      </c>
      <c r="AC106" s="1317">
        <f>SUMIFS(угар!A5:A10001,угар!F5:F10001,AB4,угар!AA5:AA10001,Ф7!B106,угар!G5:G10001,E6)+SUMIFS(угар!A5:A10001,угар!F5:F10001,AB4,угар!AB5:AB10001,Ф7!B106,угар!G5:G10001,E6)+SUMIFS(угар!A5:A10001,угар!F5:F10001,AB4,угар!AC5:AC10001,Ф7!B106,угар!G5:G10001,E6)+SUMIFS(угар!A5:A10001,угар!F5:F10001,AB4,угар!AD5:AD10001,Ф7!B106,угар!G5:G10001,E6)+SUMIFS(угар!A5:A10001,угар!F5:F10001,AB4,угар!AE5:AE10001,Ф7!B106,угар!G5:G10001,E6)+SUMIFS(угар!A5:A10001,угар!F5:F10001,AB4,угар!AF5:AF10001,Ф7!B106,угар!G5:G10001,E6)+SUMIFS(угар!A5:A10001,угар!F5:F10001,AB4,угар!AG5:AG10001,Ф7!B106,угар!G5:G10001,E6)+SUMIFS(угар!A5:A10001,угар!F5:F10001,AB4,угар!AH5:AH10001,Ф7!B106,угар!G5:G10001,E6)+SUMIFS(угар!A5:A10001,угар!F5:F10001,AB4,угар!AI5:AI10001,Ф7!B106,угар!G5:G10001,E6)+SUMIFS(угар!A5:A10001,угар!F5:F10001,AB4,угар!AJ5:AJ10001,Ф7!B106,угар!G5:G10001,E6)</f>
        <v>0</v>
      </c>
      <c r="AD106" s="1317">
        <f>SUMIFS(угар!A5:A10001,угар!F5:F10001,AD4,угар!AA5:AA10001,Ф7!B106,угар!G5:G10001,D6)+SUMIFS(угар!A5:A10001,угар!F5:F10001,AD4,угар!AB5:AB10001,Ф7!B106,угар!G5:G10001,D6)+SUMIFS(угар!A5:A10001,угар!F5:F10001,AD4,угар!AC5:AC10001,Ф7!B106,угар!G5:G10001,D6)+SUMIFS(угар!A5:A10001,угар!F5:F10001,AD4,угар!AD5:AD10001,Ф7!B106,угар!G5:G10001,D6)+SUMIFS(угар!A5:A10001,угар!F5:F10001,AD4,угар!AE5:AE10001,Ф7!B106,угар!G5:G10001,D6)+SUMIFS(угар!A5:A10001,угар!F5:F10001,AD4,угар!AF5:AF10001,Ф7!B106,угар!G5:G10001,D6)+SUMIFS(угар!A5:A10001,угар!F5:F10001,AD4,угар!AG5:AG10001,Ф7!B106,угар!G5:G10001,D6)+SUMIFS(угар!A5:A10001,угар!F5:F10001,AD4,угар!AH5:AH10001,Ф7!B106,угар!G5:G10001,D6)+SUMIFS(угар!A5:A10001,угар!F5:F10001,AD4,угар!AI5:AI10001,Ф7!B106,угар!G5:G10001,D6)+SUMIFS(угар!A5:A10001,угар!F5:F10001,AD4,угар!AJ5:AJ10001,Ф7!B106,угар!G5:G10001,D6)</f>
        <v>0</v>
      </c>
      <c r="AE106" s="1317">
        <f>SUMIFS(угар!A5:A10001,угар!F5:F10001,AD4,угар!AA5:AA10001,Ф7!B106,угар!G5:G10001,E6)+SUMIFS(угар!A5:A10001,угар!F5:F10001,AD4,угар!AB5:AB10001,Ф7!B106,угар!G5:G10001,E6)+SUMIFS(угар!A5:A10001,угар!F5:F10001,AD4,угар!AC5:AC10001,Ф7!B106,угар!G5:G10001,E6)+SUMIFS(угар!A5:A10001,угар!F5:F10001,AD4,угар!AD5:AD10001,Ф7!B106,угар!G5:G10001,E6)+SUMIFS(угар!A5:A10001,угар!F5:F10001,AD4,угар!AE5:AE10001,Ф7!B106,угар!G5:G10001,E6)+SUMIFS(угар!A5:A10001,угар!F5:F10001,AD4,угар!AF5:AF10001,Ф7!B106,угар!G5:G10001,E6)+SUMIFS(угар!A5:A10001,угар!F5:F10001,AD4,угар!AG5:AG10001,Ф7!B106,угар!G5:G10001,E6)+SUMIFS(угар!A5:A10001,угар!F5:F10001,AD4,угар!AH5:AH10001,Ф7!B106,угар!G5:G10001,E6)+SUMIFS(угар!A5:A10001,угар!F5:F10001,AD4,угар!AI5:AI10001,Ф7!B106,угар!G5:G10001,E6)+SUMIFS(угар!A5:A10001,угар!F5:F10001,AD4,угар!AJ5:AJ10001,Ф7!B106,угар!G5:G10001,E6)</f>
        <v>0</v>
      </c>
      <c r="AF106" s="1317">
        <f>SUMIFS(угар!A5:A10001,угар!F5:F10001,AF4,угар!AA5:AA10001,Ф7!B106,угар!G5:G10001,D6)+SUMIFS(угар!A5:A10001,угар!F5:F10001,AF4,угар!AB5:AB10001,Ф7!B106,угар!G5:G10001,D6)+SUMIFS(угар!A5:A10001,угар!F5:F10001,AF4,угар!AC5:AC10001,Ф7!B106,угар!G5:G10001,D6)+SUMIFS(угар!A5:A10001,угар!F5:F10001,AF4,угар!AD5:AD10001,Ф7!B106,угар!G5:G10001,D6)+SUMIFS(угар!A5:A10001,угар!F5:F10001,AF4,угар!AE5:AE10001,Ф7!B106,угар!G5:G10001,D6)+SUMIFS(угар!A5:A10001,угар!F5:F10001,AF4,угар!AF5:AF10001,Ф7!B106,угар!G5:G10001,D6)+SUMIFS(угар!A5:A10001,угар!F5:F10001,AF4,угар!AG5:AG10001,Ф7!B106,угар!G5:G10001,D6)+SUMIFS(угар!A5:A10001,угар!F5:F10001,AF4,угар!AH5:AH10001,Ф7!B106,угар!G5:G10001,D6)+SUMIFS(угар!A5:A10001,угар!F5:F10001,AF4,угар!AI5:AI10001,Ф7!B106,угар!G5:G10001,D6)+SUMIFS(угар!A5:A10001,угар!F5:F10001,AF4,угар!AJ5:AJ10001,Ф7!B106,угар!G5:G10001,D6)</f>
        <v>0</v>
      </c>
      <c r="AG106" s="1317">
        <f>SUMIFS(угар!A5:A10001,угар!F5:F10001,AF4,угар!AA5:AA10001,Ф7!B106,угар!G5:G10001,E6)+SUMIFS(угар!A5:A10001,угар!F5:F10001,AF4,угар!AB5:AB10001,Ф7!B106,угар!G5:G10001,E6)+SUMIFS(угар!A5:A10001,угар!F5:F10001,AF4,угар!AC5:AC10001,Ф7!B106,угар!G5:G10001,E6)+SUMIFS(угар!A5:A10001,угар!F5:F10001,AF4,угар!AD5:AD10001,Ф7!B106,угар!G5:G10001,E6)+SUMIFS(угар!A5:A10001,угар!F5:F10001,AF4,угар!AE5:AE10001,Ф7!B106,угар!G5:G10001,E6)+SUMIFS(угар!A5:A10001,угар!F5:F10001,AF4,угар!AF5:AF10001,Ф7!B106,угар!G5:G10001,E6)+SUMIFS(угар!A5:A10001,угар!F5:F10001,AF4,угар!AG5:AG10001,Ф7!B106,угар!G5:G10001,E6)+SUMIFS(угар!A5:A10001,угар!F5:F10001,AF4,угар!AH5:AH10001,Ф7!B106,угар!G5:G10001,E6)+SUMIFS(угар!A5:A10001,угар!F5:F10001,AF4,угар!AI5:AI10001,Ф7!B106,угар!G5:G10001,E6)+SUMIFS(угар!A5:A10001,угар!F5:F10001,AF4,угар!AJ5:AJ10001,Ф7!B106,угар!G5:G10001,E6)</f>
        <v>0</v>
      </c>
      <c r="AH106" s="1317">
        <f>SUMIFS(угар!A5:A10001,угар!F5:F10001,AH4,угар!AA5:AA10001,Ф7!B106,угар!G5:G10001,D6)+SUMIFS(угар!A5:A10001,угар!F5:F10001,AH4,угар!AB5:AB10001,Ф7!B106,угар!G5:G10001,D6)+SUMIFS(угар!A5:A10001,угар!F5:F10001,AH4,угар!AC5:AC10001,Ф7!B106,угар!G5:G10001,D6)+SUMIFS(угар!A5:A10001,угар!F5:F10001,AH4,угар!AD5:AD10001,Ф7!B106,угар!G5:G10001,D6)+SUMIFS(угар!A5:A10001,угар!F5:F10001,AH4,угар!AE5:AE10001,Ф7!B106,угар!G5:G10001,D6)+SUMIFS(угар!A5:A10001,угар!F5:F10001,AH4,угар!AF5:AF10001,Ф7!B106,угар!G5:G10001,D6)+SUMIFS(угар!A5:A10001,угар!F5:F10001,AH4,угар!AG5:AG10001,Ф7!B106,угар!G5:G10001,D6)+SUMIFS(угар!A5:A10001,угар!F5:F10001,AH4,угар!AH5:AH10001,Ф7!B106,угар!G5:G10001,D6)+SUMIFS(угар!A5:A10001,угар!F5:F10001,AH4,угар!AI5:AI10001,Ф7!B106,угар!G5:G10001,D6)+SUMIFS(угар!A5:A10001,угар!F5:F10001,AH4,угар!AJ5:AJ10001,Ф7!B106,угар!G5:G10001,D6)</f>
        <v>0</v>
      </c>
      <c r="AI106" s="1317">
        <f>SUMIFS(угар!A5:A10001,угар!F5:F10001,AH4,угар!AA5:AA10001,Ф7!B106,угар!G5:G10001,E6)+SUMIFS(угар!A5:A10001,угар!F5:F10001,AH4,угар!AB5:AB10001,Ф7!B106,угар!G5:G10001,E6)+SUMIFS(угар!A5:A10001,угар!F5:F10001,AH4,угар!AC5:AC10001,Ф7!B106,угар!G5:G10001,E6)+SUMIFS(угар!A5:A10001,угар!F5:F10001,AH4,угар!AD5:AD10001,Ф7!B106,угар!G5:G10001,E6)+SUMIFS(угар!A5:A10001,угар!F5:F10001,AH4,угар!AE5:AE10001,Ф7!B106,угар!G5:G10001,E6)+SUMIFS(угар!A5:A10001,угар!F5:F10001,AH4,угар!AF5:AF10001,Ф7!B106,угар!G5:G10001,E6)+SUMIFS(угар!A5:A10001,угар!F5:F10001,AH4,угар!AG5:AG10001,Ф7!B106,угар!G5:G10001,E6)+SUMIFS(угар!A5:A10001,угар!F5:F10001,AH4,угар!AH5:AH10001,Ф7!B106,угар!G5:G10001,E6)+SUMIFS(угар!A5:A10001,угар!F5:F10001,AH4,угар!AI5:AI10001,Ф7!B106,угар!G5:G10001,E6)+SUMIFS(угар!A5:A10001,угар!F5:F10001,AH4,угар!AJ5:AJ10001,Ф7!B106,угар!G5:G10001,E6)</f>
        <v>0</v>
      </c>
      <c r="AJ106" s="1317">
        <f>SUMIFS(угар!A5:A10001,угар!F5:F10001,AJ4,угар!AA5:AA10001,Ф7!B106,угар!G5:G10001,D6)+SUMIFS(угар!A5:A10001,угар!F5:F10001,AJ4,угар!AB5:AB10001,Ф7!B106,угар!G5:G10001,D6)+SUMIFS(угар!A5:A10001,угар!F5:F10001,AJ4,угар!AC5:AC10001,Ф7!B106,угар!G5:G10001,D6)+SUMIFS(угар!A5:A10001,угар!F5:F10001,AJ4,угар!AD5:AD10001,Ф7!B106,угар!G5:G10001,D6)+SUMIFS(угар!A5:A10001,угар!F5:F10001,AJ4,угар!AE5:AE10001,Ф7!B106,угар!G5:G10001,D6)+SUMIFS(угар!A5:A10001,угар!F5:F10001,AJ4,угар!AF5:AF10001,Ф7!B106,угар!G5:G10001,D6)+SUMIFS(угар!A5:A10001,угар!F5:F10001,AJ4,угар!AG5:AG10001,Ф7!B106,угар!G5:G10001,D6)+SUMIFS(угар!A5:A10001,угар!F5:F10001,AJ4,угар!AH5:AH10001,Ф7!B106,угар!G5:G10001,D6)+SUMIFS(угар!A5:A10001,угар!F5:F10001,AJ4,угар!AI5:AI10001,Ф7!B106,угар!G5:G10001,D6)+SUMIFS(угар!A5:A10001,угар!F5:F10001,AJ4,угар!AJ5:AJ10001,Ф7!B106,угар!G5:G10001,D6)</f>
        <v>0</v>
      </c>
      <c r="AK106" s="1317">
        <f>SUMIFS(угар!A5:A10001,угар!F5:F10001,AJ4,угар!AA5:AA10001,Ф7!B106,угар!G5:G10001,E6)+SUMIFS(угар!A5:A10001,угар!F5:F10001,AJ4,угар!AB5:AB10001,Ф7!B106,угар!G5:G10001,E6)+SUMIFS(угар!A5:A10001,угар!F5:F10001,AJ4,угар!AC5:AC10001,Ф7!B106,угар!G5:G10001,E6)+SUMIFS(угар!A5:A10001,угар!F5:F10001,AJ4,угар!AD5:AD10001,Ф7!B106,угар!G5:G10001,E6)+SUMIFS(угар!A5:A10001,угар!F5:F10001,AJ4,угар!AE5:AE10001,Ф7!B106,угар!G5:G10001,E6)+SUMIFS(угар!A5:A10001,угар!F5:F10001,AJ4,угар!AF5:AF10001,Ф7!B106,угар!G5:G10001,E6)+SUMIFS(угар!A5:A10001,угар!F5:F10001,AJ4,угар!AG5:AG10001,Ф7!B106,угар!G5:G10001,E6)+SUMIFS(угар!A5:A10001,угар!F5:F10001,AJ4,угар!AH5:AH10001,Ф7!B106,угар!G5:G10001,E6)+SUMIFS(угар!A5:A10001,угар!F5:F10001,AJ4,угар!AI5:AI10001,Ф7!B106,угар!G5:G10001,E6)+SUMIFS(угар!A5:A10001,угар!F5:F10001,AJ4,угар!AJ5:AJ10001,Ф7!B106,угар!G5:G10001,E6)</f>
        <v>0</v>
      </c>
      <c r="AL106" s="1312">
        <f>SUMIFS(угар!A5:A10001,угар!F5:F10001,AL4,угар!AA5:AA10001,Ф7!B106,угар!G5:G10001,D6)+SUMIFS(угар!A5:A10001,угар!F5:F10001,AL4,угар!AB5:AB10001,Ф7!B106,угар!G5:G10001,D6)+SUMIFS(угар!A5:A10001,угар!F5:F10001,AL4,угар!AC5:AC10001,Ф7!B106,угар!G5:G10001,D6)+SUMIFS(угар!A5:A10001,угар!F5:F10001,AL4,угар!AD5:AD10001,Ф7!B106,угар!G5:G10001,D6)+SUMIFS(угар!A5:A10001,угар!F5:F10001,AL4,угар!AE5:AE10001,Ф7!B106,угар!G5:G10001,D6)+SUMIFS(угар!A5:A10001,угар!F5:F10001,AL4,угар!AF5:AF10001,Ф7!B106,угар!G5:G10001,D6)+SUMIFS(угар!A5:A10001,угар!F5:F10001,AL4,угар!AG5:AG10001,Ф7!B106,угар!G5:G10001,D6)+SUMIFS(угар!A5:A10001,угар!F5:F10001,AL4,угар!AH5:AH10001,Ф7!B106,угар!G5:G10001,D6)+SUMIFS(угар!A5:A10001,угар!F5:F10001,AL4,угар!AI5:AI10001,Ф7!B106,угар!G5:G10001,D6)+SUMIFS(угар!A5:A10001,угар!F5:F10001,AL4,угар!AJ5:AJ10001,Ф7!B106,угар!G5:G10001,D6)</f>
        <v>0</v>
      </c>
      <c r="AM106" s="1312">
        <f>SUMIFS(угар!A5:A10001,угар!F5:F10001,AL4,угар!AA5:AA10001,Ф7!B106,угар!G5:G10001,E6)+SUMIFS(угар!A5:A10001,угар!F5:F10001,AL4,угар!AB5:AB10001,Ф7!B106,угар!G5:G10001,E6)+SUMIFS(угар!A5:A10001,угар!F5:F10001,AL4,угар!AC5:AC10001,Ф7!B106,угар!G5:G10001,E6)+SUMIFS(угар!A5:A10001,угар!F5:F10001,AL4,угар!AD5:AD10001,Ф7!B106,угар!G5:G10001,E6)+SUMIFS(угар!A5:A10001,угар!F5:F10001,AL4,угар!AE5:AE10001,Ф7!B106,угар!G5:G10001,E6)+SUMIFS(угар!A5:A10001,угар!F5:F10001,AL4,угар!AF5:AF10001,Ф7!B106,угар!G5:G10001,E6)+SUMIFS(угар!A5:A10001,угар!F5:F10001,AL4,угар!AG5:AG10001,Ф7!B106,угар!G5:G10001,E6)+SUMIFS(угар!A5:A10001,угар!F5:F10001,AL4,угар!AH5:AH10001,Ф7!B106,угар!G5:G10001,E6)+SUMIFS(угар!A5:A10001,угар!F5:F10001,AL4,угар!AI5:AI10001,Ф7!B106,угар!G5:G10001,E6)+SUMIFS(угар!A5:A10001,угар!F5:F10001,AL4,угар!AJ5:AJ10001,Ф7!B106,угар!G5:G10001,E6)</f>
        <v>0</v>
      </c>
      <c r="AN106" s="1317">
        <f>SUMIFS(угар!A5:A10001,угар!F5:F10001,AN4,угар!AA5:AA10001,Ф7!B106,угар!G5:G10001,D6)+SUMIFS(угар!A5:A10001,угар!F5:F10001,AN4,угар!AB5:AB10001,Ф7!B106,угар!G5:G10001,D6)+SUMIFS(угар!A5:A10001,угар!F5:F10001,AN4,угар!AC5:AC10001,Ф7!B106,угар!G5:G10001,D6)+SUMIFS(угар!A5:A10001,угар!F5:F10001,AN4,угар!AD5:AD10001,Ф7!B106,угар!G5:G10001,D6)+SUMIFS(угар!A5:A10001,угар!F5:F10001,AN4,угар!AE5:AE10001,Ф7!B106,угар!G5:G10001,D6)+SUMIFS(угар!A5:A10001,угар!F5:F10001,AN4,угар!AF5:AF10001,Ф7!B106,угар!G5:G10001,D6)+SUMIFS(угар!A5:A10001,угар!F5:F10001,AN4,угар!AG5:AG10001,Ф7!B106,угар!G5:G10001,D6)+SUMIFS(угар!A5:A10001,угар!F5:F10001,AN4,угар!AH5:AH10001,Ф7!B106,угар!G5:G10001,D6)+SUMIFS(угар!A5:A10001,угар!F5:F10001,AN4,угар!AI5:AI10001,Ф7!B106,угар!G5:G10001,D6)+SUMIFS(угар!A5:A10001,угар!F5:F10001,AN4,угар!AJ5:AJ10001,Ф7!B106,угар!G5:G10001,D6)</f>
        <v>0</v>
      </c>
      <c r="AO106" s="1317">
        <f>SUMIFS(угар!A5:A10001,угар!F5:F10001,AN4,угар!AA5:AA10001,Ф7!B106,угар!G5:G10001,E6)+SUMIFS(угар!A5:A10001,угар!F5:F10001,AN4,угар!AB5:AB10001,Ф7!B106,угар!G5:G10001,E6)+SUMIFS(угар!A5:A10001,угар!F5:F10001,AN4,угар!AC5:AC10001,Ф7!B106,угар!G5:G10001,E6)+SUMIFS(угар!A5:A10001,угар!F5:F10001,AN4,угар!AD5:AD10001,Ф7!B106,угар!G5:G10001,E6)+SUMIFS(угар!A5:A10001,угар!F5:F10001,AN4,угар!AE5:AE10001,Ф7!B106,угар!G5:G10001,E6)+SUMIFS(угар!A5:A10001,угар!F5:F10001,AN4,угар!AF5:AF10001,Ф7!B106,угар!G5:G10001,E6)+SUMIFS(угар!A5:A10001,угар!F5:F10001,AN4,угар!AG5:AG10001,Ф7!B106,угар!G5:G10001,E6)+SUMIFS(угар!A5:A10001,угар!F5:F10001,AN4,угар!AH5:AH10001,Ф7!B106,угар!G5:G10001,E6)+SUMIFS(угар!A5:A10001,угар!F5:F10001,AN4,угар!AI5:AI10001,Ф7!B106,угар!G5:G10001,E6)+SUMIFS(угар!A5:A10001,угар!F5:F10001,AN4,угар!AJ5:AJ10001,Ф7!B106,угар!G5:G10001,E6)</f>
        <v>0</v>
      </c>
      <c r="AP106" s="1317">
        <f>SUMIFS(угар!A5:A10001,угар!F5:F10001,AP4,угар!AA5:AA10001,Ф7!B106,угар!G5:G10001,D6)+SUMIFS(угар!A5:A10001,угар!F5:F10001,AP4,угар!AB5:AB10001,Ф7!B106,угар!G5:G10001,D6)+SUMIFS(угар!A5:A10001,угар!F5:F10001,AP4,угар!AC5:AC10001,Ф7!B106,угар!G5:G10001,D6)+SUMIFS(угар!A5:A10001,угар!F5:F10001,AP4,угар!AD5:AD10001,Ф7!B106,угар!G5:G10001,D6)+SUMIFS(угар!A5:A10001,угар!F5:F10001,AP4,угар!AE5:AE10001,Ф7!B106,угар!G5:G10001,D6)+SUMIFS(угар!A5:A10001,угар!F5:F10001,AP4,угар!AF5:AF10001,Ф7!B106,угар!G5:G10001,D6)+SUMIFS(угар!A5:A10001,угар!F5:F10001,AP4,угар!AG5:AG10001,Ф7!B106,угар!G5:G10001,D6)+SUMIFS(угар!A5:A10001,угар!F5:F10001,AP4,угар!AH5:AH10001,Ф7!B106,угар!G5:G10001,D6)+SUMIFS(угар!A5:A10001,угар!F5:F10001,AP4,угар!AI5:AI10001,Ф7!B106,угар!G5:G10001,D6)+SUMIFS(угар!A5:A10001,угар!F5:F10001,AP4,угар!AJ5:AJ10001,Ф7!B106,угар!G5:G10001,D6)</f>
        <v>0</v>
      </c>
      <c r="AQ106" s="1317">
        <f>SUMIFS(угар!A5:A10001,угар!F5:F10001,AP4,угар!AA5:AA10001,Ф7!B106,угар!G5:G10001,E6)+SUMIFS(угар!A5:A10001,угар!F5:F10001,AP4,угар!AB5:AB10001,Ф7!B106,угар!G5:G10001,E6)+SUMIFS(угар!A5:A10001,угар!F5:F10001,AP4,угар!AC5:AC10001,Ф7!B106,угар!G5:G10001,E6)+SUMIFS(угар!A5:A10001,угар!F5:F10001,AP4,угар!AD5:AD10001,Ф7!B106,угар!G5:G10001,E6)+SUMIFS(угар!A5:A10001,угар!F5:F10001,AP4,угар!AE5:AE10001,Ф7!B106,угар!G5:G10001,E6)+SUMIFS(угар!A5:A10001,угар!F5:F10001,AP4,угар!AF5:AF10001,Ф7!B106,угар!G5:G10001,E6)+SUMIFS(угар!A5:A10001,угар!F5:F10001,AP4,угар!AG5:AG10001,Ф7!B106,угар!G5:G10001,E6)+SUMIFS(угар!A5:A10001,угар!F5:F10001,AP4,угар!AH5:AH10001,Ф7!B106,угар!G5:G10001,E6)+SUMIFS(угар!A5:A10001,угар!F5:F10001,AP4,угар!AI5:AI10001,Ф7!B106,угар!G5:G10001,E6)+SUMIFS(угар!A5:A10001,угар!F5:F10001,AP4,угар!AJ5:AJ10001,Ф7!B106,угар!G5:G10001,E6)</f>
        <v>0</v>
      </c>
      <c r="AR106" s="1317">
        <f>SUMIFS(угар!A5:A10001,угар!F5:F10001,AR4,угар!AA5:AA10001,Ф7!B106,угар!G5:G10001,D6)+SUMIFS(угар!A5:A10001,угар!F5:F10001,AR4,угар!AB5:AB10001,Ф7!B106,угар!G5:G10001,D6)+SUMIFS(угар!A5:A10001,угар!F5:F10001,AR4,угар!AC5:AC10001,Ф7!B106,угар!G5:G10001,D6)+SUMIFS(угар!A5:A10001,угар!F5:F10001,AR4,угар!AD5:AD10001,Ф7!B106,угар!G5:G10001,D6)+SUMIFS(угар!A5:A10001,угар!F5:F10001,AR4,угар!AE5:AE10001,Ф7!B106,угар!G5:G10001,D6)+SUMIFS(угар!A5:A10001,угар!F5:F10001,AR4,угар!AF5:AF10001,Ф7!B106,угар!G5:G10001,D6)+SUMIFS(угар!A5:A10001,угар!F5:F10001,AR4,угар!AG5:AG10001,Ф7!B106,угар!G5:G10001,D6)+SUMIFS(угар!A5:A10001,угар!F5:F10001,AR4,угар!AH5:AH10001,Ф7!B106,угар!G5:G10001,D6)+SUMIFS(угар!A5:A10001,угар!F5:F10001,AR4,угар!AI5:AI10001,Ф7!B106,угар!G5:G10001,D6)+SUMIFS(угар!A5:A10001,угар!F5:F10001,AR4,угар!AJ5:AJ10001,Ф7!B106,угар!G5:G10001,D6)</f>
        <v>0</v>
      </c>
      <c r="AS106" s="1317">
        <f>SUMIFS(угар!A5:A10001,угар!F5:F10001,AR4,угар!AA5:AA10001,Ф7!B106,угар!G5:G10001,E6)+SUMIFS(угар!A5:A10001,угар!F5:F10001,AR4,угар!AB5:AB10001,Ф7!B106,угар!G5:G10001,E6)+SUMIFS(угар!A5:A10001,угар!F5:F10001,AR4,угар!AC5:AC10001,Ф7!B106,угар!G5:G10001,E6)+SUMIFS(угар!A5:A10001,угар!F5:F10001,AR4,угар!AD5:AD10001,Ф7!B106,угар!G5:G10001,E6)+SUMIFS(угар!A5:A10001,угар!F5:F10001,AR4,угар!AE5:AE10001,Ф7!B106,угар!G5:G10001,E6)+SUMIFS(угар!A5:A10001,угар!F5:F10001,AR4,угар!AF5:AF10001,Ф7!B106,угар!G5:G10001,E6)+SUMIFS(угар!A5:A10001,угар!F5:F10001,AR4,угар!AG5:AG10001,Ф7!B106,угар!G5:G10001,E6)+SUMIFS(угар!A5:A10001,угар!F5:F10001,AR4,угар!AH5:AH10001,Ф7!B106,угар!G5:G10001,E6)+SUMIFS(угар!A5:A10001,угар!F5:F10001,AR4,угар!AI5:AI10001,Ф7!B106,угар!G5:G10001,E6)+SUMIFS(угар!A5:A10001,угар!F5:F10001,AR4,угар!AJ5:AJ10001,Ф7!B106,угар!G5:G10001,E6)</f>
        <v>0</v>
      </c>
      <c r="AT106" s="1317">
        <f>SUMIFS(угар!A5:A10001,угар!F5:F10001,AT4,угар!AA5:AA10001,Ф7!B106,угар!G5:G10001,D6)+SUMIFS(угар!A5:A10001,угар!F5:F10001,AT4,угар!AB5:AB10001,Ф7!B106,угар!G5:G10001,D6)+SUMIFS(угар!A5:A10001,угар!F5:F10001,AT4,угар!AC5:AC10001,Ф7!B106,угар!G5:G10001,D6)+SUMIFS(угар!A5:A10001,угар!F5:F10001,AT4,угар!AD5:AD10001,Ф7!B106,угар!G5:G10001,D6)+SUMIFS(угар!A5:A10001,угар!F5:F10001,AT4,угар!AE5:AE10001,Ф7!B106,угар!G5:G10001,D6)+SUMIFS(угар!A5:A10001,угар!F5:F10001,AT4,угар!AF5:AF10001,Ф7!B106,угар!G5:G10001,D6)+SUMIFS(угар!A5:A10001,угар!F5:F10001,AT4,угар!AG5:AG10001,Ф7!B106,угар!G5:G10001,D6)+SUMIFS(угар!A5:A10001,угар!F5:F10001,AT4,угар!AH5:AH10001,Ф7!B106,угар!G5:G10001,D6)+SUMIFS(угар!A5:A10001,угар!F5:F10001,AT4,угар!AI5:AI10001,Ф7!B106,угар!G5:G10001,D6)+SUMIFS(угар!A5:A10001,угар!F5:F10001,AT4,угар!AJ5:AJ10001,Ф7!B106,угар!G5:G10001,D6)</f>
        <v>0</v>
      </c>
      <c r="AU106" s="1317">
        <f>SUMIFS(угар!A5:A10001,угар!F5:F10001,AT4,угар!AA5:AA10001,Ф7!B106,угар!G5:G10001,E6)+SUMIFS(угар!A5:A10001,угар!F5:F10001,AT4,угар!AB5:AB10001,Ф7!B106,угар!G5:G10001,E6)+SUMIFS(угар!A5:A10001,угар!F5:F10001,AT4,угар!AC5:AC10001,Ф7!B106,угар!G5:G10001,E6)+SUMIFS(угар!A5:A10001,угар!F5:F10001,AT4,угар!AD5:AD10001,Ф7!B106,угар!G5:G10001,E6)+SUMIFS(угар!A5:A10001,угар!F5:F10001,AT4,угар!AE5:AE10001,Ф7!B106,угар!G5:G10001,E6)+SUMIFS(угар!A5:A10001,угар!F5:F10001,AT4,угар!AF5:AF10001,Ф7!B106,угар!G5:G10001,E6)+SUMIFS(угар!A5:A10001,угар!F5:F10001,AT4,угар!AG5:AG10001,Ф7!B106,угар!G5:G10001,E6)+SUMIFS(угар!A5:A10001,угар!F5:F10001,AT4,угар!AH5:AH10001,Ф7!B106,угар!G5:G10001,E6)+SUMIFS(угар!A5:A10001,угар!F5:F10001,AT4,угар!AI5:AI10001,Ф7!B106,угар!G5:G10001,E6)+SUMIFS(угар!A5:A10001,угар!F5:F10001,AT4,угар!AJ5:AJ10001,Ф7!B106,угар!G5:G10001,E6)</f>
        <v>0</v>
      </c>
      <c r="AV106" s="1312">
        <f>SUMIFS(угар!A5:A10001,угар!F5:F10001,AV4,угар!AA5:AA10001,Ф7!B106,угар!G5:G10001,D6)+SUMIFS(угар!A5:A10001,угар!F5:F10001,AV4,угар!AB5:AB10001,Ф7!B106,угар!G5:G10001,D6)+SUMIFS(угар!A5:A10001,угар!F5:F10001,AV4,угар!AC5:AC10001,Ф7!B106,угар!G5:G10001,D6)+SUMIFS(угар!A5:A10001,угар!F5:F10001,AV4,угар!AD5:AD10001,Ф7!B106,угар!G5:G10001,D6)+SUMIFS(угар!A5:A10001,угар!F5:F10001,AV4,угар!AE5:AE10001,Ф7!B106,угар!G5:G10001,D6)+SUMIFS(угар!A5:A10001,угар!F5:F10001,AV4,угар!AF5:AF10001,Ф7!B106,угар!G5:G10001,D6)+SUMIFS(угар!A5:A10001,угар!F5:F10001,AV4,угар!AG5:AG10001,Ф7!B106,угар!G5:G10001,D6)+SUMIFS(угар!A5:A10001,угар!F5:F10001,AV4,угар!AH5:AH10001,Ф7!B106,угар!G5:G10001,D6)+SUMIFS(угар!A5:A10001,угар!F5:F10001,AV4,угар!AI5:AI10001,Ф7!B106,угар!G5:G10001,D6)+SUMIFS(угар!A5:A10001,угар!F5:F10001,AV4,угар!AJ5:AJ10001,Ф7!B106,угар!G5:G10001,D6)</f>
        <v>0</v>
      </c>
      <c r="AW106" s="1312">
        <f>SUMIFS(угар!A5:A10001,угар!F5:F10001,AV4,угар!AA5:AA10001,Ф7!B106,угар!G5:G10001,E6)+SUMIFS(угар!A5:A10001,угар!F5:F10001,AV4,угар!AB5:AB10001,Ф7!B106,угар!G5:G10001,E6)+SUMIFS(угар!A5:A10001,угар!F5:F10001,AV4,угар!AC5:AC10001,Ф7!B106,угар!G5:G10001,E6)+SUMIFS(угар!A5:A10001,угар!F5:F10001,AV4,угар!AD5:AD10001,Ф7!B106,угар!G5:G10001,E6)+SUMIFS(угар!A5:A10001,угар!F5:F10001,AV4,угар!AE5:AE10001,Ф7!B106,угар!G5:G10001,E6)+SUMIFS(угар!A5:A10001,угар!F5:F10001,AV4,угар!AF5:AF10001,Ф7!B106,угар!G5:G10001,E6)+SUMIFS(угар!A5:A10001,угар!F5:F10001,AV4,угар!AG5:AG10001,Ф7!B106,угар!G5:G10001,E6)+SUMIFS(угар!A5:A10001,угар!F5:F10001,AV4,угар!AH5:AH10001,Ф7!B106,угар!G5:G10001,E6)+SUMIFS(угар!A5:A10001,угар!F5:F10001,AV4,угар!AI5:AI10001,Ф7!B106,угар!G5:G10001,E6)+SUMIFS(угар!A5:A10001,угар!F5:F10001,AV4,угар!AJ5:AJ10001,Ф7!B106,угар!G5:G10001,E6)</f>
        <v>0</v>
      </c>
    </row>
    <row r="107" spans="1:49" ht="16.5" thickBot="1">
      <c r="A107" s="1298" t="s">
        <v>537</v>
      </c>
      <c r="B107" s="208" t="s">
        <v>386</v>
      </c>
      <c r="C107" s="1292">
        <f t="shared" si="30"/>
        <v>0</v>
      </c>
      <c r="D107" s="1292">
        <f t="shared" si="36"/>
        <v>0</v>
      </c>
      <c r="E107" s="1292">
        <f t="shared" si="37"/>
        <v>0</v>
      </c>
      <c r="F107" s="1315">
        <f t="shared" si="25"/>
        <v>0</v>
      </c>
      <c r="G107" s="1315">
        <v>0</v>
      </c>
      <c r="H107" s="1337">
        <v>0</v>
      </c>
      <c r="I107" s="1351" t="e">
        <f t="shared" si="32"/>
        <v>#DIV/0!</v>
      </c>
      <c r="J107" s="1352" t="e">
        <f t="shared" si="33"/>
        <v>#DIV/0!</v>
      </c>
      <c r="K107" s="1352" t="e">
        <f t="shared" si="34"/>
        <v>#DIV/0!</v>
      </c>
      <c r="L107" s="1340">
        <f>SUMIFS(угар!A5:A10001,угар!F5:F10001,L4,угар!AA5:AA10001,Ф7!B107,угар!G5:G10001,D6)+SUMIFS(угар!A5:A10001,угар!F5:F10001,L4,угар!AB5:AB10001,Ф7!B107,угар!G5:G10001,D6)+SUMIFS(угар!A5:A10001,угар!F5:F10001,L4,угар!AC5:AC10001,Ф7!B107,угар!G5:G10001,D6)+SUMIFS(угар!A5:A10001,угар!F5:F10001,L4,угар!AD5:AD10001,Ф7!B107,угар!G5:G10001,D6)+SUMIFS(угар!A5:A10001,угар!F5:F10001,L4,угар!AE5:AE10001,Ф7!B107,угар!G5:G10001,D6)+SUMIFS(угар!A5:A10001,угар!F5:F10001,L4,угар!AF5:AF10001,Ф7!B107,угар!G5:G10001,D6)+SUMIFS(угар!A5:A10001,угар!F5:F10001,L4,угар!AG5:AG10001,Ф7!B107,угар!G5:G10001,D6)+SUMIFS(угар!A5:A10001,угар!F5:F10001,L4,угар!AH5:AH10001,Ф7!B107,угар!G5:G10001,D6)+SUMIFS(угар!A5:A10001,угар!F5:F10001,L4,угар!AI5:AI10001,Ф7!B107,угар!G5:G10001,D6)+SUMIFS(угар!A5:A10001,угар!F5:F10001,L4,угар!AJ5:AJ10001,Ф7!B107,угар!G5:G10001,D6)</f>
        <v>0</v>
      </c>
      <c r="M107" s="1312">
        <f>SUMIFS(угар!A5:A10001,угар!F5:F10001,L4,угар!AA5:AA10001,Ф7!B107,угар!G5:G10001,E6)+SUMIFS(угар!A5:A10001,угар!F5:F10001,L4,угар!AB5:AB10001,Ф7!B107,угар!G5:G10001,E6)+SUMIFS(угар!A5:A10001,угар!F5:F10001,L4,угар!AC5:AC10001,Ф7!B107,угар!G5:G10001,E6)+SUMIFS(угар!A5:A10001,угар!F5:F10001,L4,угар!AD5:AD10001,Ф7!B107,угар!G5:G10001,E6)+SUMIFS(угар!A5:A10001,угар!F5:F10001,L4,угар!AE5:AE10001,Ф7!B107,угар!G5:G10001,E6)+SUMIFS(угар!A5:A10001,угар!F5:F10001,L4,угар!AF5:AF10001,Ф7!B107,угар!G5:G10001,E6)+SUMIFS(угар!A5:A10001,угар!F5:F10001,L4,угар!AG5:AG10001,Ф7!B107,угар!G5:G10001,E6)+SUMIFS(угар!A5:A10001,угар!F5:F10001,L4,угар!AH5:AH10001,Ф7!B107,угар!G5:G10001,E6)+SUMIFS(угар!A5:A10001,угар!F5:F10001,L4,угар!AI5:AI10001,Ф7!B107,угар!G5:G10001,E6)+SUMIFS(угар!A5:A10001,угар!F5:F10001,L4,угар!AJ5:AJ10001,Ф7!B107,угар!G5:G10001,E6)</f>
        <v>0</v>
      </c>
      <c r="N107" s="1312">
        <f>SUMIFS(угар!A5:A10001,угар!F5:F10001,N4,угар!AA5:AA10001,Ф7!B107,угар!G5:G10001,D6)+SUMIFS(угар!A5:A10001,угар!F5:F10001,N4,угар!AB5:AB10001,Ф7!B107,угар!G5:G10001,D6)+SUMIFS(угар!A5:A10001,угар!F5:F10001,N4,угар!AC5:AC10001,Ф7!B107,угар!G5:G10001,D6)+SUMIFS(угар!A5:A10001,угар!F5:F10001,N4,угар!AD5:AD10001,Ф7!B107,угар!G5:G10001,D6)+SUMIFS(угар!A5:A10001,угар!F5:F10001,N4,угар!AE5:AE10001,Ф7!B107,угар!G5:G10001,D6)+SUMIFS(угар!A5:A10001,угар!F5:F10001,N4,угар!AF5:AF10001,Ф7!B107,угар!G5:G10001,D6)+SUMIFS(угар!A5:A10001,угар!F5:F10001,N4,угар!AG5:AG10001,Ф7!B107,угар!G5:G10001,D6)+SUMIFS(угар!A5:A10001,угар!F5:F10001,N4,угар!AH5:AH10001,Ф7!B107,угар!G5:G10001,D6)+SUMIFS(угар!A5:A10001,угар!F5:F10001,N4,угар!AI5:AI10001,Ф7!B107,угар!G5:G10001,D6)+SUMIFS(угар!A5:A10001,угар!F5:F10001,N4,угар!AJ5:AJ10001,Ф7!B107,угар!G5:G10001,D6)</f>
        <v>0</v>
      </c>
      <c r="O107" s="1312">
        <f>SUMIFS(угар!A5:A10001,угар!F5:F10001,N4,угар!AA5:AA10001,Ф7!B107,угар!G5:G10001,E6)+SUMIFS(угар!A5:A10001,угар!F5:F10001,N4,угар!AB5:AB10001,Ф7!B107,угар!G5:G10001,E6)+SUMIFS(угар!A5:A10001,угар!F5:F10001,N4,угар!AC5:AC10001,Ф7!B107,угар!G5:G10001,E6)+SUMIFS(угар!A5:A10001,угар!F5:F10001,N4,угар!AD5:AD10001,Ф7!B107,угар!G5:G10001,E6)+SUMIFS(угар!A5:A10001,угар!F5:F10001,N4,угар!AE5:AE10001,Ф7!B107,угар!G5:G10001,E6)+SUMIFS(угар!A5:A10001,угар!F5:F10001,N4,угар!AF5:AF10001,Ф7!B107,угар!G5:G10001,E6)+SUMIFS(угар!A5:A10001,угар!F5:F10001,N4,угар!AG5:AG10001,Ф7!B107,угар!G5:G10001,E6)+SUMIFS(угар!A5:A10001,угар!F5:F10001,N4,угар!AH5:AH10001,Ф7!B107,угар!G5:G10001,E6)+SUMIFS(угар!A5:A10001,угар!F5:F10001,N4,угар!AI5:AI10001,Ф7!B107,угар!G5:G10001,E6)+SUMIFS(угар!A5:A10001,угар!F5:F10001,N4,угар!AJ5:AJ10001,Ф7!B107,угар!G5:G10001,E6)</f>
        <v>0</v>
      </c>
      <c r="P107" s="1317">
        <f>SUMIFS(угар!A5:A10001,угар!F5:F10001,P4,угар!AA5:AA10001,Ф7!B107,угар!G5:G10001,D6)+SUMIFS(угар!A5:A10001,угар!F5:F10001,P4,угар!AB5:AB10001,Ф7!B107,угар!G5:G10001,D6)+SUMIFS(угар!A5:A10001,угар!F5:F10001,P4,угар!AC5:AC10001,Ф7!B107,угар!G5:G10001,D6)+SUMIFS(угар!A5:A10001,угар!F5:F10001,P4,угар!AD5:AD10001,Ф7!B107,угар!G5:G10001,D6)+SUMIFS(угар!A5:A10001,угар!F5:F10001,P4,угар!AE5:AE10001,Ф7!B107,угар!G5:G10001,D6)+SUMIFS(угар!A5:A10001,угар!F5:F10001,P4,угар!AF5:AF10001,Ф7!B107,угар!G5:G10001,D6)+SUMIFS(угар!A5:A10001,угар!F5:F10001,P4,угар!AG5:AG10001,Ф7!B107,угар!G5:G10001,D6)+SUMIFS(угар!A5:A10001,угар!F5:F10001,P4,угар!AH5:AH10001,Ф7!B107,угар!G5:G10001,D6)+SUMIFS(угар!A5:A10001,угар!F5:F10001,P4,угар!AI5:AI10001,Ф7!B107,угар!G5:G10001,D6)+SUMIFS(угар!A5:A10001,угар!F5:F10001,P4,угар!AJ5:AJ10001,Ф7!B107,угар!G5:G10001,D6)</f>
        <v>0</v>
      </c>
      <c r="Q107" s="1317">
        <f>SUMIFS(угар!A5:A10001,угар!F5:F10001,P4,угар!AA5:AA10001,Ф7!B107,угар!G5:G10001,E6)+SUMIFS(угар!A5:A10001,угар!F5:F10001,P4,угар!AB5:AB10001,Ф7!B107,угар!G5:G10001,E6)+SUMIFS(угар!A5:A10001,угар!F5:F10001,P4,угар!AC5:AC10001,Ф7!B107,угар!G5:G10001,E6)+SUMIFS(угар!A5:A10001,угар!F5:F10001,P4,угар!AD5:AD10001,Ф7!B107,угар!G5:G10001,E6)+SUMIFS(угар!A5:A10001,угар!F5:F10001,P4,угар!AE5:AE10001,Ф7!B107,угар!G5:G10001,E6)+SUMIFS(угар!A5:A10001,угар!F5:F10001,P4,угар!AF5:AF10001,Ф7!B107,угар!G5:G10001,E6)+SUMIFS(угар!A5:A10001,угар!F5:F10001,P4,угар!AG5:AG10001,Ф7!B107,угар!G5:G10001,E6)+SUMIFS(угар!A5:A10001,угар!F5:F10001,P4,угар!AH5:AH10001,Ф7!B107,угар!G5:G10001,E6)+SUMIFS(угар!A5:A10001,угар!F5:F10001,P4,угар!AI5:AI10001,Ф7!B107,угар!G5:G10001,E6)+SUMIFS(угар!A5:A10001,угар!F5:F10001,P4,угар!AJ5:AJ10001,Ф7!B107,угар!G5:G10001,E6)</f>
        <v>0</v>
      </c>
      <c r="R107" s="1317">
        <f>SUMIFS(угар!A5:A10001,угар!F5:F10001,R4,угар!AA5:AA10001,Ф7!B107,угар!G5:G10001,D6)+SUMIFS(угар!A5:A10001,угар!F5:F10001,R4,угар!AB5:AB10001,Ф7!B107,угар!G5:G10001,D6)+SUMIFS(угар!A5:A10001,угар!F5:F10001,R4,угар!AC5:AC10001,Ф7!B107,угар!G5:G10001,D6)+SUMIFS(угар!A5:A10001,угар!F5:F10001,R4,угар!AD5:AD10001,Ф7!B107,угар!G5:G10001,D6)+SUMIFS(угар!A5:A10001,угар!F5:F10001,R4,угар!AE5:AE10001,Ф7!B107,угар!G5:G10001,D6)+SUMIFS(угар!A5:A10001,угар!F5:F10001,R4,угар!AF5:AF10001,Ф7!B107,угар!G5:G10001,D6)+SUMIFS(угар!A5:A10001,угар!F5:F10001,R4,угар!AG5:AG10001,Ф7!B107,угар!G5:G10001,D6)+SUMIFS(угар!A5:A10001,угар!F5:F10001,R4,угар!AH5:AH10001,Ф7!B107,угар!G5:G10001,D6)+SUMIFS(угар!A5:A10001,угар!F5:F10001,R4,угар!AI5:AI10001,Ф7!B107,угар!G5:G10001,D6)+SUMIFS(угар!A5:A10001,угар!F5:F10001,R4,угар!AJ5:AJ10001,Ф7!B107,угар!G5:G10001,D6)</f>
        <v>0</v>
      </c>
      <c r="S107" s="1317">
        <f>SUMIFS(угар!A5:A10001,угар!F5:F10001,R4,угар!AA5:AA10001,Ф7!B107,угар!G5:G10001,E6)+SUMIFS(угар!A5:A10001,угар!F5:F10001,R4,угар!AB5:AB10001,Ф7!B107,угар!G5:G10001,E6)+SUMIFS(угар!A5:A10001,угар!F5:F10001,R4,угар!AC5:AC10001,Ф7!B107,угар!G5:G10001,E6)+SUMIFS(угар!A5:A10001,угар!F5:F10001,R4,угар!AD5:AD10001,Ф7!B107,угар!G5:G10001,E6)+SUMIFS(угар!A5:A10001,угар!F5:F10001,R4,угар!AE5:AE10001,Ф7!B107,угар!G5:G10001,E6)+SUMIFS(угар!A5:A10001,угар!F5:F10001,R4,угар!AF5:AF10001,Ф7!B107,угар!G5:G10001,E6)+SUMIFS(угар!A5:A10001,угар!F5:F10001,R4,угар!AG5:AG10001,Ф7!B107,угар!G5:G10001,E6)+SUMIFS(угар!A5:A10001,угар!F5:F10001,R4,угар!AH5:AH10001,Ф7!B107,угар!G5:G10001,E6)+SUMIFS(угар!A5:A10001,угар!F5:F10001,R4,угар!AI5:AI10001,Ф7!B107,угар!G5:G10001,E6)+SUMIFS(угар!A5:A10001,угар!F5:F10001,R4,угар!AJ5:AJ10001,Ф7!B107,угар!G5:G10001,E6)</f>
        <v>0</v>
      </c>
      <c r="T107" s="1317">
        <f>SUMIFS(угар!A5:A10001,угар!F5:F10001,T4,угар!AA5:AA10001,Ф7!B107,угар!G5:G10001,D6)+SUMIFS(угар!A5:A10001,угар!F5:F10001,T4,угар!AB5:AB10001,Ф7!B107,угар!G5:G10001,D6)+SUMIFS(угар!A5:A10001,угар!F5:F10001,T4,угар!AC5:AC10001,Ф7!B107,угар!G5:G10001,D6)+SUMIFS(угар!A5:A10001,угар!F5:F10001,T4,угар!AD5:AD10001,Ф7!B107,угар!G5:G10001,D6)+SUMIFS(угар!A5:A10001,угар!F5:F10001,T4,угар!AE5:AE10001,Ф7!B107,угар!G5:G10001,D6)+SUMIFS(угар!A5:A10001,угар!F5:F10001,T4,угар!AF5:AF10001,Ф7!B107,угар!G5:G10001,D6)+SUMIFS(угар!A5:A10001,угар!F5:F10001,T4,угар!AG5:AG10001,Ф7!B107,угар!G5:G10001,D6)+SUMIFS(угар!A5:A10001,угар!F5:F10001,T4,угар!AH5:AH10001,Ф7!B107,угар!G5:G10001,D6)+SUMIFS(угар!A5:A10001,угар!F5:F10001,T4,угар!AI5:AI10001,Ф7!B107,угар!G5:G10001,D6)+SUMIFS(угар!A5:A10001,угар!F5:F10001,T4,угар!AJ5:AJ10001,Ф7!B107,угар!G5:G10001,D6)</f>
        <v>0</v>
      </c>
      <c r="U107" s="1317">
        <f>SUMIFS(угар!A5:A10001,угар!F5:F10001,T4,угар!AA5:AA10001,Ф7!B107,угар!G5:G10001,E6)+SUMIFS(угар!A5:A10001,угар!F5:F10001,T4,угар!AB5:AB10001,Ф7!B107,угар!G5:G10001,E6)+SUMIFS(угар!A5:A10001,угар!F5:F10001,T4,угар!AC5:AC10001,Ф7!B107,угар!G5:G10001,E6)+SUMIFS(угар!A5:A10001,угар!F5:F10001,T4,угар!AD5:AD10001,Ф7!B107,угар!G5:G10001,E6)+SUMIFS(угар!A5:A10001,угар!F5:F10001,T4,угар!AE5:AE10001,Ф7!B107,угар!G5:G10001,E6)+SUMIFS(угар!A5:A10001,угар!F5:F10001,T4,угар!AF5:AF10001,Ф7!B107,угар!G5:G10001,E6)+SUMIFS(угар!A5:A10001,угар!F5:F10001,T4,угар!AG5:AG10001,Ф7!B107,угар!G5:G10001,E6)+SUMIFS(угар!A5:A10001,угар!F5:F10001,T4,угар!AH5:AH10001,Ф7!B107,угар!G5:G10001,E6)+SUMIFS(угар!A5:A10001,угар!F5:F10001,T4,угар!AI5:AI10001,Ф7!B107,угар!G5:G10001,E6)+SUMIFS(угар!A5:A10001,угар!F5:F10001,T4,угар!AJ5:AJ10001,Ф7!B107,угар!G5:G10001,E6)</f>
        <v>0</v>
      </c>
      <c r="V107" s="1317">
        <f>SUMIFS(угар!A5:A10001,угар!F5:F10001,V4,угар!AA5:AA10001,Ф7!B107,угар!G5:G10001,D6)+SUMIFS(угар!A5:A10001,угар!F5:F10001,V4,угар!AB5:AB10001,Ф7!B107,угар!G5:G10001,D6)+SUMIFS(угар!A5:A10001,угар!F5:F10001,V4,угар!AC5:AC10001,Ф7!B107,угар!G5:G10001,D6)+SUMIFS(угар!A5:A10001,угар!F5:F10001,V4,угар!AD5:AD10001,Ф7!B107,угар!G5:G10001,D6)+SUMIFS(угар!A5:A10001,угар!F5:F10001,V4,угар!AE5:AE10001,Ф7!B107,угар!G5:G10001,D6)+SUMIFS(угар!A5:A10001,угар!F5:F10001,V4,угар!AF5:AF10001,Ф7!B107,угар!G5:G10001,D6)+SUMIFS(угар!A5:A10001,угар!F5:F10001,V4,угар!AG5:AG10001,Ф7!B107,угар!G5:G10001,D6)+SUMIFS(угар!A5:A10001,угар!F5:F10001,V4,угар!AH5:AH10001,Ф7!B107,угар!G5:G10001,D6)+SUMIFS(угар!A5:A10001,угар!F5:F10001,V4,угар!AI5:AI10001,Ф7!B107,угар!G5:G10001,D6)+SUMIFS(угар!A5:A10001,угар!F5:F10001,V4,угар!AJ5:AJ10001,Ф7!B107,угар!G5:G10001,D6)</f>
        <v>0</v>
      </c>
      <c r="W107" s="1317">
        <f>SUMIFS(угар!A5:A10001,угар!F5:F10001,V4,угар!AA5:AA10001,Ф7!B107,угар!G5:G10001,E6)+SUMIFS(угар!A5:A10001,угар!F5:F10001,V4,угар!AB5:AB10001,Ф7!B107,угар!G5:G10001,E6)+SUMIFS(угар!A5:A10001,угар!F5:F10001,V4,угар!AC5:AC10001,Ф7!B107,угар!G5:G10001,E6)+SUMIFS(угар!A5:A10001,угар!F5:F10001,V4,угар!AD5:AD10001,Ф7!B107,угар!G5:G10001,E6)+SUMIFS(угар!A5:A10001,угар!F5:F10001,V4,угар!AE5:AE10001,Ф7!B107,угар!G5:G10001,E6)+SUMIFS(угар!A5:A10001,угар!F5:F10001,V4,угар!AF5:AF10001,Ф7!B107,угар!G5:G10001,E6)+SUMIFS(угар!A5:A10001,угар!F5:F10001,V4,угар!AG5:AG10001,Ф7!B107,угар!G5:G10001,E6)+SUMIFS(угар!A5:A10001,угар!F5:F10001,V4,угар!AH5:AH10001,Ф7!B107,угар!G5:G10001,E6)+SUMIFS(угар!A5:A10001,угар!F5:F10001,V4,угар!AI5:AI10001,Ф7!B107,угар!G5:G10001,E6)+SUMIFS(угар!A5:A10001,угар!F5:F10001,V4,угар!AJ5:AJ10001,Ф7!B107,угар!G5:G10001,E6)</f>
        <v>0</v>
      </c>
      <c r="X107" s="1317">
        <f>SUMIFS(угар!A5:A10001,угар!F5:F10001,X4,угар!AA5:AA10001,Ф7!B107,угар!G5:G10001,D6)+SUMIFS(угар!A5:A10001,угар!F5:F10001,X4,угар!AB5:AB10001,Ф7!B107,угар!G5:G10001,D6)+SUMIFS(угар!A5:A10001,угар!F5:F10001,X4,угар!AC5:AC10001,Ф7!B107,угар!G5:G10001,D6)+SUMIFS(угар!A5:A10001,угар!F5:F10001,X4,угар!AD5:AD10001,Ф7!B107,угар!G5:G10001,D6)+SUMIFS(угар!A5:A10001,угар!F5:F10001,X4,угар!AE5:AE10001,Ф7!B107,угар!G5:G10001,D6)+SUMIFS(угар!A5:A10001,угар!F5:F10001,X4,угар!AF5:AF10001,Ф7!B107,угар!G5:G10001,D6)+SUMIFS(угар!A5:A10001,угар!F5:F10001,X4,угар!AG5:AG10001,Ф7!B107,угар!G5:G10001,D6)+SUMIFS(угар!A5:A10001,угар!F5:F10001,X4,угар!AH5:AH10001,Ф7!B107,угар!G5:G10001,D6)+SUMIFS(угар!A5:A10001,угар!F5:F10001,X4,угар!AI5:AI10001,Ф7!B107,угар!G5:G10001,D6)+SUMIFS(угар!A5:A10001,угар!F5:F10001,X4,угар!AJ5:AJ10001,Ф7!B107,угар!G5:G10001,D6)</f>
        <v>0</v>
      </c>
      <c r="Y107" s="1317">
        <f>SUMIFS(угар!A5:A10001,угар!F5:F10001,X4,угар!AA5:AA10001,Ф7!B107,угар!G5:G10001,E6)+SUMIFS(угар!A5:A10001,угар!F5:F10001,X4,угар!AB5:AB10001,Ф7!B107,угар!G5:G10001,E6)+SUMIFS(угар!A5:A10001,угар!F5:F10001,X4,угар!AC5:AC10001,Ф7!B107,угар!G5:G10001,E6)+SUMIFS(угар!A5:A10001,угар!F5:F10001,X4,угар!AD5:AD10001,Ф7!B107,угар!G5:G10001,E6)+SUMIFS(угар!A5:A10001,угар!F5:F10001,X4,угар!AE5:AE10001,Ф7!B107,угар!G5:G10001,E6)+SUMIFS(угар!A5:A10001,угар!F5:F10001,X4,угар!AF5:AF10001,Ф7!B107,угар!G5:G10001,E6)+SUMIFS(угар!A5:A10001,угар!F5:F10001,X4,угар!AG5:AG10001,Ф7!B107,угар!G5:G10001,E6)+SUMIFS(угар!A5:A10001,угар!F5:F10001,X4,угар!AH5:AH10001,Ф7!B107,угар!G5:G10001,E6)+SUMIFS(угар!A5:A10001,угар!F5:F10001,X4,угар!AI5:AI10001,Ф7!B107,угар!G5:G10001,E6)+SUMIFS(угар!A5:A10001,угар!F5:F10001,X4,угар!AJ5:AJ10001,Ф7!B107,угар!G5:G10001,E6)</f>
        <v>0</v>
      </c>
      <c r="Z107" s="1317">
        <f>SUMIFS(угар!A5:A10001,угар!F5:F10001,Z4,угар!AA5:AA10001,Ф7!B107,угар!G5:G10001,D6)+SUMIFS(угар!A5:A10001,угар!F5:F10001,Z4,угар!AB5:AB10001,Ф7!B107,угар!G5:G10001,D6)+SUMIFS(угар!A5:A10001,угар!F5:F10001,Z4,угар!AC5:AC10001,Ф7!B107,угар!G5:G10001,D6)+SUMIFS(угар!A5:A10001,угар!F5:F10001,Z4,угар!AD5:AD10001,Ф7!B107,угар!G5:G10001,D6)+SUMIFS(угар!A5:A10001,угар!F5:F10001,Z4,угар!AE5:AE10001,Ф7!B107,угар!G5:G10001,D6)+SUMIFS(угар!A5:A10001,угар!F5:F10001,Z4,угар!AF5:AF10001,Ф7!B107,угар!G5:G10001,D6)+SUMIFS(угар!A5:A10001,угар!F5:F10001,Z4,угар!AG5:AG10001,Ф7!B107,угар!G5:G10001,D6)+SUMIFS(угар!A5:A10001,угар!F5:F10001,Z4,угар!AH5:AH10001,Ф7!B107,угар!G5:G10001,D6)+SUMIFS(угар!A5:A10001,угар!F5:F10001,Z4,угар!AI5:AI10001,Ф7!B107,угар!G5:G10001,D6)+SUMIFS(угар!A5:A10001,угар!F5:F10001,Z4,угар!AJ5:AJ10001,Ф7!B107,угар!G5:G10001,D6)</f>
        <v>0</v>
      </c>
      <c r="AA107" s="1317">
        <f>SUMIFS(угар!A5:A10001,угар!F5:F10001,Z4,угар!AA5:AA10001,Ф7!B107,угар!G5:G10001,E6)+SUMIFS(угар!A5:A10001,угар!F5:F10001,Z4,угар!AB5:AB10001,Ф7!B107,угар!G5:G10001,E6)+SUMIFS(угар!A5:A10001,угар!F5:F10001,Z4,угар!AC5:AC10001,Ф7!B107,угар!G5:G10001,E6)+SUMIFS(угар!A5:A10001,угар!F5:F10001,Z4,угар!AD5:AD10001,Ф7!B107,угар!G5:G10001,E6)+SUMIFS(угар!A5:A10001,угар!F5:F10001,Z4,угар!AE5:AE10001,Ф7!B107,угар!G5:G10001,E6)+SUMIFS(угар!A5:A10001,угар!F5:F10001,Z4,угар!AF5:AF10001,Ф7!B107,угар!G5:G10001,E6)+SUMIFS(угар!A5:A10001,угар!F5:F10001,Z4,угар!AG5:AG10001,Ф7!B107,угар!G5:G10001,E6)+SUMIFS(угар!A5:A10001,угар!F5:F10001,Z4,угар!AH5:AH10001,Ф7!B107,угар!G5:G10001,E6)+SUMIFS(угар!A5:A10001,угар!F5:F10001,Z4,угар!AI5:AI10001,Ф7!B107,угар!G5:G10001,E6)+SUMIFS(угар!A5:A10001,угар!F5:F10001,Z4,угар!AJ5:AJ10001,Ф7!B107,угар!G5:G10001,E6)</f>
        <v>0</v>
      </c>
      <c r="AB107" s="1317">
        <f>SUMIFS(угар!A5:A10001,угар!F5:F10001,AB4,угар!AA5:AA10001,Ф7!B107,угар!G5:G10001,D6)+SUMIFS(угар!A5:A10001,угар!F5:F10001,AB4,угар!AB5:AB10001,Ф7!B107,угар!G5:G10001,D6)+SUMIFS(угар!A5:A10001,угар!F5:F10001,AB4,угар!AC5:AC10001,Ф7!B107,угар!G5:G10001,D6)+SUMIFS(угар!A5:A10001,угар!F5:F10001,AB4,угар!AD5:AD10001,Ф7!B107,угар!G5:G10001,D6)+SUMIFS(угар!A5:A10001,угар!F5:F10001,AB4,угар!AE5:AE10001,Ф7!B107,угар!G5:G10001,D6)+SUMIFS(угар!A5:A10001,угар!F5:F10001,AB4,угар!AF5:AF10001,Ф7!B107,угар!G5:G10001,D6)+SUMIFS(угар!A5:A10001,угар!F5:F10001,AB4,угар!AG5:AG10001,Ф7!B107,угар!G5:G10001,D6)+SUMIFS(угар!A5:A10001,угар!F5:F10001,AB4,угар!AH5:AH10001,Ф7!B107,угар!G5:G10001,D6)+SUMIFS(угар!A5:A10001,угар!F5:F10001,AB4,угар!AI5:AI10001,Ф7!B107,угар!G5:G10001,D6)+SUMIFS(угар!A5:A10001,угар!F5:F10001,AB4,угар!AJ5:AJ10001,Ф7!B107,угар!G5:G10001,D6)</f>
        <v>0</v>
      </c>
      <c r="AC107" s="1317">
        <f>SUMIFS(угар!A5:A10001,угар!F5:F10001,AB4,угар!AA5:AA10001,Ф7!B107,угар!G5:G10001,E6)+SUMIFS(угар!A5:A10001,угар!F5:F10001,AB4,угар!AB5:AB10001,Ф7!B107,угар!G5:G10001,E6)+SUMIFS(угар!A5:A10001,угар!F5:F10001,AB4,угар!AC5:AC10001,Ф7!B107,угар!G5:G10001,E6)+SUMIFS(угар!A5:A10001,угар!F5:F10001,AB4,угар!AD5:AD10001,Ф7!B107,угар!G5:G10001,E6)+SUMIFS(угар!A5:A10001,угар!F5:F10001,AB4,угар!AE5:AE10001,Ф7!B107,угар!G5:G10001,E6)+SUMIFS(угар!A5:A10001,угар!F5:F10001,AB4,угар!AF5:AF10001,Ф7!B107,угар!G5:G10001,E6)+SUMIFS(угар!A5:A10001,угар!F5:F10001,AB4,угар!AG5:AG10001,Ф7!B107,угар!G5:G10001,E6)+SUMIFS(угар!A5:A10001,угар!F5:F10001,AB4,угар!AH5:AH10001,Ф7!B107,угар!G5:G10001,E6)+SUMIFS(угар!A5:A10001,угар!F5:F10001,AB4,угар!AI5:AI10001,Ф7!B107,угар!G5:G10001,E6)+SUMIFS(угар!A5:A10001,угар!F5:F10001,AB4,угар!AJ5:AJ10001,Ф7!B107,угар!G5:G10001,E6)</f>
        <v>0</v>
      </c>
      <c r="AD107" s="1317">
        <f>SUMIFS(угар!A5:A10001,угар!F5:F10001,AD4,угар!AA5:AA10001,Ф7!B107,угар!G5:G10001,D6)+SUMIFS(угар!A5:A10001,угар!F5:F10001,AD4,угар!AB5:AB10001,Ф7!B107,угар!G5:G10001,D6)+SUMIFS(угар!A5:A10001,угар!F5:F10001,AD4,угар!AC5:AC10001,Ф7!B107,угар!G5:G10001,D6)+SUMIFS(угар!A5:A10001,угар!F5:F10001,AD4,угар!AD5:AD10001,Ф7!B107,угар!G5:G10001,D6)+SUMIFS(угар!A5:A10001,угар!F5:F10001,AD4,угар!AE5:AE10001,Ф7!B107,угар!G5:G10001,D6)+SUMIFS(угар!A5:A10001,угар!F5:F10001,AD4,угар!AF5:AF10001,Ф7!B107,угар!G5:G10001,D6)+SUMIFS(угар!A5:A10001,угар!F5:F10001,AD4,угар!AG5:AG10001,Ф7!B107,угар!G5:G10001,D6)+SUMIFS(угар!A5:A10001,угар!F5:F10001,AD4,угар!AH5:AH10001,Ф7!B107,угар!G5:G10001,D6)+SUMIFS(угар!A5:A10001,угар!F5:F10001,AD4,угар!AI5:AI10001,Ф7!B107,угар!G5:G10001,D6)+SUMIFS(угар!A5:A10001,угар!F5:F10001,AD4,угар!AJ5:AJ10001,Ф7!B107,угар!G5:G10001,D6)</f>
        <v>0</v>
      </c>
      <c r="AE107" s="1317">
        <f>SUMIFS(угар!A5:A10001,угар!F5:F10001,AD4,угар!AA5:AA10001,Ф7!B107,угар!G5:G10001,E6)+SUMIFS(угар!A5:A10001,угар!F5:F10001,AD4,угар!AB5:AB10001,Ф7!B107,угар!G5:G10001,E6)+SUMIFS(угар!A5:A10001,угар!F5:F10001,AD4,угар!AC5:AC10001,Ф7!B107,угар!G5:G10001,E6)+SUMIFS(угар!A5:A10001,угар!F5:F10001,AD4,угар!AD5:AD10001,Ф7!B107,угар!G5:G10001,E6)+SUMIFS(угар!A5:A10001,угар!F5:F10001,AD4,угар!AE5:AE10001,Ф7!B107,угар!G5:G10001,E6)+SUMIFS(угар!A5:A10001,угар!F5:F10001,AD4,угар!AF5:AF10001,Ф7!B107,угар!G5:G10001,E6)+SUMIFS(угар!A5:A10001,угар!F5:F10001,AD4,угар!AG5:AG10001,Ф7!B107,угар!G5:G10001,E6)+SUMIFS(угар!A5:A10001,угар!F5:F10001,AD4,угар!AH5:AH10001,Ф7!B107,угар!G5:G10001,E6)+SUMIFS(угар!A5:A10001,угар!F5:F10001,AD4,угар!AI5:AI10001,Ф7!B107,угар!G5:G10001,E6)+SUMIFS(угар!A5:A10001,угар!F5:F10001,AD4,угар!AJ5:AJ10001,Ф7!B107,угар!G5:G10001,E6)</f>
        <v>0</v>
      </c>
      <c r="AF107" s="1317">
        <f>SUMIFS(угар!A5:A10001,угар!F5:F10001,AF4,угар!AA5:AA10001,Ф7!B107,угар!G5:G10001,D6)+SUMIFS(угар!A5:A10001,угар!F5:F10001,AF4,угар!AB5:AB10001,Ф7!B107,угар!G5:G10001,D6)+SUMIFS(угар!A5:A10001,угар!F5:F10001,AF4,угар!AC5:AC10001,Ф7!B107,угар!G5:G10001,D6)+SUMIFS(угар!A5:A10001,угар!F5:F10001,AF4,угар!AD5:AD10001,Ф7!B107,угар!G5:G10001,D6)+SUMIFS(угар!A5:A10001,угар!F5:F10001,AF4,угар!AE5:AE10001,Ф7!B107,угар!G5:G10001,D6)+SUMIFS(угар!A5:A10001,угар!F5:F10001,AF4,угар!AF5:AF10001,Ф7!B107,угар!G5:G10001,D6)+SUMIFS(угар!A5:A10001,угар!F5:F10001,AF4,угар!AG5:AG10001,Ф7!B107,угар!G5:G10001,D6)+SUMIFS(угар!A5:A10001,угар!F5:F10001,AF4,угар!AH5:AH10001,Ф7!B107,угар!G5:G10001,D6)+SUMIFS(угар!A5:A10001,угар!F5:F10001,AF4,угар!AI5:AI10001,Ф7!B107,угар!G5:G10001,D6)+SUMIFS(угар!A5:A10001,угар!F5:F10001,AF4,угар!AJ5:AJ10001,Ф7!B107,угар!G5:G10001,D6)</f>
        <v>0</v>
      </c>
      <c r="AG107" s="1317">
        <f>SUMIFS(угар!A5:A10001,угар!F5:F10001,AF4,угар!AA5:AA10001,Ф7!B107,угар!G5:G10001,E6)+SUMIFS(угар!A5:A10001,угар!F5:F10001,AF4,угар!AB5:AB10001,Ф7!B107,угар!G5:G10001,E6)+SUMIFS(угар!A5:A10001,угар!F5:F10001,AF4,угар!AC5:AC10001,Ф7!B107,угар!G5:G10001,E6)+SUMIFS(угар!A5:A10001,угар!F5:F10001,AF4,угар!AD5:AD10001,Ф7!B107,угар!G5:G10001,E6)+SUMIFS(угар!A5:A10001,угар!F5:F10001,AF4,угар!AE5:AE10001,Ф7!B107,угар!G5:G10001,E6)+SUMIFS(угар!A5:A10001,угар!F5:F10001,AF4,угар!AF5:AF10001,Ф7!B107,угар!G5:G10001,E6)+SUMIFS(угар!A5:A10001,угар!F5:F10001,AF4,угар!AG5:AG10001,Ф7!B107,угар!G5:G10001,E6)+SUMIFS(угар!A5:A10001,угар!F5:F10001,AF4,угар!AH5:AH10001,Ф7!B107,угар!G5:G10001,E6)+SUMIFS(угар!A5:A10001,угар!F5:F10001,AF4,угар!AI5:AI10001,Ф7!B107,угар!G5:G10001,E6)+SUMIFS(угар!A5:A10001,угар!F5:F10001,AF4,угар!AJ5:AJ10001,Ф7!B107,угар!G5:G10001,E6)</f>
        <v>0</v>
      </c>
      <c r="AH107" s="1317">
        <f>SUMIFS(угар!A5:A10001,угар!F5:F10001,AH4,угар!AA5:AA10001,Ф7!B107,угар!G5:G10001,D6)+SUMIFS(угар!A5:A10001,угар!F5:F10001,AH4,угар!AB5:AB10001,Ф7!B107,угар!G5:G10001,D6)+SUMIFS(угар!A5:A10001,угар!F5:F10001,AH4,угар!AC5:AC10001,Ф7!B107,угар!G5:G10001,D6)+SUMIFS(угар!A5:A10001,угар!F5:F10001,AH4,угар!AD5:AD10001,Ф7!B107,угар!G5:G10001,D6)+SUMIFS(угар!A5:A10001,угар!F5:F10001,AH4,угар!AE5:AE10001,Ф7!B107,угар!G5:G10001,D6)+SUMIFS(угар!A5:A10001,угар!F5:F10001,AH4,угар!AF5:AF10001,Ф7!B107,угар!G5:G10001,D6)+SUMIFS(угар!A5:A10001,угар!F5:F10001,AH4,угар!AG5:AG10001,Ф7!B107,угар!G5:G10001,D6)+SUMIFS(угар!A5:A10001,угар!F5:F10001,AH4,угар!AH5:AH10001,Ф7!B107,угар!G5:G10001,D6)+SUMIFS(угар!A5:A10001,угар!F5:F10001,AH4,угар!AI5:AI10001,Ф7!B107,угар!G5:G10001,D6)+SUMIFS(угар!A5:A10001,угар!F5:F10001,AH4,угар!AJ5:AJ10001,Ф7!B107,угар!G5:G10001,D6)</f>
        <v>0</v>
      </c>
      <c r="AI107" s="1317">
        <f>SUMIFS(угар!A5:A10001,угар!F5:F10001,AH4,угар!AA5:AA10001,Ф7!B107,угар!G5:G10001,E6)+SUMIFS(угар!A5:A10001,угар!F5:F10001,AH4,угар!AB5:AB10001,Ф7!B107,угар!G5:G10001,E6)+SUMIFS(угар!A5:A10001,угар!F5:F10001,AH4,угар!AC5:AC10001,Ф7!B107,угар!G5:G10001,E6)+SUMIFS(угар!A5:A10001,угар!F5:F10001,AH4,угар!AD5:AD10001,Ф7!B107,угар!G5:G10001,E6)+SUMIFS(угар!A5:A10001,угар!F5:F10001,AH4,угар!AE5:AE10001,Ф7!B107,угар!G5:G10001,E6)+SUMIFS(угар!A5:A10001,угар!F5:F10001,AH4,угар!AF5:AF10001,Ф7!B107,угар!G5:G10001,E6)+SUMIFS(угар!A5:A10001,угар!F5:F10001,AH4,угар!AG5:AG10001,Ф7!B107,угар!G5:G10001,E6)+SUMIFS(угар!A5:A10001,угар!F5:F10001,AH4,угар!AH5:AH10001,Ф7!B107,угар!G5:G10001,E6)+SUMIFS(угар!A5:A10001,угар!F5:F10001,AH4,угар!AI5:AI10001,Ф7!B107,угар!G5:G10001,E6)+SUMIFS(угар!A5:A10001,угар!F5:F10001,AH4,угар!AJ5:AJ10001,Ф7!B107,угар!G5:G10001,E6)</f>
        <v>0</v>
      </c>
      <c r="AJ107" s="1317">
        <f>SUMIFS(угар!A5:A10001,угар!F5:F10001,AJ4,угар!AA5:AA10001,Ф7!B107,угар!G5:G10001,D6)+SUMIFS(угар!A5:A10001,угар!F5:F10001,AJ4,угар!AB5:AB10001,Ф7!B107,угар!G5:G10001,D6)+SUMIFS(угар!A5:A10001,угар!F5:F10001,AJ4,угар!AC5:AC10001,Ф7!B107,угар!G5:G10001,D6)+SUMIFS(угар!A5:A10001,угар!F5:F10001,AJ4,угар!AD5:AD10001,Ф7!B107,угар!G5:G10001,D6)+SUMIFS(угар!A5:A10001,угар!F5:F10001,AJ4,угар!AE5:AE10001,Ф7!B107,угар!G5:G10001,D6)+SUMIFS(угар!A5:A10001,угар!F5:F10001,AJ4,угар!AF5:AF10001,Ф7!B107,угар!G5:G10001,D6)+SUMIFS(угар!A5:A10001,угар!F5:F10001,AJ4,угар!AG5:AG10001,Ф7!B107,угар!G5:G10001,D6)+SUMIFS(угар!A5:A10001,угар!F5:F10001,AJ4,угар!AH5:AH10001,Ф7!B107,угар!G5:G10001,D6)+SUMIFS(угар!A5:A10001,угар!F5:F10001,AJ4,угар!AI5:AI10001,Ф7!B107,угар!G5:G10001,D6)+SUMIFS(угар!A5:A10001,угар!F5:F10001,AJ4,угар!AJ5:AJ10001,Ф7!B107,угар!G5:G10001,D6)</f>
        <v>0</v>
      </c>
      <c r="AK107" s="1317">
        <f>SUMIFS(угар!A5:A10001,угар!F5:F10001,AJ4,угар!AA5:AA10001,Ф7!B107,угар!G5:G10001,E6)+SUMIFS(угар!A5:A10001,угар!F5:F10001,AJ4,угар!AB5:AB10001,Ф7!B107,угар!G5:G10001,E6)+SUMIFS(угар!A5:A10001,угар!F5:F10001,AJ4,угар!AC5:AC10001,Ф7!B107,угар!G5:G10001,E6)+SUMIFS(угар!A5:A10001,угар!F5:F10001,AJ4,угар!AD5:AD10001,Ф7!B107,угар!G5:G10001,E6)+SUMIFS(угар!A5:A10001,угар!F5:F10001,AJ4,угар!AE5:AE10001,Ф7!B107,угар!G5:G10001,E6)+SUMIFS(угар!A5:A10001,угар!F5:F10001,AJ4,угар!AF5:AF10001,Ф7!B107,угар!G5:G10001,E6)+SUMIFS(угар!A5:A10001,угар!F5:F10001,AJ4,угар!AG5:AG10001,Ф7!B107,угар!G5:G10001,E6)+SUMIFS(угар!A5:A10001,угар!F5:F10001,AJ4,угар!AH5:AH10001,Ф7!B107,угар!G5:G10001,E6)+SUMIFS(угар!A5:A10001,угар!F5:F10001,AJ4,угар!AI5:AI10001,Ф7!B107,угар!G5:G10001,E6)+SUMIFS(угар!A5:A10001,угар!F5:F10001,AJ4,угар!AJ5:AJ10001,Ф7!B107,угар!G5:G10001,E6)</f>
        <v>0</v>
      </c>
      <c r="AL107" s="1312">
        <f>SUMIFS(угар!A5:A10001,угар!F5:F10001,AL4,угар!AA5:AA10001,Ф7!B107,угар!G5:G10001,D6)+SUMIFS(угар!A5:A10001,угар!F5:F10001,AL4,угар!AB5:AB10001,Ф7!B107,угар!G5:G10001,D6)+SUMIFS(угар!A5:A10001,угар!F5:F10001,AL4,угар!AC5:AC10001,Ф7!B107,угар!G5:G10001,D6)+SUMIFS(угар!A5:A10001,угар!F5:F10001,AL4,угар!AD5:AD10001,Ф7!B107,угар!G5:G10001,D6)+SUMIFS(угар!A5:A10001,угар!F5:F10001,AL4,угар!AE5:AE10001,Ф7!B107,угар!G5:G10001,D6)+SUMIFS(угар!A5:A10001,угар!F5:F10001,AL4,угар!AF5:AF10001,Ф7!B107,угар!G5:G10001,D6)+SUMIFS(угар!A5:A10001,угар!F5:F10001,AL4,угар!AG5:AG10001,Ф7!B107,угар!G5:G10001,D6)+SUMIFS(угар!A5:A10001,угар!F5:F10001,AL4,угар!AH5:AH10001,Ф7!B107,угар!G5:G10001,D6)+SUMIFS(угар!A5:A10001,угар!F5:F10001,AL4,угар!AI5:AI10001,Ф7!B107,угар!G5:G10001,D6)+SUMIFS(угар!A5:A10001,угар!F5:F10001,AL4,угар!AJ5:AJ10001,Ф7!B107,угар!G5:G10001,D6)</f>
        <v>0</v>
      </c>
      <c r="AM107" s="1312">
        <f>SUMIFS(угар!A5:A10001,угар!F5:F10001,AL4,угар!AA5:AA10001,Ф7!B107,угар!G5:G10001,E6)+SUMIFS(угар!A5:A10001,угар!F5:F10001,AL4,угар!AB5:AB10001,Ф7!B107,угар!G5:G10001,E6)+SUMIFS(угар!A5:A10001,угар!F5:F10001,AL4,угар!AC5:AC10001,Ф7!B107,угар!G5:G10001,E6)+SUMIFS(угар!A5:A10001,угар!F5:F10001,AL4,угар!AD5:AD10001,Ф7!B107,угар!G5:G10001,E6)+SUMIFS(угар!A5:A10001,угар!F5:F10001,AL4,угар!AE5:AE10001,Ф7!B107,угар!G5:G10001,E6)+SUMIFS(угар!A5:A10001,угар!F5:F10001,AL4,угар!AF5:AF10001,Ф7!B107,угар!G5:G10001,E6)+SUMIFS(угар!A5:A10001,угар!F5:F10001,AL4,угар!AG5:AG10001,Ф7!B107,угар!G5:G10001,E6)+SUMIFS(угар!A5:A10001,угар!F5:F10001,AL4,угар!AH5:AH10001,Ф7!B107,угар!G5:G10001,E6)+SUMIFS(угар!A5:A10001,угар!F5:F10001,AL4,угар!AI5:AI10001,Ф7!B107,угар!G5:G10001,E6)+SUMIFS(угар!A5:A10001,угар!F5:F10001,AL4,угар!AJ5:AJ10001,Ф7!B107,угар!G5:G10001,E6)</f>
        <v>0</v>
      </c>
      <c r="AN107" s="1317">
        <f>SUMIFS(угар!A5:A10001,угар!F5:F10001,AN4,угар!AA5:AA10001,Ф7!B107,угар!G5:G10001,D6)+SUMIFS(угар!A5:A10001,угар!F5:F10001,AN4,угар!AB5:AB10001,Ф7!B107,угар!G5:G10001,D6)+SUMIFS(угар!A5:A10001,угар!F5:F10001,AN4,угар!AC5:AC10001,Ф7!B107,угар!G5:G10001,D6)+SUMIFS(угар!A5:A10001,угар!F5:F10001,AN4,угар!AD5:AD10001,Ф7!B107,угар!G5:G10001,D6)+SUMIFS(угар!A5:A10001,угар!F5:F10001,AN4,угар!AE5:AE10001,Ф7!B107,угар!G5:G10001,D6)+SUMIFS(угар!A5:A10001,угар!F5:F10001,AN4,угар!AF5:AF10001,Ф7!B107,угар!G5:G10001,D6)+SUMIFS(угар!A5:A10001,угар!F5:F10001,AN4,угар!AG5:AG10001,Ф7!B107,угар!G5:G10001,D6)+SUMIFS(угар!A5:A10001,угар!F5:F10001,AN4,угар!AH5:AH10001,Ф7!B107,угар!G5:G10001,D6)+SUMIFS(угар!A5:A10001,угар!F5:F10001,AN4,угар!AI5:AI10001,Ф7!B107,угар!G5:G10001,D6)+SUMIFS(угар!A5:A10001,угар!F5:F10001,AN4,угар!AJ5:AJ10001,Ф7!B107,угар!G5:G10001,D6)</f>
        <v>0</v>
      </c>
      <c r="AO107" s="1317">
        <f>SUMIFS(угар!A5:A10001,угар!F5:F10001,AN4,угар!AA5:AA10001,Ф7!B107,угар!G5:G10001,E6)+SUMIFS(угар!A5:A10001,угар!F5:F10001,AN4,угар!AB5:AB10001,Ф7!B107,угар!G5:G10001,E6)+SUMIFS(угар!A5:A10001,угар!F5:F10001,AN4,угар!AC5:AC10001,Ф7!B107,угар!G5:G10001,E6)+SUMIFS(угар!A5:A10001,угар!F5:F10001,AN4,угар!AD5:AD10001,Ф7!B107,угар!G5:G10001,E6)+SUMIFS(угар!A5:A10001,угар!F5:F10001,AN4,угар!AE5:AE10001,Ф7!B107,угар!G5:G10001,E6)+SUMIFS(угар!A5:A10001,угар!F5:F10001,AN4,угар!AF5:AF10001,Ф7!B107,угар!G5:G10001,E6)+SUMIFS(угар!A5:A10001,угар!F5:F10001,AN4,угар!AG5:AG10001,Ф7!B107,угар!G5:G10001,E6)+SUMIFS(угар!A5:A10001,угар!F5:F10001,AN4,угар!AH5:AH10001,Ф7!B107,угар!G5:G10001,E6)+SUMIFS(угар!A5:A10001,угар!F5:F10001,AN4,угар!AI5:AI10001,Ф7!B107,угар!G5:G10001,E6)+SUMIFS(угар!A5:A10001,угар!F5:F10001,AN4,угар!AJ5:AJ10001,Ф7!B107,угар!G5:G10001,E6)</f>
        <v>0</v>
      </c>
      <c r="AP107" s="1317">
        <f>SUMIFS(угар!A5:A10001,угар!F5:F10001,AP4,угар!AA5:AA10001,Ф7!B107,угар!G5:G10001,D6)+SUMIFS(угар!A5:A10001,угар!F5:F10001,AP4,угар!AB5:AB10001,Ф7!B107,угар!G5:G10001,D6)+SUMIFS(угар!A5:A10001,угар!F5:F10001,AP4,угар!AC5:AC10001,Ф7!B107,угар!G5:G10001,D6)+SUMIFS(угар!A5:A10001,угар!F5:F10001,AP4,угар!AD5:AD10001,Ф7!B107,угар!G5:G10001,D6)+SUMIFS(угар!A5:A10001,угар!F5:F10001,AP4,угар!AE5:AE10001,Ф7!B107,угар!G5:G10001,D6)+SUMIFS(угар!A5:A10001,угар!F5:F10001,AP4,угар!AF5:AF10001,Ф7!B107,угар!G5:G10001,D6)+SUMIFS(угар!A5:A10001,угар!F5:F10001,AP4,угар!AG5:AG10001,Ф7!B107,угар!G5:G10001,D6)+SUMIFS(угар!A5:A10001,угар!F5:F10001,AP4,угар!AH5:AH10001,Ф7!B107,угар!G5:G10001,D6)+SUMIFS(угар!A5:A10001,угар!F5:F10001,AP4,угар!AI5:AI10001,Ф7!B107,угар!G5:G10001,D6)+SUMIFS(угар!A5:A10001,угар!F5:F10001,AP4,угар!AJ5:AJ10001,Ф7!B107,угар!G5:G10001,D6)</f>
        <v>0</v>
      </c>
      <c r="AQ107" s="1317">
        <f>SUMIFS(угар!A5:A10001,угар!F5:F10001,AP4,угар!AA5:AA10001,Ф7!B107,угар!G5:G10001,E6)+SUMIFS(угар!A5:A10001,угар!F5:F10001,AP4,угар!AB5:AB10001,Ф7!B107,угар!G5:G10001,E6)+SUMIFS(угар!A5:A10001,угар!F5:F10001,AP4,угар!AC5:AC10001,Ф7!B107,угар!G5:G10001,E6)+SUMIFS(угар!A5:A10001,угар!F5:F10001,AP4,угар!AD5:AD10001,Ф7!B107,угар!G5:G10001,E6)+SUMIFS(угар!A5:A10001,угар!F5:F10001,AP4,угар!AE5:AE10001,Ф7!B107,угар!G5:G10001,E6)+SUMIFS(угар!A5:A10001,угар!F5:F10001,AP4,угар!AF5:AF10001,Ф7!B107,угар!G5:G10001,E6)+SUMIFS(угар!A5:A10001,угар!F5:F10001,AP4,угар!AG5:AG10001,Ф7!B107,угар!G5:G10001,E6)+SUMIFS(угар!A5:A10001,угар!F5:F10001,AP4,угар!AH5:AH10001,Ф7!B107,угар!G5:G10001,E6)+SUMIFS(угар!A5:A10001,угар!F5:F10001,AP4,угар!AI5:AI10001,Ф7!B107,угар!G5:G10001,E6)+SUMIFS(угар!A5:A10001,угар!F5:F10001,AP4,угар!AJ5:AJ10001,Ф7!B107,угар!G5:G10001,E6)</f>
        <v>0</v>
      </c>
      <c r="AR107" s="1317">
        <f>SUMIFS(угар!A5:A10001,угар!F5:F10001,AR4,угар!AA5:AA10001,Ф7!B107,угар!G5:G10001,D6)+SUMIFS(угар!A5:A10001,угар!F5:F10001,AR4,угар!AB5:AB10001,Ф7!B107,угар!G5:G10001,D6)+SUMIFS(угар!A5:A10001,угар!F5:F10001,AR4,угар!AC5:AC10001,Ф7!B107,угар!G5:G10001,D6)+SUMIFS(угар!A5:A10001,угар!F5:F10001,AR4,угар!AD5:AD10001,Ф7!B107,угар!G5:G10001,D6)+SUMIFS(угар!A5:A10001,угар!F5:F10001,AR4,угар!AE5:AE10001,Ф7!B107,угар!G5:G10001,D6)+SUMIFS(угар!A5:A10001,угар!F5:F10001,AR4,угар!AF5:AF10001,Ф7!B107,угар!G5:G10001,D6)+SUMIFS(угар!A5:A10001,угар!F5:F10001,AR4,угар!AG5:AG10001,Ф7!B107,угар!G5:G10001,D6)+SUMIFS(угар!A5:A10001,угар!F5:F10001,AR4,угар!AH5:AH10001,Ф7!B107,угар!G5:G10001,D6)+SUMIFS(угар!A5:A10001,угар!F5:F10001,AR4,угар!AI5:AI10001,Ф7!B107,угар!G5:G10001,D6)+SUMIFS(угар!A5:A10001,угар!F5:F10001,AR4,угар!AJ5:AJ10001,Ф7!B107,угар!G5:G10001,D6)</f>
        <v>0</v>
      </c>
      <c r="AS107" s="1317">
        <f>SUMIFS(угар!A5:A10001,угар!F5:F10001,AR4,угар!AA5:AA10001,Ф7!B107,угар!G5:G10001,E6)+SUMIFS(угар!A5:A10001,угар!F5:F10001,AR4,угар!AB5:AB10001,Ф7!B107,угар!G5:G10001,E6)+SUMIFS(угар!A5:A10001,угар!F5:F10001,AR4,угар!AC5:AC10001,Ф7!B107,угар!G5:G10001,E6)+SUMIFS(угар!A5:A10001,угар!F5:F10001,AR4,угар!AD5:AD10001,Ф7!B107,угар!G5:G10001,E6)+SUMIFS(угар!A5:A10001,угар!F5:F10001,AR4,угар!AE5:AE10001,Ф7!B107,угар!G5:G10001,E6)+SUMIFS(угар!A5:A10001,угар!F5:F10001,AR4,угар!AF5:AF10001,Ф7!B107,угар!G5:G10001,E6)+SUMIFS(угар!A5:A10001,угар!F5:F10001,AR4,угар!AG5:AG10001,Ф7!B107,угар!G5:G10001,E6)+SUMIFS(угар!A5:A10001,угар!F5:F10001,AR4,угар!AH5:AH10001,Ф7!B107,угар!G5:G10001,E6)+SUMIFS(угар!A5:A10001,угар!F5:F10001,AR4,угар!AI5:AI10001,Ф7!B107,угар!G5:G10001,E6)+SUMIFS(угар!A5:A10001,угар!F5:F10001,AR4,угар!AJ5:AJ10001,Ф7!B107,угар!G5:G10001,E6)</f>
        <v>0</v>
      </c>
      <c r="AT107" s="1317">
        <f>SUMIFS(угар!A5:A10001,угар!F5:F10001,AT4,угар!AA5:AA10001,Ф7!B107,угар!G5:G10001,D6)+SUMIFS(угар!A5:A10001,угар!F5:F10001,AT4,угар!AB5:AB10001,Ф7!B107,угар!G5:G10001,D6)+SUMIFS(угар!A5:A10001,угар!F5:F10001,AT4,угар!AC5:AC10001,Ф7!B107,угар!G5:G10001,D6)+SUMIFS(угар!A5:A10001,угар!F5:F10001,AT4,угар!AD5:AD10001,Ф7!B107,угар!G5:G10001,D6)+SUMIFS(угар!A5:A10001,угар!F5:F10001,AT4,угар!AE5:AE10001,Ф7!B107,угар!G5:G10001,D6)+SUMIFS(угар!A5:A10001,угар!F5:F10001,AT4,угар!AF5:AF10001,Ф7!B107,угар!G5:G10001,D6)+SUMIFS(угар!A5:A10001,угар!F5:F10001,AT4,угар!AG5:AG10001,Ф7!B107,угар!G5:G10001,D6)+SUMIFS(угар!A5:A10001,угар!F5:F10001,AT4,угар!AH5:AH10001,Ф7!B107,угар!G5:G10001,D6)+SUMIFS(угар!A5:A10001,угар!F5:F10001,AT4,угар!AI5:AI10001,Ф7!B107,угар!G5:G10001,D6)+SUMIFS(угар!A5:A10001,угар!F5:F10001,AT4,угар!AJ5:AJ10001,Ф7!B107,угар!G5:G10001,D6)</f>
        <v>0</v>
      </c>
      <c r="AU107" s="1317">
        <f>SUMIFS(угар!A5:A10001,угар!F5:F10001,AT4,угар!AA5:AA10001,Ф7!B107,угар!G5:G10001,E6)+SUMIFS(угар!A5:A10001,угар!F5:F10001,AT4,угар!AB5:AB10001,Ф7!B107,угар!G5:G10001,E6)+SUMIFS(угар!A5:A10001,угар!F5:F10001,AT4,угар!AC5:AC10001,Ф7!B107,угар!G5:G10001,E6)+SUMIFS(угар!A5:A10001,угар!F5:F10001,AT4,угар!AD5:AD10001,Ф7!B107,угар!G5:G10001,E6)+SUMIFS(угар!A5:A10001,угар!F5:F10001,AT4,угар!AE5:AE10001,Ф7!B107,угар!G5:G10001,E6)+SUMIFS(угар!A5:A10001,угар!F5:F10001,AT4,угар!AF5:AF10001,Ф7!B107,угар!G5:G10001,E6)+SUMIFS(угар!A5:A10001,угар!F5:F10001,AT4,угар!AG5:AG10001,Ф7!B107,угар!G5:G10001,E6)+SUMIFS(угар!A5:A10001,угар!F5:F10001,AT4,угар!AH5:AH10001,Ф7!B107,угар!G5:G10001,E6)+SUMIFS(угар!A5:A10001,угар!F5:F10001,AT4,угар!AI5:AI10001,Ф7!B107,угар!G5:G10001,E6)+SUMIFS(угар!A5:A10001,угар!F5:F10001,AT4,угар!AJ5:AJ10001,Ф7!B107,угар!G5:G10001,E6)</f>
        <v>0</v>
      </c>
      <c r="AV107" s="1312">
        <f>SUMIFS(угар!A5:A10001,угар!F5:F10001,AV4,угар!AA5:AA10001,Ф7!B107,угар!G5:G10001,D6)+SUMIFS(угар!A5:A10001,угар!F5:F10001,AV4,угар!AB5:AB10001,Ф7!B107,угар!G5:G10001,D6)+SUMIFS(угар!A5:A10001,угар!F5:F10001,AV4,угар!AC5:AC10001,Ф7!B107,угар!G5:G10001,D6)+SUMIFS(угар!A5:A10001,угар!F5:F10001,AV4,угар!AD5:AD10001,Ф7!B107,угар!G5:G10001,D6)+SUMIFS(угар!A5:A10001,угар!F5:F10001,AV4,угар!AE5:AE10001,Ф7!B107,угар!G5:G10001,D6)+SUMIFS(угар!A5:A10001,угар!F5:F10001,AV4,угар!AF5:AF10001,Ф7!B107,угар!G5:G10001,D6)+SUMIFS(угар!A5:A10001,угар!F5:F10001,AV4,угар!AG5:AG10001,Ф7!B107,угар!G5:G10001,D6)+SUMIFS(угар!A5:A10001,угар!F5:F10001,AV4,угар!AH5:AH10001,Ф7!B107,угар!G5:G10001,D6)+SUMIFS(угар!A5:A10001,угар!F5:F10001,AV4,угар!AI5:AI10001,Ф7!B107,угар!G5:G10001,D6)+SUMIFS(угар!A5:A10001,угар!F5:F10001,AV4,угар!AJ5:AJ10001,Ф7!B107,угар!G5:G10001,D6)</f>
        <v>0</v>
      </c>
      <c r="AW107" s="1312">
        <f>SUMIFS(угар!A5:A10001,угар!F5:F10001,AV4,угар!AA5:AA10001,Ф7!B107,угар!G5:G10001,E6)+SUMIFS(угар!A5:A10001,угар!F5:F10001,AV4,угар!AB5:AB10001,Ф7!B107,угар!G5:G10001,E6)+SUMIFS(угар!A5:A10001,угар!F5:F10001,AV4,угар!AC5:AC10001,Ф7!B107,угар!G5:G10001,E6)+SUMIFS(угар!A5:A10001,угар!F5:F10001,AV4,угар!AD5:AD10001,Ф7!B107,угар!G5:G10001,E6)+SUMIFS(угар!A5:A10001,угар!F5:F10001,AV4,угар!AE5:AE10001,Ф7!B107,угар!G5:G10001,E6)+SUMIFS(угар!A5:A10001,угар!F5:F10001,AV4,угар!AF5:AF10001,Ф7!B107,угар!G5:G10001,E6)+SUMIFS(угар!A5:A10001,угар!F5:F10001,AV4,угар!AG5:AG10001,Ф7!B107,угар!G5:G10001,E6)+SUMIFS(угар!A5:A10001,угар!F5:F10001,AV4,угар!AH5:AH10001,Ф7!B107,угар!G5:G10001,E6)+SUMIFS(угар!A5:A10001,угар!F5:F10001,AV4,угар!AI5:AI10001,Ф7!B107,угар!G5:G10001,E6)+SUMIFS(угар!A5:A10001,угар!F5:F10001,AV4,угар!AJ5:AJ10001,Ф7!B107,угар!G5:G10001,E6)</f>
        <v>0</v>
      </c>
    </row>
    <row r="108" spans="1:49" ht="16.5" thickBot="1">
      <c r="A108" s="1298" t="s">
        <v>539</v>
      </c>
      <c r="B108" s="208" t="s">
        <v>620</v>
      </c>
      <c r="C108" s="1292">
        <f t="shared" si="30"/>
        <v>33</v>
      </c>
      <c r="D108" s="1292">
        <f t="shared" si="36"/>
        <v>18</v>
      </c>
      <c r="E108" s="1292">
        <f t="shared" si="37"/>
        <v>15</v>
      </c>
      <c r="F108" s="1315">
        <f t="shared" si="25"/>
        <v>32</v>
      </c>
      <c r="G108" s="1315">
        <v>18</v>
      </c>
      <c r="H108" s="1337">
        <v>14</v>
      </c>
      <c r="I108" s="1351">
        <f t="shared" si="32"/>
        <v>1</v>
      </c>
      <c r="J108" s="1352">
        <f t="shared" si="33"/>
        <v>0.54545454545454541</v>
      </c>
      <c r="K108" s="1352">
        <f t="shared" si="34"/>
        <v>0.45454545454545453</v>
      </c>
      <c r="L108" s="1340">
        <f>SUMIFS(угар!A5:A10001,угар!F5:F10001,L4,угар!AA5:AA10001,Ф7!B108,угар!G5:G10001,D6)+SUMIFS(угар!A5:A10001,угар!F5:F10001,L4,угар!AB5:AB10001,Ф7!B108,угар!G5:G10001,D6)+SUMIFS(угар!A5:A10001,угар!F5:F10001,L4,угар!AC5:AC10001,Ф7!B108,угар!G5:G10001,D6)+SUMIFS(угар!A5:A10001,угар!F5:F10001,L4,угар!AD5:AD10001,Ф7!B108,угар!G5:G10001,D6)+SUMIFS(угар!A5:A10001,угар!F5:F10001,L4,угар!AE5:AE10001,Ф7!B108,угар!G5:G10001,D6)+SUMIFS(угар!A5:A10001,угар!F5:F10001,L4,угар!AF5:AF10001,Ф7!B108,угар!G5:G10001,D6)+SUMIFS(угар!A5:A10001,угар!F5:F10001,L4,угар!AG5:AG10001,Ф7!B108,угар!G5:G10001,D6)+SUMIFS(угар!A5:A10001,угар!F5:F10001,L4,угар!AH5:AH10001,Ф7!B108,угар!G5:G10001,D6)+SUMIFS(угар!A5:A10001,угар!F5:F10001,L4,угар!AI5:AI10001,Ф7!B108,угар!G5:G10001,D6)+SUMIFS(угар!A5:A10001,угар!F5:F10001,L4,угар!AJ5:AJ10001,Ф7!B108,угар!G5:G10001,D6)</f>
        <v>0</v>
      </c>
      <c r="M108" s="1312">
        <f>SUMIFS(угар!A5:A10001,угар!F5:F10001,L4,угар!AA5:AA10001,Ф7!B108,угар!G5:G10001,E6)+SUMIFS(угар!A5:A10001,угар!F5:F10001,L4,угар!AB5:AB10001,Ф7!B108,угар!G5:G10001,E6)+SUMIFS(угар!A5:A10001,угар!F5:F10001,L4,угар!AC5:AC10001,Ф7!B108,угар!G5:G10001,E6)+SUMIFS(угар!A5:A10001,угар!F5:F10001,L4,угар!AD5:AD10001,Ф7!B108,угар!G5:G10001,E6)+SUMIFS(угар!A5:A10001,угар!F5:F10001,L4,угар!AE5:AE10001,Ф7!B108,угар!G5:G10001,E6)+SUMIFS(угар!A5:A10001,угар!F5:F10001,L4,угар!AF5:AF10001,Ф7!B108,угар!G5:G10001,E6)+SUMIFS(угар!A5:A10001,угар!F5:F10001,L4,угар!AG5:AG10001,Ф7!B108,угар!G5:G10001,E6)+SUMIFS(угар!A5:A10001,угар!F5:F10001,L4,угар!AH5:AH10001,Ф7!B108,угар!G5:G10001,E6)+SUMIFS(угар!A5:A10001,угар!F5:F10001,L4,угар!AI5:AI10001,Ф7!B108,угар!G5:G10001,E6)+SUMIFS(угар!A5:A10001,угар!F5:F10001,L4,угар!AJ5:AJ10001,Ф7!B108,угар!G5:G10001,E6)</f>
        <v>0</v>
      </c>
      <c r="N108" s="1312">
        <f>SUMIFS(угар!A5:A10001,угар!F5:F10001,N4,угар!AA5:AA10001,Ф7!B108,угар!G5:G10001,D6)+SUMIFS(угар!A5:A10001,угар!F5:F10001,N4,угар!AB5:AB10001,Ф7!B108,угар!G5:G10001,D6)+SUMIFS(угар!A5:A10001,угар!F5:F10001,N4,угар!AC5:AC10001,Ф7!B108,угар!G5:G10001,D6)+SUMIFS(угар!A5:A10001,угар!F5:F10001,N4,угар!AD5:AD10001,Ф7!B108,угар!G5:G10001,D6)+SUMIFS(угар!A5:A10001,угар!F5:F10001,N4,угар!AE5:AE10001,Ф7!B108,угар!G5:G10001,D6)+SUMIFS(угар!A5:A10001,угар!F5:F10001,N4,угар!AF5:AF10001,Ф7!B108,угар!G5:G10001,D6)+SUMIFS(угар!A5:A10001,угар!F5:F10001,N4,угар!AG5:AG10001,Ф7!B108,угар!G5:G10001,D6)+SUMIFS(угар!A5:A10001,угар!F5:F10001,N4,угар!AH5:AH10001,Ф7!B108,угар!G5:G10001,D6)+SUMIFS(угар!A5:A10001,угар!F5:F10001,N4,угар!AI5:AI10001,Ф7!B108,угар!G5:G10001,D6)+SUMIFS(угар!A5:A10001,угар!F5:F10001,N4,угар!AJ5:AJ10001,Ф7!B108,угар!G5:G10001,D6)</f>
        <v>0</v>
      </c>
      <c r="O108" s="1312">
        <f>SUMIFS(угар!A5:A10001,угар!F5:F10001,N4,угар!AA5:AA10001,Ф7!B108,угар!G5:G10001,E6)+SUMIFS(угар!A5:A10001,угар!F5:F10001,N4,угар!AB5:AB10001,Ф7!B108,угар!G5:G10001,E6)+SUMIFS(угар!A5:A10001,угар!F5:F10001,N4,угар!AC5:AC10001,Ф7!B108,угар!G5:G10001,E6)+SUMIFS(угар!A5:A10001,угар!F5:F10001,N4,угар!AD5:AD10001,Ф7!B108,угар!G5:G10001,E6)+SUMIFS(угар!A5:A10001,угар!F5:F10001,N4,угар!AE5:AE10001,Ф7!B108,угар!G5:G10001,E6)+SUMIFS(угар!A5:A10001,угар!F5:F10001,N4,угар!AF5:AF10001,Ф7!B108,угар!G5:G10001,E6)+SUMIFS(угар!A5:A10001,угар!F5:F10001,N4,угар!AG5:AG10001,Ф7!B108,угар!G5:G10001,E6)+SUMIFS(угар!A5:A10001,угар!F5:F10001,N4,угар!AH5:AH10001,Ф7!B108,угар!G5:G10001,E6)+SUMIFS(угар!A5:A10001,угар!F5:F10001,N4,угар!AI5:AI10001,Ф7!B108,угар!G5:G10001,E6)+SUMIFS(угар!A5:A10001,угар!F5:F10001,N4,угар!AJ5:AJ10001,Ф7!B108,угар!G5:G10001,E6)</f>
        <v>0</v>
      </c>
      <c r="P108" s="1317">
        <f>SUMIFS(угар!A5:A10001,угар!F5:F10001,P4,угар!AA5:AA10001,Ф7!B108,угар!G5:G10001,D6)+SUMIFS(угар!A5:A10001,угар!F5:F10001,P4,угар!AB5:AB10001,Ф7!B108,угар!G5:G10001,D6)+SUMIFS(угар!A5:A10001,угар!F5:F10001,P4,угар!AC5:AC10001,Ф7!B108,угар!G5:G10001,D6)+SUMIFS(угар!A5:A10001,угар!F5:F10001,P4,угар!AD5:AD10001,Ф7!B108,угар!G5:G10001,D6)+SUMIFS(угар!A5:A10001,угар!F5:F10001,P4,угар!AE5:AE10001,Ф7!B108,угар!G5:G10001,D6)+SUMIFS(угар!A5:A10001,угар!F5:F10001,P4,угар!AF5:AF10001,Ф7!B108,угар!G5:G10001,D6)+SUMIFS(угар!A5:A10001,угар!F5:F10001,P4,угар!AG5:AG10001,Ф7!B108,угар!G5:G10001,D6)+SUMIFS(угар!A5:A10001,угар!F5:F10001,P4,угар!AH5:AH10001,Ф7!B108,угар!G5:G10001,D6)+SUMIFS(угар!A5:A10001,угар!F5:F10001,P4,угар!AI5:AI10001,Ф7!B108,угар!G5:G10001,D6)+SUMIFS(угар!A5:A10001,угар!F5:F10001,P4,угар!AJ5:AJ10001,Ф7!B108,угар!G5:G10001,D6)</f>
        <v>0</v>
      </c>
      <c r="Q108" s="1317">
        <f>SUMIFS(угар!A5:A10001,угар!F5:F10001,P4,угар!AA5:AA10001,Ф7!B108,угар!G5:G10001,E6)+SUMIFS(угар!A5:A10001,угар!F5:F10001,P4,угар!AB5:AB10001,Ф7!B108,угар!G5:G10001,E6)+SUMIFS(угар!A5:A10001,угар!F5:F10001,P4,угар!AC5:AC10001,Ф7!B108,угар!G5:G10001,E6)+SUMIFS(угар!A5:A10001,угар!F5:F10001,P4,угар!AD5:AD10001,Ф7!B108,угар!G5:G10001,E6)+SUMIFS(угар!A5:A10001,угар!F5:F10001,P4,угар!AE5:AE10001,Ф7!B108,угар!G5:G10001,E6)+SUMIFS(угар!A5:A10001,угар!F5:F10001,P4,угар!AF5:AF10001,Ф7!B108,угар!G5:G10001,E6)+SUMIFS(угар!A5:A10001,угар!F5:F10001,P4,угар!AG5:AG10001,Ф7!B108,угар!G5:G10001,E6)+SUMIFS(угар!A5:A10001,угар!F5:F10001,P4,угар!AH5:AH10001,Ф7!B108,угар!G5:G10001,E6)+SUMIFS(угар!A5:A10001,угар!F5:F10001,P4,угар!AI5:AI10001,Ф7!B108,угар!G5:G10001,E6)+SUMIFS(угар!A5:A10001,угар!F5:F10001,P4,угар!AJ5:AJ10001,Ф7!B108,угар!G5:G10001,E6)</f>
        <v>0</v>
      </c>
      <c r="R108" s="1317">
        <f>SUMIFS(угар!A5:A10001,угар!F5:F10001,R4,угар!AA5:AA10001,Ф7!B108,угар!G5:G10001,D6)+SUMIFS(угар!A5:A10001,угар!F5:F10001,R4,угар!AB5:AB10001,Ф7!B108,угар!G5:G10001,D6)+SUMIFS(угар!A5:A10001,угар!F5:F10001,R4,угар!AC5:AC10001,Ф7!B108,угар!G5:G10001,D6)+SUMIFS(угар!A5:A10001,угар!F5:F10001,R4,угар!AD5:AD10001,Ф7!B108,угар!G5:G10001,D6)+SUMIFS(угар!A5:A10001,угар!F5:F10001,R4,угар!AE5:AE10001,Ф7!B108,угар!G5:G10001,D6)+SUMIFS(угар!A5:A10001,угар!F5:F10001,R4,угар!AF5:AF10001,Ф7!B108,угар!G5:G10001,D6)+SUMIFS(угар!A5:A10001,угар!F5:F10001,R4,угар!AG5:AG10001,Ф7!B108,угар!G5:G10001,D6)+SUMIFS(угар!A5:A10001,угар!F5:F10001,R4,угар!AH5:AH10001,Ф7!B108,угар!G5:G10001,D6)+SUMIFS(угар!A5:A10001,угар!F5:F10001,R4,угар!AI5:AI10001,Ф7!B108,угар!G5:G10001,D6)+SUMIFS(угар!A5:A10001,угар!F5:F10001,R4,угар!AJ5:AJ10001,Ф7!B108,угар!G5:G10001,D6)</f>
        <v>0</v>
      </c>
      <c r="S108" s="1317">
        <f>SUMIFS(угар!A5:A10001,угар!F5:F10001,R4,угар!AA5:AA10001,Ф7!B108,угар!G5:G10001,E6)+SUMIFS(угар!A5:A10001,угар!F5:F10001,R4,угар!AB5:AB10001,Ф7!B108,угар!G5:G10001,E6)+SUMIFS(угар!A5:A10001,угар!F5:F10001,R4,угар!AC5:AC10001,Ф7!B108,угар!G5:G10001,E6)+SUMIFS(угар!A5:A10001,угар!F5:F10001,R4,угар!AD5:AD10001,Ф7!B108,угар!G5:G10001,E6)+SUMIFS(угар!A5:A10001,угар!F5:F10001,R4,угар!AE5:AE10001,Ф7!B108,угар!G5:G10001,E6)+SUMIFS(угар!A5:A10001,угар!F5:F10001,R4,угар!AF5:AF10001,Ф7!B108,угар!G5:G10001,E6)+SUMIFS(угар!A5:A10001,угар!F5:F10001,R4,угар!AG5:AG10001,Ф7!B108,угар!G5:G10001,E6)+SUMIFS(угар!A5:A10001,угар!F5:F10001,R4,угар!AH5:AH10001,Ф7!B108,угар!G5:G10001,E6)+SUMIFS(угар!A5:A10001,угар!F5:F10001,R4,угар!AI5:AI10001,Ф7!B108,угар!G5:G10001,E6)+SUMIFS(угар!A5:A10001,угар!F5:F10001,R4,угар!AJ5:AJ10001,Ф7!B108,угар!G5:G10001,E6)</f>
        <v>3</v>
      </c>
      <c r="T108" s="1317">
        <f>SUMIFS(угар!A5:A10001,угар!F5:F10001,T4,угар!AA5:AA10001,Ф7!B108,угар!G5:G10001,D6)+SUMIFS(угар!A5:A10001,угар!F5:F10001,T4,угар!AB5:AB10001,Ф7!B108,угар!G5:G10001,D6)+SUMIFS(угар!A5:A10001,угар!F5:F10001,T4,угар!AC5:AC10001,Ф7!B108,угар!G5:G10001,D6)+SUMIFS(угар!A5:A10001,угар!F5:F10001,T4,угар!AD5:AD10001,Ф7!B108,угар!G5:G10001,D6)+SUMIFS(угар!A5:A10001,угар!F5:F10001,T4,угар!AE5:AE10001,Ф7!B108,угар!G5:G10001,D6)+SUMIFS(угар!A5:A10001,угар!F5:F10001,T4,угар!AF5:AF10001,Ф7!B108,угар!G5:G10001,D6)+SUMIFS(угар!A5:A10001,угар!F5:F10001,T4,угар!AG5:AG10001,Ф7!B108,угар!G5:G10001,D6)+SUMIFS(угар!A5:A10001,угар!F5:F10001,T4,угар!AH5:AH10001,Ф7!B108,угар!G5:G10001,D6)+SUMIFS(угар!A5:A10001,угар!F5:F10001,T4,угар!AI5:AI10001,Ф7!B108,угар!G5:G10001,D6)+SUMIFS(угар!A5:A10001,угар!F5:F10001,T4,угар!AJ5:AJ10001,Ф7!B108,угар!G5:G10001,D6)</f>
        <v>1</v>
      </c>
      <c r="U108" s="1317">
        <f>SUMIFS(угар!A5:A10001,угар!F5:F10001,T4,угар!AA5:AA10001,Ф7!B108,угар!G5:G10001,E6)+SUMIFS(угар!A5:A10001,угар!F5:F10001,T4,угар!AB5:AB10001,Ф7!B108,угар!G5:G10001,E6)+SUMIFS(угар!A5:A10001,угар!F5:F10001,T4,угар!AC5:AC10001,Ф7!B108,угар!G5:G10001,E6)+SUMIFS(угар!A5:A10001,угар!F5:F10001,T4,угар!AD5:AD10001,Ф7!B108,угар!G5:G10001,E6)+SUMIFS(угар!A5:A10001,угар!F5:F10001,T4,угар!AE5:AE10001,Ф7!B108,угар!G5:G10001,E6)+SUMIFS(угар!A5:A10001,угар!F5:F10001,T4,угар!AF5:AF10001,Ф7!B108,угар!G5:G10001,E6)+SUMIFS(угар!A5:A10001,угар!F5:F10001,T4,угар!AG5:AG10001,Ф7!B108,угар!G5:G10001,E6)+SUMIFS(угар!A5:A10001,угар!F5:F10001,T4,угар!AH5:AH10001,Ф7!B108,угар!G5:G10001,E6)+SUMIFS(угар!A5:A10001,угар!F5:F10001,T4,угар!AI5:AI10001,Ф7!B108,угар!G5:G10001,E6)+SUMIFS(угар!A5:A10001,угар!F5:F10001,T4,угар!AJ5:AJ10001,Ф7!B108,угар!G5:G10001,E6)</f>
        <v>1</v>
      </c>
      <c r="V108" s="1317">
        <f>SUMIFS(угар!A5:A10001,угар!F5:F10001,V4,угар!AA5:AA10001,Ф7!B108,угар!G5:G10001,D6)+SUMIFS(угар!A5:A10001,угар!F5:F10001,V4,угар!AB5:AB10001,Ф7!B108,угар!G5:G10001,D6)+SUMIFS(угар!A5:A10001,угар!F5:F10001,V4,угар!AC5:AC10001,Ф7!B108,угар!G5:G10001,D6)+SUMIFS(угар!A5:A10001,угар!F5:F10001,V4,угар!AD5:AD10001,Ф7!B108,угар!G5:G10001,D6)+SUMIFS(угар!A5:A10001,угар!F5:F10001,V4,угар!AE5:AE10001,Ф7!B108,угар!G5:G10001,D6)+SUMIFS(угар!A5:A10001,угар!F5:F10001,V4,угар!AF5:AF10001,Ф7!B108,угар!G5:G10001,D6)+SUMIFS(угар!A5:A10001,угар!F5:F10001,V4,угар!AG5:AG10001,Ф7!B108,угар!G5:G10001,D6)+SUMIFS(угар!A5:A10001,угар!F5:F10001,V4,угар!AH5:AH10001,Ф7!B108,угар!G5:G10001,D6)+SUMIFS(угар!A5:A10001,угар!F5:F10001,V4,угар!AI5:AI10001,Ф7!B108,угар!G5:G10001,D6)+SUMIFS(угар!A5:A10001,угар!F5:F10001,V4,угар!AJ5:AJ10001,Ф7!B108,угар!G5:G10001,D6)</f>
        <v>0</v>
      </c>
      <c r="W108" s="1317">
        <f>SUMIFS(угар!A5:A10001,угар!F5:F10001,V4,угар!AA5:AA10001,Ф7!B108,угар!G5:G10001,E6)+SUMIFS(угар!A5:A10001,угар!F5:F10001,V4,угар!AB5:AB10001,Ф7!B108,угар!G5:G10001,E6)+SUMIFS(угар!A5:A10001,угар!F5:F10001,V4,угар!AC5:AC10001,Ф7!B108,угар!G5:G10001,E6)+SUMIFS(угар!A5:A10001,угар!F5:F10001,V4,угар!AD5:AD10001,Ф7!B108,угар!G5:G10001,E6)+SUMIFS(угар!A5:A10001,угар!F5:F10001,V4,угар!AE5:AE10001,Ф7!B108,угар!G5:G10001,E6)+SUMIFS(угар!A5:A10001,угар!F5:F10001,V4,угар!AF5:AF10001,Ф7!B108,угар!G5:G10001,E6)+SUMIFS(угар!A5:A10001,угар!F5:F10001,V4,угар!AG5:AG10001,Ф7!B108,угар!G5:G10001,E6)+SUMIFS(угар!A5:A10001,угар!F5:F10001,V4,угар!AH5:AH10001,Ф7!B108,угар!G5:G10001,E6)+SUMIFS(угар!A5:A10001,угар!F5:F10001,V4,угар!AI5:AI10001,Ф7!B108,угар!G5:G10001,E6)+SUMIFS(угар!A5:A10001,угар!F5:F10001,V4,угар!AJ5:AJ10001,Ф7!B108,угар!G5:G10001,E6)</f>
        <v>0</v>
      </c>
      <c r="X108" s="1317">
        <f>SUMIFS(угар!A5:A10001,угар!F5:F10001,X4,угар!AA5:AA10001,Ф7!B108,угар!G5:G10001,D6)+SUMIFS(угар!A5:A10001,угар!F5:F10001,X4,угар!AB5:AB10001,Ф7!B108,угар!G5:G10001,D6)+SUMIFS(угар!A5:A10001,угар!F5:F10001,X4,угар!AC5:AC10001,Ф7!B108,угар!G5:G10001,D6)+SUMIFS(угар!A5:A10001,угар!F5:F10001,X4,угар!AD5:AD10001,Ф7!B108,угар!G5:G10001,D6)+SUMIFS(угар!A5:A10001,угар!F5:F10001,X4,угар!AE5:AE10001,Ф7!B108,угар!G5:G10001,D6)+SUMIFS(угар!A5:A10001,угар!F5:F10001,X4,угар!AF5:AF10001,Ф7!B108,угар!G5:G10001,D6)+SUMIFS(угар!A5:A10001,угар!F5:F10001,X4,угар!AG5:AG10001,Ф7!B108,угар!G5:G10001,D6)+SUMIFS(угар!A5:A10001,угар!F5:F10001,X4,угар!AH5:AH10001,Ф7!B108,угар!G5:G10001,D6)+SUMIFS(угар!A5:A10001,угар!F5:F10001,X4,угар!AI5:AI10001,Ф7!B108,угар!G5:G10001,D6)+SUMIFS(угар!A5:A10001,угар!F5:F10001,X4,угар!AJ5:AJ10001,Ф7!B108,угар!G5:G10001,D6)</f>
        <v>0</v>
      </c>
      <c r="Y108" s="1317">
        <f>SUMIFS(угар!A5:A10001,угар!F5:F10001,X4,угар!AA5:AA10001,Ф7!B108,угар!G5:G10001,E6)+SUMIFS(угар!A5:A10001,угар!F5:F10001,X4,угар!AB5:AB10001,Ф7!B108,угар!G5:G10001,E6)+SUMIFS(угар!A5:A10001,угар!F5:F10001,X4,угар!AC5:AC10001,Ф7!B108,угар!G5:G10001,E6)+SUMIFS(угар!A5:A10001,угар!F5:F10001,X4,угар!AD5:AD10001,Ф7!B108,угар!G5:G10001,E6)+SUMIFS(угар!A5:A10001,угар!F5:F10001,X4,угар!AE5:AE10001,Ф7!B108,угар!G5:G10001,E6)+SUMIFS(угар!A5:A10001,угар!F5:F10001,X4,угар!AF5:AF10001,Ф7!B108,угар!G5:G10001,E6)+SUMIFS(угар!A5:A10001,угар!F5:F10001,X4,угар!AG5:AG10001,Ф7!B108,угар!G5:G10001,E6)+SUMIFS(угар!A5:A10001,угар!F5:F10001,X4,угар!AH5:AH10001,Ф7!B108,угар!G5:G10001,E6)+SUMIFS(угар!A5:A10001,угар!F5:F10001,X4,угар!AI5:AI10001,Ф7!B108,угар!G5:G10001,E6)+SUMIFS(угар!A5:A10001,угар!F5:F10001,X4,угар!AJ5:AJ10001,Ф7!B108,угар!G5:G10001,E6)</f>
        <v>1</v>
      </c>
      <c r="Z108" s="1317">
        <f>SUMIFS(угар!A5:A10001,угар!F5:F10001,Z4,угар!AA5:AA10001,Ф7!B108,угар!G5:G10001,D6)+SUMIFS(угар!A5:A10001,угар!F5:F10001,Z4,угар!AB5:AB10001,Ф7!B108,угар!G5:G10001,D6)+SUMIFS(угар!A5:A10001,угар!F5:F10001,Z4,угар!AC5:AC10001,Ф7!B108,угар!G5:G10001,D6)+SUMIFS(угар!A5:A10001,угар!F5:F10001,Z4,угар!AD5:AD10001,Ф7!B108,угар!G5:G10001,D6)+SUMIFS(угар!A5:A10001,угар!F5:F10001,Z4,угар!AE5:AE10001,Ф7!B108,угар!G5:G10001,D6)+SUMIFS(угар!A5:A10001,угар!F5:F10001,Z4,угар!AF5:AF10001,Ф7!B108,угар!G5:G10001,D6)+SUMIFS(угар!A5:A10001,угар!F5:F10001,Z4,угар!AG5:AG10001,Ф7!B108,угар!G5:G10001,D6)+SUMIFS(угар!A5:A10001,угар!F5:F10001,Z4,угар!AH5:AH10001,Ф7!B108,угар!G5:G10001,D6)+SUMIFS(угар!A5:A10001,угар!F5:F10001,Z4,угар!AI5:AI10001,Ф7!B108,угар!G5:G10001,D6)+SUMIFS(угар!A5:A10001,угар!F5:F10001,Z4,угар!AJ5:AJ10001,Ф7!B108,угар!G5:G10001,D6)</f>
        <v>0</v>
      </c>
      <c r="AA108" s="1317">
        <f>SUMIFS(угар!A5:A10001,угар!F5:F10001,Z4,угар!AA5:AA10001,Ф7!B108,угар!G5:G10001,E6)+SUMIFS(угар!A5:A10001,угар!F5:F10001,Z4,угар!AB5:AB10001,Ф7!B108,угар!G5:G10001,E6)+SUMIFS(угар!A5:A10001,угар!F5:F10001,Z4,угар!AC5:AC10001,Ф7!B108,угар!G5:G10001,E6)+SUMIFS(угар!A5:A10001,угар!F5:F10001,Z4,угар!AD5:AD10001,Ф7!B108,угар!G5:G10001,E6)+SUMIFS(угар!A5:A10001,угар!F5:F10001,Z4,угар!AE5:AE10001,Ф7!B108,угар!G5:G10001,E6)+SUMIFS(угар!A5:A10001,угар!F5:F10001,Z4,угар!AF5:AF10001,Ф7!B108,угар!G5:G10001,E6)+SUMIFS(угар!A5:A10001,угар!F5:F10001,Z4,угар!AG5:AG10001,Ф7!B108,угар!G5:G10001,E6)+SUMIFS(угар!A5:A10001,угар!F5:F10001,Z4,угар!AH5:AH10001,Ф7!B108,угар!G5:G10001,E6)+SUMIFS(угар!A5:A10001,угар!F5:F10001,Z4,угар!AI5:AI10001,Ф7!B108,угар!G5:G10001,E6)+SUMIFS(угар!A5:A10001,угар!F5:F10001,Z4,угар!AJ5:AJ10001,Ф7!B108,угар!G5:G10001,E6)</f>
        <v>0</v>
      </c>
      <c r="AB108" s="1317">
        <f>SUMIFS(угар!A5:A10001,угар!F5:F10001,AB4,угар!AA5:AA10001,Ф7!B108,угар!G5:G10001,D6)+SUMIFS(угар!A5:A10001,угар!F5:F10001,AB4,угар!AB5:AB10001,Ф7!B108,угар!G5:G10001,D6)+SUMIFS(угар!A5:A10001,угар!F5:F10001,AB4,угар!AC5:AC10001,Ф7!B108,угар!G5:G10001,D6)+SUMIFS(угар!A5:A10001,угар!F5:F10001,AB4,угар!AD5:AD10001,Ф7!B108,угар!G5:G10001,D6)+SUMIFS(угар!A5:A10001,угар!F5:F10001,AB4,угар!AE5:AE10001,Ф7!B108,угар!G5:G10001,D6)+SUMIFS(угар!A5:A10001,угар!F5:F10001,AB4,угар!AF5:AF10001,Ф7!B108,угар!G5:G10001,D6)+SUMIFS(угар!A5:A10001,угар!F5:F10001,AB4,угар!AG5:AG10001,Ф7!B108,угар!G5:G10001,D6)+SUMIFS(угар!A5:A10001,угар!F5:F10001,AB4,угар!AH5:AH10001,Ф7!B108,угар!G5:G10001,D6)+SUMIFS(угар!A5:A10001,угар!F5:F10001,AB4,угар!AI5:AI10001,Ф7!B108,угар!G5:G10001,D6)+SUMIFS(угар!A5:A10001,угар!F5:F10001,AB4,угар!AJ5:AJ10001,Ф7!B108,угар!G5:G10001,D6)</f>
        <v>0</v>
      </c>
      <c r="AC108" s="1317">
        <f>SUMIFS(угар!A5:A10001,угар!F5:F10001,AB4,угар!AA5:AA10001,Ф7!B108,угар!G5:G10001,E6)+SUMIFS(угар!A5:A10001,угар!F5:F10001,AB4,угар!AB5:AB10001,Ф7!B108,угар!G5:G10001,E6)+SUMIFS(угар!A5:A10001,угар!F5:F10001,AB4,угар!AC5:AC10001,Ф7!B108,угар!G5:G10001,E6)+SUMIFS(угар!A5:A10001,угар!F5:F10001,AB4,угар!AD5:AD10001,Ф7!B108,угар!G5:G10001,E6)+SUMIFS(угар!A5:A10001,угар!F5:F10001,AB4,угар!AE5:AE10001,Ф7!B108,угар!G5:G10001,E6)+SUMIFS(угар!A5:A10001,угар!F5:F10001,AB4,угар!AF5:AF10001,Ф7!B108,угар!G5:G10001,E6)+SUMIFS(угар!A5:A10001,угар!F5:F10001,AB4,угар!AG5:AG10001,Ф7!B108,угар!G5:G10001,E6)+SUMIFS(угар!A5:A10001,угар!F5:F10001,AB4,угар!AH5:AH10001,Ф7!B108,угар!G5:G10001,E6)+SUMIFS(угар!A5:A10001,угар!F5:F10001,AB4,угар!AI5:AI10001,Ф7!B108,угар!G5:G10001,E6)+SUMIFS(угар!A5:A10001,угар!F5:F10001,AB4,угар!AJ5:AJ10001,Ф7!B108,угар!G5:G10001,E6)</f>
        <v>0</v>
      </c>
      <c r="AD108" s="1317">
        <f>SUMIFS(угар!A5:A10001,угар!F5:F10001,AD4,угар!AA5:AA10001,Ф7!B108,угар!G5:G10001,D6)+SUMIFS(угар!A5:A10001,угар!F5:F10001,AD4,угар!AB5:AB10001,Ф7!B108,угар!G5:G10001,D6)+SUMIFS(угар!A5:A10001,угар!F5:F10001,AD4,угар!AC5:AC10001,Ф7!B108,угар!G5:G10001,D6)+SUMIFS(угар!A5:A10001,угар!F5:F10001,AD4,угар!AD5:AD10001,Ф7!B108,угар!G5:G10001,D6)+SUMIFS(угар!A5:A10001,угар!F5:F10001,AD4,угар!AE5:AE10001,Ф7!B108,угар!G5:G10001,D6)+SUMIFS(угар!A5:A10001,угар!F5:F10001,AD4,угар!AF5:AF10001,Ф7!B108,угар!G5:G10001,D6)+SUMIFS(угар!A5:A10001,угар!F5:F10001,AD4,угар!AG5:AG10001,Ф7!B108,угар!G5:G10001,D6)+SUMIFS(угар!A5:A10001,угар!F5:F10001,AD4,угар!AH5:AH10001,Ф7!B108,угар!G5:G10001,D6)+SUMIFS(угар!A5:A10001,угар!F5:F10001,AD4,угар!AI5:AI10001,Ф7!B108,угар!G5:G10001,D6)+SUMIFS(угар!A5:A10001,угар!F5:F10001,AD4,угар!AJ5:AJ10001,Ф7!B108,угар!G5:G10001,D6)</f>
        <v>0</v>
      </c>
      <c r="AE108" s="1317">
        <f>SUMIFS(угар!A5:A10001,угар!F5:F10001,AD4,угар!AA5:AA10001,Ф7!B108,угар!G5:G10001,E6)+SUMIFS(угар!A5:A10001,угар!F5:F10001,AD4,угар!AB5:AB10001,Ф7!B108,угар!G5:G10001,E6)+SUMIFS(угар!A5:A10001,угар!F5:F10001,AD4,угар!AC5:AC10001,Ф7!B108,угар!G5:G10001,E6)+SUMIFS(угар!A5:A10001,угар!F5:F10001,AD4,угар!AD5:AD10001,Ф7!B108,угар!G5:G10001,E6)+SUMIFS(угар!A5:A10001,угар!F5:F10001,AD4,угар!AE5:AE10001,Ф7!B108,угар!G5:G10001,E6)+SUMIFS(угар!A5:A10001,угар!F5:F10001,AD4,угар!AF5:AF10001,Ф7!B108,угар!G5:G10001,E6)+SUMIFS(угар!A5:A10001,угар!F5:F10001,AD4,угар!AG5:AG10001,Ф7!B108,угар!G5:G10001,E6)+SUMIFS(угар!A5:A10001,угар!F5:F10001,AD4,угар!AH5:AH10001,Ф7!B108,угар!G5:G10001,E6)+SUMIFS(угар!A5:A10001,угар!F5:F10001,AD4,угар!AI5:AI10001,Ф7!B108,угар!G5:G10001,E6)+SUMIFS(угар!A5:A10001,угар!F5:F10001,AD4,угар!AJ5:AJ10001,Ф7!B108,угар!G5:G10001,E6)</f>
        <v>0</v>
      </c>
      <c r="AF108" s="1317">
        <f>SUMIFS(угар!A5:A10001,угар!F5:F10001,AF4,угар!AA5:AA10001,Ф7!B108,угар!G5:G10001,D6)+SUMIFS(угар!A5:A10001,угар!F5:F10001,AF4,угар!AB5:AB10001,Ф7!B108,угар!G5:G10001,D6)+SUMIFS(угар!A5:A10001,угар!F5:F10001,AF4,угар!AC5:AC10001,Ф7!B108,угар!G5:G10001,D6)+SUMIFS(угар!A5:A10001,угар!F5:F10001,AF4,угар!AD5:AD10001,Ф7!B108,угар!G5:G10001,D6)+SUMIFS(угар!A5:A10001,угар!F5:F10001,AF4,угар!AE5:AE10001,Ф7!B108,угар!G5:G10001,D6)+SUMIFS(угар!A5:A10001,угар!F5:F10001,AF4,угар!AF5:AF10001,Ф7!B108,угар!G5:G10001,D6)+SUMIFS(угар!A5:A10001,угар!F5:F10001,AF4,угар!AG5:AG10001,Ф7!B108,угар!G5:G10001,D6)+SUMIFS(угар!A5:A10001,угар!F5:F10001,AF4,угар!AH5:AH10001,Ф7!B108,угар!G5:G10001,D6)+SUMIFS(угар!A5:A10001,угар!F5:F10001,AF4,угар!AI5:AI10001,Ф7!B108,угар!G5:G10001,D6)+SUMIFS(угар!A5:A10001,угар!F5:F10001,AF4,угар!AJ5:AJ10001,Ф7!B108,угар!G5:G10001,D6)</f>
        <v>0</v>
      </c>
      <c r="AG108" s="1317">
        <f>SUMIFS(угар!A5:A10001,угар!F5:F10001,AF4,угар!AA5:AA10001,Ф7!B108,угар!G5:G10001,E6)+SUMIFS(угар!A5:A10001,угар!F5:F10001,AF4,угар!AB5:AB10001,Ф7!B108,угар!G5:G10001,E6)+SUMIFS(угар!A5:A10001,угар!F5:F10001,AF4,угар!AC5:AC10001,Ф7!B108,угар!G5:G10001,E6)+SUMIFS(угар!A5:A10001,угар!F5:F10001,AF4,угар!AD5:AD10001,Ф7!B108,угар!G5:G10001,E6)+SUMIFS(угар!A5:A10001,угар!F5:F10001,AF4,угар!AE5:AE10001,Ф7!B108,угар!G5:G10001,E6)+SUMIFS(угар!A5:A10001,угар!F5:F10001,AF4,угар!AF5:AF10001,Ф7!B108,угар!G5:G10001,E6)+SUMIFS(угар!A5:A10001,угар!F5:F10001,AF4,угар!AG5:AG10001,Ф7!B108,угар!G5:G10001,E6)+SUMIFS(угар!A5:A10001,угар!F5:F10001,AF4,угар!AH5:AH10001,Ф7!B108,угар!G5:G10001,E6)+SUMIFS(угар!A5:A10001,угар!F5:F10001,AF4,угар!AI5:AI10001,Ф7!B108,угар!G5:G10001,E6)+SUMIFS(угар!A5:A10001,угар!F5:F10001,AF4,угар!AJ5:AJ10001,Ф7!B108,угар!G5:G10001,E6)</f>
        <v>0</v>
      </c>
      <c r="AH108" s="1317">
        <f>SUMIFS(угар!A5:A10001,угар!F5:F10001,AH4,угар!AA5:AA10001,Ф7!B108,угар!G5:G10001,D6)+SUMIFS(угар!A5:A10001,угар!F5:F10001,AH4,угар!AB5:AB10001,Ф7!B108,угар!G5:G10001,D6)+SUMIFS(угар!A5:A10001,угар!F5:F10001,AH4,угар!AC5:AC10001,Ф7!B108,угар!G5:G10001,D6)+SUMIFS(угар!A5:A10001,угар!F5:F10001,AH4,угар!AD5:AD10001,Ф7!B108,угар!G5:G10001,D6)+SUMIFS(угар!A5:A10001,угар!F5:F10001,AH4,угар!AE5:AE10001,Ф7!B108,угар!G5:G10001,D6)+SUMIFS(угар!A5:A10001,угар!F5:F10001,AH4,угар!AF5:AF10001,Ф7!B108,угар!G5:G10001,D6)+SUMIFS(угар!A5:A10001,угар!F5:F10001,AH4,угар!AG5:AG10001,Ф7!B108,угар!G5:G10001,D6)+SUMIFS(угар!A5:A10001,угар!F5:F10001,AH4,угар!AH5:AH10001,Ф7!B108,угар!G5:G10001,D6)+SUMIFS(угар!A5:A10001,угар!F5:F10001,AH4,угар!AI5:AI10001,Ф7!B108,угар!G5:G10001,D6)+SUMIFS(угар!A5:A10001,угар!F5:F10001,AH4,угар!AJ5:AJ10001,Ф7!B108,угар!G5:G10001,D6)</f>
        <v>8</v>
      </c>
      <c r="AI108" s="1317">
        <f>SUMIFS(угар!A5:A10001,угар!F5:F10001,AH4,угар!AA5:AA10001,Ф7!B108,угар!G5:G10001,E6)+SUMIFS(угар!A5:A10001,угар!F5:F10001,AH4,угар!AB5:AB10001,Ф7!B108,угар!G5:G10001,E6)+SUMIFS(угар!A5:A10001,угар!F5:F10001,AH4,угар!AC5:AC10001,Ф7!B108,угар!G5:G10001,E6)+SUMIFS(угар!A5:A10001,угар!F5:F10001,AH4,угар!AD5:AD10001,Ф7!B108,угар!G5:G10001,E6)+SUMIFS(угар!A5:A10001,угар!F5:F10001,AH4,угар!AE5:AE10001,Ф7!B108,угар!G5:G10001,E6)+SUMIFS(угар!A5:A10001,угар!F5:F10001,AH4,угар!AF5:AF10001,Ф7!B108,угар!G5:G10001,E6)+SUMIFS(угар!A5:A10001,угар!F5:F10001,AH4,угар!AG5:AG10001,Ф7!B108,угар!G5:G10001,E6)+SUMIFS(угар!A5:A10001,угар!F5:F10001,AH4,угар!AH5:AH10001,Ф7!B108,угар!G5:G10001,E6)+SUMIFS(угар!A5:A10001,угар!F5:F10001,AH4,угар!AI5:AI10001,Ф7!B108,угар!G5:G10001,E6)+SUMIFS(угар!A5:A10001,угар!F5:F10001,AH4,угар!AJ5:AJ10001,Ф7!B108,угар!G5:G10001,E6)</f>
        <v>0</v>
      </c>
      <c r="AJ108" s="1317">
        <f>SUMIFS(угар!A5:A10001,угар!F5:F10001,AJ4,угар!AA5:AA10001,Ф7!B108,угар!G5:G10001,D6)+SUMIFS(угар!A5:A10001,угар!F5:F10001,AJ4,угар!AB5:AB10001,Ф7!B108,угар!G5:G10001,D6)+SUMIFS(угар!A5:A10001,угар!F5:F10001,AJ4,угар!AC5:AC10001,Ф7!B108,угар!G5:G10001,D6)+SUMIFS(угар!A5:A10001,угар!F5:F10001,AJ4,угар!AD5:AD10001,Ф7!B108,угар!G5:G10001,D6)+SUMIFS(угар!A5:A10001,угар!F5:F10001,AJ4,угар!AE5:AE10001,Ф7!B108,угар!G5:G10001,D6)+SUMIFS(угар!A5:A10001,угар!F5:F10001,AJ4,угар!AF5:AF10001,Ф7!B108,угар!G5:G10001,D6)+SUMIFS(угар!A5:A10001,угар!F5:F10001,AJ4,угар!AG5:AG10001,Ф7!B108,угар!G5:G10001,D6)+SUMIFS(угар!A5:A10001,угар!F5:F10001,AJ4,угар!AH5:AH10001,Ф7!B108,угар!G5:G10001,D6)+SUMIFS(угар!A5:A10001,угар!F5:F10001,AJ4,угар!AI5:AI10001,Ф7!B108,угар!G5:G10001,D6)+SUMIFS(угар!A5:A10001,угар!F5:F10001,AJ4,угар!AJ5:AJ10001,Ф7!B108,угар!G5:G10001,D6)</f>
        <v>0</v>
      </c>
      <c r="AK108" s="1317">
        <f>SUMIFS(угар!A5:A10001,угар!F5:F10001,AJ4,угар!AA5:AA10001,Ф7!B108,угар!G5:G10001,E6)+SUMIFS(угар!A5:A10001,угар!F5:F10001,AJ4,угар!AB5:AB10001,Ф7!B108,угар!G5:G10001,E6)+SUMIFS(угар!A5:A10001,угар!F5:F10001,AJ4,угар!AC5:AC10001,Ф7!B108,угар!G5:G10001,E6)+SUMIFS(угар!A5:A10001,угар!F5:F10001,AJ4,угар!AD5:AD10001,Ф7!B108,угар!G5:G10001,E6)+SUMIFS(угар!A5:A10001,угар!F5:F10001,AJ4,угар!AE5:AE10001,Ф7!B108,угар!G5:G10001,E6)+SUMIFS(угар!A5:A10001,угар!F5:F10001,AJ4,угар!AF5:AF10001,Ф7!B108,угар!G5:G10001,E6)+SUMIFS(угар!A5:A10001,угар!F5:F10001,AJ4,угар!AG5:AG10001,Ф7!B108,угар!G5:G10001,E6)+SUMIFS(угар!A5:A10001,угар!F5:F10001,AJ4,угар!AH5:AH10001,Ф7!B108,угар!G5:G10001,E6)+SUMIFS(угар!A5:A10001,угар!F5:F10001,AJ4,угар!AI5:AI10001,Ф7!B108,угар!G5:G10001,E6)+SUMIFS(угар!A5:A10001,угар!F5:F10001,AJ4,угар!AJ5:AJ10001,Ф7!B108,угар!G5:G10001,E6)</f>
        <v>0</v>
      </c>
      <c r="AL108" s="1312">
        <f>SUMIFS(угар!A5:A10001,угар!F5:F10001,AL4,угар!AA5:AA10001,Ф7!B108,угар!G5:G10001,D6)+SUMIFS(угар!A5:A10001,угар!F5:F10001,AL4,угар!AB5:AB10001,Ф7!B108,угар!G5:G10001,D6)+SUMIFS(угар!A5:A10001,угар!F5:F10001,AL4,угар!AC5:AC10001,Ф7!B108,угар!G5:G10001,D6)+SUMIFS(угар!A5:A10001,угар!F5:F10001,AL4,угар!AD5:AD10001,Ф7!B108,угар!G5:G10001,D6)+SUMIFS(угар!A5:A10001,угар!F5:F10001,AL4,угар!AE5:AE10001,Ф7!B108,угар!G5:G10001,D6)+SUMIFS(угар!A5:A10001,угар!F5:F10001,AL4,угар!AF5:AF10001,Ф7!B108,угар!G5:G10001,D6)+SUMIFS(угар!A5:A10001,угар!F5:F10001,AL4,угар!AG5:AG10001,Ф7!B108,угар!G5:G10001,D6)+SUMIFS(угар!A5:A10001,угар!F5:F10001,AL4,угар!AH5:AH10001,Ф7!B108,угар!G5:G10001,D6)+SUMIFS(угар!A5:A10001,угар!F5:F10001,AL4,угар!AI5:AI10001,Ф7!B108,угар!G5:G10001,D6)+SUMIFS(угар!A5:A10001,угар!F5:F10001,AL4,угар!AJ5:AJ10001,Ф7!B108,угар!G5:G10001,D6)</f>
        <v>0</v>
      </c>
      <c r="AM108" s="1312">
        <f>SUMIFS(угар!A5:A10001,угар!F5:F10001,AL4,угар!AA5:AA10001,Ф7!B108,угар!G5:G10001,E6)+SUMIFS(угар!A5:A10001,угар!F5:F10001,AL4,угар!AB5:AB10001,Ф7!B108,угар!G5:G10001,E6)+SUMIFS(угар!A5:A10001,угар!F5:F10001,AL4,угар!AC5:AC10001,Ф7!B108,угар!G5:G10001,E6)+SUMIFS(угар!A5:A10001,угар!F5:F10001,AL4,угар!AD5:AD10001,Ф7!B108,угар!G5:G10001,E6)+SUMIFS(угар!A5:A10001,угар!F5:F10001,AL4,угар!AE5:AE10001,Ф7!B108,угар!G5:G10001,E6)+SUMIFS(угар!A5:A10001,угар!F5:F10001,AL4,угар!AF5:AF10001,Ф7!B108,угар!G5:G10001,E6)+SUMIFS(угар!A5:A10001,угар!F5:F10001,AL4,угар!AG5:AG10001,Ф7!B108,угар!G5:G10001,E6)+SUMIFS(угар!A5:A10001,угар!F5:F10001,AL4,угар!AH5:AH10001,Ф7!B108,угар!G5:G10001,E6)+SUMIFS(угар!A5:A10001,угар!F5:F10001,AL4,угар!AI5:AI10001,Ф7!B108,угар!G5:G10001,E6)+SUMIFS(угар!A5:A10001,угар!F5:F10001,AL4,угар!AJ5:AJ10001,Ф7!B108,угар!G5:G10001,E6)</f>
        <v>0</v>
      </c>
      <c r="AN108" s="1317">
        <f>SUMIFS(угар!A5:A10001,угар!F5:F10001,AN4,угар!AA5:AA10001,Ф7!B108,угар!G5:G10001,D6)+SUMIFS(угар!A5:A10001,угар!F5:F10001,AN4,угар!AB5:AB10001,Ф7!B108,угар!G5:G10001,D6)+SUMIFS(угар!A5:A10001,угар!F5:F10001,AN4,угар!AC5:AC10001,Ф7!B108,угар!G5:G10001,D6)+SUMIFS(угар!A5:A10001,угар!F5:F10001,AN4,угар!AD5:AD10001,Ф7!B108,угар!G5:G10001,D6)+SUMIFS(угар!A5:A10001,угар!F5:F10001,AN4,угар!AE5:AE10001,Ф7!B108,угар!G5:G10001,D6)+SUMIFS(угар!A5:A10001,угар!F5:F10001,AN4,угар!AF5:AF10001,Ф7!B108,угар!G5:G10001,D6)+SUMIFS(угар!A5:A10001,угар!F5:F10001,AN4,угар!AG5:AG10001,Ф7!B108,угар!G5:G10001,D6)+SUMIFS(угар!A5:A10001,угар!F5:F10001,AN4,угар!AH5:AH10001,Ф7!B108,угар!G5:G10001,D6)+SUMIFS(угар!A5:A10001,угар!F5:F10001,AN4,угар!AI5:AI10001,Ф7!B108,угар!G5:G10001,D6)+SUMIFS(угар!A5:A10001,угар!F5:F10001,AN4,угар!AJ5:AJ10001,Ф7!B108,угар!G5:G10001,D6)</f>
        <v>2</v>
      </c>
      <c r="AO108" s="1317">
        <f>SUMIFS(угар!A5:A10001,угар!F5:F10001,AN4,угар!AA5:AA10001,Ф7!B108,угар!G5:G10001,E6)+SUMIFS(угар!A5:A10001,угар!F5:F10001,AN4,угар!AB5:AB10001,Ф7!B108,угар!G5:G10001,E6)+SUMIFS(угар!A5:A10001,угар!F5:F10001,AN4,угар!AC5:AC10001,Ф7!B108,угар!G5:G10001,E6)+SUMIFS(угар!A5:A10001,угар!F5:F10001,AN4,угар!AD5:AD10001,Ф7!B108,угар!G5:G10001,E6)+SUMIFS(угар!A5:A10001,угар!F5:F10001,AN4,угар!AE5:AE10001,Ф7!B108,угар!G5:G10001,E6)+SUMIFS(угар!A5:A10001,угар!F5:F10001,AN4,угар!AF5:AF10001,Ф7!B108,угар!G5:G10001,E6)+SUMIFS(угар!A5:A10001,угар!F5:F10001,AN4,угар!AG5:AG10001,Ф7!B108,угар!G5:G10001,E6)+SUMIFS(угар!A5:A10001,угар!F5:F10001,AN4,угар!AH5:AH10001,Ф7!B108,угар!G5:G10001,E6)+SUMIFS(угар!A5:A10001,угар!F5:F10001,AN4,угар!AI5:AI10001,Ф7!B108,угар!G5:G10001,E6)+SUMIFS(угар!A5:A10001,угар!F5:F10001,AN4,угар!AJ5:AJ10001,Ф7!B108,угар!G5:G10001,E6)</f>
        <v>4</v>
      </c>
      <c r="AP108" s="1317">
        <f>SUMIFS(угар!A5:A10001,угар!F5:F10001,AP4,угар!AA5:AA10001,Ф7!B108,угар!G5:G10001,D6)+SUMIFS(угар!A5:A10001,угар!F5:F10001,AP4,угар!AB5:AB10001,Ф7!B108,угар!G5:G10001,D6)+SUMIFS(угар!A5:A10001,угар!F5:F10001,AP4,угар!AC5:AC10001,Ф7!B108,угар!G5:G10001,D6)+SUMIFS(угар!A5:A10001,угар!F5:F10001,AP4,угар!AD5:AD10001,Ф7!B108,угар!G5:G10001,D6)+SUMIFS(угар!A5:A10001,угар!F5:F10001,AP4,угар!AE5:AE10001,Ф7!B108,угар!G5:G10001,D6)+SUMIFS(угар!A5:A10001,угар!F5:F10001,AP4,угар!AF5:AF10001,Ф7!B108,угар!G5:G10001,D6)+SUMIFS(угар!A5:A10001,угар!F5:F10001,AP4,угар!AG5:AG10001,Ф7!B108,угар!G5:G10001,D6)+SUMIFS(угар!A5:A10001,угар!F5:F10001,AP4,угар!AH5:AH10001,Ф7!B108,угар!G5:G10001,D6)+SUMIFS(угар!A5:A10001,угар!F5:F10001,AP4,угар!AI5:AI10001,Ф7!B108,угар!G5:G10001,D6)+SUMIFS(угар!A5:A10001,угар!F5:F10001,AP4,угар!AJ5:AJ10001,Ф7!B108,угар!G5:G10001,D6)</f>
        <v>0</v>
      </c>
      <c r="AQ108" s="1317">
        <f>SUMIFS(угар!A5:A10001,угар!F5:F10001,AP4,угар!AA5:AA10001,Ф7!B108,угар!G5:G10001,E6)+SUMIFS(угар!A5:A10001,угар!F5:F10001,AP4,угар!AB5:AB10001,Ф7!B108,угар!G5:G10001,E6)+SUMIFS(угар!A5:A10001,угар!F5:F10001,AP4,угар!AC5:AC10001,Ф7!B108,угар!G5:G10001,E6)+SUMIFS(угар!A5:A10001,угар!F5:F10001,AP4,угар!AD5:AD10001,Ф7!B108,угар!G5:G10001,E6)+SUMIFS(угар!A5:A10001,угар!F5:F10001,AP4,угар!AE5:AE10001,Ф7!B108,угар!G5:G10001,E6)+SUMIFS(угар!A5:A10001,угар!F5:F10001,AP4,угар!AF5:AF10001,Ф7!B108,угар!G5:G10001,E6)+SUMIFS(угар!A5:A10001,угар!F5:F10001,AP4,угар!AG5:AG10001,Ф7!B108,угар!G5:G10001,E6)+SUMIFS(угар!A5:A10001,угар!F5:F10001,AP4,угар!AH5:AH10001,Ф7!B108,угар!G5:G10001,E6)+SUMIFS(угар!A5:A10001,угар!F5:F10001,AP4,угар!AI5:AI10001,Ф7!B108,угар!G5:G10001,E6)+SUMIFS(угар!A5:A10001,угар!F5:F10001,AP4,угар!AJ5:AJ10001,Ф7!B108,угар!G5:G10001,E6)</f>
        <v>5</v>
      </c>
      <c r="AR108" s="1317">
        <f>SUMIFS(угар!A5:A10001,угар!F5:F10001,AR4,угар!AA5:AA10001,Ф7!B108,угар!G5:G10001,D6)+SUMIFS(угар!A5:A10001,угар!F5:F10001,AR4,угар!AB5:AB10001,Ф7!B108,угар!G5:G10001,D6)+SUMIFS(угар!A5:A10001,угар!F5:F10001,AR4,угар!AC5:AC10001,Ф7!B108,угар!G5:G10001,D6)+SUMIFS(угар!A5:A10001,угар!F5:F10001,AR4,угар!AD5:AD10001,Ф7!B108,угар!G5:G10001,D6)+SUMIFS(угар!A5:A10001,угар!F5:F10001,AR4,угар!AE5:AE10001,Ф7!B108,угар!G5:G10001,D6)+SUMIFS(угар!A5:A10001,угар!F5:F10001,AR4,угар!AF5:AF10001,Ф7!B108,угар!G5:G10001,D6)+SUMIFS(угар!A5:A10001,угар!F5:F10001,AR4,угар!AG5:AG10001,Ф7!B108,угар!G5:G10001,D6)+SUMIFS(угар!A5:A10001,угар!F5:F10001,AR4,угар!AH5:AH10001,Ф7!B108,угар!G5:G10001,D6)+SUMIFS(угар!A5:A10001,угар!F5:F10001,AR4,угар!AI5:AI10001,Ф7!B108,угар!G5:G10001,D6)+SUMIFS(угар!A5:A10001,угар!F5:F10001,AR4,угар!AJ5:AJ10001,Ф7!B108,угар!G5:G10001,D6)</f>
        <v>3</v>
      </c>
      <c r="AS108" s="1317">
        <f>SUMIFS(угар!A5:A10001,угар!F5:F10001,AR4,угар!AA5:AA10001,Ф7!B108,угар!G5:G10001,E6)+SUMIFS(угар!A5:A10001,угар!F5:F10001,AR4,угар!AB5:AB10001,Ф7!B108,угар!G5:G10001,E6)+SUMIFS(угар!A5:A10001,угар!F5:F10001,AR4,угар!AC5:AC10001,Ф7!B108,угар!G5:G10001,E6)+SUMIFS(угар!A5:A10001,угар!F5:F10001,AR4,угар!AD5:AD10001,Ф7!B108,угар!G5:G10001,E6)+SUMIFS(угар!A5:A10001,угар!F5:F10001,AR4,угар!AE5:AE10001,Ф7!B108,угар!G5:G10001,E6)+SUMIFS(угар!A5:A10001,угар!F5:F10001,AR4,угар!AF5:AF10001,Ф7!B108,угар!G5:G10001,E6)+SUMIFS(угар!A5:A10001,угар!F5:F10001,AR4,угар!AG5:AG10001,Ф7!B108,угар!G5:G10001,E6)+SUMIFS(угар!A5:A10001,угар!F5:F10001,AR4,угар!AH5:AH10001,Ф7!B108,угар!G5:G10001,E6)+SUMIFS(угар!A5:A10001,угар!F5:F10001,AR4,угар!AI5:AI10001,Ф7!B108,угар!G5:G10001,E6)+SUMIFS(угар!A5:A10001,угар!F5:F10001,AR4,угар!AJ5:AJ10001,Ф7!B108,угар!G5:G10001,E6)</f>
        <v>1</v>
      </c>
      <c r="AT108" s="1317">
        <f>SUMIFS(угар!A5:A10001,угар!F5:F10001,AT4,угар!AA5:AA10001,Ф7!B108,угар!G5:G10001,D6)+SUMIFS(угар!A5:A10001,угар!F5:F10001,AT4,угар!AB5:AB10001,Ф7!B108,угар!G5:G10001,D6)+SUMIFS(угар!A5:A10001,угар!F5:F10001,AT4,угар!AC5:AC10001,Ф7!B108,угар!G5:G10001,D6)+SUMIFS(угар!A5:A10001,угар!F5:F10001,AT4,угар!AD5:AD10001,Ф7!B108,угар!G5:G10001,D6)+SUMIFS(угар!A5:A10001,угар!F5:F10001,AT4,угар!AE5:AE10001,Ф7!B108,угар!G5:G10001,D6)+SUMIFS(угар!A5:A10001,угар!F5:F10001,AT4,угар!AF5:AF10001,Ф7!B108,угар!G5:G10001,D6)+SUMIFS(угар!A5:A10001,угар!F5:F10001,AT4,угар!AG5:AG10001,Ф7!B108,угар!G5:G10001,D6)+SUMIFS(угар!A5:A10001,угар!F5:F10001,AT4,угар!AH5:AH10001,Ф7!B108,угар!G5:G10001,D6)+SUMIFS(угар!A5:A10001,угар!F5:F10001,AT4,угар!AI5:AI10001,Ф7!B108,угар!G5:G10001,D6)+SUMIFS(угар!A5:A10001,угар!F5:F10001,AT4,угар!AJ5:AJ10001,Ф7!B108,угар!G5:G10001,D6)</f>
        <v>4</v>
      </c>
      <c r="AU108" s="1317">
        <f>SUMIFS(угар!A5:A10001,угар!F5:F10001,AT4,угар!AA5:AA10001,Ф7!B108,угар!G5:G10001,E6)+SUMIFS(угар!A5:A10001,угар!F5:F10001,AT4,угар!AB5:AB10001,Ф7!B108,угар!G5:G10001,E6)+SUMIFS(угар!A5:A10001,угар!F5:F10001,AT4,угар!AC5:AC10001,Ф7!B108,угар!G5:G10001,E6)+SUMIFS(угар!A5:A10001,угар!F5:F10001,AT4,угар!AD5:AD10001,Ф7!B108,угар!G5:G10001,E6)+SUMIFS(угар!A5:A10001,угар!F5:F10001,AT4,угар!AE5:AE10001,Ф7!B108,угар!G5:G10001,E6)+SUMIFS(угар!A5:A10001,угар!F5:F10001,AT4,угар!AF5:AF10001,Ф7!B108,угар!G5:G10001,E6)+SUMIFS(угар!A5:A10001,угар!F5:F10001,AT4,угар!AG5:AG10001,Ф7!B108,угар!G5:G10001,E6)+SUMIFS(угар!A5:A10001,угар!F5:F10001,AT4,угар!AH5:AH10001,Ф7!B108,угар!G5:G10001,E6)+SUMIFS(угар!A5:A10001,угар!F5:F10001,AT4,угар!AI5:AI10001,Ф7!B108,угар!G5:G10001,E6)+SUMIFS(угар!A5:A10001,угар!F5:F10001,AT4,угар!AJ5:AJ10001,Ф7!B108,угар!G5:G10001,E6)</f>
        <v>0</v>
      </c>
      <c r="AV108" s="1312">
        <f>SUMIFS(угар!A5:A10001,угар!F5:F10001,AV4,угар!AA5:AA10001,Ф7!B108,угар!G5:G10001,D6)+SUMIFS(угар!A5:A10001,угар!F5:F10001,AV4,угар!AB5:AB10001,Ф7!B108,угар!G5:G10001,D6)+SUMIFS(угар!A5:A10001,угар!F5:F10001,AV4,угар!AC5:AC10001,Ф7!B108,угар!G5:G10001,D6)+SUMIFS(угар!A5:A10001,угар!F5:F10001,AV4,угар!AD5:AD10001,Ф7!B108,угар!G5:G10001,D6)+SUMIFS(угар!A5:A10001,угар!F5:F10001,AV4,угар!AE5:AE10001,Ф7!B108,угар!G5:G10001,D6)+SUMIFS(угар!A5:A10001,угар!F5:F10001,AV4,угар!AF5:AF10001,Ф7!B108,угар!G5:G10001,D6)+SUMIFS(угар!A5:A10001,угар!F5:F10001,AV4,угар!AG5:AG10001,Ф7!B108,угар!G5:G10001,D6)+SUMIFS(угар!A5:A10001,угар!F5:F10001,AV4,угар!AH5:AH10001,Ф7!B108,угар!G5:G10001,D6)+SUMIFS(угар!A5:A10001,угар!F5:F10001,AV4,угар!AI5:AI10001,Ф7!B108,угар!G5:G10001,D6)+SUMIFS(угар!A5:A10001,угар!F5:F10001,AV4,угар!AJ5:AJ10001,Ф7!B108,угар!G5:G10001,D6)</f>
        <v>0</v>
      </c>
      <c r="AW108" s="1312">
        <f>SUMIFS(угар!A5:A10001,угар!F5:F10001,AV4,угар!AA5:AA10001,Ф7!B108,угар!G5:G10001,E6)+SUMIFS(угар!A5:A10001,угар!F5:F10001,AV4,угар!AB5:AB10001,Ф7!B108,угар!G5:G10001,E6)+SUMIFS(угар!A5:A10001,угар!F5:F10001,AV4,угар!AC5:AC10001,Ф7!B108,угар!G5:G10001,E6)+SUMIFS(угар!A5:A10001,угар!F5:F10001,AV4,угар!AD5:AD10001,Ф7!B108,угар!G5:G10001,E6)+SUMIFS(угар!A5:A10001,угар!F5:F10001,AV4,угар!AE5:AE10001,Ф7!B108,угар!G5:G10001,E6)+SUMIFS(угар!A5:A10001,угар!F5:F10001,AV4,угар!AF5:AF10001,Ф7!B108,угар!G5:G10001,E6)+SUMIFS(угар!A5:A10001,угар!F5:F10001,AV4,угар!AG5:AG10001,Ф7!B108,угар!G5:G10001,E6)+SUMIFS(угар!A5:A10001,угар!F5:F10001,AV4,угар!AH5:AH10001,Ф7!B108,угар!G5:G10001,E6)+SUMIFS(угар!A5:A10001,угар!F5:F10001,AV4,угар!AI5:AI10001,Ф7!B108,угар!G5:G10001,E6)+SUMIFS(угар!A5:A10001,угар!F5:F10001,AV4,угар!AJ5:AJ10001,Ф7!B108,угар!G5:G10001,E6)</f>
        <v>0</v>
      </c>
    </row>
    <row r="109" spans="1:49" ht="16.5" thickBot="1">
      <c r="A109" s="1298" t="s">
        <v>705</v>
      </c>
      <c r="B109" s="208" t="s">
        <v>390</v>
      </c>
      <c r="C109" s="1292">
        <f t="shared" si="30"/>
        <v>3</v>
      </c>
      <c r="D109" s="1292">
        <f t="shared" si="36"/>
        <v>2</v>
      </c>
      <c r="E109" s="1292">
        <f t="shared" si="37"/>
        <v>1</v>
      </c>
      <c r="F109" s="1315">
        <f t="shared" si="25"/>
        <v>2</v>
      </c>
      <c r="G109" s="1315">
        <v>2</v>
      </c>
      <c r="H109" s="1337">
        <v>0</v>
      </c>
      <c r="I109" s="1351">
        <f t="shared" si="32"/>
        <v>1</v>
      </c>
      <c r="J109" s="1352">
        <f t="shared" si="33"/>
        <v>0.66666666666666663</v>
      </c>
      <c r="K109" s="1352">
        <f t="shared" si="34"/>
        <v>0.33333333333333331</v>
      </c>
      <c r="L109" s="1340">
        <f>SUMIFS(угар!A5:A10001,угар!F5:F10001,L4,угар!AA5:AA10001,Ф7!B109,угар!G5:G10001,D6)+SUMIFS(угар!A5:A10001,угар!F5:F10001,L4,угар!AB5:AB10001,Ф7!B109,угар!G5:G10001,D6)+SUMIFS(угар!A5:A10001,угар!F5:F10001,L4,угар!AC5:AC10001,Ф7!B109,угар!G5:G10001,D6)+SUMIFS(угар!A5:A10001,угар!F5:F10001,L4,угар!AD5:AD10001,Ф7!B109,угар!G5:G10001,D6)+SUMIFS(угар!A5:A10001,угар!F5:F10001,L4,угар!AE5:AE10001,Ф7!B109,угар!G5:G10001,D6)+SUMIFS(угар!A5:A10001,угар!F5:F10001,L4,угар!AF5:AF10001,Ф7!B109,угар!G5:G10001,D6)+SUMIFS(угар!A5:A10001,угар!F5:F10001,L4,угар!AG5:AG10001,Ф7!B109,угар!G5:G10001,D6)+SUMIFS(угар!A5:A10001,угар!F5:F10001,L4,угар!AH5:AH10001,Ф7!B109,угар!G5:G10001,D6)+SUMIFS(угар!A5:A10001,угар!F5:F10001,L4,угар!AI5:AI10001,Ф7!B109,угар!G5:G10001,D6)+SUMIFS(угар!A5:A10001,угар!F5:F10001,L4,угар!AJ5:AJ10001,Ф7!B109,угар!G5:G10001,D6)</f>
        <v>0</v>
      </c>
      <c r="M109" s="1312">
        <f>SUMIFS(угар!A5:A10001,угар!F5:F10001,L4,угар!AA5:AA10001,Ф7!B109,угар!G5:G10001,E6)+SUMIFS(угар!A5:A10001,угар!F5:F10001,L4,угар!AB5:AB10001,Ф7!B109,угар!G5:G10001,E6)+SUMIFS(угар!A5:A10001,угар!F5:F10001,L4,угар!AC5:AC10001,Ф7!B109,угар!G5:G10001,E6)+SUMIFS(угар!A5:A10001,угар!F5:F10001,L4,угар!AD5:AD10001,Ф7!B109,угар!G5:G10001,E6)+SUMIFS(угар!A5:A10001,угар!F5:F10001,L4,угар!AE5:AE10001,Ф7!B109,угар!G5:G10001,E6)+SUMIFS(угар!A5:A10001,угар!F5:F10001,L4,угар!AF5:AF10001,Ф7!B109,угар!G5:G10001,E6)+SUMIFS(угар!A5:A10001,угар!F5:F10001,L4,угар!AG5:AG10001,Ф7!B109,угар!G5:G10001,E6)+SUMIFS(угар!A5:A10001,угар!F5:F10001,L4,угар!AH5:AH10001,Ф7!B109,угар!G5:G10001,E6)+SUMIFS(угар!A5:A10001,угар!F5:F10001,L4,угар!AI5:AI10001,Ф7!B109,угар!G5:G10001,E6)+SUMIFS(угар!A5:A10001,угар!F5:F10001,L4,угар!AJ5:AJ10001,Ф7!B109,угар!G5:G10001,E6)</f>
        <v>0</v>
      </c>
      <c r="N109" s="1312">
        <f>SUMIFS(угар!A5:A10001,угар!F5:F10001,N4,угар!AA5:AA10001,Ф7!B109,угар!G5:G10001,D6)+SUMIFS(угар!A5:A10001,угар!F5:F10001,N4,угар!AB5:AB10001,Ф7!B109,угар!G5:G10001,D6)+SUMIFS(угар!A5:A10001,угар!F5:F10001,N4,угар!AC5:AC10001,Ф7!B109,угар!G5:G10001,D6)+SUMIFS(угар!A5:A10001,угар!F5:F10001,N4,угар!AD5:AD10001,Ф7!B109,угар!G5:G10001,D6)+SUMIFS(угар!A5:A10001,угар!F5:F10001,N4,угар!AE5:AE10001,Ф7!B109,угар!G5:G10001,D6)+SUMIFS(угар!A5:A10001,угар!F5:F10001,N4,угар!AF5:AF10001,Ф7!B109,угар!G5:G10001,D6)+SUMIFS(угар!A5:A10001,угар!F5:F10001,N4,угар!AG5:AG10001,Ф7!B109,угар!G5:G10001,D6)+SUMIFS(угар!A5:A10001,угар!F5:F10001,N4,угар!AH5:AH10001,Ф7!B109,угар!G5:G10001,D6)+SUMIFS(угар!A5:A10001,угар!F5:F10001,N4,угар!AI5:AI10001,Ф7!B109,угар!G5:G10001,D6)+SUMIFS(угар!A5:A10001,угар!F5:F10001,N4,угар!AJ5:AJ10001,Ф7!B109,угар!G5:G10001,D6)</f>
        <v>0</v>
      </c>
      <c r="O109" s="1312">
        <f>SUMIFS(угар!A5:A10001,угар!F5:F10001,N4,угар!AA5:AA10001,Ф7!B109,угар!G5:G10001,E6)+SUMIFS(угар!A5:A10001,угар!F5:F10001,N4,угар!AB5:AB10001,Ф7!B109,угар!G5:G10001,E6)+SUMIFS(угар!A5:A10001,угар!F5:F10001,N4,угар!AC5:AC10001,Ф7!B109,угар!G5:G10001,E6)+SUMIFS(угар!A5:A10001,угар!F5:F10001,N4,угар!AD5:AD10001,Ф7!B109,угар!G5:G10001,E6)+SUMIFS(угар!A5:A10001,угар!F5:F10001,N4,угар!AE5:AE10001,Ф7!B109,угар!G5:G10001,E6)+SUMIFS(угар!A5:A10001,угар!F5:F10001,N4,угар!AF5:AF10001,Ф7!B109,угар!G5:G10001,E6)+SUMIFS(угар!A5:A10001,угар!F5:F10001,N4,угар!AG5:AG10001,Ф7!B109,угар!G5:G10001,E6)+SUMIFS(угар!A5:A10001,угар!F5:F10001,N4,угар!AH5:AH10001,Ф7!B109,угар!G5:G10001,E6)+SUMIFS(угар!A5:A10001,угар!F5:F10001,N4,угар!AI5:AI10001,Ф7!B109,угар!G5:G10001,E6)+SUMIFS(угар!A5:A10001,угар!F5:F10001,N4,угар!AJ5:AJ10001,Ф7!B109,угар!G5:G10001,E6)</f>
        <v>0</v>
      </c>
      <c r="P109" s="1317">
        <f>SUMIFS(угар!A5:A10001,угар!F5:F10001,P4,угар!AA5:AA10001,Ф7!B109,угар!G5:G10001,D6)+SUMIFS(угар!A5:A10001,угар!F5:F10001,P4,угар!AB5:AB10001,Ф7!B109,угар!G5:G10001,D6)+SUMIFS(угар!A5:A10001,угар!F5:F10001,P4,угар!AC5:AC10001,Ф7!B109,угар!G5:G10001,D6)+SUMIFS(угар!A5:A10001,угар!F5:F10001,P4,угар!AD5:AD10001,Ф7!B109,угар!G5:G10001,D6)+SUMIFS(угар!A5:A10001,угар!F5:F10001,P4,угар!AE5:AE10001,Ф7!B109,угар!G5:G10001,D6)+SUMIFS(угар!A5:A10001,угар!F5:F10001,P4,угар!AF5:AF10001,Ф7!B109,угар!G5:G10001,D6)+SUMIFS(угар!A5:A10001,угар!F5:F10001,P4,угар!AG5:AG10001,Ф7!B109,угар!G5:G10001,D6)+SUMIFS(угар!A5:A10001,угар!F5:F10001,P4,угар!AH5:AH10001,Ф7!B109,угар!G5:G10001,D6)+SUMIFS(угар!A5:A10001,угар!F5:F10001,P4,угар!AI5:AI10001,Ф7!B109,угар!G5:G10001,D6)+SUMIFS(угар!A5:A10001,угар!F5:F10001,P4,угар!AJ5:AJ10001,Ф7!B109,угар!G5:G10001,D6)</f>
        <v>0</v>
      </c>
      <c r="Q109" s="1317">
        <f>SUMIFS(угар!A5:A10001,угар!F5:F10001,P4,угар!AA5:AA10001,Ф7!B109,угар!G5:G10001,E6)+SUMIFS(угар!A5:A10001,угар!F5:F10001,P4,угар!AB5:AB10001,Ф7!B109,угар!G5:G10001,E6)+SUMIFS(угар!A5:A10001,угар!F5:F10001,P4,угар!AC5:AC10001,Ф7!B109,угар!G5:G10001,E6)+SUMIFS(угар!A5:A10001,угар!F5:F10001,P4,угар!AD5:AD10001,Ф7!B109,угар!G5:G10001,E6)+SUMIFS(угар!A5:A10001,угар!F5:F10001,P4,угар!AE5:AE10001,Ф7!B109,угар!G5:G10001,E6)+SUMIFS(угар!A5:A10001,угар!F5:F10001,P4,угар!AF5:AF10001,Ф7!B109,угар!G5:G10001,E6)+SUMIFS(угар!A5:A10001,угар!F5:F10001,P4,угар!AG5:AG10001,Ф7!B109,угар!G5:G10001,E6)+SUMIFS(угар!A5:A10001,угар!F5:F10001,P4,угар!AH5:AH10001,Ф7!B109,угар!G5:G10001,E6)+SUMIFS(угар!A5:A10001,угар!F5:F10001,P4,угар!AI5:AI10001,Ф7!B109,угар!G5:G10001,E6)+SUMIFS(угар!A5:A10001,угар!F5:F10001,P4,угар!AJ5:AJ10001,Ф7!B109,угар!G5:G10001,E6)</f>
        <v>0</v>
      </c>
      <c r="R109" s="1317">
        <f>SUMIFS(угар!A5:A10001,угар!F5:F10001,R4,угар!AA5:AA10001,Ф7!B109,угар!G5:G10001,D6)+SUMIFS(угар!A5:A10001,угар!F5:F10001,R4,угар!AB5:AB10001,Ф7!B109,угар!G5:G10001,D6)+SUMIFS(угар!A5:A10001,угар!F5:F10001,R4,угар!AC5:AC10001,Ф7!B109,угар!G5:G10001,D6)+SUMIFS(угар!A5:A10001,угар!F5:F10001,R4,угар!AD5:AD10001,Ф7!B109,угар!G5:G10001,D6)+SUMIFS(угар!A5:A10001,угар!F5:F10001,R4,угар!AE5:AE10001,Ф7!B109,угар!G5:G10001,D6)+SUMIFS(угар!A5:A10001,угар!F5:F10001,R4,угар!AF5:AF10001,Ф7!B109,угар!G5:G10001,D6)+SUMIFS(угар!A5:A10001,угар!F5:F10001,R4,угар!AG5:AG10001,Ф7!B109,угар!G5:G10001,D6)+SUMIFS(угар!A5:A10001,угар!F5:F10001,R4,угар!AH5:AH10001,Ф7!B109,угар!G5:G10001,D6)+SUMIFS(угар!A5:A10001,угар!F5:F10001,R4,угар!AI5:AI10001,Ф7!B109,угар!G5:G10001,D6)+SUMIFS(угар!A5:A10001,угар!F5:F10001,R4,угар!AJ5:AJ10001,Ф7!B109,угар!G5:G10001,D6)</f>
        <v>1</v>
      </c>
      <c r="S109" s="1317">
        <f>SUMIFS(угар!A5:A10001,угар!F5:F10001,R4,угар!AA5:AA10001,Ф7!B109,угар!G5:G10001,E6)+SUMIFS(угар!A5:A10001,угар!F5:F10001,R4,угар!AB5:AB10001,Ф7!B109,угар!G5:G10001,E6)+SUMIFS(угар!A5:A10001,угар!F5:F10001,R4,угар!AC5:AC10001,Ф7!B109,угар!G5:G10001,E6)+SUMIFS(угар!A5:A10001,угар!F5:F10001,R4,угар!AD5:AD10001,Ф7!B109,угар!G5:G10001,E6)+SUMIFS(угар!A5:A10001,угар!F5:F10001,R4,угар!AE5:AE10001,Ф7!B109,угар!G5:G10001,E6)+SUMIFS(угар!A5:A10001,угар!F5:F10001,R4,угар!AF5:AF10001,Ф7!B109,угар!G5:G10001,E6)+SUMIFS(угар!A5:A10001,угар!F5:F10001,R4,угар!AG5:AG10001,Ф7!B109,угар!G5:G10001,E6)+SUMIFS(угар!A5:A10001,угар!F5:F10001,R4,угар!AH5:AH10001,Ф7!B109,угар!G5:G10001,E6)+SUMIFS(угар!A5:A10001,угар!F5:F10001,R4,угар!AI5:AI10001,Ф7!B109,угар!G5:G10001,E6)+SUMIFS(угар!A5:A10001,угар!F5:F10001,R4,угар!AJ5:AJ10001,Ф7!B109,угар!G5:G10001,E6)</f>
        <v>0</v>
      </c>
      <c r="T109" s="1317">
        <f>SUMIFS(угар!A5:A10001,угар!F5:F10001,T4,угар!AA5:AA10001,Ф7!B109,угар!G5:G10001,D6)+SUMIFS(угар!A5:A10001,угар!F5:F10001,T4,угар!AB5:AB10001,Ф7!B109,угар!G5:G10001,D6)+SUMIFS(угар!A5:A10001,угар!F5:F10001,T4,угар!AC5:AC10001,Ф7!B109,угар!G5:G10001,D6)+SUMIFS(угар!A5:A10001,угар!F5:F10001,T4,угар!AD5:AD10001,Ф7!B109,угар!G5:G10001,D6)+SUMIFS(угар!A5:A10001,угар!F5:F10001,T4,угар!AE5:AE10001,Ф7!B109,угар!G5:G10001,D6)+SUMIFS(угар!A5:A10001,угар!F5:F10001,T4,угар!AF5:AF10001,Ф7!B109,угар!G5:G10001,D6)+SUMIFS(угар!A5:A10001,угар!F5:F10001,T4,угар!AG5:AG10001,Ф7!B109,угар!G5:G10001,D6)+SUMIFS(угар!A5:A10001,угар!F5:F10001,T4,угар!AH5:AH10001,Ф7!B109,угар!G5:G10001,D6)+SUMIFS(угар!A5:A10001,угар!F5:F10001,T4,угар!AI5:AI10001,Ф7!B109,угар!G5:G10001,D6)+SUMIFS(угар!A5:A10001,угар!F5:F10001,T4,угар!AJ5:AJ10001,Ф7!B109,угар!G5:G10001,D6)</f>
        <v>0</v>
      </c>
      <c r="U109" s="1317">
        <f>SUMIFS(угар!A5:A10001,угар!F5:F10001,T4,угар!AA5:AA10001,Ф7!B109,угар!G5:G10001,E6)+SUMIFS(угар!A5:A10001,угар!F5:F10001,T4,угар!AB5:AB10001,Ф7!B109,угар!G5:G10001,E6)+SUMIFS(угар!A5:A10001,угар!F5:F10001,T4,угар!AC5:AC10001,Ф7!B109,угар!G5:G10001,E6)+SUMIFS(угар!A5:A10001,угар!F5:F10001,T4,угар!AD5:AD10001,Ф7!B109,угар!G5:G10001,E6)+SUMIFS(угар!A5:A10001,угар!F5:F10001,T4,угар!AE5:AE10001,Ф7!B109,угар!G5:G10001,E6)+SUMIFS(угар!A5:A10001,угар!F5:F10001,T4,угар!AF5:AF10001,Ф7!B109,угар!G5:G10001,E6)+SUMIFS(угар!A5:A10001,угар!F5:F10001,T4,угар!AG5:AG10001,Ф7!B109,угар!G5:G10001,E6)+SUMIFS(угар!A5:A10001,угар!F5:F10001,T4,угар!AH5:AH10001,Ф7!B109,угар!G5:G10001,E6)+SUMIFS(угар!A5:A10001,угар!F5:F10001,T4,угар!AI5:AI10001,Ф7!B109,угар!G5:G10001,E6)+SUMIFS(угар!A5:A10001,угар!F5:F10001,T4,угар!AJ5:AJ10001,Ф7!B109,угар!G5:G10001,E6)</f>
        <v>0</v>
      </c>
      <c r="V109" s="1317">
        <f>SUMIFS(угар!A5:A10001,угар!F5:F10001,V4,угар!AA5:AA10001,Ф7!B109,угар!G5:G10001,D6)+SUMIFS(угар!A5:A10001,угар!F5:F10001,V4,угар!AB5:AB10001,Ф7!B109,угар!G5:G10001,D6)+SUMIFS(угар!A5:A10001,угар!F5:F10001,V4,угар!AC5:AC10001,Ф7!B109,угар!G5:G10001,D6)+SUMIFS(угар!A5:A10001,угар!F5:F10001,V4,угар!AD5:AD10001,Ф7!B109,угар!G5:G10001,D6)+SUMIFS(угар!A5:A10001,угар!F5:F10001,V4,угар!AE5:AE10001,Ф7!B109,угар!G5:G10001,D6)+SUMIFS(угар!A5:A10001,угар!F5:F10001,V4,угар!AF5:AF10001,Ф7!B109,угар!G5:G10001,D6)+SUMIFS(угар!A5:A10001,угар!F5:F10001,V4,угар!AG5:AG10001,Ф7!B109,угар!G5:G10001,D6)+SUMIFS(угар!A5:A10001,угар!F5:F10001,V4,угар!AH5:AH10001,Ф7!B109,угар!G5:G10001,D6)+SUMIFS(угар!A5:A10001,угар!F5:F10001,V4,угар!AI5:AI10001,Ф7!B109,угар!G5:G10001,D6)+SUMIFS(угар!A5:A10001,угар!F5:F10001,V4,угар!AJ5:AJ10001,Ф7!B109,угар!G5:G10001,D6)</f>
        <v>0</v>
      </c>
      <c r="W109" s="1317">
        <f>SUMIFS(угар!A5:A10001,угар!F5:F10001,V4,угар!AA5:AA10001,Ф7!B109,угар!G5:G10001,E6)+SUMIFS(угар!A5:A10001,угар!F5:F10001,V4,угар!AB5:AB10001,Ф7!B109,угар!G5:G10001,E6)+SUMIFS(угар!A5:A10001,угар!F5:F10001,V4,угар!AC5:AC10001,Ф7!B109,угар!G5:G10001,E6)+SUMIFS(угар!A5:A10001,угар!F5:F10001,V4,угар!AD5:AD10001,Ф7!B109,угар!G5:G10001,E6)+SUMIFS(угар!A5:A10001,угар!F5:F10001,V4,угар!AE5:AE10001,Ф7!B109,угар!G5:G10001,E6)+SUMIFS(угар!A5:A10001,угар!F5:F10001,V4,угар!AF5:AF10001,Ф7!B109,угар!G5:G10001,E6)+SUMIFS(угар!A5:A10001,угар!F5:F10001,V4,угар!AG5:AG10001,Ф7!B109,угар!G5:G10001,E6)+SUMIFS(угар!A5:A10001,угар!F5:F10001,V4,угар!AH5:AH10001,Ф7!B109,угар!G5:G10001,E6)+SUMIFS(угар!A5:A10001,угар!F5:F10001,V4,угар!AI5:AI10001,Ф7!B109,угар!G5:G10001,E6)+SUMIFS(угар!A5:A10001,угар!F5:F10001,V4,угар!AJ5:AJ10001,Ф7!B109,угар!G5:G10001,E6)</f>
        <v>0</v>
      </c>
      <c r="X109" s="1317">
        <f>SUMIFS(угар!A5:A10001,угар!F5:F10001,X4,угар!AA5:AA10001,Ф7!B109,угар!G5:G10001,D6)+SUMIFS(угар!A5:A10001,угар!F5:F10001,X4,угар!AB5:AB10001,Ф7!B109,угар!G5:G10001,D6)+SUMIFS(угар!A5:A10001,угар!F5:F10001,X4,угар!AC5:AC10001,Ф7!B109,угар!G5:G10001,D6)+SUMIFS(угар!A5:A10001,угар!F5:F10001,X4,угар!AD5:AD10001,Ф7!B109,угар!G5:G10001,D6)+SUMIFS(угар!A5:A10001,угар!F5:F10001,X4,угар!AE5:AE10001,Ф7!B109,угар!G5:G10001,D6)+SUMIFS(угар!A5:A10001,угар!F5:F10001,X4,угар!AF5:AF10001,Ф7!B109,угар!G5:G10001,D6)+SUMIFS(угар!A5:A10001,угар!F5:F10001,X4,угар!AG5:AG10001,Ф7!B109,угар!G5:G10001,D6)+SUMIFS(угар!A5:A10001,угар!F5:F10001,X4,угар!AH5:AH10001,Ф7!B109,угар!G5:G10001,D6)+SUMIFS(угар!A5:A10001,угар!F5:F10001,X4,угар!AI5:AI10001,Ф7!B109,угар!G5:G10001,D6)+SUMIFS(угар!A5:A10001,угар!F5:F10001,X4,угар!AJ5:AJ10001,Ф7!B109,угар!G5:G10001,D6)</f>
        <v>0</v>
      </c>
      <c r="Y109" s="1317">
        <f>SUMIFS(угар!A5:A10001,угар!F5:F10001,X4,угар!AA5:AA10001,Ф7!B109,угар!G5:G10001,E6)+SUMIFS(угар!A5:A10001,угар!F5:F10001,X4,угар!AB5:AB10001,Ф7!B109,угар!G5:G10001,E6)+SUMIFS(угар!A5:A10001,угар!F5:F10001,X4,угар!AC5:AC10001,Ф7!B109,угар!G5:G10001,E6)+SUMIFS(угар!A5:A10001,угар!F5:F10001,X4,угар!AD5:AD10001,Ф7!B109,угар!G5:G10001,E6)+SUMIFS(угар!A5:A10001,угар!F5:F10001,X4,угар!AE5:AE10001,Ф7!B109,угар!G5:G10001,E6)+SUMIFS(угар!A5:A10001,угар!F5:F10001,X4,угар!AF5:AF10001,Ф7!B109,угар!G5:G10001,E6)+SUMIFS(угар!A5:A10001,угар!F5:F10001,X4,угар!AG5:AG10001,Ф7!B109,угар!G5:G10001,E6)+SUMIFS(угар!A5:A10001,угар!F5:F10001,X4,угар!AH5:AH10001,Ф7!B109,угар!G5:G10001,E6)+SUMIFS(угар!A5:A10001,угар!F5:F10001,X4,угар!AI5:AI10001,Ф7!B109,угар!G5:G10001,E6)+SUMIFS(угар!A5:A10001,угар!F5:F10001,X4,угар!AJ5:AJ10001,Ф7!B109,угар!G5:G10001,E6)</f>
        <v>0</v>
      </c>
      <c r="Z109" s="1317">
        <f>SUMIFS(угар!A5:A10001,угар!F5:F10001,Z4,угар!AA5:AA10001,Ф7!B109,угар!G5:G10001,D6)+SUMIFS(угар!A5:A10001,угар!F5:F10001,Z4,угар!AB5:AB10001,Ф7!B109,угар!G5:G10001,D6)+SUMIFS(угар!A5:A10001,угар!F5:F10001,Z4,угар!AC5:AC10001,Ф7!B109,угар!G5:G10001,D6)+SUMIFS(угар!A5:A10001,угар!F5:F10001,Z4,угар!AD5:AD10001,Ф7!B109,угар!G5:G10001,D6)+SUMIFS(угар!A5:A10001,угар!F5:F10001,Z4,угар!AE5:AE10001,Ф7!B109,угар!G5:G10001,D6)+SUMIFS(угар!A5:A10001,угар!F5:F10001,Z4,угар!AF5:AF10001,Ф7!B109,угар!G5:G10001,D6)+SUMIFS(угар!A5:A10001,угар!F5:F10001,Z4,угар!AG5:AG10001,Ф7!B109,угар!G5:G10001,D6)+SUMIFS(угар!A5:A10001,угар!F5:F10001,Z4,угар!AH5:AH10001,Ф7!B109,угар!G5:G10001,D6)+SUMIFS(угар!A5:A10001,угар!F5:F10001,Z4,угар!AI5:AI10001,Ф7!B109,угар!G5:G10001,D6)+SUMIFS(угар!A5:A10001,угар!F5:F10001,Z4,угар!AJ5:AJ10001,Ф7!B109,угар!G5:G10001,D6)</f>
        <v>0</v>
      </c>
      <c r="AA109" s="1317">
        <f>SUMIFS(угар!A5:A10001,угар!F5:F10001,Z4,угар!AA5:AA10001,Ф7!B109,угар!G5:G10001,E6)+SUMIFS(угар!A5:A10001,угар!F5:F10001,Z4,угар!AB5:AB10001,Ф7!B109,угар!G5:G10001,E6)+SUMIFS(угар!A5:A10001,угар!F5:F10001,Z4,угар!AC5:AC10001,Ф7!B109,угар!G5:G10001,E6)+SUMIFS(угар!A5:A10001,угар!F5:F10001,Z4,угар!AD5:AD10001,Ф7!B109,угар!G5:G10001,E6)+SUMIFS(угар!A5:A10001,угар!F5:F10001,Z4,угар!AE5:AE10001,Ф7!B109,угар!G5:G10001,E6)+SUMIFS(угар!A5:A10001,угар!F5:F10001,Z4,угар!AF5:AF10001,Ф7!B109,угар!G5:G10001,E6)+SUMIFS(угар!A5:A10001,угар!F5:F10001,Z4,угар!AG5:AG10001,Ф7!B109,угар!G5:G10001,E6)+SUMIFS(угар!A5:A10001,угар!F5:F10001,Z4,угар!AH5:AH10001,Ф7!B109,угар!G5:G10001,E6)+SUMIFS(угар!A5:A10001,угар!F5:F10001,Z4,угар!AI5:AI10001,Ф7!B109,угар!G5:G10001,E6)+SUMIFS(угар!A5:A10001,угар!F5:F10001,Z4,угар!AJ5:AJ10001,Ф7!B109,угар!G5:G10001,E6)</f>
        <v>0</v>
      </c>
      <c r="AB109" s="1317">
        <f>SUMIFS(угар!A5:A10001,угар!F5:F10001,AB4,угар!AA5:AA10001,Ф7!B109,угар!G5:G10001,D6)+SUMIFS(угар!A5:A10001,угар!F5:F10001,AB4,угар!AB5:AB10001,Ф7!B109,угар!G5:G10001,D6)+SUMIFS(угар!A5:A10001,угар!F5:F10001,AB4,угар!AC5:AC10001,Ф7!B109,угар!G5:G10001,D6)+SUMIFS(угар!A5:A10001,угар!F5:F10001,AB4,угар!AD5:AD10001,Ф7!B109,угар!G5:G10001,D6)+SUMIFS(угар!A5:A10001,угар!F5:F10001,AB4,угар!AE5:AE10001,Ф7!B109,угар!G5:G10001,D6)+SUMIFS(угар!A5:A10001,угар!F5:F10001,AB4,угар!AF5:AF10001,Ф7!B109,угар!G5:G10001,D6)+SUMIFS(угар!A5:A10001,угар!F5:F10001,AB4,угар!AG5:AG10001,Ф7!B109,угар!G5:G10001,D6)+SUMIFS(угар!A5:A10001,угар!F5:F10001,AB4,угар!AH5:AH10001,Ф7!B109,угар!G5:G10001,D6)+SUMIFS(угар!A5:A10001,угар!F5:F10001,AB4,угар!AI5:AI10001,Ф7!B109,угар!G5:G10001,D6)+SUMIFS(угар!A5:A10001,угар!F5:F10001,AB4,угар!AJ5:AJ10001,Ф7!B109,угар!G5:G10001,D6)</f>
        <v>0</v>
      </c>
      <c r="AC109" s="1317">
        <f>SUMIFS(угар!A5:A10001,угар!F5:F10001,AB4,угар!AA5:AA10001,Ф7!B109,угар!G5:G10001,E6)+SUMIFS(угар!A5:A10001,угар!F5:F10001,AB4,угар!AB5:AB10001,Ф7!B109,угар!G5:G10001,E6)+SUMIFS(угар!A5:A10001,угар!F5:F10001,AB4,угар!AC5:AC10001,Ф7!B109,угар!G5:G10001,E6)+SUMIFS(угар!A5:A10001,угар!F5:F10001,AB4,угар!AD5:AD10001,Ф7!B109,угар!G5:G10001,E6)+SUMIFS(угар!A5:A10001,угар!F5:F10001,AB4,угар!AE5:AE10001,Ф7!B109,угар!G5:G10001,E6)+SUMIFS(угар!A5:A10001,угар!F5:F10001,AB4,угар!AF5:AF10001,Ф7!B109,угар!G5:G10001,E6)+SUMIFS(угар!A5:A10001,угар!F5:F10001,AB4,угар!AG5:AG10001,Ф7!B109,угар!G5:G10001,E6)+SUMIFS(угар!A5:A10001,угар!F5:F10001,AB4,угар!AH5:AH10001,Ф7!B109,угар!G5:G10001,E6)+SUMIFS(угар!A5:A10001,угар!F5:F10001,AB4,угар!AI5:AI10001,Ф7!B109,угар!G5:G10001,E6)+SUMIFS(угар!A5:A10001,угар!F5:F10001,AB4,угар!AJ5:AJ10001,Ф7!B109,угар!G5:G10001,E6)</f>
        <v>0</v>
      </c>
      <c r="AD109" s="1317">
        <f>SUMIFS(угар!A5:A10001,угар!F5:F10001,AD4,угар!AA5:AA10001,Ф7!B109,угар!G5:G10001,D6)+SUMIFS(угар!A5:A10001,угар!F5:F10001,AD4,угар!AB5:AB10001,Ф7!B109,угар!G5:G10001,D6)+SUMIFS(угар!A5:A10001,угар!F5:F10001,AD4,угар!AC5:AC10001,Ф7!B109,угар!G5:G10001,D6)+SUMIFS(угар!A5:A10001,угар!F5:F10001,AD4,угар!AD5:AD10001,Ф7!B109,угар!G5:G10001,D6)+SUMIFS(угар!A5:A10001,угар!F5:F10001,AD4,угар!AE5:AE10001,Ф7!B109,угар!G5:G10001,D6)+SUMIFS(угар!A5:A10001,угар!F5:F10001,AD4,угар!AF5:AF10001,Ф7!B109,угар!G5:G10001,D6)+SUMIFS(угар!A5:A10001,угар!F5:F10001,AD4,угар!AG5:AG10001,Ф7!B109,угар!G5:G10001,D6)+SUMIFS(угар!A5:A10001,угар!F5:F10001,AD4,угар!AH5:AH10001,Ф7!B109,угар!G5:G10001,D6)+SUMIFS(угар!A5:A10001,угар!F5:F10001,AD4,угар!AI5:AI10001,Ф7!B109,угар!G5:G10001,D6)+SUMIFS(угар!A5:A10001,угар!F5:F10001,AD4,угар!AJ5:AJ10001,Ф7!B109,угар!G5:G10001,D6)</f>
        <v>0</v>
      </c>
      <c r="AE109" s="1317">
        <f>SUMIFS(угар!A5:A10001,угар!F5:F10001,AD4,угар!AA5:AA10001,Ф7!B109,угар!G5:G10001,E6)+SUMIFS(угар!A5:A10001,угар!F5:F10001,AD4,угар!AB5:AB10001,Ф7!B109,угар!G5:G10001,E6)+SUMIFS(угар!A5:A10001,угар!F5:F10001,AD4,угар!AC5:AC10001,Ф7!B109,угар!G5:G10001,E6)+SUMIFS(угар!A5:A10001,угар!F5:F10001,AD4,угар!AD5:AD10001,Ф7!B109,угар!G5:G10001,E6)+SUMIFS(угар!A5:A10001,угар!F5:F10001,AD4,угар!AE5:AE10001,Ф7!B109,угар!G5:G10001,E6)+SUMIFS(угар!A5:A10001,угар!F5:F10001,AD4,угар!AF5:AF10001,Ф7!B109,угар!G5:G10001,E6)+SUMIFS(угар!A5:A10001,угар!F5:F10001,AD4,угар!AG5:AG10001,Ф7!B109,угар!G5:G10001,E6)+SUMIFS(угар!A5:A10001,угар!F5:F10001,AD4,угар!AH5:AH10001,Ф7!B109,угар!G5:G10001,E6)+SUMIFS(угар!A5:A10001,угар!F5:F10001,AD4,угар!AI5:AI10001,Ф7!B109,угар!G5:G10001,E6)+SUMIFS(угар!A5:A10001,угар!F5:F10001,AD4,угар!AJ5:AJ10001,Ф7!B109,угар!G5:G10001,E6)</f>
        <v>0</v>
      </c>
      <c r="AF109" s="1317">
        <f>SUMIFS(угар!A5:A10001,угар!F5:F10001,AF4,угар!AA5:AA10001,Ф7!B109,угар!G5:G10001,D6)+SUMIFS(угар!A5:A10001,угар!F5:F10001,AF4,угар!AB5:AB10001,Ф7!B109,угар!G5:G10001,D6)+SUMIFS(угар!A5:A10001,угар!F5:F10001,AF4,угар!AC5:AC10001,Ф7!B109,угар!G5:G10001,D6)+SUMIFS(угар!A5:A10001,угар!F5:F10001,AF4,угар!AD5:AD10001,Ф7!B109,угар!G5:G10001,D6)+SUMIFS(угар!A5:A10001,угар!F5:F10001,AF4,угар!AE5:AE10001,Ф7!B109,угар!G5:G10001,D6)+SUMIFS(угар!A5:A10001,угар!F5:F10001,AF4,угар!AF5:AF10001,Ф7!B109,угар!G5:G10001,D6)+SUMIFS(угар!A5:A10001,угар!F5:F10001,AF4,угар!AG5:AG10001,Ф7!B109,угар!G5:G10001,D6)+SUMIFS(угар!A5:A10001,угар!F5:F10001,AF4,угар!AH5:AH10001,Ф7!B109,угар!G5:G10001,D6)+SUMIFS(угар!A5:A10001,угар!F5:F10001,AF4,угар!AI5:AI10001,Ф7!B109,угар!G5:G10001,D6)+SUMIFS(угар!A5:A10001,угар!F5:F10001,AF4,угар!AJ5:AJ10001,Ф7!B109,угар!G5:G10001,D6)</f>
        <v>0</v>
      </c>
      <c r="AG109" s="1317">
        <f>SUMIFS(угар!A5:A10001,угар!F5:F10001,AF4,угар!AA5:AA10001,Ф7!B109,угар!G5:G10001,E6)+SUMIFS(угар!A5:A10001,угар!F5:F10001,AF4,угар!AB5:AB10001,Ф7!B109,угар!G5:G10001,E6)+SUMIFS(угар!A5:A10001,угар!F5:F10001,AF4,угар!AC5:AC10001,Ф7!B109,угар!G5:G10001,E6)+SUMIFS(угар!A5:A10001,угар!F5:F10001,AF4,угар!AD5:AD10001,Ф7!B109,угар!G5:G10001,E6)+SUMIFS(угар!A5:A10001,угар!F5:F10001,AF4,угар!AE5:AE10001,Ф7!B109,угар!G5:G10001,E6)+SUMIFS(угар!A5:A10001,угар!F5:F10001,AF4,угар!AF5:AF10001,Ф7!B109,угар!G5:G10001,E6)+SUMIFS(угар!A5:A10001,угар!F5:F10001,AF4,угар!AG5:AG10001,Ф7!B109,угар!G5:G10001,E6)+SUMIFS(угар!A5:A10001,угар!F5:F10001,AF4,угар!AH5:AH10001,Ф7!B109,угар!G5:G10001,E6)+SUMIFS(угар!A5:A10001,угар!F5:F10001,AF4,угар!AI5:AI10001,Ф7!B109,угар!G5:G10001,E6)+SUMIFS(угар!A5:A10001,угар!F5:F10001,AF4,угар!AJ5:AJ10001,Ф7!B109,угар!G5:G10001,E6)</f>
        <v>1</v>
      </c>
      <c r="AH109" s="1317">
        <f>SUMIFS(угар!A5:A10001,угар!F5:F10001,AH4,угар!AA5:AA10001,Ф7!B109,угар!G5:G10001,D6)+SUMIFS(угар!A5:A10001,угар!F5:F10001,AH4,угар!AB5:AB10001,Ф7!B109,угар!G5:G10001,D6)+SUMIFS(угар!A5:A10001,угар!F5:F10001,AH4,угар!AC5:AC10001,Ф7!B109,угар!G5:G10001,D6)+SUMIFS(угар!A5:A10001,угар!F5:F10001,AH4,угар!AD5:AD10001,Ф7!B109,угар!G5:G10001,D6)+SUMIFS(угар!A5:A10001,угар!F5:F10001,AH4,угар!AE5:AE10001,Ф7!B109,угар!G5:G10001,D6)+SUMIFS(угар!A5:A10001,угар!F5:F10001,AH4,угар!AF5:AF10001,Ф7!B109,угар!G5:G10001,D6)+SUMIFS(угар!A5:A10001,угар!F5:F10001,AH4,угар!AG5:AG10001,Ф7!B109,угар!G5:G10001,D6)+SUMIFS(угар!A5:A10001,угар!F5:F10001,AH4,угар!AH5:AH10001,Ф7!B109,угар!G5:G10001,D6)+SUMIFS(угар!A5:A10001,угар!F5:F10001,AH4,угар!AI5:AI10001,Ф7!B109,угар!G5:G10001,D6)+SUMIFS(угар!A5:A10001,угар!F5:F10001,AH4,угар!AJ5:AJ10001,Ф7!B109,угар!G5:G10001,D6)</f>
        <v>0</v>
      </c>
      <c r="AI109" s="1317">
        <f>SUMIFS(угар!A5:A10001,угар!F5:F10001,AH4,угар!AA5:AA10001,Ф7!B109,угар!G5:G10001,E6)+SUMIFS(угар!A5:A10001,угар!F5:F10001,AH4,угар!AB5:AB10001,Ф7!B109,угар!G5:G10001,E6)+SUMIFS(угар!A5:A10001,угар!F5:F10001,AH4,угар!AC5:AC10001,Ф7!B109,угар!G5:G10001,E6)+SUMIFS(угар!A5:A10001,угар!F5:F10001,AH4,угар!AD5:AD10001,Ф7!B109,угар!G5:G10001,E6)+SUMIFS(угар!A5:A10001,угар!F5:F10001,AH4,угар!AE5:AE10001,Ф7!B109,угар!G5:G10001,E6)+SUMIFS(угар!A5:A10001,угар!F5:F10001,AH4,угар!AF5:AF10001,Ф7!B109,угар!G5:G10001,E6)+SUMIFS(угар!A5:A10001,угар!F5:F10001,AH4,угар!AG5:AG10001,Ф7!B109,угар!G5:G10001,E6)+SUMIFS(угар!A5:A10001,угар!F5:F10001,AH4,угар!AH5:AH10001,Ф7!B109,угар!G5:G10001,E6)+SUMIFS(угар!A5:A10001,угар!F5:F10001,AH4,угар!AI5:AI10001,Ф7!B109,угар!G5:G10001,E6)+SUMIFS(угар!A5:A10001,угар!F5:F10001,AH4,угар!AJ5:AJ10001,Ф7!B109,угар!G5:G10001,E6)</f>
        <v>0</v>
      </c>
      <c r="AJ109" s="1317">
        <f>SUMIFS(угар!A5:A10001,угар!F5:F10001,AJ4,угар!AA5:AA10001,Ф7!B109,угар!G5:G10001,D6)+SUMIFS(угар!A5:A10001,угар!F5:F10001,AJ4,угар!AB5:AB10001,Ф7!B109,угар!G5:G10001,D6)+SUMIFS(угар!A5:A10001,угар!F5:F10001,AJ4,угар!AC5:AC10001,Ф7!B109,угар!G5:G10001,D6)+SUMIFS(угар!A5:A10001,угар!F5:F10001,AJ4,угар!AD5:AD10001,Ф7!B109,угар!G5:G10001,D6)+SUMIFS(угар!A5:A10001,угар!F5:F10001,AJ4,угар!AE5:AE10001,Ф7!B109,угар!G5:G10001,D6)+SUMIFS(угар!A5:A10001,угар!F5:F10001,AJ4,угар!AF5:AF10001,Ф7!B109,угар!G5:G10001,D6)+SUMIFS(угар!A5:A10001,угар!F5:F10001,AJ4,угар!AG5:AG10001,Ф7!B109,угар!G5:G10001,D6)+SUMIFS(угар!A5:A10001,угар!F5:F10001,AJ4,угар!AH5:AH10001,Ф7!B109,угар!G5:G10001,D6)+SUMIFS(угар!A5:A10001,угар!F5:F10001,AJ4,угар!AI5:AI10001,Ф7!B109,угар!G5:G10001,D6)+SUMIFS(угар!A5:A10001,угар!F5:F10001,AJ4,угар!AJ5:AJ10001,Ф7!B109,угар!G5:G10001,D6)</f>
        <v>0</v>
      </c>
      <c r="AK109" s="1317">
        <f>SUMIFS(угар!A5:A10001,угар!F5:F10001,AJ4,угар!AA5:AA10001,Ф7!B109,угар!G5:G10001,E6)+SUMIFS(угар!A5:A10001,угар!F5:F10001,AJ4,угар!AB5:AB10001,Ф7!B109,угар!G5:G10001,E6)+SUMIFS(угар!A5:A10001,угар!F5:F10001,AJ4,угар!AC5:AC10001,Ф7!B109,угар!G5:G10001,E6)+SUMIFS(угар!A5:A10001,угар!F5:F10001,AJ4,угар!AD5:AD10001,Ф7!B109,угар!G5:G10001,E6)+SUMIFS(угар!A5:A10001,угар!F5:F10001,AJ4,угар!AE5:AE10001,Ф7!B109,угар!G5:G10001,E6)+SUMIFS(угар!A5:A10001,угар!F5:F10001,AJ4,угар!AF5:AF10001,Ф7!B109,угар!G5:G10001,E6)+SUMIFS(угар!A5:A10001,угар!F5:F10001,AJ4,угар!AG5:AG10001,Ф7!B109,угар!G5:G10001,E6)+SUMIFS(угар!A5:A10001,угар!F5:F10001,AJ4,угар!AH5:AH10001,Ф7!B109,угар!G5:G10001,E6)+SUMIFS(угар!A5:A10001,угар!F5:F10001,AJ4,угар!AI5:AI10001,Ф7!B109,угар!G5:G10001,E6)+SUMIFS(угар!A5:A10001,угар!F5:F10001,AJ4,угар!AJ5:AJ10001,Ф7!B109,угар!G5:G10001,E6)</f>
        <v>0</v>
      </c>
      <c r="AL109" s="1312">
        <f>SUMIFS(угар!A5:A10001,угар!F5:F10001,AL4,угар!AA5:AA10001,Ф7!B109,угар!G5:G10001,D6)+SUMIFS(угар!A5:A10001,угар!F5:F10001,AL4,угар!AB5:AB10001,Ф7!B109,угар!G5:G10001,D6)+SUMIFS(угар!A5:A10001,угар!F5:F10001,AL4,угар!AC5:AC10001,Ф7!B109,угар!G5:G10001,D6)+SUMIFS(угар!A5:A10001,угар!F5:F10001,AL4,угар!AD5:AD10001,Ф7!B109,угар!G5:G10001,D6)+SUMIFS(угар!A5:A10001,угар!F5:F10001,AL4,угар!AE5:AE10001,Ф7!B109,угар!G5:G10001,D6)+SUMIFS(угар!A5:A10001,угар!F5:F10001,AL4,угар!AF5:AF10001,Ф7!B109,угар!G5:G10001,D6)+SUMIFS(угар!A5:A10001,угар!F5:F10001,AL4,угар!AG5:AG10001,Ф7!B109,угар!G5:G10001,D6)+SUMIFS(угар!A5:A10001,угар!F5:F10001,AL4,угар!AH5:AH10001,Ф7!B109,угар!G5:G10001,D6)+SUMIFS(угар!A5:A10001,угар!F5:F10001,AL4,угар!AI5:AI10001,Ф7!B109,угар!G5:G10001,D6)+SUMIFS(угар!A5:A10001,угар!F5:F10001,AL4,угар!AJ5:AJ10001,Ф7!B109,угар!G5:G10001,D6)</f>
        <v>0</v>
      </c>
      <c r="AM109" s="1312">
        <f>SUMIFS(угар!A5:A10001,угар!F5:F10001,AL4,угар!AA5:AA10001,Ф7!B109,угар!G5:G10001,E6)+SUMIFS(угар!A5:A10001,угар!F5:F10001,AL4,угар!AB5:AB10001,Ф7!B109,угар!G5:G10001,E6)+SUMIFS(угар!A5:A10001,угар!F5:F10001,AL4,угар!AC5:AC10001,Ф7!B109,угар!G5:G10001,E6)+SUMIFS(угар!A5:A10001,угар!F5:F10001,AL4,угар!AD5:AD10001,Ф7!B109,угар!G5:G10001,E6)+SUMIFS(угар!A5:A10001,угар!F5:F10001,AL4,угар!AE5:AE10001,Ф7!B109,угар!G5:G10001,E6)+SUMIFS(угар!A5:A10001,угар!F5:F10001,AL4,угар!AF5:AF10001,Ф7!B109,угар!G5:G10001,E6)+SUMIFS(угар!A5:A10001,угар!F5:F10001,AL4,угар!AG5:AG10001,Ф7!B109,угар!G5:G10001,E6)+SUMIFS(угар!A5:A10001,угар!F5:F10001,AL4,угар!AH5:AH10001,Ф7!B109,угар!G5:G10001,E6)+SUMIFS(угар!A5:A10001,угар!F5:F10001,AL4,угар!AI5:AI10001,Ф7!B109,угар!G5:G10001,E6)+SUMIFS(угар!A5:A10001,угар!F5:F10001,AL4,угар!AJ5:AJ10001,Ф7!B109,угар!G5:G10001,E6)</f>
        <v>0</v>
      </c>
      <c r="AN109" s="1317">
        <f>SUMIFS(угар!A5:A10001,угар!F5:F10001,AN4,угар!AA5:AA10001,Ф7!B109,угар!G5:G10001,D6)+SUMIFS(угар!A5:A10001,угар!F5:F10001,AN4,угар!AB5:AB10001,Ф7!B109,угар!G5:G10001,D6)+SUMIFS(угар!A5:A10001,угар!F5:F10001,AN4,угар!AC5:AC10001,Ф7!B109,угар!G5:G10001,D6)+SUMIFS(угар!A5:A10001,угар!F5:F10001,AN4,угар!AD5:AD10001,Ф7!B109,угар!G5:G10001,D6)+SUMIFS(угар!A5:A10001,угар!F5:F10001,AN4,угар!AE5:AE10001,Ф7!B109,угар!G5:G10001,D6)+SUMIFS(угар!A5:A10001,угар!F5:F10001,AN4,угар!AF5:AF10001,Ф7!B109,угар!G5:G10001,D6)+SUMIFS(угар!A5:A10001,угар!F5:F10001,AN4,угар!AG5:AG10001,Ф7!B109,угар!G5:G10001,D6)+SUMIFS(угар!A5:A10001,угар!F5:F10001,AN4,угар!AH5:AH10001,Ф7!B109,угар!G5:G10001,D6)+SUMIFS(угар!A5:A10001,угар!F5:F10001,AN4,угар!AI5:AI10001,Ф7!B109,угар!G5:G10001,D6)+SUMIFS(угар!A5:A10001,угар!F5:F10001,AN4,угар!AJ5:AJ10001,Ф7!B109,угар!G5:G10001,D6)</f>
        <v>0</v>
      </c>
      <c r="AO109" s="1317">
        <f>SUMIFS(угар!A5:A10001,угар!F5:F10001,AN4,угар!AA5:AA10001,Ф7!B109,угар!G5:G10001,E6)+SUMIFS(угар!A5:A10001,угар!F5:F10001,AN4,угар!AB5:AB10001,Ф7!B109,угар!G5:G10001,E6)+SUMIFS(угар!A5:A10001,угар!F5:F10001,AN4,угар!AC5:AC10001,Ф7!B109,угар!G5:G10001,E6)+SUMIFS(угар!A5:A10001,угар!F5:F10001,AN4,угар!AD5:AD10001,Ф7!B109,угар!G5:G10001,E6)+SUMIFS(угар!A5:A10001,угар!F5:F10001,AN4,угар!AE5:AE10001,Ф7!B109,угар!G5:G10001,E6)+SUMIFS(угар!A5:A10001,угар!F5:F10001,AN4,угар!AF5:AF10001,Ф7!B109,угар!G5:G10001,E6)+SUMIFS(угар!A5:A10001,угар!F5:F10001,AN4,угар!AG5:AG10001,Ф7!B109,угар!G5:G10001,E6)+SUMIFS(угар!A5:A10001,угар!F5:F10001,AN4,угар!AH5:AH10001,Ф7!B109,угар!G5:G10001,E6)+SUMIFS(угар!A5:A10001,угар!F5:F10001,AN4,угар!AI5:AI10001,Ф7!B109,угар!G5:G10001,E6)+SUMIFS(угар!A5:A10001,угар!F5:F10001,AN4,угар!AJ5:AJ10001,Ф7!B109,угар!G5:G10001,E6)</f>
        <v>0</v>
      </c>
      <c r="AP109" s="1317">
        <f>SUMIFS(угар!A5:A10001,угар!F5:F10001,AP4,угар!AA5:AA10001,Ф7!B109,угар!G5:G10001,D6)+SUMIFS(угар!A5:A10001,угар!F5:F10001,AP4,угар!AB5:AB10001,Ф7!B109,угар!G5:G10001,D6)+SUMIFS(угар!A5:A10001,угар!F5:F10001,AP4,угар!AC5:AC10001,Ф7!B109,угар!G5:G10001,D6)+SUMIFS(угар!A5:A10001,угар!F5:F10001,AP4,угар!AD5:AD10001,Ф7!B109,угар!G5:G10001,D6)+SUMIFS(угар!A5:A10001,угар!F5:F10001,AP4,угар!AE5:AE10001,Ф7!B109,угар!G5:G10001,D6)+SUMIFS(угар!A5:A10001,угар!F5:F10001,AP4,угар!AF5:AF10001,Ф7!B109,угар!G5:G10001,D6)+SUMIFS(угар!A5:A10001,угар!F5:F10001,AP4,угар!AG5:AG10001,Ф7!B109,угар!G5:G10001,D6)+SUMIFS(угар!A5:A10001,угар!F5:F10001,AP4,угар!AH5:AH10001,Ф7!B109,угар!G5:G10001,D6)+SUMIFS(угар!A5:A10001,угар!F5:F10001,AP4,угар!AI5:AI10001,Ф7!B109,угар!G5:G10001,D6)+SUMIFS(угар!A5:A10001,угар!F5:F10001,AP4,угар!AJ5:AJ10001,Ф7!B109,угар!G5:G10001,D6)</f>
        <v>0</v>
      </c>
      <c r="AQ109" s="1317">
        <f>SUMIFS(угар!A5:A10001,угар!F5:F10001,AP4,угар!AA5:AA10001,Ф7!B109,угар!G5:G10001,E6)+SUMIFS(угар!A5:A10001,угар!F5:F10001,AP4,угар!AB5:AB10001,Ф7!B109,угар!G5:G10001,E6)+SUMIFS(угар!A5:A10001,угар!F5:F10001,AP4,угар!AC5:AC10001,Ф7!B109,угар!G5:G10001,E6)+SUMIFS(угар!A5:A10001,угар!F5:F10001,AP4,угар!AD5:AD10001,Ф7!B109,угар!G5:G10001,E6)+SUMIFS(угар!A5:A10001,угар!F5:F10001,AP4,угар!AE5:AE10001,Ф7!B109,угар!G5:G10001,E6)+SUMIFS(угар!A5:A10001,угар!F5:F10001,AP4,угар!AF5:AF10001,Ф7!B109,угар!G5:G10001,E6)+SUMIFS(угар!A5:A10001,угар!F5:F10001,AP4,угар!AG5:AG10001,Ф7!B109,угар!G5:G10001,E6)+SUMIFS(угар!A5:A10001,угар!F5:F10001,AP4,угар!AH5:AH10001,Ф7!B109,угар!G5:G10001,E6)+SUMIFS(угар!A5:A10001,угар!F5:F10001,AP4,угар!AI5:AI10001,Ф7!B109,угар!G5:G10001,E6)+SUMIFS(угар!A5:A10001,угар!F5:F10001,AP4,угар!AJ5:AJ10001,Ф7!B109,угар!G5:G10001,E6)</f>
        <v>0</v>
      </c>
      <c r="AR109" s="1317">
        <f>SUMIFS(угар!A5:A10001,угар!F5:F10001,AR4,угар!AA5:AA10001,Ф7!B109,угар!G5:G10001,D6)+SUMIFS(угар!A5:A10001,угар!F5:F10001,AR4,угар!AB5:AB10001,Ф7!B109,угар!G5:G10001,D6)+SUMIFS(угар!A5:A10001,угар!F5:F10001,AR4,угар!AC5:AC10001,Ф7!B109,угар!G5:G10001,D6)+SUMIFS(угар!A5:A10001,угар!F5:F10001,AR4,угар!AD5:AD10001,Ф7!B109,угар!G5:G10001,D6)+SUMIFS(угар!A5:A10001,угар!F5:F10001,AR4,угар!AE5:AE10001,Ф7!B109,угар!G5:G10001,D6)+SUMIFS(угар!A5:A10001,угар!F5:F10001,AR4,угар!AF5:AF10001,Ф7!B109,угар!G5:G10001,D6)+SUMIFS(угар!A5:A10001,угар!F5:F10001,AR4,угар!AG5:AG10001,Ф7!B109,угар!G5:G10001,D6)+SUMIFS(угар!A5:A10001,угар!F5:F10001,AR4,угар!AH5:AH10001,Ф7!B109,угар!G5:G10001,D6)+SUMIFS(угар!A5:A10001,угар!F5:F10001,AR4,угар!AI5:AI10001,Ф7!B109,угар!G5:G10001,D6)+SUMIFS(угар!A5:A10001,угар!F5:F10001,AR4,угар!AJ5:AJ10001,Ф7!B109,угар!G5:G10001,D6)</f>
        <v>1</v>
      </c>
      <c r="AS109" s="1317">
        <f>SUMIFS(угар!A5:A10001,угар!F5:F10001,AR4,угар!AA5:AA10001,Ф7!B109,угар!G5:G10001,E6)+SUMIFS(угар!A5:A10001,угар!F5:F10001,AR4,угар!AB5:AB10001,Ф7!B109,угар!G5:G10001,E6)+SUMIFS(угар!A5:A10001,угар!F5:F10001,AR4,угар!AC5:AC10001,Ф7!B109,угар!G5:G10001,E6)+SUMIFS(угар!A5:A10001,угар!F5:F10001,AR4,угар!AD5:AD10001,Ф7!B109,угар!G5:G10001,E6)+SUMIFS(угар!A5:A10001,угар!F5:F10001,AR4,угар!AE5:AE10001,Ф7!B109,угар!G5:G10001,E6)+SUMIFS(угар!A5:A10001,угар!F5:F10001,AR4,угар!AF5:AF10001,Ф7!B109,угар!G5:G10001,E6)+SUMIFS(угар!A5:A10001,угар!F5:F10001,AR4,угар!AG5:AG10001,Ф7!B109,угар!G5:G10001,E6)+SUMIFS(угар!A5:A10001,угар!F5:F10001,AR4,угар!AH5:AH10001,Ф7!B109,угар!G5:G10001,E6)+SUMIFS(угар!A5:A10001,угар!F5:F10001,AR4,угар!AI5:AI10001,Ф7!B109,угар!G5:G10001,E6)+SUMIFS(угар!A5:A10001,угар!F5:F10001,AR4,угар!AJ5:AJ10001,Ф7!B109,угар!G5:G10001,E6)</f>
        <v>0</v>
      </c>
      <c r="AT109" s="1317">
        <f>SUMIFS(угар!A5:A10001,угар!F5:F10001,AT4,угар!AA5:AA10001,Ф7!B109,угар!G5:G10001,D6)+SUMIFS(угар!A5:A10001,угар!F5:F10001,AT4,угар!AB5:AB10001,Ф7!B109,угар!G5:G10001,D6)+SUMIFS(угар!A5:A10001,угар!F5:F10001,AT4,угар!AC5:AC10001,Ф7!B109,угар!G5:G10001,D6)+SUMIFS(угар!A5:A10001,угар!F5:F10001,AT4,угар!AD5:AD10001,Ф7!B109,угар!G5:G10001,D6)+SUMIFS(угар!A5:A10001,угар!F5:F10001,AT4,угар!AE5:AE10001,Ф7!B109,угар!G5:G10001,D6)+SUMIFS(угар!A5:A10001,угар!F5:F10001,AT4,угар!AF5:AF10001,Ф7!B109,угар!G5:G10001,D6)+SUMIFS(угар!A5:A10001,угар!F5:F10001,AT4,угар!AG5:AG10001,Ф7!B109,угар!G5:G10001,D6)+SUMIFS(угар!A5:A10001,угар!F5:F10001,AT4,угар!AH5:AH10001,Ф7!B109,угар!G5:G10001,D6)+SUMIFS(угар!A5:A10001,угар!F5:F10001,AT4,угар!AI5:AI10001,Ф7!B109,угар!G5:G10001,D6)+SUMIFS(угар!A5:A10001,угар!F5:F10001,AT4,угар!AJ5:AJ10001,Ф7!B109,угар!G5:G10001,D6)</f>
        <v>0</v>
      </c>
      <c r="AU109" s="1317">
        <f>SUMIFS(угар!A5:A10001,угар!F5:F10001,AT4,угар!AA5:AA10001,Ф7!B109,угар!G5:G10001,E6)+SUMIFS(угар!A5:A10001,угар!F5:F10001,AT4,угар!AB5:AB10001,Ф7!B109,угар!G5:G10001,E6)+SUMIFS(угар!A5:A10001,угар!F5:F10001,AT4,угар!AC5:AC10001,Ф7!B109,угар!G5:G10001,E6)+SUMIFS(угар!A5:A10001,угар!F5:F10001,AT4,угар!AD5:AD10001,Ф7!B109,угар!G5:G10001,E6)+SUMIFS(угар!A5:A10001,угар!F5:F10001,AT4,угар!AE5:AE10001,Ф7!B109,угар!G5:G10001,E6)+SUMIFS(угар!A5:A10001,угар!F5:F10001,AT4,угар!AF5:AF10001,Ф7!B109,угар!G5:G10001,E6)+SUMIFS(угар!A5:A10001,угар!F5:F10001,AT4,угар!AG5:AG10001,Ф7!B109,угар!G5:G10001,E6)+SUMIFS(угар!A5:A10001,угар!F5:F10001,AT4,угар!AH5:AH10001,Ф7!B109,угар!G5:G10001,E6)+SUMIFS(угар!A5:A10001,угар!F5:F10001,AT4,угар!AI5:AI10001,Ф7!B109,угар!G5:G10001,E6)+SUMIFS(угар!A5:A10001,угар!F5:F10001,AT4,угар!AJ5:AJ10001,Ф7!B109,угар!G5:G10001,E6)</f>
        <v>0</v>
      </c>
      <c r="AV109" s="1312">
        <f>SUMIFS(угар!A5:A10001,угар!F5:F10001,AV4,угар!AA5:AA10001,Ф7!B109,угар!G5:G10001,D6)+SUMIFS(угар!A5:A10001,угар!F5:F10001,AV4,угар!AB5:AB10001,Ф7!B109,угар!G5:G10001,D6)+SUMIFS(угар!A5:A10001,угар!F5:F10001,AV4,угар!AC5:AC10001,Ф7!B109,угар!G5:G10001,D6)+SUMIFS(угар!A5:A10001,угар!F5:F10001,AV4,угар!AD5:AD10001,Ф7!B109,угар!G5:G10001,D6)+SUMIFS(угар!A5:A10001,угар!F5:F10001,AV4,угар!AE5:AE10001,Ф7!B109,угар!G5:G10001,D6)+SUMIFS(угар!A5:A10001,угар!F5:F10001,AV4,угар!AF5:AF10001,Ф7!B109,угар!G5:G10001,D6)+SUMIFS(угар!A5:A10001,угар!F5:F10001,AV4,угар!AG5:AG10001,Ф7!B109,угар!G5:G10001,D6)+SUMIFS(угар!A5:A10001,угар!F5:F10001,AV4,угар!AH5:AH10001,Ф7!B109,угар!G5:G10001,D6)+SUMIFS(угар!A5:A10001,угар!F5:F10001,AV4,угар!AI5:AI10001,Ф7!B109,угар!G5:G10001,D6)+SUMIFS(угар!A5:A10001,угар!F5:F10001,AV4,угар!AJ5:AJ10001,Ф7!B109,угар!G5:G10001,D6)</f>
        <v>0</v>
      </c>
      <c r="AW109" s="1312">
        <f>SUMIFS(угар!A5:A10001,угар!F5:F10001,AV4,угар!AA5:AA10001,Ф7!B109,угар!G5:G10001,E6)+SUMIFS(угар!A5:A10001,угар!F5:F10001,AV4,угар!AB5:AB10001,Ф7!B109,угар!G5:G10001,E6)+SUMIFS(угар!A5:A10001,угар!F5:F10001,AV4,угар!AC5:AC10001,Ф7!B109,угар!G5:G10001,E6)+SUMIFS(угар!A5:A10001,угар!F5:F10001,AV4,угар!AD5:AD10001,Ф7!B109,угар!G5:G10001,E6)+SUMIFS(угар!A5:A10001,угар!F5:F10001,AV4,угар!AE5:AE10001,Ф7!B109,угар!G5:G10001,E6)+SUMIFS(угар!A5:A10001,угар!F5:F10001,AV4,угар!AF5:AF10001,Ф7!B109,угар!G5:G10001,E6)+SUMIFS(угар!A5:A10001,угар!F5:F10001,AV4,угар!AG5:AG10001,Ф7!B109,угар!G5:G10001,E6)+SUMIFS(угар!A5:A10001,угар!F5:F10001,AV4,угар!AH5:AH10001,Ф7!B109,угар!G5:G10001,E6)+SUMIFS(угар!A5:A10001,угар!F5:F10001,AV4,угар!AI5:AI10001,Ф7!B109,угар!G5:G10001,E6)+SUMIFS(угар!A5:A10001,угар!F5:F10001,AV4,угар!AJ5:AJ10001,Ф7!B109,угар!G5:G10001,E6)</f>
        <v>0</v>
      </c>
    </row>
    <row r="110" spans="1:49" ht="16.5" thickBot="1">
      <c r="A110" s="1298" t="s">
        <v>706</v>
      </c>
      <c r="B110" s="208" t="s">
        <v>623</v>
      </c>
      <c r="C110" s="1292">
        <f t="shared" si="30"/>
        <v>11</v>
      </c>
      <c r="D110" s="1292">
        <f t="shared" si="36"/>
        <v>5</v>
      </c>
      <c r="E110" s="1292">
        <f t="shared" si="37"/>
        <v>6</v>
      </c>
      <c r="F110" s="1315">
        <f t="shared" si="25"/>
        <v>11</v>
      </c>
      <c r="G110" s="1315">
        <v>5</v>
      </c>
      <c r="H110" s="1337">
        <v>6</v>
      </c>
      <c r="I110" s="1351">
        <f t="shared" si="32"/>
        <v>1</v>
      </c>
      <c r="J110" s="1352">
        <f t="shared" si="33"/>
        <v>0.45454545454545453</v>
      </c>
      <c r="K110" s="1352">
        <f t="shared" si="34"/>
        <v>0.54545454545454541</v>
      </c>
      <c r="L110" s="1340">
        <f>SUMIFS(угар!A5:A10001,угар!F5:F10001,L4,угар!AA5:AA10001,Ф7!B110,угар!G5:G10001,D6)+SUMIFS(угар!A5:A10001,угар!F5:F10001,L4,угар!AB5:AB10001,Ф7!B110,угар!G5:G10001,D6)+SUMIFS(угар!A5:A10001,угар!F5:F10001,L4,угар!AC5:AC10001,Ф7!B110,угар!G5:G10001,D6)+SUMIFS(угар!A5:A10001,угар!F5:F10001,L4,угар!AD5:AD10001,Ф7!B110,угар!G5:G10001,D6)+SUMIFS(угар!A5:A10001,угар!F5:F10001,L4,угар!AE5:AE10001,Ф7!B110,угар!G5:G10001,D6)+SUMIFS(угар!A5:A10001,угар!F5:F10001,L4,угар!AF5:AF10001,Ф7!B110,угар!G5:G10001,D6)+SUMIFS(угар!A5:A10001,угар!F5:F10001,L4,угар!AG5:AG10001,Ф7!B110,угар!G5:G10001,D6)+SUMIFS(угар!A5:A10001,угар!F5:F10001,L4,угар!AH5:AH10001,Ф7!B110,угар!G5:G10001,D6)+SUMIFS(угар!A5:A10001,угар!F5:F10001,L4,угар!AI5:AI10001,Ф7!B110,угар!G5:G10001,D6)+SUMIFS(угар!A5:A10001,угар!F5:F10001,L4,угар!AJ5:AJ10001,Ф7!B110,угар!G5:G10001,D6)</f>
        <v>0</v>
      </c>
      <c r="M110" s="1312">
        <f>SUMIFS(угар!A5:A10001,угар!F5:F10001,L4,угар!AA5:AA10001,Ф7!B110,угар!G5:G10001,E6)+SUMIFS(угар!A5:A10001,угар!F5:F10001,L4,угар!AB5:AB10001,Ф7!B110,угар!G5:G10001,E6)+SUMIFS(угар!A5:A10001,угар!F5:F10001,L4,угар!AC5:AC10001,Ф7!B110,угар!G5:G10001,E6)+SUMIFS(угар!A5:A10001,угар!F5:F10001,L4,угар!AD5:AD10001,Ф7!B110,угар!G5:G10001,E6)+SUMIFS(угар!A5:A10001,угар!F5:F10001,L4,угар!AE5:AE10001,Ф7!B110,угар!G5:G10001,E6)+SUMIFS(угар!A5:A10001,угар!F5:F10001,L4,угар!AF5:AF10001,Ф7!B110,угар!G5:G10001,E6)+SUMIFS(угар!A5:A10001,угар!F5:F10001,L4,угар!AG5:AG10001,Ф7!B110,угар!G5:G10001,E6)+SUMIFS(угар!A5:A10001,угар!F5:F10001,L4,угар!AH5:AH10001,Ф7!B110,угар!G5:G10001,E6)+SUMIFS(угар!A5:A10001,угар!F5:F10001,L4,угар!AI5:AI10001,Ф7!B110,угар!G5:G10001,E6)+SUMIFS(угар!A5:A10001,угар!F5:F10001,L4,угар!AJ5:AJ10001,Ф7!B110,угар!G5:G10001,E6)</f>
        <v>0</v>
      </c>
      <c r="N110" s="1312">
        <f>SUMIFS(угар!A5:A10001,угар!F5:F10001,N4,угар!AA5:AA10001,Ф7!B110,угар!G5:G10001,D6)+SUMIFS(угар!A5:A10001,угар!F5:F10001,N4,угар!AB5:AB10001,Ф7!B110,угар!G5:G10001,D6)+SUMIFS(угар!A5:A10001,угар!F5:F10001,N4,угар!AC5:AC10001,Ф7!B110,угар!G5:G10001,D6)+SUMIFS(угар!A5:A10001,угар!F5:F10001,N4,угар!AD5:AD10001,Ф7!B110,угар!G5:G10001,D6)+SUMIFS(угар!A5:A10001,угар!F5:F10001,N4,угар!AE5:AE10001,Ф7!B110,угар!G5:G10001,D6)+SUMIFS(угар!A5:A10001,угар!F5:F10001,N4,угар!AF5:AF10001,Ф7!B110,угар!G5:G10001,D6)+SUMIFS(угар!A5:A10001,угар!F5:F10001,N4,угар!AG5:AG10001,Ф7!B110,угар!G5:G10001,D6)+SUMIFS(угар!A5:A10001,угар!F5:F10001,N4,угар!AH5:AH10001,Ф7!B110,угар!G5:G10001,D6)+SUMIFS(угар!A5:A10001,угар!F5:F10001,N4,угар!AI5:AI10001,Ф7!B110,угар!G5:G10001,D6)+SUMIFS(угар!A5:A10001,угар!F5:F10001,N4,угар!AJ5:AJ10001,Ф7!B110,угар!G5:G10001,D6)</f>
        <v>0</v>
      </c>
      <c r="O110" s="1312">
        <f>SUMIFS(угар!A5:A10001,угар!F5:F10001,N4,угар!AA5:AA10001,Ф7!B110,угар!G5:G10001,E6)+SUMIFS(угар!A5:A10001,угар!F5:F10001,N4,угар!AB5:AB10001,Ф7!B110,угар!G5:G10001,E6)+SUMIFS(угар!A5:A10001,угар!F5:F10001,N4,угар!AC5:AC10001,Ф7!B110,угар!G5:G10001,E6)+SUMIFS(угар!A5:A10001,угар!F5:F10001,N4,угар!AD5:AD10001,Ф7!B110,угар!G5:G10001,E6)+SUMIFS(угар!A5:A10001,угар!F5:F10001,N4,угар!AE5:AE10001,Ф7!B110,угар!G5:G10001,E6)+SUMIFS(угар!A5:A10001,угар!F5:F10001,N4,угар!AF5:AF10001,Ф7!B110,угар!G5:G10001,E6)+SUMIFS(угар!A5:A10001,угар!F5:F10001,N4,угар!AG5:AG10001,Ф7!B110,угар!G5:G10001,E6)+SUMIFS(угар!A5:A10001,угар!F5:F10001,N4,угар!AH5:AH10001,Ф7!B110,угар!G5:G10001,E6)+SUMIFS(угар!A5:A10001,угар!F5:F10001,N4,угар!AI5:AI10001,Ф7!B110,угар!G5:G10001,E6)+SUMIFS(угар!A5:A10001,угар!F5:F10001,N4,угар!AJ5:AJ10001,Ф7!B110,угар!G5:G10001,E6)</f>
        <v>0</v>
      </c>
      <c r="P110" s="1317">
        <f>SUMIFS(угар!A5:A10001,угар!F5:F10001,P4,угар!AA5:AA10001,Ф7!B110,угар!G5:G10001,D6)+SUMIFS(угар!A5:A10001,угар!F5:F10001,P4,угар!AB5:AB10001,Ф7!B110,угар!G5:G10001,D6)+SUMIFS(угар!A5:A10001,угар!F5:F10001,P4,угар!AC5:AC10001,Ф7!B110,угар!G5:G10001,D6)+SUMIFS(угар!A5:A10001,угар!F5:F10001,P4,угар!AD5:AD10001,Ф7!B110,угар!G5:G10001,D6)+SUMIFS(угар!A5:A10001,угар!F5:F10001,P4,угар!AE5:AE10001,Ф7!B110,угар!G5:G10001,D6)+SUMIFS(угар!A5:A10001,угар!F5:F10001,P4,угар!AF5:AF10001,Ф7!B110,угар!G5:G10001,D6)+SUMIFS(угар!A5:A10001,угар!F5:F10001,P4,угар!AG5:AG10001,Ф7!B110,угар!G5:G10001,D6)+SUMIFS(угар!A5:A10001,угар!F5:F10001,P4,угар!AH5:AH10001,Ф7!B110,угар!G5:G10001,D6)+SUMIFS(угар!A5:A10001,угар!F5:F10001,P4,угар!AI5:AI10001,Ф7!B110,угар!G5:G10001,D6)+SUMIFS(угар!A5:A10001,угар!F5:F10001,P4,угар!AJ5:AJ10001,Ф7!B110,угар!G5:G10001,D6)</f>
        <v>0</v>
      </c>
      <c r="Q110" s="1317">
        <f>SUMIFS(угар!A5:A10001,угар!F5:F10001,P4,угар!AA5:AA10001,Ф7!B110,угар!G5:G10001,E6)+SUMIFS(угар!A5:A10001,угар!F5:F10001,P4,угар!AB5:AB10001,Ф7!B110,угар!G5:G10001,E6)+SUMIFS(угар!A5:A10001,угар!F5:F10001,P4,угар!AC5:AC10001,Ф7!B110,угар!G5:G10001,E6)+SUMIFS(угар!A5:A10001,угар!F5:F10001,P4,угар!AD5:AD10001,Ф7!B110,угар!G5:G10001,E6)+SUMIFS(угар!A5:A10001,угар!F5:F10001,P4,угар!AE5:AE10001,Ф7!B110,угар!G5:G10001,E6)+SUMIFS(угар!A5:A10001,угар!F5:F10001,P4,угар!AF5:AF10001,Ф7!B110,угар!G5:G10001,E6)+SUMIFS(угар!A5:A10001,угар!F5:F10001,P4,угар!AG5:AG10001,Ф7!B110,угар!G5:G10001,E6)+SUMIFS(угар!A5:A10001,угар!F5:F10001,P4,угар!AH5:AH10001,Ф7!B110,угар!G5:G10001,E6)+SUMIFS(угар!A5:A10001,угар!F5:F10001,P4,угар!AI5:AI10001,Ф7!B110,угар!G5:G10001,E6)+SUMIFS(угар!A5:A10001,угар!F5:F10001,P4,угар!AJ5:AJ10001,Ф7!B110,угар!G5:G10001,E6)</f>
        <v>0</v>
      </c>
      <c r="R110" s="1317">
        <f>SUMIFS(угар!A5:A10001,угар!F5:F10001,R4,угар!AA5:AA10001,Ф7!B110,угар!G5:G10001,D6)+SUMIFS(угар!A5:A10001,угар!F5:F10001,R4,угар!AB5:AB10001,Ф7!B110,угар!G5:G10001,D6)+SUMIFS(угар!A5:A10001,угар!F5:F10001,R4,угар!AC5:AC10001,Ф7!B110,угар!G5:G10001,D6)+SUMIFS(угар!A5:A10001,угар!F5:F10001,R4,угар!AD5:AD10001,Ф7!B110,угар!G5:G10001,D6)+SUMIFS(угар!A5:A10001,угар!F5:F10001,R4,угар!AE5:AE10001,Ф7!B110,угар!G5:G10001,D6)+SUMIFS(угар!A5:A10001,угар!F5:F10001,R4,угар!AF5:AF10001,Ф7!B110,угар!G5:G10001,D6)+SUMIFS(угар!A5:A10001,угар!F5:F10001,R4,угар!AG5:AG10001,Ф7!B110,угар!G5:G10001,D6)+SUMIFS(угар!A5:A10001,угар!F5:F10001,R4,угар!AH5:AH10001,Ф7!B110,угар!G5:G10001,D6)+SUMIFS(угар!A5:A10001,угар!F5:F10001,R4,угар!AI5:AI10001,Ф7!B110,угар!G5:G10001,D6)+SUMIFS(угар!A5:A10001,угар!F5:F10001,R4,угар!AJ5:AJ10001,Ф7!B110,угар!G5:G10001,D6)</f>
        <v>0</v>
      </c>
      <c r="S110" s="1317">
        <f>SUMIFS(угар!A5:A10001,угар!F5:F10001,R4,угар!AA5:AA10001,Ф7!B110,угар!G5:G10001,E6)+SUMIFS(угар!A5:A10001,угар!F5:F10001,R4,угар!AB5:AB10001,Ф7!B110,угар!G5:G10001,E6)+SUMIFS(угар!A5:A10001,угар!F5:F10001,R4,угар!AC5:AC10001,Ф7!B110,угар!G5:G10001,E6)+SUMIFS(угар!A5:A10001,угар!F5:F10001,R4,угар!AD5:AD10001,Ф7!B110,угар!G5:G10001,E6)+SUMIFS(угар!A5:A10001,угар!F5:F10001,R4,угар!AE5:AE10001,Ф7!B110,угар!G5:G10001,E6)+SUMIFS(угар!A5:A10001,угар!F5:F10001,R4,угар!AF5:AF10001,Ф7!B110,угар!G5:G10001,E6)+SUMIFS(угар!A5:A10001,угар!F5:F10001,R4,угар!AG5:AG10001,Ф7!B110,угар!G5:G10001,E6)+SUMIFS(угар!A5:A10001,угар!F5:F10001,R4,угар!AH5:AH10001,Ф7!B110,угар!G5:G10001,E6)+SUMIFS(угар!A5:A10001,угар!F5:F10001,R4,угар!AI5:AI10001,Ф7!B110,угар!G5:G10001,E6)+SUMIFS(угар!A5:A10001,угар!F5:F10001,R4,угар!AJ5:AJ10001,Ф7!B110,угар!G5:G10001,E6)</f>
        <v>1</v>
      </c>
      <c r="T110" s="1317">
        <f>SUMIFS(угар!A5:A10001,угар!F5:F10001,T4,угар!AA5:AA10001,Ф7!B110,угар!G5:G10001,D6)+SUMIFS(угар!A5:A10001,угар!F5:F10001,T4,угар!AB5:AB10001,Ф7!B110,угар!G5:G10001,D6)+SUMIFS(угар!A5:A10001,угар!F5:F10001,T4,угар!AC5:AC10001,Ф7!B110,угар!G5:G10001,D6)+SUMIFS(угар!A5:A10001,угар!F5:F10001,T4,угар!AD5:AD10001,Ф7!B110,угар!G5:G10001,D6)+SUMIFS(угар!A5:A10001,угар!F5:F10001,T4,угар!AE5:AE10001,Ф7!B110,угар!G5:G10001,D6)+SUMIFS(угар!A5:A10001,угар!F5:F10001,T4,угар!AF5:AF10001,Ф7!B110,угар!G5:G10001,D6)+SUMIFS(угар!A5:A10001,угар!F5:F10001,T4,угар!AG5:AG10001,Ф7!B110,угар!G5:G10001,D6)+SUMIFS(угар!A5:A10001,угар!F5:F10001,T4,угар!AH5:AH10001,Ф7!B110,угар!G5:G10001,D6)+SUMIFS(угар!A5:A10001,угар!F5:F10001,T4,угар!AI5:AI10001,Ф7!B110,угар!G5:G10001,D6)+SUMIFS(угар!A5:A10001,угар!F5:F10001,T4,угар!AJ5:AJ10001,Ф7!B110,угар!G5:G10001,D6)</f>
        <v>0</v>
      </c>
      <c r="U110" s="1317">
        <f>SUMIFS(угар!A5:A10001,угар!F5:F10001,T4,угар!AA5:AA10001,Ф7!B110,угар!G5:G10001,E6)+SUMIFS(угар!A5:A10001,угар!F5:F10001,T4,угар!AB5:AB10001,Ф7!B110,угар!G5:G10001,E6)+SUMIFS(угар!A5:A10001,угар!F5:F10001,T4,угар!AC5:AC10001,Ф7!B110,угар!G5:G10001,E6)+SUMIFS(угар!A5:A10001,угар!F5:F10001,T4,угар!AD5:AD10001,Ф7!B110,угар!G5:G10001,E6)+SUMIFS(угар!A5:A10001,угар!F5:F10001,T4,угар!AE5:AE10001,Ф7!B110,угар!G5:G10001,E6)+SUMIFS(угар!A5:A10001,угар!F5:F10001,T4,угар!AF5:AF10001,Ф7!B110,угар!G5:G10001,E6)+SUMIFS(угар!A5:A10001,угар!F5:F10001,T4,угар!AG5:AG10001,Ф7!B110,угар!G5:G10001,E6)+SUMIFS(угар!A5:A10001,угар!F5:F10001,T4,угар!AH5:AH10001,Ф7!B110,угар!G5:G10001,E6)+SUMIFS(угар!A5:A10001,угар!F5:F10001,T4,угар!AI5:AI10001,Ф7!B110,угар!G5:G10001,E6)+SUMIFS(угар!A5:A10001,угар!F5:F10001,T4,угар!AJ5:AJ10001,Ф7!B110,угар!G5:G10001,E6)</f>
        <v>0</v>
      </c>
      <c r="V110" s="1317">
        <f>SUMIFS(угар!A5:A10001,угар!F5:F10001,V4,угар!AA5:AA10001,Ф7!B110,угар!G5:G10001,D6)+SUMIFS(угар!A5:A10001,угар!F5:F10001,V4,угар!AB5:AB10001,Ф7!B110,угар!G5:G10001,D6)+SUMIFS(угар!A5:A10001,угар!F5:F10001,V4,угар!AC5:AC10001,Ф7!B110,угар!G5:G10001,D6)+SUMIFS(угар!A5:A10001,угар!F5:F10001,V4,угар!AD5:AD10001,Ф7!B110,угар!G5:G10001,D6)+SUMIFS(угар!A5:A10001,угар!F5:F10001,V4,угар!AE5:AE10001,Ф7!B110,угар!G5:G10001,D6)+SUMIFS(угар!A5:A10001,угар!F5:F10001,V4,угар!AF5:AF10001,Ф7!B110,угар!G5:G10001,D6)+SUMIFS(угар!A5:A10001,угар!F5:F10001,V4,угар!AG5:AG10001,Ф7!B110,угар!G5:G10001,D6)+SUMIFS(угар!A5:A10001,угар!F5:F10001,V4,угар!AH5:AH10001,Ф7!B110,угар!G5:G10001,D6)+SUMIFS(угар!A5:A10001,угар!F5:F10001,V4,угар!AI5:AI10001,Ф7!B110,угар!G5:G10001,D6)+SUMIFS(угар!A5:A10001,угар!F5:F10001,V4,угар!AJ5:AJ10001,Ф7!B110,угар!G5:G10001,D6)</f>
        <v>0</v>
      </c>
      <c r="W110" s="1317">
        <f>SUMIFS(угар!A5:A10001,угар!F5:F10001,V4,угар!AA5:AA10001,Ф7!B110,угар!G5:G10001,E6)+SUMIFS(угар!A5:A10001,угар!F5:F10001,V4,угар!AB5:AB10001,Ф7!B110,угар!G5:G10001,E6)+SUMIFS(угар!A5:A10001,угар!F5:F10001,V4,угар!AC5:AC10001,Ф7!B110,угар!G5:G10001,E6)+SUMIFS(угар!A5:A10001,угар!F5:F10001,V4,угар!AD5:AD10001,Ф7!B110,угар!G5:G10001,E6)+SUMIFS(угар!A5:A10001,угар!F5:F10001,V4,угар!AE5:AE10001,Ф7!B110,угар!G5:G10001,E6)+SUMIFS(угар!A5:A10001,угар!F5:F10001,V4,угар!AF5:AF10001,Ф7!B110,угар!G5:G10001,E6)+SUMIFS(угар!A5:A10001,угар!F5:F10001,V4,угар!AG5:AG10001,Ф7!B110,угар!G5:G10001,E6)+SUMIFS(угар!A5:A10001,угар!F5:F10001,V4,угар!AH5:AH10001,Ф7!B110,угар!G5:G10001,E6)+SUMIFS(угар!A5:A10001,угар!F5:F10001,V4,угар!AI5:AI10001,Ф7!B110,угар!G5:G10001,E6)+SUMIFS(угар!A5:A10001,угар!F5:F10001,V4,угар!AJ5:AJ10001,Ф7!B110,угар!G5:G10001,E6)</f>
        <v>0</v>
      </c>
      <c r="X110" s="1317">
        <f>SUMIFS(угар!A5:A10001,угар!F5:F10001,X4,угар!AA5:AA10001,Ф7!B110,угар!G5:G10001,D6)+SUMIFS(угар!A5:A10001,угар!F5:F10001,X4,угар!AB5:AB10001,Ф7!B110,угар!G5:G10001,D6)+SUMIFS(угар!A5:A10001,угар!F5:F10001,X4,угар!AC5:AC10001,Ф7!B110,угар!G5:G10001,D6)+SUMIFS(угар!A5:A10001,угар!F5:F10001,X4,угар!AD5:AD10001,Ф7!B110,угар!G5:G10001,D6)+SUMIFS(угар!A5:A10001,угар!F5:F10001,X4,угар!AE5:AE10001,Ф7!B110,угар!G5:G10001,D6)+SUMIFS(угар!A5:A10001,угар!F5:F10001,X4,угар!AF5:AF10001,Ф7!B110,угар!G5:G10001,D6)+SUMIFS(угар!A5:A10001,угар!F5:F10001,X4,угар!AG5:AG10001,Ф7!B110,угар!G5:G10001,D6)+SUMIFS(угар!A5:A10001,угар!F5:F10001,X4,угар!AH5:AH10001,Ф7!B110,угар!G5:G10001,D6)+SUMIFS(угар!A5:A10001,угар!F5:F10001,X4,угар!AI5:AI10001,Ф7!B110,угар!G5:G10001,D6)+SUMIFS(угар!A5:A10001,угар!F5:F10001,X4,угар!AJ5:AJ10001,Ф7!B110,угар!G5:G10001,D6)</f>
        <v>0</v>
      </c>
      <c r="Y110" s="1317">
        <f>SUMIFS(угар!A5:A10001,угар!F5:F10001,X4,угар!AA5:AA10001,Ф7!B110,угар!G5:G10001,E6)+SUMIFS(угар!A5:A10001,угар!F5:F10001,X4,угар!AB5:AB10001,Ф7!B110,угар!G5:G10001,E6)+SUMIFS(угар!A5:A10001,угар!F5:F10001,X4,угар!AC5:AC10001,Ф7!B110,угар!G5:G10001,E6)+SUMIFS(угар!A5:A10001,угар!F5:F10001,X4,угар!AD5:AD10001,Ф7!B110,угар!G5:G10001,E6)+SUMIFS(угар!A5:A10001,угар!F5:F10001,X4,угар!AE5:AE10001,Ф7!B110,угар!G5:G10001,E6)+SUMIFS(угар!A5:A10001,угар!F5:F10001,X4,угар!AF5:AF10001,Ф7!B110,угар!G5:G10001,E6)+SUMIFS(угар!A5:A10001,угар!F5:F10001,X4,угар!AG5:AG10001,Ф7!B110,угар!G5:G10001,E6)+SUMIFS(угар!A5:A10001,угар!F5:F10001,X4,угар!AH5:AH10001,Ф7!B110,угар!G5:G10001,E6)+SUMIFS(угар!A5:A10001,угар!F5:F10001,X4,угар!AI5:AI10001,Ф7!B110,угар!G5:G10001,E6)+SUMIFS(угар!A5:A10001,угар!F5:F10001,X4,угар!AJ5:AJ10001,Ф7!B110,угар!G5:G10001,E6)</f>
        <v>1</v>
      </c>
      <c r="Z110" s="1317">
        <f>SUMIFS(угар!A5:A10001,угар!F5:F10001,Z4,угар!AA5:AA10001,Ф7!B110,угар!G5:G10001,D6)+SUMIFS(угар!A5:A10001,угар!F5:F10001,Z4,угар!AB5:AB10001,Ф7!B110,угар!G5:G10001,D6)+SUMIFS(угар!A5:A10001,угар!F5:F10001,Z4,угар!AC5:AC10001,Ф7!B110,угар!G5:G10001,D6)+SUMIFS(угар!A5:A10001,угар!F5:F10001,Z4,угар!AD5:AD10001,Ф7!B110,угар!G5:G10001,D6)+SUMIFS(угар!A5:A10001,угар!F5:F10001,Z4,угар!AE5:AE10001,Ф7!B110,угар!G5:G10001,D6)+SUMIFS(угар!A5:A10001,угар!F5:F10001,Z4,угар!AF5:AF10001,Ф7!B110,угар!G5:G10001,D6)+SUMIFS(угар!A5:A10001,угар!F5:F10001,Z4,угар!AG5:AG10001,Ф7!B110,угар!G5:G10001,D6)+SUMIFS(угар!A5:A10001,угар!F5:F10001,Z4,угар!AH5:AH10001,Ф7!B110,угар!G5:G10001,D6)+SUMIFS(угар!A5:A10001,угар!F5:F10001,Z4,угар!AI5:AI10001,Ф7!B110,угар!G5:G10001,D6)+SUMIFS(угар!A5:A10001,угар!F5:F10001,Z4,угар!AJ5:AJ10001,Ф7!B110,угар!G5:G10001,D6)</f>
        <v>0</v>
      </c>
      <c r="AA110" s="1317">
        <f>SUMIFS(угар!A5:A10001,угар!F5:F10001,Z4,угар!AA5:AA10001,Ф7!B110,угар!G5:G10001,E6)+SUMIFS(угар!A5:A10001,угар!F5:F10001,Z4,угар!AB5:AB10001,Ф7!B110,угар!G5:G10001,E6)+SUMIFS(угар!A5:A10001,угар!F5:F10001,Z4,угар!AC5:AC10001,Ф7!B110,угар!G5:G10001,E6)+SUMIFS(угар!A5:A10001,угар!F5:F10001,Z4,угар!AD5:AD10001,Ф7!B110,угар!G5:G10001,E6)+SUMIFS(угар!A5:A10001,угар!F5:F10001,Z4,угар!AE5:AE10001,Ф7!B110,угар!G5:G10001,E6)+SUMIFS(угар!A5:A10001,угар!F5:F10001,Z4,угар!AF5:AF10001,Ф7!B110,угар!G5:G10001,E6)+SUMIFS(угар!A5:A10001,угар!F5:F10001,Z4,угар!AG5:AG10001,Ф7!B110,угар!G5:G10001,E6)+SUMIFS(угар!A5:A10001,угар!F5:F10001,Z4,угар!AH5:AH10001,Ф7!B110,угар!G5:G10001,E6)+SUMIFS(угар!A5:A10001,угар!F5:F10001,Z4,угар!AI5:AI10001,Ф7!B110,угар!G5:G10001,E6)+SUMIFS(угар!A5:A10001,угар!F5:F10001,Z4,угар!AJ5:AJ10001,Ф7!B110,угар!G5:G10001,E6)</f>
        <v>0</v>
      </c>
      <c r="AB110" s="1317">
        <f>SUMIFS(угар!A5:A10001,угар!F5:F10001,AB4,угар!AA5:AA10001,Ф7!B110,угар!G5:G10001,D6)+SUMIFS(угар!A5:A10001,угар!F5:F10001,AB4,угар!AB5:AB10001,Ф7!B110,угар!G5:G10001,D6)+SUMIFS(угар!A5:A10001,угар!F5:F10001,AB4,угар!AC5:AC10001,Ф7!B110,угар!G5:G10001,D6)+SUMIFS(угар!A5:A10001,угар!F5:F10001,AB4,угар!AD5:AD10001,Ф7!B110,угар!G5:G10001,D6)+SUMIFS(угар!A5:A10001,угар!F5:F10001,AB4,угар!AE5:AE10001,Ф7!B110,угар!G5:G10001,D6)+SUMIFS(угар!A5:A10001,угар!F5:F10001,AB4,угар!AF5:AF10001,Ф7!B110,угар!G5:G10001,D6)+SUMIFS(угар!A5:A10001,угар!F5:F10001,AB4,угар!AG5:AG10001,Ф7!B110,угар!G5:G10001,D6)+SUMIFS(угар!A5:A10001,угар!F5:F10001,AB4,угар!AH5:AH10001,Ф7!B110,угар!G5:G10001,D6)+SUMIFS(угар!A5:A10001,угар!F5:F10001,AB4,угар!AI5:AI10001,Ф7!B110,угар!G5:G10001,D6)+SUMIFS(угар!A5:A10001,угар!F5:F10001,AB4,угар!AJ5:AJ10001,Ф7!B110,угар!G5:G10001,D6)</f>
        <v>0</v>
      </c>
      <c r="AC110" s="1317">
        <f>SUMIFS(угар!A5:A10001,угар!F5:F10001,AB4,угар!AA5:AA10001,Ф7!B110,угар!G5:G10001,E6)+SUMIFS(угар!A5:A10001,угар!F5:F10001,AB4,угар!AB5:AB10001,Ф7!B110,угар!G5:G10001,E6)+SUMIFS(угар!A5:A10001,угар!F5:F10001,AB4,угар!AC5:AC10001,Ф7!B110,угар!G5:G10001,E6)+SUMIFS(угар!A5:A10001,угар!F5:F10001,AB4,угар!AD5:AD10001,Ф7!B110,угар!G5:G10001,E6)+SUMIFS(угар!A5:A10001,угар!F5:F10001,AB4,угар!AE5:AE10001,Ф7!B110,угар!G5:G10001,E6)+SUMIFS(угар!A5:A10001,угар!F5:F10001,AB4,угар!AF5:AF10001,Ф7!B110,угар!G5:G10001,E6)+SUMIFS(угар!A5:A10001,угар!F5:F10001,AB4,угар!AG5:AG10001,Ф7!B110,угар!G5:G10001,E6)+SUMIFS(угар!A5:A10001,угар!F5:F10001,AB4,угар!AH5:AH10001,Ф7!B110,угар!G5:G10001,E6)+SUMIFS(угар!A5:A10001,угар!F5:F10001,AB4,угар!AI5:AI10001,Ф7!B110,угар!G5:G10001,E6)+SUMIFS(угар!A5:A10001,угар!F5:F10001,AB4,угар!AJ5:AJ10001,Ф7!B110,угар!G5:G10001,E6)</f>
        <v>0</v>
      </c>
      <c r="AD110" s="1317">
        <f>SUMIFS(угар!A5:A10001,угар!F5:F10001,AD4,угар!AA5:AA10001,Ф7!B110,угар!G5:G10001,D6)+SUMIFS(угар!A5:A10001,угар!F5:F10001,AD4,угар!AB5:AB10001,Ф7!B110,угар!G5:G10001,D6)+SUMIFS(угар!A5:A10001,угар!F5:F10001,AD4,угар!AC5:AC10001,Ф7!B110,угар!G5:G10001,D6)+SUMIFS(угар!A5:A10001,угар!F5:F10001,AD4,угар!AD5:AD10001,Ф7!B110,угар!G5:G10001,D6)+SUMIFS(угар!A5:A10001,угар!F5:F10001,AD4,угар!AE5:AE10001,Ф7!B110,угар!G5:G10001,D6)+SUMIFS(угар!A5:A10001,угар!F5:F10001,AD4,угар!AF5:AF10001,Ф7!B110,угар!G5:G10001,D6)+SUMIFS(угар!A5:A10001,угар!F5:F10001,AD4,угар!AG5:AG10001,Ф7!B110,угар!G5:G10001,D6)+SUMIFS(угар!A5:A10001,угар!F5:F10001,AD4,угар!AH5:AH10001,Ф7!B110,угар!G5:G10001,D6)+SUMIFS(угар!A5:A10001,угар!F5:F10001,AD4,угар!AI5:AI10001,Ф7!B110,угар!G5:G10001,D6)+SUMIFS(угар!A5:A10001,угар!F5:F10001,AD4,угар!AJ5:AJ10001,Ф7!B110,угар!G5:G10001,D6)</f>
        <v>0</v>
      </c>
      <c r="AE110" s="1317">
        <f>SUMIFS(угар!A5:A10001,угар!F5:F10001,AD4,угар!AA5:AA10001,Ф7!B110,угар!G5:G10001,E6)+SUMIFS(угар!A5:A10001,угар!F5:F10001,AD4,угар!AB5:AB10001,Ф7!B110,угар!G5:G10001,E6)+SUMIFS(угар!A5:A10001,угар!F5:F10001,AD4,угар!AC5:AC10001,Ф7!B110,угар!G5:G10001,E6)+SUMIFS(угар!A5:A10001,угар!F5:F10001,AD4,угар!AD5:AD10001,Ф7!B110,угар!G5:G10001,E6)+SUMIFS(угар!A5:A10001,угар!F5:F10001,AD4,угар!AE5:AE10001,Ф7!B110,угар!G5:G10001,E6)+SUMIFS(угар!A5:A10001,угар!F5:F10001,AD4,угар!AF5:AF10001,Ф7!B110,угар!G5:G10001,E6)+SUMIFS(угар!A5:A10001,угар!F5:F10001,AD4,угар!AG5:AG10001,Ф7!B110,угар!G5:G10001,E6)+SUMIFS(угар!A5:A10001,угар!F5:F10001,AD4,угар!AH5:AH10001,Ф7!B110,угар!G5:G10001,E6)+SUMIFS(угар!A5:A10001,угар!F5:F10001,AD4,угар!AI5:AI10001,Ф7!B110,угар!G5:G10001,E6)+SUMIFS(угар!A5:A10001,угар!F5:F10001,AD4,угар!AJ5:AJ10001,Ф7!B110,угар!G5:G10001,E6)</f>
        <v>0</v>
      </c>
      <c r="AF110" s="1317">
        <f>SUMIFS(угар!A5:A10001,угар!F5:F10001,AF4,угар!AA5:AA10001,Ф7!B110,угар!G5:G10001,D6)+SUMIFS(угар!A5:A10001,угар!F5:F10001,AF4,угар!AB5:AB10001,Ф7!B110,угар!G5:G10001,D6)+SUMIFS(угар!A5:A10001,угар!F5:F10001,AF4,угар!AC5:AC10001,Ф7!B110,угар!G5:G10001,D6)+SUMIFS(угар!A5:A10001,угар!F5:F10001,AF4,угар!AD5:AD10001,Ф7!B110,угар!G5:G10001,D6)+SUMIFS(угар!A5:A10001,угар!F5:F10001,AF4,угар!AE5:AE10001,Ф7!B110,угар!G5:G10001,D6)+SUMIFS(угар!A5:A10001,угар!F5:F10001,AF4,угар!AF5:AF10001,Ф7!B110,угар!G5:G10001,D6)+SUMIFS(угар!A5:A10001,угар!F5:F10001,AF4,угар!AG5:AG10001,Ф7!B110,угар!G5:G10001,D6)+SUMIFS(угар!A5:A10001,угар!F5:F10001,AF4,угар!AH5:AH10001,Ф7!B110,угар!G5:G10001,D6)+SUMIFS(угар!A5:A10001,угар!F5:F10001,AF4,угар!AI5:AI10001,Ф7!B110,угар!G5:G10001,D6)+SUMIFS(угар!A5:A10001,угар!F5:F10001,AF4,угар!AJ5:AJ10001,Ф7!B110,угар!G5:G10001,D6)</f>
        <v>0</v>
      </c>
      <c r="AG110" s="1317">
        <f>SUMIFS(угар!A5:A10001,угар!F5:F10001,AF4,угар!AA5:AA10001,Ф7!B110,угар!G5:G10001,E6)+SUMIFS(угар!A5:A10001,угар!F5:F10001,AF4,угар!AB5:AB10001,Ф7!B110,угар!G5:G10001,E6)+SUMIFS(угар!A5:A10001,угар!F5:F10001,AF4,угар!AC5:AC10001,Ф7!B110,угар!G5:G10001,E6)+SUMIFS(угар!A5:A10001,угар!F5:F10001,AF4,угар!AD5:AD10001,Ф7!B110,угар!G5:G10001,E6)+SUMIFS(угар!A5:A10001,угар!F5:F10001,AF4,угар!AE5:AE10001,Ф7!B110,угар!G5:G10001,E6)+SUMIFS(угар!A5:A10001,угар!F5:F10001,AF4,угар!AF5:AF10001,Ф7!B110,угар!G5:G10001,E6)+SUMIFS(угар!A5:A10001,угар!F5:F10001,AF4,угар!AG5:AG10001,Ф7!B110,угар!G5:G10001,E6)+SUMIFS(угар!A5:A10001,угар!F5:F10001,AF4,угар!AH5:AH10001,Ф7!B110,угар!G5:G10001,E6)+SUMIFS(угар!A5:A10001,угар!F5:F10001,AF4,угар!AI5:AI10001,Ф7!B110,угар!G5:G10001,E6)+SUMIFS(угар!A5:A10001,угар!F5:F10001,AF4,угар!AJ5:AJ10001,Ф7!B110,угар!G5:G10001,E6)</f>
        <v>0</v>
      </c>
      <c r="AH110" s="1317">
        <f>SUMIFS(угар!A5:A10001,угар!F5:F10001,AH4,угар!AA5:AA10001,Ф7!B110,угар!G5:G10001,D6)+SUMIFS(угар!A5:A10001,угар!F5:F10001,AH4,угар!AB5:AB10001,Ф7!B110,угар!G5:G10001,D6)+SUMIFS(угар!A5:A10001,угар!F5:F10001,AH4,угар!AC5:AC10001,Ф7!B110,угар!G5:G10001,D6)+SUMIFS(угар!A5:A10001,угар!F5:F10001,AH4,угар!AD5:AD10001,Ф7!B110,угар!G5:G10001,D6)+SUMIFS(угар!A5:A10001,угар!F5:F10001,AH4,угар!AE5:AE10001,Ф7!B110,угар!G5:G10001,D6)+SUMIFS(угар!A5:A10001,угар!F5:F10001,AH4,угар!AF5:AF10001,Ф7!B110,угар!G5:G10001,D6)+SUMIFS(угар!A5:A10001,угар!F5:F10001,AH4,угар!AG5:AG10001,Ф7!B110,угар!G5:G10001,D6)+SUMIFS(угар!A5:A10001,угар!F5:F10001,AH4,угар!AH5:AH10001,Ф7!B110,угар!G5:G10001,D6)+SUMIFS(угар!A5:A10001,угар!F5:F10001,AH4,угар!AI5:AI10001,Ф7!B110,угар!G5:G10001,D6)+SUMIFS(угар!A5:A10001,угар!F5:F10001,AH4,угар!AJ5:AJ10001,Ф7!B110,угар!G5:G10001,D6)</f>
        <v>2</v>
      </c>
      <c r="AI110" s="1317">
        <f>SUMIFS(угар!A5:A10001,угар!F5:F10001,AH4,угар!AA5:AA10001,Ф7!B110,угар!G5:G10001,E6)+SUMIFS(угар!A5:A10001,угар!F5:F10001,AH4,угар!AB5:AB10001,Ф7!B110,угар!G5:G10001,E6)+SUMIFS(угар!A5:A10001,угар!F5:F10001,AH4,угар!AC5:AC10001,Ф7!B110,угар!G5:G10001,E6)+SUMIFS(угар!A5:A10001,угар!F5:F10001,AH4,угар!AD5:AD10001,Ф7!B110,угар!G5:G10001,E6)+SUMIFS(угар!A5:A10001,угар!F5:F10001,AH4,угар!AE5:AE10001,Ф7!B110,угар!G5:G10001,E6)+SUMIFS(угар!A5:A10001,угар!F5:F10001,AH4,угар!AF5:AF10001,Ф7!B110,угар!G5:G10001,E6)+SUMIFS(угар!A5:A10001,угар!F5:F10001,AH4,угар!AG5:AG10001,Ф7!B110,угар!G5:G10001,E6)+SUMIFS(угар!A5:A10001,угар!F5:F10001,AH4,угар!AH5:AH10001,Ф7!B110,угар!G5:G10001,E6)+SUMIFS(угар!A5:A10001,угар!F5:F10001,AH4,угар!AI5:AI10001,Ф7!B110,угар!G5:G10001,E6)+SUMIFS(угар!A5:A10001,угар!F5:F10001,AH4,угар!AJ5:AJ10001,Ф7!B110,угар!G5:G10001,E6)</f>
        <v>0</v>
      </c>
      <c r="AJ110" s="1317">
        <f>SUMIFS(угар!A5:A10001,угар!F5:F10001,AJ4,угар!AA5:AA10001,Ф7!B110,угар!G5:G10001,D6)+SUMIFS(угар!A5:A10001,угар!F5:F10001,AJ4,угар!AB5:AB10001,Ф7!B110,угар!G5:G10001,D6)+SUMIFS(угар!A5:A10001,угар!F5:F10001,AJ4,угар!AC5:AC10001,Ф7!B110,угар!G5:G10001,D6)+SUMIFS(угар!A5:A10001,угар!F5:F10001,AJ4,угар!AD5:AD10001,Ф7!B110,угар!G5:G10001,D6)+SUMIFS(угар!A5:A10001,угар!F5:F10001,AJ4,угар!AE5:AE10001,Ф7!B110,угар!G5:G10001,D6)+SUMIFS(угар!A5:A10001,угар!F5:F10001,AJ4,угар!AF5:AF10001,Ф7!B110,угар!G5:G10001,D6)+SUMIFS(угар!A5:A10001,угар!F5:F10001,AJ4,угар!AG5:AG10001,Ф7!B110,угар!G5:G10001,D6)+SUMIFS(угар!A5:A10001,угар!F5:F10001,AJ4,угар!AH5:AH10001,Ф7!B110,угар!G5:G10001,D6)+SUMIFS(угар!A5:A10001,угар!F5:F10001,AJ4,угар!AI5:AI10001,Ф7!B110,угар!G5:G10001,D6)+SUMIFS(угар!A5:A10001,угар!F5:F10001,AJ4,угар!AJ5:AJ10001,Ф7!B110,угар!G5:G10001,D6)</f>
        <v>0</v>
      </c>
      <c r="AK110" s="1317">
        <f>SUMIFS(угар!A5:A10001,угар!F5:F10001,AJ4,угар!AA5:AA10001,Ф7!B110,угар!G5:G10001,E6)+SUMIFS(угар!A5:A10001,угар!F5:F10001,AJ4,угар!AB5:AB10001,Ф7!B110,угар!G5:G10001,E6)+SUMIFS(угар!A5:A10001,угар!F5:F10001,AJ4,угар!AC5:AC10001,Ф7!B110,угар!G5:G10001,E6)+SUMIFS(угар!A5:A10001,угар!F5:F10001,AJ4,угар!AD5:AD10001,Ф7!B110,угар!G5:G10001,E6)+SUMIFS(угар!A5:A10001,угар!F5:F10001,AJ4,угар!AE5:AE10001,Ф7!B110,угар!G5:G10001,E6)+SUMIFS(угар!A5:A10001,угар!F5:F10001,AJ4,угар!AF5:AF10001,Ф7!B110,угар!G5:G10001,E6)+SUMIFS(угар!A5:A10001,угар!F5:F10001,AJ4,угар!AG5:AG10001,Ф7!B110,угар!G5:G10001,E6)+SUMIFS(угар!A5:A10001,угар!F5:F10001,AJ4,угар!AH5:AH10001,Ф7!B110,угар!G5:G10001,E6)+SUMIFS(угар!A5:A10001,угар!F5:F10001,AJ4,угар!AI5:AI10001,Ф7!B110,угар!G5:G10001,E6)+SUMIFS(угар!A5:A10001,угар!F5:F10001,AJ4,угар!AJ5:AJ10001,Ф7!B110,угар!G5:G10001,E6)</f>
        <v>0</v>
      </c>
      <c r="AL110" s="1312">
        <f>SUMIFS(угар!A5:A10001,угар!F5:F10001,AL4,угар!AA5:AA10001,Ф7!B110,угар!G5:G10001,D6)+SUMIFS(угар!A5:A10001,угар!F5:F10001,AL4,угар!AB5:AB10001,Ф7!B110,угар!G5:G10001,D6)+SUMIFS(угар!A5:A10001,угар!F5:F10001,AL4,угар!AC5:AC10001,Ф7!B110,угар!G5:G10001,D6)+SUMIFS(угар!A5:A10001,угар!F5:F10001,AL4,угар!AD5:AD10001,Ф7!B110,угар!G5:G10001,D6)+SUMIFS(угар!A5:A10001,угар!F5:F10001,AL4,угар!AE5:AE10001,Ф7!B110,угар!G5:G10001,D6)+SUMIFS(угар!A5:A10001,угар!F5:F10001,AL4,угар!AF5:AF10001,Ф7!B110,угар!G5:G10001,D6)+SUMIFS(угар!A5:A10001,угар!F5:F10001,AL4,угар!AG5:AG10001,Ф7!B110,угар!G5:G10001,D6)+SUMIFS(угар!A5:A10001,угар!F5:F10001,AL4,угар!AH5:AH10001,Ф7!B110,угар!G5:G10001,D6)+SUMIFS(угар!A5:A10001,угар!F5:F10001,AL4,угар!AI5:AI10001,Ф7!B110,угар!G5:G10001,D6)+SUMIFS(угар!A5:A10001,угар!F5:F10001,AL4,угар!AJ5:AJ10001,Ф7!B110,угар!G5:G10001,D6)</f>
        <v>0</v>
      </c>
      <c r="AM110" s="1312">
        <f>SUMIFS(угар!A5:A10001,угар!F5:F10001,AL4,угар!AA5:AA10001,Ф7!B110,угар!G5:G10001,E6)+SUMIFS(угар!A5:A10001,угар!F5:F10001,AL4,угар!AB5:AB10001,Ф7!B110,угар!G5:G10001,E6)+SUMIFS(угар!A5:A10001,угар!F5:F10001,AL4,угар!AC5:AC10001,Ф7!B110,угар!G5:G10001,E6)+SUMIFS(угар!A5:A10001,угар!F5:F10001,AL4,угар!AD5:AD10001,Ф7!B110,угар!G5:G10001,E6)+SUMIFS(угар!A5:A10001,угар!F5:F10001,AL4,угар!AE5:AE10001,Ф7!B110,угар!G5:G10001,E6)+SUMIFS(угар!A5:A10001,угар!F5:F10001,AL4,угар!AF5:AF10001,Ф7!B110,угар!G5:G10001,E6)+SUMIFS(угар!A5:A10001,угар!F5:F10001,AL4,угар!AG5:AG10001,Ф7!B110,угар!G5:G10001,E6)+SUMIFS(угар!A5:A10001,угар!F5:F10001,AL4,угар!AH5:AH10001,Ф7!B110,угар!G5:G10001,E6)+SUMIFS(угар!A5:A10001,угар!F5:F10001,AL4,угар!AI5:AI10001,Ф7!B110,угар!G5:G10001,E6)+SUMIFS(угар!A5:A10001,угар!F5:F10001,AL4,угар!AJ5:AJ10001,Ф7!B110,угар!G5:G10001,E6)</f>
        <v>0</v>
      </c>
      <c r="AN110" s="1317">
        <f>SUMIFS(угар!A5:A10001,угар!F5:F10001,AN4,угар!AA5:AA10001,Ф7!B110,угар!G5:G10001,D6)+SUMIFS(угар!A5:A10001,угар!F5:F10001,AN4,угар!AB5:AB10001,Ф7!B110,угар!G5:G10001,D6)+SUMIFS(угар!A5:A10001,угар!F5:F10001,AN4,угар!AC5:AC10001,Ф7!B110,угар!G5:G10001,D6)+SUMIFS(угар!A5:A10001,угар!F5:F10001,AN4,угар!AD5:AD10001,Ф7!B110,угар!G5:G10001,D6)+SUMIFS(угар!A5:A10001,угар!F5:F10001,AN4,угар!AE5:AE10001,Ф7!B110,угар!G5:G10001,D6)+SUMIFS(угар!A5:A10001,угар!F5:F10001,AN4,угар!AF5:AF10001,Ф7!B110,угар!G5:G10001,D6)+SUMIFS(угар!A5:A10001,угар!F5:F10001,AN4,угар!AG5:AG10001,Ф7!B110,угар!G5:G10001,D6)+SUMIFS(угар!A5:A10001,угар!F5:F10001,AN4,угар!AH5:AH10001,Ф7!B110,угар!G5:G10001,D6)+SUMIFS(угар!A5:A10001,угар!F5:F10001,AN4,угар!AI5:AI10001,Ф7!B110,угар!G5:G10001,D6)+SUMIFS(угар!A5:A10001,угар!F5:F10001,AN4,угар!AJ5:AJ10001,Ф7!B110,угар!G5:G10001,D6)</f>
        <v>1</v>
      </c>
      <c r="AO110" s="1317">
        <f>SUMIFS(угар!A5:A10001,угар!F5:F10001,AN4,угар!AA5:AA10001,Ф7!B110,угар!G5:G10001,E6)+SUMIFS(угар!A5:A10001,угар!F5:F10001,AN4,угар!AB5:AB10001,Ф7!B110,угар!G5:G10001,E6)+SUMIFS(угар!A5:A10001,угар!F5:F10001,AN4,угар!AC5:AC10001,Ф7!B110,угар!G5:G10001,E6)+SUMIFS(угар!A5:A10001,угар!F5:F10001,AN4,угар!AD5:AD10001,Ф7!B110,угар!G5:G10001,E6)+SUMIFS(угар!A5:A10001,угар!F5:F10001,AN4,угар!AE5:AE10001,Ф7!B110,угар!G5:G10001,E6)+SUMIFS(угар!A5:A10001,угар!F5:F10001,AN4,угар!AF5:AF10001,Ф7!B110,угар!G5:G10001,E6)+SUMIFS(угар!A5:A10001,угар!F5:F10001,AN4,угар!AG5:AG10001,Ф7!B110,угар!G5:G10001,E6)+SUMIFS(угар!A5:A10001,угар!F5:F10001,AN4,угар!AH5:AH10001,Ф7!B110,угар!G5:G10001,E6)+SUMIFS(угар!A5:A10001,угар!F5:F10001,AN4,угар!AI5:AI10001,Ф7!B110,угар!G5:G10001,E6)+SUMIFS(угар!A5:A10001,угар!F5:F10001,AN4,угар!AJ5:AJ10001,Ф7!B110,угар!G5:G10001,E6)</f>
        <v>1</v>
      </c>
      <c r="AP110" s="1317">
        <f>SUMIFS(угар!A5:A10001,угар!F5:F10001,AP4,угар!AA5:AA10001,Ф7!B110,угар!G5:G10001,D6)+SUMIFS(угар!A5:A10001,угар!F5:F10001,AP4,угар!AB5:AB10001,Ф7!B110,угар!G5:G10001,D6)+SUMIFS(угар!A5:A10001,угар!F5:F10001,AP4,угар!AC5:AC10001,Ф7!B110,угар!G5:G10001,D6)+SUMIFS(угар!A5:A10001,угар!F5:F10001,AP4,угар!AD5:AD10001,Ф7!B110,угар!G5:G10001,D6)+SUMIFS(угар!A5:A10001,угар!F5:F10001,AP4,угар!AE5:AE10001,Ф7!B110,угар!G5:G10001,D6)+SUMIFS(угар!A5:A10001,угар!F5:F10001,AP4,угар!AF5:AF10001,Ф7!B110,угар!G5:G10001,D6)+SUMIFS(угар!A5:A10001,угар!F5:F10001,AP4,угар!AG5:AG10001,Ф7!B110,угар!G5:G10001,D6)+SUMIFS(угар!A5:A10001,угар!F5:F10001,AP4,угар!AH5:AH10001,Ф7!B110,угар!G5:G10001,D6)+SUMIFS(угар!A5:A10001,угар!F5:F10001,AP4,угар!AI5:AI10001,Ф7!B110,угар!G5:G10001,D6)+SUMIFS(угар!A5:A10001,угар!F5:F10001,AP4,угар!AJ5:AJ10001,Ф7!B110,угар!G5:G10001,D6)</f>
        <v>0</v>
      </c>
      <c r="AQ110" s="1317">
        <f>SUMIFS(угар!A5:A10001,угар!F5:F10001,AP4,угар!AA5:AA10001,Ф7!B110,угар!G5:G10001,E6)+SUMIFS(угар!A5:A10001,угар!F5:F10001,AP4,угар!AB5:AB10001,Ф7!B110,угар!G5:G10001,E6)+SUMIFS(угар!A5:A10001,угар!F5:F10001,AP4,угар!AC5:AC10001,Ф7!B110,угар!G5:G10001,E6)+SUMIFS(угар!A5:A10001,угар!F5:F10001,AP4,угар!AD5:AD10001,Ф7!B110,угар!G5:G10001,E6)+SUMIFS(угар!A5:A10001,угар!F5:F10001,AP4,угар!AE5:AE10001,Ф7!B110,угар!G5:G10001,E6)+SUMIFS(угар!A5:A10001,угар!F5:F10001,AP4,угар!AF5:AF10001,Ф7!B110,угар!G5:G10001,E6)+SUMIFS(угар!A5:A10001,угар!F5:F10001,AP4,угар!AG5:AG10001,Ф7!B110,угар!G5:G10001,E6)+SUMIFS(угар!A5:A10001,угар!F5:F10001,AP4,угар!AH5:AH10001,Ф7!B110,угар!G5:G10001,E6)+SUMIFS(угар!A5:A10001,угар!F5:F10001,AP4,угар!AI5:AI10001,Ф7!B110,угар!G5:G10001,E6)+SUMIFS(угар!A5:A10001,угар!F5:F10001,AP4,угар!AJ5:AJ10001,Ф7!B110,угар!G5:G10001,E6)</f>
        <v>3</v>
      </c>
      <c r="AR110" s="1317">
        <f>SUMIFS(угар!A5:A10001,угар!F5:F10001,AR4,угар!AA5:AA10001,Ф7!B110,угар!G5:G10001,D6)+SUMIFS(угар!A5:A10001,угар!F5:F10001,AR4,угар!AB5:AB10001,Ф7!B110,угар!G5:G10001,D6)+SUMIFS(угар!A5:A10001,угар!F5:F10001,AR4,угар!AC5:AC10001,Ф7!B110,угар!G5:G10001,D6)+SUMIFS(угар!A5:A10001,угар!F5:F10001,AR4,угар!AD5:AD10001,Ф7!B110,угар!G5:G10001,D6)+SUMIFS(угар!A5:A10001,угар!F5:F10001,AR4,угар!AE5:AE10001,Ф7!B110,угар!G5:G10001,D6)+SUMIFS(угар!A5:A10001,угар!F5:F10001,AR4,угар!AF5:AF10001,Ф7!B110,угар!G5:G10001,D6)+SUMIFS(угар!A5:A10001,угар!F5:F10001,AR4,угар!AG5:AG10001,Ф7!B110,угар!G5:G10001,D6)+SUMIFS(угар!A5:A10001,угар!F5:F10001,AR4,угар!AH5:AH10001,Ф7!B110,угар!G5:G10001,D6)+SUMIFS(угар!A5:A10001,угар!F5:F10001,AR4,угар!AI5:AI10001,Ф7!B110,угар!G5:G10001,D6)+SUMIFS(угар!A5:A10001,угар!F5:F10001,AR4,угар!AJ5:AJ10001,Ф7!B110,угар!G5:G10001,D6)</f>
        <v>2</v>
      </c>
      <c r="AS110" s="1317">
        <f>SUMIFS(угар!A5:A10001,угар!F5:F10001,AR4,угар!AA5:AA10001,Ф7!B110,угар!G5:G10001,E6)+SUMIFS(угар!A5:A10001,угар!F5:F10001,AR4,угар!AB5:AB10001,Ф7!B110,угар!G5:G10001,E6)+SUMIFS(угар!A5:A10001,угар!F5:F10001,AR4,угар!AC5:AC10001,Ф7!B110,угар!G5:G10001,E6)+SUMIFS(угар!A5:A10001,угар!F5:F10001,AR4,угар!AD5:AD10001,Ф7!B110,угар!G5:G10001,E6)+SUMIFS(угар!A5:A10001,угар!F5:F10001,AR4,угар!AE5:AE10001,Ф7!B110,угар!G5:G10001,E6)+SUMIFS(угар!A5:A10001,угар!F5:F10001,AR4,угар!AF5:AF10001,Ф7!B110,угар!G5:G10001,E6)+SUMIFS(угар!A5:A10001,угар!F5:F10001,AR4,угар!AG5:AG10001,Ф7!B110,угар!G5:G10001,E6)+SUMIFS(угар!A5:A10001,угар!F5:F10001,AR4,угар!AH5:AH10001,Ф7!B110,угар!G5:G10001,E6)+SUMIFS(угар!A5:A10001,угар!F5:F10001,AR4,угар!AI5:AI10001,Ф7!B110,угар!G5:G10001,E6)+SUMIFS(угар!A5:A10001,угар!F5:F10001,AR4,угар!AJ5:AJ10001,Ф7!B110,угар!G5:G10001,E6)</f>
        <v>0</v>
      </c>
      <c r="AT110" s="1317">
        <f>SUMIFS(угар!A5:A10001,угар!F5:F10001,AT4,угар!AA5:AA10001,Ф7!B110,угар!G5:G10001,D6)+SUMIFS(угар!A5:A10001,угар!F5:F10001,AT4,угар!AB5:AB10001,Ф7!B110,угар!G5:G10001,D6)+SUMIFS(угар!A5:A10001,угар!F5:F10001,AT4,угар!AC5:AC10001,Ф7!B110,угар!G5:G10001,D6)+SUMIFS(угар!A5:A10001,угар!F5:F10001,AT4,угар!AD5:AD10001,Ф7!B110,угар!G5:G10001,D6)+SUMIFS(угар!A5:A10001,угар!F5:F10001,AT4,угар!AE5:AE10001,Ф7!B110,угар!G5:G10001,D6)+SUMIFS(угар!A5:A10001,угар!F5:F10001,AT4,угар!AF5:AF10001,Ф7!B110,угар!G5:G10001,D6)+SUMIFS(угар!A5:A10001,угар!F5:F10001,AT4,угар!AG5:AG10001,Ф7!B110,угар!G5:G10001,D6)+SUMIFS(угар!A5:A10001,угар!F5:F10001,AT4,угар!AH5:AH10001,Ф7!B110,угар!G5:G10001,D6)+SUMIFS(угар!A5:A10001,угар!F5:F10001,AT4,угар!AI5:AI10001,Ф7!B110,угар!G5:G10001,D6)+SUMIFS(угар!A5:A10001,угар!F5:F10001,AT4,угар!AJ5:AJ10001,Ф7!B110,угар!G5:G10001,D6)</f>
        <v>0</v>
      </c>
      <c r="AU110" s="1317">
        <f>SUMIFS(угар!A5:A10001,угар!F5:F10001,AT4,угар!AA5:AA10001,Ф7!B110,угар!G5:G10001,E6)+SUMIFS(угар!A5:A10001,угар!F5:F10001,AT4,угар!AB5:AB10001,Ф7!B110,угар!G5:G10001,E6)+SUMIFS(угар!A5:A10001,угар!F5:F10001,AT4,угар!AC5:AC10001,Ф7!B110,угар!G5:G10001,E6)+SUMIFS(угар!A5:A10001,угар!F5:F10001,AT4,угар!AD5:AD10001,Ф7!B110,угар!G5:G10001,E6)+SUMIFS(угар!A5:A10001,угар!F5:F10001,AT4,угар!AE5:AE10001,Ф7!B110,угар!G5:G10001,E6)+SUMIFS(угар!A5:A10001,угар!F5:F10001,AT4,угар!AF5:AF10001,Ф7!B110,угар!G5:G10001,E6)+SUMIFS(угар!A5:A10001,угар!F5:F10001,AT4,угар!AG5:AG10001,Ф7!B110,угар!G5:G10001,E6)+SUMIFS(угар!A5:A10001,угар!F5:F10001,AT4,угар!AH5:AH10001,Ф7!B110,угар!G5:G10001,E6)+SUMIFS(угар!A5:A10001,угар!F5:F10001,AT4,угар!AI5:AI10001,Ф7!B110,угар!G5:G10001,E6)+SUMIFS(угар!A5:A10001,угар!F5:F10001,AT4,угар!AJ5:AJ10001,Ф7!B110,угар!G5:G10001,E6)</f>
        <v>0</v>
      </c>
      <c r="AV110" s="1312">
        <f>SUMIFS(угар!A5:A10001,угар!F5:F10001,AV4,угар!AA5:AA10001,Ф7!B110,угар!G5:G10001,D6)+SUMIFS(угар!A5:A10001,угар!F5:F10001,AV4,угар!AB5:AB10001,Ф7!B110,угар!G5:G10001,D6)+SUMIFS(угар!A5:A10001,угар!F5:F10001,AV4,угар!AC5:AC10001,Ф7!B110,угар!G5:G10001,D6)+SUMIFS(угар!A5:A10001,угар!F5:F10001,AV4,угар!AD5:AD10001,Ф7!B110,угар!G5:G10001,D6)+SUMIFS(угар!A5:A10001,угар!F5:F10001,AV4,угар!AE5:AE10001,Ф7!B110,угар!G5:G10001,D6)+SUMIFS(угар!A5:A10001,угар!F5:F10001,AV4,угар!AF5:AF10001,Ф7!B110,угар!G5:G10001,D6)+SUMIFS(угар!A5:A10001,угар!F5:F10001,AV4,угар!AG5:AG10001,Ф7!B110,угар!G5:G10001,D6)+SUMIFS(угар!A5:A10001,угар!F5:F10001,AV4,угар!AH5:AH10001,Ф7!B110,угар!G5:G10001,D6)+SUMIFS(угар!A5:A10001,угар!F5:F10001,AV4,угар!AI5:AI10001,Ф7!B110,угар!G5:G10001,D6)+SUMIFS(угар!A5:A10001,угар!F5:F10001,AV4,угар!AJ5:AJ10001,Ф7!B110,угар!G5:G10001,D6)</f>
        <v>0</v>
      </c>
      <c r="AW110" s="1312">
        <f>SUMIFS(угар!A5:A10001,угар!F5:F10001,AV4,угар!AA5:AA10001,Ф7!B110,угар!G5:G10001,E6)+SUMIFS(угар!A5:A10001,угар!F5:F10001,AV4,угар!AB5:AB10001,Ф7!B110,угар!G5:G10001,E6)+SUMIFS(угар!A5:A10001,угар!F5:F10001,AV4,угар!AC5:AC10001,Ф7!B110,угар!G5:G10001,E6)+SUMIFS(угар!A5:A10001,угар!F5:F10001,AV4,угар!AD5:AD10001,Ф7!B110,угар!G5:G10001,E6)+SUMIFS(угар!A5:A10001,угар!F5:F10001,AV4,угар!AE5:AE10001,Ф7!B110,угар!G5:G10001,E6)+SUMIFS(угар!A5:A10001,угар!F5:F10001,AV4,угар!AF5:AF10001,Ф7!B110,угар!G5:G10001,E6)+SUMIFS(угар!A5:A10001,угар!F5:F10001,AV4,угар!AG5:AG10001,Ф7!B110,угар!G5:G10001,E6)+SUMIFS(угар!A5:A10001,угар!F5:F10001,AV4,угар!AH5:AH10001,Ф7!B110,угар!G5:G10001,E6)+SUMIFS(угар!A5:A10001,угар!F5:F10001,AV4,угар!AI5:AI10001,Ф7!B110,угар!G5:G10001,E6)+SUMIFS(угар!A5:A10001,угар!F5:F10001,AV4,угар!AJ5:AJ10001,Ф7!B110,угар!G5:G10001,E6)</f>
        <v>0</v>
      </c>
    </row>
    <row r="111" spans="1:49" ht="16.5" thickBot="1">
      <c r="A111" s="1299" t="s">
        <v>707</v>
      </c>
      <c r="B111" s="211" t="s">
        <v>394</v>
      </c>
      <c r="C111" s="1292">
        <f t="shared" si="30"/>
        <v>17</v>
      </c>
      <c r="D111" s="1292">
        <f t="shared" si="36"/>
        <v>5</v>
      </c>
      <c r="E111" s="1292">
        <f t="shared" si="37"/>
        <v>12</v>
      </c>
      <c r="F111" s="1315">
        <f t="shared" si="25"/>
        <v>15</v>
      </c>
      <c r="G111" s="1315">
        <v>4</v>
      </c>
      <c r="H111" s="1337">
        <v>11</v>
      </c>
      <c r="I111" s="1351">
        <f t="shared" si="32"/>
        <v>1</v>
      </c>
      <c r="J111" s="1352">
        <f t="shared" si="33"/>
        <v>0.29411764705882354</v>
      </c>
      <c r="K111" s="1352">
        <f t="shared" si="34"/>
        <v>0.70588235294117652</v>
      </c>
      <c r="L111" s="1344">
        <f>L112+L113</f>
        <v>0</v>
      </c>
      <c r="M111" s="1283">
        <f t="shared" ref="M111:AW111" si="39">M112+M113</f>
        <v>0</v>
      </c>
      <c r="N111" s="1283">
        <f t="shared" si="39"/>
        <v>0</v>
      </c>
      <c r="O111" s="1283">
        <f t="shared" si="39"/>
        <v>0</v>
      </c>
      <c r="P111" s="1283">
        <f t="shared" si="39"/>
        <v>0</v>
      </c>
      <c r="Q111" s="1283">
        <f t="shared" si="39"/>
        <v>0</v>
      </c>
      <c r="R111" s="1283">
        <f t="shared" si="39"/>
        <v>0</v>
      </c>
      <c r="S111" s="1283">
        <f t="shared" si="39"/>
        <v>3</v>
      </c>
      <c r="T111" s="1283">
        <f t="shared" si="39"/>
        <v>0</v>
      </c>
      <c r="U111" s="1283">
        <f t="shared" si="39"/>
        <v>1</v>
      </c>
      <c r="V111" s="1283">
        <f t="shared" si="39"/>
        <v>0</v>
      </c>
      <c r="W111" s="1283">
        <f t="shared" si="39"/>
        <v>0</v>
      </c>
      <c r="X111" s="1283">
        <f t="shared" si="39"/>
        <v>0</v>
      </c>
      <c r="Y111" s="1283">
        <f t="shared" si="39"/>
        <v>2</v>
      </c>
      <c r="Z111" s="1283">
        <f t="shared" si="39"/>
        <v>0</v>
      </c>
      <c r="AA111" s="1283">
        <f t="shared" si="39"/>
        <v>0</v>
      </c>
      <c r="AB111" s="1283">
        <f t="shared" si="39"/>
        <v>1</v>
      </c>
      <c r="AC111" s="1283">
        <f t="shared" si="39"/>
        <v>0</v>
      </c>
      <c r="AD111" s="1283">
        <f t="shared" si="39"/>
        <v>0</v>
      </c>
      <c r="AE111" s="1283">
        <f t="shared" si="39"/>
        <v>0</v>
      </c>
      <c r="AF111" s="1283">
        <f t="shared" si="39"/>
        <v>0</v>
      </c>
      <c r="AG111" s="1283">
        <f t="shared" si="39"/>
        <v>0</v>
      </c>
      <c r="AH111" s="1283">
        <f t="shared" si="39"/>
        <v>1</v>
      </c>
      <c r="AI111" s="1283">
        <f t="shared" si="39"/>
        <v>0</v>
      </c>
      <c r="AJ111" s="1283">
        <f t="shared" si="39"/>
        <v>0</v>
      </c>
      <c r="AK111" s="1283">
        <f t="shared" si="39"/>
        <v>0</v>
      </c>
      <c r="AL111" s="1283">
        <f t="shared" si="39"/>
        <v>0</v>
      </c>
      <c r="AM111" s="1283">
        <f t="shared" si="39"/>
        <v>0</v>
      </c>
      <c r="AN111" s="1283">
        <f t="shared" si="39"/>
        <v>0</v>
      </c>
      <c r="AO111" s="1283">
        <f t="shared" si="39"/>
        <v>2</v>
      </c>
      <c r="AP111" s="1283">
        <f t="shared" si="39"/>
        <v>0</v>
      </c>
      <c r="AQ111" s="1283">
        <f t="shared" si="39"/>
        <v>4</v>
      </c>
      <c r="AR111" s="1283">
        <f t="shared" si="39"/>
        <v>1</v>
      </c>
      <c r="AS111" s="1283">
        <f t="shared" si="39"/>
        <v>0</v>
      </c>
      <c r="AT111" s="1283">
        <f t="shared" si="39"/>
        <v>2</v>
      </c>
      <c r="AU111" s="1283">
        <f t="shared" si="39"/>
        <v>0</v>
      </c>
      <c r="AV111" s="1283">
        <f t="shared" si="39"/>
        <v>0</v>
      </c>
      <c r="AW111" s="1283">
        <f t="shared" si="39"/>
        <v>0</v>
      </c>
    </row>
    <row r="112" spans="1:49" ht="16.5" thickBot="1">
      <c r="A112" s="1298" t="s">
        <v>708</v>
      </c>
      <c r="B112" s="208" t="s">
        <v>1083</v>
      </c>
      <c r="C112" s="1292">
        <f t="shared" si="30"/>
        <v>8</v>
      </c>
      <c r="D112" s="1292">
        <f t="shared" si="36"/>
        <v>2</v>
      </c>
      <c r="E112" s="1292">
        <f t="shared" si="37"/>
        <v>6</v>
      </c>
      <c r="F112" s="1315">
        <f t="shared" si="25"/>
        <v>7</v>
      </c>
      <c r="G112" s="1315">
        <v>1</v>
      </c>
      <c r="H112" s="1337">
        <v>6</v>
      </c>
      <c r="I112" s="1351">
        <f t="shared" si="32"/>
        <v>1</v>
      </c>
      <c r="J112" s="1352">
        <f t="shared" si="33"/>
        <v>0.25</v>
      </c>
      <c r="K112" s="1352">
        <f t="shared" si="34"/>
        <v>0.75</v>
      </c>
      <c r="L112" s="1340">
        <f>SUMIFS(угар!A5:A10001,угар!F5:F10001,L4,угар!AA5:AA10001,Ф7!B112,угар!G5:G10001,D6)+SUMIFS(угар!A5:A10001,угар!F5:F10001,L4,угар!AB5:AB10001,Ф7!B112,угар!G5:G10001,D6)+SUMIFS(угар!A5:A10001,угар!F5:F10001,L4,угар!AC5:AC10001,Ф7!B112,угар!G5:G10001,D6)+SUMIFS(угар!A5:A10001,угар!F5:F10001,L4,угар!AD5:AD10001,Ф7!B112,угар!G5:G10001,D6)+SUMIFS(угар!A5:A10001,угар!F5:F10001,L4,угар!AE5:AE10001,Ф7!B112,угар!G5:G10001,D6)+SUMIFS(угар!A5:A10001,угар!F5:F10001,L4,угар!AF5:AF10001,Ф7!B112,угар!G5:G10001,D6)+SUMIFS(угар!A5:A10001,угар!F5:F10001,L4,угар!AG5:AG10001,Ф7!B112,угар!G5:G10001,D6)+SUMIFS(угар!A5:A10001,угар!F5:F10001,L4,угар!AH5:AH10001,Ф7!B112,угар!G5:G10001,D6)+SUMIFS(угар!A5:A10001,угар!F5:F10001,L4,угар!AI5:AI10001,Ф7!B112,угар!G5:G10001,D6)+SUMIFS(угар!A5:A10001,угар!F5:F10001,L4,угар!AJ5:AJ10001,Ф7!B112,угар!G5:G10001,D6)</f>
        <v>0</v>
      </c>
      <c r="M112" s="1312">
        <f>SUMIFS(угар!A5:A10001,угар!F5:F10001,L4,угар!AA5:AA10001,Ф7!B112,угар!G5:G10001,E6)+SUMIFS(угар!A5:A10001,угар!F5:F10001,L4,угар!AB5:AB10001,Ф7!B112,угар!G5:G10001,E6)+SUMIFS(угар!A5:A10001,угар!F5:F10001,L4,угар!AC5:AC10001,Ф7!B112,угар!G5:G10001,E6)+SUMIFS(угар!A5:A10001,угар!F5:F10001,L4,угар!AD5:AD10001,Ф7!B112,угар!G5:G10001,E6)+SUMIFS(угар!A5:A10001,угар!F5:F10001,L4,угар!AE5:AE10001,Ф7!B112,угар!G5:G10001,E6)+SUMIFS(угар!A5:A10001,угар!F5:F10001,L4,угар!AF5:AF10001,Ф7!B112,угар!G5:G10001,E6)+SUMIFS(угар!A5:A10001,угар!F5:F10001,L4,угар!AG5:AG10001,Ф7!B112,угар!G5:G10001,E6)+SUMIFS(угар!A5:A10001,угар!F5:F10001,L4,угар!AH5:AH10001,Ф7!B112,угар!G5:G10001,E6)+SUMIFS(угар!A5:A10001,угар!F5:F10001,L4,угар!AI5:AI10001,Ф7!B112,угар!G5:G10001,E6)+SUMIFS(угар!A5:A10001,угар!F5:F10001,L4,угар!AJ5:AJ10001,Ф7!B112,угар!G5:G10001,E6)</f>
        <v>0</v>
      </c>
      <c r="N112" s="1312">
        <f>SUMIFS(угар!A5:A10001,угар!F5:F10001,N4,угар!AA5:AA10001,Ф7!B112,угар!G5:G10001,D6)+SUMIFS(угар!A5:A10001,угар!F5:F10001,N4,угар!AB5:AB10001,Ф7!B112,угар!G5:G10001,D6)+SUMIFS(угар!A5:A10001,угар!F5:F10001,N4,угар!AC5:AC10001,Ф7!B112,угар!G5:G10001,D6)+SUMIFS(угар!A5:A10001,угар!F5:F10001,N4,угар!AD5:AD10001,Ф7!B112,угар!G5:G10001,D6)+SUMIFS(угар!A5:A10001,угар!F5:F10001,N4,угар!AE5:AE10001,Ф7!B112,угар!G5:G10001,D6)+SUMIFS(угар!A5:A10001,угар!F5:F10001,N4,угар!AF5:AF10001,Ф7!B112,угар!G5:G10001,D6)+SUMIFS(угар!A5:A10001,угар!F5:F10001,N4,угар!AG5:AG10001,Ф7!B112,угар!G5:G10001,D6)+SUMIFS(угар!A5:A10001,угар!F5:F10001,N4,угар!AH5:AH10001,Ф7!B112,угар!G5:G10001,D6)+SUMIFS(угар!A5:A10001,угар!F5:F10001,N4,угар!AI5:AI10001,Ф7!B112,угар!G5:G10001,D6)+SUMIFS(угар!A5:A10001,угар!F5:F10001,N4,угар!AJ5:AJ10001,Ф7!B112,угар!G5:G10001,D6)</f>
        <v>0</v>
      </c>
      <c r="O112" s="1312">
        <f>SUMIFS(угар!A5:A10001,угар!F5:F10001,N4,угар!AA5:AA10001,Ф7!B112,угар!G5:G10001,E6)+SUMIFS(угар!A5:A10001,угар!F5:F10001,N4,угар!AB5:AB10001,Ф7!B112,угар!G5:G10001,E6)+SUMIFS(угар!A5:A10001,угар!F5:F10001,N4,угар!AC5:AC10001,Ф7!B112,угар!G5:G10001,E6)+SUMIFS(угар!A5:A10001,угар!F5:F10001,N4,угар!AD5:AD10001,Ф7!B112,угар!G5:G10001,E6)+SUMIFS(угар!A5:A10001,угар!F5:F10001,N4,угар!AE5:AE10001,Ф7!B112,угар!G5:G10001,E6)+SUMIFS(угар!A5:A10001,угар!F5:F10001,N4,угар!AF5:AF10001,Ф7!B112,угар!G5:G10001,E6)+SUMIFS(угар!A5:A10001,угар!F5:F10001,N4,угар!AG5:AG10001,Ф7!B112,угар!G5:G10001,E6)+SUMIFS(угар!A5:A10001,угар!F5:F10001,N4,угар!AH5:AH10001,Ф7!B112,угар!G5:G10001,E6)+SUMIFS(угар!A5:A10001,угар!F5:F10001,N4,угар!AI5:AI10001,Ф7!B112,угар!G5:G10001,E6)+SUMIFS(угар!A5:A10001,угар!F5:F10001,N4,угар!AJ5:AJ10001,Ф7!B112,угар!G5:G10001,E6)</f>
        <v>0</v>
      </c>
      <c r="P112" s="1317">
        <f>SUMIFS(угар!A5:A10001,угар!F5:F10001,P4,угар!AA5:AA10001,Ф7!B112,угар!G5:G10001,D6)+SUMIFS(угар!A5:A10001,угар!F5:F10001,P4,угар!AB5:AB10001,Ф7!B112,угар!G5:G10001,D6)+SUMIFS(угар!A5:A10001,угар!F5:F10001,P4,угар!AC5:AC10001,Ф7!B112,угар!G5:G10001,D6)+SUMIFS(угар!A5:A10001,угар!F5:F10001,P4,угар!AD5:AD10001,Ф7!B112,угар!G5:G10001,D6)+SUMIFS(угар!A5:A10001,угар!F5:F10001,P4,угар!AE5:AE10001,Ф7!B112,угар!G5:G10001,D6)+SUMIFS(угар!A5:A10001,угар!F5:F10001,P4,угар!AF5:AF10001,Ф7!B112,угар!G5:G10001,D6)+SUMIFS(угар!A5:A10001,угар!F5:F10001,P4,угар!AG5:AG10001,Ф7!B112,угар!G5:G10001,D6)+SUMIFS(угар!A5:A10001,угар!F5:F10001,P4,угар!AH5:AH10001,Ф7!B112,угар!G5:G10001,D6)+SUMIFS(угар!A5:A10001,угар!F5:F10001,P4,угар!AI5:AI10001,Ф7!B112,угар!G5:G10001,D6)+SUMIFS(угар!A5:A10001,угар!F5:F10001,P4,угар!AJ5:AJ10001,Ф7!B112,угар!G5:G10001,D6)</f>
        <v>0</v>
      </c>
      <c r="Q112" s="1317">
        <f>SUMIFS(угар!A5:A10001,угар!F5:F10001,P4,угар!AA5:AA10001,Ф7!B112,угар!G5:G10001,E6)+SUMIFS(угар!A5:A10001,угар!F5:F10001,P4,угар!AB5:AB10001,Ф7!B112,угар!G5:G10001,E6)+SUMIFS(угар!A5:A10001,угар!F5:F10001,P4,угар!AC5:AC10001,Ф7!B112,угар!G5:G10001,E6)+SUMIFS(угар!A5:A10001,угар!F5:F10001,P4,угар!AD5:AD10001,Ф7!B112,угар!G5:G10001,E6)+SUMIFS(угар!A5:A10001,угар!F5:F10001,P4,угар!AE5:AE10001,Ф7!B112,угар!G5:G10001,E6)+SUMIFS(угар!A5:A10001,угар!F5:F10001,P4,угар!AF5:AF10001,Ф7!B112,угар!G5:G10001,E6)+SUMIFS(угар!A5:A10001,угар!F5:F10001,P4,угар!AG5:AG10001,Ф7!B112,угар!G5:G10001,E6)+SUMIFS(угар!A5:A10001,угар!F5:F10001,P4,угар!AH5:AH10001,Ф7!B112,угар!G5:G10001,E6)+SUMIFS(угар!A5:A10001,угар!F5:F10001,P4,угар!AI5:AI10001,Ф7!B112,угар!G5:G10001,E6)+SUMIFS(угар!A5:A10001,угар!F5:F10001,P4,угар!AJ5:AJ10001,Ф7!B112,угар!G5:G10001,E6)</f>
        <v>0</v>
      </c>
      <c r="R112" s="1317">
        <f>SUMIFS(угар!A5:A10001,угар!F5:F10001,R4,угар!AA5:AA10001,Ф7!B112,угар!G5:G10001,D6)+SUMIFS(угар!A5:A10001,угар!F5:F10001,R4,угар!AB5:AB10001,Ф7!B112,угар!G5:G10001,D6)+SUMIFS(угар!A5:A10001,угар!F5:F10001,R4,угар!AC5:AC10001,Ф7!B112,угар!G5:G10001,D6)+SUMIFS(угар!A5:A10001,угар!F5:F10001,R4,угар!AD5:AD10001,Ф7!B112,угар!G5:G10001,D6)+SUMIFS(угар!A5:A10001,угар!F5:F10001,R4,угар!AE5:AE10001,Ф7!B112,угар!G5:G10001,D6)+SUMIFS(угар!A5:A10001,угар!F5:F10001,R4,угар!AF5:AF10001,Ф7!B112,угар!G5:G10001,D6)+SUMIFS(угар!A5:A10001,угар!F5:F10001,R4,угар!AG5:AG10001,Ф7!B112,угар!G5:G10001,D6)+SUMIFS(угар!A5:A10001,угар!F5:F10001,R4,угар!AH5:AH10001,Ф7!B112,угар!G5:G10001,D6)+SUMIFS(угар!A5:A10001,угар!F5:F10001,R4,угар!AI5:AI10001,Ф7!B112,угар!G5:G10001,D6)+SUMIFS(угар!A5:A10001,угар!F5:F10001,R4,угар!AJ5:AJ10001,Ф7!B112,угар!G5:G10001,D6)</f>
        <v>0</v>
      </c>
      <c r="S112" s="1317">
        <f>SUMIFS(угар!A5:A10001,угар!F5:F10001,R4,угар!AA5:AA10001,Ф7!B112,угар!G5:G10001,E6)+SUMIFS(угар!A5:A10001,угар!F5:F10001,R4,угар!AB5:AB10001,Ф7!B112,угар!G5:G10001,E6)+SUMIFS(угар!A5:A10001,угар!F5:F10001,R4,угар!AC5:AC10001,Ф7!B112,угар!G5:G10001,E6)+SUMIFS(угар!A5:A10001,угар!F5:F10001,R4,угар!AD5:AD10001,Ф7!B112,угар!G5:G10001,E6)+SUMIFS(угар!A5:A10001,угар!F5:F10001,R4,угар!AE5:AE10001,Ф7!B112,угар!G5:G10001,E6)+SUMIFS(угар!A5:A10001,угар!F5:F10001,R4,угар!AF5:AF10001,Ф7!B112,угар!G5:G10001,E6)+SUMIFS(угар!A5:A10001,угар!F5:F10001,R4,угар!AG5:AG10001,Ф7!B112,угар!G5:G10001,E6)+SUMIFS(угар!A5:A10001,угар!F5:F10001,R4,угар!AH5:AH10001,Ф7!B112,угар!G5:G10001,E6)+SUMIFS(угар!A5:A10001,угар!F5:F10001,R4,угар!AI5:AI10001,Ф7!B112,угар!G5:G10001,E6)+SUMIFS(угар!A5:A10001,угар!F5:F10001,R4,угар!AJ5:AJ10001,Ф7!B112,угар!G5:G10001,E6)</f>
        <v>2</v>
      </c>
      <c r="T112" s="1317">
        <f>SUMIFS(угар!A5:A10001,угар!F5:F10001,T4,угар!AA5:AA10001,Ф7!B112,угар!G5:G10001,D6)+SUMIFS(угар!A5:A10001,угар!F5:F10001,T4,угар!AB5:AB10001,Ф7!B112,угар!G5:G10001,D6)+SUMIFS(угар!A5:A10001,угар!F5:F10001,T4,угар!AC5:AC10001,Ф7!B112,угар!G5:G10001,D6)+SUMIFS(угар!A5:A10001,угар!F5:F10001,T4,угар!AD5:AD10001,Ф7!B112,угар!G5:G10001,D6)+SUMIFS(угар!A5:A10001,угар!F5:F10001,T4,угар!AE5:AE10001,Ф7!B112,угар!G5:G10001,D6)+SUMIFS(угар!A5:A10001,угар!F5:F10001,T4,угар!AF5:AF10001,Ф7!B112,угар!G5:G10001,D6)+SUMIFS(угар!A5:A10001,угар!F5:F10001,T4,угар!AG5:AG10001,Ф7!B112,угар!G5:G10001,D6)+SUMIFS(угар!A5:A10001,угар!F5:F10001,T4,угар!AH5:AH10001,Ф7!B112,угар!G5:G10001,D6)+SUMIFS(угар!A5:A10001,угар!F5:F10001,T4,угар!AI5:AI10001,Ф7!B112,угар!G5:G10001,D6)+SUMIFS(угар!A5:A10001,угар!F5:F10001,T4,угар!AJ5:AJ10001,Ф7!B112,угар!G5:G10001,D6)</f>
        <v>0</v>
      </c>
      <c r="U112" s="1317">
        <f>SUMIFS(угар!A5:A10001,угар!F5:F10001,T4,угар!AA5:AA10001,Ф7!B112,угар!G5:G10001,E6)+SUMIFS(угар!A5:A10001,угар!F5:F10001,T4,угар!AB5:AB10001,Ф7!B112,угар!G5:G10001,E6)+SUMIFS(угар!A5:A10001,угар!F5:F10001,T4,угар!AC5:AC10001,Ф7!B112,угар!G5:G10001,E6)+SUMIFS(угар!A5:A10001,угар!F5:F10001,T4,угар!AD5:AD10001,Ф7!B112,угар!G5:G10001,E6)+SUMIFS(угар!A5:A10001,угар!F5:F10001,T4,угар!AE5:AE10001,Ф7!B112,угар!G5:G10001,E6)+SUMIFS(угар!A5:A10001,угар!F5:F10001,T4,угар!AF5:AF10001,Ф7!B112,угар!G5:G10001,E6)+SUMIFS(угар!A5:A10001,угар!F5:F10001,T4,угар!AG5:AG10001,Ф7!B112,угар!G5:G10001,E6)+SUMIFS(угар!A5:A10001,угар!F5:F10001,T4,угар!AH5:AH10001,Ф7!B112,угар!G5:G10001,E6)+SUMIFS(угар!A5:A10001,угар!F5:F10001,T4,угар!AI5:AI10001,Ф7!B112,угар!G5:G10001,E6)+SUMIFS(угар!A5:A10001,угар!F5:F10001,T4,угар!AJ5:AJ10001,Ф7!B112,угар!G5:G10001,E6)</f>
        <v>0</v>
      </c>
      <c r="V112" s="1317">
        <f>SUMIFS(угар!A5:A10001,угар!F5:F10001,V4,угар!AA5:AA10001,Ф7!B112,угар!G5:G10001,D6)+SUMIFS(угар!A5:A10001,угар!F5:F10001,V4,угар!AB5:AB10001,Ф7!B112,угар!G5:G10001,D6)+SUMIFS(угар!A5:A10001,угар!F5:F10001,V4,угар!AC5:AC10001,Ф7!B112,угар!G5:G10001,D6)+SUMIFS(угар!A5:A10001,угар!F5:F10001,V4,угар!AD5:AD10001,Ф7!B112,угар!G5:G10001,D6)+SUMIFS(угар!A5:A10001,угар!F5:F10001,V4,угар!AE5:AE10001,Ф7!B112,угар!G5:G10001,D6)+SUMIFS(угар!A5:A10001,угар!F5:F10001,V4,угар!AF5:AF10001,Ф7!B112,угар!G5:G10001,D6)+SUMIFS(угар!A5:A10001,угар!F5:F10001,V4,угар!AG5:AG10001,Ф7!B112,угар!G5:G10001,D6)+SUMIFS(угар!A5:A10001,угар!F5:F10001,V4,угар!AH5:AH10001,Ф7!B112,угар!G5:G10001,D6)+SUMIFS(угар!A5:A10001,угар!F5:F10001,V4,угар!AI5:AI10001,Ф7!B112,угар!G5:G10001,D6)+SUMIFS(угар!A5:A10001,угар!F5:F10001,V4,угар!AJ5:AJ10001,Ф7!B112,угар!G5:G10001,D6)</f>
        <v>0</v>
      </c>
      <c r="W112" s="1317">
        <f>SUMIFS(угар!A5:A10001,угар!F5:F10001,V4,угар!AA5:AA10001,Ф7!B112,угар!G5:G10001,E6)+SUMIFS(угар!A5:A10001,угар!F5:F10001,V4,угар!AB5:AB10001,Ф7!B112,угар!G5:G10001,E6)+SUMIFS(угар!A5:A10001,угар!F5:F10001,V4,угар!AC5:AC10001,Ф7!B112,угар!G5:G10001,E6)+SUMIFS(угар!A5:A10001,угар!F5:F10001,V4,угар!AD5:AD10001,Ф7!B112,угар!G5:G10001,E6)+SUMIFS(угар!A5:A10001,угар!F5:F10001,V4,угар!AE5:AE10001,Ф7!B112,угар!G5:G10001,E6)+SUMIFS(угар!A5:A10001,угар!F5:F10001,V4,угар!AF5:AF10001,Ф7!B112,угар!G5:G10001,E6)+SUMIFS(угар!A5:A10001,угар!F5:F10001,V4,угар!AG5:AG10001,Ф7!B112,угар!G5:G10001,E6)+SUMIFS(угар!A5:A10001,угар!F5:F10001,V4,угар!AH5:AH10001,Ф7!B112,угар!G5:G10001,E6)+SUMIFS(угар!A5:A10001,угар!F5:F10001,V4,угар!AI5:AI10001,Ф7!B112,угар!G5:G10001,E6)+SUMIFS(угар!A5:A10001,угар!F5:F10001,V4,угар!AJ5:AJ10001,Ф7!B112,угар!G5:G10001,E6)</f>
        <v>0</v>
      </c>
      <c r="X112" s="1317">
        <f>SUMIFS(угар!A5:A10001,угар!F5:F10001,X4,угар!AA5:AA10001,Ф7!B112,угар!G5:G10001,D6)+SUMIFS(угар!A5:A10001,угар!F5:F10001,X4,угар!AB5:AB10001,Ф7!B112,угар!G5:G10001,D6)+SUMIFS(угар!A5:A10001,угар!F5:F10001,X4,угар!AC5:AC10001,Ф7!B112,угар!G5:G10001,D6)+SUMIFS(угар!A5:A10001,угар!F5:F10001,X4,угар!AD5:AD10001,Ф7!B112,угар!G5:G10001,D6)+SUMIFS(угар!A5:A10001,угар!F5:F10001,X4,угар!AE5:AE10001,Ф7!B112,угар!G5:G10001,D6)+SUMIFS(угар!A5:A10001,угар!F5:F10001,X4,угар!AF5:AF10001,Ф7!B112,угар!G5:G10001,D6)+SUMIFS(угар!A5:A10001,угар!F5:F10001,X4,угар!AG5:AG10001,Ф7!B112,угар!G5:G10001,D6)+SUMIFS(угар!A5:A10001,угар!F5:F10001,X4,угар!AH5:AH10001,Ф7!B112,угар!G5:G10001,D6)+SUMIFS(угар!A5:A10001,угар!F5:F10001,X4,угар!AI5:AI10001,Ф7!B112,угар!G5:G10001,D6)+SUMIFS(угар!A5:A10001,угар!F5:F10001,X4,угар!AJ5:AJ10001,Ф7!B112,угар!G5:G10001,D6)</f>
        <v>0</v>
      </c>
      <c r="Y112" s="1317">
        <f>SUMIFS(угар!A5:A10001,угар!F5:F10001,X4,угар!AA5:AA10001,Ф7!B112,угар!G5:G10001,E6)+SUMIFS(угар!A5:A10001,угар!F5:F10001,X4,угар!AB5:AB10001,Ф7!B112,угар!G5:G10001,E6)+SUMIFS(угар!A5:A10001,угар!F5:F10001,X4,угар!AC5:AC10001,Ф7!B112,угар!G5:G10001,E6)+SUMIFS(угар!A5:A10001,угар!F5:F10001,X4,угар!AD5:AD10001,Ф7!B112,угар!G5:G10001,E6)+SUMIFS(угар!A5:A10001,угар!F5:F10001,X4,угар!AE5:AE10001,Ф7!B112,угар!G5:G10001,E6)+SUMIFS(угар!A5:A10001,угар!F5:F10001,X4,угар!AF5:AF10001,Ф7!B112,угар!G5:G10001,E6)+SUMIFS(угар!A5:A10001,угар!F5:F10001,X4,угар!AG5:AG10001,Ф7!B112,угар!G5:G10001,E6)+SUMIFS(угар!A5:A10001,угар!F5:F10001,X4,угар!AH5:AH10001,Ф7!B112,угар!G5:G10001,E6)+SUMIFS(угар!A5:A10001,угар!F5:F10001,X4,угар!AI5:AI10001,Ф7!B112,угар!G5:G10001,E6)+SUMIFS(угар!A5:A10001,угар!F5:F10001,X4,угар!AJ5:AJ10001,Ф7!B112,угар!G5:G10001,E6)</f>
        <v>2</v>
      </c>
      <c r="Z112" s="1317">
        <f>SUMIFS(угар!A5:A10001,угар!F5:F10001,Z4,угар!AA5:AA10001,Ф7!B112,угар!G5:G10001,D6)+SUMIFS(угар!A5:A10001,угар!F5:F10001,Z4,угар!AB5:AB10001,Ф7!B112,угар!G5:G10001,D6)+SUMIFS(угар!A5:A10001,угар!F5:F10001,Z4,угар!AC5:AC10001,Ф7!B112,угар!G5:G10001,D6)+SUMIFS(угар!A5:A10001,угар!F5:F10001,Z4,угар!AD5:AD10001,Ф7!B112,угар!G5:G10001,D6)+SUMIFS(угар!A5:A10001,угар!F5:F10001,Z4,угар!AE5:AE10001,Ф7!B112,угар!G5:G10001,D6)+SUMIFS(угар!A5:A10001,угар!F5:F10001,Z4,угар!AF5:AF10001,Ф7!B112,угар!G5:G10001,D6)+SUMIFS(угар!A5:A10001,угар!F5:F10001,Z4,угар!AG5:AG10001,Ф7!B112,угар!G5:G10001,D6)+SUMIFS(угар!A5:A10001,угар!F5:F10001,Z4,угар!AH5:AH10001,Ф7!B112,угар!G5:G10001,D6)+SUMIFS(угар!A5:A10001,угар!F5:F10001,Z4,угар!AI5:AI10001,Ф7!B112,угар!G5:G10001,D6)+SUMIFS(угар!A5:A10001,угар!F5:F10001,Z4,угар!AJ5:AJ10001,Ф7!B112,угар!G5:G10001,D6)</f>
        <v>0</v>
      </c>
      <c r="AA112" s="1317">
        <f>SUMIFS(угар!A5:A10001,угар!F5:F10001,Z4,угар!AA5:AA10001,Ф7!B112,угар!G5:G10001,E6)+SUMIFS(угар!A5:A10001,угар!F5:F10001,Z4,угар!AB5:AB10001,Ф7!B112,угар!G5:G10001,E6)+SUMIFS(угар!A5:A10001,угар!F5:F10001,Z4,угар!AC5:AC10001,Ф7!B112,угар!G5:G10001,E6)+SUMIFS(угар!A5:A10001,угар!F5:F10001,Z4,угар!AD5:AD10001,Ф7!B112,угар!G5:G10001,E6)+SUMIFS(угар!A5:A10001,угар!F5:F10001,Z4,угар!AE5:AE10001,Ф7!B112,угар!G5:G10001,E6)+SUMIFS(угар!A5:A10001,угар!F5:F10001,Z4,угар!AF5:AF10001,Ф7!B112,угар!G5:G10001,E6)+SUMIFS(угар!A5:A10001,угар!F5:F10001,Z4,угар!AG5:AG10001,Ф7!B112,угар!G5:G10001,E6)+SUMIFS(угар!A5:A10001,угар!F5:F10001,Z4,угар!AH5:AH10001,Ф7!B112,угар!G5:G10001,E6)+SUMIFS(угар!A5:A10001,угар!F5:F10001,Z4,угар!AI5:AI10001,Ф7!B112,угар!G5:G10001,E6)+SUMIFS(угар!A5:A10001,угар!F5:F10001,Z4,угар!AJ5:AJ10001,Ф7!B112,угар!G5:G10001,E6)</f>
        <v>0</v>
      </c>
      <c r="AB112" s="1317">
        <f>SUMIFS(угар!A5:A10001,угар!F5:F10001,AB4,угар!AA5:AA10001,Ф7!B112,угар!G5:G10001,D6)+SUMIFS(угар!A5:A10001,угар!F5:F10001,AB4,угар!AB5:AB10001,Ф7!B112,угар!G5:G10001,D6)+SUMIFS(угар!A5:A10001,угар!F5:F10001,AB4,угар!AC5:AC10001,Ф7!B112,угар!G5:G10001,D6)+SUMIFS(угар!A5:A10001,угар!F5:F10001,AB4,угар!AD5:AD10001,Ф7!B112,угар!G5:G10001,D6)+SUMIFS(угар!A5:A10001,угар!F5:F10001,AB4,угар!AE5:AE10001,Ф7!B112,угар!G5:G10001,D6)+SUMIFS(угар!A5:A10001,угар!F5:F10001,AB4,угар!AF5:AF10001,Ф7!B112,угар!G5:G10001,D6)+SUMIFS(угар!A5:A10001,угар!F5:F10001,AB4,угар!AG5:AG10001,Ф7!B112,угар!G5:G10001,D6)+SUMIFS(угар!A5:A10001,угар!F5:F10001,AB4,угар!AH5:AH10001,Ф7!B112,угар!G5:G10001,D6)+SUMIFS(угар!A5:A10001,угар!F5:F10001,AB4,угар!AI5:AI10001,Ф7!B112,угар!G5:G10001,D6)+SUMIFS(угар!A5:A10001,угар!F5:F10001,AB4,угар!AJ5:AJ10001,Ф7!B112,угар!G5:G10001,D6)</f>
        <v>1</v>
      </c>
      <c r="AC112" s="1317">
        <f>SUMIFS(угар!A5:A10001,угар!F5:F10001,AB4,угар!AA5:AA10001,Ф7!B112,угар!G5:G10001,E6)+SUMIFS(угар!A5:A10001,угар!F5:F10001,AB4,угар!AB5:AB10001,Ф7!B112,угар!G5:G10001,E6)+SUMIFS(угар!A5:A10001,угар!F5:F10001,AB4,угар!AC5:AC10001,Ф7!B112,угар!G5:G10001,E6)+SUMIFS(угар!A5:A10001,угар!F5:F10001,AB4,угар!AD5:AD10001,Ф7!B112,угар!G5:G10001,E6)+SUMIFS(угар!A5:A10001,угар!F5:F10001,AB4,угар!AE5:AE10001,Ф7!B112,угар!G5:G10001,E6)+SUMIFS(угар!A5:A10001,угар!F5:F10001,AB4,угар!AF5:AF10001,Ф7!B112,угар!G5:G10001,E6)+SUMIFS(угар!A5:A10001,угар!F5:F10001,AB4,угар!AG5:AG10001,Ф7!B112,угар!G5:G10001,E6)+SUMIFS(угар!A5:A10001,угар!F5:F10001,AB4,угар!AH5:AH10001,Ф7!B112,угар!G5:G10001,E6)+SUMIFS(угар!A5:A10001,угар!F5:F10001,AB4,угар!AI5:AI10001,Ф7!B112,угар!G5:G10001,E6)+SUMIFS(угар!A5:A10001,угар!F5:F10001,AB4,угар!AJ5:AJ10001,Ф7!B112,угар!G5:G10001,E6)</f>
        <v>0</v>
      </c>
      <c r="AD112" s="1317">
        <f>SUMIFS(угар!A5:A10001,угар!F5:F10001,AD4,угар!AA5:AA10001,Ф7!B112,угар!G5:G10001,D6)+SUMIFS(угар!A5:A10001,угар!F5:F10001,AD4,угар!AB5:AB10001,Ф7!B112,угар!G5:G10001,D6)+SUMIFS(угар!A5:A10001,угар!F5:F10001,AD4,угар!AC5:AC10001,Ф7!B112,угар!G5:G10001,D6)+SUMIFS(угар!A5:A10001,угар!F5:F10001,AD4,угар!AD5:AD10001,Ф7!B112,угар!G5:G10001,D6)+SUMIFS(угар!A5:A10001,угар!F5:F10001,AD4,угар!AE5:AE10001,Ф7!B112,угар!G5:G10001,D6)+SUMIFS(угар!A5:A10001,угар!F5:F10001,AD4,угар!AF5:AF10001,Ф7!B112,угар!G5:G10001,D6)+SUMIFS(угар!A5:A10001,угар!F5:F10001,AD4,угар!AG5:AG10001,Ф7!B112,угар!G5:G10001,D6)+SUMIFS(угар!A5:A10001,угар!F5:F10001,AD4,угар!AH5:AH10001,Ф7!B112,угар!G5:G10001,D6)+SUMIFS(угар!A5:A10001,угар!F5:F10001,AD4,угар!AI5:AI10001,Ф7!B112,угар!G5:G10001,D6)+SUMIFS(угар!A5:A10001,угар!F5:F10001,AD4,угар!AJ5:AJ10001,Ф7!B112,угар!G5:G10001,D6)</f>
        <v>0</v>
      </c>
      <c r="AE112" s="1317">
        <f>SUMIFS(угар!A5:A10001,угар!F5:F10001,AD4,угар!AA5:AA10001,Ф7!B112,угар!G5:G10001,E6)+SUMIFS(угар!A5:A10001,угар!F5:F10001,AD4,угар!AB5:AB10001,Ф7!B112,угар!G5:G10001,E6)+SUMIFS(угар!A5:A10001,угар!F5:F10001,AD4,угар!AC5:AC10001,Ф7!B112,угар!G5:G10001,E6)+SUMIFS(угар!A5:A10001,угар!F5:F10001,AD4,угар!AD5:AD10001,Ф7!B112,угар!G5:G10001,E6)+SUMIFS(угар!A5:A10001,угар!F5:F10001,AD4,угар!AE5:AE10001,Ф7!B112,угар!G5:G10001,E6)+SUMIFS(угар!A5:A10001,угар!F5:F10001,AD4,угар!AF5:AF10001,Ф7!B112,угар!G5:G10001,E6)+SUMIFS(угар!A5:A10001,угар!F5:F10001,AD4,угар!AG5:AG10001,Ф7!B112,угар!G5:G10001,E6)+SUMIFS(угар!A5:A10001,угар!F5:F10001,AD4,угар!AH5:AH10001,Ф7!B112,угар!G5:G10001,E6)+SUMIFS(угар!A5:A10001,угар!F5:F10001,AD4,угар!AI5:AI10001,Ф7!B112,угар!G5:G10001,E6)+SUMIFS(угар!A5:A10001,угар!F5:F10001,AD4,угар!AJ5:AJ10001,Ф7!B112,угар!G5:G10001,E6)</f>
        <v>0</v>
      </c>
      <c r="AF112" s="1317">
        <f>SUMIFS(угар!A5:A10001,угар!F5:F10001,AF4,угар!AA5:AA10001,Ф7!B112,угар!G5:G10001,D6)+SUMIFS(угар!A5:A10001,угар!F5:F10001,AF4,угар!AB5:AB10001,Ф7!B112,угар!G5:G10001,D6)+SUMIFS(угар!A5:A10001,угар!F5:F10001,AF4,угар!AC5:AC10001,Ф7!B112,угар!G5:G10001,D6)+SUMIFS(угар!A5:A10001,угар!F5:F10001,AF4,угар!AD5:AD10001,Ф7!B112,угар!G5:G10001,D6)+SUMIFS(угар!A5:A10001,угар!F5:F10001,AF4,угар!AE5:AE10001,Ф7!B112,угар!G5:G10001,D6)+SUMIFS(угар!A5:A10001,угар!F5:F10001,AF4,угар!AF5:AF10001,Ф7!B112,угар!G5:G10001,D6)+SUMIFS(угар!A5:A10001,угар!F5:F10001,AF4,угар!AG5:AG10001,Ф7!B112,угар!G5:G10001,D6)+SUMIFS(угар!A5:A10001,угар!F5:F10001,AF4,угар!AH5:AH10001,Ф7!B112,угар!G5:G10001,D6)+SUMIFS(угар!A5:A10001,угар!F5:F10001,AF4,угар!AI5:AI10001,Ф7!B112,угар!G5:G10001,D6)+SUMIFS(угар!A5:A10001,угар!F5:F10001,AF4,угар!AJ5:AJ10001,Ф7!B112,угар!G5:G10001,D6)</f>
        <v>0</v>
      </c>
      <c r="AG112" s="1317">
        <f>SUMIFS(угар!A5:A10001,угар!F5:F10001,AF4,угар!AA5:AA10001,Ф7!B112,угар!G5:G10001,E6)+SUMIFS(угар!A5:A10001,угар!F5:F10001,AF4,угар!AB5:AB10001,Ф7!B112,угар!G5:G10001,E6)+SUMIFS(угар!A5:A10001,угар!F5:F10001,AF4,угар!AC5:AC10001,Ф7!B112,угар!G5:G10001,E6)+SUMIFS(угар!A5:A10001,угар!F5:F10001,AF4,угар!AD5:AD10001,Ф7!B112,угар!G5:G10001,E6)+SUMIFS(угар!A5:A10001,угар!F5:F10001,AF4,угар!AE5:AE10001,Ф7!B112,угар!G5:G10001,E6)+SUMIFS(угар!A5:A10001,угар!F5:F10001,AF4,угар!AF5:AF10001,Ф7!B112,угар!G5:G10001,E6)+SUMIFS(угар!A5:A10001,угар!F5:F10001,AF4,угар!AG5:AG10001,Ф7!B112,угар!G5:G10001,E6)+SUMIFS(угар!A5:A10001,угар!F5:F10001,AF4,угар!AH5:AH10001,Ф7!B112,угар!G5:G10001,E6)+SUMIFS(угар!A5:A10001,угар!F5:F10001,AF4,угар!AI5:AI10001,Ф7!B112,угар!G5:G10001,E6)+SUMIFS(угар!A5:A10001,угар!F5:F10001,AF4,угар!AJ5:AJ10001,Ф7!B112,угар!G5:G10001,E6)</f>
        <v>0</v>
      </c>
      <c r="AH112" s="1317">
        <f>SUMIFS(угар!A5:A10001,угар!F5:F10001,AH4,угар!AA5:AA10001,Ф7!B112,угар!G5:G10001,D6)+SUMIFS(угар!A5:A10001,угар!F5:F10001,AH4,угар!AB5:AB10001,Ф7!B112,угар!G5:G10001,D6)+SUMIFS(угар!A5:A10001,угар!F5:F10001,AH4,угар!AC5:AC10001,Ф7!B112,угар!G5:G10001,D6)+SUMIFS(угар!A5:A10001,угар!F5:F10001,AH4,угар!AD5:AD10001,Ф7!B112,угар!G5:G10001,D6)+SUMIFS(угар!A5:A10001,угар!F5:F10001,AH4,угар!AE5:AE10001,Ф7!B112,угар!G5:G10001,D6)+SUMIFS(угар!A5:A10001,угар!F5:F10001,AH4,угар!AF5:AF10001,Ф7!B112,угар!G5:G10001,D6)+SUMIFS(угар!A5:A10001,угар!F5:F10001,AH4,угар!AG5:AG10001,Ф7!B112,угар!G5:G10001,D6)+SUMIFS(угар!A5:A10001,угар!F5:F10001,AH4,угар!AH5:AH10001,Ф7!B112,угар!G5:G10001,D6)+SUMIFS(угар!A5:A10001,угар!F5:F10001,AH4,угар!AI5:AI10001,Ф7!B112,угар!G5:G10001,D6)+SUMIFS(угар!A5:A10001,угар!F5:F10001,AH4,угар!AJ5:AJ10001,Ф7!B112,угар!G5:G10001,D6)</f>
        <v>1</v>
      </c>
      <c r="AI112" s="1317">
        <f>SUMIFS(угар!A5:A10001,угар!F5:F10001,AH4,угар!AA5:AA10001,Ф7!B112,угар!G5:G10001,E6)+SUMIFS(угар!A5:A10001,угар!F5:F10001,AH4,угар!AB5:AB10001,Ф7!B112,угар!G5:G10001,E6)+SUMIFS(угар!A5:A10001,угар!F5:F10001,AH4,угар!AC5:AC10001,Ф7!B112,угар!G5:G10001,E6)+SUMIFS(угар!A5:A10001,угар!F5:F10001,AH4,угар!AD5:AD10001,Ф7!B112,угар!G5:G10001,E6)+SUMIFS(угар!A5:A10001,угар!F5:F10001,AH4,угар!AE5:AE10001,Ф7!B112,угар!G5:G10001,E6)+SUMIFS(угар!A5:A10001,угар!F5:F10001,AH4,угар!AF5:AF10001,Ф7!B112,угар!G5:G10001,E6)+SUMIFS(угар!A5:A10001,угар!F5:F10001,AH4,угар!AG5:AG10001,Ф7!B112,угар!G5:G10001,E6)+SUMIFS(угар!A5:A10001,угар!F5:F10001,AH4,угар!AH5:AH10001,Ф7!B112,угар!G5:G10001,E6)+SUMIFS(угар!A5:A10001,угар!F5:F10001,AH4,угар!AI5:AI10001,Ф7!B112,угар!G5:G10001,E6)+SUMIFS(угар!A5:A10001,угар!F5:F10001,AH4,угар!AJ5:AJ10001,Ф7!B112,угар!G5:G10001,E6)</f>
        <v>0</v>
      </c>
      <c r="AJ112" s="1317">
        <f>SUMIFS(угар!A5:A10001,угар!F5:F10001,AJ4,угар!AA5:AA10001,Ф7!B112,угар!G5:G10001,D6)+SUMIFS(угар!A5:A10001,угар!F5:F10001,AJ4,угар!AB5:AB10001,Ф7!B112,угар!G5:G10001,D6)+SUMIFS(угар!A5:A10001,угар!F5:F10001,AJ4,угар!AC5:AC10001,Ф7!B112,угар!G5:G10001,D6)+SUMIFS(угар!A5:A10001,угар!F5:F10001,AJ4,угар!AD5:AD10001,Ф7!B112,угар!G5:G10001,D6)+SUMIFS(угар!A5:A10001,угар!F5:F10001,AJ4,угар!AE5:AE10001,Ф7!B112,угар!G5:G10001,D6)+SUMIFS(угар!A5:A10001,угар!F5:F10001,AJ4,угар!AF5:AF10001,Ф7!B112,угар!G5:G10001,D6)+SUMIFS(угар!A5:A10001,угар!F5:F10001,AJ4,угар!AG5:AG10001,Ф7!B112,угар!G5:G10001,D6)+SUMIFS(угар!A5:A10001,угар!F5:F10001,AJ4,угар!AH5:AH10001,Ф7!B112,угар!G5:G10001,D6)+SUMIFS(угар!A5:A10001,угар!F5:F10001,AJ4,угар!AI5:AI10001,Ф7!B112,угар!G5:G10001,D6)+SUMIFS(угар!A5:A10001,угар!F5:F10001,AJ4,угар!AJ5:AJ10001,Ф7!B112,угар!G5:G10001,D6)</f>
        <v>0</v>
      </c>
      <c r="AK112" s="1317">
        <f>SUMIFS(угар!A5:A10001,угар!F5:F10001,AJ4,угар!AA5:AA10001,Ф7!B112,угар!G5:G10001,E6)+SUMIFS(угар!A5:A10001,угар!F5:F10001,AJ4,угар!AB5:AB10001,Ф7!B112,угар!G5:G10001,E6)+SUMIFS(угар!A5:A10001,угар!F5:F10001,AJ4,угар!AC5:AC10001,Ф7!B112,угар!G5:G10001,E6)+SUMIFS(угар!A5:A10001,угар!F5:F10001,AJ4,угар!AD5:AD10001,Ф7!B112,угар!G5:G10001,E6)+SUMIFS(угар!A5:A10001,угар!F5:F10001,AJ4,угар!AE5:AE10001,Ф7!B112,угар!G5:G10001,E6)+SUMIFS(угар!A5:A10001,угар!F5:F10001,AJ4,угар!AF5:AF10001,Ф7!B112,угар!G5:G10001,E6)+SUMIFS(угар!A5:A10001,угар!F5:F10001,AJ4,угар!AG5:AG10001,Ф7!B112,угар!G5:G10001,E6)+SUMIFS(угар!A5:A10001,угар!F5:F10001,AJ4,угар!AH5:AH10001,Ф7!B112,угар!G5:G10001,E6)+SUMIFS(угар!A5:A10001,угар!F5:F10001,AJ4,угар!AI5:AI10001,Ф7!B112,угар!G5:G10001,E6)+SUMIFS(угар!A5:A10001,угар!F5:F10001,AJ4,угар!AJ5:AJ10001,Ф7!B112,угар!G5:G10001,E6)</f>
        <v>0</v>
      </c>
      <c r="AL112" s="1312">
        <f>SUMIFS(угар!A5:A10001,угар!F5:F10001,AL4,угар!AA5:AA10001,Ф7!B112,угар!G5:G10001,D6)+SUMIFS(угар!A5:A10001,угар!F5:F10001,AL4,угар!AB5:AB10001,Ф7!B112,угар!G5:G10001,D6)+SUMIFS(угар!A5:A10001,угар!F5:F10001,AL4,угар!AC5:AC10001,Ф7!B112,угар!G5:G10001,D6)+SUMIFS(угар!A5:A10001,угар!F5:F10001,AL4,угар!AD5:AD10001,Ф7!B112,угар!G5:G10001,D6)+SUMIFS(угар!A5:A10001,угар!F5:F10001,AL4,угар!AE5:AE10001,Ф7!B112,угар!G5:G10001,D6)+SUMIFS(угар!A5:A10001,угар!F5:F10001,AL4,угар!AF5:AF10001,Ф7!B112,угар!G5:G10001,D6)+SUMIFS(угар!A5:A10001,угар!F5:F10001,AL4,угар!AG5:AG10001,Ф7!B112,угар!G5:G10001,D6)+SUMIFS(угар!A5:A10001,угар!F5:F10001,AL4,угар!AH5:AH10001,Ф7!B112,угар!G5:G10001,D6)+SUMIFS(угар!A5:A10001,угар!F5:F10001,AL4,угар!AI5:AI10001,Ф7!B112,угар!G5:G10001,D6)+SUMIFS(угар!A5:A10001,угар!F5:F10001,AL4,угар!AJ5:AJ10001,Ф7!B112,угар!G5:G10001,D6)</f>
        <v>0</v>
      </c>
      <c r="AM112" s="1312">
        <f>SUMIFS(угар!A5:A10001,угар!F5:F10001,AL4,угар!AA5:AA10001,Ф7!B112,угар!G5:G10001,E6)+SUMIFS(угар!A5:A10001,угар!F5:F10001,AL4,угар!AB5:AB10001,Ф7!B112,угар!G5:G10001,E6)+SUMIFS(угар!A5:A10001,угар!F5:F10001,AL4,угар!AC5:AC10001,Ф7!B112,угар!G5:G10001,E6)+SUMIFS(угар!A5:A10001,угар!F5:F10001,AL4,угар!AD5:AD10001,Ф7!B112,угар!G5:G10001,E6)+SUMIFS(угар!A5:A10001,угар!F5:F10001,AL4,угар!AE5:AE10001,Ф7!B112,угар!G5:G10001,E6)+SUMIFS(угар!A5:A10001,угар!F5:F10001,AL4,угар!AF5:AF10001,Ф7!B112,угар!G5:G10001,E6)+SUMIFS(угар!A5:A10001,угар!F5:F10001,AL4,угар!AG5:AG10001,Ф7!B112,угар!G5:G10001,E6)+SUMIFS(угар!A5:A10001,угар!F5:F10001,AL4,угар!AH5:AH10001,Ф7!B112,угар!G5:G10001,E6)+SUMIFS(угар!A5:A10001,угар!F5:F10001,AL4,угар!AI5:AI10001,Ф7!B112,угар!G5:G10001,E6)+SUMIFS(угар!A5:A10001,угар!F5:F10001,AL4,угар!AJ5:AJ10001,Ф7!B112,угар!G5:G10001,E6)</f>
        <v>0</v>
      </c>
      <c r="AN112" s="1317">
        <f>SUMIFS(угар!A5:A10001,угар!F5:F10001,AN4,угар!AA5:AA10001,Ф7!B112,угар!G5:G10001,D6)+SUMIFS(угар!A5:A10001,угар!F5:F10001,AN4,угар!AB5:AB10001,Ф7!B112,угар!G5:G10001,D6)+SUMIFS(угар!A5:A10001,угар!F5:F10001,AN4,угар!AC5:AC10001,Ф7!B112,угар!G5:G10001,D6)+SUMIFS(угар!A5:A10001,угар!F5:F10001,AN4,угар!AD5:AD10001,Ф7!B112,угар!G5:G10001,D6)+SUMIFS(угар!A5:A10001,угар!F5:F10001,AN4,угар!AE5:AE10001,Ф7!B112,угар!G5:G10001,D6)+SUMIFS(угар!A5:A10001,угар!F5:F10001,AN4,угар!AF5:AF10001,Ф7!B112,угар!G5:G10001,D6)+SUMIFS(угар!A5:A10001,угар!F5:F10001,AN4,угар!AG5:AG10001,Ф7!B112,угар!G5:G10001,D6)+SUMIFS(угар!A5:A10001,угар!F5:F10001,AN4,угар!AH5:AH10001,Ф7!B112,угар!G5:G10001,D6)+SUMIFS(угар!A5:A10001,угар!F5:F10001,AN4,угар!AI5:AI10001,Ф7!B112,угар!G5:G10001,D6)+SUMIFS(угар!A5:A10001,угар!F5:F10001,AN4,угар!AJ5:AJ10001,Ф7!B112,угар!G5:G10001,D6)</f>
        <v>0</v>
      </c>
      <c r="AO112" s="1317">
        <f>SUMIFS(угар!A5:A10001,угар!F5:F10001,AN4,угар!AA5:AA10001,Ф7!B112,угар!G5:G10001,E6)+SUMIFS(угар!A5:A10001,угар!F5:F10001,AN4,угар!AB5:AB10001,Ф7!B112,угар!G5:G10001,E6)+SUMIFS(угар!A5:A10001,угар!F5:F10001,AN4,угар!AC5:AC10001,Ф7!B112,угар!G5:G10001,E6)+SUMIFS(угар!A5:A10001,угар!F5:F10001,AN4,угар!AD5:AD10001,Ф7!B112,угар!G5:G10001,E6)+SUMIFS(угар!A5:A10001,угар!F5:F10001,AN4,угар!AE5:AE10001,Ф7!B112,угар!G5:G10001,E6)+SUMIFS(угар!A5:A10001,угар!F5:F10001,AN4,угар!AF5:AF10001,Ф7!B112,угар!G5:G10001,E6)+SUMIFS(угар!A5:A10001,угар!F5:F10001,AN4,угар!AG5:AG10001,Ф7!B112,угар!G5:G10001,E6)+SUMIFS(угар!A5:A10001,угар!F5:F10001,AN4,угар!AH5:AH10001,Ф7!B112,угар!G5:G10001,E6)+SUMIFS(угар!A5:A10001,угар!F5:F10001,AN4,угар!AI5:AI10001,Ф7!B112,угар!G5:G10001,E6)+SUMIFS(угар!A5:A10001,угар!F5:F10001,AN4,угар!AJ5:AJ10001,Ф7!B112,угар!G5:G10001,E6)</f>
        <v>0</v>
      </c>
      <c r="AP112" s="1317">
        <f>SUMIFS(угар!A5:A10001,угар!F5:F10001,AP4,угар!AA5:AA10001,Ф7!B112,угар!G5:G10001,D6)+SUMIFS(угар!A5:A10001,угар!F5:F10001,AP4,угар!AB5:AB10001,Ф7!B112,угар!G5:G10001,D6)+SUMIFS(угар!A5:A10001,угар!F5:F10001,AP4,угар!AC5:AC10001,Ф7!B112,угар!G5:G10001,D6)+SUMIFS(угар!A5:A10001,угар!F5:F10001,AP4,угар!AD5:AD10001,Ф7!B112,угар!G5:G10001,D6)+SUMIFS(угар!A5:A10001,угар!F5:F10001,AP4,угар!AE5:AE10001,Ф7!B112,угар!G5:G10001,D6)+SUMIFS(угар!A5:A10001,угар!F5:F10001,AP4,угар!AF5:AF10001,Ф7!B112,угар!G5:G10001,D6)+SUMIFS(угар!A5:A10001,угар!F5:F10001,AP4,угар!AG5:AG10001,Ф7!B112,угар!G5:G10001,D6)+SUMIFS(угар!A5:A10001,угар!F5:F10001,AP4,угар!AH5:AH10001,Ф7!B112,угар!G5:G10001,D6)+SUMIFS(угар!A5:A10001,угар!F5:F10001,AP4,угар!AI5:AI10001,Ф7!B112,угар!G5:G10001,D6)+SUMIFS(угар!A5:A10001,угар!F5:F10001,AP4,угар!AJ5:AJ10001,Ф7!B112,угар!G5:G10001,D6)</f>
        <v>0</v>
      </c>
      <c r="AQ112" s="1317">
        <f>SUMIFS(угар!A5:A10001,угар!F5:F10001,AP4,угар!AA5:AA10001,Ф7!B112,угар!G5:G10001,E6)+SUMIFS(угар!A5:A10001,угар!F5:F10001,AP4,угар!AB5:AB10001,Ф7!B112,угар!G5:G10001,E6)+SUMIFS(угар!A5:A10001,угар!F5:F10001,AP4,угар!AC5:AC10001,Ф7!B112,угар!G5:G10001,E6)+SUMIFS(угар!A5:A10001,угар!F5:F10001,AP4,угар!AD5:AD10001,Ф7!B112,угар!G5:G10001,E6)+SUMIFS(угар!A5:A10001,угар!F5:F10001,AP4,угар!AE5:AE10001,Ф7!B112,угар!G5:G10001,E6)+SUMIFS(угар!A5:A10001,угар!F5:F10001,AP4,угар!AF5:AF10001,Ф7!B112,угар!G5:G10001,E6)+SUMIFS(угар!A5:A10001,угар!F5:F10001,AP4,угар!AG5:AG10001,Ф7!B112,угар!G5:G10001,E6)+SUMIFS(угар!A5:A10001,угар!F5:F10001,AP4,угар!AH5:AH10001,Ф7!B112,угар!G5:G10001,E6)+SUMIFS(угар!A5:A10001,угар!F5:F10001,AP4,угар!AI5:AI10001,Ф7!B112,угар!G5:G10001,E6)+SUMIFS(угар!A5:A10001,угар!F5:F10001,AP4,угар!AJ5:AJ10001,Ф7!B112,угар!G5:G10001,E6)</f>
        <v>2</v>
      </c>
      <c r="AR112" s="1317">
        <f>SUMIFS(угар!A5:A10001,угар!F5:F10001,AR4,угар!AA5:AA10001,Ф7!B112,угар!G5:G10001,D6)+SUMIFS(угар!A5:A10001,угар!F5:F10001,AR4,угар!AB5:AB10001,Ф7!B112,угар!G5:G10001,D6)+SUMIFS(угар!A5:A10001,угар!F5:F10001,AR4,угар!AC5:AC10001,Ф7!B112,угар!G5:G10001,D6)+SUMIFS(угар!A5:A10001,угар!F5:F10001,AR4,угар!AD5:AD10001,Ф7!B112,угар!G5:G10001,D6)+SUMIFS(угар!A5:A10001,угар!F5:F10001,AR4,угар!AE5:AE10001,Ф7!B112,угар!G5:G10001,D6)+SUMIFS(угар!A5:A10001,угар!F5:F10001,AR4,угар!AF5:AF10001,Ф7!B112,угар!G5:G10001,D6)+SUMIFS(угар!A5:A10001,угар!F5:F10001,AR4,угар!AG5:AG10001,Ф7!B112,угар!G5:G10001,D6)+SUMIFS(угар!A5:A10001,угар!F5:F10001,AR4,угар!AH5:AH10001,Ф7!B112,угар!G5:G10001,D6)+SUMIFS(угар!A5:A10001,угар!F5:F10001,AR4,угар!AI5:AI10001,Ф7!B112,угар!G5:G10001,D6)+SUMIFS(угар!A5:A10001,угар!F5:F10001,AR4,угар!AJ5:AJ10001,Ф7!B112,угар!G5:G10001,D6)</f>
        <v>0</v>
      </c>
      <c r="AS112" s="1317">
        <f>SUMIFS(угар!A5:A10001,угар!F5:F10001,AR4,угар!AA5:AA10001,Ф7!B112,угар!G5:G10001,E6)+SUMIFS(угар!A5:A10001,угар!F5:F10001,AR4,угар!AB5:AB10001,Ф7!B112,угар!G5:G10001,E6)+SUMIFS(угар!A5:A10001,угар!F5:F10001,AR4,угар!AC5:AC10001,Ф7!B112,угар!G5:G10001,E6)+SUMIFS(угар!A5:A10001,угар!F5:F10001,AR4,угар!AD5:AD10001,Ф7!B112,угар!G5:G10001,E6)+SUMIFS(угар!A5:A10001,угар!F5:F10001,AR4,угар!AE5:AE10001,Ф7!B112,угар!G5:G10001,E6)+SUMIFS(угар!A5:A10001,угар!F5:F10001,AR4,угар!AF5:AF10001,Ф7!B112,угар!G5:G10001,E6)+SUMIFS(угар!A5:A10001,угар!F5:F10001,AR4,угар!AG5:AG10001,Ф7!B112,угар!G5:G10001,E6)+SUMIFS(угар!A5:A10001,угар!F5:F10001,AR4,угар!AH5:AH10001,Ф7!B112,угар!G5:G10001,E6)+SUMIFS(угар!A5:A10001,угар!F5:F10001,AR4,угар!AI5:AI10001,Ф7!B112,угар!G5:G10001,E6)+SUMIFS(угар!A5:A10001,угар!F5:F10001,AR4,угар!AJ5:AJ10001,Ф7!B112,угар!G5:G10001,E6)</f>
        <v>0</v>
      </c>
      <c r="AT112" s="1317">
        <f>SUMIFS(угар!A5:A10001,угар!F5:F10001,AT4,угар!AA5:AA10001,Ф7!B112,угар!G5:G10001,D6)+SUMIFS(угар!A5:A10001,угар!F5:F10001,AT4,угар!AB5:AB10001,Ф7!B112,угар!G5:G10001,D6)+SUMIFS(угар!A5:A10001,угар!F5:F10001,AT4,угар!AC5:AC10001,Ф7!B112,угар!G5:G10001,D6)+SUMIFS(угар!A5:A10001,угар!F5:F10001,AT4,угар!AD5:AD10001,Ф7!B112,угар!G5:G10001,D6)+SUMIFS(угар!A5:A10001,угар!F5:F10001,AT4,угар!AE5:AE10001,Ф7!B112,угар!G5:G10001,D6)+SUMIFS(угар!A5:A10001,угар!F5:F10001,AT4,угар!AF5:AF10001,Ф7!B112,угар!G5:G10001,D6)+SUMIFS(угар!A5:A10001,угар!F5:F10001,AT4,угар!AG5:AG10001,Ф7!B112,угар!G5:G10001,D6)+SUMIFS(угар!A5:A10001,угар!F5:F10001,AT4,угар!AH5:AH10001,Ф7!B112,угар!G5:G10001,D6)+SUMIFS(угар!A5:A10001,угар!F5:F10001,AT4,угар!AI5:AI10001,Ф7!B112,угар!G5:G10001,D6)+SUMIFS(угар!A5:A10001,угар!F5:F10001,AT4,угар!AJ5:AJ10001,Ф7!B112,угар!G5:G10001,D6)</f>
        <v>0</v>
      </c>
      <c r="AU112" s="1317">
        <f>SUMIFS(угар!A5:A10001,угар!F5:F10001,AT4,угар!AA5:AA10001,Ф7!B112,угар!G5:G10001,E6)+SUMIFS(угар!A5:A10001,угар!F5:F10001,AT4,угар!AB5:AB10001,Ф7!B112,угар!G5:G10001,E6)+SUMIFS(угар!A5:A10001,угар!F5:F10001,AT4,угар!AC5:AC10001,Ф7!B112,угар!G5:G10001,E6)+SUMIFS(угар!A5:A10001,угар!F5:F10001,AT4,угар!AD5:AD10001,Ф7!B112,угар!G5:G10001,E6)+SUMIFS(угар!A5:A10001,угар!F5:F10001,AT4,угар!AE5:AE10001,Ф7!B112,угар!G5:G10001,E6)+SUMIFS(угар!A5:A10001,угар!F5:F10001,AT4,угар!AF5:AF10001,Ф7!B112,угар!G5:G10001,E6)+SUMIFS(угар!A5:A10001,угар!F5:F10001,AT4,угар!AG5:AG10001,Ф7!B112,угар!G5:G10001,E6)+SUMIFS(угар!A5:A10001,угар!F5:F10001,AT4,угар!AH5:AH10001,Ф7!B112,угар!G5:G10001,E6)+SUMIFS(угар!A5:A10001,угар!F5:F10001,AT4,угар!AI5:AI10001,Ф7!B112,угар!G5:G10001,E6)+SUMIFS(угар!A5:A10001,угар!F5:F10001,AT4,угар!AJ5:AJ10001,Ф7!B112,угар!G5:G10001,E6)</f>
        <v>0</v>
      </c>
      <c r="AV112" s="1312">
        <f>SUMIFS(угар!A5:A10001,угар!F5:F10001,AV4,угар!AA5:AA10001,Ф7!B112,угар!G5:G10001,D6)+SUMIFS(угар!A5:A10001,угар!F5:F10001,AV4,угар!AB5:AB10001,Ф7!B112,угар!G5:G10001,D6)+SUMIFS(угар!A5:A10001,угар!F5:F10001,AV4,угар!AC5:AC10001,Ф7!B112,угар!G5:G10001,D6)+SUMIFS(угар!A5:A10001,угар!F5:F10001,AV4,угар!AD5:AD10001,Ф7!B112,угар!G5:G10001,D6)+SUMIFS(угар!A5:A10001,угар!F5:F10001,AV4,угар!AE5:AE10001,Ф7!B112,угар!G5:G10001,D6)+SUMIFS(угар!A5:A10001,угар!F5:F10001,AV4,угар!AF5:AF10001,Ф7!B112,угар!G5:G10001,D6)+SUMIFS(угар!A5:A10001,угар!F5:F10001,AV4,угар!AG5:AG10001,Ф7!B112,угар!G5:G10001,D6)+SUMIFS(угар!A5:A10001,угар!F5:F10001,AV4,угар!AH5:AH10001,Ф7!B112,угар!G5:G10001,D6)+SUMIFS(угар!A5:A10001,угар!F5:F10001,AV4,угар!AI5:AI10001,Ф7!B112,угар!G5:G10001,D6)+SUMIFS(угар!A5:A10001,угар!F5:F10001,AV4,угар!AJ5:AJ10001,Ф7!B112,угар!G5:G10001,D6)</f>
        <v>0</v>
      </c>
      <c r="AW112" s="1312">
        <f>SUMIFS(угар!A5:A10001,угар!F5:F10001,AV4,угар!AA5:AA10001,Ф7!B112,угар!G5:G10001,E6)+SUMIFS(угар!A5:A10001,угар!F5:F10001,AV4,угар!AB5:AB10001,Ф7!B112,угар!G5:G10001,E6)+SUMIFS(угар!A5:A10001,угар!F5:F10001,AV4,угар!AC5:AC10001,Ф7!B112,угар!G5:G10001,E6)+SUMIFS(угар!A5:A10001,угар!F5:F10001,AV4,угар!AD5:AD10001,Ф7!B112,угар!G5:G10001,E6)+SUMIFS(угар!A5:A10001,угар!F5:F10001,AV4,угар!AE5:AE10001,Ф7!B112,угар!G5:G10001,E6)+SUMIFS(угар!A5:A10001,угар!F5:F10001,AV4,угар!AF5:AF10001,Ф7!B112,угар!G5:G10001,E6)+SUMIFS(угар!A5:A10001,угар!F5:F10001,AV4,угар!AG5:AG10001,Ф7!B112,угар!G5:G10001,E6)+SUMIFS(угар!A5:A10001,угар!F5:F10001,AV4,угар!AH5:AH10001,Ф7!B112,угар!G5:G10001,E6)+SUMIFS(угар!A5:A10001,угар!F5:F10001,AV4,угар!AI5:AI10001,Ф7!B112,угар!G5:G10001,E6)+SUMIFS(угар!A5:A10001,угар!F5:F10001,AV4,угар!AJ5:AJ10001,Ф7!B112,угар!G5:G10001,E6)</f>
        <v>0</v>
      </c>
    </row>
    <row r="113" spans="1:49" ht="16.5" thickBot="1">
      <c r="A113" s="1298" t="s">
        <v>709</v>
      </c>
      <c r="B113" s="208" t="s">
        <v>1084</v>
      </c>
      <c r="C113" s="1292">
        <f t="shared" si="30"/>
        <v>9</v>
      </c>
      <c r="D113" s="1292">
        <f t="shared" si="36"/>
        <v>3</v>
      </c>
      <c r="E113" s="1292">
        <f t="shared" si="37"/>
        <v>6</v>
      </c>
      <c r="F113" s="1315">
        <f t="shared" si="25"/>
        <v>8</v>
      </c>
      <c r="G113" s="1315">
        <v>3</v>
      </c>
      <c r="H113" s="1337">
        <v>5</v>
      </c>
      <c r="I113" s="1351">
        <f t="shared" si="32"/>
        <v>1</v>
      </c>
      <c r="J113" s="1352">
        <f t="shared" si="33"/>
        <v>0.33333333333333331</v>
      </c>
      <c r="K113" s="1352">
        <f t="shared" si="34"/>
        <v>0.66666666666666663</v>
      </c>
      <c r="L113" s="1340">
        <f>SUMIFS(угар!A5:A10001,угар!F5:F10001,L4,угар!AA5:AA10001,Ф7!B113,угар!G5:G10001,D6)+SUMIFS(угар!A5:A10001,угар!F5:F10001,L4,угар!AB5:AB10001,Ф7!B113,угар!G5:G10001,D6)+SUMIFS(угар!A5:A10001,угар!F5:F10001,L4,угар!AC5:AC10001,Ф7!B113,угар!G5:G10001,D6)+SUMIFS(угар!A5:A10001,угар!F5:F10001,L4,угар!AD5:AD10001,Ф7!B113,угар!G5:G10001,D6)+SUMIFS(угар!A5:A10001,угар!F5:F10001,L4,угар!AE5:AE10001,Ф7!B113,угар!G5:G10001,D6)+SUMIFS(угар!A5:A10001,угар!F5:F10001,L4,угар!AF5:AF10001,Ф7!B113,угар!G5:G10001,D6)+SUMIFS(угар!A5:A10001,угар!F5:F10001,L4,угар!AG5:AG10001,Ф7!B113,угар!G5:G10001,D6)+SUMIFS(угар!A5:A10001,угар!F5:F10001,L4,угар!AH5:AH10001,Ф7!B113,угар!G5:G10001,D6)+SUMIFS(угар!A5:A10001,угар!F5:F10001,L4,угар!AI5:AI10001,Ф7!B113,угар!G5:G10001,D6)+SUMIFS(угар!A5:A10001,угар!F5:F10001,L4,угар!AJ5:AJ10001,Ф7!B113,угар!G5:G10001,D6)</f>
        <v>0</v>
      </c>
      <c r="M113" s="1312">
        <f>SUMIFS(угар!A5:A10001,угар!F5:F10001,L4,угар!AA5:AA10001,Ф7!B113,угар!G5:G10001,E6)+SUMIFS(угар!A5:A10001,угар!F5:F10001,L4,угар!AB5:AB10001,Ф7!B113,угар!G5:G10001,E6)+SUMIFS(угар!A5:A10001,угар!F5:F10001,L4,угар!AC5:AC10001,Ф7!B113,угар!G5:G10001,E6)+SUMIFS(угар!A5:A10001,угар!F5:F10001,L4,угар!AD5:AD10001,Ф7!B113,угар!G5:G10001,E6)+SUMIFS(угар!A5:A10001,угар!F5:F10001,L4,угар!AE5:AE10001,Ф7!B113,угар!G5:G10001,E6)+SUMIFS(угар!A5:A10001,угар!F5:F10001,L4,угар!AF5:AF10001,Ф7!B113,угар!G5:G10001,E6)+SUMIFS(угар!A5:A10001,угар!F5:F10001,L4,угар!AG5:AG10001,Ф7!B113,угар!G5:G10001,E6)+SUMIFS(угар!A5:A10001,угар!F5:F10001,L4,угар!AH5:AH10001,Ф7!B113,угар!G5:G10001,E6)+SUMIFS(угар!A5:A10001,угар!F5:F10001,L4,угар!AI5:AI10001,Ф7!B113,угар!G5:G10001,E6)+SUMIFS(угар!A5:A10001,угар!F5:F10001,L4,угар!AJ5:AJ10001,Ф7!B113,угар!G5:G10001,E6)</f>
        <v>0</v>
      </c>
      <c r="N113" s="1312">
        <f>SUMIFS(угар!A5:A10001,угар!F5:F10001,N4,угар!AA5:AA10001,Ф7!B113,угар!G5:G10001,D6)+SUMIFS(угар!A5:A10001,угар!F5:F10001,N4,угар!AB5:AB10001,Ф7!B113,угар!G5:G10001,D6)+SUMIFS(угар!A5:A10001,угар!F5:F10001,N4,угар!AC5:AC10001,Ф7!B113,угар!G5:G10001,D6)+SUMIFS(угар!A5:A10001,угар!F5:F10001,N4,угар!AD5:AD10001,Ф7!B113,угар!G5:G10001,D6)+SUMIFS(угар!A5:A10001,угар!F5:F10001,N4,угар!AE5:AE10001,Ф7!B113,угар!G5:G10001,D6)+SUMIFS(угар!A5:A10001,угар!F5:F10001,N4,угар!AF5:AF10001,Ф7!B113,угар!G5:G10001,D6)+SUMIFS(угар!A5:A10001,угар!F5:F10001,N4,угар!AG5:AG10001,Ф7!B113,угар!G5:G10001,D6)+SUMIFS(угар!A5:A10001,угар!F5:F10001,N4,угар!AH5:AH10001,Ф7!B113,угар!G5:G10001,D6)+SUMIFS(угар!A5:A10001,угар!F5:F10001,N4,угар!AI5:AI10001,Ф7!B113,угар!G5:G10001,D6)+SUMIFS(угар!A5:A10001,угар!F5:F10001,N4,угар!AJ5:AJ10001,Ф7!B113,угар!G5:G10001,D6)</f>
        <v>0</v>
      </c>
      <c r="O113" s="1312">
        <f>SUMIFS(угар!A5:A10001,угар!F5:F10001,N4,угар!AA5:AA10001,Ф7!B113,угар!G5:G10001,E6)+SUMIFS(угар!A5:A10001,угар!F5:F10001,N4,угар!AB5:AB10001,Ф7!B113,угар!G5:G10001,E6)+SUMIFS(угар!A5:A10001,угар!F5:F10001,N4,угар!AC5:AC10001,Ф7!B113,угар!G5:G10001,E6)+SUMIFS(угар!A5:A10001,угар!F5:F10001,N4,угар!AD5:AD10001,Ф7!B113,угар!G5:G10001,E6)+SUMIFS(угар!A5:A10001,угар!F5:F10001,N4,угар!AE5:AE10001,Ф7!B113,угар!G5:G10001,E6)+SUMIFS(угар!A5:A10001,угар!F5:F10001,N4,угар!AF5:AF10001,Ф7!B113,угар!G5:G10001,E6)+SUMIFS(угар!A5:A10001,угар!F5:F10001,N4,угар!AG5:AG10001,Ф7!B113,угар!G5:G10001,E6)+SUMIFS(угар!A5:A10001,угар!F5:F10001,N4,угар!AH5:AH10001,Ф7!B113,угар!G5:G10001,E6)+SUMIFS(угар!A5:A10001,угар!F5:F10001,N4,угар!AI5:AI10001,Ф7!B113,угар!G5:G10001,E6)+SUMIFS(угар!A5:A10001,угар!F5:F10001,N4,угар!AJ5:AJ10001,Ф7!B113,угар!G5:G10001,E6)</f>
        <v>0</v>
      </c>
      <c r="P113" s="1317">
        <f>SUMIFS(угар!A5:A10001,угар!F5:F10001,P4,угар!AA5:AA10001,Ф7!B113,угар!G5:G10001,D6)+SUMIFS(угар!A5:A10001,угар!F5:F10001,P4,угар!AB5:AB10001,Ф7!B113,угар!G5:G10001,D6)+SUMIFS(угар!A5:A10001,угар!F5:F10001,P4,угар!AC5:AC10001,Ф7!B113,угар!G5:G10001,D6)+SUMIFS(угар!A5:A10001,угар!F5:F10001,P4,угар!AD5:AD10001,Ф7!B113,угар!G5:G10001,D6)+SUMIFS(угар!A5:A10001,угар!F5:F10001,P4,угар!AE5:AE10001,Ф7!B113,угар!G5:G10001,D6)+SUMIFS(угар!A5:A10001,угар!F5:F10001,P4,угар!AF5:AF10001,Ф7!B113,угар!G5:G10001,D6)+SUMIFS(угар!A5:A10001,угар!F5:F10001,P4,угар!AG5:AG10001,Ф7!B113,угар!G5:G10001,D6)+SUMIFS(угар!A5:A10001,угар!F5:F10001,P4,угар!AH5:AH10001,Ф7!B113,угар!G5:G10001,D6)+SUMIFS(угар!A5:A10001,угар!F5:F10001,P4,угар!AI5:AI10001,Ф7!B113,угар!G5:G10001,D6)+SUMIFS(угар!A5:A10001,угар!F5:F10001,P4,угар!AJ5:AJ10001,Ф7!B113,угар!G5:G10001,D6)</f>
        <v>0</v>
      </c>
      <c r="Q113" s="1317">
        <f>SUMIFS(угар!A5:A10001,угар!F5:F10001,P4,угар!AA5:AA10001,Ф7!B113,угар!G5:G10001,E6)+SUMIFS(угар!A5:A10001,угар!F5:F10001,P4,угар!AB5:AB10001,Ф7!B113,угар!G5:G10001,E6)+SUMIFS(угар!A5:A10001,угар!F5:F10001,P4,угар!AC5:AC10001,Ф7!B113,угар!G5:G10001,E6)+SUMIFS(угар!A5:A10001,угар!F5:F10001,P4,угар!AD5:AD10001,Ф7!B113,угар!G5:G10001,E6)+SUMIFS(угар!A5:A10001,угар!F5:F10001,P4,угар!AE5:AE10001,Ф7!B113,угар!G5:G10001,E6)+SUMIFS(угар!A5:A10001,угар!F5:F10001,P4,угар!AF5:AF10001,Ф7!B113,угар!G5:G10001,E6)+SUMIFS(угар!A5:A10001,угар!F5:F10001,P4,угар!AG5:AG10001,Ф7!B113,угар!G5:G10001,E6)+SUMIFS(угар!A5:A10001,угар!F5:F10001,P4,угар!AH5:AH10001,Ф7!B113,угар!G5:G10001,E6)+SUMIFS(угар!A5:A10001,угар!F5:F10001,P4,угар!AI5:AI10001,Ф7!B113,угар!G5:G10001,E6)+SUMIFS(угар!A5:A10001,угар!F5:F10001,P4,угар!AJ5:AJ10001,Ф7!B113,угар!G5:G10001,E6)</f>
        <v>0</v>
      </c>
      <c r="R113" s="1317">
        <f>SUMIFS(угар!A5:A10001,угар!F5:F10001,R4,угар!AA5:AA10001,Ф7!B113,угар!G5:G10001,D6)+SUMIFS(угар!A5:A10001,угар!F5:F10001,R4,угар!AB5:AB10001,Ф7!B113,угар!G5:G10001,D6)+SUMIFS(угар!A5:A10001,угар!F5:F10001,R4,угар!AC5:AC10001,Ф7!B113,угар!G5:G10001,D6)+SUMIFS(угар!A5:A10001,угар!F5:F10001,R4,угар!AD5:AD10001,Ф7!B113,угар!G5:G10001,D6)+SUMIFS(угар!A5:A10001,угар!F5:F10001,R4,угар!AE5:AE10001,Ф7!B113,угар!G5:G10001,D6)+SUMIFS(угар!A5:A10001,угар!F5:F10001,R4,угар!AF5:AF10001,Ф7!B113,угар!G5:G10001,D6)+SUMIFS(угар!A5:A10001,угар!F5:F10001,R4,угар!AG5:AG10001,Ф7!B113,угар!G5:G10001,D6)+SUMIFS(угар!A5:A10001,угар!F5:F10001,R4,угар!AH5:AH10001,Ф7!B113,угар!G5:G10001,D6)+SUMIFS(угар!A5:A10001,угар!F5:F10001,R4,угар!AI5:AI10001,Ф7!B113,угар!G5:G10001,D6)+SUMIFS(угар!A5:A10001,угар!F5:F10001,R4,угар!AJ5:AJ10001,Ф7!B113,угар!G5:G10001,D6)</f>
        <v>0</v>
      </c>
      <c r="S113" s="1317">
        <f>SUMIFS(угар!A5:A10001,угар!F5:F10001,R4,угар!AA5:AA10001,Ф7!B113,угар!G5:G10001,E6)+SUMIFS(угар!A5:A10001,угар!F5:F10001,R4,угар!AB5:AB10001,Ф7!B113,угар!G5:G10001,E6)+SUMIFS(угар!A5:A10001,угар!F5:F10001,R4,угар!AC5:AC10001,Ф7!B113,угар!G5:G10001,E6)+SUMIFS(угар!A5:A10001,угар!F5:F10001,R4,угар!AD5:AD10001,Ф7!B113,угар!G5:G10001,E6)+SUMIFS(угар!A5:A10001,угар!F5:F10001,R4,угар!AE5:AE10001,Ф7!B113,угар!G5:G10001,E6)+SUMIFS(угар!A5:A10001,угар!F5:F10001,R4,угар!AF5:AF10001,Ф7!B113,угар!G5:G10001,E6)+SUMIFS(угар!A5:A10001,угар!F5:F10001,R4,угар!AG5:AG10001,Ф7!B113,угар!G5:G10001,E6)+SUMIFS(угар!A5:A10001,угар!F5:F10001,R4,угар!AH5:AH10001,Ф7!B113,угар!G5:G10001,E6)+SUMIFS(угар!A5:A10001,угар!F5:F10001,R4,угар!AI5:AI10001,Ф7!B113,угар!G5:G10001,E6)+SUMIFS(угар!A5:A10001,угар!F5:F10001,R4,угар!AJ5:AJ10001,Ф7!B113,угар!G5:G10001,E6)</f>
        <v>1</v>
      </c>
      <c r="T113" s="1317">
        <f>SUMIFS(угар!A5:A10001,угар!F5:F10001,T4,угар!AA5:AA10001,Ф7!B113,угар!G5:G10001,D6)+SUMIFS(угар!A5:A10001,угар!F5:F10001,T4,угар!AB5:AB10001,Ф7!B113,угар!G5:G10001,D6)+SUMIFS(угар!A5:A10001,угар!F5:F10001,T4,угар!AC5:AC10001,Ф7!B113,угар!G5:G10001,D6)+SUMIFS(угар!A5:A10001,угар!F5:F10001,T4,угар!AD5:AD10001,Ф7!B113,угар!G5:G10001,D6)+SUMIFS(угар!A5:A10001,угар!F5:F10001,T4,угар!AE5:AE10001,Ф7!B113,угар!G5:G10001,D6)+SUMIFS(угар!A5:A10001,угар!F5:F10001,T4,угар!AF5:AF10001,Ф7!B113,угар!G5:G10001,D6)+SUMIFS(угар!A5:A10001,угар!F5:F10001,T4,угар!AG5:AG10001,Ф7!B113,угар!G5:G10001,D6)+SUMIFS(угар!A5:A10001,угар!F5:F10001,T4,угар!AH5:AH10001,Ф7!B113,угар!G5:G10001,D6)+SUMIFS(угар!A5:A10001,угар!F5:F10001,T4,угар!AI5:AI10001,Ф7!B113,угар!G5:G10001,D6)+SUMIFS(угар!A5:A10001,угар!F5:F10001,T4,угар!AJ5:AJ10001,Ф7!B113,угар!G5:G10001,D6)</f>
        <v>0</v>
      </c>
      <c r="U113" s="1317">
        <f>SUMIFS(угар!A5:A10001,угар!F5:F10001,T4,угар!AA5:AA10001,Ф7!B113,угар!G5:G10001,E6)+SUMIFS(угар!A5:A10001,угар!F5:F10001,T4,угар!AB5:AB10001,Ф7!B113,угар!G5:G10001,E6)+SUMIFS(угар!A5:A10001,угар!F5:F10001,T4,угар!AC5:AC10001,Ф7!B113,угар!G5:G10001,E6)+SUMIFS(угар!A5:A10001,угар!F5:F10001,T4,угар!AD5:AD10001,Ф7!B113,угар!G5:G10001,E6)+SUMIFS(угар!A5:A10001,угар!F5:F10001,T4,угар!AE5:AE10001,Ф7!B113,угар!G5:G10001,E6)+SUMIFS(угар!A5:A10001,угар!F5:F10001,T4,угар!AF5:AF10001,Ф7!B113,угар!G5:G10001,E6)+SUMIFS(угар!A5:A10001,угар!F5:F10001,T4,угар!AG5:AG10001,Ф7!B113,угар!G5:G10001,E6)+SUMIFS(угар!A5:A10001,угар!F5:F10001,T4,угар!AH5:AH10001,Ф7!B113,угар!G5:G10001,E6)+SUMIFS(угар!A5:A10001,угар!F5:F10001,T4,угар!AI5:AI10001,Ф7!B113,угар!G5:G10001,E6)+SUMIFS(угар!A5:A10001,угар!F5:F10001,T4,угар!AJ5:AJ10001,Ф7!B113,угар!G5:G10001,E6)</f>
        <v>1</v>
      </c>
      <c r="V113" s="1317">
        <f>SUMIFS(угар!A5:A10001,угар!F5:F10001,V4,угар!AA5:AA10001,Ф7!B113,угар!G5:G10001,D6)+SUMIFS(угар!A5:A10001,угар!F5:F10001,V4,угар!AB5:AB10001,Ф7!B113,угар!G5:G10001,D6)+SUMIFS(угар!A5:A10001,угар!F5:F10001,V4,угар!AC5:AC10001,Ф7!B113,угар!G5:G10001,D6)+SUMIFS(угар!A5:A10001,угар!F5:F10001,V4,угар!AD5:AD10001,Ф7!B113,угар!G5:G10001,D6)+SUMIFS(угар!A5:A10001,угар!F5:F10001,V4,угар!AE5:AE10001,Ф7!B113,угар!G5:G10001,D6)+SUMIFS(угар!A5:A10001,угар!F5:F10001,V4,угар!AF5:AF10001,Ф7!B113,угар!G5:G10001,D6)+SUMIFS(угар!A5:A10001,угар!F5:F10001,V4,угар!AG5:AG10001,Ф7!B113,угар!G5:G10001,D6)+SUMIFS(угар!A5:A10001,угар!F5:F10001,V4,угар!AH5:AH10001,Ф7!B113,угар!G5:G10001,D6)+SUMIFS(угар!A5:A10001,угар!F5:F10001,V4,угар!AI5:AI10001,Ф7!B113,угар!G5:G10001,D6)+SUMIFS(угар!A5:A10001,угар!F5:F10001,V4,угар!AJ5:AJ10001,Ф7!B113,угар!G5:G10001,D6)</f>
        <v>0</v>
      </c>
      <c r="W113" s="1317">
        <f>SUMIFS(угар!A5:A10001,угар!F5:F10001,V4,угар!AA5:AA10001,Ф7!B113,угар!G5:G10001,E6)+SUMIFS(угар!A5:A10001,угар!F5:F10001,V4,угар!AB5:AB10001,Ф7!B113,угар!G5:G10001,E6)+SUMIFS(угар!A5:A10001,угар!F5:F10001,V4,угар!AC5:AC10001,Ф7!B113,угар!G5:G10001,E6)+SUMIFS(угар!A5:A10001,угар!F5:F10001,V4,угар!AD5:AD10001,Ф7!B113,угар!G5:G10001,E6)+SUMIFS(угар!A5:A10001,угар!F5:F10001,V4,угар!AE5:AE10001,Ф7!B113,угар!G5:G10001,E6)+SUMIFS(угар!A5:A10001,угар!F5:F10001,V4,угар!AF5:AF10001,Ф7!B113,угар!G5:G10001,E6)+SUMIFS(угар!A5:A10001,угар!F5:F10001,V4,угар!AG5:AG10001,Ф7!B113,угар!G5:G10001,E6)+SUMIFS(угар!A5:A10001,угар!F5:F10001,V4,угар!AH5:AH10001,Ф7!B113,угар!G5:G10001,E6)+SUMIFS(угар!A5:A10001,угар!F5:F10001,V4,угар!AI5:AI10001,Ф7!B113,угар!G5:G10001,E6)+SUMIFS(угар!A5:A10001,угар!F5:F10001,V4,угар!AJ5:AJ10001,Ф7!B113,угар!G5:G10001,E6)</f>
        <v>0</v>
      </c>
      <c r="X113" s="1317">
        <f>SUMIFS(угар!A5:A10001,угар!F5:F10001,X4,угар!AA5:AA10001,Ф7!B113,угар!G5:G10001,D6)+SUMIFS(угар!A5:A10001,угар!F5:F10001,X4,угар!AB5:AB10001,Ф7!B113,угар!G5:G10001,D6)+SUMIFS(угар!A5:A10001,угар!F5:F10001,X4,угар!AC5:AC10001,Ф7!B113,угар!G5:G10001,D6)+SUMIFS(угар!A5:A10001,угар!F5:F10001,X4,угар!AD5:AD10001,Ф7!B113,угар!G5:G10001,D6)+SUMIFS(угар!A5:A10001,угар!F5:F10001,X4,угар!AE5:AE10001,Ф7!B113,угар!G5:G10001,D6)+SUMIFS(угар!A5:A10001,угар!F5:F10001,X4,угар!AF5:AF10001,Ф7!B113,угар!G5:G10001,D6)+SUMIFS(угар!A5:A10001,угар!F5:F10001,X4,угар!AG5:AG10001,Ф7!B113,угар!G5:G10001,D6)+SUMIFS(угар!A5:A10001,угар!F5:F10001,X4,угар!AH5:AH10001,Ф7!B113,угар!G5:G10001,D6)+SUMIFS(угар!A5:A10001,угар!F5:F10001,X4,угар!AI5:AI10001,Ф7!B113,угар!G5:G10001,D6)+SUMIFS(угар!A5:A10001,угар!F5:F10001,X4,угар!AJ5:AJ10001,Ф7!B113,угар!G5:G10001,D6)</f>
        <v>0</v>
      </c>
      <c r="Y113" s="1317">
        <f>SUMIFS(угар!A5:A10001,угар!F5:F10001,X4,угар!AA5:AA10001,Ф7!B113,угар!G5:G10001,E6)+SUMIFS(угар!A5:A10001,угар!F5:F10001,X4,угар!AB5:AB10001,Ф7!B113,угар!G5:G10001,E6)+SUMIFS(угар!A5:A10001,угар!F5:F10001,X4,угар!AC5:AC10001,Ф7!B113,угар!G5:G10001,E6)+SUMIFS(угар!A5:A10001,угар!F5:F10001,X4,угар!AD5:AD10001,Ф7!B113,угар!G5:G10001,E6)+SUMIFS(угар!A5:A10001,угар!F5:F10001,X4,угар!AE5:AE10001,Ф7!B113,угар!G5:G10001,E6)+SUMIFS(угар!A5:A10001,угар!F5:F10001,X4,угар!AF5:AF10001,Ф7!B113,угар!G5:G10001,E6)+SUMIFS(угар!A5:A10001,угар!F5:F10001,X4,угар!AG5:AG10001,Ф7!B113,угар!G5:G10001,E6)+SUMIFS(угар!A5:A10001,угар!F5:F10001,X4,угар!AH5:AH10001,Ф7!B113,угар!G5:G10001,E6)+SUMIFS(угар!A5:A10001,угар!F5:F10001,X4,угар!AI5:AI10001,Ф7!B113,угар!G5:G10001,E6)+SUMIFS(угар!A5:A10001,угар!F5:F10001,X4,угар!AJ5:AJ10001,Ф7!B113,угар!G5:G10001,E6)</f>
        <v>0</v>
      </c>
      <c r="Z113" s="1317">
        <f>SUMIFS(угар!A5:A10001,угар!F5:F10001,Z4,угар!AA5:AA10001,Ф7!B113,угар!G5:G10001,D6)+SUMIFS(угар!A5:A10001,угар!F5:F10001,Z4,угар!AB5:AB10001,Ф7!B113,угар!G5:G10001,D6)+SUMIFS(угар!A5:A10001,угар!F5:F10001,Z4,угар!AC5:AC10001,Ф7!B113,угар!G5:G10001,D6)+SUMIFS(угар!A5:A10001,угар!F5:F10001,Z4,угар!AD5:AD10001,Ф7!B113,угар!G5:G10001,D6)+SUMIFS(угар!A5:A10001,угар!F5:F10001,Z4,угар!AE5:AE10001,Ф7!B113,угар!G5:G10001,D6)+SUMIFS(угар!A5:A10001,угар!F5:F10001,Z4,угар!AF5:AF10001,Ф7!B113,угар!G5:G10001,D6)+SUMIFS(угар!A5:A10001,угар!F5:F10001,Z4,угар!AG5:AG10001,Ф7!B113,угар!G5:G10001,D6)+SUMIFS(угар!A5:A10001,угар!F5:F10001,Z4,угар!AH5:AH10001,Ф7!B113,угар!G5:G10001,D6)+SUMIFS(угар!A5:A10001,угар!F5:F10001,Z4,угар!AI5:AI10001,Ф7!B113,угар!G5:G10001,D6)+SUMIFS(угар!A5:A10001,угар!F5:F10001,Z4,угар!AJ5:AJ10001,Ф7!B113,угар!G5:G10001,D6)</f>
        <v>0</v>
      </c>
      <c r="AA113" s="1317">
        <f>SUMIFS(угар!A5:A10001,угар!F5:F10001,Z4,угар!AA5:AA10001,Ф7!B113,угар!G5:G10001,E6)+SUMIFS(угар!A5:A10001,угар!F5:F10001,Z4,угар!AB5:AB10001,Ф7!B113,угар!G5:G10001,E6)+SUMIFS(угар!A5:A10001,угар!F5:F10001,Z4,угар!AC5:AC10001,Ф7!B113,угар!G5:G10001,E6)+SUMIFS(угар!A5:A10001,угар!F5:F10001,Z4,угар!AD5:AD10001,Ф7!B113,угар!G5:G10001,E6)+SUMIFS(угар!A5:A10001,угар!F5:F10001,Z4,угар!AE5:AE10001,Ф7!B113,угар!G5:G10001,E6)+SUMIFS(угар!A5:A10001,угар!F5:F10001,Z4,угар!AF5:AF10001,Ф7!B113,угар!G5:G10001,E6)+SUMIFS(угар!A5:A10001,угар!F5:F10001,Z4,угар!AG5:AG10001,Ф7!B113,угар!G5:G10001,E6)+SUMIFS(угар!A5:A10001,угар!F5:F10001,Z4,угар!AH5:AH10001,Ф7!B113,угар!G5:G10001,E6)+SUMIFS(угар!A5:A10001,угар!F5:F10001,Z4,угар!AI5:AI10001,Ф7!B113,угар!G5:G10001,E6)+SUMIFS(угар!A5:A10001,угар!F5:F10001,Z4,угар!AJ5:AJ10001,Ф7!B113,угар!G5:G10001,E6)</f>
        <v>0</v>
      </c>
      <c r="AB113" s="1317">
        <f>SUMIFS(угар!A5:A10001,угар!F5:F10001,AB4,угар!AA5:AA10001,Ф7!B113,угар!G5:G10001,D6)+SUMIFS(угар!A5:A10001,угар!F5:F10001,AB4,угар!AB5:AB10001,Ф7!B113,угар!G5:G10001,D6)+SUMIFS(угар!A5:A10001,угар!F5:F10001,AB4,угар!AC5:AC10001,Ф7!B113,угар!G5:G10001,D6)+SUMIFS(угар!A5:A10001,угар!F5:F10001,AB4,угар!AD5:AD10001,Ф7!B113,угар!G5:G10001,D6)+SUMIFS(угар!A5:A10001,угар!F5:F10001,AB4,угар!AE5:AE10001,Ф7!B113,угар!G5:G10001,D6)+SUMIFS(угар!A5:A10001,угар!F5:F10001,AB4,угар!AF5:AF10001,Ф7!B113,угар!G5:G10001,D6)+SUMIFS(угар!A5:A10001,угар!F5:F10001,AB4,угар!AG5:AG10001,Ф7!B113,угар!G5:G10001,D6)+SUMIFS(угар!A5:A10001,угар!F5:F10001,AB4,угар!AH5:AH10001,Ф7!B113,угар!G5:G10001,D6)+SUMIFS(угар!A5:A10001,угар!F5:F10001,AB4,угар!AI5:AI10001,Ф7!B113,угар!G5:G10001,D6)+SUMIFS(угар!A5:A10001,угар!F5:F10001,AB4,угар!AJ5:AJ10001,Ф7!B113,угар!G5:G10001,D6)</f>
        <v>0</v>
      </c>
      <c r="AC113" s="1317">
        <f>SUMIFS(угар!A5:A10001,угар!F5:F10001,AB4,угар!AA5:AA10001,Ф7!B113,угар!G5:G10001,E6)+SUMIFS(угар!A5:A10001,угар!F5:F10001,AB4,угар!AB5:AB10001,Ф7!B113,угар!G5:G10001,E6)+SUMIFS(угар!A5:A10001,угар!F5:F10001,AB4,угар!AC5:AC10001,Ф7!B113,угар!G5:G10001,E6)+SUMIFS(угар!A5:A10001,угар!F5:F10001,AB4,угар!AD5:AD10001,Ф7!B113,угар!G5:G10001,E6)+SUMIFS(угар!A5:A10001,угар!F5:F10001,AB4,угар!AE5:AE10001,Ф7!B113,угар!G5:G10001,E6)+SUMIFS(угар!A5:A10001,угар!F5:F10001,AB4,угар!AF5:AF10001,Ф7!B113,угар!G5:G10001,E6)+SUMIFS(угар!A5:A10001,угар!F5:F10001,AB4,угар!AG5:AG10001,Ф7!B113,угар!G5:G10001,E6)+SUMIFS(угар!A5:A10001,угар!F5:F10001,AB4,угар!AH5:AH10001,Ф7!B113,угар!G5:G10001,E6)+SUMIFS(угар!A5:A10001,угар!F5:F10001,AB4,угар!AI5:AI10001,Ф7!B113,угар!G5:G10001,E6)+SUMIFS(угар!A5:A10001,угар!F5:F10001,AB4,угар!AJ5:AJ10001,Ф7!B113,угар!G5:G10001,E6)</f>
        <v>0</v>
      </c>
      <c r="AD113" s="1317">
        <f>SUMIFS(угар!A5:A10001,угар!F5:F10001,AD4,угар!AA5:AA10001,Ф7!B113,угар!G5:G10001,D6)+SUMIFS(угар!A5:A10001,угар!F5:F10001,AD4,угар!AB5:AB10001,Ф7!B113,угар!G5:G10001,D6)+SUMIFS(угар!A5:A10001,угар!F5:F10001,AD4,угар!AC5:AC10001,Ф7!B113,угар!G5:G10001,D6)+SUMIFS(угар!A5:A10001,угар!F5:F10001,AD4,угар!AD5:AD10001,Ф7!B113,угар!G5:G10001,D6)+SUMIFS(угар!A5:A10001,угар!F5:F10001,AD4,угар!AE5:AE10001,Ф7!B113,угар!G5:G10001,D6)+SUMIFS(угар!A5:A10001,угар!F5:F10001,AD4,угар!AF5:AF10001,Ф7!B113,угар!G5:G10001,D6)+SUMIFS(угар!A5:A10001,угар!F5:F10001,AD4,угар!AG5:AG10001,Ф7!B113,угар!G5:G10001,D6)+SUMIFS(угар!A5:A10001,угар!F5:F10001,AD4,угар!AH5:AH10001,Ф7!B113,угар!G5:G10001,D6)+SUMIFS(угар!A5:A10001,угар!F5:F10001,AD4,угар!AI5:AI10001,Ф7!B113,угар!G5:G10001,D6)+SUMIFS(угар!A5:A10001,угар!F5:F10001,AD4,угар!AJ5:AJ10001,Ф7!B113,угар!G5:G10001,D6)</f>
        <v>0</v>
      </c>
      <c r="AE113" s="1317">
        <f>SUMIFS(угар!A5:A10001,угар!F5:F10001,AD4,угар!AA5:AA10001,Ф7!B113,угар!G5:G10001,E6)+SUMIFS(угар!A5:A10001,угар!F5:F10001,AD4,угар!AB5:AB10001,Ф7!B113,угар!G5:G10001,E6)+SUMIFS(угар!A5:A10001,угар!F5:F10001,AD4,угар!AC5:AC10001,Ф7!B113,угар!G5:G10001,E6)+SUMIFS(угар!A5:A10001,угар!F5:F10001,AD4,угар!AD5:AD10001,Ф7!B113,угар!G5:G10001,E6)+SUMIFS(угар!A5:A10001,угар!F5:F10001,AD4,угар!AE5:AE10001,Ф7!B113,угар!G5:G10001,E6)+SUMIFS(угар!A5:A10001,угар!F5:F10001,AD4,угар!AF5:AF10001,Ф7!B113,угар!G5:G10001,E6)+SUMIFS(угар!A5:A10001,угар!F5:F10001,AD4,угар!AG5:AG10001,Ф7!B113,угар!G5:G10001,E6)+SUMIFS(угар!A5:A10001,угар!F5:F10001,AD4,угар!AH5:AH10001,Ф7!B113,угар!G5:G10001,E6)+SUMIFS(угар!A5:A10001,угар!F5:F10001,AD4,угар!AI5:AI10001,Ф7!B113,угар!G5:G10001,E6)+SUMIFS(угар!A5:A10001,угар!F5:F10001,AD4,угар!AJ5:AJ10001,Ф7!B113,угар!G5:G10001,E6)</f>
        <v>0</v>
      </c>
      <c r="AF113" s="1317">
        <f>SUMIFS(угар!A5:A10001,угар!F5:F10001,AF4,угар!AA5:AA10001,Ф7!B113,угар!G5:G10001,D6)+SUMIFS(угар!A5:A10001,угар!F5:F10001,AF4,угар!AB5:AB10001,Ф7!B113,угар!G5:G10001,D6)+SUMIFS(угар!A5:A10001,угар!F5:F10001,AF4,угар!AC5:AC10001,Ф7!B113,угар!G5:G10001,D6)+SUMIFS(угар!A5:A10001,угар!F5:F10001,AF4,угар!AD5:AD10001,Ф7!B113,угар!G5:G10001,D6)+SUMIFS(угар!A5:A10001,угар!F5:F10001,AF4,угар!AE5:AE10001,Ф7!B113,угар!G5:G10001,D6)+SUMIFS(угар!A5:A10001,угар!F5:F10001,AF4,угар!AF5:AF10001,Ф7!B113,угар!G5:G10001,D6)+SUMIFS(угар!A5:A10001,угар!F5:F10001,AF4,угар!AG5:AG10001,Ф7!B113,угар!G5:G10001,D6)+SUMIFS(угар!A5:A10001,угар!F5:F10001,AF4,угар!AH5:AH10001,Ф7!B113,угар!G5:G10001,D6)+SUMIFS(угар!A5:A10001,угар!F5:F10001,AF4,угар!AI5:AI10001,Ф7!B113,угар!G5:G10001,D6)+SUMIFS(угар!A5:A10001,угар!F5:F10001,AF4,угар!AJ5:AJ10001,Ф7!B113,угар!G5:G10001,D6)</f>
        <v>0</v>
      </c>
      <c r="AG113" s="1317">
        <f>SUMIFS(угар!A5:A10001,угар!F5:F10001,AF4,угар!AA5:AA10001,Ф7!B113,угар!G5:G10001,E6)+SUMIFS(угар!A5:A10001,угар!F5:F10001,AF4,угар!AB5:AB10001,Ф7!B113,угар!G5:G10001,E6)+SUMIFS(угар!A5:A10001,угар!F5:F10001,AF4,угар!AC5:AC10001,Ф7!B113,угар!G5:G10001,E6)+SUMIFS(угар!A5:A10001,угар!F5:F10001,AF4,угар!AD5:AD10001,Ф7!B113,угар!G5:G10001,E6)+SUMIFS(угар!A5:A10001,угар!F5:F10001,AF4,угар!AE5:AE10001,Ф7!B113,угар!G5:G10001,E6)+SUMIFS(угар!A5:A10001,угар!F5:F10001,AF4,угар!AF5:AF10001,Ф7!B113,угар!G5:G10001,E6)+SUMIFS(угар!A5:A10001,угар!F5:F10001,AF4,угар!AG5:AG10001,Ф7!B113,угар!G5:G10001,E6)+SUMIFS(угар!A5:A10001,угар!F5:F10001,AF4,угар!AH5:AH10001,Ф7!B113,угар!G5:G10001,E6)+SUMIFS(угар!A5:A10001,угар!F5:F10001,AF4,угар!AI5:AI10001,Ф7!B113,угар!G5:G10001,E6)+SUMIFS(угар!A5:A10001,угар!F5:F10001,AF4,угар!AJ5:AJ10001,Ф7!B113,угар!G5:G10001,E6)</f>
        <v>0</v>
      </c>
      <c r="AH113" s="1317">
        <f>SUMIFS(угар!A5:A10001,угар!F5:F10001,AH4,угар!AA5:AA10001,Ф7!B113,угар!G5:G10001,D6)+SUMIFS(угар!A5:A10001,угар!F5:F10001,AH4,угар!AB5:AB10001,Ф7!B113,угар!G5:G10001,D6)+SUMIFS(угар!A5:A10001,угар!F5:F10001,AH4,угар!AC5:AC10001,Ф7!B113,угар!G5:G10001,D6)+SUMIFS(угар!A5:A10001,угар!F5:F10001,AH4,угар!AD5:AD10001,Ф7!B113,угар!G5:G10001,D6)+SUMIFS(угар!A5:A10001,угар!F5:F10001,AH4,угар!AE5:AE10001,Ф7!B113,угар!G5:G10001,D6)+SUMIFS(угар!A5:A10001,угар!F5:F10001,AH4,угар!AF5:AF10001,Ф7!B113,угар!G5:G10001,D6)+SUMIFS(угар!A5:A10001,угар!F5:F10001,AH4,угар!AG5:AG10001,Ф7!B113,угар!G5:G10001,D6)+SUMIFS(угар!A5:A10001,угар!F5:F10001,AH4,угар!AH5:AH10001,Ф7!B113,угар!G5:G10001,D6)+SUMIFS(угар!A5:A10001,угар!F5:F10001,AH4,угар!AI5:AI10001,Ф7!B113,угар!G5:G10001,D6)+SUMIFS(угар!A5:A10001,угар!F5:F10001,AH4,угар!AJ5:AJ10001,Ф7!B113,угар!G5:G10001,D6)</f>
        <v>0</v>
      </c>
      <c r="AI113" s="1317">
        <f>SUMIFS(угар!A5:A10001,угар!F5:F10001,AH4,угар!AA5:AA10001,Ф7!B113,угар!G5:G10001,E6)+SUMIFS(угар!A5:A10001,угар!F5:F10001,AH4,угар!AB5:AB10001,Ф7!B113,угар!G5:G10001,E6)+SUMIFS(угар!A5:A10001,угар!F5:F10001,AH4,угар!AC5:AC10001,Ф7!B113,угар!G5:G10001,E6)+SUMIFS(угар!A5:A10001,угар!F5:F10001,AH4,угар!AD5:AD10001,Ф7!B113,угар!G5:G10001,E6)+SUMIFS(угар!A5:A10001,угар!F5:F10001,AH4,угар!AE5:AE10001,Ф7!B113,угар!G5:G10001,E6)+SUMIFS(угар!A5:A10001,угар!F5:F10001,AH4,угар!AF5:AF10001,Ф7!B113,угар!G5:G10001,E6)+SUMIFS(угар!A5:A10001,угар!F5:F10001,AH4,угар!AG5:AG10001,Ф7!B113,угар!G5:G10001,E6)+SUMIFS(угар!A5:A10001,угар!F5:F10001,AH4,угар!AH5:AH10001,Ф7!B113,угар!G5:G10001,E6)+SUMIFS(угар!A5:A10001,угар!F5:F10001,AH4,угар!AI5:AI10001,Ф7!B113,угар!G5:G10001,E6)+SUMIFS(угар!A5:A10001,угар!F5:F10001,AH4,угар!AJ5:AJ10001,Ф7!B113,угар!G5:G10001,E6)</f>
        <v>0</v>
      </c>
      <c r="AJ113" s="1317">
        <f>SUMIFS(угар!A5:A10001,угар!F5:F10001,AJ4,угар!AA5:AA10001,Ф7!B113,угар!G5:G10001,D6)+SUMIFS(угар!A5:A10001,угар!F5:F10001,AJ4,угар!AB5:AB10001,Ф7!B113,угар!G5:G10001,D6)+SUMIFS(угар!A5:A10001,угар!F5:F10001,AJ4,угар!AC5:AC10001,Ф7!B113,угар!G5:G10001,D6)+SUMIFS(угар!A5:A10001,угар!F5:F10001,AJ4,угар!AD5:AD10001,Ф7!B113,угар!G5:G10001,D6)+SUMIFS(угар!A5:A10001,угар!F5:F10001,AJ4,угар!AE5:AE10001,Ф7!B113,угар!G5:G10001,D6)+SUMIFS(угар!A5:A10001,угар!F5:F10001,AJ4,угар!AF5:AF10001,Ф7!B113,угар!G5:G10001,D6)+SUMIFS(угар!A5:A10001,угар!F5:F10001,AJ4,угар!AG5:AG10001,Ф7!B113,угар!G5:G10001,D6)+SUMIFS(угар!A5:A10001,угар!F5:F10001,AJ4,угар!AH5:AH10001,Ф7!B113,угар!G5:G10001,D6)+SUMIFS(угар!A5:A10001,угар!F5:F10001,AJ4,угар!AI5:AI10001,Ф7!B113,угар!G5:G10001,D6)+SUMIFS(угар!A5:A10001,угар!F5:F10001,AJ4,угар!AJ5:AJ10001,Ф7!B113,угар!G5:G10001,D6)</f>
        <v>0</v>
      </c>
      <c r="AK113" s="1317">
        <f>SUMIFS(угар!A5:A10001,угар!F5:F10001,AJ4,угар!AA5:AA10001,Ф7!B113,угар!G5:G10001,E6)+SUMIFS(угар!A5:A10001,угар!F5:F10001,AJ4,угар!AB5:AB10001,Ф7!B113,угар!G5:G10001,E6)+SUMIFS(угар!A5:A10001,угар!F5:F10001,AJ4,угар!AC5:AC10001,Ф7!B113,угар!G5:G10001,E6)+SUMIFS(угар!A5:A10001,угар!F5:F10001,AJ4,угар!AD5:AD10001,Ф7!B113,угар!G5:G10001,E6)+SUMIFS(угар!A5:A10001,угар!F5:F10001,AJ4,угар!AE5:AE10001,Ф7!B113,угар!G5:G10001,E6)+SUMIFS(угар!A5:A10001,угар!F5:F10001,AJ4,угар!AF5:AF10001,Ф7!B113,угар!G5:G10001,E6)+SUMIFS(угар!A5:A10001,угар!F5:F10001,AJ4,угар!AG5:AG10001,Ф7!B113,угар!G5:G10001,E6)+SUMIFS(угар!A5:A10001,угар!F5:F10001,AJ4,угар!AH5:AH10001,Ф7!B113,угар!G5:G10001,E6)+SUMIFS(угар!A5:A10001,угар!F5:F10001,AJ4,угар!AI5:AI10001,Ф7!B113,угар!G5:G10001,E6)+SUMIFS(угар!A5:A10001,угар!F5:F10001,AJ4,угар!AJ5:AJ10001,Ф7!B113,угар!G5:G10001,E6)</f>
        <v>0</v>
      </c>
      <c r="AL113" s="1312">
        <f>SUMIFS(угар!A5:A10001,угар!F5:F10001,AL4,угар!AA5:AA10001,Ф7!B113,угар!G5:G10001,D6)+SUMIFS(угар!A5:A10001,угар!F5:F10001,AL4,угар!AB5:AB10001,Ф7!B113,угар!G5:G10001,D6)+SUMIFS(угар!A5:A10001,угар!F5:F10001,AL4,угар!AC5:AC10001,Ф7!B113,угар!G5:G10001,D6)+SUMIFS(угар!A5:A10001,угар!F5:F10001,AL4,угар!AD5:AD10001,Ф7!B113,угар!G5:G10001,D6)+SUMIFS(угар!A5:A10001,угар!F5:F10001,AL4,угар!AE5:AE10001,Ф7!B113,угар!G5:G10001,D6)+SUMIFS(угар!A5:A10001,угар!F5:F10001,AL4,угар!AF5:AF10001,Ф7!B113,угар!G5:G10001,D6)+SUMIFS(угар!A5:A10001,угар!F5:F10001,AL4,угар!AG5:AG10001,Ф7!B113,угар!G5:G10001,D6)+SUMIFS(угар!A5:A10001,угар!F5:F10001,AL4,угар!AH5:AH10001,Ф7!B113,угар!G5:G10001,D6)+SUMIFS(угар!A5:A10001,угар!F5:F10001,AL4,угар!AI5:AI10001,Ф7!B113,угар!G5:G10001,D6)+SUMIFS(угар!A5:A10001,угар!F5:F10001,AL4,угар!AJ5:AJ10001,Ф7!B113,угар!G5:G10001,D6)</f>
        <v>0</v>
      </c>
      <c r="AM113" s="1312">
        <f>SUMIFS(угар!A5:A10001,угар!F5:F10001,AL4,угар!AA5:AA10001,Ф7!B113,угар!G5:G10001,E6)+SUMIFS(угар!A5:A10001,угар!F5:F10001,AL4,угар!AB5:AB10001,Ф7!B113,угар!G5:G10001,E6)+SUMIFS(угар!A5:A10001,угар!F5:F10001,AL4,угар!AC5:AC10001,Ф7!B113,угар!G5:G10001,E6)+SUMIFS(угар!A5:A10001,угар!F5:F10001,AL4,угар!AD5:AD10001,Ф7!B113,угар!G5:G10001,E6)+SUMIFS(угар!A5:A10001,угар!F5:F10001,AL4,угар!AE5:AE10001,Ф7!B113,угар!G5:G10001,E6)+SUMIFS(угар!A5:A10001,угар!F5:F10001,AL4,угар!AF5:AF10001,Ф7!B113,угар!G5:G10001,E6)+SUMIFS(угар!A5:A10001,угар!F5:F10001,AL4,угар!AG5:AG10001,Ф7!B113,угар!G5:G10001,E6)+SUMIFS(угар!A5:A10001,угар!F5:F10001,AL4,угар!AH5:AH10001,Ф7!B113,угар!G5:G10001,E6)+SUMIFS(угар!A5:A10001,угар!F5:F10001,AL4,угар!AI5:AI10001,Ф7!B113,угар!G5:G10001,E6)+SUMIFS(угар!A5:A10001,угар!F5:F10001,AL4,угар!AJ5:AJ10001,Ф7!B113,угар!G5:G10001,E6)</f>
        <v>0</v>
      </c>
      <c r="AN113" s="1317">
        <f>SUMIFS(угар!A5:A10001,угар!F5:F10001,AN4,угар!AA5:AA10001,Ф7!B113,угар!G5:G10001,D6)+SUMIFS(угар!A5:A10001,угар!F5:F10001,AN4,угар!AB5:AB10001,Ф7!B113,угар!G5:G10001,D6)+SUMIFS(угар!A5:A10001,угар!F5:F10001,AN4,угар!AC5:AC10001,Ф7!B113,угар!G5:G10001,D6)+SUMIFS(угар!A5:A10001,угар!F5:F10001,AN4,угар!AD5:AD10001,Ф7!B113,угар!G5:G10001,D6)+SUMIFS(угар!A5:A10001,угар!F5:F10001,AN4,угар!AE5:AE10001,Ф7!B113,угар!G5:G10001,D6)+SUMIFS(угар!A5:A10001,угар!F5:F10001,AN4,угар!AF5:AF10001,Ф7!B113,угар!G5:G10001,D6)+SUMIFS(угар!A5:A10001,угар!F5:F10001,AN4,угар!AG5:AG10001,Ф7!B113,угар!G5:G10001,D6)+SUMIFS(угар!A5:A10001,угар!F5:F10001,AN4,угар!AH5:AH10001,Ф7!B113,угар!G5:G10001,D6)+SUMIFS(угар!A5:A10001,угар!F5:F10001,AN4,угар!AI5:AI10001,Ф7!B113,угар!G5:G10001,D6)+SUMIFS(угар!A5:A10001,угар!F5:F10001,AN4,угар!AJ5:AJ10001,Ф7!B113,угар!G5:G10001,D6)</f>
        <v>0</v>
      </c>
      <c r="AO113" s="1317">
        <f>SUMIFS(угар!A5:A10001,угар!F5:F10001,AN4,угар!AA5:AA10001,Ф7!B113,угар!G5:G10001,E6)+SUMIFS(угар!A5:A10001,угар!F5:F10001,AN4,угар!AB5:AB10001,Ф7!B113,угар!G5:G10001,E6)+SUMIFS(угар!A5:A10001,угар!F5:F10001,AN4,угар!AC5:AC10001,Ф7!B113,угар!G5:G10001,E6)+SUMIFS(угар!A5:A10001,угар!F5:F10001,AN4,угар!AD5:AD10001,Ф7!B113,угар!G5:G10001,E6)+SUMIFS(угар!A5:A10001,угар!F5:F10001,AN4,угар!AE5:AE10001,Ф7!B113,угар!G5:G10001,E6)+SUMIFS(угар!A5:A10001,угар!F5:F10001,AN4,угар!AF5:AF10001,Ф7!B113,угар!G5:G10001,E6)+SUMIFS(угар!A5:A10001,угар!F5:F10001,AN4,угар!AG5:AG10001,Ф7!B113,угар!G5:G10001,E6)+SUMIFS(угар!A5:A10001,угар!F5:F10001,AN4,угар!AH5:AH10001,Ф7!B113,угар!G5:G10001,E6)+SUMIFS(угар!A5:A10001,угар!F5:F10001,AN4,угар!AI5:AI10001,Ф7!B113,угар!G5:G10001,E6)+SUMIFS(угар!A5:A10001,угар!F5:F10001,AN4,угар!AJ5:AJ10001,Ф7!B113,угар!G5:G10001,E6)</f>
        <v>2</v>
      </c>
      <c r="AP113" s="1317">
        <f>SUMIFS(угар!A5:A10001,угар!F5:F10001,AP4,угар!AA5:AA10001,Ф7!B113,угар!G5:G10001,D6)+SUMIFS(угар!A5:A10001,угар!F5:F10001,AP4,угар!AB5:AB10001,Ф7!B113,угар!G5:G10001,D6)+SUMIFS(угар!A5:A10001,угар!F5:F10001,AP4,угар!AC5:AC10001,Ф7!B113,угар!G5:G10001,D6)+SUMIFS(угар!A5:A10001,угар!F5:F10001,AP4,угар!AD5:AD10001,Ф7!B113,угар!G5:G10001,D6)+SUMIFS(угар!A5:A10001,угар!F5:F10001,AP4,угар!AE5:AE10001,Ф7!B113,угар!G5:G10001,D6)+SUMIFS(угар!A5:A10001,угар!F5:F10001,AP4,угар!AF5:AF10001,Ф7!B113,угар!G5:G10001,D6)+SUMIFS(угар!A5:A10001,угар!F5:F10001,AP4,угар!AG5:AG10001,Ф7!B113,угар!G5:G10001,D6)+SUMIFS(угар!A5:A10001,угар!F5:F10001,AP4,угар!AH5:AH10001,Ф7!B113,угар!G5:G10001,D6)+SUMIFS(угар!A5:A10001,угар!F5:F10001,AP4,угар!AI5:AI10001,Ф7!B113,угар!G5:G10001,D6)+SUMIFS(угар!A5:A10001,угар!F5:F10001,AP4,угар!AJ5:AJ10001,Ф7!B113,угар!G5:G10001,D6)</f>
        <v>0</v>
      </c>
      <c r="AQ113" s="1317">
        <f>SUMIFS(угар!A5:A10001,угар!F5:F10001,AP4,угар!AA5:AA10001,Ф7!B113,угар!G5:G10001,E6)+SUMIFS(угар!A5:A10001,угар!F5:F10001,AP4,угар!AB5:AB10001,Ф7!B113,угар!G5:G10001,E6)+SUMIFS(угар!A5:A10001,угар!F5:F10001,AP4,угар!AC5:AC10001,Ф7!B113,угар!G5:G10001,E6)+SUMIFS(угар!A5:A10001,угар!F5:F10001,AP4,угар!AD5:AD10001,Ф7!B113,угар!G5:G10001,E6)+SUMIFS(угар!A5:A10001,угар!F5:F10001,AP4,угар!AE5:AE10001,Ф7!B113,угар!G5:G10001,E6)+SUMIFS(угар!A5:A10001,угар!F5:F10001,AP4,угар!AF5:AF10001,Ф7!B113,угар!G5:G10001,E6)+SUMIFS(угар!A5:A10001,угар!F5:F10001,AP4,угар!AG5:AG10001,Ф7!B113,угар!G5:G10001,E6)+SUMIFS(угар!A5:A10001,угар!F5:F10001,AP4,угар!AH5:AH10001,Ф7!B113,угар!G5:G10001,E6)+SUMIFS(угар!A5:A10001,угар!F5:F10001,AP4,угар!AI5:AI10001,Ф7!B113,угар!G5:G10001,E6)+SUMIFS(угар!A5:A10001,угар!F5:F10001,AP4,угар!AJ5:AJ10001,Ф7!B113,угар!G5:G10001,E6)</f>
        <v>2</v>
      </c>
      <c r="AR113" s="1317">
        <f>SUMIFS(угар!A5:A10001,угар!F5:F10001,AR4,угар!AA5:AA10001,Ф7!B113,угар!G5:G10001,D6)+SUMIFS(угар!A5:A10001,угар!F5:F10001,AR4,угар!AB5:AB10001,Ф7!B113,угар!G5:G10001,D6)+SUMIFS(угар!A5:A10001,угар!F5:F10001,AR4,угар!AC5:AC10001,Ф7!B113,угар!G5:G10001,D6)+SUMIFS(угар!A5:A10001,угар!F5:F10001,AR4,угар!AD5:AD10001,Ф7!B113,угар!G5:G10001,D6)+SUMIFS(угар!A5:A10001,угар!F5:F10001,AR4,угар!AE5:AE10001,Ф7!B113,угар!G5:G10001,D6)+SUMIFS(угар!A5:A10001,угар!F5:F10001,AR4,угар!AF5:AF10001,Ф7!B113,угар!G5:G10001,D6)+SUMIFS(угар!A5:A10001,угар!F5:F10001,AR4,угар!AG5:AG10001,Ф7!B113,угар!G5:G10001,D6)+SUMIFS(угар!A5:A10001,угар!F5:F10001,AR4,угар!AH5:AH10001,Ф7!B113,угар!G5:G10001,D6)+SUMIFS(угар!A5:A10001,угар!F5:F10001,AR4,угар!AI5:AI10001,Ф7!B113,угар!G5:G10001,D6)+SUMIFS(угар!A5:A10001,угар!F5:F10001,AR4,угар!AJ5:AJ10001,Ф7!B113,угар!G5:G10001,D6)</f>
        <v>1</v>
      </c>
      <c r="AS113" s="1317">
        <f>SUMIFS(угар!A5:A10001,угар!F5:F10001,AR4,угар!AA5:AA10001,Ф7!B113,угар!G5:G10001,E6)+SUMIFS(угар!A5:A10001,угар!F5:F10001,AR4,угар!AB5:AB10001,Ф7!B113,угар!G5:G10001,E6)+SUMIFS(угар!A5:A10001,угар!F5:F10001,AR4,угар!AC5:AC10001,Ф7!B113,угар!G5:G10001,E6)+SUMIFS(угар!A5:A10001,угар!F5:F10001,AR4,угар!AD5:AD10001,Ф7!B113,угар!G5:G10001,E6)+SUMIFS(угар!A5:A10001,угар!F5:F10001,AR4,угар!AE5:AE10001,Ф7!B113,угар!G5:G10001,E6)+SUMIFS(угар!A5:A10001,угар!F5:F10001,AR4,угар!AF5:AF10001,Ф7!B113,угар!G5:G10001,E6)+SUMIFS(угар!A5:A10001,угар!F5:F10001,AR4,угар!AG5:AG10001,Ф7!B113,угар!G5:G10001,E6)+SUMIFS(угар!A5:A10001,угар!F5:F10001,AR4,угар!AH5:AH10001,Ф7!B113,угар!G5:G10001,E6)+SUMIFS(угар!A5:A10001,угар!F5:F10001,AR4,угар!AI5:AI10001,Ф7!B113,угар!G5:G10001,E6)+SUMIFS(угар!A5:A10001,угар!F5:F10001,AR4,угар!AJ5:AJ10001,Ф7!B113,угар!G5:G10001,E6)</f>
        <v>0</v>
      </c>
      <c r="AT113" s="1317">
        <f>SUMIFS(угар!A5:A10001,угар!F5:F10001,AT4,угар!AA5:AA10001,Ф7!B113,угар!G5:G10001,D6)+SUMIFS(угар!A5:A10001,угар!F5:F10001,AT4,угар!AB5:AB10001,Ф7!B113,угар!G5:G10001,D6)+SUMIFS(угар!A5:A10001,угар!F5:F10001,AT4,угар!AC5:AC10001,Ф7!B113,угар!G5:G10001,D6)+SUMIFS(угар!A5:A10001,угар!F5:F10001,AT4,угар!AD5:AD10001,Ф7!B113,угар!G5:G10001,D6)+SUMIFS(угар!A5:A10001,угар!F5:F10001,AT4,угар!AE5:AE10001,Ф7!B113,угар!G5:G10001,D6)+SUMIFS(угар!A5:A10001,угар!F5:F10001,AT4,угар!AF5:AF10001,Ф7!B113,угар!G5:G10001,D6)+SUMIFS(угар!A5:A10001,угар!F5:F10001,AT4,угар!AG5:AG10001,Ф7!B113,угар!G5:G10001,D6)+SUMIFS(угар!A5:A10001,угар!F5:F10001,AT4,угар!AH5:AH10001,Ф7!B113,угар!G5:G10001,D6)+SUMIFS(угар!A5:A10001,угар!F5:F10001,AT4,угар!AI5:AI10001,Ф7!B113,угар!G5:G10001,D6)+SUMIFS(угар!A5:A10001,угар!F5:F10001,AT4,угар!AJ5:AJ10001,Ф7!B113,угар!G5:G10001,D6)</f>
        <v>2</v>
      </c>
      <c r="AU113" s="1317">
        <f>SUMIFS(угар!A5:A10001,угар!F5:F10001,AT4,угар!AA5:AA10001,Ф7!B113,угар!G5:G10001,E6)+SUMIFS(угар!A5:A10001,угар!F5:F10001,AT4,угар!AB5:AB10001,Ф7!B113,угар!G5:G10001,E6)+SUMIFS(угар!A5:A10001,угар!F5:F10001,AT4,угар!AC5:AC10001,Ф7!B113,угар!G5:G10001,E6)+SUMIFS(угар!A5:A10001,угар!F5:F10001,AT4,угар!AD5:AD10001,Ф7!B113,угар!G5:G10001,E6)+SUMIFS(угар!A5:A10001,угар!F5:F10001,AT4,угар!AE5:AE10001,Ф7!B113,угар!G5:G10001,E6)+SUMIFS(угар!A5:A10001,угар!F5:F10001,AT4,угар!AF5:AF10001,Ф7!B113,угар!G5:G10001,E6)+SUMIFS(угар!A5:A10001,угар!F5:F10001,AT4,угар!AG5:AG10001,Ф7!B113,угар!G5:G10001,E6)+SUMIFS(угар!A5:A10001,угар!F5:F10001,AT4,угар!AH5:AH10001,Ф7!B113,угар!G5:G10001,E6)+SUMIFS(угар!A5:A10001,угар!F5:F10001,AT4,угар!AI5:AI10001,Ф7!B113,угар!G5:G10001,E6)+SUMIFS(угар!A5:A10001,угар!F5:F10001,AT4,угар!AJ5:AJ10001,Ф7!B113,угар!G5:G10001,E6)</f>
        <v>0</v>
      </c>
      <c r="AV113" s="1312">
        <f>SUMIFS(угар!A5:A10001,угар!F5:F10001,AV4,угар!AA5:AA10001,Ф7!B113,угар!G5:G10001,D6)+SUMIFS(угар!A5:A10001,угар!F5:F10001,AV4,угар!AB5:AB10001,Ф7!B113,угар!G5:G10001,D6)+SUMIFS(угар!A5:A10001,угар!F5:F10001,AV4,угар!AC5:AC10001,Ф7!B113,угар!G5:G10001,D6)+SUMIFS(угар!A5:A10001,угар!F5:F10001,AV4,угар!AD5:AD10001,Ф7!B113,угар!G5:G10001,D6)+SUMIFS(угар!A5:A10001,угар!F5:F10001,AV4,угар!AE5:AE10001,Ф7!B113,угар!G5:G10001,D6)+SUMIFS(угар!A5:A10001,угар!F5:F10001,AV4,угар!AF5:AF10001,Ф7!B113,угар!G5:G10001,D6)+SUMIFS(угар!A5:A10001,угар!F5:F10001,AV4,угар!AG5:AG10001,Ф7!B113,угар!G5:G10001,D6)+SUMIFS(угар!A5:A10001,угар!F5:F10001,AV4,угар!AH5:AH10001,Ф7!B113,угар!G5:G10001,D6)+SUMIFS(угар!A5:A10001,угар!F5:F10001,AV4,угар!AI5:AI10001,Ф7!B113,угар!G5:G10001,D6)+SUMIFS(угар!A5:A10001,угар!F5:F10001,AV4,угар!AJ5:AJ10001,Ф7!B113,угар!G5:G10001,D6)</f>
        <v>0</v>
      </c>
      <c r="AW113" s="1312">
        <f>SUMIFS(угар!A5:A10001,угар!F5:F10001,AV4,угар!AA5:AA10001,Ф7!B113,угар!G5:G10001,E6)+SUMIFS(угар!A5:A10001,угар!F5:F10001,AV4,угар!AB5:AB10001,Ф7!B113,угар!G5:G10001,E6)+SUMIFS(угар!A5:A10001,угар!F5:F10001,AV4,угар!AC5:AC10001,Ф7!B113,угар!G5:G10001,E6)+SUMIFS(угар!A5:A10001,угар!F5:F10001,AV4,угар!AD5:AD10001,Ф7!B113,угар!G5:G10001,E6)+SUMIFS(угар!A5:A10001,угар!F5:F10001,AV4,угар!AE5:AE10001,Ф7!B113,угар!G5:G10001,E6)+SUMIFS(угар!A5:A10001,угар!F5:F10001,AV4,угар!AF5:AF10001,Ф7!B113,угар!G5:G10001,E6)+SUMIFS(угар!A5:A10001,угар!F5:F10001,AV4,угар!AG5:AG10001,Ф7!B113,угар!G5:G10001,E6)+SUMIFS(угар!A5:A10001,угар!F5:F10001,AV4,угар!AH5:AH10001,Ф7!B113,угар!G5:G10001,E6)+SUMIFS(угар!A5:A10001,угар!F5:F10001,AV4,угар!AI5:AI10001,Ф7!B113,угар!G5:G10001,E6)+SUMIFS(угар!A5:A10001,угар!F5:F10001,AV4,угар!AJ5:AJ10001,Ф7!B113,угар!G5:G10001,E6)</f>
        <v>0</v>
      </c>
    </row>
    <row r="114" spans="1:49" ht="32.25" thickBot="1">
      <c r="A114" s="1298" t="s">
        <v>710</v>
      </c>
      <c r="B114" s="208" t="s">
        <v>628</v>
      </c>
      <c r="C114" s="1292">
        <f t="shared" si="30"/>
        <v>8</v>
      </c>
      <c r="D114" s="1292">
        <f t="shared" si="36"/>
        <v>1</v>
      </c>
      <c r="E114" s="1292">
        <f t="shared" si="37"/>
        <v>7</v>
      </c>
      <c r="F114" s="1315">
        <f t="shared" si="25"/>
        <v>8</v>
      </c>
      <c r="G114" s="1315">
        <v>1</v>
      </c>
      <c r="H114" s="1337">
        <v>7</v>
      </c>
      <c r="I114" s="1351">
        <f t="shared" si="32"/>
        <v>1</v>
      </c>
      <c r="J114" s="1352">
        <f t="shared" si="33"/>
        <v>0.125</v>
      </c>
      <c r="K114" s="1352">
        <f t="shared" si="34"/>
        <v>0.875</v>
      </c>
      <c r="L114" s="1340">
        <f>SUMIFS(угар!A5:A10001,угар!F5:F10001,L4,угар!AA5:AA10001,Ф7!B114,угар!G5:G10001,D6)+SUMIFS(угар!A5:A10001,угар!F5:F10001,L4,угар!AB5:AB10001,Ф7!B114,угар!G5:G10001,D6)+SUMIFS(угар!A5:A10001,угар!F5:F10001,L4,угар!AC5:AC10001,Ф7!B114,угар!G5:G10001,D6)+SUMIFS(угар!A5:A10001,угар!F5:F10001,L4,угар!AD5:AD10001,Ф7!B114,угар!G5:G10001,D6)+SUMIFS(угар!A5:A10001,угар!F5:F10001,L4,угар!AE5:AE10001,Ф7!B114,угар!G5:G10001,D6)+SUMIFS(угар!A5:A10001,угар!F5:F10001,L4,угар!AF5:AF10001,Ф7!B114,угар!G5:G10001,D6)+SUMIFS(угар!A5:A10001,угар!F5:F10001,L4,угар!AG5:AG10001,Ф7!B114,угар!G5:G10001,D6)+SUMIFS(угар!A5:A10001,угар!F5:F10001,L4,угар!AH5:AH10001,Ф7!B114,угар!G5:G10001,D6)+SUMIFS(угар!A5:A10001,угар!F5:F10001,L4,угар!AI5:AI10001,Ф7!B114,угар!G5:G10001,D6)+SUMIFS(угар!A5:A10001,угар!F5:F10001,L4,угар!AJ5:AJ10001,Ф7!B114,угар!G5:G10001,D6)</f>
        <v>0</v>
      </c>
      <c r="M114" s="1312">
        <f>SUMIFS(угар!A5:A10001,угар!F5:F10001,L4,угар!AA5:AA10001,Ф7!B114,угар!G5:G10001,E6)+SUMIFS(угар!A5:A10001,угар!F5:F10001,L4,угар!AB5:AB10001,Ф7!B114,угар!G5:G10001,E6)+SUMIFS(угар!A5:A10001,угар!F5:F10001,L4,угар!AC5:AC10001,Ф7!B114,угар!G5:G10001,E6)+SUMIFS(угар!A5:A10001,угар!F5:F10001,L4,угар!AD5:AD10001,Ф7!B114,угар!G5:G10001,E6)+SUMIFS(угар!A5:A10001,угар!F5:F10001,L4,угар!AE5:AE10001,Ф7!B114,угар!G5:G10001,E6)+SUMIFS(угар!A5:A10001,угар!F5:F10001,L4,угар!AF5:AF10001,Ф7!B114,угар!G5:G10001,E6)+SUMIFS(угар!A5:A10001,угар!F5:F10001,L4,угар!AG5:AG10001,Ф7!B114,угар!G5:G10001,E6)+SUMIFS(угар!A5:A10001,угар!F5:F10001,L4,угар!AH5:AH10001,Ф7!B114,угар!G5:G10001,E6)+SUMIFS(угар!A5:A10001,угар!F5:F10001,L4,угар!AI5:AI10001,Ф7!B114,угар!G5:G10001,E6)+SUMIFS(угар!A5:A10001,угар!F5:F10001,L4,угар!AJ5:AJ10001,Ф7!B114,угар!G5:G10001,E6)</f>
        <v>0</v>
      </c>
      <c r="N114" s="1312">
        <f>SUMIFS(угар!A5:A10001,угар!F5:F10001,N4,угар!AA5:AA10001,Ф7!B114,угар!G5:G10001,D6)+SUMIFS(угар!A5:A10001,угар!F5:F10001,N4,угар!AB5:AB10001,Ф7!B114,угар!G5:G10001,D6)+SUMIFS(угар!A5:A10001,угар!F5:F10001,N4,угар!AC5:AC10001,Ф7!B114,угар!G5:G10001,D6)+SUMIFS(угар!A5:A10001,угар!F5:F10001,N4,угар!AD5:AD10001,Ф7!B114,угар!G5:G10001,D6)+SUMIFS(угар!A5:A10001,угар!F5:F10001,N4,угар!AE5:AE10001,Ф7!B114,угар!G5:G10001,D6)+SUMIFS(угар!A5:A10001,угар!F5:F10001,N4,угар!AF5:AF10001,Ф7!B114,угар!G5:G10001,D6)+SUMIFS(угар!A5:A10001,угар!F5:F10001,N4,угар!AG5:AG10001,Ф7!B114,угар!G5:G10001,D6)+SUMIFS(угар!A5:A10001,угар!F5:F10001,N4,угар!AH5:AH10001,Ф7!B114,угар!G5:G10001,D6)+SUMIFS(угар!A5:A10001,угар!F5:F10001,N4,угар!AI5:AI10001,Ф7!B114,угар!G5:G10001,D6)+SUMIFS(угар!A5:A10001,угар!F5:F10001,N4,угар!AJ5:AJ10001,Ф7!B114,угар!G5:G10001,D6)</f>
        <v>0</v>
      </c>
      <c r="O114" s="1312">
        <f>SUMIFS(угар!A5:A10001,угар!F5:F10001,N4,угар!AA5:AA10001,Ф7!B114,угар!G5:G10001,E6)+SUMIFS(угар!A5:A10001,угар!F5:F10001,N4,угар!AB5:AB10001,Ф7!B114,угар!G5:G10001,E6)+SUMIFS(угар!A5:A10001,угар!F5:F10001,N4,угар!AC5:AC10001,Ф7!B114,угар!G5:G10001,E6)+SUMIFS(угар!A5:A10001,угар!F5:F10001,N4,угар!AD5:AD10001,Ф7!B114,угар!G5:G10001,E6)+SUMIFS(угар!A5:A10001,угар!F5:F10001,N4,угар!AE5:AE10001,Ф7!B114,угар!G5:G10001,E6)+SUMIFS(угар!A5:A10001,угар!F5:F10001,N4,угар!AF5:AF10001,Ф7!B114,угар!G5:G10001,E6)+SUMIFS(угар!A5:A10001,угар!F5:F10001,N4,угар!AG5:AG10001,Ф7!B114,угар!G5:G10001,E6)+SUMIFS(угар!A5:A10001,угар!F5:F10001,N4,угар!AH5:AH10001,Ф7!B114,угар!G5:G10001,E6)+SUMIFS(угар!A5:A10001,угар!F5:F10001,N4,угар!AI5:AI10001,Ф7!B114,угар!G5:G10001,E6)+SUMIFS(угар!A5:A10001,угар!F5:F10001,N4,угар!AJ5:AJ10001,Ф7!B114,угар!G5:G10001,E6)</f>
        <v>0</v>
      </c>
      <c r="P114" s="1317">
        <f>SUMIFS(угар!A5:A10001,угар!F5:F10001,P4,угар!AA5:AA10001,Ф7!B114,угар!G5:G10001,D6)+SUMIFS(угар!A5:A10001,угар!F5:F10001,P4,угар!AB5:AB10001,Ф7!B114,угар!G5:G10001,D6)+SUMIFS(угар!A5:A10001,угар!F5:F10001,P4,угар!AC5:AC10001,Ф7!B114,угар!G5:G10001,D6)+SUMIFS(угар!A5:A10001,угар!F5:F10001,P4,угар!AD5:AD10001,Ф7!B114,угар!G5:G10001,D6)+SUMIFS(угар!A5:A10001,угар!F5:F10001,P4,угар!AE5:AE10001,Ф7!B114,угар!G5:G10001,D6)+SUMIFS(угар!A5:A10001,угар!F5:F10001,P4,угар!AF5:AF10001,Ф7!B114,угар!G5:G10001,D6)+SUMIFS(угар!A5:A10001,угар!F5:F10001,P4,угар!AG5:AG10001,Ф7!B114,угар!G5:G10001,D6)+SUMIFS(угар!A5:A10001,угар!F5:F10001,P4,угар!AH5:AH10001,Ф7!B114,угар!G5:G10001,D6)+SUMIFS(угар!A5:A10001,угар!F5:F10001,P4,угар!AI5:AI10001,Ф7!B114,угар!G5:G10001,D6)+SUMIFS(угар!A5:A10001,угар!F5:F10001,P4,угар!AJ5:AJ10001,Ф7!B114,угар!G5:G10001,D6)</f>
        <v>0</v>
      </c>
      <c r="Q114" s="1317">
        <f>SUMIFS(угар!A5:A10001,угар!F5:F10001,P4,угар!AA5:AA10001,Ф7!B114,угар!G5:G10001,E6)+SUMIFS(угар!A5:A10001,угар!F5:F10001,P4,угар!AB5:AB10001,Ф7!B114,угар!G5:G10001,E6)+SUMIFS(угар!A5:A10001,угар!F5:F10001,P4,угар!AC5:AC10001,Ф7!B114,угар!G5:G10001,E6)+SUMIFS(угар!A5:A10001,угар!F5:F10001,P4,угар!AD5:AD10001,Ф7!B114,угар!G5:G10001,E6)+SUMIFS(угар!A5:A10001,угар!F5:F10001,P4,угар!AE5:AE10001,Ф7!B114,угар!G5:G10001,E6)+SUMIFS(угар!A5:A10001,угар!F5:F10001,P4,угар!AF5:AF10001,Ф7!B114,угар!G5:G10001,E6)+SUMIFS(угар!A5:A10001,угар!F5:F10001,P4,угар!AG5:AG10001,Ф7!B114,угар!G5:G10001,E6)+SUMIFS(угар!A5:A10001,угар!F5:F10001,P4,угар!AH5:AH10001,Ф7!B114,угар!G5:G10001,E6)+SUMIFS(угар!A5:A10001,угар!F5:F10001,P4,угар!AI5:AI10001,Ф7!B114,угар!G5:G10001,E6)+SUMIFS(угар!A5:A10001,угар!F5:F10001,P4,угар!AJ5:AJ10001,Ф7!B114,угар!G5:G10001,E6)</f>
        <v>0</v>
      </c>
      <c r="R114" s="1317">
        <f>SUMIFS(угар!A5:A10001,угар!F5:F10001,R4,угар!AA5:AA10001,Ф7!B114,угар!G5:G10001,D6)+SUMIFS(угар!A5:A10001,угар!F5:F10001,R4,угар!AB5:AB10001,Ф7!B114,угар!G5:G10001,D6)+SUMIFS(угар!A5:A10001,угар!F5:F10001,R4,угар!AC5:AC10001,Ф7!B114,угар!G5:G10001,D6)+SUMIFS(угар!A5:A10001,угар!F5:F10001,R4,угар!AD5:AD10001,Ф7!B114,угар!G5:G10001,D6)+SUMIFS(угар!A5:A10001,угар!F5:F10001,R4,угар!AE5:AE10001,Ф7!B114,угар!G5:G10001,D6)+SUMIFS(угар!A5:A10001,угар!F5:F10001,R4,угар!AF5:AF10001,Ф7!B114,угар!G5:G10001,D6)+SUMIFS(угар!A5:A10001,угар!F5:F10001,R4,угар!AG5:AG10001,Ф7!B114,угар!G5:G10001,D6)+SUMIFS(угар!A5:A10001,угар!F5:F10001,R4,угар!AH5:AH10001,Ф7!B114,угар!G5:G10001,D6)+SUMIFS(угар!A5:A10001,угар!F5:F10001,R4,угар!AI5:AI10001,Ф7!B114,угар!G5:G10001,D6)+SUMIFS(угар!A5:A10001,угар!F5:F10001,R4,угар!AJ5:AJ10001,Ф7!B114,угар!G5:G10001,D6)</f>
        <v>0</v>
      </c>
      <c r="S114" s="1317">
        <f>SUMIFS(угар!A5:A10001,угар!F5:F10001,R4,угар!AA5:AA10001,Ф7!B114,угар!G5:G10001,E6)+SUMIFS(угар!A5:A10001,угар!F5:F10001,R4,угар!AB5:AB10001,Ф7!B114,угар!G5:G10001,E6)+SUMIFS(угар!A5:A10001,угар!F5:F10001,R4,угар!AC5:AC10001,Ф7!B114,угар!G5:G10001,E6)+SUMIFS(угар!A5:A10001,угар!F5:F10001,R4,угар!AD5:AD10001,Ф7!B114,угар!G5:G10001,E6)+SUMIFS(угар!A5:A10001,угар!F5:F10001,R4,угар!AE5:AE10001,Ф7!B114,угар!G5:G10001,E6)+SUMIFS(угар!A5:A10001,угар!F5:F10001,R4,угар!AF5:AF10001,Ф7!B114,угар!G5:G10001,E6)+SUMIFS(угар!A5:A10001,угар!F5:F10001,R4,угар!AG5:AG10001,Ф7!B114,угар!G5:G10001,E6)+SUMIFS(угар!A5:A10001,угар!F5:F10001,R4,угар!AH5:AH10001,Ф7!B114,угар!G5:G10001,E6)+SUMIFS(угар!A5:A10001,угар!F5:F10001,R4,угар!AI5:AI10001,Ф7!B114,угар!G5:G10001,E6)+SUMIFS(угар!A5:A10001,угар!F5:F10001,R4,угар!AJ5:AJ10001,Ф7!B114,угар!G5:G10001,E6)</f>
        <v>0</v>
      </c>
      <c r="T114" s="1317">
        <f>SUMIFS(угар!A5:A10001,угар!F5:F10001,T4,угар!AA5:AA10001,Ф7!B114,угар!G5:G10001,D6)+SUMIFS(угар!A5:A10001,угар!F5:F10001,T4,угар!AB5:AB10001,Ф7!B114,угар!G5:G10001,D6)+SUMIFS(угар!A5:A10001,угар!F5:F10001,T4,угар!AC5:AC10001,Ф7!B114,угар!G5:G10001,D6)+SUMIFS(угар!A5:A10001,угар!F5:F10001,T4,угар!AD5:AD10001,Ф7!B114,угар!G5:G10001,D6)+SUMIFS(угар!A5:A10001,угар!F5:F10001,T4,угар!AE5:AE10001,Ф7!B114,угар!G5:G10001,D6)+SUMIFS(угар!A5:A10001,угар!F5:F10001,T4,угар!AF5:AF10001,Ф7!B114,угар!G5:G10001,D6)+SUMIFS(угар!A5:A10001,угар!F5:F10001,T4,угар!AG5:AG10001,Ф7!B114,угар!G5:G10001,D6)+SUMIFS(угар!A5:A10001,угар!F5:F10001,T4,угар!AH5:AH10001,Ф7!B114,угар!G5:G10001,D6)+SUMIFS(угар!A5:A10001,угар!F5:F10001,T4,угар!AI5:AI10001,Ф7!B114,угар!G5:G10001,D6)+SUMIFS(угар!A5:A10001,угар!F5:F10001,T4,угар!AJ5:AJ10001,Ф7!B114,угар!G5:G10001,D6)</f>
        <v>0</v>
      </c>
      <c r="U114" s="1317">
        <f>SUMIFS(угар!A5:A10001,угар!F5:F10001,T4,угар!AA5:AA10001,Ф7!B114,угар!G5:G10001,E6)+SUMIFS(угар!A5:A10001,угар!F5:F10001,T4,угар!AB5:AB10001,Ф7!B114,угар!G5:G10001,E6)+SUMIFS(угар!A5:A10001,угар!F5:F10001,T4,угар!AC5:AC10001,Ф7!B114,угар!G5:G10001,E6)+SUMIFS(угар!A5:A10001,угар!F5:F10001,T4,угар!AD5:AD10001,Ф7!B114,угар!G5:G10001,E6)+SUMIFS(угар!A5:A10001,угар!F5:F10001,T4,угар!AE5:AE10001,Ф7!B114,угар!G5:G10001,E6)+SUMIFS(угар!A5:A10001,угар!F5:F10001,T4,угар!AF5:AF10001,Ф7!B114,угар!G5:G10001,E6)+SUMIFS(угар!A5:A10001,угар!F5:F10001,T4,угар!AG5:AG10001,Ф7!B114,угар!G5:G10001,E6)+SUMIFS(угар!A5:A10001,угар!F5:F10001,T4,угар!AH5:AH10001,Ф7!B114,угар!G5:G10001,E6)+SUMIFS(угар!A5:A10001,угар!F5:F10001,T4,угар!AI5:AI10001,Ф7!B114,угар!G5:G10001,E6)+SUMIFS(угар!A5:A10001,угар!F5:F10001,T4,угар!AJ5:AJ10001,Ф7!B114,угар!G5:G10001,E6)</f>
        <v>0</v>
      </c>
      <c r="V114" s="1317">
        <f>SUMIFS(угар!A5:A10001,угар!F5:F10001,V4,угар!AA5:AA10001,Ф7!B114,угар!G5:G10001,D6)+SUMIFS(угар!A5:A10001,угар!F5:F10001,V4,угар!AB5:AB10001,Ф7!B114,угар!G5:G10001,D6)+SUMIFS(угар!A5:A10001,угар!F5:F10001,V4,угар!AC5:AC10001,Ф7!B114,угар!G5:G10001,D6)+SUMIFS(угар!A5:A10001,угар!F5:F10001,V4,угар!AD5:AD10001,Ф7!B114,угар!G5:G10001,D6)+SUMIFS(угар!A5:A10001,угар!F5:F10001,V4,угар!AE5:AE10001,Ф7!B114,угар!G5:G10001,D6)+SUMIFS(угар!A5:A10001,угар!F5:F10001,V4,угар!AF5:AF10001,Ф7!B114,угар!G5:G10001,D6)+SUMIFS(угар!A5:A10001,угар!F5:F10001,V4,угар!AG5:AG10001,Ф7!B114,угар!G5:G10001,D6)+SUMIFS(угар!A5:A10001,угар!F5:F10001,V4,угар!AH5:AH10001,Ф7!B114,угар!G5:G10001,D6)+SUMIFS(угар!A5:A10001,угар!F5:F10001,V4,угар!AI5:AI10001,Ф7!B114,угар!G5:G10001,D6)+SUMIFS(угар!A5:A10001,угар!F5:F10001,V4,угар!AJ5:AJ10001,Ф7!B114,угар!G5:G10001,D6)</f>
        <v>0</v>
      </c>
      <c r="W114" s="1317">
        <f>SUMIFS(угар!A5:A10001,угар!F5:F10001,V4,угар!AA5:AA10001,Ф7!B114,угар!G5:G10001,E6)+SUMIFS(угар!A5:A10001,угар!F5:F10001,V4,угар!AB5:AB10001,Ф7!B114,угар!G5:G10001,E6)+SUMIFS(угар!A5:A10001,угар!F5:F10001,V4,угар!AC5:AC10001,Ф7!B114,угар!G5:G10001,E6)+SUMIFS(угар!A5:A10001,угар!F5:F10001,V4,угар!AD5:AD10001,Ф7!B114,угар!G5:G10001,E6)+SUMIFS(угар!A5:A10001,угар!F5:F10001,V4,угар!AE5:AE10001,Ф7!B114,угар!G5:G10001,E6)+SUMIFS(угар!A5:A10001,угар!F5:F10001,V4,угар!AF5:AF10001,Ф7!B114,угар!G5:G10001,E6)+SUMIFS(угар!A5:A10001,угар!F5:F10001,V4,угар!AG5:AG10001,Ф7!B114,угар!G5:G10001,E6)+SUMIFS(угар!A5:A10001,угар!F5:F10001,V4,угар!AH5:AH10001,Ф7!B114,угар!G5:G10001,E6)+SUMIFS(угар!A5:A10001,угар!F5:F10001,V4,угар!AI5:AI10001,Ф7!B114,угар!G5:G10001,E6)+SUMIFS(угар!A5:A10001,угар!F5:F10001,V4,угар!AJ5:AJ10001,Ф7!B114,угар!G5:G10001,E6)</f>
        <v>0</v>
      </c>
      <c r="X114" s="1317">
        <f>SUMIFS(угар!A5:A10001,угар!F5:F10001,X4,угар!AA5:AA10001,Ф7!B114,угар!G5:G10001,D6)+SUMIFS(угар!A5:A10001,угар!F5:F10001,X4,угар!AB5:AB10001,Ф7!B114,угар!G5:G10001,D6)+SUMIFS(угар!A5:A10001,угар!F5:F10001,X4,угар!AC5:AC10001,Ф7!B114,угар!G5:G10001,D6)+SUMIFS(угар!A5:A10001,угар!F5:F10001,X4,угар!AD5:AD10001,Ф7!B114,угар!G5:G10001,D6)+SUMIFS(угар!A5:A10001,угар!F5:F10001,X4,угар!AE5:AE10001,Ф7!B114,угар!G5:G10001,D6)+SUMIFS(угар!A5:A10001,угар!F5:F10001,X4,угар!AF5:AF10001,Ф7!B114,угар!G5:G10001,D6)+SUMIFS(угар!A5:A10001,угар!F5:F10001,X4,угар!AG5:AG10001,Ф7!B114,угар!G5:G10001,D6)+SUMIFS(угар!A5:A10001,угар!F5:F10001,X4,угар!AH5:AH10001,Ф7!B114,угар!G5:G10001,D6)+SUMIFS(угар!A5:A10001,угар!F5:F10001,X4,угар!AI5:AI10001,Ф7!B114,угар!G5:G10001,D6)+SUMIFS(угар!A5:A10001,угар!F5:F10001,X4,угар!AJ5:AJ10001,Ф7!B114,угар!G5:G10001,D6)</f>
        <v>0</v>
      </c>
      <c r="Y114" s="1317">
        <f>SUMIFS(угар!A5:A10001,угар!F5:F10001,X4,угар!AA5:AA10001,Ф7!B114,угар!G5:G10001,E6)+SUMIFS(угар!A5:A10001,угар!F5:F10001,X4,угар!AB5:AB10001,Ф7!B114,угар!G5:G10001,E6)+SUMIFS(угар!A5:A10001,угар!F5:F10001,X4,угар!AC5:AC10001,Ф7!B114,угар!G5:G10001,E6)+SUMIFS(угар!A5:A10001,угар!F5:F10001,X4,угар!AD5:AD10001,Ф7!B114,угар!G5:G10001,E6)+SUMIFS(угар!A5:A10001,угар!F5:F10001,X4,угар!AE5:AE10001,Ф7!B114,угар!G5:G10001,E6)+SUMIFS(угар!A5:A10001,угар!F5:F10001,X4,угар!AF5:AF10001,Ф7!B114,угар!G5:G10001,E6)+SUMIFS(угар!A5:A10001,угар!F5:F10001,X4,угар!AG5:AG10001,Ф7!B114,угар!G5:G10001,E6)+SUMIFS(угар!A5:A10001,угар!F5:F10001,X4,угар!AH5:AH10001,Ф7!B114,угар!G5:G10001,E6)+SUMIFS(угар!A5:A10001,угар!F5:F10001,X4,угар!AI5:AI10001,Ф7!B114,угар!G5:G10001,E6)+SUMIFS(угар!A5:A10001,угар!F5:F10001,X4,угар!AJ5:AJ10001,Ф7!B114,угар!G5:G10001,E6)</f>
        <v>4</v>
      </c>
      <c r="Z114" s="1324">
        <f>SUMIFS(угар!A5:A10001,угар!F5:F10001,Z4,угар!AA5:AA10001,Ф7!B114,угар!G5:G10001,D6)+SUMIFS(угар!A5:A10001,угар!F5:F10001,Z4,угар!AB5:AB10001,Ф7!B114,угар!G5:G10001,D6)+SUMIFS(угар!A5:A10001,угар!F5:F10001,Z4,угар!AC5:AC10001,Ф7!B114,угар!G5:G10001,D6)+SUMIFS(угар!A5:A10001,угар!F5:F10001,Z4,угар!AD5:AD10001,Ф7!B114,угар!G5:G10001,D6)+SUMIFS(угар!A5:A10001,угар!F5:F10001,Z4,угар!AE5:AE10001,Ф7!B114,угар!G5:G10001,D6)+SUMIFS(угар!A5:A10001,угар!F5:F10001,Z4,угар!AF5:AF10001,Ф7!B114,угар!G5:G10001,D6)+SUMIFS(угар!A5:A10001,угар!F5:F10001,Z4,угар!AG5:AG10001,Ф7!B114,угар!G5:G10001,D6)+SUMIFS(угар!A5:A10001,угар!F5:F10001,Z4,угар!AH5:AH10001,Ф7!B114,угар!G5:G10001,D6)+SUMIFS(угар!A5:A10001,угар!F5:F10001,Z4,угар!AI5:AI10001,Ф7!B114,угар!G5:G10001,D6)+SUMIFS(угар!A5:A10001,угар!F5:F10001,Z4,угар!AJ5:AJ10001,Ф7!B114,угар!G5:G10001,D6)</f>
        <v>0</v>
      </c>
      <c r="AA114" s="1324">
        <f>SUMIFS(угар!A5:A10001,угар!F5:F10001,Z4,угар!AA5:AA10001,Ф7!B114,угар!G5:G10001,E6)+SUMIFS(угар!A5:A10001,угар!F5:F10001,Z4,угар!AB5:AB10001,Ф7!B114,угар!G5:G10001,E6)+SUMIFS(угар!A5:A10001,угар!F5:F10001,Z4,угар!AC5:AC10001,Ф7!B114,угар!G5:G10001,E6)+SUMIFS(угар!A5:A10001,угар!F5:F10001,Z4,угар!AD5:AD10001,Ф7!B114,угар!G5:G10001,E6)+SUMIFS(угар!A5:A10001,угар!F5:F10001,Z4,угар!AE5:AE10001,Ф7!B114,угар!G5:G10001,E6)+SUMIFS(угар!A5:A10001,угар!F5:F10001,Z4,угар!AF5:AF10001,Ф7!B114,угар!G5:G10001,E6)+SUMIFS(угар!A5:A10001,угар!F5:F10001,Z4,угар!AG5:AG10001,Ф7!B114,угар!G5:G10001,E6)+SUMIFS(угар!A5:A10001,угар!F5:F10001,Z4,угар!AH5:AH10001,Ф7!B114,угар!G5:G10001,E6)+SUMIFS(угар!A5:A10001,угар!F5:F10001,Z4,угар!AI5:AI10001,Ф7!B114,угар!G5:G10001,E6)+SUMIFS(угар!A5:A10001,угар!F5:F10001,Z4,угар!AJ5:AJ10001,Ф7!B114,угар!G5:G10001,E6)</f>
        <v>0</v>
      </c>
      <c r="AB114" s="1317">
        <f>SUMIFS(угар!A5:A10001,угар!F5:F10001,AB4,угар!AA5:AA10001,Ф7!B114,угар!G5:G10001,D6)+SUMIFS(угар!A5:A10001,угар!F5:F10001,AB4,угар!AB5:AB10001,Ф7!B114,угар!G5:G10001,D6)+SUMIFS(угар!A5:A10001,угар!F5:F10001,AB4,угар!AC5:AC10001,Ф7!B114,угар!G5:G10001,D6)+SUMIFS(угар!A5:A10001,угар!F5:F10001,AB4,угар!AD5:AD10001,Ф7!B114,угар!G5:G10001,D6)+SUMIFS(угар!A5:A10001,угар!F5:F10001,AB4,угар!AE5:AE10001,Ф7!B114,угар!G5:G10001,D6)+SUMIFS(угар!A5:A10001,угар!F5:F10001,AB4,угар!AF5:AF10001,Ф7!B114,угар!G5:G10001,D6)+SUMIFS(угар!A5:A10001,угар!F5:F10001,AB4,угар!AG5:AG10001,Ф7!B114,угар!G5:G10001,D6)+SUMIFS(угар!A5:A10001,угар!F5:F10001,AB4,угар!AH5:AH10001,Ф7!B114,угар!G5:G10001,D6)+SUMIFS(угар!A5:A10001,угар!F5:F10001,AB4,угар!AI5:AI10001,Ф7!B114,угар!G5:G10001,D6)+SUMIFS(угар!A5:A10001,угар!F5:F10001,AB4,угар!AJ5:AJ10001,Ф7!B114,угар!G5:G10001,D6)</f>
        <v>0</v>
      </c>
      <c r="AC114" s="1317">
        <f>SUMIFS(угар!A5:A10001,угар!F5:F10001,AB4,угар!AA5:AA10001,Ф7!B114,угар!G5:G10001,E6)+SUMIFS(угар!A5:A10001,угар!F5:F10001,AB4,угар!AB5:AB10001,Ф7!B114,угар!G5:G10001,E6)+SUMIFS(угар!A5:A10001,угар!F5:F10001,AB4,угар!AC5:AC10001,Ф7!B114,угар!G5:G10001,E6)+SUMIFS(угар!A5:A10001,угар!F5:F10001,AB4,угар!AD5:AD10001,Ф7!B114,угар!G5:G10001,E6)+SUMIFS(угар!A5:A10001,угар!F5:F10001,AB4,угар!AE5:AE10001,Ф7!B114,угар!G5:G10001,E6)+SUMIFS(угар!A5:A10001,угар!F5:F10001,AB4,угар!AF5:AF10001,Ф7!B114,угар!G5:G10001,E6)+SUMIFS(угар!A5:A10001,угар!F5:F10001,AB4,угар!AG5:AG10001,Ф7!B114,угар!G5:G10001,E6)+SUMIFS(угар!A5:A10001,угар!F5:F10001,AB4,угар!AH5:AH10001,Ф7!B114,угар!G5:G10001,E6)+SUMIFS(угар!A5:A10001,угар!F5:F10001,AB4,угар!AI5:AI10001,Ф7!B114,угар!G5:G10001,E6)+SUMIFS(угар!A5:A10001,угар!F5:F10001,AB4,угар!AJ5:AJ10001,Ф7!B114,угар!G5:G10001,E6)</f>
        <v>0</v>
      </c>
      <c r="AD114" s="1317">
        <f>SUMIFS(угар!A5:A10001,угар!F5:F10001,AD4,угар!AA5:AA10001,Ф7!B114,угар!G5:G10001,D6)+SUMIFS(угар!A5:A10001,угар!F5:F10001,AD4,угар!AB5:AB10001,Ф7!B114,угар!G5:G10001,D6)+SUMIFS(угар!A5:A10001,угар!F5:F10001,AD4,угар!AC5:AC10001,Ф7!B114,угар!G5:G10001,D6)+SUMIFS(угар!A5:A10001,угар!F5:F10001,AD4,угар!AD5:AD10001,Ф7!B114,угар!G5:G10001,D6)+SUMIFS(угар!A5:A10001,угар!F5:F10001,AD4,угар!AE5:AE10001,Ф7!B114,угар!G5:G10001,D6)+SUMIFS(угар!A5:A10001,угар!F5:F10001,AD4,угар!AF5:AF10001,Ф7!B114,угар!G5:G10001,D6)+SUMIFS(угар!A5:A10001,угар!F5:F10001,AD4,угар!AG5:AG10001,Ф7!B114,угар!G5:G10001,D6)+SUMIFS(угар!A5:A10001,угар!F5:F10001,AD4,угар!AH5:AH10001,Ф7!B114,угар!G5:G10001,D6)+SUMIFS(угар!A5:A10001,угар!F5:F10001,AD4,угар!AI5:AI10001,Ф7!B114,угар!G5:G10001,D6)+SUMIFS(угар!A5:A10001,угар!F5:F10001,AD4,угар!AJ5:AJ10001,Ф7!B114,угар!G5:G10001,D6)</f>
        <v>0</v>
      </c>
      <c r="AE114" s="1317">
        <f>SUMIFS(угар!A5:A10001,угар!F5:F10001,AD4,угар!AA5:AA10001,Ф7!B114,угар!G5:G10001,E6)+SUMIFS(угар!A5:A10001,угар!F5:F10001,AD4,угар!AB5:AB10001,Ф7!B114,угар!G5:G10001,E6)+SUMIFS(угар!A5:A10001,угар!F5:F10001,AD4,угар!AC5:AC10001,Ф7!B114,угар!G5:G10001,E6)+SUMIFS(угар!A5:A10001,угар!F5:F10001,AD4,угар!AD5:AD10001,Ф7!B114,угар!G5:G10001,E6)+SUMIFS(угар!A5:A10001,угар!F5:F10001,AD4,угар!AE5:AE10001,Ф7!B114,угар!G5:G10001,E6)+SUMIFS(угар!A5:A10001,угар!F5:F10001,AD4,угар!AF5:AF10001,Ф7!B114,угар!G5:G10001,E6)+SUMIFS(угар!A5:A10001,угар!F5:F10001,AD4,угар!AG5:AG10001,Ф7!B114,угар!G5:G10001,E6)+SUMIFS(угар!A5:A10001,угар!F5:F10001,AD4,угар!AH5:AH10001,Ф7!B114,угар!G5:G10001,E6)+SUMIFS(угар!A5:A10001,угар!F5:F10001,AD4,угар!AI5:AI10001,Ф7!B114,угар!G5:G10001,E6)+SUMIFS(угар!A5:A10001,угар!F5:F10001,AD4,угар!AJ5:AJ10001,Ф7!B114,угар!G5:G10001,E6)</f>
        <v>0</v>
      </c>
      <c r="AF114" s="1317">
        <f>SUMIFS(угар!A5:A10001,угар!F5:F10001,AF4,угар!AA5:AA10001,Ф7!B114,угар!G5:G10001,D6)+SUMIFS(угар!A5:A10001,угар!F5:F10001,AF4,угар!AB5:AB10001,Ф7!B114,угар!G5:G10001,D6)+SUMIFS(угар!A5:A10001,угар!F5:F10001,AF4,угар!AC5:AC10001,Ф7!B114,угар!G5:G10001,D6)+SUMIFS(угар!A5:A10001,угар!F5:F10001,AF4,угар!AD5:AD10001,Ф7!B114,угар!G5:G10001,D6)+SUMIFS(угар!A5:A10001,угар!F5:F10001,AF4,угар!AE5:AE10001,Ф7!B114,угар!G5:G10001,D6)+SUMIFS(угар!A5:A10001,угар!F5:F10001,AF4,угар!AF5:AF10001,Ф7!B114,угар!G5:G10001,D6)+SUMIFS(угар!A5:A10001,угар!F5:F10001,AF4,угар!AG5:AG10001,Ф7!B114,угар!G5:G10001,D6)+SUMIFS(угар!A5:A10001,угар!F5:F10001,AF4,угар!AH5:AH10001,Ф7!B114,угар!G5:G10001,D6)+SUMIFS(угар!A5:A10001,угар!F5:F10001,AF4,угар!AI5:AI10001,Ф7!B114,угар!G5:G10001,D6)+SUMIFS(угар!A5:A10001,угар!F5:F10001,AF4,угар!AJ5:AJ10001,Ф7!B114,угар!G5:G10001,D6)</f>
        <v>0</v>
      </c>
      <c r="AG114" s="1317">
        <f>SUMIFS(угар!A5:A10001,угар!F5:F10001,AF4,угар!AA5:AA10001,Ф7!B114,угар!G5:G10001,E6)+SUMIFS(угар!A5:A10001,угар!F5:F10001,AF4,угар!AB5:AB10001,Ф7!B114,угар!G5:G10001,E6)+SUMIFS(угар!A5:A10001,угар!F5:F10001,AF4,угар!AC5:AC10001,Ф7!B114,угар!G5:G10001,E6)+SUMIFS(угар!A5:A10001,угар!F5:F10001,AF4,угар!AD5:AD10001,Ф7!B114,угар!G5:G10001,E6)+SUMIFS(угар!A5:A10001,угар!F5:F10001,AF4,угар!AE5:AE10001,Ф7!B114,угар!G5:G10001,E6)+SUMIFS(угар!A5:A10001,угар!F5:F10001,AF4,угар!AF5:AF10001,Ф7!B114,угар!G5:G10001,E6)+SUMIFS(угар!A5:A10001,угар!F5:F10001,AF4,угар!AG5:AG10001,Ф7!B114,угар!G5:G10001,E6)+SUMIFS(угар!A5:A10001,угар!F5:F10001,AF4,угар!AH5:AH10001,Ф7!B114,угар!G5:G10001,E6)+SUMIFS(угар!A5:A10001,угар!F5:F10001,AF4,угар!AI5:AI10001,Ф7!B114,угар!G5:G10001,E6)+SUMIFS(угар!A5:A10001,угар!F5:F10001,AF4,угар!AJ5:AJ10001,Ф7!B114,угар!G5:G10001,E6)</f>
        <v>0</v>
      </c>
      <c r="AH114" s="1317">
        <f>SUMIFS(угар!A5:A10001,угар!F5:F10001,AH4,угар!AA5:AA10001,Ф7!B114,угар!G5:G10001,D6)+SUMIFS(угар!A5:A10001,угар!F5:F10001,AH4,угар!AB5:AB10001,Ф7!B114,угар!G5:G10001,D6)+SUMIFS(угар!A5:A10001,угар!F5:F10001,AH4,угар!AC5:AC10001,Ф7!B114,угар!G5:G10001,D6)+SUMIFS(угар!A5:A10001,угар!F5:F10001,AH4,угар!AD5:AD10001,Ф7!B114,угар!G5:G10001,D6)+SUMIFS(угар!A5:A10001,угар!F5:F10001,AH4,угар!AE5:AE10001,Ф7!B114,угар!G5:G10001,D6)+SUMIFS(угар!A5:A10001,угар!F5:F10001,AH4,угар!AF5:AF10001,Ф7!B114,угар!G5:G10001,D6)+SUMIFS(угар!A5:A10001,угар!F5:F10001,AH4,угар!AG5:AG10001,Ф7!B114,угар!G5:G10001,D6)+SUMIFS(угар!A5:A10001,угар!F5:F10001,AH4,угар!AH5:AH10001,Ф7!B114,угар!G5:G10001,D6)+SUMIFS(угар!A5:A10001,угар!F5:F10001,AH4,угар!AI5:AI10001,Ф7!B114,угар!G5:G10001,D6)+SUMIFS(угар!A5:A10001,угар!F5:F10001,AH4,угар!AJ5:AJ10001,Ф7!B114,угар!G5:G10001,D6)</f>
        <v>0</v>
      </c>
      <c r="AI114" s="1317">
        <f>SUMIFS(угар!A5:A10001,угар!F5:F10001,AH4,угар!AA5:AA10001,Ф7!B114,угар!G5:G10001,E6)+SUMIFS(угар!A5:A10001,угар!F5:F10001,AH4,угар!AB5:AB10001,Ф7!B114,угар!G5:G10001,E6)+SUMIFS(угар!A5:A10001,угар!F5:F10001,AH4,угар!AC5:AC10001,Ф7!B114,угар!G5:G10001,E6)+SUMIFS(угар!A5:A10001,угар!F5:F10001,AH4,угар!AD5:AD10001,Ф7!B114,угар!G5:G10001,E6)+SUMIFS(угар!A5:A10001,угар!F5:F10001,AH4,угар!AE5:AE10001,Ф7!B114,угар!G5:G10001,E6)+SUMIFS(угар!A5:A10001,угар!F5:F10001,AH4,угар!AF5:AF10001,Ф7!B114,угар!G5:G10001,E6)+SUMIFS(угар!A5:A10001,угар!F5:F10001,AH4,угар!AG5:AG10001,Ф7!B114,угар!G5:G10001,E6)+SUMIFS(угар!A5:A10001,угар!F5:F10001,AH4,угар!AH5:AH10001,Ф7!B114,угар!G5:G10001,E6)+SUMIFS(угар!A5:A10001,угар!F5:F10001,AH4,угар!AI5:AI10001,Ф7!B114,угар!G5:G10001,E6)+SUMIFS(угар!A5:A10001,угар!F5:F10001,AH4,угар!AJ5:AJ10001,Ф7!B114,угар!G5:G10001,E6)</f>
        <v>0</v>
      </c>
      <c r="AJ114" s="1317">
        <f>SUMIFS(угар!A5:A10001,угар!F5:F10001,AJ4,угар!AA5:AA10001,Ф7!B114,угар!G5:G10001,D6)+SUMIFS(угар!A5:A10001,угар!F5:F10001,AJ4,угар!AB5:AB10001,Ф7!B114,угар!G5:G10001,D6)+SUMIFS(угар!A5:A10001,угар!F5:F10001,AJ4,угар!AC5:AC10001,Ф7!B114,угар!G5:G10001,D6)+SUMIFS(угар!A5:A10001,угар!F5:F10001,AJ4,угар!AD5:AD10001,Ф7!B114,угар!G5:G10001,D6)+SUMIFS(угар!A5:A10001,угар!F5:F10001,AJ4,угар!AE5:AE10001,Ф7!B114,угар!G5:G10001,D6)+SUMIFS(угар!A5:A10001,угар!F5:F10001,AJ4,угар!AF5:AF10001,Ф7!B114,угар!G5:G10001,D6)+SUMIFS(угар!A5:A10001,угар!F5:F10001,AJ4,угар!AG5:AG10001,Ф7!B114,угар!G5:G10001,D6)+SUMIFS(угар!A5:A10001,угар!F5:F10001,AJ4,угар!AH5:AH10001,Ф7!B114,угар!G5:G10001,D6)+SUMIFS(угар!A5:A10001,угар!F5:F10001,AJ4,угар!AI5:AI10001,Ф7!B114,угар!G5:G10001,D6)+SUMIFS(угар!A5:A10001,угар!F5:F10001,AJ4,угар!AJ5:AJ10001,Ф7!B114,угар!G5:G10001,D6)</f>
        <v>0</v>
      </c>
      <c r="AK114" s="1317">
        <f>SUMIFS(угар!A5:A10001,угар!F5:F10001,AJ4,угар!AA5:AA10001,Ф7!B114,угар!G5:G10001,E6)+SUMIFS(угар!A5:A10001,угар!F5:F10001,AJ4,угар!AB5:AB10001,Ф7!B114,угар!G5:G10001,E6)+SUMIFS(угар!A5:A10001,угар!F5:F10001,AJ4,угар!AC5:AC10001,Ф7!B114,угар!G5:G10001,E6)+SUMIFS(угар!A5:A10001,угар!F5:F10001,AJ4,угар!AD5:AD10001,Ф7!B114,угар!G5:G10001,E6)+SUMIFS(угар!A5:A10001,угар!F5:F10001,AJ4,угар!AE5:AE10001,Ф7!B114,угар!G5:G10001,E6)+SUMIFS(угар!A5:A10001,угар!F5:F10001,AJ4,угар!AF5:AF10001,Ф7!B114,угар!G5:G10001,E6)+SUMIFS(угар!A5:A10001,угар!F5:F10001,AJ4,угар!AG5:AG10001,Ф7!B114,угар!G5:G10001,E6)+SUMIFS(угар!A5:A10001,угар!F5:F10001,AJ4,угар!AH5:AH10001,Ф7!B114,угар!G5:G10001,E6)+SUMIFS(угар!A5:A10001,угар!F5:F10001,AJ4,угар!AI5:AI10001,Ф7!B114,угар!G5:G10001,E6)+SUMIFS(угар!A5:A10001,угар!F5:F10001,AJ4,угар!AJ5:AJ10001,Ф7!B114,угар!G5:G10001,E6)</f>
        <v>0</v>
      </c>
      <c r="AL114" s="1312">
        <f>SUMIFS(угар!A5:A10001,угар!F5:F10001,AL4,угар!AA5:AA10001,Ф7!B114,угар!G5:G10001,D6)+SUMIFS(угар!A5:A10001,угар!F5:F10001,AL4,угар!AB5:AB10001,Ф7!B114,угар!G5:G10001,D6)+SUMIFS(угар!A5:A10001,угар!F5:F10001,AL4,угар!AC5:AC10001,Ф7!B114,угар!G5:G10001,D6)+SUMIFS(угар!A5:A10001,угар!F5:F10001,AL4,угар!AD5:AD10001,Ф7!B114,угар!G5:G10001,D6)+SUMIFS(угар!A5:A10001,угар!F5:F10001,AL4,угар!AE5:AE10001,Ф7!B114,угар!G5:G10001,D6)+SUMIFS(угар!A5:A10001,угар!F5:F10001,AL4,угар!AF5:AF10001,Ф7!B114,угар!G5:G10001,D6)+SUMIFS(угар!A5:A10001,угар!F5:F10001,AL4,угар!AG5:AG10001,Ф7!B114,угар!G5:G10001,D6)+SUMIFS(угар!A5:A10001,угар!F5:F10001,AL4,угар!AH5:AH10001,Ф7!B114,угар!G5:G10001,D6)+SUMIFS(угар!A5:A10001,угар!F5:F10001,AL4,угар!AI5:AI10001,Ф7!B114,угар!G5:G10001,D6)+SUMIFS(угар!A5:A10001,угар!F5:F10001,AL4,угар!AJ5:AJ10001,Ф7!B114,угар!G5:G10001,D6)</f>
        <v>0</v>
      </c>
      <c r="AM114" s="1312">
        <f>SUMIFS(угар!A5:A10001,угар!F5:F10001,AL4,угар!AA5:AA10001,Ф7!B114,угар!G5:G10001,E6)+SUMIFS(угар!A5:A10001,угар!F5:F10001,AL4,угар!AB5:AB10001,Ф7!B114,угар!G5:G10001,E6)+SUMIFS(угар!A5:A10001,угар!F5:F10001,AL4,угар!AC5:AC10001,Ф7!B114,угар!G5:G10001,E6)+SUMIFS(угар!A5:A10001,угар!F5:F10001,AL4,угар!AD5:AD10001,Ф7!B114,угар!G5:G10001,E6)+SUMIFS(угар!A5:A10001,угар!F5:F10001,AL4,угар!AE5:AE10001,Ф7!B114,угар!G5:G10001,E6)+SUMIFS(угар!A5:A10001,угар!F5:F10001,AL4,угар!AF5:AF10001,Ф7!B114,угар!G5:G10001,E6)+SUMIFS(угар!A5:A10001,угар!F5:F10001,AL4,угар!AG5:AG10001,Ф7!B114,угар!G5:G10001,E6)+SUMIFS(угар!A5:A10001,угар!F5:F10001,AL4,угар!AH5:AH10001,Ф7!B114,угар!G5:G10001,E6)+SUMIFS(угар!A5:A10001,угар!F5:F10001,AL4,угар!AI5:AI10001,Ф7!B114,угар!G5:G10001,E6)+SUMIFS(угар!A5:A10001,угар!F5:F10001,AL4,угар!AJ5:AJ10001,Ф7!B114,угар!G5:G10001,E6)</f>
        <v>0</v>
      </c>
      <c r="AN114" s="1317">
        <f>SUMIFS(угар!A5:A10001,угар!F5:F10001,AN4,угар!AA5:AA10001,Ф7!B114,угар!G5:G10001,D6)+SUMIFS(угар!A5:A10001,угар!F5:F10001,AN4,угар!AB5:AB10001,Ф7!B114,угар!G5:G10001,D6)+SUMIFS(угар!A5:A10001,угар!F5:F10001,AN4,угар!AC5:AC10001,Ф7!B114,угар!G5:G10001,D6)+SUMIFS(угар!A5:A10001,угар!F5:F10001,AN4,угар!AD5:AD10001,Ф7!B114,угар!G5:G10001,D6)+SUMIFS(угар!A5:A10001,угар!F5:F10001,AN4,угар!AE5:AE10001,Ф7!B114,угар!G5:G10001,D6)+SUMIFS(угар!A5:A10001,угар!F5:F10001,AN4,угар!AF5:AF10001,Ф7!B114,угар!G5:G10001,D6)+SUMIFS(угар!A5:A10001,угар!F5:F10001,AN4,угар!AG5:AG10001,Ф7!B114,угар!G5:G10001,D6)+SUMIFS(угар!A5:A10001,угар!F5:F10001,AN4,угар!AH5:AH10001,Ф7!B114,угар!G5:G10001,D6)+SUMIFS(угар!A5:A10001,угар!F5:F10001,AN4,угар!AI5:AI10001,Ф7!B114,угар!G5:G10001,D6)+SUMIFS(угар!A5:A10001,угар!F5:F10001,AN4,угар!AJ5:AJ10001,Ф7!B114,угар!G5:G10001,D6)</f>
        <v>0</v>
      </c>
      <c r="AO114" s="1317">
        <f>SUMIFS(угар!A5:A10001,угар!F5:F10001,AN4,угар!AA5:AA10001,Ф7!B114,угар!G5:G10001,E6)+SUMIFS(угар!A5:A10001,угар!F5:F10001,AN4,угар!AB5:AB10001,Ф7!B114,угар!G5:G10001,E6)+SUMIFS(угар!A5:A10001,угар!F5:F10001,AN4,угар!AC5:AC10001,Ф7!B114,угар!G5:G10001,E6)+SUMIFS(угар!A5:A10001,угар!F5:F10001,AN4,угар!AD5:AD10001,Ф7!B114,угар!G5:G10001,E6)+SUMIFS(угар!A5:A10001,угар!F5:F10001,AN4,угар!AE5:AE10001,Ф7!B114,угар!G5:G10001,E6)+SUMIFS(угар!A5:A10001,угар!F5:F10001,AN4,угар!AF5:AF10001,Ф7!B114,угар!G5:G10001,E6)+SUMIFS(угар!A5:A10001,угар!F5:F10001,AN4,угар!AG5:AG10001,Ф7!B114,угар!G5:G10001,E6)+SUMIFS(угар!A5:A10001,угар!F5:F10001,AN4,угар!AH5:AH10001,Ф7!B114,угар!G5:G10001,E6)+SUMIFS(угар!A5:A10001,угар!F5:F10001,AN4,угар!AI5:AI10001,Ф7!B114,угар!G5:G10001,E6)+SUMIFS(угар!A5:A10001,угар!F5:F10001,AN4,угар!AJ5:AJ10001,Ф7!B114,угар!G5:G10001,E6)</f>
        <v>1</v>
      </c>
      <c r="AP114" s="1317">
        <f>SUMIFS(угар!A5:A10001,угар!F5:F10001,AP4,угар!AA5:AA10001,Ф7!B114,угар!G5:G10001,D6)+SUMIFS(угар!A5:A10001,угар!F5:F10001,AP4,угар!AB5:AB10001,Ф7!B114,угар!G5:G10001,D6)+SUMIFS(угар!A5:A10001,угар!F5:F10001,AP4,угар!AC5:AC10001,Ф7!B114,угар!G5:G10001,D6)+SUMIFS(угар!A5:A10001,угар!F5:F10001,AP4,угар!AD5:AD10001,Ф7!B114,угар!G5:G10001,D6)+SUMIFS(угар!A5:A10001,угар!F5:F10001,AP4,угар!AE5:AE10001,Ф7!B114,угар!G5:G10001,D6)+SUMIFS(угар!A5:A10001,угар!F5:F10001,AP4,угар!AF5:AF10001,Ф7!B114,угар!G5:G10001,D6)+SUMIFS(угар!A5:A10001,угар!F5:F10001,AP4,угар!AG5:AG10001,Ф7!B114,угар!G5:G10001,D6)+SUMIFS(угар!A5:A10001,угар!F5:F10001,AP4,угар!AH5:AH10001,Ф7!B114,угар!G5:G10001,D6)+SUMIFS(угар!A5:A10001,угар!F5:F10001,AP4,угар!AI5:AI10001,Ф7!B114,угар!G5:G10001,D6)+SUMIFS(угар!A5:A10001,угар!F5:F10001,AP4,угар!AJ5:AJ10001,Ф7!B114,угар!G5:G10001,D6)</f>
        <v>0</v>
      </c>
      <c r="AQ114" s="1317">
        <f>SUMIFS(угар!A5:A10001,угар!F5:F10001,AP4,угар!AA5:AA10001,Ф7!B114,угар!G5:G10001,E6)+SUMIFS(угар!A5:A10001,угар!F5:F10001,AP4,угар!AB5:AB10001,Ф7!B114,угар!G5:G10001,E6)+SUMIFS(угар!A5:A10001,угар!F5:F10001,AP4,угар!AC5:AC10001,Ф7!B114,угар!G5:G10001,E6)+SUMIFS(угар!A5:A10001,угар!F5:F10001,AP4,угар!AD5:AD10001,Ф7!B114,угар!G5:G10001,E6)+SUMIFS(угар!A5:A10001,угар!F5:F10001,AP4,угар!AE5:AE10001,Ф7!B114,угар!G5:G10001,E6)+SUMIFS(угар!A5:A10001,угар!F5:F10001,AP4,угар!AF5:AF10001,Ф7!B114,угар!G5:G10001,E6)+SUMIFS(угар!A5:A10001,угар!F5:F10001,AP4,угар!AG5:AG10001,Ф7!B114,угар!G5:G10001,E6)+SUMIFS(угар!A5:A10001,угар!F5:F10001,AP4,угар!AH5:AH10001,Ф7!B114,угар!G5:G10001,E6)+SUMIFS(угар!A5:A10001,угар!F5:F10001,AP4,угар!AI5:AI10001,Ф7!B114,угар!G5:G10001,E6)+SUMIFS(угар!A5:A10001,угар!F5:F10001,AP4,угар!AJ5:AJ10001,Ф7!B114,угар!G5:G10001,E6)</f>
        <v>2</v>
      </c>
      <c r="AR114" s="1317">
        <f>SUMIFS(угар!A5:A10001,угар!F5:F10001,AR4,угар!AA5:AA10001,Ф7!B114,угар!G5:G10001,D6)+SUMIFS(угар!A5:A10001,угар!F5:F10001,AR4,угар!AB5:AB10001,Ф7!B114,угар!G5:G10001,D6)+SUMIFS(угар!A5:A10001,угар!F5:F10001,AR4,угар!AC5:AC10001,Ф7!B114,угар!G5:G10001,D6)+SUMIFS(угар!A5:A10001,угар!F5:F10001,AR4,угар!AD5:AD10001,Ф7!B114,угар!G5:G10001,D6)+SUMIFS(угар!A5:A10001,угар!F5:F10001,AR4,угар!AE5:AE10001,Ф7!B114,угар!G5:G10001,D6)+SUMIFS(угар!A5:A10001,угар!F5:F10001,AR4,угар!AF5:AF10001,Ф7!B114,угар!G5:G10001,D6)+SUMIFS(угар!A5:A10001,угар!F5:F10001,AR4,угар!AG5:AG10001,Ф7!B114,угар!G5:G10001,D6)+SUMIFS(угар!A5:A10001,угар!F5:F10001,AR4,угар!AH5:AH10001,Ф7!B114,угар!G5:G10001,D6)+SUMIFS(угар!A5:A10001,угар!F5:F10001,AR4,угар!AI5:AI10001,Ф7!B114,угар!G5:G10001,D6)+SUMIFS(угар!A5:A10001,угар!F5:F10001,AR4,угар!AJ5:AJ10001,Ф7!B114,угар!G5:G10001,D6)</f>
        <v>1</v>
      </c>
      <c r="AS114" s="1317">
        <f>SUMIFS(угар!A5:A10001,угар!F5:F10001,AR4,угар!AA5:AA10001,Ф7!B114,угар!G5:G10001,E6)+SUMIFS(угар!A5:A10001,угар!F5:F10001,AR4,угар!AB5:AB10001,Ф7!B114,угар!G5:G10001,E6)+SUMIFS(угар!A5:A10001,угар!F5:F10001,AR4,угар!AC5:AC10001,Ф7!B114,угар!G5:G10001,E6)+SUMIFS(угар!A5:A10001,угар!F5:F10001,AR4,угар!AD5:AD10001,Ф7!B114,угар!G5:G10001,E6)+SUMIFS(угар!A5:A10001,угар!F5:F10001,AR4,угар!AE5:AE10001,Ф7!B114,угар!G5:G10001,E6)+SUMIFS(угар!A5:A10001,угар!F5:F10001,AR4,угар!AF5:AF10001,Ф7!B114,угар!G5:G10001,E6)+SUMIFS(угар!A5:A10001,угар!F5:F10001,AR4,угар!AG5:AG10001,Ф7!B114,угар!G5:G10001,E6)+SUMIFS(угар!A5:A10001,угар!F5:F10001,AR4,угар!AH5:AH10001,Ф7!B114,угар!G5:G10001,E6)+SUMIFS(угар!A5:A10001,угар!F5:F10001,AR4,угар!AI5:AI10001,Ф7!B114,угар!G5:G10001,E6)+SUMIFS(угар!A5:A10001,угар!F5:F10001,AR4,угар!AJ5:AJ10001,Ф7!B114,угар!G5:G10001,E6)</f>
        <v>0</v>
      </c>
      <c r="AT114" s="1317">
        <f>SUMIFS(угар!A5:A10001,угар!F5:F10001,AT4,угар!AA5:AA10001,Ф7!B114,угар!G5:G10001,D6)+SUMIFS(угар!A5:A10001,угар!F5:F10001,AT4,угар!AB5:AB10001,Ф7!B114,угар!G5:G10001,D6)+SUMIFS(угар!A5:A10001,угар!F5:F10001,AT4,угар!AC5:AC10001,Ф7!B114,угар!G5:G10001,D6)+SUMIFS(угар!A5:A10001,угар!F5:F10001,AT4,угар!AD5:AD10001,Ф7!B114,угар!G5:G10001,D6)+SUMIFS(угар!A5:A10001,угар!F5:F10001,AT4,угар!AE5:AE10001,Ф7!B114,угар!G5:G10001,D6)+SUMIFS(угар!A5:A10001,угар!F5:F10001,AT4,угар!AF5:AF10001,Ф7!B114,угар!G5:G10001,D6)+SUMIFS(угар!A5:A10001,угар!F5:F10001,AT4,угар!AG5:AG10001,Ф7!B114,угар!G5:G10001,D6)+SUMIFS(угар!A5:A10001,угар!F5:F10001,AT4,угар!AH5:AH10001,Ф7!B114,угар!G5:G10001,D6)+SUMIFS(угар!A5:A10001,угар!F5:F10001,AT4,угар!AI5:AI10001,Ф7!B114,угар!G5:G10001,D6)+SUMIFS(угар!A5:A10001,угар!F5:F10001,AT4,угар!AJ5:AJ10001,Ф7!B114,угар!G5:G10001,D6)</f>
        <v>0</v>
      </c>
      <c r="AU114" s="1317">
        <f>SUMIFS(угар!A5:A10001,угар!F5:F10001,AT4,угар!AA5:AA10001,Ф7!B114,угар!G5:G10001,E6)+SUMIFS(угар!A5:A10001,угар!F5:F10001,AT4,угар!AB5:AB10001,Ф7!B114,угар!G5:G10001,E6)+SUMIFS(угар!A5:A10001,угар!F5:F10001,AT4,угар!AC5:AC10001,Ф7!B114,угар!G5:G10001,E6)+SUMIFS(угар!A5:A10001,угар!F5:F10001,AT4,угар!AD5:AD10001,Ф7!B114,угар!G5:G10001,E6)+SUMIFS(угар!A5:A10001,угар!F5:F10001,AT4,угар!AE5:AE10001,Ф7!B114,угар!G5:G10001,E6)+SUMIFS(угар!A5:A10001,угар!F5:F10001,AT4,угар!AF5:AF10001,Ф7!B114,угар!G5:G10001,E6)+SUMIFS(угар!A5:A10001,угар!F5:F10001,AT4,угар!AG5:AG10001,Ф7!B114,угар!G5:G10001,E6)+SUMIFS(угар!A5:A10001,угар!F5:F10001,AT4,угар!AH5:AH10001,Ф7!B114,угар!G5:G10001,E6)+SUMIFS(угар!A5:A10001,угар!F5:F10001,AT4,угар!AI5:AI10001,Ф7!B114,угар!G5:G10001,E6)+SUMIFS(угар!A5:A10001,угар!F5:F10001,AT4,угар!AJ5:AJ10001,Ф7!B114,угар!G5:G10001,E6)</f>
        <v>0</v>
      </c>
      <c r="AV114" s="1312">
        <f>SUMIFS(угар!A5:A10001,угар!F5:F10001,AV4,угар!AA5:AA10001,Ф7!B114,угар!G5:G10001,D6)+SUMIFS(угар!A5:A10001,угар!F5:F10001,AV4,угар!AB5:AB10001,Ф7!B114,угар!G5:G10001,D6)+SUMIFS(угар!A5:A10001,угар!F5:F10001,AV4,угар!AC5:AC10001,Ф7!B114,угар!G5:G10001,D6)+SUMIFS(угар!A5:A10001,угар!F5:F10001,AV4,угар!AD5:AD10001,Ф7!B114,угар!G5:G10001,D6)+SUMIFS(угар!A5:A10001,угар!F5:F10001,AV4,угар!AE5:AE10001,Ф7!B114,угар!G5:G10001,D6)+SUMIFS(угар!A5:A10001,угар!F5:F10001,AV4,угар!AF5:AF10001,Ф7!B114,угар!G5:G10001,D6)+SUMIFS(угар!A5:A10001,угар!F5:F10001,AV4,угар!AG5:AG10001,Ф7!B114,угар!G5:G10001,D6)+SUMIFS(угар!A5:A10001,угар!F5:F10001,AV4,угар!AH5:AH10001,Ф7!B114,угар!G5:G10001,D6)+SUMIFS(угар!A5:A10001,угар!F5:F10001,AV4,угар!AI5:AI10001,Ф7!B114,угар!G5:G10001,D6)+SUMIFS(угар!A5:A10001,угар!F5:F10001,AV4,угар!AJ5:AJ10001,Ф7!B114,угар!G5:G10001,D6)</f>
        <v>0</v>
      </c>
      <c r="AW114" s="1312">
        <f>SUMIFS(угар!A5:A10001,угар!F5:F10001,AV4,угар!AA5:AA10001,Ф7!B114,угар!G5:G10001,E6)+SUMIFS(угар!A5:A10001,угар!F5:F10001,AV4,угар!AB5:AB10001,Ф7!B114,угар!G5:G10001,E6)+SUMIFS(угар!A5:A10001,угар!F5:F10001,AV4,угар!AC5:AC10001,Ф7!B114,угар!G5:G10001,E6)+SUMIFS(угар!A5:A10001,угар!F5:F10001,AV4,угар!AD5:AD10001,Ф7!B114,угар!G5:G10001,E6)+SUMIFS(угар!A5:A10001,угар!F5:F10001,AV4,угар!AE5:AE10001,Ф7!B114,угар!G5:G10001,E6)+SUMIFS(угар!A5:A10001,угар!F5:F10001,AV4,угар!AF5:AF10001,Ф7!B114,угар!G5:G10001,E6)+SUMIFS(угар!A5:A10001,угар!F5:F10001,AV4,угар!AG5:AG10001,Ф7!B114,угар!G5:G10001,E6)+SUMIFS(угар!A5:A10001,угар!F5:F10001,AV4,угар!AH5:AH10001,Ф7!B114,угар!G5:G10001,E6)+SUMIFS(угар!A5:A10001,угар!F5:F10001,AV4,угар!AI5:AI10001,Ф7!B114,угар!G5:G10001,E6)+SUMIFS(угар!A5:A10001,угар!F5:F10001,AV4,угар!AJ5:AJ10001,Ф7!B114,угар!G5:G10001,E6)</f>
        <v>0</v>
      </c>
    </row>
    <row r="115" spans="1:49" ht="16.5" thickBot="1">
      <c r="A115" s="1298" t="s">
        <v>711</v>
      </c>
      <c r="B115" s="208" t="s">
        <v>630</v>
      </c>
      <c r="C115" s="1292">
        <f t="shared" si="30"/>
        <v>0</v>
      </c>
      <c r="D115" s="1292">
        <f t="shared" si="36"/>
        <v>0</v>
      </c>
      <c r="E115" s="1292">
        <f t="shared" si="37"/>
        <v>0</v>
      </c>
      <c r="F115" s="1315">
        <f t="shared" si="25"/>
        <v>0</v>
      </c>
      <c r="G115" s="1315">
        <v>0</v>
      </c>
      <c r="H115" s="1337">
        <v>0</v>
      </c>
      <c r="I115" s="1351" t="e">
        <f t="shared" si="32"/>
        <v>#DIV/0!</v>
      </c>
      <c r="J115" s="1352" t="e">
        <f t="shared" si="33"/>
        <v>#DIV/0!</v>
      </c>
      <c r="K115" s="1352" t="e">
        <f t="shared" si="34"/>
        <v>#DIV/0!</v>
      </c>
      <c r="L115" s="1340">
        <f>SUMIFS(угар!A5:A10001,угар!F5:F10001,L4,угар!AA5:AA10001,Ф7!B115,угар!G5:G10001,D6)+SUMIFS(угар!A5:A10001,угар!F5:F10001,L4,угар!AB5:AB10001,Ф7!B115,угар!G5:G10001,D6)+SUMIFS(угар!A5:A10001,угар!F5:F10001,L4,угар!AC5:AC10001,Ф7!B115,угар!G5:G10001,D6)+SUMIFS(угар!A5:A10001,угар!F5:F10001,L4,угар!AD5:AD10001,Ф7!B115,угар!G5:G10001,D6)+SUMIFS(угар!A5:A10001,угар!F5:F10001,L4,угар!AE5:AE10001,Ф7!B115,угар!G5:G10001,D6)+SUMIFS(угар!A5:A10001,угар!F5:F10001,L4,угар!AF5:AF10001,Ф7!B115,угар!G5:G10001,D6)+SUMIFS(угар!A5:A10001,угар!F5:F10001,L4,угар!AG5:AG10001,Ф7!B115,угар!G5:G10001,D6)+SUMIFS(угар!A5:A10001,угар!F5:F10001,L4,угар!AH5:AH10001,Ф7!B115,угар!G5:G10001,D6)+SUMIFS(угар!A5:A10001,угар!F5:F10001,L4,угар!AI5:AI10001,Ф7!B115,угар!G5:G10001,D6)+SUMIFS(угар!A5:A10001,угар!F5:F10001,L4,угар!AJ5:AJ10001,Ф7!B115,угар!G5:G10001,D6)</f>
        <v>0</v>
      </c>
      <c r="M115" s="1312">
        <f>SUMIFS(угар!A5:A10001,угар!F5:F10001,L4,угар!AA5:AA10001,Ф7!B115,угар!G5:G10001,E6)+SUMIFS(угар!A5:A10001,угар!F5:F10001,L4,угар!AB5:AB10001,Ф7!B115,угар!G5:G10001,E6)+SUMIFS(угар!A5:A10001,угар!F5:F10001,L4,угар!AC5:AC10001,Ф7!B115,угар!G5:G10001,E6)+SUMIFS(угар!A5:A10001,угар!F5:F10001,L4,угар!AD5:AD10001,Ф7!B115,угар!G5:G10001,E6)+SUMIFS(угар!A5:A10001,угар!F5:F10001,L4,угар!AE5:AE10001,Ф7!B115,угар!G5:G10001,E6)+SUMIFS(угар!A5:A10001,угар!F5:F10001,L4,угар!AF5:AF10001,Ф7!B115,угар!G5:G10001,E6)+SUMIFS(угар!A5:A10001,угар!F5:F10001,L4,угар!AG5:AG10001,Ф7!B115,угар!G5:G10001,E6)+SUMIFS(угар!A5:A10001,угар!F5:F10001,L4,угар!AH5:AH10001,Ф7!B115,угар!G5:G10001,E6)+SUMIFS(угар!A5:A10001,угар!F5:F10001,L4,угар!AI5:AI10001,Ф7!B115,угар!G5:G10001,E6)+SUMIFS(угар!A5:A10001,угар!F5:F10001,L4,угар!AJ5:AJ10001,Ф7!B115,угар!G5:G10001,E6)</f>
        <v>0</v>
      </c>
      <c r="N115" s="1312">
        <f>SUMIFS(угар!A5:A10001,угар!F5:F10001,N4,угар!AA5:AA10001,Ф7!B115,угар!G5:G10001,D6)+SUMIFS(угар!A5:A10001,угар!F5:F10001,N4,угар!AB5:AB10001,Ф7!B115,угар!G5:G10001,D6)+SUMIFS(угар!A5:A10001,угар!F5:F10001,N4,угар!AC5:AC10001,Ф7!B115,угар!G5:G10001,D6)+SUMIFS(угар!A5:A10001,угар!F5:F10001,N4,угар!AD5:AD10001,Ф7!B115,угар!G5:G10001,D6)+SUMIFS(угар!A5:A10001,угар!F5:F10001,N4,угар!AE5:AE10001,Ф7!B115,угар!G5:G10001,D6)+SUMIFS(угар!A5:A10001,угар!F5:F10001,N4,угар!AF5:AF10001,Ф7!B115,угар!G5:G10001,D6)+SUMIFS(угар!A5:A10001,угар!F5:F10001,N4,угар!AG5:AG10001,Ф7!B115,угар!G5:G10001,D6)+SUMIFS(угар!A5:A10001,угар!F5:F10001,N4,угар!AH5:AH10001,Ф7!B115,угар!G5:G10001,D6)+SUMIFS(угар!A5:A10001,угар!F5:F10001,N4,угар!AI5:AI10001,Ф7!B115,угар!G5:G10001,D6)+SUMIFS(угар!A5:A10001,угар!F5:F10001,N4,угар!AJ5:AJ10001,Ф7!B115,угар!G5:G10001,D6)</f>
        <v>0</v>
      </c>
      <c r="O115" s="1312">
        <f>SUMIFS(угар!A5:A10001,угар!F5:F10001,N4,угар!AA5:AA10001,Ф7!B115,угар!G5:G10001,E6)+SUMIFS(угар!A5:A10001,угар!F5:F10001,N4,угар!AB5:AB10001,Ф7!B115,угар!G5:G10001,E6)+SUMIFS(угар!A5:A10001,угар!F5:F10001,N4,угар!AC5:AC10001,Ф7!B115,угар!G5:G10001,E6)+SUMIFS(угар!A5:A10001,угар!F5:F10001,N4,угар!AD5:AD10001,Ф7!B115,угар!G5:G10001,E6)+SUMIFS(угар!A5:A10001,угар!F5:F10001,N4,угар!AE5:AE10001,Ф7!B115,угар!G5:G10001,E6)+SUMIFS(угар!A5:A10001,угар!F5:F10001,N4,угар!AF5:AF10001,Ф7!B115,угар!G5:G10001,E6)+SUMIFS(угар!A5:A10001,угар!F5:F10001,N4,угар!AG5:AG10001,Ф7!B115,угар!G5:G10001,E6)+SUMIFS(угар!A5:A10001,угар!F5:F10001,N4,угар!AH5:AH10001,Ф7!B115,угар!G5:G10001,E6)+SUMIFS(угар!A5:A10001,угар!F5:F10001,N4,угар!AI5:AI10001,Ф7!B115,угар!G5:G10001,E6)+SUMIFS(угар!A5:A10001,угар!F5:F10001,N4,угар!AJ5:AJ10001,Ф7!B115,угар!G5:G10001,E6)</f>
        <v>0</v>
      </c>
      <c r="P115" s="1317">
        <f>SUMIFS(угар!A5:A10001,угар!F5:F10001,P4,угар!AA5:AA10001,Ф7!B115,угар!G5:G10001,D6)+SUMIFS(угар!A5:A10001,угар!F5:F10001,P4,угар!AB5:AB10001,Ф7!B115,угар!G5:G10001,D6)+SUMIFS(угар!A5:A10001,угар!F5:F10001,P4,угар!AC5:AC10001,Ф7!B115,угар!G5:G10001,D6)+SUMIFS(угар!A5:A10001,угар!F5:F10001,P4,угар!AD5:AD10001,Ф7!B115,угар!G5:G10001,D6)+SUMIFS(угар!A5:A10001,угар!F5:F10001,P4,угар!AE5:AE10001,Ф7!B115,угар!G5:G10001,D6)+SUMIFS(угар!A5:A10001,угар!F5:F10001,P4,угар!AF5:AF10001,Ф7!B115,угар!G5:G10001,D6)+SUMIFS(угар!A5:A10001,угар!F5:F10001,P4,угар!AG5:AG10001,Ф7!B115,угар!G5:G10001,D6)+SUMIFS(угар!A5:A10001,угар!F5:F10001,P4,угар!AH5:AH10001,Ф7!B115,угар!G5:G10001,D6)+SUMIFS(угар!A5:A10001,угар!F5:F10001,P4,угар!AI5:AI10001,Ф7!B115,угар!G5:G10001,D6)+SUMIFS(угар!A5:A10001,угар!F5:F10001,P4,угар!AJ5:AJ10001,Ф7!B115,угар!G5:G10001,D6)</f>
        <v>0</v>
      </c>
      <c r="Q115" s="1317">
        <f>SUMIFS(угар!A5:A10001,угар!F5:F10001,P4,угар!AA5:AA10001,Ф7!B115,угар!G5:G10001,E6)+SUMIFS(угар!A5:A10001,угар!F5:F10001,P4,угар!AB5:AB10001,Ф7!B115,угар!G5:G10001,E6)+SUMIFS(угар!A5:A10001,угар!F5:F10001,P4,угар!AC5:AC10001,Ф7!B115,угар!G5:G10001,E6)+SUMIFS(угар!A5:A10001,угар!F5:F10001,P4,угар!AD5:AD10001,Ф7!B115,угар!G5:G10001,E6)+SUMIFS(угар!A5:A10001,угар!F5:F10001,P4,угар!AE5:AE10001,Ф7!B115,угар!G5:G10001,E6)+SUMIFS(угар!A5:A10001,угар!F5:F10001,P4,угар!AF5:AF10001,Ф7!B115,угар!G5:G10001,E6)+SUMIFS(угар!A5:A10001,угар!F5:F10001,P4,угар!AG5:AG10001,Ф7!B115,угар!G5:G10001,E6)+SUMIFS(угар!A5:A10001,угар!F5:F10001,P4,угар!AH5:AH10001,Ф7!B115,угар!G5:G10001,E6)+SUMIFS(угар!A5:A10001,угар!F5:F10001,P4,угар!AI5:AI10001,Ф7!B115,угар!G5:G10001,E6)+SUMIFS(угар!A5:A10001,угар!F5:F10001,P4,угар!AJ5:AJ10001,Ф7!B115,угар!G5:G10001,E6)</f>
        <v>0</v>
      </c>
      <c r="R115" s="1317">
        <f>SUMIFS(угар!A5:A10001,угар!F5:F10001,R4,угар!AA5:AA10001,Ф7!B115,угар!G5:G10001,D6)+SUMIFS(угар!A5:A10001,угар!F5:F10001,R4,угар!AB5:AB10001,Ф7!B115,угар!G5:G10001,D6)+SUMIFS(угар!A5:A10001,угар!F5:F10001,R4,угар!AC5:AC10001,Ф7!B115,угар!G5:G10001,D6)+SUMIFS(угар!A5:A10001,угар!F5:F10001,R4,угар!AD5:AD10001,Ф7!B115,угар!G5:G10001,D6)+SUMIFS(угар!A5:A10001,угар!F5:F10001,R4,угар!AE5:AE10001,Ф7!B115,угар!G5:G10001,D6)+SUMIFS(угар!A5:A10001,угар!F5:F10001,R4,угар!AF5:AF10001,Ф7!B115,угар!G5:G10001,D6)+SUMIFS(угар!A5:A10001,угар!F5:F10001,R4,угар!AG5:AG10001,Ф7!B115,угар!G5:G10001,D6)+SUMIFS(угар!A5:A10001,угар!F5:F10001,R4,угар!AH5:AH10001,Ф7!B115,угар!G5:G10001,D6)+SUMIFS(угар!A5:A10001,угар!F5:F10001,R4,угар!AI5:AI10001,Ф7!B115,угар!G5:G10001,D6)+SUMIFS(угар!A5:A10001,угар!F5:F10001,R4,угар!AJ5:AJ10001,Ф7!B115,угар!G5:G10001,D6)</f>
        <v>0</v>
      </c>
      <c r="S115" s="1317">
        <f>SUMIFS(угар!A5:A10001,угар!F5:F10001,R4,угар!AA5:AA10001,Ф7!B115,угар!G5:G10001,E6)+SUMIFS(угар!A5:A10001,угар!F5:F10001,R4,угар!AB5:AB10001,Ф7!B115,угар!G5:G10001,E6)+SUMIFS(угар!A5:A10001,угар!F5:F10001,R4,угар!AC5:AC10001,Ф7!B115,угар!G5:G10001,E6)+SUMIFS(угар!A5:A10001,угар!F5:F10001,R4,угар!AD5:AD10001,Ф7!B115,угар!G5:G10001,E6)+SUMIFS(угар!A5:A10001,угар!F5:F10001,R4,угар!AE5:AE10001,Ф7!B115,угар!G5:G10001,E6)+SUMIFS(угар!A5:A10001,угар!F5:F10001,R4,угар!AF5:AF10001,Ф7!B115,угар!G5:G10001,E6)+SUMIFS(угар!A5:A10001,угар!F5:F10001,R4,угар!AG5:AG10001,Ф7!B115,угар!G5:G10001,E6)+SUMIFS(угар!A5:A10001,угар!F5:F10001,R4,угар!AH5:AH10001,Ф7!B115,угар!G5:G10001,E6)+SUMIFS(угар!A5:A10001,угар!F5:F10001,R4,угар!AI5:AI10001,Ф7!B115,угар!G5:G10001,E6)+SUMIFS(угар!A5:A10001,угар!F5:F10001,R4,угар!AJ5:AJ10001,Ф7!B115,угар!G5:G10001,E6)</f>
        <v>0</v>
      </c>
      <c r="T115" s="1317">
        <f>SUMIFS(угар!A5:A10001,угар!F5:F10001,T4,угар!AA5:AA10001,Ф7!B115,угар!G5:G10001,D6)+SUMIFS(угар!A5:A10001,угар!F5:F10001,T4,угар!AB5:AB10001,Ф7!B115,угар!G5:G10001,D6)+SUMIFS(угар!A5:A10001,угар!F5:F10001,T4,угар!AC5:AC10001,Ф7!B115,угар!G5:G10001,D6)+SUMIFS(угар!A5:A10001,угар!F5:F10001,T4,угар!AD5:AD10001,Ф7!B115,угар!G5:G10001,D6)+SUMIFS(угар!A5:A10001,угар!F5:F10001,T4,угар!AE5:AE10001,Ф7!B115,угар!G5:G10001,D6)+SUMIFS(угар!A5:A10001,угар!F5:F10001,T4,угар!AF5:AF10001,Ф7!B115,угар!G5:G10001,D6)+SUMIFS(угар!A5:A10001,угар!F5:F10001,T4,угар!AG5:AG10001,Ф7!B115,угар!G5:G10001,D6)+SUMIFS(угар!A5:A10001,угар!F5:F10001,T4,угар!AH5:AH10001,Ф7!B115,угар!G5:G10001,D6)+SUMIFS(угар!A5:A10001,угар!F5:F10001,T4,угар!AI5:AI10001,Ф7!B115,угар!G5:G10001,D6)+SUMIFS(угар!A5:A10001,угар!F5:F10001,T4,угар!AJ5:AJ10001,Ф7!B115,угар!G5:G10001,D6)</f>
        <v>0</v>
      </c>
      <c r="U115" s="1317">
        <f>SUMIFS(угар!A5:A10001,угар!F5:F10001,T4,угар!AA5:AA10001,Ф7!B115,угар!G5:G10001,E6)+SUMIFS(угар!A5:A10001,угар!F5:F10001,T4,угар!AB5:AB10001,Ф7!B115,угар!G5:G10001,E6)+SUMIFS(угар!A5:A10001,угар!F5:F10001,T4,угар!AC5:AC10001,Ф7!B115,угар!G5:G10001,E6)+SUMIFS(угар!A5:A10001,угар!F5:F10001,T4,угар!AD5:AD10001,Ф7!B115,угар!G5:G10001,E6)+SUMIFS(угар!A5:A10001,угар!F5:F10001,T4,угар!AE5:AE10001,Ф7!B115,угар!G5:G10001,E6)+SUMIFS(угар!A5:A10001,угар!F5:F10001,T4,угар!AF5:AF10001,Ф7!B115,угар!G5:G10001,E6)+SUMIFS(угар!A5:A10001,угар!F5:F10001,T4,угар!AG5:AG10001,Ф7!B115,угар!G5:G10001,E6)+SUMIFS(угар!A5:A10001,угар!F5:F10001,T4,угар!AH5:AH10001,Ф7!B115,угар!G5:G10001,E6)+SUMIFS(угар!A5:A10001,угар!F5:F10001,T4,угар!AI5:AI10001,Ф7!B115,угар!G5:G10001,E6)+SUMIFS(угар!A5:A10001,угар!F5:F10001,T4,угар!AJ5:AJ10001,Ф7!B115,угар!G5:G10001,E6)</f>
        <v>0</v>
      </c>
      <c r="V115" s="1317">
        <f>SUMIFS(угар!A5:A10001,угар!F5:F10001,V4,угар!AA5:AA10001,Ф7!B115,угар!G5:G10001,D6)+SUMIFS(угар!A5:A10001,угар!F5:F10001,V4,угар!AB5:AB10001,Ф7!B115,угар!G5:G10001,D6)+SUMIFS(угар!A5:A10001,угар!F5:F10001,V4,угар!AC5:AC10001,Ф7!B115,угар!G5:G10001,D6)+SUMIFS(угар!A5:A10001,угар!F5:F10001,V4,угар!AD5:AD10001,Ф7!B115,угар!G5:G10001,D6)+SUMIFS(угар!A5:A10001,угар!F5:F10001,V4,угар!AE5:AE10001,Ф7!B115,угар!G5:G10001,D6)+SUMIFS(угар!A5:A10001,угар!F5:F10001,V4,угар!AF5:AF10001,Ф7!B115,угар!G5:G10001,D6)+SUMIFS(угар!A5:A10001,угар!F5:F10001,V4,угар!AG5:AG10001,Ф7!B115,угар!G5:G10001,D6)+SUMIFS(угар!A5:A10001,угар!F5:F10001,V4,угар!AH5:AH10001,Ф7!B115,угар!G5:G10001,D6)+SUMIFS(угар!A5:A10001,угар!F5:F10001,V4,угар!AI5:AI10001,Ф7!B115,угар!G5:G10001,D6)+SUMIFS(угар!A5:A10001,угар!F5:F10001,V4,угар!AJ5:AJ10001,Ф7!B115,угар!G5:G10001,D6)</f>
        <v>0</v>
      </c>
      <c r="W115" s="1317">
        <f>SUMIFS(угар!A5:A10001,угар!F5:F10001,V4,угар!AA5:AA10001,Ф7!B115,угар!G5:G10001,E6)+SUMIFS(угар!A5:A10001,угар!F5:F10001,V4,угар!AB5:AB10001,Ф7!B115,угар!G5:G10001,E6)+SUMIFS(угар!A5:A10001,угар!F5:F10001,V4,угар!AC5:AC10001,Ф7!B115,угар!G5:G10001,E6)+SUMIFS(угар!A5:A10001,угар!F5:F10001,V4,угар!AD5:AD10001,Ф7!B115,угар!G5:G10001,E6)+SUMIFS(угар!A5:A10001,угар!F5:F10001,V4,угар!AE5:AE10001,Ф7!B115,угар!G5:G10001,E6)+SUMIFS(угар!A5:A10001,угар!F5:F10001,V4,угар!AF5:AF10001,Ф7!B115,угар!G5:G10001,E6)+SUMIFS(угар!A5:A10001,угар!F5:F10001,V4,угар!AG5:AG10001,Ф7!B115,угар!G5:G10001,E6)+SUMIFS(угар!A5:A10001,угар!F5:F10001,V4,угар!AH5:AH10001,Ф7!B115,угар!G5:G10001,E6)+SUMIFS(угар!A5:A10001,угар!F5:F10001,V4,угар!AI5:AI10001,Ф7!B115,угар!G5:G10001,E6)+SUMIFS(угар!A5:A10001,угар!F5:F10001,V4,угар!AJ5:AJ10001,Ф7!B115,угар!G5:G10001,E6)</f>
        <v>0</v>
      </c>
      <c r="X115" s="1317">
        <f>SUMIFS(угар!A5:A10001,угар!F5:F10001,X4,угар!AA5:AA10001,Ф7!B115,угар!G5:G10001,D6)+SUMIFS(угар!A5:A10001,угар!F5:F10001,X4,угар!AB5:AB10001,Ф7!B115,угар!G5:G10001,D6)+SUMIFS(угар!A5:A10001,угар!F5:F10001,X4,угар!AC5:AC10001,Ф7!B115,угар!G5:G10001,D6)+SUMIFS(угар!A5:A10001,угар!F5:F10001,X4,угар!AD5:AD10001,Ф7!B115,угар!G5:G10001,D6)+SUMIFS(угар!A5:A10001,угар!F5:F10001,X4,угар!AE5:AE10001,Ф7!B115,угар!G5:G10001,D6)+SUMIFS(угар!A5:A10001,угар!F5:F10001,X4,угар!AF5:AF10001,Ф7!B115,угар!G5:G10001,D6)+SUMIFS(угар!A5:A10001,угар!F5:F10001,X4,угар!AG5:AG10001,Ф7!B115,угар!G5:G10001,D6)+SUMIFS(угар!A5:A10001,угар!F5:F10001,X4,угар!AH5:AH10001,Ф7!B115,угар!G5:G10001,D6)+SUMIFS(угар!A5:A10001,угар!F5:F10001,X4,угар!AI5:AI10001,Ф7!B115,угар!G5:G10001,D6)+SUMIFS(угар!A5:A10001,угар!F5:F10001,X4,угар!AJ5:AJ10001,Ф7!B115,угар!G5:G10001,D6)</f>
        <v>0</v>
      </c>
      <c r="Y115" s="1317">
        <f>SUMIFS(угар!A5:A10001,угар!F5:F10001,X4,угар!AA5:AA10001,Ф7!B115,угар!G5:G10001,E6)+SUMIFS(угар!A5:A10001,угар!F5:F10001,X4,угар!AB5:AB10001,Ф7!B115,угар!G5:G10001,E6)+SUMIFS(угар!A5:A10001,угар!F5:F10001,X4,угар!AC5:AC10001,Ф7!B115,угар!G5:G10001,E6)+SUMIFS(угар!A5:A10001,угар!F5:F10001,X4,угар!AD5:AD10001,Ф7!B115,угар!G5:G10001,E6)+SUMIFS(угар!A5:A10001,угар!F5:F10001,X4,угар!AE5:AE10001,Ф7!B115,угар!G5:G10001,E6)+SUMIFS(угар!A5:A10001,угар!F5:F10001,X4,угар!AF5:AF10001,Ф7!B115,угар!G5:G10001,E6)+SUMIFS(угар!A5:A10001,угар!F5:F10001,X4,угар!AG5:AG10001,Ф7!B115,угар!G5:G10001,E6)+SUMIFS(угар!A5:A10001,угар!F5:F10001,X4,угар!AH5:AH10001,Ф7!B115,угар!G5:G10001,E6)+SUMIFS(угар!A5:A10001,угар!F5:F10001,X4,угар!AI5:AI10001,Ф7!B115,угар!G5:G10001,E6)+SUMIFS(угар!A5:A10001,угар!F5:F10001,X4,угар!AJ5:AJ10001,Ф7!B115,угар!G5:G10001,E6)</f>
        <v>0</v>
      </c>
      <c r="Z115" s="1317">
        <f>SUMIFS(угар!A5:A10001,угар!F5:F10001,Z4,угар!AA5:AA10001,Ф7!B115,угар!G5:G10001,D6)+SUMIFS(угар!A5:A10001,угар!F5:F10001,Z4,угар!AB5:AB10001,Ф7!B115,угар!G5:G10001,D6)+SUMIFS(угар!A5:A10001,угар!F5:F10001,Z4,угар!AC5:AC10001,Ф7!B115,угар!G5:G10001,D6)+SUMIFS(угар!A5:A10001,угар!F5:F10001,Z4,угар!AD5:AD10001,Ф7!B115,угар!G5:G10001,D6)+SUMIFS(угар!A5:A10001,угар!F5:F10001,Z4,угар!AE5:AE10001,Ф7!B115,угар!G5:G10001,D6)+SUMIFS(угар!A5:A10001,угар!F5:F10001,Z4,угар!AF5:AF10001,Ф7!B115,угар!G5:G10001,D6)+SUMIFS(угар!A5:A10001,угар!F5:F10001,Z4,угар!AG5:AG10001,Ф7!B115,угар!G5:G10001,D6)+SUMIFS(угар!A5:A10001,угар!F5:F10001,Z4,угар!AH5:AH10001,Ф7!B115,угар!G5:G10001,D6)+SUMIFS(угар!A5:A10001,угар!F5:F10001,Z4,угар!AI5:AI10001,Ф7!B115,угар!G5:G10001,D6)+SUMIFS(угар!A5:A10001,угар!F5:F10001,Z4,угар!AJ5:AJ10001,Ф7!B115,угар!G5:G10001,D6)</f>
        <v>0</v>
      </c>
      <c r="AA115" s="1317">
        <f>SUMIFS(угар!A5:A10001,угар!F5:F10001,Z4,угар!AA5:AA10001,Ф7!B115,угар!G5:G10001,E6)+SUMIFS(угар!A5:A10001,угар!F5:F10001,Z4,угар!AB5:AB10001,Ф7!B115,угар!G5:G10001,E6)+SUMIFS(угар!A5:A10001,угар!F5:F10001,Z4,угар!AC5:AC10001,Ф7!B115,угар!G5:G10001,E6)+SUMIFS(угар!A5:A10001,угар!F5:F10001,Z4,угар!AD5:AD10001,Ф7!B115,угар!G5:G10001,E6)+SUMIFS(угар!A5:A10001,угар!F5:F10001,Z4,угар!AE5:AE10001,Ф7!B115,угар!G5:G10001,E6)+SUMIFS(угар!A5:A10001,угар!F5:F10001,Z4,угар!AF5:AF10001,Ф7!B115,угар!G5:G10001,E6)+SUMIFS(угар!A5:A10001,угар!F5:F10001,Z4,угар!AG5:AG10001,Ф7!B115,угар!G5:G10001,E6)+SUMIFS(угар!A5:A10001,угар!F5:F10001,Z4,угар!AH5:AH10001,Ф7!B115,угар!G5:G10001,E6)+SUMIFS(угар!A5:A10001,угар!F5:F10001,Z4,угар!AI5:AI10001,Ф7!B115,угар!G5:G10001,E6)+SUMIFS(угар!A5:A10001,угар!F5:F10001,Z4,угар!AJ5:AJ10001,Ф7!B115,угар!G5:G10001,E6)</f>
        <v>0</v>
      </c>
      <c r="AB115" s="1317">
        <f>SUMIFS(угар!A5:A10001,угар!F5:F10001,AB4,угар!AA5:AA10001,Ф7!B115,угар!G5:G10001,D6)+SUMIFS(угар!A5:A10001,угар!F5:F10001,AB4,угар!AB5:AB10001,Ф7!B115,угар!G5:G10001,D6)+SUMIFS(угар!A5:A10001,угар!F5:F10001,AB4,угар!AC5:AC10001,Ф7!B115,угар!G5:G10001,D6)+SUMIFS(угар!A5:A10001,угар!F5:F10001,AB4,угар!AD5:AD10001,Ф7!B115,угар!G5:G10001,D6)+SUMIFS(угар!A5:A10001,угар!F5:F10001,AB4,угар!AE5:AE10001,Ф7!B115,угар!G5:G10001,D6)+SUMIFS(угар!A5:A10001,угар!F5:F10001,AB4,угар!AF5:AF10001,Ф7!B115,угар!G5:G10001,D6)+SUMIFS(угар!A5:A10001,угар!F5:F10001,AB4,угар!AG5:AG10001,Ф7!B115,угар!G5:G10001,D6)+SUMIFS(угар!A5:A10001,угар!F5:F10001,AB4,угар!AH5:AH10001,Ф7!B115,угар!G5:G10001,D6)+SUMIFS(угар!A5:A10001,угар!F5:F10001,AB4,угар!AI5:AI10001,Ф7!B115,угар!G5:G10001,D6)+SUMIFS(угар!A5:A10001,угар!F5:F10001,AB4,угар!AJ5:AJ10001,Ф7!B115,угар!G5:G10001,D6)</f>
        <v>0</v>
      </c>
      <c r="AC115" s="1317">
        <f>SUMIFS(угар!A5:A10001,угар!F5:F10001,AB4,угар!AA5:AA10001,Ф7!B115,угар!G5:G10001,E6)+SUMIFS(угар!A5:A10001,угар!F5:F10001,AB4,угар!AB5:AB10001,Ф7!B115,угар!G5:G10001,E6)+SUMIFS(угар!A5:A10001,угар!F5:F10001,AB4,угар!AC5:AC10001,Ф7!B115,угар!G5:G10001,E6)+SUMIFS(угар!A5:A10001,угар!F5:F10001,AB4,угар!AD5:AD10001,Ф7!B115,угар!G5:G10001,E6)+SUMIFS(угар!A5:A10001,угар!F5:F10001,AB4,угар!AE5:AE10001,Ф7!B115,угар!G5:G10001,E6)+SUMIFS(угар!A5:A10001,угар!F5:F10001,AB4,угар!AF5:AF10001,Ф7!B115,угар!G5:G10001,E6)+SUMIFS(угар!A5:A10001,угар!F5:F10001,AB4,угар!AG5:AG10001,Ф7!B115,угар!G5:G10001,E6)+SUMIFS(угар!A5:A10001,угар!F5:F10001,AB4,угар!AH5:AH10001,Ф7!B115,угар!G5:G10001,E6)+SUMIFS(угар!A5:A10001,угар!F5:F10001,AB4,угар!AI5:AI10001,Ф7!B115,угар!G5:G10001,E6)+SUMIFS(угар!A5:A10001,угар!F5:F10001,AB4,угар!AJ5:AJ10001,Ф7!B115,угар!G5:G10001,E6)</f>
        <v>0</v>
      </c>
      <c r="AD115" s="1317">
        <f>SUMIFS(угар!A5:A10001,угар!F5:F10001,AD4,угар!AA5:AA10001,Ф7!B115,угар!G5:G10001,D6)+SUMIFS(угар!A5:A10001,угар!F5:F10001,AD4,угар!AB5:AB10001,Ф7!B115,угар!G5:G10001,D6)+SUMIFS(угар!A5:A10001,угар!F5:F10001,AD4,угар!AC5:AC10001,Ф7!B115,угар!G5:G10001,D6)+SUMIFS(угар!A5:A10001,угар!F5:F10001,AD4,угар!AD5:AD10001,Ф7!B115,угар!G5:G10001,D6)+SUMIFS(угар!A5:A10001,угар!F5:F10001,AD4,угар!AE5:AE10001,Ф7!B115,угар!G5:G10001,D6)+SUMIFS(угар!A5:A10001,угар!F5:F10001,AD4,угар!AF5:AF10001,Ф7!B115,угар!G5:G10001,D6)+SUMIFS(угар!A5:A10001,угар!F5:F10001,AD4,угар!AG5:AG10001,Ф7!B115,угар!G5:G10001,D6)+SUMIFS(угар!A5:A10001,угар!F5:F10001,AD4,угар!AH5:AH10001,Ф7!B115,угар!G5:G10001,D6)+SUMIFS(угар!A5:A10001,угар!F5:F10001,AD4,угар!AI5:AI10001,Ф7!B115,угар!G5:G10001,D6)+SUMIFS(угар!A5:A10001,угар!F5:F10001,AD4,угар!AJ5:AJ10001,Ф7!B115,угар!G5:G10001,D6)</f>
        <v>0</v>
      </c>
      <c r="AE115" s="1317">
        <f>SUMIFS(угар!A5:A10001,угар!F5:F10001,AD4,угар!AA5:AA10001,Ф7!B115,угар!G5:G10001,E6)+SUMIFS(угар!A5:A10001,угар!F5:F10001,AD4,угар!AB5:AB10001,Ф7!B115,угар!G5:G10001,E6)+SUMIFS(угар!A5:A10001,угар!F5:F10001,AD4,угар!AC5:AC10001,Ф7!B115,угар!G5:G10001,E6)+SUMIFS(угар!A5:A10001,угар!F5:F10001,AD4,угар!AD5:AD10001,Ф7!B115,угар!G5:G10001,E6)+SUMIFS(угар!A5:A10001,угар!F5:F10001,AD4,угар!AE5:AE10001,Ф7!B115,угар!G5:G10001,E6)+SUMIFS(угар!A5:A10001,угар!F5:F10001,AD4,угар!AF5:AF10001,Ф7!B115,угар!G5:G10001,E6)+SUMIFS(угар!A5:A10001,угар!F5:F10001,AD4,угар!AG5:AG10001,Ф7!B115,угар!G5:G10001,E6)+SUMIFS(угар!A5:A10001,угар!F5:F10001,AD4,угар!AH5:AH10001,Ф7!B115,угар!G5:G10001,E6)+SUMIFS(угар!A5:A10001,угар!F5:F10001,AD4,угар!AI5:AI10001,Ф7!B115,угар!G5:G10001,E6)+SUMIFS(угар!A5:A10001,угар!F5:F10001,AD4,угар!AJ5:AJ10001,Ф7!B115,угар!G5:G10001,E6)</f>
        <v>0</v>
      </c>
      <c r="AF115" s="1317">
        <f>SUMIFS(угар!A5:A10001,угар!F5:F10001,AF4,угар!AA5:AA10001,Ф7!B115,угар!G5:G10001,D6)+SUMIFS(угар!A5:A10001,угар!F5:F10001,AF4,угар!AB5:AB10001,Ф7!B115,угар!G5:G10001,D6)+SUMIFS(угар!A5:A10001,угар!F5:F10001,AF4,угар!AC5:AC10001,Ф7!B115,угар!G5:G10001,D6)+SUMIFS(угар!A5:A10001,угар!F5:F10001,AF4,угар!AD5:AD10001,Ф7!B115,угар!G5:G10001,D6)+SUMIFS(угар!A5:A10001,угар!F5:F10001,AF4,угар!AE5:AE10001,Ф7!B115,угар!G5:G10001,D6)+SUMIFS(угар!A5:A10001,угар!F5:F10001,AF4,угар!AF5:AF10001,Ф7!B115,угар!G5:G10001,D6)+SUMIFS(угар!A5:A10001,угар!F5:F10001,AF4,угар!AG5:AG10001,Ф7!B115,угар!G5:G10001,D6)+SUMIFS(угар!A5:A10001,угар!F5:F10001,AF4,угар!AH5:AH10001,Ф7!B115,угар!G5:G10001,D6)+SUMIFS(угар!A5:A10001,угар!F5:F10001,AF4,угар!AI5:AI10001,Ф7!B115,угар!G5:G10001,D6)+SUMIFS(угар!A5:A10001,угар!F5:F10001,AF4,угар!AJ5:AJ10001,Ф7!B115,угар!G5:G10001,D6)</f>
        <v>0</v>
      </c>
      <c r="AG115" s="1317">
        <f>SUMIFS(угар!A5:A10001,угар!F5:F10001,AF4,угар!AA5:AA10001,Ф7!B115,угар!G5:G10001,E6)+SUMIFS(угар!A5:A10001,угар!F5:F10001,AF4,угар!AB5:AB10001,Ф7!B115,угар!G5:G10001,E6)+SUMIFS(угар!A5:A10001,угар!F5:F10001,AF4,угар!AC5:AC10001,Ф7!B115,угар!G5:G10001,E6)+SUMIFS(угар!A5:A10001,угар!F5:F10001,AF4,угар!AD5:AD10001,Ф7!B115,угар!G5:G10001,E6)+SUMIFS(угар!A5:A10001,угар!F5:F10001,AF4,угар!AE5:AE10001,Ф7!B115,угар!G5:G10001,E6)+SUMIFS(угар!A5:A10001,угар!F5:F10001,AF4,угар!AF5:AF10001,Ф7!B115,угар!G5:G10001,E6)+SUMIFS(угар!A5:A10001,угар!F5:F10001,AF4,угар!AG5:AG10001,Ф7!B115,угар!G5:G10001,E6)+SUMIFS(угар!A5:A10001,угар!F5:F10001,AF4,угар!AH5:AH10001,Ф7!B115,угар!G5:G10001,E6)+SUMIFS(угар!A5:A10001,угар!F5:F10001,AF4,угар!AI5:AI10001,Ф7!B115,угар!G5:G10001,E6)+SUMIFS(угар!A5:A10001,угар!F5:F10001,AF4,угар!AJ5:AJ10001,Ф7!B115,угар!G5:G10001,E6)</f>
        <v>0</v>
      </c>
      <c r="AH115" s="1317">
        <f>SUMIFS(угар!A5:A10001,угар!F5:F10001,AH4,угар!AA5:AA10001,Ф7!B115,угар!G5:G10001,D6)+SUMIFS(угар!A5:A10001,угар!F5:F10001,AH4,угар!AB5:AB10001,Ф7!B115,угар!G5:G10001,D6)+SUMIFS(угар!A5:A10001,угар!F5:F10001,AH4,угар!AC5:AC10001,Ф7!B115,угар!G5:G10001,D6)+SUMIFS(угар!A5:A10001,угар!F5:F10001,AH4,угар!AD5:AD10001,Ф7!B115,угар!G5:G10001,D6)+SUMIFS(угар!A5:A10001,угар!F5:F10001,AH4,угар!AE5:AE10001,Ф7!B115,угар!G5:G10001,D6)+SUMIFS(угар!A5:A10001,угар!F5:F10001,AH4,угар!AF5:AF10001,Ф7!B115,угар!G5:G10001,D6)+SUMIFS(угар!A5:A10001,угар!F5:F10001,AH4,угар!AG5:AG10001,Ф7!B115,угар!G5:G10001,D6)+SUMIFS(угар!A5:A10001,угар!F5:F10001,AH4,угар!AH5:AH10001,Ф7!B115,угар!G5:G10001,D6)+SUMIFS(угар!A5:A10001,угар!F5:F10001,AH4,угар!AI5:AI10001,Ф7!B115,угар!G5:G10001,D6)+SUMIFS(угар!A5:A10001,угар!F5:F10001,AH4,угар!AJ5:AJ10001,Ф7!B115,угар!G5:G10001,D6)</f>
        <v>0</v>
      </c>
      <c r="AI115" s="1317">
        <f>SUMIFS(угар!A5:A10001,угар!F5:F10001,AH4,угар!AA5:AA10001,Ф7!B115,угар!G5:G10001,E6)+SUMIFS(угар!A5:A10001,угар!F5:F10001,AH4,угар!AB5:AB10001,Ф7!B115,угар!G5:G10001,E6)+SUMIFS(угар!A5:A10001,угар!F5:F10001,AH4,угар!AC5:AC10001,Ф7!B115,угар!G5:G10001,E6)+SUMIFS(угар!A5:A10001,угар!F5:F10001,AH4,угар!AD5:AD10001,Ф7!B115,угар!G5:G10001,E6)+SUMIFS(угар!A5:A10001,угар!F5:F10001,AH4,угар!AE5:AE10001,Ф7!B115,угар!G5:G10001,E6)+SUMIFS(угар!A5:A10001,угар!F5:F10001,AH4,угар!AF5:AF10001,Ф7!B115,угар!G5:G10001,E6)+SUMIFS(угар!A5:A10001,угар!F5:F10001,AH4,угар!AG5:AG10001,Ф7!B115,угар!G5:G10001,E6)+SUMIFS(угар!A5:A10001,угар!F5:F10001,AH4,угар!AH5:AH10001,Ф7!B115,угар!G5:G10001,E6)+SUMIFS(угар!A5:A10001,угар!F5:F10001,AH4,угар!AI5:AI10001,Ф7!B115,угар!G5:G10001,E6)+SUMIFS(угар!A5:A10001,угар!F5:F10001,AH4,угар!AJ5:AJ10001,Ф7!B115,угар!G5:G10001,E6)</f>
        <v>0</v>
      </c>
      <c r="AJ115" s="1317">
        <f>SUMIFS(угар!A5:A10001,угар!F5:F10001,AJ4,угар!AA5:AA10001,Ф7!B115,угар!G5:G10001,D6)+SUMIFS(угар!A5:A10001,угар!F5:F10001,AJ4,угар!AB5:AB10001,Ф7!B115,угар!G5:G10001,D6)+SUMIFS(угар!A5:A10001,угар!F5:F10001,AJ4,угар!AC5:AC10001,Ф7!B115,угар!G5:G10001,D6)+SUMIFS(угар!A5:A10001,угар!F5:F10001,AJ4,угар!AD5:AD10001,Ф7!B115,угар!G5:G10001,D6)+SUMIFS(угар!A5:A10001,угар!F5:F10001,AJ4,угар!AE5:AE10001,Ф7!B115,угар!G5:G10001,D6)+SUMIFS(угар!A5:A10001,угар!F5:F10001,AJ4,угар!AF5:AF10001,Ф7!B115,угар!G5:G10001,D6)+SUMIFS(угар!A5:A10001,угар!F5:F10001,AJ4,угар!AG5:AG10001,Ф7!B115,угар!G5:G10001,D6)+SUMIFS(угар!A5:A10001,угар!F5:F10001,AJ4,угар!AH5:AH10001,Ф7!B115,угар!G5:G10001,D6)+SUMIFS(угар!A5:A10001,угар!F5:F10001,AJ4,угар!AI5:AI10001,Ф7!B115,угар!G5:G10001,D6)+SUMIFS(угар!A5:A10001,угар!F5:F10001,AJ4,угар!AJ5:AJ10001,Ф7!B115,угар!G5:G10001,D6)</f>
        <v>0</v>
      </c>
      <c r="AK115" s="1317">
        <f>SUMIFS(угар!A5:A10001,угар!F5:F10001,AJ4,угар!AA5:AA10001,Ф7!B115,угар!G5:G10001,E6)+SUMIFS(угар!A5:A10001,угар!F5:F10001,AJ4,угар!AB5:AB10001,Ф7!B115,угар!G5:G10001,E6)+SUMIFS(угар!A5:A10001,угар!F5:F10001,AJ4,угар!AC5:AC10001,Ф7!B115,угар!G5:G10001,E6)+SUMIFS(угар!A5:A10001,угар!F5:F10001,AJ4,угар!AD5:AD10001,Ф7!B115,угар!G5:G10001,E6)+SUMIFS(угар!A5:A10001,угар!F5:F10001,AJ4,угар!AE5:AE10001,Ф7!B115,угар!G5:G10001,E6)+SUMIFS(угар!A5:A10001,угар!F5:F10001,AJ4,угар!AF5:AF10001,Ф7!B115,угар!G5:G10001,E6)+SUMIFS(угар!A5:A10001,угар!F5:F10001,AJ4,угар!AG5:AG10001,Ф7!B115,угар!G5:G10001,E6)+SUMIFS(угар!A5:A10001,угар!F5:F10001,AJ4,угар!AH5:AH10001,Ф7!B115,угар!G5:G10001,E6)+SUMIFS(угар!A5:A10001,угар!F5:F10001,AJ4,угар!AI5:AI10001,Ф7!B115,угар!G5:G10001,E6)+SUMIFS(угар!A5:A10001,угар!F5:F10001,AJ4,угар!AJ5:AJ10001,Ф7!B115,угар!G5:G10001,E6)</f>
        <v>0</v>
      </c>
      <c r="AL115" s="1312">
        <f>SUMIFS(угар!A5:A10001,угар!F5:F10001,AL4,угар!AA5:AA10001,Ф7!B115,угар!G5:G10001,D6)+SUMIFS(угар!A5:A10001,угар!F5:F10001,AL4,угар!AB5:AB10001,Ф7!B115,угар!G5:G10001,D6)+SUMIFS(угар!A5:A10001,угар!F5:F10001,AL4,угар!AC5:AC10001,Ф7!B115,угар!G5:G10001,D6)+SUMIFS(угар!A5:A10001,угар!F5:F10001,AL4,угар!AD5:AD10001,Ф7!B115,угар!G5:G10001,D6)+SUMIFS(угар!A5:A10001,угар!F5:F10001,AL4,угар!AE5:AE10001,Ф7!B115,угар!G5:G10001,D6)+SUMIFS(угар!A5:A10001,угар!F5:F10001,AL4,угар!AF5:AF10001,Ф7!B115,угар!G5:G10001,D6)+SUMIFS(угар!A5:A10001,угар!F5:F10001,AL4,угар!AG5:AG10001,Ф7!B115,угар!G5:G10001,D6)+SUMIFS(угар!A5:A10001,угар!F5:F10001,AL4,угар!AH5:AH10001,Ф7!B115,угар!G5:G10001,D6)+SUMIFS(угар!A5:A10001,угар!F5:F10001,AL4,угар!AI5:AI10001,Ф7!B115,угар!G5:G10001,D6)+SUMIFS(угар!A5:A10001,угар!F5:F10001,AL4,угар!AJ5:AJ10001,Ф7!B115,угар!G5:G10001,D6)</f>
        <v>0</v>
      </c>
      <c r="AM115" s="1312">
        <f>SUMIFS(угар!A5:A10001,угар!F5:F10001,AL4,угар!AA5:AA10001,Ф7!B115,угар!G5:G10001,E6)+SUMIFS(угар!A5:A10001,угар!F5:F10001,AL4,угар!AB5:AB10001,Ф7!B115,угар!G5:G10001,E6)+SUMIFS(угар!A5:A10001,угар!F5:F10001,AL4,угар!AC5:AC10001,Ф7!B115,угар!G5:G10001,E6)+SUMIFS(угар!A5:A10001,угар!F5:F10001,AL4,угар!AD5:AD10001,Ф7!B115,угар!G5:G10001,E6)+SUMIFS(угар!A5:A10001,угар!F5:F10001,AL4,угар!AE5:AE10001,Ф7!B115,угар!G5:G10001,E6)+SUMIFS(угар!A5:A10001,угар!F5:F10001,AL4,угар!AF5:AF10001,Ф7!B115,угар!G5:G10001,E6)+SUMIFS(угар!A5:A10001,угар!F5:F10001,AL4,угар!AG5:AG10001,Ф7!B115,угар!G5:G10001,E6)+SUMIFS(угар!A5:A10001,угар!F5:F10001,AL4,угар!AH5:AH10001,Ф7!B115,угар!G5:G10001,E6)+SUMIFS(угар!A5:A10001,угар!F5:F10001,AL4,угар!AI5:AI10001,Ф7!B115,угар!G5:G10001,E6)+SUMIFS(угар!A5:A10001,угар!F5:F10001,AL4,угар!AJ5:AJ10001,Ф7!B115,угар!G5:G10001,E6)</f>
        <v>0</v>
      </c>
      <c r="AN115" s="1317">
        <f>SUMIFS(угар!A5:A10001,угар!F5:F10001,AN4,угар!AA5:AA10001,Ф7!B115,угар!G5:G10001,D6)+SUMIFS(угар!A5:A10001,угар!F5:F10001,AN4,угар!AB5:AB10001,Ф7!B115,угар!G5:G10001,D6)+SUMIFS(угар!A5:A10001,угар!F5:F10001,AN4,угар!AC5:AC10001,Ф7!B115,угар!G5:G10001,D6)+SUMIFS(угар!A5:A10001,угар!F5:F10001,AN4,угар!AD5:AD10001,Ф7!B115,угар!G5:G10001,D6)+SUMIFS(угар!A5:A10001,угар!F5:F10001,AN4,угар!AE5:AE10001,Ф7!B115,угар!G5:G10001,D6)+SUMIFS(угар!A5:A10001,угар!F5:F10001,AN4,угар!AF5:AF10001,Ф7!B115,угар!G5:G10001,D6)+SUMIFS(угар!A5:A10001,угар!F5:F10001,AN4,угар!AG5:AG10001,Ф7!B115,угар!G5:G10001,D6)+SUMIFS(угар!A5:A10001,угар!F5:F10001,AN4,угар!AH5:AH10001,Ф7!B115,угар!G5:G10001,D6)+SUMIFS(угар!A5:A10001,угар!F5:F10001,AN4,угар!AI5:AI10001,Ф7!B115,угар!G5:G10001,D6)+SUMIFS(угар!A5:A10001,угар!F5:F10001,AN4,угар!AJ5:AJ10001,Ф7!B115,угар!G5:G10001,D6)</f>
        <v>0</v>
      </c>
      <c r="AO115" s="1317">
        <f>SUMIFS(угар!A5:A10001,угар!F5:F10001,AN4,угар!AA5:AA10001,Ф7!B115,угар!G5:G10001,E6)+SUMIFS(угар!A5:A10001,угар!F5:F10001,AN4,угар!AB5:AB10001,Ф7!B115,угар!G5:G10001,E6)+SUMIFS(угар!A5:A10001,угар!F5:F10001,AN4,угар!AC5:AC10001,Ф7!B115,угар!G5:G10001,E6)+SUMIFS(угар!A5:A10001,угар!F5:F10001,AN4,угар!AD5:AD10001,Ф7!B115,угар!G5:G10001,E6)+SUMIFS(угар!A5:A10001,угар!F5:F10001,AN4,угар!AE5:AE10001,Ф7!B115,угар!G5:G10001,E6)+SUMIFS(угар!A5:A10001,угар!F5:F10001,AN4,угар!AF5:AF10001,Ф7!B115,угар!G5:G10001,E6)+SUMIFS(угар!A5:A10001,угар!F5:F10001,AN4,угар!AG5:AG10001,Ф7!B115,угар!G5:G10001,E6)+SUMIFS(угар!A5:A10001,угар!F5:F10001,AN4,угар!AH5:AH10001,Ф7!B115,угар!G5:G10001,E6)+SUMIFS(угар!A5:A10001,угар!F5:F10001,AN4,угар!AI5:AI10001,Ф7!B115,угар!G5:G10001,E6)+SUMIFS(угар!A5:A10001,угар!F5:F10001,AN4,угар!AJ5:AJ10001,Ф7!B115,угар!G5:G10001,E6)</f>
        <v>0</v>
      </c>
      <c r="AP115" s="1317">
        <f>SUMIFS(угар!A5:A10001,угар!F5:F10001,AP4,угар!AA5:AA10001,Ф7!B115,угар!G5:G10001,D6)+SUMIFS(угар!A5:A10001,угар!F5:F10001,AP4,угар!AB5:AB10001,Ф7!B115,угар!G5:G10001,D6)+SUMIFS(угар!A5:A10001,угар!F5:F10001,AP4,угар!AC5:AC10001,Ф7!B115,угар!G5:G10001,D6)+SUMIFS(угар!A5:A10001,угар!F5:F10001,AP4,угар!AD5:AD10001,Ф7!B115,угар!G5:G10001,D6)+SUMIFS(угар!A5:A10001,угар!F5:F10001,AP4,угар!AE5:AE10001,Ф7!B115,угар!G5:G10001,D6)+SUMIFS(угар!A5:A10001,угар!F5:F10001,AP4,угар!AF5:AF10001,Ф7!B115,угар!G5:G10001,D6)+SUMIFS(угар!A5:A10001,угар!F5:F10001,AP4,угар!AG5:AG10001,Ф7!B115,угар!G5:G10001,D6)+SUMIFS(угар!A5:A10001,угар!F5:F10001,AP4,угар!AH5:AH10001,Ф7!B115,угар!G5:G10001,D6)+SUMIFS(угар!A5:A10001,угар!F5:F10001,AP4,угар!AI5:AI10001,Ф7!B115,угар!G5:G10001,D6)+SUMIFS(угар!A5:A10001,угар!F5:F10001,AP4,угар!AJ5:AJ10001,Ф7!B115,угар!G5:G10001,D6)</f>
        <v>0</v>
      </c>
      <c r="AQ115" s="1317">
        <f>SUMIFS(угар!A5:A10001,угар!F5:F10001,AP4,угар!AA5:AA10001,Ф7!B115,угар!G5:G10001,E6)+SUMIFS(угар!A5:A10001,угар!F5:F10001,AP4,угар!AB5:AB10001,Ф7!B115,угар!G5:G10001,E6)+SUMIFS(угар!A5:A10001,угар!F5:F10001,AP4,угар!AC5:AC10001,Ф7!B115,угар!G5:G10001,E6)+SUMIFS(угар!A5:A10001,угар!F5:F10001,AP4,угар!AD5:AD10001,Ф7!B115,угар!G5:G10001,E6)+SUMIFS(угар!A5:A10001,угар!F5:F10001,AP4,угар!AE5:AE10001,Ф7!B115,угар!G5:G10001,E6)+SUMIFS(угар!A5:A10001,угар!F5:F10001,AP4,угар!AF5:AF10001,Ф7!B115,угар!G5:G10001,E6)+SUMIFS(угар!A5:A10001,угар!F5:F10001,AP4,угар!AG5:AG10001,Ф7!B115,угар!G5:G10001,E6)+SUMIFS(угар!A5:A10001,угар!F5:F10001,AP4,угар!AH5:AH10001,Ф7!B115,угар!G5:G10001,E6)+SUMIFS(угар!A5:A10001,угар!F5:F10001,AP4,угар!AI5:AI10001,Ф7!B115,угар!G5:G10001,E6)+SUMIFS(угар!A5:A10001,угар!F5:F10001,AP4,угар!AJ5:AJ10001,Ф7!B115,угар!G5:G10001,E6)</f>
        <v>0</v>
      </c>
      <c r="AR115" s="1317">
        <f>SUMIFS(угар!A5:A10001,угар!F5:F10001,AR4,угар!AA5:AA10001,Ф7!B115,угар!G5:G10001,D6)+SUMIFS(угар!A5:A10001,угар!F5:F10001,AR4,угар!AB5:AB10001,Ф7!B115,угар!G5:G10001,D6)+SUMIFS(угар!A5:A10001,угар!F5:F10001,AR4,угар!AC5:AC10001,Ф7!B115,угар!G5:G10001,D6)+SUMIFS(угар!A5:A10001,угар!F5:F10001,AR4,угар!AD5:AD10001,Ф7!B115,угар!G5:G10001,D6)+SUMIFS(угар!A5:A10001,угар!F5:F10001,AR4,угар!AE5:AE10001,Ф7!B115,угар!G5:G10001,D6)+SUMIFS(угар!A5:A10001,угар!F5:F10001,AR4,угар!AF5:AF10001,Ф7!B115,угар!G5:G10001,D6)+SUMIFS(угар!A5:A10001,угар!F5:F10001,AR4,угар!AG5:AG10001,Ф7!B115,угар!G5:G10001,D6)+SUMIFS(угар!A5:A10001,угар!F5:F10001,AR4,угар!AH5:AH10001,Ф7!B115,угар!G5:G10001,D6)+SUMIFS(угар!A5:A10001,угар!F5:F10001,AR4,угар!AI5:AI10001,Ф7!B115,угар!G5:G10001,D6)+SUMIFS(угар!A5:A10001,угар!F5:F10001,AR4,угар!AJ5:AJ10001,Ф7!B115,угар!G5:G10001,D6)</f>
        <v>0</v>
      </c>
      <c r="AS115" s="1317">
        <f>SUMIFS(угар!A5:A10001,угар!F5:F10001,AR4,угар!AA5:AA10001,Ф7!B115,угар!G5:G10001,E6)+SUMIFS(угар!A5:A10001,угар!F5:F10001,AR4,угар!AB5:AB10001,Ф7!B115,угар!G5:G10001,E6)+SUMIFS(угар!A5:A10001,угар!F5:F10001,AR4,угар!AC5:AC10001,Ф7!B115,угар!G5:G10001,E6)+SUMIFS(угар!A5:A10001,угар!F5:F10001,AR4,угар!AD5:AD10001,Ф7!B115,угар!G5:G10001,E6)+SUMIFS(угар!A5:A10001,угар!F5:F10001,AR4,угар!AE5:AE10001,Ф7!B115,угар!G5:G10001,E6)+SUMIFS(угар!A5:A10001,угар!F5:F10001,AR4,угар!AF5:AF10001,Ф7!B115,угар!G5:G10001,E6)+SUMIFS(угар!A5:A10001,угар!F5:F10001,AR4,угар!AG5:AG10001,Ф7!B115,угар!G5:G10001,E6)+SUMIFS(угар!A5:A10001,угар!F5:F10001,AR4,угар!AH5:AH10001,Ф7!B115,угар!G5:G10001,E6)+SUMIFS(угар!A5:A10001,угар!F5:F10001,AR4,угар!AI5:AI10001,Ф7!B115,угар!G5:G10001,E6)+SUMIFS(угар!A5:A10001,угар!F5:F10001,AR4,угар!AJ5:AJ10001,Ф7!B115,угар!G5:G10001,E6)</f>
        <v>0</v>
      </c>
      <c r="AT115" s="1317">
        <f>SUMIFS(угар!A5:A10001,угар!F5:F10001,AT4,угар!AA5:AA10001,Ф7!B115,угар!G5:G10001,D6)+SUMIFS(угар!A5:A10001,угар!F5:F10001,AT4,угар!AB5:AB10001,Ф7!B115,угар!G5:G10001,D6)+SUMIFS(угар!A5:A10001,угар!F5:F10001,AT4,угар!AC5:AC10001,Ф7!B115,угар!G5:G10001,D6)+SUMIFS(угар!A5:A10001,угар!F5:F10001,AT4,угар!AD5:AD10001,Ф7!B115,угар!G5:G10001,D6)+SUMIFS(угар!A5:A10001,угар!F5:F10001,AT4,угар!AE5:AE10001,Ф7!B115,угар!G5:G10001,D6)+SUMIFS(угар!A5:A10001,угар!F5:F10001,AT4,угар!AF5:AF10001,Ф7!B115,угар!G5:G10001,D6)+SUMIFS(угар!A5:A10001,угар!F5:F10001,AT4,угар!AG5:AG10001,Ф7!B115,угар!G5:G10001,D6)+SUMIFS(угар!A5:A10001,угар!F5:F10001,AT4,угар!AH5:AH10001,Ф7!B115,угар!G5:G10001,D6)+SUMIFS(угар!A5:A10001,угар!F5:F10001,AT4,угар!AI5:AI10001,Ф7!B115,угар!G5:G10001,D6)+SUMIFS(угар!A5:A10001,угар!F5:F10001,AT4,угар!AJ5:AJ10001,Ф7!B115,угар!G5:G10001,D6)</f>
        <v>0</v>
      </c>
      <c r="AU115" s="1317">
        <f>SUMIFS(угар!A5:A10001,угар!F5:F10001,AT4,угар!AA5:AA10001,Ф7!B115,угар!G5:G10001,E6)+SUMIFS(угар!A5:A10001,угар!F5:F10001,AT4,угар!AB5:AB10001,Ф7!B115,угар!G5:G10001,E6)+SUMIFS(угар!A5:A10001,угар!F5:F10001,AT4,угар!AC5:AC10001,Ф7!B115,угар!G5:G10001,E6)+SUMIFS(угар!A5:A10001,угар!F5:F10001,AT4,угар!AD5:AD10001,Ф7!B115,угар!G5:G10001,E6)+SUMIFS(угар!A5:A10001,угар!F5:F10001,AT4,угар!AE5:AE10001,Ф7!B115,угар!G5:G10001,E6)+SUMIFS(угар!A5:A10001,угар!F5:F10001,AT4,угар!AF5:AF10001,Ф7!B115,угар!G5:G10001,E6)+SUMIFS(угар!A5:A10001,угар!F5:F10001,AT4,угар!AG5:AG10001,Ф7!B115,угар!G5:G10001,E6)+SUMIFS(угар!A5:A10001,угар!F5:F10001,AT4,угар!AH5:AH10001,Ф7!B115,угар!G5:G10001,E6)+SUMIFS(угар!A5:A10001,угар!F5:F10001,AT4,угар!AI5:AI10001,Ф7!B115,угар!G5:G10001,E6)+SUMIFS(угар!A5:A10001,угар!F5:F10001,AT4,угар!AJ5:AJ10001,Ф7!B115,угар!G5:G10001,E6)</f>
        <v>0</v>
      </c>
      <c r="AV115" s="1312">
        <f>SUMIFS(угар!A5:A10001,угар!F5:F10001,AV4,угар!AA5:AA10001,Ф7!B115,угар!G5:G10001,D6)+SUMIFS(угар!A5:A10001,угар!F5:F10001,AV4,угар!AB5:AB10001,Ф7!B115,угар!G5:G10001,D6)+SUMIFS(угар!A5:A10001,угар!F5:F10001,AV4,угар!AC5:AC10001,Ф7!B115,угар!G5:G10001,D6)+SUMIFS(угар!A5:A10001,угар!F5:F10001,AV4,угар!AD5:AD10001,Ф7!B115,угар!G5:G10001,D6)+SUMIFS(угар!A5:A10001,угар!F5:F10001,AV4,угар!AE5:AE10001,Ф7!B115,угар!G5:G10001,D6)+SUMIFS(угар!A5:A10001,угар!F5:F10001,AV4,угар!AF5:AF10001,Ф7!B115,угар!G5:G10001,D6)+SUMIFS(угар!A5:A10001,угар!F5:F10001,AV4,угар!AG5:AG10001,Ф7!B115,угар!G5:G10001,D6)+SUMIFS(угар!A5:A10001,угар!F5:F10001,AV4,угар!AH5:AH10001,Ф7!B115,угар!G5:G10001,D6)+SUMIFS(угар!A5:A10001,угар!F5:F10001,AV4,угар!AI5:AI10001,Ф7!B115,угар!G5:G10001,D6)+SUMIFS(угар!A5:A10001,угар!F5:F10001,AV4,угар!AJ5:AJ10001,Ф7!B115,угар!G5:G10001,D6)</f>
        <v>0</v>
      </c>
      <c r="AW115" s="1312">
        <f>SUMIFS(угар!A5:A10001,угар!F5:F10001,AV4,угар!AA5:AA10001,Ф7!B115,угар!G5:G10001,E6)+SUMIFS(угар!A5:A10001,угар!F5:F10001,AV4,угар!AB5:AB10001,Ф7!B115,угар!G5:G10001,E6)+SUMIFS(угар!A5:A10001,угар!F5:F10001,AV4,угар!AC5:AC10001,Ф7!B115,угар!G5:G10001,E6)+SUMIFS(угар!A5:A10001,угар!F5:F10001,AV4,угар!AD5:AD10001,Ф7!B115,угар!G5:G10001,E6)+SUMIFS(угар!A5:A10001,угар!F5:F10001,AV4,угар!AE5:AE10001,Ф7!B115,угар!G5:G10001,E6)+SUMIFS(угар!A5:A10001,угар!F5:F10001,AV4,угар!AF5:AF10001,Ф7!B115,угар!G5:G10001,E6)+SUMIFS(угар!A5:A10001,угар!F5:F10001,AV4,угар!AG5:AG10001,Ф7!B115,угар!G5:G10001,E6)+SUMIFS(угар!A5:A10001,угар!F5:F10001,AV4,угар!AH5:AH10001,Ф7!B115,угар!G5:G10001,E6)+SUMIFS(угар!A5:A10001,угар!F5:F10001,AV4,угар!AI5:AI10001,Ф7!B115,угар!G5:G10001,E6)+SUMIFS(угар!A5:A10001,угар!F5:F10001,AV4,угар!AJ5:AJ10001,Ф7!B115,угар!G5:G10001,E6)</f>
        <v>0</v>
      </c>
    </row>
    <row r="116" spans="1:49" ht="16.5" thickBot="1">
      <c r="A116" s="1298" t="s">
        <v>712</v>
      </c>
      <c r="B116" s="208" t="s">
        <v>632</v>
      </c>
      <c r="C116" s="1292">
        <f t="shared" si="30"/>
        <v>0</v>
      </c>
      <c r="D116" s="1292">
        <f t="shared" si="36"/>
        <v>0</v>
      </c>
      <c r="E116" s="1292">
        <f t="shared" si="37"/>
        <v>0</v>
      </c>
      <c r="F116" s="1315">
        <f t="shared" si="25"/>
        <v>0</v>
      </c>
      <c r="G116" s="1315">
        <v>0</v>
      </c>
      <c r="H116" s="1337">
        <v>0</v>
      </c>
      <c r="I116" s="1351" t="e">
        <f t="shared" si="32"/>
        <v>#DIV/0!</v>
      </c>
      <c r="J116" s="1352" t="e">
        <f t="shared" si="33"/>
        <v>#DIV/0!</v>
      </c>
      <c r="K116" s="1352" t="e">
        <f t="shared" si="34"/>
        <v>#DIV/0!</v>
      </c>
      <c r="L116" s="1340">
        <f>SUMIFS(угар!A5:A10001,угар!F5:F10001,L4,угар!AA5:AA10001,Ф7!B116,угар!G5:G10001,D6)+SUMIFS(угар!A5:A10001,угар!F5:F10001,L4,угар!AB5:AB10001,Ф7!B116,угар!G5:G10001,D6)+SUMIFS(угар!A5:A10001,угар!F5:F10001,L4,угар!AC5:AC10001,Ф7!B116,угар!G5:G10001,D6)+SUMIFS(угар!A5:A10001,угар!F5:F10001,L4,угар!AD5:AD10001,Ф7!B116,угар!G5:G10001,D6)+SUMIFS(угар!A5:A10001,угар!F5:F10001,L4,угар!AE5:AE10001,Ф7!B116,угар!G5:G10001,D6)+SUMIFS(угар!A5:A10001,угар!F5:F10001,L4,угар!AF5:AF10001,Ф7!B116,угар!G5:G10001,D6)+SUMIFS(угар!A5:A10001,угар!F5:F10001,L4,угар!AG5:AG10001,Ф7!B116,угар!G5:G10001,D6)+SUMIFS(угар!A5:A10001,угар!F5:F10001,L4,угар!AH5:AH10001,Ф7!B116,угар!G5:G10001,D6)+SUMIFS(угар!A5:A10001,угар!F5:F10001,L4,угар!AI5:AI10001,Ф7!B116,угар!G5:G10001,D6)+SUMIFS(угар!A5:A10001,угар!F5:F10001,L4,угар!AJ5:AJ10001,Ф7!B116,угар!G5:G10001,D6)</f>
        <v>0</v>
      </c>
      <c r="M116" s="1312">
        <f>SUMIFS(угар!A5:A10001,угар!F5:F10001,L4,угар!AA5:AA10001,Ф7!B116,угар!G5:G10001,E6)+SUMIFS(угар!A5:A10001,угар!F5:F10001,L4,угар!AB5:AB10001,Ф7!B116,угар!G5:G10001,E6)+SUMIFS(угар!A5:A10001,угар!F5:F10001,L4,угар!AC5:AC10001,Ф7!B116,угар!G5:G10001,E6)+SUMIFS(угар!A5:A10001,угар!F5:F10001,L4,угар!AD5:AD10001,Ф7!B116,угар!G5:G10001,E6)+SUMIFS(угар!A5:A10001,угар!F5:F10001,L4,угар!AE5:AE10001,Ф7!B116,угар!G5:G10001,E6)+SUMIFS(угар!A5:A10001,угар!F5:F10001,L4,угар!AF5:AF10001,Ф7!B116,угар!G5:G10001,E6)+SUMIFS(угар!A5:A10001,угар!F5:F10001,L4,угар!AG5:AG10001,Ф7!B116,угар!G5:G10001,E6)+SUMIFS(угар!A5:A10001,угар!F5:F10001,L4,угар!AH5:AH10001,Ф7!B116,угар!G5:G10001,E6)+SUMIFS(угар!A5:A10001,угар!F5:F10001,L4,угар!AI5:AI10001,Ф7!B116,угар!G5:G10001,E6)+SUMIFS(угар!A5:A10001,угар!F5:F10001,L4,угар!AJ5:AJ10001,Ф7!B116,угар!G5:G10001,E6)</f>
        <v>0</v>
      </c>
      <c r="N116" s="1312">
        <f>SUMIFS(угар!A5:A10001,угар!F5:F10001,N4,угар!AA5:AA10001,Ф7!B116,угар!G5:G10001,D6)+SUMIFS(угар!A5:A10001,угар!F5:F10001,N4,угар!AB5:AB10001,Ф7!B116,угар!G5:G10001,D6)+SUMIFS(угар!A5:A10001,угар!F5:F10001,N4,угар!AC5:AC10001,Ф7!B116,угар!G5:G10001,D6)+SUMIFS(угар!A5:A10001,угар!F5:F10001,N4,угар!AD5:AD10001,Ф7!B116,угар!G5:G10001,D6)+SUMIFS(угар!A5:A10001,угар!F5:F10001,N4,угар!AE5:AE10001,Ф7!B116,угар!G5:G10001,D6)+SUMIFS(угар!A5:A10001,угар!F5:F10001,N4,угар!AF5:AF10001,Ф7!B116,угар!G5:G10001,D6)+SUMIFS(угар!A5:A10001,угар!F5:F10001,N4,угар!AG5:AG10001,Ф7!B116,угар!G5:G10001,D6)+SUMIFS(угар!A5:A10001,угар!F5:F10001,N4,угар!AH5:AH10001,Ф7!B116,угар!G5:G10001,D6)+SUMIFS(угар!A5:A10001,угар!F5:F10001,N4,угар!AI5:AI10001,Ф7!B116,угар!G5:G10001,D6)+SUMIFS(угар!A5:A10001,угар!F5:F10001,N4,угар!AJ5:AJ10001,Ф7!B116,угар!G5:G10001,D6)</f>
        <v>0</v>
      </c>
      <c r="O116" s="1312">
        <f>SUMIFS(угар!A5:A10001,угар!F5:F10001,N4,угар!AA5:AA10001,Ф7!B116,угар!G5:G10001,E6)+SUMIFS(угар!A5:A10001,угар!F5:F10001,N4,угар!AB5:AB10001,Ф7!B116,угар!G5:G10001,E6)+SUMIFS(угар!A5:A10001,угар!F5:F10001,N4,угар!AC5:AC10001,Ф7!B116,угар!G5:G10001,E6)+SUMIFS(угар!A5:A10001,угар!F5:F10001,N4,угар!AD5:AD10001,Ф7!B116,угар!G5:G10001,E6)+SUMIFS(угар!A5:A10001,угар!F5:F10001,N4,угар!AE5:AE10001,Ф7!B116,угар!G5:G10001,E6)+SUMIFS(угар!A5:A10001,угар!F5:F10001,N4,угар!AF5:AF10001,Ф7!B116,угар!G5:G10001,E6)+SUMIFS(угар!A5:A10001,угар!F5:F10001,N4,угар!AG5:AG10001,Ф7!B116,угар!G5:G10001,E6)+SUMIFS(угар!A5:A10001,угар!F5:F10001,N4,угар!AH5:AH10001,Ф7!B116,угар!G5:G10001,E6)+SUMIFS(угар!A5:A10001,угар!F5:F10001,N4,угар!AI5:AI10001,Ф7!B116,угар!G5:G10001,E6)+SUMIFS(угар!A5:A10001,угар!F5:F10001,N4,угар!AJ5:AJ10001,Ф7!B116,угар!G5:G10001,E6)</f>
        <v>0</v>
      </c>
      <c r="P116" s="1317">
        <f>SUMIFS(угар!A5:A10001,угар!F5:F10001,P4,угар!AA5:AA10001,Ф7!B116,угар!G5:G10001,D6)+SUMIFS(угар!A5:A10001,угар!F5:F10001,P4,угар!AB5:AB10001,Ф7!B116,угар!G5:G10001,D6)+SUMIFS(угар!A5:A10001,угар!F5:F10001,P4,угар!AC5:AC10001,Ф7!B116,угар!G5:G10001,D6)+SUMIFS(угар!A5:A10001,угар!F5:F10001,P4,угар!AD5:AD10001,Ф7!B116,угар!G5:G10001,D6)+SUMIFS(угар!A5:A10001,угар!F5:F10001,P4,угар!AE5:AE10001,Ф7!B116,угар!G5:G10001,D6)+SUMIFS(угар!A5:A10001,угар!F5:F10001,P4,угар!AF5:AF10001,Ф7!B116,угар!G5:G10001,D6)+SUMIFS(угар!A5:A10001,угар!F5:F10001,P4,угар!AG5:AG10001,Ф7!B116,угар!G5:G10001,D6)+SUMIFS(угар!A5:A10001,угар!F5:F10001,P4,угар!AH5:AH10001,Ф7!B116,угар!G5:G10001,D6)+SUMIFS(угар!A5:A10001,угар!F5:F10001,P4,угар!AI5:AI10001,Ф7!B116,угар!G5:G10001,D6)+SUMIFS(угар!A5:A10001,угар!F5:F10001,P4,угар!AJ5:AJ10001,Ф7!B116,угар!G5:G10001,D6)</f>
        <v>0</v>
      </c>
      <c r="Q116" s="1317">
        <f>SUMIFS(угар!A5:A10001,угар!F5:F10001,P4,угар!AA5:AA10001,Ф7!B116,угар!G5:G10001,E6)+SUMIFS(угар!A5:A10001,угар!F5:F10001,P4,угар!AB5:AB10001,Ф7!B116,угар!G5:G10001,E6)+SUMIFS(угар!A5:A10001,угар!F5:F10001,P4,угар!AC5:AC10001,Ф7!B116,угар!G5:G10001,E6)+SUMIFS(угар!A5:A10001,угар!F5:F10001,P4,угар!AD5:AD10001,Ф7!B116,угар!G5:G10001,E6)+SUMIFS(угар!A5:A10001,угар!F5:F10001,P4,угар!AE5:AE10001,Ф7!B116,угар!G5:G10001,E6)+SUMIFS(угар!A5:A10001,угар!F5:F10001,P4,угар!AF5:AF10001,Ф7!B116,угар!G5:G10001,E6)+SUMIFS(угар!A5:A10001,угар!F5:F10001,P4,угар!AG5:AG10001,Ф7!B116,угар!G5:G10001,E6)+SUMIFS(угар!A5:A10001,угар!F5:F10001,P4,угар!AH5:AH10001,Ф7!B116,угар!G5:G10001,E6)+SUMIFS(угар!A5:A10001,угар!F5:F10001,P4,угар!AI5:AI10001,Ф7!B116,угар!G5:G10001,E6)+SUMIFS(угар!A5:A10001,угар!F5:F10001,P4,угар!AJ5:AJ10001,Ф7!B116,угар!G5:G10001,E6)</f>
        <v>0</v>
      </c>
      <c r="R116" s="1317">
        <f>SUMIFS(угар!A5:A10001,угар!F5:F10001,R4,угар!AA5:AA10001,Ф7!B116,угар!G5:G10001,D6)+SUMIFS(угар!A5:A10001,угар!F5:F10001,R4,угар!AB5:AB10001,Ф7!B116,угар!G5:G10001,D6)+SUMIFS(угар!A5:A10001,угар!F5:F10001,R4,угар!AC5:AC10001,Ф7!B116,угар!G5:G10001,D6)+SUMIFS(угар!A5:A10001,угар!F5:F10001,R4,угар!AD5:AD10001,Ф7!B116,угар!G5:G10001,D6)+SUMIFS(угар!A5:A10001,угар!F5:F10001,R4,угар!AE5:AE10001,Ф7!B116,угар!G5:G10001,D6)+SUMIFS(угар!A5:A10001,угар!F5:F10001,R4,угар!AF5:AF10001,Ф7!B116,угар!G5:G10001,D6)+SUMIFS(угар!A5:A10001,угар!F5:F10001,R4,угар!AG5:AG10001,Ф7!B116,угар!G5:G10001,D6)+SUMIFS(угар!A5:A10001,угар!F5:F10001,R4,угар!AH5:AH10001,Ф7!B116,угар!G5:G10001,D6)+SUMIFS(угар!A5:A10001,угар!F5:F10001,R4,угар!AI5:AI10001,Ф7!B116,угар!G5:G10001,D6)+SUMIFS(угар!A5:A10001,угар!F5:F10001,R4,угар!AJ5:AJ10001,Ф7!B116,угар!G5:G10001,D6)</f>
        <v>0</v>
      </c>
      <c r="S116" s="1317">
        <f>SUMIFS(угар!A5:A10001,угар!F5:F10001,R4,угар!AA5:AA10001,Ф7!B116,угар!G5:G10001,E6)+SUMIFS(угар!A5:A10001,угар!F5:F10001,R4,угар!AB5:AB10001,Ф7!B116,угар!G5:G10001,E6)+SUMIFS(угар!A5:A10001,угар!F5:F10001,R4,угар!AC5:AC10001,Ф7!B116,угар!G5:G10001,E6)+SUMIFS(угар!A5:A10001,угар!F5:F10001,R4,угар!AD5:AD10001,Ф7!B116,угар!G5:G10001,E6)+SUMIFS(угар!A5:A10001,угар!F5:F10001,R4,угар!AE5:AE10001,Ф7!B116,угар!G5:G10001,E6)+SUMIFS(угар!A5:A10001,угар!F5:F10001,R4,угар!AF5:AF10001,Ф7!B116,угар!G5:G10001,E6)+SUMIFS(угар!A5:A10001,угар!F5:F10001,R4,угар!AG5:AG10001,Ф7!B116,угар!G5:G10001,E6)+SUMIFS(угар!A5:A10001,угар!F5:F10001,R4,угар!AH5:AH10001,Ф7!B116,угар!G5:G10001,E6)+SUMIFS(угар!A5:A10001,угар!F5:F10001,R4,угар!AI5:AI10001,Ф7!B116,угар!G5:G10001,E6)+SUMIFS(угар!A5:A10001,угар!F5:F10001,R4,угар!AJ5:AJ10001,Ф7!B116,угар!G5:G10001,E6)</f>
        <v>0</v>
      </c>
      <c r="T116" s="1317">
        <f>SUMIFS(угар!A5:A10001,угар!F5:F10001,T4,угар!AA5:AA10001,Ф7!B116,угар!G5:G10001,D6)+SUMIFS(угар!A5:A10001,угар!F5:F10001,T4,угар!AB5:AB10001,Ф7!B116,угар!G5:G10001,D6)+SUMIFS(угар!A5:A10001,угар!F5:F10001,T4,угар!AC5:AC10001,Ф7!B116,угар!G5:G10001,D6)+SUMIFS(угар!A5:A10001,угар!F5:F10001,T4,угар!AD5:AD10001,Ф7!B116,угар!G5:G10001,D6)+SUMIFS(угар!A5:A10001,угар!F5:F10001,T4,угар!AE5:AE10001,Ф7!B116,угар!G5:G10001,D6)+SUMIFS(угар!A5:A10001,угар!F5:F10001,T4,угар!AF5:AF10001,Ф7!B116,угар!G5:G10001,D6)+SUMIFS(угар!A5:A10001,угар!F5:F10001,T4,угар!AG5:AG10001,Ф7!B116,угар!G5:G10001,D6)+SUMIFS(угар!A5:A10001,угар!F5:F10001,T4,угар!AH5:AH10001,Ф7!B116,угар!G5:G10001,D6)+SUMIFS(угар!A5:A10001,угар!F5:F10001,T4,угар!AI5:AI10001,Ф7!B116,угар!G5:G10001,D6)+SUMIFS(угар!A5:A10001,угар!F5:F10001,T4,угар!AJ5:AJ10001,Ф7!B116,угар!G5:G10001,D6)</f>
        <v>0</v>
      </c>
      <c r="U116" s="1317">
        <f>SUMIFS(угар!A5:A10001,угар!F5:F10001,T4,угар!AA5:AA10001,Ф7!B116,угар!G5:G10001,E6)+SUMIFS(угар!A5:A10001,угар!F5:F10001,T4,угар!AB5:AB10001,Ф7!B116,угар!G5:G10001,E6)+SUMIFS(угар!A5:A10001,угар!F5:F10001,T4,угар!AC5:AC10001,Ф7!B116,угар!G5:G10001,E6)+SUMIFS(угар!A5:A10001,угар!F5:F10001,T4,угар!AD5:AD10001,Ф7!B116,угар!G5:G10001,E6)+SUMIFS(угар!A5:A10001,угар!F5:F10001,T4,угар!AE5:AE10001,Ф7!B116,угар!G5:G10001,E6)+SUMIFS(угар!A5:A10001,угар!F5:F10001,T4,угар!AF5:AF10001,Ф7!B116,угар!G5:G10001,E6)+SUMIFS(угар!A5:A10001,угар!F5:F10001,T4,угар!AG5:AG10001,Ф7!B116,угар!G5:G10001,E6)+SUMIFS(угар!A5:A10001,угар!F5:F10001,T4,угар!AH5:AH10001,Ф7!B116,угар!G5:G10001,E6)+SUMIFS(угар!A5:A10001,угар!F5:F10001,T4,угар!AI5:AI10001,Ф7!B116,угар!G5:G10001,E6)+SUMIFS(угар!A5:A10001,угар!F5:F10001,T4,угар!AJ5:AJ10001,Ф7!B116,угар!G5:G10001,E6)</f>
        <v>0</v>
      </c>
      <c r="V116" s="1317">
        <f>SUMIFS(угар!A5:A10001,угар!F5:F10001,V4,угар!AA5:AA10001,Ф7!B116,угар!G5:G10001,D6)+SUMIFS(угар!A5:A10001,угар!F5:F10001,V4,угар!AB5:AB10001,Ф7!B116,угар!G5:G10001,D6)+SUMIFS(угар!A5:A10001,угар!F5:F10001,V4,угар!AC5:AC10001,Ф7!B116,угар!G5:G10001,D6)+SUMIFS(угар!A5:A10001,угар!F5:F10001,V4,угар!AD5:AD10001,Ф7!B116,угар!G5:G10001,D6)+SUMIFS(угар!A5:A10001,угар!F5:F10001,V4,угар!AE5:AE10001,Ф7!B116,угар!G5:G10001,D6)+SUMIFS(угар!A5:A10001,угар!F5:F10001,V4,угар!AF5:AF10001,Ф7!B116,угар!G5:G10001,D6)+SUMIFS(угар!A5:A10001,угар!F5:F10001,V4,угар!AG5:AG10001,Ф7!B116,угар!G5:G10001,D6)+SUMIFS(угар!A5:A10001,угар!F5:F10001,V4,угар!AH5:AH10001,Ф7!B116,угар!G5:G10001,D6)+SUMIFS(угар!A5:A10001,угар!F5:F10001,V4,угар!AI5:AI10001,Ф7!B116,угар!G5:G10001,D6)+SUMIFS(угар!A5:A10001,угар!F5:F10001,V4,угар!AJ5:AJ10001,Ф7!B116,угар!G5:G10001,D6)</f>
        <v>0</v>
      </c>
      <c r="W116" s="1317">
        <f>SUMIFS(угар!A5:A10001,угар!F5:F10001,V4,угар!AA5:AA10001,Ф7!B116,угар!G5:G10001,E6)+SUMIFS(угар!A5:A10001,угар!F5:F10001,V4,угар!AB5:AB10001,Ф7!B116,угар!G5:G10001,E6)+SUMIFS(угар!A5:A10001,угар!F5:F10001,V4,угар!AC5:AC10001,Ф7!B116,угар!G5:G10001,E6)+SUMIFS(угар!A5:A10001,угар!F5:F10001,V4,угар!AD5:AD10001,Ф7!B116,угар!G5:G10001,E6)+SUMIFS(угар!A5:A10001,угар!F5:F10001,V4,угар!AE5:AE10001,Ф7!B116,угар!G5:G10001,E6)+SUMIFS(угар!A5:A10001,угар!F5:F10001,V4,угар!AF5:AF10001,Ф7!B116,угар!G5:G10001,E6)+SUMIFS(угар!A5:A10001,угар!F5:F10001,V4,угар!AG5:AG10001,Ф7!B116,угар!G5:G10001,E6)+SUMIFS(угар!A5:A10001,угар!F5:F10001,V4,угар!AH5:AH10001,Ф7!B116,угар!G5:G10001,E6)+SUMIFS(угар!A5:A10001,угар!F5:F10001,V4,угар!AI5:AI10001,Ф7!B116,угар!G5:G10001,E6)+SUMIFS(угар!A5:A10001,угар!F5:F10001,V4,угар!AJ5:AJ10001,Ф7!B116,угар!G5:G10001,E6)</f>
        <v>0</v>
      </c>
      <c r="X116" s="1317">
        <f>SUMIFS(угар!A5:A10001,угар!F5:F10001,X4,угар!AA5:AA10001,Ф7!B116,угар!G5:G10001,D6)+SUMIFS(угар!A5:A10001,угар!F5:F10001,X4,угар!AB5:AB10001,Ф7!B116,угар!G5:G10001,D6)+SUMIFS(угар!A5:A10001,угар!F5:F10001,X4,угар!AC5:AC10001,Ф7!B116,угар!G5:G10001,D6)+SUMIFS(угар!A5:A10001,угар!F5:F10001,X4,угар!AD5:AD10001,Ф7!B116,угар!G5:G10001,D6)+SUMIFS(угар!A5:A10001,угар!F5:F10001,X4,угар!AE5:AE10001,Ф7!B116,угар!G5:G10001,D6)+SUMIFS(угар!A5:A10001,угар!F5:F10001,X4,угар!AF5:AF10001,Ф7!B116,угар!G5:G10001,D6)+SUMIFS(угар!A5:A10001,угар!F5:F10001,X4,угар!AG5:AG10001,Ф7!B116,угар!G5:G10001,D6)+SUMIFS(угар!A5:A10001,угар!F5:F10001,X4,угар!AH5:AH10001,Ф7!B116,угар!G5:G10001,D6)+SUMIFS(угар!A5:A10001,угар!F5:F10001,X4,угар!AI5:AI10001,Ф7!B116,угар!G5:G10001,D6)+SUMIFS(угар!A5:A10001,угар!F5:F10001,X4,угар!AJ5:AJ10001,Ф7!B116,угар!G5:G10001,D6)</f>
        <v>0</v>
      </c>
      <c r="Y116" s="1317">
        <f>SUMIFS(угар!A5:A10001,угар!F5:F10001,X4,угар!AA5:AA10001,Ф7!B116,угар!G5:G10001,E6)+SUMIFS(угар!A5:A10001,угар!F5:F10001,X4,угар!AB5:AB10001,Ф7!B116,угар!G5:G10001,E6)+SUMIFS(угар!A5:A10001,угар!F5:F10001,X4,угар!AC5:AC10001,Ф7!B116,угар!G5:G10001,E6)+SUMIFS(угар!A5:A10001,угар!F5:F10001,X4,угар!AD5:AD10001,Ф7!B116,угар!G5:G10001,E6)+SUMIFS(угар!A5:A10001,угар!F5:F10001,X4,угар!AE5:AE10001,Ф7!B116,угар!G5:G10001,E6)+SUMIFS(угар!A5:A10001,угар!F5:F10001,X4,угар!AF5:AF10001,Ф7!B116,угар!G5:G10001,E6)+SUMIFS(угар!A5:A10001,угар!F5:F10001,X4,угар!AG5:AG10001,Ф7!B116,угар!G5:G10001,E6)+SUMIFS(угар!A5:A10001,угар!F5:F10001,X4,угар!AH5:AH10001,Ф7!B116,угар!G5:G10001,E6)+SUMIFS(угар!A5:A10001,угар!F5:F10001,X4,угар!AI5:AI10001,Ф7!B116,угар!G5:G10001,E6)+SUMIFS(угар!A5:A10001,угар!F5:F10001,X4,угар!AJ5:AJ10001,Ф7!B116,угар!G5:G10001,E6)</f>
        <v>0</v>
      </c>
      <c r="Z116" s="1317">
        <f>SUMIFS(угар!A5:A10001,угар!F5:F10001,Z4,угар!AA5:AA10001,Ф7!B116,угар!G5:G10001,D6)+SUMIFS(угар!A5:A10001,угар!F5:F10001,Z4,угар!AB5:AB10001,Ф7!B116,угар!G5:G10001,D6)+SUMIFS(угар!A5:A10001,угар!F5:F10001,Z4,угар!AC5:AC10001,Ф7!B116,угар!G5:G10001,D6)+SUMIFS(угар!A5:A10001,угар!F5:F10001,Z4,угар!AD5:AD10001,Ф7!B116,угар!G5:G10001,D6)+SUMIFS(угар!A5:A10001,угар!F5:F10001,Z4,угар!AE5:AE10001,Ф7!B116,угар!G5:G10001,D6)+SUMIFS(угар!A5:A10001,угар!F5:F10001,Z4,угар!AF5:AF10001,Ф7!B116,угар!G5:G10001,D6)+SUMIFS(угар!A5:A10001,угар!F5:F10001,Z4,угар!AG5:AG10001,Ф7!B116,угар!G5:G10001,D6)+SUMIFS(угар!A5:A10001,угар!F5:F10001,Z4,угар!AH5:AH10001,Ф7!B116,угар!G5:G10001,D6)+SUMIFS(угар!A5:A10001,угар!F5:F10001,Z4,угар!AI5:AI10001,Ф7!B116,угар!G5:G10001,D6)+SUMIFS(угар!A5:A10001,угар!F5:F10001,Z4,угар!AJ5:AJ10001,Ф7!B116,угар!G5:G10001,D6)</f>
        <v>0</v>
      </c>
      <c r="AA116" s="1317">
        <f>SUMIFS(угар!A5:A10001,угар!F5:F10001,Z4,угар!AA5:AA10001,Ф7!B116,угар!G5:G10001,E6)+SUMIFS(угар!A5:A10001,угар!F5:F10001,Z4,угар!AB5:AB10001,Ф7!B116,угар!G5:G10001,E6)+SUMIFS(угар!A5:A10001,угар!F5:F10001,Z4,угар!AC5:AC10001,Ф7!B116,угар!G5:G10001,E6)+SUMIFS(угар!A5:A10001,угар!F5:F10001,Z4,угар!AD5:AD10001,Ф7!B116,угар!G5:G10001,E6)+SUMIFS(угар!A5:A10001,угар!F5:F10001,Z4,угар!AE5:AE10001,Ф7!B116,угар!G5:G10001,E6)+SUMIFS(угар!A5:A10001,угар!F5:F10001,Z4,угар!AF5:AF10001,Ф7!B116,угар!G5:G10001,E6)+SUMIFS(угар!A5:A10001,угар!F5:F10001,Z4,угар!AG5:AG10001,Ф7!B116,угар!G5:G10001,E6)+SUMIFS(угар!A5:A10001,угар!F5:F10001,Z4,угар!AH5:AH10001,Ф7!B116,угар!G5:G10001,E6)+SUMIFS(угар!A5:A10001,угар!F5:F10001,Z4,угар!AI5:AI10001,Ф7!B116,угар!G5:G10001,E6)+SUMIFS(угар!A5:A10001,угар!F5:F10001,Z4,угар!AJ5:AJ10001,Ф7!B116,угар!G5:G10001,E6)</f>
        <v>0</v>
      </c>
      <c r="AB116" s="1317">
        <f>SUMIFS(угар!A5:A10001,угар!F5:F10001,AB4,угар!AA5:AA10001,Ф7!B116,угар!G5:G10001,D6)+SUMIFS(угар!A5:A10001,угар!F5:F10001,AB4,угар!AB5:AB10001,Ф7!B116,угар!G5:G10001,D6)+SUMIFS(угар!A5:A10001,угар!F5:F10001,AB4,угар!AC5:AC10001,Ф7!B116,угар!G5:G10001,D6)+SUMIFS(угар!A5:A10001,угар!F5:F10001,AB4,угар!AD5:AD10001,Ф7!B116,угар!G5:G10001,D6)+SUMIFS(угар!A5:A10001,угар!F5:F10001,AB4,угар!AE5:AE10001,Ф7!B116,угар!G5:G10001,D6)+SUMIFS(угар!A5:A10001,угар!F5:F10001,AB4,угар!AF5:AF10001,Ф7!B116,угар!G5:G10001,D6)+SUMIFS(угар!A5:A10001,угар!F5:F10001,AB4,угар!AG5:AG10001,Ф7!B116,угар!G5:G10001,D6)+SUMIFS(угар!A5:A10001,угар!F5:F10001,AB4,угар!AH5:AH10001,Ф7!B116,угар!G5:G10001,D6)+SUMIFS(угар!A5:A10001,угар!F5:F10001,AB4,угар!AI5:AI10001,Ф7!B116,угар!G5:G10001,D6)+SUMIFS(угар!A5:A10001,угар!F5:F10001,AB4,угар!AJ5:AJ10001,Ф7!B116,угар!G5:G10001,D6)</f>
        <v>0</v>
      </c>
      <c r="AC116" s="1317">
        <f>SUMIFS(угар!A5:A10001,угар!F5:F10001,AB4,угар!AA5:AA10001,Ф7!B116,угар!G5:G10001,E6)+SUMIFS(угар!A5:A10001,угар!F5:F10001,AB4,угар!AB5:AB10001,Ф7!B116,угар!G5:G10001,E6)+SUMIFS(угар!A5:A10001,угар!F5:F10001,AB4,угар!AC5:AC10001,Ф7!B116,угар!G5:G10001,E6)+SUMIFS(угар!A5:A10001,угар!F5:F10001,AB4,угар!AD5:AD10001,Ф7!B116,угар!G5:G10001,E6)+SUMIFS(угар!A5:A10001,угар!F5:F10001,AB4,угар!AE5:AE10001,Ф7!B116,угар!G5:G10001,E6)+SUMIFS(угар!A5:A10001,угар!F5:F10001,AB4,угар!AF5:AF10001,Ф7!B116,угар!G5:G10001,E6)+SUMIFS(угар!A5:A10001,угар!F5:F10001,AB4,угар!AG5:AG10001,Ф7!B116,угар!G5:G10001,E6)+SUMIFS(угар!A5:A10001,угар!F5:F10001,AB4,угар!AH5:AH10001,Ф7!B116,угар!G5:G10001,E6)+SUMIFS(угар!A5:A10001,угар!F5:F10001,AB4,угар!AI5:AI10001,Ф7!B116,угар!G5:G10001,E6)+SUMIFS(угар!A5:A10001,угар!F5:F10001,AB4,угар!AJ5:AJ10001,Ф7!B116,угар!G5:G10001,E6)</f>
        <v>0</v>
      </c>
      <c r="AD116" s="1317">
        <f>SUMIFS(угар!A5:A10001,угар!F5:F10001,AD4,угар!AA5:AA10001,Ф7!B116,угар!G5:G10001,D6)+SUMIFS(угар!A5:A10001,угар!F5:F10001,AD4,угар!AB5:AB10001,Ф7!B116,угар!G5:G10001,D6)+SUMIFS(угар!A5:A10001,угар!F5:F10001,AD4,угар!AC5:AC10001,Ф7!B116,угар!G5:G10001,D6)+SUMIFS(угар!A5:A10001,угар!F5:F10001,AD4,угар!AD5:AD10001,Ф7!B116,угар!G5:G10001,D6)+SUMIFS(угар!A5:A10001,угар!F5:F10001,AD4,угар!AE5:AE10001,Ф7!B116,угар!G5:G10001,D6)+SUMIFS(угар!A5:A10001,угар!F5:F10001,AD4,угар!AF5:AF10001,Ф7!B116,угар!G5:G10001,D6)+SUMIFS(угар!A5:A10001,угар!F5:F10001,AD4,угар!AG5:AG10001,Ф7!B116,угар!G5:G10001,D6)+SUMIFS(угар!A5:A10001,угар!F5:F10001,AD4,угар!AH5:AH10001,Ф7!B116,угар!G5:G10001,D6)+SUMIFS(угар!A5:A10001,угар!F5:F10001,AD4,угар!AI5:AI10001,Ф7!B116,угар!G5:G10001,D6)+SUMIFS(угар!A5:A10001,угар!F5:F10001,AD4,угар!AJ5:AJ10001,Ф7!B116,угар!G5:G10001,D6)</f>
        <v>0</v>
      </c>
      <c r="AE116" s="1317">
        <f>SUMIFS(угар!A5:A10001,угар!F5:F10001,AD4,угар!AA5:AA10001,Ф7!B116,угар!G5:G10001,E6)+SUMIFS(угар!A5:A10001,угар!F5:F10001,AD4,угар!AB5:AB10001,Ф7!B116,угар!G5:G10001,E6)+SUMIFS(угар!A5:A10001,угар!F5:F10001,AD4,угар!AC5:AC10001,Ф7!B116,угар!G5:G10001,E6)+SUMIFS(угар!A5:A10001,угар!F5:F10001,AD4,угар!AD5:AD10001,Ф7!B116,угар!G5:G10001,E6)+SUMIFS(угар!A5:A10001,угар!F5:F10001,AD4,угар!AE5:AE10001,Ф7!B116,угар!G5:G10001,E6)+SUMIFS(угар!A5:A10001,угар!F5:F10001,AD4,угар!AF5:AF10001,Ф7!B116,угар!G5:G10001,E6)+SUMIFS(угар!A5:A10001,угар!F5:F10001,AD4,угар!AG5:AG10001,Ф7!B116,угар!G5:G10001,E6)+SUMIFS(угар!A5:A10001,угар!F5:F10001,AD4,угар!AH5:AH10001,Ф7!B116,угар!G5:G10001,E6)+SUMIFS(угар!A5:A10001,угар!F5:F10001,AD4,угар!AI5:AI10001,Ф7!B116,угар!G5:G10001,E6)+SUMIFS(угар!A5:A10001,угар!F5:F10001,AD4,угар!AJ5:AJ10001,Ф7!B116,угар!G5:G10001,E6)</f>
        <v>0</v>
      </c>
      <c r="AF116" s="1317">
        <f>SUMIFS(угар!A5:A10001,угар!F5:F10001,AF4,угар!AA5:AA10001,Ф7!B116,угар!G5:G10001,D6)+SUMIFS(угар!A5:A10001,угар!F5:F10001,AF4,угар!AB5:AB10001,Ф7!B116,угар!G5:G10001,D6)+SUMIFS(угар!A5:A10001,угар!F5:F10001,AF4,угар!AC5:AC10001,Ф7!B116,угар!G5:G10001,D6)+SUMIFS(угар!A5:A10001,угар!F5:F10001,AF4,угар!AD5:AD10001,Ф7!B116,угар!G5:G10001,D6)+SUMIFS(угар!A5:A10001,угар!F5:F10001,AF4,угар!AE5:AE10001,Ф7!B116,угар!G5:G10001,D6)+SUMIFS(угар!A5:A10001,угар!F5:F10001,AF4,угар!AF5:AF10001,Ф7!B116,угар!G5:G10001,D6)+SUMIFS(угар!A5:A10001,угар!F5:F10001,AF4,угар!AG5:AG10001,Ф7!B116,угар!G5:G10001,D6)+SUMIFS(угар!A5:A10001,угар!F5:F10001,AF4,угар!AH5:AH10001,Ф7!B116,угар!G5:G10001,D6)+SUMIFS(угар!A5:A10001,угар!F5:F10001,AF4,угар!AI5:AI10001,Ф7!B116,угар!G5:G10001,D6)+SUMIFS(угар!A5:A10001,угар!F5:F10001,AF4,угар!AJ5:AJ10001,Ф7!B116,угар!G5:G10001,D6)</f>
        <v>0</v>
      </c>
      <c r="AG116" s="1317">
        <f>SUMIFS(угар!A5:A10001,угар!F5:F10001,AF4,угар!AA5:AA10001,Ф7!B116,угар!G5:G10001,E6)+SUMIFS(угар!A5:A10001,угар!F5:F10001,AF4,угар!AB5:AB10001,Ф7!B116,угар!G5:G10001,E6)+SUMIFS(угар!A5:A10001,угар!F5:F10001,AF4,угар!AC5:AC10001,Ф7!B116,угар!G5:G10001,E6)+SUMIFS(угар!A5:A10001,угар!F5:F10001,AF4,угар!AD5:AD10001,Ф7!B116,угар!G5:G10001,E6)+SUMIFS(угар!A5:A10001,угар!F5:F10001,AF4,угар!AE5:AE10001,Ф7!B116,угар!G5:G10001,E6)+SUMIFS(угар!A5:A10001,угар!F5:F10001,AF4,угар!AF5:AF10001,Ф7!B116,угар!G5:G10001,E6)+SUMIFS(угар!A5:A10001,угар!F5:F10001,AF4,угар!AG5:AG10001,Ф7!B116,угар!G5:G10001,E6)+SUMIFS(угар!A5:A10001,угар!F5:F10001,AF4,угар!AH5:AH10001,Ф7!B116,угар!G5:G10001,E6)+SUMIFS(угар!A5:A10001,угар!F5:F10001,AF4,угар!AI5:AI10001,Ф7!B116,угар!G5:G10001,E6)+SUMIFS(угар!A5:A10001,угар!F5:F10001,AF4,угар!AJ5:AJ10001,Ф7!B116,угар!G5:G10001,E6)</f>
        <v>0</v>
      </c>
      <c r="AH116" s="1317">
        <f>SUMIFS(угар!A5:A10001,угар!F5:F10001,AH4,угар!AA5:AA10001,Ф7!B116,угар!G5:G10001,D6)+SUMIFS(угар!A5:A10001,угар!F5:F10001,AH4,угар!AB5:AB10001,Ф7!B116,угар!G5:G10001,D6)+SUMIFS(угар!A5:A10001,угар!F5:F10001,AH4,угар!AC5:AC10001,Ф7!B116,угар!G5:G10001,D6)+SUMIFS(угар!A5:A10001,угар!F5:F10001,AH4,угар!AD5:AD10001,Ф7!B116,угар!G5:G10001,D6)+SUMIFS(угар!A5:A10001,угар!F5:F10001,AH4,угар!AE5:AE10001,Ф7!B116,угар!G5:G10001,D6)+SUMIFS(угар!A5:A10001,угар!F5:F10001,AH4,угар!AF5:AF10001,Ф7!B116,угар!G5:G10001,D6)+SUMIFS(угар!A5:A10001,угар!F5:F10001,AH4,угар!AG5:AG10001,Ф7!B116,угар!G5:G10001,D6)+SUMIFS(угар!A5:A10001,угар!F5:F10001,AH4,угар!AH5:AH10001,Ф7!B116,угар!G5:G10001,D6)+SUMIFS(угар!A5:A10001,угар!F5:F10001,AH4,угар!AI5:AI10001,Ф7!B116,угар!G5:G10001,D6)+SUMIFS(угар!A5:A10001,угар!F5:F10001,AH4,угар!AJ5:AJ10001,Ф7!B116,угар!G5:G10001,D6)</f>
        <v>0</v>
      </c>
      <c r="AI116" s="1317">
        <f>SUMIFS(угар!A5:A10001,угар!F5:F10001,AH4,угар!AA5:AA10001,Ф7!B116,угар!G5:G10001,E6)+SUMIFS(угар!A5:A10001,угар!F5:F10001,AH4,угар!AB5:AB10001,Ф7!B116,угар!G5:G10001,E6)+SUMIFS(угар!A5:A10001,угар!F5:F10001,AH4,угар!AC5:AC10001,Ф7!B116,угар!G5:G10001,E6)+SUMIFS(угар!A5:A10001,угар!F5:F10001,AH4,угар!AD5:AD10001,Ф7!B116,угар!G5:G10001,E6)+SUMIFS(угар!A5:A10001,угар!F5:F10001,AH4,угар!AE5:AE10001,Ф7!B116,угар!G5:G10001,E6)+SUMIFS(угар!A5:A10001,угар!F5:F10001,AH4,угар!AF5:AF10001,Ф7!B116,угар!G5:G10001,E6)+SUMIFS(угар!A5:A10001,угар!F5:F10001,AH4,угар!AG5:AG10001,Ф7!B116,угар!G5:G10001,E6)+SUMIFS(угар!A5:A10001,угар!F5:F10001,AH4,угар!AH5:AH10001,Ф7!B116,угар!G5:G10001,E6)+SUMIFS(угар!A5:A10001,угар!F5:F10001,AH4,угар!AI5:AI10001,Ф7!B116,угар!G5:G10001,E6)+SUMIFS(угар!A5:A10001,угар!F5:F10001,AH4,угар!AJ5:AJ10001,Ф7!B116,угар!G5:G10001,E6)</f>
        <v>0</v>
      </c>
      <c r="AJ116" s="1317">
        <f>SUMIFS(угар!A5:A10001,угар!F5:F10001,AJ4,угар!AA5:AA10001,Ф7!B116,угар!G5:G10001,D6)+SUMIFS(угар!A5:A10001,угар!F5:F10001,AJ4,угар!AB5:AB10001,Ф7!B116,угар!G5:G10001,D6)+SUMIFS(угар!A5:A10001,угар!F5:F10001,AJ4,угар!AC5:AC10001,Ф7!B116,угар!G5:G10001,D6)+SUMIFS(угар!A5:A10001,угар!F5:F10001,AJ4,угар!AD5:AD10001,Ф7!B116,угар!G5:G10001,D6)+SUMIFS(угар!A5:A10001,угар!F5:F10001,AJ4,угар!AE5:AE10001,Ф7!B116,угар!G5:G10001,D6)+SUMIFS(угар!A5:A10001,угар!F5:F10001,AJ4,угар!AF5:AF10001,Ф7!B116,угар!G5:G10001,D6)+SUMIFS(угар!A5:A10001,угар!F5:F10001,AJ4,угар!AG5:AG10001,Ф7!B116,угар!G5:G10001,D6)+SUMIFS(угар!A5:A10001,угар!F5:F10001,AJ4,угар!AH5:AH10001,Ф7!B116,угар!G5:G10001,D6)+SUMIFS(угар!A5:A10001,угар!F5:F10001,AJ4,угар!AI5:AI10001,Ф7!B116,угар!G5:G10001,D6)+SUMIFS(угар!A5:A10001,угар!F5:F10001,AJ4,угар!AJ5:AJ10001,Ф7!B116,угар!G5:G10001,D6)</f>
        <v>0</v>
      </c>
      <c r="AK116" s="1317">
        <f>SUMIFS(угар!A5:A10001,угар!F5:F10001,AJ4,угар!AA5:AA10001,Ф7!B116,угар!G5:G10001,E6)+SUMIFS(угар!A5:A10001,угар!F5:F10001,AJ4,угар!AB5:AB10001,Ф7!B116,угар!G5:G10001,E6)+SUMIFS(угар!A5:A10001,угар!F5:F10001,AJ4,угар!AC5:AC10001,Ф7!B116,угар!G5:G10001,E6)+SUMIFS(угар!A5:A10001,угар!F5:F10001,AJ4,угар!AD5:AD10001,Ф7!B116,угар!G5:G10001,E6)+SUMIFS(угар!A5:A10001,угар!F5:F10001,AJ4,угар!AE5:AE10001,Ф7!B116,угар!G5:G10001,E6)+SUMIFS(угар!A5:A10001,угар!F5:F10001,AJ4,угар!AF5:AF10001,Ф7!B116,угар!G5:G10001,E6)+SUMIFS(угар!A5:A10001,угар!F5:F10001,AJ4,угар!AG5:AG10001,Ф7!B116,угар!G5:G10001,E6)+SUMIFS(угар!A5:A10001,угар!F5:F10001,AJ4,угар!AH5:AH10001,Ф7!B116,угар!G5:G10001,E6)+SUMIFS(угар!A5:A10001,угар!F5:F10001,AJ4,угар!AI5:AI10001,Ф7!B116,угар!G5:G10001,E6)+SUMIFS(угар!A5:A10001,угар!F5:F10001,AJ4,угар!AJ5:AJ10001,Ф7!B116,угар!G5:G10001,E6)</f>
        <v>0</v>
      </c>
      <c r="AL116" s="1312">
        <f>SUMIFS(угар!A5:A10001,угар!F5:F10001,AL4,угар!AA5:AA10001,Ф7!B116,угар!G5:G10001,D6)+SUMIFS(угар!A5:A10001,угар!F5:F10001,AL4,угар!AB5:AB10001,Ф7!B116,угар!G5:G10001,D6)+SUMIFS(угар!A5:A10001,угар!F5:F10001,AL4,угар!AC5:AC10001,Ф7!B116,угар!G5:G10001,D6)+SUMIFS(угар!A5:A10001,угар!F5:F10001,AL4,угар!AD5:AD10001,Ф7!B116,угар!G5:G10001,D6)+SUMIFS(угар!A5:A10001,угар!F5:F10001,AL4,угар!AE5:AE10001,Ф7!B116,угар!G5:G10001,D6)+SUMIFS(угар!A5:A10001,угар!F5:F10001,AL4,угар!AF5:AF10001,Ф7!B116,угар!G5:G10001,D6)+SUMIFS(угар!A5:A10001,угар!F5:F10001,AL4,угар!AG5:AG10001,Ф7!B116,угар!G5:G10001,D6)+SUMIFS(угар!A5:A10001,угар!F5:F10001,AL4,угар!AH5:AH10001,Ф7!B116,угар!G5:G10001,D6)+SUMIFS(угар!A5:A10001,угар!F5:F10001,AL4,угар!AI5:AI10001,Ф7!B116,угар!G5:G10001,D6)+SUMIFS(угар!A5:A10001,угар!F5:F10001,AL4,угар!AJ5:AJ10001,Ф7!B116,угар!G5:G10001,D6)</f>
        <v>0</v>
      </c>
      <c r="AM116" s="1312">
        <f>SUMIFS(угар!A5:A10001,угар!F5:F10001,AL4,угар!AA5:AA10001,Ф7!B116,угар!G5:G10001,E6)+SUMIFS(угар!A5:A10001,угар!F5:F10001,AL4,угар!AB5:AB10001,Ф7!B116,угар!G5:G10001,E6)+SUMIFS(угар!A5:A10001,угар!F5:F10001,AL4,угар!AC5:AC10001,Ф7!B116,угар!G5:G10001,E6)+SUMIFS(угар!A5:A10001,угар!F5:F10001,AL4,угар!AD5:AD10001,Ф7!B116,угар!G5:G10001,E6)+SUMIFS(угар!A5:A10001,угар!F5:F10001,AL4,угар!AE5:AE10001,Ф7!B116,угар!G5:G10001,E6)+SUMIFS(угар!A5:A10001,угар!F5:F10001,AL4,угар!AF5:AF10001,Ф7!B116,угар!G5:G10001,E6)+SUMIFS(угар!A5:A10001,угар!F5:F10001,AL4,угар!AG5:AG10001,Ф7!B116,угар!G5:G10001,E6)+SUMIFS(угар!A5:A10001,угар!F5:F10001,AL4,угар!AH5:AH10001,Ф7!B116,угар!G5:G10001,E6)+SUMIFS(угар!A5:A10001,угар!F5:F10001,AL4,угар!AI5:AI10001,Ф7!B116,угар!G5:G10001,E6)+SUMIFS(угар!A5:A10001,угар!F5:F10001,AL4,угар!AJ5:AJ10001,Ф7!B116,угар!G5:G10001,E6)</f>
        <v>0</v>
      </c>
      <c r="AN116" s="1317">
        <f>SUMIFS(угар!A5:A10001,угар!F5:F10001,AN4,угар!AA5:AA10001,Ф7!B116,угар!G5:G10001,D6)+SUMIFS(угар!A5:A10001,угар!F5:F10001,AN4,угар!AB5:AB10001,Ф7!B116,угар!G5:G10001,D6)+SUMIFS(угар!A5:A10001,угар!F5:F10001,AN4,угар!AC5:AC10001,Ф7!B116,угар!G5:G10001,D6)+SUMIFS(угар!A5:A10001,угар!F5:F10001,AN4,угар!AD5:AD10001,Ф7!B116,угар!G5:G10001,D6)+SUMIFS(угар!A5:A10001,угар!F5:F10001,AN4,угар!AE5:AE10001,Ф7!B116,угар!G5:G10001,D6)+SUMIFS(угар!A5:A10001,угар!F5:F10001,AN4,угар!AF5:AF10001,Ф7!B116,угар!G5:G10001,D6)+SUMIFS(угар!A5:A10001,угар!F5:F10001,AN4,угар!AG5:AG10001,Ф7!B116,угар!G5:G10001,D6)+SUMIFS(угар!A5:A10001,угар!F5:F10001,AN4,угар!AH5:AH10001,Ф7!B116,угар!G5:G10001,D6)+SUMIFS(угар!A5:A10001,угар!F5:F10001,AN4,угар!AI5:AI10001,Ф7!B116,угар!G5:G10001,D6)+SUMIFS(угар!A5:A10001,угар!F5:F10001,AN4,угар!AJ5:AJ10001,Ф7!B116,угар!G5:G10001,D6)</f>
        <v>0</v>
      </c>
      <c r="AO116" s="1317">
        <f>SUMIFS(угар!A5:A10001,угар!F5:F10001,AN4,угар!AA5:AA10001,Ф7!B116,угар!G5:G10001,E6)+SUMIFS(угар!A5:A10001,угар!F5:F10001,AN4,угар!AB5:AB10001,Ф7!B116,угар!G5:G10001,E6)+SUMIFS(угар!A5:A10001,угар!F5:F10001,AN4,угар!AC5:AC10001,Ф7!B116,угар!G5:G10001,E6)+SUMIFS(угар!A5:A10001,угар!F5:F10001,AN4,угар!AD5:AD10001,Ф7!B116,угар!G5:G10001,E6)+SUMIFS(угар!A5:A10001,угар!F5:F10001,AN4,угар!AE5:AE10001,Ф7!B116,угар!G5:G10001,E6)+SUMIFS(угар!A5:A10001,угар!F5:F10001,AN4,угар!AF5:AF10001,Ф7!B116,угар!G5:G10001,E6)+SUMIFS(угар!A5:A10001,угар!F5:F10001,AN4,угар!AG5:AG10001,Ф7!B116,угар!G5:G10001,E6)+SUMIFS(угар!A5:A10001,угар!F5:F10001,AN4,угар!AH5:AH10001,Ф7!B116,угар!G5:G10001,E6)+SUMIFS(угар!A5:A10001,угар!F5:F10001,AN4,угар!AI5:AI10001,Ф7!B116,угар!G5:G10001,E6)+SUMIFS(угар!A5:A10001,угар!F5:F10001,AN4,угар!AJ5:AJ10001,Ф7!B116,угар!G5:G10001,E6)</f>
        <v>0</v>
      </c>
      <c r="AP116" s="1317">
        <f>SUMIFS(угар!A5:A10001,угар!F5:F10001,AP4,угар!AA5:AA10001,Ф7!B116,угар!G5:G10001,D6)+SUMIFS(угар!A5:A10001,угар!F5:F10001,AP4,угар!AB5:AB10001,Ф7!B116,угар!G5:G10001,D6)+SUMIFS(угар!A5:A10001,угар!F5:F10001,AP4,угар!AC5:AC10001,Ф7!B116,угар!G5:G10001,D6)+SUMIFS(угар!A5:A10001,угар!F5:F10001,AP4,угар!AD5:AD10001,Ф7!B116,угар!G5:G10001,D6)+SUMIFS(угар!A5:A10001,угар!F5:F10001,AP4,угар!AE5:AE10001,Ф7!B116,угар!G5:G10001,D6)+SUMIFS(угар!A5:A10001,угар!F5:F10001,AP4,угар!AF5:AF10001,Ф7!B116,угар!G5:G10001,D6)+SUMIFS(угар!A5:A10001,угар!F5:F10001,AP4,угар!AG5:AG10001,Ф7!B116,угар!G5:G10001,D6)+SUMIFS(угар!A5:A10001,угар!F5:F10001,AP4,угар!AH5:AH10001,Ф7!B116,угар!G5:G10001,D6)+SUMIFS(угар!A5:A10001,угар!F5:F10001,AP4,угар!AI5:AI10001,Ф7!B116,угар!G5:G10001,D6)+SUMIFS(угар!A5:A10001,угар!F5:F10001,AP4,угар!AJ5:AJ10001,Ф7!B116,угар!G5:G10001,D6)</f>
        <v>0</v>
      </c>
      <c r="AQ116" s="1317">
        <f>SUMIFS(угар!A5:A10001,угар!F5:F10001,AP4,угар!AA5:AA10001,Ф7!B116,угар!G5:G10001,E6)+SUMIFS(угар!A5:A10001,угар!F5:F10001,AP4,угар!AB5:AB10001,Ф7!B116,угар!G5:G10001,E6)+SUMIFS(угар!A5:A10001,угар!F5:F10001,AP4,угар!AC5:AC10001,Ф7!B116,угар!G5:G10001,E6)+SUMIFS(угар!A5:A10001,угар!F5:F10001,AP4,угар!AD5:AD10001,Ф7!B116,угар!G5:G10001,E6)+SUMIFS(угар!A5:A10001,угар!F5:F10001,AP4,угар!AE5:AE10001,Ф7!B116,угар!G5:G10001,E6)+SUMIFS(угар!A5:A10001,угар!F5:F10001,AP4,угар!AF5:AF10001,Ф7!B116,угар!G5:G10001,E6)+SUMIFS(угар!A5:A10001,угар!F5:F10001,AP4,угар!AG5:AG10001,Ф7!B116,угар!G5:G10001,E6)+SUMIFS(угар!A5:A10001,угар!F5:F10001,AP4,угар!AH5:AH10001,Ф7!B116,угар!G5:G10001,E6)+SUMIFS(угар!A5:A10001,угар!F5:F10001,AP4,угар!AI5:AI10001,Ф7!B116,угар!G5:G10001,E6)+SUMIFS(угар!A5:A10001,угар!F5:F10001,AP4,угар!AJ5:AJ10001,Ф7!B116,угар!G5:G10001,E6)</f>
        <v>0</v>
      </c>
      <c r="AR116" s="1317">
        <f>SUMIFS(угар!A5:A10001,угар!F5:F10001,AR4,угар!AA5:AA10001,Ф7!B116,угар!G5:G10001,D6)+SUMIFS(угар!A5:A10001,угар!F5:F10001,AR4,угар!AB5:AB10001,Ф7!B116,угар!G5:G10001,D6)+SUMIFS(угар!A5:A10001,угар!F5:F10001,AR4,угар!AC5:AC10001,Ф7!B116,угар!G5:G10001,D6)+SUMIFS(угар!A5:A10001,угар!F5:F10001,AR4,угар!AD5:AD10001,Ф7!B116,угар!G5:G10001,D6)+SUMIFS(угар!A5:A10001,угар!F5:F10001,AR4,угар!AE5:AE10001,Ф7!B116,угар!G5:G10001,D6)+SUMIFS(угар!A5:A10001,угар!F5:F10001,AR4,угар!AF5:AF10001,Ф7!B116,угар!G5:G10001,D6)+SUMIFS(угар!A5:A10001,угар!F5:F10001,AR4,угар!AG5:AG10001,Ф7!B116,угар!G5:G10001,D6)+SUMIFS(угар!A5:A10001,угар!F5:F10001,AR4,угар!AH5:AH10001,Ф7!B116,угар!G5:G10001,D6)+SUMIFS(угар!A5:A10001,угар!F5:F10001,AR4,угар!AI5:AI10001,Ф7!B116,угар!G5:G10001,D6)+SUMIFS(угар!A5:A10001,угар!F5:F10001,AR4,угар!AJ5:AJ10001,Ф7!B116,угар!G5:G10001,D6)</f>
        <v>0</v>
      </c>
      <c r="AS116" s="1317">
        <f>SUMIFS(угар!A5:A10001,угар!F5:F10001,AR4,угар!AA5:AA10001,Ф7!B116,угар!G5:G10001,E6)+SUMIFS(угар!A5:A10001,угар!F5:F10001,AR4,угар!AB5:AB10001,Ф7!B116,угар!G5:G10001,E6)+SUMIFS(угар!A5:A10001,угар!F5:F10001,AR4,угар!AC5:AC10001,Ф7!B116,угар!G5:G10001,E6)+SUMIFS(угар!A5:A10001,угар!F5:F10001,AR4,угар!AD5:AD10001,Ф7!B116,угар!G5:G10001,E6)+SUMIFS(угар!A5:A10001,угар!F5:F10001,AR4,угар!AE5:AE10001,Ф7!B116,угар!G5:G10001,E6)+SUMIFS(угар!A5:A10001,угар!F5:F10001,AR4,угар!AF5:AF10001,Ф7!B116,угар!G5:G10001,E6)+SUMIFS(угар!A5:A10001,угар!F5:F10001,AR4,угар!AG5:AG10001,Ф7!B116,угар!G5:G10001,E6)+SUMIFS(угар!A5:A10001,угар!F5:F10001,AR4,угар!AH5:AH10001,Ф7!B116,угар!G5:G10001,E6)+SUMIFS(угар!A5:A10001,угар!F5:F10001,AR4,угар!AI5:AI10001,Ф7!B116,угар!G5:G10001,E6)+SUMIFS(угар!A5:A10001,угар!F5:F10001,AR4,угар!AJ5:AJ10001,Ф7!B116,угар!G5:G10001,E6)</f>
        <v>0</v>
      </c>
      <c r="AT116" s="1317">
        <f>SUMIFS(угар!A5:A10001,угар!F5:F10001,AT4,угар!AA5:AA10001,Ф7!B116,угар!G5:G10001,D6)+SUMIFS(угар!A5:A10001,угар!F5:F10001,AT4,угар!AB5:AB10001,Ф7!B116,угар!G5:G10001,D6)+SUMIFS(угар!A5:A10001,угар!F5:F10001,AT4,угар!AC5:AC10001,Ф7!B116,угар!G5:G10001,D6)+SUMIFS(угар!A5:A10001,угар!F5:F10001,AT4,угар!AD5:AD10001,Ф7!B116,угар!G5:G10001,D6)+SUMIFS(угар!A5:A10001,угар!F5:F10001,AT4,угар!AE5:AE10001,Ф7!B116,угар!G5:G10001,D6)+SUMIFS(угар!A5:A10001,угар!F5:F10001,AT4,угар!AF5:AF10001,Ф7!B116,угар!G5:G10001,D6)+SUMIFS(угар!A5:A10001,угар!F5:F10001,AT4,угар!AG5:AG10001,Ф7!B116,угар!G5:G10001,D6)+SUMIFS(угар!A5:A10001,угар!F5:F10001,AT4,угар!AH5:AH10001,Ф7!B116,угар!G5:G10001,D6)+SUMIFS(угар!A5:A10001,угар!F5:F10001,AT4,угар!AI5:AI10001,Ф7!B116,угар!G5:G10001,D6)+SUMIFS(угар!A5:A10001,угар!F5:F10001,AT4,угар!AJ5:AJ10001,Ф7!B116,угар!G5:G10001,D6)</f>
        <v>0</v>
      </c>
      <c r="AU116" s="1317">
        <f>SUMIFS(угар!A5:A10001,угар!F5:F10001,AT4,угар!AA5:AA10001,Ф7!B116,угар!G5:G10001,E6)+SUMIFS(угар!A5:A10001,угар!F5:F10001,AT4,угар!AB5:AB10001,Ф7!B116,угар!G5:G10001,E6)+SUMIFS(угар!A5:A10001,угар!F5:F10001,AT4,угар!AC5:AC10001,Ф7!B116,угар!G5:G10001,E6)+SUMIFS(угар!A5:A10001,угар!F5:F10001,AT4,угар!AD5:AD10001,Ф7!B116,угар!G5:G10001,E6)+SUMIFS(угар!A5:A10001,угар!F5:F10001,AT4,угар!AE5:AE10001,Ф7!B116,угар!G5:G10001,E6)+SUMIFS(угар!A5:A10001,угар!F5:F10001,AT4,угар!AF5:AF10001,Ф7!B116,угар!G5:G10001,E6)+SUMIFS(угар!A5:A10001,угар!F5:F10001,AT4,угар!AG5:AG10001,Ф7!B116,угар!G5:G10001,E6)+SUMIFS(угар!A5:A10001,угар!F5:F10001,AT4,угар!AH5:AH10001,Ф7!B116,угар!G5:G10001,E6)+SUMIFS(угар!A5:A10001,угар!F5:F10001,AT4,угар!AI5:AI10001,Ф7!B116,угар!G5:G10001,E6)+SUMIFS(угар!A5:A10001,угар!F5:F10001,AT4,угар!AJ5:AJ10001,Ф7!B116,угар!G5:G10001,E6)</f>
        <v>0</v>
      </c>
      <c r="AV116" s="1312">
        <f>SUMIFS(угар!A5:A10001,угар!F5:F10001,AV4,угар!AA5:AA10001,Ф7!B116,угар!G5:G10001,D6)+SUMIFS(угар!A5:A10001,угар!F5:F10001,AV4,угар!AB5:AB10001,Ф7!B116,угар!G5:G10001,D6)+SUMIFS(угар!A5:A10001,угар!F5:F10001,AV4,угар!AC5:AC10001,Ф7!B116,угар!G5:G10001,D6)+SUMIFS(угар!A5:A10001,угар!F5:F10001,AV4,угар!AD5:AD10001,Ф7!B116,угар!G5:G10001,D6)+SUMIFS(угар!A5:A10001,угар!F5:F10001,AV4,угар!AE5:AE10001,Ф7!B116,угар!G5:G10001,D6)+SUMIFS(угар!A5:A10001,угар!F5:F10001,AV4,угар!AF5:AF10001,Ф7!B116,угар!G5:G10001,D6)+SUMIFS(угар!A5:A10001,угар!F5:F10001,AV4,угар!AG5:AG10001,Ф7!B116,угар!G5:G10001,D6)+SUMIFS(угар!A5:A10001,угар!F5:F10001,AV4,угар!AH5:AH10001,Ф7!B116,угар!G5:G10001,D6)+SUMIFS(угар!A5:A10001,угар!F5:F10001,AV4,угар!AI5:AI10001,Ф7!B116,угар!G5:G10001,D6)+SUMIFS(угар!A5:A10001,угар!F5:F10001,AV4,угар!AJ5:AJ10001,Ф7!B116,угар!G5:G10001,D6)</f>
        <v>0</v>
      </c>
      <c r="AW116" s="1312">
        <f>SUMIFS(угар!A5:A10001,угар!F5:F10001,AV4,угар!AA5:AA10001,Ф7!B116,угар!G5:G10001,E6)+SUMIFS(угар!A5:A10001,угар!F5:F10001,AV4,угар!AB5:AB10001,Ф7!B116,угар!G5:G10001,E6)+SUMIFS(угар!A5:A10001,угар!F5:F10001,AV4,угар!AC5:AC10001,Ф7!B116,угар!G5:G10001,E6)+SUMIFS(угар!A5:A10001,угар!F5:F10001,AV4,угар!AD5:AD10001,Ф7!B116,угар!G5:G10001,E6)+SUMIFS(угар!A5:A10001,угар!F5:F10001,AV4,угар!AE5:AE10001,Ф7!B116,угар!G5:G10001,E6)+SUMIFS(угар!A5:A10001,угар!F5:F10001,AV4,угар!AF5:AF10001,Ф7!B116,угар!G5:G10001,E6)+SUMIFS(угар!A5:A10001,угар!F5:F10001,AV4,угар!AG5:AG10001,Ф7!B116,угар!G5:G10001,E6)+SUMIFS(угар!A5:A10001,угар!F5:F10001,AV4,угар!AH5:AH10001,Ф7!B116,угар!G5:G10001,E6)+SUMIFS(угар!A5:A10001,угар!F5:F10001,AV4,угар!AI5:AI10001,Ф7!B116,угар!G5:G10001,E6)+SUMIFS(угар!A5:A10001,угар!F5:F10001,AV4,угар!AJ5:AJ10001,Ф7!B116,угар!G5:G10001,E6)</f>
        <v>0</v>
      </c>
    </row>
    <row r="117" spans="1:49" ht="16.5" thickBot="1">
      <c r="A117" s="1298" t="s">
        <v>713</v>
      </c>
      <c r="B117" s="208" t="s">
        <v>404</v>
      </c>
      <c r="C117" s="1292">
        <f t="shared" si="30"/>
        <v>0</v>
      </c>
      <c r="D117" s="1292">
        <f t="shared" si="36"/>
        <v>0</v>
      </c>
      <c r="E117" s="1292">
        <f t="shared" si="37"/>
        <v>0</v>
      </c>
      <c r="F117" s="1315">
        <f t="shared" si="25"/>
        <v>0</v>
      </c>
      <c r="G117" s="1315">
        <v>0</v>
      </c>
      <c r="H117" s="1337">
        <v>0</v>
      </c>
      <c r="I117" s="1351" t="e">
        <f t="shared" si="32"/>
        <v>#DIV/0!</v>
      </c>
      <c r="J117" s="1352" t="e">
        <f t="shared" si="33"/>
        <v>#DIV/0!</v>
      </c>
      <c r="K117" s="1352" t="e">
        <f t="shared" si="34"/>
        <v>#DIV/0!</v>
      </c>
      <c r="L117" s="1340">
        <f>SUMIFS(угар!A5:A10001,угар!F5:F10001,L4,угар!AA5:AA10001,Ф7!B117,угар!G5:G10001,D6)+SUMIFS(угар!A5:A10001,угар!F5:F10001,L4,угар!AB5:AB10001,Ф7!B117,угар!G5:G10001,D6)+SUMIFS(угар!A5:A10001,угар!F5:F10001,L4,угар!AC5:AC10001,Ф7!B117,угар!G5:G10001,D6)+SUMIFS(угар!A5:A10001,угар!F5:F10001,L4,угар!AD5:AD10001,Ф7!B117,угар!G5:G10001,D6)+SUMIFS(угар!A5:A10001,угар!F5:F10001,L4,угар!AE5:AE10001,Ф7!B117,угар!G5:G10001,D6)+SUMIFS(угар!A5:A10001,угар!F5:F10001,L4,угар!AF5:AF10001,Ф7!B117,угар!G5:G10001,D6)+SUMIFS(угар!A5:A10001,угар!F5:F10001,L4,угар!AG5:AG10001,Ф7!B117,угар!G5:G10001,D6)+SUMIFS(угар!A5:A10001,угар!F5:F10001,L4,угар!AH5:AH10001,Ф7!B117,угар!G5:G10001,D6)+SUMIFS(угар!A5:A10001,угар!F5:F10001,L4,угар!AI5:AI10001,Ф7!B117,угар!G5:G10001,D6)+SUMIFS(угар!A5:A10001,угар!F5:F10001,L4,угар!AJ5:AJ10001,Ф7!B117,угар!G5:G10001,D6)</f>
        <v>0</v>
      </c>
      <c r="M117" s="1312">
        <f>SUMIFS(угар!A5:A10001,угар!F5:F10001,L4,угар!AA5:AA10001,Ф7!B117,угар!G5:G10001,E6)+SUMIFS(угар!A5:A10001,угар!F5:F10001,L4,угар!AB5:AB10001,Ф7!B117,угар!G5:G10001,E6)+SUMIFS(угар!A5:A10001,угар!F5:F10001,L4,угар!AC5:AC10001,Ф7!B117,угар!G5:G10001,E6)+SUMIFS(угар!A5:A10001,угар!F5:F10001,L4,угар!AD5:AD10001,Ф7!B117,угар!G5:G10001,E6)+SUMIFS(угар!A5:A10001,угар!F5:F10001,L4,угар!AE5:AE10001,Ф7!B117,угар!G5:G10001,E6)+SUMIFS(угар!A5:A10001,угар!F5:F10001,L4,угар!AF5:AF10001,Ф7!B117,угар!G5:G10001,E6)+SUMIFS(угар!A5:A10001,угар!F5:F10001,L4,угар!AG5:AG10001,Ф7!B117,угар!G5:G10001,E6)+SUMIFS(угар!A5:A10001,угар!F5:F10001,L4,угар!AH5:AH10001,Ф7!B117,угар!G5:G10001,E6)+SUMIFS(угар!A5:A10001,угар!F5:F10001,L4,угар!AI5:AI10001,Ф7!B117,угар!G5:G10001,E6)+SUMIFS(угар!A5:A10001,угар!F5:F10001,L4,угар!AJ5:AJ10001,Ф7!B117,угар!G5:G10001,E6)</f>
        <v>0</v>
      </c>
      <c r="N117" s="1312">
        <f>SUMIFS(угар!A5:A10001,угар!F5:F10001,N4,угар!AA5:AA10001,Ф7!B117,угар!G5:G10001,D6)+SUMIFS(угар!A5:A10001,угар!F5:F10001,N4,угар!AB5:AB10001,Ф7!B117,угар!G5:G10001,D6)+SUMIFS(угар!A5:A10001,угар!F5:F10001,N4,угар!AC5:AC10001,Ф7!B117,угар!G5:G10001,D6)+SUMIFS(угар!A5:A10001,угар!F5:F10001,N4,угар!AD5:AD10001,Ф7!B117,угар!G5:G10001,D6)+SUMIFS(угар!A5:A10001,угар!F5:F10001,N4,угар!AE5:AE10001,Ф7!B117,угар!G5:G10001,D6)+SUMIFS(угар!A5:A10001,угар!F5:F10001,N4,угар!AF5:AF10001,Ф7!B117,угар!G5:G10001,D6)+SUMIFS(угар!A5:A10001,угар!F5:F10001,N4,угар!AG5:AG10001,Ф7!B117,угар!G5:G10001,D6)+SUMIFS(угар!A5:A10001,угар!F5:F10001,N4,угар!AH5:AH10001,Ф7!B117,угар!G5:G10001,D6)+SUMIFS(угар!A5:A10001,угар!F5:F10001,N4,угар!AI5:AI10001,Ф7!B117,угар!G5:G10001,D6)+SUMIFS(угар!A5:A10001,угар!F5:F10001,N4,угар!AJ5:AJ10001,Ф7!B117,угар!G5:G10001,D6)</f>
        <v>0</v>
      </c>
      <c r="O117" s="1312">
        <f>SUMIFS(угар!A5:A10001,угар!F5:F10001,N4,угар!AA5:AA10001,Ф7!B117,угар!G5:G10001,E6)+SUMIFS(угар!A5:A10001,угар!F5:F10001,N4,угар!AB5:AB10001,Ф7!B117,угар!G5:G10001,E6)+SUMIFS(угар!A5:A10001,угар!F5:F10001,N4,угар!AC5:AC10001,Ф7!B117,угар!G5:G10001,E6)+SUMIFS(угар!A5:A10001,угар!F5:F10001,N4,угар!AD5:AD10001,Ф7!B117,угар!G5:G10001,E6)+SUMIFS(угар!A5:A10001,угар!F5:F10001,N4,угар!AE5:AE10001,Ф7!B117,угар!G5:G10001,E6)+SUMIFS(угар!A5:A10001,угар!F5:F10001,N4,угар!AF5:AF10001,Ф7!B117,угар!G5:G10001,E6)+SUMIFS(угар!A5:A10001,угар!F5:F10001,N4,угар!AG5:AG10001,Ф7!B117,угар!G5:G10001,E6)+SUMIFS(угар!A5:A10001,угар!F5:F10001,N4,угар!AH5:AH10001,Ф7!B117,угар!G5:G10001,E6)+SUMIFS(угар!A5:A10001,угар!F5:F10001,N4,угар!AI5:AI10001,Ф7!B117,угар!G5:G10001,E6)+SUMIFS(угар!A5:A10001,угар!F5:F10001,N4,угар!AJ5:AJ10001,Ф7!B117,угар!G5:G10001,E6)</f>
        <v>0</v>
      </c>
      <c r="P117" s="1317">
        <f>SUMIFS(угар!A5:A10001,угар!F5:F10001,P4,угар!AA5:AA10001,Ф7!B117,угар!G5:G10001,D6)+SUMIFS(угар!A5:A10001,угар!F5:F10001,P4,угар!AB5:AB10001,Ф7!B117,угар!G5:G10001,D6)+SUMIFS(угар!A5:A10001,угар!F5:F10001,P4,угар!AC5:AC10001,Ф7!B117,угар!G5:G10001,D6)+SUMIFS(угар!A5:A10001,угар!F5:F10001,P4,угар!AD5:AD10001,Ф7!B117,угар!G5:G10001,D6)+SUMIFS(угар!A5:A10001,угар!F5:F10001,P4,угар!AE5:AE10001,Ф7!B117,угар!G5:G10001,D6)+SUMIFS(угар!A5:A10001,угар!F5:F10001,P4,угар!AF5:AF10001,Ф7!B117,угар!G5:G10001,D6)+SUMIFS(угар!A5:A10001,угар!F5:F10001,P4,угар!AG5:AG10001,Ф7!B117,угар!G5:G10001,D6)+SUMIFS(угар!A5:A10001,угар!F5:F10001,P4,угар!AH5:AH10001,Ф7!B117,угар!G5:G10001,D6)+SUMIFS(угар!A5:A10001,угар!F5:F10001,P4,угар!AI5:AI10001,Ф7!B117,угар!G5:G10001,D6)+SUMIFS(угар!A5:A10001,угар!F5:F10001,P4,угар!AJ5:AJ10001,Ф7!B117,угар!G5:G10001,D6)</f>
        <v>0</v>
      </c>
      <c r="Q117" s="1317">
        <f>SUMIFS(угар!A5:A10001,угар!F5:F10001,P4,угар!AA5:AA10001,Ф7!B117,угар!G5:G10001,E6)+SUMIFS(угар!A5:A10001,угар!F5:F10001,P4,угар!AB5:AB10001,Ф7!B117,угар!G5:G10001,E6)+SUMIFS(угар!A5:A10001,угар!F5:F10001,P4,угар!AC5:AC10001,Ф7!B117,угар!G5:G10001,E6)+SUMIFS(угар!A5:A10001,угар!F5:F10001,P4,угар!AD5:AD10001,Ф7!B117,угар!G5:G10001,E6)+SUMIFS(угар!A5:A10001,угар!F5:F10001,P4,угар!AE5:AE10001,Ф7!B117,угар!G5:G10001,E6)+SUMIFS(угар!A5:A10001,угар!F5:F10001,P4,угар!AF5:AF10001,Ф7!B117,угар!G5:G10001,E6)+SUMIFS(угар!A5:A10001,угар!F5:F10001,P4,угар!AG5:AG10001,Ф7!B117,угар!G5:G10001,E6)+SUMIFS(угар!A5:A10001,угар!F5:F10001,P4,угар!AH5:AH10001,Ф7!B117,угар!G5:G10001,E6)+SUMIFS(угар!A5:A10001,угар!F5:F10001,P4,угар!AI5:AI10001,Ф7!B117,угар!G5:G10001,E6)+SUMIFS(угар!A5:A10001,угар!F5:F10001,P4,угар!AJ5:AJ10001,Ф7!B117,угар!G5:G10001,E6)</f>
        <v>0</v>
      </c>
      <c r="R117" s="1317">
        <f>SUMIFS(угар!A5:A10001,угар!F5:F10001,R4,угар!AA5:AA10001,Ф7!B117,угар!G5:G10001,D6)+SUMIFS(угар!A5:A10001,угар!F5:F10001,R4,угар!AB5:AB10001,Ф7!B117,угар!G5:G10001,D6)+SUMIFS(угар!A5:A10001,угар!F5:F10001,R4,угар!AC5:AC10001,Ф7!B117,угар!G5:G10001,D6)+SUMIFS(угар!A5:A10001,угар!F5:F10001,R4,угар!AD5:AD10001,Ф7!B117,угар!G5:G10001,D6)+SUMIFS(угар!A5:A10001,угар!F5:F10001,R4,угар!AE5:AE10001,Ф7!B117,угар!G5:G10001,D6)+SUMIFS(угар!A5:A10001,угар!F5:F10001,R4,угар!AF5:AF10001,Ф7!B117,угар!G5:G10001,D6)+SUMIFS(угар!A5:A10001,угар!F5:F10001,R4,угар!AG5:AG10001,Ф7!B117,угар!G5:G10001,D6)+SUMIFS(угар!A5:A10001,угар!F5:F10001,R4,угар!AH5:AH10001,Ф7!B117,угар!G5:G10001,D6)+SUMIFS(угар!A5:A10001,угар!F5:F10001,R4,угар!AI5:AI10001,Ф7!B117,угар!G5:G10001,D6)+SUMIFS(угар!A5:A10001,угар!F5:F10001,R4,угар!AJ5:AJ10001,Ф7!B117,угар!G5:G10001,D6)</f>
        <v>0</v>
      </c>
      <c r="S117" s="1317">
        <f>SUMIFS(угар!A5:A10001,угар!F5:F10001,R4,угар!AA5:AA10001,Ф7!B117,угар!G5:G10001,E6)+SUMIFS(угар!A5:A10001,угар!F5:F10001,R4,угар!AB5:AB10001,Ф7!B117,угар!G5:G10001,E6)+SUMIFS(угар!A5:A10001,угар!F5:F10001,R4,угар!AC5:AC10001,Ф7!B117,угар!G5:G10001,E6)+SUMIFS(угар!A5:A10001,угар!F5:F10001,R4,угар!AD5:AD10001,Ф7!B117,угар!G5:G10001,E6)+SUMIFS(угар!A5:A10001,угар!F5:F10001,R4,угар!AE5:AE10001,Ф7!B117,угар!G5:G10001,E6)+SUMIFS(угар!A5:A10001,угар!F5:F10001,R4,угар!AF5:AF10001,Ф7!B117,угар!G5:G10001,E6)+SUMIFS(угар!A5:A10001,угар!F5:F10001,R4,угар!AG5:AG10001,Ф7!B117,угар!G5:G10001,E6)+SUMIFS(угар!A5:A10001,угар!F5:F10001,R4,угар!AH5:AH10001,Ф7!B117,угар!G5:G10001,E6)+SUMIFS(угар!A5:A10001,угар!F5:F10001,R4,угар!AI5:AI10001,Ф7!B117,угар!G5:G10001,E6)+SUMIFS(угар!A5:A10001,угар!F5:F10001,R4,угар!AJ5:AJ10001,Ф7!B117,угар!G5:G10001,E6)</f>
        <v>0</v>
      </c>
      <c r="T117" s="1317">
        <f>SUMIFS(угар!A5:A10001,угар!F5:F10001,T4,угар!AA5:AA10001,Ф7!B117,угар!G5:G10001,D6)+SUMIFS(угар!A5:A10001,угар!F5:F10001,T4,угар!AB5:AB10001,Ф7!B117,угар!G5:G10001,D6)+SUMIFS(угар!A5:A10001,угар!F5:F10001,T4,угар!AC5:AC10001,Ф7!B117,угар!G5:G10001,D6)+SUMIFS(угар!A5:A10001,угар!F5:F10001,T4,угар!AD5:AD10001,Ф7!B117,угар!G5:G10001,D6)+SUMIFS(угар!A5:A10001,угар!F5:F10001,T4,угар!AE5:AE10001,Ф7!B117,угар!G5:G10001,D6)+SUMIFS(угар!A5:A10001,угар!F5:F10001,T4,угар!AF5:AF10001,Ф7!B117,угар!G5:G10001,D6)+SUMIFS(угар!A5:A10001,угар!F5:F10001,T4,угар!AG5:AG10001,Ф7!B117,угар!G5:G10001,D6)+SUMIFS(угар!A5:A10001,угар!F5:F10001,T4,угар!AH5:AH10001,Ф7!B117,угар!G5:G10001,D6)+SUMIFS(угар!A5:A10001,угар!F5:F10001,T4,угар!AI5:AI10001,Ф7!B117,угар!G5:G10001,D6)+SUMIFS(угар!A5:A10001,угар!F5:F10001,T4,угар!AJ5:AJ10001,Ф7!B117,угар!G5:G10001,D6)</f>
        <v>0</v>
      </c>
      <c r="U117" s="1317">
        <f>SUMIFS(угар!A5:A10001,угар!F5:F10001,T4,угар!AA5:AA10001,Ф7!B117,угар!G5:G10001,E6)+SUMIFS(угар!A5:A10001,угар!F5:F10001,T4,угар!AB5:AB10001,Ф7!B117,угар!G5:G10001,E6)+SUMIFS(угар!A5:A10001,угар!F5:F10001,T4,угар!AC5:AC10001,Ф7!B117,угар!G5:G10001,E6)+SUMIFS(угар!A5:A10001,угар!F5:F10001,T4,угар!AD5:AD10001,Ф7!B117,угар!G5:G10001,E6)+SUMIFS(угар!A5:A10001,угар!F5:F10001,T4,угар!AE5:AE10001,Ф7!B117,угар!G5:G10001,E6)+SUMIFS(угар!A5:A10001,угар!F5:F10001,T4,угар!AF5:AF10001,Ф7!B117,угар!G5:G10001,E6)+SUMIFS(угар!A5:A10001,угар!F5:F10001,T4,угар!AG5:AG10001,Ф7!B117,угар!G5:G10001,E6)+SUMIFS(угар!A5:A10001,угар!F5:F10001,T4,угар!AH5:AH10001,Ф7!B117,угар!G5:G10001,E6)+SUMIFS(угар!A5:A10001,угар!F5:F10001,T4,угар!AI5:AI10001,Ф7!B117,угар!G5:G10001,E6)+SUMIFS(угар!A5:A10001,угар!F5:F10001,T4,угар!AJ5:AJ10001,Ф7!B117,угар!G5:G10001,E6)</f>
        <v>0</v>
      </c>
      <c r="V117" s="1317">
        <f>SUMIFS(угар!A5:A10001,угар!F5:F10001,V4,угар!AA5:AA10001,Ф7!B117,угар!G5:G10001,D6)+SUMIFS(угар!A5:A10001,угар!F5:F10001,V4,угар!AB5:AB10001,Ф7!B117,угар!G5:G10001,D6)+SUMIFS(угар!A5:A10001,угар!F5:F10001,V4,угар!AC5:AC10001,Ф7!B117,угар!G5:G10001,D6)+SUMIFS(угар!A5:A10001,угар!F5:F10001,V4,угар!AD5:AD10001,Ф7!B117,угар!G5:G10001,D6)+SUMIFS(угар!A5:A10001,угар!F5:F10001,V4,угар!AE5:AE10001,Ф7!B117,угар!G5:G10001,D6)+SUMIFS(угар!A5:A10001,угар!F5:F10001,V4,угар!AF5:AF10001,Ф7!B117,угар!G5:G10001,D6)+SUMIFS(угар!A5:A10001,угар!F5:F10001,V4,угар!AG5:AG10001,Ф7!B117,угар!G5:G10001,D6)+SUMIFS(угар!A5:A10001,угар!F5:F10001,V4,угар!AH5:AH10001,Ф7!B117,угар!G5:G10001,D6)+SUMIFS(угар!A5:A10001,угар!F5:F10001,V4,угар!AI5:AI10001,Ф7!B117,угар!G5:G10001,D6)+SUMIFS(угар!A5:A10001,угар!F5:F10001,V4,угар!AJ5:AJ10001,Ф7!B117,угар!G5:G10001,D6)</f>
        <v>0</v>
      </c>
      <c r="W117" s="1317">
        <f>SUMIFS(угар!A5:A10001,угар!F5:F10001,V4,угар!AA5:AA10001,Ф7!B117,угар!G5:G10001,E6)+SUMIFS(угар!A5:A10001,угар!F5:F10001,V4,угар!AB5:AB10001,Ф7!B117,угар!G5:G10001,E6)+SUMIFS(угар!A5:A10001,угар!F5:F10001,V4,угар!AC5:AC10001,Ф7!B117,угар!G5:G10001,E6)+SUMIFS(угар!A5:A10001,угар!F5:F10001,V4,угар!AD5:AD10001,Ф7!B117,угар!G5:G10001,E6)+SUMIFS(угар!A5:A10001,угар!F5:F10001,V4,угар!AE5:AE10001,Ф7!B117,угар!G5:G10001,E6)+SUMIFS(угар!A5:A10001,угар!F5:F10001,V4,угар!AF5:AF10001,Ф7!B117,угар!G5:G10001,E6)+SUMIFS(угар!A5:A10001,угар!F5:F10001,V4,угар!AG5:AG10001,Ф7!B117,угар!G5:G10001,E6)+SUMIFS(угар!A5:A10001,угар!F5:F10001,V4,угар!AH5:AH10001,Ф7!B117,угар!G5:G10001,E6)+SUMIFS(угар!A5:A10001,угар!F5:F10001,V4,угар!AI5:AI10001,Ф7!B117,угар!G5:G10001,E6)+SUMIFS(угар!A5:A10001,угар!F5:F10001,V4,угар!AJ5:AJ10001,Ф7!B117,угар!G5:G10001,E6)</f>
        <v>0</v>
      </c>
      <c r="X117" s="1317">
        <f>SUMIFS(угар!A5:A10001,угар!F5:F10001,X4,угар!AA5:AA10001,Ф7!B117,угар!G5:G10001,D6)+SUMIFS(угар!A5:A10001,угар!F5:F10001,X4,угар!AB5:AB10001,Ф7!B117,угар!G5:G10001,D6)+SUMIFS(угар!A5:A10001,угар!F5:F10001,X4,угар!AC5:AC10001,Ф7!B117,угар!G5:G10001,D6)+SUMIFS(угар!A5:A10001,угар!F5:F10001,X4,угар!AD5:AD10001,Ф7!B117,угар!G5:G10001,D6)+SUMIFS(угар!A5:A10001,угар!F5:F10001,X4,угар!AE5:AE10001,Ф7!B117,угар!G5:G10001,D6)+SUMIFS(угар!A5:A10001,угар!F5:F10001,X4,угар!AF5:AF10001,Ф7!B117,угар!G5:G10001,D6)+SUMIFS(угар!A5:A10001,угар!F5:F10001,X4,угар!AG5:AG10001,Ф7!B117,угар!G5:G10001,D6)+SUMIFS(угар!A5:A10001,угар!F5:F10001,X4,угар!AH5:AH10001,Ф7!B117,угар!G5:G10001,D6)+SUMIFS(угар!A5:A10001,угар!F5:F10001,X4,угар!AI5:AI10001,Ф7!B117,угар!G5:G10001,D6)+SUMIFS(угар!A5:A10001,угар!F5:F10001,X4,угар!AJ5:AJ10001,Ф7!B117,угар!G5:G10001,D6)</f>
        <v>0</v>
      </c>
      <c r="Y117" s="1317">
        <f>SUMIFS(угар!A5:A10001,угар!F5:F10001,X4,угар!AA5:AA10001,Ф7!B117,угар!G5:G10001,E6)+SUMIFS(угар!A5:A10001,угар!F5:F10001,X4,угар!AB5:AB10001,Ф7!B117,угар!G5:G10001,E6)+SUMIFS(угар!A5:A10001,угар!F5:F10001,X4,угар!AC5:AC10001,Ф7!B117,угар!G5:G10001,E6)+SUMIFS(угар!A5:A10001,угар!F5:F10001,X4,угар!AD5:AD10001,Ф7!B117,угар!G5:G10001,E6)+SUMIFS(угар!A5:A10001,угар!F5:F10001,X4,угар!AE5:AE10001,Ф7!B117,угар!G5:G10001,E6)+SUMIFS(угар!A5:A10001,угар!F5:F10001,X4,угар!AF5:AF10001,Ф7!B117,угар!G5:G10001,E6)+SUMIFS(угар!A5:A10001,угар!F5:F10001,X4,угар!AG5:AG10001,Ф7!B117,угар!G5:G10001,E6)+SUMIFS(угар!A5:A10001,угар!F5:F10001,X4,угар!AH5:AH10001,Ф7!B117,угар!G5:G10001,E6)+SUMIFS(угар!A5:A10001,угар!F5:F10001,X4,угар!AI5:AI10001,Ф7!B117,угар!G5:G10001,E6)+SUMIFS(угар!A5:A10001,угар!F5:F10001,X4,угар!AJ5:AJ10001,Ф7!B117,угар!G5:G10001,E6)</f>
        <v>0</v>
      </c>
      <c r="Z117" s="1317">
        <f>SUMIFS(угар!A5:A10001,угар!F5:F10001,Z4,угар!AA5:AA10001,Ф7!B117,угар!G5:G10001,D6)+SUMIFS(угар!A5:A10001,угар!F5:F10001,Z4,угар!AB5:AB10001,Ф7!B117,угар!G5:G10001,D6)+SUMIFS(угар!A5:A10001,угар!F5:F10001,Z4,угар!AC5:AC10001,Ф7!B117,угар!G5:G10001,D6)+SUMIFS(угар!A5:A10001,угар!F5:F10001,Z4,угар!AD5:AD10001,Ф7!B117,угар!G5:G10001,D6)+SUMIFS(угар!A5:A10001,угар!F5:F10001,Z4,угар!AE5:AE10001,Ф7!B117,угар!G5:G10001,D6)+SUMIFS(угар!A5:A10001,угар!F5:F10001,Z4,угар!AF5:AF10001,Ф7!B117,угар!G5:G10001,D6)+SUMIFS(угар!A5:A10001,угар!F5:F10001,Z4,угар!AG5:AG10001,Ф7!B117,угар!G5:G10001,D6)+SUMIFS(угар!A5:A10001,угар!F5:F10001,Z4,угар!AH5:AH10001,Ф7!B117,угар!G5:G10001,D6)+SUMIFS(угар!A5:A10001,угар!F5:F10001,Z4,угар!AI5:AI10001,Ф7!B117,угар!G5:G10001,D6)+SUMIFS(угар!A5:A10001,угар!F5:F10001,Z4,угар!AJ5:AJ10001,Ф7!B117,угар!G5:G10001,D6)</f>
        <v>0</v>
      </c>
      <c r="AA117" s="1317">
        <f>SUMIFS(угар!A5:A10001,угар!F5:F10001,Z4,угар!AA5:AA10001,Ф7!B117,угар!G5:G10001,E6)+SUMIFS(угар!A5:A10001,угар!F5:F10001,Z4,угар!AB5:AB10001,Ф7!B117,угар!G5:G10001,E6)+SUMIFS(угар!A5:A10001,угар!F5:F10001,Z4,угар!AC5:AC10001,Ф7!B117,угар!G5:G10001,E6)+SUMIFS(угар!A5:A10001,угар!F5:F10001,Z4,угар!AD5:AD10001,Ф7!B117,угар!G5:G10001,E6)+SUMIFS(угар!A5:A10001,угар!F5:F10001,Z4,угар!AE5:AE10001,Ф7!B117,угар!G5:G10001,E6)+SUMIFS(угар!A5:A10001,угар!F5:F10001,Z4,угар!AF5:AF10001,Ф7!B117,угар!G5:G10001,E6)+SUMIFS(угар!A5:A10001,угар!F5:F10001,Z4,угар!AG5:AG10001,Ф7!B117,угар!G5:G10001,E6)+SUMIFS(угар!A5:A10001,угар!F5:F10001,Z4,угар!AH5:AH10001,Ф7!B117,угар!G5:G10001,E6)+SUMIFS(угар!A5:A10001,угар!F5:F10001,Z4,угар!AI5:AI10001,Ф7!B117,угар!G5:G10001,E6)+SUMIFS(угар!A5:A10001,угар!F5:F10001,Z4,угар!AJ5:AJ10001,Ф7!B117,угар!G5:G10001,E6)</f>
        <v>0</v>
      </c>
      <c r="AB117" s="1317">
        <f>SUMIFS(угар!A5:A10001,угар!F5:F10001,AB4,угар!AA5:AA10001,Ф7!B117,угар!G5:G10001,D6)+SUMIFS(угар!A5:A10001,угар!F5:F10001,AB4,угар!AB5:AB10001,Ф7!B117,угар!G5:G10001,D6)+SUMIFS(угар!A5:A10001,угар!F5:F10001,AB4,угар!AC5:AC10001,Ф7!B117,угар!G5:G10001,D6)+SUMIFS(угар!A5:A10001,угар!F5:F10001,AB4,угар!AD5:AD10001,Ф7!B117,угар!G5:G10001,D6)+SUMIFS(угар!A5:A10001,угар!F5:F10001,AB4,угар!AE5:AE10001,Ф7!B117,угар!G5:G10001,D6)+SUMIFS(угар!A5:A10001,угар!F5:F10001,AB4,угар!AF5:AF10001,Ф7!B117,угар!G5:G10001,D6)+SUMIFS(угар!A5:A10001,угар!F5:F10001,AB4,угар!AG5:AG10001,Ф7!B117,угар!G5:G10001,D6)+SUMIFS(угар!A5:A10001,угар!F5:F10001,AB4,угар!AH5:AH10001,Ф7!B117,угар!G5:G10001,D6)+SUMIFS(угар!A5:A10001,угар!F5:F10001,AB4,угар!AI5:AI10001,Ф7!B117,угар!G5:G10001,D6)+SUMIFS(угар!A5:A10001,угар!F5:F10001,AB4,угар!AJ5:AJ10001,Ф7!B117,угар!G5:G10001,D6)</f>
        <v>0</v>
      </c>
      <c r="AC117" s="1317">
        <f>SUMIFS(угар!A5:A10001,угар!F5:F10001,AB4,угар!AA5:AA10001,Ф7!B117,угар!G5:G10001,E6)+SUMIFS(угар!A5:A10001,угар!F5:F10001,AB4,угар!AB5:AB10001,Ф7!B117,угар!G5:G10001,E6)+SUMIFS(угар!A5:A10001,угар!F5:F10001,AB4,угар!AC5:AC10001,Ф7!B117,угар!G5:G10001,E6)+SUMIFS(угар!A5:A10001,угар!F5:F10001,AB4,угар!AD5:AD10001,Ф7!B117,угар!G5:G10001,E6)+SUMIFS(угар!A5:A10001,угар!F5:F10001,AB4,угар!AE5:AE10001,Ф7!B117,угар!G5:G10001,E6)+SUMIFS(угар!A5:A10001,угар!F5:F10001,AB4,угар!AF5:AF10001,Ф7!B117,угар!G5:G10001,E6)+SUMIFS(угар!A5:A10001,угар!F5:F10001,AB4,угар!AG5:AG10001,Ф7!B117,угар!G5:G10001,E6)+SUMIFS(угар!A5:A10001,угар!F5:F10001,AB4,угар!AH5:AH10001,Ф7!B117,угар!G5:G10001,E6)+SUMIFS(угар!A5:A10001,угар!F5:F10001,AB4,угар!AI5:AI10001,Ф7!B117,угар!G5:G10001,E6)+SUMIFS(угар!A5:A10001,угар!F5:F10001,AB4,угар!AJ5:AJ10001,Ф7!B117,угар!G5:G10001,E6)</f>
        <v>0</v>
      </c>
      <c r="AD117" s="1317">
        <f>SUMIFS(угар!A5:A10001,угар!F5:F10001,AD4,угар!AA5:AA10001,Ф7!B117,угар!G5:G10001,D6)+SUMIFS(угар!A5:A10001,угар!F5:F10001,AD4,угар!AB5:AB10001,Ф7!B117,угар!G5:G10001,D6)+SUMIFS(угар!A5:A10001,угар!F5:F10001,AD4,угар!AC5:AC10001,Ф7!B117,угар!G5:G10001,D6)+SUMIFS(угар!A5:A10001,угар!F5:F10001,AD4,угар!AD5:AD10001,Ф7!B117,угар!G5:G10001,D6)+SUMIFS(угар!A5:A10001,угар!F5:F10001,AD4,угар!AE5:AE10001,Ф7!B117,угар!G5:G10001,D6)+SUMIFS(угар!A5:A10001,угар!F5:F10001,AD4,угар!AF5:AF10001,Ф7!B117,угар!G5:G10001,D6)+SUMIFS(угар!A5:A10001,угар!F5:F10001,AD4,угар!AG5:AG10001,Ф7!B117,угар!G5:G10001,D6)+SUMIFS(угар!A5:A10001,угар!F5:F10001,AD4,угар!AH5:AH10001,Ф7!B117,угар!G5:G10001,D6)+SUMIFS(угар!A5:A10001,угар!F5:F10001,AD4,угар!AI5:AI10001,Ф7!B117,угар!G5:G10001,D6)+SUMIFS(угар!A5:A10001,угар!F5:F10001,AD4,угар!AJ5:AJ10001,Ф7!B117,угар!G5:G10001,D6)</f>
        <v>0</v>
      </c>
      <c r="AE117" s="1317">
        <f>SUMIFS(угар!A5:A10001,угар!F5:F10001,AD4,угар!AA5:AA10001,Ф7!B117,угар!G5:G10001,E6)+SUMIFS(угар!A5:A10001,угар!F5:F10001,AD4,угар!AB5:AB10001,Ф7!B117,угар!G5:G10001,E6)+SUMIFS(угар!A5:A10001,угар!F5:F10001,AD4,угар!AC5:AC10001,Ф7!B117,угар!G5:G10001,E6)+SUMIFS(угар!A5:A10001,угар!F5:F10001,AD4,угар!AD5:AD10001,Ф7!B117,угар!G5:G10001,E6)+SUMIFS(угар!A5:A10001,угар!F5:F10001,AD4,угар!AE5:AE10001,Ф7!B117,угар!G5:G10001,E6)+SUMIFS(угар!A5:A10001,угар!F5:F10001,AD4,угар!AF5:AF10001,Ф7!B117,угар!G5:G10001,E6)+SUMIFS(угар!A5:A10001,угар!F5:F10001,AD4,угар!AG5:AG10001,Ф7!B117,угар!G5:G10001,E6)+SUMIFS(угар!A5:A10001,угар!F5:F10001,AD4,угар!AH5:AH10001,Ф7!B117,угар!G5:G10001,E6)+SUMIFS(угар!A5:A10001,угар!F5:F10001,AD4,угар!AI5:AI10001,Ф7!B117,угар!G5:G10001,E6)+SUMIFS(угар!A5:A10001,угар!F5:F10001,AD4,угар!AJ5:AJ10001,Ф7!B117,угар!G5:G10001,E6)</f>
        <v>0</v>
      </c>
      <c r="AF117" s="1317">
        <f>SUMIFS(угар!A5:A10001,угар!F5:F10001,AF4,угар!AA5:AA10001,Ф7!B117,угар!G5:G10001,D6)+SUMIFS(угар!A5:A10001,угар!F5:F10001,AF4,угар!AB5:AB10001,Ф7!B117,угар!G5:G10001,D6)+SUMIFS(угар!A5:A10001,угар!F5:F10001,AF4,угар!AC5:AC10001,Ф7!B117,угар!G5:G10001,D6)+SUMIFS(угар!A5:A10001,угар!F5:F10001,AF4,угар!AD5:AD10001,Ф7!B117,угар!G5:G10001,D6)+SUMIFS(угар!A5:A10001,угар!F5:F10001,AF4,угар!AE5:AE10001,Ф7!B117,угар!G5:G10001,D6)+SUMIFS(угар!A5:A10001,угар!F5:F10001,AF4,угар!AF5:AF10001,Ф7!B117,угар!G5:G10001,D6)+SUMIFS(угар!A5:A10001,угар!F5:F10001,AF4,угар!AG5:AG10001,Ф7!B117,угар!G5:G10001,D6)+SUMIFS(угар!A5:A10001,угар!F5:F10001,AF4,угар!AH5:AH10001,Ф7!B117,угар!G5:G10001,D6)+SUMIFS(угар!A5:A10001,угар!F5:F10001,AF4,угар!AI5:AI10001,Ф7!B117,угар!G5:G10001,D6)+SUMIFS(угар!A5:A10001,угар!F5:F10001,AF4,угар!AJ5:AJ10001,Ф7!B117,угар!G5:G10001,D6)</f>
        <v>0</v>
      </c>
      <c r="AG117" s="1317">
        <f>SUMIFS(угар!A5:A10001,угар!F5:F10001,AF4,угар!AA5:AA10001,Ф7!B117,угар!G5:G10001,E6)+SUMIFS(угар!A5:A10001,угар!F5:F10001,AF4,угар!AB5:AB10001,Ф7!B117,угар!G5:G10001,E6)+SUMIFS(угар!A5:A10001,угар!F5:F10001,AF4,угар!AC5:AC10001,Ф7!B117,угар!G5:G10001,E6)+SUMIFS(угар!A5:A10001,угар!F5:F10001,AF4,угар!AD5:AD10001,Ф7!B117,угар!G5:G10001,E6)+SUMIFS(угар!A5:A10001,угар!F5:F10001,AF4,угар!AE5:AE10001,Ф7!B117,угар!G5:G10001,E6)+SUMIFS(угар!A5:A10001,угар!F5:F10001,AF4,угар!AF5:AF10001,Ф7!B117,угар!G5:G10001,E6)+SUMIFS(угар!A5:A10001,угар!F5:F10001,AF4,угар!AG5:AG10001,Ф7!B117,угар!G5:G10001,E6)+SUMIFS(угар!A5:A10001,угар!F5:F10001,AF4,угар!AH5:AH10001,Ф7!B117,угар!G5:G10001,E6)+SUMIFS(угар!A5:A10001,угар!F5:F10001,AF4,угар!AI5:AI10001,Ф7!B117,угар!G5:G10001,E6)+SUMIFS(угар!A5:A10001,угар!F5:F10001,AF4,угар!AJ5:AJ10001,Ф7!B117,угар!G5:G10001,E6)</f>
        <v>0</v>
      </c>
      <c r="AH117" s="1317">
        <f>SUMIFS(угар!A5:A10001,угар!F5:F10001,AH4,угар!AA5:AA10001,Ф7!B117,угар!G5:G10001,D6)+SUMIFS(угар!A5:A10001,угар!F5:F10001,AH4,угар!AB5:AB10001,Ф7!B117,угар!G5:G10001,D6)+SUMIFS(угар!A5:A10001,угар!F5:F10001,AH4,угар!AC5:AC10001,Ф7!B117,угар!G5:G10001,D6)+SUMIFS(угар!A5:A10001,угар!F5:F10001,AH4,угар!AD5:AD10001,Ф7!B117,угар!G5:G10001,D6)+SUMIFS(угар!A5:A10001,угар!F5:F10001,AH4,угар!AE5:AE10001,Ф7!B117,угар!G5:G10001,D6)+SUMIFS(угар!A5:A10001,угар!F5:F10001,AH4,угар!AF5:AF10001,Ф7!B117,угар!G5:G10001,D6)+SUMIFS(угар!A5:A10001,угар!F5:F10001,AH4,угар!AG5:AG10001,Ф7!B117,угар!G5:G10001,D6)+SUMIFS(угар!A5:A10001,угар!F5:F10001,AH4,угар!AH5:AH10001,Ф7!B117,угар!G5:G10001,D6)+SUMIFS(угар!A5:A10001,угар!F5:F10001,AH4,угар!AI5:AI10001,Ф7!B117,угар!G5:G10001,D6)+SUMIFS(угар!A5:A10001,угар!F5:F10001,AH4,угар!AJ5:AJ10001,Ф7!B117,угар!G5:G10001,D6)</f>
        <v>0</v>
      </c>
      <c r="AI117" s="1317">
        <f>SUMIFS(угар!A5:A10001,угар!F5:F10001,AH4,угар!AA5:AA10001,Ф7!B117,угар!G5:G10001,E6)+SUMIFS(угар!A5:A10001,угар!F5:F10001,AH4,угар!AB5:AB10001,Ф7!B117,угар!G5:G10001,E6)+SUMIFS(угар!A5:A10001,угар!F5:F10001,AH4,угар!AC5:AC10001,Ф7!B117,угар!G5:G10001,E6)+SUMIFS(угар!A5:A10001,угар!F5:F10001,AH4,угар!AD5:AD10001,Ф7!B117,угар!G5:G10001,E6)+SUMIFS(угар!A5:A10001,угар!F5:F10001,AH4,угар!AE5:AE10001,Ф7!B117,угар!G5:G10001,E6)+SUMIFS(угар!A5:A10001,угар!F5:F10001,AH4,угар!AF5:AF10001,Ф7!B117,угар!G5:G10001,E6)+SUMIFS(угар!A5:A10001,угар!F5:F10001,AH4,угар!AG5:AG10001,Ф7!B117,угар!G5:G10001,E6)+SUMIFS(угар!A5:A10001,угар!F5:F10001,AH4,угар!AH5:AH10001,Ф7!B117,угар!G5:G10001,E6)+SUMIFS(угар!A5:A10001,угар!F5:F10001,AH4,угар!AI5:AI10001,Ф7!B117,угар!G5:G10001,E6)+SUMIFS(угар!A5:A10001,угар!F5:F10001,AH4,угар!AJ5:AJ10001,Ф7!B117,угар!G5:G10001,E6)</f>
        <v>0</v>
      </c>
      <c r="AJ117" s="1317">
        <f>SUMIFS(угар!A5:A10001,угар!F5:F10001,AJ4,угар!AA5:AA10001,Ф7!B117,угар!G5:G10001,D6)+SUMIFS(угар!A5:A10001,угар!F5:F10001,AJ4,угар!AB5:AB10001,Ф7!B117,угар!G5:G10001,D6)+SUMIFS(угар!A5:A10001,угар!F5:F10001,AJ4,угар!AC5:AC10001,Ф7!B117,угар!G5:G10001,D6)+SUMIFS(угар!A5:A10001,угар!F5:F10001,AJ4,угар!AD5:AD10001,Ф7!B117,угар!G5:G10001,D6)+SUMIFS(угар!A5:A10001,угар!F5:F10001,AJ4,угар!AE5:AE10001,Ф7!B117,угар!G5:G10001,D6)+SUMIFS(угар!A5:A10001,угар!F5:F10001,AJ4,угар!AF5:AF10001,Ф7!B117,угар!G5:G10001,D6)+SUMIFS(угар!A5:A10001,угар!F5:F10001,AJ4,угар!AG5:AG10001,Ф7!B117,угар!G5:G10001,D6)+SUMIFS(угар!A5:A10001,угар!F5:F10001,AJ4,угар!AH5:AH10001,Ф7!B117,угар!G5:G10001,D6)+SUMIFS(угар!A5:A10001,угар!F5:F10001,AJ4,угар!AI5:AI10001,Ф7!B117,угар!G5:G10001,D6)+SUMIFS(угар!A5:A10001,угар!F5:F10001,AJ4,угар!AJ5:AJ10001,Ф7!B117,угар!G5:G10001,D6)</f>
        <v>0</v>
      </c>
      <c r="AK117" s="1317">
        <f>SUMIFS(угар!A5:A10001,угар!F5:F10001,AJ4,угар!AA5:AA10001,Ф7!B117,угар!G5:G10001,E6)+SUMIFS(угар!A5:A10001,угар!F5:F10001,AJ4,угар!AB5:AB10001,Ф7!B117,угар!G5:G10001,E6)+SUMIFS(угар!A5:A10001,угар!F5:F10001,AJ4,угар!AC5:AC10001,Ф7!B117,угар!G5:G10001,E6)+SUMIFS(угар!A5:A10001,угар!F5:F10001,AJ4,угар!AD5:AD10001,Ф7!B117,угар!G5:G10001,E6)+SUMIFS(угар!A5:A10001,угар!F5:F10001,AJ4,угар!AE5:AE10001,Ф7!B117,угар!G5:G10001,E6)+SUMIFS(угар!A5:A10001,угар!F5:F10001,AJ4,угар!AF5:AF10001,Ф7!B117,угар!G5:G10001,E6)+SUMIFS(угар!A5:A10001,угар!F5:F10001,AJ4,угар!AG5:AG10001,Ф7!B117,угар!G5:G10001,E6)+SUMIFS(угар!A5:A10001,угар!F5:F10001,AJ4,угар!AH5:AH10001,Ф7!B117,угар!G5:G10001,E6)+SUMIFS(угар!A5:A10001,угар!F5:F10001,AJ4,угар!AI5:AI10001,Ф7!B117,угар!G5:G10001,E6)+SUMIFS(угар!A5:A10001,угар!F5:F10001,AJ4,угар!AJ5:AJ10001,Ф7!B117,угар!G5:G10001,E6)</f>
        <v>0</v>
      </c>
      <c r="AL117" s="1312">
        <f>SUMIFS(угар!A5:A10001,угар!F5:F10001,AL4,угар!AA5:AA10001,Ф7!B117,угар!G5:G10001,D6)+SUMIFS(угар!A5:A10001,угар!F5:F10001,AL4,угар!AB5:AB10001,Ф7!B117,угар!G5:G10001,D6)+SUMIFS(угар!A5:A10001,угар!F5:F10001,AL4,угар!AC5:AC10001,Ф7!B117,угар!G5:G10001,D6)+SUMIFS(угар!A5:A10001,угар!F5:F10001,AL4,угар!AD5:AD10001,Ф7!B117,угар!G5:G10001,D6)+SUMIFS(угар!A5:A10001,угар!F5:F10001,AL4,угар!AE5:AE10001,Ф7!B117,угар!G5:G10001,D6)+SUMIFS(угар!A5:A10001,угар!F5:F10001,AL4,угар!AF5:AF10001,Ф7!B117,угар!G5:G10001,D6)+SUMIFS(угар!A5:A10001,угар!F5:F10001,AL4,угар!AG5:AG10001,Ф7!B117,угар!G5:G10001,D6)+SUMIFS(угар!A5:A10001,угар!F5:F10001,AL4,угар!AH5:AH10001,Ф7!B117,угар!G5:G10001,D6)+SUMIFS(угар!A5:A10001,угар!F5:F10001,AL4,угар!AI5:AI10001,Ф7!B117,угар!G5:G10001,D6)+SUMIFS(угар!A5:A10001,угар!F5:F10001,AL4,угар!AJ5:AJ10001,Ф7!B117,угар!G5:G10001,D6)</f>
        <v>0</v>
      </c>
      <c r="AM117" s="1312">
        <f>SUMIFS(угар!A5:A10001,угар!F5:F10001,AL4,угар!AA5:AA10001,Ф7!B117,угар!G5:G10001,E6)+SUMIFS(угар!A5:A10001,угар!F5:F10001,AL4,угар!AB5:AB10001,Ф7!B117,угар!G5:G10001,E6)+SUMIFS(угар!A5:A10001,угар!F5:F10001,AL4,угар!AC5:AC10001,Ф7!B117,угар!G5:G10001,E6)+SUMIFS(угар!A5:A10001,угар!F5:F10001,AL4,угар!AD5:AD10001,Ф7!B117,угар!G5:G10001,E6)+SUMIFS(угар!A5:A10001,угар!F5:F10001,AL4,угар!AE5:AE10001,Ф7!B117,угар!G5:G10001,E6)+SUMIFS(угар!A5:A10001,угар!F5:F10001,AL4,угар!AF5:AF10001,Ф7!B117,угар!G5:G10001,E6)+SUMIFS(угар!A5:A10001,угар!F5:F10001,AL4,угар!AG5:AG10001,Ф7!B117,угар!G5:G10001,E6)+SUMIFS(угар!A5:A10001,угар!F5:F10001,AL4,угар!AH5:AH10001,Ф7!B117,угар!G5:G10001,E6)+SUMIFS(угар!A5:A10001,угар!F5:F10001,AL4,угар!AI5:AI10001,Ф7!B117,угар!G5:G10001,E6)+SUMIFS(угар!A5:A10001,угар!F5:F10001,AL4,угар!AJ5:AJ10001,Ф7!B117,угар!G5:G10001,E6)</f>
        <v>0</v>
      </c>
      <c r="AN117" s="1317">
        <f>SUMIFS(угар!A5:A10001,угар!F5:F10001,AN4,угар!AA5:AA10001,Ф7!B117,угар!G5:G10001,D6)+SUMIFS(угар!A5:A10001,угар!F5:F10001,AN4,угар!AB5:AB10001,Ф7!B117,угар!G5:G10001,D6)+SUMIFS(угар!A5:A10001,угар!F5:F10001,AN4,угар!AC5:AC10001,Ф7!B117,угар!G5:G10001,D6)+SUMIFS(угар!A5:A10001,угар!F5:F10001,AN4,угар!AD5:AD10001,Ф7!B117,угар!G5:G10001,D6)+SUMIFS(угар!A5:A10001,угар!F5:F10001,AN4,угар!AE5:AE10001,Ф7!B117,угар!G5:G10001,D6)+SUMIFS(угар!A5:A10001,угар!F5:F10001,AN4,угар!AF5:AF10001,Ф7!B117,угар!G5:G10001,D6)+SUMIFS(угар!A5:A10001,угар!F5:F10001,AN4,угар!AG5:AG10001,Ф7!B117,угар!G5:G10001,D6)+SUMIFS(угар!A5:A10001,угар!F5:F10001,AN4,угар!AH5:AH10001,Ф7!B117,угар!G5:G10001,D6)+SUMIFS(угар!A5:A10001,угар!F5:F10001,AN4,угар!AI5:AI10001,Ф7!B117,угар!G5:G10001,D6)+SUMIFS(угар!A5:A10001,угар!F5:F10001,AN4,угар!AJ5:AJ10001,Ф7!B117,угар!G5:G10001,D6)</f>
        <v>0</v>
      </c>
      <c r="AO117" s="1317">
        <f>SUMIFS(угар!A5:A10001,угар!F5:F10001,AN4,угар!AA5:AA10001,Ф7!B117,угар!G5:G10001,E6)+SUMIFS(угар!A5:A10001,угар!F5:F10001,AN4,угар!AB5:AB10001,Ф7!B117,угар!G5:G10001,E6)+SUMIFS(угар!A5:A10001,угар!F5:F10001,AN4,угар!AC5:AC10001,Ф7!B117,угар!G5:G10001,E6)+SUMIFS(угар!A5:A10001,угар!F5:F10001,AN4,угар!AD5:AD10001,Ф7!B117,угар!G5:G10001,E6)+SUMIFS(угар!A5:A10001,угар!F5:F10001,AN4,угар!AE5:AE10001,Ф7!B117,угар!G5:G10001,E6)+SUMIFS(угар!A5:A10001,угар!F5:F10001,AN4,угар!AF5:AF10001,Ф7!B117,угар!G5:G10001,E6)+SUMIFS(угар!A5:A10001,угар!F5:F10001,AN4,угар!AG5:AG10001,Ф7!B117,угар!G5:G10001,E6)+SUMIFS(угар!A5:A10001,угар!F5:F10001,AN4,угар!AH5:AH10001,Ф7!B117,угар!G5:G10001,E6)+SUMIFS(угар!A5:A10001,угар!F5:F10001,AN4,угар!AI5:AI10001,Ф7!B117,угар!G5:G10001,E6)+SUMIFS(угар!A5:A10001,угар!F5:F10001,AN4,угар!AJ5:AJ10001,Ф7!B117,угар!G5:G10001,E6)</f>
        <v>0</v>
      </c>
      <c r="AP117" s="1317">
        <f>SUMIFS(угар!A5:A10001,угар!F5:F10001,AP4,угар!AA5:AA10001,Ф7!B117,угар!G5:G10001,D6)+SUMIFS(угар!A5:A10001,угар!F5:F10001,AP4,угар!AB5:AB10001,Ф7!B117,угар!G5:G10001,D6)+SUMIFS(угар!A5:A10001,угар!F5:F10001,AP4,угар!AC5:AC10001,Ф7!B117,угар!G5:G10001,D6)+SUMIFS(угар!A5:A10001,угар!F5:F10001,AP4,угар!AD5:AD10001,Ф7!B117,угар!G5:G10001,D6)+SUMIFS(угар!A5:A10001,угар!F5:F10001,AP4,угар!AE5:AE10001,Ф7!B117,угар!G5:G10001,D6)+SUMIFS(угар!A5:A10001,угар!F5:F10001,AP4,угар!AF5:AF10001,Ф7!B117,угар!G5:G10001,D6)+SUMIFS(угар!A5:A10001,угар!F5:F10001,AP4,угар!AG5:AG10001,Ф7!B117,угар!G5:G10001,D6)+SUMIFS(угар!A5:A10001,угар!F5:F10001,AP4,угар!AH5:AH10001,Ф7!B117,угар!G5:G10001,D6)+SUMIFS(угар!A5:A10001,угар!F5:F10001,AP4,угар!AI5:AI10001,Ф7!B117,угар!G5:G10001,D6)+SUMIFS(угар!A5:A10001,угар!F5:F10001,AP4,угар!AJ5:AJ10001,Ф7!B117,угар!G5:G10001,D6)</f>
        <v>0</v>
      </c>
      <c r="AQ117" s="1317">
        <f>SUMIFS(угар!A5:A10001,угар!F5:F10001,AP4,угар!AA5:AA10001,Ф7!B117,угар!G5:G10001,E6)+SUMIFS(угар!A5:A10001,угар!F5:F10001,AP4,угар!AB5:AB10001,Ф7!B117,угар!G5:G10001,E6)+SUMIFS(угар!A5:A10001,угар!F5:F10001,AP4,угар!AC5:AC10001,Ф7!B117,угар!G5:G10001,E6)+SUMIFS(угар!A5:A10001,угар!F5:F10001,AP4,угар!AD5:AD10001,Ф7!B117,угар!G5:G10001,E6)+SUMIFS(угар!A5:A10001,угар!F5:F10001,AP4,угар!AE5:AE10001,Ф7!B117,угар!G5:G10001,E6)+SUMIFS(угар!A5:A10001,угар!F5:F10001,AP4,угар!AF5:AF10001,Ф7!B117,угар!G5:G10001,E6)+SUMIFS(угар!A5:A10001,угар!F5:F10001,AP4,угар!AG5:AG10001,Ф7!B117,угар!G5:G10001,E6)+SUMIFS(угар!A5:A10001,угар!F5:F10001,AP4,угар!AH5:AH10001,Ф7!B117,угар!G5:G10001,E6)+SUMIFS(угар!A5:A10001,угар!F5:F10001,AP4,угар!AI5:AI10001,Ф7!B117,угар!G5:G10001,E6)+SUMIFS(угар!A5:A10001,угар!F5:F10001,AP4,угар!AJ5:AJ10001,Ф7!B117,угар!G5:G10001,E6)</f>
        <v>0</v>
      </c>
      <c r="AR117" s="1317">
        <f>SUMIFS(угар!A5:A10001,угар!F5:F10001,AR4,угар!AA5:AA10001,Ф7!B117,угар!G5:G10001,D6)+SUMIFS(угар!A5:A10001,угар!F5:F10001,AR4,угар!AB5:AB10001,Ф7!B117,угар!G5:G10001,D6)+SUMIFS(угар!A5:A10001,угар!F5:F10001,AR4,угар!AC5:AC10001,Ф7!B117,угар!G5:G10001,D6)+SUMIFS(угар!A5:A10001,угар!F5:F10001,AR4,угар!AD5:AD10001,Ф7!B117,угар!G5:G10001,D6)+SUMIFS(угар!A5:A10001,угар!F5:F10001,AR4,угар!AE5:AE10001,Ф7!B117,угар!G5:G10001,D6)+SUMIFS(угар!A5:A10001,угар!F5:F10001,AR4,угар!AF5:AF10001,Ф7!B117,угар!G5:G10001,D6)+SUMIFS(угар!A5:A10001,угар!F5:F10001,AR4,угар!AG5:AG10001,Ф7!B117,угар!G5:G10001,D6)+SUMIFS(угар!A5:A10001,угар!F5:F10001,AR4,угар!AH5:AH10001,Ф7!B117,угар!G5:G10001,D6)+SUMIFS(угар!A5:A10001,угар!F5:F10001,AR4,угар!AI5:AI10001,Ф7!B117,угар!G5:G10001,D6)+SUMIFS(угар!A5:A10001,угар!F5:F10001,AR4,угар!AJ5:AJ10001,Ф7!B117,угар!G5:G10001,D6)</f>
        <v>0</v>
      </c>
      <c r="AS117" s="1317">
        <f>SUMIFS(угар!A5:A10001,угар!F5:F10001,AR4,угар!AA5:AA10001,Ф7!B117,угар!G5:G10001,E6)+SUMIFS(угар!A5:A10001,угар!F5:F10001,AR4,угар!AB5:AB10001,Ф7!B117,угар!G5:G10001,E6)+SUMIFS(угар!A5:A10001,угар!F5:F10001,AR4,угар!AC5:AC10001,Ф7!B117,угар!G5:G10001,E6)+SUMIFS(угар!A5:A10001,угар!F5:F10001,AR4,угар!AD5:AD10001,Ф7!B117,угар!G5:G10001,E6)+SUMIFS(угар!A5:A10001,угар!F5:F10001,AR4,угар!AE5:AE10001,Ф7!B117,угар!G5:G10001,E6)+SUMIFS(угар!A5:A10001,угар!F5:F10001,AR4,угар!AF5:AF10001,Ф7!B117,угар!G5:G10001,E6)+SUMIFS(угар!A5:A10001,угар!F5:F10001,AR4,угар!AG5:AG10001,Ф7!B117,угар!G5:G10001,E6)+SUMIFS(угар!A5:A10001,угар!F5:F10001,AR4,угар!AH5:AH10001,Ф7!B117,угар!G5:G10001,E6)+SUMIFS(угар!A5:A10001,угар!F5:F10001,AR4,угар!AI5:AI10001,Ф7!B117,угар!G5:G10001,E6)+SUMIFS(угар!A5:A10001,угар!F5:F10001,AR4,угар!AJ5:AJ10001,Ф7!B117,угар!G5:G10001,E6)</f>
        <v>0</v>
      </c>
      <c r="AT117" s="1317">
        <f>SUMIFS(угар!A5:A10001,угар!F5:F10001,AT4,угар!AA5:AA10001,Ф7!B117,угар!G5:G10001,D6)+SUMIFS(угар!A5:A10001,угар!F5:F10001,AT4,угар!AB5:AB10001,Ф7!B117,угар!G5:G10001,D6)+SUMIFS(угар!A5:A10001,угар!F5:F10001,AT4,угар!AC5:AC10001,Ф7!B117,угар!G5:G10001,D6)+SUMIFS(угар!A5:A10001,угар!F5:F10001,AT4,угар!AD5:AD10001,Ф7!B117,угар!G5:G10001,D6)+SUMIFS(угар!A5:A10001,угар!F5:F10001,AT4,угар!AE5:AE10001,Ф7!B117,угар!G5:G10001,D6)+SUMIFS(угар!A5:A10001,угар!F5:F10001,AT4,угар!AF5:AF10001,Ф7!B117,угар!G5:G10001,D6)+SUMIFS(угар!A5:A10001,угар!F5:F10001,AT4,угар!AG5:AG10001,Ф7!B117,угар!G5:G10001,D6)+SUMIFS(угар!A5:A10001,угар!F5:F10001,AT4,угар!AH5:AH10001,Ф7!B117,угар!G5:G10001,D6)+SUMIFS(угар!A5:A10001,угар!F5:F10001,AT4,угар!AI5:AI10001,Ф7!B117,угар!G5:G10001,D6)+SUMIFS(угар!A5:A10001,угар!F5:F10001,AT4,угар!AJ5:AJ10001,Ф7!B117,угар!G5:G10001,D6)</f>
        <v>0</v>
      </c>
      <c r="AU117" s="1317">
        <f>SUMIFS(угар!A5:A10001,угар!F5:F10001,AT4,угар!AA5:AA10001,Ф7!B117,угар!G5:G10001,E6)+SUMIFS(угар!A5:A10001,угар!F5:F10001,AT4,угар!AB5:AB10001,Ф7!B117,угар!G5:G10001,E6)+SUMIFS(угар!A5:A10001,угар!F5:F10001,AT4,угар!AC5:AC10001,Ф7!B117,угар!G5:G10001,E6)+SUMIFS(угар!A5:A10001,угар!F5:F10001,AT4,угар!AD5:AD10001,Ф7!B117,угар!G5:G10001,E6)+SUMIFS(угар!A5:A10001,угар!F5:F10001,AT4,угар!AE5:AE10001,Ф7!B117,угар!G5:G10001,E6)+SUMIFS(угар!A5:A10001,угар!F5:F10001,AT4,угар!AF5:AF10001,Ф7!B117,угар!G5:G10001,E6)+SUMIFS(угар!A5:A10001,угар!F5:F10001,AT4,угар!AG5:AG10001,Ф7!B117,угар!G5:G10001,E6)+SUMIFS(угар!A5:A10001,угар!F5:F10001,AT4,угар!AH5:AH10001,Ф7!B117,угар!G5:G10001,E6)+SUMIFS(угар!A5:A10001,угар!F5:F10001,AT4,угар!AI5:AI10001,Ф7!B117,угар!G5:G10001,E6)+SUMIFS(угар!A5:A10001,угар!F5:F10001,AT4,угар!AJ5:AJ10001,Ф7!B117,угар!G5:G10001,E6)</f>
        <v>0</v>
      </c>
      <c r="AV117" s="1312">
        <f>SUMIFS(угар!A5:A10001,угар!F5:F10001,AV4,угар!AA5:AA10001,Ф7!B117,угар!G5:G10001,D6)+SUMIFS(угар!A5:A10001,угар!F5:F10001,AV4,угар!AB5:AB10001,Ф7!B117,угар!G5:G10001,D6)+SUMIFS(угар!A5:A10001,угар!F5:F10001,AV4,угар!AC5:AC10001,Ф7!B117,угар!G5:G10001,D6)+SUMIFS(угар!A5:A10001,угар!F5:F10001,AV4,угар!AD5:AD10001,Ф7!B117,угар!G5:G10001,D6)+SUMIFS(угар!A5:A10001,угар!F5:F10001,AV4,угар!AE5:AE10001,Ф7!B117,угар!G5:G10001,D6)+SUMIFS(угар!A5:A10001,угар!F5:F10001,AV4,угар!AF5:AF10001,Ф7!B117,угар!G5:G10001,D6)+SUMIFS(угар!A5:A10001,угар!F5:F10001,AV4,угар!AG5:AG10001,Ф7!B117,угар!G5:G10001,D6)+SUMIFS(угар!A5:A10001,угар!F5:F10001,AV4,угар!AH5:AH10001,Ф7!B117,угар!G5:G10001,D6)+SUMIFS(угар!A5:A10001,угар!F5:F10001,AV4,угар!AI5:AI10001,Ф7!B117,угар!G5:G10001,D6)+SUMIFS(угар!A5:A10001,угар!F5:F10001,AV4,угар!AJ5:AJ10001,Ф7!B117,угар!G5:G10001,D6)</f>
        <v>0</v>
      </c>
      <c r="AW117" s="1312">
        <f>SUMIFS(угар!A5:A10001,угар!F5:F10001,AV4,угар!AA5:AA10001,Ф7!B117,угар!G5:G10001,E6)+SUMIFS(угар!A5:A10001,угар!F5:F10001,AV4,угар!AB5:AB10001,Ф7!B117,угар!G5:G10001,E6)+SUMIFS(угар!A5:A10001,угар!F5:F10001,AV4,угар!AC5:AC10001,Ф7!B117,угар!G5:G10001,E6)+SUMIFS(угар!A5:A10001,угар!F5:F10001,AV4,угар!AD5:AD10001,Ф7!B117,угар!G5:G10001,E6)+SUMIFS(угар!A5:A10001,угар!F5:F10001,AV4,угар!AE5:AE10001,Ф7!B117,угар!G5:G10001,E6)+SUMIFS(угар!A5:A10001,угар!F5:F10001,AV4,угар!AF5:AF10001,Ф7!B117,угар!G5:G10001,E6)+SUMIFS(угар!A5:A10001,угар!F5:F10001,AV4,угар!AG5:AG10001,Ф7!B117,угар!G5:G10001,E6)+SUMIFS(угар!A5:A10001,угар!F5:F10001,AV4,угар!AH5:AH10001,Ф7!B117,угар!G5:G10001,E6)+SUMIFS(угар!A5:A10001,угар!F5:F10001,AV4,угар!AI5:AI10001,Ф7!B117,угар!G5:G10001,E6)+SUMIFS(угар!A5:A10001,угар!F5:F10001,AV4,угар!AJ5:AJ10001,Ф7!B117,угар!G5:G10001,E6)</f>
        <v>0</v>
      </c>
    </row>
    <row r="118" spans="1:49" ht="63.75" thickBot="1">
      <c r="A118" s="1292">
        <v>13</v>
      </c>
      <c r="B118" s="210" t="s">
        <v>714</v>
      </c>
      <c r="C118" s="1292">
        <f t="shared" si="30"/>
        <v>80</v>
      </c>
      <c r="D118" s="1292">
        <f t="shared" si="36"/>
        <v>35</v>
      </c>
      <c r="E118" s="1292">
        <f t="shared" si="37"/>
        <v>45</v>
      </c>
      <c r="F118" s="1315">
        <f t="shared" si="25"/>
        <v>75</v>
      </c>
      <c r="G118" s="1315">
        <v>33</v>
      </c>
      <c r="H118" s="1337">
        <v>42</v>
      </c>
      <c r="I118" s="1351">
        <f t="shared" si="32"/>
        <v>1</v>
      </c>
      <c r="J118" s="1352">
        <f t="shared" si="33"/>
        <v>0.4375</v>
      </c>
      <c r="K118" s="1352">
        <f t="shared" si="34"/>
        <v>0.5625</v>
      </c>
      <c r="L118" s="1342">
        <f>L119+L120+L121+L122+L123</f>
        <v>0</v>
      </c>
      <c r="M118" s="1316">
        <f>M119+M120+M121+M122+M123</f>
        <v>0</v>
      </c>
      <c r="N118" s="1316">
        <f t="shared" ref="N118:AT118" si="40">N119+N120+N121+N122+N123</f>
        <v>0</v>
      </c>
      <c r="O118" s="1316">
        <f t="shared" si="40"/>
        <v>0</v>
      </c>
      <c r="P118" s="1316">
        <f t="shared" si="40"/>
        <v>0</v>
      </c>
      <c r="Q118" s="1316">
        <f t="shared" si="40"/>
        <v>0</v>
      </c>
      <c r="R118" s="1316">
        <f t="shared" si="40"/>
        <v>1</v>
      </c>
      <c r="S118" s="1316">
        <f t="shared" si="40"/>
        <v>7</v>
      </c>
      <c r="T118" s="1316">
        <f t="shared" si="40"/>
        <v>1</v>
      </c>
      <c r="U118" s="1316">
        <f t="shared" si="40"/>
        <v>2</v>
      </c>
      <c r="V118" s="1316">
        <f t="shared" si="40"/>
        <v>0</v>
      </c>
      <c r="W118" s="1316">
        <f t="shared" si="40"/>
        <v>0</v>
      </c>
      <c r="X118" s="1316">
        <f t="shared" si="40"/>
        <v>0</v>
      </c>
      <c r="Y118" s="1316">
        <f t="shared" si="40"/>
        <v>12</v>
      </c>
      <c r="Z118" s="1316">
        <f t="shared" si="40"/>
        <v>0</v>
      </c>
      <c r="AA118" s="1316">
        <f t="shared" si="40"/>
        <v>0</v>
      </c>
      <c r="AB118" s="1316">
        <f t="shared" si="40"/>
        <v>2</v>
      </c>
      <c r="AC118" s="1316">
        <f t="shared" si="40"/>
        <v>0</v>
      </c>
      <c r="AD118" s="1316">
        <f t="shared" si="40"/>
        <v>0</v>
      </c>
      <c r="AE118" s="1316">
        <f t="shared" si="40"/>
        <v>0</v>
      </c>
      <c r="AF118" s="1316">
        <f t="shared" si="40"/>
        <v>0</v>
      </c>
      <c r="AG118" s="1316">
        <f t="shared" si="40"/>
        <v>1</v>
      </c>
      <c r="AH118" s="1316">
        <f t="shared" si="40"/>
        <v>11</v>
      </c>
      <c r="AI118" s="1316">
        <f t="shared" si="40"/>
        <v>0</v>
      </c>
      <c r="AJ118" s="1316">
        <f t="shared" si="40"/>
        <v>0</v>
      </c>
      <c r="AK118" s="1316">
        <f t="shared" si="40"/>
        <v>0</v>
      </c>
      <c r="AL118" s="1316">
        <f t="shared" si="40"/>
        <v>0</v>
      </c>
      <c r="AM118" s="1316">
        <f t="shared" si="40"/>
        <v>0</v>
      </c>
      <c r="AN118" s="1316">
        <f t="shared" si="40"/>
        <v>3</v>
      </c>
      <c r="AO118" s="1316">
        <f t="shared" si="40"/>
        <v>8</v>
      </c>
      <c r="AP118" s="1316">
        <f t="shared" si="40"/>
        <v>0</v>
      </c>
      <c r="AQ118" s="1316">
        <f t="shared" si="40"/>
        <v>14</v>
      </c>
      <c r="AR118" s="1316">
        <f t="shared" si="40"/>
        <v>9</v>
      </c>
      <c r="AS118" s="1316">
        <f t="shared" si="40"/>
        <v>1</v>
      </c>
      <c r="AT118" s="1316">
        <f t="shared" si="40"/>
        <v>8</v>
      </c>
      <c r="AU118" s="1316">
        <f>AU119+AU120+AU121+AU122+AU123</f>
        <v>0</v>
      </c>
      <c r="AV118" s="1316">
        <f>AV119+AV120+AV121+AV122+AV123</f>
        <v>0</v>
      </c>
      <c r="AW118" s="1316">
        <f>AW119+AW120+AW121+AW122+AW123</f>
        <v>0</v>
      </c>
    </row>
    <row r="119" spans="1:49" ht="16.5" thickBot="1">
      <c r="A119" s="1298" t="s">
        <v>542</v>
      </c>
      <c r="B119" s="208" t="s">
        <v>636</v>
      </c>
      <c r="C119" s="1292">
        <f t="shared" si="30"/>
        <v>0</v>
      </c>
      <c r="D119" s="1292">
        <f t="shared" si="36"/>
        <v>0</v>
      </c>
      <c r="E119" s="1292">
        <f t="shared" si="37"/>
        <v>0</v>
      </c>
      <c r="F119" s="1315">
        <f t="shared" si="25"/>
        <v>0</v>
      </c>
      <c r="G119" s="1315">
        <v>0</v>
      </c>
      <c r="H119" s="1337">
        <v>0</v>
      </c>
      <c r="I119" s="1351" t="e">
        <f t="shared" si="32"/>
        <v>#DIV/0!</v>
      </c>
      <c r="J119" s="1352" t="e">
        <f t="shared" si="33"/>
        <v>#DIV/0!</v>
      </c>
      <c r="K119" s="1352" t="e">
        <f t="shared" si="34"/>
        <v>#DIV/0!</v>
      </c>
      <c r="L119" s="1340">
        <f>SUMIFS(угар!AQ5:AQ10000,угар!F5:F10000,L4,угар!G5:G10000,D6,угар!M5:M10000,B119)</f>
        <v>0</v>
      </c>
      <c r="M119" s="1312">
        <f>SUMIFS(угар!AQ5:AQ10000,угар!F5:F10000,L4,угар!G5:G10000,E6,угар!M5:M10000,B119)</f>
        <v>0</v>
      </c>
      <c r="N119" s="1312">
        <f>SUMIFS(угар!AQ5:AQ10000,угар!F5:F10000,N4,угар!G5:G10000,D6,угар!M5:M10000,B119)</f>
        <v>0</v>
      </c>
      <c r="O119" s="1312">
        <f>SUMIFS(угар!AQ5:AQ10000,угар!F5:F10000,N4,угар!G5:G10000,E6,угар!M5:M10000,B119)</f>
        <v>0</v>
      </c>
      <c r="P119" s="1312">
        <f>SUMIFS(угар!AQ5:AQ10000,угар!F5:F10000,P4,угар!G5:G10000,D6,угар!M5:M10000,B119)</f>
        <v>0</v>
      </c>
      <c r="Q119" s="1312">
        <f>SUMIFS(угар!AQ5:AQ10000,угар!F5:F10000,P4,угар!G5:G10000,E6,угар!M5:M10000,B119)</f>
        <v>0</v>
      </c>
      <c r="R119" s="1312">
        <f>SUMIFS(угар!AQ5:AQ10000,угар!F5:F10000,R4,угар!G5:G10000,D6,угар!M5:M10000,B119)</f>
        <v>0</v>
      </c>
      <c r="S119" s="1312">
        <f>SUMIFS(угар!AQ5:AQ10000,угар!F5:F10000,R4,угар!G5:G10000,E6,угар!M5:M10000,B119)</f>
        <v>0</v>
      </c>
      <c r="T119" s="1312">
        <f>SUMIFS(угар!AQ5:AQ10000,угар!F5:F10000,T4,угар!G5:G10000,D6,угар!M5:M10000,B119)</f>
        <v>0</v>
      </c>
      <c r="U119" s="1312">
        <f>SUMIFS(угар!AQ5:AQ10000,угар!F5:F10000,T4,угар!G5:G10000,E6,угар!M5:M10000,B119)</f>
        <v>0</v>
      </c>
      <c r="V119" s="1312">
        <f>SUMIFS(угар!AQ5:AQ10000,угар!F5:F10000,V4,угар!G5:G10000,D6,угар!M5:M10000,B119)</f>
        <v>0</v>
      </c>
      <c r="W119" s="1312">
        <f>SUMIFS(угар!AQ5:AQ10000,угар!F5:F10000,V4,угар!G5:G10000,E6,угар!M5:M10000,B119)</f>
        <v>0</v>
      </c>
      <c r="X119" s="1312">
        <f>SUMIFS(угар!AQ5:AQ10000,угар!F5:F10000,X4,угар!G5:G10000,D6,угар!M5:M10000,B119)</f>
        <v>0</v>
      </c>
      <c r="Y119" s="1312">
        <f>SUMIFS(угар!AQ5:AQ10000,угар!F5:F10000,X4,угар!G5:G10000,E6,угар!M5:M10000,B119)</f>
        <v>0</v>
      </c>
      <c r="Z119" s="1312">
        <f>SUMIFS(угар!AQ5:AQ10000,угар!F5:F10000,Z4,угар!G5:G10000,D6,угар!M5:M10000,B119)</f>
        <v>0</v>
      </c>
      <c r="AA119" s="1312">
        <f>SUMIFS(угар!AQ5:AQ10000,угар!F5:F10000,Z4,угар!G5:G10000,E6,угар!M5:M10000,B119)</f>
        <v>0</v>
      </c>
      <c r="AB119" s="1312">
        <f>SUMIFS(угар!AQ5:AQ10000,угар!F5:F10000,AB4,угар!G5:G10000,D6,угар!M5:M10000,B119)</f>
        <v>0</v>
      </c>
      <c r="AC119" s="1312">
        <f>SUMIFS(угар!AQ5:AQ10000,угар!F5:F10000,AB4,угар!G5:G10000,E6,угар!M5:M10000,B119)</f>
        <v>0</v>
      </c>
      <c r="AD119" s="1312">
        <f>SUMIFS(угар!AQ5:AQ10000,угар!F5:F10000,AD4,угар!G5:G10000,D6,угар!M5:M10000,B119)</f>
        <v>0</v>
      </c>
      <c r="AE119" s="1312">
        <f>SUMIFS(угар!AQ5:AQ10000,угар!F5:F10000,AD4,угар!G5:G10000,E6,угар!M5:M10000,B119)</f>
        <v>0</v>
      </c>
      <c r="AF119" s="1312">
        <f>SUMIFS(угар!AQ5:AQ10000,угар!F5:F10000,AF4,угар!G5:G10000,D6,угар!M5:M10000,B119)</f>
        <v>0</v>
      </c>
      <c r="AG119" s="1312">
        <f>SUMIFS(угар!AQ5:AQ10000,угар!F5:F10000,AF4,угар!G5:G10000,E6,угар!M5:M10000,B119)</f>
        <v>0</v>
      </c>
      <c r="AH119" s="1312">
        <f>SUMIFS(угар!AQ5:AQ10000,угар!F5:F10000,AH4,угар!G5:G10000,D6,угар!M5:M10000,B119)</f>
        <v>0</v>
      </c>
      <c r="AI119" s="1312">
        <f>SUMIFS(угар!AQ5:AQ10000,угар!F5:F10000,AH4,угар!G5:G10000,E6,угар!M5:M10000,B119)</f>
        <v>0</v>
      </c>
      <c r="AJ119" s="1312">
        <f>SUMIFS(угар!AQ5:AQ10000,угар!F5:F10000,AJ4,угар!G5:G10000,D6,угар!M5:M10000,B119)</f>
        <v>0</v>
      </c>
      <c r="AK119" s="1312">
        <f>SUMIFS(угар!AQ5:AQ10000,угар!F5:F10000,AJ4,угар!G5:G10000,E6,угар!M5:M10000,B119)</f>
        <v>0</v>
      </c>
      <c r="AL119" s="1312">
        <f>SUMIFS(угар!AQ5:AQ10000,угар!F5:F10000,AL4,угар!G5:G10000,D6,угар!M5:M10000,B119)</f>
        <v>0</v>
      </c>
      <c r="AM119" s="1312">
        <f>SUMIFS(угар!AQ5:AQ10000,угар!F5:F10000,AL4,угар!G5:G10000,E6,угар!M5:M10000,B119)</f>
        <v>0</v>
      </c>
      <c r="AN119" s="1312">
        <f>SUMIFS(угар!AQ5:AQ10000,угар!F5:F10000,AN4,угар!G5:G10000,D6,угар!M5:M10000,B119)</f>
        <v>0</v>
      </c>
      <c r="AO119" s="1312">
        <f>SUMIFS(угар!AQ5:AQ10000,угар!F5:F10000,AN4,угар!G5:G10000,E6,угар!M5:M10000,B119)</f>
        <v>0</v>
      </c>
      <c r="AP119" s="1312">
        <f>SUMIFS(угар!AQ5:AQ10000,угар!F5:F10000,AP4,угар!G5:G10000,D6,угар!M5:M10000,B119)</f>
        <v>0</v>
      </c>
      <c r="AQ119" s="1312">
        <f>SUMIFS(угар!AQ5:AQ10000,угар!F5:F10000,AP4,угар!G5:G10000,E6,угар!M5:M10000,B119)</f>
        <v>0</v>
      </c>
      <c r="AR119" s="1312">
        <f>SUMIFS(угар!AQ5:AQ10000,угар!F5:F10000,AR4,угар!G5:G10000,D6,угар!M5:M10000,B119)</f>
        <v>0</v>
      </c>
      <c r="AS119" s="1312">
        <f>SUMIFS(угар!AQ5:AQ10000,угар!F5:F10000,AR4,угар!G5:G10000,E6,угар!M5:M10000,B119)</f>
        <v>0</v>
      </c>
      <c r="AT119" s="1312">
        <f>SUMIFS(угар!AQ5:AQ10000,угар!F5:F10000,AT4,угар!G5:G10000,D6,угар!M5:M10000,B119)</f>
        <v>0</v>
      </c>
      <c r="AU119" s="1312">
        <f>SUMIFS(угар!AQ5:AQ10000,угар!F5:F10000,AT4,угар!G5:G10000,E6,угар!M5:M10000,B119)</f>
        <v>0</v>
      </c>
      <c r="AV119" s="1312">
        <f>SUMIFS(угар!AQ5:AQ10000,угар!F5:F10000,AV4,угар!G5:G10000,D6,угар!M5:M10000,B119)</f>
        <v>0</v>
      </c>
      <c r="AW119" s="1312">
        <f>SUMIFS(угар!AQ5:AQ10000,угар!F5:F10000,AV4,угар!G5:G10000,E6,угар!M5:M10000,B119)</f>
        <v>0</v>
      </c>
    </row>
    <row r="120" spans="1:49" ht="16.5" thickBot="1">
      <c r="A120" s="1298" t="s">
        <v>543</v>
      </c>
      <c r="B120" s="208" t="s">
        <v>407</v>
      </c>
      <c r="C120" s="1292">
        <f t="shared" si="30"/>
        <v>78</v>
      </c>
      <c r="D120" s="1292">
        <f t="shared" si="36"/>
        <v>35</v>
      </c>
      <c r="E120" s="1292">
        <f t="shared" si="37"/>
        <v>43</v>
      </c>
      <c r="F120" s="1315">
        <f t="shared" si="25"/>
        <v>75</v>
      </c>
      <c r="G120" s="1315">
        <v>33</v>
      </c>
      <c r="H120" s="1337">
        <v>42</v>
      </c>
      <c r="I120" s="1351">
        <f t="shared" si="32"/>
        <v>1</v>
      </c>
      <c r="J120" s="1352">
        <f t="shared" si="33"/>
        <v>0.44871794871794873</v>
      </c>
      <c r="K120" s="1352">
        <f t="shared" si="34"/>
        <v>0.55128205128205132</v>
      </c>
      <c r="L120" s="1340">
        <f>SUMIFS(угар!AQ5:AQ10000,угар!F5:F10000,L4,угар!G5:G10000,D6,угар!M5:M10000,B120)</f>
        <v>0</v>
      </c>
      <c r="M120" s="1312">
        <f>SUMIFS(угар!AQ5:AQ10000,угар!F5:F10000,L4,угар!G5:G10000,E6,угар!M5:M10000,B120)</f>
        <v>0</v>
      </c>
      <c r="N120" s="1312">
        <f>SUMIFS(угар!AQ5:AQ10000,угар!F5:F10000,N4,угар!G5:G10000,D6,угар!M5:M10000,B120)</f>
        <v>0</v>
      </c>
      <c r="O120" s="1312">
        <f>SUMIFS(угар!AQ5:AQ10000,угар!F5:F10000,N4,угар!G5:G10000,E6,угар!M5:M10000,B120)</f>
        <v>0</v>
      </c>
      <c r="P120" s="1312">
        <f>SUMIFS(угар!AQ5:AQ10000,угар!F5:F10000,P4,угар!G5:G10000,D6,угар!M5:M10000,B120)</f>
        <v>0</v>
      </c>
      <c r="Q120" s="1312">
        <f>SUMIFS(угар!AQ5:AQ10000,угар!F5:F10000,P4,угар!G5:G10000,E6,угар!M5:M10000,B120)</f>
        <v>0</v>
      </c>
      <c r="R120" s="1312">
        <f>SUMIFS(угар!AQ5:AQ10000,угар!F5:F10000,R4,угар!G5:G10000,D6,угар!M5:M10000,B120)</f>
        <v>1</v>
      </c>
      <c r="S120" s="1312">
        <f>SUMIFS(угар!AQ5:AQ10000,угар!F5:F10000,R4,угар!G5:G10000,E6,угар!M5:M10000,B120)</f>
        <v>7</v>
      </c>
      <c r="T120" s="1323">
        <f>SUMIFS(угар!AQ5:AQ10000,угар!F5:F10000,T4,угар!G5:G10000,D6,угар!M5:M10000,B120)</f>
        <v>1</v>
      </c>
      <c r="U120" s="1312">
        <f>SUMIFS(угар!AQ5:AQ10000,угар!F5:F10000,T4,угар!G5:G10000,E6,угар!M5:M10000,B120)</f>
        <v>0</v>
      </c>
      <c r="V120" s="1312">
        <f>SUMIFS(угар!AQ5:AQ10000,угар!F5:F10000,V4,угар!G5:G10000,D6,угар!M5:M10000,B120)</f>
        <v>0</v>
      </c>
      <c r="W120" s="1312">
        <f>SUMIFS(угар!AQ5:AQ10000,угар!F5:F10000,V4,угар!G5:G10000,E6,угар!M5:M10000,B120)</f>
        <v>0</v>
      </c>
      <c r="X120" s="1312">
        <f>SUMIFS(угар!AQ5:AQ10000,угар!F5:F10000,X4,угар!G5:G10000,D6,угар!M5:M10000,B120)</f>
        <v>0</v>
      </c>
      <c r="Y120" s="1312">
        <f>SUMIFS(угар!AQ5:AQ10000,угар!F5:F10000,X4,угар!G5:G10000,E6,угар!M5:M10000,B120)</f>
        <v>12</v>
      </c>
      <c r="Z120" s="1312">
        <f>SUMIFS(угар!AQ5:AQ10000,угар!F5:F10000,Z4,угар!G5:G10000,D6,угар!M5:M10000,B120)</f>
        <v>0</v>
      </c>
      <c r="AA120" s="1312">
        <f>SUMIFS(угар!AQ5:AQ10000,угар!F5:F10000,Z4,угар!G5:G10000,E6,угар!M5:M10000,B120)</f>
        <v>0</v>
      </c>
      <c r="AB120" s="1312">
        <f>SUMIFS(угар!AQ5:AQ10000,угар!F5:F10000,AB4,угар!G5:G10000,D6,угар!M5:M10000,B120)</f>
        <v>2</v>
      </c>
      <c r="AC120" s="1312">
        <f>SUMIFS(угар!AQ5:AQ10000,угар!F5:F10000,AB4,угар!G5:G10000,E6,угар!M5:M10000,B120)</f>
        <v>0</v>
      </c>
      <c r="AD120" s="1312">
        <f>SUMIFS(угар!AQ5:AQ10000,угар!F5:F10000,AD4,угар!G5:G10000,D6,угар!M5:M10000,B120)</f>
        <v>0</v>
      </c>
      <c r="AE120" s="1312">
        <f>SUMIFS(угар!AQ5:AQ10000,угар!F5:F10000,AD4,угар!G5:G10000,E6,угар!M5:M10000,B120)</f>
        <v>0</v>
      </c>
      <c r="AF120" s="1312">
        <f>SUMIFS(угар!AQ5:AQ10000,угар!F5:F10000,AF4,угар!G5:G10000,D6,угар!M5:M10000,B120)</f>
        <v>0</v>
      </c>
      <c r="AG120" s="1312">
        <f>SUMIFS(угар!AQ5:AQ10000,угар!F5:F10000,AF4,угар!G5:G10000,E6,угар!M5:M10000,B120)</f>
        <v>1</v>
      </c>
      <c r="AH120" s="1323">
        <f>SUMIFS(угар!AQ5:AQ10000,угар!F5:F10000,AH4,угар!G5:G10000,D6,угар!M5:M10000,B120)</f>
        <v>11</v>
      </c>
      <c r="AI120" s="1323">
        <f>SUMIFS(угар!AQ5:AQ10000,угар!F5:F10000,AH4,угар!G5:G10000,E6,угар!M5:M10000,B120)</f>
        <v>0</v>
      </c>
      <c r="AJ120" s="1312">
        <f>SUMIFS(угар!AQ5:AQ10000,угар!F5:F10000,AJ4,угар!G5:G10000,D6,угар!M5:M10000,B120)</f>
        <v>0</v>
      </c>
      <c r="AK120" s="1312">
        <f>SUMIFS(угар!AQ5:AQ10000,угар!F5:F10000,AJ4,угар!G5:G10000,E6,угар!M5:M10000,B120)</f>
        <v>0</v>
      </c>
      <c r="AL120" s="1312">
        <f>SUMIFS(угар!AQ5:AQ10000,угар!F5:F10000,AL4,угар!G5:G10000,D6,угар!M5:M10000,B120)</f>
        <v>0</v>
      </c>
      <c r="AM120" s="1312">
        <f>SUMIFS(угар!AQ5:AQ10000,угар!F5:F10000,AL4,угар!G5:G10000,E6,угар!M5:M10000,B120)</f>
        <v>0</v>
      </c>
      <c r="AN120" s="1312">
        <f>SUMIFS(угар!AQ5:AQ10000,угар!F5:F10000,AN4,угар!G5:G10000,D6,угар!M5:M10000,B120)</f>
        <v>3</v>
      </c>
      <c r="AO120" s="1312">
        <f>SUMIFS(угар!AQ5:AQ10000,угар!F5:F10000,AN4,угар!G5:G10000,E6,угар!M5:M10000,B120)</f>
        <v>8</v>
      </c>
      <c r="AP120" s="1312">
        <f>SUMIFS(угар!AQ5:AQ10000,угар!F5:F10000,AP4,угар!G5:G10000,D6,угар!M5:M10000,B120)</f>
        <v>0</v>
      </c>
      <c r="AQ120" s="1312">
        <f>SUMIFS(угар!AQ5:AQ10000,угар!F5:F10000,AP4,угар!G5:G10000,E6,угар!M5:M10000,B120)</f>
        <v>14</v>
      </c>
      <c r="AR120" s="1312">
        <f>SUMIFS(угар!AQ5:AQ10000,угар!F5:F10000,AR4,угар!G5:G10000,D6,угар!M5:M10000,B120)</f>
        <v>9</v>
      </c>
      <c r="AS120" s="1312">
        <f>SUMIFS(угар!AQ5:AQ10000,угар!F5:F10000,AR4,угар!G5:G10000,E6,угар!M5:M10000,B120)</f>
        <v>1</v>
      </c>
      <c r="AT120" s="1312">
        <f>SUMIFS(угар!AQ5:AQ10000,угар!F5:F10000,AT4,угар!G5:G10000,D6,угар!M5:M10000,B120)</f>
        <v>8</v>
      </c>
      <c r="AU120" s="1312">
        <f>SUMIFS(угар!AQ5:AQ10000,угар!F5:F10000,AT4,угар!G5:G10000,E6,угар!M5:M10000,B120)</f>
        <v>0</v>
      </c>
      <c r="AV120" s="1312">
        <f>SUMIFS(угар!AQ5:AQ10000,угар!F5:F10000,AV4,угар!G5:G10000,D6,угар!M5:M10000,B120)</f>
        <v>0</v>
      </c>
      <c r="AW120" s="1312">
        <f>SUMIFS(угар!AQ5:AQ10000,угар!F5:F10000,AV4,угар!G5:G10000,E6,угар!M5:M10000,B120)</f>
        <v>0</v>
      </c>
    </row>
    <row r="121" spans="1:49" ht="16.5" thickBot="1">
      <c r="A121" s="1298" t="s">
        <v>544</v>
      </c>
      <c r="B121" s="208" t="s">
        <v>408</v>
      </c>
      <c r="C121" s="1292">
        <f t="shared" si="30"/>
        <v>0</v>
      </c>
      <c r="D121" s="1292">
        <f t="shared" si="36"/>
        <v>0</v>
      </c>
      <c r="E121" s="1292">
        <f t="shared" si="37"/>
        <v>0</v>
      </c>
      <c r="F121" s="1315">
        <f t="shared" si="25"/>
        <v>0</v>
      </c>
      <c r="G121" s="1315">
        <v>0</v>
      </c>
      <c r="H121" s="1337">
        <v>0</v>
      </c>
      <c r="I121" s="1351" t="e">
        <f t="shared" si="32"/>
        <v>#DIV/0!</v>
      </c>
      <c r="J121" s="1352" t="e">
        <f t="shared" si="33"/>
        <v>#DIV/0!</v>
      </c>
      <c r="K121" s="1352" t="e">
        <f t="shared" si="34"/>
        <v>#DIV/0!</v>
      </c>
      <c r="L121" s="1340">
        <f>SUMIFS(угар!AQ5:AQ10000,угар!F5:F10000,L4,угар!G5:G10000,D6,угар!M5:M10000,B121)</f>
        <v>0</v>
      </c>
      <c r="M121" s="1312">
        <f>SUMIFS(угар!AQ5:AQ10000,угар!F5:F10000,L4,угар!G5:G10000,E6,угар!M5:M10000,B121)</f>
        <v>0</v>
      </c>
      <c r="N121" s="1312">
        <f>SUMIFS(угар!AQ5:AQ10000,угар!F5:F10000,N4,угар!G5:G10000,D6,угар!M5:M10000,B121)</f>
        <v>0</v>
      </c>
      <c r="O121" s="1312">
        <f>SUMIFS(угар!AQ5:AQ10000,угар!F5:F10000,N4,угар!G5:G10000,E6,угар!M5:M10000,B121)</f>
        <v>0</v>
      </c>
      <c r="P121" s="1312">
        <f>SUMIFS(угар!AQ5:AQ10000,угар!F5:F10000,P4,угар!G5:G10000,D6,угар!M5:M10000,B121)</f>
        <v>0</v>
      </c>
      <c r="Q121" s="1312">
        <f>SUMIFS(угар!AQ5:AQ10000,угар!F5:F10000,P4,угар!G5:G10000,E6,угар!M5:M10000,B121)</f>
        <v>0</v>
      </c>
      <c r="R121" s="1312">
        <f>SUMIFS(угар!AQ5:AQ10000,угар!F5:F10000,R4,угар!G5:G10000,D6,угар!M5:M10000,B121)</f>
        <v>0</v>
      </c>
      <c r="S121" s="1312">
        <f>SUMIFS(угар!AQ5:AQ10000,угар!F5:F10000,R4,угар!G5:G10000,E6,угар!M5:M10000,B121)</f>
        <v>0</v>
      </c>
      <c r="T121" s="1323">
        <f>SUMIFS(угар!AQ5:AQ10000,угар!F5:F10000,T4,угар!G5:G10000,D6,угар!M5:M10000,B121)</f>
        <v>0</v>
      </c>
      <c r="U121" s="1312">
        <f>SUMIFS(угар!AQ5:AQ10000,угар!F5:F10000,T4,угар!G5:G10000,E6,угар!M5:M10000,B121)</f>
        <v>0</v>
      </c>
      <c r="V121" s="1312">
        <f>SUMIFS(угар!AQ5:AQ10000,угар!F5:F10000,V4,угар!G5:G10000,D6,угар!M5:M10000,B121)</f>
        <v>0</v>
      </c>
      <c r="W121" s="1312">
        <f>SUMIFS(угар!AQ5:AQ10000,угар!F5:F10000,V4,угар!G5:G10000,E6,угар!M5:M10000,B121)</f>
        <v>0</v>
      </c>
      <c r="X121" s="1312">
        <f>SUMIFS(угар!AQ5:AQ10000,угар!F5:F10000,X4,угар!G5:G10000,D6,угар!M5:M10000,B121)</f>
        <v>0</v>
      </c>
      <c r="Y121" s="1312">
        <f>SUMIFS(угар!AQ5:AQ10000,угар!F5:F10000,X4,угар!G5:G10000,E6,угар!M5:M10000,B121)</f>
        <v>0</v>
      </c>
      <c r="Z121" s="1312">
        <f>SUMIFS(угар!AQ5:AQ10000,угар!F5:F10000,Z4,угар!G5:G10000,D6,угар!M5:M10000,B121)</f>
        <v>0</v>
      </c>
      <c r="AA121" s="1312">
        <f>SUMIFS(угар!AQ5:AQ10000,угар!F5:F10000,Z4,угар!G5:G10000,E6,угар!M5:M10000,B121)</f>
        <v>0</v>
      </c>
      <c r="AB121" s="1312">
        <f>SUMIFS(угар!AQ5:AQ10000,угар!F5:F10000,AB4,угар!G5:G10000,D6,угар!M5:M10000,B121)</f>
        <v>0</v>
      </c>
      <c r="AC121" s="1312">
        <f>SUMIFS(угар!AQ5:AQ10000,угар!F5:F10000,AB4,угар!G5:G10000,E6,угар!M5:M10000,B121)</f>
        <v>0</v>
      </c>
      <c r="AD121" s="1312">
        <f>SUMIFS(угар!AQ5:AQ10000,угар!F5:F10000,AD4,угар!G5:G10000,D6,угар!M5:M10000,B121)</f>
        <v>0</v>
      </c>
      <c r="AE121" s="1312">
        <f>SUMIFS(угар!AQ5:AQ10000,угар!F5:F10000,AD4,угар!G5:G10000,E6,угар!M5:M10000,B121)</f>
        <v>0</v>
      </c>
      <c r="AF121" s="1312">
        <f>SUMIFS(угар!AQ5:AQ10000,угар!F5:F10000,AF4,угар!G5:G10000,D6,угар!M5:M10000,B121)</f>
        <v>0</v>
      </c>
      <c r="AG121" s="1312">
        <f>SUMIFS(угар!AQ5:AQ10000,угар!F5:F10000,AF4,угар!G5:G10000,E6,угар!M5:M10000,B121)</f>
        <v>0</v>
      </c>
      <c r="AH121" s="1312">
        <f>SUMIFS(угар!AQ5:AQ10000,угар!F5:F10000,AH4,угар!G5:G10000,D6,угар!M5:M10000,B121)</f>
        <v>0</v>
      </c>
      <c r="AI121" s="1312">
        <f>SUMIFS(угар!AQ5:AQ10000,угар!F5:F10000,AH4,угар!G5:G10000,E6,угар!M5:M10000,B121)</f>
        <v>0</v>
      </c>
      <c r="AJ121" s="1312">
        <f>SUMIFS(угар!AQ5:AQ10000,угар!F5:F10000,AJ4,угар!G5:G10000,D6,угар!M5:M10000,B121)</f>
        <v>0</v>
      </c>
      <c r="AK121" s="1312">
        <f>SUMIFS(угар!AQ5:AQ10000,угар!F5:F10000,AJ4,угар!G5:G10000,E6,угар!M5:M10000,B121)</f>
        <v>0</v>
      </c>
      <c r="AL121" s="1312">
        <f>SUMIFS(угар!AQ5:AQ10000,угар!F5:F10000,AL4,угар!G5:G10000,D6,угар!M5:M10000,B121)</f>
        <v>0</v>
      </c>
      <c r="AM121" s="1312">
        <f>SUMIFS(угар!AQ5:AQ10000,угар!F5:F10000,AL4,угар!G5:G10000,E6,угар!M5:M10000,B121)</f>
        <v>0</v>
      </c>
      <c r="AN121" s="1312">
        <f>SUMIFS(угар!AQ5:AQ10000,угар!F5:F10000,AN4,угар!G5:G10000,D6,угар!M5:M10000,B121)</f>
        <v>0</v>
      </c>
      <c r="AO121" s="1312">
        <f>SUMIFS(угар!AQ5:AQ10000,угар!F5:F10000,AN4,угар!G5:G10000,E6,угар!M5:M10000,B121)</f>
        <v>0</v>
      </c>
      <c r="AP121" s="1312">
        <f>SUMIFS(угар!AQ5:AQ10000,угар!F5:F10000,AP4,угар!G5:G10000,D6,угар!M5:M10000,B121)</f>
        <v>0</v>
      </c>
      <c r="AQ121" s="1312">
        <f>SUMIFS(угар!AQ5:AQ10000,угар!F5:F10000,AP4,угар!G5:G10000,E6,угар!M5:M10000,B121)</f>
        <v>0</v>
      </c>
      <c r="AR121" s="1312">
        <f>SUMIFS(угар!AQ5:AQ10000,угар!F5:F10000,AR4,угар!G5:G10000,D6,угар!M5:M10000,B121)</f>
        <v>0</v>
      </c>
      <c r="AS121" s="1312">
        <f>SUMIFS(угар!AQ5:AQ10000,угар!F5:F10000,AR4,угар!G5:G10000,E6,угар!M5:M10000,B121)</f>
        <v>0</v>
      </c>
      <c r="AT121" s="1312">
        <f>SUMIFS(угар!AQ5:AQ10000,угар!F5:F10000,AT4,угар!G5:G10000,D6,угар!M5:M10000,B121)</f>
        <v>0</v>
      </c>
      <c r="AU121" s="1312">
        <f>SUMIFS(угар!AQ5:AQ10000,угар!F5:F10000,AT4,угар!G5:G10000,E6,угар!M5:M10000,B121)</f>
        <v>0</v>
      </c>
      <c r="AV121" s="1312">
        <f>SUMIFS(угар!AQ5:AQ10000,угар!F5:F10000,AV4,угар!G5:G10000,D6,угар!M5:M10000,B121)</f>
        <v>0</v>
      </c>
      <c r="AW121" s="1312">
        <f>SUMIFS(угар!AQ5:AQ10000,угар!F5:F10000,AV4,угар!G5:G10000,E6,угар!M5:M10000,B121)</f>
        <v>0</v>
      </c>
    </row>
    <row r="122" spans="1:49" ht="16.5" thickBot="1">
      <c r="A122" s="1298" t="s">
        <v>545</v>
      </c>
      <c r="B122" s="208" t="s">
        <v>410</v>
      </c>
      <c r="C122" s="1292">
        <f t="shared" si="30"/>
        <v>0</v>
      </c>
      <c r="D122" s="1292">
        <f t="shared" si="36"/>
        <v>0</v>
      </c>
      <c r="E122" s="1292">
        <f t="shared" si="37"/>
        <v>0</v>
      </c>
      <c r="F122" s="1315">
        <f t="shared" si="25"/>
        <v>0</v>
      </c>
      <c r="G122" s="1315">
        <v>0</v>
      </c>
      <c r="H122" s="1337">
        <v>0</v>
      </c>
      <c r="I122" s="1351" t="e">
        <f t="shared" si="32"/>
        <v>#DIV/0!</v>
      </c>
      <c r="J122" s="1352" t="e">
        <f t="shared" si="33"/>
        <v>#DIV/0!</v>
      </c>
      <c r="K122" s="1352" t="e">
        <f t="shared" si="34"/>
        <v>#DIV/0!</v>
      </c>
      <c r="L122" s="1340">
        <f>SUMIFS(угар!AQ5:AQ10000,угар!F5:F10000,L4,угар!G5:G10000,D6,угар!M5:M10000,B122)</f>
        <v>0</v>
      </c>
      <c r="M122" s="1312">
        <f>SUMIFS(угар!AQ5:AQ10000,угар!F5:F10000,L4,угар!G5:G10000,E6,угар!M5:M10000,B122)</f>
        <v>0</v>
      </c>
      <c r="N122" s="1312">
        <f>SUMIFS(угар!AQ5:AQ10000,угар!F5:F10000,N4,угар!G5:G10000,D6,угар!M5:M10000,B122)</f>
        <v>0</v>
      </c>
      <c r="O122" s="1312">
        <f>SUMIFS(угар!AQ5:AQ10000,угар!F5:F10000,N4,угар!G5:G10000,E6,угар!M5:M10000,B122)</f>
        <v>0</v>
      </c>
      <c r="P122" s="1312">
        <f>SUMIFS(угар!AQ5:AQ10000,угар!F5:F10000,P4,угар!G5:G10000,D6,угар!M5:M10000,B122)</f>
        <v>0</v>
      </c>
      <c r="Q122" s="1312">
        <f>SUMIFS(угар!AQ5:AQ10000,угар!F5:F10000,P4,угар!G5:G10000,E6,угар!M5:M10000,B122)</f>
        <v>0</v>
      </c>
      <c r="R122" s="1312">
        <f>SUMIFS(угар!AQ5:AQ10000,угар!F5:F10000,R4,угар!G5:G10000,D6,угар!M5:M10000,B122)</f>
        <v>0</v>
      </c>
      <c r="S122" s="1312">
        <f>SUMIFS(угар!AQ5:AQ10000,угар!F5:F10000,R4,угар!G5:G10000,E6,угар!M5:M10000,B122)</f>
        <v>0</v>
      </c>
      <c r="T122" s="1323">
        <f>SUMIFS(угар!AQ5:AQ10000,угар!F5:F10000,T4,угар!G5:G10000,D6,угар!M5:M10000,B122)</f>
        <v>0</v>
      </c>
      <c r="U122" s="1312">
        <f>SUMIFS(угар!AQ5:AQ10000,угар!F5:F10000,T4,угар!G5:G10000,E6,угар!M5:M10000,B122)</f>
        <v>0</v>
      </c>
      <c r="V122" s="1312">
        <f>SUMIFS(угар!AQ5:AQ10000,угар!F5:F10000,V4,угар!G5:G10000,D6,угар!M5:M10000,B122)</f>
        <v>0</v>
      </c>
      <c r="W122" s="1312">
        <f>SUMIFS(угар!AQ5:AQ10000,угар!F5:F10000,V4,угар!G5:G10000,E6,угар!M5:M10000,B122)</f>
        <v>0</v>
      </c>
      <c r="X122" s="1312">
        <f>SUMIFS(угар!AQ5:AQ10000,угар!F5:F10000,X4,угар!G5:G10000,D6,угар!M5:M10000,B122)</f>
        <v>0</v>
      </c>
      <c r="Y122" s="1312">
        <f>SUMIFS(угар!AQ5:AQ10000,угар!F5:F10000,X4,угар!G5:G10000,E6,угар!M5:M10000,B122)</f>
        <v>0</v>
      </c>
      <c r="Z122" s="1312">
        <f>SUMIFS(угар!AQ5:AQ10000,угар!F5:F10000,Z4,угар!G5:G10000,D6,угар!M5:M10000,B122)</f>
        <v>0</v>
      </c>
      <c r="AA122" s="1312">
        <f>SUMIFS(угар!AQ5:AQ10000,угар!F5:F10000,Z4,угар!G5:G10000,E6,угар!M5:M10000,B122)</f>
        <v>0</v>
      </c>
      <c r="AB122" s="1312">
        <f>SUMIFS(угар!AQ5:AQ10000,угар!F5:F10000,AB4,угар!G5:G10000,D6,угар!M5:M10000,B122)</f>
        <v>0</v>
      </c>
      <c r="AC122" s="1312">
        <f>SUMIFS(угар!AQ5:AQ10000,угар!F5:F10000,AB4,угар!G5:G10000,E6,угар!M5:M10000,B122)</f>
        <v>0</v>
      </c>
      <c r="AD122" s="1312">
        <f>SUMIFS(угар!AQ5:AQ10000,угар!F5:F10000,AD4,угар!G5:G10000,D6,угар!M5:M10000,B122)</f>
        <v>0</v>
      </c>
      <c r="AE122" s="1312">
        <f>SUMIFS(угар!AQ5:AQ10000,угар!F5:F10000,AD4,угар!G5:G10000,E6,угар!M5:M10000,B122)</f>
        <v>0</v>
      </c>
      <c r="AF122" s="1312">
        <f>SUMIFS(угар!AQ5:AQ10000,угар!F5:F10000,AF4,угар!G5:G10000,D6,угар!M5:M10000,B122)</f>
        <v>0</v>
      </c>
      <c r="AG122" s="1312">
        <f>SUMIFS(угар!AQ5:AQ10000,угар!F5:F10000,AF4,угар!G5:G10000,E6,угар!M5:M10000,B122)</f>
        <v>0</v>
      </c>
      <c r="AH122" s="1312">
        <f>SUMIFS(угар!AQ5:AQ10000,угар!F5:F10000,AH4,угар!G5:G10000,D6,угар!M5:M10000,B122)</f>
        <v>0</v>
      </c>
      <c r="AI122" s="1312">
        <f>SUMIFS(угар!AQ5:AQ10000,угар!F5:F10000,AH4,угар!G5:G10000,E6,угар!M5:M10000,B122)</f>
        <v>0</v>
      </c>
      <c r="AJ122" s="1312">
        <f>SUMIFS(угар!AQ5:AQ10000,угар!F5:F10000,AJ4,угар!G5:G10000,D6,угар!M5:M10000,B122)</f>
        <v>0</v>
      </c>
      <c r="AK122" s="1312">
        <f>SUMIFS(угар!AQ5:AQ10000,угар!F5:F10000,AJ4,угар!G5:G10000,E6,угар!M5:M10000,B122)</f>
        <v>0</v>
      </c>
      <c r="AL122" s="1312">
        <f>SUMIFS(угар!AQ5:AQ10000,угар!F5:F10000,AL4,угар!G5:G10000,D6,угар!M5:M10000,B122)</f>
        <v>0</v>
      </c>
      <c r="AM122" s="1312">
        <f>SUMIFS(угар!AQ5:AQ10000,угар!F5:F10000,AL4,угар!G5:G10000,E6,угар!M5:M10000,B122)</f>
        <v>0</v>
      </c>
      <c r="AN122" s="1312">
        <f>SUMIFS(угар!AQ5:AQ10000,угар!F5:F10000,AN4,угар!G5:G10000,D6,угар!M5:M10000,B122)</f>
        <v>0</v>
      </c>
      <c r="AO122" s="1312">
        <f>SUMIFS(угар!AQ5:AQ10000,угар!F5:F10000,AN4,угар!G5:G10000,E6,угар!M5:M10000,B122)</f>
        <v>0</v>
      </c>
      <c r="AP122" s="1312">
        <f>SUMIFS(угар!AQ5:AQ10000,угар!F5:F10000,AP4,угар!G5:G10000,D6,угар!M5:M10000,B122)</f>
        <v>0</v>
      </c>
      <c r="AQ122" s="1312">
        <f>SUMIFS(угар!AQ5:AQ10000,угар!F5:F10000,AP4,угар!G5:G10000,E6,угар!M5:M10000,B122)</f>
        <v>0</v>
      </c>
      <c r="AR122" s="1312">
        <f>SUMIFS(угар!AQ5:AQ10000,угар!F5:F10000,AR4,угар!G5:G10000,D6,угар!M5:M10000,B122)</f>
        <v>0</v>
      </c>
      <c r="AS122" s="1312">
        <f>SUMIFS(угар!AQ5:AQ10000,угар!F5:F10000,AR4,угар!G5:G10000,E6,угар!M5:M10000,B122)</f>
        <v>0</v>
      </c>
      <c r="AT122" s="1312">
        <f>SUMIFS(угар!AQ5:AQ10000,угар!F5:F10000,AT4,угар!G5:G10000,D6,угар!M5:M10000,B122)</f>
        <v>0</v>
      </c>
      <c r="AU122" s="1312">
        <f>SUMIFS(угар!AQ5:AQ10000,угар!F5:F10000,AT4,угар!G5:G10000,E6,угар!M5:M10000,B122)</f>
        <v>0</v>
      </c>
      <c r="AV122" s="1312">
        <f>SUMIFS(угар!AQ5:AQ10000,угар!F5:F10000,AV4,угар!G5:G10000,D6,угар!M5:M10000,B122)</f>
        <v>0</v>
      </c>
      <c r="AW122" s="1312">
        <f>SUMIFS(угар!AQ5:AQ10000,угар!F5:F10000,AV4,угар!G5:G10000,E6,угар!M5:M10000,B122)</f>
        <v>0</v>
      </c>
    </row>
    <row r="123" spans="1:49" ht="16.5" thickBot="1">
      <c r="A123" s="1298" t="s">
        <v>715</v>
      </c>
      <c r="B123" s="208" t="s">
        <v>641</v>
      </c>
      <c r="C123" s="1292">
        <f t="shared" si="30"/>
        <v>2</v>
      </c>
      <c r="D123" s="1292">
        <f t="shared" si="36"/>
        <v>0</v>
      </c>
      <c r="E123" s="1292">
        <f t="shared" si="37"/>
        <v>2</v>
      </c>
      <c r="F123" s="1315">
        <f t="shared" si="25"/>
        <v>0</v>
      </c>
      <c r="G123" s="1315">
        <v>0</v>
      </c>
      <c r="H123" s="1337">
        <v>0</v>
      </c>
      <c r="I123" s="1351">
        <f t="shared" si="32"/>
        <v>1</v>
      </c>
      <c r="J123" s="1352">
        <f t="shared" si="33"/>
        <v>0</v>
      </c>
      <c r="K123" s="1352">
        <f t="shared" si="34"/>
        <v>1</v>
      </c>
      <c r="L123" s="1340">
        <f>SUMIFS(угар!AQ5:AQ10000,угар!F5:F10000,L4,угар!G5:G10000,D6,угар!M5:M10000,B123)</f>
        <v>0</v>
      </c>
      <c r="M123" s="1312">
        <f>SUMIFS(угар!AQ5:AQ10000,угар!F5:F10000,L4,угар!G5:G10000,E6,угар!M5:M10000,B123)</f>
        <v>0</v>
      </c>
      <c r="N123" s="1312">
        <f>SUMIFS(угар!AQ5:AQ10000,угар!F5:F10000,N4,угар!G5:G10000,D6,угар!M5:M10000,B123)</f>
        <v>0</v>
      </c>
      <c r="O123" s="1312">
        <f>SUMIFS(угар!AQ5:AQ10000,угар!F5:F10000,N4,угар!G5:G10000,E6,угар!M5:M10000,B123)</f>
        <v>0</v>
      </c>
      <c r="P123" s="1312">
        <f>SUMIFS(угар!AQ5:AQ10000,угар!F5:F10000,P4,угар!G5:G10000,D6,угар!M5:M10000,B123)</f>
        <v>0</v>
      </c>
      <c r="Q123" s="1312">
        <f>SUMIFS(угар!AQ5:AQ10000,угар!F5:F10000,P4,угар!G5:G10000,E6,угар!M5:M10000,B123)</f>
        <v>0</v>
      </c>
      <c r="R123" s="1312">
        <f>SUMIFS(угар!AQ5:AQ10000,угар!F5:F10000,R4,угар!G5:G10000,D6,угар!M5:M10000,B123)</f>
        <v>0</v>
      </c>
      <c r="S123" s="1312">
        <f>SUMIFS(угар!AQ5:AQ10000,угар!F5:F10000,R4,угар!G5:G10000,E6,угар!M5:M10000,B123)</f>
        <v>0</v>
      </c>
      <c r="T123" s="1312">
        <f>SUMIFS(угар!AQ5:AQ10000,угар!F5:F10000,T4,угар!G5:G10000,D6,угар!M5:M10000,B123)</f>
        <v>0</v>
      </c>
      <c r="U123" s="1312">
        <f>SUMIFS(угар!AQ5:AQ10000,угар!F5:F10000,T4,угар!G5:G10000,E6,угар!M5:M10000,B123)</f>
        <v>2</v>
      </c>
      <c r="V123" s="1312">
        <f>SUMIFS(угар!AQ5:AQ10000,угар!F5:F10000,V4,угар!G5:G10000,D6,угар!M5:M10000,B123)</f>
        <v>0</v>
      </c>
      <c r="W123" s="1312">
        <f>SUMIFS(угар!AQ5:AQ10000,угар!F5:F10000,V4,угар!G5:G10000,E6,угар!M5:M10000,B123)</f>
        <v>0</v>
      </c>
      <c r="X123" s="1312">
        <f>SUMIFS(угар!AQ5:AQ10000,угар!F5:F10000,X4,угар!G5:G10000,D6,угар!M5:M10000,B123)</f>
        <v>0</v>
      </c>
      <c r="Y123" s="1312">
        <f>SUMIFS(угар!AQ5:AQ10000,угар!F5:F10000,X4,угар!G5:G10000,E6,угар!M5:M10000,B123)</f>
        <v>0</v>
      </c>
      <c r="Z123" s="1312">
        <f>SUMIFS(угар!AQ5:AQ10000,угар!F5:F10000,Z4,угар!G5:G10000,D6,угар!M5:M10000,B123)</f>
        <v>0</v>
      </c>
      <c r="AA123" s="1312">
        <f>SUMIFS(угар!AQ5:AQ10000,угар!F5:F10000,Z4,угар!G5:G10000,E6,угар!M5:M10000,B123)</f>
        <v>0</v>
      </c>
      <c r="AB123" s="1312">
        <f>SUMIFS(угар!AQ5:AQ10000,угар!F5:F10000,AB4,угар!G5:G10000,D6,угар!M5:M10000,B123)</f>
        <v>0</v>
      </c>
      <c r="AC123" s="1312">
        <f>SUMIFS(угар!AQ5:AQ10000,угар!F5:F10000,AB4,угар!G5:G10000,E6,угар!M5:M10000,B123)</f>
        <v>0</v>
      </c>
      <c r="AD123" s="1312">
        <f>SUMIFS(угар!AQ5:AQ10000,угар!F5:F10000,AD4,угар!G5:G10000,D6,угар!M5:M10000,B123)</f>
        <v>0</v>
      </c>
      <c r="AE123" s="1312">
        <f>SUMIFS(угар!AQ5:AQ10000,угар!F5:F10000,AD4,угар!G5:G10000,E6,угар!M5:M10000,B123)</f>
        <v>0</v>
      </c>
      <c r="AF123" s="1312">
        <f>SUMIFS(угар!AQ5:AQ10000,угар!F5:F10000,AF4,угар!G5:G10000,D6,угар!M5:M10000,B123)</f>
        <v>0</v>
      </c>
      <c r="AG123" s="1312">
        <f>SUMIFS(угар!AQ5:AQ10000,угар!F5:F10000,AF4,угар!G5:G10000,E6,угар!M5:M10000,B123)</f>
        <v>0</v>
      </c>
      <c r="AH123" s="1312">
        <f>SUMIFS(угар!AQ5:AQ10000,угар!F5:F10000,AH4,угар!G5:G10000,D6,угар!M5:M10000,B123)</f>
        <v>0</v>
      </c>
      <c r="AI123" s="1312">
        <f>SUMIFS(угар!AQ5:AQ10000,угар!F5:F10000,AH4,угар!G5:G10000,E6,угар!M5:M10000,B123)</f>
        <v>0</v>
      </c>
      <c r="AJ123" s="1312">
        <f>SUMIFS(угар!AQ5:AQ10000,угар!F5:F10000,AJ4,угар!G5:G10000,D6,угар!M5:M10000,B123)</f>
        <v>0</v>
      </c>
      <c r="AK123" s="1312">
        <f>SUMIFS(угар!AQ5:AQ10000,угар!F5:F10000,AJ4,угар!G5:G10000,E6,угар!M5:M10000,B123)</f>
        <v>0</v>
      </c>
      <c r="AL123" s="1312">
        <f>SUMIFS(угар!AQ5:AQ10000,угар!F5:F10000,AL4,угар!G5:G10000,D6,угар!M5:M10000,B123)</f>
        <v>0</v>
      </c>
      <c r="AM123" s="1312">
        <f>SUMIFS(угар!AQ5:AQ10000,угар!F5:F10000,AL4,угар!G5:G10000,E6,угар!M5:M10000,B123)</f>
        <v>0</v>
      </c>
      <c r="AN123" s="1312">
        <f>SUMIFS(угар!AQ5:AQ10000,угар!F5:F10000,AN4,угар!G5:G10000,D6,угар!M5:M10000,B123)</f>
        <v>0</v>
      </c>
      <c r="AO123" s="1312">
        <f>SUMIFS(угар!AQ5:AQ10000,угар!F5:F10000,AN4,угар!G5:G10000,E6,угар!M5:M10000,B123)</f>
        <v>0</v>
      </c>
      <c r="AP123" s="1312">
        <f>SUMIFS(угар!AQ5:AQ10000,угар!F5:F10000,AP4,угар!G5:G10000,D6,угар!M5:M10000,B123)</f>
        <v>0</v>
      </c>
      <c r="AQ123" s="1312">
        <f>SUMIFS(угар!AQ5:AQ10000,угар!F5:F10000,AP4,угар!G5:G10000,E6,угар!M5:M10000,B123)</f>
        <v>0</v>
      </c>
      <c r="AR123" s="1312">
        <f>SUMIFS(угар!AQ5:AQ10000,угар!F5:F10000,AR4,угар!G5:G10000,D6,угар!M5:M10000,B123)</f>
        <v>0</v>
      </c>
      <c r="AS123" s="1312">
        <f>SUMIFS(угар!AQ5:AQ10000,угар!F5:F10000,AR4,угар!G5:G10000,E6,угар!M5:M10000,B123)</f>
        <v>0</v>
      </c>
      <c r="AT123" s="1312">
        <f>SUMIFS(угар!AQ5:AQ10000,угар!F5:F10000,AT4,угар!G5:G10000,D6,угар!M5:M10000,B123)</f>
        <v>0</v>
      </c>
      <c r="AU123" s="1312">
        <f>SUMIFS(угар!AQ5:AQ10000,угар!F5:F10000,AT4,угар!G5:G10000,E6,угар!M5:M10000,B123)</f>
        <v>0</v>
      </c>
      <c r="AV123" s="1312">
        <f>SUMIFS(угар!AQ5:AQ10000,угар!F5:F10000,AV4,угар!G5:G10000,D6,угар!M5:M10000,B123)</f>
        <v>0</v>
      </c>
      <c r="AW123" s="1312">
        <f>SUMIFS(угар!AQ5:AQ10000,угар!F5:F10000,AV4,угар!G5:G10000,E6,угар!M5:M10000,B123)</f>
        <v>0</v>
      </c>
    </row>
    <row r="124" spans="1:49" ht="63.75" thickBot="1">
      <c r="A124" s="1292">
        <v>14</v>
      </c>
      <c r="B124" s="210" t="s">
        <v>716</v>
      </c>
      <c r="C124" s="1292">
        <f t="shared" si="30"/>
        <v>95</v>
      </c>
      <c r="D124" s="1292">
        <f t="shared" si="36"/>
        <v>35</v>
      </c>
      <c r="E124" s="1292">
        <f t="shared" si="37"/>
        <v>60</v>
      </c>
      <c r="F124" s="1315">
        <f t="shared" si="25"/>
        <v>75</v>
      </c>
      <c r="G124" s="1315">
        <v>33</v>
      </c>
      <c r="H124" s="1337">
        <v>42</v>
      </c>
      <c r="I124" s="1351">
        <f t="shared" si="32"/>
        <v>1</v>
      </c>
      <c r="J124" s="1352">
        <f t="shared" si="33"/>
        <v>0.36842105263157893</v>
      </c>
      <c r="K124" s="1352">
        <f t="shared" si="34"/>
        <v>0.63157894736842102</v>
      </c>
      <c r="L124" s="1342">
        <f>L125+L126+L127+L128+L129+L130+L131</f>
        <v>0</v>
      </c>
      <c r="M124" s="1316">
        <f>M125+M126+M127+M128+M129+M130+M131</f>
        <v>0</v>
      </c>
      <c r="N124" s="1316">
        <f t="shared" ref="N124:AT124" si="41">N125+N126+N127+N128+N129+N130+N131</f>
        <v>0</v>
      </c>
      <c r="O124" s="1316">
        <f t="shared" si="41"/>
        <v>0</v>
      </c>
      <c r="P124" s="1316">
        <f t="shared" si="41"/>
        <v>0</v>
      </c>
      <c r="Q124" s="1316">
        <f t="shared" si="41"/>
        <v>0</v>
      </c>
      <c r="R124" s="1316">
        <f t="shared" si="41"/>
        <v>1</v>
      </c>
      <c r="S124" s="1316">
        <f t="shared" si="41"/>
        <v>7</v>
      </c>
      <c r="T124" s="1316">
        <f t="shared" si="41"/>
        <v>1</v>
      </c>
      <c r="U124" s="1316">
        <f t="shared" si="41"/>
        <v>2</v>
      </c>
      <c r="V124" s="1316">
        <f t="shared" si="41"/>
        <v>0</v>
      </c>
      <c r="W124" s="1316">
        <f t="shared" si="41"/>
        <v>15</v>
      </c>
      <c r="X124" s="1316">
        <f t="shared" si="41"/>
        <v>0</v>
      </c>
      <c r="Y124" s="1316">
        <f t="shared" si="41"/>
        <v>12</v>
      </c>
      <c r="Z124" s="1316">
        <f t="shared" si="41"/>
        <v>0</v>
      </c>
      <c r="AA124" s="1316">
        <f t="shared" si="41"/>
        <v>0</v>
      </c>
      <c r="AB124" s="1316">
        <f t="shared" si="41"/>
        <v>2</v>
      </c>
      <c r="AC124" s="1316">
        <f t="shared" si="41"/>
        <v>0</v>
      </c>
      <c r="AD124" s="1316">
        <f t="shared" si="41"/>
        <v>0</v>
      </c>
      <c r="AE124" s="1316">
        <f t="shared" si="41"/>
        <v>0</v>
      </c>
      <c r="AF124" s="1316">
        <f t="shared" si="41"/>
        <v>0</v>
      </c>
      <c r="AG124" s="1316">
        <f t="shared" si="41"/>
        <v>1</v>
      </c>
      <c r="AH124" s="1316">
        <f t="shared" si="41"/>
        <v>11</v>
      </c>
      <c r="AI124" s="1316">
        <f t="shared" si="41"/>
        <v>0</v>
      </c>
      <c r="AJ124" s="1316">
        <f t="shared" si="41"/>
        <v>0</v>
      </c>
      <c r="AK124" s="1316">
        <f t="shared" si="41"/>
        <v>0</v>
      </c>
      <c r="AL124" s="1316">
        <f t="shared" si="41"/>
        <v>0</v>
      </c>
      <c r="AM124" s="1316">
        <f t="shared" si="41"/>
        <v>0</v>
      </c>
      <c r="AN124" s="1316">
        <f t="shared" si="41"/>
        <v>3</v>
      </c>
      <c r="AO124" s="1316">
        <f t="shared" si="41"/>
        <v>8</v>
      </c>
      <c r="AP124" s="1316">
        <f t="shared" si="41"/>
        <v>0</v>
      </c>
      <c r="AQ124" s="1316">
        <f t="shared" si="41"/>
        <v>14</v>
      </c>
      <c r="AR124" s="1316">
        <f t="shared" si="41"/>
        <v>9</v>
      </c>
      <c r="AS124" s="1316">
        <f t="shared" si="41"/>
        <v>1</v>
      </c>
      <c r="AT124" s="1316">
        <f t="shared" si="41"/>
        <v>8</v>
      </c>
      <c r="AU124" s="1316">
        <f>AU125+AU126+AU127+AU128+AU129+AU130+AU131</f>
        <v>0</v>
      </c>
      <c r="AV124" s="1316">
        <f>AV125+AV126+AV127+AV128+AV129+AV130+AV131</f>
        <v>0</v>
      </c>
      <c r="AW124" s="1316">
        <f>AW125+AW126+AW127+AW128+AW129+AW130+AW131</f>
        <v>0</v>
      </c>
    </row>
    <row r="125" spans="1:49" ht="16.5" thickBot="1">
      <c r="A125" s="1298" t="s">
        <v>547</v>
      </c>
      <c r="B125" s="208" t="s">
        <v>644</v>
      </c>
      <c r="C125" s="1292">
        <f t="shared" si="30"/>
        <v>27</v>
      </c>
      <c r="D125" s="1292">
        <f t="shared" si="36"/>
        <v>6</v>
      </c>
      <c r="E125" s="1292">
        <f t="shared" si="37"/>
        <v>21</v>
      </c>
      <c r="F125" s="1315">
        <f t="shared" si="25"/>
        <v>27</v>
      </c>
      <c r="G125" s="1315">
        <v>6</v>
      </c>
      <c r="H125" s="1337">
        <v>21</v>
      </c>
      <c r="I125" s="1351">
        <f t="shared" si="32"/>
        <v>1</v>
      </c>
      <c r="J125" s="1352">
        <f t="shared" si="33"/>
        <v>0.22222222222222221</v>
      </c>
      <c r="K125" s="1352">
        <f t="shared" si="34"/>
        <v>0.77777777777777779</v>
      </c>
      <c r="L125" s="1340">
        <f>SUMIFS(угар!AQ5:AQ9999,угар!F5:F9999,L4,угар!G5:G9999,D6,угар!N5:N9999,B125)</f>
        <v>0</v>
      </c>
      <c r="M125" s="1312">
        <f>SUMIFS(угар!AQ5:AQ9999,угар!F5:F9999,L4,угар!G5:G9999,E6,угар!N5:N9999,B125)</f>
        <v>0</v>
      </c>
      <c r="N125" s="1312">
        <f>SUMIFS(угар!AQ5:AQ9999,угар!F5:F9999,N4,угар!G5:G9999,D6,угар!N5:N9999,B125)</f>
        <v>0</v>
      </c>
      <c r="O125" s="1312">
        <f>SUMIFS(угар!AQ5:AQ9999,угар!F5:F9999,N4,угар!G5:G9999,E6,угар!N5:N9999,B125)</f>
        <v>0</v>
      </c>
      <c r="P125" s="1312">
        <f>SUMIFS(угар!AQ5:AQ9999,угар!F5:F9999,P4,угар!G5:G9999,D6,угар!N5:N9999,B125)</f>
        <v>0</v>
      </c>
      <c r="Q125" s="1312">
        <f>SUMIFS(угар!AQ5:AQ9999,угар!F5:F9999,P4,угар!G5:G9999,E6,угар!N5:N9999,B125)</f>
        <v>0</v>
      </c>
      <c r="R125" s="1312">
        <f>SUMIFS(угар!AQ5:AQ9999,угар!F5:F9999,R4,угар!G5:G9999,D6,угар!N5:N9999,B125)</f>
        <v>0</v>
      </c>
      <c r="S125" s="1312">
        <f>SUMIFS(угар!AQ5:AQ9999,угар!F5:F9999,R4,угар!G5:G9999,E6,угар!N5:N9999,B125)</f>
        <v>0</v>
      </c>
      <c r="T125" s="1312">
        <f>SUMIFS(угар!AQ5:AQ9999,угар!F5:F9999,T4,угар!G5:G9999,D6,угар!N5:N9999,B125)</f>
        <v>0</v>
      </c>
      <c r="U125" s="1312">
        <f>SUMIFS(угар!AQ5:AQ9999,угар!F5:F9999,T4,угар!G5:G9999,E6,угар!N5:N9999,B125)</f>
        <v>0</v>
      </c>
      <c r="V125" s="1312">
        <f>SUMIFS(угар!AQ5:AQ9999,угар!F5:F9999,V4,угар!G5:G9999,D6,угар!N5:N9999,B125)</f>
        <v>0</v>
      </c>
      <c r="W125" s="1312">
        <f>SUMIFS(угар!AQ5:AQ9999,угар!F5:F9999,V4,угар!G5:G9999,E6,угар!N5:N9999,B125)</f>
        <v>0</v>
      </c>
      <c r="X125" s="1312">
        <f>SUMIFS(угар!AQ5:AQ9999,угар!F5:F9999,X4,угар!G5:G9999,D6,угар!N5:N9999,B125)</f>
        <v>0</v>
      </c>
      <c r="Y125" s="1312">
        <f>SUMIFS(угар!AQ5:AQ9999,угар!F5:F9999,X4,угар!G5:G9999,E6,угар!N5:N9999,B125)</f>
        <v>12</v>
      </c>
      <c r="Z125" s="1312">
        <f>SUMIFS(угар!AQ5:AQ9999,угар!F5:F9999,Z4,угар!G5:G9999,D6,угар!N5:N9999,B125)</f>
        <v>0</v>
      </c>
      <c r="AA125" s="1312">
        <f>SUMIFS(угар!AQ5:AQ9999,угар!F5:F9999,Z4,угар!G5:G9999,E6,угар!N5:N9999,B125)</f>
        <v>0</v>
      </c>
      <c r="AB125" s="1312">
        <f>SUMIFS(угар!AQ5:AQ9999,угар!F5:F9999,AB4,угар!G5:G9999,D6,угар!N5:N9999,B125)</f>
        <v>0</v>
      </c>
      <c r="AC125" s="1312">
        <f>SUMIFS(угар!AQ5:AQ9999,угар!F5:F9999,AB4,угар!G5:G9999,E6,угар!N5:N9999,B125)</f>
        <v>0</v>
      </c>
      <c r="AD125" s="1312">
        <f>SUMIFS(угар!AQ5:AQ9999,угар!F5:F9999,AD4,угар!G5:G9999,D6,угар!N5:N9999,B125)</f>
        <v>0</v>
      </c>
      <c r="AE125" s="1312">
        <f>SUMIFS(угар!AQ5:AQ9999,угар!F5:F9999,AD4,угар!G5:G9999,E6,угар!N5:N9999,B125)</f>
        <v>0</v>
      </c>
      <c r="AF125" s="1312">
        <f>SUMIFS(угар!AQ5:AQ9999,угар!F5:F9999,AF4,угар!G5:G9999,D6,угар!N5:N9999,B125)</f>
        <v>0</v>
      </c>
      <c r="AG125" s="1312">
        <f>SUMIFS(угар!AQ5:AQ9999,угар!F5:F9999,AF4,угар!G5:G9999,E6,угар!N5:N9999,B125)</f>
        <v>0</v>
      </c>
      <c r="AH125" s="1312">
        <f>SUMIFS(угар!AQ5:AQ9999,угар!F5:F9999,AH4,угар!G5:G9999,D6,угар!N5:N9999,B125)</f>
        <v>0</v>
      </c>
      <c r="AI125" s="1312">
        <f>SUMIFS(угар!AQ5:AQ9999,угар!F5:F9999,AH4,угар!G5:G9999,E6,угар!N5:N9999,B125)</f>
        <v>0</v>
      </c>
      <c r="AJ125" s="1312">
        <f>SUMIFS(угар!AQ5:AQ9999,угар!F5:F9999,AJ4,угар!G5:G9999,D6,угар!N5:N9999,B125)</f>
        <v>0</v>
      </c>
      <c r="AK125" s="1312">
        <f>SUMIFS(угар!AQ5:AQ9999,угар!F5:F9999,AJ4,угар!G5:G9999,E6,угар!N5:N9999,B125)</f>
        <v>0</v>
      </c>
      <c r="AL125" s="1312">
        <f>SUMIFS(угар!AQ5:AQ9999,угар!F5:F9999,AL4,угар!G5:G9999,D6,угар!N5:N9999,B125)</f>
        <v>0</v>
      </c>
      <c r="AM125" s="1312">
        <f>SUMIFS(угар!AQ5:AQ9999,угар!F5:F9999,AL4,угар!G5:G9999,E6,угар!N5:N9999,B125)</f>
        <v>0</v>
      </c>
      <c r="AN125" s="1312">
        <f>SUMIFS(угар!AQ5:AQ9999,угар!F5:F9999,AN4,угар!G5:G9999,D6,угар!N5:N9999,B125)</f>
        <v>0</v>
      </c>
      <c r="AO125" s="1312">
        <f>SUMIFS(угар!AQ5:AQ9999,угар!F5:F9999,AN4,угар!G5:G9999,E6,угар!N5:N9999,B125)</f>
        <v>6</v>
      </c>
      <c r="AP125" s="1312">
        <f>SUMIFS(угар!AQ5:AQ9999,угар!F5:F9999,AP4,угар!G5:G9999,D6,угар!N5:N9999,B125)</f>
        <v>0</v>
      </c>
      <c r="AQ125" s="1312">
        <f>SUMIFS(угар!AQ5:AQ9999,угар!F5:F9999,AP4,угар!G5:G9999,E6,угар!N5:N9999,B125)</f>
        <v>2</v>
      </c>
      <c r="AR125" s="1312">
        <f>SUMIFS(угар!AQ5:AQ9999,угар!F5:F9999,AR4,угар!G5:G9999,D6,угар!N5:N9999,B125)</f>
        <v>6</v>
      </c>
      <c r="AS125" s="1312">
        <f>SUMIFS(угар!AQ5:AQ9999,угар!F5:F9999,AR4,угар!G5:G9999,E6,угар!N5:N9999,B125)</f>
        <v>1</v>
      </c>
      <c r="AT125" s="1312">
        <f>SUMIFS(угар!AQ5:AQ9999,угар!F5:F9999,AT4,угар!G5:G9999,D6,угар!N5:N9999,B125)</f>
        <v>0</v>
      </c>
      <c r="AU125" s="1312">
        <f>SUMIFS(угар!AQ5:AQ9999,угар!F5:F9999,AT4,угар!G5:G9999,E6,угар!N5:N9999,B125)</f>
        <v>0</v>
      </c>
      <c r="AV125" s="1312">
        <f>SUMIFS(угар!AQ5:AQ9999,угар!F5:F9999,AV4,угар!G5:G9999,D6,угар!N5:N9999,B125)</f>
        <v>0</v>
      </c>
      <c r="AW125" s="1312">
        <f>SUMIFS(угар!AQ5:AQ9999,угар!F5:F9999,AV4,угар!G5:G9999,E6,угар!N5:N9999,B125)</f>
        <v>0</v>
      </c>
    </row>
    <row r="126" spans="1:49" ht="16.5" thickBot="1">
      <c r="A126" s="1298" t="s">
        <v>549</v>
      </c>
      <c r="B126" s="208" t="s">
        <v>646</v>
      </c>
      <c r="C126" s="1292">
        <f t="shared" si="30"/>
        <v>42</v>
      </c>
      <c r="D126" s="1292">
        <f t="shared" si="36"/>
        <v>15</v>
      </c>
      <c r="E126" s="1292">
        <f t="shared" si="37"/>
        <v>27</v>
      </c>
      <c r="F126" s="1315">
        <f t="shared" si="25"/>
        <v>24</v>
      </c>
      <c r="G126" s="1315">
        <v>15</v>
      </c>
      <c r="H126" s="1337">
        <v>9</v>
      </c>
      <c r="I126" s="1351">
        <f t="shared" si="32"/>
        <v>1</v>
      </c>
      <c r="J126" s="1352">
        <f t="shared" si="33"/>
        <v>0.35714285714285715</v>
      </c>
      <c r="K126" s="1352">
        <f t="shared" si="34"/>
        <v>0.6428571428571429</v>
      </c>
      <c r="L126" s="1340">
        <f>SUMIFS(угар!AQ5:AQ9999,угар!F5:F9999,L4,угар!G5:G9999,D6,угар!N5:N9999,B126)</f>
        <v>0</v>
      </c>
      <c r="M126" s="1312">
        <f>SUMIFS(угар!AQ5:AQ9999,угар!F5:F9999,L4,угар!G5:G9999,E6,угар!N5:N9999,B126)</f>
        <v>0</v>
      </c>
      <c r="N126" s="1312">
        <f>SUMIFS(угар!AQ5:AQ9999,угар!F5:F9999,N4,угар!G5:G9999,D6,угар!N5:N9999,B126)</f>
        <v>0</v>
      </c>
      <c r="O126" s="1312">
        <f>SUMIFS(угар!AQ5:AQ9999,угар!F5:F9999,N4,угар!G5:G9999,E6,угар!N5:N9999,B126)</f>
        <v>0</v>
      </c>
      <c r="P126" s="1312">
        <f>SUMIFS(угар!AQ5:AQ9999,угар!F5:F9999,P4,угар!G5:G9999,D6,угар!N5:N9999,B126)</f>
        <v>0</v>
      </c>
      <c r="Q126" s="1312">
        <f>SUMIFS(угар!AQ5:AQ9999,угар!F5:F9999,P4,угар!G5:G9999,E6,угар!N5:N9999,B126)</f>
        <v>0</v>
      </c>
      <c r="R126" s="1312">
        <f>SUMIFS(угар!AQ5:AQ9999,угар!F5:F9999,R4,угар!G5:G9999,D6,угар!N5:N9999,B126)</f>
        <v>1</v>
      </c>
      <c r="S126" s="1312">
        <f>SUMIFS(угар!AQ5:AQ9999,угар!F5:F9999,R4,угар!G5:G9999,E6,угар!N5:N9999,B126)</f>
        <v>7</v>
      </c>
      <c r="T126" s="1312">
        <f>SUMIFS(угар!AQ5:AQ9999,угар!F5:F9999,T4,угар!G5:G9999,D6,угар!N5:N9999,B126)</f>
        <v>1</v>
      </c>
      <c r="U126" s="1312">
        <f>SUMIFS(угар!AQ5:AQ9999,угар!F5:F9999,T4,угар!G5:G9999,E6,угар!N5:N9999,B126)</f>
        <v>2</v>
      </c>
      <c r="V126" s="1312">
        <f>SUMIFS(угар!AQ5:AQ9999,угар!F5:F9999,V4,угар!G5:G9999,D6,угар!N5:N9999,B126)</f>
        <v>0</v>
      </c>
      <c r="W126" s="1312">
        <f>SUMIFS(угар!AQ5:AQ9999,угар!F5:F9999,V4,угар!G5:G9999,E6,угар!N5:N9999,B126)</f>
        <v>15</v>
      </c>
      <c r="X126" s="1312">
        <f>SUMIFS(угар!AQ5:AQ9999,угар!F5:F9999,X4,угар!G5:G9999,D6,угар!N5:N9999,B126)</f>
        <v>0</v>
      </c>
      <c r="Y126" s="1312">
        <f>SUMIFS(угар!AQ5:AQ9999,угар!F5:F9999,X4,угар!G5:G9999,E6,угар!N5:N9999,B126)</f>
        <v>0</v>
      </c>
      <c r="Z126" s="1312">
        <f>SUMIFS(угар!AQ5:AQ9999,угар!F5:F9999,Z4,угар!G5:G9999,D6,угар!N5:N9999,B126)</f>
        <v>0</v>
      </c>
      <c r="AA126" s="1312">
        <f>SUMIFS(угар!AQ5:AQ9999,угар!F5:F9999,Z4,угар!G5:G9999,E6,угар!N5:N9999,B126)</f>
        <v>0</v>
      </c>
      <c r="AB126" s="1312">
        <f>SUMIFS(угар!AQ5:AQ9999,угар!F5:F9999,AB4,угар!G5:G9999,D6,угар!N5:N9999,B126)</f>
        <v>0</v>
      </c>
      <c r="AC126" s="1312">
        <f>SUMIFS(угар!AQ5:AQ9999,угар!F5:F9999,AB4,угар!G5:G9999,E6,угар!N5:N9999,B126)</f>
        <v>0</v>
      </c>
      <c r="AD126" s="1312">
        <f>SUMIFS(угар!AQ5:AQ9999,угар!F5:F9999,AD4,угар!G5:G9999,D6,угар!N5:N9999,B126)</f>
        <v>0</v>
      </c>
      <c r="AE126" s="1312">
        <f>SUMIFS(угар!AQ5:AQ9999,угар!F5:F9999,AD4,угар!G5:G9999,E6,угар!N5:N9999,B126)</f>
        <v>0</v>
      </c>
      <c r="AF126" s="1312">
        <f>SUMIFS(угар!AQ5:AQ9999,угар!F5:F9999,AF4,угар!G5:G9999,D6,угар!N5:N9999,B126)</f>
        <v>0</v>
      </c>
      <c r="AG126" s="1312">
        <f>SUMIFS(угар!AQ5:AQ9999,угар!F5:F9999,AF4,угар!G5:G9999,E6,угар!N5:N9999,B126)</f>
        <v>1</v>
      </c>
      <c r="AH126" s="1323">
        <f>SUMIFS(угар!AQ5:AQ9999,угар!F5:F9999,AH4,угар!G5:G9999,D6,угар!N5:N9999,B126)</f>
        <v>2</v>
      </c>
      <c r="AI126" s="1323">
        <f>SUMIFS(угар!AQ5:AQ9999,угар!F5:F9999,AH4,угар!G5:G9999,E6,угар!N5:N9999,B126)</f>
        <v>0</v>
      </c>
      <c r="AJ126" s="1312">
        <f>SUMIFS(угар!AQ5:AQ9999,угар!F5:F9999,AJ4,угар!G5:G9999,D6,угар!N5:N9999,B126)</f>
        <v>0</v>
      </c>
      <c r="AK126" s="1312">
        <f>SUMIFS(угар!AQ5:AQ9999,угар!F5:F9999,AJ4,угар!G5:G9999,E6,угар!N5:N9999,B126)</f>
        <v>0</v>
      </c>
      <c r="AL126" s="1312">
        <f>SUMIFS(угар!AQ5:AQ9999,угар!F5:F9999,AL4,угар!G5:G9999,D6,угар!N5:N9999,B126)</f>
        <v>0</v>
      </c>
      <c r="AM126" s="1312">
        <f>SUMIFS(угар!AQ5:AQ9999,угар!F5:F9999,AL4,угар!G5:G9999,E6,угар!N5:N9999,B126)</f>
        <v>0</v>
      </c>
      <c r="AN126" s="1312">
        <f>SUMIFS(угар!AQ5:AQ9999,угар!F5:F9999,AN4,угар!G5:G9999,D6,угар!N5:N9999,B126)</f>
        <v>0</v>
      </c>
      <c r="AO126" s="1312">
        <f>SUMIFS(угар!AQ5:AQ9999,угар!F5:F9999,AN4,угар!G5:G9999,E6,угар!N5:N9999,B126)</f>
        <v>2</v>
      </c>
      <c r="AP126" s="1312">
        <f>SUMIFS(угар!AQ5:AQ9999,угар!F5:F9999,AP4,угар!G5:G9999,D6,угар!N5:N9999,B126)</f>
        <v>0</v>
      </c>
      <c r="AQ126" s="1312">
        <f>SUMIFS(угар!AQ5:AQ9999,угар!F5:F9999,AP4,угар!G5:G9999,E6,угар!N5:N9999,B126)</f>
        <v>0</v>
      </c>
      <c r="AR126" s="1312">
        <f>SUMIFS(угар!AQ5:AQ9999,угар!F5:F9999,AR4,угар!G5:G9999,D6,угар!N5:N9999,B126)</f>
        <v>3</v>
      </c>
      <c r="AS126" s="1312">
        <f>SUMIFS(угар!AQ5:AQ9999,угар!F5:F9999,AR4,угар!G5:G9999,E6,угар!N5:N9999,B126)</f>
        <v>0</v>
      </c>
      <c r="AT126" s="1312">
        <f>SUMIFS(угар!AQ5:AQ9999,угар!F5:F9999,AT4,угар!G5:G9999,D6,угар!N5:N9999,B126)</f>
        <v>8</v>
      </c>
      <c r="AU126" s="1312">
        <f>SUMIFS(угар!AQ5:AQ9999,угар!F5:F9999,AT4,угар!G5:G9999,E6,угар!N5:N9999,B126)</f>
        <v>0</v>
      </c>
      <c r="AV126" s="1312">
        <f>SUMIFS(угар!AQ5:AQ9999,угар!F5:F9999,AV4,угар!G5:G9999,D6,угар!N5:N9999,B126)</f>
        <v>0</v>
      </c>
      <c r="AW126" s="1312">
        <f>SUMIFS(угар!AQ5:AQ9999,угар!F5:F9999,AV4,угар!G5:G9999,E6,угар!N5:N9999,B126)</f>
        <v>0</v>
      </c>
    </row>
    <row r="127" spans="1:49" ht="16.5" thickBot="1">
      <c r="A127" s="1298" t="s">
        <v>550</v>
      </c>
      <c r="B127" s="208" t="s">
        <v>648</v>
      </c>
      <c r="C127" s="1292">
        <f t="shared" si="30"/>
        <v>4</v>
      </c>
      <c r="D127" s="1292">
        <f t="shared" si="36"/>
        <v>3</v>
      </c>
      <c r="E127" s="1292">
        <f t="shared" si="37"/>
        <v>1</v>
      </c>
      <c r="F127" s="1315">
        <f t="shared" si="25"/>
        <v>4</v>
      </c>
      <c r="G127" s="1315">
        <v>3</v>
      </c>
      <c r="H127" s="1337">
        <v>1</v>
      </c>
      <c r="I127" s="1351">
        <f t="shared" si="32"/>
        <v>1</v>
      </c>
      <c r="J127" s="1352">
        <f t="shared" si="33"/>
        <v>0.75</v>
      </c>
      <c r="K127" s="1352">
        <f t="shared" si="34"/>
        <v>0.25</v>
      </c>
      <c r="L127" s="1340">
        <f>SUMIFS(угар!AQ5:AQ9999,угар!F5:F9999,L4,угар!G5:G9999,D6,угар!N5:N9999,B127)</f>
        <v>0</v>
      </c>
      <c r="M127" s="1312">
        <f>SUMIFS(угар!AQ5:AQ9999,угар!F5:F9999,L4,угар!G5:G9999,E6,угар!N5:N9999,B127)</f>
        <v>0</v>
      </c>
      <c r="N127" s="1312">
        <f>SUMIFS(угар!AQ5:AQ9999,угар!F5:F9999,N4,угар!G5:G9999,D6,угар!N5:N9999,B127)</f>
        <v>0</v>
      </c>
      <c r="O127" s="1312">
        <f>SUMIFS(угар!AQ5:AQ9999,угар!F5:F9999,N4,угар!G5:G9999,E6,угар!N5:N9999,B127)</f>
        <v>0</v>
      </c>
      <c r="P127" s="1312">
        <f>SUMIFS(угар!AQ5:AQ9999,угар!F5:F9999,P4,угар!G5:G9999,D6,угар!N5:N9999,B127)</f>
        <v>0</v>
      </c>
      <c r="Q127" s="1312">
        <f>SUMIFS(угар!AQ5:AQ9999,угар!F5:F9999,P4,угар!G5:G9999,E6,угар!N5:N9999,B127)</f>
        <v>0</v>
      </c>
      <c r="R127" s="1312">
        <f>SUMIFS(угар!AQ5:AQ9999,угар!F5:F9999,R4,угар!G5:G9999,D6,угар!N5:N9999,B127)</f>
        <v>0</v>
      </c>
      <c r="S127" s="1312">
        <f>SUMIFS(угар!AQ5:AQ9999,угар!F5:F9999,R4,угар!G5:G9999,E6,угар!N5:N9999,B127)</f>
        <v>0</v>
      </c>
      <c r="T127" s="1312">
        <f>SUMIFS(угар!AQ5:AQ9999,угар!F5:F9999,T4,угар!G5:G9999,D6,угар!N5:N9999,B127)</f>
        <v>0</v>
      </c>
      <c r="U127" s="1312">
        <f>SUMIFS(угар!AQ5:AQ9999,угар!F5:F9999,T4,угар!G5:G9999,E6,угар!N5:N9999,B127)</f>
        <v>0</v>
      </c>
      <c r="V127" s="1312">
        <f>SUMIFS(угар!AQ5:AQ9999,угар!F5:F9999,V4,угар!G5:G9999,D6,угар!N5:N9999,B127)</f>
        <v>0</v>
      </c>
      <c r="W127" s="1312">
        <f>SUMIFS(угар!AQ5:AQ9999,угар!F5:F9999,V4,угар!G5:G9999,E6,угар!N5:N9999,B127)</f>
        <v>0</v>
      </c>
      <c r="X127" s="1312">
        <f>SUMIFS(угар!AQ5:AQ9999,угар!F5:F9999,X4,угар!G5:G9999,D6,угар!N5:N9999,B127)</f>
        <v>0</v>
      </c>
      <c r="Y127" s="1312">
        <f>SUMIFS(угар!AQ5:AQ9999,угар!F5:F9999,X4,угар!G5:G9999,E6,угар!N5:N9999,B127)</f>
        <v>0</v>
      </c>
      <c r="Z127" s="1312">
        <f>SUMIFS(угар!AQ5:AQ9999,угар!F5:F9999,Z4,угар!G5:G9999,D6,угар!N5:N9999,B127)</f>
        <v>0</v>
      </c>
      <c r="AA127" s="1312">
        <f>SUMIFS(угар!AQ5:AQ9999,угар!F5:F9999,Z4,угар!G5:G9999,E6,угар!N5:N9999,B127)</f>
        <v>0</v>
      </c>
      <c r="AB127" s="1312">
        <f>SUMIFS(угар!AQ5:AQ9999,угар!F5:F9999,AB4,угар!G5:G9999,D6,угар!N5:N9999,B127)</f>
        <v>0</v>
      </c>
      <c r="AC127" s="1312">
        <f>SUMIFS(угар!AQ5:AQ9999,угар!F5:F9999,AB4,угар!G5:G9999,E6,угар!N5:N9999,B127)</f>
        <v>0</v>
      </c>
      <c r="AD127" s="1312">
        <f>SUMIFS(угар!AQ5:AQ9999,угар!F5:F9999,AD4,угар!G5:G9999,D6,угар!N5:N9999,B127)</f>
        <v>0</v>
      </c>
      <c r="AE127" s="1312">
        <f>SUMIFS(угар!AQ5:AQ9999,угар!F5:F9999,AD4,угар!G5:G9999,E6,угар!N5:N9999,B127)</f>
        <v>0</v>
      </c>
      <c r="AF127" s="1312">
        <f>SUMIFS(угар!AQ5:AQ9999,угар!F5:F9999,AF4,угар!G5:G9999,D6,угар!N5:N9999,B127)</f>
        <v>0</v>
      </c>
      <c r="AG127" s="1312">
        <f>SUMIFS(угар!AQ5:AQ9999,угар!F5:F9999,AF4,угар!G5:G9999,E6,угар!N5:N9999,B127)</f>
        <v>0</v>
      </c>
      <c r="AH127" s="1312">
        <f>SUMIFS(угар!AQ5:AQ9999,угар!F5:F9999,AH4,угар!G5:G9999,D6,угар!N5:N9999,B127)</f>
        <v>0</v>
      </c>
      <c r="AI127" s="1312">
        <f>SUMIFS(угар!AQ5:AQ9999,угар!F5:F9999,AH4,угар!G5:G9999,E6,угар!N5:N9999,B127)</f>
        <v>0</v>
      </c>
      <c r="AJ127" s="1312">
        <f>SUMIFS(угар!AQ5:AQ9999,угар!F5:F9999,AJ4,угар!G5:G9999,D6,угар!N5:N9999,B127)</f>
        <v>0</v>
      </c>
      <c r="AK127" s="1312">
        <f>SUMIFS(угар!AQ5:AQ9999,угар!F5:F9999,AJ4,угар!G5:G9999,E6,угар!N5:N9999,B127)</f>
        <v>0</v>
      </c>
      <c r="AL127" s="1312">
        <f>SUMIFS(угар!AQ5:AQ9999,угар!F5:F9999,AL4,угар!G5:G9999,D6,угар!N5:N9999,B127)</f>
        <v>0</v>
      </c>
      <c r="AM127" s="1312">
        <f>SUMIFS(угар!AQ5:AQ9999,угар!F5:F9999,AL4,угар!G5:G9999,E6,угар!N5:N9999,B127)</f>
        <v>0</v>
      </c>
      <c r="AN127" s="1312">
        <f>SUMIFS(угар!AQ5:AQ9999,угар!F5:F9999,AN4,угар!G5:G9999,D6,угар!N5:N9999,B127)</f>
        <v>3</v>
      </c>
      <c r="AO127" s="1312">
        <f>SUMIFS(угар!AQ5:AQ9999,угар!F5:F9999,AN4,угар!G5:G9999,E6,угар!N5:N9999,B127)</f>
        <v>0</v>
      </c>
      <c r="AP127" s="1312">
        <f>SUMIFS(угар!AQ5:AQ9999,угар!F5:F9999,AP4,угар!G5:G9999,D6,угар!N5:N9999,B127)</f>
        <v>0</v>
      </c>
      <c r="AQ127" s="1312">
        <f>SUMIFS(угар!AQ5:AQ9999,угар!F5:F9999,AP4,угар!G5:G9999,E6,угар!N5:N9999,B127)</f>
        <v>1</v>
      </c>
      <c r="AR127" s="1312">
        <f>SUMIFS(угар!AQ5:AQ9999,угар!F5:F9999,AR4,угар!G5:G9999,D6,угар!N5:N9999,B127)</f>
        <v>0</v>
      </c>
      <c r="AS127" s="1312">
        <f>SUMIFS(угар!AQ5:AQ9999,угар!F5:F9999,AR4,угар!G5:G9999,E6,угар!N5:N9999,B127)</f>
        <v>0</v>
      </c>
      <c r="AT127" s="1312">
        <f>SUMIFS(угар!AQ5:AQ9999,угар!F5:F9999,AT4,угар!G5:G9999,D6,угар!N5:N9999,B127)</f>
        <v>0</v>
      </c>
      <c r="AU127" s="1312">
        <f>SUMIFS(угар!AQ5:AQ9999,угар!F5:F9999,AT4,угар!G5:G9999,E6,угар!N5:N9999,B127)</f>
        <v>0</v>
      </c>
      <c r="AV127" s="1312">
        <f>SUMIFS(угар!AQ5:AQ9999,угар!F5:F9999,AV4,угар!G5:G9999,D6,угар!N5:N9999,B127)</f>
        <v>0</v>
      </c>
      <c r="AW127" s="1312">
        <f>SUMIFS(угар!AQ5:AQ9999,угар!F5:F9999,AV4,угар!G5:G9999,E6,угар!N5:N9999,B127)</f>
        <v>0</v>
      </c>
    </row>
    <row r="128" spans="1:49" ht="32.25" thickBot="1">
      <c r="A128" s="1300" t="s">
        <v>551</v>
      </c>
      <c r="B128" s="212" t="s">
        <v>650</v>
      </c>
      <c r="C128" s="1292">
        <f t="shared" si="30"/>
        <v>0</v>
      </c>
      <c r="D128" s="1292">
        <f t="shared" si="36"/>
        <v>0</v>
      </c>
      <c r="E128" s="1292">
        <f t="shared" si="37"/>
        <v>0</v>
      </c>
      <c r="F128" s="1315">
        <f t="shared" si="25"/>
        <v>0</v>
      </c>
      <c r="G128" s="1315">
        <v>0</v>
      </c>
      <c r="H128" s="1337">
        <v>0</v>
      </c>
      <c r="I128" s="1351" t="e">
        <f t="shared" si="32"/>
        <v>#DIV/0!</v>
      </c>
      <c r="J128" s="1352" t="e">
        <f t="shared" si="33"/>
        <v>#DIV/0!</v>
      </c>
      <c r="K128" s="1352" t="e">
        <f t="shared" si="34"/>
        <v>#DIV/0!</v>
      </c>
      <c r="L128" s="1340">
        <f>SUMIFS(угар!AQ5:AQ9999,угар!F5:F9999,L4,угар!G5:G9999,D6,угар!N5:N9999,B128)</f>
        <v>0</v>
      </c>
      <c r="M128" s="1312">
        <f>SUMIFS(угар!AQ5:AQ9999,угар!F5:F9999,L4,угар!G5:G9999,E6,угар!N5:N9999,B128)</f>
        <v>0</v>
      </c>
      <c r="N128" s="1312">
        <f>SUMIFS(угар!AQ5:AQ9999,угар!F5:F9999,N4,угар!G5:G9999,D6,угар!N5:N9999,B128)</f>
        <v>0</v>
      </c>
      <c r="O128" s="1312">
        <f>SUMIFS(угар!AQ5:AQ9999,угар!F5:F9999,N4,угар!G5:G9999,E6,угар!N5:N9999,B128)</f>
        <v>0</v>
      </c>
      <c r="P128" s="1312">
        <f>SUMIFS(угар!AQ5:AQ9999,угар!F5:F9999,P4,угар!G5:G9999,D6,угар!N5:N9999,B128)</f>
        <v>0</v>
      </c>
      <c r="Q128" s="1312">
        <f>SUMIFS(угар!AQ5:AQ9999,угар!F5:F9999,P4,угар!G5:G9999,E6,угар!N5:N9999,B128)</f>
        <v>0</v>
      </c>
      <c r="R128" s="1312">
        <f>SUMIFS(угар!AQ5:AQ9999,угар!F5:F9999,R4,угар!G5:G9999,D6,угар!N5:N9999,B128)</f>
        <v>0</v>
      </c>
      <c r="S128" s="1312">
        <f>SUMIFS(угар!AQ5:AQ9999,угар!F5:F9999,R4,угар!G5:G9999,E6,угар!N5:N9999,B128)</f>
        <v>0</v>
      </c>
      <c r="T128" s="1312">
        <f>SUMIFS(угар!AQ5:AQ9999,угар!F5:F9999,T4,угар!G5:G9999,D6,угар!N5:N9999,B128)</f>
        <v>0</v>
      </c>
      <c r="U128" s="1312">
        <f>SUMIFS(угар!AQ5:AQ9999,угар!F5:F9999,T4,угар!G5:G9999,E6,угар!N5:N9999,B128)</f>
        <v>0</v>
      </c>
      <c r="V128" s="1312">
        <f>SUMIFS(угар!AQ5:AQ9999,угар!F5:F9999,V4,угар!G5:G9999,D6,угар!N5:N9999,B128)</f>
        <v>0</v>
      </c>
      <c r="W128" s="1312">
        <f>SUMIFS(угар!AQ5:AQ9999,угар!F5:F9999,V4,угар!G5:G9999,E6,угар!N5:N9999,B128)</f>
        <v>0</v>
      </c>
      <c r="X128" s="1312">
        <f>SUMIFS(угар!AQ5:AQ9999,угар!F5:F9999,X4,угар!G5:G9999,D6,угар!N5:N9999,B128)</f>
        <v>0</v>
      </c>
      <c r="Y128" s="1312">
        <f>SUMIFS(угар!AQ5:AQ9999,угар!F5:F9999,X4,угар!G5:G9999,E6,угар!N5:N9999,B128)</f>
        <v>0</v>
      </c>
      <c r="Z128" s="1312">
        <f>SUMIFS(угар!AQ5:AQ9999,угар!F5:F9999,Z4,угар!G5:G9999,D6,угар!N5:N9999,B128)</f>
        <v>0</v>
      </c>
      <c r="AA128" s="1312">
        <f>SUMIFS(угар!AQ5:AQ9999,угар!F5:F9999,Z4,угар!G5:G9999,E6,угар!N5:N9999,B128)</f>
        <v>0</v>
      </c>
      <c r="AB128" s="1312">
        <f>SUMIFS(угар!AQ5:AQ9999,угар!F5:F9999,AB4,угар!G5:G9999,D6,угар!N5:N9999,B128)</f>
        <v>0</v>
      </c>
      <c r="AC128" s="1312">
        <f>SUMIFS(угар!AQ5:AQ9999,угар!F5:F9999,AB4,угар!G5:G9999,E6,угар!N5:N9999,B128)</f>
        <v>0</v>
      </c>
      <c r="AD128" s="1312">
        <f>SUMIFS(угар!AQ5:AQ9999,угар!F5:F9999,AD4,угар!G5:G9999,D6,угар!N5:N9999,B128)</f>
        <v>0</v>
      </c>
      <c r="AE128" s="1312">
        <f>SUMIFS(угар!AQ5:AQ9999,угар!F5:F9999,AD4,угар!G5:G9999,E6,угар!N5:N9999,B128)</f>
        <v>0</v>
      </c>
      <c r="AF128" s="1312">
        <f>SUMIFS(угар!AQ5:AQ9999,угар!F5:F9999,AF4,угар!G5:G9999,D6,угар!N5:N9999,B128)</f>
        <v>0</v>
      </c>
      <c r="AG128" s="1312">
        <f>SUMIFS(угар!AQ5:AQ9999,угар!F5:F9999,AF4,угар!G5:G9999,E6,угар!N5:N9999,B128)</f>
        <v>0</v>
      </c>
      <c r="AH128" s="1312">
        <f>SUMIFS(угар!AQ5:AQ9999,угар!F5:F9999,AH4,угар!G5:G9999,D6,угар!N5:N9999,B128)</f>
        <v>0</v>
      </c>
      <c r="AI128" s="1312">
        <f>SUMIFS(угар!AQ5:AQ9999,угар!F5:F9999,AH4,угар!G5:G9999,E6,угар!N5:N9999,B128)</f>
        <v>0</v>
      </c>
      <c r="AJ128" s="1312">
        <f>SUMIFS(угар!AQ5:AQ9999,угар!F5:F9999,AJ4,угар!G5:G9999,D6,угар!N5:N9999,B128)</f>
        <v>0</v>
      </c>
      <c r="AK128" s="1312">
        <f>SUMIFS(угар!AQ5:AQ9999,угар!F5:F9999,AJ4,угар!G5:G9999,E6,угар!N5:N9999,B128)</f>
        <v>0</v>
      </c>
      <c r="AL128" s="1312">
        <f>SUMIFS(угар!AQ5:AQ9999,угар!F5:F9999,AL4,угар!G5:G9999,D6,угар!N5:N9999,B128)</f>
        <v>0</v>
      </c>
      <c r="AM128" s="1312">
        <f>SUMIFS(угар!AQ5:AQ9999,угар!F5:F9999,AL4,угар!G5:G9999,E6,угар!N5:N9999,B128)</f>
        <v>0</v>
      </c>
      <c r="AN128" s="1312">
        <f>SUMIFS(угар!AQ5:AQ9999,угар!F5:F9999,AN4,угар!G5:G9999,D6,угар!N5:N9999,B128)</f>
        <v>0</v>
      </c>
      <c r="AO128" s="1312">
        <f>SUMIFS(угар!AQ5:AQ9999,угар!F5:F9999,AN4,угар!G5:G9999,E6,угар!N5:N9999,B128)</f>
        <v>0</v>
      </c>
      <c r="AP128" s="1312">
        <f>SUMIFS(угар!AQ5:AQ9999,угар!F5:F9999,AP4,угар!G5:G9999,D6,угар!N5:N9999,B128)</f>
        <v>0</v>
      </c>
      <c r="AQ128" s="1312">
        <f>SUMIFS(угар!AQ5:AQ9999,угар!F5:F9999,AP4,угар!G5:G9999,E6,угар!N5:N9999,B128)</f>
        <v>0</v>
      </c>
      <c r="AR128" s="1312">
        <f>SUMIFS(угар!AQ5:AQ9999,угар!F5:F9999,AR4,угар!G5:G9999,D6,угар!N5:N9999,B128)</f>
        <v>0</v>
      </c>
      <c r="AS128" s="1312">
        <f>SUMIFS(угар!AQ5:AQ9999,угар!F5:F9999,AR4,угар!G5:G9999,E6,угар!N5:N9999,B128)</f>
        <v>0</v>
      </c>
      <c r="AT128" s="1312">
        <f>SUMIFS(угар!AQ5:AQ9999,угар!F5:F9999,AT4,угар!G5:G9999,D6,угар!N5:N9999,B128)</f>
        <v>0</v>
      </c>
      <c r="AU128" s="1312">
        <f>SUMIFS(угар!AQ5:AQ9999,угар!F5:F9999,AT4,угар!G5:G9999,E6,угар!N5:N9999,B128)</f>
        <v>0</v>
      </c>
      <c r="AV128" s="1312">
        <f>SUMIFS(угар!AQ5:AQ9999,угар!F5:F9999,AV4,угар!G5:G9999,D6,угар!N5:N9999,B128)</f>
        <v>0</v>
      </c>
      <c r="AW128" s="1312">
        <f>SUMIFS(угар!AQ5:AQ9999,угар!F5:F9999,AV4,угар!G5:G9999,E6,угар!N5:N9999,B128)</f>
        <v>0</v>
      </c>
    </row>
    <row r="129" spans="1:49" ht="32.25" thickBot="1">
      <c r="A129" s="1298" t="s">
        <v>553</v>
      </c>
      <c r="B129" s="208" t="s">
        <v>652</v>
      </c>
      <c r="C129" s="1292">
        <f t="shared" si="30"/>
        <v>0</v>
      </c>
      <c r="D129" s="1292">
        <f t="shared" si="36"/>
        <v>0</v>
      </c>
      <c r="E129" s="1292">
        <f t="shared" si="37"/>
        <v>0</v>
      </c>
      <c r="F129" s="1315">
        <f t="shared" si="25"/>
        <v>0</v>
      </c>
      <c r="G129" s="1315">
        <v>0</v>
      </c>
      <c r="H129" s="1337">
        <v>0</v>
      </c>
      <c r="I129" s="1351" t="e">
        <f t="shared" si="32"/>
        <v>#DIV/0!</v>
      </c>
      <c r="J129" s="1352" t="e">
        <f t="shared" si="33"/>
        <v>#DIV/0!</v>
      </c>
      <c r="K129" s="1352" t="e">
        <f t="shared" si="34"/>
        <v>#DIV/0!</v>
      </c>
      <c r="L129" s="1340">
        <f>SUMIFS(угар!AQ5:AQ9999,угар!F5:F9999,L4,угар!G5:G9999,D6,угар!N5:N9999,B129)</f>
        <v>0</v>
      </c>
      <c r="M129" s="1312">
        <f>SUMIFS(угар!AQ5:AQ9999,угар!F5:F9999,L4,угар!G5:G9999,E6,угар!N5:N9999,B129)</f>
        <v>0</v>
      </c>
      <c r="N129" s="1312">
        <f>SUMIFS(угар!AQ5:AQ9999,угар!F5:F9999,N4,угар!G5:G9999,D6,угар!N5:N9999,B129)</f>
        <v>0</v>
      </c>
      <c r="O129" s="1312">
        <f>SUMIFS(угар!AQ5:AQ9999,угар!F5:F9999,N4,угар!G5:G9999,E6,угар!N5:N9999,B129)</f>
        <v>0</v>
      </c>
      <c r="P129" s="1312">
        <f>SUMIFS(угар!AQ5:AQ9999,угар!F5:F9999,P4,угар!G5:G9999,D6,угар!N5:N9999,B129)</f>
        <v>0</v>
      </c>
      <c r="Q129" s="1312">
        <f>SUMIFS(угар!AQ5:AQ9999,угар!F5:F9999,P4,угар!G5:G9999,E6,угар!N5:N9999,B129)</f>
        <v>0</v>
      </c>
      <c r="R129" s="1312">
        <f>SUMIFS(угар!AQ5:AQ9999,угар!F5:F9999,R4,угар!G5:G9999,D6,угар!N5:N9999,B129)</f>
        <v>0</v>
      </c>
      <c r="S129" s="1312">
        <f>SUMIFS(угар!AQ5:AQ9999,угар!F5:F9999,R4,угар!G5:G9999,E6,угар!N5:N9999,B129)</f>
        <v>0</v>
      </c>
      <c r="T129" s="1312">
        <f>SUMIFS(угар!AQ5:AQ9999,угар!F5:F9999,T4,угар!G5:G9999,D6,угар!N5:N9999,B129)</f>
        <v>0</v>
      </c>
      <c r="U129" s="1312">
        <f>SUMIFS(угар!AQ5:AQ9999,угар!F5:F9999,T4,угар!G5:G9999,E6,угар!N5:N9999,B129)</f>
        <v>0</v>
      </c>
      <c r="V129" s="1312">
        <f>SUMIFS(угар!AQ5:AQ9999,угар!F5:F9999,V4,угар!G5:G9999,D6,угар!N5:N9999,B129)</f>
        <v>0</v>
      </c>
      <c r="W129" s="1312">
        <f>SUMIFS(угар!AQ5:AQ9999,угар!F5:F9999,V4,угар!G5:G9999,E6,угар!N5:N9999,B129)</f>
        <v>0</v>
      </c>
      <c r="X129" s="1312">
        <f>SUMIFS(угар!AQ5:AQ9999,угар!F5:F9999,X4,угар!G5:G9999,D6,угар!N5:N9999,B129)</f>
        <v>0</v>
      </c>
      <c r="Y129" s="1312">
        <f>SUMIFS(угар!AQ5:AQ9999,угар!F5:F9999,X4,угар!G5:G9999,E6,угар!N5:N9999,B129)</f>
        <v>0</v>
      </c>
      <c r="Z129" s="1312">
        <f>SUMIFS(угар!AQ5:AQ9999,угар!F5:F9999,Z4,угар!G5:G9999,D6,угар!N5:N9999,B129)</f>
        <v>0</v>
      </c>
      <c r="AA129" s="1312">
        <f>SUMIFS(угар!AQ5:AQ9999,угар!F5:F9999,Z4,угар!G5:G9999,E6,угар!N5:N9999,B129)</f>
        <v>0</v>
      </c>
      <c r="AB129" s="1312">
        <f>SUMIFS(угар!AQ5:AQ9999,угар!F5:F9999,AB4,угар!G5:G9999,D6,угар!N5:N9999,B129)</f>
        <v>0</v>
      </c>
      <c r="AC129" s="1312">
        <f>SUMIFS(угар!AQ5:AQ9999,угар!F5:F9999,AB4,угар!G5:G9999,E6,угар!N5:N9999,B129)</f>
        <v>0</v>
      </c>
      <c r="AD129" s="1312">
        <f>SUMIFS(угар!AQ5:AQ9999,угар!F5:F9999,AD4,угар!G5:G9999,D6,угар!N5:N9999,B129)</f>
        <v>0</v>
      </c>
      <c r="AE129" s="1312">
        <f>SUMIFS(угар!AQ5:AQ9999,угар!F5:F9999,AD4,угар!G5:G9999,E6,угар!N5:N9999,B129)</f>
        <v>0</v>
      </c>
      <c r="AF129" s="1312">
        <f>SUMIFS(угар!AQ5:AQ9999,угар!F5:F9999,AF4,угар!G5:G9999,D6,угар!N5:N9999,B129)</f>
        <v>0</v>
      </c>
      <c r="AG129" s="1312">
        <f>SUMIFS(угар!AQ5:AQ9999,угар!F5:F9999,AF4,угар!G5:G9999,E6,угар!N5:N9999,B129)</f>
        <v>0</v>
      </c>
      <c r="AH129" s="1312">
        <f>SUMIFS(угар!AQ5:AQ9999,угар!F5:F9999,AH4,угар!G5:G9999,D6,угар!N5:N9999,B129)</f>
        <v>0</v>
      </c>
      <c r="AI129" s="1312">
        <f>SUMIFS(угар!AQ5:AQ9999,угар!F5:F9999,AH4,угар!G5:G9999,E6,угар!N5:N9999,B129)</f>
        <v>0</v>
      </c>
      <c r="AJ129" s="1312">
        <f>SUMIFS(угар!AQ5:AQ9999,угар!F5:F9999,AJ4,угар!G5:G9999,D6,угар!N5:N9999,B129)</f>
        <v>0</v>
      </c>
      <c r="AK129" s="1312">
        <f>SUMIFS(угар!AQ5:AQ9999,угар!F5:F9999,AJ4,угар!G5:G9999,E6,угар!N5:N9999,B129)</f>
        <v>0</v>
      </c>
      <c r="AL129" s="1312">
        <f>SUMIFS(угар!AQ5:AQ9999,угар!F5:F9999,AL4,угар!G5:G9999,D6,угар!N5:N9999,B129)</f>
        <v>0</v>
      </c>
      <c r="AM129" s="1312">
        <f>SUMIFS(угар!AQ5:AQ9999,угар!F5:F9999,AL4,угар!G5:G9999,E6,угар!N5:N9999,B129)</f>
        <v>0</v>
      </c>
      <c r="AN129" s="1312">
        <f>SUMIFS(угар!AQ5:AQ9999,угар!F5:F9999,AN4,угар!G5:G9999,D6,угар!N5:N9999,B129)</f>
        <v>0</v>
      </c>
      <c r="AO129" s="1312">
        <f>SUMIFS(угар!AQ5:AQ9999,угар!F5:F9999,AN4,угар!G5:G9999,E6,угар!N5:N9999,B129)</f>
        <v>0</v>
      </c>
      <c r="AP129" s="1312">
        <f>SUMIFS(угар!AQ5:AQ9999,угар!F5:F9999,AP4,угар!G5:G9999,D6,угар!N5:N9999,B129)</f>
        <v>0</v>
      </c>
      <c r="AQ129" s="1312">
        <f>SUMIFS(угар!AQ5:AQ9999,угар!F5:F9999,AP4,угар!G5:G9999,E6,угар!N5:N9999,B129)</f>
        <v>0</v>
      </c>
      <c r="AR129" s="1312">
        <f>SUMIFS(угар!AQ5:AQ9999,угар!F5:F9999,AR4,угар!G5:G9999,D6,угар!N5:N9999,B129)</f>
        <v>0</v>
      </c>
      <c r="AS129" s="1312">
        <f>SUMIFS(угар!AQ5:AQ9999,угар!F5:F9999,AR4,угар!G5:G9999,E6,угар!N5:N9999,B129)</f>
        <v>0</v>
      </c>
      <c r="AT129" s="1312">
        <f>SUMIFS(угар!AQ5:AQ9999,угар!F5:F9999,AT4,угар!G5:G9999,D6,угар!N5:N9999,B129)</f>
        <v>0</v>
      </c>
      <c r="AU129" s="1312">
        <f>SUMIFS(угар!AQ5:AQ9999,угар!F5:F9999,AT4,угар!G5:G9999,E6,угар!N5:N9999,B129)</f>
        <v>0</v>
      </c>
      <c r="AV129" s="1312">
        <f>SUMIFS(угар!AQ5:AQ9999,угар!F5:F9999,AV4,угар!G5:G9999,D6,угар!N5:N9999,B129)</f>
        <v>0</v>
      </c>
      <c r="AW129" s="1312">
        <f>SUMIFS(угар!AQ5:AQ9999,угар!F5:F9999,AV4,угар!G5:G9999,E6,угар!N5:N9999,B129)</f>
        <v>0</v>
      </c>
    </row>
    <row r="130" spans="1:49" ht="16.5" thickBot="1">
      <c r="A130" s="1298" t="s">
        <v>717</v>
      </c>
      <c r="B130" s="208" t="s">
        <v>456</v>
      </c>
      <c r="C130" s="1292">
        <f t="shared" si="30"/>
        <v>0</v>
      </c>
      <c r="D130" s="1292">
        <f t="shared" si="36"/>
        <v>0</v>
      </c>
      <c r="E130" s="1292">
        <f t="shared" si="37"/>
        <v>0</v>
      </c>
      <c r="F130" s="1315">
        <f t="shared" si="25"/>
        <v>0</v>
      </c>
      <c r="G130" s="1315">
        <v>0</v>
      </c>
      <c r="H130" s="1337">
        <v>0</v>
      </c>
      <c r="I130" s="1351" t="e">
        <f t="shared" si="32"/>
        <v>#DIV/0!</v>
      </c>
      <c r="J130" s="1352" t="e">
        <f t="shared" si="33"/>
        <v>#DIV/0!</v>
      </c>
      <c r="K130" s="1352" t="e">
        <f t="shared" si="34"/>
        <v>#DIV/0!</v>
      </c>
      <c r="L130" s="1340">
        <f>SUMIFS(угар!AQ5:AQ9999,угар!F5:F9999,L4,угар!G5:G9999,D6,угар!N5:N9999,B130)</f>
        <v>0</v>
      </c>
      <c r="M130" s="1312">
        <f>SUMIFS(угар!AQ5:AQ9999,угар!F5:F9999,L4,угар!G5:G9999,E6,угар!N5:N9999,B130)</f>
        <v>0</v>
      </c>
      <c r="N130" s="1312">
        <f>SUMIFS(угар!AQ5:AQ9999,угар!F5:F9999,N4,угар!G5:G9999,D6,угар!N5:N9999,B130)</f>
        <v>0</v>
      </c>
      <c r="O130" s="1312">
        <f>SUMIFS(угар!AQ5:AQ9999,угар!F5:F9999,N4,угар!G5:G9999,E6,угар!N5:N9999,B130)</f>
        <v>0</v>
      </c>
      <c r="P130" s="1312">
        <f>SUMIFS(угар!AQ5:AQ9999,угар!F5:F9999,P4,угар!G5:G9999,D6,угар!N5:N9999,B130)</f>
        <v>0</v>
      </c>
      <c r="Q130" s="1312">
        <f>SUMIFS(угар!AQ5:AQ9999,угар!F5:F9999,P4,угар!G5:G9999,E6,угар!N5:N9999,B130)</f>
        <v>0</v>
      </c>
      <c r="R130" s="1312">
        <f>SUMIFS(угар!AQ5:AQ9999,угар!F5:F9999,R4,угар!G5:G9999,D6,угар!N5:N9999,B130)</f>
        <v>0</v>
      </c>
      <c r="S130" s="1312">
        <f>SUMIFS(угар!AQ5:AQ9999,угар!F5:F9999,R4,угар!G5:G9999,E6,угар!N5:N9999,B130)</f>
        <v>0</v>
      </c>
      <c r="T130" s="1312">
        <f>SUMIFS(угар!AQ5:AQ9999,угар!F5:F9999,T4,угар!G5:G9999,D6,угар!N5:N9999,B130)</f>
        <v>0</v>
      </c>
      <c r="U130" s="1312">
        <f>SUMIFS(угар!AQ5:AQ9999,угар!F5:F9999,T4,угар!G5:G9999,E6,угар!N5:N9999,B130)</f>
        <v>0</v>
      </c>
      <c r="V130" s="1312">
        <f>SUMIFS(угар!AQ5:AQ9999,угар!F5:F9999,V4,угар!G5:G9999,D6,угар!N5:N9999,B130)</f>
        <v>0</v>
      </c>
      <c r="W130" s="1312">
        <f>SUMIFS(угар!AQ5:AQ9999,угар!F5:F9999,V4,угар!G5:G9999,E6,угар!N5:N9999,B130)</f>
        <v>0</v>
      </c>
      <c r="X130" s="1312">
        <f>SUMIFS(угар!AQ5:AQ9999,угар!F5:F9999,X4,угар!G5:G9999,D6,угар!N5:N9999,B130)</f>
        <v>0</v>
      </c>
      <c r="Y130" s="1312">
        <f>SUMIFS(угар!AQ5:AQ9999,угар!F5:F9999,X4,угар!G5:G9999,E6,угар!N5:N9999,B130)</f>
        <v>0</v>
      </c>
      <c r="Z130" s="1312">
        <f>SUMIFS(угар!AQ5:AQ9999,угар!F5:F9999,Z4,угар!G5:G9999,D6,угар!N5:N9999,B130)</f>
        <v>0</v>
      </c>
      <c r="AA130" s="1312">
        <f>SUMIFS(угар!AQ5:AQ9999,угар!F5:F9999,Z4,угар!G5:G9999,E6,угар!N5:N9999,B130)</f>
        <v>0</v>
      </c>
      <c r="AB130" s="1312">
        <f>SUMIFS(угар!AQ5:AQ9999,угар!F5:F9999,AB4,угар!G5:G9999,D6,угар!N5:N9999,B130)</f>
        <v>0</v>
      </c>
      <c r="AC130" s="1312">
        <f>SUMIFS(угар!AQ5:AQ9999,угар!F5:F9999,AB4,угар!G5:G9999,E6,угар!N5:N9999,B130)</f>
        <v>0</v>
      </c>
      <c r="AD130" s="1312">
        <f>SUMIFS(угар!AQ5:AQ9999,угар!F5:F9999,AD4,угар!G5:G9999,D6,угар!N5:N9999,B130)</f>
        <v>0</v>
      </c>
      <c r="AE130" s="1312">
        <f>SUMIFS(угар!AQ5:AQ9999,угар!F5:F9999,AD4,угар!G5:G9999,E6,угар!N5:N9999,B130)</f>
        <v>0</v>
      </c>
      <c r="AF130" s="1312">
        <f>SUMIFS(угар!AQ5:AQ9999,угар!F5:F9999,AF4,угар!G5:G9999,D6,угар!N5:N9999,B130)</f>
        <v>0</v>
      </c>
      <c r="AG130" s="1312">
        <f>SUMIFS(угар!AQ5:AQ9999,угар!F5:F9999,AF4,угар!G5:G9999,E6,угар!N5:N9999,B130)</f>
        <v>0</v>
      </c>
      <c r="AH130" s="1312">
        <f>SUMIFS(угар!AQ5:AQ9999,угар!F5:F9999,AH4,угар!G5:G9999,D6,угар!N5:N9999,B130)</f>
        <v>0</v>
      </c>
      <c r="AI130" s="1312">
        <f>SUMIFS(угар!AQ5:AQ9999,угар!F5:F9999,AH4,угар!G5:G9999,E6,угар!N5:N9999,B130)</f>
        <v>0</v>
      </c>
      <c r="AJ130" s="1312">
        <f>SUMIFS(угар!AQ5:AQ9999,угар!F5:F9999,AJ4,угар!G5:G9999,D6,угар!N5:N9999,B130)</f>
        <v>0</v>
      </c>
      <c r="AK130" s="1312">
        <f>SUMIFS(угар!AQ5:AQ9999,угар!F5:F9999,AJ4,угар!G5:G9999,E6,угар!N5:N9999,B130)</f>
        <v>0</v>
      </c>
      <c r="AL130" s="1312">
        <f>SUMIFS(угар!AQ5:AQ9999,угар!F5:F9999,AL4,угар!G5:G9999,D6,угар!N5:N9999,B130)</f>
        <v>0</v>
      </c>
      <c r="AM130" s="1312">
        <f>SUMIFS(угар!AQ5:AQ9999,угар!F5:F9999,AL4,угар!G5:G9999,E6,угар!N5:N9999,B130)</f>
        <v>0</v>
      </c>
      <c r="AN130" s="1312">
        <f>SUMIFS(угар!AQ5:AQ9999,угар!F5:F9999,AN4,угар!G5:G9999,D6,угар!N5:N9999,B130)</f>
        <v>0</v>
      </c>
      <c r="AO130" s="1312">
        <f>SUMIFS(угар!AQ5:AQ9999,угар!F5:F9999,AN4,угар!G5:G9999,E6,угар!N5:N9999,B130)</f>
        <v>0</v>
      </c>
      <c r="AP130" s="1312">
        <f>SUMIFS(угар!AQ5:AQ9999,угар!F5:F9999,AP4,угар!G5:G9999,D6,угар!N5:N9999,B130)</f>
        <v>0</v>
      </c>
      <c r="AQ130" s="1312">
        <f>SUMIFS(угар!AQ5:AQ9999,угар!F5:F9999,AP4,угар!G5:G9999,E6,угар!N5:N9999,B130)</f>
        <v>0</v>
      </c>
      <c r="AR130" s="1312">
        <f>SUMIFS(угар!AQ5:AQ9999,угар!F5:F9999,AR4,угар!G5:G9999,D6,угар!N5:N9999,B130)</f>
        <v>0</v>
      </c>
      <c r="AS130" s="1312">
        <f>SUMIFS(угар!AQ5:AQ9999,угар!F5:F9999,AR4,угар!G5:G9999,E6,угар!N5:N9999,B130)</f>
        <v>0</v>
      </c>
      <c r="AT130" s="1312">
        <f>SUMIFS(угар!AQ5:AQ9999,угар!F5:F9999,AT4,угар!G5:G9999,D6,угар!N5:N9999,B130)</f>
        <v>0</v>
      </c>
      <c r="AU130" s="1312">
        <f>SUMIFS(угар!AQ5:AQ9999,угар!F5:F9999,AT4,угар!G5:G9999,E6,угар!N5:N9999,B130)</f>
        <v>0</v>
      </c>
      <c r="AV130" s="1312">
        <f>SUMIFS(угар!AQ5:AQ9999,угар!F5:F9999,AV4,угар!G5:G9999,D6,угар!N5:N9999,B130)</f>
        <v>0</v>
      </c>
      <c r="AW130" s="1312">
        <f>SUMIFS(угар!AQ5:AQ9999,угар!F5:F9999,AV4,угар!G5:G9999,E6,угар!N5:N9999,B130)</f>
        <v>0</v>
      </c>
    </row>
    <row r="131" spans="1:49" ht="32.25" thickBot="1">
      <c r="A131" s="1298" t="s">
        <v>718</v>
      </c>
      <c r="B131" s="208" t="s">
        <v>655</v>
      </c>
      <c r="C131" s="1292">
        <f t="shared" si="30"/>
        <v>22</v>
      </c>
      <c r="D131" s="1292">
        <f t="shared" si="36"/>
        <v>11</v>
      </c>
      <c r="E131" s="1292">
        <f t="shared" si="37"/>
        <v>11</v>
      </c>
      <c r="F131" s="1315">
        <f t="shared" si="25"/>
        <v>20</v>
      </c>
      <c r="G131" s="1315">
        <v>9</v>
      </c>
      <c r="H131" s="1337">
        <v>11</v>
      </c>
      <c r="I131" s="1351">
        <f t="shared" si="32"/>
        <v>1</v>
      </c>
      <c r="J131" s="1352">
        <f t="shared" si="33"/>
        <v>0.5</v>
      </c>
      <c r="K131" s="1352">
        <f t="shared" si="34"/>
        <v>0.5</v>
      </c>
      <c r="L131" s="1340">
        <f>SUMIFS(угар!AQ5:AQ9999,угар!F5:F9999,L4,угар!G5:G9999,D6,угар!N5:N9999,B131)</f>
        <v>0</v>
      </c>
      <c r="M131" s="1312">
        <f>SUMIFS(угар!AQ5:AQ9999,угар!F5:F9999,L4,угар!G5:G9999,E6,угар!N5:N9999,B131)</f>
        <v>0</v>
      </c>
      <c r="N131" s="1312">
        <f>SUMIFS(угар!AQ5:AQ9999,угар!F5:F9999,N4,угар!G5:G9999,D6,угар!N5:N9999,B131)</f>
        <v>0</v>
      </c>
      <c r="O131" s="1312">
        <f>SUMIFS(угар!AQ5:AQ9999,угар!F5:F9999,N4,угар!G5:G9999,E6,угар!N5:N9999,B131)</f>
        <v>0</v>
      </c>
      <c r="P131" s="1312">
        <f>SUMIFS(угар!AQ5:AQ9999,угар!F5:F9999,P4,угар!G5:G9999,D6,угар!N5:N9999,B131)</f>
        <v>0</v>
      </c>
      <c r="Q131" s="1312">
        <f>SUMIFS(угар!AQ5:AQ9999,угар!F5:F9999,P4,угар!G5:G9999,E6,угар!N5:N9999,B131)</f>
        <v>0</v>
      </c>
      <c r="R131" s="1312">
        <f>SUMIFS(угар!AQ5:AQ9999,угар!F5:F9999,R4,угар!G5:G9999,D6,угар!N5:N9999,B131)</f>
        <v>0</v>
      </c>
      <c r="S131" s="1312">
        <f>SUMIFS(угар!AQ5:AQ9999,угар!F5:F9999,R4,угар!G5:G9999,E6,угар!N5:N9999,B131)</f>
        <v>0</v>
      </c>
      <c r="T131" s="1312">
        <f>SUMIFS(угар!AQ5:AQ9999,угар!F5:F9999,T4,угар!G5:G9999,D6,угар!N5:N9999,B131)</f>
        <v>0</v>
      </c>
      <c r="U131" s="1312">
        <f>SUMIFS(угар!AQ5:AQ9999,угар!F5:F9999,T4,угар!G5:G9999,E6,угар!N5:N9999,B131)</f>
        <v>0</v>
      </c>
      <c r="V131" s="1312">
        <f>SUMIFS(угар!AQ5:AQ9999,угар!F5:F9999,V4,угар!G5:G9999,D6,угар!N5:N9999,B131)</f>
        <v>0</v>
      </c>
      <c r="W131" s="1312">
        <f>SUMIFS(угар!AQ5:AQ9999,угар!F5:F9999,V4,угар!G5:G9999,E6,угар!N5:N9999,B131)</f>
        <v>0</v>
      </c>
      <c r="X131" s="1312">
        <f>SUMIFS(угар!AQ5:AQ9999,угар!F5:F9999,X4,угар!G5:G9999,D6,угар!N5:N9999,B131)</f>
        <v>0</v>
      </c>
      <c r="Y131" s="1312">
        <f>SUMIFS(угар!AQ5:AQ9999,угар!F5:F9999,X4,угар!G5:G9999,E6,угар!N5:N9999,B131)</f>
        <v>0</v>
      </c>
      <c r="Z131" s="1312">
        <f>SUMIFS(угар!AQ5:AQ9999,угар!F5:F9999,Z4,угар!G5:G9999,D6,угар!N5:N9999,B131)</f>
        <v>0</v>
      </c>
      <c r="AA131" s="1312">
        <f>SUMIFS(угар!AQ5:AQ9999,угар!F5:F9999,Z4,угар!G5:G9999,E6,угар!N5:N9999,B131)</f>
        <v>0</v>
      </c>
      <c r="AB131" s="1312">
        <f>SUMIFS(угар!AQ5:AQ9999,угар!F5:F9999,AB4,угар!G5:G9999,D6,угар!N5:N9999,B131)</f>
        <v>2</v>
      </c>
      <c r="AC131" s="1312">
        <f>SUMIFS(угар!AQ5:AQ9999,угар!F5:F9999,AB4,угар!G5:G9999,E6,угар!N5:N9999,B131)</f>
        <v>0</v>
      </c>
      <c r="AD131" s="1312">
        <f>SUMIFS(угар!AQ5:AQ9999,угар!F5:F9999,AD4,угар!G5:G9999,D6,угар!N5:N9999,B131)</f>
        <v>0</v>
      </c>
      <c r="AE131" s="1312">
        <f>SUMIFS(угар!AQ5:AQ9999,угар!F5:F9999,AD4,угар!G5:G9999,E6,угар!N5:N9999,B131)</f>
        <v>0</v>
      </c>
      <c r="AF131" s="1312">
        <f>SUMIFS(угар!AQ5:AQ9999,угар!F5:F9999,AF4,угар!G5:G9999,D6,угар!N5:N9999,B131)</f>
        <v>0</v>
      </c>
      <c r="AG131" s="1312">
        <f>SUMIFS(угар!AQ5:AQ9999,угар!F5:F9999,AF4,угар!G5:G9999,E6,угар!N5:N9999,B131)</f>
        <v>0</v>
      </c>
      <c r="AH131" s="1312">
        <f>SUMIFS(угар!AQ5:AQ9999,угар!F5:F9999,AH4,угар!G5:G9999,D6,угар!N5:N9999,B131)</f>
        <v>9</v>
      </c>
      <c r="AI131" s="1312">
        <f>SUMIFS(угар!AQ5:AQ9999,угар!F5:F9999,AH4,угар!G5:G9999,E6,угар!N5:N9999,B131)</f>
        <v>0</v>
      </c>
      <c r="AJ131" s="1312">
        <f>SUMIFS(угар!AQ5:AQ9999,угар!F5:F9999,AJ4,угар!G5:G9999,D6,угар!N5:N9999,B131)</f>
        <v>0</v>
      </c>
      <c r="AK131" s="1312">
        <f>SUMIFS(угар!AQ5:AQ9999,угар!F5:F9999,AJ4,угар!G5:G9999,E6,угар!N5:N9999,B131)</f>
        <v>0</v>
      </c>
      <c r="AL131" s="1312">
        <f>SUMIFS(угар!AQ5:AQ9999,угар!F5:F9999,AL4,угар!G5:G9999,D6,угар!N5:N9999,B131)</f>
        <v>0</v>
      </c>
      <c r="AM131" s="1312">
        <f>SUMIFS(угар!AQ5:AQ9999,угар!F5:F9999,AL4,угар!G5:G9999,E6,угар!N5:N9999,B131)</f>
        <v>0</v>
      </c>
      <c r="AN131" s="1312">
        <f>SUMIFS(угар!AQ5:AQ9999,угар!F5:F9999,AN4,угар!G5:G9999,D6,угар!N5:N9999,B131)</f>
        <v>0</v>
      </c>
      <c r="AO131" s="1312">
        <f>SUMIFS(угар!AQ5:AQ9999,угар!F5:F9999,AN4,угар!G5:G9999,E6,угар!N5:N9999,B131)</f>
        <v>0</v>
      </c>
      <c r="AP131" s="1312">
        <f>SUMIFS(угар!AQ5:AQ9999,угар!F5:F9999,AP4,угар!G5:G9999,D6,угар!N5:N9999,B131)</f>
        <v>0</v>
      </c>
      <c r="AQ131" s="1312">
        <f>SUMIFS(угар!AQ5:AQ9999,угар!F5:F9999,AP4,угар!G5:G9999,E6,угар!N5:N9999,B131)</f>
        <v>11</v>
      </c>
      <c r="AR131" s="1312">
        <f>SUMIFS(угар!AQ5:AQ9999,угар!F5:F9999,AR4,угар!G5:G9999,D6,угар!N5:N9999,B131)</f>
        <v>0</v>
      </c>
      <c r="AS131" s="1312">
        <f>SUMIFS(угар!AQ5:AQ9999,угар!F5:F9999,AR4,угар!G5:G9999,E6,угар!N5:N9999,B131)</f>
        <v>0</v>
      </c>
      <c r="AT131" s="1312">
        <f>SUMIFS(угар!AQ5:AQ9999,угар!F5:F9999,AT4,угар!G5:G9999,D6,угар!N5:N9999,B131)</f>
        <v>0</v>
      </c>
      <c r="AU131" s="1312">
        <f>SUMIFS(угар!AQ5:AQ9999,угар!F5:F9999,AT4,угар!G5:G9999,E6,угар!N5:N9999,B131)</f>
        <v>0</v>
      </c>
      <c r="AV131" s="1312">
        <f>SUMIFS(угар!AQ5:AQ9999,угар!F5:F9999,AV4,угар!G5:G9999,D6,угар!N5:N9999,B131)</f>
        <v>0</v>
      </c>
      <c r="AW131" s="1312">
        <f>SUMIFS(угар!AQ5:AQ9999,угар!F5:F9999,AV4,угар!G5:G9999,E6,угар!N5:N9999,B131)</f>
        <v>0</v>
      </c>
    </row>
    <row r="132" spans="1:49" ht="48" thickBot="1">
      <c r="A132" s="1292">
        <v>15</v>
      </c>
      <c r="B132" s="210" t="s">
        <v>719</v>
      </c>
      <c r="C132" s="1292">
        <f t="shared" si="30"/>
        <v>81</v>
      </c>
      <c r="D132" s="1292">
        <f t="shared" si="36"/>
        <v>35</v>
      </c>
      <c r="E132" s="1292">
        <f t="shared" si="37"/>
        <v>46</v>
      </c>
      <c r="F132" s="1315">
        <f t="shared" si="25"/>
        <v>75</v>
      </c>
      <c r="G132" s="1315">
        <v>33</v>
      </c>
      <c r="H132" s="1337">
        <v>42</v>
      </c>
      <c r="I132" s="1351">
        <f t="shared" si="32"/>
        <v>1</v>
      </c>
      <c r="J132" s="1352">
        <f t="shared" si="33"/>
        <v>0.43209876543209874</v>
      </c>
      <c r="K132" s="1352">
        <f t="shared" si="34"/>
        <v>0.5679012345679012</v>
      </c>
      <c r="L132" s="1342">
        <f>L133+L134+L135+L136+L137+L138+L139+L140+L141+L142</f>
        <v>0</v>
      </c>
      <c r="M132" s="1316">
        <f>M133+M134+M135+M136+M137+M138+M139+M140+M141+M142</f>
        <v>0</v>
      </c>
      <c r="N132" s="1316">
        <f t="shared" ref="N132:AT132" si="42">N133+N134+N135+N136+N137+N138+N139+N140+N141+N142</f>
        <v>0</v>
      </c>
      <c r="O132" s="1316">
        <f t="shared" si="42"/>
        <v>0</v>
      </c>
      <c r="P132" s="1316">
        <f t="shared" si="42"/>
        <v>0</v>
      </c>
      <c r="Q132" s="1316">
        <f t="shared" si="42"/>
        <v>0</v>
      </c>
      <c r="R132" s="1316">
        <f t="shared" si="42"/>
        <v>1</v>
      </c>
      <c r="S132" s="1316">
        <f t="shared" si="42"/>
        <v>7</v>
      </c>
      <c r="T132" s="1316">
        <f t="shared" si="42"/>
        <v>1</v>
      </c>
      <c r="U132" s="1316">
        <f t="shared" si="42"/>
        <v>0</v>
      </c>
      <c r="V132" s="1316">
        <f t="shared" si="42"/>
        <v>0</v>
      </c>
      <c r="W132" s="1316">
        <f t="shared" si="42"/>
        <v>0</v>
      </c>
      <c r="X132" s="1316">
        <f t="shared" si="42"/>
        <v>0</v>
      </c>
      <c r="Y132" s="1316">
        <f t="shared" si="42"/>
        <v>12</v>
      </c>
      <c r="Z132" s="1316">
        <f t="shared" si="42"/>
        <v>0</v>
      </c>
      <c r="AA132" s="1316">
        <f t="shared" si="42"/>
        <v>0</v>
      </c>
      <c r="AB132" s="1316">
        <f t="shared" si="42"/>
        <v>2</v>
      </c>
      <c r="AC132" s="1316">
        <f t="shared" si="42"/>
        <v>0</v>
      </c>
      <c r="AD132" s="1316">
        <f t="shared" si="42"/>
        <v>0</v>
      </c>
      <c r="AE132" s="1316">
        <f t="shared" si="42"/>
        <v>0</v>
      </c>
      <c r="AF132" s="1316">
        <f t="shared" si="42"/>
        <v>0</v>
      </c>
      <c r="AG132" s="1316">
        <f t="shared" si="42"/>
        <v>1</v>
      </c>
      <c r="AH132" s="1316">
        <f t="shared" si="42"/>
        <v>11</v>
      </c>
      <c r="AI132" s="1316">
        <f t="shared" si="42"/>
        <v>0</v>
      </c>
      <c r="AJ132" s="1316">
        <f t="shared" si="42"/>
        <v>0</v>
      </c>
      <c r="AK132" s="1316">
        <f t="shared" si="42"/>
        <v>0</v>
      </c>
      <c r="AL132" s="1316">
        <f t="shared" si="42"/>
        <v>0</v>
      </c>
      <c r="AM132" s="1316">
        <f t="shared" si="42"/>
        <v>0</v>
      </c>
      <c r="AN132" s="1316">
        <f t="shared" si="42"/>
        <v>3</v>
      </c>
      <c r="AO132" s="1316">
        <f t="shared" si="42"/>
        <v>8</v>
      </c>
      <c r="AP132" s="1316">
        <f t="shared" si="42"/>
        <v>0</v>
      </c>
      <c r="AQ132" s="1316">
        <f t="shared" si="42"/>
        <v>14</v>
      </c>
      <c r="AR132" s="1316">
        <f t="shared" si="42"/>
        <v>9</v>
      </c>
      <c r="AS132" s="1316">
        <f t="shared" si="42"/>
        <v>1</v>
      </c>
      <c r="AT132" s="1316">
        <f t="shared" si="42"/>
        <v>8</v>
      </c>
      <c r="AU132" s="1316">
        <f>AU133+AU134+AU135+AU136+AU137+AU138+AU139+AU140+AU141+AU142</f>
        <v>3</v>
      </c>
      <c r="AV132" s="1316">
        <f>AV133+AV134+AV135+AV136+AV137+AV138+AV139+AV140+AV141+AV142</f>
        <v>0</v>
      </c>
      <c r="AW132" s="1316">
        <f>AW133+AW134+AW135+AW136+AW137+AW138+AW139+AW140+AW141+AW142</f>
        <v>0</v>
      </c>
    </row>
    <row r="133" spans="1:49" ht="16.5" thickBot="1">
      <c r="A133" s="1298" t="s">
        <v>555</v>
      </c>
      <c r="B133" s="208" t="s">
        <v>658</v>
      </c>
      <c r="C133" s="1292">
        <f t="shared" si="30"/>
        <v>76</v>
      </c>
      <c r="D133" s="1292">
        <f t="shared" si="36"/>
        <v>33</v>
      </c>
      <c r="E133" s="1292">
        <f t="shared" si="37"/>
        <v>43</v>
      </c>
      <c r="F133" s="1315">
        <f t="shared" si="25"/>
        <v>75</v>
      </c>
      <c r="G133" s="1315">
        <v>33</v>
      </c>
      <c r="H133" s="1337">
        <v>42</v>
      </c>
      <c r="I133" s="1351">
        <f t="shared" si="32"/>
        <v>1</v>
      </c>
      <c r="J133" s="1352">
        <f t="shared" si="33"/>
        <v>0.43421052631578949</v>
      </c>
      <c r="K133" s="1352">
        <f t="shared" si="34"/>
        <v>0.56578947368421051</v>
      </c>
      <c r="L133" s="1340">
        <f>SUMIFS(угар!AQ5:AQ10000,угар!F5:F10000,L4,угар!G5:G10000,D6,угар!I5:I10000,B133)</f>
        <v>0</v>
      </c>
      <c r="M133" s="1312">
        <f>SUMIFS(угар!AQ5:AQ10000,угар!F5:F10000,L4,угар!G5:G10000,E6,угар!I5:I10000,B133)</f>
        <v>0</v>
      </c>
      <c r="N133" s="1312">
        <f>SUMIFS(угар!AQ5:AQ10000,угар!F5:F10000,N4,угар!G5:G10000,D6,угар!I5:I10000,B133)</f>
        <v>0</v>
      </c>
      <c r="O133" s="1312">
        <f>SUMIFS(угар!AQ5:AQ10000,угар!F5:F10000,N4,угар!G5:G10000,E6,угар!I5:I10000,B133)</f>
        <v>0</v>
      </c>
      <c r="P133" s="1312">
        <f>SUMIFS(угар!AQ5:AQ10000,угар!F5:F10000,P4,угар!G5:G10000,D6,угар!I5:I10000,B133)</f>
        <v>0</v>
      </c>
      <c r="Q133" s="1312">
        <f>SUMIFS(угар!AQ5:AQ10000,угар!F5:F10000,P4,угар!G5:G10000,E6,угар!I5:I10000,B133)</f>
        <v>0</v>
      </c>
      <c r="R133" s="1312">
        <f>SUMIFS(угар!AQ5:AQ10000,угар!F5:F10000,R4,угар!G5:G10000,D6,угар!I5:I10000,B133)</f>
        <v>1</v>
      </c>
      <c r="S133" s="1312">
        <f>SUMIFS(угар!AQ5:AQ10000,угар!F5:F10000,R4,угар!G5:G10000,E6,угар!I5:I10000,B133)</f>
        <v>7</v>
      </c>
      <c r="T133" s="1312">
        <f>SUMIFS(угар!AQ5:AQ10000,угар!F5:F10000,T4,угар!G5:G10000,D6,угар!I5:I10000,B133)</f>
        <v>1</v>
      </c>
      <c r="U133" s="1312">
        <f>SUMIFS(угар!AQ5:AQ10000,угар!F5:F10000,T4,угар!G5:G10000,E6,угар!I5:I10000,B133)</f>
        <v>0</v>
      </c>
      <c r="V133" s="1312">
        <f>SUMIFS(угар!AQ5:AQ10000,угар!F5:F10000,V4,угар!G5:G10000,D6,угар!I5:I10000,B133)</f>
        <v>0</v>
      </c>
      <c r="W133" s="1312">
        <f>SUMIFS(угар!AQ5:AQ10000,угар!F5:F10000,V4,угар!G5:G10000,E6,угар!I5:I10000,B133)</f>
        <v>0</v>
      </c>
      <c r="X133" s="1312">
        <f>SUMIFS(угар!AQ5:AQ10000,угар!F5:F10000,X4,угар!G5:G10000,D6,угар!I5:I10000,B133)</f>
        <v>0</v>
      </c>
      <c r="Y133" s="1312">
        <f>SUMIFS(угар!AQ5:AQ10000,угар!F5:F10000,X4,угар!G5:G10000,E6,угар!I5:I10000,B133)</f>
        <v>12</v>
      </c>
      <c r="Z133" s="1312">
        <f>SUMIFS(угар!AQ5:AQ10000,угар!F5:F10000,Z4,угар!G5:G10000,D6,угар!I5:I10000,B133)</f>
        <v>0</v>
      </c>
      <c r="AA133" s="1312">
        <f>SUMIFS(угар!AQ5:AQ10000,угар!F5:F10000,Z4,угар!G5:G10000,E6,угар!I5:I10000,B133)</f>
        <v>0</v>
      </c>
      <c r="AB133" s="1312">
        <f>SUMIFS(угар!AQ5:AQ10000,угар!F5:F10000,AB4,угар!G5:G10000,D6,угар!I5:I10000,B133)</f>
        <v>0</v>
      </c>
      <c r="AC133" s="1312">
        <f>SUMIFS(угар!AQ5:AQ10000,угар!F5:F10000,AB4,угар!G5:G10000,E6,угар!I5:I10000,B133)</f>
        <v>0</v>
      </c>
      <c r="AD133" s="1312">
        <f>SUMIFS(угар!AQ5:AQ10000,угар!F5:F10000,AD4,угар!G5:G10000,D6,угар!I5:I10000,B133)</f>
        <v>0</v>
      </c>
      <c r="AE133" s="1312">
        <f>SUMIFS(угар!AQ5:AQ10000,угар!F5:F10000,AD4,угар!G5:G10000,E6,угар!I5:I10000,B133)</f>
        <v>0</v>
      </c>
      <c r="AF133" s="1312">
        <f>SUMIFS(угар!AQ5:AQ10000,угар!F5:F10000,AF4,угар!G5:G10000,D6,угар!I5:I10000,B133)</f>
        <v>0</v>
      </c>
      <c r="AG133" s="1312">
        <f>SUMIFS(угар!AQ5:AQ10000,угар!F5:F10000,AF4,угар!G5:G10000,E6,угар!I5:I10000,B133)</f>
        <v>1</v>
      </c>
      <c r="AH133" s="1323">
        <f>SUMIFS(угар!AQ5:AQ10000,угар!F5:F10000,AH4,угар!G5:G10000,D6,угар!I5:I10000,B133)</f>
        <v>11</v>
      </c>
      <c r="AI133" s="1323">
        <f>SUMIFS(угар!AQ5:AQ10000,угар!F5:F10000,AH4,угар!G5:G10000,E6,угар!I5:I10000,B133)</f>
        <v>0</v>
      </c>
      <c r="AJ133" s="1312">
        <f>SUMIFS(угар!AQ5:AQ10000,угар!F5:F10000,AJ4,угар!G5:G10000,D6,угар!I5:I10000,B133)</f>
        <v>0</v>
      </c>
      <c r="AK133" s="1312">
        <f>SUMIFS(угар!AQ5:AQ10000,угар!F5:F10000,AJ4,угар!G5:G10000,E6,угар!I5:I10000,B133)</f>
        <v>0</v>
      </c>
      <c r="AL133" s="1312">
        <f>SUMIFS(угар!AQ5:AQ10000,угар!F5:F10000,AL4,угар!G5:G10000,D6,угар!I5:I10000,B133)</f>
        <v>0</v>
      </c>
      <c r="AM133" s="1312">
        <f>SUMIFS(угар!AQ5:AQ10000,угар!F5:F10000,AL4,угар!G5:G10000,E6,угар!I5:I10000,B133)</f>
        <v>0</v>
      </c>
      <c r="AN133" s="1312">
        <f>SUMIFS(угар!AQ5:AQ10000,угар!F5:F10000,AN4,угар!G5:G10000,D6,угар!I5:I10000,B133)</f>
        <v>3</v>
      </c>
      <c r="AO133" s="1312">
        <f>SUMIFS(угар!AQ5:AQ10000,угар!F5:F10000,AN4,угар!G5:G10000,E6,угар!I5:I10000,B133)</f>
        <v>8</v>
      </c>
      <c r="AP133" s="1312">
        <f>SUMIFS(угар!AQ5:AQ10000,угар!F5:F10000,AP4,угар!G5:G10000,D6,угар!I5:I10000,B133)</f>
        <v>0</v>
      </c>
      <c r="AQ133" s="1312">
        <f>SUMIFS(угар!AQ5:AQ10000,угар!F5:F10000,AP4,угар!G5:G10000,E6,угар!I5:I10000,B133)</f>
        <v>14</v>
      </c>
      <c r="AR133" s="1312">
        <f>SUMIFS(угар!AQ5:AQ10000,угар!F5:F10000,AR4,угар!G5:G10000,D6,угар!I5:I10000,B133)</f>
        <v>9</v>
      </c>
      <c r="AS133" s="1312">
        <f>SUMIFS(угар!AQ5:AQ10000,угар!F5:F10000,AR4,угар!G5:G10000,E6,угар!I5:I10000,B133)</f>
        <v>1</v>
      </c>
      <c r="AT133" s="1312">
        <f>SUMIFS(угар!AQ5:AQ10000,угар!F5:F10000,AT4,угар!G5:G10000,D6,угар!I5:I10000,B133)</f>
        <v>8</v>
      </c>
      <c r="AU133" s="1312">
        <f>SUMIFS(угар!AQ5:AQ10000,угар!F5:F10000,AT4,угар!G5:G10000,E6,угар!I5:I10000,B133)</f>
        <v>0</v>
      </c>
      <c r="AV133" s="1312">
        <f>SUMIFS(угар!AQ5:AQ10000,угар!F5:F10000,AV4,угар!G5:G10000,D6,угар!I5:I10000,B133)</f>
        <v>0</v>
      </c>
      <c r="AW133" s="1312">
        <f>SUMIFS(угар!AQ5:AQ10000,угар!F5:F10000,AV4,угар!G5:G10000,E6,угар!I5:I10000,B133)</f>
        <v>0</v>
      </c>
    </row>
    <row r="134" spans="1:49" ht="16.5" thickBot="1">
      <c r="A134" s="1298" t="s">
        <v>559</v>
      </c>
      <c r="B134" s="208" t="s">
        <v>147</v>
      </c>
      <c r="C134" s="1292">
        <f t="shared" si="30"/>
        <v>2</v>
      </c>
      <c r="D134" s="1292">
        <f t="shared" si="36"/>
        <v>2</v>
      </c>
      <c r="E134" s="1292">
        <f t="shared" si="37"/>
        <v>0</v>
      </c>
      <c r="F134" s="1315">
        <f t="shared" si="25"/>
        <v>0</v>
      </c>
      <c r="G134" s="1315">
        <v>0</v>
      </c>
      <c r="H134" s="1337">
        <v>0</v>
      </c>
      <c r="I134" s="1351">
        <f t="shared" si="32"/>
        <v>1</v>
      </c>
      <c r="J134" s="1352">
        <f t="shared" si="33"/>
        <v>1</v>
      </c>
      <c r="K134" s="1352">
        <f t="shared" si="34"/>
        <v>0</v>
      </c>
      <c r="L134" s="1340">
        <f>SUMIFS(угар!AQ5:AQ10000,угар!F5:F10000,L4,угар!G5:G10000,D6,угар!I5:I10000,B134)</f>
        <v>0</v>
      </c>
      <c r="M134" s="1312">
        <f>SUMIFS(угар!AQ5:AQ10000,угар!F5:F10000,L4,угар!G5:G10000,E6,угар!I5:I10000,B134)</f>
        <v>0</v>
      </c>
      <c r="N134" s="1312">
        <f>SUMIFS(угар!AQ5:AQ10000,угар!F5:F10000,N4,угар!G5:G10000,D6,угар!I5:I10000,B134)</f>
        <v>0</v>
      </c>
      <c r="O134" s="1312">
        <f>SUMIFS(угар!AQ5:AQ10000,угар!F5:F10000,N4,угар!G5:G10000,E6,угар!I5:I10000,B134)</f>
        <v>0</v>
      </c>
      <c r="P134" s="1312">
        <f>SUMIFS(угар!AQ5:AQ10000,угар!F5:F10000,P4,угар!G5:G10000,D6,угар!I5:I10000,B134)</f>
        <v>0</v>
      </c>
      <c r="Q134" s="1312">
        <f>SUMIFS(угар!AQ5:AQ10000,угар!F5:F10000,P4,угар!G5:G10000,E6,угар!I5:I10000,B134)</f>
        <v>0</v>
      </c>
      <c r="R134" s="1312">
        <f>SUMIFS(угар!AQ5:AQ10000,угар!F5:F10000,R4,угар!G5:G10000,D6,угар!I5:I10000,B134)</f>
        <v>0</v>
      </c>
      <c r="S134" s="1312">
        <f>SUMIFS(угар!AQ5:AQ10000,угар!F5:F10000,R4,угар!G5:G10000,E6,угар!I5:I10000,B134)</f>
        <v>0</v>
      </c>
      <c r="T134" s="1312">
        <f>SUMIFS(угар!AQ5:AQ10000,угар!F5:F10000,T4,угар!G5:G10000,D6,угар!I5:I10000,B134)</f>
        <v>0</v>
      </c>
      <c r="U134" s="1312">
        <f>SUMIFS(угар!AQ5:AQ10000,угар!F5:F10000,T4,угар!G5:G10000,E6,угар!I5:I10000,B134)</f>
        <v>0</v>
      </c>
      <c r="V134" s="1312">
        <f>SUMIFS(угар!AQ5:AQ10000,угар!F5:F10000,V4,угар!G5:G10000,D6,угар!I5:I10000,B134)</f>
        <v>0</v>
      </c>
      <c r="W134" s="1312">
        <f>SUMIFS(угар!AQ5:AQ10000,угар!F5:F10000,V4,угар!G5:G10000,E6,угар!I5:I10000,B134)</f>
        <v>0</v>
      </c>
      <c r="X134" s="1312">
        <f>SUMIFS(угар!AQ5:AQ10000,угар!F5:F10000,X4,угар!G5:G10000,D6,угар!I5:I10000,B134)</f>
        <v>0</v>
      </c>
      <c r="Y134" s="1312">
        <f>SUMIFS(угар!AQ5:AQ10000,угар!F5:F10000,X4,угар!G5:G10000,E6,угар!I5:I10000,B134)</f>
        <v>0</v>
      </c>
      <c r="Z134" s="1312">
        <f>SUMIFS(угар!AQ5:AQ10000,угар!F5:F10000,Z4,угар!G5:G10000,D6,угар!I5:I10000,B134)</f>
        <v>0</v>
      </c>
      <c r="AA134" s="1312">
        <f>SUMIFS(угар!AQ5:AQ10000,угар!F5:F10000,Z4,угар!G5:G10000,E6,угар!I5:I10000,B134)</f>
        <v>0</v>
      </c>
      <c r="AB134" s="1312">
        <f>SUMIFS(угар!AQ5:AQ10000,угар!F5:F10000,AB4,угар!G5:G10000,D6,угар!I5:I10000,B134)</f>
        <v>2</v>
      </c>
      <c r="AC134" s="1312">
        <f>SUMIFS(угар!AQ5:AQ10000,угар!F5:F10000,AB4,угар!G5:G10000,E6,угар!I5:I10000,B134)</f>
        <v>0</v>
      </c>
      <c r="AD134" s="1312">
        <f>SUMIFS(угар!AQ5:AQ10000,угар!F5:F10000,AD4,угар!G5:G10000,D6,угар!I5:I10000,B134)</f>
        <v>0</v>
      </c>
      <c r="AE134" s="1312">
        <f>SUMIFS(угар!AQ5:AQ10000,угар!F5:F10000,AD4,угар!G5:G10000,E6,угар!I5:I10000,B134)</f>
        <v>0</v>
      </c>
      <c r="AF134" s="1312">
        <f>SUMIFS(угар!AQ5:AQ10000,угар!F5:F10000,AF4,угар!G5:G10000,D6,угар!I5:I10000,B134)</f>
        <v>0</v>
      </c>
      <c r="AG134" s="1312">
        <f>SUMIFS(угар!AQ5:AQ10000,угар!F5:F10000,AF4,угар!G5:G10000,E6,угар!I5:I10000,B134)</f>
        <v>0</v>
      </c>
      <c r="AH134" s="1312">
        <f>SUMIFS(угар!AQ5:AQ10000,угар!F5:F10000,AH4,угар!G5:G10000,D6,угар!I5:I10000,B134)</f>
        <v>0</v>
      </c>
      <c r="AI134" s="1312">
        <f>SUMIFS(угар!AQ5:AQ10000,угар!F5:F10000,AH4,угар!G5:G10000,E6,угар!I5:I10000,B134)</f>
        <v>0</v>
      </c>
      <c r="AJ134" s="1312">
        <f>SUMIFS(угар!AQ5:AQ10000,угар!F5:F10000,AJ4,угар!G5:G10000,D6,угар!I5:I10000,B134)</f>
        <v>0</v>
      </c>
      <c r="AK134" s="1312">
        <f>SUMIFS(угар!AQ5:AQ10000,угар!F5:F10000,AJ4,угар!G5:G10000,E6,угар!I5:I10000,B134)</f>
        <v>0</v>
      </c>
      <c r="AL134" s="1312">
        <f>SUMIFS(угар!AQ5:AQ10000,угар!F5:F10000,AL4,угар!G5:G10000,D6,угар!I5:I10000,B134)</f>
        <v>0</v>
      </c>
      <c r="AM134" s="1312">
        <f>SUMIFS(угар!AQ5:AQ10000,угар!F5:F10000,AL4,угар!G5:G10000,E6,угар!I5:I10000,B134)</f>
        <v>0</v>
      </c>
      <c r="AN134" s="1312">
        <f>SUMIFS(угар!AQ5:AQ10000,угар!F5:F10000,AN4,угар!G5:G10000,D6,угар!I5:I10000,B134)</f>
        <v>0</v>
      </c>
      <c r="AO134" s="1312">
        <f>SUMIFS(угар!AQ5:AQ10000,угар!F5:F10000,AN4,угар!G5:G10000,E6,угар!I5:I10000,B134)</f>
        <v>0</v>
      </c>
      <c r="AP134" s="1312">
        <f>SUMIFS(угар!AQ5:AQ10000,угар!F5:F10000,AP4,угар!G5:G10000,D6,угар!I5:I10000,B134)</f>
        <v>0</v>
      </c>
      <c r="AQ134" s="1312">
        <f>SUMIFS(угар!AQ5:AQ10000,угар!F5:F10000,AP4,угар!G5:G10000,E6,угар!I5:I10000,B134)</f>
        <v>0</v>
      </c>
      <c r="AR134" s="1312">
        <f>SUMIFS(угар!AQ5:AQ10000,угар!F5:F10000,AR4,угар!G5:G10000,D6,угар!I5:I10000,B134)</f>
        <v>0</v>
      </c>
      <c r="AS134" s="1312">
        <f>SUMIFS(угар!AQ5:AQ10000,угар!F5:F10000,AR4,угар!G5:G10000,E6,угар!I5:I10000,B134)</f>
        <v>0</v>
      </c>
      <c r="AT134" s="1312">
        <f>SUMIFS(угар!AQ5:AQ10000,угар!F5:F10000,AT4,угар!G5:G10000,D6,угар!I5:I10000,B134)</f>
        <v>0</v>
      </c>
      <c r="AU134" s="1312">
        <f>SUMIFS(угар!AQ5:AQ10000,угар!F5:F10000,AT4,угар!G5:G10000,E6,угар!I5:I10000,B134)</f>
        <v>0</v>
      </c>
      <c r="AV134" s="1312">
        <f>SUMIFS(угар!AQ5:AQ10000,угар!F5:F10000,AV4,угар!G5:G10000,D6,угар!I5:I10000,B134)</f>
        <v>0</v>
      </c>
      <c r="AW134" s="1312">
        <f>SUMIFS(угар!AQ5:AQ10000,угар!F5:F10000,AV4,угар!G5:G10000,E6,угар!I5:I10000,B134)</f>
        <v>0</v>
      </c>
    </row>
    <row r="135" spans="1:49" ht="16.5" thickBot="1">
      <c r="A135" s="1298" t="s">
        <v>561</v>
      </c>
      <c r="B135" s="208" t="s">
        <v>129</v>
      </c>
      <c r="C135" s="1292">
        <f t="shared" si="30"/>
        <v>0</v>
      </c>
      <c r="D135" s="1292">
        <f t="shared" ref="D135:D166" si="43">L135+N135+P135+R135+T135+V135+X135+Z135+AB135+AD135+AF135+AH135+AJ135+AL135+AN135+AP135+AR135+AT135+AV135</f>
        <v>0</v>
      </c>
      <c r="E135" s="1292">
        <f t="shared" ref="E135:E166" si="44">M135+O135+Q135+S135+U135+W135+Y135+AA135+AC135+AE135+AG135+AI135+AK135+AM135+AO135+AQ135+AS135+AU135+AW135</f>
        <v>0</v>
      </c>
      <c r="F135" s="1315">
        <f t="shared" si="25"/>
        <v>0</v>
      </c>
      <c r="G135" s="1315">
        <v>0</v>
      </c>
      <c r="H135" s="1337">
        <v>0</v>
      </c>
      <c r="I135" s="1351" t="e">
        <f t="shared" si="32"/>
        <v>#DIV/0!</v>
      </c>
      <c r="J135" s="1352" t="e">
        <f t="shared" si="33"/>
        <v>#DIV/0!</v>
      </c>
      <c r="K135" s="1352" t="e">
        <f t="shared" si="34"/>
        <v>#DIV/0!</v>
      </c>
      <c r="L135" s="1340">
        <f>SUMIFS(угар!AQ5:AQ10000,угар!F5:F10000,L4,угар!G5:G10000,D6,угар!I5:I10000,B135)</f>
        <v>0</v>
      </c>
      <c r="M135" s="1312">
        <f>SUMIFS(угар!AQ5:AQ10000,угар!F5:F10000,L4,угар!G5:G10000,E6,угар!I5:I10000,B135)</f>
        <v>0</v>
      </c>
      <c r="N135" s="1312">
        <f>SUMIFS(угар!AQ5:AQ10000,угар!F5:F10000,N4,угар!G5:G10000,D6,угар!I5:I10000,B135)</f>
        <v>0</v>
      </c>
      <c r="O135" s="1312">
        <f>SUMIFS(угар!AQ5:AQ10000,угар!F5:F10000,N4,угар!G5:G10000,E6,угар!I5:I10000,B135)</f>
        <v>0</v>
      </c>
      <c r="P135" s="1312">
        <f>SUMIFS(угар!AQ5:AQ10000,угар!F5:F10000,P4,угар!G5:G10000,D6,угар!I5:I10000,B135)</f>
        <v>0</v>
      </c>
      <c r="Q135" s="1312">
        <f>SUMIFS(угар!AQ5:AQ10000,угар!F5:F10000,P4,угар!G5:G10000,E6,угар!I5:I10000,B135)</f>
        <v>0</v>
      </c>
      <c r="R135" s="1312">
        <f>SUMIFS(угар!AQ5:AQ10000,угар!F5:F10000,R4,угар!G5:G10000,D6,угар!I5:I10000,B135)</f>
        <v>0</v>
      </c>
      <c r="S135" s="1312">
        <f>SUMIFS(угар!AQ5:AQ10000,угар!F5:F10000,R4,угар!G5:G10000,E6,угар!I5:I10000,B135)</f>
        <v>0</v>
      </c>
      <c r="T135" s="1312">
        <f>SUMIFS(угар!AQ5:AQ10000,угар!F5:F10000,T4,угар!G5:G10000,D6,угар!I5:I10000,B135)</f>
        <v>0</v>
      </c>
      <c r="U135" s="1312">
        <f>SUMIFS(угар!AQ5:AQ10000,угар!F5:F10000,T4,угар!G5:G10000,E6,угар!I5:I10000,B135)</f>
        <v>0</v>
      </c>
      <c r="V135" s="1312">
        <f>SUMIFS(угар!AQ5:AQ10000,угар!F5:F10000,V4,угар!G5:G10000,D6,угар!I5:I10000,B135)</f>
        <v>0</v>
      </c>
      <c r="W135" s="1312">
        <f>SUMIFS(угар!AQ5:AQ10000,угар!F5:F10000,V4,угар!G5:G10000,E6,угар!I5:I10000,B135)</f>
        <v>0</v>
      </c>
      <c r="X135" s="1312">
        <f>SUMIFS(угар!AQ5:AQ10000,угар!F5:F10000,X4,угар!G5:G10000,D6,угар!I5:I10000,B135)</f>
        <v>0</v>
      </c>
      <c r="Y135" s="1312">
        <f>SUMIFS(угар!AQ5:AQ10000,угар!F5:F10000,X4,угар!G5:G10000,E6,угар!I5:I10000,B135)</f>
        <v>0</v>
      </c>
      <c r="Z135" s="1312">
        <f>SUMIFS(угар!AQ5:AQ10000,угар!F5:F10000,Z4,угар!G5:G10000,D6,угар!I5:I10000,B135)</f>
        <v>0</v>
      </c>
      <c r="AA135" s="1312">
        <f>SUMIFS(угар!AQ5:AQ10000,угар!F5:F10000,Z4,угар!G5:G10000,E6,угар!I5:I10000,B135)</f>
        <v>0</v>
      </c>
      <c r="AB135" s="1312">
        <f>SUMIFS(угар!AQ5:AQ10000,угар!F5:F10000,AB4,угар!G5:G10000,D6,угар!I5:I10000,B135)</f>
        <v>0</v>
      </c>
      <c r="AC135" s="1312">
        <f>SUMIFS(угар!AQ5:AQ10000,угар!F5:F10000,AB4,угар!G5:G10000,E6,угар!I5:I10000,B135)</f>
        <v>0</v>
      </c>
      <c r="AD135" s="1312">
        <f>SUMIFS(угар!AQ5:AQ10000,угар!F5:F10000,AD4,угар!G5:G10000,D6,угар!I5:I10000,B135)</f>
        <v>0</v>
      </c>
      <c r="AE135" s="1312">
        <f>SUMIFS(угар!AQ5:AQ10000,угар!F5:F10000,AD4,угар!G5:G10000,E6,угар!I5:I10000,B135)</f>
        <v>0</v>
      </c>
      <c r="AF135" s="1312">
        <f>SUMIFS(угар!AQ5:AQ10000,угар!F5:F10000,AF4,угар!G5:G10000,D6,угар!I5:I10000,B135)</f>
        <v>0</v>
      </c>
      <c r="AG135" s="1312">
        <f>SUMIFS(угар!AQ5:AQ10000,угар!F5:F10000,AF4,угар!G5:G10000,E6,угар!I5:I10000,B135)</f>
        <v>0</v>
      </c>
      <c r="AH135" s="1312">
        <f>SUMIFS(угар!AQ5:AQ10000,угар!F5:F10000,AH4,угар!G5:G10000,D6,угар!I5:I10000,B135)</f>
        <v>0</v>
      </c>
      <c r="AI135" s="1312">
        <f>SUMIFS(угар!AQ5:AQ10000,угар!F5:F10000,AH4,угар!G5:G10000,E6,угар!I5:I10000,B135)</f>
        <v>0</v>
      </c>
      <c r="AJ135" s="1312">
        <f>SUMIFS(угар!AQ5:AQ10000,угар!F5:F10000,AJ4,угар!G5:G10000,D6,угар!I5:I10000,B135)</f>
        <v>0</v>
      </c>
      <c r="AK135" s="1312">
        <f>SUMIFS(угар!AQ5:AQ10000,угар!F5:F10000,AJ4,угар!G5:G10000,E6,угар!I5:I10000,B135)</f>
        <v>0</v>
      </c>
      <c r="AL135" s="1312">
        <f>SUMIFS(угар!AQ5:AQ10000,угар!F5:F10000,AL4,угар!G5:G10000,D6,угар!I5:I10000,B135)</f>
        <v>0</v>
      </c>
      <c r="AM135" s="1312">
        <f>SUMIFS(угар!AQ5:AQ10000,угар!F5:F10000,AL4,угар!G5:G10000,E6,угар!I5:I10000,B135)</f>
        <v>0</v>
      </c>
      <c r="AN135" s="1312">
        <f>SUMIFS(угар!AQ5:AQ10000,угар!F5:F10000,AN4,угар!G5:G10000,D6,угар!I5:I10000,B135)</f>
        <v>0</v>
      </c>
      <c r="AO135" s="1312">
        <f>SUMIFS(угар!AQ5:AQ10000,угар!F5:F10000,AN4,угар!G5:G10000,E6,угар!I5:I10000,B135)</f>
        <v>0</v>
      </c>
      <c r="AP135" s="1312">
        <f>SUMIFS(угар!AQ5:AQ10000,угар!F5:F10000,AP4,угар!G5:G10000,D6,угар!I5:I10000,B135)</f>
        <v>0</v>
      </c>
      <c r="AQ135" s="1312">
        <f>SUMIFS(угар!AQ5:AQ10000,угар!F5:F10000,AP4,угар!G5:G10000,E6,угар!I5:I10000,B135)</f>
        <v>0</v>
      </c>
      <c r="AR135" s="1312">
        <f>SUMIFS(угар!AQ5:AQ10000,угар!F5:F10000,AR4,угар!G5:G10000,D6,угар!I5:I10000,B135)</f>
        <v>0</v>
      </c>
      <c r="AS135" s="1312">
        <f>SUMIFS(угар!AQ5:AQ10000,угар!F5:F10000,AR4,угар!G5:G10000,E6,угар!I5:I10000,B135)</f>
        <v>0</v>
      </c>
      <c r="AT135" s="1312">
        <f>SUMIFS(угар!AQ5:AQ10000,угар!F5:F10000,AT4,угар!G5:G10000,D6,угар!I5:I10000,B135)</f>
        <v>0</v>
      </c>
      <c r="AU135" s="1312">
        <f>SUMIFS(угар!AQ5:AQ10000,угар!F5:F10000,AT4,угар!G5:G10000,E6,угар!I5:I10000,B135)</f>
        <v>0</v>
      </c>
      <c r="AV135" s="1312">
        <f>SUMIFS(угар!AQ5:AQ10000,угар!F5:F10000,AV4,угар!G5:G10000,D6,угар!I5:I10000,B135)</f>
        <v>0</v>
      </c>
      <c r="AW135" s="1312">
        <f>SUMIFS(угар!AQ5:AQ10000,угар!F5:F10000,AV4,угар!G5:G10000,E6,угар!I5:I10000,B135)</f>
        <v>0</v>
      </c>
    </row>
    <row r="136" spans="1:49" ht="16.5" thickBot="1">
      <c r="A136" s="1298" t="s">
        <v>562</v>
      </c>
      <c r="B136" s="208" t="s">
        <v>125</v>
      </c>
      <c r="C136" s="1292">
        <f t="shared" si="30"/>
        <v>0</v>
      </c>
      <c r="D136" s="1292">
        <f t="shared" si="43"/>
        <v>0</v>
      </c>
      <c r="E136" s="1292">
        <f t="shared" si="44"/>
        <v>0</v>
      </c>
      <c r="F136" s="1315">
        <f t="shared" ref="F136:F192" si="45">SUM(G136:H136)</f>
        <v>0</v>
      </c>
      <c r="G136" s="1315">
        <v>0</v>
      </c>
      <c r="H136" s="1337">
        <v>0</v>
      </c>
      <c r="I136" s="1351" t="e">
        <f t="shared" si="32"/>
        <v>#DIV/0!</v>
      </c>
      <c r="J136" s="1352" t="e">
        <f t="shared" si="33"/>
        <v>#DIV/0!</v>
      </c>
      <c r="K136" s="1352" t="e">
        <f t="shared" si="34"/>
        <v>#DIV/0!</v>
      </c>
      <c r="L136" s="1340">
        <f>SUMIFS(угар!AQ5:AQ10000,угар!F5:F10000,L4,угар!G5:G10000,D6,угар!I5:I10000,B136)</f>
        <v>0</v>
      </c>
      <c r="M136" s="1312">
        <f>SUMIFS(угар!AQ5:AQ10000,угар!F5:F10000,L4,угар!G5:G10000,E6,угар!I5:I10000,B136)</f>
        <v>0</v>
      </c>
      <c r="N136" s="1312">
        <f>SUMIFS(угар!AQ5:AQ10000,угар!F5:F10000,N4,угар!G5:G10000,D6,угар!I5:I10000,B136)</f>
        <v>0</v>
      </c>
      <c r="O136" s="1312">
        <f>SUMIFS(угар!AQ5:AQ10000,угар!F5:F10000,N4,угар!G5:G10000,E6,угар!I5:I10000,B136)</f>
        <v>0</v>
      </c>
      <c r="P136" s="1312">
        <f>SUMIFS(угар!AQ5:AQ10000,угар!F5:F10000,P4,угар!G5:G10000,D6,угар!I5:I10000,B136)</f>
        <v>0</v>
      </c>
      <c r="Q136" s="1312">
        <f>SUMIFS(угар!AQ5:AQ10000,угар!F5:F10000,P4,угар!G5:G10000,E6,угар!I5:I10000,B136)</f>
        <v>0</v>
      </c>
      <c r="R136" s="1312">
        <f>SUMIFS(угар!AQ5:AQ10000,угар!F5:F10000,R4,угар!G5:G10000,D6,угар!I5:I10000,B136)</f>
        <v>0</v>
      </c>
      <c r="S136" s="1312">
        <f>SUMIFS(угар!AQ5:AQ10000,угар!F5:F10000,R4,угар!G5:G10000,E6,угар!I5:I10000,B136)</f>
        <v>0</v>
      </c>
      <c r="T136" s="1312">
        <f>SUMIFS(угар!AQ5:AQ10000,угар!F5:F10000,T4,угар!G5:G10000,D6,угар!I5:I10000,B136)</f>
        <v>0</v>
      </c>
      <c r="U136" s="1312">
        <f>SUMIFS(угар!AQ5:AQ10000,угар!F5:F10000,T4,угар!G5:G10000,E6,угар!I5:I10000,B136)</f>
        <v>0</v>
      </c>
      <c r="V136" s="1312">
        <f>SUMIFS(угар!AQ5:AQ10000,угар!F5:F10000,V4,угар!G5:G10000,D6,угар!I5:I10000,B136)</f>
        <v>0</v>
      </c>
      <c r="W136" s="1312">
        <f>SUMIFS(угар!AQ5:AQ10000,угар!F5:F10000,V4,угар!G5:G10000,E6,угар!I5:I10000,B136)</f>
        <v>0</v>
      </c>
      <c r="X136" s="1312">
        <f>SUMIFS(угар!AQ5:AQ10000,угар!F5:F10000,X4,угар!G5:G10000,D6,угар!I5:I10000,B136)</f>
        <v>0</v>
      </c>
      <c r="Y136" s="1312">
        <f>SUMIFS(угар!AQ5:AQ10000,угар!F5:F10000,X4,угар!G5:G10000,E6,угар!I5:I10000,B136)</f>
        <v>0</v>
      </c>
      <c r="Z136" s="1312">
        <f>SUMIFS(угар!AQ5:AQ10000,угар!F5:F10000,Z4,угар!G5:G10000,D6,угар!I5:I10000,B136)</f>
        <v>0</v>
      </c>
      <c r="AA136" s="1312">
        <f>SUMIFS(угар!AQ5:AQ10000,угар!F5:F10000,Z4,угар!G5:G10000,E6,угар!I5:I10000,B136)</f>
        <v>0</v>
      </c>
      <c r="AB136" s="1312">
        <f>SUMIFS(угар!AQ5:AQ10000,угар!F5:F10000,AB4,угар!G5:G10000,D6,угар!I5:I10000,B136)</f>
        <v>0</v>
      </c>
      <c r="AC136" s="1312">
        <f>SUMIFS(угар!AQ5:AQ10000,угар!F5:F10000,AB4,угар!G5:G10000,E6,угар!I5:I10000,B136)</f>
        <v>0</v>
      </c>
      <c r="AD136" s="1312">
        <f>SUMIFS(угар!AQ5:AQ10000,угар!F5:F10000,AD4,угар!G5:G10000,D6,угар!I5:I10000,B136)</f>
        <v>0</v>
      </c>
      <c r="AE136" s="1312">
        <f>SUMIFS(угар!AQ5:AQ10000,угар!F5:F10000,AD4,угар!G5:G10000,E6,угар!I5:I10000,B136)</f>
        <v>0</v>
      </c>
      <c r="AF136" s="1312">
        <f>SUMIFS(угар!AQ5:AQ10000,угар!F5:F10000,AF4,угар!G5:G10000,D6,угар!I5:I10000,B136)</f>
        <v>0</v>
      </c>
      <c r="AG136" s="1312">
        <f>SUMIFS(угар!AQ5:AQ10000,угар!F5:F10000,AF4,угар!G5:G10000,E6,угар!I5:I10000,B136)</f>
        <v>0</v>
      </c>
      <c r="AH136" s="1312">
        <f>SUMIFS(угар!AQ5:AQ10000,угар!F5:F10000,AH4,угар!G5:G10000,D6,угар!I5:I10000,B136)</f>
        <v>0</v>
      </c>
      <c r="AI136" s="1312">
        <f>SUMIFS(угар!AQ5:AQ10000,угар!F5:F10000,AH4,угар!G5:G10000,E6,угар!I5:I10000,B136)</f>
        <v>0</v>
      </c>
      <c r="AJ136" s="1312">
        <f>SUMIFS(угар!AQ5:AQ10000,угар!F5:F10000,AJ4,угар!G5:G10000,D6,угар!I5:I10000,B136)</f>
        <v>0</v>
      </c>
      <c r="AK136" s="1312">
        <f>SUMIFS(угар!AQ5:AQ10000,угар!F5:F10000,AJ4,угар!G5:G10000,E6,угар!I5:I10000,B136)</f>
        <v>0</v>
      </c>
      <c r="AL136" s="1312">
        <f>SUMIFS(угар!AQ5:AQ10000,угар!F5:F10000,AL4,угар!G5:G10000,D6,угар!I5:I10000,B136)</f>
        <v>0</v>
      </c>
      <c r="AM136" s="1312">
        <f>SUMIFS(угар!AQ5:AQ10000,угар!F5:F10000,AL4,угар!G5:G10000,E6,угар!I5:I10000,B136)</f>
        <v>0</v>
      </c>
      <c r="AN136" s="1312">
        <f>SUMIFS(угар!AQ5:AQ10000,угар!F5:F10000,AN4,угар!G5:G10000,D6,угар!I5:I10000,B136)</f>
        <v>0</v>
      </c>
      <c r="AO136" s="1312">
        <f>SUMIFS(угар!AQ5:AQ10000,угар!F5:F10000,AN4,угар!G5:G10000,E6,угар!I5:I10000,B136)</f>
        <v>0</v>
      </c>
      <c r="AP136" s="1312">
        <f>SUMIFS(угар!AQ5:AQ10000,угар!F5:F10000,AP4,угар!G5:G10000,D6,угар!I5:I10000,B136)</f>
        <v>0</v>
      </c>
      <c r="AQ136" s="1312">
        <f>SUMIFS(угар!AQ5:AQ10000,угар!F5:F10000,AP4,угар!G5:G10000,E6,угар!I5:I10000,B136)</f>
        <v>0</v>
      </c>
      <c r="AR136" s="1312">
        <f>SUMIFS(угар!AQ5:AQ10000,угар!F5:F10000,AR4,угар!G5:G10000,D6,угар!I5:I10000,B136)</f>
        <v>0</v>
      </c>
      <c r="AS136" s="1312">
        <f>SUMIFS(угар!AQ5:AQ10000,угар!F5:F10000,AR4,угар!G5:G10000,E6,угар!I5:I10000,B136)</f>
        <v>0</v>
      </c>
      <c r="AT136" s="1312">
        <f>SUMIFS(угар!AQ5:AQ10000,угар!F5:F10000,AT4,угар!G5:G10000,D6,угар!I5:I10000,B136)</f>
        <v>0</v>
      </c>
      <c r="AU136" s="1312">
        <f>SUMIFS(угар!AQ5:AQ10000,угар!F5:F10000,AT4,угар!G5:G10000,E6,угар!I5:I10000,B136)</f>
        <v>0</v>
      </c>
      <c r="AV136" s="1312">
        <f>SUMIFS(угар!AQ5:AQ10000,угар!F5:F10000,AV4,угар!G5:G10000,D6,угар!I5:I10000,B136)</f>
        <v>0</v>
      </c>
      <c r="AW136" s="1312">
        <f>SUMIFS(угар!AQ5:AQ10000,угар!F5:F10000,AV4,угар!G5:G10000,E6,угар!I5:I10000,B136)</f>
        <v>0</v>
      </c>
    </row>
    <row r="137" spans="1:49" ht="16.5" thickBot="1">
      <c r="A137" s="1298" t="s">
        <v>563</v>
      </c>
      <c r="B137" s="208" t="s">
        <v>663</v>
      </c>
      <c r="C137" s="1292">
        <f t="shared" si="30"/>
        <v>0</v>
      </c>
      <c r="D137" s="1292">
        <f t="shared" si="43"/>
        <v>0</v>
      </c>
      <c r="E137" s="1292">
        <f t="shared" si="44"/>
        <v>0</v>
      </c>
      <c r="F137" s="1315">
        <f t="shared" si="45"/>
        <v>0</v>
      </c>
      <c r="G137" s="1315">
        <v>0</v>
      </c>
      <c r="H137" s="1337">
        <v>0</v>
      </c>
      <c r="I137" s="1351" t="e">
        <f t="shared" si="32"/>
        <v>#DIV/0!</v>
      </c>
      <c r="J137" s="1352" t="e">
        <f t="shared" si="33"/>
        <v>#DIV/0!</v>
      </c>
      <c r="K137" s="1352" t="e">
        <f t="shared" si="34"/>
        <v>#DIV/0!</v>
      </c>
      <c r="L137" s="1340">
        <f>SUMIFS(угар!AQ5:AQ10000,угар!F5:F10000,L4,угар!G5:G10000,D6,угар!I5:I10000,B137)</f>
        <v>0</v>
      </c>
      <c r="M137" s="1312">
        <f>SUMIFS(угар!AQ5:AQ10000,угар!F5:F10000,L4,угар!G5:G10000,E6,угар!I5:I10000,B137)</f>
        <v>0</v>
      </c>
      <c r="N137" s="1312">
        <f>SUMIFS(угар!AQ5:AQ10000,угар!F5:F10000,N4,угар!G5:G10000,D6,угар!I5:I10000,B137)</f>
        <v>0</v>
      </c>
      <c r="O137" s="1312">
        <f>SUMIFS(угар!AQ5:AQ10000,угар!F5:F10000,N4,угар!G5:G10000,E6,угар!I5:I10000,B137)</f>
        <v>0</v>
      </c>
      <c r="P137" s="1312">
        <f>SUMIFS(угар!AQ5:AQ10000,угар!F5:F10000,P4,угар!G5:G10000,D6,угар!I5:I10000,B137)</f>
        <v>0</v>
      </c>
      <c r="Q137" s="1312">
        <f>SUMIFS(угар!AQ5:AQ10000,угар!F5:F10000,P4,угар!G5:G10000,E6,угар!I5:I10000,B137)</f>
        <v>0</v>
      </c>
      <c r="R137" s="1312">
        <f>SUMIFS(угар!AQ5:AQ10000,угар!F5:F10000,R4,угар!G5:G10000,D6,угар!I5:I10000,B137)</f>
        <v>0</v>
      </c>
      <c r="S137" s="1312">
        <f>SUMIFS(угар!AQ5:AQ10000,угар!F5:F10000,R4,угар!G5:G10000,E6,угар!I5:I10000,B137)</f>
        <v>0</v>
      </c>
      <c r="T137" s="1312">
        <f>SUMIFS(угар!AQ5:AQ10000,угар!F5:F10000,T4,угар!G5:G10000,D6,угар!I5:I10000,B137)</f>
        <v>0</v>
      </c>
      <c r="U137" s="1312">
        <f>SUMIFS(угар!AQ5:AQ10000,угар!F5:F10000,T4,угар!G5:G10000,E6,угар!I5:I10000,B137)</f>
        <v>0</v>
      </c>
      <c r="V137" s="1312">
        <f>SUMIFS(угар!AQ5:AQ10000,угар!F5:F10000,V4,угар!G5:G10000,D6,угар!I5:I10000,B137)</f>
        <v>0</v>
      </c>
      <c r="W137" s="1312">
        <f>SUMIFS(угар!AQ5:AQ10000,угар!F5:F10000,V4,угар!G5:G10000,E6,угар!I5:I10000,B137)</f>
        <v>0</v>
      </c>
      <c r="X137" s="1312">
        <f>SUMIFS(угар!AQ5:AQ10000,угар!F5:F10000,X4,угар!G5:G10000,D6,угар!I5:I10000,B137)</f>
        <v>0</v>
      </c>
      <c r="Y137" s="1312">
        <f>SUMIFS(угар!AQ5:AQ10000,угар!F5:F10000,X4,угар!G5:G10000,E6,угар!I5:I10000,B137)</f>
        <v>0</v>
      </c>
      <c r="Z137" s="1312">
        <f>SUMIFS(угар!AQ5:AQ10000,угар!F5:F10000,Z4,угар!G5:G10000,D6,угар!I5:I10000,B137)</f>
        <v>0</v>
      </c>
      <c r="AA137" s="1312">
        <f>SUMIFS(угар!AQ5:AQ10000,угар!F5:F10000,Z4,угар!G5:G10000,E6,угар!I5:I10000,B137)</f>
        <v>0</v>
      </c>
      <c r="AB137" s="1312">
        <f>SUMIFS(угар!AQ5:AQ10000,угар!F5:F10000,AB4,угар!G5:G10000,D6,угар!I5:I10000,B137)</f>
        <v>0</v>
      </c>
      <c r="AC137" s="1312">
        <f>SUMIFS(угар!AQ5:AQ10000,угар!F5:F10000,AB4,угар!G5:G10000,E6,угар!I5:I10000,B137)</f>
        <v>0</v>
      </c>
      <c r="AD137" s="1312">
        <f>SUMIFS(угар!AQ5:AQ10000,угар!F5:F10000,AD4,угар!G5:G10000,D6,угар!I5:I10000,B137)</f>
        <v>0</v>
      </c>
      <c r="AE137" s="1312">
        <f>SUMIFS(угар!AQ5:AQ10000,угар!F5:F10000,AD4,угар!G5:G10000,E6,угар!I5:I10000,B137)</f>
        <v>0</v>
      </c>
      <c r="AF137" s="1312">
        <f>SUMIFS(угар!AQ5:AQ10000,угар!F5:F10000,AF4,угар!G5:G10000,D6,угар!I5:I10000,B137)</f>
        <v>0</v>
      </c>
      <c r="AG137" s="1312">
        <f>SUMIFS(угар!AQ5:AQ10000,угар!F5:F10000,AF4,угар!G5:G10000,E6,угар!I5:I10000,B137)</f>
        <v>0</v>
      </c>
      <c r="AH137" s="1312">
        <f>SUMIFS(угар!AQ5:AQ10000,угар!F5:F10000,AH4,угар!G5:G10000,D6,угар!I5:I10000,B137)</f>
        <v>0</v>
      </c>
      <c r="AI137" s="1312">
        <f>SUMIFS(угар!AQ5:AQ10000,угар!F5:F10000,AH4,угар!G5:G10000,E6,угар!I5:I10000,B137)</f>
        <v>0</v>
      </c>
      <c r="AJ137" s="1312">
        <f>SUMIFS(угар!AQ5:AQ10000,угар!F5:F10000,AJ4,угар!G5:G10000,D6,угар!I5:I10000,B137)</f>
        <v>0</v>
      </c>
      <c r="AK137" s="1312">
        <f>SUMIFS(угар!AQ5:AQ10000,угар!F5:F10000,AJ4,угар!G5:G10000,E6,угар!I5:I10000,B137)</f>
        <v>0</v>
      </c>
      <c r="AL137" s="1312">
        <f>SUMIFS(угар!AQ5:AQ10000,угар!F5:F10000,AL4,угар!G5:G10000,D6,угар!I5:I10000,B137)</f>
        <v>0</v>
      </c>
      <c r="AM137" s="1312">
        <f>SUMIFS(угар!AQ5:AQ10000,угар!F5:F10000,AL4,угар!G5:G10000,E6,угар!I5:I10000,B137)</f>
        <v>0</v>
      </c>
      <c r="AN137" s="1312">
        <f>SUMIFS(угар!AQ5:AQ10000,угар!F5:F10000,AN4,угар!G5:G10000,D6,угар!I5:I10000,B137)</f>
        <v>0</v>
      </c>
      <c r="AO137" s="1312">
        <f>SUMIFS(угар!AQ5:AQ10000,угар!F5:F10000,AN4,угар!G5:G10000,E6,угар!I5:I10000,B137)</f>
        <v>0</v>
      </c>
      <c r="AP137" s="1312">
        <f>SUMIFS(угар!AQ5:AQ10000,угар!F5:F10000,AP4,угар!G5:G10000,D6,угар!I5:I10000,B137)</f>
        <v>0</v>
      </c>
      <c r="AQ137" s="1312">
        <f>SUMIFS(угар!AQ5:AQ10000,угар!F5:F10000,AP4,угар!G5:G10000,E6,угар!I5:I10000,B137)</f>
        <v>0</v>
      </c>
      <c r="AR137" s="1312">
        <f>SUMIFS(угар!AQ5:AQ10000,угар!F5:F10000,AR4,угар!G5:G10000,D6,угар!I5:I10000,B137)</f>
        <v>0</v>
      </c>
      <c r="AS137" s="1312">
        <f>SUMIFS(угар!AQ5:AQ10000,угар!F5:F10000,AR4,угар!G5:G10000,E6,угар!I5:I10000,B137)</f>
        <v>0</v>
      </c>
      <c r="AT137" s="1312">
        <f>SUMIFS(угар!AQ5:AQ10000,угар!F5:F10000,AT4,угар!G5:G10000,D6,угар!I5:I10000,B137)</f>
        <v>0</v>
      </c>
      <c r="AU137" s="1312">
        <f>SUMIFS(угар!AQ5:AQ10000,угар!F5:F10000,AT4,угар!G5:G10000,E6,угар!I5:I10000,B137)</f>
        <v>0</v>
      </c>
      <c r="AV137" s="1312">
        <f>SUMIFS(угар!AQ5:AQ10000,угар!F5:F10000,AV4,угар!G5:G10000,D6,угар!I5:I10000,B137)</f>
        <v>0</v>
      </c>
      <c r="AW137" s="1312">
        <f>SUMIFS(угар!AQ5:AQ10000,угар!F5:F10000,AV4,угар!G5:G10000,E6,угар!I5:I10000,B137)</f>
        <v>0</v>
      </c>
    </row>
    <row r="138" spans="1:49" ht="16.5" thickBot="1">
      <c r="A138" s="1298" t="s">
        <v>564</v>
      </c>
      <c r="B138" s="208" t="s">
        <v>665</v>
      </c>
      <c r="C138" s="1292">
        <f t="shared" si="30"/>
        <v>3</v>
      </c>
      <c r="D138" s="1292">
        <f t="shared" si="43"/>
        <v>0</v>
      </c>
      <c r="E138" s="1292">
        <f t="shared" si="44"/>
        <v>3</v>
      </c>
      <c r="F138" s="1315">
        <f t="shared" si="45"/>
        <v>0</v>
      </c>
      <c r="G138" s="1315">
        <v>0</v>
      </c>
      <c r="H138" s="1337">
        <v>0</v>
      </c>
      <c r="I138" s="1351">
        <f t="shared" si="32"/>
        <v>1</v>
      </c>
      <c r="J138" s="1352">
        <f t="shared" si="33"/>
        <v>0</v>
      </c>
      <c r="K138" s="1352">
        <f t="shared" si="34"/>
        <v>1</v>
      </c>
      <c r="L138" s="1340">
        <f>SUMIFS(угар!AQ5:AQ10000,угар!F5:F10000,L4,угар!G5:G10000,D6,угар!I5:I10000,B138)</f>
        <v>0</v>
      </c>
      <c r="M138" s="1312">
        <f>SUMIFS(угар!AQ5:AQ10000,угар!F5:F10000,L4,угар!G5:G10000,E6,угар!I5:I10000,B138)</f>
        <v>0</v>
      </c>
      <c r="N138" s="1312">
        <f>SUMIFS(угар!AQ5:AQ10000,угар!F5:F10000,N4,угар!G5:G10000,D6,угар!I5:I10000,B138)</f>
        <v>0</v>
      </c>
      <c r="O138" s="1312">
        <f>SUMIFS(угар!AQ5:AQ10000,угар!F5:F10000,N4,угар!G5:G10000,E6,угар!I5:I10000,B138)</f>
        <v>0</v>
      </c>
      <c r="P138" s="1312">
        <f>SUMIFS(угар!AQ5:AQ10000,угар!F5:F10000,P4,угар!G5:G10000,D6,угар!I5:I10000,B138)</f>
        <v>0</v>
      </c>
      <c r="Q138" s="1312">
        <f>SUMIFS(угар!AQ5:AQ10000,угар!F5:F10000,P4,угар!G5:G10000,E6,угар!I5:I10000,B138)</f>
        <v>0</v>
      </c>
      <c r="R138" s="1312">
        <f>SUMIFS(угар!AQ5:AQ10000,угар!F5:F10000,R4,угар!G5:G10000,D6,угар!I5:I10000,B138)</f>
        <v>0</v>
      </c>
      <c r="S138" s="1312">
        <f>SUMIFS(угар!AQ5:AQ10000,угар!F5:F10000,R4,угар!G5:G10000,E6,угар!I5:I10000,B138)</f>
        <v>0</v>
      </c>
      <c r="T138" s="1312">
        <f>SUMIFS(угар!AQ5:AQ10000,угар!F5:F10000,T4,угар!G5:G10000,D6,угар!I5:I10000,B138)</f>
        <v>0</v>
      </c>
      <c r="U138" s="1312">
        <f>SUMIFS(угар!AQ5:AQ10000,угар!F5:F10000,T4,угар!G5:G10000,E6,угар!I5:I10000,B138)</f>
        <v>0</v>
      </c>
      <c r="V138" s="1312">
        <f>SUMIFS(угар!AQ5:AQ10000,угар!F5:F10000,V4,угар!G5:G10000,D6,угар!I5:I10000,B138)</f>
        <v>0</v>
      </c>
      <c r="W138" s="1312">
        <f>SUMIFS(угар!AQ5:AQ10000,угар!F5:F10000,V4,угар!G5:G10000,E6,угар!I5:I10000,B138)</f>
        <v>0</v>
      </c>
      <c r="X138" s="1312">
        <f>SUMIFS(угар!AQ5:AQ10000,угар!F5:F10000,X4,угар!G5:G10000,D6,угар!I5:I10000,B138)</f>
        <v>0</v>
      </c>
      <c r="Y138" s="1312">
        <f>SUMIFS(угар!AQ5:AQ10000,угар!F5:F10000,X4,угар!G5:G10000,E6,угар!I5:I10000,B138)</f>
        <v>0</v>
      </c>
      <c r="Z138" s="1312">
        <f>SUMIFS(угар!AQ5:AQ10000,угар!F5:F10000,Z4,угар!G5:G10000,D6,угар!I5:I10000,B138)</f>
        <v>0</v>
      </c>
      <c r="AA138" s="1312">
        <f>SUMIFS(угар!AQ5:AQ10000,угар!F5:F10000,Z4,угар!G5:G10000,E6,угар!I5:I10000,B138)</f>
        <v>0</v>
      </c>
      <c r="AB138" s="1312">
        <f>SUMIFS(угар!AQ5:AQ10000,угар!F5:F10000,AB4,угар!G5:G10000,D6,угар!I5:I10000,B138)</f>
        <v>0</v>
      </c>
      <c r="AC138" s="1312">
        <f>SUMIFS(угар!AQ5:AQ10000,угар!F5:F10000,AB4,угар!G5:G10000,E6,угар!I5:I10000,B138)</f>
        <v>0</v>
      </c>
      <c r="AD138" s="1312">
        <f>SUMIFS(угар!AQ5:AQ10000,угар!F5:F10000,AD4,угар!G5:G10000,D6,угар!I5:I10000,B138)</f>
        <v>0</v>
      </c>
      <c r="AE138" s="1312">
        <f>SUMIFS(угар!AQ5:AQ10000,угар!F5:F10000,AD4,угар!G5:G10000,E6,угар!I5:I10000,B138)</f>
        <v>0</v>
      </c>
      <c r="AF138" s="1312">
        <f>SUMIFS(угар!AQ5:AQ10000,угар!F5:F10000,AF4,угар!G5:G10000,D6,угар!I5:I10000,B138)</f>
        <v>0</v>
      </c>
      <c r="AG138" s="1312">
        <f>SUMIFS(угар!AQ5:AQ10000,угар!F5:F10000,AF4,угар!G5:G10000,E6,угар!I5:I10000,B138)</f>
        <v>0</v>
      </c>
      <c r="AH138" s="1312">
        <f>SUMIFS(угар!AQ5:AQ10000,угар!F5:F10000,AH4,угар!G5:G10000,D6,угар!I5:I10000,B138)</f>
        <v>0</v>
      </c>
      <c r="AI138" s="1312">
        <f>SUMIFS(угар!AQ5:AQ10000,угар!F5:F10000,AH4,угар!G5:G10000,E6,угар!I5:I10000,B138)</f>
        <v>0</v>
      </c>
      <c r="AJ138" s="1312">
        <f>SUMIFS(угар!AQ5:AQ10000,угар!F5:F10000,AJ4,угар!G5:G10000,D6,угар!I5:I10000,B138)</f>
        <v>0</v>
      </c>
      <c r="AK138" s="1312">
        <f>SUMIFS(угар!AQ5:AQ10000,угар!F5:F10000,AJ4,угар!G5:G10000,E6,угар!I5:I10000,B138)</f>
        <v>0</v>
      </c>
      <c r="AL138" s="1312">
        <f>SUMIFS(угар!AQ5:AQ10000,угар!F5:F10000,AL4,угар!G5:G10000,D6,угар!I5:I10000,B138)</f>
        <v>0</v>
      </c>
      <c r="AM138" s="1312">
        <f>SUMIFS(угар!AQ5:AQ10000,угар!F5:F10000,AL4,угар!G5:G10000,E6,угар!I5:I10000,B138)</f>
        <v>0</v>
      </c>
      <c r="AN138" s="1312">
        <f>SUMIFS(угар!AQ5:AQ10000,угар!F5:F10000,AN4,угар!G5:G10000,D6,угар!I5:I10000,B138)</f>
        <v>0</v>
      </c>
      <c r="AO138" s="1312">
        <f>SUMIFS(угар!AQ5:AQ10000,угар!F5:F10000,AN4,угар!G5:G10000,E6,угар!I5:I10000,B138)</f>
        <v>0</v>
      </c>
      <c r="AP138" s="1312">
        <f>SUMIFS(угар!AQ5:AQ10000,угар!F5:F10000,AP4,угар!G5:G10000,D6,угар!I5:I10000,B138)</f>
        <v>0</v>
      </c>
      <c r="AQ138" s="1312">
        <f>SUMIFS(угар!AQ5:AQ10000,угар!F5:F10000,AP4,угар!G5:G10000,E6,угар!I5:I10000,B138)</f>
        <v>0</v>
      </c>
      <c r="AR138" s="1312">
        <f>SUMIFS(угар!AQ5:AQ10000,угар!F5:F10000,AR4,угар!G5:G10000,D6,угар!I5:I10000,B138)</f>
        <v>0</v>
      </c>
      <c r="AS138" s="1312">
        <f>SUMIFS(угар!AQ5:AQ10000,угар!F5:F10000,AR4,угар!G5:G10000,E6,угар!I5:I10000,B138)</f>
        <v>0</v>
      </c>
      <c r="AT138" s="1312">
        <f>SUMIFS(угар!AQ5:AQ10000,угар!F5:F10000,AT4,угар!G5:G10000,D6,угар!I5:I10000,B138)</f>
        <v>0</v>
      </c>
      <c r="AU138" s="1312">
        <f>SUMIFS(угар!AQ5:AQ10000,угар!F5:F10000,AT4,угар!G5:G10000,E6,угар!I5:I10000,B138)</f>
        <v>3</v>
      </c>
      <c r="AV138" s="1312">
        <f>SUMIFS(угар!AQ5:AQ10000,угар!F5:F10000,AV4,угар!G5:G10000,D6,угар!I5:I10000,B138)</f>
        <v>0</v>
      </c>
      <c r="AW138" s="1312">
        <f>SUMIFS(угар!AQ5:AQ10000,угар!F5:F10000,AV4,угар!G5:G10000,E6,угар!I5:I10000,B138)</f>
        <v>0</v>
      </c>
    </row>
    <row r="139" spans="1:49" ht="16.5" thickBot="1">
      <c r="A139" s="1298" t="s">
        <v>720</v>
      </c>
      <c r="B139" s="208" t="s">
        <v>48</v>
      </c>
      <c r="C139" s="1292">
        <f t="shared" si="30"/>
        <v>0</v>
      </c>
      <c r="D139" s="1292">
        <f t="shared" si="43"/>
        <v>0</v>
      </c>
      <c r="E139" s="1292">
        <f t="shared" si="44"/>
        <v>0</v>
      </c>
      <c r="F139" s="1315">
        <f t="shared" si="45"/>
        <v>0</v>
      </c>
      <c r="G139" s="1315">
        <v>0</v>
      </c>
      <c r="H139" s="1337">
        <v>0</v>
      </c>
      <c r="I139" s="1351" t="e">
        <f t="shared" si="32"/>
        <v>#DIV/0!</v>
      </c>
      <c r="J139" s="1352" t="e">
        <f t="shared" si="33"/>
        <v>#DIV/0!</v>
      </c>
      <c r="K139" s="1352" t="e">
        <f t="shared" si="34"/>
        <v>#DIV/0!</v>
      </c>
      <c r="L139" s="1340">
        <f>SUMIFS(угар!AQ5:AQ10000,угар!F5:F10000,L4,угар!G5:G10000,D6,угар!I5:I10000,B139)</f>
        <v>0</v>
      </c>
      <c r="M139" s="1312">
        <f>SUMIFS(угар!AQ5:AQ10000,угар!F5:F10000,L4,угар!G5:G10000,E6,угар!I5:I10000,B139)</f>
        <v>0</v>
      </c>
      <c r="N139" s="1312">
        <f>SUMIFS(угар!AQ5:AQ10000,угар!F5:F10000,N4,угар!G5:G10000,D6,угар!I5:I10000,B139)</f>
        <v>0</v>
      </c>
      <c r="O139" s="1312">
        <f>SUMIFS(угар!AQ5:AQ10000,угар!F5:F10000,N4,угар!G5:G10000,E6,угар!I5:I10000,B139)</f>
        <v>0</v>
      </c>
      <c r="P139" s="1312">
        <f>SUMIFS(угар!AQ5:AQ10000,угар!F5:F10000,P4,угар!G5:G10000,D6,угар!I5:I10000,B139)</f>
        <v>0</v>
      </c>
      <c r="Q139" s="1312">
        <f>SUMIFS(угар!AQ5:AQ10000,угар!F5:F10000,P4,угар!G5:G10000,E6,угар!I5:I10000,B139)</f>
        <v>0</v>
      </c>
      <c r="R139" s="1312">
        <f>SUMIFS(угар!AQ5:AQ10000,угар!F5:F10000,R4,угар!G5:G10000,D6,угар!I5:I10000,B139)</f>
        <v>0</v>
      </c>
      <c r="S139" s="1312">
        <f>SUMIFS(угар!AQ5:AQ10000,угар!F5:F10000,R4,угар!G5:G10000,E6,угар!I5:I10000,B139)</f>
        <v>0</v>
      </c>
      <c r="T139" s="1312">
        <f>SUMIFS(угар!AQ5:AQ10000,угар!F5:F10000,T4,угар!G5:G10000,D6,угар!I5:I10000,B139)</f>
        <v>0</v>
      </c>
      <c r="U139" s="1312">
        <f>SUMIFS(угар!AQ5:AQ10000,угар!F5:F10000,T4,угар!G5:G10000,E6,угар!I5:I10000,B139)</f>
        <v>0</v>
      </c>
      <c r="V139" s="1312">
        <f>SUMIFS(угар!AQ5:AQ10000,угар!F5:F10000,V4,угар!G5:G10000,D6,угар!I5:I10000,B139)</f>
        <v>0</v>
      </c>
      <c r="W139" s="1312">
        <f>SUMIFS(угар!AQ5:AQ10000,угар!F5:F10000,V4,угар!G5:G10000,E6,угар!I5:I10000,B139)</f>
        <v>0</v>
      </c>
      <c r="X139" s="1312">
        <f>SUMIFS(угар!AQ5:AQ10000,угар!F5:F10000,X4,угар!G5:G10000,D6,угар!I5:I10000,B139)</f>
        <v>0</v>
      </c>
      <c r="Y139" s="1312">
        <f>SUMIFS(угар!AQ5:AQ10000,угар!F5:F10000,X4,угар!G5:G10000,E6,угар!I5:I10000,B139)</f>
        <v>0</v>
      </c>
      <c r="Z139" s="1312">
        <f>SUMIFS(угар!AQ5:AQ10000,угар!F5:F10000,Z4,угар!G5:G10000,D6,угар!I5:I10000,B139)</f>
        <v>0</v>
      </c>
      <c r="AA139" s="1312">
        <f>SUMIFS(угар!AQ5:AQ10000,угар!F5:F10000,Z4,угар!G5:G10000,E6,угар!I5:I10000,B139)</f>
        <v>0</v>
      </c>
      <c r="AB139" s="1312">
        <f>SUMIFS(угар!AQ5:AQ10000,угар!F5:F10000,AB4,угар!G5:G10000,D6,угар!I5:I10000,B139)</f>
        <v>0</v>
      </c>
      <c r="AC139" s="1312">
        <f>SUMIFS(угар!AQ5:AQ10000,угар!F5:F10000,AB4,угар!G5:G10000,E6,угар!I5:I10000,B139)</f>
        <v>0</v>
      </c>
      <c r="AD139" s="1312">
        <f>SUMIFS(угар!AQ5:AQ10000,угар!F5:F10000,AD4,угар!G5:G10000,D6,угар!I5:I10000,B139)</f>
        <v>0</v>
      </c>
      <c r="AE139" s="1312">
        <f>SUMIFS(угар!AQ5:AQ10000,угар!F5:F10000,AD4,угар!G5:G10000,E6,угар!I5:I10000,B139)</f>
        <v>0</v>
      </c>
      <c r="AF139" s="1312">
        <f>SUMIFS(угар!AQ5:AQ10000,угар!F5:F10000,AF4,угар!G5:G10000,D6,угар!I5:I10000,B139)</f>
        <v>0</v>
      </c>
      <c r="AG139" s="1312">
        <f>SUMIFS(угар!AQ5:AQ10000,угар!F5:F10000,AF4,угар!G5:G10000,E6,угар!I5:I10000,B139)</f>
        <v>0</v>
      </c>
      <c r="AH139" s="1312">
        <f>SUMIFS(угар!AQ5:AQ10000,угар!F5:F10000,AH4,угар!G5:G10000,D6,угар!I5:I10000,B139)</f>
        <v>0</v>
      </c>
      <c r="AI139" s="1312">
        <f>SUMIFS(угар!AQ5:AQ10000,угар!F5:F10000,AH4,угар!G5:G10000,E6,угар!I5:I10000,B139)</f>
        <v>0</v>
      </c>
      <c r="AJ139" s="1312">
        <f>SUMIFS(угар!AQ5:AQ10000,угар!F5:F10000,AJ4,угар!G5:G10000,D6,угар!I5:I10000,B139)</f>
        <v>0</v>
      </c>
      <c r="AK139" s="1312">
        <f>SUMIFS(угар!AQ5:AQ10000,угар!F5:F10000,AJ4,угар!G5:G10000,E6,угар!I5:I10000,B139)</f>
        <v>0</v>
      </c>
      <c r="AL139" s="1312">
        <f>SUMIFS(угар!AQ5:AQ10000,угар!F5:F10000,AL4,угар!G5:G10000,D6,угар!I5:I10000,B139)</f>
        <v>0</v>
      </c>
      <c r="AM139" s="1312">
        <f>SUMIFS(угар!AQ5:AQ10000,угар!F5:F10000,AL4,угар!G5:G10000,E6,угар!I5:I10000,B139)</f>
        <v>0</v>
      </c>
      <c r="AN139" s="1312">
        <f>SUMIFS(угар!AQ5:AQ10000,угар!F5:F10000,AN4,угар!G5:G10000,D6,угар!I5:I10000,B139)</f>
        <v>0</v>
      </c>
      <c r="AO139" s="1312">
        <f>SUMIFS(угар!AQ5:AQ10000,угар!F5:F10000,AN4,угар!G5:G10000,E6,угар!I5:I10000,B139)</f>
        <v>0</v>
      </c>
      <c r="AP139" s="1312">
        <f>SUMIFS(угар!AQ5:AQ10000,угар!F5:F10000,AP4,угар!G5:G10000,D6,угар!I5:I10000,B139)</f>
        <v>0</v>
      </c>
      <c r="AQ139" s="1312">
        <f>SUMIFS(угар!AQ5:AQ10000,угар!F5:F10000,AP4,угар!G5:G10000,E6,угар!I5:I10000,B139)</f>
        <v>0</v>
      </c>
      <c r="AR139" s="1312">
        <f>SUMIFS(угар!AQ5:AQ10000,угар!F5:F10000,AR4,угар!G5:G10000,D6,угар!I5:I10000,B139)</f>
        <v>0</v>
      </c>
      <c r="AS139" s="1312">
        <f>SUMIFS(угар!AQ5:AQ10000,угар!F5:F10000,AR4,угар!G5:G10000,E6,угар!I5:I10000,B139)</f>
        <v>0</v>
      </c>
      <c r="AT139" s="1312">
        <f>SUMIFS(угар!AQ5:AQ10000,угар!F5:F10000,AT4,угар!G5:G10000,D6,угар!I5:I10000,B139)</f>
        <v>0</v>
      </c>
      <c r="AU139" s="1312">
        <f>SUMIFS(угар!AQ5:AQ10000,угар!F5:F10000,AT4,угар!G5:G10000,E6,угар!I5:I10000,B139)</f>
        <v>0</v>
      </c>
      <c r="AV139" s="1312">
        <f>SUMIFS(угар!AQ5:AQ10000,угар!F5:F10000,AV4,угар!G5:G10000,D6,угар!I5:I10000,B139)</f>
        <v>0</v>
      </c>
      <c r="AW139" s="1312">
        <f>SUMIFS(угар!AQ5:AQ10000,угар!F5:F10000,AV4,угар!G5:G10000,E6,угар!I5:I10000,B139)</f>
        <v>0</v>
      </c>
    </row>
    <row r="140" spans="1:49" ht="16.5" thickBot="1">
      <c r="A140" s="1298" t="s">
        <v>721</v>
      </c>
      <c r="B140" s="208" t="s">
        <v>668</v>
      </c>
      <c r="C140" s="1292">
        <f t="shared" si="30"/>
        <v>0</v>
      </c>
      <c r="D140" s="1292">
        <f t="shared" si="43"/>
        <v>0</v>
      </c>
      <c r="E140" s="1292">
        <f t="shared" si="44"/>
        <v>0</v>
      </c>
      <c r="F140" s="1315">
        <f t="shared" si="45"/>
        <v>0</v>
      </c>
      <c r="G140" s="1315">
        <v>0</v>
      </c>
      <c r="H140" s="1337">
        <v>0</v>
      </c>
      <c r="I140" s="1351" t="e">
        <f t="shared" si="32"/>
        <v>#DIV/0!</v>
      </c>
      <c r="J140" s="1352" t="e">
        <f t="shared" si="33"/>
        <v>#DIV/0!</v>
      </c>
      <c r="K140" s="1352" t="e">
        <f t="shared" si="34"/>
        <v>#DIV/0!</v>
      </c>
      <c r="L140" s="1340">
        <f>SUMIFS(угар!AQ5:AQ10000,угар!F5:F10000,L4,угар!G5:G10000,D6,угар!I5:I10000,B140)</f>
        <v>0</v>
      </c>
      <c r="M140" s="1312">
        <f>SUMIFS(угар!AQ5:AQ10000,угар!F5:F10000,L4,угар!G5:G10000,E6,угар!I5:I10000,B140)</f>
        <v>0</v>
      </c>
      <c r="N140" s="1312">
        <f>SUMIFS(угар!AQ5:AQ10000,угар!F5:F10000,N4,угар!G5:G10000,D6,угар!I5:I10000,B140)</f>
        <v>0</v>
      </c>
      <c r="O140" s="1312">
        <f>SUMIFS(угар!AQ5:AQ10000,угар!F5:F10000,N4,угар!G5:G10000,E6,угар!I5:I10000,B140)</f>
        <v>0</v>
      </c>
      <c r="P140" s="1312">
        <f>SUMIFS(угар!AQ5:AQ10000,угар!F5:F10000,P4,угар!G5:G10000,D6,угар!I5:I10000,B140)</f>
        <v>0</v>
      </c>
      <c r="Q140" s="1312">
        <f>SUMIFS(угар!AQ5:AQ10000,угар!F5:F10000,P4,угар!G5:G10000,E6,угар!I5:I10000,B140)</f>
        <v>0</v>
      </c>
      <c r="R140" s="1312">
        <f>SUMIFS(угар!AQ5:AQ10000,угар!F5:F10000,R4,угар!G5:G10000,D6,угар!I5:I10000,B140)</f>
        <v>0</v>
      </c>
      <c r="S140" s="1312">
        <f>SUMIFS(угар!AQ5:AQ10000,угар!F5:F10000,R4,угар!G5:G10000,E6,угар!I5:I10000,B140)</f>
        <v>0</v>
      </c>
      <c r="T140" s="1312">
        <f>SUMIFS(угар!AQ5:AQ10000,угар!F5:F10000,T4,угар!G5:G10000,D6,угар!I5:I10000,B140)</f>
        <v>0</v>
      </c>
      <c r="U140" s="1312">
        <f>SUMIFS(угар!AQ5:AQ10000,угар!F5:F10000,T4,угар!G5:G10000,E6,угар!I5:I10000,B140)</f>
        <v>0</v>
      </c>
      <c r="V140" s="1312">
        <f>SUMIFS(угар!AQ5:AQ10000,угар!F5:F10000,V4,угар!G5:G10000,D6,угар!I5:I10000,B140)</f>
        <v>0</v>
      </c>
      <c r="W140" s="1312">
        <f>SUMIFS(угар!AQ5:AQ10000,угар!F5:F10000,V4,угар!G5:G10000,E6,угар!I5:I10000,B140)</f>
        <v>0</v>
      </c>
      <c r="X140" s="1312">
        <f>SUMIFS(угар!AQ5:AQ10000,угар!F5:F10000,X4,угар!G5:G10000,D6,угар!I5:I10000,B140)</f>
        <v>0</v>
      </c>
      <c r="Y140" s="1312">
        <f>SUMIFS(угар!AQ5:AQ10000,угар!F5:F10000,X4,угар!G5:G10000,E6,угар!I5:I10000,B140)</f>
        <v>0</v>
      </c>
      <c r="Z140" s="1312">
        <f>SUMIFS(угар!AQ5:AQ10000,угар!F5:F10000,Z4,угар!G5:G10000,D6,угар!I5:I10000,B140)</f>
        <v>0</v>
      </c>
      <c r="AA140" s="1312">
        <f>SUMIFS(угар!AQ5:AQ10000,угар!F5:F10000,Z4,угар!G5:G10000,E6,угар!I5:I10000,B140)</f>
        <v>0</v>
      </c>
      <c r="AB140" s="1312">
        <f>SUMIFS(угар!AQ5:AQ10000,угар!F5:F10000,AB4,угар!G5:G10000,D6,угар!I5:I10000,B140)</f>
        <v>0</v>
      </c>
      <c r="AC140" s="1312">
        <f>SUMIFS(угар!AQ5:AQ10000,угар!F5:F10000,AB4,угар!G5:G10000,E6,угар!I5:I10000,B140)</f>
        <v>0</v>
      </c>
      <c r="AD140" s="1312">
        <f>SUMIFS(угар!AQ5:AQ10000,угар!F5:F10000,AD4,угар!G5:G10000,D6,угар!I5:I10000,B140)</f>
        <v>0</v>
      </c>
      <c r="AE140" s="1312">
        <f>SUMIFS(угар!AQ5:AQ10000,угар!F5:F10000,AD4,угар!G5:G10000,E6,угар!I5:I10000,B140)</f>
        <v>0</v>
      </c>
      <c r="AF140" s="1312">
        <f>SUMIFS(угар!AQ5:AQ10000,угар!F5:F10000,AF4,угар!G5:G10000,D6,угар!I5:I10000,B140)</f>
        <v>0</v>
      </c>
      <c r="AG140" s="1312">
        <f>SUMIFS(угар!AQ5:AQ10000,угар!F5:F10000,AF4,угар!G5:G10000,E6,угар!I5:I10000,B140)</f>
        <v>0</v>
      </c>
      <c r="AH140" s="1312">
        <f>SUMIFS(угар!AQ5:AQ10000,угар!F5:F10000,AH4,угар!G5:G10000,D6,угар!I5:I10000,B140)</f>
        <v>0</v>
      </c>
      <c r="AI140" s="1312">
        <f>SUMIFS(угар!AQ5:AQ10000,угар!F5:F10000,AH4,угар!G5:G10000,E6,угар!I5:I10000,B140)</f>
        <v>0</v>
      </c>
      <c r="AJ140" s="1312">
        <f>SUMIFS(угар!AQ5:AQ10000,угар!F5:F10000,AJ4,угар!G5:G10000,D6,угар!I5:I10000,B140)</f>
        <v>0</v>
      </c>
      <c r="AK140" s="1312">
        <f>SUMIFS(угар!AQ5:AQ10000,угар!F5:F10000,AJ4,угар!G5:G10000,E6,угар!I5:I10000,B140)</f>
        <v>0</v>
      </c>
      <c r="AL140" s="1312">
        <f>SUMIFS(угар!AQ5:AQ10000,угар!F5:F10000,AL4,угар!G5:G10000,D6,угар!I5:I10000,B140)</f>
        <v>0</v>
      </c>
      <c r="AM140" s="1312">
        <f>SUMIFS(угар!AQ5:AQ10000,угар!F5:F10000,AL4,угар!G5:G10000,E6,угар!I5:I10000,B140)</f>
        <v>0</v>
      </c>
      <c r="AN140" s="1312">
        <f>SUMIFS(угар!AQ5:AQ10000,угар!F5:F10000,AN4,угар!G5:G10000,D6,угар!I5:I10000,B140)</f>
        <v>0</v>
      </c>
      <c r="AO140" s="1312">
        <f>SUMIFS(угар!AQ5:AQ10000,угар!F5:F10000,AN4,угар!G5:G10000,E6,угар!I5:I10000,B140)</f>
        <v>0</v>
      </c>
      <c r="AP140" s="1312">
        <f>SUMIFS(угар!AQ5:AQ10000,угар!F5:F10000,AP4,угар!G5:G10000,D6,угар!I5:I10000,B140)</f>
        <v>0</v>
      </c>
      <c r="AQ140" s="1312">
        <f>SUMIFS(угар!AQ5:AQ10000,угар!F5:F10000,AP4,угар!G5:G10000,E6,угар!I5:I10000,B140)</f>
        <v>0</v>
      </c>
      <c r="AR140" s="1312">
        <f>SUMIFS(угар!AQ5:AQ10000,угар!F5:F10000,AR4,угар!G5:G10000,D6,угар!I5:I10000,B140)</f>
        <v>0</v>
      </c>
      <c r="AS140" s="1312">
        <f>SUMIFS(угар!AQ5:AQ10000,угар!F5:F10000,AR4,угар!G5:G10000,E6,угар!I5:I10000,B140)</f>
        <v>0</v>
      </c>
      <c r="AT140" s="1312">
        <f>SUMIFS(угар!AQ5:AQ10000,угар!F5:F10000,AT4,угар!G5:G10000,D6,угар!I5:I10000,B140)</f>
        <v>0</v>
      </c>
      <c r="AU140" s="1312">
        <f>SUMIFS(угар!AQ5:AQ10000,угар!F5:F10000,AT4,угар!G5:G10000,E6,угар!I5:I10000,B140)</f>
        <v>0</v>
      </c>
      <c r="AV140" s="1312">
        <f>SUMIFS(угар!AQ5:AQ10000,угар!F5:F10000,AV4,угар!G5:G10000,D6,угар!I5:I10000,B140)</f>
        <v>0</v>
      </c>
      <c r="AW140" s="1312">
        <f>SUMIFS(угар!AQ5:AQ10000,угар!F5:F10000,AV4,угар!G5:G10000,E6,угар!I5:I10000,B140)</f>
        <v>0</v>
      </c>
    </row>
    <row r="141" spans="1:49" ht="16.5" thickBot="1">
      <c r="A141" s="1298" t="s">
        <v>722</v>
      </c>
      <c r="B141" s="208" t="s">
        <v>670</v>
      </c>
      <c r="C141" s="1292">
        <f t="shared" si="30"/>
        <v>0</v>
      </c>
      <c r="D141" s="1292">
        <f t="shared" si="43"/>
        <v>0</v>
      </c>
      <c r="E141" s="1292">
        <f t="shared" si="44"/>
        <v>0</v>
      </c>
      <c r="F141" s="1315">
        <f t="shared" si="45"/>
        <v>0</v>
      </c>
      <c r="G141" s="1315">
        <v>0</v>
      </c>
      <c r="H141" s="1337">
        <v>0</v>
      </c>
      <c r="I141" s="1351" t="e">
        <f t="shared" si="32"/>
        <v>#DIV/0!</v>
      </c>
      <c r="J141" s="1352" t="e">
        <f t="shared" si="33"/>
        <v>#DIV/0!</v>
      </c>
      <c r="K141" s="1352" t="e">
        <f t="shared" si="34"/>
        <v>#DIV/0!</v>
      </c>
      <c r="L141" s="1340">
        <f>SUMIFS(угар!AQ5:AQ10000,угар!F5:F10000,L4,угар!G5:G10000,D6,угар!I5:I10000,B141)</f>
        <v>0</v>
      </c>
      <c r="M141" s="1312">
        <f>SUMIFS(угар!AQ5:AQ10000,угар!F5:F10000,L4,угар!G5:G10000,E6,угар!I5:I10000,B141)</f>
        <v>0</v>
      </c>
      <c r="N141" s="1312">
        <f>SUMIFS(угар!AQ5:AQ10000,угар!F5:F10000,N4,угар!G5:G10000,D6,угар!I5:I10000,B141)</f>
        <v>0</v>
      </c>
      <c r="O141" s="1312">
        <f>SUMIFS(угар!AQ5:AQ10000,угар!F5:F10000,N4,угар!G5:G10000,E6,угар!I5:I10000,B141)</f>
        <v>0</v>
      </c>
      <c r="P141" s="1312">
        <f>SUMIFS(угар!AQ5:AQ10000,угар!F5:F10000,P4,угар!G5:G10000,D6,угар!I5:I10000,B141)</f>
        <v>0</v>
      </c>
      <c r="Q141" s="1312">
        <f>SUMIFS(угар!AQ5:AQ10000,угар!F5:F10000,P4,угар!G5:G10000,E6,угар!I5:I10000,B141)</f>
        <v>0</v>
      </c>
      <c r="R141" s="1312">
        <f>SUMIFS(угар!AQ5:AQ10000,угар!F5:F10000,R4,угар!G5:G10000,D6,угар!I5:I10000,B141)</f>
        <v>0</v>
      </c>
      <c r="S141" s="1312">
        <f>SUMIFS(угар!AQ5:AQ10000,угар!F5:F10000,R4,угар!G5:G10000,E6,угар!I5:I10000,B141)</f>
        <v>0</v>
      </c>
      <c r="T141" s="1312">
        <f>SUMIFS(угар!AQ5:AQ10000,угар!F5:F10000,T4,угар!G5:G10000,D6,угар!I5:I10000,B141)</f>
        <v>0</v>
      </c>
      <c r="U141" s="1312">
        <f>SUMIFS(угар!AQ5:AQ10000,угар!F5:F10000,T4,угар!G5:G10000,E6,угар!I5:I10000,B141)</f>
        <v>0</v>
      </c>
      <c r="V141" s="1312">
        <f>SUMIFS(угар!AQ5:AQ10000,угар!F5:F10000,V4,угар!G5:G10000,D6,угар!I5:I10000,B141)</f>
        <v>0</v>
      </c>
      <c r="W141" s="1312">
        <f>SUMIFS(угар!AQ5:AQ10000,угар!F5:F10000,V4,угар!G5:G10000,E6,угар!I5:I10000,B141)</f>
        <v>0</v>
      </c>
      <c r="X141" s="1312">
        <f>SUMIFS(угар!AQ5:AQ10000,угар!F5:F10000,X4,угар!G5:G10000,D6,угар!I5:I10000,B141)</f>
        <v>0</v>
      </c>
      <c r="Y141" s="1312">
        <f>SUMIFS(угар!AQ5:AQ10000,угар!F5:F10000,X4,угар!G5:G10000,E6,угар!I5:I10000,B141)</f>
        <v>0</v>
      </c>
      <c r="Z141" s="1312">
        <f>SUMIFS(угар!AQ5:AQ10000,угар!F5:F10000,Z4,угар!G5:G10000,D6,угар!I5:I10000,B141)</f>
        <v>0</v>
      </c>
      <c r="AA141" s="1312">
        <f>SUMIFS(угар!AQ5:AQ10000,угар!F5:F10000,Z4,угар!G5:G10000,E6,угар!I5:I10000,B141)</f>
        <v>0</v>
      </c>
      <c r="AB141" s="1312">
        <f>SUMIFS(угар!AQ5:AQ10000,угар!F5:F10000,AB4,угар!G5:G10000,D6,угар!I5:I10000,B141)</f>
        <v>0</v>
      </c>
      <c r="AC141" s="1312">
        <f>SUMIFS(угар!AQ5:AQ10000,угар!F5:F10000,AB4,угар!G5:G10000,E6,угар!I5:I10000,B141)</f>
        <v>0</v>
      </c>
      <c r="AD141" s="1312">
        <f>SUMIFS(угар!AQ5:AQ10000,угар!F5:F10000,AD4,угар!G5:G10000,D6,угар!I5:I10000,B141)</f>
        <v>0</v>
      </c>
      <c r="AE141" s="1312">
        <f>SUMIFS(угар!AQ5:AQ10000,угар!F5:F10000,AD4,угар!G5:G10000,E6,угар!I5:I10000,B141)</f>
        <v>0</v>
      </c>
      <c r="AF141" s="1312">
        <f>SUMIFS(угар!AQ5:AQ10000,угар!F5:F10000,AF4,угар!G5:G10000,D6,угар!I5:I10000,B141)</f>
        <v>0</v>
      </c>
      <c r="AG141" s="1312">
        <f>SUMIFS(угар!AQ5:AQ10000,угар!F5:F10000,AF4,угар!G5:G10000,E6,угар!I5:I10000,B141)</f>
        <v>0</v>
      </c>
      <c r="AH141" s="1312">
        <f>SUMIFS(угар!AQ5:AQ10000,угар!F5:F10000,AH4,угар!G5:G10000,D6,угар!I5:I10000,B141)</f>
        <v>0</v>
      </c>
      <c r="AI141" s="1312">
        <f>SUMIFS(угар!AQ5:AQ10000,угар!F5:F10000,AH4,угар!G5:G10000,E6,угар!I5:I10000,B141)</f>
        <v>0</v>
      </c>
      <c r="AJ141" s="1312">
        <f>SUMIFS(угар!AQ5:AQ10000,угар!F5:F10000,AJ4,угар!G5:G10000,D6,угар!I5:I10000,B141)</f>
        <v>0</v>
      </c>
      <c r="AK141" s="1312">
        <f>SUMIFS(угар!AQ5:AQ10000,угар!F5:F10000,AJ4,угар!G5:G10000,E6,угар!I5:I10000,B141)</f>
        <v>0</v>
      </c>
      <c r="AL141" s="1312">
        <f>SUMIFS(угар!AQ5:AQ10000,угар!F5:F10000,AL4,угар!G5:G10000,D6,угар!I5:I10000,B141)</f>
        <v>0</v>
      </c>
      <c r="AM141" s="1312">
        <f>SUMIFS(угар!AQ5:AQ10000,угар!F5:F10000,AL4,угар!G5:G10000,E6,угар!I5:I10000,B141)</f>
        <v>0</v>
      </c>
      <c r="AN141" s="1312">
        <f>SUMIFS(угар!AQ5:AQ10000,угар!F5:F10000,AN4,угар!G5:G10000,D6,угар!I5:I10000,B141)</f>
        <v>0</v>
      </c>
      <c r="AO141" s="1312">
        <f>SUMIFS(угар!AQ5:AQ10000,угар!F5:F10000,AN4,угар!G5:G10000,E6,угар!I5:I10000,B141)</f>
        <v>0</v>
      </c>
      <c r="AP141" s="1312">
        <f>SUMIFS(угар!AQ5:AQ10000,угар!F5:F10000,AP4,угар!G5:G10000,D6,угар!I5:I10000,B141)</f>
        <v>0</v>
      </c>
      <c r="AQ141" s="1312">
        <f>SUMIFS(угар!AQ5:AQ10000,угар!F5:F10000,AP4,угар!G5:G10000,E6,угар!I5:I10000,B141)</f>
        <v>0</v>
      </c>
      <c r="AR141" s="1312">
        <f>SUMIFS(угар!AQ5:AQ10000,угар!F5:F10000,AR4,угар!G5:G10000,D6,угар!I5:I10000,B141)</f>
        <v>0</v>
      </c>
      <c r="AS141" s="1312">
        <f>SUMIFS(угар!AQ5:AQ10000,угар!F5:F10000,AR4,угар!G5:G10000,E6,угар!I5:I10000,B141)</f>
        <v>0</v>
      </c>
      <c r="AT141" s="1312">
        <f>SUMIFS(угар!AQ5:AQ10000,угар!F5:F10000,AT4,угар!G5:G10000,D6,угар!I5:I10000,B141)</f>
        <v>0</v>
      </c>
      <c r="AU141" s="1312">
        <f>SUMIFS(угар!AQ5:AQ10000,угар!F5:F10000,AT4,угар!G5:G10000,E6,угар!I5:I10000,B141)</f>
        <v>0</v>
      </c>
      <c r="AV141" s="1312">
        <f>SUMIFS(угар!AQ5:AQ10000,угар!F5:F10000,AV4,угар!G5:G10000,D6,угар!I5:I10000,B141)</f>
        <v>0</v>
      </c>
      <c r="AW141" s="1312">
        <f>SUMIFS(угар!AQ5:AQ10000,угар!F5:F10000,AV4,угар!G5:G10000,E6,угар!I5:I10000,B141)</f>
        <v>0</v>
      </c>
    </row>
    <row r="142" spans="1:49" ht="16.5" thickBot="1">
      <c r="A142" s="1298" t="s">
        <v>723</v>
      </c>
      <c r="B142" s="208" t="s">
        <v>126</v>
      </c>
      <c r="C142" s="1292">
        <f t="shared" si="30"/>
        <v>0</v>
      </c>
      <c r="D142" s="1292">
        <f t="shared" si="43"/>
        <v>0</v>
      </c>
      <c r="E142" s="1292">
        <f t="shared" si="44"/>
        <v>0</v>
      </c>
      <c r="F142" s="1315">
        <f t="shared" si="45"/>
        <v>0</v>
      </c>
      <c r="G142" s="1315">
        <v>0</v>
      </c>
      <c r="H142" s="1337">
        <v>0</v>
      </c>
      <c r="I142" s="1351" t="e">
        <f t="shared" si="32"/>
        <v>#DIV/0!</v>
      </c>
      <c r="J142" s="1352" t="e">
        <f t="shared" si="33"/>
        <v>#DIV/0!</v>
      </c>
      <c r="K142" s="1352" t="e">
        <f t="shared" si="34"/>
        <v>#DIV/0!</v>
      </c>
      <c r="L142" s="1340">
        <f>SUMIFS(угар!AQ5:AQ10000,угар!F5:F10000,L4,угар!G5:G10000,D6,угар!I5:I10000,B142)</f>
        <v>0</v>
      </c>
      <c r="M142" s="1312">
        <f>SUMIFS(угар!AQ5:AQ10000,угар!F5:F10000,L4,угар!G5:G10000,E6,угар!I5:I10000,B142)</f>
        <v>0</v>
      </c>
      <c r="N142" s="1312">
        <f>SUMIFS(угар!AQ5:AQ10000,угар!F5:F10000,N4,угар!G5:G10000,D6,угар!I5:I10000,B142)</f>
        <v>0</v>
      </c>
      <c r="O142" s="1312">
        <f>SUMIFS(угар!AQ5:AQ10000,угар!F5:F10000,N4,угар!G5:G10000,E6,угар!I5:I10000,B142)</f>
        <v>0</v>
      </c>
      <c r="P142" s="1312">
        <f>SUMIFS(угар!AQ5:AQ10000,угар!F5:F10000,P4,угар!G5:G10000,D6,угар!I5:I10000,B142)</f>
        <v>0</v>
      </c>
      <c r="Q142" s="1312">
        <f>SUMIFS(угар!AQ5:AQ10000,угар!F5:F10000,P4,угар!G5:G10000,E6,угар!I5:I10000,B142)</f>
        <v>0</v>
      </c>
      <c r="R142" s="1312">
        <f>SUMIFS(угар!AQ5:AQ10000,угар!F5:F10000,R4,угар!G5:G10000,D6,угар!I5:I10000,B142)</f>
        <v>0</v>
      </c>
      <c r="S142" s="1312">
        <f>SUMIFS(угар!AQ5:AQ10000,угар!F5:F10000,R4,угар!G5:G10000,E6,угар!I5:I10000,B142)</f>
        <v>0</v>
      </c>
      <c r="T142" s="1312">
        <f>SUMIFS(угар!AQ5:AQ10000,угар!F5:F10000,T4,угар!G5:G10000,D6,угар!I5:I10000,B142)</f>
        <v>0</v>
      </c>
      <c r="U142" s="1312">
        <f>SUMIFS(угар!AQ5:AQ10000,угар!F5:F10000,T4,угар!G5:G10000,E6,угар!I5:I10000,B142)</f>
        <v>0</v>
      </c>
      <c r="V142" s="1312">
        <f>SUMIFS(угар!AQ5:AQ10000,угар!F5:F10000,V4,угар!G5:G10000,D6,угар!I5:I10000,B142)</f>
        <v>0</v>
      </c>
      <c r="W142" s="1312">
        <f>SUMIFS(угар!AQ5:AQ10000,угар!F5:F10000,V4,угар!G5:G10000,E6,угар!I5:I10000,B142)</f>
        <v>0</v>
      </c>
      <c r="X142" s="1312">
        <f>SUMIFS(угар!AQ5:AQ10000,угар!F5:F10000,X4,угар!G5:G10000,D6,угар!I5:I10000,B142)</f>
        <v>0</v>
      </c>
      <c r="Y142" s="1312">
        <f>SUMIFS(угар!AQ5:AQ10000,угар!F5:F10000,X4,угар!G5:G10000,E6,угар!I5:I10000,B142)</f>
        <v>0</v>
      </c>
      <c r="Z142" s="1312">
        <f>SUMIFS(угар!AQ5:AQ10000,угар!F5:F10000,Z4,угар!G5:G10000,D6,угар!I5:I10000,B142)</f>
        <v>0</v>
      </c>
      <c r="AA142" s="1312">
        <f>SUMIFS(угар!AQ5:AQ10000,угар!F5:F10000,Z4,угар!G5:G10000,E6,угар!I5:I10000,B142)</f>
        <v>0</v>
      </c>
      <c r="AB142" s="1312">
        <f>SUMIFS(угар!AQ5:AQ10000,угар!F5:F10000,AB4,угар!G5:G10000,D6,угар!I5:I10000,B142)</f>
        <v>0</v>
      </c>
      <c r="AC142" s="1312">
        <f>SUMIFS(угар!AQ5:AQ10000,угар!F5:F10000,AB4,угар!G5:G10000,E6,угар!I5:I10000,B142)</f>
        <v>0</v>
      </c>
      <c r="AD142" s="1312">
        <f>SUMIFS(угар!AQ5:AQ10000,угар!F5:F10000,AD4,угар!G5:G10000,D6,угар!I5:I10000,B142)</f>
        <v>0</v>
      </c>
      <c r="AE142" s="1312">
        <f>SUMIFS(угар!AQ5:AQ10000,угар!F5:F10000,AD4,угар!G5:G10000,E6,угар!I5:I10000,B142)</f>
        <v>0</v>
      </c>
      <c r="AF142" s="1312">
        <f>SUMIFS(угар!AQ5:AQ10000,угар!F5:F10000,AF4,угар!G5:G10000,D6,угар!I5:I10000,B142)</f>
        <v>0</v>
      </c>
      <c r="AG142" s="1312">
        <f>SUMIFS(угар!AQ5:AQ10000,угар!F5:F10000,AF4,угар!G5:G10000,E6,угар!I5:I10000,B142)</f>
        <v>0</v>
      </c>
      <c r="AH142" s="1312">
        <f>SUMIFS(угар!AQ5:AQ10000,угар!F5:F10000,AH4,угар!G5:G10000,D6,угар!I5:I10000,B142)</f>
        <v>0</v>
      </c>
      <c r="AI142" s="1312">
        <f>SUMIFS(угар!AQ5:AQ10000,угар!F5:F10000,AH4,угар!G5:G10000,E6,угар!I5:I10000,B142)</f>
        <v>0</v>
      </c>
      <c r="AJ142" s="1312">
        <f>SUMIFS(угар!AQ5:AQ10000,угар!F5:F10000,AJ4,угар!G5:G10000,D6,угар!I5:I10000,B142)</f>
        <v>0</v>
      </c>
      <c r="AK142" s="1312">
        <f>SUMIFS(угар!AQ5:AQ10000,угар!F5:F10000,AJ4,угар!G5:G10000,E6,угар!I5:I10000,B142)</f>
        <v>0</v>
      </c>
      <c r="AL142" s="1312">
        <f>SUMIFS(угар!AQ5:AQ10000,угар!F5:F10000,AL4,угар!G5:G10000,D6,угар!I5:I10000,B142)</f>
        <v>0</v>
      </c>
      <c r="AM142" s="1312">
        <f>SUMIFS(угар!AQ5:AQ10000,угар!F5:F10000,AL4,угар!G5:G10000,E6,угар!I5:I10000,B142)</f>
        <v>0</v>
      </c>
      <c r="AN142" s="1312">
        <f>SUMIFS(угар!AQ5:AQ10000,угар!F5:F10000,AN4,угар!G5:G10000,D6,угар!I5:I10000,B142)</f>
        <v>0</v>
      </c>
      <c r="AO142" s="1312">
        <f>SUMIFS(угар!AQ5:AQ10000,угар!F5:F10000,AN4,угар!G5:G10000,E6,угар!I5:I10000,B142)</f>
        <v>0</v>
      </c>
      <c r="AP142" s="1312">
        <f>SUMIFS(угар!AQ5:AQ10000,угар!F5:F10000,AP4,угар!G5:G10000,D6,угар!I5:I10000,B142)</f>
        <v>0</v>
      </c>
      <c r="AQ142" s="1312">
        <f>SUMIFS(угар!AQ5:AQ10000,угар!F5:F10000,AP4,угар!G5:G10000,E6,угар!I5:I10000,B142)</f>
        <v>0</v>
      </c>
      <c r="AR142" s="1312">
        <f>SUMIFS(угар!AQ5:AQ10000,угар!F5:F10000,AR4,угар!G5:G10000,D6,угар!I5:I10000,B142)</f>
        <v>0</v>
      </c>
      <c r="AS142" s="1312">
        <f>SUMIFS(угар!AQ5:AQ10000,угар!F5:F10000,AR4,угар!G5:G10000,E6,угар!I5:I10000,B142)</f>
        <v>0</v>
      </c>
      <c r="AT142" s="1312">
        <f>SUMIFS(угар!AQ5:AQ10000,угар!F5:F10000,AT4,угар!G5:G10000,D6,угар!I5:I10000,B142)</f>
        <v>0</v>
      </c>
      <c r="AU142" s="1312">
        <f>SUMIFS(угар!AQ5:AQ10000,угар!F5:F10000,AT4,угар!G5:G10000,E6,угар!I5:I10000,B142)</f>
        <v>0</v>
      </c>
      <c r="AV142" s="1312">
        <f>SUMIFS(угар!AQ5:AQ10000,угар!F5:F10000,AV4,угар!G5:G10000,D6,угар!I5:I10000,B142)</f>
        <v>0</v>
      </c>
      <c r="AW142" s="1312">
        <f>SUMIFS(угар!AQ5:AQ10000,угар!F5:F10000,AV4,угар!G5:G10000,E6,угар!I5:I10000,B142)</f>
        <v>0</v>
      </c>
    </row>
    <row r="143" spans="1:49" ht="48" thickBot="1">
      <c r="A143" s="1292">
        <v>16</v>
      </c>
      <c r="B143" s="210" t="s">
        <v>724</v>
      </c>
      <c r="C143" s="1292">
        <f t="shared" si="30"/>
        <v>78</v>
      </c>
      <c r="D143" s="1292">
        <f t="shared" si="43"/>
        <v>35</v>
      </c>
      <c r="E143" s="1292">
        <f t="shared" si="44"/>
        <v>43</v>
      </c>
      <c r="F143" s="1315">
        <f t="shared" si="45"/>
        <v>75</v>
      </c>
      <c r="G143" s="1315">
        <v>33</v>
      </c>
      <c r="H143" s="1337">
        <v>42</v>
      </c>
      <c r="I143" s="1351">
        <f t="shared" si="32"/>
        <v>1</v>
      </c>
      <c r="J143" s="1352">
        <f t="shared" si="33"/>
        <v>0.44871794871794873</v>
      </c>
      <c r="K143" s="1352">
        <f t="shared" si="34"/>
        <v>0.55128205128205132</v>
      </c>
      <c r="L143" s="1342">
        <f>L144+L145+L146+L147+L148+L149+L150+L151+L152+L153+L154+L155+L156+L157+L158</f>
        <v>0</v>
      </c>
      <c r="M143" s="1316">
        <f>M144+M145+M146+M147+M148+M149+M150+M151+M152+M153+M154+M155+M156+M157+M158</f>
        <v>0</v>
      </c>
      <c r="N143" s="1316">
        <f t="shared" ref="N143:AT143" si="46">N144+N145+N146+N147+N148+N149+N150+N151+N152+N153+N154+N155+N156+N157+N158</f>
        <v>0</v>
      </c>
      <c r="O143" s="1316">
        <f t="shared" si="46"/>
        <v>0</v>
      </c>
      <c r="P143" s="1316">
        <f t="shared" si="46"/>
        <v>0</v>
      </c>
      <c r="Q143" s="1316">
        <f t="shared" si="46"/>
        <v>0</v>
      </c>
      <c r="R143" s="1316">
        <f t="shared" si="46"/>
        <v>1</v>
      </c>
      <c r="S143" s="1316">
        <f t="shared" si="46"/>
        <v>7</v>
      </c>
      <c r="T143" s="1316">
        <f t="shared" si="46"/>
        <v>1</v>
      </c>
      <c r="U143" s="1316">
        <f t="shared" si="46"/>
        <v>0</v>
      </c>
      <c r="V143" s="1316">
        <f t="shared" si="46"/>
        <v>0</v>
      </c>
      <c r="W143" s="1316">
        <f t="shared" si="46"/>
        <v>0</v>
      </c>
      <c r="X143" s="1316">
        <f t="shared" si="46"/>
        <v>0</v>
      </c>
      <c r="Y143" s="1316">
        <f t="shared" si="46"/>
        <v>12</v>
      </c>
      <c r="Z143" s="1316">
        <f t="shared" si="46"/>
        <v>0</v>
      </c>
      <c r="AA143" s="1316">
        <f t="shared" si="46"/>
        <v>0</v>
      </c>
      <c r="AB143" s="1316">
        <f t="shared" si="46"/>
        <v>2</v>
      </c>
      <c r="AC143" s="1316">
        <f t="shared" si="46"/>
        <v>0</v>
      </c>
      <c r="AD143" s="1316">
        <f t="shared" si="46"/>
        <v>0</v>
      </c>
      <c r="AE143" s="1316">
        <f t="shared" si="46"/>
        <v>0</v>
      </c>
      <c r="AF143" s="1316">
        <f t="shared" si="46"/>
        <v>0</v>
      </c>
      <c r="AG143" s="1316">
        <f t="shared" si="46"/>
        <v>1</v>
      </c>
      <c r="AH143" s="1316">
        <f t="shared" si="46"/>
        <v>11</v>
      </c>
      <c r="AI143" s="1316">
        <f t="shared" si="46"/>
        <v>0</v>
      </c>
      <c r="AJ143" s="1316">
        <f t="shared" si="46"/>
        <v>0</v>
      </c>
      <c r="AK143" s="1316">
        <f t="shared" si="46"/>
        <v>0</v>
      </c>
      <c r="AL143" s="1316">
        <f t="shared" si="46"/>
        <v>0</v>
      </c>
      <c r="AM143" s="1316">
        <f t="shared" si="46"/>
        <v>0</v>
      </c>
      <c r="AN143" s="1316">
        <f t="shared" si="46"/>
        <v>3</v>
      </c>
      <c r="AO143" s="1316">
        <f t="shared" si="46"/>
        <v>8</v>
      </c>
      <c r="AP143" s="1316">
        <f t="shared" si="46"/>
        <v>0</v>
      </c>
      <c r="AQ143" s="1316">
        <f t="shared" si="46"/>
        <v>14</v>
      </c>
      <c r="AR143" s="1316">
        <f t="shared" si="46"/>
        <v>9</v>
      </c>
      <c r="AS143" s="1316">
        <f t="shared" si="46"/>
        <v>1</v>
      </c>
      <c r="AT143" s="1316">
        <f t="shared" si="46"/>
        <v>8</v>
      </c>
      <c r="AU143" s="1316">
        <f>AU144+AU145+AU146+AU147+AU148+AU149+AU150+AU151+AU152+AU153+AU154+AU155+AU156+AU157+AU158</f>
        <v>0</v>
      </c>
      <c r="AV143" s="1316">
        <f>AV144+AV145+AV146+AV147+AV148+AV149+AV150+AV151+AV152+AV153+AV154+AV155+AV156+AV157+AV158</f>
        <v>0</v>
      </c>
      <c r="AW143" s="1316">
        <f>AW144+AW145+AW146+AW147+AW148+AW149+AW150+AW151+AW152+AW153+AW154+AW155+AW156+AW157+AW158</f>
        <v>0</v>
      </c>
    </row>
    <row r="144" spans="1:49" ht="16.5" thickBot="1">
      <c r="A144" s="1298" t="s">
        <v>567</v>
      </c>
      <c r="B144" s="208" t="s">
        <v>674</v>
      </c>
      <c r="C144" s="1292">
        <f t="shared" si="30"/>
        <v>78</v>
      </c>
      <c r="D144" s="1292">
        <f t="shared" si="43"/>
        <v>35</v>
      </c>
      <c r="E144" s="1292">
        <f t="shared" si="44"/>
        <v>43</v>
      </c>
      <c r="F144" s="1315">
        <f t="shared" si="45"/>
        <v>75</v>
      </c>
      <c r="G144" s="1315">
        <v>33</v>
      </c>
      <c r="H144" s="1337">
        <v>42</v>
      </c>
      <c r="I144" s="1351">
        <f t="shared" si="32"/>
        <v>1</v>
      </c>
      <c r="J144" s="1352">
        <f t="shared" si="33"/>
        <v>0.44871794871794873</v>
      </c>
      <c r="K144" s="1352">
        <f t="shared" si="34"/>
        <v>0.55128205128205132</v>
      </c>
      <c r="L144" s="1340">
        <f>SUMIFS(угар!AQ5:AQ10000,угар!F5:F10000,L4,угар!G5:G10000,D6,угар!J5:J10000,B144)</f>
        <v>0</v>
      </c>
      <c r="M144" s="1312">
        <f>SUMIFS(угар!AQ5:AQ10000,угар!F5:F10000,L4,угар!G5:G10000,E6,угар!J5:J10000,B144)</f>
        <v>0</v>
      </c>
      <c r="N144" s="1312">
        <f>SUMIFS(угар!AQ5:AQ10000,угар!F5:F10000,N4,угар!G5:G10000,D6,угар!J5:J10000,B144)</f>
        <v>0</v>
      </c>
      <c r="O144" s="1312">
        <f>SUMIFS(угар!AQ5:AQ10000,угар!F5:F10000,N4,угар!G5:G10000,E6,угар!J5:J10000,B144)</f>
        <v>0</v>
      </c>
      <c r="P144" s="1312">
        <f>SUMIFS(угар!AQ5:AQ10000,угар!F5:F10000,P4,угар!G5:G10000,D6,угар!J5:J10000,B144)</f>
        <v>0</v>
      </c>
      <c r="Q144" s="1312">
        <f>SUMIFS(угар!AQ5:AQ10000,угар!F5:F10000,P4,угар!G5:G10000,E6,угар!J5:J10000,B144)</f>
        <v>0</v>
      </c>
      <c r="R144" s="1312">
        <f>SUMIFS(угар!AQ5:AQ10000,угар!F5:F10000,R4,угар!G5:G10000,D6,угар!J5:J10000,B144)</f>
        <v>1</v>
      </c>
      <c r="S144" s="1312">
        <f>SUMIFS(угар!AQ5:AQ10000,угар!F5:F10000,R4,угар!G5:G10000,E6,угар!J5:J10000,B144)</f>
        <v>7</v>
      </c>
      <c r="T144" s="1312">
        <f>SUMIFS(угар!AQ5:AQ10000,угар!F5:F10000,T4,угар!G5:G10000,D6,угар!J5:J10000,B144)</f>
        <v>1</v>
      </c>
      <c r="U144" s="1312">
        <f>SUMIFS(угар!AQ5:AQ10000,угар!F5:F10000,T4,угар!G5:G10000,E6,угар!J5:J10000,B144)</f>
        <v>0</v>
      </c>
      <c r="V144" s="1312">
        <f>SUMIFS(угар!AQ5:AQ10000,угар!F5:F10000,V4,угар!G5:G10000,D6,угар!J5:J10000,B144)</f>
        <v>0</v>
      </c>
      <c r="W144" s="1312">
        <f>SUMIFS(угар!AQ5:AQ10000,угар!F5:F10000,V4,угар!G5:G10000,E6,угар!J5:J10000,B144)</f>
        <v>0</v>
      </c>
      <c r="X144" s="1312">
        <f>SUMIFS(угар!AQ5:AQ10000,угар!F5:F10000,X4,угар!G5:G10000,D6,угар!J5:J10000,B144)</f>
        <v>0</v>
      </c>
      <c r="Y144" s="1312">
        <f>SUMIFS(угар!AQ5:AQ10000,угар!F5:F10000,X4,угар!G5:G10000,E6,угар!J5:J10000,B144)</f>
        <v>12</v>
      </c>
      <c r="Z144" s="1312">
        <f>SUMIFS(угар!AQ5:AQ10000,угар!F5:F10000,Z4,угар!G5:G10000,D6,угар!J5:J10000,B144)</f>
        <v>0</v>
      </c>
      <c r="AA144" s="1312">
        <f>SUMIFS(угар!AQ5:AQ10000,угар!F5:F10000,Z4,угар!G5:G10000,E6,угар!J5:J10000,B144)</f>
        <v>0</v>
      </c>
      <c r="AB144" s="1312">
        <f>SUMIFS(угар!AQ5:AQ10000,угар!F5:F10000,AB4,угар!G5:G10000,D6,угар!J5:J10000,B144)</f>
        <v>2</v>
      </c>
      <c r="AC144" s="1312">
        <f>SUMIFS(угар!AQ5:AQ10000,угар!F5:F10000,AB4,угар!G5:G10000,E6,угар!J5:J10000,B144)</f>
        <v>0</v>
      </c>
      <c r="AD144" s="1312">
        <f>SUMIFS(угар!AQ5:AQ10000,угар!F5:F10000,AD4,угар!G5:G10000,D6,угар!J5:J10000,B144)</f>
        <v>0</v>
      </c>
      <c r="AE144" s="1312">
        <f>SUMIFS(угар!AQ5:AQ10000,угар!F5:F10000,AD4,угар!G5:G10000,E6,угар!J5:J10000,B144)</f>
        <v>0</v>
      </c>
      <c r="AF144" s="1312">
        <f>SUMIFS(угар!AQ5:AQ10000,угар!F5:F10000,AF4,угар!G5:G10000,D6,угар!J5:J10000,B144)</f>
        <v>0</v>
      </c>
      <c r="AG144" s="1312">
        <f>SUMIFS(угар!AQ5:AQ10000,угар!F5:F10000,AF4,угар!G5:G10000,E6,угар!J5:J10000,B144)</f>
        <v>1</v>
      </c>
      <c r="AH144" s="1312">
        <f>SUMIFS(угар!AQ5:AQ10000,угар!F5:F10000,AH4,угар!G5:G10000,D6,угар!J5:J10000,B144)</f>
        <v>11</v>
      </c>
      <c r="AI144" s="1312">
        <f>SUMIFS(угар!AQ5:AQ10000,угар!F5:F10000,AH4,угар!G5:G10000,E6,угар!J5:J10000,B144)</f>
        <v>0</v>
      </c>
      <c r="AJ144" s="1312">
        <f>SUMIFS(угар!AQ5:AQ10000,угар!F5:F10000,AJ4,угар!G5:G10000,D6,угар!J5:J10000,B144)</f>
        <v>0</v>
      </c>
      <c r="AK144" s="1312">
        <f>SUMIFS(угар!AQ5:AQ10000,угар!F5:F10000,AJ4,угар!G5:G10000,E6,угар!J5:J10000,B144)</f>
        <v>0</v>
      </c>
      <c r="AL144" s="1312">
        <f>SUMIFS(угар!AQ5:AQ10000,угар!F5:F10000,AL4,угар!G5:G10000,D6,угар!J5:J10000,B144)</f>
        <v>0</v>
      </c>
      <c r="AM144" s="1312">
        <f>SUMIFS(угар!AQ5:AQ10000,угар!F5:F10000,AL4,угар!G5:G10000,E6,угар!J5:J10000,B144)</f>
        <v>0</v>
      </c>
      <c r="AN144" s="1312">
        <f>SUMIFS(угар!AQ5:AQ10000,угар!F5:F10000,AN4,угар!G5:G10000,D6,угар!J5:J10000,B144)</f>
        <v>3</v>
      </c>
      <c r="AO144" s="1312">
        <f>SUMIFS(угар!AQ5:AQ10000,угар!F5:F10000,AN4,угар!G5:G10000,E6,угар!J5:J10000,B144)</f>
        <v>8</v>
      </c>
      <c r="AP144" s="1312">
        <f>SUMIFS(угар!AQ5:AQ10000,угар!F5:F10000,AP4,угар!G5:G10000,D6,угар!J5:J10000,B144)</f>
        <v>0</v>
      </c>
      <c r="AQ144" s="1312">
        <f>SUMIFS(угар!AQ5:AQ10000,угар!F5:F10000,AP4,угар!G5:G10000,E6,угар!J5:J10000,B144)</f>
        <v>14</v>
      </c>
      <c r="AR144" s="1312">
        <f>SUMIFS(угар!AQ5:AQ10000,угар!F5:F10000,AR4,угар!G5:G10000,D6,угар!J5:J10000,B144)</f>
        <v>9</v>
      </c>
      <c r="AS144" s="1312">
        <f>SUMIFS(угар!AQ5:AQ10000,угар!F5:F10000,AR4,угар!G5:G10000,E6,угар!J5:J10000,B144)</f>
        <v>1</v>
      </c>
      <c r="AT144" s="1312">
        <f>SUMIFS(угар!AQ5:AQ10000,угар!F5:F10000,AT4,угар!G5:G10000,D6,угар!J5:J10000,B144)</f>
        <v>8</v>
      </c>
      <c r="AU144" s="1312">
        <f>SUMIFS(угар!AQ5:AQ10000,угар!F5:F10000,AT4,угар!G5:G10000,E6,угар!J5:J10000,B144)</f>
        <v>0</v>
      </c>
      <c r="AV144" s="1312">
        <f>SUMIFS(угар!AQ5:AQ10000,угар!F5:F10000,AV4,угар!G5:G10000,D6,угар!J5:J10000,B144)</f>
        <v>0</v>
      </c>
      <c r="AW144" s="1312">
        <f>SUMIFS(угар!AQ5:AQ10000,угар!F5:F10000,AV4,угар!G5:G10000,E6,угар!J5:J10000,B144)</f>
        <v>0</v>
      </c>
    </row>
    <row r="145" spans="1:49" ht="16.5" thickBot="1">
      <c r="A145" s="1298" t="s">
        <v>571</v>
      </c>
      <c r="B145" s="208" t="s">
        <v>676</v>
      </c>
      <c r="C145" s="1292">
        <f t="shared" si="30"/>
        <v>0</v>
      </c>
      <c r="D145" s="1292">
        <f t="shared" si="43"/>
        <v>0</v>
      </c>
      <c r="E145" s="1292">
        <f t="shared" si="44"/>
        <v>0</v>
      </c>
      <c r="F145" s="1315">
        <f t="shared" si="45"/>
        <v>0</v>
      </c>
      <c r="G145" s="1315">
        <v>0</v>
      </c>
      <c r="H145" s="1337">
        <v>0</v>
      </c>
      <c r="I145" s="1351" t="e">
        <f t="shared" si="32"/>
        <v>#DIV/0!</v>
      </c>
      <c r="J145" s="1352" t="e">
        <f t="shared" si="33"/>
        <v>#DIV/0!</v>
      </c>
      <c r="K145" s="1352" t="e">
        <f t="shared" si="34"/>
        <v>#DIV/0!</v>
      </c>
      <c r="L145" s="1340">
        <f>SUMIFS(угар!AQ5:AQ10000,угар!F5:F10000,L4,угар!G5:G10000,D6,угар!J5:J10000,B145)</f>
        <v>0</v>
      </c>
      <c r="M145" s="1312">
        <f>SUMIFS(угар!AQ5:AQ10000,угар!F5:F10000,L4,угар!G5:G10000,E6,угар!J5:J10000,B145)</f>
        <v>0</v>
      </c>
      <c r="N145" s="1312">
        <f>SUMIFS(угар!AQ5:AQ10000,угар!F5:F10000,N4,угар!G5:G10000,D6,угар!J5:J10000,B145)</f>
        <v>0</v>
      </c>
      <c r="O145" s="1312">
        <f>SUMIFS(угар!AQ5:AQ10000,угар!F5:F10000,N4,угар!G5:G10000,E6,угар!J5:J10000,B145)</f>
        <v>0</v>
      </c>
      <c r="P145" s="1312">
        <f>SUMIFS(угар!AQ5:AQ10000,угар!F5:F10000,P4,угар!G5:G10000,D6,угар!J5:J10000,B145)</f>
        <v>0</v>
      </c>
      <c r="Q145" s="1312">
        <f>SUMIFS(угар!AQ5:AQ10000,угар!F5:F10000,P4,угар!G5:G10000,E6,угар!J5:J10000,B145)</f>
        <v>0</v>
      </c>
      <c r="R145" s="1312">
        <f>SUMIFS(угар!AQ5:AQ10000,угар!F5:F10000,R4,угар!G5:G10000,D6,угар!J5:J10000,B145)</f>
        <v>0</v>
      </c>
      <c r="S145" s="1312">
        <f>SUMIFS(угар!AQ5:AQ10000,угар!F5:F10000,R4,угар!G5:G10000,E6,угар!J5:J10000,B145)</f>
        <v>0</v>
      </c>
      <c r="T145" s="1312">
        <f>SUMIFS(угар!AQ5:AQ10000,угар!F5:F10000,T4,угар!G5:G10000,D6,угар!J5:J10000,B145)</f>
        <v>0</v>
      </c>
      <c r="U145" s="1312">
        <f>SUMIFS(угар!AQ5:AQ10000,угар!F5:F10000,T4,угар!G5:G10000,E6,угар!J5:J10000,B145)</f>
        <v>0</v>
      </c>
      <c r="V145" s="1312">
        <f>SUMIFS(угар!AQ5:AQ10000,угар!F5:F10000,V4,угар!G5:G10000,D6,угар!J5:J10000,B145)</f>
        <v>0</v>
      </c>
      <c r="W145" s="1312">
        <f>SUMIFS(угар!AQ5:AQ10000,угар!F5:F10000,V4,угар!G5:G10000,E6,угар!J5:J10000,B145)</f>
        <v>0</v>
      </c>
      <c r="X145" s="1312">
        <f>SUMIFS(угар!AQ5:AQ10000,угар!F5:F10000,X4,угар!G5:G10000,D6,угар!J5:J10000,B145)</f>
        <v>0</v>
      </c>
      <c r="Y145" s="1312">
        <f>SUMIFS(угар!AQ5:AQ10000,угар!F5:F10000,X4,угар!G5:G10000,E6,угар!J5:J10000,B145)</f>
        <v>0</v>
      </c>
      <c r="Z145" s="1312">
        <f>SUMIFS(угар!AQ5:AQ10000,угар!F5:F10000,Z4,угар!G5:G10000,D6,угар!J5:J10000,B145)</f>
        <v>0</v>
      </c>
      <c r="AA145" s="1312">
        <f>SUMIFS(угар!AQ5:AQ10000,угар!F5:F10000,Z4,угар!G5:G10000,E6,угар!J5:J10000,B145)</f>
        <v>0</v>
      </c>
      <c r="AB145" s="1312">
        <f>SUMIFS(угар!AQ5:AQ10000,угар!F5:F10000,AB4,угар!G5:G10000,D6,угар!J5:J10000,B145)</f>
        <v>0</v>
      </c>
      <c r="AC145" s="1312">
        <f>SUMIFS(угар!AQ5:AQ10000,угар!F5:F10000,AB4,угар!G5:G10000,E6,угар!J5:J10000,B145)</f>
        <v>0</v>
      </c>
      <c r="AD145" s="1312">
        <f>SUMIFS(угар!AQ5:AQ10000,угар!F5:F10000,AD4,угар!G5:G10000,D6,угар!J5:J10000,B145)</f>
        <v>0</v>
      </c>
      <c r="AE145" s="1312">
        <f>SUMIFS(угар!AQ5:AQ10000,угар!F5:F10000,AD4,угар!G5:G10000,E6,угар!J5:J10000,B145)</f>
        <v>0</v>
      </c>
      <c r="AF145" s="1312">
        <f>SUMIFS(угар!AQ5:AQ10000,угар!F5:F10000,AF4,угар!G5:G10000,D6,угар!J5:J10000,B145)</f>
        <v>0</v>
      </c>
      <c r="AG145" s="1312">
        <f>SUMIFS(угар!AQ5:AQ10000,угар!F5:F10000,AF4,угар!G5:G10000,E6,угар!J5:J10000,B145)</f>
        <v>0</v>
      </c>
      <c r="AH145" s="1312">
        <f>SUMIFS(угар!AQ5:AQ10000,угар!F5:F10000,AH4,угар!G5:G10000,D6,угар!J5:J10000,B145)</f>
        <v>0</v>
      </c>
      <c r="AI145" s="1312">
        <f>SUMIFS(угар!AQ5:AQ10000,угар!F5:F10000,AH4,угар!G5:G10000,E6,угар!J5:J10000,B145)</f>
        <v>0</v>
      </c>
      <c r="AJ145" s="1312">
        <f>SUMIFS(угар!AQ5:AQ10000,угар!F5:F10000,AJ4,угар!G5:G10000,D6,угар!J5:J10000,B145)</f>
        <v>0</v>
      </c>
      <c r="AK145" s="1312">
        <f>SUMIFS(угар!AQ5:AQ10000,угар!F5:F10000,AJ4,угар!G5:G10000,E6,угар!J5:J10000,B145)</f>
        <v>0</v>
      </c>
      <c r="AL145" s="1312">
        <f>SUMIFS(угар!AQ5:AQ10000,угар!F5:F10000,AL4,угар!G5:G10000,D6,угар!J5:J10000,B145)</f>
        <v>0</v>
      </c>
      <c r="AM145" s="1312">
        <f>SUMIFS(угар!AQ5:AQ10000,угар!F5:F10000,AL4,угар!G5:G10000,E6,угар!J5:J10000,B145)</f>
        <v>0</v>
      </c>
      <c r="AN145" s="1312">
        <f>SUMIFS(угар!AQ5:AQ10000,угар!F5:F10000,AN4,угар!G5:G10000,D6,угар!J5:J10000,B145)</f>
        <v>0</v>
      </c>
      <c r="AO145" s="1312">
        <f>SUMIFS(угар!AQ5:AQ10000,угар!F5:F10000,AN4,угар!G5:G10000,E6,угар!J5:J10000,B145)</f>
        <v>0</v>
      </c>
      <c r="AP145" s="1312">
        <f>SUMIFS(угар!AQ5:AQ10000,угар!F5:F10000,AP4,угар!G5:G10000,D6,угар!J5:J10000,B145)</f>
        <v>0</v>
      </c>
      <c r="AQ145" s="1312">
        <f>SUMIFS(угар!AQ5:AQ10000,угар!F5:F10000,AP4,угар!G5:G10000,E6,угар!J5:J10000,B145)</f>
        <v>0</v>
      </c>
      <c r="AR145" s="1312">
        <f>SUMIFS(угар!AQ5:AQ10000,угар!F5:F10000,AR4,угар!G5:G10000,D6,угар!J5:J10000,B145)</f>
        <v>0</v>
      </c>
      <c r="AS145" s="1312">
        <f>SUMIFS(угар!AQ5:AQ10000,угар!F5:F10000,AR4,угар!G5:G10000,E6,угар!J5:J10000,B145)</f>
        <v>0</v>
      </c>
      <c r="AT145" s="1312">
        <f>SUMIFS(угар!AQ5:AQ10000,угар!F5:F10000,AT4,угар!G5:G10000,D6,угар!J5:J10000,B145)</f>
        <v>0</v>
      </c>
      <c r="AU145" s="1312">
        <f>SUMIFS(угар!AQ5:AQ10000,угар!F5:F10000,AT4,угар!G5:G10000,E6,угар!J5:J10000,B145)</f>
        <v>0</v>
      </c>
      <c r="AV145" s="1312">
        <f>SUMIFS(угар!AQ5:AQ10000,угар!F5:F10000,AV4,угар!G5:G10000,D6,угар!J5:J10000,B145)</f>
        <v>0</v>
      </c>
      <c r="AW145" s="1312">
        <f>SUMIFS(угар!AQ5:AQ10000,угар!F5:F10000,AV4,угар!G5:G10000,E6,угар!J5:J10000,B145)</f>
        <v>0</v>
      </c>
    </row>
    <row r="146" spans="1:49" ht="16.5" thickBot="1">
      <c r="A146" s="1298" t="s">
        <v>572</v>
      </c>
      <c r="B146" s="208" t="s">
        <v>678</v>
      </c>
      <c r="C146" s="1292">
        <f t="shared" si="30"/>
        <v>0</v>
      </c>
      <c r="D146" s="1292">
        <f t="shared" si="43"/>
        <v>0</v>
      </c>
      <c r="E146" s="1292">
        <f t="shared" si="44"/>
        <v>0</v>
      </c>
      <c r="F146" s="1315">
        <f t="shared" si="45"/>
        <v>0</v>
      </c>
      <c r="G146" s="1315">
        <v>0</v>
      </c>
      <c r="H146" s="1337">
        <v>0</v>
      </c>
      <c r="I146" s="1351" t="e">
        <f t="shared" si="32"/>
        <v>#DIV/0!</v>
      </c>
      <c r="J146" s="1352" t="e">
        <f t="shared" si="33"/>
        <v>#DIV/0!</v>
      </c>
      <c r="K146" s="1352" t="e">
        <f t="shared" si="34"/>
        <v>#DIV/0!</v>
      </c>
      <c r="L146" s="1340">
        <f>SUMIFS(угар!AQ5:AQ10000,угар!F5:F10000,L4,угар!G5:G10000,D6,угар!J5:J10000,B146)</f>
        <v>0</v>
      </c>
      <c r="M146" s="1312">
        <f>SUMIFS(угар!AQ5:AQ10000,угар!F5:F10000,L4,угар!G5:G10000,E6,угар!J5:J10000,B146)</f>
        <v>0</v>
      </c>
      <c r="N146" s="1312">
        <f>SUMIFS(угар!AQ5:AQ10000,угар!F5:F10000,N4,угар!G5:G10000,D6,угар!J5:J10000,B146)</f>
        <v>0</v>
      </c>
      <c r="O146" s="1312">
        <f>SUMIFS(угар!AQ5:AQ10000,угар!F5:F10000,N4,угар!G5:G10000,E6,угар!J5:J10000,B146)</f>
        <v>0</v>
      </c>
      <c r="P146" s="1312">
        <f>SUMIFS(угар!AQ5:AQ10000,угар!F5:F10000,P4,угар!G5:G10000,D6,угар!J5:J10000,B146)</f>
        <v>0</v>
      </c>
      <c r="Q146" s="1312">
        <f>SUMIFS(угар!AQ5:AQ10000,угар!F5:F10000,P4,угар!G5:G10000,E6,угар!J5:J10000,B146)</f>
        <v>0</v>
      </c>
      <c r="R146" s="1312">
        <f>SUMIFS(угар!AQ5:AQ10000,угар!F5:F10000,R4,угар!G5:G10000,D6,угар!J5:J10000,B146)</f>
        <v>0</v>
      </c>
      <c r="S146" s="1312">
        <f>SUMIFS(угар!AQ5:AQ10000,угар!F5:F10000,R4,угар!G5:G10000,E6,угар!J5:J10000,B146)</f>
        <v>0</v>
      </c>
      <c r="T146" s="1312">
        <f>SUMIFS(угар!AQ5:AQ10000,угар!F5:F10000,T4,угар!G5:G10000,D6,угар!J5:J10000,B146)</f>
        <v>0</v>
      </c>
      <c r="U146" s="1312">
        <f>SUMIFS(угар!AQ5:AQ10000,угар!F5:F10000,T4,угар!G5:G10000,E6,угар!J5:J10000,B146)</f>
        <v>0</v>
      </c>
      <c r="V146" s="1312">
        <f>SUMIFS(угар!AQ5:AQ10000,угар!F5:F10000,V4,угар!G5:G10000,D6,угар!J5:J10000,B146)</f>
        <v>0</v>
      </c>
      <c r="W146" s="1312">
        <f>SUMIFS(угар!AQ5:AQ10000,угар!F5:F10000,V4,угар!G5:G10000,E6,угар!J5:J10000,B146)</f>
        <v>0</v>
      </c>
      <c r="X146" s="1312">
        <f>SUMIFS(угар!AQ5:AQ10000,угар!F5:F10000,X4,угар!G5:G10000,D6,угар!J5:J10000,B146)</f>
        <v>0</v>
      </c>
      <c r="Y146" s="1312">
        <f>SUMIFS(угар!AQ5:AQ10000,угар!F5:F10000,X4,угар!G5:G10000,E6,угар!J5:J10000,B146)</f>
        <v>0</v>
      </c>
      <c r="Z146" s="1312">
        <f>SUMIFS(угар!AQ5:AQ10000,угар!F5:F10000,Z4,угар!G5:G10000,D6,угар!J5:J10000,B146)</f>
        <v>0</v>
      </c>
      <c r="AA146" s="1312">
        <f>SUMIFS(угар!AQ5:AQ10000,угар!F5:F10000,Z4,угар!G5:G10000,E6,угар!J5:J10000,B146)</f>
        <v>0</v>
      </c>
      <c r="AB146" s="1312">
        <f>SUMIFS(угар!AQ5:AQ10000,угар!F5:F10000,AB4,угар!G5:G10000,D6,угар!J5:J10000,B146)</f>
        <v>0</v>
      </c>
      <c r="AC146" s="1312">
        <f>SUMIFS(угар!AQ5:AQ10000,угар!F5:F10000,AB4,угар!G5:G10000,E6,угар!J5:J10000,B146)</f>
        <v>0</v>
      </c>
      <c r="AD146" s="1312">
        <f>SUMIFS(угар!AQ5:AQ10000,угар!F5:F10000,AD4,угар!G5:G10000,D6,угар!J5:J10000,B146)</f>
        <v>0</v>
      </c>
      <c r="AE146" s="1312">
        <f>SUMIFS(угар!AQ5:AQ10000,угар!F5:F10000,AD4,угар!G5:G10000,E6,угар!J5:J10000,B146)</f>
        <v>0</v>
      </c>
      <c r="AF146" s="1312">
        <f>SUMIFS(угар!AQ5:AQ10000,угар!F5:F10000,AF4,угар!G5:G10000,D6,угар!J5:J10000,B146)</f>
        <v>0</v>
      </c>
      <c r="AG146" s="1312">
        <f>SUMIFS(угар!AQ5:AQ10000,угар!F5:F10000,AF4,угар!G5:G10000,E6,угар!J5:J10000,B146)</f>
        <v>0</v>
      </c>
      <c r="AH146" s="1312">
        <f>SUMIFS(угар!AQ5:AQ10000,угар!F5:F10000,AH4,угар!G5:G10000,D6,угар!J5:J10000,B146)</f>
        <v>0</v>
      </c>
      <c r="AI146" s="1312">
        <f>SUMIFS(угар!AQ5:AQ10000,угар!F5:F10000,AH4,угар!G5:G10000,E6,угар!J5:J10000,B146)</f>
        <v>0</v>
      </c>
      <c r="AJ146" s="1312">
        <f>SUMIFS(угар!AQ5:AQ10000,угар!F5:F10000,AJ4,угар!G5:G10000,D6,угар!J5:J10000,B146)</f>
        <v>0</v>
      </c>
      <c r="AK146" s="1312">
        <f>SUMIFS(угар!AQ5:AQ10000,угар!F5:F10000,AJ4,угар!G5:G10000,E6,угар!J5:J10000,B146)</f>
        <v>0</v>
      </c>
      <c r="AL146" s="1312">
        <f>SUMIFS(угар!AQ5:AQ10000,угар!F5:F10000,AL4,угар!G5:G10000,D6,угар!J5:J10000,B146)</f>
        <v>0</v>
      </c>
      <c r="AM146" s="1312">
        <f>SUMIFS(угар!AQ5:AQ10000,угар!F5:F10000,AL4,угар!G5:G10000,E6,угар!J5:J10000,B146)</f>
        <v>0</v>
      </c>
      <c r="AN146" s="1312">
        <f>SUMIFS(угар!AQ5:AQ10000,угар!F5:F10000,AN4,угар!G5:G10000,D6,угар!J5:J10000,B146)</f>
        <v>0</v>
      </c>
      <c r="AO146" s="1312">
        <f>SUMIFS(угар!AQ5:AQ10000,угар!F5:F10000,AN4,угар!G5:G10000,E6,угар!J5:J10000,B146)</f>
        <v>0</v>
      </c>
      <c r="AP146" s="1312">
        <f>SUMIFS(угар!AQ5:AQ10000,угар!F5:F10000,AP4,угар!G5:G10000,D6,угар!J5:J10000,B146)</f>
        <v>0</v>
      </c>
      <c r="AQ146" s="1312">
        <f>SUMIFS(угар!AQ5:AQ10000,угар!F5:F10000,AP4,угар!G5:G10000,E6,угар!J5:J10000,B146)</f>
        <v>0</v>
      </c>
      <c r="AR146" s="1312">
        <f>SUMIFS(угар!AQ5:AQ10000,угар!F5:F10000,AR4,угар!G5:G10000,D6,угар!J5:J10000,B146)</f>
        <v>0</v>
      </c>
      <c r="AS146" s="1312">
        <f>SUMIFS(угар!AQ5:AQ10000,угар!F5:F10000,AR4,угар!G5:G10000,E6,угар!J5:J10000,B146)</f>
        <v>0</v>
      </c>
      <c r="AT146" s="1312">
        <f>SUMIFS(угар!AQ5:AQ10000,угар!F5:F10000,AT4,угар!G5:G10000,D6,угар!J5:J10000,B146)</f>
        <v>0</v>
      </c>
      <c r="AU146" s="1312">
        <f>SUMIFS(угар!AQ5:AQ10000,угар!F5:F10000,AT4,угар!G5:G10000,E6,угар!J5:J10000,B146)</f>
        <v>0</v>
      </c>
      <c r="AV146" s="1312">
        <f>SUMIFS(угар!AQ5:AQ10000,угар!F5:F10000,AV4,угар!G5:G10000,D6,угар!J5:J10000,B146)</f>
        <v>0</v>
      </c>
      <c r="AW146" s="1312">
        <f>SUMIFS(угар!AQ5:AQ10000,угар!F5:F10000,AV4,угар!G5:G10000,E6,угар!J5:J10000,B146)</f>
        <v>0</v>
      </c>
    </row>
    <row r="147" spans="1:49" ht="16.5" thickBot="1">
      <c r="A147" s="1298" t="s">
        <v>573</v>
      </c>
      <c r="B147" s="208" t="s">
        <v>0</v>
      </c>
      <c r="C147" s="1292">
        <f t="shared" si="30"/>
        <v>0</v>
      </c>
      <c r="D147" s="1292">
        <f t="shared" si="43"/>
        <v>0</v>
      </c>
      <c r="E147" s="1292">
        <f t="shared" si="44"/>
        <v>0</v>
      </c>
      <c r="F147" s="1315">
        <f t="shared" si="45"/>
        <v>0</v>
      </c>
      <c r="G147" s="1315">
        <v>0</v>
      </c>
      <c r="H147" s="1337">
        <v>0</v>
      </c>
      <c r="I147" s="1351" t="e">
        <f t="shared" si="32"/>
        <v>#DIV/0!</v>
      </c>
      <c r="J147" s="1352" t="e">
        <f t="shared" si="33"/>
        <v>#DIV/0!</v>
      </c>
      <c r="K147" s="1352" t="e">
        <f t="shared" si="34"/>
        <v>#DIV/0!</v>
      </c>
      <c r="L147" s="1340">
        <f>SUMIFS(угар!AQ5:AQ10000,угар!F5:F10000,L4,угар!G5:G10000,D6,угар!J5:J10000,B147)</f>
        <v>0</v>
      </c>
      <c r="M147" s="1312">
        <f>SUMIFS(угар!AQ5:AQ10000,угар!F5:F10000,L4,угар!G5:G10000,E6,угар!J5:J10000,B147)</f>
        <v>0</v>
      </c>
      <c r="N147" s="1312">
        <f>SUMIFS(угар!AQ5:AQ10000,угар!F5:F10000,N4,угар!G5:G10000,D6,угар!J5:J10000,B147)</f>
        <v>0</v>
      </c>
      <c r="O147" s="1312">
        <f>SUMIFS(угар!AQ5:AQ10000,угар!F5:F10000,N4,угар!G5:G10000,E6,угар!J5:J10000,B147)</f>
        <v>0</v>
      </c>
      <c r="P147" s="1312">
        <f>SUMIFS(угар!AQ5:AQ10000,угар!F5:F10000,P4,угар!G5:G10000,D6,угар!J5:J10000,B147)</f>
        <v>0</v>
      </c>
      <c r="Q147" s="1312">
        <f>SUMIFS(угар!AQ5:AQ10000,угар!F5:F10000,P4,угар!G5:G10000,E6,угар!J5:J10000,B147)</f>
        <v>0</v>
      </c>
      <c r="R147" s="1312">
        <f>SUMIFS(угар!AQ5:AQ10000,угар!F5:F10000,R4,угар!G5:G10000,D6,угар!J5:J10000,B147)</f>
        <v>0</v>
      </c>
      <c r="S147" s="1312">
        <f>SUMIFS(угар!AQ5:AQ10000,угар!F5:F10000,R4,угар!G5:G10000,E6,угар!J5:J10000,B147)</f>
        <v>0</v>
      </c>
      <c r="T147" s="1312">
        <f>SUMIFS(угар!AQ5:AQ10000,угар!F5:F10000,T4,угар!G5:G10000,D6,угар!J5:J10000,B147)</f>
        <v>0</v>
      </c>
      <c r="U147" s="1312">
        <f>SUMIFS(угар!AQ5:AQ10000,угар!F5:F10000,T4,угар!G5:G10000,E6,угар!J5:J10000,B147)</f>
        <v>0</v>
      </c>
      <c r="V147" s="1312">
        <f>SUMIFS(угар!AQ5:AQ10000,угар!F5:F10000,V4,угар!G5:G10000,D6,угар!J5:J10000,B147)</f>
        <v>0</v>
      </c>
      <c r="W147" s="1312">
        <f>SUMIFS(угар!AQ5:AQ10000,угар!F5:F10000,V4,угар!G5:G10000,E6,угар!J5:J10000,B147)</f>
        <v>0</v>
      </c>
      <c r="X147" s="1312">
        <f>SUMIFS(угар!AQ5:AQ10000,угар!F5:F10000,X4,угар!G5:G10000,D6,угар!J5:J10000,B147)</f>
        <v>0</v>
      </c>
      <c r="Y147" s="1312">
        <f>SUMIFS(угар!AQ5:AQ10000,угар!F5:F10000,X4,угар!G5:G10000,E6,угар!J5:J10000,B147)</f>
        <v>0</v>
      </c>
      <c r="Z147" s="1312">
        <f>SUMIFS(угар!AQ5:AQ10000,угар!F5:F10000,Z4,угар!G5:G10000,D6,угар!J5:J10000,B147)</f>
        <v>0</v>
      </c>
      <c r="AA147" s="1312">
        <f>SUMIFS(угар!AQ5:AQ10000,угар!F5:F10000,Z4,угар!G5:G10000,E6,угар!J5:J10000,B147)</f>
        <v>0</v>
      </c>
      <c r="AB147" s="1312">
        <f>SUMIFS(угар!AQ5:AQ10000,угар!F5:F10000,AB4,угар!G5:G10000,D6,угар!J5:J10000,B147)</f>
        <v>0</v>
      </c>
      <c r="AC147" s="1312">
        <f>SUMIFS(угар!AQ5:AQ10000,угар!F5:F10000,AB4,угар!G5:G10000,E6,угар!J5:J10000,B147)</f>
        <v>0</v>
      </c>
      <c r="AD147" s="1312">
        <f>SUMIFS(угар!AQ5:AQ10000,угар!F5:F10000,AD4,угар!G5:G10000,D6,угар!J5:J10000,B147)</f>
        <v>0</v>
      </c>
      <c r="AE147" s="1312">
        <f>SUMIFS(угар!AQ5:AQ10000,угар!F5:F10000,AD4,угар!G5:G10000,E6,угар!J5:J10000,B147)</f>
        <v>0</v>
      </c>
      <c r="AF147" s="1312">
        <f>SUMIFS(угар!AQ5:AQ10000,угар!F5:F10000,AF4,угар!G5:G10000,D6,угар!J5:J10000,B147)</f>
        <v>0</v>
      </c>
      <c r="AG147" s="1312">
        <f>SUMIFS(угар!AQ5:AQ10000,угар!F5:F10000,AF4,угар!G5:G10000,E6,угар!J5:J10000,B147)</f>
        <v>0</v>
      </c>
      <c r="AH147" s="1312">
        <f>SUMIFS(угар!AQ5:AQ10000,угар!F5:F10000,AH4,угар!G5:G10000,D6,угар!J5:J10000,B147)</f>
        <v>0</v>
      </c>
      <c r="AI147" s="1312">
        <f>SUMIFS(угар!AQ5:AQ10000,угар!F5:F10000,AH4,угар!G5:G10000,E6,угар!J5:J10000,B147)</f>
        <v>0</v>
      </c>
      <c r="AJ147" s="1312">
        <f>SUMIFS(угар!AQ5:AQ10000,угар!F5:F10000,AJ4,угар!G5:G10000,D6,угар!J5:J10000,B147)</f>
        <v>0</v>
      </c>
      <c r="AK147" s="1312">
        <f>SUMIFS(угар!AQ5:AQ10000,угар!F5:F10000,AJ4,угар!G5:G10000,E6,угар!J5:J10000,B147)</f>
        <v>0</v>
      </c>
      <c r="AL147" s="1312">
        <f>SUMIFS(угар!AQ5:AQ10000,угар!F5:F10000,AL4,угар!G5:G10000,D6,угар!J5:J10000,B147)</f>
        <v>0</v>
      </c>
      <c r="AM147" s="1312">
        <f>SUMIFS(угар!AQ5:AQ10000,угар!F5:F10000,AL4,угар!G5:G10000,E6,угар!J5:J10000,B147)</f>
        <v>0</v>
      </c>
      <c r="AN147" s="1312">
        <f>SUMIFS(угар!AQ5:AQ10000,угар!F5:F10000,AN4,угар!G5:G10000,D6,угар!J5:J10000,B147)</f>
        <v>0</v>
      </c>
      <c r="AO147" s="1312">
        <f>SUMIFS(угар!AQ5:AQ10000,угар!F5:F10000,AN4,угар!G5:G10000,E6,угар!J5:J10000,B147)</f>
        <v>0</v>
      </c>
      <c r="AP147" s="1312">
        <f>SUMIFS(угар!AQ5:AQ10000,угар!F5:F10000,AP4,угар!G5:G10000,D6,угар!J5:J10000,B147)</f>
        <v>0</v>
      </c>
      <c r="AQ147" s="1312">
        <f>SUMIFS(угар!AQ5:AQ10000,угар!F5:F10000,AP4,угар!G5:G10000,E6,угар!J5:J10000,B147)</f>
        <v>0</v>
      </c>
      <c r="AR147" s="1312">
        <f>SUMIFS(угар!AQ5:AQ10000,угар!F5:F10000,AR4,угар!G5:G10000,D6,угар!J5:J10000,B147)</f>
        <v>0</v>
      </c>
      <c r="AS147" s="1312">
        <f>SUMIFS(угар!AQ5:AQ10000,угар!F5:F10000,AR4,угар!G5:G10000,E6,угар!J5:J10000,B147)</f>
        <v>0</v>
      </c>
      <c r="AT147" s="1312">
        <f>SUMIFS(угар!AQ5:AQ10000,угар!F5:F10000,AT4,угар!G5:G10000,D6,угар!J5:J10000,B147)</f>
        <v>0</v>
      </c>
      <c r="AU147" s="1312">
        <f>SUMIFS(угар!AQ5:AQ10000,угар!F5:F10000,AT4,угар!G5:G10000,E6,угар!J5:J10000,B147)</f>
        <v>0</v>
      </c>
      <c r="AV147" s="1312">
        <f>SUMIFS(угар!AQ5:AQ10000,угар!F5:F10000,AV4,угар!G5:G10000,D6,угар!J5:J10000,B147)</f>
        <v>0</v>
      </c>
      <c r="AW147" s="1312">
        <f>SUMIFS(угар!AQ5:AQ10000,угар!F5:F10000,AV4,угар!G5:G10000,E6,угар!J5:J10000,B147)</f>
        <v>0</v>
      </c>
    </row>
    <row r="148" spans="1:49" ht="16.5" thickBot="1">
      <c r="A148" s="1298" t="s">
        <v>574</v>
      </c>
      <c r="B148" s="208" t="s">
        <v>681</v>
      </c>
      <c r="C148" s="1292">
        <f t="shared" ref="C148:C192" si="47">SUM(D148:E148)</f>
        <v>0</v>
      </c>
      <c r="D148" s="1292">
        <f t="shared" si="43"/>
        <v>0</v>
      </c>
      <c r="E148" s="1292">
        <f t="shared" si="44"/>
        <v>0</v>
      </c>
      <c r="F148" s="1315">
        <f t="shared" si="45"/>
        <v>0</v>
      </c>
      <c r="G148" s="1315">
        <v>0</v>
      </c>
      <c r="H148" s="1337">
        <v>0</v>
      </c>
      <c r="I148" s="1351" t="e">
        <f t="shared" si="32"/>
        <v>#DIV/0!</v>
      </c>
      <c r="J148" s="1352" t="e">
        <f t="shared" si="33"/>
        <v>#DIV/0!</v>
      </c>
      <c r="K148" s="1352" t="e">
        <f t="shared" si="34"/>
        <v>#DIV/0!</v>
      </c>
      <c r="L148" s="1340">
        <f>SUMIFS(угар!AQ5:AQ10000,угар!F5:F10000,L4,угар!G5:G10000,D6,угар!J5:J10000,B148)</f>
        <v>0</v>
      </c>
      <c r="M148" s="1312">
        <f>SUMIFS(угар!AQ5:AQ10000,угар!F5:F10000,L4,угар!G5:G10000,E6,угар!J5:J10000,B148)</f>
        <v>0</v>
      </c>
      <c r="N148" s="1312">
        <f>SUMIFS(угар!AQ5:AQ10000,угар!F5:F10000,N4,угар!G5:G10000,D6,угар!J5:J10000,B148)</f>
        <v>0</v>
      </c>
      <c r="O148" s="1312">
        <f>SUMIFS(угар!AQ5:AQ10000,угар!F5:F10000,N4,угар!G5:G10000,E6,угар!J5:J10000,B148)</f>
        <v>0</v>
      </c>
      <c r="P148" s="1312">
        <f>SUMIFS(угар!AQ5:AQ10000,угар!F5:F10000,P4,угар!G5:G10000,D6,угар!J5:J10000,B148)</f>
        <v>0</v>
      </c>
      <c r="Q148" s="1312">
        <f>SUMIFS(угар!AQ5:AQ10000,угар!F5:F10000,P4,угар!G5:G10000,E6,угар!J5:J10000,B148)</f>
        <v>0</v>
      </c>
      <c r="R148" s="1312">
        <f>SUMIFS(угар!AQ5:AQ10000,угар!F5:F10000,R4,угар!G5:G10000,D6,угар!J5:J10000,B148)</f>
        <v>0</v>
      </c>
      <c r="S148" s="1312">
        <f>SUMIFS(угар!AQ5:AQ10000,угар!F5:F10000,R4,угар!G5:G10000,E6,угар!J5:J10000,B148)</f>
        <v>0</v>
      </c>
      <c r="T148" s="1312">
        <f>SUMIFS(угар!AQ5:AQ10000,угар!F5:F10000,T4,угар!G5:G10000,D6,угар!J5:J10000,B148)</f>
        <v>0</v>
      </c>
      <c r="U148" s="1312">
        <f>SUMIFS(угар!AQ5:AQ10000,угар!F5:F10000,T4,угар!G5:G10000,E6,угар!J5:J10000,B148)</f>
        <v>0</v>
      </c>
      <c r="V148" s="1312">
        <f>SUMIFS(угар!AQ5:AQ10000,угар!F5:F10000,V4,угар!G5:G10000,D6,угар!J5:J10000,B148)</f>
        <v>0</v>
      </c>
      <c r="W148" s="1312">
        <f>SUMIFS(угар!AQ5:AQ10000,угар!F5:F10000,V4,угар!G5:G10000,E6,угар!J5:J10000,B148)</f>
        <v>0</v>
      </c>
      <c r="X148" s="1312">
        <f>SUMIFS(угар!AQ5:AQ10000,угар!F5:F10000,X4,угар!G5:G10000,D6,угар!J5:J10000,B148)</f>
        <v>0</v>
      </c>
      <c r="Y148" s="1312">
        <f>SUMIFS(угар!AQ5:AQ10000,угар!F5:F10000,X4,угар!G5:G10000,E6,угар!J5:J10000,B148)</f>
        <v>0</v>
      </c>
      <c r="Z148" s="1312">
        <f>SUMIFS(угар!AQ5:AQ10000,угар!F5:F10000,Z4,угар!G5:G10000,D6,угар!J5:J10000,B148)</f>
        <v>0</v>
      </c>
      <c r="AA148" s="1312">
        <f>SUMIFS(угар!AQ5:AQ10000,угар!F5:F10000,Z4,угар!G5:G10000,E6,угар!J5:J10000,B148)</f>
        <v>0</v>
      </c>
      <c r="AB148" s="1312">
        <f>SUMIFS(угар!AQ5:AQ10000,угар!F5:F10000,AB4,угар!G5:G10000,D6,угар!J5:J10000,B148)</f>
        <v>0</v>
      </c>
      <c r="AC148" s="1312">
        <f>SUMIFS(угар!AQ5:AQ10000,угар!F5:F10000,AB4,угар!G5:G10000,E6,угар!J5:J10000,B148)</f>
        <v>0</v>
      </c>
      <c r="AD148" s="1312">
        <f>SUMIFS(угар!AQ5:AQ10000,угар!F5:F10000,AD4,угар!G5:G10000,D6,угар!J5:J10000,B148)</f>
        <v>0</v>
      </c>
      <c r="AE148" s="1312">
        <f>SUMIFS(угар!AQ5:AQ10000,угар!F5:F10000,AD4,угар!G5:G10000,E6,угар!J5:J10000,B148)</f>
        <v>0</v>
      </c>
      <c r="AF148" s="1312">
        <f>SUMIFS(угар!AQ5:AQ10000,угар!F5:F10000,AF4,угар!G5:G10000,D6,угар!J5:J10000,B148)</f>
        <v>0</v>
      </c>
      <c r="AG148" s="1312">
        <f>SUMIFS(угар!AQ5:AQ10000,угар!F5:F10000,AF4,угар!G5:G10000,E6,угар!J5:J10000,B148)</f>
        <v>0</v>
      </c>
      <c r="AH148" s="1312">
        <f>SUMIFS(угар!AQ5:AQ10000,угар!F5:F10000,AH4,угар!G5:G10000,D6,угар!J5:J10000,B148)</f>
        <v>0</v>
      </c>
      <c r="AI148" s="1312">
        <f>SUMIFS(угар!AQ5:AQ10000,угар!F5:F10000,AH4,угар!G5:G10000,E6,угар!J5:J10000,B148)</f>
        <v>0</v>
      </c>
      <c r="AJ148" s="1312">
        <f>SUMIFS(угар!AQ5:AQ10000,угар!F5:F10000,AJ4,угар!G5:G10000,D6,угар!J5:J10000,B148)</f>
        <v>0</v>
      </c>
      <c r="AK148" s="1312">
        <f>SUMIFS(угар!AQ5:AQ10000,угар!F5:F10000,AJ4,угар!G5:G10000,E6,угар!J5:J10000,B148)</f>
        <v>0</v>
      </c>
      <c r="AL148" s="1312">
        <f>SUMIFS(угар!AQ5:AQ10000,угар!F5:F10000,AL4,угар!G5:G10000,D6,угар!J5:J10000,B148)</f>
        <v>0</v>
      </c>
      <c r="AM148" s="1312">
        <f>SUMIFS(угар!AQ5:AQ10000,угар!F5:F10000,AL4,угар!G5:G10000,E6,угар!J5:J10000,B148)</f>
        <v>0</v>
      </c>
      <c r="AN148" s="1312">
        <f>SUMIFS(угар!AQ5:AQ10000,угар!F5:F10000,AN4,угар!G5:G10000,D6,угар!J5:J10000,B148)</f>
        <v>0</v>
      </c>
      <c r="AO148" s="1312">
        <f>SUMIFS(угар!AQ5:AQ10000,угар!F5:F10000,AN4,угар!G5:G10000,E6,угар!J5:J10000,B148)</f>
        <v>0</v>
      </c>
      <c r="AP148" s="1312">
        <f>SUMIFS(угар!AQ5:AQ10000,угар!F5:F10000,AP4,угар!G5:G10000,D6,угар!J5:J10000,B148)</f>
        <v>0</v>
      </c>
      <c r="AQ148" s="1312">
        <f>SUMIFS(угар!AQ5:AQ10000,угар!F5:F10000,AP4,угар!G5:G10000,E6,угар!J5:J10000,B148)</f>
        <v>0</v>
      </c>
      <c r="AR148" s="1312">
        <f>SUMIFS(угар!AQ5:AQ10000,угар!F5:F10000,AR4,угар!G5:G10000,D6,угар!J5:J10000,B148)</f>
        <v>0</v>
      </c>
      <c r="AS148" s="1312">
        <f>SUMIFS(угар!AQ5:AQ10000,угар!F5:F10000,AR4,угар!G5:G10000,E6,угар!J5:J10000,B148)</f>
        <v>0</v>
      </c>
      <c r="AT148" s="1312">
        <f>SUMIFS(угар!AQ5:AQ10000,угар!F5:F10000,AT4,угар!G5:G10000,D6,угар!J5:J10000,B148)</f>
        <v>0</v>
      </c>
      <c r="AU148" s="1312">
        <f>SUMIFS(угар!AQ5:AQ10000,угар!F5:F10000,AT4,угар!G5:G10000,E6,угар!J5:J10000,B148)</f>
        <v>0</v>
      </c>
      <c r="AV148" s="1312">
        <f>SUMIFS(угар!AQ5:AQ10000,угар!F5:F10000,AV4,угар!G5:G10000,D6,угар!J5:J10000,B148)</f>
        <v>0</v>
      </c>
      <c r="AW148" s="1312">
        <f>SUMIFS(угар!AQ5:AQ10000,угар!F5:F10000,AV4,угар!G5:G10000,E6,угар!J5:J10000,B148)</f>
        <v>0</v>
      </c>
    </row>
    <row r="149" spans="1:49" ht="16.5" thickBot="1">
      <c r="A149" s="1298" t="s">
        <v>575</v>
      </c>
      <c r="B149" s="208" t="s">
        <v>683</v>
      </c>
      <c r="C149" s="1292">
        <f t="shared" si="47"/>
        <v>0</v>
      </c>
      <c r="D149" s="1292">
        <f t="shared" si="43"/>
        <v>0</v>
      </c>
      <c r="E149" s="1292">
        <f t="shared" si="44"/>
        <v>0</v>
      </c>
      <c r="F149" s="1315">
        <f t="shared" si="45"/>
        <v>0</v>
      </c>
      <c r="G149" s="1315">
        <v>0</v>
      </c>
      <c r="H149" s="1337">
        <v>0</v>
      </c>
      <c r="I149" s="1351" t="e">
        <f t="shared" si="32"/>
        <v>#DIV/0!</v>
      </c>
      <c r="J149" s="1352" t="e">
        <f t="shared" si="33"/>
        <v>#DIV/0!</v>
      </c>
      <c r="K149" s="1352" t="e">
        <f t="shared" si="34"/>
        <v>#DIV/0!</v>
      </c>
      <c r="L149" s="1340">
        <f>SUMIFS(угар!AQ5:AQ10000,угар!F5:F10000,L4,угар!G5:G10000,D6,угар!J5:J10000,B149)</f>
        <v>0</v>
      </c>
      <c r="M149" s="1312">
        <f>SUMIFS(угар!AQ5:AQ10000,угар!F5:F10000,L4,угар!G5:G10000,E6,угар!J5:J10000,B149)</f>
        <v>0</v>
      </c>
      <c r="N149" s="1312">
        <f>SUMIFS(угар!AQ5:AQ10000,угар!F5:F10000,N4,угар!G5:G10000,D6,угар!J5:J10000,B149)</f>
        <v>0</v>
      </c>
      <c r="O149" s="1312">
        <f>SUMIFS(угар!AQ5:AQ10000,угар!F5:F10000,N4,угар!G5:G10000,E6,угар!J5:J10000,B149)</f>
        <v>0</v>
      </c>
      <c r="P149" s="1312">
        <f>SUMIFS(угар!AQ5:AQ10000,угар!F5:F10000,P4,угар!G5:G10000,D6,угар!J5:J10000,B149)</f>
        <v>0</v>
      </c>
      <c r="Q149" s="1312">
        <f>SUMIFS(угар!AQ5:AQ10000,угар!F5:F10000,P4,угар!G5:G10000,E6,угар!J5:J10000,B149)</f>
        <v>0</v>
      </c>
      <c r="R149" s="1312">
        <f>SUMIFS(угар!AQ5:AQ10000,угар!F5:F10000,R4,угар!G5:G10000,D6,угар!J5:J10000,B149)</f>
        <v>0</v>
      </c>
      <c r="S149" s="1312">
        <f>SUMIFS(угар!AQ5:AQ10000,угар!F5:F10000,R4,угар!G5:G10000,E6,угар!J5:J10000,B149)</f>
        <v>0</v>
      </c>
      <c r="T149" s="1312">
        <f>SUMIFS(угар!AQ5:AQ10000,угар!F5:F10000,T4,угар!G5:G10000,D6,угар!J5:J10000,B149)</f>
        <v>0</v>
      </c>
      <c r="U149" s="1312">
        <f>SUMIFS(угар!AQ5:AQ10000,угар!F5:F10000,T4,угар!G5:G10000,E6,угар!J5:J10000,B149)</f>
        <v>0</v>
      </c>
      <c r="V149" s="1312">
        <f>SUMIFS(угар!AQ5:AQ10000,угар!F5:F10000,V4,угар!G5:G10000,D6,угар!J5:J10000,B149)</f>
        <v>0</v>
      </c>
      <c r="W149" s="1312">
        <f>SUMIFS(угар!AQ5:AQ10000,угар!F5:F10000,V4,угар!G5:G10000,E6,угар!J5:J10000,B149)</f>
        <v>0</v>
      </c>
      <c r="X149" s="1312">
        <f>SUMIFS(угар!AQ5:AQ10000,угар!F5:F10000,X4,угар!G5:G10000,D6,угар!J5:J10000,B149)</f>
        <v>0</v>
      </c>
      <c r="Y149" s="1312">
        <f>SUMIFS(угар!AQ5:AQ10000,угар!F5:F10000,X4,угар!G5:G10000,E6,угар!J5:J10000,B149)</f>
        <v>0</v>
      </c>
      <c r="Z149" s="1312">
        <f>SUMIFS(угар!AQ5:AQ10000,угар!F5:F10000,Z4,угар!G5:G10000,D6,угар!J5:J10000,B149)</f>
        <v>0</v>
      </c>
      <c r="AA149" s="1312">
        <f>SUMIFS(угар!AQ5:AQ10000,угар!F5:F10000,Z4,угар!G5:G10000,E6,угар!J5:J10000,B149)</f>
        <v>0</v>
      </c>
      <c r="AB149" s="1312">
        <f>SUMIFS(угар!AQ5:AQ10000,угар!F5:F10000,AB4,угар!G5:G10000,D6,угар!J5:J10000,B149)</f>
        <v>0</v>
      </c>
      <c r="AC149" s="1312">
        <f>SUMIFS(угар!AQ5:AQ10000,угар!F5:F10000,AB4,угар!G5:G10000,E6,угар!J5:J10000,B149)</f>
        <v>0</v>
      </c>
      <c r="AD149" s="1312">
        <f>SUMIFS(угар!AQ5:AQ10000,угар!F5:F10000,AD4,угар!G5:G10000,D6,угар!J5:J10000,B149)</f>
        <v>0</v>
      </c>
      <c r="AE149" s="1312">
        <f>SUMIFS(угар!AQ5:AQ10000,угар!F5:F10000,AD4,угар!G5:G10000,E6,угар!J5:J10000,B149)</f>
        <v>0</v>
      </c>
      <c r="AF149" s="1312">
        <f>SUMIFS(угар!AQ5:AQ10000,угар!F5:F10000,AF4,угар!G5:G10000,D6,угар!J5:J10000,B149)</f>
        <v>0</v>
      </c>
      <c r="AG149" s="1312">
        <f>SUMIFS(угар!AQ5:AQ10000,угар!F5:F10000,AF4,угар!G5:G10000,E6,угар!J5:J10000,B149)</f>
        <v>0</v>
      </c>
      <c r="AH149" s="1312">
        <f>SUMIFS(угар!AQ5:AQ10000,угар!F5:F10000,AH4,угар!G5:G10000,D6,угар!J5:J10000,B149)</f>
        <v>0</v>
      </c>
      <c r="AI149" s="1312">
        <f>SUMIFS(угар!AQ5:AQ10000,угар!F5:F10000,AH4,угар!G5:G10000,E6,угар!J5:J10000,B149)</f>
        <v>0</v>
      </c>
      <c r="AJ149" s="1312">
        <f>SUMIFS(угар!AQ5:AQ10000,угар!F5:F10000,AJ4,угар!G5:G10000,D6,угар!J5:J10000,B149)</f>
        <v>0</v>
      </c>
      <c r="AK149" s="1312">
        <f>SUMIFS(угар!AQ5:AQ10000,угар!F5:F10000,AJ4,угар!G5:G10000,E6,угар!J5:J10000,B149)</f>
        <v>0</v>
      </c>
      <c r="AL149" s="1312">
        <f>SUMIFS(угар!AQ5:AQ10000,угар!F5:F10000,AL4,угар!G5:G10000,D6,угар!J5:J10000,B149)</f>
        <v>0</v>
      </c>
      <c r="AM149" s="1312">
        <f>SUMIFS(угар!AQ5:AQ10000,угар!F5:F10000,AL4,угар!G5:G10000,E6,угар!J5:J10000,B149)</f>
        <v>0</v>
      </c>
      <c r="AN149" s="1312">
        <f>SUMIFS(угар!AQ5:AQ10000,угар!F5:F10000,AN4,угар!G5:G10000,D6,угар!J5:J10000,B149)</f>
        <v>0</v>
      </c>
      <c r="AO149" s="1312">
        <f>SUMIFS(угар!AQ5:AQ10000,угар!F5:F10000,AN4,угар!G5:G10000,E6,угар!J5:J10000,B149)</f>
        <v>0</v>
      </c>
      <c r="AP149" s="1312">
        <f>SUMIFS(угар!AQ5:AQ10000,угар!F5:F10000,AP4,угар!G5:G10000,D6,угар!J5:J10000,B149)</f>
        <v>0</v>
      </c>
      <c r="AQ149" s="1312">
        <f>SUMIFS(угар!AQ5:AQ10000,угар!F5:F10000,AP4,угар!G5:G10000,E6,угар!J5:J10000,B149)</f>
        <v>0</v>
      </c>
      <c r="AR149" s="1312">
        <f>SUMIFS(угар!AQ5:AQ10000,угар!F5:F10000,AR4,угар!G5:G10000,D6,угар!J5:J10000,B149)</f>
        <v>0</v>
      </c>
      <c r="AS149" s="1312">
        <f>SUMIFS(угар!AQ5:AQ10000,угар!F5:F10000,AR4,угар!G5:G10000,E6,угар!J5:J10000,B149)</f>
        <v>0</v>
      </c>
      <c r="AT149" s="1312">
        <f>SUMIFS(угар!AQ5:AQ10000,угар!F5:F10000,AT4,угар!G5:G10000,D6,угар!J5:J10000,B149)</f>
        <v>0</v>
      </c>
      <c r="AU149" s="1312">
        <f>SUMIFS(угар!AQ5:AQ10000,угар!F5:F10000,AT4,угар!G5:G10000,E6,угар!J5:J10000,B149)</f>
        <v>0</v>
      </c>
      <c r="AV149" s="1312">
        <f>SUMIFS(угар!AQ5:AQ10000,угар!F5:F10000,AV4,угар!G5:G10000,D6,угар!J5:J10000,B149)</f>
        <v>0</v>
      </c>
      <c r="AW149" s="1312">
        <f>SUMIFS(угар!AQ5:AQ10000,угар!F5:F10000,AV4,угар!G5:G10000,E6,угар!J5:J10000,B149)</f>
        <v>0</v>
      </c>
    </row>
    <row r="150" spans="1:49" ht="16.5" thickBot="1">
      <c r="A150" s="1298" t="s">
        <v>725</v>
      </c>
      <c r="B150" s="208" t="s">
        <v>149</v>
      </c>
      <c r="C150" s="1292">
        <f t="shared" si="47"/>
        <v>0</v>
      </c>
      <c r="D150" s="1292">
        <f t="shared" si="43"/>
        <v>0</v>
      </c>
      <c r="E150" s="1292">
        <f t="shared" si="44"/>
        <v>0</v>
      </c>
      <c r="F150" s="1315">
        <f t="shared" si="45"/>
        <v>0</v>
      </c>
      <c r="G150" s="1315">
        <v>0</v>
      </c>
      <c r="H150" s="1337">
        <v>0</v>
      </c>
      <c r="I150" s="1351" t="e">
        <f t="shared" si="32"/>
        <v>#DIV/0!</v>
      </c>
      <c r="J150" s="1352" t="e">
        <f t="shared" si="33"/>
        <v>#DIV/0!</v>
      </c>
      <c r="K150" s="1352" t="e">
        <f t="shared" si="34"/>
        <v>#DIV/0!</v>
      </c>
      <c r="L150" s="1340">
        <f>SUMIFS(угар!AQ5:AQ10000,угар!F5:F10000,L4,угар!G5:G10000,D6,угар!J5:J10000,B150)</f>
        <v>0</v>
      </c>
      <c r="M150" s="1312">
        <f>SUMIFS(угар!AQ5:AQ10000,угар!F5:F10000,L4,угар!G5:G10000,E6,угар!J5:J10000,B150)</f>
        <v>0</v>
      </c>
      <c r="N150" s="1312">
        <f>SUMIFS(угар!AQ5:AQ10000,угар!F5:F10000,N4,угар!G5:G10000,D6,угар!J5:J10000,B150)</f>
        <v>0</v>
      </c>
      <c r="O150" s="1312">
        <f>SUMIFS(угар!AQ5:AQ10000,угар!F5:F10000,N4,угар!G5:G10000,E6,угар!J5:J10000,B150)</f>
        <v>0</v>
      </c>
      <c r="P150" s="1312">
        <f>SUMIFS(угар!AQ5:AQ10000,угар!F5:F10000,P4,угар!G5:G10000,D6,угар!J5:J10000,B150)</f>
        <v>0</v>
      </c>
      <c r="Q150" s="1312">
        <f>SUMIFS(угар!AQ5:AQ10000,угар!F5:F10000,P4,угар!G5:G10000,E6,угар!J5:J10000,B150)</f>
        <v>0</v>
      </c>
      <c r="R150" s="1312">
        <f>SUMIFS(угар!AQ5:AQ10000,угар!F5:F10000,R4,угар!G5:G10000,D6,угар!J5:J10000,B150)</f>
        <v>0</v>
      </c>
      <c r="S150" s="1312">
        <f>SUMIFS(угар!AQ5:AQ10000,угар!F5:F10000,R4,угар!G5:G10000,E6,угар!J5:J10000,B150)</f>
        <v>0</v>
      </c>
      <c r="T150" s="1312">
        <f>SUMIFS(угар!AQ5:AQ10000,угар!F5:F10000,T4,угар!G5:G10000,D6,угар!J5:J10000,B150)</f>
        <v>0</v>
      </c>
      <c r="U150" s="1312">
        <f>SUMIFS(угар!AQ5:AQ10000,угар!F5:F10000,T4,угар!G5:G10000,E6,угар!J5:J10000,B150)</f>
        <v>0</v>
      </c>
      <c r="V150" s="1312">
        <f>SUMIFS(угар!AQ5:AQ10000,угар!F5:F10000,V4,угар!G5:G10000,D6,угар!J5:J10000,B150)</f>
        <v>0</v>
      </c>
      <c r="W150" s="1312">
        <f>SUMIFS(угар!AQ5:AQ10000,угар!F5:F10000,V4,угар!G5:G10000,E6,угар!J5:J10000,B150)</f>
        <v>0</v>
      </c>
      <c r="X150" s="1312">
        <f>SUMIFS(угар!AQ5:AQ10000,угар!F5:F10000,X4,угар!G5:G10000,D6,угар!J5:J10000,B150)</f>
        <v>0</v>
      </c>
      <c r="Y150" s="1312">
        <f>SUMIFS(угар!AQ5:AQ10000,угар!F5:F10000,X4,угар!G5:G10000,E6,угар!J5:J10000,B150)</f>
        <v>0</v>
      </c>
      <c r="Z150" s="1312">
        <f>SUMIFS(угар!AQ5:AQ10000,угар!F5:F10000,Z4,угар!G5:G10000,D6,угар!J5:J10000,B150)</f>
        <v>0</v>
      </c>
      <c r="AA150" s="1312">
        <f>SUMIFS(угар!AQ5:AQ10000,угар!F5:F10000,Z4,угар!G5:G10000,E6,угар!J5:J10000,B150)</f>
        <v>0</v>
      </c>
      <c r="AB150" s="1312">
        <f>SUMIFS(угар!AQ5:AQ10000,угар!F5:F10000,AB4,угар!G5:G10000,D6,угар!J5:J10000,B150)</f>
        <v>0</v>
      </c>
      <c r="AC150" s="1312">
        <f>SUMIFS(угар!AQ5:AQ10000,угар!F5:F10000,AB4,угар!G5:G10000,E6,угар!J5:J10000,B150)</f>
        <v>0</v>
      </c>
      <c r="AD150" s="1312">
        <f>SUMIFS(угар!AQ5:AQ10000,угар!F5:F10000,AD4,угар!G5:G10000,D6,угар!J5:J10000,B150)</f>
        <v>0</v>
      </c>
      <c r="AE150" s="1312">
        <f>SUMIFS(угар!AQ5:AQ10000,угар!F5:F10000,AD4,угар!G5:G10000,E6,угар!J5:J10000,B150)</f>
        <v>0</v>
      </c>
      <c r="AF150" s="1312">
        <f>SUMIFS(угар!AQ5:AQ10000,угар!F5:F10000,AF4,угар!G5:G10000,D6,угар!J5:J10000,B150)</f>
        <v>0</v>
      </c>
      <c r="AG150" s="1312">
        <f>SUMIFS(угар!AQ5:AQ10000,угар!F5:F10000,AF4,угар!G5:G10000,E6,угар!J5:J10000,B150)</f>
        <v>0</v>
      </c>
      <c r="AH150" s="1312">
        <f>SUMIFS(угар!AQ5:AQ10000,угар!F5:F10000,AH4,угар!G5:G10000,D6,угар!J5:J10000,B150)</f>
        <v>0</v>
      </c>
      <c r="AI150" s="1312">
        <f>SUMIFS(угар!AQ5:AQ10000,угар!F5:F10000,AH4,угар!G5:G10000,E6,угар!J5:J10000,B150)</f>
        <v>0</v>
      </c>
      <c r="AJ150" s="1312">
        <f>SUMIFS(угар!AQ5:AQ10000,угар!F5:F10000,AJ4,угар!G5:G10000,D6,угар!J5:J10000,B150)</f>
        <v>0</v>
      </c>
      <c r="AK150" s="1312">
        <f>SUMIFS(угар!AQ5:AQ10000,угар!F5:F10000,AJ4,угар!G5:G10000,E6,угар!J5:J10000,B150)</f>
        <v>0</v>
      </c>
      <c r="AL150" s="1312">
        <f>SUMIFS(угар!AQ5:AQ10000,угар!F5:F10000,AL4,угар!G5:G10000,D6,угар!J5:J10000,B150)</f>
        <v>0</v>
      </c>
      <c r="AM150" s="1312">
        <f>SUMIFS(угар!AQ5:AQ10000,угар!F5:F10000,AL4,угар!G5:G10000,E6,угар!J5:J10000,B150)</f>
        <v>0</v>
      </c>
      <c r="AN150" s="1312">
        <f>SUMIFS(угар!AQ5:AQ10000,угар!F5:F10000,AN4,угар!G5:G10000,D6,угар!J5:J10000,B150)</f>
        <v>0</v>
      </c>
      <c r="AO150" s="1312">
        <f>SUMIFS(угар!AQ5:AQ10000,угар!F5:F10000,AN4,угар!G5:G10000,E6,угар!J5:J10000,B150)</f>
        <v>0</v>
      </c>
      <c r="AP150" s="1312">
        <f>SUMIFS(угар!AQ5:AQ10000,угар!F5:F10000,AP4,угар!G5:G10000,D6,угар!J5:J10000,B150)</f>
        <v>0</v>
      </c>
      <c r="AQ150" s="1312">
        <f>SUMIFS(угар!AQ5:AQ10000,угар!F5:F10000,AP4,угар!G5:G10000,E6,угар!J5:J10000,B150)</f>
        <v>0</v>
      </c>
      <c r="AR150" s="1312">
        <f>SUMIFS(угар!AQ5:AQ10000,угар!F5:F10000,AR4,угар!G5:G10000,D6,угар!J5:J10000,B150)</f>
        <v>0</v>
      </c>
      <c r="AS150" s="1312">
        <f>SUMIFS(угар!AQ5:AQ10000,угар!F5:F10000,AR4,угар!G5:G10000,E6,угар!J5:J10000,B150)</f>
        <v>0</v>
      </c>
      <c r="AT150" s="1312">
        <f>SUMIFS(угар!AQ5:AQ10000,угар!F5:F10000,AT4,угар!G5:G10000,D6,угар!J5:J10000,B150)</f>
        <v>0</v>
      </c>
      <c r="AU150" s="1312">
        <f>SUMIFS(угар!AQ5:AQ10000,угар!F5:F10000,AT4,угар!G5:G10000,E6,угар!J5:J10000,B150)</f>
        <v>0</v>
      </c>
      <c r="AV150" s="1312">
        <f>SUMIFS(угар!AQ5:AQ10000,угар!F5:F10000,AV4,угар!G5:G10000,D6,угар!J5:J10000,B150)</f>
        <v>0</v>
      </c>
      <c r="AW150" s="1312">
        <f>SUMIFS(угар!AQ5:AQ10000,угар!F5:F10000,AV4,угар!G5:G10000,E6,угар!J5:J10000,B150)</f>
        <v>0</v>
      </c>
    </row>
    <row r="151" spans="1:49" ht="16.5" thickBot="1">
      <c r="A151" s="1298" t="s">
        <v>726</v>
      </c>
      <c r="B151" s="208" t="s">
        <v>684</v>
      </c>
      <c r="C151" s="1292">
        <f t="shared" si="47"/>
        <v>0</v>
      </c>
      <c r="D151" s="1292">
        <f t="shared" si="43"/>
        <v>0</v>
      </c>
      <c r="E151" s="1292">
        <f t="shared" si="44"/>
        <v>0</v>
      </c>
      <c r="F151" s="1315">
        <f t="shared" si="45"/>
        <v>0</v>
      </c>
      <c r="G151" s="1315">
        <v>0</v>
      </c>
      <c r="H151" s="1337">
        <v>0</v>
      </c>
      <c r="I151" s="1351" t="e">
        <f t="shared" si="32"/>
        <v>#DIV/0!</v>
      </c>
      <c r="J151" s="1352" t="e">
        <f t="shared" si="33"/>
        <v>#DIV/0!</v>
      </c>
      <c r="K151" s="1352" t="e">
        <f t="shared" si="34"/>
        <v>#DIV/0!</v>
      </c>
      <c r="L151" s="1340">
        <f>SUMIFS(угар!AQ5:AQ10000,угар!F5:F10000,L4,угар!G5:G10000,D6,угар!J5:J10000,B151)</f>
        <v>0</v>
      </c>
      <c r="M151" s="1312">
        <f>SUMIFS(угар!AQ5:AQ10000,угар!F5:F10000,L4,угар!G5:G10000,E6,угар!J5:J10000,B151)</f>
        <v>0</v>
      </c>
      <c r="N151" s="1312">
        <f>SUMIFS(угар!AQ5:AQ10000,угар!F5:F10000,N4,угар!G5:G10000,D6,угар!J5:J10000,B151)</f>
        <v>0</v>
      </c>
      <c r="O151" s="1312">
        <f>SUMIFS(угар!AQ5:AQ10000,угар!F5:F10000,N4,угар!G5:G10000,E6,угар!J5:J10000,B151)</f>
        <v>0</v>
      </c>
      <c r="P151" s="1312">
        <f>SUMIFS(угар!AQ5:AQ10000,угар!F5:F10000,P4,угар!G5:G10000,D6,угар!J5:J10000,B151)</f>
        <v>0</v>
      </c>
      <c r="Q151" s="1312">
        <f>SUMIFS(угар!AQ5:AQ10000,угар!F5:F10000,P4,угар!G5:G10000,E6,угар!J5:J10000,B151)</f>
        <v>0</v>
      </c>
      <c r="R151" s="1312">
        <f>SUMIFS(угар!AQ5:AQ10000,угар!F5:F10000,R4,угар!G5:G10000,D6,угар!J5:J10000,B151)</f>
        <v>0</v>
      </c>
      <c r="S151" s="1312">
        <f>SUMIFS(угар!AQ5:AQ10000,угар!F5:F10000,R4,угар!G5:G10000,E6,угар!J5:J10000,B151)</f>
        <v>0</v>
      </c>
      <c r="T151" s="1312">
        <f>SUMIFS(угар!AQ5:AQ10000,угар!F5:F10000,T4,угар!G5:G10000,D6,угар!J5:J10000,B151)</f>
        <v>0</v>
      </c>
      <c r="U151" s="1312">
        <f>SUMIFS(угар!AQ5:AQ10000,угар!F5:F10000,T4,угар!G5:G10000,E6,угар!J5:J10000,B151)</f>
        <v>0</v>
      </c>
      <c r="V151" s="1312">
        <f>SUMIFS(угар!AQ5:AQ10000,угар!F5:F10000,V4,угар!G5:G10000,D6,угар!J5:J10000,B151)</f>
        <v>0</v>
      </c>
      <c r="W151" s="1312">
        <f>SUMIFS(угар!AQ5:AQ10000,угар!F5:F10000,V4,угар!G5:G10000,E6,угар!J5:J10000,B151)</f>
        <v>0</v>
      </c>
      <c r="X151" s="1312">
        <f>SUMIFS(угар!AQ5:AQ10000,угар!F5:F10000,X4,угар!G5:G10000,D6,угар!J5:J10000,B151)</f>
        <v>0</v>
      </c>
      <c r="Y151" s="1312">
        <f>SUMIFS(угар!AQ5:AQ10000,угар!F5:F10000,X4,угар!G5:G10000,E6,угар!J5:J10000,B151)</f>
        <v>0</v>
      </c>
      <c r="Z151" s="1312">
        <f>SUMIFS(угар!AQ5:AQ10000,угар!F5:F10000,Z4,угар!G5:G10000,D6,угар!J5:J10000,B151)</f>
        <v>0</v>
      </c>
      <c r="AA151" s="1312">
        <f>SUMIFS(угар!AQ5:AQ10000,угар!F5:F10000,Z4,угар!G5:G10000,E6,угар!J5:J10000,B151)</f>
        <v>0</v>
      </c>
      <c r="AB151" s="1312">
        <f>SUMIFS(угар!AQ5:AQ10000,угар!F5:F10000,AB4,угар!G5:G10000,D6,угар!J5:J10000,B151)</f>
        <v>0</v>
      </c>
      <c r="AC151" s="1312">
        <f>SUMIFS(угар!AQ5:AQ10000,угар!F5:F10000,AB4,угар!G5:G10000,E6,угар!J5:J10000,B151)</f>
        <v>0</v>
      </c>
      <c r="AD151" s="1312">
        <f>SUMIFS(угар!AQ5:AQ10000,угар!F5:F10000,AD4,угар!G5:G10000,D6,угар!J5:J10000,B151)</f>
        <v>0</v>
      </c>
      <c r="AE151" s="1312">
        <f>SUMIFS(угар!AQ5:AQ10000,угар!F5:F10000,AD4,угар!G5:G10000,E6,угар!J5:J10000,B151)</f>
        <v>0</v>
      </c>
      <c r="AF151" s="1312">
        <f>SUMIFS(угар!AQ5:AQ10000,угар!F5:F10000,AF4,угар!G5:G10000,D6,угар!J5:J10000,B151)</f>
        <v>0</v>
      </c>
      <c r="AG151" s="1312">
        <f>SUMIFS(угар!AQ5:AQ10000,угар!F5:F10000,AF4,угар!G5:G10000,E6,угар!J5:J10000,B151)</f>
        <v>0</v>
      </c>
      <c r="AH151" s="1312">
        <f>SUMIFS(угар!AQ5:AQ10000,угар!F5:F10000,AH4,угар!G5:G10000,D6,угар!J5:J10000,B151)</f>
        <v>0</v>
      </c>
      <c r="AI151" s="1312">
        <f>SUMIFS(угар!AQ5:AQ10000,угар!F5:F10000,AH4,угар!G5:G10000,E6,угар!J5:J10000,B151)</f>
        <v>0</v>
      </c>
      <c r="AJ151" s="1312">
        <f>SUMIFS(угар!AQ5:AQ10000,угар!F5:F10000,AJ4,угар!G5:G10000,D6,угар!J5:J10000,B151)</f>
        <v>0</v>
      </c>
      <c r="AK151" s="1312">
        <f>SUMIFS(угар!AQ5:AQ10000,угар!F5:F10000,AJ4,угар!G5:G10000,E6,угар!J5:J10000,B151)</f>
        <v>0</v>
      </c>
      <c r="AL151" s="1312">
        <f>SUMIFS(угар!AQ5:AQ10000,угар!F5:F10000,AL4,угар!G5:G10000,D6,угар!J5:J10000,B151)</f>
        <v>0</v>
      </c>
      <c r="AM151" s="1312">
        <f>SUMIFS(угар!AQ5:AQ10000,угар!F5:F10000,AL4,угар!G5:G10000,E6,угар!J5:J10000,B151)</f>
        <v>0</v>
      </c>
      <c r="AN151" s="1312">
        <f>SUMIFS(угар!AQ5:AQ10000,угар!F5:F10000,AN4,угар!G5:G10000,D6,угар!J5:J10000,B151)</f>
        <v>0</v>
      </c>
      <c r="AO151" s="1312">
        <f>SUMIFS(угар!AQ5:AQ10000,угар!F5:F10000,AN4,угар!G5:G10000,E6,угар!J5:J10000,B151)</f>
        <v>0</v>
      </c>
      <c r="AP151" s="1312">
        <f>SUMIFS(угар!AQ5:AQ10000,угар!F5:F10000,AP4,угар!G5:G10000,D6,угар!J5:J10000,B151)</f>
        <v>0</v>
      </c>
      <c r="AQ151" s="1312">
        <f>SUMIFS(угар!AQ5:AQ10000,угар!F5:F10000,AP4,угар!G5:G10000,E6,угар!J5:J10000,B151)</f>
        <v>0</v>
      </c>
      <c r="AR151" s="1312">
        <f>SUMIFS(угар!AQ5:AQ10000,угар!F5:F10000,AR4,угар!G5:G10000,D6,угар!J5:J10000,B151)</f>
        <v>0</v>
      </c>
      <c r="AS151" s="1312">
        <f>SUMIFS(угар!AQ5:AQ10000,угар!F5:F10000,AR4,угар!G5:G10000,E6,угар!J5:J10000,B151)</f>
        <v>0</v>
      </c>
      <c r="AT151" s="1312">
        <f>SUMIFS(угар!AQ5:AQ10000,угар!F5:F10000,AT4,угар!G5:G10000,D6,угар!J5:J10000,B151)</f>
        <v>0</v>
      </c>
      <c r="AU151" s="1312">
        <f>SUMIFS(угар!AQ5:AQ10000,угар!F5:F10000,AT4,угар!G5:G10000,E6,угар!J5:J10000,B151)</f>
        <v>0</v>
      </c>
      <c r="AV151" s="1312">
        <f>SUMIFS(угар!AQ5:AQ10000,угар!F5:F10000,AV4,угар!G5:G10000,D6,угар!J5:J10000,B151)</f>
        <v>0</v>
      </c>
      <c r="AW151" s="1312">
        <f>SUMIFS(угар!AQ5:AQ10000,угар!F5:F10000,AV4,угар!G5:G10000,E6,угар!J5:J10000,B151)</f>
        <v>0</v>
      </c>
    </row>
    <row r="152" spans="1:49" ht="16.5" thickBot="1">
      <c r="A152" s="1298" t="s">
        <v>727</v>
      </c>
      <c r="B152" s="208" t="s">
        <v>685</v>
      </c>
      <c r="C152" s="1292">
        <f t="shared" si="47"/>
        <v>0</v>
      </c>
      <c r="D152" s="1292">
        <f t="shared" si="43"/>
        <v>0</v>
      </c>
      <c r="E152" s="1292">
        <f t="shared" si="44"/>
        <v>0</v>
      </c>
      <c r="F152" s="1315">
        <f t="shared" si="45"/>
        <v>0</v>
      </c>
      <c r="G152" s="1315">
        <v>0</v>
      </c>
      <c r="H152" s="1337">
        <v>0</v>
      </c>
      <c r="I152" s="1351" t="e">
        <f t="shared" si="32"/>
        <v>#DIV/0!</v>
      </c>
      <c r="J152" s="1352" t="e">
        <f t="shared" si="33"/>
        <v>#DIV/0!</v>
      </c>
      <c r="K152" s="1352" t="e">
        <f t="shared" si="34"/>
        <v>#DIV/0!</v>
      </c>
      <c r="L152" s="1340">
        <f>SUMIFS(угар!AQ5:AQ10000,угар!F5:F10000,L4,угар!G5:G10000,D6,угар!J5:J10000,B152)</f>
        <v>0</v>
      </c>
      <c r="M152" s="1312">
        <f>SUMIFS(угар!AQ5:AQ10000,угар!F5:F10000,L4,угар!G5:G10000,E6,угар!J5:J10000,B152)</f>
        <v>0</v>
      </c>
      <c r="N152" s="1312">
        <f>SUMIFS(угар!AQ5:AQ10000,угар!F5:F10000,N4,угар!G5:G10000,D6,угар!J5:J10000,B152)</f>
        <v>0</v>
      </c>
      <c r="O152" s="1312">
        <f>SUMIFS(угар!AQ5:AQ10000,угар!F5:F10000,N4,угар!G5:G10000,E6,угар!J5:J10000,B152)</f>
        <v>0</v>
      </c>
      <c r="P152" s="1312">
        <f>SUMIFS(угар!AQ5:AQ10000,угар!F5:F10000,P4,угар!G5:G10000,D6,угар!J5:J10000,B152)</f>
        <v>0</v>
      </c>
      <c r="Q152" s="1312">
        <f>SUMIFS(угар!AQ5:AQ10000,угар!F5:F10000,P4,угар!G5:G10000,E6,угар!J5:J10000,B152)</f>
        <v>0</v>
      </c>
      <c r="R152" s="1312">
        <f>SUMIFS(угар!AQ5:AQ10000,угар!F5:F10000,R4,угар!G5:G10000,D6,угар!J5:J10000,B152)</f>
        <v>0</v>
      </c>
      <c r="S152" s="1312">
        <f>SUMIFS(угар!AQ5:AQ10000,угар!F5:F10000,R4,угар!G5:G10000,E6,угар!J5:J10000,B152)</f>
        <v>0</v>
      </c>
      <c r="T152" s="1312">
        <f>SUMIFS(угар!AQ5:AQ10000,угар!F5:F10000,T4,угар!G5:G10000,D6,угар!J5:J10000,B152)</f>
        <v>0</v>
      </c>
      <c r="U152" s="1312">
        <f>SUMIFS(угар!AQ5:AQ10000,угар!F5:F10000,T4,угар!G5:G10000,E6,угар!J5:J10000,B152)</f>
        <v>0</v>
      </c>
      <c r="V152" s="1312">
        <f>SUMIFS(угар!AQ5:AQ10000,угар!F5:F10000,V4,угар!G5:G10000,D6,угар!J5:J10000,B152)</f>
        <v>0</v>
      </c>
      <c r="W152" s="1312">
        <f>SUMIFS(угар!AQ5:AQ10000,угар!F5:F10000,V4,угар!G5:G10000,E6,угар!J5:J10000,B152)</f>
        <v>0</v>
      </c>
      <c r="X152" s="1312">
        <f>SUMIFS(угар!AQ5:AQ10000,угар!F5:F10000,X4,угар!G5:G10000,D6,угар!J5:J10000,B152)</f>
        <v>0</v>
      </c>
      <c r="Y152" s="1312">
        <f>SUMIFS(угар!AQ5:AQ10000,угар!F5:F10000,X4,угар!G5:G10000,E6,угар!J5:J10000,B152)</f>
        <v>0</v>
      </c>
      <c r="Z152" s="1312">
        <f>SUMIFS(угар!AQ5:AQ10000,угар!F5:F10000,Z4,угар!G5:G10000,D6,угар!J5:J10000,B152)</f>
        <v>0</v>
      </c>
      <c r="AA152" s="1312">
        <f>SUMIFS(угар!AQ5:AQ10000,угар!F5:F10000,Z4,угар!G5:G10000,E6,угар!J5:J10000,B152)</f>
        <v>0</v>
      </c>
      <c r="AB152" s="1312">
        <f>SUMIFS(угар!AQ5:AQ10000,угар!F5:F10000,AB4,угар!G5:G10000,D6,угар!J5:J10000,B152)</f>
        <v>0</v>
      </c>
      <c r="AC152" s="1312">
        <f>SUMIFS(угар!AQ5:AQ10000,угар!F5:F10000,AB4,угар!G5:G10000,E6,угар!J5:J10000,B152)</f>
        <v>0</v>
      </c>
      <c r="AD152" s="1312">
        <f>SUMIFS(угар!AQ5:AQ10000,угар!F5:F10000,AD4,угар!G5:G10000,D6,угар!J5:J10000,B152)</f>
        <v>0</v>
      </c>
      <c r="AE152" s="1312">
        <f>SUMIFS(угар!AQ5:AQ10000,угар!F5:F10000,AD4,угар!G5:G10000,E6,угар!J5:J10000,B152)</f>
        <v>0</v>
      </c>
      <c r="AF152" s="1312">
        <f>SUMIFS(угар!AQ5:AQ10000,угар!F5:F10000,AF4,угар!G5:G10000,D6,угар!J5:J10000,B152)</f>
        <v>0</v>
      </c>
      <c r="AG152" s="1312">
        <f>SUMIFS(угар!AQ5:AQ10000,угар!F5:F10000,AF4,угар!G5:G10000,E6,угар!J5:J10000,B152)</f>
        <v>0</v>
      </c>
      <c r="AH152" s="1312">
        <f>SUMIFS(угар!AQ5:AQ10000,угар!F5:F10000,AH4,угар!G5:G10000,D6,угар!J5:J10000,B152)</f>
        <v>0</v>
      </c>
      <c r="AI152" s="1312">
        <f>SUMIFS(угар!AQ5:AQ10000,угар!F5:F10000,AH4,угар!G5:G10000,E6,угар!J5:J10000,B152)</f>
        <v>0</v>
      </c>
      <c r="AJ152" s="1312">
        <f>SUMIFS(угар!AQ5:AQ10000,угар!F5:F10000,AJ4,угар!G5:G10000,D6,угар!J5:J10000,B152)</f>
        <v>0</v>
      </c>
      <c r="AK152" s="1312">
        <f>SUMIFS(угар!AQ5:AQ10000,угар!F5:F10000,AJ4,угар!G5:G10000,E6,угар!J5:J10000,B152)</f>
        <v>0</v>
      </c>
      <c r="AL152" s="1312">
        <f>SUMIFS(угар!AQ5:AQ10000,угар!F5:F10000,AL4,угар!G5:G10000,D6,угар!J5:J10000,B152)</f>
        <v>0</v>
      </c>
      <c r="AM152" s="1312">
        <f>SUMIFS(угар!AQ5:AQ10000,угар!F5:F10000,AL4,угар!G5:G10000,E6,угар!J5:J10000,B152)</f>
        <v>0</v>
      </c>
      <c r="AN152" s="1312">
        <f>SUMIFS(угар!AQ5:AQ10000,угар!F5:F10000,AN4,угар!G5:G10000,D6,угар!J5:J10000,B152)</f>
        <v>0</v>
      </c>
      <c r="AO152" s="1312">
        <f>SUMIFS(угар!AQ5:AQ10000,угар!F5:F10000,AN4,угар!G5:G10000,E6,угар!J5:J10000,B152)</f>
        <v>0</v>
      </c>
      <c r="AP152" s="1312">
        <f>SUMIFS(угар!AQ5:AQ10000,угар!F5:F10000,AP4,угар!G5:G10000,D6,угар!J5:J10000,B152)</f>
        <v>0</v>
      </c>
      <c r="AQ152" s="1312">
        <f>SUMIFS(угар!AQ5:AQ10000,угар!F5:F10000,AP4,угар!G5:G10000,E6,угар!J5:J10000,B152)</f>
        <v>0</v>
      </c>
      <c r="AR152" s="1312">
        <f>SUMIFS(угар!AQ5:AQ10000,угар!F5:F10000,AR4,угар!G5:G10000,D6,угар!J5:J10000,B152)</f>
        <v>0</v>
      </c>
      <c r="AS152" s="1312">
        <f>SUMIFS(угар!AQ5:AQ10000,угар!F5:F10000,AR4,угар!G5:G10000,E6,угар!J5:J10000,B152)</f>
        <v>0</v>
      </c>
      <c r="AT152" s="1312">
        <f>SUMIFS(угар!AQ5:AQ10000,угар!F5:F10000,AT4,угар!G5:G10000,D6,угар!J5:J10000,B152)</f>
        <v>0</v>
      </c>
      <c r="AU152" s="1312">
        <f>SUMIFS(угар!AQ5:AQ10000,угар!F5:F10000,AT4,угар!G5:G10000,E6,угар!J5:J10000,B152)</f>
        <v>0</v>
      </c>
      <c r="AV152" s="1312">
        <f>SUMIFS(угар!AQ5:AQ10000,угар!F5:F10000,AV4,угар!G5:G10000,D6,угар!J5:J10000,B152)</f>
        <v>0</v>
      </c>
      <c r="AW152" s="1312">
        <f>SUMIFS(угар!AQ5:AQ10000,угар!F5:F10000,AV4,угар!G5:G10000,E6,угар!J5:J10000,B152)</f>
        <v>0</v>
      </c>
    </row>
    <row r="153" spans="1:49" ht="16.5" thickBot="1">
      <c r="A153" s="1298" t="s">
        <v>728</v>
      </c>
      <c r="B153" s="208" t="s">
        <v>686</v>
      </c>
      <c r="C153" s="1292">
        <f t="shared" si="47"/>
        <v>0</v>
      </c>
      <c r="D153" s="1292">
        <f t="shared" si="43"/>
        <v>0</v>
      </c>
      <c r="E153" s="1292">
        <f t="shared" si="44"/>
        <v>0</v>
      </c>
      <c r="F153" s="1315">
        <f t="shared" si="45"/>
        <v>0</v>
      </c>
      <c r="G153" s="1315">
        <v>0</v>
      </c>
      <c r="H153" s="1337">
        <v>0</v>
      </c>
      <c r="I153" s="1351" t="e">
        <f t="shared" si="32"/>
        <v>#DIV/0!</v>
      </c>
      <c r="J153" s="1352" t="e">
        <f t="shared" si="33"/>
        <v>#DIV/0!</v>
      </c>
      <c r="K153" s="1352" t="e">
        <f t="shared" si="34"/>
        <v>#DIV/0!</v>
      </c>
      <c r="L153" s="1340">
        <f>SUMIFS(угар!AQ5:AQ10000,угар!F5:F10000,L4,угар!G5:G10000,D6,угар!J5:J10000,B153)</f>
        <v>0</v>
      </c>
      <c r="M153" s="1312">
        <f>SUMIFS(угар!AQ5:AQ10000,угар!F5:F10000,L4,угар!G5:G10000,E6,угар!J5:J10000,B153)</f>
        <v>0</v>
      </c>
      <c r="N153" s="1312">
        <f>SUMIFS(угар!AQ5:AQ10000,угар!F5:F10000,N4,угар!G5:G10000,D6,угар!J5:J10000,B153)</f>
        <v>0</v>
      </c>
      <c r="O153" s="1312">
        <f>SUMIFS(угар!AQ5:AQ10000,угар!F5:F10000,N4,угар!G5:G10000,E6,угар!J5:J10000,B153)</f>
        <v>0</v>
      </c>
      <c r="P153" s="1312">
        <f>SUMIFS(угар!AQ5:AQ10000,угар!F5:F10000,P4,угар!G5:G10000,D6,угар!J5:J10000,B153)</f>
        <v>0</v>
      </c>
      <c r="Q153" s="1312">
        <f>SUMIFS(угар!AQ5:AQ10000,угар!F5:F10000,P4,угар!G5:G10000,E6,угар!J5:J10000,B153)</f>
        <v>0</v>
      </c>
      <c r="R153" s="1312">
        <f>SUMIFS(угар!AQ5:AQ10000,угар!F5:F10000,R4,угар!G5:G10000,D6,угар!J5:J10000,B153)</f>
        <v>0</v>
      </c>
      <c r="S153" s="1312">
        <f>SUMIFS(угар!AQ5:AQ10000,угар!F5:F10000,R4,угар!G5:G10000,E6,угар!J5:J10000,B153)</f>
        <v>0</v>
      </c>
      <c r="T153" s="1312">
        <f>SUMIFS(угар!AQ5:AQ10000,угар!F5:F10000,T4,угар!G5:G10000,D6,угар!J5:J10000,B153)</f>
        <v>0</v>
      </c>
      <c r="U153" s="1312">
        <f>SUMIFS(угар!AQ5:AQ10000,угар!F5:F10000,T4,угар!G5:G10000,E6,угар!J5:J10000,B153)</f>
        <v>0</v>
      </c>
      <c r="V153" s="1312">
        <f>SUMIFS(угар!AQ5:AQ10000,угар!F5:F10000,V4,угар!G5:G10000,D6,угар!J5:J10000,B153)</f>
        <v>0</v>
      </c>
      <c r="W153" s="1312">
        <f>SUMIFS(угар!AQ5:AQ10000,угар!F5:F10000,V4,угар!G5:G10000,E6,угар!J5:J10000,B153)</f>
        <v>0</v>
      </c>
      <c r="X153" s="1312">
        <f>SUMIFS(угар!AQ5:AQ10000,угар!F5:F10000,X4,угар!G5:G10000,D6,угар!J5:J10000,B153)</f>
        <v>0</v>
      </c>
      <c r="Y153" s="1312">
        <f>SUMIFS(угар!AQ5:AQ10000,угар!F5:F10000,X4,угар!G5:G10000,E6,угар!J5:J10000,B153)</f>
        <v>0</v>
      </c>
      <c r="Z153" s="1312">
        <f>SUMIFS(угар!AQ5:AQ10000,угар!F5:F10000,Z4,угар!G5:G10000,D6,угар!J5:J10000,B153)</f>
        <v>0</v>
      </c>
      <c r="AA153" s="1312">
        <f>SUMIFS(угар!AQ5:AQ10000,угар!F5:F10000,Z4,угар!G5:G10000,E6,угар!J5:J10000,B153)</f>
        <v>0</v>
      </c>
      <c r="AB153" s="1312">
        <f>SUMIFS(угар!AQ5:AQ10000,угар!F5:F10000,AB4,угар!G5:G10000,D6,угар!J5:J10000,B153)</f>
        <v>0</v>
      </c>
      <c r="AC153" s="1312">
        <f>SUMIFS(угар!AQ5:AQ10000,угар!F5:F10000,AB4,угар!G5:G10000,E6,угар!J5:J10000,B153)</f>
        <v>0</v>
      </c>
      <c r="AD153" s="1312">
        <f>SUMIFS(угар!AQ5:AQ10000,угар!F5:F10000,AD4,угар!G5:G10000,D6,угар!J5:J10000,B153)</f>
        <v>0</v>
      </c>
      <c r="AE153" s="1312">
        <f>SUMIFS(угар!AQ5:AQ10000,угар!F5:F10000,AD4,угар!G5:G10000,E6,угар!J5:J10000,B153)</f>
        <v>0</v>
      </c>
      <c r="AF153" s="1312">
        <f>SUMIFS(угар!AQ5:AQ10000,угар!F5:F10000,AF4,угар!G5:G10000,D6,угар!J5:J10000,B153)</f>
        <v>0</v>
      </c>
      <c r="AG153" s="1312">
        <f>SUMIFS(угар!AQ5:AQ10000,угар!F5:F10000,AF4,угар!G5:G10000,E6,угар!J5:J10000,B153)</f>
        <v>0</v>
      </c>
      <c r="AH153" s="1312">
        <f>SUMIFS(угар!AQ5:AQ10000,угар!F5:F10000,AH4,угар!G5:G10000,D6,угар!J5:J10000,B153)</f>
        <v>0</v>
      </c>
      <c r="AI153" s="1312">
        <f>SUMIFS(угар!AQ5:AQ10000,угар!F5:F10000,AH4,угар!G5:G10000,E6,угар!J5:J10000,B153)</f>
        <v>0</v>
      </c>
      <c r="AJ153" s="1312">
        <f>SUMIFS(угар!AQ5:AQ10000,угар!F5:F10000,AJ4,угар!G5:G10000,D6,угар!J5:J10000,B153)</f>
        <v>0</v>
      </c>
      <c r="AK153" s="1312">
        <f>SUMIFS(угар!AQ5:AQ10000,угар!F5:F10000,AJ4,угар!G5:G10000,E6,угар!J5:J10000,B153)</f>
        <v>0</v>
      </c>
      <c r="AL153" s="1312">
        <f>SUMIFS(угар!AQ5:AQ10000,угар!F5:F10000,AL4,угар!G5:G10000,D6,угар!J5:J10000,B153)</f>
        <v>0</v>
      </c>
      <c r="AM153" s="1312">
        <f>SUMIFS(угар!AQ5:AQ10000,угар!F5:F10000,AL4,угар!G5:G10000,E6,угар!J5:J10000,B153)</f>
        <v>0</v>
      </c>
      <c r="AN153" s="1312">
        <f>SUMIFS(угар!AQ5:AQ10000,угар!F5:F10000,AN4,угар!G5:G10000,D6,угар!J5:J10000,B153)</f>
        <v>0</v>
      </c>
      <c r="AO153" s="1312">
        <f>SUMIFS(угар!AQ5:AQ10000,угар!F5:F10000,AN4,угар!G5:G10000,E6,угар!J5:J10000,B153)</f>
        <v>0</v>
      </c>
      <c r="AP153" s="1312">
        <f>SUMIFS(угар!AQ5:AQ10000,угар!F5:F10000,AP4,угар!G5:G10000,D6,угар!J5:J10000,B153)</f>
        <v>0</v>
      </c>
      <c r="AQ153" s="1312">
        <f>SUMIFS(угар!AQ5:AQ10000,угар!F5:F10000,AP4,угар!G5:G10000,E6,угар!J5:J10000,B153)</f>
        <v>0</v>
      </c>
      <c r="AR153" s="1312">
        <f>SUMIFS(угар!AQ5:AQ10000,угар!F5:F10000,AR4,угар!G5:G10000,D6,угар!J5:J10000,B153)</f>
        <v>0</v>
      </c>
      <c r="AS153" s="1312">
        <f>SUMIFS(угар!AQ5:AQ10000,угар!F5:F10000,AR4,угар!G5:G10000,E6,угар!J5:J10000,B153)</f>
        <v>0</v>
      </c>
      <c r="AT153" s="1312">
        <f>SUMIFS(угар!AQ5:AQ10000,угар!F5:F10000,AT4,угар!G5:G10000,D6,угар!J5:J10000,B153)</f>
        <v>0</v>
      </c>
      <c r="AU153" s="1312">
        <f>SUMIFS(угар!AQ5:AQ10000,угар!F5:F10000,AT4,угар!G5:G10000,E6,угар!J5:J10000,B153)</f>
        <v>0</v>
      </c>
      <c r="AV153" s="1312">
        <f>SUMIFS(угар!AQ5:AQ10000,угар!F5:F10000,AV4,угар!G5:G10000,D6,угар!J5:J10000,B153)</f>
        <v>0</v>
      </c>
      <c r="AW153" s="1312">
        <f>SUMIFS(угар!AQ5:AQ10000,угар!F5:F10000,AV4,угар!G5:G10000,E6,угар!J5:J10000,B153)</f>
        <v>0</v>
      </c>
    </row>
    <row r="154" spans="1:49" ht="16.5" thickBot="1">
      <c r="A154" s="1298" t="s">
        <v>729</v>
      </c>
      <c r="B154" s="208" t="s">
        <v>687</v>
      </c>
      <c r="C154" s="1292">
        <f t="shared" si="47"/>
        <v>0</v>
      </c>
      <c r="D154" s="1292">
        <f t="shared" si="43"/>
        <v>0</v>
      </c>
      <c r="E154" s="1292">
        <f t="shared" si="44"/>
        <v>0</v>
      </c>
      <c r="F154" s="1315">
        <f t="shared" si="45"/>
        <v>0</v>
      </c>
      <c r="G154" s="1315">
        <v>0</v>
      </c>
      <c r="H154" s="1337">
        <v>0</v>
      </c>
      <c r="I154" s="1351" t="e">
        <f t="shared" si="32"/>
        <v>#DIV/0!</v>
      </c>
      <c r="J154" s="1352" t="e">
        <f t="shared" si="33"/>
        <v>#DIV/0!</v>
      </c>
      <c r="K154" s="1352" t="e">
        <f t="shared" si="34"/>
        <v>#DIV/0!</v>
      </c>
      <c r="L154" s="1340">
        <f>SUMIFS(угар!AQ5:AQ10000,угар!F5:F10000,L4,угар!G5:G10000,D6,угар!J5:J10000,B154)</f>
        <v>0</v>
      </c>
      <c r="M154" s="1312">
        <f>SUMIFS(угар!AQ5:AQ10000,угар!F5:F10000,L4,угар!G5:G10000,E6,угар!J5:J10000,B154)</f>
        <v>0</v>
      </c>
      <c r="N154" s="1312">
        <f>SUMIFS(угар!AQ5:AQ10000,угар!F5:F10000,N4,угар!G5:G10000,D6,угар!J5:J10000,B154)</f>
        <v>0</v>
      </c>
      <c r="O154" s="1312">
        <f>SUMIFS(угар!AQ5:AQ10000,угар!F5:F10000,N4,угар!G5:G10000,E6,угар!J5:J10000,B154)</f>
        <v>0</v>
      </c>
      <c r="P154" s="1312">
        <f>SUMIFS(угар!AQ5:AQ10000,угар!F5:F10000,P4,угар!G5:G10000,D6,угар!J5:J10000,B154)</f>
        <v>0</v>
      </c>
      <c r="Q154" s="1312">
        <f>SUMIFS(угар!AQ5:AQ10000,угар!F5:F10000,P4,угар!G5:G10000,E6,угар!J5:J10000,B154)</f>
        <v>0</v>
      </c>
      <c r="R154" s="1312">
        <f>SUMIFS(угар!AQ5:AQ10000,угар!F5:F10000,R4,угар!G5:G10000,D6,угар!J5:J10000,B154)</f>
        <v>0</v>
      </c>
      <c r="S154" s="1312">
        <f>SUMIFS(угар!AQ5:AQ10000,угар!F5:F10000,R4,угар!G5:G10000,E6,угар!J5:J10000,B154)</f>
        <v>0</v>
      </c>
      <c r="T154" s="1312">
        <f>SUMIFS(угар!AQ5:AQ10000,угар!F5:F10000,T4,угар!G5:G10000,D6,угар!J5:J10000,B154)</f>
        <v>0</v>
      </c>
      <c r="U154" s="1312">
        <f>SUMIFS(угар!AQ5:AQ10000,угар!F5:F10000,T4,угар!G5:G10000,E6,угар!J5:J10000,B154)</f>
        <v>0</v>
      </c>
      <c r="V154" s="1312">
        <f>SUMIFS(угар!AQ5:AQ10000,угар!F5:F10000,V4,угар!G5:G10000,D6,угар!J5:J10000,B154)</f>
        <v>0</v>
      </c>
      <c r="W154" s="1312">
        <f>SUMIFS(угар!AQ5:AQ10000,угар!F5:F10000,V4,угар!G5:G10000,E6,угар!J5:J10000,B154)</f>
        <v>0</v>
      </c>
      <c r="X154" s="1312">
        <f>SUMIFS(угар!AQ5:AQ10000,угар!F5:F10000,X4,угар!G5:G10000,D6,угар!J5:J10000,B154)</f>
        <v>0</v>
      </c>
      <c r="Y154" s="1312">
        <f>SUMIFS(угар!AQ5:AQ10000,угар!F5:F10000,X4,угар!G5:G10000,E6,угар!J5:J10000,B154)</f>
        <v>0</v>
      </c>
      <c r="Z154" s="1312">
        <f>SUMIFS(угар!AQ5:AQ10000,угар!F5:F10000,Z4,угар!G5:G10000,D6,угар!J5:J10000,B154)</f>
        <v>0</v>
      </c>
      <c r="AA154" s="1312">
        <f>SUMIFS(угар!AQ5:AQ10000,угар!F5:F10000,Z4,угар!G5:G10000,E6,угар!J5:J10000,B154)</f>
        <v>0</v>
      </c>
      <c r="AB154" s="1312">
        <f>SUMIFS(угар!AQ5:AQ10000,угар!F5:F10000,AB4,угар!G5:G10000,D6,угар!J5:J10000,B154)</f>
        <v>0</v>
      </c>
      <c r="AC154" s="1312">
        <f>SUMIFS(угар!AQ5:AQ10000,угар!F5:F10000,AB4,угар!G5:G10000,E6,угар!J5:J10000,B154)</f>
        <v>0</v>
      </c>
      <c r="AD154" s="1312">
        <f>SUMIFS(угар!AQ5:AQ10000,угар!F5:F10000,AD4,угар!G5:G10000,D6,угар!J5:J10000,B154)</f>
        <v>0</v>
      </c>
      <c r="AE154" s="1312">
        <f>SUMIFS(угар!AQ5:AQ10000,угар!F5:F10000,AD4,угар!G5:G10000,E6,угар!J5:J10000,B154)</f>
        <v>0</v>
      </c>
      <c r="AF154" s="1312">
        <f>SUMIFS(угар!AQ5:AQ10000,угар!F5:F10000,AF4,угар!G5:G10000,D6,угар!J5:J10000,B154)</f>
        <v>0</v>
      </c>
      <c r="AG154" s="1312">
        <f>SUMIFS(угар!AQ5:AQ10000,угар!F5:F10000,AF4,угар!G5:G10000,E6,угар!J5:J10000,B154)</f>
        <v>0</v>
      </c>
      <c r="AH154" s="1312">
        <f>SUMIFS(угар!AQ5:AQ10000,угар!F5:F10000,AH4,угар!G5:G10000,D6,угар!J5:J10000,B154)</f>
        <v>0</v>
      </c>
      <c r="AI154" s="1312">
        <f>SUMIFS(угар!AQ5:AQ10000,угар!F5:F10000,AH4,угар!G5:G10000,E6,угар!J5:J10000,B154)</f>
        <v>0</v>
      </c>
      <c r="AJ154" s="1312">
        <f>SUMIFS(угар!AQ5:AQ10000,угар!F5:F10000,AJ4,угар!G5:G10000,D6,угар!J5:J10000,B154)</f>
        <v>0</v>
      </c>
      <c r="AK154" s="1312">
        <f>SUMIFS(угар!AQ5:AQ10000,угар!F5:F10000,AJ4,угар!G5:G10000,E6,угар!J5:J10000,B154)</f>
        <v>0</v>
      </c>
      <c r="AL154" s="1312">
        <f>SUMIFS(угар!AQ5:AQ10000,угар!F5:F10000,AL4,угар!G5:G10000,D6,угар!J5:J10000,B154)</f>
        <v>0</v>
      </c>
      <c r="AM154" s="1312">
        <f>SUMIFS(угар!AQ5:AQ10000,угар!F5:F10000,AL4,угар!G5:G10000,E6,угар!J5:J10000,B154)</f>
        <v>0</v>
      </c>
      <c r="AN154" s="1312">
        <f>SUMIFS(угар!AQ5:AQ10000,угар!F5:F10000,AN4,угар!G5:G10000,D6,угар!J5:J10000,B154)</f>
        <v>0</v>
      </c>
      <c r="AO154" s="1312">
        <f>SUMIFS(угар!AQ5:AQ10000,угар!F5:F10000,AN4,угар!G5:G10000,E6,угар!J5:J10000,B154)</f>
        <v>0</v>
      </c>
      <c r="AP154" s="1312">
        <f>SUMIFS(угар!AQ5:AQ10000,угар!F5:F10000,AP4,угар!G5:G10000,D6,угар!J5:J10000,B154)</f>
        <v>0</v>
      </c>
      <c r="AQ154" s="1312">
        <f>SUMIFS(угар!AQ5:AQ10000,угар!F5:F10000,AP4,угар!G5:G10000,E6,угар!J5:J10000,B154)</f>
        <v>0</v>
      </c>
      <c r="AR154" s="1312">
        <f>SUMIFS(угар!AQ5:AQ10000,угар!F5:F10000,AR4,угар!G5:G10000,D6,угар!J5:J10000,B154)</f>
        <v>0</v>
      </c>
      <c r="AS154" s="1312">
        <f>SUMIFS(угар!AQ5:AQ10000,угар!F5:F10000,AR4,угар!G5:G10000,E6,угар!J5:J10000,B154)</f>
        <v>0</v>
      </c>
      <c r="AT154" s="1312">
        <f>SUMIFS(угар!AQ5:AQ10000,угар!F5:F10000,AT4,угар!G5:G10000,D6,угар!J5:J10000,B154)</f>
        <v>0</v>
      </c>
      <c r="AU154" s="1312">
        <f>SUMIFS(угар!AQ5:AQ10000,угар!F5:F10000,AT4,угар!G5:G10000,E6,угар!J5:J10000,B154)</f>
        <v>0</v>
      </c>
      <c r="AV154" s="1312">
        <f>SUMIFS(угар!AQ5:AQ10000,угар!F5:F10000,AV4,угар!G5:G10000,D6,угар!J5:J10000,B154)</f>
        <v>0</v>
      </c>
      <c r="AW154" s="1312">
        <f>SUMIFS(угар!AQ5:AQ10000,угар!F5:F10000,AV4,угар!G5:G10000,E6,угар!J5:J10000,B154)</f>
        <v>0</v>
      </c>
    </row>
    <row r="155" spans="1:49" ht="16.5" thickBot="1">
      <c r="A155" s="1298" t="s">
        <v>730</v>
      </c>
      <c r="B155" s="208" t="s">
        <v>688</v>
      </c>
      <c r="C155" s="1292">
        <f t="shared" si="47"/>
        <v>0</v>
      </c>
      <c r="D155" s="1292">
        <f t="shared" si="43"/>
        <v>0</v>
      </c>
      <c r="E155" s="1292">
        <f t="shared" si="44"/>
        <v>0</v>
      </c>
      <c r="F155" s="1315">
        <f t="shared" si="45"/>
        <v>0</v>
      </c>
      <c r="G155" s="1315">
        <v>0</v>
      </c>
      <c r="H155" s="1337">
        <v>0</v>
      </c>
      <c r="I155" s="1351" t="e">
        <f t="shared" si="32"/>
        <v>#DIV/0!</v>
      </c>
      <c r="J155" s="1352" t="e">
        <f t="shared" si="33"/>
        <v>#DIV/0!</v>
      </c>
      <c r="K155" s="1352" t="e">
        <f t="shared" si="34"/>
        <v>#DIV/0!</v>
      </c>
      <c r="L155" s="1340">
        <f>SUMIFS(угар!AQ5:AQ10000,угар!F5:F10000,L4,угар!G5:G10000,D6,угар!J5:J10000,B155)</f>
        <v>0</v>
      </c>
      <c r="M155" s="1312">
        <f>SUMIFS(угар!AQ5:AQ10000,угар!F5:F10000,L4,угар!G5:G10000,E6,угар!J5:J10000,B155)</f>
        <v>0</v>
      </c>
      <c r="N155" s="1312">
        <f>SUMIFS(угар!AQ5:AQ10000,угар!F5:F10000,N4,угар!G5:G10000,D6,угар!J5:J10000,B155)</f>
        <v>0</v>
      </c>
      <c r="O155" s="1312">
        <f>SUMIFS(угар!AQ5:AQ10000,угар!F5:F10000,N4,угар!G5:G10000,E6,угар!J5:J10000,B155)</f>
        <v>0</v>
      </c>
      <c r="P155" s="1312">
        <f>SUMIFS(угар!AQ5:AQ10000,угар!F5:F10000,P4,угар!G5:G10000,D6,угар!J5:J10000,B155)</f>
        <v>0</v>
      </c>
      <c r="Q155" s="1312">
        <f>SUMIFS(угар!AQ5:AQ10000,угар!F5:F10000,P4,угар!G5:G10000,E6,угар!J5:J10000,B155)</f>
        <v>0</v>
      </c>
      <c r="R155" s="1312">
        <f>SUMIFS(угар!AQ5:AQ10000,угар!F5:F10000,R4,угар!G5:G10000,D6,угар!J5:J10000,B155)</f>
        <v>0</v>
      </c>
      <c r="S155" s="1312">
        <f>SUMIFS(угар!AQ5:AQ10000,угар!F5:F10000,R4,угар!G5:G10000,E6,угар!J5:J10000,B155)</f>
        <v>0</v>
      </c>
      <c r="T155" s="1312">
        <f>SUMIFS(угар!AQ5:AQ10000,угар!F5:F10000,T4,угар!G5:G10000,D6,угар!J5:J10000,B155)</f>
        <v>0</v>
      </c>
      <c r="U155" s="1312">
        <f>SUMIFS(угар!AQ5:AQ10000,угар!F5:F10000,T4,угар!G5:G10000,E6,угар!J5:J10000,B155)</f>
        <v>0</v>
      </c>
      <c r="V155" s="1312">
        <f>SUMIFS(угар!AQ5:AQ10000,угар!F5:F10000,V4,угар!G5:G10000,D6,угар!J5:J10000,B155)</f>
        <v>0</v>
      </c>
      <c r="W155" s="1312">
        <f>SUMIFS(угар!AQ5:AQ10000,угар!F5:F10000,V4,угар!G5:G10000,E6,угар!J5:J10000,B155)</f>
        <v>0</v>
      </c>
      <c r="X155" s="1312">
        <f>SUMIFS(угар!AQ5:AQ10000,угар!F5:F10000,X4,угар!G5:G10000,D6,угар!J5:J10000,B155)</f>
        <v>0</v>
      </c>
      <c r="Y155" s="1312">
        <f>SUMIFS(угар!AQ5:AQ10000,угар!F5:F10000,X4,угар!G5:G10000,E6,угар!J5:J10000,B155)</f>
        <v>0</v>
      </c>
      <c r="Z155" s="1312">
        <f>SUMIFS(угар!AQ5:AQ10000,угар!F5:F10000,Z4,угар!G5:G10000,D6,угар!J5:J10000,B155)</f>
        <v>0</v>
      </c>
      <c r="AA155" s="1312">
        <f>SUMIFS(угар!AQ5:AQ10000,угар!F5:F10000,Z4,угар!G5:G10000,E6,угар!J5:J10000,B155)</f>
        <v>0</v>
      </c>
      <c r="AB155" s="1312">
        <f>SUMIFS(угар!AQ5:AQ10000,угар!F5:F10000,AB4,угар!G5:G10000,D6,угар!J5:J10000,B155)</f>
        <v>0</v>
      </c>
      <c r="AC155" s="1312">
        <f>SUMIFS(угар!AQ5:AQ10000,угар!F5:F10000,AB4,угар!G5:G10000,E6,угар!J5:J10000,B155)</f>
        <v>0</v>
      </c>
      <c r="AD155" s="1312">
        <f>SUMIFS(угар!AQ5:AQ10000,угар!F5:F10000,AD4,угар!G5:G10000,D6,угар!J5:J10000,B155)</f>
        <v>0</v>
      </c>
      <c r="AE155" s="1312">
        <f>SUMIFS(угар!AQ5:AQ10000,угар!F5:F10000,AD4,угар!G5:G10000,E6,угар!J5:J10000,B155)</f>
        <v>0</v>
      </c>
      <c r="AF155" s="1312">
        <f>SUMIFS(угар!AQ5:AQ10000,угар!F5:F10000,AF4,угар!G5:G10000,D6,угар!J5:J10000,B155)</f>
        <v>0</v>
      </c>
      <c r="AG155" s="1312">
        <f>SUMIFS(угар!AQ5:AQ10000,угар!F5:F10000,AF4,угар!G5:G10000,E6,угар!J5:J10000,B155)</f>
        <v>0</v>
      </c>
      <c r="AH155" s="1312">
        <f>SUMIFS(угар!AQ5:AQ10000,угар!F5:F10000,AH4,угар!G5:G10000,D6,угар!J5:J10000,B155)</f>
        <v>0</v>
      </c>
      <c r="AI155" s="1312">
        <f>SUMIFS(угар!AQ5:AQ10000,угар!F5:F10000,AH4,угар!G5:G10000,E6,угар!J5:J10000,B155)</f>
        <v>0</v>
      </c>
      <c r="AJ155" s="1312">
        <f>SUMIFS(угар!AQ5:AQ10000,угар!F5:F10000,AJ4,угар!G5:G10000,D6,угар!J5:J10000,B155)</f>
        <v>0</v>
      </c>
      <c r="AK155" s="1312">
        <f>SUMIFS(угар!AQ5:AQ10000,угар!F5:F10000,AJ4,угар!G5:G10000,E6,угар!J5:J10000,B155)</f>
        <v>0</v>
      </c>
      <c r="AL155" s="1312">
        <f>SUMIFS(угар!AQ5:AQ10000,угар!F5:F10000,AL4,угар!G5:G10000,D6,угар!J5:J10000,B155)</f>
        <v>0</v>
      </c>
      <c r="AM155" s="1312">
        <f>SUMIFS(угар!AQ5:AQ10000,угар!F5:F10000,AL4,угар!G5:G10000,E6,угар!J5:J10000,B155)</f>
        <v>0</v>
      </c>
      <c r="AN155" s="1312">
        <f>SUMIFS(угар!AQ5:AQ10000,угар!F5:F10000,AN4,угар!G5:G10000,D6,угар!J5:J10000,B155)</f>
        <v>0</v>
      </c>
      <c r="AO155" s="1312">
        <f>SUMIFS(угар!AQ5:AQ10000,угар!F5:F10000,AN4,угар!G5:G10000,E6,угар!J5:J10000,B155)</f>
        <v>0</v>
      </c>
      <c r="AP155" s="1312">
        <f>SUMIFS(угар!AQ5:AQ10000,угар!F5:F10000,AP4,угар!G5:G10000,D6,угар!J5:J10000,B155)</f>
        <v>0</v>
      </c>
      <c r="AQ155" s="1312">
        <f>SUMIFS(угар!AQ5:AQ10000,угар!F5:F10000,AP4,угар!G5:G10000,E6,угар!J5:J10000,B155)</f>
        <v>0</v>
      </c>
      <c r="AR155" s="1312">
        <f>SUMIFS(угар!AQ5:AQ10000,угар!F5:F10000,AR4,угар!G5:G10000,D6,угар!J5:J10000,B155)</f>
        <v>0</v>
      </c>
      <c r="AS155" s="1312">
        <f>SUMIFS(угар!AQ5:AQ10000,угар!F5:F10000,AR4,угар!G5:G10000,E6,угар!J5:J10000,B155)</f>
        <v>0</v>
      </c>
      <c r="AT155" s="1312">
        <f>SUMIFS(угар!AQ5:AQ10000,угар!F5:F10000,AT4,угар!G5:G10000,D6,угар!J5:J10000,B155)</f>
        <v>0</v>
      </c>
      <c r="AU155" s="1312">
        <f>SUMIFS(угар!AQ5:AQ10000,угар!F5:F10000,AT4,угар!G5:G10000,E6,угар!J5:J10000,B155)</f>
        <v>0</v>
      </c>
      <c r="AV155" s="1312">
        <f>SUMIFS(угар!AQ5:AQ10000,угар!F5:F10000,AV4,угар!G5:G10000,D6,угар!J5:J10000,B155)</f>
        <v>0</v>
      </c>
      <c r="AW155" s="1312">
        <f>SUMIFS(угар!AQ5:AQ10000,угар!F5:F10000,AV4,угар!G5:G10000,E6,угар!J5:J10000,B155)</f>
        <v>0</v>
      </c>
    </row>
    <row r="156" spans="1:49" ht="16.5" thickBot="1">
      <c r="A156" s="1298" t="s">
        <v>731</v>
      </c>
      <c r="B156" s="208" t="s">
        <v>689</v>
      </c>
      <c r="C156" s="1292">
        <f t="shared" si="47"/>
        <v>0</v>
      </c>
      <c r="D156" s="1292">
        <f t="shared" si="43"/>
        <v>0</v>
      </c>
      <c r="E156" s="1292">
        <f t="shared" si="44"/>
        <v>0</v>
      </c>
      <c r="F156" s="1315">
        <f t="shared" si="45"/>
        <v>0</v>
      </c>
      <c r="G156" s="1315">
        <v>0</v>
      </c>
      <c r="H156" s="1337">
        <v>0</v>
      </c>
      <c r="I156" s="1351" t="e">
        <f t="shared" si="32"/>
        <v>#DIV/0!</v>
      </c>
      <c r="J156" s="1352" t="e">
        <f t="shared" si="33"/>
        <v>#DIV/0!</v>
      </c>
      <c r="K156" s="1352" t="e">
        <f t="shared" si="34"/>
        <v>#DIV/0!</v>
      </c>
      <c r="L156" s="1340">
        <f>SUMIFS(угар!AQ5:AQ10000,угар!F5:F10000,L4,угар!G5:G10000,D6,угар!J5:J10000,B156)</f>
        <v>0</v>
      </c>
      <c r="M156" s="1312">
        <f>SUMIFS(угар!AQ5:AQ10000,угар!F5:F10000,L4,угар!G5:G10000,E6,угар!J5:J10000,B156)</f>
        <v>0</v>
      </c>
      <c r="N156" s="1312">
        <f>SUMIFS(угар!AQ5:AQ10000,угар!F5:F10000,N4,угар!G5:G10000,D6,угар!J5:J10000,B156)</f>
        <v>0</v>
      </c>
      <c r="O156" s="1312">
        <f>SUMIFS(угар!AQ5:AQ10000,угар!F5:F10000,N4,угар!G5:G10000,E6,угар!J5:J10000,B156)</f>
        <v>0</v>
      </c>
      <c r="P156" s="1312">
        <f>SUMIFS(угар!AQ5:AQ10000,угар!F5:F10000,P4,угар!G5:G10000,D6,угар!J5:J10000,B156)</f>
        <v>0</v>
      </c>
      <c r="Q156" s="1312">
        <f>SUMIFS(угар!AQ5:AQ10000,угар!F5:F10000,P4,угар!G5:G10000,E6,угар!J5:J10000,B156)</f>
        <v>0</v>
      </c>
      <c r="R156" s="1312">
        <f>SUMIFS(угар!AQ5:AQ10000,угар!F5:F10000,R4,угар!G5:G10000,D6,угар!J5:J10000,B156)</f>
        <v>0</v>
      </c>
      <c r="S156" s="1312">
        <f>SUMIFS(угар!AQ5:AQ10000,угар!F5:F10000,R4,угар!G5:G10000,E6,угар!J5:J10000,B156)</f>
        <v>0</v>
      </c>
      <c r="T156" s="1312">
        <f>SUMIFS(угар!AQ5:AQ10000,угар!F5:F10000,T4,угар!G5:G10000,D6,угар!J5:J10000,B156)</f>
        <v>0</v>
      </c>
      <c r="U156" s="1312">
        <f>SUMIFS(угар!AQ5:AQ10000,угар!F5:F10000,T4,угар!G5:G10000,E6,угар!J5:J10000,B156)</f>
        <v>0</v>
      </c>
      <c r="V156" s="1312">
        <f>SUMIFS(угар!AQ5:AQ10000,угар!F5:F10000,V4,угар!G5:G10000,D6,угар!J5:J10000,B156)</f>
        <v>0</v>
      </c>
      <c r="W156" s="1312">
        <f>SUMIFS(угар!AQ5:AQ10000,угар!F5:F10000,V4,угар!G5:G10000,E6,угар!J5:J10000,B156)</f>
        <v>0</v>
      </c>
      <c r="X156" s="1312">
        <f>SUMIFS(угар!AQ5:AQ10000,угар!F5:F10000,X4,угар!G5:G10000,D6,угар!J5:J10000,B156)</f>
        <v>0</v>
      </c>
      <c r="Y156" s="1312">
        <f>SUMIFS(угар!AQ5:AQ10000,угар!F5:F10000,X4,угар!G5:G10000,E6,угар!J5:J10000,B156)</f>
        <v>0</v>
      </c>
      <c r="Z156" s="1312">
        <f>SUMIFS(угар!AQ5:AQ10000,угар!F5:F10000,Z4,угар!G5:G10000,D6,угар!J5:J10000,B156)</f>
        <v>0</v>
      </c>
      <c r="AA156" s="1312">
        <f>SUMIFS(угар!AQ5:AQ10000,угар!F5:F10000,Z4,угар!G5:G10000,E6,угар!J5:J10000,B156)</f>
        <v>0</v>
      </c>
      <c r="AB156" s="1312">
        <f>SUMIFS(угар!AQ5:AQ10000,угар!F5:F10000,AB4,угар!G5:G10000,D6,угар!J5:J10000,B156)</f>
        <v>0</v>
      </c>
      <c r="AC156" s="1312">
        <f>SUMIFS(угар!AQ5:AQ10000,угар!F5:F10000,AB4,угар!G5:G10000,E6,угар!J5:J10000,B156)</f>
        <v>0</v>
      </c>
      <c r="AD156" s="1312">
        <f>SUMIFS(угар!AQ5:AQ10000,угар!F5:F10000,AD4,угар!G5:G10000,D6,угар!J5:J10000,B156)</f>
        <v>0</v>
      </c>
      <c r="AE156" s="1312">
        <f>SUMIFS(угар!AQ5:AQ10000,угар!F5:F10000,AD4,угар!G5:G10000,E6,угар!J5:J10000,B156)</f>
        <v>0</v>
      </c>
      <c r="AF156" s="1312">
        <f>SUMIFS(угар!AQ5:AQ10000,угар!F5:F10000,AF4,угар!G5:G10000,D6,угар!J5:J10000,B156)</f>
        <v>0</v>
      </c>
      <c r="AG156" s="1312">
        <f>SUMIFS(угар!AQ5:AQ10000,угар!F5:F10000,AF4,угар!G5:G10000,E6,угар!J5:J10000,B156)</f>
        <v>0</v>
      </c>
      <c r="AH156" s="1312">
        <f>SUMIFS(угар!AQ5:AQ10000,угар!F5:F10000,AH4,угар!G5:G10000,D6,угар!J5:J10000,B156)</f>
        <v>0</v>
      </c>
      <c r="AI156" s="1312">
        <f>SUMIFS(угар!AQ5:AQ10000,угар!F5:F10000,AH4,угар!G5:G10000,E6,угар!J5:J10000,B156)</f>
        <v>0</v>
      </c>
      <c r="AJ156" s="1312">
        <f>SUMIFS(угар!AQ5:AQ10000,угар!F5:F10000,AJ4,угар!G5:G10000,D6,угар!J5:J10000,B156)</f>
        <v>0</v>
      </c>
      <c r="AK156" s="1312">
        <f>SUMIFS(угар!AQ5:AQ10000,угар!F5:F10000,AJ4,угар!G5:G10000,E6,угар!J5:J10000,B156)</f>
        <v>0</v>
      </c>
      <c r="AL156" s="1312">
        <f>SUMIFS(угар!AQ5:AQ10000,угар!F5:F10000,AL4,угар!G5:G10000,D6,угар!J5:J10000,B156)</f>
        <v>0</v>
      </c>
      <c r="AM156" s="1312">
        <f>SUMIFS(угар!AQ5:AQ10000,угар!F5:F10000,AL4,угар!G5:G10000,E6,угар!J5:J10000,B156)</f>
        <v>0</v>
      </c>
      <c r="AN156" s="1312">
        <f>SUMIFS(угар!AQ5:AQ10000,угар!F5:F10000,AN4,угар!G5:G10000,D6,угар!J5:J10000,B156)</f>
        <v>0</v>
      </c>
      <c r="AO156" s="1312">
        <f>SUMIFS(угар!AQ5:AQ10000,угар!F5:F10000,AN4,угар!G5:G10000,E6,угар!J5:J10000,B156)</f>
        <v>0</v>
      </c>
      <c r="AP156" s="1312">
        <f>SUMIFS(угар!AQ5:AQ10000,угар!F5:F10000,AP4,угар!G5:G10000,D6,угар!J5:J10000,B156)</f>
        <v>0</v>
      </c>
      <c r="AQ156" s="1312">
        <f>SUMIFS(угар!AQ5:AQ10000,угар!F5:F10000,AP4,угар!G5:G10000,E6,угар!J5:J10000,B156)</f>
        <v>0</v>
      </c>
      <c r="AR156" s="1312">
        <f>SUMIFS(угар!AQ5:AQ10000,угар!F5:F10000,AR4,угар!G5:G10000,D6,угар!J5:J10000,B156)</f>
        <v>0</v>
      </c>
      <c r="AS156" s="1312">
        <f>SUMIFS(угар!AQ5:AQ10000,угар!F5:F10000,AR4,угар!G5:G10000,E6,угар!J5:J10000,B156)</f>
        <v>0</v>
      </c>
      <c r="AT156" s="1312">
        <f>SUMIFS(угар!AQ5:AQ10000,угар!F5:F10000,AT4,угар!G5:G10000,D6,угар!J5:J10000,B156)</f>
        <v>0</v>
      </c>
      <c r="AU156" s="1312">
        <f>SUMIFS(угар!AQ5:AQ10000,угар!F5:F10000,AT4,угар!G5:G10000,E6,угар!J5:J10000,B156)</f>
        <v>0</v>
      </c>
      <c r="AV156" s="1312">
        <f>SUMIFS(угар!AQ5:AQ10000,угар!F5:F10000,AV4,угар!G5:G10000,D6,угар!J5:J10000,B156)</f>
        <v>0</v>
      </c>
      <c r="AW156" s="1312">
        <f>SUMIFS(угар!AQ5:AQ10000,угар!F5:F10000,AV4,угар!G5:G10000,E6,угар!J5:J10000,B156)</f>
        <v>0</v>
      </c>
    </row>
    <row r="157" spans="1:49" ht="16.5" thickBot="1">
      <c r="A157" s="1298" t="s">
        <v>732</v>
      </c>
      <c r="B157" s="208" t="s">
        <v>690</v>
      </c>
      <c r="C157" s="1292">
        <f t="shared" si="47"/>
        <v>0</v>
      </c>
      <c r="D157" s="1292">
        <f t="shared" si="43"/>
        <v>0</v>
      </c>
      <c r="E157" s="1292">
        <f t="shared" si="44"/>
        <v>0</v>
      </c>
      <c r="F157" s="1315">
        <f t="shared" si="45"/>
        <v>0</v>
      </c>
      <c r="G157" s="1315">
        <v>0</v>
      </c>
      <c r="H157" s="1337">
        <v>0</v>
      </c>
      <c r="I157" s="1351" t="e">
        <f t="shared" si="32"/>
        <v>#DIV/0!</v>
      </c>
      <c r="J157" s="1352" t="e">
        <f t="shared" si="33"/>
        <v>#DIV/0!</v>
      </c>
      <c r="K157" s="1352" t="e">
        <f t="shared" si="34"/>
        <v>#DIV/0!</v>
      </c>
      <c r="L157" s="1340">
        <f>SUMIFS(угар!AQ5:AQ10000,угар!F5:F10000,L4,угар!G5:G10000,D6,угар!J5:J10000,B157)</f>
        <v>0</v>
      </c>
      <c r="M157" s="1312">
        <f>SUMIFS(угар!AQ5:AQ10000,угар!F5:F10000,L4,угар!G5:G10000,E6,угар!J5:J10000,B157)</f>
        <v>0</v>
      </c>
      <c r="N157" s="1312">
        <f>SUMIFS(угар!AQ5:AQ10000,угар!F5:F10000,N4,угар!G5:G10000,D6,угар!J5:J10000,B157)</f>
        <v>0</v>
      </c>
      <c r="O157" s="1312">
        <f>SUMIFS(угар!AQ5:AQ10000,угар!F5:F10000,N4,угар!G5:G10000,E6,угар!J5:J10000,B157)</f>
        <v>0</v>
      </c>
      <c r="P157" s="1312">
        <f>SUMIFS(угар!AQ5:AQ10000,угар!F5:F10000,P4,угар!G5:G10000,D6,угар!J5:J10000,B157)</f>
        <v>0</v>
      </c>
      <c r="Q157" s="1312">
        <f>SUMIFS(угар!AQ5:AQ10000,угар!F5:F10000,P4,угар!G5:G10000,E6,угар!J5:J10000,B157)</f>
        <v>0</v>
      </c>
      <c r="R157" s="1312">
        <f>SUMIFS(угар!AQ5:AQ10000,угар!F5:F10000,R4,угар!G5:G10000,D6,угар!J5:J10000,B157)</f>
        <v>0</v>
      </c>
      <c r="S157" s="1312">
        <f>SUMIFS(угар!AQ5:AQ10000,угар!F5:F10000,R4,угар!G5:G10000,E6,угар!J5:J10000,B157)</f>
        <v>0</v>
      </c>
      <c r="T157" s="1312">
        <f>SUMIFS(угар!AQ5:AQ10000,угар!F5:F10000,T4,угар!G5:G10000,D6,угар!J5:J10000,B157)</f>
        <v>0</v>
      </c>
      <c r="U157" s="1312">
        <f>SUMIFS(угар!AQ5:AQ10000,угар!F5:F10000,T4,угар!G5:G10000,E6,угар!J5:J10000,B157)</f>
        <v>0</v>
      </c>
      <c r="V157" s="1312">
        <f>SUMIFS(угар!AQ5:AQ10000,угар!F5:F10000,V4,угар!G5:G10000,D6,угар!J5:J10000,B157)</f>
        <v>0</v>
      </c>
      <c r="W157" s="1312">
        <f>SUMIFS(угар!AQ5:AQ10000,угар!F5:F10000,V4,угар!G5:G10000,E6,угар!J5:J10000,B157)</f>
        <v>0</v>
      </c>
      <c r="X157" s="1312">
        <f>SUMIFS(угар!AQ5:AQ10000,угар!F5:F10000,X4,угар!G5:G10000,D6,угар!J5:J10000,B157)</f>
        <v>0</v>
      </c>
      <c r="Y157" s="1312">
        <f>SUMIFS(угар!AQ5:AQ10000,угар!F5:F10000,X4,угар!G5:G10000,E6,угар!J5:J10000,B157)</f>
        <v>0</v>
      </c>
      <c r="Z157" s="1312">
        <f>SUMIFS(угар!AQ5:AQ10000,угар!F5:F10000,Z4,угар!G5:G10000,D6,угар!J5:J10000,B157)</f>
        <v>0</v>
      </c>
      <c r="AA157" s="1312">
        <f>SUMIFS(угар!AQ5:AQ10000,угар!F5:F10000,Z4,угар!G5:G10000,E6,угар!J5:J10000,B157)</f>
        <v>0</v>
      </c>
      <c r="AB157" s="1312">
        <f>SUMIFS(угар!AQ5:AQ10000,угар!F5:F10000,AB4,угар!G5:G10000,D6,угар!J5:J10000,B157)</f>
        <v>0</v>
      </c>
      <c r="AC157" s="1312">
        <f>SUMIFS(угар!AQ5:AQ10000,угар!F5:F10000,AB4,угар!G5:G10000,E6,угар!J5:J10000,B157)</f>
        <v>0</v>
      </c>
      <c r="AD157" s="1312">
        <f>SUMIFS(угар!AQ5:AQ10000,угар!F5:F10000,AD4,угар!G5:G10000,D6,угар!J5:J10000,B157)</f>
        <v>0</v>
      </c>
      <c r="AE157" s="1312">
        <f>SUMIFS(угар!AQ5:AQ10000,угар!F5:F10000,AD4,угар!G5:G10000,E6,угар!J5:J10000,B157)</f>
        <v>0</v>
      </c>
      <c r="AF157" s="1312">
        <f>SUMIFS(угар!AQ5:AQ10000,угар!F5:F10000,AF4,угар!G5:G10000,D6,угар!J5:J10000,B157)</f>
        <v>0</v>
      </c>
      <c r="AG157" s="1312">
        <f>SUMIFS(угар!AQ5:AQ10000,угар!F5:F10000,AF4,угар!G5:G10000,E6,угар!J5:J10000,B157)</f>
        <v>0</v>
      </c>
      <c r="AH157" s="1312">
        <f>SUMIFS(угар!AQ5:AQ10000,угар!F5:F10000,AH4,угар!G5:G10000,D6,угар!J5:J10000,B157)</f>
        <v>0</v>
      </c>
      <c r="AI157" s="1312">
        <f>SUMIFS(угар!AQ5:AQ10000,угар!F5:F10000,AH4,угар!G5:G10000,E6,угар!J5:J10000,B157)</f>
        <v>0</v>
      </c>
      <c r="AJ157" s="1312">
        <f>SUMIFS(угар!AQ5:AQ10000,угар!F5:F10000,AJ4,угар!G5:G10000,D6,угар!J5:J10000,B157)</f>
        <v>0</v>
      </c>
      <c r="AK157" s="1312">
        <f>SUMIFS(угар!AQ5:AQ10000,угар!F5:F10000,AJ4,угар!G5:G10000,E6,угар!J5:J10000,B157)</f>
        <v>0</v>
      </c>
      <c r="AL157" s="1312">
        <f>SUMIFS(угар!AQ5:AQ10000,угар!F5:F10000,AL4,угар!G5:G10000,D6,угар!J5:J10000,B157)</f>
        <v>0</v>
      </c>
      <c r="AM157" s="1312">
        <f>SUMIFS(угар!AQ5:AQ10000,угар!F5:F10000,AL4,угар!G5:G10000,E6,угар!J5:J10000,B157)</f>
        <v>0</v>
      </c>
      <c r="AN157" s="1312">
        <f>SUMIFS(угар!AQ5:AQ10000,угар!F5:F10000,AN4,угар!G5:G10000,D6,угар!J5:J10000,B157)</f>
        <v>0</v>
      </c>
      <c r="AO157" s="1312">
        <f>SUMIFS(угар!AQ5:AQ10000,угар!F5:F10000,AN4,угар!G5:G10000,E6,угар!J5:J10000,B157)</f>
        <v>0</v>
      </c>
      <c r="AP157" s="1312">
        <f>SUMIFS(угар!AQ5:AQ10000,угар!F5:F10000,AP4,угар!G5:G10000,D6,угар!J5:J10000,B157)</f>
        <v>0</v>
      </c>
      <c r="AQ157" s="1312">
        <f>SUMIFS(угар!AQ5:AQ10000,угар!F5:F10000,AP4,угар!G5:G10000,E6,угар!J5:J10000,B157)</f>
        <v>0</v>
      </c>
      <c r="AR157" s="1312">
        <f>SUMIFS(угар!AQ5:AQ10000,угар!F5:F10000,AR4,угар!G5:G10000,D6,угар!J5:J10000,B157)</f>
        <v>0</v>
      </c>
      <c r="AS157" s="1312">
        <f>SUMIFS(угар!AQ5:AQ10000,угар!F5:F10000,AR4,угар!G5:G10000,E6,угар!J5:J10000,B157)</f>
        <v>0</v>
      </c>
      <c r="AT157" s="1312">
        <f>SUMIFS(угар!AQ5:AQ10000,угар!F5:F10000,AT4,угар!G5:G10000,D6,угар!J5:J10000,B157)</f>
        <v>0</v>
      </c>
      <c r="AU157" s="1312">
        <f>SUMIFS(угар!AQ5:AQ10000,угар!F5:F10000,AT4,угар!G5:G10000,E6,угар!J5:J10000,B157)</f>
        <v>0</v>
      </c>
      <c r="AV157" s="1312">
        <f>SUMIFS(угар!AQ5:AQ10000,угар!F5:F10000,AV4,угар!G5:G10000,D6,угар!J5:J10000,B157)</f>
        <v>0</v>
      </c>
      <c r="AW157" s="1312">
        <f>SUMIFS(угар!AQ5:AQ10000,угар!F5:F10000,AV4,угар!G5:G10000,E6,угар!J5:J10000,B157)</f>
        <v>0</v>
      </c>
    </row>
    <row r="158" spans="1:49" ht="16.5" thickBot="1">
      <c r="A158" s="1298" t="s">
        <v>733</v>
      </c>
      <c r="B158" s="208" t="s">
        <v>691</v>
      </c>
      <c r="C158" s="1292">
        <f t="shared" si="47"/>
        <v>0</v>
      </c>
      <c r="D158" s="1292">
        <f t="shared" si="43"/>
        <v>0</v>
      </c>
      <c r="E158" s="1292">
        <f t="shared" si="44"/>
        <v>0</v>
      </c>
      <c r="F158" s="1315">
        <f t="shared" si="45"/>
        <v>0</v>
      </c>
      <c r="G158" s="1315">
        <v>0</v>
      </c>
      <c r="H158" s="1337">
        <v>0</v>
      </c>
      <c r="I158" s="1351" t="e">
        <f t="shared" si="32"/>
        <v>#DIV/0!</v>
      </c>
      <c r="J158" s="1352" t="e">
        <f t="shared" si="33"/>
        <v>#DIV/0!</v>
      </c>
      <c r="K158" s="1352" t="e">
        <f t="shared" si="34"/>
        <v>#DIV/0!</v>
      </c>
      <c r="L158" s="1340">
        <f>SUMIFS(угар!AQ5:AQ10000,угар!F5:F10000,L4,угар!G5:G10000,D6,угар!J5:J10000,B158)</f>
        <v>0</v>
      </c>
      <c r="M158" s="1312">
        <f>SUMIFS(угар!AQ5:AQ10000,угар!F5:F10000,L4,угар!G5:G10000,E6,угар!J5:J10000,B158)</f>
        <v>0</v>
      </c>
      <c r="N158" s="1312">
        <f>SUMIFS(угар!AQ5:AQ10000,угар!F5:F10000,N4,угар!G5:G10000,D6,угар!J5:J10000,B158)</f>
        <v>0</v>
      </c>
      <c r="O158" s="1312">
        <f>SUMIFS(угар!AQ5:AQ10000,угар!F5:F10000,N4,угар!G5:G10000,E6,угар!J5:J10000,B158)</f>
        <v>0</v>
      </c>
      <c r="P158" s="1312">
        <f>SUMIFS(угар!AQ5:AQ10000,угар!F5:F10000,P4,угар!G5:G10000,D6,угар!J5:J10000,B158)</f>
        <v>0</v>
      </c>
      <c r="Q158" s="1312">
        <f>SUMIFS(угар!AQ5:AQ10000,угар!F5:F10000,P4,угар!G5:G10000,E6,угар!J5:J10000,B158)</f>
        <v>0</v>
      </c>
      <c r="R158" s="1312">
        <f>SUMIFS(угар!AQ5:AQ10000,угар!F5:F10000,R4,угар!G5:G10000,D6,угар!J5:J10000,B158)</f>
        <v>0</v>
      </c>
      <c r="S158" s="1312">
        <f>SUMIFS(угар!AQ5:AQ10000,угар!F5:F10000,R4,угар!G5:G10000,E6,угар!J5:J10000,B158)</f>
        <v>0</v>
      </c>
      <c r="T158" s="1312">
        <f>SUMIFS(угар!AQ5:AQ10000,угар!F5:F10000,T4,угар!G5:G10000,D6,угар!J5:J10000,B158)</f>
        <v>0</v>
      </c>
      <c r="U158" s="1312">
        <f>SUMIFS(угар!AQ5:AQ10000,угар!F5:F10000,T4,угар!G5:G10000,E6,угар!J5:J10000,B158)</f>
        <v>0</v>
      </c>
      <c r="V158" s="1312">
        <f>SUMIFS(угар!AQ5:AQ10000,угар!F5:F10000,V4,угар!G5:G10000,D6,угар!J5:J10000,B158)</f>
        <v>0</v>
      </c>
      <c r="W158" s="1312">
        <f>SUMIFS(угар!AQ5:AQ10000,угар!F5:F10000,V4,угар!G5:G10000,E6,угар!J5:J10000,B158)</f>
        <v>0</v>
      </c>
      <c r="X158" s="1312">
        <f>SUMIFS(угар!AQ5:AQ10000,угар!F5:F10000,X4,угар!G5:G10000,D6,угар!J5:J10000,B158)</f>
        <v>0</v>
      </c>
      <c r="Y158" s="1312">
        <f>SUMIFS(угар!AQ5:AQ10000,угар!F5:F10000,X4,угар!G5:G10000,E6,угар!J5:J10000,B158)</f>
        <v>0</v>
      </c>
      <c r="Z158" s="1312">
        <f>SUMIFS(угар!AQ5:AQ10000,угар!F5:F10000,Z4,угар!G5:G10000,D6,угар!J5:J10000,B158)</f>
        <v>0</v>
      </c>
      <c r="AA158" s="1312">
        <f>SUMIFS(угар!AQ5:AQ10000,угар!F5:F10000,Z4,угар!G5:G10000,E6,угар!J5:J10000,B158)</f>
        <v>0</v>
      </c>
      <c r="AB158" s="1312">
        <f>SUMIFS(угар!AQ5:AQ10000,угар!F5:F10000,AB4,угар!G5:G10000,D6,угар!J5:J10000,B158)</f>
        <v>0</v>
      </c>
      <c r="AC158" s="1312">
        <f>SUMIFS(угар!AQ5:AQ10000,угар!F5:F10000,AB4,угар!G5:G10000,E6,угар!J5:J10000,B158)</f>
        <v>0</v>
      </c>
      <c r="AD158" s="1312">
        <f>SUMIFS(угар!AQ5:AQ10000,угар!F5:F10000,AD4,угар!G5:G10000,D6,угар!J5:J10000,B158)</f>
        <v>0</v>
      </c>
      <c r="AE158" s="1312">
        <f>SUMIFS(угар!AQ5:AQ10000,угар!F5:F10000,AD4,угар!G5:G10000,E6,угар!J5:J10000,B158)</f>
        <v>0</v>
      </c>
      <c r="AF158" s="1312">
        <f>SUMIFS(угар!AQ5:AQ10000,угар!F5:F10000,AF4,угар!G5:G10000,D6,угар!J5:J10000,B158)</f>
        <v>0</v>
      </c>
      <c r="AG158" s="1312">
        <f>SUMIFS(угар!AQ5:AQ10000,угар!F5:F10000,AF4,угар!G5:G10000,E6,угар!J5:J10000,B158)</f>
        <v>0</v>
      </c>
      <c r="AH158" s="1312">
        <f>SUMIFS(угар!AQ5:AQ10000,угар!F5:F10000,AH4,угар!G5:G10000,D6,угар!J5:J10000,B158)</f>
        <v>0</v>
      </c>
      <c r="AI158" s="1312">
        <f>SUMIFS(угар!AQ5:AQ10000,угар!F5:F10000,AH4,угар!G5:G10000,E6,угар!J5:J10000,B158)</f>
        <v>0</v>
      </c>
      <c r="AJ158" s="1312">
        <f>SUMIFS(угар!AQ5:AQ10000,угар!F5:F10000,AJ4,угар!G5:G10000,D6,угар!J5:J10000,B158)</f>
        <v>0</v>
      </c>
      <c r="AK158" s="1312">
        <f>SUMIFS(угар!AQ5:AQ10000,угар!F5:F10000,AJ4,угар!G5:G10000,E6,угар!J5:J10000,B158)</f>
        <v>0</v>
      </c>
      <c r="AL158" s="1312">
        <f>SUMIFS(угар!AQ5:AQ10000,угар!F5:F10000,AL4,угар!G5:G10000,D6,угар!J5:J10000,B158)</f>
        <v>0</v>
      </c>
      <c r="AM158" s="1312">
        <f>SUMIFS(угар!AQ5:AQ10000,угар!F5:F10000,AL4,угар!G5:G10000,E6,угар!J5:J10000,B158)</f>
        <v>0</v>
      </c>
      <c r="AN158" s="1312">
        <f>SUMIFS(угар!AQ5:AQ10000,угар!F5:F10000,AN4,угар!G5:G10000,D6,угар!J5:J10000,B158)</f>
        <v>0</v>
      </c>
      <c r="AO158" s="1312">
        <f>SUMIFS(угар!AQ5:AQ10000,угар!F5:F10000,AN4,угар!G5:G10000,E6,угар!J5:J10000,B158)</f>
        <v>0</v>
      </c>
      <c r="AP158" s="1312">
        <f>SUMIFS(угар!AQ5:AQ10000,угар!F5:F10000,AP4,угар!G5:G10000,D6,угар!J5:J10000,B158)</f>
        <v>0</v>
      </c>
      <c r="AQ158" s="1312">
        <f>SUMIFS(угар!AQ5:AQ10000,угар!F5:F10000,AP4,угар!G5:G10000,E6,угар!J5:J10000,B158)</f>
        <v>0</v>
      </c>
      <c r="AR158" s="1312">
        <f>SUMIFS(угар!AQ5:AQ10000,угар!F5:F10000,AR4,угар!G5:G10000,D6,угар!J5:J10000,B158)</f>
        <v>0</v>
      </c>
      <c r="AS158" s="1312">
        <f>SUMIFS(угар!AQ5:AQ10000,угар!F5:F10000,AR4,угар!G5:G10000,E6,угар!J5:J10000,B158)</f>
        <v>0</v>
      </c>
      <c r="AT158" s="1312">
        <f>SUMIFS(угар!AQ5:AQ10000,угар!F5:F10000,AT4,угар!G5:G10000,D6,угар!J5:J10000,B158)</f>
        <v>0</v>
      </c>
      <c r="AU158" s="1312">
        <f>SUMIFS(угар!AQ5:AQ10000,угар!F5:F10000,AT4,угар!G5:G10000,E6,угар!J5:J10000,B158)</f>
        <v>0</v>
      </c>
      <c r="AV158" s="1312">
        <f>SUMIFS(угар!AQ5:AQ10000,угар!F5:F10000,AV4,угар!G5:G10000,D6,угар!J5:J10000,B158)</f>
        <v>0</v>
      </c>
      <c r="AW158" s="1312">
        <f>SUMIFS(угар!AQ5:AQ10000,угар!F5:F10000,AV4,угар!G5:G10000,E6,угар!J5:J10000,B158)</f>
        <v>0</v>
      </c>
    </row>
    <row r="159" spans="1:49" ht="48" thickBot="1">
      <c r="A159" s="1292">
        <v>17</v>
      </c>
      <c r="B159" s="210" t="s">
        <v>734</v>
      </c>
      <c r="C159" s="1292">
        <f t="shared" si="47"/>
        <v>163</v>
      </c>
      <c r="D159" s="1292">
        <f t="shared" si="43"/>
        <v>55</v>
      </c>
      <c r="E159" s="1292">
        <f t="shared" si="44"/>
        <v>108</v>
      </c>
      <c r="F159" s="1315">
        <f t="shared" si="45"/>
        <v>75</v>
      </c>
      <c r="G159" s="1315">
        <v>33</v>
      </c>
      <c r="H159" s="1337">
        <v>42</v>
      </c>
      <c r="I159" s="1351">
        <f t="shared" ref="I159:I192" si="48">SUM(J159:K159)</f>
        <v>1</v>
      </c>
      <c r="J159" s="1352">
        <f t="shared" ref="J159:J192" si="49">D159/C159*100%</f>
        <v>0.33742331288343558</v>
      </c>
      <c r="K159" s="1352">
        <f t="shared" ref="K159:K192" si="50">E159/C159*100%</f>
        <v>0.66257668711656437</v>
      </c>
      <c r="L159" s="1342">
        <f>L160+L161+L162+L163+L164+L165+L166</f>
        <v>0</v>
      </c>
      <c r="M159" s="1316">
        <f>M160+M161+M162+M163+M164+M165+M166</f>
        <v>1</v>
      </c>
      <c r="N159" s="1316">
        <f t="shared" ref="N159:AT159" si="51">N160+N161+N162+N163+N164+N165+N166</f>
        <v>0</v>
      </c>
      <c r="O159" s="1316">
        <f t="shared" si="51"/>
        <v>0</v>
      </c>
      <c r="P159" s="1316">
        <f t="shared" si="51"/>
        <v>0</v>
      </c>
      <c r="Q159" s="1316">
        <f t="shared" si="51"/>
        <v>0</v>
      </c>
      <c r="R159" s="1316">
        <f t="shared" si="51"/>
        <v>1</v>
      </c>
      <c r="S159" s="1316">
        <f t="shared" si="51"/>
        <v>19</v>
      </c>
      <c r="T159" s="1316">
        <f t="shared" si="51"/>
        <v>1</v>
      </c>
      <c r="U159" s="1316">
        <f t="shared" si="51"/>
        <v>2</v>
      </c>
      <c r="V159" s="1316">
        <f t="shared" si="51"/>
        <v>0</v>
      </c>
      <c r="W159" s="1316">
        <f t="shared" si="51"/>
        <v>18</v>
      </c>
      <c r="X159" s="1316">
        <f t="shared" si="51"/>
        <v>0</v>
      </c>
      <c r="Y159" s="1316">
        <f t="shared" si="51"/>
        <v>23</v>
      </c>
      <c r="Z159" s="1316">
        <f t="shared" si="51"/>
        <v>0</v>
      </c>
      <c r="AA159" s="1316">
        <f t="shared" si="51"/>
        <v>1</v>
      </c>
      <c r="AB159" s="1316">
        <f t="shared" si="51"/>
        <v>2</v>
      </c>
      <c r="AC159" s="1316">
        <f t="shared" si="51"/>
        <v>0</v>
      </c>
      <c r="AD159" s="1316">
        <f t="shared" si="51"/>
        <v>0</v>
      </c>
      <c r="AE159" s="1316">
        <f t="shared" si="51"/>
        <v>0</v>
      </c>
      <c r="AF159" s="1316">
        <f t="shared" si="51"/>
        <v>0</v>
      </c>
      <c r="AG159" s="1316">
        <f t="shared" si="51"/>
        <v>1</v>
      </c>
      <c r="AH159" s="1316">
        <f t="shared" si="51"/>
        <v>17</v>
      </c>
      <c r="AI159" s="1316">
        <f t="shared" si="51"/>
        <v>3</v>
      </c>
      <c r="AJ159" s="1316">
        <f t="shared" si="51"/>
        <v>0</v>
      </c>
      <c r="AK159" s="1316">
        <f t="shared" si="51"/>
        <v>8</v>
      </c>
      <c r="AL159" s="1316">
        <f t="shared" si="51"/>
        <v>0</v>
      </c>
      <c r="AM159" s="1316">
        <f t="shared" si="51"/>
        <v>0</v>
      </c>
      <c r="AN159" s="1316">
        <f t="shared" si="51"/>
        <v>7</v>
      </c>
      <c r="AO159" s="1316">
        <f t="shared" si="51"/>
        <v>12</v>
      </c>
      <c r="AP159" s="1316">
        <f t="shared" si="51"/>
        <v>0</v>
      </c>
      <c r="AQ159" s="1316">
        <f t="shared" si="51"/>
        <v>14</v>
      </c>
      <c r="AR159" s="1316">
        <f t="shared" si="51"/>
        <v>16</v>
      </c>
      <c r="AS159" s="1316">
        <f t="shared" si="51"/>
        <v>3</v>
      </c>
      <c r="AT159" s="1316">
        <f t="shared" si="51"/>
        <v>8</v>
      </c>
      <c r="AU159" s="1316">
        <f>AU160+AU161+AU162+AU163+AU164+AU165+AU166</f>
        <v>3</v>
      </c>
      <c r="AV159" s="1316">
        <f>AV160+AV161+AV162+AV163+AV164+AV165+AV166</f>
        <v>3</v>
      </c>
      <c r="AW159" s="1316">
        <f>AW160+AW161+AW162+AW163+AW164+AW165+AW166</f>
        <v>0</v>
      </c>
    </row>
    <row r="160" spans="1:49" ht="16.5" thickBot="1">
      <c r="A160" s="1298" t="s">
        <v>577</v>
      </c>
      <c r="B160" s="208" t="s">
        <v>511</v>
      </c>
      <c r="C160" s="1292">
        <f t="shared" si="47"/>
        <v>20</v>
      </c>
      <c r="D160" s="1292">
        <f t="shared" si="43"/>
        <v>10</v>
      </c>
      <c r="E160" s="1292">
        <f t="shared" si="44"/>
        <v>10</v>
      </c>
      <c r="F160" s="1315">
        <f t="shared" si="45"/>
        <v>6</v>
      </c>
      <c r="G160" s="1315">
        <v>6</v>
      </c>
      <c r="H160" s="1337">
        <v>0</v>
      </c>
      <c r="I160" s="1351">
        <f t="shared" si="48"/>
        <v>1</v>
      </c>
      <c r="J160" s="1352">
        <f t="shared" si="49"/>
        <v>0.5</v>
      </c>
      <c r="K160" s="1352">
        <f t="shared" si="50"/>
        <v>0.5</v>
      </c>
      <c r="L160" s="1340">
        <f>SUMIFS(угар!AQ5:AQ10000,угар!F5:F10000,L4,угар!G5:G10000,D6,угар!AP5:AP10000,"да",угар!D5:D10000,1)</f>
        <v>0</v>
      </c>
      <c r="M160" s="1312">
        <f>SUMIFS(угар!AQ5:AQ10000,угар!F5:F10000,L4,угар!G5:G10000,E6,угар!AP5:AP10000,"да",угар!D5:D10000,1)</f>
        <v>0</v>
      </c>
      <c r="N160" s="1312">
        <f>SUMIFS(угар!AQ5:AQ10000,угар!F5:F10000,N4,угар!G5:G10000,D6,угар!AP5:AP10000,"да",угар!D5:D10000,1)</f>
        <v>0</v>
      </c>
      <c r="O160" s="1312">
        <f>SUMIFS(угар!AQ5:AQ10000,угар!F5:F10000,N4,угар!G5:G10000,E6,угар!AP5:AP10000,"да",угар!D5:D10000,1)</f>
        <v>0</v>
      </c>
      <c r="P160" s="1312">
        <f>SUMIFS(угар!AQ5:AQ10000,угар!F5:F10000,P4,угар!G5:G10000,D6,угар!AP5:AP10000,"да",угар!D5:D10000,1)</f>
        <v>0</v>
      </c>
      <c r="Q160" s="1312">
        <f>SUMIFS(угар!AQ5:AQ10000,угар!F5:F10000,P4,угар!G5:G10000,E6,угар!AP5:AP10000,"да",угар!D5:D10000,1)</f>
        <v>0</v>
      </c>
      <c r="R160" s="1323">
        <f>SUMIFS(угар!AQ5:AQ10000,угар!F5:F10000,R4,угар!G5:G10000,D6,угар!AP5:AP10000,"да",угар!D5:D10000,1)</f>
        <v>0</v>
      </c>
      <c r="S160" s="1312">
        <f>SUMIFS(угар!AQ5:AQ10000,угар!F5:F10000,R4,угар!G5:G10000,E6,угар!AP5:AP10000,"да",угар!D5:D10000,1)</f>
        <v>0</v>
      </c>
      <c r="T160" s="1312">
        <f>SUMIFS(угар!AQ5:AQ10000,угар!F5:F10000,T4,угар!G5:G10000,D6,угар!AP5:AP10000,"да",угар!D5:D10000,1)</f>
        <v>0</v>
      </c>
      <c r="U160" s="1312">
        <f>SUMIFS(угар!AQ5:AQ10000,угар!F5:F10000,T4,угар!G5:G10000,E6,угар!AP5:AP10000,"да",угар!D5:D10000,1)</f>
        <v>0</v>
      </c>
      <c r="V160" s="1312">
        <f>SUMIFS(угар!AQ5:AQ10000,угар!F5:F10000,V4,угар!G5:G10000,D6,угар!AP5:AP10000,"да",угар!D5:D10000,1)</f>
        <v>0</v>
      </c>
      <c r="W160" s="1312">
        <f>SUMIFS(угар!AQ5:AQ10000,угар!F5:F10000,V4,угар!G5:G10000,E6,угар!AP5:AP10000,"да",угар!D5:D10000,1)</f>
        <v>5</v>
      </c>
      <c r="X160" s="1312">
        <f>SUMIFS(угар!AQ5:AQ10000,угар!F5:F10000,X4,угар!G5:G10000,D6,угар!AP5:AP10000,"да",угар!D5:D10000,1)</f>
        <v>0</v>
      </c>
      <c r="Y160" s="1312">
        <f>SUMIFS(угар!AQ5:AQ10000,угар!F5:F10000,X4,угар!G5:G10000,E6,угар!AP5:AP10000,"да",угар!D5:D10000,1)</f>
        <v>5</v>
      </c>
      <c r="Z160" s="1312">
        <f>SUMIFS(угар!AQ5:AQ10000,угар!F5:F10000,Z4,угар!G5:G10000,D6,угар!AP5:AP10000,"да",угар!D5:D10000,1)</f>
        <v>0</v>
      </c>
      <c r="AA160" s="1312">
        <f>SUMIFS(угар!AQ5:AQ10000,угар!F5:F10000,Z4,угар!G5:G10000,E6,угар!AP5:AP10000,"да",угар!D5:D10000,1)</f>
        <v>0</v>
      </c>
      <c r="AB160" s="1312">
        <f>SUMIFS(угар!AQ5:AQ10000,угар!F5:F10000,AB4,угар!G5:G10000,D6,угар!AP5:AP10000,"да",угар!D5:D10000,1)</f>
        <v>2</v>
      </c>
      <c r="AC160" s="1312">
        <f>SUMIFS(угар!AQ5:AQ10000,угар!F5:F10000,AB4,угар!G5:G10000,E6,угар!AP5:AP10000,"да",угар!D5:D10000,1)</f>
        <v>0</v>
      </c>
      <c r="AD160" s="1312">
        <f>SUMIFS(угар!AQ5:AQ10000,угар!F5:F10000,AD4,угар!G5:G10000,D6,угар!AP5:AP10000,"да",угар!D5:D10000,1)</f>
        <v>0</v>
      </c>
      <c r="AE160" s="1323">
        <f>SUMIFS(угар!AQ5:AQ10000,угар!F5:F10000,AD4,угар!G5:G10000,E6,угар!AP5:AP10000,"да",угар!D5:D10000,1)</f>
        <v>0</v>
      </c>
      <c r="AF160" s="1312">
        <f>SUMIFS(угар!AQ5:AQ10000,угар!F5:F10000,AF4,угар!G5:G10000,D6,угар!AP5:AP10000,"да",угар!D5:D10000,1)</f>
        <v>0</v>
      </c>
      <c r="AG160" s="1312">
        <f>SUMIFS(угар!AQ5:AQ10000,угар!F5:F10000,AF4,угар!G5:G10000,E6,угар!AP5:AP10000,"да",угар!D5:D10000,1)</f>
        <v>0</v>
      </c>
      <c r="AH160" s="1312">
        <f>SUMIFS(угар!AQ5:AQ10000,угар!F5:F10000,AH4,угар!G5:G10000,D6,угар!AP5:AP10000,"да",угар!D5:D10000,1)</f>
        <v>2</v>
      </c>
      <c r="AI160" s="1312">
        <f>SUMIFS(угар!AQ5:AQ10000,угар!F5:F10000,AH4,угар!G5:G10000,E6,угар!AP5:AP10000,"да",угар!D5:D10000,1)</f>
        <v>0</v>
      </c>
      <c r="AJ160" s="1312">
        <f>SUMIFS(угар!AQ5:AQ10000,угар!F5:F10000,AJ4,угар!G5:G10000,D6,угар!AP5:AP10000,"да",угар!D5:D10000,1)</f>
        <v>0</v>
      </c>
      <c r="AK160" s="1312">
        <f>SUMIFS(угар!AQ5:AQ10000,угар!F5:F10000,AJ4,угар!G5:G10000,E6,угар!AP5:AP10000,"да",угар!D5:D10000,1)</f>
        <v>0</v>
      </c>
      <c r="AL160" s="1312">
        <f>SUMIFS(угар!AQ5:AQ10000,угар!F5:F10000,AL4,угар!G5:G10000,D6,угар!AP5:AP10000,"да",угар!D5:D10000,1)</f>
        <v>0</v>
      </c>
      <c r="AM160" s="1312">
        <f>SUMIFS(угар!AQ5:AQ10000,угар!F5:F10000,AL4,угар!G5:G10000,E6,угар!AP5:AP10000,"да",угар!D5:D10000,1)</f>
        <v>0</v>
      </c>
      <c r="AN160" s="1312">
        <f>SUMIFS(угар!AQ5:AQ10000,угар!F5:F10000,AN4,угар!G5:G10000,D6,угар!AP5:AP10000,"да",угар!D5:D10000,1)</f>
        <v>0</v>
      </c>
      <c r="AO160" s="1312">
        <f>SUMIFS(угар!AQ5:AQ10000,угар!F5:F10000,AN4,угар!G5:G10000,E6,угар!AP5:AP10000,"да",угар!D5:D10000,1)</f>
        <v>0</v>
      </c>
      <c r="AP160" s="1312">
        <f>SUMIFS(угар!AQ5:AQ10000,угар!F5:F10000,AP4,угар!G5:G10000,D6,угар!AP5:AP10000,"да",угар!D5:D10000,1)</f>
        <v>0</v>
      </c>
      <c r="AQ160" s="1312">
        <f>SUMIFS(угар!AQ5:AQ10000,угар!F5:F10000,AP4,угар!G5:G10000,E6,угар!AP5:AP10000,"да",угар!D5:D10000,1)</f>
        <v>0</v>
      </c>
      <c r="AR160" s="1323">
        <f>SUMIFS(угар!AQ5:AQ10000,угар!F5:F10000,AR4,угар!G5:G10000,D6,угар!AP5:AP10000,"да",угар!D5:D10000,1)</f>
        <v>6</v>
      </c>
      <c r="AS160" s="1312">
        <f>SUMIFS(угар!AQ5:AQ10000,угар!F5:F10000,AR4,угар!G5:G10000,E6,угар!AP5:AP10000,"да",угар!D5:D10000,1)</f>
        <v>0</v>
      </c>
      <c r="AT160" s="1312">
        <f>SUMIFS(угар!AQ5:AQ10000,угар!F5:F10000,AT4,угар!G5:G10000,D6,угар!AP5:AP10000,"да",угар!D5:D10000,1)</f>
        <v>0</v>
      </c>
      <c r="AU160" s="1312">
        <f>SUMIFS(угар!AQ5:AQ10000,угар!F5:F10000,AT4,угар!G5:G10000,E6,угар!AP5:AP10000,"да",угар!D5:D10000,1)</f>
        <v>0</v>
      </c>
      <c r="AV160" s="1312">
        <f>SUMIFS(угар!AQ5:AQ10000,угар!F5:F10000,AV4,угар!G5:G10000,D6,угар!AP5:AP10000,"да",угар!D5:D10000,1)</f>
        <v>0</v>
      </c>
      <c r="AW160" s="1312">
        <f>SUMIFS(угар!AQ5:AQ10000,угар!F5:F10000,AV4,угар!G5:G10000,E6,угар!AP5:AP10000,"да",угар!D5:D10000,1)</f>
        <v>0</v>
      </c>
    </row>
    <row r="161" spans="1:49" ht="16.5" thickBot="1">
      <c r="A161" s="1298" t="s">
        <v>579</v>
      </c>
      <c r="B161" s="208" t="s">
        <v>513</v>
      </c>
      <c r="C161" s="1292">
        <f t="shared" si="47"/>
        <v>12</v>
      </c>
      <c r="D161" s="1292">
        <f t="shared" si="43"/>
        <v>7</v>
      </c>
      <c r="E161" s="1292">
        <f t="shared" si="44"/>
        <v>5</v>
      </c>
      <c r="F161" s="1315">
        <f t="shared" si="45"/>
        <v>1</v>
      </c>
      <c r="G161" s="1315">
        <v>0</v>
      </c>
      <c r="H161" s="1337">
        <v>1</v>
      </c>
      <c r="I161" s="1351">
        <f t="shared" si="48"/>
        <v>1</v>
      </c>
      <c r="J161" s="1352">
        <f t="shared" si="49"/>
        <v>0.58333333333333337</v>
      </c>
      <c r="K161" s="1352">
        <f t="shared" si="50"/>
        <v>0.41666666666666669</v>
      </c>
      <c r="L161" s="1340">
        <f>SUMIFS(угар!AQ5:AQ10000,угар!F5:F10000,L4,угар!G5:G10000,D6,угар!AP5:AP10000,"да",угар!D5:D10000,2)</f>
        <v>0</v>
      </c>
      <c r="M161" s="1312">
        <f>SUMIFS(угар!AQ5:AQ10000,угар!F5:F10000,L4,угар!G5:G10000,E6,угар!AP5:AP10000,"да",угар!D5:D10000,2)</f>
        <v>0</v>
      </c>
      <c r="N161" s="1312">
        <f>SUMIFS(угар!AQ5:AQ10000,угар!F5:F10000,N4,угар!G5:G10000,D6,угар!AP5:AP10000,"да",угар!D5:D10000,2)</f>
        <v>0</v>
      </c>
      <c r="O161" s="1312">
        <f>SUMIFS(угар!AQ5:AQ10000,угар!F5:F10000,N4,угар!G5:G10000,E6,угар!AP5:AP10000,"да",угар!D5:D10000,2)</f>
        <v>0</v>
      </c>
      <c r="P161" s="1312">
        <f>SUMIFS(угар!AQ5:AQ10000,угар!F5:F10000,P4,угар!G5:G10000,D6,угар!AP5:AP10000,"да",угар!D5:D10000,2)</f>
        <v>0</v>
      </c>
      <c r="Q161" s="1312">
        <f>SUMIFS(угар!AQ5:AQ10000,угар!F5:F10000,P4,угар!G5:G10000,E6,угар!AP5:AP10000,"да",угар!D5:D10000,2)</f>
        <v>0</v>
      </c>
      <c r="R161" s="1323">
        <f>SUMIFS(угар!AQ5:AQ10000,угар!F5:F10000,R4,угар!G5:G10000,D6,угар!AP5:AP10000,"да",угар!D5:D10000,2)</f>
        <v>0</v>
      </c>
      <c r="S161" s="1323">
        <f>SUMIFS(угар!AQ5:AQ10000,угар!F5:F10000,R4,угар!G5:G10000,E6,угар!AP5:AP10000,"да",угар!D5:D10000,2)</f>
        <v>0</v>
      </c>
      <c r="T161" s="1312">
        <f>SUMIFS(угар!AQ5:AQ10000,угар!F5:F10000,T4,угар!G5:G10000,D6,угар!AP5:AP10000,"да",угар!D5:D10000,2)</f>
        <v>0</v>
      </c>
      <c r="U161" s="1312">
        <f>SUMIFS(угар!AQ5:AQ10000,угар!F5:F10000,T4,угар!G5:G10000,E6,угар!AP5:AP10000,"да",угар!D5:D10000,2)</f>
        <v>0</v>
      </c>
      <c r="V161" s="1312">
        <f>SUMIFS(угар!AQ5:AQ10000,угар!F5:F10000,V4,угар!G5:G10000,D6,угар!AP5:AP10000,"да",угар!D5:D10000,2)</f>
        <v>0</v>
      </c>
      <c r="W161" s="1312">
        <f>SUMIFS(угар!AQ5:AQ10000,угар!F5:F10000,V4,угар!G5:G10000,E6,угар!AP5:AP10000,"да",угар!D5:D10000,2)</f>
        <v>0</v>
      </c>
      <c r="X161" s="1312">
        <f>SUMIFS(угар!AQ5:AQ10000,угар!F5:F10000,X4,угар!G5:G10000,D6,угар!AP5:AP10000,"да",угар!D5:D10000,2)</f>
        <v>0</v>
      </c>
      <c r="Y161" s="1312">
        <f>SUMIFS(угар!AQ5:AQ10000,угар!F5:F10000,X4,угар!G5:G10000,E6,угар!AP5:AP10000,"да",угар!D5:D10000,2)</f>
        <v>1</v>
      </c>
      <c r="Z161" s="1312">
        <f>SUMIFS(угар!AQ5:AQ10000,угар!F5:F10000,Z4,угар!G5:G10000,D6,угар!AP5:AP10000,"да",угар!D5:D10000,2)</f>
        <v>0</v>
      </c>
      <c r="AA161" s="1312">
        <f>SUMIFS(угар!AQ5:AQ10000,угар!F5:F10000,Z4,угар!G5:G10000,E6,угар!AP5:AP10000,"да",угар!D5:D10000,2)</f>
        <v>1</v>
      </c>
      <c r="AB161" s="1312">
        <f>SUMIFS(угар!AQ5:AQ10000,угар!F5:F10000,AB4,угар!G5:G10000,D6,угар!AP5:AP10000,"да",угар!D5:D10000,2)</f>
        <v>0</v>
      </c>
      <c r="AC161" s="1312">
        <f>SUMIFS(угар!AQ5:AQ10000,угар!F5:F10000,AB4,угар!G5:G10000,E6,угар!AP5:AP10000,"да",угар!D5:D10000,2)</f>
        <v>0</v>
      </c>
      <c r="AD161" s="1312">
        <f>SUMIFS(угар!AQ5:AQ10000,угар!F5:F10000,AD4,угар!G5:G10000,D6,угар!AP5:AP10000,"да",угар!D5:D10000,2)</f>
        <v>0</v>
      </c>
      <c r="AE161" s="1323">
        <f>SUMIFS(угар!AQ5:AQ10000,угар!F5:F10000,AD4,угар!G5:G10000,E6,угар!AP5:AP10000,"да",угар!D5:D10000,2)</f>
        <v>0</v>
      </c>
      <c r="AF161" s="1312">
        <f>SUMIFS(угар!AQ5:AQ10000,угар!F5:F10000,AF4,угар!G5:G10000,D6,угар!AP5:AP10000,"да",угар!D5:D10000,2)</f>
        <v>0</v>
      </c>
      <c r="AG161" s="1312">
        <f>SUMIFS(угар!AQ5:AQ10000,угар!F5:F10000,AF4,угар!G5:G10000,E6,угар!AP5:AP10000,"да",угар!D5:D10000,2)</f>
        <v>0</v>
      </c>
      <c r="AH161" s="1312">
        <f>SUMIFS(угар!AQ5:AQ10000,угар!F5:F10000,AH4,угар!G5:G10000,D6,угар!AP5:AP10000,"да",угар!D5:D10000,2)</f>
        <v>0</v>
      </c>
      <c r="AI161" s="1312">
        <f>SUMIFS(угар!AQ5:AQ10000,угар!F5:F10000,AH4,угар!G5:G10000,E6,угар!AP5:AP10000,"да",угар!D5:D10000,2)</f>
        <v>0</v>
      </c>
      <c r="AJ161" s="1312">
        <f>SUMIFS(угар!AQ5:AQ10000,угар!F5:F10000,AJ4,угар!G5:G10000,D6,угар!AP5:AP10000,"да",угар!D5:D10000,2)</f>
        <v>0</v>
      </c>
      <c r="AK161" s="1312">
        <f>SUMIFS(угар!AQ5:AQ10000,угар!F5:F10000,AJ4,угар!G5:G10000,E6,угар!AP5:AP10000,"да",угар!D5:D10000,2)</f>
        <v>3</v>
      </c>
      <c r="AL161" s="1312">
        <f>SUMIFS(угар!AQ5:AQ10000,угар!F5:F10000,AL4,угар!G5:G10000,D6,угар!AP5:AP10000,"да",угар!D5:D10000,2)</f>
        <v>0</v>
      </c>
      <c r="AM161" s="1312">
        <f>SUMIFS(угар!AQ5:AQ10000,угар!F5:F10000,AL4,угар!G5:G10000,E6,угар!AP5:AP10000,"да",угар!D5:D10000,2)</f>
        <v>0</v>
      </c>
      <c r="AN161" s="1312">
        <f>SUMIFS(угар!AQ5:AQ10000,угар!F5:F10000,AN4,угар!G5:G10000,D6,угар!AP5:AP10000,"да",угар!D5:D10000,2)</f>
        <v>0</v>
      </c>
      <c r="AO161" s="1312">
        <f>SUMIFS(угар!AQ5:AQ10000,угар!F5:F10000,AN4,угар!G5:G10000,E6,угар!AP5:AP10000,"да",угар!D5:D10000,2)</f>
        <v>0</v>
      </c>
      <c r="AP161" s="1312">
        <f>SUMIFS(угар!AQ5:AQ10000,угар!F5:F10000,AP4,угар!G5:G10000,D6,угар!AP5:AP10000,"да",угар!D5:D10000,2)</f>
        <v>0</v>
      </c>
      <c r="AQ161" s="1312">
        <f>SUMIFS(угар!AQ5:AQ10000,угар!F5:F10000,AP4,угар!G5:G10000,E6,угар!AP5:AP10000,"да",угар!D5:D10000,2)</f>
        <v>0</v>
      </c>
      <c r="AR161" s="1323">
        <f>SUMIFS(угар!AQ5:AQ10000,угар!F5:F10000,AR4,угар!G5:G10000,D6,угар!AP5:AP10000,"да",угар!D5:D10000,2)</f>
        <v>7</v>
      </c>
      <c r="AS161" s="1312">
        <f>SUMIFS(угар!AQ5:AQ10000,угар!F5:F10000,AR4,угар!G5:G10000,E6,угар!AP5:AP10000,"да",угар!D5:D10000,2)</f>
        <v>0</v>
      </c>
      <c r="AT161" s="1312">
        <f>SUMIFS(угар!AQ5:AQ10000,угар!F5:F10000,AT4,угар!G5:G10000,D6,угар!AP5:AP10000,"да",угар!D5:D10000,2)</f>
        <v>0</v>
      </c>
      <c r="AU161" s="1312">
        <f>SUMIFS(угар!AQ5:AQ10000,угар!F5:F10000,AT4,угар!G5:G10000,E6,угар!AP5:AP10000,"да",угар!D5:D10000,2)</f>
        <v>0</v>
      </c>
      <c r="AV161" s="1312">
        <f>SUMIFS(угар!AQ5:AQ10000,угар!F5:F10000,AV4,угар!G5:G10000,D6,угар!AP5:AP10000,"да",угар!D5:D10000,2)</f>
        <v>0</v>
      </c>
      <c r="AW161" s="1312">
        <f>SUMIFS(угар!AQ5:AQ10000,угар!F5:F10000,AV4,угар!G5:G10000,E6,угар!AP5:AP10000,"да",угар!D5:D10000,2)</f>
        <v>0</v>
      </c>
    </row>
    <row r="162" spans="1:49" ht="16.5" thickBot="1">
      <c r="A162" s="1298" t="s">
        <v>581</v>
      </c>
      <c r="B162" s="208" t="s">
        <v>515</v>
      </c>
      <c r="C162" s="1292">
        <f t="shared" si="47"/>
        <v>32</v>
      </c>
      <c r="D162" s="1292">
        <f t="shared" si="43"/>
        <v>23</v>
      </c>
      <c r="E162" s="1292">
        <f t="shared" si="44"/>
        <v>9</v>
      </c>
      <c r="F162" s="1315">
        <f t="shared" si="45"/>
        <v>18</v>
      </c>
      <c r="G162" s="1315">
        <v>16</v>
      </c>
      <c r="H162" s="1337">
        <v>2</v>
      </c>
      <c r="I162" s="1351">
        <f t="shared" si="48"/>
        <v>1</v>
      </c>
      <c r="J162" s="1352">
        <f t="shared" si="49"/>
        <v>0.71875</v>
      </c>
      <c r="K162" s="1352">
        <f t="shared" si="50"/>
        <v>0.28125</v>
      </c>
      <c r="L162" s="1340">
        <f>SUMIFS(угар!AQ5:AQ10000,угар!F5:F10000,L4,угар!G5:G10000,D6,угар!AP5:AP10000,"да",угар!D5:D10000,3)</f>
        <v>0</v>
      </c>
      <c r="M162" s="1312">
        <f>SUMIFS(угар!AQ5:AQ10000,угар!F5:F10000,L4,угар!G5:G10000,E6,угар!AP5:AP10000,"да",угар!D5:D10000,3)</f>
        <v>0</v>
      </c>
      <c r="N162" s="1312">
        <f>SUMIFS(угар!AQ5:AQ10000,угар!F5:F10000,N4,угар!G5:G10000,D6,угар!AP5:AP10000,"да",угар!D5:D10000,3)</f>
        <v>0</v>
      </c>
      <c r="O162" s="1312">
        <f>SUMIFS(угар!AQ5:AQ10000,угар!F5:F10000,N4,угар!G5:G10000,E6,угар!AP5:AP10000,"да",угар!D5:D10000,3)</f>
        <v>0</v>
      </c>
      <c r="P162" s="1312">
        <f>SUMIFS(угар!AQ5:AQ10000,угар!F5:F10000,P4,угар!G5:G10000,D6,угар!AP5:AP10000,"да",угар!D5:D10000,3)</f>
        <v>0</v>
      </c>
      <c r="Q162" s="1312">
        <f>SUMIFS(угар!AQ5:AQ10000,угар!F5:F10000,P4,угар!G5:G10000,E6,угар!AP5:AP10000,"да",угар!D5:D10000,3)</f>
        <v>0</v>
      </c>
      <c r="R162" s="1323">
        <f>SUMIFS(угар!AQ5:AQ10000,угар!F5:F10000,R4,угар!G5:G10000,D6,угар!AP5:AP10000,"да",угар!D5:D10000,3)</f>
        <v>1</v>
      </c>
      <c r="S162" s="1323">
        <f>SUMIFS(угар!AQ5:AQ10000,угар!F5:F10000,R4,угар!G5:G10000,E6,угар!AP5:AP10000,"да",угар!D5:D10000,3)</f>
        <v>0</v>
      </c>
      <c r="T162" s="1312">
        <f>SUMIFS(угар!AQ5:AQ10000,угар!F5:F10000,T4,угар!G5:G10000,D6,угар!AP5:AP10000,"да",угар!D5:D10000,3)</f>
        <v>0</v>
      </c>
      <c r="U162" s="1312">
        <f>SUMIFS(угар!AQ5:AQ10000,угар!F5:F10000,T4,угар!G5:G10000,E6,угар!AP5:AP10000,"да",угар!D5:D10000,3)</f>
        <v>0</v>
      </c>
      <c r="V162" s="1312">
        <f>SUMIFS(угар!AQ5:AQ10000,угар!F5:F10000,V4,угар!G5:G10000,D6,угар!AP5:AP10000,"да",угар!D5:D10000,3)</f>
        <v>0</v>
      </c>
      <c r="W162" s="1312">
        <f>SUMIFS(угар!AQ5:AQ10000,угар!F5:F10000,V4,угар!G5:G10000,E6,угар!AP5:AP10000,"да",угар!D5:D10000,3)</f>
        <v>4</v>
      </c>
      <c r="X162" s="1312">
        <f>SUMIFS(угар!AQ5:AQ10000,угар!F5:F10000,X4,угар!G5:G10000,D6,угар!AP5:AP10000,"да",угар!D5:D10000,3)</f>
        <v>0</v>
      </c>
      <c r="Y162" s="1312">
        <f>SUMIFS(угар!AQ5:AQ10000,угар!F5:F10000,X4,угар!G5:G10000,E6,угар!AP5:AP10000,"да",угар!D5:D10000,3)</f>
        <v>2</v>
      </c>
      <c r="Z162" s="1312">
        <f>SUMIFS(угар!AQ5:AQ10000,угар!F5:F10000,Z4,угар!G5:G10000,D6,угар!AP5:AP10000,"да",угар!D5:D10000,3)</f>
        <v>0</v>
      </c>
      <c r="AA162" s="1323">
        <f>SUMIFS(угар!AQ5:AQ10000,угар!F5:F10000,Z4,угар!G5:G10000,E6,угар!AP5:AP10000,"да",угар!D5:D10000,3)</f>
        <v>0</v>
      </c>
      <c r="AB162" s="1312">
        <f>SUMIFS(угар!AQ5:AQ10000,угар!F5:F10000,AB4,угар!G5:G10000,D6,угар!AP5:AP10000,"да",угар!D5:D10000,3)</f>
        <v>0</v>
      </c>
      <c r="AC162" s="1312">
        <f>SUMIFS(угар!AQ5:AQ10000,угар!F5:F10000,AB4,угар!G5:G10000,E6,угар!AP5:AP10000,"да",угар!D5:D10000,3)</f>
        <v>0</v>
      </c>
      <c r="AD162" s="1312">
        <f>SUMIFS(угар!AQ5:AQ10000,угар!F5:F10000,AD4,угар!G5:G10000,D6,угар!AP5:AP10000,"да",угар!D5:D10000,3)</f>
        <v>0</v>
      </c>
      <c r="AE162" s="1312">
        <f>SUMIFS(угар!AQ5:AQ10000,угар!F5:F10000,AD4,угар!G5:G10000,E6,угар!AP5:AP10000,"да",угар!D5:D10000,3)</f>
        <v>0</v>
      </c>
      <c r="AF162" s="1312">
        <f>SUMIFS(угар!AQ5:AQ10000,угар!F5:F10000,AF4,угар!G5:G10000,D6,угар!AP5:AP10000,"да",угар!D5:D10000,3)</f>
        <v>0</v>
      </c>
      <c r="AG162" s="1312">
        <f>SUMIFS(угар!AQ5:AQ10000,угар!F5:F10000,AF4,угар!G5:G10000,E6,угар!AP5:AP10000,"да",угар!D5:D10000,3)</f>
        <v>1</v>
      </c>
      <c r="AH162" s="1312">
        <f>SUMIFS(угар!AQ5:AQ10000,угар!F5:F10000,AH4,угар!G5:G10000,D6,угар!AP5:AP10000,"да",угар!D5:D10000,3)</f>
        <v>8</v>
      </c>
      <c r="AI162" s="1312">
        <f>SUMIFS(угар!AQ5:AQ10000,угар!F5:F10000,AH4,угар!G5:G10000,E6,угар!AP5:AP10000,"да",угар!D5:D10000,3)</f>
        <v>0</v>
      </c>
      <c r="AJ162" s="1312">
        <f>SUMIFS(угар!AQ5:AQ10000,угар!F5:F10000,AJ4,угар!G5:G10000,D6,угар!AP5:AP10000,"да",угар!D5:D10000,3)</f>
        <v>0</v>
      </c>
      <c r="AK162" s="1312">
        <f>SUMIFS(угар!AQ5:AQ10000,угар!F5:F10000,AJ4,угар!G5:G10000,E6,угар!AP5:AP10000,"да",угар!D5:D10000,3)</f>
        <v>2</v>
      </c>
      <c r="AL162" s="1312">
        <f>SUMIFS(угар!AQ5:AQ10000,угар!F5:F10000,AL4,угар!G5:G10000,D6,угар!AP5:AP10000,"да",угар!D5:D10000,3)</f>
        <v>0</v>
      </c>
      <c r="AM162" s="1312">
        <f>SUMIFS(угар!AQ5:AQ10000,угар!F5:F10000,AL4,угар!G5:G10000,E6,угар!AP5:AP10000,"да",угар!D5:D10000,3)</f>
        <v>0</v>
      </c>
      <c r="AN162" s="1312">
        <f>SUMIFS(угар!AQ5:AQ10000,угар!F5:F10000,AN4,угар!G5:G10000,D6,угар!AP5:AP10000,"да",угар!D5:D10000,3)</f>
        <v>3</v>
      </c>
      <c r="AO162" s="1312">
        <f>SUMIFS(угар!AQ5:AQ10000,угар!F5:F10000,AN4,угар!G5:G10000,E6,угар!AP5:AP10000,"да",угар!D5:D10000,3)</f>
        <v>0</v>
      </c>
      <c r="AP162" s="1312">
        <f>SUMIFS(угар!AQ5:AQ10000,угар!F5:F10000,AP4,угар!G5:G10000,D6,угар!AP5:AP10000,"да",угар!D5:D10000,3)</f>
        <v>0</v>
      </c>
      <c r="AQ162" s="1312">
        <f>SUMIFS(угар!AQ5:AQ10000,угар!F5:F10000,AP4,угар!G5:G10000,E6,угар!AP5:AP10000,"да",угар!D5:D10000,3)</f>
        <v>0</v>
      </c>
      <c r="AR162" s="1323">
        <f>SUMIFS(угар!AQ5:AQ10000,угар!F5:F10000,AR4,угар!G5:G10000,D6,угар!AP5:AP10000,"да",угар!D5:D10000,3)</f>
        <v>0</v>
      </c>
      <c r="AS162" s="1312">
        <f>SUMIFS(угар!AQ5:AQ10000,угар!F5:F10000,AR4,угар!G5:G10000,E6,угар!AP5:AP10000,"да",угар!D5:D10000,3)</f>
        <v>0</v>
      </c>
      <c r="AT162" s="1312">
        <f>SUMIFS(угар!AQ5:AQ10000,угар!F5:F10000,AT4,угар!G5:G10000,D6,угар!AP5:AP10000,"да",угар!D5:D10000,3)</f>
        <v>8</v>
      </c>
      <c r="AU162" s="1312">
        <f>SUMIFS(угар!AQ5:AQ10000,угар!F5:F10000,AT4,угар!G5:G10000,E6,угар!AP5:AP10000,"да",угар!D5:D10000,3)</f>
        <v>0</v>
      </c>
      <c r="AV162" s="1312">
        <f>SUMIFS(угар!AQ5:AQ10000,угар!F5:F10000,AV4,угар!G5:G10000,D6,угар!AP5:AP10000,"да",угар!D5:D10000,3)</f>
        <v>3</v>
      </c>
      <c r="AW162" s="1312">
        <f>SUMIFS(угар!AQ5:AQ10000,угар!F5:F10000,AV4,угар!G5:G10000,E6,угар!AP5:AP10000,"да",угар!D5:D10000,3)</f>
        <v>0</v>
      </c>
    </row>
    <row r="163" spans="1:49" ht="16.5" thickBot="1">
      <c r="A163" s="1298" t="s">
        <v>583</v>
      </c>
      <c r="B163" s="208" t="s">
        <v>517</v>
      </c>
      <c r="C163" s="1292">
        <f t="shared" si="47"/>
        <v>20</v>
      </c>
      <c r="D163" s="1292">
        <f t="shared" si="43"/>
        <v>4</v>
      </c>
      <c r="E163" s="1292">
        <f t="shared" si="44"/>
        <v>16</v>
      </c>
      <c r="F163" s="1315">
        <f t="shared" si="45"/>
        <v>13</v>
      </c>
      <c r="G163" s="1315">
        <v>4</v>
      </c>
      <c r="H163" s="1337">
        <v>9</v>
      </c>
      <c r="I163" s="1351">
        <f t="shared" si="48"/>
        <v>1</v>
      </c>
      <c r="J163" s="1352">
        <f t="shared" si="49"/>
        <v>0.2</v>
      </c>
      <c r="K163" s="1352">
        <f t="shared" si="50"/>
        <v>0.8</v>
      </c>
      <c r="L163" s="1340">
        <f>SUMIFS(угар!AQ5:AQ10000,угар!F5:F10000,L4,угар!G5:G10000,D6,угар!AP5:AP10000,"да",угар!D5:D10000,4)</f>
        <v>0</v>
      </c>
      <c r="M163" s="1312">
        <f>SUMIFS(угар!AQ5:AQ10000,угар!F5:F10000,L4,угар!G5:G10000,E6,угар!AP5:AP10000,"да",угар!D5:D10000,4)</f>
        <v>0</v>
      </c>
      <c r="N163" s="1312">
        <f>SUMIFS(угар!AQ5:AQ10000,угар!F5:F10000,N4,угар!G5:G10000,D6,угар!AP5:AP10000,"да",угар!D5:D10000,4)</f>
        <v>0</v>
      </c>
      <c r="O163" s="1312">
        <f>SUMIFS(угар!AQ5:AQ10000,угар!F5:F10000,N4,угар!G5:G10000,E6,угар!AP5:AP10000,"да",угар!D5:D10000,4)</f>
        <v>0</v>
      </c>
      <c r="P163" s="1312">
        <f>SUMIFS(угар!AQ5:AQ10000,угар!F5:F10000,P4,угар!G5:G10000,D6,угар!AP5:AP10000,"да",угар!D5:D10000,4)</f>
        <v>0</v>
      </c>
      <c r="Q163" s="1312">
        <f>SUMIFS(угар!AQ5:AQ10000,угар!F5:F10000,P4,угар!G5:G10000,E6,угар!AP5:AP10000,"да",угар!D5:D10000,4)</f>
        <v>0</v>
      </c>
      <c r="R163" s="1323">
        <f>SUMIFS(угар!AQ5:AQ10000,угар!F5:F10000,R4,угар!G5:G10000,D6,угар!AP5:AP10000,"да",угар!D5:D10000,4)</f>
        <v>0</v>
      </c>
      <c r="S163" s="1323">
        <f>SUMIFS(угар!AQ5:AQ10000,угар!F5:F10000,R4,угар!G5:G10000,E6,угар!AP5:AP10000,"да",угар!D5:D10000,4)</f>
        <v>5</v>
      </c>
      <c r="T163" s="1312">
        <f>SUMIFS(угар!AQ5:AQ10000,угар!F5:F10000,T4,угар!G5:G10000,D6,угар!AP5:AP10000,"да",угар!D5:D10000,4)</f>
        <v>0</v>
      </c>
      <c r="U163" s="1312">
        <f>SUMIFS(угар!AQ5:AQ10000,угар!F5:F10000,T4,угар!G5:G10000,E6,угар!AP5:AP10000,"да",угар!D5:D10000,4)</f>
        <v>0</v>
      </c>
      <c r="V163" s="1312">
        <f>SUMIFS(угар!AQ5:AQ10000,угар!F5:F10000,V4,угар!G5:G10000,D6,угар!AP5:AP10000,"да",угар!D5:D10000,4)</f>
        <v>0</v>
      </c>
      <c r="W163" s="1312">
        <f>SUMIFS(угар!AQ5:AQ10000,угар!F5:F10000,V4,угар!G5:G10000,E6,угар!AP5:AP10000,"да",угар!D5:D10000,4)</f>
        <v>0</v>
      </c>
      <c r="X163" s="1312">
        <f>SUMIFS(угар!AQ5:AQ10000,угар!F5:F10000,X4,угар!G5:G10000,D6,угар!AP5:AP10000,"да",угар!D5:D10000,4)</f>
        <v>0</v>
      </c>
      <c r="Y163" s="1323">
        <f>SUMIFS(угар!AQ5:AQ10000,угар!F5:F10000,X4,угар!G5:G10000,E6,угар!AP5:AP10000,"да",угар!D5:D10000,4)</f>
        <v>8</v>
      </c>
      <c r="Z163" s="1312">
        <f>SUMIFS(угар!AQ5:AQ10000,угар!F5:F10000,Z4,угар!G5:G10000,D6,угар!AP5:AP10000,"да",угар!D5:D10000,4)</f>
        <v>0</v>
      </c>
      <c r="AA163" s="1312">
        <f>SUMIFS(угар!AQ5:AQ10000,угар!F5:F10000,Z4,угар!G5:G10000,E6,угар!AP5:AP10000,"да",угар!D5:D10000,4)</f>
        <v>0</v>
      </c>
      <c r="AB163" s="1312">
        <f>SUMIFS(угар!AQ5:AQ10000,угар!F5:F10000,AB4,угар!G5:G10000,D6,угар!AP5:AP10000,"да",угар!D5:D10000,4)</f>
        <v>0</v>
      </c>
      <c r="AC163" s="1312">
        <f>SUMIFS(угар!AQ5:AQ10000,угар!F5:F10000,AB4,угар!G5:G10000,E6,угар!AP5:AP10000,"да",угар!D5:D10000,4)</f>
        <v>0</v>
      </c>
      <c r="AD163" s="1312">
        <f>SUMIFS(угар!AQ5:AQ10000,угар!F5:F10000,AD4,угар!G5:G10000,D6,угар!AP5:AP10000,"да",угар!D5:D10000,4)</f>
        <v>0</v>
      </c>
      <c r="AE163" s="1312">
        <f>SUMIFS(угар!AQ5:AQ10000,угар!F5:F10000,AD4,угар!G5:G10000,E6,угар!AP5:AP10000,"да",угар!D5:D10000,4)</f>
        <v>0</v>
      </c>
      <c r="AF163" s="1312">
        <f>SUMIFS(угар!AQ5:AQ10000,угар!F5:F10000,AF4,угар!G5:G10000,D6,угар!AP5:AP10000,"да",угар!D5:D10000,4)</f>
        <v>0</v>
      </c>
      <c r="AG163" s="1312">
        <f>SUMIFS(угар!AQ5:AQ10000,угар!F5:F10000,AF4,угар!G5:G10000,E6,угар!AP5:AP10000,"да",угар!D5:D10000,4)</f>
        <v>0</v>
      </c>
      <c r="AH163" s="1323">
        <f>SUMIFS(угар!AQ5:AQ10000,угар!F5:F10000,AH4,угар!G5:G10000,D6,угар!AP5:AP10000,"да",угар!D5:D10000,4)</f>
        <v>4</v>
      </c>
      <c r="AI163" s="1312">
        <f>SUMIFS(угар!AQ5:AQ10000,угар!F5:F10000,AH4,угар!G5:G10000,E6,угар!AP5:AP10000,"да",угар!D5:D10000,4)</f>
        <v>0</v>
      </c>
      <c r="AJ163" s="1312">
        <f>SUMIFS(угар!AQ5:AQ10000,угар!F5:F10000,AJ4,угар!G5:G10000,D6,угар!AP5:AP10000,"да",угар!D5:D10000,4)</f>
        <v>0</v>
      </c>
      <c r="AK163" s="1312">
        <f>SUMIFS(угар!AQ5:AQ10000,угар!F5:F10000,AJ4,угар!G5:G10000,E6,угар!AP5:AP10000,"да",угар!D5:D10000,4)</f>
        <v>0</v>
      </c>
      <c r="AL163" s="1312">
        <f>SUMIFS(угар!AQ5:AQ10000,угар!F5:F10000,AL4,угар!G5:G10000,D6,угар!AP5:AP10000,"да",угар!D5:D10000,4)</f>
        <v>0</v>
      </c>
      <c r="AM163" s="1312">
        <f>SUMIFS(угар!AQ5:AQ10000,угар!F5:F10000,AL4,угар!G5:G10000,E6,угар!AP5:AP10000,"да",угар!D5:D10000,4)</f>
        <v>0</v>
      </c>
      <c r="AN163" s="1312">
        <f>SUMIFS(угар!AQ5:AQ10000,угар!F5:F10000,AN4,угар!G5:G10000,D6,угар!AP5:AP10000,"да",угар!D5:D10000,4)</f>
        <v>0</v>
      </c>
      <c r="AO163" s="1312">
        <f>SUMIFS(угар!AQ5:AQ10000,угар!F5:F10000,AN4,угар!G5:G10000,E6,угар!AP5:AP10000,"да",угар!D5:D10000,4)</f>
        <v>0</v>
      </c>
      <c r="AP163" s="1312">
        <f>SUMIFS(угар!AQ5:AQ10000,угар!F5:F10000,AP4,угар!G5:G10000,D6,угар!AP5:AP10000,"да",угар!D5:D10000,4)</f>
        <v>0</v>
      </c>
      <c r="AQ163" s="1312">
        <f>SUMIFS(угар!AQ5:AQ10000,угар!F5:F10000,AP4,угар!G5:G10000,E6,угар!AP5:AP10000,"да",угар!D5:D10000,4)</f>
        <v>1</v>
      </c>
      <c r="AR163" s="1323">
        <f>SUMIFS(угар!AQ5:AQ10000,угар!F5:F10000,AR4,угар!G5:G10000,D6,угар!AP5:AP10000,"да",угар!D5:D10000,4)</f>
        <v>0</v>
      </c>
      <c r="AS163" s="1312">
        <f>SUMIFS(угар!AQ5:AQ10000,угар!F5:F10000,AR4,угар!G5:G10000,E6,угар!AP5:AP10000,"да",угар!D5:D10000,4)</f>
        <v>2</v>
      </c>
      <c r="AT163" s="1312">
        <f>SUMIFS(угар!AQ5:AQ10000,угар!F5:F10000,AT4,угар!G5:G10000,D6,угар!AP5:AP10000,"да",угар!D5:D10000,4)</f>
        <v>0</v>
      </c>
      <c r="AU163" s="1312">
        <f>SUMIFS(угар!AQ5:AQ10000,угар!F5:F10000,AT4,угар!G5:G10000,E6,угар!AP5:AP10000,"да",угар!D5:D10000,4)</f>
        <v>0</v>
      </c>
      <c r="AV163" s="1312">
        <f>SUMIFS(угар!AQ5:AQ10000,угар!F5:F10000,AV4,угар!G5:G10000,D6,угар!AP5:AP10000,"да",угар!D5:D10000,4)</f>
        <v>0</v>
      </c>
      <c r="AW163" s="1312">
        <f>SUMIFS(угар!AQ5:AQ10000,угар!F5:F10000,AV4,угар!G5:G10000,E6,угар!AP5:AP10000,"да",угар!D5:D10000,4)</f>
        <v>0</v>
      </c>
    </row>
    <row r="164" spans="1:49" ht="16.5" thickBot="1">
      <c r="A164" s="1298" t="s">
        <v>585</v>
      </c>
      <c r="B164" s="208" t="s">
        <v>519</v>
      </c>
      <c r="C164" s="1292">
        <f t="shared" si="47"/>
        <v>27</v>
      </c>
      <c r="D164" s="1292">
        <f t="shared" si="43"/>
        <v>5</v>
      </c>
      <c r="E164" s="1292">
        <f t="shared" si="44"/>
        <v>22</v>
      </c>
      <c r="F164" s="1315">
        <f t="shared" si="45"/>
        <v>16</v>
      </c>
      <c r="G164" s="1315">
        <v>3</v>
      </c>
      <c r="H164" s="1337">
        <v>13</v>
      </c>
      <c r="I164" s="1351">
        <f t="shared" si="48"/>
        <v>1</v>
      </c>
      <c r="J164" s="1352">
        <f t="shared" si="49"/>
        <v>0.18518518518518517</v>
      </c>
      <c r="K164" s="1352">
        <f t="shared" si="50"/>
        <v>0.81481481481481477</v>
      </c>
      <c r="L164" s="1340">
        <f>SUMIFS(угар!AQ5:AQ10000,угар!F5:F10000,L4,угар!G5:G10000,D6,угар!AP5:AP10000,"да",угар!D5:D10000,5)</f>
        <v>0</v>
      </c>
      <c r="M164" s="1312">
        <f>SUMIFS(угар!AQ5:AQ10000,угар!F5:F10000,L4,угар!G5:G10000,E6,угар!AP5:AP10000,"да",угар!D5:D10000,5)</f>
        <v>0</v>
      </c>
      <c r="N164" s="1312">
        <f>SUMIFS(угар!AQ5:AQ10000,угар!F5:F10000,N4,угар!G5:G10000,D6,угар!AP5:AP10000,"да",угар!D5:D10000,5)</f>
        <v>0</v>
      </c>
      <c r="O164" s="1312">
        <f>SUMIFS(угар!AQ5:AQ10000,угар!F5:F10000,N4,угар!G5:G10000,E6,угар!AP5:AP10000,"да",угар!D5:D10000,5)</f>
        <v>0</v>
      </c>
      <c r="P164" s="1312">
        <f>SUMIFS(угар!AQ5:AQ10000,угар!F5:F10000,P4,угар!G5:G10000,D6,угар!AP5:AP10000,"да",угар!D5:D10000,5)</f>
        <v>0</v>
      </c>
      <c r="Q164" s="1312">
        <f>SUMIFS(угар!AQ5:AQ10000,угар!F5:F10000,P4,угар!G5:G10000,E6,угар!AP5:AP10000,"да",угар!D5:D10000,5)</f>
        <v>0</v>
      </c>
      <c r="R164" s="1323">
        <f>SUMIFS(угар!AQ5:AQ10000,угар!F5:F10000,R4,угар!G5:G10000,D6,угар!AP5:AP10000,"да",угар!D5:D10000,5)</f>
        <v>0</v>
      </c>
      <c r="S164" s="1323">
        <f>SUMIFS(угар!AQ5:AQ10000,угар!F5:F10000,R4,угар!G5:G10000,E6,угар!AP5:AP10000,"да",угар!D5:D10000,5)</f>
        <v>3</v>
      </c>
      <c r="T164" s="1312">
        <f>SUMIFS(угар!AQ5:AQ10000,угар!F5:F10000,T4,угар!G5:G10000,D6,угар!AP5:AP10000,"да",угар!D5:D10000,5)</f>
        <v>0</v>
      </c>
      <c r="U164" s="1312">
        <f>SUMIFS(угар!AQ5:AQ10000,угар!F5:F10000,T4,угар!G5:G10000,E6,угар!AP5:AP10000,"да",угар!D5:D10000,5)</f>
        <v>0</v>
      </c>
      <c r="V164" s="1312">
        <f>SUMIFS(угар!AQ5:AQ10000,угар!F5:F10000,V4,угар!G5:G10000,D6,угар!AP5:AP10000,"да",угар!D5:D10000,5)</f>
        <v>0</v>
      </c>
      <c r="W164" s="1312">
        <f>SUMIFS(угар!AQ5:AQ10000,угар!F5:F10000,V4,угар!G5:G10000,E6,угар!AP5:AP10000,"да",угар!D5:D10000,5)</f>
        <v>6</v>
      </c>
      <c r="X164" s="1312">
        <f>SUMIFS(угар!AQ5:AQ10000,угар!F5:F10000,X4,угар!G5:G10000,D6,угар!AP5:AP10000,"да",угар!D5:D10000,5)</f>
        <v>0</v>
      </c>
      <c r="Y164" s="1323">
        <f>SUMIFS(угар!AQ5:AQ10000,угар!F5:F10000,X4,угар!G5:G10000,E6,угар!AP5:AP10000,"да",угар!D5:D10000,5)</f>
        <v>1</v>
      </c>
      <c r="Z164" s="1312">
        <f>SUMIFS(угар!AQ5:AQ10000,угар!F5:F10000,Z4,угар!G5:G10000,D6,угар!AP5:AP10000,"да",угар!D5:D10000,5)</f>
        <v>0</v>
      </c>
      <c r="AA164" s="1312">
        <f>SUMIFS(угар!AQ5:AQ10000,угар!F5:F10000,Z4,угар!G5:G10000,E6,угар!AP5:AP10000,"да",угар!D5:D10000,5)</f>
        <v>0</v>
      </c>
      <c r="AB164" s="1312">
        <f>SUMIFS(угар!AQ5:AQ10000,угар!F5:F10000,AB4,угар!G5:G10000,D6,угар!AP5:AP10000,"да",угар!D5:D10000,5)</f>
        <v>0</v>
      </c>
      <c r="AC164" s="1312">
        <f>SUMIFS(угар!AQ5:AQ10000,угар!F5:F10000,AB4,угар!G5:G10000,E6,угар!AP5:AP10000,"да",угар!D5:D10000,5)</f>
        <v>0</v>
      </c>
      <c r="AD164" s="1312">
        <f>SUMIFS(угар!AQ5:AQ10000,угар!F5:F10000,AD4,угар!G5:G10000,D6,угар!AP5:AP10000,"да",угар!D5:D10000,5)</f>
        <v>0</v>
      </c>
      <c r="AE164" s="1312">
        <f>SUMIFS(угар!AQ5:AQ10000,угар!F5:F10000,AD4,угар!G5:G10000,E6,угар!AP5:AP10000,"да",угар!D5:D10000,5)</f>
        <v>0</v>
      </c>
      <c r="AF164" s="1312">
        <f>SUMIFS(угар!AQ5:AQ10000,угар!F5:F10000,AF4,угар!G5:G10000,D6,угар!AP5:AP10000,"да",угар!D5:D10000,5)</f>
        <v>0</v>
      </c>
      <c r="AG164" s="1312">
        <f>SUMIFS(угар!AQ5:AQ10000,угар!F5:F10000,AF4,угар!G5:G10000,E6,угар!AP5:AP10000,"да",угар!D5:D10000,5)</f>
        <v>0</v>
      </c>
      <c r="AH164" s="1312">
        <f>SUMIFS(угар!AQ5:AQ10000,угар!F5:F10000,AH4,угар!G5:G10000,D6,угар!AP5:AP10000,"да",угар!D5:D10000,5)</f>
        <v>3</v>
      </c>
      <c r="AI164" s="1312">
        <f>SUMIFS(угар!AQ5:AQ10000,угар!F5:F10000,AH4,угар!G5:G10000,E6,угар!AP5:AP10000,"да",угар!D5:D10000,5)</f>
        <v>0</v>
      </c>
      <c r="AJ164" s="1312">
        <f>SUMIFS(угар!AQ5:AQ10000,угар!F5:F10000,AJ4,угар!G5:G10000,D6,угар!AP5:AP10000,"да",угар!D5:D10000,5)</f>
        <v>0</v>
      </c>
      <c r="AK164" s="1312">
        <f>SUMIFS(угар!AQ5:AQ10000,угар!F5:F10000,AJ4,угар!G5:G10000,E6,угар!AP5:AP10000,"да",угар!D5:D10000,5)</f>
        <v>3</v>
      </c>
      <c r="AL164" s="1312">
        <f>SUMIFS(угар!AQ5:AQ10000,угар!F5:F10000,AL4,угар!G5:G10000,D6,угар!AP5:AP10000,"да",угар!D5:D10000,5)</f>
        <v>0</v>
      </c>
      <c r="AM164" s="1312">
        <f>SUMIFS(угар!AQ5:AQ10000,угар!F5:F10000,AL4,угар!G5:G10000,E6,угар!AP5:AP10000,"да",угар!D5:D10000,5)</f>
        <v>0</v>
      </c>
      <c r="AN164" s="1312">
        <f>SUMIFS(угар!AQ5:AQ10000,угар!F5:F10000,AN4,угар!G5:G10000,D6,угар!AP5:AP10000,"да",угар!D5:D10000,5)</f>
        <v>2</v>
      </c>
      <c r="AO164" s="1312">
        <f>SUMIFS(угар!AQ5:AQ10000,угар!F5:F10000,AN4,угар!G5:G10000,E6,угар!AP5:AP10000,"да",угар!D5:D10000,5)</f>
        <v>8</v>
      </c>
      <c r="AP164" s="1312">
        <f>SUMIFS(угар!AQ5:AQ10000,угар!F5:F10000,AP4,угар!G5:G10000,D6,угар!AP5:AP10000,"да",угар!D5:D10000,5)</f>
        <v>0</v>
      </c>
      <c r="AQ164" s="1312">
        <f>SUMIFS(угар!AQ5:AQ10000,угар!F5:F10000,AP4,угар!G5:G10000,E6,угар!AP5:AP10000,"да",угар!D5:D10000,5)</f>
        <v>1</v>
      </c>
      <c r="AR164" s="1323">
        <f>SUMIFS(угар!AQ5:AQ10000,угар!F5:F10000,AR4,угар!G5:G10000,D6,угар!AP5:AP10000,"да",угар!D5:D10000,5)</f>
        <v>0</v>
      </c>
      <c r="AS164" s="1312">
        <f>SUMIFS(угар!AQ5:AQ10000,угар!F5:F10000,AR4,угар!G5:G10000,E6,угар!AP5:AP10000,"да",угар!D5:D10000,5)</f>
        <v>0</v>
      </c>
      <c r="AT164" s="1312">
        <f>SUMIFS(угар!AQ5:AQ10000,угар!F5:F10000,AT4,угар!G5:G10000,D6,угар!AP5:AP10000,"да",угар!D5:D10000,5)</f>
        <v>0</v>
      </c>
      <c r="AU164" s="1312">
        <f>SUMIFS(угар!AQ5:AQ10000,угар!F5:F10000,AT4,угар!G5:G10000,E6,угар!AP5:AP10000,"да",угар!D5:D10000,5)</f>
        <v>0</v>
      </c>
      <c r="AV164" s="1312">
        <f>SUMIFS(угар!AQ5:AQ10000,угар!F5:F10000,AV4,угар!G5:G10000,D6,угар!AP5:AP10000,"да",угар!D5:D10000,5)</f>
        <v>0</v>
      </c>
      <c r="AW164" s="1312">
        <f>SUMIFS(угар!AQ5:AQ10000,угар!F5:F10000,AV4,угар!G5:G10000,E6,угар!AP5:AP10000,"да",угар!D5:D10000,5)</f>
        <v>0</v>
      </c>
    </row>
    <row r="165" spans="1:49" ht="16.5" thickBot="1">
      <c r="A165" s="1298" t="s">
        <v>587</v>
      </c>
      <c r="B165" s="208" t="s">
        <v>521</v>
      </c>
      <c r="C165" s="1292">
        <f t="shared" si="47"/>
        <v>19</v>
      </c>
      <c r="D165" s="1292">
        <f t="shared" si="43"/>
        <v>2</v>
      </c>
      <c r="E165" s="1292">
        <f t="shared" si="44"/>
        <v>17</v>
      </c>
      <c r="F165" s="1315">
        <f t="shared" si="45"/>
        <v>13</v>
      </c>
      <c r="G165" s="1315">
        <v>0</v>
      </c>
      <c r="H165" s="1337">
        <v>13</v>
      </c>
      <c r="I165" s="1351">
        <f t="shared" si="48"/>
        <v>1</v>
      </c>
      <c r="J165" s="1352">
        <f t="shared" si="49"/>
        <v>0.10526315789473684</v>
      </c>
      <c r="K165" s="1352">
        <f t="shared" si="50"/>
        <v>0.89473684210526316</v>
      </c>
      <c r="L165" s="1340">
        <f>SUMIFS(угар!AQ5:AQ10000,угар!F5:F10000,L4,угар!G5:G10000,D6,угар!AP5:AP10000,"да",угар!D5:D10000,6)</f>
        <v>0</v>
      </c>
      <c r="M165" s="1312">
        <f>SUMIFS(угар!AQ5:AQ10000,угар!F5:F10000,L4,угар!G5:G10000,E6,угар!AP5:AP10000,"да",угар!D5:D10000,6)</f>
        <v>0</v>
      </c>
      <c r="N165" s="1312">
        <f>SUMIFS(угар!AQ5:AQ10000,угар!F5:F10000,N4,угар!G5:G10000,D6,угар!AP5:AP10000,"да",угар!D5:D10000,6)</f>
        <v>0</v>
      </c>
      <c r="O165" s="1312">
        <f>SUMIFS(угар!AQ5:AQ10000,угар!F5:F10000,N4,угар!G5:G10000,E6,угар!AP5:AP10000,"да",угар!D5:D10000,6)</f>
        <v>0</v>
      </c>
      <c r="P165" s="1312">
        <f>SUMIFS(угар!AQ5:AQ10000,угар!F5:F10000,P4,угар!G5:G10000,D6,угар!AP5:AP10000,"да",угар!D5:D10000,6)</f>
        <v>0</v>
      </c>
      <c r="Q165" s="1312">
        <f>SUMIFS(угар!AQ5:AQ10000,угар!F5:F10000,P4,угар!G5:G10000,E6,угар!AP5:AP10000,"да",угар!D5:D10000,6)</f>
        <v>0</v>
      </c>
      <c r="R165" s="1323">
        <f>SUMIFS(угар!AQ5:AQ10000,угар!F5:F10000,R4,угар!G5:G10000,D6,угар!AP5:AP10000,"да",угар!D5:D10000,6)</f>
        <v>0</v>
      </c>
      <c r="S165" s="1323">
        <f>SUMIFS(угар!AQ5:AQ10000,угар!F5:F10000,R4,угар!G5:G10000,E6,угар!AP5:AP10000,"да",угар!D5:D10000,6)</f>
        <v>3</v>
      </c>
      <c r="T165" s="1312">
        <f>SUMIFS(угар!AQ5:AQ10000,угар!F5:F10000,T4,угар!G5:G10000,D6,угар!AP5:AP10000,"да",угар!D5:D10000,6)</f>
        <v>0</v>
      </c>
      <c r="U165" s="1312">
        <f>SUMIFS(угар!AQ5:AQ10000,угар!F5:F10000,T4,угар!G5:G10000,E6,угар!AP5:AP10000,"да",угар!D5:D10000,6)</f>
        <v>0</v>
      </c>
      <c r="V165" s="1312">
        <f>SUMIFS(угар!AQ5:AQ10000,угар!F5:F10000,V4,угар!G5:G10000,D6,угар!AP5:AP10000,"да",угар!D5:D10000,6)</f>
        <v>0</v>
      </c>
      <c r="W165" s="1312">
        <f>SUMIFS(угар!AQ5:AQ10000,угар!F5:F10000,V4,угар!G5:G10000,E6,угар!AP5:AP10000,"да",угар!D5:D10000,6)</f>
        <v>0</v>
      </c>
      <c r="X165" s="1312">
        <f>SUMIFS(угар!AQ5:AQ10000,угар!F5:F10000,X4,угар!G5:G10000,D6,угар!AP5:AP10000,"да",угар!D5:D10000,6)</f>
        <v>0</v>
      </c>
      <c r="Y165" s="1323">
        <f>SUMIFS(угар!AQ5:AQ10000,угар!F5:F10000,X4,угар!G5:G10000,E6,угар!AP5:AP10000,"да",угар!D5:D10000,6)</f>
        <v>0</v>
      </c>
      <c r="Z165" s="1312">
        <f>SUMIFS(угар!AQ5:AQ10000,угар!F5:F10000,Z4,угар!G5:G10000,D6,угар!AP5:AP10000,"да",угар!D5:D10000,6)</f>
        <v>0</v>
      </c>
      <c r="AA165" s="1312">
        <f>SUMIFS(угар!AQ5:AQ10000,угар!F5:F10000,Z4,угар!G5:G10000,E6,угар!AP5:AP10000,"да",угар!D5:D10000,6)</f>
        <v>0</v>
      </c>
      <c r="AB165" s="1312">
        <f>SUMIFS(угар!AQ5:AQ10000,угар!F5:F10000,AB4,угар!G5:G10000,D6,угар!AP5:AP10000,"да",угар!D5:D10000,6)</f>
        <v>0</v>
      </c>
      <c r="AC165" s="1312">
        <f>SUMIFS(угар!AQ5:AQ10000,угар!F5:F10000,AB4,угар!G5:G10000,E6,угар!AP5:AP10000,"да",угар!D5:D10000,6)</f>
        <v>0</v>
      </c>
      <c r="AD165" s="1312">
        <f>SUMIFS(угар!AQ5:AQ10000,угар!F5:F10000,AD4,угар!G5:G10000,D6,угар!AP5:AP10000,"да",угар!D5:D10000,6)</f>
        <v>0</v>
      </c>
      <c r="AE165" s="1312">
        <f>SUMIFS(угар!AQ5:AQ10000,угар!F5:F10000,AD4,угар!G5:G10000,E6,угар!AP5:AP10000,"да",угар!D5:D10000,6)</f>
        <v>0</v>
      </c>
      <c r="AF165" s="1312">
        <f>SUMIFS(угар!AQ5:AQ10000,угар!F5:F10000,AF4,угар!G5:G10000,D6,угар!AP5:AP10000,"да",угар!D5:D10000,6)</f>
        <v>0</v>
      </c>
      <c r="AG165" s="1312">
        <f>SUMIFS(угар!AQ5:AQ10000,угар!F5:F10000,AF4,угар!G5:G10000,E6,угар!AP5:AP10000,"да",угар!D5:D10000,6)</f>
        <v>0</v>
      </c>
      <c r="AH165" s="1312">
        <f>SUMIFS(угар!AQ5:AQ10000,угар!F5:F10000,AH4,угар!G5:G10000,D6,угар!AP5:AP10000,"да",угар!D5:D10000,6)</f>
        <v>0</v>
      </c>
      <c r="AI165" s="1312">
        <f>SUMIFS(угар!AQ5:AQ10000,угар!F5:F10000,AH4,угар!G5:G10000,E6,угар!AP5:AP10000,"да",угар!D5:D10000,6)</f>
        <v>0</v>
      </c>
      <c r="AJ165" s="1312">
        <f>SUMIFS(угар!AQ5:AQ10000,угар!F5:F10000,AJ4,угар!G5:G10000,D6,угар!AP5:AP10000,"да",угар!D5:D10000,6)</f>
        <v>0</v>
      </c>
      <c r="AK165" s="1312">
        <f>SUMIFS(угар!AQ5:AQ10000,угар!F5:F10000,AJ4,угар!G5:G10000,E6,угар!AP5:AP10000,"да",угар!D5:D10000,6)</f>
        <v>0</v>
      </c>
      <c r="AL165" s="1312">
        <f>SUMIFS(угар!AQ5:AQ10000,угар!F5:F10000,AL4,угар!G5:G10000,D6,угар!AP5:AP10000,"да",угар!D5:D10000,6)</f>
        <v>0</v>
      </c>
      <c r="AM165" s="1312">
        <f>SUMIFS(угар!AQ5:AQ10000,угар!F5:F10000,AL4,угар!G5:G10000,E6,угар!AP5:AP10000,"да",угар!D5:D10000,6)</f>
        <v>0</v>
      </c>
      <c r="AN165" s="1312">
        <f>SUMIFS(угар!AQ5:AQ10000,угар!F5:F10000,AN4,угар!G5:G10000,D6,угар!AP5:AP10000,"да",угар!D5:D10000,6)</f>
        <v>2</v>
      </c>
      <c r="AO165" s="1312">
        <f>SUMIFS(угар!AQ5:AQ10000,угар!F5:F10000,AN4,угар!G5:G10000,E6,угар!AP5:AP10000,"да",угар!D5:D10000,6)</f>
        <v>0</v>
      </c>
      <c r="AP165" s="1312">
        <f>SUMIFS(угар!AQ5:AQ10000,угар!F5:F10000,AP4,угар!G5:G10000,D6,угар!AP5:AP10000,"да",угар!D5:D10000,6)</f>
        <v>0</v>
      </c>
      <c r="AQ165" s="1323">
        <f>SUMIFS(угар!AQ5:AQ10000,угар!F5:F10000,AP4,угар!G5:G10000,E6,угар!AP5:AP10000,"да",угар!D5:D10000,6)</f>
        <v>10</v>
      </c>
      <c r="AR165" s="1323">
        <f>SUMIFS(угар!AQ5:AQ10000,угар!F5:F10000,AR4,угар!G5:G10000,D6,угар!AP5:AP10000,"да",угар!D5:D10000,6)</f>
        <v>0</v>
      </c>
      <c r="AS165" s="1312">
        <f>SUMIFS(угар!AQ5:AQ10000,угар!F5:F10000,AR4,угар!G5:G10000,E6,угар!AP5:AP10000,"да",угар!D5:D10000,6)</f>
        <v>1</v>
      </c>
      <c r="AT165" s="1312">
        <f>SUMIFS(угар!AQ5:AQ10000,угар!F5:F10000,AT4,угар!G5:G10000,D6,угар!AP5:AP10000,"да",угар!D5:D10000,6)</f>
        <v>0</v>
      </c>
      <c r="AU165" s="1312">
        <f>SUMIFS(угар!AQ5:AQ10000,угар!F5:F10000,AT4,угар!G5:G10000,E6,угар!AP5:AP10000,"да",угар!D5:D10000,6)</f>
        <v>3</v>
      </c>
      <c r="AV165" s="1312">
        <f>SUMIFS(угар!AQ5:AQ10000,угар!F5:F10000,AV4,угар!G5:G10000,D6,угар!AP5:AP10000,"да",угар!D5:D10000,6)</f>
        <v>0</v>
      </c>
      <c r="AW165" s="1312">
        <f>SUMIFS(угар!AQ5:AQ10000,угар!F5:F10000,AV4,угар!G5:G10000,E6,угар!AP5:AP10000,"да",угар!D5:D10000,6)</f>
        <v>0</v>
      </c>
    </row>
    <row r="166" spans="1:49" ht="16.5" thickBot="1">
      <c r="A166" s="1298" t="s">
        <v>589</v>
      </c>
      <c r="B166" s="208" t="s">
        <v>523</v>
      </c>
      <c r="C166" s="1292">
        <f t="shared" si="47"/>
        <v>33</v>
      </c>
      <c r="D166" s="1292">
        <f t="shared" si="43"/>
        <v>4</v>
      </c>
      <c r="E166" s="1292">
        <f t="shared" si="44"/>
        <v>29</v>
      </c>
      <c r="F166" s="1315">
        <f t="shared" si="45"/>
        <v>8</v>
      </c>
      <c r="G166" s="1315">
        <v>4</v>
      </c>
      <c r="H166" s="1337">
        <v>4</v>
      </c>
      <c r="I166" s="1351">
        <f t="shared" si="48"/>
        <v>1</v>
      </c>
      <c r="J166" s="1352">
        <f t="shared" si="49"/>
        <v>0.12121212121212122</v>
      </c>
      <c r="K166" s="1352">
        <f t="shared" si="50"/>
        <v>0.87878787878787878</v>
      </c>
      <c r="L166" s="1340">
        <f>SUMIFS(угар!AQ5:AQ10000,угар!F5:F10000,L4,угар!G5:G10000,D6,угар!AP5:AP10000,"да",угар!D5:D10000,7)</f>
        <v>0</v>
      </c>
      <c r="M166" s="1312">
        <f>SUMIFS(угар!AQ5:AQ10000,угар!F5:F10000,L4,угар!G5:G10000,E6,угар!AP5:AP10000,"да",угар!D5:D10000,7)</f>
        <v>1</v>
      </c>
      <c r="N166" s="1312">
        <f>SUMIFS(угар!AQ5:AQ10000,угар!F5:F10000,N4,угар!G5:G10000,D6,угар!AP5:AP10000,"да",угар!D5:D10000,7)</f>
        <v>0</v>
      </c>
      <c r="O166" s="1312">
        <f>SUMIFS(угар!AQ5:AQ10000,угар!F5:F10000,N4,угар!G5:G10000,E6,угар!AP5:AP10000,"да",угар!D5:D10000,7)</f>
        <v>0</v>
      </c>
      <c r="P166" s="1312">
        <f>SUMIFS(угар!AQ5:AQ10000,угар!F5:F10000,P4,угар!G5:G10000,D6,угар!AP5:AP10000,"да",угар!D5:D10000,7)</f>
        <v>0</v>
      </c>
      <c r="Q166" s="1312">
        <f>SUMIFS(угар!AQ5:AQ10000,угар!F5:F10000,P4,угар!G5:G10000,E6,угар!AP5:AP10000,"да",угар!D5:D10000,7)</f>
        <v>0</v>
      </c>
      <c r="R166" s="1323">
        <f>SUMIFS(угар!AQ5:AQ10000,угар!F5:F10000,R4,угар!G5:G10000,D6,угар!AP5:AP10000,"да",угар!D5:D10000,7)</f>
        <v>0</v>
      </c>
      <c r="S166" s="1323">
        <f>SUMIFS(угар!AQ5:AQ10000,угар!F5:F10000,R4,угар!G5:G10000,E6,угар!AP5:AP10000,"да",угар!D5:D10000,7)</f>
        <v>8</v>
      </c>
      <c r="T166" s="1312">
        <f>SUMIFS(угар!AQ5:AQ10000,угар!F5:F10000,T4,угар!G5:G10000,D6,угар!AP5:AP10000,"да",угар!D5:D10000,7)</f>
        <v>1</v>
      </c>
      <c r="U166" s="1312">
        <f>SUMIFS(угар!AQ5:AQ10000,угар!F5:F10000,T4,угар!G5:G10000,E6,угар!AP5:AP10000,"да",угар!D5:D10000,7)</f>
        <v>2</v>
      </c>
      <c r="V166" s="1312">
        <f>SUMIFS(угар!AQ5:AQ10000,угар!F5:F10000,V4,угар!G5:G10000,D6,угар!AP5:AP10000,"да",угар!D5:D10000,7)</f>
        <v>0</v>
      </c>
      <c r="W166" s="1312">
        <f>SUMIFS(угар!AQ5:AQ10000,угар!F5:F10000,V4,угар!G5:G10000,E6,угар!AP5:AP10000,"да",угар!D5:D10000,7)</f>
        <v>3</v>
      </c>
      <c r="X166" s="1312">
        <f>SUMIFS(угар!AQ5:AQ10000,угар!F5:F10000,X4,угар!G5:G10000,D6,угар!AP5:AP10000,"да",угар!D5:D10000,7)</f>
        <v>0</v>
      </c>
      <c r="Y166" s="1323">
        <f>SUMIFS(угар!AQ5:AQ10000,угар!F5:F10000,X4,угар!G5:G10000,E6,угар!AP5:AP10000,"да",угар!D5:D10000,7)</f>
        <v>6</v>
      </c>
      <c r="Z166" s="1312">
        <f>SUMIFS(угар!AQ5:AQ10000,угар!F5:F10000,Z4,угар!G5:G10000,D6,угар!AP5:AP10000,"да",угар!D5:D10000,7)</f>
        <v>0</v>
      </c>
      <c r="AA166" s="1312">
        <f>SUMIFS(угар!AQ5:AQ10000,угар!F5:F10000,Z4,угар!G5:G10000,E6,угар!AP5:AP10000,"да",угар!D5:D10000,7)</f>
        <v>0</v>
      </c>
      <c r="AB166" s="1312">
        <f>SUMIFS(угар!AQ5:AQ10000,угар!F5:F10000,AB4,угар!G5:G10000,D6,угар!AP5:AP10000,"да",угар!D5:D10000,7)</f>
        <v>0</v>
      </c>
      <c r="AC166" s="1312">
        <f>SUMIFS(угар!AQ5:AQ10000,угар!F5:F10000,AB4,угар!G5:G10000,E6,угар!AP5:AP10000,"да",угар!D5:D10000,7)</f>
        <v>0</v>
      </c>
      <c r="AD166" s="1312">
        <f>SUMIFS(угар!AQ5:AQ10000,угар!F5:F10000,AD4,угар!G5:G10000,D6,угар!AP5:AP10000,"да",угар!D5:D10000,7)</f>
        <v>0</v>
      </c>
      <c r="AE166" s="1312">
        <f>SUMIFS(угар!AQ5:AQ10000,угар!F5:F10000,AD4,угар!G5:G10000,E6,угар!AP5:AP10000,"да",угар!D5:D10000,7)</f>
        <v>0</v>
      </c>
      <c r="AF166" s="1312">
        <f>SUMIFS(угар!AQ5:AQ10000,угар!F5:F10000,AF4,угар!G5:G10000,D6,угар!AP5:AP10000,"да",угар!D5:D10000,7)</f>
        <v>0</v>
      </c>
      <c r="AG166" s="1312">
        <f>SUMIFS(угар!AQ5:AQ10000,угар!F5:F10000,AF4,угар!G5:G10000,E6,угар!AP5:AP10000,"да",угар!D5:D10000,7)</f>
        <v>0</v>
      </c>
      <c r="AH166" s="1312">
        <f>SUMIFS(угар!AQ5:AQ10000,угар!F5:F10000,AH4,угар!G5:G10000,D6,угар!AP5:AP10000,"да",угар!D5:D10000,7)</f>
        <v>0</v>
      </c>
      <c r="AI166" s="1312">
        <f>SUMIFS(угар!AQ5:AQ10000,угар!F5:F10000,AH4,угар!G5:G10000,E6,угар!AP5:AP10000,"да",угар!D5:D10000,7)</f>
        <v>3</v>
      </c>
      <c r="AJ166" s="1312">
        <f>SUMIFS(угар!AQ5:AQ10000,угар!F5:F10000,AJ4,угар!G5:G10000,D6,угар!AP5:AP10000,"да",угар!D5:D10000,7)</f>
        <v>0</v>
      </c>
      <c r="AK166" s="1312">
        <f>SUMIFS(угар!AQ5:AQ10000,угар!F5:F10000,AJ4,угар!G5:G10000,E6,угар!AP5:AP10000,"да",угар!D5:D10000,7)</f>
        <v>0</v>
      </c>
      <c r="AL166" s="1312">
        <f>SUMIFS(угар!AQ5:AQ10000,угар!F5:F10000,AL4,угар!G5:G10000,D6,угар!AP5:AP10000,"да",угар!D5:D10000,7)</f>
        <v>0</v>
      </c>
      <c r="AM166" s="1312">
        <f>SUMIFS(угар!AQ5:AQ10000,угар!F5:F10000,AL4,угар!G5:G10000,E6,угар!AP5:AP10000,"да",угар!D5:D10000,7)</f>
        <v>0</v>
      </c>
      <c r="AN166" s="1312">
        <f>SUMIFS(угар!AQ5:AQ10000,угар!F5:F10000,AN4,угар!G5:G10000,D6,угар!AP5:AP10000,"да",угар!D5:D10000,7)</f>
        <v>0</v>
      </c>
      <c r="AO166" s="1312">
        <f>SUMIFS(угар!AQ5:AQ10000,угар!F5:F10000,AN4,угар!G5:G10000,E6,угар!AP5:AP10000,"да",угар!D5:D10000,7)</f>
        <v>4</v>
      </c>
      <c r="AP166" s="1312">
        <f>SUMIFS(угар!AQ5:AQ10000,угар!F5:F10000,AP4,угар!G5:G10000,D6,угар!AP5:AP10000,"да",угар!D5:D10000,7)</f>
        <v>0</v>
      </c>
      <c r="AQ166" s="1323">
        <f>SUMIFS(угар!AQ5:AQ10000,угар!F5:F10000,AP4,угар!G5:G10000,E6,угар!AP5:AP10000,"да",угар!D5:D10000,7)</f>
        <v>2</v>
      </c>
      <c r="AR166" s="1323">
        <f>SUMIFS(угар!AQ5:AQ10000,угар!F5:F10000,AR4,угар!G5:G10000,D6,угар!AP5:AP10000,"да",угар!D5:D10000,7)</f>
        <v>3</v>
      </c>
      <c r="AS166" s="1312">
        <f>SUMIFS(угар!AQ5:AQ10000,угар!F5:F10000,AR4,угар!G5:G10000,E6,угар!AP5:AP10000,"да",угар!D5:D10000,7)</f>
        <v>0</v>
      </c>
      <c r="AT166" s="1312">
        <f>SUMIFS(угар!AQ5:AQ10000,угар!F5:F10000,AT4,угар!G5:G10000,D6,угар!AP5:AP10000,"да",угар!D5:D10000,7)</f>
        <v>0</v>
      </c>
      <c r="AU166" s="1312">
        <f>SUMIFS(угар!AQ5:AQ10000,угар!F5:F10000,AT4,угар!G5:G10000,E6,угар!AP5:AP10000,"да",угар!D5:D10000,7)</f>
        <v>0</v>
      </c>
      <c r="AV166" s="1312">
        <f>SUMIFS(угар!AQ5:AQ10000,угар!F5:F10000,AV4,угар!G5:G10000,D6,угар!AP5:AP10000,"да",угар!D5:D10000,7)</f>
        <v>0</v>
      </c>
      <c r="AW166" s="1312">
        <f>SUMIFS(угар!AQ5:AQ10000,угар!F5:F10000,AV4,угар!G5:G10000,E6,угар!AP5:AP10000,"да",угар!D5:D10000,7)</f>
        <v>0</v>
      </c>
    </row>
    <row r="167" spans="1:49" ht="63.75" thickBot="1">
      <c r="A167" s="1292">
        <v>18</v>
      </c>
      <c r="B167" s="210" t="s">
        <v>735</v>
      </c>
      <c r="C167" s="1292">
        <f t="shared" si="47"/>
        <v>163</v>
      </c>
      <c r="D167" s="1292">
        <f t="shared" ref="D167:D192" si="52">L167+N167+P167+R167+T167+V167+X167+Z167+AB167+AD167+AF167+AH167+AJ167+AL167+AN167+AP167+AR167+AT167+AV167</f>
        <v>55</v>
      </c>
      <c r="E167" s="1292">
        <f t="shared" ref="E167:E192" si="53">M167+O167+Q167+S167+U167+W167+Y167+AA167+AC167+AE167+AG167+AI167+AK167+AM167+AO167+AQ167+AS167+AU167+AW167</f>
        <v>108</v>
      </c>
      <c r="F167" s="1315">
        <f t="shared" si="45"/>
        <v>75</v>
      </c>
      <c r="G167" s="1315">
        <v>33</v>
      </c>
      <c r="H167" s="1337">
        <v>42</v>
      </c>
      <c r="I167" s="1351">
        <f t="shared" si="48"/>
        <v>1</v>
      </c>
      <c r="J167" s="1352">
        <f t="shared" si="49"/>
        <v>0.33742331288343558</v>
      </c>
      <c r="K167" s="1352">
        <f t="shared" si="50"/>
        <v>0.66257668711656437</v>
      </c>
      <c r="L167" s="1342">
        <f>L168+L169+L170+L171</f>
        <v>0</v>
      </c>
      <c r="M167" s="1316">
        <f>M168+M169+M170+M171</f>
        <v>1</v>
      </c>
      <c r="N167" s="1316">
        <f t="shared" ref="N167:AT167" si="54">N168+N169+N170+N171</f>
        <v>0</v>
      </c>
      <c r="O167" s="1316">
        <f t="shared" si="54"/>
        <v>0</v>
      </c>
      <c r="P167" s="1316">
        <f t="shared" si="54"/>
        <v>0</v>
      </c>
      <c r="Q167" s="1316">
        <f t="shared" si="54"/>
        <v>0</v>
      </c>
      <c r="R167" s="1316">
        <f t="shared" si="54"/>
        <v>1</v>
      </c>
      <c r="S167" s="1316">
        <f t="shared" si="54"/>
        <v>19</v>
      </c>
      <c r="T167" s="1316">
        <f t="shared" si="54"/>
        <v>1</v>
      </c>
      <c r="U167" s="1316">
        <f t="shared" si="54"/>
        <v>2</v>
      </c>
      <c r="V167" s="1316">
        <f t="shared" si="54"/>
        <v>0</v>
      </c>
      <c r="W167" s="1316">
        <f t="shared" si="54"/>
        <v>18</v>
      </c>
      <c r="X167" s="1316">
        <f t="shared" si="54"/>
        <v>0</v>
      </c>
      <c r="Y167" s="1316">
        <f t="shared" si="54"/>
        <v>23</v>
      </c>
      <c r="Z167" s="1316">
        <f t="shared" si="54"/>
        <v>0</v>
      </c>
      <c r="AA167" s="1316">
        <f t="shared" si="54"/>
        <v>1</v>
      </c>
      <c r="AB167" s="1316">
        <f t="shared" si="54"/>
        <v>2</v>
      </c>
      <c r="AC167" s="1316">
        <f t="shared" si="54"/>
        <v>0</v>
      </c>
      <c r="AD167" s="1316">
        <f t="shared" si="54"/>
        <v>0</v>
      </c>
      <c r="AE167" s="1316">
        <f t="shared" si="54"/>
        <v>0</v>
      </c>
      <c r="AF167" s="1316">
        <f t="shared" si="54"/>
        <v>0</v>
      </c>
      <c r="AG167" s="1316">
        <f t="shared" si="54"/>
        <v>1</v>
      </c>
      <c r="AH167" s="1316">
        <f t="shared" si="54"/>
        <v>17</v>
      </c>
      <c r="AI167" s="1316">
        <f t="shared" si="54"/>
        <v>3</v>
      </c>
      <c r="AJ167" s="1316">
        <f t="shared" si="54"/>
        <v>0</v>
      </c>
      <c r="AK167" s="1316">
        <f t="shared" si="54"/>
        <v>8</v>
      </c>
      <c r="AL167" s="1316">
        <f t="shared" si="54"/>
        <v>0</v>
      </c>
      <c r="AM167" s="1316">
        <f t="shared" si="54"/>
        <v>0</v>
      </c>
      <c r="AN167" s="1316">
        <f t="shared" si="54"/>
        <v>7</v>
      </c>
      <c r="AO167" s="1316">
        <f t="shared" si="54"/>
        <v>12</v>
      </c>
      <c r="AP167" s="1316">
        <f t="shared" si="54"/>
        <v>0</v>
      </c>
      <c r="AQ167" s="1316">
        <f t="shared" si="54"/>
        <v>14</v>
      </c>
      <c r="AR167" s="1316">
        <f t="shared" si="54"/>
        <v>16</v>
      </c>
      <c r="AS167" s="1316">
        <f t="shared" si="54"/>
        <v>3</v>
      </c>
      <c r="AT167" s="1316">
        <f t="shared" si="54"/>
        <v>8</v>
      </c>
      <c r="AU167" s="1316">
        <f>AU168+AU169+AU170+AU171</f>
        <v>3</v>
      </c>
      <c r="AV167" s="1316">
        <f>AV168+AV169+AV170+AV171</f>
        <v>3</v>
      </c>
      <c r="AW167" s="1316">
        <f>AW168+AW169+AW170+AW171</f>
        <v>0</v>
      </c>
    </row>
    <row r="168" spans="1:49" ht="16.5" thickBot="1">
      <c r="A168" s="1298" t="s">
        <v>597</v>
      </c>
      <c r="B168" s="208" t="s">
        <v>534</v>
      </c>
      <c r="C168" s="1292">
        <f t="shared" si="47"/>
        <v>37</v>
      </c>
      <c r="D168" s="1292">
        <f t="shared" si="52"/>
        <v>11</v>
      </c>
      <c r="E168" s="1292">
        <f t="shared" si="53"/>
        <v>26</v>
      </c>
      <c r="F168" s="1315">
        <f t="shared" si="45"/>
        <v>16</v>
      </c>
      <c r="G168" s="1315">
        <v>8</v>
      </c>
      <c r="H168" s="1337">
        <v>8</v>
      </c>
      <c r="I168" s="1351">
        <f t="shared" si="48"/>
        <v>1</v>
      </c>
      <c r="J168" s="1352">
        <f t="shared" si="49"/>
        <v>0.29729729729729731</v>
      </c>
      <c r="K168" s="1352">
        <f t="shared" si="50"/>
        <v>0.70270270270270274</v>
      </c>
      <c r="L168" s="1340">
        <f>SUMIFS(угар!AQ5:AQ9997,угар!F5:F9997,L4,угар!G5:G9997,D6,угар!E5:E9997,"&gt;=0",угар!E5:E9997,"&lt;0,25")</f>
        <v>0</v>
      </c>
      <c r="M168" s="1312">
        <f>SUMIFS(угар!AQ5:AQ9997,угар!F5:F9997,L4,угар!G5:G9997,E6,угар!E5:E9997,"&gt;=0",угар!E5:E9997,"&lt;0,25")</f>
        <v>0</v>
      </c>
      <c r="N168" s="1312">
        <f>SUMIFS(угар!AQ5:AQ9997,угар!F5:F9997,N4,угар!G5:G9997,D6,угар!E5:E9997,"&gt;=0",угар!E5:E9997,"&lt;0,25")</f>
        <v>0</v>
      </c>
      <c r="O168" s="1312">
        <f>SUMIFS(угар!AQ5:AQ9997,угар!F5:F9997,N4,угар!G5:G9997,E6,угар!E5:E9997,"&gt;=0",угар!E5:E9997,"&lt;0,25")</f>
        <v>0</v>
      </c>
      <c r="P168" s="1312">
        <f>SUMIFS(угар!AQ5:AQ9997,угар!F5:F9997,P4,угар!G5:G9997,D6,угар!E5:E9997,"&gt;=0",угар!E5:E9997,"&lt;0,25")</f>
        <v>0</v>
      </c>
      <c r="Q168" s="1312">
        <f>SUMIFS(угар!AQ5:AQ9997,угар!F5:F9997,P4,угар!G5:G9997,E6,угар!E5:E9997,"&gt;=0",угар!E5:E9997,"&lt;0,25")</f>
        <v>0</v>
      </c>
      <c r="R168" s="1323">
        <f>SUMIFS(угар!AQ5:AQ9997,угар!F5:F9997,R4,угар!G5:G9997,D6,угар!E5:E9997,"&gt;=0",угар!E5:E9997,"&lt;0,25")</f>
        <v>0</v>
      </c>
      <c r="S168" s="1323">
        <f>SUMIFS(угар!AQ5:AQ9997,угар!F5:F9997,R4,угар!G5:G9997,E6,угар!E5:E9997,"&gt;=0",угар!E5:E9997,"&lt;0,25")</f>
        <v>4</v>
      </c>
      <c r="T168" s="1312">
        <f>SUMIFS(угар!AQ5:AQ9997,угар!F5:F9997,T4,угар!G5:G9997,D6,угар!E5:E9997,"&gt;=0",угар!E5:E9997,"&lt;0,25")</f>
        <v>0</v>
      </c>
      <c r="U168" s="1312">
        <f>SUMIFS(угар!AQ5:AQ9997,угар!F5:F9997,T4,угар!G5:G9997,E6,угар!E5:E9997,"&gt;=0",угар!E5:E9997,"&lt;0,25")</f>
        <v>0</v>
      </c>
      <c r="V168" s="1312">
        <f>SUMIFS(угар!AQ5:AQ9997,угар!F5:F9997,V4,угар!G5:G9997,D6,угар!E5:E9997,"&gt;=0",угар!E5:E9997,"&lt;0,25")</f>
        <v>0</v>
      </c>
      <c r="W168" s="1312">
        <f>SUMIFS(угар!AQ5:AQ9997,угар!F5:F9997,V4,угар!G5:G9997,E6,угар!E5:E9997,"&gt;=0",угар!E5:E9997,"&lt;0,25")</f>
        <v>9</v>
      </c>
      <c r="X168" s="1312">
        <f>SUMIFS(угар!AQ5:AQ9997,угар!F5:F9997,X4,угар!G5:G9997,D6,угар!E5:E9997,"&gt;=0",угар!E5:E9997,"&lt;0,25")</f>
        <v>0</v>
      </c>
      <c r="Y168" s="1312">
        <f>SUMIFS(угар!AQ5:AQ9997,угар!F5:F9997,X4,угар!G5:G9997,E6,угар!E5:E9997,"&gt;=0",угар!E5:E9997,"&lt;0,25")</f>
        <v>11</v>
      </c>
      <c r="Z168" s="1312">
        <f>SUMIFS(угар!AQ5:AQ9997,угар!F5:F9997,Z4,угар!G5:G9997,D6,угар!E5:E9997,"&gt;=0",угар!E5:E9997,"&lt;0,25")</f>
        <v>0</v>
      </c>
      <c r="AA168" s="1312">
        <f>SUMIFS(угар!AQ5:AQ9997,угар!F5:F9997,Z4,угар!G5:G9997,E6,угар!E5:E9997,"&gt;=0",угар!E5:E9997,"&lt;0,25")</f>
        <v>0</v>
      </c>
      <c r="AB168" s="1312">
        <f>SUMIFS(угар!AQ5:AQ9997,угар!F5:F9997,AB4,угар!G5:G9997,D6,угар!E5:E9997,"&gt;=0",угар!E5:E9997,"&lt;0,25")</f>
        <v>0</v>
      </c>
      <c r="AC168" s="1312">
        <f>SUMIFS(угар!AQ5:AQ9997,угар!F5:F9997,AB4,угар!G5:G9997,E6,угар!E5:E9997,"&gt;=0",угар!E5:E9997,"&lt;0,25")</f>
        <v>0</v>
      </c>
      <c r="AD168" s="1312">
        <f>SUMIFS(угар!AQ5:AQ9997,угар!F5:F9997,AD4,угар!G5:G9997,D6,угар!E5:E9997,"&gt;=0",угар!E5:E9997,"&lt;0,25")</f>
        <v>0</v>
      </c>
      <c r="AE168" s="1312">
        <f>SUMIFS(угар!AQ5:AQ9997,угар!F5:F9997,AD4,угар!G5:G9997,E6,угар!E5:E9997,"&gt;=0",угар!E5:E9997,"&lt;0,25")</f>
        <v>0</v>
      </c>
      <c r="AF168" s="1312">
        <f>SUMIFS(угар!AQ5:AQ9997,угар!F5:F9997,AF4,угар!G5:G9997,D6,угар!E5:E9997,"&gt;=0",угар!E5:E9997,"&lt;0,25")</f>
        <v>0</v>
      </c>
      <c r="AG168" s="1312">
        <f>SUMIFS(угар!AQ5:AQ9997,угар!F5:F9997,AF4,угар!G5:G9997,E6,угар!E5:E9997,"&gt;=0",угар!E5:E9997,"&lt;0,25")</f>
        <v>1</v>
      </c>
      <c r="AH168" s="1312">
        <f>SUMIFS(угар!AQ5:AQ9997,угар!F5:F9997,AH4,угар!G5:G9997,D6,угар!E5:E9997,"&gt;=0",угар!E5:E9997,"&lt;0,25")</f>
        <v>7</v>
      </c>
      <c r="AI168" s="1312">
        <f>SUMIFS(угар!AQ5:AQ9997,угар!F5:F9997,AH4,угар!G5:G9997,E6,угар!E5:E9997,"&gt;=0",угар!E5:E9997,"&lt;0,25")</f>
        <v>0</v>
      </c>
      <c r="AJ168" s="1312">
        <f>SUMIFS(угар!AQ5:AQ9997,угар!F5:F9997,AJ4,угар!G5:G9997,D6,угар!E5:E9997,"&gt;=0",угар!E5:E9997,"&lt;0,25")</f>
        <v>0</v>
      </c>
      <c r="AK168" s="1312">
        <f>SUMIFS(угар!AQ5:AQ9997,угар!F5:F9997,AJ4,угар!G5:G9997,E6,угар!E5:E9997,"&gt;=0",угар!E5:E9997,"&lt;0,25")</f>
        <v>0</v>
      </c>
      <c r="AL168" s="1312">
        <f>SUMIFS(угар!AQ5:AQ9997,угар!F5:F9997,AL4,угар!G5:G9997,D6,угар!E5:E9997,"&gt;=0",угар!E5:E9997,"&lt;0,25")</f>
        <v>0</v>
      </c>
      <c r="AM168" s="1312">
        <f>SUMIFS(угар!AQ5:AQ9997,угар!F5:F9997,AL4,угар!G5:G9997,E6,угар!E5:E9997,"&gt;=0",угар!E5:E9997,"&lt;0,25")</f>
        <v>0</v>
      </c>
      <c r="AN168" s="1312">
        <f>SUMIFS(угар!AQ5:AQ9997,угар!F5:F9997,AN4,угар!G5:G9997,D6,угар!E5:E9997,"&gt;=0",угар!E5:E9997,"&lt;0,25")</f>
        <v>0</v>
      </c>
      <c r="AO168" s="1312">
        <f>SUMIFS(угар!AQ5:AQ9997,угар!F5:F9997,AN4,угар!G5:G9997,E6,угар!E5:E9997,"&gt;=0",угар!E5:E9997,"&lt;0,25")</f>
        <v>0</v>
      </c>
      <c r="AP168" s="1312">
        <f>SUMIFS(угар!AQ5:AQ9997,угар!F5:F9997,AP4,угар!G5:G9997,D6,угар!E5:E9997,"&gt;=0",угар!E5:E9997,"&lt;0,25")</f>
        <v>0</v>
      </c>
      <c r="AQ168" s="1323">
        <f>SUMIFS(угар!AQ5:AQ9997,угар!F5:F9997,AP4,угар!G5:G9997,E6,угар!E5:E9997,"&gt;=0",угар!E5:E9997,"&lt;0,25")</f>
        <v>1</v>
      </c>
      <c r="AR168" s="1323">
        <f>SUMIFS(угар!AQ5:AQ9997,угар!F5:F9997,AR4,угар!G5:G9997,D6,угар!E5:E9997,"&gt;=0",угар!E5:E9997,"&lt;0,25")</f>
        <v>4</v>
      </c>
      <c r="AS168" s="1312">
        <f>SUMIFS(угар!AQ5:AQ9997,угар!F5:F9997,AR4,угар!G5:G9997,E6,угар!E5:E9997,"&gt;=0",угар!E5:E9997,"&lt;0,25")</f>
        <v>0</v>
      </c>
      <c r="AT168" s="1312">
        <f>SUMIFS(угар!AQ5:AQ9997,угар!F5:F9997,AT4,угар!G5:G9997,D6,угар!E5:E9997,"&gt;=0",угар!E5:E9997,"&lt;0,25")</f>
        <v>0</v>
      </c>
      <c r="AU168" s="1312">
        <f>SUMIFS(угар!AQ5:AQ9997,угар!F5:F9997,AT4,угар!G5:G9997,E6,угар!E5:E9997,"&gt;=0",угар!E5:E9997,"&lt;0,25")</f>
        <v>0</v>
      </c>
      <c r="AV168" s="1312">
        <f>SUMIFS(угар!AQ5:AQ9997,угар!F5:F9997,AV4,угар!G5:G9997,D6,угар!E5:E9997,"&gt;=0",угар!E5:E9997,"&lt;0,25")</f>
        <v>0</v>
      </c>
      <c r="AW168" s="1312">
        <f>SUMIFS(угар!AQ5:AQ9997,угар!F5:F9997,AV4,угар!G5:G9997,E6,угар!E5:E9997,"&gt;=0",угар!E5:E9997,"&lt;0,25")</f>
        <v>0</v>
      </c>
    </row>
    <row r="169" spans="1:49" ht="16.5" thickBot="1">
      <c r="A169" s="1298" t="s">
        <v>598</v>
      </c>
      <c r="B169" s="208" t="s">
        <v>536</v>
      </c>
      <c r="C169" s="1292">
        <f t="shared" si="47"/>
        <v>79</v>
      </c>
      <c r="D169" s="1292">
        <f t="shared" si="52"/>
        <v>33</v>
      </c>
      <c r="E169" s="1292">
        <f t="shared" si="53"/>
        <v>46</v>
      </c>
      <c r="F169" s="1315">
        <f t="shared" si="45"/>
        <v>35</v>
      </c>
      <c r="G169" s="1315">
        <v>20</v>
      </c>
      <c r="H169" s="1337">
        <v>15</v>
      </c>
      <c r="I169" s="1351">
        <f t="shared" si="48"/>
        <v>1</v>
      </c>
      <c r="J169" s="1352">
        <f t="shared" si="49"/>
        <v>0.41772151898734178</v>
      </c>
      <c r="K169" s="1352">
        <f t="shared" si="50"/>
        <v>0.58227848101265822</v>
      </c>
      <c r="L169" s="1340">
        <f>SUMIFS(угар!AQ5:AQ9997,угар!F5:F9997,L4,угар!G5:G9997,D6,угар!E5:E9997,"&gt;=0,25",угар!E5:E9997,"&lt;0,5")</f>
        <v>0</v>
      </c>
      <c r="M169" s="1312">
        <f>SUMIFS(угар!AQ5:AQ9997,угар!F5:F9997,L4,угар!G5:G9997,E6,угар!E5:E9997,"&gt;=0,25",угар!E5:E9997,"&lt;0,5")</f>
        <v>0</v>
      </c>
      <c r="N169" s="1312">
        <f>SUMIFS(угар!AQ5:AQ9997,угар!F5:F9997,N4,угар!G5:G9997,D6,угар!E5:E9997,"&gt;=0,25",угар!E5:E9997,"&lt;0,5")</f>
        <v>0</v>
      </c>
      <c r="O169" s="1312">
        <f>SUMIFS(угар!AQ5:AQ9997,угар!F5:F9997,N4,угар!G5:G9997,E6,угар!E5:E9997,"&gt;=0,25",угар!E5:E9997,"&lt;0,5")</f>
        <v>0</v>
      </c>
      <c r="P169" s="1312">
        <f>SUMIFS(угар!AQ5:AQ9997,угар!F5:F9997,P4,угар!G5:G9997,D6,угар!E5:E9997,"&gt;=0,25",угар!E5:E9997,"&lt;0,5")</f>
        <v>0</v>
      </c>
      <c r="Q169" s="1312">
        <f>SUMIFS(угар!AQ5:AQ9997,угар!F5:F9997,P4,угар!G5:G9997,E6,угар!E5:E9997,"&gt;=0,25",угар!E5:E9997,"&lt;0,5")</f>
        <v>0</v>
      </c>
      <c r="R169" s="1323">
        <f>SUMIFS(угар!AQ5:AQ9997,угар!F5:F9997,R4,угар!G5:G9997,D6,угар!E5:E9997,"&gt;=0,25",угар!E5:E9997,"&lt;0,5")</f>
        <v>0</v>
      </c>
      <c r="S169" s="1323">
        <f>SUMIFS(угар!AQ5:AQ9997,угар!F5:F9997,R4,угар!G5:G9997,E6,угар!E5:E9997,"&gt;=0,25",угар!E5:E9997,"&lt;0,5")</f>
        <v>7</v>
      </c>
      <c r="T169" s="1312">
        <f>SUMIFS(угар!AQ5:AQ9997,угар!F5:F9997,T4,угар!G5:G9997,D6,угар!E5:E9997,"&gt;=0,25",угар!E5:E9997,"&lt;0,5")</f>
        <v>0</v>
      </c>
      <c r="U169" s="1312">
        <f>SUMIFS(угар!AQ5:AQ9997,угар!F5:F9997,T4,угар!G5:G9997,E6,угар!E5:E9997,"&gt;=0,25",угар!E5:E9997,"&lt;0,5")</f>
        <v>0</v>
      </c>
      <c r="V169" s="1312">
        <f>SUMIFS(угар!AQ5:AQ9997,угар!F5:F9997,V4,угар!G5:G9997,D6,угар!E5:E9997,"&gt;=0,25",угар!E5:E9997,"&lt;0,5")</f>
        <v>0</v>
      </c>
      <c r="W169" s="1312">
        <f>SUMIFS(угар!AQ5:AQ9997,угар!F5:F9997,V4,угар!G5:G9997,E6,угар!E5:E9997,"&gt;=0,25",угар!E5:E9997,"&lt;0,5")</f>
        <v>9</v>
      </c>
      <c r="X169" s="1312">
        <f>SUMIFS(угар!AQ5:AQ9997,угар!F5:F9997,X4,угар!G5:G9997,D6,угар!E5:E9997,"&gt;=0,25",угар!E5:E9997,"&lt;0,5")</f>
        <v>0</v>
      </c>
      <c r="Y169" s="1312">
        <f>SUMIFS(угар!AQ5:AQ9997,угар!F5:F9997,X4,угар!G5:G9997,E6,угар!E5:E9997,"&gt;=0,25",угар!E5:E9997,"&lt;0,5")</f>
        <v>6</v>
      </c>
      <c r="Z169" s="1312">
        <f>SUMIFS(угар!AQ5:AQ9997,угар!F5:F9997,Z4,угар!G5:G9997,D6,угар!E5:E9997,"&gt;=0,25",угар!E5:E9997,"&lt;0,5")</f>
        <v>0</v>
      </c>
      <c r="AA169" s="1312">
        <f>SUMIFS(угар!AQ5:AQ9997,угар!F5:F9997,Z4,угар!G5:G9997,E6,угар!E5:E9997,"&gt;=0,25",угар!E5:E9997,"&lt;0,5")</f>
        <v>1</v>
      </c>
      <c r="AB169" s="1312">
        <f>SUMIFS(угар!AQ5:AQ9997,угар!F5:F9997,AB4,угар!G5:G9997,D6,угар!E5:E9997,"&gt;=0,25",угар!E5:E9997,"&lt;0,5")</f>
        <v>2</v>
      </c>
      <c r="AC169" s="1312">
        <f>SUMIFS(угар!AQ5:AQ9997,угар!F5:F9997,AB4,угар!G5:G9997,E6,угар!E5:E9997,"&gt;=0,25",угар!E5:E9997,"&lt;0,5")</f>
        <v>0</v>
      </c>
      <c r="AD169" s="1312">
        <f>SUMIFS(угар!AQ5:AQ9997,угар!F5:F9997,AD4,угар!G5:G9997,D6,угар!E5:E9997,"&gt;=0,25",угар!E5:E9997,"&lt;0,5")</f>
        <v>0</v>
      </c>
      <c r="AE169" s="1312">
        <f>SUMIFS(угар!AQ5:AQ9997,угар!F5:F9997,AD4,угар!G5:G9997,E6,угар!E5:E9997,"&gt;=0,25",угар!E5:E9997,"&lt;0,5")</f>
        <v>0</v>
      </c>
      <c r="AF169" s="1312">
        <f>SUMIFS(угар!AQ5:AQ9997,угар!F5:F9997,AF4,угар!G5:G9997,D6,угар!E5:E9997,"&gt;=0,25",угар!E5:E9997,"&lt;0,5")</f>
        <v>0</v>
      </c>
      <c r="AG169" s="1312">
        <f>SUMIFS(угар!AQ5:AQ9997,угар!F5:F9997,AF4,угар!G5:G9997,E6,угар!E5:E9997,"&gt;=0,25",угар!E5:E9997,"&lt;0,5")</f>
        <v>0</v>
      </c>
      <c r="AH169" s="1312">
        <f>SUMIFS(угар!AQ5:AQ9997,угар!F5:F9997,AH4,угар!G5:G9997,D6,угар!E5:E9997,"&gt;=0,25",угар!E5:E9997,"&lt;0,5")</f>
        <v>9</v>
      </c>
      <c r="AI169" s="1312">
        <f>SUMIFS(угар!AQ5:AQ9997,угар!F5:F9997,AH4,угар!G5:G9997,E6,угар!E5:E9997,"&gt;=0,25",угар!E5:E9997,"&lt;0,5")</f>
        <v>0</v>
      </c>
      <c r="AJ169" s="1312">
        <f>SUMIFS(угар!AQ5:AQ9997,угар!F5:F9997,AJ4,угар!G5:G9997,D6,угар!E5:E9997,"&gt;=0,25",угар!E5:E9997,"&lt;0,5")</f>
        <v>0</v>
      </c>
      <c r="AK169" s="1312">
        <f>SUMIFS(угар!AQ5:AQ9997,угар!F5:F9997,AJ4,угар!G5:G9997,E6,угар!E5:E9997,"&gt;=0,25",угар!E5:E9997,"&lt;0,5")</f>
        <v>5</v>
      </c>
      <c r="AL169" s="1312">
        <f>SUMIFS(угар!AQ5:AQ9997,угар!F5:F9997,AL4,угар!G5:G9997,D6,угар!E5:E9997,"&gt;=0,25",угар!E5:E9997,"&lt;0,5")</f>
        <v>0</v>
      </c>
      <c r="AM169" s="1312">
        <f>SUMIFS(угар!AQ5:AQ9997,угар!F5:F9997,AL4,угар!G5:G9997,E6,угар!E5:E9997,"&gt;=0,25",угар!E5:E9997,"&lt;0,5")</f>
        <v>0</v>
      </c>
      <c r="AN169" s="1312">
        <f>SUMIFS(угар!AQ5:AQ9997,угар!F5:F9997,AN4,угар!G5:G9997,D6,угар!E5:E9997,"&gt;=0,25",угар!E5:E9997,"&lt;0,5")</f>
        <v>7</v>
      </c>
      <c r="AO169" s="1312">
        <f>SUMIFS(угар!AQ5:AQ9997,угар!F5:F9997,AN4,угар!G5:G9997,E6,угар!E5:E9997,"&gt;=0,25",угар!E5:E9997,"&lt;0,5")</f>
        <v>12</v>
      </c>
      <c r="AP169" s="1312">
        <f>SUMIFS(угар!AQ5:AQ9997,угар!F5:F9997,AP4,угар!G5:G9997,D6,угар!E5:E9997,"&gt;=0,25",угар!E5:E9997,"&lt;0,5")</f>
        <v>0</v>
      </c>
      <c r="AQ169" s="1323">
        <f>SUMIFS(угар!AQ5:AQ9997,угар!F5:F9997,AP4,угар!G5:G9997,E6,угар!E5:E9997,"&gt;=0,25",угар!E5:E9997,"&lt;0,5")</f>
        <v>3</v>
      </c>
      <c r="AR169" s="1323">
        <f>SUMIFS(угар!AQ5:AQ9997,угар!F5:F9997,AR4,угар!G5:G9997,D6,угар!E5:E9997,"&gt;=0,25",угар!E5:E9997,"&lt;0,5")</f>
        <v>4</v>
      </c>
      <c r="AS169" s="1312">
        <f>SUMIFS(угар!AQ5:AQ9997,угар!F5:F9997,AR4,угар!G5:G9997,E6,угар!E5:E9997,"&gt;=0,25",угар!E5:E9997,"&lt;0,5")</f>
        <v>0</v>
      </c>
      <c r="AT169" s="1312">
        <f>SUMIFS(угар!AQ5:AQ9997,угар!F5:F9997,AT4,угар!G5:G9997,D6,угар!E5:E9997,"&gt;=0,25",угар!E5:E9997,"&lt;0,5")</f>
        <v>8</v>
      </c>
      <c r="AU169" s="1312">
        <f>SUMIFS(угар!AQ5:AQ9997,угар!F5:F9997,AT4,угар!G5:G9997,E6,угар!E5:E9997,"&gt;=0,25",угар!E5:E9997,"&lt;0,5")</f>
        <v>3</v>
      </c>
      <c r="AV169" s="1312">
        <f>SUMIFS(угар!AQ5:AQ9997,угар!F5:F9997,AV4,угар!G5:G9997,D6,угар!E5:E9997,"&gt;=0,25",угар!E5:E9997,"&lt;0,5")</f>
        <v>3</v>
      </c>
      <c r="AW169" s="1312">
        <f>SUMIFS(угар!AQ5:AQ9997,угар!F5:F9997,AV4,угар!G5:G9997,E6,угар!E5:E9997,"&gt;=0,25",угар!E5:E9997,"&lt;0,5")</f>
        <v>0</v>
      </c>
    </row>
    <row r="170" spans="1:49" ht="16.5" thickBot="1">
      <c r="A170" s="1298" t="s">
        <v>599</v>
      </c>
      <c r="B170" s="208" t="s">
        <v>538</v>
      </c>
      <c r="C170" s="1292">
        <f t="shared" si="47"/>
        <v>27</v>
      </c>
      <c r="D170" s="1292">
        <f t="shared" si="52"/>
        <v>9</v>
      </c>
      <c r="E170" s="1292">
        <f t="shared" si="53"/>
        <v>18</v>
      </c>
      <c r="F170" s="1315">
        <f t="shared" si="45"/>
        <v>10</v>
      </c>
      <c r="G170" s="1315">
        <v>3</v>
      </c>
      <c r="H170" s="1337">
        <v>7</v>
      </c>
      <c r="I170" s="1351">
        <f t="shared" si="48"/>
        <v>1</v>
      </c>
      <c r="J170" s="1352">
        <f t="shared" si="49"/>
        <v>0.33333333333333331</v>
      </c>
      <c r="K170" s="1352">
        <f t="shared" si="50"/>
        <v>0.66666666666666663</v>
      </c>
      <c r="L170" s="1340">
        <f>SUMIFS(угар!AQ5:AQ9997,угар!F5:F9997,L4,угар!G5:G9997,D6,угар!E5:E9997,"&gt;=0,5",угар!E5:E9997,"&lt;0,75")</f>
        <v>0</v>
      </c>
      <c r="M170" s="1312">
        <f>SUMIFS(угар!AQ5:AQ9997,угар!F5:F9997,L4,угар!G5:G9997,E6,угар!E5:E9997,"&gt;=0,5",угар!E5:E9997,"&lt;0,75")</f>
        <v>1</v>
      </c>
      <c r="N170" s="1312">
        <f>SUMIFS(угар!AQ5:AQ9997,угар!F5:F9997,N4,угар!G5:G9997,D6,угар!E5:E9997,"&gt;=0,5",угар!E5:E9997,"&lt;0,75")</f>
        <v>0</v>
      </c>
      <c r="O170" s="1312">
        <f>SUMIFS(угар!AQ5:AQ9997,угар!F5:F9997,N4,угар!G5:G9997,E6,угар!E5:E9997,"&gt;=0,5",угар!E5:E9997,"&lt;0,75")</f>
        <v>0</v>
      </c>
      <c r="P170" s="1312">
        <f>SUMIFS(угар!AQ5:AQ9997,угар!F5:F9997,P4,угар!G5:G9997,D6,угар!E5:E9997,"&gt;=0,5",угар!E5:E9997,"&lt;0,75")</f>
        <v>0</v>
      </c>
      <c r="Q170" s="1312">
        <f>SUMIFS(угар!AQ5:AQ9997,угар!F5:F9997,P4,угар!G5:G9997,E6,угар!E5:E9997,"&gt;=0,5",угар!E5:E9997,"&lt;0,75")</f>
        <v>0</v>
      </c>
      <c r="R170" s="1312">
        <f>SUMIFS(угар!AQ5:AQ9997,угар!F5:F9997,R4,угар!G5:G9997,D6,угар!E5:E9997,"&gt;=0,5",угар!E5:E9997,"&lt;0,75")</f>
        <v>0</v>
      </c>
      <c r="S170" s="1323">
        <f>SUMIFS(угар!AQ5:AQ9997,угар!F5:F9997,R4,угар!G5:G9997,E6,угар!E5:E9997,"&gt;=0,5",угар!E5:E9997,"&lt;0,75")</f>
        <v>8</v>
      </c>
      <c r="T170" s="1312">
        <f>SUMIFS(угар!AQ5:AQ9997,угар!F5:F9997,T4,угар!G5:G9997,D6,угар!E5:E9997,"&gt;=0,5",угар!E5:E9997,"&lt;0,75")</f>
        <v>0</v>
      </c>
      <c r="U170" s="1312">
        <f>SUMIFS(угар!AQ5:AQ9997,угар!F5:F9997,T4,угар!G5:G9997,E6,угар!E5:E9997,"&gt;=0,5",угар!E5:E9997,"&lt;0,75")</f>
        <v>0</v>
      </c>
      <c r="V170" s="1312">
        <f>SUMIFS(угар!AQ5:AQ9997,угар!F5:F9997,V4,угар!G5:G9997,D6,угар!E5:E9997,"&gt;=0,5",угар!E5:E9997,"&lt;0,75")</f>
        <v>0</v>
      </c>
      <c r="W170" s="1312">
        <f>SUMIFS(угар!AQ5:AQ9997,угар!F5:F9997,V4,угар!G5:G9997,E6,угар!E5:E9997,"&gt;=0,5",угар!E5:E9997,"&lt;0,75")</f>
        <v>0</v>
      </c>
      <c r="X170" s="1312">
        <f>SUMIFS(угар!AQ5:AQ9997,угар!F5:F9997,X4,угар!G5:G9997,D6,угар!E5:E9997,"&gt;=0,5",угар!E5:E9997,"&lt;0,75")</f>
        <v>0</v>
      </c>
      <c r="Y170" s="1312">
        <f>SUMIFS(угар!AQ5:AQ9997,угар!F5:F9997,X4,угар!G5:G9997,E6,угар!E5:E9997,"&gt;=0,5",угар!E5:E9997,"&lt;0,75")</f>
        <v>3</v>
      </c>
      <c r="Z170" s="1312">
        <f>SUMIFS(угар!AQ5:AQ9997,угар!F5:F9997,Z4,угар!G5:G9997,D6,угар!E5:E9997,"&gt;=0,5",угар!E5:E9997,"&lt;0,75")</f>
        <v>0</v>
      </c>
      <c r="AA170" s="1312">
        <f>SUMIFS(угар!AQ5:AQ9997,угар!F5:F9997,Z4,угар!G5:G9997,E6,угар!E5:E9997,"&gt;=0,5",угар!E5:E9997,"&lt;0,75")</f>
        <v>0</v>
      </c>
      <c r="AB170" s="1312">
        <f>SUMIFS(угар!AQ5:AQ9997,угар!F5:F9997,AB4,угар!G5:G9997,D6,угар!E5:E9997,"&gt;=0,5",угар!E5:E9997,"&lt;0,75")</f>
        <v>0</v>
      </c>
      <c r="AC170" s="1312">
        <f>SUMIFS(угар!AQ5:AQ9997,угар!F5:F9997,AB4,угар!G5:G9997,E6,угар!E5:E9997,"&gt;=0,5",угар!E5:E9997,"&lt;0,75")</f>
        <v>0</v>
      </c>
      <c r="AD170" s="1312">
        <f>SUMIFS(угар!AQ5:AQ9997,угар!F5:F9997,AD4,угар!G5:G9997,D6,угар!E5:E9997,"&gt;=0,5",угар!E5:E9997,"&lt;0,75")</f>
        <v>0</v>
      </c>
      <c r="AE170" s="1312">
        <f>SUMIFS(угар!AQ5:AQ9997,угар!F5:F9997,AD4,угар!G5:G9997,E6,угар!E5:E9997,"&gt;=0,5",угар!E5:E9997,"&lt;0,75")</f>
        <v>0</v>
      </c>
      <c r="AF170" s="1312">
        <f>SUMIFS(угар!AQ5:AQ9997,угар!F5:F9997,AF4,угар!G5:G9997,D6,угар!E5:E9997,"&gt;=0,5",угар!E5:E9997,"&lt;0,75")</f>
        <v>0</v>
      </c>
      <c r="AG170" s="1312">
        <f>SUMIFS(угар!AQ5:AQ9997,угар!F5:F9997,AF4,угар!G5:G9997,E6,угар!E5:E9997,"&gt;=0,5",угар!E5:E9997,"&lt;0,75")</f>
        <v>0</v>
      </c>
      <c r="AH170" s="1312">
        <f>SUMIFS(угар!AQ5:AQ9997,угар!F5:F9997,AH4,угар!G5:G9997,D6,угар!E5:E9997,"&gt;=0,5",угар!E5:E9997,"&lt;0,75")</f>
        <v>1</v>
      </c>
      <c r="AI170" s="1312">
        <f>SUMIFS(угар!AQ5:AQ9997,угар!F5:F9997,AH4,угар!G5:G9997,E6,угар!E5:E9997,"&gt;=0,5",угар!E5:E9997,"&lt;0,75")</f>
        <v>3</v>
      </c>
      <c r="AJ170" s="1312">
        <f>SUMIFS(угар!AQ5:AQ9997,угар!F5:F9997,AJ4,угар!G5:G9997,D6,угар!E5:E9997,"&gt;=0,5",угар!E5:E9997,"&lt;0,75")</f>
        <v>0</v>
      </c>
      <c r="AK170" s="1312">
        <f>SUMIFS(угар!AQ5:AQ9997,угар!F5:F9997,AJ4,угар!G5:G9997,E6,угар!E5:E9997,"&gt;=0,5",угар!E5:E9997,"&lt;0,75")</f>
        <v>0</v>
      </c>
      <c r="AL170" s="1312">
        <f>SUMIFS(угар!AQ5:AQ9997,угар!F5:F9997,AL4,угар!G5:G9997,D6,угар!E5:E9997,"&gt;=0,5",угар!E5:E9997,"&lt;0,75")</f>
        <v>0</v>
      </c>
      <c r="AM170" s="1312">
        <f>SUMIFS(угар!AQ5:AQ9997,угар!F5:F9997,AL4,угар!G5:G9997,E6,угар!E5:E9997,"&gt;=0,5",угар!E5:E9997,"&lt;0,75")</f>
        <v>0</v>
      </c>
      <c r="AN170" s="1312">
        <f>SUMIFS(угар!AQ5:AQ9997,угар!F5:F9997,AN4,угар!G5:G9997,D6,угар!E5:E9997,"&gt;=0,5",угар!E5:E9997,"&lt;0,75")</f>
        <v>0</v>
      </c>
      <c r="AO170" s="1312">
        <f>SUMIFS(угар!AQ5:AQ9997,угар!F5:F9997,AN4,угар!G5:G9997,E6,угар!E5:E9997,"&gt;=0,5",угар!E5:E9997,"&lt;0,75")</f>
        <v>0</v>
      </c>
      <c r="AP170" s="1312">
        <f>SUMIFS(угар!AQ5:AQ9997,угар!F5:F9997,AP4,угар!G5:G9997,D6,угар!E5:E9997,"&gt;=0,5",угар!E5:E9997,"&lt;0,75")</f>
        <v>0</v>
      </c>
      <c r="AQ170" s="1323">
        <f>SUMIFS(угар!AQ5:AQ9997,угар!F5:F9997,AP4,угар!G5:G9997,E6,угар!E5:E9997,"&gt;=0,5",угар!E5:E9997,"&lt;0,75")</f>
        <v>0</v>
      </c>
      <c r="AR170" s="1323">
        <f>SUMIFS(угар!AQ5:AQ9997,угар!F5:F9997,AR4,угар!G5:G9997,D6,угар!E5:E9997,"&gt;=0,5",угар!E5:E9997,"&lt;0,75")</f>
        <v>8</v>
      </c>
      <c r="AS170" s="1312">
        <f>SUMIFS(угар!AQ5:AQ9997,угар!F5:F9997,AR4,угар!G5:G9997,E6,угар!E5:E9997,"&gt;=0,5",угар!E5:E9997,"&lt;0,75")</f>
        <v>3</v>
      </c>
      <c r="AT170" s="1312">
        <f>SUMIFS(угар!AQ5:AQ9997,угар!F5:F9997,AT4,угар!G5:G9997,D6,угар!E5:E9997,"&gt;=0,5",угар!E5:E9997,"&lt;0,75")</f>
        <v>0</v>
      </c>
      <c r="AU170" s="1312">
        <f>SUMIFS(угар!AQ5:AQ9997,угар!F5:F9997,AT4,угар!G5:G9997,E6,угар!E5:E9997,"&gt;=0,5",угар!E5:E9997,"&lt;0,75")</f>
        <v>0</v>
      </c>
      <c r="AV170" s="1312">
        <f>SUMIFS(угар!AQ5:AQ9997,угар!F5:F9997,AV4,угар!G5:G9997,D6,угар!E5:E9997,"&gt;=0,5",угар!E5:E9997,"&lt;0,75")</f>
        <v>0</v>
      </c>
      <c r="AW170" s="1312">
        <f>SUMIFS(угар!AQ5:AQ9997,угар!F5:F9997,AV4,угар!G5:G9997,E6,угар!E5:E9997,"&gt;=0,5",угар!E5:E9997,"&lt;0,75")</f>
        <v>0</v>
      </c>
    </row>
    <row r="171" spans="1:49" ht="16.5" thickBot="1">
      <c r="A171" s="1298" t="s">
        <v>600</v>
      </c>
      <c r="B171" s="208" t="s">
        <v>540</v>
      </c>
      <c r="C171" s="1292">
        <f t="shared" si="47"/>
        <v>20</v>
      </c>
      <c r="D171" s="1292">
        <f t="shared" si="52"/>
        <v>2</v>
      </c>
      <c r="E171" s="1292">
        <f t="shared" si="53"/>
        <v>18</v>
      </c>
      <c r="F171" s="1315">
        <f t="shared" si="45"/>
        <v>14</v>
      </c>
      <c r="G171" s="1315">
        <v>2</v>
      </c>
      <c r="H171" s="1337">
        <v>12</v>
      </c>
      <c r="I171" s="1351">
        <f t="shared" si="48"/>
        <v>1</v>
      </c>
      <c r="J171" s="1352">
        <f t="shared" si="49"/>
        <v>0.1</v>
      </c>
      <c r="K171" s="1352">
        <f t="shared" si="50"/>
        <v>0.9</v>
      </c>
      <c r="L171" s="1340">
        <f>SUMIFS(угар!AQ5:AQ9997,угар!F5:F9997,L4,угар!G5:G9997,D6,угар!E5:E9997,"&gt;=0,75",угар!E5:E9997,"&lt;1")</f>
        <v>0</v>
      </c>
      <c r="M171" s="1312">
        <f>SUMIFS(угар!AQ5:AQ9997,угар!F5:F9997,L4,угар!G5:G9997,E6,угар!E5:E9997,"&gt;=0,75",угар!E5:E9997,"&lt;1")</f>
        <v>0</v>
      </c>
      <c r="N171" s="1312">
        <f>SUMIFS(угар!AQ5:AQ9997,угар!F5:F9997,N4,угар!G5:G9997,D6,угар!E5:E9997,"&gt;=0,75",угар!E5:E9997,"&lt;1")</f>
        <v>0</v>
      </c>
      <c r="O171" s="1312">
        <f>SUMIFS(угар!AQ5:AQ9997,угар!F5:F9997,N4,угар!G5:G9997,E6,угар!E5:E9997,"&gt;=0,75",угар!E5:E9997,"&lt;1")</f>
        <v>0</v>
      </c>
      <c r="P171" s="1312">
        <f>SUMIFS(угар!AQ5:AQ9997,угар!F5:F9997,P4,угар!G5:G9997,D6,угар!E5:E9997,"&gt;=0,75",угар!E5:E9997,"&lt;1")</f>
        <v>0</v>
      </c>
      <c r="Q171" s="1312">
        <f>SUMIFS(угар!AQ5:AQ9997,угар!F5:F9997,P4,угар!G5:G9997,E6,угар!E5:E9997,"&gt;=0,75",угар!E5:E9997,"&lt;1")</f>
        <v>0</v>
      </c>
      <c r="R171" s="1312">
        <f>SUMIFS(угар!AQ5:AQ9997,угар!F5:F9997,R4,угар!G5:G9997,D6,угар!E5:E9997,"&gt;=0,75",угар!E5:E9997,"&lt;1")</f>
        <v>1</v>
      </c>
      <c r="S171" s="1323">
        <f>SUMIFS(угар!AQ5:AQ9997,угар!F5:F9997,R4,угар!G5:G9997,E6,угар!E5:E9997,"&gt;=0,75",угар!E5:E9997,"&lt;1")</f>
        <v>0</v>
      </c>
      <c r="T171" s="1312">
        <f>SUMIFS(угар!AQ5:AQ9997,угар!F5:F9997,T4,угар!G5:G9997,D6,угар!E5:E9997,"&gt;=0,75",угар!E5:E9997,"&lt;1")</f>
        <v>1</v>
      </c>
      <c r="U171" s="1312">
        <f>SUMIFS(угар!AQ5:AQ9997,угар!F5:F9997,T4,угар!G5:G9997,E6,угар!E5:E9997,"&gt;=0,75",угар!E5:E9997,"&lt;1")</f>
        <v>2</v>
      </c>
      <c r="V171" s="1312">
        <f>SUMIFS(угар!AQ5:AQ9997,угар!F5:F9997,V4,угар!G5:G9997,D6,угар!E5:E9997,"&gt;=0,75",угар!E5:E9997,"&lt;1")</f>
        <v>0</v>
      </c>
      <c r="W171" s="1312">
        <f>SUMIFS(угар!AQ5:AQ9997,угар!F5:F9997,V4,угар!G5:G9997,E6,угар!E5:E9997,"&gt;=0,75",угар!E5:E9997,"&lt;1")</f>
        <v>0</v>
      </c>
      <c r="X171" s="1312">
        <f>SUMIFS(угар!AQ5:AQ9997,угар!F5:F9997,X4,угар!G5:G9997,D6,угар!E5:E9997,"&gt;=0,75",угар!E5:E9997,"&lt;1")</f>
        <v>0</v>
      </c>
      <c r="Y171" s="1312">
        <f>SUMIFS(угар!AQ5:AQ9997,угар!F5:F9997,X4,угар!G5:G9997,E6,угар!E5:E9997,"&gt;=0,75",угар!E5:E9997,"&lt;1")</f>
        <v>3</v>
      </c>
      <c r="Z171" s="1312">
        <f>SUMIFS(угар!AQ5:AQ9997,угар!F5:F9997,Z4,угар!G5:G9997,D6,угар!E5:E9997,"&gt;=0,75",угар!E5:E9997,"&lt;1")</f>
        <v>0</v>
      </c>
      <c r="AA171" s="1312">
        <f>SUMIFS(угар!AQ5:AQ9997,угар!F5:F9997,Z4,угар!G5:G9997,E6,угар!E5:E9997,"&gt;=0,75",угар!E5:E9997,"&lt;1")</f>
        <v>0</v>
      </c>
      <c r="AB171" s="1312">
        <f>SUMIFS(угар!AQ5:AQ9997,угар!F5:F9997,AB4,угар!G5:G9997,D6,угар!E5:E9997,"&gt;=0,75",угар!E5:E9997,"&lt;1")</f>
        <v>0</v>
      </c>
      <c r="AC171" s="1312">
        <f>SUMIFS(угар!AQ5:AQ9997,угар!F5:F9997,AB4,угар!G5:G9997,E6,угар!E5:E9997,"&gt;=0,75",угар!E5:E9997,"&lt;1")</f>
        <v>0</v>
      </c>
      <c r="AD171" s="1312">
        <f>SUMIFS(угар!AQ5:AQ9997,угар!F5:F9997,AD4,угар!G5:G9997,D6,угар!E5:E9997,"&gt;=0,75",угар!E5:E9997,"&lt;1")</f>
        <v>0</v>
      </c>
      <c r="AE171" s="1312">
        <f>SUMIFS(угар!AQ5:AQ9997,угар!F5:F9997,AD4,угар!G5:G9997,E6,угар!E5:E9997,"&gt;=0,75",угар!E5:E9997,"&lt;1")</f>
        <v>0</v>
      </c>
      <c r="AF171" s="1312">
        <f>SUMIFS(угар!AQ5:AQ9997,угар!F5:F9997,AF4,угар!G5:G9997,D6,угар!E5:E9997,"&gt;=0,75",угар!E5:E9997,"&lt;1")</f>
        <v>0</v>
      </c>
      <c r="AG171" s="1312">
        <f>SUMIFS(угар!AQ5:AQ9997,угар!F5:F9997,AF4,угар!G5:G9997,E6,угар!E5:E9997,"&gt;=0,75",угар!E5:E9997,"&lt;1")</f>
        <v>0</v>
      </c>
      <c r="AH171" s="1312">
        <f>SUMIFS(угар!AQ5:AQ9997,угар!F5:F9997,AH4,угар!G5:G9997,D6,угар!E5:E9997,"&gt;=0,75",угар!E5:E9997,"&lt;1")</f>
        <v>0</v>
      </c>
      <c r="AI171" s="1312">
        <f>SUMIFS(угар!AQ5:AQ9997,угар!F5:F9997,AH4,угар!G5:G9997,E6,угар!E5:E9997,"&gt;=0,75",угар!E5:E9997,"&lt;1")</f>
        <v>0</v>
      </c>
      <c r="AJ171" s="1312">
        <f>SUMIFS(угар!AQ5:AQ9997,угар!F5:F9997,AJ4,угар!G5:G9997,D6,угар!E5:E9997,"&gt;=0,75",угар!E5:E9997,"&lt;1")</f>
        <v>0</v>
      </c>
      <c r="AK171" s="1312">
        <f>SUMIFS(угар!AQ5:AQ9997,угар!F5:F9997,AJ4,угар!G5:G9997,E6,угар!E5:E9997,"&gt;=0,75",угар!E5:E9997,"&lt;1")</f>
        <v>3</v>
      </c>
      <c r="AL171" s="1312">
        <f>SUMIFS(угар!AQ5:AQ9997,угар!F5:F9997,AL4,угар!G5:G9997,D6,угар!E5:E9997,"&gt;=0,75",угар!E5:E9997,"&lt;1")</f>
        <v>0</v>
      </c>
      <c r="AM171" s="1312">
        <f>SUMIFS(угар!AQ5:AQ9997,угар!F5:F9997,AL4,угар!G5:G9997,E6,угар!E5:E9997,"&gt;=0,75",угар!E5:E9997,"&lt;1")</f>
        <v>0</v>
      </c>
      <c r="AN171" s="1312">
        <f>SUMIFS(угар!AQ5:AQ9997,угар!F5:F9997,AN4,угар!G5:G9997,D6,угар!E5:E9997,"&gt;=0,75",угар!E5:E9997,"&lt;1")</f>
        <v>0</v>
      </c>
      <c r="AO171" s="1312">
        <f>SUMIFS(угар!AQ5:AQ9997,угар!F5:F9997,AN4,угар!G5:G9997,E6,угар!E5:E9997,"&gt;=0,75",угар!E5:E9997,"&lt;1")</f>
        <v>0</v>
      </c>
      <c r="AP171" s="1312">
        <f>SUMIFS(угар!AQ5:AQ9997,угар!F5:F9997,AP4,угар!G5:G9997,D6,угар!E5:E9997,"&gt;=0,75",угар!E5:E9997,"&lt;1")</f>
        <v>0</v>
      </c>
      <c r="AQ171" s="1323">
        <f>SUMIFS(угар!AQ5:AQ9997,угар!F5:F9997,AP4,угар!G5:G9997,E6,угар!E5:E9997,"&gt;=0,75",угар!E5:E9997,"&lt;1")</f>
        <v>10</v>
      </c>
      <c r="AR171" s="1323">
        <f>SUMIFS(угар!AQ5:AQ9997,угар!F5:F9997,AR4,угар!G5:G9997,D6,угар!E5:E9997,"&gt;=0,75",угар!E5:E9997,"&lt;1")</f>
        <v>0</v>
      </c>
      <c r="AS171" s="1312">
        <f>SUMIFS(угар!AQ5:AQ9997,угар!F5:F9997,AR4,угар!G5:G9997,E6,угар!E5:E9997,"&gt;=0,75",угар!E5:E9997,"&lt;1")</f>
        <v>0</v>
      </c>
      <c r="AT171" s="1312">
        <f>SUMIFS(угар!AQ5:AQ9997,угар!F5:F9997,AT4,угар!G5:G9997,D6,угар!E5:E9997,"&gt;=0,75",угар!E5:E9997,"&lt;1")</f>
        <v>0</v>
      </c>
      <c r="AU171" s="1312">
        <f>SUMIFS(угар!AQ5:AQ9997,угар!F5:F9997,AT4,угар!G5:G9997,E6,угар!E5:E9997,"&gt;=0,75",угар!E5:E9997,"&lt;1")</f>
        <v>0</v>
      </c>
      <c r="AV171" s="1312">
        <f>SUMIFS(угар!AQ5:AQ9997,угар!F5:F9997,AV4,угар!G5:G9997,D6,угар!E5:E9997,"&gt;=0,75",угар!E5:E9997,"&lt;1")</f>
        <v>0</v>
      </c>
      <c r="AW171" s="1312">
        <f>SUMIFS(угар!AQ5:AQ9997,угар!F5:F9997,AV4,угар!G5:G9997,E6,угар!E5:E9997,"&gt;=0,75",угар!E5:E9997,"&lt;1")</f>
        <v>0</v>
      </c>
    </row>
    <row r="172" spans="1:49" ht="79.5" thickBot="1">
      <c r="A172" s="1292">
        <v>19</v>
      </c>
      <c r="B172" s="210" t="s">
        <v>736</v>
      </c>
      <c r="C172" s="1292">
        <f t="shared" si="47"/>
        <v>80</v>
      </c>
      <c r="D172" s="1292">
        <f t="shared" si="52"/>
        <v>35</v>
      </c>
      <c r="E172" s="1292">
        <f t="shared" si="53"/>
        <v>45</v>
      </c>
      <c r="F172" s="1315">
        <f t="shared" si="45"/>
        <v>75</v>
      </c>
      <c r="G172" s="1315">
        <v>33</v>
      </c>
      <c r="H172" s="1337">
        <v>42</v>
      </c>
      <c r="I172" s="1351">
        <f t="shared" si="48"/>
        <v>1</v>
      </c>
      <c r="J172" s="1352">
        <f t="shared" si="49"/>
        <v>0.4375</v>
      </c>
      <c r="K172" s="1352">
        <f t="shared" si="50"/>
        <v>0.5625</v>
      </c>
      <c r="L172" s="1342">
        <f>L174+L175+L176+L177+L178+L179+L180+L181</f>
        <v>0</v>
      </c>
      <c r="M172" s="1316">
        <f t="shared" ref="M172:AW172" si="55">M174+M175+M176+M177+M178+M179+M180+M181</f>
        <v>0</v>
      </c>
      <c r="N172" s="1316">
        <f t="shared" si="55"/>
        <v>0</v>
      </c>
      <c r="O172" s="1316">
        <f t="shared" si="55"/>
        <v>0</v>
      </c>
      <c r="P172" s="1316">
        <f t="shared" si="55"/>
        <v>0</v>
      </c>
      <c r="Q172" s="1316">
        <f t="shared" si="55"/>
        <v>0</v>
      </c>
      <c r="R172" s="1316">
        <f t="shared" si="55"/>
        <v>1</v>
      </c>
      <c r="S172" s="1316">
        <f t="shared" si="55"/>
        <v>7</v>
      </c>
      <c r="T172" s="1316">
        <f t="shared" si="55"/>
        <v>1</v>
      </c>
      <c r="U172" s="1316">
        <f t="shared" si="55"/>
        <v>2</v>
      </c>
      <c r="V172" s="1316">
        <f t="shared" si="55"/>
        <v>0</v>
      </c>
      <c r="W172" s="1316">
        <f t="shared" si="55"/>
        <v>0</v>
      </c>
      <c r="X172" s="1316">
        <f t="shared" si="55"/>
        <v>0</v>
      </c>
      <c r="Y172" s="1316">
        <f t="shared" si="55"/>
        <v>12</v>
      </c>
      <c r="Z172" s="1316">
        <f t="shared" si="55"/>
        <v>0</v>
      </c>
      <c r="AA172" s="1316">
        <f t="shared" si="55"/>
        <v>0</v>
      </c>
      <c r="AB172" s="1316">
        <f t="shared" si="55"/>
        <v>2</v>
      </c>
      <c r="AC172" s="1316">
        <f t="shared" si="55"/>
        <v>0</v>
      </c>
      <c r="AD172" s="1316">
        <f t="shared" si="55"/>
        <v>0</v>
      </c>
      <c r="AE172" s="1316">
        <f t="shared" si="55"/>
        <v>0</v>
      </c>
      <c r="AF172" s="1316">
        <f t="shared" si="55"/>
        <v>0</v>
      </c>
      <c r="AG172" s="1316">
        <f t="shared" si="55"/>
        <v>1</v>
      </c>
      <c r="AH172" s="1316">
        <f t="shared" si="55"/>
        <v>11</v>
      </c>
      <c r="AI172" s="1316">
        <f t="shared" si="55"/>
        <v>0</v>
      </c>
      <c r="AJ172" s="1316">
        <f t="shared" si="55"/>
        <v>0</v>
      </c>
      <c r="AK172" s="1316">
        <f t="shared" si="55"/>
        <v>0</v>
      </c>
      <c r="AL172" s="1316">
        <f t="shared" si="55"/>
        <v>0</v>
      </c>
      <c r="AM172" s="1316">
        <f t="shared" si="55"/>
        <v>0</v>
      </c>
      <c r="AN172" s="1316">
        <f t="shared" si="55"/>
        <v>3</v>
      </c>
      <c r="AO172" s="1316">
        <f t="shared" si="55"/>
        <v>8</v>
      </c>
      <c r="AP172" s="1316">
        <f t="shared" si="55"/>
        <v>0</v>
      </c>
      <c r="AQ172" s="1316">
        <f t="shared" si="55"/>
        <v>14</v>
      </c>
      <c r="AR172" s="1316">
        <f t="shared" si="55"/>
        <v>9</v>
      </c>
      <c r="AS172" s="1316">
        <f t="shared" si="55"/>
        <v>1</v>
      </c>
      <c r="AT172" s="1316">
        <f t="shared" si="55"/>
        <v>8</v>
      </c>
      <c r="AU172" s="1316">
        <f t="shared" si="55"/>
        <v>0</v>
      </c>
      <c r="AV172" s="1316">
        <f t="shared" si="55"/>
        <v>0</v>
      </c>
      <c r="AW172" s="1316">
        <f t="shared" si="55"/>
        <v>0</v>
      </c>
    </row>
    <row r="173" spans="1:49" s="259" customFormat="1" ht="19.5" thickBot="1">
      <c r="A173" s="1302" t="s">
        <v>737</v>
      </c>
      <c r="B173" s="257" t="s">
        <v>695</v>
      </c>
      <c r="C173" s="1292">
        <f t="shared" si="47"/>
        <v>2</v>
      </c>
      <c r="D173" s="1293">
        <f t="shared" si="52"/>
        <v>0</v>
      </c>
      <c r="E173" s="1293">
        <f t="shared" si="53"/>
        <v>2</v>
      </c>
      <c r="F173" s="1318">
        <f t="shared" si="45"/>
        <v>0</v>
      </c>
      <c r="G173" s="1318">
        <v>0</v>
      </c>
      <c r="H173" s="1338">
        <v>0</v>
      </c>
      <c r="I173" s="1351">
        <f t="shared" si="48"/>
        <v>1</v>
      </c>
      <c r="J173" s="1352">
        <f t="shared" si="49"/>
        <v>0</v>
      </c>
      <c r="K173" s="1352">
        <f t="shared" si="50"/>
        <v>1</v>
      </c>
      <c r="L173" s="1347">
        <f>SUM(L174:L176)</f>
        <v>0</v>
      </c>
      <c r="M173" s="1325">
        <f t="shared" ref="M173:AW173" si="56">SUM(M174:M176)</f>
        <v>0</v>
      </c>
      <c r="N173" s="1325">
        <f t="shared" si="56"/>
        <v>0</v>
      </c>
      <c r="O173" s="1325">
        <f t="shared" si="56"/>
        <v>0</v>
      </c>
      <c r="P173" s="1325">
        <f t="shared" si="56"/>
        <v>0</v>
      </c>
      <c r="Q173" s="1325">
        <f t="shared" si="56"/>
        <v>0</v>
      </c>
      <c r="R173" s="1325">
        <f t="shared" si="56"/>
        <v>0</v>
      </c>
      <c r="S173" s="1325">
        <f t="shared" si="56"/>
        <v>0</v>
      </c>
      <c r="T173" s="1325">
        <f t="shared" si="56"/>
        <v>0</v>
      </c>
      <c r="U173" s="1325">
        <f t="shared" si="56"/>
        <v>2</v>
      </c>
      <c r="V173" s="1325">
        <f t="shared" si="56"/>
        <v>0</v>
      </c>
      <c r="W173" s="1325">
        <f t="shared" si="56"/>
        <v>0</v>
      </c>
      <c r="X173" s="1325">
        <f t="shared" si="56"/>
        <v>0</v>
      </c>
      <c r="Y173" s="1325">
        <f t="shared" si="56"/>
        <v>0</v>
      </c>
      <c r="Z173" s="1325">
        <f t="shared" si="56"/>
        <v>0</v>
      </c>
      <c r="AA173" s="1325">
        <f t="shared" si="56"/>
        <v>0</v>
      </c>
      <c r="AB173" s="1325">
        <f t="shared" si="56"/>
        <v>0</v>
      </c>
      <c r="AC173" s="1325">
        <f t="shared" si="56"/>
        <v>0</v>
      </c>
      <c r="AD173" s="1325">
        <f t="shared" si="56"/>
        <v>0</v>
      </c>
      <c r="AE173" s="1325">
        <f t="shared" si="56"/>
        <v>0</v>
      </c>
      <c r="AF173" s="1325">
        <f t="shared" si="56"/>
        <v>0</v>
      </c>
      <c r="AG173" s="1325">
        <f t="shared" si="56"/>
        <v>0</v>
      </c>
      <c r="AH173" s="1325">
        <f t="shared" si="56"/>
        <v>0</v>
      </c>
      <c r="AI173" s="1325">
        <f t="shared" si="56"/>
        <v>0</v>
      </c>
      <c r="AJ173" s="1325">
        <f t="shared" si="56"/>
        <v>0</v>
      </c>
      <c r="AK173" s="1325">
        <f t="shared" si="56"/>
        <v>0</v>
      </c>
      <c r="AL173" s="1325">
        <f t="shared" si="56"/>
        <v>0</v>
      </c>
      <c r="AM173" s="1325">
        <f t="shared" si="56"/>
        <v>0</v>
      </c>
      <c r="AN173" s="1325">
        <f t="shared" si="56"/>
        <v>0</v>
      </c>
      <c r="AO173" s="1325">
        <f t="shared" si="56"/>
        <v>0</v>
      </c>
      <c r="AP173" s="1325">
        <f t="shared" si="56"/>
        <v>0</v>
      </c>
      <c r="AQ173" s="1325">
        <f t="shared" si="56"/>
        <v>0</v>
      </c>
      <c r="AR173" s="1325">
        <f t="shared" si="56"/>
        <v>0</v>
      </c>
      <c r="AS173" s="1325">
        <f t="shared" si="56"/>
        <v>0</v>
      </c>
      <c r="AT173" s="1325">
        <f t="shared" si="56"/>
        <v>0</v>
      </c>
      <c r="AU173" s="1325">
        <f t="shared" si="56"/>
        <v>0</v>
      </c>
      <c r="AV173" s="1325">
        <f t="shared" si="56"/>
        <v>0</v>
      </c>
      <c r="AW173" s="1325">
        <f t="shared" si="56"/>
        <v>0</v>
      </c>
    </row>
    <row r="174" spans="1:49" s="256" customFormat="1" ht="16.5" thickBot="1">
      <c r="A174" s="1303" t="s">
        <v>738</v>
      </c>
      <c r="B174" s="255" t="s">
        <v>798</v>
      </c>
      <c r="C174" s="1292">
        <f t="shared" si="47"/>
        <v>2</v>
      </c>
      <c r="D174" s="1320">
        <f t="shared" si="52"/>
        <v>0</v>
      </c>
      <c r="E174" s="1320">
        <f t="shared" si="53"/>
        <v>2</v>
      </c>
      <c r="F174" s="1321">
        <f t="shared" si="45"/>
        <v>0</v>
      </c>
      <c r="G174" s="1321">
        <v>0</v>
      </c>
      <c r="H174" s="1339">
        <v>0</v>
      </c>
      <c r="I174" s="1351">
        <f t="shared" si="48"/>
        <v>1</v>
      </c>
      <c r="J174" s="1352">
        <f t="shared" si="49"/>
        <v>0</v>
      </c>
      <c r="K174" s="1352">
        <f t="shared" si="50"/>
        <v>1</v>
      </c>
      <c r="L174" s="1346">
        <f>SUMIFS(угар!AQ5:AQ9997,угар!F5:F9997,L4,угар!G5:G9997,D6,угар!K5:K9997,B174)</f>
        <v>0</v>
      </c>
      <c r="M174" s="1322">
        <f>SUMIFS(угар!AQ5:AQ9997,угар!F5:F9997,L4,угар!G5:G9997,E6,угар!K5:K9997,B174)</f>
        <v>0</v>
      </c>
      <c r="N174" s="1322">
        <f>SUMIFS(угар!AQ5:AQ9997,угар!F5:F9997,N4,угар!G5:G9997,D6,угар!K5:K9997,B174)</f>
        <v>0</v>
      </c>
      <c r="O174" s="1322">
        <f>SUMIFS(угар!AQ5:AQ9997,угар!F5:F9997,N4,угар!G5:G9997,E6,угар!K5:K9997,B174)</f>
        <v>0</v>
      </c>
      <c r="P174" s="1322">
        <f>SUMIFS(угар!AQ5:AQ9997,угар!F5:F9997,P4,угар!G5:G9997,D6,угар!K5:K9997,B174)</f>
        <v>0</v>
      </c>
      <c r="Q174" s="1322">
        <f>SUMIFS(угар!AQ5:AQ9997,угар!F5:F9997,P4,угар!G5:G9997,E6,угар!K5:K9997,B174)</f>
        <v>0</v>
      </c>
      <c r="R174" s="1322">
        <f>SUMIFS(угар!AQ5:AQ9997,угар!F5:F9997,R4,угар!G5:G9997,D6,угар!K5:K9997,B174)</f>
        <v>0</v>
      </c>
      <c r="S174" s="1322">
        <f>SUMIFS(угар!AQ5:AQ9997,угар!F5:F9997,R4,угар!G5:G9997,E6,угар!K5:K9997,B174)</f>
        <v>0</v>
      </c>
      <c r="T174" s="1322">
        <f>SUMIFS(угар!AQ5:AQ9997,угар!F5:F9997,T4,угар!G5:G9997,D6,угар!K5:K9997,B174)</f>
        <v>0</v>
      </c>
      <c r="U174" s="1322">
        <f>SUMIFS(угар!AQ5:AQ9997,угар!F5:F9997,T4,угар!G5:G9997,E6,угар!K5:K9997,B174)</f>
        <v>2</v>
      </c>
      <c r="V174" s="1322">
        <f>SUMIFS(угар!AQ5:AQ9997,угар!F5:F9997,V4,угар!G5:G9997,D6,угар!K5:K9997,B174)</f>
        <v>0</v>
      </c>
      <c r="W174" s="1322">
        <f>SUMIFS(угар!AQ5:AQ9997,угар!F5:F9997,V4,угар!G5:G9997,E6,угар!K5:K9997,B174)</f>
        <v>0</v>
      </c>
      <c r="X174" s="1322">
        <f>SUMIFS(угар!AQ5:AQ9997,угар!F5:F9997,X4,угар!G5:G9997,D6,угар!K5:K9997,B174)</f>
        <v>0</v>
      </c>
      <c r="Y174" s="1322">
        <f>SUMIFS(угар!AQ5:AQ9997,угар!F5:F9997,X4,угар!G5:G9997,E6,угар!K5:K9997,B174)</f>
        <v>0</v>
      </c>
      <c r="Z174" s="1322">
        <f>SUMIFS(угар!AQ5:AQ9997,угар!F5:F9997,Z4,угар!G5:G9997,D6,угар!K5:K9997,B174)</f>
        <v>0</v>
      </c>
      <c r="AA174" s="1322">
        <f>SUMIFS(угар!AQ5:AQ9997,угар!F5:F9997,Z4,угар!G5:G9997,E6,угар!K5:K9997,B174)</f>
        <v>0</v>
      </c>
      <c r="AB174" s="1322">
        <f>SUMIFS(угар!AQ5:AQ9997,угар!F5:F9997,AB4,угар!G5:G9997,D6,угар!K5:K9997,B174)</f>
        <v>0</v>
      </c>
      <c r="AC174" s="1322">
        <f>SUMIFS(угар!AQ5:AQ9997,угар!F5:F9997,AB4,угар!G5:G9997,E6,угар!K5:K9997,B174)</f>
        <v>0</v>
      </c>
      <c r="AD174" s="1322">
        <f>SUMIFS(угар!AQ5:AQ9997,угар!F5:F9997,AD4,угар!G5:G9997,D6,угар!K5:K9997,B174)</f>
        <v>0</v>
      </c>
      <c r="AE174" s="1322">
        <f>SUMIFS(угар!AQ5:AQ9997,угар!F5:F9997,AD4,угар!G5:G9997,E6,угар!K5:K9997,B174)</f>
        <v>0</v>
      </c>
      <c r="AF174" s="1322">
        <f>SUMIFS(угар!AQ5:AQ9997,угар!F5:F9997,AF4,угар!G5:G9997,D6,угар!K5:K9997,B174)</f>
        <v>0</v>
      </c>
      <c r="AG174" s="1322">
        <f>SUMIFS(угар!AQ5:AQ9997,угар!F5:F9997,AF4,угар!G5:G9997,E6,угар!K5:K9997,B174)</f>
        <v>0</v>
      </c>
      <c r="AH174" s="1322">
        <f>SUMIFS(угар!AQ5:AQ9997,угар!F5:F9997,AH4,угар!G5:G9997,D6,угар!K5:K9997,B174)</f>
        <v>0</v>
      </c>
      <c r="AI174" s="1322">
        <f>SUMIFS(угар!AQ5:AQ9997,угар!F5:F9997,AH4,угар!G5:G9997,E6,угар!K5:K9997,B174)</f>
        <v>0</v>
      </c>
      <c r="AJ174" s="1322">
        <f>SUMIFS(угар!AQ5:AQ9997,угар!F5:F9997,AJ4,угар!G5:G9997,D6,угар!K5:K9997,B174)</f>
        <v>0</v>
      </c>
      <c r="AK174" s="1322">
        <f>SUMIFS(угар!AQ5:AQ9997,угар!F5:F9997,AJ4,угар!G5:G9997,E6,угар!K5:K9997,B174)</f>
        <v>0</v>
      </c>
      <c r="AL174" s="1322">
        <f>SUMIFS(угар!AQ5:AQ9997,угар!F5:F9997,AL4,угар!G5:G9997,D6,угар!K5:K9997,B174)</f>
        <v>0</v>
      </c>
      <c r="AM174" s="1322">
        <f>SUMIFS(угар!AQ5:AQ9997,угар!F5:F9997,AL4,угар!G5:G9997,E6,угар!K5:K9997,B174)</f>
        <v>0</v>
      </c>
      <c r="AN174" s="1322">
        <f>SUMIFS(угар!AQ5:AQ9997,угар!F5:F9997,AN4,угар!G5:G9997,D6,угар!K5:K9997,B174)</f>
        <v>0</v>
      </c>
      <c r="AO174" s="1322">
        <f>SUMIFS(угар!AQ5:AQ9997,угар!F5:F9997,AN4,угар!G5:G9997,E6,угар!K5:K9997,B174)</f>
        <v>0</v>
      </c>
      <c r="AP174" s="1322">
        <f>SUMIFS(угар!AQ5:AQ9997,угар!F5:F9997,AP4,угар!G5:G9997,D6,угар!K5:K9997,B174)</f>
        <v>0</v>
      </c>
      <c r="AQ174" s="1322">
        <f>SUMIFS(угар!AQ5:AQ9997,угар!F5:F9997,AP4,угар!G5:G9997,E6,угар!K5:K9997,B174)</f>
        <v>0</v>
      </c>
      <c r="AR174" s="1322">
        <f>SUMIFS(угар!AQ5:AQ9997,угар!F5:F9997,AR4,угар!G5:G9997,D6,угар!K5:K9997,B174)</f>
        <v>0</v>
      </c>
      <c r="AS174" s="1322">
        <f>SUMIFS(угар!AQ5:AQ9997,угар!F5:F9997,AR4,угар!G5:G9997,E6,угар!K5:K9997,B174)</f>
        <v>0</v>
      </c>
      <c r="AT174" s="1322">
        <f>SUMIFS(угар!AQ5:AQ9997,угар!F5:F9997,AT4,угар!G5:G9997,D6,угар!K5:K9997,B174)</f>
        <v>0</v>
      </c>
      <c r="AU174" s="1322">
        <f>SUMIFS(угар!AQ5:AQ9997,угар!F5:F9997,AT4,угар!G5:G9997,E6,угар!K5:K9997,B174)</f>
        <v>0</v>
      </c>
      <c r="AV174" s="1322">
        <f>SUMIFS(угар!AQ5:AQ9997,угар!F5:F9997,AV4,угар!G5:G9997,D6,угар!K5:K9997,B174)</f>
        <v>0</v>
      </c>
      <c r="AW174" s="1322">
        <f>SUMIFS(угар!AQ5:AQ9997,угар!F5:F9997,AV4,угар!G5:G9997,E6,угар!K5:K9997,B174)</f>
        <v>0</v>
      </c>
    </row>
    <row r="175" spans="1:49" s="256" customFormat="1" ht="16.5" thickBot="1">
      <c r="A175" s="1303" t="s">
        <v>739</v>
      </c>
      <c r="B175" s="255" t="s">
        <v>799</v>
      </c>
      <c r="C175" s="1292">
        <f t="shared" si="47"/>
        <v>0</v>
      </c>
      <c r="D175" s="1320">
        <f t="shared" si="52"/>
        <v>0</v>
      </c>
      <c r="E175" s="1320">
        <f t="shared" si="53"/>
        <v>0</v>
      </c>
      <c r="F175" s="1321">
        <f t="shared" si="45"/>
        <v>0</v>
      </c>
      <c r="G175" s="1321">
        <v>0</v>
      </c>
      <c r="H175" s="1339">
        <v>0</v>
      </c>
      <c r="I175" s="1351" t="e">
        <f t="shared" si="48"/>
        <v>#DIV/0!</v>
      </c>
      <c r="J175" s="1352" t="e">
        <f t="shared" si="49"/>
        <v>#DIV/0!</v>
      </c>
      <c r="K175" s="1352" t="e">
        <f t="shared" si="50"/>
        <v>#DIV/0!</v>
      </c>
      <c r="L175" s="1346">
        <f>SUMIFS(угар!AQ5:AQ9997,угар!F5:F9997,L4,угар!G5:G9997,D6,угар!K5:K9997,B175)</f>
        <v>0</v>
      </c>
      <c r="M175" s="1322">
        <f>SUMIFS(угар!AQ5:AQ9997,угар!F5:F9997,L4,угар!G5:G9997,E6,угар!K5:K9997,B175)</f>
        <v>0</v>
      </c>
      <c r="N175" s="1322">
        <f>SUMIFS(угар!AQ5:AQ9997,угар!F5:F9997,N4,угар!G5:G9997,D6,угар!K5:K9997,B175)</f>
        <v>0</v>
      </c>
      <c r="O175" s="1322">
        <f>SUMIFS(угар!AQ5:AQ9997,угар!F5:F9997,N4,угар!G5:G9997,E6,угар!K5:K9997,B175)</f>
        <v>0</v>
      </c>
      <c r="P175" s="1322">
        <f>SUMIFS(угар!AQ5:AQ9997,угар!F5:F9997,P4,угар!G5:G9997,D6,угар!K5:K9997,B175)</f>
        <v>0</v>
      </c>
      <c r="Q175" s="1322">
        <f>SUMIFS(угар!AQ5:AQ9997,угар!F5:F9997,P4,угар!G5:G9997,E6,угар!K5:K9997,B175)</f>
        <v>0</v>
      </c>
      <c r="R175" s="1322">
        <f>SUMIFS(угар!AQ5:AQ9997,угар!F5:F9997,R4,угар!G5:G9997,D6,угар!K5:K9997,B175)</f>
        <v>0</v>
      </c>
      <c r="S175" s="1322">
        <f>SUMIFS(угар!AQ5:AQ9997,угар!F5:F9997,R4,угар!G5:G9997,E6,угар!K5:K9997,B175)</f>
        <v>0</v>
      </c>
      <c r="T175" s="1322">
        <f>SUMIFS(угар!AQ5:AQ9997,угар!F5:F9997,T4,угар!G5:G9997,D6,угар!K5:K9997,B175)</f>
        <v>0</v>
      </c>
      <c r="U175" s="1322">
        <f>SUMIFS(угар!AQ5:AQ9997,угар!F5:F9997,T4,угар!G5:G9997,E6,угар!K5:K9997,B175)</f>
        <v>0</v>
      </c>
      <c r="V175" s="1322">
        <f>SUMIFS(угар!AQ5:AQ9997,угар!F5:F9997,V4,угар!G5:G9997,D6,угар!K5:K9997,B175)</f>
        <v>0</v>
      </c>
      <c r="W175" s="1322">
        <f>SUMIFS(угар!AQ5:AQ9997,угар!F5:F9997,V4,угар!G5:G9997,E6,угар!K5:K9997,B175)</f>
        <v>0</v>
      </c>
      <c r="X175" s="1322">
        <f>SUMIFS(угар!AQ5:AQ9997,угар!F5:F9997,X4,угар!G5:G9997,D6,угар!K5:K9997,B175)</f>
        <v>0</v>
      </c>
      <c r="Y175" s="1322">
        <f>SUMIFS(угар!AQ5:AQ9997,угар!F5:F9997,X4,угар!G5:G9997,E6,угар!K5:K9997,B175)</f>
        <v>0</v>
      </c>
      <c r="Z175" s="1322">
        <f>SUMIFS(угар!AQ5:AQ9997,угар!F5:F9997,Z4,угар!G5:G9997,D6,угар!K5:K9997,B175)</f>
        <v>0</v>
      </c>
      <c r="AA175" s="1322">
        <f>SUMIFS(угар!AQ5:AQ9997,угар!F5:F9997,Z4,угар!G5:G9997,E6,угар!K5:K9997,B175)</f>
        <v>0</v>
      </c>
      <c r="AB175" s="1322">
        <f>SUMIFS(угар!AQ5:AQ9997,угар!F5:F9997,AB4,угар!G5:G9997,D6,угар!K5:K9997,B175)</f>
        <v>0</v>
      </c>
      <c r="AC175" s="1322">
        <f>SUMIFS(угар!AQ5:AQ9997,угар!F5:F9997,AB4,угар!G5:G9997,E6,угар!K5:K9997,B175)</f>
        <v>0</v>
      </c>
      <c r="AD175" s="1322">
        <f>SUMIFS(угар!AQ5:AQ9997,угар!F5:F9997,AD4,угар!G5:G9997,D6,угар!K5:K9997,B175)</f>
        <v>0</v>
      </c>
      <c r="AE175" s="1322">
        <f>SUMIFS(угар!AQ5:AQ9997,угар!F5:F9997,AD4,угар!G5:G9997,E6,угар!K5:K9997,B175)</f>
        <v>0</v>
      </c>
      <c r="AF175" s="1322">
        <f>SUMIFS(угар!AQ5:AQ9997,угар!F5:F9997,AF4,угар!G5:G9997,D6,угар!K5:K9997,B175)</f>
        <v>0</v>
      </c>
      <c r="AG175" s="1322">
        <f>SUMIFS(угар!AQ5:AQ9997,угар!F5:F9997,AF4,угар!G5:G9997,E6,угар!K5:K9997,B175)</f>
        <v>0</v>
      </c>
      <c r="AH175" s="1322">
        <f>SUMIFS(угар!AQ5:AQ9997,угар!F5:F9997,AH4,угар!G5:G9997,D6,угар!K5:K9997,B175)</f>
        <v>0</v>
      </c>
      <c r="AI175" s="1322">
        <f>SUMIFS(угар!AQ5:AQ9997,угар!F5:F9997,AH4,угар!G5:G9997,E6,угар!K5:K9997,B175)</f>
        <v>0</v>
      </c>
      <c r="AJ175" s="1322">
        <f>SUMIFS(угар!AQ5:AQ9997,угар!F5:F9997,AJ4,угар!G5:G9997,D6,угар!K5:K9997,B175)</f>
        <v>0</v>
      </c>
      <c r="AK175" s="1322">
        <f>SUMIFS(угар!AQ5:AQ9997,угар!F5:F9997,AJ4,угар!G5:G9997,E6,угар!K5:K9997,B175)</f>
        <v>0</v>
      </c>
      <c r="AL175" s="1322">
        <f>SUMIFS(угар!AQ5:AQ9997,угар!F5:F9997,AL4,угар!G5:G9997,D6,угар!K5:K9997,B175)</f>
        <v>0</v>
      </c>
      <c r="AM175" s="1322">
        <f>SUMIFS(угар!AQ5:AQ9997,угар!F5:F9997,AL4,угар!G5:G9997,E6,угар!K5:K9997,B175)</f>
        <v>0</v>
      </c>
      <c r="AN175" s="1322">
        <f>SUMIFS(угар!AQ5:AQ9997,угар!F5:F9997,AN4,угар!G5:G9997,D6,угар!K5:K9997,B175)</f>
        <v>0</v>
      </c>
      <c r="AO175" s="1322">
        <f>SUMIFS(угар!AQ5:AQ9997,угар!F5:F9997,AN4,угар!G5:G9997,E6,угар!K5:K9997,B175)</f>
        <v>0</v>
      </c>
      <c r="AP175" s="1322">
        <f>SUMIFS(угар!AQ5:AQ9997,угар!F5:F9997,AP4,угар!G5:G9997,D6,угар!K5:K9997,B175)</f>
        <v>0</v>
      </c>
      <c r="AQ175" s="1322">
        <f>SUMIFS(угар!AQ5:AQ9997,угар!F5:F9997,AP4,угар!G5:G9997,E6,угар!K5:K9997,B175)</f>
        <v>0</v>
      </c>
      <c r="AR175" s="1322">
        <f>SUMIFS(угар!AQ5:AQ9997,угар!F5:F9997,AR4,угар!G5:G9997,D6,угар!K5:K9997,B175)</f>
        <v>0</v>
      </c>
      <c r="AS175" s="1322">
        <f>SUMIFS(угар!AQ5:AQ9997,угар!F5:F9997,AR4,угар!G5:G9997,E6,угар!K5:K9997,B175)</f>
        <v>0</v>
      </c>
      <c r="AT175" s="1322">
        <f>SUMIFS(угар!AQ5:AQ9997,угар!F5:F9997,AT4,угар!G5:G9997,D6,угар!K5:K9997,B175)</f>
        <v>0</v>
      </c>
      <c r="AU175" s="1322">
        <f>SUMIFS(угар!AQ5:AQ9997,угар!F5:F9997,AT4,угар!G5:G9997,E6,угар!K5:K9997,B175)</f>
        <v>0</v>
      </c>
      <c r="AV175" s="1322">
        <f>SUMIFS(угар!AQ5:AQ9997,угар!F5:F9997,AV4,угар!G5:G9997,D6,угар!K5:K9997,B175)</f>
        <v>0</v>
      </c>
      <c r="AW175" s="1322">
        <f>SUMIFS(угар!AQ5:AQ9997,угар!F5:F9997,AV4,угар!G5:G9997,E6,угар!K5:K9997,B175)</f>
        <v>0</v>
      </c>
    </row>
    <row r="176" spans="1:49" s="256" customFormat="1" ht="16.5" thickBot="1">
      <c r="A176" s="1303" t="s">
        <v>740</v>
      </c>
      <c r="B176" s="255" t="s">
        <v>800</v>
      </c>
      <c r="C176" s="1292">
        <f t="shared" si="47"/>
        <v>0</v>
      </c>
      <c r="D176" s="1320">
        <f t="shared" si="52"/>
        <v>0</v>
      </c>
      <c r="E176" s="1320">
        <f t="shared" si="53"/>
        <v>0</v>
      </c>
      <c r="F176" s="1321">
        <f t="shared" si="45"/>
        <v>0</v>
      </c>
      <c r="G176" s="1321">
        <v>0</v>
      </c>
      <c r="H176" s="1339">
        <v>0</v>
      </c>
      <c r="I176" s="1351" t="e">
        <f t="shared" si="48"/>
        <v>#DIV/0!</v>
      </c>
      <c r="J176" s="1352" t="e">
        <f t="shared" si="49"/>
        <v>#DIV/0!</v>
      </c>
      <c r="K176" s="1352" t="e">
        <f t="shared" si="50"/>
        <v>#DIV/0!</v>
      </c>
      <c r="L176" s="1346">
        <f>SUMIFS(угар!AQ5:AQ9997,угар!F5:F9997,L4,угар!G5:G9997,D6,угар!K5:K9997,B176)</f>
        <v>0</v>
      </c>
      <c r="M176" s="1322">
        <f>SUMIFS(угар!AQ5:AQ9997,угар!F5:F9997,L4,угар!G5:G9997,E6,угар!K5:K9997,B176)</f>
        <v>0</v>
      </c>
      <c r="N176" s="1322">
        <f>SUMIFS(угар!AQ5:AQ9997,угар!F5:F9997,N4,угар!G5:G9997,D6,угар!K5:K9997,B176)</f>
        <v>0</v>
      </c>
      <c r="O176" s="1322">
        <f>SUMIFS(угар!AQ5:AQ9997,угар!F5:F9997,N4,угар!G5:G9997,E6,угар!K5:K9997,B176)</f>
        <v>0</v>
      </c>
      <c r="P176" s="1322">
        <f>SUMIFS(угар!AQ5:AQ9997,угар!F5:F9997,P4,угар!G5:G9997,D6,угар!K5:K9997,B176)</f>
        <v>0</v>
      </c>
      <c r="Q176" s="1322">
        <f>SUMIFS(угар!AQ5:AQ9997,угар!F5:F9997,P4,угар!G5:G9997,E6,угар!K5:K9997,B176)</f>
        <v>0</v>
      </c>
      <c r="R176" s="1322">
        <f>SUMIFS(угар!AQ5:AQ9997,угар!F5:F9997,R4,угар!G5:G9997,D6,угар!K5:K9997,B176)</f>
        <v>0</v>
      </c>
      <c r="S176" s="1322">
        <f>SUMIFS(угар!AQ5:AQ9997,угар!F5:F9997,R4,угар!G5:G9997,E6,угар!K5:K9997,B176)</f>
        <v>0</v>
      </c>
      <c r="T176" s="1322">
        <f>SUMIFS(угар!AQ5:AQ9997,угар!F5:F9997,T4,угар!G5:G9997,D6,угар!K5:K9997,B176)</f>
        <v>0</v>
      </c>
      <c r="U176" s="1322">
        <f>SUMIFS(угар!AQ5:AQ9997,угар!F5:F9997,T4,угар!G5:G9997,E6,угар!K5:K9997,B176)</f>
        <v>0</v>
      </c>
      <c r="V176" s="1322">
        <f>SUMIFS(угар!AQ5:AQ9997,угар!F5:F9997,V4,угар!G5:G9997,D6,угар!K5:K9997,B176)</f>
        <v>0</v>
      </c>
      <c r="W176" s="1322">
        <f>SUMIFS(угар!AQ5:AQ9997,угар!F5:F9997,V4,угар!G5:G9997,E6,угар!K5:K9997,B176)</f>
        <v>0</v>
      </c>
      <c r="X176" s="1322">
        <f>SUMIFS(угар!AQ5:AQ9997,угар!F5:F9997,X4,угар!G5:G9997,D6,угар!K5:K9997,B176)</f>
        <v>0</v>
      </c>
      <c r="Y176" s="1322">
        <f>SUMIFS(угар!AQ5:AQ9997,угар!F5:F9997,X4,угар!G5:G9997,E6,угар!K5:K9997,B176)</f>
        <v>0</v>
      </c>
      <c r="Z176" s="1322">
        <f>SUMIFS(угар!AQ5:AQ9997,угар!F5:F9997,Z4,угар!G5:G9997,D6,угар!K5:K9997,B176)</f>
        <v>0</v>
      </c>
      <c r="AA176" s="1322">
        <f>SUMIFS(угар!AQ5:AQ9997,угар!F5:F9997,Z4,угар!G5:G9997,E6,угар!K5:K9997,B176)</f>
        <v>0</v>
      </c>
      <c r="AB176" s="1322">
        <f>SUMIFS(угар!AQ5:AQ9997,угар!F5:F9997,AB4,угар!G5:G9997,D6,угар!K5:K9997,B176)</f>
        <v>0</v>
      </c>
      <c r="AC176" s="1322">
        <f>SUMIFS(угар!AQ5:AQ9997,угар!F5:F9997,AB4,угар!G5:G9997,E6,угар!K5:K9997,B176)</f>
        <v>0</v>
      </c>
      <c r="AD176" s="1322">
        <f>SUMIFS(угар!AQ5:AQ9997,угар!F5:F9997,AD4,угар!G5:G9997,D6,угар!K5:K9997,B176)</f>
        <v>0</v>
      </c>
      <c r="AE176" s="1322">
        <f>SUMIFS(угар!AQ5:AQ9997,угар!F5:F9997,AD4,угар!G5:G9997,E6,угар!K5:K9997,B176)</f>
        <v>0</v>
      </c>
      <c r="AF176" s="1322">
        <f>SUMIFS(угар!AQ5:AQ9997,угар!F5:F9997,AF4,угар!G5:G9997,D6,угар!K5:K9997,B176)</f>
        <v>0</v>
      </c>
      <c r="AG176" s="1322">
        <f>SUMIFS(угар!AQ5:AQ9997,угар!F5:F9997,AF4,угар!G5:G9997,E6,угар!K5:K9997,B176)</f>
        <v>0</v>
      </c>
      <c r="AH176" s="1322">
        <f>SUMIFS(угар!AQ5:AQ9997,угар!F5:F9997,AH4,угар!G5:G9997,D6,угар!K5:K9997,B176)</f>
        <v>0</v>
      </c>
      <c r="AI176" s="1322">
        <f>SUMIFS(угар!AQ5:AQ9997,угар!F5:F9997,AH4,угар!G5:G9997,E6,угар!K5:K9997,B176)</f>
        <v>0</v>
      </c>
      <c r="AJ176" s="1322">
        <f>SUMIFS(угар!AQ5:AQ9997,угар!F5:F9997,AJ4,угар!G5:G9997,D6,угар!K5:K9997,B176)</f>
        <v>0</v>
      </c>
      <c r="AK176" s="1322">
        <f>SUMIFS(угар!AQ5:AQ9997,угар!F5:F9997,AJ4,угар!G5:G9997,E6,угар!K5:K9997,B176)</f>
        <v>0</v>
      </c>
      <c r="AL176" s="1322">
        <f>SUMIFS(угар!AQ5:AQ9997,угар!F5:F9997,AL4,угар!G5:G9997,D6,угар!K5:K9997,B176)</f>
        <v>0</v>
      </c>
      <c r="AM176" s="1322">
        <f>SUMIFS(угар!AQ5:AQ9997,угар!F5:F9997,AL4,угар!G5:G9997,E6,угар!K5:K9997,B176)</f>
        <v>0</v>
      </c>
      <c r="AN176" s="1322">
        <f>SUMIFS(угар!AQ5:AQ9997,угар!F5:F9997,AN4,угар!G5:G9997,D6,угар!K5:K9997,B176)</f>
        <v>0</v>
      </c>
      <c r="AO176" s="1322">
        <f>SUMIFS(угар!AQ5:AQ9997,угар!F5:F9997,AN4,угар!G5:G9997,E6,угар!K5:K9997,B176)</f>
        <v>0</v>
      </c>
      <c r="AP176" s="1322">
        <f>SUMIFS(угар!AQ5:AQ9997,угар!F5:F9997,AP4,угар!G5:G9997,D6,угар!K5:K9997,B176)</f>
        <v>0</v>
      </c>
      <c r="AQ176" s="1322">
        <f>SUMIFS(угар!AQ5:AQ9997,угар!F5:F9997,AP4,угар!G5:G9997,E6,угар!K5:K9997,B176)</f>
        <v>0</v>
      </c>
      <c r="AR176" s="1322">
        <f>SUMIFS(угар!AQ5:AQ9997,угар!F5:F9997,AR4,угар!G5:G9997,D6,угар!K5:K9997,B176)</f>
        <v>0</v>
      </c>
      <c r="AS176" s="1322">
        <f>SUMIFS(угар!AQ5:AQ9997,угар!F5:F9997,AR4,угар!G5:G9997,E6,угар!K5:K9997,B176)</f>
        <v>0</v>
      </c>
      <c r="AT176" s="1322">
        <f>SUMIFS(угар!AQ5:AQ9997,угар!F5:F9997,AT4,угар!G5:G9997,D6,угар!K5:K9997,B176)</f>
        <v>0</v>
      </c>
      <c r="AU176" s="1322">
        <f>SUMIFS(угар!AQ5:AQ9997,угар!F5:F9997,AT4,угар!G5:G9997,E6,угар!K5:K9997,B176)</f>
        <v>0</v>
      </c>
      <c r="AV176" s="1322">
        <f>SUMIFS(угар!AQ5:AQ9997,угар!F5:F9997,AV4,угар!G5:G9997,D6,угар!K5:K9997,B176)</f>
        <v>0</v>
      </c>
      <c r="AW176" s="1322">
        <f>SUMIFS(угар!AQ5:AQ9997,угар!F5:F9997,AV4,угар!G5:G9997,E6,угар!K5:K9997,B176)</f>
        <v>0</v>
      </c>
    </row>
    <row r="177" spans="1:49" ht="16.5" thickBot="1">
      <c r="A177" s="1298" t="s">
        <v>741</v>
      </c>
      <c r="B177" s="208" t="s">
        <v>560</v>
      </c>
      <c r="C177" s="1292">
        <f t="shared" si="47"/>
        <v>74</v>
      </c>
      <c r="D177" s="1292">
        <f t="shared" si="52"/>
        <v>31</v>
      </c>
      <c r="E177" s="1292">
        <f t="shared" si="53"/>
        <v>43</v>
      </c>
      <c r="F177" s="1315">
        <f t="shared" si="45"/>
        <v>73</v>
      </c>
      <c r="G177" s="1315">
        <v>31</v>
      </c>
      <c r="H177" s="1337">
        <v>42</v>
      </c>
      <c r="I177" s="1351">
        <f t="shared" si="48"/>
        <v>1</v>
      </c>
      <c r="J177" s="1352">
        <f t="shared" si="49"/>
        <v>0.41891891891891891</v>
      </c>
      <c r="K177" s="1352">
        <f t="shared" si="50"/>
        <v>0.58108108108108103</v>
      </c>
      <c r="L177" s="1340">
        <f>SUMIFS(угар!AQ5:AQ9997,угар!F5:F9997,L4,угар!G5:G9997,D6,угар!K5:K9997,B177)</f>
        <v>0</v>
      </c>
      <c r="M177" s="1312">
        <f>SUMIFS(угар!AQ5:AQ9997,угар!F5:F9997,L4,угар!G5:G9997,E6,угар!K5:K9997,B177)</f>
        <v>0</v>
      </c>
      <c r="N177" s="1312">
        <f>SUMIFS(угар!AQ5:AQ9997,угар!F5:F9997,N4,угар!G5:G9997,D6,угар!K5:K9997,B177)</f>
        <v>0</v>
      </c>
      <c r="O177" s="1312">
        <f>SUMIFS(угар!AQ5:AQ9997,угар!F5:F9997,N4,угар!G5:G9997,E6,угар!K5:K9997,B177)</f>
        <v>0</v>
      </c>
      <c r="P177" s="1312">
        <f>SUMIFS(угар!AQ5:AQ9997,угар!F5:F9997,P4,угар!G5:G9997,D6,угар!K5:K9997,B177)</f>
        <v>0</v>
      </c>
      <c r="Q177" s="1312">
        <f>SUMIFS(угар!AQ5:AQ9997,угар!F5:F9997,P4,угар!G5:G9997,E6,угар!K5:K9997,B177)</f>
        <v>0</v>
      </c>
      <c r="R177" s="1312">
        <f>SUMIFS(угар!AQ5:AQ9997,угар!F5:F9997,R4,угар!G5:G9997,D6,угар!K5:K9997,B177)</f>
        <v>1</v>
      </c>
      <c r="S177" s="1312">
        <f>SUMIFS(угар!AQ5:AQ9997,угар!F5:F9997,R4,угар!G5:G9997,E6,угар!K5:K9997,B177)</f>
        <v>7</v>
      </c>
      <c r="T177" s="1312">
        <f>SUMIFS(угар!AQ5:AQ9997,угар!F5:F9997,T4,угар!G5:G9997,D6,угар!K5:K9997,B177)</f>
        <v>1</v>
      </c>
      <c r="U177" s="1312">
        <f>SUMIFS(угар!AQ5:AQ9997,угар!F5:F9997,T4,угар!G5:G9997,E6,угар!K5:K9997,B177)</f>
        <v>0</v>
      </c>
      <c r="V177" s="1312">
        <f>SUMIFS(угар!AQ5:AQ9997,угар!F5:F9997,V4,угар!G5:G9997,D6,угар!K5:K9997,B177)</f>
        <v>0</v>
      </c>
      <c r="W177" s="1312">
        <f>SUMIFS(угар!AQ5:AQ9997,угар!F5:F9997,V4,угар!G5:G9997,E6,угар!K5:K9997,B177)</f>
        <v>0</v>
      </c>
      <c r="X177" s="1312">
        <f>SUMIFS(угар!AQ5:AQ9997,угар!F5:F9997,X4,угар!G5:G9997,D6,угар!K5:K9997,B177)</f>
        <v>0</v>
      </c>
      <c r="Y177" s="1312">
        <f>SUMIFS(угар!AQ5:AQ9997,угар!F5:F9997,X4,угар!G5:G9997,E6,угар!K5:K9997,B177)</f>
        <v>12</v>
      </c>
      <c r="Z177" s="1312">
        <f>SUMIFS(угар!AQ5:AQ9997,угар!F5:F9997,Z4,угар!G5:G9997,D6,угар!K5:K9997,B177)</f>
        <v>0</v>
      </c>
      <c r="AA177" s="1312">
        <f>SUMIFS(угар!AQ5:AQ9997,угар!F5:F9997,Z4,угар!G5:G9997,E6,угар!K5:K9997,B177)</f>
        <v>0</v>
      </c>
      <c r="AB177" s="1312">
        <f>SUMIFS(угар!AQ5:AQ9997,угар!F5:F9997,AB4,угар!G5:G9997,D6,угар!K5:K9997,B177)</f>
        <v>0</v>
      </c>
      <c r="AC177" s="1312">
        <f>SUMIFS(угар!AQ5:AQ9997,угар!F5:F9997,AB4,угар!G5:G9997,E6,угар!K5:K9997,B177)</f>
        <v>0</v>
      </c>
      <c r="AD177" s="1312">
        <f>SUMIFS(угар!AQ5:AQ9997,угар!F5:F9997,AD4,угар!G5:G9997,D6,угар!K5:K9997,B177)</f>
        <v>0</v>
      </c>
      <c r="AE177" s="1312">
        <f>SUMIFS(угар!AQ5:AQ9997,угар!F5:F9997,AD4,угар!G5:G9997,E6,угар!K5:K9997,B177)</f>
        <v>0</v>
      </c>
      <c r="AF177" s="1312">
        <f>SUMIFS(угар!AQ5:AQ9997,угар!F5:F9997,AF4,угар!G5:G9997,D6,угар!K5:K9997,B177)</f>
        <v>0</v>
      </c>
      <c r="AG177" s="1312">
        <f>SUMIFS(угар!AQ5:AQ9997,угар!F5:F9997,AF4,угар!G5:G9997,E6,угар!K5:K9997,B177)</f>
        <v>1</v>
      </c>
      <c r="AH177" s="1312">
        <f>SUMIFS(угар!AQ5:AQ9997,угар!F5:F9997,AH4,угар!G5:G9997,D6,угар!K5:K9997,B177)</f>
        <v>9</v>
      </c>
      <c r="AI177" s="1312">
        <f>SUMIFS(угар!AQ5:AQ9997,угар!F5:F9997,AH4,угар!G5:G9997,E6,угар!K5:K9997,B177)</f>
        <v>0</v>
      </c>
      <c r="AJ177" s="1312">
        <f>SUMIFS(угар!AQ5:AQ9997,угар!F5:F9997,AJ4,угар!G5:G9997,D6,угар!K5:K9997,B177)</f>
        <v>0</v>
      </c>
      <c r="AK177" s="1312">
        <f>SUMIFS(угар!AQ5:AQ9997,угар!F5:F9997,AJ4,угар!G5:G9997,E6,угар!K5:K9997,B177)</f>
        <v>0</v>
      </c>
      <c r="AL177" s="1312">
        <f>SUMIFS(угар!AQ5:AQ9997,угар!F5:F9997,AL4,угар!G5:G9997,D6,угар!K5:K9997,B177)</f>
        <v>0</v>
      </c>
      <c r="AM177" s="1312">
        <f>SUMIFS(угар!AQ5:AQ9997,угар!F5:F9997,AL4,угар!G5:G9997,E6,угар!K5:K9997,B177)</f>
        <v>0</v>
      </c>
      <c r="AN177" s="1312">
        <f>SUMIFS(угар!AQ5:AQ9997,угар!F5:F9997,AN4,угар!G5:G9997,D6,угар!K5:K9997,B177)</f>
        <v>3</v>
      </c>
      <c r="AO177" s="1312">
        <f>SUMIFS(угар!AQ5:AQ9997,угар!F5:F9997,AN4,угар!G5:G9997,E6,угар!K5:K9997,B177)</f>
        <v>8</v>
      </c>
      <c r="AP177" s="1312">
        <f>SUMIFS(угар!AQ5:AQ9997,угар!F5:F9997,AP4,угар!G5:G9997,D6,угар!K5:K9997,B177)</f>
        <v>0</v>
      </c>
      <c r="AQ177" s="1312">
        <f>SUMIFS(угар!AQ5:AQ9997,угар!F5:F9997,AP4,угар!G5:G9997,E6,угар!K5:K9997,B177)</f>
        <v>14</v>
      </c>
      <c r="AR177" s="1312">
        <f>SUMIFS(угар!AQ5:AQ9997,угар!F5:F9997,AR4,угар!G5:G9997,D6,угар!K5:K9997,B177)</f>
        <v>9</v>
      </c>
      <c r="AS177" s="1312">
        <f>SUMIFS(угар!AQ5:AQ9997,угар!F5:F9997,AR4,угар!G5:G9997,E6,угар!K5:K9997,B177)</f>
        <v>1</v>
      </c>
      <c r="AT177" s="1312">
        <f>SUMIFS(угар!AQ5:AQ9997,угар!F5:F9997,AT4,угар!G5:G9997,D6,угар!K5:K9997,B177)</f>
        <v>8</v>
      </c>
      <c r="AU177" s="1312">
        <f>SUMIFS(угар!AQ5:AQ9997,угар!F5:F9997,AT4,угар!G5:G9997,E6,угар!K5:K9997,B177)</f>
        <v>0</v>
      </c>
      <c r="AV177" s="1312">
        <f>SUMIFS(угар!AQ5:AQ9997,угар!F5:F9997,AV4,угар!G5:G9997,D6,угар!K5:K9997,B177)</f>
        <v>0</v>
      </c>
      <c r="AW177" s="1312">
        <f>SUMIFS(угар!AQ5:AQ9997,угар!F5:F9997,AV4,угар!G5:G9997,E6,угар!K5:K9997,B177)</f>
        <v>0</v>
      </c>
    </row>
    <row r="178" spans="1:49" ht="16.5" thickBot="1">
      <c r="A178" s="1298" t="s">
        <v>742</v>
      </c>
      <c r="B178" s="208" t="s">
        <v>696</v>
      </c>
      <c r="C178" s="1292">
        <f t="shared" si="47"/>
        <v>2</v>
      </c>
      <c r="D178" s="1292">
        <f t="shared" si="52"/>
        <v>2</v>
      </c>
      <c r="E178" s="1292">
        <f t="shared" si="53"/>
        <v>0</v>
      </c>
      <c r="F178" s="1315">
        <f t="shared" si="45"/>
        <v>2</v>
      </c>
      <c r="G178" s="1315">
        <v>2</v>
      </c>
      <c r="H178" s="1337">
        <v>0</v>
      </c>
      <c r="I178" s="1351">
        <f t="shared" si="48"/>
        <v>1</v>
      </c>
      <c r="J178" s="1352">
        <f t="shared" si="49"/>
        <v>1</v>
      </c>
      <c r="K178" s="1352">
        <f t="shared" si="50"/>
        <v>0</v>
      </c>
      <c r="L178" s="1340">
        <f>SUMIFS(угар!AQ5:AQ9997,угар!F5:F9997,L4,угар!G5:G9997,D6,угар!K5:K9997,B178)</f>
        <v>0</v>
      </c>
      <c r="M178" s="1312">
        <f>SUMIFS(угар!AQ5:AQ9997,угар!F5:F9997,L4,угар!G5:G9997,E6,угар!K5:K9997,B178)</f>
        <v>0</v>
      </c>
      <c r="N178" s="1312">
        <f>SUMIFS(угар!AQ5:AQ9997,угар!F5:F9997,N4,угар!G5:G9997,D6,угар!K5:K9997,B178)</f>
        <v>0</v>
      </c>
      <c r="O178" s="1312">
        <f>SUMIFS(угар!AQ5:AQ9997,угар!F5:F9997,N4,угар!G5:G9997,E6,угар!K5:K9997,B178)</f>
        <v>0</v>
      </c>
      <c r="P178" s="1312">
        <f>SUMIFS(угар!AQ5:AQ9997,угар!F5:F9997,P4,угар!G5:G9997,D6,угар!K5:K9997,B178)</f>
        <v>0</v>
      </c>
      <c r="Q178" s="1312">
        <f>SUMIFS(угар!AQ5:AQ9997,угар!F5:F9997,P4,угар!G5:G9997,E6,угар!K5:K9997,B178)</f>
        <v>0</v>
      </c>
      <c r="R178" s="1312">
        <f>SUMIFS(угар!AQ5:AQ9997,угар!F5:F9997,R4,угар!G5:G9997,D6,угар!K5:K9997,B178)</f>
        <v>0</v>
      </c>
      <c r="S178" s="1312">
        <f>SUMIFS(угар!AQ5:AQ9997,угар!F5:F9997,R4,угар!G5:G9997,E6,угар!K5:K9997,B178)</f>
        <v>0</v>
      </c>
      <c r="T178" s="1312">
        <f>SUMIFS(угар!AQ5:AQ9997,угар!F5:F9997,T4,угар!G5:G9997,D6,угар!K5:K9997,B178)</f>
        <v>0</v>
      </c>
      <c r="U178" s="1312">
        <f>SUMIFS(угар!AQ5:AQ9997,угар!F5:F9997,T4,угар!G5:G9997,E6,угар!K5:K9997,B178)</f>
        <v>0</v>
      </c>
      <c r="V178" s="1312">
        <f>SUMIFS(угар!AQ5:AQ9997,угар!F5:F9997,V4,угар!G5:G9997,D6,угар!K5:K9997,B178)</f>
        <v>0</v>
      </c>
      <c r="W178" s="1312">
        <f>SUMIFS(угар!AQ5:AQ9997,угар!F5:F9997,V4,угар!G5:G9997,E6,угар!K5:K9997,B178)</f>
        <v>0</v>
      </c>
      <c r="X178" s="1312">
        <f>SUMIFS(угар!AQ5:AQ9997,угар!F5:F9997,X4,угар!G5:G9997,D6,угар!K5:K9997,B178)</f>
        <v>0</v>
      </c>
      <c r="Y178" s="1312">
        <f>SUMIFS(угар!AQ5:AQ9997,угар!F5:F9997,X4,угар!G5:G9997,E6,угар!K5:K9997,B178)</f>
        <v>0</v>
      </c>
      <c r="Z178" s="1312">
        <f>SUMIFS(угар!AQ5:AQ9997,угар!F5:F9997,Z4,угар!G5:G9997,D6,угар!K5:K9997,B178)</f>
        <v>0</v>
      </c>
      <c r="AA178" s="1312">
        <f>SUMIFS(угар!AQ5:AQ9997,угар!F5:F9997,Z4,угар!G5:G9997,E6,угар!K5:K9997,B178)</f>
        <v>0</v>
      </c>
      <c r="AB178" s="1312">
        <f>SUMIFS(угар!AQ5:AQ9997,угар!F5:F9997,AB4,угар!G5:G9997,D6,угар!K5:K9997,B178)</f>
        <v>0</v>
      </c>
      <c r="AC178" s="1312">
        <f>SUMIFS(угар!AQ5:AQ9997,угар!F5:F9997,AB4,угар!G5:G9997,E6,угар!K5:K9997,B178)</f>
        <v>0</v>
      </c>
      <c r="AD178" s="1312">
        <f>SUMIFS(угар!AQ5:AQ9997,угар!F5:F9997,AD4,угар!G5:G9997,D6,угар!K5:K9997,B178)</f>
        <v>0</v>
      </c>
      <c r="AE178" s="1312">
        <f>SUMIFS(угар!AQ5:AQ9997,угар!F5:F9997,AD4,угар!G5:G9997,E6,угар!K5:K9997,B178)</f>
        <v>0</v>
      </c>
      <c r="AF178" s="1312">
        <f>SUMIFS(угар!AQ5:AQ9997,угар!F5:F9997,AF4,угар!G5:G9997,D6,угар!K5:K9997,B178)</f>
        <v>0</v>
      </c>
      <c r="AG178" s="1312">
        <f>SUMIFS(угар!AQ5:AQ9997,угар!F5:F9997,AF4,угар!G5:G9997,E6,угар!K5:K9997,B178)</f>
        <v>0</v>
      </c>
      <c r="AH178" s="1312">
        <f>SUMIFS(угар!AQ5:AQ9997,угар!F5:F9997,AH4,угар!G5:G9997,D6,угар!K5:K9997,B178)</f>
        <v>2</v>
      </c>
      <c r="AI178" s="1312">
        <f>SUMIFS(угар!AQ5:AQ9997,угар!F5:F9997,AH4,угар!G5:G9997,E6,угар!K5:K9997,B178)</f>
        <v>0</v>
      </c>
      <c r="AJ178" s="1312">
        <f>SUMIFS(угар!AQ5:AQ9997,угар!F5:F9997,AJ4,угар!G5:G9997,D6,угар!K5:K9997,B178)</f>
        <v>0</v>
      </c>
      <c r="AK178" s="1312">
        <f>SUMIFS(угар!AQ5:AQ9997,угар!F5:F9997,AJ4,угар!G5:G9997,E6,угар!K5:K9997,B178)</f>
        <v>0</v>
      </c>
      <c r="AL178" s="1312">
        <f>SUMIFS(угар!AQ5:AQ9997,угар!F5:F9997,AL4,угар!G5:G9997,D6,угар!K5:K9997,B178)</f>
        <v>0</v>
      </c>
      <c r="AM178" s="1312">
        <f>SUMIFS(угар!AQ5:AQ9997,угар!F5:F9997,AL4,угар!G5:G9997,E6,угар!K5:K9997,B178)</f>
        <v>0</v>
      </c>
      <c r="AN178" s="1312">
        <f>SUMIFS(угар!AQ5:AQ9997,угар!F5:F9997,AN4,угар!G5:G9997,D6,угар!K5:K9997,B178)</f>
        <v>0</v>
      </c>
      <c r="AO178" s="1312">
        <f>SUMIFS(угар!AQ5:AQ9997,угар!F5:F9997,AN4,угар!G5:G9997,E6,угар!K5:K9997,B178)</f>
        <v>0</v>
      </c>
      <c r="AP178" s="1312">
        <f>SUMIFS(угар!AQ5:AQ9997,угар!F5:F9997,AP4,угар!G5:G9997,D6,угар!K5:K9997,B178)</f>
        <v>0</v>
      </c>
      <c r="AQ178" s="1312">
        <f>SUMIFS(угар!AQ5:AQ9997,угар!F5:F9997,AP4,угар!G5:G9997,E6,угар!K5:K9997,B178)</f>
        <v>0</v>
      </c>
      <c r="AR178" s="1312">
        <f>SUMIFS(угар!AQ5:AQ9997,угар!F5:F9997,AR4,угар!G5:G9997,D6,угар!K5:K9997,B178)</f>
        <v>0</v>
      </c>
      <c r="AS178" s="1312">
        <f>SUMIFS(угар!AQ5:AQ9997,угар!F5:F9997,AR4,угар!G5:G9997,E6,угар!K5:K9997,B178)</f>
        <v>0</v>
      </c>
      <c r="AT178" s="1312">
        <f>SUMIFS(угар!AQ5:AQ9997,угар!F5:F9997,AT4,угар!G5:G9997,D6,угар!K5:K9997,B178)</f>
        <v>0</v>
      </c>
      <c r="AU178" s="1312">
        <f>SUMIFS(угар!AQ5:AQ9997,угар!F5:F9997,AT4,угар!G5:G9997,E6,угар!K5:K9997,B178)</f>
        <v>0</v>
      </c>
      <c r="AV178" s="1312">
        <f>SUMIFS(угар!AQ5:AQ9997,угар!F5:F9997,AV4,угар!G5:G9997,D6,угар!K5:K9997,B178)</f>
        <v>0</v>
      </c>
      <c r="AW178" s="1312">
        <f>SUMIFS(угар!AQ5:AQ9997,угар!F5:F9997,AV4,угар!G5:G9997,E6,угар!K5:K9997,B178)</f>
        <v>0</v>
      </c>
    </row>
    <row r="179" spans="1:49" ht="16.5" thickBot="1">
      <c r="A179" s="1298" t="s">
        <v>743</v>
      </c>
      <c r="B179" s="208" t="s">
        <v>697</v>
      </c>
      <c r="C179" s="1292">
        <f t="shared" si="47"/>
        <v>2</v>
      </c>
      <c r="D179" s="1292">
        <f t="shared" si="52"/>
        <v>2</v>
      </c>
      <c r="E179" s="1292">
        <f t="shared" si="53"/>
        <v>0</v>
      </c>
      <c r="F179" s="1315">
        <f t="shared" si="45"/>
        <v>0</v>
      </c>
      <c r="G179" s="1315">
        <v>0</v>
      </c>
      <c r="H179" s="1337">
        <v>0</v>
      </c>
      <c r="I179" s="1351">
        <f t="shared" si="48"/>
        <v>1</v>
      </c>
      <c r="J179" s="1352">
        <f t="shared" si="49"/>
        <v>1</v>
      </c>
      <c r="K179" s="1352">
        <f t="shared" si="50"/>
        <v>0</v>
      </c>
      <c r="L179" s="1340">
        <f>SUMIFS(угар!AQ5:AQ9997,угар!F5:F9997,L4,угар!G5:G9997,D6,угар!K5:K9997,B179)</f>
        <v>0</v>
      </c>
      <c r="M179" s="1312">
        <f>SUMIFS(угар!AQ5:AQ9997,угар!F5:F9997,L4,угар!G5:G9997,E6,угар!K5:K9997,B179)</f>
        <v>0</v>
      </c>
      <c r="N179" s="1312">
        <f>SUMIFS(угар!AQ5:AQ9997,угар!F5:F9997,N4,угар!G5:G9997,D6,угар!K5:K9997,B179)</f>
        <v>0</v>
      </c>
      <c r="O179" s="1312">
        <f>SUMIFS(угар!AQ5:AQ9997,угар!F5:F9997,N4,угар!G5:G9997,E6,угар!K5:K9997,B179)</f>
        <v>0</v>
      </c>
      <c r="P179" s="1312">
        <f>SUMIFS(угар!AQ5:AQ9997,угар!F5:F9997,P4,угар!G5:G9997,D6,угар!K5:K9997,B179)</f>
        <v>0</v>
      </c>
      <c r="Q179" s="1312">
        <f>SUMIFS(угар!AQ5:AQ9997,угар!F5:F9997,P4,угар!G5:G9997,E6,угар!K5:K9997,B179)</f>
        <v>0</v>
      </c>
      <c r="R179" s="1312">
        <f>SUMIFS(угар!AQ5:AQ9997,угар!F5:F9997,R4,угар!G5:G9997,D6,угар!K5:K9997,B179)</f>
        <v>0</v>
      </c>
      <c r="S179" s="1312">
        <f>SUMIFS(угар!AQ5:AQ9997,угар!F5:F9997,R4,угар!G5:G9997,E6,угар!K5:K9997,B179)</f>
        <v>0</v>
      </c>
      <c r="T179" s="1312">
        <f>SUMIFS(угар!AQ5:AQ9997,угар!F5:F9997,T4,угар!G5:G9997,D6,угар!K5:K9997,B179)</f>
        <v>0</v>
      </c>
      <c r="U179" s="1312">
        <f>SUMIFS(угар!AQ5:AQ9997,угар!F5:F9997,T4,угар!G5:G9997,E6,угар!K5:K9997,B179)</f>
        <v>0</v>
      </c>
      <c r="V179" s="1312">
        <f>SUMIFS(угар!AQ5:AQ9997,угар!F5:F9997,V4,угар!G5:G9997,D6,угар!K5:K9997,B179)</f>
        <v>0</v>
      </c>
      <c r="W179" s="1312">
        <f>SUMIFS(угар!AQ5:AQ9997,угар!F5:F9997,V4,угар!G5:G9997,E6,угар!K5:K9997,B179)</f>
        <v>0</v>
      </c>
      <c r="X179" s="1312">
        <f>SUMIFS(угар!AQ5:AQ9997,угар!F5:F9997,X4,угар!G5:G9997,D6,угар!K5:K9997,B179)</f>
        <v>0</v>
      </c>
      <c r="Y179" s="1312">
        <f>SUMIFS(угар!AQ5:AQ9997,угар!F5:F9997,X4,угар!G5:G9997,E6,угар!K5:K9997,B179)</f>
        <v>0</v>
      </c>
      <c r="Z179" s="1312">
        <f>SUMIFS(угар!AQ5:AQ9997,угар!F5:F9997,Z4,угар!G5:G9997,D6,угар!K5:K9997,B179)</f>
        <v>0</v>
      </c>
      <c r="AA179" s="1312">
        <f>SUMIFS(угар!AQ5:AQ9997,угар!F5:F9997,Z4,угар!G5:G9997,E6,угар!K5:K9997,B179)</f>
        <v>0</v>
      </c>
      <c r="AB179" s="1312">
        <f>SUMIFS(угар!AQ5:AQ9997,угар!F5:F9997,AB4,угар!G5:G9997,D6,угар!K5:K9997,B179)</f>
        <v>2</v>
      </c>
      <c r="AC179" s="1312">
        <f>SUMIFS(угар!AQ5:AQ9997,угар!F5:F9997,AB4,угар!G5:G9997,E6,угар!K5:K9997,B179)</f>
        <v>0</v>
      </c>
      <c r="AD179" s="1312">
        <f>SUMIFS(угар!AQ5:AQ9997,угар!F5:F9997,AD4,угар!G5:G9997,D6,угар!K5:K9997,B179)</f>
        <v>0</v>
      </c>
      <c r="AE179" s="1312">
        <f>SUMIFS(угар!AQ5:AQ9997,угар!F5:F9997,AD4,угар!G5:G9997,E6,угар!K5:K9997,B179)</f>
        <v>0</v>
      </c>
      <c r="AF179" s="1312">
        <f>SUMIFS(угар!AQ5:AQ9997,угар!F5:F9997,AF4,угар!G5:G9997,D6,угар!K5:K9997,B179)</f>
        <v>0</v>
      </c>
      <c r="AG179" s="1312">
        <f>SUMIFS(угар!AQ5:AQ9997,угар!F5:F9997,AF4,угар!G5:G9997,E6,угар!K5:K9997,B179)</f>
        <v>0</v>
      </c>
      <c r="AH179" s="1312">
        <f>SUMIFS(угар!AQ5:AQ9997,угар!F5:F9997,AH4,угар!G5:G9997,D6,угар!K5:K9997,B179)</f>
        <v>0</v>
      </c>
      <c r="AI179" s="1312">
        <f>SUMIFS(угар!AQ5:AQ9997,угар!F5:F9997,AH4,угар!G5:G9997,E6,угар!K5:K9997,B179)</f>
        <v>0</v>
      </c>
      <c r="AJ179" s="1312">
        <f>SUMIFS(угар!AQ5:AQ9997,угар!F5:F9997,AJ4,угар!G5:G9997,D6,угар!K5:K9997,B179)</f>
        <v>0</v>
      </c>
      <c r="AK179" s="1312">
        <f>SUMIFS(угар!AQ5:AQ9997,угар!F5:F9997,AJ4,угар!G5:G9997,E6,угар!K5:K9997,B179)</f>
        <v>0</v>
      </c>
      <c r="AL179" s="1312">
        <f>SUMIFS(угар!AQ5:AQ9997,угар!F5:F9997,AL4,угар!G5:G9997,D6,угар!K5:K9997,B179)</f>
        <v>0</v>
      </c>
      <c r="AM179" s="1312">
        <f>SUMIFS(угар!AQ5:AQ9997,угар!F5:F9997,AL4,угар!G5:G9997,E6,угар!K5:K9997,B179)</f>
        <v>0</v>
      </c>
      <c r="AN179" s="1312">
        <f>SUMIFS(угар!AQ5:AQ9997,угар!F5:F9997,AN4,угар!G5:G9997,D6,угар!K5:K9997,B179)</f>
        <v>0</v>
      </c>
      <c r="AO179" s="1312">
        <f>SUMIFS(угар!AQ5:AQ9997,угар!F5:F9997,AN4,угар!G5:G9997,E6,угар!K5:K9997,B179)</f>
        <v>0</v>
      </c>
      <c r="AP179" s="1312">
        <f>SUMIFS(угар!AQ5:AQ9997,угар!F5:F9997,AP4,угар!G5:G9997,D6,угар!K5:K9997,B179)</f>
        <v>0</v>
      </c>
      <c r="AQ179" s="1312">
        <f>SUMIFS(угар!AQ5:AQ9997,угар!F5:F9997,AP4,угар!G5:G9997,E6,угар!K5:K9997,B179)</f>
        <v>0</v>
      </c>
      <c r="AR179" s="1312">
        <f>SUMIFS(угар!AQ5:AQ9997,угар!F5:F9997,AR4,угар!G5:G9997,D6,угар!K5:K9997,B179)</f>
        <v>0</v>
      </c>
      <c r="AS179" s="1312">
        <f>SUMIFS(угар!AQ5:AQ9997,угар!F5:F9997,AR4,угар!G5:G9997,E6,угар!K5:K9997,B179)</f>
        <v>0</v>
      </c>
      <c r="AT179" s="1312">
        <f>SUMIFS(угар!AQ5:AQ9997,угар!F5:F9997,AT4,угар!G5:G9997,D6,угар!K5:K9997,B179)</f>
        <v>0</v>
      </c>
      <c r="AU179" s="1312">
        <f>SUMIFS(угар!AQ5:AQ9997,угар!F5:F9997,AT4,угар!G5:G9997,E6,угар!K5:K9997,B179)</f>
        <v>0</v>
      </c>
      <c r="AV179" s="1312">
        <f>SUMIFS(угар!AQ5:AQ9997,угар!F5:F9997,AV4,угар!G5:G9997,D6,угар!K5:K9997,B179)</f>
        <v>0</v>
      </c>
      <c r="AW179" s="1312">
        <f>SUMIFS(угар!AQ5:AQ9997,угар!F5:F9997,AV4,угар!G5:G9997,E6,угар!K5:K9997,B179)</f>
        <v>0</v>
      </c>
    </row>
    <row r="180" spans="1:49" ht="16.5" thickBot="1">
      <c r="A180" s="1298" t="s">
        <v>744</v>
      </c>
      <c r="B180" s="208" t="s">
        <v>698</v>
      </c>
      <c r="C180" s="1292">
        <f t="shared" si="47"/>
        <v>0</v>
      </c>
      <c r="D180" s="1292">
        <f t="shared" si="52"/>
        <v>0</v>
      </c>
      <c r="E180" s="1292">
        <f t="shared" si="53"/>
        <v>0</v>
      </c>
      <c r="F180" s="1315">
        <f t="shared" si="45"/>
        <v>0</v>
      </c>
      <c r="G180" s="1315">
        <v>0</v>
      </c>
      <c r="H180" s="1337">
        <v>0</v>
      </c>
      <c r="I180" s="1351" t="e">
        <f t="shared" si="48"/>
        <v>#DIV/0!</v>
      </c>
      <c r="J180" s="1352" t="e">
        <f t="shared" si="49"/>
        <v>#DIV/0!</v>
      </c>
      <c r="K180" s="1352" t="e">
        <f t="shared" si="50"/>
        <v>#DIV/0!</v>
      </c>
      <c r="L180" s="1340">
        <f>SUMIFS(угар!AQ5:AQ9997,угар!F5:F9997,L4,угар!G5:G9997,D6,угар!K5:K9997,B180)</f>
        <v>0</v>
      </c>
      <c r="M180" s="1312">
        <f>SUMIFS(угар!AQ5:AQ9997,угар!F5:F9997,L4,угар!G5:G9997,E6,угар!K5:K9997,B180)</f>
        <v>0</v>
      </c>
      <c r="N180" s="1312">
        <f>SUMIFS(угар!AQ5:AQ9997,угар!F5:F9997,N4,угар!G5:G9997,D6,угар!K5:K9997,B180)</f>
        <v>0</v>
      </c>
      <c r="O180" s="1312">
        <f>SUMIFS(угар!AQ5:AQ9997,угар!F5:F9997,N4,угар!G5:G9997,E6,угар!K5:K9997,B180)</f>
        <v>0</v>
      </c>
      <c r="P180" s="1312">
        <f>SUMIFS(угар!AQ5:AQ9997,угар!F5:F9997,P4,угар!G5:G9997,D6,угар!K5:K9997,B180)</f>
        <v>0</v>
      </c>
      <c r="Q180" s="1312">
        <f>SUMIFS(угар!AQ5:AQ9997,угар!F5:F9997,P4,угар!G5:G9997,E6,угар!K5:K9997,B180)</f>
        <v>0</v>
      </c>
      <c r="R180" s="1312">
        <f>SUMIFS(угар!AQ5:AQ9997,угар!F5:F9997,R4,угар!G5:G9997,D6,угар!K5:K9997,B180)</f>
        <v>0</v>
      </c>
      <c r="S180" s="1312">
        <f>SUMIFS(угар!AQ5:AQ9997,угар!F5:F9997,R4,угар!G5:G9997,E6,угар!K5:K9997,B180)</f>
        <v>0</v>
      </c>
      <c r="T180" s="1312">
        <f>SUMIFS(угар!AQ5:AQ9997,угар!F5:F9997,T4,угар!G5:G9997,D6,угар!K5:K9997,B180)</f>
        <v>0</v>
      </c>
      <c r="U180" s="1312">
        <f>SUMIFS(угар!AQ5:AQ9997,угар!F5:F9997,T4,угар!G5:G9997,E6,угар!K5:K9997,B180)</f>
        <v>0</v>
      </c>
      <c r="V180" s="1312">
        <f>SUMIFS(угар!AQ5:AQ9997,угар!F5:F9997,V4,угар!G5:G9997,D6,угар!K5:K9997,B180)</f>
        <v>0</v>
      </c>
      <c r="W180" s="1312">
        <f>SUMIFS(угар!AQ5:AQ9997,угар!F5:F9997,V4,угар!G5:G9997,E6,угар!K5:K9997,B180)</f>
        <v>0</v>
      </c>
      <c r="X180" s="1312">
        <f>SUMIFS(угар!AQ5:AQ9997,угар!F5:F9997,X4,угар!G5:G9997,D6,угар!K5:K9997,B180)</f>
        <v>0</v>
      </c>
      <c r="Y180" s="1312">
        <f>SUMIFS(угар!AQ5:AQ9997,угар!F5:F9997,X4,угар!G5:G9997,E6,угар!K5:K9997,B180)</f>
        <v>0</v>
      </c>
      <c r="Z180" s="1312">
        <f>SUMIFS(угар!AQ5:AQ9997,угар!F5:F9997,Z4,угар!G5:G9997,D6,угар!K5:K9997,B180)</f>
        <v>0</v>
      </c>
      <c r="AA180" s="1312">
        <f>SUMIFS(угар!AQ5:AQ9997,угар!F5:F9997,Z4,угар!G5:G9997,E6,угар!K5:K9997,B180)</f>
        <v>0</v>
      </c>
      <c r="AB180" s="1312">
        <f>SUMIFS(угар!AQ5:AQ9997,угар!F5:F9997,AB4,угар!G5:G9997,D6,угар!K5:K9997,B180)</f>
        <v>0</v>
      </c>
      <c r="AC180" s="1312">
        <f>SUMIFS(угар!AQ5:AQ9997,угар!F5:F9997,AB4,угар!G5:G9997,E6,угар!K5:K9997,B180)</f>
        <v>0</v>
      </c>
      <c r="AD180" s="1312">
        <f>SUMIFS(угар!AQ5:AQ9997,угар!F5:F9997,AD4,угар!G5:G9997,D6,угар!K5:K9997,B180)</f>
        <v>0</v>
      </c>
      <c r="AE180" s="1312">
        <f>SUMIFS(угар!AQ5:AQ9997,угар!F5:F9997,AD4,угар!G5:G9997,E6,угар!K5:K9997,B180)</f>
        <v>0</v>
      </c>
      <c r="AF180" s="1312">
        <f>SUMIFS(угар!AQ5:AQ9997,угар!F5:F9997,AF4,угар!G5:G9997,D6,угар!K5:K9997,B180)</f>
        <v>0</v>
      </c>
      <c r="AG180" s="1312">
        <f>SUMIFS(угар!AQ5:AQ9997,угар!F5:F9997,AF4,угар!G5:G9997,E6,угар!K5:K9997,B180)</f>
        <v>0</v>
      </c>
      <c r="AH180" s="1312">
        <f>SUMIFS(угар!AQ5:AQ9997,угар!F5:F9997,AH4,угар!G5:G9997,D6,угар!K5:K9997,B180)</f>
        <v>0</v>
      </c>
      <c r="AI180" s="1312">
        <f>SUMIFS(угар!AQ5:AQ9997,угар!F5:F9997,AH4,угар!G5:G9997,E6,угар!K5:K9997,B180)</f>
        <v>0</v>
      </c>
      <c r="AJ180" s="1312">
        <f>SUMIFS(угар!AQ5:AQ9997,угар!F5:F9997,AJ4,угар!G5:G9997,D6,угар!K5:K9997,B180)</f>
        <v>0</v>
      </c>
      <c r="AK180" s="1312">
        <f>SUMIFS(угар!AQ5:AQ9997,угар!F5:F9997,AJ4,угар!G5:G9997,E6,угар!K5:K9997,B180)</f>
        <v>0</v>
      </c>
      <c r="AL180" s="1312">
        <f>SUMIFS(угар!AQ5:AQ9997,угар!F5:F9997,AL4,угар!G5:G9997,D6,угар!K5:K9997,B180)</f>
        <v>0</v>
      </c>
      <c r="AM180" s="1312">
        <f>SUMIFS(угар!AQ5:AQ9997,угар!F5:F9997,AL4,угар!G5:G9997,E6,угар!K5:K9997,B180)</f>
        <v>0</v>
      </c>
      <c r="AN180" s="1312">
        <f>SUMIFS(угар!AQ5:AQ9997,угар!F5:F9997,AN4,угар!G5:G9997,D6,угар!K5:K9997,B180)</f>
        <v>0</v>
      </c>
      <c r="AO180" s="1312">
        <f>SUMIFS(угар!AQ5:AQ9997,угар!F5:F9997,AN4,угар!G5:G9997,E6,угар!K5:K9997,B180)</f>
        <v>0</v>
      </c>
      <c r="AP180" s="1312">
        <f>SUMIFS(угар!AQ5:AQ9997,угар!F5:F9997,AP4,угар!G5:G9997,D6,угар!K5:K9997,B180)</f>
        <v>0</v>
      </c>
      <c r="AQ180" s="1312">
        <f>SUMIFS(угар!AQ5:AQ9997,угар!F5:F9997,AP4,угар!G5:G9997,E6,угар!K5:K9997,B180)</f>
        <v>0</v>
      </c>
      <c r="AR180" s="1312">
        <f>SUMIFS(угар!AQ5:AQ9997,угар!F5:F9997,AR4,угар!G5:G9997,D6,угар!K5:K9997,B180)</f>
        <v>0</v>
      </c>
      <c r="AS180" s="1312">
        <f>SUMIFS(угар!AQ5:AQ9997,угар!F5:F9997,AR4,угар!G5:G9997,E6,угар!K5:K9997,B180)</f>
        <v>0</v>
      </c>
      <c r="AT180" s="1312">
        <f>SUMIFS(угар!AQ5:AQ9997,угар!F5:F9997,AT4,угар!G5:G9997,D6,угар!K5:K9997,B180)</f>
        <v>0</v>
      </c>
      <c r="AU180" s="1312">
        <f>SUMIFS(угар!AQ5:AQ9997,угар!F5:F9997,AT4,угар!G5:G9997,E6,угар!K5:K9997,B180)</f>
        <v>0</v>
      </c>
      <c r="AV180" s="1312">
        <f>SUMIFS(угар!AQ5:AQ9997,угар!F5:F9997,AV4,угар!G5:G9997,D6,угар!K5:K9997,B180)</f>
        <v>0</v>
      </c>
      <c r="AW180" s="1312">
        <f>SUMIFS(угар!AQ5:AQ9997,угар!F5:F9997,AV4,угар!G5:G9997,E6,угар!K5:K9997,B180)</f>
        <v>0</v>
      </c>
    </row>
    <row r="181" spans="1:49" ht="16.5" thickBot="1">
      <c r="A181" s="1298" t="s">
        <v>745</v>
      </c>
      <c r="B181" s="208" t="s">
        <v>565</v>
      </c>
      <c r="C181" s="1292">
        <f t="shared" si="47"/>
        <v>0</v>
      </c>
      <c r="D181" s="1292">
        <f t="shared" si="52"/>
        <v>0</v>
      </c>
      <c r="E181" s="1292">
        <f t="shared" si="53"/>
        <v>0</v>
      </c>
      <c r="F181" s="1315">
        <f t="shared" si="45"/>
        <v>0</v>
      </c>
      <c r="G181" s="1315">
        <v>0</v>
      </c>
      <c r="H181" s="1337">
        <v>0</v>
      </c>
      <c r="I181" s="1351" t="e">
        <f t="shared" si="48"/>
        <v>#DIV/0!</v>
      </c>
      <c r="J181" s="1352" t="e">
        <f t="shared" si="49"/>
        <v>#DIV/0!</v>
      </c>
      <c r="K181" s="1352" t="e">
        <f t="shared" si="50"/>
        <v>#DIV/0!</v>
      </c>
      <c r="L181" s="1340">
        <f>SUMIFS(угар!AQ5:AQ9997,угар!F5:F9997,L4,угар!G5:G9997,D6,угар!K5:K9997,B181)</f>
        <v>0</v>
      </c>
      <c r="M181" s="1312">
        <f>SUMIFS(угар!AQ5:AQ9997,угар!F5:F9997,L4,угар!G5:G9997,E6,угар!K5:K9997,B181)</f>
        <v>0</v>
      </c>
      <c r="N181" s="1312">
        <f>SUMIFS(угар!AQ5:AQ9997,угар!F5:F9997,N4,угар!G5:G9997,D6,угар!K5:K9997,B181)</f>
        <v>0</v>
      </c>
      <c r="O181" s="1312">
        <f>SUMIFS(угар!AQ5:AQ9997,угар!F5:F9997,N4,угар!G5:G9997,E6,угар!K5:K9997,B181)</f>
        <v>0</v>
      </c>
      <c r="P181" s="1312">
        <f>SUMIFS(угар!AQ5:AQ9997,угар!F5:F9997,P4,угар!G5:G9997,D6,угар!K5:K9997,B181)</f>
        <v>0</v>
      </c>
      <c r="Q181" s="1312">
        <f>SUMIFS(угар!AQ5:AQ9997,угар!F5:F9997,P4,угар!G5:G9997,E6,угар!K5:K9997,B181)</f>
        <v>0</v>
      </c>
      <c r="R181" s="1312">
        <f>SUMIFS(угар!AQ5:AQ9997,угар!F5:F9997,R4,угар!G5:G9997,D6,угар!K5:K9997,B181)</f>
        <v>0</v>
      </c>
      <c r="S181" s="1312">
        <f>SUMIFS(угар!AQ5:AQ9997,угар!F5:F9997,R4,угар!G5:G9997,E6,угар!K5:K9997,B181)</f>
        <v>0</v>
      </c>
      <c r="T181" s="1312">
        <f>SUMIFS(угар!AQ5:AQ9997,угар!F5:F9997,T4,угар!G5:G9997,D6,угар!K5:K9997,B181)</f>
        <v>0</v>
      </c>
      <c r="U181" s="1312">
        <f>SUMIFS(угар!AQ5:AQ9997,угар!F5:F9997,T4,угар!G5:G9997,E6,угар!K5:K9997,B181)</f>
        <v>0</v>
      </c>
      <c r="V181" s="1312">
        <f>SUMIFS(угар!AQ5:AQ9997,угар!F5:F9997,V4,угар!G5:G9997,D6,угар!K5:K9997,B181)</f>
        <v>0</v>
      </c>
      <c r="W181" s="1312">
        <f>SUMIFS(угар!AQ5:AQ9997,угар!F5:F9997,V4,угар!G5:G9997,E6,угар!K5:K9997,B181)</f>
        <v>0</v>
      </c>
      <c r="X181" s="1312">
        <f>SUMIFS(угар!AQ5:AQ9997,угар!F5:F9997,X4,угар!G5:G9997,D6,угар!K5:K9997,B181)</f>
        <v>0</v>
      </c>
      <c r="Y181" s="1312">
        <f>SUMIFS(угар!AQ5:AQ9997,угар!F5:F9997,X4,угар!G5:G9997,E6,угар!K5:K9997,B181)</f>
        <v>0</v>
      </c>
      <c r="Z181" s="1312">
        <f>SUMIFS(угар!AQ5:AQ9997,угар!F5:F9997,Z4,угар!G5:G9997,D6,угар!K5:K9997,B181)</f>
        <v>0</v>
      </c>
      <c r="AA181" s="1312">
        <f>SUMIFS(угар!AQ5:AQ9997,угар!F5:F9997,Z4,угар!G5:G9997,E6,угар!K5:K9997,B181)</f>
        <v>0</v>
      </c>
      <c r="AB181" s="1312">
        <f>SUMIFS(угар!AQ5:AQ9997,угар!F5:F9997,AB4,угар!G5:G9997,D6,угар!K5:K9997,B181)</f>
        <v>0</v>
      </c>
      <c r="AC181" s="1312">
        <f>SUMIFS(угар!AQ5:AQ9997,угар!F5:F9997,AB4,угар!G5:G9997,E6,угар!K5:K9997,B181)</f>
        <v>0</v>
      </c>
      <c r="AD181" s="1312">
        <f>SUMIFS(угар!AQ5:AQ9997,угар!F5:F9997,AD4,угар!G5:G9997,D6,угар!K5:K9997,B181)</f>
        <v>0</v>
      </c>
      <c r="AE181" s="1312">
        <f>SUMIFS(угар!AQ5:AQ9997,угар!F5:F9997,AD4,угар!G5:G9997,E6,угар!K5:K9997,B181)</f>
        <v>0</v>
      </c>
      <c r="AF181" s="1312">
        <f>SUMIFS(угар!AQ5:AQ9997,угар!F5:F9997,AF4,угар!G5:G9997,D6,угар!K5:K9997,B181)</f>
        <v>0</v>
      </c>
      <c r="AG181" s="1312">
        <f>SUMIFS(угар!AQ5:AQ9997,угар!F5:F9997,AF4,угар!G5:G9997,E6,угар!K5:K9997,B181)</f>
        <v>0</v>
      </c>
      <c r="AH181" s="1312">
        <f>SUMIFS(угар!AQ5:AQ9997,угар!F5:F9997,AH4,угар!G5:G9997,D6,угар!K5:K9997,B181)</f>
        <v>0</v>
      </c>
      <c r="AI181" s="1312">
        <f>SUMIFS(угар!AQ5:AQ9997,угар!F5:F9997,AH4,угар!G5:G9997,E6,угар!K5:K9997,B181)</f>
        <v>0</v>
      </c>
      <c r="AJ181" s="1312">
        <f>SUMIFS(угар!AQ5:AQ9997,угар!F5:F9997,AJ4,угар!G5:G9997,D6,угар!K5:K9997,B181)</f>
        <v>0</v>
      </c>
      <c r="AK181" s="1312">
        <f>SUMIFS(угар!AQ5:AQ9997,угар!F5:F9997,AJ4,угар!G5:G9997,E6,угар!K5:K9997,B181)</f>
        <v>0</v>
      </c>
      <c r="AL181" s="1312">
        <f>SUMIFS(угар!AQ5:AQ9997,угар!F5:F9997,AL4,угар!G5:G9997,D6,угар!K5:K9997,B181)</f>
        <v>0</v>
      </c>
      <c r="AM181" s="1312">
        <f>SUMIFS(угар!AQ5:AQ9997,угар!F5:F9997,AL4,угар!G5:G9997,E6,угар!K5:K9997,B181)</f>
        <v>0</v>
      </c>
      <c r="AN181" s="1312">
        <f>SUMIFS(угар!AQ5:AQ9997,угар!F5:F9997,AN4,угар!G5:G9997,D6,угар!K5:K9997,B181)</f>
        <v>0</v>
      </c>
      <c r="AO181" s="1312">
        <f>SUMIFS(угар!AQ5:AQ9997,угар!F5:F9997,AN4,угар!G5:G9997,E6,угар!K5:K9997,B181)</f>
        <v>0</v>
      </c>
      <c r="AP181" s="1312">
        <f>SUMIFS(угар!AQ5:AQ9997,угар!F5:F9997,AP4,угар!G5:G9997,D6,угар!K5:K9997,B181)</f>
        <v>0</v>
      </c>
      <c r="AQ181" s="1312">
        <f>SUMIFS(угар!AQ5:AQ9997,угар!F5:F9997,AP4,угар!G5:G9997,E6,угар!K5:K9997,B181)</f>
        <v>0</v>
      </c>
      <c r="AR181" s="1312">
        <f>SUMIFS(угар!AQ5:AQ9997,угар!F5:F9997,AR4,угар!G5:G9997,D6,угар!K5:K9997,B181)</f>
        <v>0</v>
      </c>
      <c r="AS181" s="1312">
        <f>SUMIFS(угар!AQ5:AQ9997,угар!F5:F9997,AR4,угар!G5:G9997,E6,угар!K5:K9997,B181)</f>
        <v>0</v>
      </c>
      <c r="AT181" s="1312">
        <f>SUMIFS(угар!AQ5:AQ9997,угар!F5:F9997,AT4,угар!G5:G9997,D6,угар!K5:K9997,B181)</f>
        <v>0</v>
      </c>
      <c r="AU181" s="1312">
        <f>SUMIFS(угар!AQ5:AQ9997,угар!F5:F9997,AT4,угар!G5:G9997,E6,угар!K5:K9997,B181)</f>
        <v>0</v>
      </c>
      <c r="AV181" s="1312">
        <f>SUMIFS(угар!AQ5:AQ9997,угар!F5:F9997,AV4,угар!G5:G9997,D6,угар!K5:K9997,B181)</f>
        <v>0</v>
      </c>
      <c r="AW181" s="1312">
        <f>SUMIFS(угар!AQ5:AQ9997,угар!F5:F9997,AV4,угар!G5:G9997,E6,угар!K5:K9997,B181)</f>
        <v>0</v>
      </c>
    </row>
    <row r="182" spans="1:49" ht="48" thickBot="1">
      <c r="A182" s="1292">
        <v>20</v>
      </c>
      <c r="B182" s="210" t="s">
        <v>746</v>
      </c>
      <c r="C182" s="1292">
        <f t="shared" si="47"/>
        <v>80</v>
      </c>
      <c r="D182" s="1292">
        <f t="shared" si="52"/>
        <v>35</v>
      </c>
      <c r="E182" s="1292">
        <f t="shared" si="53"/>
        <v>45</v>
      </c>
      <c r="F182" s="1315">
        <f t="shared" si="45"/>
        <v>75</v>
      </c>
      <c r="G182" s="1315">
        <v>33</v>
      </c>
      <c r="H182" s="1337">
        <v>42</v>
      </c>
      <c r="I182" s="1351">
        <f t="shared" si="48"/>
        <v>1</v>
      </c>
      <c r="J182" s="1352">
        <f t="shared" si="49"/>
        <v>0.4375</v>
      </c>
      <c r="K182" s="1352">
        <f t="shared" si="50"/>
        <v>0.5625</v>
      </c>
      <c r="L182" s="1342">
        <f>L183+L184+L185+L186+L187+L188+L189+L190+L191+L192</f>
        <v>0</v>
      </c>
      <c r="M182" s="1316">
        <f>M183+M184+M185+M186+M187+M188+M189+M190+M191+M192</f>
        <v>0</v>
      </c>
      <c r="N182" s="1316">
        <f t="shared" ref="N182:AT182" si="57">N183+N184+N185+N186+N187+N188+N189+N190+N191+N192</f>
        <v>0</v>
      </c>
      <c r="O182" s="1316">
        <f t="shared" si="57"/>
        <v>0</v>
      </c>
      <c r="P182" s="1316">
        <f t="shared" si="57"/>
        <v>0</v>
      </c>
      <c r="Q182" s="1316">
        <f t="shared" si="57"/>
        <v>0</v>
      </c>
      <c r="R182" s="1316">
        <f t="shared" si="57"/>
        <v>1</v>
      </c>
      <c r="S182" s="1316">
        <f t="shared" si="57"/>
        <v>7</v>
      </c>
      <c r="T182" s="1316">
        <f t="shared" si="57"/>
        <v>1</v>
      </c>
      <c r="U182" s="1316">
        <f t="shared" si="57"/>
        <v>2</v>
      </c>
      <c r="V182" s="1316">
        <f t="shared" si="57"/>
        <v>0</v>
      </c>
      <c r="W182" s="1316">
        <f t="shared" si="57"/>
        <v>0</v>
      </c>
      <c r="X182" s="1316">
        <f t="shared" si="57"/>
        <v>0</v>
      </c>
      <c r="Y182" s="1316">
        <f t="shared" si="57"/>
        <v>12</v>
      </c>
      <c r="Z182" s="1316">
        <f t="shared" si="57"/>
        <v>0</v>
      </c>
      <c r="AA182" s="1316">
        <f t="shared" si="57"/>
        <v>0</v>
      </c>
      <c r="AB182" s="1316">
        <f t="shared" si="57"/>
        <v>2</v>
      </c>
      <c r="AC182" s="1316">
        <f t="shared" si="57"/>
        <v>0</v>
      </c>
      <c r="AD182" s="1316">
        <f t="shared" si="57"/>
        <v>0</v>
      </c>
      <c r="AE182" s="1316">
        <f t="shared" si="57"/>
        <v>0</v>
      </c>
      <c r="AF182" s="1316">
        <f t="shared" si="57"/>
        <v>0</v>
      </c>
      <c r="AG182" s="1316">
        <f t="shared" si="57"/>
        <v>1</v>
      </c>
      <c r="AH182" s="1316">
        <f t="shared" si="57"/>
        <v>11</v>
      </c>
      <c r="AI182" s="1316">
        <f t="shared" si="57"/>
        <v>0</v>
      </c>
      <c r="AJ182" s="1316">
        <f t="shared" si="57"/>
        <v>0</v>
      </c>
      <c r="AK182" s="1316">
        <f t="shared" si="57"/>
        <v>0</v>
      </c>
      <c r="AL182" s="1316">
        <f t="shared" si="57"/>
        <v>0</v>
      </c>
      <c r="AM182" s="1316">
        <f t="shared" si="57"/>
        <v>0</v>
      </c>
      <c r="AN182" s="1316">
        <f t="shared" si="57"/>
        <v>3</v>
      </c>
      <c r="AO182" s="1316">
        <f t="shared" si="57"/>
        <v>8</v>
      </c>
      <c r="AP182" s="1316">
        <f t="shared" si="57"/>
        <v>0</v>
      </c>
      <c r="AQ182" s="1316">
        <f t="shared" si="57"/>
        <v>14</v>
      </c>
      <c r="AR182" s="1316">
        <f t="shared" si="57"/>
        <v>9</v>
      </c>
      <c r="AS182" s="1316">
        <f t="shared" si="57"/>
        <v>1</v>
      </c>
      <c r="AT182" s="1316">
        <f t="shared" si="57"/>
        <v>8</v>
      </c>
      <c r="AU182" s="1316">
        <f>AU183+AU184+AU185+AU186+AU187+AU188+AU189+AU190+AU191+AU192</f>
        <v>0</v>
      </c>
      <c r="AV182" s="1316">
        <f>AV183+AV184+AV185+AV186+AV187+AV188+AV189+AV190+AV191+AV192</f>
        <v>0</v>
      </c>
      <c r="AW182" s="1316">
        <f>AW183+AW184+AW185+AW186+AW187+AW188+AW189+AW190+AW191+AW192</f>
        <v>0</v>
      </c>
    </row>
    <row r="183" spans="1:49" ht="16.5" thickBot="1">
      <c r="A183" s="1298" t="s">
        <v>747</v>
      </c>
      <c r="B183" s="208" t="s">
        <v>578</v>
      </c>
      <c r="C183" s="1292">
        <f t="shared" si="47"/>
        <v>80</v>
      </c>
      <c r="D183" s="1292">
        <f t="shared" si="52"/>
        <v>35</v>
      </c>
      <c r="E183" s="1292">
        <f t="shared" si="53"/>
        <v>45</v>
      </c>
      <c r="F183" s="1315">
        <f t="shared" si="45"/>
        <v>75</v>
      </c>
      <c r="G183" s="1315">
        <v>33</v>
      </c>
      <c r="H183" s="1337">
        <v>42</v>
      </c>
      <c r="I183" s="1351">
        <f t="shared" si="48"/>
        <v>1</v>
      </c>
      <c r="J183" s="1352">
        <f t="shared" si="49"/>
        <v>0.4375</v>
      </c>
      <c r="K183" s="1352">
        <f t="shared" si="50"/>
        <v>0.5625</v>
      </c>
      <c r="L183" s="1340">
        <f>SUMIFS(угар!AQ5:AQ9999,угар!F5:F9999,L4,угар!G5:G9999,D6,угар!L5:L9999,B183)</f>
        <v>0</v>
      </c>
      <c r="M183" s="1312">
        <f>SUMIFS(угар!AQ5:AQ9999,угар!F5:F9999,L4,угар!G5:G9999,E6,угар!L5:L9999,B183)</f>
        <v>0</v>
      </c>
      <c r="N183" s="1312">
        <f>SUMIFS(угар!AQ5:AQ9999,угар!F5:F9999,N4,угар!G5:G9999,D6,угар!L5:L9999,B183)</f>
        <v>0</v>
      </c>
      <c r="O183" s="1312">
        <f>SUMIFS(угар!AQ5:AQ9999,угар!F5:F9999,N4,угар!G5:G9999,E6,угар!L5:L9999,B183)</f>
        <v>0</v>
      </c>
      <c r="P183" s="1312">
        <f>SUMIFS(угар!AQ5:AQ9999,угар!F5:F9999,P4,угар!G5:G9999,D6,угар!L5:L9999,B183)</f>
        <v>0</v>
      </c>
      <c r="Q183" s="1312">
        <f>SUMIFS(угар!AQ5:AQ9999,угар!F5:F9999,P4,угар!G5:G9999,E6,угар!L5:L9999,B183)</f>
        <v>0</v>
      </c>
      <c r="R183" s="1312">
        <f>SUMIFS(угар!AQ5:AQ9999,угар!F5:F9999,R4,угар!G5:G9999,D6,угар!L5:L9999,B183)</f>
        <v>1</v>
      </c>
      <c r="S183" s="1312">
        <f>SUMIFS(угар!AQ5:AQ9999,угар!F5:F9999,R4,угар!G5:G9999,E6,угар!L5:L9999,B183)</f>
        <v>7</v>
      </c>
      <c r="T183" s="1312">
        <f>SUMIFS(угар!AQ5:AQ9999,угар!F5:F9999,T4,угар!G5:G9999,D6,угар!L5:L9999,B183)</f>
        <v>1</v>
      </c>
      <c r="U183" s="1312">
        <f>SUMIFS(угар!AQ5:AQ9999,угар!F5:F9999,T4,угар!G5:G9999,E6,угар!L5:L9999,B183)</f>
        <v>2</v>
      </c>
      <c r="V183" s="1312">
        <f>SUMIFS(угар!AQ5:AQ9999,угар!F5:F9999,V4,угар!G5:G9999,D6,угар!L5:L9999,B183)</f>
        <v>0</v>
      </c>
      <c r="W183" s="1312">
        <f>SUMIFS(угар!AQ5:AQ9999,угар!F5:F9999,V4,угар!G5:G9999,E6,угар!L5:L9999,B183)</f>
        <v>0</v>
      </c>
      <c r="X183" s="1312">
        <f>SUMIFS(угар!AQ5:AQ9999,угар!F5:F9999,X4,угар!G5:G9999,D6,угар!L5:L9999,B183)</f>
        <v>0</v>
      </c>
      <c r="Y183" s="1312">
        <f>SUMIFS(угар!AQ5:AQ9999,угар!F5:F9999,X4,угар!G5:G9999,E6,угар!L5:L9999,B183)</f>
        <v>12</v>
      </c>
      <c r="Z183" s="1312">
        <f>SUMIFS(угар!AQ5:AQ9999,угар!F5:F9999,Z4,угар!G5:G9999,D6,угар!L5:L9999,B183)</f>
        <v>0</v>
      </c>
      <c r="AA183" s="1312">
        <f>SUMIFS(угар!AQ5:AQ9999,угар!F5:F9999,Z4,угар!G5:G9999,E6,угар!L5:L9999,B183)</f>
        <v>0</v>
      </c>
      <c r="AB183" s="1312">
        <f>SUMIFS(угар!AQ5:AQ9999,угар!F5:F9999,AB4,угар!G5:G9999,D6,угар!L5:L9999,B183)</f>
        <v>2</v>
      </c>
      <c r="AC183" s="1312">
        <f>SUMIFS(угар!AQ5:AQ9999,угар!F5:F9999,AB4,угар!G5:G9999,E6,угар!L5:L9999,B183)</f>
        <v>0</v>
      </c>
      <c r="AD183" s="1312">
        <f>SUMIFS(угар!AQ5:AQ9999,угар!F5:F9999,AD4,угар!G5:G9999,D6,угар!L5:L9999,B183)</f>
        <v>0</v>
      </c>
      <c r="AE183" s="1312">
        <f>SUMIFS(угар!AQ5:AQ9999,угар!F5:F9999,AD4,угар!G5:G9999,E6,угар!L5:L9999,B183)</f>
        <v>0</v>
      </c>
      <c r="AF183" s="1312">
        <f>SUMIFS(угар!AQ5:AQ9999,угар!F5:F9999,AF4,угар!G5:G9999,D6,угар!L5:L9999,B183)</f>
        <v>0</v>
      </c>
      <c r="AG183" s="1312">
        <f>SUMIFS(угар!AQ5:AQ9999,угар!F5:F9999,AF4,угар!G5:G9999,E6,угар!L5:L9999,B183)</f>
        <v>1</v>
      </c>
      <c r="AH183" s="1312">
        <f>SUMIFS(угар!AQ5:AQ9999,угар!F5:F9999,AH4,угар!G5:G9999,D6,угар!L5:L9999,B183)</f>
        <v>11</v>
      </c>
      <c r="AI183" s="1312">
        <f>SUMIFS(угар!AQ5:AQ9999,угар!F5:F9999,AH4,угар!G5:G9999,E6,угар!L5:L9999,B183)</f>
        <v>0</v>
      </c>
      <c r="AJ183" s="1312">
        <f>SUMIFS(угар!AQ5:AQ9999,угар!F5:F9999,AJ4,угар!G5:G9999,D6,угар!L5:L9999,B183)</f>
        <v>0</v>
      </c>
      <c r="AK183" s="1312">
        <f>SUMIFS(угар!AQ5:AQ9999,угар!F5:F9999,AJ4,угар!G5:G9999,E6,угар!L5:L9999,B183)</f>
        <v>0</v>
      </c>
      <c r="AL183" s="1312">
        <f>SUMIFS(угар!AQ5:AQ9999,угар!F5:F9999,AL4,угар!G5:G9999,D6,угар!L5:L9999,B183)</f>
        <v>0</v>
      </c>
      <c r="AM183" s="1312">
        <f>SUMIFS(угар!AQ5:AQ9999,угар!F5:F9999,AL4,угар!G5:G9999,E6,угар!L5:L9999,B183)</f>
        <v>0</v>
      </c>
      <c r="AN183" s="1312">
        <f>SUMIFS(угар!AQ5:AQ9999,угар!F5:F9999,AN4,угар!G5:G9999,D6,угар!L5:L9999,B183)</f>
        <v>3</v>
      </c>
      <c r="AO183" s="1312">
        <f>SUMIFS(угар!AQ5:AQ9999,угар!F5:F9999,AN4,угар!G5:G9999,E6,угар!L5:L9999,B183)</f>
        <v>8</v>
      </c>
      <c r="AP183" s="1312">
        <f>SUMIFS(угар!AQ5:AQ9999,угар!F5:F9999,AP4,угар!G5:G9999,D6,угар!L5:L9999,B183)</f>
        <v>0</v>
      </c>
      <c r="AQ183" s="1312">
        <f>SUMIFS(угар!AQ5:AQ9999,угар!F5:F9999,AP4,угар!G5:G9999,E6,угар!L5:L9999,B183)</f>
        <v>14</v>
      </c>
      <c r="AR183" s="1312">
        <f>SUMIFS(угар!AQ5:AQ9999,угар!F5:F9999,AR4,угар!G5:G9999,D6,угар!L5:L9999,B183)</f>
        <v>9</v>
      </c>
      <c r="AS183" s="1312">
        <f>SUMIFS(угар!AQ5:AQ9999,угар!F5:F9999,AR4,угар!G5:G9999,E6,угар!L5:L9999,B183)</f>
        <v>1</v>
      </c>
      <c r="AT183" s="1312">
        <f>SUMIFS(угар!AQ5:AQ9999,угар!F5:F9999,AT4,угар!G5:G9999,D6,угар!L5:L9999,B183)</f>
        <v>8</v>
      </c>
      <c r="AU183" s="1312">
        <f>SUMIFS(угар!AQ5:AQ9999,угар!F5:F9999,AT4,угар!G5:G9999,E6,угар!L5:L9999,B183)</f>
        <v>0</v>
      </c>
      <c r="AV183" s="1312">
        <f>SUMIFS(угар!AQ5:AQ9999,угар!F5:F9999,AV4,угар!G5:G9999,D6,угар!L5:L9999,B183)</f>
        <v>0</v>
      </c>
      <c r="AW183" s="1312">
        <f>SUMIFS(угар!AQ5:AQ9999,угар!F5:F9999,AV4,угар!G5:G9999,E6,угар!L5:L9999,B183)</f>
        <v>0</v>
      </c>
    </row>
    <row r="184" spans="1:49" ht="16.5" thickBot="1">
      <c r="A184" s="1298" t="s">
        <v>748</v>
      </c>
      <c r="B184" s="208" t="s">
        <v>580</v>
      </c>
      <c r="C184" s="1292">
        <f t="shared" si="47"/>
        <v>0</v>
      </c>
      <c r="D184" s="1292">
        <f t="shared" si="52"/>
        <v>0</v>
      </c>
      <c r="E184" s="1292">
        <f t="shared" si="53"/>
        <v>0</v>
      </c>
      <c r="F184" s="1315">
        <f t="shared" si="45"/>
        <v>0</v>
      </c>
      <c r="G184" s="1315">
        <v>0</v>
      </c>
      <c r="H184" s="1337">
        <v>0</v>
      </c>
      <c r="I184" s="1351" t="e">
        <f t="shared" si="48"/>
        <v>#DIV/0!</v>
      </c>
      <c r="J184" s="1352" t="e">
        <f t="shared" si="49"/>
        <v>#DIV/0!</v>
      </c>
      <c r="K184" s="1352" t="e">
        <f t="shared" si="50"/>
        <v>#DIV/0!</v>
      </c>
      <c r="L184" s="1340">
        <f>SUMIFS(угар!AQ5:AQ9999,угар!F5:F9999,L4,угар!G5:G9999,D6,угар!L5:L9999,B184)</f>
        <v>0</v>
      </c>
      <c r="M184" s="1312">
        <f>SUMIFS(угар!AQ5:AQ9999,угар!F5:F9999,L4,угар!G5:G9999,E6,угар!L5:L9999,B184)</f>
        <v>0</v>
      </c>
      <c r="N184" s="1312">
        <f>SUMIFS(угар!AQ5:AQ9999,угар!F5:F9999,N4,угар!G5:G9999,D6,угар!L5:L9999,B184)</f>
        <v>0</v>
      </c>
      <c r="O184" s="1312">
        <f>SUMIFS(угар!AQ5:AQ9999,угар!F5:F9999,N4,угар!G5:G9999,E6,угар!L5:L9999,B184)</f>
        <v>0</v>
      </c>
      <c r="P184" s="1312">
        <f>SUMIFS(угар!AQ5:AQ9999,угар!F5:F9999,P4,угар!G5:G9999,D6,угар!L5:L9999,B184)</f>
        <v>0</v>
      </c>
      <c r="Q184" s="1312">
        <f>SUMIFS(угар!AQ5:AQ9999,угар!F5:F9999,P4,угар!G5:G9999,E6,угар!L5:L9999,B184)</f>
        <v>0</v>
      </c>
      <c r="R184" s="1312">
        <f>SUMIFS(угар!AQ5:AQ9999,угар!F5:F9999,R4,угар!G5:G9999,D6,угар!L5:L9999,B184)</f>
        <v>0</v>
      </c>
      <c r="S184" s="1312">
        <f>SUMIFS(угар!AQ5:AQ9999,угар!F5:F9999,R4,угар!G5:G9999,E6,угар!L5:L9999,B184)</f>
        <v>0</v>
      </c>
      <c r="T184" s="1312">
        <f>SUMIFS(угар!AQ5:AQ9999,угар!F5:F9999,T4,угар!G5:G9999,D6,угар!L5:L9999,B184)</f>
        <v>0</v>
      </c>
      <c r="U184" s="1312">
        <f>SUMIFS(угар!AQ5:AQ9999,угар!F5:F9999,T4,угар!G5:G9999,E6,угар!L5:L9999,B184)</f>
        <v>0</v>
      </c>
      <c r="V184" s="1312">
        <f>SUMIFS(угар!AQ5:AQ9999,угар!F5:F9999,V4,угар!G5:G9999,D6,угар!L5:L9999,B184)</f>
        <v>0</v>
      </c>
      <c r="W184" s="1312">
        <f>SUMIFS(угар!AQ5:AQ9999,угар!F5:F9999,V4,угар!G5:G9999,E6,угар!L5:L9999,B184)</f>
        <v>0</v>
      </c>
      <c r="X184" s="1312">
        <f>SUMIFS(угар!AQ5:AQ9999,угар!F5:F9999,X4,угар!G5:G9999,D6,угар!L5:L9999,B184)</f>
        <v>0</v>
      </c>
      <c r="Y184" s="1312">
        <f>SUMIFS(угар!AQ5:AQ9999,угар!F5:F9999,X4,угар!G5:G9999,E6,угар!L5:L9999,B184)</f>
        <v>0</v>
      </c>
      <c r="Z184" s="1312">
        <f>SUMIFS(угар!AQ5:AQ9999,угар!F5:F9999,Z4,угар!G5:G9999,D6,угар!L5:L9999,B184)</f>
        <v>0</v>
      </c>
      <c r="AA184" s="1312">
        <f>SUMIFS(угар!AQ5:AQ9999,угар!F5:F9999,Z4,угар!G5:G9999,E6,угар!L5:L9999,B184)</f>
        <v>0</v>
      </c>
      <c r="AB184" s="1312">
        <f>SUMIFS(угар!AQ5:AQ9999,угар!F5:F9999,AB4,угар!G5:G9999,D6,угар!L5:L9999,B184)</f>
        <v>0</v>
      </c>
      <c r="AC184" s="1312">
        <f>SUMIFS(угар!AQ5:AQ9999,угар!F5:F9999,AB4,угар!G5:G9999,E6,угар!L5:L9999,B184)</f>
        <v>0</v>
      </c>
      <c r="AD184" s="1312">
        <f>SUMIFS(угар!AQ5:AQ9999,угар!F5:F9999,AD4,угар!G5:G9999,D6,угар!L5:L9999,B184)</f>
        <v>0</v>
      </c>
      <c r="AE184" s="1312">
        <f>SUMIFS(угар!AQ5:AQ9999,угар!F5:F9999,AD4,угар!G5:G9999,E6,угар!L5:L9999,B184)</f>
        <v>0</v>
      </c>
      <c r="AF184" s="1312">
        <f>SUMIFS(угар!AQ5:AQ9999,угар!F5:F9999,AF4,угар!G5:G9999,D6,угар!L5:L9999,B184)</f>
        <v>0</v>
      </c>
      <c r="AG184" s="1312">
        <f>SUMIFS(угар!AQ5:AQ9999,угар!F5:F9999,AF4,угар!G5:G9999,E6,угар!L5:L9999,B184)</f>
        <v>0</v>
      </c>
      <c r="AH184" s="1312">
        <f>SUMIFS(угар!AQ5:AQ9999,угар!F5:F9999,AH4,угар!G5:G9999,D6,угар!L5:L9999,B184)</f>
        <v>0</v>
      </c>
      <c r="AI184" s="1312">
        <f>SUMIFS(угар!AQ5:AQ9999,угар!F5:F9999,AH4,угар!G5:G9999,E6,угар!L5:L9999,B184)</f>
        <v>0</v>
      </c>
      <c r="AJ184" s="1312">
        <f>SUMIFS(угар!AQ5:AQ9999,угар!F5:F9999,AJ4,угар!G5:G9999,D6,угар!L5:L9999,B184)</f>
        <v>0</v>
      </c>
      <c r="AK184" s="1312">
        <f>SUMIFS(угар!AQ5:AQ9999,угар!F5:F9999,AJ4,угар!G5:G9999,E6,угар!L5:L9999,B184)</f>
        <v>0</v>
      </c>
      <c r="AL184" s="1312">
        <f>SUMIFS(угар!AQ5:AQ9999,угар!F5:F9999,AL4,угар!G5:G9999,D6,угар!L5:L9999,B184)</f>
        <v>0</v>
      </c>
      <c r="AM184" s="1312">
        <f>SUMIFS(угар!AQ5:AQ9999,угар!F5:F9999,AL4,угар!G5:G9999,E6,угар!L5:L9999,B184)</f>
        <v>0</v>
      </c>
      <c r="AN184" s="1312">
        <f>SUMIFS(угар!AQ5:AQ9999,угар!F5:F9999,AN4,угар!G5:G9999,D6,угар!L5:L9999,B184)</f>
        <v>0</v>
      </c>
      <c r="AO184" s="1312">
        <f>SUMIFS(угар!AQ5:AQ9999,угар!F5:F9999,AN4,угар!G5:G9999,E6,угар!L5:L9999,B184)</f>
        <v>0</v>
      </c>
      <c r="AP184" s="1312">
        <f>SUMIFS(угар!AQ5:AQ9999,угар!F5:F9999,AP4,угар!G5:G9999,D6,угар!L5:L9999,B184)</f>
        <v>0</v>
      </c>
      <c r="AQ184" s="1312">
        <f>SUMIFS(угар!AQ5:AQ9999,угар!F5:F9999,AP4,угар!G5:G9999,E6,угар!L5:L9999,B184)</f>
        <v>0</v>
      </c>
      <c r="AR184" s="1312">
        <f>SUMIFS(угар!AQ5:AQ9999,угар!F5:F9999,AR4,угар!G5:G9999,D6,угар!L5:L9999,B184)</f>
        <v>0</v>
      </c>
      <c r="AS184" s="1312">
        <f>SUMIFS(угар!AQ5:AQ9999,угар!F5:F9999,AR4,угар!G5:G9999,E6,угар!L5:L9999,B184)</f>
        <v>0</v>
      </c>
      <c r="AT184" s="1312">
        <f>SUMIFS(угар!AQ5:AQ9999,угар!F5:F9999,AT4,угар!G5:G9999,D6,угар!L5:L9999,B184)</f>
        <v>0</v>
      </c>
      <c r="AU184" s="1312">
        <f>SUMIFS(угар!AQ5:AQ9999,угар!F5:F9999,AT4,угар!G5:G9999,E6,угар!L5:L9999,B184)</f>
        <v>0</v>
      </c>
      <c r="AV184" s="1312">
        <f>SUMIFS(угар!AQ5:AQ9999,угар!F5:F9999,AV4,угар!G5:G9999,D6,угар!L5:L9999,B184)</f>
        <v>0</v>
      </c>
      <c r="AW184" s="1312">
        <f>SUMIFS(угар!AQ5:AQ9999,угар!F5:F9999,AV4,угар!G5:G9999,E6,угар!L5:L9999,B184)</f>
        <v>0</v>
      </c>
    </row>
    <row r="185" spans="1:49" ht="16.5" thickBot="1">
      <c r="A185" s="1298" t="s">
        <v>749</v>
      </c>
      <c r="B185" s="208" t="s">
        <v>582</v>
      </c>
      <c r="C185" s="1292">
        <f t="shared" si="47"/>
        <v>0</v>
      </c>
      <c r="D185" s="1292">
        <f t="shared" si="52"/>
        <v>0</v>
      </c>
      <c r="E185" s="1292">
        <f t="shared" si="53"/>
        <v>0</v>
      </c>
      <c r="F185" s="1315">
        <f t="shared" si="45"/>
        <v>0</v>
      </c>
      <c r="G185" s="1315">
        <v>0</v>
      </c>
      <c r="H185" s="1337">
        <v>0</v>
      </c>
      <c r="I185" s="1351" t="e">
        <f t="shared" si="48"/>
        <v>#DIV/0!</v>
      </c>
      <c r="J185" s="1352" t="e">
        <f t="shared" si="49"/>
        <v>#DIV/0!</v>
      </c>
      <c r="K185" s="1352" t="e">
        <f t="shared" si="50"/>
        <v>#DIV/0!</v>
      </c>
      <c r="L185" s="1340">
        <f>SUMIFS(угар!AQ5:AQ9999,угар!F5:F9999,L4,угар!G5:G9999,D6,угар!L5:L9999,B185)</f>
        <v>0</v>
      </c>
      <c r="M185" s="1312">
        <f>SUMIFS(угар!AQ5:AQ9999,угар!F5:F9999,L4,угар!G5:G9999,E6,угар!L5:L9999,B185)</f>
        <v>0</v>
      </c>
      <c r="N185" s="1312">
        <f>SUMIFS(угар!AQ5:AQ9999,угар!F5:F9999,N4,угар!G5:G9999,D6,угар!L5:L9999,B185)</f>
        <v>0</v>
      </c>
      <c r="O185" s="1312">
        <f>SUMIFS(угар!AQ5:AQ9999,угар!F5:F9999,N4,угар!G5:G9999,E6,угар!L5:L9999,B185)</f>
        <v>0</v>
      </c>
      <c r="P185" s="1312">
        <f>SUMIFS(угар!AQ5:AQ9999,угар!F5:F9999,P4,угар!G5:G9999,D6,угар!L5:L9999,B185)</f>
        <v>0</v>
      </c>
      <c r="Q185" s="1312">
        <f>SUMIFS(угар!AQ5:AQ9999,угар!F5:F9999,P4,угар!G5:G9999,E6,угар!L5:L9999,B185)</f>
        <v>0</v>
      </c>
      <c r="R185" s="1312">
        <f>SUMIFS(угар!AQ5:AQ9999,угар!F5:F9999,R4,угар!G5:G9999,D6,угар!L5:L9999,B185)</f>
        <v>0</v>
      </c>
      <c r="S185" s="1312">
        <f>SUMIFS(угар!AQ5:AQ9999,угар!F5:F9999,R4,угар!G5:G9999,E6,угар!L5:L9999,B185)</f>
        <v>0</v>
      </c>
      <c r="T185" s="1312">
        <f>SUMIFS(угар!AQ5:AQ9999,угар!F5:F9999,T4,угар!G5:G9999,D6,угар!L5:L9999,B185)</f>
        <v>0</v>
      </c>
      <c r="U185" s="1312">
        <f>SUMIFS(угар!AQ5:AQ9999,угар!F5:F9999,T4,угар!G5:G9999,E6,угар!L5:L9999,B185)</f>
        <v>0</v>
      </c>
      <c r="V185" s="1312">
        <f>SUMIFS(угар!AQ5:AQ9999,угар!F5:F9999,V4,угар!G5:G9999,D6,угар!L5:L9999,B185)</f>
        <v>0</v>
      </c>
      <c r="W185" s="1312">
        <f>SUMIFS(угар!AQ5:AQ9999,угар!F5:F9999,V4,угар!G5:G9999,E6,угар!L5:L9999,B185)</f>
        <v>0</v>
      </c>
      <c r="X185" s="1312">
        <f>SUMIFS(угар!AQ5:AQ9999,угар!F5:F9999,X4,угар!G5:G9999,D6,угар!L5:L9999,B185)</f>
        <v>0</v>
      </c>
      <c r="Y185" s="1312">
        <f>SUMIFS(угар!AQ5:AQ9999,угар!F5:F9999,X4,угар!G5:G9999,E6,угар!L5:L9999,B185)</f>
        <v>0</v>
      </c>
      <c r="Z185" s="1312">
        <f>SUMIFS(угар!AQ5:AQ9999,угар!F5:F9999,Z4,угар!G5:G9999,D6,угар!L5:L9999,B185)</f>
        <v>0</v>
      </c>
      <c r="AA185" s="1312">
        <f>SUMIFS(угар!AQ5:AQ9999,угар!F5:F9999,Z4,угар!G5:G9999,E6,угар!L5:L9999,B185)</f>
        <v>0</v>
      </c>
      <c r="AB185" s="1312">
        <f>SUMIFS(угар!AQ5:AQ9999,угар!F5:F9999,AB4,угар!G5:G9999,D6,угар!L5:L9999,B185)</f>
        <v>0</v>
      </c>
      <c r="AC185" s="1312">
        <f>SUMIFS(угар!AQ5:AQ9999,угар!F5:F9999,AB4,угар!G5:G9999,E6,угар!L5:L9999,B185)</f>
        <v>0</v>
      </c>
      <c r="AD185" s="1312">
        <f>SUMIFS(угар!AQ5:AQ9999,угар!F5:F9999,AD4,угар!G5:G9999,D6,угар!L5:L9999,B185)</f>
        <v>0</v>
      </c>
      <c r="AE185" s="1312">
        <f>SUMIFS(угар!AQ5:AQ9999,угар!F5:F9999,AD4,угар!G5:G9999,E6,угар!L5:L9999,B185)</f>
        <v>0</v>
      </c>
      <c r="AF185" s="1312">
        <f>SUMIFS(угар!AQ5:AQ9999,угар!F5:F9999,AF4,угар!G5:G9999,D6,угар!L5:L9999,B185)</f>
        <v>0</v>
      </c>
      <c r="AG185" s="1312">
        <f>SUMIFS(угар!AQ5:AQ9999,угар!F5:F9999,AF4,угар!G5:G9999,E6,угар!L5:L9999,B185)</f>
        <v>0</v>
      </c>
      <c r="AH185" s="1312">
        <f>SUMIFS(угар!AQ5:AQ9999,угар!F5:F9999,AH4,угар!G5:G9999,D6,угар!L5:L9999,B185)</f>
        <v>0</v>
      </c>
      <c r="AI185" s="1312">
        <f>SUMIFS(угар!AQ5:AQ9999,угар!F5:F9999,AH4,угар!G5:G9999,E6,угар!L5:L9999,B185)</f>
        <v>0</v>
      </c>
      <c r="AJ185" s="1312">
        <f>SUMIFS(угар!AQ5:AQ9999,угар!F5:F9999,AJ4,угар!G5:G9999,D6,угар!L5:L9999,B185)</f>
        <v>0</v>
      </c>
      <c r="AK185" s="1312">
        <f>SUMIFS(угар!AQ5:AQ9999,угар!F5:F9999,AJ4,угар!G5:G9999,E6,угар!L5:L9999,B185)</f>
        <v>0</v>
      </c>
      <c r="AL185" s="1312">
        <f>SUMIFS(угар!AQ5:AQ9999,угар!F5:F9999,AL4,угар!G5:G9999,D6,угар!L5:L9999,B185)</f>
        <v>0</v>
      </c>
      <c r="AM185" s="1312">
        <f>SUMIFS(угар!AQ5:AQ9999,угар!F5:F9999,AL4,угар!G5:G9999,E6,угар!L5:L9999,B185)</f>
        <v>0</v>
      </c>
      <c r="AN185" s="1312">
        <f>SUMIFS(угар!AQ5:AQ9999,угар!F5:F9999,AN4,угар!G5:G9999,D6,угар!L5:L9999,B185)</f>
        <v>0</v>
      </c>
      <c r="AO185" s="1312">
        <f>SUMIFS(угар!AQ5:AQ9999,угар!F5:F9999,AN4,угар!G5:G9999,E6,угар!L5:L9999,B185)</f>
        <v>0</v>
      </c>
      <c r="AP185" s="1312">
        <f>SUMIFS(угар!AQ5:AQ9999,угар!F5:F9999,AP4,угар!G5:G9999,D6,угар!L5:L9999,B185)</f>
        <v>0</v>
      </c>
      <c r="AQ185" s="1312">
        <f>SUMIFS(угар!AQ5:AQ9999,угар!F5:F9999,AP4,угар!G5:G9999,E6,угар!L5:L9999,B185)</f>
        <v>0</v>
      </c>
      <c r="AR185" s="1312">
        <f>SUMIFS(угар!AQ5:AQ9999,угар!F5:F9999,AR4,угар!G5:G9999,D6,угар!L5:L9999,B185)</f>
        <v>0</v>
      </c>
      <c r="AS185" s="1312">
        <f>SUMIFS(угар!AQ5:AQ9999,угар!F5:F9999,AR4,угар!G5:G9999,E6,угар!L5:L9999,B185)</f>
        <v>0</v>
      </c>
      <c r="AT185" s="1312">
        <f>SUMIFS(угар!AQ5:AQ9999,угар!F5:F9999,AT4,угар!G5:G9999,D6,угар!L5:L9999,B185)</f>
        <v>0</v>
      </c>
      <c r="AU185" s="1312">
        <f>SUMIFS(угар!AQ5:AQ9999,угар!F5:F9999,AT4,угар!G5:G9999,E6,угар!L5:L9999,B185)</f>
        <v>0</v>
      </c>
      <c r="AV185" s="1312">
        <f>SUMIFS(угар!AQ5:AQ9999,угар!F5:F9999,AV4,угар!G5:G9999,D6,угар!L5:L9999,B185)</f>
        <v>0</v>
      </c>
      <c r="AW185" s="1312">
        <f>SUMIFS(угар!AQ5:AQ9999,угар!F5:F9999,AV4,угар!G5:G9999,E6,угар!L5:L9999,B185)</f>
        <v>0</v>
      </c>
    </row>
    <row r="186" spans="1:49" ht="16.5" thickBot="1">
      <c r="A186" s="1298" t="s">
        <v>750</v>
      </c>
      <c r="B186" s="208" t="s">
        <v>584</v>
      </c>
      <c r="C186" s="1292">
        <f t="shared" si="47"/>
        <v>0</v>
      </c>
      <c r="D186" s="1292">
        <f t="shared" si="52"/>
        <v>0</v>
      </c>
      <c r="E186" s="1292">
        <f t="shared" si="53"/>
        <v>0</v>
      </c>
      <c r="F186" s="1315">
        <f t="shared" si="45"/>
        <v>0</v>
      </c>
      <c r="G186" s="1315">
        <v>0</v>
      </c>
      <c r="H186" s="1337">
        <v>0</v>
      </c>
      <c r="I186" s="1351" t="e">
        <f t="shared" si="48"/>
        <v>#DIV/0!</v>
      </c>
      <c r="J186" s="1352" t="e">
        <f t="shared" si="49"/>
        <v>#DIV/0!</v>
      </c>
      <c r="K186" s="1352" t="e">
        <f t="shared" si="50"/>
        <v>#DIV/0!</v>
      </c>
      <c r="L186" s="1340">
        <f>SUMIFS(угар!AQ5:AQ9999,угар!F5:F9999,L4,угар!G5:G9999,D6,угар!L5:L9999,B186)</f>
        <v>0</v>
      </c>
      <c r="M186" s="1312">
        <f>SUMIFS(угар!AQ5:AQ9999,угар!F5:F9999,L4,угар!G5:G9999,E6,угар!L5:L9999,B186)</f>
        <v>0</v>
      </c>
      <c r="N186" s="1312">
        <f>SUMIFS(угар!AQ5:AQ9999,угар!F5:F9999,N4,угар!G5:G9999,D6,угар!L5:L9999,B186)</f>
        <v>0</v>
      </c>
      <c r="O186" s="1312">
        <f>SUMIFS(угар!AQ5:AQ9999,угар!F5:F9999,N4,угар!G5:G9999,E6,угар!L5:L9999,B186)</f>
        <v>0</v>
      </c>
      <c r="P186" s="1312">
        <f>SUMIFS(угар!AQ5:AQ9999,угар!F5:F9999,P4,угар!G5:G9999,D6,угар!L5:L9999,B186)</f>
        <v>0</v>
      </c>
      <c r="Q186" s="1312">
        <f>SUMIFS(угар!AQ5:AQ9999,угар!F5:F9999,P4,угар!G5:G9999,E6,угар!L5:L9999,B186)</f>
        <v>0</v>
      </c>
      <c r="R186" s="1312">
        <f>SUMIFS(угар!AQ5:AQ9999,угар!F5:F9999,R4,угар!G5:G9999,D6,угар!L5:L9999,B186)</f>
        <v>0</v>
      </c>
      <c r="S186" s="1312">
        <f>SUMIFS(угар!AQ5:AQ9999,угар!F5:F9999,R4,угар!G5:G9999,E6,угар!L5:L9999,B186)</f>
        <v>0</v>
      </c>
      <c r="T186" s="1312">
        <f>SUMIFS(угар!AQ5:AQ9999,угар!F5:F9999,T4,угар!G5:G9999,D6,угар!L5:L9999,B186)</f>
        <v>0</v>
      </c>
      <c r="U186" s="1312">
        <f>SUMIFS(угар!AQ5:AQ9999,угар!F5:F9999,T4,угар!G5:G9999,E6,угар!L5:L9999,B186)</f>
        <v>0</v>
      </c>
      <c r="V186" s="1312">
        <f>SUMIFS(угар!AQ5:AQ9999,угар!F5:F9999,V4,угар!G5:G9999,D6,угар!L5:L9999,B186)</f>
        <v>0</v>
      </c>
      <c r="W186" s="1312">
        <f>SUMIFS(угар!AQ5:AQ9999,угар!F5:F9999,V4,угар!G5:G9999,E6,угар!L5:L9999,B186)</f>
        <v>0</v>
      </c>
      <c r="X186" s="1312">
        <f>SUMIFS(угар!AQ5:AQ9999,угар!F5:F9999,X4,угар!G5:G9999,D6,угар!L5:L9999,B186)</f>
        <v>0</v>
      </c>
      <c r="Y186" s="1312">
        <f>SUMIFS(угар!AQ5:AQ9999,угар!F5:F9999,X4,угар!G5:G9999,E6,угар!L5:L9999,B186)</f>
        <v>0</v>
      </c>
      <c r="Z186" s="1312">
        <f>SUMIFS(угар!AQ5:AQ9999,угар!F5:F9999,Z4,угар!G5:G9999,D6,угар!L5:L9999,B186)</f>
        <v>0</v>
      </c>
      <c r="AA186" s="1312">
        <f>SUMIFS(угар!AQ5:AQ9999,угар!F5:F9999,Z4,угар!G5:G9999,E6,угар!L5:L9999,B186)</f>
        <v>0</v>
      </c>
      <c r="AB186" s="1312">
        <f>SUMIFS(угар!AQ5:AQ9999,угар!F5:F9999,AB4,угар!G5:G9999,D6,угар!L5:L9999,B186)</f>
        <v>0</v>
      </c>
      <c r="AC186" s="1312">
        <f>SUMIFS(угар!AQ5:AQ9999,угар!F5:F9999,AB4,угар!G5:G9999,E6,угар!L5:L9999,B186)</f>
        <v>0</v>
      </c>
      <c r="AD186" s="1312">
        <f>SUMIFS(угар!AQ5:AQ9999,угар!F5:F9999,AD4,угар!G5:G9999,D6,угар!L5:L9999,B186)</f>
        <v>0</v>
      </c>
      <c r="AE186" s="1312">
        <f>SUMIFS(угар!AQ5:AQ9999,угар!F5:F9999,AD4,угар!G5:G9999,E6,угар!L5:L9999,B186)</f>
        <v>0</v>
      </c>
      <c r="AF186" s="1312">
        <f>SUMIFS(угар!AQ5:AQ9999,угар!F5:F9999,AF4,угар!G5:G9999,D6,угар!L5:L9999,B186)</f>
        <v>0</v>
      </c>
      <c r="AG186" s="1312">
        <f>SUMIFS(угар!AQ5:AQ9999,угар!F5:F9999,AF4,угар!G5:G9999,E6,угар!L5:L9999,B186)</f>
        <v>0</v>
      </c>
      <c r="AH186" s="1312">
        <f>SUMIFS(угар!AQ5:AQ9999,угар!F5:F9999,AH4,угар!G5:G9999,D6,угар!L5:L9999,B186)</f>
        <v>0</v>
      </c>
      <c r="AI186" s="1312">
        <f>SUMIFS(угар!AQ5:AQ9999,угар!F5:F9999,AH4,угар!G5:G9999,E6,угар!L5:L9999,B186)</f>
        <v>0</v>
      </c>
      <c r="AJ186" s="1312">
        <f>SUMIFS(угар!AQ5:AQ9999,угар!F5:F9999,AJ4,угар!G5:G9999,D6,угар!L5:L9999,B186)</f>
        <v>0</v>
      </c>
      <c r="AK186" s="1312">
        <f>SUMIFS(угар!AQ5:AQ9999,угар!F5:F9999,AJ4,угар!G5:G9999,E6,угар!L5:L9999,B186)</f>
        <v>0</v>
      </c>
      <c r="AL186" s="1312">
        <f>SUMIFS(угар!AQ5:AQ9999,угар!F5:F9999,AL4,угар!G5:G9999,D6,угар!L5:L9999,B186)</f>
        <v>0</v>
      </c>
      <c r="AM186" s="1312">
        <f>SUMIFS(угар!AQ5:AQ9999,угар!F5:F9999,AL4,угар!G5:G9999,E6,угар!L5:L9999,B186)</f>
        <v>0</v>
      </c>
      <c r="AN186" s="1312">
        <f>SUMIFS(угар!AQ5:AQ9999,угар!F5:F9999,AN4,угар!G5:G9999,D6,угар!L5:L9999,B186)</f>
        <v>0</v>
      </c>
      <c r="AO186" s="1312">
        <f>SUMIFS(угар!AQ5:AQ9999,угар!F5:F9999,AN4,угар!G5:G9999,E6,угар!L5:L9999,B186)</f>
        <v>0</v>
      </c>
      <c r="AP186" s="1312">
        <f>SUMIFS(угар!AQ5:AQ9999,угар!F5:F9999,AP4,угар!G5:G9999,D6,угар!L5:L9999,B186)</f>
        <v>0</v>
      </c>
      <c r="AQ186" s="1312">
        <f>SUMIFS(угар!AQ5:AQ9999,угар!F5:F9999,AP4,угар!G5:G9999,E6,угар!L5:L9999,B186)</f>
        <v>0</v>
      </c>
      <c r="AR186" s="1312">
        <f>SUMIFS(угар!AQ5:AQ9999,угар!F5:F9999,AR4,угар!G5:G9999,D6,угар!L5:L9999,B186)</f>
        <v>0</v>
      </c>
      <c r="AS186" s="1312">
        <f>SUMIFS(угар!AQ5:AQ9999,угар!F5:F9999,AR4,угар!G5:G9999,E6,угар!L5:L9999,B186)</f>
        <v>0</v>
      </c>
      <c r="AT186" s="1312">
        <f>SUMIFS(угар!AQ5:AQ9999,угар!F5:F9999,AT4,угар!G5:G9999,D6,угар!L5:L9999,B186)</f>
        <v>0</v>
      </c>
      <c r="AU186" s="1312">
        <f>SUMIFS(угар!AQ5:AQ9999,угар!F5:F9999,AT4,угар!G5:G9999,E6,угар!L5:L9999,B186)</f>
        <v>0</v>
      </c>
      <c r="AV186" s="1312">
        <f>SUMIFS(угар!AQ5:AQ9999,угар!F5:F9999,AV4,угар!G5:G9999,D6,угар!L5:L9999,B186)</f>
        <v>0</v>
      </c>
      <c r="AW186" s="1312">
        <f>SUMIFS(угар!AQ5:AQ9999,угар!F5:F9999,AV4,угар!G5:G9999,E6,угар!L5:L9999,B186)</f>
        <v>0</v>
      </c>
    </row>
    <row r="187" spans="1:49" ht="16.5" thickBot="1">
      <c r="A187" s="1298" t="s">
        <v>751</v>
      </c>
      <c r="B187" s="208" t="s">
        <v>586</v>
      </c>
      <c r="C187" s="1292">
        <f t="shared" si="47"/>
        <v>0</v>
      </c>
      <c r="D187" s="1292">
        <f t="shared" si="52"/>
        <v>0</v>
      </c>
      <c r="E187" s="1292">
        <f t="shared" si="53"/>
        <v>0</v>
      </c>
      <c r="F187" s="1315">
        <f t="shared" si="45"/>
        <v>0</v>
      </c>
      <c r="G187" s="1315">
        <v>0</v>
      </c>
      <c r="H187" s="1337">
        <v>0</v>
      </c>
      <c r="I187" s="1351" t="e">
        <f t="shared" si="48"/>
        <v>#DIV/0!</v>
      </c>
      <c r="J187" s="1352" t="e">
        <f t="shared" si="49"/>
        <v>#DIV/0!</v>
      </c>
      <c r="K187" s="1352" t="e">
        <f t="shared" si="50"/>
        <v>#DIV/0!</v>
      </c>
      <c r="L187" s="1340">
        <f>SUMIFS(угар!AQ5:AQ9999,угар!F5:F9999,L4,угар!G5:G9999,D6,угар!L5:L9999,B187)</f>
        <v>0</v>
      </c>
      <c r="M187" s="1312">
        <f>SUMIFS(угар!AQ5:AQ9999,угар!F5:F9999,L4,угар!G5:G9999,E6,угар!L5:L9999,B187)</f>
        <v>0</v>
      </c>
      <c r="N187" s="1312">
        <f>SUMIFS(угар!AQ5:AQ9999,угар!F5:F9999,N4,угар!G5:G9999,D6,угар!L5:L9999,B187)</f>
        <v>0</v>
      </c>
      <c r="O187" s="1312">
        <f>SUMIFS(угар!AQ5:AQ9999,угар!F5:F9999,N4,угар!G5:G9999,E6,угар!L5:L9999,B187)</f>
        <v>0</v>
      </c>
      <c r="P187" s="1312">
        <f>SUMIFS(угар!AQ5:AQ9999,угар!F5:F9999,P4,угар!G5:G9999,D6,угар!L5:L9999,B187)</f>
        <v>0</v>
      </c>
      <c r="Q187" s="1312">
        <f>SUMIFS(угар!AQ5:AQ9999,угар!F5:F9999,P4,угар!G5:G9999,E6,угар!L5:L9999,B187)</f>
        <v>0</v>
      </c>
      <c r="R187" s="1312">
        <f>SUMIFS(угар!AQ5:AQ9999,угар!F5:F9999,R4,угар!G5:G9999,D6,угар!L5:L9999,B187)</f>
        <v>0</v>
      </c>
      <c r="S187" s="1312">
        <f>SUMIFS(угар!AQ5:AQ9999,угар!F5:F9999,R4,угар!G5:G9999,E6,угар!L5:L9999,B187)</f>
        <v>0</v>
      </c>
      <c r="T187" s="1312">
        <f>SUMIFS(угар!AQ5:AQ9999,угар!F5:F9999,T4,угар!G5:G9999,D6,угар!L5:L9999,B187)</f>
        <v>0</v>
      </c>
      <c r="U187" s="1312">
        <f>SUMIFS(угар!AQ5:AQ9999,угар!F5:F9999,T4,угар!G5:G9999,E6,угар!L5:L9999,B187)</f>
        <v>0</v>
      </c>
      <c r="V187" s="1312">
        <f>SUMIFS(угар!AQ5:AQ9999,угар!F5:F9999,V4,угар!G5:G9999,D6,угар!L5:L9999,B187)</f>
        <v>0</v>
      </c>
      <c r="W187" s="1312">
        <f>SUMIFS(угар!AQ5:AQ9999,угар!F5:F9999,V4,угар!G5:G9999,E6,угар!L5:L9999,B187)</f>
        <v>0</v>
      </c>
      <c r="X187" s="1312">
        <f>SUMIFS(угар!AQ5:AQ9999,угар!F5:F9999,X4,угар!G5:G9999,D6,угар!L5:L9999,B187)</f>
        <v>0</v>
      </c>
      <c r="Y187" s="1312">
        <f>SUMIFS(угар!AQ5:AQ9999,угар!F5:F9999,X4,угар!G5:G9999,E6,угар!L5:L9999,B187)</f>
        <v>0</v>
      </c>
      <c r="Z187" s="1312">
        <f>SUMIFS(угар!AQ5:AQ9999,угар!F5:F9999,Z4,угар!G5:G9999,D6,угар!L5:L9999,B187)</f>
        <v>0</v>
      </c>
      <c r="AA187" s="1312">
        <f>SUMIFS(угар!AQ5:AQ9999,угар!F5:F9999,Z4,угар!G5:G9999,E6,угар!L5:L9999,B187)</f>
        <v>0</v>
      </c>
      <c r="AB187" s="1312">
        <f>SUMIFS(угар!AQ5:AQ9999,угар!F5:F9999,AB4,угар!G5:G9999,D6,угар!L5:L9999,B187)</f>
        <v>0</v>
      </c>
      <c r="AC187" s="1312">
        <f>SUMIFS(угар!AQ5:AQ9999,угар!F5:F9999,AB4,угар!G5:G9999,E6,угар!L5:L9999,B187)</f>
        <v>0</v>
      </c>
      <c r="AD187" s="1312">
        <f>SUMIFS(угар!AQ5:AQ9999,угар!F5:F9999,AD4,угар!G5:G9999,D6,угар!L5:L9999,B187)</f>
        <v>0</v>
      </c>
      <c r="AE187" s="1312">
        <f>SUMIFS(угар!AQ5:AQ9999,угар!F5:F9999,AD4,угар!G5:G9999,E6,угар!L5:L9999,B187)</f>
        <v>0</v>
      </c>
      <c r="AF187" s="1312">
        <f>SUMIFS(угар!AQ5:AQ9999,угар!F5:F9999,AF4,угар!G5:G9999,D6,угар!L5:L9999,B187)</f>
        <v>0</v>
      </c>
      <c r="AG187" s="1312">
        <f>SUMIFS(угар!AQ5:AQ9999,угар!F5:F9999,AF4,угар!G5:G9999,E6,угар!L5:L9999,B187)</f>
        <v>0</v>
      </c>
      <c r="AH187" s="1312">
        <f>SUMIFS(угар!AQ5:AQ9999,угар!F5:F9999,AH4,угар!G5:G9999,D6,угар!L5:L9999,B187)</f>
        <v>0</v>
      </c>
      <c r="AI187" s="1312">
        <f>SUMIFS(угар!AQ5:AQ9999,угар!F5:F9999,AH4,угар!G5:G9999,E6,угар!L5:L9999,B187)</f>
        <v>0</v>
      </c>
      <c r="AJ187" s="1312">
        <f>SUMIFS(угар!AQ5:AQ9999,угар!F5:F9999,AJ4,угар!G5:G9999,D6,угар!L5:L9999,B187)</f>
        <v>0</v>
      </c>
      <c r="AK187" s="1312">
        <f>SUMIFS(угар!AQ5:AQ9999,угар!F5:F9999,AJ4,угар!G5:G9999,E6,угар!L5:L9999,B187)</f>
        <v>0</v>
      </c>
      <c r="AL187" s="1312">
        <f>SUMIFS(угар!AQ5:AQ9999,угар!F5:F9999,AL4,угар!G5:G9999,D6,угар!L5:L9999,B187)</f>
        <v>0</v>
      </c>
      <c r="AM187" s="1312">
        <f>SUMIFS(угар!AQ5:AQ9999,угар!F5:F9999,AL4,угар!G5:G9999,E6,угар!L5:L9999,B187)</f>
        <v>0</v>
      </c>
      <c r="AN187" s="1312">
        <f>SUMIFS(угар!AQ5:AQ9999,угар!F5:F9999,AN4,угар!G5:G9999,D6,угар!L5:L9999,B187)</f>
        <v>0</v>
      </c>
      <c r="AO187" s="1312">
        <f>SUMIFS(угар!AQ5:AQ9999,угар!F5:F9999,AN4,угар!G5:G9999,E6,угар!L5:L9999,B187)</f>
        <v>0</v>
      </c>
      <c r="AP187" s="1312">
        <f>SUMIFS(угар!AQ5:AQ9999,угар!F5:F9999,AP4,угар!G5:G9999,D6,угар!L5:L9999,B187)</f>
        <v>0</v>
      </c>
      <c r="AQ187" s="1312">
        <f>SUMIFS(угар!AQ5:AQ9999,угар!F5:F9999,AP4,угар!G5:G9999,E6,угар!L5:L9999,B187)</f>
        <v>0</v>
      </c>
      <c r="AR187" s="1312">
        <f>SUMIFS(угар!AQ5:AQ9999,угар!F5:F9999,AR4,угар!G5:G9999,D6,угар!L5:L9999,B187)</f>
        <v>0</v>
      </c>
      <c r="AS187" s="1312">
        <f>SUMIFS(угар!AQ5:AQ9999,угар!F5:F9999,AR4,угар!G5:G9999,E6,угар!L5:L9999,B187)</f>
        <v>0</v>
      </c>
      <c r="AT187" s="1312">
        <f>SUMIFS(угар!AQ5:AQ9999,угар!F5:F9999,AT4,угар!G5:G9999,D6,угар!L5:L9999,B187)</f>
        <v>0</v>
      </c>
      <c r="AU187" s="1312">
        <f>SUMIFS(угар!AQ5:AQ9999,угар!F5:F9999,AT4,угар!G5:G9999,E6,угар!L5:L9999,B187)</f>
        <v>0</v>
      </c>
      <c r="AV187" s="1312">
        <f>SUMIFS(угар!AQ5:AQ9999,угар!F5:F9999,AV4,угар!G5:G9999,D6,угар!L5:L9999,B187)</f>
        <v>0</v>
      </c>
      <c r="AW187" s="1312">
        <f>SUMIFS(угар!AQ5:AQ9999,угар!F5:F9999,AV4,угар!G5:G9999,E6,угар!L5:L9999,B187)</f>
        <v>0</v>
      </c>
    </row>
    <row r="188" spans="1:49" ht="16.5" thickBot="1">
      <c r="A188" s="1298" t="s">
        <v>752</v>
      </c>
      <c r="B188" s="208" t="s">
        <v>588</v>
      </c>
      <c r="C188" s="1292">
        <f t="shared" si="47"/>
        <v>0</v>
      </c>
      <c r="D188" s="1292">
        <f t="shared" si="52"/>
        <v>0</v>
      </c>
      <c r="E188" s="1292">
        <f t="shared" si="53"/>
        <v>0</v>
      </c>
      <c r="F188" s="1315">
        <f t="shared" si="45"/>
        <v>0</v>
      </c>
      <c r="G188" s="1315">
        <v>0</v>
      </c>
      <c r="H188" s="1337">
        <v>0</v>
      </c>
      <c r="I188" s="1351" t="e">
        <f t="shared" si="48"/>
        <v>#DIV/0!</v>
      </c>
      <c r="J188" s="1352" t="e">
        <f t="shared" si="49"/>
        <v>#DIV/0!</v>
      </c>
      <c r="K188" s="1352" t="e">
        <f t="shared" si="50"/>
        <v>#DIV/0!</v>
      </c>
      <c r="L188" s="1340">
        <f>SUMIFS(угар!AQ5:AQ9999,угар!F5:F9999,L4,угар!G5:G9999,D6,угар!L5:L9999,B188)</f>
        <v>0</v>
      </c>
      <c r="M188" s="1312">
        <f>SUMIFS(угар!AQ5:AQ9999,угар!F5:F9999,L4,угар!G5:G9999,E6,угар!L5:L9999,B188)</f>
        <v>0</v>
      </c>
      <c r="N188" s="1312">
        <f>SUMIFS(угар!AQ5:AQ9999,угар!F5:F9999,N4,угар!G5:G9999,D6,угар!L5:L9999,B188)</f>
        <v>0</v>
      </c>
      <c r="O188" s="1312">
        <f>SUMIFS(угар!AQ5:AQ9999,угар!F5:F9999,N4,угар!G5:G9999,E6,угар!L5:L9999,B188)</f>
        <v>0</v>
      </c>
      <c r="P188" s="1312">
        <f>SUMIFS(угар!AQ5:AQ9999,угар!F5:F9999,P4,угар!G5:G9999,D6,угар!L5:L9999,B188)</f>
        <v>0</v>
      </c>
      <c r="Q188" s="1312">
        <f>SUMIFS(угар!AQ5:AQ9999,угар!F5:F9999,P4,угар!G5:G9999,E6,угар!L5:L9999,B188)</f>
        <v>0</v>
      </c>
      <c r="R188" s="1312">
        <f>SUMIFS(угар!AQ5:AQ9999,угар!F5:F9999,R4,угар!G5:G9999,D6,угар!L5:L9999,B188)</f>
        <v>0</v>
      </c>
      <c r="S188" s="1312">
        <f>SUMIFS(угар!AQ5:AQ9999,угар!F5:F9999,R4,угар!G5:G9999,E6,угар!L5:L9999,B188)</f>
        <v>0</v>
      </c>
      <c r="T188" s="1312">
        <f>SUMIFS(угар!AQ5:AQ9999,угар!F5:F9999,T4,угар!G5:G9999,D6,угар!L5:L9999,B188)</f>
        <v>0</v>
      </c>
      <c r="U188" s="1312">
        <f>SUMIFS(угар!AQ5:AQ9999,угар!F5:F9999,T4,угар!G5:G9999,E6,угар!L5:L9999,B188)</f>
        <v>0</v>
      </c>
      <c r="V188" s="1312">
        <f>SUMIFS(угар!AQ5:AQ9999,угар!F5:F9999,V4,угар!G5:G9999,D6,угар!L5:L9999,B188)</f>
        <v>0</v>
      </c>
      <c r="W188" s="1312">
        <f>SUMIFS(угар!AQ5:AQ9999,угар!F5:F9999,V4,угар!G5:G9999,E6,угар!L5:L9999,B188)</f>
        <v>0</v>
      </c>
      <c r="X188" s="1312">
        <f>SUMIFS(угар!AQ5:AQ9999,угар!F5:F9999,X4,угар!G5:G9999,D6,угар!L5:L9999,B188)</f>
        <v>0</v>
      </c>
      <c r="Y188" s="1312">
        <f>SUMIFS(угар!AQ5:AQ9999,угар!F5:F9999,X4,угар!G5:G9999,E6,угар!L5:L9999,B188)</f>
        <v>0</v>
      </c>
      <c r="Z188" s="1312">
        <f>SUMIFS(угар!AQ5:AQ9999,угар!F5:F9999,Z4,угар!G5:G9999,D6,угар!L5:L9999,B188)</f>
        <v>0</v>
      </c>
      <c r="AA188" s="1312">
        <f>SUMIFS(угар!AQ5:AQ9999,угар!F5:F9999,Z4,угар!G5:G9999,E6,угар!L5:L9999,B188)</f>
        <v>0</v>
      </c>
      <c r="AB188" s="1312">
        <f>SUMIFS(угар!AQ5:AQ9999,угар!F5:F9999,AB4,угар!G5:G9999,D6,угар!L5:L9999,B188)</f>
        <v>0</v>
      </c>
      <c r="AC188" s="1312">
        <f>SUMIFS(угар!AQ5:AQ9999,угар!F5:F9999,AB4,угар!G5:G9999,E6,угар!L5:L9999,B188)</f>
        <v>0</v>
      </c>
      <c r="AD188" s="1312">
        <f>SUMIFS(угар!AQ5:AQ9999,угар!F5:F9999,AD4,угар!G5:G9999,D6,угар!L5:L9999,B188)</f>
        <v>0</v>
      </c>
      <c r="AE188" s="1312">
        <f>SUMIFS(угар!AQ5:AQ9999,угар!F5:F9999,AD4,угар!G5:G9999,E6,угар!L5:L9999,B188)</f>
        <v>0</v>
      </c>
      <c r="AF188" s="1312">
        <f>SUMIFS(угар!AQ5:AQ9999,угар!F5:F9999,AF4,угар!G5:G9999,D6,угар!L5:L9999,B188)</f>
        <v>0</v>
      </c>
      <c r="AG188" s="1312">
        <f>SUMIFS(угар!AQ5:AQ9999,угар!F5:F9999,AF4,угар!G5:G9999,E6,угар!L5:L9999,B188)</f>
        <v>0</v>
      </c>
      <c r="AH188" s="1312">
        <f>SUMIFS(угар!AQ5:AQ9999,угар!F5:F9999,AH4,угар!G5:G9999,D6,угар!L5:L9999,B188)</f>
        <v>0</v>
      </c>
      <c r="AI188" s="1312">
        <f>SUMIFS(угар!AQ5:AQ9999,угар!F5:F9999,AH4,угар!G5:G9999,E6,угар!L5:L9999,B188)</f>
        <v>0</v>
      </c>
      <c r="AJ188" s="1312">
        <f>SUMIFS(угар!AQ5:AQ9999,угар!F5:F9999,AJ4,угар!G5:G9999,D6,угар!L5:L9999,B188)</f>
        <v>0</v>
      </c>
      <c r="AK188" s="1312">
        <f>SUMIFS(угар!AQ5:AQ9999,угар!F5:F9999,AJ4,угар!G5:G9999,E6,угар!L5:L9999,B188)</f>
        <v>0</v>
      </c>
      <c r="AL188" s="1312">
        <f>SUMIFS(угар!AQ5:AQ9999,угар!F5:F9999,AL4,угар!G5:G9999,D6,угар!L5:L9999,B188)</f>
        <v>0</v>
      </c>
      <c r="AM188" s="1312">
        <f>SUMIFS(угар!AQ5:AQ9999,угар!F5:F9999,AL4,угар!G5:G9999,E6,угар!L5:L9999,B188)</f>
        <v>0</v>
      </c>
      <c r="AN188" s="1312">
        <f>SUMIFS(угар!AQ5:AQ9999,угар!F5:F9999,AN4,угар!G5:G9999,D6,угар!L5:L9999,B188)</f>
        <v>0</v>
      </c>
      <c r="AO188" s="1312">
        <f>SUMIFS(угар!AQ5:AQ9999,угар!F5:F9999,AN4,угар!G5:G9999,E6,угар!L5:L9999,B188)</f>
        <v>0</v>
      </c>
      <c r="AP188" s="1312">
        <f>SUMIFS(угар!AQ5:AQ9999,угар!F5:F9999,AP4,угар!G5:G9999,D6,угар!L5:L9999,B188)</f>
        <v>0</v>
      </c>
      <c r="AQ188" s="1312">
        <f>SUMIFS(угар!AQ5:AQ9999,угар!F5:F9999,AP4,угар!G5:G9999,E6,угар!L5:L9999,B188)</f>
        <v>0</v>
      </c>
      <c r="AR188" s="1312">
        <f>SUMIFS(угар!AQ5:AQ9999,угар!F5:F9999,AR4,угар!G5:G9999,D6,угар!L5:L9999,B188)</f>
        <v>0</v>
      </c>
      <c r="AS188" s="1312">
        <f>SUMIFS(угар!AQ5:AQ9999,угар!F5:F9999,AR4,угар!G5:G9999,E6,угар!L5:L9999,B188)</f>
        <v>0</v>
      </c>
      <c r="AT188" s="1312">
        <f>SUMIFS(угар!AQ5:AQ9999,угар!F5:F9999,AT4,угар!G5:G9999,D6,угар!L5:L9999,B188)</f>
        <v>0</v>
      </c>
      <c r="AU188" s="1312">
        <f>SUMIFS(угар!AQ5:AQ9999,угар!F5:F9999,AT4,угар!G5:G9999,E6,угар!L5:L9999,B188)</f>
        <v>0</v>
      </c>
      <c r="AV188" s="1312">
        <f>SUMIFS(угар!AQ5:AQ9999,угар!F5:F9999,AV4,угар!G5:G9999,D6,угар!L5:L9999,B188)</f>
        <v>0</v>
      </c>
      <c r="AW188" s="1312">
        <f>SUMIFS(угар!AQ5:AQ9999,угар!F5:F9999,AV4,угар!G5:G9999,E6,угар!L5:L9999,B188)</f>
        <v>0</v>
      </c>
    </row>
    <row r="189" spans="1:49" ht="16.5" thickBot="1">
      <c r="A189" s="1298" t="s">
        <v>753</v>
      </c>
      <c r="B189" s="208" t="s">
        <v>590</v>
      </c>
      <c r="C189" s="1292">
        <f t="shared" si="47"/>
        <v>0</v>
      </c>
      <c r="D189" s="1292">
        <f t="shared" si="52"/>
        <v>0</v>
      </c>
      <c r="E189" s="1292">
        <f t="shared" si="53"/>
        <v>0</v>
      </c>
      <c r="F189" s="1315">
        <f t="shared" si="45"/>
        <v>0</v>
      </c>
      <c r="G189" s="1315">
        <v>0</v>
      </c>
      <c r="H189" s="1337">
        <v>0</v>
      </c>
      <c r="I189" s="1351" t="e">
        <f t="shared" si="48"/>
        <v>#DIV/0!</v>
      </c>
      <c r="J189" s="1352" t="e">
        <f t="shared" si="49"/>
        <v>#DIV/0!</v>
      </c>
      <c r="K189" s="1352" t="e">
        <f t="shared" si="50"/>
        <v>#DIV/0!</v>
      </c>
      <c r="L189" s="1340">
        <f>SUMIFS(угар!AQ5:AQ9999,угар!F5:F9999,L4,угар!G5:G9999,D6,угар!L5:L9999,B189)</f>
        <v>0</v>
      </c>
      <c r="M189" s="1312">
        <f>SUMIFS(угар!AQ5:AQ9999,угар!F5:F9999,L4,угар!G5:G9999,E6,угар!L5:L9999,B189)</f>
        <v>0</v>
      </c>
      <c r="N189" s="1312">
        <f>SUMIFS(угар!AQ5:AQ9999,угар!F5:F9999,N4,угар!G5:G9999,D6,угар!L5:L9999,B189)</f>
        <v>0</v>
      </c>
      <c r="O189" s="1312">
        <f>SUMIFS(угар!AQ5:AQ9999,угар!F5:F9999,N4,угар!G5:G9999,E6,угар!L5:L9999,B189)</f>
        <v>0</v>
      </c>
      <c r="P189" s="1312">
        <f>SUMIFS(угар!AQ5:AQ9999,угар!F5:F9999,P4,угар!G5:G9999,D6,угар!L5:L9999,B189)</f>
        <v>0</v>
      </c>
      <c r="Q189" s="1312">
        <f>SUMIFS(угар!AQ5:AQ9999,угар!F5:F9999,P4,угар!G5:G9999,E6,угар!L5:L9999,B189)</f>
        <v>0</v>
      </c>
      <c r="R189" s="1312">
        <f>SUMIFS(угар!AQ5:AQ9999,угар!F5:F9999,R4,угар!G5:G9999,D6,угар!L5:L9999,B189)</f>
        <v>0</v>
      </c>
      <c r="S189" s="1312">
        <f>SUMIFS(угар!AQ5:AQ9999,угар!F5:F9999,R4,угар!G5:G9999,E6,угар!L5:L9999,B189)</f>
        <v>0</v>
      </c>
      <c r="T189" s="1312">
        <f>SUMIFS(угар!AQ5:AQ9999,угар!F5:F9999,T4,угар!G5:G9999,D6,угар!L5:L9999,B189)</f>
        <v>0</v>
      </c>
      <c r="U189" s="1312">
        <f>SUMIFS(угар!AQ5:AQ9999,угар!F5:F9999,T4,угар!G5:G9999,E6,угар!L5:L9999,B189)</f>
        <v>0</v>
      </c>
      <c r="V189" s="1312">
        <f>SUMIFS(угар!AQ5:AQ9999,угар!F5:F9999,V4,угар!G5:G9999,D6,угар!L5:L9999,B189)</f>
        <v>0</v>
      </c>
      <c r="W189" s="1312">
        <f>SUMIFS(угар!AQ5:AQ9999,угар!F5:F9999,V4,угар!G5:G9999,E6,угар!L5:L9999,B189)</f>
        <v>0</v>
      </c>
      <c r="X189" s="1312">
        <f>SUMIFS(угар!AQ5:AQ9999,угар!F5:F9999,X4,угар!G5:G9999,D6,угар!L5:L9999,B189)</f>
        <v>0</v>
      </c>
      <c r="Y189" s="1312">
        <f>SUMIFS(угар!AQ5:AQ9999,угар!F5:F9999,X4,угар!G5:G9999,E6,угар!L5:L9999,B189)</f>
        <v>0</v>
      </c>
      <c r="Z189" s="1312">
        <f>SUMIFS(угар!AQ5:AQ9999,угар!F5:F9999,Z4,угар!G5:G9999,D6,угар!L5:L9999,B189)</f>
        <v>0</v>
      </c>
      <c r="AA189" s="1312">
        <f>SUMIFS(угар!AQ5:AQ9999,угар!F5:F9999,Z4,угар!G5:G9999,E6,угар!L5:L9999,B189)</f>
        <v>0</v>
      </c>
      <c r="AB189" s="1312">
        <f>SUMIFS(угар!AQ5:AQ9999,угар!F5:F9999,AB4,угар!G5:G9999,D6,угар!L5:L9999,B189)</f>
        <v>0</v>
      </c>
      <c r="AC189" s="1312">
        <f>SUMIFS(угар!AQ5:AQ9999,угар!F5:F9999,AB4,угар!G5:G9999,E6,угар!L5:L9999,B189)</f>
        <v>0</v>
      </c>
      <c r="AD189" s="1312">
        <f>SUMIFS(угар!AQ5:AQ9999,угар!F5:F9999,AD4,угар!G5:G9999,D6,угар!L5:L9999,B189)</f>
        <v>0</v>
      </c>
      <c r="AE189" s="1312">
        <f>SUMIFS(угар!AQ5:AQ9999,угар!F5:F9999,AD4,угар!G5:G9999,E6,угар!L5:L9999,B189)</f>
        <v>0</v>
      </c>
      <c r="AF189" s="1312">
        <f>SUMIFS(угар!AQ5:AQ9999,угар!F5:F9999,AF4,угар!G5:G9999,D6,угар!L5:L9999,B189)</f>
        <v>0</v>
      </c>
      <c r="AG189" s="1312">
        <f>SUMIFS(угар!AQ5:AQ9999,угар!F5:F9999,AF4,угар!G5:G9999,E6,угар!L5:L9999,B189)</f>
        <v>0</v>
      </c>
      <c r="AH189" s="1312">
        <f>SUMIFS(угар!AQ5:AQ9999,угар!F5:F9999,AH4,угар!G5:G9999,D6,угар!L5:L9999,B189)</f>
        <v>0</v>
      </c>
      <c r="AI189" s="1312">
        <f>SUMIFS(угар!AQ5:AQ9999,угар!F5:F9999,AH4,угар!G5:G9999,E6,угар!L5:L9999,B189)</f>
        <v>0</v>
      </c>
      <c r="AJ189" s="1312">
        <f>SUMIFS(угар!AQ5:AQ9999,угар!F5:F9999,AJ4,угар!G5:G9999,D6,угар!L5:L9999,B189)</f>
        <v>0</v>
      </c>
      <c r="AK189" s="1312">
        <f>SUMIFS(угар!AQ5:AQ9999,угар!F5:F9999,AJ4,угар!G5:G9999,E6,угар!L5:L9999,B189)</f>
        <v>0</v>
      </c>
      <c r="AL189" s="1312">
        <f>SUMIFS(угар!AQ5:AQ9999,угар!F5:F9999,AL4,угар!G5:G9999,D6,угар!L5:L9999,B189)</f>
        <v>0</v>
      </c>
      <c r="AM189" s="1312">
        <f>SUMIFS(угар!AQ5:AQ9999,угар!F5:F9999,AL4,угар!G5:G9999,E6,угар!L5:L9999,B189)</f>
        <v>0</v>
      </c>
      <c r="AN189" s="1312">
        <f>SUMIFS(угар!AQ5:AQ9999,угар!F5:F9999,AN4,угар!G5:G9999,D6,угар!L5:L9999,B189)</f>
        <v>0</v>
      </c>
      <c r="AO189" s="1312">
        <f>SUMIFS(угар!AQ5:AQ9999,угар!F5:F9999,AN4,угар!G5:G9999,E6,угар!L5:L9999,B189)</f>
        <v>0</v>
      </c>
      <c r="AP189" s="1312">
        <f>SUMIFS(угар!AQ5:AQ9999,угар!F5:F9999,AP4,угар!G5:G9999,D6,угар!L5:L9999,B189)</f>
        <v>0</v>
      </c>
      <c r="AQ189" s="1312">
        <f>SUMIFS(угар!AQ5:AQ9999,угар!F5:F9999,AP4,угар!G5:G9999,E6,угар!L5:L9999,B189)</f>
        <v>0</v>
      </c>
      <c r="AR189" s="1312">
        <f>SUMIFS(угар!AQ5:AQ9999,угар!F5:F9999,AR4,угар!G5:G9999,D6,угар!L5:L9999,B189)</f>
        <v>0</v>
      </c>
      <c r="AS189" s="1312">
        <f>SUMIFS(угар!AQ5:AQ9999,угар!F5:F9999,AR4,угар!G5:G9999,E6,угар!L5:L9999,B189)</f>
        <v>0</v>
      </c>
      <c r="AT189" s="1312">
        <f>SUMIFS(угар!AQ5:AQ9999,угар!F5:F9999,AT4,угар!G5:G9999,D6,угар!L5:L9999,B189)</f>
        <v>0</v>
      </c>
      <c r="AU189" s="1312">
        <f>SUMIFS(угар!AQ5:AQ9999,угар!F5:F9999,AT4,угар!G5:G9999,E6,угар!L5:L9999,B189)</f>
        <v>0</v>
      </c>
      <c r="AV189" s="1312">
        <f>SUMIFS(угар!AQ5:AQ9999,угар!F5:F9999,AV4,угар!G5:G9999,D6,угар!L5:L9999,B189)</f>
        <v>0</v>
      </c>
      <c r="AW189" s="1312">
        <f>SUMIFS(угар!AQ5:AQ9999,угар!F5:F9999,AV4,угар!G5:G9999,E6,угар!L5:L9999,B189)</f>
        <v>0</v>
      </c>
    </row>
    <row r="190" spans="1:49" ht="16.5" thickBot="1">
      <c r="A190" s="1298" t="s">
        <v>754</v>
      </c>
      <c r="B190" s="208" t="s">
        <v>592</v>
      </c>
      <c r="C190" s="1292">
        <f t="shared" si="47"/>
        <v>0</v>
      </c>
      <c r="D190" s="1292">
        <f t="shared" si="52"/>
        <v>0</v>
      </c>
      <c r="E190" s="1292">
        <f t="shared" si="53"/>
        <v>0</v>
      </c>
      <c r="F190" s="1315">
        <f t="shared" si="45"/>
        <v>0</v>
      </c>
      <c r="G190" s="1315">
        <v>0</v>
      </c>
      <c r="H190" s="1337">
        <v>0</v>
      </c>
      <c r="I190" s="1351" t="e">
        <f t="shared" si="48"/>
        <v>#DIV/0!</v>
      </c>
      <c r="J190" s="1352" t="e">
        <f t="shared" si="49"/>
        <v>#DIV/0!</v>
      </c>
      <c r="K190" s="1352" t="e">
        <f t="shared" si="50"/>
        <v>#DIV/0!</v>
      </c>
      <c r="L190" s="1340">
        <f>SUMIFS(угар!AQ5:AQ9999,угар!F5:F9999,L4,угар!G5:G9999,D6,угар!L5:L9999,B190)</f>
        <v>0</v>
      </c>
      <c r="M190" s="1312">
        <f>SUMIFS(угар!AQ5:AQ9999,угар!F5:F9999,L4,угар!G5:G9999,E6,угар!L5:L9999,B190)</f>
        <v>0</v>
      </c>
      <c r="N190" s="1312">
        <f>SUMIFS(угар!AQ5:AQ9999,угар!F5:F9999,N4,угар!G5:G9999,D6,угар!L5:L9999,B190)</f>
        <v>0</v>
      </c>
      <c r="O190" s="1312">
        <f>SUMIFS(угар!AQ5:AQ9999,угар!F5:F9999,N4,угар!G5:G9999,E6,угар!L5:L9999,B190)</f>
        <v>0</v>
      </c>
      <c r="P190" s="1312">
        <f>SUMIFS(угар!AQ5:AQ9999,угар!F5:F9999,P4,угар!G5:G9999,D6,угар!L5:L9999,B190)</f>
        <v>0</v>
      </c>
      <c r="Q190" s="1312">
        <f>SUMIFS(угар!AQ5:AQ9999,угар!F5:F9999,P4,угар!G5:G9999,E6,угар!L5:L9999,B190)</f>
        <v>0</v>
      </c>
      <c r="R190" s="1312">
        <f>SUMIFS(угар!AQ5:AQ9999,угар!F5:F9999,R4,угар!G5:G9999,D6,угар!L5:L9999,B190)</f>
        <v>0</v>
      </c>
      <c r="S190" s="1312">
        <f>SUMIFS(угар!AQ5:AQ9999,угар!F5:F9999,R4,угар!G5:G9999,E6,угар!L5:L9999,B190)</f>
        <v>0</v>
      </c>
      <c r="T190" s="1312">
        <f>SUMIFS(угар!AQ5:AQ9999,угар!F5:F9999,T4,угар!G5:G9999,D6,угар!L5:L9999,B190)</f>
        <v>0</v>
      </c>
      <c r="U190" s="1312">
        <f>SUMIFS(угар!AQ5:AQ9999,угар!F5:F9999,T4,угар!G5:G9999,E6,угар!L5:L9999,B190)</f>
        <v>0</v>
      </c>
      <c r="V190" s="1312">
        <f>SUMIFS(угар!AQ5:AQ9999,угар!F5:F9999,V4,угар!G5:G9999,D6,угар!L5:L9999,B190)</f>
        <v>0</v>
      </c>
      <c r="W190" s="1312">
        <f>SUMIFS(угар!AQ5:AQ9999,угар!F5:F9999,V4,угар!G5:G9999,E6,угар!L5:L9999,B190)</f>
        <v>0</v>
      </c>
      <c r="X190" s="1312">
        <f>SUMIFS(угар!AQ5:AQ9999,угар!F5:F9999,X4,угар!G5:G9999,D6,угар!L5:L9999,B190)</f>
        <v>0</v>
      </c>
      <c r="Y190" s="1312">
        <f>SUMIFS(угар!AQ5:AQ9999,угар!F5:F9999,X4,угар!G5:G9999,E6,угар!L5:L9999,B190)</f>
        <v>0</v>
      </c>
      <c r="Z190" s="1312">
        <f>SUMIFS(угар!AQ5:AQ9999,угар!F5:F9999,Z4,угар!G5:G9999,D6,угар!L5:L9999,B190)</f>
        <v>0</v>
      </c>
      <c r="AA190" s="1312">
        <f>SUMIFS(угар!AQ5:AQ9999,угар!F5:F9999,Z4,угар!G5:G9999,E6,угар!L5:L9999,B190)</f>
        <v>0</v>
      </c>
      <c r="AB190" s="1312">
        <f>SUMIFS(угар!AQ5:AQ9999,угар!F5:F9999,AB4,угар!G5:G9999,D6,угар!L5:L9999,B190)</f>
        <v>0</v>
      </c>
      <c r="AC190" s="1312">
        <f>SUMIFS(угар!AQ5:AQ9999,угар!F5:F9999,AB4,угар!G5:G9999,E6,угар!L5:L9999,B190)</f>
        <v>0</v>
      </c>
      <c r="AD190" s="1312">
        <f>SUMIFS(угар!AQ5:AQ9999,угар!F5:F9999,AD4,угар!G5:G9999,D6,угар!L5:L9999,B190)</f>
        <v>0</v>
      </c>
      <c r="AE190" s="1312">
        <f>SUMIFS(угар!AQ5:AQ9999,угар!F5:F9999,AD4,угар!G5:G9999,E6,угар!L5:L9999,B190)</f>
        <v>0</v>
      </c>
      <c r="AF190" s="1312">
        <f>SUMIFS(угар!AQ5:AQ9999,угар!F5:F9999,AF4,угар!G5:G9999,D6,угар!L5:L9999,B190)</f>
        <v>0</v>
      </c>
      <c r="AG190" s="1312">
        <f>SUMIFS(угар!AQ5:AQ9999,угар!F5:F9999,AF4,угар!G5:G9999,E6,угар!L5:L9999,B190)</f>
        <v>0</v>
      </c>
      <c r="AH190" s="1312">
        <f>SUMIFS(угар!AQ5:AQ9999,угар!F5:F9999,AH4,угар!G5:G9999,D6,угар!L5:L9999,B190)</f>
        <v>0</v>
      </c>
      <c r="AI190" s="1312">
        <f>SUMIFS(угар!AQ5:AQ9999,угар!F5:F9999,AH4,угар!G5:G9999,E6,угар!L5:L9999,B190)</f>
        <v>0</v>
      </c>
      <c r="AJ190" s="1312">
        <f>SUMIFS(угар!AQ5:AQ9999,угар!F5:F9999,AJ4,угар!G5:G9999,D6,угар!L5:L9999,B190)</f>
        <v>0</v>
      </c>
      <c r="AK190" s="1312">
        <f>SUMIFS(угар!AQ5:AQ9999,угар!F5:F9999,AJ4,угар!G5:G9999,E6,угар!L5:L9999,B190)</f>
        <v>0</v>
      </c>
      <c r="AL190" s="1312">
        <f>SUMIFS(угар!AQ5:AQ9999,угар!F5:F9999,AL4,угар!G5:G9999,D6,угар!L5:L9999,B190)</f>
        <v>0</v>
      </c>
      <c r="AM190" s="1312">
        <f>SUMIFS(угар!AQ5:AQ9999,угар!F5:F9999,AL4,угар!G5:G9999,E6,угар!L5:L9999,B190)</f>
        <v>0</v>
      </c>
      <c r="AN190" s="1312">
        <f>SUMIFS(угар!AQ5:AQ9999,угар!F5:F9999,AN4,угар!G5:G9999,D6,угар!L5:L9999,B190)</f>
        <v>0</v>
      </c>
      <c r="AO190" s="1312">
        <f>SUMIFS(угар!AQ5:AQ9999,угар!F5:F9999,AN4,угар!G5:G9999,E6,угар!L5:L9999,B190)</f>
        <v>0</v>
      </c>
      <c r="AP190" s="1312">
        <f>SUMIFS(угар!AQ5:AQ9999,угар!F5:F9999,AP4,угар!G5:G9999,D6,угар!L5:L9999,B190)</f>
        <v>0</v>
      </c>
      <c r="AQ190" s="1312">
        <f>SUMIFS(угар!AQ5:AQ9999,угар!F5:F9999,AP4,угар!G5:G9999,E6,угар!L5:L9999,B190)</f>
        <v>0</v>
      </c>
      <c r="AR190" s="1312">
        <f>SUMIFS(угар!AQ5:AQ9999,угар!F5:F9999,AR4,угар!G5:G9999,D6,угар!L5:L9999,B190)</f>
        <v>0</v>
      </c>
      <c r="AS190" s="1312">
        <f>SUMIFS(угар!AQ5:AQ9999,угар!F5:F9999,AR4,угар!G5:G9999,E6,угар!L5:L9999,B190)</f>
        <v>0</v>
      </c>
      <c r="AT190" s="1312">
        <f>SUMIFS(угар!AQ5:AQ9999,угар!F5:F9999,AT4,угар!G5:G9999,D6,угар!L5:L9999,B190)</f>
        <v>0</v>
      </c>
      <c r="AU190" s="1312">
        <f>SUMIFS(угар!AQ5:AQ9999,угар!F5:F9999,AT4,угар!G5:G9999,E6,угар!L5:L9999,B190)</f>
        <v>0</v>
      </c>
      <c r="AV190" s="1312">
        <f>SUMIFS(угар!AQ5:AQ9999,угар!F5:F9999,AV4,угар!G5:G9999,D6,угар!L5:L9999,B190)</f>
        <v>0</v>
      </c>
      <c r="AW190" s="1312">
        <f>SUMIFS(угар!AQ5:AQ9999,угар!F5:F9999,AV4,угар!G5:G9999,E6,угар!L5:L9999,B190)</f>
        <v>0</v>
      </c>
    </row>
    <row r="191" spans="1:49" ht="16.5" thickBot="1">
      <c r="A191" s="1298" t="s">
        <v>755</v>
      </c>
      <c r="B191" s="208" t="s">
        <v>594</v>
      </c>
      <c r="C191" s="1292">
        <f t="shared" si="47"/>
        <v>0</v>
      </c>
      <c r="D191" s="1292">
        <f t="shared" si="52"/>
        <v>0</v>
      </c>
      <c r="E191" s="1292">
        <f t="shared" si="53"/>
        <v>0</v>
      </c>
      <c r="F191" s="1315">
        <f t="shared" si="45"/>
        <v>0</v>
      </c>
      <c r="G191" s="1315">
        <v>0</v>
      </c>
      <c r="H191" s="1337">
        <v>0</v>
      </c>
      <c r="I191" s="1351" t="e">
        <f t="shared" si="48"/>
        <v>#DIV/0!</v>
      </c>
      <c r="J191" s="1352" t="e">
        <f t="shared" si="49"/>
        <v>#DIV/0!</v>
      </c>
      <c r="K191" s="1352" t="e">
        <f t="shared" si="50"/>
        <v>#DIV/0!</v>
      </c>
      <c r="L191" s="1340">
        <f>SUMIFS(угар!AQ5:AQ9999,угар!F5:F9999,L4,угар!G5:G9999,D6,угар!L5:L9999,B191)</f>
        <v>0</v>
      </c>
      <c r="M191" s="1312">
        <f>SUMIFS(угар!AQ5:AQ9999,угар!F5:F9999,L4,угар!G5:G9999,E6,угар!L5:L9999,B191)</f>
        <v>0</v>
      </c>
      <c r="N191" s="1312">
        <f>SUMIFS(угар!AQ5:AQ9999,угар!F5:F9999,N4,угар!G5:G9999,D6,угар!L5:L9999,B191)</f>
        <v>0</v>
      </c>
      <c r="O191" s="1312">
        <f>SUMIFS(угар!AQ5:AQ9999,угар!F5:F9999,N4,угар!G5:G9999,E6,угар!L5:L9999,B191)</f>
        <v>0</v>
      </c>
      <c r="P191" s="1312">
        <f>SUMIFS(угар!AQ5:AQ9999,угар!F5:F9999,P4,угар!G5:G9999,D6,угар!L5:L9999,B191)</f>
        <v>0</v>
      </c>
      <c r="Q191" s="1312">
        <f>SUMIFS(угар!AQ5:AQ9999,угар!F5:F9999,P4,угар!G5:G9999,E6,угар!L5:L9999,B191)</f>
        <v>0</v>
      </c>
      <c r="R191" s="1312">
        <f>SUMIFS(угар!AQ5:AQ9999,угар!F5:F9999,R4,угар!G5:G9999,D6,угар!L5:L9999,B191)</f>
        <v>0</v>
      </c>
      <c r="S191" s="1312">
        <f>SUMIFS(угар!AQ5:AQ9999,угар!F5:F9999,R4,угар!G5:G9999,E6,угар!L5:L9999,B191)</f>
        <v>0</v>
      </c>
      <c r="T191" s="1312">
        <f>SUMIFS(угар!AQ5:AQ9999,угар!F5:F9999,T4,угар!G5:G9999,D6,угар!L5:L9999,B191)</f>
        <v>0</v>
      </c>
      <c r="U191" s="1312">
        <f>SUMIFS(угар!AQ5:AQ9999,угар!F5:F9999,T4,угар!G5:G9999,E6,угар!L5:L9999,B191)</f>
        <v>0</v>
      </c>
      <c r="V191" s="1312">
        <f>SUMIFS(угар!AQ5:AQ9999,угар!F5:F9999,V4,угар!G5:G9999,D6,угар!L5:L9999,B191)</f>
        <v>0</v>
      </c>
      <c r="W191" s="1312">
        <f>SUMIFS(угар!AQ5:AQ9999,угар!F5:F9999,V4,угар!G5:G9999,E6,угар!L5:L9999,B191)</f>
        <v>0</v>
      </c>
      <c r="X191" s="1312">
        <f>SUMIFS(угар!AQ5:AQ9999,угар!F5:F9999,X4,угар!G5:G9999,D6,угар!L5:L9999,B191)</f>
        <v>0</v>
      </c>
      <c r="Y191" s="1312">
        <f>SUMIFS(угар!AQ5:AQ9999,угар!F5:F9999,X4,угар!G5:G9999,E6,угар!L5:L9999,B191)</f>
        <v>0</v>
      </c>
      <c r="Z191" s="1312">
        <f>SUMIFS(угар!AQ5:AQ9999,угар!F5:F9999,Z4,угар!G5:G9999,D6,угар!L5:L9999,B191)</f>
        <v>0</v>
      </c>
      <c r="AA191" s="1312">
        <f>SUMIFS(угар!AQ5:AQ9999,угар!F5:F9999,Z4,угар!G5:G9999,E6,угар!L5:L9999,B191)</f>
        <v>0</v>
      </c>
      <c r="AB191" s="1312">
        <f>SUMIFS(угар!AQ5:AQ9999,угар!F5:F9999,AB4,угар!G5:G9999,D6,угар!L5:L9999,B191)</f>
        <v>0</v>
      </c>
      <c r="AC191" s="1312">
        <f>SUMIFS(угар!AQ5:AQ9999,угар!F5:F9999,AB4,угар!G5:G9999,E6,угар!L5:L9999,B191)</f>
        <v>0</v>
      </c>
      <c r="AD191" s="1312">
        <f>SUMIFS(угар!AQ5:AQ9999,угар!F5:F9999,AD4,угар!G5:G9999,D6,угар!L5:L9999,B191)</f>
        <v>0</v>
      </c>
      <c r="AE191" s="1312">
        <f>SUMIFS(угар!AQ5:AQ9999,угар!F5:F9999,AD4,угар!G5:G9999,E6,угар!L5:L9999,B191)</f>
        <v>0</v>
      </c>
      <c r="AF191" s="1312">
        <f>SUMIFS(угар!AQ5:AQ9999,угар!F5:F9999,AF4,угар!G5:G9999,D6,угар!L5:L9999,B191)</f>
        <v>0</v>
      </c>
      <c r="AG191" s="1312">
        <f>SUMIFS(угар!AQ5:AQ9999,угар!F5:F9999,AF4,угар!G5:G9999,E6,угар!L5:L9999,B191)</f>
        <v>0</v>
      </c>
      <c r="AH191" s="1312">
        <f>SUMIFS(угар!AQ5:AQ9999,угар!F5:F9999,AH4,угар!G5:G9999,D6,угар!L5:L9999,B191)</f>
        <v>0</v>
      </c>
      <c r="AI191" s="1312">
        <f>SUMIFS(угар!AQ5:AQ9999,угар!F5:F9999,AH4,угар!G5:G9999,E6,угар!L5:L9999,B191)</f>
        <v>0</v>
      </c>
      <c r="AJ191" s="1312">
        <f>SUMIFS(угар!AQ5:AQ9999,угар!F5:F9999,AJ4,угар!G5:G9999,D6,угар!L5:L9999,B191)</f>
        <v>0</v>
      </c>
      <c r="AK191" s="1312">
        <f>SUMIFS(угар!AQ5:AQ9999,угар!F5:F9999,AJ4,угар!G5:G9999,E6,угар!L5:L9999,B191)</f>
        <v>0</v>
      </c>
      <c r="AL191" s="1312">
        <f>SUMIFS(угар!AQ5:AQ9999,угар!F5:F9999,AL4,угар!G5:G9999,D6,угар!L5:L9999,B191)</f>
        <v>0</v>
      </c>
      <c r="AM191" s="1312">
        <f>SUMIFS(угар!AQ5:AQ9999,угар!F5:F9999,AL4,угар!G5:G9999,E6,угар!L5:L9999,B191)</f>
        <v>0</v>
      </c>
      <c r="AN191" s="1312">
        <f>SUMIFS(угар!AQ5:AQ9999,угар!F5:F9999,AN4,угар!G5:G9999,D6,угар!L5:L9999,B191)</f>
        <v>0</v>
      </c>
      <c r="AO191" s="1312">
        <f>SUMIFS(угар!AQ5:AQ9999,угар!F5:F9999,AN4,угар!G5:G9999,E6,угар!L5:L9999,B191)</f>
        <v>0</v>
      </c>
      <c r="AP191" s="1312">
        <f>SUMIFS(угар!AQ5:AQ9999,угар!F5:F9999,AP4,угар!G5:G9999,D6,угар!L5:L9999,B191)</f>
        <v>0</v>
      </c>
      <c r="AQ191" s="1312">
        <f>SUMIFS(угар!AQ5:AQ9999,угар!F5:F9999,AP4,угар!G5:G9999,E6,угар!L5:L9999,B191)</f>
        <v>0</v>
      </c>
      <c r="AR191" s="1312">
        <f>SUMIFS(угар!AQ5:AQ9999,угар!F5:F9999,AR4,угар!G5:G9999,D6,угар!L5:L9999,B191)</f>
        <v>0</v>
      </c>
      <c r="AS191" s="1312">
        <f>SUMIFS(угар!AQ5:AQ9999,угар!F5:F9999,AR4,угар!G5:G9999,E6,угар!L5:L9999,B191)</f>
        <v>0</v>
      </c>
      <c r="AT191" s="1312">
        <f>SUMIFS(угар!AQ5:AQ9999,угар!F5:F9999,AT4,угар!G5:G9999,D6,угар!L5:L9999,B191)</f>
        <v>0</v>
      </c>
      <c r="AU191" s="1312">
        <f>SUMIFS(угар!AQ5:AQ9999,угар!F5:F9999,AT4,угар!G5:G9999,E6,угар!L5:L9999,B191)</f>
        <v>0</v>
      </c>
      <c r="AV191" s="1312">
        <f>SUMIFS(угар!AQ5:AQ9999,угар!F5:F9999,AV4,угар!G5:G9999,D6,угар!L5:L9999,B191)</f>
        <v>0</v>
      </c>
      <c r="AW191" s="1312">
        <f>SUMIFS(угар!AQ5:AQ9999,угар!F5:F9999,AV4,угар!G5:G9999,E6,угар!L5:L9999,B191)</f>
        <v>0</v>
      </c>
    </row>
    <row r="192" spans="1:49" ht="16.5" thickBot="1">
      <c r="A192" s="1298" t="s">
        <v>756</v>
      </c>
      <c r="B192" s="208" t="s">
        <v>565</v>
      </c>
      <c r="C192" s="1292">
        <f t="shared" si="47"/>
        <v>0</v>
      </c>
      <c r="D192" s="1292">
        <f t="shared" si="52"/>
        <v>0</v>
      </c>
      <c r="E192" s="1292">
        <f t="shared" si="53"/>
        <v>0</v>
      </c>
      <c r="F192" s="1315">
        <f t="shared" si="45"/>
        <v>0</v>
      </c>
      <c r="G192" s="1315">
        <v>0</v>
      </c>
      <c r="H192" s="1337">
        <v>0</v>
      </c>
      <c r="I192" s="1351" t="e">
        <f t="shared" si="48"/>
        <v>#DIV/0!</v>
      </c>
      <c r="J192" s="1352" t="e">
        <f t="shared" si="49"/>
        <v>#DIV/0!</v>
      </c>
      <c r="K192" s="1352" t="e">
        <f t="shared" si="50"/>
        <v>#DIV/0!</v>
      </c>
      <c r="L192" s="1340">
        <f>SUMIFS(угар!AQ5:AQ9999,угар!F5:F9999,L4,угар!G5:G9999,D6,угар!L5:L9999,B192)</f>
        <v>0</v>
      </c>
      <c r="M192" s="1312">
        <f>SUMIFS(угар!AQ5:AQ9999,угар!F5:F9999,L4,угар!G5:G9999,E6,угар!L5:L9999,B192)</f>
        <v>0</v>
      </c>
      <c r="N192" s="1312">
        <f>SUMIFS(угар!AQ5:AQ9999,угар!F5:F9999,N4,угар!G5:G9999,D6,угар!L5:L9999,B192)</f>
        <v>0</v>
      </c>
      <c r="O192" s="1312">
        <f>SUMIFS(угар!AQ5:AQ9999,угар!F5:F9999,N4,угар!G5:G9999,E6,угар!L5:L9999,B192)</f>
        <v>0</v>
      </c>
      <c r="P192" s="1312">
        <f>SUMIFS(угар!AQ5:AQ9999,угар!F5:F9999,P4,угар!G5:G9999,D6,угар!L5:L9999,B192)</f>
        <v>0</v>
      </c>
      <c r="Q192" s="1312">
        <f>SUMIFS(угар!AQ5:AQ9999,угар!F5:F9999,P4,угар!G5:G9999,E6,угар!L5:L9999,B192)</f>
        <v>0</v>
      </c>
      <c r="R192" s="1312">
        <f>SUMIFS(угар!AQ5:AQ9999,угар!F5:F9999,R4,угар!G5:G9999,D6,угар!L5:L9999,B192)</f>
        <v>0</v>
      </c>
      <c r="S192" s="1312">
        <f>SUMIFS(угар!AQ5:AQ9999,угар!F5:F9999,R4,угар!G5:G9999,E6,угар!L5:L9999,B192)</f>
        <v>0</v>
      </c>
      <c r="T192" s="1312">
        <f>SUMIFS(угар!AQ5:AQ9999,угар!F5:F9999,T4,угар!G5:G9999,D6,угар!L5:L9999,B192)</f>
        <v>0</v>
      </c>
      <c r="U192" s="1312">
        <f>SUMIFS(угар!AQ5:AQ9999,угар!F5:F9999,T4,угар!G5:G9999,E6,угар!L5:L9999,B192)</f>
        <v>0</v>
      </c>
      <c r="V192" s="1312">
        <f>SUMIFS(угар!AQ5:AQ9999,угар!F5:F9999,V4,угар!G5:G9999,D6,угар!L5:L9999,B192)</f>
        <v>0</v>
      </c>
      <c r="W192" s="1312">
        <f>SUMIFS(угар!AQ5:AQ9999,угар!F5:F9999,V4,угар!G5:G9999,E6,угар!L5:L9999,B192)</f>
        <v>0</v>
      </c>
      <c r="X192" s="1312">
        <f>SUMIFS(угар!AQ5:AQ9999,угар!F5:F9999,X4,угар!G5:G9999,D6,угар!L5:L9999,B192)</f>
        <v>0</v>
      </c>
      <c r="Y192" s="1312">
        <f>SUMIFS(угар!AQ5:AQ9999,угар!F5:F9999,X4,угар!G5:G9999,E6,угар!L5:L9999,B192)</f>
        <v>0</v>
      </c>
      <c r="Z192" s="1312">
        <f>SUMIFS(угар!AQ5:AQ9999,угар!F5:F9999,Z4,угар!G5:G9999,D6,угар!L5:L9999,B192)</f>
        <v>0</v>
      </c>
      <c r="AA192" s="1312">
        <f>SUMIFS(угар!AQ5:AQ9999,угар!F5:F9999,Z4,угар!G5:G9999,E6,угар!L5:L9999,B192)</f>
        <v>0</v>
      </c>
      <c r="AB192" s="1312">
        <f>SUMIFS(угар!AQ5:AQ9999,угар!F5:F9999,AB4,угар!G5:G9999,D6,угар!L5:L9999,B192)</f>
        <v>0</v>
      </c>
      <c r="AC192" s="1312">
        <f>SUMIFS(угар!AQ5:AQ9999,угар!F5:F9999,AB4,угар!G5:G9999,E6,угар!L5:L9999,B192)</f>
        <v>0</v>
      </c>
      <c r="AD192" s="1312">
        <f>SUMIFS(угар!AQ5:AQ9999,угар!F5:F9999,AD4,угар!G5:G9999,D6,угар!L5:L9999,B192)</f>
        <v>0</v>
      </c>
      <c r="AE192" s="1312">
        <f>SUMIFS(угар!AQ5:AQ9999,угар!F5:F9999,AD4,угар!G5:G9999,E6,угар!L5:L9999,B192)</f>
        <v>0</v>
      </c>
      <c r="AF192" s="1312">
        <f>SUMIFS(угар!AQ5:AQ9999,угар!F5:F9999,AF4,угар!G5:G9999,D6,угар!L5:L9999,B192)</f>
        <v>0</v>
      </c>
      <c r="AG192" s="1312">
        <f>SUMIFS(угар!AQ5:AQ9999,угар!F5:F9999,AF4,угар!G5:G9999,E6,угар!L5:L9999,B192)</f>
        <v>0</v>
      </c>
      <c r="AH192" s="1312">
        <f>SUMIFS(угар!AQ5:AQ9999,угар!F5:F9999,AH4,угар!G5:G9999,D6,угар!L5:L9999,B192)</f>
        <v>0</v>
      </c>
      <c r="AI192" s="1312">
        <f>SUMIFS(угар!AQ5:AQ9999,угар!F5:F9999,AH4,угар!G5:G9999,E6,угар!L5:L9999,B192)</f>
        <v>0</v>
      </c>
      <c r="AJ192" s="1312">
        <f>SUMIFS(угар!AQ5:AQ9999,угар!F5:F9999,AJ4,угар!G5:G9999,D6,угар!L5:L9999,B192)</f>
        <v>0</v>
      </c>
      <c r="AK192" s="1312">
        <f>SUMIFS(угар!AQ5:AQ9999,угар!F5:F9999,AJ4,угар!G5:G9999,E6,угар!L5:L9999,B192)</f>
        <v>0</v>
      </c>
      <c r="AL192" s="1312">
        <f>SUMIFS(угар!AQ5:AQ9999,угар!F5:F9999,AL4,угар!G5:G9999,D6,угар!L5:L9999,B192)</f>
        <v>0</v>
      </c>
      <c r="AM192" s="1312">
        <f>SUMIFS(угар!AQ5:AQ9999,угар!F5:F9999,AL4,угар!G5:G9999,E6,угар!L5:L9999,B192)</f>
        <v>0</v>
      </c>
      <c r="AN192" s="1312">
        <f>SUMIFS(угар!AQ5:AQ9999,угар!F5:F9999,AN4,угар!G5:G9999,D6,угар!L5:L9999,B192)</f>
        <v>0</v>
      </c>
      <c r="AO192" s="1312">
        <f>SUMIFS(угар!AQ5:AQ9999,угар!F5:F9999,AN4,угар!G5:G9999,E6,угар!L5:L9999,B192)</f>
        <v>0</v>
      </c>
      <c r="AP192" s="1312">
        <f>SUMIFS(угар!AQ5:AQ9999,угар!F5:F9999,AP4,угар!G5:G9999,D6,угар!L5:L9999,B192)</f>
        <v>0</v>
      </c>
      <c r="AQ192" s="1312">
        <f>SUMIFS(угар!AQ5:AQ9999,угар!F5:F9999,AP4,угар!G5:G9999,E6,угар!L5:L9999,B192)</f>
        <v>0</v>
      </c>
      <c r="AR192" s="1312">
        <f>SUMIFS(угар!AQ5:AQ9999,угар!F5:F9999,AR4,угар!G5:G9999,D6,угар!L5:L9999,B192)</f>
        <v>0</v>
      </c>
      <c r="AS192" s="1312">
        <f>SUMIFS(угар!AQ5:AQ9999,угар!F5:F9999,AR4,угар!G5:G9999,E6,угар!L5:L9999,B192)</f>
        <v>0</v>
      </c>
      <c r="AT192" s="1312">
        <f>SUMIFS(угар!AQ5:AQ9999,угар!F5:F9999,AT4,угар!G5:G9999,D6,угар!L5:L9999,B192)</f>
        <v>0</v>
      </c>
      <c r="AU192" s="1312">
        <f>SUMIFS(угар!AQ5:AQ9999,угар!F5:F9999,AT4,угар!G5:G9999,E6,угар!L5:L9999,B192)</f>
        <v>0</v>
      </c>
      <c r="AV192" s="1312">
        <f>SUMIFS(угар!AQ5:AQ9999,угар!F5:F9999,AV4,угар!G5:G9999,D6,угар!L5:L9999,B192)</f>
        <v>0</v>
      </c>
      <c r="AW192" s="1312">
        <f>SUMIFS(угар!AQ5:AQ9999,угар!F5:F9999,AV4,угар!G5:G9999,E6,угар!L5:L9999,B192)</f>
        <v>0</v>
      </c>
    </row>
    <row r="193" spans="1:49" hidden="1"/>
    <row r="194" spans="1:49" ht="16.5" hidden="1" thickBot="1"/>
    <row r="195" spans="1:49" s="304" customFormat="1" ht="30" hidden="1" customHeight="1" thickBot="1">
      <c r="A195" s="2794" t="s">
        <v>1008</v>
      </c>
      <c r="B195" s="2794"/>
      <c r="C195" s="2794"/>
      <c r="D195" s="2794"/>
      <c r="E195" s="2795"/>
      <c r="F195" s="2088"/>
      <c r="G195" s="2796"/>
      <c r="H195" s="2796"/>
      <c r="I195" s="2791" t="s">
        <v>1003</v>
      </c>
      <c r="J195" s="2792"/>
      <c r="K195" s="2793"/>
      <c r="L195" s="2797" t="s">
        <v>148</v>
      </c>
      <c r="M195" s="2798"/>
      <c r="N195" s="2797" t="s">
        <v>142</v>
      </c>
      <c r="O195" s="2798"/>
      <c r="P195" s="2797" t="s">
        <v>136</v>
      </c>
      <c r="Q195" s="2798"/>
      <c r="R195" s="2797" t="s">
        <v>127</v>
      </c>
      <c r="S195" s="2798"/>
      <c r="T195" s="2797" t="s">
        <v>140</v>
      </c>
      <c r="U195" s="2798"/>
      <c r="V195" s="2797" t="s">
        <v>144</v>
      </c>
      <c r="W195" s="2798"/>
      <c r="X195" s="2797" t="s">
        <v>137</v>
      </c>
      <c r="Y195" s="2798"/>
      <c r="Z195" s="2797" t="s">
        <v>131</v>
      </c>
      <c r="AA195" s="2798"/>
      <c r="AB195" s="2797" t="s">
        <v>143</v>
      </c>
      <c r="AC195" s="2798"/>
      <c r="AD195" s="2797" t="s">
        <v>141</v>
      </c>
      <c r="AE195" s="2798"/>
      <c r="AF195" s="2797" t="s">
        <v>146</v>
      </c>
      <c r="AG195" s="2798"/>
      <c r="AH195" s="2797" t="s">
        <v>135</v>
      </c>
      <c r="AI195" s="2798"/>
      <c r="AJ195" s="2797" t="s">
        <v>132</v>
      </c>
      <c r="AK195" s="2798"/>
      <c r="AL195" s="2797" t="s">
        <v>133</v>
      </c>
      <c r="AM195" s="2798"/>
      <c r="AN195" s="2797" t="s">
        <v>130</v>
      </c>
      <c r="AO195" s="2798"/>
      <c r="AP195" s="2797" t="s">
        <v>134</v>
      </c>
      <c r="AQ195" s="2798"/>
      <c r="AR195" s="2797" t="s">
        <v>128</v>
      </c>
      <c r="AS195" s="2798"/>
      <c r="AT195" s="2797" t="s">
        <v>288</v>
      </c>
      <c r="AU195" s="2798"/>
      <c r="AV195" s="2797" t="s">
        <v>139</v>
      </c>
      <c r="AW195" s="2798"/>
    </row>
    <row r="196" spans="1:49" ht="44.25" hidden="1" customHeight="1" thickBot="1">
      <c r="A196" s="1294" t="s">
        <v>121</v>
      </c>
      <c r="B196" s="204" t="s">
        <v>271</v>
      </c>
      <c r="C196" s="1307" t="s">
        <v>75</v>
      </c>
      <c r="D196" s="1307" t="s">
        <v>607</v>
      </c>
      <c r="E196" s="1308" t="s">
        <v>274</v>
      </c>
      <c r="F196" s="2089"/>
      <c r="G196" s="1332"/>
      <c r="H196" s="1332"/>
      <c r="I196" s="1348" t="s">
        <v>75</v>
      </c>
      <c r="J196" s="1348" t="s">
        <v>607</v>
      </c>
      <c r="K196" s="1348" t="s">
        <v>274</v>
      </c>
      <c r="L196" s="1310" t="s">
        <v>607</v>
      </c>
      <c r="M196" s="1311" t="s">
        <v>274</v>
      </c>
      <c r="N196" s="1310" t="s">
        <v>607</v>
      </c>
      <c r="O196" s="1311" t="s">
        <v>274</v>
      </c>
      <c r="P196" s="1310" t="s">
        <v>607</v>
      </c>
      <c r="Q196" s="1311" t="s">
        <v>274</v>
      </c>
      <c r="R196" s="1310" t="s">
        <v>607</v>
      </c>
      <c r="S196" s="1311" t="s">
        <v>274</v>
      </c>
      <c r="T196" s="1310" t="s">
        <v>607</v>
      </c>
      <c r="U196" s="1311" t="s">
        <v>274</v>
      </c>
      <c r="V196" s="1310" t="s">
        <v>607</v>
      </c>
      <c r="W196" s="1311" t="s">
        <v>274</v>
      </c>
      <c r="X196" s="1310" t="s">
        <v>607</v>
      </c>
      <c r="Y196" s="1311" t="s">
        <v>274</v>
      </c>
      <c r="Z196" s="1310" t="s">
        <v>607</v>
      </c>
      <c r="AA196" s="1311" t="s">
        <v>274</v>
      </c>
      <c r="AB196" s="1310" t="s">
        <v>607</v>
      </c>
      <c r="AC196" s="1311" t="s">
        <v>274</v>
      </c>
      <c r="AD196" s="1310" t="s">
        <v>607</v>
      </c>
      <c r="AE196" s="1311" t="s">
        <v>274</v>
      </c>
      <c r="AF196" s="1310" t="s">
        <v>607</v>
      </c>
      <c r="AG196" s="1311" t="s">
        <v>274</v>
      </c>
      <c r="AH196" s="1310" t="s">
        <v>607</v>
      </c>
      <c r="AI196" s="1311" t="s">
        <v>274</v>
      </c>
      <c r="AJ196" s="1310" t="s">
        <v>607</v>
      </c>
      <c r="AK196" s="1311" t="s">
        <v>274</v>
      </c>
      <c r="AL196" s="1310" t="s">
        <v>607</v>
      </c>
      <c r="AM196" s="1311" t="s">
        <v>274</v>
      </c>
      <c r="AN196" s="1310" t="s">
        <v>607</v>
      </c>
      <c r="AO196" s="1311" t="s">
        <v>274</v>
      </c>
      <c r="AP196" s="1310" t="s">
        <v>607</v>
      </c>
      <c r="AQ196" s="1311" t="s">
        <v>274</v>
      </c>
      <c r="AR196" s="1310" t="s">
        <v>607</v>
      </c>
      <c r="AS196" s="1311" t="s">
        <v>274</v>
      </c>
      <c r="AT196" s="1310" t="s">
        <v>607</v>
      </c>
      <c r="AU196" s="1311" t="s">
        <v>274</v>
      </c>
      <c r="AV196" s="1310" t="s">
        <v>607</v>
      </c>
      <c r="AW196" s="1311" t="s">
        <v>274</v>
      </c>
    </row>
    <row r="197" spans="1:49" ht="16.5" hidden="1" thickBot="1">
      <c r="A197" s="2079">
        <v>1</v>
      </c>
      <c r="B197" s="205">
        <v>2</v>
      </c>
      <c r="C197" s="1326"/>
      <c r="D197" s="270" t="s">
        <v>138</v>
      </c>
      <c r="E197" s="270" t="s">
        <v>145</v>
      </c>
      <c r="F197" s="2090"/>
      <c r="G197" s="1333"/>
      <c r="H197" s="1333"/>
      <c r="I197" s="1349"/>
      <c r="J197" s="1350" t="s">
        <v>138</v>
      </c>
      <c r="K197" s="1350" t="s">
        <v>145</v>
      </c>
      <c r="L197" s="1312"/>
      <c r="M197" s="1312"/>
      <c r="N197" s="1312"/>
      <c r="O197" s="1312"/>
      <c r="P197" s="1312"/>
      <c r="Q197" s="1312"/>
      <c r="R197" s="1312"/>
      <c r="S197" s="1312"/>
      <c r="T197" s="1312"/>
      <c r="U197" s="1312"/>
      <c r="V197" s="1312"/>
      <c r="W197" s="1312"/>
      <c r="X197" s="1312"/>
      <c r="Y197" s="1312"/>
      <c r="Z197" s="1312"/>
      <c r="AA197" s="1312"/>
      <c r="AB197" s="1312"/>
      <c r="AC197" s="1312"/>
      <c r="AD197" s="1312"/>
      <c r="AE197" s="1312"/>
      <c r="AF197" s="1312"/>
      <c r="AG197" s="1312"/>
      <c r="AH197" s="1312"/>
      <c r="AI197" s="1312"/>
      <c r="AJ197" s="1312"/>
      <c r="AK197" s="1312"/>
      <c r="AL197" s="1312"/>
      <c r="AM197" s="1312"/>
      <c r="AN197" s="1312"/>
      <c r="AO197" s="1312"/>
      <c r="AP197" s="1312"/>
      <c r="AQ197" s="1312"/>
      <c r="AR197" s="1312"/>
      <c r="AS197" s="1312"/>
      <c r="AT197" s="1312"/>
      <c r="AU197" s="1312"/>
      <c r="AV197" s="1312"/>
      <c r="AW197" s="1312"/>
    </row>
    <row r="198" spans="1:49" s="207" customFormat="1" ht="63.75" hidden="1" thickBot="1">
      <c r="A198" s="2080">
        <v>1</v>
      </c>
      <c r="B198" s="206" t="s">
        <v>608</v>
      </c>
      <c r="C198" s="1297">
        <f>SUM(D198:E198)</f>
        <v>8</v>
      </c>
      <c r="D198" s="1297">
        <f t="shared" ref="D198:E200" si="58">L198+N198+P198+R198+T198+V198+X198+Z198+AB198+AD198+AF198+AH198+AJ198+AL198+AN198+AP198+AR198+AT198+AV198</f>
        <v>0</v>
      </c>
      <c r="E198" s="1297">
        <f t="shared" si="58"/>
        <v>8</v>
      </c>
      <c r="F198" s="2091"/>
      <c r="G198" s="1334"/>
      <c r="H198" s="1334"/>
      <c r="I198" s="1351">
        <f>SUM(J198:K198)</f>
        <v>1</v>
      </c>
      <c r="J198" s="1352">
        <f>D198/C198*100%</f>
        <v>0</v>
      </c>
      <c r="K198" s="1352">
        <f>E198/C198*100%</f>
        <v>1</v>
      </c>
      <c r="L198" s="1314">
        <v>0</v>
      </c>
      <c r="M198" s="1314">
        <v>0</v>
      </c>
      <c r="N198" s="1314">
        <v>0</v>
      </c>
      <c r="O198" s="1314">
        <v>0</v>
      </c>
      <c r="P198" s="1314">
        <v>0</v>
      </c>
      <c r="Q198" s="1314">
        <v>0</v>
      </c>
      <c r="R198" s="1314">
        <v>0</v>
      </c>
      <c r="S198" s="1314">
        <v>0</v>
      </c>
      <c r="T198" s="1314">
        <v>0</v>
      </c>
      <c r="U198" s="1314">
        <v>0</v>
      </c>
      <c r="V198" s="1314">
        <v>0</v>
      </c>
      <c r="W198" s="1314">
        <v>0</v>
      </c>
      <c r="X198" s="1314">
        <v>0</v>
      </c>
      <c r="Y198" s="1314">
        <v>0</v>
      </c>
      <c r="Z198" s="2083">
        <f>Z199+Z200+Z201</f>
        <v>0</v>
      </c>
      <c r="AA198" s="2083">
        <f>AA199+AA200+AA201</f>
        <v>6</v>
      </c>
      <c r="AB198" s="1314">
        <v>0</v>
      </c>
      <c r="AC198" s="1314">
        <v>0</v>
      </c>
      <c r="AD198" s="1314">
        <v>0</v>
      </c>
      <c r="AE198" s="1314">
        <v>0</v>
      </c>
      <c r="AF198" s="1314">
        <v>0</v>
      </c>
      <c r="AG198" s="1314">
        <v>0</v>
      </c>
      <c r="AH198" s="1314">
        <v>0</v>
      </c>
      <c r="AI198" s="1314">
        <v>0</v>
      </c>
      <c r="AJ198" s="1314">
        <v>0</v>
      </c>
      <c r="AK198" s="1314">
        <v>0</v>
      </c>
      <c r="AL198" s="1314">
        <v>0</v>
      </c>
      <c r="AM198" s="1314">
        <v>0</v>
      </c>
      <c r="AN198" s="2083">
        <f>AN199+AN200+AN201</f>
        <v>0</v>
      </c>
      <c r="AO198" s="2083">
        <f>AO199+AO200+AO201</f>
        <v>2</v>
      </c>
      <c r="AP198" s="1314">
        <v>0</v>
      </c>
      <c r="AQ198" s="1314">
        <v>0</v>
      </c>
      <c r="AR198" s="1314">
        <v>0</v>
      </c>
      <c r="AS198" s="1314">
        <v>0</v>
      </c>
      <c r="AT198" s="1314">
        <v>0</v>
      </c>
      <c r="AU198" s="1314">
        <v>0</v>
      </c>
      <c r="AV198" s="1314">
        <v>0</v>
      </c>
      <c r="AW198" s="1314">
        <v>0</v>
      </c>
    </row>
    <row r="199" spans="1:49" ht="16.5" hidden="1" thickBot="1">
      <c r="A199" s="2081" t="s">
        <v>609</v>
      </c>
      <c r="B199" s="208" t="s">
        <v>610</v>
      </c>
      <c r="C199" s="1292">
        <f t="shared" ref="C199:C262" si="59">SUM(D199:E199)</f>
        <v>4</v>
      </c>
      <c r="D199" s="1292">
        <f t="shared" si="58"/>
        <v>0</v>
      </c>
      <c r="E199" s="1292">
        <f t="shared" si="58"/>
        <v>4</v>
      </c>
      <c r="F199" s="2091"/>
      <c r="G199" s="1334"/>
      <c r="H199" s="1334"/>
      <c r="I199" s="1351">
        <f t="shared" ref="I199:I262" si="60">SUM(J199:K199)</f>
        <v>1</v>
      </c>
      <c r="J199" s="1352">
        <f t="shared" ref="J199:J262" si="61">D199/C199*100%</f>
        <v>0</v>
      </c>
      <c r="K199" s="1352">
        <f t="shared" ref="K199:K262" si="62">E199/C199*100%</f>
        <v>1</v>
      </c>
      <c r="L199" s="1312"/>
      <c r="M199" s="1312"/>
      <c r="N199" s="1312"/>
      <c r="O199" s="1312"/>
      <c r="P199" s="1312"/>
      <c r="Q199" s="1312"/>
      <c r="R199" s="1312"/>
      <c r="S199" s="1312"/>
      <c r="T199" s="1312"/>
      <c r="U199" s="1312"/>
      <c r="V199" s="1312"/>
      <c r="W199" s="1312"/>
      <c r="X199" s="1312"/>
      <c r="Y199" s="1312"/>
      <c r="Z199" s="2084"/>
      <c r="AA199" s="2084">
        <v>2</v>
      </c>
      <c r="AB199" s="1312"/>
      <c r="AC199" s="1312"/>
      <c r="AD199" s="1312"/>
      <c r="AE199" s="1312"/>
      <c r="AF199" s="1312"/>
      <c r="AG199" s="1312"/>
      <c r="AH199" s="1312"/>
      <c r="AI199" s="1312"/>
      <c r="AJ199" s="1312"/>
      <c r="AK199" s="1312"/>
      <c r="AL199" s="1312"/>
      <c r="AM199" s="1312"/>
      <c r="AN199" s="2084"/>
      <c r="AO199" s="2084">
        <v>2</v>
      </c>
      <c r="AP199" s="1312"/>
      <c r="AQ199" s="1312"/>
      <c r="AR199" s="1312"/>
      <c r="AS199" s="1312"/>
      <c r="AT199" s="1312"/>
      <c r="AU199" s="1312"/>
      <c r="AV199" s="1312"/>
      <c r="AW199" s="1312"/>
    </row>
    <row r="200" spans="1:49" ht="16.5" hidden="1" thickBot="1">
      <c r="A200" s="2081" t="s">
        <v>611</v>
      </c>
      <c r="B200" s="208" t="s">
        <v>612</v>
      </c>
      <c r="C200" s="1292">
        <f t="shared" si="59"/>
        <v>2</v>
      </c>
      <c r="D200" s="1292">
        <f t="shared" si="58"/>
        <v>0</v>
      </c>
      <c r="E200" s="1292">
        <f t="shared" si="58"/>
        <v>2</v>
      </c>
      <c r="F200" s="2091"/>
      <c r="G200" s="1334"/>
      <c r="H200" s="1334"/>
      <c r="I200" s="1351">
        <f t="shared" si="60"/>
        <v>1</v>
      </c>
      <c r="J200" s="1352">
        <f t="shared" si="61"/>
        <v>0</v>
      </c>
      <c r="K200" s="1352">
        <f t="shared" si="62"/>
        <v>1</v>
      </c>
      <c r="L200" s="1312"/>
      <c r="M200" s="1312"/>
      <c r="N200" s="1312"/>
      <c r="O200" s="1312"/>
      <c r="P200" s="1312"/>
      <c r="Q200" s="1312"/>
      <c r="R200" s="1312"/>
      <c r="S200" s="1312"/>
      <c r="T200" s="1312"/>
      <c r="U200" s="1312"/>
      <c r="V200" s="1312"/>
      <c r="W200" s="1312"/>
      <c r="X200" s="1312"/>
      <c r="Y200" s="1312"/>
      <c r="Z200" s="2084"/>
      <c r="AA200" s="2084">
        <v>2</v>
      </c>
      <c r="AB200" s="1312"/>
      <c r="AC200" s="1312"/>
      <c r="AD200" s="1312"/>
      <c r="AE200" s="1312"/>
      <c r="AF200" s="1312"/>
      <c r="AG200" s="1312"/>
      <c r="AH200" s="1312"/>
      <c r="AI200" s="1312"/>
      <c r="AJ200" s="1312"/>
      <c r="AK200" s="1312"/>
      <c r="AL200" s="1312"/>
      <c r="AM200" s="1312"/>
      <c r="AN200" s="2084"/>
      <c r="AO200" s="2084"/>
      <c r="AP200" s="1312"/>
      <c r="AQ200" s="1312"/>
      <c r="AR200" s="1312"/>
      <c r="AS200" s="1312"/>
      <c r="AT200" s="1312"/>
      <c r="AU200" s="1312"/>
      <c r="AV200" s="1312"/>
      <c r="AW200" s="1312"/>
    </row>
    <row r="201" spans="1:49" ht="16.5" hidden="1" thickBot="1">
      <c r="A201" s="2081" t="s">
        <v>613</v>
      </c>
      <c r="B201" s="208" t="s">
        <v>614</v>
      </c>
      <c r="C201" s="1292">
        <f t="shared" si="59"/>
        <v>2</v>
      </c>
      <c r="D201" s="1292">
        <f t="shared" ref="D201:D264" si="63">L201+N201+P201+R201+T201+V201+X201+Z201+AB201+AD201+AF201+AH201+AJ201+AL201+AN201+AP201+AR201+AT201+AV201</f>
        <v>0</v>
      </c>
      <c r="E201" s="1292">
        <f t="shared" ref="E201:E264" si="64">M201+O201+Q201+S201+U201+W201+Y201+AA201+AC201+AE201+AG201+AI201+AK201+AM201+AO201+AQ201+AS201+AU201+AW201</f>
        <v>2</v>
      </c>
      <c r="F201" s="2091"/>
      <c r="G201" s="1334"/>
      <c r="H201" s="1334"/>
      <c r="I201" s="1351">
        <f t="shared" si="60"/>
        <v>1</v>
      </c>
      <c r="J201" s="1352">
        <f t="shared" si="61"/>
        <v>0</v>
      </c>
      <c r="K201" s="1352">
        <f t="shared" si="62"/>
        <v>1</v>
      </c>
      <c r="L201" s="1312"/>
      <c r="M201" s="1312"/>
      <c r="N201" s="1312"/>
      <c r="O201" s="1312"/>
      <c r="P201" s="1312"/>
      <c r="Q201" s="1312"/>
      <c r="R201" s="1312"/>
      <c r="S201" s="1312"/>
      <c r="T201" s="1312"/>
      <c r="U201" s="1312"/>
      <c r="V201" s="1312"/>
      <c r="W201" s="1312"/>
      <c r="X201" s="1312"/>
      <c r="Y201" s="1312"/>
      <c r="Z201" s="2084"/>
      <c r="AA201" s="2084">
        <v>2</v>
      </c>
      <c r="AB201" s="1312"/>
      <c r="AC201" s="1312"/>
      <c r="AD201" s="1312"/>
      <c r="AE201" s="1312"/>
      <c r="AF201" s="1312"/>
      <c r="AG201" s="1312"/>
      <c r="AH201" s="1312"/>
      <c r="AI201" s="1312"/>
      <c r="AJ201" s="1312"/>
      <c r="AK201" s="1312"/>
      <c r="AL201" s="1312"/>
      <c r="AM201" s="1312"/>
      <c r="AN201" s="2084"/>
      <c r="AO201" s="2084"/>
      <c r="AP201" s="1312"/>
      <c r="AQ201" s="1312"/>
      <c r="AR201" s="1312"/>
      <c r="AS201" s="1312"/>
      <c r="AT201" s="1312"/>
      <c r="AU201" s="1312"/>
      <c r="AV201" s="1312"/>
      <c r="AW201" s="1312"/>
    </row>
    <row r="202" spans="1:49" s="207" customFormat="1" ht="48" hidden="1" thickBot="1">
      <c r="A202" s="2080">
        <v>2</v>
      </c>
      <c r="B202" s="210" t="s">
        <v>615</v>
      </c>
      <c r="C202" s="1292">
        <f t="shared" si="59"/>
        <v>8</v>
      </c>
      <c r="D202" s="1292">
        <f t="shared" si="63"/>
        <v>0</v>
      </c>
      <c r="E202" s="1292">
        <f t="shared" si="64"/>
        <v>8</v>
      </c>
      <c r="F202" s="2091"/>
      <c r="G202" s="1334"/>
      <c r="H202" s="1334"/>
      <c r="I202" s="1351">
        <f t="shared" si="60"/>
        <v>1</v>
      </c>
      <c r="J202" s="1352">
        <f t="shared" si="61"/>
        <v>0</v>
      </c>
      <c r="K202" s="1352">
        <f t="shared" si="62"/>
        <v>1</v>
      </c>
      <c r="L202" s="1316">
        <v>0</v>
      </c>
      <c r="M202" s="1316">
        <v>0</v>
      </c>
      <c r="N202" s="1316">
        <v>0</v>
      </c>
      <c r="O202" s="1316">
        <v>0</v>
      </c>
      <c r="P202" s="1316">
        <v>0</v>
      </c>
      <c r="Q202" s="1316">
        <v>0</v>
      </c>
      <c r="R202" s="1316">
        <v>0</v>
      </c>
      <c r="S202" s="1316">
        <v>0</v>
      </c>
      <c r="T202" s="1316">
        <v>0</v>
      </c>
      <c r="U202" s="1316">
        <v>0</v>
      </c>
      <c r="V202" s="1316">
        <v>0</v>
      </c>
      <c r="W202" s="1316">
        <v>0</v>
      </c>
      <c r="X202" s="1316">
        <v>0</v>
      </c>
      <c r="Y202" s="1316">
        <v>0</v>
      </c>
      <c r="Z202" s="2085">
        <f>Z203+Z204+Z205+Z206+Z207+Z208+Z209+Z212+Z213+Z214+Z215</f>
        <v>0</v>
      </c>
      <c r="AA202" s="2085">
        <f>AA203+AA204+AA205+AA206+AA207+AA208+AA209+AA212+AA213+AA214+AA215</f>
        <v>6</v>
      </c>
      <c r="AB202" s="1316">
        <v>0</v>
      </c>
      <c r="AC202" s="1316">
        <v>0</v>
      </c>
      <c r="AD202" s="1316">
        <v>0</v>
      </c>
      <c r="AE202" s="1316">
        <v>0</v>
      </c>
      <c r="AF202" s="1316">
        <v>0</v>
      </c>
      <c r="AG202" s="1316">
        <v>0</v>
      </c>
      <c r="AH202" s="1316">
        <v>0</v>
      </c>
      <c r="AI202" s="1316">
        <v>0</v>
      </c>
      <c r="AJ202" s="1316">
        <v>0</v>
      </c>
      <c r="AK202" s="1316">
        <v>0</v>
      </c>
      <c r="AL202" s="1316">
        <v>0</v>
      </c>
      <c r="AM202" s="1316">
        <v>0</v>
      </c>
      <c r="AN202" s="2085">
        <f>AN203+AN204+AN205+AN206+AN207+AN208+AN209+AN212+AN213+AN214+AN215</f>
        <v>0</v>
      </c>
      <c r="AO202" s="2085">
        <f>AO203+AO204+AO205+AO206+AO207+AO208+AO209+AO212+AO213+AO214+AO215</f>
        <v>2</v>
      </c>
      <c r="AP202" s="1316">
        <v>0</v>
      </c>
      <c r="AQ202" s="1316">
        <v>0</v>
      </c>
      <c r="AR202" s="1316">
        <v>0</v>
      </c>
      <c r="AS202" s="1316">
        <v>0</v>
      </c>
      <c r="AT202" s="1316">
        <v>0</v>
      </c>
      <c r="AU202" s="1316">
        <v>0</v>
      </c>
      <c r="AV202" s="1316">
        <v>0</v>
      </c>
      <c r="AW202" s="1316">
        <v>0</v>
      </c>
    </row>
    <row r="203" spans="1:49" ht="16.5" hidden="1" thickBot="1">
      <c r="A203" s="2081" t="s">
        <v>616</v>
      </c>
      <c r="B203" s="208" t="s">
        <v>382</v>
      </c>
      <c r="C203" s="1292">
        <f t="shared" si="59"/>
        <v>2</v>
      </c>
      <c r="D203" s="1292">
        <f t="shared" si="63"/>
        <v>0</v>
      </c>
      <c r="E203" s="1292">
        <f t="shared" si="64"/>
        <v>2</v>
      </c>
      <c r="F203" s="2091"/>
      <c r="G203" s="1334"/>
      <c r="H203" s="1334"/>
      <c r="I203" s="1351">
        <f t="shared" si="60"/>
        <v>1</v>
      </c>
      <c r="J203" s="1352">
        <f t="shared" si="61"/>
        <v>0</v>
      </c>
      <c r="K203" s="1352">
        <f t="shared" si="62"/>
        <v>1</v>
      </c>
      <c r="L203" s="1317"/>
      <c r="M203" s="1317"/>
      <c r="N203" s="1317"/>
      <c r="O203" s="1317"/>
      <c r="P203" s="1317"/>
      <c r="Q203" s="1317"/>
      <c r="R203" s="1317"/>
      <c r="S203" s="1317"/>
      <c r="T203" s="1317"/>
      <c r="U203" s="1317"/>
      <c r="V203" s="1317"/>
      <c r="W203" s="1317"/>
      <c r="X203" s="1317"/>
      <c r="Y203" s="1317"/>
      <c r="Z203" s="2084"/>
      <c r="AA203" s="2084"/>
      <c r="AB203" s="1317"/>
      <c r="AC203" s="1317"/>
      <c r="AD203" s="1317"/>
      <c r="AE203" s="1317"/>
      <c r="AF203" s="1317"/>
      <c r="AG203" s="1317"/>
      <c r="AH203" s="1317"/>
      <c r="AI203" s="1317"/>
      <c r="AJ203" s="1317"/>
      <c r="AK203" s="1317"/>
      <c r="AL203" s="1317"/>
      <c r="AM203" s="1317"/>
      <c r="AN203" s="2084"/>
      <c r="AO203" s="2084">
        <v>2</v>
      </c>
      <c r="AP203" s="1317"/>
      <c r="AQ203" s="1317"/>
      <c r="AR203" s="1317"/>
      <c r="AS203" s="1317"/>
      <c r="AT203" s="1317"/>
      <c r="AU203" s="1317"/>
      <c r="AV203" s="1317"/>
      <c r="AW203" s="1317"/>
    </row>
    <row r="204" spans="1:49" ht="16.5" hidden="1" thickBot="1">
      <c r="A204" s="2081" t="s">
        <v>617</v>
      </c>
      <c r="B204" s="208" t="s">
        <v>384</v>
      </c>
      <c r="C204" s="1292">
        <f t="shared" si="59"/>
        <v>0</v>
      </c>
      <c r="D204" s="1292">
        <f t="shared" si="63"/>
        <v>0</v>
      </c>
      <c r="E204" s="1292">
        <f t="shared" si="64"/>
        <v>0</v>
      </c>
      <c r="F204" s="2091"/>
      <c r="G204" s="1334"/>
      <c r="H204" s="1334"/>
      <c r="I204" s="1351" t="e">
        <f t="shared" si="60"/>
        <v>#DIV/0!</v>
      </c>
      <c r="J204" s="1352" t="e">
        <f t="shared" si="61"/>
        <v>#DIV/0!</v>
      </c>
      <c r="K204" s="1352" t="e">
        <f t="shared" si="62"/>
        <v>#DIV/0!</v>
      </c>
      <c r="L204" s="1317"/>
      <c r="M204" s="1317"/>
      <c r="N204" s="1317"/>
      <c r="O204" s="1317"/>
      <c r="P204" s="1317"/>
      <c r="Q204" s="1317"/>
      <c r="R204" s="1317"/>
      <c r="S204" s="1317"/>
      <c r="T204" s="1317"/>
      <c r="U204" s="1317"/>
      <c r="V204" s="1317"/>
      <c r="W204" s="1317"/>
      <c r="X204" s="1317"/>
      <c r="Y204" s="1317"/>
      <c r="Z204" s="2084"/>
      <c r="AA204" s="2084"/>
      <c r="AB204" s="1317"/>
      <c r="AC204" s="1317"/>
      <c r="AD204" s="1317"/>
      <c r="AE204" s="1317"/>
      <c r="AF204" s="1317"/>
      <c r="AG204" s="1317"/>
      <c r="AH204" s="1317"/>
      <c r="AI204" s="1317"/>
      <c r="AJ204" s="1317"/>
      <c r="AK204" s="1317"/>
      <c r="AL204" s="1317"/>
      <c r="AM204" s="1317"/>
      <c r="AN204" s="2084"/>
      <c r="AO204" s="2084"/>
      <c r="AP204" s="1317"/>
      <c r="AQ204" s="1317"/>
      <c r="AR204" s="1317"/>
      <c r="AS204" s="1317"/>
      <c r="AT204" s="1317"/>
      <c r="AU204" s="1317"/>
      <c r="AV204" s="1317"/>
      <c r="AW204" s="1317"/>
    </row>
    <row r="205" spans="1:49" ht="16.5" hidden="1" thickBot="1">
      <c r="A205" s="2081" t="s">
        <v>618</v>
      </c>
      <c r="B205" s="208" t="s">
        <v>386</v>
      </c>
      <c r="C205" s="1292">
        <f t="shared" si="59"/>
        <v>0</v>
      </c>
      <c r="D205" s="1292">
        <f t="shared" si="63"/>
        <v>0</v>
      </c>
      <c r="E205" s="1292">
        <f t="shared" si="64"/>
        <v>0</v>
      </c>
      <c r="F205" s="2091"/>
      <c r="G205" s="1334"/>
      <c r="H205" s="1334"/>
      <c r="I205" s="1351" t="e">
        <f t="shared" si="60"/>
        <v>#DIV/0!</v>
      </c>
      <c r="J205" s="1352" t="e">
        <f t="shared" si="61"/>
        <v>#DIV/0!</v>
      </c>
      <c r="K205" s="1352" t="e">
        <f t="shared" si="62"/>
        <v>#DIV/0!</v>
      </c>
      <c r="L205" s="1317"/>
      <c r="M205" s="1317"/>
      <c r="N205" s="1317"/>
      <c r="O205" s="1317"/>
      <c r="P205" s="1317"/>
      <c r="Q205" s="1317"/>
      <c r="R205" s="1317"/>
      <c r="S205" s="1317"/>
      <c r="T205" s="1317"/>
      <c r="U205" s="1317"/>
      <c r="V205" s="1317"/>
      <c r="W205" s="1317"/>
      <c r="X205" s="1317"/>
      <c r="Y205" s="1317"/>
      <c r="Z205" s="2084"/>
      <c r="AA205" s="2084"/>
      <c r="AB205" s="1317"/>
      <c r="AC205" s="1317"/>
      <c r="AD205" s="1317"/>
      <c r="AE205" s="1317"/>
      <c r="AF205" s="1317"/>
      <c r="AG205" s="1317"/>
      <c r="AH205" s="1317"/>
      <c r="AI205" s="1317"/>
      <c r="AJ205" s="1317"/>
      <c r="AK205" s="1317"/>
      <c r="AL205" s="1317"/>
      <c r="AM205" s="1317"/>
      <c r="AN205" s="2084"/>
      <c r="AO205" s="2084"/>
      <c r="AP205" s="1317"/>
      <c r="AQ205" s="1317"/>
      <c r="AR205" s="1317"/>
      <c r="AS205" s="1317"/>
      <c r="AT205" s="1317"/>
      <c r="AU205" s="1317"/>
      <c r="AV205" s="1317"/>
      <c r="AW205" s="1317"/>
    </row>
    <row r="206" spans="1:49" ht="16.5" hidden="1" thickBot="1">
      <c r="A206" s="2081" t="s">
        <v>619</v>
      </c>
      <c r="B206" s="208" t="s">
        <v>620</v>
      </c>
      <c r="C206" s="1292">
        <f t="shared" si="59"/>
        <v>4</v>
      </c>
      <c r="D206" s="1292">
        <f t="shared" si="63"/>
        <v>0</v>
      </c>
      <c r="E206" s="1292">
        <f t="shared" si="64"/>
        <v>4</v>
      </c>
      <c r="F206" s="2091"/>
      <c r="G206" s="1334"/>
      <c r="H206" s="1334"/>
      <c r="I206" s="1351">
        <f t="shared" si="60"/>
        <v>1</v>
      </c>
      <c r="J206" s="1352">
        <f t="shared" si="61"/>
        <v>0</v>
      </c>
      <c r="K206" s="1352">
        <f t="shared" si="62"/>
        <v>1</v>
      </c>
      <c r="L206" s="1317"/>
      <c r="M206" s="1317"/>
      <c r="N206" s="1317"/>
      <c r="O206" s="1317"/>
      <c r="P206" s="1317"/>
      <c r="Q206" s="1317"/>
      <c r="R206" s="1317"/>
      <c r="S206" s="1317"/>
      <c r="T206" s="1317"/>
      <c r="U206" s="1317"/>
      <c r="V206" s="1317"/>
      <c r="W206" s="1317"/>
      <c r="X206" s="1317"/>
      <c r="Y206" s="1317"/>
      <c r="Z206" s="2084"/>
      <c r="AA206" s="2084">
        <v>4</v>
      </c>
      <c r="AB206" s="1317"/>
      <c r="AC206" s="1317"/>
      <c r="AD206" s="1317"/>
      <c r="AE206" s="1317"/>
      <c r="AF206" s="1317"/>
      <c r="AG206" s="1317"/>
      <c r="AH206" s="1317"/>
      <c r="AI206" s="1317"/>
      <c r="AJ206" s="1317"/>
      <c r="AK206" s="1317"/>
      <c r="AL206" s="1317"/>
      <c r="AM206" s="1317"/>
      <c r="AN206" s="2084"/>
      <c r="AO206" s="2084"/>
      <c r="AP206" s="1317"/>
      <c r="AQ206" s="1317"/>
      <c r="AR206" s="1317"/>
      <c r="AS206" s="1317"/>
      <c r="AT206" s="1317"/>
      <c r="AU206" s="1317"/>
      <c r="AV206" s="1317"/>
      <c r="AW206" s="1317"/>
    </row>
    <row r="207" spans="1:49" ht="16.5" hidden="1" thickBot="1">
      <c r="A207" s="2081" t="s">
        <v>621</v>
      </c>
      <c r="B207" s="208" t="s">
        <v>390</v>
      </c>
      <c r="C207" s="1292">
        <f t="shared" si="59"/>
        <v>0</v>
      </c>
      <c r="D207" s="1292">
        <f t="shared" si="63"/>
        <v>0</v>
      </c>
      <c r="E207" s="1292">
        <f t="shared" si="64"/>
        <v>0</v>
      </c>
      <c r="F207" s="2091"/>
      <c r="G207" s="1334"/>
      <c r="H207" s="1334"/>
      <c r="I207" s="1351" t="e">
        <f t="shared" si="60"/>
        <v>#DIV/0!</v>
      </c>
      <c r="J207" s="1352" t="e">
        <f t="shared" si="61"/>
        <v>#DIV/0!</v>
      </c>
      <c r="K207" s="1352" t="e">
        <f t="shared" si="62"/>
        <v>#DIV/0!</v>
      </c>
      <c r="L207" s="1317"/>
      <c r="M207" s="1317"/>
      <c r="N207" s="1317"/>
      <c r="O207" s="1317"/>
      <c r="P207" s="1317"/>
      <c r="Q207" s="1317"/>
      <c r="R207" s="1317"/>
      <c r="S207" s="1317"/>
      <c r="T207" s="1317"/>
      <c r="U207" s="1317"/>
      <c r="V207" s="1317"/>
      <c r="W207" s="1317"/>
      <c r="X207" s="1317"/>
      <c r="Y207" s="1317"/>
      <c r="Z207" s="2084"/>
      <c r="AA207" s="2084"/>
      <c r="AB207" s="1317"/>
      <c r="AC207" s="1317"/>
      <c r="AD207" s="1317"/>
      <c r="AE207" s="1317"/>
      <c r="AF207" s="1317"/>
      <c r="AG207" s="1317"/>
      <c r="AH207" s="1317"/>
      <c r="AI207" s="1317"/>
      <c r="AJ207" s="1317"/>
      <c r="AK207" s="1317"/>
      <c r="AL207" s="1317"/>
      <c r="AM207" s="1317"/>
      <c r="AN207" s="2084"/>
      <c r="AO207" s="2084"/>
      <c r="AP207" s="1317"/>
      <c r="AQ207" s="1317"/>
      <c r="AR207" s="1317"/>
      <c r="AS207" s="1317"/>
      <c r="AT207" s="1317"/>
      <c r="AU207" s="1317"/>
      <c r="AV207" s="1317"/>
      <c r="AW207" s="1317"/>
    </row>
    <row r="208" spans="1:49" ht="16.5" hidden="1" thickBot="1">
      <c r="A208" s="2081" t="s">
        <v>622</v>
      </c>
      <c r="B208" s="208" t="s">
        <v>623</v>
      </c>
      <c r="C208" s="1292">
        <f t="shared" si="59"/>
        <v>2</v>
      </c>
      <c r="D208" s="1292">
        <f t="shared" si="63"/>
        <v>0</v>
      </c>
      <c r="E208" s="1292">
        <f t="shared" si="64"/>
        <v>2</v>
      </c>
      <c r="F208" s="2091"/>
      <c r="G208" s="1334"/>
      <c r="H208" s="1334"/>
      <c r="I208" s="1351">
        <f t="shared" si="60"/>
        <v>1</v>
      </c>
      <c r="J208" s="1352">
        <f t="shared" si="61"/>
        <v>0</v>
      </c>
      <c r="K208" s="1352">
        <f t="shared" si="62"/>
        <v>1</v>
      </c>
      <c r="L208" s="1317"/>
      <c r="M208" s="1317"/>
      <c r="N208" s="1317"/>
      <c r="O208" s="1317"/>
      <c r="P208" s="1317"/>
      <c r="Q208" s="1317"/>
      <c r="R208" s="1317"/>
      <c r="S208" s="1317"/>
      <c r="T208" s="1317"/>
      <c r="U208" s="1317"/>
      <c r="V208" s="1317"/>
      <c r="W208" s="1317"/>
      <c r="X208" s="1317"/>
      <c r="Y208" s="1317"/>
      <c r="Z208" s="2084"/>
      <c r="AA208" s="2084">
        <v>2</v>
      </c>
      <c r="AB208" s="1317"/>
      <c r="AC208" s="1317"/>
      <c r="AD208" s="1317"/>
      <c r="AE208" s="1317"/>
      <c r="AF208" s="1317"/>
      <c r="AG208" s="1317"/>
      <c r="AH208" s="1317"/>
      <c r="AI208" s="1317"/>
      <c r="AJ208" s="1317"/>
      <c r="AK208" s="1317"/>
      <c r="AL208" s="1317"/>
      <c r="AM208" s="1317"/>
      <c r="AN208" s="2084"/>
      <c r="AO208" s="2084"/>
      <c r="AP208" s="1317"/>
      <c r="AQ208" s="1317"/>
      <c r="AR208" s="1317"/>
      <c r="AS208" s="1317"/>
      <c r="AT208" s="1317"/>
      <c r="AU208" s="1317"/>
      <c r="AV208" s="1317"/>
      <c r="AW208" s="1317"/>
    </row>
    <row r="209" spans="1:49" ht="16.5" hidden="1" thickBot="1">
      <c r="A209" s="2081" t="s">
        <v>624</v>
      </c>
      <c r="B209" s="211" t="s">
        <v>394</v>
      </c>
      <c r="C209" s="1292">
        <f t="shared" si="59"/>
        <v>0</v>
      </c>
      <c r="D209" s="1292">
        <f t="shared" si="63"/>
        <v>0</v>
      </c>
      <c r="E209" s="1292">
        <f t="shared" si="64"/>
        <v>0</v>
      </c>
      <c r="F209" s="2091"/>
      <c r="G209" s="1334"/>
      <c r="H209" s="1334"/>
      <c r="I209" s="1351" t="e">
        <f t="shared" si="60"/>
        <v>#DIV/0!</v>
      </c>
      <c r="J209" s="1352" t="e">
        <f t="shared" si="61"/>
        <v>#DIV/0!</v>
      </c>
      <c r="K209" s="1352" t="e">
        <f t="shared" si="62"/>
        <v>#DIV/0!</v>
      </c>
      <c r="L209" s="1283">
        <v>0</v>
      </c>
      <c r="M209" s="1283">
        <v>0</v>
      </c>
      <c r="N209" s="1283">
        <v>0</v>
      </c>
      <c r="O209" s="1283">
        <v>0</v>
      </c>
      <c r="P209" s="1283">
        <v>0</v>
      </c>
      <c r="Q209" s="1283">
        <v>0</v>
      </c>
      <c r="R209" s="1283">
        <v>0</v>
      </c>
      <c r="S209" s="1283">
        <v>0</v>
      </c>
      <c r="T209" s="1283">
        <v>0</v>
      </c>
      <c r="U209" s="1283">
        <v>0</v>
      </c>
      <c r="V209" s="1283">
        <v>0</v>
      </c>
      <c r="W209" s="1283">
        <v>0</v>
      </c>
      <c r="X209" s="1283">
        <v>0</v>
      </c>
      <c r="Y209" s="1283">
        <v>0</v>
      </c>
      <c r="Z209" s="2086">
        <f>Z210+Z211</f>
        <v>0</v>
      </c>
      <c r="AA209" s="2086">
        <f>AA210+AA211</f>
        <v>0</v>
      </c>
      <c r="AB209" s="1283">
        <v>0</v>
      </c>
      <c r="AC209" s="1283">
        <v>0</v>
      </c>
      <c r="AD209" s="1283">
        <v>0</v>
      </c>
      <c r="AE209" s="1283">
        <v>0</v>
      </c>
      <c r="AF209" s="1283">
        <v>0</v>
      </c>
      <c r="AG209" s="1283">
        <v>0</v>
      </c>
      <c r="AH209" s="1283">
        <v>0</v>
      </c>
      <c r="AI209" s="1283">
        <v>0</v>
      </c>
      <c r="AJ209" s="1283">
        <v>0</v>
      </c>
      <c r="AK209" s="1283">
        <v>0</v>
      </c>
      <c r="AL209" s="1283">
        <v>0</v>
      </c>
      <c r="AM209" s="1283">
        <v>0</v>
      </c>
      <c r="AN209" s="2086">
        <f>AN210+AN211</f>
        <v>0</v>
      </c>
      <c r="AO209" s="2086">
        <f>AO210+AO211</f>
        <v>0</v>
      </c>
      <c r="AP209" s="1283">
        <v>0</v>
      </c>
      <c r="AQ209" s="1283">
        <v>0</v>
      </c>
      <c r="AR209" s="1283">
        <v>0</v>
      </c>
      <c r="AS209" s="1283">
        <v>0</v>
      </c>
      <c r="AT209" s="1283">
        <v>0</v>
      </c>
      <c r="AU209" s="1283">
        <v>0</v>
      </c>
      <c r="AV209" s="1283">
        <v>0</v>
      </c>
      <c r="AW209" s="1283">
        <v>0</v>
      </c>
    </row>
    <row r="210" spans="1:49" ht="16.5" hidden="1" thickBot="1">
      <c r="A210" s="2081" t="s">
        <v>625</v>
      </c>
      <c r="B210" s="208" t="s">
        <v>1083</v>
      </c>
      <c r="C210" s="1292">
        <f t="shared" si="59"/>
        <v>0</v>
      </c>
      <c r="D210" s="1292">
        <f t="shared" si="63"/>
        <v>0</v>
      </c>
      <c r="E210" s="1292">
        <f t="shared" si="64"/>
        <v>0</v>
      </c>
      <c r="F210" s="2091"/>
      <c r="G210" s="1334"/>
      <c r="H210" s="1334"/>
      <c r="I210" s="1351" t="e">
        <f t="shared" si="60"/>
        <v>#DIV/0!</v>
      </c>
      <c r="J210" s="1352" t="e">
        <f t="shared" si="61"/>
        <v>#DIV/0!</v>
      </c>
      <c r="K210" s="1352" t="e">
        <f t="shared" si="62"/>
        <v>#DIV/0!</v>
      </c>
      <c r="L210" s="1312"/>
      <c r="M210" s="1312"/>
      <c r="N210" s="1312"/>
      <c r="O210" s="1312"/>
      <c r="P210" s="1312"/>
      <c r="Q210" s="1312"/>
      <c r="R210" s="1312"/>
      <c r="S210" s="1312"/>
      <c r="T210" s="1312"/>
      <c r="U210" s="1312"/>
      <c r="V210" s="1312"/>
      <c r="W210" s="1312"/>
      <c r="X210" s="1312"/>
      <c r="Y210" s="1312"/>
      <c r="Z210" s="2084"/>
      <c r="AA210" s="2084"/>
      <c r="AB210" s="1312"/>
      <c r="AC210" s="1312"/>
      <c r="AD210" s="1312"/>
      <c r="AE210" s="1312"/>
      <c r="AF210" s="1312"/>
      <c r="AG210" s="1312"/>
      <c r="AH210" s="1312"/>
      <c r="AI210" s="1312"/>
      <c r="AJ210" s="1312"/>
      <c r="AK210" s="1312"/>
      <c r="AL210" s="1312"/>
      <c r="AM210" s="1312"/>
      <c r="AN210" s="2084"/>
      <c r="AO210" s="2084"/>
      <c r="AP210" s="1312"/>
      <c r="AQ210" s="1312"/>
      <c r="AR210" s="1312"/>
      <c r="AS210" s="1312"/>
      <c r="AT210" s="1312"/>
      <c r="AU210" s="1312"/>
      <c r="AV210" s="1312"/>
      <c r="AW210" s="1312"/>
    </row>
    <row r="211" spans="1:49" ht="16.5" hidden="1" thickBot="1">
      <c r="A211" s="2081" t="s">
        <v>626</v>
      </c>
      <c r="B211" s="208" t="s">
        <v>1084</v>
      </c>
      <c r="C211" s="1292">
        <f t="shared" si="59"/>
        <v>0</v>
      </c>
      <c r="D211" s="1292">
        <f t="shared" si="63"/>
        <v>0</v>
      </c>
      <c r="E211" s="1292">
        <f t="shared" si="64"/>
        <v>0</v>
      </c>
      <c r="F211" s="2091"/>
      <c r="G211" s="1334"/>
      <c r="H211" s="1334"/>
      <c r="I211" s="1351" t="e">
        <f t="shared" si="60"/>
        <v>#DIV/0!</v>
      </c>
      <c r="J211" s="1352" t="e">
        <f t="shared" si="61"/>
        <v>#DIV/0!</v>
      </c>
      <c r="K211" s="1352" t="e">
        <f t="shared" si="62"/>
        <v>#DIV/0!</v>
      </c>
      <c r="L211" s="1312"/>
      <c r="M211" s="1312"/>
      <c r="N211" s="1312"/>
      <c r="O211" s="1312"/>
      <c r="P211" s="1312"/>
      <c r="Q211" s="1312"/>
      <c r="R211" s="1312"/>
      <c r="S211" s="1312"/>
      <c r="T211" s="1312"/>
      <c r="U211" s="1312"/>
      <c r="V211" s="1312"/>
      <c r="W211" s="1312"/>
      <c r="X211" s="1312"/>
      <c r="Y211" s="1312"/>
      <c r="Z211" s="2084"/>
      <c r="AA211" s="2084"/>
      <c r="AB211" s="1312"/>
      <c r="AC211" s="1312"/>
      <c r="AD211" s="1312"/>
      <c r="AE211" s="1312"/>
      <c r="AF211" s="1312"/>
      <c r="AG211" s="1312"/>
      <c r="AH211" s="1312"/>
      <c r="AI211" s="1312"/>
      <c r="AJ211" s="1312"/>
      <c r="AK211" s="1312"/>
      <c r="AL211" s="1312"/>
      <c r="AM211" s="1312"/>
      <c r="AN211" s="2084"/>
      <c r="AO211" s="2084"/>
      <c r="AP211" s="1312"/>
      <c r="AQ211" s="1312"/>
      <c r="AR211" s="1312"/>
      <c r="AS211" s="1312"/>
      <c r="AT211" s="1312"/>
      <c r="AU211" s="1312"/>
      <c r="AV211" s="1312"/>
      <c r="AW211" s="1312"/>
    </row>
    <row r="212" spans="1:49" ht="32.25" hidden="1" thickBot="1">
      <c r="A212" s="2081" t="s">
        <v>627</v>
      </c>
      <c r="B212" s="208" t="s">
        <v>628</v>
      </c>
      <c r="C212" s="1292">
        <f t="shared" si="59"/>
        <v>0</v>
      </c>
      <c r="D212" s="1292">
        <f t="shared" si="63"/>
        <v>0</v>
      </c>
      <c r="E212" s="1292">
        <f t="shared" si="64"/>
        <v>0</v>
      </c>
      <c r="F212" s="2091"/>
      <c r="G212" s="1334"/>
      <c r="H212" s="1334"/>
      <c r="I212" s="1351" t="e">
        <f t="shared" si="60"/>
        <v>#DIV/0!</v>
      </c>
      <c r="J212" s="1352" t="e">
        <f t="shared" si="61"/>
        <v>#DIV/0!</v>
      </c>
      <c r="K212" s="1352" t="e">
        <f t="shared" si="62"/>
        <v>#DIV/0!</v>
      </c>
      <c r="L212" s="1312"/>
      <c r="M212" s="1312"/>
      <c r="N212" s="1312"/>
      <c r="O212" s="1312"/>
      <c r="P212" s="1312"/>
      <c r="Q212" s="1312"/>
      <c r="R212" s="1312"/>
      <c r="S212" s="1312"/>
      <c r="T212" s="1312"/>
      <c r="U212" s="1312"/>
      <c r="V212" s="1312"/>
      <c r="W212" s="1312"/>
      <c r="X212" s="1312"/>
      <c r="Y212" s="1312"/>
      <c r="Z212" s="2084"/>
      <c r="AA212" s="2084"/>
      <c r="AB212" s="1312"/>
      <c r="AC212" s="1312"/>
      <c r="AD212" s="1312"/>
      <c r="AE212" s="1312"/>
      <c r="AF212" s="1312"/>
      <c r="AG212" s="1312"/>
      <c r="AH212" s="1312"/>
      <c r="AI212" s="1312"/>
      <c r="AJ212" s="1312"/>
      <c r="AK212" s="1312"/>
      <c r="AL212" s="1312"/>
      <c r="AM212" s="1312"/>
      <c r="AN212" s="2084"/>
      <c r="AO212" s="2084"/>
      <c r="AP212" s="1312"/>
      <c r="AQ212" s="1312"/>
      <c r="AR212" s="1312"/>
      <c r="AS212" s="1312"/>
      <c r="AT212" s="1312"/>
      <c r="AU212" s="1312"/>
      <c r="AV212" s="1312"/>
      <c r="AW212" s="1312"/>
    </row>
    <row r="213" spans="1:49" ht="16.5" hidden="1" thickBot="1">
      <c r="A213" s="2081" t="s">
        <v>629</v>
      </c>
      <c r="B213" s="208" t="s">
        <v>630</v>
      </c>
      <c r="C213" s="1292">
        <f t="shared" si="59"/>
        <v>0</v>
      </c>
      <c r="D213" s="1292">
        <f t="shared" si="63"/>
        <v>0</v>
      </c>
      <c r="E213" s="1292">
        <f t="shared" si="64"/>
        <v>0</v>
      </c>
      <c r="F213" s="2091"/>
      <c r="G213" s="1334"/>
      <c r="H213" s="1334"/>
      <c r="I213" s="1351" t="e">
        <f t="shared" si="60"/>
        <v>#DIV/0!</v>
      </c>
      <c r="J213" s="1352" t="e">
        <f t="shared" si="61"/>
        <v>#DIV/0!</v>
      </c>
      <c r="K213" s="1352" t="e">
        <f t="shared" si="62"/>
        <v>#DIV/0!</v>
      </c>
      <c r="L213" s="1312"/>
      <c r="M213" s="1312"/>
      <c r="N213" s="1312"/>
      <c r="O213" s="1312"/>
      <c r="P213" s="1312"/>
      <c r="Q213" s="1312"/>
      <c r="R213" s="1312"/>
      <c r="S213" s="1312"/>
      <c r="T213" s="1312"/>
      <c r="U213" s="1312"/>
      <c r="V213" s="1312"/>
      <c r="W213" s="1312"/>
      <c r="X213" s="1312"/>
      <c r="Y213" s="1312"/>
      <c r="Z213" s="2084"/>
      <c r="AA213" s="2084"/>
      <c r="AB213" s="1312"/>
      <c r="AC213" s="1312"/>
      <c r="AD213" s="1312"/>
      <c r="AE213" s="1312"/>
      <c r="AF213" s="1312"/>
      <c r="AG213" s="1312"/>
      <c r="AH213" s="1312"/>
      <c r="AI213" s="1312"/>
      <c r="AJ213" s="1312"/>
      <c r="AK213" s="1312"/>
      <c r="AL213" s="1312"/>
      <c r="AM213" s="1312"/>
      <c r="AN213" s="2084"/>
      <c r="AO213" s="2084"/>
      <c r="AP213" s="1312"/>
      <c r="AQ213" s="1312"/>
      <c r="AR213" s="1312"/>
      <c r="AS213" s="1312"/>
      <c r="AT213" s="1312"/>
      <c r="AU213" s="1312"/>
      <c r="AV213" s="1312"/>
      <c r="AW213" s="1312"/>
    </row>
    <row r="214" spans="1:49" ht="16.5" hidden="1" thickBot="1">
      <c r="A214" s="2081" t="s">
        <v>631</v>
      </c>
      <c r="B214" s="208" t="s">
        <v>632</v>
      </c>
      <c r="C214" s="1292">
        <f t="shared" si="59"/>
        <v>0</v>
      </c>
      <c r="D214" s="1292">
        <f t="shared" si="63"/>
        <v>0</v>
      </c>
      <c r="E214" s="1292">
        <f t="shared" si="64"/>
        <v>0</v>
      </c>
      <c r="F214" s="2091"/>
      <c r="G214" s="1334"/>
      <c r="H214" s="1334"/>
      <c r="I214" s="1351" t="e">
        <f t="shared" si="60"/>
        <v>#DIV/0!</v>
      </c>
      <c r="J214" s="1352" t="e">
        <f t="shared" si="61"/>
        <v>#DIV/0!</v>
      </c>
      <c r="K214" s="1352" t="e">
        <f t="shared" si="62"/>
        <v>#DIV/0!</v>
      </c>
      <c r="L214" s="1312"/>
      <c r="M214" s="1312"/>
      <c r="N214" s="1312"/>
      <c r="O214" s="1312"/>
      <c r="P214" s="1312"/>
      <c r="Q214" s="1312"/>
      <c r="R214" s="1312"/>
      <c r="S214" s="1312"/>
      <c r="T214" s="1312"/>
      <c r="U214" s="1312"/>
      <c r="V214" s="1312"/>
      <c r="W214" s="1312"/>
      <c r="X214" s="1312"/>
      <c r="Y214" s="1312"/>
      <c r="Z214" s="2084"/>
      <c r="AA214" s="2084"/>
      <c r="AB214" s="1312"/>
      <c r="AC214" s="1312"/>
      <c r="AD214" s="1312"/>
      <c r="AE214" s="1312"/>
      <c r="AF214" s="1312"/>
      <c r="AG214" s="1312"/>
      <c r="AH214" s="1312"/>
      <c r="AI214" s="1312"/>
      <c r="AJ214" s="1312"/>
      <c r="AK214" s="1312"/>
      <c r="AL214" s="1312"/>
      <c r="AM214" s="1312"/>
      <c r="AN214" s="2084"/>
      <c r="AO214" s="2084"/>
      <c r="AP214" s="1312"/>
      <c r="AQ214" s="1312"/>
      <c r="AR214" s="1312"/>
      <c r="AS214" s="1312"/>
      <c r="AT214" s="1312"/>
      <c r="AU214" s="1312"/>
      <c r="AV214" s="1312"/>
      <c r="AW214" s="1312"/>
    </row>
    <row r="215" spans="1:49" ht="16.5" hidden="1" thickBot="1">
      <c r="A215" s="2081" t="s">
        <v>633</v>
      </c>
      <c r="B215" s="208" t="s">
        <v>404</v>
      </c>
      <c r="C215" s="1292">
        <f t="shared" si="59"/>
        <v>0</v>
      </c>
      <c r="D215" s="1292">
        <f t="shared" si="63"/>
        <v>0</v>
      </c>
      <c r="E215" s="1292">
        <f t="shared" si="64"/>
        <v>0</v>
      </c>
      <c r="F215" s="2091"/>
      <c r="G215" s="1334"/>
      <c r="H215" s="1334"/>
      <c r="I215" s="1351" t="e">
        <f t="shared" si="60"/>
        <v>#DIV/0!</v>
      </c>
      <c r="J215" s="1352" t="e">
        <f t="shared" si="61"/>
        <v>#DIV/0!</v>
      </c>
      <c r="K215" s="1352" t="e">
        <f t="shared" si="62"/>
        <v>#DIV/0!</v>
      </c>
      <c r="L215" s="1312"/>
      <c r="M215" s="1312"/>
      <c r="N215" s="1312"/>
      <c r="O215" s="1312"/>
      <c r="P215" s="1312"/>
      <c r="Q215" s="1312"/>
      <c r="R215" s="1312"/>
      <c r="S215" s="1312"/>
      <c r="T215" s="1312"/>
      <c r="U215" s="1312"/>
      <c r="V215" s="1312"/>
      <c r="W215" s="1312"/>
      <c r="X215" s="1312"/>
      <c r="Y215" s="1312"/>
      <c r="Z215" s="2084"/>
      <c r="AA215" s="2084"/>
      <c r="AB215" s="1312"/>
      <c r="AC215" s="1312"/>
      <c r="AD215" s="1312"/>
      <c r="AE215" s="1312"/>
      <c r="AF215" s="1312"/>
      <c r="AG215" s="1312"/>
      <c r="AH215" s="1312"/>
      <c r="AI215" s="1312"/>
      <c r="AJ215" s="1312"/>
      <c r="AK215" s="1312"/>
      <c r="AL215" s="1312"/>
      <c r="AM215" s="1312"/>
      <c r="AN215" s="2084"/>
      <c r="AO215" s="2084"/>
      <c r="AP215" s="1312"/>
      <c r="AQ215" s="1312"/>
      <c r="AR215" s="1312"/>
      <c r="AS215" s="1312"/>
      <c r="AT215" s="1312"/>
      <c r="AU215" s="1312"/>
      <c r="AV215" s="1312"/>
      <c r="AW215" s="1312"/>
    </row>
    <row r="216" spans="1:49" s="207" customFormat="1" ht="63.75" hidden="1" thickBot="1">
      <c r="A216" s="2080">
        <v>3</v>
      </c>
      <c r="B216" s="210" t="s">
        <v>634</v>
      </c>
      <c r="C216" s="1292">
        <f t="shared" si="59"/>
        <v>8</v>
      </c>
      <c r="D216" s="1292">
        <f t="shared" si="63"/>
        <v>0</v>
      </c>
      <c r="E216" s="1292">
        <f t="shared" si="64"/>
        <v>8</v>
      </c>
      <c r="F216" s="2091"/>
      <c r="G216" s="1334"/>
      <c r="H216" s="1334"/>
      <c r="I216" s="1351">
        <f t="shared" si="60"/>
        <v>1</v>
      </c>
      <c r="J216" s="1352">
        <f t="shared" si="61"/>
        <v>0</v>
      </c>
      <c r="K216" s="1352">
        <f t="shared" si="62"/>
        <v>1</v>
      </c>
      <c r="L216" s="1316">
        <v>0</v>
      </c>
      <c r="M216" s="1316">
        <v>0</v>
      </c>
      <c r="N216" s="1316">
        <v>0</v>
      </c>
      <c r="O216" s="1316">
        <v>0</v>
      </c>
      <c r="P216" s="1316">
        <v>0</v>
      </c>
      <c r="Q216" s="1316">
        <v>0</v>
      </c>
      <c r="R216" s="1316">
        <v>0</v>
      </c>
      <c r="S216" s="1316">
        <v>0</v>
      </c>
      <c r="T216" s="1316">
        <v>0</v>
      </c>
      <c r="U216" s="1316">
        <v>0</v>
      </c>
      <c r="V216" s="1316">
        <v>0</v>
      </c>
      <c r="W216" s="1316">
        <v>0</v>
      </c>
      <c r="X216" s="1316">
        <v>0</v>
      </c>
      <c r="Y216" s="1316">
        <v>0</v>
      </c>
      <c r="Z216" s="2085">
        <f>Z217+Z218+Z219+Z220+Z221</f>
        <v>0</v>
      </c>
      <c r="AA216" s="2085">
        <f>AA217+AA218+AA219+AA220+AA221</f>
        <v>6</v>
      </c>
      <c r="AB216" s="1316">
        <v>0</v>
      </c>
      <c r="AC216" s="1316">
        <v>0</v>
      </c>
      <c r="AD216" s="1316">
        <v>0</v>
      </c>
      <c r="AE216" s="1316">
        <v>0</v>
      </c>
      <c r="AF216" s="1316">
        <v>0</v>
      </c>
      <c r="AG216" s="1316">
        <v>0</v>
      </c>
      <c r="AH216" s="1316">
        <v>0</v>
      </c>
      <c r="AI216" s="1316">
        <v>0</v>
      </c>
      <c r="AJ216" s="1316">
        <v>0</v>
      </c>
      <c r="AK216" s="1316">
        <v>0</v>
      </c>
      <c r="AL216" s="1316">
        <v>0</v>
      </c>
      <c r="AM216" s="1316">
        <v>0</v>
      </c>
      <c r="AN216" s="2085">
        <f>AN217+AN218+AN219+AN220+AN221</f>
        <v>0</v>
      </c>
      <c r="AO216" s="2085">
        <f>AO217+AO218+AO219+AO220+AO221</f>
        <v>2</v>
      </c>
      <c r="AP216" s="1316">
        <v>0</v>
      </c>
      <c r="AQ216" s="1316">
        <v>0</v>
      </c>
      <c r="AR216" s="1316">
        <v>0</v>
      </c>
      <c r="AS216" s="1316">
        <v>0</v>
      </c>
      <c r="AT216" s="1316">
        <v>0</v>
      </c>
      <c r="AU216" s="1316">
        <v>0</v>
      </c>
      <c r="AV216" s="1316">
        <v>0</v>
      </c>
      <c r="AW216" s="1316">
        <v>0</v>
      </c>
    </row>
    <row r="217" spans="1:49" ht="16.5" hidden="1" thickBot="1">
      <c r="A217" s="2081" t="s">
        <v>635</v>
      </c>
      <c r="B217" s="208" t="s">
        <v>636</v>
      </c>
      <c r="C217" s="1292">
        <f t="shared" si="59"/>
        <v>0</v>
      </c>
      <c r="D217" s="1292">
        <f t="shared" si="63"/>
        <v>0</v>
      </c>
      <c r="E217" s="1292">
        <f t="shared" si="64"/>
        <v>0</v>
      </c>
      <c r="F217" s="2091"/>
      <c r="G217" s="1334"/>
      <c r="H217" s="1334"/>
      <c r="I217" s="1351" t="e">
        <f t="shared" si="60"/>
        <v>#DIV/0!</v>
      </c>
      <c r="J217" s="1352" t="e">
        <f t="shared" si="61"/>
        <v>#DIV/0!</v>
      </c>
      <c r="K217" s="1352" t="e">
        <f t="shared" si="62"/>
        <v>#DIV/0!</v>
      </c>
      <c r="L217" s="1312"/>
      <c r="M217" s="1312"/>
      <c r="N217" s="1312"/>
      <c r="O217" s="1312"/>
      <c r="P217" s="1312"/>
      <c r="Q217" s="1312"/>
      <c r="R217" s="1312"/>
      <c r="S217" s="1312"/>
      <c r="T217" s="1312"/>
      <c r="U217" s="1312"/>
      <c r="V217" s="1312"/>
      <c r="W217" s="1312"/>
      <c r="X217" s="1312"/>
      <c r="Y217" s="1312"/>
      <c r="Z217" s="2084"/>
      <c r="AA217" s="2084"/>
      <c r="AB217" s="1312"/>
      <c r="AC217" s="1312"/>
      <c r="AD217" s="1312"/>
      <c r="AE217" s="1312"/>
      <c r="AF217" s="1312"/>
      <c r="AG217" s="1312"/>
      <c r="AH217" s="1312"/>
      <c r="AI217" s="1312"/>
      <c r="AJ217" s="1312"/>
      <c r="AK217" s="1312"/>
      <c r="AL217" s="1312"/>
      <c r="AM217" s="1312"/>
      <c r="AN217" s="2084"/>
      <c r="AO217" s="2084"/>
      <c r="AP217" s="1312"/>
      <c r="AQ217" s="1312"/>
      <c r="AR217" s="1312"/>
      <c r="AS217" s="1312"/>
      <c r="AT217" s="1312"/>
      <c r="AU217" s="1312"/>
      <c r="AV217" s="1312"/>
      <c r="AW217" s="1312"/>
    </row>
    <row r="218" spans="1:49" ht="16.5" hidden="1" thickBot="1">
      <c r="A218" s="2081" t="s">
        <v>637</v>
      </c>
      <c r="B218" s="208" t="s">
        <v>407</v>
      </c>
      <c r="C218" s="1292">
        <f t="shared" si="59"/>
        <v>8</v>
      </c>
      <c r="D218" s="1292">
        <f t="shared" si="63"/>
        <v>0</v>
      </c>
      <c r="E218" s="1292">
        <f t="shared" si="64"/>
        <v>8</v>
      </c>
      <c r="F218" s="2091"/>
      <c r="G218" s="1334"/>
      <c r="H218" s="1334"/>
      <c r="I218" s="1351">
        <f t="shared" si="60"/>
        <v>1</v>
      </c>
      <c r="J218" s="1352">
        <f t="shared" si="61"/>
        <v>0</v>
      </c>
      <c r="K218" s="1352">
        <f t="shared" si="62"/>
        <v>1</v>
      </c>
      <c r="L218" s="1312"/>
      <c r="M218" s="1312"/>
      <c r="N218" s="1312"/>
      <c r="O218" s="1312"/>
      <c r="P218" s="1312"/>
      <c r="Q218" s="1312"/>
      <c r="R218" s="1312"/>
      <c r="S218" s="1312"/>
      <c r="T218" s="1312"/>
      <c r="U218" s="1312"/>
      <c r="V218" s="1312"/>
      <c r="W218" s="1312"/>
      <c r="X218" s="1312"/>
      <c r="Y218" s="1312"/>
      <c r="Z218" s="2084"/>
      <c r="AA218" s="2084">
        <v>6</v>
      </c>
      <c r="AB218" s="1312"/>
      <c r="AC218" s="1312"/>
      <c r="AD218" s="1312"/>
      <c r="AE218" s="1312"/>
      <c r="AF218" s="1312"/>
      <c r="AG218" s="1312"/>
      <c r="AH218" s="1312"/>
      <c r="AI218" s="1312"/>
      <c r="AJ218" s="1312"/>
      <c r="AK218" s="1312"/>
      <c r="AL218" s="1312"/>
      <c r="AM218" s="1312"/>
      <c r="AN218" s="2084"/>
      <c r="AO218" s="2084">
        <v>2</v>
      </c>
      <c r="AP218" s="1312"/>
      <c r="AQ218" s="1312"/>
      <c r="AR218" s="1312"/>
      <c r="AS218" s="1312"/>
      <c r="AT218" s="1312"/>
      <c r="AU218" s="1312"/>
      <c r="AV218" s="1312"/>
      <c r="AW218" s="1312"/>
    </row>
    <row r="219" spans="1:49" ht="16.5" hidden="1" thickBot="1">
      <c r="A219" s="2081" t="s">
        <v>638</v>
      </c>
      <c r="B219" s="208" t="s">
        <v>408</v>
      </c>
      <c r="C219" s="1292">
        <f t="shared" si="59"/>
        <v>0</v>
      </c>
      <c r="D219" s="1292">
        <f t="shared" si="63"/>
        <v>0</v>
      </c>
      <c r="E219" s="1292">
        <f t="shared" si="64"/>
        <v>0</v>
      </c>
      <c r="F219" s="2091"/>
      <c r="G219" s="1334"/>
      <c r="H219" s="1334"/>
      <c r="I219" s="1351" t="e">
        <f t="shared" si="60"/>
        <v>#DIV/0!</v>
      </c>
      <c r="J219" s="1352" t="e">
        <f t="shared" si="61"/>
        <v>#DIV/0!</v>
      </c>
      <c r="K219" s="1352" t="e">
        <f t="shared" si="62"/>
        <v>#DIV/0!</v>
      </c>
      <c r="L219" s="1312"/>
      <c r="M219" s="1312"/>
      <c r="N219" s="1312"/>
      <c r="O219" s="1312"/>
      <c r="P219" s="1312"/>
      <c r="Q219" s="1312"/>
      <c r="R219" s="1312"/>
      <c r="S219" s="1312"/>
      <c r="T219" s="1312"/>
      <c r="U219" s="1312"/>
      <c r="V219" s="1312"/>
      <c r="W219" s="1312"/>
      <c r="X219" s="1312"/>
      <c r="Y219" s="1312"/>
      <c r="Z219" s="2084"/>
      <c r="AA219" s="2084"/>
      <c r="AB219" s="1312"/>
      <c r="AC219" s="1312"/>
      <c r="AD219" s="1312"/>
      <c r="AE219" s="1312"/>
      <c r="AF219" s="1312"/>
      <c r="AG219" s="1312"/>
      <c r="AH219" s="1312"/>
      <c r="AI219" s="1312"/>
      <c r="AJ219" s="1312"/>
      <c r="AK219" s="1312"/>
      <c r="AL219" s="1312"/>
      <c r="AM219" s="1312"/>
      <c r="AN219" s="2084"/>
      <c r="AO219" s="2084"/>
      <c r="AP219" s="1312"/>
      <c r="AQ219" s="1312"/>
      <c r="AR219" s="1312"/>
      <c r="AS219" s="1312"/>
      <c r="AT219" s="1312"/>
      <c r="AU219" s="1312"/>
      <c r="AV219" s="1312"/>
      <c r="AW219" s="1312"/>
    </row>
    <row r="220" spans="1:49" ht="16.5" hidden="1" thickBot="1">
      <c r="A220" s="2081" t="s">
        <v>639</v>
      </c>
      <c r="B220" s="208" t="s">
        <v>410</v>
      </c>
      <c r="C220" s="1292">
        <f t="shared" si="59"/>
        <v>0</v>
      </c>
      <c r="D220" s="1292">
        <f t="shared" si="63"/>
        <v>0</v>
      </c>
      <c r="E220" s="1292">
        <f t="shared" si="64"/>
        <v>0</v>
      </c>
      <c r="F220" s="2091"/>
      <c r="G220" s="1334"/>
      <c r="H220" s="1334"/>
      <c r="I220" s="1351" t="e">
        <f t="shared" si="60"/>
        <v>#DIV/0!</v>
      </c>
      <c r="J220" s="1352" t="e">
        <f t="shared" si="61"/>
        <v>#DIV/0!</v>
      </c>
      <c r="K220" s="1352" t="e">
        <f t="shared" si="62"/>
        <v>#DIV/0!</v>
      </c>
      <c r="L220" s="1312"/>
      <c r="M220" s="1312"/>
      <c r="N220" s="1312"/>
      <c r="O220" s="1312"/>
      <c r="P220" s="1312"/>
      <c r="Q220" s="1312"/>
      <c r="R220" s="1312"/>
      <c r="S220" s="1312"/>
      <c r="T220" s="1312"/>
      <c r="U220" s="1312"/>
      <c r="V220" s="1312"/>
      <c r="W220" s="1312"/>
      <c r="X220" s="1312"/>
      <c r="Y220" s="1312"/>
      <c r="Z220" s="2084"/>
      <c r="AA220" s="2084"/>
      <c r="AB220" s="1312"/>
      <c r="AC220" s="1312"/>
      <c r="AD220" s="1312"/>
      <c r="AE220" s="1312"/>
      <c r="AF220" s="1312"/>
      <c r="AG220" s="1312"/>
      <c r="AH220" s="1312"/>
      <c r="AI220" s="1312"/>
      <c r="AJ220" s="1312"/>
      <c r="AK220" s="1312"/>
      <c r="AL220" s="1312"/>
      <c r="AM220" s="1312"/>
      <c r="AN220" s="2084"/>
      <c r="AO220" s="2084"/>
      <c r="AP220" s="1312"/>
      <c r="AQ220" s="1312"/>
      <c r="AR220" s="1312"/>
      <c r="AS220" s="1312"/>
      <c r="AT220" s="1312"/>
      <c r="AU220" s="1312"/>
      <c r="AV220" s="1312"/>
      <c r="AW220" s="1312"/>
    </row>
    <row r="221" spans="1:49" ht="16.5" hidden="1" thickBot="1">
      <c r="A221" s="2081" t="s">
        <v>640</v>
      </c>
      <c r="B221" s="208" t="s">
        <v>641</v>
      </c>
      <c r="C221" s="1292">
        <f t="shared" si="59"/>
        <v>0</v>
      </c>
      <c r="D221" s="1292">
        <f t="shared" si="63"/>
        <v>0</v>
      </c>
      <c r="E221" s="1292">
        <f t="shared" si="64"/>
        <v>0</v>
      </c>
      <c r="F221" s="2091"/>
      <c r="G221" s="1334"/>
      <c r="H221" s="1334"/>
      <c r="I221" s="1351" t="e">
        <f t="shared" si="60"/>
        <v>#DIV/0!</v>
      </c>
      <c r="J221" s="1352" t="e">
        <f t="shared" si="61"/>
        <v>#DIV/0!</v>
      </c>
      <c r="K221" s="1352" t="e">
        <f t="shared" si="62"/>
        <v>#DIV/0!</v>
      </c>
      <c r="L221" s="1312"/>
      <c r="M221" s="1312"/>
      <c r="N221" s="1312"/>
      <c r="O221" s="1312"/>
      <c r="P221" s="1312"/>
      <c r="Q221" s="1312"/>
      <c r="R221" s="1312"/>
      <c r="S221" s="1312"/>
      <c r="T221" s="1312"/>
      <c r="U221" s="1312"/>
      <c r="V221" s="1312"/>
      <c r="W221" s="1312"/>
      <c r="X221" s="1312"/>
      <c r="Y221" s="1312"/>
      <c r="Z221" s="2084"/>
      <c r="AA221" s="2084"/>
      <c r="AB221" s="1312"/>
      <c r="AC221" s="1312"/>
      <c r="AD221" s="1312"/>
      <c r="AE221" s="1312"/>
      <c r="AF221" s="1312"/>
      <c r="AG221" s="1312"/>
      <c r="AH221" s="1312"/>
      <c r="AI221" s="1312"/>
      <c r="AJ221" s="1312"/>
      <c r="AK221" s="1312"/>
      <c r="AL221" s="1312"/>
      <c r="AM221" s="1312"/>
      <c r="AN221" s="2084"/>
      <c r="AO221" s="2084"/>
      <c r="AP221" s="1312"/>
      <c r="AQ221" s="1312"/>
      <c r="AR221" s="1312"/>
      <c r="AS221" s="1312"/>
      <c r="AT221" s="1312"/>
      <c r="AU221" s="1312"/>
      <c r="AV221" s="1312"/>
      <c r="AW221" s="1312"/>
    </row>
    <row r="222" spans="1:49" s="207" customFormat="1" ht="48" hidden="1" thickBot="1">
      <c r="A222" s="2080">
        <v>4</v>
      </c>
      <c r="B222" s="210" t="s">
        <v>642</v>
      </c>
      <c r="C222" s="1292">
        <f t="shared" si="59"/>
        <v>8</v>
      </c>
      <c r="D222" s="1292">
        <f t="shared" si="63"/>
        <v>0</v>
      </c>
      <c r="E222" s="1292">
        <f t="shared" si="64"/>
        <v>8</v>
      </c>
      <c r="F222" s="2091"/>
      <c r="G222" s="1334"/>
      <c r="H222" s="1334"/>
      <c r="I222" s="1351">
        <f t="shared" si="60"/>
        <v>1</v>
      </c>
      <c r="J222" s="1352">
        <f t="shared" si="61"/>
        <v>0</v>
      </c>
      <c r="K222" s="1352">
        <f t="shared" si="62"/>
        <v>1</v>
      </c>
      <c r="L222" s="1316">
        <v>0</v>
      </c>
      <c r="M222" s="1316">
        <v>0</v>
      </c>
      <c r="N222" s="1316">
        <v>0</v>
      </c>
      <c r="O222" s="1316">
        <v>0</v>
      </c>
      <c r="P222" s="1316">
        <v>0</v>
      </c>
      <c r="Q222" s="1316">
        <v>0</v>
      </c>
      <c r="R222" s="1316">
        <v>0</v>
      </c>
      <c r="S222" s="1316">
        <v>0</v>
      </c>
      <c r="T222" s="1316">
        <v>0</v>
      </c>
      <c r="U222" s="1316">
        <v>0</v>
      </c>
      <c r="V222" s="1316">
        <v>0</v>
      </c>
      <c r="W222" s="1316">
        <v>0</v>
      </c>
      <c r="X222" s="1316">
        <v>0</v>
      </c>
      <c r="Y222" s="1316">
        <v>0</v>
      </c>
      <c r="Z222" s="2085">
        <f>Z223+Z224+Z225+Z226+Z227+Z228+Z229</f>
        <v>0</v>
      </c>
      <c r="AA222" s="2085">
        <f>AA223+AA224+AA225+AA226+AA227+AA228+AA229</f>
        <v>6</v>
      </c>
      <c r="AB222" s="1316">
        <v>0</v>
      </c>
      <c r="AC222" s="1316">
        <v>0</v>
      </c>
      <c r="AD222" s="1316">
        <v>0</v>
      </c>
      <c r="AE222" s="1316">
        <v>0</v>
      </c>
      <c r="AF222" s="1316">
        <v>0</v>
      </c>
      <c r="AG222" s="1316">
        <v>0</v>
      </c>
      <c r="AH222" s="1316">
        <v>0</v>
      </c>
      <c r="AI222" s="1316">
        <v>0</v>
      </c>
      <c r="AJ222" s="1316">
        <v>0</v>
      </c>
      <c r="AK222" s="1316">
        <v>0</v>
      </c>
      <c r="AL222" s="1316">
        <v>0</v>
      </c>
      <c r="AM222" s="1316">
        <v>0</v>
      </c>
      <c r="AN222" s="2085">
        <f>AN223+AN224+AN225+AN226+AN227+AN228+AN229</f>
        <v>0</v>
      </c>
      <c r="AO222" s="2085">
        <f>AO223+AO224+AO225+AO226+AO227+AO228+AO229</f>
        <v>2</v>
      </c>
      <c r="AP222" s="1316">
        <v>0</v>
      </c>
      <c r="AQ222" s="1316">
        <v>0</v>
      </c>
      <c r="AR222" s="1316">
        <v>0</v>
      </c>
      <c r="AS222" s="1316">
        <v>0</v>
      </c>
      <c r="AT222" s="1316">
        <v>0</v>
      </c>
      <c r="AU222" s="1316">
        <v>0</v>
      </c>
      <c r="AV222" s="1316">
        <v>0</v>
      </c>
      <c r="AW222" s="1316">
        <v>0</v>
      </c>
    </row>
    <row r="223" spans="1:49" ht="16.5" hidden="1" thickBot="1">
      <c r="A223" s="2081" t="s">
        <v>643</v>
      </c>
      <c r="B223" s="208" t="s">
        <v>644</v>
      </c>
      <c r="C223" s="1292">
        <f t="shared" si="59"/>
        <v>0</v>
      </c>
      <c r="D223" s="1292">
        <f t="shared" si="63"/>
        <v>0</v>
      </c>
      <c r="E223" s="1292">
        <f t="shared" si="64"/>
        <v>0</v>
      </c>
      <c r="F223" s="2091"/>
      <c r="G223" s="1334"/>
      <c r="H223" s="1334"/>
      <c r="I223" s="1351" t="e">
        <f t="shared" si="60"/>
        <v>#DIV/0!</v>
      </c>
      <c r="J223" s="1352" t="e">
        <f t="shared" si="61"/>
        <v>#DIV/0!</v>
      </c>
      <c r="K223" s="1352" t="e">
        <f t="shared" si="62"/>
        <v>#DIV/0!</v>
      </c>
      <c r="L223" s="1312"/>
      <c r="M223" s="1312"/>
      <c r="N223" s="1312"/>
      <c r="O223" s="1312"/>
      <c r="P223" s="1312"/>
      <c r="Q223" s="1312"/>
      <c r="R223" s="1312"/>
      <c r="S223" s="1312"/>
      <c r="T223" s="1312"/>
      <c r="U223" s="1312"/>
      <c r="V223" s="1312"/>
      <c r="W223" s="1312"/>
      <c r="X223" s="1312"/>
      <c r="Y223" s="1312"/>
      <c r="Z223" s="2084"/>
      <c r="AA223" s="2084"/>
      <c r="AB223" s="1312"/>
      <c r="AC223" s="1312"/>
      <c r="AD223" s="1312"/>
      <c r="AE223" s="1312"/>
      <c r="AF223" s="1312"/>
      <c r="AG223" s="1312"/>
      <c r="AH223" s="1312"/>
      <c r="AI223" s="1312"/>
      <c r="AJ223" s="1312"/>
      <c r="AK223" s="1312"/>
      <c r="AL223" s="1312"/>
      <c r="AM223" s="1312"/>
      <c r="AN223" s="2084"/>
      <c r="AO223" s="2084"/>
      <c r="AP223" s="1312"/>
      <c r="AQ223" s="1312"/>
      <c r="AR223" s="1312"/>
      <c r="AS223" s="1312"/>
      <c r="AT223" s="1312"/>
      <c r="AU223" s="1312"/>
      <c r="AV223" s="1312"/>
      <c r="AW223" s="1312"/>
    </row>
    <row r="224" spans="1:49" ht="16.5" hidden="1" thickBot="1">
      <c r="A224" s="2081" t="s">
        <v>645</v>
      </c>
      <c r="B224" s="208" t="s">
        <v>646</v>
      </c>
      <c r="C224" s="1292">
        <f t="shared" si="59"/>
        <v>8</v>
      </c>
      <c r="D224" s="1292">
        <f t="shared" si="63"/>
        <v>0</v>
      </c>
      <c r="E224" s="1292">
        <f t="shared" si="64"/>
        <v>8</v>
      </c>
      <c r="F224" s="2091"/>
      <c r="G224" s="1334"/>
      <c r="H224" s="1334"/>
      <c r="I224" s="1351">
        <f t="shared" si="60"/>
        <v>1</v>
      </c>
      <c r="J224" s="1352">
        <f t="shared" si="61"/>
        <v>0</v>
      </c>
      <c r="K224" s="1352">
        <f t="shared" si="62"/>
        <v>1</v>
      </c>
      <c r="L224" s="1312"/>
      <c r="M224" s="1312"/>
      <c r="N224" s="1312"/>
      <c r="O224" s="1312"/>
      <c r="P224" s="1312"/>
      <c r="Q224" s="1312"/>
      <c r="R224" s="1312"/>
      <c r="S224" s="1312"/>
      <c r="T224" s="1312"/>
      <c r="U224" s="1312"/>
      <c r="V224" s="1312"/>
      <c r="W224" s="1312"/>
      <c r="X224" s="1312"/>
      <c r="Y224" s="1312"/>
      <c r="Z224" s="2084"/>
      <c r="AA224" s="2084">
        <v>6</v>
      </c>
      <c r="AB224" s="1312"/>
      <c r="AC224" s="1312"/>
      <c r="AD224" s="1312"/>
      <c r="AE224" s="1312"/>
      <c r="AF224" s="1312"/>
      <c r="AG224" s="1312"/>
      <c r="AH224" s="1312"/>
      <c r="AI224" s="1312"/>
      <c r="AJ224" s="1312"/>
      <c r="AK224" s="1312"/>
      <c r="AL224" s="1312"/>
      <c r="AM224" s="1312"/>
      <c r="AN224" s="2084"/>
      <c r="AO224" s="2084">
        <v>2</v>
      </c>
      <c r="AP224" s="1312"/>
      <c r="AQ224" s="1312"/>
      <c r="AR224" s="1312"/>
      <c r="AS224" s="1312"/>
      <c r="AT224" s="1312"/>
      <c r="AU224" s="1312"/>
      <c r="AV224" s="1312"/>
      <c r="AW224" s="1312"/>
    </row>
    <row r="225" spans="1:49" ht="16.5" hidden="1" thickBot="1">
      <c r="A225" s="2081" t="s">
        <v>647</v>
      </c>
      <c r="B225" s="208" t="s">
        <v>648</v>
      </c>
      <c r="C225" s="1292">
        <f t="shared" si="59"/>
        <v>0</v>
      </c>
      <c r="D225" s="1292">
        <f t="shared" si="63"/>
        <v>0</v>
      </c>
      <c r="E225" s="1292">
        <f t="shared" si="64"/>
        <v>0</v>
      </c>
      <c r="F225" s="2091"/>
      <c r="G225" s="1334"/>
      <c r="H225" s="1334"/>
      <c r="I225" s="1351" t="e">
        <f t="shared" si="60"/>
        <v>#DIV/0!</v>
      </c>
      <c r="J225" s="1352" t="e">
        <f t="shared" si="61"/>
        <v>#DIV/0!</v>
      </c>
      <c r="K225" s="1352" t="e">
        <f t="shared" si="62"/>
        <v>#DIV/0!</v>
      </c>
      <c r="L225" s="1312"/>
      <c r="M225" s="1312"/>
      <c r="N225" s="1312"/>
      <c r="O225" s="1312"/>
      <c r="P225" s="1312"/>
      <c r="Q225" s="1312"/>
      <c r="R225" s="1312"/>
      <c r="S225" s="1312"/>
      <c r="T225" s="1312"/>
      <c r="U225" s="1312"/>
      <c r="V225" s="1312"/>
      <c r="W225" s="1312"/>
      <c r="X225" s="1312"/>
      <c r="Y225" s="1312"/>
      <c r="Z225" s="2084"/>
      <c r="AA225" s="2084"/>
      <c r="AB225" s="1312"/>
      <c r="AC225" s="1312"/>
      <c r="AD225" s="1312"/>
      <c r="AE225" s="1312"/>
      <c r="AF225" s="1312"/>
      <c r="AG225" s="1312"/>
      <c r="AH225" s="1312"/>
      <c r="AI225" s="1312"/>
      <c r="AJ225" s="1312"/>
      <c r="AK225" s="1312"/>
      <c r="AL225" s="1312"/>
      <c r="AM225" s="1312"/>
      <c r="AN225" s="2084"/>
      <c r="AO225" s="2084"/>
      <c r="AP225" s="1312"/>
      <c r="AQ225" s="1312"/>
      <c r="AR225" s="1312"/>
      <c r="AS225" s="1312"/>
      <c r="AT225" s="1312"/>
      <c r="AU225" s="1312"/>
      <c r="AV225" s="1312"/>
      <c r="AW225" s="1312"/>
    </row>
    <row r="226" spans="1:49" ht="32.25" hidden="1" thickBot="1">
      <c r="A226" s="2081" t="s">
        <v>649</v>
      </c>
      <c r="B226" s="212" t="s">
        <v>650</v>
      </c>
      <c r="C226" s="1292">
        <f t="shared" si="59"/>
        <v>0</v>
      </c>
      <c r="D226" s="1292">
        <f t="shared" si="63"/>
        <v>0</v>
      </c>
      <c r="E226" s="1292">
        <f t="shared" si="64"/>
        <v>0</v>
      </c>
      <c r="F226" s="2091"/>
      <c r="G226" s="1334"/>
      <c r="H226" s="1334"/>
      <c r="I226" s="1351" t="e">
        <f t="shared" si="60"/>
        <v>#DIV/0!</v>
      </c>
      <c r="J226" s="1352" t="e">
        <f t="shared" si="61"/>
        <v>#DIV/0!</v>
      </c>
      <c r="K226" s="1352" t="e">
        <f t="shared" si="62"/>
        <v>#DIV/0!</v>
      </c>
      <c r="L226" s="1312"/>
      <c r="M226" s="1312"/>
      <c r="N226" s="1312"/>
      <c r="O226" s="1312"/>
      <c r="P226" s="1312"/>
      <c r="Q226" s="1312"/>
      <c r="R226" s="1312"/>
      <c r="S226" s="1312"/>
      <c r="T226" s="1312"/>
      <c r="U226" s="1312"/>
      <c r="V226" s="1312"/>
      <c r="W226" s="1312"/>
      <c r="X226" s="1312"/>
      <c r="Y226" s="1312"/>
      <c r="Z226" s="2084"/>
      <c r="AA226" s="2084"/>
      <c r="AB226" s="1312"/>
      <c r="AC226" s="1312"/>
      <c r="AD226" s="1312"/>
      <c r="AE226" s="1312"/>
      <c r="AF226" s="1312"/>
      <c r="AG226" s="1312"/>
      <c r="AH226" s="1312"/>
      <c r="AI226" s="1312"/>
      <c r="AJ226" s="1312"/>
      <c r="AK226" s="1312"/>
      <c r="AL226" s="1312"/>
      <c r="AM226" s="1312"/>
      <c r="AN226" s="2084"/>
      <c r="AO226" s="2084"/>
      <c r="AP226" s="1312"/>
      <c r="AQ226" s="1312"/>
      <c r="AR226" s="1312"/>
      <c r="AS226" s="1312"/>
      <c r="AT226" s="1312"/>
      <c r="AU226" s="1312"/>
      <c r="AV226" s="1312"/>
      <c r="AW226" s="1312"/>
    </row>
    <row r="227" spans="1:49" ht="33.75" hidden="1" customHeight="1" thickBot="1">
      <c r="A227" s="2081" t="s">
        <v>651</v>
      </c>
      <c r="B227" s="208" t="s">
        <v>652</v>
      </c>
      <c r="C227" s="1292">
        <f t="shared" si="59"/>
        <v>0</v>
      </c>
      <c r="D227" s="1292">
        <f t="shared" si="63"/>
        <v>0</v>
      </c>
      <c r="E227" s="1292">
        <f t="shared" si="64"/>
        <v>0</v>
      </c>
      <c r="F227" s="2091"/>
      <c r="G227" s="1334"/>
      <c r="H227" s="1334"/>
      <c r="I227" s="1351" t="e">
        <f t="shared" si="60"/>
        <v>#DIV/0!</v>
      </c>
      <c r="J227" s="1352" t="e">
        <f t="shared" si="61"/>
        <v>#DIV/0!</v>
      </c>
      <c r="K227" s="1352" t="e">
        <f t="shared" si="62"/>
        <v>#DIV/0!</v>
      </c>
      <c r="L227" s="1312"/>
      <c r="M227" s="1312"/>
      <c r="N227" s="1312"/>
      <c r="O227" s="1312"/>
      <c r="P227" s="1312"/>
      <c r="Q227" s="1312"/>
      <c r="R227" s="1312"/>
      <c r="S227" s="1312"/>
      <c r="T227" s="1312"/>
      <c r="U227" s="1312"/>
      <c r="V227" s="1312"/>
      <c r="W227" s="1312"/>
      <c r="X227" s="1312"/>
      <c r="Y227" s="1312"/>
      <c r="Z227" s="2084"/>
      <c r="AA227" s="2084"/>
      <c r="AB227" s="1312"/>
      <c r="AC227" s="1312"/>
      <c r="AD227" s="1312"/>
      <c r="AE227" s="1312"/>
      <c r="AF227" s="1312"/>
      <c r="AG227" s="1312"/>
      <c r="AH227" s="1312"/>
      <c r="AI227" s="1312"/>
      <c r="AJ227" s="1312"/>
      <c r="AK227" s="1312"/>
      <c r="AL227" s="1312"/>
      <c r="AM227" s="1312"/>
      <c r="AN227" s="2084"/>
      <c r="AO227" s="2084"/>
      <c r="AP227" s="1312"/>
      <c r="AQ227" s="1312"/>
      <c r="AR227" s="1312"/>
      <c r="AS227" s="1312"/>
      <c r="AT227" s="1312"/>
      <c r="AU227" s="1312"/>
      <c r="AV227" s="1312"/>
      <c r="AW227" s="1312"/>
    </row>
    <row r="228" spans="1:49" ht="16.5" hidden="1" thickBot="1">
      <c r="A228" s="2081" t="s">
        <v>653</v>
      </c>
      <c r="B228" s="208" t="s">
        <v>456</v>
      </c>
      <c r="C228" s="1292">
        <f t="shared" si="59"/>
        <v>0</v>
      </c>
      <c r="D228" s="1292">
        <f t="shared" si="63"/>
        <v>0</v>
      </c>
      <c r="E228" s="1292">
        <f t="shared" si="64"/>
        <v>0</v>
      </c>
      <c r="F228" s="2091"/>
      <c r="G228" s="1334"/>
      <c r="H228" s="1334"/>
      <c r="I228" s="1351" t="e">
        <f t="shared" si="60"/>
        <v>#DIV/0!</v>
      </c>
      <c r="J228" s="1352" t="e">
        <f t="shared" si="61"/>
        <v>#DIV/0!</v>
      </c>
      <c r="K228" s="1352" t="e">
        <f t="shared" si="62"/>
        <v>#DIV/0!</v>
      </c>
      <c r="L228" s="1312"/>
      <c r="M228" s="1312"/>
      <c r="N228" s="1312"/>
      <c r="O228" s="1312"/>
      <c r="P228" s="1312"/>
      <c r="Q228" s="1312"/>
      <c r="R228" s="1312"/>
      <c r="S228" s="1312"/>
      <c r="T228" s="1312"/>
      <c r="U228" s="1312"/>
      <c r="V228" s="1312"/>
      <c r="W228" s="1312"/>
      <c r="X228" s="1312"/>
      <c r="Y228" s="1312"/>
      <c r="Z228" s="2084"/>
      <c r="AA228" s="2084"/>
      <c r="AB228" s="1312"/>
      <c r="AC228" s="1312"/>
      <c r="AD228" s="1312"/>
      <c r="AE228" s="1312"/>
      <c r="AF228" s="1312"/>
      <c r="AG228" s="1312"/>
      <c r="AH228" s="1312"/>
      <c r="AI228" s="1312"/>
      <c r="AJ228" s="1312"/>
      <c r="AK228" s="1312"/>
      <c r="AL228" s="1312"/>
      <c r="AM228" s="1312"/>
      <c r="AN228" s="2084"/>
      <c r="AO228" s="2084"/>
      <c r="AP228" s="1312"/>
      <c r="AQ228" s="1312"/>
      <c r="AR228" s="1312"/>
      <c r="AS228" s="1312"/>
      <c r="AT228" s="1312"/>
      <c r="AU228" s="1312"/>
      <c r="AV228" s="1312"/>
      <c r="AW228" s="1312"/>
    </row>
    <row r="229" spans="1:49" ht="32.25" hidden="1" thickBot="1">
      <c r="A229" s="2081" t="s">
        <v>654</v>
      </c>
      <c r="B229" s="208" t="s">
        <v>655</v>
      </c>
      <c r="C229" s="1292">
        <f t="shared" si="59"/>
        <v>0</v>
      </c>
      <c r="D229" s="1292">
        <f t="shared" si="63"/>
        <v>0</v>
      </c>
      <c r="E229" s="1292">
        <f t="shared" si="64"/>
        <v>0</v>
      </c>
      <c r="F229" s="2091"/>
      <c r="G229" s="1334"/>
      <c r="H229" s="1334"/>
      <c r="I229" s="1351" t="e">
        <f t="shared" si="60"/>
        <v>#DIV/0!</v>
      </c>
      <c r="J229" s="1352" t="e">
        <f t="shared" si="61"/>
        <v>#DIV/0!</v>
      </c>
      <c r="K229" s="1352" t="e">
        <f t="shared" si="62"/>
        <v>#DIV/0!</v>
      </c>
      <c r="L229" s="1312"/>
      <c r="M229" s="1312"/>
      <c r="N229" s="1312"/>
      <c r="O229" s="1312"/>
      <c r="P229" s="1312"/>
      <c r="Q229" s="1312"/>
      <c r="R229" s="1312"/>
      <c r="S229" s="1312"/>
      <c r="T229" s="1312"/>
      <c r="U229" s="1312"/>
      <c r="V229" s="1312"/>
      <c r="W229" s="1312"/>
      <c r="X229" s="1312"/>
      <c r="Y229" s="1312"/>
      <c r="Z229" s="2084"/>
      <c r="AA229" s="2084"/>
      <c r="AB229" s="1312"/>
      <c r="AC229" s="1312"/>
      <c r="AD229" s="1312"/>
      <c r="AE229" s="1312"/>
      <c r="AF229" s="1312"/>
      <c r="AG229" s="1312"/>
      <c r="AH229" s="1312"/>
      <c r="AI229" s="1312"/>
      <c r="AJ229" s="1312"/>
      <c r="AK229" s="1312"/>
      <c r="AL229" s="1312"/>
      <c r="AM229" s="1312"/>
      <c r="AN229" s="2084"/>
      <c r="AO229" s="2084"/>
      <c r="AP229" s="1312"/>
      <c r="AQ229" s="1312"/>
      <c r="AR229" s="1312"/>
      <c r="AS229" s="1312"/>
      <c r="AT229" s="1312"/>
      <c r="AU229" s="1312"/>
      <c r="AV229" s="1312"/>
      <c r="AW229" s="1312"/>
    </row>
    <row r="230" spans="1:49" s="207" customFormat="1" ht="63.75" hidden="1" thickBot="1">
      <c r="A230" s="2080">
        <v>5</v>
      </c>
      <c r="B230" s="210" t="s">
        <v>656</v>
      </c>
      <c r="C230" s="1292">
        <f t="shared" si="59"/>
        <v>8</v>
      </c>
      <c r="D230" s="1292">
        <f t="shared" si="63"/>
        <v>0</v>
      </c>
      <c r="E230" s="1292">
        <f t="shared" si="64"/>
        <v>8</v>
      </c>
      <c r="F230" s="2091"/>
      <c r="G230" s="1334"/>
      <c r="H230" s="1334"/>
      <c r="I230" s="1351">
        <f t="shared" si="60"/>
        <v>1</v>
      </c>
      <c r="J230" s="1352">
        <f t="shared" si="61"/>
        <v>0</v>
      </c>
      <c r="K230" s="1352">
        <f t="shared" si="62"/>
        <v>1</v>
      </c>
      <c r="L230" s="1316">
        <v>0</v>
      </c>
      <c r="M230" s="1316">
        <v>0</v>
      </c>
      <c r="N230" s="1316">
        <v>0</v>
      </c>
      <c r="O230" s="1316">
        <v>0</v>
      </c>
      <c r="P230" s="1316">
        <v>0</v>
      </c>
      <c r="Q230" s="1316">
        <v>0</v>
      </c>
      <c r="R230" s="1316">
        <v>0</v>
      </c>
      <c r="S230" s="1316">
        <v>0</v>
      </c>
      <c r="T230" s="1316">
        <v>0</v>
      </c>
      <c r="U230" s="1316">
        <v>0</v>
      </c>
      <c r="V230" s="1316">
        <v>0</v>
      </c>
      <c r="W230" s="1316">
        <v>0</v>
      </c>
      <c r="X230" s="1316">
        <v>0</v>
      </c>
      <c r="Y230" s="1316">
        <v>0</v>
      </c>
      <c r="Z230" s="2085">
        <f>Z231+Z232+Z233+Z234+Z235+Z236+Z237+Z238+Z239+Z240</f>
        <v>0</v>
      </c>
      <c r="AA230" s="2085">
        <f>AA231+AA232+AA233+AA234+AA235+AA236+AA237+AA238+AA239+AA240</f>
        <v>6</v>
      </c>
      <c r="AB230" s="1316">
        <v>0</v>
      </c>
      <c r="AC230" s="1316">
        <v>0</v>
      </c>
      <c r="AD230" s="1316">
        <v>0</v>
      </c>
      <c r="AE230" s="1316">
        <v>0</v>
      </c>
      <c r="AF230" s="1316">
        <v>0</v>
      </c>
      <c r="AG230" s="1316">
        <v>0</v>
      </c>
      <c r="AH230" s="1316">
        <v>0</v>
      </c>
      <c r="AI230" s="1316">
        <v>0</v>
      </c>
      <c r="AJ230" s="1316">
        <v>0</v>
      </c>
      <c r="AK230" s="1316">
        <v>0</v>
      </c>
      <c r="AL230" s="1316">
        <v>0</v>
      </c>
      <c r="AM230" s="1316">
        <v>0</v>
      </c>
      <c r="AN230" s="2085">
        <f>AN231+AN232+AN233+AN234+AN235+AN236+AN237+AN238+AN239+AN240</f>
        <v>0</v>
      </c>
      <c r="AO230" s="2085">
        <f>AO231+AO232+AO233+AO234+AO235+AO236+AO237+AO238+AO239+AO240</f>
        <v>2</v>
      </c>
      <c r="AP230" s="1316">
        <v>0</v>
      </c>
      <c r="AQ230" s="1316">
        <v>0</v>
      </c>
      <c r="AR230" s="1316">
        <v>0</v>
      </c>
      <c r="AS230" s="1316">
        <v>0</v>
      </c>
      <c r="AT230" s="1316">
        <v>0</v>
      </c>
      <c r="AU230" s="1316">
        <v>0</v>
      </c>
      <c r="AV230" s="1316">
        <v>0</v>
      </c>
      <c r="AW230" s="1316">
        <v>0</v>
      </c>
    </row>
    <row r="231" spans="1:49" ht="16.5" hidden="1" thickBot="1">
      <c r="A231" s="2081" t="s">
        <v>657</v>
      </c>
      <c r="B231" s="208" t="s">
        <v>658</v>
      </c>
      <c r="C231" s="1292">
        <f t="shared" si="59"/>
        <v>8</v>
      </c>
      <c r="D231" s="1292">
        <f t="shared" si="63"/>
        <v>0</v>
      </c>
      <c r="E231" s="1292">
        <f t="shared" si="64"/>
        <v>8</v>
      </c>
      <c r="F231" s="2091"/>
      <c r="G231" s="1334"/>
      <c r="H231" s="1334"/>
      <c r="I231" s="1351">
        <f t="shared" si="60"/>
        <v>1</v>
      </c>
      <c r="J231" s="1352">
        <f t="shared" si="61"/>
        <v>0</v>
      </c>
      <c r="K231" s="1352">
        <f t="shared" si="62"/>
        <v>1</v>
      </c>
      <c r="L231" s="1312"/>
      <c r="M231" s="1312"/>
      <c r="N231" s="1312"/>
      <c r="O231" s="1312"/>
      <c r="P231" s="1312"/>
      <c r="Q231" s="1312"/>
      <c r="R231" s="1312"/>
      <c r="S231" s="1312"/>
      <c r="T231" s="1312"/>
      <c r="U231" s="1312"/>
      <c r="V231" s="1312"/>
      <c r="W231" s="1312"/>
      <c r="X231" s="1312"/>
      <c r="Y231" s="1312"/>
      <c r="Z231" s="2084"/>
      <c r="AA231" s="2084">
        <v>6</v>
      </c>
      <c r="AB231" s="1312"/>
      <c r="AC231" s="1312"/>
      <c r="AD231" s="1312"/>
      <c r="AE231" s="1312"/>
      <c r="AF231" s="1312"/>
      <c r="AG231" s="1312"/>
      <c r="AH231" s="1312"/>
      <c r="AI231" s="1312"/>
      <c r="AJ231" s="1312"/>
      <c r="AK231" s="1312"/>
      <c r="AL231" s="1312"/>
      <c r="AM231" s="1312"/>
      <c r="AN231" s="2084"/>
      <c r="AO231" s="2084">
        <v>2</v>
      </c>
      <c r="AP231" s="1312"/>
      <c r="AQ231" s="1312"/>
      <c r="AR231" s="1312"/>
      <c r="AS231" s="1312"/>
      <c r="AT231" s="1312"/>
      <c r="AU231" s="1312"/>
      <c r="AV231" s="1312"/>
      <c r="AW231" s="1312"/>
    </row>
    <row r="232" spans="1:49" ht="16.5" hidden="1" thickBot="1">
      <c r="A232" s="2081" t="s">
        <v>659</v>
      </c>
      <c r="B232" s="208" t="s">
        <v>147</v>
      </c>
      <c r="C232" s="1292">
        <f t="shared" si="59"/>
        <v>0</v>
      </c>
      <c r="D232" s="1292">
        <f t="shared" si="63"/>
        <v>0</v>
      </c>
      <c r="E232" s="1292">
        <f t="shared" si="64"/>
        <v>0</v>
      </c>
      <c r="F232" s="2091"/>
      <c r="G232" s="1334"/>
      <c r="H232" s="1334"/>
      <c r="I232" s="1351" t="e">
        <f t="shared" si="60"/>
        <v>#DIV/0!</v>
      </c>
      <c r="J232" s="1352" t="e">
        <f t="shared" si="61"/>
        <v>#DIV/0!</v>
      </c>
      <c r="K232" s="1352" t="e">
        <f t="shared" si="62"/>
        <v>#DIV/0!</v>
      </c>
      <c r="L232" s="1312"/>
      <c r="M232" s="1312"/>
      <c r="N232" s="1312"/>
      <c r="O232" s="1312"/>
      <c r="P232" s="1312"/>
      <c r="Q232" s="1312"/>
      <c r="R232" s="1312"/>
      <c r="S232" s="1312"/>
      <c r="T232" s="1312"/>
      <c r="U232" s="1312"/>
      <c r="V232" s="1312"/>
      <c r="W232" s="1312"/>
      <c r="X232" s="1312"/>
      <c r="Y232" s="1312"/>
      <c r="Z232" s="2084"/>
      <c r="AA232" s="2084"/>
      <c r="AB232" s="1312"/>
      <c r="AC232" s="1312"/>
      <c r="AD232" s="1312"/>
      <c r="AE232" s="1312"/>
      <c r="AF232" s="1312"/>
      <c r="AG232" s="1312"/>
      <c r="AH232" s="1312"/>
      <c r="AI232" s="1312"/>
      <c r="AJ232" s="1312"/>
      <c r="AK232" s="1312"/>
      <c r="AL232" s="1312"/>
      <c r="AM232" s="1312"/>
      <c r="AN232" s="2084"/>
      <c r="AO232" s="2084"/>
      <c r="AP232" s="1312"/>
      <c r="AQ232" s="1312"/>
      <c r="AR232" s="1312"/>
      <c r="AS232" s="1312"/>
      <c r="AT232" s="1312"/>
      <c r="AU232" s="1312"/>
      <c r="AV232" s="1312"/>
      <c r="AW232" s="1312"/>
    </row>
    <row r="233" spans="1:49" ht="16.5" hidden="1" thickBot="1">
      <c r="A233" s="2081" t="s">
        <v>660</v>
      </c>
      <c r="B233" s="208" t="s">
        <v>129</v>
      </c>
      <c r="C233" s="1292">
        <f t="shared" si="59"/>
        <v>0</v>
      </c>
      <c r="D233" s="1292">
        <f t="shared" si="63"/>
        <v>0</v>
      </c>
      <c r="E233" s="1292">
        <f t="shared" si="64"/>
        <v>0</v>
      </c>
      <c r="F233" s="2091"/>
      <c r="G233" s="1334"/>
      <c r="H233" s="1334"/>
      <c r="I233" s="1351" t="e">
        <f t="shared" si="60"/>
        <v>#DIV/0!</v>
      </c>
      <c r="J233" s="1352" t="e">
        <f t="shared" si="61"/>
        <v>#DIV/0!</v>
      </c>
      <c r="K233" s="1352" t="e">
        <f t="shared" si="62"/>
        <v>#DIV/0!</v>
      </c>
      <c r="L233" s="1312"/>
      <c r="M233" s="1312"/>
      <c r="N233" s="1312"/>
      <c r="O233" s="1312"/>
      <c r="P233" s="1312"/>
      <c r="Q233" s="1312"/>
      <c r="R233" s="1312"/>
      <c r="S233" s="1312"/>
      <c r="T233" s="1312"/>
      <c r="U233" s="1312"/>
      <c r="V233" s="1312"/>
      <c r="W233" s="1312"/>
      <c r="X233" s="1312"/>
      <c r="Y233" s="1312"/>
      <c r="Z233" s="2084"/>
      <c r="AA233" s="2084"/>
      <c r="AB233" s="1312"/>
      <c r="AC233" s="1312"/>
      <c r="AD233" s="1312"/>
      <c r="AE233" s="1312"/>
      <c r="AF233" s="1312"/>
      <c r="AG233" s="1312"/>
      <c r="AH233" s="1312"/>
      <c r="AI233" s="1312"/>
      <c r="AJ233" s="1312"/>
      <c r="AK233" s="1312"/>
      <c r="AL233" s="1312"/>
      <c r="AM233" s="1312"/>
      <c r="AN233" s="2084"/>
      <c r="AO233" s="2084"/>
      <c r="AP233" s="1312"/>
      <c r="AQ233" s="1312"/>
      <c r="AR233" s="1312"/>
      <c r="AS233" s="1312"/>
      <c r="AT233" s="1312"/>
      <c r="AU233" s="1312"/>
      <c r="AV233" s="1312"/>
      <c r="AW233" s="1312"/>
    </row>
    <row r="234" spans="1:49" ht="16.5" hidden="1" thickBot="1">
      <c r="A234" s="2081" t="s">
        <v>661</v>
      </c>
      <c r="B234" s="208" t="s">
        <v>125</v>
      </c>
      <c r="C234" s="1292">
        <f t="shared" si="59"/>
        <v>0</v>
      </c>
      <c r="D234" s="1292">
        <f t="shared" si="63"/>
        <v>0</v>
      </c>
      <c r="E234" s="1292">
        <f t="shared" si="64"/>
        <v>0</v>
      </c>
      <c r="F234" s="2091"/>
      <c r="G234" s="1334"/>
      <c r="H234" s="1334"/>
      <c r="I234" s="1351" t="e">
        <f t="shared" si="60"/>
        <v>#DIV/0!</v>
      </c>
      <c r="J234" s="1352" t="e">
        <f t="shared" si="61"/>
        <v>#DIV/0!</v>
      </c>
      <c r="K234" s="1352" t="e">
        <f t="shared" si="62"/>
        <v>#DIV/0!</v>
      </c>
      <c r="L234" s="1312"/>
      <c r="M234" s="1312"/>
      <c r="N234" s="1312"/>
      <c r="O234" s="1312"/>
      <c r="P234" s="1312"/>
      <c r="Q234" s="1312"/>
      <c r="R234" s="1312"/>
      <c r="S234" s="1312"/>
      <c r="T234" s="1312"/>
      <c r="U234" s="1312"/>
      <c r="V234" s="1312"/>
      <c r="W234" s="1312"/>
      <c r="X234" s="1312"/>
      <c r="Y234" s="1312"/>
      <c r="Z234" s="2084"/>
      <c r="AA234" s="2084"/>
      <c r="AB234" s="1312"/>
      <c r="AC234" s="1312"/>
      <c r="AD234" s="1312"/>
      <c r="AE234" s="1312"/>
      <c r="AF234" s="1312"/>
      <c r="AG234" s="1312"/>
      <c r="AH234" s="1312"/>
      <c r="AI234" s="1312"/>
      <c r="AJ234" s="1312"/>
      <c r="AK234" s="1312"/>
      <c r="AL234" s="1312"/>
      <c r="AM234" s="1312"/>
      <c r="AN234" s="2084"/>
      <c r="AO234" s="2084"/>
      <c r="AP234" s="1312"/>
      <c r="AQ234" s="1312"/>
      <c r="AR234" s="1312"/>
      <c r="AS234" s="1312"/>
      <c r="AT234" s="1312"/>
      <c r="AU234" s="1312"/>
      <c r="AV234" s="1312"/>
      <c r="AW234" s="1312"/>
    </row>
    <row r="235" spans="1:49" ht="16.5" hidden="1" thickBot="1">
      <c r="A235" s="2081" t="s">
        <v>662</v>
      </c>
      <c r="B235" s="208" t="s">
        <v>663</v>
      </c>
      <c r="C235" s="1292">
        <f t="shared" si="59"/>
        <v>0</v>
      </c>
      <c r="D235" s="1292">
        <f t="shared" si="63"/>
        <v>0</v>
      </c>
      <c r="E235" s="1292">
        <f t="shared" si="64"/>
        <v>0</v>
      </c>
      <c r="F235" s="2091"/>
      <c r="G235" s="1334"/>
      <c r="H235" s="1334"/>
      <c r="I235" s="1351" t="e">
        <f t="shared" si="60"/>
        <v>#DIV/0!</v>
      </c>
      <c r="J235" s="1352" t="e">
        <f t="shared" si="61"/>
        <v>#DIV/0!</v>
      </c>
      <c r="K235" s="1352" t="e">
        <f t="shared" si="62"/>
        <v>#DIV/0!</v>
      </c>
      <c r="L235" s="1312"/>
      <c r="M235" s="1312"/>
      <c r="N235" s="1312"/>
      <c r="O235" s="1312"/>
      <c r="P235" s="1312"/>
      <c r="Q235" s="1312"/>
      <c r="R235" s="1312"/>
      <c r="S235" s="1312"/>
      <c r="T235" s="1312"/>
      <c r="U235" s="1312"/>
      <c r="V235" s="1312"/>
      <c r="W235" s="1312"/>
      <c r="X235" s="1312"/>
      <c r="Y235" s="1312"/>
      <c r="Z235" s="2084"/>
      <c r="AA235" s="2084"/>
      <c r="AB235" s="1312"/>
      <c r="AC235" s="1312"/>
      <c r="AD235" s="1312"/>
      <c r="AE235" s="1312"/>
      <c r="AF235" s="1312"/>
      <c r="AG235" s="1312"/>
      <c r="AH235" s="1312"/>
      <c r="AI235" s="1312"/>
      <c r="AJ235" s="1312"/>
      <c r="AK235" s="1312"/>
      <c r="AL235" s="1312"/>
      <c r="AM235" s="1312"/>
      <c r="AN235" s="2084"/>
      <c r="AO235" s="2084"/>
      <c r="AP235" s="1312"/>
      <c r="AQ235" s="1312"/>
      <c r="AR235" s="1312"/>
      <c r="AS235" s="1312"/>
      <c r="AT235" s="1312"/>
      <c r="AU235" s="1312"/>
      <c r="AV235" s="1312"/>
      <c r="AW235" s="1312"/>
    </row>
    <row r="236" spans="1:49" ht="16.5" hidden="1" thickBot="1">
      <c r="A236" s="2081" t="s">
        <v>664</v>
      </c>
      <c r="B236" s="208" t="s">
        <v>665</v>
      </c>
      <c r="C236" s="1292">
        <f t="shared" si="59"/>
        <v>0</v>
      </c>
      <c r="D236" s="1292">
        <f t="shared" si="63"/>
        <v>0</v>
      </c>
      <c r="E236" s="1292">
        <f t="shared" si="64"/>
        <v>0</v>
      </c>
      <c r="F236" s="2091"/>
      <c r="G236" s="1334"/>
      <c r="H236" s="1334"/>
      <c r="I236" s="1351" t="e">
        <f t="shared" si="60"/>
        <v>#DIV/0!</v>
      </c>
      <c r="J236" s="1352" t="e">
        <f t="shared" si="61"/>
        <v>#DIV/0!</v>
      </c>
      <c r="K236" s="1352" t="e">
        <f t="shared" si="62"/>
        <v>#DIV/0!</v>
      </c>
      <c r="L236" s="1312"/>
      <c r="M236" s="1312"/>
      <c r="N236" s="1312"/>
      <c r="O236" s="1312"/>
      <c r="P236" s="1312"/>
      <c r="Q236" s="1312"/>
      <c r="R236" s="1312"/>
      <c r="S236" s="1312"/>
      <c r="T236" s="1312"/>
      <c r="U236" s="1312"/>
      <c r="V236" s="1312"/>
      <c r="W236" s="1312"/>
      <c r="X236" s="1312"/>
      <c r="Y236" s="1312"/>
      <c r="Z236" s="2084"/>
      <c r="AA236" s="2084"/>
      <c r="AB236" s="1312"/>
      <c r="AC236" s="1312"/>
      <c r="AD236" s="1312"/>
      <c r="AE236" s="1312"/>
      <c r="AF236" s="1312"/>
      <c r="AG236" s="1312"/>
      <c r="AH236" s="1312"/>
      <c r="AI236" s="1312"/>
      <c r="AJ236" s="1312"/>
      <c r="AK236" s="1312"/>
      <c r="AL236" s="1312"/>
      <c r="AM236" s="1312"/>
      <c r="AN236" s="2084"/>
      <c r="AO236" s="2084"/>
      <c r="AP236" s="1312"/>
      <c r="AQ236" s="1312"/>
      <c r="AR236" s="1312"/>
      <c r="AS236" s="1312"/>
      <c r="AT236" s="1312"/>
      <c r="AU236" s="1312"/>
      <c r="AV236" s="1312"/>
      <c r="AW236" s="1312"/>
    </row>
    <row r="237" spans="1:49" ht="16.5" hidden="1" thickBot="1">
      <c r="A237" s="2081" t="s">
        <v>666</v>
      </c>
      <c r="B237" s="208" t="s">
        <v>48</v>
      </c>
      <c r="C237" s="1292">
        <f t="shared" si="59"/>
        <v>0</v>
      </c>
      <c r="D237" s="1292">
        <f t="shared" si="63"/>
        <v>0</v>
      </c>
      <c r="E237" s="1292">
        <f t="shared" si="64"/>
        <v>0</v>
      </c>
      <c r="F237" s="2091"/>
      <c r="G237" s="1334"/>
      <c r="H237" s="1334"/>
      <c r="I237" s="1351" t="e">
        <f t="shared" si="60"/>
        <v>#DIV/0!</v>
      </c>
      <c r="J237" s="1352" t="e">
        <f t="shared" si="61"/>
        <v>#DIV/0!</v>
      </c>
      <c r="K237" s="1352" t="e">
        <f t="shared" si="62"/>
        <v>#DIV/0!</v>
      </c>
      <c r="L237" s="1312"/>
      <c r="M237" s="1312"/>
      <c r="N237" s="1312"/>
      <c r="O237" s="1312"/>
      <c r="P237" s="1312"/>
      <c r="Q237" s="1312"/>
      <c r="R237" s="1312"/>
      <c r="S237" s="1312"/>
      <c r="T237" s="1312"/>
      <c r="U237" s="1312"/>
      <c r="V237" s="1312"/>
      <c r="W237" s="1312"/>
      <c r="X237" s="1312"/>
      <c r="Y237" s="1312"/>
      <c r="Z237" s="2084"/>
      <c r="AA237" s="2084"/>
      <c r="AB237" s="1312"/>
      <c r="AC237" s="1312"/>
      <c r="AD237" s="1312"/>
      <c r="AE237" s="1312"/>
      <c r="AF237" s="1312"/>
      <c r="AG237" s="1312"/>
      <c r="AH237" s="1312"/>
      <c r="AI237" s="1312"/>
      <c r="AJ237" s="1312"/>
      <c r="AK237" s="1312"/>
      <c r="AL237" s="1312"/>
      <c r="AM237" s="1312"/>
      <c r="AN237" s="2084"/>
      <c r="AO237" s="2084"/>
      <c r="AP237" s="1312"/>
      <c r="AQ237" s="1312"/>
      <c r="AR237" s="1312"/>
      <c r="AS237" s="1312"/>
      <c r="AT237" s="1312"/>
      <c r="AU237" s="1312"/>
      <c r="AV237" s="1312"/>
      <c r="AW237" s="1312"/>
    </row>
    <row r="238" spans="1:49" ht="16.5" hidden="1" thickBot="1">
      <c r="A238" s="2081" t="s">
        <v>667</v>
      </c>
      <c r="B238" s="208" t="s">
        <v>668</v>
      </c>
      <c r="C238" s="1292">
        <f t="shared" si="59"/>
        <v>0</v>
      </c>
      <c r="D238" s="1292">
        <f t="shared" si="63"/>
        <v>0</v>
      </c>
      <c r="E238" s="1292">
        <f t="shared" si="64"/>
        <v>0</v>
      </c>
      <c r="F238" s="2091"/>
      <c r="G238" s="1334"/>
      <c r="H238" s="1334"/>
      <c r="I238" s="1351" t="e">
        <f t="shared" si="60"/>
        <v>#DIV/0!</v>
      </c>
      <c r="J238" s="1352" t="e">
        <f t="shared" si="61"/>
        <v>#DIV/0!</v>
      </c>
      <c r="K238" s="1352" t="e">
        <f t="shared" si="62"/>
        <v>#DIV/0!</v>
      </c>
      <c r="L238" s="1312"/>
      <c r="M238" s="1312"/>
      <c r="N238" s="1312"/>
      <c r="O238" s="1312"/>
      <c r="P238" s="1312"/>
      <c r="Q238" s="1312"/>
      <c r="R238" s="1312"/>
      <c r="S238" s="1312"/>
      <c r="T238" s="1312"/>
      <c r="U238" s="1312"/>
      <c r="V238" s="1312"/>
      <c r="W238" s="1312"/>
      <c r="X238" s="1312"/>
      <c r="Y238" s="1312"/>
      <c r="Z238" s="2084"/>
      <c r="AA238" s="2084"/>
      <c r="AB238" s="1312"/>
      <c r="AC238" s="1312"/>
      <c r="AD238" s="1312"/>
      <c r="AE238" s="1312"/>
      <c r="AF238" s="1312"/>
      <c r="AG238" s="1312"/>
      <c r="AH238" s="1312"/>
      <c r="AI238" s="1312"/>
      <c r="AJ238" s="1312"/>
      <c r="AK238" s="1312"/>
      <c r="AL238" s="1312"/>
      <c r="AM238" s="1312"/>
      <c r="AN238" s="2084"/>
      <c r="AO238" s="2084"/>
      <c r="AP238" s="1312"/>
      <c r="AQ238" s="1312"/>
      <c r="AR238" s="1312"/>
      <c r="AS238" s="1312"/>
      <c r="AT238" s="1312"/>
      <c r="AU238" s="1312"/>
      <c r="AV238" s="1312"/>
      <c r="AW238" s="1312"/>
    </row>
    <row r="239" spans="1:49" ht="16.5" hidden="1" thickBot="1">
      <c r="A239" s="2081" t="s">
        <v>669</v>
      </c>
      <c r="B239" s="208" t="s">
        <v>670</v>
      </c>
      <c r="C239" s="1292">
        <f t="shared" si="59"/>
        <v>0</v>
      </c>
      <c r="D239" s="1292">
        <f t="shared" si="63"/>
        <v>0</v>
      </c>
      <c r="E239" s="1292">
        <f t="shared" si="64"/>
        <v>0</v>
      </c>
      <c r="F239" s="2091"/>
      <c r="G239" s="1334"/>
      <c r="H239" s="1334"/>
      <c r="I239" s="1351" t="e">
        <f t="shared" si="60"/>
        <v>#DIV/0!</v>
      </c>
      <c r="J239" s="1352" t="e">
        <f t="shared" si="61"/>
        <v>#DIV/0!</v>
      </c>
      <c r="K239" s="1352" t="e">
        <f t="shared" si="62"/>
        <v>#DIV/0!</v>
      </c>
      <c r="L239" s="1312"/>
      <c r="M239" s="1312"/>
      <c r="N239" s="1312"/>
      <c r="O239" s="1312"/>
      <c r="P239" s="1312"/>
      <c r="Q239" s="1312"/>
      <c r="R239" s="1312"/>
      <c r="S239" s="1312"/>
      <c r="T239" s="1312"/>
      <c r="U239" s="1312"/>
      <c r="V239" s="1312"/>
      <c r="W239" s="1312"/>
      <c r="X239" s="1312"/>
      <c r="Y239" s="1312"/>
      <c r="Z239" s="2084"/>
      <c r="AA239" s="2084"/>
      <c r="AB239" s="1312"/>
      <c r="AC239" s="1312"/>
      <c r="AD239" s="1312"/>
      <c r="AE239" s="1312"/>
      <c r="AF239" s="1312"/>
      <c r="AG239" s="1312"/>
      <c r="AH239" s="1312"/>
      <c r="AI239" s="1312"/>
      <c r="AJ239" s="1312"/>
      <c r="AK239" s="1312"/>
      <c r="AL239" s="1312"/>
      <c r="AM239" s="1312"/>
      <c r="AN239" s="2084"/>
      <c r="AO239" s="2084"/>
      <c r="AP239" s="1312"/>
      <c r="AQ239" s="1312"/>
      <c r="AR239" s="1312"/>
      <c r="AS239" s="1312"/>
      <c r="AT239" s="1312"/>
      <c r="AU239" s="1312"/>
      <c r="AV239" s="1312"/>
      <c r="AW239" s="1312"/>
    </row>
    <row r="240" spans="1:49" ht="16.5" hidden="1" thickBot="1">
      <c r="A240" s="2081" t="s">
        <v>671</v>
      </c>
      <c r="B240" s="208" t="s">
        <v>126</v>
      </c>
      <c r="C240" s="1292">
        <f t="shared" si="59"/>
        <v>0</v>
      </c>
      <c r="D240" s="1292">
        <f t="shared" si="63"/>
        <v>0</v>
      </c>
      <c r="E240" s="1292">
        <f t="shared" si="64"/>
        <v>0</v>
      </c>
      <c r="F240" s="2091"/>
      <c r="G240" s="1334"/>
      <c r="H240" s="1334"/>
      <c r="I240" s="1351" t="e">
        <f t="shared" si="60"/>
        <v>#DIV/0!</v>
      </c>
      <c r="J240" s="1352" t="e">
        <f t="shared" si="61"/>
        <v>#DIV/0!</v>
      </c>
      <c r="K240" s="1352" t="e">
        <f t="shared" si="62"/>
        <v>#DIV/0!</v>
      </c>
      <c r="L240" s="1312"/>
      <c r="M240" s="1312"/>
      <c r="N240" s="1312"/>
      <c r="O240" s="1312"/>
      <c r="P240" s="1312"/>
      <c r="Q240" s="1312"/>
      <c r="R240" s="1312"/>
      <c r="S240" s="1312"/>
      <c r="T240" s="1312"/>
      <c r="U240" s="1312"/>
      <c r="V240" s="1312"/>
      <c r="W240" s="1312"/>
      <c r="X240" s="1312"/>
      <c r="Y240" s="1312"/>
      <c r="Z240" s="2084"/>
      <c r="AA240" s="2084"/>
      <c r="AB240" s="1312"/>
      <c r="AC240" s="1312"/>
      <c r="AD240" s="1312"/>
      <c r="AE240" s="1312"/>
      <c r="AF240" s="1312"/>
      <c r="AG240" s="1312"/>
      <c r="AH240" s="1312"/>
      <c r="AI240" s="1312"/>
      <c r="AJ240" s="1312"/>
      <c r="AK240" s="1312"/>
      <c r="AL240" s="1312"/>
      <c r="AM240" s="1312"/>
      <c r="AN240" s="2084"/>
      <c r="AO240" s="2084"/>
      <c r="AP240" s="1312"/>
      <c r="AQ240" s="1312"/>
      <c r="AR240" s="1312"/>
      <c r="AS240" s="1312"/>
      <c r="AT240" s="1312"/>
      <c r="AU240" s="1312"/>
      <c r="AV240" s="1312"/>
      <c r="AW240" s="1312"/>
    </row>
    <row r="241" spans="1:49" ht="48" hidden="1" thickBot="1">
      <c r="A241" s="2080">
        <v>6</v>
      </c>
      <c r="B241" s="210" t="s">
        <v>672</v>
      </c>
      <c r="C241" s="1292">
        <f t="shared" si="59"/>
        <v>8</v>
      </c>
      <c r="D241" s="1292">
        <f t="shared" si="63"/>
        <v>0</v>
      </c>
      <c r="E241" s="1292">
        <f t="shared" si="64"/>
        <v>8</v>
      </c>
      <c r="F241" s="2091"/>
      <c r="G241" s="1334"/>
      <c r="H241" s="1334"/>
      <c r="I241" s="1351">
        <f t="shared" si="60"/>
        <v>1</v>
      </c>
      <c r="J241" s="1352">
        <f t="shared" si="61"/>
        <v>0</v>
      </c>
      <c r="K241" s="1352">
        <f t="shared" si="62"/>
        <v>1</v>
      </c>
      <c r="L241" s="1316">
        <v>0</v>
      </c>
      <c r="M241" s="1316">
        <v>0</v>
      </c>
      <c r="N241" s="1316">
        <v>0</v>
      </c>
      <c r="O241" s="1316">
        <v>0</v>
      </c>
      <c r="P241" s="1316">
        <v>0</v>
      </c>
      <c r="Q241" s="1316">
        <v>0</v>
      </c>
      <c r="R241" s="1316">
        <v>0</v>
      </c>
      <c r="S241" s="1316">
        <v>0</v>
      </c>
      <c r="T241" s="1316">
        <v>0</v>
      </c>
      <c r="U241" s="1316">
        <v>0</v>
      </c>
      <c r="V241" s="1316">
        <v>0</v>
      </c>
      <c r="W241" s="1316">
        <v>0</v>
      </c>
      <c r="X241" s="1316">
        <v>0</v>
      </c>
      <c r="Y241" s="1316">
        <v>0</v>
      </c>
      <c r="Z241" s="2085">
        <f>Z242+Z243+Z244+Z245+Z246+Z247+Z248+Z249+Z250+Z251+Z252+Z253+Z254+Z255+Z256</f>
        <v>0</v>
      </c>
      <c r="AA241" s="2085">
        <f>AA242+AA243+AA244+AA245+AA246+AA247+AA248+AA249+AA250+AA251+AA252+AA253+AA254+AA255+AA256</f>
        <v>6</v>
      </c>
      <c r="AB241" s="1316">
        <v>0</v>
      </c>
      <c r="AC241" s="1316">
        <v>0</v>
      </c>
      <c r="AD241" s="1316">
        <v>0</v>
      </c>
      <c r="AE241" s="1316">
        <v>0</v>
      </c>
      <c r="AF241" s="1316">
        <v>0</v>
      </c>
      <c r="AG241" s="1316">
        <v>0</v>
      </c>
      <c r="AH241" s="1316">
        <v>0</v>
      </c>
      <c r="AI241" s="1316">
        <v>0</v>
      </c>
      <c r="AJ241" s="1316">
        <v>0</v>
      </c>
      <c r="AK241" s="1316">
        <v>0</v>
      </c>
      <c r="AL241" s="1316">
        <v>0</v>
      </c>
      <c r="AM241" s="1316">
        <v>0</v>
      </c>
      <c r="AN241" s="2085">
        <f>AN242+AN243+AN244+AN245+AN246+AN247+AN248+AN249+AN250+AN251+AN252+AN253+AN254+AN255+AN256</f>
        <v>0</v>
      </c>
      <c r="AO241" s="2085">
        <f>AO242+AO243+AO244+AO245+AO246+AO247+AO248+AO249+AO250+AO251+AO252+AO253+AO254+AO255+AO256</f>
        <v>2</v>
      </c>
      <c r="AP241" s="1316">
        <v>0</v>
      </c>
      <c r="AQ241" s="1316">
        <v>0</v>
      </c>
      <c r="AR241" s="1316">
        <v>0</v>
      </c>
      <c r="AS241" s="1316">
        <v>0</v>
      </c>
      <c r="AT241" s="1316">
        <v>0</v>
      </c>
      <c r="AU241" s="1316">
        <v>0</v>
      </c>
      <c r="AV241" s="1316">
        <v>0</v>
      </c>
      <c r="AW241" s="1316">
        <v>0</v>
      </c>
    </row>
    <row r="242" spans="1:49" ht="16.5" hidden="1" thickBot="1">
      <c r="A242" s="2081" t="s">
        <v>673</v>
      </c>
      <c r="B242" s="208" t="s">
        <v>674</v>
      </c>
      <c r="C242" s="1292">
        <f t="shared" si="59"/>
        <v>8</v>
      </c>
      <c r="D242" s="1292">
        <f t="shared" si="63"/>
        <v>0</v>
      </c>
      <c r="E242" s="1292">
        <f t="shared" si="64"/>
        <v>8</v>
      </c>
      <c r="F242" s="2091"/>
      <c r="G242" s="1334"/>
      <c r="H242" s="1334"/>
      <c r="I242" s="1351">
        <f t="shared" si="60"/>
        <v>1</v>
      </c>
      <c r="J242" s="1352">
        <f t="shared" si="61"/>
        <v>0</v>
      </c>
      <c r="K242" s="1352">
        <f t="shared" si="62"/>
        <v>1</v>
      </c>
      <c r="L242" s="1312"/>
      <c r="M242" s="1312"/>
      <c r="N242" s="1312"/>
      <c r="O242" s="1312"/>
      <c r="P242" s="1312"/>
      <c r="Q242" s="1312"/>
      <c r="R242" s="1312"/>
      <c r="S242" s="1312"/>
      <c r="T242" s="1312"/>
      <c r="U242" s="1312"/>
      <c r="V242" s="1312"/>
      <c r="W242" s="1312"/>
      <c r="X242" s="1312"/>
      <c r="Y242" s="1312"/>
      <c r="Z242" s="2084"/>
      <c r="AA242" s="2084">
        <v>6</v>
      </c>
      <c r="AB242" s="1312"/>
      <c r="AC242" s="1312"/>
      <c r="AD242" s="1312"/>
      <c r="AE242" s="1312"/>
      <c r="AF242" s="1312"/>
      <c r="AG242" s="1312"/>
      <c r="AH242" s="1312"/>
      <c r="AI242" s="1312"/>
      <c r="AJ242" s="1312"/>
      <c r="AK242" s="1312"/>
      <c r="AL242" s="1312"/>
      <c r="AM242" s="1312"/>
      <c r="AN242" s="2084"/>
      <c r="AO242" s="2084">
        <v>2</v>
      </c>
      <c r="AP242" s="1312"/>
      <c r="AQ242" s="1312"/>
      <c r="AR242" s="1312"/>
      <c r="AS242" s="1312"/>
      <c r="AT242" s="1312"/>
      <c r="AU242" s="1312"/>
      <c r="AV242" s="1312"/>
      <c r="AW242" s="1312"/>
    </row>
    <row r="243" spans="1:49" ht="16.5" hidden="1" thickBot="1">
      <c r="A243" s="2081" t="s">
        <v>675</v>
      </c>
      <c r="B243" s="208" t="s">
        <v>676</v>
      </c>
      <c r="C243" s="1292">
        <f t="shared" si="59"/>
        <v>0</v>
      </c>
      <c r="D243" s="1292">
        <f t="shared" si="63"/>
        <v>0</v>
      </c>
      <c r="E243" s="1292">
        <f t="shared" si="64"/>
        <v>0</v>
      </c>
      <c r="F243" s="2091"/>
      <c r="G243" s="1334"/>
      <c r="H243" s="1334"/>
      <c r="I243" s="1351" t="e">
        <f t="shared" si="60"/>
        <v>#DIV/0!</v>
      </c>
      <c r="J243" s="1352" t="e">
        <f t="shared" si="61"/>
        <v>#DIV/0!</v>
      </c>
      <c r="K243" s="1352" t="e">
        <f t="shared" si="62"/>
        <v>#DIV/0!</v>
      </c>
      <c r="L243" s="1312"/>
      <c r="M243" s="1312"/>
      <c r="N243" s="1312"/>
      <c r="O243" s="1312"/>
      <c r="P243" s="1312"/>
      <c r="Q243" s="1312"/>
      <c r="R243" s="1312"/>
      <c r="S243" s="1312"/>
      <c r="T243" s="1312"/>
      <c r="U243" s="1312"/>
      <c r="V243" s="1312"/>
      <c r="W243" s="1312"/>
      <c r="X243" s="1312"/>
      <c r="Y243" s="1312"/>
      <c r="Z243" s="2084"/>
      <c r="AA243" s="2084"/>
      <c r="AB243" s="1312"/>
      <c r="AC243" s="1312"/>
      <c r="AD243" s="1312"/>
      <c r="AE243" s="1312"/>
      <c r="AF243" s="1312"/>
      <c r="AG243" s="1312"/>
      <c r="AH243" s="1312"/>
      <c r="AI243" s="1312"/>
      <c r="AJ243" s="1312"/>
      <c r="AK243" s="1312"/>
      <c r="AL243" s="1312"/>
      <c r="AM243" s="1312"/>
      <c r="AN243" s="2084"/>
      <c r="AO243" s="2084"/>
      <c r="AP243" s="1312"/>
      <c r="AQ243" s="1312"/>
      <c r="AR243" s="1312"/>
      <c r="AS243" s="1312"/>
      <c r="AT243" s="1312"/>
      <c r="AU243" s="1312"/>
      <c r="AV243" s="1312"/>
      <c r="AW243" s="1312"/>
    </row>
    <row r="244" spans="1:49" ht="16.5" hidden="1" thickBot="1">
      <c r="A244" s="2081" t="s">
        <v>677</v>
      </c>
      <c r="B244" s="208" t="s">
        <v>678</v>
      </c>
      <c r="C244" s="1292">
        <f t="shared" si="59"/>
        <v>0</v>
      </c>
      <c r="D244" s="1292">
        <f t="shared" si="63"/>
        <v>0</v>
      </c>
      <c r="E244" s="1292">
        <f t="shared" si="64"/>
        <v>0</v>
      </c>
      <c r="F244" s="2091"/>
      <c r="G244" s="1334"/>
      <c r="H244" s="1334"/>
      <c r="I244" s="1351" t="e">
        <f t="shared" si="60"/>
        <v>#DIV/0!</v>
      </c>
      <c r="J244" s="1352" t="e">
        <f t="shared" si="61"/>
        <v>#DIV/0!</v>
      </c>
      <c r="K244" s="1352" t="e">
        <f t="shared" si="62"/>
        <v>#DIV/0!</v>
      </c>
      <c r="L244" s="1312"/>
      <c r="M244" s="1312"/>
      <c r="N244" s="1312"/>
      <c r="O244" s="1312"/>
      <c r="P244" s="1312"/>
      <c r="Q244" s="1312"/>
      <c r="R244" s="1312"/>
      <c r="S244" s="1312"/>
      <c r="T244" s="1312"/>
      <c r="U244" s="1312"/>
      <c r="V244" s="1312"/>
      <c r="W244" s="1312"/>
      <c r="X244" s="1312"/>
      <c r="Y244" s="1312"/>
      <c r="Z244" s="2084"/>
      <c r="AA244" s="2084"/>
      <c r="AB244" s="1312"/>
      <c r="AC244" s="1312"/>
      <c r="AD244" s="1312"/>
      <c r="AE244" s="1312"/>
      <c r="AF244" s="1312"/>
      <c r="AG244" s="1312"/>
      <c r="AH244" s="1312"/>
      <c r="AI244" s="1312"/>
      <c r="AJ244" s="1312"/>
      <c r="AK244" s="1312"/>
      <c r="AL244" s="1312"/>
      <c r="AM244" s="1312"/>
      <c r="AN244" s="2084"/>
      <c r="AO244" s="2084"/>
      <c r="AP244" s="1312"/>
      <c r="AQ244" s="1312"/>
      <c r="AR244" s="1312"/>
      <c r="AS244" s="1312"/>
      <c r="AT244" s="1312"/>
      <c r="AU244" s="1312"/>
      <c r="AV244" s="1312"/>
      <c r="AW244" s="1312"/>
    </row>
    <row r="245" spans="1:49" ht="16.5" hidden="1" thickBot="1">
      <c r="A245" s="2081" t="s">
        <v>679</v>
      </c>
      <c r="B245" s="208" t="s">
        <v>0</v>
      </c>
      <c r="C245" s="1292">
        <f t="shared" si="59"/>
        <v>0</v>
      </c>
      <c r="D245" s="1292">
        <f t="shared" si="63"/>
        <v>0</v>
      </c>
      <c r="E245" s="1292">
        <f t="shared" si="64"/>
        <v>0</v>
      </c>
      <c r="F245" s="2091"/>
      <c r="G245" s="1334"/>
      <c r="H245" s="1334"/>
      <c r="I245" s="1351" t="e">
        <f t="shared" si="60"/>
        <v>#DIV/0!</v>
      </c>
      <c r="J245" s="1352" t="e">
        <f t="shared" si="61"/>
        <v>#DIV/0!</v>
      </c>
      <c r="K245" s="1352" t="e">
        <f t="shared" si="62"/>
        <v>#DIV/0!</v>
      </c>
      <c r="L245" s="1312"/>
      <c r="M245" s="1312"/>
      <c r="N245" s="1312"/>
      <c r="O245" s="1312"/>
      <c r="P245" s="1312"/>
      <c r="Q245" s="1312"/>
      <c r="R245" s="1312"/>
      <c r="S245" s="1312"/>
      <c r="T245" s="1312"/>
      <c r="U245" s="1312"/>
      <c r="V245" s="1312"/>
      <c r="W245" s="1312"/>
      <c r="X245" s="1312"/>
      <c r="Y245" s="1312"/>
      <c r="Z245" s="2084"/>
      <c r="AA245" s="2084"/>
      <c r="AB245" s="1312"/>
      <c r="AC245" s="1312"/>
      <c r="AD245" s="1312"/>
      <c r="AE245" s="1312"/>
      <c r="AF245" s="1312"/>
      <c r="AG245" s="1312"/>
      <c r="AH245" s="1312"/>
      <c r="AI245" s="1312"/>
      <c r="AJ245" s="1312"/>
      <c r="AK245" s="1312"/>
      <c r="AL245" s="1312"/>
      <c r="AM245" s="1312"/>
      <c r="AN245" s="2084"/>
      <c r="AO245" s="2084"/>
      <c r="AP245" s="1312"/>
      <c r="AQ245" s="1312"/>
      <c r="AR245" s="1312"/>
      <c r="AS245" s="1312"/>
      <c r="AT245" s="1312"/>
      <c r="AU245" s="1312"/>
      <c r="AV245" s="1312"/>
      <c r="AW245" s="1312"/>
    </row>
    <row r="246" spans="1:49" ht="16.5" hidden="1" thickBot="1">
      <c r="A246" s="2081" t="s">
        <v>680</v>
      </c>
      <c r="B246" s="208" t="s">
        <v>681</v>
      </c>
      <c r="C246" s="1292">
        <f t="shared" si="59"/>
        <v>0</v>
      </c>
      <c r="D246" s="1292">
        <f t="shared" si="63"/>
        <v>0</v>
      </c>
      <c r="E246" s="1292">
        <f t="shared" si="64"/>
        <v>0</v>
      </c>
      <c r="F246" s="2091"/>
      <c r="G246" s="1334"/>
      <c r="H246" s="1334"/>
      <c r="I246" s="1351" t="e">
        <f t="shared" si="60"/>
        <v>#DIV/0!</v>
      </c>
      <c r="J246" s="1352" t="e">
        <f t="shared" si="61"/>
        <v>#DIV/0!</v>
      </c>
      <c r="K246" s="1352" t="e">
        <f t="shared" si="62"/>
        <v>#DIV/0!</v>
      </c>
      <c r="L246" s="1312"/>
      <c r="M246" s="1312"/>
      <c r="N246" s="1312"/>
      <c r="O246" s="1312"/>
      <c r="P246" s="1312"/>
      <c r="Q246" s="1312"/>
      <c r="R246" s="1312"/>
      <c r="S246" s="1312"/>
      <c r="T246" s="1312"/>
      <c r="U246" s="1312"/>
      <c r="V246" s="1312"/>
      <c r="W246" s="1312"/>
      <c r="X246" s="1312"/>
      <c r="Y246" s="1312"/>
      <c r="Z246" s="2084"/>
      <c r="AA246" s="2084"/>
      <c r="AB246" s="1312"/>
      <c r="AC246" s="1312"/>
      <c r="AD246" s="1312"/>
      <c r="AE246" s="1312"/>
      <c r="AF246" s="1312"/>
      <c r="AG246" s="1312"/>
      <c r="AH246" s="1312"/>
      <c r="AI246" s="1312"/>
      <c r="AJ246" s="1312"/>
      <c r="AK246" s="1312"/>
      <c r="AL246" s="1312"/>
      <c r="AM246" s="1312"/>
      <c r="AN246" s="2084"/>
      <c r="AO246" s="2084"/>
      <c r="AP246" s="1312"/>
      <c r="AQ246" s="1312"/>
      <c r="AR246" s="1312"/>
      <c r="AS246" s="1312"/>
      <c r="AT246" s="1312"/>
      <c r="AU246" s="1312"/>
      <c r="AV246" s="1312"/>
      <c r="AW246" s="1312"/>
    </row>
    <row r="247" spans="1:49" ht="16.5" hidden="1" thickBot="1">
      <c r="A247" s="2081" t="s">
        <v>682</v>
      </c>
      <c r="B247" s="208" t="s">
        <v>683</v>
      </c>
      <c r="C247" s="1292">
        <f t="shared" si="59"/>
        <v>0</v>
      </c>
      <c r="D247" s="1292">
        <f t="shared" si="63"/>
        <v>0</v>
      </c>
      <c r="E247" s="1292">
        <f t="shared" si="64"/>
        <v>0</v>
      </c>
      <c r="F247" s="2091"/>
      <c r="G247" s="1334"/>
      <c r="H247" s="1334"/>
      <c r="I247" s="1351" t="e">
        <f t="shared" si="60"/>
        <v>#DIV/0!</v>
      </c>
      <c r="J247" s="1352" t="e">
        <f t="shared" si="61"/>
        <v>#DIV/0!</v>
      </c>
      <c r="K247" s="1352" t="e">
        <f t="shared" si="62"/>
        <v>#DIV/0!</v>
      </c>
      <c r="L247" s="1312"/>
      <c r="M247" s="1312"/>
      <c r="N247" s="1312"/>
      <c r="O247" s="1312"/>
      <c r="P247" s="1312"/>
      <c r="Q247" s="1312"/>
      <c r="R247" s="1312"/>
      <c r="S247" s="1312"/>
      <c r="T247" s="1312"/>
      <c r="U247" s="1312"/>
      <c r="V247" s="1312"/>
      <c r="W247" s="1312"/>
      <c r="X247" s="1312"/>
      <c r="Y247" s="1312"/>
      <c r="Z247" s="2084"/>
      <c r="AA247" s="2084"/>
      <c r="AB247" s="1312"/>
      <c r="AC247" s="1312"/>
      <c r="AD247" s="1312"/>
      <c r="AE247" s="1312"/>
      <c r="AF247" s="1312"/>
      <c r="AG247" s="1312"/>
      <c r="AH247" s="1312"/>
      <c r="AI247" s="1312"/>
      <c r="AJ247" s="1312"/>
      <c r="AK247" s="1312"/>
      <c r="AL247" s="1312"/>
      <c r="AM247" s="1312"/>
      <c r="AN247" s="2084"/>
      <c r="AO247" s="2084"/>
      <c r="AP247" s="1312"/>
      <c r="AQ247" s="1312"/>
      <c r="AR247" s="1312"/>
      <c r="AS247" s="1312"/>
      <c r="AT247" s="1312"/>
      <c r="AU247" s="1312"/>
      <c r="AV247" s="1312"/>
      <c r="AW247" s="1312"/>
    </row>
    <row r="248" spans="1:49" ht="16.5" hidden="1" thickBot="1">
      <c r="A248" s="2081" t="s">
        <v>446</v>
      </c>
      <c r="B248" s="208" t="s">
        <v>149</v>
      </c>
      <c r="C248" s="1292">
        <f t="shared" si="59"/>
        <v>0</v>
      </c>
      <c r="D248" s="1292">
        <f t="shared" si="63"/>
        <v>0</v>
      </c>
      <c r="E248" s="1292">
        <f t="shared" si="64"/>
        <v>0</v>
      </c>
      <c r="F248" s="2091"/>
      <c r="G248" s="1334"/>
      <c r="H248" s="1334"/>
      <c r="I248" s="1351" t="e">
        <f t="shared" si="60"/>
        <v>#DIV/0!</v>
      </c>
      <c r="J248" s="1352" t="e">
        <f t="shared" si="61"/>
        <v>#DIV/0!</v>
      </c>
      <c r="K248" s="1352" t="e">
        <f t="shared" si="62"/>
        <v>#DIV/0!</v>
      </c>
      <c r="L248" s="1312"/>
      <c r="M248" s="1312"/>
      <c r="N248" s="1312"/>
      <c r="O248" s="1312"/>
      <c r="P248" s="1312"/>
      <c r="Q248" s="1312"/>
      <c r="R248" s="1312"/>
      <c r="S248" s="1312"/>
      <c r="T248" s="1312"/>
      <c r="U248" s="1312"/>
      <c r="V248" s="1312"/>
      <c r="W248" s="1312"/>
      <c r="X248" s="1312"/>
      <c r="Y248" s="1312"/>
      <c r="Z248" s="2084"/>
      <c r="AA248" s="2084"/>
      <c r="AB248" s="1312"/>
      <c r="AC248" s="1312"/>
      <c r="AD248" s="1312"/>
      <c r="AE248" s="1312"/>
      <c r="AF248" s="1312"/>
      <c r="AG248" s="1312"/>
      <c r="AH248" s="1312"/>
      <c r="AI248" s="1312"/>
      <c r="AJ248" s="1312"/>
      <c r="AK248" s="1312"/>
      <c r="AL248" s="1312"/>
      <c r="AM248" s="1312"/>
      <c r="AN248" s="2084"/>
      <c r="AO248" s="2084"/>
      <c r="AP248" s="1312"/>
      <c r="AQ248" s="1312"/>
      <c r="AR248" s="1312"/>
      <c r="AS248" s="1312"/>
      <c r="AT248" s="1312"/>
      <c r="AU248" s="1312"/>
      <c r="AV248" s="1312"/>
      <c r="AW248" s="1312"/>
    </row>
    <row r="249" spans="1:49" ht="16.5" hidden="1" thickBot="1">
      <c r="A249" s="2081" t="s">
        <v>447</v>
      </c>
      <c r="B249" s="208" t="s">
        <v>684</v>
      </c>
      <c r="C249" s="1292">
        <f t="shared" si="59"/>
        <v>0</v>
      </c>
      <c r="D249" s="1292">
        <f t="shared" si="63"/>
        <v>0</v>
      </c>
      <c r="E249" s="1292">
        <f t="shared" si="64"/>
        <v>0</v>
      </c>
      <c r="F249" s="2091"/>
      <c r="G249" s="1334"/>
      <c r="H249" s="1334"/>
      <c r="I249" s="1351" t="e">
        <f t="shared" si="60"/>
        <v>#DIV/0!</v>
      </c>
      <c r="J249" s="1352" t="e">
        <f t="shared" si="61"/>
        <v>#DIV/0!</v>
      </c>
      <c r="K249" s="1352" t="e">
        <f t="shared" si="62"/>
        <v>#DIV/0!</v>
      </c>
      <c r="L249" s="1312"/>
      <c r="M249" s="1312"/>
      <c r="N249" s="1312"/>
      <c r="O249" s="1312"/>
      <c r="P249" s="1312"/>
      <c r="Q249" s="1312"/>
      <c r="R249" s="1312"/>
      <c r="S249" s="1312"/>
      <c r="T249" s="1312"/>
      <c r="U249" s="1312"/>
      <c r="V249" s="1312"/>
      <c r="W249" s="1312"/>
      <c r="X249" s="1312"/>
      <c r="Y249" s="1312"/>
      <c r="Z249" s="2084"/>
      <c r="AA249" s="2084"/>
      <c r="AB249" s="1312"/>
      <c r="AC249" s="1312"/>
      <c r="AD249" s="1312"/>
      <c r="AE249" s="1312"/>
      <c r="AF249" s="1312"/>
      <c r="AG249" s="1312"/>
      <c r="AH249" s="1312"/>
      <c r="AI249" s="1312"/>
      <c r="AJ249" s="1312"/>
      <c r="AK249" s="1312"/>
      <c r="AL249" s="1312"/>
      <c r="AM249" s="1312"/>
      <c r="AN249" s="2084"/>
      <c r="AO249" s="2084"/>
      <c r="AP249" s="1312"/>
      <c r="AQ249" s="1312"/>
      <c r="AR249" s="1312"/>
      <c r="AS249" s="1312"/>
      <c r="AT249" s="1312"/>
      <c r="AU249" s="1312"/>
      <c r="AV249" s="1312"/>
      <c r="AW249" s="1312"/>
    </row>
    <row r="250" spans="1:49" ht="16.5" hidden="1" thickBot="1">
      <c r="A250" s="2081" t="s">
        <v>448</v>
      </c>
      <c r="B250" s="208" t="s">
        <v>685</v>
      </c>
      <c r="C250" s="1292">
        <f t="shared" si="59"/>
        <v>0</v>
      </c>
      <c r="D250" s="1292">
        <f t="shared" si="63"/>
        <v>0</v>
      </c>
      <c r="E250" s="1292">
        <f t="shared" si="64"/>
        <v>0</v>
      </c>
      <c r="F250" s="2091"/>
      <c r="G250" s="1334"/>
      <c r="H250" s="1334"/>
      <c r="I250" s="1351" t="e">
        <f t="shared" si="60"/>
        <v>#DIV/0!</v>
      </c>
      <c r="J250" s="1352" t="e">
        <f t="shared" si="61"/>
        <v>#DIV/0!</v>
      </c>
      <c r="K250" s="1352" t="e">
        <f t="shared" si="62"/>
        <v>#DIV/0!</v>
      </c>
      <c r="L250" s="1312"/>
      <c r="M250" s="1312"/>
      <c r="N250" s="1312"/>
      <c r="O250" s="1312"/>
      <c r="P250" s="1312"/>
      <c r="Q250" s="1312"/>
      <c r="R250" s="1312"/>
      <c r="S250" s="1312"/>
      <c r="T250" s="1312"/>
      <c r="U250" s="1312"/>
      <c r="V250" s="1312"/>
      <c r="W250" s="1312"/>
      <c r="X250" s="1312"/>
      <c r="Y250" s="1312"/>
      <c r="Z250" s="2084"/>
      <c r="AA250" s="2084"/>
      <c r="AB250" s="1312"/>
      <c r="AC250" s="1312"/>
      <c r="AD250" s="1312"/>
      <c r="AE250" s="1312"/>
      <c r="AF250" s="1312"/>
      <c r="AG250" s="1312"/>
      <c r="AH250" s="1312"/>
      <c r="AI250" s="1312"/>
      <c r="AJ250" s="1312"/>
      <c r="AK250" s="1312"/>
      <c r="AL250" s="1312"/>
      <c r="AM250" s="1312"/>
      <c r="AN250" s="2084"/>
      <c r="AO250" s="2084"/>
      <c r="AP250" s="1312"/>
      <c r="AQ250" s="1312"/>
      <c r="AR250" s="1312"/>
      <c r="AS250" s="1312"/>
      <c r="AT250" s="1312"/>
      <c r="AU250" s="1312"/>
      <c r="AV250" s="1312"/>
      <c r="AW250" s="1312"/>
    </row>
    <row r="251" spans="1:49" ht="16.5" hidden="1" thickBot="1">
      <c r="A251" s="2081" t="s">
        <v>449</v>
      </c>
      <c r="B251" s="208" t="s">
        <v>686</v>
      </c>
      <c r="C251" s="1292">
        <f t="shared" si="59"/>
        <v>0</v>
      </c>
      <c r="D251" s="1292">
        <f t="shared" si="63"/>
        <v>0</v>
      </c>
      <c r="E251" s="1292">
        <f t="shared" si="64"/>
        <v>0</v>
      </c>
      <c r="F251" s="2091"/>
      <c r="G251" s="1334"/>
      <c r="H251" s="1334"/>
      <c r="I251" s="1351" t="e">
        <f t="shared" si="60"/>
        <v>#DIV/0!</v>
      </c>
      <c r="J251" s="1352" t="e">
        <f t="shared" si="61"/>
        <v>#DIV/0!</v>
      </c>
      <c r="K251" s="1352" t="e">
        <f t="shared" si="62"/>
        <v>#DIV/0!</v>
      </c>
      <c r="L251" s="1312"/>
      <c r="M251" s="1312"/>
      <c r="N251" s="1312"/>
      <c r="O251" s="1312"/>
      <c r="P251" s="1312"/>
      <c r="Q251" s="1312"/>
      <c r="R251" s="1312"/>
      <c r="S251" s="1312"/>
      <c r="T251" s="1312"/>
      <c r="U251" s="1312"/>
      <c r="V251" s="1312"/>
      <c r="W251" s="1312"/>
      <c r="X251" s="1312"/>
      <c r="Y251" s="1312"/>
      <c r="Z251" s="2084"/>
      <c r="AA251" s="2084"/>
      <c r="AB251" s="1312"/>
      <c r="AC251" s="1312"/>
      <c r="AD251" s="1312"/>
      <c r="AE251" s="1312"/>
      <c r="AF251" s="1312"/>
      <c r="AG251" s="1312"/>
      <c r="AH251" s="1312"/>
      <c r="AI251" s="1312"/>
      <c r="AJ251" s="1312"/>
      <c r="AK251" s="1312"/>
      <c r="AL251" s="1312"/>
      <c r="AM251" s="1312"/>
      <c r="AN251" s="2084"/>
      <c r="AO251" s="2084"/>
      <c r="AP251" s="1312"/>
      <c r="AQ251" s="1312"/>
      <c r="AR251" s="1312"/>
      <c r="AS251" s="1312"/>
      <c r="AT251" s="1312"/>
      <c r="AU251" s="1312"/>
      <c r="AV251" s="1312"/>
      <c r="AW251" s="1312"/>
    </row>
    <row r="252" spans="1:49" ht="16.5" hidden="1" thickBot="1">
      <c r="A252" s="2081" t="s">
        <v>450</v>
      </c>
      <c r="B252" s="208" t="s">
        <v>687</v>
      </c>
      <c r="C252" s="1292">
        <f t="shared" si="59"/>
        <v>0</v>
      </c>
      <c r="D252" s="1292">
        <f t="shared" si="63"/>
        <v>0</v>
      </c>
      <c r="E252" s="1292">
        <f t="shared" si="64"/>
        <v>0</v>
      </c>
      <c r="F252" s="2091"/>
      <c r="G252" s="1334"/>
      <c r="H252" s="1334"/>
      <c r="I252" s="1351" t="e">
        <f t="shared" si="60"/>
        <v>#DIV/0!</v>
      </c>
      <c r="J252" s="1352" t="e">
        <f t="shared" si="61"/>
        <v>#DIV/0!</v>
      </c>
      <c r="K252" s="1352" t="e">
        <f t="shared" si="62"/>
        <v>#DIV/0!</v>
      </c>
      <c r="L252" s="1312"/>
      <c r="M252" s="1312"/>
      <c r="N252" s="1312"/>
      <c r="O252" s="1312"/>
      <c r="P252" s="1312"/>
      <c r="Q252" s="1312"/>
      <c r="R252" s="1312"/>
      <c r="S252" s="1312"/>
      <c r="T252" s="1312"/>
      <c r="U252" s="1312"/>
      <c r="V252" s="1312"/>
      <c r="W252" s="1312"/>
      <c r="X252" s="1312"/>
      <c r="Y252" s="1312"/>
      <c r="Z252" s="2084"/>
      <c r="AA252" s="2084"/>
      <c r="AB252" s="1312"/>
      <c r="AC252" s="1312"/>
      <c r="AD252" s="1312"/>
      <c r="AE252" s="1312"/>
      <c r="AF252" s="1312"/>
      <c r="AG252" s="1312"/>
      <c r="AH252" s="1312"/>
      <c r="AI252" s="1312"/>
      <c r="AJ252" s="1312"/>
      <c r="AK252" s="1312"/>
      <c r="AL252" s="1312"/>
      <c r="AM252" s="1312"/>
      <c r="AN252" s="2084"/>
      <c r="AO252" s="2084"/>
      <c r="AP252" s="1312"/>
      <c r="AQ252" s="1312"/>
      <c r="AR252" s="1312"/>
      <c r="AS252" s="1312"/>
      <c r="AT252" s="1312"/>
      <c r="AU252" s="1312"/>
      <c r="AV252" s="1312"/>
      <c r="AW252" s="1312"/>
    </row>
    <row r="253" spans="1:49" ht="16.5" hidden="1" thickBot="1">
      <c r="A253" s="2081" t="s">
        <v>451</v>
      </c>
      <c r="B253" s="208" t="s">
        <v>688</v>
      </c>
      <c r="C253" s="1292">
        <f t="shared" si="59"/>
        <v>0</v>
      </c>
      <c r="D253" s="1292">
        <f t="shared" si="63"/>
        <v>0</v>
      </c>
      <c r="E253" s="1292">
        <f t="shared" si="64"/>
        <v>0</v>
      </c>
      <c r="F253" s="2091"/>
      <c r="G253" s="1334"/>
      <c r="H253" s="1334"/>
      <c r="I253" s="1351" t="e">
        <f t="shared" si="60"/>
        <v>#DIV/0!</v>
      </c>
      <c r="J253" s="1352" t="e">
        <f t="shared" si="61"/>
        <v>#DIV/0!</v>
      </c>
      <c r="K253" s="1352" t="e">
        <f t="shared" si="62"/>
        <v>#DIV/0!</v>
      </c>
      <c r="L253" s="1312"/>
      <c r="M253" s="1312"/>
      <c r="N253" s="1312"/>
      <c r="O253" s="1312"/>
      <c r="P253" s="1312"/>
      <c r="Q253" s="1312"/>
      <c r="R253" s="1312"/>
      <c r="S253" s="1312"/>
      <c r="T253" s="1312"/>
      <c r="U253" s="1312"/>
      <c r="V253" s="1312"/>
      <c r="W253" s="1312"/>
      <c r="X253" s="1312"/>
      <c r="Y253" s="1312"/>
      <c r="Z253" s="2084"/>
      <c r="AA253" s="2084"/>
      <c r="AB253" s="1312"/>
      <c r="AC253" s="1312"/>
      <c r="AD253" s="1312"/>
      <c r="AE253" s="1312"/>
      <c r="AF253" s="1312"/>
      <c r="AG253" s="1312"/>
      <c r="AH253" s="1312"/>
      <c r="AI253" s="1312"/>
      <c r="AJ253" s="1312"/>
      <c r="AK253" s="1312"/>
      <c r="AL253" s="1312"/>
      <c r="AM253" s="1312"/>
      <c r="AN253" s="2084"/>
      <c r="AO253" s="2084"/>
      <c r="AP253" s="1312"/>
      <c r="AQ253" s="1312"/>
      <c r="AR253" s="1312"/>
      <c r="AS253" s="1312"/>
      <c r="AT253" s="1312"/>
      <c r="AU253" s="1312"/>
      <c r="AV253" s="1312"/>
      <c r="AW253" s="1312"/>
    </row>
    <row r="254" spans="1:49" ht="16.5" hidden="1" thickBot="1">
      <c r="A254" s="2081" t="s">
        <v>452</v>
      </c>
      <c r="B254" s="208" t="s">
        <v>689</v>
      </c>
      <c r="C254" s="1292">
        <f t="shared" si="59"/>
        <v>0</v>
      </c>
      <c r="D254" s="1292">
        <f t="shared" si="63"/>
        <v>0</v>
      </c>
      <c r="E254" s="1292">
        <f t="shared" si="64"/>
        <v>0</v>
      </c>
      <c r="F254" s="2091"/>
      <c r="G254" s="1334"/>
      <c r="H254" s="1334"/>
      <c r="I254" s="1351" t="e">
        <f t="shared" si="60"/>
        <v>#DIV/0!</v>
      </c>
      <c r="J254" s="1352" t="e">
        <f t="shared" si="61"/>
        <v>#DIV/0!</v>
      </c>
      <c r="K254" s="1352" t="e">
        <f t="shared" si="62"/>
        <v>#DIV/0!</v>
      </c>
      <c r="L254" s="1312"/>
      <c r="M254" s="1312"/>
      <c r="N254" s="1312"/>
      <c r="O254" s="1312"/>
      <c r="P254" s="1312"/>
      <c r="Q254" s="1312"/>
      <c r="R254" s="1312"/>
      <c r="S254" s="1312"/>
      <c r="T254" s="1312"/>
      <c r="U254" s="1312"/>
      <c r="V254" s="1312"/>
      <c r="W254" s="1312"/>
      <c r="X254" s="1312"/>
      <c r="Y254" s="1312"/>
      <c r="Z254" s="2084"/>
      <c r="AA254" s="2084"/>
      <c r="AB254" s="1312"/>
      <c r="AC254" s="1312"/>
      <c r="AD254" s="1312"/>
      <c r="AE254" s="1312"/>
      <c r="AF254" s="1312"/>
      <c r="AG254" s="1312"/>
      <c r="AH254" s="1312"/>
      <c r="AI254" s="1312"/>
      <c r="AJ254" s="1312"/>
      <c r="AK254" s="1312"/>
      <c r="AL254" s="1312"/>
      <c r="AM254" s="1312"/>
      <c r="AN254" s="2084"/>
      <c r="AO254" s="2084"/>
      <c r="AP254" s="1312"/>
      <c r="AQ254" s="1312"/>
      <c r="AR254" s="1312"/>
      <c r="AS254" s="1312"/>
      <c r="AT254" s="1312"/>
      <c r="AU254" s="1312"/>
      <c r="AV254" s="1312"/>
      <c r="AW254" s="1312"/>
    </row>
    <row r="255" spans="1:49" ht="16.5" hidden="1" thickBot="1">
      <c r="A255" s="2081" t="s">
        <v>453</v>
      </c>
      <c r="B255" s="208" t="s">
        <v>690</v>
      </c>
      <c r="C255" s="1292">
        <f t="shared" si="59"/>
        <v>0</v>
      </c>
      <c r="D255" s="1292">
        <f t="shared" si="63"/>
        <v>0</v>
      </c>
      <c r="E255" s="1292">
        <f t="shared" si="64"/>
        <v>0</v>
      </c>
      <c r="F255" s="2091"/>
      <c r="G255" s="1334"/>
      <c r="H255" s="1334"/>
      <c r="I255" s="1351" t="e">
        <f t="shared" si="60"/>
        <v>#DIV/0!</v>
      </c>
      <c r="J255" s="1352" t="e">
        <f t="shared" si="61"/>
        <v>#DIV/0!</v>
      </c>
      <c r="K255" s="1352" t="e">
        <f t="shared" si="62"/>
        <v>#DIV/0!</v>
      </c>
      <c r="L255" s="1312"/>
      <c r="M255" s="1312"/>
      <c r="N255" s="1312"/>
      <c r="O255" s="1312"/>
      <c r="P255" s="1312"/>
      <c r="Q255" s="1312"/>
      <c r="R255" s="1312"/>
      <c r="S255" s="1312"/>
      <c r="T255" s="1312"/>
      <c r="U255" s="1312"/>
      <c r="V255" s="1312"/>
      <c r="W255" s="1312"/>
      <c r="X255" s="1312"/>
      <c r="Y255" s="1312"/>
      <c r="Z255" s="2084"/>
      <c r="AA255" s="2084"/>
      <c r="AB255" s="1312"/>
      <c r="AC255" s="1312"/>
      <c r="AD255" s="1312"/>
      <c r="AE255" s="1312"/>
      <c r="AF255" s="1312"/>
      <c r="AG255" s="1312"/>
      <c r="AH255" s="1312"/>
      <c r="AI255" s="1312"/>
      <c r="AJ255" s="1312"/>
      <c r="AK255" s="1312"/>
      <c r="AL255" s="1312"/>
      <c r="AM255" s="1312"/>
      <c r="AN255" s="2084"/>
      <c r="AO255" s="2084"/>
      <c r="AP255" s="1312"/>
      <c r="AQ255" s="1312"/>
      <c r="AR255" s="1312"/>
      <c r="AS255" s="1312"/>
      <c r="AT255" s="1312"/>
      <c r="AU255" s="1312"/>
      <c r="AV255" s="1312"/>
      <c r="AW255" s="1312"/>
    </row>
    <row r="256" spans="1:49" ht="16.5" hidden="1" thickBot="1">
      <c r="A256" s="2081" t="s">
        <v>454</v>
      </c>
      <c r="B256" s="208" t="s">
        <v>691</v>
      </c>
      <c r="C256" s="1292">
        <f t="shared" si="59"/>
        <v>0</v>
      </c>
      <c r="D256" s="1292">
        <f t="shared" si="63"/>
        <v>0</v>
      </c>
      <c r="E256" s="1292">
        <f t="shared" si="64"/>
        <v>0</v>
      </c>
      <c r="F256" s="2091"/>
      <c r="G256" s="1334"/>
      <c r="H256" s="1334"/>
      <c r="I256" s="1351" t="e">
        <f t="shared" si="60"/>
        <v>#DIV/0!</v>
      </c>
      <c r="J256" s="1352" t="e">
        <f t="shared" si="61"/>
        <v>#DIV/0!</v>
      </c>
      <c r="K256" s="1352" t="e">
        <f t="shared" si="62"/>
        <v>#DIV/0!</v>
      </c>
      <c r="L256" s="1312"/>
      <c r="M256" s="1312"/>
      <c r="N256" s="1312"/>
      <c r="O256" s="1312"/>
      <c r="P256" s="1312"/>
      <c r="Q256" s="1312"/>
      <c r="R256" s="1312"/>
      <c r="S256" s="1312"/>
      <c r="T256" s="1312"/>
      <c r="U256" s="1312"/>
      <c r="V256" s="1312"/>
      <c r="W256" s="1312"/>
      <c r="X256" s="1312"/>
      <c r="Y256" s="1312"/>
      <c r="Z256" s="2084"/>
      <c r="AA256" s="2084"/>
      <c r="AB256" s="1312"/>
      <c r="AC256" s="1312"/>
      <c r="AD256" s="1312"/>
      <c r="AE256" s="1312"/>
      <c r="AF256" s="1312"/>
      <c r="AG256" s="1312"/>
      <c r="AH256" s="1312"/>
      <c r="AI256" s="1312"/>
      <c r="AJ256" s="1312"/>
      <c r="AK256" s="1312"/>
      <c r="AL256" s="1312"/>
      <c r="AM256" s="1312"/>
      <c r="AN256" s="2084"/>
      <c r="AO256" s="2084"/>
      <c r="AP256" s="1312"/>
      <c r="AQ256" s="1312"/>
      <c r="AR256" s="1312"/>
      <c r="AS256" s="1312"/>
      <c r="AT256" s="1312"/>
      <c r="AU256" s="1312"/>
      <c r="AV256" s="1312"/>
      <c r="AW256" s="1312"/>
    </row>
    <row r="257" spans="1:49" ht="48" hidden="1" thickBot="1">
      <c r="A257" s="2080">
        <v>7</v>
      </c>
      <c r="B257" s="210" t="s">
        <v>692</v>
      </c>
      <c r="C257" s="1292">
        <f t="shared" si="59"/>
        <v>8</v>
      </c>
      <c r="D257" s="1292">
        <f t="shared" si="63"/>
        <v>0</v>
      </c>
      <c r="E257" s="1292">
        <f t="shared" si="64"/>
        <v>8</v>
      </c>
      <c r="F257" s="2091"/>
      <c r="G257" s="1334"/>
      <c r="H257" s="1334"/>
      <c r="I257" s="1351">
        <f t="shared" si="60"/>
        <v>1</v>
      </c>
      <c r="J257" s="1352">
        <f t="shared" si="61"/>
        <v>0</v>
      </c>
      <c r="K257" s="1352">
        <f t="shared" si="62"/>
        <v>1</v>
      </c>
      <c r="L257" s="1316">
        <v>0</v>
      </c>
      <c r="M257" s="1316">
        <v>0</v>
      </c>
      <c r="N257" s="1316">
        <v>0</v>
      </c>
      <c r="O257" s="1316">
        <v>0</v>
      </c>
      <c r="P257" s="1316">
        <v>0</v>
      </c>
      <c r="Q257" s="1316">
        <v>0</v>
      </c>
      <c r="R257" s="1316">
        <v>0</v>
      </c>
      <c r="S257" s="1316">
        <v>0</v>
      </c>
      <c r="T257" s="1316">
        <v>0</v>
      </c>
      <c r="U257" s="1316">
        <v>0</v>
      </c>
      <c r="V257" s="1316">
        <v>0</v>
      </c>
      <c r="W257" s="1316">
        <v>0</v>
      </c>
      <c r="X257" s="1316">
        <v>0</v>
      </c>
      <c r="Y257" s="1316">
        <v>0</v>
      </c>
      <c r="Z257" s="2085">
        <f>Z258+Z259+Z260+Z261+Z262+Z263+Z264</f>
        <v>0</v>
      </c>
      <c r="AA257" s="2085">
        <f>AA258+AA259+AA260+AA261+AA262+AA263+AA264</f>
        <v>6</v>
      </c>
      <c r="AB257" s="1316">
        <v>0</v>
      </c>
      <c r="AC257" s="1316">
        <v>0</v>
      </c>
      <c r="AD257" s="1316">
        <v>0</v>
      </c>
      <c r="AE257" s="1316">
        <v>0</v>
      </c>
      <c r="AF257" s="1316">
        <v>0</v>
      </c>
      <c r="AG257" s="1316">
        <v>0</v>
      </c>
      <c r="AH257" s="1316">
        <v>0</v>
      </c>
      <c r="AI257" s="1316">
        <v>0</v>
      </c>
      <c r="AJ257" s="1316">
        <v>0</v>
      </c>
      <c r="AK257" s="1316">
        <v>0</v>
      </c>
      <c r="AL257" s="1316">
        <v>0</v>
      </c>
      <c r="AM257" s="1316">
        <v>0</v>
      </c>
      <c r="AN257" s="2085">
        <f>AN258+AN259+AN260+AN261+AN262+AN263+AN264</f>
        <v>0</v>
      </c>
      <c r="AO257" s="2085">
        <f>AO258+AO259+AO260+AO261+AO262+AO263+AO264</f>
        <v>2</v>
      </c>
      <c r="AP257" s="1316">
        <v>0</v>
      </c>
      <c r="AQ257" s="1316">
        <v>0</v>
      </c>
      <c r="AR257" s="1316">
        <v>0</v>
      </c>
      <c r="AS257" s="1316">
        <v>0</v>
      </c>
      <c r="AT257" s="1316">
        <v>0</v>
      </c>
      <c r="AU257" s="1316">
        <v>0</v>
      </c>
      <c r="AV257" s="1316">
        <v>0</v>
      </c>
      <c r="AW257" s="1316">
        <v>0</v>
      </c>
    </row>
    <row r="258" spans="1:49" ht="16.5" hidden="1" thickBot="1">
      <c r="A258" s="2081" t="s">
        <v>460</v>
      </c>
      <c r="B258" s="208" t="s">
        <v>511</v>
      </c>
      <c r="C258" s="1292">
        <f t="shared" si="59"/>
        <v>2</v>
      </c>
      <c r="D258" s="1292">
        <f t="shared" si="63"/>
        <v>0</v>
      </c>
      <c r="E258" s="1292">
        <f t="shared" si="64"/>
        <v>2</v>
      </c>
      <c r="F258" s="2091"/>
      <c r="G258" s="1334"/>
      <c r="H258" s="1334"/>
      <c r="I258" s="1351">
        <f t="shared" si="60"/>
        <v>1</v>
      </c>
      <c r="J258" s="1352">
        <f t="shared" si="61"/>
        <v>0</v>
      </c>
      <c r="K258" s="1352">
        <f t="shared" si="62"/>
        <v>1</v>
      </c>
      <c r="L258" s="1312"/>
      <c r="M258" s="1312"/>
      <c r="N258" s="1312"/>
      <c r="O258" s="1312"/>
      <c r="P258" s="1312"/>
      <c r="Q258" s="1312"/>
      <c r="R258" s="1312"/>
      <c r="S258" s="1312"/>
      <c r="T258" s="1312"/>
      <c r="U258" s="1312"/>
      <c r="V258" s="1312"/>
      <c r="W258" s="1312"/>
      <c r="X258" s="1312"/>
      <c r="Y258" s="1312"/>
      <c r="Z258" s="2084"/>
      <c r="AA258" s="2084"/>
      <c r="AB258" s="1312"/>
      <c r="AC258" s="1312"/>
      <c r="AD258" s="1312"/>
      <c r="AE258" s="1312"/>
      <c r="AF258" s="1312"/>
      <c r="AG258" s="1312"/>
      <c r="AH258" s="1312"/>
      <c r="AI258" s="1312"/>
      <c r="AJ258" s="1312"/>
      <c r="AK258" s="1312"/>
      <c r="AL258" s="1312"/>
      <c r="AM258" s="1312"/>
      <c r="AN258" s="2084"/>
      <c r="AO258" s="2084">
        <v>2</v>
      </c>
      <c r="AP258" s="1312"/>
      <c r="AQ258" s="1312"/>
      <c r="AR258" s="1312"/>
      <c r="AS258" s="1312"/>
      <c r="AT258" s="1312"/>
      <c r="AU258" s="1312"/>
      <c r="AV258" s="1312"/>
      <c r="AW258" s="1312"/>
    </row>
    <row r="259" spans="1:49" ht="16.5" hidden="1" thickBot="1">
      <c r="A259" s="2081" t="s">
        <v>461</v>
      </c>
      <c r="B259" s="208" t="s">
        <v>513</v>
      </c>
      <c r="C259" s="1292">
        <f t="shared" si="59"/>
        <v>0</v>
      </c>
      <c r="D259" s="1292">
        <f t="shared" si="63"/>
        <v>0</v>
      </c>
      <c r="E259" s="1292">
        <f t="shared" si="64"/>
        <v>0</v>
      </c>
      <c r="F259" s="2091"/>
      <c r="G259" s="1334"/>
      <c r="H259" s="1334"/>
      <c r="I259" s="1351" t="e">
        <f t="shared" si="60"/>
        <v>#DIV/0!</v>
      </c>
      <c r="J259" s="1352" t="e">
        <f t="shared" si="61"/>
        <v>#DIV/0!</v>
      </c>
      <c r="K259" s="1352" t="e">
        <f t="shared" si="62"/>
        <v>#DIV/0!</v>
      </c>
      <c r="L259" s="1312"/>
      <c r="M259" s="1312"/>
      <c r="N259" s="1312"/>
      <c r="O259" s="1312"/>
      <c r="P259" s="1312"/>
      <c r="Q259" s="1312"/>
      <c r="R259" s="1312"/>
      <c r="S259" s="1312"/>
      <c r="T259" s="1312"/>
      <c r="U259" s="1312"/>
      <c r="V259" s="1312"/>
      <c r="W259" s="1312"/>
      <c r="X259" s="1312"/>
      <c r="Y259" s="1312"/>
      <c r="Z259" s="2084"/>
      <c r="AA259" s="2084"/>
      <c r="AB259" s="1312"/>
      <c r="AC259" s="1312"/>
      <c r="AD259" s="1312"/>
      <c r="AE259" s="1312"/>
      <c r="AF259" s="1312"/>
      <c r="AG259" s="1312"/>
      <c r="AH259" s="1312"/>
      <c r="AI259" s="1312"/>
      <c r="AJ259" s="1312"/>
      <c r="AK259" s="1312"/>
      <c r="AL259" s="1312"/>
      <c r="AM259" s="1312"/>
      <c r="AN259" s="2084"/>
      <c r="AO259" s="2084"/>
      <c r="AP259" s="1312"/>
      <c r="AQ259" s="1312"/>
      <c r="AR259" s="1312"/>
      <c r="AS259" s="1312"/>
      <c r="AT259" s="1312"/>
      <c r="AU259" s="1312"/>
      <c r="AV259" s="1312"/>
      <c r="AW259" s="1312"/>
    </row>
    <row r="260" spans="1:49" ht="16.5" hidden="1" thickBot="1">
      <c r="A260" s="2081" t="s">
        <v>462</v>
      </c>
      <c r="B260" s="208" t="s">
        <v>515</v>
      </c>
      <c r="C260" s="1292">
        <f t="shared" si="59"/>
        <v>0</v>
      </c>
      <c r="D260" s="1292">
        <f t="shared" si="63"/>
        <v>0</v>
      </c>
      <c r="E260" s="1292">
        <f t="shared" si="64"/>
        <v>0</v>
      </c>
      <c r="F260" s="2091"/>
      <c r="G260" s="1334"/>
      <c r="H260" s="1334"/>
      <c r="I260" s="1351" t="e">
        <f t="shared" si="60"/>
        <v>#DIV/0!</v>
      </c>
      <c r="J260" s="1352" t="e">
        <f t="shared" si="61"/>
        <v>#DIV/0!</v>
      </c>
      <c r="K260" s="1352" t="e">
        <f t="shared" si="62"/>
        <v>#DIV/0!</v>
      </c>
      <c r="L260" s="1312"/>
      <c r="M260" s="1312"/>
      <c r="N260" s="1312"/>
      <c r="O260" s="1312"/>
      <c r="P260" s="1312"/>
      <c r="Q260" s="1312"/>
      <c r="R260" s="1312"/>
      <c r="S260" s="1312"/>
      <c r="T260" s="1312"/>
      <c r="U260" s="1312"/>
      <c r="V260" s="1312"/>
      <c r="W260" s="1312"/>
      <c r="X260" s="1312"/>
      <c r="Y260" s="1312"/>
      <c r="Z260" s="2084"/>
      <c r="AA260" s="2084"/>
      <c r="AB260" s="1312"/>
      <c r="AC260" s="1312"/>
      <c r="AD260" s="1312"/>
      <c r="AE260" s="1312"/>
      <c r="AF260" s="1312"/>
      <c r="AG260" s="1312"/>
      <c r="AH260" s="1312"/>
      <c r="AI260" s="1312"/>
      <c r="AJ260" s="1312"/>
      <c r="AK260" s="1312"/>
      <c r="AL260" s="1312"/>
      <c r="AM260" s="1312"/>
      <c r="AN260" s="2084"/>
      <c r="AO260" s="2084"/>
      <c r="AP260" s="1312"/>
      <c r="AQ260" s="1312"/>
      <c r="AR260" s="1312"/>
      <c r="AS260" s="1312"/>
      <c r="AT260" s="1312"/>
      <c r="AU260" s="1312"/>
      <c r="AV260" s="1312"/>
      <c r="AW260" s="1312"/>
    </row>
    <row r="261" spans="1:49" ht="16.5" hidden="1" thickBot="1">
      <c r="A261" s="2081" t="s">
        <v>463</v>
      </c>
      <c r="B261" s="208" t="s">
        <v>517</v>
      </c>
      <c r="C261" s="1292">
        <f t="shared" si="59"/>
        <v>0</v>
      </c>
      <c r="D261" s="1292">
        <f t="shared" si="63"/>
        <v>0</v>
      </c>
      <c r="E261" s="1292">
        <f t="shared" si="64"/>
        <v>0</v>
      </c>
      <c r="F261" s="2091"/>
      <c r="G261" s="1334"/>
      <c r="H261" s="1334"/>
      <c r="I261" s="1351" t="e">
        <f t="shared" si="60"/>
        <v>#DIV/0!</v>
      </c>
      <c r="J261" s="1352" t="e">
        <f t="shared" si="61"/>
        <v>#DIV/0!</v>
      </c>
      <c r="K261" s="1352" t="e">
        <f t="shared" si="62"/>
        <v>#DIV/0!</v>
      </c>
      <c r="L261" s="1312"/>
      <c r="M261" s="1312"/>
      <c r="N261" s="1312"/>
      <c r="O261" s="1312"/>
      <c r="P261" s="1312"/>
      <c r="Q261" s="1312"/>
      <c r="R261" s="1312"/>
      <c r="S261" s="1312"/>
      <c r="T261" s="1312"/>
      <c r="U261" s="1312"/>
      <c r="V261" s="1312"/>
      <c r="W261" s="1312"/>
      <c r="X261" s="1312"/>
      <c r="Y261" s="1312"/>
      <c r="Z261" s="2084"/>
      <c r="AA261" s="2084"/>
      <c r="AB261" s="1312"/>
      <c r="AC261" s="1312"/>
      <c r="AD261" s="1312"/>
      <c r="AE261" s="1312"/>
      <c r="AF261" s="1312"/>
      <c r="AG261" s="1312"/>
      <c r="AH261" s="1312"/>
      <c r="AI261" s="1312"/>
      <c r="AJ261" s="1312"/>
      <c r="AK261" s="1312"/>
      <c r="AL261" s="1312"/>
      <c r="AM261" s="1312"/>
      <c r="AN261" s="2084"/>
      <c r="AO261" s="2084"/>
      <c r="AP261" s="1312"/>
      <c r="AQ261" s="1312"/>
      <c r="AR261" s="1312"/>
      <c r="AS261" s="1312"/>
      <c r="AT261" s="1312"/>
      <c r="AU261" s="1312"/>
      <c r="AV261" s="1312"/>
      <c r="AW261" s="1312"/>
    </row>
    <row r="262" spans="1:49" ht="16.5" hidden="1" thickBot="1">
      <c r="A262" s="2081" t="s">
        <v>464</v>
      </c>
      <c r="B262" s="208" t="s">
        <v>519</v>
      </c>
      <c r="C262" s="1292">
        <f t="shared" si="59"/>
        <v>0</v>
      </c>
      <c r="D262" s="1292">
        <f t="shared" si="63"/>
        <v>0</v>
      </c>
      <c r="E262" s="1292">
        <f t="shared" si="64"/>
        <v>0</v>
      </c>
      <c r="F262" s="2091"/>
      <c r="G262" s="1334"/>
      <c r="H262" s="1334"/>
      <c r="I262" s="1351" t="e">
        <f t="shared" si="60"/>
        <v>#DIV/0!</v>
      </c>
      <c r="J262" s="1352" t="e">
        <f t="shared" si="61"/>
        <v>#DIV/0!</v>
      </c>
      <c r="K262" s="1352" t="e">
        <f t="shared" si="62"/>
        <v>#DIV/0!</v>
      </c>
      <c r="L262" s="1312"/>
      <c r="M262" s="1312"/>
      <c r="N262" s="1312"/>
      <c r="O262" s="1312"/>
      <c r="P262" s="1312"/>
      <c r="Q262" s="1312"/>
      <c r="R262" s="1312"/>
      <c r="S262" s="1312"/>
      <c r="T262" s="1312"/>
      <c r="U262" s="1312"/>
      <c r="V262" s="1312"/>
      <c r="W262" s="1312"/>
      <c r="X262" s="1312"/>
      <c r="Y262" s="1312"/>
      <c r="Z262" s="2084"/>
      <c r="AA262" s="2084"/>
      <c r="AB262" s="1312"/>
      <c r="AC262" s="1312"/>
      <c r="AD262" s="1312"/>
      <c r="AE262" s="1312"/>
      <c r="AF262" s="1312"/>
      <c r="AG262" s="1312"/>
      <c r="AH262" s="1312"/>
      <c r="AI262" s="1312"/>
      <c r="AJ262" s="1312"/>
      <c r="AK262" s="1312"/>
      <c r="AL262" s="1312"/>
      <c r="AM262" s="1312"/>
      <c r="AN262" s="2084"/>
      <c r="AO262" s="2084"/>
      <c r="AP262" s="1312"/>
      <c r="AQ262" s="1312"/>
      <c r="AR262" s="1312"/>
      <c r="AS262" s="1312"/>
      <c r="AT262" s="1312"/>
      <c r="AU262" s="1312"/>
      <c r="AV262" s="1312"/>
      <c r="AW262" s="1312"/>
    </row>
    <row r="263" spans="1:49" ht="16.5" hidden="1" thickBot="1">
      <c r="A263" s="2081" t="s">
        <v>465</v>
      </c>
      <c r="B263" s="208" t="s">
        <v>521</v>
      </c>
      <c r="C263" s="1292">
        <f t="shared" ref="C263:C326" si="65">SUM(D263:E263)</f>
        <v>6</v>
      </c>
      <c r="D263" s="1292">
        <f t="shared" si="63"/>
        <v>0</v>
      </c>
      <c r="E263" s="1292">
        <f t="shared" si="64"/>
        <v>6</v>
      </c>
      <c r="F263" s="2091"/>
      <c r="G263" s="1334"/>
      <c r="H263" s="1334"/>
      <c r="I263" s="1351">
        <f t="shared" ref="I263:I326" si="66">SUM(J263:K263)</f>
        <v>1</v>
      </c>
      <c r="J263" s="1352">
        <f t="shared" ref="J263:J326" si="67">D263/C263*100%</f>
        <v>0</v>
      </c>
      <c r="K263" s="1352">
        <f t="shared" ref="K263:K326" si="68">E263/C263*100%</f>
        <v>1</v>
      </c>
      <c r="L263" s="1312"/>
      <c r="M263" s="1312"/>
      <c r="N263" s="1312"/>
      <c r="O263" s="1312"/>
      <c r="P263" s="1312"/>
      <c r="Q263" s="1312"/>
      <c r="R263" s="1312"/>
      <c r="S263" s="1312"/>
      <c r="T263" s="1312"/>
      <c r="U263" s="1312"/>
      <c r="V263" s="1312"/>
      <c r="W263" s="1312"/>
      <c r="X263" s="1312"/>
      <c r="Y263" s="1312"/>
      <c r="Z263" s="2084"/>
      <c r="AA263" s="2084">
        <v>6</v>
      </c>
      <c r="AB263" s="1312"/>
      <c r="AC263" s="1312"/>
      <c r="AD263" s="1312"/>
      <c r="AE263" s="1312"/>
      <c r="AF263" s="1312"/>
      <c r="AG263" s="1312"/>
      <c r="AH263" s="1312"/>
      <c r="AI263" s="1312"/>
      <c r="AJ263" s="1312"/>
      <c r="AK263" s="1312"/>
      <c r="AL263" s="1312"/>
      <c r="AM263" s="1312"/>
      <c r="AN263" s="2084"/>
      <c r="AO263" s="2084"/>
      <c r="AP263" s="1312"/>
      <c r="AQ263" s="1312"/>
      <c r="AR263" s="1312"/>
      <c r="AS263" s="1312"/>
      <c r="AT263" s="1312"/>
      <c r="AU263" s="1312"/>
      <c r="AV263" s="1312"/>
      <c r="AW263" s="1312"/>
    </row>
    <row r="264" spans="1:49" ht="16.5" hidden="1" thickBot="1">
      <c r="A264" s="2081" t="s">
        <v>471</v>
      </c>
      <c r="B264" s="208" t="s">
        <v>523</v>
      </c>
      <c r="C264" s="1292">
        <f t="shared" si="65"/>
        <v>0</v>
      </c>
      <c r="D264" s="1292">
        <f t="shared" si="63"/>
        <v>0</v>
      </c>
      <c r="E264" s="1292">
        <f t="shared" si="64"/>
        <v>0</v>
      </c>
      <c r="F264" s="2091"/>
      <c r="G264" s="1334"/>
      <c r="H264" s="1334"/>
      <c r="I264" s="1351" t="e">
        <f t="shared" si="66"/>
        <v>#DIV/0!</v>
      </c>
      <c r="J264" s="1352" t="e">
        <f t="shared" si="67"/>
        <v>#DIV/0!</v>
      </c>
      <c r="K264" s="1352" t="e">
        <f t="shared" si="68"/>
        <v>#DIV/0!</v>
      </c>
      <c r="L264" s="1312"/>
      <c r="M264" s="1312"/>
      <c r="N264" s="1312"/>
      <c r="O264" s="1312"/>
      <c r="P264" s="1312"/>
      <c r="Q264" s="1312"/>
      <c r="R264" s="1312"/>
      <c r="S264" s="1312"/>
      <c r="T264" s="1312"/>
      <c r="U264" s="1312"/>
      <c r="V264" s="1312"/>
      <c r="W264" s="1312"/>
      <c r="X264" s="1312"/>
      <c r="Y264" s="1312"/>
      <c r="Z264" s="2084"/>
      <c r="AA264" s="2084"/>
      <c r="AB264" s="1312"/>
      <c r="AC264" s="1312"/>
      <c r="AD264" s="1312"/>
      <c r="AE264" s="1312"/>
      <c r="AF264" s="1312"/>
      <c r="AG264" s="1312"/>
      <c r="AH264" s="1312"/>
      <c r="AI264" s="1312"/>
      <c r="AJ264" s="1312"/>
      <c r="AK264" s="1312"/>
      <c r="AL264" s="1312"/>
      <c r="AM264" s="1312"/>
      <c r="AN264" s="2084"/>
      <c r="AO264" s="2084"/>
      <c r="AP264" s="1312"/>
      <c r="AQ264" s="1312"/>
      <c r="AR264" s="1312"/>
      <c r="AS264" s="1312"/>
      <c r="AT264" s="1312"/>
      <c r="AU264" s="1312"/>
      <c r="AV264" s="1312"/>
      <c r="AW264" s="1312"/>
    </row>
    <row r="265" spans="1:49" ht="63.75" hidden="1" thickBot="1">
      <c r="A265" s="2080">
        <v>8</v>
      </c>
      <c r="B265" s="210" t="s">
        <v>693</v>
      </c>
      <c r="C265" s="1292">
        <f t="shared" si="65"/>
        <v>8</v>
      </c>
      <c r="D265" s="1292">
        <f t="shared" ref="D265:D293" si="69">L265+N265+P265+R265+T265+V265+X265+Z265+AB265+AD265+AF265+AH265+AJ265+AL265+AN265+AP265+AR265+AT265+AV265</f>
        <v>0</v>
      </c>
      <c r="E265" s="1292">
        <f t="shared" ref="E265:E293" si="70">M265+O265+Q265+S265+U265+W265+Y265+AA265+AC265+AE265+AG265+AI265+AK265+AM265+AO265+AQ265+AS265+AU265+AW265</f>
        <v>8</v>
      </c>
      <c r="F265" s="2091"/>
      <c r="G265" s="1334"/>
      <c r="H265" s="1334"/>
      <c r="I265" s="1351">
        <f t="shared" si="66"/>
        <v>1</v>
      </c>
      <c r="J265" s="1352">
        <f t="shared" si="67"/>
        <v>0</v>
      </c>
      <c r="K265" s="1352">
        <f t="shared" si="68"/>
        <v>1</v>
      </c>
      <c r="L265" s="1316">
        <v>0</v>
      </c>
      <c r="M265" s="1316">
        <v>0</v>
      </c>
      <c r="N265" s="1316">
        <v>0</v>
      </c>
      <c r="O265" s="1316">
        <v>0</v>
      </c>
      <c r="P265" s="1316">
        <v>0</v>
      </c>
      <c r="Q265" s="1316">
        <v>0</v>
      </c>
      <c r="R265" s="1316">
        <v>0</v>
      </c>
      <c r="S265" s="1316">
        <v>0</v>
      </c>
      <c r="T265" s="1316">
        <v>0</v>
      </c>
      <c r="U265" s="1316">
        <v>0</v>
      </c>
      <c r="V265" s="1316">
        <v>0</v>
      </c>
      <c r="W265" s="1316">
        <v>0</v>
      </c>
      <c r="X265" s="1316">
        <v>0</v>
      </c>
      <c r="Y265" s="1316">
        <v>0</v>
      </c>
      <c r="Z265" s="2085">
        <f>Z266+Z267+Z268+Z269</f>
        <v>0</v>
      </c>
      <c r="AA265" s="2085">
        <f>AA266+AA267+AA268+AA269</f>
        <v>6</v>
      </c>
      <c r="AB265" s="1316">
        <v>0</v>
      </c>
      <c r="AC265" s="1316">
        <v>0</v>
      </c>
      <c r="AD265" s="1316">
        <v>0</v>
      </c>
      <c r="AE265" s="1316">
        <v>0</v>
      </c>
      <c r="AF265" s="1316">
        <v>0</v>
      </c>
      <c r="AG265" s="1316">
        <v>0</v>
      </c>
      <c r="AH265" s="1316">
        <v>0</v>
      </c>
      <c r="AI265" s="1316">
        <v>0</v>
      </c>
      <c r="AJ265" s="1316">
        <v>0</v>
      </c>
      <c r="AK265" s="1316">
        <v>0</v>
      </c>
      <c r="AL265" s="1316">
        <v>0</v>
      </c>
      <c r="AM265" s="1316">
        <v>0</v>
      </c>
      <c r="AN265" s="2085">
        <f>AN266+AN267+AN268+AN269</f>
        <v>0</v>
      </c>
      <c r="AO265" s="2085">
        <f>AO266+AO267+AO268+AO269</f>
        <v>2</v>
      </c>
      <c r="AP265" s="1316">
        <v>0</v>
      </c>
      <c r="AQ265" s="1316">
        <v>0</v>
      </c>
      <c r="AR265" s="1316">
        <v>0</v>
      </c>
      <c r="AS265" s="1316">
        <v>0</v>
      </c>
      <c r="AT265" s="1316">
        <v>0</v>
      </c>
      <c r="AU265" s="1316">
        <v>0</v>
      </c>
      <c r="AV265" s="1316">
        <v>0</v>
      </c>
      <c r="AW265" s="1316">
        <v>0</v>
      </c>
    </row>
    <row r="266" spans="1:49" ht="16.5" hidden="1" thickBot="1">
      <c r="A266" s="2081" t="s">
        <v>484</v>
      </c>
      <c r="B266" s="434" t="s">
        <v>534</v>
      </c>
      <c r="C266" s="1292">
        <f t="shared" si="65"/>
        <v>0</v>
      </c>
      <c r="D266" s="1292">
        <f t="shared" si="69"/>
        <v>0</v>
      </c>
      <c r="E266" s="1292">
        <f t="shared" si="70"/>
        <v>0</v>
      </c>
      <c r="F266" s="2091"/>
      <c r="G266" s="1334"/>
      <c r="H266" s="1334"/>
      <c r="I266" s="1351" t="e">
        <f t="shared" si="66"/>
        <v>#DIV/0!</v>
      </c>
      <c r="J266" s="1352" t="e">
        <f t="shared" si="67"/>
        <v>#DIV/0!</v>
      </c>
      <c r="K266" s="1352" t="e">
        <f t="shared" si="68"/>
        <v>#DIV/0!</v>
      </c>
      <c r="L266" s="1312"/>
      <c r="M266" s="1312"/>
      <c r="N266" s="1312"/>
      <c r="O266" s="1312"/>
      <c r="P266" s="1312"/>
      <c r="Q266" s="1312"/>
      <c r="R266" s="1312"/>
      <c r="S266" s="1312"/>
      <c r="T266" s="1312"/>
      <c r="U266" s="1312"/>
      <c r="V266" s="1312"/>
      <c r="W266" s="1312"/>
      <c r="X266" s="1312"/>
      <c r="Y266" s="1312"/>
      <c r="Z266" s="2084"/>
      <c r="AA266" s="2084"/>
      <c r="AB266" s="1312"/>
      <c r="AC266" s="1312"/>
      <c r="AD266" s="1312"/>
      <c r="AE266" s="1312"/>
      <c r="AF266" s="1312"/>
      <c r="AG266" s="1312"/>
      <c r="AH266" s="1312"/>
      <c r="AI266" s="1312"/>
      <c r="AJ266" s="1312"/>
      <c r="AK266" s="1312"/>
      <c r="AL266" s="1312"/>
      <c r="AM266" s="1312"/>
      <c r="AN266" s="2084"/>
      <c r="AO266" s="2084"/>
      <c r="AP266" s="1312"/>
      <c r="AQ266" s="1312"/>
      <c r="AR266" s="1312"/>
      <c r="AS266" s="1312"/>
      <c r="AT266" s="1312"/>
      <c r="AU266" s="1312"/>
      <c r="AV266" s="1312"/>
      <c r="AW266" s="1312"/>
    </row>
    <row r="267" spans="1:49" ht="16.5" hidden="1" thickBot="1">
      <c r="A267" s="2081" t="s">
        <v>485</v>
      </c>
      <c r="B267" s="434" t="s">
        <v>536</v>
      </c>
      <c r="C267" s="1292">
        <f t="shared" si="65"/>
        <v>8</v>
      </c>
      <c r="D267" s="1292">
        <f t="shared" si="69"/>
        <v>0</v>
      </c>
      <c r="E267" s="1292">
        <f t="shared" si="70"/>
        <v>8</v>
      </c>
      <c r="F267" s="2091"/>
      <c r="G267" s="1334"/>
      <c r="H267" s="1334"/>
      <c r="I267" s="1351">
        <f t="shared" si="66"/>
        <v>1</v>
      </c>
      <c r="J267" s="1352">
        <f t="shared" si="67"/>
        <v>0</v>
      </c>
      <c r="K267" s="1352">
        <f t="shared" si="68"/>
        <v>1</v>
      </c>
      <c r="L267" s="1312"/>
      <c r="M267" s="1312"/>
      <c r="N267" s="1312"/>
      <c r="O267" s="1312"/>
      <c r="P267" s="1312"/>
      <c r="Q267" s="1312"/>
      <c r="R267" s="1312"/>
      <c r="S267" s="1312"/>
      <c r="T267" s="1312"/>
      <c r="U267" s="1312"/>
      <c r="V267" s="1312"/>
      <c r="W267" s="1312"/>
      <c r="X267" s="1312"/>
      <c r="Y267" s="1312"/>
      <c r="Z267" s="2084"/>
      <c r="AA267" s="2084">
        <v>6</v>
      </c>
      <c r="AB267" s="1312"/>
      <c r="AC267" s="1312"/>
      <c r="AD267" s="1312"/>
      <c r="AE267" s="1312"/>
      <c r="AF267" s="1312"/>
      <c r="AG267" s="1312"/>
      <c r="AH267" s="1312"/>
      <c r="AI267" s="1312"/>
      <c r="AJ267" s="1312"/>
      <c r="AK267" s="1312"/>
      <c r="AL267" s="1312"/>
      <c r="AM267" s="1312"/>
      <c r="AN267" s="2084"/>
      <c r="AO267" s="2084">
        <v>2</v>
      </c>
      <c r="AP267" s="1312"/>
      <c r="AQ267" s="1312"/>
      <c r="AR267" s="1312"/>
      <c r="AS267" s="1312"/>
      <c r="AT267" s="1312"/>
      <c r="AU267" s="1312"/>
      <c r="AV267" s="1312"/>
      <c r="AW267" s="1312"/>
    </row>
    <row r="268" spans="1:49" ht="16.5" hidden="1" thickBot="1">
      <c r="A268" s="2081" t="s">
        <v>486</v>
      </c>
      <c r="B268" s="434" t="s">
        <v>538</v>
      </c>
      <c r="C268" s="1292">
        <f t="shared" si="65"/>
        <v>0</v>
      </c>
      <c r="D268" s="1292">
        <f t="shared" si="69"/>
        <v>0</v>
      </c>
      <c r="E268" s="1292">
        <f t="shared" si="70"/>
        <v>0</v>
      </c>
      <c r="F268" s="2091"/>
      <c r="G268" s="1334"/>
      <c r="H268" s="1334"/>
      <c r="I268" s="1351" t="e">
        <f t="shared" si="66"/>
        <v>#DIV/0!</v>
      </c>
      <c r="J268" s="1352" t="e">
        <f t="shared" si="67"/>
        <v>#DIV/0!</v>
      </c>
      <c r="K268" s="1352" t="e">
        <f t="shared" si="68"/>
        <v>#DIV/0!</v>
      </c>
      <c r="L268" s="1312"/>
      <c r="M268" s="1312"/>
      <c r="N268" s="1312"/>
      <c r="O268" s="1312"/>
      <c r="P268" s="1312"/>
      <c r="Q268" s="1312"/>
      <c r="R268" s="1312"/>
      <c r="S268" s="1312"/>
      <c r="T268" s="1312"/>
      <c r="U268" s="1312"/>
      <c r="V268" s="1312"/>
      <c r="W268" s="1312"/>
      <c r="X268" s="1312"/>
      <c r="Y268" s="1312"/>
      <c r="Z268" s="2084"/>
      <c r="AA268" s="2084"/>
      <c r="AB268" s="1312"/>
      <c r="AC268" s="1312"/>
      <c r="AD268" s="1312"/>
      <c r="AE268" s="1312"/>
      <c r="AF268" s="1312"/>
      <c r="AG268" s="1312"/>
      <c r="AH268" s="1312"/>
      <c r="AI268" s="1312"/>
      <c r="AJ268" s="1312"/>
      <c r="AK268" s="1312"/>
      <c r="AL268" s="1312"/>
      <c r="AM268" s="1312"/>
      <c r="AN268" s="2084"/>
      <c r="AO268" s="2084"/>
      <c r="AP268" s="1312"/>
      <c r="AQ268" s="1312"/>
      <c r="AR268" s="1312"/>
      <c r="AS268" s="1312"/>
      <c r="AT268" s="1312"/>
      <c r="AU268" s="1312"/>
      <c r="AV268" s="1312"/>
      <c r="AW268" s="1312"/>
    </row>
    <row r="269" spans="1:49" ht="16.5" hidden="1" thickBot="1">
      <c r="A269" s="2081" t="s">
        <v>487</v>
      </c>
      <c r="B269" s="434" t="s">
        <v>540</v>
      </c>
      <c r="C269" s="1292">
        <f t="shared" si="65"/>
        <v>0</v>
      </c>
      <c r="D269" s="1292">
        <f t="shared" si="69"/>
        <v>0</v>
      </c>
      <c r="E269" s="1292">
        <f t="shared" si="70"/>
        <v>0</v>
      </c>
      <c r="F269" s="2091"/>
      <c r="G269" s="1334"/>
      <c r="H269" s="1334"/>
      <c r="I269" s="1351" t="e">
        <f t="shared" si="66"/>
        <v>#DIV/0!</v>
      </c>
      <c r="J269" s="1352" t="e">
        <f t="shared" si="67"/>
        <v>#DIV/0!</v>
      </c>
      <c r="K269" s="1352" t="e">
        <f t="shared" si="68"/>
        <v>#DIV/0!</v>
      </c>
      <c r="L269" s="1312"/>
      <c r="M269" s="1312"/>
      <c r="N269" s="1312"/>
      <c r="O269" s="1312"/>
      <c r="P269" s="1312"/>
      <c r="Q269" s="1312"/>
      <c r="R269" s="1312"/>
      <c r="S269" s="1312"/>
      <c r="T269" s="1312"/>
      <c r="U269" s="1312"/>
      <c r="V269" s="1312"/>
      <c r="W269" s="1312"/>
      <c r="X269" s="1312"/>
      <c r="Y269" s="1312"/>
      <c r="Z269" s="2084"/>
      <c r="AA269" s="2084"/>
      <c r="AB269" s="1312"/>
      <c r="AC269" s="1312"/>
      <c r="AD269" s="1312"/>
      <c r="AE269" s="1312"/>
      <c r="AF269" s="1312"/>
      <c r="AG269" s="1312"/>
      <c r="AH269" s="1312"/>
      <c r="AI269" s="1312"/>
      <c r="AJ269" s="1312"/>
      <c r="AK269" s="1312"/>
      <c r="AL269" s="1312"/>
      <c r="AM269" s="1312"/>
      <c r="AN269" s="2084"/>
      <c r="AO269" s="2084"/>
      <c r="AP269" s="1312"/>
      <c r="AQ269" s="1312"/>
      <c r="AR269" s="1312"/>
      <c r="AS269" s="1312"/>
      <c r="AT269" s="1312"/>
      <c r="AU269" s="1312"/>
      <c r="AV269" s="1312"/>
      <c r="AW269" s="1312"/>
    </row>
    <row r="270" spans="1:49" ht="79.5" hidden="1" thickBot="1">
      <c r="A270" s="2080">
        <v>9</v>
      </c>
      <c r="B270" s="210" t="s">
        <v>694</v>
      </c>
      <c r="C270" s="1292">
        <f t="shared" si="65"/>
        <v>8</v>
      </c>
      <c r="D270" s="1292">
        <f t="shared" si="69"/>
        <v>0</v>
      </c>
      <c r="E270" s="1292">
        <f t="shared" si="70"/>
        <v>8</v>
      </c>
      <c r="F270" s="2091"/>
      <c r="G270" s="1334"/>
      <c r="H270" s="1334"/>
      <c r="I270" s="1351">
        <f t="shared" si="66"/>
        <v>1</v>
      </c>
      <c r="J270" s="1352">
        <f t="shared" si="67"/>
        <v>0</v>
      </c>
      <c r="K270" s="1352">
        <f t="shared" si="68"/>
        <v>1</v>
      </c>
      <c r="L270" s="1316">
        <v>0</v>
      </c>
      <c r="M270" s="1316">
        <v>0</v>
      </c>
      <c r="N270" s="1316">
        <v>0</v>
      </c>
      <c r="O270" s="1316">
        <v>0</v>
      </c>
      <c r="P270" s="1316">
        <v>0</v>
      </c>
      <c r="Q270" s="1316">
        <v>0</v>
      </c>
      <c r="R270" s="1316">
        <v>0</v>
      </c>
      <c r="S270" s="1316">
        <v>0</v>
      </c>
      <c r="T270" s="1316">
        <v>0</v>
      </c>
      <c r="U270" s="1316">
        <v>0</v>
      </c>
      <c r="V270" s="1316">
        <v>0</v>
      </c>
      <c r="W270" s="1316">
        <v>0</v>
      </c>
      <c r="X270" s="1316">
        <v>0</v>
      </c>
      <c r="Y270" s="1316">
        <v>0</v>
      </c>
      <c r="Z270" s="2085">
        <f>Z271+Z272+Z273+Z274+Z275+Z276+Z277+Z278+Z279</f>
        <v>0</v>
      </c>
      <c r="AA270" s="2085">
        <f>AA271+AA272+AA273+AA274+AA275+AA276+AA277+AA278+AA279</f>
        <v>6</v>
      </c>
      <c r="AB270" s="1316">
        <v>0</v>
      </c>
      <c r="AC270" s="1316">
        <v>0</v>
      </c>
      <c r="AD270" s="1316">
        <v>0</v>
      </c>
      <c r="AE270" s="1316">
        <v>0</v>
      </c>
      <c r="AF270" s="1316">
        <v>0</v>
      </c>
      <c r="AG270" s="1316">
        <v>0</v>
      </c>
      <c r="AH270" s="1316">
        <v>0</v>
      </c>
      <c r="AI270" s="1316">
        <v>0</v>
      </c>
      <c r="AJ270" s="1316">
        <v>0</v>
      </c>
      <c r="AK270" s="1316">
        <v>0</v>
      </c>
      <c r="AL270" s="1316">
        <v>0</v>
      </c>
      <c r="AM270" s="1316">
        <v>0</v>
      </c>
      <c r="AN270" s="2085">
        <f>AN271+AN272+AN273+AN274+AN275+AN276+AN277+AN278+AN279</f>
        <v>0</v>
      </c>
      <c r="AO270" s="2085">
        <f>AO271+AO272+AO273+AO274+AO275+AO276+AO277+AO278+AO279</f>
        <v>2</v>
      </c>
      <c r="AP270" s="1316">
        <v>0</v>
      </c>
      <c r="AQ270" s="1316">
        <v>0</v>
      </c>
      <c r="AR270" s="1316">
        <v>0</v>
      </c>
      <c r="AS270" s="1316">
        <v>0</v>
      </c>
      <c r="AT270" s="1316">
        <v>0</v>
      </c>
      <c r="AU270" s="1316">
        <v>0</v>
      </c>
      <c r="AV270" s="1316">
        <v>0</v>
      </c>
      <c r="AW270" s="1316">
        <v>0</v>
      </c>
    </row>
    <row r="271" spans="1:49" s="258" customFormat="1" ht="19.5" hidden="1" thickBot="1">
      <c r="A271" s="2082" t="s">
        <v>495</v>
      </c>
      <c r="B271" s="257" t="s">
        <v>695</v>
      </c>
      <c r="C271" s="1293">
        <f t="shared" si="65"/>
        <v>0</v>
      </c>
      <c r="D271" s="1293">
        <f t="shared" si="69"/>
        <v>0</v>
      </c>
      <c r="E271" s="1293">
        <f t="shared" si="70"/>
        <v>0</v>
      </c>
      <c r="F271" s="2091"/>
      <c r="G271" s="1334"/>
      <c r="H271" s="1334"/>
      <c r="I271" s="1351" t="e">
        <f t="shared" si="66"/>
        <v>#DIV/0!</v>
      </c>
      <c r="J271" s="1352" t="e">
        <f t="shared" si="67"/>
        <v>#DIV/0!</v>
      </c>
      <c r="K271" s="1352" t="e">
        <f t="shared" si="68"/>
        <v>#DIV/0!</v>
      </c>
      <c r="L271" s="1319"/>
      <c r="M271" s="1319"/>
      <c r="N271" s="1319"/>
      <c r="O271" s="1319"/>
      <c r="P271" s="1319"/>
      <c r="Q271" s="1319"/>
      <c r="R271" s="1319"/>
      <c r="S271" s="1319"/>
      <c r="T271" s="1319"/>
      <c r="U271" s="1319"/>
      <c r="V271" s="1319"/>
      <c r="W271" s="1319"/>
      <c r="X271" s="1319"/>
      <c r="Y271" s="1319"/>
      <c r="Z271" s="2084"/>
      <c r="AA271" s="2084"/>
      <c r="AB271" s="1319"/>
      <c r="AC271" s="1319"/>
      <c r="AD271" s="1319"/>
      <c r="AE271" s="1319"/>
      <c r="AF271" s="1319"/>
      <c r="AG271" s="1319"/>
      <c r="AH271" s="1319"/>
      <c r="AI271" s="1319"/>
      <c r="AJ271" s="1319"/>
      <c r="AK271" s="1319"/>
      <c r="AL271" s="1319"/>
      <c r="AM271" s="1319"/>
      <c r="AN271" s="2084"/>
      <c r="AO271" s="2084"/>
      <c r="AP271" s="1319"/>
      <c r="AQ271" s="1319"/>
      <c r="AR271" s="1319"/>
      <c r="AS271" s="1319"/>
      <c r="AT271" s="1319"/>
      <c r="AU271" s="1319"/>
      <c r="AV271" s="1319"/>
      <c r="AW271" s="1319"/>
    </row>
    <row r="272" spans="1:49" s="256" customFormat="1" ht="16.5" hidden="1" thickBot="1">
      <c r="A272" s="2081" t="s">
        <v>496</v>
      </c>
      <c r="B272" s="255" t="s">
        <v>798</v>
      </c>
      <c r="C272" s="1320">
        <f t="shared" si="65"/>
        <v>0</v>
      </c>
      <c r="D272" s="1320">
        <f t="shared" si="69"/>
        <v>0</v>
      </c>
      <c r="E272" s="1320">
        <f t="shared" si="70"/>
        <v>0</v>
      </c>
      <c r="F272" s="2091"/>
      <c r="G272" s="1334"/>
      <c r="H272" s="1334"/>
      <c r="I272" s="1351" t="e">
        <f t="shared" si="66"/>
        <v>#DIV/0!</v>
      </c>
      <c r="J272" s="1352" t="e">
        <f t="shared" si="67"/>
        <v>#DIV/0!</v>
      </c>
      <c r="K272" s="1352" t="e">
        <f t="shared" si="68"/>
        <v>#DIV/0!</v>
      </c>
      <c r="L272" s="1322"/>
      <c r="M272" s="1322"/>
      <c r="N272" s="1322"/>
      <c r="O272" s="1322"/>
      <c r="P272" s="1322"/>
      <c r="Q272" s="1322"/>
      <c r="R272" s="1322"/>
      <c r="S272" s="1322"/>
      <c r="T272" s="1322"/>
      <c r="U272" s="1322"/>
      <c r="V272" s="1322"/>
      <c r="W272" s="1322"/>
      <c r="X272" s="1322"/>
      <c r="Y272" s="1322"/>
      <c r="Z272" s="2084"/>
      <c r="AA272" s="2084"/>
      <c r="AB272" s="1322"/>
      <c r="AC272" s="1322"/>
      <c r="AD272" s="1322"/>
      <c r="AE272" s="1322"/>
      <c r="AF272" s="1322"/>
      <c r="AG272" s="1322"/>
      <c r="AH272" s="1322"/>
      <c r="AI272" s="1322"/>
      <c r="AJ272" s="1322"/>
      <c r="AK272" s="1322"/>
      <c r="AL272" s="1322"/>
      <c r="AM272" s="1322"/>
      <c r="AN272" s="2084"/>
      <c r="AO272" s="2084"/>
      <c r="AP272" s="1322"/>
      <c r="AQ272" s="1322"/>
      <c r="AR272" s="1322"/>
      <c r="AS272" s="1322"/>
      <c r="AT272" s="1322"/>
      <c r="AU272" s="1322"/>
      <c r="AV272" s="1322"/>
      <c r="AW272" s="1322"/>
    </row>
    <row r="273" spans="1:49" s="256" customFormat="1" ht="16.5" hidden="1" thickBot="1">
      <c r="A273" s="2081" t="s">
        <v>497</v>
      </c>
      <c r="B273" s="255" t="s">
        <v>799</v>
      </c>
      <c r="C273" s="1320">
        <f t="shared" si="65"/>
        <v>0</v>
      </c>
      <c r="D273" s="1320">
        <f t="shared" si="69"/>
        <v>0</v>
      </c>
      <c r="E273" s="1320">
        <f t="shared" si="70"/>
        <v>0</v>
      </c>
      <c r="F273" s="2091"/>
      <c r="G273" s="1334"/>
      <c r="H273" s="1334"/>
      <c r="I273" s="1351" t="e">
        <f t="shared" si="66"/>
        <v>#DIV/0!</v>
      </c>
      <c r="J273" s="1352" t="e">
        <f t="shared" si="67"/>
        <v>#DIV/0!</v>
      </c>
      <c r="K273" s="1352" t="e">
        <f t="shared" si="68"/>
        <v>#DIV/0!</v>
      </c>
      <c r="L273" s="1322"/>
      <c r="M273" s="1322"/>
      <c r="N273" s="1322"/>
      <c r="O273" s="1322"/>
      <c r="P273" s="1322"/>
      <c r="Q273" s="1322"/>
      <c r="R273" s="1322"/>
      <c r="S273" s="1322"/>
      <c r="T273" s="1322"/>
      <c r="U273" s="1322"/>
      <c r="V273" s="1322"/>
      <c r="W273" s="1322"/>
      <c r="X273" s="1322"/>
      <c r="Y273" s="1322"/>
      <c r="Z273" s="2084"/>
      <c r="AA273" s="2084"/>
      <c r="AB273" s="1322"/>
      <c r="AC273" s="1322"/>
      <c r="AD273" s="1322"/>
      <c r="AE273" s="1322"/>
      <c r="AF273" s="1322"/>
      <c r="AG273" s="1322"/>
      <c r="AH273" s="1322"/>
      <c r="AI273" s="1322"/>
      <c r="AJ273" s="1322"/>
      <c r="AK273" s="1322"/>
      <c r="AL273" s="1322"/>
      <c r="AM273" s="1322"/>
      <c r="AN273" s="2084"/>
      <c r="AO273" s="2084"/>
      <c r="AP273" s="1322"/>
      <c r="AQ273" s="1322"/>
      <c r="AR273" s="1322"/>
      <c r="AS273" s="1322"/>
      <c r="AT273" s="1322"/>
      <c r="AU273" s="1322"/>
      <c r="AV273" s="1322"/>
      <c r="AW273" s="1322"/>
    </row>
    <row r="274" spans="1:49" s="256" customFormat="1" ht="16.5" hidden="1" thickBot="1">
      <c r="A274" s="2081" t="s">
        <v>498</v>
      </c>
      <c r="B274" s="255" t="s">
        <v>800</v>
      </c>
      <c r="C274" s="1320">
        <f t="shared" si="65"/>
        <v>0</v>
      </c>
      <c r="D274" s="1320">
        <f t="shared" si="69"/>
        <v>0</v>
      </c>
      <c r="E274" s="1320">
        <f t="shared" si="70"/>
        <v>0</v>
      </c>
      <c r="F274" s="2091"/>
      <c r="G274" s="1334"/>
      <c r="H274" s="1334"/>
      <c r="I274" s="1351" t="e">
        <f t="shared" si="66"/>
        <v>#DIV/0!</v>
      </c>
      <c r="J274" s="1352" t="e">
        <f t="shared" si="67"/>
        <v>#DIV/0!</v>
      </c>
      <c r="K274" s="1352" t="e">
        <f t="shared" si="68"/>
        <v>#DIV/0!</v>
      </c>
      <c r="L274" s="1322"/>
      <c r="M274" s="1322"/>
      <c r="N274" s="1322"/>
      <c r="O274" s="1322"/>
      <c r="P274" s="1322"/>
      <c r="Q274" s="1322"/>
      <c r="R274" s="1322"/>
      <c r="S274" s="1322"/>
      <c r="T274" s="1322"/>
      <c r="U274" s="1322"/>
      <c r="V274" s="1322"/>
      <c r="W274" s="1322"/>
      <c r="X274" s="1322"/>
      <c r="Y274" s="1322"/>
      <c r="Z274" s="2084"/>
      <c r="AA274" s="2084"/>
      <c r="AB274" s="1322"/>
      <c r="AC274" s="1322"/>
      <c r="AD274" s="1322"/>
      <c r="AE274" s="1322"/>
      <c r="AF274" s="1322"/>
      <c r="AG274" s="1322"/>
      <c r="AH274" s="1322"/>
      <c r="AI274" s="1322"/>
      <c r="AJ274" s="1322"/>
      <c r="AK274" s="1322"/>
      <c r="AL274" s="1322"/>
      <c r="AM274" s="1322"/>
      <c r="AN274" s="2084"/>
      <c r="AO274" s="2084"/>
      <c r="AP274" s="1322"/>
      <c r="AQ274" s="1322"/>
      <c r="AR274" s="1322"/>
      <c r="AS274" s="1322"/>
      <c r="AT274" s="1322"/>
      <c r="AU274" s="1322"/>
      <c r="AV274" s="1322"/>
      <c r="AW274" s="1322"/>
    </row>
    <row r="275" spans="1:49" ht="16.5" hidden="1" thickBot="1">
      <c r="A275" s="2081" t="s">
        <v>499</v>
      </c>
      <c r="B275" s="208" t="s">
        <v>560</v>
      </c>
      <c r="C275" s="1292">
        <f t="shared" si="65"/>
        <v>8</v>
      </c>
      <c r="D275" s="1292">
        <f t="shared" si="69"/>
        <v>0</v>
      </c>
      <c r="E275" s="1292">
        <f t="shared" si="70"/>
        <v>8</v>
      </c>
      <c r="F275" s="2091"/>
      <c r="G275" s="1334"/>
      <c r="H275" s="1334"/>
      <c r="I275" s="1351">
        <f t="shared" si="66"/>
        <v>1</v>
      </c>
      <c r="J275" s="1352">
        <f t="shared" si="67"/>
        <v>0</v>
      </c>
      <c r="K275" s="1352">
        <f t="shared" si="68"/>
        <v>1</v>
      </c>
      <c r="L275" s="1312"/>
      <c r="M275" s="1312"/>
      <c r="N275" s="1312"/>
      <c r="O275" s="1312"/>
      <c r="P275" s="1312"/>
      <c r="Q275" s="1312"/>
      <c r="R275" s="1312"/>
      <c r="S275" s="1312"/>
      <c r="T275" s="1312"/>
      <c r="U275" s="1312"/>
      <c r="V275" s="1312"/>
      <c r="W275" s="1312"/>
      <c r="X275" s="1312"/>
      <c r="Y275" s="1312"/>
      <c r="Z275" s="2084"/>
      <c r="AA275" s="2084">
        <v>6</v>
      </c>
      <c r="AB275" s="1312"/>
      <c r="AC275" s="1312"/>
      <c r="AD275" s="1312"/>
      <c r="AE275" s="1312"/>
      <c r="AF275" s="1312"/>
      <c r="AG275" s="1312"/>
      <c r="AH275" s="1312"/>
      <c r="AI275" s="1312"/>
      <c r="AJ275" s="1312"/>
      <c r="AK275" s="1312"/>
      <c r="AL275" s="1312"/>
      <c r="AM275" s="1312"/>
      <c r="AN275" s="2084"/>
      <c r="AO275" s="2084">
        <v>2</v>
      </c>
      <c r="AP275" s="1312"/>
      <c r="AQ275" s="1312"/>
      <c r="AR275" s="1312"/>
      <c r="AS275" s="1312"/>
      <c r="AT275" s="1312"/>
      <c r="AU275" s="1312"/>
      <c r="AV275" s="1312"/>
      <c r="AW275" s="1312"/>
    </row>
    <row r="276" spans="1:49" ht="16.5" hidden="1" thickBot="1">
      <c r="A276" s="2081" t="s">
        <v>500</v>
      </c>
      <c r="B276" s="208" t="s">
        <v>696</v>
      </c>
      <c r="C276" s="1292">
        <f t="shared" si="65"/>
        <v>0</v>
      </c>
      <c r="D276" s="1292">
        <f t="shared" si="69"/>
        <v>0</v>
      </c>
      <c r="E276" s="1292">
        <f t="shared" si="70"/>
        <v>0</v>
      </c>
      <c r="F276" s="2091"/>
      <c r="G276" s="1334"/>
      <c r="H276" s="1334"/>
      <c r="I276" s="1351" t="e">
        <f t="shared" si="66"/>
        <v>#DIV/0!</v>
      </c>
      <c r="J276" s="1352" t="e">
        <f t="shared" si="67"/>
        <v>#DIV/0!</v>
      </c>
      <c r="K276" s="1352" t="e">
        <f t="shared" si="68"/>
        <v>#DIV/0!</v>
      </c>
      <c r="L276" s="1312"/>
      <c r="M276" s="1312"/>
      <c r="N276" s="1312"/>
      <c r="O276" s="1312"/>
      <c r="P276" s="1312"/>
      <c r="Q276" s="1312"/>
      <c r="R276" s="1312"/>
      <c r="S276" s="1312"/>
      <c r="T276" s="1312"/>
      <c r="U276" s="1312"/>
      <c r="V276" s="1312"/>
      <c r="W276" s="1312"/>
      <c r="X276" s="1312"/>
      <c r="Y276" s="1312"/>
      <c r="Z276" s="2084"/>
      <c r="AA276" s="2084"/>
      <c r="AB276" s="1312"/>
      <c r="AC276" s="1312"/>
      <c r="AD276" s="1312"/>
      <c r="AE276" s="1312"/>
      <c r="AF276" s="1312"/>
      <c r="AG276" s="1312"/>
      <c r="AH276" s="1312"/>
      <c r="AI276" s="1312"/>
      <c r="AJ276" s="1312"/>
      <c r="AK276" s="1312"/>
      <c r="AL276" s="1312"/>
      <c r="AM276" s="1312"/>
      <c r="AN276" s="2084"/>
      <c r="AO276" s="2084"/>
      <c r="AP276" s="1312"/>
      <c r="AQ276" s="1312"/>
      <c r="AR276" s="1312"/>
      <c r="AS276" s="1312"/>
      <c r="AT276" s="1312"/>
      <c r="AU276" s="1312"/>
      <c r="AV276" s="1312"/>
      <c r="AW276" s="1312"/>
    </row>
    <row r="277" spans="1:49" ht="16.5" hidden="1" thickBot="1">
      <c r="A277" s="2081" t="s">
        <v>501</v>
      </c>
      <c r="B277" s="208" t="s">
        <v>697</v>
      </c>
      <c r="C277" s="1292">
        <f t="shared" si="65"/>
        <v>0</v>
      </c>
      <c r="D277" s="1292">
        <f t="shared" si="69"/>
        <v>0</v>
      </c>
      <c r="E277" s="1292">
        <f t="shared" si="70"/>
        <v>0</v>
      </c>
      <c r="F277" s="2091"/>
      <c r="G277" s="1334"/>
      <c r="H277" s="1334"/>
      <c r="I277" s="1351" t="e">
        <f t="shared" si="66"/>
        <v>#DIV/0!</v>
      </c>
      <c r="J277" s="1352" t="e">
        <f t="shared" si="67"/>
        <v>#DIV/0!</v>
      </c>
      <c r="K277" s="1352" t="e">
        <f t="shared" si="68"/>
        <v>#DIV/0!</v>
      </c>
      <c r="L277" s="1312"/>
      <c r="M277" s="1312"/>
      <c r="N277" s="1312"/>
      <c r="O277" s="1312"/>
      <c r="P277" s="1312"/>
      <c r="Q277" s="1312"/>
      <c r="R277" s="1312"/>
      <c r="S277" s="1312"/>
      <c r="T277" s="1312"/>
      <c r="U277" s="1312"/>
      <c r="V277" s="1312"/>
      <c r="W277" s="1312"/>
      <c r="X277" s="1312"/>
      <c r="Y277" s="1312"/>
      <c r="Z277" s="2084"/>
      <c r="AA277" s="2084"/>
      <c r="AB277" s="1312"/>
      <c r="AC277" s="1312"/>
      <c r="AD277" s="1312"/>
      <c r="AE277" s="1312"/>
      <c r="AF277" s="1312"/>
      <c r="AG277" s="1312"/>
      <c r="AH277" s="1312"/>
      <c r="AI277" s="1312"/>
      <c r="AJ277" s="1312"/>
      <c r="AK277" s="1312"/>
      <c r="AL277" s="1312"/>
      <c r="AM277" s="1312"/>
      <c r="AN277" s="2084"/>
      <c r="AO277" s="2084"/>
      <c r="AP277" s="1312"/>
      <c r="AQ277" s="1312"/>
      <c r="AR277" s="1312"/>
      <c r="AS277" s="1312"/>
      <c r="AT277" s="1312"/>
      <c r="AU277" s="1312"/>
      <c r="AV277" s="1312"/>
      <c r="AW277" s="1312"/>
    </row>
    <row r="278" spans="1:49" ht="16.5" hidden="1" thickBot="1">
      <c r="A278" s="2081" t="s">
        <v>502</v>
      </c>
      <c r="B278" s="208" t="s">
        <v>698</v>
      </c>
      <c r="C278" s="1292">
        <f t="shared" si="65"/>
        <v>0</v>
      </c>
      <c r="D278" s="1292">
        <f t="shared" si="69"/>
        <v>0</v>
      </c>
      <c r="E278" s="1292">
        <f t="shared" si="70"/>
        <v>0</v>
      </c>
      <c r="F278" s="2091"/>
      <c r="G278" s="1334"/>
      <c r="H278" s="1334"/>
      <c r="I278" s="1351" t="e">
        <f t="shared" si="66"/>
        <v>#DIV/0!</v>
      </c>
      <c r="J278" s="1352" t="e">
        <f t="shared" si="67"/>
        <v>#DIV/0!</v>
      </c>
      <c r="K278" s="1352" t="e">
        <f t="shared" si="68"/>
        <v>#DIV/0!</v>
      </c>
      <c r="L278" s="1312"/>
      <c r="M278" s="1312"/>
      <c r="N278" s="1312"/>
      <c r="O278" s="1312"/>
      <c r="P278" s="1312"/>
      <c r="Q278" s="1312"/>
      <c r="R278" s="1312"/>
      <c r="S278" s="1312"/>
      <c r="T278" s="1312"/>
      <c r="U278" s="1312"/>
      <c r="V278" s="1312"/>
      <c r="W278" s="1312"/>
      <c r="X278" s="1312"/>
      <c r="Y278" s="1312"/>
      <c r="Z278" s="2084"/>
      <c r="AA278" s="2084"/>
      <c r="AB278" s="1312"/>
      <c r="AC278" s="1312"/>
      <c r="AD278" s="1312"/>
      <c r="AE278" s="1312"/>
      <c r="AF278" s="1312"/>
      <c r="AG278" s="1312"/>
      <c r="AH278" s="1312"/>
      <c r="AI278" s="1312"/>
      <c r="AJ278" s="1312"/>
      <c r="AK278" s="1312"/>
      <c r="AL278" s="1312"/>
      <c r="AM278" s="1312"/>
      <c r="AN278" s="2084"/>
      <c r="AO278" s="2084"/>
      <c r="AP278" s="1312"/>
      <c r="AQ278" s="1312"/>
      <c r="AR278" s="1312"/>
      <c r="AS278" s="1312"/>
      <c r="AT278" s="1312"/>
      <c r="AU278" s="1312"/>
      <c r="AV278" s="1312"/>
      <c r="AW278" s="1312"/>
    </row>
    <row r="279" spans="1:49" ht="16.5" hidden="1" thickBot="1">
      <c r="A279" s="2081" t="s">
        <v>503</v>
      </c>
      <c r="B279" s="208" t="s">
        <v>565</v>
      </c>
      <c r="C279" s="1292">
        <f t="shared" si="65"/>
        <v>0</v>
      </c>
      <c r="D279" s="1292">
        <f t="shared" si="69"/>
        <v>0</v>
      </c>
      <c r="E279" s="1292">
        <f t="shared" si="70"/>
        <v>0</v>
      </c>
      <c r="F279" s="2091"/>
      <c r="G279" s="1334"/>
      <c r="H279" s="1334"/>
      <c r="I279" s="1351" t="e">
        <f t="shared" si="66"/>
        <v>#DIV/0!</v>
      </c>
      <c r="J279" s="1352" t="e">
        <f t="shared" si="67"/>
        <v>#DIV/0!</v>
      </c>
      <c r="K279" s="1352" t="e">
        <f t="shared" si="68"/>
        <v>#DIV/0!</v>
      </c>
      <c r="L279" s="1312"/>
      <c r="M279" s="1312"/>
      <c r="N279" s="1312"/>
      <c r="O279" s="1312"/>
      <c r="P279" s="1312"/>
      <c r="Q279" s="1312"/>
      <c r="R279" s="1312"/>
      <c r="S279" s="1312"/>
      <c r="T279" s="1312"/>
      <c r="U279" s="1312"/>
      <c r="V279" s="1312"/>
      <c r="W279" s="1312"/>
      <c r="X279" s="1312"/>
      <c r="Y279" s="1312"/>
      <c r="Z279" s="2084"/>
      <c r="AA279" s="2084"/>
      <c r="AB279" s="1312"/>
      <c r="AC279" s="1312"/>
      <c r="AD279" s="1312"/>
      <c r="AE279" s="1312"/>
      <c r="AF279" s="1312"/>
      <c r="AG279" s="1312"/>
      <c r="AH279" s="1312"/>
      <c r="AI279" s="1312"/>
      <c r="AJ279" s="1312"/>
      <c r="AK279" s="1312"/>
      <c r="AL279" s="1312"/>
      <c r="AM279" s="1312"/>
      <c r="AN279" s="2084"/>
      <c r="AO279" s="2084"/>
      <c r="AP279" s="1312"/>
      <c r="AQ279" s="1312"/>
      <c r="AR279" s="1312"/>
      <c r="AS279" s="1312"/>
      <c r="AT279" s="1312"/>
      <c r="AU279" s="1312"/>
      <c r="AV279" s="1312"/>
      <c r="AW279" s="1312"/>
    </row>
    <row r="280" spans="1:49" ht="48" hidden="1" thickBot="1">
      <c r="A280" s="2080">
        <v>10</v>
      </c>
      <c r="B280" s="210" t="s">
        <v>699</v>
      </c>
      <c r="C280" s="1292">
        <f t="shared" si="65"/>
        <v>8</v>
      </c>
      <c r="D280" s="1292">
        <f t="shared" si="69"/>
        <v>0</v>
      </c>
      <c r="E280" s="1292">
        <f t="shared" si="70"/>
        <v>8</v>
      </c>
      <c r="F280" s="2091"/>
      <c r="G280" s="1334"/>
      <c r="H280" s="1334"/>
      <c r="I280" s="1351">
        <f t="shared" si="66"/>
        <v>1</v>
      </c>
      <c r="J280" s="1352">
        <f t="shared" si="67"/>
        <v>0</v>
      </c>
      <c r="K280" s="1352">
        <f t="shared" si="68"/>
        <v>1</v>
      </c>
      <c r="L280" s="1316">
        <v>0</v>
      </c>
      <c r="M280" s="1316">
        <v>0</v>
      </c>
      <c r="N280" s="1316">
        <v>0</v>
      </c>
      <c r="O280" s="1316">
        <v>0</v>
      </c>
      <c r="P280" s="1316">
        <v>0</v>
      </c>
      <c r="Q280" s="1316">
        <v>0</v>
      </c>
      <c r="R280" s="1316">
        <v>0</v>
      </c>
      <c r="S280" s="1316">
        <v>0</v>
      </c>
      <c r="T280" s="1316">
        <v>0</v>
      </c>
      <c r="U280" s="1316">
        <v>0</v>
      </c>
      <c r="V280" s="1316">
        <v>0</v>
      </c>
      <c r="W280" s="1316">
        <v>0</v>
      </c>
      <c r="X280" s="1316">
        <v>0</v>
      </c>
      <c r="Y280" s="1316">
        <v>0</v>
      </c>
      <c r="Z280" s="2085">
        <f>Z281+Z282+Z283+Z284+Z285+Z286+Z287+Z288+Z289+Z290</f>
        <v>0</v>
      </c>
      <c r="AA280" s="2085">
        <f>AA281+AA282+AA283+AA284+AA285+AA286+AA287+AA288+AA289+AA290</f>
        <v>6</v>
      </c>
      <c r="AB280" s="1316">
        <v>0</v>
      </c>
      <c r="AC280" s="1316">
        <v>0</v>
      </c>
      <c r="AD280" s="1316">
        <v>0</v>
      </c>
      <c r="AE280" s="1316">
        <v>0</v>
      </c>
      <c r="AF280" s="1316">
        <v>0</v>
      </c>
      <c r="AG280" s="1316">
        <v>0</v>
      </c>
      <c r="AH280" s="1316">
        <v>0</v>
      </c>
      <c r="AI280" s="1316">
        <v>0</v>
      </c>
      <c r="AJ280" s="1316">
        <v>0</v>
      </c>
      <c r="AK280" s="1316">
        <v>0</v>
      </c>
      <c r="AL280" s="1316">
        <v>0</v>
      </c>
      <c r="AM280" s="1316">
        <v>0</v>
      </c>
      <c r="AN280" s="2085">
        <f>AN281+AN282+AN283+AN284+AN285+AN286+AN287+AN288+AN289+AN290</f>
        <v>0</v>
      </c>
      <c r="AO280" s="2085">
        <f>AO281+AO282+AO283+AO284+AO285+AO286+AO287+AO288+AO289+AO290</f>
        <v>2</v>
      </c>
      <c r="AP280" s="1316">
        <v>0</v>
      </c>
      <c r="AQ280" s="1316">
        <v>0</v>
      </c>
      <c r="AR280" s="1316">
        <v>0</v>
      </c>
      <c r="AS280" s="1316">
        <v>0</v>
      </c>
      <c r="AT280" s="1316">
        <v>0</v>
      </c>
      <c r="AU280" s="1316">
        <v>0</v>
      </c>
      <c r="AV280" s="1316">
        <v>0</v>
      </c>
      <c r="AW280" s="1316">
        <v>0</v>
      </c>
    </row>
    <row r="281" spans="1:49" ht="16.5" hidden="1" thickBot="1">
      <c r="A281" s="2081" t="s">
        <v>510</v>
      </c>
      <c r="B281" s="208" t="s">
        <v>578</v>
      </c>
      <c r="C281" s="1292">
        <f t="shared" si="65"/>
        <v>8</v>
      </c>
      <c r="D281" s="1292">
        <f t="shared" si="69"/>
        <v>0</v>
      </c>
      <c r="E281" s="1292">
        <f t="shared" si="70"/>
        <v>8</v>
      </c>
      <c r="F281" s="2091"/>
      <c r="G281" s="1334"/>
      <c r="H281" s="1334"/>
      <c r="I281" s="1351">
        <f t="shared" si="66"/>
        <v>1</v>
      </c>
      <c r="J281" s="1352">
        <f t="shared" si="67"/>
        <v>0</v>
      </c>
      <c r="K281" s="1352">
        <f t="shared" si="68"/>
        <v>1</v>
      </c>
      <c r="L281" s="1312"/>
      <c r="M281" s="1312"/>
      <c r="N281" s="1312"/>
      <c r="O281" s="1312"/>
      <c r="P281" s="1312"/>
      <c r="Q281" s="1312"/>
      <c r="R281" s="1312"/>
      <c r="S281" s="1312"/>
      <c r="T281" s="1312"/>
      <c r="U281" s="1312"/>
      <c r="V281" s="1312"/>
      <c r="W281" s="1312"/>
      <c r="X281" s="1312"/>
      <c r="Y281" s="1312"/>
      <c r="Z281" s="2084"/>
      <c r="AA281" s="2084">
        <v>6</v>
      </c>
      <c r="AB281" s="1312"/>
      <c r="AC281" s="1312"/>
      <c r="AD281" s="1312"/>
      <c r="AE281" s="1312"/>
      <c r="AF281" s="1312"/>
      <c r="AG281" s="1312"/>
      <c r="AH281" s="1312"/>
      <c r="AI281" s="1312"/>
      <c r="AJ281" s="1312"/>
      <c r="AK281" s="1312"/>
      <c r="AL281" s="1312"/>
      <c r="AM281" s="1312"/>
      <c r="AN281" s="2084"/>
      <c r="AO281" s="2084">
        <v>2</v>
      </c>
      <c r="AP281" s="1312"/>
      <c r="AQ281" s="1312"/>
      <c r="AR281" s="1312"/>
      <c r="AS281" s="1312"/>
      <c r="AT281" s="1312"/>
      <c r="AU281" s="1312"/>
      <c r="AV281" s="1312"/>
      <c r="AW281" s="1312"/>
    </row>
    <row r="282" spans="1:49" ht="16.5" hidden="1" thickBot="1">
      <c r="A282" s="2081" t="s">
        <v>512</v>
      </c>
      <c r="B282" s="208" t="s">
        <v>580</v>
      </c>
      <c r="C282" s="1292">
        <f t="shared" si="65"/>
        <v>0</v>
      </c>
      <c r="D282" s="1292">
        <f t="shared" si="69"/>
        <v>0</v>
      </c>
      <c r="E282" s="1292">
        <f t="shared" si="70"/>
        <v>0</v>
      </c>
      <c r="F282" s="2091"/>
      <c r="G282" s="1334"/>
      <c r="H282" s="1334"/>
      <c r="I282" s="1351" t="e">
        <f t="shared" si="66"/>
        <v>#DIV/0!</v>
      </c>
      <c r="J282" s="1352" t="e">
        <f t="shared" si="67"/>
        <v>#DIV/0!</v>
      </c>
      <c r="K282" s="1352" t="e">
        <f t="shared" si="68"/>
        <v>#DIV/0!</v>
      </c>
      <c r="L282" s="1312"/>
      <c r="M282" s="1312"/>
      <c r="N282" s="1312"/>
      <c r="O282" s="1312"/>
      <c r="P282" s="1312"/>
      <c r="Q282" s="1312"/>
      <c r="R282" s="1312"/>
      <c r="S282" s="1312"/>
      <c r="T282" s="1312"/>
      <c r="U282" s="1312"/>
      <c r="V282" s="1312"/>
      <c r="W282" s="1312"/>
      <c r="X282" s="1312"/>
      <c r="Y282" s="1312"/>
      <c r="Z282" s="2084"/>
      <c r="AA282" s="2084"/>
      <c r="AB282" s="1312"/>
      <c r="AC282" s="1312"/>
      <c r="AD282" s="1312"/>
      <c r="AE282" s="1312"/>
      <c r="AF282" s="1312"/>
      <c r="AG282" s="1312"/>
      <c r="AH282" s="1312"/>
      <c r="AI282" s="1312"/>
      <c r="AJ282" s="1312"/>
      <c r="AK282" s="1312"/>
      <c r="AL282" s="1312"/>
      <c r="AM282" s="1312"/>
      <c r="AN282" s="2084"/>
      <c r="AO282" s="2084"/>
      <c r="AP282" s="1312"/>
      <c r="AQ282" s="1312"/>
      <c r="AR282" s="1312"/>
      <c r="AS282" s="1312"/>
      <c r="AT282" s="1312"/>
      <c r="AU282" s="1312"/>
      <c r="AV282" s="1312"/>
      <c r="AW282" s="1312"/>
    </row>
    <row r="283" spans="1:49" ht="16.5" hidden="1" thickBot="1">
      <c r="A283" s="2081" t="s">
        <v>514</v>
      </c>
      <c r="B283" s="208" t="s">
        <v>582</v>
      </c>
      <c r="C283" s="1292">
        <f t="shared" si="65"/>
        <v>0</v>
      </c>
      <c r="D283" s="1292">
        <f t="shared" si="69"/>
        <v>0</v>
      </c>
      <c r="E283" s="1292">
        <f t="shared" si="70"/>
        <v>0</v>
      </c>
      <c r="F283" s="2091"/>
      <c r="G283" s="1334"/>
      <c r="H283" s="1334"/>
      <c r="I283" s="1351" t="e">
        <f t="shared" si="66"/>
        <v>#DIV/0!</v>
      </c>
      <c r="J283" s="1352" t="e">
        <f t="shared" si="67"/>
        <v>#DIV/0!</v>
      </c>
      <c r="K283" s="1352" t="e">
        <f t="shared" si="68"/>
        <v>#DIV/0!</v>
      </c>
      <c r="L283" s="1312"/>
      <c r="M283" s="1312"/>
      <c r="N283" s="1312"/>
      <c r="O283" s="1312"/>
      <c r="P283" s="1312"/>
      <c r="Q283" s="1312"/>
      <c r="R283" s="1312"/>
      <c r="S283" s="1312"/>
      <c r="T283" s="1312"/>
      <c r="U283" s="1312"/>
      <c r="V283" s="1312"/>
      <c r="W283" s="1312"/>
      <c r="X283" s="1312"/>
      <c r="Y283" s="1312"/>
      <c r="Z283" s="2084"/>
      <c r="AA283" s="2084"/>
      <c r="AB283" s="1312"/>
      <c r="AC283" s="1312"/>
      <c r="AD283" s="1312"/>
      <c r="AE283" s="1312"/>
      <c r="AF283" s="1312"/>
      <c r="AG283" s="1312"/>
      <c r="AH283" s="1312"/>
      <c r="AI283" s="1312"/>
      <c r="AJ283" s="1312"/>
      <c r="AK283" s="1312"/>
      <c r="AL283" s="1312"/>
      <c r="AM283" s="1312"/>
      <c r="AN283" s="2084"/>
      <c r="AO283" s="2084"/>
      <c r="AP283" s="1312"/>
      <c r="AQ283" s="1312"/>
      <c r="AR283" s="1312"/>
      <c r="AS283" s="1312"/>
      <c r="AT283" s="1312"/>
      <c r="AU283" s="1312"/>
      <c r="AV283" s="1312"/>
      <c r="AW283" s="1312"/>
    </row>
    <row r="284" spans="1:49" ht="16.5" hidden="1" thickBot="1">
      <c r="A284" s="2081" t="s">
        <v>516</v>
      </c>
      <c r="B284" s="208" t="s">
        <v>584</v>
      </c>
      <c r="C284" s="1292">
        <f t="shared" si="65"/>
        <v>0</v>
      </c>
      <c r="D284" s="1292">
        <f t="shared" si="69"/>
        <v>0</v>
      </c>
      <c r="E284" s="1292">
        <f t="shared" si="70"/>
        <v>0</v>
      </c>
      <c r="F284" s="2091"/>
      <c r="G284" s="1334"/>
      <c r="H284" s="1334"/>
      <c r="I284" s="1351" t="e">
        <f t="shared" si="66"/>
        <v>#DIV/0!</v>
      </c>
      <c r="J284" s="1352" t="e">
        <f t="shared" si="67"/>
        <v>#DIV/0!</v>
      </c>
      <c r="K284" s="1352" t="e">
        <f t="shared" si="68"/>
        <v>#DIV/0!</v>
      </c>
      <c r="L284" s="1312"/>
      <c r="M284" s="1312"/>
      <c r="N284" s="1312"/>
      <c r="O284" s="1312"/>
      <c r="P284" s="1312"/>
      <c r="Q284" s="1312"/>
      <c r="R284" s="1312"/>
      <c r="S284" s="1312"/>
      <c r="T284" s="1312"/>
      <c r="U284" s="1312"/>
      <c r="V284" s="1312"/>
      <c r="W284" s="1312"/>
      <c r="X284" s="1312"/>
      <c r="Y284" s="1312"/>
      <c r="Z284" s="2084"/>
      <c r="AA284" s="2084"/>
      <c r="AB284" s="1312"/>
      <c r="AC284" s="1312"/>
      <c r="AD284" s="1312"/>
      <c r="AE284" s="1312"/>
      <c r="AF284" s="1312"/>
      <c r="AG284" s="1312"/>
      <c r="AH284" s="1312"/>
      <c r="AI284" s="1312"/>
      <c r="AJ284" s="1312"/>
      <c r="AK284" s="1312"/>
      <c r="AL284" s="1312"/>
      <c r="AM284" s="1312"/>
      <c r="AN284" s="2084"/>
      <c r="AO284" s="2084"/>
      <c r="AP284" s="1312"/>
      <c r="AQ284" s="1312"/>
      <c r="AR284" s="1312"/>
      <c r="AS284" s="1312"/>
      <c r="AT284" s="1312"/>
      <c r="AU284" s="1312"/>
      <c r="AV284" s="1312"/>
      <c r="AW284" s="1312"/>
    </row>
    <row r="285" spans="1:49" ht="16.5" hidden="1" thickBot="1">
      <c r="A285" s="2081" t="s">
        <v>518</v>
      </c>
      <c r="B285" s="208" t="s">
        <v>586</v>
      </c>
      <c r="C285" s="1292">
        <f t="shared" si="65"/>
        <v>0</v>
      </c>
      <c r="D285" s="1292">
        <f t="shared" si="69"/>
        <v>0</v>
      </c>
      <c r="E285" s="1292">
        <f t="shared" si="70"/>
        <v>0</v>
      </c>
      <c r="F285" s="2091"/>
      <c r="G285" s="1334"/>
      <c r="H285" s="1334"/>
      <c r="I285" s="1351" t="e">
        <f t="shared" si="66"/>
        <v>#DIV/0!</v>
      </c>
      <c r="J285" s="1352" t="e">
        <f t="shared" si="67"/>
        <v>#DIV/0!</v>
      </c>
      <c r="K285" s="1352" t="e">
        <f t="shared" si="68"/>
        <v>#DIV/0!</v>
      </c>
      <c r="L285" s="1312"/>
      <c r="M285" s="1312"/>
      <c r="N285" s="1312"/>
      <c r="O285" s="1312"/>
      <c r="P285" s="1312"/>
      <c r="Q285" s="1312"/>
      <c r="R285" s="1312"/>
      <c r="S285" s="1312"/>
      <c r="T285" s="1312"/>
      <c r="U285" s="1312"/>
      <c r="V285" s="1312"/>
      <c r="W285" s="1312"/>
      <c r="X285" s="1312"/>
      <c r="Y285" s="1312"/>
      <c r="Z285" s="2084"/>
      <c r="AA285" s="2084"/>
      <c r="AB285" s="1312"/>
      <c r="AC285" s="1312"/>
      <c r="AD285" s="1312"/>
      <c r="AE285" s="1312"/>
      <c r="AF285" s="1312"/>
      <c r="AG285" s="1312"/>
      <c r="AH285" s="1312"/>
      <c r="AI285" s="1312"/>
      <c r="AJ285" s="1312"/>
      <c r="AK285" s="1312"/>
      <c r="AL285" s="1312"/>
      <c r="AM285" s="1312"/>
      <c r="AN285" s="2084"/>
      <c r="AO285" s="2084"/>
      <c r="AP285" s="1312"/>
      <c r="AQ285" s="1312"/>
      <c r="AR285" s="1312"/>
      <c r="AS285" s="1312"/>
      <c r="AT285" s="1312"/>
      <c r="AU285" s="1312"/>
      <c r="AV285" s="1312"/>
      <c r="AW285" s="1312"/>
    </row>
    <row r="286" spans="1:49" ht="16.5" hidden="1" thickBot="1">
      <c r="A286" s="2081" t="s">
        <v>520</v>
      </c>
      <c r="B286" s="208" t="s">
        <v>588</v>
      </c>
      <c r="C286" s="1292">
        <f t="shared" si="65"/>
        <v>0</v>
      </c>
      <c r="D286" s="1292">
        <f t="shared" si="69"/>
        <v>0</v>
      </c>
      <c r="E286" s="1292">
        <f t="shared" si="70"/>
        <v>0</v>
      </c>
      <c r="F286" s="2091"/>
      <c r="G286" s="1334"/>
      <c r="H286" s="1334"/>
      <c r="I286" s="1351" t="e">
        <f t="shared" si="66"/>
        <v>#DIV/0!</v>
      </c>
      <c r="J286" s="1352" t="e">
        <f t="shared" si="67"/>
        <v>#DIV/0!</v>
      </c>
      <c r="K286" s="1352" t="e">
        <f t="shared" si="68"/>
        <v>#DIV/0!</v>
      </c>
      <c r="L286" s="1312"/>
      <c r="M286" s="1312"/>
      <c r="N286" s="1312"/>
      <c r="O286" s="1312"/>
      <c r="P286" s="1312"/>
      <c r="Q286" s="1312"/>
      <c r="R286" s="1312"/>
      <c r="S286" s="1312"/>
      <c r="T286" s="1312"/>
      <c r="U286" s="1312"/>
      <c r="V286" s="1312"/>
      <c r="W286" s="1312"/>
      <c r="X286" s="1312"/>
      <c r="Y286" s="1312"/>
      <c r="Z286" s="2084"/>
      <c r="AA286" s="2084"/>
      <c r="AB286" s="1312"/>
      <c r="AC286" s="1312"/>
      <c r="AD286" s="1312"/>
      <c r="AE286" s="1312"/>
      <c r="AF286" s="1312"/>
      <c r="AG286" s="1312"/>
      <c r="AH286" s="1312"/>
      <c r="AI286" s="1312"/>
      <c r="AJ286" s="1312"/>
      <c r="AK286" s="1312"/>
      <c r="AL286" s="1312"/>
      <c r="AM286" s="1312"/>
      <c r="AN286" s="2084"/>
      <c r="AO286" s="2084"/>
      <c r="AP286" s="1312"/>
      <c r="AQ286" s="1312"/>
      <c r="AR286" s="1312"/>
      <c r="AS286" s="1312"/>
      <c r="AT286" s="1312"/>
      <c r="AU286" s="1312"/>
      <c r="AV286" s="1312"/>
      <c r="AW286" s="1312"/>
    </row>
    <row r="287" spans="1:49" ht="16.5" hidden="1" thickBot="1">
      <c r="A287" s="2081" t="s">
        <v>522</v>
      </c>
      <c r="B287" s="208" t="s">
        <v>590</v>
      </c>
      <c r="C287" s="1292">
        <f t="shared" si="65"/>
        <v>0</v>
      </c>
      <c r="D287" s="1292">
        <f t="shared" si="69"/>
        <v>0</v>
      </c>
      <c r="E287" s="1292">
        <f t="shared" si="70"/>
        <v>0</v>
      </c>
      <c r="F287" s="2091"/>
      <c r="G287" s="1334"/>
      <c r="H287" s="1334"/>
      <c r="I287" s="1351" t="e">
        <f t="shared" si="66"/>
        <v>#DIV/0!</v>
      </c>
      <c r="J287" s="1352" t="e">
        <f t="shared" si="67"/>
        <v>#DIV/0!</v>
      </c>
      <c r="K287" s="1352" t="e">
        <f t="shared" si="68"/>
        <v>#DIV/0!</v>
      </c>
      <c r="L287" s="1312"/>
      <c r="M287" s="1312"/>
      <c r="N287" s="1312"/>
      <c r="O287" s="1312"/>
      <c r="P287" s="1312"/>
      <c r="Q287" s="1312"/>
      <c r="R287" s="1312"/>
      <c r="S287" s="1312"/>
      <c r="T287" s="1312"/>
      <c r="U287" s="1312"/>
      <c r="V287" s="1312"/>
      <c r="W287" s="1312"/>
      <c r="X287" s="1312"/>
      <c r="Y287" s="1312"/>
      <c r="Z287" s="2084"/>
      <c r="AA287" s="2084"/>
      <c r="AB287" s="1312"/>
      <c r="AC287" s="1312"/>
      <c r="AD287" s="1312"/>
      <c r="AE287" s="1312"/>
      <c r="AF287" s="1312"/>
      <c r="AG287" s="1312"/>
      <c r="AH287" s="1312"/>
      <c r="AI287" s="1312"/>
      <c r="AJ287" s="1312"/>
      <c r="AK287" s="1312"/>
      <c r="AL287" s="1312"/>
      <c r="AM287" s="1312"/>
      <c r="AN287" s="2084"/>
      <c r="AO287" s="2084"/>
      <c r="AP287" s="1312"/>
      <c r="AQ287" s="1312"/>
      <c r="AR287" s="1312"/>
      <c r="AS287" s="1312"/>
      <c r="AT287" s="1312"/>
      <c r="AU287" s="1312"/>
      <c r="AV287" s="1312"/>
      <c r="AW287" s="1312"/>
    </row>
    <row r="288" spans="1:49" ht="16.5" hidden="1" thickBot="1">
      <c r="A288" s="2081" t="s">
        <v>700</v>
      </c>
      <c r="B288" s="208" t="s">
        <v>592</v>
      </c>
      <c r="C288" s="1292">
        <f t="shared" si="65"/>
        <v>0</v>
      </c>
      <c r="D288" s="1292">
        <f t="shared" si="69"/>
        <v>0</v>
      </c>
      <c r="E288" s="1292">
        <f t="shared" si="70"/>
        <v>0</v>
      </c>
      <c r="F288" s="2091"/>
      <c r="G288" s="1334"/>
      <c r="H288" s="1334"/>
      <c r="I288" s="1351" t="e">
        <f t="shared" si="66"/>
        <v>#DIV/0!</v>
      </c>
      <c r="J288" s="1352" t="e">
        <f t="shared" si="67"/>
        <v>#DIV/0!</v>
      </c>
      <c r="K288" s="1352" t="e">
        <f t="shared" si="68"/>
        <v>#DIV/0!</v>
      </c>
      <c r="L288" s="1312"/>
      <c r="M288" s="1312"/>
      <c r="N288" s="1312"/>
      <c r="O288" s="1312"/>
      <c r="P288" s="1312"/>
      <c r="Q288" s="1312"/>
      <c r="R288" s="1312"/>
      <c r="S288" s="1312"/>
      <c r="T288" s="1312"/>
      <c r="U288" s="1312"/>
      <c r="V288" s="1312"/>
      <c r="W288" s="1312"/>
      <c r="X288" s="1312"/>
      <c r="Y288" s="1312"/>
      <c r="Z288" s="2084"/>
      <c r="AA288" s="2084"/>
      <c r="AB288" s="1312"/>
      <c r="AC288" s="1312"/>
      <c r="AD288" s="1312"/>
      <c r="AE288" s="1312"/>
      <c r="AF288" s="1312"/>
      <c r="AG288" s="1312"/>
      <c r="AH288" s="1312"/>
      <c r="AI288" s="1312"/>
      <c r="AJ288" s="1312"/>
      <c r="AK288" s="1312"/>
      <c r="AL288" s="1312"/>
      <c r="AM288" s="1312"/>
      <c r="AN288" s="2084"/>
      <c r="AO288" s="2084"/>
      <c r="AP288" s="1312"/>
      <c r="AQ288" s="1312"/>
      <c r="AR288" s="1312"/>
      <c r="AS288" s="1312"/>
      <c r="AT288" s="1312"/>
      <c r="AU288" s="1312"/>
      <c r="AV288" s="1312"/>
      <c r="AW288" s="1312"/>
    </row>
    <row r="289" spans="1:49" ht="16.5" hidden="1" thickBot="1">
      <c r="A289" s="2081" t="s">
        <v>701</v>
      </c>
      <c r="B289" s="208" t="s">
        <v>594</v>
      </c>
      <c r="C289" s="1292">
        <f t="shared" si="65"/>
        <v>0</v>
      </c>
      <c r="D289" s="1292">
        <f t="shared" si="69"/>
        <v>0</v>
      </c>
      <c r="E289" s="1292">
        <f t="shared" si="70"/>
        <v>0</v>
      </c>
      <c r="F289" s="2091"/>
      <c r="G289" s="1334"/>
      <c r="H289" s="1334"/>
      <c r="I289" s="1351" t="e">
        <f t="shared" si="66"/>
        <v>#DIV/0!</v>
      </c>
      <c r="J289" s="1352" t="e">
        <f t="shared" si="67"/>
        <v>#DIV/0!</v>
      </c>
      <c r="K289" s="1352" t="e">
        <f t="shared" si="68"/>
        <v>#DIV/0!</v>
      </c>
      <c r="L289" s="1312"/>
      <c r="M289" s="1312"/>
      <c r="N289" s="1312"/>
      <c r="O289" s="1312"/>
      <c r="P289" s="1312"/>
      <c r="Q289" s="1312"/>
      <c r="R289" s="1312"/>
      <c r="S289" s="1312"/>
      <c r="T289" s="1312"/>
      <c r="U289" s="1312"/>
      <c r="V289" s="1312"/>
      <c r="W289" s="1312"/>
      <c r="X289" s="1312"/>
      <c r="Y289" s="1312"/>
      <c r="Z289" s="2084"/>
      <c r="AA289" s="2084"/>
      <c r="AB289" s="1312"/>
      <c r="AC289" s="1312"/>
      <c r="AD289" s="1312"/>
      <c r="AE289" s="1312"/>
      <c r="AF289" s="1312"/>
      <c r="AG289" s="1312"/>
      <c r="AH289" s="1312"/>
      <c r="AI289" s="1312"/>
      <c r="AJ289" s="1312"/>
      <c r="AK289" s="1312"/>
      <c r="AL289" s="1312"/>
      <c r="AM289" s="1312"/>
      <c r="AN289" s="2084"/>
      <c r="AO289" s="2084"/>
      <c r="AP289" s="1312"/>
      <c r="AQ289" s="1312"/>
      <c r="AR289" s="1312"/>
      <c r="AS289" s="1312"/>
      <c r="AT289" s="1312"/>
      <c r="AU289" s="1312"/>
      <c r="AV289" s="1312"/>
      <c r="AW289" s="1312"/>
    </row>
    <row r="290" spans="1:49" ht="16.5" hidden="1" thickBot="1">
      <c r="A290" s="2081" t="s">
        <v>702</v>
      </c>
      <c r="B290" s="208" t="s">
        <v>565</v>
      </c>
      <c r="C290" s="1292">
        <f t="shared" si="65"/>
        <v>0</v>
      </c>
      <c r="D290" s="1292">
        <f t="shared" si="69"/>
        <v>0</v>
      </c>
      <c r="E290" s="1292">
        <f t="shared" si="70"/>
        <v>0</v>
      </c>
      <c r="F290" s="2091"/>
      <c r="G290" s="1334"/>
      <c r="H290" s="1334"/>
      <c r="I290" s="1351" t="e">
        <f t="shared" si="66"/>
        <v>#DIV/0!</v>
      </c>
      <c r="J290" s="1352" t="e">
        <f t="shared" si="67"/>
        <v>#DIV/0!</v>
      </c>
      <c r="K290" s="1352" t="e">
        <f t="shared" si="68"/>
        <v>#DIV/0!</v>
      </c>
      <c r="L290" s="1312"/>
      <c r="M290" s="1312"/>
      <c r="N290" s="1312"/>
      <c r="O290" s="1312"/>
      <c r="P290" s="1312"/>
      <c r="Q290" s="1312"/>
      <c r="R290" s="1312"/>
      <c r="S290" s="1312"/>
      <c r="T290" s="1312"/>
      <c r="U290" s="1312"/>
      <c r="V290" s="1312"/>
      <c r="W290" s="1312"/>
      <c r="X290" s="1312"/>
      <c r="Y290" s="1312"/>
      <c r="Z290" s="2084"/>
      <c r="AA290" s="2084"/>
      <c r="AB290" s="1312"/>
      <c r="AC290" s="1312"/>
      <c r="AD290" s="1312"/>
      <c r="AE290" s="1312"/>
      <c r="AF290" s="1312"/>
      <c r="AG290" s="1312"/>
      <c r="AH290" s="1312"/>
      <c r="AI290" s="1312"/>
      <c r="AJ290" s="1312"/>
      <c r="AK290" s="1312"/>
      <c r="AL290" s="1312"/>
      <c r="AM290" s="1312"/>
      <c r="AN290" s="2084"/>
      <c r="AO290" s="2084"/>
      <c r="AP290" s="1312"/>
      <c r="AQ290" s="1312"/>
      <c r="AR290" s="1312"/>
      <c r="AS290" s="1312"/>
      <c r="AT290" s="1312"/>
      <c r="AU290" s="1312"/>
      <c r="AV290" s="1312"/>
      <c r="AW290" s="1312"/>
    </row>
    <row r="291" spans="1:49" ht="63.75" hidden="1" thickBot="1">
      <c r="A291" s="2080">
        <v>11</v>
      </c>
      <c r="B291" s="206" t="s">
        <v>703</v>
      </c>
      <c r="C291" s="1297">
        <f t="shared" si="65"/>
        <v>68</v>
      </c>
      <c r="D291" s="1297">
        <f t="shared" si="69"/>
        <v>24</v>
      </c>
      <c r="E291" s="1297">
        <f t="shared" si="70"/>
        <v>44</v>
      </c>
      <c r="F291" s="2091"/>
      <c r="G291" s="1334"/>
      <c r="H291" s="1334"/>
      <c r="I291" s="1351">
        <f t="shared" si="66"/>
        <v>1</v>
      </c>
      <c r="J291" s="1352">
        <f t="shared" si="67"/>
        <v>0.35294117647058826</v>
      </c>
      <c r="K291" s="1352">
        <f t="shared" si="68"/>
        <v>0.6470588235294118</v>
      </c>
      <c r="L291" s="1314">
        <v>0</v>
      </c>
      <c r="M291" s="1314">
        <v>0</v>
      </c>
      <c r="N291" s="1314">
        <v>0</v>
      </c>
      <c r="O291" s="1314">
        <v>0</v>
      </c>
      <c r="P291" s="1314">
        <v>0</v>
      </c>
      <c r="Q291" s="1314">
        <v>2</v>
      </c>
      <c r="R291" s="1314">
        <v>5</v>
      </c>
      <c r="S291" s="1314">
        <v>9</v>
      </c>
      <c r="T291" s="1314">
        <v>0</v>
      </c>
      <c r="U291" s="1314">
        <v>0</v>
      </c>
      <c r="V291" s="1314">
        <v>0</v>
      </c>
      <c r="W291" s="1314">
        <v>0</v>
      </c>
      <c r="X291" s="1314">
        <v>0</v>
      </c>
      <c r="Y291" s="1314">
        <v>14</v>
      </c>
      <c r="Z291" s="2083">
        <f>Z292+Z293+Z294</f>
        <v>0</v>
      </c>
      <c r="AA291" s="2083">
        <f>AA292+AA293+AA294</f>
        <v>9</v>
      </c>
      <c r="AB291" s="1314">
        <v>2</v>
      </c>
      <c r="AC291" s="1314">
        <v>4</v>
      </c>
      <c r="AD291" s="1314">
        <v>0</v>
      </c>
      <c r="AE291" s="1314">
        <v>0</v>
      </c>
      <c r="AF291" s="1314">
        <v>0</v>
      </c>
      <c r="AG291" s="1314">
        <v>1</v>
      </c>
      <c r="AH291" s="1314">
        <v>0</v>
      </c>
      <c r="AI291" s="1314">
        <v>0</v>
      </c>
      <c r="AJ291" s="1314">
        <v>0</v>
      </c>
      <c r="AK291" s="1314">
        <v>0</v>
      </c>
      <c r="AL291" s="1314">
        <v>0</v>
      </c>
      <c r="AM291" s="1314">
        <v>0</v>
      </c>
      <c r="AN291" s="2087">
        <f>AN292+AN293+AN294</f>
        <v>5</v>
      </c>
      <c r="AO291" s="2087">
        <f>AO292+AO293+AO294</f>
        <v>5</v>
      </c>
      <c r="AP291" s="1314">
        <v>0</v>
      </c>
      <c r="AQ291" s="1314">
        <v>0</v>
      </c>
      <c r="AR291" s="1314">
        <v>5</v>
      </c>
      <c r="AS291" s="1314">
        <v>0</v>
      </c>
      <c r="AT291" s="1314">
        <v>7</v>
      </c>
      <c r="AU291" s="1314">
        <v>0</v>
      </c>
      <c r="AV291" s="1314">
        <v>0</v>
      </c>
      <c r="AW291" s="1314">
        <v>0</v>
      </c>
    </row>
    <row r="292" spans="1:49" ht="16.5" hidden="1" customHeight="1" thickBot="1">
      <c r="A292" s="2081" t="s">
        <v>525</v>
      </c>
      <c r="B292" s="208" t="s">
        <v>610</v>
      </c>
      <c r="C292" s="1292">
        <f t="shared" si="65"/>
        <v>16</v>
      </c>
      <c r="D292" s="1292">
        <f t="shared" si="69"/>
        <v>7</v>
      </c>
      <c r="E292" s="1292">
        <f t="shared" si="70"/>
        <v>9</v>
      </c>
      <c r="F292" s="2091"/>
      <c r="G292" s="1334"/>
      <c r="H292" s="1334"/>
      <c r="I292" s="1351">
        <f t="shared" si="66"/>
        <v>1</v>
      </c>
      <c r="J292" s="1352">
        <f t="shared" si="67"/>
        <v>0.4375</v>
      </c>
      <c r="K292" s="1352">
        <f t="shared" si="68"/>
        <v>0.5625</v>
      </c>
      <c r="L292" s="1312"/>
      <c r="M292" s="1312"/>
      <c r="N292" s="1312"/>
      <c r="O292" s="1312"/>
      <c r="P292" s="1312"/>
      <c r="Q292" s="1312"/>
      <c r="R292" s="1312">
        <v>2</v>
      </c>
      <c r="S292" s="1312">
        <v>2</v>
      </c>
      <c r="T292" s="1312"/>
      <c r="U292" s="1312"/>
      <c r="V292" s="1312"/>
      <c r="W292" s="1312"/>
      <c r="X292" s="1312"/>
      <c r="Y292" s="1312">
        <v>1</v>
      </c>
      <c r="Z292" s="2084"/>
      <c r="AA292" s="2084">
        <v>3</v>
      </c>
      <c r="AB292" s="1312"/>
      <c r="AC292" s="1312">
        <v>1</v>
      </c>
      <c r="AD292" s="1312"/>
      <c r="AE292" s="1312"/>
      <c r="AF292" s="1312"/>
      <c r="AG292" s="1312"/>
      <c r="AH292" s="1312"/>
      <c r="AI292" s="1323"/>
      <c r="AJ292" s="1312"/>
      <c r="AK292" s="1312"/>
      <c r="AL292" s="1312"/>
      <c r="AM292" s="1312"/>
      <c r="AN292" s="2084">
        <v>1</v>
      </c>
      <c r="AO292" s="2084">
        <v>2</v>
      </c>
      <c r="AP292" s="1312"/>
      <c r="AQ292" s="1312"/>
      <c r="AR292" s="1323">
        <v>2</v>
      </c>
      <c r="AS292" s="1312"/>
      <c r="AT292" s="1312">
        <v>2</v>
      </c>
      <c r="AU292" s="1312"/>
      <c r="AV292" s="1312"/>
      <c r="AW292" s="1312"/>
    </row>
    <row r="293" spans="1:49" ht="16.5" hidden="1" customHeight="1" thickBot="1">
      <c r="A293" s="2081" t="s">
        <v>526</v>
      </c>
      <c r="B293" s="208" t="s">
        <v>612</v>
      </c>
      <c r="C293" s="1292">
        <f t="shared" si="65"/>
        <v>22</v>
      </c>
      <c r="D293" s="1292">
        <f t="shared" si="69"/>
        <v>8</v>
      </c>
      <c r="E293" s="1292">
        <f t="shared" si="70"/>
        <v>14</v>
      </c>
      <c r="F293" s="2091"/>
      <c r="G293" s="1334"/>
      <c r="H293" s="1334"/>
      <c r="I293" s="1351">
        <f t="shared" si="66"/>
        <v>1</v>
      </c>
      <c r="J293" s="1352">
        <f t="shared" si="67"/>
        <v>0.36363636363636365</v>
      </c>
      <c r="K293" s="1352">
        <f t="shared" si="68"/>
        <v>0.63636363636363635</v>
      </c>
      <c r="L293" s="1312"/>
      <c r="M293" s="1312"/>
      <c r="N293" s="1312"/>
      <c r="O293" s="1312"/>
      <c r="P293" s="1312"/>
      <c r="Q293" s="1312">
        <v>1</v>
      </c>
      <c r="R293" s="1312">
        <v>2</v>
      </c>
      <c r="S293" s="1312">
        <v>3</v>
      </c>
      <c r="T293" s="1312"/>
      <c r="U293" s="1312"/>
      <c r="V293" s="1312"/>
      <c r="W293" s="1312"/>
      <c r="X293" s="1312"/>
      <c r="Y293" s="1312">
        <v>4</v>
      </c>
      <c r="Z293" s="2084"/>
      <c r="AA293" s="2084">
        <v>4</v>
      </c>
      <c r="AB293" s="1312">
        <v>1</v>
      </c>
      <c r="AC293" s="1312">
        <v>1</v>
      </c>
      <c r="AD293" s="1312"/>
      <c r="AE293" s="1312"/>
      <c r="AF293" s="1312"/>
      <c r="AG293" s="1312">
        <v>1</v>
      </c>
      <c r="AH293" s="1312"/>
      <c r="AI293" s="1323"/>
      <c r="AJ293" s="1312"/>
      <c r="AK293" s="1312"/>
      <c r="AL293" s="1312"/>
      <c r="AM293" s="1312"/>
      <c r="AN293" s="2084">
        <v>2</v>
      </c>
      <c r="AO293" s="2084"/>
      <c r="AP293" s="1312"/>
      <c r="AQ293" s="1312"/>
      <c r="AR293" s="1323">
        <v>1</v>
      </c>
      <c r="AS293" s="1312"/>
      <c r="AT293" s="1312">
        <v>2</v>
      </c>
      <c r="AU293" s="1312"/>
      <c r="AV293" s="1312"/>
      <c r="AW293" s="1312"/>
    </row>
    <row r="294" spans="1:49" ht="16.5" hidden="1" thickBot="1">
      <c r="A294" s="2081" t="s">
        <v>527</v>
      </c>
      <c r="B294" s="208" t="s">
        <v>614</v>
      </c>
      <c r="C294" s="1292">
        <f t="shared" si="65"/>
        <v>30</v>
      </c>
      <c r="D294" s="1292">
        <f>L294+N294+P294+R294+T294+V294+X294+Z294+AB294+AD294+AF294+AH294+AJ294+AL294+AN294+AP294+AR294+AT294+AV294</f>
        <v>9</v>
      </c>
      <c r="E294" s="1292">
        <f>M294+O294+Q294+S294+U294+W294+Y294+AA294+AC294+AE294+AG294+AI294+AK294+AM294+AO294+AQ294+AS294+AU294+AW294</f>
        <v>21</v>
      </c>
      <c r="F294" s="2091"/>
      <c r="G294" s="1334"/>
      <c r="H294" s="1334"/>
      <c r="I294" s="1351">
        <f t="shared" si="66"/>
        <v>1</v>
      </c>
      <c r="J294" s="1352">
        <f t="shared" si="67"/>
        <v>0.3</v>
      </c>
      <c r="K294" s="1352">
        <f t="shared" si="68"/>
        <v>0.7</v>
      </c>
      <c r="L294" s="1312"/>
      <c r="M294" s="1312"/>
      <c r="N294" s="1312"/>
      <c r="O294" s="1312"/>
      <c r="P294" s="1312"/>
      <c r="Q294" s="1312">
        <v>1</v>
      </c>
      <c r="R294" s="1312">
        <v>1</v>
      </c>
      <c r="S294" s="1312">
        <v>4</v>
      </c>
      <c r="T294" s="1312"/>
      <c r="U294" s="1312"/>
      <c r="V294" s="1312"/>
      <c r="W294" s="1312"/>
      <c r="X294" s="1312"/>
      <c r="Y294" s="1312">
        <v>9</v>
      </c>
      <c r="Z294" s="2084"/>
      <c r="AA294" s="2084">
        <v>2</v>
      </c>
      <c r="AB294" s="1312">
        <v>1</v>
      </c>
      <c r="AC294" s="1312">
        <v>2</v>
      </c>
      <c r="AD294" s="1312"/>
      <c r="AE294" s="1312"/>
      <c r="AF294" s="1312"/>
      <c r="AG294" s="1312"/>
      <c r="AH294" s="1323"/>
      <c r="AI294" s="1312"/>
      <c r="AJ294" s="1312"/>
      <c r="AK294" s="1312"/>
      <c r="AL294" s="1312"/>
      <c r="AM294" s="1312"/>
      <c r="AN294" s="2084">
        <v>2</v>
      </c>
      <c r="AO294" s="2084">
        <v>3</v>
      </c>
      <c r="AP294" s="1312"/>
      <c r="AQ294" s="1312"/>
      <c r="AR294" s="1323">
        <v>2</v>
      </c>
      <c r="AS294" s="1312"/>
      <c r="AT294" s="1312">
        <v>3</v>
      </c>
      <c r="AU294" s="1312"/>
      <c r="AV294" s="1312"/>
      <c r="AW294" s="1312"/>
    </row>
    <row r="295" spans="1:49" ht="63.75" hidden="1" thickBot="1">
      <c r="A295" s="2080">
        <v>12</v>
      </c>
      <c r="B295" s="209" t="s">
        <v>704</v>
      </c>
      <c r="C295" s="1292">
        <f t="shared" si="65"/>
        <v>68</v>
      </c>
      <c r="D295" s="1292">
        <f>L295+N295+P295+R295+T295+V295+X295+Z295+AB295+AD295+AF295+AH295+AJ295+AL295+AN295+AP295+AR295+AT295+AV295</f>
        <v>24</v>
      </c>
      <c r="E295" s="1292">
        <f>M295+O295+Q295+S295+U295+W295+Y295+AA295+AC295+AE295+AG295+AI295+AK295+AM295+AO295+AQ295+AS295+AU295+AW295</f>
        <v>44</v>
      </c>
      <c r="F295" s="2091"/>
      <c r="G295" s="1334"/>
      <c r="H295" s="1334"/>
      <c r="I295" s="1351">
        <f t="shared" si="66"/>
        <v>1</v>
      </c>
      <c r="J295" s="1352">
        <f t="shared" si="67"/>
        <v>0.35294117647058826</v>
      </c>
      <c r="K295" s="1352">
        <f t="shared" si="68"/>
        <v>0.6470588235294118</v>
      </c>
      <c r="L295" s="1316">
        <v>0</v>
      </c>
      <c r="M295" s="1316">
        <v>0</v>
      </c>
      <c r="N295" s="1316">
        <v>0</v>
      </c>
      <c r="O295" s="1316">
        <v>0</v>
      </c>
      <c r="P295" s="1316">
        <v>0</v>
      </c>
      <c r="Q295" s="1316">
        <v>2</v>
      </c>
      <c r="R295" s="1316">
        <v>5</v>
      </c>
      <c r="S295" s="1316">
        <v>9</v>
      </c>
      <c r="T295" s="1316">
        <v>0</v>
      </c>
      <c r="U295" s="1316">
        <v>0</v>
      </c>
      <c r="V295" s="1316">
        <v>0</v>
      </c>
      <c r="W295" s="1316">
        <v>0</v>
      </c>
      <c r="X295" s="1316">
        <v>0</v>
      </c>
      <c r="Y295" s="1316">
        <v>14</v>
      </c>
      <c r="Z295" s="2085">
        <f>Z296+Z297+Z298+Z299+Z300+Z301+Z302+Z305+Z306+Z307+Z308</f>
        <v>0</v>
      </c>
      <c r="AA295" s="2085">
        <f>AA296+AA297+AA298+AA299+AA300+AA301+AA302+AA305+AA306+AA307+AA308</f>
        <v>9</v>
      </c>
      <c r="AB295" s="1316">
        <v>2</v>
      </c>
      <c r="AC295" s="1316">
        <v>4</v>
      </c>
      <c r="AD295" s="1316">
        <v>0</v>
      </c>
      <c r="AE295" s="1316">
        <v>0</v>
      </c>
      <c r="AF295" s="1316">
        <v>0</v>
      </c>
      <c r="AG295" s="1316">
        <v>1</v>
      </c>
      <c r="AH295" s="1316">
        <v>0</v>
      </c>
      <c r="AI295" s="1316">
        <v>0</v>
      </c>
      <c r="AJ295" s="1316">
        <v>0</v>
      </c>
      <c r="AK295" s="1316">
        <v>0</v>
      </c>
      <c r="AL295" s="1316">
        <v>0</v>
      </c>
      <c r="AM295" s="1316">
        <v>0</v>
      </c>
      <c r="AN295" s="2085">
        <f>AN296+AN297+AN298+AN299+AN300+AN301+AN302+AN305+AN306+AN307+AN308</f>
        <v>5</v>
      </c>
      <c r="AO295" s="2085">
        <f>AO296+AO297+AO298+AO299+AO300+AO301+AO302+AO305+AO306+AO307+AO308</f>
        <v>5</v>
      </c>
      <c r="AP295" s="1316">
        <v>0</v>
      </c>
      <c r="AQ295" s="1316">
        <v>0</v>
      </c>
      <c r="AR295" s="1316">
        <v>5</v>
      </c>
      <c r="AS295" s="1316">
        <v>0</v>
      </c>
      <c r="AT295" s="1316">
        <v>7</v>
      </c>
      <c r="AU295" s="1316">
        <v>0</v>
      </c>
      <c r="AV295" s="1316">
        <v>0</v>
      </c>
      <c r="AW295" s="1316">
        <v>0</v>
      </c>
    </row>
    <row r="296" spans="1:49" ht="16.5" hidden="1" thickBot="1">
      <c r="A296" s="2081" t="s">
        <v>533</v>
      </c>
      <c r="B296" s="208" t="s">
        <v>382</v>
      </c>
      <c r="C296" s="1292">
        <f t="shared" si="65"/>
        <v>7</v>
      </c>
      <c r="D296" s="1292">
        <f t="shared" ref="D296:D359" si="71">L296+N296+P296+R296+T296+V296+X296+Z296+AB296+AD296+AF296+AH296+AJ296+AL296+AN296+AP296+AR296+AT296+AV296</f>
        <v>4</v>
      </c>
      <c r="E296" s="1292">
        <f t="shared" ref="E296:E359" si="72">M296+O296+Q296+S296+U296+W296+Y296+AA296+AC296+AE296+AG296+AI296+AK296+AM296+AO296+AQ296+AS296+AU296+AW296</f>
        <v>3</v>
      </c>
      <c r="F296" s="2091"/>
      <c r="G296" s="1334"/>
      <c r="H296" s="1334"/>
      <c r="I296" s="1351">
        <f t="shared" si="66"/>
        <v>1</v>
      </c>
      <c r="J296" s="1352">
        <f t="shared" si="67"/>
        <v>0.5714285714285714</v>
      </c>
      <c r="K296" s="1352">
        <f t="shared" si="68"/>
        <v>0.42857142857142855</v>
      </c>
      <c r="L296" s="1312"/>
      <c r="M296" s="1312"/>
      <c r="N296" s="1312"/>
      <c r="O296" s="1312"/>
      <c r="P296" s="1317"/>
      <c r="Q296" s="1317"/>
      <c r="R296" s="1317">
        <v>2</v>
      </c>
      <c r="S296" s="1317">
        <v>2</v>
      </c>
      <c r="T296" s="1317"/>
      <c r="U296" s="1317"/>
      <c r="V296" s="1317"/>
      <c r="W296" s="1317"/>
      <c r="X296" s="1317"/>
      <c r="Y296" s="1317"/>
      <c r="Z296" s="2084"/>
      <c r="AA296" s="2084"/>
      <c r="AB296" s="1317"/>
      <c r="AC296" s="1317"/>
      <c r="AD296" s="1317"/>
      <c r="AE296" s="1317"/>
      <c r="AF296" s="1317"/>
      <c r="AG296" s="1317"/>
      <c r="AH296" s="1317"/>
      <c r="AI296" s="1317"/>
      <c r="AJ296" s="1317"/>
      <c r="AK296" s="1317"/>
      <c r="AL296" s="1312"/>
      <c r="AM296" s="1312"/>
      <c r="AN296" s="2084">
        <v>1</v>
      </c>
      <c r="AO296" s="2084">
        <v>1</v>
      </c>
      <c r="AP296" s="1317"/>
      <c r="AQ296" s="1317"/>
      <c r="AR296" s="1317">
        <v>1</v>
      </c>
      <c r="AS296" s="1317"/>
      <c r="AT296" s="1317"/>
      <c r="AU296" s="1317"/>
      <c r="AV296" s="1312"/>
      <c r="AW296" s="1312"/>
    </row>
    <row r="297" spans="1:49" ht="16.5" hidden="1" thickBot="1">
      <c r="A297" s="2081" t="s">
        <v>535</v>
      </c>
      <c r="B297" s="208" t="s">
        <v>384</v>
      </c>
      <c r="C297" s="1292">
        <f t="shared" si="65"/>
        <v>2</v>
      </c>
      <c r="D297" s="1292">
        <f t="shared" si="71"/>
        <v>2</v>
      </c>
      <c r="E297" s="1292">
        <f t="shared" si="72"/>
        <v>0</v>
      </c>
      <c r="F297" s="2091"/>
      <c r="G297" s="1334"/>
      <c r="H297" s="1334"/>
      <c r="I297" s="1351">
        <f t="shared" si="66"/>
        <v>1</v>
      </c>
      <c r="J297" s="1352">
        <f t="shared" si="67"/>
        <v>1</v>
      </c>
      <c r="K297" s="1352">
        <f t="shared" si="68"/>
        <v>0</v>
      </c>
      <c r="L297" s="1312"/>
      <c r="M297" s="1312"/>
      <c r="N297" s="1312"/>
      <c r="O297" s="1312"/>
      <c r="P297" s="1317"/>
      <c r="Q297" s="1317"/>
      <c r="R297" s="1317"/>
      <c r="S297" s="1317"/>
      <c r="T297" s="1317"/>
      <c r="U297" s="1317"/>
      <c r="V297" s="1317"/>
      <c r="W297" s="1317"/>
      <c r="X297" s="1317"/>
      <c r="Y297" s="1317"/>
      <c r="Z297" s="2084"/>
      <c r="AA297" s="2084"/>
      <c r="AB297" s="1317"/>
      <c r="AC297" s="1317"/>
      <c r="AD297" s="1317"/>
      <c r="AE297" s="1317"/>
      <c r="AF297" s="1317"/>
      <c r="AG297" s="1317"/>
      <c r="AH297" s="1317"/>
      <c r="AI297" s="1317"/>
      <c r="AJ297" s="1317"/>
      <c r="AK297" s="1317"/>
      <c r="AL297" s="1312"/>
      <c r="AM297" s="1312"/>
      <c r="AN297" s="2084"/>
      <c r="AO297" s="2084"/>
      <c r="AP297" s="1317"/>
      <c r="AQ297" s="1317"/>
      <c r="AR297" s="1317"/>
      <c r="AS297" s="1317"/>
      <c r="AT297" s="1317">
        <v>2</v>
      </c>
      <c r="AU297" s="1317"/>
      <c r="AV297" s="1312"/>
      <c r="AW297" s="1312"/>
    </row>
    <row r="298" spans="1:49" ht="16.5" hidden="1" thickBot="1">
      <c r="A298" s="2081" t="s">
        <v>537</v>
      </c>
      <c r="B298" s="208" t="s">
        <v>386</v>
      </c>
      <c r="C298" s="1292">
        <f t="shared" si="65"/>
        <v>0</v>
      </c>
      <c r="D298" s="1292">
        <f t="shared" si="71"/>
        <v>0</v>
      </c>
      <c r="E298" s="1292">
        <f t="shared" si="72"/>
        <v>0</v>
      </c>
      <c r="F298" s="2091"/>
      <c r="G298" s="1334"/>
      <c r="H298" s="1334"/>
      <c r="I298" s="1351" t="e">
        <f t="shared" si="66"/>
        <v>#DIV/0!</v>
      </c>
      <c r="J298" s="1352" t="e">
        <f t="shared" si="67"/>
        <v>#DIV/0!</v>
      </c>
      <c r="K298" s="1352" t="e">
        <f t="shared" si="68"/>
        <v>#DIV/0!</v>
      </c>
      <c r="L298" s="1312"/>
      <c r="M298" s="1312"/>
      <c r="N298" s="1312"/>
      <c r="O298" s="1312"/>
      <c r="P298" s="1317"/>
      <c r="Q298" s="1317"/>
      <c r="R298" s="1317"/>
      <c r="S298" s="1317"/>
      <c r="T298" s="1317"/>
      <c r="U298" s="1317"/>
      <c r="V298" s="1317"/>
      <c r="W298" s="1317"/>
      <c r="X298" s="1317"/>
      <c r="Y298" s="1317"/>
      <c r="Z298" s="2084"/>
      <c r="AA298" s="2084"/>
      <c r="AB298" s="1317"/>
      <c r="AC298" s="1317"/>
      <c r="AD298" s="1317"/>
      <c r="AE298" s="1317"/>
      <c r="AF298" s="1317"/>
      <c r="AG298" s="1317"/>
      <c r="AH298" s="1317"/>
      <c r="AI298" s="1317"/>
      <c r="AJ298" s="1317"/>
      <c r="AK298" s="1317"/>
      <c r="AL298" s="1312"/>
      <c r="AM298" s="1312"/>
      <c r="AN298" s="2084"/>
      <c r="AO298" s="2084"/>
      <c r="AP298" s="1317"/>
      <c r="AQ298" s="1317"/>
      <c r="AR298" s="1317"/>
      <c r="AS298" s="1317"/>
      <c r="AT298" s="1317"/>
      <c r="AU298" s="1317"/>
      <c r="AV298" s="1312"/>
      <c r="AW298" s="1312"/>
    </row>
    <row r="299" spans="1:49" ht="16.5" hidden="1" thickBot="1">
      <c r="A299" s="2081" t="s">
        <v>539</v>
      </c>
      <c r="B299" s="208" t="s">
        <v>620</v>
      </c>
      <c r="C299" s="1292">
        <f t="shared" si="65"/>
        <v>28</v>
      </c>
      <c r="D299" s="1292">
        <f t="shared" si="71"/>
        <v>8</v>
      </c>
      <c r="E299" s="1292">
        <f t="shared" si="72"/>
        <v>20</v>
      </c>
      <c r="F299" s="2091"/>
      <c r="G299" s="1334"/>
      <c r="H299" s="1334"/>
      <c r="I299" s="1351">
        <f t="shared" si="66"/>
        <v>1</v>
      </c>
      <c r="J299" s="1352">
        <f t="shared" si="67"/>
        <v>0.2857142857142857</v>
      </c>
      <c r="K299" s="1352">
        <f t="shared" si="68"/>
        <v>0.7142857142857143</v>
      </c>
      <c r="L299" s="1312"/>
      <c r="M299" s="1312"/>
      <c r="N299" s="1312"/>
      <c r="O299" s="1312"/>
      <c r="P299" s="1317"/>
      <c r="Q299" s="1317">
        <v>1</v>
      </c>
      <c r="R299" s="1317">
        <v>2</v>
      </c>
      <c r="S299" s="1317">
        <v>3</v>
      </c>
      <c r="T299" s="1317"/>
      <c r="U299" s="1317"/>
      <c r="V299" s="1317"/>
      <c r="W299" s="1317"/>
      <c r="X299" s="1317"/>
      <c r="Y299" s="1317">
        <v>5</v>
      </c>
      <c r="Z299" s="2084"/>
      <c r="AA299" s="2084">
        <v>7</v>
      </c>
      <c r="AB299" s="1317">
        <v>1</v>
      </c>
      <c r="AC299" s="1317">
        <v>2</v>
      </c>
      <c r="AD299" s="1317"/>
      <c r="AE299" s="1317"/>
      <c r="AF299" s="1317"/>
      <c r="AG299" s="1317">
        <v>1</v>
      </c>
      <c r="AH299" s="1317"/>
      <c r="AI299" s="1317"/>
      <c r="AJ299" s="1317"/>
      <c r="AK299" s="1317"/>
      <c r="AL299" s="1312"/>
      <c r="AM299" s="1312"/>
      <c r="AN299" s="2084">
        <v>2</v>
      </c>
      <c r="AO299" s="2084">
        <v>1</v>
      </c>
      <c r="AP299" s="1317"/>
      <c r="AQ299" s="1317"/>
      <c r="AR299" s="1317">
        <v>2</v>
      </c>
      <c r="AS299" s="1317"/>
      <c r="AT299" s="1317">
        <v>1</v>
      </c>
      <c r="AU299" s="1317"/>
      <c r="AV299" s="1312"/>
      <c r="AW299" s="1312"/>
    </row>
    <row r="300" spans="1:49" ht="16.5" hidden="1" thickBot="1">
      <c r="A300" s="2081" t="s">
        <v>705</v>
      </c>
      <c r="B300" s="208" t="s">
        <v>390</v>
      </c>
      <c r="C300" s="1292">
        <f t="shared" si="65"/>
        <v>1</v>
      </c>
      <c r="D300" s="1292">
        <f t="shared" si="71"/>
        <v>1</v>
      </c>
      <c r="E300" s="1292">
        <f t="shared" si="72"/>
        <v>0</v>
      </c>
      <c r="F300" s="2091"/>
      <c r="G300" s="1334"/>
      <c r="H300" s="1334"/>
      <c r="I300" s="1351">
        <f t="shared" si="66"/>
        <v>1</v>
      </c>
      <c r="J300" s="1352">
        <f t="shared" si="67"/>
        <v>1</v>
      </c>
      <c r="K300" s="1352">
        <f t="shared" si="68"/>
        <v>0</v>
      </c>
      <c r="L300" s="1312"/>
      <c r="M300" s="1312"/>
      <c r="N300" s="1312"/>
      <c r="O300" s="1312"/>
      <c r="P300" s="1317"/>
      <c r="Q300" s="1317"/>
      <c r="R300" s="1317"/>
      <c r="S300" s="1317"/>
      <c r="T300" s="1317"/>
      <c r="U300" s="1317"/>
      <c r="V300" s="1317"/>
      <c r="W300" s="1317"/>
      <c r="X300" s="1317"/>
      <c r="Y300" s="1317"/>
      <c r="Z300" s="2084"/>
      <c r="AA300" s="2084"/>
      <c r="AB300" s="1317"/>
      <c r="AC300" s="1317"/>
      <c r="AD300" s="1317"/>
      <c r="AE300" s="1317"/>
      <c r="AF300" s="1317"/>
      <c r="AG300" s="1317"/>
      <c r="AH300" s="1317"/>
      <c r="AI300" s="1317"/>
      <c r="AJ300" s="1317"/>
      <c r="AK300" s="1317"/>
      <c r="AL300" s="1312"/>
      <c r="AM300" s="1312"/>
      <c r="AN300" s="2084"/>
      <c r="AO300" s="2084"/>
      <c r="AP300" s="1317"/>
      <c r="AQ300" s="1317"/>
      <c r="AR300" s="1317"/>
      <c r="AS300" s="1317"/>
      <c r="AT300" s="1317">
        <v>1</v>
      </c>
      <c r="AU300" s="1317"/>
      <c r="AV300" s="1312"/>
      <c r="AW300" s="1312"/>
    </row>
    <row r="301" spans="1:49" ht="16.5" hidden="1" thickBot="1">
      <c r="A301" s="2081" t="s">
        <v>706</v>
      </c>
      <c r="B301" s="208" t="s">
        <v>623</v>
      </c>
      <c r="C301" s="1292">
        <f t="shared" si="65"/>
        <v>19</v>
      </c>
      <c r="D301" s="1292">
        <f t="shared" si="71"/>
        <v>8</v>
      </c>
      <c r="E301" s="1292">
        <f t="shared" si="72"/>
        <v>11</v>
      </c>
      <c r="F301" s="2091"/>
      <c r="G301" s="1334"/>
      <c r="H301" s="1334"/>
      <c r="I301" s="1351">
        <f t="shared" si="66"/>
        <v>1</v>
      </c>
      <c r="J301" s="1352">
        <f t="shared" si="67"/>
        <v>0.42105263157894735</v>
      </c>
      <c r="K301" s="1352">
        <f t="shared" si="68"/>
        <v>0.57894736842105265</v>
      </c>
      <c r="L301" s="1312"/>
      <c r="M301" s="1312"/>
      <c r="N301" s="1312"/>
      <c r="O301" s="1312"/>
      <c r="P301" s="1317"/>
      <c r="Q301" s="1317"/>
      <c r="R301" s="1317">
        <v>1</v>
      </c>
      <c r="S301" s="1317">
        <v>2</v>
      </c>
      <c r="T301" s="1317"/>
      <c r="U301" s="1317"/>
      <c r="V301" s="1317"/>
      <c r="W301" s="1317"/>
      <c r="X301" s="1317"/>
      <c r="Y301" s="1317">
        <v>7</v>
      </c>
      <c r="Z301" s="2084"/>
      <c r="AA301" s="2084"/>
      <c r="AB301" s="1317">
        <v>1</v>
      </c>
      <c r="AC301" s="1317">
        <v>1</v>
      </c>
      <c r="AD301" s="1317"/>
      <c r="AE301" s="1317"/>
      <c r="AF301" s="1317"/>
      <c r="AG301" s="1317"/>
      <c r="AH301" s="1317"/>
      <c r="AI301" s="1317"/>
      <c r="AJ301" s="1317"/>
      <c r="AK301" s="1317"/>
      <c r="AL301" s="1312"/>
      <c r="AM301" s="1312"/>
      <c r="AN301" s="2084">
        <v>1</v>
      </c>
      <c r="AO301" s="2084">
        <v>1</v>
      </c>
      <c r="AP301" s="1317"/>
      <c r="AQ301" s="1317"/>
      <c r="AR301" s="1317">
        <v>2</v>
      </c>
      <c r="AS301" s="1317"/>
      <c r="AT301" s="1317">
        <v>3</v>
      </c>
      <c r="AU301" s="1317"/>
      <c r="AV301" s="1312"/>
      <c r="AW301" s="1312"/>
    </row>
    <row r="302" spans="1:49" ht="16.5" hidden="1" thickBot="1">
      <c r="A302" s="2081" t="s">
        <v>707</v>
      </c>
      <c r="B302" s="211" t="s">
        <v>394</v>
      </c>
      <c r="C302" s="1292">
        <f t="shared" si="65"/>
        <v>11</v>
      </c>
      <c r="D302" s="1292">
        <f t="shared" si="71"/>
        <v>1</v>
      </c>
      <c r="E302" s="1292">
        <f t="shared" si="72"/>
        <v>10</v>
      </c>
      <c r="F302" s="2091"/>
      <c r="G302" s="1334"/>
      <c r="H302" s="1334"/>
      <c r="I302" s="1351">
        <f t="shared" si="66"/>
        <v>1</v>
      </c>
      <c r="J302" s="1352">
        <f t="shared" si="67"/>
        <v>9.0909090909090912E-2</v>
      </c>
      <c r="K302" s="1352">
        <f t="shared" si="68"/>
        <v>0.90909090909090906</v>
      </c>
      <c r="L302" s="1283">
        <v>0</v>
      </c>
      <c r="M302" s="1283">
        <v>0</v>
      </c>
      <c r="N302" s="1283">
        <v>0</v>
      </c>
      <c r="O302" s="1283">
        <v>0</v>
      </c>
      <c r="P302" s="1327">
        <v>0</v>
      </c>
      <c r="Q302" s="1327">
        <v>1</v>
      </c>
      <c r="R302" s="1327">
        <v>0</v>
      </c>
      <c r="S302" s="1327">
        <v>2</v>
      </c>
      <c r="T302" s="1327">
        <v>0</v>
      </c>
      <c r="U302" s="1327">
        <v>0</v>
      </c>
      <c r="V302" s="1327">
        <v>0</v>
      </c>
      <c r="W302" s="1327">
        <v>0</v>
      </c>
      <c r="X302" s="1327">
        <v>0</v>
      </c>
      <c r="Y302" s="1327">
        <v>2</v>
      </c>
      <c r="Z302" s="2086">
        <f>Z303+Z304</f>
        <v>0</v>
      </c>
      <c r="AA302" s="2086">
        <f>AA303+AA304</f>
        <v>2</v>
      </c>
      <c r="AB302" s="1327">
        <v>0</v>
      </c>
      <c r="AC302" s="1327">
        <v>1</v>
      </c>
      <c r="AD302" s="1327">
        <v>0</v>
      </c>
      <c r="AE302" s="1327">
        <v>0</v>
      </c>
      <c r="AF302" s="1327">
        <v>0</v>
      </c>
      <c r="AG302" s="1327">
        <v>0</v>
      </c>
      <c r="AH302" s="1327">
        <v>0</v>
      </c>
      <c r="AI302" s="1327">
        <v>0</v>
      </c>
      <c r="AJ302" s="1327">
        <v>0</v>
      </c>
      <c r="AK302" s="1327">
        <v>0</v>
      </c>
      <c r="AL302" s="1283">
        <v>0</v>
      </c>
      <c r="AM302" s="1283">
        <v>0</v>
      </c>
      <c r="AN302" s="2086">
        <f>AN303+AN304</f>
        <v>1</v>
      </c>
      <c r="AO302" s="2086">
        <f>AO303+AO304</f>
        <v>2</v>
      </c>
      <c r="AP302" s="1327">
        <v>0</v>
      </c>
      <c r="AQ302" s="1327">
        <v>0</v>
      </c>
      <c r="AR302" s="1327">
        <v>0</v>
      </c>
      <c r="AS302" s="1327">
        <v>0</v>
      </c>
      <c r="AT302" s="1327">
        <v>0</v>
      </c>
      <c r="AU302" s="1327">
        <v>0</v>
      </c>
      <c r="AV302" s="1283">
        <v>0</v>
      </c>
      <c r="AW302" s="1283">
        <v>0</v>
      </c>
    </row>
    <row r="303" spans="1:49" ht="16.5" hidden="1" thickBot="1">
      <c r="A303" s="2081" t="s">
        <v>708</v>
      </c>
      <c r="B303" s="208" t="s">
        <v>1083</v>
      </c>
      <c r="C303" s="1292">
        <f t="shared" si="65"/>
        <v>1</v>
      </c>
      <c r="D303" s="1292">
        <f t="shared" si="71"/>
        <v>0</v>
      </c>
      <c r="E303" s="1292">
        <f t="shared" si="72"/>
        <v>1</v>
      </c>
      <c r="F303" s="2091"/>
      <c r="G303" s="1334"/>
      <c r="H303" s="1334"/>
      <c r="I303" s="1351">
        <f t="shared" si="66"/>
        <v>1</v>
      </c>
      <c r="J303" s="1352">
        <f t="shared" si="67"/>
        <v>0</v>
      </c>
      <c r="K303" s="1352">
        <f t="shared" si="68"/>
        <v>1</v>
      </c>
      <c r="L303" s="1312"/>
      <c r="M303" s="1312"/>
      <c r="N303" s="1312"/>
      <c r="O303" s="1312"/>
      <c r="P303" s="1317"/>
      <c r="Q303" s="1317"/>
      <c r="R303" s="1317"/>
      <c r="S303" s="1317">
        <v>1</v>
      </c>
      <c r="T303" s="1317"/>
      <c r="U303" s="1317"/>
      <c r="V303" s="1317"/>
      <c r="W303" s="1317"/>
      <c r="X303" s="1317"/>
      <c r="Y303" s="1317"/>
      <c r="Z303" s="2084"/>
      <c r="AA303" s="2084"/>
      <c r="AB303" s="1317"/>
      <c r="AC303" s="1317"/>
      <c r="AD303" s="1317"/>
      <c r="AE303" s="1317"/>
      <c r="AF303" s="1317"/>
      <c r="AG303" s="1317"/>
      <c r="AH303" s="1317"/>
      <c r="AI303" s="1317"/>
      <c r="AJ303" s="1317"/>
      <c r="AK303" s="1317"/>
      <c r="AL303" s="1312"/>
      <c r="AM303" s="1312"/>
      <c r="AN303" s="2084"/>
      <c r="AO303" s="2084"/>
      <c r="AP303" s="1317"/>
      <c r="AQ303" s="1317"/>
      <c r="AR303" s="1317"/>
      <c r="AS303" s="1317"/>
      <c r="AT303" s="1317"/>
      <c r="AU303" s="1317"/>
      <c r="AV303" s="1312"/>
      <c r="AW303" s="1312"/>
    </row>
    <row r="304" spans="1:49" ht="16.5" hidden="1" thickBot="1">
      <c r="A304" s="2081" t="s">
        <v>709</v>
      </c>
      <c r="B304" s="208" t="s">
        <v>1084</v>
      </c>
      <c r="C304" s="1292">
        <f t="shared" si="65"/>
        <v>10</v>
      </c>
      <c r="D304" s="1292">
        <f t="shared" si="71"/>
        <v>1</v>
      </c>
      <c r="E304" s="1292">
        <f t="shared" si="72"/>
        <v>9</v>
      </c>
      <c r="F304" s="2091"/>
      <c r="G304" s="1334"/>
      <c r="H304" s="1334"/>
      <c r="I304" s="1351">
        <f t="shared" si="66"/>
        <v>1</v>
      </c>
      <c r="J304" s="1352">
        <f t="shared" si="67"/>
        <v>0.1</v>
      </c>
      <c r="K304" s="1352">
        <f t="shared" si="68"/>
        <v>0.9</v>
      </c>
      <c r="L304" s="1312"/>
      <c r="M304" s="1312"/>
      <c r="N304" s="1312"/>
      <c r="O304" s="1312"/>
      <c r="P304" s="1317"/>
      <c r="Q304" s="1317">
        <v>1</v>
      </c>
      <c r="R304" s="1317"/>
      <c r="S304" s="1317">
        <v>1</v>
      </c>
      <c r="T304" s="1317"/>
      <c r="U304" s="1317"/>
      <c r="V304" s="1317"/>
      <c r="W304" s="1317"/>
      <c r="X304" s="1317"/>
      <c r="Y304" s="1317">
        <v>2</v>
      </c>
      <c r="Z304" s="2084"/>
      <c r="AA304" s="2084">
        <v>2</v>
      </c>
      <c r="AB304" s="1317"/>
      <c r="AC304" s="1317">
        <v>1</v>
      </c>
      <c r="AD304" s="1317"/>
      <c r="AE304" s="1317"/>
      <c r="AF304" s="1317"/>
      <c r="AG304" s="1317"/>
      <c r="AH304" s="1317"/>
      <c r="AI304" s="1317"/>
      <c r="AJ304" s="1317"/>
      <c r="AK304" s="1317"/>
      <c r="AL304" s="1312"/>
      <c r="AM304" s="1312"/>
      <c r="AN304" s="2084">
        <v>1</v>
      </c>
      <c r="AO304" s="2084">
        <v>2</v>
      </c>
      <c r="AP304" s="1317"/>
      <c r="AQ304" s="1317"/>
      <c r="AR304" s="1317"/>
      <c r="AS304" s="1317"/>
      <c r="AT304" s="1317"/>
      <c r="AU304" s="1317"/>
      <c r="AV304" s="1312"/>
      <c r="AW304" s="1312"/>
    </row>
    <row r="305" spans="1:49" ht="32.25" hidden="1" thickBot="1">
      <c r="A305" s="2081" t="s">
        <v>710</v>
      </c>
      <c r="B305" s="208" t="s">
        <v>628</v>
      </c>
      <c r="C305" s="1292">
        <f t="shared" si="65"/>
        <v>0</v>
      </c>
      <c r="D305" s="1292">
        <f t="shared" si="71"/>
        <v>0</v>
      </c>
      <c r="E305" s="1292">
        <f t="shared" si="72"/>
        <v>0</v>
      </c>
      <c r="F305" s="2091"/>
      <c r="G305" s="1334"/>
      <c r="H305" s="1334"/>
      <c r="I305" s="1351" t="e">
        <f t="shared" si="66"/>
        <v>#DIV/0!</v>
      </c>
      <c r="J305" s="1352" t="e">
        <f t="shared" si="67"/>
        <v>#DIV/0!</v>
      </c>
      <c r="K305" s="1352" t="e">
        <f t="shared" si="68"/>
        <v>#DIV/0!</v>
      </c>
      <c r="L305" s="1312"/>
      <c r="M305" s="1312"/>
      <c r="N305" s="1312"/>
      <c r="O305" s="1312"/>
      <c r="P305" s="1317"/>
      <c r="Q305" s="1317"/>
      <c r="R305" s="1317"/>
      <c r="S305" s="1317"/>
      <c r="T305" s="1317"/>
      <c r="U305" s="1317"/>
      <c r="V305" s="1317"/>
      <c r="W305" s="1317"/>
      <c r="X305" s="1317"/>
      <c r="Y305" s="1317"/>
      <c r="Z305" s="2084"/>
      <c r="AA305" s="2084"/>
      <c r="AB305" s="1317"/>
      <c r="AC305" s="1317"/>
      <c r="AD305" s="1317"/>
      <c r="AE305" s="1317"/>
      <c r="AF305" s="1317"/>
      <c r="AG305" s="1317"/>
      <c r="AH305" s="1317"/>
      <c r="AI305" s="1317"/>
      <c r="AJ305" s="1317"/>
      <c r="AK305" s="1317"/>
      <c r="AL305" s="1312"/>
      <c r="AM305" s="1312"/>
      <c r="AN305" s="2084"/>
      <c r="AO305" s="2084"/>
      <c r="AP305" s="1317"/>
      <c r="AQ305" s="1317"/>
      <c r="AR305" s="1317"/>
      <c r="AS305" s="1317"/>
      <c r="AT305" s="1317"/>
      <c r="AU305" s="1317"/>
      <c r="AV305" s="1312"/>
      <c r="AW305" s="1312"/>
    </row>
    <row r="306" spans="1:49" ht="16.5" hidden="1" thickBot="1">
      <c r="A306" s="2081" t="s">
        <v>711</v>
      </c>
      <c r="B306" s="208" t="s">
        <v>630</v>
      </c>
      <c r="C306" s="1292">
        <f t="shared" si="65"/>
        <v>0</v>
      </c>
      <c r="D306" s="1292">
        <f t="shared" si="71"/>
        <v>0</v>
      </c>
      <c r="E306" s="1292">
        <f t="shared" si="72"/>
        <v>0</v>
      </c>
      <c r="F306" s="2091"/>
      <c r="G306" s="1334"/>
      <c r="H306" s="1334"/>
      <c r="I306" s="1351" t="e">
        <f t="shared" si="66"/>
        <v>#DIV/0!</v>
      </c>
      <c r="J306" s="1352" t="e">
        <f t="shared" si="67"/>
        <v>#DIV/0!</v>
      </c>
      <c r="K306" s="1352" t="e">
        <f t="shared" si="68"/>
        <v>#DIV/0!</v>
      </c>
      <c r="L306" s="1312"/>
      <c r="M306" s="1312"/>
      <c r="N306" s="1312"/>
      <c r="O306" s="1312"/>
      <c r="P306" s="1317"/>
      <c r="Q306" s="1317"/>
      <c r="R306" s="1317"/>
      <c r="S306" s="1317"/>
      <c r="T306" s="1317"/>
      <c r="U306" s="1317"/>
      <c r="V306" s="1317"/>
      <c r="W306" s="1317"/>
      <c r="X306" s="1317"/>
      <c r="Y306" s="1317"/>
      <c r="Z306" s="2084"/>
      <c r="AA306" s="2084"/>
      <c r="AB306" s="1317"/>
      <c r="AC306" s="1317"/>
      <c r="AD306" s="1317"/>
      <c r="AE306" s="1317"/>
      <c r="AF306" s="1317"/>
      <c r="AG306" s="1317"/>
      <c r="AH306" s="1317"/>
      <c r="AI306" s="1317"/>
      <c r="AJ306" s="1317"/>
      <c r="AK306" s="1317"/>
      <c r="AL306" s="1312"/>
      <c r="AM306" s="1312"/>
      <c r="AN306" s="2084"/>
      <c r="AO306" s="2084"/>
      <c r="AP306" s="1317"/>
      <c r="AQ306" s="1317"/>
      <c r="AR306" s="1317"/>
      <c r="AS306" s="1317"/>
      <c r="AT306" s="1317"/>
      <c r="AU306" s="1317"/>
      <c r="AV306" s="1312"/>
      <c r="AW306" s="1312"/>
    </row>
    <row r="307" spans="1:49" ht="16.5" hidden="1" thickBot="1">
      <c r="A307" s="2081" t="s">
        <v>712</v>
      </c>
      <c r="B307" s="208" t="s">
        <v>632</v>
      </c>
      <c r="C307" s="1292">
        <f t="shared" si="65"/>
        <v>0</v>
      </c>
      <c r="D307" s="1292">
        <f t="shared" si="71"/>
        <v>0</v>
      </c>
      <c r="E307" s="1292">
        <f t="shared" si="72"/>
        <v>0</v>
      </c>
      <c r="F307" s="2091"/>
      <c r="G307" s="1334"/>
      <c r="H307" s="1334"/>
      <c r="I307" s="1351" t="e">
        <f t="shared" si="66"/>
        <v>#DIV/0!</v>
      </c>
      <c r="J307" s="1352" t="e">
        <f t="shared" si="67"/>
        <v>#DIV/0!</v>
      </c>
      <c r="K307" s="1352" t="e">
        <f t="shared" si="68"/>
        <v>#DIV/0!</v>
      </c>
      <c r="L307" s="1312"/>
      <c r="M307" s="1312"/>
      <c r="N307" s="1312"/>
      <c r="O307" s="1312"/>
      <c r="P307" s="1317"/>
      <c r="Q307" s="1317"/>
      <c r="R307" s="1317"/>
      <c r="S307" s="1317"/>
      <c r="T307" s="1317"/>
      <c r="U307" s="1317"/>
      <c r="V307" s="1317"/>
      <c r="W307" s="1317"/>
      <c r="X307" s="1317"/>
      <c r="Y307" s="1317"/>
      <c r="Z307" s="2084"/>
      <c r="AA307" s="2084"/>
      <c r="AB307" s="1317"/>
      <c r="AC307" s="1317"/>
      <c r="AD307" s="1317"/>
      <c r="AE307" s="1317"/>
      <c r="AF307" s="1317"/>
      <c r="AG307" s="1317"/>
      <c r="AH307" s="1317"/>
      <c r="AI307" s="1317"/>
      <c r="AJ307" s="1317"/>
      <c r="AK307" s="1317"/>
      <c r="AL307" s="1312"/>
      <c r="AM307" s="1312"/>
      <c r="AN307" s="2084"/>
      <c r="AO307" s="2084"/>
      <c r="AP307" s="1317"/>
      <c r="AQ307" s="1317"/>
      <c r="AR307" s="1317"/>
      <c r="AS307" s="1317"/>
      <c r="AT307" s="1317"/>
      <c r="AU307" s="1317"/>
      <c r="AV307" s="1312"/>
      <c r="AW307" s="1312"/>
    </row>
    <row r="308" spans="1:49" ht="16.5" hidden="1" thickBot="1">
      <c r="A308" s="2081" t="s">
        <v>713</v>
      </c>
      <c r="B308" s="208" t="s">
        <v>404</v>
      </c>
      <c r="C308" s="1292">
        <f t="shared" si="65"/>
        <v>0</v>
      </c>
      <c r="D308" s="1292">
        <f t="shared" si="71"/>
        <v>0</v>
      </c>
      <c r="E308" s="1292">
        <f t="shared" si="72"/>
        <v>0</v>
      </c>
      <c r="F308" s="2091"/>
      <c r="G308" s="1334"/>
      <c r="H308" s="1334"/>
      <c r="I308" s="1351" t="e">
        <f t="shared" si="66"/>
        <v>#DIV/0!</v>
      </c>
      <c r="J308" s="1352" t="e">
        <f t="shared" si="67"/>
        <v>#DIV/0!</v>
      </c>
      <c r="K308" s="1352" t="e">
        <f t="shared" si="68"/>
        <v>#DIV/0!</v>
      </c>
      <c r="L308" s="1312"/>
      <c r="M308" s="1312"/>
      <c r="N308" s="1312"/>
      <c r="O308" s="1312"/>
      <c r="P308" s="1317"/>
      <c r="Q308" s="1317"/>
      <c r="R308" s="1317"/>
      <c r="S308" s="1317"/>
      <c r="T308" s="1317"/>
      <c r="U308" s="1317"/>
      <c r="V308" s="1317"/>
      <c r="W308" s="1317"/>
      <c r="X308" s="1317"/>
      <c r="Y308" s="1317"/>
      <c r="Z308" s="2084"/>
      <c r="AA308" s="2084"/>
      <c r="AB308" s="1317"/>
      <c r="AC308" s="1317"/>
      <c r="AD308" s="1317"/>
      <c r="AE308" s="1317"/>
      <c r="AF308" s="1317"/>
      <c r="AG308" s="1317"/>
      <c r="AH308" s="1317"/>
      <c r="AI308" s="1317"/>
      <c r="AJ308" s="1317"/>
      <c r="AK308" s="1317"/>
      <c r="AL308" s="1312"/>
      <c r="AM308" s="1312"/>
      <c r="AN308" s="2084"/>
      <c r="AO308" s="2084"/>
      <c r="AP308" s="1317"/>
      <c r="AQ308" s="1317"/>
      <c r="AR308" s="1317"/>
      <c r="AS308" s="1317"/>
      <c r="AT308" s="1317"/>
      <c r="AU308" s="1317"/>
      <c r="AV308" s="1312"/>
      <c r="AW308" s="1312"/>
    </row>
    <row r="309" spans="1:49" ht="63.75" hidden="1" thickBot="1">
      <c r="A309" s="2080">
        <v>13</v>
      </c>
      <c r="B309" s="210" t="s">
        <v>714</v>
      </c>
      <c r="C309" s="1292">
        <f t="shared" si="65"/>
        <v>68</v>
      </c>
      <c r="D309" s="1292">
        <f t="shared" si="71"/>
        <v>24</v>
      </c>
      <c r="E309" s="1292">
        <f t="shared" si="72"/>
        <v>44</v>
      </c>
      <c r="F309" s="2091"/>
      <c r="G309" s="1334"/>
      <c r="H309" s="1334"/>
      <c r="I309" s="1351">
        <f t="shared" si="66"/>
        <v>1</v>
      </c>
      <c r="J309" s="1352">
        <f t="shared" si="67"/>
        <v>0.35294117647058826</v>
      </c>
      <c r="K309" s="1352">
        <f t="shared" si="68"/>
        <v>0.6470588235294118</v>
      </c>
      <c r="L309" s="1316">
        <v>0</v>
      </c>
      <c r="M309" s="1316">
        <v>0</v>
      </c>
      <c r="N309" s="1316">
        <v>0</v>
      </c>
      <c r="O309" s="1316">
        <v>0</v>
      </c>
      <c r="P309" s="1316">
        <v>0</v>
      </c>
      <c r="Q309" s="1316">
        <v>2</v>
      </c>
      <c r="R309" s="1316">
        <v>5</v>
      </c>
      <c r="S309" s="1316">
        <v>9</v>
      </c>
      <c r="T309" s="1316">
        <v>0</v>
      </c>
      <c r="U309" s="1316">
        <v>0</v>
      </c>
      <c r="V309" s="1316">
        <v>0</v>
      </c>
      <c r="W309" s="1316">
        <v>0</v>
      </c>
      <c r="X309" s="1316">
        <v>0</v>
      </c>
      <c r="Y309" s="1316">
        <v>14</v>
      </c>
      <c r="Z309" s="2085">
        <f>Z310+Z311+Z312+Z313+Z314</f>
        <v>0</v>
      </c>
      <c r="AA309" s="2085">
        <f>AA310+AA311+AA312+AA313+AA314</f>
        <v>9</v>
      </c>
      <c r="AB309" s="1316">
        <v>2</v>
      </c>
      <c r="AC309" s="1316">
        <v>4</v>
      </c>
      <c r="AD309" s="1316">
        <v>0</v>
      </c>
      <c r="AE309" s="1316">
        <v>0</v>
      </c>
      <c r="AF309" s="1316">
        <v>0</v>
      </c>
      <c r="AG309" s="1316">
        <v>1</v>
      </c>
      <c r="AH309" s="1316">
        <v>0</v>
      </c>
      <c r="AI309" s="1316">
        <v>0</v>
      </c>
      <c r="AJ309" s="1316">
        <v>0</v>
      </c>
      <c r="AK309" s="1316">
        <v>0</v>
      </c>
      <c r="AL309" s="1316">
        <v>0</v>
      </c>
      <c r="AM309" s="1316">
        <v>0</v>
      </c>
      <c r="AN309" s="2085">
        <f>AN310+AN311+AN312+AN313+AN314</f>
        <v>5</v>
      </c>
      <c r="AO309" s="2085">
        <f>AO310+AO311+AO312+AO313+AO314</f>
        <v>5</v>
      </c>
      <c r="AP309" s="1316">
        <v>0</v>
      </c>
      <c r="AQ309" s="1316">
        <v>0</v>
      </c>
      <c r="AR309" s="1316">
        <v>5</v>
      </c>
      <c r="AS309" s="1316">
        <v>0</v>
      </c>
      <c r="AT309" s="1316">
        <v>7</v>
      </c>
      <c r="AU309" s="1316">
        <v>0</v>
      </c>
      <c r="AV309" s="1316">
        <v>0</v>
      </c>
      <c r="AW309" s="1316">
        <v>0</v>
      </c>
    </row>
    <row r="310" spans="1:49" ht="16.5" hidden="1" thickBot="1">
      <c r="A310" s="2081" t="s">
        <v>542</v>
      </c>
      <c r="B310" s="208" t="s">
        <v>636</v>
      </c>
      <c r="C310" s="1292">
        <f t="shared" si="65"/>
        <v>0</v>
      </c>
      <c r="D310" s="1292">
        <f t="shared" si="71"/>
        <v>0</v>
      </c>
      <c r="E310" s="1292">
        <f t="shared" si="72"/>
        <v>0</v>
      </c>
      <c r="F310" s="2091"/>
      <c r="G310" s="1334"/>
      <c r="H310" s="1334"/>
      <c r="I310" s="1351" t="e">
        <f t="shared" si="66"/>
        <v>#DIV/0!</v>
      </c>
      <c r="J310" s="1352" t="e">
        <f t="shared" si="67"/>
        <v>#DIV/0!</v>
      </c>
      <c r="K310" s="1352" t="e">
        <f t="shared" si="68"/>
        <v>#DIV/0!</v>
      </c>
      <c r="L310" s="1312"/>
      <c r="M310" s="1312"/>
      <c r="N310" s="1312"/>
      <c r="O310" s="1312"/>
      <c r="P310" s="1312"/>
      <c r="Q310" s="1312"/>
      <c r="R310" s="1312"/>
      <c r="S310" s="1312"/>
      <c r="T310" s="1312"/>
      <c r="U310" s="1312"/>
      <c r="V310" s="1312"/>
      <c r="W310" s="1312"/>
      <c r="X310" s="1312"/>
      <c r="Y310" s="1312"/>
      <c r="Z310" s="2084"/>
      <c r="AA310" s="2084"/>
      <c r="AB310" s="1312"/>
      <c r="AC310" s="1312"/>
      <c r="AD310" s="1312"/>
      <c r="AE310" s="1312"/>
      <c r="AF310" s="1312"/>
      <c r="AG310" s="1312"/>
      <c r="AH310" s="1312"/>
      <c r="AI310" s="1312"/>
      <c r="AJ310" s="1312"/>
      <c r="AK310" s="1312"/>
      <c r="AL310" s="1312"/>
      <c r="AM310" s="1312"/>
      <c r="AN310" s="2084"/>
      <c r="AO310" s="2084"/>
      <c r="AP310" s="1312"/>
      <c r="AQ310" s="1312"/>
      <c r="AR310" s="1312"/>
      <c r="AS310" s="1312"/>
      <c r="AT310" s="1312"/>
      <c r="AU310" s="1312"/>
      <c r="AV310" s="1312"/>
      <c r="AW310" s="1312"/>
    </row>
    <row r="311" spans="1:49" ht="16.5" hidden="1" thickBot="1">
      <c r="A311" s="2081" t="s">
        <v>543</v>
      </c>
      <c r="B311" s="208" t="s">
        <v>407</v>
      </c>
      <c r="C311" s="1292">
        <f t="shared" si="65"/>
        <v>68</v>
      </c>
      <c r="D311" s="1292">
        <f t="shared" si="71"/>
        <v>24</v>
      </c>
      <c r="E311" s="1292">
        <f t="shared" si="72"/>
        <v>44</v>
      </c>
      <c r="F311" s="2091"/>
      <c r="G311" s="1334"/>
      <c r="H311" s="1334"/>
      <c r="I311" s="1351">
        <f t="shared" si="66"/>
        <v>1</v>
      </c>
      <c r="J311" s="1352">
        <f t="shared" si="67"/>
        <v>0.35294117647058826</v>
      </c>
      <c r="K311" s="1352">
        <f t="shared" si="68"/>
        <v>0.6470588235294118</v>
      </c>
      <c r="L311" s="1312"/>
      <c r="M311" s="1312"/>
      <c r="N311" s="1312"/>
      <c r="O311" s="1312"/>
      <c r="P311" s="1312"/>
      <c r="Q311" s="1312">
        <v>2</v>
      </c>
      <c r="R311" s="1312">
        <v>5</v>
      </c>
      <c r="S311" s="1312">
        <v>9</v>
      </c>
      <c r="T311" s="1323"/>
      <c r="U311" s="1312"/>
      <c r="V311" s="1312"/>
      <c r="W311" s="1312"/>
      <c r="X311" s="1312"/>
      <c r="Y311" s="1312">
        <v>14</v>
      </c>
      <c r="Z311" s="2084"/>
      <c r="AA311" s="2084">
        <v>9</v>
      </c>
      <c r="AB311" s="1312">
        <v>2</v>
      </c>
      <c r="AC311" s="1312">
        <v>4</v>
      </c>
      <c r="AD311" s="1312"/>
      <c r="AE311" s="1312"/>
      <c r="AF311" s="1312"/>
      <c r="AG311" s="1312">
        <v>1</v>
      </c>
      <c r="AH311" s="1323"/>
      <c r="AI311" s="1323"/>
      <c r="AJ311" s="1312"/>
      <c r="AK311" s="1312"/>
      <c r="AL311" s="1312"/>
      <c r="AM311" s="1312"/>
      <c r="AN311" s="2084">
        <v>5</v>
      </c>
      <c r="AO311" s="2084">
        <v>5</v>
      </c>
      <c r="AP311" s="1312"/>
      <c r="AQ311" s="1312"/>
      <c r="AR311" s="1312">
        <v>5</v>
      </c>
      <c r="AS311" s="1312"/>
      <c r="AT311" s="1312">
        <v>7</v>
      </c>
      <c r="AU311" s="1312"/>
      <c r="AV311" s="1312"/>
      <c r="AW311" s="1312"/>
    </row>
    <row r="312" spans="1:49" ht="16.5" hidden="1" thickBot="1">
      <c r="A312" s="2081" t="s">
        <v>544</v>
      </c>
      <c r="B312" s="208" t="s">
        <v>408</v>
      </c>
      <c r="C312" s="1292">
        <f t="shared" si="65"/>
        <v>0</v>
      </c>
      <c r="D312" s="1292">
        <f t="shared" si="71"/>
        <v>0</v>
      </c>
      <c r="E312" s="1292">
        <f t="shared" si="72"/>
        <v>0</v>
      </c>
      <c r="F312" s="2091"/>
      <c r="G312" s="1334"/>
      <c r="H312" s="1334"/>
      <c r="I312" s="1351" t="e">
        <f t="shared" si="66"/>
        <v>#DIV/0!</v>
      </c>
      <c r="J312" s="1352" t="e">
        <f t="shared" si="67"/>
        <v>#DIV/0!</v>
      </c>
      <c r="K312" s="1352" t="e">
        <f t="shared" si="68"/>
        <v>#DIV/0!</v>
      </c>
      <c r="L312" s="1312"/>
      <c r="M312" s="1312"/>
      <c r="N312" s="1312"/>
      <c r="O312" s="1312"/>
      <c r="P312" s="1312"/>
      <c r="Q312" s="1312"/>
      <c r="R312" s="1312"/>
      <c r="S312" s="1312"/>
      <c r="T312" s="1323"/>
      <c r="U312" s="1312"/>
      <c r="V312" s="1312"/>
      <c r="W312" s="1312"/>
      <c r="X312" s="1312"/>
      <c r="Y312" s="1312"/>
      <c r="Z312" s="2084"/>
      <c r="AA312" s="2084"/>
      <c r="AB312" s="1312"/>
      <c r="AC312" s="1312"/>
      <c r="AD312" s="1312"/>
      <c r="AE312" s="1312"/>
      <c r="AF312" s="1312"/>
      <c r="AG312" s="1312"/>
      <c r="AH312" s="1312"/>
      <c r="AI312" s="1312"/>
      <c r="AJ312" s="1312"/>
      <c r="AK312" s="1312"/>
      <c r="AL312" s="1312"/>
      <c r="AM312" s="1312"/>
      <c r="AN312" s="2084"/>
      <c r="AO312" s="2084"/>
      <c r="AP312" s="1312"/>
      <c r="AQ312" s="1312"/>
      <c r="AR312" s="1312"/>
      <c r="AS312" s="1312"/>
      <c r="AT312" s="1312"/>
      <c r="AU312" s="1312"/>
      <c r="AV312" s="1312"/>
      <c r="AW312" s="1312"/>
    </row>
    <row r="313" spans="1:49" ht="16.5" hidden="1" thickBot="1">
      <c r="A313" s="2081" t="s">
        <v>545</v>
      </c>
      <c r="B313" s="208" t="s">
        <v>410</v>
      </c>
      <c r="C313" s="1292">
        <f t="shared" si="65"/>
        <v>0</v>
      </c>
      <c r="D313" s="1292">
        <f t="shared" si="71"/>
        <v>0</v>
      </c>
      <c r="E313" s="1292">
        <f t="shared" si="72"/>
        <v>0</v>
      </c>
      <c r="F313" s="2091"/>
      <c r="G313" s="1334"/>
      <c r="H313" s="1334"/>
      <c r="I313" s="1351" t="e">
        <f t="shared" si="66"/>
        <v>#DIV/0!</v>
      </c>
      <c r="J313" s="1352" t="e">
        <f t="shared" si="67"/>
        <v>#DIV/0!</v>
      </c>
      <c r="K313" s="1352" t="e">
        <f t="shared" si="68"/>
        <v>#DIV/0!</v>
      </c>
      <c r="L313" s="1312"/>
      <c r="M313" s="1312"/>
      <c r="N313" s="1312"/>
      <c r="O313" s="1312"/>
      <c r="P313" s="1312"/>
      <c r="Q313" s="1312"/>
      <c r="R313" s="1312"/>
      <c r="S313" s="1312"/>
      <c r="T313" s="1323"/>
      <c r="U313" s="1312"/>
      <c r="V313" s="1312"/>
      <c r="W313" s="1312"/>
      <c r="X313" s="1312"/>
      <c r="Y313" s="1312"/>
      <c r="Z313" s="2084"/>
      <c r="AA313" s="2084"/>
      <c r="AB313" s="1312"/>
      <c r="AC313" s="1312"/>
      <c r="AD313" s="1312"/>
      <c r="AE313" s="1312"/>
      <c r="AF313" s="1312"/>
      <c r="AG313" s="1312"/>
      <c r="AH313" s="1312"/>
      <c r="AI313" s="1312"/>
      <c r="AJ313" s="1312"/>
      <c r="AK313" s="1312"/>
      <c r="AL313" s="1312"/>
      <c r="AM313" s="1312"/>
      <c r="AN313" s="2084"/>
      <c r="AO313" s="2084"/>
      <c r="AP313" s="1312"/>
      <c r="AQ313" s="1312"/>
      <c r="AR313" s="1312"/>
      <c r="AS313" s="1312"/>
      <c r="AT313" s="1312"/>
      <c r="AU313" s="1312"/>
      <c r="AV313" s="1312"/>
      <c r="AW313" s="1312"/>
    </row>
    <row r="314" spans="1:49" ht="16.5" hidden="1" thickBot="1">
      <c r="A314" s="2081" t="s">
        <v>715</v>
      </c>
      <c r="B314" s="208" t="s">
        <v>641</v>
      </c>
      <c r="C314" s="1292">
        <f t="shared" si="65"/>
        <v>0</v>
      </c>
      <c r="D314" s="1292">
        <f t="shared" si="71"/>
        <v>0</v>
      </c>
      <c r="E314" s="1292">
        <f t="shared" si="72"/>
        <v>0</v>
      </c>
      <c r="F314" s="2091"/>
      <c r="G314" s="1334"/>
      <c r="H314" s="1334"/>
      <c r="I314" s="1351" t="e">
        <f t="shared" si="66"/>
        <v>#DIV/0!</v>
      </c>
      <c r="J314" s="1352" t="e">
        <f t="shared" si="67"/>
        <v>#DIV/0!</v>
      </c>
      <c r="K314" s="1352" t="e">
        <f t="shared" si="68"/>
        <v>#DIV/0!</v>
      </c>
      <c r="L314" s="1312"/>
      <c r="M314" s="1312"/>
      <c r="N314" s="1312"/>
      <c r="O314" s="1312"/>
      <c r="P314" s="1312"/>
      <c r="Q314" s="1312"/>
      <c r="R314" s="1312"/>
      <c r="S314" s="1312"/>
      <c r="T314" s="1312"/>
      <c r="U314" s="1312"/>
      <c r="V314" s="1312"/>
      <c r="W314" s="1312"/>
      <c r="X314" s="1312"/>
      <c r="Y314" s="1312"/>
      <c r="Z314" s="2084"/>
      <c r="AA314" s="2084"/>
      <c r="AB314" s="1312"/>
      <c r="AC314" s="1312"/>
      <c r="AD314" s="1312"/>
      <c r="AE314" s="1312"/>
      <c r="AF314" s="1312"/>
      <c r="AG314" s="1312"/>
      <c r="AH314" s="1312"/>
      <c r="AI314" s="1312"/>
      <c r="AJ314" s="1312"/>
      <c r="AK314" s="1312"/>
      <c r="AL314" s="1312"/>
      <c r="AM314" s="1312"/>
      <c r="AN314" s="2084"/>
      <c r="AO314" s="2084"/>
      <c r="AP314" s="1312"/>
      <c r="AQ314" s="1312"/>
      <c r="AR314" s="1312"/>
      <c r="AS314" s="1312"/>
      <c r="AT314" s="1312"/>
      <c r="AU314" s="1312"/>
      <c r="AV314" s="1312"/>
      <c r="AW314" s="1312"/>
    </row>
    <row r="315" spans="1:49" ht="63.75" hidden="1" thickBot="1">
      <c r="A315" s="2080">
        <v>14</v>
      </c>
      <c r="B315" s="210" t="s">
        <v>716</v>
      </c>
      <c r="C315" s="1292">
        <f t="shared" si="65"/>
        <v>68</v>
      </c>
      <c r="D315" s="1292">
        <f t="shared" si="71"/>
        <v>24</v>
      </c>
      <c r="E315" s="1292">
        <f t="shared" si="72"/>
        <v>44</v>
      </c>
      <c r="F315" s="2091"/>
      <c r="G315" s="1334"/>
      <c r="H315" s="1334"/>
      <c r="I315" s="1351">
        <f t="shared" si="66"/>
        <v>1</v>
      </c>
      <c r="J315" s="1352">
        <f t="shared" si="67"/>
        <v>0.35294117647058826</v>
      </c>
      <c r="K315" s="1352">
        <f t="shared" si="68"/>
        <v>0.6470588235294118</v>
      </c>
      <c r="L315" s="1316">
        <v>0</v>
      </c>
      <c r="M315" s="1316">
        <v>0</v>
      </c>
      <c r="N315" s="1316">
        <v>0</v>
      </c>
      <c r="O315" s="1316">
        <v>0</v>
      </c>
      <c r="P315" s="1316">
        <v>0</v>
      </c>
      <c r="Q315" s="1316">
        <v>2</v>
      </c>
      <c r="R315" s="1316">
        <v>5</v>
      </c>
      <c r="S315" s="1316">
        <v>9</v>
      </c>
      <c r="T315" s="1316">
        <v>0</v>
      </c>
      <c r="U315" s="1316">
        <v>0</v>
      </c>
      <c r="V315" s="1316">
        <v>0</v>
      </c>
      <c r="W315" s="1316">
        <v>0</v>
      </c>
      <c r="X315" s="1316">
        <v>0</v>
      </c>
      <c r="Y315" s="1316">
        <v>14</v>
      </c>
      <c r="Z315" s="2085">
        <f>Z316+Z317+Z318+Z319+Z320+Z321+Z322</f>
        <v>0</v>
      </c>
      <c r="AA315" s="2085">
        <f>AA316+AA317+AA318+AA319+AA320+AA321+AA322</f>
        <v>9</v>
      </c>
      <c r="AB315" s="1316">
        <v>2</v>
      </c>
      <c r="AC315" s="1316">
        <v>4</v>
      </c>
      <c r="AD315" s="1316">
        <v>0</v>
      </c>
      <c r="AE315" s="1316">
        <v>0</v>
      </c>
      <c r="AF315" s="1316">
        <v>0</v>
      </c>
      <c r="AG315" s="1316">
        <v>1</v>
      </c>
      <c r="AH315" s="1316">
        <v>0</v>
      </c>
      <c r="AI315" s="1316">
        <v>0</v>
      </c>
      <c r="AJ315" s="1316">
        <v>0</v>
      </c>
      <c r="AK315" s="1316">
        <v>0</v>
      </c>
      <c r="AL315" s="1316">
        <v>0</v>
      </c>
      <c r="AM315" s="1316">
        <v>0</v>
      </c>
      <c r="AN315" s="2085">
        <f>AN316+AN317+AN318+AN319+AN320+AN321+AN322</f>
        <v>5</v>
      </c>
      <c r="AO315" s="2085">
        <f>AO316+AO317+AO318+AO319+AO320+AO321+AO322</f>
        <v>5</v>
      </c>
      <c r="AP315" s="1316">
        <v>0</v>
      </c>
      <c r="AQ315" s="1316">
        <v>0</v>
      </c>
      <c r="AR315" s="1316">
        <v>5</v>
      </c>
      <c r="AS315" s="1316">
        <v>0</v>
      </c>
      <c r="AT315" s="1316">
        <v>7</v>
      </c>
      <c r="AU315" s="1316">
        <v>0</v>
      </c>
      <c r="AV315" s="1316">
        <v>0</v>
      </c>
      <c r="AW315" s="1316">
        <v>0</v>
      </c>
    </row>
    <row r="316" spans="1:49" ht="16.5" hidden="1" thickBot="1">
      <c r="A316" s="2081" t="s">
        <v>547</v>
      </c>
      <c r="B316" s="208" t="s">
        <v>644</v>
      </c>
      <c r="C316" s="1292">
        <f t="shared" si="65"/>
        <v>8</v>
      </c>
      <c r="D316" s="1292">
        <f t="shared" si="71"/>
        <v>0</v>
      </c>
      <c r="E316" s="1292">
        <f t="shared" si="72"/>
        <v>8</v>
      </c>
      <c r="F316" s="2091"/>
      <c r="G316" s="1334"/>
      <c r="H316" s="1334"/>
      <c r="I316" s="1351">
        <f t="shared" si="66"/>
        <v>1</v>
      </c>
      <c r="J316" s="1352">
        <f t="shared" si="67"/>
        <v>0</v>
      </c>
      <c r="K316" s="1352">
        <f t="shared" si="68"/>
        <v>1</v>
      </c>
      <c r="L316" s="1312"/>
      <c r="M316" s="1312"/>
      <c r="N316" s="1312"/>
      <c r="O316" s="1312"/>
      <c r="P316" s="1312"/>
      <c r="Q316" s="1312"/>
      <c r="R316" s="1312"/>
      <c r="S316" s="1312"/>
      <c r="T316" s="1312"/>
      <c r="U316" s="1312"/>
      <c r="V316" s="1312"/>
      <c r="W316" s="1312"/>
      <c r="X316" s="1312"/>
      <c r="Y316" s="1312">
        <v>8</v>
      </c>
      <c r="Z316" s="2084"/>
      <c r="AA316" s="2084"/>
      <c r="AB316" s="1312"/>
      <c r="AC316" s="1312"/>
      <c r="AD316" s="1312"/>
      <c r="AE316" s="1312"/>
      <c r="AF316" s="1312"/>
      <c r="AG316" s="1312"/>
      <c r="AH316" s="1312"/>
      <c r="AI316" s="1312"/>
      <c r="AJ316" s="1312"/>
      <c r="AK316" s="1312"/>
      <c r="AL316" s="1312"/>
      <c r="AM316" s="1312"/>
      <c r="AN316" s="2084"/>
      <c r="AO316" s="2084"/>
      <c r="AP316" s="1312"/>
      <c r="AQ316" s="1312"/>
      <c r="AR316" s="1312"/>
      <c r="AS316" s="1312"/>
      <c r="AT316" s="1312"/>
      <c r="AU316" s="1312"/>
      <c r="AV316" s="1312"/>
      <c r="AW316" s="1312"/>
    </row>
    <row r="317" spans="1:49" ht="16.5" hidden="1" thickBot="1">
      <c r="A317" s="2081" t="s">
        <v>549</v>
      </c>
      <c r="B317" s="208" t="s">
        <v>646</v>
      </c>
      <c r="C317" s="1292">
        <f t="shared" si="65"/>
        <v>48</v>
      </c>
      <c r="D317" s="1292">
        <f t="shared" si="71"/>
        <v>16</v>
      </c>
      <c r="E317" s="1292">
        <f t="shared" si="72"/>
        <v>32</v>
      </c>
      <c r="F317" s="2091"/>
      <c r="G317" s="1334"/>
      <c r="H317" s="1334"/>
      <c r="I317" s="1351">
        <f t="shared" si="66"/>
        <v>1</v>
      </c>
      <c r="J317" s="1352">
        <f t="shared" si="67"/>
        <v>0.33333333333333331</v>
      </c>
      <c r="K317" s="1352">
        <f t="shared" si="68"/>
        <v>0.66666666666666663</v>
      </c>
      <c r="L317" s="1312"/>
      <c r="M317" s="1312"/>
      <c r="N317" s="1312"/>
      <c r="O317" s="1312"/>
      <c r="P317" s="1312"/>
      <c r="Q317" s="1312">
        <v>2</v>
      </c>
      <c r="R317" s="1312">
        <v>5</v>
      </c>
      <c r="S317" s="1312">
        <v>9</v>
      </c>
      <c r="T317" s="1312"/>
      <c r="U317" s="1312"/>
      <c r="V317" s="1312"/>
      <c r="W317" s="1312"/>
      <c r="X317" s="1312"/>
      <c r="Y317" s="1312">
        <v>2</v>
      </c>
      <c r="Z317" s="2084"/>
      <c r="AA317" s="2084">
        <v>9</v>
      </c>
      <c r="AB317" s="1312">
        <v>2</v>
      </c>
      <c r="AC317" s="1312">
        <v>4</v>
      </c>
      <c r="AD317" s="1312"/>
      <c r="AE317" s="1312"/>
      <c r="AF317" s="1312"/>
      <c r="AG317" s="1312">
        <v>1</v>
      </c>
      <c r="AH317" s="1323"/>
      <c r="AI317" s="1323"/>
      <c r="AJ317" s="1312"/>
      <c r="AK317" s="1312"/>
      <c r="AL317" s="1312"/>
      <c r="AM317" s="1312"/>
      <c r="AN317" s="2084">
        <v>4</v>
      </c>
      <c r="AO317" s="2084">
        <v>5</v>
      </c>
      <c r="AP317" s="1312"/>
      <c r="AQ317" s="1312"/>
      <c r="AR317" s="1312">
        <v>5</v>
      </c>
      <c r="AS317" s="1312"/>
      <c r="AT317" s="1312"/>
      <c r="AU317" s="1312"/>
      <c r="AV317" s="1312"/>
      <c r="AW317" s="1312"/>
    </row>
    <row r="318" spans="1:49" ht="16.5" hidden="1" thickBot="1">
      <c r="A318" s="2081" t="s">
        <v>550</v>
      </c>
      <c r="B318" s="208" t="s">
        <v>648</v>
      </c>
      <c r="C318" s="1292">
        <f t="shared" si="65"/>
        <v>12</v>
      </c>
      <c r="D318" s="1292">
        <f t="shared" si="71"/>
        <v>8</v>
      </c>
      <c r="E318" s="1292">
        <f t="shared" si="72"/>
        <v>4</v>
      </c>
      <c r="F318" s="2091"/>
      <c r="G318" s="1334"/>
      <c r="H318" s="1334"/>
      <c r="I318" s="1351">
        <f t="shared" si="66"/>
        <v>1</v>
      </c>
      <c r="J318" s="1352">
        <f t="shared" si="67"/>
        <v>0.66666666666666663</v>
      </c>
      <c r="K318" s="1352">
        <f t="shared" si="68"/>
        <v>0.33333333333333331</v>
      </c>
      <c r="L318" s="1312"/>
      <c r="M318" s="1312"/>
      <c r="N318" s="1312"/>
      <c r="O318" s="1312"/>
      <c r="P318" s="1312"/>
      <c r="Q318" s="1312"/>
      <c r="R318" s="1312"/>
      <c r="S318" s="1312"/>
      <c r="T318" s="1312"/>
      <c r="U318" s="1312"/>
      <c r="V318" s="1312"/>
      <c r="W318" s="1312"/>
      <c r="X318" s="1312"/>
      <c r="Y318" s="1312">
        <v>4</v>
      </c>
      <c r="Z318" s="2084"/>
      <c r="AA318" s="2084"/>
      <c r="AB318" s="1312"/>
      <c r="AC318" s="1312"/>
      <c r="AD318" s="1312"/>
      <c r="AE318" s="1312"/>
      <c r="AF318" s="1312"/>
      <c r="AG318" s="1312"/>
      <c r="AH318" s="1312"/>
      <c r="AI318" s="1312"/>
      <c r="AJ318" s="1312"/>
      <c r="AK318" s="1312"/>
      <c r="AL318" s="1312"/>
      <c r="AM318" s="1312"/>
      <c r="AN318" s="2084">
        <v>1</v>
      </c>
      <c r="AO318" s="2084"/>
      <c r="AP318" s="1312"/>
      <c r="AQ318" s="1312"/>
      <c r="AR318" s="1312"/>
      <c r="AS318" s="1312"/>
      <c r="AT318" s="1312">
        <v>7</v>
      </c>
      <c r="AU318" s="1312"/>
      <c r="AV318" s="1312"/>
      <c r="AW318" s="1312"/>
    </row>
    <row r="319" spans="1:49" ht="32.25" hidden="1" thickBot="1">
      <c r="A319" s="2081" t="s">
        <v>551</v>
      </c>
      <c r="B319" s="212" t="s">
        <v>650</v>
      </c>
      <c r="C319" s="1292">
        <f t="shared" si="65"/>
        <v>0</v>
      </c>
      <c r="D319" s="1292">
        <f t="shared" si="71"/>
        <v>0</v>
      </c>
      <c r="E319" s="1292">
        <f t="shared" si="72"/>
        <v>0</v>
      </c>
      <c r="F319" s="2091"/>
      <c r="G319" s="1334"/>
      <c r="H319" s="1334"/>
      <c r="I319" s="1351" t="e">
        <f t="shared" si="66"/>
        <v>#DIV/0!</v>
      </c>
      <c r="J319" s="1352" t="e">
        <f t="shared" si="67"/>
        <v>#DIV/0!</v>
      </c>
      <c r="K319" s="1352" t="e">
        <f t="shared" si="68"/>
        <v>#DIV/0!</v>
      </c>
      <c r="L319" s="1312"/>
      <c r="M319" s="1312"/>
      <c r="N319" s="1312"/>
      <c r="O319" s="1312"/>
      <c r="P319" s="1312"/>
      <c r="Q319" s="1312"/>
      <c r="R319" s="1312"/>
      <c r="S319" s="1312"/>
      <c r="T319" s="1312"/>
      <c r="U319" s="1312"/>
      <c r="V319" s="1312"/>
      <c r="W319" s="1312"/>
      <c r="X319" s="1312"/>
      <c r="Y319" s="1312"/>
      <c r="Z319" s="2084"/>
      <c r="AA319" s="2084"/>
      <c r="AB319" s="1312"/>
      <c r="AC319" s="1312"/>
      <c r="AD319" s="1312"/>
      <c r="AE319" s="1312"/>
      <c r="AF319" s="1312"/>
      <c r="AG319" s="1312"/>
      <c r="AH319" s="1312"/>
      <c r="AI319" s="1312"/>
      <c r="AJ319" s="1312"/>
      <c r="AK319" s="1312"/>
      <c r="AL319" s="1312"/>
      <c r="AM319" s="1312"/>
      <c r="AN319" s="2084"/>
      <c r="AO319" s="2084"/>
      <c r="AP319" s="1312"/>
      <c r="AQ319" s="1312"/>
      <c r="AR319" s="1312"/>
      <c r="AS319" s="1312"/>
      <c r="AT319" s="1312"/>
      <c r="AU319" s="1312"/>
      <c r="AV319" s="1312"/>
      <c r="AW319" s="1312"/>
    </row>
    <row r="320" spans="1:49" ht="32.25" hidden="1" thickBot="1">
      <c r="A320" s="2081" t="s">
        <v>553</v>
      </c>
      <c r="B320" s="208" t="s">
        <v>652</v>
      </c>
      <c r="C320" s="1292">
        <f t="shared" si="65"/>
        <v>0</v>
      </c>
      <c r="D320" s="1292">
        <f t="shared" si="71"/>
        <v>0</v>
      </c>
      <c r="E320" s="1292">
        <f t="shared" si="72"/>
        <v>0</v>
      </c>
      <c r="F320" s="2091"/>
      <c r="G320" s="1334"/>
      <c r="H320" s="1334"/>
      <c r="I320" s="1351" t="e">
        <f t="shared" si="66"/>
        <v>#DIV/0!</v>
      </c>
      <c r="J320" s="1352" t="e">
        <f t="shared" si="67"/>
        <v>#DIV/0!</v>
      </c>
      <c r="K320" s="1352" t="e">
        <f t="shared" si="68"/>
        <v>#DIV/0!</v>
      </c>
      <c r="L320" s="1312"/>
      <c r="M320" s="1312"/>
      <c r="N320" s="1312"/>
      <c r="O320" s="1312"/>
      <c r="P320" s="1312"/>
      <c r="Q320" s="1312"/>
      <c r="R320" s="1312"/>
      <c r="S320" s="1312"/>
      <c r="T320" s="1312"/>
      <c r="U320" s="1312"/>
      <c r="V320" s="1312"/>
      <c r="W320" s="1312"/>
      <c r="X320" s="1312"/>
      <c r="Y320" s="1312"/>
      <c r="Z320" s="2084"/>
      <c r="AA320" s="2084"/>
      <c r="AB320" s="1312"/>
      <c r="AC320" s="1312"/>
      <c r="AD320" s="1312"/>
      <c r="AE320" s="1312"/>
      <c r="AF320" s="1312"/>
      <c r="AG320" s="1312"/>
      <c r="AH320" s="1312"/>
      <c r="AI320" s="1312"/>
      <c r="AJ320" s="1312"/>
      <c r="AK320" s="1312"/>
      <c r="AL320" s="1312"/>
      <c r="AM320" s="1312"/>
      <c r="AN320" s="2084"/>
      <c r="AO320" s="2084"/>
      <c r="AP320" s="1312"/>
      <c r="AQ320" s="1312"/>
      <c r="AR320" s="1312"/>
      <c r="AS320" s="1312"/>
      <c r="AT320" s="1312"/>
      <c r="AU320" s="1312"/>
      <c r="AV320" s="1312"/>
      <c r="AW320" s="1312"/>
    </row>
    <row r="321" spans="1:49" ht="16.5" hidden="1" thickBot="1">
      <c r="A321" s="2081" t="s">
        <v>717</v>
      </c>
      <c r="B321" s="208" t="s">
        <v>456</v>
      </c>
      <c r="C321" s="1292">
        <f t="shared" si="65"/>
        <v>0</v>
      </c>
      <c r="D321" s="1292">
        <f t="shared" si="71"/>
        <v>0</v>
      </c>
      <c r="E321" s="1292">
        <f t="shared" si="72"/>
        <v>0</v>
      </c>
      <c r="F321" s="2091"/>
      <c r="G321" s="1334"/>
      <c r="H321" s="1334"/>
      <c r="I321" s="1351" t="e">
        <f t="shared" si="66"/>
        <v>#DIV/0!</v>
      </c>
      <c r="J321" s="1352" t="e">
        <f t="shared" si="67"/>
        <v>#DIV/0!</v>
      </c>
      <c r="K321" s="1352" t="e">
        <f t="shared" si="68"/>
        <v>#DIV/0!</v>
      </c>
      <c r="L321" s="1312"/>
      <c r="M321" s="1312"/>
      <c r="N321" s="1312"/>
      <c r="O321" s="1312"/>
      <c r="P321" s="1312"/>
      <c r="Q321" s="1312"/>
      <c r="R321" s="1312"/>
      <c r="S321" s="1312"/>
      <c r="T321" s="1312"/>
      <c r="U321" s="1312"/>
      <c r="V321" s="1312"/>
      <c r="W321" s="1312"/>
      <c r="X321" s="1312"/>
      <c r="Y321" s="1312"/>
      <c r="Z321" s="2084"/>
      <c r="AA321" s="2084"/>
      <c r="AB321" s="1312"/>
      <c r="AC321" s="1312"/>
      <c r="AD321" s="1312"/>
      <c r="AE321" s="1312"/>
      <c r="AF321" s="1312"/>
      <c r="AG321" s="1312"/>
      <c r="AH321" s="1312"/>
      <c r="AI321" s="1312"/>
      <c r="AJ321" s="1312"/>
      <c r="AK321" s="1312"/>
      <c r="AL321" s="1312"/>
      <c r="AM321" s="1312"/>
      <c r="AN321" s="2084"/>
      <c r="AO321" s="2084"/>
      <c r="AP321" s="1312"/>
      <c r="AQ321" s="1312"/>
      <c r="AR321" s="1312"/>
      <c r="AS321" s="1312"/>
      <c r="AT321" s="1312"/>
      <c r="AU321" s="1312"/>
      <c r="AV321" s="1312"/>
      <c r="AW321" s="1312"/>
    </row>
    <row r="322" spans="1:49" ht="32.25" hidden="1" thickBot="1">
      <c r="A322" s="2081" t="s">
        <v>718</v>
      </c>
      <c r="B322" s="208" t="s">
        <v>655</v>
      </c>
      <c r="C322" s="1292">
        <f t="shared" si="65"/>
        <v>0</v>
      </c>
      <c r="D322" s="1292">
        <f t="shared" si="71"/>
        <v>0</v>
      </c>
      <c r="E322" s="1292">
        <f t="shared" si="72"/>
        <v>0</v>
      </c>
      <c r="F322" s="2091"/>
      <c r="G322" s="1334"/>
      <c r="H322" s="1334"/>
      <c r="I322" s="1351" t="e">
        <f t="shared" si="66"/>
        <v>#DIV/0!</v>
      </c>
      <c r="J322" s="1352" t="e">
        <f t="shared" si="67"/>
        <v>#DIV/0!</v>
      </c>
      <c r="K322" s="1352" t="e">
        <f t="shared" si="68"/>
        <v>#DIV/0!</v>
      </c>
      <c r="L322" s="1312"/>
      <c r="M322" s="1312"/>
      <c r="N322" s="1312"/>
      <c r="O322" s="1312"/>
      <c r="P322" s="1312"/>
      <c r="Q322" s="1312"/>
      <c r="R322" s="1312"/>
      <c r="S322" s="1312"/>
      <c r="T322" s="1312"/>
      <c r="U322" s="1312"/>
      <c r="V322" s="1312"/>
      <c r="W322" s="1312"/>
      <c r="X322" s="1312"/>
      <c r="Y322" s="1312"/>
      <c r="Z322" s="2084"/>
      <c r="AA322" s="2084"/>
      <c r="AB322" s="1312"/>
      <c r="AC322" s="1312"/>
      <c r="AD322" s="1312"/>
      <c r="AE322" s="1312"/>
      <c r="AF322" s="1312"/>
      <c r="AG322" s="1312"/>
      <c r="AH322" s="1312"/>
      <c r="AI322" s="1312"/>
      <c r="AJ322" s="1312"/>
      <c r="AK322" s="1312"/>
      <c r="AL322" s="1312"/>
      <c r="AM322" s="1312"/>
      <c r="AN322" s="2084"/>
      <c r="AO322" s="2084"/>
      <c r="AP322" s="1312"/>
      <c r="AQ322" s="1312"/>
      <c r="AR322" s="1312"/>
      <c r="AS322" s="1312"/>
      <c r="AT322" s="1312"/>
      <c r="AU322" s="1312"/>
      <c r="AV322" s="1312"/>
      <c r="AW322" s="1312"/>
    </row>
    <row r="323" spans="1:49" ht="48" hidden="1" thickBot="1">
      <c r="A323" s="2080">
        <v>15</v>
      </c>
      <c r="B323" s="210" t="s">
        <v>719</v>
      </c>
      <c r="C323" s="1292">
        <f t="shared" si="65"/>
        <v>68</v>
      </c>
      <c r="D323" s="1292">
        <f t="shared" si="71"/>
        <v>24</v>
      </c>
      <c r="E323" s="1292">
        <f t="shared" si="72"/>
        <v>44</v>
      </c>
      <c r="F323" s="2091"/>
      <c r="G323" s="1334"/>
      <c r="H323" s="1334"/>
      <c r="I323" s="1351">
        <f t="shared" si="66"/>
        <v>1</v>
      </c>
      <c r="J323" s="1352">
        <f t="shared" si="67"/>
        <v>0.35294117647058826</v>
      </c>
      <c r="K323" s="1352">
        <f t="shared" si="68"/>
        <v>0.6470588235294118</v>
      </c>
      <c r="L323" s="1316">
        <v>0</v>
      </c>
      <c r="M323" s="1316">
        <v>0</v>
      </c>
      <c r="N323" s="1316">
        <v>0</v>
      </c>
      <c r="O323" s="1316">
        <v>0</v>
      </c>
      <c r="P323" s="1316">
        <v>0</v>
      </c>
      <c r="Q323" s="1316">
        <v>2</v>
      </c>
      <c r="R323" s="1316">
        <v>5</v>
      </c>
      <c r="S323" s="1316">
        <v>9</v>
      </c>
      <c r="T323" s="1316">
        <v>0</v>
      </c>
      <c r="U323" s="1316">
        <v>0</v>
      </c>
      <c r="V323" s="1316">
        <v>0</v>
      </c>
      <c r="W323" s="1316">
        <v>0</v>
      </c>
      <c r="X323" s="1316">
        <v>0</v>
      </c>
      <c r="Y323" s="1316">
        <v>14</v>
      </c>
      <c r="Z323" s="2085">
        <f>Z324+Z325+Z326+Z327+Z328+Z329+Z330+Z331+Z332+Z333</f>
        <v>0</v>
      </c>
      <c r="AA323" s="2085">
        <f>AA324+AA325+AA326+AA327+AA328+AA329+AA330+AA331+AA332+AA333</f>
        <v>9</v>
      </c>
      <c r="AB323" s="1316">
        <v>2</v>
      </c>
      <c r="AC323" s="1316">
        <v>4</v>
      </c>
      <c r="AD323" s="1316">
        <v>0</v>
      </c>
      <c r="AE323" s="1316">
        <v>0</v>
      </c>
      <c r="AF323" s="1316">
        <v>0</v>
      </c>
      <c r="AG323" s="1316">
        <v>1</v>
      </c>
      <c r="AH323" s="1316">
        <v>0</v>
      </c>
      <c r="AI323" s="1316">
        <v>0</v>
      </c>
      <c r="AJ323" s="1316">
        <v>0</v>
      </c>
      <c r="AK323" s="1316">
        <v>0</v>
      </c>
      <c r="AL323" s="1316">
        <v>0</v>
      </c>
      <c r="AM323" s="1316">
        <v>0</v>
      </c>
      <c r="AN323" s="2085">
        <f>AN324+AN325+AN326+AN327+AN328+AN329+AN330+AN331+AN332+AN333</f>
        <v>5</v>
      </c>
      <c r="AO323" s="2085">
        <f>AO324+AO325+AO326+AO327+AO328+AO329+AO330+AO331+AO332+AO333</f>
        <v>5</v>
      </c>
      <c r="AP323" s="1316">
        <v>0</v>
      </c>
      <c r="AQ323" s="1316">
        <v>0</v>
      </c>
      <c r="AR323" s="1316">
        <v>5</v>
      </c>
      <c r="AS323" s="1316">
        <v>0</v>
      </c>
      <c r="AT323" s="1316">
        <v>7</v>
      </c>
      <c r="AU323" s="1316">
        <v>0</v>
      </c>
      <c r="AV323" s="1316">
        <v>0</v>
      </c>
      <c r="AW323" s="1316">
        <v>0</v>
      </c>
    </row>
    <row r="324" spans="1:49" ht="16.5" hidden="1" thickBot="1">
      <c r="A324" s="2081" t="s">
        <v>555</v>
      </c>
      <c r="B324" s="208" t="s">
        <v>658</v>
      </c>
      <c r="C324" s="1292">
        <f t="shared" si="65"/>
        <v>52</v>
      </c>
      <c r="D324" s="1292">
        <f t="shared" si="71"/>
        <v>14</v>
      </c>
      <c r="E324" s="1292">
        <f t="shared" si="72"/>
        <v>38</v>
      </c>
      <c r="F324" s="2091"/>
      <c r="G324" s="1334"/>
      <c r="H324" s="1334"/>
      <c r="I324" s="1351">
        <f t="shared" si="66"/>
        <v>1</v>
      </c>
      <c r="J324" s="1352">
        <f t="shared" si="67"/>
        <v>0.26923076923076922</v>
      </c>
      <c r="K324" s="1352">
        <f t="shared" si="68"/>
        <v>0.73076923076923073</v>
      </c>
      <c r="L324" s="1312"/>
      <c r="M324" s="1312"/>
      <c r="N324" s="1312"/>
      <c r="O324" s="1312"/>
      <c r="P324" s="1312"/>
      <c r="Q324" s="1312">
        <v>2</v>
      </c>
      <c r="R324" s="1312">
        <v>2</v>
      </c>
      <c r="S324" s="1312">
        <v>3</v>
      </c>
      <c r="T324" s="1312"/>
      <c r="U324" s="1312"/>
      <c r="V324" s="1312"/>
      <c r="W324" s="1312"/>
      <c r="X324" s="1312"/>
      <c r="Y324" s="1312">
        <v>14</v>
      </c>
      <c r="Z324" s="2084"/>
      <c r="AA324" s="2084">
        <v>9</v>
      </c>
      <c r="AB324" s="1312">
        <v>2</v>
      </c>
      <c r="AC324" s="1312">
        <v>4</v>
      </c>
      <c r="AD324" s="1312"/>
      <c r="AE324" s="1312"/>
      <c r="AF324" s="1312"/>
      <c r="AG324" s="1312">
        <v>1</v>
      </c>
      <c r="AH324" s="1323"/>
      <c r="AI324" s="1323"/>
      <c r="AJ324" s="1312"/>
      <c r="AK324" s="1312"/>
      <c r="AL324" s="1312"/>
      <c r="AM324" s="1312"/>
      <c r="AN324" s="2084">
        <v>5</v>
      </c>
      <c r="AO324" s="2084">
        <v>5</v>
      </c>
      <c r="AP324" s="1312"/>
      <c r="AQ324" s="1312"/>
      <c r="AR324" s="1312">
        <v>5</v>
      </c>
      <c r="AS324" s="1312"/>
      <c r="AT324" s="1312"/>
      <c r="AU324" s="1312"/>
      <c r="AV324" s="1312"/>
      <c r="AW324" s="1312"/>
    </row>
    <row r="325" spans="1:49" ht="16.5" hidden="1" thickBot="1">
      <c r="A325" s="2081" t="s">
        <v>559</v>
      </c>
      <c r="B325" s="208" t="s">
        <v>147</v>
      </c>
      <c r="C325" s="1292">
        <f t="shared" si="65"/>
        <v>3</v>
      </c>
      <c r="D325" s="1292">
        <f t="shared" si="71"/>
        <v>3</v>
      </c>
      <c r="E325" s="1292">
        <f t="shared" si="72"/>
        <v>0</v>
      </c>
      <c r="F325" s="2091"/>
      <c r="G325" s="1334"/>
      <c r="H325" s="1334"/>
      <c r="I325" s="1351">
        <f t="shared" si="66"/>
        <v>1</v>
      </c>
      <c r="J325" s="1352">
        <f t="shared" si="67"/>
        <v>1</v>
      </c>
      <c r="K325" s="1352">
        <f t="shared" si="68"/>
        <v>0</v>
      </c>
      <c r="L325" s="1312"/>
      <c r="M325" s="1312"/>
      <c r="N325" s="1312"/>
      <c r="O325" s="1312"/>
      <c r="P325" s="1312"/>
      <c r="Q325" s="1312"/>
      <c r="R325" s="1312">
        <v>3</v>
      </c>
      <c r="S325" s="1312"/>
      <c r="T325" s="1312"/>
      <c r="U325" s="1312"/>
      <c r="V325" s="1312"/>
      <c r="W325" s="1312"/>
      <c r="X325" s="1312"/>
      <c r="Y325" s="1312"/>
      <c r="Z325" s="2084"/>
      <c r="AA325" s="2084"/>
      <c r="AB325" s="1312"/>
      <c r="AC325" s="1312"/>
      <c r="AD325" s="1312"/>
      <c r="AE325" s="1312"/>
      <c r="AF325" s="1312"/>
      <c r="AG325" s="1312"/>
      <c r="AH325" s="1312"/>
      <c r="AI325" s="1312"/>
      <c r="AJ325" s="1312"/>
      <c r="AK325" s="1312"/>
      <c r="AL325" s="1312"/>
      <c r="AM325" s="1312"/>
      <c r="AN325" s="2084"/>
      <c r="AO325" s="2084"/>
      <c r="AP325" s="1312"/>
      <c r="AQ325" s="1312"/>
      <c r="AR325" s="1312"/>
      <c r="AS325" s="1312"/>
      <c r="AT325" s="1312"/>
      <c r="AU325" s="1312"/>
      <c r="AV325" s="1312"/>
      <c r="AW325" s="1312"/>
    </row>
    <row r="326" spans="1:49" ht="16.5" hidden="1" thickBot="1">
      <c r="A326" s="2081" t="s">
        <v>561</v>
      </c>
      <c r="B326" s="208" t="s">
        <v>129</v>
      </c>
      <c r="C326" s="1292">
        <f t="shared" si="65"/>
        <v>0</v>
      </c>
      <c r="D326" s="1292">
        <f t="shared" si="71"/>
        <v>0</v>
      </c>
      <c r="E326" s="1292">
        <f t="shared" si="72"/>
        <v>0</v>
      </c>
      <c r="F326" s="2091"/>
      <c r="G326" s="1334"/>
      <c r="H326" s="1334"/>
      <c r="I326" s="1351" t="e">
        <f t="shared" si="66"/>
        <v>#DIV/0!</v>
      </c>
      <c r="J326" s="1352" t="e">
        <f t="shared" si="67"/>
        <v>#DIV/0!</v>
      </c>
      <c r="K326" s="1352" t="e">
        <f t="shared" si="68"/>
        <v>#DIV/0!</v>
      </c>
      <c r="L326" s="1312"/>
      <c r="M326" s="1312"/>
      <c r="N326" s="1312"/>
      <c r="O326" s="1312"/>
      <c r="P326" s="1312"/>
      <c r="Q326" s="1312"/>
      <c r="R326" s="1312"/>
      <c r="S326" s="1312"/>
      <c r="T326" s="1312"/>
      <c r="U326" s="1312"/>
      <c r="V326" s="1312"/>
      <c r="W326" s="1312"/>
      <c r="X326" s="1312"/>
      <c r="Y326" s="1312"/>
      <c r="Z326" s="2084"/>
      <c r="AA326" s="2084"/>
      <c r="AB326" s="1312"/>
      <c r="AC326" s="1312"/>
      <c r="AD326" s="1312"/>
      <c r="AE326" s="1312"/>
      <c r="AF326" s="1312"/>
      <c r="AG326" s="1312"/>
      <c r="AH326" s="1312"/>
      <c r="AI326" s="1312"/>
      <c r="AJ326" s="1312"/>
      <c r="AK326" s="1312"/>
      <c r="AL326" s="1312"/>
      <c r="AM326" s="1312"/>
      <c r="AN326" s="2084"/>
      <c r="AO326" s="2084"/>
      <c r="AP326" s="1312"/>
      <c r="AQ326" s="1312"/>
      <c r="AR326" s="1312"/>
      <c r="AS326" s="1312"/>
      <c r="AT326" s="1312"/>
      <c r="AU326" s="1312"/>
      <c r="AV326" s="1312"/>
      <c r="AW326" s="1312"/>
    </row>
    <row r="327" spans="1:49" ht="16.5" hidden="1" thickBot="1">
      <c r="A327" s="2081" t="s">
        <v>562</v>
      </c>
      <c r="B327" s="208" t="s">
        <v>125</v>
      </c>
      <c r="C327" s="1292">
        <f t="shared" ref="C327:C383" si="73">SUM(D327:E327)</f>
        <v>0</v>
      </c>
      <c r="D327" s="1292">
        <f t="shared" si="71"/>
        <v>0</v>
      </c>
      <c r="E327" s="1292">
        <f t="shared" si="72"/>
        <v>0</v>
      </c>
      <c r="F327" s="2091"/>
      <c r="G327" s="1334"/>
      <c r="H327" s="1334"/>
      <c r="I327" s="1351" t="e">
        <f t="shared" ref="I327:I383" si="74">SUM(J327:K327)</f>
        <v>#DIV/0!</v>
      </c>
      <c r="J327" s="1352" t="e">
        <f t="shared" ref="J327:J383" si="75">D327/C327*100%</f>
        <v>#DIV/0!</v>
      </c>
      <c r="K327" s="1352" t="e">
        <f t="shared" ref="K327:K383" si="76">E327/C327*100%</f>
        <v>#DIV/0!</v>
      </c>
      <c r="L327" s="1312"/>
      <c r="M327" s="1312"/>
      <c r="N327" s="1312"/>
      <c r="O327" s="1312"/>
      <c r="P327" s="1312"/>
      <c r="Q327" s="1312"/>
      <c r="R327" s="1312"/>
      <c r="S327" s="1312"/>
      <c r="T327" s="1312"/>
      <c r="U327" s="1312"/>
      <c r="V327" s="1312"/>
      <c r="W327" s="1312"/>
      <c r="X327" s="1312"/>
      <c r="Y327" s="1312"/>
      <c r="Z327" s="2084"/>
      <c r="AA327" s="2084"/>
      <c r="AB327" s="1312"/>
      <c r="AC327" s="1312"/>
      <c r="AD327" s="1312"/>
      <c r="AE327" s="1312"/>
      <c r="AF327" s="1312"/>
      <c r="AG327" s="1312"/>
      <c r="AH327" s="1312"/>
      <c r="AI327" s="1312"/>
      <c r="AJ327" s="1312"/>
      <c r="AK327" s="1312"/>
      <c r="AL327" s="1312"/>
      <c r="AM327" s="1312"/>
      <c r="AN327" s="2084"/>
      <c r="AO327" s="2084"/>
      <c r="AP327" s="1312"/>
      <c r="AQ327" s="1312"/>
      <c r="AR327" s="1312"/>
      <c r="AS327" s="1312"/>
      <c r="AT327" s="1312"/>
      <c r="AU327" s="1312"/>
      <c r="AV327" s="1312"/>
      <c r="AW327" s="1312"/>
    </row>
    <row r="328" spans="1:49" ht="16.5" hidden="1" thickBot="1">
      <c r="A328" s="2081" t="s">
        <v>563</v>
      </c>
      <c r="B328" s="208" t="s">
        <v>663</v>
      </c>
      <c r="C328" s="1292">
        <f t="shared" si="73"/>
        <v>0</v>
      </c>
      <c r="D328" s="1292">
        <f t="shared" si="71"/>
        <v>0</v>
      </c>
      <c r="E328" s="1292">
        <f t="shared" si="72"/>
        <v>0</v>
      </c>
      <c r="F328" s="2091"/>
      <c r="G328" s="1334"/>
      <c r="H328" s="1334"/>
      <c r="I328" s="1351" t="e">
        <f t="shared" si="74"/>
        <v>#DIV/0!</v>
      </c>
      <c r="J328" s="1352" t="e">
        <f t="shared" si="75"/>
        <v>#DIV/0!</v>
      </c>
      <c r="K328" s="1352" t="e">
        <f t="shared" si="76"/>
        <v>#DIV/0!</v>
      </c>
      <c r="L328" s="1312"/>
      <c r="M328" s="1312"/>
      <c r="N328" s="1312"/>
      <c r="O328" s="1312"/>
      <c r="P328" s="1312"/>
      <c r="Q328" s="1312"/>
      <c r="R328" s="1312"/>
      <c r="S328" s="1312"/>
      <c r="T328" s="1312"/>
      <c r="U328" s="1312"/>
      <c r="V328" s="1312"/>
      <c r="W328" s="1312"/>
      <c r="X328" s="1312"/>
      <c r="Y328" s="1312"/>
      <c r="Z328" s="2084"/>
      <c r="AA328" s="2084"/>
      <c r="AB328" s="1312"/>
      <c r="AC328" s="1312"/>
      <c r="AD328" s="1312"/>
      <c r="AE328" s="1312"/>
      <c r="AF328" s="1312"/>
      <c r="AG328" s="1312"/>
      <c r="AH328" s="1312"/>
      <c r="AI328" s="1312"/>
      <c r="AJ328" s="1312"/>
      <c r="AK328" s="1312"/>
      <c r="AL328" s="1312"/>
      <c r="AM328" s="1312"/>
      <c r="AN328" s="2084"/>
      <c r="AO328" s="2084"/>
      <c r="AP328" s="1312"/>
      <c r="AQ328" s="1312"/>
      <c r="AR328" s="1312"/>
      <c r="AS328" s="1312"/>
      <c r="AT328" s="1312"/>
      <c r="AU328" s="1312"/>
      <c r="AV328" s="1312"/>
      <c r="AW328" s="1312"/>
    </row>
    <row r="329" spans="1:49" ht="16.5" hidden="1" thickBot="1">
      <c r="A329" s="2081" t="s">
        <v>564</v>
      </c>
      <c r="B329" s="208" t="s">
        <v>665</v>
      </c>
      <c r="C329" s="1292">
        <f t="shared" si="73"/>
        <v>13</v>
      </c>
      <c r="D329" s="1292">
        <f t="shared" si="71"/>
        <v>7</v>
      </c>
      <c r="E329" s="1292">
        <f t="shared" si="72"/>
        <v>6</v>
      </c>
      <c r="F329" s="2091"/>
      <c r="G329" s="1334"/>
      <c r="H329" s="1334"/>
      <c r="I329" s="1351">
        <f t="shared" si="74"/>
        <v>1</v>
      </c>
      <c r="J329" s="1352">
        <f t="shared" si="75"/>
        <v>0.53846153846153844</v>
      </c>
      <c r="K329" s="1352">
        <f t="shared" si="76"/>
        <v>0.46153846153846156</v>
      </c>
      <c r="L329" s="1312"/>
      <c r="M329" s="1312"/>
      <c r="N329" s="1312"/>
      <c r="O329" s="1312"/>
      <c r="P329" s="1312"/>
      <c r="Q329" s="1312"/>
      <c r="R329" s="1312"/>
      <c r="S329" s="1312">
        <v>6</v>
      </c>
      <c r="T329" s="1312"/>
      <c r="U329" s="1312"/>
      <c r="V329" s="1312"/>
      <c r="W329" s="1312"/>
      <c r="X329" s="1312"/>
      <c r="Y329" s="1312"/>
      <c r="Z329" s="2084"/>
      <c r="AA329" s="2084"/>
      <c r="AB329" s="1312"/>
      <c r="AC329" s="1312"/>
      <c r="AD329" s="1312"/>
      <c r="AE329" s="1312"/>
      <c r="AF329" s="1312"/>
      <c r="AG329" s="1312"/>
      <c r="AH329" s="1312"/>
      <c r="AI329" s="1312"/>
      <c r="AJ329" s="1312"/>
      <c r="AK329" s="1312"/>
      <c r="AL329" s="1312"/>
      <c r="AM329" s="1312"/>
      <c r="AN329" s="2084"/>
      <c r="AO329" s="2084"/>
      <c r="AP329" s="1312"/>
      <c r="AQ329" s="1312"/>
      <c r="AR329" s="1312"/>
      <c r="AS329" s="1312"/>
      <c r="AT329" s="1312">
        <v>7</v>
      </c>
      <c r="AU329" s="1312"/>
      <c r="AV329" s="1312"/>
      <c r="AW329" s="1312"/>
    </row>
    <row r="330" spans="1:49" ht="16.5" hidden="1" thickBot="1">
      <c r="A330" s="2081" t="s">
        <v>720</v>
      </c>
      <c r="B330" s="208" t="s">
        <v>48</v>
      </c>
      <c r="C330" s="1292">
        <f t="shared" si="73"/>
        <v>0</v>
      </c>
      <c r="D330" s="1292">
        <f t="shared" si="71"/>
        <v>0</v>
      </c>
      <c r="E330" s="1292">
        <f t="shared" si="72"/>
        <v>0</v>
      </c>
      <c r="F330" s="2091"/>
      <c r="G330" s="1334"/>
      <c r="H330" s="1334"/>
      <c r="I330" s="1351" t="e">
        <f t="shared" si="74"/>
        <v>#DIV/0!</v>
      </c>
      <c r="J330" s="1352" t="e">
        <f t="shared" si="75"/>
        <v>#DIV/0!</v>
      </c>
      <c r="K330" s="1352" t="e">
        <f t="shared" si="76"/>
        <v>#DIV/0!</v>
      </c>
      <c r="L330" s="1312"/>
      <c r="M330" s="1312"/>
      <c r="N330" s="1312"/>
      <c r="O330" s="1312"/>
      <c r="P330" s="1312"/>
      <c r="Q330" s="1312"/>
      <c r="R330" s="1312"/>
      <c r="S330" s="1312"/>
      <c r="T330" s="1312"/>
      <c r="U330" s="1312"/>
      <c r="V330" s="1312"/>
      <c r="W330" s="1312"/>
      <c r="X330" s="1312"/>
      <c r="Y330" s="1312"/>
      <c r="Z330" s="2084"/>
      <c r="AA330" s="2084"/>
      <c r="AB330" s="1312"/>
      <c r="AC330" s="1312"/>
      <c r="AD330" s="1312"/>
      <c r="AE330" s="1312"/>
      <c r="AF330" s="1312"/>
      <c r="AG330" s="1312"/>
      <c r="AH330" s="1312"/>
      <c r="AI330" s="1312"/>
      <c r="AJ330" s="1312"/>
      <c r="AK330" s="1312"/>
      <c r="AL330" s="1312"/>
      <c r="AM330" s="1312"/>
      <c r="AN330" s="2084"/>
      <c r="AO330" s="2084"/>
      <c r="AP330" s="1312"/>
      <c r="AQ330" s="1312"/>
      <c r="AR330" s="1312"/>
      <c r="AS330" s="1312"/>
      <c r="AT330" s="1312"/>
      <c r="AU330" s="1312"/>
      <c r="AV330" s="1312"/>
      <c r="AW330" s="1312"/>
    </row>
    <row r="331" spans="1:49" ht="16.5" hidden="1" thickBot="1">
      <c r="A331" s="2081" t="s">
        <v>721</v>
      </c>
      <c r="B331" s="208" t="s">
        <v>668</v>
      </c>
      <c r="C331" s="1292">
        <f t="shared" si="73"/>
        <v>0</v>
      </c>
      <c r="D331" s="1292">
        <f t="shared" si="71"/>
        <v>0</v>
      </c>
      <c r="E331" s="1292">
        <f t="shared" si="72"/>
        <v>0</v>
      </c>
      <c r="F331" s="2091"/>
      <c r="G331" s="1334"/>
      <c r="H331" s="1334"/>
      <c r="I331" s="1351" t="e">
        <f t="shared" si="74"/>
        <v>#DIV/0!</v>
      </c>
      <c r="J331" s="1352" t="e">
        <f t="shared" si="75"/>
        <v>#DIV/0!</v>
      </c>
      <c r="K331" s="1352" t="e">
        <f t="shared" si="76"/>
        <v>#DIV/0!</v>
      </c>
      <c r="L331" s="1312"/>
      <c r="M331" s="1312"/>
      <c r="N331" s="1312"/>
      <c r="O331" s="1312"/>
      <c r="P331" s="1312"/>
      <c r="Q331" s="1312"/>
      <c r="R331" s="1312"/>
      <c r="S331" s="1312"/>
      <c r="T331" s="1312"/>
      <c r="U331" s="1312"/>
      <c r="V331" s="1312"/>
      <c r="W331" s="1312"/>
      <c r="X331" s="1312"/>
      <c r="Y331" s="1312"/>
      <c r="Z331" s="2084"/>
      <c r="AA331" s="2084"/>
      <c r="AB331" s="1312"/>
      <c r="AC331" s="1312"/>
      <c r="AD331" s="1312"/>
      <c r="AE331" s="1312"/>
      <c r="AF331" s="1312"/>
      <c r="AG331" s="1312"/>
      <c r="AH331" s="1312"/>
      <c r="AI331" s="1312"/>
      <c r="AJ331" s="1312"/>
      <c r="AK331" s="1312"/>
      <c r="AL331" s="1312"/>
      <c r="AM331" s="1312"/>
      <c r="AN331" s="2084"/>
      <c r="AO331" s="2084"/>
      <c r="AP331" s="1312"/>
      <c r="AQ331" s="1312"/>
      <c r="AR331" s="1312"/>
      <c r="AS331" s="1312"/>
      <c r="AT331" s="1312"/>
      <c r="AU331" s="1312"/>
      <c r="AV331" s="1312"/>
      <c r="AW331" s="1312"/>
    </row>
    <row r="332" spans="1:49" ht="16.5" hidden="1" thickBot="1">
      <c r="A332" s="2081" t="s">
        <v>722</v>
      </c>
      <c r="B332" s="208" t="s">
        <v>670</v>
      </c>
      <c r="C332" s="1292">
        <f t="shared" si="73"/>
        <v>0</v>
      </c>
      <c r="D332" s="1292">
        <f t="shared" si="71"/>
        <v>0</v>
      </c>
      <c r="E332" s="1292">
        <f t="shared" si="72"/>
        <v>0</v>
      </c>
      <c r="F332" s="2091"/>
      <c r="G332" s="1334"/>
      <c r="H332" s="1334"/>
      <c r="I332" s="1351" t="e">
        <f t="shared" si="74"/>
        <v>#DIV/0!</v>
      </c>
      <c r="J332" s="1352" t="e">
        <f t="shared" si="75"/>
        <v>#DIV/0!</v>
      </c>
      <c r="K332" s="1352" t="e">
        <f t="shared" si="76"/>
        <v>#DIV/0!</v>
      </c>
      <c r="L332" s="1312"/>
      <c r="M332" s="1312"/>
      <c r="N332" s="1312"/>
      <c r="O332" s="1312"/>
      <c r="P332" s="1312"/>
      <c r="Q332" s="1312"/>
      <c r="R332" s="1312"/>
      <c r="S332" s="1312"/>
      <c r="T332" s="1312"/>
      <c r="U332" s="1312"/>
      <c r="V332" s="1312"/>
      <c r="W332" s="1312"/>
      <c r="X332" s="1312"/>
      <c r="Y332" s="1312"/>
      <c r="Z332" s="2084"/>
      <c r="AA332" s="2084"/>
      <c r="AB332" s="1312"/>
      <c r="AC332" s="1312"/>
      <c r="AD332" s="1312"/>
      <c r="AE332" s="1312"/>
      <c r="AF332" s="1312"/>
      <c r="AG332" s="1312"/>
      <c r="AH332" s="1312"/>
      <c r="AI332" s="1312"/>
      <c r="AJ332" s="1312"/>
      <c r="AK332" s="1312"/>
      <c r="AL332" s="1312"/>
      <c r="AM332" s="1312"/>
      <c r="AN332" s="2084"/>
      <c r="AO332" s="2084"/>
      <c r="AP332" s="1312"/>
      <c r="AQ332" s="1312"/>
      <c r="AR332" s="1312"/>
      <c r="AS332" s="1312"/>
      <c r="AT332" s="1312"/>
      <c r="AU332" s="1312"/>
      <c r="AV332" s="1312"/>
      <c r="AW332" s="1312"/>
    </row>
    <row r="333" spans="1:49" ht="16.5" hidden="1" thickBot="1">
      <c r="A333" s="2081" t="s">
        <v>723</v>
      </c>
      <c r="B333" s="208" t="s">
        <v>126</v>
      </c>
      <c r="C333" s="1292">
        <f t="shared" si="73"/>
        <v>0</v>
      </c>
      <c r="D333" s="1292">
        <f t="shared" si="71"/>
        <v>0</v>
      </c>
      <c r="E333" s="1292">
        <f t="shared" si="72"/>
        <v>0</v>
      </c>
      <c r="F333" s="2091"/>
      <c r="G333" s="1334"/>
      <c r="H333" s="1334"/>
      <c r="I333" s="1351" t="e">
        <f t="shared" si="74"/>
        <v>#DIV/0!</v>
      </c>
      <c r="J333" s="1352" t="e">
        <f t="shared" si="75"/>
        <v>#DIV/0!</v>
      </c>
      <c r="K333" s="1352" t="e">
        <f t="shared" si="76"/>
        <v>#DIV/0!</v>
      </c>
      <c r="L333" s="1312"/>
      <c r="M333" s="1312"/>
      <c r="N333" s="1312"/>
      <c r="O333" s="1312"/>
      <c r="P333" s="1312"/>
      <c r="Q333" s="1312"/>
      <c r="R333" s="1312"/>
      <c r="S333" s="1312"/>
      <c r="T333" s="1312"/>
      <c r="U333" s="1312"/>
      <c r="V333" s="1312"/>
      <c r="W333" s="1312"/>
      <c r="X333" s="1312"/>
      <c r="Y333" s="1312"/>
      <c r="Z333" s="2084"/>
      <c r="AA333" s="2084"/>
      <c r="AB333" s="1312"/>
      <c r="AC333" s="1312"/>
      <c r="AD333" s="1312"/>
      <c r="AE333" s="1312"/>
      <c r="AF333" s="1312"/>
      <c r="AG333" s="1312"/>
      <c r="AH333" s="1312"/>
      <c r="AI333" s="1312"/>
      <c r="AJ333" s="1312"/>
      <c r="AK333" s="1312"/>
      <c r="AL333" s="1312"/>
      <c r="AM333" s="1312"/>
      <c r="AN333" s="2084"/>
      <c r="AO333" s="2084"/>
      <c r="AP333" s="1312"/>
      <c r="AQ333" s="1312"/>
      <c r="AR333" s="1312"/>
      <c r="AS333" s="1312"/>
      <c r="AT333" s="1312"/>
      <c r="AU333" s="1312"/>
      <c r="AV333" s="1312"/>
      <c r="AW333" s="1312"/>
    </row>
    <row r="334" spans="1:49" ht="48" hidden="1" thickBot="1">
      <c r="A334" s="2080">
        <v>16</v>
      </c>
      <c r="B334" s="210" t="s">
        <v>724</v>
      </c>
      <c r="C334" s="1292">
        <f t="shared" si="73"/>
        <v>68</v>
      </c>
      <c r="D334" s="1292">
        <f t="shared" si="71"/>
        <v>24</v>
      </c>
      <c r="E334" s="1292">
        <f t="shared" si="72"/>
        <v>44</v>
      </c>
      <c r="F334" s="2091"/>
      <c r="G334" s="1334"/>
      <c r="H334" s="1334"/>
      <c r="I334" s="1351">
        <f t="shared" si="74"/>
        <v>1</v>
      </c>
      <c r="J334" s="1352">
        <f t="shared" si="75"/>
        <v>0.35294117647058826</v>
      </c>
      <c r="K334" s="1352">
        <f t="shared" si="76"/>
        <v>0.6470588235294118</v>
      </c>
      <c r="L334" s="1316">
        <v>0</v>
      </c>
      <c r="M334" s="1316">
        <v>0</v>
      </c>
      <c r="N334" s="1316">
        <v>0</v>
      </c>
      <c r="O334" s="1316">
        <v>0</v>
      </c>
      <c r="P334" s="1316">
        <v>0</v>
      </c>
      <c r="Q334" s="1316">
        <v>2</v>
      </c>
      <c r="R334" s="1316">
        <v>5</v>
      </c>
      <c r="S334" s="1316">
        <v>9</v>
      </c>
      <c r="T334" s="1316">
        <v>0</v>
      </c>
      <c r="U334" s="1316">
        <v>0</v>
      </c>
      <c r="V334" s="1316">
        <v>0</v>
      </c>
      <c r="W334" s="1316">
        <v>0</v>
      </c>
      <c r="X334" s="1316">
        <v>0</v>
      </c>
      <c r="Y334" s="1316">
        <v>14</v>
      </c>
      <c r="Z334" s="2085">
        <f>Z335+Z336+Z337+Z338+Z339+Z340+Z341+Z342+Z343+Z344+Z345+Z346+Z347+Z348+Z349</f>
        <v>0</v>
      </c>
      <c r="AA334" s="2085">
        <f>AA335+AA336+AA337+AA338+AA339+AA340+AA341+AA342+AA343+AA344+AA345+AA346+AA347+AA348+AA349</f>
        <v>9</v>
      </c>
      <c r="AB334" s="1316">
        <v>2</v>
      </c>
      <c r="AC334" s="1316">
        <v>4</v>
      </c>
      <c r="AD334" s="1316">
        <v>0</v>
      </c>
      <c r="AE334" s="1316">
        <v>0</v>
      </c>
      <c r="AF334" s="1316">
        <v>0</v>
      </c>
      <c r="AG334" s="1316">
        <v>1</v>
      </c>
      <c r="AH334" s="1316">
        <v>0</v>
      </c>
      <c r="AI334" s="1316">
        <v>0</v>
      </c>
      <c r="AJ334" s="1316">
        <v>0</v>
      </c>
      <c r="AK334" s="1316">
        <v>0</v>
      </c>
      <c r="AL334" s="1316">
        <v>0</v>
      </c>
      <c r="AM334" s="1316">
        <v>0</v>
      </c>
      <c r="AN334" s="2085">
        <f>AN335+AN336+AN337+AN338+AN339+AN340+AN341+AN342+AN343+AN344+AN345+AN346+AN347+AN348+AN349</f>
        <v>5</v>
      </c>
      <c r="AO334" s="2085">
        <f>AO335+AO336+AO337+AO338+AO339+AO340+AO341+AO342+AO343+AO344+AO345+AO346+AO347+AO348+AO349</f>
        <v>5</v>
      </c>
      <c r="AP334" s="1316">
        <v>0</v>
      </c>
      <c r="AQ334" s="1316">
        <v>0</v>
      </c>
      <c r="AR334" s="1316">
        <v>5</v>
      </c>
      <c r="AS334" s="1316">
        <v>0</v>
      </c>
      <c r="AT334" s="1316">
        <v>7</v>
      </c>
      <c r="AU334" s="1316">
        <v>0</v>
      </c>
      <c r="AV334" s="1316">
        <v>0</v>
      </c>
      <c r="AW334" s="1316">
        <v>0</v>
      </c>
    </row>
    <row r="335" spans="1:49" ht="16.5" hidden="1" thickBot="1">
      <c r="A335" s="2081" t="s">
        <v>567</v>
      </c>
      <c r="B335" s="208" t="s">
        <v>674</v>
      </c>
      <c r="C335" s="1292">
        <f t="shared" si="73"/>
        <v>68</v>
      </c>
      <c r="D335" s="1292">
        <f t="shared" si="71"/>
        <v>24</v>
      </c>
      <c r="E335" s="1292">
        <f t="shared" si="72"/>
        <v>44</v>
      </c>
      <c r="F335" s="2091"/>
      <c r="G335" s="1334"/>
      <c r="H335" s="1334"/>
      <c r="I335" s="1351">
        <f t="shared" si="74"/>
        <v>1</v>
      </c>
      <c r="J335" s="1352">
        <f t="shared" si="75"/>
        <v>0.35294117647058826</v>
      </c>
      <c r="K335" s="1352">
        <f t="shared" si="76"/>
        <v>0.6470588235294118</v>
      </c>
      <c r="L335" s="1312"/>
      <c r="M335" s="1312"/>
      <c r="N335" s="1312"/>
      <c r="O335" s="1312"/>
      <c r="P335" s="1312"/>
      <c r="Q335" s="1312">
        <v>2</v>
      </c>
      <c r="R335" s="1312">
        <v>5</v>
      </c>
      <c r="S335" s="1312">
        <v>9</v>
      </c>
      <c r="T335" s="1312"/>
      <c r="U335" s="1312"/>
      <c r="V335" s="1312"/>
      <c r="W335" s="1312"/>
      <c r="X335" s="1312"/>
      <c r="Y335" s="1312">
        <v>14</v>
      </c>
      <c r="Z335" s="2084"/>
      <c r="AA335" s="2084">
        <v>9</v>
      </c>
      <c r="AB335" s="1312">
        <v>2</v>
      </c>
      <c r="AC335" s="1312">
        <v>4</v>
      </c>
      <c r="AD335" s="1312"/>
      <c r="AE335" s="1312"/>
      <c r="AF335" s="1312"/>
      <c r="AG335" s="1312">
        <v>1</v>
      </c>
      <c r="AH335" s="1312"/>
      <c r="AI335" s="1312"/>
      <c r="AJ335" s="1312"/>
      <c r="AK335" s="1312"/>
      <c r="AL335" s="1312"/>
      <c r="AM335" s="1312"/>
      <c r="AN335" s="2084">
        <v>5</v>
      </c>
      <c r="AO335" s="2084">
        <v>5</v>
      </c>
      <c r="AP335" s="1312"/>
      <c r="AQ335" s="1312"/>
      <c r="AR335" s="1312">
        <v>5</v>
      </c>
      <c r="AS335" s="1312"/>
      <c r="AT335" s="1312">
        <v>7</v>
      </c>
      <c r="AU335" s="1312"/>
      <c r="AV335" s="1312"/>
      <c r="AW335" s="1312"/>
    </row>
    <row r="336" spans="1:49" ht="16.5" hidden="1" thickBot="1">
      <c r="A336" s="2081" t="s">
        <v>571</v>
      </c>
      <c r="B336" s="208" t="s">
        <v>676</v>
      </c>
      <c r="C336" s="1292">
        <f t="shared" si="73"/>
        <v>0</v>
      </c>
      <c r="D336" s="1292">
        <f t="shared" si="71"/>
        <v>0</v>
      </c>
      <c r="E336" s="1292">
        <f t="shared" si="72"/>
        <v>0</v>
      </c>
      <c r="F336" s="2091"/>
      <c r="G336" s="1334"/>
      <c r="H336" s="1334"/>
      <c r="I336" s="1351" t="e">
        <f t="shared" si="74"/>
        <v>#DIV/0!</v>
      </c>
      <c r="J336" s="1352" t="e">
        <f t="shared" si="75"/>
        <v>#DIV/0!</v>
      </c>
      <c r="K336" s="1352" t="e">
        <f t="shared" si="76"/>
        <v>#DIV/0!</v>
      </c>
      <c r="L336" s="1312"/>
      <c r="M336" s="1312"/>
      <c r="N336" s="1312"/>
      <c r="O336" s="1312"/>
      <c r="P336" s="1312"/>
      <c r="Q336" s="1312"/>
      <c r="R336" s="1312"/>
      <c r="S336" s="1312"/>
      <c r="T336" s="1312"/>
      <c r="U336" s="1312"/>
      <c r="V336" s="1312"/>
      <c r="W336" s="1312"/>
      <c r="X336" s="1312"/>
      <c r="Y336" s="1312"/>
      <c r="Z336" s="2084"/>
      <c r="AA336" s="2084"/>
      <c r="AB336" s="1312"/>
      <c r="AC336" s="1312"/>
      <c r="AD336" s="1312"/>
      <c r="AE336" s="1312"/>
      <c r="AF336" s="1312"/>
      <c r="AG336" s="1312"/>
      <c r="AH336" s="1312"/>
      <c r="AI336" s="1312"/>
      <c r="AJ336" s="1312"/>
      <c r="AK336" s="1312"/>
      <c r="AL336" s="1312"/>
      <c r="AM336" s="1312"/>
      <c r="AN336" s="2084"/>
      <c r="AO336" s="2084"/>
      <c r="AP336" s="1312"/>
      <c r="AQ336" s="1312"/>
      <c r="AR336" s="1312"/>
      <c r="AS336" s="1312"/>
      <c r="AT336" s="1312"/>
      <c r="AU336" s="1312"/>
      <c r="AV336" s="1312"/>
      <c r="AW336" s="1312"/>
    </row>
    <row r="337" spans="1:49" ht="16.5" hidden="1" thickBot="1">
      <c r="A337" s="2081" t="s">
        <v>572</v>
      </c>
      <c r="B337" s="208" t="s">
        <v>678</v>
      </c>
      <c r="C337" s="1292">
        <f t="shared" si="73"/>
        <v>0</v>
      </c>
      <c r="D337" s="1292">
        <f t="shared" si="71"/>
        <v>0</v>
      </c>
      <c r="E337" s="1292">
        <f t="shared" si="72"/>
        <v>0</v>
      </c>
      <c r="F337" s="2091"/>
      <c r="G337" s="1334"/>
      <c r="H337" s="1334"/>
      <c r="I337" s="1351" t="e">
        <f t="shared" si="74"/>
        <v>#DIV/0!</v>
      </c>
      <c r="J337" s="1352" t="e">
        <f t="shared" si="75"/>
        <v>#DIV/0!</v>
      </c>
      <c r="K337" s="1352" t="e">
        <f t="shared" si="76"/>
        <v>#DIV/0!</v>
      </c>
      <c r="L337" s="1312"/>
      <c r="M337" s="1312"/>
      <c r="N337" s="1312"/>
      <c r="O337" s="1312"/>
      <c r="P337" s="1312"/>
      <c r="Q337" s="1312"/>
      <c r="R337" s="1312"/>
      <c r="S337" s="1312"/>
      <c r="T337" s="1312"/>
      <c r="U337" s="1312"/>
      <c r="V337" s="1312"/>
      <c r="W337" s="1312"/>
      <c r="X337" s="1312"/>
      <c r="Y337" s="1312"/>
      <c r="Z337" s="2084"/>
      <c r="AA337" s="2084"/>
      <c r="AB337" s="1312"/>
      <c r="AC337" s="1312"/>
      <c r="AD337" s="1312"/>
      <c r="AE337" s="1312"/>
      <c r="AF337" s="1312"/>
      <c r="AG337" s="1312"/>
      <c r="AH337" s="1312"/>
      <c r="AI337" s="1312"/>
      <c r="AJ337" s="1312"/>
      <c r="AK337" s="1312"/>
      <c r="AL337" s="1312"/>
      <c r="AM337" s="1312"/>
      <c r="AN337" s="2084"/>
      <c r="AO337" s="2084"/>
      <c r="AP337" s="1312"/>
      <c r="AQ337" s="1312"/>
      <c r="AR337" s="1312"/>
      <c r="AS337" s="1312"/>
      <c r="AT337" s="1312"/>
      <c r="AU337" s="1312"/>
      <c r="AV337" s="1312"/>
      <c r="AW337" s="1312"/>
    </row>
    <row r="338" spans="1:49" ht="16.5" hidden="1" thickBot="1">
      <c r="A338" s="2081" t="s">
        <v>573</v>
      </c>
      <c r="B338" s="208" t="s">
        <v>0</v>
      </c>
      <c r="C338" s="1292">
        <f t="shared" si="73"/>
        <v>0</v>
      </c>
      <c r="D338" s="1292">
        <f t="shared" si="71"/>
        <v>0</v>
      </c>
      <c r="E338" s="1292">
        <f t="shared" si="72"/>
        <v>0</v>
      </c>
      <c r="F338" s="2091"/>
      <c r="G338" s="1334"/>
      <c r="H338" s="1334"/>
      <c r="I338" s="1351" t="e">
        <f t="shared" si="74"/>
        <v>#DIV/0!</v>
      </c>
      <c r="J338" s="1352" t="e">
        <f t="shared" si="75"/>
        <v>#DIV/0!</v>
      </c>
      <c r="K338" s="1352" t="e">
        <f t="shared" si="76"/>
        <v>#DIV/0!</v>
      </c>
      <c r="L338" s="1312"/>
      <c r="M338" s="1312"/>
      <c r="N338" s="1312"/>
      <c r="O338" s="1312"/>
      <c r="P338" s="1312"/>
      <c r="Q338" s="1312"/>
      <c r="R338" s="1312"/>
      <c r="S338" s="1312"/>
      <c r="T338" s="1312"/>
      <c r="U338" s="1312"/>
      <c r="V338" s="1312"/>
      <c r="W338" s="1312"/>
      <c r="X338" s="1312"/>
      <c r="Y338" s="1312"/>
      <c r="Z338" s="2084"/>
      <c r="AA338" s="2084"/>
      <c r="AB338" s="1312"/>
      <c r="AC338" s="1312"/>
      <c r="AD338" s="1312"/>
      <c r="AE338" s="1312"/>
      <c r="AF338" s="1312"/>
      <c r="AG338" s="1312"/>
      <c r="AH338" s="1312"/>
      <c r="AI338" s="1312"/>
      <c r="AJ338" s="1312"/>
      <c r="AK338" s="1312"/>
      <c r="AL338" s="1312"/>
      <c r="AM338" s="1312"/>
      <c r="AN338" s="2084"/>
      <c r="AO338" s="2084"/>
      <c r="AP338" s="1312"/>
      <c r="AQ338" s="1312"/>
      <c r="AR338" s="1312"/>
      <c r="AS338" s="1312"/>
      <c r="AT338" s="1312"/>
      <c r="AU338" s="1312"/>
      <c r="AV338" s="1312"/>
      <c r="AW338" s="1312"/>
    </row>
    <row r="339" spans="1:49" ht="16.5" hidden="1" thickBot="1">
      <c r="A339" s="2081" t="s">
        <v>574</v>
      </c>
      <c r="B339" s="208" t="s">
        <v>681</v>
      </c>
      <c r="C339" s="1292">
        <f t="shared" si="73"/>
        <v>0</v>
      </c>
      <c r="D339" s="1292">
        <f t="shared" si="71"/>
        <v>0</v>
      </c>
      <c r="E339" s="1292">
        <f t="shared" si="72"/>
        <v>0</v>
      </c>
      <c r="F339" s="2091"/>
      <c r="G339" s="1334"/>
      <c r="H339" s="1334"/>
      <c r="I339" s="1351" t="e">
        <f t="shared" si="74"/>
        <v>#DIV/0!</v>
      </c>
      <c r="J339" s="1352" t="e">
        <f t="shared" si="75"/>
        <v>#DIV/0!</v>
      </c>
      <c r="K339" s="1352" t="e">
        <f t="shared" si="76"/>
        <v>#DIV/0!</v>
      </c>
      <c r="L339" s="1312"/>
      <c r="M339" s="1312"/>
      <c r="N339" s="1312"/>
      <c r="O339" s="1312"/>
      <c r="P339" s="1312"/>
      <c r="Q339" s="1312"/>
      <c r="R339" s="1312"/>
      <c r="S339" s="1312"/>
      <c r="T339" s="1312"/>
      <c r="U339" s="1312"/>
      <c r="V339" s="1312"/>
      <c r="W339" s="1312"/>
      <c r="X339" s="1312"/>
      <c r="Y339" s="1312"/>
      <c r="Z339" s="2084"/>
      <c r="AA339" s="2084"/>
      <c r="AB339" s="1312"/>
      <c r="AC339" s="1312"/>
      <c r="AD339" s="1312"/>
      <c r="AE339" s="1312"/>
      <c r="AF339" s="1312"/>
      <c r="AG339" s="1312"/>
      <c r="AH339" s="1312"/>
      <c r="AI339" s="1312"/>
      <c r="AJ339" s="1312"/>
      <c r="AK339" s="1312"/>
      <c r="AL339" s="1312"/>
      <c r="AM339" s="1312"/>
      <c r="AN339" s="2084"/>
      <c r="AO339" s="2084"/>
      <c r="AP339" s="1312"/>
      <c r="AQ339" s="1312"/>
      <c r="AR339" s="1312"/>
      <c r="AS339" s="1312"/>
      <c r="AT339" s="1312"/>
      <c r="AU339" s="1312"/>
      <c r="AV339" s="1312"/>
      <c r="AW339" s="1312"/>
    </row>
    <row r="340" spans="1:49" ht="16.5" hidden="1" thickBot="1">
      <c r="A340" s="2081" t="s">
        <v>575</v>
      </c>
      <c r="B340" s="208" t="s">
        <v>683</v>
      </c>
      <c r="C340" s="1292">
        <f t="shared" si="73"/>
        <v>0</v>
      </c>
      <c r="D340" s="1292">
        <f t="shared" si="71"/>
        <v>0</v>
      </c>
      <c r="E340" s="1292">
        <f t="shared" si="72"/>
        <v>0</v>
      </c>
      <c r="F340" s="2091"/>
      <c r="G340" s="1334"/>
      <c r="H340" s="1334"/>
      <c r="I340" s="1351" t="e">
        <f t="shared" si="74"/>
        <v>#DIV/0!</v>
      </c>
      <c r="J340" s="1352" t="e">
        <f t="shared" si="75"/>
        <v>#DIV/0!</v>
      </c>
      <c r="K340" s="1352" t="e">
        <f t="shared" si="76"/>
        <v>#DIV/0!</v>
      </c>
      <c r="L340" s="1312"/>
      <c r="M340" s="1312"/>
      <c r="N340" s="1312"/>
      <c r="O340" s="1312"/>
      <c r="P340" s="1312"/>
      <c r="Q340" s="1312"/>
      <c r="R340" s="1312"/>
      <c r="S340" s="1312"/>
      <c r="T340" s="1312"/>
      <c r="U340" s="1312"/>
      <c r="V340" s="1312"/>
      <c r="W340" s="1312"/>
      <c r="X340" s="1312"/>
      <c r="Y340" s="1312"/>
      <c r="Z340" s="2084"/>
      <c r="AA340" s="2084"/>
      <c r="AB340" s="1312"/>
      <c r="AC340" s="1312"/>
      <c r="AD340" s="1312"/>
      <c r="AE340" s="1312"/>
      <c r="AF340" s="1312"/>
      <c r="AG340" s="1312"/>
      <c r="AH340" s="1312"/>
      <c r="AI340" s="1312"/>
      <c r="AJ340" s="1312"/>
      <c r="AK340" s="1312"/>
      <c r="AL340" s="1312"/>
      <c r="AM340" s="1312"/>
      <c r="AN340" s="2084"/>
      <c r="AO340" s="2084"/>
      <c r="AP340" s="1312"/>
      <c r="AQ340" s="1312"/>
      <c r="AR340" s="1312"/>
      <c r="AS340" s="1312"/>
      <c r="AT340" s="1312"/>
      <c r="AU340" s="1312"/>
      <c r="AV340" s="1312"/>
      <c r="AW340" s="1312"/>
    </row>
    <row r="341" spans="1:49" ht="16.5" hidden="1" thickBot="1">
      <c r="A341" s="2081" t="s">
        <v>725</v>
      </c>
      <c r="B341" s="208" t="s">
        <v>149</v>
      </c>
      <c r="C341" s="1292">
        <f t="shared" si="73"/>
        <v>0</v>
      </c>
      <c r="D341" s="1292">
        <f t="shared" si="71"/>
        <v>0</v>
      </c>
      <c r="E341" s="1292">
        <f t="shared" si="72"/>
        <v>0</v>
      </c>
      <c r="F341" s="2091"/>
      <c r="G341" s="1334"/>
      <c r="H341" s="1334"/>
      <c r="I341" s="1351" t="e">
        <f t="shared" si="74"/>
        <v>#DIV/0!</v>
      </c>
      <c r="J341" s="1352" t="e">
        <f t="shared" si="75"/>
        <v>#DIV/0!</v>
      </c>
      <c r="K341" s="1352" t="e">
        <f t="shared" si="76"/>
        <v>#DIV/0!</v>
      </c>
      <c r="L341" s="1312"/>
      <c r="M341" s="1312"/>
      <c r="N341" s="1312"/>
      <c r="O341" s="1312"/>
      <c r="P341" s="1312"/>
      <c r="Q341" s="1312"/>
      <c r="R341" s="1312"/>
      <c r="S341" s="1312"/>
      <c r="T341" s="1312"/>
      <c r="U341" s="1312"/>
      <c r="V341" s="1312"/>
      <c r="W341" s="1312"/>
      <c r="X341" s="1312"/>
      <c r="Y341" s="1312"/>
      <c r="Z341" s="2084"/>
      <c r="AA341" s="2084"/>
      <c r="AB341" s="1312"/>
      <c r="AC341" s="1312"/>
      <c r="AD341" s="1312"/>
      <c r="AE341" s="1312"/>
      <c r="AF341" s="1312"/>
      <c r="AG341" s="1312"/>
      <c r="AH341" s="1312"/>
      <c r="AI341" s="1312"/>
      <c r="AJ341" s="1312"/>
      <c r="AK341" s="1312"/>
      <c r="AL341" s="1312"/>
      <c r="AM341" s="1312"/>
      <c r="AN341" s="2084"/>
      <c r="AO341" s="2084"/>
      <c r="AP341" s="1312"/>
      <c r="AQ341" s="1312"/>
      <c r="AR341" s="1312"/>
      <c r="AS341" s="1312"/>
      <c r="AT341" s="1312"/>
      <c r="AU341" s="1312"/>
      <c r="AV341" s="1312"/>
      <c r="AW341" s="1312"/>
    </row>
    <row r="342" spans="1:49" ht="16.5" hidden="1" thickBot="1">
      <c r="A342" s="2081" t="s">
        <v>726</v>
      </c>
      <c r="B342" s="208" t="s">
        <v>684</v>
      </c>
      <c r="C342" s="1292">
        <f t="shared" si="73"/>
        <v>0</v>
      </c>
      <c r="D342" s="1292">
        <f t="shared" si="71"/>
        <v>0</v>
      </c>
      <c r="E342" s="1292">
        <f t="shared" si="72"/>
        <v>0</v>
      </c>
      <c r="F342" s="2091"/>
      <c r="G342" s="1334"/>
      <c r="H342" s="1334"/>
      <c r="I342" s="1351" t="e">
        <f t="shared" si="74"/>
        <v>#DIV/0!</v>
      </c>
      <c r="J342" s="1352" t="e">
        <f t="shared" si="75"/>
        <v>#DIV/0!</v>
      </c>
      <c r="K342" s="1352" t="e">
        <f t="shared" si="76"/>
        <v>#DIV/0!</v>
      </c>
      <c r="L342" s="1312"/>
      <c r="M342" s="1312"/>
      <c r="N342" s="1312"/>
      <c r="O342" s="1312"/>
      <c r="P342" s="1312"/>
      <c r="Q342" s="1312"/>
      <c r="R342" s="1312"/>
      <c r="S342" s="1312"/>
      <c r="T342" s="1312"/>
      <c r="U342" s="1312"/>
      <c r="V342" s="1312"/>
      <c r="W342" s="1312"/>
      <c r="X342" s="1312"/>
      <c r="Y342" s="1312"/>
      <c r="Z342" s="2084"/>
      <c r="AA342" s="2084"/>
      <c r="AB342" s="1312"/>
      <c r="AC342" s="1312"/>
      <c r="AD342" s="1312"/>
      <c r="AE342" s="1312"/>
      <c r="AF342" s="1312"/>
      <c r="AG342" s="1312"/>
      <c r="AH342" s="1312"/>
      <c r="AI342" s="1312"/>
      <c r="AJ342" s="1312"/>
      <c r="AK342" s="1312"/>
      <c r="AL342" s="1312"/>
      <c r="AM342" s="1312"/>
      <c r="AN342" s="2084"/>
      <c r="AO342" s="2084"/>
      <c r="AP342" s="1312"/>
      <c r="AQ342" s="1312"/>
      <c r="AR342" s="1312"/>
      <c r="AS342" s="1312"/>
      <c r="AT342" s="1312"/>
      <c r="AU342" s="1312"/>
      <c r="AV342" s="1312"/>
      <c r="AW342" s="1312"/>
    </row>
    <row r="343" spans="1:49" ht="16.5" hidden="1" thickBot="1">
      <c r="A343" s="2081" t="s">
        <v>727</v>
      </c>
      <c r="B343" s="208" t="s">
        <v>685</v>
      </c>
      <c r="C343" s="1292">
        <f t="shared" si="73"/>
        <v>0</v>
      </c>
      <c r="D343" s="1292">
        <f t="shared" si="71"/>
        <v>0</v>
      </c>
      <c r="E343" s="1292">
        <f t="shared" si="72"/>
        <v>0</v>
      </c>
      <c r="F343" s="2091"/>
      <c r="G343" s="1334"/>
      <c r="H343" s="1334"/>
      <c r="I343" s="1351" t="e">
        <f t="shared" si="74"/>
        <v>#DIV/0!</v>
      </c>
      <c r="J343" s="1352" t="e">
        <f t="shared" si="75"/>
        <v>#DIV/0!</v>
      </c>
      <c r="K343" s="1352" t="e">
        <f t="shared" si="76"/>
        <v>#DIV/0!</v>
      </c>
      <c r="L343" s="1312"/>
      <c r="M343" s="1312"/>
      <c r="N343" s="1312"/>
      <c r="O343" s="1312"/>
      <c r="P343" s="1312"/>
      <c r="Q343" s="1312"/>
      <c r="R343" s="1312"/>
      <c r="S343" s="1312"/>
      <c r="T343" s="1312"/>
      <c r="U343" s="1312"/>
      <c r="V343" s="1312"/>
      <c r="W343" s="1312"/>
      <c r="X343" s="1312"/>
      <c r="Y343" s="1312"/>
      <c r="Z343" s="2084"/>
      <c r="AA343" s="2084"/>
      <c r="AB343" s="1312"/>
      <c r="AC343" s="1312"/>
      <c r="AD343" s="1312"/>
      <c r="AE343" s="1312"/>
      <c r="AF343" s="1312"/>
      <c r="AG343" s="1312"/>
      <c r="AH343" s="1312"/>
      <c r="AI343" s="1312"/>
      <c r="AJ343" s="1312"/>
      <c r="AK343" s="1312"/>
      <c r="AL343" s="1312"/>
      <c r="AM343" s="1312"/>
      <c r="AN343" s="2084"/>
      <c r="AO343" s="2084"/>
      <c r="AP343" s="1312"/>
      <c r="AQ343" s="1312"/>
      <c r="AR343" s="1312"/>
      <c r="AS343" s="1312"/>
      <c r="AT343" s="1312"/>
      <c r="AU343" s="1312"/>
      <c r="AV343" s="1312"/>
      <c r="AW343" s="1312"/>
    </row>
    <row r="344" spans="1:49" ht="16.5" hidden="1" thickBot="1">
      <c r="A344" s="2081" t="s">
        <v>728</v>
      </c>
      <c r="B344" s="208" t="s">
        <v>686</v>
      </c>
      <c r="C344" s="1292">
        <f t="shared" si="73"/>
        <v>0</v>
      </c>
      <c r="D344" s="1292">
        <f t="shared" si="71"/>
        <v>0</v>
      </c>
      <c r="E344" s="1292">
        <f t="shared" si="72"/>
        <v>0</v>
      </c>
      <c r="F344" s="2091"/>
      <c r="G344" s="1334"/>
      <c r="H344" s="1334"/>
      <c r="I344" s="1351" t="e">
        <f t="shared" si="74"/>
        <v>#DIV/0!</v>
      </c>
      <c r="J344" s="1352" t="e">
        <f t="shared" si="75"/>
        <v>#DIV/0!</v>
      </c>
      <c r="K344" s="1352" t="e">
        <f t="shared" si="76"/>
        <v>#DIV/0!</v>
      </c>
      <c r="L344" s="1312"/>
      <c r="M344" s="1312"/>
      <c r="N344" s="1312"/>
      <c r="O344" s="1312"/>
      <c r="P344" s="1312"/>
      <c r="Q344" s="1312"/>
      <c r="R344" s="1312"/>
      <c r="S344" s="1312"/>
      <c r="T344" s="1312"/>
      <c r="U344" s="1312"/>
      <c r="V344" s="1312"/>
      <c r="W344" s="1312"/>
      <c r="X344" s="1312"/>
      <c r="Y344" s="1312"/>
      <c r="Z344" s="2084"/>
      <c r="AA344" s="2084"/>
      <c r="AB344" s="1312"/>
      <c r="AC344" s="1312"/>
      <c r="AD344" s="1312"/>
      <c r="AE344" s="1312"/>
      <c r="AF344" s="1312"/>
      <c r="AG344" s="1312"/>
      <c r="AH344" s="1312"/>
      <c r="AI344" s="1312"/>
      <c r="AJ344" s="1312"/>
      <c r="AK344" s="1312"/>
      <c r="AL344" s="1312"/>
      <c r="AM344" s="1312"/>
      <c r="AN344" s="2084"/>
      <c r="AO344" s="2084"/>
      <c r="AP344" s="1312"/>
      <c r="AQ344" s="1312"/>
      <c r="AR344" s="1312"/>
      <c r="AS344" s="1312"/>
      <c r="AT344" s="1312"/>
      <c r="AU344" s="1312"/>
      <c r="AV344" s="1312"/>
      <c r="AW344" s="1312"/>
    </row>
    <row r="345" spans="1:49" ht="16.5" hidden="1" thickBot="1">
      <c r="A345" s="2081" t="s">
        <v>729</v>
      </c>
      <c r="B345" s="208" t="s">
        <v>687</v>
      </c>
      <c r="C345" s="1292">
        <f t="shared" si="73"/>
        <v>0</v>
      </c>
      <c r="D345" s="1292">
        <f t="shared" si="71"/>
        <v>0</v>
      </c>
      <c r="E345" s="1292">
        <f t="shared" si="72"/>
        <v>0</v>
      </c>
      <c r="F345" s="2091"/>
      <c r="G345" s="1334"/>
      <c r="H345" s="1334"/>
      <c r="I345" s="1351" t="e">
        <f t="shared" si="74"/>
        <v>#DIV/0!</v>
      </c>
      <c r="J345" s="1352" t="e">
        <f t="shared" si="75"/>
        <v>#DIV/0!</v>
      </c>
      <c r="K345" s="1352" t="e">
        <f t="shared" si="76"/>
        <v>#DIV/0!</v>
      </c>
      <c r="L345" s="1312"/>
      <c r="M345" s="1312"/>
      <c r="N345" s="1312"/>
      <c r="O345" s="1312"/>
      <c r="P345" s="1312"/>
      <c r="Q345" s="1312"/>
      <c r="R345" s="1312"/>
      <c r="S345" s="1312"/>
      <c r="T345" s="1312"/>
      <c r="U345" s="1312"/>
      <c r="V345" s="1312"/>
      <c r="W345" s="1312"/>
      <c r="X345" s="1312"/>
      <c r="Y345" s="1312"/>
      <c r="Z345" s="2084"/>
      <c r="AA345" s="2084"/>
      <c r="AB345" s="1312"/>
      <c r="AC345" s="1312"/>
      <c r="AD345" s="1312"/>
      <c r="AE345" s="1312"/>
      <c r="AF345" s="1312"/>
      <c r="AG345" s="1312"/>
      <c r="AH345" s="1312"/>
      <c r="AI345" s="1312"/>
      <c r="AJ345" s="1312"/>
      <c r="AK345" s="1312"/>
      <c r="AL345" s="1312"/>
      <c r="AM345" s="1312"/>
      <c r="AN345" s="2084"/>
      <c r="AO345" s="2084"/>
      <c r="AP345" s="1312"/>
      <c r="AQ345" s="1312"/>
      <c r="AR345" s="1312"/>
      <c r="AS345" s="1312"/>
      <c r="AT345" s="1312"/>
      <c r="AU345" s="1312"/>
      <c r="AV345" s="1312"/>
      <c r="AW345" s="1312"/>
    </row>
    <row r="346" spans="1:49" ht="16.5" hidden="1" thickBot="1">
      <c r="A346" s="2081" t="s">
        <v>730</v>
      </c>
      <c r="B346" s="208" t="s">
        <v>688</v>
      </c>
      <c r="C346" s="1292">
        <f t="shared" si="73"/>
        <v>0</v>
      </c>
      <c r="D346" s="1292">
        <f t="shared" si="71"/>
        <v>0</v>
      </c>
      <c r="E346" s="1292">
        <f t="shared" si="72"/>
        <v>0</v>
      </c>
      <c r="F346" s="2091"/>
      <c r="G346" s="1334"/>
      <c r="H346" s="1334"/>
      <c r="I346" s="1351" t="e">
        <f t="shared" si="74"/>
        <v>#DIV/0!</v>
      </c>
      <c r="J346" s="1352" t="e">
        <f t="shared" si="75"/>
        <v>#DIV/0!</v>
      </c>
      <c r="K346" s="1352" t="e">
        <f t="shared" si="76"/>
        <v>#DIV/0!</v>
      </c>
      <c r="L346" s="1312"/>
      <c r="M346" s="1312"/>
      <c r="N346" s="1312"/>
      <c r="O346" s="1312"/>
      <c r="P346" s="1312"/>
      <c r="Q346" s="1312"/>
      <c r="R346" s="1312"/>
      <c r="S346" s="1312"/>
      <c r="T346" s="1312"/>
      <c r="U346" s="1312"/>
      <c r="V346" s="1312"/>
      <c r="W346" s="1312"/>
      <c r="X346" s="1312"/>
      <c r="Y346" s="1312"/>
      <c r="Z346" s="2084"/>
      <c r="AA346" s="2084"/>
      <c r="AB346" s="1312"/>
      <c r="AC346" s="1312"/>
      <c r="AD346" s="1312"/>
      <c r="AE346" s="1312"/>
      <c r="AF346" s="1312"/>
      <c r="AG346" s="1312"/>
      <c r="AH346" s="1312"/>
      <c r="AI346" s="1312"/>
      <c r="AJ346" s="1312"/>
      <c r="AK346" s="1312"/>
      <c r="AL346" s="1312"/>
      <c r="AM346" s="1312"/>
      <c r="AN346" s="2084"/>
      <c r="AO346" s="2084"/>
      <c r="AP346" s="1312"/>
      <c r="AQ346" s="1312"/>
      <c r="AR346" s="1312"/>
      <c r="AS346" s="1312"/>
      <c r="AT346" s="1312"/>
      <c r="AU346" s="1312"/>
      <c r="AV346" s="1312"/>
      <c r="AW346" s="1312"/>
    </row>
    <row r="347" spans="1:49" ht="16.5" hidden="1" thickBot="1">
      <c r="A347" s="2081" t="s">
        <v>731</v>
      </c>
      <c r="B347" s="208" t="s">
        <v>689</v>
      </c>
      <c r="C347" s="1292">
        <f t="shared" si="73"/>
        <v>0</v>
      </c>
      <c r="D347" s="1292">
        <f t="shared" si="71"/>
        <v>0</v>
      </c>
      <c r="E347" s="1292">
        <f t="shared" si="72"/>
        <v>0</v>
      </c>
      <c r="F347" s="2091"/>
      <c r="G347" s="1334"/>
      <c r="H347" s="1334"/>
      <c r="I347" s="1351" t="e">
        <f t="shared" si="74"/>
        <v>#DIV/0!</v>
      </c>
      <c r="J347" s="1352" t="e">
        <f t="shared" si="75"/>
        <v>#DIV/0!</v>
      </c>
      <c r="K347" s="1352" t="e">
        <f t="shared" si="76"/>
        <v>#DIV/0!</v>
      </c>
      <c r="L347" s="1312"/>
      <c r="M347" s="1312"/>
      <c r="N347" s="1312"/>
      <c r="O347" s="1312"/>
      <c r="P347" s="1312"/>
      <c r="Q347" s="1312"/>
      <c r="R347" s="1312"/>
      <c r="S347" s="1312"/>
      <c r="T347" s="1312"/>
      <c r="U347" s="1312"/>
      <c r="V347" s="1312"/>
      <c r="W347" s="1312"/>
      <c r="X347" s="1312"/>
      <c r="Y347" s="1312"/>
      <c r="Z347" s="2084"/>
      <c r="AA347" s="2084"/>
      <c r="AB347" s="1312"/>
      <c r="AC347" s="1312"/>
      <c r="AD347" s="1312"/>
      <c r="AE347" s="1312"/>
      <c r="AF347" s="1312"/>
      <c r="AG347" s="1312"/>
      <c r="AH347" s="1312"/>
      <c r="AI347" s="1312"/>
      <c r="AJ347" s="1312"/>
      <c r="AK347" s="1312"/>
      <c r="AL347" s="1312"/>
      <c r="AM347" s="1312"/>
      <c r="AN347" s="2084"/>
      <c r="AO347" s="2084"/>
      <c r="AP347" s="1312"/>
      <c r="AQ347" s="1312"/>
      <c r="AR347" s="1312"/>
      <c r="AS347" s="1312"/>
      <c r="AT347" s="1312"/>
      <c r="AU347" s="1312"/>
      <c r="AV347" s="1312"/>
      <c r="AW347" s="1312"/>
    </row>
    <row r="348" spans="1:49" ht="16.5" hidden="1" thickBot="1">
      <c r="A348" s="2081" t="s">
        <v>732</v>
      </c>
      <c r="B348" s="208" t="s">
        <v>690</v>
      </c>
      <c r="C348" s="1292">
        <f t="shared" si="73"/>
        <v>0</v>
      </c>
      <c r="D348" s="1292">
        <f t="shared" si="71"/>
        <v>0</v>
      </c>
      <c r="E348" s="1292">
        <f t="shared" si="72"/>
        <v>0</v>
      </c>
      <c r="F348" s="2091"/>
      <c r="G348" s="1334"/>
      <c r="H348" s="1334"/>
      <c r="I348" s="1351" t="e">
        <f t="shared" si="74"/>
        <v>#DIV/0!</v>
      </c>
      <c r="J348" s="1352" t="e">
        <f t="shared" si="75"/>
        <v>#DIV/0!</v>
      </c>
      <c r="K348" s="1352" t="e">
        <f t="shared" si="76"/>
        <v>#DIV/0!</v>
      </c>
      <c r="L348" s="1312"/>
      <c r="M348" s="1312"/>
      <c r="N348" s="1312"/>
      <c r="O348" s="1312"/>
      <c r="P348" s="1312"/>
      <c r="Q348" s="1312"/>
      <c r="R348" s="1312"/>
      <c r="S348" s="1312"/>
      <c r="T348" s="1312"/>
      <c r="U348" s="1312"/>
      <c r="V348" s="1312"/>
      <c r="W348" s="1312"/>
      <c r="X348" s="1312"/>
      <c r="Y348" s="1312"/>
      <c r="Z348" s="2084"/>
      <c r="AA348" s="2084"/>
      <c r="AB348" s="1312"/>
      <c r="AC348" s="1312"/>
      <c r="AD348" s="1312"/>
      <c r="AE348" s="1312"/>
      <c r="AF348" s="1312"/>
      <c r="AG348" s="1312"/>
      <c r="AH348" s="1312"/>
      <c r="AI348" s="1312"/>
      <c r="AJ348" s="1312"/>
      <c r="AK348" s="1312"/>
      <c r="AL348" s="1312"/>
      <c r="AM348" s="1312"/>
      <c r="AN348" s="2084"/>
      <c r="AO348" s="2084"/>
      <c r="AP348" s="1312"/>
      <c r="AQ348" s="1312"/>
      <c r="AR348" s="1312"/>
      <c r="AS348" s="1312"/>
      <c r="AT348" s="1312"/>
      <c r="AU348" s="1312"/>
      <c r="AV348" s="1312"/>
      <c r="AW348" s="1312"/>
    </row>
    <row r="349" spans="1:49" ht="16.5" hidden="1" thickBot="1">
      <c r="A349" s="2081" t="s">
        <v>733</v>
      </c>
      <c r="B349" s="208" t="s">
        <v>691</v>
      </c>
      <c r="C349" s="1292">
        <f t="shared" si="73"/>
        <v>0</v>
      </c>
      <c r="D349" s="1292">
        <f t="shared" si="71"/>
        <v>0</v>
      </c>
      <c r="E349" s="1292">
        <f t="shared" si="72"/>
        <v>0</v>
      </c>
      <c r="F349" s="2091"/>
      <c r="G349" s="1334"/>
      <c r="H349" s="1334"/>
      <c r="I349" s="1351" t="e">
        <f t="shared" si="74"/>
        <v>#DIV/0!</v>
      </c>
      <c r="J349" s="1352" t="e">
        <f t="shared" si="75"/>
        <v>#DIV/0!</v>
      </c>
      <c r="K349" s="1352" t="e">
        <f t="shared" si="76"/>
        <v>#DIV/0!</v>
      </c>
      <c r="L349" s="1312"/>
      <c r="M349" s="1312"/>
      <c r="N349" s="1312"/>
      <c r="O349" s="1312"/>
      <c r="P349" s="1312"/>
      <c r="Q349" s="1312"/>
      <c r="R349" s="1312"/>
      <c r="S349" s="1312"/>
      <c r="T349" s="1312"/>
      <c r="U349" s="1312"/>
      <c r="V349" s="1312"/>
      <c r="W349" s="1312"/>
      <c r="X349" s="1312"/>
      <c r="Y349" s="1312"/>
      <c r="Z349" s="2084"/>
      <c r="AA349" s="2084"/>
      <c r="AB349" s="1312"/>
      <c r="AC349" s="1312"/>
      <c r="AD349" s="1312"/>
      <c r="AE349" s="1312"/>
      <c r="AF349" s="1312"/>
      <c r="AG349" s="1312"/>
      <c r="AH349" s="1312"/>
      <c r="AI349" s="1312"/>
      <c r="AJ349" s="1312"/>
      <c r="AK349" s="1312"/>
      <c r="AL349" s="1312"/>
      <c r="AM349" s="1312"/>
      <c r="AN349" s="2084"/>
      <c r="AO349" s="2084"/>
      <c r="AP349" s="1312"/>
      <c r="AQ349" s="1312"/>
      <c r="AR349" s="1312"/>
      <c r="AS349" s="1312"/>
      <c r="AT349" s="1312"/>
      <c r="AU349" s="1312"/>
      <c r="AV349" s="1312"/>
      <c r="AW349" s="1312"/>
    </row>
    <row r="350" spans="1:49" ht="48" hidden="1" thickBot="1">
      <c r="A350" s="2080">
        <v>17</v>
      </c>
      <c r="B350" s="210" t="s">
        <v>734</v>
      </c>
      <c r="C350" s="1292">
        <f t="shared" si="73"/>
        <v>68</v>
      </c>
      <c r="D350" s="1292">
        <f t="shared" si="71"/>
        <v>24</v>
      </c>
      <c r="E350" s="1292">
        <f t="shared" si="72"/>
        <v>44</v>
      </c>
      <c r="F350" s="2091"/>
      <c r="G350" s="1334"/>
      <c r="H350" s="1334"/>
      <c r="I350" s="1351">
        <f t="shared" si="74"/>
        <v>1</v>
      </c>
      <c r="J350" s="1352">
        <f t="shared" si="75"/>
        <v>0.35294117647058826</v>
      </c>
      <c r="K350" s="1352">
        <f t="shared" si="76"/>
        <v>0.6470588235294118</v>
      </c>
      <c r="L350" s="1316">
        <v>0</v>
      </c>
      <c r="M350" s="1316">
        <v>0</v>
      </c>
      <c r="N350" s="1316">
        <v>0</v>
      </c>
      <c r="O350" s="1316">
        <v>0</v>
      </c>
      <c r="P350" s="1316">
        <v>0</v>
      </c>
      <c r="Q350" s="1316">
        <v>2</v>
      </c>
      <c r="R350" s="1316">
        <v>5</v>
      </c>
      <c r="S350" s="1316">
        <v>9</v>
      </c>
      <c r="T350" s="1316">
        <v>0</v>
      </c>
      <c r="U350" s="1316">
        <v>0</v>
      </c>
      <c r="V350" s="1316">
        <v>0</v>
      </c>
      <c r="W350" s="1316">
        <v>0</v>
      </c>
      <c r="X350" s="1316">
        <v>0</v>
      </c>
      <c r="Y350" s="1316">
        <v>14</v>
      </c>
      <c r="Z350" s="2085">
        <f>Z351+Z352+Z353+Z354+Z355+Z356+Z357</f>
        <v>0</v>
      </c>
      <c r="AA350" s="2085">
        <f>AA351+AA352+AA353+AA354+AA355+AA356+AA357</f>
        <v>9</v>
      </c>
      <c r="AB350" s="1316">
        <v>2</v>
      </c>
      <c r="AC350" s="1316">
        <v>4</v>
      </c>
      <c r="AD350" s="1316">
        <v>0</v>
      </c>
      <c r="AE350" s="1316">
        <v>0</v>
      </c>
      <c r="AF350" s="1316">
        <v>0</v>
      </c>
      <c r="AG350" s="1316">
        <v>1</v>
      </c>
      <c r="AH350" s="1316">
        <v>0</v>
      </c>
      <c r="AI350" s="1316">
        <v>0</v>
      </c>
      <c r="AJ350" s="1316">
        <v>0</v>
      </c>
      <c r="AK350" s="1316">
        <v>0</v>
      </c>
      <c r="AL350" s="1316">
        <v>0</v>
      </c>
      <c r="AM350" s="1316">
        <v>0</v>
      </c>
      <c r="AN350" s="2085">
        <f>AN351+AN352+AN353+AN354+AN355+AN356+AN357</f>
        <v>5</v>
      </c>
      <c r="AO350" s="2085">
        <f>AO351+AO352+AO353+AO354+AO355+AO356+AO357</f>
        <v>5</v>
      </c>
      <c r="AP350" s="1316">
        <v>0</v>
      </c>
      <c r="AQ350" s="1316">
        <v>0</v>
      </c>
      <c r="AR350" s="1316">
        <v>5</v>
      </c>
      <c r="AS350" s="1316">
        <v>0</v>
      </c>
      <c r="AT350" s="1316">
        <v>7</v>
      </c>
      <c r="AU350" s="1316">
        <v>0</v>
      </c>
      <c r="AV350" s="1316">
        <v>0</v>
      </c>
      <c r="AW350" s="1316">
        <v>0</v>
      </c>
    </row>
    <row r="351" spans="1:49" ht="16.5" hidden="1" thickBot="1">
      <c r="A351" s="2081" t="s">
        <v>577</v>
      </c>
      <c r="B351" s="208" t="s">
        <v>511</v>
      </c>
      <c r="C351" s="1292">
        <f t="shared" si="73"/>
        <v>7</v>
      </c>
      <c r="D351" s="1292">
        <f t="shared" si="71"/>
        <v>2</v>
      </c>
      <c r="E351" s="1292">
        <f t="shared" si="72"/>
        <v>5</v>
      </c>
      <c r="F351" s="2091"/>
      <c r="G351" s="1334"/>
      <c r="H351" s="1334"/>
      <c r="I351" s="1351">
        <f t="shared" si="74"/>
        <v>1</v>
      </c>
      <c r="J351" s="1352">
        <f t="shared" si="75"/>
        <v>0.2857142857142857</v>
      </c>
      <c r="K351" s="1352">
        <f t="shared" si="76"/>
        <v>0.7142857142857143</v>
      </c>
      <c r="L351" s="1312"/>
      <c r="M351" s="1312"/>
      <c r="N351" s="1312"/>
      <c r="O351" s="1312"/>
      <c r="P351" s="1312"/>
      <c r="Q351" s="1312"/>
      <c r="R351" s="1323">
        <v>2</v>
      </c>
      <c r="S351" s="1312"/>
      <c r="T351" s="1312"/>
      <c r="U351" s="1312"/>
      <c r="V351" s="1312"/>
      <c r="W351" s="1312"/>
      <c r="X351" s="1312"/>
      <c r="Y351" s="1312">
        <v>4</v>
      </c>
      <c r="Z351" s="2084"/>
      <c r="AA351" s="2084"/>
      <c r="AB351" s="1312"/>
      <c r="AC351" s="1312"/>
      <c r="AD351" s="1312"/>
      <c r="AE351" s="1323"/>
      <c r="AF351" s="1312"/>
      <c r="AG351" s="1312">
        <v>1</v>
      </c>
      <c r="AH351" s="1312"/>
      <c r="AI351" s="1312"/>
      <c r="AJ351" s="1312"/>
      <c r="AK351" s="1312"/>
      <c r="AL351" s="1312"/>
      <c r="AM351" s="1312"/>
      <c r="AN351" s="2084"/>
      <c r="AO351" s="2084"/>
      <c r="AP351" s="1312"/>
      <c r="AQ351" s="1312"/>
      <c r="AR351" s="1323"/>
      <c r="AS351" s="1312"/>
      <c r="AT351" s="1312"/>
      <c r="AU351" s="1312"/>
      <c r="AV351" s="1312"/>
      <c r="AW351" s="1312"/>
    </row>
    <row r="352" spans="1:49" ht="16.5" hidden="1" thickBot="1">
      <c r="A352" s="2081" t="s">
        <v>579</v>
      </c>
      <c r="B352" s="208" t="s">
        <v>513</v>
      </c>
      <c r="C352" s="1292">
        <f t="shared" si="73"/>
        <v>10</v>
      </c>
      <c r="D352" s="1292">
        <f t="shared" si="71"/>
        <v>2</v>
      </c>
      <c r="E352" s="1292">
        <f t="shared" si="72"/>
        <v>8</v>
      </c>
      <c r="F352" s="2091"/>
      <c r="G352" s="1334"/>
      <c r="H352" s="1334"/>
      <c r="I352" s="1351">
        <f t="shared" si="74"/>
        <v>1</v>
      </c>
      <c r="J352" s="1352">
        <f t="shared" si="75"/>
        <v>0.2</v>
      </c>
      <c r="K352" s="1352">
        <f t="shared" si="76"/>
        <v>0.8</v>
      </c>
      <c r="L352" s="1312"/>
      <c r="M352" s="1312"/>
      <c r="N352" s="1312"/>
      <c r="O352" s="1312"/>
      <c r="P352" s="1312"/>
      <c r="Q352" s="1312"/>
      <c r="R352" s="1323"/>
      <c r="S352" s="1323">
        <v>3</v>
      </c>
      <c r="T352" s="1312"/>
      <c r="U352" s="1312"/>
      <c r="V352" s="1312"/>
      <c r="W352" s="1312"/>
      <c r="X352" s="1312"/>
      <c r="Y352" s="1312">
        <v>5</v>
      </c>
      <c r="Z352" s="2084"/>
      <c r="AA352" s="2084"/>
      <c r="AB352" s="1312">
        <v>2</v>
      </c>
      <c r="AC352" s="1312"/>
      <c r="AD352" s="1312"/>
      <c r="AE352" s="1323"/>
      <c r="AF352" s="1312"/>
      <c r="AG352" s="1312"/>
      <c r="AH352" s="1312"/>
      <c r="AI352" s="1312"/>
      <c r="AJ352" s="1312"/>
      <c r="AK352" s="1312"/>
      <c r="AL352" s="1312"/>
      <c r="AM352" s="1312"/>
      <c r="AN352" s="2084"/>
      <c r="AO352" s="2084"/>
      <c r="AP352" s="1312"/>
      <c r="AQ352" s="1312"/>
      <c r="AR352" s="1323"/>
      <c r="AS352" s="1312"/>
      <c r="AT352" s="1312"/>
      <c r="AU352" s="1312"/>
      <c r="AV352" s="1312"/>
      <c r="AW352" s="1312"/>
    </row>
    <row r="353" spans="1:49" ht="16.5" hidden="1" thickBot="1">
      <c r="A353" s="2081" t="s">
        <v>581</v>
      </c>
      <c r="B353" s="208" t="s">
        <v>515</v>
      </c>
      <c r="C353" s="1292">
        <f t="shared" si="73"/>
        <v>0</v>
      </c>
      <c r="D353" s="1292">
        <f t="shared" si="71"/>
        <v>0</v>
      </c>
      <c r="E353" s="1292">
        <f t="shared" si="72"/>
        <v>0</v>
      </c>
      <c r="F353" s="2091"/>
      <c r="G353" s="1334"/>
      <c r="H353" s="1334"/>
      <c r="I353" s="1351" t="e">
        <f t="shared" si="74"/>
        <v>#DIV/0!</v>
      </c>
      <c r="J353" s="1352" t="e">
        <f t="shared" si="75"/>
        <v>#DIV/0!</v>
      </c>
      <c r="K353" s="1352" t="e">
        <f t="shared" si="76"/>
        <v>#DIV/0!</v>
      </c>
      <c r="L353" s="1312"/>
      <c r="M353" s="1312"/>
      <c r="N353" s="1312"/>
      <c r="O353" s="1312"/>
      <c r="P353" s="1312"/>
      <c r="Q353" s="1312"/>
      <c r="R353" s="1323"/>
      <c r="S353" s="1323"/>
      <c r="T353" s="1312"/>
      <c r="U353" s="1312"/>
      <c r="V353" s="1312"/>
      <c r="W353" s="1312"/>
      <c r="X353" s="1312"/>
      <c r="Y353" s="1312"/>
      <c r="Z353" s="2084"/>
      <c r="AA353" s="2084"/>
      <c r="AB353" s="1312"/>
      <c r="AC353" s="1312"/>
      <c r="AD353" s="1312"/>
      <c r="AE353" s="1312"/>
      <c r="AF353" s="1312"/>
      <c r="AG353" s="1312"/>
      <c r="AH353" s="1312"/>
      <c r="AI353" s="1312"/>
      <c r="AJ353" s="1312"/>
      <c r="AK353" s="1312"/>
      <c r="AL353" s="1312"/>
      <c r="AM353" s="1312"/>
      <c r="AN353" s="2084"/>
      <c r="AO353" s="2084"/>
      <c r="AP353" s="1312"/>
      <c r="AQ353" s="1312"/>
      <c r="AR353" s="1323"/>
      <c r="AS353" s="1312"/>
      <c r="AT353" s="1312"/>
      <c r="AU353" s="1312"/>
      <c r="AV353" s="1312"/>
      <c r="AW353" s="1312"/>
    </row>
    <row r="354" spans="1:49" ht="16.5" hidden="1" thickBot="1">
      <c r="A354" s="2081" t="s">
        <v>583</v>
      </c>
      <c r="B354" s="208" t="s">
        <v>517</v>
      </c>
      <c r="C354" s="1292">
        <f t="shared" si="73"/>
        <v>3</v>
      </c>
      <c r="D354" s="1292">
        <f t="shared" si="71"/>
        <v>2</v>
      </c>
      <c r="E354" s="1292">
        <f t="shared" si="72"/>
        <v>1</v>
      </c>
      <c r="F354" s="2091"/>
      <c r="G354" s="1334"/>
      <c r="H354" s="1334"/>
      <c r="I354" s="1351">
        <f t="shared" si="74"/>
        <v>1</v>
      </c>
      <c r="J354" s="1352">
        <f t="shared" si="75"/>
        <v>0.66666666666666663</v>
      </c>
      <c r="K354" s="1352">
        <f t="shared" si="76"/>
        <v>0.33333333333333331</v>
      </c>
      <c r="L354" s="1312"/>
      <c r="M354" s="1312"/>
      <c r="N354" s="1312"/>
      <c r="O354" s="1312"/>
      <c r="P354" s="1312"/>
      <c r="Q354" s="1312"/>
      <c r="R354" s="1323"/>
      <c r="S354" s="1323"/>
      <c r="T354" s="1312"/>
      <c r="U354" s="1312"/>
      <c r="V354" s="1312"/>
      <c r="W354" s="1312"/>
      <c r="X354" s="1312"/>
      <c r="Y354" s="1323"/>
      <c r="Z354" s="2084"/>
      <c r="AA354" s="2084">
        <v>1</v>
      </c>
      <c r="AB354" s="1312"/>
      <c r="AC354" s="1312"/>
      <c r="AD354" s="1312"/>
      <c r="AE354" s="1312"/>
      <c r="AF354" s="1312"/>
      <c r="AG354" s="1312"/>
      <c r="AH354" s="1323"/>
      <c r="AI354" s="1312"/>
      <c r="AJ354" s="1312"/>
      <c r="AK354" s="1312"/>
      <c r="AL354" s="1312"/>
      <c r="AM354" s="1312"/>
      <c r="AN354" s="2084">
        <v>2</v>
      </c>
      <c r="AO354" s="2084"/>
      <c r="AP354" s="1312"/>
      <c r="AQ354" s="1312"/>
      <c r="AR354" s="1323"/>
      <c r="AS354" s="1312"/>
      <c r="AT354" s="1312"/>
      <c r="AU354" s="1312"/>
      <c r="AV354" s="1312"/>
      <c r="AW354" s="1312"/>
    </row>
    <row r="355" spans="1:49" ht="16.5" hidden="1" thickBot="1">
      <c r="A355" s="2081" t="s">
        <v>585</v>
      </c>
      <c r="B355" s="208" t="s">
        <v>519</v>
      </c>
      <c r="C355" s="1292">
        <f t="shared" si="73"/>
        <v>2</v>
      </c>
      <c r="D355" s="1292">
        <f t="shared" si="71"/>
        <v>0</v>
      </c>
      <c r="E355" s="1292">
        <f t="shared" si="72"/>
        <v>2</v>
      </c>
      <c r="F355" s="2091"/>
      <c r="G355" s="1334"/>
      <c r="H355" s="1334"/>
      <c r="I355" s="1351">
        <f t="shared" si="74"/>
        <v>1</v>
      </c>
      <c r="J355" s="1352">
        <f t="shared" si="75"/>
        <v>0</v>
      </c>
      <c r="K355" s="1352">
        <f t="shared" si="76"/>
        <v>1</v>
      </c>
      <c r="L355" s="1312"/>
      <c r="M355" s="1312"/>
      <c r="N355" s="1312"/>
      <c r="O355" s="1312"/>
      <c r="P355" s="1312"/>
      <c r="Q355" s="1312"/>
      <c r="R355" s="1323"/>
      <c r="S355" s="1323"/>
      <c r="T355" s="1312"/>
      <c r="U355" s="1312"/>
      <c r="V355" s="1312"/>
      <c r="W355" s="1312"/>
      <c r="X355" s="1312"/>
      <c r="Y355" s="1323">
        <v>2</v>
      </c>
      <c r="Z355" s="2084"/>
      <c r="AA355" s="2084"/>
      <c r="AB355" s="1312"/>
      <c r="AC355" s="1312"/>
      <c r="AD355" s="1312"/>
      <c r="AE355" s="1312"/>
      <c r="AF355" s="1312"/>
      <c r="AG355" s="1312"/>
      <c r="AH355" s="1312"/>
      <c r="AI355" s="1312"/>
      <c r="AJ355" s="1312"/>
      <c r="AK355" s="1312"/>
      <c r="AL355" s="1312"/>
      <c r="AM355" s="1312"/>
      <c r="AN355" s="2084"/>
      <c r="AO355" s="2084"/>
      <c r="AP355" s="1312"/>
      <c r="AQ355" s="1312"/>
      <c r="AR355" s="1323"/>
      <c r="AS355" s="1312"/>
      <c r="AT355" s="1312"/>
      <c r="AU355" s="1312"/>
      <c r="AV355" s="1312"/>
      <c r="AW355" s="1312"/>
    </row>
    <row r="356" spans="1:49" ht="16.5" hidden="1" thickBot="1">
      <c r="A356" s="2081" t="s">
        <v>587</v>
      </c>
      <c r="B356" s="208" t="s">
        <v>521</v>
      </c>
      <c r="C356" s="1292">
        <f t="shared" si="73"/>
        <v>24</v>
      </c>
      <c r="D356" s="1292">
        <f t="shared" si="71"/>
        <v>0</v>
      </c>
      <c r="E356" s="1292">
        <f t="shared" si="72"/>
        <v>24</v>
      </c>
      <c r="F356" s="2091"/>
      <c r="G356" s="1334"/>
      <c r="H356" s="1334"/>
      <c r="I356" s="1351">
        <f t="shared" si="74"/>
        <v>1</v>
      </c>
      <c r="J356" s="1352">
        <f t="shared" si="75"/>
        <v>0</v>
      </c>
      <c r="K356" s="1352">
        <f t="shared" si="76"/>
        <v>1</v>
      </c>
      <c r="L356" s="1312"/>
      <c r="M356" s="1312"/>
      <c r="N356" s="1312"/>
      <c r="O356" s="1312"/>
      <c r="P356" s="1312"/>
      <c r="Q356" s="1312">
        <v>2</v>
      </c>
      <c r="R356" s="1323"/>
      <c r="S356" s="1323">
        <v>3</v>
      </c>
      <c r="T356" s="1312"/>
      <c r="U356" s="1312"/>
      <c r="V356" s="1312"/>
      <c r="W356" s="1312"/>
      <c r="X356" s="1312"/>
      <c r="Y356" s="1323">
        <v>2</v>
      </c>
      <c r="Z356" s="2084"/>
      <c r="AA356" s="2084">
        <v>8</v>
      </c>
      <c r="AB356" s="1312"/>
      <c r="AC356" s="1312">
        <v>4</v>
      </c>
      <c r="AD356" s="1312"/>
      <c r="AE356" s="1312"/>
      <c r="AF356" s="1312"/>
      <c r="AG356" s="1312"/>
      <c r="AH356" s="1312"/>
      <c r="AI356" s="1312"/>
      <c r="AJ356" s="1312"/>
      <c r="AK356" s="1312"/>
      <c r="AL356" s="1312"/>
      <c r="AM356" s="1312"/>
      <c r="AN356" s="2084"/>
      <c r="AO356" s="2084">
        <v>5</v>
      </c>
      <c r="AP356" s="1312"/>
      <c r="AQ356" s="1323"/>
      <c r="AR356" s="1323"/>
      <c r="AS356" s="1312"/>
      <c r="AT356" s="1312"/>
      <c r="AU356" s="1312"/>
      <c r="AV356" s="1312"/>
      <c r="AW356" s="1312"/>
    </row>
    <row r="357" spans="1:49" ht="16.5" hidden="1" thickBot="1">
      <c r="A357" s="2081" t="s">
        <v>589</v>
      </c>
      <c r="B357" s="208" t="s">
        <v>523</v>
      </c>
      <c r="C357" s="1292">
        <f t="shared" si="73"/>
        <v>22</v>
      </c>
      <c r="D357" s="1292">
        <f t="shared" si="71"/>
        <v>18</v>
      </c>
      <c r="E357" s="1292">
        <f t="shared" si="72"/>
        <v>4</v>
      </c>
      <c r="F357" s="2091"/>
      <c r="G357" s="1334"/>
      <c r="H357" s="1334"/>
      <c r="I357" s="1351">
        <f t="shared" si="74"/>
        <v>1</v>
      </c>
      <c r="J357" s="1352">
        <f t="shared" si="75"/>
        <v>0.81818181818181823</v>
      </c>
      <c r="K357" s="1352">
        <f t="shared" si="76"/>
        <v>0.18181818181818182</v>
      </c>
      <c r="L357" s="1312"/>
      <c r="M357" s="1312"/>
      <c r="N357" s="1312"/>
      <c r="O357" s="1312"/>
      <c r="P357" s="1312"/>
      <c r="Q357" s="1312"/>
      <c r="R357" s="1323">
        <v>3</v>
      </c>
      <c r="S357" s="1323">
        <v>3</v>
      </c>
      <c r="T357" s="1312"/>
      <c r="U357" s="1312"/>
      <c r="V357" s="1312"/>
      <c r="W357" s="1312"/>
      <c r="X357" s="1312"/>
      <c r="Y357" s="1323">
        <v>1</v>
      </c>
      <c r="Z357" s="2084"/>
      <c r="AA357" s="2084"/>
      <c r="AB357" s="1312"/>
      <c r="AC357" s="1312"/>
      <c r="AD357" s="1312"/>
      <c r="AE357" s="1312"/>
      <c r="AF357" s="1312"/>
      <c r="AG357" s="1312"/>
      <c r="AH357" s="1312"/>
      <c r="AI357" s="1312"/>
      <c r="AJ357" s="1312"/>
      <c r="AK357" s="1312"/>
      <c r="AL357" s="1312"/>
      <c r="AM357" s="1312"/>
      <c r="AN357" s="2084">
        <v>3</v>
      </c>
      <c r="AO357" s="2084"/>
      <c r="AP357" s="1312"/>
      <c r="AQ357" s="1323"/>
      <c r="AR357" s="1323">
        <v>5</v>
      </c>
      <c r="AS357" s="1312"/>
      <c r="AT357" s="1312">
        <v>7</v>
      </c>
      <c r="AU357" s="1312"/>
      <c r="AV357" s="1312"/>
      <c r="AW357" s="1312"/>
    </row>
    <row r="358" spans="1:49" ht="63.75" hidden="1" thickBot="1">
      <c r="A358" s="2080">
        <v>18</v>
      </c>
      <c r="B358" s="210" t="s">
        <v>735</v>
      </c>
      <c r="C358" s="1292">
        <f t="shared" si="73"/>
        <v>68</v>
      </c>
      <c r="D358" s="1292">
        <f t="shared" si="71"/>
        <v>24</v>
      </c>
      <c r="E358" s="1292">
        <f t="shared" si="72"/>
        <v>44</v>
      </c>
      <c r="F358" s="2091"/>
      <c r="G358" s="1334"/>
      <c r="H358" s="1334"/>
      <c r="I358" s="1351">
        <f t="shared" si="74"/>
        <v>1</v>
      </c>
      <c r="J358" s="1352">
        <f t="shared" si="75"/>
        <v>0.35294117647058826</v>
      </c>
      <c r="K358" s="1352">
        <f t="shared" si="76"/>
        <v>0.6470588235294118</v>
      </c>
      <c r="L358" s="1316">
        <v>0</v>
      </c>
      <c r="M358" s="1316">
        <v>0</v>
      </c>
      <c r="N358" s="1316">
        <v>0</v>
      </c>
      <c r="O358" s="1316">
        <v>0</v>
      </c>
      <c r="P358" s="1316">
        <v>0</v>
      </c>
      <c r="Q358" s="1316">
        <v>2</v>
      </c>
      <c r="R358" s="1316">
        <v>5</v>
      </c>
      <c r="S358" s="1316">
        <v>9</v>
      </c>
      <c r="T358" s="1316">
        <v>0</v>
      </c>
      <c r="U358" s="1316">
        <v>0</v>
      </c>
      <c r="V358" s="1316">
        <v>0</v>
      </c>
      <c r="W358" s="1316">
        <v>0</v>
      </c>
      <c r="X358" s="1316">
        <v>0</v>
      </c>
      <c r="Y358" s="1316">
        <v>14</v>
      </c>
      <c r="Z358" s="2085">
        <f>Z359+Z360+Z361+Z362</f>
        <v>0</v>
      </c>
      <c r="AA358" s="2085">
        <f>AA359+AA360+AA361+AA362</f>
        <v>9</v>
      </c>
      <c r="AB358" s="1316">
        <v>2</v>
      </c>
      <c r="AC358" s="1316">
        <v>4</v>
      </c>
      <c r="AD358" s="1316">
        <v>0</v>
      </c>
      <c r="AE358" s="1316">
        <v>0</v>
      </c>
      <c r="AF358" s="1316">
        <v>0</v>
      </c>
      <c r="AG358" s="1316">
        <v>1</v>
      </c>
      <c r="AH358" s="1316">
        <v>0</v>
      </c>
      <c r="AI358" s="1316">
        <v>0</v>
      </c>
      <c r="AJ358" s="1316">
        <v>0</v>
      </c>
      <c r="AK358" s="1316">
        <v>0</v>
      </c>
      <c r="AL358" s="1316">
        <v>0</v>
      </c>
      <c r="AM358" s="1316">
        <v>0</v>
      </c>
      <c r="AN358" s="2085">
        <f>AN359+AN360+AN361+AN362</f>
        <v>5</v>
      </c>
      <c r="AO358" s="2085">
        <f>AO359+AO360+AO361+AO362</f>
        <v>5</v>
      </c>
      <c r="AP358" s="1316">
        <v>0</v>
      </c>
      <c r="AQ358" s="1316">
        <v>0</v>
      </c>
      <c r="AR358" s="1316">
        <v>5</v>
      </c>
      <c r="AS358" s="1316">
        <v>0</v>
      </c>
      <c r="AT358" s="1316">
        <v>7</v>
      </c>
      <c r="AU358" s="1316">
        <v>0</v>
      </c>
      <c r="AV358" s="1316">
        <v>0</v>
      </c>
      <c r="AW358" s="1316">
        <v>0</v>
      </c>
    </row>
    <row r="359" spans="1:49" ht="16.5" hidden="1" thickBot="1">
      <c r="A359" s="2081" t="s">
        <v>597</v>
      </c>
      <c r="B359" s="208" t="s">
        <v>534</v>
      </c>
      <c r="C359" s="1292">
        <f t="shared" si="73"/>
        <v>5</v>
      </c>
      <c r="D359" s="1292">
        <f t="shared" si="71"/>
        <v>2</v>
      </c>
      <c r="E359" s="1292">
        <f t="shared" si="72"/>
        <v>3</v>
      </c>
      <c r="F359" s="2091"/>
      <c r="G359" s="1334"/>
      <c r="H359" s="1334"/>
      <c r="I359" s="1351">
        <f t="shared" si="74"/>
        <v>1</v>
      </c>
      <c r="J359" s="1352">
        <f t="shared" si="75"/>
        <v>0.4</v>
      </c>
      <c r="K359" s="1352">
        <f t="shared" si="76"/>
        <v>0.6</v>
      </c>
      <c r="L359" s="1312"/>
      <c r="M359" s="1312"/>
      <c r="N359" s="1312"/>
      <c r="O359" s="1312"/>
      <c r="P359" s="1312"/>
      <c r="Q359" s="1312"/>
      <c r="R359" s="1323"/>
      <c r="S359" s="1323"/>
      <c r="T359" s="1312"/>
      <c r="U359" s="1312"/>
      <c r="V359" s="1312"/>
      <c r="W359" s="1312"/>
      <c r="X359" s="1312"/>
      <c r="Y359" s="1312">
        <v>2</v>
      </c>
      <c r="Z359" s="2084"/>
      <c r="AA359" s="2084"/>
      <c r="AB359" s="1312">
        <v>2</v>
      </c>
      <c r="AC359" s="1312"/>
      <c r="AD359" s="1312"/>
      <c r="AE359" s="1312"/>
      <c r="AF359" s="1312"/>
      <c r="AG359" s="1312">
        <v>1</v>
      </c>
      <c r="AH359" s="1312"/>
      <c r="AI359" s="1312"/>
      <c r="AJ359" s="1312"/>
      <c r="AK359" s="1312"/>
      <c r="AL359" s="1312"/>
      <c r="AM359" s="1312"/>
      <c r="AN359" s="2084"/>
      <c r="AO359" s="2084"/>
      <c r="AP359" s="1312"/>
      <c r="AQ359" s="1323"/>
      <c r="AR359" s="1323"/>
      <c r="AS359" s="1312"/>
      <c r="AT359" s="1312"/>
      <c r="AU359" s="1312"/>
      <c r="AV359" s="1312"/>
      <c r="AW359" s="1312"/>
    </row>
    <row r="360" spans="1:49" ht="16.5" hidden="1" thickBot="1">
      <c r="A360" s="2081" t="s">
        <v>598</v>
      </c>
      <c r="B360" s="208" t="s">
        <v>536</v>
      </c>
      <c r="C360" s="1292">
        <f t="shared" si="73"/>
        <v>37</v>
      </c>
      <c r="D360" s="1292">
        <f t="shared" ref="D360:D383" si="77">L360+N360+P360+R360+T360+V360+X360+Z360+AB360+AD360+AF360+AH360+AJ360+AL360+AN360+AP360+AR360+AT360+AV360</f>
        <v>19</v>
      </c>
      <c r="E360" s="1292">
        <f t="shared" ref="E360:E383" si="78">M360+O360+Q360+S360+U360+W360+Y360+AA360+AC360+AE360+AG360+AI360+AK360+AM360+AO360+AQ360+AS360+AU360+AW360</f>
        <v>18</v>
      </c>
      <c r="F360" s="2091"/>
      <c r="G360" s="1334"/>
      <c r="H360" s="1334"/>
      <c r="I360" s="1351">
        <f t="shared" si="74"/>
        <v>1</v>
      </c>
      <c r="J360" s="1352">
        <f t="shared" si="75"/>
        <v>0.51351351351351349</v>
      </c>
      <c r="K360" s="1352">
        <f t="shared" si="76"/>
        <v>0.48648648648648651</v>
      </c>
      <c r="L360" s="1312"/>
      <c r="M360" s="1312"/>
      <c r="N360" s="1312"/>
      <c r="O360" s="1312"/>
      <c r="P360" s="1312"/>
      <c r="Q360" s="1312"/>
      <c r="R360" s="1323">
        <v>5</v>
      </c>
      <c r="S360" s="1323">
        <v>5</v>
      </c>
      <c r="T360" s="1312"/>
      <c r="U360" s="1312"/>
      <c r="V360" s="1312"/>
      <c r="W360" s="1312"/>
      <c r="X360" s="1312"/>
      <c r="Y360" s="1312">
        <v>1</v>
      </c>
      <c r="Z360" s="2084"/>
      <c r="AA360" s="2084">
        <v>8</v>
      </c>
      <c r="AB360" s="1312"/>
      <c r="AC360" s="1312">
        <v>4</v>
      </c>
      <c r="AD360" s="1312"/>
      <c r="AE360" s="1312"/>
      <c r="AF360" s="1312"/>
      <c r="AG360" s="1312"/>
      <c r="AH360" s="1312"/>
      <c r="AI360" s="1312"/>
      <c r="AJ360" s="1312"/>
      <c r="AK360" s="1312"/>
      <c r="AL360" s="1312"/>
      <c r="AM360" s="1312"/>
      <c r="AN360" s="2084">
        <v>5</v>
      </c>
      <c r="AO360" s="2084"/>
      <c r="AP360" s="1312"/>
      <c r="AQ360" s="1323"/>
      <c r="AR360" s="1323">
        <v>2</v>
      </c>
      <c r="AS360" s="1312"/>
      <c r="AT360" s="1312">
        <v>7</v>
      </c>
      <c r="AU360" s="1312"/>
      <c r="AV360" s="1312"/>
      <c r="AW360" s="1312"/>
    </row>
    <row r="361" spans="1:49" ht="16.5" hidden="1" thickBot="1">
      <c r="A361" s="2081" t="s">
        <v>599</v>
      </c>
      <c r="B361" s="208" t="s">
        <v>538</v>
      </c>
      <c r="C361" s="1292">
        <f t="shared" si="73"/>
        <v>7</v>
      </c>
      <c r="D361" s="1292">
        <f t="shared" si="77"/>
        <v>0</v>
      </c>
      <c r="E361" s="1292">
        <f t="shared" si="78"/>
        <v>7</v>
      </c>
      <c r="F361" s="2091"/>
      <c r="G361" s="1334"/>
      <c r="H361" s="1334"/>
      <c r="I361" s="1351">
        <f t="shared" si="74"/>
        <v>1</v>
      </c>
      <c r="J361" s="1352">
        <f t="shared" si="75"/>
        <v>0</v>
      </c>
      <c r="K361" s="1352">
        <f t="shared" si="76"/>
        <v>1</v>
      </c>
      <c r="L361" s="1312"/>
      <c r="M361" s="1312"/>
      <c r="N361" s="1312"/>
      <c r="O361" s="1312"/>
      <c r="P361" s="1312"/>
      <c r="Q361" s="1312">
        <v>2</v>
      </c>
      <c r="R361" s="1312"/>
      <c r="S361" s="1323"/>
      <c r="T361" s="1312"/>
      <c r="U361" s="1312"/>
      <c r="V361" s="1312"/>
      <c r="W361" s="1312"/>
      <c r="X361" s="1312"/>
      <c r="Y361" s="1312">
        <v>2</v>
      </c>
      <c r="Z361" s="2084"/>
      <c r="AA361" s="2084"/>
      <c r="AB361" s="1312"/>
      <c r="AC361" s="1312"/>
      <c r="AD361" s="1312"/>
      <c r="AE361" s="1312"/>
      <c r="AF361" s="1312"/>
      <c r="AG361" s="1312"/>
      <c r="AH361" s="1312"/>
      <c r="AI361" s="1312"/>
      <c r="AJ361" s="1312"/>
      <c r="AK361" s="1312"/>
      <c r="AL361" s="1312"/>
      <c r="AM361" s="1312"/>
      <c r="AN361" s="2084"/>
      <c r="AO361" s="2084">
        <v>3</v>
      </c>
      <c r="AP361" s="1312"/>
      <c r="AQ361" s="1323"/>
      <c r="AR361" s="1323"/>
      <c r="AS361" s="1312"/>
      <c r="AT361" s="1312"/>
      <c r="AU361" s="1312"/>
      <c r="AV361" s="1312"/>
      <c r="AW361" s="1312"/>
    </row>
    <row r="362" spans="1:49" ht="16.5" hidden="1" thickBot="1">
      <c r="A362" s="2081" t="s">
        <v>600</v>
      </c>
      <c r="B362" s="208" t="s">
        <v>540</v>
      </c>
      <c r="C362" s="1292">
        <f t="shared" si="73"/>
        <v>19</v>
      </c>
      <c r="D362" s="1292">
        <f t="shared" si="77"/>
        <v>3</v>
      </c>
      <c r="E362" s="1292">
        <f t="shared" si="78"/>
        <v>16</v>
      </c>
      <c r="F362" s="2091"/>
      <c r="G362" s="1334"/>
      <c r="H362" s="1334"/>
      <c r="I362" s="1351">
        <f t="shared" si="74"/>
        <v>1</v>
      </c>
      <c r="J362" s="1352">
        <f t="shared" si="75"/>
        <v>0.15789473684210525</v>
      </c>
      <c r="K362" s="1352">
        <f t="shared" si="76"/>
        <v>0.84210526315789469</v>
      </c>
      <c r="L362" s="1312"/>
      <c r="M362" s="1312"/>
      <c r="N362" s="1312"/>
      <c r="O362" s="1312"/>
      <c r="P362" s="1312"/>
      <c r="Q362" s="1312"/>
      <c r="R362" s="1312"/>
      <c r="S362" s="1323">
        <v>4</v>
      </c>
      <c r="T362" s="1312"/>
      <c r="U362" s="1312"/>
      <c r="V362" s="1312"/>
      <c r="W362" s="1312"/>
      <c r="X362" s="1312"/>
      <c r="Y362" s="1312">
        <v>9</v>
      </c>
      <c r="Z362" s="2084"/>
      <c r="AA362" s="2084">
        <v>1</v>
      </c>
      <c r="AB362" s="1312"/>
      <c r="AC362" s="1312"/>
      <c r="AD362" s="1312"/>
      <c r="AE362" s="1312"/>
      <c r="AF362" s="1312"/>
      <c r="AG362" s="1312"/>
      <c r="AH362" s="1312"/>
      <c r="AI362" s="1312"/>
      <c r="AJ362" s="1312"/>
      <c r="AK362" s="1312"/>
      <c r="AL362" s="1312"/>
      <c r="AM362" s="1312"/>
      <c r="AN362" s="2084"/>
      <c r="AO362" s="2084">
        <v>2</v>
      </c>
      <c r="AP362" s="1312"/>
      <c r="AQ362" s="1323"/>
      <c r="AR362" s="1323">
        <v>3</v>
      </c>
      <c r="AS362" s="1312"/>
      <c r="AT362" s="1312"/>
      <c r="AU362" s="1312"/>
      <c r="AV362" s="1312"/>
      <c r="AW362" s="1312"/>
    </row>
    <row r="363" spans="1:49" ht="79.5" hidden="1" thickBot="1">
      <c r="A363" s="2080">
        <v>19</v>
      </c>
      <c r="B363" s="210" t="s">
        <v>736</v>
      </c>
      <c r="C363" s="1292">
        <f t="shared" si="73"/>
        <v>68</v>
      </c>
      <c r="D363" s="1292">
        <f t="shared" si="77"/>
        <v>24</v>
      </c>
      <c r="E363" s="1292">
        <f t="shared" si="78"/>
        <v>44</v>
      </c>
      <c r="F363" s="2091"/>
      <c r="G363" s="1334"/>
      <c r="H363" s="1334"/>
      <c r="I363" s="1351">
        <f t="shared" si="74"/>
        <v>1</v>
      </c>
      <c r="J363" s="1352">
        <f t="shared" si="75"/>
        <v>0.35294117647058826</v>
      </c>
      <c r="K363" s="1352">
        <f t="shared" si="76"/>
        <v>0.6470588235294118</v>
      </c>
      <c r="L363" s="1316">
        <v>0</v>
      </c>
      <c r="M363" s="1316">
        <v>0</v>
      </c>
      <c r="N363" s="1316">
        <v>0</v>
      </c>
      <c r="O363" s="1316">
        <v>0</v>
      </c>
      <c r="P363" s="1316">
        <v>0</v>
      </c>
      <c r="Q363" s="1316">
        <v>2</v>
      </c>
      <c r="R363" s="1316">
        <v>5</v>
      </c>
      <c r="S363" s="1316">
        <v>9</v>
      </c>
      <c r="T363" s="1316">
        <v>0</v>
      </c>
      <c r="U363" s="1316">
        <v>0</v>
      </c>
      <c r="V363" s="1316">
        <v>0</v>
      </c>
      <c r="W363" s="1316">
        <v>0</v>
      </c>
      <c r="X363" s="1316">
        <v>0</v>
      </c>
      <c r="Y363" s="1316">
        <v>14</v>
      </c>
      <c r="Z363" s="2085">
        <f>Z364+Z365+Z366+Z367+Z368+Z369+Z370+Z371+Z372</f>
        <v>0</v>
      </c>
      <c r="AA363" s="2085">
        <f>AA364+AA365+AA366+AA367+AA368+AA369+AA370+AA371+AA372</f>
        <v>9</v>
      </c>
      <c r="AB363" s="1316">
        <v>2</v>
      </c>
      <c r="AC363" s="1316">
        <v>4</v>
      </c>
      <c r="AD363" s="1316">
        <v>0</v>
      </c>
      <c r="AE363" s="1316">
        <v>0</v>
      </c>
      <c r="AF363" s="1316">
        <v>0</v>
      </c>
      <c r="AG363" s="1316">
        <v>1</v>
      </c>
      <c r="AH363" s="1316">
        <v>0</v>
      </c>
      <c r="AI363" s="1316">
        <v>0</v>
      </c>
      <c r="AJ363" s="1316">
        <v>0</v>
      </c>
      <c r="AK363" s="1316">
        <v>0</v>
      </c>
      <c r="AL363" s="1316">
        <v>0</v>
      </c>
      <c r="AM363" s="1316">
        <v>0</v>
      </c>
      <c r="AN363" s="2085">
        <f>AN364+AN365+AN366+AN367+AN368+AN369+AN370+AN371+AN372</f>
        <v>5</v>
      </c>
      <c r="AO363" s="2085">
        <f>AO364+AO365+AO366+AO367+AO368+AO369+AO370+AO371+AO372</f>
        <v>5</v>
      </c>
      <c r="AP363" s="1316">
        <v>0</v>
      </c>
      <c r="AQ363" s="1316">
        <v>0</v>
      </c>
      <c r="AR363" s="1316">
        <v>5</v>
      </c>
      <c r="AS363" s="1316">
        <v>0</v>
      </c>
      <c r="AT363" s="1316">
        <v>7</v>
      </c>
      <c r="AU363" s="1316">
        <v>0</v>
      </c>
      <c r="AV363" s="1316">
        <v>0</v>
      </c>
      <c r="AW363" s="1316">
        <v>0</v>
      </c>
    </row>
    <row r="364" spans="1:49" s="259" customFormat="1" ht="19.5" hidden="1" thickBot="1">
      <c r="A364" s="2082" t="s">
        <v>737</v>
      </c>
      <c r="B364" s="257" t="s">
        <v>695</v>
      </c>
      <c r="C364" s="1292">
        <f t="shared" si="73"/>
        <v>0</v>
      </c>
      <c r="D364" s="1293">
        <f t="shared" si="77"/>
        <v>0</v>
      </c>
      <c r="E364" s="1293">
        <f t="shared" si="78"/>
        <v>0</v>
      </c>
      <c r="F364" s="2091"/>
      <c r="G364" s="1334"/>
      <c r="H364" s="1334"/>
      <c r="I364" s="1351" t="e">
        <f t="shared" si="74"/>
        <v>#DIV/0!</v>
      </c>
      <c r="J364" s="1352" t="e">
        <f t="shared" si="75"/>
        <v>#DIV/0!</v>
      </c>
      <c r="K364" s="1352" t="e">
        <f t="shared" si="76"/>
        <v>#DIV/0!</v>
      </c>
      <c r="L364" s="1325"/>
      <c r="M364" s="1325"/>
      <c r="N364" s="1325"/>
      <c r="O364" s="1325"/>
      <c r="P364" s="1325"/>
      <c r="Q364" s="1325"/>
      <c r="R364" s="1325"/>
      <c r="S364" s="1325"/>
      <c r="T364" s="1325"/>
      <c r="U364" s="1325"/>
      <c r="V364" s="1325"/>
      <c r="W364" s="1325"/>
      <c r="X364" s="1325"/>
      <c r="Y364" s="1325"/>
      <c r="Z364" s="2084"/>
      <c r="AA364" s="2084"/>
      <c r="AB364" s="1325"/>
      <c r="AC364" s="1325"/>
      <c r="AD364" s="1325"/>
      <c r="AE364" s="1325"/>
      <c r="AF364" s="1325"/>
      <c r="AG364" s="1325"/>
      <c r="AH364" s="1325"/>
      <c r="AI364" s="1325"/>
      <c r="AJ364" s="1325"/>
      <c r="AK364" s="1325"/>
      <c r="AL364" s="1325"/>
      <c r="AM364" s="1325"/>
      <c r="AN364" s="2084"/>
      <c r="AO364" s="2084"/>
      <c r="AP364" s="1325"/>
      <c r="AQ364" s="1325"/>
      <c r="AR364" s="1325"/>
      <c r="AS364" s="1325"/>
      <c r="AT364" s="1325"/>
      <c r="AU364" s="1325"/>
      <c r="AV364" s="1325"/>
      <c r="AW364" s="1325"/>
    </row>
    <row r="365" spans="1:49" s="256" customFormat="1" ht="16.5" hidden="1" thickBot="1">
      <c r="A365" s="2081" t="s">
        <v>738</v>
      </c>
      <c r="B365" s="255" t="s">
        <v>798</v>
      </c>
      <c r="C365" s="1292">
        <f t="shared" si="73"/>
        <v>0</v>
      </c>
      <c r="D365" s="1320">
        <f t="shared" si="77"/>
        <v>0</v>
      </c>
      <c r="E365" s="1320">
        <f t="shared" si="78"/>
        <v>0</v>
      </c>
      <c r="F365" s="2091"/>
      <c r="G365" s="1334"/>
      <c r="H365" s="1334"/>
      <c r="I365" s="1351" t="e">
        <f t="shared" si="74"/>
        <v>#DIV/0!</v>
      </c>
      <c r="J365" s="1352" t="e">
        <f t="shared" si="75"/>
        <v>#DIV/0!</v>
      </c>
      <c r="K365" s="1352" t="e">
        <f t="shared" si="76"/>
        <v>#DIV/0!</v>
      </c>
      <c r="L365" s="1322"/>
      <c r="M365" s="1322"/>
      <c r="N365" s="1322"/>
      <c r="O365" s="1322"/>
      <c r="P365" s="1322"/>
      <c r="Q365" s="1322"/>
      <c r="R365" s="1322"/>
      <c r="S365" s="1322"/>
      <c r="T365" s="1322"/>
      <c r="U365" s="1322"/>
      <c r="V365" s="1322"/>
      <c r="W365" s="1322"/>
      <c r="X365" s="1322"/>
      <c r="Y365" s="1322"/>
      <c r="Z365" s="2084"/>
      <c r="AA365" s="2084"/>
      <c r="AB365" s="1322"/>
      <c r="AC365" s="1322"/>
      <c r="AD365" s="1322"/>
      <c r="AE365" s="1322"/>
      <c r="AF365" s="1322"/>
      <c r="AG365" s="1322"/>
      <c r="AH365" s="1322"/>
      <c r="AI365" s="1322"/>
      <c r="AJ365" s="1322"/>
      <c r="AK365" s="1322"/>
      <c r="AL365" s="1322"/>
      <c r="AM365" s="1322"/>
      <c r="AN365" s="2084"/>
      <c r="AO365" s="2084"/>
      <c r="AP365" s="1322"/>
      <c r="AQ365" s="1322"/>
      <c r="AR365" s="1322"/>
      <c r="AS365" s="1322"/>
      <c r="AT365" s="1322"/>
      <c r="AU365" s="1322"/>
      <c r="AV365" s="1322"/>
      <c r="AW365" s="1322"/>
    </row>
    <row r="366" spans="1:49" s="256" customFormat="1" ht="16.5" hidden="1" thickBot="1">
      <c r="A366" s="2081" t="s">
        <v>739</v>
      </c>
      <c r="B366" s="255" t="s">
        <v>799</v>
      </c>
      <c r="C366" s="1292">
        <f t="shared" si="73"/>
        <v>0</v>
      </c>
      <c r="D366" s="1320">
        <f t="shared" si="77"/>
        <v>0</v>
      </c>
      <c r="E366" s="1320">
        <f t="shared" si="78"/>
        <v>0</v>
      </c>
      <c r="F366" s="2091"/>
      <c r="G366" s="1334"/>
      <c r="H366" s="1334"/>
      <c r="I366" s="1351" t="e">
        <f t="shared" si="74"/>
        <v>#DIV/0!</v>
      </c>
      <c r="J366" s="1352" t="e">
        <f t="shared" si="75"/>
        <v>#DIV/0!</v>
      </c>
      <c r="K366" s="1352" t="e">
        <f t="shared" si="76"/>
        <v>#DIV/0!</v>
      </c>
      <c r="L366" s="1322"/>
      <c r="M366" s="1322"/>
      <c r="N366" s="1322"/>
      <c r="O366" s="1322"/>
      <c r="P366" s="1322"/>
      <c r="Q366" s="1322"/>
      <c r="R366" s="1322"/>
      <c r="S366" s="1322"/>
      <c r="T366" s="1322"/>
      <c r="U366" s="1322"/>
      <c r="V366" s="1322"/>
      <c r="W366" s="1322"/>
      <c r="X366" s="1322"/>
      <c r="Y366" s="1322"/>
      <c r="Z366" s="2084"/>
      <c r="AA366" s="2084"/>
      <c r="AB366" s="1322"/>
      <c r="AC366" s="1322"/>
      <c r="AD366" s="1322"/>
      <c r="AE366" s="1322"/>
      <c r="AF366" s="1322"/>
      <c r="AG366" s="1322"/>
      <c r="AH366" s="1322"/>
      <c r="AI366" s="1322"/>
      <c r="AJ366" s="1322"/>
      <c r="AK366" s="1322"/>
      <c r="AL366" s="1322"/>
      <c r="AM366" s="1322"/>
      <c r="AN366" s="2084"/>
      <c r="AO366" s="2084"/>
      <c r="AP366" s="1322"/>
      <c r="AQ366" s="1322"/>
      <c r="AR366" s="1322"/>
      <c r="AS366" s="1322"/>
      <c r="AT366" s="1322"/>
      <c r="AU366" s="1322"/>
      <c r="AV366" s="1322"/>
      <c r="AW366" s="1322"/>
    </row>
    <row r="367" spans="1:49" s="256" customFormat="1" ht="16.5" hidden="1" thickBot="1">
      <c r="A367" s="2081" t="s">
        <v>740</v>
      </c>
      <c r="B367" s="255" t="s">
        <v>800</v>
      </c>
      <c r="C367" s="1292">
        <f t="shared" si="73"/>
        <v>0</v>
      </c>
      <c r="D367" s="1320">
        <f t="shared" si="77"/>
        <v>0</v>
      </c>
      <c r="E367" s="1320">
        <f t="shared" si="78"/>
        <v>0</v>
      </c>
      <c r="F367" s="2091"/>
      <c r="G367" s="1334"/>
      <c r="H367" s="1334"/>
      <c r="I367" s="1351" t="e">
        <f t="shared" si="74"/>
        <v>#DIV/0!</v>
      </c>
      <c r="J367" s="1352" t="e">
        <f t="shared" si="75"/>
        <v>#DIV/0!</v>
      </c>
      <c r="K367" s="1352" t="e">
        <f t="shared" si="76"/>
        <v>#DIV/0!</v>
      </c>
      <c r="L367" s="1322"/>
      <c r="M367" s="1322"/>
      <c r="N367" s="1322"/>
      <c r="O367" s="1322"/>
      <c r="P367" s="1322"/>
      <c r="Q367" s="1322"/>
      <c r="R367" s="1322"/>
      <c r="S367" s="1322"/>
      <c r="T367" s="1322"/>
      <c r="U367" s="1322"/>
      <c r="V367" s="1322"/>
      <c r="W367" s="1322"/>
      <c r="X367" s="1322"/>
      <c r="Y367" s="1322"/>
      <c r="Z367" s="2084"/>
      <c r="AA367" s="2084"/>
      <c r="AB367" s="1322"/>
      <c r="AC367" s="1322"/>
      <c r="AD367" s="1322"/>
      <c r="AE367" s="1322"/>
      <c r="AF367" s="1322"/>
      <c r="AG367" s="1322"/>
      <c r="AH367" s="1322"/>
      <c r="AI367" s="1322"/>
      <c r="AJ367" s="1322"/>
      <c r="AK367" s="1322"/>
      <c r="AL367" s="1322"/>
      <c r="AM367" s="1322"/>
      <c r="AN367" s="2084"/>
      <c r="AO367" s="2084"/>
      <c r="AP367" s="1322"/>
      <c r="AQ367" s="1322"/>
      <c r="AR367" s="1322"/>
      <c r="AS367" s="1322"/>
      <c r="AT367" s="1322"/>
      <c r="AU367" s="1322"/>
      <c r="AV367" s="1322"/>
      <c r="AW367" s="1322"/>
    </row>
    <row r="368" spans="1:49" ht="16.5" hidden="1" thickBot="1">
      <c r="A368" s="2081" t="s">
        <v>741</v>
      </c>
      <c r="B368" s="208" t="s">
        <v>560</v>
      </c>
      <c r="C368" s="1292">
        <f t="shared" si="73"/>
        <v>65</v>
      </c>
      <c r="D368" s="1292">
        <f t="shared" si="77"/>
        <v>21</v>
      </c>
      <c r="E368" s="1292">
        <f t="shared" si="78"/>
        <v>44</v>
      </c>
      <c r="F368" s="2091"/>
      <c r="G368" s="1334"/>
      <c r="H368" s="1334"/>
      <c r="I368" s="1351">
        <f t="shared" si="74"/>
        <v>1</v>
      </c>
      <c r="J368" s="1352">
        <f t="shared" si="75"/>
        <v>0.32307692307692309</v>
      </c>
      <c r="K368" s="1352">
        <f t="shared" si="76"/>
        <v>0.67692307692307696</v>
      </c>
      <c r="L368" s="1312"/>
      <c r="M368" s="1312"/>
      <c r="N368" s="1312"/>
      <c r="O368" s="1312"/>
      <c r="P368" s="1312"/>
      <c r="Q368" s="1312">
        <v>2</v>
      </c>
      <c r="R368" s="1312">
        <v>2</v>
      </c>
      <c r="S368" s="1312">
        <v>9</v>
      </c>
      <c r="T368" s="1312"/>
      <c r="U368" s="1312"/>
      <c r="V368" s="1312"/>
      <c r="W368" s="1312"/>
      <c r="X368" s="1312"/>
      <c r="Y368" s="1312">
        <v>14</v>
      </c>
      <c r="Z368" s="2084"/>
      <c r="AA368" s="2084">
        <v>9</v>
      </c>
      <c r="AB368" s="1312">
        <v>2</v>
      </c>
      <c r="AC368" s="1312">
        <v>4</v>
      </c>
      <c r="AD368" s="1312"/>
      <c r="AE368" s="1312"/>
      <c r="AF368" s="1312"/>
      <c r="AG368" s="1312">
        <v>1</v>
      </c>
      <c r="AH368" s="1312"/>
      <c r="AI368" s="1312"/>
      <c r="AJ368" s="1312"/>
      <c r="AK368" s="1312"/>
      <c r="AL368" s="1312"/>
      <c r="AM368" s="1312"/>
      <c r="AN368" s="2084">
        <v>5</v>
      </c>
      <c r="AO368" s="2084">
        <v>5</v>
      </c>
      <c r="AP368" s="1312"/>
      <c r="AQ368" s="1312"/>
      <c r="AR368" s="1312">
        <v>5</v>
      </c>
      <c r="AS368" s="1312"/>
      <c r="AT368" s="1312">
        <v>7</v>
      </c>
      <c r="AU368" s="1312"/>
      <c r="AV368" s="1312"/>
      <c r="AW368" s="1312"/>
    </row>
    <row r="369" spans="1:49" ht="16.5" hidden="1" thickBot="1">
      <c r="A369" s="2081" t="s">
        <v>742</v>
      </c>
      <c r="B369" s="208" t="s">
        <v>696</v>
      </c>
      <c r="C369" s="1292">
        <f t="shared" si="73"/>
        <v>3</v>
      </c>
      <c r="D369" s="1292">
        <f t="shared" si="77"/>
        <v>3</v>
      </c>
      <c r="E369" s="1292">
        <f t="shared" si="78"/>
        <v>0</v>
      </c>
      <c r="F369" s="2091"/>
      <c r="G369" s="1334"/>
      <c r="H369" s="1334"/>
      <c r="I369" s="1351">
        <f t="shared" si="74"/>
        <v>1</v>
      </c>
      <c r="J369" s="1352">
        <f t="shared" si="75"/>
        <v>1</v>
      </c>
      <c r="K369" s="1352">
        <f t="shared" si="76"/>
        <v>0</v>
      </c>
      <c r="L369" s="1312"/>
      <c r="M369" s="1312"/>
      <c r="N369" s="1312"/>
      <c r="O369" s="1312"/>
      <c r="P369" s="1312"/>
      <c r="Q369" s="1312"/>
      <c r="R369" s="1312">
        <v>3</v>
      </c>
      <c r="S369" s="1312"/>
      <c r="T369" s="1312"/>
      <c r="U369" s="1312"/>
      <c r="V369" s="1312"/>
      <c r="W369" s="1312"/>
      <c r="X369" s="1312"/>
      <c r="Y369" s="1312"/>
      <c r="Z369" s="2084"/>
      <c r="AA369" s="2084"/>
      <c r="AB369" s="1312"/>
      <c r="AC369" s="1312"/>
      <c r="AD369" s="1312"/>
      <c r="AE369" s="1312"/>
      <c r="AF369" s="1312"/>
      <c r="AG369" s="1312"/>
      <c r="AH369" s="1312"/>
      <c r="AI369" s="1312"/>
      <c r="AJ369" s="1312"/>
      <c r="AK369" s="1312"/>
      <c r="AL369" s="1312"/>
      <c r="AM369" s="1312"/>
      <c r="AN369" s="2084"/>
      <c r="AO369" s="2084"/>
      <c r="AP369" s="1312"/>
      <c r="AQ369" s="1312"/>
      <c r="AR369" s="1312"/>
      <c r="AS369" s="1312"/>
      <c r="AT369" s="1312"/>
      <c r="AU369" s="1312"/>
      <c r="AV369" s="1312"/>
      <c r="AW369" s="1312"/>
    </row>
    <row r="370" spans="1:49" ht="16.5" hidden="1" thickBot="1">
      <c r="A370" s="2081" t="s">
        <v>743</v>
      </c>
      <c r="B370" s="208" t="s">
        <v>697</v>
      </c>
      <c r="C370" s="1292">
        <f t="shared" si="73"/>
        <v>0</v>
      </c>
      <c r="D370" s="1292">
        <f t="shared" si="77"/>
        <v>0</v>
      </c>
      <c r="E370" s="1292">
        <f t="shared" si="78"/>
        <v>0</v>
      </c>
      <c r="F370" s="2091"/>
      <c r="G370" s="1334"/>
      <c r="H370" s="1334"/>
      <c r="I370" s="1351" t="e">
        <f t="shared" si="74"/>
        <v>#DIV/0!</v>
      </c>
      <c r="J370" s="1352" t="e">
        <f t="shared" si="75"/>
        <v>#DIV/0!</v>
      </c>
      <c r="K370" s="1352" t="e">
        <f t="shared" si="76"/>
        <v>#DIV/0!</v>
      </c>
      <c r="L370" s="1312"/>
      <c r="M370" s="1312"/>
      <c r="N370" s="1312"/>
      <c r="O370" s="1312"/>
      <c r="P370" s="1312"/>
      <c r="Q370" s="1312"/>
      <c r="R370" s="1312"/>
      <c r="S370" s="1312"/>
      <c r="T370" s="1312"/>
      <c r="U370" s="1312"/>
      <c r="V370" s="1312"/>
      <c r="W370" s="1312"/>
      <c r="X370" s="1312"/>
      <c r="Y370" s="1312"/>
      <c r="Z370" s="2084"/>
      <c r="AA370" s="2084"/>
      <c r="AB370" s="1312"/>
      <c r="AC370" s="1312"/>
      <c r="AD370" s="1312"/>
      <c r="AE370" s="1312"/>
      <c r="AF370" s="1312"/>
      <c r="AG370" s="1312"/>
      <c r="AH370" s="1312"/>
      <c r="AI370" s="1312"/>
      <c r="AJ370" s="1312"/>
      <c r="AK370" s="1312"/>
      <c r="AL370" s="1312"/>
      <c r="AM370" s="1312"/>
      <c r="AN370" s="2084"/>
      <c r="AO370" s="2084"/>
      <c r="AP370" s="1312"/>
      <c r="AQ370" s="1312"/>
      <c r="AR370" s="1312"/>
      <c r="AS370" s="1312"/>
      <c r="AT370" s="1312"/>
      <c r="AU370" s="1312"/>
      <c r="AV370" s="1312"/>
      <c r="AW370" s="1312"/>
    </row>
    <row r="371" spans="1:49" ht="16.5" hidden="1" thickBot="1">
      <c r="A371" s="2081" t="s">
        <v>744</v>
      </c>
      <c r="B371" s="208" t="s">
        <v>698</v>
      </c>
      <c r="C371" s="1292">
        <f t="shared" si="73"/>
        <v>0</v>
      </c>
      <c r="D371" s="1292">
        <f t="shared" si="77"/>
        <v>0</v>
      </c>
      <c r="E371" s="1292">
        <f t="shared" si="78"/>
        <v>0</v>
      </c>
      <c r="F371" s="2091"/>
      <c r="G371" s="1334"/>
      <c r="H371" s="1334"/>
      <c r="I371" s="1351" t="e">
        <f t="shared" si="74"/>
        <v>#DIV/0!</v>
      </c>
      <c r="J371" s="1352" t="e">
        <f t="shared" si="75"/>
        <v>#DIV/0!</v>
      </c>
      <c r="K371" s="1352" t="e">
        <f t="shared" si="76"/>
        <v>#DIV/0!</v>
      </c>
      <c r="L371" s="1312"/>
      <c r="M371" s="1312"/>
      <c r="N371" s="1312"/>
      <c r="O371" s="1312"/>
      <c r="P371" s="1312"/>
      <c r="Q371" s="1312"/>
      <c r="R371" s="1312"/>
      <c r="S371" s="1312"/>
      <c r="T371" s="1312"/>
      <c r="U371" s="1312"/>
      <c r="V371" s="1312"/>
      <c r="W371" s="1312"/>
      <c r="X371" s="1312"/>
      <c r="Y371" s="1312"/>
      <c r="Z371" s="2084"/>
      <c r="AA371" s="2084"/>
      <c r="AB371" s="1312"/>
      <c r="AC371" s="1312"/>
      <c r="AD371" s="1312"/>
      <c r="AE371" s="1312"/>
      <c r="AF371" s="1312"/>
      <c r="AG371" s="1312"/>
      <c r="AH371" s="1312"/>
      <c r="AI371" s="1312"/>
      <c r="AJ371" s="1312"/>
      <c r="AK371" s="1312"/>
      <c r="AL371" s="1312"/>
      <c r="AM371" s="1312"/>
      <c r="AN371" s="2084"/>
      <c r="AO371" s="2084"/>
      <c r="AP371" s="1312"/>
      <c r="AQ371" s="1312"/>
      <c r="AR371" s="1312"/>
      <c r="AS371" s="1312"/>
      <c r="AT371" s="1312"/>
      <c r="AU371" s="1312"/>
      <c r="AV371" s="1312"/>
      <c r="AW371" s="1312"/>
    </row>
    <row r="372" spans="1:49" ht="16.5" hidden="1" thickBot="1">
      <c r="A372" s="2081" t="s">
        <v>745</v>
      </c>
      <c r="B372" s="208" t="s">
        <v>565</v>
      </c>
      <c r="C372" s="1292">
        <f t="shared" si="73"/>
        <v>0</v>
      </c>
      <c r="D372" s="1292">
        <f t="shared" si="77"/>
        <v>0</v>
      </c>
      <c r="E372" s="1292">
        <f t="shared" si="78"/>
        <v>0</v>
      </c>
      <c r="F372" s="2091"/>
      <c r="G372" s="1334"/>
      <c r="H372" s="1334"/>
      <c r="I372" s="1351" t="e">
        <f t="shared" si="74"/>
        <v>#DIV/0!</v>
      </c>
      <c r="J372" s="1352" t="e">
        <f t="shared" si="75"/>
        <v>#DIV/0!</v>
      </c>
      <c r="K372" s="1352" t="e">
        <f t="shared" si="76"/>
        <v>#DIV/0!</v>
      </c>
      <c r="L372" s="1312"/>
      <c r="M372" s="1312"/>
      <c r="N372" s="1312"/>
      <c r="O372" s="1312"/>
      <c r="P372" s="1312"/>
      <c r="Q372" s="1312"/>
      <c r="R372" s="1312"/>
      <c r="S372" s="1312"/>
      <c r="T372" s="1312"/>
      <c r="U372" s="1312"/>
      <c r="V372" s="1312"/>
      <c r="W372" s="1312"/>
      <c r="X372" s="1312"/>
      <c r="Y372" s="1312"/>
      <c r="Z372" s="2084"/>
      <c r="AA372" s="2084"/>
      <c r="AB372" s="1312"/>
      <c r="AC372" s="1312"/>
      <c r="AD372" s="1312"/>
      <c r="AE372" s="1312"/>
      <c r="AF372" s="1312"/>
      <c r="AG372" s="1312"/>
      <c r="AH372" s="1312"/>
      <c r="AI372" s="1312"/>
      <c r="AJ372" s="1312"/>
      <c r="AK372" s="1312"/>
      <c r="AL372" s="1312"/>
      <c r="AM372" s="1312"/>
      <c r="AN372" s="2084"/>
      <c r="AO372" s="2084"/>
      <c r="AP372" s="1312"/>
      <c r="AQ372" s="1312"/>
      <c r="AR372" s="1312"/>
      <c r="AS372" s="1312"/>
      <c r="AT372" s="1312"/>
      <c r="AU372" s="1312"/>
      <c r="AV372" s="1312"/>
      <c r="AW372" s="1312"/>
    </row>
    <row r="373" spans="1:49" ht="48" hidden="1" thickBot="1">
      <c r="A373" s="2080">
        <v>20</v>
      </c>
      <c r="B373" s="210" t="s">
        <v>746</v>
      </c>
      <c r="C373" s="1292">
        <f t="shared" si="73"/>
        <v>68</v>
      </c>
      <c r="D373" s="1292">
        <f t="shared" si="77"/>
        <v>24</v>
      </c>
      <c r="E373" s="1292">
        <f t="shared" si="78"/>
        <v>44</v>
      </c>
      <c r="F373" s="2091"/>
      <c r="G373" s="1334"/>
      <c r="H373" s="1334"/>
      <c r="I373" s="1351">
        <f t="shared" si="74"/>
        <v>1</v>
      </c>
      <c r="J373" s="1352">
        <f t="shared" si="75"/>
        <v>0.35294117647058826</v>
      </c>
      <c r="K373" s="1352">
        <f t="shared" si="76"/>
        <v>0.6470588235294118</v>
      </c>
      <c r="L373" s="1316">
        <v>0</v>
      </c>
      <c r="M373" s="1316">
        <v>0</v>
      </c>
      <c r="N373" s="1316">
        <v>0</v>
      </c>
      <c r="O373" s="1316">
        <v>0</v>
      </c>
      <c r="P373" s="1316">
        <v>0</v>
      </c>
      <c r="Q373" s="1316">
        <v>2</v>
      </c>
      <c r="R373" s="1316">
        <v>5</v>
      </c>
      <c r="S373" s="1316">
        <v>9</v>
      </c>
      <c r="T373" s="1316">
        <v>0</v>
      </c>
      <c r="U373" s="1316">
        <v>0</v>
      </c>
      <c r="V373" s="1316">
        <v>0</v>
      </c>
      <c r="W373" s="1316">
        <v>0</v>
      </c>
      <c r="X373" s="1316">
        <v>0</v>
      </c>
      <c r="Y373" s="1316">
        <v>14</v>
      </c>
      <c r="Z373" s="2085">
        <f>Z374+Z375+Z376+Z377+Z378+Z379+Z380+Z381+Z382+Z383</f>
        <v>0</v>
      </c>
      <c r="AA373" s="2085">
        <f>AA374+AA375+AA376+AA377+AA378+AA379+AA380+AA381+AA382+AA383</f>
        <v>9</v>
      </c>
      <c r="AB373" s="1316">
        <v>2</v>
      </c>
      <c r="AC373" s="1316">
        <v>4</v>
      </c>
      <c r="AD373" s="1316">
        <v>0</v>
      </c>
      <c r="AE373" s="1316">
        <v>0</v>
      </c>
      <c r="AF373" s="1316">
        <v>0</v>
      </c>
      <c r="AG373" s="1316">
        <v>1</v>
      </c>
      <c r="AH373" s="1316">
        <v>0</v>
      </c>
      <c r="AI373" s="1316">
        <v>0</v>
      </c>
      <c r="AJ373" s="1316">
        <v>0</v>
      </c>
      <c r="AK373" s="1316">
        <v>0</v>
      </c>
      <c r="AL373" s="1316">
        <v>0</v>
      </c>
      <c r="AM373" s="1316">
        <v>0</v>
      </c>
      <c r="AN373" s="2085">
        <f>AN374+AN375+AN376+AN377+AN378+AN379+AN380+AN381+AN382+AN383</f>
        <v>5</v>
      </c>
      <c r="AO373" s="2085">
        <f>AO374+AO375+AO376+AO377+AO378+AO379+AO380+AO381+AO382+AO383</f>
        <v>5</v>
      </c>
      <c r="AP373" s="1316">
        <v>0</v>
      </c>
      <c r="AQ373" s="1316">
        <v>0</v>
      </c>
      <c r="AR373" s="1316">
        <v>5</v>
      </c>
      <c r="AS373" s="1316">
        <v>0</v>
      </c>
      <c r="AT373" s="1316">
        <v>7</v>
      </c>
      <c r="AU373" s="1316">
        <v>0</v>
      </c>
      <c r="AV373" s="1316">
        <v>0</v>
      </c>
      <c r="AW373" s="1316">
        <v>0</v>
      </c>
    </row>
    <row r="374" spans="1:49" ht="16.5" hidden="1" thickBot="1">
      <c r="A374" s="2081" t="s">
        <v>747</v>
      </c>
      <c r="B374" s="208" t="s">
        <v>578</v>
      </c>
      <c r="C374" s="1292">
        <f t="shared" si="73"/>
        <v>68</v>
      </c>
      <c r="D374" s="1292">
        <f t="shared" si="77"/>
        <v>24</v>
      </c>
      <c r="E374" s="1292">
        <f t="shared" si="78"/>
        <v>44</v>
      </c>
      <c r="F374" s="2091"/>
      <c r="G374" s="1334"/>
      <c r="H374" s="1334"/>
      <c r="I374" s="1351">
        <f t="shared" si="74"/>
        <v>1</v>
      </c>
      <c r="J374" s="1352">
        <f t="shared" si="75"/>
        <v>0.35294117647058826</v>
      </c>
      <c r="K374" s="1352">
        <f t="shared" si="76"/>
        <v>0.6470588235294118</v>
      </c>
      <c r="L374" s="1312"/>
      <c r="M374" s="1312"/>
      <c r="N374" s="1312"/>
      <c r="O374" s="1312"/>
      <c r="P374" s="1312"/>
      <c r="Q374" s="1312">
        <v>2</v>
      </c>
      <c r="R374" s="1312">
        <v>5</v>
      </c>
      <c r="S374" s="1312">
        <v>9</v>
      </c>
      <c r="T374" s="1312"/>
      <c r="U374" s="1312"/>
      <c r="V374" s="1312"/>
      <c r="W374" s="1312"/>
      <c r="X374" s="1312"/>
      <c r="Y374" s="1312">
        <v>14</v>
      </c>
      <c r="Z374" s="2084"/>
      <c r="AA374" s="2084">
        <v>9</v>
      </c>
      <c r="AB374" s="1312">
        <v>2</v>
      </c>
      <c r="AC374" s="1312">
        <v>4</v>
      </c>
      <c r="AD374" s="1312"/>
      <c r="AE374" s="1312"/>
      <c r="AF374" s="1312"/>
      <c r="AG374" s="1312">
        <v>1</v>
      </c>
      <c r="AH374" s="1312"/>
      <c r="AI374" s="1312"/>
      <c r="AJ374" s="1312"/>
      <c r="AK374" s="1312"/>
      <c r="AL374" s="1312"/>
      <c r="AM374" s="1312"/>
      <c r="AN374" s="2084">
        <v>5</v>
      </c>
      <c r="AO374" s="2084">
        <v>5</v>
      </c>
      <c r="AP374" s="1312"/>
      <c r="AQ374" s="1312"/>
      <c r="AR374" s="1312">
        <v>5</v>
      </c>
      <c r="AS374" s="1312"/>
      <c r="AT374" s="1312">
        <v>7</v>
      </c>
      <c r="AU374" s="1312"/>
      <c r="AV374" s="1312"/>
      <c r="AW374" s="1312"/>
    </row>
    <row r="375" spans="1:49" ht="16.5" hidden="1" thickBot="1">
      <c r="A375" s="2081" t="s">
        <v>748</v>
      </c>
      <c r="B375" s="208" t="s">
        <v>580</v>
      </c>
      <c r="C375" s="1292">
        <f t="shared" si="73"/>
        <v>0</v>
      </c>
      <c r="D375" s="1292">
        <f t="shared" si="77"/>
        <v>0</v>
      </c>
      <c r="E375" s="1292">
        <f t="shared" si="78"/>
        <v>0</v>
      </c>
      <c r="F375" s="2091"/>
      <c r="G375" s="1334"/>
      <c r="H375" s="1334"/>
      <c r="I375" s="1351" t="e">
        <f t="shared" si="74"/>
        <v>#DIV/0!</v>
      </c>
      <c r="J375" s="1352" t="e">
        <f t="shared" si="75"/>
        <v>#DIV/0!</v>
      </c>
      <c r="K375" s="1352" t="e">
        <f t="shared" si="76"/>
        <v>#DIV/0!</v>
      </c>
      <c r="L375" s="1312"/>
      <c r="M375" s="1312"/>
      <c r="N375" s="1312"/>
      <c r="O375" s="1312"/>
      <c r="P375" s="1312"/>
      <c r="Q375" s="1312"/>
      <c r="R375" s="1312"/>
      <c r="S375" s="1312"/>
      <c r="T375" s="1312"/>
      <c r="U375" s="1312"/>
      <c r="V375" s="1312"/>
      <c r="W375" s="1312"/>
      <c r="X375" s="1312"/>
      <c r="Y375" s="1312"/>
      <c r="Z375" s="2084"/>
      <c r="AA375" s="2084"/>
      <c r="AB375" s="1312"/>
      <c r="AC375" s="1312"/>
      <c r="AD375" s="1312"/>
      <c r="AE375" s="1312"/>
      <c r="AF375" s="1312"/>
      <c r="AG375" s="1312"/>
      <c r="AH375" s="1312"/>
      <c r="AI375" s="1312"/>
      <c r="AJ375" s="1312"/>
      <c r="AK375" s="1312"/>
      <c r="AL375" s="1312"/>
      <c r="AM375" s="1312"/>
      <c r="AN375" s="2084"/>
      <c r="AO375" s="2084"/>
      <c r="AP375" s="1312"/>
      <c r="AQ375" s="1312"/>
      <c r="AR375" s="1312"/>
      <c r="AS375" s="1312"/>
      <c r="AT375" s="1312"/>
      <c r="AU375" s="1312"/>
      <c r="AV375" s="1312"/>
      <c r="AW375" s="1312"/>
    </row>
    <row r="376" spans="1:49" ht="16.5" hidden="1" thickBot="1">
      <c r="A376" s="2081" t="s">
        <v>749</v>
      </c>
      <c r="B376" s="208" t="s">
        <v>582</v>
      </c>
      <c r="C376" s="1292">
        <f t="shared" si="73"/>
        <v>0</v>
      </c>
      <c r="D376" s="1292">
        <f t="shared" si="77"/>
        <v>0</v>
      </c>
      <c r="E376" s="1292">
        <f t="shared" si="78"/>
        <v>0</v>
      </c>
      <c r="F376" s="2091"/>
      <c r="G376" s="1334"/>
      <c r="H376" s="1334"/>
      <c r="I376" s="1351" t="e">
        <f t="shared" si="74"/>
        <v>#DIV/0!</v>
      </c>
      <c r="J376" s="1352" t="e">
        <f t="shared" si="75"/>
        <v>#DIV/0!</v>
      </c>
      <c r="K376" s="1352" t="e">
        <f t="shared" si="76"/>
        <v>#DIV/0!</v>
      </c>
      <c r="L376" s="1312"/>
      <c r="M376" s="1312"/>
      <c r="N376" s="1312"/>
      <c r="O376" s="1312"/>
      <c r="P376" s="1312"/>
      <c r="Q376" s="1312"/>
      <c r="R376" s="1312"/>
      <c r="S376" s="1312"/>
      <c r="T376" s="1312"/>
      <c r="U376" s="1312"/>
      <c r="V376" s="1312"/>
      <c r="W376" s="1312"/>
      <c r="X376" s="1312"/>
      <c r="Y376" s="1312"/>
      <c r="Z376" s="2084"/>
      <c r="AA376" s="2084"/>
      <c r="AB376" s="1312"/>
      <c r="AC376" s="1312"/>
      <c r="AD376" s="1312"/>
      <c r="AE376" s="1312"/>
      <c r="AF376" s="1312"/>
      <c r="AG376" s="1312"/>
      <c r="AH376" s="1312"/>
      <c r="AI376" s="1312"/>
      <c r="AJ376" s="1312"/>
      <c r="AK376" s="1312"/>
      <c r="AL376" s="1312"/>
      <c r="AM376" s="1312"/>
      <c r="AN376" s="2084"/>
      <c r="AO376" s="2084"/>
      <c r="AP376" s="1312"/>
      <c r="AQ376" s="1312"/>
      <c r="AR376" s="1312"/>
      <c r="AS376" s="1312"/>
      <c r="AT376" s="1312"/>
      <c r="AU376" s="1312"/>
      <c r="AV376" s="1312"/>
      <c r="AW376" s="1312"/>
    </row>
    <row r="377" spans="1:49" ht="16.5" hidden="1" thickBot="1">
      <c r="A377" s="2081" t="s">
        <v>750</v>
      </c>
      <c r="B377" s="208" t="s">
        <v>584</v>
      </c>
      <c r="C377" s="1292">
        <f t="shared" si="73"/>
        <v>0</v>
      </c>
      <c r="D377" s="1292">
        <f t="shared" si="77"/>
        <v>0</v>
      </c>
      <c r="E377" s="1292">
        <f t="shared" si="78"/>
        <v>0</v>
      </c>
      <c r="F377" s="2091"/>
      <c r="G377" s="1334"/>
      <c r="H377" s="1334"/>
      <c r="I377" s="1351" t="e">
        <f t="shared" si="74"/>
        <v>#DIV/0!</v>
      </c>
      <c r="J377" s="1352" t="e">
        <f t="shared" si="75"/>
        <v>#DIV/0!</v>
      </c>
      <c r="K377" s="1352" t="e">
        <f t="shared" si="76"/>
        <v>#DIV/0!</v>
      </c>
      <c r="L377" s="1312"/>
      <c r="M377" s="1312"/>
      <c r="N377" s="1312"/>
      <c r="O377" s="1312"/>
      <c r="P377" s="1312"/>
      <c r="Q377" s="1312"/>
      <c r="R377" s="1312"/>
      <c r="S377" s="1312"/>
      <c r="T377" s="1312"/>
      <c r="U377" s="1312"/>
      <c r="V377" s="1312"/>
      <c r="W377" s="1312"/>
      <c r="X377" s="1312"/>
      <c r="Y377" s="1312"/>
      <c r="Z377" s="2084"/>
      <c r="AA377" s="2084"/>
      <c r="AB377" s="1312"/>
      <c r="AC377" s="1312"/>
      <c r="AD377" s="1312"/>
      <c r="AE377" s="1312"/>
      <c r="AF377" s="1312"/>
      <c r="AG377" s="1312"/>
      <c r="AH377" s="1312"/>
      <c r="AI377" s="1312"/>
      <c r="AJ377" s="1312"/>
      <c r="AK377" s="1312"/>
      <c r="AL377" s="1312"/>
      <c r="AM377" s="1312"/>
      <c r="AN377" s="2084"/>
      <c r="AO377" s="2084"/>
      <c r="AP377" s="1312"/>
      <c r="AQ377" s="1312"/>
      <c r="AR377" s="1312"/>
      <c r="AS377" s="1312"/>
      <c r="AT377" s="1312"/>
      <c r="AU377" s="1312"/>
      <c r="AV377" s="1312"/>
      <c r="AW377" s="1312"/>
    </row>
    <row r="378" spans="1:49" ht="16.5" hidden="1" thickBot="1">
      <c r="A378" s="2081" t="s">
        <v>751</v>
      </c>
      <c r="B378" s="208" t="s">
        <v>586</v>
      </c>
      <c r="C378" s="1292">
        <f t="shared" si="73"/>
        <v>0</v>
      </c>
      <c r="D378" s="1292">
        <f t="shared" si="77"/>
        <v>0</v>
      </c>
      <c r="E378" s="1292">
        <f t="shared" si="78"/>
        <v>0</v>
      </c>
      <c r="F378" s="2091"/>
      <c r="G378" s="1334"/>
      <c r="H378" s="1334"/>
      <c r="I378" s="1351" t="e">
        <f t="shared" si="74"/>
        <v>#DIV/0!</v>
      </c>
      <c r="J378" s="1352" t="e">
        <f t="shared" si="75"/>
        <v>#DIV/0!</v>
      </c>
      <c r="K378" s="1352" t="e">
        <f t="shared" si="76"/>
        <v>#DIV/0!</v>
      </c>
      <c r="L378" s="1312"/>
      <c r="M378" s="1312"/>
      <c r="N378" s="1312"/>
      <c r="O378" s="1312"/>
      <c r="P378" s="1312"/>
      <c r="Q378" s="1312"/>
      <c r="R378" s="1312"/>
      <c r="S378" s="1312"/>
      <c r="T378" s="1312"/>
      <c r="U378" s="1312"/>
      <c r="V378" s="1312"/>
      <c r="W378" s="1312"/>
      <c r="X378" s="1312"/>
      <c r="Y378" s="1312"/>
      <c r="Z378" s="2084"/>
      <c r="AA378" s="2084"/>
      <c r="AB378" s="1312"/>
      <c r="AC378" s="1312"/>
      <c r="AD378" s="1312"/>
      <c r="AE378" s="1312"/>
      <c r="AF378" s="1312"/>
      <c r="AG378" s="1312"/>
      <c r="AH378" s="1312"/>
      <c r="AI378" s="1312"/>
      <c r="AJ378" s="1312"/>
      <c r="AK378" s="1312"/>
      <c r="AL378" s="1312"/>
      <c r="AM378" s="1312"/>
      <c r="AN378" s="2084"/>
      <c r="AO378" s="2084"/>
      <c r="AP378" s="1312"/>
      <c r="AQ378" s="1312"/>
      <c r="AR378" s="1312"/>
      <c r="AS378" s="1312"/>
      <c r="AT378" s="1312"/>
      <c r="AU378" s="1312"/>
      <c r="AV378" s="1312"/>
      <c r="AW378" s="1312"/>
    </row>
    <row r="379" spans="1:49" ht="16.5" hidden="1" thickBot="1">
      <c r="A379" s="2081" t="s">
        <v>752</v>
      </c>
      <c r="B379" s="208" t="s">
        <v>588</v>
      </c>
      <c r="C379" s="1292">
        <f t="shared" si="73"/>
        <v>0</v>
      </c>
      <c r="D379" s="1292">
        <f t="shared" si="77"/>
        <v>0</v>
      </c>
      <c r="E379" s="1292">
        <f t="shared" si="78"/>
        <v>0</v>
      </c>
      <c r="F379" s="2091"/>
      <c r="G379" s="1334"/>
      <c r="H379" s="1334"/>
      <c r="I379" s="1351" t="e">
        <f t="shared" si="74"/>
        <v>#DIV/0!</v>
      </c>
      <c r="J379" s="1352" t="e">
        <f t="shared" si="75"/>
        <v>#DIV/0!</v>
      </c>
      <c r="K379" s="1352" t="e">
        <f t="shared" si="76"/>
        <v>#DIV/0!</v>
      </c>
      <c r="L379" s="1312"/>
      <c r="M379" s="1312"/>
      <c r="N379" s="1312"/>
      <c r="O379" s="1312"/>
      <c r="P379" s="1312"/>
      <c r="Q379" s="1312"/>
      <c r="R379" s="1312"/>
      <c r="S379" s="1312"/>
      <c r="T379" s="1312"/>
      <c r="U379" s="1312"/>
      <c r="V379" s="1312"/>
      <c r="W379" s="1312"/>
      <c r="X379" s="1312"/>
      <c r="Y379" s="1312"/>
      <c r="Z379" s="2084"/>
      <c r="AA379" s="2084"/>
      <c r="AB379" s="1312"/>
      <c r="AC379" s="1312"/>
      <c r="AD379" s="1312"/>
      <c r="AE379" s="1312"/>
      <c r="AF379" s="1312"/>
      <c r="AG379" s="1312"/>
      <c r="AH379" s="1312"/>
      <c r="AI379" s="1312"/>
      <c r="AJ379" s="1312"/>
      <c r="AK379" s="1312"/>
      <c r="AL379" s="1312"/>
      <c r="AM379" s="1312"/>
      <c r="AN379" s="2084"/>
      <c r="AO379" s="2084"/>
      <c r="AP379" s="1312"/>
      <c r="AQ379" s="1312"/>
      <c r="AR379" s="1312"/>
      <c r="AS379" s="1312"/>
      <c r="AT379" s="1312"/>
      <c r="AU379" s="1312"/>
      <c r="AV379" s="1312"/>
      <c r="AW379" s="1312"/>
    </row>
    <row r="380" spans="1:49" ht="16.5" hidden="1" thickBot="1">
      <c r="A380" s="2081" t="s">
        <v>753</v>
      </c>
      <c r="B380" s="208" t="s">
        <v>590</v>
      </c>
      <c r="C380" s="1292">
        <f t="shared" si="73"/>
        <v>0</v>
      </c>
      <c r="D380" s="1292">
        <f t="shared" si="77"/>
        <v>0</v>
      </c>
      <c r="E380" s="1292">
        <f t="shared" si="78"/>
        <v>0</v>
      </c>
      <c r="F380" s="2091"/>
      <c r="G380" s="1334"/>
      <c r="H380" s="1334"/>
      <c r="I380" s="1351" t="e">
        <f t="shared" si="74"/>
        <v>#DIV/0!</v>
      </c>
      <c r="J380" s="1352" t="e">
        <f t="shared" si="75"/>
        <v>#DIV/0!</v>
      </c>
      <c r="K380" s="1352" t="e">
        <f t="shared" si="76"/>
        <v>#DIV/0!</v>
      </c>
      <c r="L380" s="1312"/>
      <c r="M380" s="1312"/>
      <c r="N380" s="1312"/>
      <c r="O380" s="1312"/>
      <c r="P380" s="1312"/>
      <c r="Q380" s="1312"/>
      <c r="R380" s="1312"/>
      <c r="S380" s="1312"/>
      <c r="T380" s="1312"/>
      <c r="U380" s="1312"/>
      <c r="V380" s="1312"/>
      <c r="W380" s="1312"/>
      <c r="X380" s="1312"/>
      <c r="Y380" s="1312"/>
      <c r="Z380" s="2084"/>
      <c r="AA380" s="2084"/>
      <c r="AB380" s="1312"/>
      <c r="AC380" s="1312"/>
      <c r="AD380" s="1312"/>
      <c r="AE380" s="1312"/>
      <c r="AF380" s="1312"/>
      <c r="AG380" s="1312"/>
      <c r="AH380" s="1312"/>
      <c r="AI380" s="1312"/>
      <c r="AJ380" s="1312"/>
      <c r="AK380" s="1312"/>
      <c r="AL380" s="1312"/>
      <c r="AM380" s="1312"/>
      <c r="AN380" s="2084"/>
      <c r="AO380" s="2084"/>
      <c r="AP380" s="1312"/>
      <c r="AQ380" s="1312"/>
      <c r="AR380" s="1312"/>
      <c r="AS380" s="1312"/>
      <c r="AT380" s="1312"/>
      <c r="AU380" s="1312"/>
      <c r="AV380" s="1312"/>
      <c r="AW380" s="1312"/>
    </row>
    <row r="381" spans="1:49" ht="16.5" hidden="1" thickBot="1">
      <c r="A381" s="2081" t="s">
        <v>754</v>
      </c>
      <c r="B381" s="208" t="s">
        <v>592</v>
      </c>
      <c r="C381" s="1292">
        <f t="shared" si="73"/>
        <v>0</v>
      </c>
      <c r="D381" s="1292">
        <f t="shared" si="77"/>
        <v>0</v>
      </c>
      <c r="E381" s="1292">
        <f t="shared" si="78"/>
        <v>0</v>
      </c>
      <c r="F381" s="2091"/>
      <c r="G381" s="1334"/>
      <c r="H381" s="1334"/>
      <c r="I381" s="1351" t="e">
        <f t="shared" si="74"/>
        <v>#DIV/0!</v>
      </c>
      <c r="J381" s="1352" t="e">
        <f t="shared" si="75"/>
        <v>#DIV/0!</v>
      </c>
      <c r="K381" s="1352" t="e">
        <f t="shared" si="76"/>
        <v>#DIV/0!</v>
      </c>
      <c r="L381" s="1312"/>
      <c r="M381" s="1312"/>
      <c r="N381" s="1312"/>
      <c r="O381" s="1312"/>
      <c r="P381" s="1312"/>
      <c r="Q381" s="1312"/>
      <c r="R381" s="1312"/>
      <c r="S381" s="1312"/>
      <c r="T381" s="1312"/>
      <c r="U381" s="1312"/>
      <c r="V381" s="1312"/>
      <c r="W381" s="1312"/>
      <c r="X381" s="1312"/>
      <c r="Y381" s="1312"/>
      <c r="Z381" s="2084"/>
      <c r="AA381" s="2084"/>
      <c r="AB381" s="1312"/>
      <c r="AC381" s="1312"/>
      <c r="AD381" s="1312"/>
      <c r="AE381" s="1312"/>
      <c r="AF381" s="1312"/>
      <c r="AG381" s="1312"/>
      <c r="AH381" s="1312"/>
      <c r="AI381" s="1312"/>
      <c r="AJ381" s="1312"/>
      <c r="AK381" s="1312"/>
      <c r="AL381" s="1312"/>
      <c r="AM381" s="1312"/>
      <c r="AN381" s="2084"/>
      <c r="AO381" s="2084"/>
      <c r="AP381" s="1312"/>
      <c r="AQ381" s="1312"/>
      <c r="AR381" s="1312"/>
      <c r="AS381" s="1312"/>
      <c r="AT381" s="1312"/>
      <c r="AU381" s="1312"/>
      <c r="AV381" s="1312"/>
      <c r="AW381" s="1312"/>
    </row>
    <row r="382" spans="1:49" ht="16.5" hidden="1" thickBot="1">
      <c r="A382" s="2081" t="s">
        <v>755</v>
      </c>
      <c r="B382" s="208" t="s">
        <v>594</v>
      </c>
      <c r="C382" s="1292">
        <f t="shared" si="73"/>
        <v>0</v>
      </c>
      <c r="D382" s="1292">
        <f t="shared" si="77"/>
        <v>0</v>
      </c>
      <c r="E382" s="1292">
        <f t="shared" si="78"/>
        <v>0</v>
      </c>
      <c r="F382" s="2091"/>
      <c r="G382" s="1334"/>
      <c r="H382" s="1334"/>
      <c r="I382" s="1351" t="e">
        <f t="shared" si="74"/>
        <v>#DIV/0!</v>
      </c>
      <c r="J382" s="1352" t="e">
        <f t="shared" si="75"/>
        <v>#DIV/0!</v>
      </c>
      <c r="K382" s="1352" t="e">
        <f t="shared" si="76"/>
        <v>#DIV/0!</v>
      </c>
      <c r="L382" s="1312"/>
      <c r="M382" s="1312"/>
      <c r="N382" s="1312"/>
      <c r="O382" s="1312"/>
      <c r="P382" s="1312"/>
      <c r="Q382" s="1312"/>
      <c r="R382" s="1312"/>
      <c r="S382" s="1312"/>
      <c r="T382" s="1312"/>
      <c r="U382" s="1312"/>
      <c r="V382" s="1312"/>
      <c r="W382" s="1312"/>
      <c r="X382" s="1312"/>
      <c r="Y382" s="1312"/>
      <c r="Z382" s="2084"/>
      <c r="AA382" s="2084"/>
      <c r="AB382" s="1312"/>
      <c r="AC382" s="1312"/>
      <c r="AD382" s="1312"/>
      <c r="AE382" s="1312"/>
      <c r="AF382" s="1312"/>
      <c r="AG382" s="1312"/>
      <c r="AH382" s="1312"/>
      <c r="AI382" s="1312"/>
      <c r="AJ382" s="1312"/>
      <c r="AK382" s="1312"/>
      <c r="AL382" s="1312"/>
      <c r="AM382" s="1312"/>
      <c r="AN382" s="2084"/>
      <c r="AO382" s="2084"/>
      <c r="AP382" s="1312"/>
      <c r="AQ382" s="1312"/>
      <c r="AR382" s="1312"/>
      <c r="AS382" s="1312"/>
      <c r="AT382" s="1312"/>
      <c r="AU382" s="1312"/>
      <c r="AV382" s="1312"/>
      <c r="AW382" s="1312"/>
    </row>
    <row r="383" spans="1:49" ht="16.5" hidden="1" thickBot="1">
      <c r="A383" s="2081" t="s">
        <v>756</v>
      </c>
      <c r="B383" s="208" t="s">
        <v>565</v>
      </c>
      <c r="C383" s="1292">
        <f t="shared" si="73"/>
        <v>0</v>
      </c>
      <c r="D383" s="1292">
        <f t="shared" si="77"/>
        <v>0</v>
      </c>
      <c r="E383" s="1292">
        <f t="shared" si="78"/>
        <v>0</v>
      </c>
      <c r="F383" s="2091"/>
      <c r="G383" s="1334"/>
      <c r="H383" s="1334"/>
      <c r="I383" s="1351" t="e">
        <f t="shared" si="74"/>
        <v>#DIV/0!</v>
      </c>
      <c r="J383" s="1352" t="e">
        <f t="shared" si="75"/>
        <v>#DIV/0!</v>
      </c>
      <c r="K383" s="1352" t="e">
        <f t="shared" si="76"/>
        <v>#DIV/0!</v>
      </c>
      <c r="L383" s="1312"/>
      <c r="M383" s="1312"/>
      <c r="N383" s="1312"/>
      <c r="O383" s="1312"/>
      <c r="P383" s="1312"/>
      <c r="Q383" s="1312"/>
      <c r="R383" s="1312"/>
      <c r="S383" s="1312"/>
      <c r="T383" s="1312"/>
      <c r="U383" s="1312"/>
      <c r="V383" s="1312"/>
      <c r="W383" s="1312"/>
      <c r="X383" s="1312"/>
      <c r="Y383" s="1312"/>
      <c r="Z383" s="2084"/>
      <c r="AA383" s="2084"/>
      <c r="AB383" s="1312"/>
      <c r="AC383" s="1312"/>
      <c r="AD383" s="1312"/>
      <c r="AE383" s="1312"/>
      <c r="AF383" s="1312"/>
      <c r="AG383" s="1312"/>
      <c r="AH383" s="1312"/>
      <c r="AI383" s="1312"/>
      <c r="AJ383" s="1312"/>
      <c r="AK383" s="1312"/>
      <c r="AL383" s="1312"/>
      <c r="AM383" s="1312"/>
      <c r="AN383" s="2084"/>
      <c r="AO383" s="2084"/>
      <c r="AP383" s="1312"/>
      <c r="AQ383" s="1312"/>
      <c r="AR383" s="1312"/>
      <c r="AS383" s="1312"/>
      <c r="AT383" s="1312"/>
      <c r="AU383" s="1312"/>
      <c r="AV383" s="1312"/>
      <c r="AW383" s="1312"/>
    </row>
    <row r="384" spans="1:49" hidden="1"/>
    <row r="385" spans="1:49" hidden="1"/>
    <row r="386" spans="1:49" s="304" customFormat="1" ht="30" hidden="1" customHeight="1" thickBot="1">
      <c r="A386" s="2799" t="s">
        <v>1048</v>
      </c>
      <c r="B386" s="2799"/>
      <c r="C386" s="2799"/>
      <c r="D386" s="2799"/>
      <c r="E386" s="2800"/>
      <c r="F386" s="2092"/>
      <c r="G386" s="1197"/>
      <c r="H386" s="1197"/>
      <c r="I386" s="1197"/>
      <c r="J386" s="1197"/>
      <c r="K386" s="1197"/>
      <c r="L386" s="2801" t="s">
        <v>148</v>
      </c>
      <c r="M386" s="2802"/>
      <c r="N386" s="2801" t="s">
        <v>142</v>
      </c>
      <c r="O386" s="2802"/>
      <c r="P386" s="2801" t="s">
        <v>136</v>
      </c>
      <c r="Q386" s="2802"/>
      <c r="R386" s="2801" t="s">
        <v>127</v>
      </c>
      <c r="S386" s="2802"/>
      <c r="T386" s="2801" t="s">
        <v>140</v>
      </c>
      <c r="U386" s="2802"/>
      <c r="V386" s="2801" t="s">
        <v>144</v>
      </c>
      <c r="W386" s="2802"/>
      <c r="X386" s="2801" t="s">
        <v>137</v>
      </c>
      <c r="Y386" s="2802"/>
      <c r="Z386" s="2801" t="s">
        <v>131</v>
      </c>
      <c r="AA386" s="2802"/>
      <c r="AB386" s="2801" t="s">
        <v>143</v>
      </c>
      <c r="AC386" s="2802"/>
      <c r="AD386" s="2801" t="s">
        <v>141</v>
      </c>
      <c r="AE386" s="2802"/>
      <c r="AF386" s="2801" t="s">
        <v>146</v>
      </c>
      <c r="AG386" s="2802"/>
      <c r="AH386" s="2801" t="s">
        <v>135</v>
      </c>
      <c r="AI386" s="2802"/>
      <c r="AJ386" s="2801" t="s">
        <v>132</v>
      </c>
      <c r="AK386" s="2802"/>
      <c r="AL386" s="2801" t="s">
        <v>133</v>
      </c>
      <c r="AM386" s="2802"/>
      <c r="AN386" s="2801" t="s">
        <v>130</v>
      </c>
      <c r="AO386" s="2802"/>
      <c r="AP386" s="2801" t="s">
        <v>134</v>
      </c>
      <c r="AQ386" s="2802"/>
      <c r="AR386" s="2801" t="s">
        <v>128</v>
      </c>
      <c r="AS386" s="2802"/>
      <c r="AT386" s="2801" t="s">
        <v>288</v>
      </c>
      <c r="AU386" s="2802"/>
      <c r="AV386" s="2801" t="s">
        <v>139</v>
      </c>
      <c r="AW386" s="2802"/>
    </row>
    <row r="387" spans="1:49" ht="44.25" hidden="1" customHeight="1" thickBot="1">
      <c r="A387" s="1294" t="s">
        <v>121</v>
      </c>
      <c r="B387" s="204" t="s">
        <v>271</v>
      </c>
      <c r="C387" s="1307" t="s">
        <v>75</v>
      </c>
      <c r="D387" s="1307" t="s">
        <v>607</v>
      </c>
      <c r="E387" s="1308" t="s">
        <v>274</v>
      </c>
      <c r="F387" s="2093"/>
      <c r="G387" s="1197"/>
      <c r="H387" s="1197"/>
      <c r="I387" s="1197"/>
      <c r="J387" s="1197"/>
      <c r="K387" s="1197"/>
      <c r="L387" s="1310" t="s">
        <v>607</v>
      </c>
      <c r="M387" s="1311" t="s">
        <v>274</v>
      </c>
      <c r="N387" s="1310" t="s">
        <v>607</v>
      </c>
      <c r="O387" s="1311" t="s">
        <v>274</v>
      </c>
      <c r="P387" s="1310" t="s">
        <v>607</v>
      </c>
      <c r="Q387" s="1311" t="s">
        <v>274</v>
      </c>
      <c r="R387" s="1310" t="s">
        <v>607</v>
      </c>
      <c r="S387" s="1311" t="s">
        <v>274</v>
      </c>
      <c r="T387" s="1310" t="s">
        <v>607</v>
      </c>
      <c r="U387" s="1311" t="s">
        <v>274</v>
      </c>
      <c r="V387" s="1310" t="s">
        <v>607</v>
      </c>
      <c r="W387" s="1311" t="s">
        <v>274</v>
      </c>
      <c r="X387" s="1310" t="s">
        <v>607</v>
      </c>
      <c r="Y387" s="1311" t="s">
        <v>274</v>
      </c>
      <c r="Z387" s="1310" t="s">
        <v>607</v>
      </c>
      <c r="AA387" s="1311" t="s">
        <v>274</v>
      </c>
      <c r="AB387" s="1310" t="s">
        <v>607</v>
      </c>
      <c r="AC387" s="1311" t="s">
        <v>274</v>
      </c>
      <c r="AD387" s="1310" t="s">
        <v>607</v>
      </c>
      <c r="AE387" s="1311" t="s">
        <v>274</v>
      </c>
      <c r="AF387" s="1310" t="s">
        <v>607</v>
      </c>
      <c r="AG387" s="1311" t="s">
        <v>274</v>
      </c>
      <c r="AH387" s="1310" t="s">
        <v>607</v>
      </c>
      <c r="AI387" s="1311" t="s">
        <v>274</v>
      </c>
      <c r="AJ387" s="1310" t="s">
        <v>607</v>
      </c>
      <c r="AK387" s="1311" t="s">
        <v>274</v>
      </c>
      <c r="AL387" s="1310" t="s">
        <v>607</v>
      </c>
      <c r="AM387" s="1311" t="s">
        <v>274</v>
      </c>
      <c r="AN387" s="1310" t="s">
        <v>607</v>
      </c>
      <c r="AO387" s="1311" t="s">
        <v>274</v>
      </c>
      <c r="AP387" s="1310" t="s">
        <v>607</v>
      </c>
      <c r="AQ387" s="1311" t="s">
        <v>274</v>
      </c>
      <c r="AR387" s="1310" t="s">
        <v>607</v>
      </c>
      <c r="AS387" s="1311" t="s">
        <v>274</v>
      </c>
      <c r="AT387" s="1310" t="s">
        <v>607</v>
      </c>
      <c r="AU387" s="1311" t="s">
        <v>274</v>
      </c>
      <c r="AV387" s="1310" t="s">
        <v>607</v>
      </c>
      <c r="AW387" s="1311" t="s">
        <v>274</v>
      </c>
    </row>
    <row r="388" spans="1:49" ht="16.5" hidden="1" thickBot="1">
      <c r="A388" s="1295">
        <v>1</v>
      </c>
      <c r="B388" s="205">
        <v>2</v>
      </c>
      <c r="C388" s="1326"/>
      <c r="D388" s="270" t="s">
        <v>138</v>
      </c>
      <c r="E388" s="270" t="s">
        <v>145</v>
      </c>
      <c r="F388" s="2094"/>
      <c r="G388" s="1197"/>
      <c r="H388" s="1197"/>
      <c r="I388" s="1197"/>
      <c r="J388" s="1197"/>
      <c r="K388" s="1197"/>
      <c r="L388" s="1354"/>
      <c r="M388" s="1354"/>
      <c r="N388" s="1354"/>
      <c r="O388" s="1354"/>
      <c r="P388" s="1354"/>
      <c r="Q388" s="1354"/>
      <c r="R388" s="1354"/>
      <c r="S388" s="1354"/>
      <c r="T388" s="1354"/>
      <c r="U388" s="1354"/>
      <c r="V388" s="1354"/>
      <c r="W388" s="1354"/>
      <c r="X388" s="1354"/>
      <c r="Y388" s="1354"/>
      <c r="Z388" s="1354"/>
      <c r="AA388" s="1354"/>
      <c r="AB388" s="1354"/>
      <c r="AC388" s="1354"/>
      <c r="AD388" s="1354"/>
      <c r="AE388" s="1354"/>
      <c r="AF388" s="1354"/>
      <c r="AG388" s="1354"/>
      <c r="AH388" s="1354"/>
      <c r="AI388" s="1354"/>
      <c r="AJ388" s="1354"/>
      <c r="AK388" s="1354"/>
      <c r="AL388" s="1354"/>
      <c r="AM388" s="1354"/>
      <c r="AN388" s="1354"/>
      <c r="AO388" s="1354"/>
      <c r="AP388" s="1354"/>
      <c r="AQ388" s="1354"/>
      <c r="AR388" s="1354"/>
      <c r="AS388" s="1354"/>
      <c r="AT388" s="1354"/>
      <c r="AU388" s="1354"/>
      <c r="AV388" s="1354"/>
      <c r="AW388" s="1354"/>
    </row>
    <row r="389" spans="1:49" s="207" customFormat="1" ht="48" hidden="1" customHeight="1" thickBot="1">
      <c r="A389" s="1297">
        <v>1</v>
      </c>
      <c r="B389" s="206" t="s">
        <v>608</v>
      </c>
      <c r="C389" s="1356">
        <f t="shared" ref="C389:E408" si="79">C7-C198</f>
        <v>-7</v>
      </c>
      <c r="D389" s="1356">
        <f t="shared" si="79"/>
        <v>0</v>
      </c>
      <c r="E389" s="1356">
        <f t="shared" si="79"/>
        <v>-7</v>
      </c>
      <c r="F389" s="2093"/>
      <c r="G389" s="1197"/>
      <c r="H389" s="1197"/>
      <c r="I389" s="1197"/>
      <c r="J389" s="1197"/>
      <c r="K389" s="1197"/>
      <c r="L389" s="1356">
        <f>L7-L198</f>
        <v>0</v>
      </c>
      <c r="M389" s="1356">
        <f t="shared" ref="M389:AW389" si="80">M7-M198</f>
        <v>0</v>
      </c>
      <c r="N389" s="1356">
        <f t="shared" si="80"/>
        <v>0</v>
      </c>
      <c r="O389" s="1356">
        <f t="shared" si="80"/>
        <v>0</v>
      </c>
      <c r="P389" s="1356">
        <f t="shared" si="80"/>
        <v>0</v>
      </c>
      <c r="Q389" s="1356">
        <f t="shared" si="80"/>
        <v>0</v>
      </c>
      <c r="R389" s="1356">
        <f t="shared" si="80"/>
        <v>0</v>
      </c>
      <c r="S389" s="1356">
        <f t="shared" si="80"/>
        <v>0</v>
      </c>
      <c r="T389" s="1356">
        <f t="shared" si="80"/>
        <v>0</v>
      </c>
      <c r="U389" s="1356">
        <f t="shared" si="80"/>
        <v>0</v>
      </c>
      <c r="V389" s="1356">
        <f t="shared" si="80"/>
        <v>0</v>
      </c>
      <c r="W389" s="1356">
        <f t="shared" si="80"/>
        <v>0</v>
      </c>
      <c r="X389" s="1356">
        <f t="shared" si="80"/>
        <v>0</v>
      </c>
      <c r="Y389" s="1356">
        <f t="shared" si="80"/>
        <v>0</v>
      </c>
      <c r="Z389" s="1356">
        <f t="shared" si="80"/>
        <v>0</v>
      </c>
      <c r="AA389" s="1356">
        <f t="shared" si="80"/>
        <v>-5</v>
      </c>
      <c r="AB389" s="1356">
        <f t="shared" si="80"/>
        <v>0</v>
      </c>
      <c r="AC389" s="1356">
        <f t="shared" si="80"/>
        <v>0</v>
      </c>
      <c r="AD389" s="1356">
        <f t="shared" si="80"/>
        <v>0</v>
      </c>
      <c r="AE389" s="1356">
        <f t="shared" si="80"/>
        <v>0</v>
      </c>
      <c r="AF389" s="1356">
        <f t="shared" si="80"/>
        <v>0</v>
      </c>
      <c r="AG389" s="1356">
        <f t="shared" si="80"/>
        <v>0</v>
      </c>
      <c r="AH389" s="1356">
        <f t="shared" si="80"/>
        <v>0</v>
      </c>
      <c r="AI389" s="1356">
        <f t="shared" si="80"/>
        <v>0</v>
      </c>
      <c r="AJ389" s="1356">
        <f t="shared" si="80"/>
        <v>0</v>
      </c>
      <c r="AK389" s="1356">
        <f t="shared" si="80"/>
        <v>0</v>
      </c>
      <c r="AL389" s="1356">
        <f t="shared" si="80"/>
        <v>0</v>
      </c>
      <c r="AM389" s="1356">
        <f t="shared" si="80"/>
        <v>0</v>
      </c>
      <c r="AN389" s="1356">
        <f t="shared" si="80"/>
        <v>0</v>
      </c>
      <c r="AO389" s="1356">
        <f t="shared" si="80"/>
        <v>-2</v>
      </c>
      <c r="AP389" s="1356">
        <f t="shared" si="80"/>
        <v>0</v>
      </c>
      <c r="AQ389" s="1356">
        <f t="shared" si="80"/>
        <v>0</v>
      </c>
      <c r="AR389" s="1356">
        <f t="shared" si="80"/>
        <v>0</v>
      </c>
      <c r="AS389" s="1356">
        <f t="shared" si="80"/>
        <v>0</v>
      </c>
      <c r="AT389" s="1356">
        <f t="shared" si="80"/>
        <v>0</v>
      </c>
      <c r="AU389" s="1356">
        <f t="shared" si="80"/>
        <v>0</v>
      </c>
      <c r="AV389" s="1356">
        <f t="shared" si="80"/>
        <v>0</v>
      </c>
      <c r="AW389" s="1356">
        <f t="shared" si="80"/>
        <v>0</v>
      </c>
    </row>
    <row r="390" spans="1:49" ht="16.5" hidden="1" thickBot="1">
      <c r="A390" s="1298" t="s">
        <v>609</v>
      </c>
      <c r="B390" s="208" t="s">
        <v>610</v>
      </c>
      <c r="C390" s="1356">
        <f t="shared" si="79"/>
        <v>-4</v>
      </c>
      <c r="D390" s="1356">
        <f t="shared" si="79"/>
        <v>0</v>
      </c>
      <c r="E390" s="1356">
        <f t="shared" si="79"/>
        <v>-4</v>
      </c>
      <c r="F390" s="2093"/>
      <c r="G390" s="1197"/>
      <c r="H390" s="1197"/>
      <c r="I390" s="1197"/>
      <c r="J390" s="1197"/>
      <c r="K390" s="1197"/>
      <c r="L390" s="1355">
        <f t="shared" ref="L390:AW390" si="81">L8-L199</f>
        <v>0</v>
      </c>
      <c r="M390" s="1355">
        <f t="shared" si="81"/>
        <v>0</v>
      </c>
      <c r="N390" s="1355">
        <f t="shared" si="81"/>
        <v>0</v>
      </c>
      <c r="O390" s="1355">
        <f t="shared" si="81"/>
        <v>0</v>
      </c>
      <c r="P390" s="1355">
        <f t="shared" si="81"/>
        <v>0</v>
      </c>
      <c r="Q390" s="1355">
        <f t="shared" si="81"/>
        <v>0</v>
      </c>
      <c r="R390" s="1355">
        <f t="shared" si="81"/>
        <v>0</v>
      </c>
      <c r="S390" s="1355">
        <f t="shared" si="81"/>
        <v>0</v>
      </c>
      <c r="T390" s="1355">
        <f t="shared" si="81"/>
        <v>0</v>
      </c>
      <c r="U390" s="1355">
        <f t="shared" si="81"/>
        <v>0</v>
      </c>
      <c r="V390" s="1355">
        <f t="shared" si="81"/>
        <v>0</v>
      </c>
      <c r="W390" s="1355">
        <f t="shared" si="81"/>
        <v>0</v>
      </c>
      <c r="X390" s="1355">
        <f t="shared" si="81"/>
        <v>0</v>
      </c>
      <c r="Y390" s="1355">
        <f t="shared" si="81"/>
        <v>0</v>
      </c>
      <c r="Z390" s="1355">
        <f t="shared" si="81"/>
        <v>0</v>
      </c>
      <c r="AA390" s="1355">
        <f t="shared" si="81"/>
        <v>-2</v>
      </c>
      <c r="AB390" s="1355">
        <f t="shared" si="81"/>
        <v>0</v>
      </c>
      <c r="AC390" s="1355">
        <f t="shared" si="81"/>
        <v>0</v>
      </c>
      <c r="AD390" s="1355">
        <f t="shared" si="81"/>
        <v>0</v>
      </c>
      <c r="AE390" s="1355">
        <f t="shared" si="81"/>
        <v>0</v>
      </c>
      <c r="AF390" s="1355">
        <f t="shared" si="81"/>
        <v>0</v>
      </c>
      <c r="AG390" s="1355">
        <f t="shared" si="81"/>
        <v>0</v>
      </c>
      <c r="AH390" s="1355">
        <f t="shared" si="81"/>
        <v>0</v>
      </c>
      <c r="AI390" s="1355">
        <f t="shared" si="81"/>
        <v>0</v>
      </c>
      <c r="AJ390" s="1355">
        <f t="shared" si="81"/>
        <v>0</v>
      </c>
      <c r="AK390" s="1355">
        <f t="shared" si="81"/>
        <v>0</v>
      </c>
      <c r="AL390" s="1355">
        <f t="shared" si="81"/>
        <v>0</v>
      </c>
      <c r="AM390" s="1355">
        <f t="shared" si="81"/>
        <v>0</v>
      </c>
      <c r="AN390" s="1355">
        <f t="shared" si="81"/>
        <v>0</v>
      </c>
      <c r="AO390" s="1355">
        <f t="shared" si="81"/>
        <v>-2</v>
      </c>
      <c r="AP390" s="1355">
        <f t="shared" si="81"/>
        <v>0</v>
      </c>
      <c r="AQ390" s="1355">
        <f t="shared" si="81"/>
        <v>0</v>
      </c>
      <c r="AR390" s="1355">
        <f t="shared" si="81"/>
        <v>0</v>
      </c>
      <c r="AS390" s="1355">
        <f t="shared" si="81"/>
        <v>0</v>
      </c>
      <c r="AT390" s="1355">
        <f t="shared" si="81"/>
        <v>0</v>
      </c>
      <c r="AU390" s="1355">
        <f t="shared" si="81"/>
        <v>0</v>
      </c>
      <c r="AV390" s="1355">
        <f t="shared" si="81"/>
        <v>0</v>
      </c>
      <c r="AW390" s="1355">
        <f t="shared" si="81"/>
        <v>0</v>
      </c>
    </row>
    <row r="391" spans="1:49" ht="16.5" hidden="1" thickBot="1">
      <c r="A391" s="1298" t="s">
        <v>611</v>
      </c>
      <c r="B391" s="208" t="s">
        <v>612</v>
      </c>
      <c r="C391" s="1356">
        <f t="shared" si="79"/>
        <v>-1</v>
      </c>
      <c r="D391" s="1356">
        <f t="shared" si="79"/>
        <v>0</v>
      </c>
      <c r="E391" s="1356">
        <f t="shared" si="79"/>
        <v>-1</v>
      </c>
      <c r="F391" s="2093"/>
      <c r="G391" s="1197"/>
      <c r="H391" s="1197"/>
      <c r="I391" s="1197"/>
      <c r="J391" s="1197"/>
      <c r="K391" s="1197"/>
      <c r="L391" s="1353">
        <f t="shared" ref="L391:AW391" si="82">L9-L200</f>
        <v>0</v>
      </c>
      <c r="M391" s="1353">
        <f t="shared" si="82"/>
        <v>0</v>
      </c>
      <c r="N391" s="1353">
        <f t="shared" si="82"/>
        <v>0</v>
      </c>
      <c r="O391" s="1353">
        <f t="shared" si="82"/>
        <v>0</v>
      </c>
      <c r="P391" s="1353">
        <f t="shared" si="82"/>
        <v>0</v>
      </c>
      <c r="Q391" s="1353">
        <f t="shared" si="82"/>
        <v>0</v>
      </c>
      <c r="R391" s="1353">
        <f t="shared" si="82"/>
        <v>0</v>
      </c>
      <c r="S391" s="1353">
        <f t="shared" si="82"/>
        <v>0</v>
      </c>
      <c r="T391" s="1353">
        <f t="shared" si="82"/>
        <v>0</v>
      </c>
      <c r="U391" s="1353">
        <f t="shared" si="82"/>
        <v>0</v>
      </c>
      <c r="V391" s="1353">
        <f t="shared" si="82"/>
        <v>0</v>
      </c>
      <c r="W391" s="1353">
        <f t="shared" si="82"/>
        <v>0</v>
      </c>
      <c r="X391" s="1353">
        <f t="shared" si="82"/>
        <v>0</v>
      </c>
      <c r="Y391" s="1353">
        <f t="shared" si="82"/>
        <v>0</v>
      </c>
      <c r="Z391" s="1353">
        <f t="shared" si="82"/>
        <v>0</v>
      </c>
      <c r="AA391" s="1353">
        <f t="shared" si="82"/>
        <v>-1</v>
      </c>
      <c r="AB391" s="1353">
        <f t="shared" si="82"/>
        <v>0</v>
      </c>
      <c r="AC391" s="1353">
        <f t="shared" si="82"/>
        <v>0</v>
      </c>
      <c r="AD391" s="1353">
        <f t="shared" si="82"/>
        <v>0</v>
      </c>
      <c r="AE391" s="1353">
        <f t="shared" si="82"/>
        <v>0</v>
      </c>
      <c r="AF391" s="1353">
        <f t="shared" si="82"/>
        <v>0</v>
      </c>
      <c r="AG391" s="1353">
        <f t="shared" si="82"/>
        <v>0</v>
      </c>
      <c r="AH391" s="1353">
        <f t="shared" si="82"/>
        <v>0</v>
      </c>
      <c r="AI391" s="1353">
        <f t="shared" si="82"/>
        <v>0</v>
      </c>
      <c r="AJ391" s="1353">
        <f t="shared" si="82"/>
        <v>0</v>
      </c>
      <c r="AK391" s="1353">
        <f t="shared" si="82"/>
        <v>0</v>
      </c>
      <c r="AL391" s="1353">
        <f t="shared" si="82"/>
        <v>0</v>
      </c>
      <c r="AM391" s="1353">
        <f t="shared" si="82"/>
        <v>0</v>
      </c>
      <c r="AN391" s="1353">
        <f t="shared" si="82"/>
        <v>0</v>
      </c>
      <c r="AO391" s="1353">
        <f t="shared" si="82"/>
        <v>0</v>
      </c>
      <c r="AP391" s="1353">
        <f t="shared" si="82"/>
        <v>0</v>
      </c>
      <c r="AQ391" s="1353">
        <f t="shared" si="82"/>
        <v>0</v>
      </c>
      <c r="AR391" s="1353">
        <f t="shared" si="82"/>
        <v>0</v>
      </c>
      <c r="AS391" s="1353">
        <f t="shared" si="82"/>
        <v>0</v>
      </c>
      <c r="AT391" s="1353">
        <f t="shared" si="82"/>
        <v>0</v>
      </c>
      <c r="AU391" s="1353">
        <f t="shared" si="82"/>
        <v>0</v>
      </c>
      <c r="AV391" s="1353">
        <f t="shared" si="82"/>
        <v>0</v>
      </c>
      <c r="AW391" s="1353">
        <f t="shared" si="82"/>
        <v>0</v>
      </c>
    </row>
    <row r="392" spans="1:49" ht="16.5" hidden="1" thickBot="1">
      <c r="A392" s="1298" t="s">
        <v>613</v>
      </c>
      <c r="B392" s="208" t="s">
        <v>614</v>
      </c>
      <c r="C392" s="1356">
        <f t="shared" si="79"/>
        <v>-2</v>
      </c>
      <c r="D392" s="1356">
        <f t="shared" si="79"/>
        <v>0</v>
      </c>
      <c r="E392" s="1356">
        <f t="shared" si="79"/>
        <v>-2</v>
      </c>
      <c r="F392" s="2093"/>
      <c r="G392" s="1197"/>
      <c r="H392" s="1197"/>
      <c r="I392" s="1197"/>
      <c r="J392" s="1197"/>
      <c r="K392" s="1197"/>
      <c r="L392" s="1357">
        <f t="shared" ref="L392:AW392" si="83">L10-L201</f>
        <v>0</v>
      </c>
      <c r="M392" s="1357">
        <f t="shared" si="83"/>
        <v>0</v>
      </c>
      <c r="N392" s="1357">
        <f t="shared" si="83"/>
        <v>0</v>
      </c>
      <c r="O392" s="1357">
        <f t="shared" si="83"/>
        <v>0</v>
      </c>
      <c r="P392" s="1357">
        <f t="shared" si="83"/>
        <v>0</v>
      </c>
      <c r="Q392" s="1357">
        <f t="shared" si="83"/>
        <v>0</v>
      </c>
      <c r="R392" s="1357">
        <f t="shared" si="83"/>
        <v>0</v>
      </c>
      <c r="S392" s="1357">
        <f t="shared" si="83"/>
        <v>0</v>
      </c>
      <c r="T392" s="1357">
        <f t="shared" si="83"/>
        <v>0</v>
      </c>
      <c r="U392" s="1357">
        <f t="shared" si="83"/>
        <v>0</v>
      </c>
      <c r="V392" s="1357">
        <f t="shared" si="83"/>
        <v>0</v>
      </c>
      <c r="W392" s="1357">
        <f t="shared" si="83"/>
        <v>0</v>
      </c>
      <c r="X392" s="1357">
        <f t="shared" si="83"/>
        <v>0</v>
      </c>
      <c r="Y392" s="1357">
        <f t="shared" si="83"/>
        <v>0</v>
      </c>
      <c r="Z392" s="1357">
        <f t="shared" si="83"/>
        <v>0</v>
      </c>
      <c r="AA392" s="1357">
        <f t="shared" si="83"/>
        <v>-2</v>
      </c>
      <c r="AB392" s="1357">
        <f t="shared" si="83"/>
        <v>0</v>
      </c>
      <c r="AC392" s="1357">
        <f t="shared" si="83"/>
        <v>0</v>
      </c>
      <c r="AD392" s="1357">
        <f t="shared" si="83"/>
        <v>0</v>
      </c>
      <c r="AE392" s="1357">
        <f t="shared" si="83"/>
        <v>0</v>
      </c>
      <c r="AF392" s="1357">
        <f t="shared" si="83"/>
        <v>0</v>
      </c>
      <c r="AG392" s="1357">
        <f t="shared" si="83"/>
        <v>0</v>
      </c>
      <c r="AH392" s="1357">
        <f t="shared" si="83"/>
        <v>0</v>
      </c>
      <c r="AI392" s="1357">
        <f t="shared" si="83"/>
        <v>0</v>
      </c>
      <c r="AJ392" s="1357">
        <f t="shared" si="83"/>
        <v>0</v>
      </c>
      <c r="AK392" s="1357">
        <f t="shared" si="83"/>
        <v>0</v>
      </c>
      <c r="AL392" s="1357">
        <f t="shared" si="83"/>
        <v>0</v>
      </c>
      <c r="AM392" s="1357">
        <f t="shared" si="83"/>
        <v>0</v>
      </c>
      <c r="AN392" s="1357">
        <f t="shared" si="83"/>
        <v>0</v>
      </c>
      <c r="AO392" s="1357">
        <f t="shared" si="83"/>
        <v>0</v>
      </c>
      <c r="AP392" s="1357">
        <f t="shared" si="83"/>
        <v>0</v>
      </c>
      <c r="AQ392" s="1357">
        <f t="shared" si="83"/>
        <v>0</v>
      </c>
      <c r="AR392" s="1357">
        <f t="shared" si="83"/>
        <v>0</v>
      </c>
      <c r="AS392" s="1357">
        <f t="shared" si="83"/>
        <v>0</v>
      </c>
      <c r="AT392" s="1357">
        <f t="shared" si="83"/>
        <v>0</v>
      </c>
      <c r="AU392" s="1357">
        <f t="shared" si="83"/>
        <v>0</v>
      </c>
      <c r="AV392" s="1357">
        <f t="shared" si="83"/>
        <v>0</v>
      </c>
      <c r="AW392" s="1357">
        <f t="shared" si="83"/>
        <v>0</v>
      </c>
    </row>
    <row r="393" spans="1:49" s="207" customFormat="1" ht="48" hidden="1" thickBot="1">
      <c r="A393" s="1292">
        <v>2</v>
      </c>
      <c r="B393" s="210" t="s">
        <v>615</v>
      </c>
      <c r="C393" s="1356">
        <f t="shared" si="79"/>
        <v>-8</v>
      </c>
      <c r="D393" s="1356">
        <f t="shared" si="79"/>
        <v>0</v>
      </c>
      <c r="E393" s="1356">
        <f t="shared" si="79"/>
        <v>-8</v>
      </c>
      <c r="F393" s="2093"/>
      <c r="G393" s="1197"/>
      <c r="H393" s="1197"/>
      <c r="I393" s="1197"/>
      <c r="J393" s="1197"/>
      <c r="K393" s="1197"/>
      <c r="L393" s="1356">
        <f t="shared" ref="L393:AW393" si="84">L11-L202</f>
        <v>0</v>
      </c>
      <c r="M393" s="1356">
        <f t="shared" si="84"/>
        <v>0</v>
      </c>
      <c r="N393" s="1356">
        <f t="shared" si="84"/>
        <v>0</v>
      </c>
      <c r="O393" s="1356">
        <f t="shared" si="84"/>
        <v>0</v>
      </c>
      <c r="P393" s="1356">
        <f t="shared" si="84"/>
        <v>0</v>
      </c>
      <c r="Q393" s="1356">
        <f t="shared" si="84"/>
        <v>0</v>
      </c>
      <c r="R393" s="1356">
        <f t="shared" si="84"/>
        <v>0</v>
      </c>
      <c r="S393" s="1356">
        <f t="shared" si="84"/>
        <v>0</v>
      </c>
      <c r="T393" s="1356">
        <f t="shared" si="84"/>
        <v>0</v>
      </c>
      <c r="U393" s="1356">
        <f t="shared" si="84"/>
        <v>0</v>
      </c>
      <c r="V393" s="1356">
        <f t="shared" si="84"/>
        <v>0</v>
      </c>
      <c r="W393" s="1356">
        <f t="shared" si="84"/>
        <v>0</v>
      </c>
      <c r="X393" s="1356">
        <f t="shared" si="84"/>
        <v>0</v>
      </c>
      <c r="Y393" s="1356">
        <f t="shared" si="84"/>
        <v>0</v>
      </c>
      <c r="Z393" s="1356">
        <f t="shared" si="84"/>
        <v>0</v>
      </c>
      <c r="AA393" s="1356">
        <f t="shared" si="84"/>
        <v>-6</v>
      </c>
      <c r="AB393" s="1356">
        <f t="shared" si="84"/>
        <v>0</v>
      </c>
      <c r="AC393" s="1356">
        <f t="shared" si="84"/>
        <v>0</v>
      </c>
      <c r="AD393" s="1356">
        <f t="shared" si="84"/>
        <v>0</v>
      </c>
      <c r="AE393" s="1356">
        <f t="shared" si="84"/>
        <v>0</v>
      </c>
      <c r="AF393" s="1356">
        <f t="shared" si="84"/>
        <v>0</v>
      </c>
      <c r="AG393" s="1356">
        <f t="shared" si="84"/>
        <v>0</v>
      </c>
      <c r="AH393" s="1356">
        <f t="shared" si="84"/>
        <v>0</v>
      </c>
      <c r="AI393" s="1356">
        <f t="shared" si="84"/>
        <v>0</v>
      </c>
      <c r="AJ393" s="1356">
        <f t="shared" si="84"/>
        <v>0</v>
      </c>
      <c r="AK393" s="1356">
        <f t="shared" si="84"/>
        <v>0</v>
      </c>
      <c r="AL393" s="1356">
        <f t="shared" si="84"/>
        <v>0</v>
      </c>
      <c r="AM393" s="1356">
        <f t="shared" si="84"/>
        <v>0</v>
      </c>
      <c r="AN393" s="1356">
        <f t="shared" si="84"/>
        <v>0</v>
      </c>
      <c r="AO393" s="1356">
        <f t="shared" si="84"/>
        <v>-2</v>
      </c>
      <c r="AP393" s="1356">
        <f t="shared" si="84"/>
        <v>0</v>
      </c>
      <c r="AQ393" s="1356">
        <f t="shared" si="84"/>
        <v>0</v>
      </c>
      <c r="AR393" s="1356">
        <f t="shared" si="84"/>
        <v>0</v>
      </c>
      <c r="AS393" s="1356">
        <f t="shared" si="84"/>
        <v>0</v>
      </c>
      <c r="AT393" s="1356">
        <f t="shared" si="84"/>
        <v>0</v>
      </c>
      <c r="AU393" s="1356">
        <f t="shared" si="84"/>
        <v>0</v>
      </c>
      <c r="AV393" s="1356">
        <f t="shared" si="84"/>
        <v>0</v>
      </c>
      <c r="AW393" s="1356">
        <f t="shared" si="84"/>
        <v>0</v>
      </c>
    </row>
    <row r="394" spans="1:49" ht="16.5" hidden="1" thickBot="1">
      <c r="A394" s="1298" t="s">
        <v>616</v>
      </c>
      <c r="B394" s="208" t="s">
        <v>382</v>
      </c>
      <c r="C394" s="1356">
        <f t="shared" si="79"/>
        <v>-2</v>
      </c>
      <c r="D394" s="1356">
        <f t="shared" si="79"/>
        <v>0</v>
      </c>
      <c r="E394" s="1356">
        <f t="shared" si="79"/>
        <v>-2</v>
      </c>
      <c r="F394" s="2093"/>
      <c r="G394" s="1197"/>
      <c r="H394" s="1197"/>
      <c r="I394" s="1197"/>
      <c r="J394" s="1197"/>
      <c r="K394" s="1197"/>
      <c r="L394" s="1355">
        <f t="shared" ref="L394:AW394" si="85">L12-L203</f>
        <v>0</v>
      </c>
      <c r="M394" s="1355">
        <f t="shared" si="85"/>
        <v>0</v>
      </c>
      <c r="N394" s="1355">
        <f t="shared" si="85"/>
        <v>0</v>
      </c>
      <c r="O394" s="1355">
        <f t="shared" si="85"/>
        <v>0</v>
      </c>
      <c r="P394" s="1355">
        <f t="shared" si="85"/>
        <v>0</v>
      </c>
      <c r="Q394" s="1355">
        <f t="shared" si="85"/>
        <v>0</v>
      </c>
      <c r="R394" s="1355">
        <f t="shared" si="85"/>
        <v>0</v>
      </c>
      <c r="S394" s="1355">
        <f t="shared" si="85"/>
        <v>0</v>
      </c>
      <c r="T394" s="1355">
        <f t="shared" si="85"/>
        <v>0</v>
      </c>
      <c r="U394" s="1355">
        <f t="shared" si="85"/>
        <v>0</v>
      </c>
      <c r="V394" s="1355">
        <f t="shared" si="85"/>
        <v>0</v>
      </c>
      <c r="W394" s="1355">
        <f t="shared" si="85"/>
        <v>0</v>
      </c>
      <c r="X394" s="1355">
        <f t="shared" si="85"/>
        <v>0</v>
      </c>
      <c r="Y394" s="1355">
        <f t="shared" si="85"/>
        <v>0</v>
      </c>
      <c r="Z394" s="1355">
        <f t="shared" si="85"/>
        <v>0</v>
      </c>
      <c r="AA394" s="1355">
        <f t="shared" si="85"/>
        <v>0</v>
      </c>
      <c r="AB394" s="1355">
        <f t="shared" si="85"/>
        <v>0</v>
      </c>
      <c r="AC394" s="1355">
        <f t="shared" si="85"/>
        <v>0</v>
      </c>
      <c r="AD394" s="1355">
        <f t="shared" si="85"/>
        <v>0</v>
      </c>
      <c r="AE394" s="1355">
        <f t="shared" si="85"/>
        <v>0</v>
      </c>
      <c r="AF394" s="1355">
        <f t="shared" si="85"/>
        <v>0</v>
      </c>
      <c r="AG394" s="1355">
        <f t="shared" si="85"/>
        <v>0</v>
      </c>
      <c r="AH394" s="1355">
        <f t="shared" si="85"/>
        <v>0</v>
      </c>
      <c r="AI394" s="1355">
        <f t="shared" si="85"/>
        <v>0</v>
      </c>
      <c r="AJ394" s="1355">
        <f t="shared" si="85"/>
        <v>0</v>
      </c>
      <c r="AK394" s="1355">
        <f t="shared" si="85"/>
        <v>0</v>
      </c>
      <c r="AL394" s="1355">
        <f t="shared" si="85"/>
        <v>0</v>
      </c>
      <c r="AM394" s="1355">
        <f t="shared" si="85"/>
        <v>0</v>
      </c>
      <c r="AN394" s="1355">
        <f t="shared" si="85"/>
        <v>0</v>
      </c>
      <c r="AO394" s="1355">
        <f t="shared" si="85"/>
        <v>-2</v>
      </c>
      <c r="AP394" s="1355">
        <f t="shared" si="85"/>
        <v>0</v>
      </c>
      <c r="AQ394" s="1355">
        <f t="shared" si="85"/>
        <v>0</v>
      </c>
      <c r="AR394" s="1355">
        <f t="shared" si="85"/>
        <v>0</v>
      </c>
      <c r="AS394" s="1355">
        <f t="shared" si="85"/>
        <v>0</v>
      </c>
      <c r="AT394" s="1355">
        <f t="shared" si="85"/>
        <v>0</v>
      </c>
      <c r="AU394" s="1355">
        <f t="shared" si="85"/>
        <v>0</v>
      </c>
      <c r="AV394" s="1355">
        <f t="shared" si="85"/>
        <v>0</v>
      </c>
      <c r="AW394" s="1355">
        <f t="shared" si="85"/>
        <v>0</v>
      </c>
    </row>
    <row r="395" spans="1:49" ht="16.5" hidden="1" thickBot="1">
      <c r="A395" s="1298" t="s">
        <v>617</v>
      </c>
      <c r="B395" s="208" t="s">
        <v>384</v>
      </c>
      <c r="C395" s="1356">
        <f t="shared" si="79"/>
        <v>0</v>
      </c>
      <c r="D395" s="1356">
        <f t="shared" si="79"/>
        <v>0</v>
      </c>
      <c r="E395" s="1356">
        <f t="shared" si="79"/>
        <v>0</v>
      </c>
      <c r="F395" s="2093"/>
      <c r="G395" s="1197"/>
      <c r="H395" s="1197"/>
      <c r="I395" s="1197"/>
      <c r="J395" s="1197"/>
      <c r="K395" s="1197"/>
      <c r="L395" s="1353">
        <f t="shared" ref="L395:AW395" si="86">L13-L204</f>
        <v>0</v>
      </c>
      <c r="M395" s="1353">
        <f t="shared" si="86"/>
        <v>0</v>
      </c>
      <c r="N395" s="1353">
        <f t="shared" si="86"/>
        <v>0</v>
      </c>
      <c r="O395" s="1353">
        <f t="shared" si="86"/>
        <v>0</v>
      </c>
      <c r="P395" s="1353">
        <f t="shared" si="86"/>
        <v>0</v>
      </c>
      <c r="Q395" s="1353">
        <f t="shared" si="86"/>
        <v>0</v>
      </c>
      <c r="R395" s="1353">
        <f t="shared" si="86"/>
        <v>0</v>
      </c>
      <c r="S395" s="1353">
        <f t="shared" si="86"/>
        <v>0</v>
      </c>
      <c r="T395" s="1353">
        <f t="shared" si="86"/>
        <v>0</v>
      </c>
      <c r="U395" s="1353">
        <f t="shared" si="86"/>
        <v>0</v>
      </c>
      <c r="V395" s="1353">
        <f t="shared" si="86"/>
        <v>0</v>
      </c>
      <c r="W395" s="1353">
        <f t="shared" si="86"/>
        <v>0</v>
      </c>
      <c r="X395" s="1353">
        <f t="shared" si="86"/>
        <v>0</v>
      </c>
      <c r="Y395" s="1353">
        <f t="shared" si="86"/>
        <v>0</v>
      </c>
      <c r="Z395" s="1353">
        <f t="shared" si="86"/>
        <v>0</v>
      </c>
      <c r="AA395" s="1353">
        <f t="shared" si="86"/>
        <v>0</v>
      </c>
      <c r="AB395" s="1353">
        <f t="shared" si="86"/>
        <v>0</v>
      </c>
      <c r="AC395" s="1353">
        <f t="shared" si="86"/>
        <v>0</v>
      </c>
      <c r="AD395" s="1353">
        <f t="shared" si="86"/>
        <v>0</v>
      </c>
      <c r="AE395" s="1353">
        <f t="shared" si="86"/>
        <v>0</v>
      </c>
      <c r="AF395" s="1353">
        <f t="shared" si="86"/>
        <v>0</v>
      </c>
      <c r="AG395" s="1353">
        <f t="shared" si="86"/>
        <v>0</v>
      </c>
      <c r="AH395" s="1353">
        <f t="shared" si="86"/>
        <v>0</v>
      </c>
      <c r="AI395" s="1353">
        <f t="shared" si="86"/>
        <v>0</v>
      </c>
      <c r="AJ395" s="1353">
        <f t="shared" si="86"/>
        <v>0</v>
      </c>
      <c r="AK395" s="1353">
        <f t="shared" si="86"/>
        <v>0</v>
      </c>
      <c r="AL395" s="1353">
        <f t="shared" si="86"/>
        <v>0</v>
      </c>
      <c r="AM395" s="1353">
        <f t="shared" si="86"/>
        <v>0</v>
      </c>
      <c r="AN395" s="1353">
        <f t="shared" si="86"/>
        <v>0</v>
      </c>
      <c r="AO395" s="1353">
        <f t="shared" si="86"/>
        <v>0</v>
      </c>
      <c r="AP395" s="1353">
        <f t="shared" si="86"/>
        <v>0</v>
      </c>
      <c r="AQ395" s="1353">
        <f t="shared" si="86"/>
        <v>0</v>
      </c>
      <c r="AR395" s="1353">
        <f t="shared" si="86"/>
        <v>0</v>
      </c>
      <c r="AS395" s="1353">
        <f t="shared" si="86"/>
        <v>0</v>
      </c>
      <c r="AT395" s="1353">
        <f t="shared" si="86"/>
        <v>0</v>
      </c>
      <c r="AU395" s="1353">
        <f t="shared" si="86"/>
        <v>0</v>
      </c>
      <c r="AV395" s="1353">
        <f t="shared" si="86"/>
        <v>0</v>
      </c>
      <c r="AW395" s="1353">
        <f t="shared" si="86"/>
        <v>0</v>
      </c>
    </row>
    <row r="396" spans="1:49" ht="16.5" hidden="1" thickBot="1">
      <c r="A396" s="1298" t="s">
        <v>618</v>
      </c>
      <c r="B396" s="208" t="s">
        <v>386</v>
      </c>
      <c r="C396" s="1356">
        <f t="shared" si="79"/>
        <v>0</v>
      </c>
      <c r="D396" s="1356">
        <f t="shared" si="79"/>
        <v>0</v>
      </c>
      <c r="E396" s="1356">
        <f t="shared" si="79"/>
        <v>0</v>
      </c>
      <c r="F396" s="2093"/>
      <c r="G396" s="1197"/>
      <c r="H396" s="1197"/>
      <c r="I396" s="1197"/>
      <c r="J396" s="1197"/>
      <c r="K396" s="1197"/>
      <c r="L396" s="1353">
        <f t="shared" ref="L396:AW396" si="87">L14-L205</f>
        <v>0</v>
      </c>
      <c r="M396" s="1353">
        <f t="shared" si="87"/>
        <v>0</v>
      </c>
      <c r="N396" s="1353">
        <f t="shared" si="87"/>
        <v>0</v>
      </c>
      <c r="O396" s="1353">
        <f t="shared" si="87"/>
        <v>0</v>
      </c>
      <c r="P396" s="1353">
        <f t="shared" si="87"/>
        <v>0</v>
      </c>
      <c r="Q396" s="1353">
        <f t="shared" si="87"/>
        <v>0</v>
      </c>
      <c r="R396" s="1353">
        <f t="shared" si="87"/>
        <v>0</v>
      </c>
      <c r="S396" s="1353">
        <f t="shared" si="87"/>
        <v>0</v>
      </c>
      <c r="T396" s="1353">
        <f t="shared" si="87"/>
        <v>0</v>
      </c>
      <c r="U396" s="1353">
        <f t="shared" si="87"/>
        <v>0</v>
      </c>
      <c r="V396" s="1353">
        <f t="shared" si="87"/>
        <v>0</v>
      </c>
      <c r="W396" s="1353">
        <f t="shared" si="87"/>
        <v>0</v>
      </c>
      <c r="X396" s="1353">
        <f t="shared" si="87"/>
        <v>0</v>
      </c>
      <c r="Y396" s="1353">
        <f t="shared" si="87"/>
        <v>0</v>
      </c>
      <c r="Z396" s="1353">
        <f t="shared" si="87"/>
        <v>0</v>
      </c>
      <c r="AA396" s="1353">
        <f t="shared" si="87"/>
        <v>0</v>
      </c>
      <c r="AB396" s="1353">
        <f t="shared" si="87"/>
        <v>0</v>
      </c>
      <c r="AC396" s="1353">
        <f t="shared" si="87"/>
        <v>0</v>
      </c>
      <c r="AD396" s="1353">
        <f t="shared" si="87"/>
        <v>0</v>
      </c>
      <c r="AE396" s="1353">
        <f t="shared" si="87"/>
        <v>0</v>
      </c>
      <c r="AF396" s="1353">
        <f t="shared" si="87"/>
        <v>0</v>
      </c>
      <c r="AG396" s="1353">
        <f t="shared" si="87"/>
        <v>0</v>
      </c>
      <c r="AH396" s="1353">
        <f t="shared" si="87"/>
        <v>0</v>
      </c>
      <c r="AI396" s="1353">
        <f t="shared" si="87"/>
        <v>0</v>
      </c>
      <c r="AJ396" s="1353">
        <f t="shared" si="87"/>
        <v>0</v>
      </c>
      <c r="AK396" s="1353">
        <f t="shared" si="87"/>
        <v>0</v>
      </c>
      <c r="AL396" s="1353">
        <f t="shared" si="87"/>
        <v>0</v>
      </c>
      <c r="AM396" s="1353">
        <f t="shared" si="87"/>
        <v>0</v>
      </c>
      <c r="AN396" s="1353">
        <f t="shared" si="87"/>
        <v>0</v>
      </c>
      <c r="AO396" s="1353">
        <f t="shared" si="87"/>
        <v>0</v>
      </c>
      <c r="AP396" s="1353">
        <f t="shared" si="87"/>
        <v>0</v>
      </c>
      <c r="AQ396" s="1353">
        <f t="shared" si="87"/>
        <v>0</v>
      </c>
      <c r="AR396" s="1353">
        <f t="shared" si="87"/>
        <v>0</v>
      </c>
      <c r="AS396" s="1353">
        <f t="shared" si="87"/>
        <v>0</v>
      </c>
      <c r="AT396" s="1353">
        <f t="shared" si="87"/>
        <v>0</v>
      </c>
      <c r="AU396" s="1353">
        <f t="shared" si="87"/>
        <v>0</v>
      </c>
      <c r="AV396" s="1353">
        <f t="shared" si="87"/>
        <v>0</v>
      </c>
      <c r="AW396" s="1353">
        <f t="shared" si="87"/>
        <v>0</v>
      </c>
    </row>
    <row r="397" spans="1:49" ht="16.5" hidden="1" thickBot="1">
      <c r="A397" s="1298" t="s">
        <v>619</v>
      </c>
      <c r="B397" s="208" t="s">
        <v>620</v>
      </c>
      <c r="C397" s="1356">
        <f t="shared" si="79"/>
        <v>-4</v>
      </c>
      <c r="D397" s="1356">
        <f t="shared" si="79"/>
        <v>0</v>
      </c>
      <c r="E397" s="1356">
        <f t="shared" si="79"/>
        <v>-4</v>
      </c>
      <c r="F397" s="2093"/>
      <c r="G397" s="1197"/>
      <c r="H397" s="1197"/>
      <c r="I397" s="1197"/>
      <c r="J397" s="1197"/>
      <c r="K397" s="1197"/>
      <c r="L397" s="1353">
        <f t="shared" ref="L397:AW397" si="88">L15-L206</f>
        <v>0</v>
      </c>
      <c r="M397" s="1353">
        <f t="shared" si="88"/>
        <v>0</v>
      </c>
      <c r="N397" s="1353">
        <f t="shared" si="88"/>
        <v>0</v>
      </c>
      <c r="O397" s="1353">
        <f t="shared" si="88"/>
        <v>0</v>
      </c>
      <c r="P397" s="1353">
        <f t="shared" si="88"/>
        <v>0</v>
      </c>
      <c r="Q397" s="1353">
        <f t="shared" si="88"/>
        <v>0</v>
      </c>
      <c r="R397" s="1353">
        <f t="shared" si="88"/>
        <v>0</v>
      </c>
      <c r="S397" s="1353">
        <f t="shared" si="88"/>
        <v>0</v>
      </c>
      <c r="T397" s="1353">
        <f t="shared" si="88"/>
        <v>0</v>
      </c>
      <c r="U397" s="1353">
        <f t="shared" si="88"/>
        <v>0</v>
      </c>
      <c r="V397" s="1353">
        <f t="shared" si="88"/>
        <v>0</v>
      </c>
      <c r="W397" s="1353">
        <f t="shared" si="88"/>
        <v>0</v>
      </c>
      <c r="X397" s="1353">
        <f t="shared" si="88"/>
        <v>0</v>
      </c>
      <c r="Y397" s="1353">
        <f t="shared" si="88"/>
        <v>0</v>
      </c>
      <c r="Z397" s="1353">
        <f t="shared" si="88"/>
        <v>0</v>
      </c>
      <c r="AA397" s="1353">
        <f t="shared" si="88"/>
        <v>-4</v>
      </c>
      <c r="AB397" s="1353">
        <f t="shared" si="88"/>
        <v>0</v>
      </c>
      <c r="AC397" s="1353">
        <f t="shared" si="88"/>
        <v>0</v>
      </c>
      <c r="AD397" s="1353">
        <f t="shared" si="88"/>
        <v>0</v>
      </c>
      <c r="AE397" s="1353">
        <f t="shared" si="88"/>
        <v>0</v>
      </c>
      <c r="AF397" s="1353">
        <f t="shared" si="88"/>
        <v>0</v>
      </c>
      <c r="AG397" s="1353">
        <f t="shared" si="88"/>
        <v>0</v>
      </c>
      <c r="AH397" s="1353">
        <f t="shared" si="88"/>
        <v>0</v>
      </c>
      <c r="AI397" s="1353">
        <f t="shared" si="88"/>
        <v>0</v>
      </c>
      <c r="AJ397" s="1353">
        <f t="shared" si="88"/>
        <v>0</v>
      </c>
      <c r="AK397" s="1353">
        <f t="shared" si="88"/>
        <v>0</v>
      </c>
      <c r="AL397" s="1353">
        <f t="shared" si="88"/>
        <v>0</v>
      </c>
      <c r="AM397" s="1353">
        <f t="shared" si="88"/>
        <v>0</v>
      </c>
      <c r="AN397" s="1353">
        <f t="shared" si="88"/>
        <v>0</v>
      </c>
      <c r="AO397" s="1353">
        <f t="shared" si="88"/>
        <v>0</v>
      </c>
      <c r="AP397" s="1353">
        <f t="shared" si="88"/>
        <v>0</v>
      </c>
      <c r="AQ397" s="1353">
        <f t="shared" si="88"/>
        <v>0</v>
      </c>
      <c r="AR397" s="1353">
        <f t="shared" si="88"/>
        <v>0</v>
      </c>
      <c r="AS397" s="1353">
        <f t="shared" si="88"/>
        <v>0</v>
      </c>
      <c r="AT397" s="1353">
        <f t="shared" si="88"/>
        <v>0</v>
      </c>
      <c r="AU397" s="1353">
        <f t="shared" si="88"/>
        <v>0</v>
      </c>
      <c r="AV397" s="1353">
        <f t="shared" si="88"/>
        <v>0</v>
      </c>
      <c r="AW397" s="1353">
        <f t="shared" si="88"/>
        <v>0</v>
      </c>
    </row>
    <row r="398" spans="1:49" ht="16.5" hidden="1" thickBot="1">
      <c r="A398" s="1298" t="s">
        <v>621</v>
      </c>
      <c r="B398" s="208" t="s">
        <v>390</v>
      </c>
      <c r="C398" s="1356">
        <f t="shared" si="79"/>
        <v>0</v>
      </c>
      <c r="D398" s="1356">
        <f t="shared" si="79"/>
        <v>0</v>
      </c>
      <c r="E398" s="1356">
        <f t="shared" si="79"/>
        <v>0</v>
      </c>
      <c r="F398" s="2093"/>
      <c r="G398" s="1197"/>
      <c r="H398" s="1197"/>
      <c r="I398" s="1197"/>
      <c r="J398" s="1197"/>
      <c r="K398" s="1197"/>
      <c r="L398" s="1353">
        <f t="shared" ref="L398:AW398" si="89">L16-L207</f>
        <v>0</v>
      </c>
      <c r="M398" s="1353">
        <f t="shared" si="89"/>
        <v>0</v>
      </c>
      <c r="N398" s="1353">
        <f t="shared" si="89"/>
        <v>0</v>
      </c>
      <c r="O398" s="1353">
        <f t="shared" si="89"/>
        <v>0</v>
      </c>
      <c r="P398" s="1353">
        <f t="shared" si="89"/>
        <v>0</v>
      </c>
      <c r="Q398" s="1353">
        <f t="shared" si="89"/>
        <v>0</v>
      </c>
      <c r="R398" s="1353">
        <f t="shared" si="89"/>
        <v>0</v>
      </c>
      <c r="S398" s="1353">
        <f t="shared" si="89"/>
        <v>0</v>
      </c>
      <c r="T398" s="1353">
        <f t="shared" si="89"/>
        <v>0</v>
      </c>
      <c r="U398" s="1353">
        <f t="shared" si="89"/>
        <v>0</v>
      </c>
      <c r="V398" s="1353">
        <f t="shared" si="89"/>
        <v>0</v>
      </c>
      <c r="W398" s="1353">
        <f t="shared" si="89"/>
        <v>0</v>
      </c>
      <c r="X398" s="1353">
        <f t="shared" si="89"/>
        <v>0</v>
      </c>
      <c r="Y398" s="1353">
        <f t="shared" si="89"/>
        <v>0</v>
      </c>
      <c r="Z398" s="1353">
        <f t="shared" si="89"/>
        <v>0</v>
      </c>
      <c r="AA398" s="1353">
        <f t="shared" si="89"/>
        <v>0</v>
      </c>
      <c r="AB398" s="1353">
        <f t="shared" si="89"/>
        <v>0</v>
      </c>
      <c r="AC398" s="1353">
        <f t="shared" si="89"/>
        <v>0</v>
      </c>
      <c r="AD398" s="1353">
        <f t="shared" si="89"/>
        <v>0</v>
      </c>
      <c r="AE398" s="1353">
        <f t="shared" si="89"/>
        <v>0</v>
      </c>
      <c r="AF398" s="1353">
        <f t="shared" si="89"/>
        <v>0</v>
      </c>
      <c r="AG398" s="1353">
        <f t="shared" si="89"/>
        <v>0</v>
      </c>
      <c r="AH398" s="1353">
        <f t="shared" si="89"/>
        <v>0</v>
      </c>
      <c r="AI398" s="1353">
        <f t="shared" si="89"/>
        <v>0</v>
      </c>
      <c r="AJ398" s="1353">
        <f t="shared" si="89"/>
        <v>0</v>
      </c>
      <c r="AK398" s="1353">
        <f t="shared" si="89"/>
        <v>0</v>
      </c>
      <c r="AL398" s="1353">
        <f t="shared" si="89"/>
        <v>0</v>
      </c>
      <c r="AM398" s="1353">
        <f t="shared" si="89"/>
        <v>0</v>
      </c>
      <c r="AN398" s="1353">
        <f t="shared" si="89"/>
        <v>0</v>
      </c>
      <c r="AO398" s="1353">
        <f t="shared" si="89"/>
        <v>0</v>
      </c>
      <c r="AP398" s="1353">
        <f t="shared" si="89"/>
        <v>0</v>
      </c>
      <c r="AQ398" s="1353">
        <f t="shared" si="89"/>
        <v>0</v>
      </c>
      <c r="AR398" s="1353">
        <f t="shared" si="89"/>
        <v>0</v>
      </c>
      <c r="AS398" s="1353">
        <f t="shared" si="89"/>
        <v>0</v>
      </c>
      <c r="AT398" s="1353">
        <f t="shared" si="89"/>
        <v>0</v>
      </c>
      <c r="AU398" s="1353">
        <f t="shared" si="89"/>
        <v>0</v>
      </c>
      <c r="AV398" s="1353">
        <f t="shared" si="89"/>
        <v>0</v>
      </c>
      <c r="AW398" s="1353">
        <f t="shared" si="89"/>
        <v>0</v>
      </c>
    </row>
    <row r="399" spans="1:49" ht="16.5" hidden="1" thickBot="1">
      <c r="A399" s="1298" t="s">
        <v>622</v>
      </c>
      <c r="B399" s="208" t="s">
        <v>623</v>
      </c>
      <c r="C399" s="1356">
        <f t="shared" si="79"/>
        <v>-2</v>
      </c>
      <c r="D399" s="1356">
        <f t="shared" si="79"/>
        <v>0</v>
      </c>
      <c r="E399" s="1356">
        <f t="shared" si="79"/>
        <v>-2</v>
      </c>
      <c r="F399" s="2093"/>
      <c r="G399" s="1197"/>
      <c r="H399" s="1197"/>
      <c r="I399" s="1197"/>
      <c r="J399" s="1197"/>
      <c r="K399" s="1197"/>
      <c r="L399" s="1353">
        <f t="shared" ref="L399:AW399" si="90">L17-L208</f>
        <v>0</v>
      </c>
      <c r="M399" s="1353">
        <f t="shared" si="90"/>
        <v>0</v>
      </c>
      <c r="N399" s="1353">
        <f t="shared" si="90"/>
        <v>0</v>
      </c>
      <c r="O399" s="1353">
        <f t="shared" si="90"/>
        <v>0</v>
      </c>
      <c r="P399" s="1353">
        <f t="shared" si="90"/>
        <v>0</v>
      </c>
      <c r="Q399" s="1353">
        <f t="shared" si="90"/>
        <v>0</v>
      </c>
      <c r="R399" s="1353">
        <f t="shared" si="90"/>
        <v>0</v>
      </c>
      <c r="S399" s="1353">
        <f t="shared" si="90"/>
        <v>0</v>
      </c>
      <c r="T399" s="1353">
        <f t="shared" si="90"/>
        <v>0</v>
      </c>
      <c r="U399" s="1353">
        <f t="shared" si="90"/>
        <v>0</v>
      </c>
      <c r="V399" s="1353">
        <f t="shared" si="90"/>
        <v>0</v>
      </c>
      <c r="W399" s="1353">
        <f t="shared" si="90"/>
        <v>0</v>
      </c>
      <c r="X399" s="1353">
        <f t="shared" si="90"/>
        <v>0</v>
      </c>
      <c r="Y399" s="1353">
        <f t="shared" si="90"/>
        <v>0</v>
      </c>
      <c r="Z399" s="1353">
        <f t="shared" si="90"/>
        <v>0</v>
      </c>
      <c r="AA399" s="1353">
        <f t="shared" si="90"/>
        <v>-2</v>
      </c>
      <c r="AB399" s="1353">
        <f t="shared" si="90"/>
        <v>0</v>
      </c>
      <c r="AC399" s="1353">
        <f t="shared" si="90"/>
        <v>0</v>
      </c>
      <c r="AD399" s="1353">
        <f t="shared" si="90"/>
        <v>0</v>
      </c>
      <c r="AE399" s="1353">
        <f t="shared" si="90"/>
        <v>0</v>
      </c>
      <c r="AF399" s="1353">
        <f t="shared" si="90"/>
        <v>0</v>
      </c>
      <c r="AG399" s="1353">
        <f t="shared" si="90"/>
        <v>0</v>
      </c>
      <c r="AH399" s="1353">
        <f t="shared" si="90"/>
        <v>0</v>
      </c>
      <c r="AI399" s="1353">
        <f t="shared" si="90"/>
        <v>0</v>
      </c>
      <c r="AJ399" s="1353">
        <f t="shared" si="90"/>
        <v>0</v>
      </c>
      <c r="AK399" s="1353">
        <f t="shared" si="90"/>
        <v>0</v>
      </c>
      <c r="AL399" s="1353">
        <f t="shared" si="90"/>
        <v>0</v>
      </c>
      <c r="AM399" s="1353">
        <f t="shared" si="90"/>
        <v>0</v>
      </c>
      <c r="AN399" s="1353">
        <f t="shared" si="90"/>
        <v>0</v>
      </c>
      <c r="AO399" s="1353">
        <f t="shared" si="90"/>
        <v>0</v>
      </c>
      <c r="AP399" s="1353">
        <f t="shared" si="90"/>
        <v>0</v>
      </c>
      <c r="AQ399" s="1353">
        <f t="shared" si="90"/>
        <v>0</v>
      </c>
      <c r="AR399" s="1353">
        <f t="shared" si="90"/>
        <v>0</v>
      </c>
      <c r="AS399" s="1353">
        <f t="shared" si="90"/>
        <v>0</v>
      </c>
      <c r="AT399" s="1353">
        <f t="shared" si="90"/>
        <v>0</v>
      </c>
      <c r="AU399" s="1353">
        <f t="shared" si="90"/>
        <v>0</v>
      </c>
      <c r="AV399" s="1353">
        <f t="shared" si="90"/>
        <v>0</v>
      </c>
      <c r="AW399" s="1353">
        <f t="shared" si="90"/>
        <v>0</v>
      </c>
    </row>
    <row r="400" spans="1:49" ht="16.5" hidden="1" thickBot="1">
      <c r="A400" s="1299" t="s">
        <v>624</v>
      </c>
      <c r="B400" s="211" t="s">
        <v>394</v>
      </c>
      <c r="C400" s="1356">
        <f t="shared" si="79"/>
        <v>0</v>
      </c>
      <c r="D400" s="1356">
        <f t="shared" si="79"/>
        <v>0</v>
      </c>
      <c r="E400" s="1356">
        <f t="shared" si="79"/>
        <v>0</v>
      </c>
      <c r="F400" s="2093"/>
      <c r="G400" s="1197"/>
      <c r="H400" s="1197"/>
      <c r="I400" s="1197"/>
      <c r="J400" s="1197"/>
      <c r="K400" s="1197"/>
      <c r="L400" s="1353">
        <f t="shared" ref="L400:AW400" si="91">L18-L209</f>
        <v>0</v>
      </c>
      <c r="M400" s="1353">
        <f t="shared" si="91"/>
        <v>0</v>
      </c>
      <c r="N400" s="1353">
        <f t="shared" si="91"/>
        <v>0</v>
      </c>
      <c r="O400" s="1353">
        <f t="shared" si="91"/>
        <v>0</v>
      </c>
      <c r="P400" s="1353">
        <f t="shared" si="91"/>
        <v>0</v>
      </c>
      <c r="Q400" s="1353">
        <f t="shared" si="91"/>
        <v>0</v>
      </c>
      <c r="R400" s="1353">
        <f t="shared" si="91"/>
        <v>0</v>
      </c>
      <c r="S400" s="1353">
        <f t="shared" si="91"/>
        <v>0</v>
      </c>
      <c r="T400" s="1353">
        <f t="shared" si="91"/>
        <v>0</v>
      </c>
      <c r="U400" s="1353">
        <f t="shared" si="91"/>
        <v>0</v>
      </c>
      <c r="V400" s="1353">
        <f t="shared" si="91"/>
        <v>0</v>
      </c>
      <c r="W400" s="1353">
        <f t="shared" si="91"/>
        <v>0</v>
      </c>
      <c r="X400" s="1353">
        <f t="shared" si="91"/>
        <v>0</v>
      </c>
      <c r="Y400" s="1353">
        <f t="shared" si="91"/>
        <v>0</v>
      </c>
      <c r="Z400" s="1353">
        <f t="shared" si="91"/>
        <v>0</v>
      </c>
      <c r="AA400" s="1353">
        <f t="shared" si="91"/>
        <v>0</v>
      </c>
      <c r="AB400" s="1353">
        <f t="shared" si="91"/>
        <v>0</v>
      </c>
      <c r="AC400" s="1353">
        <f t="shared" si="91"/>
        <v>0</v>
      </c>
      <c r="AD400" s="1353">
        <f t="shared" si="91"/>
        <v>0</v>
      </c>
      <c r="AE400" s="1353">
        <f t="shared" si="91"/>
        <v>0</v>
      </c>
      <c r="AF400" s="1353">
        <f t="shared" si="91"/>
        <v>0</v>
      </c>
      <c r="AG400" s="1353">
        <f t="shared" si="91"/>
        <v>0</v>
      </c>
      <c r="AH400" s="1353">
        <f t="shared" si="91"/>
        <v>0</v>
      </c>
      <c r="AI400" s="1353">
        <f t="shared" si="91"/>
        <v>0</v>
      </c>
      <c r="AJ400" s="1353">
        <f t="shared" si="91"/>
        <v>0</v>
      </c>
      <c r="AK400" s="1353">
        <f t="shared" si="91"/>
        <v>0</v>
      </c>
      <c r="AL400" s="1353">
        <f t="shared" si="91"/>
        <v>0</v>
      </c>
      <c r="AM400" s="1353">
        <f t="shared" si="91"/>
        <v>0</v>
      </c>
      <c r="AN400" s="1353">
        <f t="shared" si="91"/>
        <v>0</v>
      </c>
      <c r="AO400" s="1353">
        <f t="shared" si="91"/>
        <v>0</v>
      </c>
      <c r="AP400" s="1353">
        <f t="shared" si="91"/>
        <v>0</v>
      </c>
      <c r="AQ400" s="1353">
        <f t="shared" si="91"/>
        <v>0</v>
      </c>
      <c r="AR400" s="1353">
        <f t="shared" si="91"/>
        <v>0</v>
      </c>
      <c r="AS400" s="1353">
        <f t="shared" si="91"/>
        <v>0</v>
      </c>
      <c r="AT400" s="1353">
        <f t="shared" si="91"/>
        <v>0</v>
      </c>
      <c r="AU400" s="1353">
        <f t="shared" si="91"/>
        <v>0</v>
      </c>
      <c r="AV400" s="1353">
        <f t="shared" si="91"/>
        <v>0</v>
      </c>
      <c r="AW400" s="1353">
        <f t="shared" si="91"/>
        <v>0</v>
      </c>
    </row>
    <row r="401" spans="1:49" ht="16.5" hidden="1" thickBot="1">
      <c r="A401" s="1298" t="s">
        <v>625</v>
      </c>
      <c r="B401" s="208" t="s">
        <v>1083</v>
      </c>
      <c r="C401" s="1356">
        <f t="shared" si="79"/>
        <v>0</v>
      </c>
      <c r="D401" s="1356">
        <f t="shared" si="79"/>
        <v>0</v>
      </c>
      <c r="E401" s="1356">
        <f t="shared" si="79"/>
        <v>0</v>
      </c>
      <c r="F401" s="2093"/>
      <c r="G401" s="1197"/>
      <c r="H401" s="1197"/>
      <c r="I401" s="1197"/>
      <c r="J401" s="1197"/>
      <c r="K401" s="1197"/>
      <c r="L401" s="1353">
        <f t="shared" ref="L401:AW401" si="92">L19-L210</f>
        <v>0</v>
      </c>
      <c r="M401" s="1353">
        <f t="shared" si="92"/>
        <v>0</v>
      </c>
      <c r="N401" s="1353">
        <f t="shared" si="92"/>
        <v>0</v>
      </c>
      <c r="O401" s="1353">
        <f t="shared" si="92"/>
        <v>0</v>
      </c>
      <c r="P401" s="1353">
        <f t="shared" si="92"/>
        <v>0</v>
      </c>
      <c r="Q401" s="1353">
        <f t="shared" si="92"/>
        <v>0</v>
      </c>
      <c r="R401" s="1353">
        <f t="shared" si="92"/>
        <v>0</v>
      </c>
      <c r="S401" s="1353">
        <f t="shared" si="92"/>
        <v>0</v>
      </c>
      <c r="T401" s="1353">
        <f t="shared" si="92"/>
        <v>0</v>
      </c>
      <c r="U401" s="1353">
        <f t="shared" si="92"/>
        <v>0</v>
      </c>
      <c r="V401" s="1353">
        <f t="shared" si="92"/>
        <v>0</v>
      </c>
      <c r="W401" s="1353">
        <f t="shared" si="92"/>
        <v>0</v>
      </c>
      <c r="X401" s="1353">
        <f t="shared" si="92"/>
        <v>0</v>
      </c>
      <c r="Y401" s="1353">
        <f t="shared" si="92"/>
        <v>0</v>
      </c>
      <c r="Z401" s="1353">
        <f t="shared" si="92"/>
        <v>0</v>
      </c>
      <c r="AA401" s="1353">
        <f t="shared" si="92"/>
        <v>0</v>
      </c>
      <c r="AB401" s="1353">
        <f t="shared" si="92"/>
        <v>0</v>
      </c>
      <c r="AC401" s="1353">
        <f t="shared" si="92"/>
        <v>0</v>
      </c>
      <c r="AD401" s="1353">
        <f t="shared" si="92"/>
        <v>0</v>
      </c>
      <c r="AE401" s="1353">
        <f t="shared" si="92"/>
        <v>0</v>
      </c>
      <c r="AF401" s="1353">
        <f t="shared" si="92"/>
        <v>0</v>
      </c>
      <c r="AG401" s="1353">
        <f t="shared" si="92"/>
        <v>0</v>
      </c>
      <c r="AH401" s="1353">
        <f t="shared" si="92"/>
        <v>0</v>
      </c>
      <c r="AI401" s="1353">
        <f t="shared" si="92"/>
        <v>0</v>
      </c>
      <c r="AJ401" s="1353">
        <f t="shared" si="92"/>
        <v>0</v>
      </c>
      <c r="AK401" s="1353">
        <f t="shared" si="92"/>
        <v>0</v>
      </c>
      <c r="AL401" s="1353">
        <f t="shared" si="92"/>
        <v>0</v>
      </c>
      <c r="AM401" s="1353">
        <f t="shared" si="92"/>
        <v>0</v>
      </c>
      <c r="AN401" s="1353">
        <f t="shared" si="92"/>
        <v>0</v>
      </c>
      <c r="AO401" s="1353">
        <f t="shared" si="92"/>
        <v>0</v>
      </c>
      <c r="AP401" s="1353">
        <f t="shared" si="92"/>
        <v>0</v>
      </c>
      <c r="AQ401" s="1353">
        <f t="shared" si="92"/>
        <v>0</v>
      </c>
      <c r="AR401" s="1353">
        <f t="shared" si="92"/>
        <v>0</v>
      </c>
      <c r="AS401" s="1353">
        <f t="shared" si="92"/>
        <v>0</v>
      </c>
      <c r="AT401" s="1353">
        <f t="shared" si="92"/>
        <v>0</v>
      </c>
      <c r="AU401" s="1353">
        <f t="shared" si="92"/>
        <v>0</v>
      </c>
      <c r="AV401" s="1353">
        <f t="shared" si="92"/>
        <v>0</v>
      </c>
      <c r="AW401" s="1353">
        <f t="shared" si="92"/>
        <v>0</v>
      </c>
    </row>
    <row r="402" spans="1:49" ht="16.5" hidden="1" thickBot="1">
      <c r="A402" s="1298" t="s">
        <v>626</v>
      </c>
      <c r="B402" s="208" t="s">
        <v>1084</v>
      </c>
      <c r="C402" s="1356">
        <f t="shared" si="79"/>
        <v>0</v>
      </c>
      <c r="D402" s="1356">
        <f t="shared" si="79"/>
        <v>0</v>
      </c>
      <c r="E402" s="1356">
        <f t="shared" si="79"/>
        <v>0</v>
      </c>
      <c r="F402" s="2093"/>
      <c r="G402" s="1197"/>
      <c r="H402" s="1197"/>
      <c r="I402" s="1197"/>
      <c r="J402" s="1197"/>
      <c r="K402" s="1197"/>
      <c r="L402" s="1353">
        <f t="shared" ref="L402:AW402" si="93">L20-L211</f>
        <v>0</v>
      </c>
      <c r="M402" s="1353">
        <f t="shared" si="93"/>
        <v>0</v>
      </c>
      <c r="N402" s="1353">
        <f t="shared" si="93"/>
        <v>0</v>
      </c>
      <c r="O402" s="1353">
        <f t="shared" si="93"/>
        <v>0</v>
      </c>
      <c r="P402" s="1353">
        <f t="shared" si="93"/>
        <v>0</v>
      </c>
      <c r="Q402" s="1353">
        <f t="shared" si="93"/>
        <v>0</v>
      </c>
      <c r="R402" s="1353">
        <f t="shared" si="93"/>
        <v>0</v>
      </c>
      <c r="S402" s="1353">
        <f t="shared" si="93"/>
        <v>0</v>
      </c>
      <c r="T402" s="1353">
        <f t="shared" si="93"/>
        <v>0</v>
      </c>
      <c r="U402" s="1353">
        <f t="shared" si="93"/>
        <v>0</v>
      </c>
      <c r="V402" s="1353">
        <f t="shared" si="93"/>
        <v>0</v>
      </c>
      <c r="W402" s="1353">
        <f t="shared" si="93"/>
        <v>0</v>
      </c>
      <c r="X402" s="1353">
        <f t="shared" si="93"/>
        <v>0</v>
      </c>
      <c r="Y402" s="1353">
        <f t="shared" si="93"/>
        <v>0</v>
      </c>
      <c r="Z402" s="1353">
        <f t="shared" si="93"/>
        <v>0</v>
      </c>
      <c r="AA402" s="1353">
        <f t="shared" si="93"/>
        <v>0</v>
      </c>
      <c r="AB402" s="1353">
        <f t="shared" si="93"/>
        <v>0</v>
      </c>
      <c r="AC402" s="1353">
        <f t="shared" si="93"/>
        <v>0</v>
      </c>
      <c r="AD402" s="1353">
        <f t="shared" si="93"/>
        <v>0</v>
      </c>
      <c r="AE402" s="1353">
        <f t="shared" si="93"/>
        <v>0</v>
      </c>
      <c r="AF402" s="1353">
        <f t="shared" si="93"/>
        <v>0</v>
      </c>
      <c r="AG402" s="1353">
        <f t="shared" si="93"/>
        <v>0</v>
      </c>
      <c r="AH402" s="1353">
        <f t="shared" si="93"/>
        <v>0</v>
      </c>
      <c r="AI402" s="1353">
        <f t="shared" si="93"/>
        <v>0</v>
      </c>
      <c r="AJ402" s="1353">
        <f t="shared" si="93"/>
        <v>0</v>
      </c>
      <c r="AK402" s="1353">
        <f t="shared" si="93"/>
        <v>0</v>
      </c>
      <c r="AL402" s="1353">
        <f t="shared" si="93"/>
        <v>0</v>
      </c>
      <c r="AM402" s="1353">
        <f t="shared" si="93"/>
        <v>0</v>
      </c>
      <c r="AN402" s="1353">
        <f t="shared" si="93"/>
        <v>0</v>
      </c>
      <c r="AO402" s="1353">
        <f t="shared" si="93"/>
        <v>0</v>
      </c>
      <c r="AP402" s="1353">
        <f t="shared" si="93"/>
        <v>0</v>
      </c>
      <c r="AQ402" s="1353">
        <f t="shared" si="93"/>
        <v>0</v>
      </c>
      <c r="AR402" s="1353">
        <f t="shared" si="93"/>
        <v>0</v>
      </c>
      <c r="AS402" s="1353">
        <f t="shared" si="93"/>
        <v>0</v>
      </c>
      <c r="AT402" s="1353">
        <f t="shared" si="93"/>
        <v>0</v>
      </c>
      <c r="AU402" s="1353">
        <f t="shared" si="93"/>
        <v>0</v>
      </c>
      <c r="AV402" s="1353">
        <f t="shared" si="93"/>
        <v>0</v>
      </c>
      <c r="AW402" s="1353">
        <f t="shared" si="93"/>
        <v>0</v>
      </c>
    </row>
    <row r="403" spans="1:49" ht="16.5" hidden="1" customHeight="1" thickBot="1">
      <c r="A403" s="1298" t="s">
        <v>627</v>
      </c>
      <c r="B403" s="208" t="s">
        <v>628</v>
      </c>
      <c r="C403" s="1356">
        <f t="shared" si="79"/>
        <v>0</v>
      </c>
      <c r="D403" s="1356">
        <f t="shared" si="79"/>
        <v>0</v>
      </c>
      <c r="E403" s="1356">
        <f t="shared" si="79"/>
        <v>0</v>
      </c>
      <c r="F403" s="2093"/>
      <c r="G403" s="1197"/>
      <c r="H403" s="1197"/>
      <c r="I403" s="1197"/>
      <c r="J403" s="1197"/>
      <c r="K403" s="1197"/>
      <c r="L403" s="1353">
        <f t="shared" ref="L403:AW403" si="94">L21-L212</f>
        <v>0</v>
      </c>
      <c r="M403" s="1353">
        <f t="shared" si="94"/>
        <v>0</v>
      </c>
      <c r="N403" s="1353">
        <f t="shared" si="94"/>
        <v>0</v>
      </c>
      <c r="O403" s="1353">
        <f t="shared" si="94"/>
        <v>0</v>
      </c>
      <c r="P403" s="1353">
        <f t="shared" si="94"/>
        <v>0</v>
      </c>
      <c r="Q403" s="1353">
        <f t="shared" si="94"/>
        <v>0</v>
      </c>
      <c r="R403" s="1353">
        <f t="shared" si="94"/>
        <v>0</v>
      </c>
      <c r="S403" s="1353">
        <f t="shared" si="94"/>
        <v>0</v>
      </c>
      <c r="T403" s="1353">
        <f t="shared" si="94"/>
        <v>0</v>
      </c>
      <c r="U403" s="1353">
        <f t="shared" si="94"/>
        <v>0</v>
      </c>
      <c r="V403" s="1353">
        <f t="shared" si="94"/>
        <v>0</v>
      </c>
      <c r="W403" s="1353">
        <f t="shared" si="94"/>
        <v>0</v>
      </c>
      <c r="X403" s="1353">
        <f t="shared" si="94"/>
        <v>0</v>
      </c>
      <c r="Y403" s="1353">
        <f t="shared" si="94"/>
        <v>0</v>
      </c>
      <c r="Z403" s="1353">
        <f t="shared" si="94"/>
        <v>0</v>
      </c>
      <c r="AA403" s="1353">
        <f t="shared" si="94"/>
        <v>0</v>
      </c>
      <c r="AB403" s="1353">
        <f t="shared" si="94"/>
        <v>0</v>
      </c>
      <c r="AC403" s="1353">
        <f t="shared" si="94"/>
        <v>0</v>
      </c>
      <c r="AD403" s="1353">
        <f t="shared" si="94"/>
        <v>0</v>
      </c>
      <c r="AE403" s="1353">
        <f t="shared" si="94"/>
        <v>0</v>
      </c>
      <c r="AF403" s="1353">
        <f t="shared" si="94"/>
        <v>0</v>
      </c>
      <c r="AG403" s="1353">
        <f t="shared" si="94"/>
        <v>0</v>
      </c>
      <c r="AH403" s="1353">
        <f t="shared" si="94"/>
        <v>0</v>
      </c>
      <c r="AI403" s="1353">
        <f t="shared" si="94"/>
        <v>0</v>
      </c>
      <c r="AJ403" s="1353">
        <f t="shared" si="94"/>
        <v>0</v>
      </c>
      <c r="AK403" s="1353">
        <f t="shared" si="94"/>
        <v>0</v>
      </c>
      <c r="AL403" s="1353">
        <f t="shared" si="94"/>
        <v>0</v>
      </c>
      <c r="AM403" s="1353">
        <f t="shared" si="94"/>
        <v>0</v>
      </c>
      <c r="AN403" s="1353">
        <f t="shared" si="94"/>
        <v>0</v>
      </c>
      <c r="AO403" s="1353">
        <f t="shared" si="94"/>
        <v>0</v>
      </c>
      <c r="AP403" s="1353">
        <f t="shared" si="94"/>
        <v>0</v>
      </c>
      <c r="AQ403" s="1353">
        <f t="shared" si="94"/>
        <v>0</v>
      </c>
      <c r="AR403" s="1353">
        <f t="shared" si="94"/>
        <v>0</v>
      </c>
      <c r="AS403" s="1353">
        <f t="shared" si="94"/>
        <v>0</v>
      </c>
      <c r="AT403" s="1353">
        <f t="shared" si="94"/>
        <v>0</v>
      </c>
      <c r="AU403" s="1353">
        <f t="shared" si="94"/>
        <v>0</v>
      </c>
      <c r="AV403" s="1353">
        <f t="shared" si="94"/>
        <v>0</v>
      </c>
      <c r="AW403" s="1353">
        <f t="shared" si="94"/>
        <v>0</v>
      </c>
    </row>
    <row r="404" spans="1:49" ht="16.5" hidden="1" thickBot="1">
      <c r="A404" s="1298" t="s">
        <v>629</v>
      </c>
      <c r="B404" s="208" t="s">
        <v>630</v>
      </c>
      <c r="C404" s="1356">
        <f t="shared" si="79"/>
        <v>0</v>
      </c>
      <c r="D404" s="1356">
        <f t="shared" si="79"/>
        <v>0</v>
      </c>
      <c r="E404" s="1356">
        <f t="shared" si="79"/>
        <v>0</v>
      </c>
      <c r="F404" s="2093"/>
      <c r="G404" s="1197"/>
      <c r="H404" s="1197"/>
      <c r="I404" s="1197"/>
      <c r="J404" s="1197"/>
      <c r="K404" s="1197"/>
      <c r="L404" s="1353">
        <f t="shared" ref="L404:AW404" si="95">L22-L213</f>
        <v>0</v>
      </c>
      <c r="M404" s="1353">
        <f t="shared" si="95"/>
        <v>0</v>
      </c>
      <c r="N404" s="1353">
        <f t="shared" si="95"/>
        <v>0</v>
      </c>
      <c r="O404" s="1353">
        <f t="shared" si="95"/>
        <v>0</v>
      </c>
      <c r="P404" s="1353">
        <f t="shared" si="95"/>
        <v>0</v>
      </c>
      <c r="Q404" s="1353">
        <f t="shared" si="95"/>
        <v>0</v>
      </c>
      <c r="R404" s="1353">
        <f t="shared" si="95"/>
        <v>0</v>
      </c>
      <c r="S404" s="1353">
        <f t="shared" si="95"/>
        <v>0</v>
      </c>
      <c r="T404" s="1353">
        <f t="shared" si="95"/>
        <v>0</v>
      </c>
      <c r="U404" s="1353">
        <f t="shared" si="95"/>
        <v>0</v>
      </c>
      <c r="V404" s="1353">
        <f t="shared" si="95"/>
        <v>0</v>
      </c>
      <c r="W404" s="1353">
        <f t="shared" si="95"/>
        <v>0</v>
      </c>
      <c r="X404" s="1353">
        <f t="shared" si="95"/>
        <v>0</v>
      </c>
      <c r="Y404" s="1353">
        <f t="shared" si="95"/>
        <v>0</v>
      </c>
      <c r="Z404" s="1353">
        <f t="shared" si="95"/>
        <v>0</v>
      </c>
      <c r="AA404" s="1353">
        <f t="shared" si="95"/>
        <v>0</v>
      </c>
      <c r="AB404" s="1353">
        <f t="shared" si="95"/>
        <v>0</v>
      </c>
      <c r="AC404" s="1353">
        <f t="shared" si="95"/>
        <v>0</v>
      </c>
      <c r="AD404" s="1353">
        <f t="shared" si="95"/>
        <v>0</v>
      </c>
      <c r="AE404" s="1353">
        <f t="shared" si="95"/>
        <v>0</v>
      </c>
      <c r="AF404" s="1353">
        <f t="shared" si="95"/>
        <v>0</v>
      </c>
      <c r="AG404" s="1353">
        <f t="shared" si="95"/>
        <v>0</v>
      </c>
      <c r="AH404" s="1353">
        <f t="shared" si="95"/>
        <v>0</v>
      </c>
      <c r="AI404" s="1353">
        <f t="shared" si="95"/>
        <v>0</v>
      </c>
      <c r="AJ404" s="1353">
        <f t="shared" si="95"/>
        <v>0</v>
      </c>
      <c r="AK404" s="1353">
        <f t="shared" si="95"/>
        <v>0</v>
      </c>
      <c r="AL404" s="1353">
        <f t="shared" si="95"/>
        <v>0</v>
      </c>
      <c r="AM404" s="1353">
        <f t="shared" si="95"/>
        <v>0</v>
      </c>
      <c r="AN404" s="1353">
        <f t="shared" si="95"/>
        <v>0</v>
      </c>
      <c r="AO404" s="1353">
        <f t="shared" si="95"/>
        <v>0</v>
      </c>
      <c r="AP404" s="1353">
        <f t="shared" si="95"/>
        <v>0</v>
      </c>
      <c r="AQ404" s="1353">
        <f t="shared" si="95"/>
        <v>0</v>
      </c>
      <c r="AR404" s="1353">
        <f t="shared" si="95"/>
        <v>0</v>
      </c>
      <c r="AS404" s="1353">
        <f t="shared" si="95"/>
        <v>0</v>
      </c>
      <c r="AT404" s="1353">
        <f t="shared" si="95"/>
        <v>0</v>
      </c>
      <c r="AU404" s="1353">
        <f t="shared" si="95"/>
        <v>0</v>
      </c>
      <c r="AV404" s="1353">
        <f t="shared" si="95"/>
        <v>0</v>
      </c>
      <c r="AW404" s="1353">
        <f t="shared" si="95"/>
        <v>0</v>
      </c>
    </row>
    <row r="405" spans="1:49" ht="16.5" hidden="1" thickBot="1">
      <c r="A405" s="1298" t="s">
        <v>631</v>
      </c>
      <c r="B405" s="208" t="s">
        <v>632</v>
      </c>
      <c r="C405" s="1356">
        <f t="shared" si="79"/>
        <v>0</v>
      </c>
      <c r="D405" s="1356">
        <f t="shared" si="79"/>
        <v>0</v>
      </c>
      <c r="E405" s="1356">
        <f t="shared" si="79"/>
        <v>0</v>
      </c>
      <c r="F405" s="2093"/>
      <c r="G405" s="1197"/>
      <c r="H405" s="1197"/>
      <c r="I405" s="1197"/>
      <c r="J405" s="1197"/>
      <c r="K405" s="1197"/>
      <c r="L405" s="1353">
        <f t="shared" ref="L405:AW405" si="96">L23-L214</f>
        <v>0</v>
      </c>
      <c r="M405" s="1353">
        <f t="shared" si="96"/>
        <v>0</v>
      </c>
      <c r="N405" s="1353">
        <f t="shared" si="96"/>
        <v>0</v>
      </c>
      <c r="O405" s="1353">
        <f t="shared" si="96"/>
        <v>0</v>
      </c>
      <c r="P405" s="1353">
        <f t="shared" si="96"/>
        <v>0</v>
      </c>
      <c r="Q405" s="1353">
        <f t="shared" si="96"/>
        <v>0</v>
      </c>
      <c r="R405" s="1353">
        <f t="shared" si="96"/>
        <v>0</v>
      </c>
      <c r="S405" s="1353">
        <f t="shared" si="96"/>
        <v>0</v>
      </c>
      <c r="T405" s="1353">
        <f t="shared" si="96"/>
        <v>0</v>
      </c>
      <c r="U405" s="1353">
        <f t="shared" si="96"/>
        <v>0</v>
      </c>
      <c r="V405" s="1353">
        <f t="shared" si="96"/>
        <v>0</v>
      </c>
      <c r="W405" s="1353">
        <f t="shared" si="96"/>
        <v>0</v>
      </c>
      <c r="X405" s="1353">
        <f t="shared" si="96"/>
        <v>0</v>
      </c>
      <c r="Y405" s="1353">
        <f t="shared" si="96"/>
        <v>0</v>
      </c>
      <c r="Z405" s="1353">
        <f t="shared" si="96"/>
        <v>0</v>
      </c>
      <c r="AA405" s="1353">
        <f t="shared" si="96"/>
        <v>0</v>
      </c>
      <c r="AB405" s="1353">
        <f t="shared" si="96"/>
        <v>0</v>
      </c>
      <c r="AC405" s="1353">
        <f t="shared" si="96"/>
        <v>0</v>
      </c>
      <c r="AD405" s="1353">
        <f t="shared" si="96"/>
        <v>0</v>
      </c>
      <c r="AE405" s="1353">
        <f t="shared" si="96"/>
        <v>0</v>
      </c>
      <c r="AF405" s="1353">
        <f t="shared" si="96"/>
        <v>0</v>
      </c>
      <c r="AG405" s="1353">
        <f t="shared" si="96"/>
        <v>0</v>
      </c>
      <c r="AH405" s="1353">
        <f t="shared" si="96"/>
        <v>0</v>
      </c>
      <c r="AI405" s="1353">
        <f t="shared" si="96"/>
        <v>0</v>
      </c>
      <c r="AJ405" s="1353">
        <f t="shared" si="96"/>
        <v>0</v>
      </c>
      <c r="AK405" s="1353">
        <f t="shared" si="96"/>
        <v>0</v>
      </c>
      <c r="AL405" s="1353">
        <f t="shared" si="96"/>
        <v>0</v>
      </c>
      <c r="AM405" s="1353">
        <f t="shared" si="96"/>
        <v>0</v>
      </c>
      <c r="AN405" s="1353">
        <f t="shared" si="96"/>
        <v>0</v>
      </c>
      <c r="AO405" s="1353">
        <f t="shared" si="96"/>
        <v>0</v>
      </c>
      <c r="AP405" s="1353">
        <f t="shared" si="96"/>
        <v>0</v>
      </c>
      <c r="AQ405" s="1353">
        <f t="shared" si="96"/>
        <v>0</v>
      </c>
      <c r="AR405" s="1353">
        <f t="shared" si="96"/>
        <v>0</v>
      </c>
      <c r="AS405" s="1353">
        <f t="shared" si="96"/>
        <v>0</v>
      </c>
      <c r="AT405" s="1353">
        <f t="shared" si="96"/>
        <v>0</v>
      </c>
      <c r="AU405" s="1353">
        <f t="shared" si="96"/>
        <v>0</v>
      </c>
      <c r="AV405" s="1353">
        <f t="shared" si="96"/>
        <v>0</v>
      </c>
      <c r="AW405" s="1353">
        <f t="shared" si="96"/>
        <v>0</v>
      </c>
    </row>
    <row r="406" spans="1:49" ht="16.5" hidden="1" thickBot="1">
      <c r="A406" s="1298" t="s">
        <v>633</v>
      </c>
      <c r="B406" s="208" t="s">
        <v>404</v>
      </c>
      <c r="C406" s="1356">
        <f t="shared" si="79"/>
        <v>0</v>
      </c>
      <c r="D406" s="1356">
        <f t="shared" si="79"/>
        <v>0</v>
      </c>
      <c r="E406" s="1356">
        <f t="shared" si="79"/>
        <v>0</v>
      </c>
      <c r="F406" s="2093"/>
      <c r="G406" s="1197"/>
      <c r="H406" s="1197"/>
      <c r="I406" s="1197"/>
      <c r="J406" s="1197"/>
      <c r="K406" s="1197"/>
      <c r="L406" s="1357">
        <f t="shared" ref="L406:AW406" si="97">L24-L215</f>
        <v>0</v>
      </c>
      <c r="M406" s="1357">
        <f t="shared" si="97"/>
        <v>0</v>
      </c>
      <c r="N406" s="1357">
        <f t="shared" si="97"/>
        <v>0</v>
      </c>
      <c r="O406" s="1357">
        <f t="shared" si="97"/>
        <v>0</v>
      </c>
      <c r="P406" s="1357">
        <f t="shared" si="97"/>
        <v>0</v>
      </c>
      <c r="Q406" s="1357">
        <f t="shared" si="97"/>
        <v>0</v>
      </c>
      <c r="R406" s="1357">
        <f t="shared" si="97"/>
        <v>0</v>
      </c>
      <c r="S406" s="1357">
        <f t="shared" si="97"/>
        <v>0</v>
      </c>
      <c r="T406" s="1357">
        <f t="shared" si="97"/>
        <v>0</v>
      </c>
      <c r="U406" s="1357">
        <f t="shared" si="97"/>
        <v>0</v>
      </c>
      <c r="V406" s="1357">
        <f t="shared" si="97"/>
        <v>0</v>
      </c>
      <c r="W406" s="1357">
        <f t="shared" si="97"/>
        <v>0</v>
      </c>
      <c r="X406" s="1357">
        <f t="shared" si="97"/>
        <v>0</v>
      </c>
      <c r="Y406" s="1357">
        <f t="shared" si="97"/>
        <v>0</v>
      </c>
      <c r="Z406" s="1357">
        <f t="shared" si="97"/>
        <v>0</v>
      </c>
      <c r="AA406" s="1357">
        <f t="shared" si="97"/>
        <v>0</v>
      </c>
      <c r="AB406" s="1357">
        <f t="shared" si="97"/>
        <v>0</v>
      </c>
      <c r="AC406" s="1357">
        <f t="shared" si="97"/>
        <v>0</v>
      </c>
      <c r="AD406" s="1357">
        <f t="shared" si="97"/>
        <v>0</v>
      </c>
      <c r="AE406" s="1357">
        <f t="shared" si="97"/>
        <v>0</v>
      </c>
      <c r="AF406" s="1357">
        <f t="shared" si="97"/>
        <v>0</v>
      </c>
      <c r="AG406" s="1357">
        <f t="shared" si="97"/>
        <v>0</v>
      </c>
      <c r="AH406" s="1357">
        <f t="shared" si="97"/>
        <v>0</v>
      </c>
      <c r="AI406" s="1357">
        <f t="shared" si="97"/>
        <v>0</v>
      </c>
      <c r="AJ406" s="1357">
        <f t="shared" si="97"/>
        <v>0</v>
      </c>
      <c r="AK406" s="1357">
        <f t="shared" si="97"/>
        <v>0</v>
      </c>
      <c r="AL406" s="1357">
        <f t="shared" si="97"/>
        <v>0</v>
      </c>
      <c r="AM406" s="1357">
        <f t="shared" si="97"/>
        <v>0</v>
      </c>
      <c r="AN406" s="1357">
        <f t="shared" si="97"/>
        <v>0</v>
      </c>
      <c r="AO406" s="1357">
        <f t="shared" si="97"/>
        <v>0</v>
      </c>
      <c r="AP406" s="1357">
        <f t="shared" si="97"/>
        <v>0</v>
      </c>
      <c r="AQ406" s="1357">
        <f t="shared" si="97"/>
        <v>0</v>
      </c>
      <c r="AR406" s="1357">
        <f t="shared" si="97"/>
        <v>0</v>
      </c>
      <c r="AS406" s="1357">
        <f t="shared" si="97"/>
        <v>0</v>
      </c>
      <c r="AT406" s="1357">
        <f t="shared" si="97"/>
        <v>0</v>
      </c>
      <c r="AU406" s="1357">
        <f t="shared" si="97"/>
        <v>0</v>
      </c>
      <c r="AV406" s="1357">
        <f t="shared" si="97"/>
        <v>0</v>
      </c>
      <c r="AW406" s="1357">
        <f t="shared" si="97"/>
        <v>0</v>
      </c>
    </row>
    <row r="407" spans="1:49" s="207" customFormat="1" ht="63.75" hidden="1" thickBot="1">
      <c r="A407" s="1292">
        <v>3</v>
      </c>
      <c r="B407" s="210" t="s">
        <v>634</v>
      </c>
      <c r="C407" s="1356">
        <f t="shared" si="79"/>
        <v>-8</v>
      </c>
      <c r="D407" s="1356">
        <f t="shared" si="79"/>
        <v>0</v>
      </c>
      <c r="E407" s="1356">
        <f t="shared" si="79"/>
        <v>-8</v>
      </c>
      <c r="F407" s="2093"/>
      <c r="G407" s="1197"/>
      <c r="H407" s="1197"/>
      <c r="I407" s="1197"/>
      <c r="J407" s="1197"/>
      <c r="K407" s="1197"/>
      <c r="L407" s="1356">
        <f t="shared" ref="L407:AW407" si="98">L25-L216</f>
        <v>0</v>
      </c>
      <c r="M407" s="1356">
        <f t="shared" si="98"/>
        <v>0</v>
      </c>
      <c r="N407" s="1356">
        <f t="shared" si="98"/>
        <v>0</v>
      </c>
      <c r="O407" s="1356">
        <f t="shared" si="98"/>
        <v>0</v>
      </c>
      <c r="P407" s="1356">
        <f t="shared" si="98"/>
        <v>0</v>
      </c>
      <c r="Q407" s="1356">
        <f t="shared" si="98"/>
        <v>0</v>
      </c>
      <c r="R407" s="1356">
        <f t="shared" si="98"/>
        <v>0</v>
      </c>
      <c r="S407" s="1356">
        <f t="shared" si="98"/>
        <v>0</v>
      </c>
      <c r="T407" s="1356">
        <f t="shared" si="98"/>
        <v>0</v>
      </c>
      <c r="U407" s="1356">
        <f t="shared" si="98"/>
        <v>0</v>
      </c>
      <c r="V407" s="1356">
        <f t="shared" si="98"/>
        <v>0</v>
      </c>
      <c r="W407" s="1356">
        <f t="shared" si="98"/>
        <v>0</v>
      </c>
      <c r="X407" s="1356">
        <f t="shared" si="98"/>
        <v>0</v>
      </c>
      <c r="Y407" s="1356">
        <f t="shared" si="98"/>
        <v>0</v>
      </c>
      <c r="Z407" s="1356">
        <f t="shared" si="98"/>
        <v>0</v>
      </c>
      <c r="AA407" s="1356">
        <f t="shared" si="98"/>
        <v>-6</v>
      </c>
      <c r="AB407" s="1356">
        <f t="shared" si="98"/>
        <v>0</v>
      </c>
      <c r="AC407" s="1356">
        <f t="shared" si="98"/>
        <v>0</v>
      </c>
      <c r="AD407" s="1356">
        <f t="shared" si="98"/>
        <v>0</v>
      </c>
      <c r="AE407" s="1356">
        <f t="shared" si="98"/>
        <v>0</v>
      </c>
      <c r="AF407" s="1356">
        <f t="shared" si="98"/>
        <v>0</v>
      </c>
      <c r="AG407" s="1356">
        <f t="shared" si="98"/>
        <v>0</v>
      </c>
      <c r="AH407" s="1356">
        <f t="shared" si="98"/>
        <v>0</v>
      </c>
      <c r="AI407" s="1356">
        <f t="shared" si="98"/>
        <v>0</v>
      </c>
      <c r="AJ407" s="1356">
        <f t="shared" si="98"/>
        <v>0</v>
      </c>
      <c r="AK407" s="1356">
        <f t="shared" si="98"/>
        <v>0</v>
      </c>
      <c r="AL407" s="1356">
        <f t="shared" si="98"/>
        <v>0</v>
      </c>
      <c r="AM407" s="1356">
        <f t="shared" si="98"/>
        <v>0</v>
      </c>
      <c r="AN407" s="1356">
        <f t="shared" si="98"/>
        <v>0</v>
      </c>
      <c r="AO407" s="1356">
        <f t="shared" si="98"/>
        <v>-2</v>
      </c>
      <c r="AP407" s="1356">
        <f t="shared" si="98"/>
        <v>0</v>
      </c>
      <c r="AQ407" s="1356">
        <f t="shared" si="98"/>
        <v>0</v>
      </c>
      <c r="AR407" s="1356">
        <f t="shared" si="98"/>
        <v>0</v>
      </c>
      <c r="AS407" s="1356">
        <f t="shared" si="98"/>
        <v>0</v>
      </c>
      <c r="AT407" s="1356">
        <f t="shared" si="98"/>
        <v>0</v>
      </c>
      <c r="AU407" s="1356">
        <f t="shared" si="98"/>
        <v>0</v>
      </c>
      <c r="AV407" s="1356">
        <f t="shared" si="98"/>
        <v>0</v>
      </c>
      <c r="AW407" s="1356">
        <f t="shared" si="98"/>
        <v>0</v>
      </c>
    </row>
    <row r="408" spans="1:49" ht="16.5" hidden="1" thickBot="1">
      <c r="A408" s="1298" t="s">
        <v>635</v>
      </c>
      <c r="B408" s="208" t="s">
        <v>636</v>
      </c>
      <c r="C408" s="1356">
        <f t="shared" si="79"/>
        <v>0</v>
      </c>
      <c r="D408" s="1356">
        <f t="shared" si="79"/>
        <v>0</v>
      </c>
      <c r="E408" s="1356">
        <f t="shared" si="79"/>
        <v>0</v>
      </c>
      <c r="F408" s="2093"/>
      <c r="G408" s="1197"/>
      <c r="H408" s="1197"/>
      <c r="I408" s="1197"/>
      <c r="J408" s="1197"/>
      <c r="K408" s="1197"/>
      <c r="L408" s="1355">
        <f t="shared" ref="L408:AW408" si="99">L26-L217</f>
        <v>0</v>
      </c>
      <c r="M408" s="1355">
        <f t="shared" si="99"/>
        <v>0</v>
      </c>
      <c r="N408" s="1355">
        <f t="shared" si="99"/>
        <v>0</v>
      </c>
      <c r="O408" s="1355">
        <f t="shared" si="99"/>
        <v>0</v>
      </c>
      <c r="P408" s="1355">
        <f t="shared" si="99"/>
        <v>0</v>
      </c>
      <c r="Q408" s="1355">
        <f t="shared" si="99"/>
        <v>0</v>
      </c>
      <c r="R408" s="1355">
        <f t="shared" si="99"/>
        <v>0</v>
      </c>
      <c r="S408" s="1355">
        <f t="shared" si="99"/>
        <v>0</v>
      </c>
      <c r="T408" s="1355">
        <f t="shared" si="99"/>
        <v>0</v>
      </c>
      <c r="U408" s="1355">
        <f t="shared" si="99"/>
        <v>0</v>
      </c>
      <c r="V408" s="1355">
        <f t="shared" si="99"/>
        <v>0</v>
      </c>
      <c r="W408" s="1355">
        <f t="shared" si="99"/>
        <v>0</v>
      </c>
      <c r="X408" s="1355">
        <f t="shared" si="99"/>
        <v>0</v>
      </c>
      <c r="Y408" s="1355">
        <f t="shared" si="99"/>
        <v>0</v>
      </c>
      <c r="Z408" s="1355">
        <f t="shared" si="99"/>
        <v>0</v>
      </c>
      <c r="AA408" s="1355">
        <f t="shared" si="99"/>
        <v>0</v>
      </c>
      <c r="AB408" s="1355">
        <f t="shared" si="99"/>
        <v>0</v>
      </c>
      <c r="AC408" s="1355">
        <f t="shared" si="99"/>
        <v>0</v>
      </c>
      <c r="AD408" s="1355">
        <f t="shared" si="99"/>
        <v>0</v>
      </c>
      <c r="AE408" s="1355">
        <f t="shared" si="99"/>
        <v>0</v>
      </c>
      <c r="AF408" s="1355">
        <f t="shared" si="99"/>
        <v>0</v>
      </c>
      <c r="AG408" s="1355">
        <f t="shared" si="99"/>
        <v>0</v>
      </c>
      <c r="AH408" s="1355">
        <f t="shared" si="99"/>
        <v>0</v>
      </c>
      <c r="AI408" s="1355">
        <f t="shared" si="99"/>
        <v>0</v>
      </c>
      <c r="AJ408" s="1355">
        <f t="shared" si="99"/>
        <v>0</v>
      </c>
      <c r="AK408" s="1355">
        <f t="shared" si="99"/>
        <v>0</v>
      </c>
      <c r="AL408" s="1355">
        <f t="shared" si="99"/>
        <v>0</v>
      </c>
      <c r="AM408" s="1355">
        <f t="shared" si="99"/>
        <v>0</v>
      </c>
      <c r="AN408" s="1355">
        <f t="shared" si="99"/>
        <v>0</v>
      </c>
      <c r="AO408" s="1355">
        <f t="shared" si="99"/>
        <v>0</v>
      </c>
      <c r="AP408" s="1355">
        <f t="shared" si="99"/>
        <v>0</v>
      </c>
      <c r="AQ408" s="1355">
        <f t="shared" si="99"/>
        <v>0</v>
      </c>
      <c r="AR408" s="1355">
        <f t="shared" si="99"/>
        <v>0</v>
      </c>
      <c r="AS408" s="1355">
        <f t="shared" si="99"/>
        <v>0</v>
      </c>
      <c r="AT408" s="1355">
        <f t="shared" si="99"/>
        <v>0</v>
      </c>
      <c r="AU408" s="1355">
        <f t="shared" si="99"/>
        <v>0</v>
      </c>
      <c r="AV408" s="1355">
        <f t="shared" si="99"/>
        <v>0</v>
      </c>
      <c r="AW408" s="1355">
        <f t="shared" si="99"/>
        <v>0</v>
      </c>
    </row>
    <row r="409" spans="1:49" ht="16.5" hidden="1" thickBot="1">
      <c r="A409" s="1298" t="s">
        <v>637</v>
      </c>
      <c r="B409" s="208" t="s">
        <v>407</v>
      </c>
      <c r="C409" s="1356">
        <f t="shared" ref="C409:E428" si="100">C27-C218</f>
        <v>-8</v>
      </c>
      <c r="D409" s="1356">
        <f t="shared" si="100"/>
        <v>0</v>
      </c>
      <c r="E409" s="1356">
        <f t="shared" si="100"/>
        <v>-8</v>
      </c>
      <c r="F409" s="2093"/>
      <c r="G409" s="1197"/>
      <c r="H409" s="1197"/>
      <c r="I409" s="1197"/>
      <c r="J409" s="1197"/>
      <c r="K409" s="1197"/>
      <c r="L409" s="1353">
        <f t="shared" ref="L409:AW409" si="101">L27-L218</f>
        <v>0</v>
      </c>
      <c r="M409" s="1353">
        <f t="shared" si="101"/>
        <v>0</v>
      </c>
      <c r="N409" s="1353">
        <f t="shared" si="101"/>
        <v>0</v>
      </c>
      <c r="O409" s="1353">
        <f t="shared" si="101"/>
        <v>0</v>
      </c>
      <c r="P409" s="1353">
        <f t="shared" si="101"/>
        <v>0</v>
      </c>
      <c r="Q409" s="1353">
        <f t="shared" si="101"/>
        <v>0</v>
      </c>
      <c r="R409" s="1353">
        <f t="shared" si="101"/>
        <v>0</v>
      </c>
      <c r="S409" s="1353">
        <f t="shared" si="101"/>
        <v>0</v>
      </c>
      <c r="T409" s="1353">
        <f t="shared" si="101"/>
        <v>0</v>
      </c>
      <c r="U409" s="1353">
        <f t="shared" si="101"/>
        <v>0</v>
      </c>
      <c r="V409" s="1353">
        <f t="shared" si="101"/>
        <v>0</v>
      </c>
      <c r="W409" s="1353">
        <f t="shared" si="101"/>
        <v>0</v>
      </c>
      <c r="X409" s="1353">
        <f t="shared" si="101"/>
        <v>0</v>
      </c>
      <c r="Y409" s="1353">
        <f t="shared" si="101"/>
        <v>0</v>
      </c>
      <c r="Z409" s="1353">
        <f t="shared" si="101"/>
        <v>0</v>
      </c>
      <c r="AA409" s="1353">
        <f t="shared" si="101"/>
        <v>-6</v>
      </c>
      <c r="AB409" s="1353">
        <f t="shared" si="101"/>
        <v>0</v>
      </c>
      <c r="AC409" s="1353">
        <f t="shared" si="101"/>
        <v>0</v>
      </c>
      <c r="AD409" s="1353">
        <f t="shared" si="101"/>
        <v>0</v>
      </c>
      <c r="AE409" s="1353">
        <f t="shared" si="101"/>
        <v>0</v>
      </c>
      <c r="AF409" s="1353">
        <f t="shared" si="101"/>
        <v>0</v>
      </c>
      <c r="AG409" s="1353">
        <f t="shared" si="101"/>
        <v>0</v>
      </c>
      <c r="AH409" s="1353">
        <f t="shared" si="101"/>
        <v>0</v>
      </c>
      <c r="AI409" s="1353">
        <f t="shared" si="101"/>
        <v>0</v>
      </c>
      <c r="AJ409" s="1353">
        <f t="shared" si="101"/>
        <v>0</v>
      </c>
      <c r="AK409" s="1353">
        <f t="shared" si="101"/>
        <v>0</v>
      </c>
      <c r="AL409" s="1353">
        <f t="shared" si="101"/>
        <v>0</v>
      </c>
      <c r="AM409" s="1353">
        <f t="shared" si="101"/>
        <v>0</v>
      </c>
      <c r="AN409" s="1353">
        <f t="shared" si="101"/>
        <v>0</v>
      </c>
      <c r="AO409" s="1353">
        <f t="shared" si="101"/>
        <v>-2</v>
      </c>
      <c r="AP409" s="1353">
        <f t="shared" si="101"/>
        <v>0</v>
      </c>
      <c r="AQ409" s="1353">
        <f t="shared" si="101"/>
        <v>0</v>
      </c>
      <c r="AR409" s="1353">
        <f t="shared" si="101"/>
        <v>0</v>
      </c>
      <c r="AS409" s="1353">
        <f t="shared" si="101"/>
        <v>0</v>
      </c>
      <c r="AT409" s="1353">
        <f t="shared" si="101"/>
        <v>0</v>
      </c>
      <c r="AU409" s="1353">
        <f t="shared" si="101"/>
        <v>0</v>
      </c>
      <c r="AV409" s="1353">
        <f t="shared" si="101"/>
        <v>0</v>
      </c>
      <c r="AW409" s="1353">
        <f t="shared" si="101"/>
        <v>0</v>
      </c>
    </row>
    <row r="410" spans="1:49" ht="16.5" hidden="1" thickBot="1">
      <c r="A410" s="1298" t="s">
        <v>638</v>
      </c>
      <c r="B410" s="208" t="s">
        <v>408</v>
      </c>
      <c r="C410" s="1356">
        <f t="shared" si="100"/>
        <v>0</v>
      </c>
      <c r="D410" s="1356">
        <f t="shared" si="100"/>
        <v>0</v>
      </c>
      <c r="E410" s="1356">
        <f t="shared" si="100"/>
        <v>0</v>
      </c>
      <c r="F410" s="2093"/>
      <c r="G410" s="1197"/>
      <c r="H410" s="1197"/>
      <c r="I410" s="1197"/>
      <c r="J410" s="1197"/>
      <c r="K410" s="1197"/>
      <c r="L410" s="1353">
        <f t="shared" ref="L410:AW410" si="102">L28-L219</f>
        <v>0</v>
      </c>
      <c r="M410" s="1353">
        <f t="shared" si="102"/>
        <v>0</v>
      </c>
      <c r="N410" s="1353">
        <f t="shared" si="102"/>
        <v>0</v>
      </c>
      <c r="O410" s="1353">
        <f t="shared" si="102"/>
        <v>0</v>
      </c>
      <c r="P410" s="1353">
        <f t="shared" si="102"/>
        <v>0</v>
      </c>
      <c r="Q410" s="1353">
        <f t="shared" si="102"/>
        <v>0</v>
      </c>
      <c r="R410" s="1353">
        <f t="shared" si="102"/>
        <v>0</v>
      </c>
      <c r="S410" s="1353">
        <f t="shared" si="102"/>
        <v>0</v>
      </c>
      <c r="T410" s="1353">
        <f t="shared" si="102"/>
        <v>0</v>
      </c>
      <c r="U410" s="1353">
        <f t="shared" si="102"/>
        <v>0</v>
      </c>
      <c r="V410" s="1353">
        <f t="shared" si="102"/>
        <v>0</v>
      </c>
      <c r="W410" s="1353">
        <f t="shared" si="102"/>
        <v>0</v>
      </c>
      <c r="X410" s="1353">
        <f t="shared" si="102"/>
        <v>0</v>
      </c>
      <c r="Y410" s="1353">
        <f t="shared" si="102"/>
        <v>0</v>
      </c>
      <c r="Z410" s="1353">
        <f t="shared" si="102"/>
        <v>0</v>
      </c>
      <c r="AA410" s="1353">
        <f t="shared" si="102"/>
        <v>0</v>
      </c>
      <c r="AB410" s="1353">
        <f t="shared" si="102"/>
        <v>0</v>
      </c>
      <c r="AC410" s="1353">
        <f t="shared" si="102"/>
        <v>0</v>
      </c>
      <c r="AD410" s="1353">
        <f t="shared" si="102"/>
        <v>0</v>
      </c>
      <c r="AE410" s="1353">
        <f t="shared" si="102"/>
        <v>0</v>
      </c>
      <c r="AF410" s="1353">
        <f t="shared" si="102"/>
        <v>0</v>
      </c>
      <c r="AG410" s="1353">
        <f t="shared" si="102"/>
        <v>0</v>
      </c>
      <c r="AH410" s="1353">
        <f t="shared" si="102"/>
        <v>0</v>
      </c>
      <c r="AI410" s="1353">
        <f t="shared" si="102"/>
        <v>0</v>
      </c>
      <c r="AJ410" s="1353">
        <f t="shared" si="102"/>
        <v>0</v>
      </c>
      <c r="AK410" s="1353">
        <f t="shared" si="102"/>
        <v>0</v>
      </c>
      <c r="AL410" s="1353">
        <f t="shared" si="102"/>
        <v>0</v>
      </c>
      <c r="AM410" s="1353">
        <f t="shared" si="102"/>
        <v>0</v>
      </c>
      <c r="AN410" s="1353">
        <f t="shared" si="102"/>
        <v>0</v>
      </c>
      <c r="AO410" s="1353">
        <f t="shared" si="102"/>
        <v>0</v>
      </c>
      <c r="AP410" s="1353">
        <f t="shared" si="102"/>
        <v>0</v>
      </c>
      <c r="AQ410" s="1353">
        <f t="shared" si="102"/>
        <v>0</v>
      </c>
      <c r="AR410" s="1353">
        <f t="shared" si="102"/>
        <v>0</v>
      </c>
      <c r="AS410" s="1353">
        <f t="shared" si="102"/>
        <v>0</v>
      </c>
      <c r="AT410" s="1353">
        <f t="shared" si="102"/>
        <v>0</v>
      </c>
      <c r="AU410" s="1353">
        <f t="shared" si="102"/>
        <v>0</v>
      </c>
      <c r="AV410" s="1353">
        <f t="shared" si="102"/>
        <v>0</v>
      </c>
      <c r="AW410" s="1353">
        <f t="shared" si="102"/>
        <v>0</v>
      </c>
    </row>
    <row r="411" spans="1:49" ht="16.5" hidden="1" thickBot="1">
      <c r="A411" s="1298" t="s">
        <v>639</v>
      </c>
      <c r="B411" s="208" t="s">
        <v>410</v>
      </c>
      <c r="C411" s="1356">
        <f t="shared" si="100"/>
        <v>0</v>
      </c>
      <c r="D411" s="1356">
        <f t="shared" si="100"/>
        <v>0</v>
      </c>
      <c r="E411" s="1356">
        <f t="shared" si="100"/>
        <v>0</v>
      </c>
      <c r="F411" s="2093"/>
      <c r="G411" s="1197"/>
      <c r="H411" s="1197"/>
      <c r="I411" s="1197"/>
      <c r="J411" s="1197"/>
      <c r="K411" s="1197"/>
      <c r="L411" s="1353">
        <f t="shared" ref="L411:AW411" si="103">L29-L220</f>
        <v>0</v>
      </c>
      <c r="M411" s="1353">
        <f t="shared" si="103"/>
        <v>0</v>
      </c>
      <c r="N411" s="1353">
        <f t="shared" si="103"/>
        <v>0</v>
      </c>
      <c r="O411" s="1353">
        <f t="shared" si="103"/>
        <v>0</v>
      </c>
      <c r="P411" s="1353">
        <f t="shared" si="103"/>
        <v>0</v>
      </c>
      <c r="Q411" s="1353">
        <f t="shared" si="103"/>
        <v>0</v>
      </c>
      <c r="R411" s="1353">
        <f t="shared" si="103"/>
        <v>0</v>
      </c>
      <c r="S411" s="1353">
        <f t="shared" si="103"/>
        <v>0</v>
      </c>
      <c r="T411" s="1353">
        <f t="shared" si="103"/>
        <v>0</v>
      </c>
      <c r="U411" s="1353">
        <f t="shared" si="103"/>
        <v>0</v>
      </c>
      <c r="V411" s="1353">
        <f t="shared" si="103"/>
        <v>0</v>
      </c>
      <c r="W411" s="1353">
        <f t="shared" si="103"/>
        <v>0</v>
      </c>
      <c r="X411" s="1353">
        <f t="shared" si="103"/>
        <v>0</v>
      </c>
      <c r="Y411" s="1353">
        <f t="shared" si="103"/>
        <v>0</v>
      </c>
      <c r="Z411" s="1353">
        <f t="shared" si="103"/>
        <v>0</v>
      </c>
      <c r="AA411" s="1353">
        <f t="shared" si="103"/>
        <v>0</v>
      </c>
      <c r="AB411" s="1353">
        <f t="shared" si="103"/>
        <v>0</v>
      </c>
      <c r="AC411" s="1353">
        <f t="shared" si="103"/>
        <v>0</v>
      </c>
      <c r="AD411" s="1353">
        <f t="shared" si="103"/>
        <v>0</v>
      </c>
      <c r="AE411" s="1353">
        <f t="shared" si="103"/>
        <v>0</v>
      </c>
      <c r="AF411" s="1353">
        <f t="shared" si="103"/>
        <v>0</v>
      </c>
      <c r="AG411" s="1353">
        <f t="shared" si="103"/>
        <v>0</v>
      </c>
      <c r="AH411" s="1353">
        <f t="shared" si="103"/>
        <v>0</v>
      </c>
      <c r="AI411" s="1353">
        <f t="shared" si="103"/>
        <v>0</v>
      </c>
      <c r="AJ411" s="1353">
        <f t="shared" si="103"/>
        <v>0</v>
      </c>
      <c r="AK411" s="1353">
        <f t="shared" si="103"/>
        <v>0</v>
      </c>
      <c r="AL411" s="1353">
        <f t="shared" si="103"/>
        <v>0</v>
      </c>
      <c r="AM411" s="1353">
        <f t="shared" si="103"/>
        <v>0</v>
      </c>
      <c r="AN411" s="1353">
        <f t="shared" si="103"/>
        <v>0</v>
      </c>
      <c r="AO411" s="1353">
        <f t="shared" si="103"/>
        <v>0</v>
      </c>
      <c r="AP411" s="1353">
        <f t="shared" si="103"/>
        <v>0</v>
      </c>
      <c r="AQ411" s="1353">
        <f t="shared" si="103"/>
        <v>0</v>
      </c>
      <c r="AR411" s="1353">
        <f t="shared" si="103"/>
        <v>0</v>
      </c>
      <c r="AS411" s="1353">
        <f t="shared" si="103"/>
        <v>0</v>
      </c>
      <c r="AT411" s="1353">
        <f t="shared" si="103"/>
        <v>0</v>
      </c>
      <c r="AU411" s="1353">
        <f t="shared" si="103"/>
        <v>0</v>
      </c>
      <c r="AV411" s="1353">
        <f t="shared" si="103"/>
        <v>0</v>
      </c>
      <c r="AW411" s="1353">
        <f t="shared" si="103"/>
        <v>0</v>
      </c>
    </row>
    <row r="412" spans="1:49" ht="16.5" hidden="1" thickBot="1">
      <c r="A412" s="1298" t="s">
        <v>640</v>
      </c>
      <c r="B412" s="208" t="s">
        <v>641</v>
      </c>
      <c r="C412" s="1356">
        <f t="shared" si="100"/>
        <v>0</v>
      </c>
      <c r="D412" s="1356">
        <f t="shared" si="100"/>
        <v>0</v>
      </c>
      <c r="E412" s="1356">
        <f t="shared" si="100"/>
        <v>0</v>
      </c>
      <c r="F412" s="2093"/>
      <c r="G412" s="1197"/>
      <c r="H412" s="1197"/>
      <c r="I412" s="1197"/>
      <c r="J412" s="1197"/>
      <c r="K412" s="1197"/>
      <c r="L412" s="1357">
        <f t="shared" ref="L412:AW412" si="104">L30-L221</f>
        <v>0</v>
      </c>
      <c r="M412" s="1357">
        <f t="shared" si="104"/>
        <v>0</v>
      </c>
      <c r="N412" s="1357">
        <f t="shared" si="104"/>
        <v>0</v>
      </c>
      <c r="O412" s="1357">
        <f t="shared" si="104"/>
        <v>0</v>
      </c>
      <c r="P412" s="1357">
        <f t="shared" si="104"/>
        <v>0</v>
      </c>
      <c r="Q412" s="1357">
        <f t="shared" si="104"/>
        <v>0</v>
      </c>
      <c r="R412" s="1357">
        <f t="shared" si="104"/>
        <v>0</v>
      </c>
      <c r="S412" s="1357">
        <f t="shared" si="104"/>
        <v>0</v>
      </c>
      <c r="T412" s="1357">
        <f t="shared" si="104"/>
        <v>0</v>
      </c>
      <c r="U412" s="1357">
        <f t="shared" si="104"/>
        <v>0</v>
      </c>
      <c r="V412" s="1357">
        <f t="shared" si="104"/>
        <v>0</v>
      </c>
      <c r="W412" s="1357">
        <f t="shared" si="104"/>
        <v>0</v>
      </c>
      <c r="X412" s="1357">
        <f t="shared" si="104"/>
        <v>0</v>
      </c>
      <c r="Y412" s="1357">
        <f t="shared" si="104"/>
        <v>0</v>
      </c>
      <c r="Z412" s="1357">
        <f t="shared" si="104"/>
        <v>0</v>
      </c>
      <c r="AA412" s="1357">
        <f t="shared" si="104"/>
        <v>0</v>
      </c>
      <c r="AB412" s="1357">
        <f t="shared" si="104"/>
        <v>0</v>
      </c>
      <c r="AC412" s="1357">
        <f t="shared" si="104"/>
        <v>0</v>
      </c>
      <c r="AD412" s="1357">
        <f t="shared" si="104"/>
        <v>0</v>
      </c>
      <c r="AE412" s="1357">
        <f t="shared" si="104"/>
        <v>0</v>
      </c>
      <c r="AF412" s="1357">
        <f t="shared" si="104"/>
        <v>0</v>
      </c>
      <c r="AG412" s="1357">
        <f t="shared" si="104"/>
        <v>0</v>
      </c>
      <c r="AH412" s="1357">
        <f t="shared" si="104"/>
        <v>0</v>
      </c>
      <c r="AI412" s="1357">
        <f t="shared" si="104"/>
        <v>0</v>
      </c>
      <c r="AJ412" s="1357">
        <f t="shared" si="104"/>
        <v>0</v>
      </c>
      <c r="AK412" s="1357">
        <f t="shared" si="104"/>
        <v>0</v>
      </c>
      <c r="AL412" s="1357">
        <f t="shared" si="104"/>
        <v>0</v>
      </c>
      <c r="AM412" s="1357">
        <f t="shared" si="104"/>
        <v>0</v>
      </c>
      <c r="AN412" s="1357">
        <f t="shared" si="104"/>
        <v>0</v>
      </c>
      <c r="AO412" s="1357">
        <f t="shared" si="104"/>
        <v>0</v>
      </c>
      <c r="AP412" s="1357">
        <f t="shared" si="104"/>
        <v>0</v>
      </c>
      <c r="AQ412" s="1357">
        <f t="shared" si="104"/>
        <v>0</v>
      </c>
      <c r="AR412" s="1357">
        <f t="shared" si="104"/>
        <v>0</v>
      </c>
      <c r="AS412" s="1357">
        <f t="shared" si="104"/>
        <v>0</v>
      </c>
      <c r="AT412" s="1357">
        <f t="shared" si="104"/>
        <v>0</v>
      </c>
      <c r="AU412" s="1357">
        <f t="shared" si="104"/>
        <v>0</v>
      </c>
      <c r="AV412" s="1357">
        <f t="shared" si="104"/>
        <v>0</v>
      </c>
      <c r="AW412" s="1357">
        <f t="shared" si="104"/>
        <v>0</v>
      </c>
    </row>
    <row r="413" spans="1:49" s="207" customFormat="1" ht="48" hidden="1" thickBot="1">
      <c r="A413" s="1292">
        <v>4</v>
      </c>
      <c r="B413" s="210" t="s">
        <v>642</v>
      </c>
      <c r="C413" s="1356">
        <f t="shared" si="100"/>
        <v>-8</v>
      </c>
      <c r="D413" s="1356">
        <f t="shared" si="100"/>
        <v>0</v>
      </c>
      <c r="E413" s="1356">
        <f t="shared" si="100"/>
        <v>-8</v>
      </c>
      <c r="F413" s="2093"/>
      <c r="G413" s="1197"/>
      <c r="H413" s="1197"/>
      <c r="I413" s="1197"/>
      <c r="J413" s="1197"/>
      <c r="K413" s="1197"/>
      <c r="L413" s="1356">
        <f t="shared" ref="L413:AW413" si="105">L31-L222</f>
        <v>0</v>
      </c>
      <c r="M413" s="1356">
        <f t="shared" si="105"/>
        <v>0</v>
      </c>
      <c r="N413" s="1356">
        <f t="shared" si="105"/>
        <v>0</v>
      </c>
      <c r="O413" s="1356">
        <f t="shared" si="105"/>
        <v>0</v>
      </c>
      <c r="P413" s="1356">
        <f t="shared" si="105"/>
        <v>0</v>
      </c>
      <c r="Q413" s="1356">
        <f t="shared" si="105"/>
        <v>0</v>
      </c>
      <c r="R413" s="1356">
        <f t="shared" si="105"/>
        <v>0</v>
      </c>
      <c r="S413" s="1356">
        <f t="shared" si="105"/>
        <v>0</v>
      </c>
      <c r="T413" s="1356">
        <f t="shared" si="105"/>
        <v>0</v>
      </c>
      <c r="U413" s="1356">
        <f t="shared" si="105"/>
        <v>0</v>
      </c>
      <c r="V413" s="1356">
        <f t="shared" si="105"/>
        <v>0</v>
      </c>
      <c r="W413" s="1356">
        <f t="shared" si="105"/>
        <v>0</v>
      </c>
      <c r="X413" s="1356">
        <f t="shared" si="105"/>
        <v>0</v>
      </c>
      <c r="Y413" s="1356">
        <f t="shared" si="105"/>
        <v>0</v>
      </c>
      <c r="Z413" s="1356">
        <f t="shared" si="105"/>
        <v>0</v>
      </c>
      <c r="AA413" s="1356">
        <f t="shared" si="105"/>
        <v>-6</v>
      </c>
      <c r="AB413" s="1356">
        <f t="shared" si="105"/>
        <v>0</v>
      </c>
      <c r="AC413" s="1356">
        <f t="shared" si="105"/>
        <v>0</v>
      </c>
      <c r="AD413" s="1356">
        <f t="shared" si="105"/>
        <v>0</v>
      </c>
      <c r="AE413" s="1356">
        <f t="shared" si="105"/>
        <v>0</v>
      </c>
      <c r="AF413" s="1356">
        <f t="shared" si="105"/>
        <v>0</v>
      </c>
      <c r="AG413" s="1356">
        <f t="shared" si="105"/>
        <v>0</v>
      </c>
      <c r="AH413" s="1356">
        <f t="shared" si="105"/>
        <v>0</v>
      </c>
      <c r="AI413" s="1356">
        <f t="shared" si="105"/>
        <v>0</v>
      </c>
      <c r="AJ413" s="1356">
        <f t="shared" si="105"/>
        <v>0</v>
      </c>
      <c r="AK413" s="1356">
        <f t="shared" si="105"/>
        <v>0</v>
      </c>
      <c r="AL413" s="1356">
        <f t="shared" si="105"/>
        <v>0</v>
      </c>
      <c r="AM413" s="1356">
        <f t="shared" si="105"/>
        <v>0</v>
      </c>
      <c r="AN413" s="1356">
        <f t="shared" si="105"/>
        <v>0</v>
      </c>
      <c r="AO413" s="1356">
        <f t="shared" si="105"/>
        <v>-2</v>
      </c>
      <c r="AP413" s="1356">
        <f t="shared" si="105"/>
        <v>0</v>
      </c>
      <c r="AQ413" s="1356">
        <f t="shared" si="105"/>
        <v>0</v>
      </c>
      <c r="AR413" s="1356">
        <f t="shared" si="105"/>
        <v>0</v>
      </c>
      <c r="AS413" s="1356">
        <f t="shared" si="105"/>
        <v>0</v>
      </c>
      <c r="AT413" s="1356">
        <f t="shared" si="105"/>
        <v>0</v>
      </c>
      <c r="AU413" s="1356">
        <f t="shared" si="105"/>
        <v>0</v>
      </c>
      <c r="AV413" s="1356">
        <f t="shared" si="105"/>
        <v>0</v>
      </c>
      <c r="AW413" s="1356">
        <f t="shared" si="105"/>
        <v>0</v>
      </c>
    </row>
    <row r="414" spans="1:49" ht="16.5" hidden="1" thickBot="1">
      <c r="A414" s="1298" t="s">
        <v>643</v>
      </c>
      <c r="B414" s="208" t="s">
        <v>644</v>
      </c>
      <c r="C414" s="1356">
        <f t="shared" si="100"/>
        <v>0</v>
      </c>
      <c r="D414" s="1356">
        <f t="shared" si="100"/>
        <v>0</v>
      </c>
      <c r="E414" s="1356">
        <f t="shared" si="100"/>
        <v>0</v>
      </c>
      <c r="F414" s="2093"/>
      <c r="G414" s="1197"/>
      <c r="H414" s="1197"/>
      <c r="I414" s="1197"/>
      <c r="J414" s="1197"/>
      <c r="K414" s="1197"/>
      <c r="L414" s="1355">
        <f t="shared" ref="L414:AW414" si="106">L32-L223</f>
        <v>0</v>
      </c>
      <c r="M414" s="1355">
        <f t="shared" si="106"/>
        <v>0</v>
      </c>
      <c r="N414" s="1355">
        <f t="shared" si="106"/>
        <v>0</v>
      </c>
      <c r="O414" s="1355">
        <f t="shared" si="106"/>
        <v>0</v>
      </c>
      <c r="P414" s="1355">
        <f t="shared" si="106"/>
        <v>0</v>
      </c>
      <c r="Q414" s="1355">
        <f t="shared" si="106"/>
        <v>0</v>
      </c>
      <c r="R414" s="1355">
        <f t="shared" si="106"/>
        <v>0</v>
      </c>
      <c r="S414" s="1355">
        <f t="shared" si="106"/>
        <v>0</v>
      </c>
      <c r="T414" s="1355">
        <f t="shared" si="106"/>
        <v>0</v>
      </c>
      <c r="U414" s="1355">
        <f t="shared" si="106"/>
        <v>0</v>
      </c>
      <c r="V414" s="1355">
        <f t="shared" si="106"/>
        <v>0</v>
      </c>
      <c r="W414" s="1355">
        <f t="shared" si="106"/>
        <v>0</v>
      </c>
      <c r="X414" s="1355">
        <f t="shared" si="106"/>
        <v>0</v>
      </c>
      <c r="Y414" s="1355">
        <f t="shared" si="106"/>
        <v>0</v>
      </c>
      <c r="Z414" s="1355">
        <f t="shared" si="106"/>
        <v>0</v>
      </c>
      <c r="AA414" s="1355">
        <f t="shared" si="106"/>
        <v>0</v>
      </c>
      <c r="AB414" s="1355">
        <f t="shared" si="106"/>
        <v>0</v>
      </c>
      <c r="AC414" s="1355">
        <f t="shared" si="106"/>
        <v>0</v>
      </c>
      <c r="AD414" s="1355">
        <f t="shared" si="106"/>
        <v>0</v>
      </c>
      <c r="AE414" s="1355">
        <f t="shared" si="106"/>
        <v>0</v>
      </c>
      <c r="AF414" s="1355">
        <f t="shared" si="106"/>
        <v>0</v>
      </c>
      <c r="AG414" s="1355">
        <f t="shared" si="106"/>
        <v>0</v>
      </c>
      <c r="AH414" s="1355">
        <f t="shared" si="106"/>
        <v>0</v>
      </c>
      <c r="AI414" s="1355">
        <f t="shared" si="106"/>
        <v>0</v>
      </c>
      <c r="AJ414" s="1355">
        <f t="shared" si="106"/>
        <v>0</v>
      </c>
      <c r="AK414" s="1355">
        <f t="shared" si="106"/>
        <v>0</v>
      </c>
      <c r="AL414" s="1355">
        <f t="shared" si="106"/>
        <v>0</v>
      </c>
      <c r="AM414" s="1355">
        <f t="shared" si="106"/>
        <v>0</v>
      </c>
      <c r="AN414" s="1355">
        <f t="shared" si="106"/>
        <v>0</v>
      </c>
      <c r="AO414" s="1355">
        <f t="shared" si="106"/>
        <v>0</v>
      </c>
      <c r="AP414" s="1355">
        <f t="shared" si="106"/>
        <v>0</v>
      </c>
      <c r="AQ414" s="1355">
        <f t="shared" si="106"/>
        <v>0</v>
      </c>
      <c r="AR414" s="1355">
        <f t="shared" si="106"/>
        <v>0</v>
      </c>
      <c r="AS414" s="1355">
        <f t="shared" si="106"/>
        <v>0</v>
      </c>
      <c r="AT414" s="1355">
        <f t="shared" si="106"/>
        <v>0</v>
      </c>
      <c r="AU414" s="1355">
        <f t="shared" si="106"/>
        <v>0</v>
      </c>
      <c r="AV414" s="1355">
        <f t="shared" si="106"/>
        <v>0</v>
      </c>
      <c r="AW414" s="1355">
        <f t="shared" si="106"/>
        <v>0</v>
      </c>
    </row>
    <row r="415" spans="1:49" ht="16.5" hidden="1" thickBot="1">
      <c r="A415" s="1298" t="s">
        <v>645</v>
      </c>
      <c r="B415" s="208" t="s">
        <v>646</v>
      </c>
      <c r="C415" s="1356">
        <f t="shared" si="100"/>
        <v>-8</v>
      </c>
      <c r="D415" s="1356">
        <f t="shared" si="100"/>
        <v>0</v>
      </c>
      <c r="E415" s="1356">
        <f t="shared" si="100"/>
        <v>-8</v>
      </c>
      <c r="F415" s="2093"/>
      <c r="G415" s="1197"/>
      <c r="H415" s="1197"/>
      <c r="I415" s="1197"/>
      <c r="J415" s="1197"/>
      <c r="K415" s="1197"/>
      <c r="L415" s="1353">
        <f t="shared" ref="L415:AW415" si="107">L33-L224</f>
        <v>0</v>
      </c>
      <c r="M415" s="1353">
        <f t="shared" si="107"/>
        <v>0</v>
      </c>
      <c r="N415" s="1353">
        <f t="shared" si="107"/>
        <v>0</v>
      </c>
      <c r="O415" s="1353">
        <f t="shared" si="107"/>
        <v>0</v>
      </c>
      <c r="P415" s="1353">
        <f t="shared" si="107"/>
        <v>0</v>
      </c>
      <c r="Q415" s="1353">
        <f t="shared" si="107"/>
        <v>0</v>
      </c>
      <c r="R415" s="1353">
        <f t="shared" si="107"/>
        <v>0</v>
      </c>
      <c r="S415" s="1353">
        <f t="shared" si="107"/>
        <v>0</v>
      </c>
      <c r="T415" s="1353">
        <f t="shared" si="107"/>
        <v>0</v>
      </c>
      <c r="U415" s="1353">
        <f t="shared" si="107"/>
        <v>0</v>
      </c>
      <c r="V415" s="1353">
        <f t="shared" si="107"/>
        <v>0</v>
      </c>
      <c r="W415" s="1353">
        <f t="shared" si="107"/>
        <v>0</v>
      </c>
      <c r="X415" s="1353">
        <f t="shared" si="107"/>
        <v>0</v>
      </c>
      <c r="Y415" s="1353">
        <f t="shared" si="107"/>
        <v>0</v>
      </c>
      <c r="Z415" s="1353">
        <f t="shared" si="107"/>
        <v>0</v>
      </c>
      <c r="AA415" s="1353">
        <f t="shared" si="107"/>
        <v>-6</v>
      </c>
      <c r="AB415" s="1353">
        <f t="shared" si="107"/>
        <v>0</v>
      </c>
      <c r="AC415" s="1353">
        <f t="shared" si="107"/>
        <v>0</v>
      </c>
      <c r="AD415" s="1353">
        <f t="shared" si="107"/>
        <v>0</v>
      </c>
      <c r="AE415" s="1353">
        <f t="shared" si="107"/>
        <v>0</v>
      </c>
      <c r="AF415" s="1353">
        <f t="shared" si="107"/>
        <v>0</v>
      </c>
      <c r="AG415" s="1353">
        <f t="shared" si="107"/>
        <v>0</v>
      </c>
      <c r="AH415" s="1353">
        <f t="shared" si="107"/>
        <v>0</v>
      </c>
      <c r="AI415" s="1353">
        <f t="shared" si="107"/>
        <v>0</v>
      </c>
      <c r="AJ415" s="1353">
        <f t="shared" si="107"/>
        <v>0</v>
      </c>
      <c r="AK415" s="1353">
        <f t="shared" si="107"/>
        <v>0</v>
      </c>
      <c r="AL415" s="1353">
        <f t="shared" si="107"/>
        <v>0</v>
      </c>
      <c r="AM415" s="1353">
        <f t="shared" si="107"/>
        <v>0</v>
      </c>
      <c r="AN415" s="1353">
        <f t="shared" si="107"/>
        <v>0</v>
      </c>
      <c r="AO415" s="1353">
        <f t="shared" si="107"/>
        <v>-2</v>
      </c>
      <c r="AP415" s="1353">
        <f t="shared" si="107"/>
        <v>0</v>
      </c>
      <c r="AQ415" s="1353">
        <f t="shared" si="107"/>
        <v>0</v>
      </c>
      <c r="AR415" s="1353">
        <f t="shared" si="107"/>
        <v>0</v>
      </c>
      <c r="AS415" s="1353">
        <f t="shared" si="107"/>
        <v>0</v>
      </c>
      <c r="AT415" s="1353">
        <f t="shared" si="107"/>
        <v>0</v>
      </c>
      <c r="AU415" s="1353">
        <f t="shared" si="107"/>
        <v>0</v>
      </c>
      <c r="AV415" s="1353">
        <f t="shared" si="107"/>
        <v>0</v>
      </c>
      <c r="AW415" s="1353">
        <f t="shared" si="107"/>
        <v>0</v>
      </c>
    </row>
    <row r="416" spans="1:49" ht="16.5" hidden="1" thickBot="1">
      <c r="A416" s="1298" t="s">
        <v>647</v>
      </c>
      <c r="B416" s="208" t="s">
        <v>648</v>
      </c>
      <c r="C416" s="1356">
        <f t="shared" si="100"/>
        <v>0</v>
      </c>
      <c r="D416" s="1356">
        <f t="shared" si="100"/>
        <v>0</v>
      </c>
      <c r="E416" s="1356">
        <f t="shared" si="100"/>
        <v>0</v>
      </c>
      <c r="F416" s="2093"/>
      <c r="G416" s="1197"/>
      <c r="H416" s="1197"/>
      <c r="I416" s="1197"/>
      <c r="J416" s="1197"/>
      <c r="K416" s="1197"/>
      <c r="L416" s="1353">
        <f t="shared" ref="L416:AW416" si="108">L34-L225</f>
        <v>0</v>
      </c>
      <c r="M416" s="1353">
        <f t="shared" si="108"/>
        <v>0</v>
      </c>
      <c r="N416" s="1353">
        <f t="shared" si="108"/>
        <v>0</v>
      </c>
      <c r="O416" s="1353">
        <f t="shared" si="108"/>
        <v>0</v>
      </c>
      <c r="P416" s="1353">
        <f t="shared" si="108"/>
        <v>0</v>
      </c>
      <c r="Q416" s="1353">
        <f t="shared" si="108"/>
        <v>0</v>
      </c>
      <c r="R416" s="1353">
        <f t="shared" si="108"/>
        <v>0</v>
      </c>
      <c r="S416" s="1353">
        <f t="shared" si="108"/>
        <v>0</v>
      </c>
      <c r="T416" s="1353">
        <f t="shared" si="108"/>
        <v>0</v>
      </c>
      <c r="U416" s="1353">
        <f t="shared" si="108"/>
        <v>0</v>
      </c>
      <c r="V416" s="1353">
        <f t="shared" si="108"/>
        <v>0</v>
      </c>
      <c r="W416" s="1353">
        <f t="shared" si="108"/>
        <v>0</v>
      </c>
      <c r="X416" s="1353">
        <f t="shared" si="108"/>
        <v>0</v>
      </c>
      <c r="Y416" s="1353">
        <f t="shared" si="108"/>
        <v>0</v>
      </c>
      <c r="Z416" s="1353">
        <f t="shared" si="108"/>
        <v>0</v>
      </c>
      <c r="AA416" s="1353">
        <f t="shared" si="108"/>
        <v>0</v>
      </c>
      <c r="AB416" s="1353">
        <f t="shared" si="108"/>
        <v>0</v>
      </c>
      <c r="AC416" s="1353">
        <f t="shared" si="108"/>
        <v>0</v>
      </c>
      <c r="AD416" s="1353">
        <f t="shared" si="108"/>
        <v>0</v>
      </c>
      <c r="AE416" s="1353">
        <f t="shared" si="108"/>
        <v>0</v>
      </c>
      <c r="AF416" s="1353">
        <f t="shared" si="108"/>
        <v>0</v>
      </c>
      <c r="AG416" s="1353">
        <f t="shared" si="108"/>
        <v>0</v>
      </c>
      <c r="AH416" s="1353">
        <f t="shared" si="108"/>
        <v>0</v>
      </c>
      <c r="AI416" s="1353">
        <f t="shared" si="108"/>
        <v>0</v>
      </c>
      <c r="AJ416" s="1353">
        <f t="shared" si="108"/>
        <v>0</v>
      </c>
      <c r="AK416" s="1353">
        <f t="shared" si="108"/>
        <v>0</v>
      </c>
      <c r="AL416" s="1353">
        <f t="shared" si="108"/>
        <v>0</v>
      </c>
      <c r="AM416" s="1353">
        <f t="shared" si="108"/>
        <v>0</v>
      </c>
      <c r="AN416" s="1353">
        <f t="shared" si="108"/>
        <v>0</v>
      </c>
      <c r="AO416" s="1353">
        <f t="shared" si="108"/>
        <v>0</v>
      </c>
      <c r="AP416" s="1353">
        <f t="shared" si="108"/>
        <v>0</v>
      </c>
      <c r="AQ416" s="1353">
        <f t="shared" si="108"/>
        <v>0</v>
      </c>
      <c r="AR416" s="1353">
        <f t="shared" si="108"/>
        <v>0</v>
      </c>
      <c r="AS416" s="1353">
        <f t="shared" si="108"/>
        <v>0</v>
      </c>
      <c r="AT416" s="1353">
        <f t="shared" si="108"/>
        <v>0</v>
      </c>
      <c r="AU416" s="1353">
        <f t="shared" si="108"/>
        <v>0</v>
      </c>
      <c r="AV416" s="1353">
        <f t="shared" si="108"/>
        <v>0</v>
      </c>
      <c r="AW416" s="1353">
        <f t="shared" si="108"/>
        <v>0</v>
      </c>
    </row>
    <row r="417" spans="1:49" ht="32.25" hidden="1" thickBot="1">
      <c r="A417" s="1300" t="s">
        <v>649</v>
      </c>
      <c r="B417" s="212" t="s">
        <v>650</v>
      </c>
      <c r="C417" s="1356">
        <f t="shared" si="100"/>
        <v>0</v>
      </c>
      <c r="D417" s="1356">
        <f t="shared" si="100"/>
        <v>0</v>
      </c>
      <c r="E417" s="1356">
        <f t="shared" si="100"/>
        <v>0</v>
      </c>
      <c r="F417" s="2093"/>
      <c r="G417" s="1197"/>
      <c r="H417" s="1197"/>
      <c r="I417" s="1197"/>
      <c r="J417" s="1197"/>
      <c r="K417" s="1197"/>
      <c r="L417" s="1353">
        <f t="shared" ref="L417:AW417" si="109">L35-L226</f>
        <v>0</v>
      </c>
      <c r="M417" s="1353">
        <f t="shared" si="109"/>
        <v>0</v>
      </c>
      <c r="N417" s="1353">
        <f t="shared" si="109"/>
        <v>0</v>
      </c>
      <c r="O417" s="1353">
        <f t="shared" si="109"/>
        <v>0</v>
      </c>
      <c r="P417" s="1353">
        <f t="shared" si="109"/>
        <v>0</v>
      </c>
      <c r="Q417" s="1353">
        <f t="shared" si="109"/>
        <v>0</v>
      </c>
      <c r="R417" s="1353">
        <f t="shared" si="109"/>
        <v>0</v>
      </c>
      <c r="S417" s="1353">
        <f t="shared" si="109"/>
        <v>0</v>
      </c>
      <c r="T417" s="1353">
        <f t="shared" si="109"/>
        <v>0</v>
      </c>
      <c r="U417" s="1353">
        <f t="shared" si="109"/>
        <v>0</v>
      </c>
      <c r="V417" s="1353">
        <f t="shared" si="109"/>
        <v>0</v>
      </c>
      <c r="W417" s="1353">
        <f t="shared" si="109"/>
        <v>0</v>
      </c>
      <c r="X417" s="1353">
        <f t="shared" si="109"/>
        <v>0</v>
      </c>
      <c r="Y417" s="1353">
        <f t="shared" si="109"/>
        <v>0</v>
      </c>
      <c r="Z417" s="1353">
        <f t="shared" si="109"/>
        <v>0</v>
      </c>
      <c r="AA417" s="1353">
        <f t="shared" si="109"/>
        <v>0</v>
      </c>
      <c r="AB417" s="1353">
        <f t="shared" si="109"/>
        <v>0</v>
      </c>
      <c r="AC417" s="1353">
        <f t="shared" si="109"/>
        <v>0</v>
      </c>
      <c r="AD417" s="1353">
        <f t="shared" si="109"/>
        <v>0</v>
      </c>
      <c r="AE417" s="1353">
        <f t="shared" si="109"/>
        <v>0</v>
      </c>
      <c r="AF417" s="1353">
        <f t="shared" si="109"/>
        <v>0</v>
      </c>
      <c r="AG417" s="1353">
        <f t="shared" si="109"/>
        <v>0</v>
      </c>
      <c r="AH417" s="1353">
        <f t="shared" si="109"/>
        <v>0</v>
      </c>
      <c r="AI417" s="1353">
        <f t="shared" si="109"/>
        <v>0</v>
      </c>
      <c r="AJ417" s="1353">
        <f t="shared" si="109"/>
        <v>0</v>
      </c>
      <c r="AK417" s="1353">
        <f t="shared" si="109"/>
        <v>0</v>
      </c>
      <c r="AL417" s="1353">
        <f t="shared" si="109"/>
        <v>0</v>
      </c>
      <c r="AM417" s="1353">
        <f t="shared" si="109"/>
        <v>0</v>
      </c>
      <c r="AN417" s="1353">
        <f t="shared" si="109"/>
        <v>0</v>
      </c>
      <c r="AO417" s="1353">
        <f t="shared" si="109"/>
        <v>0</v>
      </c>
      <c r="AP417" s="1353">
        <f t="shared" si="109"/>
        <v>0</v>
      </c>
      <c r="AQ417" s="1353">
        <f t="shared" si="109"/>
        <v>0</v>
      </c>
      <c r="AR417" s="1353">
        <f t="shared" si="109"/>
        <v>0</v>
      </c>
      <c r="AS417" s="1353">
        <f t="shared" si="109"/>
        <v>0</v>
      </c>
      <c r="AT417" s="1353">
        <f t="shared" si="109"/>
        <v>0</v>
      </c>
      <c r="AU417" s="1353">
        <f t="shared" si="109"/>
        <v>0</v>
      </c>
      <c r="AV417" s="1353">
        <f t="shared" si="109"/>
        <v>0</v>
      </c>
      <c r="AW417" s="1353">
        <f t="shared" si="109"/>
        <v>0</v>
      </c>
    </row>
    <row r="418" spans="1:49" ht="33.75" hidden="1" customHeight="1" thickBot="1">
      <c r="A418" s="1298" t="s">
        <v>651</v>
      </c>
      <c r="B418" s="208" t="s">
        <v>652</v>
      </c>
      <c r="C418" s="1356">
        <f t="shared" si="100"/>
        <v>0</v>
      </c>
      <c r="D418" s="1356">
        <f t="shared" si="100"/>
        <v>0</v>
      </c>
      <c r="E418" s="1356">
        <f t="shared" si="100"/>
        <v>0</v>
      </c>
      <c r="F418" s="2093"/>
      <c r="G418" s="1197"/>
      <c r="H418" s="1197"/>
      <c r="I418" s="1197"/>
      <c r="J418" s="1197"/>
      <c r="K418" s="1197"/>
      <c r="L418" s="1353">
        <f t="shared" ref="L418:AW418" si="110">L36-L227</f>
        <v>0</v>
      </c>
      <c r="M418" s="1353">
        <f t="shared" si="110"/>
        <v>0</v>
      </c>
      <c r="N418" s="1353">
        <f t="shared" si="110"/>
        <v>0</v>
      </c>
      <c r="O418" s="1353">
        <f t="shared" si="110"/>
        <v>0</v>
      </c>
      <c r="P418" s="1353">
        <f t="shared" si="110"/>
        <v>0</v>
      </c>
      <c r="Q418" s="1353">
        <f t="shared" si="110"/>
        <v>0</v>
      </c>
      <c r="R418" s="1353">
        <f t="shared" si="110"/>
        <v>0</v>
      </c>
      <c r="S418" s="1353">
        <f t="shared" si="110"/>
        <v>0</v>
      </c>
      <c r="T418" s="1353">
        <f t="shared" si="110"/>
        <v>0</v>
      </c>
      <c r="U418" s="1353">
        <f t="shared" si="110"/>
        <v>0</v>
      </c>
      <c r="V418" s="1353">
        <f t="shared" si="110"/>
        <v>0</v>
      </c>
      <c r="W418" s="1353">
        <f t="shared" si="110"/>
        <v>0</v>
      </c>
      <c r="X418" s="1353">
        <f t="shared" si="110"/>
        <v>0</v>
      </c>
      <c r="Y418" s="1353">
        <f t="shared" si="110"/>
        <v>0</v>
      </c>
      <c r="Z418" s="1353">
        <f t="shared" si="110"/>
        <v>0</v>
      </c>
      <c r="AA418" s="1353">
        <f t="shared" si="110"/>
        <v>0</v>
      </c>
      <c r="AB418" s="1353">
        <f t="shared" si="110"/>
        <v>0</v>
      </c>
      <c r="AC418" s="1353">
        <f t="shared" si="110"/>
        <v>0</v>
      </c>
      <c r="AD418" s="1353">
        <f t="shared" si="110"/>
        <v>0</v>
      </c>
      <c r="AE418" s="1353">
        <f t="shared" si="110"/>
        <v>0</v>
      </c>
      <c r="AF418" s="1353">
        <f t="shared" si="110"/>
        <v>0</v>
      </c>
      <c r="AG418" s="1353">
        <f t="shared" si="110"/>
        <v>0</v>
      </c>
      <c r="AH418" s="1353">
        <f t="shared" si="110"/>
        <v>0</v>
      </c>
      <c r="AI418" s="1353">
        <f t="shared" si="110"/>
        <v>0</v>
      </c>
      <c r="AJ418" s="1353">
        <f t="shared" si="110"/>
        <v>0</v>
      </c>
      <c r="AK418" s="1353">
        <f t="shared" si="110"/>
        <v>0</v>
      </c>
      <c r="AL418" s="1353">
        <f t="shared" si="110"/>
        <v>0</v>
      </c>
      <c r="AM418" s="1353">
        <f t="shared" si="110"/>
        <v>0</v>
      </c>
      <c r="AN418" s="1353">
        <f t="shared" si="110"/>
        <v>0</v>
      </c>
      <c r="AO418" s="1353">
        <f t="shared" si="110"/>
        <v>0</v>
      </c>
      <c r="AP418" s="1353">
        <f t="shared" si="110"/>
        <v>0</v>
      </c>
      <c r="AQ418" s="1353">
        <f t="shared" si="110"/>
        <v>0</v>
      </c>
      <c r="AR418" s="1353">
        <f t="shared" si="110"/>
        <v>0</v>
      </c>
      <c r="AS418" s="1353">
        <f t="shared" si="110"/>
        <v>0</v>
      </c>
      <c r="AT418" s="1353">
        <f t="shared" si="110"/>
        <v>0</v>
      </c>
      <c r="AU418" s="1353">
        <f t="shared" si="110"/>
        <v>0</v>
      </c>
      <c r="AV418" s="1353">
        <f t="shared" si="110"/>
        <v>0</v>
      </c>
      <c r="AW418" s="1353">
        <f t="shared" si="110"/>
        <v>0</v>
      </c>
    </row>
    <row r="419" spans="1:49" ht="16.5" hidden="1" thickBot="1">
      <c r="A419" s="1298" t="s">
        <v>653</v>
      </c>
      <c r="B419" s="208" t="s">
        <v>456</v>
      </c>
      <c r="C419" s="1356">
        <f t="shared" si="100"/>
        <v>0</v>
      </c>
      <c r="D419" s="1356">
        <f t="shared" si="100"/>
        <v>0</v>
      </c>
      <c r="E419" s="1356">
        <f t="shared" si="100"/>
        <v>0</v>
      </c>
      <c r="F419" s="2093"/>
      <c r="G419" s="1197"/>
      <c r="H419" s="1197"/>
      <c r="I419" s="1197"/>
      <c r="J419" s="1197"/>
      <c r="K419" s="1197"/>
      <c r="L419" s="1353">
        <f t="shared" ref="L419:AW419" si="111">L37-L228</f>
        <v>0</v>
      </c>
      <c r="M419" s="1353">
        <f t="shared" si="111"/>
        <v>0</v>
      </c>
      <c r="N419" s="1353">
        <f t="shared" si="111"/>
        <v>0</v>
      </c>
      <c r="O419" s="1353">
        <f t="shared" si="111"/>
        <v>0</v>
      </c>
      <c r="P419" s="1353">
        <f t="shared" si="111"/>
        <v>0</v>
      </c>
      <c r="Q419" s="1353">
        <f t="shared" si="111"/>
        <v>0</v>
      </c>
      <c r="R419" s="1353">
        <f t="shared" si="111"/>
        <v>0</v>
      </c>
      <c r="S419" s="1353">
        <f t="shared" si="111"/>
        <v>0</v>
      </c>
      <c r="T419" s="1353">
        <f t="shared" si="111"/>
        <v>0</v>
      </c>
      <c r="U419" s="1353">
        <f t="shared" si="111"/>
        <v>0</v>
      </c>
      <c r="V419" s="1353">
        <f t="shared" si="111"/>
        <v>0</v>
      </c>
      <c r="W419" s="1353">
        <f t="shared" si="111"/>
        <v>0</v>
      </c>
      <c r="X419" s="1353">
        <f t="shared" si="111"/>
        <v>0</v>
      </c>
      <c r="Y419" s="1353">
        <f t="shared" si="111"/>
        <v>0</v>
      </c>
      <c r="Z419" s="1353">
        <f t="shared" si="111"/>
        <v>0</v>
      </c>
      <c r="AA419" s="1353">
        <f t="shared" si="111"/>
        <v>0</v>
      </c>
      <c r="AB419" s="1353">
        <f t="shared" si="111"/>
        <v>0</v>
      </c>
      <c r="AC419" s="1353">
        <f t="shared" si="111"/>
        <v>0</v>
      </c>
      <c r="AD419" s="1353">
        <f t="shared" si="111"/>
        <v>0</v>
      </c>
      <c r="AE419" s="1353">
        <f t="shared" si="111"/>
        <v>0</v>
      </c>
      <c r="AF419" s="1353">
        <f t="shared" si="111"/>
        <v>0</v>
      </c>
      <c r="AG419" s="1353">
        <f t="shared" si="111"/>
        <v>0</v>
      </c>
      <c r="AH419" s="1353">
        <f t="shared" si="111"/>
        <v>0</v>
      </c>
      <c r="AI419" s="1353">
        <f t="shared" si="111"/>
        <v>0</v>
      </c>
      <c r="AJ419" s="1353">
        <f t="shared" si="111"/>
        <v>0</v>
      </c>
      <c r="AK419" s="1353">
        <f t="shared" si="111"/>
        <v>0</v>
      </c>
      <c r="AL419" s="1353">
        <f t="shared" si="111"/>
        <v>0</v>
      </c>
      <c r="AM419" s="1353">
        <f t="shared" si="111"/>
        <v>0</v>
      </c>
      <c r="AN419" s="1353">
        <f t="shared" si="111"/>
        <v>0</v>
      </c>
      <c r="AO419" s="1353">
        <f t="shared" si="111"/>
        <v>0</v>
      </c>
      <c r="AP419" s="1353">
        <f t="shared" si="111"/>
        <v>0</v>
      </c>
      <c r="AQ419" s="1353">
        <f t="shared" si="111"/>
        <v>0</v>
      </c>
      <c r="AR419" s="1353">
        <f t="shared" si="111"/>
        <v>0</v>
      </c>
      <c r="AS419" s="1353">
        <f t="shared" si="111"/>
        <v>0</v>
      </c>
      <c r="AT419" s="1353">
        <f t="shared" si="111"/>
        <v>0</v>
      </c>
      <c r="AU419" s="1353">
        <f t="shared" si="111"/>
        <v>0</v>
      </c>
      <c r="AV419" s="1353">
        <f t="shared" si="111"/>
        <v>0</v>
      </c>
      <c r="AW419" s="1353">
        <f t="shared" si="111"/>
        <v>0</v>
      </c>
    </row>
    <row r="420" spans="1:49" ht="32.25" hidden="1" thickBot="1">
      <c r="A420" s="1298" t="s">
        <v>654</v>
      </c>
      <c r="B420" s="208" t="s">
        <v>655</v>
      </c>
      <c r="C420" s="1356">
        <f t="shared" si="100"/>
        <v>0</v>
      </c>
      <c r="D420" s="1356">
        <f t="shared" si="100"/>
        <v>0</v>
      </c>
      <c r="E420" s="1356">
        <f t="shared" si="100"/>
        <v>0</v>
      </c>
      <c r="F420" s="2093"/>
      <c r="G420" s="1197"/>
      <c r="H420" s="1197"/>
      <c r="I420" s="1197"/>
      <c r="J420" s="1197"/>
      <c r="K420" s="1197"/>
      <c r="L420" s="1357">
        <f t="shared" ref="L420:AW420" si="112">L38-L229</f>
        <v>0</v>
      </c>
      <c r="M420" s="1357">
        <f t="shared" si="112"/>
        <v>0</v>
      </c>
      <c r="N420" s="1357">
        <f t="shared" si="112"/>
        <v>0</v>
      </c>
      <c r="O420" s="1357">
        <f t="shared" si="112"/>
        <v>0</v>
      </c>
      <c r="P420" s="1357">
        <f t="shared" si="112"/>
        <v>0</v>
      </c>
      <c r="Q420" s="1357">
        <f t="shared" si="112"/>
        <v>0</v>
      </c>
      <c r="R420" s="1357">
        <f t="shared" si="112"/>
        <v>0</v>
      </c>
      <c r="S420" s="1357">
        <f t="shared" si="112"/>
        <v>0</v>
      </c>
      <c r="T420" s="1357">
        <f t="shared" si="112"/>
        <v>0</v>
      </c>
      <c r="U420" s="1357">
        <f t="shared" si="112"/>
        <v>0</v>
      </c>
      <c r="V420" s="1357">
        <f t="shared" si="112"/>
        <v>0</v>
      </c>
      <c r="W420" s="1357">
        <f t="shared" si="112"/>
        <v>0</v>
      </c>
      <c r="X420" s="1357">
        <f t="shared" si="112"/>
        <v>0</v>
      </c>
      <c r="Y420" s="1357">
        <f t="shared" si="112"/>
        <v>0</v>
      </c>
      <c r="Z420" s="1357">
        <f t="shared" si="112"/>
        <v>0</v>
      </c>
      <c r="AA420" s="1357">
        <f t="shared" si="112"/>
        <v>0</v>
      </c>
      <c r="AB420" s="1357">
        <f t="shared" si="112"/>
        <v>0</v>
      </c>
      <c r="AC420" s="1357">
        <f t="shared" si="112"/>
        <v>0</v>
      </c>
      <c r="AD420" s="1357">
        <f t="shared" si="112"/>
        <v>0</v>
      </c>
      <c r="AE420" s="1357">
        <f t="shared" si="112"/>
        <v>0</v>
      </c>
      <c r="AF420" s="1357">
        <f t="shared" si="112"/>
        <v>0</v>
      </c>
      <c r="AG420" s="1357">
        <f t="shared" si="112"/>
        <v>0</v>
      </c>
      <c r="AH420" s="1357">
        <f t="shared" si="112"/>
        <v>0</v>
      </c>
      <c r="AI420" s="1357">
        <f t="shared" si="112"/>
        <v>0</v>
      </c>
      <c r="AJ420" s="1357">
        <f t="shared" si="112"/>
        <v>0</v>
      </c>
      <c r="AK420" s="1357">
        <f t="shared" si="112"/>
        <v>0</v>
      </c>
      <c r="AL420" s="1357">
        <f t="shared" si="112"/>
        <v>0</v>
      </c>
      <c r="AM420" s="1357">
        <f t="shared" si="112"/>
        <v>0</v>
      </c>
      <c r="AN420" s="1357">
        <f t="shared" si="112"/>
        <v>0</v>
      </c>
      <c r="AO420" s="1357">
        <f t="shared" si="112"/>
        <v>0</v>
      </c>
      <c r="AP420" s="1357">
        <f t="shared" si="112"/>
        <v>0</v>
      </c>
      <c r="AQ420" s="1357">
        <f t="shared" si="112"/>
        <v>0</v>
      </c>
      <c r="AR420" s="1357">
        <f t="shared" si="112"/>
        <v>0</v>
      </c>
      <c r="AS420" s="1357">
        <f t="shared" si="112"/>
        <v>0</v>
      </c>
      <c r="AT420" s="1357">
        <f t="shared" si="112"/>
        <v>0</v>
      </c>
      <c r="AU420" s="1357">
        <f t="shared" si="112"/>
        <v>0</v>
      </c>
      <c r="AV420" s="1357">
        <f t="shared" si="112"/>
        <v>0</v>
      </c>
      <c r="AW420" s="1357">
        <f t="shared" si="112"/>
        <v>0</v>
      </c>
    </row>
    <row r="421" spans="1:49" s="207" customFormat="1" ht="63.75" hidden="1" thickBot="1">
      <c r="A421" s="1292">
        <v>5</v>
      </c>
      <c r="B421" s="210" t="s">
        <v>656</v>
      </c>
      <c r="C421" s="1356">
        <f t="shared" si="100"/>
        <v>-8</v>
      </c>
      <c r="D421" s="1356">
        <f t="shared" si="100"/>
        <v>0</v>
      </c>
      <c r="E421" s="1356">
        <f t="shared" si="100"/>
        <v>-8</v>
      </c>
      <c r="F421" s="2093"/>
      <c r="G421" s="1197"/>
      <c r="H421" s="1197"/>
      <c r="I421" s="1197"/>
      <c r="J421" s="1197"/>
      <c r="K421" s="1197"/>
      <c r="L421" s="1356">
        <f t="shared" ref="L421:AW421" si="113">L39-L230</f>
        <v>0</v>
      </c>
      <c r="M421" s="1356">
        <f t="shared" si="113"/>
        <v>0</v>
      </c>
      <c r="N421" s="1356">
        <f t="shared" si="113"/>
        <v>0</v>
      </c>
      <c r="O421" s="1356">
        <f t="shared" si="113"/>
        <v>0</v>
      </c>
      <c r="P421" s="1356">
        <f t="shared" si="113"/>
        <v>0</v>
      </c>
      <c r="Q421" s="1356">
        <f t="shared" si="113"/>
        <v>0</v>
      </c>
      <c r="R421" s="1356">
        <f t="shared" si="113"/>
        <v>0</v>
      </c>
      <c r="S421" s="1356">
        <f t="shared" si="113"/>
        <v>0</v>
      </c>
      <c r="T421" s="1356">
        <f t="shared" si="113"/>
        <v>0</v>
      </c>
      <c r="U421" s="1356">
        <f t="shared" si="113"/>
        <v>0</v>
      </c>
      <c r="V421" s="1356">
        <f t="shared" si="113"/>
        <v>0</v>
      </c>
      <c r="W421" s="1356">
        <f t="shared" si="113"/>
        <v>0</v>
      </c>
      <c r="X421" s="1356">
        <f t="shared" si="113"/>
        <v>0</v>
      </c>
      <c r="Y421" s="1356">
        <f t="shared" si="113"/>
        <v>0</v>
      </c>
      <c r="Z421" s="1356">
        <f t="shared" si="113"/>
        <v>0</v>
      </c>
      <c r="AA421" s="1356">
        <f t="shared" si="113"/>
        <v>-6</v>
      </c>
      <c r="AB421" s="1356">
        <f t="shared" si="113"/>
        <v>0</v>
      </c>
      <c r="AC421" s="1356">
        <f t="shared" si="113"/>
        <v>0</v>
      </c>
      <c r="AD421" s="1356">
        <f t="shared" si="113"/>
        <v>0</v>
      </c>
      <c r="AE421" s="1356">
        <f t="shared" si="113"/>
        <v>0</v>
      </c>
      <c r="AF421" s="1356">
        <f t="shared" si="113"/>
        <v>0</v>
      </c>
      <c r="AG421" s="1356">
        <f t="shared" si="113"/>
        <v>0</v>
      </c>
      <c r="AH421" s="1356">
        <f t="shared" si="113"/>
        <v>0</v>
      </c>
      <c r="AI421" s="1356">
        <f t="shared" si="113"/>
        <v>0</v>
      </c>
      <c r="AJ421" s="1356">
        <f t="shared" si="113"/>
        <v>0</v>
      </c>
      <c r="AK421" s="1356">
        <f t="shared" si="113"/>
        <v>0</v>
      </c>
      <c r="AL421" s="1356">
        <f t="shared" si="113"/>
        <v>0</v>
      </c>
      <c r="AM421" s="1356">
        <f t="shared" si="113"/>
        <v>0</v>
      </c>
      <c r="AN421" s="1356">
        <f t="shared" si="113"/>
        <v>0</v>
      </c>
      <c r="AO421" s="1356">
        <f t="shared" si="113"/>
        <v>-2</v>
      </c>
      <c r="AP421" s="1356">
        <f t="shared" si="113"/>
        <v>0</v>
      </c>
      <c r="AQ421" s="1356">
        <f t="shared" si="113"/>
        <v>0</v>
      </c>
      <c r="AR421" s="1356">
        <f t="shared" si="113"/>
        <v>0</v>
      </c>
      <c r="AS421" s="1356">
        <f t="shared" si="113"/>
        <v>0</v>
      </c>
      <c r="AT421" s="1356">
        <f t="shared" si="113"/>
        <v>0</v>
      </c>
      <c r="AU421" s="1356">
        <f t="shared" si="113"/>
        <v>0</v>
      </c>
      <c r="AV421" s="1356">
        <f t="shared" si="113"/>
        <v>0</v>
      </c>
      <c r="AW421" s="1356">
        <f t="shared" si="113"/>
        <v>0</v>
      </c>
    </row>
    <row r="422" spans="1:49" ht="16.5" hidden="1" thickBot="1">
      <c r="A422" s="1298" t="s">
        <v>657</v>
      </c>
      <c r="B422" s="208" t="s">
        <v>658</v>
      </c>
      <c r="C422" s="1356">
        <f t="shared" si="100"/>
        <v>-8</v>
      </c>
      <c r="D422" s="1356">
        <f t="shared" si="100"/>
        <v>0</v>
      </c>
      <c r="E422" s="1356">
        <f t="shared" si="100"/>
        <v>-8</v>
      </c>
      <c r="F422" s="2093"/>
      <c r="G422" s="1197"/>
      <c r="H422" s="1197"/>
      <c r="I422" s="1197"/>
      <c r="J422" s="1197"/>
      <c r="K422" s="1197"/>
      <c r="L422" s="1355">
        <f t="shared" ref="L422:AW422" si="114">L40-L231</f>
        <v>0</v>
      </c>
      <c r="M422" s="1355">
        <f t="shared" si="114"/>
        <v>0</v>
      </c>
      <c r="N422" s="1355">
        <f t="shared" si="114"/>
        <v>0</v>
      </c>
      <c r="O422" s="1355">
        <f t="shared" si="114"/>
        <v>0</v>
      </c>
      <c r="P422" s="1355">
        <f t="shared" si="114"/>
        <v>0</v>
      </c>
      <c r="Q422" s="1355">
        <f t="shared" si="114"/>
        <v>0</v>
      </c>
      <c r="R422" s="1355">
        <f t="shared" si="114"/>
        <v>0</v>
      </c>
      <c r="S422" s="1355">
        <f t="shared" si="114"/>
        <v>0</v>
      </c>
      <c r="T422" s="1355">
        <f t="shared" si="114"/>
        <v>0</v>
      </c>
      <c r="U422" s="1355">
        <f t="shared" si="114"/>
        <v>0</v>
      </c>
      <c r="V422" s="1355">
        <f t="shared" si="114"/>
        <v>0</v>
      </c>
      <c r="W422" s="1355">
        <f t="shared" si="114"/>
        <v>0</v>
      </c>
      <c r="X422" s="1355">
        <f t="shared" si="114"/>
        <v>0</v>
      </c>
      <c r="Y422" s="1355">
        <f t="shared" si="114"/>
        <v>0</v>
      </c>
      <c r="Z422" s="1355">
        <f t="shared" si="114"/>
        <v>0</v>
      </c>
      <c r="AA422" s="1355">
        <f t="shared" si="114"/>
        <v>-6</v>
      </c>
      <c r="AB422" s="1355">
        <f t="shared" si="114"/>
        <v>0</v>
      </c>
      <c r="AC422" s="1355">
        <f t="shared" si="114"/>
        <v>0</v>
      </c>
      <c r="AD422" s="1355">
        <f t="shared" si="114"/>
        <v>0</v>
      </c>
      <c r="AE422" s="1355">
        <f t="shared" si="114"/>
        <v>0</v>
      </c>
      <c r="AF422" s="1355">
        <f t="shared" si="114"/>
        <v>0</v>
      </c>
      <c r="AG422" s="1355">
        <f t="shared" si="114"/>
        <v>0</v>
      </c>
      <c r="AH422" s="1355">
        <f t="shared" si="114"/>
        <v>0</v>
      </c>
      <c r="AI422" s="1355">
        <f t="shared" si="114"/>
        <v>0</v>
      </c>
      <c r="AJ422" s="1355">
        <f t="shared" si="114"/>
        <v>0</v>
      </c>
      <c r="AK422" s="1355">
        <f t="shared" si="114"/>
        <v>0</v>
      </c>
      <c r="AL422" s="1355">
        <f t="shared" si="114"/>
        <v>0</v>
      </c>
      <c r="AM422" s="1355">
        <f t="shared" si="114"/>
        <v>0</v>
      </c>
      <c r="AN422" s="1355">
        <f t="shared" si="114"/>
        <v>0</v>
      </c>
      <c r="AO422" s="1355">
        <f t="shared" si="114"/>
        <v>-2</v>
      </c>
      <c r="AP422" s="1355">
        <f t="shared" si="114"/>
        <v>0</v>
      </c>
      <c r="AQ422" s="1355">
        <f t="shared" si="114"/>
        <v>0</v>
      </c>
      <c r="AR422" s="1355">
        <f t="shared" si="114"/>
        <v>0</v>
      </c>
      <c r="AS422" s="1355">
        <f t="shared" si="114"/>
        <v>0</v>
      </c>
      <c r="AT422" s="1355">
        <f t="shared" si="114"/>
        <v>0</v>
      </c>
      <c r="AU422" s="1355">
        <f t="shared" si="114"/>
        <v>0</v>
      </c>
      <c r="AV422" s="1355">
        <f t="shared" si="114"/>
        <v>0</v>
      </c>
      <c r="AW422" s="1355">
        <f t="shared" si="114"/>
        <v>0</v>
      </c>
    </row>
    <row r="423" spans="1:49" ht="16.5" hidden="1" thickBot="1">
      <c r="A423" s="1298" t="s">
        <v>659</v>
      </c>
      <c r="B423" s="208" t="s">
        <v>147</v>
      </c>
      <c r="C423" s="1356">
        <f t="shared" si="100"/>
        <v>0</v>
      </c>
      <c r="D423" s="1356">
        <f t="shared" si="100"/>
        <v>0</v>
      </c>
      <c r="E423" s="1356">
        <f t="shared" si="100"/>
        <v>0</v>
      </c>
      <c r="F423" s="2093"/>
      <c r="G423" s="1197"/>
      <c r="H423" s="1197"/>
      <c r="I423" s="1197"/>
      <c r="J423" s="1197"/>
      <c r="K423" s="1197"/>
      <c r="L423" s="1353">
        <f t="shared" ref="L423:AW423" si="115">L41-L232</f>
        <v>0</v>
      </c>
      <c r="M423" s="1353">
        <f t="shared" si="115"/>
        <v>0</v>
      </c>
      <c r="N423" s="1353">
        <f t="shared" si="115"/>
        <v>0</v>
      </c>
      <c r="O423" s="1353">
        <f t="shared" si="115"/>
        <v>0</v>
      </c>
      <c r="P423" s="1353">
        <f t="shared" si="115"/>
        <v>0</v>
      </c>
      <c r="Q423" s="1353">
        <f t="shared" si="115"/>
        <v>0</v>
      </c>
      <c r="R423" s="1353">
        <f t="shared" si="115"/>
        <v>0</v>
      </c>
      <c r="S423" s="1353">
        <f t="shared" si="115"/>
        <v>0</v>
      </c>
      <c r="T423" s="1353">
        <f t="shared" si="115"/>
        <v>0</v>
      </c>
      <c r="U423" s="1353">
        <f t="shared" si="115"/>
        <v>0</v>
      </c>
      <c r="V423" s="1353">
        <f t="shared" si="115"/>
        <v>0</v>
      </c>
      <c r="W423" s="1353">
        <f t="shared" si="115"/>
        <v>0</v>
      </c>
      <c r="X423" s="1353">
        <f t="shared" si="115"/>
        <v>0</v>
      </c>
      <c r="Y423" s="1353">
        <f t="shared" si="115"/>
        <v>0</v>
      </c>
      <c r="Z423" s="1353">
        <f t="shared" si="115"/>
        <v>0</v>
      </c>
      <c r="AA423" s="1353">
        <f t="shared" si="115"/>
        <v>0</v>
      </c>
      <c r="AB423" s="1353">
        <f t="shared" si="115"/>
        <v>0</v>
      </c>
      <c r="AC423" s="1353">
        <f t="shared" si="115"/>
        <v>0</v>
      </c>
      <c r="AD423" s="1353">
        <f t="shared" si="115"/>
        <v>0</v>
      </c>
      <c r="AE423" s="1353">
        <f t="shared" si="115"/>
        <v>0</v>
      </c>
      <c r="AF423" s="1353">
        <f t="shared" si="115"/>
        <v>0</v>
      </c>
      <c r="AG423" s="1353">
        <f t="shared" si="115"/>
        <v>0</v>
      </c>
      <c r="AH423" s="1353">
        <f t="shared" si="115"/>
        <v>0</v>
      </c>
      <c r="AI423" s="1353">
        <f t="shared" si="115"/>
        <v>0</v>
      </c>
      <c r="AJ423" s="1353">
        <f t="shared" si="115"/>
        <v>0</v>
      </c>
      <c r="AK423" s="1353">
        <f t="shared" si="115"/>
        <v>0</v>
      </c>
      <c r="AL423" s="1353">
        <f t="shared" si="115"/>
        <v>0</v>
      </c>
      <c r="AM423" s="1353">
        <f t="shared" si="115"/>
        <v>0</v>
      </c>
      <c r="AN423" s="1353">
        <f t="shared" si="115"/>
        <v>0</v>
      </c>
      <c r="AO423" s="1353">
        <f t="shared" si="115"/>
        <v>0</v>
      </c>
      <c r="AP423" s="1353">
        <f t="shared" si="115"/>
        <v>0</v>
      </c>
      <c r="AQ423" s="1353">
        <f t="shared" si="115"/>
        <v>0</v>
      </c>
      <c r="AR423" s="1353">
        <f t="shared" si="115"/>
        <v>0</v>
      </c>
      <c r="AS423" s="1353">
        <f t="shared" si="115"/>
        <v>0</v>
      </c>
      <c r="AT423" s="1353">
        <f t="shared" si="115"/>
        <v>0</v>
      </c>
      <c r="AU423" s="1353">
        <f t="shared" si="115"/>
        <v>0</v>
      </c>
      <c r="AV423" s="1353">
        <f t="shared" si="115"/>
        <v>0</v>
      </c>
      <c r="AW423" s="1353">
        <f t="shared" si="115"/>
        <v>0</v>
      </c>
    </row>
    <row r="424" spans="1:49" ht="16.5" hidden="1" thickBot="1">
      <c r="A424" s="1298" t="s">
        <v>660</v>
      </c>
      <c r="B424" s="208" t="s">
        <v>129</v>
      </c>
      <c r="C424" s="1356">
        <f t="shared" si="100"/>
        <v>0</v>
      </c>
      <c r="D424" s="1356">
        <f t="shared" si="100"/>
        <v>0</v>
      </c>
      <c r="E424" s="1356">
        <f t="shared" si="100"/>
        <v>0</v>
      </c>
      <c r="F424" s="2093"/>
      <c r="G424" s="1197"/>
      <c r="H424" s="1197"/>
      <c r="I424" s="1197"/>
      <c r="J424" s="1197"/>
      <c r="K424" s="1197"/>
      <c r="L424" s="1353">
        <f t="shared" ref="L424:AW424" si="116">L42-L233</f>
        <v>0</v>
      </c>
      <c r="M424" s="1353">
        <f t="shared" si="116"/>
        <v>0</v>
      </c>
      <c r="N424" s="1353">
        <f t="shared" si="116"/>
        <v>0</v>
      </c>
      <c r="O424" s="1353">
        <f t="shared" si="116"/>
        <v>0</v>
      </c>
      <c r="P424" s="1353">
        <f t="shared" si="116"/>
        <v>0</v>
      </c>
      <c r="Q424" s="1353">
        <f t="shared" si="116"/>
        <v>0</v>
      </c>
      <c r="R424" s="1353">
        <f t="shared" si="116"/>
        <v>0</v>
      </c>
      <c r="S424" s="1353">
        <f t="shared" si="116"/>
        <v>0</v>
      </c>
      <c r="T424" s="1353">
        <f t="shared" si="116"/>
        <v>0</v>
      </c>
      <c r="U424" s="1353">
        <f t="shared" si="116"/>
        <v>0</v>
      </c>
      <c r="V424" s="1353">
        <f t="shared" si="116"/>
        <v>0</v>
      </c>
      <c r="W424" s="1353">
        <f t="shared" si="116"/>
        <v>0</v>
      </c>
      <c r="X424" s="1353">
        <f t="shared" si="116"/>
        <v>0</v>
      </c>
      <c r="Y424" s="1353">
        <f t="shared" si="116"/>
        <v>0</v>
      </c>
      <c r="Z424" s="1353">
        <f t="shared" si="116"/>
        <v>0</v>
      </c>
      <c r="AA424" s="1353">
        <f t="shared" si="116"/>
        <v>0</v>
      </c>
      <c r="AB424" s="1353">
        <f t="shared" si="116"/>
        <v>0</v>
      </c>
      <c r="AC424" s="1353">
        <f t="shared" si="116"/>
        <v>0</v>
      </c>
      <c r="AD424" s="1353">
        <f t="shared" si="116"/>
        <v>0</v>
      </c>
      <c r="AE424" s="1353">
        <f t="shared" si="116"/>
        <v>0</v>
      </c>
      <c r="AF424" s="1353">
        <f t="shared" si="116"/>
        <v>0</v>
      </c>
      <c r="AG424" s="1353">
        <f t="shared" si="116"/>
        <v>0</v>
      </c>
      <c r="AH424" s="1353">
        <f t="shared" si="116"/>
        <v>0</v>
      </c>
      <c r="AI424" s="1353">
        <f t="shared" si="116"/>
        <v>0</v>
      </c>
      <c r="AJ424" s="1353">
        <f t="shared" si="116"/>
        <v>0</v>
      </c>
      <c r="AK424" s="1353">
        <f t="shared" si="116"/>
        <v>0</v>
      </c>
      <c r="AL424" s="1353">
        <f t="shared" si="116"/>
        <v>0</v>
      </c>
      <c r="AM424" s="1353">
        <f t="shared" si="116"/>
        <v>0</v>
      </c>
      <c r="AN424" s="1353">
        <f t="shared" si="116"/>
        <v>0</v>
      </c>
      <c r="AO424" s="1353">
        <f t="shared" si="116"/>
        <v>0</v>
      </c>
      <c r="AP424" s="1353">
        <f t="shared" si="116"/>
        <v>0</v>
      </c>
      <c r="AQ424" s="1353">
        <f t="shared" si="116"/>
        <v>0</v>
      </c>
      <c r="AR424" s="1353">
        <f t="shared" si="116"/>
        <v>0</v>
      </c>
      <c r="AS424" s="1353">
        <f t="shared" si="116"/>
        <v>0</v>
      </c>
      <c r="AT424" s="1353">
        <f t="shared" si="116"/>
        <v>0</v>
      </c>
      <c r="AU424" s="1353">
        <f t="shared" si="116"/>
        <v>0</v>
      </c>
      <c r="AV424" s="1353">
        <f t="shared" si="116"/>
        <v>0</v>
      </c>
      <c r="AW424" s="1353">
        <f t="shared" si="116"/>
        <v>0</v>
      </c>
    </row>
    <row r="425" spans="1:49" ht="16.5" hidden="1" thickBot="1">
      <c r="A425" s="1298" t="s">
        <v>661</v>
      </c>
      <c r="B425" s="208" t="s">
        <v>125</v>
      </c>
      <c r="C425" s="1356">
        <f t="shared" si="100"/>
        <v>0</v>
      </c>
      <c r="D425" s="1356">
        <f t="shared" si="100"/>
        <v>0</v>
      </c>
      <c r="E425" s="1356">
        <f t="shared" si="100"/>
        <v>0</v>
      </c>
      <c r="F425" s="2093"/>
      <c r="G425" s="1197"/>
      <c r="H425" s="1197"/>
      <c r="I425" s="1197"/>
      <c r="J425" s="1197"/>
      <c r="K425" s="1197"/>
      <c r="L425" s="1353">
        <f t="shared" ref="L425:AW425" si="117">L43-L234</f>
        <v>0</v>
      </c>
      <c r="M425" s="1353">
        <f t="shared" si="117"/>
        <v>0</v>
      </c>
      <c r="N425" s="1353">
        <f t="shared" si="117"/>
        <v>0</v>
      </c>
      <c r="O425" s="1353">
        <f t="shared" si="117"/>
        <v>0</v>
      </c>
      <c r="P425" s="1353">
        <f t="shared" si="117"/>
        <v>0</v>
      </c>
      <c r="Q425" s="1353">
        <f t="shared" si="117"/>
        <v>0</v>
      </c>
      <c r="R425" s="1353">
        <f t="shared" si="117"/>
        <v>0</v>
      </c>
      <c r="S425" s="1353">
        <f t="shared" si="117"/>
        <v>0</v>
      </c>
      <c r="T425" s="1353">
        <f t="shared" si="117"/>
        <v>0</v>
      </c>
      <c r="U425" s="1353">
        <f t="shared" si="117"/>
        <v>0</v>
      </c>
      <c r="V425" s="1353">
        <f t="shared" si="117"/>
        <v>0</v>
      </c>
      <c r="W425" s="1353">
        <f t="shared" si="117"/>
        <v>0</v>
      </c>
      <c r="X425" s="1353">
        <f t="shared" si="117"/>
        <v>0</v>
      </c>
      <c r="Y425" s="1353">
        <f t="shared" si="117"/>
        <v>0</v>
      </c>
      <c r="Z425" s="1353">
        <f t="shared" si="117"/>
        <v>0</v>
      </c>
      <c r="AA425" s="1353">
        <f t="shared" si="117"/>
        <v>0</v>
      </c>
      <c r="AB425" s="1353">
        <f t="shared" si="117"/>
        <v>0</v>
      </c>
      <c r="AC425" s="1353">
        <f t="shared" si="117"/>
        <v>0</v>
      </c>
      <c r="AD425" s="1353">
        <f t="shared" si="117"/>
        <v>0</v>
      </c>
      <c r="AE425" s="1353">
        <f t="shared" si="117"/>
        <v>0</v>
      </c>
      <c r="AF425" s="1353">
        <f t="shared" si="117"/>
        <v>0</v>
      </c>
      <c r="AG425" s="1353">
        <f t="shared" si="117"/>
        <v>0</v>
      </c>
      <c r="AH425" s="1353">
        <f t="shared" si="117"/>
        <v>0</v>
      </c>
      <c r="AI425" s="1353">
        <f t="shared" si="117"/>
        <v>0</v>
      </c>
      <c r="AJ425" s="1353">
        <f t="shared" si="117"/>
        <v>0</v>
      </c>
      <c r="AK425" s="1353">
        <f t="shared" si="117"/>
        <v>0</v>
      </c>
      <c r="AL425" s="1353">
        <f t="shared" si="117"/>
        <v>0</v>
      </c>
      <c r="AM425" s="1353">
        <f t="shared" si="117"/>
        <v>0</v>
      </c>
      <c r="AN425" s="1353">
        <f t="shared" si="117"/>
        <v>0</v>
      </c>
      <c r="AO425" s="1353">
        <f t="shared" si="117"/>
        <v>0</v>
      </c>
      <c r="AP425" s="1353">
        <f t="shared" si="117"/>
        <v>0</v>
      </c>
      <c r="AQ425" s="1353">
        <f t="shared" si="117"/>
        <v>0</v>
      </c>
      <c r="AR425" s="1353">
        <f t="shared" si="117"/>
        <v>0</v>
      </c>
      <c r="AS425" s="1353">
        <f t="shared" si="117"/>
        <v>0</v>
      </c>
      <c r="AT425" s="1353">
        <f t="shared" si="117"/>
        <v>0</v>
      </c>
      <c r="AU425" s="1353">
        <f t="shared" si="117"/>
        <v>0</v>
      </c>
      <c r="AV425" s="1353">
        <f t="shared" si="117"/>
        <v>0</v>
      </c>
      <c r="AW425" s="1353">
        <f t="shared" si="117"/>
        <v>0</v>
      </c>
    </row>
    <row r="426" spans="1:49" ht="16.5" hidden="1" thickBot="1">
      <c r="A426" s="1298" t="s">
        <v>662</v>
      </c>
      <c r="B426" s="208" t="s">
        <v>663</v>
      </c>
      <c r="C426" s="1356">
        <f t="shared" si="100"/>
        <v>0</v>
      </c>
      <c r="D426" s="1356">
        <f t="shared" si="100"/>
        <v>0</v>
      </c>
      <c r="E426" s="1356">
        <f t="shared" si="100"/>
        <v>0</v>
      </c>
      <c r="F426" s="2093"/>
      <c r="G426" s="1197"/>
      <c r="H426" s="1197"/>
      <c r="I426" s="1197"/>
      <c r="J426" s="1197"/>
      <c r="K426" s="1197"/>
      <c r="L426" s="1353">
        <f t="shared" ref="L426:AW426" si="118">L44-L235</f>
        <v>0</v>
      </c>
      <c r="M426" s="1353">
        <f t="shared" si="118"/>
        <v>0</v>
      </c>
      <c r="N426" s="1353">
        <f t="shared" si="118"/>
        <v>0</v>
      </c>
      <c r="O426" s="1353">
        <f t="shared" si="118"/>
        <v>0</v>
      </c>
      <c r="P426" s="1353">
        <f t="shared" si="118"/>
        <v>0</v>
      </c>
      <c r="Q426" s="1353">
        <f t="shared" si="118"/>
        <v>0</v>
      </c>
      <c r="R426" s="1353">
        <f t="shared" si="118"/>
        <v>0</v>
      </c>
      <c r="S426" s="1353">
        <f t="shared" si="118"/>
        <v>0</v>
      </c>
      <c r="T426" s="1353">
        <f t="shared" si="118"/>
        <v>0</v>
      </c>
      <c r="U426" s="1353">
        <f t="shared" si="118"/>
        <v>0</v>
      </c>
      <c r="V426" s="1353">
        <f t="shared" si="118"/>
        <v>0</v>
      </c>
      <c r="W426" s="1353">
        <f t="shared" si="118"/>
        <v>0</v>
      </c>
      <c r="X426" s="1353">
        <f t="shared" si="118"/>
        <v>0</v>
      </c>
      <c r="Y426" s="1353">
        <f t="shared" si="118"/>
        <v>0</v>
      </c>
      <c r="Z426" s="1353">
        <f t="shared" si="118"/>
        <v>0</v>
      </c>
      <c r="AA426" s="1353">
        <f t="shared" si="118"/>
        <v>0</v>
      </c>
      <c r="AB426" s="1353">
        <f t="shared" si="118"/>
        <v>0</v>
      </c>
      <c r="AC426" s="1353">
        <f t="shared" si="118"/>
        <v>0</v>
      </c>
      <c r="AD426" s="1353">
        <f t="shared" si="118"/>
        <v>0</v>
      </c>
      <c r="AE426" s="1353">
        <f t="shared" si="118"/>
        <v>0</v>
      </c>
      <c r="AF426" s="1353">
        <f t="shared" si="118"/>
        <v>0</v>
      </c>
      <c r="AG426" s="1353">
        <f t="shared" si="118"/>
        <v>0</v>
      </c>
      <c r="AH426" s="1353">
        <f t="shared" si="118"/>
        <v>0</v>
      </c>
      <c r="AI426" s="1353">
        <f t="shared" si="118"/>
        <v>0</v>
      </c>
      <c r="AJ426" s="1353">
        <f t="shared" si="118"/>
        <v>0</v>
      </c>
      <c r="AK426" s="1353">
        <f t="shared" si="118"/>
        <v>0</v>
      </c>
      <c r="AL426" s="1353">
        <f t="shared" si="118"/>
        <v>0</v>
      </c>
      <c r="AM426" s="1353">
        <f t="shared" si="118"/>
        <v>0</v>
      </c>
      <c r="AN426" s="1353">
        <f t="shared" si="118"/>
        <v>0</v>
      </c>
      <c r="AO426" s="1353">
        <f t="shared" si="118"/>
        <v>0</v>
      </c>
      <c r="AP426" s="1353">
        <f t="shared" si="118"/>
        <v>0</v>
      </c>
      <c r="AQ426" s="1353">
        <f t="shared" si="118"/>
        <v>0</v>
      </c>
      <c r="AR426" s="1353">
        <f t="shared" si="118"/>
        <v>0</v>
      </c>
      <c r="AS426" s="1353">
        <f t="shared" si="118"/>
        <v>0</v>
      </c>
      <c r="AT426" s="1353">
        <f t="shared" si="118"/>
        <v>0</v>
      </c>
      <c r="AU426" s="1353">
        <f t="shared" si="118"/>
        <v>0</v>
      </c>
      <c r="AV426" s="1353">
        <f t="shared" si="118"/>
        <v>0</v>
      </c>
      <c r="AW426" s="1353">
        <f t="shared" si="118"/>
        <v>0</v>
      </c>
    </row>
    <row r="427" spans="1:49" ht="16.5" hidden="1" thickBot="1">
      <c r="A427" s="1298" t="s">
        <v>664</v>
      </c>
      <c r="B427" s="208" t="s">
        <v>665</v>
      </c>
      <c r="C427" s="1356">
        <f t="shared" si="100"/>
        <v>0</v>
      </c>
      <c r="D427" s="1356">
        <f t="shared" si="100"/>
        <v>0</v>
      </c>
      <c r="E427" s="1356">
        <f t="shared" si="100"/>
        <v>0</v>
      </c>
      <c r="F427" s="2093"/>
      <c r="G427" s="1197"/>
      <c r="H427" s="1197"/>
      <c r="I427" s="1197"/>
      <c r="J427" s="1197"/>
      <c r="K427" s="1197"/>
      <c r="L427" s="1353">
        <f t="shared" ref="L427:AW427" si="119">L45-L236</f>
        <v>0</v>
      </c>
      <c r="M427" s="1353">
        <f t="shared" si="119"/>
        <v>0</v>
      </c>
      <c r="N427" s="1353">
        <f t="shared" si="119"/>
        <v>0</v>
      </c>
      <c r="O427" s="1353">
        <f t="shared" si="119"/>
        <v>0</v>
      </c>
      <c r="P427" s="1353">
        <f t="shared" si="119"/>
        <v>0</v>
      </c>
      <c r="Q427" s="1353">
        <f t="shared" si="119"/>
        <v>0</v>
      </c>
      <c r="R427" s="1353">
        <f t="shared" si="119"/>
        <v>0</v>
      </c>
      <c r="S427" s="1353">
        <f t="shared" si="119"/>
        <v>0</v>
      </c>
      <c r="T427" s="1353">
        <f t="shared" si="119"/>
        <v>0</v>
      </c>
      <c r="U427" s="1353">
        <f t="shared" si="119"/>
        <v>0</v>
      </c>
      <c r="V427" s="1353">
        <f t="shared" si="119"/>
        <v>0</v>
      </c>
      <c r="W427" s="1353">
        <f t="shared" si="119"/>
        <v>0</v>
      </c>
      <c r="X427" s="1353">
        <f t="shared" si="119"/>
        <v>0</v>
      </c>
      <c r="Y427" s="1353">
        <f t="shared" si="119"/>
        <v>0</v>
      </c>
      <c r="Z427" s="1353">
        <f t="shared" si="119"/>
        <v>0</v>
      </c>
      <c r="AA427" s="1353">
        <f t="shared" si="119"/>
        <v>0</v>
      </c>
      <c r="AB427" s="1353">
        <f t="shared" si="119"/>
        <v>0</v>
      </c>
      <c r="AC427" s="1353">
        <f t="shared" si="119"/>
        <v>0</v>
      </c>
      <c r="AD427" s="1353">
        <f t="shared" si="119"/>
        <v>0</v>
      </c>
      <c r="AE427" s="1353">
        <f t="shared" si="119"/>
        <v>0</v>
      </c>
      <c r="AF427" s="1353">
        <f t="shared" si="119"/>
        <v>0</v>
      </c>
      <c r="AG427" s="1353">
        <f t="shared" si="119"/>
        <v>0</v>
      </c>
      <c r="AH427" s="1353">
        <f t="shared" si="119"/>
        <v>0</v>
      </c>
      <c r="AI427" s="1353">
        <f t="shared" si="119"/>
        <v>0</v>
      </c>
      <c r="AJ427" s="1353">
        <f t="shared" si="119"/>
        <v>0</v>
      </c>
      <c r="AK427" s="1353">
        <f t="shared" si="119"/>
        <v>0</v>
      </c>
      <c r="AL427" s="1353">
        <f t="shared" si="119"/>
        <v>0</v>
      </c>
      <c r="AM427" s="1353">
        <f t="shared" si="119"/>
        <v>0</v>
      </c>
      <c r="AN427" s="1353">
        <f t="shared" si="119"/>
        <v>0</v>
      </c>
      <c r="AO427" s="1353">
        <f t="shared" si="119"/>
        <v>0</v>
      </c>
      <c r="AP427" s="1353">
        <f t="shared" si="119"/>
        <v>0</v>
      </c>
      <c r="AQ427" s="1353">
        <f t="shared" si="119"/>
        <v>0</v>
      </c>
      <c r="AR427" s="1353">
        <f t="shared" si="119"/>
        <v>0</v>
      </c>
      <c r="AS427" s="1353">
        <f t="shared" si="119"/>
        <v>0</v>
      </c>
      <c r="AT427" s="1353">
        <f t="shared" si="119"/>
        <v>0</v>
      </c>
      <c r="AU427" s="1353">
        <f t="shared" si="119"/>
        <v>0</v>
      </c>
      <c r="AV427" s="1353">
        <f t="shared" si="119"/>
        <v>0</v>
      </c>
      <c r="AW427" s="1353">
        <f t="shared" si="119"/>
        <v>0</v>
      </c>
    </row>
    <row r="428" spans="1:49" ht="16.5" hidden="1" thickBot="1">
      <c r="A428" s="1298" t="s">
        <v>666</v>
      </c>
      <c r="B428" s="208" t="s">
        <v>48</v>
      </c>
      <c r="C428" s="1356">
        <f t="shared" si="100"/>
        <v>0</v>
      </c>
      <c r="D428" s="1356">
        <f t="shared" si="100"/>
        <v>0</v>
      </c>
      <c r="E428" s="1356">
        <f t="shared" si="100"/>
        <v>0</v>
      </c>
      <c r="F428" s="2093"/>
      <c r="G428" s="1197"/>
      <c r="H428" s="1197"/>
      <c r="I428" s="1197"/>
      <c r="J428" s="1197"/>
      <c r="K428" s="1197"/>
      <c r="L428" s="1353">
        <f t="shared" ref="L428:AW428" si="120">L46-L237</f>
        <v>0</v>
      </c>
      <c r="M428" s="1353">
        <f t="shared" si="120"/>
        <v>0</v>
      </c>
      <c r="N428" s="1353">
        <f t="shared" si="120"/>
        <v>0</v>
      </c>
      <c r="O428" s="1353">
        <f t="shared" si="120"/>
        <v>0</v>
      </c>
      <c r="P428" s="1353">
        <f t="shared" si="120"/>
        <v>0</v>
      </c>
      <c r="Q428" s="1353">
        <f t="shared" si="120"/>
        <v>0</v>
      </c>
      <c r="R428" s="1353">
        <f t="shared" si="120"/>
        <v>0</v>
      </c>
      <c r="S428" s="1353">
        <f t="shared" si="120"/>
        <v>0</v>
      </c>
      <c r="T428" s="1353">
        <f t="shared" si="120"/>
        <v>0</v>
      </c>
      <c r="U428" s="1353">
        <f t="shared" si="120"/>
        <v>0</v>
      </c>
      <c r="V428" s="1353">
        <f t="shared" si="120"/>
        <v>0</v>
      </c>
      <c r="W428" s="1353">
        <f t="shared" si="120"/>
        <v>0</v>
      </c>
      <c r="X428" s="1353">
        <f t="shared" si="120"/>
        <v>0</v>
      </c>
      <c r="Y428" s="1353">
        <f t="shared" si="120"/>
        <v>0</v>
      </c>
      <c r="Z428" s="1353">
        <f t="shared" si="120"/>
        <v>0</v>
      </c>
      <c r="AA428" s="1353">
        <f t="shared" si="120"/>
        <v>0</v>
      </c>
      <c r="AB428" s="1353">
        <f t="shared" si="120"/>
        <v>0</v>
      </c>
      <c r="AC428" s="1353">
        <f t="shared" si="120"/>
        <v>0</v>
      </c>
      <c r="AD428" s="1353">
        <f t="shared" si="120"/>
        <v>0</v>
      </c>
      <c r="AE428" s="1353">
        <f t="shared" si="120"/>
        <v>0</v>
      </c>
      <c r="AF428" s="1353">
        <f t="shared" si="120"/>
        <v>0</v>
      </c>
      <c r="AG428" s="1353">
        <f t="shared" si="120"/>
        <v>0</v>
      </c>
      <c r="AH428" s="1353">
        <f t="shared" si="120"/>
        <v>0</v>
      </c>
      <c r="AI428" s="1353">
        <f t="shared" si="120"/>
        <v>0</v>
      </c>
      <c r="AJ428" s="1353">
        <f t="shared" si="120"/>
        <v>0</v>
      </c>
      <c r="AK428" s="1353">
        <f t="shared" si="120"/>
        <v>0</v>
      </c>
      <c r="AL428" s="1353">
        <f t="shared" si="120"/>
        <v>0</v>
      </c>
      <c r="AM428" s="1353">
        <f t="shared" si="120"/>
        <v>0</v>
      </c>
      <c r="AN428" s="1353">
        <f t="shared" si="120"/>
        <v>0</v>
      </c>
      <c r="AO428" s="1353">
        <f t="shared" si="120"/>
        <v>0</v>
      </c>
      <c r="AP428" s="1353">
        <f t="shared" si="120"/>
        <v>0</v>
      </c>
      <c r="AQ428" s="1353">
        <f t="shared" si="120"/>
        <v>0</v>
      </c>
      <c r="AR428" s="1353">
        <f t="shared" si="120"/>
        <v>0</v>
      </c>
      <c r="AS428" s="1353">
        <f t="shared" si="120"/>
        <v>0</v>
      </c>
      <c r="AT428" s="1353">
        <f t="shared" si="120"/>
        <v>0</v>
      </c>
      <c r="AU428" s="1353">
        <f t="shared" si="120"/>
        <v>0</v>
      </c>
      <c r="AV428" s="1353">
        <f t="shared" si="120"/>
        <v>0</v>
      </c>
      <c r="AW428" s="1353">
        <f t="shared" si="120"/>
        <v>0</v>
      </c>
    </row>
    <row r="429" spans="1:49" ht="16.5" hidden="1" thickBot="1">
      <c r="A429" s="1298" t="s">
        <v>667</v>
      </c>
      <c r="B429" s="208" t="s">
        <v>668</v>
      </c>
      <c r="C429" s="1356">
        <f t="shared" ref="C429:E448" si="121">C47-C238</f>
        <v>0</v>
      </c>
      <c r="D429" s="1356">
        <f t="shared" si="121"/>
        <v>0</v>
      </c>
      <c r="E429" s="1356">
        <f t="shared" si="121"/>
        <v>0</v>
      </c>
      <c r="F429" s="2093"/>
      <c r="G429" s="1197"/>
      <c r="H429" s="1197"/>
      <c r="I429" s="1197"/>
      <c r="J429" s="1197"/>
      <c r="K429" s="1197"/>
      <c r="L429" s="1353">
        <f t="shared" ref="L429:AW429" si="122">L47-L238</f>
        <v>0</v>
      </c>
      <c r="M429" s="1353">
        <f t="shared" si="122"/>
        <v>0</v>
      </c>
      <c r="N429" s="1353">
        <f t="shared" si="122"/>
        <v>0</v>
      </c>
      <c r="O429" s="1353">
        <f t="shared" si="122"/>
        <v>0</v>
      </c>
      <c r="P429" s="1353">
        <f t="shared" si="122"/>
        <v>0</v>
      </c>
      <c r="Q429" s="1353">
        <f t="shared" si="122"/>
        <v>0</v>
      </c>
      <c r="R429" s="1353">
        <f t="shared" si="122"/>
        <v>0</v>
      </c>
      <c r="S429" s="1353">
        <f t="shared" si="122"/>
        <v>0</v>
      </c>
      <c r="T429" s="1353">
        <f t="shared" si="122"/>
        <v>0</v>
      </c>
      <c r="U429" s="1353">
        <f t="shared" si="122"/>
        <v>0</v>
      </c>
      <c r="V429" s="1353">
        <f t="shared" si="122"/>
        <v>0</v>
      </c>
      <c r="W429" s="1353">
        <f t="shared" si="122"/>
        <v>0</v>
      </c>
      <c r="X429" s="1353">
        <f t="shared" si="122"/>
        <v>0</v>
      </c>
      <c r="Y429" s="1353">
        <f t="shared" si="122"/>
        <v>0</v>
      </c>
      <c r="Z429" s="1353">
        <f t="shared" si="122"/>
        <v>0</v>
      </c>
      <c r="AA429" s="1353">
        <f t="shared" si="122"/>
        <v>0</v>
      </c>
      <c r="AB429" s="1353">
        <f t="shared" si="122"/>
        <v>0</v>
      </c>
      <c r="AC429" s="1353">
        <f t="shared" si="122"/>
        <v>0</v>
      </c>
      <c r="AD429" s="1353">
        <f t="shared" si="122"/>
        <v>0</v>
      </c>
      <c r="AE429" s="1353">
        <f t="shared" si="122"/>
        <v>0</v>
      </c>
      <c r="AF429" s="1353">
        <f t="shared" si="122"/>
        <v>0</v>
      </c>
      <c r="AG429" s="1353">
        <f t="shared" si="122"/>
        <v>0</v>
      </c>
      <c r="AH429" s="1353">
        <f t="shared" si="122"/>
        <v>0</v>
      </c>
      <c r="AI429" s="1353">
        <f t="shared" si="122"/>
        <v>0</v>
      </c>
      <c r="AJ429" s="1353">
        <f t="shared" si="122"/>
        <v>0</v>
      </c>
      <c r="AK429" s="1353">
        <f t="shared" si="122"/>
        <v>0</v>
      </c>
      <c r="AL429" s="1353">
        <f t="shared" si="122"/>
        <v>0</v>
      </c>
      <c r="AM429" s="1353">
        <f t="shared" si="122"/>
        <v>0</v>
      </c>
      <c r="AN429" s="1353">
        <f t="shared" si="122"/>
        <v>0</v>
      </c>
      <c r="AO429" s="1353">
        <f t="shared" si="122"/>
        <v>0</v>
      </c>
      <c r="AP429" s="1353">
        <f t="shared" si="122"/>
        <v>0</v>
      </c>
      <c r="AQ429" s="1353">
        <f t="shared" si="122"/>
        <v>0</v>
      </c>
      <c r="AR429" s="1353">
        <f t="shared" si="122"/>
        <v>0</v>
      </c>
      <c r="AS429" s="1353">
        <f t="shared" si="122"/>
        <v>0</v>
      </c>
      <c r="AT429" s="1353">
        <f t="shared" si="122"/>
        <v>0</v>
      </c>
      <c r="AU429" s="1353">
        <f t="shared" si="122"/>
        <v>0</v>
      </c>
      <c r="AV429" s="1353">
        <f t="shared" si="122"/>
        <v>0</v>
      </c>
      <c r="AW429" s="1353">
        <f t="shared" si="122"/>
        <v>0</v>
      </c>
    </row>
    <row r="430" spans="1:49" ht="16.5" hidden="1" thickBot="1">
      <c r="A430" s="1298" t="s">
        <v>669</v>
      </c>
      <c r="B430" s="208" t="s">
        <v>670</v>
      </c>
      <c r="C430" s="1356">
        <f t="shared" si="121"/>
        <v>0</v>
      </c>
      <c r="D430" s="1356">
        <f t="shared" si="121"/>
        <v>0</v>
      </c>
      <c r="E430" s="1356">
        <f t="shared" si="121"/>
        <v>0</v>
      </c>
      <c r="F430" s="2093"/>
      <c r="G430" s="1197"/>
      <c r="H430" s="1197"/>
      <c r="I430" s="1197"/>
      <c r="J430" s="1197"/>
      <c r="K430" s="1197"/>
      <c r="L430" s="1353">
        <f t="shared" ref="L430:AW430" si="123">L48-L239</f>
        <v>0</v>
      </c>
      <c r="M430" s="1353">
        <f t="shared" si="123"/>
        <v>0</v>
      </c>
      <c r="N430" s="1353">
        <f t="shared" si="123"/>
        <v>0</v>
      </c>
      <c r="O430" s="1353">
        <f t="shared" si="123"/>
        <v>0</v>
      </c>
      <c r="P430" s="1353">
        <f t="shared" si="123"/>
        <v>0</v>
      </c>
      <c r="Q430" s="1353">
        <f t="shared" si="123"/>
        <v>0</v>
      </c>
      <c r="R430" s="1353">
        <f t="shared" si="123"/>
        <v>0</v>
      </c>
      <c r="S430" s="1353">
        <f t="shared" si="123"/>
        <v>0</v>
      </c>
      <c r="T430" s="1353">
        <f t="shared" si="123"/>
        <v>0</v>
      </c>
      <c r="U430" s="1353">
        <f t="shared" si="123"/>
        <v>0</v>
      </c>
      <c r="V430" s="1353">
        <f t="shared" si="123"/>
        <v>0</v>
      </c>
      <c r="W430" s="1353">
        <f t="shared" si="123"/>
        <v>0</v>
      </c>
      <c r="X430" s="1353">
        <f t="shared" si="123"/>
        <v>0</v>
      </c>
      <c r="Y430" s="1353">
        <f t="shared" si="123"/>
        <v>0</v>
      </c>
      <c r="Z430" s="1353">
        <f t="shared" si="123"/>
        <v>0</v>
      </c>
      <c r="AA430" s="1353">
        <f t="shared" si="123"/>
        <v>0</v>
      </c>
      <c r="AB430" s="1353">
        <f t="shared" si="123"/>
        <v>0</v>
      </c>
      <c r="AC430" s="1353">
        <f t="shared" si="123"/>
        <v>0</v>
      </c>
      <c r="AD430" s="1353">
        <f t="shared" si="123"/>
        <v>0</v>
      </c>
      <c r="AE430" s="1353">
        <f t="shared" si="123"/>
        <v>0</v>
      </c>
      <c r="AF430" s="1353">
        <f t="shared" si="123"/>
        <v>0</v>
      </c>
      <c r="AG430" s="1353">
        <f t="shared" si="123"/>
        <v>0</v>
      </c>
      <c r="AH430" s="1353">
        <f t="shared" si="123"/>
        <v>0</v>
      </c>
      <c r="AI430" s="1353">
        <f t="shared" si="123"/>
        <v>0</v>
      </c>
      <c r="AJ430" s="1353">
        <f t="shared" si="123"/>
        <v>0</v>
      </c>
      <c r="AK430" s="1353">
        <f t="shared" si="123"/>
        <v>0</v>
      </c>
      <c r="AL430" s="1353">
        <f t="shared" si="123"/>
        <v>0</v>
      </c>
      <c r="AM430" s="1353">
        <f t="shared" si="123"/>
        <v>0</v>
      </c>
      <c r="AN430" s="1353">
        <f t="shared" si="123"/>
        <v>0</v>
      </c>
      <c r="AO430" s="1353">
        <f t="shared" si="123"/>
        <v>0</v>
      </c>
      <c r="AP430" s="1353">
        <f t="shared" si="123"/>
        <v>0</v>
      </c>
      <c r="AQ430" s="1353">
        <f t="shared" si="123"/>
        <v>0</v>
      </c>
      <c r="AR430" s="1353">
        <f t="shared" si="123"/>
        <v>0</v>
      </c>
      <c r="AS430" s="1353">
        <f t="shared" si="123"/>
        <v>0</v>
      </c>
      <c r="AT430" s="1353">
        <f t="shared" si="123"/>
        <v>0</v>
      </c>
      <c r="AU430" s="1353">
        <f t="shared" si="123"/>
        <v>0</v>
      </c>
      <c r="AV430" s="1353">
        <f t="shared" si="123"/>
        <v>0</v>
      </c>
      <c r="AW430" s="1353">
        <f t="shared" si="123"/>
        <v>0</v>
      </c>
    </row>
    <row r="431" spans="1:49" ht="16.5" hidden="1" thickBot="1">
      <c r="A431" s="1298" t="s">
        <v>671</v>
      </c>
      <c r="B431" s="208" t="s">
        <v>126</v>
      </c>
      <c r="C431" s="1356">
        <f t="shared" si="121"/>
        <v>0</v>
      </c>
      <c r="D431" s="1356">
        <f t="shared" si="121"/>
        <v>0</v>
      </c>
      <c r="E431" s="1356">
        <f t="shared" si="121"/>
        <v>0</v>
      </c>
      <c r="F431" s="2093"/>
      <c r="G431" s="1197"/>
      <c r="H431" s="1197"/>
      <c r="I431" s="1197"/>
      <c r="J431" s="1197"/>
      <c r="K431" s="1197"/>
      <c r="L431" s="1357">
        <f t="shared" ref="L431:AW431" si="124">L49-L240</f>
        <v>0</v>
      </c>
      <c r="M431" s="1357">
        <f t="shared" si="124"/>
        <v>0</v>
      </c>
      <c r="N431" s="1357">
        <f t="shared" si="124"/>
        <v>0</v>
      </c>
      <c r="O431" s="1357">
        <f t="shared" si="124"/>
        <v>0</v>
      </c>
      <c r="P431" s="1357">
        <f t="shared" si="124"/>
        <v>0</v>
      </c>
      <c r="Q431" s="1357">
        <f t="shared" si="124"/>
        <v>0</v>
      </c>
      <c r="R431" s="1357">
        <f t="shared" si="124"/>
        <v>0</v>
      </c>
      <c r="S431" s="1357">
        <f t="shared" si="124"/>
        <v>0</v>
      </c>
      <c r="T431" s="1357">
        <f t="shared" si="124"/>
        <v>0</v>
      </c>
      <c r="U431" s="1357">
        <f t="shared" si="124"/>
        <v>0</v>
      </c>
      <c r="V431" s="1357">
        <f t="shared" si="124"/>
        <v>0</v>
      </c>
      <c r="W431" s="1357">
        <f t="shared" si="124"/>
        <v>0</v>
      </c>
      <c r="X431" s="1357">
        <f t="shared" si="124"/>
        <v>0</v>
      </c>
      <c r="Y431" s="1357">
        <f t="shared" si="124"/>
        <v>0</v>
      </c>
      <c r="Z431" s="1357">
        <f t="shared" si="124"/>
        <v>0</v>
      </c>
      <c r="AA431" s="1357">
        <f t="shared" si="124"/>
        <v>0</v>
      </c>
      <c r="AB431" s="1357">
        <f t="shared" si="124"/>
        <v>0</v>
      </c>
      <c r="AC431" s="1357">
        <f t="shared" si="124"/>
        <v>0</v>
      </c>
      <c r="AD431" s="1357">
        <f t="shared" si="124"/>
        <v>0</v>
      </c>
      <c r="AE431" s="1357">
        <f t="shared" si="124"/>
        <v>0</v>
      </c>
      <c r="AF431" s="1357">
        <f t="shared" si="124"/>
        <v>0</v>
      </c>
      <c r="AG431" s="1357">
        <f t="shared" si="124"/>
        <v>0</v>
      </c>
      <c r="AH431" s="1357">
        <f t="shared" si="124"/>
        <v>0</v>
      </c>
      <c r="AI431" s="1357">
        <f t="shared" si="124"/>
        <v>0</v>
      </c>
      <c r="AJ431" s="1357">
        <f t="shared" si="124"/>
        <v>0</v>
      </c>
      <c r="AK431" s="1357">
        <f t="shared" si="124"/>
        <v>0</v>
      </c>
      <c r="AL431" s="1357">
        <f t="shared" si="124"/>
        <v>0</v>
      </c>
      <c r="AM431" s="1357">
        <f t="shared" si="124"/>
        <v>0</v>
      </c>
      <c r="AN431" s="1357">
        <f t="shared" si="124"/>
        <v>0</v>
      </c>
      <c r="AO431" s="1357">
        <f t="shared" si="124"/>
        <v>0</v>
      </c>
      <c r="AP431" s="1357">
        <f t="shared" si="124"/>
        <v>0</v>
      </c>
      <c r="AQ431" s="1357">
        <f t="shared" si="124"/>
        <v>0</v>
      </c>
      <c r="AR431" s="1357">
        <f t="shared" si="124"/>
        <v>0</v>
      </c>
      <c r="AS431" s="1357">
        <f t="shared" si="124"/>
        <v>0</v>
      </c>
      <c r="AT431" s="1357">
        <f t="shared" si="124"/>
        <v>0</v>
      </c>
      <c r="AU431" s="1357">
        <f t="shared" si="124"/>
        <v>0</v>
      </c>
      <c r="AV431" s="1357">
        <f t="shared" si="124"/>
        <v>0</v>
      </c>
      <c r="AW431" s="1357">
        <f t="shared" si="124"/>
        <v>0</v>
      </c>
    </row>
    <row r="432" spans="1:49" ht="32.25" hidden="1" customHeight="1" thickBot="1">
      <c r="A432" s="1292">
        <v>6</v>
      </c>
      <c r="B432" s="210" t="s">
        <v>672</v>
      </c>
      <c r="C432" s="1356">
        <f t="shared" si="121"/>
        <v>-8</v>
      </c>
      <c r="D432" s="1356">
        <f t="shared" si="121"/>
        <v>0</v>
      </c>
      <c r="E432" s="1356">
        <f t="shared" si="121"/>
        <v>-8</v>
      </c>
      <c r="F432" s="2093"/>
      <c r="G432" s="1197"/>
      <c r="H432" s="1197"/>
      <c r="I432" s="1197"/>
      <c r="J432" s="1197"/>
      <c r="K432" s="1197"/>
      <c r="L432" s="1356">
        <f t="shared" ref="L432:AW432" si="125">L50-L241</f>
        <v>0</v>
      </c>
      <c r="M432" s="1356">
        <f t="shared" si="125"/>
        <v>0</v>
      </c>
      <c r="N432" s="1356">
        <f t="shared" si="125"/>
        <v>0</v>
      </c>
      <c r="O432" s="1356">
        <f t="shared" si="125"/>
        <v>0</v>
      </c>
      <c r="P432" s="1356">
        <f t="shared" si="125"/>
        <v>0</v>
      </c>
      <c r="Q432" s="1356">
        <f t="shared" si="125"/>
        <v>0</v>
      </c>
      <c r="R432" s="1356">
        <f t="shared" si="125"/>
        <v>0</v>
      </c>
      <c r="S432" s="1356">
        <f t="shared" si="125"/>
        <v>0</v>
      </c>
      <c r="T432" s="1356">
        <f t="shared" si="125"/>
        <v>0</v>
      </c>
      <c r="U432" s="1356">
        <f t="shared" si="125"/>
        <v>0</v>
      </c>
      <c r="V432" s="1356">
        <f t="shared" si="125"/>
        <v>0</v>
      </c>
      <c r="W432" s="1356">
        <f t="shared" si="125"/>
        <v>0</v>
      </c>
      <c r="X432" s="1356">
        <f t="shared" si="125"/>
        <v>0</v>
      </c>
      <c r="Y432" s="1356">
        <f t="shared" si="125"/>
        <v>0</v>
      </c>
      <c r="Z432" s="1356">
        <f t="shared" si="125"/>
        <v>0</v>
      </c>
      <c r="AA432" s="1356">
        <f t="shared" si="125"/>
        <v>-6</v>
      </c>
      <c r="AB432" s="1356">
        <f t="shared" si="125"/>
        <v>0</v>
      </c>
      <c r="AC432" s="1356">
        <f t="shared" si="125"/>
        <v>0</v>
      </c>
      <c r="AD432" s="1356">
        <f t="shared" si="125"/>
        <v>0</v>
      </c>
      <c r="AE432" s="1356">
        <f t="shared" si="125"/>
        <v>0</v>
      </c>
      <c r="AF432" s="1356">
        <f t="shared" si="125"/>
        <v>0</v>
      </c>
      <c r="AG432" s="1356">
        <f t="shared" si="125"/>
        <v>0</v>
      </c>
      <c r="AH432" s="1356">
        <f t="shared" si="125"/>
        <v>0</v>
      </c>
      <c r="AI432" s="1356">
        <f t="shared" si="125"/>
        <v>0</v>
      </c>
      <c r="AJ432" s="1356">
        <f t="shared" si="125"/>
        <v>0</v>
      </c>
      <c r="AK432" s="1356">
        <f t="shared" si="125"/>
        <v>0</v>
      </c>
      <c r="AL432" s="1356">
        <f t="shared" si="125"/>
        <v>0</v>
      </c>
      <c r="AM432" s="1356">
        <f t="shared" si="125"/>
        <v>0</v>
      </c>
      <c r="AN432" s="1356">
        <f t="shared" si="125"/>
        <v>0</v>
      </c>
      <c r="AO432" s="1356">
        <f t="shared" si="125"/>
        <v>-2</v>
      </c>
      <c r="AP432" s="1356">
        <f t="shared" si="125"/>
        <v>0</v>
      </c>
      <c r="AQ432" s="1356">
        <f t="shared" si="125"/>
        <v>0</v>
      </c>
      <c r="AR432" s="1356">
        <f t="shared" si="125"/>
        <v>0</v>
      </c>
      <c r="AS432" s="1356">
        <f t="shared" si="125"/>
        <v>0</v>
      </c>
      <c r="AT432" s="1356">
        <f t="shared" si="125"/>
        <v>0</v>
      </c>
      <c r="AU432" s="1356">
        <f t="shared" si="125"/>
        <v>0</v>
      </c>
      <c r="AV432" s="1356">
        <f t="shared" si="125"/>
        <v>0</v>
      </c>
      <c r="AW432" s="1356">
        <f t="shared" si="125"/>
        <v>0</v>
      </c>
    </row>
    <row r="433" spans="1:49" ht="16.5" hidden="1" thickBot="1">
      <c r="A433" s="1298" t="s">
        <v>673</v>
      </c>
      <c r="B433" s="208" t="s">
        <v>674</v>
      </c>
      <c r="C433" s="1356">
        <f t="shared" si="121"/>
        <v>-8</v>
      </c>
      <c r="D433" s="1356">
        <f t="shared" si="121"/>
        <v>0</v>
      </c>
      <c r="E433" s="1356">
        <f t="shared" si="121"/>
        <v>-8</v>
      </c>
      <c r="F433" s="2093"/>
      <c r="G433" s="1197"/>
      <c r="H433" s="1197"/>
      <c r="I433" s="1197"/>
      <c r="J433" s="1197"/>
      <c r="K433" s="1197"/>
      <c r="L433" s="1355">
        <f t="shared" ref="L433:AW433" si="126">L51-L242</f>
        <v>0</v>
      </c>
      <c r="M433" s="1355">
        <f t="shared" si="126"/>
        <v>0</v>
      </c>
      <c r="N433" s="1355">
        <f t="shared" si="126"/>
        <v>0</v>
      </c>
      <c r="O433" s="1355">
        <f t="shared" si="126"/>
        <v>0</v>
      </c>
      <c r="P433" s="1355">
        <f t="shared" si="126"/>
        <v>0</v>
      </c>
      <c r="Q433" s="1355">
        <f t="shared" si="126"/>
        <v>0</v>
      </c>
      <c r="R433" s="1355">
        <f t="shared" si="126"/>
        <v>0</v>
      </c>
      <c r="S433" s="1355">
        <f t="shared" si="126"/>
        <v>0</v>
      </c>
      <c r="T433" s="1355">
        <f t="shared" si="126"/>
        <v>0</v>
      </c>
      <c r="U433" s="1355">
        <f t="shared" si="126"/>
        <v>0</v>
      </c>
      <c r="V433" s="1355">
        <f t="shared" si="126"/>
        <v>0</v>
      </c>
      <c r="W433" s="1355">
        <f t="shared" si="126"/>
        <v>0</v>
      </c>
      <c r="X433" s="1355">
        <f t="shared" si="126"/>
        <v>0</v>
      </c>
      <c r="Y433" s="1355">
        <f t="shared" si="126"/>
        <v>0</v>
      </c>
      <c r="Z433" s="1355">
        <f t="shared" si="126"/>
        <v>0</v>
      </c>
      <c r="AA433" s="1355">
        <f t="shared" si="126"/>
        <v>-6</v>
      </c>
      <c r="AB433" s="1355">
        <f t="shared" si="126"/>
        <v>0</v>
      </c>
      <c r="AC433" s="1355">
        <f t="shared" si="126"/>
        <v>0</v>
      </c>
      <c r="AD433" s="1355">
        <f t="shared" si="126"/>
        <v>0</v>
      </c>
      <c r="AE433" s="1355">
        <f t="shared" si="126"/>
        <v>0</v>
      </c>
      <c r="AF433" s="1355">
        <f t="shared" si="126"/>
        <v>0</v>
      </c>
      <c r="AG433" s="1355">
        <f t="shared" si="126"/>
        <v>0</v>
      </c>
      <c r="AH433" s="1355">
        <f t="shared" si="126"/>
        <v>0</v>
      </c>
      <c r="AI433" s="1355">
        <f t="shared" si="126"/>
        <v>0</v>
      </c>
      <c r="AJ433" s="1355">
        <f t="shared" si="126"/>
        <v>0</v>
      </c>
      <c r="AK433" s="1355">
        <f t="shared" si="126"/>
        <v>0</v>
      </c>
      <c r="AL433" s="1355">
        <f t="shared" si="126"/>
        <v>0</v>
      </c>
      <c r="AM433" s="1355">
        <f t="shared" si="126"/>
        <v>0</v>
      </c>
      <c r="AN433" s="1355">
        <f t="shared" si="126"/>
        <v>0</v>
      </c>
      <c r="AO433" s="1355">
        <f t="shared" si="126"/>
        <v>-2</v>
      </c>
      <c r="AP433" s="1355">
        <f t="shared" si="126"/>
        <v>0</v>
      </c>
      <c r="AQ433" s="1355">
        <f t="shared" si="126"/>
        <v>0</v>
      </c>
      <c r="AR433" s="1355">
        <f t="shared" si="126"/>
        <v>0</v>
      </c>
      <c r="AS433" s="1355">
        <f t="shared" si="126"/>
        <v>0</v>
      </c>
      <c r="AT433" s="1355">
        <f t="shared" si="126"/>
        <v>0</v>
      </c>
      <c r="AU433" s="1355">
        <f t="shared" si="126"/>
        <v>0</v>
      </c>
      <c r="AV433" s="1355">
        <f t="shared" si="126"/>
        <v>0</v>
      </c>
      <c r="AW433" s="1355">
        <f t="shared" si="126"/>
        <v>0</v>
      </c>
    </row>
    <row r="434" spans="1:49" ht="16.5" hidden="1" thickBot="1">
      <c r="A434" s="1298" t="s">
        <v>675</v>
      </c>
      <c r="B434" s="208" t="s">
        <v>676</v>
      </c>
      <c r="C434" s="1356">
        <f t="shared" si="121"/>
        <v>0</v>
      </c>
      <c r="D434" s="1356">
        <f t="shared" si="121"/>
        <v>0</v>
      </c>
      <c r="E434" s="1356">
        <f t="shared" si="121"/>
        <v>0</v>
      </c>
      <c r="F434" s="2093"/>
      <c r="G434" s="1197"/>
      <c r="H434" s="1197"/>
      <c r="I434" s="1197"/>
      <c r="J434" s="1197"/>
      <c r="K434" s="1197"/>
      <c r="L434" s="1353">
        <f t="shared" ref="L434:AW434" si="127">L52-L243</f>
        <v>0</v>
      </c>
      <c r="M434" s="1353">
        <f t="shared" si="127"/>
        <v>0</v>
      </c>
      <c r="N434" s="1353">
        <f t="shared" si="127"/>
        <v>0</v>
      </c>
      <c r="O434" s="1353">
        <f t="shared" si="127"/>
        <v>0</v>
      </c>
      <c r="P434" s="1353">
        <f t="shared" si="127"/>
        <v>0</v>
      </c>
      <c r="Q434" s="1353">
        <f t="shared" si="127"/>
        <v>0</v>
      </c>
      <c r="R434" s="1353">
        <f t="shared" si="127"/>
        <v>0</v>
      </c>
      <c r="S434" s="1353">
        <f t="shared" si="127"/>
        <v>0</v>
      </c>
      <c r="T434" s="1353">
        <f t="shared" si="127"/>
        <v>0</v>
      </c>
      <c r="U434" s="1353">
        <f t="shared" si="127"/>
        <v>0</v>
      </c>
      <c r="V434" s="1353">
        <f t="shared" si="127"/>
        <v>0</v>
      </c>
      <c r="W434" s="1353">
        <f t="shared" si="127"/>
        <v>0</v>
      </c>
      <c r="X434" s="1353">
        <f t="shared" si="127"/>
        <v>0</v>
      </c>
      <c r="Y434" s="1353">
        <f t="shared" si="127"/>
        <v>0</v>
      </c>
      <c r="Z434" s="1353">
        <f t="shared" si="127"/>
        <v>0</v>
      </c>
      <c r="AA434" s="1353">
        <f t="shared" si="127"/>
        <v>0</v>
      </c>
      <c r="AB434" s="1353">
        <f t="shared" si="127"/>
        <v>0</v>
      </c>
      <c r="AC434" s="1353">
        <f t="shared" si="127"/>
        <v>0</v>
      </c>
      <c r="AD434" s="1353">
        <f t="shared" si="127"/>
        <v>0</v>
      </c>
      <c r="AE434" s="1353">
        <f t="shared" si="127"/>
        <v>0</v>
      </c>
      <c r="AF434" s="1353">
        <f t="shared" si="127"/>
        <v>0</v>
      </c>
      <c r="AG434" s="1353">
        <f t="shared" si="127"/>
        <v>0</v>
      </c>
      <c r="AH434" s="1353">
        <f t="shared" si="127"/>
        <v>0</v>
      </c>
      <c r="AI434" s="1353">
        <f t="shared" si="127"/>
        <v>0</v>
      </c>
      <c r="AJ434" s="1353">
        <f t="shared" si="127"/>
        <v>0</v>
      </c>
      <c r="AK434" s="1353">
        <f t="shared" si="127"/>
        <v>0</v>
      </c>
      <c r="AL434" s="1353">
        <f t="shared" si="127"/>
        <v>0</v>
      </c>
      <c r="AM434" s="1353">
        <f t="shared" si="127"/>
        <v>0</v>
      </c>
      <c r="AN434" s="1353">
        <f t="shared" si="127"/>
        <v>0</v>
      </c>
      <c r="AO434" s="1353">
        <f t="shared" si="127"/>
        <v>0</v>
      </c>
      <c r="AP434" s="1353">
        <f t="shared" si="127"/>
        <v>0</v>
      </c>
      <c r="AQ434" s="1353">
        <f t="shared" si="127"/>
        <v>0</v>
      </c>
      <c r="AR434" s="1353">
        <f t="shared" si="127"/>
        <v>0</v>
      </c>
      <c r="AS434" s="1353">
        <f t="shared" si="127"/>
        <v>0</v>
      </c>
      <c r="AT434" s="1353">
        <f t="shared" si="127"/>
        <v>0</v>
      </c>
      <c r="AU434" s="1353">
        <f t="shared" si="127"/>
        <v>0</v>
      </c>
      <c r="AV434" s="1353">
        <f t="shared" si="127"/>
        <v>0</v>
      </c>
      <c r="AW434" s="1353">
        <f t="shared" si="127"/>
        <v>0</v>
      </c>
    </row>
    <row r="435" spans="1:49" ht="16.5" hidden="1" thickBot="1">
      <c r="A435" s="1298" t="s">
        <v>677</v>
      </c>
      <c r="B435" s="208" t="s">
        <v>678</v>
      </c>
      <c r="C435" s="1356">
        <f t="shared" si="121"/>
        <v>0</v>
      </c>
      <c r="D435" s="1356">
        <f t="shared" si="121"/>
        <v>0</v>
      </c>
      <c r="E435" s="1356">
        <f t="shared" si="121"/>
        <v>0</v>
      </c>
      <c r="F435" s="2093"/>
      <c r="G435" s="1197"/>
      <c r="H435" s="1197"/>
      <c r="I435" s="1197"/>
      <c r="J435" s="1197"/>
      <c r="K435" s="1197"/>
      <c r="L435" s="1353">
        <f t="shared" ref="L435:AW435" si="128">L53-L244</f>
        <v>0</v>
      </c>
      <c r="M435" s="1353">
        <f t="shared" si="128"/>
        <v>0</v>
      </c>
      <c r="N435" s="1353">
        <f t="shared" si="128"/>
        <v>0</v>
      </c>
      <c r="O435" s="1353">
        <f t="shared" si="128"/>
        <v>0</v>
      </c>
      <c r="P435" s="1353">
        <f t="shared" si="128"/>
        <v>0</v>
      </c>
      <c r="Q435" s="1353">
        <f t="shared" si="128"/>
        <v>0</v>
      </c>
      <c r="R435" s="1353">
        <f t="shared" si="128"/>
        <v>0</v>
      </c>
      <c r="S435" s="1353">
        <f t="shared" si="128"/>
        <v>0</v>
      </c>
      <c r="T435" s="1353">
        <f t="shared" si="128"/>
        <v>0</v>
      </c>
      <c r="U435" s="1353">
        <f t="shared" si="128"/>
        <v>0</v>
      </c>
      <c r="V435" s="1353">
        <f t="shared" si="128"/>
        <v>0</v>
      </c>
      <c r="W435" s="1353">
        <f t="shared" si="128"/>
        <v>0</v>
      </c>
      <c r="X435" s="1353">
        <f t="shared" si="128"/>
        <v>0</v>
      </c>
      <c r="Y435" s="1353">
        <f t="shared" si="128"/>
        <v>0</v>
      </c>
      <c r="Z435" s="1353">
        <f t="shared" si="128"/>
        <v>0</v>
      </c>
      <c r="AA435" s="1353">
        <f t="shared" si="128"/>
        <v>0</v>
      </c>
      <c r="AB435" s="1353">
        <f t="shared" si="128"/>
        <v>0</v>
      </c>
      <c r="AC435" s="1353">
        <f t="shared" si="128"/>
        <v>0</v>
      </c>
      <c r="AD435" s="1353">
        <f t="shared" si="128"/>
        <v>0</v>
      </c>
      <c r="AE435" s="1353">
        <f t="shared" si="128"/>
        <v>0</v>
      </c>
      <c r="AF435" s="1353">
        <f t="shared" si="128"/>
        <v>0</v>
      </c>
      <c r="AG435" s="1353">
        <f t="shared" si="128"/>
        <v>0</v>
      </c>
      <c r="AH435" s="1353">
        <f t="shared" si="128"/>
        <v>0</v>
      </c>
      <c r="AI435" s="1353">
        <f t="shared" si="128"/>
        <v>0</v>
      </c>
      <c r="AJ435" s="1353">
        <f t="shared" si="128"/>
        <v>0</v>
      </c>
      <c r="AK435" s="1353">
        <f t="shared" si="128"/>
        <v>0</v>
      </c>
      <c r="AL435" s="1353">
        <f t="shared" si="128"/>
        <v>0</v>
      </c>
      <c r="AM435" s="1353">
        <f t="shared" si="128"/>
        <v>0</v>
      </c>
      <c r="AN435" s="1353">
        <f t="shared" si="128"/>
        <v>0</v>
      </c>
      <c r="AO435" s="1353">
        <f t="shared" si="128"/>
        <v>0</v>
      </c>
      <c r="AP435" s="1353">
        <f t="shared" si="128"/>
        <v>0</v>
      </c>
      <c r="AQ435" s="1353">
        <f t="shared" si="128"/>
        <v>0</v>
      </c>
      <c r="AR435" s="1353">
        <f t="shared" si="128"/>
        <v>0</v>
      </c>
      <c r="AS435" s="1353">
        <f t="shared" si="128"/>
        <v>0</v>
      </c>
      <c r="AT435" s="1353">
        <f t="shared" si="128"/>
        <v>0</v>
      </c>
      <c r="AU435" s="1353">
        <f t="shared" si="128"/>
        <v>0</v>
      </c>
      <c r="AV435" s="1353">
        <f t="shared" si="128"/>
        <v>0</v>
      </c>
      <c r="AW435" s="1353">
        <f t="shared" si="128"/>
        <v>0</v>
      </c>
    </row>
    <row r="436" spans="1:49" ht="16.5" hidden="1" thickBot="1">
      <c r="A436" s="1298" t="s">
        <v>679</v>
      </c>
      <c r="B436" s="208" t="s">
        <v>0</v>
      </c>
      <c r="C436" s="1356">
        <f t="shared" si="121"/>
        <v>0</v>
      </c>
      <c r="D436" s="1356">
        <f t="shared" si="121"/>
        <v>0</v>
      </c>
      <c r="E436" s="1356">
        <f t="shared" si="121"/>
        <v>0</v>
      </c>
      <c r="F436" s="2093"/>
      <c r="G436" s="1197"/>
      <c r="H436" s="1197"/>
      <c r="I436" s="1197"/>
      <c r="J436" s="1197"/>
      <c r="K436" s="1197"/>
      <c r="L436" s="1353">
        <f t="shared" ref="L436:AW436" si="129">L54-L245</f>
        <v>0</v>
      </c>
      <c r="M436" s="1353">
        <f t="shared" si="129"/>
        <v>0</v>
      </c>
      <c r="N436" s="1353">
        <f t="shared" si="129"/>
        <v>0</v>
      </c>
      <c r="O436" s="1353">
        <f t="shared" si="129"/>
        <v>0</v>
      </c>
      <c r="P436" s="1353">
        <f t="shared" si="129"/>
        <v>0</v>
      </c>
      <c r="Q436" s="1353">
        <f t="shared" si="129"/>
        <v>0</v>
      </c>
      <c r="R436" s="1353">
        <f t="shared" si="129"/>
        <v>0</v>
      </c>
      <c r="S436" s="1353">
        <f t="shared" si="129"/>
        <v>0</v>
      </c>
      <c r="T436" s="1353">
        <f t="shared" si="129"/>
        <v>0</v>
      </c>
      <c r="U436" s="1353">
        <f t="shared" si="129"/>
        <v>0</v>
      </c>
      <c r="V436" s="1353">
        <f t="shared" si="129"/>
        <v>0</v>
      </c>
      <c r="W436" s="1353">
        <f t="shared" si="129"/>
        <v>0</v>
      </c>
      <c r="X436" s="1353">
        <f t="shared" si="129"/>
        <v>0</v>
      </c>
      <c r="Y436" s="1353">
        <f t="shared" si="129"/>
        <v>0</v>
      </c>
      <c r="Z436" s="1353">
        <f t="shared" si="129"/>
        <v>0</v>
      </c>
      <c r="AA436" s="1353">
        <f t="shared" si="129"/>
        <v>0</v>
      </c>
      <c r="AB436" s="1353">
        <f t="shared" si="129"/>
        <v>0</v>
      </c>
      <c r="AC436" s="1353">
        <f t="shared" si="129"/>
        <v>0</v>
      </c>
      <c r="AD436" s="1353">
        <f t="shared" si="129"/>
        <v>0</v>
      </c>
      <c r="AE436" s="1353">
        <f t="shared" si="129"/>
        <v>0</v>
      </c>
      <c r="AF436" s="1353">
        <f t="shared" si="129"/>
        <v>0</v>
      </c>
      <c r="AG436" s="1353">
        <f t="shared" si="129"/>
        <v>0</v>
      </c>
      <c r="AH436" s="1353">
        <f t="shared" si="129"/>
        <v>0</v>
      </c>
      <c r="AI436" s="1353">
        <f t="shared" si="129"/>
        <v>0</v>
      </c>
      <c r="AJ436" s="1353">
        <f t="shared" si="129"/>
        <v>0</v>
      </c>
      <c r="AK436" s="1353">
        <f t="shared" si="129"/>
        <v>0</v>
      </c>
      <c r="AL436" s="1353">
        <f t="shared" si="129"/>
        <v>0</v>
      </c>
      <c r="AM436" s="1353">
        <f t="shared" si="129"/>
        <v>0</v>
      </c>
      <c r="AN436" s="1353">
        <f t="shared" si="129"/>
        <v>0</v>
      </c>
      <c r="AO436" s="1353">
        <f t="shared" si="129"/>
        <v>0</v>
      </c>
      <c r="AP436" s="1353">
        <f t="shared" si="129"/>
        <v>0</v>
      </c>
      <c r="AQ436" s="1353">
        <f t="shared" si="129"/>
        <v>0</v>
      </c>
      <c r="AR436" s="1353">
        <f t="shared" si="129"/>
        <v>0</v>
      </c>
      <c r="AS436" s="1353">
        <f t="shared" si="129"/>
        <v>0</v>
      </c>
      <c r="AT436" s="1353">
        <f t="shared" si="129"/>
        <v>0</v>
      </c>
      <c r="AU436" s="1353">
        <f t="shared" si="129"/>
        <v>0</v>
      </c>
      <c r="AV436" s="1353">
        <f t="shared" si="129"/>
        <v>0</v>
      </c>
      <c r="AW436" s="1353">
        <f t="shared" si="129"/>
        <v>0</v>
      </c>
    </row>
    <row r="437" spans="1:49" ht="16.5" hidden="1" thickBot="1">
      <c r="A437" s="1298" t="s">
        <v>680</v>
      </c>
      <c r="B437" s="208" t="s">
        <v>681</v>
      </c>
      <c r="C437" s="1356">
        <f t="shared" si="121"/>
        <v>0</v>
      </c>
      <c r="D437" s="1356">
        <f t="shared" si="121"/>
        <v>0</v>
      </c>
      <c r="E437" s="1356">
        <f t="shared" si="121"/>
        <v>0</v>
      </c>
      <c r="F437" s="2093"/>
      <c r="G437" s="1197"/>
      <c r="H437" s="1197"/>
      <c r="I437" s="1197"/>
      <c r="J437" s="1197"/>
      <c r="K437" s="1197"/>
      <c r="L437" s="1353">
        <f t="shared" ref="L437:AW437" si="130">L55-L246</f>
        <v>0</v>
      </c>
      <c r="M437" s="1353">
        <f t="shared" si="130"/>
        <v>0</v>
      </c>
      <c r="N437" s="1353">
        <f t="shared" si="130"/>
        <v>0</v>
      </c>
      <c r="O437" s="1353">
        <f t="shared" si="130"/>
        <v>0</v>
      </c>
      <c r="P437" s="1353">
        <f t="shared" si="130"/>
        <v>0</v>
      </c>
      <c r="Q437" s="1353">
        <f t="shared" si="130"/>
        <v>0</v>
      </c>
      <c r="R437" s="1353">
        <f t="shared" si="130"/>
        <v>0</v>
      </c>
      <c r="S437" s="1353">
        <f t="shared" si="130"/>
        <v>0</v>
      </c>
      <c r="T437" s="1353">
        <f t="shared" si="130"/>
        <v>0</v>
      </c>
      <c r="U437" s="1353">
        <f t="shared" si="130"/>
        <v>0</v>
      </c>
      <c r="V437" s="1353">
        <f t="shared" si="130"/>
        <v>0</v>
      </c>
      <c r="W437" s="1353">
        <f t="shared" si="130"/>
        <v>0</v>
      </c>
      <c r="X437" s="1353">
        <f t="shared" si="130"/>
        <v>0</v>
      </c>
      <c r="Y437" s="1353">
        <f t="shared" si="130"/>
        <v>0</v>
      </c>
      <c r="Z437" s="1353">
        <f t="shared" si="130"/>
        <v>0</v>
      </c>
      <c r="AA437" s="1353">
        <f t="shared" si="130"/>
        <v>0</v>
      </c>
      <c r="AB437" s="1353">
        <f t="shared" si="130"/>
        <v>0</v>
      </c>
      <c r="AC437" s="1353">
        <f t="shared" si="130"/>
        <v>0</v>
      </c>
      <c r="AD437" s="1353">
        <f t="shared" si="130"/>
        <v>0</v>
      </c>
      <c r="AE437" s="1353">
        <f t="shared" si="130"/>
        <v>0</v>
      </c>
      <c r="AF437" s="1353">
        <f t="shared" si="130"/>
        <v>0</v>
      </c>
      <c r="AG437" s="1353">
        <f t="shared" si="130"/>
        <v>0</v>
      </c>
      <c r="AH437" s="1353">
        <f t="shared" si="130"/>
        <v>0</v>
      </c>
      <c r="AI437" s="1353">
        <f t="shared" si="130"/>
        <v>0</v>
      </c>
      <c r="AJ437" s="1353">
        <f t="shared" si="130"/>
        <v>0</v>
      </c>
      <c r="AK437" s="1353">
        <f t="shared" si="130"/>
        <v>0</v>
      </c>
      <c r="AL437" s="1353">
        <f t="shared" si="130"/>
        <v>0</v>
      </c>
      <c r="AM437" s="1353">
        <f t="shared" si="130"/>
        <v>0</v>
      </c>
      <c r="AN437" s="1353">
        <f t="shared" si="130"/>
        <v>0</v>
      </c>
      <c r="AO437" s="1353">
        <f t="shared" si="130"/>
        <v>0</v>
      </c>
      <c r="AP437" s="1353">
        <f t="shared" si="130"/>
        <v>0</v>
      </c>
      <c r="AQ437" s="1353">
        <f t="shared" si="130"/>
        <v>0</v>
      </c>
      <c r="AR437" s="1353">
        <f t="shared" si="130"/>
        <v>0</v>
      </c>
      <c r="AS437" s="1353">
        <f t="shared" si="130"/>
        <v>0</v>
      </c>
      <c r="AT437" s="1353">
        <f t="shared" si="130"/>
        <v>0</v>
      </c>
      <c r="AU437" s="1353">
        <f t="shared" si="130"/>
        <v>0</v>
      </c>
      <c r="AV437" s="1353">
        <f t="shared" si="130"/>
        <v>0</v>
      </c>
      <c r="AW437" s="1353">
        <f t="shared" si="130"/>
        <v>0</v>
      </c>
    </row>
    <row r="438" spans="1:49" ht="16.5" hidden="1" thickBot="1">
      <c r="A438" s="1298" t="s">
        <v>682</v>
      </c>
      <c r="B438" s="208" t="s">
        <v>683</v>
      </c>
      <c r="C438" s="1356">
        <f t="shared" si="121"/>
        <v>0</v>
      </c>
      <c r="D438" s="1356">
        <f t="shared" si="121"/>
        <v>0</v>
      </c>
      <c r="E438" s="1356">
        <f t="shared" si="121"/>
        <v>0</v>
      </c>
      <c r="F438" s="2093"/>
      <c r="G438" s="1197"/>
      <c r="H438" s="1197"/>
      <c r="I438" s="1197"/>
      <c r="J438" s="1197"/>
      <c r="K438" s="1197"/>
      <c r="L438" s="1353">
        <f t="shared" ref="L438:AW438" si="131">L56-L247</f>
        <v>0</v>
      </c>
      <c r="M438" s="1353">
        <f t="shared" si="131"/>
        <v>0</v>
      </c>
      <c r="N438" s="1353">
        <f t="shared" si="131"/>
        <v>0</v>
      </c>
      <c r="O438" s="1353">
        <f t="shared" si="131"/>
        <v>0</v>
      </c>
      <c r="P438" s="1353">
        <f t="shared" si="131"/>
        <v>0</v>
      </c>
      <c r="Q438" s="1353">
        <f t="shared" si="131"/>
        <v>0</v>
      </c>
      <c r="R438" s="1353">
        <f t="shared" si="131"/>
        <v>0</v>
      </c>
      <c r="S438" s="1353">
        <f t="shared" si="131"/>
        <v>0</v>
      </c>
      <c r="T438" s="1353">
        <f t="shared" si="131"/>
        <v>0</v>
      </c>
      <c r="U438" s="1353">
        <f t="shared" si="131"/>
        <v>0</v>
      </c>
      <c r="V438" s="1353">
        <f t="shared" si="131"/>
        <v>0</v>
      </c>
      <c r="W438" s="1353">
        <f t="shared" si="131"/>
        <v>0</v>
      </c>
      <c r="X438" s="1353">
        <f t="shared" si="131"/>
        <v>0</v>
      </c>
      <c r="Y438" s="1353">
        <f t="shared" si="131"/>
        <v>0</v>
      </c>
      <c r="Z438" s="1353">
        <f t="shared" si="131"/>
        <v>0</v>
      </c>
      <c r="AA438" s="1353">
        <f t="shared" si="131"/>
        <v>0</v>
      </c>
      <c r="AB438" s="1353">
        <f t="shared" si="131"/>
        <v>0</v>
      </c>
      <c r="AC438" s="1353">
        <f t="shared" si="131"/>
        <v>0</v>
      </c>
      <c r="AD438" s="1353">
        <f t="shared" si="131"/>
        <v>0</v>
      </c>
      <c r="AE438" s="1353">
        <f t="shared" si="131"/>
        <v>0</v>
      </c>
      <c r="AF438" s="1353">
        <f t="shared" si="131"/>
        <v>0</v>
      </c>
      <c r="AG438" s="1353">
        <f t="shared" si="131"/>
        <v>0</v>
      </c>
      <c r="AH438" s="1353">
        <f t="shared" si="131"/>
        <v>0</v>
      </c>
      <c r="AI438" s="1353">
        <f t="shared" si="131"/>
        <v>0</v>
      </c>
      <c r="AJ438" s="1353">
        <f t="shared" si="131"/>
        <v>0</v>
      </c>
      <c r="AK438" s="1353">
        <f t="shared" si="131"/>
        <v>0</v>
      </c>
      <c r="AL438" s="1353">
        <f t="shared" si="131"/>
        <v>0</v>
      </c>
      <c r="AM438" s="1353">
        <f t="shared" si="131"/>
        <v>0</v>
      </c>
      <c r="AN438" s="1353">
        <f t="shared" si="131"/>
        <v>0</v>
      </c>
      <c r="AO438" s="1353">
        <f t="shared" si="131"/>
        <v>0</v>
      </c>
      <c r="AP438" s="1353">
        <f t="shared" si="131"/>
        <v>0</v>
      </c>
      <c r="AQ438" s="1353">
        <f t="shared" si="131"/>
        <v>0</v>
      </c>
      <c r="AR438" s="1353">
        <f t="shared" si="131"/>
        <v>0</v>
      </c>
      <c r="AS438" s="1353">
        <f t="shared" si="131"/>
        <v>0</v>
      </c>
      <c r="AT438" s="1353">
        <f t="shared" si="131"/>
        <v>0</v>
      </c>
      <c r="AU438" s="1353">
        <f t="shared" si="131"/>
        <v>0</v>
      </c>
      <c r="AV438" s="1353">
        <f t="shared" si="131"/>
        <v>0</v>
      </c>
      <c r="AW438" s="1353">
        <f t="shared" si="131"/>
        <v>0</v>
      </c>
    </row>
    <row r="439" spans="1:49" ht="16.5" hidden="1" thickBot="1">
      <c r="A439" s="1298" t="s">
        <v>446</v>
      </c>
      <c r="B439" s="208" t="s">
        <v>149</v>
      </c>
      <c r="C439" s="1356">
        <f t="shared" si="121"/>
        <v>0</v>
      </c>
      <c r="D439" s="1356">
        <f t="shared" si="121"/>
        <v>0</v>
      </c>
      <c r="E439" s="1356">
        <f t="shared" si="121"/>
        <v>0</v>
      </c>
      <c r="F439" s="2093"/>
      <c r="G439" s="1197"/>
      <c r="H439" s="1197"/>
      <c r="I439" s="1197"/>
      <c r="J439" s="1197"/>
      <c r="K439" s="1197"/>
      <c r="L439" s="1353">
        <f t="shared" ref="L439:AW439" si="132">L57-L248</f>
        <v>0</v>
      </c>
      <c r="M439" s="1353">
        <f t="shared" si="132"/>
        <v>0</v>
      </c>
      <c r="N439" s="1353">
        <f t="shared" si="132"/>
        <v>0</v>
      </c>
      <c r="O439" s="1353">
        <f t="shared" si="132"/>
        <v>0</v>
      </c>
      <c r="P439" s="1353">
        <f t="shared" si="132"/>
        <v>0</v>
      </c>
      <c r="Q439" s="1353">
        <f t="shared" si="132"/>
        <v>0</v>
      </c>
      <c r="R439" s="1353">
        <f t="shared" si="132"/>
        <v>0</v>
      </c>
      <c r="S439" s="1353">
        <f t="shared" si="132"/>
        <v>0</v>
      </c>
      <c r="T439" s="1353">
        <f t="shared" si="132"/>
        <v>0</v>
      </c>
      <c r="U439" s="1353">
        <f t="shared" si="132"/>
        <v>0</v>
      </c>
      <c r="V439" s="1353">
        <f t="shared" si="132"/>
        <v>0</v>
      </c>
      <c r="W439" s="1353">
        <f t="shared" si="132"/>
        <v>0</v>
      </c>
      <c r="X439" s="1353">
        <f t="shared" si="132"/>
        <v>0</v>
      </c>
      <c r="Y439" s="1353">
        <f t="shared" si="132"/>
        <v>0</v>
      </c>
      <c r="Z439" s="1353">
        <f t="shared" si="132"/>
        <v>0</v>
      </c>
      <c r="AA439" s="1353">
        <f t="shared" si="132"/>
        <v>0</v>
      </c>
      <c r="AB439" s="1353">
        <f t="shared" si="132"/>
        <v>0</v>
      </c>
      <c r="AC439" s="1353">
        <f t="shared" si="132"/>
        <v>0</v>
      </c>
      <c r="AD439" s="1353">
        <f t="shared" si="132"/>
        <v>0</v>
      </c>
      <c r="AE439" s="1353">
        <f t="shared" si="132"/>
        <v>0</v>
      </c>
      <c r="AF439" s="1353">
        <f t="shared" si="132"/>
        <v>0</v>
      </c>
      <c r="AG439" s="1353">
        <f t="shared" si="132"/>
        <v>0</v>
      </c>
      <c r="AH439" s="1353">
        <f t="shared" si="132"/>
        <v>0</v>
      </c>
      <c r="AI439" s="1353">
        <f t="shared" si="132"/>
        <v>0</v>
      </c>
      <c r="AJ439" s="1353">
        <f t="shared" si="132"/>
        <v>0</v>
      </c>
      <c r="AK439" s="1353">
        <f t="shared" si="132"/>
        <v>0</v>
      </c>
      <c r="AL439" s="1353">
        <f t="shared" si="132"/>
        <v>0</v>
      </c>
      <c r="AM439" s="1353">
        <f t="shared" si="132"/>
        <v>0</v>
      </c>
      <c r="AN439" s="1353">
        <f t="shared" si="132"/>
        <v>0</v>
      </c>
      <c r="AO439" s="1353">
        <f t="shared" si="132"/>
        <v>0</v>
      </c>
      <c r="AP439" s="1353">
        <f t="shared" si="132"/>
        <v>0</v>
      </c>
      <c r="AQ439" s="1353">
        <f t="shared" si="132"/>
        <v>0</v>
      </c>
      <c r="AR439" s="1353">
        <f t="shared" si="132"/>
        <v>0</v>
      </c>
      <c r="AS439" s="1353">
        <f t="shared" si="132"/>
        <v>0</v>
      </c>
      <c r="AT439" s="1353">
        <f t="shared" si="132"/>
        <v>0</v>
      </c>
      <c r="AU439" s="1353">
        <f t="shared" si="132"/>
        <v>0</v>
      </c>
      <c r="AV439" s="1353">
        <f t="shared" si="132"/>
        <v>0</v>
      </c>
      <c r="AW439" s="1353">
        <f t="shared" si="132"/>
        <v>0</v>
      </c>
    </row>
    <row r="440" spans="1:49" ht="16.5" hidden="1" thickBot="1">
      <c r="A440" s="1298" t="s">
        <v>447</v>
      </c>
      <c r="B440" s="208" t="s">
        <v>684</v>
      </c>
      <c r="C440" s="1356">
        <f t="shared" si="121"/>
        <v>0</v>
      </c>
      <c r="D440" s="1356">
        <f t="shared" si="121"/>
        <v>0</v>
      </c>
      <c r="E440" s="1356">
        <f t="shared" si="121"/>
        <v>0</v>
      </c>
      <c r="F440" s="2093"/>
      <c r="G440" s="1197"/>
      <c r="H440" s="1197"/>
      <c r="I440" s="1197"/>
      <c r="J440" s="1197"/>
      <c r="K440" s="1197"/>
      <c r="L440" s="1353">
        <f t="shared" ref="L440:AW440" si="133">L58-L249</f>
        <v>0</v>
      </c>
      <c r="M440" s="1353">
        <f t="shared" si="133"/>
        <v>0</v>
      </c>
      <c r="N440" s="1353">
        <f t="shared" si="133"/>
        <v>0</v>
      </c>
      <c r="O440" s="1353">
        <f t="shared" si="133"/>
        <v>0</v>
      </c>
      <c r="P440" s="1353">
        <f t="shared" si="133"/>
        <v>0</v>
      </c>
      <c r="Q440" s="1353">
        <f t="shared" si="133"/>
        <v>0</v>
      </c>
      <c r="R440" s="1353">
        <f t="shared" si="133"/>
        <v>0</v>
      </c>
      <c r="S440" s="1353">
        <f t="shared" si="133"/>
        <v>0</v>
      </c>
      <c r="T440" s="1353">
        <f t="shared" si="133"/>
        <v>0</v>
      </c>
      <c r="U440" s="1353">
        <f t="shared" si="133"/>
        <v>0</v>
      </c>
      <c r="V440" s="1353">
        <f t="shared" si="133"/>
        <v>0</v>
      </c>
      <c r="W440" s="1353">
        <f t="shared" si="133"/>
        <v>0</v>
      </c>
      <c r="X440" s="1353">
        <f t="shared" si="133"/>
        <v>0</v>
      </c>
      <c r="Y440" s="1353">
        <f t="shared" si="133"/>
        <v>0</v>
      </c>
      <c r="Z440" s="1353">
        <f t="shared" si="133"/>
        <v>0</v>
      </c>
      <c r="AA440" s="1353">
        <f t="shared" si="133"/>
        <v>0</v>
      </c>
      <c r="AB440" s="1353">
        <f t="shared" si="133"/>
        <v>0</v>
      </c>
      <c r="AC440" s="1353">
        <f t="shared" si="133"/>
        <v>0</v>
      </c>
      <c r="AD440" s="1353">
        <f t="shared" si="133"/>
        <v>0</v>
      </c>
      <c r="AE440" s="1353">
        <f t="shared" si="133"/>
        <v>0</v>
      </c>
      <c r="AF440" s="1353">
        <f t="shared" si="133"/>
        <v>0</v>
      </c>
      <c r="AG440" s="1353">
        <f t="shared" si="133"/>
        <v>0</v>
      </c>
      <c r="AH440" s="1353">
        <f t="shared" si="133"/>
        <v>0</v>
      </c>
      <c r="AI440" s="1353">
        <f t="shared" si="133"/>
        <v>0</v>
      </c>
      <c r="AJ440" s="1353">
        <f t="shared" si="133"/>
        <v>0</v>
      </c>
      <c r="AK440" s="1353">
        <f t="shared" si="133"/>
        <v>0</v>
      </c>
      <c r="AL440" s="1353">
        <f t="shared" si="133"/>
        <v>0</v>
      </c>
      <c r="AM440" s="1353">
        <f t="shared" si="133"/>
        <v>0</v>
      </c>
      <c r="AN440" s="1353">
        <f t="shared" si="133"/>
        <v>0</v>
      </c>
      <c r="AO440" s="1353">
        <f t="shared" si="133"/>
        <v>0</v>
      </c>
      <c r="AP440" s="1353">
        <f t="shared" si="133"/>
        <v>0</v>
      </c>
      <c r="AQ440" s="1353">
        <f t="shared" si="133"/>
        <v>0</v>
      </c>
      <c r="AR440" s="1353">
        <f t="shared" si="133"/>
        <v>0</v>
      </c>
      <c r="AS440" s="1353">
        <f t="shared" si="133"/>
        <v>0</v>
      </c>
      <c r="AT440" s="1353">
        <f t="shared" si="133"/>
        <v>0</v>
      </c>
      <c r="AU440" s="1353">
        <f t="shared" si="133"/>
        <v>0</v>
      </c>
      <c r="AV440" s="1353">
        <f t="shared" si="133"/>
        <v>0</v>
      </c>
      <c r="AW440" s="1353">
        <f t="shared" si="133"/>
        <v>0</v>
      </c>
    </row>
    <row r="441" spans="1:49" ht="16.5" hidden="1" thickBot="1">
      <c r="A441" s="1298" t="s">
        <v>448</v>
      </c>
      <c r="B441" s="208" t="s">
        <v>685</v>
      </c>
      <c r="C441" s="1356">
        <f t="shared" si="121"/>
        <v>0</v>
      </c>
      <c r="D441" s="1356">
        <f t="shared" si="121"/>
        <v>0</v>
      </c>
      <c r="E441" s="1356">
        <f t="shared" si="121"/>
        <v>0</v>
      </c>
      <c r="F441" s="2093"/>
      <c r="G441" s="1197"/>
      <c r="H441" s="1197"/>
      <c r="I441" s="1197"/>
      <c r="J441" s="1197"/>
      <c r="K441" s="1197"/>
      <c r="L441" s="1353">
        <f t="shared" ref="L441:AW441" si="134">L59-L250</f>
        <v>0</v>
      </c>
      <c r="M441" s="1353">
        <f t="shared" si="134"/>
        <v>0</v>
      </c>
      <c r="N441" s="1353">
        <f t="shared" si="134"/>
        <v>0</v>
      </c>
      <c r="O441" s="1353">
        <f t="shared" si="134"/>
        <v>0</v>
      </c>
      <c r="P441" s="1353">
        <f t="shared" si="134"/>
        <v>0</v>
      </c>
      <c r="Q441" s="1353">
        <f t="shared" si="134"/>
        <v>0</v>
      </c>
      <c r="R441" s="1353">
        <f t="shared" si="134"/>
        <v>0</v>
      </c>
      <c r="S441" s="1353">
        <f t="shared" si="134"/>
        <v>0</v>
      </c>
      <c r="T441" s="1353">
        <f t="shared" si="134"/>
        <v>0</v>
      </c>
      <c r="U441" s="1353">
        <f t="shared" si="134"/>
        <v>0</v>
      </c>
      <c r="V441" s="1353">
        <f t="shared" si="134"/>
        <v>0</v>
      </c>
      <c r="W441" s="1353">
        <f t="shared" si="134"/>
        <v>0</v>
      </c>
      <c r="X441" s="1353">
        <f t="shared" si="134"/>
        <v>0</v>
      </c>
      <c r="Y441" s="1353">
        <f t="shared" si="134"/>
        <v>0</v>
      </c>
      <c r="Z441" s="1353">
        <f t="shared" si="134"/>
        <v>0</v>
      </c>
      <c r="AA441" s="1353">
        <f t="shared" si="134"/>
        <v>0</v>
      </c>
      <c r="AB441" s="1353">
        <f t="shared" si="134"/>
        <v>0</v>
      </c>
      <c r="AC441" s="1353">
        <f t="shared" si="134"/>
        <v>0</v>
      </c>
      <c r="AD441" s="1353">
        <f t="shared" si="134"/>
        <v>0</v>
      </c>
      <c r="AE441" s="1353">
        <f t="shared" si="134"/>
        <v>0</v>
      </c>
      <c r="AF441" s="1353">
        <f t="shared" si="134"/>
        <v>0</v>
      </c>
      <c r="AG441" s="1353">
        <f t="shared" si="134"/>
        <v>0</v>
      </c>
      <c r="AH441" s="1353">
        <f t="shared" si="134"/>
        <v>0</v>
      </c>
      <c r="AI441" s="1353">
        <f t="shared" si="134"/>
        <v>0</v>
      </c>
      <c r="AJ441" s="1353">
        <f t="shared" si="134"/>
        <v>0</v>
      </c>
      <c r="AK441" s="1353">
        <f t="shared" si="134"/>
        <v>0</v>
      </c>
      <c r="AL441" s="1353">
        <f t="shared" si="134"/>
        <v>0</v>
      </c>
      <c r="AM441" s="1353">
        <f t="shared" si="134"/>
        <v>0</v>
      </c>
      <c r="AN441" s="1353">
        <f t="shared" si="134"/>
        <v>0</v>
      </c>
      <c r="AO441" s="1353">
        <f t="shared" si="134"/>
        <v>0</v>
      </c>
      <c r="AP441" s="1353">
        <f t="shared" si="134"/>
        <v>0</v>
      </c>
      <c r="AQ441" s="1353">
        <f t="shared" si="134"/>
        <v>0</v>
      </c>
      <c r="AR441" s="1353">
        <f t="shared" si="134"/>
        <v>0</v>
      </c>
      <c r="AS441" s="1353">
        <f t="shared" si="134"/>
        <v>0</v>
      </c>
      <c r="AT441" s="1353">
        <f t="shared" si="134"/>
        <v>0</v>
      </c>
      <c r="AU441" s="1353">
        <f t="shared" si="134"/>
        <v>0</v>
      </c>
      <c r="AV441" s="1353">
        <f t="shared" si="134"/>
        <v>0</v>
      </c>
      <c r="AW441" s="1353">
        <f t="shared" si="134"/>
        <v>0</v>
      </c>
    </row>
    <row r="442" spans="1:49" ht="16.5" hidden="1" thickBot="1">
      <c r="A442" s="1298" t="s">
        <v>449</v>
      </c>
      <c r="B442" s="208" t="s">
        <v>686</v>
      </c>
      <c r="C442" s="1356">
        <f t="shared" si="121"/>
        <v>0</v>
      </c>
      <c r="D442" s="1356">
        <f t="shared" si="121"/>
        <v>0</v>
      </c>
      <c r="E442" s="1356">
        <f t="shared" si="121"/>
        <v>0</v>
      </c>
      <c r="F442" s="2093"/>
      <c r="G442" s="1197"/>
      <c r="H442" s="1197"/>
      <c r="I442" s="1197"/>
      <c r="J442" s="1197"/>
      <c r="K442" s="1197"/>
      <c r="L442" s="1353">
        <f t="shared" ref="L442:AW442" si="135">L60-L251</f>
        <v>0</v>
      </c>
      <c r="M442" s="1353">
        <f t="shared" si="135"/>
        <v>0</v>
      </c>
      <c r="N442" s="1353">
        <f t="shared" si="135"/>
        <v>0</v>
      </c>
      <c r="O442" s="1353">
        <f t="shared" si="135"/>
        <v>0</v>
      </c>
      <c r="P442" s="1353">
        <f t="shared" si="135"/>
        <v>0</v>
      </c>
      <c r="Q442" s="1353">
        <f t="shared" si="135"/>
        <v>0</v>
      </c>
      <c r="R442" s="1353">
        <f t="shared" si="135"/>
        <v>0</v>
      </c>
      <c r="S442" s="1353">
        <f t="shared" si="135"/>
        <v>0</v>
      </c>
      <c r="T442" s="1353">
        <f t="shared" si="135"/>
        <v>0</v>
      </c>
      <c r="U442" s="1353">
        <f t="shared" si="135"/>
        <v>0</v>
      </c>
      <c r="V442" s="1353">
        <f t="shared" si="135"/>
        <v>0</v>
      </c>
      <c r="W442" s="1353">
        <f t="shared" si="135"/>
        <v>0</v>
      </c>
      <c r="X442" s="1353">
        <f t="shared" si="135"/>
        <v>0</v>
      </c>
      <c r="Y442" s="1353">
        <f t="shared" si="135"/>
        <v>0</v>
      </c>
      <c r="Z442" s="1353">
        <f t="shared" si="135"/>
        <v>0</v>
      </c>
      <c r="AA442" s="1353">
        <f t="shared" si="135"/>
        <v>0</v>
      </c>
      <c r="AB442" s="1353">
        <f t="shared" si="135"/>
        <v>0</v>
      </c>
      <c r="AC442" s="1353">
        <f t="shared" si="135"/>
        <v>0</v>
      </c>
      <c r="AD442" s="1353">
        <f t="shared" si="135"/>
        <v>0</v>
      </c>
      <c r="AE442" s="1353">
        <f t="shared" si="135"/>
        <v>0</v>
      </c>
      <c r="AF442" s="1353">
        <f t="shared" si="135"/>
        <v>0</v>
      </c>
      <c r="AG442" s="1353">
        <f t="shared" si="135"/>
        <v>0</v>
      </c>
      <c r="AH442" s="1353">
        <f t="shared" si="135"/>
        <v>0</v>
      </c>
      <c r="AI442" s="1353">
        <f t="shared" si="135"/>
        <v>0</v>
      </c>
      <c r="AJ442" s="1353">
        <f t="shared" si="135"/>
        <v>0</v>
      </c>
      <c r="AK442" s="1353">
        <f t="shared" si="135"/>
        <v>0</v>
      </c>
      <c r="AL442" s="1353">
        <f t="shared" si="135"/>
        <v>0</v>
      </c>
      <c r="AM442" s="1353">
        <f t="shared" si="135"/>
        <v>0</v>
      </c>
      <c r="AN442" s="1353">
        <f t="shared" si="135"/>
        <v>0</v>
      </c>
      <c r="AO442" s="1353">
        <f t="shared" si="135"/>
        <v>0</v>
      </c>
      <c r="AP442" s="1353">
        <f t="shared" si="135"/>
        <v>0</v>
      </c>
      <c r="AQ442" s="1353">
        <f t="shared" si="135"/>
        <v>0</v>
      </c>
      <c r="AR442" s="1353">
        <f t="shared" si="135"/>
        <v>0</v>
      </c>
      <c r="AS442" s="1353">
        <f t="shared" si="135"/>
        <v>0</v>
      </c>
      <c r="AT442" s="1353">
        <f t="shared" si="135"/>
        <v>0</v>
      </c>
      <c r="AU442" s="1353">
        <f t="shared" si="135"/>
        <v>0</v>
      </c>
      <c r="AV442" s="1353">
        <f t="shared" si="135"/>
        <v>0</v>
      </c>
      <c r="AW442" s="1353">
        <f t="shared" si="135"/>
        <v>0</v>
      </c>
    </row>
    <row r="443" spans="1:49" ht="16.5" hidden="1" thickBot="1">
      <c r="A443" s="1298" t="s">
        <v>450</v>
      </c>
      <c r="B443" s="208" t="s">
        <v>687</v>
      </c>
      <c r="C443" s="1356">
        <f t="shared" si="121"/>
        <v>0</v>
      </c>
      <c r="D443" s="1356">
        <f t="shared" si="121"/>
        <v>0</v>
      </c>
      <c r="E443" s="1356">
        <f t="shared" si="121"/>
        <v>0</v>
      </c>
      <c r="F443" s="2093"/>
      <c r="G443" s="1197"/>
      <c r="H443" s="1197"/>
      <c r="I443" s="1197"/>
      <c r="J443" s="1197"/>
      <c r="K443" s="1197"/>
      <c r="L443" s="1353">
        <f t="shared" ref="L443:AW443" si="136">L61-L252</f>
        <v>0</v>
      </c>
      <c r="M443" s="1353">
        <f t="shared" si="136"/>
        <v>0</v>
      </c>
      <c r="N443" s="1353">
        <f t="shared" si="136"/>
        <v>0</v>
      </c>
      <c r="O443" s="1353">
        <f t="shared" si="136"/>
        <v>0</v>
      </c>
      <c r="P443" s="1353">
        <f t="shared" si="136"/>
        <v>0</v>
      </c>
      <c r="Q443" s="1353">
        <f t="shared" si="136"/>
        <v>0</v>
      </c>
      <c r="R443" s="1353">
        <f t="shared" si="136"/>
        <v>0</v>
      </c>
      <c r="S443" s="1353">
        <f t="shared" si="136"/>
        <v>0</v>
      </c>
      <c r="T443" s="1353">
        <f t="shared" si="136"/>
        <v>0</v>
      </c>
      <c r="U443" s="1353">
        <f t="shared" si="136"/>
        <v>0</v>
      </c>
      <c r="V443" s="1353">
        <f t="shared" si="136"/>
        <v>0</v>
      </c>
      <c r="W443" s="1353">
        <f t="shared" si="136"/>
        <v>0</v>
      </c>
      <c r="X443" s="1353">
        <f t="shared" si="136"/>
        <v>0</v>
      </c>
      <c r="Y443" s="1353">
        <f t="shared" si="136"/>
        <v>0</v>
      </c>
      <c r="Z443" s="1353">
        <f t="shared" si="136"/>
        <v>0</v>
      </c>
      <c r="AA443" s="1353">
        <f t="shared" si="136"/>
        <v>0</v>
      </c>
      <c r="AB443" s="1353">
        <f t="shared" si="136"/>
        <v>0</v>
      </c>
      <c r="AC443" s="1353">
        <f t="shared" si="136"/>
        <v>0</v>
      </c>
      <c r="AD443" s="1353">
        <f t="shared" si="136"/>
        <v>0</v>
      </c>
      <c r="AE443" s="1353">
        <f t="shared" si="136"/>
        <v>0</v>
      </c>
      <c r="AF443" s="1353">
        <f t="shared" si="136"/>
        <v>0</v>
      </c>
      <c r="AG443" s="1353">
        <f t="shared" si="136"/>
        <v>0</v>
      </c>
      <c r="AH443" s="1353">
        <f t="shared" si="136"/>
        <v>0</v>
      </c>
      <c r="AI443" s="1353">
        <f t="shared" si="136"/>
        <v>0</v>
      </c>
      <c r="AJ443" s="1353">
        <f t="shared" si="136"/>
        <v>0</v>
      </c>
      <c r="AK443" s="1353">
        <f t="shared" si="136"/>
        <v>0</v>
      </c>
      <c r="AL443" s="1353">
        <f t="shared" si="136"/>
        <v>0</v>
      </c>
      <c r="AM443" s="1353">
        <f t="shared" si="136"/>
        <v>0</v>
      </c>
      <c r="AN443" s="1353">
        <f t="shared" si="136"/>
        <v>0</v>
      </c>
      <c r="AO443" s="1353">
        <f t="shared" si="136"/>
        <v>0</v>
      </c>
      <c r="AP443" s="1353">
        <f t="shared" si="136"/>
        <v>0</v>
      </c>
      <c r="AQ443" s="1353">
        <f t="shared" si="136"/>
        <v>0</v>
      </c>
      <c r="AR443" s="1353">
        <f t="shared" si="136"/>
        <v>0</v>
      </c>
      <c r="AS443" s="1353">
        <f t="shared" si="136"/>
        <v>0</v>
      </c>
      <c r="AT443" s="1353">
        <f t="shared" si="136"/>
        <v>0</v>
      </c>
      <c r="AU443" s="1353">
        <f t="shared" si="136"/>
        <v>0</v>
      </c>
      <c r="AV443" s="1353">
        <f t="shared" si="136"/>
        <v>0</v>
      </c>
      <c r="AW443" s="1353">
        <f t="shared" si="136"/>
        <v>0</v>
      </c>
    </row>
    <row r="444" spans="1:49" ht="16.5" hidden="1" thickBot="1">
      <c r="A444" s="1298" t="s">
        <v>451</v>
      </c>
      <c r="B444" s="208" t="s">
        <v>688</v>
      </c>
      <c r="C444" s="1356">
        <f t="shared" si="121"/>
        <v>0</v>
      </c>
      <c r="D444" s="1356">
        <f t="shared" si="121"/>
        <v>0</v>
      </c>
      <c r="E444" s="1356">
        <f t="shared" si="121"/>
        <v>0</v>
      </c>
      <c r="F444" s="2093"/>
      <c r="G444" s="1197"/>
      <c r="H444" s="1197"/>
      <c r="I444" s="1197"/>
      <c r="J444" s="1197"/>
      <c r="K444" s="1197"/>
      <c r="L444" s="1353">
        <f t="shared" ref="L444:AW444" si="137">L62-L253</f>
        <v>0</v>
      </c>
      <c r="M444" s="1353">
        <f t="shared" si="137"/>
        <v>0</v>
      </c>
      <c r="N444" s="1353">
        <f t="shared" si="137"/>
        <v>0</v>
      </c>
      <c r="O444" s="1353">
        <f t="shared" si="137"/>
        <v>0</v>
      </c>
      <c r="P444" s="1353">
        <f t="shared" si="137"/>
        <v>0</v>
      </c>
      <c r="Q444" s="1353">
        <f t="shared" si="137"/>
        <v>0</v>
      </c>
      <c r="R444" s="1353">
        <f t="shared" si="137"/>
        <v>0</v>
      </c>
      <c r="S444" s="1353">
        <f t="shared" si="137"/>
        <v>0</v>
      </c>
      <c r="T444" s="1353">
        <f t="shared" si="137"/>
        <v>0</v>
      </c>
      <c r="U444" s="1353">
        <f t="shared" si="137"/>
        <v>0</v>
      </c>
      <c r="V444" s="1353">
        <f t="shared" si="137"/>
        <v>0</v>
      </c>
      <c r="W444" s="1353">
        <f t="shared" si="137"/>
        <v>0</v>
      </c>
      <c r="X444" s="1353">
        <f t="shared" si="137"/>
        <v>0</v>
      </c>
      <c r="Y444" s="1353">
        <f t="shared" si="137"/>
        <v>0</v>
      </c>
      <c r="Z444" s="1353">
        <f t="shared" si="137"/>
        <v>0</v>
      </c>
      <c r="AA444" s="1353">
        <f t="shared" si="137"/>
        <v>0</v>
      </c>
      <c r="AB444" s="1353">
        <f t="shared" si="137"/>
        <v>0</v>
      </c>
      <c r="AC444" s="1353">
        <f t="shared" si="137"/>
        <v>0</v>
      </c>
      <c r="AD444" s="1353">
        <f t="shared" si="137"/>
        <v>0</v>
      </c>
      <c r="AE444" s="1353">
        <f t="shared" si="137"/>
        <v>0</v>
      </c>
      <c r="AF444" s="1353">
        <f t="shared" si="137"/>
        <v>0</v>
      </c>
      <c r="AG444" s="1353">
        <f t="shared" si="137"/>
        <v>0</v>
      </c>
      <c r="AH444" s="1353">
        <f t="shared" si="137"/>
        <v>0</v>
      </c>
      <c r="AI444" s="1353">
        <f t="shared" si="137"/>
        <v>0</v>
      </c>
      <c r="AJ444" s="1353">
        <f t="shared" si="137"/>
        <v>0</v>
      </c>
      <c r="AK444" s="1353">
        <f t="shared" si="137"/>
        <v>0</v>
      </c>
      <c r="AL444" s="1353">
        <f t="shared" si="137"/>
        <v>0</v>
      </c>
      <c r="AM444" s="1353">
        <f t="shared" si="137"/>
        <v>0</v>
      </c>
      <c r="AN444" s="1353">
        <f t="shared" si="137"/>
        <v>0</v>
      </c>
      <c r="AO444" s="1353">
        <f t="shared" si="137"/>
        <v>0</v>
      </c>
      <c r="AP444" s="1353">
        <f t="shared" si="137"/>
        <v>0</v>
      </c>
      <c r="AQ444" s="1353">
        <f t="shared" si="137"/>
        <v>0</v>
      </c>
      <c r="AR444" s="1353">
        <f t="shared" si="137"/>
        <v>0</v>
      </c>
      <c r="AS444" s="1353">
        <f t="shared" si="137"/>
        <v>0</v>
      </c>
      <c r="AT444" s="1353">
        <f t="shared" si="137"/>
        <v>0</v>
      </c>
      <c r="AU444" s="1353">
        <f t="shared" si="137"/>
        <v>0</v>
      </c>
      <c r="AV444" s="1353">
        <f t="shared" si="137"/>
        <v>0</v>
      </c>
      <c r="AW444" s="1353">
        <f t="shared" si="137"/>
        <v>0</v>
      </c>
    </row>
    <row r="445" spans="1:49" ht="16.5" hidden="1" thickBot="1">
      <c r="A445" s="1298" t="s">
        <v>452</v>
      </c>
      <c r="B445" s="208" t="s">
        <v>689</v>
      </c>
      <c r="C445" s="1356">
        <f t="shared" si="121"/>
        <v>0</v>
      </c>
      <c r="D445" s="1356">
        <f t="shared" si="121"/>
        <v>0</v>
      </c>
      <c r="E445" s="1356">
        <f t="shared" si="121"/>
        <v>0</v>
      </c>
      <c r="F445" s="2093"/>
      <c r="G445" s="1197"/>
      <c r="H445" s="1197"/>
      <c r="I445" s="1197"/>
      <c r="J445" s="1197"/>
      <c r="K445" s="1197"/>
      <c r="L445" s="1353">
        <f t="shared" ref="L445:AW445" si="138">L63-L254</f>
        <v>0</v>
      </c>
      <c r="M445" s="1353">
        <f t="shared" si="138"/>
        <v>0</v>
      </c>
      <c r="N445" s="1353">
        <f t="shared" si="138"/>
        <v>0</v>
      </c>
      <c r="O445" s="1353">
        <f t="shared" si="138"/>
        <v>0</v>
      </c>
      <c r="P445" s="1353">
        <f t="shared" si="138"/>
        <v>0</v>
      </c>
      <c r="Q445" s="1353">
        <f t="shared" si="138"/>
        <v>0</v>
      </c>
      <c r="R445" s="1353">
        <f t="shared" si="138"/>
        <v>0</v>
      </c>
      <c r="S445" s="1353">
        <f t="shared" si="138"/>
        <v>0</v>
      </c>
      <c r="T445" s="1353">
        <f t="shared" si="138"/>
        <v>0</v>
      </c>
      <c r="U445" s="1353">
        <f t="shared" si="138"/>
        <v>0</v>
      </c>
      <c r="V445" s="1353">
        <f t="shared" si="138"/>
        <v>0</v>
      </c>
      <c r="W445" s="1353">
        <f t="shared" si="138"/>
        <v>0</v>
      </c>
      <c r="X445" s="1353">
        <f t="shared" si="138"/>
        <v>0</v>
      </c>
      <c r="Y445" s="1353">
        <f t="shared" si="138"/>
        <v>0</v>
      </c>
      <c r="Z445" s="1353">
        <f t="shared" si="138"/>
        <v>0</v>
      </c>
      <c r="AA445" s="1353">
        <f t="shared" si="138"/>
        <v>0</v>
      </c>
      <c r="AB445" s="1353">
        <f t="shared" si="138"/>
        <v>0</v>
      </c>
      <c r="AC445" s="1353">
        <f t="shared" si="138"/>
        <v>0</v>
      </c>
      <c r="AD445" s="1353">
        <f t="shared" si="138"/>
        <v>0</v>
      </c>
      <c r="AE445" s="1353">
        <f t="shared" si="138"/>
        <v>0</v>
      </c>
      <c r="AF445" s="1353">
        <f t="shared" si="138"/>
        <v>0</v>
      </c>
      <c r="AG445" s="1353">
        <f t="shared" si="138"/>
        <v>0</v>
      </c>
      <c r="AH445" s="1353">
        <f t="shared" si="138"/>
        <v>0</v>
      </c>
      <c r="AI445" s="1353">
        <f t="shared" si="138"/>
        <v>0</v>
      </c>
      <c r="AJ445" s="1353">
        <f t="shared" si="138"/>
        <v>0</v>
      </c>
      <c r="AK445" s="1353">
        <f t="shared" si="138"/>
        <v>0</v>
      </c>
      <c r="AL445" s="1353">
        <f t="shared" si="138"/>
        <v>0</v>
      </c>
      <c r="AM445" s="1353">
        <f t="shared" si="138"/>
        <v>0</v>
      </c>
      <c r="AN445" s="1353">
        <f t="shared" si="138"/>
        <v>0</v>
      </c>
      <c r="AO445" s="1353">
        <f t="shared" si="138"/>
        <v>0</v>
      </c>
      <c r="AP445" s="1353">
        <f t="shared" si="138"/>
        <v>0</v>
      </c>
      <c r="AQ445" s="1353">
        <f t="shared" si="138"/>
        <v>0</v>
      </c>
      <c r="AR445" s="1353">
        <f t="shared" si="138"/>
        <v>0</v>
      </c>
      <c r="AS445" s="1353">
        <f t="shared" si="138"/>
        <v>0</v>
      </c>
      <c r="AT445" s="1353">
        <f t="shared" si="138"/>
        <v>0</v>
      </c>
      <c r="AU445" s="1353">
        <f t="shared" si="138"/>
        <v>0</v>
      </c>
      <c r="AV445" s="1353">
        <f t="shared" si="138"/>
        <v>0</v>
      </c>
      <c r="AW445" s="1353">
        <f t="shared" si="138"/>
        <v>0</v>
      </c>
    </row>
    <row r="446" spans="1:49" ht="16.5" hidden="1" thickBot="1">
      <c r="A446" s="1298" t="s">
        <v>453</v>
      </c>
      <c r="B446" s="208" t="s">
        <v>690</v>
      </c>
      <c r="C446" s="1356">
        <f t="shared" si="121"/>
        <v>0</v>
      </c>
      <c r="D446" s="1356">
        <f t="shared" si="121"/>
        <v>0</v>
      </c>
      <c r="E446" s="1356">
        <f t="shared" si="121"/>
        <v>0</v>
      </c>
      <c r="F446" s="2093"/>
      <c r="G446" s="1197"/>
      <c r="H446" s="1197"/>
      <c r="I446" s="1197"/>
      <c r="J446" s="1197"/>
      <c r="K446" s="1197"/>
      <c r="L446" s="1353">
        <f t="shared" ref="L446:AW446" si="139">L64-L255</f>
        <v>0</v>
      </c>
      <c r="M446" s="1353">
        <f t="shared" si="139"/>
        <v>0</v>
      </c>
      <c r="N446" s="1353">
        <f t="shared" si="139"/>
        <v>0</v>
      </c>
      <c r="O446" s="1353">
        <f t="shared" si="139"/>
        <v>0</v>
      </c>
      <c r="P446" s="1353">
        <f t="shared" si="139"/>
        <v>0</v>
      </c>
      <c r="Q446" s="1353">
        <f t="shared" si="139"/>
        <v>0</v>
      </c>
      <c r="R446" s="1353">
        <f t="shared" si="139"/>
        <v>0</v>
      </c>
      <c r="S446" s="1353">
        <f t="shared" si="139"/>
        <v>0</v>
      </c>
      <c r="T446" s="1353">
        <f t="shared" si="139"/>
        <v>0</v>
      </c>
      <c r="U446" s="1353">
        <f t="shared" si="139"/>
        <v>0</v>
      </c>
      <c r="V446" s="1353">
        <f t="shared" si="139"/>
        <v>0</v>
      </c>
      <c r="W446" s="1353">
        <f t="shared" si="139"/>
        <v>0</v>
      </c>
      <c r="X446" s="1353">
        <f t="shared" si="139"/>
        <v>0</v>
      </c>
      <c r="Y446" s="1353">
        <f t="shared" si="139"/>
        <v>0</v>
      </c>
      <c r="Z446" s="1353">
        <f t="shared" si="139"/>
        <v>0</v>
      </c>
      <c r="AA446" s="1353">
        <f t="shared" si="139"/>
        <v>0</v>
      </c>
      <c r="AB446" s="1353">
        <f t="shared" si="139"/>
        <v>0</v>
      </c>
      <c r="AC446" s="1353">
        <f t="shared" si="139"/>
        <v>0</v>
      </c>
      <c r="AD446" s="1353">
        <f t="shared" si="139"/>
        <v>0</v>
      </c>
      <c r="AE446" s="1353">
        <f t="shared" si="139"/>
        <v>0</v>
      </c>
      <c r="AF446" s="1353">
        <f t="shared" si="139"/>
        <v>0</v>
      </c>
      <c r="AG446" s="1353">
        <f t="shared" si="139"/>
        <v>0</v>
      </c>
      <c r="AH446" s="1353">
        <f t="shared" si="139"/>
        <v>0</v>
      </c>
      <c r="AI446" s="1353">
        <f t="shared" si="139"/>
        <v>0</v>
      </c>
      <c r="AJ446" s="1353">
        <f t="shared" si="139"/>
        <v>0</v>
      </c>
      <c r="AK446" s="1353">
        <f t="shared" si="139"/>
        <v>0</v>
      </c>
      <c r="AL446" s="1353">
        <f t="shared" si="139"/>
        <v>0</v>
      </c>
      <c r="AM446" s="1353">
        <f t="shared" si="139"/>
        <v>0</v>
      </c>
      <c r="AN446" s="1353">
        <f t="shared" si="139"/>
        <v>0</v>
      </c>
      <c r="AO446" s="1353">
        <f t="shared" si="139"/>
        <v>0</v>
      </c>
      <c r="AP446" s="1353">
        <f t="shared" si="139"/>
        <v>0</v>
      </c>
      <c r="AQ446" s="1353">
        <f t="shared" si="139"/>
        <v>0</v>
      </c>
      <c r="AR446" s="1353">
        <f t="shared" si="139"/>
        <v>0</v>
      </c>
      <c r="AS446" s="1353">
        <f t="shared" si="139"/>
        <v>0</v>
      </c>
      <c r="AT446" s="1353">
        <f t="shared" si="139"/>
        <v>0</v>
      </c>
      <c r="AU446" s="1353">
        <f t="shared" si="139"/>
        <v>0</v>
      </c>
      <c r="AV446" s="1353">
        <f t="shared" si="139"/>
        <v>0</v>
      </c>
      <c r="AW446" s="1353">
        <f t="shared" si="139"/>
        <v>0</v>
      </c>
    </row>
    <row r="447" spans="1:49" ht="16.5" hidden="1" thickBot="1">
      <c r="A447" s="1298" t="s">
        <v>454</v>
      </c>
      <c r="B447" s="208" t="s">
        <v>691</v>
      </c>
      <c r="C447" s="1356">
        <f t="shared" si="121"/>
        <v>0</v>
      </c>
      <c r="D447" s="1356">
        <f t="shared" si="121"/>
        <v>0</v>
      </c>
      <c r="E447" s="1356">
        <f t="shared" si="121"/>
        <v>0</v>
      </c>
      <c r="F447" s="2093"/>
      <c r="G447" s="1197"/>
      <c r="H447" s="1197"/>
      <c r="I447" s="1197"/>
      <c r="J447" s="1197"/>
      <c r="K447" s="1197"/>
      <c r="L447" s="1357">
        <f t="shared" ref="L447:AW447" si="140">L65-L256</f>
        <v>0</v>
      </c>
      <c r="M447" s="1357">
        <f t="shared" si="140"/>
        <v>0</v>
      </c>
      <c r="N447" s="1357">
        <f t="shared" si="140"/>
        <v>0</v>
      </c>
      <c r="O447" s="1357">
        <f t="shared" si="140"/>
        <v>0</v>
      </c>
      <c r="P447" s="1357">
        <f t="shared" si="140"/>
        <v>0</v>
      </c>
      <c r="Q447" s="1357">
        <f t="shared" si="140"/>
        <v>0</v>
      </c>
      <c r="R447" s="1357">
        <f t="shared" si="140"/>
        <v>0</v>
      </c>
      <c r="S447" s="1357">
        <f t="shared" si="140"/>
        <v>0</v>
      </c>
      <c r="T447" s="1357">
        <f t="shared" si="140"/>
        <v>0</v>
      </c>
      <c r="U447" s="1357">
        <f t="shared" si="140"/>
        <v>0</v>
      </c>
      <c r="V447" s="1357">
        <f t="shared" si="140"/>
        <v>0</v>
      </c>
      <c r="W447" s="1357">
        <f t="shared" si="140"/>
        <v>0</v>
      </c>
      <c r="X447" s="1357">
        <f t="shared" si="140"/>
        <v>0</v>
      </c>
      <c r="Y447" s="1357">
        <f t="shared" si="140"/>
        <v>0</v>
      </c>
      <c r="Z447" s="1357">
        <f t="shared" si="140"/>
        <v>0</v>
      </c>
      <c r="AA447" s="1357">
        <f t="shared" si="140"/>
        <v>0</v>
      </c>
      <c r="AB447" s="1357">
        <f t="shared" si="140"/>
        <v>0</v>
      </c>
      <c r="AC447" s="1357">
        <f t="shared" si="140"/>
        <v>0</v>
      </c>
      <c r="AD447" s="1357">
        <f t="shared" si="140"/>
        <v>0</v>
      </c>
      <c r="AE447" s="1357">
        <f t="shared" si="140"/>
        <v>0</v>
      </c>
      <c r="AF447" s="1357">
        <f t="shared" si="140"/>
        <v>0</v>
      </c>
      <c r="AG447" s="1357">
        <f t="shared" si="140"/>
        <v>0</v>
      </c>
      <c r="AH447" s="1357">
        <f t="shared" si="140"/>
        <v>0</v>
      </c>
      <c r="AI447" s="1357">
        <f t="shared" si="140"/>
        <v>0</v>
      </c>
      <c r="AJ447" s="1357">
        <f t="shared" si="140"/>
        <v>0</v>
      </c>
      <c r="AK447" s="1357">
        <f t="shared" si="140"/>
        <v>0</v>
      </c>
      <c r="AL447" s="1357">
        <f t="shared" si="140"/>
        <v>0</v>
      </c>
      <c r="AM447" s="1357">
        <f t="shared" si="140"/>
        <v>0</v>
      </c>
      <c r="AN447" s="1357">
        <f t="shared" si="140"/>
        <v>0</v>
      </c>
      <c r="AO447" s="1357">
        <f t="shared" si="140"/>
        <v>0</v>
      </c>
      <c r="AP447" s="1357">
        <f t="shared" si="140"/>
        <v>0</v>
      </c>
      <c r="AQ447" s="1357">
        <f t="shared" si="140"/>
        <v>0</v>
      </c>
      <c r="AR447" s="1357">
        <f t="shared" si="140"/>
        <v>0</v>
      </c>
      <c r="AS447" s="1357">
        <f t="shared" si="140"/>
        <v>0</v>
      </c>
      <c r="AT447" s="1357">
        <f t="shared" si="140"/>
        <v>0</v>
      </c>
      <c r="AU447" s="1357">
        <f t="shared" si="140"/>
        <v>0</v>
      </c>
      <c r="AV447" s="1357">
        <f t="shared" si="140"/>
        <v>0</v>
      </c>
      <c r="AW447" s="1357">
        <f t="shared" si="140"/>
        <v>0</v>
      </c>
    </row>
    <row r="448" spans="1:49" ht="48" hidden="1" thickBot="1">
      <c r="A448" s="1292">
        <v>7</v>
      </c>
      <c r="B448" s="210" t="s">
        <v>692</v>
      </c>
      <c r="C448" s="1356">
        <f t="shared" si="121"/>
        <v>-7</v>
      </c>
      <c r="D448" s="1356">
        <f t="shared" si="121"/>
        <v>0</v>
      </c>
      <c r="E448" s="1356">
        <f t="shared" si="121"/>
        <v>-7</v>
      </c>
      <c r="F448" s="2093"/>
      <c r="G448" s="1197"/>
      <c r="H448" s="1197"/>
      <c r="I448" s="1197"/>
      <c r="J448" s="1197"/>
      <c r="K448" s="1197"/>
      <c r="L448" s="1356">
        <f t="shared" ref="L448:AW448" si="141">L66-L257</f>
        <v>0</v>
      </c>
      <c r="M448" s="1356">
        <f t="shared" si="141"/>
        <v>0</v>
      </c>
      <c r="N448" s="1356">
        <f t="shared" si="141"/>
        <v>0</v>
      </c>
      <c r="O448" s="1356">
        <f t="shared" si="141"/>
        <v>0</v>
      </c>
      <c r="P448" s="1356">
        <f t="shared" si="141"/>
        <v>0</v>
      </c>
      <c r="Q448" s="1356">
        <f t="shared" si="141"/>
        <v>0</v>
      </c>
      <c r="R448" s="1356">
        <f t="shared" si="141"/>
        <v>0</v>
      </c>
      <c r="S448" s="1356">
        <f t="shared" si="141"/>
        <v>0</v>
      </c>
      <c r="T448" s="1356">
        <f t="shared" si="141"/>
        <v>0</v>
      </c>
      <c r="U448" s="1356">
        <f t="shared" si="141"/>
        <v>0</v>
      </c>
      <c r="V448" s="1356">
        <f t="shared" si="141"/>
        <v>0</v>
      </c>
      <c r="W448" s="1356">
        <f t="shared" si="141"/>
        <v>0</v>
      </c>
      <c r="X448" s="1356">
        <f t="shared" si="141"/>
        <v>0</v>
      </c>
      <c r="Y448" s="1356">
        <f t="shared" si="141"/>
        <v>0</v>
      </c>
      <c r="Z448" s="1356">
        <f t="shared" si="141"/>
        <v>0</v>
      </c>
      <c r="AA448" s="1356">
        <f t="shared" si="141"/>
        <v>-5</v>
      </c>
      <c r="AB448" s="1356">
        <f t="shared" si="141"/>
        <v>0</v>
      </c>
      <c r="AC448" s="1356">
        <f t="shared" si="141"/>
        <v>0</v>
      </c>
      <c r="AD448" s="1356">
        <f t="shared" si="141"/>
        <v>0</v>
      </c>
      <c r="AE448" s="1356">
        <f t="shared" si="141"/>
        <v>0</v>
      </c>
      <c r="AF448" s="1356">
        <f t="shared" si="141"/>
        <v>0</v>
      </c>
      <c r="AG448" s="1356">
        <f t="shared" si="141"/>
        <v>0</v>
      </c>
      <c r="AH448" s="1356">
        <f t="shared" si="141"/>
        <v>0</v>
      </c>
      <c r="AI448" s="1356">
        <f t="shared" si="141"/>
        <v>0</v>
      </c>
      <c r="AJ448" s="1356">
        <f t="shared" si="141"/>
        <v>0</v>
      </c>
      <c r="AK448" s="1356">
        <f t="shared" si="141"/>
        <v>0</v>
      </c>
      <c r="AL448" s="1356">
        <f t="shared" si="141"/>
        <v>0</v>
      </c>
      <c r="AM448" s="1356">
        <f t="shared" si="141"/>
        <v>0</v>
      </c>
      <c r="AN448" s="1356">
        <f t="shared" si="141"/>
        <v>0</v>
      </c>
      <c r="AO448" s="1356">
        <f t="shared" si="141"/>
        <v>-2</v>
      </c>
      <c r="AP448" s="1356">
        <f t="shared" si="141"/>
        <v>0</v>
      </c>
      <c r="AQ448" s="1356">
        <f t="shared" si="141"/>
        <v>0</v>
      </c>
      <c r="AR448" s="1356">
        <f t="shared" si="141"/>
        <v>0</v>
      </c>
      <c r="AS448" s="1356">
        <f t="shared" si="141"/>
        <v>0</v>
      </c>
      <c r="AT448" s="1356">
        <f t="shared" si="141"/>
        <v>0</v>
      </c>
      <c r="AU448" s="1356">
        <f t="shared" si="141"/>
        <v>0</v>
      </c>
      <c r="AV448" s="1356">
        <f t="shared" si="141"/>
        <v>0</v>
      </c>
      <c r="AW448" s="1356">
        <f t="shared" si="141"/>
        <v>0</v>
      </c>
    </row>
    <row r="449" spans="1:49" ht="16.5" hidden="1" thickBot="1">
      <c r="A449" s="1298" t="s">
        <v>460</v>
      </c>
      <c r="B449" s="208" t="s">
        <v>511</v>
      </c>
      <c r="C449" s="1356">
        <f t="shared" ref="C449:E468" si="142">C67-C258</f>
        <v>-2</v>
      </c>
      <c r="D449" s="1356">
        <f t="shared" si="142"/>
        <v>0</v>
      </c>
      <c r="E449" s="1356">
        <f t="shared" si="142"/>
        <v>-2</v>
      </c>
      <c r="F449" s="2093"/>
      <c r="G449" s="1197"/>
      <c r="H449" s="1197"/>
      <c r="I449" s="1197"/>
      <c r="J449" s="1197"/>
      <c r="K449" s="1197"/>
      <c r="L449" s="1355">
        <f t="shared" ref="L449:AW449" si="143">L67-L258</f>
        <v>0</v>
      </c>
      <c r="M449" s="1355">
        <f t="shared" si="143"/>
        <v>0</v>
      </c>
      <c r="N449" s="1355">
        <f t="shared" si="143"/>
        <v>0</v>
      </c>
      <c r="O449" s="1355">
        <f t="shared" si="143"/>
        <v>0</v>
      </c>
      <c r="P449" s="1355">
        <f t="shared" si="143"/>
        <v>0</v>
      </c>
      <c r="Q449" s="1355">
        <f t="shared" si="143"/>
        <v>0</v>
      </c>
      <c r="R449" s="1355">
        <f t="shared" si="143"/>
        <v>0</v>
      </c>
      <c r="S449" s="1355">
        <f t="shared" si="143"/>
        <v>0</v>
      </c>
      <c r="T449" s="1355">
        <f t="shared" si="143"/>
        <v>0</v>
      </c>
      <c r="U449" s="1355">
        <f t="shared" si="143"/>
        <v>0</v>
      </c>
      <c r="V449" s="1355">
        <f t="shared" si="143"/>
        <v>0</v>
      </c>
      <c r="W449" s="1355">
        <f t="shared" si="143"/>
        <v>0</v>
      </c>
      <c r="X449" s="1355">
        <f t="shared" si="143"/>
        <v>0</v>
      </c>
      <c r="Y449" s="1355">
        <f t="shared" si="143"/>
        <v>0</v>
      </c>
      <c r="Z449" s="1355">
        <f t="shared" si="143"/>
        <v>0</v>
      </c>
      <c r="AA449" s="1355">
        <f t="shared" si="143"/>
        <v>0</v>
      </c>
      <c r="AB449" s="1355">
        <f t="shared" si="143"/>
        <v>0</v>
      </c>
      <c r="AC449" s="1355">
        <f t="shared" si="143"/>
        <v>0</v>
      </c>
      <c r="AD449" s="1355">
        <f t="shared" si="143"/>
        <v>0</v>
      </c>
      <c r="AE449" s="1355">
        <f t="shared" si="143"/>
        <v>0</v>
      </c>
      <c r="AF449" s="1355">
        <f t="shared" si="143"/>
        <v>0</v>
      </c>
      <c r="AG449" s="1355">
        <f t="shared" si="143"/>
        <v>0</v>
      </c>
      <c r="AH449" s="1355">
        <f t="shared" si="143"/>
        <v>0</v>
      </c>
      <c r="AI449" s="1355">
        <f t="shared" si="143"/>
        <v>0</v>
      </c>
      <c r="AJ449" s="1355">
        <f t="shared" si="143"/>
        <v>0</v>
      </c>
      <c r="AK449" s="1355">
        <f t="shared" si="143"/>
        <v>0</v>
      </c>
      <c r="AL449" s="1355">
        <f t="shared" si="143"/>
        <v>0</v>
      </c>
      <c r="AM449" s="1355">
        <f t="shared" si="143"/>
        <v>0</v>
      </c>
      <c r="AN449" s="1355">
        <f t="shared" si="143"/>
        <v>0</v>
      </c>
      <c r="AO449" s="1355">
        <f t="shared" si="143"/>
        <v>-2</v>
      </c>
      <c r="AP449" s="1355">
        <f t="shared" si="143"/>
        <v>0</v>
      </c>
      <c r="AQ449" s="1355">
        <f t="shared" si="143"/>
        <v>0</v>
      </c>
      <c r="AR449" s="1355">
        <f t="shared" si="143"/>
        <v>0</v>
      </c>
      <c r="AS449" s="1355">
        <f t="shared" si="143"/>
        <v>0</v>
      </c>
      <c r="AT449" s="1355">
        <f t="shared" si="143"/>
        <v>0</v>
      </c>
      <c r="AU449" s="1355">
        <f t="shared" si="143"/>
        <v>0</v>
      </c>
      <c r="AV449" s="1355">
        <f t="shared" si="143"/>
        <v>0</v>
      </c>
      <c r="AW449" s="1355">
        <f t="shared" si="143"/>
        <v>0</v>
      </c>
    </row>
    <row r="450" spans="1:49" ht="16.5" hidden="1" thickBot="1">
      <c r="A450" s="1298" t="s">
        <v>461</v>
      </c>
      <c r="B450" s="208" t="s">
        <v>513</v>
      </c>
      <c r="C450" s="1356">
        <f t="shared" si="142"/>
        <v>1</v>
      </c>
      <c r="D450" s="1356">
        <f t="shared" si="142"/>
        <v>0</v>
      </c>
      <c r="E450" s="1356">
        <f t="shared" si="142"/>
        <v>1</v>
      </c>
      <c r="F450" s="2093"/>
      <c r="G450" s="1197"/>
      <c r="H450" s="1197"/>
      <c r="I450" s="1197"/>
      <c r="J450" s="1197"/>
      <c r="K450" s="1197"/>
      <c r="L450" s="1353">
        <f t="shared" ref="L450:AW450" si="144">L68-L259</f>
        <v>0</v>
      </c>
      <c r="M450" s="1353">
        <f t="shared" si="144"/>
        <v>0</v>
      </c>
      <c r="N450" s="1353">
        <f t="shared" si="144"/>
        <v>0</v>
      </c>
      <c r="O450" s="1353">
        <f t="shared" si="144"/>
        <v>0</v>
      </c>
      <c r="P450" s="1353">
        <f t="shared" si="144"/>
        <v>0</v>
      </c>
      <c r="Q450" s="1353">
        <f t="shared" si="144"/>
        <v>0</v>
      </c>
      <c r="R450" s="1353">
        <f t="shared" si="144"/>
        <v>0</v>
      </c>
      <c r="S450" s="1353">
        <f t="shared" si="144"/>
        <v>0</v>
      </c>
      <c r="T450" s="1353">
        <f t="shared" si="144"/>
        <v>0</v>
      </c>
      <c r="U450" s="1353">
        <f t="shared" si="144"/>
        <v>0</v>
      </c>
      <c r="V450" s="1353">
        <f t="shared" si="144"/>
        <v>0</v>
      </c>
      <c r="W450" s="1353">
        <f t="shared" si="144"/>
        <v>0</v>
      </c>
      <c r="X450" s="1353">
        <f t="shared" si="144"/>
        <v>0</v>
      </c>
      <c r="Y450" s="1353">
        <f t="shared" si="144"/>
        <v>0</v>
      </c>
      <c r="Z450" s="1353">
        <f t="shared" si="144"/>
        <v>0</v>
      </c>
      <c r="AA450" s="1353">
        <f t="shared" si="144"/>
        <v>1</v>
      </c>
      <c r="AB450" s="1353">
        <f t="shared" si="144"/>
        <v>0</v>
      </c>
      <c r="AC450" s="1353">
        <f t="shared" si="144"/>
        <v>0</v>
      </c>
      <c r="AD450" s="1353">
        <f t="shared" si="144"/>
        <v>0</v>
      </c>
      <c r="AE450" s="1353">
        <f t="shared" si="144"/>
        <v>0</v>
      </c>
      <c r="AF450" s="1353">
        <f t="shared" si="144"/>
        <v>0</v>
      </c>
      <c r="AG450" s="1353">
        <f t="shared" si="144"/>
        <v>0</v>
      </c>
      <c r="AH450" s="1353">
        <f t="shared" si="144"/>
        <v>0</v>
      </c>
      <c r="AI450" s="1353">
        <f t="shared" si="144"/>
        <v>0</v>
      </c>
      <c r="AJ450" s="1353">
        <f t="shared" si="144"/>
        <v>0</v>
      </c>
      <c r="AK450" s="1353">
        <f t="shared" si="144"/>
        <v>0</v>
      </c>
      <c r="AL450" s="1353">
        <f t="shared" si="144"/>
        <v>0</v>
      </c>
      <c r="AM450" s="1353">
        <f t="shared" si="144"/>
        <v>0</v>
      </c>
      <c r="AN450" s="1353">
        <f t="shared" si="144"/>
        <v>0</v>
      </c>
      <c r="AO450" s="1353">
        <f t="shared" si="144"/>
        <v>0</v>
      </c>
      <c r="AP450" s="1353">
        <f t="shared" si="144"/>
        <v>0</v>
      </c>
      <c r="AQ450" s="1353">
        <f t="shared" si="144"/>
        <v>0</v>
      </c>
      <c r="AR450" s="1353">
        <f t="shared" si="144"/>
        <v>0</v>
      </c>
      <c r="AS450" s="1353">
        <f t="shared" si="144"/>
        <v>0</v>
      </c>
      <c r="AT450" s="1353">
        <f t="shared" si="144"/>
        <v>0</v>
      </c>
      <c r="AU450" s="1353">
        <f t="shared" si="144"/>
        <v>0</v>
      </c>
      <c r="AV450" s="1353">
        <f t="shared" si="144"/>
        <v>0</v>
      </c>
      <c r="AW450" s="1353">
        <f t="shared" si="144"/>
        <v>0</v>
      </c>
    </row>
    <row r="451" spans="1:49" ht="16.5" hidden="1" thickBot="1">
      <c r="A451" s="1298" t="s">
        <v>462</v>
      </c>
      <c r="B451" s="208" t="s">
        <v>515</v>
      </c>
      <c r="C451" s="1356">
        <f t="shared" si="142"/>
        <v>0</v>
      </c>
      <c r="D451" s="1356">
        <f t="shared" si="142"/>
        <v>0</v>
      </c>
      <c r="E451" s="1356">
        <f t="shared" si="142"/>
        <v>0</v>
      </c>
      <c r="F451" s="2093"/>
      <c r="G451" s="1197"/>
      <c r="H451" s="1197"/>
      <c r="I451" s="1197"/>
      <c r="J451" s="1197"/>
      <c r="K451" s="1197"/>
      <c r="L451" s="1353">
        <f t="shared" ref="L451:AW451" si="145">L69-L260</f>
        <v>0</v>
      </c>
      <c r="M451" s="1353">
        <f t="shared" si="145"/>
        <v>0</v>
      </c>
      <c r="N451" s="1353">
        <f t="shared" si="145"/>
        <v>0</v>
      </c>
      <c r="O451" s="1353">
        <f t="shared" si="145"/>
        <v>0</v>
      </c>
      <c r="P451" s="1353">
        <f t="shared" si="145"/>
        <v>0</v>
      </c>
      <c r="Q451" s="1353">
        <f t="shared" si="145"/>
        <v>0</v>
      </c>
      <c r="R451" s="1353">
        <f t="shared" si="145"/>
        <v>0</v>
      </c>
      <c r="S451" s="1353">
        <f t="shared" si="145"/>
        <v>0</v>
      </c>
      <c r="T451" s="1353">
        <f t="shared" si="145"/>
        <v>0</v>
      </c>
      <c r="U451" s="1353">
        <f t="shared" si="145"/>
        <v>0</v>
      </c>
      <c r="V451" s="1353">
        <f t="shared" si="145"/>
        <v>0</v>
      </c>
      <c r="W451" s="1353">
        <f t="shared" si="145"/>
        <v>0</v>
      </c>
      <c r="X451" s="1353">
        <f t="shared" si="145"/>
        <v>0</v>
      </c>
      <c r="Y451" s="1353">
        <f t="shared" si="145"/>
        <v>0</v>
      </c>
      <c r="Z451" s="1353">
        <f t="shared" si="145"/>
        <v>0</v>
      </c>
      <c r="AA451" s="1353">
        <f t="shared" si="145"/>
        <v>0</v>
      </c>
      <c r="AB451" s="1353">
        <f t="shared" si="145"/>
        <v>0</v>
      </c>
      <c r="AC451" s="1353">
        <f t="shared" si="145"/>
        <v>0</v>
      </c>
      <c r="AD451" s="1353">
        <f t="shared" si="145"/>
        <v>0</v>
      </c>
      <c r="AE451" s="1353">
        <f t="shared" si="145"/>
        <v>0</v>
      </c>
      <c r="AF451" s="1353">
        <f t="shared" si="145"/>
        <v>0</v>
      </c>
      <c r="AG451" s="1353">
        <f t="shared" si="145"/>
        <v>0</v>
      </c>
      <c r="AH451" s="1353">
        <f t="shared" si="145"/>
        <v>0</v>
      </c>
      <c r="AI451" s="1353">
        <f t="shared" si="145"/>
        <v>0</v>
      </c>
      <c r="AJ451" s="1353">
        <f t="shared" si="145"/>
        <v>0</v>
      </c>
      <c r="AK451" s="1353">
        <f t="shared" si="145"/>
        <v>0</v>
      </c>
      <c r="AL451" s="1353">
        <f t="shared" si="145"/>
        <v>0</v>
      </c>
      <c r="AM451" s="1353">
        <f t="shared" si="145"/>
        <v>0</v>
      </c>
      <c r="AN451" s="1353">
        <f t="shared" si="145"/>
        <v>0</v>
      </c>
      <c r="AO451" s="1353">
        <f t="shared" si="145"/>
        <v>0</v>
      </c>
      <c r="AP451" s="1353">
        <f t="shared" si="145"/>
        <v>0</v>
      </c>
      <c r="AQ451" s="1353">
        <f t="shared" si="145"/>
        <v>0</v>
      </c>
      <c r="AR451" s="1353">
        <f t="shared" si="145"/>
        <v>0</v>
      </c>
      <c r="AS451" s="1353">
        <f t="shared" si="145"/>
        <v>0</v>
      </c>
      <c r="AT451" s="1353">
        <f t="shared" si="145"/>
        <v>0</v>
      </c>
      <c r="AU451" s="1353">
        <f t="shared" si="145"/>
        <v>0</v>
      </c>
      <c r="AV451" s="1353">
        <f t="shared" si="145"/>
        <v>0</v>
      </c>
      <c r="AW451" s="1353">
        <f t="shared" si="145"/>
        <v>0</v>
      </c>
    </row>
    <row r="452" spans="1:49" ht="16.5" hidden="1" thickBot="1">
      <c r="A452" s="1298" t="s">
        <v>463</v>
      </c>
      <c r="B452" s="208" t="s">
        <v>517</v>
      </c>
      <c r="C452" s="1356">
        <f t="shared" si="142"/>
        <v>0</v>
      </c>
      <c r="D452" s="1356">
        <f t="shared" si="142"/>
        <v>0</v>
      </c>
      <c r="E452" s="1356">
        <f t="shared" si="142"/>
        <v>0</v>
      </c>
      <c r="F452" s="2093"/>
      <c r="G452" s="1197"/>
      <c r="H452" s="1197"/>
      <c r="I452" s="1197"/>
      <c r="J452" s="1197"/>
      <c r="K452" s="1197"/>
      <c r="L452" s="1353">
        <f t="shared" ref="L452:AW452" si="146">L70-L261</f>
        <v>0</v>
      </c>
      <c r="M452" s="1353">
        <f t="shared" si="146"/>
        <v>0</v>
      </c>
      <c r="N452" s="1353">
        <f t="shared" si="146"/>
        <v>0</v>
      </c>
      <c r="O452" s="1353">
        <f t="shared" si="146"/>
        <v>0</v>
      </c>
      <c r="P452" s="1353">
        <f t="shared" si="146"/>
        <v>0</v>
      </c>
      <c r="Q452" s="1353">
        <f t="shared" si="146"/>
        <v>0</v>
      </c>
      <c r="R452" s="1353">
        <f t="shared" si="146"/>
        <v>0</v>
      </c>
      <c r="S452" s="1353">
        <f t="shared" si="146"/>
        <v>0</v>
      </c>
      <c r="T452" s="1353">
        <f t="shared" si="146"/>
        <v>0</v>
      </c>
      <c r="U452" s="1353">
        <f t="shared" si="146"/>
        <v>0</v>
      </c>
      <c r="V452" s="1353">
        <f t="shared" si="146"/>
        <v>0</v>
      </c>
      <c r="W452" s="1353">
        <f t="shared" si="146"/>
        <v>0</v>
      </c>
      <c r="X452" s="1353">
        <f t="shared" si="146"/>
        <v>0</v>
      </c>
      <c r="Y452" s="1353">
        <f t="shared" si="146"/>
        <v>0</v>
      </c>
      <c r="Z452" s="1353">
        <f t="shared" si="146"/>
        <v>0</v>
      </c>
      <c r="AA452" s="1353">
        <f t="shared" si="146"/>
        <v>0</v>
      </c>
      <c r="AB452" s="1353">
        <f t="shared" si="146"/>
        <v>0</v>
      </c>
      <c r="AC452" s="1353">
        <f t="shared" si="146"/>
        <v>0</v>
      </c>
      <c r="AD452" s="1353">
        <f t="shared" si="146"/>
        <v>0</v>
      </c>
      <c r="AE452" s="1353">
        <f t="shared" si="146"/>
        <v>0</v>
      </c>
      <c r="AF452" s="1353">
        <f t="shared" si="146"/>
        <v>0</v>
      </c>
      <c r="AG452" s="1353">
        <f t="shared" si="146"/>
        <v>0</v>
      </c>
      <c r="AH452" s="1353">
        <f t="shared" si="146"/>
        <v>0</v>
      </c>
      <c r="AI452" s="1353">
        <f t="shared" si="146"/>
        <v>0</v>
      </c>
      <c r="AJ452" s="1353">
        <f t="shared" si="146"/>
        <v>0</v>
      </c>
      <c r="AK452" s="1353">
        <f t="shared" si="146"/>
        <v>0</v>
      </c>
      <c r="AL452" s="1353">
        <f t="shared" si="146"/>
        <v>0</v>
      </c>
      <c r="AM452" s="1353">
        <f t="shared" si="146"/>
        <v>0</v>
      </c>
      <c r="AN452" s="1353">
        <f t="shared" si="146"/>
        <v>0</v>
      </c>
      <c r="AO452" s="1353">
        <f t="shared" si="146"/>
        <v>0</v>
      </c>
      <c r="AP452" s="1353">
        <f t="shared" si="146"/>
        <v>0</v>
      </c>
      <c r="AQ452" s="1353">
        <f t="shared" si="146"/>
        <v>0</v>
      </c>
      <c r="AR452" s="1353">
        <f t="shared" si="146"/>
        <v>0</v>
      </c>
      <c r="AS452" s="1353">
        <f t="shared" si="146"/>
        <v>0</v>
      </c>
      <c r="AT452" s="1353">
        <f t="shared" si="146"/>
        <v>0</v>
      </c>
      <c r="AU452" s="1353">
        <f t="shared" si="146"/>
        <v>0</v>
      </c>
      <c r="AV452" s="1353">
        <f t="shared" si="146"/>
        <v>0</v>
      </c>
      <c r="AW452" s="1353">
        <f t="shared" si="146"/>
        <v>0</v>
      </c>
    </row>
    <row r="453" spans="1:49" ht="16.5" hidden="1" thickBot="1">
      <c r="A453" s="1298" t="s">
        <v>464</v>
      </c>
      <c r="B453" s="208" t="s">
        <v>519</v>
      </c>
      <c r="C453" s="1356">
        <f t="shared" si="142"/>
        <v>0</v>
      </c>
      <c r="D453" s="1356">
        <f t="shared" si="142"/>
        <v>0</v>
      </c>
      <c r="E453" s="1356">
        <f t="shared" si="142"/>
        <v>0</v>
      </c>
      <c r="F453" s="2093"/>
      <c r="G453" s="1197"/>
      <c r="H453" s="1197"/>
      <c r="I453" s="1197"/>
      <c r="J453" s="1197"/>
      <c r="K453" s="1197"/>
      <c r="L453" s="1353">
        <f t="shared" ref="L453:AW453" si="147">L71-L262</f>
        <v>0</v>
      </c>
      <c r="M453" s="1353">
        <f t="shared" si="147"/>
        <v>0</v>
      </c>
      <c r="N453" s="1353">
        <f t="shared" si="147"/>
        <v>0</v>
      </c>
      <c r="O453" s="1353">
        <f t="shared" si="147"/>
        <v>0</v>
      </c>
      <c r="P453" s="1353">
        <f t="shared" si="147"/>
        <v>0</v>
      </c>
      <c r="Q453" s="1353">
        <f t="shared" si="147"/>
        <v>0</v>
      </c>
      <c r="R453" s="1353">
        <f t="shared" si="147"/>
        <v>0</v>
      </c>
      <c r="S453" s="1353">
        <f t="shared" si="147"/>
        <v>0</v>
      </c>
      <c r="T453" s="1353">
        <f t="shared" si="147"/>
        <v>0</v>
      </c>
      <c r="U453" s="1353">
        <f t="shared" si="147"/>
        <v>0</v>
      </c>
      <c r="V453" s="1353">
        <f t="shared" si="147"/>
        <v>0</v>
      </c>
      <c r="W453" s="1353">
        <f t="shared" si="147"/>
        <v>0</v>
      </c>
      <c r="X453" s="1353">
        <f t="shared" si="147"/>
        <v>0</v>
      </c>
      <c r="Y453" s="1353">
        <f t="shared" si="147"/>
        <v>0</v>
      </c>
      <c r="Z453" s="1353">
        <f t="shared" si="147"/>
        <v>0</v>
      </c>
      <c r="AA453" s="1353">
        <f t="shared" si="147"/>
        <v>0</v>
      </c>
      <c r="AB453" s="1353">
        <f t="shared" si="147"/>
        <v>0</v>
      </c>
      <c r="AC453" s="1353">
        <f t="shared" si="147"/>
        <v>0</v>
      </c>
      <c r="AD453" s="1353">
        <f t="shared" si="147"/>
        <v>0</v>
      </c>
      <c r="AE453" s="1353">
        <f t="shared" si="147"/>
        <v>0</v>
      </c>
      <c r="AF453" s="1353">
        <f t="shared" si="147"/>
        <v>0</v>
      </c>
      <c r="AG453" s="1353">
        <f t="shared" si="147"/>
        <v>0</v>
      </c>
      <c r="AH453" s="1353">
        <f t="shared" si="147"/>
        <v>0</v>
      </c>
      <c r="AI453" s="1353">
        <f t="shared" si="147"/>
        <v>0</v>
      </c>
      <c r="AJ453" s="1353">
        <f t="shared" si="147"/>
        <v>0</v>
      </c>
      <c r="AK453" s="1353">
        <f t="shared" si="147"/>
        <v>0</v>
      </c>
      <c r="AL453" s="1353">
        <f t="shared" si="147"/>
        <v>0</v>
      </c>
      <c r="AM453" s="1353">
        <f t="shared" si="147"/>
        <v>0</v>
      </c>
      <c r="AN453" s="1353">
        <f t="shared" si="147"/>
        <v>0</v>
      </c>
      <c r="AO453" s="1353">
        <f t="shared" si="147"/>
        <v>0</v>
      </c>
      <c r="AP453" s="1353">
        <f t="shared" si="147"/>
        <v>0</v>
      </c>
      <c r="AQ453" s="1353">
        <f t="shared" si="147"/>
        <v>0</v>
      </c>
      <c r="AR453" s="1353">
        <f t="shared" si="147"/>
        <v>0</v>
      </c>
      <c r="AS453" s="1353">
        <f t="shared" si="147"/>
        <v>0</v>
      </c>
      <c r="AT453" s="1353">
        <f t="shared" si="147"/>
        <v>0</v>
      </c>
      <c r="AU453" s="1353">
        <f t="shared" si="147"/>
        <v>0</v>
      </c>
      <c r="AV453" s="1353">
        <f t="shared" si="147"/>
        <v>0</v>
      </c>
      <c r="AW453" s="1353">
        <f t="shared" si="147"/>
        <v>0</v>
      </c>
    </row>
    <row r="454" spans="1:49" ht="16.5" hidden="1" thickBot="1">
      <c r="A454" s="1298" t="s">
        <v>465</v>
      </c>
      <c r="B454" s="208" t="s">
        <v>521</v>
      </c>
      <c r="C454" s="1356">
        <f t="shared" si="142"/>
        <v>-6</v>
      </c>
      <c r="D454" s="1356">
        <f t="shared" si="142"/>
        <v>0</v>
      </c>
      <c r="E454" s="1356">
        <f t="shared" si="142"/>
        <v>-6</v>
      </c>
      <c r="F454" s="2093"/>
      <c r="G454" s="1197"/>
      <c r="H454" s="1197"/>
      <c r="I454" s="1197"/>
      <c r="J454" s="1197"/>
      <c r="K454" s="1197"/>
      <c r="L454" s="1353">
        <f t="shared" ref="L454:AW454" si="148">L72-L263</f>
        <v>0</v>
      </c>
      <c r="M454" s="1353">
        <f t="shared" si="148"/>
        <v>0</v>
      </c>
      <c r="N454" s="1353">
        <f t="shared" si="148"/>
        <v>0</v>
      </c>
      <c r="O454" s="1353">
        <f t="shared" si="148"/>
        <v>0</v>
      </c>
      <c r="P454" s="1353">
        <f t="shared" si="148"/>
        <v>0</v>
      </c>
      <c r="Q454" s="1353">
        <f t="shared" si="148"/>
        <v>0</v>
      </c>
      <c r="R454" s="1353">
        <f t="shared" si="148"/>
        <v>0</v>
      </c>
      <c r="S454" s="1353">
        <f t="shared" si="148"/>
        <v>0</v>
      </c>
      <c r="T454" s="1353">
        <f t="shared" si="148"/>
        <v>0</v>
      </c>
      <c r="U454" s="1353">
        <f t="shared" si="148"/>
        <v>0</v>
      </c>
      <c r="V454" s="1353">
        <f t="shared" si="148"/>
        <v>0</v>
      </c>
      <c r="W454" s="1353">
        <f t="shared" si="148"/>
        <v>0</v>
      </c>
      <c r="X454" s="1353">
        <f t="shared" si="148"/>
        <v>0</v>
      </c>
      <c r="Y454" s="1353">
        <f t="shared" si="148"/>
        <v>0</v>
      </c>
      <c r="Z454" s="1353">
        <f t="shared" si="148"/>
        <v>0</v>
      </c>
      <c r="AA454" s="1353">
        <f t="shared" si="148"/>
        <v>-6</v>
      </c>
      <c r="AB454" s="1353">
        <f t="shared" si="148"/>
        <v>0</v>
      </c>
      <c r="AC454" s="1353">
        <f t="shared" si="148"/>
        <v>0</v>
      </c>
      <c r="AD454" s="1353">
        <f t="shared" si="148"/>
        <v>0</v>
      </c>
      <c r="AE454" s="1353">
        <f t="shared" si="148"/>
        <v>0</v>
      </c>
      <c r="AF454" s="1353">
        <f t="shared" si="148"/>
        <v>0</v>
      </c>
      <c r="AG454" s="1353">
        <f t="shared" si="148"/>
        <v>0</v>
      </c>
      <c r="AH454" s="1353">
        <f t="shared" si="148"/>
        <v>0</v>
      </c>
      <c r="AI454" s="1353">
        <f t="shared" si="148"/>
        <v>0</v>
      </c>
      <c r="AJ454" s="1353">
        <f t="shared" si="148"/>
        <v>0</v>
      </c>
      <c r="AK454" s="1353">
        <f t="shared" si="148"/>
        <v>0</v>
      </c>
      <c r="AL454" s="1353">
        <f t="shared" si="148"/>
        <v>0</v>
      </c>
      <c r="AM454" s="1353">
        <f t="shared" si="148"/>
        <v>0</v>
      </c>
      <c r="AN454" s="1353">
        <f t="shared" si="148"/>
        <v>0</v>
      </c>
      <c r="AO454" s="1353">
        <f t="shared" si="148"/>
        <v>0</v>
      </c>
      <c r="AP454" s="1353">
        <f t="shared" si="148"/>
        <v>0</v>
      </c>
      <c r="AQ454" s="1353">
        <f t="shared" si="148"/>
        <v>0</v>
      </c>
      <c r="AR454" s="1353">
        <f t="shared" si="148"/>
        <v>0</v>
      </c>
      <c r="AS454" s="1353">
        <f t="shared" si="148"/>
        <v>0</v>
      </c>
      <c r="AT454" s="1353">
        <f t="shared" si="148"/>
        <v>0</v>
      </c>
      <c r="AU454" s="1353">
        <f t="shared" si="148"/>
        <v>0</v>
      </c>
      <c r="AV454" s="1353">
        <f t="shared" si="148"/>
        <v>0</v>
      </c>
      <c r="AW454" s="1353">
        <f t="shared" si="148"/>
        <v>0</v>
      </c>
    </row>
    <row r="455" spans="1:49" ht="16.5" hidden="1" thickBot="1">
      <c r="A455" s="1298" t="s">
        <v>471</v>
      </c>
      <c r="B455" s="208" t="s">
        <v>523</v>
      </c>
      <c r="C455" s="1356">
        <f t="shared" si="142"/>
        <v>0</v>
      </c>
      <c r="D455" s="1356">
        <f t="shared" si="142"/>
        <v>0</v>
      </c>
      <c r="E455" s="1356">
        <f t="shared" si="142"/>
        <v>0</v>
      </c>
      <c r="F455" s="2093"/>
      <c r="G455" s="1197"/>
      <c r="H455" s="1197"/>
      <c r="I455" s="1197"/>
      <c r="J455" s="1197"/>
      <c r="K455" s="1197"/>
      <c r="L455" s="1357">
        <f t="shared" ref="L455:AW455" si="149">L73-L264</f>
        <v>0</v>
      </c>
      <c r="M455" s="1357">
        <f t="shared" si="149"/>
        <v>0</v>
      </c>
      <c r="N455" s="1357">
        <f t="shared" si="149"/>
        <v>0</v>
      </c>
      <c r="O455" s="1357">
        <f t="shared" si="149"/>
        <v>0</v>
      </c>
      <c r="P455" s="1357">
        <f t="shared" si="149"/>
        <v>0</v>
      </c>
      <c r="Q455" s="1357">
        <f t="shared" si="149"/>
        <v>0</v>
      </c>
      <c r="R455" s="1357">
        <f t="shared" si="149"/>
        <v>0</v>
      </c>
      <c r="S455" s="1357">
        <f t="shared" si="149"/>
        <v>0</v>
      </c>
      <c r="T455" s="1357">
        <f t="shared" si="149"/>
        <v>0</v>
      </c>
      <c r="U455" s="1357">
        <f t="shared" si="149"/>
        <v>0</v>
      </c>
      <c r="V455" s="1357">
        <f t="shared" si="149"/>
        <v>0</v>
      </c>
      <c r="W455" s="1357">
        <f t="shared" si="149"/>
        <v>0</v>
      </c>
      <c r="X455" s="1357">
        <f t="shared" si="149"/>
        <v>0</v>
      </c>
      <c r="Y455" s="1357">
        <f t="shared" si="149"/>
        <v>0</v>
      </c>
      <c r="Z455" s="1357">
        <f t="shared" si="149"/>
        <v>0</v>
      </c>
      <c r="AA455" s="1357">
        <f t="shared" si="149"/>
        <v>0</v>
      </c>
      <c r="AB455" s="1357">
        <f t="shared" si="149"/>
        <v>0</v>
      </c>
      <c r="AC455" s="1357">
        <f t="shared" si="149"/>
        <v>0</v>
      </c>
      <c r="AD455" s="1357">
        <f t="shared" si="149"/>
        <v>0</v>
      </c>
      <c r="AE455" s="1357">
        <f t="shared" si="149"/>
        <v>0</v>
      </c>
      <c r="AF455" s="1357">
        <f t="shared" si="149"/>
        <v>0</v>
      </c>
      <c r="AG455" s="1357">
        <f t="shared" si="149"/>
        <v>0</v>
      </c>
      <c r="AH455" s="1357">
        <f t="shared" si="149"/>
        <v>0</v>
      </c>
      <c r="AI455" s="1357">
        <f t="shared" si="149"/>
        <v>0</v>
      </c>
      <c r="AJ455" s="1357">
        <f t="shared" si="149"/>
        <v>0</v>
      </c>
      <c r="AK455" s="1357">
        <f t="shared" si="149"/>
        <v>0</v>
      </c>
      <c r="AL455" s="1357">
        <f t="shared" si="149"/>
        <v>0</v>
      </c>
      <c r="AM455" s="1357">
        <f t="shared" si="149"/>
        <v>0</v>
      </c>
      <c r="AN455" s="1357">
        <f t="shared" si="149"/>
        <v>0</v>
      </c>
      <c r="AO455" s="1357">
        <f t="shared" si="149"/>
        <v>0</v>
      </c>
      <c r="AP455" s="1357">
        <f t="shared" si="149"/>
        <v>0</v>
      </c>
      <c r="AQ455" s="1357">
        <f t="shared" si="149"/>
        <v>0</v>
      </c>
      <c r="AR455" s="1357">
        <f t="shared" si="149"/>
        <v>0</v>
      </c>
      <c r="AS455" s="1357">
        <f t="shared" si="149"/>
        <v>0</v>
      </c>
      <c r="AT455" s="1357">
        <f t="shared" si="149"/>
        <v>0</v>
      </c>
      <c r="AU455" s="1357">
        <f t="shared" si="149"/>
        <v>0</v>
      </c>
      <c r="AV455" s="1357">
        <f t="shared" si="149"/>
        <v>0</v>
      </c>
      <c r="AW455" s="1357">
        <f t="shared" si="149"/>
        <v>0</v>
      </c>
    </row>
    <row r="456" spans="1:49" ht="48" hidden="1" customHeight="1" thickBot="1">
      <c r="A456" s="1292">
        <v>8</v>
      </c>
      <c r="B456" s="210" t="s">
        <v>693</v>
      </c>
      <c r="C456" s="1356">
        <f t="shared" si="142"/>
        <v>-7</v>
      </c>
      <c r="D456" s="1356">
        <f t="shared" si="142"/>
        <v>0</v>
      </c>
      <c r="E456" s="1356">
        <f t="shared" si="142"/>
        <v>-7</v>
      </c>
      <c r="F456" s="2093"/>
      <c r="G456" s="1197"/>
      <c r="H456" s="1197"/>
      <c r="I456" s="1197"/>
      <c r="J456" s="1197"/>
      <c r="K456" s="1197"/>
      <c r="L456" s="1356">
        <f t="shared" ref="L456:AW456" si="150">L74-L265</f>
        <v>0</v>
      </c>
      <c r="M456" s="1356">
        <f t="shared" si="150"/>
        <v>0</v>
      </c>
      <c r="N456" s="1356">
        <f t="shared" si="150"/>
        <v>0</v>
      </c>
      <c r="O456" s="1356">
        <f t="shared" si="150"/>
        <v>0</v>
      </c>
      <c r="P456" s="1356">
        <f t="shared" si="150"/>
        <v>0</v>
      </c>
      <c r="Q456" s="1356">
        <f t="shared" si="150"/>
        <v>0</v>
      </c>
      <c r="R456" s="1356">
        <f t="shared" si="150"/>
        <v>0</v>
      </c>
      <c r="S456" s="1356">
        <f t="shared" si="150"/>
        <v>0</v>
      </c>
      <c r="T456" s="1356">
        <f t="shared" si="150"/>
        <v>0</v>
      </c>
      <c r="U456" s="1356">
        <f t="shared" si="150"/>
        <v>0</v>
      </c>
      <c r="V456" s="1356">
        <f t="shared" si="150"/>
        <v>0</v>
      </c>
      <c r="W456" s="1356">
        <f t="shared" si="150"/>
        <v>0</v>
      </c>
      <c r="X456" s="1356">
        <f t="shared" si="150"/>
        <v>0</v>
      </c>
      <c r="Y456" s="1356">
        <f t="shared" si="150"/>
        <v>0</v>
      </c>
      <c r="Z456" s="1356">
        <f t="shared" si="150"/>
        <v>0</v>
      </c>
      <c r="AA456" s="1356">
        <f t="shared" si="150"/>
        <v>-5</v>
      </c>
      <c r="AB456" s="1356">
        <f t="shared" si="150"/>
        <v>0</v>
      </c>
      <c r="AC456" s="1356">
        <f t="shared" si="150"/>
        <v>0</v>
      </c>
      <c r="AD456" s="1356">
        <f t="shared" si="150"/>
        <v>0</v>
      </c>
      <c r="AE456" s="1356">
        <f t="shared" si="150"/>
        <v>0</v>
      </c>
      <c r="AF456" s="1356">
        <f t="shared" si="150"/>
        <v>0</v>
      </c>
      <c r="AG456" s="1356">
        <f t="shared" si="150"/>
        <v>0</v>
      </c>
      <c r="AH456" s="1356">
        <f t="shared" si="150"/>
        <v>0</v>
      </c>
      <c r="AI456" s="1356">
        <f t="shared" si="150"/>
        <v>0</v>
      </c>
      <c r="AJ456" s="1356">
        <f t="shared" si="150"/>
        <v>0</v>
      </c>
      <c r="AK456" s="1356">
        <f t="shared" si="150"/>
        <v>0</v>
      </c>
      <c r="AL456" s="1356">
        <f t="shared" si="150"/>
        <v>0</v>
      </c>
      <c r="AM456" s="1356">
        <f t="shared" si="150"/>
        <v>0</v>
      </c>
      <c r="AN456" s="1356">
        <f t="shared" si="150"/>
        <v>0</v>
      </c>
      <c r="AO456" s="1356">
        <f t="shared" si="150"/>
        <v>-2</v>
      </c>
      <c r="AP456" s="1356">
        <f t="shared" si="150"/>
        <v>0</v>
      </c>
      <c r="AQ456" s="1356">
        <f t="shared" si="150"/>
        <v>0</v>
      </c>
      <c r="AR456" s="1356">
        <f t="shared" si="150"/>
        <v>0</v>
      </c>
      <c r="AS456" s="1356">
        <f t="shared" si="150"/>
        <v>0</v>
      </c>
      <c r="AT456" s="1356">
        <f t="shared" si="150"/>
        <v>0</v>
      </c>
      <c r="AU456" s="1356">
        <f t="shared" si="150"/>
        <v>0</v>
      </c>
      <c r="AV456" s="1356">
        <f t="shared" si="150"/>
        <v>0</v>
      </c>
      <c r="AW456" s="1356">
        <f t="shared" si="150"/>
        <v>0</v>
      </c>
    </row>
    <row r="457" spans="1:49" ht="16.5" hidden="1" thickBot="1">
      <c r="A457" s="1301" t="s">
        <v>484</v>
      </c>
      <c r="B457" s="434" t="s">
        <v>534</v>
      </c>
      <c r="C457" s="1356">
        <f t="shared" si="142"/>
        <v>0</v>
      </c>
      <c r="D457" s="1356">
        <f t="shared" si="142"/>
        <v>0</v>
      </c>
      <c r="E457" s="1356">
        <f t="shared" si="142"/>
        <v>0</v>
      </c>
      <c r="F457" s="2093"/>
      <c r="G457" s="1197"/>
      <c r="H457" s="1197"/>
      <c r="I457" s="1197"/>
      <c r="J457" s="1197"/>
      <c r="K457" s="1197"/>
      <c r="L457" s="1355">
        <f t="shared" ref="L457:AW457" si="151">L75-L266</f>
        <v>0</v>
      </c>
      <c r="M457" s="1355">
        <f t="shared" si="151"/>
        <v>0</v>
      </c>
      <c r="N457" s="1355">
        <f t="shared" si="151"/>
        <v>0</v>
      </c>
      <c r="O457" s="1355">
        <f t="shared" si="151"/>
        <v>0</v>
      </c>
      <c r="P457" s="1355">
        <f t="shared" si="151"/>
        <v>0</v>
      </c>
      <c r="Q457" s="1355">
        <f t="shared" si="151"/>
        <v>0</v>
      </c>
      <c r="R457" s="1355">
        <f t="shared" si="151"/>
        <v>0</v>
      </c>
      <c r="S457" s="1355">
        <f t="shared" si="151"/>
        <v>0</v>
      </c>
      <c r="T457" s="1355">
        <f t="shared" si="151"/>
        <v>0</v>
      </c>
      <c r="U457" s="1355">
        <f t="shared" si="151"/>
        <v>0</v>
      </c>
      <c r="V457" s="1355">
        <f t="shared" si="151"/>
        <v>0</v>
      </c>
      <c r="W457" s="1355">
        <f t="shared" si="151"/>
        <v>0</v>
      </c>
      <c r="X457" s="1355">
        <f t="shared" si="151"/>
        <v>0</v>
      </c>
      <c r="Y457" s="1355">
        <f t="shared" si="151"/>
        <v>0</v>
      </c>
      <c r="Z457" s="1355">
        <f t="shared" si="151"/>
        <v>0</v>
      </c>
      <c r="AA457" s="1355">
        <f t="shared" si="151"/>
        <v>0</v>
      </c>
      <c r="AB457" s="1355">
        <f t="shared" si="151"/>
        <v>0</v>
      </c>
      <c r="AC457" s="1355">
        <f t="shared" si="151"/>
        <v>0</v>
      </c>
      <c r="AD457" s="1355">
        <f t="shared" si="151"/>
        <v>0</v>
      </c>
      <c r="AE457" s="1355">
        <f t="shared" si="151"/>
        <v>0</v>
      </c>
      <c r="AF457" s="1355">
        <f t="shared" si="151"/>
        <v>0</v>
      </c>
      <c r="AG457" s="1355">
        <f t="shared" si="151"/>
        <v>0</v>
      </c>
      <c r="AH457" s="1355">
        <f t="shared" si="151"/>
        <v>0</v>
      </c>
      <c r="AI457" s="1355">
        <f t="shared" si="151"/>
        <v>0</v>
      </c>
      <c r="AJ457" s="1355">
        <f t="shared" si="151"/>
        <v>0</v>
      </c>
      <c r="AK457" s="1355">
        <f t="shared" si="151"/>
        <v>0</v>
      </c>
      <c r="AL457" s="1355">
        <f t="shared" si="151"/>
        <v>0</v>
      </c>
      <c r="AM457" s="1355">
        <f t="shared" si="151"/>
        <v>0</v>
      </c>
      <c r="AN457" s="1355">
        <f t="shared" si="151"/>
        <v>0</v>
      </c>
      <c r="AO457" s="1355">
        <f t="shared" si="151"/>
        <v>0</v>
      </c>
      <c r="AP457" s="1355">
        <f t="shared" si="151"/>
        <v>0</v>
      </c>
      <c r="AQ457" s="1355">
        <f t="shared" si="151"/>
        <v>0</v>
      </c>
      <c r="AR457" s="1355">
        <f t="shared" si="151"/>
        <v>0</v>
      </c>
      <c r="AS457" s="1355">
        <f t="shared" si="151"/>
        <v>0</v>
      </c>
      <c r="AT457" s="1355">
        <f t="shared" si="151"/>
        <v>0</v>
      </c>
      <c r="AU457" s="1355">
        <f t="shared" si="151"/>
        <v>0</v>
      </c>
      <c r="AV457" s="1355">
        <f t="shared" si="151"/>
        <v>0</v>
      </c>
      <c r="AW457" s="1355">
        <f t="shared" si="151"/>
        <v>0</v>
      </c>
    </row>
    <row r="458" spans="1:49" ht="16.5" hidden="1" thickBot="1">
      <c r="A458" s="1301" t="s">
        <v>485</v>
      </c>
      <c r="B458" s="434" t="s">
        <v>536</v>
      </c>
      <c r="C458" s="1356">
        <f t="shared" si="142"/>
        <v>-7</v>
      </c>
      <c r="D458" s="1356">
        <f t="shared" si="142"/>
        <v>0</v>
      </c>
      <c r="E458" s="1356">
        <f t="shared" si="142"/>
        <v>-7</v>
      </c>
      <c r="F458" s="2093"/>
      <c r="G458" s="1197"/>
      <c r="H458" s="1197"/>
      <c r="I458" s="1197"/>
      <c r="J458" s="1197"/>
      <c r="K458" s="1197"/>
      <c r="L458" s="1353">
        <f t="shared" ref="L458:AW458" si="152">L76-L267</f>
        <v>0</v>
      </c>
      <c r="M458" s="1353">
        <f t="shared" si="152"/>
        <v>0</v>
      </c>
      <c r="N458" s="1353">
        <f t="shared" si="152"/>
        <v>0</v>
      </c>
      <c r="O458" s="1353">
        <f t="shared" si="152"/>
        <v>0</v>
      </c>
      <c r="P458" s="1353">
        <f t="shared" si="152"/>
        <v>0</v>
      </c>
      <c r="Q458" s="1353">
        <f t="shared" si="152"/>
        <v>0</v>
      </c>
      <c r="R458" s="1353">
        <f t="shared" si="152"/>
        <v>0</v>
      </c>
      <c r="S458" s="1353">
        <f t="shared" si="152"/>
        <v>0</v>
      </c>
      <c r="T458" s="1353">
        <f t="shared" si="152"/>
        <v>0</v>
      </c>
      <c r="U458" s="1353">
        <f t="shared" si="152"/>
        <v>0</v>
      </c>
      <c r="V458" s="1353">
        <f t="shared" si="152"/>
        <v>0</v>
      </c>
      <c r="W458" s="1353">
        <f t="shared" si="152"/>
        <v>0</v>
      </c>
      <c r="X458" s="1353">
        <f t="shared" si="152"/>
        <v>0</v>
      </c>
      <c r="Y458" s="1353">
        <f t="shared" si="152"/>
        <v>0</v>
      </c>
      <c r="Z458" s="1353">
        <f t="shared" si="152"/>
        <v>0</v>
      </c>
      <c r="AA458" s="1353">
        <f t="shared" si="152"/>
        <v>-5</v>
      </c>
      <c r="AB458" s="1353">
        <f t="shared" si="152"/>
        <v>0</v>
      </c>
      <c r="AC458" s="1353">
        <f t="shared" si="152"/>
        <v>0</v>
      </c>
      <c r="AD458" s="1353">
        <f t="shared" si="152"/>
        <v>0</v>
      </c>
      <c r="AE458" s="1353">
        <f t="shared" si="152"/>
        <v>0</v>
      </c>
      <c r="AF458" s="1353">
        <f t="shared" si="152"/>
        <v>0</v>
      </c>
      <c r="AG458" s="1353">
        <f t="shared" si="152"/>
        <v>0</v>
      </c>
      <c r="AH458" s="1353">
        <f t="shared" si="152"/>
        <v>0</v>
      </c>
      <c r="AI458" s="1353">
        <f t="shared" si="152"/>
        <v>0</v>
      </c>
      <c r="AJ458" s="1353">
        <f t="shared" si="152"/>
        <v>0</v>
      </c>
      <c r="AK458" s="1353">
        <f t="shared" si="152"/>
        <v>0</v>
      </c>
      <c r="AL458" s="1353">
        <f t="shared" si="152"/>
        <v>0</v>
      </c>
      <c r="AM458" s="1353">
        <f t="shared" si="152"/>
        <v>0</v>
      </c>
      <c r="AN458" s="1353">
        <f t="shared" si="152"/>
        <v>0</v>
      </c>
      <c r="AO458" s="1353">
        <f t="shared" si="152"/>
        <v>-2</v>
      </c>
      <c r="AP458" s="1353">
        <f t="shared" si="152"/>
        <v>0</v>
      </c>
      <c r="AQ458" s="1353">
        <f t="shared" si="152"/>
        <v>0</v>
      </c>
      <c r="AR458" s="1353">
        <f t="shared" si="152"/>
        <v>0</v>
      </c>
      <c r="AS458" s="1353">
        <f t="shared" si="152"/>
        <v>0</v>
      </c>
      <c r="AT458" s="1353">
        <f t="shared" si="152"/>
        <v>0</v>
      </c>
      <c r="AU458" s="1353">
        <f t="shared" si="152"/>
        <v>0</v>
      </c>
      <c r="AV458" s="1353">
        <f t="shared" si="152"/>
        <v>0</v>
      </c>
      <c r="AW458" s="1353">
        <f t="shared" si="152"/>
        <v>0</v>
      </c>
    </row>
    <row r="459" spans="1:49" ht="16.5" hidden="1" thickBot="1">
      <c r="A459" s="1301" t="s">
        <v>486</v>
      </c>
      <c r="B459" s="434" t="s">
        <v>538</v>
      </c>
      <c r="C459" s="1356">
        <f t="shared" si="142"/>
        <v>0</v>
      </c>
      <c r="D459" s="1356">
        <f t="shared" si="142"/>
        <v>0</v>
      </c>
      <c r="E459" s="1356">
        <f t="shared" si="142"/>
        <v>0</v>
      </c>
      <c r="F459" s="2093"/>
      <c r="G459" s="1197"/>
      <c r="H459" s="1197"/>
      <c r="I459" s="1197"/>
      <c r="J459" s="1197"/>
      <c r="K459" s="1197"/>
      <c r="L459" s="1353">
        <f t="shared" ref="L459:AW459" si="153">L77-L268</f>
        <v>0</v>
      </c>
      <c r="M459" s="1353">
        <f t="shared" si="153"/>
        <v>0</v>
      </c>
      <c r="N459" s="1353">
        <f t="shared" si="153"/>
        <v>0</v>
      </c>
      <c r="O459" s="1353">
        <f t="shared" si="153"/>
        <v>0</v>
      </c>
      <c r="P459" s="1353">
        <f t="shared" si="153"/>
        <v>0</v>
      </c>
      <c r="Q459" s="1353">
        <f t="shared" si="153"/>
        <v>0</v>
      </c>
      <c r="R459" s="1353">
        <f t="shared" si="153"/>
        <v>0</v>
      </c>
      <c r="S459" s="1353">
        <f t="shared" si="153"/>
        <v>0</v>
      </c>
      <c r="T459" s="1353">
        <f t="shared" si="153"/>
        <v>0</v>
      </c>
      <c r="U459" s="1353">
        <f t="shared" si="153"/>
        <v>0</v>
      </c>
      <c r="V459" s="1353">
        <f t="shared" si="153"/>
        <v>0</v>
      </c>
      <c r="W459" s="1353">
        <f t="shared" si="153"/>
        <v>0</v>
      </c>
      <c r="X459" s="1353">
        <f t="shared" si="153"/>
        <v>0</v>
      </c>
      <c r="Y459" s="1353">
        <f t="shared" si="153"/>
        <v>0</v>
      </c>
      <c r="Z459" s="1353">
        <f t="shared" si="153"/>
        <v>0</v>
      </c>
      <c r="AA459" s="1353">
        <f t="shared" si="153"/>
        <v>0</v>
      </c>
      <c r="AB459" s="1353">
        <f t="shared" si="153"/>
        <v>0</v>
      </c>
      <c r="AC459" s="1353">
        <f t="shared" si="153"/>
        <v>0</v>
      </c>
      <c r="AD459" s="1353">
        <f t="shared" si="153"/>
        <v>0</v>
      </c>
      <c r="AE459" s="1353">
        <f t="shared" si="153"/>
        <v>0</v>
      </c>
      <c r="AF459" s="1353">
        <f t="shared" si="153"/>
        <v>0</v>
      </c>
      <c r="AG459" s="1353">
        <f t="shared" si="153"/>
        <v>0</v>
      </c>
      <c r="AH459" s="1353">
        <f t="shared" si="153"/>
        <v>0</v>
      </c>
      <c r="AI459" s="1353">
        <f t="shared" si="153"/>
        <v>0</v>
      </c>
      <c r="AJ459" s="1353">
        <f t="shared" si="153"/>
        <v>0</v>
      </c>
      <c r="AK459" s="1353">
        <f t="shared" si="153"/>
        <v>0</v>
      </c>
      <c r="AL459" s="1353">
        <f t="shared" si="153"/>
        <v>0</v>
      </c>
      <c r="AM459" s="1353">
        <f t="shared" si="153"/>
        <v>0</v>
      </c>
      <c r="AN459" s="1353">
        <f t="shared" si="153"/>
        <v>0</v>
      </c>
      <c r="AO459" s="1353">
        <f t="shared" si="153"/>
        <v>0</v>
      </c>
      <c r="AP459" s="1353">
        <f t="shared" si="153"/>
        <v>0</v>
      </c>
      <c r="AQ459" s="1353">
        <f t="shared" si="153"/>
        <v>0</v>
      </c>
      <c r="AR459" s="1353">
        <f t="shared" si="153"/>
        <v>0</v>
      </c>
      <c r="AS459" s="1353">
        <f t="shared" si="153"/>
        <v>0</v>
      </c>
      <c r="AT459" s="1353">
        <f t="shared" si="153"/>
        <v>0</v>
      </c>
      <c r="AU459" s="1353">
        <f t="shared" si="153"/>
        <v>0</v>
      </c>
      <c r="AV459" s="1353">
        <f t="shared" si="153"/>
        <v>0</v>
      </c>
      <c r="AW459" s="1353">
        <f t="shared" si="153"/>
        <v>0</v>
      </c>
    </row>
    <row r="460" spans="1:49" ht="16.5" hidden="1" thickBot="1">
      <c r="A460" s="1301" t="s">
        <v>487</v>
      </c>
      <c r="B460" s="434" t="s">
        <v>540</v>
      </c>
      <c r="C460" s="1356">
        <f t="shared" si="142"/>
        <v>0</v>
      </c>
      <c r="D460" s="1356">
        <f t="shared" si="142"/>
        <v>0</v>
      </c>
      <c r="E460" s="1356">
        <f t="shared" si="142"/>
        <v>0</v>
      </c>
      <c r="F460" s="2093"/>
      <c r="G460" s="1197"/>
      <c r="H460" s="1197"/>
      <c r="I460" s="1197"/>
      <c r="J460" s="1197"/>
      <c r="K460" s="1197"/>
      <c r="L460" s="1357">
        <f t="shared" ref="L460:AW460" si="154">L78-L269</f>
        <v>0</v>
      </c>
      <c r="M460" s="1357">
        <f t="shared" si="154"/>
        <v>0</v>
      </c>
      <c r="N460" s="1357">
        <f t="shared" si="154"/>
        <v>0</v>
      </c>
      <c r="O460" s="1357">
        <f t="shared" si="154"/>
        <v>0</v>
      </c>
      <c r="P460" s="1357">
        <f t="shared" si="154"/>
        <v>0</v>
      </c>
      <c r="Q460" s="1357">
        <f t="shared" si="154"/>
        <v>0</v>
      </c>
      <c r="R460" s="1357">
        <f t="shared" si="154"/>
        <v>0</v>
      </c>
      <c r="S460" s="1357">
        <f t="shared" si="154"/>
        <v>0</v>
      </c>
      <c r="T460" s="1357">
        <f t="shared" si="154"/>
        <v>0</v>
      </c>
      <c r="U460" s="1357">
        <f t="shared" si="154"/>
        <v>0</v>
      </c>
      <c r="V460" s="1357">
        <f t="shared" si="154"/>
        <v>0</v>
      </c>
      <c r="W460" s="1357">
        <f t="shared" si="154"/>
        <v>0</v>
      </c>
      <c r="X460" s="1357">
        <f t="shared" si="154"/>
        <v>0</v>
      </c>
      <c r="Y460" s="1357">
        <f t="shared" si="154"/>
        <v>0</v>
      </c>
      <c r="Z460" s="1357">
        <f t="shared" si="154"/>
        <v>0</v>
      </c>
      <c r="AA460" s="1357">
        <f t="shared" si="154"/>
        <v>0</v>
      </c>
      <c r="AB460" s="1357">
        <f t="shared" si="154"/>
        <v>0</v>
      </c>
      <c r="AC460" s="1357">
        <f t="shared" si="154"/>
        <v>0</v>
      </c>
      <c r="AD460" s="1357">
        <f t="shared" si="154"/>
        <v>0</v>
      </c>
      <c r="AE460" s="1357">
        <f t="shared" si="154"/>
        <v>0</v>
      </c>
      <c r="AF460" s="1357">
        <f t="shared" si="154"/>
        <v>0</v>
      </c>
      <c r="AG460" s="1357">
        <f t="shared" si="154"/>
        <v>0</v>
      </c>
      <c r="AH460" s="1357">
        <f t="shared" si="154"/>
        <v>0</v>
      </c>
      <c r="AI460" s="1357">
        <f t="shared" si="154"/>
        <v>0</v>
      </c>
      <c r="AJ460" s="1357">
        <f t="shared" si="154"/>
        <v>0</v>
      </c>
      <c r="AK460" s="1357">
        <f t="shared" si="154"/>
        <v>0</v>
      </c>
      <c r="AL460" s="1357">
        <f t="shared" si="154"/>
        <v>0</v>
      </c>
      <c r="AM460" s="1357">
        <f t="shared" si="154"/>
        <v>0</v>
      </c>
      <c r="AN460" s="1357">
        <f t="shared" si="154"/>
        <v>0</v>
      </c>
      <c r="AO460" s="1357">
        <f t="shared" si="154"/>
        <v>0</v>
      </c>
      <c r="AP460" s="1357">
        <f t="shared" si="154"/>
        <v>0</v>
      </c>
      <c r="AQ460" s="1357">
        <f t="shared" si="154"/>
        <v>0</v>
      </c>
      <c r="AR460" s="1357">
        <f t="shared" si="154"/>
        <v>0</v>
      </c>
      <c r="AS460" s="1357">
        <f t="shared" si="154"/>
        <v>0</v>
      </c>
      <c r="AT460" s="1357">
        <f t="shared" si="154"/>
        <v>0</v>
      </c>
      <c r="AU460" s="1357">
        <f t="shared" si="154"/>
        <v>0</v>
      </c>
      <c r="AV460" s="1357">
        <f t="shared" si="154"/>
        <v>0</v>
      </c>
      <c r="AW460" s="1357">
        <f t="shared" si="154"/>
        <v>0</v>
      </c>
    </row>
    <row r="461" spans="1:49" ht="63.75" hidden="1" customHeight="1" thickBot="1">
      <c r="A461" s="1292">
        <v>9</v>
      </c>
      <c r="B461" s="210" t="s">
        <v>694</v>
      </c>
      <c r="C461" s="1356">
        <f t="shared" si="142"/>
        <v>-8</v>
      </c>
      <c r="D461" s="1356">
        <f t="shared" si="142"/>
        <v>0</v>
      </c>
      <c r="E461" s="1356">
        <f t="shared" si="142"/>
        <v>-8</v>
      </c>
      <c r="F461" s="2093"/>
      <c r="G461" s="1197"/>
      <c r="H461" s="1197"/>
      <c r="I461" s="1197"/>
      <c r="J461" s="1197"/>
      <c r="K461" s="1197"/>
      <c r="L461" s="1356">
        <f t="shared" ref="L461:AW461" si="155">L79-L270</f>
        <v>0</v>
      </c>
      <c r="M461" s="1356">
        <f t="shared" si="155"/>
        <v>0</v>
      </c>
      <c r="N461" s="1356">
        <f t="shared" si="155"/>
        <v>0</v>
      </c>
      <c r="O461" s="1356">
        <f t="shared" si="155"/>
        <v>0</v>
      </c>
      <c r="P461" s="1356">
        <f t="shared" si="155"/>
        <v>0</v>
      </c>
      <c r="Q461" s="1356">
        <f t="shared" si="155"/>
        <v>0</v>
      </c>
      <c r="R461" s="1356">
        <f t="shared" si="155"/>
        <v>0</v>
      </c>
      <c r="S461" s="1356">
        <f t="shared" si="155"/>
        <v>0</v>
      </c>
      <c r="T461" s="1356">
        <f t="shared" si="155"/>
        <v>0</v>
      </c>
      <c r="U461" s="1356">
        <f t="shared" si="155"/>
        <v>0</v>
      </c>
      <c r="V461" s="1356">
        <f t="shared" si="155"/>
        <v>0</v>
      </c>
      <c r="W461" s="1356">
        <f t="shared" si="155"/>
        <v>0</v>
      </c>
      <c r="X461" s="1356">
        <f t="shared" si="155"/>
        <v>0</v>
      </c>
      <c r="Y461" s="1356">
        <f t="shared" si="155"/>
        <v>0</v>
      </c>
      <c r="Z461" s="1356">
        <f t="shared" si="155"/>
        <v>0</v>
      </c>
      <c r="AA461" s="1356">
        <f t="shared" si="155"/>
        <v>-6</v>
      </c>
      <c r="AB461" s="1356">
        <f t="shared" si="155"/>
        <v>0</v>
      </c>
      <c r="AC461" s="1356">
        <f t="shared" si="155"/>
        <v>0</v>
      </c>
      <c r="AD461" s="1356">
        <f t="shared" si="155"/>
        <v>0</v>
      </c>
      <c r="AE461" s="1356">
        <f t="shared" si="155"/>
        <v>0</v>
      </c>
      <c r="AF461" s="1356">
        <f t="shared" si="155"/>
        <v>0</v>
      </c>
      <c r="AG461" s="1356">
        <f t="shared" si="155"/>
        <v>0</v>
      </c>
      <c r="AH461" s="1356">
        <f t="shared" si="155"/>
        <v>0</v>
      </c>
      <c r="AI461" s="1356">
        <f t="shared" si="155"/>
        <v>0</v>
      </c>
      <c r="AJ461" s="1356">
        <f t="shared" si="155"/>
        <v>0</v>
      </c>
      <c r="AK461" s="1356">
        <f t="shared" si="155"/>
        <v>0</v>
      </c>
      <c r="AL461" s="1356">
        <f t="shared" si="155"/>
        <v>0</v>
      </c>
      <c r="AM461" s="1356">
        <f t="shared" si="155"/>
        <v>0</v>
      </c>
      <c r="AN461" s="1356">
        <f t="shared" si="155"/>
        <v>0</v>
      </c>
      <c r="AO461" s="1356">
        <f t="shared" si="155"/>
        <v>-2</v>
      </c>
      <c r="AP461" s="1356">
        <f t="shared" si="155"/>
        <v>0</v>
      </c>
      <c r="AQ461" s="1356">
        <f t="shared" si="155"/>
        <v>0</v>
      </c>
      <c r="AR461" s="1356">
        <f t="shared" si="155"/>
        <v>0</v>
      </c>
      <c r="AS461" s="1356">
        <f t="shared" si="155"/>
        <v>0</v>
      </c>
      <c r="AT461" s="1356">
        <f t="shared" si="155"/>
        <v>0</v>
      </c>
      <c r="AU461" s="1356">
        <f t="shared" si="155"/>
        <v>0</v>
      </c>
      <c r="AV461" s="1356">
        <f t="shared" si="155"/>
        <v>0</v>
      </c>
      <c r="AW461" s="1356">
        <f t="shared" si="155"/>
        <v>0</v>
      </c>
    </row>
    <row r="462" spans="1:49" s="258" customFormat="1" ht="19.5" hidden="1" thickBot="1">
      <c r="A462" s="1302" t="s">
        <v>495</v>
      </c>
      <c r="B462" s="257" t="s">
        <v>695</v>
      </c>
      <c r="C462" s="1356">
        <f t="shared" si="142"/>
        <v>0</v>
      </c>
      <c r="D462" s="1356">
        <f t="shared" si="142"/>
        <v>0</v>
      </c>
      <c r="E462" s="1356">
        <f t="shared" si="142"/>
        <v>0</v>
      </c>
      <c r="F462" s="2093"/>
      <c r="G462" s="1197"/>
      <c r="H462" s="1197"/>
      <c r="I462" s="1197"/>
      <c r="J462" s="1197"/>
      <c r="K462" s="1197"/>
      <c r="L462" s="1355">
        <f t="shared" ref="L462:AW462" si="156">L80-L271</f>
        <v>0</v>
      </c>
      <c r="M462" s="1355">
        <f t="shared" si="156"/>
        <v>0</v>
      </c>
      <c r="N462" s="1355">
        <f t="shared" si="156"/>
        <v>0</v>
      </c>
      <c r="O462" s="1355">
        <f t="shared" si="156"/>
        <v>0</v>
      </c>
      <c r="P462" s="1355">
        <f t="shared" si="156"/>
        <v>0</v>
      </c>
      <c r="Q462" s="1355">
        <f t="shared" si="156"/>
        <v>0</v>
      </c>
      <c r="R462" s="1355">
        <f t="shared" si="156"/>
        <v>0</v>
      </c>
      <c r="S462" s="1355">
        <f t="shared" si="156"/>
        <v>0</v>
      </c>
      <c r="T462" s="1355">
        <f t="shared" si="156"/>
        <v>0</v>
      </c>
      <c r="U462" s="1355">
        <f t="shared" si="156"/>
        <v>0</v>
      </c>
      <c r="V462" s="1355">
        <f t="shared" si="156"/>
        <v>0</v>
      </c>
      <c r="W462" s="1355">
        <f t="shared" si="156"/>
        <v>0</v>
      </c>
      <c r="X462" s="1355">
        <f t="shared" si="156"/>
        <v>0</v>
      </c>
      <c r="Y462" s="1355">
        <f t="shared" si="156"/>
        <v>0</v>
      </c>
      <c r="Z462" s="1355">
        <f t="shared" si="156"/>
        <v>0</v>
      </c>
      <c r="AA462" s="1355">
        <f t="shared" si="156"/>
        <v>0</v>
      </c>
      <c r="AB462" s="1355">
        <f t="shared" si="156"/>
        <v>0</v>
      </c>
      <c r="AC462" s="1355">
        <f t="shared" si="156"/>
        <v>0</v>
      </c>
      <c r="AD462" s="1355">
        <f t="shared" si="156"/>
        <v>0</v>
      </c>
      <c r="AE462" s="1355">
        <f t="shared" si="156"/>
        <v>0</v>
      </c>
      <c r="AF462" s="1355">
        <f t="shared" si="156"/>
        <v>0</v>
      </c>
      <c r="AG462" s="1355">
        <f t="shared" si="156"/>
        <v>0</v>
      </c>
      <c r="AH462" s="1355">
        <f t="shared" si="156"/>
        <v>0</v>
      </c>
      <c r="AI462" s="1355">
        <f t="shared" si="156"/>
        <v>0</v>
      </c>
      <c r="AJ462" s="1355">
        <f t="shared" si="156"/>
        <v>0</v>
      </c>
      <c r="AK462" s="1355">
        <f t="shared" si="156"/>
        <v>0</v>
      </c>
      <c r="AL462" s="1355">
        <f t="shared" si="156"/>
        <v>0</v>
      </c>
      <c r="AM462" s="1355">
        <f t="shared" si="156"/>
        <v>0</v>
      </c>
      <c r="AN462" s="1355">
        <f t="shared" si="156"/>
        <v>0</v>
      </c>
      <c r="AO462" s="1355">
        <f t="shared" si="156"/>
        <v>0</v>
      </c>
      <c r="AP462" s="1355">
        <f t="shared" si="156"/>
        <v>0</v>
      </c>
      <c r="AQ462" s="1355">
        <f t="shared" si="156"/>
        <v>0</v>
      </c>
      <c r="AR462" s="1355">
        <f t="shared" si="156"/>
        <v>0</v>
      </c>
      <c r="AS462" s="1355">
        <f t="shared" si="156"/>
        <v>0</v>
      </c>
      <c r="AT462" s="1355">
        <f t="shared" si="156"/>
        <v>0</v>
      </c>
      <c r="AU462" s="1355">
        <f t="shared" si="156"/>
        <v>0</v>
      </c>
      <c r="AV462" s="1355">
        <f t="shared" si="156"/>
        <v>0</v>
      </c>
      <c r="AW462" s="1355">
        <f t="shared" si="156"/>
        <v>0</v>
      </c>
    </row>
    <row r="463" spans="1:49" s="256" customFormat="1" ht="16.5" hidden="1" thickBot="1">
      <c r="A463" s="1303" t="s">
        <v>496</v>
      </c>
      <c r="B463" s="255" t="s">
        <v>798</v>
      </c>
      <c r="C463" s="1356">
        <f t="shared" si="142"/>
        <v>0</v>
      </c>
      <c r="D463" s="1356">
        <f t="shared" si="142"/>
        <v>0</v>
      </c>
      <c r="E463" s="1356">
        <f t="shared" si="142"/>
        <v>0</v>
      </c>
      <c r="F463" s="2093"/>
      <c r="G463" s="1197"/>
      <c r="H463" s="1197"/>
      <c r="I463" s="1197"/>
      <c r="J463" s="1197"/>
      <c r="K463" s="1197"/>
      <c r="L463" s="1353">
        <f t="shared" ref="L463:AW463" si="157">L81-L272</f>
        <v>0</v>
      </c>
      <c r="M463" s="1353">
        <f t="shared" si="157"/>
        <v>0</v>
      </c>
      <c r="N463" s="1353">
        <f t="shared" si="157"/>
        <v>0</v>
      </c>
      <c r="O463" s="1353">
        <f t="shared" si="157"/>
        <v>0</v>
      </c>
      <c r="P463" s="1353">
        <f t="shared" si="157"/>
        <v>0</v>
      </c>
      <c r="Q463" s="1353">
        <f t="shared" si="157"/>
        <v>0</v>
      </c>
      <c r="R463" s="1353">
        <f t="shared" si="157"/>
        <v>0</v>
      </c>
      <c r="S463" s="1353">
        <f t="shared" si="157"/>
        <v>0</v>
      </c>
      <c r="T463" s="1353">
        <f t="shared" si="157"/>
        <v>0</v>
      </c>
      <c r="U463" s="1353">
        <f t="shared" si="157"/>
        <v>0</v>
      </c>
      <c r="V463" s="1353">
        <f t="shared" si="157"/>
        <v>0</v>
      </c>
      <c r="W463" s="1353">
        <f t="shared" si="157"/>
        <v>0</v>
      </c>
      <c r="X463" s="1353">
        <f t="shared" si="157"/>
        <v>0</v>
      </c>
      <c r="Y463" s="1353">
        <f t="shared" si="157"/>
        <v>0</v>
      </c>
      <c r="Z463" s="1353">
        <f t="shared" si="157"/>
        <v>0</v>
      </c>
      <c r="AA463" s="1353">
        <f t="shared" si="157"/>
        <v>0</v>
      </c>
      <c r="AB463" s="1353">
        <f t="shared" si="157"/>
        <v>0</v>
      </c>
      <c r="AC463" s="1353">
        <f t="shared" si="157"/>
        <v>0</v>
      </c>
      <c r="AD463" s="1353">
        <f t="shared" si="157"/>
        <v>0</v>
      </c>
      <c r="AE463" s="1353">
        <f t="shared" si="157"/>
        <v>0</v>
      </c>
      <c r="AF463" s="1353">
        <f t="shared" si="157"/>
        <v>0</v>
      </c>
      <c r="AG463" s="1353">
        <f t="shared" si="157"/>
        <v>0</v>
      </c>
      <c r="AH463" s="1353">
        <f t="shared" si="157"/>
        <v>0</v>
      </c>
      <c r="AI463" s="1353">
        <f t="shared" si="157"/>
        <v>0</v>
      </c>
      <c r="AJ463" s="1353">
        <f t="shared" si="157"/>
        <v>0</v>
      </c>
      <c r="AK463" s="1353">
        <f t="shared" si="157"/>
        <v>0</v>
      </c>
      <c r="AL463" s="1353">
        <f t="shared" si="157"/>
        <v>0</v>
      </c>
      <c r="AM463" s="1353">
        <f t="shared" si="157"/>
        <v>0</v>
      </c>
      <c r="AN463" s="1353">
        <f t="shared" si="157"/>
        <v>0</v>
      </c>
      <c r="AO463" s="1353">
        <f t="shared" si="157"/>
        <v>0</v>
      </c>
      <c r="AP463" s="1353">
        <f t="shared" si="157"/>
        <v>0</v>
      </c>
      <c r="AQ463" s="1353">
        <f t="shared" si="157"/>
        <v>0</v>
      </c>
      <c r="AR463" s="1353">
        <f t="shared" si="157"/>
        <v>0</v>
      </c>
      <c r="AS463" s="1353">
        <f t="shared" si="157"/>
        <v>0</v>
      </c>
      <c r="AT463" s="1353">
        <f t="shared" si="157"/>
        <v>0</v>
      </c>
      <c r="AU463" s="1353">
        <f t="shared" si="157"/>
        <v>0</v>
      </c>
      <c r="AV463" s="1353">
        <f t="shared" si="157"/>
        <v>0</v>
      </c>
      <c r="AW463" s="1353">
        <f t="shared" si="157"/>
        <v>0</v>
      </c>
    </row>
    <row r="464" spans="1:49" s="256" customFormat="1" ht="16.5" hidden="1" thickBot="1">
      <c r="A464" s="1303" t="s">
        <v>497</v>
      </c>
      <c r="B464" s="255" t="s">
        <v>799</v>
      </c>
      <c r="C464" s="1356">
        <f t="shared" si="142"/>
        <v>0</v>
      </c>
      <c r="D464" s="1356">
        <f t="shared" si="142"/>
        <v>0</v>
      </c>
      <c r="E464" s="1356">
        <f t="shared" si="142"/>
        <v>0</v>
      </c>
      <c r="F464" s="2093"/>
      <c r="G464" s="1197"/>
      <c r="H464" s="1197"/>
      <c r="I464" s="1197"/>
      <c r="J464" s="1197"/>
      <c r="K464" s="1197"/>
      <c r="L464" s="1353">
        <f t="shared" ref="L464:AW464" si="158">L82-L273</f>
        <v>0</v>
      </c>
      <c r="M464" s="1353">
        <f t="shared" si="158"/>
        <v>0</v>
      </c>
      <c r="N464" s="1353">
        <f t="shared" si="158"/>
        <v>0</v>
      </c>
      <c r="O464" s="1353">
        <f t="shared" si="158"/>
        <v>0</v>
      </c>
      <c r="P464" s="1353">
        <f t="shared" si="158"/>
        <v>0</v>
      </c>
      <c r="Q464" s="1353">
        <f t="shared" si="158"/>
        <v>0</v>
      </c>
      <c r="R464" s="1353">
        <f t="shared" si="158"/>
        <v>0</v>
      </c>
      <c r="S464" s="1353">
        <f t="shared" si="158"/>
        <v>0</v>
      </c>
      <c r="T464" s="1353">
        <f t="shared" si="158"/>
        <v>0</v>
      </c>
      <c r="U464" s="1353">
        <f t="shared" si="158"/>
        <v>0</v>
      </c>
      <c r="V464" s="1353">
        <f t="shared" si="158"/>
        <v>0</v>
      </c>
      <c r="W464" s="1353">
        <f t="shared" si="158"/>
        <v>0</v>
      </c>
      <c r="X464" s="1353">
        <f t="shared" si="158"/>
        <v>0</v>
      </c>
      <c r="Y464" s="1353">
        <f t="shared" si="158"/>
        <v>0</v>
      </c>
      <c r="Z464" s="1353">
        <f t="shared" si="158"/>
        <v>0</v>
      </c>
      <c r="AA464" s="1353">
        <f t="shared" si="158"/>
        <v>0</v>
      </c>
      <c r="AB464" s="1353">
        <f t="shared" si="158"/>
        <v>0</v>
      </c>
      <c r="AC464" s="1353">
        <f t="shared" si="158"/>
        <v>0</v>
      </c>
      <c r="AD464" s="1353">
        <f t="shared" si="158"/>
        <v>0</v>
      </c>
      <c r="AE464" s="1353">
        <f t="shared" si="158"/>
        <v>0</v>
      </c>
      <c r="AF464" s="1353">
        <f t="shared" si="158"/>
        <v>0</v>
      </c>
      <c r="AG464" s="1353">
        <f t="shared" si="158"/>
        <v>0</v>
      </c>
      <c r="AH464" s="1353">
        <f t="shared" si="158"/>
        <v>0</v>
      </c>
      <c r="AI464" s="1353">
        <f t="shared" si="158"/>
        <v>0</v>
      </c>
      <c r="AJ464" s="1353">
        <f t="shared" si="158"/>
        <v>0</v>
      </c>
      <c r="AK464" s="1353">
        <f t="shared" si="158"/>
        <v>0</v>
      </c>
      <c r="AL464" s="1353">
        <f t="shared" si="158"/>
        <v>0</v>
      </c>
      <c r="AM464" s="1353">
        <f t="shared" si="158"/>
        <v>0</v>
      </c>
      <c r="AN464" s="1353">
        <f t="shared" si="158"/>
        <v>0</v>
      </c>
      <c r="AO464" s="1353">
        <f t="shared" si="158"/>
        <v>0</v>
      </c>
      <c r="AP464" s="1353">
        <f t="shared" si="158"/>
        <v>0</v>
      </c>
      <c r="AQ464" s="1353">
        <f t="shared" si="158"/>
        <v>0</v>
      </c>
      <c r="AR464" s="1353">
        <f t="shared" si="158"/>
        <v>0</v>
      </c>
      <c r="AS464" s="1353">
        <f t="shared" si="158"/>
        <v>0</v>
      </c>
      <c r="AT464" s="1353">
        <f t="shared" si="158"/>
        <v>0</v>
      </c>
      <c r="AU464" s="1353">
        <f t="shared" si="158"/>
        <v>0</v>
      </c>
      <c r="AV464" s="1353">
        <f t="shared" si="158"/>
        <v>0</v>
      </c>
      <c r="AW464" s="1353">
        <f t="shared" si="158"/>
        <v>0</v>
      </c>
    </row>
    <row r="465" spans="1:49" s="256" customFormat="1" ht="16.5" hidden="1" thickBot="1">
      <c r="A465" s="1303" t="s">
        <v>498</v>
      </c>
      <c r="B465" s="255" t="s">
        <v>800</v>
      </c>
      <c r="C465" s="1356">
        <f t="shared" si="142"/>
        <v>0</v>
      </c>
      <c r="D465" s="1356">
        <f t="shared" si="142"/>
        <v>0</v>
      </c>
      <c r="E465" s="1356">
        <f t="shared" si="142"/>
        <v>0</v>
      </c>
      <c r="F465" s="2093"/>
      <c r="G465" s="1197"/>
      <c r="H465" s="1197"/>
      <c r="I465" s="1197"/>
      <c r="J465" s="1197"/>
      <c r="K465" s="1197"/>
      <c r="L465" s="1353">
        <f t="shared" ref="L465:AW465" si="159">L83-L274</f>
        <v>0</v>
      </c>
      <c r="M465" s="1353">
        <f t="shared" si="159"/>
        <v>0</v>
      </c>
      <c r="N465" s="1353">
        <f t="shared" si="159"/>
        <v>0</v>
      </c>
      <c r="O465" s="1353">
        <f t="shared" si="159"/>
        <v>0</v>
      </c>
      <c r="P465" s="1353">
        <f t="shared" si="159"/>
        <v>0</v>
      </c>
      <c r="Q465" s="1353">
        <f t="shared" si="159"/>
        <v>0</v>
      </c>
      <c r="R465" s="1353">
        <f t="shared" si="159"/>
        <v>0</v>
      </c>
      <c r="S465" s="1353">
        <f t="shared" si="159"/>
        <v>0</v>
      </c>
      <c r="T465" s="1353">
        <f t="shared" si="159"/>
        <v>0</v>
      </c>
      <c r="U465" s="1353">
        <f t="shared" si="159"/>
        <v>0</v>
      </c>
      <c r="V465" s="1353">
        <f t="shared" si="159"/>
        <v>0</v>
      </c>
      <c r="W465" s="1353">
        <f t="shared" si="159"/>
        <v>0</v>
      </c>
      <c r="X465" s="1353">
        <f t="shared" si="159"/>
        <v>0</v>
      </c>
      <c r="Y465" s="1353">
        <f t="shared" si="159"/>
        <v>0</v>
      </c>
      <c r="Z465" s="1353">
        <f t="shared" si="159"/>
        <v>0</v>
      </c>
      <c r="AA465" s="1353">
        <f t="shared" si="159"/>
        <v>0</v>
      </c>
      <c r="AB465" s="1353">
        <f t="shared" si="159"/>
        <v>0</v>
      </c>
      <c r="AC465" s="1353">
        <f t="shared" si="159"/>
        <v>0</v>
      </c>
      <c r="AD465" s="1353">
        <f t="shared" si="159"/>
        <v>0</v>
      </c>
      <c r="AE465" s="1353">
        <f t="shared" si="159"/>
        <v>0</v>
      </c>
      <c r="AF465" s="1353">
        <f t="shared" si="159"/>
        <v>0</v>
      </c>
      <c r="AG465" s="1353">
        <f t="shared" si="159"/>
        <v>0</v>
      </c>
      <c r="AH465" s="1353">
        <f t="shared" si="159"/>
        <v>0</v>
      </c>
      <c r="AI465" s="1353">
        <f t="shared" si="159"/>
        <v>0</v>
      </c>
      <c r="AJ465" s="1353">
        <f t="shared" si="159"/>
        <v>0</v>
      </c>
      <c r="AK465" s="1353">
        <f t="shared" si="159"/>
        <v>0</v>
      </c>
      <c r="AL465" s="1353">
        <f t="shared" si="159"/>
        <v>0</v>
      </c>
      <c r="AM465" s="1353">
        <f t="shared" si="159"/>
        <v>0</v>
      </c>
      <c r="AN465" s="1353">
        <f t="shared" si="159"/>
        <v>0</v>
      </c>
      <c r="AO465" s="1353">
        <f t="shared" si="159"/>
        <v>0</v>
      </c>
      <c r="AP465" s="1353">
        <f t="shared" si="159"/>
        <v>0</v>
      </c>
      <c r="AQ465" s="1353">
        <f t="shared" si="159"/>
        <v>0</v>
      </c>
      <c r="AR465" s="1353">
        <f t="shared" si="159"/>
        <v>0</v>
      </c>
      <c r="AS465" s="1353">
        <f t="shared" si="159"/>
        <v>0</v>
      </c>
      <c r="AT465" s="1353">
        <f t="shared" si="159"/>
        <v>0</v>
      </c>
      <c r="AU465" s="1353">
        <f t="shared" si="159"/>
        <v>0</v>
      </c>
      <c r="AV465" s="1353">
        <f t="shared" si="159"/>
        <v>0</v>
      </c>
      <c r="AW465" s="1353">
        <f t="shared" si="159"/>
        <v>0</v>
      </c>
    </row>
    <row r="466" spans="1:49" ht="16.5" hidden="1" thickBot="1">
      <c r="A466" s="1298" t="s">
        <v>499</v>
      </c>
      <c r="B466" s="208" t="s">
        <v>560</v>
      </c>
      <c r="C466" s="1356">
        <f t="shared" si="142"/>
        <v>-8</v>
      </c>
      <c r="D466" s="1356">
        <f t="shared" si="142"/>
        <v>0</v>
      </c>
      <c r="E466" s="1356">
        <f t="shared" si="142"/>
        <v>-8</v>
      </c>
      <c r="F466" s="2093"/>
      <c r="G466" s="1197"/>
      <c r="H466" s="1197"/>
      <c r="I466" s="1197"/>
      <c r="J466" s="1197"/>
      <c r="K466" s="1197"/>
      <c r="L466" s="1353">
        <f t="shared" ref="L466:AW466" si="160">L84-L275</f>
        <v>0</v>
      </c>
      <c r="M466" s="1353">
        <f t="shared" si="160"/>
        <v>0</v>
      </c>
      <c r="N466" s="1353">
        <f t="shared" si="160"/>
        <v>0</v>
      </c>
      <c r="O466" s="1353">
        <f t="shared" si="160"/>
        <v>0</v>
      </c>
      <c r="P466" s="1353">
        <f t="shared" si="160"/>
        <v>0</v>
      </c>
      <c r="Q466" s="1353">
        <f t="shared" si="160"/>
        <v>0</v>
      </c>
      <c r="R466" s="1353">
        <f t="shared" si="160"/>
        <v>0</v>
      </c>
      <c r="S466" s="1353">
        <f t="shared" si="160"/>
        <v>0</v>
      </c>
      <c r="T466" s="1353">
        <f t="shared" si="160"/>
        <v>0</v>
      </c>
      <c r="U466" s="1353">
        <f t="shared" si="160"/>
        <v>0</v>
      </c>
      <c r="V466" s="1353">
        <f t="shared" si="160"/>
        <v>0</v>
      </c>
      <c r="W466" s="1353">
        <f t="shared" si="160"/>
        <v>0</v>
      </c>
      <c r="X466" s="1353">
        <f t="shared" si="160"/>
        <v>0</v>
      </c>
      <c r="Y466" s="1353">
        <f t="shared" si="160"/>
        <v>0</v>
      </c>
      <c r="Z466" s="1353">
        <f t="shared" si="160"/>
        <v>0</v>
      </c>
      <c r="AA466" s="1353">
        <f t="shared" si="160"/>
        <v>-6</v>
      </c>
      <c r="AB466" s="1353">
        <f t="shared" si="160"/>
        <v>0</v>
      </c>
      <c r="AC466" s="1353">
        <f t="shared" si="160"/>
        <v>0</v>
      </c>
      <c r="AD466" s="1353">
        <f t="shared" si="160"/>
        <v>0</v>
      </c>
      <c r="AE466" s="1353">
        <f t="shared" si="160"/>
        <v>0</v>
      </c>
      <c r="AF466" s="1353">
        <f t="shared" si="160"/>
        <v>0</v>
      </c>
      <c r="AG466" s="1353">
        <f t="shared" si="160"/>
        <v>0</v>
      </c>
      <c r="AH466" s="1353">
        <f t="shared" si="160"/>
        <v>0</v>
      </c>
      <c r="AI466" s="1353">
        <f t="shared" si="160"/>
        <v>0</v>
      </c>
      <c r="AJ466" s="1353">
        <f t="shared" si="160"/>
        <v>0</v>
      </c>
      <c r="AK466" s="1353">
        <f t="shared" si="160"/>
        <v>0</v>
      </c>
      <c r="AL466" s="1353">
        <f t="shared" si="160"/>
        <v>0</v>
      </c>
      <c r="AM466" s="1353">
        <f t="shared" si="160"/>
        <v>0</v>
      </c>
      <c r="AN466" s="1353">
        <f t="shared" si="160"/>
        <v>0</v>
      </c>
      <c r="AO466" s="1353">
        <f t="shared" si="160"/>
        <v>-2</v>
      </c>
      <c r="AP466" s="1353">
        <f t="shared" si="160"/>
        <v>0</v>
      </c>
      <c r="AQ466" s="1353">
        <f t="shared" si="160"/>
        <v>0</v>
      </c>
      <c r="AR466" s="1353">
        <f t="shared" si="160"/>
        <v>0</v>
      </c>
      <c r="AS466" s="1353">
        <f t="shared" si="160"/>
        <v>0</v>
      </c>
      <c r="AT466" s="1353">
        <f t="shared" si="160"/>
        <v>0</v>
      </c>
      <c r="AU466" s="1353">
        <f t="shared" si="160"/>
        <v>0</v>
      </c>
      <c r="AV466" s="1353">
        <f t="shared" si="160"/>
        <v>0</v>
      </c>
      <c r="AW466" s="1353">
        <f t="shared" si="160"/>
        <v>0</v>
      </c>
    </row>
    <row r="467" spans="1:49" ht="16.5" hidden="1" thickBot="1">
      <c r="A467" s="1298" t="s">
        <v>500</v>
      </c>
      <c r="B467" s="208" t="s">
        <v>696</v>
      </c>
      <c r="C467" s="1356">
        <f t="shared" si="142"/>
        <v>0</v>
      </c>
      <c r="D467" s="1356">
        <f t="shared" si="142"/>
        <v>0</v>
      </c>
      <c r="E467" s="1356">
        <f t="shared" si="142"/>
        <v>0</v>
      </c>
      <c r="F467" s="2093"/>
      <c r="G467" s="1197"/>
      <c r="H467" s="1197"/>
      <c r="I467" s="1197"/>
      <c r="J467" s="1197"/>
      <c r="K467" s="1197"/>
      <c r="L467" s="1353">
        <f t="shared" ref="L467:AW467" si="161">L85-L276</f>
        <v>0</v>
      </c>
      <c r="M467" s="1353">
        <f t="shared" si="161"/>
        <v>0</v>
      </c>
      <c r="N467" s="1353">
        <f t="shared" si="161"/>
        <v>0</v>
      </c>
      <c r="O467" s="1353">
        <f t="shared" si="161"/>
        <v>0</v>
      </c>
      <c r="P467" s="1353">
        <f t="shared" si="161"/>
        <v>0</v>
      </c>
      <c r="Q467" s="1353">
        <f t="shared" si="161"/>
        <v>0</v>
      </c>
      <c r="R467" s="1353">
        <f t="shared" si="161"/>
        <v>0</v>
      </c>
      <c r="S467" s="1353">
        <f t="shared" si="161"/>
        <v>0</v>
      </c>
      <c r="T467" s="1353">
        <f t="shared" si="161"/>
        <v>0</v>
      </c>
      <c r="U467" s="1353">
        <f t="shared" si="161"/>
        <v>0</v>
      </c>
      <c r="V467" s="1353">
        <f t="shared" si="161"/>
        <v>0</v>
      </c>
      <c r="W467" s="1353">
        <f t="shared" si="161"/>
        <v>0</v>
      </c>
      <c r="X467" s="1353">
        <f t="shared" si="161"/>
        <v>0</v>
      </c>
      <c r="Y467" s="1353">
        <f t="shared" si="161"/>
        <v>0</v>
      </c>
      <c r="Z467" s="1353">
        <f t="shared" si="161"/>
        <v>0</v>
      </c>
      <c r="AA467" s="1353">
        <f t="shared" si="161"/>
        <v>0</v>
      </c>
      <c r="AB467" s="1353">
        <f t="shared" si="161"/>
        <v>0</v>
      </c>
      <c r="AC467" s="1353">
        <f t="shared" si="161"/>
        <v>0</v>
      </c>
      <c r="AD467" s="1353">
        <f t="shared" si="161"/>
        <v>0</v>
      </c>
      <c r="AE467" s="1353">
        <f t="shared" si="161"/>
        <v>0</v>
      </c>
      <c r="AF467" s="1353">
        <f t="shared" si="161"/>
        <v>0</v>
      </c>
      <c r="AG467" s="1353">
        <f t="shared" si="161"/>
        <v>0</v>
      </c>
      <c r="AH467" s="1353">
        <f t="shared" si="161"/>
        <v>0</v>
      </c>
      <c r="AI467" s="1353">
        <f t="shared" si="161"/>
        <v>0</v>
      </c>
      <c r="AJ467" s="1353">
        <f t="shared" si="161"/>
        <v>0</v>
      </c>
      <c r="AK467" s="1353">
        <f t="shared" si="161"/>
        <v>0</v>
      </c>
      <c r="AL467" s="1353">
        <f t="shared" si="161"/>
        <v>0</v>
      </c>
      <c r="AM467" s="1353">
        <f t="shared" si="161"/>
        <v>0</v>
      </c>
      <c r="AN467" s="1353">
        <f t="shared" si="161"/>
        <v>0</v>
      </c>
      <c r="AO467" s="1353">
        <f t="shared" si="161"/>
        <v>0</v>
      </c>
      <c r="AP467" s="1353">
        <f t="shared" si="161"/>
        <v>0</v>
      </c>
      <c r="AQ467" s="1353">
        <f t="shared" si="161"/>
        <v>0</v>
      </c>
      <c r="AR467" s="1353">
        <f t="shared" si="161"/>
        <v>0</v>
      </c>
      <c r="AS467" s="1353">
        <f t="shared" si="161"/>
        <v>0</v>
      </c>
      <c r="AT467" s="1353">
        <f t="shared" si="161"/>
        <v>0</v>
      </c>
      <c r="AU467" s="1353">
        <f t="shared" si="161"/>
        <v>0</v>
      </c>
      <c r="AV467" s="1353">
        <f t="shared" si="161"/>
        <v>0</v>
      </c>
      <c r="AW467" s="1353">
        <f t="shared" si="161"/>
        <v>0</v>
      </c>
    </row>
    <row r="468" spans="1:49" ht="16.5" hidden="1" thickBot="1">
      <c r="A468" s="1298" t="s">
        <v>501</v>
      </c>
      <c r="B468" s="208" t="s">
        <v>697</v>
      </c>
      <c r="C468" s="1356">
        <f t="shared" si="142"/>
        <v>0</v>
      </c>
      <c r="D468" s="1356">
        <f t="shared" si="142"/>
        <v>0</v>
      </c>
      <c r="E468" s="1356">
        <f t="shared" si="142"/>
        <v>0</v>
      </c>
      <c r="F468" s="2093"/>
      <c r="G468" s="1197"/>
      <c r="H468" s="1197"/>
      <c r="I468" s="1197"/>
      <c r="J468" s="1197"/>
      <c r="K468" s="1197"/>
      <c r="L468" s="1353">
        <f t="shared" ref="L468:AW468" si="162">L86-L277</f>
        <v>0</v>
      </c>
      <c r="M468" s="1353">
        <f t="shared" si="162"/>
        <v>0</v>
      </c>
      <c r="N468" s="1353">
        <f t="shared" si="162"/>
        <v>0</v>
      </c>
      <c r="O468" s="1353">
        <f t="shared" si="162"/>
        <v>0</v>
      </c>
      <c r="P468" s="1353">
        <f t="shared" si="162"/>
        <v>0</v>
      </c>
      <c r="Q468" s="1353">
        <f t="shared" si="162"/>
        <v>0</v>
      </c>
      <c r="R468" s="1353">
        <f t="shared" si="162"/>
        <v>0</v>
      </c>
      <c r="S468" s="1353">
        <f t="shared" si="162"/>
        <v>0</v>
      </c>
      <c r="T468" s="1353">
        <f t="shared" si="162"/>
        <v>0</v>
      </c>
      <c r="U468" s="1353">
        <f t="shared" si="162"/>
        <v>0</v>
      </c>
      <c r="V468" s="1353">
        <f t="shared" si="162"/>
        <v>0</v>
      </c>
      <c r="W468" s="1353">
        <f t="shared" si="162"/>
        <v>0</v>
      </c>
      <c r="X468" s="1353">
        <f t="shared" si="162"/>
        <v>0</v>
      </c>
      <c r="Y468" s="1353">
        <f t="shared" si="162"/>
        <v>0</v>
      </c>
      <c r="Z468" s="1353">
        <f t="shared" si="162"/>
        <v>0</v>
      </c>
      <c r="AA468" s="1353">
        <f t="shared" si="162"/>
        <v>0</v>
      </c>
      <c r="AB468" s="1353">
        <f t="shared" si="162"/>
        <v>0</v>
      </c>
      <c r="AC468" s="1353">
        <f t="shared" si="162"/>
        <v>0</v>
      </c>
      <c r="AD468" s="1353">
        <f t="shared" si="162"/>
        <v>0</v>
      </c>
      <c r="AE468" s="1353">
        <f t="shared" si="162"/>
        <v>0</v>
      </c>
      <c r="AF468" s="1353">
        <f t="shared" si="162"/>
        <v>0</v>
      </c>
      <c r="AG468" s="1353">
        <f t="shared" si="162"/>
        <v>0</v>
      </c>
      <c r="AH468" s="1353">
        <f t="shared" si="162"/>
        <v>0</v>
      </c>
      <c r="AI468" s="1353">
        <f t="shared" si="162"/>
        <v>0</v>
      </c>
      <c r="AJ468" s="1353">
        <f t="shared" si="162"/>
        <v>0</v>
      </c>
      <c r="AK468" s="1353">
        <f t="shared" si="162"/>
        <v>0</v>
      </c>
      <c r="AL468" s="1353">
        <f t="shared" si="162"/>
        <v>0</v>
      </c>
      <c r="AM468" s="1353">
        <f t="shared" si="162"/>
        <v>0</v>
      </c>
      <c r="AN468" s="1353">
        <f t="shared" si="162"/>
        <v>0</v>
      </c>
      <c r="AO468" s="1353">
        <f t="shared" si="162"/>
        <v>0</v>
      </c>
      <c r="AP468" s="1353">
        <f t="shared" si="162"/>
        <v>0</v>
      </c>
      <c r="AQ468" s="1353">
        <f t="shared" si="162"/>
        <v>0</v>
      </c>
      <c r="AR468" s="1353">
        <f t="shared" si="162"/>
        <v>0</v>
      </c>
      <c r="AS468" s="1353">
        <f t="shared" si="162"/>
        <v>0</v>
      </c>
      <c r="AT468" s="1353">
        <f t="shared" si="162"/>
        <v>0</v>
      </c>
      <c r="AU468" s="1353">
        <f t="shared" si="162"/>
        <v>0</v>
      </c>
      <c r="AV468" s="1353">
        <f t="shared" si="162"/>
        <v>0</v>
      </c>
      <c r="AW468" s="1353">
        <f t="shared" si="162"/>
        <v>0</v>
      </c>
    </row>
    <row r="469" spans="1:49" ht="16.5" hidden="1" thickBot="1">
      <c r="A469" s="1298" t="s">
        <v>502</v>
      </c>
      <c r="B469" s="208" t="s">
        <v>698</v>
      </c>
      <c r="C469" s="1356">
        <f t="shared" ref="C469:E488" si="163">C87-C278</f>
        <v>0</v>
      </c>
      <c r="D469" s="1356">
        <f t="shared" si="163"/>
        <v>0</v>
      </c>
      <c r="E469" s="1356">
        <f t="shared" si="163"/>
        <v>0</v>
      </c>
      <c r="F469" s="2093"/>
      <c r="G469" s="1197"/>
      <c r="H469" s="1197"/>
      <c r="I469" s="1197"/>
      <c r="J469" s="1197"/>
      <c r="K469" s="1197"/>
      <c r="L469" s="1353">
        <f t="shared" ref="L469:AW469" si="164">L87-L278</f>
        <v>0</v>
      </c>
      <c r="M469" s="1353">
        <f t="shared" si="164"/>
        <v>0</v>
      </c>
      <c r="N469" s="1353">
        <f t="shared" si="164"/>
        <v>0</v>
      </c>
      <c r="O469" s="1353">
        <f t="shared" si="164"/>
        <v>0</v>
      </c>
      <c r="P469" s="1353">
        <f t="shared" si="164"/>
        <v>0</v>
      </c>
      <c r="Q469" s="1353">
        <f t="shared" si="164"/>
        <v>0</v>
      </c>
      <c r="R469" s="1353">
        <f t="shared" si="164"/>
        <v>0</v>
      </c>
      <c r="S469" s="1353">
        <f t="shared" si="164"/>
        <v>0</v>
      </c>
      <c r="T469" s="1353">
        <f t="shared" si="164"/>
        <v>0</v>
      </c>
      <c r="U469" s="1353">
        <f t="shared" si="164"/>
        <v>0</v>
      </c>
      <c r="V469" s="1353">
        <f t="shared" si="164"/>
        <v>0</v>
      </c>
      <c r="W469" s="1353">
        <f t="shared" si="164"/>
        <v>0</v>
      </c>
      <c r="X469" s="1353">
        <f t="shared" si="164"/>
        <v>0</v>
      </c>
      <c r="Y469" s="1353">
        <f t="shared" si="164"/>
        <v>0</v>
      </c>
      <c r="Z469" s="1353">
        <f t="shared" si="164"/>
        <v>0</v>
      </c>
      <c r="AA469" s="1353">
        <f t="shared" si="164"/>
        <v>0</v>
      </c>
      <c r="AB469" s="1353">
        <f t="shared" si="164"/>
        <v>0</v>
      </c>
      <c r="AC469" s="1353">
        <f t="shared" si="164"/>
        <v>0</v>
      </c>
      <c r="AD469" s="1353">
        <f t="shared" si="164"/>
        <v>0</v>
      </c>
      <c r="AE469" s="1353">
        <f t="shared" si="164"/>
        <v>0</v>
      </c>
      <c r="AF469" s="1353">
        <f t="shared" si="164"/>
        <v>0</v>
      </c>
      <c r="AG469" s="1353">
        <f t="shared" si="164"/>
        <v>0</v>
      </c>
      <c r="AH469" s="1353">
        <f t="shared" si="164"/>
        <v>0</v>
      </c>
      <c r="AI469" s="1353">
        <f t="shared" si="164"/>
        <v>0</v>
      </c>
      <c r="AJ469" s="1353">
        <f t="shared" si="164"/>
        <v>0</v>
      </c>
      <c r="AK469" s="1353">
        <f t="shared" si="164"/>
        <v>0</v>
      </c>
      <c r="AL469" s="1353">
        <f t="shared" si="164"/>
        <v>0</v>
      </c>
      <c r="AM469" s="1353">
        <f t="shared" si="164"/>
        <v>0</v>
      </c>
      <c r="AN469" s="1353">
        <f t="shared" si="164"/>
        <v>0</v>
      </c>
      <c r="AO469" s="1353">
        <f t="shared" si="164"/>
        <v>0</v>
      </c>
      <c r="AP469" s="1353">
        <f t="shared" si="164"/>
        <v>0</v>
      </c>
      <c r="AQ469" s="1353">
        <f t="shared" si="164"/>
        <v>0</v>
      </c>
      <c r="AR469" s="1353">
        <f t="shared" si="164"/>
        <v>0</v>
      </c>
      <c r="AS469" s="1353">
        <f t="shared" si="164"/>
        <v>0</v>
      </c>
      <c r="AT469" s="1353">
        <f t="shared" si="164"/>
        <v>0</v>
      </c>
      <c r="AU469" s="1353">
        <f t="shared" si="164"/>
        <v>0</v>
      </c>
      <c r="AV469" s="1353">
        <f t="shared" si="164"/>
        <v>0</v>
      </c>
      <c r="AW469" s="1353">
        <f t="shared" si="164"/>
        <v>0</v>
      </c>
    </row>
    <row r="470" spans="1:49" ht="16.5" hidden="1" thickBot="1">
      <c r="A470" s="1298" t="s">
        <v>503</v>
      </c>
      <c r="B470" s="208" t="s">
        <v>565</v>
      </c>
      <c r="C470" s="1356">
        <f t="shared" si="163"/>
        <v>0</v>
      </c>
      <c r="D470" s="1356">
        <f t="shared" si="163"/>
        <v>0</v>
      </c>
      <c r="E470" s="1356">
        <f t="shared" si="163"/>
        <v>0</v>
      </c>
      <c r="F470" s="2093"/>
      <c r="G470" s="1197"/>
      <c r="H470" s="1197"/>
      <c r="I470" s="1197"/>
      <c r="J470" s="1197"/>
      <c r="K470" s="1197"/>
      <c r="L470" s="1357">
        <f t="shared" ref="L470:AW470" si="165">L88-L279</f>
        <v>0</v>
      </c>
      <c r="M470" s="1357">
        <f t="shared" si="165"/>
        <v>0</v>
      </c>
      <c r="N470" s="1357">
        <f t="shared" si="165"/>
        <v>0</v>
      </c>
      <c r="O470" s="1357">
        <f t="shared" si="165"/>
        <v>0</v>
      </c>
      <c r="P470" s="1357">
        <f t="shared" si="165"/>
        <v>0</v>
      </c>
      <c r="Q470" s="1357">
        <f t="shared" si="165"/>
        <v>0</v>
      </c>
      <c r="R470" s="1357">
        <f t="shared" si="165"/>
        <v>0</v>
      </c>
      <c r="S470" s="1357">
        <f t="shared" si="165"/>
        <v>0</v>
      </c>
      <c r="T470" s="1357">
        <f t="shared" si="165"/>
        <v>0</v>
      </c>
      <c r="U470" s="1357">
        <f t="shared" si="165"/>
        <v>0</v>
      </c>
      <c r="V470" s="1357">
        <f t="shared" si="165"/>
        <v>0</v>
      </c>
      <c r="W470" s="1357">
        <f t="shared" si="165"/>
        <v>0</v>
      </c>
      <c r="X470" s="1357">
        <f t="shared" si="165"/>
        <v>0</v>
      </c>
      <c r="Y470" s="1357">
        <f t="shared" si="165"/>
        <v>0</v>
      </c>
      <c r="Z470" s="1357">
        <f t="shared" si="165"/>
        <v>0</v>
      </c>
      <c r="AA470" s="1357">
        <f t="shared" si="165"/>
        <v>0</v>
      </c>
      <c r="AB470" s="1357">
        <f t="shared" si="165"/>
        <v>0</v>
      </c>
      <c r="AC470" s="1357">
        <f t="shared" si="165"/>
        <v>0</v>
      </c>
      <c r="AD470" s="1357">
        <f t="shared" si="165"/>
        <v>0</v>
      </c>
      <c r="AE470" s="1357">
        <f t="shared" si="165"/>
        <v>0</v>
      </c>
      <c r="AF470" s="1357">
        <f t="shared" si="165"/>
        <v>0</v>
      </c>
      <c r="AG470" s="1357">
        <f t="shared" si="165"/>
        <v>0</v>
      </c>
      <c r="AH470" s="1357">
        <f t="shared" si="165"/>
        <v>0</v>
      </c>
      <c r="AI470" s="1357">
        <f t="shared" si="165"/>
        <v>0</v>
      </c>
      <c r="AJ470" s="1357">
        <f t="shared" si="165"/>
        <v>0</v>
      </c>
      <c r="AK470" s="1357">
        <f t="shared" si="165"/>
        <v>0</v>
      </c>
      <c r="AL470" s="1357">
        <f t="shared" si="165"/>
        <v>0</v>
      </c>
      <c r="AM470" s="1357">
        <f t="shared" si="165"/>
        <v>0</v>
      </c>
      <c r="AN470" s="1357">
        <f t="shared" si="165"/>
        <v>0</v>
      </c>
      <c r="AO470" s="1357">
        <f t="shared" si="165"/>
        <v>0</v>
      </c>
      <c r="AP470" s="1357">
        <f t="shared" si="165"/>
        <v>0</v>
      </c>
      <c r="AQ470" s="1357">
        <f t="shared" si="165"/>
        <v>0</v>
      </c>
      <c r="AR470" s="1357">
        <f t="shared" si="165"/>
        <v>0</v>
      </c>
      <c r="AS470" s="1357">
        <f t="shared" si="165"/>
        <v>0</v>
      </c>
      <c r="AT470" s="1357">
        <f t="shared" si="165"/>
        <v>0</v>
      </c>
      <c r="AU470" s="1357">
        <f t="shared" si="165"/>
        <v>0</v>
      </c>
      <c r="AV470" s="1357">
        <f t="shared" si="165"/>
        <v>0</v>
      </c>
      <c r="AW470" s="1357">
        <f t="shared" si="165"/>
        <v>0</v>
      </c>
    </row>
    <row r="471" spans="1:49" ht="48" hidden="1" thickBot="1">
      <c r="A471" s="1292">
        <v>10</v>
      </c>
      <c r="B471" s="210" t="s">
        <v>699</v>
      </c>
      <c r="C471" s="1356">
        <f t="shared" si="163"/>
        <v>-8</v>
      </c>
      <c r="D471" s="1356">
        <f t="shared" si="163"/>
        <v>0</v>
      </c>
      <c r="E471" s="1356">
        <f t="shared" si="163"/>
        <v>-8</v>
      </c>
      <c r="F471" s="2093"/>
      <c r="G471" s="1197"/>
      <c r="H471" s="1197"/>
      <c r="I471" s="1197"/>
      <c r="J471" s="1197"/>
      <c r="K471" s="1197"/>
      <c r="L471" s="1356">
        <f t="shared" ref="L471:AW471" si="166">L89-L280</f>
        <v>0</v>
      </c>
      <c r="M471" s="1356">
        <f t="shared" si="166"/>
        <v>0</v>
      </c>
      <c r="N471" s="1356">
        <f t="shared" si="166"/>
        <v>0</v>
      </c>
      <c r="O471" s="1356">
        <f t="shared" si="166"/>
        <v>0</v>
      </c>
      <c r="P471" s="1356">
        <f t="shared" si="166"/>
        <v>0</v>
      </c>
      <c r="Q471" s="1356">
        <f t="shared" si="166"/>
        <v>0</v>
      </c>
      <c r="R471" s="1356">
        <f t="shared" si="166"/>
        <v>0</v>
      </c>
      <c r="S471" s="1356">
        <f t="shared" si="166"/>
        <v>0</v>
      </c>
      <c r="T471" s="1356">
        <f t="shared" si="166"/>
        <v>0</v>
      </c>
      <c r="U471" s="1356">
        <f t="shared" si="166"/>
        <v>0</v>
      </c>
      <c r="V471" s="1356">
        <f t="shared" si="166"/>
        <v>0</v>
      </c>
      <c r="W471" s="1356">
        <f t="shared" si="166"/>
        <v>0</v>
      </c>
      <c r="X471" s="1356">
        <f t="shared" si="166"/>
        <v>0</v>
      </c>
      <c r="Y471" s="1356">
        <f t="shared" si="166"/>
        <v>0</v>
      </c>
      <c r="Z471" s="1356">
        <f t="shared" si="166"/>
        <v>0</v>
      </c>
      <c r="AA471" s="1356">
        <f t="shared" si="166"/>
        <v>-6</v>
      </c>
      <c r="AB471" s="1356">
        <f t="shared" si="166"/>
        <v>0</v>
      </c>
      <c r="AC471" s="1356">
        <f t="shared" si="166"/>
        <v>0</v>
      </c>
      <c r="AD471" s="1356">
        <f t="shared" si="166"/>
        <v>0</v>
      </c>
      <c r="AE471" s="1356">
        <f t="shared" si="166"/>
        <v>0</v>
      </c>
      <c r="AF471" s="1356">
        <f t="shared" si="166"/>
        <v>0</v>
      </c>
      <c r="AG471" s="1356">
        <f t="shared" si="166"/>
        <v>0</v>
      </c>
      <c r="AH471" s="1356">
        <f t="shared" si="166"/>
        <v>0</v>
      </c>
      <c r="AI471" s="1356">
        <f t="shared" si="166"/>
        <v>0</v>
      </c>
      <c r="AJ471" s="1356">
        <f t="shared" si="166"/>
        <v>0</v>
      </c>
      <c r="AK471" s="1356">
        <f t="shared" si="166"/>
        <v>0</v>
      </c>
      <c r="AL471" s="1356">
        <f t="shared" si="166"/>
        <v>0</v>
      </c>
      <c r="AM471" s="1356">
        <f t="shared" si="166"/>
        <v>0</v>
      </c>
      <c r="AN471" s="1356">
        <f t="shared" si="166"/>
        <v>0</v>
      </c>
      <c r="AO471" s="1356">
        <f t="shared" si="166"/>
        <v>-2</v>
      </c>
      <c r="AP471" s="1356">
        <f t="shared" si="166"/>
        <v>0</v>
      </c>
      <c r="AQ471" s="1356">
        <f t="shared" si="166"/>
        <v>0</v>
      </c>
      <c r="AR471" s="1356">
        <f t="shared" si="166"/>
        <v>0</v>
      </c>
      <c r="AS471" s="1356">
        <f t="shared" si="166"/>
        <v>0</v>
      </c>
      <c r="AT471" s="1356">
        <f t="shared" si="166"/>
        <v>0</v>
      </c>
      <c r="AU471" s="1356">
        <f t="shared" si="166"/>
        <v>0</v>
      </c>
      <c r="AV471" s="1356">
        <f t="shared" si="166"/>
        <v>0</v>
      </c>
      <c r="AW471" s="1356">
        <f t="shared" si="166"/>
        <v>0</v>
      </c>
    </row>
    <row r="472" spans="1:49" ht="16.5" hidden="1" thickBot="1">
      <c r="A472" s="1298" t="s">
        <v>510</v>
      </c>
      <c r="B472" s="208" t="s">
        <v>578</v>
      </c>
      <c r="C472" s="1356">
        <f t="shared" si="163"/>
        <v>-8</v>
      </c>
      <c r="D472" s="1356">
        <f t="shared" si="163"/>
        <v>0</v>
      </c>
      <c r="E472" s="1356">
        <f t="shared" si="163"/>
        <v>-8</v>
      </c>
      <c r="F472" s="2093"/>
      <c r="G472" s="1197"/>
      <c r="H472" s="1197"/>
      <c r="I472" s="1197"/>
      <c r="J472" s="1197"/>
      <c r="K472" s="1197"/>
      <c r="L472" s="1355">
        <f t="shared" ref="L472:AW472" si="167">L90-L281</f>
        <v>0</v>
      </c>
      <c r="M472" s="1355">
        <f t="shared" si="167"/>
        <v>0</v>
      </c>
      <c r="N472" s="1355">
        <f t="shared" si="167"/>
        <v>0</v>
      </c>
      <c r="O472" s="1355">
        <f t="shared" si="167"/>
        <v>0</v>
      </c>
      <c r="P472" s="1355">
        <f t="shared" si="167"/>
        <v>0</v>
      </c>
      <c r="Q472" s="1355">
        <f t="shared" si="167"/>
        <v>0</v>
      </c>
      <c r="R472" s="1355">
        <f t="shared" si="167"/>
        <v>0</v>
      </c>
      <c r="S472" s="1355">
        <f t="shared" si="167"/>
        <v>0</v>
      </c>
      <c r="T472" s="1355">
        <f t="shared" si="167"/>
        <v>0</v>
      </c>
      <c r="U472" s="1355">
        <f t="shared" si="167"/>
        <v>0</v>
      </c>
      <c r="V472" s="1355">
        <f t="shared" si="167"/>
        <v>0</v>
      </c>
      <c r="W472" s="1355">
        <f t="shared" si="167"/>
        <v>0</v>
      </c>
      <c r="X472" s="1355">
        <f t="shared" si="167"/>
        <v>0</v>
      </c>
      <c r="Y472" s="1355">
        <f t="shared" si="167"/>
        <v>0</v>
      </c>
      <c r="Z472" s="1355">
        <f t="shared" si="167"/>
        <v>0</v>
      </c>
      <c r="AA472" s="1355">
        <f t="shared" si="167"/>
        <v>-6</v>
      </c>
      <c r="AB472" s="1355">
        <f t="shared" si="167"/>
        <v>0</v>
      </c>
      <c r="AC472" s="1355">
        <f t="shared" si="167"/>
        <v>0</v>
      </c>
      <c r="AD472" s="1355">
        <f t="shared" si="167"/>
        <v>0</v>
      </c>
      <c r="AE472" s="1355">
        <f t="shared" si="167"/>
        <v>0</v>
      </c>
      <c r="AF472" s="1355">
        <f t="shared" si="167"/>
        <v>0</v>
      </c>
      <c r="AG472" s="1355">
        <f t="shared" si="167"/>
        <v>0</v>
      </c>
      <c r="AH472" s="1355">
        <f t="shared" si="167"/>
        <v>0</v>
      </c>
      <c r="AI472" s="1355">
        <f t="shared" si="167"/>
        <v>0</v>
      </c>
      <c r="AJ472" s="1355">
        <f t="shared" si="167"/>
        <v>0</v>
      </c>
      <c r="AK472" s="1355">
        <f t="shared" si="167"/>
        <v>0</v>
      </c>
      <c r="AL472" s="1355">
        <f t="shared" si="167"/>
        <v>0</v>
      </c>
      <c r="AM472" s="1355">
        <f t="shared" si="167"/>
        <v>0</v>
      </c>
      <c r="AN472" s="1355">
        <f t="shared" si="167"/>
        <v>0</v>
      </c>
      <c r="AO472" s="1355">
        <f t="shared" si="167"/>
        <v>-2</v>
      </c>
      <c r="AP472" s="1355">
        <f t="shared" si="167"/>
        <v>0</v>
      </c>
      <c r="AQ472" s="1355">
        <f t="shared" si="167"/>
        <v>0</v>
      </c>
      <c r="AR472" s="1355">
        <f t="shared" si="167"/>
        <v>0</v>
      </c>
      <c r="AS472" s="1355">
        <f t="shared" si="167"/>
        <v>0</v>
      </c>
      <c r="AT472" s="1355">
        <f t="shared" si="167"/>
        <v>0</v>
      </c>
      <c r="AU472" s="1355">
        <f t="shared" si="167"/>
        <v>0</v>
      </c>
      <c r="AV472" s="1355">
        <f t="shared" si="167"/>
        <v>0</v>
      </c>
      <c r="AW472" s="1355">
        <f t="shared" si="167"/>
        <v>0</v>
      </c>
    </row>
    <row r="473" spans="1:49" ht="16.5" hidden="1" thickBot="1">
      <c r="A473" s="1298" t="s">
        <v>512</v>
      </c>
      <c r="B473" s="208" t="s">
        <v>580</v>
      </c>
      <c r="C473" s="1356">
        <f t="shared" si="163"/>
        <v>0</v>
      </c>
      <c r="D473" s="1356">
        <f t="shared" si="163"/>
        <v>0</v>
      </c>
      <c r="E473" s="1356">
        <f t="shared" si="163"/>
        <v>0</v>
      </c>
      <c r="F473" s="2093"/>
      <c r="G473" s="1197"/>
      <c r="H473" s="1197"/>
      <c r="I473" s="1197"/>
      <c r="J473" s="1197"/>
      <c r="K473" s="1197"/>
      <c r="L473" s="1353">
        <f t="shared" ref="L473:AW473" si="168">L91-L282</f>
        <v>0</v>
      </c>
      <c r="M473" s="1353">
        <f t="shared" si="168"/>
        <v>0</v>
      </c>
      <c r="N473" s="1353">
        <f t="shared" si="168"/>
        <v>0</v>
      </c>
      <c r="O473" s="1353">
        <f t="shared" si="168"/>
        <v>0</v>
      </c>
      <c r="P473" s="1353">
        <f t="shared" si="168"/>
        <v>0</v>
      </c>
      <c r="Q473" s="1353">
        <f t="shared" si="168"/>
        <v>0</v>
      </c>
      <c r="R473" s="1353">
        <f t="shared" si="168"/>
        <v>0</v>
      </c>
      <c r="S473" s="1353">
        <f t="shared" si="168"/>
        <v>0</v>
      </c>
      <c r="T473" s="1353">
        <f t="shared" si="168"/>
        <v>0</v>
      </c>
      <c r="U473" s="1353">
        <f t="shared" si="168"/>
        <v>0</v>
      </c>
      <c r="V473" s="1353">
        <f t="shared" si="168"/>
        <v>0</v>
      </c>
      <c r="W473" s="1353">
        <f t="shared" si="168"/>
        <v>0</v>
      </c>
      <c r="X473" s="1353">
        <f t="shared" si="168"/>
        <v>0</v>
      </c>
      <c r="Y473" s="1353">
        <f t="shared" si="168"/>
        <v>0</v>
      </c>
      <c r="Z473" s="1353">
        <f t="shared" si="168"/>
        <v>0</v>
      </c>
      <c r="AA473" s="1353">
        <f t="shared" si="168"/>
        <v>0</v>
      </c>
      <c r="AB473" s="1353">
        <f t="shared" si="168"/>
        <v>0</v>
      </c>
      <c r="AC473" s="1353">
        <f t="shared" si="168"/>
        <v>0</v>
      </c>
      <c r="AD473" s="1353">
        <f t="shared" si="168"/>
        <v>0</v>
      </c>
      <c r="AE473" s="1353">
        <f t="shared" si="168"/>
        <v>0</v>
      </c>
      <c r="AF473" s="1353">
        <f t="shared" si="168"/>
        <v>0</v>
      </c>
      <c r="AG473" s="1353">
        <f t="shared" si="168"/>
        <v>0</v>
      </c>
      <c r="AH473" s="1353">
        <f t="shared" si="168"/>
        <v>0</v>
      </c>
      <c r="AI473" s="1353">
        <f t="shared" si="168"/>
        <v>0</v>
      </c>
      <c r="AJ473" s="1353">
        <f t="shared" si="168"/>
        <v>0</v>
      </c>
      <c r="AK473" s="1353">
        <f t="shared" si="168"/>
        <v>0</v>
      </c>
      <c r="AL473" s="1353">
        <f t="shared" si="168"/>
        <v>0</v>
      </c>
      <c r="AM473" s="1353">
        <f t="shared" si="168"/>
        <v>0</v>
      </c>
      <c r="AN473" s="1353">
        <f t="shared" si="168"/>
        <v>0</v>
      </c>
      <c r="AO473" s="1353">
        <f t="shared" si="168"/>
        <v>0</v>
      </c>
      <c r="AP473" s="1353">
        <f t="shared" si="168"/>
        <v>0</v>
      </c>
      <c r="AQ473" s="1353">
        <f t="shared" si="168"/>
        <v>0</v>
      </c>
      <c r="AR473" s="1353">
        <f t="shared" si="168"/>
        <v>0</v>
      </c>
      <c r="AS473" s="1353">
        <f t="shared" si="168"/>
        <v>0</v>
      </c>
      <c r="AT473" s="1353">
        <f t="shared" si="168"/>
        <v>0</v>
      </c>
      <c r="AU473" s="1353">
        <f t="shared" si="168"/>
        <v>0</v>
      </c>
      <c r="AV473" s="1353">
        <f t="shared" si="168"/>
        <v>0</v>
      </c>
      <c r="AW473" s="1353">
        <f t="shared" si="168"/>
        <v>0</v>
      </c>
    </row>
    <row r="474" spans="1:49" ht="16.5" hidden="1" thickBot="1">
      <c r="A474" s="1298" t="s">
        <v>514</v>
      </c>
      <c r="B474" s="208" t="s">
        <v>582</v>
      </c>
      <c r="C474" s="1356">
        <f t="shared" si="163"/>
        <v>0</v>
      </c>
      <c r="D474" s="1356">
        <f t="shared" si="163"/>
        <v>0</v>
      </c>
      <c r="E474" s="1356">
        <f t="shared" si="163"/>
        <v>0</v>
      </c>
      <c r="F474" s="2093"/>
      <c r="G474" s="1197"/>
      <c r="H474" s="1197"/>
      <c r="I474" s="1197"/>
      <c r="J474" s="1197"/>
      <c r="K474" s="1197"/>
      <c r="L474" s="1353">
        <f t="shared" ref="L474:AW474" si="169">L92-L283</f>
        <v>0</v>
      </c>
      <c r="M474" s="1353">
        <f t="shared" si="169"/>
        <v>0</v>
      </c>
      <c r="N474" s="1353">
        <f t="shared" si="169"/>
        <v>0</v>
      </c>
      <c r="O474" s="1353">
        <f t="shared" si="169"/>
        <v>0</v>
      </c>
      <c r="P474" s="1353">
        <f t="shared" si="169"/>
        <v>0</v>
      </c>
      <c r="Q474" s="1353">
        <f t="shared" si="169"/>
        <v>0</v>
      </c>
      <c r="R474" s="1353">
        <f t="shared" si="169"/>
        <v>0</v>
      </c>
      <c r="S474" s="1353">
        <f t="shared" si="169"/>
        <v>0</v>
      </c>
      <c r="T474" s="1353">
        <f t="shared" si="169"/>
        <v>0</v>
      </c>
      <c r="U474" s="1353">
        <f t="shared" si="169"/>
        <v>0</v>
      </c>
      <c r="V474" s="1353">
        <f t="shared" si="169"/>
        <v>0</v>
      </c>
      <c r="W474" s="1353">
        <f t="shared" si="169"/>
        <v>0</v>
      </c>
      <c r="X474" s="1353">
        <f t="shared" si="169"/>
        <v>0</v>
      </c>
      <c r="Y474" s="1353">
        <f t="shared" si="169"/>
        <v>0</v>
      </c>
      <c r="Z474" s="1353">
        <f t="shared" si="169"/>
        <v>0</v>
      </c>
      <c r="AA474" s="1353">
        <f t="shared" si="169"/>
        <v>0</v>
      </c>
      <c r="AB474" s="1353">
        <f t="shared" si="169"/>
        <v>0</v>
      </c>
      <c r="AC474" s="1353">
        <f t="shared" si="169"/>
        <v>0</v>
      </c>
      <c r="AD474" s="1353">
        <f t="shared" si="169"/>
        <v>0</v>
      </c>
      <c r="AE474" s="1353">
        <f t="shared" si="169"/>
        <v>0</v>
      </c>
      <c r="AF474" s="1353">
        <f t="shared" si="169"/>
        <v>0</v>
      </c>
      <c r="AG474" s="1353">
        <f t="shared" si="169"/>
        <v>0</v>
      </c>
      <c r="AH474" s="1353">
        <f t="shared" si="169"/>
        <v>0</v>
      </c>
      <c r="AI474" s="1353">
        <f t="shared" si="169"/>
        <v>0</v>
      </c>
      <c r="AJ474" s="1353">
        <f t="shared" si="169"/>
        <v>0</v>
      </c>
      <c r="AK474" s="1353">
        <f t="shared" si="169"/>
        <v>0</v>
      </c>
      <c r="AL474" s="1353">
        <f t="shared" si="169"/>
        <v>0</v>
      </c>
      <c r="AM474" s="1353">
        <f t="shared" si="169"/>
        <v>0</v>
      </c>
      <c r="AN474" s="1353">
        <f t="shared" si="169"/>
        <v>0</v>
      </c>
      <c r="AO474" s="1353">
        <f t="shared" si="169"/>
        <v>0</v>
      </c>
      <c r="AP474" s="1353">
        <f t="shared" si="169"/>
        <v>0</v>
      </c>
      <c r="AQ474" s="1353">
        <f t="shared" si="169"/>
        <v>0</v>
      </c>
      <c r="AR474" s="1353">
        <f t="shared" si="169"/>
        <v>0</v>
      </c>
      <c r="AS474" s="1353">
        <f t="shared" si="169"/>
        <v>0</v>
      </c>
      <c r="AT474" s="1353">
        <f t="shared" si="169"/>
        <v>0</v>
      </c>
      <c r="AU474" s="1353">
        <f t="shared" si="169"/>
        <v>0</v>
      </c>
      <c r="AV474" s="1353">
        <f t="shared" si="169"/>
        <v>0</v>
      </c>
      <c r="AW474" s="1353">
        <f t="shared" si="169"/>
        <v>0</v>
      </c>
    </row>
    <row r="475" spans="1:49" ht="16.5" hidden="1" thickBot="1">
      <c r="A475" s="1298" t="s">
        <v>516</v>
      </c>
      <c r="B475" s="208" t="s">
        <v>584</v>
      </c>
      <c r="C475" s="1356">
        <f t="shared" si="163"/>
        <v>0</v>
      </c>
      <c r="D475" s="1356">
        <f t="shared" si="163"/>
        <v>0</v>
      </c>
      <c r="E475" s="1356">
        <f t="shared" si="163"/>
        <v>0</v>
      </c>
      <c r="F475" s="2093"/>
      <c r="G475" s="1197"/>
      <c r="H475" s="1197"/>
      <c r="I475" s="1197"/>
      <c r="J475" s="1197"/>
      <c r="K475" s="1197"/>
      <c r="L475" s="1353">
        <f t="shared" ref="L475:AW475" si="170">L93-L284</f>
        <v>0</v>
      </c>
      <c r="M475" s="1353">
        <f t="shared" si="170"/>
        <v>0</v>
      </c>
      <c r="N475" s="1353">
        <f t="shared" si="170"/>
        <v>0</v>
      </c>
      <c r="O475" s="1353">
        <f t="shared" si="170"/>
        <v>0</v>
      </c>
      <c r="P475" s="1353">
        <f t="shared" si="170"/>
        <v>0</v>
      </c>
      <c r="Q475" s="1353">
        <f t="shared" si="170"/>
        <v>0</v>
      </c>
      <c r="R475" s="1353">
        <f t="shared" si="170"/>
        <v>0</v>
      </c>
      <c r="S475" s="1353">
        <f t="shared" si="170"/>
        <v>0</v>
      </c>
      <c r="T475" s="1353">
        <f t="shared" si="170"/>
        <v>0</v>
      </c>
      <c r="U475" s="1353">
        <f t="shared" si="170"/>
        <v>0</v>
      </c>
      <c r="V475" s="1353">
        <f t="shared" si="170"/>
        <v>0</v>
      </c>
      <c r="W475" s="1353">
        <f t="shared" si="170"/>
        <v>0</v>
      </c>
      <c r="X475" s="1353">
        <f t="shared" si="170"/>
        <v>0</v>
      </c>
      <c r="Y475" s="1353">
        <f t="shared" si="170"/>
        <v>0</v>
      </c>
      <c r="Z475" s="1353">
        <f t="shared" si="170"/>
        <v>0</v>
      </c>
      <c r="AA475" s="1353">
        <f t="shared" si="170"/>
        <v>0</v>
      </c>
      <c r="AB475" s="1353">
        <f t="shared" si="170"/>
        <v>0</v>
      </c>
      <c r="AC475" s="1353">
        <f t="shared" si="170"/>
        <v>0</v>
      </c>
      <c r="AD475" s="1353">
        <f t="shared" si="170"/>
        <v>0</v>
      </c>
      <c r="AE475" s="1353">
        <f t="shared" si="170"/>
        <v>0</v>
      </c>
      <c r="AF475" s="1353">
        <f t="shared" si="170"/>
        <v>0</v>
      </c>
      <c r="AG475" s="1353">
        <f t="shared" si="170"/>
        <v>0</v>
      </c>
      <c r="AH475" s="1353">
        <f t="shared" si="170"/>
        <v>0</v>
      </c>
      <c r="AI475" s="1353">
        <f t="shared" si="170"/>
        <v>0</v>
      </c>
      <c r="AJ475" s="1353">
        <f t="shared" si="170"/>
        <v>0</v>
      </c>
      <c r="AK475" s="1353">
        <f t="shared" si="170"/>
        <v>0</v>
      </c>
      <c r="AL475" s="1353">
        <f t="shared" si="170"/>
        <v>0</v>
      </c>
      <c r="AM475" s="1353">
        <f t="shared" si="170"/>
        <v>0</v>
      </c>
      <c r="AN475" s="1353">
        <f t="shared" si="170"/>
        <v>0</v>
      </c>
      <c r="AO475" s="1353">
        <f t="shared" si="170"/>
        <v>0</v>
      </c>
      <c r="AP475" s="1353">
        <f t="shared" si="170"/>
        <v>0</v>
      </c>
      <c r="AQ475" s="1353">
        <f t="shared" si="170"/>
        <v>0</v>
      </c>
      <c r="AR475" s="1353">
        <f t="shared" si="170"/>
        <v>0</v>
      </c>
      <c r="AS475" s="1353">
        <f t="shared" si="170"/>
        <v>0</v>
      </c>
      <c r="AT475" s="1353">
        <f t="shared" si="170"/>
        <v>0</v>
      </c>
      <c r="AU475" s="1353">
        <f t="shared" si="170"/>
        <v>0</v>
      </c>
      <c r="AV475" s="1353">
        <f t="shared" si="170"/>
        <v>0</v>
      </c>
      <c r="AW475" s="1353">
        <f t="shared" si="170"/>
        <v>0</v>
      </c>
    </row>
    <row r="476" spans="1:49" ht="16.5" hidden="1" thickBot="1">
      <c r="A476" s="1298" t="s">
        <v>518</v>
      </c>
      <c r="B476" s="208" t="s">
        <v>586</v>
      </c>
      <c r="C476" s="1356">
        <f t="shared" si="163"/>
        <v>0</v>
      </c>
      <c r="D476" s="1356">
        <f t="shared" si="163"/>
        <v>0</v>
      </c>
      <c r="E476" s="1356">
        <f t="shared" si="163"/>
        <v>0</v>
      </c>
      <c r="F476" s="2093"/>
      <c r="G476" s="1197"/>
      <c r="H476" s="1197"/>
      <c r="I476" s="1197"/>
      <c r="J476" s="1197"/>
      <c r="K476" s="1197"/>
      <c r="L476" s="1353">
        <f t="shared" ref="L476:AW476" si="171">L94-L285</f>
        <v>0</v>
      </c>
      <c r="M476" s="1353">
        <f t="shared" si="171"/>
        <v>0</v>
      </c>
      <c r="N476" s="1353">
        <f t="shared" si="171"/>
        <v>0</v>
      </c>
      <c r="O476" s="1353">
        <f t="shared" si="171"/>
        <v>0</v>
      </c>
      <c r="P476" s="1353">
        <f t="shared" si="171"/>
        <v>0</v>
      </c>
      <c r="Q476" s="1353">
        <f t="shared" si="171"/>
        <v>0</v>
      </c>
      <c r="R476" s="1353">
        <f t="shared" si="171"/>
        <v>0</v>
      </c>
      <c r="S476" s="1353">
        <f t="shared" si="171"/>
        <v>0</v>
      </c>
      <c r="T476" s="1353">
        <f t="shared" si="171"/>
        <v>0</v>
      </c>
      <c r="U476" s="1353">
        <f t="shared" si="171"/>
        <v>0</v>
      </c>
      <c r="V476" s="1353">
        <f t="shared" si="171"/>
        <v>0</v>
      </c>
      <c r="W476" s="1353">
        <f t="shared" si="171"/>
        <v>0</v>
      </c>
      <c r="X476" s="1353">
        <f t="shared" si="171"/>
        <v>0</v>
      </c>
      <c r="Y476" s="1353">
        <f t="shared" si="171"/>
        <v>0</v>
      </c>
      <c r="Z476" s="1353">
        <f t="shared" si="171"/>
        <v>0</v>
      </c>
      <c r="AA476" s="1353">
        <f t="shared" si="171"/>
        <v>0</v>
      </c>
      <c r="AB476" s="1353">
        <f t="shared" si="171"/>
        <v>0</v>
      </c>
      <c r="AC476" s="1353">
        <f t="shared" si="171"/>
        <v>0</v>
      </c>
      <c r="AD476" s="1353">
        <f t="shared" si="171"/>
        <v>0</v>
      </c>
      <c r="AE476" s="1353">
        <f t="shared" si="171"/>
        <v>0</v>
      </c>
      <c r="AF476" s="1353">
        <f t="shared" si="171"/>
        <v>0</v>
      </c>
      <c r="AG476" s="1353">
        <f t="shared" si="171"/>
        <v>0</v>
      </c>
      <c r="AH476" s="1353">
        <f t="shared" si="171"/>
        <v>0</v>
      </c>
      <c r="AI476" s="1353">
        <f t="shared" si="171"/>
        <v>0</v>
      </c>
      <c r="AJ476" s="1353">
        <f t="shared" si="171"/>
        <v>0</v>
      </c>
      <c r="AK476" s="1353">
        <f t="shared" si="171"/>
        <v>0</v>
      </c>
      <c r="AL476" s="1353">
        <f t="shared" si="171"/>
        <v>0</v>
      </c>
      <c r="AM476" s="1353">
        <f t="shared" si="171"/>
        <v>0</v>
      </c>
      <c r="AN476" s="1353">
        <f t="shared" si="171"/>
        <v>0</v>
      </c>
      <c r="AO476" s="1353">
        <f t="shared" si="171"/>
        <v>0</v>
      </c>
      <c r="AP476" s="1353">
        <f t="shared" si="171"/>
        <v>0</v>
      </c>
      <c r="AQ476" s="1353">
        <f t="shared" si="171"/>
        <v>0</v>
      </c>
      <c r="AR476" s="1353">
        <f t="shared" si="171"/>
        <v>0</v>
      </c>
      <c r="AS476" s="1353">
        <f t="shared" si="171"/>
        <v>0</v>
      </c>
      <c r="AT476" s="1353">
        <f t="shared" si="171"/>
        <v>0</v>
      </c>
      <c r="AU476" s="1353">
        <f t="shared" si="171"/>
        <v>0</v>
      </c>
      <c r="AV476" s="1353">
        <f t="shared" si="171"/>
        <v>0</v>
      </c>
      <c r="AW476" s="1353">
        <f t="shared" si="171"/>
        <v>0</v>
      </c>
    </row>
    <row r="477" spans="1:49" ht="16.5" hidden="1" thickBot="1">
      <c r="A477" s="1298" t="s">
        <v>520</v>
      </c>
      <c r="B477" s="208" t="s">
        <v>588</v>
      </c>
      <c r="C477" s="1356">
        <f t="shared" si="163"/>
        <v>0</v>
      </c>
      <c r="D477" s="1356">
        <f t="shared" si="163"/>
        <v>0</v>
      </c>
      <c r="E477" s="1356">
        <f t="shared" si="163"/>
        <v>0</v>
      </c>
      <c r="F477" s="2093"/>
      <c r="G477" s="1197"/>
      <c r="H477" s="1197"/>
      <c r="I477" s="1197"/>
      <c r="J477" s="1197"/>
      <c r="K477" s="1197"/>
      <c r="L477" s="1353">
        <f t="shared" ref="L477:AW477" si="172">L95-L286</f>
        <v>0</v>
      </c>
      <c r="M477" s="1353">
        <f t="shared" si="172"/>
        <v>0</v>
      </c>
      <c r="N477" s="1353">
        <f t="shared" si="172"/>
        <v>0</v>
      </c>
      <c r="O477" s="1353">
        <f t="shared" si="172"/>
        <v>0</v>
      </c>
      <c r="P477" s="1353">
        <f t="shared" si="172"/>
        <v>0</v>
      </c>
      <c r="Q477" s="1353">
        <f t="shared" si="172"/>
        <v>0</v>
      </c>
      <c r="R477" s="1353">
        <f t="shared" si="172"/>
        <v>0</v>
      </c>
      <c r="S477" s="1353">
        <f t="shared" si="172"/>
        <v>0</v>
      </c>
      <c r="T477" s="1353">
        <f t="shared" si="172"/>
        <v>0</v>
      </c>
      <c r="U477" s="1353">
        <f t="shared" si="172"/>
        <v>0</v>
      </c>
      <c r="V477" s="1353">
        <f t="shared" si="172"/>
        <v>0</v>
      </c>
      <c r="W477" s="1353">
        <f t="shared" si="172"/>
        <v>0</v>
      </c>
      <c r="X477" s="1353">
        <f t="shared" si="172"/>
        <v>0</v>
      </c>
      <c r="Y477" s="1353">
        <f t="shared" si="172"/>
        <v>0</v>
      </c>
      <c r="Z477" s="1353">
        <f t="shared" si="172"/>
        <v>0</v>
      </c>
      <c r="AA477" s="1353">
        <f t="shared" si="172"/>
        <v>0</v>
      </c>
      <c r="AB477" s="1353">
        <f t="shared" si="172"/>
        <v>0</v>
      </c>
      <c r="AC477" s="1353">
        <f t="shared" si="172"/>
        <v>0</v>
      </c>
      <c r="AD477" s="1353">
        <f t="shared" si="172"/>
        <v>0</v>
      </c>
      <c r="AE477" s="1353">
        <f t="shared" si="172"/>
        <v>0</v>
      </c>
      <c r="AF477" s="1353">
        <f t="shared" si="172"/>
        <v>0</v>
      </c>
      <c r="AG477" s="1353">
        <f t="shared" si="172"/>
        <v>0</v>
      </c>
      <c r="AH477" s="1353">
        <f t="shared" si="172"/>
        <v>0</v>
      </c>
      <c r="AI477" s="1353">
        <f t="shared" si="172"/>
        <v>0</v>
      </c>
      <c r="AJ477" s="1353">
        <f t="shared" si="172"/>
        <v>0</v>
      </c>
      <c r="AK477" s="1353">
        <f t="shared" si="172"/>
        <v>0</v>
      </c>
      <c r="AL477" s="1353">
        <f t="shared" si="172"/>
        <v>0</v>
      </c>
      <c r="AM477" s="1353">
        <f t="shared" si="172"/>
        <v>0</v>
      </c>
      <c r="AN477" s="1353">
        <f t="shared" si="172"/>
        <v>0</v>
      </c>
      <c r="AO477" s="1353">
        <f t="shared" si="172"/>
        <v>0</v>
      </c>
      <c r="AP477" s="1353">
        <f t="shared" si="172"/>
        <v>0</v>
      </c>
      <c r="AQ477" s="1353">
        <f t="shared" si="172"/>
        <v>0</v>
      </c>
      <c r="AR477" s="1353">
        <f t="shared" si="172"/>
        <v>0</v>
      </c>
      <c r="AS477" s="1353">
        <f t="shared" si="172"/>
        <v>0</v>
      </c>
      <c r="AT477" s="1353">
        <f t="shared" si="172"/>
        <v>0</v>
      </c>
      <c r="AU477" s="1353">
        <f t="shared" si="172"/>
        <v>0</v>
      </c>
      <c r="AV477" s="1353">
        <f t="shared" si="172"/>
        <v>0</v>
      </c>
      <c r="AW477" s="1353">
        <f t="shared" si="172"/>
        <v>0</v>
      </c>
    </row>
    <row r="478" spans="1:49" ht="16.5" hidden="1" thickBot="1">
      <c r="A478" s="1298" t="s">
        <v>522</v>
      </c>
      <c r="B478" s="208" t="s">
        <v>590</v>
      </c>
      <c r="C478" s="1356">
        <f t="shared" si="163"/>
        <v>0</v>
      </c>
      <c r="D478" s="1356">
        <f t="shared" si="163"/>
        <v>0</v>
      </c>
      <c r="E478" s="1356">
        <f t="shared" si="163"/>
        <v>0</v>
      </c>
      <c r="F478" s="2093"/>
      <c r="G478" s="1197"/>
      <c r="H478" s="1197"/>
      <c r="I478" s="1197"/>
      <c r="J478" s="1197"/>
      <c r="K478" s="1197"/>
      <c r="L478" s="1353">
        <f t="shared" ref="L478:AW478" si="173">L96-L287</f>
        <v>0</v>
      </c>
      <c r="M478" s="1353">
        <f t="shared" si="173"/>
        <v>0</v>
      </c>
      <c r="N478" s="1353">
        <f t="shared" si="173"/>
        <v>0</v>
      </c>
      <c r="O478" s="1353">
        <f t="shared" si="173"/>
        <v>0</v>
      </c>
      <c r="P478" s="1353">
        <f t="shared" si="173"/>
        <v>0</v>
      </c>
      <c r="Q478" s="1353">
        <f t="shared" si="173"/>
        <v>0</v>
      </c>
      <c r="R478" s="1353">
        <f t="shared" si="173"/>
        <v>0</v>
      </c>
      <c r="S478" s="1353">
        <f t="shared" si="173"/>
        <v>0</v>
      </c>
      <c r="T478" s="1353">
        <f t="shared" si="173"/>
        <v>0</v>
      </c>
      <c r="U478" s="1353">
        <f t="shared" si="173"/>
        <v>0</v>
      </c>
      <c r="V478" s="1353">
        <f t="shared" si="173"/>
        <v>0</v>
      </c>
      <c r="W478" s="1353">
        <f t="shared" si="173"/>
        <v>0</v>
      </c>
      <c r="X478" s="1353">
        <f t="shared" si="173"/>
        <v>0</v>
      </c>
      <c r="Y478" s="1353">
        <f t="shared" si="173"/>
        <v>0</v>
      </c>
      <c r="Z478" s="1353">
        <f t="shared" si="173"/>
        <v>0</v>
      </c>
      <c r="AA478" s="1353">
        <f t="shared" si="173"/>
        <v>0</v>
      </c>
      <c r="AB478" s="1353">
        <f t="shared" si="173"/>
        <v>0</v>
      </c>
      <c r="AC478" s="1353">
        <f t="shared" si="173"/>
        <v>0</v>
      </c>
      <c r="AD478" s="1353">
        <f t="shared" si="173"/>
        <v>0</v>
      </c>
      <c r="AE478" s="1353">
        <f t="shared" si="173"/>
        <v>0</v>
      </c>
      <c r="AF478" s="1353">
        <f t="shared" si="173"/>
        <v>0</v>
      </c>
      <c r="AG478" s="1353">
        <f t="shared" si="173"/>
        <v>0</v>
      </c>
      <c r="AH478" s="1353">
        <f t="shared" si="173"/>
        <v>0</v>
      </c>
      <c r="AI478" s="1353">
        <f t="shared" si="173"/>
        <v>0</v>
      </c>
      <c r="AJ478" s="1353">
        <f t="shared" si="173"/>
        <v>0</v>
      </c>
      <c r="AK478" s="1353">
        <f t="shared" si="173"/>
        <v>0</v>
      </c>
      <c r="AL478" s="1353">
        <f t="shared" si="173"/>
        <v>0</v>
      </c>
      <c r="AM478" s="1353">
        <f t="shared" si="173"/>
        <v>0</v>
      </c>
      <c r="AN478" s="1353">
        <f t="shared" si="173"/>
        <v>0</v>
      </c>
      <c r="AO478" s="1353">
        <f t="shared" si="173"/>
        <v>0</v>
      </c>
      <c r="AP478" s="1353">
        <f t="shared" si="173"/>
        <v>0</v>
      </c>
      <c r="AQ478" s="1353">
        <f t="shared" si="173"/>
        <v>0</v>
      </c>
      <c r="AR478" s="1353">
        <f t="shared" si="173"/>
        <v>0</v>
      </c>
      <c r="AS478" s="1353">
        <f t="shared" si="173"/>
        <v>0</v>
      </c>
      <c r="AT478" s="1353">
        <f t="shared" si="173"/>
        <v>0</v>
      </c>
      <c r="AU478" s="1353">
        <f t="shared" si="173"/>
        <v>0</v>
      </c>
      <c r="AV478" s="1353">
        <f t="shared" si="173"/>
        <v>0</v>
      </c>
      <c r="AW478" s="1353">
        <f t="shared" si="173"/>
        <v>0</v>
      </c>
    </row>
    <row r="479" spans="1:49" ht="16.5" hidden="1" thickBot="1">
      <c r="A479" s="1298" t="s">
        <v>700</v>
      </c>
      <c r="B479" s="208" t="s">
        <v>592</v>
      </c>
      <c r="C479" s="1356">
        <f t="shared" si="163"/>
        <v>0</v>
      </c>
      <c r="D479" s="1356">
        <f t="shared" si="163"/>
        <v>0</v>
      </c>
      <c r="E479" s="1356">
        <f t="shared" si="163"/>
        <v>0</v>
      </c>
      <c r="F479" s="2093"/>
      <c r="G479" s="1197"/>
      <c r="H479" s="1197"/>
      <c r="I479" s="1197"/>
      <c r="J479" s="1197"/>
      <c r="K479" s="1197"/>
      <c r="L479" s="1353">
        <f t="shared" ref="L479:AW479" si="174">L97-L288</f>
        <v>0</v>
      </c>
      <c r="M479" s="1353">
        <f t="shared" si="174"/>
        <v>0</v>
      </c>
      <c r="N479" s="1353">
        <f t="shared" si="174"/>
        <v>0</v>
      </c>
      <c r="O479" s="1353">
        <f t="shared" si="174"/>
        <v>0</v>
      </c>
      <c r="P479" s="1353">
        <f t="shared" si="174"/>
        <v>0</v>
      </c>
      <c r="Q479" s="1353">
        <f t="shared" si="174"/>
        <v>0</v>
      </c>
      <c r="R479" s="1353">
        <f t="shared" si="174"/>
        <v>0</v>
      </c>
      <c r="S479" s="1353">
        <f t="shared" si="174"/>
        <v>0</v>
      </c>
      <c r="T479" s="1353">
        <f t="shared" si="174"/>
        <v>0</v>
      </c>
      <c r="U479" s="1353">
        <f t="shared" si="174"/>
        <v>0</v>
      </c>
      <c r="V479" s="1353">
        <f t="shared" si="174"/>
        <v>0</v>
      </c>
      <c r="W479" s="1353">
        <f t="shared" si="174"/>
        <v>0</v>
      </c>
      <c r="X479" s="1353">
        <f t="shared" si="174"/>
        <v>0</v>
      </c>
      <c r="Y479" s="1353">
        <f t="shared" si="174"/>
        <v>0</v>
      </c>
      <c r="Z479" s="1353">
        <f t="shared" si="174"/>
        <v>0</v>
      </c>
      <c r="AA479" s="1353">
        <f t="shared" si="174"/>
        <v>0</v>
      </c>
      <c r="AB479" s="1353">
        <f t="shared" si="174"/>
        <v>0</v>
      </c>
      <c r="AC479" s="1353">
        <f t="shared" si="174"/>
        <v>0</v>
      </c>
      <c r="AD479" s="1353">
        <f t="shared" si="174"/>
        <v>0</v>
      </c>
      <c r="AE479" s="1353">
        <f t="shared" si="174"/>
        <v>0</v>
      </c>
      <c r="AF479" s="1353">
        <f t="shared" si="174"/>
        <v>0</v>
      </c>
      <c r="AG479" s="1353">
        <f t="shared" si="174"/>
        <v>0</v>
      </c>
      <c r="AH479" s="1353">
        <f t="shared" si="174"/>
        <v>0</v>
      </c>
      <c r="AI479" s="1353">
        <f t="shared" si="174"/>
        <v>0</v>
      </c>
      <c r="AJ479" s="1353">
        <f t="shared" si="174"/>
        <v>0</v>
      </c>
      <c r="AK479" s="1353">
        <f t="shared" si="174"/>
        <v>0</v>
      </c>
      <c r="AL479" s="1353">
        <f t="shared" si="174"/>
        <v>0</v>
      </c>
      <c r="AM479" s="1353">
        <f t="shared" si="174"/>
        <v>0</v>
      </c>
      <c r="AN479" s="1353">
        <f t="shared" si="174"/>
        <v>0</v>
      </c>
      <c r="AO479" s="1353">
        <f t="shared" si="174"/>
        <v>0</v>
      </c>
      <c r="AP479" s="1353">
        <f t="shared" si="174"/>
        <v>0</v>
      </c>
      <c r="AQ479" s="1353">
        <f t="shared" si="174"/>
        <v>0</v>
      </c>
      <c r="AR479" s="1353">
        <f t="shared" si="174"/>
        <v>0</v>
      </c>
      <c r="AS479" s="1353">
        <f t="shared" si="174"/>
        <v>0</v>
      </c>
      <c r="AT479" s="1353">
        <f t="shared" si="174"/>
        <v>0</v>
      </c>
      <c r="AU479" s="1353">
        <f t="shared" si="174"/>
        <v>0</v>
      </c>
      <c r="AV479" s="1353">
        <f t="shared" si="174"/>
        <v>0</v>
      </c>
      <c r="AW479" s="1353">
        <f t="shared" si="174"/>
        <v>0</v>
      </c>
    </row>
    <row r="480" spans="1:49" ht="16.5" hidden="1" thickBot="1">
      <c r="A480" s="1298" t="s">
        <v>701</v>
      </c>
      <c r="B480" s="208" t="s">
        <v>594</v>
      </c>
      <c r="C480" s="1356">
        <f t="shared" si="163"/>
        <v>0</v>
      </c>
      <c r="D480" s="1356">
        <f t="shared" si="163"/>
        <v>0</v>
      </c>
      <c r="E480" s="1356">
        <f t="shared" si="163"/>
        <v>0</v>
      </c>
      <c r="F480" s="2093"/>
      <c r="G480" s="1197"/>
      <c r="H480" s="1197"/>
      <c r="I480" s="1197"/>
      <c r="J480" s="1197"/>
      <c r="K480" s="1197"/>
      <c r="L480" s="1353">
        <f t="shared" ref="L480:AW480" si="175">L98-L289</f>
        <v>0</v>
      </c>
      <c r="M480" s="1353">
        <f t="shared" si="175"/>
        <v>0</v>
      </c>
      <c r="N480" s="1353">
        <f t="shared" si="175"/>
        <v>0</v>
      </c>
      <c r="O480" s="1353">
        <f t="shared" si="175"/>
        <v>0</v>
      </c>
      <c r="P480" s="1353">
        <f t="shared" si="175"/>
        <v>0</v>
      </c>
      <c r="Q480" s="1353">
        <f t="shared" si="175"/>
        <v>0</v>
      </c>
      <c r="R480" s="1353">
        <f t="shared" si="175"/>
        <v>0</v>
      </c>
      <c r="S480" s="1353">
        <f t="shared" si="175"/>
        <v>0</v>
      </c>
      <c r="T480" s="1353">
        <f t="shared" si="175"/>
        <v>0</v>
      </c>
      <c r="U480" s="1353">
        <f t="shared" si="175"/>
        <v>0</v>
      </c>
      <c r="V480" s="1353">
        <f t="shared" si="175"/>
        <v>0</v>
      </c>
      <c r="W480" s="1353">
        <f t="shared" si="175"/>
        <v>0</v>
      </c>
      <c r="X480" s="1353">
        <f t="shared" si="175"/>
        <v>0</v>
      </c>
      <c r="Y480" s="1353">
        <f t="shared" si="175"/>
        <v>0</v>
      </c>
      <c r="Z480" s="1353">
        <f t="shared" si="175"/>
        <v>0</v>
      </c>
      <c r="AA480" s="1353">
        <f t="shared" si="175"/>
        <v>0</v>
      </c>
      <c r="AB480" s="1353">
        <f t="shared" si="175"/>
        <v>0</v>
      </c>
      <c r="AC480" s="1353">
        <f t="shared" si="175"/>
        <v>0</v>
      </c>
      <c r="AD480" s="1353">
        <f t="shared" si="175"/>
        <v>0</v>
      </c>
      <c r="AE480" s="1353">
        <f t="shared" si="175"/>
        <v>0</v>
      </c>
      <c r="AF480" s="1353">
        <f t="shared" si="175"/>
        <v>0</v>
      </c>
      <c r="AG480" s="1353">
        <f t="shared" si="175"/>
        <v>0</v>
      </c>
      <c r="AH480" s="1353">
        <f t="shared" si="175"/>
        <v>0</v>
      </c>
      <c r="AI480" s="1353">
        <f t="shared" si="175"/>
        <v>0</v>
      </c>
      <c r="AJ480" s="1353">
        <f t="shared" si="175"/>
        <v>0</v>
      </c>
      <c r="AK480" s="1353">
        <f t="shared" si="175"/>
        <v>0</v>
      </c>
      <c r="AL480" s="1353">
        <f t="shared" si="175"/>
        <v>0</v>
      </c>
      <c r="AM480" s="1353">
        <f t="shared" si="175"/>
        <v>0</v>
      </c>
      <c r="AN480" s="1353">
        <f t="shared" si="175"/>
        <v>0</v>
      </c>
      <c r="AO480" s="1353">
        <f t="shared" si="175"/>
        <v>0</v>
      </c>
      <c r="AP480" s="1353">
        <f t="shared" si="175"/>
        <v>0</v>
      </c>
      <c r="AQ480" s="1353">
        <f t="shared" si="175"/>
        <v>0</v>
      </c>
      <c r="AR480" s="1353">
        <f t="shared" si="175"/>
        <v>0</v>
      </c>
      <c r="AS480" s="1353">
        <f t="shared" si="175"/>
        <v>0</v>
      </c>
      <c r="AT480" s="1353">
        <f t="shared" si="175"/>
        <v>0</v>
      </c>
      <c r="AU480" s="1353">
        <f t="shared" si="175"/>
        <v>0</v>
      </c>
      <c r="AV480" s="1353">
        <f t="shared" si="175"/>
        <v>0</v>
      </c>
      <c r="AW480" s="1353">
        <f t="shared" si="175"/>
        <v>0</v>
      </c>
    </row>
    <row r="481" spans="1:49" ht="16.5" hidden="1" thickBot="1">
      <c r="A481" s="1298" t="s">
        <v>702</v>
      </c>
      <c r="B481" s="208" t="s">
        <v>565</v>
      </c>
      <c r="C481" s="1356">
        <f t="shared" si="163"/>
        <v>0</v>
      </c>
      <c r="D481" s="1356">
        <f t="shared" si="163"/>
        <v>0</v>
      </c>
      <c r="E481" s="1356">
        <f t="shared" si="163"/>
        <v>0</v>
      </c>
      <c r="F481" s="2093"/>
      <c r="G481" s="1197"/>
      <c r="H481" s="1197"/>
      <c r="I481" s="1197"/>
      <c r="J481" s="1197"/>
      <c r="K481" s="1197"/>
      <c r="L481" s="1357">
        <f t="shared" ref="L481:AW481" si="176">L99-L290</f>
        <v>0</v>
      </c>
      <c r="M481" s="1357">
        <f t="shared" si="176"/>
        <v>0</v>
      </c>
      <c r="N481" s="1357">
        <f t="shared" si="176"/>
        <v>0</v>
      </c>
      <c r="O481" s="1357">
        <f t="shared" si="176"/>
        <v>0</v>
      </c>
      <c r="P481" s="1357">
        <f t="shared" si="176"/>
        <v>0</v>
      </c>
      <c r="Q481" s="1357">
        <f t="shared" si="176"/>
        <v>0</v>
      </c>
      <c r="R481" s="1357">
        <f t="shared" si="176"/>
        <v>0</v>
      </c>
      <c r="S481" s="1357">
        <f t="shared" si="176"/>
        <v>0</v>
      </c>
      <c r="T481" s="1357">
        <f t="shared" si="176"/>
        <v>0</v>
      </c>
      <c r="U481" s="1357">
        <f t="shared" si="176"/>
        <v>0</v>
      </c>
      <c r="V481" s="1357">
        <f t="shared" si="176"/>
        <v>0</v>
      </c>
      <c r="W481" s="1357">
        <f t="shared" si="176"/>
        <v>0</v>
      </c>
      <c r="X481" s="1357">
        <f t="shared" si="176"/>
        <v>0</v>
      </c>
      <c r="Y481" s="1357">
        <f t="shared" si="176"/>
        <v>0</v>
      </c>
      <c r="Z481" s="1357">
        <f t="shared" si="176"/>
        <v>0</v>
      </c>
      <c r="AA481" s="1357">
        <f t="shared" si="176"/>
        <v>0</v>
      </c>
      <c r="AB481" s="1357">
        <f t="shared" si="176"/>
        <v>0</v>
      </c>
      <c r="AC481" s="1357">
        <f t="shared" si="176"/>
        <v>0</v>
      </c>
      <c r="AD481" s="1357">
        <f t="shared" si="176"/>
        <v>0</v>
      </c>
      <c r="AE481" s="1357">
        <f t="shared" si="176"/>
        <v>0</v>
      </c>
      <c r="AF481" s="1357">
        <f t="shared" si="176"/>
        <v>0</v>
      </c>
      <c r="AG481" s="1357">
        <f t="shared" si="176"/>
        <v>0</v>
      </c>
      <c r="AH481" s="1357">
        <f t="shared" si="176"/>
        <v>0</v>
      </c>
      <c r="AI481" s="1357">
        <f t="shared" si="176"/>
        <v>0</v>
      </c>
      <c r="AJ481" s="1357">
        <f t="shared" si="176"/>
        <v>0</v>
      </c>
      <c r="AK481" s="1357">
        <f t="shared" si="176"/>
        <v>0</v>
      </c>
      <c r="AL481" s="1357">
        <f t="shared" si="176"/>
        <v>0</v>
      </c>
      <c r="AM481" s="1357">
        <f t="shared" si="176"/>
        <v>0</v>
      </c>
      <c r="AN481" s="1357">
        <f t="shared" si="176"/>
        <v>0</v>
      </c>
      <c r="AO481" s="1357">
        <f t="shared" si="176"/>
        <v>0</v>
      </c>
      <c r="AP481" s="1357">
        <f t="shared" si="176"/>
        <v>0</v>
      </c>
      <c r="AQ481" s="1357">
        <f t="shared" si="176"/>
        <v>0</v>
      </c>
      <c r="AR481" s="1357">
        <f t="shared" si="176"/>
        <v>0</v>
      </c>
      <c r="AS481" s="1357">
        <f t="shared" si="176"/>
        <v>0</v>
      </c>
      <c r="AT481" s="1357">
        <f t="shared" si="176"/>
        <v>0</v>
      </c>
      <c r="AU481" s="1357">
        <f t="shared" si="176"/>
        <v>0</v>
      </c>
      <c r="AV481" s="1357">
        <f t="shared" si="176"/>
        <v>0</v>
      </c>
      <c r="AW481" s="1357">
        <f t="shared" si="176"/>
        <v>0</v>
      </c>
    </row>
    <row r="482" spans="1:49" ht="48" hidden="1" customHeight="1" thickBot="1">
      <c r="A482" s="1297">
        <v>11</v>
      </c>
      <c r="B482" s="206" t="s">
        <v>703</v>
      </c>
      <c r="C482" s="1356">
        <f t="shared" si="163"/>
        <v>95</v>
      </c>
      <c r="D482" s="1356">
        <f t="shared" si="163"/>
        <v>31</v>
      </c>
      <c r="E482" s="1356">
        <f t="shared" si="163"/>
        <v>64</v>
      </c>
      <c r="F482" s="2093"/>
      <c r="G482" s="1197"/>
      <c r="H482" s="1197"/>
      <c r="I482" s="1197"/>
      <c r="J482" s="1197"/>
      <c r="K482" s="1197"/>
      <c r="L482" s="1356">
        <f t="shared" ref="L482:AW482" si="177">L100-L291</f>
        <v>0</v>
      </c>
      <c r="M482" s="1356">
        <f t="shared" si="177"/>
        <v>1</v>
      </c>
      <c r="N482" s="1356">
        <f t="shared" si="177"/>
        <v>0</v>
      </c>
      <c r="O482" s="1356">
        <f t="shared" si="177"/>
        <v>0</v>
      </c>
      <c r="P482" s="1356">
        <f t="shared" si="177"/>
        <v>0</v>
      </c>
      <c r="Q482" s="1356">
        <f t="shared" si="177"/>
        <v>-2</v>
      </c>
      <c r="R482" s="1356">
        <f t="shared" si="177"/>
        <v>-4</v>
      </c>
      <c r="S482" s="1356">
        <f t="shared" si="177"/>
        <v>10</v>
      </c>
      <c r="T482" s="1356">
        <f t="shared" si="177"/>
        <v>1</v>
      </c>
      <c r="U482" s="1356">
        <f t="shared" si="177"/>
        <v>2</v>
      </c>
      <c r="V482" s="1356">
        <f t="shared" si="177"/>
        <v>0</v>
      </c>
      <c r="W482" s="1356">
        <f t="shared" si="177"/>
        <v>18</v>
      </c>
      <c r="X482" s="1356">
        <f t="shared" si="177"/>
        <v>0</v>
      </c>
      <c r="Y482" s="1356">
        <f t="shared" si="177"/>
        <v>9</v>
      </c>
      <c r="Z482" s="1356">
        <f t="shared" si="177"/>
        <v>0</v>
      </c>
      <c r="AA482" s="1356">
        <f t="shared" si="177"/>
        <v>-8</v>
      </c>
      <c r="AB482" s="1356">
        <f t="shared" si="177"/>
        <v>0</v>
      </c>
      <c r="AC482" s="1356">
        <f t="shared" si="177"/>
        <v>-4</v>
      </c>
      <c r="AD482" s="1356">
        <f t="shared" si="177"/>
        <v>0</v>
      </c>
      <c r="AE482" s="1356">
        <f t="shared" si="177"/>
        <v>0</v>
      </c>
      <c r="AF482" s="1356">
        <f t="shared" si="177"/>
        <v>0</v>
      </c>
      <c r="AG482" s="1356">
        <f t="shared" si="177"/>
        <v>0</v>
      </c>
      <c r="AH482" s="1356">
        <f t="shared" si="177"/>
        <v>17</v>
      </c>
      <c r="AI482" s="1356">
        <f t="shared" si="177"/>
        <v>3</v>
      </c>
      <c r="AJ482" s="1356">
        <f t="shared" si="177"/>
        <v>0</v>
      </c>
      <c r="AK482" s="1356">
        <f t="shared" si="177"/>
        <v>8</v>
      </c>
      <c r="AL482" s="1356">
        <f t="shared" si="177"/>
        <v>0</v>
      </c>
      <c r="AM482" s="1356">
        <f t="shared" si="177"/>
        <v>0</v>
      </c>
      <c r="AN482" s="1356">
        <f t="shared" si="177"/>
        <v>2</v>
      </c>
      <c r="AO482" s="1356">
        <f t="shared" si="177"/>
        <v>7</v>
      </c>
      <c r="AP482" s="1356">
        <f t="shared" si="177"/>
        <v>0</v>
      </c>
      <c r="AQ482" s="1356">
        <f t="shared" si="177"/>
        <v>14</v>
      </c>
      <c r="AR482" s="1356">
        <f t="shared" si="177"/>
        <v>11</v>
      </c>
      <c r="AS482" s="1356">
        <f t="shared" si="177"/>
        <v>3</v>
      </c>
      <c r="AT482" s="1356">
        <f t="shared" si="177"/>
        <v>1</v>
      </c>
      <c r="AU482" s="1356">
        <f t="shared" si="177"/>
        <v>3</v>
      </c>
      <c r="AV482" s="1356">
        <f t="shared" si="177"/>
        <v>3</v>
      </c>
      <c r="AW482" s="1356">
        <f t="shared" si="177"/>
        <v>0</v>
      </c>
    </row>
    <row r="483" spans="1:49" ht="16.5" hidden="1" customHeight="1" thickBot="1">
      <c r="A483" s="1298" t="s">
        <v>525</v>
      </c>
      <c r="B483" s="208" t="s">
        <v>610</v>
      </c>
      <c r="C483" s="1356">
        <f t="shared" si="163"/>
        <v>16</v>
      </c>
      <c r="D483" s="1356">
        <f t="shared" si="163"/>
        <v>3</v>
      </c>
      <c r="E483" s="1356">
        <f t="shared" si="163"/>
        <v>13</v>
      </c>
      <c r="F483" s="2093"/>
      <c r="G483" s="1197"/>
      <c r="H483" s="1197"/>
      <c r="I483" s="1197"/>
      <c r="J483" s="1197"/>
      <c r="K483" s="1197"/>
      <c r="L483" s="1355">
        <f t="shared" ref="L483:AW483" si="178">L101-L292</f>
        <v>0</v>
      </c>
      <c r="M483" s="1355">
        <f t="shared" si="178"/>
        <v>0</v>
      </c>
      <c r="N483" s="1355">
        <f t="shared" si="178"/>
        <v>0</v>
      </c>
      <c r="O483" s="1355">
        <f t="shared" si="178"/>
        <v>0</v>
      </c>
      <c r="P483" s="1355">
        <f t="shared" si="178"/>
        <v>0</v>
      </c>
      <c r="Q483" s="1355">
        <f t="shared" si="178"/>
        <v>0</v>
      </c>
      <c r="R483" s="1355">
        <f t="shared" si="178"/>
        <v>-2</v>
      </c>
      <c r="S483" s="1355">
        <f t="shared" si="178"/>
        <v>0</v>
      </c>
      <c r="T483" s="1355">
        <f t="shared" si="178"/>
        <v>0</v>
      </c>
      <c r="U483" s="1355">
        <f t="shared" si="178"/>
        <v>0</v>
      </c>
      <c r="V483" s="1355">
        <f t="shared" si="178"/>
        <v>0</v>
      </c>
      <c r="W483" s="1355">
        <f t="shared" si="178"/>
        <v>4</v>
      </c>
      <c r="X483" s="1355">
        <f t="shared" si="178"/>
        <v>0</v>
      </c>
      <c r="Y483" s="1355">
        <f t="shared" si="178"/>
        <v>6</v>
      </c>
      <c r="Z483" s="1355">
        <f t="shared" si="178"/>
        <v>0</v>
      </c>
      <c r="AA483" s="1355">
        <f t="shared" si="178"/>
        <v>-2</v>
      </c>
      <c r="AB483" s="1355">
        <f t="shared" si="178"/>
        <v>0</v>
      </c>
      <c r="AC483" s="1355">
        <f t="shared" si="178"/>
        <v>-1</v>
      </c>
      <c r="AD483" s="1355">
        <f t="shared" si="178"/>
        <v>0</v>
      </c>
      <c r="AE483" s="1355">
        <f t="shared" si="178"/>
        <v>0</v>
      </c>
      <c r="AF483" s="1355">
        <f t="shared" si="178"/>
        <v>0</v>
      </c>
      <c r="AG483" s="1355">
        <f t="shared" si="178"/>
        <v>0</v>
      </c>
      <c r="AH483" s="1355">
        <f t="shared" si="178"/>
        <v>3</v>
      </c>
      <c r="AI483" s="1355">
        <f t="shared" si="178"/>
        <v>0</v>
      </c>
      <c r="AJ483" s="1355">
        <f t="shared" si="178"/>
        <v>0</v>
      </c>
      <c r="AK483" s="1355">
        <f t="shared" si="178"/>
        <v>3</v>
      </c>
      <c r="AL483" s="1355">
        <f t="shared" si="178"/>
        <v>0</v>
      </c>
      <c r="AM483" s="1355">
        <f t="shared" si="178"/>
        <v>0</v>
      </c>
      <c r="AN483" s="1355">
        <f t="shared" si="178"/>
        <v>1</v>
      </c>
      <c r="AO483" s="1355">
        <f t="shared" si="178"/>
        <v>1</v>
      </c>
      <c r="AP483" s="1355">
        <f t="shared" si="178"/>
        <v>0</v>
      </c>
      <c r="AQ483" s="1355">
        <f t="shared" si="178"/>
        <v>2</v>
      </c>
      <c r="AR483" s="1355">
        <f t="shared" si="178"/>
        <v>2</v>
      </c>
      <c r="AS483" s="1355">
        <f t="shared" si="178"/>
        <v>0</v>
      </c>
      <c r="AT483" s="1355">
        <f t="shared" si="178"/>
        <v>-1</v>
      </c>
      <c r="AU483" s="1355">
        <f t="shared" si="178"/>
        <v>0</v>
      </c>
      <c r="AV483" s="1355">
        <f t="shared" si="178"/>
        <v>0</v>
      </c>
      <c r="AW483" s="1355">
        <f t="shared" si="178"/>
        <v>0</v>
      </c>
    </row>
    <row r="484" spans="1:49" ht="16.5" hidden="1" customHeight="1" thickBot="1">
      <c r="A484" s="1298" t="s">
        <v>526</v>
      </c>
      <c r="B484" s="208" t="s">
        <v>612</v>
      </c>
      <c r="C484" s="1356">
        <f t="shared" si="163"/>
        <v>52</v>
      </c>
      <c r="D484" s="1356">
        <f t="shared" si="163"/>
        <v>22</v>
      </c>
      <c r="E484" s="1356">
        <f t="shared" si="163"/>
        <v>30</v>
      </c>
      <c r="F484" s="2093"/>
      <c r="G484" s="1197"/>
      <c r="H484" s="1197"/>
      <c r="I484" s="1197"/>
      <c r="J484" s="1197"/>
      <c r="K484" s="1197"/>
      <c r="L484" s="1353">
        <f t="shared" ref="L484:AW484" si="179">L102-L293</f>
        <v>0</v>
      </c>
      <c r="M484" s="1353">
        <f t="shared" si="179"/>
        <v>1</v>
      </c>
      <c r="N484" s="1353">
        <f t="shared" si="179"/>
        <v>0</v>
      </c>
      <c r="O484" s="1353">
        <f t="shared" si="179"/>
        <v>0</v>
      </c>
      <c r="P484" s="1353">
        <f t="shared" si="179"/>
        <v>0</v>
      </c>
      <c r="Q484" s="1353">
        <f t="shared" si="179"/>
        <v>-1</v>
      </c>
      <c r="R484" s="1353">
        <f t="shared" si="179"/>
        <v>-1</v>
      </c>
      <c r="S484" s="1353">
        <f t="shared" si="179"/>
        <v>4</v>
      </c>
      <c r="T484" s="1353">
        <f t="shared" si="179"/>
        <v>1</v>
      </c>
      <c r="U484" s="1353">
        <f t="shared" si="179"/>
        <v>1</v>
      </c>
      <c r="V484" s="1353">
        <f t="shared" si="179"/>
        <v>0</v>
      </c>
      <c r="W484" s="1353">
        <f t="shared" si="179"/>
        <v>6</v>
      </c>
      <c r="X484" s="1353">
        <f t="shared" si="179"/>
        <v>0</v>
      </c>
      <c r="Y484" s="1353">
        <f t="shared" si="179"/>
        <v>6</v>
      </c>
      <c r="Z484" s="1353">
        <f t="shared" si="179"/>
        <v>0</v>
      </c>
      <c r="AA484" s="1353">
        <f t="shared" si="179"/>
        <v>-4</v>
      </c>
      <c r="AB484" s="1353">
        <f t="shared" si="179"/>
        <v>0</v>
      </c>
      <c r="AC484" s="1353">
        <f t="shared" si="179"/>
        <v>-1</v>
      </c>
      <c r="AD484" s="1353">
        <f t="shared" si="179"/>
        <v>0</v>
      </c>
      <c r="AE484" s="1353">
        <f t="shared" si="179"/>
        <v>0</v>
      </c>
      <c r="AF484" s="1353">
        <f t="shared" si="179"/>
        <v>0</v>
      </c>
      <c r="AG484" s="1353">
        <f t="shared" si="179"/>
        <v>0</v>
      </c>
      <c r="AH484" s="1353">
        <f t="shared" si="179"/>
        <v>10</v>
      </c>
      <c r="AI484" s="1353">
        <f t="shared" si="179"/>
        <v>1</v>
      </c>
      <c r="AJ484" s="1353">
        <f t="shared" si="179"/>
        <v>0</v>
      </c>
      <c r="AK484" s="1353">
        <f t="shared" si="179"/>
        <v>4</v>
      </c>
      <c r="AL484" s="1353">
        <f t="shared" si="179"/>
        <v>0</v>
      </c>
      <c r="AM484" s="1353">
        <f t="shared" si="179"/>
        <v>0</v>
      </c>
      <c r="AN484" s="1353">
        <f t="shared" si="179"/>
        <v>1</v>
      </c>
      <c r="AO484" s="1353">
        <f t="shared" si="179"/>
        <v>4</v>
      </c>
      <c r="AP484" s="1353">
        <f t="shared" si="179"/>
        <v>0</v>
      </c>
      <c r="AQ484" s="1353">
        <f t="shared" si="179"/>
        <v>5</v>
      </c>
      <c r="AR484" s="1353">
        <f t="shared" si="179"/>
        <v>6</v>
      </c>
      <c r="AS484" s="1353">
        <f t="shared" si="179"/>
        <v>3</v>
      </c>
      <c r="AT484" s="1353">
        <f t="shared" si="179"/>
        <v>3</v>
      </c>
      <c r="AU484" s="1353">
        <f t="shared" si="179"/>
        <v>1</v>
      </c>
      <c r="AV484" s="1353">
        <f t="shared" si="179"/>
        <v>2</v>
      </c>
      <c r="AW484" s="1353">
        <f t="shared" si="179"/>
        <v>0</v>
      </c>
    </row>
    <row r="485" spans="1:49" ht="16.5" hidden="1" thickBot="1">
      <c r="A485" s="1298" t="s">
        <v>527</v>
      </c>
      <c r="B485" s="208" t="s">
        <v>614</v>
      </c>
      <c r="C485" s="1356">
        <f t="shared" si="163"/>
        <v>27</v>
      </c>
      <c r="D485" s="1356">
        <f t="shared" si="163"/>
        <v>6</v>
      </c>
      <c r="E485" s="1356">
        <f t="shared" si="163"/>
        <v>21</v>
      </c>
      <c r="F485" s="2093"/>
      <c r="G485" s="1197"/>
      <c r="H485" s="1197"/>
      <c r="I485" s="1197"/>
      <c r="J485" s="1197"/>
      <c r="K485" s="1197"/>
      <c r="L485" s="1357">
        <f t="shared" ref="L485:AW485" si="180">L103-L294</f>
        <v>0</v>
      </c>
      <c r="M485" s="1357">
        <f t="shared" si="180"/>
        <v>0</v>
      </c>
      <c r="N485" s="1357">
        <f t="shared" si="180"/>
        <v>0</v>
      </c>
      <c r="O485" s="1357">
        <f t="shared" si="180"/>
        <v>0</v>
      </c>
      <c r="P485" s="1357">
        <f t="shared" si="180"/>
        <v>0</v>
      </c>
      <c r="Q485" s="1357">
        <f t="shared" si="180"/>
        <v>-1</v>
      </c>
      <c r="R485" s="1357">
        <f t="shared" si="180"/>
        <v>-1</v>
      </c>
      <c r="S485" s="1357">
        <f t="shared" si="180"/>
        <v>6</v>
      </c>
      <c r="T485" s="1357">
        <f t="shared" si="180"/>
        <v>0</v>
      </c>
      <c r="U485" s="1357">
        <f t="shared" si="180"/>
        <v>1</v>
      </c>
      <c r="V485" s="1357">
        <f t="shared" si="180"/>
        <v>0</v>
      </c>
      <c r="W485" s="1357">
        <f t="shared" si="180"/>
        <v>8</v>
      </c>
      <c r="X485" s="1357">
        <f t="shared" si="180"/>
        <v>0</v>
      </c>
      <c r="Y485" s="1357">
        <f t="shared" si="180"/>
        <v>-3</v>
      </c>
      <c r="Z485" s="1357">
        <f t="shared" si="180"/>
        <v>0</v>
      </c>
      <c r="AA485" s="1357">
        <f t="shared" si="180"/>
        <v>-2</v>
      </c>
      <c r="AB485" s="1357">
        <f t="shared" si="180"/>
        <v>0</v>
      </c>
      <c r="AC485" s="1357">
        <f t="shared" si="180"/>
        <v>-2</v>
      </c>
      <c r="AD485" s="1357">
        <f t="shared" si="180"/>
        <v>0</v>
      </c>
      <c r="AE485" s="1357">
        <f t="shared" si="180"/>
        <v>0</v>
      </c>
      <c r="AF485" s="1357">
        <f t="shared" si="180"/>
        <v>0</v>
      </c>
      <c r="AG485" s="1357">
        <f t="shared" si="180"/>
        <v>0</v>
      </c>
      <c r="AH485" s="1357">
        <f t="shared" si="180"/>
        <v>4</v>
      </c>
      <c r="AI485" s="1357">
        <f t="shared" si="180"/>
        <v>2</v>
      </c>
      <c r="AJ485" s="1357">
        <f t="shared" si="180"/>
        <v>0</v>
      </c>
      <c r="AK485" s="1357">
        <f t="shared" si="180"/>
        <v>1</v>
      </c>
      <c r="AL485" s="1357">
        <f t="shared" si="180"/>
        <v>0</v>
      </c>
      <c r="AM485" s="1357">
        <f t="shared" si="180"/>
        <v>0</v>
      </c>
      <c r="AN485" s="1357">
        <f t="shared" si="180"/>
        <v>0</v>
      </c>
      <c r="AO485" s="1357">
        <f t="shared" si="180"/>
        <v>2</v>
      </c>
      <c r="AP485" s="1357">
        <f t="shared" si="180"/>
        <v>0</v>
      </c>
      <c r="AQ485" s="1357">
        <f t="shared" si="180"/>
        <v>7</v>
      </c>
      <c r="AR485" s="1357">
        <f t="shared" si="180"/>
        <v>3</v>
      </c>
      <c r="AS485" s="1357">
        <f t="shared" si="180"/>
        <v>0</v>
      </c>
      <c r="AT485" s="1357">
        <f t="shared" si="180"/>
        <v>-1</v>
      </c>
      <c r="AU485" s="1357">
        <f t="shared" si="180"/>
        <v>2</v>
      </c>
      <c r="AV485" s="1357">
        <f t="shared" si="180"/>
        <v>1</v>
      </c>
      <c r="AW485" s="1357">
        <f t="shared" si="180"/>
        <v>0</v>
      </c>
    </row>
    <row r="486" spans="1:49" ht="63.75" hidden="1" thickBot="1">
      <c r="A486" s="1292">
        <v>12</v>
      </c>
      <c r="B486" s="209" t="s">
        <v>704</v>
      </c>
      <c r="C486" s="1356">
        <f t="shared" si="163"/>
        <v>13</v>
      </c>
      <c r="D486" s="1356">
        <f t="shared" si="163"/>
        <v>11</v>
      </c>
      <c r="E486" s="1356">
        <f t="shared" si="163"/>
        <v>2</v>
      </c>
      <c r="F486" s="2093"/>
      <c r="G486" s="1197"/>
      <c r="H486" s="1197"/>
      <c r="I486" s="1197"/>
      <c r="J486" s="1197"/>
      <c r="K486" s="1197"/>
      <c r="L486" s="1356">
        <f t="shared" ref="L486:AW486" si="181">L104-L295</f>
        <v>0</v>
      </c>
      <c r="M486" s="1356">
        <f t="shared" si="181"/>
        <v>1</v>
      </c>
      <c r="N486" s="1356">
        <f t="shared" si="181"/>
        <v>0</v>
      </c>
      <c r="O486" s="1356">
        <f t="shared" si="181"/>
        <v>0</v>
      </c>
      <c r="P486" s="1356">
        <f t="shared" si="181"/>
        <v>0</v>
      </c>
      <c r="Q486" s="1356">
        <f t="shared" si="181"/>
        <v>-2</v>
      </c>
      <c r="R486" s="1356">
        <f t="shared" si="181"/>
        <v>-4</v>
      </c>
      <c r="S486" s="1356">
        <f t="shared" si="181"/>
        <v>-2</v>
      </c>
      <c r="T486" s="1356">
        <f t="shared" si="181"/>
        <v>1</v>
      </c>
      <c r="U486" s="1356">
        <f t="shared" si="181"/>
        <v>2</v>
      </c>
      <c r="V486" s="1356">
        <f t="shared" si="181"/>
        <v>0</v>
      </c>
      <c r="W486" s="1356">
        <f t="shared" si="181"/>
        <v>0</v>
      </c>
      <c r="X486" s="1356">
        <f t="shared" si="181"/>
        <v>0</v>
      </c>
      <c r="Y486" s="1356">
        <f t="shared" si="181"/>
        <v>-2</v>
      </c>
      <c r="Z486" s="1356">
        <f t="shared" si="181"/>
        <v>0</v>
      </c>
      <c r="AA486" s="1356">
        <f t="shared" si="181"/>
        <v>-9</v>
      </c>
      <c r="AB486" s="1356">
        <f t="shared" si="181"/>
        <v>0</v>
      </c>
      <c r="AC486" s="1356">
        <f t="shared" si="181"/>
        <v>-4</v>
      </c>
      <c r="AD486" s="1356">
        <f t="shared" si="181"/>
        <v>0</v>
      </c>
      <c r="AE486" s="1356">
        <f t="shared" si="181"/>
        <v>0</v>
      </c>
      <c r="AF486" s="1356">
        <f t="shared" si="181"/>
        <v>0</v>
      </c>
      <c r="AG486" s="1356">
        <f t="shared" si="181"/>
        <v>0</v>
      </c>
      <c r="AH486" s="1356">
        <f t="shared" si="181"/>
        <v>11</v>
      </c>
      <c r="AI486" s="1356">
        <f t="shared" si="181"/>
        <v>0</v>
      </c>
      <c r="AJ486" s="1356">
        <f t="shared" si="181"/>
        <v>0</v>
      </c>
      <c r="AK486" s="1356">
        <f t="shared" si="181"/>
        <v>0</v>
      </c>
      <c r="AL486" s="1356">
        <f t="shared" si="181"/>
        <v>0</v>
      </c>
      <c r="AM486" s="1356">
        <f t="shared" si="181"/>
        <v>0</v>
      </c>
      <c r="AN486" s="1356">
        <f t="shared" si="181"/>
        <v>-2</v>
      </c>
      <c r="AO486" s="1356">
        <f t="shared" si="181"/>
        <v>3</v>
      </c>
      <c r="AP486" s="1356">
        <f t="shared" si="181"/>
        <v>0</v>
      </c>
      <c r="AQ486" s="1356">
        <f t="shared" si="181"/>
        <v>14</v>
      </c>
      <c r="AR486" s="1356">
        <f t="shared" si="181"/>
        <v>4</v>
      </c>
      <c r="AS486" s="1356">
        <f t="shared" si="181"/>
        <v>1</v>
      </c>
      <c r="AT486" s="1356">
        <f t="shared" si="181"/>
        <v>1</v>
      </c>
      <c r="AU486" s="1356">
        <f t="shared" si="181"/>
        <v>0</v>
      </c>
      <c r="AV486" s="1356">
        <f t="shared" si="181"/>
        <v>0</v>
      </c>
      <c r="AW486" s="1356">
        <f t="shared" si="181"/>
        <v>0</v>
      </c>
    </row>
    <row r="487" spans="1:49" ht="16.5" hidden="1" thickBot="1">
      <c r="A487" s="1298" t="s">
        <v>533</v>
      </c>
      <c r="B487" s="208" t="s">
        <v>382</v>
      </c>
      <c r="C487" s="1356">
        <f t="shared" si="163"/>
        <v>1</v>
      </c>
      <c r="D487" s="1356">
        <f t="shared" si="163"/>
        <v>0</v>
      </c>
      <c r="E487" s="1356">
        <f t="shared" si="163"/>
        <v>1</v>
      </c>
      <c r="F487" s="2093"/>
      <c r="G487" s="1197"/>
      <c r="H487" s="1197"/>
      <c r="I487" s="1197"/>
      <c r="J487" s="1197"/>
      <c r="K487" s="1197"/>
      <c r="L487" s="1355">
        <f t="shared" ref="L487:AW487" si="182">L105-L296</f>
        <v>0</v>
      </c>
      <c r="M487" s="1355">
        <f t="shared" si="182"/>
        <v>1</v>
      </c>
      <c r="N487" s="1355">
        <f t="shared" si="182"/>
        <v>0</v>
      </c>
      <c r="O487" s="1355">
        <f t="shared" si="182"/>
        <v>0</v>
      </c>
      <c r="P487" s="1355">
        <f t="shared" si="182"/>
        <v>0</v>
      </c>
      <c r="Q487" s="1355">
        <f t="shared" si="182"/>
        <v>0</v>
      </c>
      <c r="R487" s="1355">
        <f t="shared" si="182"/>
        <v>-2</v>
      </c>
      <c r="S487" s="1355">
        <f t="shared" si="182"/>
        <v>-2</v>
      </c>
      <c r="T487" s="1355">
        <f t="shared" si="182"/>
        <v>0</v>
      </c>
      <c r="U487" s="1355">
        <f t="shared" si="182"/>
        <v>0</v>
      </c>
      <c r="V487" s="1355">
        <f t="shared" si="182"/>
        <v>0</v>
      </c>
      <c r="W487" s="1355">
        <f t="shared" si="182"/>
        <v>0</v>
      </c>
      <c r="X487" s="1355">
        <f t="shared" si="182"/>
        <v>0</v>
      </c>
      <c r="Y487" s="1355">
        <f t="shared" si="182"/>
        <v>3</v>
      </c>
      <c r="Z487" s="1355">
        <f t="shared" si="182"/>
        <v>0</v>
      </c>
      <c r="AA487" s="1355">
        <f t="shared" si="182"/>
        <v>0</v>
      </c>
      <c r="AB487" s="1355">
        <f t="shared" si="182"/>
        <v>1</v>
      </c>
      <c r="AC487" s="1355">
        <f t="shared" si="182"/>
        <v>0</v>
      </c>
      <c r="AD487" s="1355">
        <f t="shared" si="182"/>
        <v>0</v>
      </c>
      <c r="AE487" s="1355">
        <f t="shared" si="182"/>
        <v>0</v>
      </c>
      <c r="AF487" s="1355">
        <f t="shared" si="182"/>
        <v>0</v>
      </c>
      <c r="AG487" s="1355">
        <f t="shared" si="182"/>
        <v>0</v>
      </c>
      <c r="AH487" s="1355">
        <f t="shared" si="182"/>
        <v>0</v>
      </c>
      <c r="AI487" s="1355">
        <f t="shared" si="182"/>
        <v>0</v>
      </c>
      <c r="AJ487" s="1355">
        <f t="shared" si="182"/>
        <v>0</v>
      </c>
      <c r="AK487" s="1355">
        <f t="shared" si="182"/>
        <v>0</v>
      </c>
      <c r="AL487" s="1355">
        <f t="shared" si="182"/>
        <v>0</v>
      </c>
      <c r="AM487" s="1355">
        <f t="shared" si="182"/>
        <v>0</v>
      </c>
      <c r="AN487" s="1355">
        <f t="shared" si="182"/>
        <v>-1</v>
      </c>
      <c r="AO487" s="1355">
        <f t="shared" si="182"/>
        <v>-1</v>
      </c>
      <c r="AP487" s="1355">
        <f t="shared" si="182"/>
        <v>0</v>
      </c>
      <c r="AQ487" s="1355">
        <f t="shared" si="182"/>
        <v>0</v>
      </c>
      <c r="AR487" s="1355">
        <f t="shared" si="182"/>
        <v>0</v>
      </c>
      <c r="AS487" s="1355">
        <f t="shared" si="182"/>
        <v>0</v>
      </c>
      <c r="AT487" s="1355">
        <f t="shared" si="182"/>
        <v>2</v>
      </c>
      <c r="AU487" s="1355">
        <f t="shared" si="182"/>
        <v>0</v>
      </c>
      <c r="AV487" s="1355">
        <f t="shared" si="182"/>
        <v>0</v>
      </c>
      <c r="AW487" s="1355">
        <f t="shared" si="182"/>
        <v>0</v>
      </c>
    </row>
    <row r="488" spans="1:49" ht="16.5" hidden="1" thickBot="1">
      <c r="A488" s="1298" t="s">
        <v>535</v>
      </c>
      <c r="B488" s="208" t="s">
        <v>384</v>
      </c>
      <c r="C488" s="1356">
        <f t="shared" si="163"/>
        <v>-1</v>
      </c>
      <c r="D488" s="1356">
        <f t="shared" si="163"/>
        <v>-2</v>
      </c>
      <c r="E488" s="1356">
        <f t="shared" si="163"/>
        <v>1</v>
      </c>
      <c r="F488" s="2093"/>
      <c r="G488" s="1197"/>
      <c r="H488" s="1197"/>
      <c r="I488" s="1197"/>
      <c r="J488" s="1197"/>
      <c r="K488" s="1197"/>
      <c r="L488" s="1353">
        <f t="shared" ref="L488:AW488" si="183">L106-L297</f>
        <v>0</v>
      </c>
      <c r="M488" s="1353">
        <f t="shared" si="183"/>
        <v>0</v>
      </c>
      <c r="N488" s="1353">
        <f t="shared" si="183"/>
        <v>0</v>
      </c>
      <c r="O488" s="1353">
        <f t="shared" si="183"/>
        <v>0</v>
      </c>
      <c r="P488" s="1353">
        <f t="shared" si="183"/>
        <v>0</v>
      </c>
      <c r="Q488" s="1353">
        <f t="shared" si="183"/>
        <v>0</v>
      </c>
      <c r="R488" s="1353">
        <f t="shared" si="183"/>
        <v>0</v>
      </c>
      <c r="S488" s="1353">
        <f t="shared" si="183"/>
        <v>0</v>
      </c>
      <c r="T488" s="1353">
        <f t="shared" si="183"/>
        <v>0</v>
      </c>
      <c r="U488" s="1353">
        <f t="shared" si="183"/>
        <v>0</v>
      </c>
      <c r="V488" s="1353">
        <f t="shared" si="183"/>
        <v>0</v>
      </c>
      <c r="W488" s="1353">
        <f t="shared" si="183"/>
        <v>0</v>
      </c>
      <c r="X488" s="1353">
        <f t="shared" si="183"/>
        <v>0</v>
      </c>
      <c r="Y488" s="1353">
        <f t="shared" si="183"/>
        <v>1</v>
      </c>
      <c r="Z488" s="1353">
        <f t="shared" si="183"/>
        <v>0</v>
      </c>
      <c r="AA488" s="1353">
        <f t="shared" si="183"/>
        <v>0</v>
      </c>
      <c r="AB488" s="1353">
        <f t="shared" si="183"/>
        <v>0</v>
      </c>
      <c r="AC488" s="1353">
        <f t="shared" si="183"/>
        <v>0</v>
      </c>
      <c r="AD488" s="1353">
        <f t="shared" si="183"/>
        <v>0</v>
      </c>
      <c r="AE488" s="1353">
        <f t="shared" si="183"/>
        <v>0</v>
      </c>
      <c r="AF488" s="1353">
        <f t="shared" si="183"/>
        <v>0</v>
      </c>
      <c r="AG488" s="1353">
        <f t="shared" si="183"/>
        <v>0</v>
      </c>
      <c r="AH488" s="1353">
        <f t="shared" si="183"/>
        <v>0</v>
      </c>
      <c r="AI488" s="1353">
        <f t="shared" si="183"/>
        <v>0</v>
      </c>
      <c r="AJ488" s="1353">
        <f t="shared" si="183"/>
        <v>0</v>
      </c>
      <c r="AK488" s="1353">
        <f t="shared" si="183"/>
        <v>0</v>
      </c>
      <c r="AL488" s="1353">
        <f t="shared" si="183"/>
        <v>0</v>
      </c>
      <c r="AM488" s="1353">
        <f t="shared" si="183"/>
        <v>0</v>
      </c>
      <c r="AN488" s="1353">
        <f t="shared" si="183"/>
        <v>0</v>
      </c>
      <c r="AO488" s="1353">
        <f t="shared" si="183"/>
        <v>0</v>
      </c>
      <c r="AP488" s="1353">
        <f t="shared" si="183"/>
        <v>0</v>
      </c>
      <c r="AQ488" s="1353">
        <f t="shared" si="183"/>
        <v>0</v>
      </c>
      <c r="AR488" s="1353">
        <f t="shared" si="183"/>
        <v>0</v>
      </c>
      <c r="AS488" s="1353">
        <f t="shared" si="183"/>
        <v>0</v>
      </c>
      <c r="AT488" s="1353">
        <f t="shared" si="183"/>
        <v>-2</v>
      </c>
      <c r="AU488" s="1353">
        <f t="shared" si="183"/>
        <v>0</v>
      </c>
      <c r="AV488" s="1353">
        <f t="shared" si="183"/>
        <v>0</v>
      </c>
      <c r="AW488" s="1353">
        <f t="shared" si="183"/>
        <v>0</v>
      </c>
    </row>
    <row r="489" spans="1:49" ht="16.5" hidden="1" thickBot="1">
      <c r="A489" s="1298" t="s">
        <v>537</v>
      </c>
      <c r="B489" s="208" t="s">
        <v>386</v>
      </c>
      <c r="C489" s="1356">
        <f t="shared" ref="C489:E508" si="184">C107-C298</f>
        <v>0</v>
      </c>
      <c r="D489" s="1356">
        <f t="shared" si="184"/>
        <v>0</v>
      </c>
      <c r="E489" s="1356">
        <f t="shared" si="184"/>
        <v>0</v>
      </c>
      <c r="F489" s="2093"/>
      <c r="G489" s="1197"/>
      <c r="H489" s="1197"/>
      <c r="I489" s="1197"/>
      <c r="J489" s="1197"/>
      <c r="K489" s="1197"/>
      <c r="L489" s="1353">
        <f t="shared" ref="L489:AW489" si="185">L107-L298</f>
        <v>0</v>
      </c>
      <c r="M489" s="1353">
        <f t="shared" si="185"/>
        <v>0</v>
      </c>
      <c r="N489" s="1353">
        <f t="shared" si="185"/>
        <v>0</v>
      </c>
      <c r="O489" s="1353">
        <f t="shared" si="185"/>
        <v>0</v>
      </c>
      <c r="P489" s="1353">
        <f t="shared" si="185"/>
        <v>0</v>
      </c>
      <c r="Q489" s="1353">
        <f t="shared" si="185"/>
        <v>0</v>
      </c>
      <c r="R489" s="1353">
        <f t="shared" si="185"/>
        <v>0</v>
      </c>
      <c r="S489" s="1353">
        <f t="shared" si="185"/>
        <v>0</v>
      </c>
      <c r="T489" s="1353">
        <f t="shared" si="185"/>
        <v>0</v>
      </c>
      <c r="U489" s="1353">
        <f t="shared" si="185"/>
        <v>0</v>
      </c>
      <c r="V489" s="1353">
        <f t="shared" si="185"/>
        <v>0</v>
      </c>
      <c r="W489" s="1353">
        <f t="shared" si="185"/>
        <v>0</v>
      </c>
      <c r="X489" s="1353">
        <f t="shared" si="185"/>
        <v>0</v>
      </c>
      <c r="Y489" s="1353">
        <f t="shared" si="185"/>
        <v>0</v>
      </c>
      <c r="Z489" s="1353">
        <f t="shared" si="185"/>
        <v>0</v>
      </c>
      <c r="AA489" s="1353">
        <f t="shared" si="185"/>
        <v>0</v>
      </c>
      <c r="AB489" s="1353">
        <f t="shared" si="185"/>
        <v>0</v>
      </c>
      <c r="AC489" s="1353">
        <f t="shared" si="185"/>
        <v>0</v>
      </c>
      <c r="AD489" s="1353">
        <f t="shared" si="185"/>
        <v>0</v>
      </c>
      <c r="AE489" s="1353">
        <f t="shared" si="185"/>
        <v>0</v>
      </c>
      <c r="AF489" s="1353">
        <f t="shared" si="185"/>
        <v>0</v>
      </c>
      <c r="AG489" s="1353">
        <f t="shared" si="185"/>
        <v>0</v>
      </c>
      <c r="AH489" s="1353">
        <f t="shared" si="185"/>
        <v>0</v>
      </c>
      <c r="AI489" s="1353">
        <f t="shared" si="185"/>
        <v>0</v>
      </c>
      <c r="AJ489" s="1353">
        <f t="shared" si="185"/>
        <v>0</v>
      </c>
      <c r="AK489" s="1353">
        <f t="shared" si="185"/>
        <v>0</v>
      </c>
      <c r="AL489" s="1353">
        <f t="shared" si="185"/>
        <v>0</v>
      </c>
      <c r="AM489" s="1353">
        <f t="shared" si="185"/>
        <v>0</v>
      </c>
      <c r="AN489" s="1353">
        <f t="shared" si="185"/>
        <v>0</v>
      </c>
      <c r="AO489" s="1353">
        <f t="shared" si="185"/>
        <v>0</v>
      </c>
      <c r="AP489" s="1353">
        <f t="shared" si="185"/>
        <v>0</v>
      </c>
      <c r="AQ489" s="1353">
        <f t="shared" si="185"/>
        <v>0</v>
      </c>
      <c r="AR489" s="1353">
        <f t="shared" si="185"/>
        <v>0</v>
      </c>
      <c r="AS489" s="1353">
        <f t="shared" si="185"/>
        <v>0</v>
      </c>
      <c r="AT489" s="1353">
        <f t="shared" si="185"/>
        <v>0</v>
      </c>
      <c r="AU489" s="1353">
        <f t="shared" si="185"/>
        <v>0</v>
      </c>
      <c r="AV489" s="1353">
        <f t="shared" si="185"/>
        <v>0</v>
      </c>
      <c r="AW489" s="1353">
        <f t="shared" si="185"/>
        <v>0</v>
      </c>
    </row>
    <row r="490" spans="1:49" ht="16.5" hidden="1" thickBot="1">
      <c r="A490" s="1298" t="s">
        <v>539</v>
      </c>
      <c r="B490" s="208" t="s">
        <v>620</v>
      </c>
      <c r="C490" s="1356">
        <f t="shared" si="184"/>
        <v>5</v>
      </c>
      <c r="D490" s="1356">
        <f t="shared" si="184"/>
        <v>10</v>
      </c>
      <c r="E490" s="1356">
        <f t="shared" si="184"/>
        <v>-5</v>
      </c>
      <c r="F490" s="2093"/>
      <c r="G490" s="1197"/>
      <c r="H490" s="1197"/>
      <c r="I490" s="1197"/>
      <c r="J490" s="1197"/>
      <c r="K490" s="1197"/>
      <c r="L490" s="1353">
        <f t="shared" ref="L490:AW490" si="186">L108-L299</f>
        <v>0</v>
      </c>
      <c r="M490" s="1353">
        <f t="shared" si="186"/>
        <v>0</v>
      </c>
      <c r="N490" s="1353">
        <f t="shared" si="186"/>
        <v>0</v>
      </c>
      <c r="O490" s="1353">
        <f t="shared" si="186"/>
        <v>0</v>
      </c>
      <c r="P490" s="1353">
        <f t="shared" si="186"/>
        <v>0</v>
      </c>
      <c r="Q490" s="1353">
        <f t="shared" si="186"/>
        <v>-1</v>
      </c>
      <c r="R490" s="1353">
        <f t="shared" si="186"/>
        <v>-2</v>
      </c>
      <c r="S490" s="1353">
        <f t="shared" si="186"/>
        <v>0</v>
      </c>
      <c r="T490" s="1353">
        <f t="shared" si="186"/>
        <v>1</v>
      </c>
      <c r="U490" s="1353">
        <f t="shared" si="186"/>
        <v>1</v>
      </c>
      <c r="V490" s="1353">
        <f t="shared" si="186"/>
        <v>0</v>
      </c>
      <c r="W490" s="1353">
        <f t="shared" si="186"/>
        <v>0</v>
      </c>
      <c r="X490" s="1353">
        <f t="shared" si="186"/>
        <v>0</v>
      </c>
      <c r="Y490" s="1353">
        <f t="shared" si="186"/>
        <v>-4</v>
      </c>
      <c r="Z490" s="1353">
        <f t="shared" si="186"/>
        <v>0</v>
      </c>
      <c r="AA490" s="1353">
        <f t="shared" si="186"/>
        <v>-7</v>
      </c>
      <c r="AB490" s="1353">
        <f t="shared" si="186"/>
        <v>-1</v>
      </c>
      <c r="AC490" s="1353">
        <f t="shared" si="186"/>
        <v>-2</v>
      </c>
      <c r="AD490" s="1353">
        <f t="shared" si="186"/>
        <v>0</v>
      </c>
      <c r="AE490" s="1353">
        <f t="shared" si="186"/>
        <v>0</v>
      </c>
      <c r="AF490" s="1353">
        <f t="shared" si="186"/>
        <v>0</v>
      </c>
      <c r="AG490" s="1353">
        <f t="shared" si="186"/>
        <v>-1</v>
      </c>
      <c r="AH490" s="1353">
        <f t="shared" si="186"/>
        <v>8</v>
      </c>
      <c r="AI490" s="1353">
        <f t="shared" si="186"/>
        <v>0</v>
      </c>
      <c r="AJ490" s="1353">
        <f t="shared" si="186"/>
        <v>0</v>
      </c>
      <c r="AK490" s="1353">
        <f t="shared" si="186"/>
        <v>0</v>
      </c>
      <c r="AL490" s="1353">
        <f t="shared" si="186"/>
        <v>0</v>
      </c>
      <c r="AM490" s="1353">
        <f t="shared" si="186"/>
        <v>0</v>
      </c>
      <c r="AN490" s="1353">
        <f t="shared" si="186"/>
        <v>0</v>
      </c>
      <c r="AO490" s="1353">
        <f t="shared" si="186"/>
        <v>3</v>
      </c>
      <c r="AP490" s="1353">
        <f t="shared" si="186"/>
        <v>0</v>
      </c>
      <c r="AQ490" s="1353">
        <f t="shared" si="186"/>
        <v>5</v>
      </c>
      <c r="AR490" s="1353">
        <f t="shared" si="186"/>
        <v>1</v>
      </c>
      <c r="AS490" s="1353">
        <f t="shared" si="186"/>
        <v>1</v>
      </c>
      <c r="AT490" s="1353">
        <f t="shared" si="186"/>
        <v>3</v>
      </c>
      <c r="AU490" s="1353">
        <f t="shared" si="186"/>
        <v>0</v>
      </c>
      <c r="AV490" s="1353">
        <f t="shared" si="186"/>
        <v>0</v>
      </c>
      <c r="AW490" s="1353">
        <f t="shared" si="186"/>
        <v>0</v>
      </c>
    </row>
    <row r="491" spans="1:49" ht="16.5" hidden="1" thickBot="1">
      <c r="A491" s="1298" t="s">
        <v>705</v>
      </c>
      <c r="B491" s="208" t="s">
        <v>390</v>
      </c>
      <c r="C491" s="1356">
        <f t="shared" si="184"/>
        <v>2</v>
      </c>
      <c r="D491" s="1356">
        <f t="shared" si="184"/>
        <v>1</v>
      </c>
      <c r="E491" s="1356">
        <f t="shared" si="184"/>
        <v>1</v>
      </c>
      <c r="F491" s="2093"/>
      <c r="G491" s="1197"/>
      <c r="H491" s="1197"/>
      <c r="I491" s="1197"/>
      <c r="J491" s="1197"/>
      <c r="K491" s="1197"/>
      <c r="L491" s="1353">
        <f t="shared" ref="L491:AW491" si="187">L109-L300</f>
        <v>0</v>
      </c>
      <c r="M491" s="1353">
        <f t="shared" si="187"/>
        <v>0</v>
      </c>
      <c r="N491" s="1353">
        <f t="shared" si="187"/>
        <v>0</v>
      </c>
      <c r="O491" s="1353">
        <f t="shared" si="187"/>
        <v>0</v>
      </c>
      <c r="P491" s="1353">
        <f t="shared" si="187"/>
        <v>0</v>
      </c>
      <c r="Q491" s="1353">
        <f t="shared" si="187"/>
        <v>0</v>
      </c>
      <c r="R491" s="1353">
        <f t="shared" si="187"/>
        <v>1</v>
      </c>
      <c r="S491" s="1353">
        <f t="shared" si="187"/>
        <v>0</v>
      </c>
      <c r="T491" s="1353">
        <f t="shared" si="187"/>
        <v>0</v>
      </c>
      <c r="U491" s="1353">
        <f t="shared" si="187"/>
        <v>0</v>
      </c>
      <c r="V491" s="1353">
        <f t="shared" si="187"/>
        <v>0</v>
      </c>
      <c r="W491" s="1353">
        <f t="shared" si="187"/>
        <v>0</v>
      </c>
      <c r="X491" s="1353">
        <f t="shared" si="187"/>
        <v>0</v>
      </c>
      <c r="Y491" s="1353">
        <f t="shared" si="187"/>
        <v>0</v>
      </c>
      <c r="Z491" s="1353">
        <f t="shared" si="187"/>
        <v>0</v>
      </c>
      <c r="AA491" s="1353">
        <f t="shared" si="187"/>
        <v>0</v>
      </c>
      <c r="AB491" s="1353">
        <f t="shared" si="187"/>
        <v>0</v>
      </c>
      <c r="AC491" s="1353">
        <f t="shared" si="187"/>
        <v>0</v>
      </c>
      <c r="AD491" s="1353">
        <f t="shared" si="187"/>
        <v>0</v>
      </c>
      <c r="AE491" s="1353">
        <f t="shared" si="187"/>
        <v>0</v>
      </c>
      <c r="AF491" s="1353">
        <f t="shared" si="187"/>
        <v>0</v>
      </c>
      <c r="AG491" s="1353">
        <f t="shared" si="187"/>
        <v>1</v>
      </c>
      <c r="AH491" s="1353">
        <f t="shared" si="187"/>
        <v>0</v>
      </c>
      <c r="AI491" s="1353">
        <f t="shared" si="187"/>
        <v>0</v>
      </c>
      <c r="AJ491" s="1353">
        <f t="shared" si="187"/>
        <v>0</v>
      </c>
      <c r="AK491" s="1353">
        <f t="shared" si="187"/>
        <v>0</v>
      </c>
      <c r="AL491" s="1353">
        <f t="shared" si="187"/>
        <v>0</v>
      </c>
      <c r="AM491" s="1353">
        <f t="shared" si="187"/>
        <v>0</v>
      </c>
      <c r="AN491" s="1353">
        <f t="shared" si="187"/>
        <v>0</v>
      </c>
      <c r="AO491" s="1353">
        <f t="shared" si="187"/>
        <v>0</v>
      </c>
      <c r="AP491" s="1353">
        <f t="shared" si="187"/>
        <v>0</v>
      </c>
      <c r="AQ491" s="1353">
        <f t="shared" si="187"/>
        <v>0</v>
      </c>
      <c r="AR491" s="1353">
        <f t="shared" si="187"/>
        <v>1</v>
      </c>
      <c r="AS491" s="1353">
        <f t="shared" si="187"/>
        <v>0</v>
      </c>
      <c r="AT491" s="1353">
        <f t="shared" si="187"/>
        <v>-1</v>
      </c>
      <c r="AU491" s="1353">
        <f t="shared" si="187"/>
        <v>0</v>
      </c>
      <c r="AV491" s="1353">
        <f t="shared" si="187"/>
        <v>0</v>
      </c>
      <c r="AW491" s="1353">
        <f t="shared" si="187"/>
        <v>0</v>
      </c>
    </row>
    <row r="492" spans="1:49" ht="16.5" hidden="1" thickBot="1">
      <c r="A492" s="1298" t="s">
        <v>706</v>
      </c>
      <c r="B492" s="208" t="s">
        <v>623</v>
      </c>
      <c r="C492" s="1356">
        <f t="shared" si="184"/>
        <v>-8</v>
      </c>
      <c r="D492" s="1356">
        <f t="shared" si="184"/>
        <v>-3</v>
      </c>
      <c r="E492" s="1356">
        <f t="shared" si="184"/>
        <v>-5</v>
      </c>
      <c r="F492" s="2093"/>
      <c r="G492" s="1197"/>
      <c r="H492" s="1197"/>
      <c r="I492" s="1197"/>
      <c r="J492" s="1197"/>
      <c r="K492" s="1197"/>
      <c r="L492" s="1353">
        <f t="shared" ref="L492:AW492" si="188">L110-L301</f>
        <v>0</v>
      </c>
      <c r="M492" s="1353">
        <f t="shared" si="188"/>
        <v>0</v>
      </c>
      <c r="N492" s="1353">
        <f t="shared" si="188"/>
        <v>0</v>
      </c>
      <c r="O492" s="1353">
        <f t="shared" si="188"/>
        <v>0</v>
      </c>
      <c r="P492" s="1353">
        <f t="shared" si="188"/>
        <v>0</v>
      </c>
      <c r="Q492" s="1353">
        <f t="shared" si="188"/>
        <v>0</v>
      </c>
      <c r="R492" s="1353">
        <f t="shared" si="188"/>
        <v>-1</v>
      </c>
      <c r="S492" s="1353">
        <f t="shared" si="188"/>
        <v>-1</v>
      </c>
      <c r="T492" s="1353">
        <f t="shared" si="188"/>
        <v>0</v>
      </c>
      <c r="U492" s="1353">
        <f t="shared" si="188"/>
        <v>0</v>
      </c>
      <c r="V492" s="1353">
        <f t="shared" si="188"/>
        <v>0</v>
      </c>
      <c r="W492" s="1353">
        <f t="shared" si="188"/>
        <v>0</v>
      </c>
      <c r="X492" s="1353">
        <f t="shared" si="188"/>
        <v>0</v>
      </c>
      <c r="Y492" s="1353">
        <f t="shared" si="188"/>
        <v>-6</v>
      </c>
      <c r="Z492" s="1353">
        <f t="shared" si="188"/>
        <v>0</v>
      </c>
      <c r="AA492" s="1353">
        <f t="shared" si="188"/>
        <v>0</v>
      </c>
      <c r="AB492" s="1353">
        <f t="shared" si="188"/>
        <v>-1</v>
      </c>
      <c r="AC492" s="1353">
        <f t="shared" si="188"/>
        <v>-1</v>
      </c>
      <c r="AD492" s="1353">
        <f t="shared" si="188"/>
        <v>0</v>
      </c>
      <c r="AE492" s="1353">
        <f t="shared" si="188"/>
        <v>0</v>
      </c>
      <c r="AF492" s="1353">
        <f t="shared" si="188"/>
        <v>0</v>
      </c>
      <c r="AG492" s="1353">
        <f t="shared" si="188"/>
        <v>0</v>
      </c>
      <c r="AH492" s="1353">
        <f t="shared" si="188"/>
        <v>2</v>
      </c>
      <c r="AI492" s="1353">
        <f t="shared" si="188"/>
        <v>0</v>
      </c>
      <c r="AJ492" s="1353">
        <f t="shared" si="188"/>
        <v>0</v>
      </c>
      <c r="AK492" s="1353">
        <f t="shared" si="188"/>
        <v>0</v>
      </c>
      <c r="AL492" s="1353">
        <f t="shared" si="188"/>
        <v>0</v>
      </c>
      <c r="AM492" s="1353">
        <f t="shared" si="188"/>
        <v>0</v>
      </c>
      <c r="AN492" s="1353">
        <f t="shared" si="188"/>
        <v>0</v>
      </c>
      <c r="AO492" s="1353">
        <f t="shared" si="188"/>
        <v>0</v>
      </c>
      <c r="AP492" s="1353">
        <f t="shared" si="188"/>
        <v>0</v>
      </c>
      <c r="AQ492" s="1353">
        <f t="shared" si="188"/>
        <v>3</v>
      </c>
      <c r="AR492" s="1353">
        <f t="shared" si="188"/>
        <v>0</v>
      </c>
      <c r="AS492" s="1353">
        <f t="shared" si="188"/>
        <v>0</v>
      </c>
      <c r="AT492" s="1353">
        <f t="shared" si="188"/>
        <v>-3</v>
      </c>
      <c r="AU492" s="1353">
        <f t="shared" si="188"/>
        <v>0</v>
      </c>
      <c r="AV492" s="1353">
        <f t="shared" si="188"/>
        <v>0</v>
      </c>
      <c r="AW492" s="1353">
        <f t="shared" si="188"/>
        <v>0</v>
      </c>
    </row>
    <row r="493" spans="1:49" ht="16.5" hidden="1" thickBot="1">
      <c r="A493" s="1299" t="s">
        <v>707</v>
      </c>
      <c r="B493" s="211" t="s">
        <v>394</v>
      </c>
      <c r="C493" s="1356">
        <f t="shared" si="184"/>
        <v>6</v>
      </c>
      <c r="D493" s="1356">
        <f t="shared" si="184"/>
        <v>4</v>
      </c>
      <c r="E493" s="1356">
        <f t="shared" si="184"/>
        <v>2</v>
      </c>
      <c r="F493" s="2093"/>
      <c r="G493" s="1197"/>
      <c r="H493" s="1197"/>
      <c r="I493" s="1197"/>
      <c r="J493" s="1197"/>
      <c r="K493" s="1197"/>
      <c r="L493" s="1353">
        <f t="shared" ref="L493:AW493" si="189">L111-L302</f>
        <v>0</v>
      </c>
      <c r="M493" s="1353">
        <f t="shared" si="189"/>
        <v>0</v>
      </c>
      <c r="N493" s="1353">
        <f t="shared" si="189"/>
        <v>0</v>
      </c>
      <c r="O493" s="1353">
        <f t="shared" si="189"/>
        <v>0</v>
      </c>
      <c r="P493" s="1353">
        <f t="shared" si="189"/>
        <v>0</v>
      </c>
      <c r="Q493" s="1353">
        <f t="shared" si="189"/>
        <v>-1</v>
      </c>
      <c r="R493" s="1353">
        <f t="shared" si="189"/>
        <v>0</v>
      </c>
      <c r="S493" s="1353">
        <f t="shared" si="189"/>
        <v>1</v>
      </c>
      <c r="T493" s="1353">
        <f t="shared" si="189"/>
        <v>0</v>
      </c>
      <c r="U493" s="1353">
        <f t="shared" si="189"/>
        <v>1</v>
      </c>
      <c r="V493" s="1353">
        <f t="shared" si="189"/>
        <v>0</v>
      </c>
      <c r="W493" s="1353">
        <f t="shared" si="189"/>
        <v>0</v>
      </c>
      <c r="X493" s="1353">
        <f t="shared" si="189"/>
        <v>0</v>
      </c>
      <c r="Y493" s="1353">
        <f t="shared" si="189"/>
        <v>0</v>
      </c>
      <c r="Z493" s="1353">
        <f t="shared" si="189"/>
        <v>0</v>
      </c>
      <c r="AA493" s="1353">
        <f t="shared" si="189"/>
        <v>-2</v>
      </c>
      <c r="AB493" s="1353">
        <f t="shared" si="189"/>
        <v>1</v>
      </c>
      <c r="AC493" s="1353">
        <f t="shared" si="189"/>
        <v>-1</v>
      </c>
      <c r="AD493" s="1353">
        <f t="shared" si="189"/>
        <v>0</v>
      </c>
      <c r="AE493" s="1353">
        <f t="shared" si="189"/>
        <v>0</v>
      </c>
      <c r="AF493" s="1353">
        <f t="shared" si="189"/>
        <v>0</v>
      </c>
      <c r="AG493" s="1353">
        <f t="shared" si="189"/>
        <v>0</v>
      </c>
      <c r="AH493" s="1353">
        <f t="shared" si="189"/>
        <v>1</v>
      </c>
      <c r="AI493" s="1353">
        <f t="shared" si="189"/>
        <v>0</v>
      </c>
      <c r="AJ493" s="1353">
        <f t="shared" si="189"/>
        <v>0</v>
      </c>
      <c r="AK493" s="1353">
        <f t="shared" si="189"/>
        <v>0</v>
      </c>
      <c r="AL493" s="1353">
        <f t="shared" si="189"/>
        <v>0</v>
      </c>
      <c r="AM493" s="1353">
        <f t="shared" si="189"/>
        <v>0</v>
      </c>
      <c r="AN493" s="1353">
        <f t="shared" si="189"/>
        <v>-1</v>
      </c>
      <c r="AO493" s="1353">
        <f t="shared" si="189"/>
        <v>0</v>
      </c>
      <c r="AP493" s="1353">
        <f t="shared" si="189"/>
        <v>0</v>
      </c>
      <c r="AQ493" s="1353">
        <f t="shared" si="189"/>
        <v>4</v>
      </c>
      <c r="AR493" s="1353">
        <f t="shared" si="189"/>
        <v>1</v>
      </c>
      <c r="AS493" s="1353">
        <f t="shared" si="189"/>
        <v>0</v>
      </c>
      <c r="AT493" s="1353">
        <f t="shared" si="189"/>
        <v>2</v>
      </c>
      <c r="AU493" s="1353">
        <f t="shared" si="189"/>
        <v>0</v>
      </c>
      <c r="AV493" s="1353">
        <f t="shared" si="189"/>
        <v>0</v>
      </c>
      <c r="AW493" s="1353">
        <f t="shared" si="189"/>
        <v>0</v>
      </c>
    </row>
    <row r="494" spans="1:49" ht="16.5" hidden="1" thickBot="1">
      <c r="A494" s="1298" t="s">
        <v>708</v>
      </c>
      <c r="B494" s="208" t="s">
        <v>1083</v>
      </c>
      <c r="C494" s="1356">
        <f t="shared" si="184"/>
        <v>7</v>
      </c>
      <c r="D494" s="1356">
        <f t="shared" si="184"/>
        <v>2</v>
      </c>
      <c r="E494" s="1356">
        <f t="shared" si="184"/>
        <v>5</v>
      </c>
      <c r="F494" s="2093"/>
      <c r="G494" s="1197"/>
      <c r="H494" s="1197"/>
      <c r="I494" s="1197"/>
      <c r="J494" s="1197"/>
      <c r="K494" s="1197"/>
      <c r="L494" s="1353">
        <f t="shared" ref="L494:AW494" si="190">L112-L303</f>
        <v>0</v>
      </c>
      <c r="M494" s="1353">
        <f t="shared" si="190"/>
        <v>0</v>
      </c>
      <c r="N494" s="1353">
        <f t="shared" si="190"/>
        <v>0</v>
      </c>
      <c r="O494" s="1353">
        <f t="shared" si="190"/>
        <v>0</v>
      </c>
      <c r="P494" s="1353">
        <f t="shared" si="190"/>
        <v>0</v>
      </c>
      <c r="Q494" s="1353">
        <f t="shared" si="190"/>
        <v>0</v>
      </c>
      <c r="R494" s="1353">
        <f t="shared" si="190"/>
        <v>0</v>
      </c>
      <c r="S494" s="1353">
        <f t="shared" si="190"/>
        <v>1</v>
      </c>
      <c r="T494" s="1353">
        <f t="shared" si="190"/>
        <v>0</v>
      </c>
      <c r="U494" s="1353">
        <f t="shared" si="190"/>
        <v>0</v>
      </c>
      <c r="V494" s="1353">
        <f t="shared" si="190"/>
        <v>0</v>
      </c>
      <c r="W494" s="1353">
        <f t="shared" si="190"/>
        <v>0</v>
      </c>
      <c r="X494" s="1353">
        <f t="shared" si="190"/>
        <v>0</v>
      </c>
      <c r="Y494" s="1353">
        <f t="shared" si="190"/>
        <v>2</v>
      </c>
      <c r="Z494" s="1353">
        <f t="shared" si="190"/>
        <v>0</v>
      </c>
      <c r="AA494" s="1353">
        <f t="shared" si="190"/>
        <v>0</v>
      </c>
      <c r="AB494" s="1353">
        <f t="shared" si="190"/>
        <v>1</v>
      </c>
      <c r="AC494" s="1353">
        <f t="shared" si="190"/>
        <v>0</v>
      </c>
      <c r="AD494" s="1353">
        <f t="shared" si="190"/>
        <v>0</v>
      </c>
      <c r="AE494" s="1353">
        <f t="shared" si="190"/>
        <v>0</v>
      </c>
      <c r="AF494" s="1353">
        <f t="shared" si="190"/>
        <v>0</v>
      </c>
      <c r="AG494" s="1353">
        <f t="shared" si="190"/>
        <v>0</v>
      </c>
      <c r="AH494" s="1353">
        <f t="shared" si="190"/>
        <v>1</v>
      </c>
      <c r="AI494" s="1353">
        <f t="shared" si="190"/>
        <v>0</v>
      </c>
      <c r="AJ494" s="1353">
        <f t="shared" si="190"/>
        <v>0</v>
      </c>
      <c r="AK494" s="1353">
        <f t="shared" si="190"/>
        <v>0</v>
      </c>
      <c r="AL494" s="1353">
        <f t="shared" si="190"/>
        <v>0</v>
      </c>
      <c r="AM494" s="1353">
        <f t="shared" si="190"/>
        <v>0</v>
      </c>
      <c r="AN494" s="1353">
        <f t="shared" si="190"/>
        <v>0</v>
      </c>
      <c r="AO494" s="1353">
        <f t="shared" si="190"/>
        <v>0</v>
      </c>
      <c r="AP494" s="1353">
        <f t="shared" si="190"/>
        <v>0</v>
      </c>
      <c r="AQ494" s="1353">
        <f t="shared" si="190"/>
        <v>2</v>
      </c>
      <c r="AR494" s="1353">
        <f t="shared" si="190"/>
        <v>0</v>
      </c>
      <c r="AS494" s="1353">
        <f t="shared" si="190"/>
        <v>0</v>
      </c>
      <c r="AT494" s="1353">
        <f t="shared" si="190"/>
        <v>0</v>
      </c>
      <c r="AU494" s="1353">
        <f t="shared" si="190"/>
        <v>0</v>
      </c>
      <c r="AV494" s="1353">
        <f t="shared" si="190"/>
        <v>0</v>
      </c>
      <c r="AW494" s="1353">
        <f t="shared" si="190"/>
        <v>0</v>
      </c>
    </row>
    <row r="495" spans="1:49" ht="16.5" hidden="1" thickBot="1">
      <c r="A495" s="1298" t="s">
        <v>709</v>
      </c>
      <c r="B495" s="208" t="s">
        <v>1084</v>
      </c>
      <c r="C495" s="1356">
        <f t="shared" si="184"/>
        <v>-1</v>
      </c>
      <c r="D495" s="1356">
        <f t="shared" si="184"/>
        <v>2</v>
      </c>
      <c r="E495" s="1356">
        <f t="shared" si="184"/>
        <v>-3</v>
      </c>
      <c r="F495" s="2093"/>
      <c r="G495" s="1197"/>
      <c r="H495" s="1197"/>
      <c r="I495" s="1197"/>
      <c r="J495" s="1197"/>
      <c r="K495" s="1197"/>
      <c r="L495" s="1353">
        <f t="shared" ref="L495:AW495" si="191">L113-L304</f>
        <v>0</v>
      </c>
      <c r="M495" s="1353">
        <f t="shared" si="191"/>
        <v>0</v>
      </c>
      <c r="N495" s="1353">
        <f t="shared" si="191"/>
        <v>0</v>
      </c>
      <c r="O495" s="1353">
        <f t="shared" si="191"/>
        <v>0</v>
      </c>
      <c r="P495" s="1353">
        <f t="shared" si="191"/>
        <v>0</v>
      </c>
      <c r="Q495" s="1353">
        <f t="shared" si="191"/>
        <v>-1</v>
      </c>
      <c r="R495" s="1353">
        <f t="shared" si="191"/>
        <v>0</v>
      </c>
      <c r="S495" s="1353">
        <f t="shared" si="191"/>
        <v>0</v>
      </c>
      <c r="T495" s="1353">
        <f t="shared" si="191"/>
        <v>0</v>
      </c>
      <c r="U495" s="1353">
        <f t="shared" si="191"/>
        <v>1</v>
      </c>
      <c r="V495" s="1353">
        <f t="shared" si="191"/>
        <v>0</v>
      </c>
      <c r="W495" s="1353">
        <f t="shared" si="191"/>
        <v>0</v>
      </c>
      <c r="X495" s="1353">
        <f t="shared" si="191"/>
        <v>0</v>
      </c>
      <c r="Y495" s="1353">
        <f t="shared" si="191"/>
        <v>-2</v>
      </c>
      <c r="Z495" s="1353">
        <f t="shared" si="191"/>
        <v>0</v>
      </c>
      <c r="AA495" s="1353">
        <f t="shared" si="191"/>
        <v>-2</v>
      </c>
      <c r="AB495" s="1353">
        <f t="shared" si="191"/>
        <v>0</v>
      </c>
      <c r="AC495" s="1353">
        <f t="shared" si="191"/>
        <v>-1</v>
      </c>
      <c r="AD495" s="1353">
        <f t="shared" si="191"/>
        <v>0</v>
      </c>
      <c r="AE495" s="1353">
        <f t="shared" si="191"/>
        <v>0</v>
      </c>
      <c r="AF495" s="1353">
        <f t="shared" si="191"/>
        <v>0</v>
      </c>
      <c r="AG495" s="1353">
        <f t="shared" si="191"/>
        <v>0</v>
      </c>
      <c r="AH495" s="1353">
        <f t="shared" si="191"/>
        <v>0</v>
      </c>
      <c r="AI495" s="1353">
        <f t="shared" si="191"/>
        <v>0</v>
      </c>
      <c r="AJ495" s="1353">
        <f t="shared" si="191"/>
        <v>0</v>
      </c>
      <c r="AK495" s="1353">
        <f t="shared" si="191"/>
        <v>0</v>
      </c>
      <c r="AL495" s="1353">
        <f t="shared" si="191"/>
        <v>0</v>
      </c>
      <c r="AM495" s="1353">
        <f t="shared" si="191"/>
        <v>0</v>
      </c>
      <c r="AN495" s="1353">
        <f t="shared" si="191"/>
        <v>-1</v>
      </c>
      <c r="AO495" s="1353">
        <f t="shared" si="191"/>
        <v>0</v>
      </c>
      <c r="AP495" s="1353">
        <f t="shared" si="191"/>
        <v>0</v>
      </c>
      <c r="AQ495" s="1353">
        <f t="shared" si="191"/>
        <v>2</v>
      </c>
      <c r="AR495" s="1353">
        <f t="shared" si="191"/>
        <v>1</v>
      </c>
      <c r="AS495" s="1353">
        <f t="shared" si="191"/>
        <v>0</v>
      </c>
      <c r="AT495" s="1353">
        <f t="shared" si="191"/>
        <v>2</v>
      </c>
      <c r="AU495" s="1353">
        <f t="shared" si="191"/>
        <v>0</v>
      </c>
      <c r="AV495" s="1353">
        <f t="shared" si="191"/>
        <v>0</v>
      </c>
      <c r="AW495" s="1353">
        <f t="shared" si="191"/>
        <v>0</v>
      </c>
    </row>
    <row r="496" spans="1:49" ht="16.5" hidden="1" customHeight="1" thickBot="1">
      <c r="A496" s="1298" t="s">
        <v>710</v>
      </c>
      <c r="B496" s="208" t="s">
        <v>628</v>
      </c>
      <c r="C496" s="1356">
        <f t="shared" si="184"/>
        <v>8</v>
      </c>
      <c r="D496" s="1356">
        <f t="shared" si="184"/>
        <v>1</v>
      </c>
      <c r="E496" s="1356">
        <f t="shared" si="184"/>
        <v>7</v>
      </c>
      <c r="F496" s="2093"/>
      <c r="G496" s="1197"/>
      <c r="H496" s="1197"/>
      <c r="I496" s="1197"/>
      <c r="J496" s="1197"/>
      <c r="K496" s="1197"/>
      <c r="L496" s="1353">
        <f t="shared" ref="L496:AW496" si="192">L114-L305</f>
        <v>0</v>
      </c>
      <c r="M496" s="1353">
        <f t="shared" si="192"/>
        <v>0</v>
      </c>
      <c r="N496" s="1353">
        <f t="shared" si="192"/>
        <v>0</v>
      </c>
      <c r="O496" s="1353">
        <f t="shared" si="192"/>
        <v>0</v>
      </c>
      <c r="P496" s="1353">
        <f t="shared" si="192"/>
        <v>0</v>
      </c>
      <c r="Q496" s="1353">
        <f t="shared" si="192"/>
        <v>0</v>
      </c>
      <c r="R496" s="1353">
        <f t="shared" si="192"/>
        <v>0</v>
      </c>
      <c r="S496" s="1353">
        <f t="shared" si="192"/>
        <v>0</v>
      </c>
      <c r="T496" s="1353">
        <f t="shared" si="192"/>
        <v>0</v>
      </c>
      <c r="U496" s="1353">
        <f t="shared" si="192"/>
        <v>0</v>
      </c>
      <c r="V496" s="1353">
        <f t="shared" si="192"/>
        <v>0</v>
      </c>
      <c r="W496" s="1353">
        <f t="shared" si="192"/>
        <v>0</v>
      </c>
      <c r="X496" s="1353">
        <f t="shared" si="192"/>
        <v>0</v>
      </c>
      <c r="Y496" s="1353">
        <f t="shared" si="192"/>
        <v>4</v>
      </c>
      <c r="Z496" s="1353">
        <f t="shared" si="192"/>
        <v>0</v>
      </c>
      <c r="AA496" s="1353">
        <f t="shared" si="192"/>
        <v>0</v>
      </c>
      <c r="AB496" s="1353">
        <f t="shared" si="192"/>
        <v>0</v>
      </c>
      <c r="AC496" s="1353">
        <f t="shared" si="192"/>
        <v>0</v>
      </c>
      <c r="AD496" s="1353">
        <f t="shared" si="192"/>
        <v>0</v>
      </c>
      <c r="AE496" s="1353">
        <f t="shared" si="192"/>
        <v>0</v>
      </c>
      <c r="AF496" s="1353">
        <f t="shared" si="192"/>
        <v>0</v>
      </c>
      <c r="AG496" s="1353">
        <f t="shared" si="192"/>
        <v>0</v>
      </c>
      <c r="AH496" s="1353">
        <f t="shared" si="192"/>
        <v>0</v>
      </c>
      <c r="AI496" s="1353">
        <f t="shared" si="192"/>
        <v>0</v>
      </c>
      <c r="AJ496" s="1353">
        <f t="shared" si="192"/>
        <v>0</v>
      </c>
      <c r="AK496" s="1353">
        <f t="shared" si="192"/>
        <v>0</v>
      </c>
      <c r="AL496" s="1353">
        <f t="shared" si="192"/>
        <v>0</v>
      </c>
      <c r="AM496" s="1353">
        <f t="shared" si="192"/>
        <v>0</v>
      </c>
      <c r="AN496" s="1353">
        <f t="shared" si="192"/>
        <v>0</v>
      </c>
      <c r="AO496" s="1353">
        <f t="shared" si="192"/>
        <v>1</v>
      </c>
      <c r="AP496" s="1353">
        <f t="shared" si="192"/>
        <v>0</v>
      </c>
      <c r="AQ496" s="1353">
        <f t="shared" si="192"/>
        <v>2</v>
      </c>
      <c r="AR496" s="1353">
        <f t="shared" si="192"/>
        <v>1</v>
      </c>
      <c r="AS496" s="1353">
        <f t="shared" si="192"/>
        <v>0</v>
      </c>
      <c r="AT496" s="1353">
        <f t="shared" si="192"/>
        <v>0</v>
      </c>
      <c r="AU496" s="1353">
        <f t="shared" si="192"/>
        <v>0</v>
      </c>
      <c r="AV496" s="1353">
        <f t="shared" si="192"/>
        <v>0</v>
      </c>
      <c r="AW496" s="1353">
        <f t="shared" si="192"/>
        <v>0</v>
      </c>
    </row>
    <row r="497" spans="1:49" ht="16.5" hidden="1" thickBot="1">
      <c r="A497" s="1298" t="s">
        <v>711</v>
      </c>
      <c r="B497" s="208" t="s">
        <v>630</v>
      </c>
      <c r="C497" s="1356">
        <f t="shared" si="184"/>
        <v>0</v>
      </c>
      <c r="D497" s="1356">
        <f t="shared" si="184"/>
        <v>0</v>
      </c>
      <c r="E497" s="1356">
        <f t="shared" si="184"/>
        <v>0</v>
      </c>
      <c r="F497" s="2093"/>
      <c r="G497" s="1197"/>
      <c r="H497" s="1197"/>
      <c r="I497" s="1197"/>
      <c r="J497" s="1197"/>
      <c r="K497" s="1197"/>
      <c r="L497" s="1353">
        <f t="shared" ref="L497:AW497" si="193">L115-L306</f>
        <v>0</v>
      </c>
      <c r="M497" s="1353">
        <f t="shared" si="193"/>
        <v>0</v>
      </c>
      <c r="N497" s="1353">
        <f t="shared" si="193"/>
        <v>0</v>
      </c>
      <c r="O497" s="1353">
        <f t="shared" si="193"/>
        <v>0</v>
      </c>
      <c r="P497" s="1353">
        <f t="shared" si="193"/>
        <v>0</v>
      </c>
      <c r="Q497" s="1353">
        <f t="shared" si="193"/>
        <v>0</v>
      </c>
      <c r="R497" s="1353">
        <f t="shared" si="193"/>
        <v>0</v>
      </c>
      <c r="S497" s="1353">
        <f t="shared" si="193"/>
        <v>0</v>
      </c>
      <c r="T497" s="1353">
        <f t="shared" si="193"/>
        <v>0</v>
      </c>
      <c r="U497" s="1353">
        <f t="shared" si="193"/>
        <v>0</v>
      </c>
      <c r="V497" s="1353">
        <f t="shared" si="193"/>
        <v>0</v>
      </c>
      <c r="W497" s="1353">
        <f t="shared" si="193"/>
        <v>0</v>
      </c>
      <c r="X497" s="1353">
        <f t="shared" si="193"/>
        <v>0</v>
      </c>
      <c r="Y497" s="1353">
        <f t="shared" si="193"/>
        <v>0</v>
      </c>
      <c r="Z497" s="1353">
        <f t="shared" si="193"/>
        <v>0</v>
      </c>
      <c r="AA497" s="1353">
        <f t="shared" si="193"/>
        <v>0</v>
      </c>
      <c r="AB497" s="1353">
        <f t="shared" si="193"/>
        <v>0</v>
      </c>
      <c r="AC497" s="1353">
        <f t="shared" si="193"/>
        <v>0</v>
      </c>
      <c r="AD497" s="1353">
        <f t="shared" si="193"/>
        <v>0</v>
      </c>
      <c r="AE497" s="1353">
        <f t="shared" si="193"/>
        <v>0</v>
      </c>
      <c r="AF497" s="1353">
        <f t="shared" si="193"/>
        <v>0</v>
      </c>
      <c r="AG497" s="1353">
        <f t="shared" si="193"/>
        <v>0</v>
      </c>
      <c r="AH497" s="1353">
        <f t="shared" si="193"/>
        <v>0</v>
      </c>
      <c r="AI497" s="1353">
        <f t="shared" si="193"/>
        <v>0</v>
      </c>
      <c r="AJ497" s="1353">
        <f t="shared" si="193"/>
        <v>0</v>
      </c>
      <c r="AK497" s="1353">
        <f t="shared" si="193"/>
        <v>0</v>
      </c>
      <c r="AL497" s="1353">
        <f t="shared" si="193"/>
        <v>0</v>
      </c>
      <c r="AM497" s="1353">
        <f t="shared" si="193"/>
        <v>0</v>
      </c>
      <c r="AN497" s="1353">
        <f t="shared" si="193"/>
        <v>0</v>
      </c>
      <c r="AO497" s="1353">
        <f t="shared" si="193"/>
        <v>0</v>
      </c>
      <c r="AP497" s="1353">
        <f t="shared" si="193"/>
        <v>0</v>
      </c>
      <c r="AQ497" s="1353">
        <f t="shared" si="193"/>
        <v>0</v>
      </c>
      <c r="AR497" s="1353">
        <f t="shared" si="193"/>
        <v>0</v>
      </c>
      <c r="AS497" s="1353">
        <f t="shared" si="193"/>
        <v>0</v>
      </c>
      <c r="AT497" s="1353">
        <f t="shared" si="193"/>
        <v>0</v>
      </c>
      <c r="AU497" s="1353">
        <f t="shared" si="193"/>
        <v>0</v>
      </c>
      <c r="AV497" s="1353">
        <f t="shared" si="193"/>
        <v>0</v>
      </c>
      <c r="AW497" s="1353">
        <f t="shared" si="193"/>
        <v>0</v>
      </c>
    </row>
    <row r="498" spans="1:49" ht="16.5" hidden="1" thickBot="1">
      <c r="A498" s="1298" t="s">
        <v>712</v>
      </c>
      <c r="B498" s="208" t="s">
        <v>632</v>
      </c>
      <c r="C498" s="1356">
        <f t="shared" si="184"/>
        <v>0</v>
      </c>
      <c r="D498" s="1356">
        <f t="shared" si="184"/>
        <v>0</v>
      </c>
      <c r="E498" s="1356">
        <f t="shared" si="184"/>
        <v>0</v>
      </c>
      <c r="F498" s="2093"/>
      <c r="G498" s="1197"/>
      <c r="H498" s="1197"/>
      <c r="I498" s="1197"/>
      <c r="J498" s="1197"/>
      <c r="K498" s="1197"/>
      <c r="L498" s="1353">
        <f t="shared" ref="L498:AW498" si="194">L116-L307</f>
        <v>0</v>
      </c>
      <c r="M498" s="1353">
        <f t="shared" si="194"/>
        <v>0</v>
      </c>
      <c r="N498" s="1353">
        <f t="shared" si="194"/>
        <v>0</v>
      </c>
      <c r="O498" s="1353">
        <f t="shared" si="194"/>
        <v>0</v>
      </c>
      <c r="P498" s="1353">
        <f t="shared" si="194"/>
        <v>0</v>
      </c>
      <c r="Q498" s="1353">
        <f t="shared" si="194"/>
        <v>0</v>
      </c>
      <c r="R498" s="1353">
        <f t="shared" si="194"/>
        <v>0</v>
      </c>
      <c r="S498" s="1353">
        <f t="shared" si="194"/>
        <v>0</v>
      </c>
      <c r="T498" s="1353">
        <f t="shared" si="194"/>
        <v>0</v>
      </c>
      <c r="U498" s="1353">
        <f t="shared" si="194"/>
        <v>0</v>
      </c>
      <c r="V498" s="1353">
        <f t="shared" si="194"/>
        <v>0</v>
      </c>
      <c r="W498" s="1353">
        <f t="shared" si="194"/>
        <v>0</v>
      </c>
      <c r="X498" s="1353">
        <f t="shared" si="194"/>
        <v>0</v>
      </c>
      <c r="Y498" s="1353">
        <f t="shared" si="194"/>
        <v>0</v>
      </c>
      <c r="Z498" s="1353">
        <f t="shared" si="194"/>
        <v>0</v>
      </c>
      <c r="AA498" s="1353">
        <f t="shared" si="194"/>
        <v>0</v>
      </c>
      <c r="AB498" s="1353">
        <f t="shared" si="194"/>
        <v>0</v>
      </c>
      <c r="AC498" s="1353">
        <f t="shared" si="194"/>
        <v>0</v>
      </c>
      <c r="AD498" s="1353">
        <f t="shared" si="194"/>
        <v>0</v>
      </c>
      <c r="AE498" s="1353">
        <f t="shared" si="194"/>
        <v>0</v>
      </c>
      <c r="AF498" s="1353">
        <f t="shared" si="194"/>
        <v>0</v>
      </c>
      <c r="AG498" s="1353">
        <f t="shared" si="194"/>
        <v>0</v>
      </c>
      <c r="AH498" s="1353">
        <f t="shared" si="194"/>
        <v>0</v>
      </c>
      <c r="AI498" s="1353">
        <f t="shared" si="194"/>
        <v>0</v>
      </c>
      <c r="AJ498" s="1353">
        <f t="shared" si="194"/>
        <v>0</v>
      </c>
      <c r="AK498" s="1353">
        <f t="shared" si="194"/>
        <v>0</v>
      </c>
      <c r="AL498" s="1353">
        <f t="shared" si="194"/>
        <v>0</v>
      </c>
      <c r="AM498" s="1353">
        <f t="shared" si="194"/>
        <v>0</v>
      </c>
      <c r="AN498" s="1353">
        <f t="shared" si="194"/>
        <v>0</v>
      </c>
      <c r="AO498" s="1353">
        <f t="shared" si="194"/>
        <v>0</v>
      </c>
      <c r="AP498" s="1353">
        <f t="shared" si="194"/>
        <v>0</v>
      </c>
      <c r="AQ498" s="1353">
        <f t="shared" si="194"/>
        <v>0</v>
      </c>
      <c r="AR498" s="1353">
        <f t="shared" si="194"/>
        <v>0</v>
      </c>
      <c r="AS498" s="1353">
        <f t="shared" si="194"/>
        <v>0</v>
      </c>
      <c r="AT498" s="1353">
        <f t="shared" si="194"/>
        <v>0</v>
      </c>
      <c r="AU498" s="1353">
        <f t="shared" si="194"/>
        <v>0</v>
      </c>
      <c r="AV498" s="1353">
        <f t="shared" si="194"/>
        <v>0</v>
      </c>
      <c r="AW498" s="1353">
        <f t="shared" si="194"/>
        <v>0</v>
      </c>
    </row>
    <row r="499" spans="1:49" ht="16.5" hidden="1" thickBot="1">
      <c r="A499" s="1298" t="s">
        <v>713</v>
      </c>
      <c r="B499" s="208" t="s">
        <v>404</v>
      </c>
      <c r="C499" s="1356">
        <f t="shared" si="184"/>
        <v>0</v>
      </c>
      <c r="D499" s="1356">
        <f t="shared" si="184"/>
        <v>0</v>
      </c>
      <c r="E499" s="1356">
        <f t="shared" si="184"/>
        <v>0</v>
      </c>
      <c r="F499" s="2093"/>
      <c r="G499" s="1197"/>
      <c r="H499" s="1197"/>
      <c r="I499" s="1197"/>
      <c r="J499" s="1197"/>
      <c r="K499" s="1197"/>
      <c r="L499" s="1357">
        <f t="shared" ref="L499:AW499" si="195">L117-L308</f>
        <v>0</v>
      </c>
      <c r="M499" s="1357">
        <f t="shared" si="195"/>
        <v>0</v>
      </c>
      <c r="N499" s="1357">
        <f t="shared" si="195"/>
        <v>0</v>
      </c>
      <c r="O499" s="1357">
        <f t="shared" si="195"/>
        <v>0</v>
      </c>
      <c r="P499" s="1357">
        <f t="shared" si="195"/>
        <v>0</v>
      </c>
      <c r="Q499" s="1357">
        <f t="shared" si="195"/>
        <v>0</v>
      </c>
      <c r="R499" s="1357">
        <f t="shared" si="195"/>
        <v>0</v>
      </c>
      <c r="S499" s="1357">
        <f t="shared" si="195"/>
        <v>0</v>
      </c>
      <c r="T499" s="1357">
        <f t="shared" si="195"/>
        <v>0</v>
      </c>
      <c r="U499" s="1357">
        <f t="shared" si="195"/>
        <v>0</v>
      </c>
      <c r="V499" s="1357">
        <f t="shared" si="195"/>
        <v>0</v>
      </c>
      <c r="W499" s="1357">
        <f t="shared" si="195"/>
        <v>0</v>
      </c>
      <c r="X499" s="1357">
        <f t="shared" si="195"/>
        <v>0</v>
      </c>
      <c r="Y499" s="1357">
        <f t="shared" si="195"/>
        <v>0</v>
      </c>
      <c r="Z499" s="1357">
        <f t="shared" si="195"/>
        <v>0</v>
      </c>
      <c r="AA499" s="1357">
        <f t="shared" si="195"/>
        <v>0</v>
      </c>
      <c r="AB499" s="1357">
        <f t="shared" si="195"/>
        <v>0</v>
      </c>
      <c r="AC499" s="1357">
        <f t="shared" si="195"/>
        <v>0</v>
      </c>
      <c r="AD499" s="1357">
        <f t="shared" si="195"/>
        <v>0</v>
      </c>
      <c r="AE499" s="1357">
        <f t="shared" si="195"/>
        <v>0</v>
      </c>
      <c r="AF499" s="1357">
        <f t="shared" si="195"/>
        <v>0</v>
      </c>
      <c r="AG499" s="1357">
        <f t="shared" si="195"/>
        <v>0</v>
      </c>
      <c r="AH499" s="1357">
        <f t="shared" si="195"/>
        <v>0</v>
      </c>
      <c r="AI499" s="1357">
        <f t="shared" si="195"/>
        <v>0</v>
      </c>
      <c r="AJ499" s="1357">
        <f t="shared" si="195"/>
        <v>0</v>
      </c>
      <c r="AK499" s="1357">
        <f t="shared" si="195"/>
        <v>0</v>
      </c>
      <c r="AL499" s="1357">
        <f t="shared" si="195"/>
        <v>0</v>
      </c>
      <c r="AM499" s="1357">
        <f t="shared" si="195"/>
        <v>0</v>
      </c>
      <c r="AN499" s="1357">
        <f t="shared" si="195"/>
        <v>0</v>
      </c>
      <c r="AO499" s="1357">
        <f t="shared" si="195"/>
        <v>0</v>
      </c>
      <c r="AP499" s="1357">
        <f t="shared" si="195"/>
        <v>0</v>
      </c>
      <c r="AQ499" s="1357">
        <f t="shared" si="195"/>
        <v>0</v>
      </c>
      <c r="AR499" s="1357">
        <f t="shared" si="195"/>
        <v>0</v>
      </c>
      <c r="AS499" s="1357">
        <f t="shared" si="195"/>
        <v>0</v>
      </c>
      <c r="AT499" s="1357">
        <f t="shared" si="195"/>
        <v>0</v>
      </c>
      <c r="AU499" s="1357">
        <f t="shared" si="195"/>
        <v>0</v>
      </c>
      <c r="AV499" s="1357">
        <f t="shared" si="195"/>
        <v>0</v>
      </c>
      <c r="AW499" s="1357">
        <f t="shared" si="195"/>
        <v>0</v>
      </c>
    </row>
    <row r="500" spans="1:49" ht="63.75" hidden="1" thickBot="1">
      <c r="A500" s="1292">
        <v>13</v>
      </c>
      <c r="B500" s="210" t="s">
        <v>714</v>
      </c>
      <c r="C500" s="1356">
        <f t="shared" si="184"/>
        <v>12</v>
      </c>
      <c r="D500" s="1356">
        <f t="shared" si="184"/>
        <v>11</v>
      </c>
      <c r="E500" s="1356">
        <f t="shared" si="184"/>
        <v>1</v>
      </c>
      <c r="F500" s="2093"/>
      <c r="G500" s="1197"/>
      <c r="H500" s="1197"/>
      <c r="I500" s="1197"/>
      <c r="J500" s="1197"/>
      <c r="K500" s="1197"/>
      <c r="L500" s="1356">
        <f t="shared" ref="L500:AW500" si="196">L118-L309</f>
        <v>0</v>
      </c>
      <c r="M500" s="1356">
        <f t="shared" si="196"/>
        <v>0</v>
      </c>
      <c r="N500" s="1356">
        <f t="shared" si="196"/>
        <v>0</v>
      </c>
      <c r="O500" s="1356">
        <f t="shared" si="196"/>
        <v>0</v>
      </c>
      <c r="P500" s="1356">
        <f t="shared" si="196"/>
        <v>0</v>
      </c>
      <c r="Q500" s="1356">
        <f t="shared" si="196"/>
        <v>-2</v>
      </c>
      <c r="R500" s="1356">
        <f t="shared" si="196"/>
        <v>-4</v>
      </c>
      <c r="S500" s="1356">
        <f t="shared" si="196"/>
        <v>-2</v>
      </c>
      <c r="T500" s="1356">
        <f t="shared" si="196"/>
        <v>1</v>
      </c>
      <c r="U500" s="1356">
        <f t="shared" si="196"/>
        <v>2</v>
      </c>
      <c r="V500" s="1356">
        <f t="shared" si="196"/>
        <v>0</v>
      </c>
      <c r="W500" s="1356">
        <f t="shared" si="196"/>
        <v>0</v>
      </c>
      <c r="X500" s="1356">
        <f t="shared" si="196"/>
        <v>0</v>
      </c>
      <c r="Y500" s="1356">
        <f t="shared" si="196"/>
        <v>-2</v>
      </c>
      <c r="Z500" s="1356">
        <f t="shared" si="196"/>
        <v>0</v>
      </c>
      <c r="AA500" s="1356">
        <f t="shared" si="196"/>
        <v>-9</v>
      </c>
      <c r="AB500" s="1356">
        <f t="shared" si="196"/>
        <v>0</v>
      </c>
      <c r="AC500" s="1356">
        <f t="shared" si="196"/>
        <v>-4</v>
      </c>
      <c r="AD500" s="1356">
        <f t="shared" si="196"/>
        <v>0</v>
      </c>
      <c r="AE500" s="1356">
        <f t="shared" si="196"/>
        <v>0</v>
      </c>
      <c r="AF500" s="1356">
        <f t="shared" si="196"/>
        <v>0</v>
      </c>
      <c r="AG500" s="1356">
        <f t="shared" si="196"/>
        <v>0</v>
      </c>
      <c r="AH500" s="1356">
        <f t="shared" si="196"/>
        <v>11</v>
      </c>
      <c r="AI500" s="1356">
        <f t="shared" si="196"/>
        <v>0</v>
      </c>
      <c r="AJ500" s="1356">
        <f t="shared" si="196"/>
        <v>0</v>
      </c>
      <c r="AK500" s="1356">
        <f t="shared" si="196"/>
        <v>0</v>
      </c>
      <c r="AL500" s="1356">
        <f t="shared" si="196"/>
        <v>0</v>
      </c>
      <c r="AM500" s="1356">
        <f t="shared" si="196"/>
        <v>0</v>
      </c>
      <c r="AN500" s="1356">
        <f t="shared" si="196"/>
        <v>-2</v>
      </c>
      <c r="AO500" s="1356">
        <f t="shared" si="196"/>
        <v>3</v>
      </c>
      <c r="AP500" s="1356">
        <f t="shared" si="196"/>
        <v>0</v>
      </c>
      <c r="AQ500" s="1356">
        <f t="shared" si="196"/>
        <v>14</v>
      </c>
      <c r="AR500" s="1356">
        <f t="shared" si="196"/>
        <v>4</v>
      </c>
      <c r="AS500" s="1356">
        <f t="shared" si="196"/>
        <v>1</v>
      </c>
      <c r="AT500" s="1356">
        <f t="shared" si="196"/>
        <v>1</v>
      </c>
      <c r="AU500" s="1356">
        <f t="shared" si="196"/>
        <v>0</v>
      </c>
      <c r="AV500" s="1356">
        <f t="shared" si="196"/>
        <v>0</v>
      </c>
      <c r="AW500" s="1356">
        <f t="shared" si="196"/>
        <v>0</v>
      </c>
    </row>
    <row r="501" spans="1:49" ht="16.5" hidden="1" thickBot="1">
      <c r="A501" s="1298" t="s">
        <v>542</v>
      </c>
      <c r="B501" s="208" t="s">
        <v>636</v>
      </c>
      <c r="C501" s="1356">
        <f t="shared" si="184"/>
        <v>0</v>
      </c>
      <c r="D501" s="1356">
        <f t="shared" si="184"/>
        <v>0</v>
      </c>
      <c r="E501" s="1356">
        <f t="shared" si="184"/>
        <v>0</v>
      </c>
      <c r="F501" s="2093"/>
      <c r="G501" s="1197"/>
      <c r="H501" s="1197"/>
      <c r="I501" s="1197"/>
      <c r="J501" s="1197"/>
      <c r="K501" s="1197"/>
      <c r="L501" s="1355">
        <f t="shared" ref="L501:AW501" si="197">L119-L310</f>
        <v>0</v>
      </c>
      <c r="M501" s="1355">
        <f t="shared" si="197"/>
        <v>0</v>
      </c>
      <c r="N501" s="1355">
        <f t="shared" si="197"/>
        <v>0</v>
      </c>
      <c r="O501" s="1355">
        <f t="shared" si="197"/>
        <v>0</v>
      </c>
      <c r="P501" s="1355">
        <f t="shared" si="197"/>
        <v>0</v>
      </c>
      <c r="Q501" s="1355">
        <f t="shared" si="197"/>
        <v>0</v>
      </c>
      <c r="R501" s="1355">
        <f t="shared" si="197"/>
        <v>0</v>
      </c>
      <c r="S501" s="1355">
        <f t="shared" si="197"/>
        <v>0</v>
      </c>
      <c r="T501" s="1355">
        <f t="shared" si="197"/>
        <v>0</v>
      </c>
      <c r="U501" s="1355">
        <f t="shared" si="197"/>
        <v>0</v>
      </c>
      <c r="V501" s="1355">
        <f t="shared" si="197"/>
        <v>0</v>
      </c>
      <c r="W501" s="1355">
        <f t="shared" si="197"/>
        <v>0</v>
      </c>
      <c r="X501" s="1355">
        <f t="shared" si="197"/>
        <v>0</v>
      </c>
      <c r="Y501" s="1355">
        <f t="shared" si="197"/>
        <v>0</v>
      </c>
      <c r="Z501" s="1355">
        <f t="shared" si="197"/>
        <v>0</v>
      </c>
      <c r="AA501" s="1355">
        <f t="shared" si="197"/>
        <v>0</v>
      </c>
      <c r="AB501" s="1355">
        <f t="shared" si="197"/>
        <v>0</v>
      </c>
      <c r="AC501" s="1355">
        <f t="shared" si="197"/>
        <v>0</v>
      </c>
      <c r="AD501" s="1355">
        <f t="shared" si="197"/>
        <v>0</v>
      </c>
      <c r="AE501" s="1355">
        <f t="shared" si="197"/>
        <v>0</v>
      </c>
      <c r="AF501" s="1355">
        <f t="shared" si="197"/>
        <v>0</v>
      </c>
      <c r="AG501" s="1355">
        <f t="shared" si="197"/>
        <v>0</v>
      </c>
      <c r="AH501" s="1355">
        <f t="shared" si="197"/>
        <v>0</v>
      </c>
      <c r="AI501" s="1355">
        <f t="shared" si="197"/>
        <v>0</v>
      </c>
      <c r="AJ501" s="1355">
        <f t="shared" si="197"/>
        <v>0</v>
      </c>
      <c r="AK501" s="1355">
        <f t="shared" si="197"/>
        <v>0</v>
      </c>
      <c r="AL501" s="1355">
        <f t="shared" si="197"/>
        <v>0</v>
      </c>
      <c r="AM501" s="1355">
        <f t="shared" si="197"/>
        <v>0</v>
      </c>
      <c r="AN501" s="1355">
        <f t="shared" si="197"/>
        <v>0</v>
      </c>
      <c r="AO501" s="1355">
        <f t="shared" si="197"/>
        <v>0</v>
      </c>
      <c r="AP501" s="1355">
        <f t="shared" si="197"/>
        <v>0</v>
      </c>
      <c r="AQ501" s="1355">
        <f t="shared" si="197"/>
        <v>0</v>
      </c>
      <c r="AR501" s="1355">
        <f t="shared" si="197"/>
        <v>0</v>
      </c>
      <c r="AS501" s="1355">
        <f t="shared" si="197"/>
        <v>0</v>
      </c>
      <c r="AT501" s="1355">
        <f t="shared" si="197"/>
        <v>0</v>
      </c>
      <c r="AU501" s="1355">
        <f t="shared" si="197"/>
        <v>0</v>
      </c>
      <c r="AV501" s="1355">
        <f t="shared" si="197"/>
        <v>0</v>
      </c>
      <c r="AW501" s="1355">
        <f t="shared" si="197"/>
        <v>0</v>
      </c>
    </row>
    <row r="502" spans="1:49" ht="16.5" hidden="1" thickBot="1">
      <c r="A502" s="1298" t="s">
        <v>543</v>
      </c>
      <c r="B502" s="208" t="s">
        <v>407</v>
      </c>
      <c r="C502" s="1356">
        <f t="shared" si="184"/>
        <v>10</v>
      </c>
      <c r="D502" s="1356">
        <f t="shared" si="184"/>
        <v>11</v>
      </c>
      <c r="E502" s="1356">
        <f t="shared" si="184"/>
        <v>-1</v>
      </c>
      <c r="F502" s="2093"/>
      <c r="G502" s="1197"/>
      <c r="H502" s="1197"/>
      <c r="I502" s="1197"/>
      <c r="J502" s="1197"/>
      <c r="K502" s="1197"/>
      <c r="L502" s="1353">
        <f t="shared" ref="L502:AW502" si="198">L120-L311</f>
        <v>0</v>
      </c>
      <c r="M502" s="1353">
        <f t="shared" si="198"/>
        <v>0</v>
      </c>
      <c r="N502" s="1353">
        <f t="shared" si="198"/>
        <v>0</v>
      </c>
      <c r="O502" s="1353">
        <f t="shared" si="198"/>
        <v>0</v>
      </c>
      <c r="P502" s="1353">
        <f t="shared" si="198"/>
        <v>0</v>
      </c>
      <c r="Q502" s="1353">
        <f t="shared" si="198"/>
        <v>-2</v>
      </c>
      <c r="R502" s="1353">
        <f t="shared" si="198"/>
        <v>-4</v>
      </c>
      <c r="S502" s="1353">
        <f t="shared" si="198"/>
        <v>-2</v>
      </c>
      <c r="T502" s="1353">
        <f t="shared" si="198"/>
        <v>1</v>
      </c>
      <c r="U502" s="1353">
        <f t="shared" si="198"/>
        <v>0</v>
      </c>
      <c r="V502" s="1353">
        <f t="shared" si="198"/>
        <v>0</v>
      </c>
      <c r="W502" s="1353">
        <f t="shared" si="198"/>
        <v>0</v>
      </c>
      <c r="X502" s="1353">
        <f t="shared" si="198"/>
        <v>0</v>
      </c>
      <c r="Y502" s="1353">
        <f t="shared" si="198"/>
        <v>-2</v>
      </c>
      <c r="Z502" s="1353">
        <f t="shared" si="198"/>
        <v>0</v>
      </c>
      <c r="AA502" s="1353">
        <f t="shared" si="198"/>
        <v>-9</v>
      </c>
      <c r="AB502" s="1353">
        <f t="shared" si="198"/>
        <v>0</v>
      </c>
      <c r="AC502" s="1353">
        <f t="shared" si="198"/>
        <v>-4</v>
      </c>
      <c r="AD502" s="1353">
        <f t="shared" si="198"/>
        <v>0</v>
      </c>
      <c r="AE502" s="1353">
        <f t="shared" si="198"/>
        <v>0</v>
      </c>
      <c r="AF502" s="1353">
        <f t="shared" si="198"/>
        <v>0</v>
      </c>
      <c r="AG502" s="1353">
        <f t="shared" si="198"/>
        <v>0</v>
      </c>
      <c r="AH502" s="1353">
        <f t="shared" si="198"/>
        <v>11</v>
      </c>
      <c r="AI502" s="1353">
        <f t="shared" si="198"/>
        <v>0</v>
      </c>
      <c r="AJ502" s="1353">
        <f t="shared" si="198"/>
        <v>0</v>
      </c>
      <c r="AK502" s="1353">
        <f t="shared" si="198"/>
        <v>0</v>
      </c>
      <c r="AL502" s="1353">
        <f t="shared" si="198"/>
        <v>0</v>
      </c>
      <c r="AM502" s="1353">
        <f t="shared" si="198"/>
        <v>0</v>
      </c>
      <c r="AN502" s="1353">
        <f t="shared" si="198"/>
        <v>-2</v>
      </c>
      <c r="AO502" s="1353">
        <f t="shared" si="198"/>
        <v>3</v>
      </c>
      <c r="AP502" s="1353">
        <f t="shared" si="198"/>
        <v>0</v>
      </c>
      <c r="AQ502" s="1353">
        <f t="shared" si="198"/>
        <v>14</v>
      </c>
      <c r="AR502" s="1353">
        <f t="shared" si="198"/>
        <v>4</v>
      </c>
      <c r="AS502" s="1353">
        <f t="shared" si="198"/>
        <v>1</v>
      </c>
      <c r="AT502" s="1353">
        <f t="shared" si="198"/>
        <v>1</v>
      </c>
      <c r="AU502" s="1353">
        <f t="shared" si="198"/>
        <v>0</v>
      </c>
      <c r="AV502" s="1353">
        <f t="shared" si="198"/>
        <v>0</v>
      </c>
      <c r="AW502" s="1353">
        <f t="shared" si="198"/>
        <v>0</v>
      </c>
    </row>
    <row r="503" spans="1:49" ht="16.5" hidden="1" thickBot="1">
      <c r="A503" s="1298" t="s">
        <v>544</v>
      </c>
      <c r="B503" s="208" t="s">
        <v>408</v>
      </c>
      <c r="C503" s="1356">
        <f t="shared" si="184"/>
        <v>0</v>
      </c>
      <c r="D503" s="1356">
        <f t="shared" si="184"/>
        <v>0</v>
      </c>
      <c r="E503" s="1356">
        <f t="shared" si="184"/>
        <v>0</v>
      </c>
      <c r="F503" s="2093"/>
      <c r="G503" s="1197"/>
      <c r="H503" s="1197"/>
      <c r="I503" s="1197"/>
      <c r="J503" s="1197"/>
      <c r="K503" s="1197"/>
      <c r="L503" s="1353">
        <f t="shared" ref="L503:AW503" si="199">L121-L312</f>
        <v>0</v>
      </c>
      <c r="M503" s="1353">
        <f t="shared" si="199"/>
        <v>0</v>
      </c>
      <c r="N503" s="1353">
        <f t="shared" si="199"/>
        <v>0</v>
      </c>
      <c r="O503" s="1353">
        <f t="shared" si="199"/>
        <v>0</v>
      </c>
      <c r="P503" s="1353">
        <f t="shared" si="199"/>
        <v>0</v>
      </c>
      <c r="Q503" s="1353">
        <f t="shared" si="199"/>
        <v>0</v>
      </c>
      <c r="R503" s="1353">
        <f t="shared" si="199"/>
        <v>0</v>
      </c>
      <c r="S503" s="1353">
        <f t="shared" si="199"/>
        <v>0</v>
      </c>
      <c r="T503" s="1353">
        <f t="shared" si="199"/>
        <v>0</v>
      </c>
      <c r="U503" s="1353">
        <f t="shared" si="199"/>
        <v>0</v>
      </c>
      <c r="V503" s="1353">
        <f t="shared" si="199"/>
        <v>0</v>
      </c>
      <c r="W503" s="1353">
        <f t="shared" si="199"/>
        <v>0</v>
      </c>
      <c r="X503" s="1353">
        <f t="shared" si="199"/>
        <v>0</v>
      </c>
      <c r="Y503" s="1353">
        <f t="shared" si="199"/>
        <v>0</v>
      </c>
      <c r="Z503" s="1353">
        <f t="shared" si="199"/>
        <v>0</v>
      </c>
      <c r="AA503" s="1353">
        <f t="shared" si="199"/>
        <v>0</v>
      </c>
      <c r="AB503" s="1353">
        <f t="shared" si="199"/>
        <v>0</v>
      </c>
      <c r="AC503" s="1353">
        <f t="shared" si="199"/>
        <v>0</v>
      </c>
      <c r="AD503" s="1353">
        <f t="shared" si="199"/>
        <v>0</v>
      </c>
      <c r="AE503" s="1353">
        <f t="shared" si="199"/>
        <v>0</v>
      </c>
      <c r="AF503" s="1353">
        <f t="shared" si="199"/>
        <v>0</v>
      </c>
      <c r="AG503" s="1353">
        <f t="shared" si="199"/>
        <v>0</v>
      </c>
      <c r="AH503" s="1353">
        <f t="shared" si="199"/>
        <v>0</v>
      </c>
      <c r="AI503" s="1353">
        <f t="shared" si="199"/>
        <v>0</v>
      </c>
      <c r="AJ503" s="1353">
        <f t="shared" si="199"/>
        <v>0</v>
      </c>
      <c r="AK503" s="1353">
        <f t="shared" si="199"/>
        <v>0</v>
      </c>
      <c r="AL503" s="1353">
        <f t="shared" si="199"/>
        <v>0</v>
      </c>
      <c r="AM503" s="1353">
        <f t="shared" si="199"/>
        <v>0</v>
      </c>
      <c r="AN503" s="1353">
        <f t="shared" si="199"/>
        <v>0</v>
      </c>
      <c r="AO503" s="1353">
        <f t="shared" si="199"/>
        <v>0</v>
      </c>
      <c r="AP503" s="1353">
        <f t="shared" si="199"/>
        <v>0</v>
      </c>
      <c r="AQ503" s="1353">
        <f t="shared" si="199"/>
        <v>0</v>
      </c>
      <c r="AR503" s="1353">
        <f t="shared" si="199"/>
        <v>0</v>
      </c>
      <c r="AS503" s="1353">
        <f t="shared" si="199"/>
        <v>0</v>
      </c>
      <c r="AT503" s="1353">
        <f t="shared" si="199"/>
        <v>0</v>
      </c>
      <c r="AU503" s="1353">
        <f t="shared" si="199"/>
        <v>0</v>
      </c>
      <c r="AV503" s="1353">
        <f t="shared" si="199"/>
        <v>0</v>
      </c>
      <c r="AW503" s="1353">
        <f t="shared" si="199"/>
        <v>0</v>
      </c>
    </row>
    <row r="504" spans="1:49" ht="16.5" hidden="1" thickBot="1">
      <c r="A504" s="1298" t="s">
        <v>545</v>
      </c>
      <c r="B504" s="208" t="s">
        <v>410</v>
      </c>
      <c r="C504" s="1356">
        <f t="shared" si="184"/>
        <v>0</v>
      </c>
      <c r="D504" s="1356">
        <f t="shared" si="184"/>
        <v>0</v>
      </c>
      <c r="E504" s="1356">
        <f t="shared" si="184"/>
        <v>0</v>
      </c>
      <c r="F504" s="2093"/>
      <c r="G504" s="1197"/>
      <c r="H504" s="1197"/>
      <c r="I504" s="1197"/>
      <c r="J504" s="1197"/>
      <c r="K504" s="1197"/>
      <c r="L504" s="1353">
        <f t="shared" ref="L504:AW504" si="200">L122-L313</f>
        <v>0</v>
      </c>
      <c r="M504" s="1353">
        <f t="shared" si="200"/>
        <v>0</v>
      </c>
      <c r="N504" s="1353">
        <f t="shared" si="200"/>
        <v>0</v>
      </c>
      <c r="O504" s="1353">
        <f t="shared" si="200"/>
        <v>0</v>
      </c>
      <c r="P504" s="1353">
        <f t="shared" si="200"/>
        <v>0</v>
      </c>
      <c r="Q504" s="1353">
        <f t="shared" si="200"/>
        <v>0</v>
      </c>
      <c r="R504" s="1353">
        <f t="shared" si="200"/>
        <v>0</v>
      </c>
      <c r="S504" s="1353">
        <f t="shared" si="200"/>
        <v>0</v>
      </c>
      <c r="T504" s="1353">
        <f t="shared" si="200"/>
        <v>0</v>
      </c>
      <c r="U504" s="1353">
        <f t="shared" si="200"/>
        <v>0</v>
      </c>
      <c r="V504" s="1353">
        <f t="shared" si="200"/>
        <v>0</v>
      </c>
      <c r="W504" s="1353">
        <f t="shared" si="200"/>
        <v>0</v>
      </c>
      <c r="X504" s="1353">
        <f t="shared" si="200"/>
        <v>0</v>
      </c>
      <c r="Y504" s="1353">
        <f t="shared" si="200"/>
        <v>0</v>
      </c>
      <c r="Z504" s="1353">
        <f t="shared" si="200"/>
        <v>0</v>
      </c>
      <c r="AA504" s="1353">
        <f t="shared" si="200"/>
        <v>0</v>
      </c>
      <c r="AB504" s="1353">
        <f t="shared" si="200"/>
        <v>0</v>
      </c>
      <c r="AC504" s="1353">
        <f t="shared" si="200"/>
        <v>0</v>
      </c>
      <c r="AD504" s="1353">
        <f t="shared" si="200"/>
        <v>0</v>
      </c>
      <c r="AE504" s="1353">
        <f t="shared" si="200"/>
        <v>0</v>
      </c>
      <c r="AF504" s="1353">
        <f t="shared" si="200"/>
        <v>0</v>
      </c>
      <c r="AG504" s="1353">
        <f t="shared" si="200"/>
        <v>0</v>
      </c>
      <c r="AH504" s="1353">
        <f t="shared" si="200"/>
        <v>0</v>
      </c>
      <c r="AI504" s="1353">
        <f t="shared" si="200"/>
        <v>0</v>
      </c>
      <c r="AJ504" s="1353">
        <f t="shared" si="200"/>
        <v>0</v>
      </c>
      <c r="AK504" s="1353">
        <f t="shared" si="200"/>
        <v>0</v>
      </c>
      <c r="AL504" s="1353">
        <f t="shared" si="200"/>
        <v>0</v>
      </c>
      <c r="AM504" s="1353">
        <f t="shared" si="200"/>
        <v>0</v>
      </c>
      <c r="AN504" s="1353">
        <f t="shared" si="200"/>
        <v>0</v>
      </c>
      <c r="AO504" s="1353">
        <f t="shared" si="200"/>
        <v>0</v>
      </c>
      <c r="AP504" s="1353">
        <f t="shared" si="200"/>
        <v>0</v>
      </c>
      <c r="AQ504" s="1353">
        <f t="shared" si="200"/>
        <v>0</v>
      </c>
      <c r="AR504" s="1353">
        <f t="shared" si="200"/>
        <v>0</v>
      </c>
      <c r="AS504" s="1353">
        <f t="shared" si="200"/>
        <v>0</v>
      </c>
      <c r="AT504" s="1353">
        <f t="shared" si="200"/>
        <v>0</v>
      </c>
      <c r="AU504" s="1353">
        <f t="shared" si="200"/>
        <v>0</v>
      </c>
      <c r="AV504" s="1353">
        <f t="shared" si="200"/>
        <v>0</v>
      </c>
      <c r="AW504" s="1353">
        <f t="shared" si="200"/>
        <v>0</v>
      </c>
    </row>
    <row r="505" spans="1:49" ht="16.5" hidden="1" thickBot="1">
      <c r="A505" s="1298" t="s">
        <v>715</v>
      </c>
      <c r="B505" s="208" t="s">
        <v>641</v>
      </c>
      <c r="C505" s="1356">
        <f t="shared" si="184"/>
        <v>2</v>
      </c>
      <c r="D505" s="1356">
        <f t="shared" si="184"/>
        <v>0</v>
      </c>
      <c r="E505" s="1356">
        <f t="shared" si="184"/>
        <v>2</v>
      </c>
      <c r="F505" s="2093"/>
      <c r="G505" s="1197"/>
      <c r="H505" s="1197"/>
      <c r="I505" s="1197"/>
      <c r="J505" s="1197"/>
      <c r="K505" s="1197"/>
      <c r="L505" s="1357">
        <f t="shared" ref="L505:AW505" si="201">L123-L314</f>
        <v>0</v>
      </c>
      <c r="M505" s="1357">
        <f t="shared" si="201"/>
        <v>0</v>
      </c>
      <c r="N505" s="1357">
        <f t="shared" si="201"/>
        <v>0</v>
      </c>
      <c r="O505" s="1357">
        <f t="shared" si="201"/>
        <v>0</v>
      </c>
      <c r="P505" s="1357">
        <f t="shared" si="201"/>
        <v>0</v>
      </c>
      <c r="Q505" s="1357">
        <f t="shared" si="201"/>
        <v>0</v>
      </c>
      <c r="R505" s="1357">
        <f t="shared" si="201"/>
        <v>0</v>
      </c>
      <c r="S505" s="1357">
        <f t="shared" si="201"/>
        <v>0</v>
      </c>
      <c r="T505" s="1357">
        <f t="shared" si="201"/>
        <v>0</v>
      </c>
      <c r="U505" s="1357">
        <f t="shared" si="201"/>
        <v>2</v>
      </c>
      <c r="V505" s="1357">
        <f t="shared" si="201"/>
        <v>0</v>
      </c>
      <c r="W505" s="1357">
        <f t="shared" si="201"/>
        <v>0</v>
      </c>
      <c r="X505" s="1357">
        <f t="shared" si="201"/>
        <v>0</v>
      </c>
      <c r="Y505" s="1357">
        <f t="shared" si="201"/>
        <v>0</v>
      </c>
      <c r="Z505" s="1357">
        <f t="shared" si="201"/>
        <v>0</v>
      </c>
      <c r="AA505" s="1357">
        <f t="shared" si="201"/>
        <v>0</v>
      </c>
      <c r="AB505" s="1357">
        <f t="shared" si="201"/>
        <v>0</v>
      </c>
      <c r="AC505" s="1357">
        <f t="shared" si="201"/>
        <v>0</v>
      </c>
      <c r="AD505" s="1357">
        <f t="shared" si="201"/>
        <v>0</v>
      </c>
      <c r="AE505" s="1357">
        <f t="shared" si="201"/>
        <v>0</v>
      </c>
      <c r="AF505" s="1357">
        <f t="shared" si="201"/>
        <v>0</v>
      </c>
      <c r="AG505" s="1357">
        <f t="shared" si="201"/>
        <v>0</v>
      </c>
      <c r="AH505" s="1357">
        <f t="shared" si="201"/>
        <v>0</v>
      </c>
      <c r="AI505" s="1357">
        <f t="shared" si="201"/>
        <v>0</v>
      </c>
      <c r="AJ505" s="1357">
        <f t="shared" si="201"/>
        <v>0</v>
      </c>
      <c r="AK505" s="1357">
        <f t="shared" si="201"/>
        <v>0</v>
      </c>
      <c r="AL505" s="1357">
        <f t="shared" si="201"/>
        <v>0</v>
      </c>
      <c r="AM505" s="1357">
        <f t="shared" si="201"/>
        <v>0</v>
      </c>
      <c r="AN505" s="1357">
        <f t="shared" si="201"/>
        <v>0</v>
      </c>
      <c r="AO505" s="1357">
        <f t="shared" si="201"/>
        <v>0</v>
      </c>
      <c r="AP505" s="1357">
        <f t="shared" si="201"/>
        <v>0</v>
      </c>
      <c r="AQ505" s="1357">
        <f t="shared" si="201"/>
        <v>0</v>
      </c>
      <c r="AR505" s="1357">
        <f t="shared" si="201"/>
        <v>0</v>
      </c>
      <c r="AS505" s="1357">
        <f t="shared" si="201"/>
        <v>0</v>
      </c>
      <c r="AT505" s="1357">
        <f t="shared" si="201"/>
        <v>0</v>
      </c>
      <c r="AU505" s="1357">
        <f t="shared" si="201"/>
        <v>0</v>
      </c>
      <c r="AV505" s="1357">
        <f t="shared" si="201"/>
        <v>0</v>
      </c>
      <c r="AW505" s="1357">
        <f t="shared" si="201"/>
        <v>0</v>
      </c>
    </row>
    <row r="506" spans="1:49" ht="48" hidden="1" customHeight="1" thickBot="1">
      <c r="A506" s="1292">
        <v>14</v>
      </c>
      <c r="B506" s="210" t="s">
        <v>716</v>
      </c>
      <c r="C506" s="1356">
        <f t="shared" si="184"/>
        <v>27</v>
      </c>
      <c r="D506" s="1356">
        <f t="shared" si="184"/>
        <v>11</v>
      </c>
      <c r="E506" s="1356">
        <f t="shared" si="184"/>
        <v>16</v>
      </c>
      <c r="F506" s="2093"/>
      <c r="G506" s="1197"/>
      <c r="H506" s="1197"/>
      <c r="I506" s="1197"/>
      <c r="J506" s="1197"/>
      <c r="K506" s="1197"/>
      <c r="L506" s="1356">
        <f t="shared" ref="L506:AW506" si="202">L124-L315</f>
        <v>0</v>
      </c>
      <c r="M506" s="1356">
        <f t="shared" si="202"/>
        <v>0</v>
      </c>
      <c r="N506" s="1356">
        <f t="shared" si="202"/>
        <v>0</v>
      </c>
      <c r="O506" s="1356">
        <f t="shared" si="202"/>
        <v>0</v>
      </c>
      <c r="P506" s="1356">
        <f t="shared" si="202"/>
        <v>0</v>
      </c>
      <c r="Q506" s="1356">
        <f t="shared" si="202"/>
        <v>-2</v>
      </c>
      <c r="R506" s="1356">
        <f t="shared" si="202"/>
        <v>-4</v>
      </c>
      <c r="S506" s="1356">
        <f t="shared" si="202"/>
        <v>-2</v>
      </c>
      <c r="T506" s="1356">
        <f t="shared" si="202"/>
        <v>1</v>
      </c>
      <c r="U506" s="1356">
        <f t="shared" si="202"/>
        <v>2</v>
      </c>
      <c r="V506" s="1356">
        <f t="shared" si="202"/>
        <v>0</v>
      </c>
      <c r="W506" s="1356">
        <f t="shared" si="202"/>
        <v>15</v>
      </c>
      <c r="X506" s="1356">
        <f t="shared" si="202"/>
        <v>0</v>
      </c>
      <c r="Y506" s="1356">
        <f t="shared" si="202"/>
        <v>-2</v>
      </c>
      <c r="Z506" s="1356">
        <f t="shared" si="202"/>
        <v>0</v>
      </c>
      <c r="AA506" s="1356">
        <f t="shared" si="202"/>
        <v>-9</v>
      </c>
      <c r="AB506" s="1356">
        <f t="shared" si="202"/>
        <v>0</v>
      </c>
      <c r="AC506" s="1356">
        <f t="shared" si="202"/>
        <v>-4</v>
      </c>
      <c r="AD506" s="1356">
        <f t="shared" si="202"/>
        <v>0</v>
      </c>
      <c r="AE506" s="1356">
        <f t="shared" si="202"/>
        <v>0</v>
      </c>
      <c r="AF506" s="1356">
        <f t="shared" si="202"/>
        <v>0</v>
      </c>
      <c r="AG506" s="1356">
        <f t="shared" si="202"/>
        <v>0</v>
      </c>
      <c r="AH506" s="1356">
        <f t="shared" si="202"/>
        <v>11</v>
      </c>
      <c r="AI506" s="1356">
        <f t="shared" si="202"/>
        <v>0</v>
      </c>
      <c r="AJ506" s="1356">
        <f t="shared" si="202"/>
        <v>0</v>
      </c>
      <c r="AK506" s="1356">
        <f t="shared" si="202"/>
        <v>0</v>
      </c>
      <c r="AL506" s="1356">
        <f t="shared" si="202"/>
        <v>0</v>
      </c>
      <c r="AM506" s="1356">
        <f t="shared" si="202"/>
        <v>0</v>
      </c>
      <c r="AN506" s="1356">
        <f t="shared" si="202"/>
        <v>-2</v>
      </c>
      <c r="AO506" s="1356">
        <f t="shared" si="202"/>
        <v>3</v>
      </c>
      <c r="AP506" s="1356">
        <f t="shared" si="202"/>
        <v>0</v>
      </c>
      <c r="AQ506" s="1356">
        <f t="shared" si="202"/>
        <v>14</v>
      </c>
      <c r="AR506" s="1356">
        <f t="shared" si="202"/>
        <v>4</v>
      </c>
      <c r="AS506" s="1356">
        <f t="shared" si="202"/>
        <v>1</v>
      </c>
      <c r="AT506" s="1356">
        <f t="shared" si="202"/>
        <v>1</v>
      </c>
      <c r="AU506" s="1356">
        <f t="shared" si="202"/>
        <v>0</v>
      </c>
      <c r="AV506" s="1356">
        <f t="shared" si="202"/>
        <v>0</v>
      </c>
      <c r="AW506" s="1356">
        <f t="shared" si="202"/>
        <v>0</v>
      </c>
    </row>
    <row r="507" spans="1:49" ht="16.5" hidden="1" thickBot="1">
      <c r="A507" s="1298" t="s">
        <v>547</v>
      </c>
      <c r="B507" s="208" t="s">
        <v>644</v>
      </c>
      <c r="C507" s="1356">
        <f t="shared" si="184"/>
        <v>19</v>
      </c>
      <c r="D507" s="1356">
        <f t="shared" si="184"/>
        <v>6</v>
      </c>
      <c r="E507" s="1356">
        <f t="shared" si="184"/>
        <v>13</v>
      </c>
      <c r="F507" s="2093"/>
      <c r="G507" s="1197"/>
      <c r="H507" s="1197"/>
      <c r="I507" s="1197"/>
      <c r="J507" s="1197"/>
      <c r="K507" s="1197"/>
      <c r="L507" s="1355">
        <f t="shared" ref="L507:AW507" si="203">L125-L316</f>
        <v>0</v>
      </c>
      <c r="M507" s="1355">
        <f t="shared" si="203"/>
        <v>0</v>
      </c>
      <c r="N507" s="1355">
        <f t="shared" si="203"/>
        <v>0</v>
      </c>
      <c r="O507" s="1355">
        <f t="shared" si="203"/>
        <v>0</v>
      </c>
      <c r="P507" s="1355">
        <f t="shared" si="203"/>
        <v>0</v>
      </c>
      <c r="Q507" s="1355">
        <f t="shared" si="203"/>
        <v>0</v>
      </c>
      <c r="R507" s="1355">
        <f t="shared" si="203"/>
        <v>0</v>
      </c>
      <c r="S507" s="1355">
        <f t="shared" si="203"/>
        <v>0</v>
      </c>
      <c r="T507" s="1355">
        <f t="shared" si="203"/>
        <v>0</v>
      </c>
      <c r="U507" s="1355">
        <f t="shared" si="203"/>
        <v>0</v>
      </c>
      <c r="V507" s="1355">
        <f t="shared" si="203"/>
        <v>0</v>
      </c>
      <c r="W507" s="1355">
        <f t="shared" si="203"/>
        <v>0</v>
      </c>
      <c r="X507" s="1355">
        <f t="shared" si="203"/>
        <v>0</v>
      </c>
      <c r="Y507" s="1355">
        <f t="shared" si="203"/>
        <v>4</v>
      </c>
      <c r="Z507" s="1355">
        <f t="shared" si="203"/>
        <v>0</v>
      </c>
      <c r="AA507" s="1355">
        <f t="shared" si="203"/>
        <v>0</v>
      </c>
      <c r="AB507" s="1355">
        <f t="shared" si="203"/>
        <v>0</v>
      </c>
      <c r="AC507" s="1355">
        <f t="shared" si="203"/>
        <v>0</v>
      </c>
      <c r="AD507" s="1355">
        <f t="shared" si="203"/>
        <v>0</v>
      </c>
      <c r="AE507" s="1355">
        <f t="shared" si="203"/>
        <v>0</v>
      </c>
      <c r="AF507" s="1355">
        <f t="shared" si="203"/>
        <v>0</v>
      </c>
      <c r="AG507" s="1355">
        <f t="shared" si="203"/>
        <v>0</v>
      </c>
      <c r="AH507" s="1355">
        <f t="shared" si="203"/>
        <v>0</v>
      </c>
      <c r="AI507" s="1355">
        <f t="shared" si="203"/>
        <v>0</v>
      </c>
      <c r="AJ507" s="1355">
        <f t="shared" si="203"/>
        <v>0</v>
      </c>
      <c r="AK507" s="1355">
        <f t="shared" si="203"/>
        <v>0</v>
      </c>
      <c r="AL507" s="1355">
        <f t="shared" si="203"/>
        <v>0</v>
      </c>
      <c r="AM507" s="1355">
        <f t="shared" si="203"/>
        <v>0</v>
      </c>
      <c r="AN507" s="1355">
        <f t="shared" si="203"/>
        <v>0</v>
      </c>
      <c r="AO507" s="1355">
        <f t="shared" si="203"/>
        <v>6</v>
      </c>
      <c r="AP507" s="1355">
        <f t="shared" si="203"/>
        <v>0</v>
      </c>
      <c r="AQ507" s="1355">
        <f t="shared" si="203"/>
        <v>2</v>
      </c>
      <c r="AR507" s="1355">
        <f t="shared" si="203"/>
        <v>6</v>
      </c>
      <c r="AS507" s="1355">
        <f t="shared" si="203"/>
        <v>1</v>
      </c>
      <c r="AT507" s="1355">
        <f t="shared" si="203"/>
        <v>0</v>
      </c>
      <c r="AU507" s="1355">
        <f t="shared" si="203"/>
        <v>0</v>
      </c>
      <c r="AV507" s="1355">
        <f t="shared" si="203"/>
        <v>0</v>
      </c>
      <c r="AW507" s="1355">
        <f t="shared" si="203"/>
        <v>0</v>
      </c>
    </row>
    <row r="508" spans="1:49" ht="16.5" hidden="1" thickBot="1">
      <c r="A508" s="1298" t="s">
        <v>549</v>
      </c>
      <c r="B508" s="208" t="s">
        <v>646</v>
      </c>
      <c r="C508" s="1356">
        <f t="shared" si="184"/>
        <v>-6</v>
      </c>
      <c r="D508" s="1356">
        <f t="shared" si="184"/>
        <v>-1</v>
      </c>
      <c r="E508" s="1356">
        <f t="shared" si="184"/>
        <v>-5</v>
      </c>
      <c r="F508" s="2093"/>
      <c r="G508" s="1197"/>
      <c r="H508" s="1197"/>
      <c r="I508" s="1197"/>
      <c r="J508" s="1197"/>
      <c r="K508" s="1197"/>
      <c r="L508" s="1353">
        <f t="shared" ref="L508:AW508" si="204">L126-L317</f>
        <v>0</v>
      </c>
      <c r="M508" s="1353">
        <f t="shared" si="204"/>
        <v>0</v>
      </c>
      <c r="N508" s="1353">
        <f t="shared" si="204"/>
        <v>0</v>
      </c>
      <c r="O508" s="1353">
        <f t="shared" si="204"/>
        <v>0</v>
      </c>
      <c r="P508" s="1353">
        <f t="shared" si="204"/>
        <v>0</v>
      </c>
      <c r="Q508" s="1353">
        <f t="shared" si="204"/>
        <v>-2</v>
      </c>
      <c r="R508" s="1353">
        <f t="shared" si="204"/>
        <v>-4</v>
      </c>
      <c r="S508" s="1353">
        <f t="shared" si="204"/>
        <v>-2</v>
      </c>
      <c r="T508" s="1353">
        <f t="shared" si="204"/>
        <v>1</v>
      </c>
      <c r="U508" s="1353">
        <f t="shared" si="204"/>
        <v>2</v>
      </c>
      <c r="V508" s="1353">
        <f t="shared" si="204"/>
        <v>0</v>
      </c>
      <c r="W508" s="1353">
        <f t="shared" si="204"/>
        <v>15</v>
      </c>
      <c r="X508" s="1353">
        <f t="shared" si="204"/>
        <v>0</v>
      </c>
      <c r="Y508" s="1353">
        <f t="shared" si="204"/>
        <v>-2</v>
      </c>
      <c r="Z508" s="1353">
        <f t="shared" si="204"/>
        <v>0</v>
      </c>
      <c r="AA508" s="1353">
        <f t="shared" si="204"/>
        <v>-9</v>
      </c>
      <c r="AB508" s="1353">
        <f t="shared" si="204"/>
        <v>-2</v>
      </c>
      <c r="AC508" s="1353">
        <f t="shared" si="204"/>
        <v>-4</v>
      </c>
      <c r="AD508" s="1353">
        <f t="shared" si="204"/>
        <v>0</v>
      </c>
      <c r="AE508" s="1353">
        <f t="shared" si="204"/>
        <v>0</v>
      </c>
      <c r="AF508" s="1353">
        <f t="shared" si="204"/>
        <v>0</v>
      </c>
      <c r="AG508" s="1353">
        <f t="shared" si="204"/>
        <v>0</v>
      </c>
      <c r="AH508" s="1353">
        <f t="shared" si="204"/>
        <v>2</v>
      </c>
      <c r="AI508" s="1353">
        <f t="shared" si="204"/>
        <v>0</v>
      </c>
      <c r="AJ508" s="1353">
        <f t="shared" si="204"/>
        <v>0</v>
      </c>
      <c r="AK508" s="1353">
        <f t="shared" si="204"/>
        <v>0</v>
      </c>
      <c r="AL508" s="1353">
        <f t="shared" si="204"/>
        <v>0</v>
      </c>
      <c r="AM508" s="1353">
        <f t="shared" si="204"/>
        <v>0</v>
      </c>
      <c r="AN508" s="1353">
        <f t="shared" si="204"/>
        <v>-4</v>
      </c>
      <c r="AO508" s="1353">
        <f t="shared" si="204"/>
        <v>-3</v>
      </c>
      <c r="AP508" s="1353">
        <f t="shared" si="204"/>
        <v>0</v>
      </c>
      <c r="AQ508" s="1353">
        <f t="shared" si="204"/>
        <v>0</v>
      </c>
      <c r="AR508" s="1353">
        <f t="shared" si="204"/>
        <v>-2</v>
      </c>
      <c r="AS508" s="1353">
        <f t="shared" si="204"/>
        <v>0</v>
      </c>
      <c r="AT508" s="1353">
        <f t="shared" si="204"/>
        <v>8</v>
      </c>
      <c r="AU508" s="1353">
        <f t="shared" si="204"/>
        <v>0</v>
      </c>
      <c r="AV508" s="1353">
        <f t="shared" si="204"/>
        <v>0</v>
      </c>
      <c r="AW508" s="1353">
        <f t="shared" si="204"/>
        <v>0</v>
      </c>
    </row>
    <row r="509" spans="1:49" ht="16.5" hidden="1" thickBot="1">
      <c r="A509" s="1298" t="s">
        <v>550</v>
      </c>
      <c r="B509" s="208" t="s">
        <v>648</v>
      </c>
      <c r="C509" s="1356">
        <f t="shared" ref="C509:E528" si="205">C127-C318</f>
        <v>-8</v>
      </c>
      <c r="D509" s="1356">
        <f t="shared" si="205"/>
        <v>-5</v>
      </c>
      <c r="E509" s="1356">
        <f t="shared" si="205"/>
        <v>-3</v>
      </c>
      <c r="F509" s="2093"/>
      <c r="G509" s="1197"/>
      <c r="H509" s="1197"/>
      <c r="I509" s="1197"/>
      <c r="J509" s="1197"/>
      <c r="K509" s="1197"/>
      <c r="L509" s="1353">
        <f t="shared" ref="L509:AW509" si="206">L127-L318</f>
        <v>0</v>
      </c>
      <c r="M509" s="1353">
        <f t="shared" si="206"/>
        <v>0</v>
      </c>
      <c r="N509" s="1353">
        <f t="shared" si="206"/>
        <v>0</v>
      </c>
      <c r="O509" s="1353">
        <f t="shared" si="206"/>
        <v>0</v>
      </c>
      <c r="P509" s="1353">
        <f t="shared" si="206"/>
        <v>0</v>
      </c>
      <c r="Q509" s="1353">
        <f t="shared" si="206"/>
        <v>0</v>
      </c>
      <c r="R509" s="1353">
        <f t="shared" si="206"/>
        <v>0</v>
      </c>
      <c r="S509" s="1353">
        <f t="shared" si="206"/>
        <v>0</v>
      </c>
      <c r="T509" s="1353">
        <f t="shared" si="206"/>
        <v>0</v>
      </c>
      <c r="U509" s="1353">
        <f t="shared" si="206"/>
        <v>0</v>
      </c>
      <c r="V509" s="1353">
        <f t="shared" si="206"/>
        <v>0</v>
      </c>
      <c r="W509" s="1353">
        <f t="shared" si="206"/>
        <v>0</v>
      </c>
      <c r="X509" s="1353">
        <f t="shared" si="206"/>
        <v>0</v>
      </c>
      <c r="Y509" s="1353">
        <f t="shared" si="206"/>
        <v>-4</v>
      </c>
      <c r="Z509" s="1353">
        <f t="shared" si="206"/>
        <v>0</v>
      </c>
      <c r="AA509" s="1353">
        <f t="shared" si="206"/>
        <v>0</v>
      </c>
      <c r="AB509" s="1353">
        <f t="shared" si="206"/>
        <v>0</v>
      </c>
      <c r="AC509" s="1353">
        <f t="shared" si="206"/>
        <v>0</v>
      </c>
      <c r="AD509" s="1353">
        <f t="shared" si="206"/>
        <v>0</v>
      </c>
      <c r="AE509" s="1353">
        <f t="shared" si="206"/>
        <v>0</v>
      </c>
      <c r="AF509" s="1353">
        <f t="shared" si="206"/>
        <v>0</v>
      </c>
      <c r="AG509" s="1353">
        <f t="shared" si="206"/>
        <v>0</v>
      </c>
      <c r="AH509" s="1353">
        <f t="shared" si="206"/>
        <v>0</v>
      </c>
      <c r="AI509" s="1353">
        <f t="shared" si="206"/>
        <v>0</v>
      </c>
      <c r="AJ509" s="1353">
        <f t="shared" si="206"/>
        <v>0</v>
      </c>
      <c r="AK509" s="1353">
        <f t="shared" si="206"/>
        <v>0</v>
      </c>
      <c r="AL509" s="1353">
        <f t="shared" si="206"/>
        <v>0</v>
      </c>
      <c r="AM509" s="1353">
        <f t="shared" si="206"/>
        <v>0</v>
      </c>
      <c r="AN509" s="1353">
        <f t="shared" si="206"/>
        <v>2</v>
      </c>
      <c r="AO509" s="1353">
        <f t="shared" si="206"/>
        <v>0</v>
      </c>
      <c r="AP509" s="1353">
        <f t="shared" si="206"/>
        <v>0</v>
      </c>
      <c r="AQ509" s="1353">
        <f t="shared" si="206"/>
        <v>1</v>
      </c>
      <c r="AR509" s="1353">
        <f t="shared" si="206"/>
        <v>0</v>
      </c>
      <c r="AS509" s="1353">
        <f t="shared" si="206"/>
        <v>0</v>
      </c>
      <c r="AT509" s="1353">
        <f t="shared" si="206"/>
        <v>-7</v>
      </c>
      <c r="AU509" s="1353">
        <f t="shared" si="206"/>
        <v>0</v>
      </c>
      <c r="AV509" s="1353">
        <f t="shared" si="206"/>
        <v>0</v>
      </c>
      <c r="AW509" s="1353">
        <f t="shared" si="206"/>
        <v>0</v>
      </c>
    </row>
    <row r="510" spans="1:49" ht="32.25" hidden="1" thickBot="1">
      <c r="A510" s="1300" t="s">
        <v>551</v>
      </c>
      <c r="B510" s="212" t="s">
        <v>650</v>
      </c>
      <c r="C510" s="1356">
        <f t="shared" si="205"/>
        <v>0</v>
      </c>
      <c r="D510" s="1356">
        <f t="shared" si="205"/>
        <v>0</v>
      </c>
      <c r="E510" s="1356">
        <f t="shared" si="205"/>
        <v>0</v>
      </c>
      <c r="F510" s="2093"/>
      <c r="G510" s="1197"/>
      <c r="H510" s="1197"/>
      <c r="I510" s="1197"/>
      <c r="J510" s="1197"/>
      <c r="K510" s="1197"/>
      <c r="L510" s="1353">
        <f t="shared" ref="L510:AW510" si="207">L128-L319</f>
        <v>0</v>
      </c>
      <c r="M510" s="1353">
        <f t="shared" si="207"/>
        <v>0</v>
      </c>
      <c r="N510" s="1353">
        <f t="shared" si="207"/>
        <v>0</v>
      </c>
      <c r="O510" s="1353">
        <f t="shared" si="207"/>
        <v>0</v>
      </c>
      <c r="P510" s="1353">
        <f t="shared" si="207"/>
        <v>0</v>
      </c>
      <c r="Q510" s="1353">
        <f t="shared" si="207"/>
        <v>0</v>
      </c>
      <c r="R510" s="1353">
        <f t="shared" si="207"/>
        <v>0</v>
      </c>
      <c r="S510" s="1353">
        <f t="shared" si="207"/>
        <v>0</v>
      </c>
      <c r="T510" s="1353">
        <f t="shared" si="207"/>
        <v>0</v>
      </c>
      <c r="U510" s="1353">
        <f t="shared" si="207"/>
        <v>0</v>
      </c>
      <c r="V510" s="1353">
        <f t="shared" si="207"/>
        <v>0</v>
      </c>
      <c r="W510" s="1353">
        <f t="shared" si="207"/>
        <v>0</v>
      </c>
      <c r="X510" s="1353">
        <f t="shared" si="207"/>
        <v>0</v>
      </c>
      <c r="Y510" s="1353">
        <f t="shared" si="207"/>
        <v>0</v>
      </c>
      <c r="Z510" s="1353">
        <f t="shared" si="207"/>
        <v>0</v>
      </c>
      <c r="AA510" s="1353">
        <f t="shared" si="207"/>
        <v>0</v>
      </c>
      <c r="AB510" s="1353">
        <f t="shared" si="207"/>
        <v>0</v>
      </c>
      <c r="AC510" s="1353">
        <f t="shared" si="207"/>
        <v>0</v>
      </c>
      <c r="AD510" s="1353">
        <f t="shared" si="207"/>
        <v>0</v>
      </c>
      <c r="AE510" s="1353">
        <f t="shared" si="207"/>
        <v>0</v>
      </c>
      <c r="AF510" s="1353">
        <f t="shared" si="207"/>
        <v>0</v>
      </c>
      <c r="AG510" s="1353">
        <f t="shared" si="207"/>
        <v>0</v>
      </c>
      <c r="AH510" s="1353">
        <f t="shared" si="207"/>
        <v>0</v>
      </c>
      <c r="AI510" s="1353">
        <f t="shared" si="207"/>
        <v>0</v>
      </c>
      <c r="AJ510" s="1353">
        <f t="shared" si="207"/>
        <v>0</v>
      </c>
      <c r="AK510" s="1353">
        <f t="shared" si="207"/>
        <v>0</v>
      </c>
      <c r="AL510" s="1353">
        <f t="shared" si="207"/>
        <v>0</v>
      </c>
      <c r="AM510" s="1353">
        <f t="shared" si="207"/>
        <v>0</v>
      </c>
      <c r="AN510" s="1353">
        <f t="shared" si="207"/>
        <v>0</v>
      </c>
      <c r="AO510" s="1353">
        <f t="shared" si="207"/>
        <v>0</v>
      </c>
      <c r="AP510" s="1353">
        <f t="shared" si="207"/>
        <v>0</v>
      </c>
      <c r="AQ510" s="1353">
        <f t="shared" si="207"/>
        <v>0</v>
      </c>
      <c r="AR510" s="1353">
        <f t="shared" si="207"/>
        <v>0</v>
      </c>
      <c r="AS510" s="1353">
        <f t="shared" si="207"/>
        <v>0</v>
      </c>
      <c r="AT510" s="1353">
        <f t="shared" si="207"/>
        <v>0</v>
      </c>
      <c r="AU510" s="1353">
        <f t="shared" si="207"/>
        <v>0</v>
      </c>
      <c r="AV510" s="1353">
        <f t="shared" si="207"/>
        <v>0</v>
      </c>
      <c r="AW510" s="1353">
        <f t="shared" si="207"/>
        <v>0</v>
      </c>
    </row>
    <row r="511" spans="1:49" ht="32.25" hidden="1" thickBot="1">
      <c r="A511" s="1298" t="s">
        <v>553</v>
      </c>
      <c r="B511" s="208" t="s">
        <v>652</v>
      </c>
      <c r="C511" s="1356">
        <f t="shared" si="205"/>
        <v>0</v>
      </c>
      <c r="D511" s="1356">
        <f t="shared" si="205"/>
        <v>0</v>
      </c>
      <c r="E511" s="1356">
        <f t="shared" si="205"/>
        <v>0</v>
      </c>
      <c r="F511" s="2093"/>
      <c r="G511" s="1197"/>
      <c r="H511" s="1197"/>
      <c r="I511" s="1197"/>
      <c r="J511" s="1197"/>
      <c r="K511" s="1197"/>
      <c r="L511" s="1353">
        <f t="shared" ref="L511:AW511" si="208">L129-L320</f>
        <v>0</v>
      </c>
      <c r="M511" s="1353">
        <f t="shared" si="208"/>
        <v>0</v>
      </c>
      <c r="N511" s="1353">
        <f t="shared" si="208"/>
        <v>0</v>
      </c>
      <c r="O511" s="1353">
        <f t="shared" si="208"/>
        <v>0</v>
      </c>
      <c r="P511" s="1353">
        <f t="shared" si="208"/>
        <v>0</v>
      </c>
      <c r="Q511" s="1353">
        <f t="shared" si="208"/>
        <v>0</v>
      </c>
      <c r="R511" s="1353">
        <f t="shared" si="208"/>
        <v>0</v>
      </c>
      <c r="S511" s="1353">
        <f t="shared" si="208"/>
        <v>0</v>
      </c>
      <c r="T511" s="1353">
        <f t="shared" si="208"/>
        <v>0</v>
      </c>
      <c r="U511" s="1353">
        <f t="shared" si="208"/>
        <v>0</v>
      </c>
      <c r="V511" s="1353">
        <f t="shared" si="208"/>
        <v>0</v>
      </c>
      <c r="W511" s="1353">
        <f t="shared" si="208"/>
        <v>0</v>
      </c>
      <c r="X511" s="1353">
        <f t="shared" si="208"/>
        <v>0</v>
      </c>
      <c r="Y511" s="1353">
        <f t="shared" si="208"/>
        <v>0</v>
      </c>
      <c r="Z511" s="1353">
        <f t="shared" si="208"/>
        <v>0</v>
      </c>
      <c r="AA511" s="1353">
        <f t="shared" si="208"/>
        <v>0</v>
      </c>
      <c r="AB511" s="1353">
        <f t="shared" si="208"/>
        <v>0</v>
      </c>
      <c r="AC511" s="1353">
        <f t="shared" si="208"/>
        <v>0</v>
      </c>
      <c r="AD511" s="1353">
        <f t="shared" si="208"/>
        <v>0</v>
      </c>
      <c r="AE511" s="1353">
        <f t="shared" si="208"/>
        <v>0</v>
      </c>
      <c r="AF511" s="1353">
        <f t="shared" si="208"/>
        <v>0</v>
      </c>
      <c r="AG511" s="1353">
        <f t="shared" si="208"/>
        <v>0</v>
      </c>
      <c r="AH511" s="1353">
        <f t="shared" si="208"/>
        <v>0</v>
      </c>
      <c r="AI511" s="1353">
        <f t="shared" si="208"/>
        <v>0</v>
      </c>
      <c r="AJ511" s="1353">
        <f t="shared" si="208"/>
        <v>0</v>
      </c>
      <c r="AK511" s="1353">
        <f t="shared" si="208"/>
        <v>0</v>
      </c>
      <c r="AL511" s="1353">
        <f t="shared" si="208"/>
        <v>0</v>
      </c>
      <c r="AM511" s="1353">
        <f t="shared" si="208"/>
        <v>0</v>
      </c>
      <c r="AN511" s="1353">
        <f t="shared" si="208"/>
        <v>0</v>
      </c>
      <c r="AO511" s="1353">
        <f t="shared" si="208"/>
        <v>0</v>
      </c>
      <c r="AP511" s="1353">
        <f t="shared" si="208"/>
        <v>0</v>
      </c>
      <c r="AQ511" s="1353">
        <f t="shared" si="208"/>
        <v>0</v>
      </c>
      <c r="AR511" s="1353">
        <f t="shared" si="208"/>
        <v>0</v>
      </c>
      <c r="AS511" s="1353">
        <f t="shared" si="208"/>
        <v>0</v>
      </c>
      <c r="AT511" s="1353">
        <f t="shared" si="208"/>
        <v>0</v>
      </c>
      <c r="AU511" s="1353">
        <f t="shared" si="208"/>
        <v>0</v>
      </c>
      <c r="AV511" s="1353">
        <f t="shared" si="208"/>
        <v>0</v>
      </c>
      <c r="AW511" s="1353">
        <f t="shared" si="208"/>
        <v>0</v>
      </c>
    </row>
    <row r="512" spans="1:49" ht="16.5" hidden="1" thickBot="1">
      <c r="A512" s="1298" t="s">
        <v>717</v>
      </c>
      <c r="B512" s="208" t="s">
        <v>456</v>
      </c>
      <c r="C512" s="1356">
        <f t="shared" si="205"/>
        <v>0</v>
      </c>
      <c r="D512" s="1356">
        <f t="shared" si="205"/>
        <v>0</v>
      </c>
      <c r="E512" s="1356">
        <f t="shared" si="205"/>
        <v>0</v>
      </c>
      <c r="F512" s="2093"/>
      <c r="G512" s="1197"/>
      <c r="H512" s="1197"/>
      <c r="I512" s="1197"/>
      <c r="J512" s="1197"/>
      <c r="K512" s="1197"/>
      <c r="L512" s="1353">
        <f t="shared" ref="L512:AW512" si="209">L130-L321</f>
        <v>0</v>
      </c>
      <c r="M512" s="1353">
        <f t="shared" si="209"/>
        <v>0</v>
      </c>
      <c r="N512" s="1353">
        <f t="shared" si="209"/>
        <v>0</v>
      </c>
      <c r="O512" s="1353">
        <f t="shared" si="209"/>
        <v>0</v>
      </c>
      <c r="P512" s="1353">
        <f t="shared" si="209"/>
        <v>0</v>
      </c>
      <c r="Q512" s="1353">
        <f t="shared" si="209"/>
        <v>0</v>
      </c>
      <c r="R512" s="1353">
        <f t="shared" si="209"/>
        <v>0</v>
      </c>
      <c r="S512" s="1353">
        <f t="shared" si="209"/>
        <v>0</v>
      </c>
      <c r="T512" s="1353">
        <f t="shared" si="209"/>
        <v>0</v>
      </c>
      <c r="U512" s="1353">
        <f t="shared" si="209"/>
        <v>0</v>
      </c>
      <c r="V512" s="1353">
        <f t="shared" si="209"/>
        <v>0</v>
      </c>
      <c r="W512" s="1353">
        <f t="shared" si="209"/>
        <v>0</v>
      </c>
      <c r="X512" s="1353">
        <f t="shared" si="209"/>
        <v>0</v>
      </c>
      <c r="Y512" s="1353">
        <f t="shared" si="209"/>
        <v>0</v>
      </c>
      <c r="Z512" s="1353">
        <f t="shared" si="209"/>
        <v>0</v>
      </c>
      <c r="AA512" s="1353">
        <f t="shared" si="209"/>
        <v>0</v>
      </c>
      <c r="AB512" s="1353">
        <f t="shared" si="209"/>
        <v>0</v>
      </c>
      <c r="AC512" s="1353">
        <f t="shared" si="209"/>
        <v>0</v>
      </c>
      <c r="AD512" s="1353">
        <f t="shared" si="209"/>
        <v>0</v>
      </c>
      <c r="AE512" s="1353">
        <f t="shared" si="209"/>
        <v>0</v>
      </c>
      <c r="AF512" s="1353">
        <f t="shared" si="209"/>
        <v>0</v>
      </c>
      <c r="AG512" s="1353">
        <f t="shared" si="209"/>
        <v>0</v>
      </c>
      <c r="AH512" s="1353">
        <f t="shared" si="209"/>
        <v>0</v>
      </c>
      <c r="AI512" s="1353">
        <f t="shared" si="209"/>
        <v>0</v>
      </c>
      <c r="AJ512" s="1353">
        <f t="shared" si="209"/>
        <v>0</v>
      </c>
      <c r="AK512" s="1353">
        <f t="shared" si="209"/>
        <v>0</v>
      </c>
      <c r="AL512" s="1353">
        <f t="shared" si="209"/>
        <v>0</v>
      </c>
      <c r="AM512" s="1353">
        <f t="shared" si="209"/>
        <v>0</v>
      </c>
      <c r="AN512" s="1353">
        <f t="shared" si="209"/>
        <v>0</v>
      </c>
      <c r="AO512" s="1353">
        <f t="shared" si="209"/>
        <v>0</v>
      </c>
      <c r="AP512" s="1353">
        <f t="shared" si="209"/>
        <v>0</v>
      </c>
      <c r="AQ512" s="1353">
        <f t="shared" si="209"/>
        <v>0</v>
      </c>
      <c r="AR512" s="1353">
        <f t="shared" si="209"/>
        <v>0</v>
      </c>
      <c r="AS512" s="1353">
        <f t="shared" si="209"/>
        <v>0</v>
      </c>
      <c r="AT512" s="1353">
        <f t="shared" si="209"/>
        <v>0</v>
      </c>
      <c r="AU512" s="1353">
        <f t="shared" si="209"/>
        <v>0</v>
      </c>
      <c r="AV512" s="1353">
        <f t="shared" si="209"/>
        <v>0</v>
      </c>
      <c r="AW512" s="1353">
        <f t="shared" si="209"/>
        <v>0</v>
      </c>
    </row>
    <row r="513" spans="1:49" ht="32.25" hidden="1" thickBot="1">
      <c r="A513" s="1298" t="s">
        <v>718</v>
      </c>
      <c r="B513" s="208" t="s">
        <v>655</v>
      </c>
      <c r="C513" s="1356">
        <f t="shared" si="205"/>
        <v>22</v>
      </c>
      <c r="D513" s="1356">
        <f t="shared" si="205"/>
        <v>11</v>
      </c>
      <c r="E513" s="1356">
        <f t="shared" si="205"/>
        <v>11</v>
      </c>
      <c r="F513" s="2093"/>
      <c r="G513" s="1197"/>
      <c r="H513" s="1197"/>
      <c r="I513" s="1197"/>
      <c r="J513" s="1197"/>
      <c r="K513" s="1197"/>
      <c r="L513" s="1357">
        <f t="shared" ref="L513:AW513" si="210">L131-L322</f>
        <v>0</v>
      </c>
      <c r="M513" s="1357">
        <f t="shared" si="210"/>
        <v>0</v>
      </c>
      <c r="N513" s="1357">
        <f t="shared" si="210"/>
        <v>0</v>
      </c>
      <c r="O513" s="1357">
        <f t="shared" si="210"/>
        <v>0</v>
      </c>
      <c r="P513" s="1357">
        <f t="shared" si="210"/>
        <v>0</v>
      </c>
      <c r="Q513" s="1357">
        <f t="shared" si="210"/>
        <v>0</v>
      </c>
      <c r="R513" s="1357">
        <f t="shared" si="210"/>
        <v>0</v>
      </c>
      <c r="S513" s="1357">
        <f t="shared" si="210"/>
        <v>0</v>
      </c>
      <c r="T513" s="1357">
        <f t="shared" si="210"/>
        <v>0</v>
      </c>
      <c r="U513" s="1357">
        <f t="shared" si="210"/>
        <v>0</v>
      </c>
      <c r="V513" s="1357">
        <f t="shared" si="210"/>
        <v>0</v>
      </c>
      <c r="W513" s="1357">
        <f t="shared" si="210"/>
        <v>0</v>
      </c>
      <c r="X513" s="1357">
        <f t="shared" si="210"/>
        <v>0</v>
      </c>
      <c r="Y513" s="1357">
        <f t="shared" si="210"/>
        <v>0</v>
      </c>
      <c r="Z513" s="1357">
        <f t="shared" si="210"/>
        <v>0</v>
      </c>
      <c r="AA513" s="1357">
        <f t="shared" si="210"/>
        <v>0</v>
      </c>
      <c r="AB513" s="1357">
        <f t="shared" si="210"/>
        <v>2</v>
      </c>
      <c r="AC513" s="1357">
        <f t="shared" si="210"/>
        <v>0</v>
      </c>
      <c r="AD513" s="1357">
        <f t="shared" si="210"/>
        <v>0</v>
      </c>
      <c r="AE513" s="1357">
        <f t="shared" si="210"/>
        <v>0</v>
      </c>
      <c r="AF513" s="1357">
        <f t="shared" si="210"/>
        <v>0</v>
      </c>
      <c r="AG513" s="1357">
        <f t="shared" si="210"/>
        <v>0</v>
      </c>
      <c r="AH513" s="1357">
        <f t="shared" si="210"/>
        <v>9</v>
      </c>
      <c r="AI513" s="1357">
        <f t="shared" si="210"/>
        <v>0</v>
      </c>
      <c r="AJ513" s="1357">
        <f t="shared" si="210"/>
        <v>0</v>
      </c>
      <c r="AK513" s="1357">
        <f t="shared" si="210"/>
        <v>0</v>
      </c>
      <c r="AL513" s="1357">
        <f t="shared" si="210"/>
        <v>0</v>
      </c>
      <c r="AM513" s="1357">
        <f t="shared" si="210"/>
        <v>0</v>
      </c>
      <c r="AN513" s="1357">
        <f t="shared" si="210"/>
        <v>0</v>
      </c>
      <c r="AO513" s="1357">
        <f t="shared" si="210"/>
        <v>0</v>
      </c>
      <c r="AP513" s="1357">
        <f t="shared" si="210"/>
        <v>0</v>
      </c>
      <c r="AQ513" s="1357">
        <f t="shared" si="210"/>
        <v>11</v>
      </c>
      <c r="AR513" s="1357">
        <f t="shared" si="210"/>
        <v>0</v>
      </c>
      <c r="AS513" s="1357">
        <f t="shared" si="210"/>
        <v>0</v>
      </c>
      <c r="AT513" s="1357">
        <f t="shared" si="210"/>
        <v>0</v>
      </c>
      <c r="AU513" s="1357">
        <f t="shared" si="210"/>
        <v>0</v>
      </c>
      <c r="AV513" s="1357">
        <f t="shared" si="210"/>
        <v>0</v>
      </c>
      <c r="AW513" s="1357">
        <f t="shared" si="210"/>
        <v>0</v>
      </c>
    </row>
    <row r="514" spans="1:49" ht="48" hidden="1" thickBot="1">
      <c r="A514" s="1292">
        <v>15</v>
      </c>
      <c r="B514" s="210" t="s">
        <v>719</v>
      </c>
      <c r="C514" s="1356">
        <f t="shared" si="205"/>
        <v>13</v>
      </c>
      <c r="D514" s="1356">
        <f t="shared" si="205"/>
        <v>11</v>
      </c>
      <c r="E514" s="1356">
        <f t="shared" si="205"/>
        <v>2</v>
      </c>
      <c r="F514" s="2093"/>
      <c r="G514" s="1197"/>
      <c r="H514" s="1197"/>
      <c r="I514" s="1197"/>
      <c r="J514" s="1197"/>
      <c r="K514" s="1197"/>
      <c r="L514" s="1356">
        <f t="shared" ref="L514:AW514" si="211">L132-L323</f>
        <v>0</v>
      </c>
      <c r="M514" s="1356">
        <f t="shared" si="211"/>
        <v>0</v>
      </c>
      <c r="N514" s="1356">
        <f t="shared" si="211"/>
        <v>0</v>
      </c>
      <c r="O514" s="1356">
        <f t="shared" si="211"/>
        <v>0</v>
      </c>
      <c r="P514" s="1356">
        <f t="shared" si="211"/>
        <v>0</v>
      </c>
      <c r="Q514" s="1356">
        <f t="shared" si="211"/>
        <v>-2</v>
      </c>
      <c r="R514" s="1356">
        <f t="shared" si="211"/>
        <v>-4</v>
      </c>
      <c r="S514" s="1356">
        <f t="shared" si="211"/>
        <v>-2</v>
      </c>
      <c r="T514" s="1356">
        <f t="shared" si="211"/>
        <v>1</v>
      </c>
      <c r="U514" s="1356">
        <f t="shared" si="211"/>
        <v>0</v>
      </c>
      <c r="V514" s="1356">
        <f t="shared" si="211"/>
        <v>0</v>
      </c>
      <c r="W514" s="1356">
        <f t="shared" si="211"/>
        <v>0</v>
      </c>
      <c r="X514" s="1356">
        <f t="shared" si="211"/>
        <v>0</v>
      </c>
      <c r="Y514" s="1356">
        <f t="shared" si="211"/>
        <v>-2</v>
      </c>
      <c r="Z514" s="1356">
        <f t="shared" si="211"/>
        <v>0</v>
      </c>
      <c r="AA514" s="1356">
        <f t="shared" si="211"/>
        <v>-9</v>
      </c>
      <c r="AB514" s="1356">
        <f t="shared" si="211"/>
        <v>0</v>
      </c>
      <c r="AC514" s="1356">
        <f t="shared" si="211"/>
        <v>-4</v>
      </c>
      <c r="AD514" s="1356">
        <f t="shared" si="211"/>
        <v>0</v>
      </c>
      <c r="AE514" s="1356">
        <f t="shared" si="211"/>
        <v>0</v>
      </c>
      <c r="AF514" s="1356">
        <f t="shared" si="211"/>
        <v>0</v>
      </c>
      <c r="AG514" s="1356">
        <f t="shared" si="211"/>
        <v>0</v>
      </c>
      <c r="AH514" s="1356">
        <f t="shared" si="211"/>
        <v>11</v>
      </c>
      <c r="AI514" s="1356">
        <f t="shared" si="211"/>
        <v>0</v>
      </c>
      <c r="AJ514" s="1356">
        <f t="shared" si="211"/>
        <v>0</v>
      </c>
      <c r="AK514" s="1356">
        <f t="shared" si="211"/>
        <v>0</v>
      </c>
      <c r="AL514" s="1356">
        <f t="shared" si="211"/>
        <v>0</v>
      </c>
      <c r="AM514" s="1356">
        <f t="shared" si="211"/>
        <v>0</v>
      </c>
      <c r="AN514" s="1356">
        <f t="shared" si="211"/>
        <v>-2</v>
      </c>
      <c r="AO514" s="1356">
        <f t="shared" si="211"/>
        <v>3</v>
      </c>
      <c r="AP514" s="1356">
        <f t="shared" si="211"/>
        <v>0</v>
      </c>
      <c r="AQ514" s="1356">
        <f t="shared" si="211"/>
        <v>14</v>
      </c>
      <c r="AR514" s="1356">
        <f t="shared" si="211"/>
        <v>4</v>
      </c>
      <c r="AS514" s="1356">
        <f t="shared" si="211"/>
        <v>1</v>
      </c>
      <c r="AT514" s="1356">
        <f t="shared" si="211"/>
        <v>1</v>
      </c>
      <c r="AU514" s="1356">
        <f t="shared" si="211"/>
        <v>3</v>
      </c>
      <c r="AV514" s="1356">
        <f t="shared" si="211"/>
        <v>0</v>
      </c>
      <c r="AW514" s="1356">
        <f t="shared" si="211"/>
        <v>0</v>
      </c>
    </row>
    <row r="515" spans="1:49" ht="16.5" hidden="1" thickBot="1">
      <c r="A515" s="1298" t="s">
        <v>555</v>
      </c>
      <c r="B515" s="208" t="s">
        <v>658</v>
      </c>
      <c r="C515" s="1356">
        <f t="shared" si="205"/>
        <v>24</v>
      </c>
      <c r="D515" s="1356">
        <f t="shared" si="205"/>
        <v>19</v>
      </c>
      <c r="E515" s="1356">
        <f t="shared" si="205"/>
        <v>5</v>
      </c>
      <c r="F515" s="2093"/>
      <c r="G515" s="1197"/>
      <c r="H515" s="1197"/>
      <c r="I515" s="1197"/>
      <c r="J515" s="1197"/>
      <c r="K515" s="1197"/>
      <c r="L515" s="1355">
        <f t="shared" ref="L515:AW515" si="212">L133-L324</f>
        <v>0</v>
      </c>
      <c r="M515" s="1355">
        <f t="shared" si="212"/>
        <v>0</v>
      </c>
      <c r="N515" s="1355">
        <f t="shared" si="212"/>
        <v>0</v>
      </c>
      <c r="O515" s="1355">
        <f t="shared" si="212"/>
        <v>0</v>
      </c>
      <c r="P515" s="1355">
        <f t="shared" si="212"/>
        <v>0</v>
      </c>
      <c r="Q515" s="1355">
        <f t="shared" si="212"/>
        <v>-2</v>
      </c>
      <c r="R515" s="1355">
        <f t="shared" si="212"/>
        <v>-1</v>
      </c>
      <c r="S515" s="1355">
        <f t="shared" si="212"/>
        <v>4</v>
      </c>
      <c r="T515" s="1355">
        <f t="shared" si="212"/>
        <v>1</v>
      </c>
      <c r="U515" s="1355">
        <f t="shared" si="212"/>
        <v>0</v>
      </c>
      <c r="V515" s="1355">
        <f t="shared" si="212"/>
        <v>0</v>
      </c>
      <c r="W515" s="1355">
        <f t="shared" si="212"/>
        <v>0</v>
      </c>
      <c r="X515" s="1355">
        <f t="shared" si="212"/>
        <v>0</v>
      </c>
      <c r="Y515" s="1355">
        <f t="shared" si="212"/>
        <v>-2</v>
      </c>
      <c r="Z515" s="1355">
        <f t="shared" si="212"/>
        <v>0</v>
      </c>
      <c r="AA515" s="1355">
        <f t="shared" si="212"/>
        <v>-9</v>
      </c>
      <c r="AB515" s="1355">
        <f t="shared" si="212"/>
        <v>-2</v>
      </c>
      <c r="AC515" s="1355">
        <f t="shared" si="212"/>
        <v>-4</v>
      </c>
      <c r="AD515" s="1355">
        <f t="shared" si="212"/>
        <v>0</v>
      </c>
      <c r="AE515" s="1355">
        <f t="shared" si="212"/>
        <v>0</v>
      </c>
      <c r="AF515" s="1355">
        <f t="shared" si="212"/>
        <v>0</v>
      </c>
      <c r="AG515" s="1355">
        <f t="shared" si="212"/>
        <v>0</v>
      </c>
      <c r="AH515" s="1355">
        <f t="shared" si="212"/>
        <v>11</v>
      </c>
      <c r="AI515" s="1355">
        <f t="shared" si="212"/>
        <v>0</v>
      </c>
      <c r="AJ515" s="1355">
        <f t="shared" si="212"/>
        <v>0</v>
      </c>
      <c r="AK515" s="1355">
        <f t="shared" si="212"/>
        <v>0</v>
      </c>
      <c r="AL515" s="1355">
        <f t="shared" si="212"/>
        <v>0</v>
      </c>
      <c r="AM515" s="1355">
        <f t="shared" si="212"/>
        <v>0</v>
      </c>
      <c r="AN515" s="1355">
        <f t="shared" si="212"/>
        <v>-2</v>
      </c>
      <c r="AO515" s="1355">
        <f t="shared" si="212"/>
        <v>3</v>
      </c>
      <c r="AP515" s="1355">
        <f t="shared" si="212"/>
        <v>0</v>
      </c>
      <c r="AQ515" s="1355">
        <f t="shared" si="212"/>
        <v>14</v>
      </c>
      <c r="AR515" s="1355">
        <f t="shared" si="212"/>
        <v>4</v>
      </c>
      <c r="AS515" s="1355">
        <f t="shared" si="212"/>
        <v>1</v>
      </c>
      <c r="AT515" s="1355">
        <f t="shared" si="212"/>
        <v>8</v>
      </c>
      <c r="AU515" s="1355">
        <f t="shared" si="212"/>
        <v>0</v>
      </c>
      <c r="AV515" s="1355">
        <f t="shared" si="212"/>
        <v>0</v>
      </c>
      <c r="AW515" s="1355">
        <f t="shared" si="212"/>
        <v>0</v>
      </c>
    </row>
    <row r="516" spans="1:49" ht="16.5" hidden="1" thickBot="1">
      <c r="A516" s="1298" t="s">
        <v>559</v>
      </c>
      <c r="B516" s="208" t="s">
        <v>147</v>
      </c>
      <c r="C516" s="1356">
        <f t="shared" si="205"/>
        <v>-1</v>
      </c>
      <c r="D516" s="1356">
        <f t="shared" si="205"/>
        <v>-1</v>
      </c>
      <c r="E516" s="1356">
        <f t="shared" si="205"/>
        <v>0</v>
      </c>
      <c r="F516" s="2093"/>
      <c r="G516" s="1197"/>
      <c r="H516" s="1197"/>
      <c r="I516" s="1197"/>
      <c r="J516" s="1197"/>
      <c r="K516" s="1197"/>
      <c r="L516" s="1353">
        <f t="shared" ref="L516:AW516" si="213">L134-L325</f>
        <v>0</v>
      </c>
      <c r="M516" s="1353">
        <f t="shared" si="213"/>
        <v>0</v>
      </c>
      <c r="N516" s="1353">
        <f t="shared" si="213"/>
        <v>0</v>
      </c>
      <c r="O516" s="1353">
        <f t="shared" si="213"/>
        <v>0</v>
      </c>
      <c r="P516" s="1353">
        <f t="shared" si="213"/>
        <v>0</v>
      </c>
      <c r="Q516" s="1353">
        <f t="shared" si="213"/>
        <v>0</v>
      </c>
      <c r="R516" s="1353">
        <f t="shared" si="213"/>
        <v>-3</v>
      </c>
      <c r="S516" s="1353">
        <f t="shared" si="213"/>
        <v>0</v>
      </c>
      <c r="T516" s="1353">
        <f t="shared" si="213"/>
        <v>0</v>
      </c>
      <c r="U516" s="1353">
        <f t="shared" si="213"/>
        <v>0</v>
      </c>
      <c r="V516" s="1353">
        <f t="shared" si="213"/>
        <v>0</v>
      </c>
      <c r="W516" s="1353">
        <f t="shared" si="213"/>
        <v>0</v>
      </c>
      <c r="X516" s="1353">
        <f t="shared" si="213"/>
        <v>0</v>
      </c>
      <c r="Y516" s="1353">
        <f t="shared" si="213"/>
        <v>0</v>
      </c>
      <c r="Z516" s="1353">
        <f t="shared" si="213"/>
        <v>0</v>
      </c>
      <c r="AA516" s="1353">
        <f t="shared" si="213"/>
        <v>0</v>
      </c>
      <c r="AB516" s="1353">
        <f t="shared" si="213"/>
        <v>2</v>
      </c>
      <c r="AC516" s="1353">
        <f t="shared" si="213"/>
        <v>0</v>
      </c>
      <c r="AD516" s="1353">
        <f t="shared" si="213"/>
        <v>0</v>
      </c>
      <c r="AE516" s="1353">
        <f t="shared" si="213"/>
        <v>0</v>
      </c>
      <c r="AF516" s="1353">
        <f t="shared" si="213"/>
        <v>0</v>
      </c>
      <c r="AG516" s="1353">
        <f t="shared" si="213"/>
        <v>0</v>
      </c>
      <c r="AH516" s="1353">
        <f t="shared" si="213"/>
        <v>0</v>
      </c>
      <c r="AI516" s="1353">
        <f t="shared" si="213"/>
        <v>0</v>
      </c>
      <c r="AJ516" s="1353">
        <f t="shared" si="213"/>
        <v>0</v>
      </c>
      <c r="AK516" s="1353">
        <f t="shared" si="213"/>
        <v>0</v>
      </c>
      <c r="AL516" s="1353">
        <f t="shared" si="213"/>
        <v>0</v>
      </c>
      <c r="AM516" s="1353">
        <f t="shared" si="213"/>
        <v>0</v>
      </c>
      <c r="AN516" s="1353">
        <f t="shared" si="213"/>
        <v>0</v>
      </c>
      <c r="AO516" s="1353">
        <f t="shared" si="213"/>
        <v>0</v>
      </c>
      <c r="AP516" s="1353">
        <f t="shared" si="213"/>
        <v>0</v>
      </c>
      <c r="AQ516" s="1353">
        <f t="shared" si="213"/>
        <v>0</v>
      </c>
      <c r="AR516" s="1353">
        <f t="shared" si="213"/>
        <v>0</v>
      </c>
      <c r="AS516" s="1353">
        <f t="shared" si="213"/>
        <v>0</v>
      </c>
      <c r="AT516" s="1353">
        <f t="shared" si="213"/>
        <v>0</v>
      </c>
      <c r="AU516" s="1353">
        <f t="shared" si="213"/>
        <v>0</v>
      </c>
      <c r="AV516" s="1353">
        <f t="shared" si="213"/>
        <v>0</v>
      </c>
      <c r="AW516" s="1353">
        <f t="shared" si="213"/>
        <v>0</v>
      </c>
    </row>
    <row r="517" spans="1:49" ht="16.5" hidden="1" thickBot="1">
      <c r="A517" s="1298" t="s">
        <v>561</v>
      </c>
      <c r="B517" s="208" t="s">
        <v>129</v>
      </c>
      <c r="C517" s="1356">
        <f t="shared" si="205"/>
        <v>0</v>
      </c>
      <c r="D517" s="1356">
        <f t="shared" si="205"/>
        <v>0</v>
      </c>
      <c r="E517" s="1356">
        <f t="shared" si="205"/>
        <v>0</v>
      </c>
      <c r="F517" s="2093"/>
      <c r="G517" s="1197"/>
      <c r="H517" s="1197"/>
      <c r="I517" s="1197"/>
      <c r="J517" s="1197"/>
      <c r="K517" s="1197"/>
      <c r="L517" s="1353">
        <f t="shared" ref="L517:AW517" si="214">L135-L326</f>
        <v>0</v>
      </c>
      <c r="M517" s="1353">
        <f t="shared" si="214"/>
        <v>0</v>
      </c>
      <c r="N517" s="1353">
        <f t="shared" si="214"/>
        <v>0</v>
      </c>
      <c r="O517" s="1353">
        <f t="shared" si="214"/>
        <v>0</v>
      </c>
      <c r="P517" s="1353">
        <f t="shared" si="214"/>
        <v>0</v>
      </c>
      <c r="Q517" s="1353">
        <f t="shared" si="214"/>
        <v>0</v>
      </c>
      <c r="R517" s="1353">
        <f t="shared" si="214"/>
        <v>0</v>
      </c>
      <c r="S517" s="1353">
        <f t="shared" si="214"/>
        <v>0</v>
      </c>
      <c r="T517" s="1353">
        <f t="shared" si="214"/>
        <v>0</v>
      </c>
      <c r="U517" s="1353">
        <f t="shared" si="214"/>
        <v>0</v>
      </c>
      <c r="V517" s="1353">
        <f t="shared" si="214"/>
        <v>0</v>
      </c>
      <c r="W517" s="1353">
        <f t="shared" si="214"/>
        <v>0</v>
      </c>
      <c r="X517" s="1353">
        <f t="shared" si="214"/>
        <v>0</v>
      </c>
      <c r="Y517" s="1353">
        <f t="shared" si="214"/>
        <v>0</v>
      </c>
      <c r="Z517" s="1353">
        <f t="shared" si="214"/>
        <v>0</v>
      </c>
      <c r="AA517" s="1353">
        <f t="shared" si="214"/>
        <v>0</v>
      </c>
      <c r="AB517" s="1353">
        <f t="shared" si="214"/>
        <v>0</v>
      </c>
      <c r="AC517" s="1353">
        <f t="shared" si="214"/>
        <v>0</v>
      </c>
      <c r="AD517" s="1353">
        <f t="shared" si="214"/>
        <v>0</v>
      </c>
      <c r="AE517" s="1353">
        <f t="shared" si="214"/>
        <v>0</v>
      </c>
      <c r="AF517" s="1353">
        <f t="shared" si="214"/>
        <v>0</v>
      </c>
      <c r="AG517" s="1353">
        <f t="shared" si="214"/>
        <v>0</v>
      </c>
      <c r="AH517" s="1353">
        <f t="shared" si="214"/>
        <v>0</v>
      </c>
      <c r="AI517" s="1353">
        <f t="shared" si="214"/>
        <v>0</v>
      </c>
      <c r="AJ517" s="1353">
        <f t="shared" si="214"/>
        <v>0</v>
      </c>
      <c r="AK517" s="1353">
        <f t="shared" si="214"/>
        <v>0</v>
      </c>
      <c r="AL517" s="1353">
        <f t="shared" si="214"/>
        <v>0</v>
      </c>
      <c r="AM517" s="1353">
        <f t="shared" si="214"/>
        <v>0</v>
      </c>
      <c r="AN517" s="1353">
        <f t="shared" si="214"/>
        <v>0</v>
      </c>
      <c r="AO517" s="1353">
        <f t="shared" si="214"/>
        <v>0</v>
      </c>
      <c r="AP517" s="1353">
        <f t="shared" si="214"/>
        <v>0</v>
      </c>
      <c r="AQ517" s="1353">
        <f t="shared" si="214"/>
        <v>0</v>
      </c>
      <c r="AR517" s="1353">
        <f t="shared" si="214"/>
        <v>0</v>
      </c>
      <c r="AS517" s="1353">
        <f t="shared" si="214"/>
        <v>0</v>
      </c>
      <c r="AT517" s="1353">
        <f t="shared" si="214"/>
        <v>0</v>
      </c>
      <c r="AU517" s="1353">
        <f t="shared" si="214"/>
        <v>0</v>
      </c>
      <c r="AV517" s="1353">
        <f t="shared" si="214"/>
        <v>0</v>
      </c>
      <c r="AW517" s="1353">
        <f t="shared" si="214"/>
        <v>0</v>
      </c>
    </row>
    <row r="518" spans="1:49" ht="16.5" hidden="1" thickBot="1">
      <c r="A518" s="1298" t="s">
        <v>562</v>
      </c>
      <c r="B518" s="208" t="s">
        <v>125</v>
      </c>
      <c r="C518" s="1356">
        <f t="shared" si="205"/>
        <v>0</v>
      </c>
      <c r="D518" s="1356">
        <f t="shared" si="205"/>
        <v>0</v>
      </c>
      <c r="E518" s="1356">
        <f t="shared" si="205"/>
        <v>0</v>
      </c>
      <c r="F518" s="2093"/>
      <c r="G518" s="1197"/>
      <c r="H518" s="1197"/>
      <c r="I518" s="1197"/>
      <c r="J518" s="1197"/>
      <c r="K518" s="1197"/>
      <c r="L518" s="1353">
        <f t="shared" ref="L518:AW518" si="215">L136-L327</f>
        <v>0</v>
      </c>
      <c r="M518" s="1353">
        <f t="shared" si="215"/>
        <v>0</v>
      </c>
      <c r="N518" s="1353">
        <f t="shared" si="215"/>
        <v>0</v>
      </c>
      <c r="O518" s="1353">
        <f t="shared" si="215"/>
        <v>0</v>
      </c>
      <c r="P518" s="1353">
        <f t="shared" si="215"/>
        <v>0</v>
      </c>
      <c r="Q518" s="1353">
        <f t="shared" si="215"/>
        <v>0</v>
      </c>
      <c r="R518" s="1353">
        <f t="shared" si="215"/>
        <v>0</v>
      </c>
      <c r="S518" s="1353">
        <f t="shared" si="215"/>
        <v>0</v>
      </c>
      <c r="T518" s="1353">
        <f t="shared" si="215"/>
        <v>0</v>
      </c>
      <c r="U518" s="1353">
        <f t="shared" si="215"/>
        <v>0</v>
      </c>
      <c r="V518" s="1353">
        <f t="shared" si="215"/>
        <v>0</v>
      </c>
      <c r="W518" s="1353">
        <f t="shared" si="215"/>
        <v>0</v>
      </c>
      <c r="X518" s="1353">
        <f t="shared" si="215"/>
        <v>0</v>
      </c>
      <c r="Y518" s="1353">
        <f t="shared" si="215"/>
        <v>0</v>
      </c>
      <c r="Z518" s="1353">
        <f t="shared" si="215"/>
        <v>0</v>
      </c>
      <c r="AA518" s="1353">
        <f t="shared" si="215"/>
        <v>0</v>
      </c>
      <c r="AB518" s="1353">
        <f t="shared" si="215"/>
        <v>0</v>
      </c>
      <c r="AC518" s="1353">
        <f t="shared" si="215"/>
        <v>0</v>
      </c>
      <c r="AD518" s="1353">
        <f t="shared" si="215"/>
        <v>0</v>
      </c>
      <c r="AE518" s="1353">
        <f t="shared" si="215"/>
        <v>0</v>
      </c>
      <c r="AF518" s="1353">
        <f t="shared" si="215"/>
        <v>0</v>
      </c>
      <c r="AG518" s="1353">
        <f t="shared" si="215"/>
        <v>0</v>
      </c>
      <c r="AH518" s="1353">
        <f t="shared" si="215"/>
        <v>0</v>
      </c>
      <c r="AI518" s="1353">
        <f t="shared" si="215"/>
        <v>0</v>
      </c>
      <c r="AJ518" s="1353">
        <f t="shared" si="215"/>
        <v>0</v>
      </c>
      <c r="AK518" s="1353">
        <f t="shared" si="215"/>
        <v>0</v>
      </c>
      <c r="AL518" s="1353">
        <f t="shared" si="215"/>
        <v>0</v>
      </c>
      <c r="AM518" s="1353">
        <f t="shared" si="215"/>
        <v>0</v>
      </c>
      <c r="AN518" s="1353">
        <f t="shared" si="215"/>
        <v>0</v>
      </c>
      <c r="AO518" s="1353">
        <f t="shared" si="215"/>
        <v>0</v>
      </c>
      <c r="AP518" s="1353">
        <f t="shared" si="215"/>
        <v>0</v>
      </c>
      <c r="AQ518" s="1353">
        <f t="shared" si="215"/>
        <v>0</v>
      </c>
      <c r="AR518" s="1353">
        <f t="shared" si="215"/>
        <v>0</v>
      </c>
      <c r="AS518" s="1353">
        <f t="shared" si="215"/>
        <v>0</v>
      </c>
      <c r="AT518" s="1353">
        <f t="shared" si="215"/>
        <v>0</v>
      </c>
      <c r="AU518" s="1353">
        <f t="shared" si="215"/>
        <v>0</v>
      </c>
      <c r="AV518" s="1353">
        <f t="shared" si="215"/>
        <v>0</v>
      </c>
      <c r="AW518" s="1353">
        <f t="shared" si="215"/>
        <v>0</v>
      </c>
    </row>
    <row r="519" spans="1:49" ht="16.5" hidden="1" thickBot="1">
      <c r="A519" s="1298" t="s">
        <v>563</v>
      </c>
      <c r="B519" s="208" t="s">
        <v>663</v>
      </c>
      <c r="C519" s="1356">
        <f t="shared" si="205"/>
        <v>0</v>
      </c>
      <c r="D519" s="1356">
        <f t="shared" si="205"/>
        <v>0</v>
      </c>
      <c r="E519" s="1356">
        <f t="shared" si="205"/>
        <v>0</v>
      </c>
      <c r="F519" s="2093"/>
      <c r="G519" s="1197"/>
      <c r="H519" s="1197"/>
      <c r="I519" s="1197"/>
      <c r="J519" s="1197"/>
      <c r="K519" s="1197"/>
      <c r="L519" s="1353">
        <f t="shared" ref="L519:AW519" si="216">L137-L328</f>
        <v>0</v>
      </c>
      <c r="M519" s="1353">
        <f t="shared" si="216"/>
        <v>0</v>
      </c>
      <c r="N519" s="1353">
        <f t="shared" si="216"/>
        <v>0</v>
      </c>
      <c r="O519" s="1353">
        <f t="shared" si="216"/>
        <v>0</v>
      </c>
      <c r="P519" s="1353">
        <f t="shared" si="216"/>
        <v>0</v>
      </c>
      <c r="Q519" s="1353">
        <f t="shared" si="216"/>
        <v>0</v>
      </c>
      <c r="R519" s="1353">
        <f t="shared" si="216"/>
        <v>0</v>
      </c>
      <c r="S519" s="1353">
        <f t="shared" si="216"/>
        <v>0</v>
      </c>
      <c r="T519" s="1353">
        <f t="shared" si="216"/>
        <v>0</v>
      </c>
      <c r="U519" s="1353">
        <f t="shared" si="216"/>
        <v>0</v>
      </c>
      <c r="V519" s="1353">
        <f t="shared" si="216"/>
        <v>0</v>
      </c>
      <c r="W519" s="1353">
        <f t="shared" si="216"/>
        <v>0</v>
      </c>
      <c r="X519" s="1353">
        <f t="shared" si="216"/>
        <v>0</v>
      </c>
      <c r="Y519" s="1353">
        <f t="shared" si="216"/>
        <v>0</v>
      </c>
      <c r="Z519" s="1353">
        <f t="shared" si="216"/>
        <v>0</v>
      </c>
      <c r="AA519" s="1353">
        <f t="shared" si="216"/>
        <v>0</v>
      </c>
      <c r="AB519" s="1353">
        <f t="shared" si="216"/>
        <v>0</v>
      </c>
      <c r="AC519" s="1353">
        <f t="shared" si="216"/>
        <v>0</v>
      </c>
      <c r="AD519" s="1353">
        <f t="shared" si="216"/>
        <v>0</v>
      </c>
      <c r="AE519" s="1353">
        <f t="shared" si="216"/>
        <v>0</v>
      </c>
      <c r="AF519" s="1353">
        <f t="shared" si="216"/>
        <v>0</v>
      </c>
      <c r="AG519" s="1353">
        <f t="shared" si="216"/>
        <v>0</v>
      </c>
      <c r="AH519" s="1353">
        <f t="shared" si="216"/>
        <v>0</v>
      </c>
      <c r="AI519" s="1353">
        <f t="shared" si="216"/>
        <v>0</v>
      </c>
      <c r="AJ519" s="1353">
        <f t="shared" si="216"/>
        <v>0</v>
      </c>
      <c r="AK519" s="1353">
        <f t="shared" si="216"/>
        <v>0</v>
      </c>
      <c r="AL519" s="1353">
        <f t="shared" si="216"/>
        <v>0</v>
      </c>
      <c r="AM519" s="1353">
        <f t="shared" si="216"/>
        <v>0</v>
      </c>
      <c r="AN519" s="1353">
        <f t="shared" si="216"/>
        <v>0</v>
      </c>
      <c r="AO519" s="1353">
        <f t="shared" si="216"/>
        <v>0</v>
      </c>
      <c r="AP519" s="1353">
        <f t="shared" si="216"/>
        <v>0</v>
      </c>
      <c r="AQ519" s="1353">
        <f t="shared" si="216"/>
        <v>0</v>
      </c>
      <c r="AR519" s="1353">
        <f t="shared" si="216"/>
        <v>0</v>
      </c>
      <c r="AS519" s="1353">
        <f t="shared" si="216"/>
        <v>0</v>
      </c>
      <c r="AT519" s="1353">
        <f t="shared" si="216"/>
        <v>0</v>
      </c>
      <c r="AU519" s="1353">
        <f t="shared" si="216"/>
        <v>0</v>
      </c>
      <c r="AV519" s="1353">
        <f t="shared" si="216"/>
        <v>0</v>
      </c>
      <c r="AW519" s="1353">
        <f t="shared" si="216"/>
        <v>0</v>
      </c>
    </row>
    <row r="520" spans="1:49" ht="16.5" hidden="1" thickBot="1">
      <c r="A520" s="1298" t="s">
        <v>564</v>
      </c>
      <c r="B520" s="208" t="s">
        <v>665</v>
      </c>
      <c r="C520" s="1356">
        <f t="shared" si="205"/>
        <v>-10</v>
      </c>
      <c r="D520" s="1356">
        <f t="shared" si="205"/>
        <v>-7</v>
      </c>
      <c r="E520" s="1356">
        <f t="shared" si="205"/>
        <v>-3</v>
      </c>
      <c r="F520" s="2093"/>
      <c r="G520" s="1197"/>
      <c r="H520" s="1197"/>
      <c r="I520" s="1197"/>
      <c r="J520" s="1197"/>
      <c r="K520" s="1197"/>
      <c r="L520" s="1353">
        <f t="shared" ref="L520:AW520" si="217">L138-L329</f>
        <v>0</v>
      </c>
      <c r="M520" s="1353">
        <f t="shared" si="217"/>
        <v>0</v>
      </c>
      <c r="N520" s="1353">
        <f t="shared" si="217"/>
        <v>0</v>
      </c>
      <c r="O520" s="1353">
        <f t="shared" si="217"/>
        <v>0</v>
      </c>
      <c r="P520" s="1353">
        <f t="shared" si="217"/>
        <v>0</v>
      </c>
      <c r="Q520" s="1353">
        <f t="shared" si="217"/>
        <v>0</v>
      </c>
      <c r="R520" s="1353">
        <f t="shared" si="217"/>
        <v>0</v>
      </c>
      <c r="S520" s="1353">
        <f t="shared" si="217"/>
        <v>-6</v>
      </c>
      <c r="T520" s="1353">
        <f t="shared" si="217"/>
        <v>0</v>
      </c>
      <c r="U520" s="1353">
        <f t="shared" si="217"/>
        <v>0</v>
      </c>
      <c r="V520" s="1353">
        <f t="shared" si="217"/>
        <v>0</v>
      </c>
      <c r="W520" s="1353">
        <f t="shared" si="217"/>
        <v>0</v>
      </c>
      <c r="X520" s="1353">
        <f t="shared" si="217"/>
        <v>0</v>
      </c>
      <c r="Y520" s="1353">
        <f t="shared" si="217"/>
        <v>0</v>
      </c>
      <c r="Z520" s="1353">
        <f t="shared" si="217"/>
        <v>0</v>
      </c>
      <c r="AA520" s="1353">
        <f t="shared" si="217"/>
        <v>0</v>
      </c>
      <c r="AB520" s="1353">
        <f t="shared" si="217"/>
        <v>0</v>
      </c>
      <c r="AC520" s="1353">
        <f t="shared" si="217"/>
        <v>0</v>
      </c>
      <c r="AD520" s="1353">
        <f t="shared" si="217"/>
        <v>0</v>
      </c>
      <c r="AE520" s="1353">
        <f t="shared" si="217"/>
        <v>0</v>
      </c>
      <c r="AF520" s="1353">
        <f t="shared" si="217"/>
        <v>0</v>
      </c>
      <c r="AG520" s="1353">
        <f t="shared" si="217"/>
        <v>0</v>
      </c>
      <c r="AH520" s="1353">
        <f t="shared" si="217"/>
        <v>0</v>
      </c>
      <c r="AI520" s="1353">
        <f t="shared" si="217"/>
        <v>0</v>
      </c>
      <c r="AJ520" s="1353">
        <f t="shared" si="217"/>
        <v>0</v>
      </c>
      <c r="AK520" s="1353">
        <f t="shared" si="217"/>
        <v>0</v>
      </c>
      <c r="AL520" s="1353">
        <f t="shared" si="217"/>
        <v>0</v>
      </c>
      <c r="AM520" s="1353">
        <f t="shared" si="217"/>
        <v>0</v>
      </c>
      <c r="AN520" s="1353">
        <f t="shared" si="217"/>
        <v>0</v>
      </c>
      <c r="AO520" s="1353">
        <f t="shared" si="217"/>
        <v>0</v>
      </c>
      <c r="AP520" s="1353">
        <f t="shared" si="217"/>
        <v>0</v>
      </c>
      <c r="AQ520" s="1353">
        <f t="shared" si="217"/>
        <v>0</v>
      </c>
      <c r="AR520" s="1353">
        <f t="shared" si="217"/>
        <v>0</v>
      </c>
      <c r="AS520" s="1353">
        <f t="shared" si="217"/>
        <v>0</v>
      </c>
      <c r="AT520" s="1353">
        <f t="shared" si="217"/>
        <v>-7</v>
      </c>
      <c r="AU520" s="1353">
        <f t="shared" si="217"/>
        <v>3</v>
      </c>
      <c r="AV520" s="1353">
        <f t="shared" si="217"/>
        <v>0</v>
      </c>
      <c r="AW520" s="1353">
        <f t="shared" si="217"/>
        <v>0</v>
      </c>
    </row>
    <row r="521" spans="1:49" ht="16.5" hidden="1" thickBot="1">
      <c r="A521" s="1298" t="s">
        <v>720</v>
      </c>
      <c r="B521" s="208" t="s">
        <v>48</v>
      </c>
      <c r="C521" s="1356">
        <f t="shared" si="205"/>
        <v>0</v>
      </c>
      <c r="D521" s="1356">
        <f t="shared" si="205"/>
        <v>0</v>
      </c>
      <c r="E521" s="1356">
        <f t="shared" si="205"/>
        <v>0</v>
      </c>
      <c r="F521" s="2093"/>
      <c r="G521" s="1197"/>
      <c r="H521" s="1197"/>
      <c r="I521" s="1197"/>
      <c r="J521" s="1197"/>
      <c r="K521" s="1197"/>
      <c r="L521" s="1353">
        <f t="shared" ref="L521:AW521" si="218">L139-L330</f>
        <v>0</v>
      </c>
      <c r="M521" s="1353">
        <f t="shared" si="218"/>
        <v>0</v>
      </c>
      <c r="N521" s="1353">
        <f t="shared" si="218"/>
        <v>0</v>
      </c>
      <c r="O521" s="1353">
        <f t="shared" si="218"/>
        <v>0</v>
      </c>
      <c r="P521" s="1353">
        <f t="shared" si="218"/>
        <v>0</v>
      </c>
      <c r="Q521" s="1353">
        <f t="shared" si="218"/>
        <v>0</v>
      </c>
      <c r="R521" s="1353">
        <f t="shared" si="218"/>
        <v>0</v>
      </c>
      <c r="S521" s="1353">
        <f t="shared" si="218"/>
        <v>0</v>
      </c>
      <c r="T521" s="1353">
        <f t="shared" si="218"/>
        <v>0</v>
      </c>
      <c r="U521" s="1353">
        <f t="shared" si="218"/>
        <v>0</v>
      </c>
      <c r="V521" s="1353">
        <f t="shared" si="218"/>
        <v>0</v>
      </c>
      <c r="W521" s="1353">
        <f t="shared" si="218"/>
        <v>0</v>
      </c>
      <c r="X521" s="1353">
        <f t="shared" si="218"/>
        <v>0</v>
      </c>
      <c r="Y521" s="1353">
        <f t="shared" si="218"/>
        <v>0</v>
      </c>
      <c r="Z521" s="1353">
        <f t="shared" si="218"/>
        <v>0</v>
      </c>
      <c r="AA521" s="1353">
        <f t="shared" si="218"/>
        <v>0</v>
      </c>
      <c r="AB521" s="1353">
        <f t="shared" si="218"/>
        <v>0</v>
      </c>
      <c r="AC521" s="1353">
        <f t="shared" si="218"/>
        <v>0</v>
      </c>
      <c r="AD521" s="1353">
        <f t="shared" si="218"/>
        <v>0</v>
      </c>
      <c r="AE521" s="1353">
        <f t="shared" si="218"/>
        <v>0</v>
      </c>
      <c r="AF521" s="1353">
        <f t="shared" si="218"/>
        <v>0</v>
      </c>
      <c r="AG521" s="1353">
        <f t="shared" si="218"/>
        <v>0</v>
      </c>
      <c r="AH521" s="1353">
        <f t="shared" si="218"/>
        <v>0</v>
      </c>
      <c r="AI521" s="1353">
        <f t="shared" si="218"/>
        <v>0</v>
      </c>
      <c r="AJ521" s="1353">
        <f t="shared" si="218"/>
        <v>0</v>
      </c>
      <c r="AK521" s="1353">
        <f t="shared" si="218"/>
        <v>0</v>
      </c>
      <c r="AL521" s="1353">
        <f t="shared" si="218"/>
        <v>0</v>
      </c>
      <c r="AM521" s="1353">
        <f t="shared" si="218"/>
        <v>0</v>
      </c>
      <c r="AN521" s="1353">
        <f t="shared" si="218"/>
        <v>0</v>
      </c>
      <c r="AO521" s="1353">
        <f t="shared" si="218"/>
        <v>0</v>
      </c>
      <c r="AP521" s="1353">
        <f t="shared" si="218"/>
        <v>0</v>
      </c>
      <c r="AQ521" s="1353">
        <f t="shared" si="218"/>
        <v>0</v>
      </c>
      <c r="AR521" s="1353">
        <f t="shared" si="218"/>
        <v>0</v>
      </c>
      <c r="AS521" s="1353">
        <f t="shared" si="218"/>
        <v>0</v>
      </c>
      <c r="AT521" s="1353">
        <f t="shared" si="218"/>
        <v>0</v>
      </c>
      <c r="AU521" s="1353">
        <f t="shared" si="218"/>
        <v>0</v>
      </c>
      <c r="AV521" s="1353">
        <f t="shared" si="218"/>
        <v>0</v>
      </c>
      <c r="AW521" s="1353">
        <f t="shared" si="218"/>
        <v>0</v>
      </c>
    </row>
    <row r="522" spans="1:49" ht="16.5" hidden="1" thickBot="1">
      <c r="A522" s="1298" t="s">
        <v>721</v>
      </c>
      <c r="B522" s="208" t="s">
        <v>668</v>
      </c>
      <c r="C522" s="1356">
        <f t="shared" si="205"/>
        <v>0</v>
      </c>
      <c r="D522" s="1356">
        <f t="shared" si="205"/>
        <v>0</v>
      </c>
      <c r="E522" s="1356">
        <f t="shared" si="205"/>
        <v>0</v>
      </c>
      <c r="F522" s="2093"/>
      <c r="G522" s="1197"/>
      <c r="H522" s="1197"/>
      <c r="I522" s="1197"/>
      <c r="J522" s="1197"/>
      <c r="K522" s="1197"/>
      <c r="L522" s="1353">
        <f t="shared" ref="L522:AW522" si="219">L140-L331</f>
        <v>0</v>
      </c>
      <c r="M522" s="1353">
        <f t="shared" si="219"/>
        <v>0</v>
      </c>
      <c r="N522" s="1353">
        <f t="shared" si="219"/>
        <v>0</v>
      </c>
      <c r="O522" s="1353">
        <f t="shared" si="219"/>
        <v>0</v>
      </c>
      <c r="P522" s="1353">
        <f t="shared" si="219"/>
        <v>0</v>
      </c>
      <c r="Q522" s="1353">
        <f t="shared" si="219"/>
        <v>0</v>
      </c>
      <c r="R522" s="1353">
        <f t="shared" si="219"/>
        <v>0</v>
      </c>
      <c r="S522" s="1353">
        <f t="shared" si="219"/>
        <v>0</v>
      </c>
      <c r="T522" s="1353">
        <f t="shared" si="219"/>
        <v>0</v>
      </c>
      <c r="U522" s="1353">
        <f t="shared" si="219"/>
        <v>0</v>
      </c>
      <c r="V522" s="1353">
        <f t="shared" si="219"/>
        <v>0</v>
      </c>
      <c r="W522" s="1353">
        <f t="shared" si="219"/>
        <v>0</v>
      </c>
      <c r="X522" s="1353">
        <f t="shared" si="219"/>
        <v>0</v>
      </c>
      <c r="Y522" s="1353">
        <f t="shared" si="219"/>
        <v>0</v>
      </c>
      <c r="Z522" s="1353">
        <f t="shared" si="219"/>
        <v>0</v>
      </c>
      <c r="AA522" s="1353">
        <f t="shared" si="219"/>
        <v>0</v>
      </c>
      <c r="AB522" s="1353">
        <f t="shared" si="219"/>
        <v>0</v>
      </c>
      <c r="AC522" s="1353">
        <f t="shared" si="219"/>
        <v>0</v>
      </c>
      <c r="AD522" s="1353">
        <f t="shared" si="219"/>
        <v>0</v>
      </c>
      <c r="AE522" s="1353">
        <f t="shared" si="219"/>
        <v>0</v>
      </c>
      <c r="AF522" s="1353">
        <f t="shared" si="219"/>
        <v>0</v>
      </c>
      <c r="AG522" s="1353">
        <f t="shared" si="219"/>
        <v>0</v>
      </c>
      <c r="AH522" s="1353">
        <f t="shared" si="219"/>
        <v>0</v>
      </c>
      <c r="AI522" s="1353">
        <f t="shared" si="219"/>
        <v>0</v>
      </c>
      <c r="AJ522" s="1353">
        <f t="shared" si="219"/>
        <v>0</v>
      </c>
      <c r="AK522" s="1353">
        <f t="shared" si="219"/>
        <v>0</v>
      </c>
      <c r="AL522" s="1353">
        <f t="shared" si="219"/>
        <v>0</v>
      </c>
      <c r="AM522" s="1353">
        <f t="shared" si="219"/>
        <v>0</v>
      </c>
      <c r="AN522" s="1353">
        <f t="shared" si="219"/>
        <v>0</v>
      </c>
      <c r="AO522" s="1353">
        <f t="shared" si="219"/>
        <v>0</v>
      </c>
      <c r="AP522" s="1353">
        <f t="shared" si="219"/>
        <v>0</v>
      </c>
      <c r="AQ522" s="1353">
        <f t="shared" si="219"/>
        <v>0</v>
      </c>
      <c r="AR522" s="1353">
        <f t="shared" si="219"/>
        <v>0</v>
      </c>
      <c r="AS522" s="1353">
        <f t="shared" si="219"/>
        <v>0</v>
      </c>
      <c r="AT522" s="1353">
        <f t="shared" si="219"/>
        <v>0</v>
      </c>
      <c r="AU522" s="1353">
        <f t="shared" si="219"/>
        <v>0</v>
      </c>
      <c r="AV522" s="1353">
        <f t="shared" si="219"/>
        <v>0</v>
      </c>
      <c r="AW522" s="1353">
        <f t="shared" si="219"/>
        <v>0</v>
      </c>
    </row>
    <row r="523" spans="1:49" ht="16.5" hidden="1" thickBot="1">
      <c r="A523" s="1298" t="s">
        <v>722</v>
      </c>
      <c r="B523" s="208" t="s">
        <v>670</v>
      </c>
      <c r="C523" s="1356">
        <f t="shared" si="205"/>
        <v>0</v>
      </c>
      <c r="D523" s="1356">
        <f t="shared" si="205"/>
        <v>0</v>
      </c>
      <c r="E523" s="1356">
        <f t="shared" si="205"/>
        <v>0</v>
      </c>
      <c r="F523" s="2093"/>
      <c r="G523" s="1197"/>
      <c r="H523" s="1197"/>
      <c r="I523" s="1197"/>
      <c r="J523" s="1197"/>
      <c r="K523" s="1197"/>
      <c r="L523" s="1353">
        <f t="shared" ref="L523:AW523" si="220">L141-L332</f>
        <v>0</v>
      </c>
      <c r="M523" s="1353">
        <f t="shared" si="220"/>
        <v>0</v>
      </c>
      <c r="N523" s="1353">
        <f t="shared" si="220"/>
        <v>0</v>
      </c>
      <c r="O523" s="1353">
        <f t="shared" si="220"/>
        <v>0</v>
      </c>
      <c r="P523" s="1353">
        <f t="shared" si="220"/>
        <v>0</v>
      </c>
      <c r="Q523" s="1353">
        <f t="shared" si="220"/>
        <v>0</v>
      </c>
      <c r="R523" s="1353">
        <f t="shared" si="220"/>
        <v>0</v>
      </c>
      <c r="S523" s="1353">
        <f t="shared" si="220"/>
        <v>0</v>
      </c>
      <c r="T523" s="1353">
        <f t="shared" si="220"/>
        <v>0</v>
      </c>
      <c r="U523" s="1353">
        <f t="shared" si="220"/>
        <v>0</v>
      </c>
      <c r="V523" s="1353">
        <f t="shared" si="220"/>
        <v>0</v>
      </c>
      <c r="W523" s="1353">
        <f t="shared" si="220"/>
        <v>0</v>
      </c>
      <c r="X523" s="1353">
        <f t="shared" si="220"/>
        <v>0</v>
      </c>
      <c r="Y523" s="1353">
        <f t="shared" si="220"/>
        <v>0</v>
      </c>
      <c r="Z523" s="1353">
        <f t="shared" si="220"/>
        <v>0</v>
      </c>
      <c r="AA523" s="1353">
        <f t="shared" si="220"/>
        <v>0</v>
      </c>
      <c r="AB523" s="1353">
        <f t="shared" si="220"/>
        <v>0</v>
      </c>
      <c r="AC523" s="1353">
        <f t="shared" si="220"/>
        <v>0</v>
      </c>
      <c r="AD523" s="1353">
        <f t="shared" si="220"/>
        <v>0</v>
      </c>
      <c r="AE523" s="1353">
        <f t="shared" si="220"/>
        <v>0</v>
      </c>
      <c r="AF523" s="1353">
        <f t="shared" si="220"/>
        <v>0</v>
      </c>
      <c r="AG523" s="1353">
        <f t="shared" si="220"/>
        <v>0</v>
      </c>
      <c r="AH523" s="1353">
        <f t="shared" si="220"/>
        <v>0</v>
      </c>
      <c r="AI523" s="1353">
        <f t="shared" si="220"/>
        <v>0</v>
      </c>
      <c r="AJ523" s="1353">
        <f t="shared" si="220"/>
        <v>0</v>
      </c>
      <c r="AK523" s="1353">
        <f t="shared" si="220"/>
        <v>0</v>
      </c>
      <c r="AL523" s="1353">
        <f t="shared" si="220"/>
        <v>0</v>
      </c>
      <c r="AM523" s="1353">
        <f t="shared" si="220"/>
        <v>0</v>
      </c>
      <c r="AN523" s="1353">
        <f t="shared" si="220"/>
        <v>0</v>
      </c>
      <c r="AO523" s="1353">
        <f t="shared" si="220"/>
        <v>0</v>
      </c>
      <c r="AP523" s="1353">
        <f t="shared" si="220"/>
        <v>0</v>
      </c>
      <c r="AQ523" s="1353">
        <f t="shared" si="220"/>
        <v>0</v>
      </c>
      <c r="AR523" s="1353">
        <f t="shared" si="220"/>
        <v>0</v>
      </c>
      <c r="AS523" s="1353">
        <f t="shared" si="220"/>
        <v>0</v>
      </c>
      <c r="AT523" s="1353">
        <f t="shared" si="220"/>
        <v>0</v>
      </c>
      <c r="AU523" s="1353">
        <f t="shared" si="220"/>
        <v>0</v>
      </c>
      <c r="AV523" s="1353">
        <f t="shared" si="220"/>
        <v>0</v>
      </c>
      <c r="AW523" s="1353">
        <f t="shared" si="220"/>
        <v>0</v>
      </c>
    </row>
    <row r="524" spans="1:49" ht="16.5" hidden="1" thickBot="1">
      <c r="A524" s="1298" t="s">
        <v>723</v>
      </c>
      <c r="B524" s="208" t="s">
        <v>126</v>
      </c>
      <c r="C524" s="1356">
        <f t="shared" si="205"/>
        <v>0</v>
      </c>
      <c r="D524" s="1356">
        <f t="shared" si="205"/>
        <v>0</v>
      </c>
      <c r="E524" s="1356">
        <f t="shared" si="205"/>
        <v>0</v>
      </c>
      <c r="F524" s="2093"/>
      <c r="G524" s="1197"/>
      <c r="H524" s="1197"/>
      <c r="I524" s="1197"/>
      <c r="J524" s="1197"/>
      <c r="K524" s="1197"/>
      <c r="L524" s="1357">
        <f t="shared" ref="L524:AW524" si="221">L142-L333</f>
        <v>0</v>
      </c>
      <c r="M524" s="1357">
        <f t="shared" si="221"/>
        <v>0</v>
      </c>
      <c r="N524" s="1357">
        <f t="shared" si="221"/>
        <v>0</v>
      </c>
      <c r="O524" s="1357">
        <f t="shared" si="221"/>
        <v>0</v>
      </c>
      <c r="P524" s="1357">
        <f t="shared" si="221"/>
        <v>0</v>
      </c>
      <c r="Q524" s="1357">
        <f t="shared" si="221"/>
        <v>0</v>
      </c>
      <c r="R524" s="1357">
        <f t="shared" si="221"/>
        <v>0</v>
      </c>
      <c r="S524" s="1357">
        <f t="shared" si="221"/>
        <v>0</v>
      </c>
      <c r="T524" s="1357">
        <f t="shared" si="221"/>
        <v>0</v>
      </c>
      <c r="U524" s="1357">
        <f t="shared" si="221"/>
        <v>0</v>
      </c>
      <c r="V524" s="1357">
        <f t="shared" si="221"/>
        <v>0</v>
      </c>
      <c r="W524" s="1357">
        <f t="shared" si="221"/>
        <v>0</v>
      </c>
      <c r="X524" s="1357">
        <f t="shared" si="221"/>
        <v>0</v>
      </c>
      <c r="Y524" s="1357">
        <f t="shared" si="221"/>
        <v>0</v>
      </c>
      <c r="Z524" s="1357">
        <f t="shared" si="221"/>
        <v>0</v>
      </c>
      <c r="AA524" s="1357">
        <f t="shared" si="221"/>
        <v>0</v>
      </c>
      <c r="AB524" s="1357">
        <f t="shared" si="221"/>
        <v>0</v>
      </c>
      <c r="AC524" s="1357">
        <f t="shared" si="221"/>
        <v>0</v>
      </c>
      <c r="AD524" s="1357">
        <f t="shared" si="221"/>
        <v>0</v>
      </c>
      <c r="AE524" s="1357">
        <f t="shared" si="221"/>
        <v>0</v>
      </c>
      <c r="AF524" s="1357">
        <f t="shared" si="221"/>
        <v>0</v>
      </c>
      <c r="AG524" s="1357">
        <f t="shared" si="221"/>
        <v>0</v>
      </c>
      <c r="AH524" s="1357">
        <f t="shared" si="221"/>
        <v>0</v>
      </c>
      <c r="AI524" s="1357">
        <f t="shared" si="221"/>
        <v>0</v>
      </c>
      <c r="AJ524" s="1357">
        <f t="shared" si="221"/>
        <v>0</v>
      </c>
      <c r="AK524" s="1357">
        <f t="shared" si="221"/>
        <v>0</v>
      </c>
      <c r="AL524" s="1357">
        <f t="shared" si="221"/>
        <v>0</v>
      </c>
      <c r="AM524" s="1357">
        <f t="shared" si="221"/>
        <v>0</v>
      </c>
      <c r="AN524" s="1357">
        <f t="shared" si="221"/>
        <v>0</v>
      </c>
      <c r="AO524" s="1357">
        <f t="shared" si="221"/>
        <v>0</v>
      </c>
      <c r="AP524" s="1357">
        <f t="shared" si="221"/>
        <v>0</v>
      </c>
      <c r="AQ524" s="1357">
        <f t="shared" si="221"/>
        <v>0</v>
      </c>
      <c r="AR524" s="1357">
        <f t="shared" si="221"/>
        <v>0</v>
      </c>
      <c r="AS524" s="1357">
        <f t="shared" si="221"/>
        <v>0</v>
      </c>
      <c r="AT524" s="1357">
        <f t="shared" si="221"/>
        <v>0</v>
      </c>
      <c r="AU524" s="1357">
        <f t="shared" si="221"/>
        <v>0</v>
      </c>
      <c r="AV524" s="1357">
        <f t="shared" si="221"/>
        <v>0</v>
      </c>
      <c r="AW524" s="1357">
        <f t="shared" si="221"/>
        <v>0</v>
      </c>
    </row>
    <row r="525" spans="1:49" ht="48" hidden="1" thickBot="1">
      <c r="A525" s="1292">
        <v>16</v>
      </c>
      <c r="B525" s="210" t="s">
        <v>724</v>
      </c>
      <c r="C525" s="1356">
        <f t="shared" si="205"/>
        <v>10</v>
      </c>
      <c r="D525" s="1356">
        <f t="shared" si="205"/>
        <v>11</v>
      </c>
      <c r="E525" s="1356">
        <f t="shared" si="205"/>
        <v>-1</v>
      </c>
      <c r="F525" s="2093"/>
      <c r="G525" s="1197"/>
      <c r="H525" s="1197"/>
      <c r="I525" s="1197"/>
      <c r="J525" s="1197"/>
      <c r="K525" s="1197"/>
      <c r="L525" s="1356">
        <f t="shared" ref="L525:AW525" si="222">L143-L334</f>
        <v>0</v>
      </c>
      <c r="M525" s="1356">
        <f t="shared" si="222"/>
        <v>0</v>
      </c>
      <c r="N525" s="1356">
        <f t="shared" si="222"/>
        <v>0</v>
      </c>
      <c r="O525" s="1356">
        <f t="shared" si="222"/>
        <v>0</v>
      </c>
      <c r="P525" s="1356">
        <f t="shared" si="222"/>
        <v>0</v>
      </c>
      <c r="Q525" s="1356">
        <f t="shared" si="222"/>
        <v>-2</v>
      </c>
      <c r="R525" s="1356">
        <f t="shared" si="222"/>
        <v>-4</v>
      </c>
      <c r="S525" s="1356">
        <f t="shared" si="222"/>
        <v>-2</v>
      </c>
      <c r="T525" s="1356">
        <f t="shared" si="222"/>
        <v>1</v>
      </c>
      <c r="U525" s="1356">
        <f t="shared" si="222"/>
        <v>0</v>
      </c>
      <c r="V525" s="1356">
        <f t="shared" si="222"/>
        <v>0</v>
      </c>
      <c r="W525" s="1356">
        <f t="shared" si="222"/>
        <v>0</v>
      </c>
      <c r="X525" s="1356">
        <f t="shared" si="222"/>
        <v>0</v>
      </c>
      <c r="Y525" s="1356">
        <f t="shared" si="222"/>
        <v>-2</v>
      </c>
      <c r="Z525" s="1356">
        <f t="shared" si="222"/>
        <v>0</v>
      </c>
      <c r="AA525" s="1356">
        <f t="shared" si="222"/>
        <v>-9</v>
      </c>
      <c r="AB525" s="1356">
        <f t="shared" si="222"/>
        <v>0</v>
      </c>
      <c r="AC525" s="1356">
        <f t="shared" si="222"/>
        <v>-4</v>
      </c>
      <c r="AD525" s="1356">
        <f t="shared" si="222"/>
        <v>0</v>
      </c>
      <c r="AE525" s="1356">
        <f t="shared" si="222"/>
        <v>0</v>
      </c>
      <c r="AF525" s="1356">
        <f t="shared" si="222"/>
        <v>0</v>
      </c>
      <c r="AG525" s="1356">
        <f t="shared" si="222"/>
        <v>0</v>
      </c>
      <c r="AH525" s="1356">
        <f t="shared" si="222"/>
        <v>11</v>
      </c>
      <c r="AI525" s="1356">
        <f t="shared" si="222"/>
        <v>0</v>
      </c>
      <c r="AJ525" s="1356">
        <f t="shared" si="222"/>
        <v>0</v>
      </c>
      <c r="AK525" s="1356">
        <f t="shared" si="222"/>
        <v>0</v>
      </c>
      <c r="AL525" s="1356">
        <f t="shared" si="222"/>
        <v>0</v>
      </c>
      <c r="AM525" s="1356">
        <f t="shared" si="222"/>
        <v>0</v>
      </c>
      <c r="AN525" s="1356">
        <f t="shared" si="222"/>
        <v>-2</v>
      </c>
      <c r="AO525" s="1356">
        <f t="shared" si="222"/>
        <v>3</v>
      </c>
      <c r="AP525" s="1356">
        <f t="shared" si="222"/>
        <v>0</v>
      </c>
      <c r="AQ525" s="1356">
        <f t="shared" si="222"/>
        <v>14</v>
      </c>
      <c r="AR525" s="1356">
        <f t="shared" si="222"/>
        <v>4</v>
      </c>
      <c r="AS525" s="1356">
        <f t="shared" si="222"/>
        <v>1</v>
      </c>
      <c r="AT525" s="1356">
        <f t="shared" si="222"/>
        <v>1</v>
      </c>
      <c r="AU525" s="1356">
        <f t="shared" si="222"/>
        <v>0</v>
      </c>
      <c r="AV525" s="1356">
        <f t="shared" si="222"/>
        <v>0</v>
      </c>
      <c r="AW525" s="1356">
        <f t="shared" si="222"/>
        <v>0</v>
      </c>
    </row>
    <row r="526" spans="1:49" ht="16.5" hidden="1" thickBot="1">
      <c r="A526" s="1298" t="s">
        <v>567</v>
      </c>
      <c r="B526" s="208" t="s">
        <v>674</v>
      </c>
      <c r="C526" s="1356">
        <f t="shared" si="205"/>
        <v>10</v>
      </c>
      <c r="D526" s="1356">
        <f t="shared" si="205"/>
        <v>11</v>
      </c>
      <c r="E526" s="1356">
        <f t="shared" si="205"/>
        <v>-1</v>
      </c>
      <c r="F526" s="2093"/>
      <c r="G526" s="1197"/>
      <c r="H526" s="1197"/>
      <c r="I526" s="1197"/>
      <c r="J526" s="1197"/>
      <c r="K526" s="1197"/>
      <c r="L526" s="1355">
        <f t="shared" ref="L526:AW526" si="223">L144-L335</f>
        <v>0</v>
      </c>
      <c r="M526" s="1355">
        <f t="shared" si="223"/>
        <v>0</v>
      </c>
      <c r="N526" s="1355">
        <f t="shared" si="223"/>
        <v>0</v>
      </c>
      <c r="O526" s="1355">
        <f t="shared" si="223"/>
        <v>0</v>
      </c>
      <c r="P526" s="1355">
        <f t="shared" si="223"/>
        <v>0</v>
      </c>
      <c r="Q526" s="1355">
        <f t="shared" si="223"/>
        <v>-2</v>
      </c>
      <c r="R526" s="1355">
        <f t="shared" si="223"/>
        <v>-4</v>
      </c>
      <c r="S526" s="1355">
        <f t="shared" si="223"/>
        <v>-2</v>
      </c>
      <c r="T526" s="1355">
        <f t="shared" si="223"/>
        <v>1</v>
      </c>
      <c r="U526" s="1355">
        <f t="shared" si="223"/>
        <v>0</v>
      </c>
      <c r="V526" s="1355">
        <f t="shared" si="223"/>
        <v>0</v>
      </c>
      <c r="W526" s="1355">
        <f t="shared" si="223"/>
        <v>0</v>
      </c>
      <c r="X526" s="1355">
        <f t="shared" si="223"/>
        <v>0</v>
      </c>
      <c r="Y526" s="1355">
        <f t="shared" si="223"/>
        <v>-2</v>
      </c>
      <c r="Z526" s="1355">
        <f t="shared" si="223"/>
        <v>0</v>
      </c>
      <c r="AA526" s="1355">
        <f t="shared" si="223"/>
        <v>-9</v>
      </c>
      <c r="AB526" s="1355">
        <f t="shared" si="223"/>
        <v>0</v>
      </c>
      <c r="AC526" s="1355">
        <f t="shared" si="223"/>
        <v>-4</v>
      </c>
      <c r="AD526" s="1355">
        <f t="shared" si="223"/>
        <v>0</v>
      </c>
      <c r="AE526" s="1355">
        <f t="shared" si="223"/>
        <v>0</v>
      </c>
      <c r="AF526" s="1355">
        <f t="shared" si="223"/>
        <v>0</v>
      </c>
      <c r="AG526" s="1355">
        <f t="shared" si="223"/>
        <v>0</v>
      </c>
      <c r="AH526" s="1355">
        <f t="shared" si="223"/>
        <v>11</v>
      </c>
      <c r="AI526" s="1355">
        <f t="shared" si="223"/>
        <v>0</v>
      </c>
      <c r="AJ526" s="1355">
        <f t="shared" si="223"/>
        <v>0</v>
      </c>
      <c r="AK526" s="1355">
        <f t="shared" si="223"/>
        <v>0</v>
      </c>
      <c r="AL526" s="1355">
        <f t="shared" si="223"/>
        <v>0</v>
      </c>
      <c r="AM526" s="1355">
        <f t="shared" si="223"/>
        <v>0</v>
      </c>
      <c r="AN526" s="1355">
        <f t="shared" si="223"/>
        <v>-2</v>
      </c>
      <c r="AO526" s="1355">
        <f t="shared" si="223"/>
        <v>3</v>
      </c>
      <c r="AP526" s="1355">
        <f t="shared" si="223"/>
        <v>0</v>
      </c>
      <c r="AQ526" s="1355">
        <f t="shared" si="223"/>
        <v>14</v>
      </c>
      <c r="AR526" s="1355">
        <f t="shared" si="223"/>
        <v>4</v>
      </c>
      <c r="AS526" s="1355">
        <f t="shared" si="223"/>
        <v>1</v>
      </c>
      <c r="AT526" s="1355">
        <f t="shared" si="223"/>
        <v>1</v>
      </c>
      <c r="AU526" s="1355">
        <f t="shared" si="223"/>
        <v>0</v>
      </c>
      <c r="AV526" s="1355">
        <f t="shared" si="223"/>
        <v>0</v>
      </c>
      <c r="AW526" s="1355">
        <f t="shared" si="223"/>
        <v>0</v>
      </c>
    </row>
    <row r="527" spans="1:49" ht="16.5" hidden="1" thickBot="1">
      <c r="A527" s="1298" t="s">
        <v>571</v>
      </c>
      <c r="B527" s="208" t="s">
        <v>676</v>
      </c>
      <c r="C527" s="1356">
        <f t="shared" si="205"/>
        <v>0</v>
      </c>
      <c r="D527" s="1356">
        <f t="shared" si="205"/>
        <v>0</v>
      </c>
      <c r="E527" s="1356">
        <f t="shared" si="205"/>
        <v>0</v>
      </c>
      <c r="F527" s="2093"/>
      <c r="G527" s="1197"/>
      <c r="H527" s="1197"/>
      <c r="I527" s="1197"/>
      <c r="J527" s="1197"/>
      <c r="K527" s="1197"/>
      <c r="L527" s="1353">
        <f t="shared" ref="L527:AW527" si="224">L145-L336</f>
        <v>0</v>
      </c>
      <c r="M527" s="1353">
        <f t="shared" si="224"/>
        <v>0</v>
      </c>
      <c r="N527" s="1353">
        <f t="shared" si="224"/>
        <v>0</v>
      </c>
      <c r="O527" s="1353">
        <f t="shared" si="224"/>
        <v>0</v>
      </c>
      <c r="P527" s="1353">
        <f t="shared" si="224"/>
        <v>0</v>
      </c>
      <c r="Q527" s="1353">
        <f t="shared" si="224"/>
        <v>0</v>
      </c>
      <c r="R527" s="1353">
        <f t="shared" si="224"/>
        <v>0</v>
      </c>
      <c r="S527" s="1353">
        <f t="shared" si="224"/>
        <v>0</v>
      </c>
      <c r="T527" s="1353">
        <f t="shared" si="224"/>
        <v>0</v>
      </c>
      <c r="U527" s="1353">
        <f t="shared" si="224"/>
        <v>0</v>
      </c>
      <c r="V527" s="1353">
        <f t="shared" si="224"/>
        <v>0</v>
      </c>
      <c r="W527" s="1353">
        <f t="shared" si="224"/>
        <v>0</v>
      </c>
      <c r="X527" s="1353">
        <f t="shared" si="224"/>
        <v>0</v>
      </c>
      <c r="Y527" s="1353">
        <f t="shared" si="224"/>
        <v>0</v>
      </c>
      <c r="Z527" s="1353">
        <f t="shared" si="224"/>
        <v>0</v>
      </c>
      <c r="AA527" s="1353">
        <f t="shared" si="224"/>
        <v>0</v>
      </c>
      <c r="AB527" s="1353">
        <f t="shared" si="224"/>
        <v>0</v>
      </c>
      <c r="AC527" s="1353">
        <f t="shared" si="224"/>
        <v>0</v>
      </c>
      <c r="AD527" s="1353">
        <f t="shared" si="224"/>
        <v>0</v>
      </c>
      <c r="AE527" s="1353">
        <f t="shared" si="224"/>
        <v>0</v>
      </c>
      <c r="AF527" s="1353">
        <f t="shared" si="224"/>
        <v>0</v>
      </c>
      <c r="AG527" s="1353">
        <f t="shared" si="224"/>
        <v>0</v>
      </c>
      <c r="AH527" s="1353">
        <f t="shared" si="224"/>
        <v>0</v>
      </c>
      <c r="AI527" s="1353">
        <f t="shared" si="224"/>
        <v>0</v>
      </c>
      <c r="AJ527" s="1353">
        <f t="shared" si="224"/>
        <v>0</v>
      </c>
      <c r="AK527" s="1353">
        <f t="shared" si="224"/>
        <v>0</v>
      </c>
      <c r="AL527" s="1353">
        <f t="shared" si="224"/>
        <v>0</v>
      </c>
      <c r="AM527" s="1353">
        <f t="shared" si="224"/>
        <v>0</v>
      </c>
      <c r="AN527" s="1353">
        <f t="shared" si="224"/>
        <v>0</v>
      </c>
      <c r="AO527" s="1353">
        <f t="shared" si="224"/>
        <v>0</v>
      </c>
      <c r="AP527" s="1353">
        <f t="shared" si="224"/>
        <v>0</v>
      </c>
      <c r="AQ527" s="1353">
        <f t="shared" si="224"/>
        <v>0</v>
      </c>
      <c r="AR527" s="1353">
        <f t="shared" si="224"/>
        <v>0</v>
      </c>
      <c r="AS527" s="1353">
        <f t="shared" si="224"/>
        <v>0</v>
      </c>
      <c r="AT527" s="1353">
        <f t="shared" si="224"/>
        <v>0</v>
      </c>
      <c r="AU527" s="1353">
        <f t="shared" si="224"/>
        <v>0</v>
      </c>
      <c r="AV527" s="1353">
        <f t="shared" si="224"/>
        <v>0</v>
      </c>
      <c r="AW527" s="1353">
        <f t="shared" si="224"/>
        <v>0</v>
      </c>
    </row>
    <row r="528" spans="1:49" ht="16.5" hidden="1" thickBot="1">
      <c r="A528" s="1298" t="s">
        <v>572</v>
      </c>
      <c r="B528" s="208" t="s">
        <v>678</v>
      </c>
      <c r="C528" s="1356">
        <f t="shared" si="205"/>
        <v>0</v>
      </c>
      <c r="D528" s="1356">
        <f t="shared" si="205"/>
        <v>0</v>
      </c>
      <c r="E528" s="1356">
        <f t="shared" si="205"/>
        <v>0</v>
      </c>
      <c r="F528" s="2093"/>
      <c r="G528" s="1197"/>
      <c r="H528" s="1197"/>
      <c r="I528" s="1197"/>
      <c r="J528" s="1197"/>
      <c r="K528" s="1197"/>
      <c r="L528" s="1353">
        <f t="shared" ref="L528:AW528" si="225">L146-L337</f>
        <v>0</v>
      </c>
      <c r="M528" s="1353">
        <f t="shared" si="225"/>
        <v>0</v>
      </c>
      <c r="N528" s="1353">
        <f t="shared" si="225"/>
        <v>0</v>
      </c>
      <c r="O528" s="1353">
        <f t="shared" si="225"/>
        <v>0</v>
      </c>
      <c r="P528" s="1353">
        <f t="shared" si="225"/>
        <v>0</v>
      </c>
      <c r="Q528" s="1353">
        <f t="shared" si="225"/>
        <v>0</v>
      </c>
      <c r="R528" s="1353">
        <f t="shared" si="225"/>
        <v>0</v>
      </c>
      <c r="S528" s="1353">
        <f t="shared" si="225"/>
        <v>0</v>
      </c>
      <c r="T528" s="1353">
        <f t="shared" si="225"/>
        <v>0</v>
      </c>
      <c r="U528" s="1353">
        <f t="shared" si="225"/>
        <v>0</v>
      </c>
      <c r="V528" s="1353">
        <f t="shared" si="225"/>
        <v>0</v>
      </c>
      <c r="W528" s="1353">
        <f t="shared" si="225"/>
        <v>0</v>
      </c>
      <c r="X528" s="1353">
        <f t="shared" si="225"/>
        <v>0</v>
      </c>
      <c r="Y528" s="1353">
        <f t="shared" si="225"/>
        <v>0</v>
      </c>
      <c r="Z528" s="1353">
        <f t="shared" si="225"/>
        <v>0</v>
      </c>
      <c r="AA528" s="1353">
        <f t="shared" si="225"/>
        <v>0</v>
      </c>
      <c r="AB528" s="1353">
        <f t="shared" si="225"/>
        <v>0</v>
      </c>
      <c r="AC528" s="1353">
        <f t="shared" si="225"/>
        <v>0</v>
      </c>
      <c r="AD528" s="1353">
        <f t="shared" si="225"/>
        <v>0</v>
      </c>
      <c r="AE528" s="1353">
        <f t="shared" si="225"/>
        <v>0</v>
      </c>
      <c r="AF528" s="1353">
        <f t="shared" si="225"/>
        <v>0</v>
      </c>
      <c r="AG528" s="1353">
        <f t="shared" si="225"/>
        <v>0</v>
      </c>
      <c r="AH528" s="1353">
        <f t="shared" si="225"/>
        <v>0</v>
      </c>
      <c r="AI528" s="1353">
        <f t="shared" si="225"/>
        <v>0</v>
      </c>
      <c r="AJ528" s="1353">
        <f t="shared" si="225"/>
        <v>0</v>
      </c>
      <c r="AK528" s="1353">
        <f t="shared" si="225"/>
        <v>0</v>
      </c>
      <c r="AL528" s="1353">
        <f t="shared" si="225"/>
        <v>0</v>
      </c>
      <c r="AM528" s="1353">
        <f t="shared" si="225"/>
        <v>0</v>
      </c>
      <c r="AN528" s="1353">
        <f t="shared" si="225"/>
        <v>0</v>
      </c>
      <c r="AO528" s="1353">
        <f t="shared" si="225"/>
        <v>0</v>
      </c>
      <c r="AP528" s="1353">
        <f t="shared" si="225"/>
        <v>0</v>
      </c>
      <c r="AQ528" s="1353">
        <f t="shared" si="225"/>
        <v>0</v>
      </c>
      <c r="AR528" s="1353">
        <f t="shared" si="225"/>
        <v>0</v>
      </c>
      <c r="AS528" s="1353">
        <f t="shared" si="225"/>
        <v>0</v>
      </c>
      <c r="AT528" s="1353">
        <f t="shared" si="225"/>
        <v>0</v>
      </c>
      <c r="AU528" s="1353">
        <f t="shared" si="225"/>
        <v>0</v>
      </c>
      <c r="AV528" s="1353">
        <f t="shared" si="225"/>
        <v>0</v>
      </c>
      <c r="AW528" s="1353">
        <f t="shared" si="225"/>
        <v>0</v>
      </c>
    </row>
    <row r="529" spans="1:49" ht="16.5" hidden="1" thickBot="1">
      <c r="A529" s="1298" t="s">
        <v>573</v>
      </c>
      <c r="B529" s="208" t="s">
        <v>0</v>
      </c>
      <c r="C529" s="1356">
        <f t="shared" ref="C529:E548" si="226">C147-C338</f>
        <v>0</v>
      </c>
      <c r="D529" s="1356">
        <f t="shared" si="226"/>
        <v>0</v>
      </c>
      <c r="E529" s="1356">
        <f t="shared" si="226"/>
        <v>0</v>
      </c>
      <c r="F529" s="2093"/>
      <c r="G529" s="1197"/>
      <c r="H529" s="1197"/>
      <c r="I529" s="1197"/>
      <c r="J529" s="1197"/>
      <c r="K529" s="1197"/>
      <c r="L529" s="1353">
        <f t="shared" ref="L529:AW529" si="227">L147-L338</f>
        <v>0</v>
      </c>
      <c r="M529" s="1353">
        <f t="shared" si="227"/>
        <v>0</v>
      </c>
      <c r="N529" s="1353">
        <f t="shared" si="227"/>
        <v>0</v>
      </c>
      <c r="O529" s="1353">
        <f t="shared" si="227"/>
        <v>0</v>
      </c>
      <c r="P529" s="1353">
        <f t="shared" si="227"/>
        <v>0</v>
      </c>
      <c r="Q529" s="1353">
        <f t="shared" si="227"/>
        <v>0</v>
      </c>
      <c r="R529" s="1353">
        <f t="shared" si="227"/>
        <v>0</v>
      </c>
      <c r="S529" s="1353">
        <f t="shared" si="227"/>
        <v>0</v>
      </c>
      <c r="T529" s="1353">
        <f t="shared" si="227"/>
        <v>0</v>
      </c>
      <c r="U529" s="1353">
        <f t="shared" si="227"/>
        <v>0</v>
      </c>
      <c r="V529" s="1353">
        <f t="shared" si="227"/>
        <v>0</v>
      </c>
      <c r="W529" s="1353">
        <f t="shared" si="227"/>
        <v>0</v>
      </c>
      <c r="X529" s="1353">
        <f t="shared" si="227"/>
        <v>0</v>
      </c>
      <c r="Y529" s="1353">
        <f t="shared" si="227"/>
        <v>0</v>
      </c>
      <c r="Z529" s="1353">
        <f t="shared" si="227"/>
        <v>0</v>
      </c>
      <c r="AA529" s="1353">
        <f t="shared" si="227"/>
        <v>0</v>
      </c>
      <c r="AB529" s="1353">
        <f t="shared" si="227"/>
        <v>0</v>
      </c>
      <c r="AC529" s="1353">
        <f t="shared" si="227"/>
        <v>0</v>
      </c>
      <c r="AD529" s="1353">
        <f t="shared" si="227"/>
        <v>0</v>
      </c>
      <c r="AE529" s="1353">
        <f t="shared" si="227"/>
        <v>0</v>
      </c>
      <c r="AF529" s="1353">
        <f t="shared" si="227"/>
        <v>0</v>
      </c>
      <c r="AG529" s="1353">
        <f t="shared" si="227"/>
        <v>0</v>
      </c>
      <c r="AH529" s="1353">
        <f t="shared" si="227"/>
        <v>0</v>
      </c>
      <c r="AI529" s="1353">
        <f t="shared" si="227"/>
        <v>0</v>
      </c>
      <c r="AJ529" s="1353">
        <f t="shared" si="227"/>
        <v>0</v>
      </c>
      <c r="AK529" s="1353">
        <f t="shared" si="227"/>
        <v>0</v>
      </c>
      <c r="AL529" s="1353">
        <f t="shared" si="227"/>
        <v>0</v>
      </c>
      <c r="AM529" s="1353">
        <f t="shared" si="227"/>
        <v>0</v>
      </c>
      <c r="AN529" s="1353">
        <f t="shared" si="227"/>
        <v>0</v>
      </c>
      <c r="AO529" s="1353">
        <f t="shared" si="227"/>
        <v>0</v>
      </c>
      <c r="AP529" s="1353">
        <f t="shared" si="227"/>
        <v>0</v>
      </c>
      <c r="AQ529" s="1353">
        <f t="shared" si="227"/>
        <v>0</v>
      </c>
      <c r="AR529" s="1353">
        <f t="shared" si="227"/>
        <v>0</v>
      </c>
      <c r="AS529" s="1353">
        <f t="shared" si="227"/>
        <v>0</v>
      </c>
      <c r="AT529" s="1353">
        <f t="shared" si="227"/>
        <v>0</v>
      </c>
      <c r="AU529" s="1353">
        <f t="shared" si="227"/>
        <v>0</v>
      </c>
      <c r="AV529" s="1353">
        <f t="shared" si="227"/>
        <v>0</v>
      </c>
      <c r="AW529" s="1353">
        <f t="shared" si="227"/>
        <v>0</v>
      </c>
    </row>
    <row r="530" spans="1:49" ht="16.5" hidden="1" thickBot="1">
      <c r="A530" s="1298" t="s">
        <v>574</v>
      </c>
      <c r="B530" s="208" t="s">
        <v>681</v>
      </c>
      <c r="C530" s="1356">
        <f t="shared" si="226"/>
        <v>0</v>
      </c>
      <c r="D530" s="1356">
        <f t="shared" si="226"/>
        <v>0</v>
      </c>
      <c r="E530" s="1356">
        <f t="shared" si="226"/>
        <v>0</v>
      </c>
      <c r="F530" s="2093"/>
      <c r="G530" s="1197"/>
      <c r="H530" s="1197"/>
      <c r="I530" s="1197"/>
      <c r="J530" s="1197"/>
      <c r="K530" s="1197"/>
      <c r="L530" s="1353">
        <f t="shared" ref="L530:AW530" si="228">L148-L339</f>
        <v>0</v>
      </c>
      <c r="M530" s="1353">
        <f t="shared" si="228"/>
        <v>0</v>
      </c>
      <c r="N530" s="1353">
        <f t="shared" si="228"/>
        <v>0</v>
      </c>
      <c r="O530" s="1353">
        <f t="shared" si="228"/>
        <v>0</v>
      </c>
      <c r="P530" s="1353">
        <f t="shared" si="228"/>
        <v>0</v>
      </c>
      <c r="Q530" s="1353">
        <f t="shared" si="228"/>
        <v>0</v>
      </c>
      <c r="R530" s="1353">
        <f t="shared" si="228"/>
        <v>0</v>
      </c>
      <c r="S530" s="1353">
        <f t="shared" si="228"/>
        <v>0</v>
      </c>
      <c r="T530" s="1353">
        <f t="shared" si="228"/>
        <v>0</v>
      </c>
      <c r="U530" s="1353">
        <f t="shared" si="228"/>
        <v>0</v>
      </c>
      <c r="V530" s="1353">
        <f t="shared" si="228"/>
        <v>0</v>
      </c>
      <c r="W530" s="1353">
        <f t="shared" si="228"/>
        <v>0</v>
      </c>
      <c r="X530" s="1353">
        <f t="shared" si="228"/>
        <v>0</v>
      </c>
      <c r="Y530" s="1353">
        <f t="shared" si="228"/>
        <v>0</v>
      </c>
      <c r="Z530" s="1353">
        <f t="shared" si="228"/>
        <v>0</v>
      </c>
      <c r="AA530" s="1353">
        <f t="shared" si="228"/>
        <v>0</v>
      </c>
      <c r="AB530" s="1353">
        <f t="shared" si="228"/>
        <v>0</v>
      </c>
      <c r="AC530" s="1353">
        <f t="shared" si="228"/>
        <v>0</v>
      </c>
      <c r="AD530" s="1353">
        <f t="shared" si="228"/>
        <v>0</v>
      </c>
      <c r="AE530" s="1353">
        <f t="shared" si="228"/>
        <v>0</v>
      </c>
      <c r="AF530" s="1353">
        <f t="shared" si="228"/>
        <v>0</v>
      </c>
      <c r="AG530" s="1353">
        <f t="shared" si="228"/>
        <v>0</v>
      </c>
      <c r="AH530" s="1353">
        <f t="shared" si="228"/>
        <v>0</v>
      </c>
      <c r="AI530" s="1353">
        <f t="shared" si="228"/>
        <v>0</v>
      </c>
      <c r="AJ530" s="1353">
        <f t="shared" si="228"/>
        <v>0</v>
      </c>
      <c r="AK530" s="1353">
        <f t="shared" si="228"/>
        <v>0</v>
      </c>
      <c r="AL530" s="1353">
        <f t="shared" si="228"/>
        <v>0</v>
      </c>
      <c r="AM530" s="1353">
        <f t="shared" si="228"/>
        <v>0</v>
      </c>
      <c r="AN530" s="1353">
        <f t="shared" si="228"/>
        <v>0</v>
      </c>
      <c r="AO530" s="1353">
        <f t="shared" si="228"/>
        <v>0</v>
      </c>
      <c r="AP530" s="1353">
        <f t="shared" si="228"/>
        <v>0</v>
      </c>
      <c r="AQ530" s="1353">
        <f t="shared" si="228"/>
        <v>0</v>
      </c>
      <c r="AR530" s="1353">
        <f t="shared" si="228"/>
        <v>0</v>
      </c>
      <c r="AS530" s="1353">
        <f t="shared" si="228"/>
        <v>0</v>
      </c>
      <c r="AT530" s="1353">
        <f t="shared" si="228"/>
        <v>0</v>
      </c>
      <c r="AU530" s="1353">
        <f t="shared" si="228"/>
        <v>0</v>
      </c>
      <c r="AV530" s="1353">
        <f t="shared" si="228"/>
        <v>0</v>
      </c>
      <c r="AW530" s="1353">
        <f t="shared" si="228"/>
        <v>0</v>
      </c>
    </row>
    <row r="531" spans="1:49" ht="16.5" hidden="1" thickBot="1">
      <c r="A531" s="1298" t="s">
        <v>575</v>
      </c>
      <c r="B531" s="208" t="s">
        <v>683</v>
      </c>
      <c r="C531" s="1356">
        <f t="shared" si="226"/>
        <v>0</v>
      </c>
      <c r="D531" s="1356">
        <f t="shared" si="226"/>
        <v>0</v>
      </c>
      <c r="E531" s="1356">
        <f t="shared" si="226"/>
        <v>0</v>
      </c>
      <c r="F531" s="2093"/>
      <c r="G531" s="1197"/>
      <c r="H531" s="1197"/>
      <c r="I531" s="1197"/>
      <c r="J531" s="1197"/>
      <c r="K531" s="1197"/>
      <c r="L531" s="1353">
        <f t="shared" ref="L531:AW531" si="229">L149-L340</f>
        <v>0</v>
      </c>
      <c r="M531" s="1353">
        <f t="shared" si="229"/>
        <v>0</v>
      </c>
      <c r="N531" s="1353">
        <f t="shared" si="229"/>
        <v>0</v>
      </c>
      <c r="O531" s="1353">
        <f t="shared" si="229"/>
        <v>0</v>
      </c>
      <c r="P531" s="1353">
        <f t="shared" si="229"/>
        <v>0</v>
      </c>
      <c r="Q531" s="1353">
        <f t="shared" si="229"/>
        <v>0</v>
      </c>
      <c r="R531" s="1353">
        <f t="shared" si="229"/>
        <v>0</v>
      </c>
      <c r="S531" s="1353">
        <f t="shared" si="229"/>
        <v>0</v>
      </c>
      <c r="T531" s="1353">
        <f t="shared" si="229"/>
        <v>0</v>
      </c>
      <c r="U531" s="1353">
        <f t="shared" si="229"/>
        <v>0</v>
      </c>
      <c r="V531" s="1353">
        <f t="shared" si="229"/>
        <v>0</v>
      </c>
      <c r="W531" s="1353">
        <f t="shared" si="229"/>
        <v>0</v>
      </c>
      <c r="X531" s="1353">
        <f t="shared" si="229"/>
        <v>0</v>
      </c>
      <c r="Y531" s="1353">
        <f t="shared" si="229"/>
        <v>0</v>
      </c>
      <c r="Z531" s="1353">
        <f t="shared" si="229"/>
        <v>0</v>
      </c>
      <c r="AA531" s="1353">
        <f t="shared" si="229"/>
        <v>0</v>
      </c>
      <c r="AB531" s="1353">
        <f t="shared" si="229"/>
        <v>0</v>
      </c>
      <c r="AC531" s="1353">
        <f t="shared" si="229"/>
        <v>0</v>
      </c>
      <c r="AD531" s="1353">
        <f t="shared" si="229"/>
        <v>0</v>
      </c>
      <c r="AE531" s="1353">
        <f t="shared" si="229"/>
        <v>0</v>
      </c>
      <c r="AF531" s="1353">
        <f t="shared" si="229"/>
        <v>0</v>
      </c>
      <c r="AG531" s="1353">
        <f t="shared" si="229"/>
        <v>0</v>
      </c>
      <c r="AH531" s="1353">
        <f t="shared" si="229"/>
        <v>0</v>
      </c>
      <c r="AI531" s="1353">
        <f t="shared" si="229"/>
        <v>0</v>
      </c>
      <c r="AJ531" s="1353">
        <f t="shared" si="229"/>
        <v>0</v>
      </c>
      <c r="AK531" s="1353">
        <f t="shared" si="229"/>
        <v>0</v>
      </c>
      <c r="AL531" s="1353">
        <f t="shared" si="229"/>
        <v>0</v>
      </c>
      <c r="AM531" s="1353">
        <f t="shared" si="229"/>
        <v>0</v>
      </c>
      <c r="AN531" s="1353">
        <f t="shared" si="229"/>
        <v>0</v>
      </c>
      <c r="AO531" s="1353">
        <f t="shared" si="229"/>
        <v>0</v>
      </c>
      <c r="AP531" s="1353">
        <f t="shared" si="229"/>
        <v>0</v>
      </c>
      <c r="AQ531" s="1353">
        <f t="shared" si="229"/>
        <v>0</v>
      </c>
      <c r="AR531" s="1353">
        <f t="shared" si="229"/>
        <v>0</v>
      </c>
      <c r="AS531" s="1353">
        <f t="shared" si="229"/>
        <v>0</v>
      </c>
      <c r="AT531" s="1353">
        <f t="shared" si="229"/>
        <v>0</v>
      </c>
      <c r="AU531" s="1353">
        <f t="shared" si="229"/>
        <v>0</v>
      </c>
      <c r="AV531" s="1353">
        <f t="shared" si="229"/>
        <v>0</v>
      </c>
      <c r="AW531" s="1353">
        <f t="shared" si="229"/>
        <v>0</v>
      </c>
    </row>
    <row r="532" spans="1:49" ht="16.5" hidden="1" thickBot="1">
      <c r="A532" s="1298" t="s">
        <v>725</v>
      </c>
      <c r="B532" s="208" t="s">
        <v>149</v>
      </c>
      <c r="C532" s="1356">
        <f t="shared" si="226"/>
        <v>0</v>
      </c>
      <c r="D532" s="1356">
        <f t="shared" si="226"/>
        <v>0</v>
      </c>
      <c r="E532" s="1356">
        <f t="shared" si="226"/>
        <v>0</v>
      </c>
      <c r="F532" s="2093"/>
      <c r="G532" s="1197"/>
      <c r="H532" s="1197"/>
      <c r="I532" s="1197"/>
      <c r="J532" s="1197"/>
      <c r="K532" s="1197"/>
      <c r="L532" s="1353">
        <f t="shared" ref="L532:AW532" si="230">L150-L341</f>
        <v>0</v>
      </c>
      <c r="M532" s="1353">
        <f t="shared" si="230"/>
        <v>0</v>
      </c>
      <c r="N532" s="1353">
        <f t="shared" si="230"/>
        <v>0</v>
      </c>
      <c r="O532" s="1353">
        <f t="shared" si="230"/>
        <v>0</v>
      </c>
      <c r="P532" s="1353">
        <f t="shared" si="230"/>
        <v>0</v>
      </c>
      <c r="Q532" s="1353">
        <f t="shared" si="230"/>
        <v>0</v>
      </c>
      <c r="R532" s="1353">
        <f t="shared" si="230"/>
        <v>0</v>
      </c>
      <c r="S532" s="1353">
        <f t="shared" si="230"/>
        <v>0</v>
      </c>
      <c r="T532" s="1353">
        <f t="shared" si="230"/>
        <v>0</v>
      </c>
      <c r="U532" s="1353">
        <f t="shared" si="230"/>
        <v>0</v>
      </c>
      <c r="V532" s="1353">
        <f t="shared" si="230"/>
        <v>0</v>
      </c>
      <c r="W532" s="1353">
        <f t="shared" si="230"/>
        <v>0</v>
      </c>
      <c r="X532" s="1353">
        <f t="shared" si="230"/>
        <v>0</v>
      </c>
      <c r="Y532" s="1353">
        <f t="shared" si="230"/>
        <v>0</v>
      </c>
      <c r="Z532" s="1353">
        <f t="shared" si="230"/>
        <v>0</v>
      </c>
      <c r="AA532" s="1353">
        <f t="shared" si="230"/>
        <v>0</v>
      </c>
      <c r="AB532" s="1353">
        <f t="shared" si="230"/>
        <v>0</v>
      </c>
      <c r="AC532" s="1353">
        <f t="shared" si="230"/>
        <v>0</v>
      </c>
      <c r="AD532" s="1353">
        <f t="shared" si="230"/>
        <v>0</v>
      </c>
      <c r="AE532" s="1353">
        <f t="shared" si="230"/>
        <v>0</v>
      </c>
      <c r="AF532" s="1353">
        <f t="shared" si="230"/>
        <v>0</v>
      </c>
      <c r="AG532" s="1353">
        <f t="shared" si="230"/>
        <v>0</v>
      </c>
      <c r="AH532" s="1353">
        <f t="shared" si="230"/>
        <v>0</v>
      </c>
      <c r="AI532" s="1353">
        <f t="shared" si="230"/>
        <v>0</v>
      </c>
      <c r="AJ532" s="1353">
        <f t="shared" si="230"/>
        <v>0</v>
      </c>
      <c r="AK532" s="1353">
        <f t="shared" si="230"/>
        <v>0</v>
      </c>
      <c r="AL532" s="1353">
        <f t="shared" si="230"/>
        <v>0</v>
      </c>
      <c r="AM532" s="1353">
        <f t="shared" si="230"/>
        <v>0</v>
      </c>
      <c r="AN532" s="1353">
        <f t="shared" si="230"/>
        <v>0</v>
      </c>
      <c r="AO532" s="1353">
        <f t="shared" si="230"/>
        <v>0</v>
      </c>
      <c r="AP532" s="1353">
        <f t="shared" si="230"/>
        <v>0</v>
      </c>
      <c r="AQ532" s="1353">
        <f t="shared" si="230"/>
        <v>0</v>
      </c>
      <c r="AR532" s="1353">
        <f t="shared" si="230"/>
        <v>0</v>
      </c>
      <c r="AS532" s="1353">
        <f t="shared" si="230"/>
        <v>0</v>
      </c>
      <c r="AT532" s="1353">
        <f t="shared" si="230"/>
        <v>0</v>
      </c>
      <c r="AU532" s="1353">
        <f t="shared" si="230"/>
        <v>0</v>
      </c>
      <c r="AV532" s="1353">
        <f t="shared" si="230"/>
        <v>0</v>
      </c>
      <c r="AW532" s="1353">
        <f t="shared" si="230"/>
        <v>0</v>
      </c>
    </row>
    <row r="533" spans="1:49" ht="16.5" hidden="1" thickBot="1">
      <c r="A533" s="1298" t="s">
        <v>726</v>
      </c>
      <c r="B533" s="208" t="s">
        <v>684</v>
      </c>
      <c r="C533" s="1356">
        <f t="shared" si="226"/>
        <v>0</v>
      </c>
      <c r="D533" s="1356">
        <f t="shared" si="226"/>
        <v>0</v>
      </c>
      <c r="E533" s="1356">
        <f t="shared" si="226"/>
        <v>0</v>
      </c>
      <c r="F533" s="2093"/>
      <c r="G533" s="1197"/>
      <c r="H533" s="1197"/>
      <c r="I533" s="1197"/>
      <c r="J533" s="1197"/>
      <c r="K533" s="1197"/>
      <c r="L533" s="1353">
        <f t="shared" ref="L533:AW533" si="231">L151-L342</f>
        <v>0</v>
      </c>
      <c r="M533" s="1353">
        <f t="shared" si="231"/>
        <v>0</v>
      </c>
      <c r="N533" s="1353">
        <f t="shared" si="231"/>
        <v>0</v>
      </c>
      <c r="O533" s="1353">
        <f t="shared" si="231"/>
        <v>0</v>
      </c>
      <c r="P533" s="1353">
        <f t="shared" si="231"/>
        <v>0</v>
      </c>
      <c r="Q533" s="1353">
        <f t="shared" si="231"/>
        <v>0</v>
      </c>
      <c r="R533" s="1353">
        <f t="shared" si="231"/>
        <v>0</v>
      </c>
      <c r="S533" s="1353">
        <f t="shared" si="231"/>
        <v>0</v>
      </c>
      <c r="T533" s="1353">
        <f t="shared" si="231"/>
        <v>0</v>
      </c>
      <c r="U533" s="1353">
        <f t="shared" si="231"/>
        <v>0</v>
      </c>
      <c r="V533" s="1353">
        <f t="shared" si="231"/>
        <v>0</v>
      </c>
      <c r="W533" s="1353">
        <f t="shared" si="231"/>
        <v>0</v>
      </c>
      <c r="X533" s="1353">
        <f t="shared" si="231"/>
        <v>0</v>
      </c>
      <c r="Y533" s="1353">
        <f t="shared" si="231"/>
        <v>0</v>
      </c>
      <c r="Z533" s="1353">
        <f t="shared" si="231"/>
        <v>0</v>
      </c>
      <c r="AA533" s="1353">
        <f t="shared" si="231"/>
        <v>0</v>
      </c>
      <c r="AB533" s="1353">
        <f t="shared" si="231"/>
        <v>0</v>
      </c>
      <c r="AC533" s="1353">
        <f t="shared" si="231"/>
        <v>0</v>
      </c>
      <c r="AD533" s="1353">
        <f t="shared" si="231"/>
        <v>0</v>
      </c>
      <c r="AE533" s="1353">
        <f t="shared" si="231"/>
        <v>0</v>
      </c>
      <c r="AF533" s="1353">
        <f t="shared" si="231"/>
        <v>0</v>
      </c>
      <c r="AG533" s="1353">
        <f t="shared" si="231"/>
        <v>0</v>
      </c>
      <c r="AH533" s="1353">
        <f t="shared" si="231"/>
        <v>0</v>
      </c>
      <c r="AI533" s="1353">
        <f t="shared" si="231"/>
        <v>0</v>
      </c>
      <c r="AJ533" s="1353">
        <f t="shared" si="231"/>
        <v>0</v>
      </c>
      <c r="AK533" s="1353">
        <f t="shared" si="231"/>
        <v>0</v>
      </c>
      <c r="AL533" s="1353">
        <f t="shared" si="231"/>
        <v>0</v>
      </c>
      <c r="AM533" s="1353">
        <f t="shared" si="231"/>
        <v>0</v>
      </c>
      <c r="AN533" s="1353">
        <f t="shared" si="231"/>
        <v>0</v>
      </c>
      <c r="AO533" s="1353">
        <f t="shared" si="231"/>
        <v>0</v>
      </c>
      <c r="AP533" s="1353">
        <f t="shared" si="231"/>
        <v>0</v>
      </c>
      <c r="AQ533" s="1353">
        <f t="shared" si="231"/>
        <v>0</v>
      </c>
      <c r="AR533" s="1353">
        <f t="shared" si="231"/>
        <v>0</v>
      </c>
      <c r="AS533" s="1353">
        <f t="shared" si="231"/>
        <v>0</v>
      </c>
      <c r="AT533" s="1353">
        <f t="shared" si="231"/>
        <v>0</v>
      </c>
      <c r="AU533" s="1353">
        <f t="shared" si="231"/>
        <v>0</v>
      </c>
      <c r="AV533" s="1353">
        <f t="shared" si="231"/>
        <v>0</v>
      </c>
      <c r="AW533" s="1353">
        <f t="shared" si="231"/>
        <v>0</v>
      </c>
    </row>
    <row r="534" spans="1:49" ht="16.5" hidden="1" thickBot="1">
      <c r="A534" s="1298" t="s">
        <v>727</v>
      </c>
      <c r="B534" s="208" t="s">
        <v>685</v>
      </c>
      <c r="C534" s="1356">
        <f t="shared" si="226"/>
        <v>0</v>
      </c>
      <c r="D534" s="1356">
        <f t="shared" si="226"/>
        <v>0</v>
      </c>
      <c r="E534" s="1356">
        <f t="shared" si="226"/>
        <v>0</v>
      </c>
      <c r="F534" s="2093"/>
      <c r="G534" s="1197"/>
      <c r="H534" s="1197"/>
      <c r="I534" s="1197"/>
      <c r="J534" s="1197"/>
      <c r="K534" s="1197"/>
      <c r="L534" s="1353">
        <f t="shared" ref="L534:AW534" si="232">L152-L343</f>
        <v>0</v>
      </c>
      <c r="M534" s="1353">
        <f t="shared" si="232"/>
        <v>0</v>
      </c>
      <c r="N534" s="1353">
        <f t="shared" si="232"/>
        <v>0</v>
      </c>
      <c r="O534" s="1353">
        <f t="shared" si="232"/>
        <v>0</v>
      </c>
      <c r="P534" s="1353">
        <f t="shared" si="232"/>
        <v>0</v>
      </c>
      <c r="Q534" s="1353">
        <f t="shared" si="232"/>
        <v>0</v>
      </c>
      <c r="R534" s="1353">
        <f t="shared" si="232"/>
        <v>0</v>
      </c>
      <c r="S534" s="1353">
        <f t="shared" si="232"/>
        <v>0</v>
      </c>
      <c r="T534" s="1353">
        <f t="shared" si="232"/>
        <v>0</v>
      </c>
      <c r="U534" s="1353">
        <f t="shared" si="232"/>
        <v>0</v>
      </c>
      <c r="V534" s="1353">
        <f t="shared" si="232"/>
        <v>0</v>
      </c>
      <c r="W534" s="1353">
        <f t="shared" si="232"/>
        <v>0</v>
      </c>
      <c r="X534" s="1353">
        <f t="shared" si="232"/>
        <v>0</v>
      </c>
      <c r="Y534" s="1353">
        <f t="shared" si="232"/>
        <v>0</v>
      </c>
      <c r="Z534" s="1353">
        <f t="shared" si="232"/>
        <v>0</v>
      </c>
      <c r="AA534" s="1353">
        <f t="shared" si="232"/>
        <v>0</v>
      </c>
      <c r="AB534" s="1353">
        <f t="shared" si="232"/>
        <v>0</v>
      </c>
      <c r="AC534" s="1353">
        <f t="shared" si="232"/>
        <v>0</v>
      </c>
      <c r="AD534" s="1353">
        <f t="shared" si="232"/>
        <v>0</v>
      </c>
      <c r="AE534" s="1353">
        <f t="shared" si="232"/>
        <v>0</v>
      </c>
      <c r="AF534" s="1353">
        <f t="shared" si="232"/>
        <v>0</v>
      </c>
      <c r="AG534" s="1353">
        <f t="shared" si="232"/>
        <v>0</v>
      </c>
      <c r="AH534" s="1353">
        <f t="shared" si="232"/>
        <v>0</v>
      </c>
      <c r="AI534" s="1353">
        <f t="shared" si="232"/>
        <v>0</v>
      </c>
      <c r="AJ534" s="1353">
        <f t="shared" si="232"/>
        <v>0</v>
      </c>
      <c r="AK534" s="1353">
        <f t="shared" si="232"/>
        <v>0</v>
      </c>
      <c r="AL534" s="1353">
        <f t="shared" si="232"/>
        <v>0</v>
      </c>
      <c r="AM534" s="1353">
        <f t="shared" si="232"/>
        <v>0</v>
      </c>
      <c r="AN534" s="1353">
        <f t="shared" si="232"/>
        <v>0</v>
      </c>
      <c r="AO534" s="1353">
        <f t="shared" si="232"/>
        <v>0</v>
      </c>
      <c r="AP534" s="1353">
        <f t="shared" si="232"/>
        <v>0</v>
      </c>
      <c r="AQ534" s="1353">
        <f t="shared" si="232"/>
        <v>0</v>
      </c>
      <c r="AR534" s="1353">
        <f t="shared" si="232"/>
        <v>0</v>
      </c>
      <c r="AS534" s="1353">
        <f t="shared" si="232"/>
        <v>0</v>
      </c>
      <c r="AT534" s="1353">
        <f t="shared" si="232"/>
        <v>0</v>
      </c>
      <c r="AU534" s="1353">
        <f t="shared" si="232"/>
        <v>0</v>
      </c>
      <c r="AV534" s="1353">
        <f t="shared" si="232"/>
        <v>0</v>
      </c>
      <c r="AW534" s="1353">
        <f t="shared" si="232"/>
        <v>0</v>
      </c>
    </row>
    <row r="535" spans="1:49" ht="16.5" hidden="1" thickBot="1">
      <c r="A535" s="1298" t="s">
        <v>728</v>
      </c>
      <c r="B535" s="208" t="s">
        <v>686</v>
      </c>
      <c r="C535" s="1356">
        <f t="shared" si="226"/>
        <v>0</v>
      </c>
      <c r="D535" s="1356">
        <f t="shared" si="226"/>
        <v>0</v>
      </c>
      <c r="E535" s="1356">
        <f t="shared" si="226"/>
        <v>0</v>
      </c>
      <c r="F535" s="2093"/>
      <c r="G535" s="1197"/>
      <c r="H535" s="1197"/>
      <c r="I535" s="1197"/>
      <c r="J535" s="1197"/>
      <c r="K535" s="1197"/>
      <c r="L535" s="1353">
        <f t="shared" ref="L535:AW535" si="233">L153-L344</f>
        <v>0</v>
      </c>
      <c r="M535" s="1353">
        <f t="shared" si="233"/>
        <v>0</v>
      </c>
      <c r="N535" s="1353">
        <f t="shared" si="233"/>
        <v>0</v>
      </c>
      <c r="O535" s="1353">
        <f t="shared" si="233"/>
        <v>0</v>
      </c>
      <c r="P535" s="1353">
        <f t="shared" si="233"/>
        <v>0</v>
      </c>
      <c r="Q535" s="1353">
        <f t="shared" si="233"/>
        <v>0</v>
      </c>
      <c r="R535" s="1353">
        <f t="shared" si="233"/>
        <v>0</v>
      </c>
      <c r="S535" s="1353">
        <f t="shared" si="233"/>
        <v>0</v>
      </c>
      <c r="T535" s="1353">
        <f t="shared" si="233"/>
        <v>0</v>
      </c>
      <c r="U535" s="1353">
        <f t="shared" si="233"/>
        <v>0</v>
      </c>
      <c r="V535" s="1353">
        <f t="shared" si="233"/>
        <v>0</v>
      </c>
      <c r="W535" s="1353">
        <f t="shared" si="233"/>
        <v>0</v>
      </c>
      <c r="X535" s="1353">
        <f t="shared" si="233"/>
        <v>0</v>
      </c>
      <c r="Y535" s="1353">
        <f t="shared" si="233"/>
        <v>0</v>
      </c>
      <c r="Z535" s="1353">
        <f t="shared" si="233"/>
        <v>0</v>
      </c>
      <c r="AA535" s="1353">
        <f t="shared" si="233"/>
        <v>0</v>
      </c>
      <c r="AB535" s="1353">
        <f t="shared" si="233"/>
        <v>0</v>
      </c>
      <c r="AC535" s="1353">
        <f t="shared" si="233"/>
        <v>0</v>
      </c>
      <c r="AD535" s="1353">
        <f t="shared" si="233"/>
        <v>0</v>
      </c>
      <c r="AE535" s="1353">
        <f t="shared" si="233"/>
        <v>0</v>
      </c>
      <c r="AF535" s="1353">
        <f t="shared" si="233"/>
        <v>0</v>
      </c>
      <c r="AG535" s="1353">
        <f t="shared" si="233"/>
        <v>0</v>
      </c>
      <c r="AH535" s="1353">
        <f t="shared" si="233"/>
        <v>0</v>
      </c>
      <c r="AI535" s="1353">
        <f t="shared" si="233"/>
        <v>0</v>
      </c>
      <c r="AJ535" s="1353">
        <f t="shared" si="233"/>
        <v>0</v>
      </c>
      <c r="AK535" s="1353">
        <f t="shared" si="233"/>
        <v>0</v>
      </c>
      <c r="AL535" s="1353">
        <f t="shared" si="233"/>
        <v>0</v>
      </c>
      <c r="AM535" s="1353">
        <f t="shared" si="233"/>
        <v>0</v>
      </c>
      <c r="AN535" s="1353">
        <f t="shared" si="233"/>
        <v>0</v>
      </c>
      <c r="AO535" s="1353">
        <f t="shared" si="233"/>
        <v>0</v>
      </c>
      <c r="AP535" s="1353">
        <f t="shared" si="233"/>
        <v>0</v>
      </c>
      <c r="AQ535" s="1353">
        <f t="shared" si="233"/>
        <v>0</v>
      </c>
      <c r="AR535" s="1353">
        <f t="shared" si="233"/>
        <v>0</v>
      </c>
      <c r="AS535" s="1353">
        <f t="shared" si="233"/>
        <v>0</v>
      </c>
      <c r="AT535" s="1353">
        <f t="shared" si="233"/>
        <v>0</v>
      </c>
      <c r="AU535" s="1353">
        <f t="shared" si="233"/>
        <v>0</v>
      </c>
      <c r="AV535" s="1353">
        <f t="shared" si="233"/>
        <v>0</v>
      </c>
      <c r="AW535" s="1353">
        <f t="shared" si="233"/>
        <v>0</v>
      </c>
    </row>
    <row r="536" spans="1:49" ht="16.5" hidden="1" thickBot="1">
      <c r="A536" s="1298" t="s">
        <v>729</v>
      </c>
      <c r="B536" s="208" t="s">
        <v>687</v>
      </c>
      <c r="C536" s="1356">
        <f t="shared" si="226"/>
        <v>0</v>
      </c>
      <c r="D536" s="1356">
        <f t="shared" si="226"/>
        <v>0</v>
      </c>
      <c r="E536" s="1356">
        <f t="shared" si="226"/>
        <v>0</v>
      </c>
      <c r="F536" s="2093"/>
      <c r="G536" s="1197"/>
      <c r="H536" s="1197"/>
      <c r="I536" s="1197"/>
      <c r="J536" s="1197"/>
      <c r="K536" s="1197"/>
      <c r="L536" s="1353">
        <f t="shared" ref="L536:AW536" si="234">L154-L345</f>
        <v>0</v>
      </c>
      <c r="M536" s="1353">
        <f t="shared" si="234"/>
        <v>0</v>
      </c>
      <c r="N536" s="1353">
        <f t="shared" si="234"/>
        <v>0</v>
      </c>
      <c r="O536" s="1353">
        <f t="shared" si="234"/>
        <v>0</v>
      </c>
      <c r="P536" s="1353">
        <f t="shared" si="234"/>
        <v>0</v>
      </c>
      <c r="Q536" s="1353">
        <f t="shared" si="234"/>
        <v>0</v>
      </c>
      <c r="R536" s="1353">
        <f t="shared" si="234"/>
        <v>0</v>
      </c>
      <c r="S536" s="1353">
        <f t="shared" si="234"/>
        <v>0</v>
      </c>
      <c r="T536" s="1353">
        <f t="shared" si="234"/>
        <v>0</v>
      </c>
      <c r="U536" s="1353">
        <f t="shared" si="234"/>
        <v>0</v>
      </c>
      <c r="V536" s="1353">
        <f t="shared" si="234"/>
        <v>0</v>
      </c>
      <c r="W536" s="1353">
        <f t="shared" si="234"/>
        <v>0</v>
      </c>
      <c r="X536" s="1353">
        <f t="shared" si="234"/>
        <v>0</v>
      </c>
      <c r="Y536" s="1353">
        <f t="shared" si="234"/>
        <v>0</v>
      </c>
      <c r="Z536" s="1353">
        <f t="shared" si="234"/>
        <v>0</v>
      </c>
      <c r="AA536" s="1353">
        <f t="shared" si="234"/>
        <v>0</v>
      </c>
      <c r="AB536" s="1353">
        <f t="shared" si="234"/>
        <v>0</v>
      </c>
      <c r="AC536" s="1353">
        <f t="shared" si="234"/>
        <v>0</v>
      </c>
      <c r="AD536" s="1353">
        <f t="shared" si="234"/>
        <v>0</v>
      </c>
      <c r="AE536" s="1353">
        <f t="shared" si="234"/>
        <v>0</v>
      </c>
      <c r="AF536" s="1353">
        <f t="shared" si="234"/>
        <v>0</v>
      </c>
      <c r="AG536" s="1353">
        <f t="shared" si="234"/>
        <v>0</v>
      </c>
      <c r="AH536" s="1353">
        <f t="shared" si="234"/>
        <v>0</v>
      </c>
      <c r="AI536" s="1353">
        <f t="shared" si="234"/>
        <v>0</v>
      </c>
      <c r="AJ536" s="1353">
        <f t="shared" si="234"/>
        <v>0</v>
      </c>
      <c r="AK536" s="1353">
        <f t="shared" si="234"/>
        <v>0</v>
      </c>
      <c r="AL536" s="1353">
        <f t="shared" si="234"/>
        <v>0</v>
      </c>
      <c r="AM536" s="1353">
        <f t="shared" si="234"/>
        <v>0</v>
      </c>
      <c r="AN536" s="1353">
        <f t="shared" si="234"/>
        <v>0</v>
      </c>
      <c r="AO536" s="1353">
        <f t="shared" si="234"/>
        <v>0</v>
      </c>
      <c r="AP536" s="1353">
        <f t="shared" si="234"/>
        <v>0</v>
      </c>
      <c r="AQ536" s="1353">
        <f t="shared" si="234"/>
        <v>0</v>
      </c>
      <c r="AR536" s="1353">
        <f t="shared" si="234"/>
        <v>0</v>
      </c>
      <c r="AS536" s="1353">
        <f t="shared" si="234"/>
        <v>0</v>
      </c>
      <c r="AT536" s="1353">
        <f t="shared" si="234"/>
        <v>0</v>
      </c>
      <c r="AU536" s="1353">
        <f t="shared" si="234"/>
        <v>0</v>
      </c>
      <c r="AV536" s="1353">
        <f t="shared" si="234"/>
        <v>0</v>
      </c>
      <c r="AW536" s="1353">
        <f t="shared" si="234"/>
        <v>0</v>
      </c>
    </row>
    <row r="537" spans="1:49" ht="16.5" hidden="1" thickBot="1">
      <c r="A537" s="1298" t="s">
        <v>730</v>
      </c>
      <c r="B537" s="208" t="s">
        <v>688</v>
      </c>
      <c r="C537" s="1356">
        <f t="shared" si="226"/>
        <v>0</v>
      </c>
      <c r="D537" s="1356">
        <f t="shared" si="226"/>
        <v>0</v>
      </c>
      <c r="E537" s="1356">
        <f t="shared" si="226"/>
        <v>0</v>
      </c>
      <c r="F537" s="2093"/>
      <c r="G537" s="1197"/>
      <c r="H537" s="1197"/>
      <c r="I537" s="1197"/>
      <c r="J537" s="1197"/>
      <c r="K537" s="1197"/>
      <c r="L537" s="1353">
        <f t="shared" ref="L537:AW537" si="235">L155-L346</f>
        <v>0</v>
      </c>
      <c r="M537" s="1353">
        <f t="shared" si="235"/>
        <v>0</v>
      </c>
      <c r="N537" s="1353">
        <f t="shared" si="235"/>
        <v>0</v>
      </c>
      <c r="O537" s="1353">
        <f t="shared" si="235"/>
        <v>0</v>
      </c>
      <c r="P537" s="1353">
        <f t="shared" si="235"/>
        <v>0</v>
      </c>
      <c r="Q537" s="1353">
        <f t="shared" si="235"/>
        <v>0</v>
      </c>
      <c r="R537" s="1353">
        <f t="shared" si="235"/>
        <v>0</v>
      </c>
      <c r="S537" s="1353">
        <f t="shared" si="235"/>
        <v>0</v>
      </c>
      <c r="T537" s="1353">
        <f t="shared" si="235"/>
        <v>0</v>
      </c>
      <c r="U537" s="1353">
        <f t="shared" si="235"/>
        <v>0</v>
      </c>
      <c r="V537" s="1353">
        <f t="shared" si="235"/>
        <v>0</v>
      </c>
      <c r="W537" s="1353">
        <f t="shared" si="235"/>
        <v>0</v>
      </c>
      <c r="X537" s="1353">
        <f t="shared" si="235"/>
        <v>0</v>
      </c>
      <c r="Y537" s="1353">
        <f t="shared" si="235"/>
        <v>0</v>
      </c>
      <c r="Z537" s="1353">
        <f t="shared" si="235"/>
        <v>0</v>
      </c>
      <c r="AA537" s="1353">
        <f t="shared" si="235"/>
        <v>0</v>
      </c>
      <c r="AB537" s="1353">
        <f t="shared" si="235"/>
        <v>0</v>
      </c>
      <c r="AC537" s="1353">
        <f t="shared" si="235"/>
        <v>0</v>
      </c>
      <c r="AD537" s="1353">
        <f t="shared" si="235"/>
        <v>0</v>
      </c>
      <c r="AE537" s="1353">
        <f t="shared" si="235"/>
        <v>0</v>
      </c>
      <c r="AF537" s="1353">
        <f t="shared" si="235"/>
        <v>0</v>
      </c>
      <c r="AG537" s="1353">
        <f t="shared" si="235"/>
        <v>0</v>
      </c>
      <c r="AH537" s="1353">
        <f t="shared" si="235"/>
        <v>0</v>
      </c>
      <c r="AI537" s="1353">
        <f t="shared" si="235"/>
        <v>0</v>
      </c>
      <c r="AJ537" s="1353">
        <f t="shared" si="235"/>
        <v>0</v>
      </c>
      <c r="AK537" s="1353">
        <f t="shared" si="235"/>
        <v>0</v>
      </c>
      <c r="AL537" s="1353">
        <f t="shared" si="235"/>
        <v>0</v>
      </c>
      <c r="AM537" s="1353">
        <f t="shared" si="235"/>
        <v>0</v>
      </c>
      <c r="AN537" s="1353">
        <f t="shared" si="235"/>
        <v>0</v>
      </c>
      <c r="AO537" s="1353">
        <f t="shared" si="235"/>
        <v>0</v>
      </c>
      <c r="AP537" s="1353">
        <f t="shared" si="235"/>
        <v>0</v>
      </c>
      <c r="AQ537" s="1353">
        <f t="shared" si="235"/>
        <v>0</v>
      </c>
      <c r="AR537" s="1353">
        <f t="shared" si="235"/>
        <v>0</v>
      </c>
      <c r="AS537" s="1353">
        <f t="shared" si="235"/>
        <v>0</v>
      </c>
      <c r="AT537" s="1353">
        <f t="shared" si="235"/>
        <v>0</v>
      </c>
      <c r="AU537" s="1353">
        <f t="shared" si="235"/>
        <v>0</v>
      </c>
      <c r="AV537" s="1353">
        <f t="shared" si="235"/>
        <v>0</v>
      </c>
      <c r="AW537" s="1353">
        <f t="shared" si="235"/>
        <v>0</v>
      </c>
    </row>
    <row r="538" spans="1:49" ht="16.5" hidden="1" thickBot="1">
      <c r="A538" s="1298" t="s">
        <v>731</v>
      </c>
      <c r="B538" s="208" t="s">
        <v>689</v>
      </c>
      <c r="C538" s="1356">
        <f t="shared" si="226"/>
        <v>0</v>
      </c>
      <c r="D538" s="1356">
        <f t="shared" si="226"/>
        <v>0</v>
      </c>
      <c r="E538" s="1356">
        <f t="shared" si="226"/>
        <v>0</v>
      </c>
      <c r="F538" s="2093"/>
      <c r="G538" s="1197"/>
      <c r="H538" s="1197"/>
      <c r="I538" s="1197"/>
      <c r="J538" s="1197"/>
      <c r="K538" s="1197"/>
      <c r="L538" s="1353">
        <f t="shared" ref="L538:AW538" si="236">L156-L347</f>
        <v>0</v>
      </c>
      <c r="M538" s="1353">
        <f t="shared" si="236"/>
        <v>0</v>
      </c>
      <c r="N538" s="1353">
        <f t="shared" si="236"/>
        <v>0</v>
      </c>
      <c r="O538" s="1353">
        <f t="shared" si="236"/>
        <v>0</v>
      </c>
      <c r="P538" s="1353">
        <f t="shared" si="236"/>
        <v>0</v>
      </c>
      <c r="Q538" s="1353">
        <f t="shared" si="236"/>
        <v>0</v>
      </c>
      <c r="R538" s="1353">
        <f t="shared" si="236"/>
        <v>0</v>
      </c>
      <c r="S538" s="1353">
        <f t="shared" si="236"/>
        <v>0</v>
      </c>
      <c r="T538" s="1353">
        <f t="shared" si="236"/>
        <v>0</v>
      </c>
      <c r="U538" s="1353">
        <f t="shared" si="236"/>
        <v>0</v>
      </c>
      <c r="V538" s="1353">
        <f t="shared" si="236"/>
        <v>0</v>
      </c>
      <c r="W538" s="1353">
        <f t="shared" si="236"/>
        <v>0</v>
      </c>
      <c r="X538" s="1353">
        <f t="shared" si="236"/>
        <v>0</v>
      </c>
      <c r="Y538" s="1353">
        <f t="shared" si="236"/>
        <v>0</v>
      </c>
      <c r="Z538" s="1353">
        <f t="shared" si="236"/>
        <v>0</v>
      </c>
      <c r="AA538" s="1353">
        <f t="shared" si="236"/>
        <v>0</v>
      </c>
      <c r="AB538" s="1353">
        <f t="shared" si="236"/>
        <v>0</v>
      </c>
      <c r="AC538" s="1353">
        <f t="shared" si="236"/>
        <v>0</v>
      </c>
      <c r="AD538" s="1353">
        <f t="shared" si="236"/>
        <v>0</v>
      </c>
      <c r="AE538" s="1353">
        <f t="shared" si="236"/>
        <v>0</v>
      </c>
      <c r="AF538" s="1353">
        <f t="shared" si="236"/>
        <v>0</v>
      </c>
      <c r="AG538" s="1353">
        <f t="shared" si="236"/>
        <v>0</v>
      </c>
      <c r="AH538" s="1353">
        <f t="shared" si="236"/>
        <v>0</v>
      </c>
      <c r="AI538" s="1353">
        <f t="shared" si="236"/>
        <v>0</v>
      </c>
      <c r="AJ538" s="1353">
        <f t="shared" si="236"/>
        <v>0</v>
      </c>
      <c r="AK538" s="1353">
        <f t="shared" si="236"/>
        <v>0</v>
      </c>
      <c r="AL538" s="1353">
        <f t="shared" si="236"/>
        <v>0</v>
      </c>
      <c r="AM538" s="1353">
        <f t="shared" si="236"/>
        <v>0</v>
      </c>
      <c r="AN538" s="1353">
        <f t="shared" si="236"/>
        <v>0</v>
      </c>
      <c r="AO538" s="1353">
        <f t="shared" si="236"/>
        <v>0</v>
      </c>
      <c r="AP538" s="1353">
        <f t="shared" si="236"/>
        <v>0</v>
      </c>
      <c r="AQ538" s="1353">
        <f t="shared" si="236"/>
        <v>0</v>
      </c>
      <c r="AR538" s="1353">
        <f t="shared" si="236"/>
        <v>0</v>
      </c>
      <c r="AS538" s="1353">
        <f t="shared" si="236"/>
        <v>0</v>
      </c>
      <c r="AT538" s="1353">
        <f t="shared" si="236"/>
        <v>0</v>
      </c>
      <c r="AU538" s="1353">
        <f t="shared" si="236"/>
        <v>0</v>
      </c>
      <c r="AV538" s="1353">
        <f t="shared" si="236"/>
        <v>0</v>
      </c>
      <c r="AW538" s="1353">
        <f t="shared" si="236"/>
        <v>0</v>
      </c>
    </row>
    <row r="539" spans="1:49" ht="16.5" hidden="1" thickBot="1">
      <c r="A539" s="1298" t="s">
        <v>732</v>
      </c>
      <c r="B539" s="208" t="s">
        <v>690</v>
      </c>
      <c r="C539" s="1356">
        <f t="shared" si="226"/>
        <v>0</v>
      </c>
      <c r="D539" s="1356">
        <f t="shared" si="226"/>
        <v>0</v>
      </c>
      <c r="E539" s="1356">
        <f t="shared" si="226"/>
        <v>0</v>
      </c>
      <c r="F539" s="2093"/>
      <c r="G539" s="1197"/>
      <c r="H539" s="1197"/>
      <c r="I539" s="1197"/>
      <c r="J539" s="1197"/>
      <c r="K539" s="1197"/>
      <c r="L539" s="1353">
        <f t="shared" ref="L539:AW539" si="237">L157-L348</f>
        <v>0</v>
      </c>
      <c r="M539" s="1353">
        <f t="shared" si="237"/>
        <v>0</v>
      </c>
      <c r="N539" s="1353">
        <f t="shared" si="237"/>
        <v>0</v>
      </c>
      <c r="O539" s="1353">
        <f t="shared" si="237"/>
        <v>0</v>
      </c>
      <c r="P539" s="1353">
        <f t="shared" si="237"/>
        <v>0</v>
      </c>
      <c r="Q539" s="1353">
        <f t="shared" si="237"/>
        <v>0</v>
      </c>
      <c r="R539" s="1353">
        <f t="shared" si="237"/>
        <v>0</v>
      </c>
      <c r="S539" s="1353">
        <f t="shared" si="237"/>
        <v>0</v>
      </c>
      <c r="T539" s="1353">
        <f t="shared" si="237"/>
        <v>0</v>
      </c>
      <c r="U539" s="1353">
        <f t="shared" si="237"/>
        <v>0</v>
      </c>
      <c r="V539" s="1353">
        <f t="shared" si="237"/>
        <v>0</v>
      </c>
      <c r="W539" s="1353">
        <f t="shared" si="237"/>
        <v>0</v>
      </c>
      <c r="X539" s="1353">
        <f t="shared" si="237"/>
        <v>0</v>
      </c>
      <c r="Y539" s="1353">
        <f t="shared" si="237"/>
        <v>0</v>
      </c>
      <c r="Z539" s="1353">
        <f t="shared" si="237"/>
        <v>0</v>
      </c>
      <c r="AA539" s="1353">
        <f t="shared" si="237"/>
        <v>0</v>
      </c>
      <c r="AB539" s="1353">
        <f t="shared" si="237"/>
        <v>0</v>
      </c>
      <c r="AC539" s="1353">
        <f t="shared" si="237"/>
        <v>0</v>
      </c>
      <c r="AD539" s="1353">
        <f t="shared" si="237"/>
        <v>0</v>
      </c>
      <c r="AE539" s="1353">
        <f t="shared" si="237"/>
        <v>0</v>
      </c>
      <c r="AF539" s="1353">
        <f t="shared" si="237"/>
        <v>0</v>
      </c>
      <c r="AG539" s="1353">
        <f t="shared" si="237"/>
        <v>0</v>
      </c>
      <c r="AH539" s="1353">
        <f t="shared" si="237"/>
        <v>0</v>
      </c>
      <c r="AI539" s="1353">
        <f t="shared" si="237"/>
        <v>0</v>
      </c>
      <c r="AJ539" s="1353">
        <f t="shared" si="237"/>
        <v>0</v>
      </c>
      <c r="AK539" s="1353">
        <f t="shared" si="237"/>
        <v>0</v>
      </c>
      <c r="AL539" s="1353">
        <f t="shared" si="237"/>
        <v>0</v>
      </c>
      <c r="AM539" s="1353">
        <f t="shared" si="237"/>
        <v>0</v>
      </c>
      <c r="AN539" s="1353">
        <f t="shared" si="237"/>
        <v>0</v>
      </c>
      <c r="AO539" s="1353">
        <f t="shared" si="237"/>
        <v>0</v>
      </c>
      <c r="AP539" s="1353">
        <f t="shared" si="237"/>
        <v>0</v>
      </c>
      <c r="AQ539" s="1353">
        <f t="shared" si="237"/>
        <v>0</v>
      </c>
      <c r="AR539" s="1353">
        <f t="shared" si="237"/>
        <v>0</v>
      </c>
      <c r="AS539" s="1353">
        <f t="shared" si="237"/>
        <v>0</v>
      </c>
      <c r="AT539" s="1353">
        <f t="shared" si="237"/>
        <v>0</v>
      </c>
      <c r="AU539" s="1353">
        <f t="shared" si="237"/>
        <v>0</v>
      </c>
      <c r="AV539" s="1353">
        <f t="shared" si="237"/>
        <v>0</v>
      </c>
      <c r="AW539" s="1353">
        <f t="shared" si="237"/>
        <v>0</v>
      </c>
    </row>
    <row r="540" spans="1:49" ht="16.5" hidden="1" thickBot="1">
      <c r="A540" s="1298" t="s">
        <v>733</v>
      </c>
      <c r="B540" s="208" t="s">
        <v>691</v>
      </c>
      <c r="C540" s="1356">
        <f t="shared" si="226"/>
        <v>0</v>
      </c>
      <c r="D540" s="1356">
        <f t="shared" si="226"/>
        <v>0</v>
      </c>
      <c r="E540" s="1356">
        <f t="shared" si="226"/>
        <v>0</v>
      </c>
      <c r="F540" s="2093"/>
      <c r="G540" s="1197"/>
      <c r="H540" s="1197"/>
      <c r="I540" s="1197"/>
      <c r="J540" s="1197"/>
      <c r="K540" s="1197"/>
      <c r="L540" s="1357">
        <f t="shared" ref="L540:AW540" si="238">L158-L349</f>
        <v>0</v>
      </c>
      <c r="M540" s="1357">
        <f t="shared" si="238"/>
        <v>0</v>
      </c>
      <c r="N540" s="1357">
        <f t="shared" si="238"/>
        <v>0</v>
      </c>
      <c r="O540" s="1357">
        <f t="shared" si="238"/>
        <v>0</v>
      </c>
      <c r="P540" s="1357">
        <f t="shared" si="238"/>
        <v>0</v>
      </c>
      <c r="Q540" s="1357">
        <f t="shared" si="238"/>
        <v>0</v>
      </c>
      <c r="R540" s="1357">
        <f t="shared" si="238"/>
        <v>0</v>
      </c>
      <c r="S540" s="1357">
        <f t="shared" si="238"/>
        <v>0</v>
      </c>
      <c r="T540" s="1357">
        <f t="shared" si="238"/>
        <v>0</v>
      </c>
      <c r="U540" s="1357">
        <f t="shared" si="238"/>
        <v>0</v>
      </c>
      <c r="V540" s="1357">
        <f t="shared" si="238"/>
        <v>0</v>
      </c>
      <c r="W540" s="1357">
        <f t="shared" si="238"/>
        <v>0</v>
      </c>
      <c r="X540" s="1357">
        <f t="shared" si="238"/>
        <v>0</v>
      </c>
      <c r="Y540" s="1357">
        <f t="shared" si="238"/>
        <v>0</v>
      </c>
      <c r="Z540" s="1357">
        <f t="shared" si="238"/>
        <v>0</v>
      </c>
      <c r="AA540" s="1357">
        <f t="shared" si="238"/>
        <v>0</v>
      </c>
      <c r="AB540" s="1357">
        <f t="shared" si="238"/>
        <v>0</v>
      </c>
      <c r="AC540" s="1357">
        <f t="shared" si="238"/>
        <v>0</v>
      </c>
      <c r="AD540" s="1357">
        <f t="shared" si="238"/>
        <v>0</v>
      </c>
      <c r="AE540" s="1357">
        <f t="shared" si="238"/>
        <v>0</v>
      </c>
      <c r="AF540" s="1357">
        <f t="shared" si="238"/>
        <v>0</v>
      </c>
      <c r="AG540" s="1357">
        <f t="shared" si="238"/>
        <v>0</v>
      </c>
      <c r="AH540" s="1357">
        <f t="shared" si="238"/>
        <v>0</v>
      </c>
      <c r="AI540" s="1357">
        <f t="shared" si="238"/>
        <v>0</v>
      </c>
      <c r="AJ540" s="1357">
        <f t="shared" si="238"/>
        <v>0</v>
      </c>
      <c r="AK540" s="1357">
        <f t="shared" si="238"/>
        <v>0</v>
      </c>
      <c r="AL540" s="1357">
        <f t="shared" si="238"/>
        <v>0</v>
      </c>
      <c r="AM540" s="1357">
        <f t="shared" si="238"/>
        <v>0</v>
      </c>
      <c r="AN540" s="1357">
        <f t="shared" si="238"/>
        <v>0</v>
      </c>
      <c r="AO540" s="1357">
        <f t="shared" si="238"/>
        <v>0</v>
      </c>
      <c r="AP540" s="1357">
        <f t="shared" si="238"/>
        <v>0</v>
      </c>
      <c r="AQ540" s="1357">
        <f t="shared" si="238"/>
        <v>0</v>
      </c>
      <c r="AR540" s="1357">
        <f t="shared" si="238"/>
        <v>0</v>
      </c>
      <c r="AS540" s="1357">
        <f t="shared" si="238"/>
        <v>0</v>
      </c>
      <c r="AT540" s="1357">
        <f t="shared" si="238"/>
        <v>0</v>
      </c>
      <c r="AU540" s="1357">
        <f t="shared" si="238"/>
        <v>0</v>
      </c>
      <c r="AV540" s="1357">
        <f t="shared" si="238"/>
        <v>0</v>
      </c>
      <c r="AW540" s="1357">
        <f t="shared" si="238"/>
        <v>0</v>
      </c>
    </row>
    <row r="541" spans="1:49" ht="48" hidden="1" thickBot="1">
      <c r="A541" s="1292">
        <v>17</v>
      </c>
      <c r="B541" s="210" t="s">
        <v>734</v>
      </c>
      <c r="C541" s="1356">
        <f t="shared" si="226"/>
        <v>95</v>
      </c>
      <c r="D541" s="1356">
        <f t="shared" si="226"/>
        <v>31</v>
      </c>
      <c r="E541" s="1356">
        <f t="shared" si="226"/>
        <v>64</v>
      </c>
      <c r="F541" s="2093"/>
      <c r="G541" s="1197"/>
      <c r="H541" s="1197"/>
      <c r="I541" s="1197"/>
      <c r="J541" s="1197"/>
      <c r="K541" s="1197"/>
      <c r="L541" s="1356">
        <f t="shared" ref="L541:AW541" si="239">L159-L350</f>
        <v>0</v>
      </c>
      <c r="M541" s="1356">
        <f t="shared" si="239"/>
        <v>1</v>
      </c>
      <c r="N541" s="1356">
        <f t="shared" si="239"/>
        <v>0</v>
      </c>
      <c r="O541" s="1356">
        <f t="shared" si="239"/>
        <v>0</v>
      </c>
      <c r="P541" s="1356">
        <f t="shared" si="239"/>
        <v>0</v>
      </c>
      <c r="Q541" s="1356">
        <f t="shared" si="239"/>
        <v>-2</v>
      </c>
      <c r="R541" s="1356">
        <f t="shared" si="239"/>
        <v>-4</v>
      </c>
      <c r="S541" s="1356">
        <f t="shared" si="239"/>
        <v>10</v>
      </c>
      <c r="T541" s="1356">
        <f t="shared" si="239"/>
        <v>1</v>
      </c>
      <c r="U541" s="1356">
        <f t="shared" si="239"/>
        <v>2</v>
      </c>
      <c r="V541" s="1356">
        <f t="shared" si="239"/>
        <v>0</v>
      </c>
      <c r="W541" s="1356">
        <f t="shared" si="239"/>
        <v>18</v>
      </c>
      <c r="X541" s="1356">
        <f t="shared" si="239"/>
        <v>0</v>
      </c>
      <c r="Y541" s="1356">
        <f t="shared" si="239"/>
        <v>9</v>
      </c>
      <c r="Z541" s="1356">
        <f t="shared" si="239"/>
        <v>0</v>
      </c>
      <c r="AA541" s="1356">
        <f t="shared" si="239"/>
        <v>-8</v>
      </c>
      <c r="AB541" s="1356">
        <f t="shared" si="239"/>
        <v>0</v>
      </c>
      <c r="AC541" s="1356">
        <f t="shared" si="239"/>
        <v>-4</v>
      </c>
      <c r="AD541" s="1356">
        <f t="shared" si="239"/>
        <v>0</v>
      </c>
      <c r="AE541" s="1356">
        <f t="shared" si="239"/>
        <v>0</v>
      </c>
      <c r="AF541" s="1356">
        <f t="shared" si="239"/>
        <v>0</v>
      </c>
      <c r="AG541" s="1356">
        <f t="shared" si="239"/>
        <v>0</v>
      </c>
      <c r="AH541" s="1356">
        <f t="shared" si="239"/>
        <v>17</v>
      </c>
      <c r="AI541" s="1356">
        <f t="shared" si="239"/>
        <v>3</v>
      </c>
      <c r="AJ541" s="1356">
        <f t="shared" si="239"/>
        <v>0</v>
      </c>
      <c r="AK541" s="1356">
        <f t="shared" si="239"/>
        <v>8</v>
      </c>
      <c r="AL541" s="1356">
        <f t="shared" si="239"/>
        <v>0</v>
      </c>
      <c r="AM541" s="1356">
        <f t="shared" si="239"/>
        <v>0</v>
      </c>
      <c r="AN541" s="1356">
        <f t="shared" si="239"/>
        <v>2</v>
      </c>
      <c r="AO541" s="1356">
        <f t="shared" si="239"/>
        <v>7</v>
      </c>
      <c r="AP541" s="1356">
        <f t="shared" si="239"/>
        <v>0</v>
      </c>
      <c r="AQ541" s="1356">
        <f t="shared" si="239"/>
        <v>14</v>
      </c>
      <c r="AR541" s="1356">
        <f t="shared" si="239"/>
        <v>11</v>
      </c>
      <c r="AS541" s="1356">
        <f t="shared" si="239"/>
        <v>3</v>
      </c>
      <c r="AT541" s="1356">
        <f t="shared" si="239"/>
        <v>1</v>
      </c>
      <c r="AU541" s="1356">
        <f t="shared" si="239"/>
        <v>3</v>
      </c>
      <c r="AV541" s="1356">
        <f t="shared" si="239"/>
        <v>3</v>
      </c>
      <c r="AW541" s="1356">
        <f t="shared" si="239"/>
        <v>0</v>
      </c>
    </row>
    <row r="542" spans="1:49" ht="16.5" hidden="1" thickBot="1">
      <c r="A542" s="1298" t="s">
        <v>577</v>
      </c>
      <c r="B542" s="208" t="s">
        <v>511</v>
      </c>
      <c r="C542" s="1356">
        <f t="shared" si="226"/>
        <v>13</v>
      </c>
      <c r="D542" s="1356">
        <f t="shared" si="226"/>
        <v>8</v>
      </c>
      <c r="E542" s="1356">
        <f t="shared" si="226"/>
        <v>5</v>
      </c>
      <c r="F542" s="2093"/>
      <c r="G542" s="1197"/>
      <c r="H542" s="1197"/>
      <c r="I542" s="1197"/>
      <c r="J542" s="1197"/>
      <c r="K542" s="1197"/>
      <c r="L542" s="1355">
        <f t="shared" ref="L542:AW542" si="240">L160-L351</f>
        <v>0</v>
      </c>
      <c r="M542" s="1355">
        <f t="shared" si="240"/>
        <v>0</v>
      </c>
      <c r="N542" s="1355">
        <f t="shared" si="240"/>
        <v>0</v>
      </c>
      <c r="O542" s="1355">
        <f t="shared" si="240"/>
        <v>0</v>
      </c>
      <c r="P542" s="1355">
        <f t="shared" si="240"/>
        <v>0</v>
      </c>
      <c r="Q542" s="1355">
        <f t="shared" si="240"/>
        <v>0</v>
      </c>
      <c r="R542" s="1355">
        <f t="shared" si="240"/>
        <v>-2</v>
      </c>
      <c r="S542" s="1355">
        <f t="shared" si="240"/>
        <v>0</v>
      </c>
      <c r="T542" s="1355">
        <f t="shared" si="240"/>
        <v>0</v>
      </c>
      <c r="U542" s="1355">
        <f t="shared" si="240"/>
        <v>0</v>
      </c>
      <c r="V542" s="1355">
        <f t="shared" si="240"/>
        <v>0</v>
      </c>
      <c r="W542" s="1355">
        <f t="shared" si="240"/>
        <v>5</v>
      </c>
      <c r="X542" s="1355">
        <f t="shared" si="240"/>
        <v>0</v>
      </c>
      <c r="Y542" s="1355">
        <f t="shared" si="240"/>
        <v>1</v>
      </c>
      <c r="Z542" s="1355">
        <f t="shared" si="240"/>
        <v>0</v>
      </c>
      <c r="AA542" s="1355">
        <f t="shared" si="240"/>
        <v>0</v>
      </c>
      <c r="AB542" s="1355">
        <f t="shared" si="240"/>
        <v>2</v>
      </c>
      <c r="AC542" s="1355">
        <f t="shared" si="240"/>
        <v>0</v>
      </c>
      <c r="AD542" s="1355">
        <f t="shared" si="240"/>
        <v>0</v>
      </c>
      <c r="AE542" s="1355">
        <f t="shared" si="240"/>
        <v>0</v>
      </c>
      <c r="AF542" s="1355">
        <f t="shared" si="240"/>
        <v>0</v>
      </c>
      <c r="AG542" s="1355">
        <f t="shared" si="240"/>
        <v>-1</v>
      </c>
      <c r="AH542" s="1355">
        <f t="shared" si="240"/>
        <v>2</v>
      </c>
      <c r="AI542" s="1355">
        <f t="shared" si="240"/>
        <v>0</v>
      </c>
      <c r="AJ542" s="1355">
        <f t="shared" si="240"/>
        <v>0</v>
      </c>
      <c r="AK542" s="1355">
        <f t="shared" si="240"/>
        <v>0</v>
      </c>
      <c r="AL542" s="1355">
        <f t="shared" si="240"/>
        <v>0</v>
      </c>
      <c r="AM542" s="1355">
        <f t="shared" si="240"/>
        <v>0</v>
      </c>
      <c r="AN542" s="1355">
        <f t="shared" si="240"/>
        <v>0</v>
      </c>
      <c r="AO542" s="1355">
        <f t="shared" si="240"/>
        <v>0</v>
      </c>
      <c r="AP542" s="1355">
        <f t="shared" si="240"/>
        <v>0</v>
      </c>
      <c r="AQ542" s="1355">
        <f t="shared" si="240"/>
        <v>0</v>
      </c>
      <c r="AR542" s="1355">
        <f t="shared" si="240"/>
        <v>6</v>
      </c>
      <c r="AS542" s="1355">
        <f t="shared" si="240"/>
        <v>0</v>
      </c>
      <c r="AT542" s="1355">
        <f t="shared" si="240"/>
        <v>0</v>
      </c>
      <c r="AU542" s="1355">
        <f t="shared" si="240"/>
        <v>0</v>
      </c>
      <c r="AV542" s="1355">
        <f t="shared" si="240"/>
        <v>0</v>
      </c>
      <c r="AW542" s="1355">
        <f t="shared" si="240"/>
        <v>0</v>
      </c>
    </row>
    <row r="543" spans="1:49" ht="16.5" hidden="1" thickBot="1">
      <c r="A543" s="1298" t="s">
        <v>579</v>
      </c>
      <c r="B543" s="208" t="s">
        <v>513</v>
      </c>
      <c r="C543" s="1356">
        <f t="shared" si="226"/>
        <v>2</v>
      </c>
      <c r="D543" s="1356">
        <f t="shared" si="226"/>
        <v>5</v>
      </c>
      <c r="E543" s="1356">
        <f t="shared" si="226"/>
        <v>-3</v>
      </c>
      <c r="F543" s="2093"/>
      <c r="G543" s="1197"/>
      <c r="H543" s="1197"/>
      <c r="I543" s="1197"/>
      <c r="J543" s="1197"/>
      <c r="K543" s="1197"/>
      <c r="L543" s="1353">
        <f t="shared" ref="L543:AW543" si="241">L161-L352</f>
        <v>0</v>
      </c>
      <c r="M543" s="1353">
        <f t="shared" si="241"/>
        <v>0</v>
      </c>
      <c r="N543" s="1353">
        <f t="shared" si="241"/>
        <v>0</v>
      </c>
      <c r="O543" s="1353">
        <f t="shared" si="241"/>
        <v>0</v>
      </c>
      <c r="P543" s="1353">
        <f t="shared" si="241"/>
        <v>0</v>
      </c>
      <c r="Q543" s="1353">
        <f t="shared" si="241"/>
        <v>0</v>
      </c>
      <c r="R543" s="1353">
        <f t="shared" si="241"/>
        <v>0</v>
      </c>
      <c r="S543" s="1353">
        <f t="shared" si="241"/>
        <v>-3</v>
      </c>
      <c r="T543" s="1353">
        <f t="shared" si="241"/>
        <v>0</v>
      </c>
      <c r="U543" s="1353">
        <f t="shared" si="241"/>
        <v>0</v>
      </c>
      <c r="V543" s="1353">
        <f t="shared" si="241"/>
        <v>0</v>
      </c>
      <c r="W543" s="1353">
        <f t="shared" si="241"/>
        <v>0</v>
      </c>
      <c r="X543" s="1353">
        <f t="shared" si="241"/>
        <v>0</v>
      </c>
      <c r="Y543" s="1353">
        <f t="shared" si="241"/>
        <v>-4</v>
      </c>
      <c r="Z543" s="1353">
        <f t="shared" si="241"/>
        <v>0</v>
      </c>
      <c r="AA543" s="1353">
        <f t="shared" si="241"/>
        <v>1</v>
      </c>
      <c r="AB543" s="1353">
        <f t="shared" si="241"/>
        <v>-2</v>
      </c>
      <c r="AC543" s="1353">
        <f t="shared" si="241"/>
        <v>0</v>
      </c>
      <c r="AD543" s="1353">
        <f t="shared" si="241"/>
        <v>0</v>
      </c>
      <c r="AE543" s="1353">
        <f t="shared" si="241"/>
        <v>0</v>
      </c>
      <c r="AF543" s="1353">
        <f t="shared" si="241"/>
        <v>0</v>
      </c>
      <c r="AG543" s="1353">
        <f t="shared" si="241"/>
        <v>0</v>
      </c>
      <c r="AH543" s="1353">
        <f t="shared" si="241"/>
        <v>0</v>
      </c>
      <c r="AI543" s="1353">
        <f t="shared" si="241"/>
        <v>0</v>
      </c>
      <c r="AJ543" s="1353">
        <f t="shared" si="241"/>
        <v>0</v>
      </c>
      <c r="AK543" s="1353">
        <f t="shared" si="241"/>
        <v>3</v>
      </c>
      <c r="AL543" s="1353">
        <f t="shared" si="241"/>
        <v>0</v>
      </c>
      <c r="AM543" s="1353">
        <f t="shared" si="241"/>
        <v>0</v>
      </c>
      <c r="AN543" s="1353">
        <f t="shared" si="241"/>
        <v>0</v>
      </c>
      <c r="AO543" s="1353">
        <f t="shared" si="241"/>
        <v>0</v>
      </c>
      <c r="AP543" s="1353">
        <f t="shared" si="241"/>
        <v>0</v>
      </c>
      <c r="AQ543" s="1353">
        <f t="shared" si="241"/>
        <v>0</v>
      </c>
      <c r="AR543" s="1353">
        <f t="shared" si="241"/>
        <v>7</v>
      </c>
      <c r="AS543" s="1353">
        <f t="shared" si="241"/>
        <v>0</v>
      </c>
      <c r="AT543" s="1353">
        <f t="shared" si="241"/>
        <v>0</v>
      </c>
      <c r="AU543" s="1353">
        <f t="shared" si="241"/>
        <v>0</v>
      </c>
      <c r="AV543" s="1353">
        <f t="shared" si="241"/>
        <v>0</v>
      </c>
      <c r="AW543" s="1353">
        <f t="shared" si="241"/>
        <v>0</v>
      </c>
    </row>
    <row r="544" spans="1:49" ht="16.5" hidden="1" thickBot="1">
      <c r="A544" s="1298" t="s">
        <v>581</v>
      </c>
      <c r="B544" s="208" t="s">
        <v>515</v>
      </c>
      <c r="C544" s="1356">
        <f t="shared" si="226"/>
        <v>32</v>
      </c>
      <c r="D544" s="1356">
        <f t="shared" si="226"/>
        <v>23</v>
      </c>
      <c r="E544" s="1356">
        <f t="shared" si="226"/>
        <v>9</v>
      </c>
      <c r="F544" s="2093"/>
      <c r="G544" s="1197"/>
      <c r="H544" s="1197"/>
      <c r="I544" s="1197"/>
      <c r="J544" s="1197"/>
      <c r="K544" s="1197"/>
      <c r="L544" s="1353">
        <f t="shared" ref="L544:AW544" si="242">L162-L353</f>
        <v>0</v>
      </c>
      <c r="M544" s="1353">
        <f t="shared" si="242"/>
        <v>0</v>
      </c>
      <c r="N544" s="1353">
        <f t="shared" si="242"/>
        <v>0</v>
      </c>
      <c r="O544" s="1353">
        <f t="shared" si="242"/>
        <v>0</v>
      </c>
      <c r="P544" s="1353">
        <f t="shared" si="242"/>
        <v>0</v>
      </c>
      <c r="Q544" s="1353">
        <f t="shared" si="242"/>
        <v>0</v>
      </c>
      <c r="R544" s="1353">
        <f t="shared" si="242"/>
        <v>1</v>
      </c>
      <c r="S544" s="1353">
        <f t="shared" si="242"/>
        <v>0</v>
      </c>
      <c r="T544" s="1353">
        <f t="shared" si="242"/>
        <v>0</v>
      </c>
      <c r="U544" s="1353">
        <f t="shared" si="242"/>
        <v>0</v>
      </c>
      <c r="V544" s="1353">
        <f t="shared" si="242"/>
        <v>0</v>
      </c>
      <c r="W544" s="1353">
        <f t="shared" si="242"/>
        <v>4</v>
      </c>
      <c r="X544" s="1353">
        <f t="shared" si="242"/>
        <v>0</v>
      </c>
      <c r="Y544" s="1353">
        <f t="shared" si="242"/>
        <v>2</v>
      </c>
      <c r="Z544" s="1353">
        <f t="shared" si="242"/>
        <v>0</v>
      </c>
      <c r="AA544" s="1353">
        <f t="shared" si="242"/>
        <v>0</v>
      </c>
      <c r="AB544" s="1353">
        <f t="shared" si="242"/>
        <v>0</v>
      </c>
      <c r="AC544" s="1353">
        <f t="shared" si="242"/>
        <v>0</v>
      </c>
      <c r="AD544" s="1353">
        <f t="shared" si="242"/>
        <v>0</v>
      </c>
      <c r="AE544" s="1353">
        <f t="shared" si="242"/>
        <v>0</v>
      </c>
      <c r="AF544" s="1353">
        <f t="shared" si="242"/>
        <v>0</v>
      </c>
      <c r="AG544" s="1353">
        <f t="shared" si="242"/>
        <v>1</v>
      </c>
      <c r="AH544" s="1353">
        <f t="shared" si="242"/>
        <v>8</v>
      </c>
      <c r="AI544" s="1353">
        <f t="shared" si="242"/>
        <v>0</v>
      </c>
      <c r="AJ544" s="1353">
        <f t="shared" si="242"/>
        <v>0</v>
      </c>
      <c r="AK544" s="1353">
        <f t="shared" si="242"/>
        <v>2</v>
      </c>
      <c r="AL544" s="1353">
        <f t="shared" si="242"/>
        <v>0</v>
      </c>
      <c r="AM544" s="1353">
        <f t="shared" si="242"/>
        <v>0</v>
      </c>
      <c r="AN544" s="1353">
        <f t="shared" si="242"/>
        <v>3</v>
      </c>
      <c r="AO544" s="1353">
        <f t="shared" si="242"/>
        <v>0</v>
      </c>
      <c r="AP544" s="1353">
        <f t="shared" si="242"/>
        <v>0</v>
      </c>
      <c r="AQ544" s="1353">
        <f t="shared" si="242"/>
        <v>0</v>
      </c>
      <c r="AR544" s="1353">
        <f t="shared" si="242"/>
        <v>0</v>
      </c>
      <c r="AS544" s="1353">
        <f t="shared" si="242"/>
        <v>0</v>
      </c>
      <c r="AT544" s="1353">
        <f t="shared" si="242"/>
        <v>8</v>
      </c>
      <c r="AU544" s="1353">
        <f t="shared" si="242"/>
        <v>0</v>
      </c>
      <c r="AV544" s="1353">
        <f t="shared" si="242"/>
        <v>3</v>
      </c>
      <c r="AW544" s="1353">
        <f t="shared" si="242"/>
        <v>0</v>
      </c>
    </row>
    <row r="545" spans="1:49" ht="16.5" hidden="1" thickBot="1">
      <c r="A545" s="1298" t="s">
        <v>583</v>
      </c>
      <c r="B545" s="208" t="s">
        <v>517</v>
      </c>
      <c r="C545" s="1356">
        <f t="shared" si="226"/>
        <v>17</v>
      </c>
      <c r="D545" s="1356">
        <f t="shared" si="226"/>
        <v>2</v>
      </c>
      <c r="E545" s="1356">
        <f t="shared" si="226"/>
        <v>15</v>
      </c>
      <c r="F545" s="2093"/>
      <c r="G545" s="1197"/>
      <c r="H545" s="1197"/>
      <c r="I545" s="1197"/>
      <c r="J545" s="1197"/>
      <c r="K545" s="1197"/>
      <c r="L545" s="1353">
        <f t="shared" ref="L545:AW545" si="243">L163-L354</f>
        <v>0</v>
      </c>
      <c r="M545" s="1353">
        <f t="shared" si="243"/>
        <v>0</v>
      </c>
      <c r="N545" s="1353">
        <f t="shared" si="243"/>
        <v>0</v>
      </c>
      <c r="O545" s="1353">
        <f t="shared" si="243"/>
        <v>0</v>
      </c>
      <c r="P545" s="1353">
        <f t="shared" si="243"/>
        <v>0</v>
      </c>
      <c r="Q545" s="1353">
        <f t="shared" si="243"/>
        <v>0</v>
      </c>
      <c r="R545" s="1353">
        <f t="shared" si="243"/>
        <v>0</v>
      </c>
      <c r="S545" s="1353">
        <f t="shared" si="243"/>
        <v>5</v>
      </c>
      <c r="T545" s="1353">
        <f t="shared" si="243"/>
        <v>0</v>
      </c>
      <c r="U545" s="1353">
        <f t="shared" si="243"/>
        <v>0</v>
      </c>
      <c r="V545" s="1353">
        <f t="shared" si="243"/>
        <v>0</v>
      </c>
      <c r="W545" s="1353">
        <f t="shared" si="243"/>
        <v>0</v>
      </c>
      <c r="X545" s="1353">
        <f t="shared" si="243"/>
        <v>0</v>
      </c>
      <c r="Y545" s="1353">
        <f t="shared" si="243"/>
        <v>8</v>
      </c>
      <c r="Z545" s="1353">
        <f t="shared" si="243"/>
        <v>0</v>
      </c>
      <c r="AA545" s="1353">
        <f t="shared" si="243"/>
        <v>-1</v>
      </c>
      <c r="AB545" s="1353">
        <f t="shared" si="243"/>
        <v>0</v>
      </c>
      <c r="AC545" s="1353">
        <f t="shared" si="243"/>
        <v>0</v>
      </c>
      <c r="AD545" s="1353">
        <f t="shared" si="243"/>
        <v>0</v>
      </c>
      <c r="AE545" s="1353">
        <f t="shared" si="243"/>
        <v>0</v>
      </c>
      <c r="AF545" s="1353">
        <f t="shared" si="243"/>
        <v>0</v>
      </c>
      <c r="AG545" s="1353">
        <f t="shared" si="243"/>
        <v>0</v>
      </c>
      <c r="AH545" s="1353">
        <f t="shared" si="243"/>
        <v>4</v>
      </c>
      <c r="AI545" s="1353">
        <f t="shared" si="243"/>
        <v>0</v>
      </c>
      <c r="AJ545" s="1353">
        <f t="shared" si="243"/>
        <v>0</v>
      </c>
      <c r="AK545" s="1353">
        <f t="shared" si="243"/>
        <v>0</v>
      </c>
      <c r="AL545" s="1353">
        <f t="shared" si="243"/>
        <v>0</v>
      </c>
      <c r="AM545" s="1353">
        <f t="shared" si="243"/>
        <v>0</v>
      </c>
      <c r="AN545" s="1353">
        <f t="shared" si="243"/>
        <v>-2</v>
      </c>
      <c r="AO545" s="1353">
        <f t="shared" si="243"/>
        <v>0</v>
      </c>
      <c r="AP545" s="1353">
        <f t="shared" si="243"/>
        <v>0</v>
      </c>
      <c r="AQ545" s="1353">
        <f t="shared" si="243"/>
        <v>1</v>
      </c>
      <c r="AR545" s="1353">
        <f t="shared" si="243"/>
        <v>0</v>
      </c>
      <c r="AS545" s="1353">
        <f t="shared" si="243"/>
        <v>2</v>
      </c>
      <c r="AT545" s="1353">
        <f t="shared" si="243"/>
        <v>0</v>
      </c>
      <c r="AU545" s="1353">
        <f t="shared" si="243"/>
        <v>0</v>
      </c>
      <c r="AV545" s="1353">
        <f t="shared" si="243"/>
        <v>0</v>
      </c>
      <c r="AW545" s="1353">
        <f t="shared" si="243"/>
        <v>0</v>
      </c>
    </row>
    <row r="546" spans="1:49" ht="16.5" hidden="1" thickBot="1">
      <c r="A546" s="1298" t="s">
        <v>585</v>
      </c>
      <c r="B546" s="208" t="s">
        <v>519</v>
      </c>
      <c r="C546" s="1356">
        <f t="shared" si="226"/>
        <v>25</v>
      </c>
      <c r="D546" s="1356">
        <f t="shared" si="226"/>
        <v>5</v>
      </c>
      <c r="E546" s="1356">
        <f t="shared" si="226"/>
        <v>20</v>
      </c>
      <c r="F546" s="2093"/>
      <c r="G546" s="1197"/>
      <c r="H546" s="1197"/>
      <c r="I546" s="1197"/>
      <c r="J546" s="1197"/>
      <c r="K546" s="1197"/>
      <c r="L546" s="1353">
        <f t="shared" ref="L546:AW546" si="244">L164-L355</f>
        <v>0</v>
      </c>
      <c r="M546" s="1353">
        <f t="shared" si="244"/>
        <v>0</v>
      </c>
      <c r="N546" s="1353">
        <f t="shared" si="244"/>
        <v>0</v>
      </c>
      <c r="O546" s="1353">
        <f t="shared" si="244"/>
        <v>0</v>
      </c>
      <c r="P546" s="1353">
        <f t="shared" si="244"/>
        <v>0</v>
      </c>
      <c r="Q546" s="1353">
        <f t="shared" si="244"/>
        <v>0</v>
      </c>
      <c r="R546" s="1353">
        <f t="shared" si="244"/>
        <v>0</v>
      </c>
      <c r="S546" s="1353">
        <f t="shared" si="244"/>
        <v>3</v>
      </c>
      <c r="T546" s="1353">
        <f t="shared" si="244"/>
        <v>0</v>
      </c>
      <c r="U546" s="1353">
        <f t="shared" si="244"/>
        <v>0</v>
      </c>
      <c r="V546" s="1353">
        <f t="shared" si="244"/>
        <v>0</v>
      </c>
      <c r="W546" s="1353">
        <f t="shared" si="244"/>
        <v>6</v>
      </c>
      <c r="X546" s="1353">
        <f t="shared" si="244"/>
        <v>0</v>
      </c>
      <c r="Y546" s="1353">
        <f t="shared" si="244"/>
        <v>-1</v>
      </c>
      <c r="Z546" s="1353">
        <f t="shared" si="244"/>
        <v>0</v>
      </c>
      <c r="AA546" s="1353">
        <f t="shared" si="244"/>
        <v>0</v>
      </c>
      <c r="AB546" s="1353">
        <f t="shared" si="244"/>
        <v>0</v>
      </c>
      <c r="AC546" s="1353">
        <f t="shared" si="244"/>
        <v>0</v>
      </c>
      <c r="AD546" s="1353">
        <f t="shared" si="244"/>
        <v>0</v>
      </c>
      <c r="AE546" s="1353">
        <f t="shared" si="244"/>
        <v>0</v>
      </c>
      <c r="AF546" s="1353">
        <f t="shared" si="244"/>
        <v>0</v>
      </c>
      <c r="AG546" s="1353">
        <f t="shared" si="244"/>
        <v>0</v>
      </c>
      <c r="AH546" s="1353">
        <f t="shared" si="244"/>
        <v>3</v>
      </c>
      <c r="AI546" s="1353">
        <f t="shared" si="244"/>
        <v>0</v>
      </c>
      <c r="AJ546" s="1353">
        <f t="shared" si="244"/>
        <v>0</v>
      </c>
      <c r="AK546" s="1353">
        <f t="shared" si="244"/>
        <v>3</v>
      </c>
      <c r="AL546" s="1353">
        <f t="shared" si="244"/>
        <v>0</v>
      </c>
      <c r="AM546" s="1353">
        <f t="shared" si="244"/>
        <v>0</v>
      </c>
      <c r="AN546" s="1353">
        <f t="shared" si="244"/>
        <v>2</v>
      </c>
      <c r="AO546" s="1353">
        <f t="shared" si="244"/>
        <v>8</v>
      </c>
      <c r="AP546" s="1353">
        <f t="shared" si="244"/>
        <v>0</v>
      </c>
      <c r="AQ546" s="1353">
        <f t="shared" si="244"/>
        <v>1</v>
      </c>
      <c r="AR546" s="1353">
        <f t="shared" si="244"/>
        <v>0</v>
      </c>
      <c r="AS546" s="1353">
        <f t="shared" si="244"/>
        <v>0</v>
      </c>
      <c r="AT546" s="1353">
        <f t="shared" si="244"/>
        <v>0</v>
      </c>
      <c r="AU546" s="1353">
        <f t="shared" si="244"/>
        <v>0</v>
      </c>
      <c r="AV546" s="1353">
        <f t="shared" si="244"/>
        <v>0</v>
      </c>
      <c r="AW546" s="1353">
        <f t="shared" si="244"/>
        <v>0</v>
      </c>
    </row>
    <row r="547" spans="1:49" ht="16.5" hidden="1" thickBot="1">
      <c r="A547" s="1298" t="s">
        <v>587</v>
      </c>
      <c r="B547" s="208" t="s">
        <v>521</v>
      </c>
      <c r="C547" s="1356">
        <f t="shared" si="226"/>
        <v>-5</v>
      </c>
      <c r="D547" s="1356">
        <f t="shared" si="226"/>
        <v>2</v>
      </c>
      <c r="E547" s="1356">
        <f t="shared" si="226"/>
        <v>-7</v>
      </c>
      <c r="F547" s="2093"/>
      <c r="G547" s="1197"/>
      <c r="H547" s="1197"/>
      <c r="I547" s="1197"/>
      <c r="J547" s="1197"/>
      <c r="K547" s="1197"/>
      <c r="L547" s="1353">
        <f t="shared" ref="L547:AW547" si="245">L165-L356</f>
        <v>0</v>
      </c>
      <c r="M547" s="1353">
        <f t="shared" si="245"/>
        <v>0</v>
      </c>
      <c r="N547" s="1353">
        <f t="shared" si="245"/>
        <v>0</v>
      </c>
      <c r="O547" s="1353">
        <f t="shared" si="245"/>
        <v>0</v>
      </c>
      <c r="P547" s="1353">
        <f t="shared" si="245"/>
        <v>0</v>
      </c>
      <c r="Q547" s="1353">
        <f t="shared" si="245"/>
        <v>-2</v>
      </c>
      <c r="R547" s="1353">
        <f t="shared" si="245"/>
        <v>0</v>
      </c>
      <c r="S547" s="1353">
        <f t="shared" si="245"/>
        <v>0</v>
      </c>
      <c r="T547" s="1353">
        <f t="shared" si="245"/>
        <v>0</v>
      </c>
      <c r="U547" s="1353">
        <f t="shared" si="245"/>
        <v>0</v>
      </c>
      <c r="V547" s="1353">
        <f t="shared" si="245"/>
        <v>0</v>
      </c>
      <c r="W547" s="1353">
        <f t="shared" si="245"/>
        <v>0</v>
      </c>
      <c r="X547" s="1353">
        <f t="shared" si="245"/>
        <v>0</v>
      </c>
      <c r="Y547" s="1353">
        <f t="shared" si="245"/>
        <v>-2</v>
      </c>
      <c r="Z547" s="1353">
        <f t="shared" si="245"/>
        <v>0</v>
      </c>
      <c r="AA547" s="1353">
        <f t="shared" si="245"/>
        <v>-8</v>
      </c>
      <c r="AB547" s="1353">
        <f t="shared" si="245"/>
        <v>0</v>
      </c>
      <c r="AC547" s="1353">
        <f t="shared" si="245"/>
        <v>-4</v>
      </c>
      <c r="AD547" s="1353">
        <f t="shared" si="245"/>
        <v>0</v>
      </c>
      <c r="AE547" s="1353">
        <f t="shared" si="245"/>
        <v>0</v>
      </c>
      <c r="AF547" s="1353">
        <f t="shared" si="245"/>
        <v>0</v>
      </c>
      <c r="AG547" s="1353">
        <f t="shared" si="245"/>
        <v>0</v>
      </c>
      <c r="AH547" s="1353">
        <f t="shared" si="245"/>
        <v>0</v>
      </c>
      <c r="AI547" s="1353">
        <f t="shared" si="245"/>
        <v>0</v>
      </c>
      <c r="AJ547" s="1353">
        <f t="shared" si="245"/>
        <v>0</v>
      </c>
      <c r="AK547" s="1353">
        <f t="shared" si="245"/>
        <v>0</v>
      </c>
      <c r="AL547" s="1353">
        <f t="shared" si="245"/>
        <v>0</v>
      </c>
      <c r="AM547" s="1353">
        <f t="shared" si="245"/>
        <v>0</v>
      </c>
      <c r="AN547" s="1353">
        <f t="shared" si="245"/>
        <v>2</v>
      </c>
      <c r="AO547" s="1353">
        <f t="shared" si="245"/>
        <v>-5</v>
      </c>
      <c r="AP547" s="1353">
        <f t="shared" si="245"/>
        <v>0</v>
      </c>
      <c r="AQ547" s="1353">
        <f t="shared" si="245"/>
        <v>10</v>
      </c>
      <c r="AR547" s="1353">
        <f t="shared" si="245"/>
        <v>0</v>
      </c>
      <c r="AS547" s="1353">
        <f t="shared" si="245"/>
        <v>1</v>
      </c>
      <c r="AT547" s="1353">
        <f t="shared" si="245"/>
        <v>0</v>
      </c>
      <c r="AU547" s="1353">
        <f t="shared" si="245"/>
        <v>3</v>
      </c>
      <c r="AV547" s="1353">
        <f t="shared" si="245"/>
        <v>0</v>
      </c>
      <c r="AW547" s="1353">
        <f t="shared" si="245"/>
        <v>0</v>
      </c>
    </row>
    <row r="548" spans="1:49" ht="16.5" hidden="1" thickBot="1">
      <c r="A548" s="1298" t="s">
        <v>589</v>
      </c>
      <c r="B548" s="208" t="s">
        <v>523</v>
      </c>
      <c r="C548" s="1356">
        <f t="shared" si="226"/>
        <v>11</v>
      </c>
      <c r="D548" s="1356">
        <f t="shared" si="226"/>
        <v>-14</v>
      </c>
      <c r="E548" s="1356">
        <f t="shared" si="226"/>
        <v>25</v>
      </c>
      <c r="F548" s="2093"/>
      <c r="G548" s="1197"/>
      <c r="H548" s="1197"/>
      <c r="I548" s="1197"/>
      <c r="J548" s="1197"/>
      <c r="K548" s="1197"/>
      <c r="L548" s="1357">
        <f t="shared" ref="L548:AW548" si="246">L166-L357</f>
        <v>0</v>
      </c>
      <c r="M548" s="1357">
        <f t="shared" si="246"/>
        <v>1</v>
      </c>
      <c r="N548" s="1357">
        <f t="shared" si="246"/>
        <v>0</v>
      </c>
      <c r="O548" s="1357">
        <f t="shared" si="246"/>
        <v>0</v>
      </c>
      <c r="P548" s="1357">
        <f t="shared" si="246"/>
        <v>0</v>
      </c>
      <c r="Q548" s="1357">
        <f t="shared" si="246"/>
        <v>0</v>
      </c>
      <c r="R548" s="1357">
        <f t="shared" si="246"/>
        <v>-3</v>
      </c>
      <c r="S548" s="1357">
        <f t="shared" si="246"/>
        <v>5</v>
      </c>
      <c r="T548" s="1357">
        <f t="shared" si="246"/>
        <v>1</v>
      </c>
      <c r="U548" s="1357">
        <f t="shared" si="246"/>
        <v>2</v>
      </c>
      <c r="V548" s="1357">
        <f t="shared" si="246"/>
        <v>0</v>
      </c>
      <c r="W548" s="1357">
        <f t="shared" si="246"/>
        <v>3</v>
      </c>
      <c r="X548" s="1357">
        <f t="shared" si="246"/>
        <v>0</v>
      </c>
      <c r="Y548" s="1357">
        <f t="shared" si="246"/>
        <v>5</v>
      </c>
      <c r="Z548" s="1357">
        <f t="shared" si="246"/>
        <v>0</v>
      </c>
      <c r="AA548" s="1357">
        <f t="shared" si="246"/>
        <v>0</v>
      </c>
      <c r="AB548" s="1357">
        <f t="shared" si="246"/>
        <v>0</v>
      </c>
      <c r="AC548" s="1357">
        <f t="shared" si="246"/>
        <v>0</v>
      </c>
      <c r="AD548" s="1357">
        <f t="shared" si="246"/>
        <v>0</v>
      </c>
      <c r="AE548" s="1357">
        <f t="shared" si="246"/>
        <v>0</v>
      </c>
      <c r="AF548" s="1357">
        <f t="shared" si="246"/>
        <v>0</v>
      </c>
      <c r="AG548" s="1357">
        <f t="shared" si="246"/>
        <v>0</v>
      </c>
      <c r="AH548" s="1357">
        <f t="shared" si="246"/>
        <v>0</v>
      </c>
      <c r="AI548" s="1357">
        <f t="shared" si="246"/>
        <v>3</v>
      </c>
      <c r="AJ548" s="1357">
        <f t="shared" si="246"/>
        <v>0</v>
      </c>
      <c r="AK548" s="1357">
        <f t="shared" si="246"/>
        <v>0</v>
      </c>
      <c r="AL548" s="1357">
        <f t="shared" si="246"/>
        <v>0</v>
      </c>
      <c r="AM548" s="1357">
        <f t="shared" si="246"/>
        <v>0</v>
      </c>
      <c r="AN548" s="1357">
        <f t="shared" si="246"/>
        <v>-3</v>
      </c>
      <c r="AO548" s="1357">
        <f t="shared" si="246"/>
        <v>4</v>
      </c>
      <c r="AP548" s="1357">
        <f t="shared" si="246"/>
        <v>0</v>
      </c>
      <c r="AQ548" s="1357">
        <f t="shared" si="246"/>
        <v>2</v>
      </c>
      <c r="AR548" s="1357">
        <f t="shared" si="246"/>
        <v>-2</v>
      </c>
      <c r="AS548" s="1357">
        <f t="shared" si="246"/>
        <v>0</v>
      </c>
      <c r="AT548" s="1357">
        <f t="shared" si="246"/>
        <v>-7</v>
      </c>
      <c r="AU548" s="1357">
        <f t="shared" si="246"/>
        <v>0</v>
      </c>
      <c r="AV548" s="1357">
        <f t="shared" si="246"/>
        <v>0</v>
      </c>
      <c r="AW548" s="1357">
        <f t="shared" si="246"/>
        <v>0</v>
      </c>
    </row>
    <row r="549" spans="1:49" ht="48" hidden="1" customHeight="1" thickBot="1">
      <c r="A549" s="1292">
        <v>18</v>
      </c>
      <c r="B549" s="210" t="s">
        <v>735</v>
      </c>
      <c r="C549" s="1356">
        <f t="shared" ref="C549:E568" si="247">C167-C358</f>
        <v>95</v>
      </c>
      <c r="D549" s="1356">
        <f t="shared" si="247"/>
        <v>31</v>
      </c>
      <c r="E549" s="1356">
        <f t="shared" si="247"/>
        <v>64</v>
      </c>
      <c r="F549" s="2093"/>
      <c r="G549" s="1197"/>
      <c r="H549" s="1197"/>
      <c r="I549" s="1197"/>
      <c r="J549" s="1197"/>
      <c r="K549" s="1197"/>
      <c r="L549" s="1356">
        <f t="shared" ref="L549:AW549" si="248">L167-L358</f>
        <v>0</v>
      </c>
      <c r="M549" s="1356">
        <f t="shared" si="248"/>
        <v>1</v>
      </c>
      <c r="N549" s="1356">
        <f t="shared" si="248"/>
        <v>0</v>
      </c>
      <c r="O549" s="1356">
        <f t="shared" si="248"/>
        <v>0</v>
      </c>
      <c r="P549" s="1356">
        <f t="shared" si="248"/>
        <v>0</v>
      </c>
      <c r="Q549" s="1356">
        <f t="shared" si="248"/>
        <v>-2</v>
      </c>
      <c r="R549" s="1356">
        <f t="shared" si="248"/>
        <v>-4</v>
      </c>
      <c r="S549" s="1356">
        <f t="shared" si="248"/>
        <v>10</v>
      </c>
      <c r="T549" s="1356">
        <f t="shared" si="248"/>
        <v>1</v>
      </c>
      <c r="U549" s="1356">
        <f t="shared" si="248"/>
        <v>2</v>
      </c>
      <c r="V549" s="1356">
        <f t="shared" si="248"/>
        <v>0</v>
      </c>
      <c r="W549" s="1356">
        <f t="shared" si="248"/>
        <v>18</v>
      </c>
      <c r="X549" s="1356">
        <f t="shared" si="248"/>
        <v>0</v>
      </c>
      <c r="Y549" s="1356">
        <f t="shared" si="248"/>
        <v>9</v>
      </c>
      <c r="Z549" s="1356">
        <f t="shared" si="248"/>
        <v>0</v>
      </c>
      <c r="AA549" s="1356">
        <f t="shared" si="248"/>
        <v>-8</v>
      </c>
      <c r="AB549" s="1356">
        <f t="shared" si="248"/>
        <v>0</v>
      </c>
      <c r="AC549" s="1356">
        <f t="shared" si="248"/>
        <v>-4</v>
      </c>
      <c r="AD549" s="1356">
        <f t="shared" si="248"/>
        <v>0</v>
      </c>
      <c r="AE549" s="1356">
        <f t="shared" si="248"/>
        <v>0</v>
      </c>
      <c r="AF549" s="1356">
        <f t="shared" si="248"/>
        <v>0</v>
      </c>
      <c r="AG549" s="1356">
        <f t="shared" si="248"/>
        <v>0</v>
      </c>
      <c r="AH549" s="1356">
        <f t="shared" si="248"/>
        <v>17</v>
      </c>
      <c r="AI549" s="1356">
        <f t="shared" si="248"/>
        <v>3</v>
      </c>
      <c r="AJ549" s="1356">
        <f t="shared" si="248"/>
        <v>0</v>
      </c>
      <c r="AK549" s="1356">
        <f t="shared" si="248"/>
        <v>8</v>
      </c>
      <c r="AL549" s="1356">
        <f t="shared" si="248"/>
        <v>0</v>
      </c>
      <c r="AM549" s="1356">
        <f t="shared" si="248"/>
        <v>0</v>
      </c>
      <c r="AN549" s="1356">
        <f t="shared" si="248"/>
        <v>2</v>
      </c>
      <c r="AO549" s="1356">
        <f t="shared" si="248"/>
        <v>7</v>
      </c>
      <c r="AP549" s="1356">
        <f t="shared" si="248"/>
        <v>0</v>
      </c>
      <c r="AQ549" s="1356">
        <f t="shared" si="248"/>
        <v>14</v>
      </c>
      <c r="AR549" s="1356">
        <f t="shared" si="248"/>
        <v>11</v>
      </c>
      <c r="AS549" s="1356">
        <f t="shared" si="248"/>
        <v>3</v>
      </c>
      <c r="AT549" s="1356">
        <f t="shared" si="248"/>
        <v>1</v>
      </c>
      <c r="AU549" s="1356">
        <f t="shared" si="248"/>
        <v>3</v>
      </c>
      <c r="AV549" s="1356">
        <f t="shared" si="248"/>
        <v>3</v>
      </c>
      <c r="AW549" s="1356">
        <f t="shared" si="248"/>
        <v>0</v>
      </c>
    </row>
    <row r="550" spans="1:49" ht="16.5" hidden="1" thickBot="1">
      <c r="A550" s="1298" t="s">
        <v>597</v>
      </c>
      <c r="B550" s="208" t="s">
        <v>534</v>
      </c>
      <c r="C550" s="1356">
        <f t="shared" si="247"/>
        <v>32</v>
      </c>
      <c r="D550" s="1356">
        <f t="shared" si="247"/>
        <v>9</v>
      </c>
      <c r="E550" s="1356">
        <f t="shared" si="247"/>
        <v>23</v>
      </c>
      <c r="F550" s="2093"/>
      <c r="G550" s="1197"/>
      <c r="H550" s="1197"/>
      <c r="I550" s="1197"/>
      <c r="J550" s="1197"/>
      <c r="K550" s="1197"/>
      <c r="L550" s="1355">
        <f t="shared" ref="L550:AW550" si="249">L168-L359</f>
        <v>0</v>
      </c>
      <c r="M550" s="1355">
        <f t="shared" si="249"/>
        <v>0</v>
      </c>
      <c r="N550" s="1355">
        <f t="shared" si="249"/>
        <v>0</v>
      </c>
      <c r="O550" s="1355">
        <f t="shared" si="249"/>
        <v>0</v>
      </c>
      <c r="P550" s="1355">
        <f t="shared" si="249"/>
        <v>0</v>
      </c>
      <c r="Q550" s="1355">
        <f t="shared" si="249"/>
        <v>0</v>
      </c>
      <c r="R550" s="1355">
        <f t="shared" si="249"/>
        <v>0</v>
      </c>
      <c r="S550" s="1355">
        <f t="shared" si="249"/>
        <v>4</v>
      </c>
      <c r="T550" s="1355">
        <f t="shared" si="249"/>
        <v>0</v>
      </c>
      <c r="U550" s="1355">
        <f t="shared" si="249"/>
        <v>0</v>
      </c>
      <c r="V550" s="1355">
        <f t="shared" si="249"/>
        <v>0</v>
      </c>
      <c r="W550" s="1355">
        <f t="shared" si="249"/>
        <v>9</v>
      </c>
      <c r="X550" s="1355">
        <f t="shared" si="249"/>
        <v>0</v>
      </c>
      <c r="Y550" s="1355">
        <f t="shared" si="249"/>
        <v>9</v>
      </c>
      <c r="Z550" s="1355">
        <f t="shared" si="249"/>
        <v>0</v>
      </c>
      <c r="AA550" s="1355">
        <f t="shared" si="249"/>
        <v>0</v>
      </c>
      <c r="AB550" s="1355">
        <f t="shared" si="249"/>
        <v>-2</v>
      </c>
      <c r="AC550" s="1355">
        <f t="shared" si="249"/>
        <v>0</v>
      </c>
      <c r="AD550" s="1355">
        <f t="shared" si="249"/>
        <v>0</v>
      </c>
      <c r="AE550" s="1355">
        <f t="shared" si="249"/>
        <v>0</v>
      </c>
      <c r="AF550" s="1355">
        <f t="shared" si="249"/>
        <v>0</v>
      </c>
      <c r="AG550" s="1355">
        <f t="shared" si="249"/>
        <v>0</v>
      </c>
      <c r="AH550" s="1355">
        <f t="shared" si="249"/>
        <v>7</v>
      </c>
      <c r="AI550" s="1355">
        <f t="shared" si="249"/>
        <v>0</v>
      </c>
      <c r="AJ550" s="1355">
        <f t="shared" si="249"/>
        <v>0</v>
      </c>
      <c r="AK550" s="1355">
        <f t="shared" si="249"/>
        <v>0</v>
      </c>
      <c r="AL550" s="1355">
        <f t="shared" si="249"/>
        <v>0</v>
      </c>
      <c r="AM550" s="1355">
        <f t="shared" si="249"/>
        <v>0</v>
      </c>
      <c r="AN550" s="1355">
        <f t="shared" si="249"/>
        <v>0</v>
      </c>
      <c r="AO550" s="1355">
        <f t="shared" si="249"/>
        <v>0</v>
      </c>
      <c r="AP550" s="1355">
        <f t="shared" si="249"/>
        <v>0</v>
      </c>
      <c r="AQ550" s="1355">
        <f t="shared" si="249"/>
        <v>1</v>
      </c>
      <c r="AR550" s="1355">
        <f t="shared" si="249"/>
        <v>4</v>
      </c>
      <c r="AS550" s="1355">
        <f t="shared" si="249"/>
        <v>0</v>
      </c>
      <c r="AT550" s="1355">
        <f t="shared" si="249"/>
        <v>0</v>
      </c>
      <c r="AU550" s="1355">
        <f t="shared" si="249"/>
        <v>0</v>
      </c>
      <c r="AV550" s="1355">
        <f t="shared" si="249"/>
        <v>0</v>
      </c>
      <c r="AW550" s="1355">
        <f t="shared" si="249"/>
        <v>0</v>
      </c>
    </row>
    <row r="551" spans="1:49" ht="16.5" hidden="1" thickBot="1">
      <c r="A551" s="1298" t="s">
        <v>598</v>
      </c>
      <c r="B551" s="208" t="s">
        <v>536</v>
      </c>
      <c r="C551" s="1356">
        <f t="shared" si="247"/>
        <v>42</v>
      </c>
      <c r="D551" s="1356">
        <f t="shared" si="247"/>
        <v>14</v>
      </c>
      <c r="E551" s="1356">
        <f t="shared" si="247"/>
        <v>28</v>
      </c>
      <c r="F551" s="2093"/>
      <c r="G551" s="1197"/>
      <c r="H551" s="1197"/>
      <c r="I551" s="1197"/>
      <c r="J551" s="1197"/>
      <c r="K551" s="1197"/>
      <c r="L551" s="1353">
        <f t="shared" ref="L551:AW551" si="250">L169-L360</f>
        <v>0</v>
      </c>
      <c r="M551" s="1353">
        <f t="shared" si="250"/>
        <v>0</v>
      </c>
      <c r="N551" s="1353">
        <f t="shared" si="250"/>
        <v>0</v>
      </c>
      <c r="O551" s="1353">
        <f t="shared" si="250"/>
        <v>0</v>
      </c>
      <c r="P551" s="1353">
        <f t="shared" si="250"/>
        <v>0</v>
      </c>
      <c r="Q551" s="1353">
        <f t="shared" si="250"/>
        <v>0</v>
      </c>
      <c r="R551" s="1353">
        <f t="shared" si="250"/>
        <v>-5</v>
      </c>
      <c r="S551" s="1353">
        <f t="shared" si="250"/>
        <v>2</v>
      </c>
      <c r="T551" s="1353">
        <f t="shared" si="250"/>
        <v>0</v>
      </c>
      <c r="U551" s="1353">
        <f t="shared" si="250"/>
        <v>0</v>
      </c>
      <c r="V551" s="1353">
        <f t="shared" si="250"/>
        <v>0</v>
      </c>
      <c r="W551" s="1353">
        <f t="shared" si="250"/>
        <v>9</v>
      </c>
      <c r="X551" s="1353">
        <f t="shared" si="250"/>
        <v>0</v>
      </c>
      <c r="Y551" s="1353">
        <f t="shared" si="250"/>
        <v>5</v>
      </c>
      <c r="Z551" s="1353">
        <f t="shared" si="250"/>
        <v>0</v>
      </c>
      <c r="AA551" s="1353">
        <f t="shared" si="250"/>
        <v>-7</v>
      </c>
      <c r="AB551" s="1353">
        <f t="shared" si="250"/>
        <v>2</v>
      </c>
      <c r="AC551" s="1353">
        <f t="shared" si="250"/>
        <v>-4</v>
      </c>
      <c r="AD551" s="1353">
        <f t="shared" si="250"/>
        <v>0</v>
      </c>
      <c r="AE551" s="1353">
        <f t="shared" si="250"/>
        <v>0</v>
      </c>
      <c r="AF551" s="1353">
        <f t="shared" si="250"/>
        <v>0</v>
      </c>
      <c r="AG551" s="1353">
        <f t="shared" si="250"/>
        <v>0</v>
      </c>
      <c r="AH551" s="1353">
        <f t="shared" si="250"/>
        <v>9</v>
      </c>
      <c r="AI551" s="1353">
        <f t="shared" si="250"/>
        <v>0</v>
      </c>
      <c r="AJ551" s="1353">
        <f t="shared" si="250"/>
        <v>0</v>
      </c>
      <c r="AK551" s="1353">
        <f t="shared" si="250"/>
        <v>5</v>
      </c>
      <c r="AL551" s="1353">
        <f t="shared" si="250"/>
        <v>0</v>
      </c>
      <c r="AM551" s="1353">
        <f t="shared" si="250"/>
        <v>0</v>
      </c>
      <c r="AN551" s="1353">
        <f t="shared" si="250"/>
        <v>2</v>
      </c>
      <c r="AO551" s="1353">
        <f t="shared" si="250"/>
        <v>12</v>
      </c>
      <c r="AP551" s="1353">
        <f t="shared" si="250"/>
        <v>0</v>
      </c>
      <c r="AQ551" s="1353">
        <f t="shared" si="250"/>
        <v>3</v>
      </c>
      <c r="AR551" s="1353">
        <f t="shared" si="250"/>
        <v>2</v>
      </c>
      <c r="AS551" s="1353">
        <f t="shared" si="250"/>
        <v>0</v>
      </c>
      <c r="AT551" s="1353">
        <f t="shared" si="250"/>
        <v>1</v>
      </c>
      <c r="AU551" s="1353">
        <f t="shared" si="250"/>
        <v>3</v>
      </c>
      <c r="AV551" s="1353">
        <f t="shared" si="250"/>
        <v>3</v>
      </c>
      <c r="AW551" s="1353">
        <f t="shared" si="250"/>
        <v>0</v>
      </c>
    </row>
    <row r="552" spans="1:49" ht="16.5" hidden="1" thickBot="1">
      <c r="A552" s="1298" t="s">
        <v>599</v>
      </c>
      <c r="B552" s="208" t="s">
        <v>538</v>
      </c>
      <c r="C552" s="1356">
        <f t="shared" si="247"/>
        <v>20</v>
      </c>
      <c r="D552" s="1356">
        <f t="shared" si="247"/>
        <v>9</v>
      </c>
      <c r="E552" s="1356">
        <f t="shared" si="247"/>
        <v>11</v>
      </c>
      <c r="F552" s="2093"/>
      <c r="G552" s="1197"/>
      <c r="H552" s="1197"/>
      <c r="I552" s="1197"/>
      <c r="J552" s="1197"/>
      <c r="K552" s="1197"/>
      <c r="L552" s="1353">
        <f t="shared" ref="L552:AW552" si="251">L170-L361</f>
        <v>0</v>
      </c>
      <c r="M552" s="1353">
        <f t="shared" si="251"/>
        <v>1</v>
      </c>
      <c r="N552" s="1353">
        <f t="shared" si="251"/>
        <v>0</v>
      </c>
      <c r="O552" s="1353">
        <f t="shared" si="251"/>
        <v>0</v>
      </c>
      <c r="P552" s="1353">
        <f t="shared" si="251"/>
        <v>0</v>
      </c>
      <c r="Q552" s="1353">
        <f t="shared" si="251"/>
        <v>-2</v>
      </c>
      <c r="R552" s="1353">
        <f t="shared" si="251"/>
        <v>0</v>
      </c>
      <c r="S552" s="1353">
        <f t="shared" si="251"/>
        <v>8</v>
      </c>
      <c r="T552" s="1353">
        <f t="shared" si="251"/>
        <v>0</v>
      </c>
      <c r="U552" s="1353">
        <f t="shared" si="251"/>
        <v>0</v>
      </c>
      <c r="V552" s="1353">
        <f t="shared" si="251"/>
        <v>0</v>
      </c>
      <c r="W552" s="1353">
        <f t="shared" si="251"/>
        <v>0</v>
      </c>
      <c r="X552" s="1353">
        <f t="shared" si="251"/>
        <v>0</v>
      </c>
      <c r="Y552" s="1353">
        <f t="shared" si="251"/>
        <v>1</v>
      </c>
      <c r="Z552" s="1353">
        <f t="shared" si="251"/>
        <v>0</v>
      </c>
      <c r="AA552" s="1353">
        <f t="shared" si="251"/>
        <v>0</v>
      </c>
      <c r="AB552" s="1353">
        <f t="shared" si="251"/>
        <v>0</v>
      </c>
      <c r="AC552" s="1353">
        <f t="shared" si="251"/>
        <v>0</v>
      </c>
      <c r="AD552" s="1353">
        <f t="shared" si="251"/>
        <v>0</v>
      </c>
      <c r="AE552" s="1353">
        <f t="shared" si="251"/>
        <v>0</v>
      </c>
      <c r="AF552" s="1353">
        <f t="shared" si="251"/>
        <v>0</v>
      </c>
      <c r="AG552" s="1353">
        <f t="shared" si="251"/>
        <v>0</v>
      </c>
      <c r="AH552" s="1353">
        <f t="shared" si="251"/>
        <v>1</v>
      </c>
      <c r="AI552" s="1353">
        <f t="shared" si="251"/>
        <v>3</v>
      </c>
      <c r="AJ552" s="1353">
        <f t="shared" si="251"/>
        <v>0</v>
      </c>
      <c r="AK552" s="1353">
        <f t="shared" si="251"/>
        <v>0</v>
      </c>
      <c r="AL552" s="1353">
        <f t="shared" si="251"/>
        <v>0</v>
      </c>
      <c r="AM552" s="1353">
        <f t="shared" si="251"/>
        <v>0</v>
      </c>
      <c r="AN552" s="1353">
        <f t="shared" si="251"/>
        <v>0</v>
      </c>
      <c r="AO552" s="1353">
        <f t="shared" si="251"/>
        <v>-3</v>
      </c>
      <c r="AP552" s="1353">
        <f t="shared" si="251"/>
        <v>0</v>
      </c>
      <c r="AQ552" s="1353">
        <f t="shared" si="251"/>
        <v>0</v>
      </c>
      <c r="AR552" s="1353">
        <f t="shared" si="251"/>
        <v>8</v>
      </c>
      <c r="AS552" s="1353">
        <f t="shared" si="251"/>
        <v>3</v>
      </c>
      <c r="AT552" s="1353">
        <f t="shared" si="251"/>
        <v>0</v>
      </c>
      <c r="AU552" s="1353">
        <f t="shared" si="251"/>
        <v>0</v>
      </c>
      <c r="AV552" s="1353">
        <f t="shared" si="251"/>
        <v>0</v>
      </c>
      <c r="AW552" s="1353">
        <f t="shared" si="251"/>
        <v>0</v>
      </c>
    </row>
    <row r="553" spans="1:49" ht="16.5" hidden="1" thickBot="1">
      <c r="A553" s="1298" t="s">
        <v>600</v>
      </c>
      <c r="B553" s="208" t="s">
        <v>540</v>
      </c>
      <c r="C553" s="1356">
        <f t="shared" si="247"/>
        <v>1</v>
      </c>
      <c r="D553" s="1356">
        <f t="shared" si="247"/>
        <v>-1</v>
      </c>
      <c r="E553" s="1356">
        <f t="shared" si="247"/>
        <v>2</v>
      </c>
      <c r="F553" s="2093"/>
      <c r="G553" s="1197"/>
      <c r="H553" s="1197"/>
      <c r="I553" s="1197"/>
      <c r="J553" s="1197"/>
      <c r="K553" s="1197"/>
      <c r="L553" s="1357">
        <f t="shared" ref="L553:AW553" si="252">L171-L362</f>
        <v>0</v>
      </c>
      <c r="M553" s="1357">
        <f t="shared" si="252"/>
        <v>0</v>
      </c>
      <c r="N553" s="1357">
        <f t="shared" si="252"/>
        <v>0</v>
      </c>
      <c r="O553" s="1357">
        <f t="shared" si="252"/>
        <v>0</v>
      </c>
      <c r="P553" s="1357">
        <f t="shared" si="252"/>
        <v>0</v>
      </c>
      <c r="Q553" s="1357">
        <f t="shared" si="252"/>
        <v>0</v>
      </c>
      <c r="R553" s="1357">
        <f t="shared" si="252"/>
        <v>1</v>
      </c>
      <c r="S553" s="1357">
        <f t="shared" si="252"/>
        <v>-4</v>
      </c>
      <c r="T553" s="1357">
        <f t="shared" si="252"/>
        <v>1</v>
      </c>
      <c r="U553" s="1357">
        <f t="shared" si="252"/>
        <v>2</v>
      </c>
      <c r="V553" s="1357">
        <f t="shared" si="252"/>
        <v>0</v>
      </c>
      <c r="W553" s="1357">
        <f t="shared" si="252"/>
        <v>0</v>
      </c>
      <c r="X553" s="1357">
        <f t="shared" si="252"/>
        <v>0</v>
      </c>
      <c r="Y553" s="1357">
        <f t="shared" si="252"/>
        <v>-6</v>
      </c>
      <c r="Z553" s="1357">
        <f t="shared" si="252"/>
        <v>0</v>
      </c>
      <c r="AA553" s="1357">
        <f t="shared" si="252"/>
        <v>-1</v>
      </c>
      <c r="AB553" s="1357">
        <f t="shared" si="252"/>
        <v>0</v>
      </c>
      <c r="AC553" s="1357">
        <f t="shared" si="252"/>
        <v>0</v>
      </c>
      <c r="AD553" s="1357">
        <f t="shared" si="252"/>
        <v>0</v>
      </c>
      <c r="AE553" s="1357">
        <f t="shared" si="252"/>
        <v>0</v>
      </c>
      <c r="AF553" s="1357">
        <f t="shared" si="252"/>
        <v>0</v>
      </c>
      <c r="AG553" s="1357">
        <f t="shared" si="252"/>
        <v>0</v>
      </c>
      <c r="AH553" s="1357">
        <f t="shared" si="252"/>
        <v>0</v>
      </c>
      <c r="AI553" s="1357">
        <f t="shared" si="252"/>
        <v>0</v>
      </c>
      <c r="AJ553" s="1357">
        <f t="shared" si="252"/>
        <v>0</v>
      </c>
      <c r="AK553" s="1357">
        <f t="shared" si="252"/>
        <v>3</v>
      </c>
      <c r="AL553" s="1357">
        <f t="shared" si="252"/>
        <v>0</v>
      </c>
      <c r="AM553" s="1357">
        <f t="shared" si="252"/>
        <v>0</v>
      </c>
      <c r="AN553" s="1357">
        <f t="shared" si="252"/>
        <v>0</v>
      </c>
      <c r="AO553" s="1357">
        <f t="shared" si="252"/>
        <v>-2</v>
      </c>
      <c r="AP553" s="1357">
        <f t="shared" si="252"/>
        <v>0</v>
      </c>
      <c r="AQ553" s="1357">
        <f t="shared" si="252"/>
        <v>10</v>
      </c>
      <c r="AR553" s="1357">
        <f t="shared" si="252"/>
        <v>-3</v>
      </c>
      <c r="AS553" s="1357">
        <f t="shared" si="252"/>
        <v>0</v>
      </c>
      <c r="AT553" s="1357">
        <f t="shared" si="252"/>
        <v>0</v>
      </c>
      <c r="AU553" s="1357">
        <f t="shared" si="252"/>
        <v>0</v>
      </c>
      <c r="AV553" s="1357">
        <f t="shared" si="252"/>
        <v>0</v>
      </c>
      <c r="AW553" s="1357">
        <f t="shared" si="252"/>
        <v>0</v>
      </c>
    </row>
    <row r="554" spans="1:49" ht="63.75" hidden="1" customHeight="1" thickBot="1">
      <c r="A554" s="1292">
        <v>19</v>
      </c>
      <c r="B554" s="210" t="s">
        <v>736</v>
      </c>
      <c r="C554" s="1356">
        <f t="shared" si="247"/>
        <v>12</v>
      </c>
      <c r="D554" s="1356">
        <f t="shared" si="247"/>
        <v>11</v>
      </c>
      <c r="E554" s="1356">
        <f t="shared" si="247"/>
        <v>1</v>
      </c>
      <c r="F554" s="2093"/>
      <c r="G554" s="1197"/>
      <c r="H554" s="1197"/>
      <c r="I554" s="1197"/>
      <c r="J554" s="1197"/>
      <c r="K554" s="1197"/>
      <c r="L554" s="1356">
        <f t="shared" ref="L554:AW554" si="253">L172-L363</f>
        <v>0</v>
      </c>
      <c r="M554" s="1356">
        <f t="shared" si="253"/>
        <v>0</v>
      </c>
      <c r="N554" s="1356">
        <f t="shared" si="253"/>
        <v>0</v>
      </c>
      <c r="O554" s="1356">
        <f t="shared" si="253"/>
        <v>0</v>
      </c>
      <c r="P554" s="1356">
        <f t="shared" si="253"/>
        <v>0</v>
      </c>
      <c r="Q554" s="1356">
        <f t="shared" si="253"/>
        <v>-2</v>
      </c>
      <c r="R554" s="1356">
        <f t="shared" si="253"/>
        <v>-4</v>
      </c>
      <c r="S554" s="1356">
        <f t="shared" si="253"/>
        <v>-2</v>
      </c>
      <c r="T554" s="1356">
        <f t="shared" si="253"/>
        <v>1</v>
      </c>
      <c r="U554" s="1356">
        <f t="shared" si="253"/>
        <v>2</v>
      </c>
      <c r="V554" s="1356">
        <f t="shared" si="253"/>
        <v>0</v>
      </c>
      <c r="W554" s="1356">
        <f t="shared" si="253"/>
        <v>0</v>
      </c>
      <c r="X554" s="1356">
        <f t="shared" si="253"/>
        <v>0</v>
      </c>
      <c r="Y554" s="1356">
        <f t="shared" si="253"/>
        <v>-2</v>
      </c>
      <c r="Z554" s="1356">
        <f t="shared" si="253"/>
        <v>0</v>
      </c>
      <c r="AA554" s="1356">
        <f t="shared" si="253"/>
        <v>-9</v>
      </c>
      <c r="AB554" s="1356">
        <f t="shared" si="253"/>
        <v>0</v>
      </c>
      <c r="AC554" s="1356">
        <f t="shared" si="253"/>
        <v>-4</v>
      </c>
      <c r="AD554" s="1356">
        <f t="shared" si="253"/>
        <v>0</v>
      </c>
      <c r="AE554" s="1356">
        <f t="shared" si="253"/>
        <v>0</v>
      </c>
      <c r="AF554" s="1356">
        <f t="shared" si="253"/>
        <v>0</v>
      </c>
      <c r="AG554" s="1356">
        <f t="shared" si="253"/>
        <v>0</v>
      </c>
      <c r="AH554" s="1356">
        <f t="shared" si="253"/>
        <v>11</v>
      </c>
      <c r="AI554" s="1356">
        <f t="shared" si="253"/>
        <v>0</v>
      </c>
      <c r="AJ554" s="1356">
        <f t="shared" si="253"/>
        <v>0</v>
      </c>
      <c r="AK554" s="1356">
        <f t="shared" si="253"/>
        <v>0</v>
      </c>
      <c r="AL554" s="1356">
        <f t="shared" si="253"/>
        <v>0</v>
      </c>
      <c r="AM554" s="1356">
        <f t="shared" si="253"/>
        <v>0</v>
      </c>
      <c r="AN554" s="1356">
        <f t="shared" si="253"/>
        <v>-2</v>
      </c>
      <c r="AO554" s="1356">
        <f t="shared" si="253"/>
        <v>3</v>
      </c>
      <c r="AP554" s="1356">
        <f t="shared" si="253"/>
        <v>0</v>
      </c>
      <c r="AQ554" s="1356">
        <f t="shared" si="253"/>
        <v>14</v>
      </c>
      <c r="AR554" s="1356">
        <f t="shared" si="253"/>
        <v>4</v>
      </c>
      <c r="AS554" s="1356">
        <f t="shared" si="253"/>
        <v>1</v>
      </c>
      <c r="AT554" s="1356">
        <f t="shared" si="253"/>
        <v>1</v>
      </c>
      <c r="AU554" s="1356">
        <f t="shared" si="253"/>
        <v>0</v>
      </c>
      <c r="AV554" s="1356">
        <f t="shared" si="253"/>
        <v>0</v>
      </c>
      <c r="AW554" s="1356">
        <f t="shared" si="253"/>
        <v>0</v>
      </c>
    </row>
    <row r="555" spans="1:49" s="259" customFormat="1" ht="19.5" hidden="1" thickBot="1">
      <c r="A555" s="1302" t="s">
        <v>737</v>
      </c>
      <c r="B555" s="257" t="s">
        <v>695</v>
      </c>
      <c r="C555" s="1356">
        <f t="shared" si="247"/>
        <v>2</v>
      </c>
      <c r="D555" s="1356">
        <f t="shared" si="247"/>
        <v>0</v>
      </c>
      <c r="E555" s="1356">
        <f t="shared" si="247"/>
        <v>2</v>
      </c>
      <c r="F555" s="2093"/>
      <c r="G555" s="1197"/>
      <c r="H555" s="1197"/>
      <c r="I555" s="1197"/>
      <c r="J555" s="1197"/>
      <c r="K555" s="1197"/>
      <c r="L555" s="1355">
        <f t="shared" ref="L555:AW555" si="254">L173-L364</f>
        <v>0</v>
      </c>
      <c r="M555" s="1355">
        <f t="shared" si="254"/>
        <v>0</v>
      </c>
      <c r="N555" s="1355">
        <f t="shared" si="254"/>
        <v>0</v>
      </c>
      <c r="O555" s="1355">
        <f t="shared" si="254"/>
        <v>0</v>
      </c>
      <c r="P555" s="1355">
        <f t="shared" si="254"/>
        <v>0</v>
      </c>
      <c r="Q555" s="1355">
        <f t="shared" si="254"/>
        <v>0</v>
      </c>
      <c r="R555" s="1355">
        <f t="shared" si="254"/>
        <v>0</v>
      </c>
      <c r="S555" s="1355">
        <f t="shared" si="254"/>
        <v>0</v>
      </c>
      <c r="T555" s="1355">
        <f t="shared" si="254"/>
        <v>0</v>
      </c>
      <c r="U555" s="1355">
        <f t="shared" si="254"/>
        <v>2</v>
      </c>
      <c r="V555" s="1355">
        <f t="shared" si="254"/>
        <v>0</v>
      </c>
      <c r="W555" s="1355">
        <f t="shared" si="254"/>
        <v>0</v>
      </c>
      <c r="X555" s="1355">
        <f t="shared" si="254"/>
        <v>0</v>
      </c>
      <c r="Y555" s="1355">
        <f t="shared" si="254"/>
        <v>0</v>
      </c>
      <c r="Z555" s="1355">
        <f t="shared" si="254"/>
        <v>0</v>
      </c>
      <c r="AA555" s="1355">
        <f t="shared" si="254"/>
        <v>0</v>
      </c>
      <c r="AB555" s="1355">
        <f t="shared" si="254"/>
        <v>0</v>
      </c>
      <c r="AC555" s="1355">
        <f t="shared" si="254"/>
        <v>0</v>
      </c>
      <c r="AD555" s="1355">
        <f t="shared" si="254"/>
        <v>0</v>
      </c>
      <c r="AE555" s="1355">
        <f t="shared" si="254"/>
        <v>0</v>
      </c>
      <c r="AF555" s="1355">
        <f t="shared" si="254"/>
        <v>0</v>
      </c>
      <c r="AG555" s="1355">
        <f t="shared" si="254"/>
        <v>0</v>
      </c>
      <c r="AH555" s="1355">
        <f t="shared" si="254"/>
        <v>0</v>
      </c>
      <c r="AI555" s="1355">
        <f t="shared" si="254"/>
        <v>0</v>
      </c>
      <c r="AJ555" s="1355">
        <f t="shared" si="254"/>
        <v>0</v>
      </c>
      <c r="AK555" s="1355">
        <f t="shared" si="254"/>
        <v>0</v>
      </c>
      <c r="AL555" s="1355">
        <f t="shared" si="254"/>
        <v>0</v>
      </c>
      <c r="AM555" s="1355">
        <f t="shared" si="254"/>
        <v>0</v>
      </c>
      <c r="AN555" s="1355">
        <f t="shared" si="254"/>
        <v>0</v>
      </c>
      <c r="AO555" s="1355">
        <f t="shared" si="254"/>
        <v>0</v>
      </c>
      <c r="AP555" s="1355">
        <f t="shared" si="254"/>
        <v>0</v>
      </c>
      <c r="AQ555" s="1355">
        <f t="shared" si="254"/>
        <v>0</v>
      </c>
      <c r="AR555" s="1355">
        <f t="shared" si="254"/>
        <v>0</v>
      </c>
      <c r="AS555" s="1355">
        <f t="shared" si="254"/>
        <v>0</v>
      </c>
      <c r="AT555" s="1355">
        <f t="shared" si="254"/>
        <v>0</v>
      </c>
      <c r="AU555" s="1355">
        <f t="shared" si="254"/>
        <v>0</v>
      </c>
      <c r="AV555" s="1355">
        <f t="shared" si="254"/>
        <v>0</v>
      </c>
      <c r="AW555" s="1355">
        <f t="shared" si="254"/>
        <v>0</v>
      </c>
    </row>
    <row r="556" spans="1:49" s="256" customFormat="1" ht="16.5" hidden="1" thickBot="1">
      <c r="A556" s="1303" t="s">
        <v>738</v>
      </c>
      <c r="B556" s="255" t="s">
        <v>798</v>
      </c>
      <c r="C556" s="1356">
        <f t="shared" si="247"/>
        <v>2</v>
      </c>
      <c r="D556" s="1356">
        <f t="shared" si="247"/>
        <v>0</v>
      </c>
      <c r="E556" s="1356">
        <f t="shared" si="247"/>
        <v>2</v>
      </c>
      <c r="F556" s="2093"/>
      <c r="G556" s="1197"/>
      <c r="H556" s="1197"/>
      <c r="I556" s="1197"/>
      <c r="J556" s="1197"/>
      <c r="K556" s="1197"/>
      <c r="L556" s="1353">
        <f t="shared" ref="L556:AW556" si="255">L174-L365</f>
        <v>0</v>
      </c>
      <c r="M556" s="1353">
        <f t="shared" si="255"/>
        <v>0</v>
      </c>
      <c r="N556" s="1353">
        <f t="shared" si="255"/>
        <v>0</v>
      </c>
      <c r="O556" s="1353">
        <f t="shared" si="255"/>
        <v>0</v>
      </c>
      <c r="P556" s="1353">
        <f t="shared" si="255"/>
        <v>0</v>
      </c>
      <c r="Q556" s="1353">
        <f t="shared" si="255"/>
        <v>0</v>
      </c>
      <c r="R556" s="1353">
        <f t="shared" si="255"/>
        <v>0</v>
      </c>
      <c r="S556" s="1353">
        <f t="shared" si="255"/>
        <v>0</v>
      </c>
      <c r="T556" s="1353">
        <f t="shared" si="255"/>
        <v>0</v>
      </c>
      <c r="U556" s="1353">
        <f t="shared" si="255"/>
        <v>2</v>
      </c>
      <c r="V556" s="1353">
        <f t="shared" si="255"/>
        <v>0</v>
      </c>
      <c r="W556" s="1353">
        <f t="shared" si="255"/>
        <v>0</v>
      </c>
      <c r="X556" s="1353">
        <f t="shared" si="255"/>
        <v>0</v>
      </c>
      <c r="Y556" s="1353">
        <f t="shared" si="255"/>
        <v>0</v>
      </c>
      <c r="Z556" s="1353">
        <f t="shared" si="255"/>
        <v>0</v>
      </c>
      <c r="AA556" s="1353">
        <f t="shared" si="255"/>
        <v>0</v>
      </c>
      <c r="AB556" s="1353">
        <f t="shared" si="255"/>
        <v>0</v>
      </c>
      <c r="AC556" s="1353">
        <f t="shared" si="255"/>
        <v>0</v>
      </c>
      <c r="AD556" s="1353">
        <f t="shared" si="255"/>
        <v>0</v>
      </c>
      <c r="AE556" s="1353">
        <f t="shared" si="255"/>
        <v>0</v>
      </c>
      <c r="AF556" s="1353">
        <f t="shared" si="255"/>
        <v>0</v>
      </c>
      <c r="AG556" s="1353">
        <f t="shared" si="255"/>
        <v>0</v>
      </c>
      <c r="AH556" s="1353">
        <f t="shared" si="255"/>
        <v>0</v>
      </c>
      <c r="AI556" s="1353">
        <f t="shared" si="255"/>
        <v>0</v>
      </c>
      <c r="AJ556" s="1353">
        <f t="shared" si="255"/>
        <v>0</v>
      </c>
      <c r="AK556" s="1353">
        <f t="shared" si="255"/>
        <v>0</v>
      </c>
      <c r="AL556" s="1353">
        <f t="shared" si="255"/>
        <v>0</v>
      </c>
      <c r="AM556" s="1353">
        <f t="shared" si="255"/>
        <v>0</v>
      </c>
      <c r="AN556" s="1353">
        <f t="shared" si="255"/>
        <v>0</v>
      </c>
      <c r="AO556" s="1353">
        <f t="shared" si="255"/>
        <v>0</v>
      </c>
      <c r="AP556" s="1353">
        <f t="shared" si="255"/>
        <v>0</v>
      </c>
      <c r="AQ556" s="1353">
        <f t="shared" si="255"/>
        <v>0</v>
      </c>
      <c r="AR556" s="1353">
        <f t="shared" si="255"/>
        <v>0</v>
      </c>
      <c r="AS556" s="1353">
        <f t="shared" si="255"/>
        <v>0</v>
      </c>
      <c r="AT556" s="1353">
        <f t="shared" si="255"/>
        <v>0</v>
      </c>
      <c r="AU556" s="1353">
        <f t="shared" si="255"/>
        <v>0</v>
      </c>
      <c r="AV556" s="1353">
        <f t="shared" si="255"/>
        <v>0</v>
      </c>
      <c r="AW556" s="1353">
        <f t="shared" si="255"/>
        <v>0</v>
      </c>
    </row>
    <row r="557" spans="1:49" s="256" customFormat="1" ht="16.5" hidden="1" thickBot="1">
      <c r="A557" s="1303" t="s">
        <v>739</v>
      </c>
      <c r="B557" s="255" t="s">
        <v>799</v>
      </c>
      <c r="C557" s="1356">
        <f t="shared" si="247"/>
        <v>0</v>
      </c>
      <c r="D557" s="1356">
        <f t="shared" si="247"/>
        <v>0</v>
      </c>
      <c r="E557" s="1356">
        <f t="shared" si="247"/>
        <v>0</v>
      </c>
      <c r="F557" s="2093"/>
      <c r="G557" s="1197"/>
      <c r="H557" s="1197"/>
      <c r="I557" s="1197"/>
      <c r="J557" s="1197"/>
      <c r="K557" s="1197"/>
      <c r="L557" s="1353">
        <f t="shared" ref="L557:AW557" si="256">L175-L366</f>
        <v>0</v>
      </c>
      <c r="M557" s="1353">
        <f t="shared" si="256"/>
        <v>0</v>
      </c>
      <c r="N557" s="1353">
        <f t="shared" si="256"/>
        <v>0</v>
      </c>
      <c r="O557" s="1353">
        <f t="shared" si="256"/>
        <v>0</v>
      </c>
      <c r="P557" s="1353">
        <f t="shared" si="256"/>
        <v>0</v>
      </c>
      <c r="Q557" s="1353">
        <f t="shared" si="256"/>
        <v>0</v>
      </c>
      <c r="R557" s="1353">
        <f t="shared" si="256"/>
        <v>0</v>
      </c>
      <c r="S557" s="1353">
        <f t="shared" si="256"/>
        <v>0</v>
      </c>
      <c r="T557" s="1353">
        <f t="shared" si="256"/>
        <v>0</v>
      </c>
      <c r="U557" s="1353">
        <f t="shared" si="256"/>
        <v>0</v>
      </c>
      <c r="V557" s="1353">
        <f t="shared" si="256"/>
        <v>0</v>
      </c>
      <c r="W557" s="1353">
        <f t="shared" si="256"/>
        <v>0</v>
      </c>
      <c r="X557" s="1353">
        <f t="shared" si="256"/>
        <v>0</v>
      </c>
      <c r="Y557" s="1353">
        <f t="shared" si="256"/>
        <v>0</v>
      </c>
      <c r="Z557" s="1353">
        <f t="shared" si="256"/>
        <v>0</v>
      </c>
      <c r="AA557" s="1353">
        <f t="shared" si="256"/>
        <v>0</v>
      </c>
      <c r="AB557" s="1353">
        <f t="shared" si="256"/>
        <v>0</v>
      </c>
      <c r="AC557" s="1353">
        <f t="shared" si="256"/>
        <v>0</v>
      </c>
      <c r="AD557" s="1353">
        <f t="shared" si="256"/>
        <v>0</v>
      </c>
      <c r="AE557" s="1353">
        <f t="shared" si="256"/>
        <v>0</v>
      </c>
      <c r="AF557" s="1353">
        <f t="shared" si="256"/>
        <v>0</v>
      </c>
      <c r="AG557" s="1353">
        <f t="shared" si="256"/>
        <v>0</v>
      </c>
      <c r="AH557" s="1353">
        <f t="shared" si="256"/>
        <v>0</v>
      </c>
      <c r="AI557" s="1353">
        <f t="shared" si="256"/>
        <v>0</v>
      </c>
      <c r="AJ557" s="1353">
        <f t="shared" si="256"/>
        <v>0</v>
      </c>
      <c r="AK557" s="1353">
        <f t="shared" si="256"/>
        <v>0</v>
      </c>
      <c r="AL557" s="1353">
        <f t="shared" si="256"/>
        <v>0</v>
      </c>
      <c r="AM557" s="1353">
        <f t="shared" si="256"/>
        <v>0</v>
      </c>
      <c r="AN557" s="1353">
        <f t="shared" si="256"/>
        <v>0</v>
      </c>
      <c r="AO557" s="1353">
        <f t="shared" si="256"/>
        <v>0</v>
      </c>
      <c r="AP557" s="1353">
        <f t="shared" si="256"/>
        <v>0</v>
      </c>
      <c r="AQ557" s="1353">
        <f t="shared" si="256"/>
        <v>0</v>
      </c>
      <c r="AR557" s="1353">
        <f t="shared" si="256"/>
        <v>0</v>
      </c>
      <c r="AS557" s="1353">
        <f t="shared" si="256"/>
        <v>0</v>
      </c>
      <c r="AT557" s="1353">
        <f t="shared" si="256"/>
        <v>0</v>
      </c>
      <c r="AU557" s="1353">
        <f t="shared" si="256"/>
        <v>0</v>
      </c>
      <c r="AV557" s="1353">
        <f t="shared" si="256"/>
        <v>0</v>
      </c>
      <c r="AW557" s="1353">
        <f t="shared" si="256"/>
        <v>0</v>
      </c>
    </row>
    <row r="558" spans="1:49" s="256" customFormat="1" ht="16.5" hidden="1" thickBot="1">
      <c r="A558" s="1303" t="s">
        <v>740</v>
      </c>
      <c r="B558" s="255" t="s">
        <v>800</v>
      </c>
      <c r="C558" s="1356">
        <f t="shared" si="247"/>
        <v>0</v>
      </c>
      <c r="D558" s="1356">
        <f t="shared" si="247"/>
        <v>0</v>
      </c>
      <c r="E558" s="1356">
        <f t="shared" si="247"/>
        <v>0</v>
      </c>
      <c r="F558" s="2093"/>
      <c r="G558" s="1197"/>
      <c r="H558" s="1197"/>
      <c r="I558" s="1197"/>
      <c r="J558" s="1197"/>
      <c r="K558" s="1197"/>
      <c r="L558" s="1353">
        <f t="shared" ref="L558:AW558" si="257">L176-L367</f>
        <v>0</v>
      </c>
      <c r="M558" s="1353">
        <f t="shared" si="257"/>
        <v>0</v>
      </c>
      <c r="N558" s="1353">
        <f t="shared" si="257"/>
        <v>0</v>
      </c>
      <c r="O558" s="1353">
        <f t="shared" si="257"/>
        <v>0</v>
      </c>
      <c r="P558" s="1353">
        <f t="shared" si="257"/>
        <v>0</v>
      </c>
      <c r="Q558" s="1353">
        <f t="shared" si="257"/>
        <v>0</v>
      </c>
      <c r="R558" s="1353">
        <f t="shared" si="257"/>
        <v>0</v>
      </c>
      <c r="S558" s="1353">
        <f t="shared" si="257"/>
        <v>0</v>
      </c>
      <c r="T558" s="1353">
        <f t="shared" si="257"/>
        <v>0</v>
      </c>
      <c r="U558" s="1353">
        <f t="shared" si="257"/>
        <v>0</v>
      </c>
      <c r="V558" s="1353">
        <f t="shared" si="257"/>
        <v>0</v>
      </c>
      <c r="W558" s="1353">
        <f t="shared" si="257"/>
        <v>0</v>
      </c>
      <c r="X558" s="1353">
        <f t="shared" si="257"/>
        <v>0</v>
      </c>
      <c r="Y558" s="1353">
        <f t="shared" si="257"/>
        <v>0</v>
      </c>
      <c r="Z558" s="1353">
        <f t="shared" si="257"/>
        <v>0</v>
      </c>
      <c r="AA558" s="1353">
        <f t="shared" si="257"/>
        <v>0</v>
      </c>
      <c r="AB558" s="1353">
        <f t="shared" si="257"/>
        <v>0</v>
      </c>
      <c r="AC558" s="1353">
        <f t="shared" si="257"/>
        <v>0</v>
      </c>
      <c r="AD558" s="1353">
        <f t="shared" si="257"/>
        <v>0</v>
      </c>
      <c r="AE558" s="1353">
        <f t="shared" si="257"/>
        <v>0</v>
      </c>
      <c r="AF558" s="1353">
        <f t="shared" si="257"/>
        <v>0</v>
      </c>
      <c r="AG558" s="1353">
        <f t="shared" si="257"/>
        <v>0</v>
      </c>
      <c r="AH558" s="1353">
        <f t="shared" si="257"/>
        <v>0</v>
      </c>
      <c r="AI558" s="1353">
        <f t="shared" si="257"/>
        <v>0</v>
      </c>
      <c r="AJ558" s="1353">
        <f t="shared" si="257"/>
        <v>0</v>
      </c>
      <c r="AK558" s="1353">
        <f t="shared" si="257"/>
        <v>0</v>
      </c>
      <c r="AL558" s="1353">
        <f t="shared" si="257"/>
        <v>0</v>
      </c>
      <c r="AM558" s="1353">
        <f t="shared" si="257"/>
        <v>0</v>
      </c>
      <c r="AN558" s="1353">
        <f t="shared" si="257"/>
        <v>0</v>
      </c>
      <c r="AO558" s="1353">
        <f t="shared" si="257"/>
        <v>0</v>
      </c>
      <c r="AP558" s="1353">
        <f t="shared" si="257"/>
        <v>0</v>
      </c>
      <c r="AQ558" s="1353">
        <f t="shared" si="257"/>
        <v>0</v>
      </c>
      <c r="AR558" s="1353">
        <f t="shared" si="257"/>
        <v>0</v>
      </c>
      <c r="AS558" s="1353">
        <f t="shared" si="257"/>
        <v>0</v>
      </c>
      <c r="AT558" s="1353">
        <f t="shared" si="257"/>
        <v>0</v>
      </c>
      <c r="AU558" s="1353">
        <f t="shared" si="257"/>
        <v>0</v>
      </c>
      <c r="AV558" s="1353">
        <f t="shared" si="257"/>
        <v>0</v>
      </c>
      <c r="AW558" s="1353">
        <f t="shared" si="257"/>
        <v>0</v>
      </c>
    </row>
    <row r="559" spans="1:49" ht="16.5" hidden="1" thickBot="1">
      <c r="A559" s="1298" t="s">
        <v>741</v>
      </c>
      <c r="B559" s="208" t="s">
        <v>560</v>
      </c>
      <c r="C559" s="1356">
        <f t="shared" si="247"/>
        <v>9</v>
      </c>
      <c r="D559" s="1356">
        <f t="shared" si="247"/>
        <v>10</v>
      </c>
      <c r="E559" s="1356">
        <f t="shared" si="247"/>
        <v>-1</v>
      </c>
      <c r="F559" s="2093"/>
      <c r="G559" s="1197"/>
      <c r="H559" s="1197"/>
      <c r="I559" s="1197"/>
      <c r="J559" s="1197"/>
      <c r="K559" s="1197"/>
      <c r="L559" s="1353">
        <f t="shared" ref="L559:AW559" si="258">L177-L368</f>
        <v>0</v>
      </c>
      <c r="M559" s="1353">
        <f t="shared" si="258"/>
        <v>0</v>
      </c>
      <c r="N559" s="1353">
        <f t="shared" si="258"/>
        <v>0</v>
      </c>
      <c r="O559" s="1353">
        <f t="shared" si="258"/>
        <v>0</v>
      </c>
      <c r="P559" s="1353">
        <f t="shared" si="258"/>
        <v>0</v>
      </c>
      <c r="Q559" s="1353">
        <f t="shared" si="258"/>
        <v>-2</v>
      </c>
      <c r="R559" s="1353">
        <f t="shared" si="258"/>
        <v>-1</v>
      </c>
      <c r="S559" s="1353">
        <f t="shared" si="258"/>
        <v>-2</v>
      </c>
      <c r="T559" s="1353">
        <f t="shared" si="258"/>
        <v>1</v>
      </c>
      <c r="U559" s="1353">
        <f t="shared" si="258"/>
        <v>0</v>
      </c>
      <c r="V559" s="1353">
        <f t="shared" si="258"/>
        <v>0</v>
      </c>
      <c r="W559" s="1353">
        <f t="shared" si="258"/>
        <v>0</v>
      </c>
      <c r="X559" s="1353">
        <f t="shared" si="258"/>
        <v>0</v>
      </c>
      <c r="Y559" s="1353">
        <f t="shared" si="258"/>
        <v>-2</v>
      </c>
      <c r="Z559" s="1353">
        <f t="shared" si="258"/>
        <v>0</v>
      </c>
      <c r="AA559" s="1353">
        <f t="shared" si="258"/>
        <v>-9</v>
      </c>
      <c r="AB559" s="1353">
        <f t="shared" si="258"/>
        <v>-2</v>
      </c>
      <c r="AC559" s="1353">
        <f t="shared" si="258"/>
        <v>-4</v>
      </c>
      <c r="AD559" s="1353">
        <f t="shared" si="258"/>
        <v>0</v>
      </c>
      <c r="AE559" s="1353">
        <f t="shared" si="258"/>
        <v>0</v>
      </c>
      <c r="AF559" s="1353">
        <f t="shared" si="258"/>
        <v>0</v>
      </c>
      <c r="AG559" s="1353">
        <f t="shared" si="258"/>
        <v>0</v>
      </c>
      <c r="AH559" s="1353">
        <f t="shared" si="258"/>
        <v>9</v>
      </c>
      <c r="AI559" s="1353">
        <f t="shared" si="258"/>
        <v>0</v>
      </c>
      <c r="AJ559" s="1353">
        <f t="shared" si="258"/>
        <v>0</v>
      </c>
      <c r="AK559" s="1353">
        <f t="shared" si="258"/>
        <v>0</v>
      </c>
      <c r="AL559" s="1353">
        <f t="shared" si="258"/>
        <v>0</v>
      </c>
      <c r="AM559" s="1353">
        <f t="shared" si="258"/>
        <v>0</v>
      </c>
      <c r="AN559" s="1353">
        <f t="shared" si="258"/>
        <v>-2</v>
      </c>
      <c r="AO559" s="1353">
        <f t="shared" si="258"/>
        <v>3</v>
      </c>
      <c r="AP559" s="1353">
        <f t="shared" si="258"/>
        <v>0</v>
      </c>
      <c r="AQ559" s="1353">
        <f t="shared" si="258"/>
        <v>14</v>
      </c>
      <c r="AR559" s="1353">
        <f t="shared" si="258"/>
        <v>4</v>
      </c>
      <c r="AS559" s="1353">
        <f t="shared" si="258"/>
        <v>1</v>
      </c>
      <c r="AT559" s="1353">
        <f t="shared" si="258"/>
        <v>1</v>
      </c>
      <c r="AU559" s="1353">
        <f t="shared" si="258"/>
        <v>0</v>
      </c>
      <c r="AV559" s="1353">
        <f t="shared" si="258"/>
        <v>0</v>
      </c>
      <c r="AW559" s="1353">
        <f t="shared" si="258"/>
        <v>0</v>
      </c>
    </row>
    <row r="560" spans="1:49" ht="16.5" hidden="1" thickBot="1">
      <c r="A560" s="1298" t="s">
        <v>742</v>
      </c>
      <c r="B560" s="208" t="s">
        <v>696</v>
      </c>
      <c r="C560" s="1356">
        <f t="shared" si="247"/>
        <v>-1</v>
      </c>
      <c r="D560" s="1356">
        <f t="shared" si="247"/>
        <v>-1</v>
      </c>
      <c r="E560" s="1356">
        <f t="shared" si="247"/>
        <v>0</v>
      </c>
      <c r="F560" s="2093"/>
      <c r="G560" s="1197"/>
      <c r="H560" s="1197"/>
      <c r="I560" s="1197"/>
      <c r="J560" s="1197"/>
      <c r="K560" s="1197"/>
      <c r="L560" s="1353">
        <f t="shared" ref="L560:AW560" si="259">L178-L369</f>
        <v>0</v>
      </c>
      <c r="M560" s="1353">
        <f t="shared" si="259"/>
        <v>0</v>
      </c>
      <c r="N560" s="1353">
        <f t="shared" si="259"/>
        <v>0</v>
      </c>
      <c r="O560" s="1353">
        <f t="shared" si="259"/>
        <v>0</v>
      </c>
      <c r="P560" s="1353">
        <f t="shared" si="259"/>
        <v>0</v>
      </c>
      <c r="Q560" s="1353">
        <f t="shared" si="259"/>
        <v>0</v>
      </c>
      <c r="R560" s="1353">
        <f t="shared" si="259"/>
        <v>-3</v>
      </c>
      <c r="S560" s="1353">
        <f t="shared" si="259"/>
        <v>0</v>
      </c>
      <c r="T560" s="1353">
        <f t="shared" si="259"/>
        <v>0</v>
      </c>
      <c r="U560" s="1353">
        <f t="shared" si="259"/>
        <v>0</v>
      </c>
      <c r="V560" s="1353">
        <f t="shared" si="259"/>
        <v>0</v>
      </c>
      <c r="W560" s="1353">
        <f t="shared" si="259"/>
        <v>0</v>
      </c>
      <c r="X560" s="1353">
        <f t="shared" si="259"/>
        <v>0</v>
      </c>
      <c r="Y560" s="1353">
        <f t="shared" si="259"/>
        <v>0</v>
      </c>
      <c r="Z560" s="1353">
        <f t="shared" si="259"/>
        <v>0</v>
      </c>
      <c r="AA560" s="1353">
        <f t="shared" si="259"/>
        <v>0</v>
      </c>
      <c r="AB560" s="1353">
        <f t="shared" si="259"/>
        <v>0</v>
      </c>
      <c r="AC560" s="1353">
        <f t="shared" si="259"/>
        <v>0</v>
      </c>
      <c r="AD560" s="1353">
        <f t="shared" si="259"/>
        <v>0</v>
      </c>
      <c r="AE560" s="1353">
        <f t="shared" si="259"/>
        <v>0</v>
      </c>
      <c r="AF560" s="1353">
        <f t="shared" si="259"/>
        <v>0</v>
      </c>
      <c r="AG560" s="1353">
        <f t="shared" si="259"/>
        <v>0</v>
      </c>
      <c r="AH560" s="1353">
        <f t="shared" si="259"/>
        <v>2</v>
      </c>
      <c r="AI560" s="1353">
        <f t="shared" si="259"/>
        <v>0</v>
      </c>
      <c r="AJ560" s="1353">
        <f t="shared" si="259"/>
        <v>0</v>
      </c>
      <c r="AK560" s="1353">
        <f t="shared" si="259"/>
        <v>0</v>
      </c>
      <c r="AL560" s="1353">
        <f t="shared" si="259"/>
        <v>0</v>
      </c>
      <c r="AM560" s="1353">
        <f t="shared" si="259"/>
        <v>0</v>
      </c>
      <c r="AN560" s="1353">
        <f t="shared" si="259"/>
        <v>0</v>
      </c>
      <c r="AO560" s="1353">
        <f t="shared" si="259"/>
        <v>0</v>
      </c>
      <c r="AP560" s="1353">
        <f t="shared" si="259"/>
        <v>0</v>
      </c>
      <c r="AQ560" s="1353">
        <f t="shared" si="259"/>
        <v>0</v>
      </c>
      <c r="AR560" s="1353">
        <f t="shared" si="259"/>
        <v>0</v>
      </c>
      <c r="AS560" s="1353">
        <f t="shared" si="259"/>
        <v>0</v>
      </c>
      <c r="AT560" s="1353">
        <f t="shared" si="259"/>
        <v>0</v>
      </c>
      <c r="AU560" s="1353">
        <f t="shared" si="259"/>
        <v>0</v>
      </c>
      <c r="AV560" s="1353">
        <f t="shared" si="259"/>
        <v>0</v>
      </c>
      <c r="AW560" s="1353">
        <f t="shared" si="259"/>
        <v>0</v>
      </c>
    </row>
    <row r="561" spans="1:49" ht="16.5" hidden="1" thickBot="1">
      <c r="A561" s="1298" t="s">
        <v>743</v>
      </c>
      <c r="B561" s="208" t="s">
        <v>697</v>
      </c>
      <c r="C561" s="1356">
        <f t="shared" si="247"/>
        <v>2</v>
      </c>
      <c r="D561" s="1356">
        <f t="shared" si="247"/>
        <v>2</v>
      </c>
      <c r="E561" s="1356">
        <f t="shared" si="247"/>
        <v>0</v>
      </c>
      <c r="F561" s="2093"/>
      <c r="G561" s="1197"/>
      <c r="H561" s="1197"/>
      <c r="I561" s="1197"/>
      <c r="J561" s="1197"/>
      <c r="K561" s="1197"/>
      <c r="L561" s="1353">
        <f t="shared" ref="L561:AW561" si="260">L179-L370</f>
        <v>0</v>
      </c>
      <c r="M561" s="1353">
        <f t="shared" si="260"/>
        <v>0</v>
      </c>
      <c r="N561" s="1353">
        <f t="shared" si="260"/>
        <v>0</v>
      </c>
      <c r="O561" s="1353">
        <f t="shared" si="260"/>
        <v>0</v>
      </c>
      <c r="P561" s="1353">
        <f t="shared" si="260"/>
        <v>0</v>
      </c>
      <c r="Q561" s="1353">
        <f t="shared" si="260"/>
        <v>0</v>
      </c>
      <c r="R561" s="1353">
        <f t="shared" si="260"/>
        <v>0</v>
      </c>
      <c r="S561" s="1353">
        <f t="shared" si="260"/>
        <v>0</v>
      </c>
      <c r="T561" s="1353">
        <f t="shared" si="260"/>
        <v>0</v>
      </c>
      <c r="U561" s="1353">
        <f t="shared" si="260"/>
        <v>0</v>
      </c>
      <c r="V561" s="1353">
        <f t="shared" si="260"/>
        <v>0</v>
      </c>
      <c r="W561" s="1353">
        <f t="shared" si="260"/>
        <v>0</v>
      </c>
      <c r="X561" s="1353">
        <f t="shared" si="260"/>
        <v>0</v>
      </c>
      <c r="Y561" s="1353">
        <f t="shared" si="260"/>
        <v>0</v>
      </c>
      <c r="Z561" s="1353">
        <f t="shared" si="260"/>
        <v>0</v>
      </c>
      <c r="AA561" s="1353">
        <f t="shared" si="260"/>
        <v>0</v>
      </c>
      <c r="AB561" s="1353">
        <f t="shared" si="260"/>
        <v>2</v>
      </c>
      <c r="AC561" s="1353">
        <f t="shared" si="260"/>
        <v>0</v>
      </c>
      <c r="AD561" s="1353">
        <f t="shared" si="260"/>
        <v>0</v>
      </c>
      <c r="AE561" s="1353">
        <f t="shared" si="260"/>
        <v>0</v>
      </c>
      <c r="AF561" s="1353">
        <f t="shared" si="260"/>
        <v>0</v>
      </c>
      <c r="AG561" s="1353">
        <f t="shared" si="260"/>
        <v>0</v>
      </c>
      <c r="AH561" s="1353">
        <f t="shared" si="260"/>
        <v>0</v>
      </c>
      <c r="AI561" s="1353">
        <f t="shared" si="260"/>
        <v>0</v>
      </c>
      <c r="AJ561" s="1353">
        <f t="shared" si="260"/>
        <v>0</v>
      </c>
      <c r="AK561" s="1353">
        <f t="shared" si="260"/>
        <v>0</v>
      </c>
      <c r="AL561" s="1353">
        <f t="shared" si="260"/>
        <v>0</v>
      </c>
      <c r="AM561" s="1353">
        <f t="shared" si="260"/>
        <v>0</v>
      </c>
      <c r="AN561" s="1353">
        <f t="shared" si="260"/>
        <v>0</v>
      </c>
      <c r="AO561" s="1353">
        <f t="shared" si="260"/>
        <v>0</v>
      </c>
      <c r="AP561" s="1353">
        <f t="shared" si="260"/>
        <v>0</v>
      </c>
      <c r="AQ561" s="1353">
        <f t="shared" si="260"/>
        <v>0</v>
      </c>
      <c r="AR561" s="1353">
        <f t="shared" si="260"/>
        <v>0</v>
      </c>
      <c r="AS561" s="1353">
        <f t="shared" si="260"/>
        <v>0</v>
      </c>
      <c r="AT561" s="1353">
        <f t="shared" si="260"/>
        <v>0</v>
      </c>
      <c r="AU561" s="1353">
        <f t="shared" si="260"/>
        <v>0</v>
      </c>
      <c r="AV561" s="1353">
        <f t="shared" si="260"/>
        <v>0</v>
      </c>
      <c r="AW561" s="1353">
        <f t="shared" si="260"/>
        <v>0</v>
      </c>
    </row>
    <row r="562" spans="1:49" ht="16.5" hidden="1" thickBot="1">
      <c r="A562" s="1298" t="s">
        <v>744</v>
      </c>
      <c r="B562" s="208" t="s">
        <v>698</v>
      </c>
      <c r="C562" s="1356">
        <f t="shared" si="247"/>
        <v>0</v>
      </c>
      <c r="D562" s="1356">
        <f t="shared" si="247"/>
        <v>0</v>
      </c>
      <c r="E562" s="1356">
        <f t="shared" si="247"/>
        <v>0</v>
      </c>
      <c r="F562" s="2093"/>
      <c r="G562" s="1197"/>
      <c r="H562" s="1197"/>
      <c r="I562" s="1197"/>
      <c r="J562" s="1197"/>
      <c r="K562" s="1197"/>
      <c r="L562" s="1353">
        <f t="shared" ref="L562:AW562" si="261">L180-L371</f>
        <v>0</v>
      </c>
      <c r="M562" s="1353">
        <f t="shared" si="261"/>
        <v>0</v>
      </c>
      <c r="N562" s="1353">
        <f t="shared" si="261"/>
        <v>0</v>
      </c>
      <c r="O562" s="1353">
        <f t="shared" si="261"/>
        <v>0</v>
      </c>
      <c r="P562" s="1353">
        <f t="shared" si="261"/>
        <v>0</v>
      </c>
      <c r="Q562" s="1353">
        <f t="shared" si="261"/>
        <v>0</v>
      </c>
      <c r="R562" s="1353">
        <f t="shared" si="261"/>
        <v>0</v>
      </c>
      <c r="S562" s="1353">
        <f t="shared" si="261"/>
        <v>0</v>
      </c>
      <c r="T562" s="1353">
        <f t="shared" si="261"/>
        <v>0</v>
      </c>
      <c r="U562" s="1353">
        <f t="shared" si="261"/>
        <v>0</v>
      </c>
      <c r="V562" s="1353">
        <f t="shared" si="261"/>
        <v>0</v>
      </c>
      <c r="W562" s="1353">
        <f t="shared" si="261"/>
        <v>0</v>
      </c>
      <c r="X562" s="1353">
        <f t="shared" si="261"/>
        <v>0</v>
      </c>
      <c r="Y562" s="1353">
        <f t="shared" si="261"/>
        <v>0</v>
      </c>
      <c r="Z562" s="1353">
        <f t="shared" si="261"/>
        <v>0</v>
      </c>
      <c r="AA562" s="1353">
        <f t="shared" si="261"/>
        <v>0</v>
      </c>
      <c r="AB562" s="1353">
        <f t="shared" si="261"/>
        <v>0</v>
      </c>
      <c r="AC562" s="1353">
        <f t="shared" si="261"/>
        <v>0</v>
      </c>
      <c r="AD562" s="1353">
        <f t="shared" si="261"/>
        <v>0</v>
      </c>
      <c r="AE562" s="1353">
        <f t="shared" si="261"/>
        <v>0</v>
      </c>
      <c r="AF562" s="1353">
        <f t="shared" si="261"/>
        <v>0</v>
      </c>
      <c r="AG562" s="1353">
        <f t="shared" si="261"/>
        <v>0</v>
      </c>
      <c r="AH562" s="1353">
        <f t="shared" si="261"/>
        <v>0</v>
      </c>
      <c r="AI562" s="1353">
        <f t="shared" si="261"/>
        <v>0</v>
      </c>
      <c r="AJ562" s="1353">
        <f t="shared" si="261"/>
        <v>0</v>
      </c>
      <c r="AK562" s="1353">
        <f t="shared" si="261"/>
        <v>0</v>
      </c>
      <c r="AL562" s="1353">
        <f t="shared" si="261"/>
        <v>0</v>
      </c>
      <c r="AM562" s="1353">
        <f t="shared" si="261"/>
        <v>0</v>
      </c>
      <c r="AN562" s="1353">
        <f t="shared" si="261"/>
        <v>0</v>
      </c>
      <c r="AO562" s="1353">
        <f t="shared" si="261"/>
        <v>0</v>
      </c>
      <c r="AP562" s="1353">
        <f t="shared" si="261"/>
        <v>0</v>
      </c>
      <c r="AQ562" s="1353">
        <f t="shared" si="261"/>
        <v>0</v>
      </c>
      <c r="AR562" s="1353">
        <f t="shared" si="261"/>
        <v>0</v>
      </c>
      <c r="AS562" s="1353">
        <f t="shared" si="261"/>
        <v>0</v>
      </c>
      <c r="AT562" s="1353">
        <f t="shared" si="261"/>
        <v>0</v>
      </c>
      <c r="AU562" s="1353">
        <f t="shared" si="261"/>
        <v>0</v>
      </c>
      <c r="AV562" s="1353">
        <f t="shared" si="261"/>
        <v>0</v>
      </c>
      <c r="AW562" s="1353">
        <f t="shared" si="261"/>
        <v>0</v>
      </c>
    </row>
    <row r="563" spans="1:49" ht="16.5" hidden="1" thickBot="1">
      <c r="A563" s="1298" t="s">
        <v>745</v>
      </c>
      <c r="B563" s="208" t="s">
        <v>565</v>
      </c>
      <c r="C563" s="1356">
        <f t="shared" si="247"/>
        <v>0</v>
      </c>
      <c r="D563" s="1356">
        <f t="shared" si="247"/>
        <v>0</v>
      </c>
      <c r="E563" s="1356">
        <f t="shared" si="247"/>
        <v>0</v>
      </c>
      <c r="F563" s="2093"/>
      <c r="G563" s="1197"/>
      <c r="H563" s="1197"/>
      <c r="I563" s="1197"/>
      <c r="J563" s="1197"/>
      <c r="K563" s="1197"/>
      <c r="L563" s="1357">
        <f t="shared" ref="L563:AW563" si="262">L181-L372</f>
        <v>0</v>
      </c>
      <c r="M563" s="1357">
        <f t="shared" si="262"/>
        <v>0</v>
      </c>
      <c r="N563" s="1357">
        <f t="shared" si="262"/>
        <v>0</v>
      </c>
      <c r="O563" s="1357">
        <f t="shared" si="262"/>
        <v>0</v>
      </c>
      <c r="P563" s="1357">
        <f t="shared" si="262"/>
        <v>0</v>
      </c>
      <c r="Q563" s="1357">
        <f t="shared" si="262"/>
        <v>0</v>
      </c>
      <c r="R563" s="1357">
        <f t="shared" si="262"/>
        <v>0</v>
      </c>
      <c r="S563" s="1357">
        <f t="shared" si="262"/>
        <v>0</v>
      </c>
      <c r="T563" s="1357">
        <f t="shared" si="262"/>
        <v>0</v>
      </c>
      <c r="U563" s="1357">
        <f t="shared" si="262"/>
        <v>0</v>
      </c>
      <c r="V563" s="1357">
        <f t="shared" si="262"/>
        <v>0</v>
      </c>
      <c r="W563" s="1357">
        <f t="shared" si="262"/>
        <v>0</v>
      </c>
      <c r="X563" s="1357">
        <f t="shared" si="262"/>
        <v>0</v>
      </c>
      <c r="Y563" s="1357">
        <f t="shared" si="262"/>
        <v>0</v>
      </c>
      <c r="Z563" s="1357">
        <f t="shared" si="262"/>
        <v>0</v>
      </c>
      <c r="AA563" s="1357">
        <f t="shared" si="262"/>
        <v>0</v>
      </c>
      <c r="AB563" s="1357">
        <f t="shared" si="262"/>
        <v>0</v>
      </c>
      <c r="AC563" s="1357">
        <f t="shared" si="262"/>
        <v>0</v>
      </c>
      <c r="AD563" s="1357">
        <f t="shared" si="262"/>
        <v>0</v>
      </c>
      <c r="AE563" s="1357">
        <f t="shared" si="262"/>
        <v>0</v>
      </c>
      <c r="AF563" s="1357">
        <f t="shared" si="262"/>
        <v>0</v>
      </c>
      <c r="AG563" s="1357">
        <f t="shared" si="262"/>
        <v>0</v>
      </c>
      <c r="AH563" s="1357">
        <f t="shared" si="262"/>
        <v>0</v>
      </c>
      <c r="AI563" s="1357">
        <f t="shared" si="262"/>
        <v>0</v>
      </c>
      <c r="AJ563" s="1357">
        <f t="shared" si="262"/>
        <v>0</v>
      </c>
      <c r="AK563" s="1357">
        <f t="shared" si="262"/>
        <v>0</v>
      </c>
      <c r="AL563" s="1357">
        <f t="shared" si="262"/>
        <v>0</v>
      </c>
      <c r="AM563" s="1357">
        <f t="shared" si="262"/>
        <v>0</v>
      </c>
      <c r="AN563" s="1357">
        <f t="shared" si="262"/>
        <v>0</v>
      </c>
      <c r="AO563" s="1357">
        <f t="shared" si="262"/>
        <v>0</v>
      </c>
      <c r="AP563" s="1357">
        <f t="shared" si="262"/>
        <v>0</v>
      </c>
      <c r="AQ563" s="1357">
        <f t="shared" si="262"/>
        <v>0</v>
      </c>
      <c r="AR563" s="1357">
        <f t="shared" si="262"/>
        <v>0</v>
      </c>
      <c r="AS563" s="1357">
        <f t="shared" si="262"/>
        <v>0</v>
      </c>
      <c r="AT563" s="1357">
        <f t="shared" si="262"/>
        <v>0</v>
      </c>
      <c r="AU563" s="1357">
        <f t="shared" si="262"/>
        <v>0</v>
      </c>
      <c r="AV563" s="1357">
        <f t="shared" si="262"/>
        <v>0</v>
      </c>
      <c r="AW563" s="1357">
        <f t="shared" si="262"/>
        <v>0</v>
      </c>
    </row>
    <row r="564" spans="1:49" ht="48" hidden="1" thickBot="1">
      <c r="A564" s="1292">
        <v>20</v>
      </c>
      <c r="B564" s="210" t="s">
        <v>746</v>
      </c>
      <c r="C564" s="1356">
        <f t="shared" si="247"/>
        <v>12</v>
      </c>
      <c r="D564" s="1356">
        <f t="shared" si="247"/>
        <v>11</v>
      </c>
      <c r="E564" s="1356">
        <f t="shared" si="247"/>
        <v>1</v>
      </c>
      <c r="F564" s="2093"/>
      <c r="G564" s="1197"/>
      <c r="H564" s="1197"/>
      <c r="I564" s="1197"/>
      <c r="J564" s="1197"/>
      <c r="K564" s="1197"/>
      <c r="L564" s="1356">
        <f t="shared" ref="L564:AW564" si="263">L182-L373</f>
        <v>0</v>
      </c>
      <c r="M564" s="1356">
        <f t="shared" si="263"/>
        <v>0</v>
      </c>
      <c r="N564" s="1356">
        <f t="shared" si="263"/>
        <v>0</v>
      </c>
      <c r="O564" s="1356">
        <f t="shared" si="263"/>
        <v>0</v>
      </c>
      <c r="P564" s="1356">
        <f t="shared" si="263"/>
        <v>0</v>
      </c>
      <c r="Q564" s="1356">
        <f t="shared" si="263"/>
        <v>-2</v>
      </c>
      <c r="R564" s="1356">
        <f t="shared" si="263"/>
        <v>-4</v>
      </c>
      <c r="S564" s="1356">
        <f t="shared" si="263"/>
        <v>-2</v>
      </c>
      <c r="T564" s="1356">
        <f t="shared" si="263"/>
        <v>1</v>
      </c>
      <c r="U564" s="1356">
        <f t="shared" si="263"/>
        <v>2</v>
      </c>
      <c r="V564" s="1356">
        <f t="shared" si="263"/>
        <v>0</v>
      </c>
      <c r="W564" s="1356">
        <f t="shared" si="263"/>
        <v>0</v>
      </c>
      <c r="X564" s="1356">
        <f t="shared" si="263"/>
        <v>0</v>
      </c>
      <c r="Y564" s="1356">
        <f t="shared" si="263"/>
        <v>-2</v>
      </c>
      <c r="Z564" s="1356">
        <f t="shared" si="263"/>
        <v>0</v>
      </c>
      <c r="AA564" s="1356">
        <f t="shared" si="263"/>
        <v>-9</v>
      </c>
      <c r="AB564" s="1356">
        <f t="shared" si="263"/>
        <v>0</v>
      </c>
      <c r="AC564" s="1356">
        <f t="shared" si="263"/>
        <v>-4</v>
      </c>
      <c r="AD564" s="1356">
        <f t="shared" si="263"/>
        <v>0</v>
      </c>
      <c r="AE564" s="1356">
        <f t="shared" si="263"/>
        <v>0</v>
      </c>
      <c r="AF564" s="1356">
        <f t="shared" si="263"/>
        <v>0</v>
      </c>
      <c r="AG564" s="1356">
        <f t="shared" si="263"/>
        <v>0</v>
      </c>
      <c r="AH564" s="1356">
        <f t="shared" si="263"/>
        <v>11</v>
      </c>
      <c r="AI564" s="1356">
        <f t="shared" si="263"/>
        <v>0</v>
      </c>
      <c r="AJ564" s="1356">
        <f t="shared" si="263"/>
        <v>0</v>
      </c>
      <c r="AK564" s="1356">
        <f t="shared" si="263"/>
        <v>0</v>
      </c>
      <c r="AL564" s="1356">
        <f t="shared" si="263"/>
        <v>0</v>
      </c>
      <c r="AM564" s="1356">
        <f t="shared" si="263"/>
        <v>0</v>
      </c>
      <c r="AN564" s="1356">
        <f t="shared" si="263"/>
        <v>-2</v>
      </c>
      <c r="AO564" s="1356">
        <f t="shared" si="263"/>
        <v>3</v>
      </c>
      <c r="AP564" s="1356">
        <f t="shared" si="263"/>
        <v>0</v>
      </c>
      <c r="AQ564" s="1356">
        <f t="shared" si="263"/>
        <v>14</v>
      </c>
      <c r="AR564" s="1356">
        <f t="shared" si="263"/>
        <v>4</v>
      </c>
      <c r="AS564" s="1356">
        <f t="shared" si="263"/>
        <v>1</v>
      </c>
      <c r="AT564" s="1356">
        <f t="shared" si="263"/>
        <v>1</v>
      </c>
      <c r="AU564" s="1356">
        <f t="shared" si="263"/>
        <v>0</v>
      </c>
      <c r="AV564" s="1356">
        <f t="shared" si="263"/>
        <v>0</v>
      </c>
      <c r="AW564" s="1356">
        <f t="shared" si="263"/>
        <v>0</v>
      </c>
    </row>
    <row r="565" spans="1:49" ht="16.5" hidden="1" thickBot="1">
      <c r="A565" s="1298" t="s">
        <v>747</v>
      </c>
      <c r="B565" s="208" t="s">
        <v>578</v>
      </c>
      <c r="C565" s="1356">
        <f t="shared" si="247"/>
        <v>12</v>
      </c>
      <c r="D565" s="1356">
        <f t="shared" si="247"/>
        <v>11</v>
      </c>
      <c r="E565" s="1356">
        <f t="shared" si="247"/>
        <v>1</v>
      </c>
      <c r="F565" s="2093"/>
      <c r="G565" s="1197"/>
      <c r="H565" s="1197"/>
      <c r="I565" s="1197"/>
      <c r="J565" s="1197"/>
      <c r="K565" s="1197"/>
      <c r="L565" s="1355">
        <f t="shared" ref="L565:AW565" si="264">L183-L374</f>
        <v>0</v>
      </c>
      <c r="M565" s="1355">
        <f t="shared" si="264"/>
        <v>0</v>
      </c>
      <c r="N565" s="1355">
        <f t="shared" si="264"/>
        <v>0</v>
      </c>
      <c r="O565" s="1355">
        <f t="shared" si="264"/>
        <v>0</v>
      </c>
      <c r="P565" s="1355">
        <f t="shared" si="264"/>
        <v>0</v>
      </c>
      <c r="Q565" s="1355">
        <f t="shared" si="264"/>
        <v>-2</v>
      </c>
      <c r="R565" s="1355">
        <f t="shared" si="264"/>
        <v>-4</v>
      </c>
      <c r="S565" s="1355">
        <f t="shared" si="264"/>
        <v>-2</v>
      </c>
      <c r="T565" s="1355">
        <f t="shared" si="264"/>
        <v>1</v>
      </c>
      <c r="U565" s="1355">
        <f t="shared" si="264"/>
        <v>2</v>
      </c>
      <c r="V565" s="1355">
        <f t="shared" si="264"/>
        <v>0</v>
      </c>
      <c r="W565" s="1355">
        <f t="shared" si="264"/>
        <v>0</v>
      </c>
      <c r="X565" s="1355">
        <f t="shared" si="264"/>
        <v>0</v>
      </c>
      <c r="Y565" s="1355">
        <f t="shared" si="264"/>
        <v>-2</v>
      </c>
      <c r="Z565" s="1355">
        <f t="shared" si="264"/>
        <v>0</v>
      </c>
      <c r="AA565" s="1355">
        <f t="shared" si="264"/>
        <v>-9</v>
      </c>
      <c r="AB565" s="1355">
        <f t="shared" si="264"/>
        <v>0</v>
      </c>
      <c r="AC565" s="1355">
        <f t="shared" si="264"/>
        <v>-4</v>
      </c>
      <c r="AD565" s="1355">
        <f t="shared" si="264"/>
        <v>0</v>
      </c>
      <c r="AE565" s="1355">
        <f t="shared" si="264"/>
        <v>0</v>
      </c>
      <c r="AF565" s="1355">
        <f t="shared" si="264"/>
        <v>0</v>
      </c>
      <c r="AG565" s="1355">
        <f t="shared" si="264"/>
        <v>0</v>
      </c>
      <c r="AH565" s="1355">
        <f t="shared" si="264"/>
        <v>11</v>
      </c>
      <c r="AI565" s="1355">
        <f t="shared" si="264"/>
        <v>0</v>
      </c>
      <c r="AJ565" s="1355">
        <f t="shared" si="264"/>
        <v>0</v>
      </c>
      <c r="AK565" s="1355">
        <f t="shared" si="264"/>
        <v>0</v>
      </c>
      <c r="AL565" s="1355">
        <f t="shared" si="264"/>
        <v>0</v>
      </c>
      <c r="AM565" s="1355">
        <f t="shared" si="264"/>
        <v>0</v>
      </c>
      <c r="AN565" s="1355">
        <f t="shared" si="264"/>
        <v>-2</v>
      </c>
      <c r="AO565" s="1355">
        <f t="shared" si="264"/>
        <v>3</v>
      </c>
      <c r="AP565" s="1355">
        <f t="shared" si="264"/>
        <v>0</v>
      </c>
      <c r="AQ565" s="1355">
        <f t="shared" si="264"/>
        <v>14</v>
      </c>
      <c r="AR565" s="1355">
        <f t="shared" si="264"/>
        <v>4</v>
      </c>
      <c r="AS565" s="1355">
        <f t="shared" si="264"/>
        <v>1</v>
      </c>
      <c r="AT565" s="1355">
        <f t="shared" si="264"/>
        <v>1</v>
      </c>
      <c r="AU565" s="1355">
        <f t="shared" si="264"/>
        <v>0</v>
      </c>
      <c r="AV565" s="1355">
        <f t="shared" si="264"/>
        <v>0</v>
      </c>
      <c r="AW565" s="1355">
        <f t="shared" si="264"/>
        <v>0</v>
      </c>
    </row>
    <row r="566" spans="1:49" ht="16.5" hidden="1" thickBot="1">
      <c r="A566" s="1298" t="s">
        <v>748</v>
      </c>
      <c r="B566" s="208" t="s">
        <v>580</v>
      </c>
      <c r="C566" s="1356">
        <f t="shared" si="247"/>
        <v>0</v>
      </c>
      <c r="D566" s="1356">
        <f t="shared" si="247"/>
        <v>0</v>
      </c>
      <c r="E566" s="1356">
        <f t="shared" si="247"/>
        <v>0</v>
      </c>
      <c r="F566" s="2093"/>
      <c r="G566" s="1197"/>
      <c r="H566" s="1197"/>
      <c r="I566" s="1197"/>
      <c r="J566" s="1197"/>
      <c r="K566" s="1197"/>
      <c r="L566" s="1353">
        <f t="shared" ref="L566:AW566" si="265">L184-L375</f>
        <v>0</v>
      </c>
      <c r="M566" s="1353">
        <f t="shared" si="265"/>
        <v>0</v>
      </c>
      <c r="N566" s="1353">
        <f t="shared" si="265"/>
        <v>0</v>
      </c>
      <c r="O566" s="1353">
        <f t="shared" si="265"/>
        <v>0</v>
      </c>
      <c r="P566" s="1353">
        <f t="shared" si="265"/>
        <v>0</v>
      </c>
      <c r="Q566" s="1353">
        <f t="shared" si="265"/>
        <v>0</v>
      </c>
      <c r="R566" s="1353">
        <f t="shared" si="265"/>
        <v>0</v>
      </c>
      <c r="S566" s="1353">
        <f t="shared" si="265"/>
        <v>0</v>
      </c>
      <c r="T566" s="1353">
        <f t="shared" si="265"/>
        <v>0</v>
      </c>
      <c r="U566" s="1353">
        <f t="shared" si="265"/>
        <v>0</v>
      </c>
      <c r="V566" s="1353">
        <f t="shared" si="265"/>
        <v>0</v>
      </c>
      <c r="W566" s="1353">
        <f t="shared" si="265"/>
        <v>0</v>
      </c>
      <c r="X566" s="1353">
        <f t="shared" si="265"/>
        <v>0</v>
      </c>
      <c r="Y566" s="1353">
        <f t="shared" si="265"/>
        <v>0</v>
      </c>
      <c r="Z566" s="1353">
        <f t="shared" si="265"/>
        <v>0</v>
      </c>
      <c r="AA566" s="1353">
        <f t="shared" si="265"/>
        <v>0</v>
      </c>
      <c r="AB566" s="1353">
        <f t="shared" si="265"/>
        <v>0</v>
      </c>
      <c r="AC566" s="1353">
        <f t="shared" si="265"/>
        <v>0</v>
      </c>
      <c r="AD566" s="1353">
        <f t="shared" si="265"/>
        <v>0</v>
      </c>
      <c r="AE566" s="1353">
        <f t="shared" si="265"/>
        <v>0</v>
      </c>
      <c r="AF566" s="1353">
        <f t="shared" si="265"/>
        <v>0</v>
      </c>
      <c r="AG566" s="1353">
        <f t="shared" si="265"/>
        <v>0</v>
      </c>
      <c r="AH566" s="1353">
        <f t="shared" si="265"/>
        <v>0</v>
      </c>
      <c r="AI566" s="1353">
        <f t="shared" si="265"/>
        <v>0</v>
      </c>
      <c r="AJ566" s="1353">
        <f t="shared" si="265"/>
        <v>0</v>
      </c>
      <c r="AK566" s="1353">
        <f t="shared" si="265"/>
        <v>0</v>
      </c>
      <c r="AL566" s="1353">
        <f t="shared" si="265"/>
        <v>0</v>
      </c>
      <c r="AM566" s="1353">
        <f t="shared" si="265"/>
        <v>0</v>
      </c>
      <c r="AN566" s="1353">
        <f t="shared" si="265"/>
        <v>0</v>
      </c>
      <c r="AO566" s="1353">
        <f t="shared" si="265"/>
        <v>0</v>
      </c>
      <c r="AP566" s="1353">
        <f t="shared" si="265"/>
        <v>0</v>
      </c>
      <c r="AQ566" s="1353">
        <f t="shared" si="265"/>
        <v>0</v>
      </c>
      <c r="AR566" s="1353">
        <f t="shared" si="265"/>
        <v>0</v>
      </c>
      <c r="AS566" s="1353">
        <f t="shared" si="265"/>
        <v>0</v>
      </c>
      <c r="AT566" s="1353">
        <f t="shared" si="265"/>
        <v>0</v>
      </c>
      <c r="AU566" s="1353">
        <f t="shared" si="265"/>
        <v>0</v>
      </c>
      <c r="AV566" s="1353">
        <f t="shared" si="265"/>
        <v>0</v>
      </c>
      <c r="AW566" s="1353">
        <f t="shared" si="265"/>
        <v>0</v>
      </c>
    </row>
    <row r="567" spans="1:49" ht="16.5" hidden="1" thickBot="1">
      <c r="A567" s="1298" t="s">
        <v>749</v>
      </c>
      <c r="B567" s="208" t="s">
        <v>582</v>
      </c>
      <c r="C567" s="1356">
        <f t="shared" si="247"/>
        <v>0</v>
      </c>
      <c r="D567" s="1356">
        <f t="shared" si="247"/>
        <v>0</v>
      </c>
      <c r="E567" s="1356">
        <f t="shared" si="247"/>
        <v>0</v>
      </c>
      <c r="F567" s="2093"/>
      <c r="G567" s="1197"/>
      <c r="H567" s="1197"/>
      <c r="I567" s="1197"/>
      <c r="J567" s="1197"/>
      <c r="K567" s="1197"/>
      <c r="L567" s="1353">
        <f t="shared" ref="L567:AW567" si="266">L185-L376</f>
        <v>0</v>
      </c>
      <c r="M567" s="1353">
        <f t="shared" si="266"/>
        <v>0</v>
      </c>
      <c r="N567" s="1353">
        <f t="shared" si="266"/>
        <v>0</v>
      </c>
      <c r="O567" s="1353">
        <f t="shared" si="266"/>
        <v>0</v>
      </c>
      <c r="P567" s="1353">
        <f t="shared" si="266"/>
        <v>0</v>
      </c>
      <c r="Q567" s="1353">
        <f t="shared" si="266"/>
        <v>0</v>
      </c>
      <c r="R567" s="1353">
        <f t="shared" si="266"/>
        <v>0</v>
      </c>
      <c r="S567" s="1353">
        <f t="shared" si="266"/>
        <v>0</v>
      </c>
      <c r="T567" s="1353">
        <f t="shared" si="266"/>
        <v>0</v>
      </c>
      <c r="U567" s="1353">
        <f t="shared" si="266"/>
        <v>0</v>
      </c>
      <c r="V567" s="1353">
        <f t="shared" si="266"/>
        <v>0</v>
      </c>
      <c r="W567" s="1353">
        <f t="shared" si="266"/>
        <v>0</v>
      </c>
      <c r="X567" s="1353">
        <f t="shared" si="266"/>
        <v>0</v>
      </c>
      <c r="Y567" s="1353">
        <f t="shared" si="266"/>
        <v>0</v>
      </c>
      <c r="Z567" s="1353">
        <f t="shared" si="266"/>
        <v>0</v>
      </c>
      <c r="AA567" s="1353">
        <f t="shared" si="266"/>
        <v>0</v>
      </c>
      <c r="AB567" s="1353">
        <f t="shared" si="266"/>
        <v>0</v>
      </c>
      <c r="AC567" s="1353">
        <f t="shared" si="266"/>
        <v>0</v>
      </c>
      <c r="AD567" s="1353">
        <f t="shared" si="266"/>
        <v>0</v>
      </c>
      <c r="AE567" s="1353">
        <f t="shared" si="266"/>
        <v>0</v>
      </c>
      <c r="AF567" s="1353">
        <f t="shared" si="266"/>
        <v>0</v>
      </c>
      <c r="AG567" s="1353">
        <f t="shared" si="266"/>
        <v>0</v>
      </c>
      <c r="AH567" s="1353">
        <f t="shared" si="266"/>
        <v>0</v>
      </c>
      <c r="AI567" s="1353">
        <f t="shared" si="266"/>
        <v>0</v>
      </c>
      <c r="AJ567" s="1353">
        <f t="shared" si="266"/>
        <v>0</v>
      </c>
      <c r="AK567" s="1353">
        <f t="shared" si="266"/>
        <v>0</v>
      </c>
      <c r="AL567" s="1353">
        <f t="shared" si="266"/>
        <v>0</v>
      </c>
      <c r="AM567" s="1353">
        <f t="shared" si="266"/>
        <v>0</v>
      </c>
      <c r="AN567" s="1353">
        <f t="shared" si="266"/>
        <v>0</v>
      </c>
      <c r="AO567" s="1353">
        <f t="shared" si="266"/>
        <v>0</v>
      </c>
      <c r="AP567" s="1353">
        <f t="shared" si="266"/>
        <v>0</v>
      </c>
      <c r="AQ567" s="1353">
        <f t="shared" si="266"/>
        <v>0</v>
      </c>
      <c r="AR567" s="1353">
        <f t="shared" si="266"/>
        <v>0</v>
      </c>
      <c r="AS567" s="1353">
        <f t="shared" si="266"/>
        <v>0</v>
      </c>
      <c r="AT567" s="1353">
        <f t="shared" si="266"/>
        <v>0</v>
      </c>
      <c r="AU567" s="1353">
        <f t="shared" si="266"/>
        <v>0</v>
      </c>
      <c r="AV567" s="1353">
        <f t="shared" si="266"/>
        <v>0</v>
      </c>
      <c r="AW567" s="1353">
        <f t="shared" si="266"/>
        <v>0</v>
      </c>
    </row>
    <row r="568" spans="1:49" ht="16.5" hidden="1" thickBot="1">
      <c r="A568" s="1298" t="s">
        <v>750</v>
      </c>
      <c r="B568" s="208" t="s">
        <v>584</v>
      </c>
      <c r="C568" s="1356">
        <f t="shared" si="247"/>
        <v>0</v>
      </c>
      <c r="D568" s="1356">
        <f t="shared" si="247"/>
        <v>0</v>
      </c>
      <c r="E568" s="1356">
        <f t="shared" si="247"/>
        <v>0</v>
      </c>
      <c r="F568" s="2093"/>
      <c r="G568" s="1197"/>
      <c r="H568" s="1197"/>
      <c r="I568" s="1197"/>
      <c r="J568" s="1197"/>
      <c r="K568" s="1197"/>
      <c r="L568" s="1353">
        <f t="shared" ref="L568:AW568" si="267">L186-L377</f>
        <v>0</v>
      </c>
      <c r="M568" s="1353">
        <f t="shared" si="267"/>
        <v>0</v>
      </c>
      <c r="N568" s="1353">
        <f t="shared" si="267"/>
        <v>0</v>
      </c>
      <c r="O568" s="1353">
        <f t="shared" si="267"/>
        <v>0</v>
      </c>
      <c r="P568" s="1353">
        <f t="shared" si="267"/>
        <v>0</v>
      </c>
      <c r="Q568" s="1353">
        <f t="shared" si="267"/>
        <v>0</v>
      </c>
      <c r="R568" s="1353">
        <f t="shared" si="267"/>
        <v>0</v>
      </c>
      <c r="S568" s="1353">
        <f t="shared" si="267"/>
        <v>0</v>
      </c>
      <c r="T568" s="1353">
        <f t="shared" si="267"/>
        <v>0</v>
      </c>
      <c r="U568" s="1353">
        <f t="shared" si="267"/>
        <v>0</v>
      </c>
      <c r="V568" s="1353">
        <f t="shared" si="267"/>
        <v>0</v>
      </c>
      <c r="W568" s="1353">
        <f t="shared" si="267"/>
        <v>0</v>
      </c>
      <c r="X568" s="1353">
        <f t="shared" si="267"/>
        <v>0</v>
      </c>
      <c r="Y568" s="1353">
        <f t="shared" si="267"/>
        <v>0</v>
      </c>
      <c r="Z568" s="1353">
        <f t="shared" si="267"/>
        <v>0</v>
      </c>
      <c r="AA568" s="1353">
        <f t="shared" si="267"/>
        <v>0</v>
      </c>
      <c r="AB568" s="1353">
        <f t="shared" si="267"/>
        <v>0</v>
      </c>
      <c r="AC568" s="1353">
        <f t="shared" si="267"/>
        <v>0</v>
      </c>
      <c r="AD568" s="1353">
        <f t="shared" si="267"/>
        <v>0</v>
      </c>
      <c r="AE568" s="1353">
        <f t="shared" si="267"/>
        <v>0</v>
      </c>
      <c r="AF568" s="1353">
        <f t="shared" si="267"/>
        <v>0</v>
      </c>
      <c r="AG568" s="1353">
        <f t="shared" si="267"/>
        <v>0</v>
      </c>
      <c r="AH568" s="1353">
        <f t="shared" si="267"/>
        <v>0</v>
      </c>
      <c r="AI568" s="1353">
        <f t="shared" si="267"/>
        <v>0</v>
      </c>
      <c r="AJ568" s="1353">
        <f t="shared" si="267"/>
        <v>0</v>
      </c>
      <c r="AK568" s="1353">
        <f t="shared" si="267"/>
        <v>0</v>
      </c>
      <c r="AL568" s="1353">
        <f t="shared" si="267"/>
        <v>0</v>
      </c>
      <c r="AM568" s="1353">
        <f t="shared" si="267"/>
        <v>0</v>
      </c>
      <c r="AN568" s="1353">
        <f t="shared" si="267"/>
        <v>0</v>
      </c>
      <c r="AO568" s="1353">
        <f t="shared" si="267"/>
        <v>0</v>
      </c>
      <c r="AP568" s="1353">
        <f t="shared" si="267"/>
        <v>0</v>
      </c>
      <c r="AQ568" s="1353">
        <f t="shared" si="267"/>
        <v>0</v>
      </c>
      <c r="AR568" s="1353">
        <f t="shared" si="267"/>
        <v>0</v>
      </c>
      <c r="AS568" s="1353">
        <f t="shared" si="267"/>
        <v>0</v>
      </c>
      <c r="AT568" s="1353">
        <f t="shared" si="267"/>
        <v>0</v>
      </c>
      <c r="AU568" s="1353">
        <f t="shared" si="267"/>
        <v>0</v>
      </c>
      <c r="AV568" s="1353">
        <f t="shared" si="267"/>
        <v>0</v>
      </c>
      <c r="AW568" s="1353">
        <f t="shared" si="267"/>
        <v>0</v>
      </c>
    </row>
    <row r="569" spans="1:49" ht="16.5" hidden="1" thickBot="1">
      <c r="A569" s="1298" t="s">
        <v>751</v>
      </c>
      <c r="B569" s="208" t="s">
        <v>586</v>
      </c>
      <c r="C569" s="1356">
        <f t="shared" ref="C569:E574" si="268">C187-C378</f>
        <v>0</v>
      </c>
      <c r="D569" s="1356">
        <f t="shared" si="268"/>
        <v>0</v>
      </c>
      <c r="E569" s="1356">
        <f t="shared" si="268"/>
        <v>0</v>
      </c>
      <c r="F569" s="2093"/>
      <c r="G569" s="1197"/>
      <c r="H569" s="1197"/>
      <c r="I569" s="1197"/>
      <c r="J569" s="1197"/>
      <c r="K569" s="1197"/>
      <c r="L569" s="1353">
        <f t="shared" ref="L569:AW569" si="269">L187-L378</f>
        <v>0</v>
      </c>
      <c r="M569" s="1353">
        <f t="shared" si="269"/>
        <v>0</v>
      </c>
      <c r="N569" s="1353">
        <f t="shared" si="269"/>
        <v>0</v>
      </c>
      <c r="O569" s="1353">
        <f t="shared" si="269"/>
        <v>0</v>
      </c>
      <c r="P569" s="1353">
        <f t="shared" si="269"/>
        <v>0</v>
      </c>
      <c r="Q569" s="1353">
        <f t="shared" si="269"/>
        <v>0</v>
      </c>
      <c r="R569" s="1353">
        <f t="shared" si="269"/>
        <v>0</v>
      </c>
      <c r="S569" s="1353">
        <f t="shared" si="269"/>
        <v>0</v>
      </c>
      <c r="T569" s="1353">
        <f t="shared" si="269"/>
        <v>0</v>
      </c>
      <c r="U569" s="1353">
        <f t="shared" si="269"/>
        <v>0</v>
      </c>
      <c r="V569" s="1353">
        <f t="shared" si="269"/>
        <v>0</v>
      </c>
      <c r="W569" s="1353">
        <f t="shared" si="269"/>
        <v>0</v>
      </c>
      <c r="X569" s="1353">
        <f t="shared" si="269"/>
        <v>0</v>
      </c>
      <c r="Y569" s="1353">
        <f t="shared" si="269"/>
        <v>0</v>
      </c>
      <c r="Z569" s="1353">
        <f t="shared" si="269"/>
        <v>0</v>
      </c>
      <c r="AA569" s="1353">
        <f t="shared" si="269"/>
        <v>0</v>
      </c>
      <c r="AB569" s="1353">
        <f t="shared" si="269"/>
        <v>0</v>
      </c>
      <c r="AC569" s="1353">
        <f t="shared" si="269"/>
        <v>0</v>
      </c>
      <c r="AD569" s="1353">
        <f t="shared" si="269"/>
        <v>0</v>
      </c>
      <c r="AE569" s="1353">
        <f t="shared" si="269"/>
        <v>0</v>
      </c>
      <c r="AF569" s="1353">
        <f t="shared" si="269"/>
        <v>0</v>
      </c>
      <c r="AG569" s="1353">
        <f t="shared" si="269"/>
        <v>0</v>
      </c>
      <c r="AH569" s="1353">
        <f t="shared" si="269"/>
        <v>0</v>
      </c>
      <c r="AI569" s="1353">
        <f t="shared" si="269"/>
        <v>0</v>
      </c>
      <c r="AJ569" s="1353">
        <f t="shared" si="269"/>
        <v>0</v>
      </c>
      <c r="AK569" s="1353">
        <f t="shared" si="269"/>
        <v>0</v>
      </c>
      <c r="AL569" s="1353">
        <f t="shared" si="269"/>
        <v>0</v>
      </c>
      <c r="AM569" s="1353">
        <f t="shared" si="269"/>
        <v>0</v>
      </c>
      <c r="AN569" s="1353">
        <f t="shared" si="269"/>
        <v>0</v>
      </c>
      <c r="AO569" s="1353">
        <f t="shared" si="269"/>
        <v>0</v>
      </c>
      <c r="AP569" s="1353">
        <f t="shared" si="269"/>
        <v>0</v>
      </c>
      <c r="AQ569" s="1353">
        <f t="shared" si="269"/>
        <v>0</v>
      </c>
      <c r="AR569" s="1353">
        <f t="shared" si="269"/>
        <v>0</v>
      </c>
      <c r="AS569" s="1353">
        <f t="shared" si="269"/>
        <v>0</v>
      </c>
      <c r="AT569" s="1353">
        <f t="shared" si="269"/>
        <v>0</v>
      </c>
      <c r="AU569" s="1353">
        <f t="shared" si="269"/>
        <v>0</v>
      </c>
      <c r="AV569" s="1353">
        <f t="shared" si="269"/>
        <v>0</v>
      </c>
      <c r="AW569" s="1353">
        <f t="shared" si="269"/>
        <v>0</v>
      </c>
    </row>
    <row r="570" spans="1:49" ht="16.5" hidden="1" thickBot="1">
      <c r="A570" s="1298" t="s">
        <v>752</v>
      </c>
      <c r="B570" s="208" t="s">
        <v>588</v>
      </c>
      <c r="C570" s="1356">
        <f t="shared" si="268"/>
        <v>0</v>
      </c>
      <c r="D570" s="1356">
        <f t="shared" si="268"/>
        <v>0</v>
      </c>
      <c r="E570" s="1356">
        <f t="shared" si="268"/>
        <v>0</v>
      </c>
      <c r="F570" s="2093"/>
      <c r="G570" s="1197"/>
      <c r="H570" s="1197"/>
      <c r="I570" s="1197"/>
      <c r="J570" s="1197"/>
      <c r="K570" s="1197"/>
      <c r="L570" s="1353">
        <f t="shared" ref="L570:AW570" si="270">L188-L379</f>
        <v>0</v>
      </c>
      <c r="M570" s="1353">
        <f t="shared" si="270"/>
        <v>0</v>
      </c>
      <c r="N570" s="1353">
        <f t="shared" si="270"/>
        <v>0</v>
      </c>
      <c r="O570" s="1353">
        <f t="shared" si="270"/>
        <v>0</v>
      </c>
      <c r="P570" s="1353">
        <f t="shared" si="270"/>
        <v>0</v>
      </c>
      <c r="Q570" s="1353">
        <f t="shared" si="270"/>
        <v>0</v>
      </c>
      <c r="R570" s="1353">
        <f t="shared" si="270"/>
        <v>0</v>
      </c>
      <c r="S570" s="1353">
        <f t="shared" si="270"/>
        <v>0</v>
      </c>
      <c r="T570" s="1353">
        <f t="shared" si="270"/>
        <v>0</v>
      </c>
      <c r="U570" s="1353">
        <f t="shared" si="270"/>
        <v>0</v>
      </c>
      <c r="V570" s="1353">
        <f t="shared" si="270"/>
        <v>0</v>
      </c>
      <c r="W570" s="1353">
        <f t="shared" si="270"/>
        <v>0</v>
      </c>
      <c r="X570" s="1353">
        <f t="shared" si="270"/>
        <v>0</v>
      </c>
      <c r="Y570" s="1353">
        <f t="shared" si="270"/>
        <v>0</v>
      </c>
      <c r="Z570" s="1353">
        <f t="shared" si="270"/>
        <v>0</v>
      </c>
      <c r="AA570" s="1353">
        <f t="shared" si="270"/>
        <v>0</v>
      </c>
      <c r="AB570" s="1353">
        <f t="shared" si="270"/>
        <v>0</v>
      </c>
      <c r="AC570" s="1353">
        <f t="shared" si="270"/>
        <v>0</v>
      </c>
      <c r="AD570" s="1353">
        <f t="shared" si="270"/>
        <v>0</v>
      </c>
      <c r="AE570" s="1353">
        <f t="shared" si="270"/>
        <v>0</v>
      </c>
      <c r="AF570" s="1353">
        <f t="shared" si="270"/>
        <v>0</v>
      </c>
      <c r="AG570" s="1353">
        <f t="shared" si="270"/>
        <v>0</v>
      </c>
      <c r="AH570" s="1353">
        <f t="shared" si="270"/>
        <v>0</v>
      </c>
      <c r="AI570" s="1353">
        <f t="shared" si="270"/>
        <v>0</v>
      </c>
      <c r="AJ570" s="1353">
        <f t="shared" si="270"/>
        <v>0</v>
      </c>
      <c r="AK570" s="1353">
        <f t="shared" si="270"/>
        <v>0</v>
      </c>
      <c r="AL570" s="1353">
        <f t="shared" si="270"/>
        <v>0</v>
      </c>
      <c r="AM570" s="1353">
        <f t="shared" si="270"/>
        <v>0</v>
      </c>
      <c r="AN570" s="1353">
        <f t="shared" si="270"/>
        <v>0</v>
      </c>
      <c r="AO570" s="1353">
        <f t="shared" si="270"/>
        <v>0</v>
      </c>
      <c r="AP570" s="1353">
        <f t="shared" si="270"/>
        <v>0</v>
      </c>
      <c r="AQ570" s="1353">
        <f t="shared" si="270"/>
        <v>0</v>
      </c>
      <c r="AR570" s="1353">
        <f t="shared" si="270"/>
        <v>0</v>
      </c>
      <c r="AS570" s="1353">
        <f t="shared" si="270"/>
        <v>0</v>
      </c>
      <c r="AT570" s="1353">
        <f t="shared" si="270"/>
        <v>0</v>
      </c>
      <c r="AU570" s="1353">
        <f t="shared" si="270"/>
        <v>0</v>
      </c>
      <c r="AV570" s="1353">
        <f t="shared" si="270"/>
        <v>0</v>
      </c>
      <c r="AW570" s="1353">
        <f t="shared" si="270"/>
        <v>0</v>
      </c>
    </row>
    <row r="571" spans="1:49" ht="16.5" hidden="1" thickBot="1">
      <c r="A571" s="1298" t="s">
        <v>753</v>
      </c>
      <c r="B571" s="208" t="s">
        <v>590</v>
      </c>
      <c r="C571" s="1356">
        <f t="shared" si="268"/>
        <v>0</v>
      </c>
      <c r="D571" s="1356">
        <f t="shared" si="268"/>
        <v>0</v>
      </c>
      <c r="E571" s="1356">
        <f t="shared" si="268"/>
        <v>0</v>
      </c>
      <c r="F571" s="2093"/>
      <c r="G571" s="1197"/>
      <c r="H571" s="1197"/>
      <c r="I571" s="1197"/>
      <c r="J571" s="1197"/>
      <c r="K571" s="1197"/>
      <c r="L571" s="1353">
        <f t="shared" ref="L571:AW571" si="271">L189-L380</f>
        <v>0</v>
      </c>
      <c r="M571" s="1353">
        <f t="shared" si="271"/>
        <v>0</v>
      </c>
      <c r="N571" s="1353">
        <f t="shared" si="271"/>
        <v>0</v>
      </c>
      <c r="O571" s="1353">
        <f t="shared" si="271"/>
        <v>0</v>
      </c>
      <c r="P571" s="1353">
        <f t="shared" si="271"/>
        <v>0</v>
      </c>
      <c r="Q571" s="1353">
        <f t="shared" si="271"/>
        <v>0</v>
      </c>
      <c r="R571" s="1353">
        <f t="shared" si="271"/>
        <v>0</v>
      </c>
      <c r="S571" s="1353">
        <f t="shared" si="271"/>
        <v>0</v>
      </c>
      <c r="T571" s="1353">
        <f t="shared" si="271"/>
        <v>0</v>
      </c>
      <c r="U571" s="1353">
        <f t="shared" si="271"/>
        <v>0</v>
      </c>
      <c r="V571" s="1353">
        <f t="shared" si="271"/>
        <v>0</v>
      </c>
      <c r="W571" s="1353">
        <f t="shared" si="271"/>
        <v>0</v>
      </c>
      <c r="X571" s="1353">
        <f t="shared" si="271"/>
        <v>0</v>
      </c>
      <c r="Y571" s="1353">
        <f t="shared" si="271"/>
        <v>0</v>
      </c>
      <c r="Z571" s="1353">
        <f t="shared" si="271"/>
        <v>0</v>
      </c>
      <c r="AA571" s="1353">
        <f t="shared" si="271"/>
        <v>0</v>
      </c>
      <c r="AB571" s="1353">
        <f t="shared" si="271"/>
        <v>0</v>
      </c>
      <c r="AC571" s="1353">
        <f t="shared" si="271"/>
        <v>0</v>
      </c>
      <c r="AD571" s="1353">
        <f t="shared" si="271"/>
        <v>0</v>
      </c>
      <c r="AE571" s="1353">
        <f t="shared" si="271"/>
        <v>0</v>
      </c>
      <c r="AF571" s="1353">
        <f t="shared" si="271"/>
        <v>0</v>
      </c>
      <c r="AG571" s="1353">
        <f t="shared" si="271"/>
        <v>0</v>
      </c>
      <c r="AH571" s="1353">
        <f t="shared" si="271"/>
        <v>0</v>
      </c>
      <c r="AI571" s="1353">
        <f t="shared" si="271"/>
        <v>0</v>
      </c>
      <c r="AJ571" s="1353">
        <f t="shared" si="271"/>
        <v>0</v>
      </c>
      <c r="AK571" s="1353">
        <f t="shared" si="271"/>
        <v>0</v>
      </c>
      <c r="AL571" s="1353">
        <f t="shared" si="271"/>
        <v>0</v>
      </c>
      <c r="AM571" s="1353">
        <f t="shared" si="271"/>
        <v>0</v>
      </c>
      <c r="AN571" s="1353">
        <f t="shared" si="271"/>
        <v>0</v>
      </c>
      <c r="AO571" s="1353">
        <f t="shared" si="271"/>
        <v>0</v>
      </c>
      <c r="AP571" s="1353">
        <f t="shared" si="271"/>
        <v>0</v>
      </c>
      <c r="AQ571" s="1353">
        <f t="shared" si="271"/>
        <v>0</v>
      </c>
      <c r="AR571" s="1353">
        <f t="shared" si="271"/>
        <v>0</v>
      </c>
      <c r="AS571" s="1353">
        <f t="shared" si="271"/>
        <v>0</v>
      </c>
      <c r="AT571" s="1353">
        <f t="shared" si="271"/>
        <v>0</v>
      </c>
      <c r="AU571" s="1353">
        <f t="shared" si="271"/>
        <v>0</v>
      </c>
      <c r="AV571" s="1353">
        <f t="shared" si="271"/>
        <v>0</v>
      </c>
      <c r="AW571" s="1353">
        <f t="shared" si="271"/>
        <v>0</v>
      </c>
    </row>
    <row r="572" spans="1:49" ht="16.5" hidden="1" thickBot="1">
      <c r="A572" s="1298" t="s">
        <v>754</v>
      </c>
      <c r="B572" s="208" t="s">
        <v>592</v>
      </c>
      <c r="C572" s="1356">
        <f t="shared" si="268"/>
        <v>0</v>
      </c>
      <c r="D572" s="1356">
        <f t="shared" si="268"/>
        <v>0</v>
      </c>
      <c r="E572" s="1356">
        <f t="shared" si="268"/>
        <v>0</v>
      </c>
      <c r="F572" s="2093"/>
      <c r="G572" s="1197"/>
      <c r="H572" s="1197"/>
      <c r="I572" s="1197"/>
      <c r="J572" s="1197"/>
      <c r="K572" s="1197"/>
      <c r="L572" s="1353">
        <f t="shared" ref="L572:AW572" si="272">L190-L381</f>
        <v>0</v>
      </c>
      <c r="M572" s="1353">
        <f t="shared" si="272"/>
        <v>0</v>
      </c>
      <c r="N572" s="1353">
        <f t="shared" si="272"/>
        <v>0</v>
      </c>
      <c r="O572" s="1353">
        <f t="shared" si="272"/>
        <v>0</v>
      </c>
      <c r="P572" s="1353">
        <f t="shared" si="272"/>
        <v>0</v>
      </c>
      <c r="Q572" s="1353">
        <f t="shared" si="272"/>
        <v>0</v>
      </c>
      <c r="R572" s="1353">
        <f t="shared" si="272"/>
        <v>0</v>
      </c>
      <c r="S572" s="1353">
        <f t="shared" si="272"/>
        <v>0</v>
      </c>
      <c r="T572" s="1353">
        <f t="shared" si="272"/>
        <v>0</v>
      </c>
      <c r="U572" s="1353">
        <f t="shared" si="272"/>
        <v>0</v>
      </c>
      <c r="V572" s="1353">
        <f t="shared" si="272"/>
        <v>0</v>
      </c>
      <c r="W572" s="1353">
        <f t="shared" si="272"/>
        <v>0</v>
      </c>
      <c r="X572" s="1353">
        <f t="shared" si="272"/>
        <v>0</v>
      </c>
      <c r="Y572" s="1353">
        <f t="shared" si="272"/>
        <v>0</v>
      </c>
      <c r="Z572" s="1353">
        <f t="shared" si="272"/>
        <v>0</v>
      </c>
      <c r="AA572" s="1353">
        <f t="shared" si="272"/>
        <v>0</v>
      </c>
      <c r="AB572" s="1353">
        <f t="shared" si="272"/>
        <v>0</v>
      </c>
      <c r="AC572" s="1353">
        <f t="shared" si="272"/>
        <v>0</v>
      </c>
      <c r="AD572" s="1353">
        <f t="shared" si="272"/>
        <v>0</v>
      </c>
      <c r="AE572" s="1353">
        <f t="shared" si="272"/>
        <v>0</v>
      </c>
      <c r="AF572" s="1353">
        <f t="shared" si="272"/>
        <v>0</v>
      </c>
      <c r="AG572" s="1353">
        <f t="shared" si="272"/>
        <v>0</v>
      </c>
      <c r="AH572" s="1353">
        <f t="shared" si="272"/>
        <v>0</v>
      </c>
      <c r="AI572" s="1353">
        <f t="shared" si="272"/>
        <v>0</v>
      </c>
      <c r="AJ572" s="1353">
        <f t="shared" si="272"/>
        <v>0</v>
      </c>
      <c r="AK572" s="1353">
        <f t="shared" si="272"/>
        <v>0</v>
      </c>
      <c r="AL572" s="1353">
        <f t="shared" si="272"/>
        <v>0</v>
      </c>
      <c r="AM572" s="1353">
        <f t="shared" si="272"/>
        <v>0</v>
      </c>
      <c r="AN572" s="1353">
        <f t="shared" si="272"/>
        <v>0</v>
      </c>
      <c r="AO572" s="1353">
        <f t="shared" si="272"/>
        <v>0</v>
      </c>
      <c r="AP572" s="1353">
        <f t="shared" si="272"/>
        <v>0</v>
      </c>
      <c r="AQ572" s="1353">
        <f t="shared" si="272"/>
        <v>0</v>
      </c>
      <c r="AR572" s="1353">
        <f t="shared" si="272"/>
        <v>0</v>
      </c>
      <c r="AS572" s="1353">
        <f t="shared" si="272"/>
        <v>0</v>
      </c>
      <c r="AT572" s="1353">
        <f t="shared" si="272"/>
        <v>0</v>
      </c>
      <c r="AU572" s="1353">
        <f t="shared" si="272"/>
        <v>0</v>
      </c>
      <c r="AV572" s="1353">
        <f t="shared" si="272"/>
        <v>0</v>
      </c>
      <c r="AW572" s="1353">
        <f t="shared" si="272"/>
        <v>0</v>
      </c>
    </row>
    <row r="573" spans="1:49" ht="16.5" hidden="1" thickBot="1">
      <c r="A573" s="1298" t="s">
        <v>755</v>
      </c>
      <c r="B573" s="208" t="s">
        <v>594</v>
      </c>
      <c r="C573" s="1356">
        <f t="shared" si="268"/>
        <v>0</v>
      </c>
      <c r="D573" s="1356">
        <f t="shared" si="268"/>
        <v>0</v>
      </c>
      <c r="E573" s="1356">
        <f t="shared" si="268"/>
        <v>0</v>
      </c>
      <c r="F573" s="2093"/>
      <c r="G573" s="1197"/>
      <c r="H573" s="1197"/>
      <c r="I573" s="1197"/>
      <c r="J573" s="1197"/>
      <c r="K573" s="1197"/>
      <c r="L573" s="1353">
        <f t="shared" ref="L573:AW573" si="273">L191-L382</f>
        <v>0</v>
      </c>
      <c r="M573" s="1353">
        <f t="shared" si="273"/>
        <v>0</v>
      </c>
      <c r="N573" s="1353">
        <f t="shared" si="273"/>
        <v>0</v>
      </c>
      <c r="O573" s="1353">
        <f t="shared" si="273"/>
        <v>0</v>
      </c>
      <c r="P573" s="1353">
        <f t="shared" si="273"/>
        <v>0</v>
      </c>
      <c r="Q573" s="1353">
        <f t="shared" si="273"/>
        <v>0</v>
      </c>
      <c r="R573" s="1353">
        <f t="shared" si="273"/>
        <v>0</v>
      </c>
      <c r="S573" s="1353">
        <f t="shared" si="273"/>
        <v>0</v>
      </c>
      <c r="T573" s="1353">
        <f t="shared" si="273"/>
        <v>0</v>
      </c>
      <c r="U573" s="1353">
        <f t="shared" si="273"/>
        <v>0</v>
      </c>
      <c r="V573" s="1353">
        <f t="shared" si="273"/>
        <v>0</v>
      </c>
      <c r="W573" s="1353">
        <f t="shared" si="273"/>
        <v>0</v>
      </c>
      <c r="X573" s="1353">
        <f t="shared" si="273"/>
        <v>0</v>
      </c>
      <c r="Y573" s="1353">
        <f t="shared" si="273"/>
        <v>0</v>
      </c>
      <c r="Z573" s="1353">
        <f t="shared" si="273"/>
        <v>0</v>
      </c>
      <c r="AA573" s="1353">
        <f t="shared" si="273"/>
        <v>0</v>
      </c>
      <c r="AB573" s="1353">
        <f t="shared" si="273"/>
        <v>0</v>
      </c>
      <c r="AC573" s="1353">
        <f t="shared" si="273"/>
        <v>0</v>
      </c>
      <c r="AD573" s="1353">
        <f t="shared" si="273"/>
        <v>0</v>
      </c>
      <c r="AE573" s="1353">
        <f t="shared" si="273"/>
        <v>0</v>
      </c>
      <c r="AF573" s="1353">
        <f t="shared" si="273"/>
        <v>0</v>
      </c>
      <c r="AG573" s="1353">
        <f t="shared" si="273"/>
        <v>0</v>
      </c>
      <c r="AH573" s="1353">
        <f t="shared" si="273"/>
        <v>0</v>
      </c>
      <c r="AI573" s="1353">
        <f t="shared" si="273"/>
        <v>0</v>
      </c>
      <c r="AJ573" s="1353">
        <f t="shared" si="273"/>
        <v>0</v>
      </c>
      <c r="AK573" s="1353">
        <f t="shared" si="273"/>
        <v>0</v>
      </c>
      <c r="AL573" s="1353">
        <f t="shared" si="273"/>
        <v>0</v>
      </c>
      <c r="AM573" s="1353">
        <f t="shared" si="273"/>
        <v>0</v>
      </c>
      <c r="AN573" s="1353">
        <f t="shared" si="273"/>
        <v>0</v>
      </c>
      <c r="AO573" s="1353">
        <f t="shared" si="273"/>
        <v>0</v>
      </c>
      <c r="AP573" s="1353">
        <f t="shared" si="273"/>
        <v>0</v>
      </c>
      <c r="AQ573" s="1353">
        <f t="shared" si="273"/>
        <v>0</v>
      </c>
      <c r="AR573" s="1353">
        <f t="shared" si="273"/>
        <v>0</v>
      </c>
      <c r="AS573" s="1353">
        <f t="shared" si="273"/>
        <v>0</v>
      </c>
      <c r="AT573" s="1353">
        <f t="shared" si="273"/>
        <v>0</v>
      </c>
      <c r="AU573" s="1353">
        <f t="shared" si="273"/>
        <v>0</v>
      </c>
      <c r="AV573" s="1353">
        <f t="shared" si="273"/>
        <v>0</v>
      </c>
      <c r="AW573" s="1353">
        <f t="shared" si="273"/>
        <v>0</v>
      </c>
    </row>
    <row r="574" spans="1:49" ht="16.5" hidden="1" thickBot="1">
      <c r="A574" s="1298" t="s">
        <v>756</v>
      </c>
      <c r="B574" s="208" t="s">
        <v>565</v>
      </c>
      <c r="C574" s="1356">
        <f t="shared" si="268"/>
        <v>0</v>
      </c>
      <c r="D574" s="1356">
        <f t="shared" si="268"/>
        <v>0</v>
      </c>
      <c r="E574" s="1356">
        <f t="shared" si="268"/>
        <v>0</v>
      </c>
      <c r="F574" s="2093"/>
      <c r="G574" s="1197"/>
      <c r="H574" s="1197"/>
      <c r="I574" s="1197"/>
      <c r="J574" s="1197"/>
      <c r="K574" s="1197"/>
      <c r="L574" s="1353">
        <f t="shared" ref="L574:AW574" si="274">L192-L383</f>
        <v>0</v>
      </c>
      <c r="M574" s="1353">
        <f t="shared" si="274"/>
        <v>0</v>
      </c>
      <c r="N574" s="1353">
        <f t="shared" si="274"/>
        <v>0</v>
      </c>
      <c r="O574" s="1353">
        <f t="shared" si="274"/>
        <v>0</v>
      </c>
      <c r="P574" s="1353">
        <f t="shared" si="274"/>
        <v>0</v>
      </c>
      <c r="Q574" s="1353">
        <f t="shared" si="274"/>
        <v>0</v>
      </c>
      <c r="R574" s="1353">
        <f t="shared" si="274"/>
        <v>0</v>
      </c>
      <c r="S574" s="1353">
        <f t="shared" si="274"/>
        <v>0</v>
      </c>
      <c r="T574" s="1353">
        <f t="shared" si="274"/>
        <v>0</v>
      </c>
      <c r="U574" s="1353">
        <f t="shared" si="274"/>
        <v>0</v>
      </c>
      <c r="V574" s="1353">
        <f t="shared" si="274"/>
        <v>0</v>
      </c>
      <c r="W574" s="1353">
        <f t="shared" si="274"/>
        <v>0</v>
      </c>
      <c r="X574" s="1353">
        <f t="shared" si="274"/>
        <v>0</v>
      </c>
      <c r="Y574" s="1353">
        <f t="shared" si="274"/>
        <v>0</v>
      </c>
      <c r="Z574" s="1353">
        <f t="shared" si="274"/>
        <v>0</v>
      </c>
      <c r="AA574" s="1353">
        <f t="shared" si="274"/>
        <v>0</v>
      </c>
      <c r="AB574" s="1353">
        <f t="shared" si="274"/>
        <v>0</v>
      </c>
      <c r="AC574" s="1353">
        <f t="shared" si="274"/>
        <v>0</v>
      </c>
      <c r="AD574" s="1353">
        <f t="shared" si="274"/>
        <v>0</v>
      </c>
      <c r="AE574" s="1353">
        <f t="shared" si="274"/>
        <v>0</v>
      </c>
      <c r="AF574" s="1353">
        <f t="shared" si="274"/>
        <v>0</v>
      </c>
      <c r="AG574" s="1353">
        <f t="shared" si="274"/>
        <v>0</v>
      </c>
      <c r="AH574" s="1353">
        <f t="shared" si="274"/>
        <v>0</v>
      </c>
      <c r="AI574" s="1353">
        <f t="shared" si="274"/>
        <v>0</v>
      </c>
      <c r="AJ574" s="1353">
        <f t="shared" si="274"/>
        <v>0</v>
      </c>
      <c r="AK574" s="1353">
        <f t="shared" si="274"/>
        <v>0</v>
      </c>
      <c r="AL574" s="1353">
        <f t="shared" si="274"/>
        <v>0</v>
      </c>
      <c r="AM574" s="1353">
        <f t="shared" si="274"/>
        <v>0</v>
      </c>
      <c r="AN574" s="1353">
        <f t="shared" si="274"/>
        <v>0</v>
      </c>
      <c r="AO574" s="1353">
        <f t="shared" si="274"/>
        <v>0</v>
      </c>
      <c r="AP574" s="1353">
        <f t="shared" si="274"/>
        <v>0</v>
      </c>
      <c r="AQ574" s="1353">
        <f t="shared" si="274"/>
        <v>0</v>
      </c>
      <c r="AR574" s="1353">
        <f t="shared" si="274"/>
        <v>0</v>
      </c>
      <c r="AS574" s="1353">
        <f t="shared" si="274"/>
        <v>0</v>
      </c>
      <c r="AT574" s="1353">
        <f t="shared" si="274"/>
        <v>0</v>
      </c>
      <c r="AU574" s="1353">
        <f t="shared" si="274"/>
        <v>0</v>
      </c>
      <c r="AV574" s="1353">
        <f t="shared" si="274"/>
        <v>0</v>
      </c>
      <c r="AW574" s="1353">
        <f t="shared" si="274"/>
        <v>0</v>
      </c>
    </row>
    <row r="575" spans="1:49" hidden="1"/>
    <row r="576" spans="1:49" hidden="1"/>
    <row r="577" spans="1:49" s="304" customFormat="1" ht="30" hidden="1" customHeight="1" thickBot="1">
      <c r="A577" s="2799" t="s">
        <v>1049</v>
      </c>
      <c r="B577" s="2799"/>
      <c r="C577" s="2799"/>
      <c r="D577" s="2799"/>
      <c r="E577" s="2800"/>
      <c r="F577" s="2092"/>
      <c r="G577" s="1197"/>
      <c r="H577" s="1197"/>
      <c r="I577" s="1197"/>
      <c r="J577" s="1197"/>
      <c r="K577" s="1197"/>
      <c r="L577" s="2801" t="s">
        <v>148</v>
      </c>
      <c r="M577" s="2802"/>
      <c r="N577" s="2801" t="s">
        <v>142</v>
      </c>
      <c r="O577" s="2802"/>
      <c r="P577" s="2801" t="s">
        <v>136</v>
      </c>
      <c r="Q577" s="2802"/>
      <c r="R577" s="2801" t="s">
        <v>127</v>
      </c>
      <c r="S577" s="2802"/>
      <c r="T577" s="2801" t="s">
        <v>140</v>
      </c>
      <c r="U577" s="2802"/>
      <c r="V577" s="2801" t="s">
        <v>144</v>
      </c>
      <c r="W577" s="2802"/>
      <c r="X577" s="2801" t="s">
        <v>137</v>
      </c>
      <c r="Y577" s="2802"/>
      <c r="Z577" s="2801" t="s">
        <v>131</v>
      </c>
      <c r="AA577" s="2802"/>
      <c r="AB577" s="2801" t="s">
        <v>143</v>
      </c>
      <c r="AC577" s="2802"/>
      <c r="AD577" s="2801" t="s">
        <v>141</v>
      </c>
      <c r="AE577" s="2802"/>
      <c r="AF577" s="2801" t="s">
        <v>146</v>
      </c>
      <c r="AG577" s="2802"/>
      <c r="AH577" s="2801" t="s">
        <v>135</v>
      </c>
      <c r="AI577" s="2802"/>
      <c r="AJ577" s="2801" t="s">
        <v>132</v>
      </c>
      <c r="AK577" s="2802"/>
      <c r="AL577" s="2801" t="s">
        <v>133</v>
      </c>
      <c r="AM577" s="2802"/>
      <c r="AN577" s="2801" t="s">
        <v>130</v>
      </c>
      <c r="AO577" s="2802"/>
      <c r="AP577" s="2801" t="s">
        <v>134</v>
      </c>
      <c r="AQ577" s="2802"/>
      <c r="AR577" s="2801" t="s">
        <v>128</v>
      </c>
      <c r="AS577" s="2802"/>
      <c r="AT577" s="2801" t="s">
        <v>288</v>
      </c>
      <c r="AU577" s="2802"/>
      <c r="AV577" s="2801" t="s">
        <v>139</v>
      </c>
      <c r="AW577" s="2802"/>
    </row>
    <row r="578" spans="1:49" ht="44.25" hidden="1" customHeight="1" thickBot="1">
      <c r="A578" s="1294" t="s">
        <v>121</v>
      </c>
      <c r="B578" s="204" t="s">
        <v>271</v>
      </c>
      <c r="C578" s="1307" t="s">
        <v>75</v>
      </c>
      <c r="D578" s="1307" t="s">
        <v>607</v>
      </c>
      <c r="E578" s="1308" t="s">
        <v>274</v>
      </c>
      <c r="F578" s="2093"/>
      <c r="G578" s="1197"/>
      <c r="H578" s="1197"/>
      <c r="I578" s="1197"/>
      <c r="J578" s="1197"/>
      <c r="K578" s="1197"/>
      <c r="L578" s="1310" t="s">
        <v>607</v>
      </c>
      <c r="M578" s="1311" t="s">
        <v>274</v>
      </c>
      <c r="N578" s="1310" t="s">
        <v>607</v>
      </c>
      <c r="O578" s="1311" t="s">
        <v>274</v>
      </c>
      <c r="P578" s="1310" t="s">
        <v>607</v>
      </c>
      <c r="Q578" s="1311" t="s">
        <v>274</v>
      </c>
      <c r="R578" s="1310" t="s">
        <v>607</v>
      </c>
      <c r="S578" s="1311" t="s">
        <v>274</v>
      </c>
      <c r="T578" s="1310" t="s">
        <v>607</v>
      </c>
      <c r="U578" s="1311" t="s">
        <v>274</v>
      </c>
      <c r="V578" s="1310" t="s">
        <v>607</v>
      </c>
      <c r="W578" s="1311" t="s">
        <v>274</v>
      </c>
      <c r="X578" s="1310" t="s">
        <v>607</v>
      </c>
      <c r="Y578" s="1311" t="s">
        <v>274</v>
      </c>
      <c r="Z578" s="1310" t="s">
        <v>607</v>
      </c>
      <c r="AA578" s="1311" t="s">
        <v>274</v>
      </c>
      <c r="AB578" s="1310" t="s">
        <v>607</v>
      </c>
      <c r="AC578" s="1311" t="s">
        <v>274</v>
      </c>
      <c r="AD578" s="1310" t="s">
        <v>607</v>
      </c>
      <c r="AE578" s="1311" t="s">
        <v>274</v>
      </c>
      <c r="AF578" s="1310" t="s">
        <v>607</v>
      </c>
      <c r="AG578" s="1311" t="s">
        <v>274</v>
      </c>
      <c r="AH578" s="1310" t="s">
        <v>607</v>
      </c>
      <c r="AI578" s="1311" t="s">
        <v>274</v>
      </c>
      <c r="AJ578" s="1310" t="s">
        <v>607</v>
      </c>
      <c r="AK578" s="1311" t="s">
        <v>274</v>
      </c>
      <c r="AL578" s="1310" t="s">
        <v>607</v>
      </c>
      <c r="AM578" s="1311" t="s">
        <v>274</v>
      </c>
      <c r="AN578" s="1310" t="s">
        <v>607</v>
      </c>
      <c r="AO578" s="1311" t="s">
        <v>274</v>
      </c>
      <c r="AP578" s="1310" t="s">
        <v>607</v>
      </c>
      <c r="AQ578" s="1311" t="s">
        <v>274</v>
      </c>
      <c r="AR578" s="1310" t="s">
        <v>607</v>
      </c>
      <c r="AS578" s="1311" t="s">
        <v>274</v>
      </c>
      <c r="AT578" s="1310" t="s">
        <v>607</v>
      </c>
      <c r="AU578" s="1311" t="s">
        <v>274</v>
      </c>
      <c r="AV578" s="1310" t="s">
        <v>607</v>
      </c>
      <c r="AW578" s="1311" t="s">
        <v>274</v>
      </c>
    </row>
    <row r="579" spans="1:49" ht="16.5" hidden="1" thickBot="1">
      <c r="A579" s="1295">
        <v>1</v>
      </c>
      <c r="B579" s="205">
        <v>2</v>
      </c>
      <c r="C579" s="1326"/>
      <c r="D579" s="270" t="s">
        <v>138</v>
      </c>
      <c r="E579" s="270" t="s">
        <v>145</v>
      </c>
      <c r="F579" s="2094"/>
      <c r="G579" s="1197"/>
      <c r="H579" s="1197"/>
      <c r="I579" s="1197"/>
      <c r="J579" s="1197"/>
      <c r="K579" s="1197"/>
      <c r="L579" s="1312"/>
      <c r="M579" s="1312"/>
      <c r="N579" s="1312"/>
      <c r="O579" s="1312"/>
      <c r="P579" s="1312"/>
      <c r="Q579" s="1312"/>
      <c r="R579" s="1312"/>
      <c r="S579" s="1312"/>
      <c r="T579" s="1312"/>
      <c r="U579" s="1312"/>
      <c r="V579" s="1312"/>
      <c r="W579" s="1312"/>
      <c r="X579" s="1312"/>
      <c r="Y579" s="1312"/>
      <c r="Z579" s="1312"/>
      <c r="AA579" s="1312"/>
      <c r="AB579" s="1312"/>
      <c r="AC579" s="1312"/>
      <c r="AD579" s="1312"/>
      <c r="AE579" s="1312"/>
      <c r="AF579" s="1312"/>
      <c r="AG579" s="1312"/>
      <c r="AH579" s="1312"/>
      <c r="AI579" s="1312"/>
      <c r="AJ579" s="1312"/>
      <c r="AK579" s="1312"/>
      <c r="AL579" s="1312"/>
      <c r="AM579" s="1312"/>
      <c r="AN579" s="1312"/>
      <c r="AO579" s="1312"/>
      <c r="AP579" s="1312"/>
      <c r="AQ579" s="1312"/>
      <c r="AR579" s="1312"/>
      <c r="AS579" s="1312"/>
      <c r="AT579" s="1312"/>
      <c r="AU579" s="1312"/>
      <c r="AV579" s="1312"/>
      <c r="AW579" s="1312"/>
    </row>
    <row r="580" spans="1:49" s="207" customFormat="1" ht="63.75" hidden="1" thickBot="1">
      <c r="A580" s="1297">
        <v>1</v>
      </c>
      <c r="B580" s="206" t="s">
        <v>608</v>
      </c>
      <c r="C580" s="1358">
        <f t="shared" ref="C580:E599" si="275">IF(C7&gt;C198,(100%-C198/C7*100%),IF(C7&lt;C198,(C7/C198*100%)-100%,0))</f>
        <v>-0.875</v>
      </c>
      <c r="D580" s="1358">
        <f t="shared" si="275"/>
        <v>0</v>
      </c>
      <c r="E580" s="1358">
        <f t="shared" si="275"/>
        <v>-0.875</v>
      </c>
      <c r="F580" s="2093"/>
      <c r="G580" s="1197"/>
      <c r="H580" s="1197"/>
      <c r="I580" s="1197"/>
      <c r="J580" s="1197"/>
      <c r="K580" s="1197"/>
      <c r="L580" s="1358">
        <f>IF(L7&gt;L198,(100%-L198/L7*100%),IF(L7&lt;L198,(L7/L198*100%)-100%,0))</f>
        <v>0</v>
      </c>
      <c r="M580" s="1358">
        <f t="shared" ref="M580:AW580" si="276">IF(M7&gt;M198,(100%-M198/M7*100%),IF(M7&lt;M198,(M7/M198*100%)-100%,0))</f>
        <v>0</v>
      </c>
      <c r="N580" s="1358">
        <f t="shared" si="276"/>
        <v>0</v>
      </c>
      <c r="O580" s="1358">
        <f t="shared" si="276"/>
        <v>0</v>
      </c>
      <c r="P580" s="1358">
        <f t="shared" si="276"/>
        <v>0</v>
      </c>
      <c r="Q580" s="1358">
        <f t="shared" si="276"/>
        <v>0</v>
      </c>
      <c r="R580" s="1358">
        <f t="shared" si="276"/>
        <v>0</v>
      </c>
      <c r="S580" s="1358">
        <f t="shared" si="276"/>
        <v>0</v>
      </c>
      <c r="T580" s="1358">
        <f t="shared" si="276"/>
        <v>0</v>
      </c>
      <c r="U580" s="1358">
        <f t="shared" si="276"/>
        <v>0</v>
      </c>
      <c r="V580" s="1358">
        <f t="shared" si="276"/>
        <v>0</v>
      </c>
      <c r="W580" s="1358">
        <f t="shared" si="276"/>
        <v>0</v>
      </c>
      <c r="X580" s="1358">
        <f t="shared" si="276"/>
        <v>0</v>
      </c>
      <c r="Y580" s="1358">
        <f t="shared" si="276"/>
        <v>0</v>
      </c>
      <c r="Z580" s="1358">
        <f t="shared" si="276"/>
        <v>0</v>
      </c>
      <c r="AA580" s="1358">
        <f t="shared" si="276"/>
        <v>-0.83333333333333337</v>
      </c>
      <c r="AB580" s="1358">
        <f t="shared" si="276"/>
        <v>0</v>
      </c>
      <c r="AC580" s="1358">
        <f t="shared" si="276"/>
        <v>0</v>
      </c>
      <c r="AD580" s="1358">
        <f t="shared" si="276"/>
        <v>0</v>
      </c>
      <c r="AE580" s="1358">
        <f t="shared" si="276"/>
        <v>0</v>
      </c>
      <c r="AF580" s="1358">
        <f t="shared" si="276"/>
        <v>0</v>
      </c>
      <c r="AG580" s="1358">
        <f t="shared" si="276"/>
        <v>0</v>
      </c>
      <c r="AH580" s="1358">
        <f t="shared" si="276"/>
        <v>0</v>
      </c>
      <c r="AI580" s="1358">
        <f t="shared" si="276"/>
        <v>0</v>
      </c>
      <c r="AJ580" s="1358">
        <f t="shared" si="276"/>
        <v>0</v>
      </c>
      <c r="AK580" s="1358">
        <f t="shared" si="276"/>
        <v>0</v>
      </c>
      <c r="AL580" s="1358">
        <f t="shared" si="276"/>
        <v>0</v>
      </c>
      <c r="AM580" s="1358">
        <f t="shared" si="276"/>
        <v>0</v>
      </c>
      <c r="AN580" s="1358">
        <f t="shared" si="276"/>
        <v>0</v>
      </c>
      <c r="AO580" s="1358">
        <f t="shared" si="276"/>
        <v>-1</v>
      </c>
      <c r="AP580" s="1358">
        <f t="shared" si="276"/>
        <v>0</v>
      </c>
      <c r="AQ580" s="1358">
        <f t="shared" si="276"/>
        <v>0</v>
      </c>
      <c r="AR580" s="1358">
        <f t="shared" si="276"/>
        <v>0</v>
      </c>
      <c r="AS580" s="1358">
        <f t="shared" si="276"/>
        <v>0</v>
      </c>
      <c r="AT580" s="1358">
        <f t="shared" si="276"/>
        <v>0</v>
      </c>
      <c r="AU580" s="1358">
        <f t="shared" si="276"/>
        <v>0</v>
      </c>
      <c r="AV580" s="1358">
        <f t="shared" si="276"/>
        <v>0</v>
      </c>
      <c r="AW580" s="1358">
        <f t="shared" si="276"/>
        <v>0</v>
      </c>
    </row>
    <row r="581" spans="1:49" ht="16.5" hidden="1" thickBot="1">
      <c r="A581" s="1298" t="s">
        <v>609</v>
      </c>
      <c r="B581" s="208" t="s">
        <v>610</v>
      </c>
      <c r="C581" s="1358">
        <f t="shared" si="275"/>
        <v>-1</v>
      </c>
      <c r="D581" s="1358">
        <f t="shared" si="275"/>
        <v>0</v>
      </c>
      <c r="E581" s="1358">
        <f t="shared" si="275"/>
        <v>-1</v>
      </c>
      <c r="F581" s="2093"/>
      <c r="G581" s="1197"/>
      <c r="H581" s="1197"/>
      <c r="I581" s="1197"/>
      <c r="J581" s="1197"/>
      <c r="K581" s="1197"/>
      <c r="L581" s="1358">
        <f t="shared" ref="L581:AW581" si="277">IF(L8&gt;L199,(100%-L199/L8*100%),IF(L8&lt;L199,(L8/L199*100%)-100%,0))</f>
        <v>0</v>
      </c>
      <c r="M581" s="1358">
        <f t="shared" si="277"/>
        <v>0</v>
      </c>
      <c r="N581" s="1358">
        <f t="shared" si="277"/>
        <v>0</v>
      </c>
      <c r="O581" s="1358">
        <f t="shared" si="277"/>
        <v>0</v>
      </c>
      <c r="P581" s="1358">
        <f t="shared" si="277"/>
        <v>0</v>
      </c>
      <c r="Q581" s="1358">
        <f t="shared" si="277"/>
        <v>0</v>
      </c>
      <c r="R581" s="1358">
        <f t="shared" si="277"/>
        <v>0</v>
      </c>
      <c r="S581" s="1358">
        <f t="shared" si="277"/>
        <v>0</v>
      </c>
      <c r="T581" s="1358">
        <f t="shared" si="277"/>
        <v>0</v>
      </c>
      <c r="U581" s="1358">
        <f t="shared" si="277"/>
        <v>0</v>
      </c>
      <c r="V581" s="1358">
        <f t="shared" si="277"/>
        <v>0</v>
      </c>
      <c r="W581" s="1358">
        <f t="shared" si="277"/>
        <v>0</v>
      </c>
      <c r="X581" s="1358">
        <f t="shared" si="277"/>
        <v>0</v>
      </c>
      <c r="Y581" s="1358">
        <f t="shared" si="277"/>
        <v>0</v>
      </c>
      <c r="Z581" s="1358">
        <f t="shared" si="277"/>
        <v>0</v>
      </c>
      <c r="AA581" s="1358">
        <f t="shared" si="277"/>
        <v>-1</v>
      </c>
      <c r="AB581" s="1358">
        <f t="shared" si="277"/>
        <v>0</v>
      </c>
      <c r="AC581" s="1358">
        <f t="shared" si="277"/>
        <v>0</v>
      </c>
      <c r="AD581" s="1358">
        <f t="shared" si="277"/>
        <v>0</v>
      </c>
      <c r="AE581" s="1358">
        <f t="shared" si="277"/>
        <v>0</v>
      </c>
      <c r="AF581" s="1358">
        <f t="shared" si="277"/>
        <v>0</v>
      </c>
      <c r="AG581" s="1358">
        <f t="shared" si="277"/>
        <v>0</v>
      </c>
      <c r="AH581" s="1358">
        <f t="shared" si="277"/>
        <v>0</v>
      </c>
      <c r="AI581" s="1358">
        <f t="shared" si="277"/>
        <v>0</v>
      </c>
      <c r="AJ581" s="1358">
        <f t="shared" si="277"/>
        <v>0</v>
      </c>
      <c r="AK581" s="1358">
        <f t="shared" si="277"/>
        <v>0</v>
      </c>
      <c r="AL581" s="1358">
        <f t="shared" si="277"/>
        <v>0</v>
      </c>
      <c r="AM581" s="1358">
        <f t="shared" si="277"/>
        <v>0</v>
      </c>
      <c r="AN581" s="1358">
        <f t="shared" si="277"/>
        <v>0</v>
      </c>
      <c r="AO581" s="1358">
        <f t="shared" si="277"/>
        <v>-1</v>
      </c>
      <c r="AP581" s="1358">
        <f t="shared" si="277"/>
        <v>0</v>
      </c>
      <c r="AQ581" s="1358">
        <f t="shared" si="277"/>
        <v>0</v>
      </c>
      <c r="AR581" s="1358">
        <f t="shared" si="277"/>
        <v>0</v>
      </c>
      <c r="AS581" s="1358">
        <f t="shared" si="277"/>
        <v>0</v>
      </c>
      <c r="AT581" s="1358">
        <f t="shared" si="277"/>
        <v>0</v>
      </c>
      <c r="AU581" s="1358">
        <f t="shared" si="277"/>
        <v>0</v>
      </c>
      <c r="AV581" s="1358">
        <f t="shared" si="277"/>
        <v>0</v>
      </c>
      <c r="AW581" s="1358">
        <f t="shared" si="277"/>
        <v>0</v>
      </c>
    </row>
    <row r="582" spans="1:49" ht="16.5" hidden="1" thickBot="1">
      <c r="A582" s="1298" t="s">
        <v>611</v>
      </c>
      <c r="B582" s="208" t="s">
        <v>612</v>
      </c>
      <c r="C582" s="1358">
        <f t="shared" si="275"/>
        <v>-0.5</v>
      </c>
      <c r="D582" s="1358">
        <f t="shared" si="275"/>
        <v>0</v>
      </c>
      <c r="E582" s="1358">
        <f t="shared" si="275"/>
        <v>-0.5</v>
      </c>
      <c r="F582" s="2093"/>
      <c r="G582" s="1197"/>
      <c r="H582" s="1197"/>
      <c r="I582" s="1197"/>
      <c r="J582" s="1197"/>
      <c r="K582" s="1197"/>
      <c r="L582" s="1358">
        <f t="shared" ref="L582:AW582" si="278">IF(L9&gt;L200,(100%-L200/L9*100%),IF(L9&lt;L200,(L9/L200*100%)-100%,0))</f>
        <v>0</v>
      </c>
      <c r="M582" s="1358">
        <f t="shared" si="278"/>
        <v>0</v>
      </c>
      <c r="N582" s="1358">
        <f t="shared" si="278"/>
        <v>0</v>
      </c>
      <c r="O582" s="1358">
        <f t="shared" si="278"/>
        <v>0</v>
      </c>
      <c r="P582" s="1358">
        <f t="shared" si="278"/>
        <v>0</v>
      </c>
      <c r="Q582" s="1358">
        <f t="shared" si="278"/>
        <v>0</v>
      </c>
      <c r="R582" s="1358">
        <f t="shared" si="278"/>
        <v>0</v>
      </c>
      <c r="S582" s="1358">
        <f t="shared" si="278"/>
        <v>0</v>
      </c>
      <c r="T582" s="1358">
        <f t="shared" si="278"/>
        <v>0</v>
      </c>
      <c r="U582" s="1358">
        <f t="shared" si="278"/>
        <v>0</v>
      </c>
      <c r="V582" s="1358">
        <f t="shared" si="278"/>
        <v>0</v>
      </c>
      <c r="W582" s="1358">
        <f t="shared" si="278"/>
        <v>0</v>
      </c>
      <c r="X582" s="1358">
        <f t="shared" si="278"/>
        <v>0</v>
      </c>
      <c r="Y582" s="1358">
        <f t="shared" si="278"/>
        <v>0</v>
      </c>
      <c r="Z582" s="1358">
        <f t="shared" si="278"/>
        <v>0</v>
      </c>
      <c r="AA582" s="1358">
        <f t="shared" si="278"/>
        <v>-0.5</v>
      </c>
      <c r="AB582" s="1358">
        <f t="shared" si="278"/>
        <v>0</v>
      </c>
      <c r="AC582" s="1358">
        <f t="shared" si="278"/>
        <v>0</v>
      </c>
      <c r="AD582" s="1358">
        <f t="shared" si="278"/>
        <v>0</v>
      </c>
      <c r="AE582" s="1358">
        <f t="shared" si="278"/>
        <v>0</v>
      </c>
      <c r="AF582" s="1358">
        <f t="shared" si="278"/>
        <v>0</v>
      </c>
      <c r="AG582" s="1358">
        <f t="shared" si="278"/>
        <v>0</v>
      </c>
      <c r="AH582" s="1358">
        <f t="shared" si="278"/>
        <v>0</v>
      </c>
      <c r="AI582" s="1358">
        <f t="shared" si="278"/>
        <v>0</v>
      </c>
      <c r="AJ582" s="1358">
        <f t="shared" si="278"/>
        <v>0</v>
      </c>
      <c r="AK582" s="1358">
        <f t="shared" si="278"/>
        <v>0</v>
      </c>
      <c r="AL582" s="1358">
        <f t="shared" si="278"/>
        <v>0</v>
      </c>
      <c r="AM582" s="1358">
        <f t="shared" si="278"/>
        <v>0</v>
      </c>
      <c r="AN582" s="1358">
        <f t="shared" si="278"/>
        <v>0</v>
      </c>
      <c r="AO582" s="1358">
        <f t="shared" si="278"/>
        <v>0</v>
      </c>
      <c r="AP582" s="1358">
        <f t="shared" si="278"/>
        <v>0</v>
      </c>
      <c r="AQ582" s="1358">
        <f t="shared" si="278"/>
        <v>0</v>
      </c>
      <c r="AR582" s="1358">
        <f t="shared" si="278"/>
        <v>0</v>
      </c>
      <c r="AS582" s="1358">
        <f t="shared" si="278"/>
        <v>0</v>
      </c>
      <c r="AT582" s="1358">
        <f t="shared" si="278"/>
        <v>0</v>
      </c>
      <c r="AU582" s="1358">
        <f t="shared" si="278"/>
        <v>0</v>
      </c>
      <c r="AV582" s="1358">
        <f t="shared" si="278"/>
        <v>0</v>
      </c>
      <c r="AW582" s="1358">
        <f t="shared" si="278"/>
        <v>0</v>
      </c>
    </row>
    <row r="583" spans="1:49" ht="16.5" hidden="1" thickBot="1">
      <c r="A583" s="1298" t="s">
        <v>613</v>
      </c>
      <c r="B583" s="208" t="s">
        <v>614</v>
      </c>
      <c r="C583" s="1358">
        <f t="shared" si="275"/>
        <v>-1</v>
      </c>
      <c r="D583" s="1358">
        <f t="shared" si="275"/>
        <v>0</v>
      </c>
      <c r="E583" s="1358">
        <f t="shared" si="275"/>
        <v>-1</v>
      </c>
      <c r="F583" s="2093"/>
      <c r="G583" s="1197"/>
      <c r="H583" s="1197"/>
      <c r="I583" s="1197"/>
      <c r="J583" s="1197"/>
      <c r="K583" s="1197"/>
      <c r="L583" s="1358">
        <f t="shared" ref="L583:AW583" si="279">IF(L10&gt;L201,(100%-L201/L10*100%),IF(L10&lt;L201,(L10/L201*100%)-100%,0))</f>
        <v>0</v>
      </c>
      <c r="M583" s="1358">
        <f t="shared" si="279"/>
        <v>0</v>
      </c>
      <c r="N583" s="1358">
        <f t="shared" si="279"/>
        <v>0</v>
      </c>
      <c r="O583" s="1358">
        <f t="shared" si="279"/>
        <v>0</v>
      </c>
      <c r="P583" s="1358">
        <f t="shared" si="279"/>
        <v>0</v>
      </c>
      <c r="Q583" s="1358">
        <f t="shared" si="279"/>
        <v>0</v>
      </c>
      <c r="R583" s="1358">
        <f t="shared" si="279"/>
        <v>0</v>
      </c>
      <c r="S583" s="1358">
        <f t="shared" si="279"/>
        <v>0</v>
      </c>
      <c r="T583" s="1358">
        <f t="shared" si="279"/>
        <v>0</v>
      </c>
      <c r="U583" s="1358">
        <f t="shared" si="279"/>
        <v>0</v>
      </c>
      <c r="V583" s="1358">
        <f t="shared" si="279"/>
        <v>0</v>
      </c>
      <c r="W583" s="1358">
        <f t="shared" si="279"/>
        <v>0</v>
      </c>
      <c r="X583" s="1358">
        <f t="shared" si="279"/>
        <v>0</v>
      </c>
      <c r="Y583" s="1358">
        <f t="shared" si="279"/>
        <v>0</v>
      </c>
      <c r="Z583" s="1358">
        <f t="shared" si="279"/>
        <v>0</v>
      </c>
      <c r="AA583" s="1358">
        <f t="shared" si="279"/>
        <v>-1</v>
      </c>
      <c r="AB583" s="1358">
        <f t="shared" si="279"/>
        <v>0</v>
      </c>
      <c r="AC583" s="1358">
        <f t="shared" si="279"/>
        <v>0</v>
      </c>
      <c r="AD583" s="1358">
        <f t="shared" si="279"/>
        <v>0</v>
      </c>
      <c r="AE583" s="1358">
        <f t="shared" si="279"/>
        <v>0</v>
      </c>
      <c r="AF583" s="1358">
        <f t="shared" si="279"/>
        <v>0</v>
      </c>
      <c r="AG583" s="1358">
        <f t="shared" si="279"/>
        <v>0</v>
      </c>
      <c r="AH583" s="1358">
        <f t="shared" si="279"/>
        <v>0</v>
      </c>
      <c r="AI583" s="1358">
        <f t="shared" si="279"/>
        <v>0</v>
      </c>
      <c r="AJ583" s="1358">
        <f t="shared" si="279"/>
        <v>0</v>
      </c>
      <c r="AK583" s="1358">
        <f t="shared" si="279"/>
        <v>0</v>
      </c>
      <c r="AL583" s="1358">
        <f t="shared" si="279"/>
        <v>0</v>
      </c>
      <c r="AM583" s="1358">
        <f t="shared" si="279"/>
        <v>0</v>
      </c>
      <c r="AN583" s="1358">
        <f t="shared" si="279"/>
        <v>0</v>
      </c>
      <c r="AO583" s="1358">
        <f t="shared" si="279"/>
        <v>0</v>
      </c>
      <c r="AP583" s="1358">
        <f t="shared" si="279"/>
        <v>0</v>
      </c>
      <c r="AQ583" s="1358">
        <f t="shared" si="279"/>
        <v>0</v>
      </c>
      <c r="AR583" s="1358">
        <f t="shared" si="279"/>
        <v>0</v>
      </c>
      <c r="AS583" s="1358">
        <f t="shared" si="279"/>
        <v>0</v>
      </c>
      <c r="AT583" s="1358">
        <f t="shared" si="279"/>
        <v>0</v>
      </c>
      <c r="AU583" s="1358">
        <f t="shared" si="279"/>
        <v>0</v>
      </c>
      <c r="AV583" s="1358">
        <f t="shared" si="279"/>
        <v>0</v>
      </c>
      <c r="AW583" s="1358">
        <f t="shared" si="279"/>
        <v>0</v>
      </c>
    </row>
    <row r="584" spans="1:49" s="207" customFormat="1" ht="48" hidden="1" thickBot="1">
      <c r="A584" s="1292">
        <v>2</v>
      </c>
      <c r="B584" s="210" t="s">
        <v>615</v>
      </c>
      <c r="C584" s="1358">
        <f t="shared" si="275"/>
        <v>-1</v>
      </c>
      <c r="D584" s="1358">
        <f t="shared" si="275"/>
        <v>0</v>
      </c>
      <c r="E584" s="1358">
        <f t="shared" si="275"/>
        <v>-1</v>
      </c>
      <c r="F584" s="2093"/>
      <c r="G584" s="1197"/>
      <c r="H584" s="1197"/>
      <c r="I584" s="1197"/>
      <c r="J584" s="1197"/>
      <c r="K584" s="1197"/>
      <c r="L584" s="1358">
        <f t="shared" ref="L584:AW584" si="280">IF(L11&gt;L202,(100%-L202/L11*100%),IF(L11&lt;L202,(L11/L202*100%)-100%,0))</f>
        <v>0</v>
      </c>
      <c r="M584" s="1358">
        <f t="shared" si="280"/>
        <v>0</v>
      </c>
      <c r="N584" s="1358">
        <f t="shared" si="280"/>
        <v>0</v>
      </c>
      <c r="O584" s="1358">
        <f t="shared" si="280"/>
        <v>0</v>
      </c>
      <c r="P584" s="1358">
        <f t="shared" si="280"/>
        <v>0</v>
      </c>
      <c r="Q584" s="1358">
        <f t="shared" si="280"/>
        <v>0</v>
      </c>
      <c r="R584" s="1358">
        <f t="shared" si="280"/>
        <v>0</v>
      </c>
      <c r="S584" s="1358">
        <f t="shared" si="280"/>
        <v>0</v>
      </c>
      <c r="T584" s="1358">
        <f t="shared" si="280"/>
        <v>0</v>
      </c>
      <c r="U584" s="1358">
        <f t="shared" si="280"/>
        <v>0</v>
      </c>
      <c r="V584" s="1358">
        <f t="shared" si="280"/>
        <v>0</v>
      </c>
      <c r="W584" s="1358">
        <f t="shared" si="280"/>
        <v>0</v>
      </c>
      <c r="X584" s="1358">
        <f t="shared" si="280"/>
        <v>0</v>
      </c>
      <c r="Y584" s="1358">
        <f t="shared" si="280"/>
        <v>0</v>
      </c>
      <c r="Z584" s="1358">
        <f t="shared" si="280"/>
        <v>0</v>
      </c>
      <c r="AA584" s="1358">
        <f t="shared" si="280"/>
        <v>-1</v>
      </c>
      <c r="AB584" s="1358">
        <f t="shared" si="280"/>
        <v>0</v>
      </c>
      <c r="AC584" s="1358">
        <f t="shared" si="280"/>
        <v>0</v>
      </c>
      <c r="AD584" s="1358">
        <f t="shared" si="280"/>
        <v>0</v>
      </c>
      <c r="AE584" s="1358">
        <f t="shared" si="280"/>
        <v>0</v>
      </c>
      <c r="AF584" s="1358">
        <f t="shared" si="280"/>
        <v>0</v>
      </c>
      <c r="AG584" s="1358">
        <f t="shared" si="280"/>
        <v>0</v>
      </c>
      <c r="AH584" s="1358">
        <f t="shared" si="280"/>
        <v>0</v>
      </c>
      <c r="AI584" s="1358">
        <f t="shared" si="280"/>
        <v>0</v>
      </c>
      <c r="AJ584" s="1358">
        <f t="shared" si="280"/>
        <v>0</v>
      </c>
      <c r="AK584" s="1358">
        <f t="shared" si="280"/>
        <v>0</v>
      </c>
      <c r="AL584" s="1358">
        <f t="shared" si="280"/>
        <v>0</v>
      </c>
      <c r="AM584" s="1358">
        <f t="shared" si="280"/>
        <v>0</v>
      </c>
      <c r="AN584" s="1358">
        <f t="shared" si="280"/>
        <v>0</v>
      </c>
      <c r="AO584" s="1358">
        <f t="shared" si="280"/>
        <v>-1</v>
      </c>
      <c r="AP584" s="1358">
        <f t="shared" si="280"/>
        <v>0</v>
      </c>
      <c r="AQ584" s="1358">
        <f t="shared" si="280"/>
        <v>0</v>
      </c>
      <c r="AR584" s="1358">
        <f t="shared" si="280"/>
        <v>0</v>
      </c>
      <c r="AS584" s="1358">
        <f t="shared" si="280"/>
        <v>0</v>
      </c>
      <c r="AT584" s="1358">
        <f t="shared" si="280"/>
        <v>0</v>
      </c>
      <c r="AU584" s="1358">
        <f t="shared" si="280"/>
        <v>0</v>
      </c>
      <c r="AV584" s="1358">
        <f t="shared" si="280"/>
        <v>0</v>
      </c>
      <c r="AW584" s="1358">
        <f t="shared" si="280"/>
        <v>0</v>
      </c>
    </row>
    <row r="585" spans="1:49" ht="16.5" hidden="1" thickBot="1">
      <c r="A585" s="1298" t="s">
        <v>616</v>
      </c>
      <c r="B585" s="208" t="s">
        <v>382</v>
      </c>
      <c r="C585" s="1358">
        <f t="shared" si="275"/>
        <v>-1</v>
      </c>
      <c r="D585" s="1358">
        <f t="shared" si="275"/>
        <v>0</v>
      </c>
      <c r="E585" s="1358">
        <f t="shared" si="275"/>
        <v>-1</v>
      </c>
      <c r="F585" s="2093"/>
      <c r="G585" s="1197"/>
      <c r="H585" s="1197"/>
      <c r="I585" s="1197"/>
      <c r="J585" s="1197"/>
      <c r="K585" s="1197"/>
      <c r="L585" s="1358">
        <f t="shared" ref="L585:AW585" si="281">IF(L12&gt;L203,(100%-L203/L12*100%),IF(L12&lt;L203,(L12/L203*100%)-100%,0))</f>
        <v>0</v>
      </c>
      <c r="M585" s="1358">
        <f t="shared" si="281"/>
        <v>0</v>
      </c>
      <c r="N585" s="1358">
        <f t="shared" si="281"/>
        <v>0</v>
      </c>
      <c r="O585" s="1358">
        <f t="shared" si="281"/>
        <v>0</v>
      </c>
      <c r="P585" s="1358">
        <f t="shared" si="281"/>
        <v>0</v>
      </c>
      <c r="Q585" s="1358">
        <f t="shared" si="281"/>
        <v>0</v>
      </c>
      <c r="R585" s="1358">
        <f t="shared" si="281"/>
        <v>0</v>
      </c>
      <c r="S585" s="1358">
        <f t="shared" si="281"/>
        <v>0</v>
      </c>
      <c r="T585" s="1358">
        <f t="shared" si="281"/>
        <v>0</v>
      </c>
      <c r="U585" s="1358">
        <f t="shared" si="281"/>
        <v>0</v>
      </c>
      <c r="V585" s="1358">
        <f t="shared" si="281"/>
        <v>0</v>
      </c>
      <c r="W585" s="1358">
        <f t="shared" si="281"/>
        <v>0</v>
      </c>
      <c r="X585" s="1358">
        <f t="shared" si="281"/>
        <v>0</v>
      </c>
      <c r="Y585" s="1358">
        <f t="shared" si="281"/>
        <v>0</v>
      </c>
      <c r="Z585" s="1358">
        <f t="shared" si="281"/>
        <v>0</v>
      </c>
      <c r="AA585" s="1358">
        <f t="shared" si="281"/>
        <v>0</v>
      </c>
      <c r="AB585" s="1358">
        <f t="shared" si="281"/>
        <v>0</v>
      </c>
      <c r="AC585" s="1358">
        <f t="shared" si="281"/>
        <v>0</v>
      </c>
      <c r="AD585" s="1358">
        <f t="shared" si="281"/>
        <v>0</v>
      </c>
      <c r="AE585" s="1358">
        <f t="shared" si="281"/>
        <v>0</v>
      </c>
      <c r="AF585" s="1358">
        <f t="shared" si="281"/>
        <v>0</v>
      </c>
      <c r="AG585" s="1358">
        <f t="shared" si="281"/>
        <v>0</v>
      </c>
      <c r="AH585" s="1358">
        <f t="shared" si="281"/>
        <v>0</v>
      </c>
      <c r="AI585" s="1358">
        <f t="shared" si="281"/>
        <v>0</v>
      </c>
      <c r="AJ585" s="1358">
        <f t="shared" si="281"/>
        <v>0</v>
      </c>
      <c r="AK585" s="1358">
        <f t="shared" si="281"/>
        <v>0</v>
      </c>
      <c r="AL585" s="1358">
        <f t="shared" si="281"/>
        <v>0</v>
      </c>
      <c r="AM585" s="1358">
        <f t="shared" si="281"/>
        <v>0</v>
      </c>
      <c r="AN585" s="1358">
        <f t="shared" si="281"/>
        <v>0</v>
      </c>
      <c r="AO585" s="1358">
        <f t="shared" si="281"/>
        <v>-1</v>
      </c>
      <c r="AP585" s="1358">
        <f t="shared" si="281"/>
        <v>0</v>
      </c>
      <c r="AQ585" s="1358">
        <f t="shared" si="281"/>
        <v>0</v>
      </c>
      <c r="AR585" s="1358">
        <f t="shared" si="281"/>
        <v>0</v>
      </c>
      <c r="AS585" s="1358">
        <f t="shared" si="281"/>
        <v>0</v>
      </c>
      <c r="AT585" s="1358">
        <f t="shared" si="281"/>
        <v>0</v>
      </c>
      <c r="AU585" s="1358">
        <f t="shared" si="281"/>
        <v>0</v>
      </c>
      <c r="AV585" s="1358">
        <f t="shared" si="281"/>
        <v>0</v>
      </c>
      <c r="AW585" s="1358">
        <f t="shared" si="281"/>
        <v>0</v>
      </c>
    </row>
    <row r="586" spans="1:49" ht="16.5" hidden="1" thickBot="1">
      <c r="A586" s="1298" t="s">
        <v>617</v>
      </c>
      <c r="B586" s="208" t="s">
        <v>384</v>
      </c>
      <c r="C586" s="1358">
        <f t="shared" si="275"/>
        <v>0</v>
      </c>
      <c r="D586" s="1358">
        <f t="shared" si="275"/>
        <v>0</v>
      </c>
      <c r="E586" s="1358">
        <f t="shared" si="275"/>
        <v>0</v>
      </c>
      <c r="F586" s="2093"/>
      <c r="G586" s="1197"/>
      <c r="H586" s="1197"/>
      <c r="I586" s="1197"/>
      <c r="J586" s="1197"/>
      <c r="K586" s="1197"/>
      <c r="L586" s="1358">
        <f t="shared" ref="L586:AW586" si="282">IF(L13&gt;L204,(100%-L204/L13*100%),IF(L13&lt;L204,(L13/L204*100%)-100%,0))</f>
        <v>0</v>
      </c>
      <c r="M586" s="1358">
        <f t="shared" si="282"/>
        <v>0</v>
      </c>
      <c r="N586" s="1358">
        <f t="shared" si="282"/>
        <v>0</v>
      </c>
      <c r="O586" s="1358">
        <f t="shared" si="282"/>
        <v>0</v>
      </c>
      <c r="P586" s="1358">
        <f t="shared" si="282"/>
        <v>0</v>
      </c>
      <c r="Q586" s="1358">
        <f t="shared" si="282"/>
        <v>0</v>
      </c>
      <c r="R586" s="1358">
        <f t="shared" si="282"/>
        <v>0</v>
      </c>
      <c r="S586" s="1358">
        <f t="shared" si="282"/>
        <v>0</v>
      </c>
      <c r="T586" s="1358">
        <f t="shared" si="282"/>
        <v>0</v>
      </c>
      <c r="U586" s="1358">
        <f t="shared" si="282"/>
        <v>0</v>
      </c>
      <c r="V586" s="1358">
        <f t="shared" si="282"/>
        <v>0</v>
      </c>
      <c r="W586" s="1358">
        <f t="shared" si="282"/>
        <v>0</v>
      </c>
      <c r="X586" s="1358">
        <f t="shared" si="282"/>
        <v>0</v>
      </c>
      <c r="Y586" s="1358">
        <f t="shared" si="282"/>
        <v>0</v>
      </c>
      <c r="Z586" s="1358">
        <f t="shared" si="282"/>
        <v>0</v>
      </c>
      <c r="AA586" s="1358">
        <f t="shared" si="282"/>
        <v>0</v>
      </c>
      <c r="AB586" s="1358">
        <f t="shared" si="282"/>
        <v>0</v>
      </c>
      <c r="AC586" s="1358">
        <f t="shared" si="282"/>
        <v>0</v>
      </c>
      <c r="AD586" s="1358">
        <f t="shared" si="282"/>
        <v>0</v>
      </c>
      <c r="AE586" s="1358">
        <f t="shared" si="282"/>
        <v>0</v>
      </c>
      <c r="AF586" s="1358">
        <f t="shared" si="282"/>
        <v>0</v>
      </c>
      <c r="AG586" s="1358">
        <f t="shared" si="282"/>
        <v>0</v>
      </c>
      <c r="AH586" s="1358">
        <f t="shared" si="282"/>
        <v>0</v>
      </c>
      <c r="AI586" s="1358">
        <f t="shared" si="282"/>
        <v>0</v>
      </c>
      <c r="AJ586" s="1358">
        <f t="shared" si="282"/>
        <v>0</v>
      </c>
      <c r="AK586" s="1358">
        <f t="shared" si="282"/>
        <v>0</v>
      </c>
      <c r="AL586" s="1358">
        <f t="shared" si="282"/>
        <v>0</v>
      </c>
      <c r="AM586" s="1358">
        <f t="shared" si="282"/>
        <v>0</v>
      </c>
      <c r="AN586" s="1358">
        <f t="shared" si="282"/>
        <v>0</v>
      </c>
      <c r="AO586" s="1358">
        <f t="shared" si="282"/>
        <v>0</v>
      </c>
      <c r="AP586" s="1358">
        <f t="shared" si="282"/>
        <v>0</v>
      </c>
      <c r="AQ586" s="1358">
        <f t="shared" si="282"/>
        <v>0</v>
      </c>
      <c r="AR586" s="1358">
        <f t="shared" si="282"/>
        <v>0</v>
      </c>
      <c r="AS586" s="1358">
        <f t="shared" si="282"/>
        <v>0</v>
      </c>
      <c r="AT586" s="1358">
        <f t="shared" si="282"/>
        <v>0</v>
      </c>
      <c r="AU586" s="1358">
        <f t="shared" si="282"/>
        <v>0</v>
      </c>
      <c r="AV586" s="1358">
        <f t="shared" si="282"/>
        <v>0</v>
      </c>
      <c r="AW586" s="1358">
        <f t="shared" si="282"/>
        <v>0</v>
      </c>
    </row>
    <row r="587" spans="1:49" ht="16.5" hidden="1" thickBot="1">
      <c r="A587" s="1298" t="s">
        <v>618</v>
      </c>
      <c r="B587" s="208" t="s">
        <v>386</v>
      </c>
      <c r="C587" s="1358">
        <f t="shared" si="275"/>
        <v>0</v>
      </c>
      <c r="D587" s="1358">
        <f t="shared" si="275"/>
        <v>0</v>
      </c>
      <c r="E587" s="1358">
        <f t="shared" si="275"/>
        <v>0</v>
      </c>
      <c r="F587" s="2093"/>
      <c r="G587" s="1197"/>
      <c r="H587" s="1197"/>
      <c r="I587" s="1197"/>
      <c r="J587" s="1197"/>
      <c r="K587" s="1197"/>
      <c r="L587" s="1358">
        <f t="shared" ref="L587:AW587" si="283">IF(L14&gt;L205,(100%-L205/L14*100%),IF(L14&lt;L205,(L14/L205*100%)-100%,0))</f>
        <v>0</v>
      </c>
      <c r="M587" s="1358">
        <f t="shared" si="283"/>
        <v>0</v>
      </c>
      <c r="N587" s="1358">
        <f t="shared" si="283"/>
        <v>0</v>
      </c>
      <c r="O587" s="1358">
        <f t="shared" si="283"/>
        <v>0</v>
      </c>
      <c r="P587" s="1358">
        <f t="shared" si="283"/>
        <v>0</v>
      </c>
      <c r="Q587" s="1358">
        <f t="shared" si="283"/>
        <v>0</v>
      </c>
      <c r="R587" s="1358">
        <f t="shared" si="283"/>
        <v>0</v>
      </c>
      <c r="S587" s="1358">
        <f t="shared" si="283"/>
        <v>0</v>
      </c>
      <c r="T587" s="1358">
        <f t="shared" si="283"/>
        <v>0</v>
      </c>
      <c r="U587" s="1358">
        <f t="shared" si="283"/>
        <v>0</v>
      </c>
      <c r="V587" s="1358">
        <f t="shared" si="283"/>
        <v>0</v>
      </c>
      <c r="W587" s="1358">
        <f t="shared" si="283"/>
        <v>0</v>
      </c>
      <c r="X587" s="1358">
        <f t="shared" si="283"/>
        <v>0</v>
      </c>
      <c r="Y587" s="1358">
        <f t="shared" si="283"/>
        <v>0</v>
      </c>
      <c r="Z587" s="1358">
        <f t="shared" si="283"/>
        <v>0</v>
      </c>
      <c r="AA587" s="1358">
        <f t="shared" si="283"/>
        <v>0</v>
      </c>
      <c r="AB587" s="1358">
        <f t="shared" si="283"/>
        <v>0</v>
      </c>
      <c r="AC587" s="1358">
        <f t="shared" si="283"/>
        <v>0</v>
      </c>
      <c r="AD587" s="1358">
        <f t="shared" si="283"/>
        <v>0</v>
      </c>
      <c r="AE587" s="1358">
        <f t="shared" si="283"/>
        <v>0</v>
      </c>
      <c r="AF587" s="1358">
        <f t="shared" si="283"/>
        <v>0</v>
      </c>
      <c r="AG587" s="1358">
        <f t="shared" si="283"/>
        <v>0</v>
      </c>
      <c r="AH587" s="1358">
        <f t="shared" si="283"/>
        <v>0</v>
      </c>
      <c r="AI587" s="1358">
        <f t="shared" si="283"/>
        <v>0</v>
      </c>
      <c r="AJ587" s="1358">
        <f t="shared" si="283"/>
        <v>0</v>
      </c>
      <c r="AK587" s="1358">
        <f t="shared" si="283"/>
        <v>0</v>
      </c>
      <c r="AL587" s="1358">
        <f t="shared" si="283"/>
        <v>0</v>
      </c>
      <c r="AM587" s="1358">
        <f t="shared" si="283"/>
        <v>0</v>
      </c>
      <c r="AN587" s="1358">
        <f t="shared" si="283"/>
        <v>0</v>
      </c>
      <c r="AO587" s="1358">
        <f t="shared" si="283"/>
        <v>0</v>
      </c>
      <c r="AP587" s="1358">
        <f t="shared" si="283"/>
        <v>0</v>
      </c>
      <c r="AQ587" s="1358">
        <f t="shared" si="283"/>
        <v>0</v>
      </c>
      <c r="AR587" s="1358">
        <f t="shared" si="283"/>
        <v>0</v>
      </c>
      <c r="AS587" s="1358">
        <f t="shared" si="283"/>
        <v>0</v>
      </c>
      <c r="AT587" s="1358">
        <f t="shared" si="283"/>
        <v>0</v>
      </c>
      <c r="AU587" s="1358">
        <f t="shared" si="283"/>
        <v>0</v>
      </c>
      <c r="AV587" s="1358">
        <f t="shared" si="283"/>
        <v>0</v>
      </c>
      <c r="AW587" s="1358">
        <f t="shared" si="283"/>
        <v>0</v>
      </c>
    </row>
    <row r="588" spans="1:49" ht="16.5" hidden="1" thickBot="1">
      <c r="A588" s="1298" t="s">
        <v>619</v>
      </c>
      <c r="B588" s="208" t="s">
        <v>620</v>
      </c>
      <c r="C588" s="1358">
        <f t="shared" si="275"/>
        <v>-1</v>
      </c>
      <c r="D588" s="1358">
        <f t="shared" si="275"/>
        <v>0</v>
      </c>
      <c r="E588" s="1358">
        <f t="shared" si="275"/>
        <v>-1</v>
      </c>
      <c r="F588" s="2093"/>
      <c r="G588" s="1197"/>
      <c r="H588" s="1197"/>
      <c r="I588" s="1197"/>
      <c r="J588" s="1197"/>
      <c r="K588" s="1197"/>
      <c r="L588" s="1358">
        <f t="shared" ref="L588:AW588" si="284">IF(L15&gt;L206,(100%-L206/L15*100%),IF(L15&lt;L206,(L15/L206*100%)-100%,0))</f>
        <v>0</v>
      </c>
      <c r="M588" s="1358">
        <f t="shared" si="284"/>
        <v>0</v>
      </c>
      <c r="N588" s="1358">
        <f t="shared" si="284"/>
        <v>0</v>
      </c>
      <c r="O588" s="1358">
        <f t="shared" si="284"/>
        <v>0</v>
      </c>
      <c r="P588" s="1358">
        <f t="shared" si="284"/>
        <v>0</v>
      </c>
      <c r="Q588" s="1358">
        <f t="shared" si="284"/>
        <v>0</v>
      </c>
      <c r="R588" s="1358">
        <f t="shared" si="284"/>
        <v>0</v>
      </c>
      <c r="S588" s="1358">
        <f t="shared" si="284"/>
        <v>0</v>
      </c>
      <c r="T588" s="1358">
        <f t="shared" si="284"/>
        <v>0</v>
      </c>
      <c r="U588" s="1358">
        <f t="shared" si="284"/>
        <v>0</v>
      </c>
      <c r="V588" s="1358">
        <f t="shared" si="284"/>
        <v>0</v>
      </c>
      <c r="W588" s="1358">
        <f t="shared" si="284"/>
        <v>0</v>
      </c>
      <c r="X588" s="1358">
        <f t="shared" si="284"/>
        <v>0</v>
      </c>
      <c r="Y588" s="1358">
        <f t="shared" si="284"/>
        <v>0</v>
      </c>
      <c r="Z588" s="1358">
        <f t="shared" si="284"/>
        <v>0</v>
      </c>
      <c r="AA588" s="1358">
        <f t="shared" si="284"/>
        <v>-1</v>
      </c>
      <c r="AB588" s="1358">
        <f t="shared" si="284"/>
        <v>0</v>
      </c>
      <c r="AC588" s="1358">
        <f t="shared" si="284"/>
        <v>0</v>
      </c>
      <c r="AD588" s="1358">
        <f t="shared" si="284"/>
        <v>0</v>
      </c>
      <c r="AE588" s="1358">
        <f t="shared" si="284"/>
        <v>0</v>
      </c>
      <c r="AF588" s="1358">
        <f t="shared" si="284"/>
        <v>0</v>
      </c>
      <c r="AG588" s="1358">
        <f t="shared" si="284"/>
        <v>0</v>
      </c>
      <c r="AH588" s="1358">
        <f t="shared" si="284"/>
        <v>0</v>
      </c>
      <c r="AI588" s="1358">
        <f t="shared" si="284"/>
        <v>0</v>
      </c>
      <c r="AJ588" s="1358">
        <f t="shared" si="284"/>
        <v>0</v>
      </c>
      <c r="AK588" s="1358">
        <f t="shared" si="284"/>
        <v>0</v>
      </c>
      <c r="AL588" s="1358">
        <f t="shared" si="284"/>
        <v>0</v>
      </c>
      <c r="AM588" s="1358">
        <f t="shared" si="284"/>
        <v>0</v>
      </c>
      <c r="AN588" s="1358">
        <f t="shared" si="284"/>
        <v>0</v>
      </c>
      <c r="AO588" s="1358">
        <f t="shared" si="284"/>
        <v>0</v>
      </c>
      <c r="AP588" s="1358">
        <f t="shared" si="284"/>
        <v>0</v>
      </c>
      <c r="AQ588" s="1358">
        <f t="shared" si="284"/>
        <v>0</v>
      </c>
      <c r="AR588" s="1358">
        <f t="shared" si="284"/>
        <v>0</v>
      </c>
      <c r="AS588" s="1358">
        <f t="shared" si="284"/>
        <v>0</v>
      </c>
      <c r="AT588" s="1358">
        <f t="shared" si="284"/>
        <v>0</v>
      </c>
      <c r="AU588" s="1358">
        <f t="shared" si="284"/>
        <v>0</v>
      </c>
      <c r="AV588" s="1358">
        <f t="shared" si="284"/>
        <v>0</v>
      </c>
      <c r="AW588" s="1358">
        <f t="shared" si="284"/>
        <v>0</v>
      </c>
    </row>
    <row r="589" spans="1:49" ht="16.5" hidden="1" thickBot="1">
      <c r="A589" s="1298" t="s">
        <v>621</v>
      </c>
      <c r="B589" s="208" t="s">
        <v>390</v>
      </c>
      <c r="C589" s="1358">
        <f t="shared" si="275"/>
        <v>0</v>
      </c>
      <c r="D589" s="1358">
        <f t="shared" si="275"/>
        <v>0</v>
      </c>
      <c r="E589" s="1358">
        <f t="shared" si="275"/>
        <v>0</v>
      </c>
      <c r="F589" s="2093"/>
      <c r="G589" s="1197"/>
      <c r="H589" s="1197"/>
      <c r="I589" s="1197"/>
      <c r="J589" s="1197"/>
      <c r="K589" s="1197"/>
      <c r="L589" s="1358">
        <f t="shared" ref="L589:AW589" si="285">IF(L16&gt;L207,(100%-L207/L16*100%),IF(L16&lt;L207,(L16/L207*100%)-100%,0))</f>
        <v>0</v>
      </c>
      <c r="M589" s="1358">
        <f t="shared" si="285"/>
        <v>0</v>
      </c>
      <c r="N589" s="1358">
        <f t="shared" si="285"/>
        <v>0</v>
      </c>
      <c r="O589" s="1358">
        <f t="shared" si="285"/>
        <v>0</v>
      </c>
      <c r="P589" s="1358">
        <f t="shared" si="285"/>
        <v>0</v>
      </c>
      <c r="Q589" s="1358">
        <f t="shared" si="285"/>
        <v>0</v>
      </c>
      <c r="R589" s="1358">
        <f t="shared" si="285"/>
        <v>0</v>
      </c>
      <c r="S589" s="1358">
        <f t="shared" si="285"/>
        <v>0</v>
      </c>
      <c r="T589" s="1358">
        <f t="shared" si="285"/>
        <v>0</v>
      </c>
      <c r="U589" s="1358">
        <f t="shared" si="285"/>
        <v>0</v>
      </c>
      <c r="V589" s="1358">
        <f t="shared" si="285"/>
        <v>0</v>
      </c>
      <c r="W589" s="1358">
        <f t="shared" si="285"/>
        <v>0</v>
      </c>
      <c r="X589" s="1358">
        <f t="shared" si="285"/>
        <v>0</v>
      </c>
      <c r="Y589" s="1358">
        <f t="shared" si="285"/>
        <v>0</v>
      </c>
      <c r="Z589" s="1358">
        <f t="shared" si="285"/>
        <v>0</v>
      </c>
      <c r="AA589" s="1358">
        <f t="shared" si="285"/>
        <v>0</v>
      </c>
      <c r="AB589" s="1358">
        <f t="shared" si="285"/>
        <v>0</v>
      </c>
      <c r="AC589" s="1358">
        <f t="shared" si="285"/>
        <v>0</v>
      </c>
      <c r="AD589" s="1358">
        <f t="shared" si="285"/>
        <v>0</v>
      </c>
      <c r="AE589" s="1358">
        <f t="shared" si="285"/>
        <v>0</v>
      </c>
      <c r="AF589" s="1358">
        <f t="shared" si="285"/>
        <v>0</v>
      </c>
      <c r="AG589" s="1358">
        <f t="shared" si="285"/>
        <v>0</v>
      </c>
      <c r="AH589" s="1358">
        <f t="shared" si="285"/>
        <v>0</v>
      </c>
      <c r="AI589" s="1358">
        <f t="shared" si="285"/>
        <v>0</v>
      </c>
      <c r="AJ589" s="1358">
        <f t="shared" si="285"/>
        <v>0</v>
      </c>
      <c r="AK589" s="1358">
        <f t="shared" si="285"/>
        <v>0</v>
      </c>
      <c r="AL589" s="1358">
        <f t="shared" si="285"/>
        <v>0</v>
      </c>
      <c r="AM589" s="1358">
        <f t="shared" si="285"/>
        <v>0</v>
      </c>
      <c r="AN589" s="1358">
        <f t="shared" si="285"/>
        <v>0</v>
      </c>
      <c r="AO589" s="1358">
        <f t="shared" si="285"/>
        <v>0</v>
      </c>
      <c r="AP589" s="1358">
        <f t="shared" si="285"/>
        <v>0</v>
      </c>
      <c r="AQ589" s="1358">
        <f t="shared" si="285"/>
        <v>0</v>
      </c>
      <c r="AR589" s="1358">
        <f t="shared" si="285"/>
        <v>0</v>
      </c>
      <c r="AS589" s="1358">
        <f t="shared" si="285"/>
        <v>0</v>
      </c>
      <c r="AT589" s="1358">
        <f t="shared" si="285"/>
        <v>0</v>
      </c>
      <c r="AU589" s="1358">
        <f t="shared" si="285"/>
        <v>0</v>
      </c>
      <c r="AV589" s="1358">
        <f t="shared" si="285"/>
        <v>0</v>
      </c>
      <c r="AW589" s="1358">
        <f t="shared" si="285"/>
        <v>0</v>
      </c>
    </row>
    <row r="590" spans="1:49" ht="16.5" hidden="1" thickBot="1">
      <c r="A590" s="1298" t="s">
        <v>622</v>
      </c>
      <c r="B590" s="208" t="s">
        <v>623</v>
      </c>
      <c r="C590" s="1358">
        <f t="shared" si="275"/>
        <v>-1</v>
      </c>
      <c r="D590" s="1358">
        <f t="shared" si="275"/>
        <v>0</v>
      </c>
      <c r="E590" s="1358">
        <f t="shared" si="275"/>
        <v>-1</v>
      </c>
      <c r="F590" s="2093"/>
      <c r="G590" s="1197"/>
      <c r="H590" s="1197"/>
      <c r="I590" s="1197"/>
      <c r="J590" s="1197"/>
      <c r="K590" s="1197"/>
      <c r="L590" s="1358">
        <f t="shared" ref="L590:AW590" si="286">IF(L17&gt;L208,(100%-L208/L17*100%),IF(L17&lt;L208,(L17/L208*100%)-100%,0))</f>
        <v>0</v>
      </c>
      <c r="M590" s="1358">
        <f t="shared" si="286"/>
        <v>0</v>
      </c>
      <c r="N590" s="1358">
        <f t="shared" si="286"/>
        <v>0</v>
      </c>
      <c r="O590" s="1358">
        <f t="shared" si="286"/>
        <v>0</v>
      </c>
      <c r="P590" s="1358">
        <f t="shared" si="286"/>
        <v>0</v>
      </c>
      <c r="Q590" s="1358">
        <f t="shared" si="286"/>
        <v>0</v>
      </c>
      <c r="R590" s="1358">
        <f t="shared" si="286"/>
        <v>0</v>
      </c>
      <c r="S590" s="1358">
        <f t="shared" si="286"/>
        <v>0</v>
      </c>
      <c r="T590" s="1358">
        <f t="shared" si="286"/>
        <v>0</v>
      </c>
      <c r="U590" s="1358">
        <f t="shared" si="286"/>
        <v>0</v>
      </c>
      <c r="V590" s="1358">
        <f t="shared" si="286"/>
        <v>0</v>
      </c>
      <c r="W590" s="1358">
        <f t="shared" si="286"/>
        <v>0</v>
      </c>
      <c r="X590" s="1358">
        <f t="shared" si="286"/>
        <v>0</v>
      </c>
      <c r="Y590" s="1358">
        <f t="shared" si="286"/>
        <v>0</v>
      </c>
      <c r="Z590" s="1358">
        <f t="shared" si="286"/>
        <v>0</v>
      </c>
      <c r="AA590" s="1358">
        <f t="shared" si="286"/>
        <v>-1</v>
      </c>
      <c r="AB590" s="1358">
        <f t="shared" si="286"/>
        <v>0</v>
      </c>
      <c r="AC590" s="1358">
        <f t="shared" si="286"/>
        <v>0</v>
      </c>
      <c r="AD590" s="1358">
        <f t="shared" si="286"/>
        <v>0</v>
      </c>
      <c r="AE590" s="1358">
        <f t="shared" si="286"/>
        <v>0</v>
      </c>
      <c r="AF590" s="1358">
        <f t="shared" si="286"/>
        <v>0</v>
      </c>
      <c r="AG590" s="1358">
        <f t="shared" si="286"/>
        <v>0</v>
      </c>
      <c r="AH590" s="1358">
        <f t="shared" si="286"/>
        <v>0</v>
      </c>
      <c r="AI590" s="1358">
        <f t="shared" si="286"/>
        <v>0</v>
      </c>
      <c r="AJ590" s="1358">
        <f t="shared" si="286"/>
        <v>0</v>
      </c>
      <c r="AK590" s="1358">
        <f t="shared" si="286"/>
        <v>0</v>
      </c>
      <c r="AL590" s="1358">
        <f t="shared" si="286"/>
        <v>0</v>
      </c>
      <c r="AM590" s="1358">
        <f t="shared" si="286"/>
        <v>0</v>
      </c>
      <c r="AN590" s="1358">
        <f t="shared" si="286"/>
        <v>0</v>
      </c>
      <c r="AO590" s="1358">
        <f t="shared" si="286"/>
        <v>0</v>
      </c>
      <c r="AP590" s="1358">
        <f t="shared" si="286"/>
        <v>0</v>
      </c>
      <c r="AQ590" s="1358">
        <f t="shared" si="286"/>
        <v>0</v>
      </c>
      <c r="AR590" s="1358">
        <f t="shared" si="286"/>
        <v>0</v>
      </c>
      <c r="AS590" s="1358">
        <f t="shared" si="286"/>
        <v>0</v>
      </c>
      <c r="AT590" s="1358">
        <f t="shared" si="286"/>
        <v>0</v>
      </c>
      <c r="AU590" s="1358">
        <f t="shared" si="286"/>
        <v>0</v>
      </c>
      <c r="AV590" s="1358">
        <f t="shared" si="286"/>
        <v>0</v>
      </c>
      <c r="AW590" s="1358">
        <f t="shared" si="286"/>
        <v>0</v>
      </c>
    </row>
    <row r="591" spans="1:49" ht="16.5" hidden="1" thickBot="1">
      <c r="A591" s="1299" t="s">
        <v>624</v>
      </c>
      <c r="B591" s="211" t="s">
        <v>394</v>
      </c>
      <c r="C591" s="1358">
        <f t="shared" si="275"/>
        <v>0</v>
      </c>
      <c r="D591" s="1358">
        <f t="shared" si="275"/>
        <v>0</v>
      </c>
      <c r="E591" s="1358">
        <f t="shared" si="275"/>
        <v>0</v>
      </c>
      <c r="F591" s="2093"/>
      <c r="G591" s="1197"/>
      <c r="H591" s="1197"/>
      <c r="I591" s="1197"/>
      <c r="J591" s="1197"/>
      <c r="K591" s="1197"/>
      <c r="L591" s="1358">
        <f t="shared" ref="L591:AW591" si="287">IF(L18&gt;L209,(100%-L209/L18*100%),IF(L18&lt;L209,(L18/L209*100%)-100%,0))</f>
        <v>0</v>
      </c>
      <c r="M591" s="1358">
        <f t="shared" si="287"/>
        <v>0</v>
      </c>
      <c r="N591" s="1358">
        <f t="shared" si="287"/>
        <v>0</v>
      </c>
      <c r="O591" s="1358">
        <f t="shared" si="287"/>
        <v>0</v>
      </c>
      <c r="P591" s="1358">
        <f t="shared" si="287"/>
        <v>0</v>
      </c>
      <c r="Q591" s="1358">
        <f t="shared" si="287"/>
        <v>0</v>
      </c>
      <c r="R591" s="1358">
        <f t="shared" si="287"/>
        <v>0</v>
      </c>
      <c r="S591" s="1358">
        <f t="shared" si="287"/>
        <v>0</v>
      </c>
      <c r="T591" s="1358">
        <f t="shared" si="287"/>
        <v>0</v>
      </c>
      <c r="U591" s="1358">
        <f t="shared" si="287"/>
        <v>0</v>
      </c>
      <c r="V591" s="1358">
        <f t="shared" si="287"/>
        <v>0</v>
      </c>
      <c r="W591" s="1358">
        <f t="shared" si="287"/>
        <v>0</v>
      </c>
      <c r="X591" s="1358">
        <f t="shared" si="287"/>
        <v>0</v>
      </c>
      <c r="Y591" s="1358">
        <f t="shared" si="287"/>
        <v>0</v>
      </c>
      <c r="Z591" s="1358">
        <f t="shared" si="287"/>
        <v>0</v>
      </c>
      <c r="AA591" s="1358">
        <f t="shared" si="287"/>
        <v>0</v>
      </c>
      <c r="AB591" s="1358">
        <f t="shared" si="287"/>
        <v>0</v>
      </c>
      <c r="AC591" s="1358">
        <f t="shared" si="287"/>
        <v>0</v>
      </c>
      <c r="AD591" s="1358">
        <f t="shared" si="287"/>
        <v>0</v>
      </c>
      <c r="AE591" s="1358">
        <f t="shared" si="287"/>
        <v>0</v>
      </c>
      <c r="AF591" s="1358">
        <f t="shared" si="287"/>
        <v>0</v>
      </c>
      <c r="AG591" s="1358">
        <f t="shared" si="287"/>
        <v>0</v>
      </c>
      <c r="AH591" s="1358">
        <f t="shared" si="287"/>
        <v>0</v>
      </c>
      <c r="AI591" s="1358">
        <f t="shared" si="287"/>
        <v>0</v>
      </c>
      <c r="AJ591" s="1358">
        <f t="shared" si="287"/>
        <v>0</v>
      </c>
      <c r="AK591" s="1358">
        <f t="shared" si="287"/>
        <v>0</v>
      </c>
      <c r="AL591" s="1358">
        <f t="shared" si="287"/>
        <v>0</v>
      </c>
      <c r="AM591" s="1358">
        <f t="shared" si="287"/>
        <v>0</v>
      </c>
      <c r="AN591" s="1358">
        <f t="shared" si="287"/>
        <v>0</v>
      </c>
      <c r="AO591" s="1358">
        <f t="shared" si="287"/>
        <v>0</v>
      </c>
      <c r="AP591" s="1358">
        <f t="shared" si="287"/>
        <v>0</v>
      </c>
      <c r="AQ591" s="1358">
        <f t="shared" si="287"/>
        <v>0</v>
      </c>
      <c r="AR591" s="1358">
        <f t="shared" si="287"/>
        <v>0</v>
      </c>
      <c r="AS591" s="1358">
        <f t="shared" si="287"/>
        <v>0</v>
      </c>
      <c r="AT591" s="1358">
        <f t="shared" si="287"/>
        <v>0</v>
      </c>
      <c r="AU591" s="1358">
        <f t="shared" si="287"/>
        <v>0</v>
      </c>
      <c r="AV591" s="1358">
        <f t="shared" si="287"/>
        <v>0</v>
      </c>
      <c r="AW591" s="1358">
        <f t="shared" si="287"/>
        <v>0</v>
      </c>
    </row>
    <row r="592" spans="1:49" ht="16.5" hidden="1" thickBot="1">
      <c r="A592" s="1298" t="s">
        <v>625</v>
      </c>
      <c r="B592" s="208" t="s">
        <v>1083</v>
      </c>
      <c r="C592" s="1358">
        <f t="shared" si="275"/>
        <v>0</v>
      </c>
      <c r="D592" s="1358">
        <f t="shared" si="275"/>
        <v>0</v>
      </c>
      <c r="E592" s="1358">
        <f t="shared" si="275"/>
        <v>0</v>
      </c>
      <c r="F592" s="2093"/>
      <c r="G592" s="1197"/>
      <c r="H592" s="1197"/>
      <c r="I592" s="1197"/>
      <c r="J592" s="1197"/>
      <c r="K592" s="1197"/>
      <c r="L592" s="1358">
        <f t="shared" ref="L592:AW592" si="288">IF(L19&gt;L210,(100%-L210/L19*100%),IF(L19&lt;L210,(L19/L210*100%)-100%,0))</f>
        <v>0</v>
      </c>
      <c r="M592" s="1358">
        <f t="shared" si="288"/>
        <v>0</v>
      </c>
      <c r="N592" s="1358">
        <f t="shared" si="288"/>
        <v>0</v>
      </c>
      <c r="O592" s="1358">
        <f t="shared" si="288"/>
        <v>0</v>
      </c>
      <c r="P592" s="1358">
        <f t="shared" si="288"/>
        <v>0</v>
      </c>
      <c r="Q592" s="1358">
        <f t="shared" si="288"/>
        <v>0</v>
      </c>
      <c r="R592" s="1358">
        <f t="shared" si="288"/>
        <v>0</v>
      </c>
      <c r="S592" s="1358">
        <f t="shared" si="288"/>
        <v>0</v>
      </c>
      <c r="T592" s="1358">
        <f t="shared" si="288"/>
        <v>0</v>
      </c>
      <c r="U592" s="1358">
        <f t="shared" si="288"/>
        <v>0</v>
      </c>
      <c r="V592" s="1358">
        <f t="shared" si="288"/>
        <v>0</v>
      </c>
      <c r="W592" s="1358">
        <f t="shared" si="288"/>
        <v>0</v>
      </c>
      <c r="X592" s="1358">
        <f t="shared" si="288"/>
        <v>0</v>
      </c>
      <c r="Y592" s="1358">
        <f t="shared" si="288"/>
        <v>0</v>
      </c>
      <c r="Z592" s="1358">
        <f t="shared" si="288"/>
        <v>0</v>
      </c>
      <c r="AA592" s="1358">
        <f t="shared" si="288"/>
        <v>0</v>
      </c>
      <c r="AB592" s="1358">
        <f t="shared" si="288"/>
        <v>0</v>
      </c>
      <c r="AC592" s="1358">
        <f t="shared" si="288"/>
        <v>0</v>
      </c>
      <c r="AD592" s="1358">
        <f t="shared" si="288"/>
        <v>0</v>
      </c>
      <c r="AE592" s="1358">
        <f t="shared" si="288"/>
        <v>0</v>
      </c>
      <c r="AF592" s="1358">
        <f t="shared" si="288"/>
        <v>0</v>
      </c>
      <c r="AG592" s="1358">
        <f t="shared" si="288"/>
        <v>0</v>
      </c>
      <c r="AH592" s="1358">
        <f t="shared" si="288"/>
        <v>0</v>
      </c>
      <c r="AI592" s="1358">
        <f t="shared" si="288"/>
        <v>0</v>
      </c>
      <c r="AJ592" s="1358">
        <f t="shared" si="288"/>
        <v>0</v>
      </c>
      <c r="AK592" s="1358">
        <f t="shared" si="288"/>
        <v>0</v>
      </c>
      <c r="AL592" s="1358">
        <f t="shared" si="288"/>
        <v>0</v>
      </c>
      <c r="AM592" s="1358">
        <f t="shared" si="288"/>
        <v>0</v>
      </c>
      <c r="AN592" s="1358">
        <f t="shared" si="288"/>
        <v>0</v>
      </c>
      <c r="AO592" s="1358">
        <f t="shared" si="288"/>
        <v>0</v>
      </c>
      <c r="AP592" s="1358">
        <f t="shared" si="288"/>
        <v>0</v>
      </c>
      <c r="AQ592" s="1358">
        <f t="shared" si="288"/>
        <v>0</v>
      </c>
      <c r="AR592" s="1358">
        <f t="shared" si="288"/>
        <v>0</v>
      </c>
      <c r="AS592" s="1358">
        <f t="shared" si="288"/>
        <v>0</v>
      </c>
      <c r="AT592" s="1358">
        <f t="shared" si="288"/>
        <v>0</v>
      </c>
      <c r="AU592" s="1358">
        <f t="shared" si="288"/>
        <v>0</v>
      </c>
      <c r="AV592" s="1358">
        <f t="shared" si="288"/>
        <v>0</v>
      </c>
      <c r="AW592" s="1358">
        <f t="shared" si="288"/>
        <v>0</v>
      </c>
    </row>
    <row r="593" spans="1:49" ht="16.5" hidden="1" thickBot="1">
      <c r="A593" s="1298" t="s">
        <v>626</v>
      </c>
      <c r="B593" s="208" t="s">
        <v>1084</v>
      </c>
      <c r="C593" s="1358">
        <f t="shared" si="275"/>
        <v>0</v>
      </c>
      <c r="D593" s="1358">
        <f t="shared" si="275"/>
        <v>0</v>
      </c>
      <c r="E593" s="1358">
        <f t="shared" si="275"/>
        <v>0</v>
      </c>
      <c r="F593" s="2093"/>
      <c r="G593" s="1197"/>
      <c r="H593" s="1197"/>
      <c r="I593" s="1197"/>
      <c r="J593" s="1197"/>
      <c r="K593" s="1197"/>
      <c r="L593" s="1358">
        <f t="shared" ref="L593:AW593" si="289">IF(L20&gt;L211,(100%-L211/L20*100%),IF(L20&lt;L211,(L20/L211*100%)-100%,0))</f>
        <v>0</v>
      </c>
      <c r="M593" s="1358">
        <f t="shared" si="289"/>
        <v>0</v>
      </c>
      <c r="N593" s="1358">
        <f t="shared" si="289"/>
        <v>0</v>
      </c>
      <c r="O593" s="1358">
        <f t="shared" si="289"/>
        <v>0</v>
      </c>
      <c r="P593" s="1358">
        <f t="shared" si="289"/>
        <v>0</v>
      </c>
      <c r="Q593" s="1358">
        <f t="shared" si="289"/>
        <v>0</v>
      </c>
      <c r="R593" s="1358">
        <f t="shared" si="289"/>
        <v>0</v>
      </c>
      <c r="S593" s="1358">
        <f t="shared" si="289"/>
        <v>0</v>
      </c>
      <c r="T593" s="1358">
        <f t="shared" si="289"/>
        <v>0</v>
      </c>
      <c r="U593" s="1358">
        <f t="shared" si="289"/>
        <v>0</v>
      </c>
      <c r="V593" s="1358">
        <f t="shared" si="289"/>
        <v>0</v>
      </c>
      <c r="W593" s="1358">
        <f t="shared" si="289"/>
        <v>0</v>
      </c>
      <c r="X593" s="1358">
        <f t="shared" si="289"/>
        <v>0</v>
      </c>
      <c r="Y593" s="1358">
        <f t="shared" si="289"/>
        <v>0</v>
      </c>
      <c r="Z593" s="1358">
        <f t="shared" si="289"/>
        <v>0</v>
      </c>
      <c r="AA593" s="1358">
        <f t="shared" si="289"/>
        <v>0</v>
      </c>
      <c r="AB593" s="1358">
        <f t="shared" si="289"/>
        <v>0</v>
      </c>
      <c r="AC593" s="1358">
        <f t="shared" si="289"/>
        <v>0</v>
      </c>
      <c r="AD593" s="1358">
        <f t="shared" si="289"/>
        <v>0</v>
      </c>
      <c r="AE593" s="1358">
        <f t="shared" si="289"/>
        <v>0</v>
      </c>
      <c r="AF593" s="1358">
        <f t="shared" si="289"/>
        <v>0</v>
      </c>
      <c r="AG593" s="1358">
        <f t="shared" si="289"/>
        <v>0</v>
      </c>
      <c r="AH593" s="1358">
        <f t="shared" si="289"/>
        <v>0</v>
      </c>
      <c r="AI593" s="1358">
        <f t="shared" si="289"/>
        <v>0</v>
      </c>
      <c r="AJ593" s="1358">
        <f t="shared" si="289"/>
        <v>0</v>
      </c>
      <c r="AK593" s="1358">
        <f t="shared" si="289"/>
        <v>0</v>
      </c>
      <c r="AL593" s="1358">
        <f t="shared" si="289"/>
        <v>0</v>
      </c>
      <c r="AM593" s="1358">
        <f t="shared" si="289"/>
        <v>0</v>
      </c>
      <c r="AN593" s="1358">
        <f t="shared" si="289"/>
        <v>0</v>
      </c>
      <c r="AO593" s="1358">
        <f t="shared" si="289"/>
        <v>0</v>
      </c>
      <c r="AP593" s="1358">
        <f t="shared" si="289"/>
        <v>0</v>
      </c>
      <c r="AQ593" s="1358">
        <f t="shared" si="289"/>
        <v>0</v>
      </c>
      <c r="AR593" s="1358">
        <f t="shared" si="289"/>
        <v>0</v>
      </c>
      <c r="AS593" s="1358">
        <f t="shared" si="289"/>
        <v>0</v>
      </c>
      <c r="AT593" s="1358">
        <f t="shared" si="289"/>
        <v>0</v>
      </c>
      <c r="AU593" s="1358">
        <f t="shared" si="289"/>
        <v>0</v>
      </c>
      <c r="AV593" s="1358">
        <f t="shared" si="289"/>
        <v>0</v>
      </c>
      <c r="AW593" s="1358">
        <f t="shared" si="289"/>
        <v>0</v>
      </c>
    </row>
    <row r="594" spans="1:49" ht="32.25" hidden="1" thickBot="1">
      <c r="A594" s="1298" t="s">
        <v>627</v>
      </c>
      <c r="B594" s="208" t="s">
        <v>628</v>
      </c>
      <c r="C594" s="1358">
        <f t="shared" si="275"/>
        <v>0</v>
      </c>
      <c r="D594" s="1358">
        <f t="shared" si="275"/>
        <v>0</v>
      </c>
      <c r="E594" s="1358">
        <f t="shared" si="275"/>
        <v>0</v>
      </c>
      <c r="F594" s="2093"/>
      <c r="G594" s="1197"/>
      <c r="H594" s="1197"/>
      <c r="I594" s="1197"/>
      <c r="J594" s="1197"/>
      <c r="K594" s="1197"/>
      <c r="L594" s="1358">
        <f t="shared" ref="L594:AW594" si="290">IF(L21&gt;L212,(100%-L212/L21*100%),IF(L21&lt;L212,(L21/L212*100%)-100%,0))</f>
        <v>0</v>
      </c>
      <c r="M594" s="1358">
        <f t="shared" si="290"/>
        <v>0</v>
      </c>
      <c r="N594" s="1358">
        <f t="shared" si="290"/>
        <v>0</v>
      </c>
      <c r="O594" s="1358">
        <f t="shared" si="290"/>
        <v>0</v>
      </c>
      <c r="P594" s="1358">
        <f t="shared" si="290"/>
        <v>0</v>
      </c>
      <c r="Q594" s="1358">
        <f t="shared" si="290"/>
        <v>0</v>
      </c>
      <c r="R594" s="1358">
        <f t="shared" si="290"/>
        <v>0</v>
      </c>
      <c r="S594" s="1358">
        <f t="shared" si="290"/>
        <v>0</v>
      </c>
      <c r="T594" s="1358">
        <f t="shared" si="290"/>
        <v>0</v>
      </c>
      <c r="U594" s="1358">
        <f t="shared" si="290"/>
        <v>0</v>
      </c>
      <c r="V594" s="1358">
        <f t="shared" si="290"/>
        <v>0</v>
      </c>
      <c r="W594" s="1358">
        <f t="shared" si="290"/>
        <v>0</v>
      </c>
      <c r="X594" s="1358">
        <f t="shared" si="290"/>
        <v>0</v>
      </c>
      <c r="Y594" s="1358">
        <f t="shared" si="290"/>
        <v>0</v>
      </c>
      <c r="Z594" s="1358">
        <f t="shared" si="290"/>
        <v>0</v>
      </c>
      <c r="AA594" s="1358">
        <f t="shared" si="290"/>
        <v>0</v>
      </c>
      <c r="AB594" s="1358">
        <f t="shared" si="290"/>
        <v>0</v>
      </c>
      <c r="AC594" s="1358">
        <f t="shared" si="290"/>
        <v>0</v>
      </c>
      <c r="AD594" s="1358">
        <f t="shared" si="290"/>
        <v>0</v>
      </c>
      <c r="AE594" s="1358">
        <f t="shared" si="290"/>
        <v>0</v>
      </c>
      <c r="AF594" s="1358">
        <f t="shared" si="290"/>
        <v>0</v>
      </c>
      <c r="AG594" s="1358">
        <f t="shared" si="290"/>
        <v>0</v>
      </c>
      <c r="AH594" s="1358">
        <f t="shared" si="290"/>
        <v>0</v>
      </c>
      <c r="AI594" s="1358">
        <f t="shared" si="290"/>
        <v>0</v>
      </c>
      <c r="AJ594" s="1358">
        <f t="shared" si="290"/>
        <v>0</v>
      </c>
      <c r="AK594" s="1358">
        <f t="shared" si="290"/>
        <v>0</v>
      </c>
      <c r="AL594" s="1358">
        <f t="shared" si="290"/>
        <v>0</v>
      </c>
      <c r="AM594" s="1358">
        <f t="shared" si="290"/>
        <v>0</v>
      </c>
      <c r="AN594" s="1358">
        <f t="shared" si="290"/>
        <v>0</v>
      </c>
      <c r="AO594" s="1358">
        <f t="shared" si="290"/>
        <v>0</v>
      </c>
      <c r="AP594" s="1358">
        <f t="shared" si="290"/>
        <v>0</v>
      </c>
      <c r="AQ594" s="1358">
        <f t="shared" si="290"/>
        <v>0</v>
      </c>
      <c r="AR594" s="1358">
        <f t="shared" si="290"/>
        <v>0</v>
      </c>
      <c r="AS594" s="1358">
        <f t="shared" si="290"/>
        <v>0</v>
      </c>
      <c r="AT594" s="1358">
        <f t="shared" si="290"/>
        <v>0</v>
      </c>
      <c r="AU594" s="1358">
        <f t="shared" si="290"/>
        <v>0</v>
      </c>
      <c r="AV594" s="1358">
        <f t="shared" si="290"/>
        <v>0</v>
      </c>
      <c r="AW594" s="1358">
        <f t="shared" si="290"/>
        <v>0</v>
      </c>
    </row>
    <row r="595" spans="1:49" ht="16.5" hidden="1" thickBot="1">
      <c r="A595" s="1298" t="s">
        <v>629</v>
      </c>
      <c r="B595" s="208" t="s">
        <v>630</v>
      </c>
      <c r="C595" s="1358">
        <f t="shared" si="275"/>
        <v>0</v>
      </c>
      <c r="D595" s="1358">
        <f t="shared" si="275"/>
        <v>0</v>
      </c>
      <c r="E595" s="1358">
        <f t="shared" si="275"/>
        <v>0</v>
      </c>
      <c r="F595" s="2093"/>
      <c r="G595" s="1197"/>
      <c r="H595" s="1197"/>
      <c r="I595" s="1197"/>
      <c r="J595" s="1197"/>
      <c r="K595" s="1197"/>
      <c r="L595" s="1358">
        <f t="shared" ref="L595:AW595" si="291">IF(L22&gt;L213,(100%-L213/L22*100%),IF(L22&lt;L213,(L22/L213*100%)-100%,0))</f>
        <v>0</v>
      </c>
      <c r="M595" s="1358">
        <f t="shared" si="291"/>
        <v>0</v>
      </c>
      <c r="N595" s="1358">
        <f t="shared" si="291"/>
        <v>0</v>
      </c>
      <c r="O595" s="1358">
        <f t="shared" si="291"/>
        <v>0</v>
      </c>
      <c r="P595" s="1358">
        <f t="shared" si="291"/>
        <v>0</v>
      </c>
      <c r="Q595" s="1358">
        <f t="shared" si="291"/>
        <v>0</v>
      </c>
      <c r="R595" s="1358">
        <f t="shared" si="291"/>
        <v>0</v>
      </c>
      <c r="S595" s="1358">
        <f t="shared" si="291"/>
        <v>0</v>
      </c>
      <c r="T595" s="1358">
        <f t="shared" si="291"/>
        <v>0</v>
      </c>
      <c r="U595" s="1358">
        <f t="shared" si="291"/>
        <v>0</v>
      </c>
      <c r="V595" s="1358">
        <f t="shared" si="291"/>
        <v>0</v>
      </c>
      <c r="W595" s="1358">
        <f t="shared" si="291"/>
        <v>0</v>
      </c>
      <c r="X595" s="1358">
        <f t="shared" si="291"/>
        <v>0</v>
      </c>
      <c r="Y595" s="1358">
        <f t="shared" si="291"/>
        <v>0</v>
      </c>
      <c r="Z595" s="1358">
        <f t="shared" si="291"/>
        <v>0</v>
      </c>
      <c r="AA595" s="1358">
        <f t="shared" si="291"/>
        <v>0</v>
      </c>
      <c r="AB595" s="1358">
        <f t="shared" si="291"/>
        <v>0</v>
      </c>
      <c r="AC595" s="1358">
        <f t="shared" si="291"/>
        <v>0</v>
      </c>
      <c r="AD595" s="1358">
        <f t="shared" si="291"/>
        <v>0</v>
      </c>
      <c r="AE595" s="1358">
        <f t="shared" si="291"/>
        <v>0</v>
      </c>
      <c r="AF595" s="1358">
        <f t="shared" si="291"/>
        <v>0</v>
      </c>
      <c r="AG595" s="1358">
        <f t="shared" si="291"/>
        <v>0</v>
      </c>
      <c r="AH595" s="1358">
        <f t="shared" si="291"/>
        <v>0</v>
      </c>
      <c r="AI595" s="1358">
        <f t="shared" si="291"/>
        <v>0</v>
      </c>
      <c r="AJ595" s="1358">
        <f t="shared" si="291"/>
        <v>0</v>
      </c>
      <c r="AK595" s="1358">
        <f t="shared" si="291"/>
        <v>0</v>
      </c>
      <c r="AL595" s="1358">
        <f t="shared" si="291"/>
        <v>0</v>
      </c>
      <c r="AM595" s="1358">
        <f t="shared" si="291"/>
        <v>0</v>
      </c>
      <c r="AN595" s="1358">
        <f t="shared" si="291"/>
        <v>0</v>
      </c>
      <c r="AO595" s="1358">
        <f t="shared" si="291"/>
        <v>0</v>
      </c>
      <c r="AP595" s="1358">
        <f t="shared" si="291"/>
        <v>0</v>
      </c>
      <c r="AQ595" s="1358">
        <f t="shared" si="291"/>
        <v>0</v>
      </c>
      <c r="AR595" s="1358">
        <f t="shared" si="291"/>
        <v>0</v>
      </c>
      <c r="AS595" s="1358">
        <f t="shared" si="291"/>
        <v>0</v>
      </c>
      <c r="AT595" s="1358">
        <f t="shared" si="291"/>
        <v>0</v>
      </c>
      <c r="AU595" s="1358">
        <f t="shared" si="291"/>
        <v>0</v>
      </c>
      <c r="AV595" s="1358">
        <f t="shared" si="291"/>
        <v>0</v>
      </c>
      <c r="AW595" s="1358">
        <f t="shared" si="291"/>
        <v>0</v>
      </c>
    </row>
    <row r="596" spans="1:49" ht="16.5" hidden="1" thickBot="1">
      <c r="A596" s="1298" t="s">
        <v>631</v>
      </c>
      <c r="B596" s="208" t="s">
        <v>632</v>
      </c>
      <c r="C596" s="1358">
        <f t="shared" si="275"/>
        <v>0</v>
      </c>
      <c r="D596" s="1358">
        <f t="shared" si="275"/>
        <v>0</v>
      </c>
      <c r="E596" s="1358">
        <f t="shared" si="275"/>
        <v>0</v>
      </c>
      <c r="F596" s="2093"/>
      <c r="G596" s="1197"/>
      <c r="H596" s="1197"/>
      <c r="I596" s="1197"/>
      <c r="J596" s="1197"/>
      <c r="K596" s="1197"/>
      <c r="L596" s="1358">
        <f t="shared" ref="L596:AW596" si="292">IF(L23&gt;L214,(100%-L214/L23*100%),IF(L23&lt;L214,(L23/L214*100%)-100%,0))</f>
        <v>0</v>
      </c>
      <c r="M596" s="1358">
        <f t="shared" si="292"/>
        <v>0</v>
      </c>
      <c r="N596" s="1358">
        <f t="shared" si="292"/>
        <v>0</v>
      </c>
      <c r="O596" s="1358">
        <f t="shared" si="292"/>
        <v>0</v>
      </c>
      <c r="P596" s="1358">
        <f t="shared" si="292"/>
        <v>0</v>
      </c>
      <c r="Q596" s="1358">
        <f t="shared" si="292"/>
        <v>0</v>
      </c>
      <c r="R596" s="1358">
        <f t="shared" si="292"/>
        <v>0</v>
      </c>
      <c r="S596" s="1358">
        <f t="shared" si="292"/>
        <v>0</v>
      </c>
      <c r="T596" s="1358">
        <f t="shared" si="292"/>
        <v>0</v>
      </c>
      <c r="U596" s="1358">
        <f t="shared" si="292"/>
        <v>0</v>
      </c>
      <c r="V596" s="1358">
        <f t="shared" si="292"/>
        <v>0</v>
      </c>
      <c r="W596" s="1358">
        <f t="shared" si="292"/>
        <v>0</v>
      </c>
      <c r="X596" s="1358">
        <f t="shared" si="292"/>
        <v>0</v>
      </c>
      <c r="Y596" s="1358">
        <f t="shared" si="292"/>
        <v>0</v>
      </c>
      <c r="Z596" s="1358">
        <f t="shared" si="292"/>
        <v>0</v>
      </c>
      <c r="AA596" s="1358">
        <f t="shared" si="292"/>
        <v>0</v>
      </c>
      <c r="AB596" s="1358">
        <f t="shared" si="292"/>
        <v>0</v>
      </c>
      <c r="AC596" s="1358">
        <f t="shared" si="292"/>
        <v>0</v>
      </c>
      <c r="AD596" s="1358">
        <f t="shared" si="292"/>
        <v>0</v>
      </c>
      <c r="AE596" s="1358">
        <f t="shared" si="292"/>
        <v>0</v>
      </c>
      <c r="AF596" s="1358">
        <f t="shared" si="292"/>
        <v>0</v>
      </c>
      <c r="AG596" s="1358">
        <f t="shared" si="292"/>
        <v>0</v>
      </c>
      <c r="AH596" s="1358">
        <f t="shared" si="292"/>
        <v>0</v>
      </c>
      <c r="AI596" s="1358">
        <f t="shared" si="292"/>
        <v>0</v>
      </c>
      <c r="AJ596" s="1358">
        <f t="shared" si="292"/>
        <v>0</v>
      </c>
      <c r="AK596" s="1358">
        <f t="shared" si="292"/>
        <v>0</v>
      </c>
      <c r="AL596" s="1358">
        <f t="shared" si="292"/>
        <v>0</v>
      </c>
      <c r="AM596" s="1358">
        <f t="shared" si="292"/>
        <v>0</v>
      </c>
      <c r="AN596" s="1358">
        <f t="shared" si="292"/>
        <v>0</v>
      </c>
      <c r="AO596" s="1358">
        <f t="shared" si="292"/>
        <v>0</v>
      </c>
      <c r="AP596" s="1358">
        <f t="shared" si="292"/>
        <v>0</v>
      </c>
      <c r="AQ596" s="1358">
        <f t="shared" si="292"/>
        <v>0</v>
      </c>
      <c r="AR596" s="1358">
        <f t="shared" si="292"/>
        <v>0</v>
      </c>
      <c r="AS596" s="1358">
        <f t="shared" si="292"/>
        <v>0</v>
      </c>
      <c r="AT596" s="1358">
        <f t="shared" si="292"/>
        <v>0</v>
      </c>
      <c r="AU596" s="1358">
        <f t="shared" si="292"/>
        <v>0</v>
      </c>
      <c r="AV596" s="1358">
        <f t="shared" si="292"/>
        <v>0</v>
      </c>
      <c r="AW596" s="1358">
        <f t="shared" si="292"/>
        <v>0</v>
      </c>
    </row>
    <row r="597" spans="1:49" ht="16.5" hidden="1" thickBot="1">
      <c r="A597" s="1298" t="s">
        <v>633</v>
      </c>
      <c r="B597" s="208" t="s">
        <v>404</v>
      </c>
      <c r="C597" s="1358">
        <f t="shared" si="275"/>
        <v>0</v>
      </c>
      <c r="D597" s="1358">
        <f t="shared" si="275"/>
        <v>0</v>
      </c>
      <c r="E597" s="1358">
        <f t="shared" si="275"/>
        <v>0</v>
      </c>
      <c r="F597" s="2093"/>
      <c r="G597" s="1197"/>
      <c r="H597" s="1197"/>
      <c r="I597" s="1197"/>
      <c r="J597" s="1197"/>
      <c r="K597" s="1197"/>
      <c r="L597" s="1358">
        <f t="shared" ref="L597:AW597" si="293">IF(L24&gt;L215,(100%-L215/L24*100%),IF(L24&lt;L215,(L24/L215*100%)-100%,0))</f>
        <v>0</v>
      </c>
      <c r="M597" s="1358">
        <f t="shared" si="293"/>
        <v>0</v>
      </c>
      <c r="N597" s="1358">
        <f t="shared" si="293"/>
        <v>0</v>
      </c>
      <c r="O597" s="1358">
        <f t="shared" si="293"/>
        <v>0</v>
      </c>
      <c r="P597" s="1358">
        <f t="shared" si="293"/>
        <v>0</v>
      </c>
      <c r="Q597" s="1358">
        <f t="shared" si="293"/>
        <v>0</v>
      </c>
      <c r="R597" s="1358">
        <f t="shared" si="293"/>
        <v>0</v>
      </c>
      <c r="S597" s="1358">
        <f t="shared" si="293"/>
        <v>0</v>
      </c>
      <c r="T597" s="1358">
        <f t="shared" si="293"/>
        <v>0</v>
      </c>
      <c r="U597" s="1358">
        <f t="shared" si="293"/>
        <v>0</v>
      </c>
      <c r="V597" s="1358">
        <f t="shared" si="293"/>
        <v>0</v>
      </c>
      <c r="W597" s="1358">
        <f t="shared" si="293"/>
        <v>0</v>
      </c>
      <c r="X597" s="1358">
        <f t="shared" si="293"/>
        <v>0</v>
      </c>
      <c r="Y597" s="1358">
        <f t="shared" si="293"/>
        <v>0</v>
      </c>
      <c r="Z597" s="1358">
        <f t="shared" si="293"/>
        <v>0</v>
      </c>
      <c r="AA597" s="1358">
        <f t="shared" si="293"/>
        <v>0</v>
      </c>
      <c r="AB597" s="1358">
        <f t="shared" si="293"/>
        <v>0</v>
      </c>
      <c r="AC597" s="1358">
        <f t="shared" si="293"/>
        <v>0</v>
      </c>
      <c r="AD597" s="1358">
        <f t="shared" si="293"/>
        <v>0</v>
      </c>
      <c r="AE597" s="1358">
        <f t="shared" si="293"/>
        <v>0</v>
      </c>
      <c r="AF597" s="1358">
        <f t="shared" si="293"/>
        <v>0</v>
      </c>
      <c r="AG597" s="1358">
        <f t="shared" si="293"/>
        <v>0</v>
      </c>
      <c r="AH597" s="1358">
        <f t="shared" si="293"/>
        <v>0</v>
      </c>
      <c r="AI597" s="1358">
        <f t="shared" si="293"/>
        <v>0</v>
      </c>
      <c r="AJ597" s="1358">
        <f t="shared" si="293"/>
        <v>0</v>
      </c>
      <c r="AK597" s="1358">
        <f t="shared" si="293"/>
        <v>0</v>
      </c>
      <c r="AL597" s="1358">
        <f t="shared" si="293"/>
        <v>0</v>
      </c>
      <c r="AM597" s="1358">
        <f t="shared" si="293"/>
        <v>0</v>
      </c>
      <c r="AN597" s="1358">
        <f t="shared" si="293"/>
        <v>0</v>
      </c>
      <c r="AO597" s="1358">
        <f t="shared" si="293"/>
        <v>0</v>
      </c>
      <c r="AP597" s="1358">
        <f t="shared" si="293"/>
        <v>0</v>
      </c>
      <c r="AQ597" s="1358">
        <f t="shared" si="293"/>
        <v>0</v>
      </c>
      <c r="AR597" s="1358">
        <f t="shared" si="293"/>
        <v>0</v>
      </c>
      <c r="AS597" s="1358">
        <f t="shared" si="293"/>
        <v>0</v>
      </c>
      <c r="AT597" s="1358">
        <f t="shared" si="293"/>
        <v>0</v>
      </c>
      <c r="AU597" s="1358">
        <f t="shared" si="293"/>
        <v>0</v>
      </c>
      <c r="AV597" s="1358">
        <f t="shared" si="293"/>
        <v>0</v>
      </c>
      <c r="AW597" s="1358">
        <f t="shared" si="293"/>
        <v>0</v>
      </c>
    </row>
    <row r="598" spans="1:49" s="207" customFormat="1" ht="63.75" hidden="1" thickBot="1">
      <c r="A598" s="1292">
        <v>3</v>
      </c>
      <c r="B598" s="210" t="s">
        <v>634</v>
      </c>
      <c r="C598" s="1358">
        <f t="shared" si="275"/>
        <v>-1</v>
      </c>
      <c r="D598" s="1358">
        <f t="shared" si="275"/>
        <v>0</v>
      </c>
      <c r="E598" s="1358">
        <f t="shared" si="275"/>
        <v>-1</v>
      </c>
      <c r="F598" s="2093"/>
      <c r="G598" s="1197"/>
      <c r="H598" s="1197"/>
      <c r="I598" s="1197"/>
      <c r="J598" s="1197"/>
      <c r="K598" s="1197"/>
      <c r="L598" s="1358">
        <f t="shared" ref="L598:AW598" si="294">IF(L25&gt;L216,(100%-L216/L25*100%),IF(L25&lt;L216,(L25/L216*100%)-100%,0))</f>
        <v>0</v>
      </c>
      <c r="M598" s="1358">
        <f t="shared" si="294"/>
        <v>0</v>
      </c>
      <c r="N598" s="1358">
        <f t="shared" si="294"/>
        <v>0</v>
      </c>
      <c r="O598" s="1358">
        <f t="shared" si="294"/>
        <v>0</v>
      </c>
      <c r="P598" s="1358">
        <f t="shared" si="294"/>
        <v>0</v>
      </c>
      <c r="Q598" s="1358">
        <f t="shared" si="294"/>
        <v>0</v>
      </c>
      <c r="R598" s="1358">
        <f t="shared" si="294"/>
        <v>0</v>
      </c>
      <c r="S598" s="1358">
        <f t="shared" si="294"/>
        <v>0</v>
      </c>
      <c r="T598" s="1358">
        <f t="shared" si="294"/>
        <v>0</v>
      </c>
      <c r="U598" s="1358">
        <f t="shared" si="294"/>
        <v>0</v>
      </c>
      <c r="V598" s="1358">
        <f t="shared" si="294"/>
        <v>0</v>
      </c>
      <c r="W598" s="1358">
        <f t="shared" si="294"/>
        <v>0</v>
      </c>
      <c r="X598" s="1358">
        <f t="shared" si="294"/>
        <v>0</v>
      </c>
      <c r="Y598" s="1358">
        <f t="shared" si="294"/>
        <v>0</v>
      </c>
      <c r="Z598" s="1358">
        <f t="shared" si="294"/>
        <v>0</v>
      </c>
      <c r="AA598" s="1358">
        <f t="shared" si="294"/>
        <v>-1</v>
      </c>
      <c r="AB598" s="1358">
        <f t="shared" si="294"/>
        <v>0</v>
      </c>
      <c r="AC598" s="1358">
        <f t="shared" si="294"/>
        <v>0</v>
      </c>
      <c r="AD598" s="1358">
        <f t="shared" si="294"/>
        <v>0</v>
      </c>
      <c r="AE598" s="1358">
        <f t="shared" si="294"/>
        <v>0</v>
      </c>
      <c r="AF598" s="1358">
        <f t="shared" si="294"/>
        <v>0</v>
      </c>
      <c r="AG598" s="1358">
        <f t="shared" si="294"/>
        <v>0</v>
      </c>
      <c r="AH598" s="1358">
        <f t="shared" si="294"/>
        <v>0</v>
      </c>
      <c r="AI598" s="1358">
        <f t="shared" si="294"/>
        <v>0</v>
      </c>
      <c r="AJ598" s="1358">
        <f t="shared" si="294"/>
        <v>0</v>
      </c>
      <c r="AK598" s="1358">
        <f t="shared" si="294"/>
        <v>0</v>
      </c>
      <c r="AL598" s="1358">
        <f t="shared" si="294"/>
        <v>0</v>
      </c>
      <c r="AM598" s="1358">
        <f t="shared" si="294"/>
        <v>0</v>
      </c>
      <c r="AN598" s="1358">
        <f t="shared" si="294"/>
        <v>0</v>
      </c>
      <c r="AO598" s="1358">
        <f t="shared" si="294"/>
        <v>-1</v>
      </c>
      <c r="AP598" s="1358">
        <f t="shared" si="294"/>
        <v>0</v>
      </c>
      <c r="AQ598" s="1358">
        <f t="shared" si="294"/>
        <v>0</v>
      </c>
      <c r="AR598" s="1358">
        <f t="shared" si="294"/>
        <v>0</v>
      </c>
      <c r="AS598" s="1358">
        <f t="shared" si="294"/>
        <v>0</v>
      </c>
      <c r="AT598" s="1358">
        <f t="shared" si="294"/>
        <v>0</v>
      </c>
      <c r="AU598" s="1358">
        <f t="shared" si="294"/>
        <v>0</v>
      </c>
      <c r="AV598" s="1358">
        <f t="shared" si="294"/>
        <v>0</v>
      </c>
      <c r="AW598" s="1358">
        <f t="shared" si="294"/>
        <v>0</v>
      </c>
    </row>
    <row r="599" spans="1:49" ht="16.5" hidden="1" thickBot="1">
      <c r="A599" s="1298" t="s">
        <v>635</v>
      </c>
      <c r="B599" s="208" t="s">
        <v>636</v>
      </c>
      <c r="C599" s="1358">
        <f t="shared" si="275"/>
        <v>0</v>
      </c>
      <c r="D599" s="1358">
        <f t="shared" si="275"/>
        <v>0</v>
      </c>
      <c r="E599" s="1358">
        <f t="shared" si="275"/>
        <v>0</v>
      </c>
      <c r="F599" s="2093"/>
      <c r="G599" s="1197"/>
      <c r="H599" s="1197"/>
      <c r="I599" s="1197"/>
      <c r="J599" s="1197"/>
      <c r="K599" s="1197"/>
      <c r="L599" s="1358">
        <f t="shared" ref="L599:AW599" si="295">IF(L26&gt;L217,(100%-L217/L26*100%),IF(L26&lt;L217,(L26/L217*100%)-100%,0))</f>
        <v>0</v>
      </c>
      <c r="M599" s="1358">
        <f t="shared" si="295"/>
        <v>0</v>
      </c>
      <c r="N599" s="1358">
        <f t="shared" si="295"/>
        <v>0</v>
      </c>
      <c r="O599" s="1358">
        <f t="shared" si="295"/>
        <v>0</v>
      </c>
      <c r="P599" s="1358">
        <f t="shared" si="295"/>
        <v>0</v>
      </c>
      <c r="Q599" s="1358">
        <f t="shared" si="295"/>
        <v>0</v>
      </c>
      <c r="R599" s="1358">
        <f t="shared" si="295"/>
        <v>0</v>
      </c>
      <c r="S599" s="1358">
        <f t="shared" si="295"/>
        <v>0</v>
      </c>
      <c r="T599" s="1358">
        <f t="shared" si="295"/>
        <v>0</v>
      </c>
      <c r="U599" s="1358">
        <f t="shared" si="295"/>
        <v>0</v>
      </c>
      <c r="V599" s="1358">
        <f t="shared" si="295"/>
        <v>0</v>
      </c>
      <c r="W599" s="1358">
        <f t="shared" si="295"/>
        <v>0</v>
      </c>
      <c r="X599" s="1358">
        <f t="shared" si="295"/>
        <v>0</v>
      </c>
      <c r="Y599" s="1358">
        <f t="shared" si="295"/>
        <v>0</v>
      </c>
      <c r="Z599" s="1358">
        <f t="shared" si="295"/>
        <v>0</v>
      </c>
      <c r="AA599" s="1358">
        <f t="shared" si="295"/>
        <v>0</v>
      </c>
      <c r="AB599" s="1358">
        <f t="shared" si="295"/>
        <v>0</v>
      </c>
      <c r="AC599" s="1358">
        <f t="shared" si="295"/>
        <v>0</v>
      </c>
      <c r="AD599" s="1358">
        <f t="shared" si="295"/>
        <v>0</v>
      </c>
      <c r="AE599" s="1358">
        <f t="shared" si="295"/>
        <v>0</v>
      </c>
      <c r="AF599" s="1358">
        <f t="shared" si="295"/>
        <v>0</v>
      </c>
      <c r="AG599" s="1358">
        <f t="shared" si="295"/>
        <v>0</v>
      </c>
      <c r="AH599" s="1358">
        <f t="shared" si="295"/>
        <v>0</v>
      </c>
      <c r="AI599" s="1358">
        <f t="shared" si="295"/>
        <v>0</v>
      </c>
      <c r="AJ599" s="1358">
        <f t="shared" si="295"/>
        <v>0</v>
      </c>
      <c r="AK599" s="1358">
        <f t="shared" si="295"/>
        <v>0</v>
      </c>
      <c r="AL599" s="1358">
        <f t="shared" si="295"/>
        <v>0</v>
      </c>
      <c r="AM599" s="1358">
        <f t="shared" si="295"/>
        <v>0</v>
      </c>
      <c r="AN599" s="1358">
        <f t="shared" si="295"/>
        <v>0</v>
      </c>
      <c r="AO599" s="1358">
        <f t="shared" si="295"/>
        <v>0</v>
      </c>
      <c r="AP599" s="1358">
        <f t="shared" si="295"/>
        <v>0</v>
      </c>
      <c r="AQ599" s="1358">
        <f t="shared" si="295"/>
        <v>0</v>
      </c>
      <c r="AR599" s="1358">
        <f t="shared" si="295"/>
        <v>0</v>
      </c>
      <c r="AS599" s="1358">
        <f t="shared" si="295"/>
        <v>0</v>
      </c>
      <c r="AT599" s="1358">
        <f t="shared" si="295"/>
        <v>0</v>
      </c>
      <c r="AU599" s="1358">
        <f t="shared" si="295"/>
        <v>0</v>
      </c>
      <c r="AV599" s="1358">
        <f t="shared" si="295"/>
        <v>0</v>
      </c>
      <c r="AW599" s="1358">
        <f t="shared" si="295"/>
        <v>0</v>
      </c>
    </row>
    <row r="600" spans="1:49" ht="16.5" hidden="1" thickBot="1">
      <c r="A600" s="1298" t="s">
        <v>637</v>
      </c>
      <c r="B600" s="208" t="s">
        <v>407</v>
      </c>
      <c r="C600" s="1358">
        <f t="shared" ref="C600:E619" si="296">IF(C27&gt;C218,(100%-C218/C27*100%),IF(C27&lt;C218,(C27/C218*100%)-100%,0))</f>
        <v>-1</v>
      </c>
      <c r="D600" s="1358">
        <f t="shared" si="296"/>
        <v>0</v>
      </c>
      <c r="E600" s="1358">
        <f t="shared" si="296"/>
        <v>-1</v>
      </c>
      <c r="F600" s="2093"/>
      <c r="G600" s="1197"/>
      <c r="H600" s="1197"/>
      <c r="I600" s="1197"/>
      <c r="J600" s="1197"/>
      <c r="K600" s="1197"/>
      <c r="L600" s="1358">
        <f t="shared" ref="L600:AW600" si="297">IF(L27&gt;L218,(100%-L218/L27*100%),IF(L27&lt;L218,(L27/L218*100%)-100%,0))</f>
        <v>0</v>
      </c>
      <c r="M600" s="1358">
        <f t="shared" si="297"/>
        <v>0</v>
      </c>
      <c r="N600" s="1358">
        <f t="shared" si="297"/>
        <v>0</v>
      </c>
      <c r="O600" s="1358">
        <f t="shared" si="297"/>
        <v>0</v>
      </c>
      <c r="P600" s="1358">
        <f t="shared" si="297"/>
        <v>0</v>
      </c>
      <c r="Q600" s="1358">
        <f t="shared" si="297"/>
        <v>0</v>
      </c>
      <c r="R600" s="1358">
        <f t="shared" si="297"/>
        <v>0</v>
      </c>
      <c r="S600" s="1358">
        <f t="shared" si="297"/>
        <v>0</v>
      </c>
      <c r="T600" s="1358">
        <f t="shared" si="297"/>
        <v>0</v>
      </c>
      <c r="U600" s="1358">
        <f t="shared" si="297"/>
        <v>0</v>
      </c>
      <c r="V600" s="1358">
        <f t="shared" si="297"/>
        <v>0</v>
      </c>
      <c r="W600" s="1358">
        <f t="shared" si="297"/>
        <v>0</v>
      </c>
      <c r="X600" s="1358">
        <f t="shared" si="297"/>
        <v>0</v>
      </c>
      <c r="Y600" s="1358">
        <f t="shared" si="297"/>
        <v>0</v>
      </c>
      <c r="Z600" s="1358">
        <f t="shared" si="297"/>
        <v>0</v>
      </c>
      <c r="AA600" s="1358">
        <f t="shared" si="297"/>
        <v>-1</v>
      </c>
      <c r="AB600" s="1358">
        <f t="shared" si="297"/>
        <v>0</v>
      </c>
      <c r="AC600" s="1358">
        <f t="shared" si="297"/>
        <v>0</v>
      </c>
      <c r="AD600" s="1358">
        <f t="shared" si="297"/>
        <v>0</v>
      </c>
      <c r="AE600" s="1358">
        <f t="shared" si="297"/>
        <v>0</v>
      </c>
      <c r="AF600" s="1358">
        <f t="shared" si="297"/>
        <v>0</v>
      </c>
      <c r="AG600" s="1358">
        <f t="shared" si="297"/>
        <v>0</v>
      </c>
      <c r="AH600" s="1358">
        <f t="shared" si="297"/>
        <v>0</v>
      </c>
      <c r="AI600" s="1358">
        <f t="shared" si="297"/>
        <v>0</v>
      </c>
      <c r="AJ600" s="1358">
        <f t="shared" si="297"/>
        <v>0</v>
      </c>
      <c r="AK600" s="1358">
        <f t="shared" si="297"/>
        <v>0</v>
      </c>
      <c r="AL600" s="1358">
        <f t="shared" si="297"/>
        <v>0</v>
      </c>
      <c r="AM600" s="1358">
        <f t="shared" si="297"/>
        <v>0</v>
      </c>
      <c r="AN600" s="1358">
        <f t="shared" si="297"/>
        <v>0</v>
      </c>
      <c r="AO600" s="1358">
        <f t="shared" si="297"/>
        <v>-1</v>
      </c>
      <c r="AP600" s="1358">
        <f t="shared" si="297"/>
        <v>0</v>
      </c>
      <c r="AQ600" s="1358">
        <f t="shared" si="297"/>
        <v>0</v>
      </c>
      <c r="AR600" s="1358">
        <f t="shared" si="297"/>
        <v>0</v>
      </c>
      <c r="AS600" s="1358">
        <f t="shared" si="297"/>
        <v>0</v>
      </c>
      <c r="AT600" s="1358">
        <f t="shared" si="297"/>
        <v>0</v>
      </c>
      <c r="AU600" s="1358">
        <f t="shared" si="297"/>
        <v>0</v>
      </c>
      <c r="AV600" s="1358">
        <f t="shared" si="297"/>
        <v>0</v>
      </c>
      <c r="AW600" s="1358">
        <f t="shared" si="297"/>
        <v>0</v>
      </c>
    </row>
    <row r="601" spans="1:49" ht="16.5" hidden="1" thickBot="1">
      <c r="A601" s="1298" t="s">
        <v>638</v>
      </c>
      <c r="B601" s="208" t="s">
        <v>408</v>
      </c>
      <c r="C601" s="1358">
        <f t="shared" si="296"/>
        <v>0</v>
      </c>
      <c r="D601" s="1358">
        <f t="shared" si="296"/>
        <v>0</v>
      </c>
      <c r="E601" s="1358">
        <f t="shared" si="296"/>
        <v>0</v>
      </c>
      <c r="F601" s="2093"/>
      <c r="G601" s="1197"/>
      <c r="H601" s="1197"/>
      <c r="I601" s="1197"/>
      <c r="J601" s="1197"/>
      <c r="K601" s="1197"/>
      <c r="L601" s="1358">
        <f t="shared" ref="L601:AW601" si="298">IF(L28&gt;L219,(100%-L219/L28*100%),IF(L28&lt;L219,(L28/L219*100%)-100%,0))</f>
        <v>0</v>
      </c>
      <c r="M601" s="1358">
        <f t="shared" si="298"/>
        <v>0</v>
      </c>
      <c r="N601" s="1358">
        <f t="shared" si="298"/>
        <v>0</v>
      </c>
      <c r="O601" s="1358">
        <f t="shared" si="298"/>
        <v>0</v>
      </c>
      <c r="P601" s="1358">
        <f t="shared" si="298"/>
        <v>0</v>
      </c>
      <c r="Q601" s="1358">
        <f t="shared" si="298"/>
        <v>0</v>
      </c>
      <c r="R601" s="1358">
        <f t="shared" si="298"/>
        <v>0</v>
      </c>
      <c r="S601" s="1358">
        <f t="shared" si="298"/>
        <v>0</v>
      </c>
      <c r="T601" s="1358">
        <f t="shared" si="298"/>
        <v>0</v>
      </c>
      <c r="U601" s="1358">
        <f t="shared" si="298"/>
        <v>0</v>
      </c>
      <c r="V601" s="1358">
        <f t="shared" si="298"/>
        <v>0</v>
      </c>
      <c r="W601" s="1358">
        <f t="shared" si="298"/>
        <v>0</v>
      </c>
      <c r="X601" s="1358">
        <f t="shared" si="298"/>
        <v>0</v>
      </c>
      <c r="Y601" s="1358">
        <f t="shared" si="298"/>
        <v>0</v>
      </c>
      <c r="Z601" s="1358">
        <f t="shared" si="298"/>
        <v>0</v>
      </c>
      <c r="AA601" s="1358">
        <f t="shared" si="298"/>
        <v>0</v>
      </c>
      <c r="AB601" s="1358">
        <f t="shared" si="298"/>
        <v>0</v>
      </c>
      <c r="AC601" s="1358">
        <f t="shared" si="298"/>
        <v>0</v>
      </c>
      <c r="AD601" s="1358">
        <f t="shared" si="298"/>
        <v>0</v>
      </c>
      <c r="AE601" s="1358">
        <f t="shared" si="298"/>
        <v>0</v>
      </c>
      <c r="AF601" s="1358">
        <f t="shared" si="298"/>
        <v>0</v>
      </c>
      <c r="AG601" s="1358">
        <f t="shared" si="298"/>
        <v>0</v>
      </c>
      <c r="AH601" s="1358">
        <f t="shared" si="298"/>
        <v>0</v>
      </c>
      <c r="AI601" s="1358">
        <f t="shared" si="298"/>
        <v>0</v>
      </c>
      <c r="AJ601" s="1358">
        <f t="shared" si="298"/>
        <v>0</v>
      </c>
      <c r="AK601" s="1358">
        <f t="shared" si="298"/>
        <v>0</v>
      </c>
      <c r="AL601" s="1358">
        <f t="shared" si="298"/>
        <v>0</v>
      </c>
      <c r="AM601" s="1358">
        <f t="shared" si="298"/>
        <v>0</v>
      </c>
      <c r="AN601" s="1358">
        <f t="shared" si="298"/>
        <v>0</v>
      </c>
      <c r="AO601" s="1358">
        <f t="shared" si="298"/>
        <v>0</v>
      </c>
      <c r="AP601" s="1358">
        <f t="shared" si="298"/>
        <v>0</v>
      </c>
      <c r="AQ601" s="1358">
        <f t="shared" si="298"/>
        <v>0</v>
      </c>
      <c r="AR601" s="1358">
        <f t="shared" si="298"/>
        <v>0</v>
      </c>
      <c r="AS601" s="1358">
        <f t="shared" si="298"/>
        <v>0</v>
      </c>
      <c r="AT601" s="1358">
        <f t="shared" si="298"/>
        <v>0</v>
      </c>
      <c r="AU601" s="1358">
        <f t="shared" si="298"/>
        <v>0</v>
      </c>
      <c r="AV601" s="1358">
        <f t="shared" si="298"/>
        <v>0</v>
      </c>
      <c r="AW601" s="1358">
        <f t="shared" si="298"/>
        <v>0</v>
      </c>
    </row>
    <row r="602" spans="1:49" ht="16.5" hidden="1" thickBot="1">
      <c r="A602" s="1298" t="s">
        <v>639</v>
      </c>
      <c r="B602" s="208" t="s">
        <v>410</v>
      </c>
      <c r="C602" s="1358">
        <f t="shared" si="296"/>
        <v>0</v>
      </c>
      <c r="D602" s="1358">
        <f t="shared" si="296"/>
        <v>0</v>
      </c>
      <c r="E602" s="1358">
        <f t="shared" si="296"/>
        <v>0</v>
      </c>
      <c r="F602" s="2093"/>
      <c r="G602" s="1197"/>
      <c r="H602" s="1197"/>
      <c r="I602" s="1197"/>
      <c r="J602" s="1197"/>
      <c r="K602" s="1197"/>
      <c r="L602" s="1358">
        <f t="shared" ref="L602:AW602" si="299">IF(L29&gt;L220,(100%-L220/L29*100%),IF(L29&lt;L220,(L29/L220*100%)-100%,0))</f>
        <v>0</v>
      </c>
      <c r="M602" s="1358">
        <f t="shared" si="299"/>
        <v>0</v>
      </c>
      <c r="N602" s="1358">
        <f t="shared" si="299"/>
        <v>0</v>
      </c>
      <c r="O602" s="1358">
        <f t="shared" si="299"/>
        <v>0</v>
      </c>
      <c r="P602" s="1358">
        <f t="shared" si="299"/>
        <v>0</v>
      </c>
      <c r="Q602" s="1358">
        <f t="shared" si="299"/>
        <v>0</v>
      </c>
      <c r="R602" s="1358">
        <f t="shared" si="299"/>
        <v>0</v>
      </c>
      <c r="S602" s="1358">
        <f t="shared" si="299"/>
        <v>0</v>
      </c>
      <c r="T602" s="1358">
        <f t="shared" si="299"/>
        <v>0</v>
      </c>
      <c r="U602" s="1358">
        <f t="shared" si="299"/>
        <v>0</v>
      </c>
      <c r="V602" s="1358">
        <f t="shared" si="299"/>
        <v>0</v>
      </c>
      <c r="W602" s="1358">
        <f t="shared" si="299"/>
        <v>0</v>
      </c>
      <c r="X602" s="1358">
        <f t="shared" si="299"/>
        <v>0</v>
      </c>
      <c r="Y602" s="1358">
        <f t="shared" si="299"/>
        <v>0</v>
      </c>
      <c r="Z602" s="1358">
        <f t="shared" si="299"/>
        <v>0</v>
      </c>
      <c r="AA602" s="1358">
        <f t="shared" si="299"/>
        <v>0</v>
      </c>
      <c r="AB602" s="1358">
        <f t="shared" si="299"/>
        <v>0</v>
      </c>
      <c r="AC602" s="1358">
        <f t="shared" si="299"/>
        <v>0</v>
      </c>
      <c r="AD602" s="1358">
        <f t="shared" si="299"/>
        <v>0</v>
      </c>
      <c r="AE602" s="1358">
        <f t="shared" si="299"/>
        <v>0</v>
      </c>
      <c r="AF602" s="1358">
        <f t="shared" si="299"/>
        <v>0</v>
      </c>
      <c r="AG602" s="1358">
        <f t="shared" si="299"/>
        <v>0</v>
      </c>
      <c r="AH602" s="1358">
        <f t="shared" si="299"/>
        <v>0</v>
      </c>
      <c r="AI602" s="1358">
        <f t="shared" si="299"/>
        <v>0</v>
      </c>
      <c r="AJ602" s="1358">
        <f t="shared" si="299"/>
        <v>0</v>
      </c>
      <c r="AK602" s="1358">
        <f t="shared" si="299"/>
        <v>0</v>
      </c>
      <c r="AL602" s="1358">
        <f t="shared" si="299"/>
        <v>0</v>
      </c>
      <c r="AM602" s="1358">
        <f t="shared" si="299"/>
        <v>0</v>
      </c>
      <c r="AN602" s="1358">
        <f t="shared" si="299"/>
        <v>0</v>
      </c>
      <c r="AO602" s="1358">
        <f t="shared" si="299"/>
        <v>0</v>
      </c>
      <c r="AP602" s="1358">
        <f t="shared" si="299"/>
        <v>0</v>
      </c>
      <c r="AQ602" s="1358">
        <f t="shared" si="299"/>
        <v>0</v>
      </c>
      <c r="AR602" s="1358">
        <f t="shared" si="299"/>
        <v>0</v>
      </c>
      <c r="AS602" s="1358">
        <f t="shared" si="299"/>
        <v>0</v>
      </c>
      <c r="AT602" s="1358">
        <f t="shared" si="299"/>
        <v>0</v>
      </c>
      <c r="AU602" s="1358">
        <f t="shared" si="299"/>
        <v>0</v>
      </c>
      <c r="AV602" s="1358">
        <f t="shared" si="299"/>
        <v>0</v>
      </c>
      <c r="AW602" s="1358">
        <f t="shared" si="299"/>
        <v>0</v>
      </c>
    </row>
    <row r="603" spans="1:49" ht="16.5" hidden="1" thickBot="1">
      <c r="A603" s="1298" t="s">
        <v>640</v>
      </c>
      <c r="B603" s="208" t="s">
        <v>641</v>
      </c>
      <c r="C603" s="1358">
        <f t="shared" si="296"/>
        <v>0</v>
      </c>
      <c r="D603" s="1358">
        <f t="shared" si="296"/>
        <v>0</v>
      </c>
      <c r="E603" s="1358">
        <f t="shared" si="296"/>
        <v>0</v>
      </c>
      <c r="F603" s="2093"/>
      <c r="G603" s="1197"/>
      <c r="H603" s="1197"/>
      <c r="I603" s="1197"/>
      <c r="J603" s="1197"/>
      <c r="K603" s="1197"/>
      <c r="L603" s="1358">
        <f t="shared" ref="L603:AW603" si="300">IF(L30&gt;L221,(100%-L221/L30*100%),IF(L30&lt;L221,(L30/L221*100%)-100%,0))</f>
        <v>0</v>
      </c>
      <c r="M603" s="1358">
        <f t="shared" si="300"/>
        <v>0</v>
      </c>
      <c r="N603" s="1358">
        <f t="shared" si="300"/>
        <v>0</v>
      </c>
      <c r="O603" s="1358">
        <f t="shared" si="300"/>
        <v>0</v>
      </c>
      <c r="P603" s="1358">
        <f t="shared" si="300"/>
        <v>0</v>
      </c>
      <c r="Q603" s="1358">
        <f t="shared" si="300"/>
        <v>0</v>
      </c>
      <c r="R603" s="1358">
        <f t="shared" si="300"/>
        <v>0</v>
      </c>
      <c r="S603" s="1358">
        <f t="shared" si="300"/>
        <v>0</v>
      </c>
      <c r="T603" s="1358">
        <f t="shared" si="300"/>
        <v>0</v>
      </c>
      <c r="U603" s="1358">
        <f t="shared" si="300"/>
        <v>0</v>
      </c>
      <c r="V603" s="1358">
        <f t="shared" si="300"/>
        <v>0</v>
      </c>
      <c r="W603" s="1358">
        <f t="shared" si="300"/>
        <v>0</v>
      </c>
      <c r="X603" s="1358">
        <f t="shared" si="300"/>
        <v>0</v>
      </c>
      <c r="Y603" s="1358">
        <f t="shared" si="300"/>
        <v>0</v>
      </c>
      <c r="Z603" s="1358">
        <f t="shared" si="300"/>
        <v>0</v>
      </c>
      <c r="AA603" s="1358">
        <f t="shared" si="300"/>
        <v>0</v>
      </c>
      <c r="AB603" s="1358">
        <f t="shared" si="300"/>
        <v>0</v>
      </c>
      <c r="AC603" s="1358">
        <f t="shared" si="300"/>
        <v>0</v>
      </c>
      <c r="AD603" s="1358">
        <f t="shared" si="300"/>
        <v>0</v>
      </c>
      <c r="AE603" s="1358">
        <f t="shared" si="300"/>
        <v>0</v>
      </c>
      <c r="AF603" s="1358">
        <f t="shared" si="300"/>
        <v>0</v>
      </c>
      <c r="AG603" s="1358">
        <f t="shared" si="300"/>
        <v>0</v>
      </c>
      <c r="AH603" s="1358">
        <f t="shared" si="300"/>
        <v>0</v>
      </c>
      <c r="AI603" s="1358">
        <f t="shared" si="300"/>
        <v>0</v>
      </c>
      <c r="AJ603" s="1358">
        <f t="shared" si="300"/>
        <v>0</v>
      </c>
      <c r="AK603" s="1358">
        <f t="shared" si="300"/>
        <v>0</v>
      </c>
      <c r="AL603" s="1358">
        <f t="shared" si="300"/>
        <v>0</v>
      </c>
      <c r="AM603" s="1358">
        <f t="shared" si="300"/>
        <v>0</v>
      </c>
      <c r="AN603" s="1358">
        <f t="shared" si="300"/>
        <v>0</v>
      </c>
      <c r="AO603" s="1358">
        <f t="shared" si="300"/>
        <v>0</v>
      </c>
      <c r="AP603" s="1358">
        <f t="shared" si="300"/>
        <v>0</v>
      </c>
      <c r="AQ603" s="1358">
        <f t="shared" si="300"/>
        <v>0</v>
      </c>
      <c r="AR603" s="1358">
        <f t="shared" si="300"/>
        <v>0</v>
      </c>
      <c r="AS603" s="1358">
        <f t="shared" si="300"/>
        <v>0</v>
      </c>
      <c r="AT603" s="1358">
        <f t="shared" si="300"/>
        <v>0</v>
      </c>
      <c r="AU603" s="1358">
        <f t="shared" si="300"/>
        <v>0</v>
      </c>
      <c r="AV603" s="1358">
        <f t="shared" si="300"/>
        <v>0</v>
      </c>
      <c r="AW603" s="1358">
        <f t="shared" si="300"/>
        <v>0</v>
      </c>
    </row>
    <row r="604" spans="1:49" s="207" customFormat="1" ht="48" hidden="1" thickBot="1">
      <c r="A604" s="1292">
        <v>4</v>
      </c>
      <c r="B604" s="210" t="s">
        <v>642</v>
      </c>
      <c r="C604" s="1358">
        <f t="shared" si="296"/>
        <v>-1</v>
      </c>
      <c r="D604" s="1358">
        <f t="shared" si="296"/>
        <v>0</v>
      </c>
      <c r="E604" s="1358">
        <f t="shared" si="296"/>
        <v>-1</v>
      </c>
      <c r="F604" s="2093"/>
      <c r="G604" s="1197"/>
      <c r="H604" s="1197"/>
      <c r="I604" s="1197"/>
      <c r="J604" s="1197"/>
      <c r="K604" s="1197"/>
      <c r="L604" s="1358">
        <f t="shared" ref="L604:AW604" si="301">IF(L31&gt;L222,(100%-L222/L31*100%),IF(L31&lt;L222,(L31/L222*100%)-100%,0))</f>
        <v>0</v>
      </c>
      <c r="M604" s="1358">
        <f t="shared" si="301"/>
        <v>0</v>
      </c>
      <c r="N604" s="1358">
        <f t="shared" si="301"/>
        <v>0</v>
      </c>
      <c r="O604" s="1358">
        <f t="shared" si="301"/>
        <v>0</v>
      </c>
      <c r="P604" s="1358">
        <f t="shared" si="301"/>
        <v>0</v>
      </c>
      <c r="Q604" s="1358">
        <f t="shared" si="301"/>
        <v>0</v>
      </c>
      <c r="R604" s="1358">
        <f t="shared" si="301"/>
        <v>0</v>
      </c>
      <c r="S604" s="1358">
        <f t="shared" si="301"/>
        <v>0</v>
      </c>
      <c r="T604" s="1358">
        <f t="shared" si="301"/>
        <v>0</v>
      </c>
      <c r="U604" s="1358">
        <f t="shared" si="301"/>
        <v>0</v>
      </c>
      <c r="V604" s="1358">
        <f t="shared" si="301"/>
        <v>0</v>
      </c>
      <c r="W604" s="1358">
        <f t="shared" si="301"/>
        <v>0</v>
      </c>
      <c r="X604" s="1358">
        <f t="shared" si="301"/>
        <v>0</v>
      </c>
      <c r="Y604" s="1358">
        <f t="shared" si="301"/>
        <v>0</v>
      </c>
      <c r="Z604" s="1358">
        <f t="shared" si="301"/>
        <v>0</v>
      </c>
      <c r="AA604" s="1358">
        <f t="shared" si="301"/>
        <v>-1</v>
      </c>
      <c r="AB604" s="1358">
        <f t="shared" si="301"/>
        <v>0</v>
      </c>
      <c r="AC604" s="1358">
        <f t="shared" si="301"/>
        <v>0</v>
      </c>
      <c r="AD604" s="1358">
        <f t="shared" si="301"/>
        <v>0</v>
      </c>
      <c r="AE604" s="1358">
        <f t="shared" si="301"/>
        <v>0</v>
      </c>
      <c r="AF604" s="1358">
        <f t="shared" si="301"/>
        <v>0</v>
      </c>
      <c r="AG604" s="1358">
        <f t="shared" si="301"/>
        <v>0</v>
      </c>
      <c r="AH604" s="1358">
        <f t="shared" si="301"/>
        <v>0</v>
      </c>
      <c r="AI604" s="1358">
        <f t="shared" si="301"/>
        <v>0</v>
      </c>
      <c r="AJ604" s="1358">
        <f t="shared" si="301"/>
        <v>0</v>
      </c>
      <c r="AK604" s="1358">
        <f t="shared" si="301"/>
        <v>0</v>
      </c>
      <c r="AL604" s="1358">
        <f t="shared" si="301"/>
        <v>0</v>
      </c>
      <c r="AM604" s="1358">
        <f t="shared" si="301"/>
        <v>0</v>
      </c>
      <c r="AN604" s="1358">
        <f t="shared" si="301"/>
        <v>0</v>
      </c>
      <c r="AO604" s="1358">
        <f t="shared" si="301"/>
        <v>-1</v>
      </c>
      <c r="AP604" s="1358">
        <f t="shared" si="301"/>
        <v>0</v>
      </c>
      <c r="AQ604" s="1358">
        <f t="shared" si="301"/>
        <v>0</v>
      </c>
      <c r="AR604" s="1358">
        <f t="shared" si="301"/>
        <v>0</v>
      </c>
      <c r="AS604" s="1358">
        <f t="shared" si="301"/>
        <v>0</v>
      </c>
      <c r="AT604" s="1358">
        <f t="shared" si="301"/>
        <v>0</v>
      </c>
      <c r="AU604" s="1358">
        <f t="shared" si="301"/>
        <v>0</v>
      </c>
      <c r="AV604" s="1358">
        <f t="shared" si="301"/>
        <v>0</v>
      </c>
      <c r="AW604" s="1358">
        <f t="shared" si="301"/>
        <v>0</v>
      </c>
    </row>
    <row r="605" spans="1:49" ht="16.5" hidden="1" thickBot="1">
      <c r="A605" s="1298" t="s">
        <v>643</v>
      </c>
      <c r="B605" s="208" t="s">
        <v>644</v>
      </c>
      <c r="C605" s="1358">
        <f t="shared" si="296"/>
        <v>0</v>
      </c>
      <c r="D605" s="1358">
        <f t="shared" si="296"/>
        <v>0</v>
      </c>
      <c r="E605" s="1358">
        <f t="shared" si="296"/>
        <v>0</v>
      </c>
      <c r="F605" s="2093"/>
      <c r="G605" s="1197"/>
      <c r="H605" s="1197"/>
      <c r="I605" s="1197"/>
      <c r="J605" s="1197"/>
      <c r="K605" s="1197"/>
      <c r="L605" s="1358">
        <f t="shared" ref="L605:AW605" si="302">IF(L32&gt;L223,(100%-L223/L32*100%),IF(L32&lt;L223,(L32/L223*100%)-100%,0))</f>
        <v>0</v>
      </c>
      <c r="M605" s="1358">
        <f t="shared" si="302"/>
        <v>0</v>
      </c>
      <c r="N605" s="1358">
        <f t="shared" si="302"/>
        <v>0</v>
      </c>
      <c r="O605" s="1358">
        <f t="shared" si="302"/>
        <v>0</v>
      </c>
      <c r="P605" s="1358">
        <f t="shared" si="302"/>
        <v>0</v>
      </c>
      <c r="Q605" s="1358">
        <f t="shared" si="302"/>
        <v>0</v>
      </c>
      <c r="R605" s="1358">
        <f t="shared" si="302"/>
        <v>0</v>
      </c>
      <c r="S605" s="1358">
        <f t="shared" si="302"/>
        <v>0</v>
      </c>
      <c r="T605" s="1358">
        <f t="shared" si="302"/>
        <v>0</v>
      </c>
      <c r="U605" s="1358">
        <f t="shared" si="302"/>
        <v>0</v>
      </c>
      <c r="V605" s="1358">
        <f t="shared" si="302"/>
        <v>0</v>
      </c>
      <c r="W605" s="1358">
        <f t="shared" si="302"/>
        <v>0</v>
      </c>
      <c r="X605" s="1358">
        <f t="shared" si="302"/>
        <v>0</v>
      </c>
      <c r="Y605" s="1358">
        <f t="shared" si="302"/>
        <v>0</v>
      </c>
      <c r="Z605" s="1358">
        <f t="shared" si="302"/>
        <v>0</v>
      </c>
      <c r="AA605" s="1358">
        <f t="shared" si="302"/>
        <v>0</v>
      </c>
      <c r="AB605" s="1358">
        <f t="shared" si="302"/>
        <v>0</v>
      </c>
      <c r="AC605" s="1358">
        <f t="shared" si="302"/>
        <v>0</v>
      </c>
      <c r="AD605" s="1358">
        <f t="shared" si="302"/>
        <v>0</v>
      </c>
      <c r="AE605" s="1358">
        <f t="shared" si="302"/>
        <v>0</v>
      </c>
      <c r="AF605" s="1358">
        <f t="shared" si="302"/>
        <v>0</v>
      </c>
      <c r="AG605" s="1358">
        <f t="shared" si="302"/>
        <v>0</v>
      </c>
      <c r="AH605" s="1358">
        <f t="shared" si="302"/>
        <v>0</v>
      </c>
      <c r="AI605" s="1358">
        <f t="shared" si="302"/>
        <v>0</v>
      </c>
      <c r="AJ605" s="1358">
        <f t="shared" si="302"/>
        <v>0</v>
      </c>
      <c r="AK605" s="1358">
        <f t="shared" si="302"/>
        <v>0</v>
      </c>
      <c r="AL605" s="1358">
        <f t="shared" si="302"/>
        <v>0</v>
      </c>
      <c r="AM605" s="1358">
        <f t="shared" si="302"/>
        <v>0</v>
      </c>
      <c r="AN605" s="1358">
        <f t="shared" si="302"/>
        <v>0</v>
      </c>
      <c r="AO605" s="1358">
        <f t="shared" si="302"/>
        <v>0</v>
      </c>
      <c r="AP605" s="1358">
        <f t="shared" si="302"/>
        <v>0</v>
      </c>
      <c r="AQ605" s="1358">
        <f t="shared" si="302"/>
        <v>0</v>
      </c>
      <c r="AR605" s="1358">
        <f t="shared" si="302"/>
        <v>0</v>
      </c>
      <c r="AS605" s="1358">
        <f t="shared" si="302"/>
        <v>0</v>
      </c>
      <c r="AT605" s="1358">
        <f t="shared" si="302"/>
        <v>0</v>
      </c>
      <c r="AU605" s="1358">
        <f t="shared" si="302"/>
        <v>0</v>
      </c>
      <c r="AV605" s="1358">
        <f t="shared" si="302"/>
        <v>0</v>
      </c>
      <c r="AW605" s="1358">
        <f t="shared" si="302"/>
        <v>0</v>
      </c>
    </row>
    <row r="606" spans="1:49" ht="16.5" hidden="1" thickBot="1">
      <c r="A606" s="1298" t="s">
        <v>645</v>
      </c>
      <c r="B606" s="208" t="s">
        <v>646</v>
      </c>
      <c r="C606" s="1358">
        <f t="shared" si="296"/>
        <v>-1</v>
      </c>
      <c r="D606" s="1358">
        <f t="shared" si="296"/>
        <v>0</v>
      </c>
      <c r="E606" s="1358">
        <f t="shared" si="296"/>
        <v>-1</v>
      </c>
      <c r="F606" s="2093"/>
      <c r="G606" s="1197"/>
      <c r="H606" s="1197"/>
      <c r="I606" s="1197"/>
      <c r="J606" s="1197"/>
      <c r="K606" s="1197"/>
      <c r="L606" s="1358">
        <f t="shared" ref="L606:AW606" si="303">IF(L33&gt;L224,(100%-L224/L33*100%),IF(L33&lt;L224,(L33/L224*100%)-100%,0))</f>
        <v>0</v>
      </c>
      <c r="M606" s="1358">
        <f t="shared" si="303"/>
        <v>0</v>
      </c>
      <c r="N606" s="1358">
        <f t="shared" si="303"/>
        <v>0</v>
      </c>
      <c r="O606" s="1358">
        <f t="shared" si="303"/>
        <v>0</v>
      </c>
      <c r="P606" s="1358">
        <f t="shared" si="303"/>
        <v>0</v>
      </c>
      <c r="Q606" s="1358">
        <f t="shared" si="303"/>
        <v>0</v>
      </c>
      <c r="R606" s="1358">
        <f t="shared" si="303"/>
        <v>0</v>
      </c>
      <c r="S606" s="1358">
        <f t="shared" si="303"/>
        <v>0</v>
      </c>
      <c r="T606" s="1358">
        <f t="shared" si="303"/>
        <v>0</v>
      </c>
      <c r="U606" s="1358">
        <f t="shared" si="303"/>
        <v>0</v>
      </c>
      <c r="V606" s="1358">
        <f t="shared" si="303"/>
        <v>0</v>
      </c>
      <c r="W606" s="1358">
        <f t="shared" si="303"/>
        <v>0</v>
      </c>
      <c r="X606" s="1358">
        <f t="shared" si="303"/>
        <v>0</v>
      </c>
      <c r="Y606" s="1358">
        <f t="shared" si="303"/>
        <v>0</v>
      </c>
      <c r="Z606" s="1358">
        <f t="shared" si="303"/>
        <v>0</v>
      </c>
      <c r="AA606" s="1358">
        <f t="shared" si="303"/>
        <v>-1</v>
      </c>
      <c r="AB606" s="1358">
        <f t="shared" si="303"/>
        <v>0</v>
      </c>
      <c r="AC606" s="1358">
        <f t="shared" si="303"/>
        <v>0</v>
      </c>
      <c r="AD606" s="1358">
        <f t="shared" si="303"/>
        <v>0</v>
      </c>
      <c r="AE606" s="1358">
        <f t="shared" si="303"/>
        <v>0</v>
      </c>
      <c r="AF606" s="1358">
        <f t="shared" si="303"/>
        <v>0</v>
      </c>
      <c r="AG606" s="1358">
        <f t="shared" si="303"/>
        <v>0</v>
      </c>
      <c r="AH606" s="1358">
        <f t="shared" si="303"/>
        <v>0</v>
      </c>
      <c r="AI606" s="1358">
        <f t="shared" si="303"/>
        <v>0</v>
      </c>
      <c r="AJ606" s="1358">
        <f t="shared" si="303"/>
        <v>0</v>
      </c>
      <c r="AK606" s="1358">
        <f t="shared" si="303"/>
        <v>0</v>
      </c>
      <c r="AL606" s="1358">
        <f t="shared" si="303"/>
        <v>0</v>
      </c>
      <c r="AM606" s="1358">
        <f t="shared" si="303"/>
        <v>0</v>
      </c>
      <c r="AN606" s="1358">
        <f t="shared" si="303"/>
        <v>0</v>
      </c>
      <c r="AO606" s="1358">
        <f t="shared" si="303"/>
        <v>-1</v>
      </c>
      <c r="AP606" s="1358">
        <f t="shared" si="303"/>
        <v>0</v>
      </c>
      <c r="AQ606" s="1358">
        <f t="shared" si="303"/>
        <v>0</v>
      </c>
      <c r="AR606" s="1358">
        <f t="shared" si="303"/>
        <v>0</v>
      </c>
      <c r="AS606" s="1358">
        <f t="shared" si="303"/>
        <v>0</v>
      </c>
      <c r="AT606" s="1358">
        <f t="shared" si="303"/>
        <v>0</v>
      </c>
      <c r="AU606" s="1358">
        <f t="shared" si="303"/>
        <v>0</v>
      </c>
      <c r="AV606" s="1358">
        <f t="shared" si="303"/>
        <v>0</v>
      </c>
      <c r="AW606" s="1358">
        <f t="shared" si="303"/>
        <v>0</v>
      </c>
    </row>
    <row r="607" spans="1:49" ht="16.5" hidden="1" thickBot="1">
      <c r="A607" s="1298" t="s">
        <v>647</v>
      </c>
      <c r="B607" s="208" t="s">
        <v>648</v>
      </c>
      <c r="C607" s="1358">
        <f t="shared" si="296"/>
        <v>0</v>
      </c>
      <c r="D607" s="1358">
        <f t="shared" si="296"/>
        <v>0</v>
      </c>
      <c r="E607" s="1358">
        <f t="shared" si="296"/>
        <v>0</v>
      </c>
      <c r="F607" s="2093"/>
      <c r="G607" s="1197"/>
      <c r="H607" s="1197"/>
      <c r="I607" s="1197"/>
      <c r="J607" s="1197"/>
      <c r="K607" s="1197"/>
      <c r="L607" s="1358">
        <f t="shared" ref="L607:AW607" si="304">IF(L34&gt;L225,(100%-L225/L34*100%),IF(L34&lt;L225,(L34/L225*100%)-100%,0))</f>
        <v>0</v>
      </c>
      <c r="M607" s="1358">
        <f t="shared" si="304"/>
        <v>0</v>
      </c>
      <c r="N607" s="1358">
        <f t="shared" si="304"/>
        <v>0</v>
      </c>
      <c r="O607" s="1358">
        <f t="shared" si="304"/>
        <v>0</v>
      </c>
      <c r="P607" s="1358">
        <f t="shared" si="304"/>
        <v>0</v>
      </c>
      <c r="Q607" s="1358">
        <f t="shared" si="304"/>
        <v>0</v>
      </c>
      <c r="R607" s="1358">
        <f t="shared" si="304"/>
        <v>0</v>
      </c>
      <c r="S607" s="1358">
        <f t="shared" si="304"/>
        <v>0</v>
      </c>
      <c r="T607" s="1358">
        <f t="shared" si="304"/>
        <v>0</v>
      </c>
      <c r="U607" s="1358">
        <f t="shared" si="304"/>
        <v>0</v>
      </c>
      <c r="V607" s="1358">
        <f t="shared" si="304"/>
        <v>0</v>
      </c>
      <c r="W607" s="1358">
        <f t="shared" si="304"/>
        <v>0</v>
      </c>
      <c r="X607" s="1358">
        <f t="shared" si="304"/>
        <v>0</v>
      </c>
      <c r="Y607" s="1358">
        <f t="shared" si="304"/>
        <v>0</v>
      </c>
      <c r="Z607" s="1358">
        <f t="shared" si="304"/>
        <v>0</v>
      </c>
      <c r="AA607" s="1358">
        <f t="shared" si="304"/>
        <v>0</v>
      </c>
      <c r="AB607" s="1358">
        <f t="shared" si="304"/>
        <v>0</v>
      </c>
      <c r="AC607" s="1358">
        <f t="shared" si="304"/>
        <v>0</v>
      </c>
      <c r="AD607" s="1358">
        <f t="shared" si="304"/>
        <v>0</v>
      </c>
      <c r="AE607" s="1358">
        <f t="shared" si="304"/>
        <v>0</v>
      </c>
      <c r="AF607" s="1358">
        <f t="shared" si="304"/>
        <v>0</v>
      </c>
      <c r="AG607" s="1358">
        <f t="shared" si="304"/>
        <v>0</v>
      </c>
      <c r="AH607" s="1358">
        <f t="shared" si="304"/>
        <v>0</v>
      </c>
      <c r="AI607" s="1358">
        <f t="shared" si="304"/>
        <v>0</v>
      </c>
      <c r="AJ607" s="1358">
        <f t="shared" si="304"/>
        <v>0</v>
      </c>
      <c r="AK607" s="1358">
        <f t="shared" si="304"/>
        <v>0</v>
      </c>
      <c r="AL607" s="1358">
        <f t="shared" si="304"/>
        <v>0</v>
      </c>
      <c r="AM607" s="1358">
        <f t="shared" si="304"/>
        <v>0</v>
      </c>
      <c r="AN607" s="1358">
        <f t="shared" si="304"/>
        <v>0</v>
      </c>
      <c r="AO607" s="1358">
        <f t="shared" si="304"/>
        <v>0</v>
      </c>
      <c r="AP607" s="1358">
        <f t="shared" si="304"/>
        <v>0</v>
      </c>
      <c r="AQ607" s="1358">
        <f t="shared" si="304"/>
        <v>0</v>
      </c>
      <c r="AR607" s="1358">
        <f t="shared" si="304"/>
        <v>0</v>
      </c>
      <c r="AS607" s="1358">
        <f t="shared" si="304"/>
        <v>0</v>
      </c>
      <c r="AT607" s="1358">
        <f t="shared" si="304"/>
        <v>0</v>
      </c>
      <c r="AU607" s="1358">
        <f t="shared" si="304"/>
        <v>0</v>
      </c>
      <c r="AV607" s="1358">
        <f t="shared" si="304"/>
        <v>0</v>
      </c>
      <c r="AW607" s="1358">
        <f t="shared" si="304"/>
        <v>0</v>
      </c>
    </row>
    <row r="608" spans="1:49" ht="32.25" hidden="1" thickBot="1">
      <c r="A608" s="1300" t="s">
        <v>649</v>
      </c>
      <c r="B608" s="212" t="s">
        <v>650</v>
      </c>
      <c r="C608" s="1358">
        <f t="shared" si="296"/>
        <v>0</v>
      </c>
      <c r="D608" s="1358">
        <f t="shared" si="296"/>
        <v>0</v>
      </c>
      <c r="E608" s="1358">
        <f t="shared" si="296"/>
        <v>0</v>
      </c>
      <c r="F608" s="2093"/>
      <c r="G608" s="1197"/>
      <c r="H608" s="1197"/>
      <c r="I608" s="1197"/>
      <c r="J608" s="1197"/>
      <c r="K608" s="1197"/>
      <c r="L608" s="1358">
        <f t="shared" ref="L608:AW608" si="305">IF(L35&gt;L226,(100%-L226/L35*100%),IF(L35&lt;L226,(L35/L226*100%)-100%,0))</f>
        <v>0</v>
      </c>
      <c r="M608" s="1358">
        <f t="shared" si="305"/>
        <v>0</v>
      </c>
      <c r="N608" s="1358">
        <f t="shared" si="305"/>
        <v>0</v>
      </c>
      <c r="O608" s="1358">
        <f t="shared" si="305"/>
        <v>0</v>
      </c>
      <c r="P608" s="1358">
        <f t="shared" si="305"/>
        <v>0</v>
      </c>
      <c r="Q608" s="1358">
        <f t="shared" si="305"/>
        <v>0</v>
      </c>
      <c r="R608" s="1358">
        <f t="shared" si="305"/>
        <v>0</v>
      </c>
      <c r="S608" s="1358">
        <f t="shared" si="305"/>
        <v>0</v>
      </c>
      <c r="T608" s="1358">
        <f t="shared" si="305"/>
        <v>0</v>
      </c>
      <c r="U608" s="1358">
        <f t="shared" si="305"/>
        <v>0</v>
      </c>
      <c r="V608" s="1358">
        <f t="shared" si="305"/>
        <v>0</v>
      </c>
      <c r="W608" s="1358">
        <f t="shared" si="305"/>
        <v>0</v>
      </c>
      <c r="X608" s="1358">
        <f t="shared" si="305"/>
        <v>0</v>
      </c>
      <c r="Y608" s="1358">
        <f t="shared" si="305"/>
        <v>0</v>
      </c>
      <c r="Z608" s="1358">
        <f t="shared" si="305"/>
        <v>0</v>
      </c>
      <c r="AA608" s="1358">
        <f t="shared" si="305"/>
        <v>0</v>
      </c>
      <c r="AB608" s="1358">
        <f t="shared" si="305"/>
        <v>0</v>
      </c>
      <c r="AC608" s="1358">
        <f t="shared" si="305"/>
        <v>0</v>
      </c>
      <c r="AD608" s="1358">
        <f t="shared" si="305"/>
        <v>0</v>
      </c>
      <c r="AE608" s="1358">
        <f t="shared" si="305"/>
        <v>0</v>
      </c>
      <c r="AF608" s="1358">
        <f t="shared" si="305"/>
        <v>0</v>
      </c>
      <c r="AG608" s="1358">
        <f t="shared" si="305"/>
        <v>0</v>
      </c>
      <c r="AH608" s="1358">
        <f t="shared" si="305"/>
        <v>0</v>
      </c>
      <c r="AI608" s="1358">
        <f t="shared" si="305"/>
        <v>0</v>
      </c>
      <c r="AJ608" s="1358">
        <f t="shared" si="305"/>
        <v>0</v>
      </c>
      <c r="AK608" s="1358">
        <f t="shared" si="305"/>
        <v>0</v>
      </c>
      <c r="AL608" s="1358">
        <f t="shared" si="305"/>
        <v>0</v>
      </c>
      <c r="AM608" s="1358">
        <f t="shared" si="305"/>
        <v>0</v>
      </c>
      <c r="AN608" s="1358">
        <f t="shared" si="305"/>
        <v>0</v>
      </c>
      <c r="AO608" s="1358">
        <f t="shared" si="305"/>
        <v>0</v>
      </c>
      <c r="AP608" s="1358">
        <f t="shared" si="305"/>
        <v>0</v>
      </c>
      <c r="AQ608" s="1358">
        <f t="shared" si="305"/>
        <v>0</v>
      </c>
      <c r="AR608" s="1358">
        <f t="shared" si="305"/>
        <v>0</v>
      </c>
      <c r="AS608" s="1358">
        <f t="shared" si="305"/>
        <v>0</v>
      </c>
      <c r="AT608" s="1358">
        <f t="shared" si="305"/>
        <v>0</v>
      </c>
      <c r="AU608" s="1358">
        <f t="shared" si="305"/>
        <v>0</v>
      </c>
      <c r="AV608" s="1358">
        <f t="shared" si="305"/>
        <v>0</v>
      </c>
      <c r="AW608" s="1358">
        <f t="shared" si="305"/>
        <v>0</v>
      </c>
    </row>
    <row r="609" spans="1:49" ht="33.75" hidden="1" customHeight="1" thickBot="1">
      <c r="A609" s="1298" t="s">
        <v>651</v>
      </c>
      <c r="B609" s="208" t="s">
        <v>652</v>
      </c>
      <c r="C609" s="1358">
        <f t="shared" si="296"/>
        <v>0</v>
      </c>
      <c r="D609" s="1358">
        <f t="shared" si="296"/>
        <v>0</v>
      </c>
      <c r="E609" s="1358">
        <f t="shared" si="296"/>
        <v>0</v>
      </c>
      <c r="F609" s="2093"/>
      <c r="G609" s="1197"/>
      <c r="H609" s="1197"/>
      <c r="I609" s="1197"/>
      <c r="J609" s="1197"/>
      <c r="K609" s="1197"/>
      <c r="L609" s="1358">
        <f t="shared" ref="L609:AW609" si="306">IF(L36&gt;L227,(100%-L227/L36*100%),IF(L36&lt;L227,(L36/L227*100%)-100%,0))</f>
        <v>0</v>
      </c>
      <c r="M609" s="1358">
        <f t="shared" si="306"/>
        <v>0</v>
      </c>
      <c r="N609" s="1358">
        <f t="shared" si="306"/>
        <v>0</v>
      </c>
      <c r="O609" s="1358">
        <f t="shared" si="306"/>
        <v>0</v>
      </c>
      <c r="P609" s="1358">
        <f t="shared" si="306"/>
        <v>0</v>
      </c>
      <c r="Q609" s="1358">
        <f t="shared" si="306"/>
        <v>0</v>
      </c>
      <c r="R609" s="1358">
        <f t="shared" si="306"/>
        <v>0</v>
      </c>
      <c r="S609" s="1358">
        <f t="shared" si="306"/>
        <v>0</v>
      </c>
      <c r="T609" s="1358">
        <f t="shared" si="306"/>
        <v>0</v>
      </c>
      <c r="U609" s="1358">
        <f t="shared" si="306"/>
        <v>0</v>
      </c>
      <c r="V609" s="1358">
        <f t="shared" si="306"/>
        <v>0</v>
      </c>
      <c r="W609" s="1358">
        <f t="shared" si="306"/>
        <v>0</v>
      </c>
      <c r="X609" s="1358">
        <f t="shared" si="306"/>
        <v>0</v>
      </c>
      <c r="Y609" s="1358">
        <f t="shared" si="306"/>
        <v>0</v>
      </c>
      <c r="Z609" s="1358">
        <f t="shared" si="306"/>
        <v>0</v>
      </c>
      <c r="AA609" s="1358">
        <f t="shared" si="306"/>
        <v>0</v>
      </c>
      <c r="AB609" s="1358">
        <f t="shared" si="306"/>
        <v>0</v>
      </c>
      <c r="AC609" s="1358">
        <f t="shared" si="306"/>
        <v>0</v>
      </c>
      <c r="AD609" s="1358">
        <f t="shared" si="306"/>
        <v>0</v>
      </c>
      <c r="AE609" s="1358">
        <f t="shared" si="306"/>
        <v>0</v>
      </c>
      <c r="AF609" s="1358">
        <f t="shared" si="306"/>
        <v>0</v>
      </c>
      <c r="AG609" s="1358">
        <f t="shared" si="306"/>
        <v>0</v>
      </c>
      <c r="AH609" s="1358">
        <f t="shared" si="306"/>
        <v>0</v>
      </c>
      <c r="AI609" s="1358">
        <f t="shared" si="306"/>
        <v>0</v>
      </c>
      <c r="AJ609" s="1358">
        <f t="shared" si="306"/>
        <v>0</v>
      </c>
      <c r="AK609" s="1358">
        <f t="shared" si="306"/>
        <v>0</v>
      </c>
      <c r="AL609" s="1358">
        <f t="shared" si="306"/>
        <v>0</v>
      </c>
      <c r="AM609" s="1358">
        <f t="shared" si="306"/>
        <v>0</v>
      </c>
      <c r="AN609" s="1358">
        <f t="shared" si="306"/>
        <v>0</v>
      </c>
      <c r="AO609" s="1358">
        <f t="shared" si="306"/>
        <v>0</v>
      </c>
      <c r="AP609" s="1358">
        <f t="shared" si="306"/>
        <v>0</v>
      </c>
      <c r="AQ609" s="1358">
        <f t="shared" si="306"/>
        <v>0</v>
      </c>
      <c r="AR609" s="1358">
        <f t="shared" si="306"/>
        <v>0</v>
      </c>
      <c r="AS609" s="1358">
        <f t="shared" si="306"/>
        <v>0</v>
      </c>
      <c r="AT609" s="1358">
        <f t="shared" si="306"/>
        <v>0</v>
      </c>
      <c r="AU609" s="1358">
        <f t="shared" si="306"/>
        <v>0</v>
      </c>
      <c r="AV609" s="1358">
        <f t="shared" si="306"/>
        <v>0</v>
      </c>
      <c r="AW609" s="1358">
        <f t="shared" si="306"/>
        <v>0</v>
      </c>
    </row>
    <row r="610" spans="1:49" ht="16.5" hidden="1" thickBot="1">
      <c r="A610" s="1298" t="s">
        <v>653</v>
      </c>
      <c r="B610" s="208" t="s">
        <v>456</v>
      </c>
      <c r="C610" s="1358">
        <f t="shared" si="296"/>
        <v>0</v>
      </c>
      <c r="D610" s="1358">
        <f t="shared" si="296"/>
        <v>0</v>
      </c>
      <c r="E610" s="1358">
        <f t="shared" si="296"/>
        <v>0</v>
      </c>
      <c r="F610" s="2093"/>
      <c r="G610" s="1197"/>
      <c r="H610" s="1197"/>
      <c r="I610" s="1197"/>
      <c r="J610" s="1197"/>
      <c r="K610" s="1197"/>
      <c r="L610" s="1358">
        <f t="shared" ref="L610:AW610" si="307">IF(L37&gt;L228,(100%-L228/L37*100%),IF(L37&lt;L228,(L37/L228*100%)-100%,0))</f>
        <v>0</v>
      </c>
      <c r="M610" s="1358">
        <f t="shared" si="307"/>
        <v>0</v>
      </c>
      <c r="N610" s="1358">
        <f t="shared" si="307"/>
        <v>0</v>
      </c>
      <c r="O610" s="1358">
        <f t="shared" si="307"/>
        <v>0</v>
      </c>
      <c r="P610" s="1358">
        <f t="shared" si="307"/>
        <v>0</v>
      </c>
      <c r="Q610" s="1358">
        <f t="shared" si="307"/>
        <v>0</v>
      </c>
      <c r="R610" s="1358">
        <f t="shared" si="307"/>
        <v>0</v>
      </c>
      <c r="S610" s="1358">
        <f t="shared" si="307"/>
        <v>0</v>
      </c>
      <c r="T610" s="1358">
        <f t="shared" si="307"/>
        <v>0</v>
      </c>
      <c r="U610" s="1358">
        <f t="shared" si="307"/>
        <v>0</v>
      </c>
      <c r="V610" s="1358">
        <f t="shared" si="307"/>
        <v>0</v>
      </c>
      <c r="W610" s="1358">
        <f t="shared" si="307"/>
        <v>0</v>
      </c>
      <c r="X610" s="1358">
        <f t="shared" si="307"/>
        <v>0</v>
      </c>
      <c r="Y610" s="1358">
        <f t="shared" si="307"/>
        <v>0</v>
      </c>
      <c r="Z610" s="1358">
        <f t="shared" si="307"/>
        <v>0</v>
      </c>
      <c r="AA610" s="1358">
        <f t="shared" si="307"/>
        <v>0</v>
      </c>
      <c r="AB610" s="1358">
        <f t="shared" si="307"/>
        <v>0</v>
      </c>
      <c r="AC610" s="1358">
        <f t="shared" si="307"/>
        <v>0</v>
      </c>
      <c r="AD610" s="1358">
        <f t="shared" si="307"/>
        <v>0</v>
      </c>
      <c r="AE610" s="1358">
        <f t="shared" si="307"/>
        <v>0</v>
      </c>
      <c r="AF610" s="1358">
        <f t="shared" si="307"/>
        <v>0</v>
      </c>
      <c r="AG610" s="1358">
        <f t="shared" si="307"/>
        <v>0</v>
      </c>
      <c r="AH610" s="1358">
        <f t="shared" si="307"/>
        <v>0</v>
      </c>
      <c r="AI610" s="1358">
        <f t="shared" si="307"/>
        <v>0</v>
      </c>
      <c r="AJ610" s="1358">
        <f t="shared" si="307"/>
        <v>0</v>
      </c>
      <c r="AK610" s="1358">
        <f t="shared" si="307"/>
        <v>0</v>
      </c>
      <c r="AL610" s="1358">
        <f t="shared" si="307"/>
        <v>0</v>
      </c>
      <c r="AM610" s="1358">
        <f t="shared" si="307"/>
        <v>0</v>
      </c>
      <c r="AN610" s="1358">
        <f t="shared" si="307"/>
        <v>0</v>
      </c>
      <c r="AO610" s="1358">
        <f t="shared" si="307"/>
        <v>0</v>
      </c>
      <c r="AP610" s="1358">
        <f t="shared" si="307"/>
        <v>0</v>
      </c>
      <c r="AQ610" s="1358">
        <f t="shared" si="307"/>
        <v>0</v>
      </c>
      <c r="AR610" s="1358">
        <f t="shared" si="307"/>
        <v>0</v>
      </c>
      <c r="AS610" s="1358">
        <f t="shared" si="307"/>
        <v>0</v>
      </c>
      <c r="AT610" s="1358">
        <f t="shared" si="307"/>
        <v>0</v>
      </c>
      <c r="AU610" s="1358">
        <f t="shared" si="307"/>
        <v>0</v>
      </c>
      <c r="AV610" s="1358">
        <f t="shared" si="307"/>
        <v>0</v>
      </c>
      <c r="AW610" s="1358">
        <f t="shared" si="307"/>
        <v>0</v>
      </c>
    </row>
    <row r="611" spans="1:49" ht="32.25" hidden="1" thickBot="1">
      <c r="A611" s="1298" t="s">
        <v>654</v>
      </c>
      <c r="B611" s="208" t="s">
        <v>655</v>
      </c>
      <c r="C611" s="1358">
        <f t="shared" si="296"/>
        <v>0</v>
      </c>
      <c r="D611" s="1358">
        <f t="shared" si="296"/>
        <v>0</v>
      </c>
      <c r="E611" s="1358">
        <f t="shared" si="296"/>
        <v>0</v>
      </c>
      <c r="F611" s="2093"/>
      <c r="G611" s="1197"/>
      <c r="H611" s="1197"/>
      <c r="I611" s="1197"/>
      <c r="J611" s="1197"/>
      <c r="K611" s="1197"/>
      <c r="L611" s="1358">
        <f t="shared" ref="L611:AW611" si="308">IF(L38&gt;L229,(100%-L229/L38*100%),IF(L38&lt;L229,(L38/L229*100%)-100%,0))</f>
        <v>0</v>
      </c>
      <c r="M611" s="1358">
        <f t="shared" si="308"/>
        <v>0</v>
      </c>
      <c r="N611" s="1358">
        <f t="shared" si="308"/>
        <v>0</v>
      </c>
      <c r="O611" s="1358">
        <f t="shared" si="308"/>
        <v>0</v>
      </c>
      <c r="P611" s="1358">
        <f t="shared" si="308"/>
        <v>0</v>
      </c>
      <c r="Q611" s="1358">
        <f t="shared" si="308"/>
        <v>0</v>
      </c>
      <c r="R611" s="1358">
        <f t="shared" si="308"/>
        <v>0</v>
      </c>
      <c r="S611" s="1358">
        <f t="shared" si="308"/>
        <v>0</v>
      </c>
      <c r="T611" s="1358">
        <f t="shared" si="308"/>
        <v>0</v>
      </c>
      <c r="U611" s="1358">
        <f t="shared" si="308"/>
        <v>0</v>
      </c>
      <c r="V611" s="1358">
        <f t="shared" si="308"/>
        <v>0</v>
      </c>
      <c r="W611" s="1358">
        <f t="shared" si="308"/>
        <v>0</v>
      </c>
      <c r="X611" s="1358">
        <f t="shared" si="308"/>
        <v>0</v>
      </c>
      <c r="Y611" s="1358">
        <f t="shared" si="308"/>
        <v>0</v>
      </c>
      <c r="Z611" s="1358">
        <f t="shared" si="308"/>
        <v>0</v>
      </c>
      <c r="AA611" s="1358">
        <f t="shared" si="308"/>
        <v>0</v>
      </c>
      <c r="AB611" s="1358">
        <f t="shared" si="308"/>
        <v>0</v>
      </c>
      <c r="AC611" s="1358">
        <f t="shared" si="308"/>
        <v>0</v>
      </c>
      <c r="AD611" s="1358">
        <f t="shared" si="308"/>
        <v>0</v>
      </c>
      <c r="AE611" s="1358">
        <f t="shared" si="308"/>
        <v>0</v>
      </c>
      <c r="AF611" s="1358">
        <f t="shared" si="308"/>
        <v>0</v>
      </c>
      <c r="AG611" s="1358">
        <f t="shared" si="308"/>
        <v>0</v>
      </c>
      <c r="AH611" s="1358">
        <f t="shared" si="308"/>
        <v>0</v>
      </c>
      <c r="AI611" s="1358">
        <f t="shared" si="308"/>
        <v>0</v>
      </c>
      <c r="AJ611" s="1358">
        <f t="shared" si="308"/>
        <v>0</v>
      </c>
      <c r="AK611" s="1358">
        <f t="shared" si="308"/>
        <v>0</v>
      </c>
      <c r="AL611" s="1358">
        <f t="shared" si="308"/>
        <v>0</v>
      </c>
      <c r="AM611" s="1358">
        <f t="shared" si="308"/>
        <v>0</v>
      </c>
      <c r="AN611" s="1358">
        <f t="shared" si="308"/>
        <v>0</v>
      </c>
      <c r="AO611" s="1358">
        <f t="shared" si="308"/>
        <v>0</v>
      </c>
      <c r="AP611" s="1358">
        <f t="shared" si="308"/>
        <v>0</v>
      </c>
      <c r="AQ611" s="1358">
        <f t="shared" si="308"/>
        <v>0</v>
      </c>
      <c r="AR611" s="1358">
        <f t="shared" si="308"/>
        <v>0</v>
      </c>
      <c r="AS611" s="1358">
        <f t="shared" si="308"/>
        <v>0</v>
      </c>
      <c r="AT611" s="1358">
        <f t="shared" si="308"/>
        <v>0</v>
      </c>
      <c r="AU611" s="1358">
        <f t="shared" si="308"/>
        <v>0</v>
      </c>
      <c r="AV611" s="1358">
        <f t="shared" si="308"/>
        <v>0</v>
      </c>
      <c r="AW611" s="1358">
        <f t="shared" si="308"/>
        <v>0</v>
      </c>
    </row>
    <row r="612" spans="1:49" s="207" customFormat="1" ht="63.75" hidden="1" thickBot="1">
      <c r="A612" s="1292">
        <v>5</v>
      </c>
      <c r="B612" s="210" t="s">
        <v>656</v>
      </c>
      <c r="C612" s="1358">
        <f t="shared" si="296"/>
        <v>-1</v>
      </c>
      <c r="D612" s="1358">
        <f t="shared" si="296"/>
        <v>0</v>
      </c>
      <c r="E612" s="1358">
        <f t="shared" si="296"/>
        <v>-1</v>
      </c>
      <c r="F612" s="2093"/>
      <c r="G612" s="1197"/>
      <c r="H612" s="1197"/>
      <c r="I612" s="1197"/>
      <c r="J612" s="1197"/>
      <c r="K612" s="1197"/>
      <c r="L612" s="1358">
        <f t="shared" ref="L612:AW612" si="309">IF(L39&gt;L230,(100%-L230/L39*100%),IF(L39&lt;L230,(L39/L230*100%)-100%,0))</f>
        <v>0</v>
      </c>
      <c r="M612" s="1358">
        <f t="shared" si="309"/>
        <v>0</v>
      </c>
      <c r="N612" s="1358">
        <f t="shared" si="309"/>
        <v>0</v>
      </c>
      <c r="O612" s="1358">
        <f t="shared" si="309"/>
        <v>0</v>
      </c>
      <c r="P612" s="1358">
        <f t="shared" si="309"/>
        <v>0</v>
      </c>
      <c r="Q612" s="1358">
        <f t="shared" si="309"/>
        <v>0</v>
      </c>
      <c r="R612" s="1358">
        <f t="shared" si="309"/>
        <v>0</v>
      </c>
      <c r="S612" s="1358">
        <f t="shared" si="309"/>
        <v>0</v>
      </c>
      <c r="T612" s="1358">
        <f t="shared" si="309"/>
        <v>0</v>
      </c>
      <c r="U612" s="1358">
        <f t="shared" si="309"/>
        <v>0</v>
      </c>
      <c r="V612" s="1358">
        <f t="shared" si="309"/>
        <v>0</v>
      </c>
      <c r="W612" s="1358">
        <f t="shared" si="309"/>
        <v>0</v>
      </c>
      <c r="X612" s="1358">
        <f t="shared" si="309"/>
        <v>0</v>
      </c>
      <c r="Y612" s="1358">
        <f t="shared" si="309"/>
        <v>0</v>
      </c>
      <c r="Z612" s="1358">
        <f t="shared" si="309"/>
        <v>0</v>
      </c>
      <c r="AA612" s="1358">
        <f t="shared" si="309"/>
        <v>-1</v>
      </c>
      <c r="AB612" s="1358">
        <f t="shared" si="309"/>
        <v>0</v>
      </c>
      <c r="AC612" s="1358">
        <f t="shared" si="309"/>
        <v>0</v>
      </c>
      <c r="AD612" s="1358">
        <f t="shared" si="309"/>
        <v>0</v>
      </c>
      <c r="AE612" s="1358">
        <f t="shared" si="309"/>
        <v>0</v>
      </c>
      <c r="AF612" s="1358">
        <f t="shared" si="309"/>
        <v>0</v>
      </c>
      <c r="AG612" s="1358">
        <f t="shared" si="309"/>
        <v>0</v>
      </c>
      <c r="AH612" s="1358">
        <f t="shared" si="309"/>
        <v>0</v>
      </c>
      <c r="AI612" s="1358">
        <f t="shared" si="309"/>
        <v>0</v>
      </c>
      <c r="AJ612" s="1358">
        <f t="shared" si="309"/>
        <v>0</v>
      </c>
      <c r="AK612" s="1358">
        <f t="shared" si="309"/>
        <v>0</v>
      </c>
      <c r="AL612" s="1358">
        <f t="shared" si="309"/>
        <v>0</v>
      </c>
      <c r="AM612" s="1358">
        <f t="shared" si="309"/>
        <v>0</v>
      </c>
      <c r="AN612" s="1358">
        <f t="shared" si="309"/>
        <v>0</v>
      </c>
      <c r="AO612" s="1358">
        <f t="shared" si="309"/>
        <v>-1</v>
      </c>
      <c r="AP612" s="1358">
        <f t="shared" si="309"/>
        <v>0</v>
      </c>
      <c r="AQ612" s="1358">
        <f t="shared" si="309"/>
        <v>0</v>
      </c>
      <c r="AR612" s="1358">
        <f t="shared" si="309"/>
        <v>0</v>
      </c>
      <c r="AS612" s="1358">
        <f t="shared" si="309"/>
        <v>0</v>
      </c>
      <c r="AT612" s="1358">
        <f t="shared" si="309"/>
        <v>0</v>
      </c>
      <c r="AU612" s="1358">
        <f t="shared" si="309"/>
        <v>0</v>
      </c>
      <c r="AV612" s="1358">
        <f t="shared" si="309"/>
        <v>0</v>
      </c>
      <c r="AW612" s="1358">
        <f t="shared" si="309"/>
        <v>0</v>
      </c>
    </row>
    <row r="613" spans="1:49" ht="16.5" hidden="1" thickBot="1">
      <c r="A613" s="1298" t="s">
        <v>657</v>
      </c>
      <c r="B613" s="208" t="s">
        <v>658</v>
      </c>
      <c r="C613" s="1358">
        <f t="shared" si="296"/>
        <v>-1</v>
      </c>
      <c r="D613" s="1358">
        <f t="shared" si="296"/>
        <v>0</v>
      </c>
      <c r="E613" s="1358">
        <f t="shared" si="296"/>
        <v>-1</v>
      </c>
      <c r="F613" s="2093"/>
      <c r="G613" s="1197"/>
      <c r="H613" s="1197"/>
      <c r="I613" s="1197"/>
      <c r="J613" s="1197"/>
      <c r="K613" s="1197"/>
      <c r="L613" s="1358">
        <f t="shared" ref="L613:AW613" si="310">IF(L40&gt;L231,(100%-L231/L40*100%),IF(L40&lt;L231,(L40/L231*100%)-100%,0))</f>
        <v>0</v>
      </c>
      <c r="M613" s="1358">
        <f t="shared" si="310"/>
        <v>0</v>
      </c>
      <c r="N613" s="1358">
        <f t="shared" si="310"/>
        <v>0</v>
      </c>
      <c r="O613" s="1358">
        <f t="shared" si="310"/>
        <v>0</v>
      </c>
      <c r="P613" s="1358">
        <f t="shared" si="310"/>
        <v>0</v>
      </c>
      <c r="Q613" s="1358">
        <f t="shared" si="310"/>
        <v>0</v>
      </c>
      <c r="R613" s="1358">
        <f t="shared" si="310"/>
        <v>0</v>
      </c>
      <c r="S613" s="1358">
        <f t="shared" si="310"/>
        <v>0</v>
      </c>
      <c r="T613" s="1358">
        <f t="shared" si="310"/>
        <v>0</v>
      </c>
      <c r="U613" s="1358">
        <f t="shared" si="310"/>
        <v>0</v>
      </c>
      <c r="V613" s="1358">
        <f t="shared" si="310"/>
        <v>0</v>
      </c>
      <c r="W613" s="1358">
        <f t="shared" si="310"/>
        <v>0</v>
      </c>
      <c r="X613" s="1358">
        <f t="shared" si="310"/>
        <v>0</v>
      </c>
      <c r="Y613" s="1358">
        <f t="shared" si="310"/>
        <v>0</v>
      </c>
      <c r="Z613" s="1358">
        <f t="shared" si="310"/>
        <v>0</v>
      </c>
      <c r="AA613" s="1358">
        <f t="shared" si="310"/>
        <v>-1</v>
      </c>
      <c r="AB613" s="1358">
        <f t="shared" si="310"/>
        <v>0</v>
      </c>
      <c r="AC613" s="1358">
        <f t="shared" si="310"/>
        <v>0</v>
      </c>
      <c r="AD613" s="1358">
        <f t="shared" si="310"/>
        <v>0</v>
      </c>
      <c r="AE613" s="1358">
        <f t="shared" si="310"/>
        <v>0</v>
      </c>
      <c r="AF613" s="1358">
        <f t="shared" si="310"/>
        <v>0</v>
      </c>
      <c r="AG613" s="1358">
        <f t="shared" si="310"/>
        <v>0</v>
      </c>
      <c r="AH613" s="1358">
        <f t="shared" si="310"/>
        <v>0</v>
      </c>
      <c r="AI613" s="1358">
        <f t="shared" si="310"/>
        <v>0</v>
      </c>
      <c r="AJ613" s="1358">
        <f t="shared" si="310"/>
        <v>0</v>
      </c>
      <c r="AK613" s="1358">
        <f t="shared" si="310"/>
        <v>0</v>
      </c>
      <c r="AL613" s="1358">
        <f t="shared" si="310"/>
        <v>0</v>
      </c>
      <c r="AM613" s="1358">
        <f t="shared" si="310"/>
        <v>0</v>
      </c>
      <c r="AN613" s="1358">
        <f t="shared" si="310"/>
        <v>0</v>
      </c>
      <c r="AO613" s="1358">
        <f t="shared" si="310"/>
        <v>-1</v>
      </c>
      <c r="AP613" s="1358">
        <f t="shared" si="310"/>
        <v>0</v>
      </c>
      <c r="AQ613" s="1358">
        <f t="shared" si="310"/>
        <v>0</v>
      </c>
      <c r="AR613" s="1358">
        <f t="shared" si="310"/>
        <v>0</v>
      </c>
      <c r="AS613" s="1358">
        <f t="shared" si="310"/>
        <v>0</v>
      </c>
      <c r="AT613" s="1358">
        <f t="shared" si="310"/>
        <v>0</v>
      </c>
      <c r="AU613" s="1358">
        <f t="shared" si="310"/>
        <v>0</v>
      </c>
      <c r="AV613" s="1358">
        <f t="shared" si="310"/>
        <v>0</v>
      </c>
      <c r="AW613" s="1358">
        <f t="shared" si="310"/>
        <v>0</v>
      </c>
    </row>
    <row r="614" spans="1:49" ht="16.5" hidden="1" thickBot="1">
      <c r="A614" s="1298" t="s">
        <v>659</v>
      </c>
      <c r="B614" s="208" t="s">
        <v>147</v>
      </c>
      <c r="C614" s="1358">
        <f t="shared" si="296"/>
        <v>0</v>
      </c>
      <c r="D614" s="1358">
        <f t="shared" si="296"/>
        <v>0</v>
      </c>
      <c r="E614" s="1358">
        <f t="shared" si="296"/>
        <v>0</v>
      </c>
      <c r="F614" s="2093"/>
      <c r="G614" s="1197"/>
      <c r="H614" s="1197"/>
      <c r="I614" s="1197"/>
      <c r="J614" s="1197"/>
      <c r="K614" s="1197"/>
      <c r="L614" s="1358">
        <f t="shared" ref="L614:AW614" si="311">IF(L41&gt;L232,(100%-L232/L41*100%),IF(L41&lt;L232,(L41/L232*100%)-100%,0))</f>
        <v>0</v>
      </c>
      <c r="M614" s="1358">
        <f t="shared" si="311"/>
        <v>0</v>
      </c>
      <c r="N614" s="1358">
        <f t="shared" si="311"/>
        <v>0</v>
      </c>
      <c r="O614" s="1358">
        <f t="shared" si="311"/>
        <v>0</v>
      </c>
      <c r="P614" s="1358">
        <f t="shared" si="311"/>
        <v>0</v>
      </c>
      <c r="Q614" s="1358">
        <f t="shared" si="311"/>
        <v>0</v>
      </c>
      <c r="R614" s="1358">
        <f t="shared" si="311"/>
        <v>0</v>
      </c>
      <c r="S614" s="1358">
        <f t="shared" si="311"/>
        <v>0</v>
      </c>
      <c r="T614" s="1358">
        <f t="shared" si="311"/>
        <v>0</v>
      </c>
      <c r="U614" s="1358">
        <f t="shared" si="311"/>
        <v>0</v>
      </c>
      <c r="V614" s="1358">
        <f t="shared" si="311"/>
        <v>0</v>
      </c>
      <c r="W614" s="1358">
        <f t="shared" si="311"/>
        <v>0</v>
      </c>
      <c r="X614" s="1358">
        <f t="shared" si="311"/>
        <v>0</v>
      </c>
      <c r="Y614" s="1358">
        <f t="shared" si="311"/>
        <v>0</v>
      </c>
      <c r="Z614" s="1358">
        <f t="shared" si="311"/>
        <v>0</v>
      </c>
      <c r="AA614" s="1358">
        <f t="shared" si="311"/>
        <v>0</v>
      </c>
      <c r="AB614" s="1358">
        <f t="shared" si="311"/>
        <v>0</v>
      </c>
      <c r="AC614" s="1358">
        <f t="shared" si="311"/>
        <v>0</v>
      </c>
      <c r="AD614" s="1358">
        <f t="shared" si="311"/>
        <v>0</v>
      </c>
      <c r="AE614" s="1358">
        <f t="shared" si="311"/>
        <v>0</v>
      </c>
      <c r="AF614" s="1358">
        <f t="shared" si="311"/>
        <v>0</v>
      </c>
      <c r="AG614" s="1358">
        <f t="shared" si="311"/>
        <v>0</v>
      </c>
      <c r="AH614" s="1358">
        <f t="shared" si="311"/>
        <v>0</v>
      </c>
      <c r="AI614" s="1358">
        <f t="shared" si="311"/>
        <v>0</v>
      </c>
      <c r="AJ614" s="1358">
        <f t="shared" si="311"/>
        <v>0</v>
      </c>
      <c r="AK614" s="1358">
        <f t="shared" si="311"/>
        <v>0</v>
      </c>
      <c r="AL614" s="1358">
        <f t="shared" si="311"/>
        <v>0</v>
      </c>
      <c r="AM614" s="1358">
        <f t="shared" si="311"/>
        <v>0</v>
      </c>
      <c r="AN614" s="1358">
        <f t="shared" si="311"/>
        <v>0</v>
      </c>
      <c r="AO614" s="1358">
        <f t="shared" si="311"/>
        <v>0</v>
      </c>
      <c r="AP614" s="1358">
        <f t="shared" si="311"/>
        <v>0</v>
      </c>
      <c r="AQ614" s="1358">
        <f t="shared" si="311"/>
        <v>0</v>
      </c>
      <c r="AR614" s="1358">
        <f t="shared" si="311"/>
        <v>0</v>
      </c>
      <c r="AS614" s="1358">
        <f t="shared" si="311"/>
        <v>0</v>
      </c>
      <c r="AT614" s="1358">
        <f t="shared" si="311"/>
        <v>0</v>
      </c>
      <c r="AU614" s="1358">
        <f t="shared" si="311"/>
        <v>0</v>
      </c>
      <c r="AV614" s="1358">
        <f t="shared" si="311"/>
        <v>0</v>
      </c>
      <c r="AW614" s="1358">
        <f t="shared" si="311"/>
        <v>0</v>
      </c>
    </row>
    <row r="615" spans="1:49" ht="16.5" hidden="1" thickBot="1">
      <c r="A615" s="1298" t="s">
        <v>660</v>
      </c>
      <c r="B615" s="208" t="s">
        <v>129</v>
      </c>
      <c r="C615" s="1358">
        <f t="shared" si="296"/>
        <v>0</v>
      </c>
      <c r="D615" s="1358">
        <f t="shared" si="296"/>
        <v>0</v>
      </c>
      <c r="E615" s="1358">
        <f t="shared" si="296"/>
        <v>0</v>
      </c>
      <c r="F615" s="2093"/>
      <c r="G615" s="1197"/>
      <c r="H615" s="1197"/>
      <c r="I615" s="1197"/>
      <c r="J615" s="1197"/>
      <c r="K615" s="1197"/>
      <c r="L615" s="1358">
        <f t="shared" ref="L615:AW615" si="312">IF(L42&gt;L233,(100%-L233/L42*100%),IF(L42&lt;L233,(L42/L233*100%)-100%,0))</f>
        <v>0</v>
      </c>
      <c r="M615" s="1358">
        <f t="shared" si="312"/>
        <v>0</v>
      </c>
      <c r="N615" s="1358">
        <f t="shared" si="312"/>
        <v>0</v>
      </c>
      <c r="O615" s="1358">
        <f t="shared" si="312"/>
        <v>0</v>
      </c>
      <c r="P615" s="1358">
        <f t="shared" si="312"/>
        <v>0</v>
      </c>
      <c r="Q615" s="1358">
        <f t="shared" si="312"/>
        <v>0</v>
      </c>
      <c r="R615" s="1358">
        <f t="shared" si="312"/>
        <v>0</v>
      </c>
      <c r="S615" s="1358">
        <f t="shared" si="312"/>
        <v>0</v>
      </c>
      <c r="T615" s="1358">
        <f t="shared" si="312"/>
        <v>0</v>
      </c>
      <c r="U615" s="1358">
        <f t="shared" si="312"/>
        <v>0</v>
      </c>
      <c r="V615" s="1358">
        <f t="shared" si="312"/>
        <v>0</v>
      </c>
      <c r="W615" s="1358">
        <f t="shared" si="312"/>
        <v>0</v>
      </c>
      <c r="X615" s="1358">
        <f t="shared" si="312"/>
        <v>0</v>
      </c>
      <c r="Y615" s="1358">
        <f t="shared" si="312"/>
        <v>0</v>
      </c>
      <c r="Z615" s="1358">
        <f t="shared" si="312"/>
        <v>0</v>
      </c>
      <c r="AA615" s="1358">
        <f t="shared" si="312"/>
        <v>0</v>
      </c>
      <c r="AB615" s="1358">
        <f t="shared" si="312"/>
        <v>0</v>
      </c>
      <c r="AC615" s="1358">
        <f t="shared" si="312"/>
        <v>0</v>
      </c>
      <c r="AD615" s="1358">
        <f t="shared" si="312"/>
        <v>0</v>
      </c>
      <c r="AE615" s="1358">
        <f t="shared" si="312"/>
        <v>0</v>
      </c>
      <c r="AF615" s="1358">
        <f t="shared" si="312"/>
        <v>0</v>
      </c>
      <c r="AG615" s="1358">
        <f t="shared" si="312"/>
        <v>0</v>
      </c>
      <c r="AH615" s="1358">
        <f t="shared" si="312"/>
        <v>0</v>
      </c>
      <c r="AI615" s="1358">
        <f t="shared" si="312"/>
        <v>0</v>
      </c>
      <c r="AJ615" s="1358">
        <f t="shared" si="312"/>
        <v>0</v>
      </c>
      <c r="AK615" s="1358">
        <f t="shared" si="312"/>
        <v>0</v>
      </c>
      <c r="AL615" s="1358">
        <f t="shared" si="312"/>
        <v>0</v>
      </c>
      <c r="AM615" s="1358">
        <f t="shared" si="312"/>
        <v>0</v>
      </c>
      <c r="AN615" s="1358">
        <f t="shared" si="312"/>
        <v>0</v>
      </c>
      <c r="AO615" s="1358">
        <f t="shared" si="312"/>
        <v>0</v>
      </c>
      <c r="AP615" s="1358">
        <f t="shared" si="312"/>
        <v>0</v>
      </c>
      <c r="AQ615" s="1358">
        <f t="shared" si="312"/>
        <v>0</v>
      </c>
      <c r="AR615" s="1358">
        <f t="shared" si="312"/>
        <v>0</v>
      </c>
      <c r="AS615" s="1358">
        <f t="shared" si="312"/>
        <v>0</v>
      </c>
      <c r="AT615" s="1358">
        <f t="shared" si="312"/>
        <v>0</v>
      </c>
      <c r="AU615" s="1358">
        <f t="shared" si="312"/>
        <v>0</v>
      </c>
      <c r="AV615" s="1358">
        <f t="shared" si="312"/>
        <v>0</v>
      </c>
      <c r="AW615" s="1358">
        <f t="shared" si="312"/>
        <v>0</v>
      </c>
    </row>
    <row r="616" spans="1:49" ht="16.5" hidden="1" thickBot="1">
      <c r="A616" s="1298" t="s">
        <v>661</v>
      </c>
      <c r="B616" s="208" t="s">
        <v>125</v>
      </c>
      <c r="C616" s="1358">
        <f t="shared" si="296"/>
        <v>0</v>
      </c>
      <c r="D616" s="1358">
        <f t="shared" si="296"/>
        <v>0</v>
      </c>
      <c r="E616" s="1358">
        <f t="shared" si="296"/>
        <v>0</v>
      </c>
      <c r="F616" s="2093"/>
      <c r="G616" s="1197"/>
      <c r="H616" s="1197"/>
      <c r="I616" s="1197"/>
      <c r="J616" s="1197"/>
      <c r="K616" s="1197"/>
      <c r="L616" s="1358">
        <f t="shared" ref="L616:AW616" si="313">IF(L43&gt;L234,(100%-L234/L43*100%),IF(L43&lt;L234,(L43/L234*100%)-100%,0))</f>
        <v>0</v>
      </c>
      <c r="M616" s="1358">
        <f t="shared" si="313"/>
        <v>0</v>
      </c>
      <c r="N616" s="1358">
        <f t="shared" si="313"/>
        <v>0</v>
      </c>
      <c r="O616" s="1358">
        <f t="shared" si="313"/>
        <v>0</v>
      </c>
      <c r="P616" s="1358">
        <f t="shared" si="313"/>
        <v>0</v>
      </c>
      <c r="Q616" s="1358">
        <f t="shared" si="313"/>
        <v>0</v>
      </c>
      <c r="R616" s="1358">
        <f t="shared" si="313"/>
        <v>0</v>
      </c>
      <c r="S616" s="1358">
        <f t="shared" si="313"/>
        <v>0</v>
      </c>
      <c r="T616" s="1358">
        <f t="shared" si="313"/>
        <v>0</v>
      </c>
      <c r="U616" s="1358">
        <f t="shared" si="313"/>
        <v>0</v>
      </c>
      <c r="V616" s="1358">
        <f t="shared" si="313"/>
        <v>0</v>
      </c>
      <c r="W616" s="1358">
        <f t="shared" si="313"/>
        <v>0</v>
      </c>
      <c r="X616" s="1358">
        <f t="shared" si="313"/>
        <v>0</v>
      </c>
      <c r="Y616" s="1358">
        <f t="shared" si="313"/>
        <v>0</v>
      </c>
      <c r="Z616" s="1358">
        <f t="shared" si="313"/>
        <v>0</v>
      </c>
      <c r="AA616" s="1358">
        <f t="shared" si="313"/>
        <v>0</v>
      </c>
      <c r="AB616" s="1358">
        <f t="shared" si="313"/>
        <v>0</v>
      </c>
      <c r="AC616" s="1358">
        <f t="shared" si="313"/>
        <v>0</v>
      </c>
      <c r="AD616" s="1358">
        <f t="shared" si="313"/>
        <v>0</v>
      </c>
      <c r="AE616" s="1358">
        <f t="shared" si="313"/>
        <v>0</v>
      </c>
      <c r="AF616" s="1358">
        <f t="shared" si="313"/>
        <v>0</v>
      </c>
      <c r="AG616" s="1358">
        <f t="shared" si="313"/>
        <v>0</v>
      </c>
      <c r="AH616" s="1358">
        <f t="shared" si="313"/>
        <v>0</v>
      </c>
      <c r="AI616" s="1358">
        <f t="shared" si="313"/>
        <v>0</v>
      </c>
      <c r="AJ616" s="1358">
        <f t="shared" si="313"/>
        <v>0</v>
      </c>
      <c r="AK616" s="1358">
        <f t="shared" si="313"/>
        <v>0</v>
      </c>
      <c r="AL616" s="1358">
        <f t="shared" si="313"/>
        <v>0</v>
      </c>
      <c r="AM616" s="1358">
        <f t="shared" si="313"/>
        <v>0</v>
      </c>
      <c r="AN616" s="1358">
        <f t="shared" si="313"/>
        <v>0</v>
      </c>
      <c r="AO616" s="1358">
        <f t="shared" si="313"/>
        <v>0</v>
      </c>
      <c r="AP616" s="1358">
        <f t="shared" si="313"/>
        <v>0</v>
      </c>
      <c r="AQ616" s="1358">
        <f t="shared" si="313"/>
        <v>0</v>
      </c>
      <c r="AR616" s="1358">
        <f t="shared" si="313"/>
        <v>0</v>
      </c>
      <c r="AS616" s="1358">
        <f t="shared" si="313"/>
        <v>0</v>
      </c>
      <c r="AT616" s="1358">
        <f t="shared" si="313"/>
        <v>0</v>
      </c>
      <c r="AU616" s="1358">
        <f t="shared" si="313"/>
        <v>0</v>
      </c>
      <c r="AV616" s="1358">
        <f t="shared" si="313"/>
        <v>0</v>
      </c>
      <c r="AW616" s="1358">
        <f t="shared" si="313"/>
        <v>0</v>
      </c>
    </row>
    <row r="617" spans="1:49" ht="16.5" hidden="1" thickBot="1">
      <c r="A617" s="1298" t="s">
        <v>662</v>
      </c>
      <c r="B617" s="208" t="s">
        <v>663</v>
      </c>
      <c r="C617" s="1358">
        <f t="shared" si="296"/>
        <v>0</v>
      </c>
      <c r="D617" s="1358">
        <f t="shared" si="296"/>
        <v>0</v>
      </c>
      <c r="E617" s="1358">
        <f t="shared" si="296"/>
        <v>0</v>
      </c>
      <c r="F617" s="2093"/>
      <c r="G617" s="1197"/>
      <c r="H617" s="1197"/>
      <c r="I617" s="1197"/>
      <c r="J617" s="1197"/>
      <c r="K617" s="1197"/>
      <c r="L617" s="1358">
        <f t="shared" ref="L617:AW617" si="314">IF(L44&gt;L235,(100%-L235/L44*100%),IF(L44&lt;L235,(L44/L235*100%)-100%,0))</f>
        <v>0</v>
      </c>
      <c r="M617" s="1358">
        <f t="shared" si="314"/>
        <v>0</v>
      </c>
      <c r="N617" s="1358">
        <f t="shared" si="314"/>
        <v>0</v>
      </c>
      <c r="O617" s="1358">
        <f t="shared" si="314"/>
        <v>0</v>
      </c>
      <c r="P617" s="1358">
        <f t="shared" si="314"/>
        <v>0</v>
      </c>
      <c r="Q617" s="1358">
        <f t="shared" si="314"/>
        <v>0</v>
      </c>
      <c r="R617" s="1358">
        <f t="shared" si="314"/>
        <v>0</v>
      </c>
      <c r="S617" s="1358">
        <f t="shared" si="314"/>
        <v>0</v>
      </c>
      <c r="T617" s="1358">
        <f t="shared" si="314"/>
        <v>0</v>
      </c>
      <c r="U617" s="1358">
        <f t="shared" si="314"/>
        <v>0</v>
      </c>
      <c r="V617" s="1358">
        <f t="shared" si="314"/>
        <v>0</v>
      </c>
      <c r="W617" s="1358">
        <f t="shared" si="314"/>
        <v>0</v>
      </c>
      <c r="X617" s="1358">
        <f t="shared" si="314"/>
        <v>0</v>
      </c>
      <c r="Y617" s="1358">
        <f t="shared" si="314"/>
        <v>0</v>
      </c>
      <c r="Z617" s="1358">
        <f t="shared" si="314"/>
        <v>0</v>
      </c>
      <c r="AA617" s="1358">
        <f t="shared" si="314"/>
        <v>0</v>
      </c>
      <c r="AB617" s="1358">
        <f t="shared" si="314"/>
        <v>0</v>
      </c>
      <c r="AC617" s="1358">
        <f t="shared" si="314"/>
        <v>0</v>
      </c>
      <c r="AD617" s="1358">
        <f t="shared" si="314"/>
        <v>0</v>
      </c>
      <c r="AE617" s="1358">
        <f t="shared" si="314"/>
        <v>0</v>
      </c>
      <c r="AF617" s="1358">
        <f t="shared" si="314"/>
        <v>0</v>
      </c>
      <c r="AG617" s="1358">
        <f t="shared" si="314"/>
        <v>0</v>
      </c>
      <c r="AH617" s="1358">
        <f t="shared" si="314"/>
        <v>0</v>
      </c>
      <c r="AI617" s="1358">
        <f t="shared" si="314"/>
        <v>0</v>
      </c>
      <c r="AJ617" s="1358">
        <f t="shared" si="314"/>
        <v>0</v>
      </c>
      <c r="AK617" s="1358">
        <f t="shared" si="314"/>
        <v>0</v>
      </c>
      <c r="AL617" s="1358">
        <f t="shared" si="314"/>
        <v>0</v>
      </c>
      <c r="AM617" s="1358">
        <f t="shared" si="314"/>
        <v>0</v>
      </c>
      <c r="AN617" s="1358">
        <f t="shared" si="314"/>
        <v>0</v>
      </c>
      <c r="AO617" s="1358">
        <f t="shared" si="314"/>
        <v>0</v>
      </c>
      <c r="AP617" s="1358">
        <f t="shared" si="314"/>
        <v>0</v>
      </c>
      <c r="AQ617" s="1358">
        <f t="shared" si="314"/>
        <v>0</v>
      </c>
      <c r="AR617" s="1358">
        <f t="shared" si="314"/>
        <v>0</v>
      </c>
      <c r="AS617" s="1358">
        <f t="shared" si="314"/>
        <v>0</v>
      </c>
      <c r="AT617" s="1358">
        <f t="shared" si="314"/>
        <v>0</v>
      </c>
      <c r="AU617" s="1358">
        <f t="shared" si="314"/>
        <v>0</v>
      </c>
      <c r="AV617" s="1358">
        <f t="shared" si="314"/>
        <v>0</v>
      </c>
      <c r="AW617" s="1358">
        <f t="shared" si="314"/>
        <v>0</v>
      </c>
    </row>
    <row r="618" spans="1:49" ht="16.5" hidden="1" thickBot="1">
      <c r="A618" s="1298" t="s">
        <v>664</v>
      </c>
      <c r="B618" s="208" t="s">
        <v>665</v>
      </c>
      <c r="C618" s="1358">
        <f t="shared" si="296"/>
        <v>0</v>
      </c>
      <c r="D618" s="1358">
        <f t="shared" si="296"/>
        <v>0</v>
      </c>
      <c r="E618" s="1358">
        <f t="shared" si="296"/>
        <v>0</v>
      </c>
      <c r="F618" s="2093"/>
      <c r="G618" s="1197"/>
      <c r="H618" s="1197"/>
      <c r="I618" s="1197"/>
      <c r="J618" s="1197"/>
      <c r="K618" s="1197"/>
      <c r="L618" s="1358">
        <f t="shared" ref="L618:AW618" si="315">IF(L45&gt;L236,(100%-L236/L45*100%),IF(L45&lt;L236,(L45/L236*100%)-100%,0))</f>
        <v>0</v>
      </c>
      <c r="M618" s="1358">
        <f t="shared" si="315"/>
        <v>0</v>
      </c>
      <c r="N618" s="1358">
        <f t="shared" si="315"/>
        <v>0</v>
      </c>
      <c r="O618" s="1358">
        <f t="shared" si="315"/>
        <v>0</v>
      </c>
      <c r="P618" s="1358">
        <f t="shared" si="315"/>
        <v>0</v>
      </c>
      <c r="Q618" s="1358">
        <f t="shared" si="315"/>
        <v>0</v>
      </c>
      <c r="R618" s="1358">
        <f t="shared" si="315"/>
        <v>0</v>
      </c>
      <c r="S618" s="1358">
        <f t="shared" si="315"/>
        <v>0</v>
      </c>
      <c r="T618" s="1358">
        <f t="shared" si="315"/>
        <v>0</v>
      </c>
      <c r="U618" s="1358">
        <f t="shared" si="315"/>
        <v>0</v>
      </c>
      <c r="V618" s="1358">
        <f t="shared" si="315"/>
        <v>0</v>
      </c>
      <c r="W618" s="1358">
        <f t="shared" si="315"/>
        <v>0</v>
      </c>
      <c r="X618" s="1358">
        <f t="shared" si="315"/>
        <v>0</v>
      </c>
      <c r="Y618" s="1358">
        <f t="shared" si="315"/>
        <v>0</v>
      </c>
      <c r="Z618" s="1358">
        <f t="shared" si="315"/>
        <v>0</v>
      </c>
      <c r="AA618" s="1358">
        <f t="shared" si="315"/>
        <v>0</v>
      </c>
      <c r="AB618" s="1358">
        <f t="shared" si="315"/>
        <v>0</v>
      </c>
      <c r="AC618" s="1358">
        <f t="shared" si="315"/>
        <v>0</v>
      </c>
      <c r="AD618" s="1358">
        <f t="shared" si="315"/>
        <v>0</v>
      </c>
      <c r="AE618" s="1358">
        <f t="shared" si="315"/>
        <v>0</v>
      </c>
      <c r="AF618" s="1358">
        <f t="shared" si="315"/>
        <v>0</v>
      </c>
      <c r="AG618" s="1358">
        <f t="shared" si="315"/>
        <v>0</v>
      </c>
      <c r="AH618" s="1358">
        <f t="shared" si="315"/>
        <v>0</v>
      </c>
      <c r="AI618" s="1358">
        <f t="shared" si="315"/>
        <v>0</v>
      </c>
      <c r="AJ618" s="1358">
        <f t="shared" si="315"/>
        <v>0</v>
      </c>
      <c r="AK618" s="1358">
        <f t="shared" si="315"/>
        <v>0</v>
      </c>
      <c r="AL618" s="1358">
        <f t="shared" si="315"/>
        <v>0</v>
      </c>
      <c r="AM618" s="1358">
        <f t="shared" si="315"/>
        <v>0</v>
      </c>
      <c r="AN618" s="1358">
        <f t="shared" si="315"/>
        <v>0</v>
      </c>
      <c r="AO618" s="1358">
        <f t="shared" si="315"/>
        <v>0</v>
      </c>
      <c r="AP618" s="1358">
        <f t="shared" si="315"/>
        <v>0</v>
      </c>
      <c r="AQ618" s="1358">
        <f t="shared" si="315"/>
        <v>0</v>
      </c>
      <c r="AR618" s="1358">
        <f t="shared" si="315"/>
        <v>0</v>
      </c>
      <c r="AS618" s="1358">
        <f t="shared" si="315"/>
        <v>0</v>
      </c>
      <c r="AT618" s="1358">
        <f t="shared" si="315"/>
        <v>0</v>
      </c>
      <c r="AU618" s="1358">
        <f t="shared" si="315"/>
        <v>0</v>
      </c>
      <c r="AV618" s="1358">
        <f t="shared" si="315"/>
        <v>0</v>
      </c>
      <c r="AW618" s="1358">
        <f t="shared" si="315"/>
        <v>0</v>
      </c>
    </row>
    <row r="619" spans="1:49" ht="16.5" hidden="1" thickBot="1">
      <c r="A619" s="1298" t="s">
        <v>666</v>
      </c>
      <c r="B619" s="208" t="s">
        <v>48</v>
      </c>
      <c r="C619" s="1358">
        <f t="shared" si="296"/>
        <v>0</v>
      </c>
      <c r="D619" s="1358">
        <f t="shared" si="296"/>
        <v>0</v>
      </c>
      <c r="E619" s="1358">
        <f t="shared" si="296"/>
        <v>0</v>
      </c>
      <c r="F619" s="2093"/>
      <c r="G619" s="1197"/>
      <c r="H619" s="1197"/>
      <c r="I619" s="1197"/>
      <c r="J619" s="1197"/>
      <c r="K619" s="1197"/>
      <c r="L619" s="1358">
        <f t="shared" ref="L619:AW619" si="316">IF(L46&gt;L237,(100%-L237/L46*100%),IF(L46&lt;L237,(L46/L237*100%)-100%,0))</f>
        <v>0</v>
      </c>
      <c r="M619" s="1358">
        <f t="shared" si="316"/>
        <v>0</v>
      </c>
      <c r="N619" s="1358">
        <f t="shared" si="316"/>
        <v>0</v>
      </c>
      <c r="O619" s="1358">
        <f t="shared" si="316"/>
        <v>0</v>
      </c>
      <c r="P619" s="1358">
        <f t="shared" si="316"/>
        <v>0</v>
      </c>
      <c r="Q619" s="1358">
        <f t="shared" si="316"/>
        <v>0</v>
      </c>
      <c r="R619" s="1358">
        <f t="shared" si="316"/>
        <v>0</v>
      </c>
      <c r="S619" s="1358">
        <f t="shared" si="316"/>
        <v>0</v>
      </c>
      <c r="T619" s="1358">
        <f t="shared" si="316"/>
        <v>0</v>
      </c>
      <c r="U619" s="1358">
        <f t="shared" si="316"/>
        <v>0</v>
      </c>
      <c r="V619" s="1358">
        <f t="shared" si="316"/>
        <v>0</v>
      </c>
      <c r="W619" s="1358">
        <f t="shared" si="316"/>
        <v>0</v>
      </c>
      <c r="X619" s="1358">
        <f t="shared" si="316"/>
        <v>0</v>
      </c>
      <c r="Y619" s="1358">
        <f t="shared" si="316"/>
        <v>0</v>
      </c>
      <c r="Z619" s="1358">
        <f t="shared" si="316"/>
        <v>0</v>
      </c>
      <c r="AA619" s="1358">
        <f t="shared" si="316"/>
        <v>0</v>
      </c>
      <c r="AB619" s="1358">
        <f t="shared" si="316"/>
        <v>0</v>
      </c>
      <c r="AC619" s="1358">
        <f t="shared" si="316"/>
        <v>0</v>
      </c>
      <c r="AD619" s="1358">
        <f t="shared" si="316"/>
        <v>0</v>
      </c>
      <c r="AE619" s="1358">
        <f t="shared" si="316"/>
        <v>0</v>
      </c>
      <c r="AF619" s="1358">
        <f t="shared" si="316"/>
        <v>0</v>
      </c>
      <c r="AG619" s="1358">
        <f t="shared" si="316"/>
        <v>0</v>
      </c>
      <c r="AH619" s="1358">
        <f t="shared" si="316"/>
        <v>0</v>
      </c>
      <c r="AI619" s="1358">
        <f t="shared" si="316"/>
        <v>0</v>
      </c>
      <c r="AJ619" s="1358">
        <f t="shared" si="316"/>
        <v>0</v>
      </c>
      <c r="AK619" s="1358">
        <f t="shared" si="316"/>
        <v>0</v>
      </c>
      <c r="AL619" s="1358">
        <f t="shared" si="316"/>
        <v>0</v>
      </c>
      <c r="AM619" s="1358">
        <f t="shared" si="316"/>
        <v>0</v>
      </c>
      <c r="AN619" s="1358">
        <f t="shared" si="316"/>
        <v>0</v>
      </c>
      <c r="AO619" s="1358">
        <f t="shared" si="316"/>
        <v>0</v>
      </c>
      <c r="AP619" s="1358">
        <f t="shared" si="316"/>
        <v>0</v>
      </c>
      <c r="AQ619" s="1358">
        <f t="shared" si="316"/>
        <v>0</v>
      </c>
      <c r="AR619" s="1358">
        <f t="shared" si="316"/>
        <v>0</v>
      </c>
      <c r="AS619" s="1358">
        <f t="shared" si="316"/>
        <v>0</v>
      </c>
      <c r="AT619" s="1358">
        <f t="shared" si="316"/>
        <v>0</v>
      </c>
      <c r="AU619" s="1358">
        <f t="shared" si="316"/>
        <v>0</v>
      </c>
      <c r="AV619" s="1358">
        <f t="shared" si="316"/>
        <v>0</v>
      </c>
      <c r="AW619" s="1358">
        <f t="shared" si="316"/>
        <v>0</v>
      </c>
    </row>
    <row r="620" spans="1:49" ht="16.5" hidden="1" thickBot="1">
      <c r="A620" s="1298" t="s">
        <v>667</v>
      </c>
      <c r="B620" s="208" t="s">
        <v>668</v>
      </c>
      <c r="C620" s="1358">
        <f t="shared" ref="C620:E639" si="317">IF(C47&gt;C238,(100%-C238/C47*100%),IF(C47&lt;C238,(C47/C238*100%)-100%,0))</f>
        <v>0</v>
      </c>
      <c r="D620" s="1358">
        <f t="shared" si="317"/>
        <v>0</v>
      </c>
      <c r="E620" s="1358">
        <f t="shared" si="317"/>
        <v>0</v>
      </c>
      <c r="F620" s="2093"/>
      <c r="G620" s="1197"/>
      <c r="H620" s="1197"/>
      <c r="I620" s="1197"/>
      <c r="J620" s="1197"/>
      <c r="K620" s="1197"/>
      <c r="L620" s="1358">
        <f t="shared" ref="L620:AW620" si="318">IF(L47&gt;L238,(100%-L238/L47*100%),IF(L47&lt;L238,(L47/L238*100%)-100%,0))</f>
        <v>0</v>
      </c>
      <c r="M620" s="1358">
        <f t="shared" si="318"/>
        <v>0</v>
      </c>
      <c r="N620" s="1358">
        <f t="shared" si="318"/>
        <v>0</v>
      </c>
      <c r="O620" s="1358">
        <f t="shared" si="318"/>
        <v>0</v>
      </c>
      <c r="P620" s="1358">
        <f t="shared" si="318"/>
        <v>0</v>
      </c>
      <c r="Q620" s="1358">
        <f t="shared" si="318"/>
        <v>0</v>
      </c>
      <c r="R620" s="1358">
        <f t="shared" si="318"/>
        <v>0</v>
      </c>
      <c r="S620" s="1358">
        <f t="shared" si="318"/>
        <v>0</v>
      </c>
      <c r="T620" s="1358">
        <f t="shared" si="318"/>
        <v>0</v>
      </c>
      <c r="U620" s="1358">
        <f t="shared" si="318"/>
        <v>0</v>
      </c>
      <c r="V620" s="1358">
        <f t="shared" si="318"/>
        <v>0</v>
      </c>
      <c r="W620" s="1358">
        <f t="shared" si="318"/>
        <v>0</v>
      </c>
      <c r="X620" s="1358">
        <f t="shared" si="318"/>
        <v>0</v>
      </c>
      <c r="Y620" s="1358">
        <f t="shared" si="318"/>
        <v>0</v>
      </c>
      <c r="Z620" s="1358">
        <f t="shared" si="318"/>
        <v>0</v>
      </c>
      <c r="AA620" s="1358">
        <f t="shared" si="318"/>
        <v>0</v>
      </c>
      <c r="AB620" s="1358">
        <f t="shared" si="318"/>
        <v>0</v>
      </c>
      <c r="AC620" s="1358">
        <f t="shared" si="318"/>
        <v>0</v>
      </c>
      <c r="AD620" s="1358">
        <f t="shared" si="318"/>
        <v>0</v>
      </c>
      <c r="AE620" s="1358">
        <f t="shared" si="318"/>
        <v>0</v>
      </c>
      <c r="AF620" s="1358">
        <f t="shared" si="318"/>
        <v>0</v>
      </c>
      <c r="AG620" s="1358">
        <f t="shared" si="318"/>
        <v>0</v>
      </c>
      <c r="AH620" s="1358">
        <f t="shared" si="318"/>
        <v>0</v>
      </c>
      <c r="AI620" s="1358">
        <f t="shared" si="318"/>
        <v>0</v>
      </c>
      <c r="AJ620" s="1358">
        <f t="shared" si="318"/>
        <v>0</v>
      </c>
      <c r="AK620" s="1358">
        <f t="shared" si="318"/>
        <v>0</v>
      </c>
      <c r="AL620" s="1358">
        <f t="shared" si="318"/>
        <v>0</v>
      </c>
      <c r="AM620" s="1358">
        <f t="shared" si="318"/>
        <v>0</v>
      </c>
      <c r="AN620" s="1358">
        <f t="shared" si="318"/>
        <v>0</v>
      </c>
      <c r="AO620" s="1358">
        <f t="shared" si="318"/>
        <v>0</v>
      </c>
      <c r="AP620" s="1358">
        <f t="shared" si="318"/>
        <v>0</v>
      </c>
      <c r="AQ620" s="1358">
        <f t="shared" si="318"/>
        <v>0</v>
      </c>
      <c r="AR620" s="1358">
        <f t="shared" si="318"/>
        <v>0</v>
      </c>
      <c r="AS620" s="1358">
        <f t="shared" si="318"/>
        <v>0</v>
      </c>
      <c r="AT620" s="1358">
        <f t="shared" si="318"/>
        <v>0</v>
      </c>
      <c r="AU620" s="1358">
        <f t="shared" si="318"/>
        <v>0</v>
      </c>
      <c r="AV620" s="1358">
        <f t="shared" si="318"/>
        <v>0</v>
      </c>
      <c r="AW620" s="1358">
        <f t="shared" si="318"/>
        <v>0</v>
      </c>
    </row>
    <row r="621" spans="1:49" ht="16.5" hidden="1" thickBot="1">
      <c r="A621" s="1298" t="s">
        <v>669</v>
      </c>
      <c r="B621" s="208" t="s">
        <v>670</v>
      </c>
      <c r="C621" s="1358">
        <f t="shared" si="317"/>
        <v>0</v>
      </c>
      <c r="D621" s="1358">
        <f t="shared" si="317"/>
        <v>0</v>
      </c>
      <c r="E621" s="1358">
        <f t="shared" si="317"/>
        <v>0</v>
      </c>
      <c r="F621" s="2093"/>
      <c r="G621" s="1197"/>
      <c r="H621" s="1197"/>
      <c r="I621" s="1197"/>
      <c r="J621" s="1197"/>
      <c r="K621" s="1197"/>
      <c r="L621" s="1358">
        <f t="shared" ref="L621:AW621" si="319">IF(L48&gt;L239,(100%-L239/L48*100%),IF(L48&lt;L239,(L48/L239*100%)-100%,0))</f>
        <v>0</v>
      </c>
      <c r="M621" s="1358">
        <f t="shared" si="319"/>
        <v>0</v>
      </c>
      <c r="N621" s="1358">
        <f t="shared" si="319"/>
        <v>0</v>
      </c>
      <c r="O621" s="1358">
        <f t="shared" si="319"/>
        <v>0</v>
      </c>
      <c r="P621" s="1358">
        <f t="shared" si="319"/>
        <v>0</v>
      </c>
      <c r="Q621" s="1358">
        <f t="shared" si="319"/>
        <v>0</v>
      </c>
      <c r="R621" s="1358">
        <f t="shared" si="319"/>
        <v>0</v>
      </c>
      <c r="S621" s="1358">
        <f t="shared" si="319"/>
        <v>0</v>
      </c>
      <c r="T621" s="1358">
        <f t="shared" si="319"/>
        <v>0</v>
      </c>
      <c r="U621" s="1358">
        <f t="shared" si="319"/>
        <v>0</v>
      </c>
      <c r="V621" s="1358">
        <f t="shared" si="319"/>
        <v>0</v>
      </c>
      <c r="W621" s="1358">
        <f t="shared" si="319"/>
        <v>0</v>
      </c>
      <c r="X621" s="1358">
        <f t="shared" si="319"/>
        <v>0</v>
      </c>
      <c r="Y621" s="1358">
        <f t="shared" si="319"/>
        <v>0</v>
      </c>
      <c r="Z621" s="1358">
        <f t="shared" si="319"/>
        <v>0</v>
      </c>
      <c r="AA621" s="1358">
        <f t="shared" si="319"/>
        <v>0</v>
      </c>
      <c r="AB621" s="1358">
        <f t="shared" si="319"/>
        <v>0</v>
      </c>
      <c r="AC621" s="1358">
        <f t="shared" si="319"/>
        <v>0</v>
      </c>
      <c r="AD621" s="1358">
        <f t="shared" si="319"/>
        <v>0</v>
      </c>
      <c r="AE621" s="1358">
        <f t="shared" si="319"/>
        <v>0</v>
      </c>
      <c r="AF621" s="1358">
        <f t="shared" si="319"/>
        <v>0</v>
      </c>
      <c r="AG621" s="1358">
        <f t="shared" si="319"/>
        <v>0</v>
      </c>
      <c r="AH621" s="1358">
        <f t="shared" si="319"/>
        <v>0</v>
      </c>
      <c r="AI621" s="1358">
        <f t="shared" si="319"/>
        <v>0</v>
      </c>
      <c r="AJ621" s="1358">
        <f t="shared" si="319"/>
        <v>0</v>
      </c>
      <c r="AK621" s="1358">
        <f t="shared" si="319"/>
        <v>0</v>
      </c>
      <c r="AL621" s="1358">
        <f t="shared" si="319"/>
        <v>0</v>
      </c>
      <c r="AM621" s="1358">
        <f t="shared" si="319"/>
        <v>0</v>
      </c>
      <c r="AN621" s="1358">
        <f t="shared" si="319"/>
        <v>0</v>
      </c>
      <c r="AO621" s="1358">
        <f t="shared" si="319"/>
        <v>0</v>
      </c>
      <c r="AP621" s="1358">
        <f t="shared" si="319"/>
        <v>0</v>
      </c>
      <c r="AQ621" s="1358">
        <f t="shared" si="319"/>
        <v>0</v>
      </c>
      <c r="AR621" s="1358">
        <f t="shared" si="319"/>
        <v>0</v>
      </c>
      <c r="AS621" s="1358">
        <f t="shared" si="319"/>
        <v>0</v>
      </c>
      <c r="AT621" s="1358">
        <f t="shared" si="319"/>
        <v>0</v>
      </c>
      <c r="AU621" s="1358">
        <f t="shared" si="319"/>
        <v>0</v>
      </c>
      <c r="AV621" s="1358">
        <f t="shared" si="319"/>
        <v>0</v>
      </c>
      <c r="AW621" s="1358">
        <f t="shared" si="319"/>
        <v>0</v>
      </c>
    </row>
    <row r="622" spans="1:49" ht="16.5" hidden="1" thickBot="1">
      <c r="A622" s="1298" t="s">
        <v>671</v>
      </c>
      <c r="B622" s="208" t="s">
        <v>126</v>
      </c>
      <c r="C622" s="1358">
        <f t="shared" si="317"/>
        <v>0</v>
      </c>
      <c r="D622" s="1358">
        <f t="shared" si="317"/>
        <v>0</v>
      </c>
      <c r="E622" s="1358">
        <f t="shared" si="317"/>
        <v>0</v>
      </c>
      <c r="F622" s="2093"/>
      <c r="G622" s="1197"/>
      <c r="H622" s="1197"/>
      <c r="I622" s="1197"/>
      <c r="J622" s="1197"/>
      <c r="K622" s="1197"/>
      <c r="L622" s="1358">
        <f t="shared" ref="L622:AW622" si="320">IF(L49&gt;L240,(100%-L240/L49*100%),IF(L49&lt;L240,(L49/L240*100%)-100%,0))</f>
        <v>0</v>
      </c>
      <c r="M622" s="1358">
        <f t="shared" si="320"/>
        <v>0</v>
      </c>
      <c r="N622" s="1358">
        <f t="shared" si="320"/>
        <v>0</v>
      </c>
      <c r="O622" s="1358">
        <f t="shared" si="320"/>
        <v>0</v>
      </c>
      <c r="P622" s="1358">
        <f t="shared" si="320"/>
        <v>0</v>
      </c>
      <c r="Q622" s="1358">
        <f t="shared" si="320"/>
        <v>0</v>
      </c>
      <c r="R622" s="1358">
        <f t="shared" si="320"/>
        <v>0</v>
      </c>
      <c r="S622" s="1358">
        <f t="shared" si="320"/>
        <v>0</v>
      </c>
      <c r="T622" s="1358">
        <f t="shared" si="320"/>
        <v>0</v>
      </c>
      <c r="U622" s="1358">
        <f t="shared" si="320"/>
        <v>0</v>
      </c>
      <c r="V622" s="1358">
        <f t="shared" si="320"/>
        <v>0</v>
      </c>
      <c r="W622" s="1358">
        <f t="shared" si="320"/>
        <v>0</v>
      </c>
      <c r="X622" s="1358">
        <f t="shared" si="320"/>
        <v>0</v>
      </c>
      <c r="Y622" s="1358">
        <f t="shared" si="320"/>
        <v>0</v>
      </c>
      <c r="Z622" s="1358">
        <f t="shared" si="320"/>
        <v>0</v>
      </c>
      <c r="AA622" s="1358">
        <f t="shared" si="320"/>
        <v>0</v>
      </c>
      <c r="AB622" s="1358">
        <f t="shared" si="320"/>
        <v>0</v>
      </c>
      <c r="AC622" s="1358">
        <f t="shared" si="320"/>
        <v>0</v>
      </c>
      <c r="AD622" s="1358">
        <f t="shared" si="320"/>
        <v>0</v>
      </c>
      <c r="AE622" s="1358">
        <f t="shared" si="320"/>
        <v>0</v>
      </c>
      <c r="AF622" s="1358">
        <f t="shared" si="320"/>
        <v>0</v>
      </c>
      <c r="AG622" s="1358">
        <f t="shared" si="320"/>
        <v>0</v>
      </c>
      <c r="AH622" s="1358">
        <f t="shared" si="320"/>
        <v>0</v>
      </c>
      <c r="AI622" s="1358">
        <f t="shared" si="320"/>
        <v>0</v>
      </c>
      <c r="AJ622" s="1358">
        <f t="shared" si="320"/>
        <v>0</v>
      </c>
      <c r="AK622" s="1358">
        <f t="shared" si="320"/>
        <v>0</v>
      </c>
      <c r="AL622" s="1358">
        <f t="shared" si="320"/>
        <v>0</v>
      </c>
      <c r="AM622" s="1358">
        <f t="shared" si="320"/>
        <v>0</v>
      </c>
      <c r="AN622" s="1358">
        <f t="shared" si="320"/>
        <v>0</v>
      </c>
      <c r="AO622" s="1358">
        <f t="shared" si="320"/>
        <v>0</v>
      </c>
      <c r="AP622" s="1358">
        <f t="shared" si="320"/>
        <v>0</v>
      </c>
      <c r="AQ622" s="1358">
        <f t="shared" si="320"/>
        <v>0</v>
      </c>
      <c r="AR622" s="1358">
        <f t="shared" si="320"/>
        <v>0</v>
      </c>
      <c r="AS622" s="1358">
        <f t="shared" si="320"/>
        <v>0</v>
      </c>
      <c r="AT622" s="1358">
        <f t="shared" si="320"/>
        <v>0</v>
      </c>
      <c r="AU622" s="1358">
        <f t="shared" si="320"/>
        <v>0</v>
      </c>
      <c r="AV622" s="1358">
        <f t="shared" si="320"/>
        <v>0</v>
      </c>
      <c r="AW622" s="1358">
        <f t="shared" si="320"/>
        <v>0</v>
      </c>
    </row>
    <row r="623" spans="1:49" ht="48" hidden="1" thickBot="1">
      <c r="A623" s="1292">
        <v>6</v>
      </c>
      <c r="B623" s="210" t="s">
        <v>672</v>
      </c>
      <c r="C623" s="1358">
        <f t="shared" si="317"/>
        <v>-1</v>
      </c>
      <c r="D623" s="1358">
        <f t="shared" si="317"/>
        <v>0</v>
      </c>
      <c r="E623" s="1358">
        <f t="shared" si="317"/>
        <v>-1</v>
      </c>
      <c r="F623" s="2093"/>
      <c r="G623" s="1197"/>
      <c r="H623" s="1197"/>
      <c r="I623" s="1197"/>
      <c r="J623" s="1197"/>
      <c r="K623" s="1197"/>
      <c r="L623" s="1358">
        <f t="shared" ref="L623:AW623" si="321">IF(L50&gt;L241,(100%-L241/L50*100%),IF(L50&lt;L241,(L50/L241*100%)-100%,0))</f>
        <v>0</v>
      </c>
      <c r="M623" s="1358">
        <f t="shared" si="321"/>
        <v>0</v>
      </c>
      <c r="N623" s="1358">
        <f t="shared" si="321"/>
        <v>0</v>
      </c>
      <c r="O623" s="1358">
        <f t="shared" si="321"/>
        <v>0</v>
      </c>
      <c r="P623" s="1358">
        <f t="shared" si="321"/>
        <v>0</v>
      </c>
      <c r="Q623" s="1358">
        <f t="shared" si="321"/>
        <v>0</v>
      </c>
      <c r="R623" s="1358">
        <f t="shared" si="321"/>
        <v>0</v>
      </c>
      <c r="S623" s="1358">
        <f t="shared" si="321"/>
        <v>0</v>
      </c>
      <c r="T623" s="1358">
        <f t="shared" si="321"/>
        <v>0</v>
      </c>
      <c r="U623" s="1358">
        <f t="shared" si="321"/>
        <v>0</v>
      </c>
      <c r="V623" s="1358">
        <f t="shared" si="321"/>
        <v>0</v>
      </c>
      <c r="W623" s="1358">
        <f t="shared" si="321"/>
        <v>0</v>
      </c>
      <c r="X623" s="1358">
        <f t="shared" si="321"/>
        <v>0</v>
      </c>
      <c r="Y623" s="1358">
        <f t="shared" si="321"/>
        <v>0</v>
      </c>
      <c r="Z623" s="1358">
        <f t="shared" si="321"/>
        <v>0</v>
      </c>
      <c r="AA623" s="1358">
        <f t="shared" si="321"/>
        <v>-1</v>
      </c>
      <c r="AB623" s="1358">
        <f t="shared" si="321"/>
        <v>0</v>
      </c>
      <c r="AC623" s="1358">
        <f t="shared" si="321"/>
        <v>0</v>
      </c>
      <c r="AD623" s="1358">
        <f t="shared" si="321"/>
        <v>0</v>
      </c>
      <c r="AE623" s="1358">
        <f t="shared" si="321"/>
        <v>0</v>
      </c>
      <c r="AF623" s="1358">
        <f t="shared" si="321"/>
        <v>0</v>
      </c>
      <c r="AG623" s="1358">
        <f t="shared" si="321"/>
        <v>0</v>
      </c>
      <c r="AH623" s="1358">
        <f t="shared" si="321"/>
        <v>0</v>
      </c>
      <c r="AI623" s="1358">
        <f t="shared" si="321"/>
        <v>0</v>
      </c>
      <c r="AJ623" s="1358">
        <f t="shared" si="321"/>
        <v>0</v>
      </c>
      <c r="AK623" s="1358">
        <f t="shared" si="321"/>
        <v>0</v>
      </c>
      <c r="AL623" s="1358">
        <f t="shared" si="321"/>
        <v>0</v>
      </c>
      <c r="AM623" s="1358">
        <f t="shared" si="321"/>
        <v>0</v>
      </c>
      <c r="AN623" s="1358">
        <f t="shared" si="321"/>
        <v>0</v>
      </c>
      <c r="AO623" s="1358">
        <f t="shared" si="321"/>
        <v>-1</v>
      </c>
      <c r="AP623" s="1358">
        <f t="shared" si="321"/>
        <v>0</v>
      </c>
      <c r="AQ623" s="1358">
        <f t="shared" si="321"/>
        <v>0</v>
      </c>
      <c r="AR623" s="1358">
        <f t="shared" si="321"/>
        <v>0</v>
      </c>
      <c r="AS623" s="1358">
        <f t="shared" si="321"/>
        <v>0</v>
      </c>
      <c r="AT623" s="1358">
        <f t="shared" si="321"/>
        <v>0</v>
      </c>
      <c r="AU623" s="1358">
        <f t="shared" si="321"/>
        <v>0</v>
      </c>
      <c r="AV623" s="1358">
        <f t="shared" si="321"/>
        <v>0</v>
      </c>
      <c r="AW623" s="1358">
        <f t="shared" si="321"/>
        <v>0</v>
      </c>
    </row>
    <row r="624" spans="1:49" ht="16.5" hidden="1" thickBot="1">
      <c r="A624" s="1298" t="s">
        <v>673</v>
      </c>
      <c r="B624" s="208" t="s">
        <v>674</v>
      </c>
      <c r="C624" s="1358">
        <f t="shared" si="317"/>
        <v>-1</v>
      </c>
      <c r="D624" s="1358">
        <f t="shared" si="317"/>
        <v>0</v>
      </c>
      <c r="E624" s="1358">
        <f t="shared" si="317"/>
        <v>-1</v>
      </c>
      <c r="F624" s="2093"/>
      <c r="G624" s="1197"/>
      <c r="H624" s="1197"/>
      <c r="I624" s="1197"/>
      <c r="J624" s="1197"/>
      <c r="K624" s="1197"/>
      <c r="L624" s="1358">
        <f t="shared" ref="L624:AW624" si="322">IF(L51&gt;L242,(100%-L242/L51*100%),IF(L51&lt;L242,(L51/L242*100%)-100%,0))</f>
        <v>0</v>
      </c>
      <c r="M624" s="1358">
        <f t="shared" si="322"/>
        <v>0</v>
      </c>
      <c r="N624" s="1358">
        <f t="shared" si="322"/>
        <v>0</v>
      </c>
      <c r="O624" s="1358">
        <f t="shared" si="322"/>
        <v>0</v>
      </c>
      <c r="P624" s="1358">
        <f t="shared" si="322"/>
        <v>0</v>
      </c>
      <c r="Q624" s="1358">
        <f t="shared" si="322"/>
        <v>0</v>
      </c>
      <c r="R624" s="1358">
        <f t="shared" si="322"/>
        <v>0</v>
      </c>
      <c r="S624" s="1358">
        <f t="shared" si="322"/>
        <v>0</v>
      </c>
      <c r="T624" s="1358">
        <f t="shared" si="322"/>
        <v>0</v>
      </c>
      <c r="U624" s="1358">
        <f t="shared" si="322"/>
        <v>0</v>
      </c>
      <c r="V624" s="1358">
        <f t="shared" si="322"/>
        <v>0</v>
      </c>
      <c r="W624" s="1358">
        <f t="shared" si="322"/>
        <v>0</v>
      </c>
      <c r="X624" s="1358">
        <f t="shared" si="322"/>
        <v>0</v>
      </c>
      <c r="Y624" s="1358">
        <f t="shared" si="322"/>
        <v>0</v>
      </c>
      <c r="Z624" s="1358">
        <f t="shared" si="322"/>
        <v>0</v>
      </c>
      <c r="AA624" s="1358">
        <f t="shared" si="322"/>
        <v>-1</v>
      </c>
      <c r="AB624" s="1358">
        <f t="shared" si="322"/>
        <v>0</v>
      </c>
      <c r="AC624" s="1358">
        <f t="shared" si="322"/>
        <v>0</v>
      </c>
      <c r="AD624" s="1358">
        <f t="shared" si="322"/>
        <v>0</v>
      </c>
      <c r="AE624" s="1358">
        <f t="shared" si="322"/>
        <v>0</v>
      </c>
      <c r="AF624" s="1358">
        <f t="shared" si="322"/>
        <v>0</v>
      </c>
      <c r="AG624" s="1358">
        <f t="shared" si="322"/>
        <v>0</v>
      </c>
      <c r="AH624" s="1358">
        <f t="shared" si="322"/>
        <v>0</v>
      </c>
      <c r="AI624" s="1358">
        <f t="shared" si="322"/>
        <v>0</v>
      </c>
      <c r="AJ624" s="1358">
        <f t="shared" si="322"/>
        <v>0</v>
      </c>
      <c r="AK624" s="1358">
        <f t="shared" si="322"/>
        <v>0</v>
      </c>
      <c r="AL624" s="1358">
        <f t="shared" si="322"/>
        <v>0</v>
      </c>
      <c r="AM624" s="1358">
        <f t="shared" si="322"/>
        <v>0</v>
      </c>
      <c r="AN624" s="1358">
        <f t="shared" si="322"/>
        <v>0</v>
      </c>
      <c r="AO624" s="1358">
        <f t="shared" si="322"/>
        <v>-1</v>
      </c>
      <c r="AP624" s="1358">
        <f t="shared" si="322"/>
        <v>0</v>
      </c>
      <c r="AQ624" s="1358">
        <f t="shared" si="322"/>
        <v>0</v>
      </c>
      <c r="AR624" s="1358">
        <f t="shared" si="322"/>
        <v>0</v>
      </c>
      <c r="AS624" s="1358">
        <f t="shared" si="322"/>
        <v>0</v>
      </c>
      <c r="AT624" s="1358">
        <f t="shared" si="322"/>
        <v>0</v>
      </c>
      <c r="AU624" s="1358">
        <f t="shared" si="322"/>
        <v>0</v>
      </c>
      <c r="AV624" s="1358">
        <f t="shared" si="322"/>
        <v>0</v>
      </c>
      <c r="AW624" s="1358">
        <f t="shared" si="322"/>
        <v>0</v>
      </c>
    </row>
    <row r="625" spans="1:49" ht="16.5" hidden="1" thickBot="1">
      <c r="A625" s="1298" t="s">
        <v>675</v>
      </c>
      <c r="B625" s="208" t="s">
        <v>676</v>
      </c>
      <c r="C625" s="1358">
        <f t="shared" si="317"/>
        <v>0</v>
      </c>
      <c r="D625" s="1358">
        <f t="shared" si="317"/>
        <v>0</v>
      </c>
      <c r="E625" s="1358">
        <f t="shared" si="317"/>
        <v>0</v>
      </c>
      <c r="F625" s="2093"/>
      <c r="G625" s="1197"/>
      <c r="H625" s="1197"/>
      <c r="I625" s="1197"/>
      <c r="J625" s="1197"/>
      <c r="K625" s="1197"/>
      <c r="L625" s="1358">
        <f t="shared" ref="L625:AW625" si="323">IF(L52&gt;L243,(100%-L243/L52*100%),IF(L52&lt;L243,(L52/L243*100%)-100%,0))</f>
        <v>0</v>
      </c>
      <c r="M625" s="1358">
        <f t="shared" si="323"/>
        <v>0</v>
      </c>
      <c r="N625" s="1358">
        <f t="shared" si="323"/>
        <v>0</v>
      </c>
      <c r="O625" s="1358">
        <f t="shared" si="323"/>
        <v>0</v>
      </c>
      <c r="P625" s="1358">
        <f t="shared" si="323"/>
        <v>0</v>
      </c>
      <c r="Q625" s="1358">
        <f t="shared" si="323"/>
        <v>0</v>
      </c>
      <c r="R625" s="1358">
        <f t="shared" si="323"/>
        <v>0</v>
      </c>
      <c r="S625" s="1358">
        <f t="shared" si="323"/>
        <v>0</v>
      </c>
      <c r="T625" s="1358">
        <f t="shared" si="323"/>
        <v>0</v>
      </c>
      <c r="U625" s="1358">
        <f t="shared" si="323"/>
        <v>0</v>
      </c>
      <c r="V625" s="1358">
        <f t="shared" si="323"/>
        <v>0</v>
      </c>
      <c r="W625" s="1358">
        <f t="shared" si="323"/>
        <v>0</v>
      </c>
      <c r="X625" s="1358">
        <f t="shared" si="323"/>
        <v>0</v>
      </c>
      <c r="Y625" s="1358">
        <f t="shared" si="323"/>
        <v>0</v>
      </c>
      <c r="Z625" s="1358">
        <f t="shared" si="323"/>
        <v>0</v>
      </c>
      <c r="AA625" s="1358">
        <f t="shared" si="323"/>
        <v>0</v>
      </c>
      <c r="AB625" s="1358">
        <f t="shared" si="323"/>
        <v>0</v>
      </c>
      <c r="AC625" s="1358">
        <f t="shared" si="323"/>
        <v>0</v>
      </c>
      <c r="AD625" s="1358">
        <f t="shared" si="323"/>
        <v>0</v>
      </c>
      <c r="AE625" s="1358">
        <f t="shared" si="323"/>
        <v>0</v>
      </c>
      <c r="AF625" s="1358">
        <f t="shared" si="323"/>
        <v>0</v>
      </c>
      <c r="AG625" s="1358">
        <f t="shared" si="323"/>
        <v>0</v>
      </c>
      <c r="AH625" s="1358">
        <f t="shared" si="323"/>
        <v>0</v>
      </c>
      <c r="AI625" s="1358">
        <f t="shared" si="323"/>
        <v>0</v>
      </c>
      <c r="AJ625" s="1358">
        <f t="shared" si="323"/>
        <v>0</v>
      </c>
      <c r="AK625" s="1358">
        <f t="shared" si="323"/>
        <v>0</v>
      </c>
      <c r="AL625" s="1358">
        <f t="shared" si="323"/>
        <v>0</v>
      </c>
      <c r="AM625" s="1358">
        <f t="shared" si="323"/>
        <v>0</v>
      </c>
      <c r="AN625" s="1358">
        <f t="shared" si="323"/>
        <v>0</v>
      </c>
      <c r="AO625" s="1358">
        <f t="shared" si="323"/>
        <v>0</v>
      </c>
      <c r="AP625" s="1358">
        <f t="shared" si="323"/>
        <v>0</v>
      </c>
      <c r="AQ625" s="1358">
        <f t="shared" si="323"/>
        <v>0</v>
      </c>
      <c r="AR625" s="1358">
        <f t="shared" si="323"/>
        <v>0</v>
      </c>
      <c r="AS625" s="1358">
        <f t="shared" si="323"/>
        <v>0</v>
      </c>
      <c r="AT625" s="1358">
        <f t="shared" si="323"/>
        <v>0</v>
      </c>
      <c r="AU625" s="1358">
        <f t="shared" si="323"/>
        <v>0</v>
      </c>
      <c r="AV625" s="1358">
        <f t="shared" si="323"/>
        <v>0</v>
      </c>
      <c r="AW625" s="1358">
        <f t="shared" si="323"/>
        <v>0</v>
      </c>
    </row>
    <row r="626" spans="1:49" ht="16.5" hidden="1" thickBot="1">
      <c r="A626" s="1298" t="s">
        <v>677</v>
      </c>
      <c r="B626" s="208" t="s">
        <v>678</v>
      </c>
      <c r="C626" s="1358">
        <f t="shared" si="317"/>
        <v>0</v>
      </c>
      <c r="D626" s="1358">
        <f t="shared" si="317"/>
        <v>0</v>
      </c>
      <c r="E626" s="1358">
        <f t="shared" si="317"/>
        <v>0</v>
      </c>
      <c r="F626" s="2093"/>
      <c r="G626" s="1197"/>
      <c r="H626" s="1197"/>
      <c r="I626" s="1197"/>
      <c r="J626" s="1197"/>
      <c r="K626" s="1197"/>
      <c r="L626" s="1358">
        <f t="shared" ref="L626:AW626" si="324">IF(L53&gt;L244,(100%-L244/L53*100%),IF(L53&lt;L244,(L53/L244*100%)-100%,0))</f>
        <v>0</v>
      </c>
      <c r="M626" s="1358">
        <f t="shared" si="324"/>
        <v>0</v>
      </c>
      <c r="N626" s="1358">
        <f t="shared" si="324"/>
        <v>0</v>
      </c>
      <c r="O626" s="1358">
        <f t="shared" si="324"/>
        <v>0</v>
      </c>
      <c r="P626" s="1358">
        <f t="shared" si="324"/>
        <v>0</v>
      </c>
      <c r="Q626" s="1358">
        <f t="shared" si="324"/>
        <v>0</v>
      </c>
      <c r="R626" s="1358">
        <f t="shared" si="324"/>
        <v>0</v>
      </c>
      <c r="S626" s="1358">
        <f t="shared" si="324"/>
        <v>0</v>
      </c>
      <c r="T626" s="1358">
        <f t="shared" si="324"/>
        <v>0</v>
      </c>
      <c r="U626" s="1358">
        <f t="shared" si="324"/>
        <v>0</v>
      </c>
      <c r="V626" s="1358">
        <f t="shared" si="324"/>
        <v>0</v>
      </c>
      <c r="W626" s="1358">
        <f t="shared" si="324"/>
        <v>0</v>
      </c>
      <c r="X626" s="1358">
        <f t="shared" si="324"/>
        <v>0</v>
      </c>
      <c r="Y626" s="1358">
        <f t="shared" si="324"/>
        <v>0</v>
      </c>
      <c r="Z626" s="1358">
        <f t="shared" si="324"/>
        <v>0</v>
      </c>
      <c r="AA626" s="1358">
        <f t="shared" si="324"/>
        <v>0</v>
      </c>
      <c r="AB626" s="1358">
        <f t="shared" si="324"/>
        <v>0</v>
      </c>
      <c r="AC626" s="1358">
        <f t="shared" si="324"/>
        <v>0</v>
      </c>
      <c r="AD626" s="1358">
        <f t="shared" si="324"/>
        <v>0</v>
      </c>
      <c r="AE626" s="1358">
        <f t="shared" si="324"/>
        <v>0</v>
      </c>
      <c r="AF626" s="1358">
        <f t="shared" si="324"/>
        <v>0</v>
      </c>
      <c r="AG626" s="1358">
        <f t="shared" si="324"/>
        <v>0</v>
      </c>
      <c r="AH626" s="1358">
        <f t="shared" si="324"/>
        <v>0</v>
      </c>
      <c r="AI626" s="1358">
        <f t="shared" si="324"/>
        <v>0</v>
      </c>
      <c r="AJ626" s="1358">
        <f t="shared" si="324"/>
        <v>0</v>
      </c>
      <c r="AK626" s="1358">
        <f t="shared" si="324"/>
        <v>0</v>
      </c>
      <c r="AL626" s="1358">
        <f t="shared" si="324"/>
        <v>0</v>
      </c>
      <c r="AM626" s="1358">
        <f t="shared" si="324"/>
        <v>0</v>
      </c>
      <c r="AN626" s="1358">
        <f t="shared" si="324"/>
        <v>0</v>
      </c>
      <c r="AO626" s="1358">
        <f t="shared" si="324"/>
        <v>0</v>
      </c>
      <c r="AP626" s="1358">
        <f t="shared" si="324"/>
        <v>0</v>
      </c>
      <c r="AQ626" s="1358">
        <f t="shared" si="324"/>
        <v>0</v>
      </c>
      <c r="AR626" s="1358">
        <f t="shared" si="324"/>
        <v>0</v>
      </c>
      <c r="AS626" s="1358">
        <f t="shared" si="324"/>
        <v>0</v>
      </c>
      <c r="AT626" s="1358">
        <f t="shared" si="324"/>
        <v>0</v>
      </c>
      <c r="AU626" s="1358">
        <f t="shared" si="324"/>
        <v>0</v>
      </c>
      <c r="AV626" s="1358">
        <f t="shared" si="324"/>
        <v>0</v>
      </c>
      <c r="AW626" s="1358">
        <f t="shared" si="324"/>
        <v>0</v>
      </c>
    </row>
    <row r="627" spans="1:49" ht="16.5" hidden="1" thickBot="1">
      <c r="A627" s="1298" t="s">
        <v>679</v>
      </c>
      <c r="B627" s="208" t="s">
        <v>0</v>
      </c>
      <c r="C627" s="1358">
        <f t="shared" si="317"/>
        <v>0</v>
      </c>
      <c r="D627" s="1358">
        <f t="shared" si="317"/>
        <v>0</v>
      </c>
      <c r="E627" s="1358">
        <f t="shared" si="317"/>
        <v>0</v>
      </c>
      <c r="F627" s="2093"/>
      <c r="G627" s="1197"/>
      <c r="H627" s="1197"/>
      <c r="I627" s="1197"/>
      <c r="J627" s="1197"/>
      <c r="K627" s="1197"/>
      <c r="L627" s="1358">
        <f t="shared" ref="L627:AW627" si="325">IF(L54&gt;L245,(100%-L245/L54*100%),IF(L54&lt;L245,(L54/L245*100%)-100%,0))</f>
        <v>0</v>
      </c>
      <c r="M627" s="1358">
        <f t="shared" si="325"/>
        <v>0</v>
      </c>
      <c r="N627" s="1358">
        <f t="shared" si="325"/>
        <v>0</v>
      </c>
      <c r="O627" s="1358">
        <f t="shared" si="325"/>
        <v>0</v>
      </c>
      <c r="P627" s="1358">
        <f t="shared" si="325"/>
        <v>0</v>
      </c>
      <c r="Q627" s="1358">
        <f t="shared" si="325"/>
        <v>0</v>
      </c>
      <c r="R627" s="1358">
        <f t="shared" si="325"/>
        <v>0</v>
      </c>
      <c r="S627" s="1358">
        <f t="shared" si="325"/>
        <v>0</v>
      </c>
      <c r="T627" s="1358">
        <f t="shared" si="325"/>
        <v>0</v>
      </c>
      <c r="U627" s="1358">
        <f t="shared" si="325"/>
        <v>0</v>
      </c>
      <c r="V627" s="1358">
        <f t="shared" si="325"/>
        <v>0</v>
      </c>
      <c r="W627" s="1358">
        <f t="shared" si="325"/>
        <v>0</v>
      </c>
      <c r="X627" s="1358">
        <f t="shared" si="325"/>
        <v>0</v>
      </c>
      <c r="Y627" s="1358">
        <f t="shared" si="325"/>
        <v>0</v>
      </c>
      <c r="Z627" s="1358">
        <f t="shared" si="325"/>
        <v>0</v>
      </c>
      <c r="AA627" s="1358">
        <f t="shared" si="325"/>
        <v>0</v>
      </c>
      <c r="AB627" s="1358">
        <f t="shared" si="325"/>
        <v>0</v>
      </c>
      <c r="AC627" s="1358">
        <f t="shared" si="325"/>
        <v>0</v>
      </c>
      <c r="AD627" s="1358">
        <f t="shared" si="325"/>
        <v>0</v>
      </c>
      <c r="AE627" s="1358">
        <f t="shared" si="325"/>
        <v>0</v>
      </c>
      <c r="AF627" s="1358">
        <f t="shared" si="325"/>
        <v>0</v>
      </c>
      <c r="AG627" s="1358">
        <f t="shared" si="325"/>
        <v>0</v>
      </c>
      <c r="AH627" s="1358">
        <f t="shared" si="325"/>
        <v>0</v>
      </c>
      <c r="AI627" s="1358">
        <f t="shared" si="325"/>
        <v>0</v>
      </c>
      <c r="AJ627" s="1358">
        <f t="shared" si="325"/>
        <v>0</v>
      </c>
      <c r="AK627" s="1358">
        <f t="shared" si="325"/>
        <v>0</v>
      </c>
      <c r="AL627" s="1358">
        <f t="shared" si="325"/>
        <v>0</v>
      </c>
      <c r="AM627" s="1358">
        <f t="shared" si="325"/>
        <v>0</v>
      </c>
      <c r="AN627" s="1358">
        <f t="shared" si="325"/>
        <v>0</v>
      </c>
      <c r="AO627" s="1358">
        <f t="shared" si="325"/>
        <v>0</v>
      </c>
      <c r="AP627" s="1358">
        <f t="shared" si="325"/>
        <v>0</v>
      </c>
      <c r="AQ627" s="1358">
        <f t="shared" si="325"/>
        <v>0</v>
      </c>
      <c r="AR627" s="1358">
        <f t="shared" si="325"/>
        <v>0</v>
      </c>
      <c r="AS627" s="1358">
        <f t="shared" si="325"/>
        <v>0</v>
      </c>
      <c r="AT627" s="1358">
        <f t="shared" si="325"/>
        <v>0</v>
      </c>
      <c r="AU627" s="1358">
        <f t="shared" si="325"/>
        <v>0</v>
      </c>
      <c r="AV627" s="1358">
        <f t="shared" si="325"/>
        <v>0</v>
      </c>
      <c r="AW627" s="1358">
        <f t="shared" si="325"/>
        <v>0</v>
      </c>
    </row>
    <row r="628" spans="1:49" ht="16.5" hidden="1" thickBot="1">
      <c r="A628" s="1298" t="s">
        <v>680</v>
      </c>
      <c r="B628" s="208" t="s">
        <v>681</v>
      </c>
      <c r="C628" s="1358">
        <f t="shared" si="317"/>
        <v>0</v>
      </c>
      <c r="D628" s="1358">
        <f t="shared" si="317"/>
        <v>0</v>
      </c>
      <c r="E628" s="1358">
        <f t="shared" si="317"/>
        <v>0</v>
      </c>
      <c r="F628" s="2093"/>
      <c r="G628" s="1197"/>
      <c r="H628" s="1197"/>
      <c r="I628" s="1197"/>
      <c r="J628" s="1197"/>
      <c r="K628" s="1197"/>
      <c r="L628" s="1358">
        <f t="shared" ref="L628:AW628" si="326">IF(L55&gt;L246,(100%-L246/L55*100%),IF(L55&lt;L246,(L55/L246*100%)-100%,0))</f>
        <v>0</v>
      </c>
      <c r="M628" s="1358">
        <f t="shared" si="326"/>
        <v>0</v>
      </c>
      <c r="N628" s="1358">
        <f t="shared" si="326"/>
        <v>0</v>
      </c>
      <c r="O628" s="1358">
        <f t="shared" si="326"/>
        <v>0</v>
      </c>
      <c r="P628" s="1358">
        <f t="shared" si="326"/>
        <v>0</v>
      </c>
      <c r="Q628" s="1358">
        <f t="shared" si="326"/>
        <v>0</v>
      </c>
      <c r="R628" s="1358">
        <f t="shared" si="326"/>
        <v>0</v>
      </c>
      <c r="S628" s="1358">
        <f t="shared" si="326"/>
        <v>0</v>
      </c>
      <c r="T628" s="1358">
        <f t="shared" si="326"/>
        <v>0</v>
      </c>
      <c r="U628" s="1358">
        <f t="shared" si="326"/>
        <v>0</v>
      </c>
      <c r="V628" s="1358">
        <f t="shared" si="326"/>
        <v>0</v>
      </c>
      <c r="W628" s="1358">
        <f t="shared" si="326"/>
        <v>0</v>
      </c>
      <c r="X628" s="1358">
        <f t="shared" si="326"/>
        <v>0</v>
      </c>
      <c r="Y628" s="1358">
        <f t="shared" si="326"/>
        <v>0</v>
      </c>
      <c r="Z628" s="1358">
        <f t="shared" si="326"/>
        <v>0</v>
      </c>
      <c r="AA628" s="1358">
        <f t="shared" si="326"/>
        <v>0</v>
      </c>
      <c r="AB628" s="1358">
        <f t="shared" si="326"/>
        <v>0</v>
      </c>
      <c r="AC628" s="1358">
        <f t="shared" si="326"/>
        <v>0</v>
      </c>
      <c r="AD628" s="1358">
        <f t="shared" si="326"/>
        <v>0</v>
      </c>
      <c r="AE628" s="1358">
        <f t="shared" si="326"/>
        <v>0</v>
      </c>
      <c r="AF628" s="1358">
        <f t="shared" si="326"/>
        <v>0</v>
      </c>
      <c r="AG628" s="1358">
        <f t="shared" si="326"/>
        <v>0</v>
      </c>
      <c r="AH628" s="1358">
        <f t="shared" si="326"/>
        <v>0</v>
      </c>
      <c r="AI628" s="1358">
        <f t="shared" si="326"/>
        <v>0</v>
      </c>
      <c r="AJ628" s="1358">
        <f t="shared" si="326"/>
        <v>0</v>
      </c>
      <c r="AK628" s="1358">
        <f t="shared" si="326"/>
        <v>0</v>
      </c>
      <c r="AL628" s="1358">
        <f t="shared" si="326"/>
        <v>0</v>
      </c>
      <c r="AM628" s="1358">
        <f t="shared" si="326"/>
        <v>0</v>
      </c>
      <c r="AN628" s="1358">
        <f t="shared" si="326"/>
        <v>0</v>
      </c>
      <c r="AO628" s="1358">
        <f t="shared" si="326"/>
        <v>0</v>
      </c>
      <c r="AP628" s="1358">
        <f t="shared" si="326"/>
        <v>0</v>
      </c>
      <c r="AQ628" s="1358">
        <f t="shared" si="326"/>
        <v>0</v>
      </c>
      <c r="AR628" s="1358">
        <f t="shared" si="326"/>
        <v>0</v>
      </c>
      <c r="AS628" s="1358">
        <f t="shared" si="326"/>
        <v>0</v>
      </c>
      <c r="AT628" s="1358">
        <f t="shared" si="326"/>
        <v>0</v>
      </c>
      <c r="AU628" s="1358">
        <f t="shared" si="326"/>
        <v>0</v>
      </c>
      <c r="AV628" s="1358">
        <f t="shared" si="326"/>
        <v>0</v>
      </c>
      <c r="AW628" s="1358">
        <f t="shared" si="326"/>
        <v>0</v>
      </c>
    </row>
    <row r="629" spans="1:49" ht="16.5" hidden="1" thickBot="1">
      <c r="A629" s="1298" t="s">
        <v>682</v>
      </c>
      <c r="B629" s="208" t="s">
        <v>683</v>
      </c>
      <c r="C629" s="1358">
        <f t="shared" si="317"/>
        <v>0</v>
      </c>
      <c r="D629" s="1358">
        <f t="shared" si="317"/>
        <v>0</v>
      </c>
      <c r="E629" s="1358">
        <f t="shared" si="317"/>
        <v>0</v>
      </c>
      <c r="F629" s="2093"/>
      <c r="G629" s="1197"/>
      <c r="H629" s="1197"/>
      <c r="I629" s="1197"/>
      <c r="J629" s="1197"/>
      <c r="K629" s="1197"/>
      <c r="L629" s="1358">
        <f t="shared" ref="L629:AW629" si="327">IF(L56&gt;L247,(100%-L247/L56*100%),IF(L56&lt;L247,(L56/L247*100%)-100%,0))</f>
        <v>0</v>
      </c>
      <c r="M629" s="1358">
        <f t="shared" si="327"/>
        <v>0</v>
      </c>
      <c r="N629" s="1358">
        <f t="shared" si="327"/>
        <v>0</v>
      </c>
      <c r="O629" s="1358">
        <f t="shared" si="327"/>
        <v>0</v>
      </c>
      <c r="P629" s="1358">
        <f t="shared" si="327"/>
        <v>0</v>
      </c>
      <c r="Q629" s="1358">
        <f t="shared" si="327"/>
        <v>0</v>
      </c>
      <c r="R629" s="1358">
        <f t="shared" si="327"/>
        <v>0</v>
      </c>
      <c r="S629" s="1358">
        <f t="shared" si="327"/>
        <v>0</v>
      </c>
      <c r="T629" s="1358">
        <f t="shared" si="327"/>
        <v>0</v>
      </c>
      <c r="U629" s="1358">
        <f t="shared" si="327"/>
        <v>0</v>
      </c>
      <c r="V629" s="1358">
        <f t="shared" si="327"/>
        <v>0</v>
      </c>
      <c r="W629" s="1358">
        <f t="shared" si="327"/>
        <v>0</v>
      </c>
      <c r="X629" s="1358">
        <f t="shared" si="327"/>
        <v>0</v>
      </c>
      <c r="Y629" s="1358">
        <f t="shared" si="327"/>
        <v>0</v>
      </c>
      <c r="Z629" s="1358">
        <f t="shared" si="327"/>
        <v>0</v>
      </c>
      <c r="AA629" s="1358">
        <f t="shared" si="327"/>
        <v>0</v>
      </c>
      <c r="AB629" s="1358">
        <f t="shared" si="327"/>
        <v>0</v>
      </c>
      <c r="AC629" s="1358">
        <f t="shared" si="327"/>
        <v>0</v>
      </c>
      <c r="AD629" s="1358">
        <f t="shared" si="327"/>
        <v>0</v>
      </c>
      <c r="AE629" s="1358">
        <f t="shared" si="327"/>
        <v>0</v>
      </c>
      <c r="AF629" s="1358">
        <f t="shared" si="327"/>
        <v>0</v>
      </c>
      <c r="AG629" s="1358">
        <f t="shared" si="327"/>
        <v>0</v>
      </c>
      <c r="AH629" s="1358">
        <f t="shared" si="327"/>
        <v>0</v>
      </c>
      <c r="AI629" s="1358">
        <f t="shared" si="327"/>
        <v>0</v>
      </c>
      <c r="AJ629" s="1358">
        <f t="shared" si="327"/>
        <v>0</v>
      </c>
      <c r="AK629" s="1358">
        <f t="shared" si="327"/>
        <v>0</v>
      </c>
      <c r="AL629" s="1358">
        <f t="shared" si="327"/>
        <v>0</v>
      </c>
      <c r="AM629" s="1358">
        <f t="shared" si="327"/>
        <v>0</v>
      </c>
      <c r="AN629" s="1358">
        <f t="shared" si="327"/>
        <v>0</v>
      </c>
      <c r="AO629" s="1358">
        <f t="shared" si="327"/>
        <v>0</v>
      </c>
      <c r="AP629" s="1358">
        <f t="shared" si="327"/>
        <v>0</v>
      </c>
      <c r="AQ629" s="1358">
        <f t="shared" si="327"/>
        <v>0</v>
      </c>
      <c r="AR629" s="1358">
        <f t="shared" si="327"/>
        <v>0</v>
      </c>
      <c r="AS629" s="1358">
        <f t="shared" si="327"/>
        <v>0</v>
      </c>
      <c r="AT629" s="1358">
        <f t="shared" si="327"/>
        <v>0</v>
      </c>
      <c r="AU629" s="1358">
        <f t="shared" si="327"/>
        <v>0</v>
      </c>
      <c r="AV629" s="1358">
        <f t="shared" si="327"/>
        <v>0</v>
      </c>
      <c r="AW629" s="1358">
        <f t="shared" si="327"/>
        <v>0</v>
      </c>
    </row>
    <row r="630" spans="1:49" ht="16.5" hidden="1" thickBot="1">
      <c r="A630" s="1298" t="s">
        <v>446</v>
      </c>
      <c r="B630" s="208" t="s">
        <v>149</v>
      </c>
      <c r="C630" s="1358">
        <f t="shared" si="317"/>
        <v>0</v>
      </c>
      <c r="D630" s="1358">
        <f t="shared" si="317"/>
        <v>0</v>
      </c>
      <c r="E630" s="1358">
        <f t="shared" si="317"/>
        <v>0</v>
      </c>
      <c r="F630" s="2093"/>
      <c r="G630" s="1197"/>
      <c r="H630" s="1197"/>
      <c r="I630" s="1197"/>
      <c r="J630" s="1197"/>
      <c r="K630" s="1197"/>
      <c r="L630" s="1358">
        <f t="shared" ref="L630:AW630" si="328">IF(L57&gt;L248,(100%-L248/L57*100%),IF(L57&lt;L248,(L57/L248*100%)-100%,0))</f>
        <v>0</v>
      </c>
      <c r="M630" s="1358">
        <f t="shared" si="328"/>
        <v>0</v>
      </c>
      <c r="N630" s="1358">
        <f t="shared" si="328"/>
        <v>0</v>
      </c>
      <c r="O630" s="1358">
        <f t="shared" si="328"/>
        <v>0</v>
      </c>
      <c r="P630" s="1358">
        <f t="shared" si="328"/>
        <v>0</v>
      </c>
      <c r="Q630" s="1358">
        <f t="shared" si="328"/>
        <v>0</v>
      </c>
      <c r="R630" s="1358">
        <f t="shared" si="328"/>
        <v>0</v>
      </c>
      <c r="S630" s="1358">
        <f t="shared" si="328"/>
        <v>0</v>
      </c>
      <c r="T630" s="1358">
        <f t="shared" si="328"/>
        <v>0</v>
      </c>
      <c r="U630" s="1358">
        <f t="shared" si="328"/>
        <v>0</v>
      </c>
      <c r="V630" s="1358">
        <f t="shared" si="328"/>
        <v>0</v>
      </c>
      <c r="W630" s="1358">
        <f t="shared" si="328"/>
        <v>0</v>
      </c>
      <c r="X630" s="1358">
        <f t="shared" si="328"/>
        <v>0</v>
      </c>
      <c r="Y630" s="1358">
        <f t="shared" si="328"/>
        <v>0</v>
      </c>
      <c r="Z630" s="1358">
        <f t="shared" si="328"/>
        <v>0</v>
      </c>
      <c r="AA630" s="1358">
        <f t="shared" si="328"/>
        <v>0</v>
      </c>
      <c r="AB630" s="1358">
        <f t="shared" si="328"/>
        <v>0</v>
      </c>
      <c r="AC630" s="1358">
        <f t="shared" si="328"/>
        <v>0</v>
      </c>
      <c r="AD630" s="1358">
        <f t="shared" si="328"/>
        <v>0</v>
      </c>
      <c r="AE630" s="1358">
        <f t="shared" si="328"/>
        <v>0</v>
      </c>
      <c r="AF630" s="1358">
        <f t="shared" si="328"/>
        <v>0</v>
      </c>
      <c r="AG630" s="1358">
        <f t="shared" si="328"/>
        <v>0</v>
      </c>
      <c r="AH630" s="1358">
        <f t="shared" si="328"/>
        <v>0</v>
      </c>
      <c r="AI630" s="1358">
        <f t="shared" si="328"/>
        <v>0</v>
      </c>
      <c r="AJ630" s="1358">
        <f t="shared" si="328"/>
        <v>0</v>
      </c>
      <c r="AK630" s="1358">
        <f t="shared" si="328"/>
        <v>0</v>
      </c>
      <c r="AL630" s="1358">
        <f t="shared" si="328"/>
        <v>0</v>
      </c>
      <c r="AM630" s="1358">
        <f t="shared" si="328"/>
        <v>0</v>
      </c>
      <c r="AN630" s="1358">
        <f t="shared" si="328"/>
        <v>0</v>
      </c>
      <c r="AO630" s="1358">
        <f t="shared" si="328"/>
        <v>0</v>
      </c>
      <c r="AP630" s="1358">
        <f t="shared" si="328"/>
        <v>0</v>
      </c>
      <c r="AQ630" s="1358">
        <f t="shared" si="328"/>
        <v>0</v>
      </c>
      <c r="AR630" s="1358">
        <f t="shared" si="328"/>
        <v>0</v>
      </c>
      <c r="AS630" s="1358">
        <f t="shared" si="328"/>
        <v>0</v>
      </c>
      <c r="AT630" s="1358">
        <f t="shared" si="328"/>
        <v>0</v>
      </c>
      <c r="AU630" s="1358">
        <f t="shared" si="328"/>
        <v>0</v>
      </c>
      <c r="AV630" s="1358">
        <f t="shared" si="328"/>
        <v>0</v>
      </c>
      <c r="AW630" s="1358">
        <f t="shared" si="328"/>
        <v>0</v>
      </c>
    </row>
    <row r="631" spans="1:49" ht="16.5" hidden="1" thickBot="1">
      <c r="A631" s="1298" t="s">
        <v>447</v>
      </c>
      <c r="B631" s="208" t="s">
        <v>684</v>
      </c>
      <c r="C631" s="1358">
        <f t="shared" si="317"/>
        <v>0</v>
      </c>
      <c r="D631" s="1358">
        <f t="shared" si="317"/>
        <v>0</v>
      </c>
      <c r="E631" s="1358">
        <f t="shared" si="317"/>
        <v>0</v>
      </c>
      <c r="F631" s="2093"/>
      <c r="G631" s="1197"/>
      <c r="H631" s="1197"/>
      <c r="I631" s="1197"/>
      <c r="J631" s="1197"/>
      <c r="K631" s="1197"/>
      <c r="L631" s="1358">
        <f t="shared" ref="L631:AW631" si="329">IF(L58&gt;L249,(100%-L249/L58*100%),IF(L58&lt;L249,(L58/L249*100%)-100%,0))</f>
        <v>0</v>
      </c>
      <c r="M631" s="1358">
        <f t="shared" si="329"/>
        <v>0</v>
      </c>
      <c r="N631" s="1358">
        <f t="shared" si="329"/>
        <v>0</v>
      </c>
      <c r="O631" s="1358">
        <f t="shared" si="329"/>
        <v>0</v>
      </c>
      <c r="P631" s="1358">
        <f t="shared" si="329"/>
        <v>0</v>
      </c>
      <c r="Q631" s="1358">
        <f t="shared" si="329"/>
        <v>0</v>
      </c>
      <c r="R631" s="1358">
        <f t="shared" si="329"/>
        <v>0</v>
      </c>
      <c r="S631" s="1358">
        <f t="shared" si="329"/>
        <v>0</v>
      </c>
      <c r="T631" s="1358">
        <f t="shared" si="329"/>
        <v>0</v>
      </c>
      <c r="U631" s="1358">
        <f t="shared" si="329"/>
        <v>0</v>
      </c>
      <c r="V631" s="1358">
        <f t="shared" si="329"/>
        <v>0</v>
      </c>
      <c r="W631" s="1358">
        <f t="shared" si="329"/>
        <v>0</v>
      </c>
      <c r="X631" s="1358">
        <f t="shared" si="329"/>
        <v>0</v>
      </c>
      <c r="Y631" s="1358">
        <f t="shared" si="329"/>
        <v>0</v>
      </c>
      <c r="Z631" s="1358">
        <f t="shared" si="329"/>
        <v>0</v>
      </c>
      <c r="AA631" s="1358">
        <f t="shared" si="329"/>
        <v>0</v>
      </c>
      <c r="AB631" s="1358">
        <f t="shared" si="329"/>
        <v>0</v>
      </c>
      <c r="AC631" s="1358">
        <f t="shared" si="329"/>
        <v>0</v>
      </c>
      <c r="AD631" s="1358">
        <f t="shared" si="329"/>
        <v>0</v>
      </c>
      <c r="AE631" s="1358">
        <f t="shared" si="329"/>
        <v>0</v>
      </c>
      <c r="AF631" s="1358">
        <f t="shared" si="329"/>
        <v>0</v>
      </c>
      <c r="AG631" s="1358">
        <f t="shared" si="329"/>
        <v>0</v>
      </c>
      <c r="AH631" s="1358">
        <f t="shared" si="329"/>
        <v>0</v>
      </c>
      <c r="AI631" s="1358">
        <f t="shared" si="329"/>
        <v>0</v>
      </c>
      <c r="AJ631" s="1358">
        <f t="shared" si="329"/>
        <v>0</v>
      </c>
      <c r="AK631" s="1358">
        <f t="shared" si="329"/>
        <v>0</v>
      </c>
      <c r="AL631" s="1358">
        <f t="shared" si="329"/>
        <v>0</v>
      </c>
      <c r="AM631" s="1358">
        <f t="shared" si="329"/>
        <v>0</v>
      </c>
      <c r="AN631" s="1358">
        <f t="shared" si="329"/>
        <v>0</v>
      </c>
      <c r="AO631" s="1358">
        <f t="shared" si="329"/>
        <v>0</v>
      </c>
      <c r="AP631" s="1358">
        <f t="shared" si="329"/>
        <v>0</v>
      </c>
      <c r="AQ631" s="1358">
        <f t="shared" si="329"/>
        <v>0</v>
      </c>
      <c r="AR631" s="1358">
        <f t="shared" si="329"/>
        <v>0</v>
      </c>
      <c r="AS631" s="1358">
        <f t="shared" si="329"/>
        <v>0</v>
      </c>
      <c r="AT631" s="1358">
        <f t="shared" si="329"/>
        <v>0</v>
      </c>
      <c r="AU631" s="1358">
        <f t="shared" si="329"/>
        <v>0</v>
      </c>
      <c r="AV631" s="1358">
        <f t="shared" si="329"/>
        <v>0</v>
      </c>
      <c r="AW631" s="1358">
        <f t="shared" si="329"/>
        <v>0</v>
      </c>
    </row>
    <row r="632" spans="1:49" ht="16.5" hidden="1" thickBot="1">
      <c r="A632" s="1298" t="s">
        <v>448</v>
      </c>
      <c r="B632" s="208" t="s">
        <v>685</v>
      </c>
      <c r="C632" s="1358">
        <f t="shared" si="317"/>
        <v>0</v>
      </c>
      <c r="D632" s="1358">
        <f t="shared" si="317"/>
        <v>0</v>
      </c>
      <c r="E632" s="1358">
        <f t="shared" si="317"/>
        <v>0</v>
      </c>
      <c r="F632" s="2093"/>
      <c r="G632" s="1197"/>
      <c r="H632" s="1197"/>
      <c r="I632" s="1197"/>
      <c r="J632" s="1197"/>
      <c r="K632" s="1197"/>
      <c r="L632" s="1358">
        <f t="shared" ref="L632:AW632" si="330">IF(L59&gt;L250,(100%-L250/L59*100%),IF(L59&lt;L250,(L59/L250*100%)-100%,0))</f>
        <v>0</v>
      </c>
      <c r="M632" s="1358">
        <f t="shared" si="330"/>
        <v>0</v>
      </c>
      <c r="N632" s="1358">
        <f t="shared" si="330"/>
        <v>0</v>
      </c>
      <c r="O632" s="1358">
        <f t="shared" si="330"/>
        <v>0</v>
      </c>
      <c r="P632" s="1358">
        <f t="shared" si="330"/>
        <v>0</v>
      </c>
      <c r="Q632" s="1358">
        <f t="shared" si="330"/>
        <v>0</v>
      </c>
      <c r="R632" s="1358">
        <f t="shared" si="330"/>
        <v>0</v>
      </c>
      <c r="S632" s="1358">
        <f t="shared" si="330"/>
        <v>0</v>
      </c>
      <c r="T632" s="1358">
        <f t="shared" si="330"/>
        <v>0</v>
      </c>
      <c r="U632" s="1358">
        <f t="shared" si="330"/>
        <v>0</v>
      </c>
      <c r="V632" s="1358">
        <f t="shared" si="330"/>
        <v>0</v>
      </c>
      <c r="W632" s="1358">
        <f t="shared" si="330"/>
        <v>0</v>
      </c>
      <c r="X632" s="1358">
        <f t="shared" si="330"/>
        <v>0</v>
      </c>
      <c r="Y632" s="1358">
        <f t="shared" si="330"/>
        <v>0</v>
      </c>
      <c r="Z632" s="1358">
        <f t="shared" si="330"/>
        <v>0</v>
      </c>
      <c r="AA632" s="1358">
        <f t="shared" si="330"/>
        <v>0</v>
      </c>
      <c r="AB632" s="1358">
        <f t="shared" si="330"/>
        <v>0</v>
      </c>
      <c r="AC632" s="1358">
        <f t="shared" si="330"/>
        <v>0</v>
      </c>
      <c r="AD632" s="1358">
        <f t="shared" si="330"/>
        <v>0</v>
      </c>
      <c r="AE632" s="1358">
        <f t="shared" si="330"/>
        <v>0</v>
      </c>
      <c r="AF632" s="1358">
        <f t="shared" si="330"/>
        <v>0</v>
      </c>
      <c r="AG632" s="1358">
        <f t="shared" si="330"/>
        <v>0</v>
      </c>
      <c r="AH632" s="1358">
        <f t="shared" si="330"/>
        <v>0</v>
      </c>
      <c r="AI632" s="1358">
        <f t="shared" si="330"/>
        <v>0</v>
      </c>
      <c r="AJ632" s="1358">
        <f t="shared" si="330"/>
        <v>0</v>
      </c>
      <c r="AK632" s="1358">
        <f t="shared" si="330"/>
        <v>0</v>
      </c>
      <c r="AL632" s="1358">
        <f t="shared" si="330"/>
        <v>0</v>
      </c>
      <c r="AM632" s="1358">
        <f t="shared" si="330"/>
        <v>0</v>
      </c>
      <c r="AN632" s="1358">
        <f t="shared" si="330"/>
        <v>0</v>
      </c>
      <c r="AO632" s="1358">
        <f t="shared" si="330"/>
        <v>0</v>
      </c>
      <c r="AP632" s="1358">
        <f t="shared" si="330"/>
        <v>0</v>
      </c>
      <c r="AQ632" s="1358">
        <f t="shared" si="330"/>
        <v>0</v>
      </c>
      <c r="AR632" s="1358">
        <f t="shared" si="330"/>
        <v>0</v>
      </c>
      <c r="AS632" s="1358">
        <f t="shared" si="330"/>
        <v>0</v>
      </c>
      <c r="AT632" s="1358">
        <f t="shared" si="330"/>
        <v>0</v>
      </c>
      <c r="AU632" s="1358">
        <f t="shared" si="330"/>
        <v>0</v>
      </c>
      <c r="AV632" s="1358">
        <f t="shared" si="330"/>
        <v>0</v>
      </c>
      <c r="AW632" s="1358">
        <f t="shared" si="330"/>
        <v>0</v>
      </c>
    </row>
    <row r="633" spans="1:49" ht="16.5" hidden="1" thickBot="1">
      <c r="A633" s="1298" t="s">
        <v>449</v>
      </c>
      <c r="B633" s="208" t="s">
        <v>686</v>
      </c>
      <c r="C633" s="1358">
        <f t="shared" si="317"/>
        <v>0</v>
      </c>
      <c r="D633" s="1358">
        <f t="shared" si="317"/>
        <v>0</v>
      </c>
      <c r="E633" s="1358">
        <f t="shared" si="317"/>
        <v>0</v>
      </c>
      <c r="F633" s="2093"/>
      <c r="G633" s="1197"/>
      <c r="H633" s="1197"/>
      <c r="I633" s="1197"/>
      <c r="J633" s="1197"/>
      <c r="K633" s="1197"/>
      <c r="L633" s="1358">
        <f t="shared" ref="L633:AW633" si="331">IF(L60&gt;L251,(100%-L251/L60*100%),IF(L60&lt;L251,(L60/L251*100%)-100%,0))</f>
        <v>0</v>
      </c>
      <c r="M633" s="1358">
        <f t="shared" si="331"/>
        <v>0</v>
      </c>
      <c r="N633" s="1358">
        <f t="shared" si="331"/>
        <v>0</v>
      </c>
      <c r="O633" s="1358">
        <f t="shared" si="331"/>
        <v>0</v>
      </c>
      <c r="P633" s="1358">
        <f t="shared" si="331"/>
        <v>0</v>
      </c>
      <c r="Q633" s="1358">
        <f t="shared" si="331"/>
        <v>0</v>
      </c>
      <c r="R633" s="1358">
        <f t="shared" si="331"/>
        <v>0</v>
      </c>
      <c r="S633" s="1358">
        <f t="shared" si="331"/>
        <v>0</v>
      </c>
      <c r="T633" s="1358">
        <f t="shared" si="331"/>
        <v>0</v>
      </c>
      <c r="U633" s="1358">
        <f t="shared" si="331"/>
        <v>0</v>
      </c>
      <c r="V633" s="1358">
        <f t="shared" si="331"/>
        <v>0</v>
      </c>
      <c r="W633" s="1358">
        <f t="shared" si="331"/>
        <v>0</v>
      </c>
      <c r="X633" s="1358">
        <f t="shared" si="331"/>
        <v>0</v>
      </c>
      <c r="Y633" s="1358">
        <f t="shared" si="331"/>
        <v>0</v>
      </c>
      <c r="Z633" s="1358">
        <f t="shared" si="331"/>
        <v>0</v>
      </c>
      <c r="AA633" s="1358">
        <f t="shared" si="331"/>
        <v>0</v>
      </c>
      <c r="AB633" s="1358">
        <f t="shared" si="331"/>
        <v>0</v>
      </c>
      <c r="AC633" s="1358">
        <f t="shared" si="331"/>
        <v>0</v>
      </c>
      <c r="AD633" s="1358">
        <f t="shared" si="331"/>
        <v>0</v>
      </c>
      <c r="AE633" s="1358">
        <f t="shared" si="331"/>
        <v>0</v>
      </c>
      <c r="AF633" s="1358">
        <f t="shared" si="331"/>
        <v>0</v>
      </c>
      <c r="AG633" s="1358">
        <f t="shared" si="331"/>
        <v>0</v>
      </c>
      <c r="AH633" s="1358">
        <f t="shared" si="331"/>
        <v>0</v>
      </c>
      <c r="AI633" s="1358">
        <f t="shared" si="331"/>
        <v>0</v>
      </c>
      <c r="AJ633" s="1358">
        <f t="shared" si="331"/>
        <v>0</v>
      </c>
      <c r="AK633" s="1358">
        <f t="shared" si="331"/>
        <v>0</v>
      </c>
      <c r="AL633" s="1358">
        <f t="shared" si="331"/>
        <v>0</v>
      </c>
      <c r="AM633" s="1358">
        <f t="shared" si="331"/>
        <v>0</v>
      </c>
      <c r="AN633" s="1358">
        <f t="shared" si="331"/>
        <v>0</v>
      </c>
      <c r="AO633" s="1358">
        <f t="shared" si="331"/>
        <v>0</v>
      </c>
      <c r="AP633" s="1358">
        <f t="shared" si="331"/>
        <v>0</v>
      </c>
      <c r="AQ633" s="1358">
        <f t="shared" si="331"/>
        <v>0</v>
      </c>
      <c r="AR633" s="1358">
        <f t="shared" si="331"/>
        <v>0</v>
      </c>
      <c r="AS633" s="1358">
        <f t="shared" si="331"/>
        <v>0</v>
      </c>
      <c r="AT633" s="1358">
        <f t="shared" si="331"/>
        <v>0</v>
      </c>
      <c r="AU633" s="1358">
        <f t="shared" si="331"/>
        <v>0</v>
      </c>
      <c r="AV633" s="1358">
        <f t="shared" si="331"/>
        <v>0</v>
      </c>
      <c r="AW633" s="1358">
        <f t="shared" si="331"/>
        <v>0</v>
      </c>
    </row>
    <row r="634" spans="1:49" ht="16.5" hidden="1" thickBot="1">
      <c r="A634" s="1298" t="s">
        <v>450</v>
      </c>
      <c r="B634" s="208" t="s">
        <v>687</v>
      </c>
      <c r="C634" s="1358">
        <f t="shared" si="317"/>
        <v>0</v>
      </c>
      <c r="D634" s="1358">
        <f t="shared" si="317"/>
        <v>0</v>
      </c>
      <c r="E634" s="1358">
        <f t="shared" si="317"/>
        <v>0</v>
      </c>
      <c r="F634" s="2093"/>
      <c r="G634" s="1197"/>
      <c r="H634" s="1197"/>
      <c r="I634" s="1197"/>
      <c r="J634" s="1197"/>
      <c r="K634" s="1197"/>
      <c r="L634" s="1358">
        <f t="shared" ref="L634:AW634" si="332">IF(L61&gt;L252,(100%-L252/L61*100%),IF(L61&lt;L252,(L61/L252*100%)-100%,0))</f>
        <v>0</v>
      </c>
      <c r="M634" s="1358">
        <f t="shared" si="332"/>
        <v>0</v>
      </c>
      <c r="N634" s="1358">
        <f t="shared" si="332"/>
        <v>0</v>
      </c>
      <c r="O634" s="1358">
        <f t="shared" si="332"/>
        <v>0</v>
      </c>
      <c r="P634" s="1358">
        <f t="shared" si="332"/>
        <v>0</v>
      </c>
      <c r="Q634" s="1358">
        <f t="shared" si="332"/>
        <v>0</v>
      </c>
      <c r="R634" s="1358">
        <f t="shared" si="332"/>
        <v>0</v>
      </c>
      <c r="S634" s="1358">
        <f t="shared" si="332"/>
        <v>0</v>
      </c>
      <c r="T634" s="1358">
        <f t="shared" si="332"/>
        <v>0</v>
      </c>
      <c r="U634" s="1358">
        <f t="shared" si="332"/>
        <v>0</v>
      </c>
      <c r="V634" s="1358">
        <f t="shared" si="332"/>
        <v>0</v>
      </c>
      <c r="W634" s="1358">
        <f t="shared" si="332"/>
        <v>0</v>
      </c>
      <c r="X634" s="1358">
        <f t="shared" si="332"/>
        <v>0</v>
      </c>
      <c r="Y634" s="1358">
        <f t="shared" si="332"/>
        <v>0</v>
      </c>
      <c r="Z634" s="1358">
        <f t="shared" si="332"/>
        <v>0</v>
      </c>
      <c r="AA634" s="1358">
        <f t="shared" si="332"/>
        <v>0</v>
      </c>
      <c r="AB634" s="1358">
        <f t="shared" si="332"/>
        <v>0</v>
      </c>
      <c r="AC634" s="1358">
        <f t="shared" si="332"/>
        <v>0</v>
      </c>
      <c r="AD634" s="1358">
        <f t="shared" si="332"/>
        <v>0</v>
      </c>
      <c r="AE634" s="1358">
        <f t="shared" si="332"/>
        <v>0</v>
      </c>
      <c r="AF634" s="1358">
        <f t="shared" si="332"/>
        <v>0</v>
      </c>
      <c r="AG634" s="1358">
        <f t="shared" si="332"/>
        <v>0</v>
      </c>
      <c r="AH634" s="1358">
        <f t="shared" si="332"/>
        <v>0</v>
      </c>
      <c r="AI634" s="1358">
        <f t="shared" si="332"/>
        <v>0</v>
      </c>
      <c r="AJ634" s="1358">
        <f t="shared" si="332"/>
        <v>0</v>
      </c>
      <c r="AK634" s="1358">
        <f t="shared" si="332"/>
        <v>0</v>
      </c>
      <c r="AL634" s="1358">
        <f t="shared" si="332"/>
        <v>0</v>
      </c>
      <c r="AM634" s="1358">
        <f t="shared" si="332"/>
        <v>0</v>
      </c>
      <c r="AN634" s="1358">
        <f t="shared" si="332"/>
        <v>0</v>
      </c>
      <c r="AO634" s="1358">
        <f t="shared" si="332"/>
        <v>0</v>
      </c>
      <c r="AP634" s="1358">
        <f t="shared" si="332"/>
        <v>0</v>
      </c>
      <c r="AQ634" s="1358">
        <f t="shared" si="332"/>
        <v>0</v>
      </c>
      <c r="AR634" s="1358">
        <f t="shared" si="332"/>
        <v>0</v>
      </c>
      <c r="AS634" s="1358">
        <f t="shared" si="332"/>
        <v>0</v>
      </c>
      <c r="AT634" s="1358">
        <f t="shared" si="332"/>
        <v>0</v>
      </c>
      <c r="AU634" s="1358">
        <f t="shared" si="332"/>
        <v>0</v>
      </c>
      <c r="AV634" s="1358">
        <f t="shared" si="332"/>
        <v>0</v>
      </c>
      <c r="AW634" s="1358">
        <f t="shared" si="332"/>
        <v>0</v>
      </c>
    </row>
    <row r="635" spans="1:49" ht="16.5" hidden="1" thickBot="1">
      <c r="A635" s="1298" t="s">
        <v>451</v>
      </c>
      <c r="B635" s="208" t="s">
        <v>688</v>
      </c>
      <c r="C635" s="1358">
        <f t="shared" si="317"/>
        <v>0</v>
      </c>
      <c r="D635" s="1358">
        <f t="shared" si="317"/>
        <v>0</v>
      </c>
      <c r="E635" s="1358">
        <f t="shared" si="317"/>
        <v>0</v>
      </c>
      <c r="F635" s="2093"/>
      <c r="G635" s="1197"/>
      <c r="H635" s="1197"/>
      <c r="I635" s="1197"/>
      <c r="J635" s="1197"/>
      <c r="K635" s="1197"/>
      <c r="L635" s="1358">
        <f t="shared" ref="L635:AW635" si="333">IF(L62&gt;L253,(100%-L253/L62*100%),IF(L62&lt;L253,(L62/L253*100%)-100%,0))</f>
        <v>0</v>
      </c>
      <c r="M635" s="1358">
        <f t="shared" si="333"/>
        <v>0</v>
      </c>
      <c r="N635" s="1358">
        <f t="shared" si="333"/>
        <v>0</v>
      </c>
      <c r="O635" s="1358">
        <f t="shared" si="333"/>
        <v>0</v>
      </c>
      <c r="P635" s="1358">
        <f t="shared" si="333"/>
        <v>0</v>
      </c>
      <c r="Q635" s="1358">
        <f t="shared" si="333"/>
        <v>0</v>
      </c>
      <c r="R635" s="1358">
        <f t="shared" si="333"/>
        <v>0</v>
      </c>
      <c r="S635" s="1358">
        <f t="shared" si="333"/>
        <v>0</v>
      </c>
      <c r="T635" s="1358">
        <f t="shared" si="333"/>
        <v>0</v>
      </c>
      <c r="U635" s="1358">
        <f t="shared" si="333"/>
        <v>0</v>
      </c>
      <c r="V635" s="1358">
        <f t="shared" si="333"/>
        <v>0</v>
      </c>
      <c r="W635" s="1358">
        <f t="shared" si="333"/>
        <v>0</v>
      </c>
      <c r="X635" s="1358">
        <f t="shared" si="333"/>
        <v>0</v>
      </c>
      <c r="Y635" s="1358">
        <f t="shared" si="333"/>
        <v>0</v>
      </c>
      <c r="Z635" s="1358">
        <f t="shared" si="333"/>
        <v>0</v>
      </c>
      <c r="AA635" s="1358">
        <f t="shared" si="333"/>
        <v>0</v>
      </c>
      <c r="AB635" s="1358">
        <f t="shared" si="333"/>
        <v>0</v>
      </c>
      <c r="AC635" s="1358">
        <f t="shared" si="333"/>
        <v>0</v>
      </c>
      <c r="AD635" s="1358">
        <f t="shared" si="333"/>
        <v>0</v>
      </c>
      <c r="AE635" s="1358">
        <f t="shared" si="333"/>
        <v>0</v>
      </c>
      <c r="AF635" s="1358">
        <f t="shared" si="333"/>
        <v>0</v>
      </c>
      <c r="AG635" s="1358">
        <f t="shared" si="333"/>
        <v>0</v>
      </c>
      <c r="AH635" s="1358">
        <f t="shared" si="333"/>
        <v>0</v>
      </c>
      <c r="AI635" s="1358">
        <f t="shared" si="333"/>
        <v>0</v>
      </c>
      <c r="AJ635" s="1358">
        <f t="shared" si="333"/>
        <v>0</v>
      </c>
      <c r="AK635" s="1358">
        <f t="shared" si="333"/>
        <v>0</v>
      </c>
      <c r="AL635" s="1358">
        <f t="shared" si="333"/>
        <v>0</v>
      </c>
      <c r="AM635" s="1358">
        <f t="shared" si="333"/>
        <v>0</v>
      </c>
      <c r="AN635" s="1358">
        <f t="shared" si="333"/>
        <v>0</v>
      </c>
      <c r="AO635" s="1358">
        <f t="shared" si="333"/>
        <v>0</v>
      </c>
      <c r="AP635" s="1358">
        <f t="shared" si="333"/>
        <v>0</v>
      </c>
      <c r="AQ635" s="1358">
        <f t="shared" si="333"/>
        <v>0</v>
      </c>
      <c r="AR635" s="1358">
        <f t="shared" si="333"/>
        <v>0</v>
      </c>
      <c r="AS635" s="1358">
        <f t="shared" si="333"/>
        <v>0</v>
      </c>
      <c r="AT635" s="1358">
        <f t="shared" si="333"/>
        <v>0</v>
      </c>
      <c r="AU635" s="1358">
        <f t="shared" si="333"/>
        <v>0</v>
      </c>
      <c r="AV635" s="1358">
        <f t="shared" si="333"/>
        <v>0</v>
      </c>
      <c r="AW635" s="1358">
        <f t="shared" si="333"/>
        <v>0</v>
      </c>
    </row>
    <row r="636" spans="1:49" ht="16.5" hidden="1" thickBot="1">
      <c r="A636" s="1298" t="s">
        <v>452</v>
      </c>
      <c r="B636" s="208" t="s">
        <v>689</v>
      </c>
      <c r="C636" s="1358">
        <f t="shared" si="317"/>
        <v>0</v>
      </c>
      <c r="D636" s="1358">
        <f t="shared" si="317"/>
        <v>0</v>
      </c>
      <c r="E636" s="1358">
        <f t="shared" si="317"/>
        <v>0</v>
      </c>
      <c r="F636" s="2093"/>
      <c r="G636" s="1197"/>
      <c r="H636" s="1197"/>
      <c r="I636" s="1197"/>
      <c r="J636" s="1197"/>
      <c r="K636" s="1197"/>
      <c r="L636" s="1358">
        <f t="shared" ref="L636:AW636" si="334">IF(L63&gt;L254,(100%-L254/L63*100%),IF(L63&lt;L254,(L63/L254*100%)-100%,0))</f>
        <v>0</v>
      </c>
      <c r="M636" s="1358">
        <f t="shared" si="334"/>
        <v>0</v>
      </c>
      <c r="N636" s="1358">
        <f t="shared" si="334"/>
        <v>0</v>
      </c>
      <c r="O636" s="1358">
        <f t="shared" si="334"/>
        <v>0</v>
      </c>
      <c r="P636" s="1358">
        <f t="shared" si="334"/>
        <v>0</v>
      </c>
      <c r="Q636" s="1358">
        <f t="shared" si="334"/>
        <v>0</v>
      </c>
      <c r="R636" s="1358">
        <f t="shared" si="334"/>
        <v>0</v>
      </c>
      <c r="S636" s="1358">
        <f t="shared" si="334"/>
        <v>0</v>
      </c>
      <c r="T636" s="1358">
        <f t="shared" si="334"/>
        <v>0</v>
      </c>
      <c r="U636" s="1358">
        <f t="shared" si="334"/>
        <v>0</v>
      </c>
      <c r="V636" s="1358">
        <f t="shared" si="334"/>
        <v>0</v>
      </c>
      <c r="W636" s="1358">
        <f t="shared" si="334"/>
        <v>0</v>
      </c>
      <c r="X636" s="1358">
        <f t="shared" si="334"/>
        <v>0</v>
      </c>
      <c r="Y636" s="1358">
        <f t="shared" si="334"/>
        <v>0</v>
      </c>
      <c r="Z636" s="1358">
        <f t="shared" si="334"/>
        <v>0</v>
      </c>
      <c r="AA636" s="1358">
        <f t="shared" si="334"/>
        <v>0</v>
      </c>
      <c r="AB636" s="1358">
        <f t="shared" si="334"/>
        <v>0</v>
      </c>
      <c r="AC636" s="1358">
        <f t="shared" si="334"/>
        <v>0</v>
      </c>
      <c r="AD636" s="1358">
        <f t="shared" si="334"/>
        <v>0</v>
      </c>
      <c r="AE636" s="1358">
        <f t="shared" si="334"/>
        <v>0</v>
      </c>
      <c r="AF636" s="1358">
        <f t="shared" si="334"/>
        <v>0</v>
      </c>
      <c r="AG636" s="1358">
        <f t="shared" si="334"/>
        <v>0</v>
      </c>
      <c r="AH636" s="1358">
        <f t="shared" si="334"/>
        <v>0</v>
      </c>
      <c r="AI636" s="1358">
        <f t="shared" si="334"/>
        <v>0</v>
      </c>
      <c r="AJ636" s="1358">
        <f t="shared" si="334"/>
        <v>0</v>
      </c>
      <c r="AK636" s="1358">
        <f t="shared" si="334"/>
        <v>0</v>
      </c>
      <c r="AL636" s="1358">
        <f t="shared" si="334"/>
        <v>0</v>
      </c>
      <c r="AM636" s="1358">
        <f t="shared" si="334"/>
        <v>0</v>
      </c>
      <c r="AN636" s="1358">
        <f t="shared" si="334"/>
        <v>0</v>
      </c>
      <c r="AO636" s="1358">
        <f t="shared" si="334"/>
        <v>0</v>
      </c>
      <c r="AP636" s="1358">
        <f t="shared" si="334"/>
        <v>0</v>
      </c>
      <c r="AQ636" s="1358">
        <f t="shared" si="334"/>
        <v>0</v>
      </c>
      <c r="AR636" s="1358">
        <f t="shared" si="334"/>
        <v>0</v>
      </c>
      <c r="AS636" s="1358">
        <f t="shared" si="334"/>
        <v>0</v>
      </c>
      <c r="AT636" s="1358">
        <f t="shared" si="334"/>
        <v>0</v>
      </c>
      <c r="AU636" s="1358">
        <f t="shared" si="334"/>
        <v>0</v>
      </c>
      <c r="AV636" s="1358">
        <f t="shared" si="334"/>
        <v>0</v>
      </c>
      <c r="AW636" s="1358">
        <f t="shared" si="334"/>
        <v>0</v>
      </c>
    </row>
    <row r="637" spans="1:49" ht="16.5" hidden="1" thickBot="1">
      <c r="A637" s="1298" t="s">
        <v>453</v>
      </c>
      <c r="B637" s="208" t="s">
        <v>690</v>
      </c>
      <c r="C637" s="1358">
        <f t="shared" si="317"/>
        <v>0</v>
      </c>
      <c r="D637" s="1358">
        <f t="shared" si="317"/>
        <v>0</v>
      </c>
      <c r="E637" s="1358">
        <f t="shared" si="317"/>
        <v>0</v>
      </c>
      <c r="F637" s="2093"/>
      <c r="G637" s="1197"/>
      <c r="H637" s="1197"/>
      <c r="I637" s="1197"/>
      <c r="J637" s="1197"/>
      <c r="K637" s="1197"/>
      <c r="L637" s="1358">
        <f t="shared" ref="L637:AW637" si="335">IF(L64&gt;L255,(100%-L255/L64*100%),IF(L64&lt;L255,(L64/L255*100%)-100%,0))</f>
        <v>0</v>
      </c>
      <c r="M637" s="1358">
        <f t="shared" si="335"/>
        <v>0</v>
      </c>
      <c r="N637" s="1358">
        <f t="shared" si="335"/>
        <v>0</v>
      </c>
      <c r="O637" s="1358">
        <f t="shared" si="335"/>
        <v>0</v>
      </c>
      <c r="P637" s="1358">
        <f t="shared" si="335"/>
        <v>0</v>
      </c>
      <c r="Q637" s="1358">
        <f t="shared" si="335"/>
        <v>0</v>
      </c>
      <c r="R637" s="1358">
        <f t="shared" si="335"/>
        <v>0</v>
      </c>
      <c r="S637" s="1358">
        <f t="shared" si="335"/>
        <v>0</v>
      </c>
      <c r="T637" s="1358">
        <f t="shared" si="335"/>
        <v>0</v>
      </c>
      <c r="U637" s="1358">
        <f t="shared" si="335"/>
        <v>0</v>
      </c>
      <c r="V637" s="1358">
        <f t="shared" si="335"/>
        <v>0</v>
      </c>
      <c r="W637" s="1358">
        <f t="shared" si="335"/>
        <v>0</v>
      </c>
      <c r="X637" s="1358">
        <f t="shared" si="335"/>
        <v>0</v>
      </c>
      <c r="Y637" s="1358">
        <f t="shared" si="335"/>
        <v>0</v>
      </c>
      <c r="Z637" s="1358">
        <f t="shared" si="335"/>
        <v>0</v>
      </c>
      <c r="AA637" s="1358">
        <f t="shared" si="335"/>
        <v>0</v>
      </c>
      <c r="AB637" s="1358">
        <f t="shared" si="335"/>
        <v>0</v>
      </c>
      <c r="AC637" s="1358">
        <f t="shared" si="335"/>
        <v>0</v>
      </c>
      <c r="AD637" s="1358">
        <f t="shared" si="335"/>
        <v>0</v>
      </c>
      <c r="AE637" s="1358">
        <f t="shared" si="335"/>
        <v>0</v>
      </c>
      <c r="AF637" s="1358">
        <f t="shared" si="335"/>
        <v>0</v>
      </c>
      <c r="AG637" s="1358">
        <f t="shared" si="335"/>
        <v>0</v>
      </c>
      <c r="AH637" s="1358">
        <f t="shared" si="335"/>
        <v>0</v>
      </c>
      <c r="AI637" s="1358">
        <f t="shared" si="335"/>
        <v>0</v>
      </c>
      <c r="AJ637" s="1358">
        <f t="shared" si="335"/>
        <v>0</v>
      </c>
      <c r="AK637" s="1358">
        <f t="shared" si="335"/>
        <v>0</v>
      </c>
      <c r="AL637" s="1358">
        <f t="shared" si="335"/>
        <v>0</v>
      </c>
      <c r="AM637" s="1358">
        <f t="shared" si="335"/>
        <v>0</v>
      </c>
      <c r="AN637" s="1358">
        <f t="shared" si="335"/>
        <v>0</v>
      </c>
      <c r="AO637" s="1358">
        <f t="shared" si="335"/>
        <v>0</v>
      </c>
      <c r="AP637" s="1358">
        <f t="shared" si="335"/>
        <v>0</v>
      </c>
      <c r="AQ637" s="1358">
        <f t="shared" si="335"/>
        <v>0</v>
      </c>
      <c r="AR637" s="1358">
        <f t="shared" si="335"/>
        <v>0</v>
      </c>
      <c r="AS637" s="1358">
        <f t="shared" si="335"/>
        <v>0</v>
      </c>
      <c r="AT637" s="1358">
        <f t="shared" si="335"/>
        <v>0</v>
      </c>
      <c r="AU637" s="1358">
        <f t="shared" si="335"/>
        <v>0</v>
      </c>
      <c r="AV637" s="1358">
        <f t="shared" si="335"/>
        <v>0</v>
      </c>
      <c r="AW637" s="1358">
        <f t="shared" si="335"/>
        <v>0</v>
      </c>
    </row>
    <row r="638" spans="1:49" ht="16.5" hidden="1" thickBot="1">
      <c r="A638" s="1298" t="s">
        <v>454</v>
      </c>
      <c r="B638" s="208" t="s">
        <v>691</v>
      </c>
      <c r="C638" s="1358">
        <f t="shared" si="317"/>
        <v>0</v>
      </c>
      <c r="D638" s="1358">
        <f t="shared" si="317"/>
        <v>0</v>
      </c>
      <c r="E638" s="1358">
        <f t="shared" si="317"/>
        <v>0</v>
      </c>
      <c r="F638" s="2093"/>
      <c r="G638" s="1197"/>
      <c r="H638" s="1197"/>
      <c r="I638" s="1197"/>
      <c r="J638" s="1197"/>
      <c r="K638" s="1197"/>
      <c r="L638" s="1358">
        <f t="shared" ref="L638:AW638" si="336">IF(L65&gt;L256,(100%-L256/L65*100%),IF(L65&lt;L256,(L65/L256*100%)-100%,0))</f>
        <v>0</v>
      </c>
      <c r="M638" s="1358">
        <f t="shared" si="336"/>
        <v>0</v>
      </c>
      <c r="N638" s="1358">
        <f t="shared" si="336"/>
        <v>0</v>
      </c>
      <c r="O638" s="1358">
        <f t="shared" si="336"/>
        <v>0</v>
      </c>
      <c r="P638" s="1358">
        <f t="shared" si="336"/>
        <v>0</v>
      </c>
      <c r="Q638" s="1358">
        <f t="shared" si="336"/>
        <v>0</v>
      </c>
      <c r="R638" s="1358">
        <f t="shared" si="336"/>
        <v>0</v>
      </c>
      <c r="S638" s="1358">
        <f t="shared" si="336"/>
        <v>0</v>
      </c>
      <c r="T638" s="1358">
        <f t="shared" si="336"/>
        <v>0</v>
      </c>
      <c r="U638" s="1358">
        <f t="shared" si="336"/>
        <v>0</v>
      </c>
      <c r="V638" s="1358">
        <f t="shared" si="336"/>
        <v>0</v>
      </c>
      <c r="W638" s="1358">
        <f t="shared" si="336"/>
        <v>0</v>
      </c>
      <c r="X638" s="1358">
        <f t="shared" si="336"/>
        <v>0</v>
      </c>
      <c r="Y638" s="1358">
        <f t="shared" si="336"/>
        <v>0</v>
      </c>
      <c r="Z638" s="1358">
        <f t="shared" si="336"/>
        <v>0</v>
      </c>
      <c r="AA638" s="1358">
        <f t="shared" si="336"/>
        <v>0</v>
      </c>
      <c r="AB638" s="1358">
        <f t="shared" si="336"/>
        <v>0</v>
      </c>
      <c r="AC638" s="1358">
        <f t="shared" si="336"/>
        <v>0</v>
      </c>
      <c r="AD638" s="1358">
        <f t="shared" si="336"/>
        <v>0</v>
      </c>
      <c r="AE638" s="1358">
        <f t="shared" si="336"/>
        <v>0</v>
      </c>
      <c r="AF638" s="1358">
        <f t="shared" si="336"/>
        <v>0</v>
      </c>
      <c r="AG638" s="1358">
        <f t="shared" si="336"/>
        <v>0</v>
      </c>
      <c r="AH638" s="1358">
        <f t="shared" si="336"/>
        <v>0</v>
      </c>
      <c r="AI638" s="1358">
        <f t="shared" si="336"/>
        <v>0</v>
      </c>
      <c r="AJ638" s="1358">
        <f t="shared" si="336"/>
        <v>0</v>
      </c>
      <c r="AK638" s="1358">
        <f t="shared" si="336"/>
        <v>0</v>
      </c>
      <c r="AL638" s="1358">
        <f t="shared" si="336"/>
        <v>0</v>
      </c>
      <c r="AM638" s="1358">
        <f t="shared" si="336"/>
        <v>0</v>
      </c>
      <c r="AN638" s="1358">
        <f t="shared" si="336"/>
        <v>0</v>
      </c>
      <c r="AO638" s="1358">
        <f t="shared" si="336"/>
        <v>0</v>
      </c>
      <c r="AP638" s="1358">
        <f t="shared" si="336"/>
        <v>0</v>
      </c>
      <c r="AQ638" s="1358">
        <f t="shared" si="336"/>
        <v>0</v>
      </c>
      <c r="AR638" s="1358">
        <f t="shared" si="336"/>
        <v>0</v>
      </c>
      <c r="AS638" s="1358">
        <f t="shared" si="336"/>
        <v>0</v>
      </c>
      <c r="AT638" s="1358">
        <f t="shared" si="336"/>
        <v>0</v>
      </c>
      <c r="AU638" s="1358">
        <f t="shared" si="336"/>
        <v>0</v>
      </c>
      <c r="AV638" s="1358">
        <f t="shared" si="336"/>
        <v>0</v>
      </c>
      <c r="AW638" s="1358">
        <f t="shared" si="336"/>
        <v>0</v>
      </c>
    </row>
    <row r="639" spans="1:49" ht="48" hidden="1" thickBot="1">
      <c r="A639" s="1292">
        <v>7</v>
      </c>
      <c r="B639" s="210" t="s">
        <v>692</v>
      </c>
      <c r="C639" s="1358">
        <f t="shared" si="317"/>
        <v>-0.875</v>
      </c>
      <c r="D639" s="1358">
        <f t="shared" si="317"/>
        <v>0</v>
      </c>
      <c r="E639" s="1358">
        <f t="shared" si="317"/>
        <v>-0.875</v>
      </c>
      <c r="F639" s="2093"/>
      <c r="G639" s="1197"/>
      <c r="H639" s="1197"/>
      <c r="I639" s="1197"/>
      <c r="J639" s="1197"/>
      <c r="K639" s="1197"/>
      <c r="L639" s="1358">
        <f t="shared" ref="L639:AW639" si="337">IF(L66&gt;L257,(100%-L257/L66*100%),IF(L66&lt;L257,(L66/L257*100%)-100%,0))</f>
        <v>0</v>
      </c>
      <c r="M639" s="1358">
        <f t="shared" si="337"/>
        <v>0</v>
      </c>
      <c r="N639" s="1358">
        <f t="shared" si="337"/>
        <v>0</v>
      </c>
      <c r="O639" s="1358">
        <f t="shared" si="337"/>
        <v>0</v>
      </c>
      <c r="P639" s="1358">
        <f t="shared" si="337"/>
        <v>0</v>
      </c>
      <c r="Q639" s="1358">
        <f t="shared" si="337"/>
        <v>0</v>
      </c>
      <c r="R639" s="1358">
        <f t="shared" si="337"/>
        <v>0</v>
      </c>
      <c r="S639" s="1358">
        <f t="shared" si="337"/>
        <v>0</v>
      </c>
      <c r="T639" s="1358">
        <f t="shared" si="337"/>
        <v>0</v>
      </c>
      <c r="U639" s="1358">
        <f t="shared" si="337"/>
        <v>0</v>
      </c>
      <c r="V639" s="1358">
        <f t="shared" si="337"/>
        <v>0</v>
      </c>
      <c r="W639" s="1358">
        <f t="shared" si="337"/>
        <v>0</v>
      </c>
      <c r="X639" s="1358">
        <f t="shared" si="337"/>
        <v>0</v>
      </c>
      <c r="Y639" s="1358">
        <f t="shared" si="337"/>
        <v>0</v>
      </c>
      <c r="Z639" s="1358">
        <f t="shared" si="337"/>
        <v>0</v>
      </c>
      <c r="AA639" s="1358">
        <f t="shared" si="337"/>
        <v>-0.83333333333333337</v>
      </c>
      <c r="AB639" s="1358">
        <f t="shared" si="337"/>
        <v>0</v>
      </c>
      <c r="AC639" s="1358">
        <f t="shared" si="337"/>
        <v>0</v>
      </c>
      <c r="AD639" s="1358">
        <f t="shared" si="337"/>
        <v>0</v>
      </c>
      <c r="AE639" s="1358">
        <f t="shared" si="337"/>
        <v>0</v>
      </c>
      <c r="AF639" s="1358">
        <f t="shared" si="337"/>
        <v>0</v>
      </c>
      <c r="AG639" s="1358">
        <f t="shared" si="337"/>
        <v>0</v>
      </c>
      <c r="AH639" s="1358">
        <f t="shared" si="337"/>
        <v>0</v>
      </c>
      <c r="AI639" s="1358">
        <f t="shared" si="337"/>
        <v>0</v>
      </c>
      <c r="AJ639" s="1358">
        <f t="shared" si="337"/>
        <v>0</v>
      </c>
      <c r="AK639" s="1358">
        <f t="shared" si="337"/>
        <v>0</v>
      </c>
      <c r="AL639" s="1358">
        <f t="shared" si="337"/>
        <v>0</v>
      </c>
      <c r="AM639" s="1358">
        <f t="shared" si="337"/>
        <v>0</v>
      </c>
      <c r="AN639" s="1358">
        <f t="shared" si="337"/>
        <v>0</v>
      </c>
      <c r="AO639" s="1358">
        <f t="shared" si="337"/>
        <v>-1</v>
      </c>
      <c r="AP639" s="1358">
        <f t="shared" si="337"/>
        <v>0</v>
      </c>
      <c r="AQ639" s="1358">
        <f t="shared" si="337"/>
        <v>0</v>
      </c>
      <c r="AR639" s="1358">
        <f t="shared" si="337"/>
        <v>0</v>
      </c>
      <c r="AS639" s="1358">
        <f t="shared" si="337"/>
        <v>0</v>
      </c>
      <c r="AT639" s="1358">
        <f t="shared" si="337"/>
        <v>0</v>
      </c>
      <c r="AU639" s="1358">
        <f t="shared" si="337"/>
        <v>0</v>
      </c>
      <c r="AV639" s="1358">
        <f t="shared" si="337"/>
        <v>0</v>
      </c>
      <c r="AW639" s="1358">
        <f t="shared" si="337"/>
        <v>0</v>
      </c>
    </row>
    <row r="640" spans="1:49" ht="16.5" hidden="1" thickBot="1">
      <c r="A640" s="1298" t="s">
        <v>460</v>
      </c>
      <c r="B640" s="208" t="s">
        <v>511</v>
      </c>
      <c r="C640" s="1358">
        <f t="shared" ref="C640:E659" si="338">IF(C67&gt;C258,(100%-C258/C67*100%),IF(C67&lt;C258,(C67/C258*100%)-100%,0))</f>
        <v>-1</v>
      </c>
      <c r="D640" s="1358">
        <f t="shared" si="338"/>
        <v>0</v>
      </c>
      <c r="E640" s="1358">
        <f t="shared" si="338"/>
        <v>-1</v>
      </c>
      <c r="F640" s="2093"/>
      <c r="G640" s="1197"/>
      <c r="H640" s="1197"/>
      <c r="I640" s="1197"/>
      <c r="J640" s="1197"/>
      <c r="K640" s="1197"/>
      <c r="L640" s="1358">
        <f t="shared" ref="L640:AW640" si="339">IF(L67&gt;L258,(100%-L258/L67*100%),IF(L67&lt;L258,(L67/L258*100%)-100%,0))</f>
        <v>0</v>
      </c>
      <c r="M640" s="1358">
        <f t="shared" si="339"/>
        <v>0</v>
      </c>
      <c r="N640" s="1358">
        <f t="shared" si="339"/>
        <v>0</v>
      </c>
      <c r="O640" s="1358">
        <f t="shared" si="339"/>
        <v>0</v>
      </c>
      <c r="P640" s="1358">
        <f t="shared" si="339"/>
        <v>0</v>
      </c>
      <c r="Q640" s="1358">
        <f t="shared" si="339"/>
        <v>0</v>
      </c>
      <c r="R640" s="1358">
        <f t="shared" si="339"/>
        <v>0</v>
      </c>
      <c r="S640" s="1358">
        <f t="shared" si="339"/>
        <v>0</v>
      </c>
      <c r="T640" s="1358">
        <f t="shared" si="339"/>
        <v>0</v>
      </c>
      <c r="U640" s="1358">
        <f t="shared" si="339"/>
        <v>0</v>
      </c>
      <c r="V640" s="1358">
        <f t="shared" si="339"/>
        <v>0</v>
      </c>
      <c r="W640" s="1358">
        <f t="shared" si="339"/>
        <v>0</v>
      </c>
      <c r="X640" s="1358">
        <f t="shared" si="339"/>
        <v>0</v>
      </c>
      <c r="Y640" s="1358">
        <f t="shared" si="339"/>
        <v>0</v>
      </c>
      <c r="Z640" s="1358">
        <f t="shared" si="339"/>
        <v>0</v>
      </c>
      <c r="AA640" s="1358">
        <f t="shared" si="339"/>
        <v>0</v>
      </c>
      <c r="AB640" s="1358">
        <f t="shared" si="339"/>
        <v>0</v>
      </c>
      <c r="AC640" s="1358">
        <f t="shared" si="339"/>
        <v>0</v>
      </c>
      <c r="AD640" s="1358">
        <f t="shared" si="339"/>
        <v>0</v>
      </c>
      <c r="AE640" s="1358">
        <f t="shared" si="339"/>
        <v>0</v>
      </c>
      <c r="AF640" s="1358">
        <f t="shared" si="339"/>
        <v>0</v>
      </c>
      <c r="AG640" s="1358">
        <f t="shared" si="339"/>
        <v>0</v>
      </c>
      <c r="AH640" s="1358">
        <f t="shared" si="339"/>
        <v>0</v>
      </c>
      <c r="AI640" s="1358">
        <f t="shared" si="339"/>
        <v>0</v>
      </c>
      <c r="AJ640" s="1358">
        <f t="shared" si="339"/>
        <v>0</v>
      </c>
      <c r="AK640" s="1358">
        <f t="shared" si="339"/>
        <v>0</v>
      </c>
      <c r="AL640" s="1358">
        <f t="shared" si="339"/>
        <v>0</v>
      </c>
      <c r="AM640" s="1358">
        <f t="shared" si="339"/>
        <v>0</v>
      </c>
      <c r="AN640" s="1358">
        <f t="shared" si="339"/>
        <v>0</v>
      </c>
      <c r="AO640" s="1358">
        <f t="shared" si="339"/>
        <v>-1</v>
      </c>
      <c r="AP640" s="1358">
        <f t="shared" si="339"/>
        <v>0</v>
      </c>
      <c r="AQ640" s="1358">
        <f t="shared" si="339"/>
        <v>0</v>
      </c>
      <c r="AR640" s="1358">
        <f t="shared" si="339"/>
        <v>0</v>
      </c>
      <c r="AS640" s="1358">
        <f t="shared" si="339"/>
        <v>0</v>
      </c>
      <c r="AT640" s="1358">
        <f t="shared" si="339"/>
        <v>0</v>
      </c>
      <c r="AU640" s="1358">
        <f t="shared" si="339"/>
        <v>0</v>
      </c>
      <c r="AV640" s="1358">
        <f t="shared" si="339"/>
        <v>0</v>
      </c>
      <c r="AW640" s="1358">
        <f t="shared" si="339"/>
        <v>0</v>
      </c>
    </row>
    <row r="641" spans="1:49" ht="16.5" hidden="1" thickBot="1">
      <c r="A641" s="1298" t="s">
        <v>461</v>
      </c>
      <c r="B641" s="208" t="s">
        <v>513</v>
      </c>
      <c r="C641" s="1358">
        <f t="shared" si="338"/>
        <v>1</v>
      </c>
      <c r="D641" s="1358">
        <f t="shared" si="338"/>
        <v>0</v>
      </c>
      <c r="E641" s="1358">
        <f t="shared" si="338"/>
        <v>1</v>
      </c>
      <c r="F641" s="2093"/>
      <c r="G641" s="1197"/>
      <c r="H641" s="1197"/>
      <c r="I641" s="1197"/>
      <c r="J641" s="1197"/>
      <c r="K641" s="1197"/>
      <c r="L641" s="1358">
        <f t="shared" ref="L641:AW641" si="340">IF(L68&gt;L259,(100%-L259/L68*100%),IF(L68&lt;L259,(L68/L259*100%)-100%,0))</f>
        <v>0</v>
      </c>
      <c r="M641" s="1358">
        <f t="shared" si="340"/>
        <v>0</v>
      </c>
      <c r="N641" s="1358">
        <f t="shared" si="340"/>
        <v>0</v>
      </c>
      <c r="O641" s="1358">
        <f t="shared" si="340"/>
        <v>0</v>
      </c>
      <c r="P641" s="1358">
        <f t="shared" si="340"/>
        <v>0</v>
      </c>
      <c r="Q641" s="1358">
        <f t="shared" si="340"/>
        <v>0</v>
      </c>
      <c r="R641" s="1358">
        <f t="shared" si="340"/>
        <v>0</v>
      </c>
      <c r="S641" s="1358">
        <f t="shared" si="340"/>
        <v>0</v>
      </c>
      <c r="T641" s="1358">
        <f t="shared" si="340"/>
        <v>0</v>
      </c>
      <c r="U641" s="1358">
        <f t="shared" si="340"/>
        <v>0</v>
      </c>
      <c r="V641" s="1358">
        <f t="shared" si="340"/>
        <v>0</v>
      </c>
      <c r="W641" s="1358">
        <f t="shared" si="340"/>
        <v>0</v>
      </c>
      <c r="X641" s="1358">
        <f t="shared" si="340"/>
        <v>0</v>
      </c>
      <c r="Y641" s="1358">
        <f t="shared" si="340"/>
        <v>0</v>
      </c>
      <c r="Z641" s="1358">
        <f t="shared" si="340"/>
        <v>0</v>
      </c>
      <c r="AA641" s="1358">
        <f t="shared" si="340"/>
        <v>1</v>
      </c>
      <c r="AB641" s="1358">
        <f t="shared" si="340"/>
        <v>0</v>
      </c>
      <c r="AC641" s="1358">
        <f t="shared" si="340"/>
        <v>0</v>
      </c>
      <c r="AD641" s="1358">
        <f t="shared" si="340"/>
        <v>0</v>
      </c>
      <c r="AE641" s="1358">
        <f t="shared" si="340"/>
        <v>0</v>
      </c>
      <c r="AF641" s="1358">
        <f t="shared" si="340"/>
        <v>0</v>
      </c>
      <c r="AG641" s="1358">
        <f t="shared" si="340"/>
        <v>0</v>
      </c>
      <c r="AH641" s="1358">
        <f t="shared" si="340"/>
        <v>0</v>
      </c>
      <c r="AI641" s="1358">
        <f t="shared" si="340"/>
        <v>0</v>
      </c>
      <c r="AJ641" s="1358">
        <f t="shared" si="340"/>
        <v>0</v>
      </c>
      <c r="AK641" s="1358">
        <f t="shared" si="340"/>
        <v>0</v>
      </c>
      <c r="AL641" s="1358">
        <f t="shared" si="340"/>
        <v>0</v>
      </c>
      <c r="AM641" s="1358">
        <f t="shared" si="340"/>
        <v>0</v>
      </c>
      <c r="AN641" s="1358">
        <f t="shared" si="340"/>
        <v>0</v>
      </c>
      <c r="AO641" s="1358">
        <f t="shared" si="340"/>
        <v>0</v>
      </c>
      <c r="AP641" s="1358">
        <f t="shared" si="340"/>
        <v>0</v>
      </c>
      <c r="AQ641" s="1358">
        <f t="shared" si="340"/>
        <v>0</v>
      </c>
      <c r="AR641" s="1358">
        <f t="shared" si="340"/>
        <v>0</v>
      </c>
      <c r="AS641" s="1358">
        <f t="shared" si="340"/>
        <v>0</v>
      </c>
      <c r="AT641" s="1358">
        <f t="shared" si="340"/>
        <v>0</v>
      </c>
      <c r="AU641" s="1358">
        <f t="shared" si="340"/>
        <v>0</v>
      </c>
      <c r="AV641" s="1358">
        <f t="shared" si="340"/>
        <v>0</v>
      </c>
      <c r="AW641" s="1358">
        <f t="shared" si="340"/>
        <v>0</v>
      </c>
    </row>
    <row r="642" spans="1:49" ht="16.5" hidden="1" thickBot="1">
      <c r="A642" s="1298" t="s">
        <v>462</v>
      </c>
      <c r="B642" s="208" t="s">
        <v>515</v>
      </c>
      <c r="C642" s="1358">
        <f t="shared" si="338"/>
        <v>0</v>
      </c>
      <c r="D642" s="1358">
        <f t="shared" si="338"/>
        <v>0</v>
      </c>
      <c r="E642" s="1358">
        <f t="shared" si="338"/>
        <v>0</v>
      </c>
      <c r="F642" s="2093"/>
      <c r="G642" s="1197"/>
      <c r="H642" s="1197"/>
      <c r="I642" s="1197"/>
      <c r="J642" s="1197"/>
      <c r="K642" s="1197"/>
      <c r="L642" s="1358">
        <f t="shared" ref="L642:AW642" si="341">IF(L69&gt;L260,(100%-L260/L69*100%),IF(L69&lt;L260,(L69/L260*100%)-100%,0))</f>
        <v>0</v>
      </c>
      <c r="M642" s="1358">
        <f t="shared" si="341"/>
        <v>0</v>
      </c>
      <c r="N642" s="1358">
        <f t="shared" si="341"/>
        <v>0</v>
      </c>
      <c r="O642" s="1358">
        <f t="shared" si="341"/>
        <v>0</v>
      </c>
      <c r="P642" s="1358">
        <f t="shared" si="341"/>
        <v>0</v>
      </c>
      <c r="Q642" s="1358">
        <f t="shared" si="341"/>
        <v>0</v>
      </c>
      <c r="R642" s="1358">
        <f t="shared" si="341"/>
        <v>0</v>
      </c>
      <c r="S642" s="1358">
        <f t="shared" si="341"/>
        <v>0</v>
      </c>
      <c r="T642" s="1358">
        <f t="shared" si="341"/>
        <v>0</v>
      </c>
      <c r="U642" s="1358">
        <f t="shared" si="341"/>
        <v>0</v>
      </c>
      <c r="V642" s="1358">
        <f t="shared" si="341"/>
        <v>0</v>
      </c>
      <c r="W642" s="1358">
        <f t="shared" si="341"/>
        <v>0</v>
      </c>
      <c r="X642" s="1358">
        <f t="shared" si="341"/>
        <v>0</v>
      </c>
      <c r="Y642" s="1358">
        <f t="shared" si="341"/>
        <v>0</v>
      </c>
      <c r="Z642" s="1358">
        <f t="shared" si="341"/>
        <v>0</v>
      </c>
      <c r="AA642" s="1358">
        <f t="shared" si="341"/>
        <v>0</v>
      </c>
      <c r="AB642" s="1358">
        <f t="shared" si="341"/>
        <v>0</v>
      </c>
      <c r="AC642" s="1358">
        <f t="shared" si="341"/>
        <v>0</v>
      </c>
      <c r="AD642" s="1358">
        <f t="shared" si="341"/>
        <v>0</v>
      </c>
      <c r="AE642" s="1358">
        <f t="shared" si="341"/>
        <v>0</v>
      </c>
      <c r="AF642" s="1358">
        <f t="shared" si="341"/>
        <v>0</v>
      </c>
      <c r="AG642" s="1358">
        <f t="shared" si="341"/>
        <v>0</v>
      </c>
      <c r="AH642" s="1358">
        <f t="shared" si="341"/>
        <v>0</v>
      </c>
      <c r="AI642" s="1358">
        <f t="shared" si="341"/>
        <v>0</v>
      </c>
      <c r="AJ642" s="1358">
        <f t="shared" si="341"/>
        <v>0</v>
      </c>
      <c r="AK642" s="1358">
        <f t="shared" si="341"/>
        <v>0</v>
      </c>
      <c r="AL642" s="1358">
        <f t="shared" si="341"/>
        <v>0</v>
      </c>
      <c r="AM642" s="1358">
        <f t="shared" si="341"/>
        <v>0</v>
      </c>
      <c r="AN642" s="1358">
        <f t="shared" si="341"/>
        <v>0</v>
      </c>
      <c r="AO642" s="1358">
        <f t="shared" si="341"/>
        <v>0</v>
      </c>
      <c r="AP642" s="1358">
        <f t="shared" si="341"/>
        <v>0</v>
      </c>
      <c r="AQ642" s="1358">
        <f t="shared" si="341"/>
        <v>0</v>
      </c>
      <c r="AR642" s="1358">
        <f t="shared" si="341"/>
        <v>0</v>
      </c>
      <c r="AS642" s="1358">
        <f t="shared" si="341"/>
        <v>0</v>
      </c>
      <c r="AT642" s="1358">
        <f t="shared" si="341"/>
        <v>0</v>
      </c>
      <c r="AU642" s="1358">
        <f t="shared" si="341"/>
        <v>0</v>
      </c>
      <c r="AV642" s="1358">
        <f t="shared" si="341"/>
        <v>0</v>
      </c>
      <c r="AW642" s="1358">
        <f t="shared" si="341"/>
        <v>0</v>
      </c>
    </row>
    <row r="643" spans="1:49" ht="16.5" hidden="1" thickBot="1">
      <c r="A643" s="1298" t="s">
        <v>463</v>
      </c>
      <c r="B643" s="208" t="s">
        <v>517</v>
      </c>
      <c r="C643" s="1358">
        <f t="shared" si="338"/>
        <v>0</v>
      </c>
      <c r="D643" s="1358">
        <f t="shared" si="338"/>
        <v>0</v>
      </c>
      <c r="E643" s="1358">
        <f t="shared" si="338"/>
        <v>0</v>
      </c>
      <c r="F643" s="2093"/>
      <c r="G643" s="1197"/>
      <c r="H643" s="1197"/>
      <c r="I643" s="1197"/>
      <c r="J643" s="1197"/>
      <c r="K643" s="1197"/>
      <c r="L643" s="1358">
        <f t="shared" ref="L643:AW643" si="342">IF(L70&gt;L261,(100%-L261/L70*100%),IF(L70&lt;L261,(L70/L261*100%)-100%,0))</f>
        <v>0</v>
      </c>
      <c r="M643" s="1358">
        <f t="shared" si="342"/>
        <v>0</v>
      </c>
      <c r="N643" s="1358">
        <f t="shared" si="342"/>
        <v>0</v>
      </c>
      <c r="O643" s="1358">
        <f t="shared" si="342"/>
        <v>0</v>
      </c>
      <c r="P643" s="1358">
        <f t="shared" si="342"/>
        <v>0</v>
      </c>
      <c r="Q643" s="1358">
        <f t="shared" si="342"/>
        <v>0</v>
      </c>
      <c r="R643" s="1358">
        <f t="shared" si="342"/>
        <v>0</v>
      </c>
      <c r="S643" s="1358">
        <f t="shared" si="342"/>
        <v>0</v>
      </c>
      <c r="T643" s="1358">
        <f t="shared" si="342"/>
        <v>0</v>
      </c>
      <c r="U643" s="1358">
        <f t="shared" si="342"/>
        <v>0</v>
      </c>
      <c r="V643" s="1358">
        <f t="shared" si="342"/>
        <v>0</v>
      </c>
      <c r="W643" s="1358">
        <f t="shared" si="342"/>
        <v>0</v>
      </c>
      <c r="X643" s="1358">
        <f t="shared" si="342"/>
        <v>0</v>
      </c>
      <c r="Y643" s="1358">
        <f t="shared" si="342"/>
        <v>0</v>
      </c>
      <c r="Z643" s="1358">
        <f t="shared" si="342"/>
        <v>0</v>
      </c>
      <c r="AA643" s="1358">
        <f t="shared" si="342"/>
        <v>0</v>
      </c>
      <c r="AB643" s="1358">
        <f t="shared" si="342"/>
        <v>0</v>
      </c>
      <c r="AC643" s="1358">
        <f t="shared" si="342"/>
        <v>0</v>
      </c>
      <c r="AD643" s="1358">
        <f t="shared" si="342"/>
        <v>0</v>
      </c>
      <c r="AE643" s="1358">
        <f t="shared" si="342"/>
        <v>0</v>
      </c>
      <c r="AF643" s="1358">
        <f t="shared" si="342"/>
        <v>0</v>
      </c>
      <c r="AG643" s="1358">
        <f t="shared" si="342"/>
        <v>0</v>
      </c>
      <c r="AH643" s="1358">
        <f t="shared" si="342"/>
        <v>0</v>
      </c>
      <c r="AI643" s="1358">
        <f t="shared" si="342"/>
        <v>0</v>
      </c>
      <c r="AJ643" s="1358">
        <f t="shared" si="342"/>
        <v>0</v>
      </c>
      <c r="AK643" s="1358">
        <f t="shared" si="342"/>
        <v>0</v>
      </c>
      <c r="AL643" s="1358">
        <f t="shared" si="342"/>
        <v>0</v>
      </c>
      <c r="AM643" s="1358">
        <f t="shared" si="342"/>
        <v>0</v>
      </c>
      <c r="AN643" s="1358">
        <f t="shared" si="342"/>
        <v>0</v>
      </c>
      <c r="AO643" s="1358">
        <f t="shared" si="342"/>
        <v>0</v>
      </c>
      <c r="AP643" s="1358">
        <f t="shared" si="342"/>
        <v>0</v>
      </c>
      <c r="AQ643" s="1358">
        <f t="shared" si="342"/>
        <v>0</v>
      </c>
      <c r="AR643" s="1358">
        <f t="shared" si="342"/>
        <v>0</v>
      </c>
      <c r="AS643" s="1358">
        <f t="shared" si="342"/>
        <v>0</v>
      </c>
      <c r="AT643" s="1358">
        <f t="shared" si="342"/>
        <v>0</v>
      </c>
      <c r="AU643" s="1358">
        <f t="shared" si="342"/>
        <v>0</v>
      </c>
      <c r="AV643" s="1358">
        <f t="shared" si="342"/>
        <v>0</v>
      </c>
      <c r="AW643" s="1358">
        <f t="shared" si="342"/>
        <v>0</v>
      </c>
    </row>
    <row r="644" spans="1:49" ht="16.5" hidden="1" thickBot="1">
      <c r="A644" s="1298" t="s">
        <v>464</v>
      </c>
      <c r="B644" s="208" t="s">
        <v>519</v>
      </c>
      <c r="C644" s="1358">
        <f t="shared" si="338"/>
        <v>0</v>
      </c>
      <c r="D644" s="1358">
        <f t="shared" si="338"/>
        <v>0</v>
      </c>
      <c r="E644" s="1358">
        <f t="shared" si="338"/>
        <v>0</v>
      </c>
      <c r="F644" s="2093"/>
      <c r="G644" s="1197"/>
      <c r="H644" s="1197"/>
      <c r="I644" s="1197"/>
      <c r="J644" s="1197"/>
      <c r="K644" s="1197"/>
      <c r="L644" s="1358">
        <f t="shared" ref="L644:AW644" si="343">IF(L71&gt;L262,(100%-L262/L71*100%),IF(L71&lt;L262,(L71/L262*100%)-100%,0))</f>
        <v>0</v>
      </c>
      <c r="M644" s="1358">
        <f t="shared" si="343"/>
        <v>0</v>
      </c>
      <c r="N644" s="1358">
        <f t="shared" si="343"/>
        <v>0</v>
      </c>
      <c r="O644" s="1358">
        <f t="shared" si="343"/>
        <v>0</v>
      </c>
      <c r="P644" s="1358">
        <f t="shared" si="343"/>
        <v>0</v>
      </c>
      <c r="Q644" s="1358">
        <f t="shared" si="343"/>
        <v>0</v>
      </c>
      <c r="R644" s="1358">
        <f t="shared" si="343"/>
        <v>0</v>
      </c>
      <c r="S644" s="1358">
        <f t="shared" si="343"/>
        <v>0</v>
      </c>
      <c r="T644" s="1358">
        <f t="shared" si="343"/>
        <v>0</v>
      </c>
      <c r="U644" s="1358">
        <f t="shared" si="343"/>
        <v>0</v>
      </c>
      <c r="V644" s="1358">
        <f t="shared" si="343"/>
        <v>0</v>
      </c>
      <c r="W644" s="1358">
        <f t="shared" si="343"/>
        <v>0</v>
      </c>
      <c r="X644" s="1358">
        <f t="shared" si="343"/>
        <v>0</v>
      </c>
      <c r="Y644" s="1358">
        <f t="shared" si="343"/>
        <v>0</v>
      </c>
      <c r="Z644" s="1358">
        <f t="shared" si="343"/>
        <v>0</v>
      </c>
      <c r="AA644" s="1358">
        <f t="shared" si="343"/>
        <v>0</v>
      </c>
      <c r="AB644" s="1358">
        <f t="shared" si="343"/>
        <v>0</v>
      </c>
      <c r="AC644" s="1358">
        <f t="shared" si="343"/>
        <v>0</v>
      </c>
      <c r="AD644" s="1358">
        <f t="shared" si="343"/>
        <v>0</v>
      </c>
      <c r="AE644" s="1358">
        <f t="shared" si="343"/>
        <v>0</v>
      </c>
      <c r="AF644" s="1358">
        <f t="shared" si="343"/>
        <v>0</v>
      </c>
      <c r="AG644" s="1358">
        <f t="shared" si="343"/>
        <v>0</v>
      </c>
      <c r="AH644" s="1358">
        <f t="shared" si="343"/>
        <v>0</v>
      </c>
      <c r="AI644" s="1358">
        <f t="shared" si="343"/>
        <v>0</v>
      </c>
      <c r="AJ644" s="1358">
        <f t="shared" si="343"/>
        <v>0</v>
      </c>
      <c r="AK644" s="1358">
        <f t="shared" si="343"/>
        <v>0</v>
      </c>
      <c r="AL644" s="1358">
        <f t="shared" si="343"/>
        <v>0</v>
      </c>
      <c r="AM644" s="1358">
        <f t="shared" si="343"/>
        <v>0</v>
      </c>
      <c r="AN644" s="1358">
        <f t="shared" si="343"/>
        <v>0</v>
      </c>
      <c r="AO644" s="1358">
        <f t="shared" si="343"/>
        <v>0</v>
      </c>
      <c r="AP644" s="1358">
        <f t="shared" si="343"/>
        <v>0</v>
      </c>
      <c r="AQ644" s="1358">
        <f t="shared" si="343"/>
        <v>0</v>
      </c>
      <c r="AR644" s="1358">
        <f t="shared" si="343"/>
        <v>0</v>
      </c>
      <c r="AS644" s="1358">
        <f t="shared" si="343"/>
        <v>0</v>
      </c>
      <c r="AT644" s="1358">
        <f t="shared" si="343"/>
        <v>0</v>
      </c>
      <c r="AU644" s="1358">
        <f t="shared" si="343"/>
        <v>0</v>
      </c>
      <c r="AV644" s="1358">
        <f t="shared" si="343"/>
        <v>0</v>
      </c>
      <c r="AW644" s="1358">
        <f t="shared" si="343"/>
        <v>0</v>
      </c>
    </row>
    <row r="645" spans="1:49" ht="16.5" hidden="1" thickBot="1">
      <c r="A645" s="1298" t="s">
        <v>465</v>
      </c>
      <c r="B645" s="208" t="s">
        <v>521</v>
      </c>
      <c r="C645" s="1358">
        <f t="shared" si="338"/>
        <v>-1</v>
      </c>
      <c r="D645" s="1358">
        <f t="shared" si="338"/>
        <v>0</v>
      </c>
      <c r="E645" s="1358">
        <f t="shared" si="338"/>
        <v>-1</v>
      </c>
      <c r="F645" s="2093"/>
      <c r="G645" s="1197"/>
      <c r="H645" s="1197"/>
      <c r="I645" s="1197"/>
      <c r="J645" s="1197"/>
      <c r="K645" s="1197"/>
      <c r="L645" s="1358">
        <f t="shared" ref="L645:AW645" si="344">IF(L72&gt;L263,(100%-L263/L72*100%),IF(L72&lt;L263,(L72/L263*100%)-100%,0))</f>
        <v>0</v>
      </c>
      <c r="M645" s="1358">
        <f t="shared" si="344"/>
        <v>0</v>
      </c>
      <c r="N645" s="1358">
        <f t="shared" si="344"/>
        <v>0</v>
      </c>
      <c r="O645" s="1358">
        <f t="shared" si="344"/>
        <v>0</v>
      </c>
      <c r="P645" s="1358">
        <f t="shared" si="344"/>
        <v>0</v>
      </c>
      <c r="Q645" s="1358">
        <f t="shared" si="344"/>
        <v>0</v>
      </c>
      <c r="R645" s="1358">
        <f t="shared" si="344"/>
        <v>0</v>
      </c>
      <c r="S645" s="1358">
        <f t="shared" si="344"/>
        <v>0</v>
      </c>
      <c r="T645" s="1358">
        <f t="shared" si="344"/>
        <v>0</v>
      </c>
      <c r="U645" s="1358">
        <f t="shared" si="344"/>
        <v>0</v>
      </c>
      <c r="V645" s="1358">
        <f t="shared" si="344"/>
        <v>0</v>
      </c>
      <c r="W645" s="1358">
        <f t="shared" si="344"/>
        <v>0</v>
      </c>
      <c r="X645" s="1358">
        <f t="shared" si="344"/>
        <v>0</v>
      </c>
      <c r="Y645" s="1358">
        <f t="shared" si="344"/>
        <v>0</v>
      </c>
      <c r="Z645" s="1358">
        <f t="shared" si="344"/>
        <v>0</v>
      </c>
      <c r="AA645" s="1358">
        <f t="shared" si="344"/>
        <v>-1</v>
      </c>
      <c r="AB645" s="1358">
        <f t="shared" si="344"/>
        <v>0</v>
      </c>
      <c r="AC645" s="1358">
        <f t="shared" si="344"/>
        <v>0</v>
      </c>
      <c r="AD645" s="1358">
        <f t="shared" si="344"/>
        <v>0</v>
      </c>
      <c r="AE645" s="1358">
        <f t="shared" si="344"/>
        <v>0</v>
      </c>
      <c r="AF645" s="1358">
        <f t="shared" si="344"/>
        <v>0</v>
      </c>
      <c r="AG645" s="1358">
        <f t="shared" si="344"/>
        <v>0</v>
      </c>
      <c r="AH645" s="1358">
        <f t="shared" si="344"/>
        <v>0</v>
      </c>
      <c r="AI645" s="1358">
        <f t="shared" si="344"/>
        <v>0</v>
      </c>
      <c r="AJ645" s="1358">
        <f t="shared" si="344"/>
        <v>0</v>
      </c>
      <c r="AK645" s="1358">
        <f t="shared" si="344"/>
        <v>0</v>
      </c>
      <c r="AL645" s="1358">
        <f t="shared" si="344"/>
        <v>0</v>
      </c>
      <c r="AM645" s="1358">
        <f t="shared" si="344"/>
        <v>0</v>
      </c>
      <c r="AN645" s="1358">
        <f t="shared" si="344"/>
        <v>0</v>
      </c>
      <c r="AO645" s="1358">
        <f t="shared" si="344"/>
        <v>0</v>
      </c>
      <c r="AP645" s="1358">
        <f t="shared" si="344"/>
        <v>0</v>
      </c>
      <c r="AQ645" s="1358">
        <f t="shared" si="344"/>
        <v>0</v>
      </c>
      <c r="AR645" s="1358">
        <f t="shared" si="344"/>
        <v>0</v>
      </c>
      <c r="AS645" s="1358">
        <f t="shared" si="344"/>
        <v>0</v>
      </c>
      <c r="AT645" s="1358">
        <f t="shared" si="344"/>
        <v>0</v>
      </c>
      <c r="AU645" s="1358">
        <f t="shared" si="344"/>
        <v>0</v>
      </c>
      <c r="AV645" s="1358">
        <f t="shared" si="344"/>
        <v>0</v>
      </c>
      <c r="AW645" s="1358">
        <f t="shared" si="344"/>
        <v>0</v>
      </c>
    </row>
    <row r="646" spans="1:49" ht="16.5" hidden="1" thickBot="1">
      <c r="A646" s="1298" t="s">
        <v>471</v>
      </c>
      <c r="B646" s="208" t="s">
        <v>523</v>
      </c>
      <c r="C646" s="1358">
        <f t="shared" si="338"/>
        <v>0</v>
      </c>
      <c r="D646" s="1358">
        <f t="shared" si="338"/>
        <v>0</v>
      </c>
      <c r="E646" s="1358">
        <f t="shared" si="338"/>
        <v>0</v>
      </c>
      <c r="F646" s="2093"/>
      <c r="G646" s="1197"/>
      <c r="H646" s="1197"/>
      <c r="I646" s="1197"/>
      <c r="J646" s="1197"/>
      <c r="K646" s="1197"/>
      <c r="L646" s="1358">
        <f t="shared" ref="L646:AW646" si="345">IF(L73&gt;L264,(100%-L264/L73*100%),IF(L73&lt;L264,(L73/L264*100%)-100%,0))</f>
        <v>0</v>
      </c>
      <c r="M646" s="1358">
        <f t="shared" si="345"/>
        <v>0</v>
      </c>
      <c r="N646" s="1358">
        <f t="shared" si="345"/>
        <v>0</v>
      </c>
      <c r="O646" s="1358">
        <f t="shared" si="345"/>
        <v>0</v>
      </c>
      <c r="P646" s="1358">
        <f t="shared" si="345"/>
        <v>0</v>
      </c>
      <c r="Q646" s="1358">
        <f t="shared" si="345"/>
        <v>0</v>
      </c>
      <c r="R646" s="1358">
        <f t="shared" si="345"/>
        <v>0</v>
      </c>
      <c r="S646" s="1358">
        <f t="shared" si="345"/>
        <v>0</v>
      </c>
      <c r="T646" s="1358">
        <f t="shared" si="345"/>
        <v>0</v>
      </c>
      <c r="U646" s="1358">
        <f t="shared" si="345"/>
        <v>0</v>
      </c>
      <c r="V646" s="1358">
        <f t="shared" si="345"/>
        <v>0</v>
      </c>
      <c r="W646" s="1358">
        <f t="shared" si="345"/>
        <v>0</v>
      </c>
      <c r="X646" s="1358">
        <f t="shared" si="345"/>
        <v>0</v>
      </c>
      <c r="Y646" s="1358">
        <f t="shared" si="345"/>
        <v>0</v>
      </c>
      <c r="Z646" s="1358">
        <f t="shared" si="345"/>
        <v>0</v>
      </c>
      <c r="AA646" s="1358">
        <f t="shared" si="345"/>
        <v>0</v>
      </c>
      <c r="AB646" s="1358">
        <f t="shared" si="345"/>
        <v>0</v>
      </c>
      <c r="AC646" s="1358">
        <f t="shared" si="345"/>
        <v>0</v>
      </c>
      <c r="AD646" s="1358">
        <f t="shared" si="345"/>
        <v>0</v>
      </c>
      <c r="AE646" s="1358">
        <f t="shared" si="345"/>
        <v>0</v>
      </c>
      <c r="AF646" s="1358">
        <f t="shared" si="345"/>
        <v>0</v>
      </c>
      <c r="AG646" s="1358">
        <f t="shared" si="345"/>
        <v>0</v>
      </c>
      <c r="AH646" s="1358">
        <f t="shared" si="345"/>
        <v>0</v>
      </c>
      <c r="AI646" s="1358">
        <f t="shared" si="345"/>
        <v>0</v>
      </c>
      <c r="AJ646" s="1358">
        <f t="shared" si="345"/>
        <v>0</v>
      </c>
      <c r="AK646" s="1358">
        <f t="shared" si="345"/>
        <v>0</v>
      </c>
      <c r="AL646" s="1358">
        <f t="shared" si="345"/>
        <v>0</v>
      </c>
      <c r="AM646" s="1358">
        <f t="shared" si="345"/>
        <v>0</v>
      </c>
      <c r="AN646" s="1358">
        <f t="shared" si="345"/>
        <v>0</v>
      </c>
      <c r="AO646" s="1358">
        <f t="shared" si="345"/>
        <v>0</v>
      </c>
      <c r="AP646" s="1358">
        <f t="shared" si="345"/>
        <v>0</v>
      </c>
      <c r="AQ646" s="1358">
        <f t="shared" si="345"/>
        <v>0</v>
      </c>
      <c r="AR646" s="1358">
        <f t="shared" si="345"/>
        <v>0</v>
      </c>
      <c r="AS646" s="1358">
        <f t="shared" si="345"/>
        <v>0</v>
      </c>
      <c r="AT646" s="1358">
        <f t="shared" si="345"/>
        <v>0</v>
      </c>
      <c r="AU646" s="1358">
        <f t="shared" si="345"/>
        <v>0</v>
      </c>
      <c r="AV646" s="1358">
        <f t="shared" si="345"/>
        <v>0</v>
      </c>
      <c r="AW646" s="1358">
        <f t="shared" si="345"/>
        <v>0</v>
      </c>
    </row>
    <row r="647" spans="1:49" ht="63.75" hidden="1" thickBot="1">
      <c r="A647" s="1292">
        <v>8</v>
      </c>
      <c r="B647" s="210" t="s">
        <v>693</v>
      </c>
      <c r="C647" s="1358">
        <f t="shared" si="338"/>
        <v>-0.875</v>
      </c>
      <c r="D647" s="1358">
        <f t="shared" si="338"/>
        <v>0</v>
      </c>
      <c r="E647" s="1358">
        <f t="shared" si="338"/>
        <v>-0.875</v>
      </c>
      <c r="F647" s="2093"/>
      <c r="G647" s="1197"/>
      <c r="H647" s="1197"/>
      <c r="I647" s="1197"/>
      <c r="J647" s="1197"/>
      <c r="K647" s="1197"/>
      <c r="L647" s="1358">
        <f t="shared" ref="L647:AW647" si="346">IF(L74&gt;L265,(100%-L265/L74*100%),IF(L74&lt;L265,(L74/L265*100%)-100%,0))</f>
        <v>0</v>
      </c>
      <c r="M647" s="1358">
        <f t="shared" si="346"/>
        <v>0</v>
      </c>
      <c r="N647" s="1358">
        <f t="shared" si="346"/>
        <v>0</v>
      </c>
      <c r="O647" s="1358">
        <f t="shared" si="346"/>
        <v>0</v>
      </c>
      <c r="P647" s="1358">
        <f t="shared" si="346"/>
        <v>0</v>
      </c>
      <c r="Q647" s="1358">
        <f t="shared" si="346"/>
        <v>0</v>
      </c>
      <c r="R647" s="1358">
        <f t="shared" si="346"/>
        <v>0</v>
      </c>
      <c r="S647" s="1358">
        <f t="shared" si="346"/>
        <v>0</v>
      </c>
      <c r="T647" s="1358">
        <f t="shared" si="346"/>
        <v>0</v>
      </c>
      <c r="U647" s="1358">
        <f t="shared" si="346"/>
        <v>0</v>
      </c>
      <c r="V647" s="1358">
        <f t="shared" si="346"/>
        <v>0</v>
      </c>
      <c r="W647" s="1358">
        <f t="shared" si="346"/>
        <v>0</v>
      </c>
      <c r="X647" s="1358">
        <f t="shared" si="346"/>
        <v>0</v>
      </c>
      <c r="Y647" s="1358">
        <f t="shared" si="346"/>
        <v>0</v>
      </c>
      <c r="Z647" s="1358">
        <f t="shared" si="346"/>
        <v>0</v>
      </c>
      <c r="AA647" s="1358">
        <f t="shared" si="346"/>
        <v>-0.83333333333333337</v>
      </c>
      <c r="AB647" s="1358">
        <f t="shared" si="346"/>
        <v>0</v>
      </c>
      <c r="AC647" s="1358">
        <f t="shared" si="346"/>
        <v>0</v>
      </c>
      <c r="AD647" s="1358">
        <f t="shared" si="346"/>
        <v>0</v>
      </c>
      <c r="AE647" s="1358">
        <f t="shared" si="346"/>
        <v>0</v>
      </c>
      <c r="AF647" s="1358">
        <f t="shared" si="346"/>
        <v>0</v>
      </c>
      <c r="AG647" s="1358">
        <f t="shared" si="346"/>
        <v>0</v>
      </c>
      <c r="AH647" s="1358">
        <f t="shared" si="346"/>
        <v>0</v>
      </c>
      <c r="AI647" s="1358">
        <f t="shared" si="346"/>
        <v>0</v>
      </c>
      <c r="AJ647" s="1358">
        <f t="shared" si="346"/>
        <v>0</v>
      </c>
      <c r="AK647" s="1358">
        <f t="shared" si="346"/>
        <v>0</v>
      </c>
      <c r="AL647" s="1358">
        <f t="shared" si="346"/>
        <v>0</v>
      </c>
      <c r="AM647" s="1358">
        <f t="shared" si="346"/>
        <v>0</v>
      </c>
      <c r="AN647" s="1358">
        <f t="shared" si="346"/>
        <v>0</v>
      </c>
      <c r="AO647" s="1358">
        <f t="shared" si="346"/>
        <v>-1</v>
      </c>
      <c r="AP647" s="1358">
        <f t="shared" si="346"/>
        <v>0</v>
      </c>
      <c r="AQ647" s="1358">
        <f t="shared" si="346"/>
        <v>0</v>
      </c>
      <c r="AR647" s="1358">
        <f t="shared" si="346"/>
        <v>0</v>
      </c>
      <c r="AS647" s="1358">
        <f t="shared" si="346"/>
        <v>0</v>
      </c>
      <c r="AT647" s="1358">
        <f t="shared" si="346"/>
        <v>0</v>
      </c>
      <c r="AU647" s="1358">
        <f t="shared" si="346"/>
        <v>0</v>
      </c>
      <c r="AV647" s="1358">
        <f t="shared" si="346"/>
        <v>0</v>
      </c>
      <c r="AW647" s="1358">
        <f t="shared" si="346"/>
        <v>0</v>
      </c>
    </row>
    <row r="648" spans="1:49" ht="16.5" hidden="1" thickBot="1">
      <c r="A648" s="1301" t="s">
        <v>484</v>
      </c>
      <c r="B648" s="434" t="s">
        <v>534</v>
      </c>
      <c r="C648" s="1358">
        <f t="shared" si="338"/>
        <v>0</v>
      </c>
      <c r="D648" s="1358">
        <f t="shared" si="338"/>
        <v>0</v>
      </c>
      <c r="E648" s="1358">
        <f t="shared" si="338"/>
        <v>0</v>
      </c>
      <c r="F648" s="2093"/>
      <c r="G648" s="1197"/>
      <c r="H648" s="1197"/>
      <c r="I648" s="1197"/>
      <c r="J648" s="1197"/>
      <c r="K648" s="1197"/>
      <c r="L648" s="1358">
        <f t="shared" ref="L648:AW648" si="347">IF(L75&gt;L266,(100%-L266/L75*100%),IF(L75&lt;L266,(L75/L266*100%)-100%,0))</f>
        <v>0</v>
      </c>
      <c r="M648" s="1358">
        <f t="shared" si="347"/>
        <v>0</v>
      </c>
      <c r="N648" s="1358">
        <f t="shared" si="347"/>
        <v>0</v>
      </c>
      <c r="O648" s="1358">
        <f t="shared" si="347"/>
        <v>0</v>
      </c>
      <c r="P648" s="1358">
        <f t="shared" si="347"/>
        <v>0</v>
      </c>
      <c r="Q648" s="1358">
        <f t="shared" si="347"/>
        <v>0</v>
      </c>
      <c r="R648" s="1358">
        <f t="shared" si="347"/>
        <v>0</v>
      </c>
      <c r="S648" s="1358">
        <f t="shared" si="347"/>
        <v>0</v>
      </c>
      <c r="T648" s="1358">
        <f t="shared" si="347"/>
        <v>0</v>
      </c>
      <c r="U648" s="1358">
        <f t="shared" si="347"/>
        <v>0</v>
      </c>
      <c r="V648" s="1358">
        <f t="shared" si="347"/>
        <v>0</v>
      </c>
      <c r="W648" s="1358">
        <f t="shared" si="347"/>
        <v>0</v>
      </c>
      <c r="X648" s="1358">
        <f t="shared" si="347"/>
        <v>0</v>
      </c>
      <c r="Y648" s="1358">
        <f t="shared" si="347"/>
        <v>0</v>
      </c>
      <c r="Z648" s="1358">
        <f t="shared" si="347"/>
        <v>0</v>
      </c>
      <c r="AA648" s="1358">
        <f t="shared" si="347"/>
        <v>0</v>
      </c>
      <c r="AB648" s="1358">
        <f t="shared" si="347"/>
        <v>0</v>
      </c>
      <c r="AC648" s="1358">
        <f t="shared" si="347"/>
        <v>0</v>
      </c>
      <c r="AD648" s="1358">
        <f t="shared" si="347"/>
        <v>0</v>
      </c>
      <c r="AE648" s="1358">
        <f t="shared" si="347"/>
        <v>0</v>
      </c>
      <c r="AF648" s="1358">
        <f t="shared" si="347"/>
        <v>0</v>
      </c>
      <c r="AG648" s="1358">
        <f t="shared" si="347"/>
        <v>0</v>
      </c>
      <c r="AH648" s="1358">
        <f t="shared" si="347"/>
        <v>0</v>
      </c>
      <c r="AI648" s="1358">
        <f t="shared" si="347"/>
        <v>0</v>
      </c>
      <c r="AJ648" s="1358">
        <f t="shared" si="347"/>
        <v>0</v>
      </c>
      <c r="AK648" s="1358">
        <f t="shared" si="347"/>
        <v>0</v>
      </c>
      <c r="AL648" s="1358">
        <f t="shared" si="347"/>
        <v>0</v>
      </c>
      <c r="AM648" s="1358">
        <f t="shared" si="347"/>
        <v>0</v>
      </c>
      <c r="AN648" s="1358">
        <f t="shared" si="347"/>
        <v>0</v>
      </c>
      <c r="AO648" s="1358">
        <f t="shared" si="347"/>
        <v>0</v>
      </c>
      <c r="AP648" s="1358">
        <f t="shared" si="347"/>
        <v>0</v>
      </c>
      <c r="AQ648" s="1358">
        <f t="shared" si="347"/>
        <v>0</v>
      </c>
      <c r="AR648" s="1358">
        <f t="shared" si="347"/>
        <v>0</v>
      </c>
      <c r="AS648" s="1358">
        <f t="shared" si="347"/>
        <v>0</v>
      </c>
      <c r="AT648" s="1358">
        <f t="shared" si="347"/>
        <v>0</v>
      </c>
      <c r="AU648" s="1358">
        <f t="shared" si="347"/>
        <v>0</v>
      </c>
      <c r="AV648" s="1358">
        <f t="shared" si="347"/>
        <v>0</v>
      </c>
      <c r="AW648" s="1358">
        <f t="shared" si="347"/>
        <v>0</v>
      </c>
    </row>
    <row r="649" spans="1:49" ht="16.5" hidden="1" thickBot="1">
      <c r="A649" s="1301" t="s">
        <v>485</v>
      </c>
      <c r="B649" s="434" t="s">
        <v>536</v>
      </c>
      <c r="C649" s="1358">
        <f t="shared" si="338"/>
        <v>-0.875</v>
      </c>
      <c r="D649" s="1358">
        <f t="shared" si="338"/>
        <v>0</v>
      </c>
      <c r="E649" s="1358">
        <f t="shared" si="338"/>
        <v>-0.875</v>
      </c>
      <c r="F649" s="2093"/>
      <c r="G649" s="1197"/>
      <c r="H649" s="1197"/>
      <c r="I649" s="1197"/>
      <c r="J649" s="1197"/>
      <c r="K649" s="1197"/>
      <c r="L649" s="1358">
        <f t="shared" ref="L649:AW649" si="348">IF(L76&gt;L267,(100%-L267/L76*100%),IF(L76&lt;L267,(L76/L267*100%)-100%,0))</f>
        <v>0</v>
      </c>
      <c r="M649" s="1358">
        <f t="shared" si="348"/>
        <v>0</v>
      </c>
      <c r="N649" s="1358">
        <f t="shared" si="348"/>
        <v>0</v>
      </c>
      <c r="O649" s="1358">
        <f t="shared" si="348"/>
        <v>0</v>
      </c>
      <c r="P649" s="1358">
        <f t="shared" si="348"/>
        <v>0</v>
      </c>
      <c r="Q649" s="1358">
        <f t="shared" si="348"/>
        <v>0</v>
      </c>
      <c r="R649" s="1358">
        <f t="shared" si="348"/>
        <v>0</v>
      </c>
      <c r="S649" s="1358">
        <f t="shared" si="348"/>
        <v>0</v>
      </c>
      <c r="T649" s="1358">
        <f t="shared" si="348"/>
        <v>0</v>
      </c>
      <c r="U649" s="1358">
        <f t="shared" si="348"/>
        <v>0</v>
      </c>
      <c r="V649" s="1358">
        <f t="shared" si="348"/>
        <v>0</v>
      </c>
      <c r="W649" s="1358">
        <f t="shared" si="348"/>
        <v>0</v>
      </c>
      <c r="X649" s="1358">
        <f t="shared" si="348"/>
        <v>0</v>
      </c>
      <c r="Y649" s="1358">
        <f t="shared" si="348"/>
        <v>0</v>
      </c>
      <c r="Z649" s="1358">
        <f t="shared" si="348"/>
        <v>0</v>
      </c>
      <c r="AA649" s="1358">
        <f t="shared" si="348"/>
        <v>-0.83333333333333337</v>
      </c>
      <c r="AB649" s="1358">
        <f t="shared" si="348"/>
        <v>0</v>
      </c>
      <c r="AC649" s="1358">
        <f t="shared" si="348"/>
        <v>0</v>
      </c>
      <c r="AD649" s="1358">
        <f t="shared" si="348"/>
        <v>0</v>
      </c>
      <c r="AE649" s="1358">
        <f t="shared" si="348"/>
        <v>0</v>
      </c>
      <c r="AF649" s="1358">
        <f t="shared" si="348"/>
        <v>0</v>
      </c>
      <c r="AG649" s="1358">
        <f t="shared" si="348"/>
        <v>0</v>
      </c>
      <c r="AH649" s="1358">
        <f t="shared" si="348"/>
        <v>0</v>
      </c>
      <c r="AI649" s="1358">
        <f t="shared" si="348"/>
        <v>0</v>
      </c>
      <c r="AJ649" s="1358">
        <f t="shared" si="348"/>
        <v>0</v>
      </c>
      <c r="AK649" s="1358">
        <f t="shared" si="348"/>
        <v>0</v>
      </c>
      <c r="AL649" s="1358">
        <f t="shared" si="348"/>
        <v>0</v>
      </c>
      <c r="AM649" s="1358">
        <f t="shared" si="348"/>
        <v>0</v>
      </c>
      <c r="AN649" s="1358">
        <f t="shared" si="348"/>
        <v>0</v>
      </c>
      <c r="AO649" s="1358">
        <f t="shared" si="348"/>
        <v>-1</v>
      </c>
      <c r="AP649" s="1358">
        <f t="shared" si="348"/>
        <v>0</v>
      </c>
      <c r="AQ649" s="1358">
        <f t="shared" si="348"/>
        <v>0</v>
      </c>
      <c r="AR649" s="1358">
        <f t="shared" si="348"/>
        <v>0</v>
      </c>
      <c r="AS649" s="1358">
        <f t="shared" si="348"/>
        <v>0</v>
      </c>
      <c r="AT649" s="1358">
        <f t="shared" si="348"/>
        <v>0</v>
      </c>
      <c r="AU649" s="1358">
        <f t="shared" si="348"/>
        <v>0</v>
      </c>
      <c r="AV649" s="1358">
        <f t="shared" si="348"/>
        <v>0</v>
      </c>
      <c r="AW649" s="1358">
        <f t="shared" si="348"/>
        <v>0</v>
      </c>
    </row>
    <row r="650" spans="1:49" ht="16.5" hidden="1" thickBot="1">
      <c r="A650" s="1301" t="s">
        <v>486</v>
      </c>
      <c r="B650" s="434" t="s">
        <v>538</v>
      </c>
      <c r="C650" s="1358">
        <f t="shared" si="338"/>
        <v>0</v>
      </c>
      <c r="D650" s="1358">
        <f t="shared" si="338"/>
        <v>0</v>
      </c>
      <c r="E650" s="1358">
        <f t="shared" si="338"/>
        <v>0</v>
      </c>
      <c r="F650" s="2093"/>
      <c r="G650" s="1197"/>
      <c r="H650" s="1197"/>
      <c r="I650" s="1197"/>
      <c r="J650" s="1197"/>
      <c r="K650" s="1197"/>
      <c r="L650" s="1358">
        <f t="shared" ref="L650:AW650" si="349">IF(L77&gt;L268,(100%-L268/L77*100%),IF(L77&lt;L268,(L77/L268*100%)-100%,0))</f>
        <v>0</v>
      </c>
      <c r="M650" s="1358">
        <f t="shared" si="349"/>
        <v>0</v>
      </c>
      <c r="N650" s="1358">
        <f t="shared" si="349"/>
        <v>0</v>
      </c>
      <c r="O650" s="1358">
        <f t="shared" si="349"/>
        <v>0</v>
      </c>
      <c r="P650" s="1358">
        <f t="shared" si="349"/>
        <v>0</v>
      </c>
      <c r="Q650" s="1358">
        <f t="shared" si="349"/>
        <v>0</v>
      </c>
      <c r="R650" s="1358">
        <f t="shared" si="349"/>
        <v>0</v>
      </c>
      <c r="S650" s="1358">
        <f t="shared" si="349"/>
        <v>0</v>
      </c>
      <c r="T650" s="1358">
        <f t="shared" si="349"/>
        <v>0</v>
      </c>
      <c r="U650" s="1358">
        <f t="shared" si="349"/>
        <v>0</v>
      </c>
      <c r="V650" s="1358">
        <f t="shared" si="349"/>
        <v>0</v>
      </c>
      <c r="W650" s="1358">
        <f t="shared" si="349"/>
        <v>0</v>
      </c>
      <c r="X650" s="1358">
        <f t="shared" si="349"/>
        <v>0</v>
      </c>
      <c r="Y650" s="1358">
        <f t="shared" si="349"/>
        <v>0</v>
      </c>
      <c r="Z650" s="1358">
        <f t="shared" si="349"/>
        <v>0</v>
      </c>
      <c r="AA650" s="1358">
        <f t="shared" si="349"/>
        <v>0</v>
      </c>
      <c r="AB650" s="1358">
        <f t="shared" si="349"/>
        <v>0</v>
      </c>
      <c r="AC650" s="1358">
        <f t="shared" si="349"/>
        <v>0</v>
      </c>
      <c r="AD650" s="1358">
        <f t="shared" si="349"/>
        <v>0</v>
      </c>
      <c r="AE650" s="1358">
        <f t="shared" si="349"/>
        <v>0</v>
      </c>
      <c r="AF650" s="1358">
        <f t="shared" si="349"/>
        <v>0</v>
      </c>
      <c r="AG650" s="1358">
        <f t="shared" si="349"/>
        <v>0</v>
      </c>
      <c r="AH650" s="1358">
        <f t="shared" si="349"/>
        <v>0</v>
      </c>
      <c r="AI650" s="1358">
        <f t="shared" si="349"/>
        <v>0</v>
      </c>
      <c r="AJ650" s="1358">
        <f t="shared" si="349"/>
        <v>0</v>
      </c>
      <c r="AK650" s="1358">
        <f t="shared" si="349"/>
        <v>0</v>
      </c>
      <c r="AL650" s="1358">
        <f t="shared" si="349"/>
        <v>0</v>
      </c>
      <c r="AM650" s="1358">
        <f t="shared" si="349"/>
        <v>0</v>
      </c>
      <c r="AN650" s="1358">
        <f t="shared" si="349"/>
        <v>0</v>
      </c>
      <c r="AO650" s="1358">
        <f t="shared" si="349"/>
        <v>0</v>
      </c>
      <c r="AP650" s="1358">
        <f t="shared" si="349"/>
        <v>0</v>
      </c>
      <c r="AQ650" s="1358">
        <f t="shared" si="349"/>
        <v>0</v>
      </c>
      <c r="AR650" s="1358">
        <f t="shared" si="349"/>
        <v>0</v>
      </c>
      <c r="AS650" s="1358">
        <f t="shared" si="349"/>
        <v>0</v>
      </c>
      <c r="AT650" s="1358">
        <f t="shared" si="349"/>
        <v>0</v>
      </c>
      <c r="AU650" s="1358">
        <f t="shared" si="349"/>
        <v>0</v>
      </c>
      <c r="AV650" s="1358">
        <f t="shared" si="349"/>
        <v>0</v>
      </c>
      <c r="AW650" s="1358">
        <f t="shared" si="349"/>
        <v>0</v>
      </c>
    </row>
    <row r="651" spans="1:49" ht="16.5" hidden="1" thickBot="1">
      <c r="A651" s="1301" t="s">
        <v>487</v>
      </c>
      <c r="B651" s="434" t="s">
        <v>540</v>
      </c>
      <c r="C651" s="1358">
        <f t="shared" si="338"/>
        <v>0</v>
      </c>
      <c r="D651" s="1358">
        <f t="shared" si="338"/>
        <v>0</v>
      </c>
      <c r="E651" s="1358">
        <f t="shared" si="338"/>
        <v>0</v>
      </c>
      <c r="F651" s="2093"/>
      <c r="G651" s="1197"/>
      <c r="H651" s="1197"/>
      <c r="I651" s="1197"/>
      <c r="J651" s="1197"/>
      <c r="K651" s="1197"/>
      <c r="L651" s="1358">
        <f t="shared" ref="L651:AW651" si="350">IF(L78&gt;L269,(100%-L269/L78*100%),IF(L78&lt;L269,(L78/L269*100%)-100%,0))</f>
        <v>0</v>
      </c>
      <c r="M651" s="1358">
        <f t="shared" si="350"/>
        <v>0</v>
      </c>
      <c r="N651" s="1358">
        <f t="shared" si="350"/>
        <v>0</v>
      </c>
      <c r="O651" s="1358">
        <f t="shared" si="350"/>
        <v>0</v>
      </c>
      <c r="P651" s="1358">
        <f t="shared" si="350"/>
        <v>0</v>
      </c>
      <c r="Q651" s="1358">
        <f t="shared" si="350"/>
        <v>0</v>
      </c>
      <c r="R651" s="1358">
        <f t="shared" si="350"/>
        <v>0</v>
      </c>
      <c r="S651" s="1358">
        <f t="shared" si="350"/>
        <v>0</v>
      </c>
      <c r="T651" s="1358">
        <f t="shared" si="350"/>
        <v>0</v>
      </c>
      <c r="U651" s="1358">
        <f t="shared" si="350"/>
        <v>0</v>
      </c>
      <c r="V651" s="1358">
        <f t="shared" si="350"/>
        <v>0</v>
      </c>
      <c r="W651" s="1358">
        <f t="shared" si="350"/>
        <v>0</v>
      </c>
      <c r="X651" s="1358">
        <f t="shared" si="350"/>
        <v>0</v>
      </c>
      <c r="Y651" s="1358">
        <f t="shared" si="350"/>
        <v>0</v>
      </c>
      <c r="Z651" s="1358">
        <f t="shared" si="350"/>
        <v>0</v>
      </c>
      <c r="AA651" s="1358">
        <f t="shared" si="350"/>
        <v>0</v>
      </c>
      <c r="AB651" s="1358">
        <f t="shared" si="350"/>
        <v>0</v>
      </c>
      <c r="AC651" s="1358">
        <f t="shared" si="350"/>
        <v>0</v>
      </c>
      <c r="AD651" s="1358">
        <f t="shared" si="350"/>
        <v>0</v>
      </c>
      <c r="AE651" s="1358">
        <f t="shared" si="350"/>
        <v>0</v>
      </c>
      <c r="AF651" s="1358">
        <f t="shared" si="350"/>
        <v>0</v>
      </c>
      <c r="AG651" s="1358">
        <f t="shared" si="350"/>
        <v>0</v>
      </c>
      <c r="AH651" s="1358">
        <f t="shared" si="350"/>
        <v>0</v>
      </c>
      <c r="AI651" s="1358">
        <f t="shared" si="350"/>
        <v>0</v>
      </c>
      <c r="AJ651" s="1358">
        <f t="shared" si="350"/>
        <v>0</v>
      </c>
      <c r="AK651" s="1358">
        <f t="shared" si="350"/>
        <v>0</v>
      </c>
      <c r="AL651" s="1358">
        <f t="shared" si="350"/>
        <v>0</v>
      </c>
      <c r="AM651" s="1358">
        <f t="shared" si="350"/>
        <v>0</v>
      </c>
      <c r="AN651" s="1358">
        <f t="shared" si="350"/>
        <v>0</v>
      </c>
      <c r="AO651" s="1358">
        <f t="shared" si="350"/>
        <v>0</v>
      </c>
      <c r="AP651" s="1358">
        <f t="shared" si="350"/>
        <v>0</v>
      </c>
      <c r="AQ651" s="1358">
        <f t="shared" si="350"/>
        <v>0</v>
      </c>
      <c r="AR651" s="1358">
        <f t="shared" si="350"/>
        <v>0</v>
      </c>
      <c r="AS651" s="1358">
        <f t="shared" si="350"/>
        <v>0</v>
      </c>
      <c r="AT651" s="1358">
        <f t="shared" si="350"/>
        <v>0</v>
      </c>
      <c r="AU651" s="1358">
        <f t="shared" si="350"/>
        <v>0</v>
      </c>
      <c r="AV651" s="1358">
        <f t="shared" si="350"/>
        <v>0</v>
      </c>
      <c r="AW651" s="1358">
        <f t="shared" si="350"/>
        <v>0</v>
      </c>
    </row>
    <row r="652" spans="1:49" ht="79.5" hidden="1" thickBot="1">
      <c r="A652" s="1292">
        <v>9</v>
      </c>
      <c r="B652" s="210" t="s">
        <v>694</v>
      </c>
      <c r="C652" s="1358">
        <f t="shared" si="338"/>
        <v>-1</v>
      </c>
      <c r="D652" s="1358">
        <f t="shared" si="338"/>
        <v>0</v>
      </c>
      <c r="E652" s="1358">
        <f t="shared" si="338"/>
        <v>-1</v>
      </c>
      <c r="F652" s="2093"/>
      <c r="G652" s="1197"/>
      <c r="H652" s="1197"/>
      <c r="I652" s="1197"/>
      <c r="J652" s="1197"/>
      <c r="K652" s="1197"/>
      <c r="L652" s="1358">
        <f t="shared" ref="L652:AW652" si="351">IF(L79&gt;L270,(100%-L270/L79*100%),IF(L79&lt;L270,(L79/L270*100%)-100%,0))</f>
        <v>0</v>
      </c>
      <c r="M652" s="1358">
        <f t="shared" si="351"/>
        <v>0</v>
      </c>
      <c r="N652" s="1358">
        <f t="shared" si="351"/>
        <v>0</v>
      </c>
      <c r="O652" s="1358">
        <f t="shared" si="351"/>
        <v>0</v>
      </c>
      <c r="P652" s="1358">
        <f t="shared" si="351"/>
        <v>0</v>
      </c>
      <c r="Q652" s="1358">
        <f t="shared" si="351"/>
        <v>0</v>
      </c>
      <c r="R652" s="1358">
        <f t="shared" si="351"/>
        <v>0</v>
      </c>
      <c r="S652" s="1358">
        <f t="shared" si="351"/>
        <v>0</v>
      </c>
      <c r="T652" s="1358">
        <f t="shared" si="351"/>
        <v>0</v>
      </c>
      <c r="U652" s="1358">
        <f t="shared" si="351"/>
        <v>0</v>
      </c>
      <c r="V652" s="1358">
        <f t="shared" si="351"/>
        <v>0</v>
      </c>
      <c r="W652" s="1358">
        <f t="shared" si="351"/>
        <v>0</v>
      </c>
      <c r="X652" s="1358">
        <f t="shared" si="351"/>
        <v>0</v>
      </c>
      <c r="Y652" s="1358">
        <f t="shared" si="351"/>
        <v>0</v>
      </c>
      <c r="Z652" s="1358">
        <f t="shared" si="351"/>
        <v>0</v>
      </c>
      <c r="AA652" s="1358">
        <f t="shared" si="351"/>
        <v>-1</v>
      </c>
      <c r="AB652" s="1358">
        <f t="shared" si="351"/>
        <v>0</v>
      </c>
      <c r="AC652" s="1358">
        <f t="shared" si="351"/>
        <v>0</v>
      </c>
      <c r="AD652" s="1358">
        <f t="shared" si="351"/>
        <v>0</v>
      </c>
      <c r="AE652" s="1358">
        <f t="shared" si="351"/>
        <v>0</v>
      </c>
      <c r="AF652" s="1358">
        <f t="shared" si="351"/>
        <v>0</v>
      </c>
      <c r="AG652" s="1358">
        <f t="shared" si="351"/>
        <v>0</v>
      </c>
      <c r="AH652" s="1358">
        <f t="shared" si="351"/>
        <v>0</v>
      </c>
      <c r="AI652" s="1358">
        <f t="shared" si="351"/>
        <v>0</v>
      </c>
      <c r="AJ652" s="1358">
        <f t="shared" si="351"/>
        <v>0</v>
      </c>
      <c r="AK652" s="1358">
        <f t="shared" si="351"/>
        <v>0</v>
      </c>
      <c r="AL652" s="1358">
        <f t="shared" si="351"/>
        <v>0</v>
      </c>
      <c r="AM652" s="1358">
        <f t="shared" si="351"/>
        <v>0</v>
      </c>
      <c r="AN652" s="1358">
        <f t="shared" si="351"/>
        <v>0</v>
      </c>
      <c r="AO652" s="1358">
        <f t="shared" si="351"/>
        <v>-1</v>
      </c>
      <c r="AP652" s="1358">
        <f t="shared" si="351"/>
        <v>0</v>
      </c>
      <c r="AQ652" s="1358">
        <f t="shared" si="351"/>
        <v>0</v>
      </c>
      <c r="AR652" s="1358">
        <f t="shared" si="351"/>
        <v>0</v>
      </c>
      <c r="AS652" s="1358">
        <f t="shared" si="351"/>
        <v>0</v>
      </c>
      <c r="AT652" s="1358">
        <f t="shared" si="351"/>
        <v>0</v>
      </c>
      <c r="AU652" s="1358">
        <f t="shared" si="351"/>
        <v>0</v>
      </c>
      <c r="AV652" s="1358">
        <f t="shared" si="351"/>
        <v>0</v>
      </c>
      <c r="AW652" s="1358">
        <f t="shared" si="351"/>
        <v>0</v>
      </c>
    </row>
    <row r="653" spans="1:49" s="258" customFormat="1" ht="19.5" hidden="1" thickBot="1">
      <c r="A653" s="1302" t="s">
        <v>495</v>
      </c>
      <c r="B653" s="257" t="s">
        <v>695</v>
      </c>
      <c r="C653" s="1358">
        <f t="shared" si="338"/>
        <v>0</v>
      </c>
      <c r="D653" s="1358">
        <f t="shared" si="338"/>
        <v>0</v>
      </c>
      <c r="E653" s="1358">
        <f t="shared" si="338"/>
        <v>0</v>
      </c>
      <c r="F653" s="2093"/>
      <c r="G653" s="1197"/>
      <c r="H653" s="1197"/>
      <c r="I653" s="1197"/>
      <c r="J653" s="1197"/>
      <c r="K653" s="1197"/>
      <c r="L653" s="1358">
        <f t="shared" ref="L653:AW653" si="352">IF(L80&gt;L271,(100%-L271/L80*100%),IF(L80&lt;L271,(L80/L271*100%)-100%,0))</f>
        <v>0</v>
      </c>
      <c r="M653" s="1358">
        <f t="shared" si="352"/>
        <v>0</v>
      </c>
      <c r="N653" s="1358">
        <f t="shared" si="352"/>
        <v>0</v>
      </c>
      <c r="O653" s="1358">
        <f t="shared" si="352"/>
        <v>0</v>
      </c>
      <c r="P653" s="1358">
        <f t="shared" si="352"/>
        <v>0</v>
      </c>
      <c r="Q653" s="1358">
        <f t="shared" si="352"/>
        <v>0</v>
      </c>
      <c r="R653" s="1358">
        <f t="shared" si="352"/>
        <v>0</v>
      </c>
      <c r="S653" s="1358">
        <f t="shared" si="352"/>
        <v>0</v>
      </c>
      <c r="T653" s="1358">
        <f t="shared" si="352"/>
        <v>0</v>
      </c>
      <c r="U653" s="1358">
        <f t="shared" si="352"/>
        <v>0</v>
      </c>
      <c r="V653" s="1358">
        <f t="shared" si="352"/>
        <v>0</v>
      </c>
      <c r="W653" s="1358">
        <f t="shared" si="352"/>
        <v>0</v>
      </c>
      <c r="X653" s="1358">
        <f t="shared" si="352"/>
        <v>0</v>
      </c>
      <c r="Y653" s="1358">
        <f t="shared" si="352"/>
        <v>0</v>
      </c>
      <c r="Z653" s="1358">
        <f t="shared" si="352"/>
        <v>0</v>
      </c>
      <c r="AA653" s="1358">
        <f t="shared" si="352"/>
        <v>0</v>
      </c>
      <c r="AB653" s="1358">
        <f t="shared" si="352"/>
        <v>0</v>
      </c>
      <c r="AC653" s="1358">
        <f t="shared" si="352"/>
        <v>0</v>
      </c>
      <c r="AD653" s="1358">
        <f t="shared" si="352"/>
        <v>0</v>
      </c>
      <c r="AE653" s="1358">
        <f t="shared" si="352"/>
        <v>0</v>
      </c>
      <c r="AF653" s="1358">
        <f t="shared" si="352"/>
        <v>0</v>
      </c>
      <c r="AG653" s="1358">
        <f t="shared" si="352"/>
        <v>0</v>
      </c>
      <c r="AH653" s="1358">
        <f t="shared" si="352"/>
        <v>0</v>
      </c>
      <c r="AI653" s="1358">
        <f t="shared" si="352"/>
        <v>0</v>
      </c>
      <c r="AJ653" s="1358">
        <f t="shared" si="352"/>
        <v>0</v>
      </c>
      <c r="AK653" s="1358">
        <f t="shared" si="352"/>
        <v>0</v>
      </c>
      <c r="AL653" s="1358">
        <f t="shared" si="352"/>
        <v>0</v>
      </c>
      <c r="AM653" s="1358">
        <f t="shared" si="352"/>
        <v>0</v>
      </c>
      <c r="AN653" s="1358">
        <f t="shared" si="352"/>
        <v>0</v>
      </c>
      <c r="AO653" s="1358">
        <f t="shared" si="352"/>
        <v>0</v>
      </c>
      <c r="AP653" s="1358">
        <f t="shared" si="352"/>
        <v>0</v>
      </c>
      <c r="AQ653" s="1358">
        <f t="shared" si="352"/>
        <v>0</v>
      </c>
      <c r="AR653" s="1358">
        <f t="shared" si="352"/>
        <v>0</v>
      </c>
      <c r="AS653" s="1358">
        <f t="shared" si="352"/>
        <v>0</v>
      </c>
      <c r="AT653" s="1358">
        <f t="shared" si="352"/>
        <v>0</v>
      </c>
      <c r="AU653" s="1358">
        <f t="shared" si="352"/>
        <v>0</v>
      </c>
      <c r="AV653" s="1358">
        <f t="shared" si="352"/>
        <v>0</v>
      </c>
      <c r="AW653" s="1358">
        <f t="shared" si="352"/>
        <v>0</v>
      </c>
    </row>
    <row r="654" spans="1:49" s="256" customFormat="1" ht="16.5" hidden="1" thickBot="1">
      <c r="A654" s="1303" t="s">
        <v>496</v>
      </c>
      <c r="B654" s="255" t="s">
        <v>798</v>
      </c>
      <c r="C654" s="1358">
        <f t="shared" si="338"/>
        <v>0</v>
      </c>
      <c r="D654" s="1358">
        <f t="shared" si="338"/>
        <v>0</v>
      </c>
      <c r="E654" s="1358">
        <f t="shared" si="338"/>
        <v>0</v>
      </c>
      <c r="F654" s="2093"/>
      <c r="G654" s="1197"/>
      <c r="H654" s="1197"/>
      <c r="I654" s="1197"/>
      <c r="J654" s="1197"/>
      <c r="K654" s="1197"/>
      <c r="L654" s="1358">
        <f t="shared" ref="L654:AW654" si="353">IF(L81&gt;L272,(100%-L272/L81*100%),IF(L81&lt;L272,(L81/L272*100%)-100%,0))</f>
        <v>0</v>
      </c>
      <c r="M654" s="1358">
        <f t="shared" si="353"/>
        <v>0</v>
      </c>
      <c r="N654" s="1358">
        <f t="shared" si="353"/>
        <v>0</v>
      </c>
      <c r="O654" s="1358">
        <f t="shared" si="353"/>
        <v>0</v>
      </c>
      <c r="P654" s="1358">
        <f t="shared" si="353"/>
        <v>0</v>
      </c>
      <c r="Q654" s="1358">
        <f t="shared" si="353"/>
        <v>0</v>
      </c>
      <c r="R654" s="1358">
        <f t="shared" si="353"/>
        <v>0</v>
      </c>
      <c r="S654" s="1358">
        <f t="shared" si="353"/>
        <v>0</v>
      </c>
      <c r="T654" s="1358">
        <f t="shared" si="353"/>
        <v>0</v>
      </c>
      <c r="U654" s="1358">
        <f t="shared" si="353"/>
        <v>0</v>
      </c>
      <c r="V654" s="1358">
        <f t="shared" si="353"/>
        <v>0</v>
      </c>
      <c r="W654" s="1358">
        <f t="shared" si="353"/>
        <v>0</v>
      </c>
      <c r="X654" s="1358">
        <f t="shared" si="353"/>
        <v>0</v>
      </c>
      <c r="Y654" s="1358">
        <f t="shared" si="353"/>
        <v>0</v>
      </c>
      <c r="Z654" s="1358">
        <f t="shared" si="353"/>
        <v>0</v>
      </c>
      <c r="AA654" s="1358">
        <f t="shared" si="353"/>
        <v>0</v>
      </c>
      <c r="AB654" s="1358">
        <f t="shared" si="353"/>
        <v>0</v>
      </c>
      <c r="AC654" s="1358">
        <f t="shared" si="353"/>
        <v>0</v>
      </c>
      <c r="AD654" s="1358">
        <f t="shared" si="353"/>
        <v>0</v>
      </c>
      <c r="AE654" s="1358">
        <f t="shared" si="353"/>
        <v>0</v>
      </c>
      <c r="AF654" s="1358">
        <f t="shared" si="353"/>
        <v>0</v>
      </c>
      <c r="AG654" s="1358">
        <f t="shared" si="353"/>
        <v>0</v>
      </c>
      <c r="AH654" s="1358">
        <f t="shared" si="353"/>
        <v>0</v>
      </c>
      <c r="AI654" s="1358">
        <f t="shared" si="353"/>
        <v>0</v>
      </c>
      <c r="AJ654" s="1358">
        <f t="shared" si="353"/>
        <v>0</v>
      </c>
      <c r="AK654" s="1358">
        <f t="shared" si="353"/>
        <v>0</v>
      </c>
      <c r="AL654" s="1358">
        <f t="shared" si="353"/>
        <v>0</v>
      </c>
      <c r="AM654" s="1358">
        <f t="shared" si="353"/>
        <v>0</v>
      </c>
      <c r="AN654" s="1358">
        <f t="shared" si="353"/>
        <v>0</v>
      </c>
      <c r="AO654" s="1358">
        <f t="shared" si="353"/>
        <v>0</v>
      </c>
      <c r="AP654" s="1358">
        <f t="shared" si="353"/>
        <v>0</v>
      </c>
      <c r="AQ654" s="1358">
        <f t="shared" si="353"/>
        <v>0</v>
      </c>
      <c r="AR654" s="1358">
        <f t="shared" si="353"/>
        <v>0</v>
      </c>
      <c r="AS654" s="1358">
        <f t="shared" si="353"/>
        <v>0</v>
      </c>
      <c r="AT654" s="1358">
        <f t="shared" si="353"/>
        <v>0</v>
      </c>
      <c r="AU654" s="1358">
        <f t="shared" si="353"/>
        <v>0</v>
      </c>
      <c r="AV654" s="1358">
        <f t="shared" si="353"/>
        <v>0</v>
      </c>
      <c r="AW654" s="1358">
        <f t="shared" si="353"/>
        <v>0</v>
      </c>
    </row>
    <row r="655" spans="1:49" s="256" customFormat="1" ht="16.5" hidden="1" thickBot="1">
      <c r="A655" s="1303" t="s">
        <v>497</v>
      </c>
      <c r="B655" s="255" t="s">
        <v>799</v>
      </c>
      <c r="C655" s="1358">
        <f t="shared" si="338"/>
        <v>0</v>
      </c>
      <c r="D655" s="1358">
        <f t="shared" si="338"/>
        <v>0</v>
      </c>
      <c r="E655" s="1358">
        <f t="shared" si="338"/>
        <v>0</v>
      </c>
      <c r="F655" s="2093"/>
      <c r="G655" s="1197"/>
      <c r="H655" s="1197"/>
      <c r="I655" s="1197"/>
      <c r="J655" s="1197"/>
      <c r="K655" s="1197"/>
      <c r="L655" s="1358">
        <f t="shared" ref="L655:AW655" si="354">IF(L82&gt;L273,(100%-L273/L82*100%),IF(L82&lt;L273,(L82/L273*100%)-100%,0))</f>
        <v>0</v>
      </c>
      <c r="M655" s="1358">
        <f t="shared" si="354"/>
        <v>0</v>
      </c>
      <c r="N655" s="1358">
        <f t="shared" si="354"/>
        <v>0</v>
      </c>
      <c r="O655" s="1358">
        <f t="shared" si="354"/>
        <v>0</v>
      </c>
      <c r="P655" s="1358">
        <f t="shared" si="354"/>
        <v>0</v>
      </c>
      <c r="Q655" s="1358">
        <f t="shared" si="354"/>
        <v>0</v>
      </c>
      <c r="R655" s="1358">
        <f t="shared" si="354"/>
        <v>0</v>
      </c>
      <c r="S655" s="1358">
        <f t="shared" si="354"/>
        <v>0</v>
      </c>
      <c r="T655" s="1358">
        <f t="shared" si="354"/>
        <v>0</v>
      </c>
      <c r="U655" s="1358">
        <f t="shared" si="354"/>
        <v>0</v>
      </c>
      <c r="V655" s="1358">
        <f t="shared" si="354"/>
        <v>0</v>
      </c>
      <c r="W655" s="1358">
        <f t="shared" si="354"/>
        <v>0</v>
      </c>
      <c r="X655" s="1358">
        <f t="shared" si="354"/>
        <v>0</v>
      </c>
      <c r="Y655" s="1358">
        <f t="shared" si="354"/>
        <v>0</v>
      </c>
      <c r="Z655" s="1358">
        <f t="shared" si="354"/>
        <v>0</v>
      </c>
      <c r="AA655" s="1358">
        <f t="shared" si="354"/>
        <v>0</v>
      </c>
      <c r="AB655" s="1358">
        <f t="shared" si="354"/>
        <v>0</v>
      </c>
      <c r="AC655" s="1358">
        <f t="shared" si="354"/>
        <v>0</v>
      </c>
      <c r="AD655" s="1358">
        <f t="shared" si="354"/>
        <v>0</v>
      </c>
      <c r="AE655" s="1358">
        <f t="shared" si="354"/>
        <v>0</v>
      </c>
      <c r="AF655" s="1358">
        <f t="shared" si="354"/>
        <v>0</v>
      </c>
      <c r="AG655" s="1358">
        <f t="shared" si="354"/>
        <v>0</v>
      </c>
      <c r="AH655" s="1358">
        <f t="shared" si="354"/>
        <v>0</v>
      </c>
      <c r="AI655" s="1358">
        <f t="shared" si="354"/>
        <v>0</v>
      </c>
      <c r="AJ655" s="1358">
        <f t="shared" si="354"/>
        <v>0</v>
      </c>
      <c r="AK655" s="1358">
        <f t="shared" si="354"/>
        <v>0</v>
      </c>
      <c r="AL655" s="1358">
        <f t="shared" si="354"/>
        <v>0</v>
      </c>
      <c r="AM655" s="1358">
        <f t="shared" si="354"/>
        <v>0</v>
      </c>
      <c r="AN655" s="1358">
        <f t="shared" si="354"/>
        <v>0</v>
      </c>
      <c r="AO655" s="1358">
        <f t="shared" si="354"/>
        <v>0</v>
      </c>
      <c r="AP655" s="1358">
        <f t="shared" si="354"/>
        <v>0</v>
      </c>
      <c r="AQ655" s="1358">
        <f t="shared" si="354"/>
        <v>0</v>
      </c>
      <c r="AR655" s="1358">
        <f t="shared" si="354"/>
        <v>0</v>
      </c>
      <c r="AS655" s="1358">
        <f t="shared" si="354"/>
        <v>0</v>
      </c>
      <c r="AT655" s="1358">
        <f t="shared" si="354"/>
        <v>0</v>
      </c>
      <c r="AU655" s="1358">
        <f t="shared" si="354"/>
        <v>0</v>
      </c>
      <c r="AV655" s="1358">
        <f t="shared" si="354"/>
        <v>0</v>
      </c>
      <c r="AW655" s="1358">
        <f t="shared" si="354"/>
        <v>0</v>
      </c>
    </row>
    <row r="656" spans="1:49" s="256" customFormat="1" ht="16.5" hidden="1" thickBot="1">
      <c r="A656" s="1303" t="s">
        <v>498</v>
      </c>
      <c r="B656" s="255" t="s">
        <v>800</v>
      </c>
      <c r="C656" s="1358">
        <f t="shared" si="338"/>
        <v>0</v>
      </c>
      <c r="D656" s="1358">
        <f t="shared" si="338"/>
        <v>0</v>
      </c>
      <c r="E656" s="1358">
        <f t="shared" si="338"/>
        <v>0</v>
      </c>
      <c r="F656" s="2093"/>
      <c r="G656" s="1197"/>
      <c r="H656" s="1197"/>
      <c r="I656" s="1197"/>
      <c r="J656" s="1197"/>
      <c r="K656" s="1197"/>
      <c r="L656" s="1358">
        <f t="shared" ref="L656:AW656" si="355">IF(L83&gt;L274,(100%-L274/L83*100%),IF(L83&lt;L274,(L83/L274*100%)-100%,0))</f>
        <v>0</v>
      </c>
      <c r="M656" s="1358">
        <f t="shared" si="355"/>
        <v>0</v>
      </c>
      <c r="N656" s="1358">
        <f t="shared" si="355"/>
        <v>0</v>
      </c>
      <c r="O656" s="1358">
        <f t="shared" si="355"/>
        <v>0</v>
      </c>
      <c r="P656" s="1358">
        <f t="shared" si="355"/>
        <v>0</v>
      </c>
      <c r="Q656" s="1358">
        <f t="shared" si="355"/>
        <v>0</v>
      </c>
      <c r="R656" s="1358">
        <f t="shared" si="355"/>
        <v>0</v>
      </c>
      <c r="S656" s="1358">
        <f t="shared" si="355"/>
        <v>0</v>
      </c>
      <c r="T656" s="1358">
        <f t="shared" si="355"/>
        <v>0</v>
      </c>
      <c r="U656" s="1358">
        <f t="shared" si="355"/>
        <v>0</v>
      </c>
      <c r="V656" s="1358">
        <f t="shared" si="355"/>
        <v>0</v>
      </c>
      <c r="W656" s="1358">
        <f t="shared" si="355"/>
        <v>0</v>
      </c>
      <c r="X656" s="1358">
        <f t="shared" si="355"/>
        <v>0</v>
      </c>
      <c r="Y656" s="1358">
        <f t="shared" si="355"/>
        <v>0</v>
      </c>
      <c r="Z656" s="1358">
        <f t="shared" si="355"/>
        <v>0</v>
      </c>
      <c r="AA656" s="1358">
        <f t="shared" si="355"/>
        <v>0</v>
      </c>
      <c r="AB656" s="1358">
        <f t="shared" si="355"/>
        <v>0</v>
      </c>
      <c r="AC656" s="1358">
        <f t="shared" si="355"/>
        <v>0</v>
      </c>
      <c r="AD656" s="1358">
        <f t="shared" si="355"/>
        <v>0</v>
      </c>
      <c r="AE656" s="1358">
        <f t="shared" si="355"/>
        <v>0</v>
      </c>
      <c r="AF656" s="1358">
        <f t="shared" si="355"/>
        <v>0</v>
      </c>
      <c r="AG656" s="1358">
        <f t="shared" si="355"/>
        <v>0</v>
      </c>
      <c r="AH656" s="1358">
        <f t="shared" si="355"/>
        <v>0</v>
      </c>
      <c r="AI656" s="1358">
        <f t="shared" si="355"/>
        <v>0</v>
      </c>
      <c r="AJ656" s="1358">
        <f t="shared" si="355"/>
        <v>0</v>
      </c>
      <c r="AK656" s="1358">
        <f t="shared" si="355"/>
        <v>0</v>
      </c>
      <c r="AL656" s="1358">
        <f t="shared" si="355"/>
        <v>0</v>
      </c>
      <c r="AM656" s="1358">
        <f t="shared" si="355"/>
        <v>0</v>
      </c>
      <c r="AN656" s="1358">
        <f t="shared" si="355"/>
        <v>0</v>
      </c>
      <c r="AO656" s="1358">
        <f t="shared" si="355"/>
        <v>0</v>
      </c>
      <c r="AP656" s="1358">
        <f t="shared" si="355"/>
        <v>0</v>
      </c>
      <c r="AQ656" s="1358">
        <f t="shared" si="355"/>
        <v>0</v>
      </c>
      <c r="AR656" s="1358">
        <f t="shared" si="355"/>
        <v>0</v>
      </c>
      <c r="AS656" s="1358">
        <f t="shared" si="355"/>
        <v>0</v>
      </c>
      <c r="AT656" s="1358">
        <f t="shared" si="355"/>
        <v>0</v>
      </c>
      <c r="AU656" s="1358">
        <f t="shared" si="355"/>
        <v>0</v>
      </c>
      <c r="AV656" s="1358">
        <f t="shared" si="355"/>
        <v>0</v>
      </c>
      <c r="AW656" s="1358">
        <f t="shared" si="355"/>
        <v>0</v>
      </c>
    </row>
    <row r="657" spans="1:49" ht="16.5" hidden="1" thickBot="1">
      <c r="A657" s="1298" t="s">
        <v>499</v>
      </c>
      <c r="B657" s="208" t="s">
        <v>560</v>
      </c>
      <c r="C657" s="1358">
        <f t="shared" si="338"/>
        <v>-1</v>
      </c>
      <c r="D657" s="1358">
        <f t="shared" si="338"/>
        <v>0</v>
      </c>
      <c r="E657" s="1358">
        <f t="shared" si="338"/>
        <v>-1</v>
      </c>
      <c r="F657" s="2093"/>
      <c r="G657" s="1197"/>
      <c r="H657" s="1197"/>
      <c r="I657" s="1197"/>
      <c r="J657" s="1197"/>
      <c r="K657" s="1197"/>
      <c r="L657" s="1358">
        <f t="shared" ref="L657:AW657" si="356">IF(L84&gt;L275,(100%-L275/L84*100%),IF(L84&lt;L275,(L84/L275*100%)-100%,0))</f>
        <v>0</v>
      </c>
      <c r="M657" s="1358">
        <f t="shared" si="356"/>
        <v>0</v>
      </c>
      <c r="N657" s="1358">
        <f t="shared" si="356"/>
        <v>0</v>
      </c>
      <c r="O657" s="1358">
        <f t="shared" si="356"/>
        <v>0</v>
      </c>
      <c r="P657" s="1358">
        <f t="shared" si="356"/>
        <v>0</v>
      </c>
      <c r="Q657" s="1358">
        <f t="shared" si="356"/>
        <v>0</v>
      </c>
      <c r="R657" s="1358">
        <f t="shared" si="356"/>
        <v>0</v>
      </c>
      <c r="S657" s="1358">
        <f t="shared" si="356"/>
        <v>0</v>
      </c>
      <c r="T657" s="1358">
        <f t="shared" si="356"/>
        <v>0</v>
      </c>
      <c r="U657" s="1358">
        <f t="shared" si="356"/>
        <v>0</v>
      </c>
      <c r="V657" s="1358">
        <f t="shared" si="356"/>
        <v>0</v>
      </c>
      <c r="W657" s="1358">
        <f t="shared" si="356"/>
        <v>0</v>
      </c>
      <c r="X657" s="1358">
        <f t="shared" si="356"/>
        <v>0</v>
      </c>
      <c r="Y657" s="1358">
        <f t="shared" si="356"/>
        <v>0</v>
      </c>
      <c r="Z657" s="1358">
        <f t="shared" si="356"/>
        <v>0</v>
      </c>
      <c r="AA657" s="1358">
        <f t="shared" si="356"/>
        <v>-1</v>
      </c>
      <c r="AB657" s="1358">
        <f t="shared" si="356"/>
        <v>0</v>
      </c>
      <c r="AC657" s="1358">
        <f t="shared" si="356"/>
        <v>0</v>
      </c>
      <c r="AD657" s="1358">
        <f t="shared" si="356"/>
        <v>0</v>
      </c>
      <c r="AE657" s="1358">
        <f t="shared" si="356"/>
        <v>0</v>
      </c>
      <c r="AF657" s="1358">
        <f t="shared" si="356"/>
        <v>0</v>
      </c>
      <c r="AG657" s="1358">
        <f t="shared" si="356"/>
        <v>0</v>
      </c>
      <c r="AH657" s="1358">
        <f t="shared" si="356"/>
        <v>0</v>
      </c>
      <c r="AI657" s="1358">
        <f t="shared" si="356"/>
        <v>0</v>
      </c>
      <c r="AJ657" s="1358">
        <f t="shared" si="356"/>
        <v>0</v>
      </c>
      <c r="AK657" s="1358">
        <f t="shared" si="356"/>
        <v>0</v>
      </c>
      <c r="AL657" s="1358">
        <f t="shared" si="356"/>
        <v>0</v>
      </c>
      <c r="AM657" s="1358">
        <f t="shared" si="356"/>
        <v>0</v>
      </c>
      <c r="AN657" s="1358">
        <f t="shared" si="356"/>
        <v>0</v>
      </c>
      <c r="AO657" s="1358">
        <f t="shared" si="356"/>
        <v>-1</v>
      </c>
      <c r="AP657" s="1358">
        <f t="shared" si="356"/>
        <v>0</v>
      </c>
      <c r="AQ657" s="1358">
        <f t="shared" si="356"/>
        <v>0</v>
      </c>
      <c r="AR657" s="1358">
        <f t="shared" si="356"/>
        <v>0</v>
      </c>
      <c r="AS657" s="1358">
        <f t="shared" si="356"/>
        <v>0</v>
      </c>
      <c r="AT657" s="1358">
        <f t="shared" si="356"/>
        <v>0</v>
      </c>
      <c r="AU657" s="1358">
        <f t="shared" si="356"/>
        <v>0</v>
      </c>
      <c r="AV657" s="1358">
        <f t="shared" si="356"/>
        <v>0</v>
      </c>
      <c r="AW657" s="1358">
        <f t="shared" si="356"/>
        <v>0</v>
      </c>
    </row>
    <row r="658" spans="1:49" ht="16.5" hidden="1" thickBot="1">
      <c r="A658" s="1298" t="s">
        <v>500</v>
      </c>
      <c r="B658" s="208" t="s">
        <v>696</v>
      </c>
      <c r="C658" s="1358">
        <f t="shared" si="338"/>
        <v>0</v>
      </c>
      <c r="D658" s="1358">
        <f t="shared" si="338"/>
        <v>0</v>
      </c>
      <c r="E658" s="1358">
        <f t="shared" si="338"/>
        <v>0</v>
      </c>
      <c r="F658" s="2093"/>
      <c r="G658" s="1197"/>
      <c r="H658" s="1197"/>
      <c r="I658" s="1197"/>
      <c r="J658" s="1197"/>
      <c r="K658" s="1197"/>
      <c r="L658" s="1358">
        <f t="shared" ref="L658:AW658" si="357">IF(L85&gt;L276,(100%-L276/L85*100%),IF(L85&lt;L276,(L85/L276*100%)-100%,0))</f>
        <v>0</v>
      </c>
      <c r="M658" s="1358">
        <f t="shared" si="357"/>
        <v>0</v>
      </c>
      <c r="N658" s="1358">
        <f t="shared" si="357"/>
        <v>0</v>
      </c>
      <c r="O658" s="1358">
        <f t="shared" si="357"/>
        <v>0</v>
      </c>
      <c r="P658" s="1358">
        <f t="shared" si="357"/>
        <v>0</v>
      </c>
      <c r="Q658" s="1358">
        <f t="shared" si="357"/>
        <v>0</v>
      </c>
      <c r="R658" s="1358">
        <f t="shared" si="357"/>
        <v>0</v>
      </c>
      <c r="S658" s="1358">
        <f t="shared" si="357"/>
        <v>0</v>
      </c>
      <c r="T658" s="1358">
        <f t="shared" si="357"/>
        <v>0</v>
      </c>
      <c r="U658" s="1358">
        <f t="shared" si="357"/>
        <v>0</v>
      </c>
      <c r="V658" s="1358">
        <f t="shared" si="357"/>
        <v>0</v>
      </c>
      <c r="W658" s="1358">
        <f t="shared" si="357"/>
        <v>0</v>
      </c>
      <c r="X658" s="1358">
        <f t="shared" si="357"/>
        <v>0</v>
      </c>
      <c r="Y658" s="1358">
        <f t="shared" si="357"/>
        <v>0</v>
      </c>
      <c r="Z658" s="1358">
        <f t="shared" si="357"/>
        <v>0</v>
      </c>
      <c r="AA658" s="1358">
        <f t="shared" si="357"/>
        <v>0</v>
      </c>
      <c r="AB658" s="1358">
        <f t="shared" si="357"/>
        <v>0</v>
      </c>
      <c r="AC658" s="1358">
        <f t="shared" si="357"/>
        <v>0</v>
      </c>
      <c r="AD658" s="1358">
        <f t="shared" si="357"/>
        <v>0</v>
      </c>
      <c r="AE658" s="1358">
        <f t="shared" si="357"/>
        <v>0</v>
      </c>
      <c r="AF658" s="1358">
        <f t="shared" si="357"/>
        <v>0</v>
      </c>
      <c r="AG658" s="1358">
        <f t="shared" si="357"/>
        <v>0</v>
      </c>
      <c r="AH658" s="1358">
        <f t="shared" si="357"/>
        <v>0</v>
      </c>
      <c r="AI658" s="1358">
        <f t="shared" si="357"/>
        <v>0</v>
      </c>
      <c r="AJ658" s="1358">
        <f t="shared" si="357"/>
        <v>0</v>
      </c>
      <c r="AK658" s="1358">
        <f t="shared" si="357"/>
        <v>0</v>
      </c>
      <c r="AL658" s="1358">
        <f t="shared" si="357"/>
        <v>0</v>
      </c>
      <c r="AM658" s="1358">
        <f t="shared" si="357"/>
        <v>0</v>
      </c>
      <c r="AN658" s="1358">
        <f t="shared" si="357"/>
        <v>0</v>
      </c>
      <c r="AO658" s="1358">
        <f t="shared" si="357"/>
        <v>0</v>
      </c>
      <c r="AP658" s="1358">
        <f t="shared" si="357"/>
        <v>0</v>
      </c>
      <c r="AQ658" s="1358">
        <f t="shared" si="357"/>
        <v>0</v>
      </c>
      <c r="AR658" s="1358">
        <f t="shared" si="357"/>
        <v>0</v>
      </c>
      <c r="AS658" s="1358">
        <f t="shared" si="357"/>
        <v>0</v>
      </c>
      <c r="AT658" s="1358">
        <f t="shared" si="357"/>
        <v>0</v>
      </c>
      <c r="AU658" s="1358">
        <f t="shared" si="357"/>
        <v>0</v>
      </c>
      <c r="AV658" s="1358">
        <f t="shared" si="357"/>
        <v>0</v>
      </c>
      <c r="AW658" s="1358">
        <f t="shared" si="357"/>
        <v>0</v>
      </c>
    </row>
    <row r="659" spans="1:49" ht="16.5" hidden="1" thickBot="1">
      <c r="A659" s="1298" t="s">
        <v>501</v>
      </c>
      <c r="B659" s="208" t="s">
        <v>697</v>
      </c>
      <c r="C659" s="1358">
        <f t="shared" si="338"/>
        <v>0</v>
      </c>
      <c r="D659" s="1358">
        <f t="shared" si="338"/>
        <v>0</v>
      </c>
      <c r="E659" s="1358">
        <f t="shared" si="338"/>
        <v>0</v>
      </c>
      <c r="F659" s="2093"/>
      <c r="G659" s="1197"/>
      <c r="H659" s="1197"/>
      <c r="I659" s="1197"/>
      <c r="J659" s="1197"/>
      <c r="K659" s="1197"/>
      <c r="L659" s="1358">
        <f t="shared" ref="L659:AW659" si="358">IF(L86&gt;L277,(100%-L277/L86*100%),IF(L86&lt;L277,(L86/L277*100%)-100%,0))</f>
        <v>0</v>
      </c>
      <c r="M659" s="1358">
        <f t="shared" si="358"/>
        <v>0</v>
      </c>
      <c r="N659" s="1358">
        <f t="shared" si="358"/>
        <v>0</v>
      </c>
      <c r="O659" s="1358">
        <f t="shared" si="358"/>
        <v>0</v>
      </c>
      <c r="P659" s="1358">
        <f t="shared" si="358"/>
        <v>0</v>
      </c>
      <c r="Q659" s="1358">
        <f t="shared" si="358"/>
        <v>0</v>
      </c>
      <c r="R659" s="1358">
        <f t="shared" si="358"/>
        <v>0</v>
      </c>
      <c r="S659" s="1358">
        <f t="shared" si="358"/>
        <v>0</v>
      </c>
      <c r="T659" s="1358">
        <f t="shared" si="358"/>
        <v>0</v>
      </c>
      <c r="U659" s="1358">
        <f t="shared" si="358"/>
        <v>0</v>
      </c>
      <c r="V659" s="1358">
        <f t="shared" si="358"/>
        <v>0</v>
      </c>
      <c r="W659" s="1358">
        <f t="shared" si="358"/>
        <v>0</v>
      </c>
      <c r="X659" s="1358">
        <f t="shared" si="358"/>
        <v>0</v>
      </c>
      <c r="Y659" s="1358">
        <f t="shared" si="358"/>
        <v>0</v>
      </c>
      <c r="Z659" s="1358">
        <f t="shared" si="358"/>
        <v>0</v>
      </c>
      <c r="AA659" s="1358">
        <f t="shared" si="358"/>
        <v>0</v>
      </c>
      <c r="AB659" s="1358">
        <f t="shared" si="358"/>
        <v>0</v>
      </c>
      <c r="AC659" s="1358">
        <f t="shared" si="358"/>
        <v>0</v>
      </c>
      <c r="AD659" s="1358">
        <f t="shared" si="358"/>
        <v>0</v>
      </c>
      <c r="AE659" s="1358">
        <f t="shared" si="358"/>
        <v>0</v>
      </c>
      <c r="AF659" s="1358">
        <f t="shared" si="358"/>
        <v>0</v>
      </c>
      <c r="AG659" s="1358">
        <f t="shared" si="358"/>
        <v>0</v>
      </c>
      <c r="AH659" s="1358">
        <f t="shared" si="358"/>
        <v>0</v>
      </c>
      <c r="AI659" s="1358">
        <f t="shared" si="358"/>
        <v>0</v>
      </c>
      <c r="AJ659" s="1358">
        <f t="shared" si="358"/>
        <v>0</v>
      </c>
      <c r="AK659" s="1358">
        <f t="shared" si="358"/>
        <v>0</v>
      </c>
      <c r="AL659" s="1358">
        <f t="shared" si="358"/>
        <v>0</v>
      </c>
      <c r="AM659" s="1358">
        <f t="shared" si="358"/>
        <v>0</v>
      </c>
      <c r="AN659" s="1358">
        <f t="shared" si="358"/>
        <v>0</v>
      </c>
      <c r="AO659" s="1358">
        <f t="shared" si="358"/>
        <v>0</v>
      </c>
      <c r="AP659" s="1358">
        <f t="shared" si="358"/>
        <v>0</v>
      </c>
      <c r="AQ659" s="1358">
        <f t="shared" si="358"/>
        <v>0</v>
      </c>
      <c r="AR659" s="1358">
        <f t="shared" si="358"/>
        <v>0</v>
      </c>
      <c r="AS659" s="1358">
        <f t="shared" si="358"/>
        <v>0</v>
      </c>
      <c r="AT659" s="1358">
        <f t="shared" si="358"/>
        <v>0</v>
      </c>
      <c r="AU659" s="1358">
        <f t="shared" si="358"/>
        <v>0</v>
      </c>
      <c r="AV659" s="1358">
        <f t="shared" si="358"/>
        <v>0</v>
      </c>
      <c r="AW659" s="1358">
        <f t="shared" si="358"/>
        <v>0</v>
      </c>
    </row>
    <row r="660" spans="1:49" ht="16.5" hidden="1" thickBot="1">
      <c r="A660" s="1298" t="s">
        <v>502</v>
      </c>
      <c r="B660" s="208" t="s">
        <v>698</v>
      </c>
      <c r="C660" s="1358">
        <f t="shared" ref="C660:E679" si="359">IF(C87&gt;C278,(100%-C278/C87*100%),IF(C87&lt;C278,(C87/C278*100%)-100%,0))</f>
        <v>0</v>
      </c>
      <c r="D660" s="1358">
        <f t="shared" si="359"/>
        <v>0</v>
      </c>
      <c r="E660" s="1358">
        <f t="shared" si="359"/>
        <v>0</v>
      </c>
      <c r="F660" s="2093"/>
      <c r="G660" s="1197"/>
      <c r="H660" s="1197"/>
      <c r="I660" s="1197"/>
      <c r="J660" s="1197"/>
      <c r="K660" s="1197"/>
      <c r="L660" s="1358">
        <f t="shared" ref="L660:AW660" si="360">IF(L87&gt;L278,(100%-L278/L87*100%),IF(L87&lt;L278,(L87/L278*100%)-100%,0))</f>
        <v>0</v>
      </c>
      <c r="M660" s="1358">
        <f t="shared" si="360"/>
        <v>0</v>
      </c>
      <c r="N660" s="1358">
        <f t="shared" si="360"/>
        <v>0</v>
      </c>
      <c r="O660" s="1358">
        <f t="shared" si="360"/>
        <v>0</v>
      </c>
      <c r="P660" s="1358">
        <f t="shared" si="360"/>
        <v>0</v>
      </c>
      <c r="Q660" s="1358">
        <f t="shared" si="360"/>
        <v>0</v>
      </c>
      <c r="R660" s="1358">
        <f t="shared" si="360"/>
        <v>0</v>
      </c>
      <c r="S660" s="1358">
        <f t="shared" si="360"/>
        <v>0</v>
      </c>
      <c r="T660" s="1358">
        <f t="shared" si="360"/>
        <v>0</v>
      </c>
      <c r="U660" s="1358">
        <f t="shared" si="360"/>
        <v>0</v>
      </c>
      <c r="V660" s="1358">
        <f t="shared" si="360"/>
        <v>0</v>
      </c>
      <c r="W660" s="1358">
        <f t="shared" si="360"/>
        <v>0</v>
      </c>
      <c r="X660" s="1358">
        <f t="shared" si="360"/>
        <v>0</v>
      </c>
      <c r="Y660" s="1358">
        <f t="shared" si="360"/>
        <v>0</v>
      </c>
      <c r="Z660" s="1358">
        <f t="shared" si="360"/>
        <v>0</v>
      </c>
      <c r="AA660" s="1358">
        <f t="shared" si="360"/>
        <v>0</v>
      </c>
      <c r="AB660" s="1358">
        <f t="shared" si="360"/>
        <v>0</v>
      </c>
      <c r="AC660" s="1358">
        <f t="shared" si="360"/>
        <v>0</v>
      </c>
      <c r="AD660" s="1358">
        <f t="shared" si="360"/>
        <v>0</v>
      </c>
      <c r="AE660" s="1358">
        <f t="shared" si="360"/>
        <v>0</v>
      </c>
      <c r="AF660" s="1358">
        <f t="shared" si="360"/>
        <v>0</v>
      </c>
      <c r="AG660" s="1358">
        <f t="shared" si="360"/>
        <v>0</v>
      </c>
      <c r="AH660" s="1358">
        <f t="shared" si="360"/>
        <v>0</v>
      </c>
      <c r="AI660" s="1358">
        <f t="shared" si="360"/>
        <v>0</v>
      </c>
      <c r="AJ660" s="1358">
        <f t="shared" si="360"/>
        <v>0</v>
      </c>
      <c r="AK660" s="1358">
        <f t="shared" si="360"/>
        <v>0</v>
      </c>
      <c r="AL660" s="1358">
        <f t="shared" si="360"/>
        <v>0</v>
      </c>
      <c r="AM660" s="1358">
        <f t="shared" si="360"/>
        <v>0</v>
      </c>
      <c r="AN660" s="1358">
        <f t="shared" si="360"/>
        <v>0</v>
      </c>
      <c r="AO660" s="1358">
        <f t="shared" si="360"/>
        <v>0</v>
      </c>
      <c r="AP660" s="1358">
        <f t="shared" si="360"/>
        <v>0</v>
      </c>
      <c r="AQ660" s="1358">
        <f t="shared" si="360"/>
        <v>0</v>
      </c>
      <c r="AR660" s="1358">
        <f t="shared" si="360"/>
        <v>0</v>
      </c>
      <c r="AS660" s="1358">
        <f t="shared" si="360"/>
        <v>0</v>
      </c>
      <c r="AT660" s="1358">
        <f t="shared" si="360"/>
        <v>0</v>
      </c>
      <c r="AU660" s="1358">
        <f t="shared" si="360"/>
        <v>0</v>
      </c>
      <c r="AV660" s="1358">
        <f t="shared" si="360"/>
        <v>0</v>
      </c>
      <c r="AW660" s="1358">
        <f t="shared" si="360"/>
        <v>0</v>
      </c>
    </row>
    <row r="661" spans="1:49" ht="16.5" hidden="1" thickBot="1">
      <c r="A661" s="1298" t="s">
        <v>503</v>
      </c>
      <c r="B661" s="208" t="s">
        <v>565</v>
      </c>
      <c r="C661" s="1358">
        <f t="shared" si="359"/>
        <v>0</v>
      </c>
      <c r="D661" s="1358">
        <f t="shared" si="359"/>
        <v>0</v>
      </c>
      <c r="E661" s="1358">
        <f t="shared" si="359"/>
        <v>0</v>
      </c>
      <c r="F661" s="2093"/>
      <c r="G661" s="1197"/>
      <c r="H661" s="1197"/>
      <c r="I661" s="1197"/>
      <c r="J661" s="1197"/>
      <c r="K661" s="1197"/>
      <c r="L661" s="1358">
        <f t="shared" ref="L661:AW661" si="361">IF(L88&gt;L279,(100%-L279/L88*100%),IF(L88&lt;L279,(L88/L279*100%)-100%,0))</f>
        <v>0</v>
      </c>
      <c r="M661" s="1358">
        <f t="shared" si="361"/>
        <v>0</v>
      </c>
      <c r="N661" s="1358">
        <f t="shared" si="361"/>
        <v>0</v>
      </c>
      <c r="O661" s="1358">
        <f t="shared" si="361"/>
        <v>0</v>
      </c>
      <c r="P661" s="1358">
        <f t="shared" si="361"/>
        <v>0</v>
      </c>
      <c r="Q661" s="1358">
        <f t="shared" si="361"/>
        <v>0</v>
      </c>
      <c r="R661" s="1358">
        <f t="shared" si="361"/>
        <v>0</v>
      </c>
      <c r="S661" s="1358">
        <f t="shared" si="361"/>
        <v>0</v>
      </c>
      <c r="T661" s="1358">
        <f t="shared" si="361"/>
        <v>0</v>
      </c>
      <c r="U661" s="1358">
        <f t="shared" si="361"/>
        <v>0</v>
      </c>
      <c r="V661" s="1358">
        <f t="shared" si="361"/>
        <v>0</v>
      </c>
      <c r="W661" s="1358">
        <f t="shared" si="361"/>
        <v>0</v>
      </c>
      <c r="X661" s="1358">
        <f t="shared" si="361"/>
        <v>0</v>
      </c>
      <c r="Y661" s="1358">
        <f t="shared" si="361"/>
        <v>0</v>
      </c>
      <c r="Z661" s="1358">
        <f t="shared" si="361"/>
        <v>0</v>
      </c>
      <c r="AA661" s="1358">
        <f t="shared" si="361"/>
        <v>0</v>
      </c>
      <c r="AB661" s="1358">
        <f t="shared" si="361"/>
        <v>0</v>
      </c>
      <c r="AC661" s="1358">
        <f t="shared" si="361"/>
        <v>0</v>
      </c>
      <c r="AD661" s="1358">
        <f t="shared" si="361"/>
        <v>0</v>
      </c>
      <c r="AE661" s="1358">
        <f t="shared" si="361"/>
        <v>0</v>
      </c>
      <c r="AF661" s="1358">
        <f t="shared" si="361"/>
        <v>0</v>
      </c>
      <c r="AG661" s="1358">
        <f t="shared" si="361"/>
        <v>0</v>
      </c>
      <c r="AH661" s="1358">
        <f t="shared" si="361"/>
        <v>0</v>
      </c>
      <c r="AI661" s="1358">
        <f t="shared" si="361"/>
        <v>0</v>
      </c>
      <c r="AJ661" s="1358">
        <f t="shared" si="361"/>
        <v>0</v>
      </c>
      <c r="AK661" s="1358">
        <f t="shared" si="361"/>
        <v>0</v>
      </c>
      <c r="AL661" s="1358">
        <f t="shared" si="361"/>
        <v>0</v>
      </c>
      <c r="AM661" s="1358">
        <f t="shared" si="361"/>
        <v>0</v>
      </c>
      <c r="AN661" s="1358">
        <f t="shared" si="361"/>
        <v>0</v>
      </c>
      <c r="AO661" s="1358">
        <f t="shared" si="361"/>
        <v>0</v>
      </c>
      <c r="AP661" s="1358">
        <f t="shared" si="361"/>
        <v>0</v>
      </c>
      <c r="AQ661" s="1358">
        <f t="shared" si="361"/>
        <v>0</v>
      </c>
      <c r="AR661" s="1358">
        <f t="shared" si="361"/>
        <v>0</v>
      </c>
      <c r="AS661" s="1358">
        <f t="shared" si="361"/>
        <v>0</v>
      </c>
      <c r="AT661" s="1358">
        <f t="shared" si="361"/>
        <v>0</v>
      </c>
      <c r="AU661" s="1358">
        <f t="shared" si="361"/>
        <v>0</v>
      </c>
      <c r="AV661" s="1358">
        <f t="shared" si="361"/>
        <v>0</v>
      </c>
      <c r="AW661" s="1358">
        <f t="shared" si="361"/>
        <v>0</v>
      </c>
    </row>
    <row r="662" spans="1:49" ht="48" hidden="1" thickBot="1">
      <c r="A662" s="1292">
        <v>10</v>
      </c>
      <c r="B662" s="210" t="s">
        <v>699</v>
      </c>
      <c r="C662" s="1358">
        <f t="shared" si="359"/>
        <v>-1</v>
      </c>
      <c r="D662" s="1358">
        <f t="shared" si="359"/>
        <v>0</v>
      </c>
      <c r="E662" s="1358">
        <f t="shared" si="359"/>
        <v>-1</v>
      </c>
      <c r="F662" s="2093"/>
      <c r="G662" s="1197"/>
      <c r="H662" s="1197"/>
      <c r="I662" s="1197"/>
      <c r="J662" s="1197"/>
      <c r="K662" s="1197"/>
      <c r="L662" s="1358">
        <f t="shared" ref="L662:AW662" si="362">IF(L89&gt;L280,(100%-L280/L89*100%),IF(L89&lt;L280,(L89/L280*100%)-100%,0))</f>
        <v>0</v>
      </c>
      <c r="M662" s="1358">
        <f t="shared" si="362"/>
        <v>0</v>
      </c>
      <c r="N662" s="1358">
        <f t="shared" si="362"/>
        <v>0</v>
      </c>
      <c r="O662" s="1358">
        <f t="shared" si="362"/>
        <v>0</v>
      </c>
      <c r="P662" s="1358">
        <f t="shared" si="362"/>
        <v>0</v>
      </c>
      <c r="Q662" s="1358">
        <f t="shared" si="362"/>
        <v>0</v>
      </c>
      <c r="R662" s="1358">
        <f t="shared" si="362"/>
        <v>0</v>
      </c>
      <c r="S662" s="1358">
        <f t="shared" si="362"/>
        <v>0</v>
      </c>
      <c r="T662" s="1358">
        <f t="shared" si="362"/>
        <v>0</v>
      </c>
      <c r="U662" s="1358">
        <f t="shared" si="362"/>
        <v>0</v>
      </c>
      <c r="V662" s="1358">
        <f t="shared" si="362"/>
        <v>0</v>
      </c>
      <c r="W662" s="1358">
        <f t="shared" si="362"/>
        <v>0</v>
      </c>
      <c r="X662" s="1358">
        <f t="shared" si="362"/>
        <v>0</v>
      </c>
      <c r="Y662" s="1358">
        <f t="shared" si="362"/>
        <v>0</v>
      </c>
      <c r="Z662" s="1358">
        <f t="shared" si="362"/>
        <v>0</v>
      </c>
      <c r="AA662" s="1358">
        <f t="shared" si="362"/>
        <v>-1</v>
      </c>
      <c r="AB662" s="1358">
        <f t="shared" si="362"/>
        <v>0</v>
      </c>
      <c r="AC662" s="1358">
        <f t="shared" si="362"/>
        <v>0</v>
      </c>
      <c r="AD662" s="1358">
        <f t="shared" si="362"/>
        <v>0</v>
      </c>
      <c r="AE662" s="1358">
        <f t="shared" si="362"/>
        <v>0</v>
      </c>
      <c r="AF662" s="1358">
        <f t="shared" si="362"/>
        <v>0</v>
      </c>
      <c r="AG662" s="1358">
        <f t="shared" si="362"/>
        <v>0</v>
      </c>
      <c r="AH662" s="1358">
        <f t="shared" si="362"/>
        <v>0</v>
      </c>
      <c r="AI662" s="1358">
        <f t="shared" si="362"/>
        <v>0</v>
      </c>
      <c r="AJ662" s="1358">
        <f t="shared" si="362"/>
        <v>0</v>
      </c>
      <c r="AK662" s="1358">
        <f t="shared" si="362"/>
        <v>0</v>
      </c>
      <c r="AL662" s="1358">
        <f t="shared" si="362"/>
        <v>0</v>
      </c>
      <c r="AM662" s="1358">
        <f t="shared" si="362"/>
        <v>0</v>
      </c>
      <c r="AN662" s="1358">
        <f t="shared" si="362"/>
        <v>0</v>
      </c>
      <c r="AO662" s="1358">
        <f t="shared" si="362"/>
        <v>-1</v>
      </c>
      <c r="AP662" s="1358">
        <f t="shared" si="362"/>
        <v>0</v>
      </c>
      <c r="AQ662" s="1358">
        <f t="shared" si="362"/>
        <v>0</v>
      </c>
      <c r="AR662" s="1358">
        <f t="shared" si="362"/>
        <v>0</v>
      </c>
      <c r="AS662" s="1358">
        <f t="shared" si="362"/>
        <v>0</v>
      </c>
      <c r="AT662" s="1358">
        <f t="shared" si="362"/>
        <v>0</v>
      </c>
      <c r="AU662" s="1358">
        <f t="shared" si="362"/>
        <v>0</v>
      </c>
      <c r="AV662" s="1358">
        <f t="shared" si="362"/>
        <v>0</v>
      </c>
      <c r="AW662" s="1358">
        <f t="shared" si="362"/>
        <v>0</v>
      </c>
    </row>
    <row r="663" spans="1:49" ht="16.5" hidden="1" thickBot="1">
      <c r="A663" s="1298" t="s">
        <v>510</v>
      </c>
      <c r="B663" s="208" t="s">
        <v>578</v>
      </c>
      <c r="C663" s="1358">
        <f t="shared" si="359"/>
        <v>-1</v>
      </c>
      <c r="D663" s="1358">
        <f t="shared" si="359"/>
        <v>0</v>
      </c>
      <c r="E663" s="1358">
        <f t="shared" si="359"/>
        <v>-1</v>
      </c>
      <c r="F663" s="2093"/>
      <c r="G663" s="1197"/>
      <c r="H663" s="1197"/>
      <c r="I663" s="1197"/>
      <c r="J663" s="1197"/>
      <c r="K663" s="1197"/>
      <c r="L663" s="1358">
        <f t="shared" ref="L663:AW663" si="363">IF(L90&gt;L281,(100%-L281/L90*100%),IF(L90&lt;L281,(L90/L281*100%)-100%,0))</f>
        <v>0</v>
      </c>
      <c r="M663" s="1358">
        <f t="shared" si="363"/>
        <v>0</v>
      </c>
      <c r="N663" s="1358">
        <f t="shared" si="363"/>
        <v>0</v>
      </c>
      <c r="O663" s="1358">
        <f t="shared" si="363"/>
        <v>0</v>
      </c>
      <c r="P663" s="1358">
        <f t="shared" si="363"/>
        <v>0</v>
      </c>
      <c r="Q663" s="1358">
        <f t="shared" si="363"/>
        <v>0</v>
      </c>
      <c r="R663" s="1358">
        <f t="shared" si="363"/>
        <v>0</v>
      </c>
      <c r="S663" s="1358">
        <f t="shared" si="363"/>
        <v>0</v>
      </c>
      <c r="T663" s="1358">
        <f t="shared" si="363"/>
        <v>0</v>
      </c>
      <c r="U663" s="1358">
        <f t="shared" si="363"/>
        <v>0</v>
      </c>
      <c r="V663" s="1358">
        <f t="shared" si="363"/>
        <v>0</v>
      </c>
      <c r="W663" s="1358">
        <f t="shared" si="363"/>
        <v>0</v>
      </c>
      <c r="X663" s="1358">
        <f t="shared" si="363"/>
        <v>0</v>
      </c>
      <c r="Y663" s="1358">
        <f t="shared" si="363"/>
        <v>0</v>
      </c>
      <c r="Z663" s="1358">
        <f t="shared" si="363"/>
        <v>0</v>
      </c>
      <c r="AA663" s="1358">
        <f t="shared" si="363"/>
        <v>-1</v>
      </c>
      <c r="AB663" s="1358">
        <f t="shared" si="363"/>
        <v>0</v>
      </c>
      <c r="AC663" s="1358">
        <f t="shared" si="363"/>
        <v>0</v>
      </c>
      <c r="AD663" s="1358">
        <f t="shared" si="363"/>
        <v>0</v>
      </c>
      <c r="AE663" s="1358">
        <f t="shared" si="363"/>
        <v>0</v>
      </c>
      <c r="AF663" s="1358">
        <f t="shared" si="363"/>
        <v>0</v>
      </c>
      <c r="AG663" s="1358">
        <f t="shared" si="363"/>
        <v>0</v>
      </c>
      <c r="AH663" s="1358">
        <f t="shared" si="363"/>
        <v>0</v>
      </c>
      <c r="AI663" s="1358">
        <f t="shared" si="363"/>
        <v>0</v>
      </c>
      <c r="AJ663" s="1358">
        <f t="shared" si="363"/>
        <v>0</v>
      </c>
      <c r="AK663" s="1358">
        <f t="shared" si="363"/>
        <v>0</v>
      </c>
      <c r="AL663" s="1358">
        <f t="shared" si="363"/>
        <v>0</v>
      </c>
      <c r="AM663" s="1358">
        <f t="shared" si="363"/>
        <v>0</v>
      </c>
      <c r="AN663" s="1358">
        <f t="shared" si="363"/>
        <v>0</v>
      </c>
      <c r="AO663" s="1358">
        <f t="shared" si="363"/>
        <v>-1</v>
      </c>
      <c r="AP663" s="1358">
        <f t="shared" si="363"/>
        <v>0</v>
      </c>
      <c r="AQ663" s="1358">
        <f t="shared" si="363"/>
        <v>0</v>
      </c>
      <c r="AR663" s="1358">
        <f t="shared" si="363"/>
        <v>0</v>
      </c>
      <c r="AS663" s="1358">
        <f t="shared" si="363"/>
        <v>0</v>
      </c>
      <c r="AT663" s="1358">
        <f t="shared" si="363"/>
        <v>0</v>
      </c>
      <c r="AU663" s="1358">
        <f t="shared" si="363"/>
        <v>0</v>
      </c>
      <c r="AV663" s="1358">
        <f t="shared" si="363"/>
        <v>0</v>
      </c>
      <c r="AW663" s="1358">
        <f t="shared" si="363"/>
        <v>0</v>
      </c>
    </row>
    <row r="664" spans="1:49" ht="16.5" hidden="1" thickBot="1">
      <c r="A664" s="1298" t="s">
        <v>512</v>
      </c>
      <c r="B664" s="208" t="s">
        <v>580</v>
      </c>
      <c r="C664" s="1358">
        <f t="shared" si="359"/>
        <v>0</v>
      </c>
      <c r="D664" s="1358">
        <f t="shared" si="359"/>
        <v>0</v>
      </c>
      <c r="E664" s="1358">
        <f t="shared" si="359"/>
        <v>0</v>
      </c>
      <c r="F664" s="2093"/>
      <c r="G664" s="1197"/>
      <c r="H664" s="1197"/>
      <c r="I664" s="1197"/>
      <c r="J664" s="1197"/>
      <c r="K664" s="1197"/>
      <c r="L664" s="1358">
        <f t="shared" ref="L664:AW664" si="364">IF(L91&gt;L282,(100%-L282/L91*100%),IF(L91&lt;L282,(L91/L282*100%)-100%,0))</f>
        <v>0</v>
      </c>
      <c r="M664" s="1358">
        <f t="shared" si="364"/>
        <v>0</v>
      </c>
      <c r="N664" s="1358">
        <f t="shared" si="364"/>
        <v>0</v>
      </c>
      <c r="O664" s="1358">
        <f t="shared" si="364"/>
        <v>0</v>
      </c>
      <c r="P664" s="1358">
        <f t="shared" si="364"/>
        <v>0</v>
      </c>
      <c r="Q664" s="1358">
        <f t="shared" si="364"/>
        <v>0</v>
      </c>
      <c r="R664" s="1358">
        <f t="shared" si="364"/>
        <v>0</v>
      </c>
      <c r="S664" s="1358">
        <f t="shared" si="364"/>
        <v>0</v>
      </c>
      <c r="T664" s="1358">
        <f t="shared" si="364"/>
        <v>0</v>
      </c>
      <c r="U664" s="1358">
        <f t="shared" si="364"/>
        <v>0</v>
      </c>
      <c r="V664" s="1358">
        <f t="shared" si="364"/>
        <v>0</v>
      </c>
      <c r="W664" s="1358">
        <f t="shared" si="364"/>
        <v>0</v>
      </c>
      <c r="X664" s="1358">
        <f t="shared" si="364"/>
        <v>0</v>
      </c>
      <c r="Y664" s="1358">
        <f t="shared" si="364"/>
        <v>0</v>
      </c>
      <c r="Z664" s="1358">
        <f t="shared" si="364"/>
        <v>0</v>
      </c>
      <c r="AA664" s="1358">
        <f t="shared" si="364"/>
        <v>0</v>
      </c>
      <c r="AB664" s="1358">
        <f t="shared" si="364"/>
        <v>0</v>
      </c>
      <c r="AC664" s="1358">
        <f t="shared" si="364"/>
        <v>0</v>
      </c>
      <c r="AD664" s="1358">
        <f t="shared" si="364"/>
        <v>0</v>
      </c>
      <c r="AE664" s="1358">
        <f t="shared" si="364"/>
        <v>0</v>
      </c>
      <c r="AF664" s="1358">
        <f t="shared" si="364"/>
        <v>0</v>
      </c>
      <c r="AG664" s="1358">
        <f t="shared" si="364"/>
        <v>0</v>
      </c>
      <c r="AH664" s="1358">
        <f t="shared" si="364"/>
        <v>0</v>
      </c>
      <c r="AI664" s="1358">
        <f t="shared" si="364"/>
        <v>0</v>
      </c>
      <c r="AJ664" s="1358">
        <f t="shared" si="364"/>
        <v>0</v>
      </c>
      <c r="AK664" s="1358">
        <f t="shared" si="364"/>
        <v>0</v>
      </c>
      <c r="AL664" s="1358">
        <f t="shared" si="364"/>
        <v>0</v>
      </c>
      <c r="AM664" s="1358">
        <f t="shared" si="364"/>
        <v>0</v>
      </c>
      <c r="AN664" s="1358">
        <f t="shared" si="364"/>
        <v>0</v>
      </c>
      <c r="AO664" s="1358">
        <f t="shared" si="364"/>
        <v>0</v>
      </c>
      <c r="AP664" s="1358">
        <f t="shared" si="364"/>
        <v>0</v>
      </c>
      <c r="AQ664" s="1358">
        <f t="shared" si="364"/>
        <v>0</v>
      </c>
      <c r="AR664" s="1358">
        <f t="shared" si="364"/>
        <v>0</v>
      </c>
      <c r="AS664" s="1358">
        <f t="shared" si="364"/>
        <v>0</v>
      </c>
      <c r="AT664" s="1358">
        <f t="shared" si="364"/>
        <v>0</v>
      </c>
      <c r="AU664" s="1358">
        <f t="shared" si="364"/>
        <v>0</v>
      </c>
      <c r="AV664" s="1358">
        <f t="shared" si="364"/>
        <v>0</v>
      </c>
      <c r="AW664" s="1358">
        <f t="shared" si="364"/>
        <v>0</v>
      </c>
    </row>
    <row r="665" spans="1:49" ht="16.5" hidden="1" thickBot="1">
      <c r="A665" s="1298" t="s">
        <v>514</v>
      </c>
      <c r="B665" s="208" t="s">
        <v>582</v>
      </c>
      <c r="C665" s="1358">
        <f t="shared" si="359"/>
        <v>0</v>
      </c>
      <c r="D665" s="1358">
        <f t="shared" si="359"/>
        <v>0</v>
      </c>
      <c r="E665" s="1358">
        <f t="shared" si="359"/>
        <v>0</v>
      </c>
      <c r="F665" s="2093"/>
      <c r="G665" s="1197"/>
      <c r="H665" s="1197"/>
      <c r="I665" s="1197"/>
      <c r="J665" s="1197"/>
      <c r="K665" s="1197"/>
      <c r="L665" s="1358">
        <f t="shared" ref="L665:AW665" si="365">IF(L92&gt;L283,(100%-L283/L92*100%),IF(L92&lt;L283,(L92/L283*100%)-100%,0))</f>
        <v>0</v>
      </c>
      <c r="M665" s="1358">
        <f t="shared" si="365"/>
        <v>0</v>
      </c>
      <c r="N665" s="1358">
        <f t="shared" si="365"/>
        <v>0</v>
      </c>
      <c r="O665" s="1358">
        <f t="shared" si="365"/>
        <v>0</v>
      </c>
      <c r="P665" s="1358">
        <f t="shared" si="365"/>
        <v>0</v>
      </c>
      <c r="Q665" s="1358">
        <f t="shared" si="365"/>
        <v>0</v>
      </c>
      <c r="R665" s="1358">
        <f t="shared" si="365"/>
        <v>0</v>
      </c>
      <c r="S665" s="1358">
        <f t="shared" si="365"/>
        <v>0</v>
      </c>
      <c r="T665" s="1358">
        <f t="shared" si="365"/>
        <v>0</v>
      </c>
      <c r="U665" s="1358">
        <f t="shared" si="365"/>
        <v>0</v>
      </c>
      <c r="V665" s="1358">
        <f t="shared" si="365"/>
        <v>0</v>
      </c>
      <c r="W665" s="1358">
        <f t="shared" si="365"/>
        <v>0</v>
      </c>
      <c r="X665" s="1358">
        <f t="shared" si="365"/>
        <v>0</v>
      </c>
      <c r="Y665" s="1358">
        <f t="shared" si="365"/>
        <v>0</v>
      </c>
      <c r="Z665" s="1358">
        <f t="shared" si="365"/>
        <v>0</v>
      </c>
      <c r="AA665" s="1358">
        <f t="shared" si="365"/>
        <v>0</v>
      </c>
      <c r="AB665" s="1358">
        <f t="shared" si="365"/>
        <v>0</v>
      </c>
      <c r="AC665" s="1358">
        <f t="shared" si="365"/>
        <v>0</v>
      </c>
      <c r="AD665" s="1358">
        <f t="shared" si="365"/>
        <v>0</v>
      </c>
      <c r="AE665" s="1358">
        <f t="shared" si="365"/>
        <v>0</v>
      </c>
      <c r="AF665" s="1358">
        <f t="shared" si="365"/>
        <v>0</v>
      </c>
      <c r="AG665" s="1358">
        <f t="shared" si="365"/>
        <v>0</v>
      </c>
      <c r="AH665" s="1358">
        <f t="shared" si="365"/>
        <v>0</v>
      </c>
      <c r="AI665" s="1358">
        <f t="shared" si="365"/>
        <v>0</v>
      </c>
      <c r="AJ665" s="1358">
        <f t="shared" si="365"/>
        <v>0</v>
      </c>
      <c r="AK665" s="1358">
        <f t="shared" si="365"/>
        <v>0</v>
      </c>
      <c r="AL665" s="1358">
        <f t="shared" si="365"/>
        <v>0</v>
      </c>
      <c r="AM665" s="1358">
        <f t="shared" si="365"/>
        <v>0</v>
      </c>
      <c r="AN665" s="1358">
        <f t="shared" si="365"/>
        <v>0</v>
      </c>
      <c r="AO665" s="1358">
        <f t="shared" si="365"/>
        <v>0</v>
      </c>
      <c r="AP665" s="1358">
        <f t="shared" si="365"/>
        <v>0</v>
      </c>
      <c r="AQ665" s="1358">
        <f t="shared" si="365"/>
        <v>0</v>
      </c>
      <c r="AR665" s="1358">
        <f t="shared" si="365"/>
        <v>0</v>
      </c>
      <c r="AS665" s="1358">
        <f t="shared" si="365"/>
        <v>0</v>
      </c>
      <c r="AT665" s="1358">
        <f t="shared" si="365"/>
        <v>0</v>
      </c>
      <c r="AU665" s="1358">
        <f t="shared" si="365"/>
        <v>0</v>
      </c>
      <c r="AV665" s="1358">
        <f t="shared" si="365"/>
        <v>0</v>
      </c>
      <c r="AW665" s="1358">
        <f t="shared" si="365"/>
        <v>0</v>
      </c>
    </row>
    <row r="666" spans="1:49" ht="16.5" hidden="1" thickBot="1">
      <c r="A666" s="1298" t="s">
        <v>516</v>
      </c>
      <c r="B666" s="208" t="s">
        <v>584</v>
      </c>
      <c r="C666" s="1358">
        <f t="shared" si="359"/>
        <v>0</v>
      </c>
      <c r="D666" s="1358">
        <f t="shared" si="359"/>
        <v>0</v>
      </c>
      <c r="E666" s="1358">
        <f t="shared" si="359"/>
        <v>0</v>
      </c>
      <c r="F666" s="2093"/>
      <c r="G666" s="1197"/>
      <c r="H666" s="1197"/>
      <c r="I666" s="1197"/>
      <c r="J666" s="1197"/>
      <c r="K666" s="1197"/>
      <c r="L666" s="1358">
        <f t="shared" ref="L666:AW666" si="366">IF(L93&gt;L284,(100%-L284/L93*100%),IF(L93&lt;L284,(L93/L284*100%)-100%,0))</f>
        <v>0</v>
      </c>
      <c r="M666" s="1358">
        <f t="shared" si="366"/>
        <v>0</v>
      </c>
      <c r="N666" s="1358">
        <f t="shared" si="366"/>
        <v>0</v>
      </c>
      <c r="O666" s="1358">
        <f t="shared" si="366"/>
        <v>0</v>
      </c>
      <c r="P666" s="1358">
        <f t="shared" si="366"/>
        <v>0</v>
      </c>
      <c r="Q666" s="1358">
        <f t="shared" si="366"/>
        <v>0</v>
      </c>
      <c r="R666" s="1358">
        <f t="shared" si="366"/>
        <v>0</v>
      </c>
      <c r="S666" s="1358">
        <f t="shared" si="366"/>
        <v>0</v>
      </c>
      <c r="T666" s="1358">
        <f t="shared" si="366"/>
        <v>0</v>
      </c>
      <c r="U666" s="1358">
        <f t="shared" si="366"/>
        <v>0</v>
      </c>
      <c r="V666" s="1358">
        <f t="shared" si="366"/>
        <v>0</v>
      </c>
      <c r="W666" s="1358">
        <f t="shared" si="366"/>
        <v>0</v>
      </c>
      <c r="X666" s="1358">
        <f t="shared" si="366"/>
        <v>0</v>
      </c>
      <c r="Y666" s="1358">
        <f t="shared" si="366"/>
        <v>0</v>
      </c>
      <c r="Z666" s="1358">
        <f t="shared" si="366"/>
        <v>0</v>
      </c>
      <c r="AA666" s="1358">
        <f t="shared" si="366"/>
        <v>0</v>
      </c>
      <c r="AB666" s="1358">
        <f t="shared" si="366"/>
        <v>0</v>
      </c>
      <c r="AC666" s="1358">
        <f t="shared" si="366"/>
        <v>0</v>
      </c>
      <c r="AD666" s="1358">
        <f t="shared" si="366"/>
        <v>0</v>
      </c>
      <c r="AE666" s="1358">
        <f t="shared" si="366"/>
        <v>0</v>
      </c>
      <c r="AF666" s="1358">
        <f t="shared" si="366"/>
        <v>0</v>
      </c>
      <c r="AG666" s="1358">
        <f t="shared" si="366"/>
        <v>0</v>
      </c>
      <c r="AH666" s="1358">
        <f t="shared" si="366"/>
        <v>0</v>
      </c>
      <c r="AI666" s="1358">
        <f t="shared" si="366"/>
        <v>0</v>
      </c>
      <c r="AJ666" s="1358">
        <f t="shared" si="366"/>
        <v>0</v>
      </c>
      <c r="AK666" s="1358">
        <f t="shared" si="366"/>
        <v>0</v>
      </c>
      <c r="AL666" s="1358">
        <f t="shared" si="366"/>
        <v>0</v>
      </c>
      <c r="AM666" s="1358">
        <f t="shared" si="366"/>
        <v>0</v>
      </c>
      <c r="AN666" s="1358">
        <f t="shared" si="366"/>
        <v>0</v>
      </c>
      <c r="AO666" s="1358">
        <f t="shared" si="366"/>
        <v>0</v>
      </c>
      <c r="AP666" s="1358">
        <f t="shared" si="366"/>
        <v>0</v>
      </c>
      <c r="AQ666" s="1358">
        <f t="shared" si="366"/>
        <v>0</v>
      </c>
      <c r="AR666" s="1358">
        <f t="shared" si="366"/>
        <v>0</v>
      </c>
      <c r="AS666" s="1358">
        <f t="shared" si="366"/>
        <v>0</v>
      </c>
      <c r="AT666" s="1358">
        <f t="shared" si="366"/>
        <v>0</v>
      </c>
      <c r="AU666" s="1358">
        <f t="shared" si="366"/>
        <v>0</v>
      </c>
      <c r="AV666" s="1358">
        <f t="shared" si="366"/>
        <v>0</v>
      </c>
      <c r="AW666" s="1358">
        <f t="shared" si="366"/>
        <v>0</v>
      </c>
    </row>
    <row r="667" spans="1:49" ht="16.5" hidden="1" thickBot="1">
      <c r="A667" s="1298" t="s">
        <v>518</v>
      </c>
      <c r="B667" s="208" t="s">
        <v>586</v>
      </c>
      <c r="C667" s="1358">
        <f t="shared" si="359"/>
        <v>0</v>
      </c>
      <c r="D667" s="1358">
        <f t="shared" si="359"/>
        <v>0</v>
      </c>
      <c r="E667" s="1358">
        <f t="shared" si="359"/>
        <v>0</v>
      </c>
      <c r="F667" s="2093"/>
      <c r="G667" s="1197"/>
      <c r="H667" s="1197"/>
      <c r="I667" s="1197"/>
      <c r="J667" s="1197"/>
      <c r="K667" s="1197"/>
      <c r="L667" s="1358">
        <f t="shared" ref="L667:AW667" si="367">IF(L94&gt;L285,(100%-L285/L94*100%),IF(L94&lt;L285,(L94/L285*100%)-100%,0))</f>
        <v>0</v>
      </c>
      <c r="M667" s="1358">
        <f t="shared" si="367"/>
        <v>0</v>
      </c>
      <c r="N667" s="1358">
        <f t="shared" si="367"/>
        <v>0</v>
      </c>
      <c r="O667" s="1358">
        <f t="shared" si="367"/>
        <v>0</v>
      </c>
      <c r="P667" s="1358">
        <f t="shared" si="367"/>
        <v>0</v>
      </c>
      <c r="Q667" s="1358">
        <f t="shared" si="367"/>
        <v>0</v>
      </c>
      <c r="R667" s="1358">
        <f t="shared" si="367"/>
        <v>0</v>
      </c>
      <c r="S667" s="1358">
        <f t="shared" si="367"/>
        <v>0</v>
      </c>
      <c r="T667" s="1358">
        <f t="shared" si="367"/>
        <v>0</v>
      </c>
      <c r="U667" s="1358">
        <f t="shared" si="367"/>
        <v>0</v>
      </c>
      <c r="V667" s="1358">
        <f t="shared" si="367"/>
        <v>0</v>
      </c>
      <c r="W667" s="1358">
        <f t="shared" si="367"/>
        <v>0</v>
      </c>
      <c r="X667" s="1358">
        <f t="shared" si="367"/>
        <v>0</v>
      </c>
      <c r="Y667" s="1358">
        <f t="shared" si="367"/>
        <v>0</v>
      </c>
      <c r="Z667" s="1358">
        <f t="shared" si="367"/>
        <v>0</v>
      </c>
      <c r="AA667" s="1358">
        <f t="shared" si="367"/>
        <v>0</v>
      </c>
      <c r="AB667" s="1358">
        <f t="shared" si="367"/>
        <v>0</v>
      </c>
      <c r="AC667" s="1358">
        <f t="shared" si="367"/>
        <v>0</v>
      </c>
      <c r="AD667" s="1358">
        <f t="shared" si="367"/>
        <v>0</v>
      </c>
      <c r="AE667" s="1358">
        <f t="shared" si="367"/>
        <v>0</v>
      </c>
      <c r="AF667" s="1358">
        <f t="shared" si="367"/>
        <v>0</v>
      </c>
      <c r="AG667" s="1358">
        <f t="shared" si="367"/>
        <v>0</v>
      </c>
      <c r="AH667" s="1358">
        <f t="shared" si="367"/>
        <v>0</v>
      </c>
      <c r="AI667" s="1358">
        <f t="shared" si="367"/>
        <v>0</v>
      </c>
      <c r="AJ667" s="1358">
        <f t="shared" si="367"/>
        <v>0</v>
      </c>
      <c r="AK667" s="1358">
        <f t="shared" si="367"/>
        <v>0</v>
      </c>
      <c r="AL667" s="1358">
        <f t="shared" si="367"/>
        <v>0</v>
      </c>
      <c r="AM667" s="1358">
        <f t="shared" si="367"/>
        <v>0</v>
      </c>
      <c r="AN667" s="1358">
        <f t="shared" si="367"/>
        <v>0</v>
      </c>
      <c r="AO667" s="1358">
        <f t="shared" si="367"/>
        <v>0</v>
      </c>
      <c r="AP667" s="1358">
        <f t="shared" si="367"/>
        <v>0</v>
      </c>
      <c r="AQ667" s="1358">
        <f t="shared" si="367"/>
        <v>0</v>
      </c>
      <c r="AR667" s="1358">
        <f t="shared" si="367"/>
        <v>0</v>
      </c>
      <c r="AS667" s="1358">
        <f t="shared" si="367"/>
        <v>0</v>
      </c>
      <c r="AT667" s="1358">
        <f t="shared" si="367"/>
        <v>0</v>
      </c>
      <c r="AU667" s="1358">
        <f t="shared" si="367"/>
        <v>0</v>
      </c>
      <c r="AV667" s="1358">
        <f t="shared" si="367"/>
        <v>0</v>
      </c>
      <c r="AW667" s="1358">
        <f t="shared" si="367"/>
        <v>0</v>
      </c>
    </row>
    <row r="668" spans="1:49" ht="16.5" hidden="1" thickBot="1">
      <c r="A668" s="1298" t="s">
        <v>520</v>
      </c>
      <c r="B668" s="208" t="s">
        <v>588</v>
      </c>
      <c r="C668" s="1358">
        <f t="shared" si="359"/>
        <v>0</v>
      </c>
      <c r="D668" s="1358">
        <f t="shared" si="359"/>
        <v>0</v>
      </c>
      <c r="E668" s="1358">
        <f t="shared" si="359"/>
        <v>0</v>
      </c>
      <c r="F668" s="2093"/>
      <c r="G668" s="1197"/>
      <c r="H668" s="1197"/>
      <c r="I668" s="1197"/>
      <c r="J668" s="1197"/>
      <c r="K668" s="1197"/>
      <c r="L668" s="1358">
        <f t="shared" ref="L668:AW668" si="368">IF(L95&gt;L286,(100%-L286/L95*100%),IF(L95&lt;L286,(L95/L286*100%)-100%,0))</f>
        <v>0</v>
      </c>
      <c r="M668" s="1358">
        <f t="shared" si="368"/>
        <v>0</v>
      </c>
      <c r="N668" s="1358">
        <f t="shared" si="368"/>
        <v>0</v>
      </c>
      <c r="O668" s="1358">
        <f t="shared" si="368"/>
        <v>0</v>
      </c>
      <c r="P668" s="1358">
        <f t="shared" si="368"/>
        <v>0</v>
      </c>
      <c r="Q668" s="1358">
        <f t="shared" si="368"/>
        <v>0</v>
      </c>
      <c r="R668" s="1358">
        <f t="shared" si="368"/>
        <v>0</v>
      </c>
      <c r="S668" s="1358">
        <f t="shared" si="368"/>
        <v>0</v>
      </c>
      <c r="T668" s="1358">
        <f t="shared" si="368"/>
        <v>0</v>
      </c>
      <c r="U668" s="1358">
        <f t="shared" si="368"/>
        <v>0</v>
      </c>
      <c r="V668" s="1358">
        <f t="shared" si="368"/>
        <v>0</v>
      </c>
      <c r="W668" s="1358">
        <f t="shared" si="368"/>
        <v>0</v>
      </c>
      <c r="X668" s="1358">
        <f t="shared" si="368"/>
        <v>0</v>
      </c>
      <c r="Y668" s="1358">
        <f t="shared" si="368"/>
        <v>0</v>
      </c>
      <c r="Z668" s="1358">
        <f t="shared" si="368"/>
        <v>0</v>
      </c>
      <c r="AA668" s="1358">
        <f t="shared" si="368"/>
        <v>0</v>
      </c>
      <c r="AB668" s="1358">
        <f t="shared" si="368"/>
        <v>0</v>
      </c>
      <c r="AC668" s="1358">
        <f t="shared" si="368"/>
        <v>0</v>
      </c>
      <c r="AD668" s="1358">
        <f t="shared" si="368"/>
        <v>0</v>
      </c>
      <c r="AE668" s="1358">
        <f t="shared" si="368"/>
        <v>0</v>
      </c>
      <c r="AF668" s="1358">
        <f t="shared" si="368"/>
        <v>0</v>
      </c>
      <c r="AG668" s="1358">
        <f t="shared" si="368"/>
        <v>0</v>
      </c>
      <c r="AH668" s="1358">
        <f t="shared" si="368"/>
        <v>0</v>
      </c>
      <c r="AI668" s="1358">
        <f t="shared" si="368"/>
        <v>0</v>
      </c>
      <c r="AJ668" s="1358">
        <f t="shared" si="368"/>
        <v>0</v>
      </c>
      <c r="AK668" s="1358">
        <f t="shared" si="368"/>
        <v>0</v>
      </c>
      <c r="AL668" s="1358">
        <f t="shared" si="368"/>
        <v>0</v>
      </c>
      <c r="AM668" s="1358">
        <f t="shared" si="368"/>
        <v>0</v>
      </c>
      <c r="AN668" s="1358">
        <f t="shared" si="368"/>
        <v>0</v>
      </c>
      <c r="AO668" s="1358">
        <f t="shared" si="368"/>
        <v>0</v>
      </c>
      <c r="AP668" s="1358">
        <f t="shared" si="368"/>
        <v>0</v>
      </c>
      <c r="AQ668" s="1358">
        <f t="shared" si="368"/>
        <v>0</v>
      </c>
      <c r="AR668" s="1358">
        <f t="shared" si="368"/>
        <v>0</v>
      </c>
      <c r="AS668" s="1358">
        <f t="shared" si="368"/>
        <v>0</v>
      </c>
      <c r="AT668" s="1358">
        <f t="shared" si="368"/>
        <v>0</v>
      </c>
      <c r="AU668" s="1358">
        <f t="shared" si="368"/>
        <v>0</v>
      </c>
      <c r="AV668" s="1358">
        <f t="shared" si="368"/>
        <v>0</v>
      </c>
      <c r="AW668" s="1358">
        <f t="shared" si="368"/>
        <v>0</v>
      </c>
    </row>
    <row r="669" spans="1:49" ht="16.5" hidden="1" thickBot="1">
      <c r="A669" s="1298" t="s">
        <v>522</v>
      </c>
      <c r="B669" s="208" t="s">
        <v>590</v>
      </c>
      <c r="C669" s="1358">
        <f t="shared" si="359"/>
        <v>0</v>
      </c>
      <c r="D669" s="1358">
        <f t="shared" si="359"/>
        <v>0</v>
      </c>
      <c r="E669" s="1358">
        <f t="shared" si="359"/>
        <v>0</v>
      </c>
      <c r="F669" s="2093"/>
      <c r="G669" s="1197"/>
      <c r="H669" s="1197"/>
      <c r="I669" s="1197"/>
      <c r="J669" s="1197"/>
      <c r="K669" s="1197"/>
      <c r="L669" s="1358">
        <f t="shared" ref="L669:AW669" si="369">IF(L96&gt;L287,(100%-L287/L96*100%),IF(L96&lt;L287,(L96/L287*100%)-100%,0))</f>
        <v>0</v>
      </c>
      <c r="M669" s="1358">
        <f t="shared" si="369"/>
        <v>0</v>
      </c>
      <c r="N669" s="1358">
        <f t="shared" si="369"/>
        <v>0</v>
      </c>
      <c r="O669" s="1358">
        <f t="shared" si="369"/>
        <v>0</v>
      </c>
      <c r="P669" s="1358">
        <f t="shared" si="369"/>
        <v>0</v>
      </c>
      <c r="Q669" s="1358">
        <f t="shared" si="369"/>
        <v>0</v>
      </c>
      <c r="R669" s="1358">
        <f t="shared" si="369"/>
        <v>0</v>
      </c>
      <c r="S669" s="1358">
        <f t="shared" si="369"/>
        <v>0</v>
      </c>
      <c r="T669" s="1358">
        <f t="shared" si="369"/>
        <v>0</v>
      </c>
      <c r="U669" s="1358">
        <f t="shared" si="369"/>
        <v>0</v>
      </c>
      <c r="V669" s="1358">
        <f t="shared" si="369"/>
        <v>0</v>
      </c>
      <c r="W669" s="1358">
        <f t="shared" si="369"/>
        <v>0</v>
      </c>
      <c r="X669" s="1358">
        <f t="shared" si="369"/>
        <v>0</v>
      </c>
      <c r="Y669" s="1358">
        <f t="shared" si="369"/>
        <v>0</v>
      </c>
      <c r="Z669" s="1358">
        <f t="shared" si="369"/>
        <v>0</v>
      </c>
      <c r="AA669" s="1358">
        <f t="shared" si="369"/>
        <v>0</v>
      </c>
      <c r="AB669" s="1358">
        <f t="shared" si="369"/>
        <v>0</v>
      </c>
      <c r="AC669" s="1358">
        <f t="shared" si="369"/>
        <v>0</v>
      </c>
      <c r="AD669" s="1358">
        <f t="shared" si="369"/>
        <v>0</v>
      </c>
      <c r="AE669" s="1358">
        <f t="shared" si="369"/>
        <v>0</v>
      </c>
      <c r="AF669" s="1358">
        <f t="shared" si="369"/>
        <v>0</v>
      </c>
      <c r="AG669" s="1358">
        <f t="shared" si="369"/>
        <v>0</v>
      </c>
      <c r="AH669" s="1358">
        <f t="shared" si="369"/>
        <v>0</v>
      </c>
      <c r="AI669" s="1358">
        <f t="shared" si="369"/>
        <v>0</v>
      </c>
      <c r="AJ669" s="1358">
        <f t="shared" si="369"/>
        <v>0</v>
      </c>
      <c r="AK669" s="1358">
        <f t="shared" si="369"/>
        <v>0</v>
      </c>
      <c r="AL669" s="1358">
        <f t="shared" si="369"/>
        <v>0</v>
      </c>
      <c r="AM669" s="1358">
        <f t="shared" si="369"/>
        <v>0</v>
      </c>
      <c r="AN669" s="1358">
        <f t="shared" si="369"/>
        <v>0</v>
      </c>
      <c r="AO669" s="1358">
        <f t="shared" si="369"/>
        <v>0</v>
      </c>
      <c r="AP669" s="1358">
        <f t="shared" si="369"/>
        <v>0</v>
      </c>
      <c r="AQ669" s="1358">
        <f t="shared" si="369"/>
        <v>0</v>
      </c>
      <c r="AR669" s="1358">
        <f t="shared" si="369"/>
        <v>0</v>
      </c>
      <c r="AS669" s="1358">
        <f t="shared" si="369"/>
        <v>0</v>
      </c>
      <c r="AT669" s="1358">
        <f t="shared" si="369"/>
        <v>0</v>
      </c>
      <c r="AU669" s="1358">
        <f t="shared" si="369"/>
        <v>0</v>
      </c>
      <c r="AV669" s="1358">
        <f t="shared" si="369"/>
        <v>0</v>
      </c>
      <c r="AW669" s="1358">
        <f t="shared" si="369"/>
        <v>0</v>
      </c>
    </row>
    <row r="670" spans="1:49" ht="16.5" hidden="1" thickBot="1">
      <c r="A670" s="1298" t="s">
        <v>700</v>
      </c>
      <c r="B670" s="208" t="s">
        <v>592</v>
      </c>
      <c r="C670" s="1358">
        <f t="shared" si="359"/>
        <v>0</v>
      </c>
      <c r="D670" s="1358">
        <f t="shared" si="359"/>
        <v>0</v>
      </c>
      <c r="E670" s="1358">
        <f t="shared" si="359"/>
        <v>0</v>
      </c>
      <c r="F670" s="2093"/>
      <c r="G670" s="1197"/>
      <c r="H670" s="1197"/>
      <c r="I670" s="1197"/>
      <c r="J670" s="1197"/>
      <c r="K670" s="1197"/>
      <c r="L670" s="1358">
        <f t="shared" ref="L670:AW670" si="370">IF(L97&gt;L288,(100%-L288/L97*100%),IF(L97&lt;L288,(L97/L288*100%)-100%,0))</f>
        <v>0</v>
      </c>
      <c r="M670" s="1358">
        <f t="shared" si="370"/>
        <v>0</v>
      </c>
      <c r="N670" s="1358">
        <f t="shared" si="370"/>
        <v>0</v>
      </c>
      <c r="O670" s="1358">
        <f t="shared" si="370"/>
        <v>0</v>
      </c>
      <c r="P670" s="1358">
        <f t="shared" si="370"/>
        <v>0</v>
      </c>
      <c r="Q670" s="1358">
        <f t="shared" si="370"/>
        <v>0</v>
      </c>
      <c r="R670" s="1358">
        <f t="shared" si="370"/>
        <v>0</v>
      </c>
      <c r="S670" s="1358">
        <f t="shared" si="370"/>
        <v>0</v>
      </c>
      <c r="T670" s="1358">
        <f t="shared" si="370"/>
        <v>0</v>
      </c>
      <c r="U670" s="1358">
        <f t="shared" si="370"/>
        <v>0</v>
      </c>
      <c r="V670" s="1358">
        <f t="shared" si="370"/>
        <v>0</v>
      </c>
      <c r="W670" s="1358">
        <f t="shared" si="370"/>
        <v>0</v>
      </c>
      <c r="X670" s="1358">
        <f t="shared" si="370"/>
        <v>0</v>
      </c>
      <c r="Y670" s="1358">
        <f t="shared" si="370"/>
        <v>0</v>
      </c>
      <c r="Z670" s="1358">
        <f t="shared" si="370"/>
        <v>0</v>
      </c>
      <c r="AA670" s="1358">
        <f t="shared" si="370"/>
        <v>0</v>
      </c>
      <c r="AB670" s="1358">
        <f t="shared" si="370"/>
        <v>0</v>
      </c>
      <c r="AC670" s="1358">
        <f t="shared" si="370"/>
        <v>0</v>
      </c>
      <c r="AD670" s="1358">
        <f t="shared" si="370"/>
        <v>0</v>
      </c>
      <c r="AE670" s="1358">
        <f t="shared" si="370"/>
        <v>0</v>
      </c>
      <c r="AF670" s="1358">
        <f t="shared" si="370"/>
        <v>0</v>
      </c>
      <c r="AG670" s="1358">
        <f t="shared" si="370"/>
        <v>0</v>
      </c>
      <c r="AH670" s="1358">
        <f t="shared" si="370"/>
        <v>0</v>
      </c>
      <c r="AI670" s="1358">
        <f t="shared" si="370"/>
        <v>0</v>
      </c>
      <c r="AJ670" s="1358">
        <f t="shared" si="370"/>
        <v>0</v>
      </c>
      <c r="AK670" s="1358">
        <f t="shared" si="370"/>
        <v>0</v>
      </c>
      <c r="AL670" s="1358">
        <f t="shared" si="370"/>
        <v>0</v>
      </c>
      <c r="AM670" s="1358">
        <f t="shared" si="370"/>
        <v>0</v>
      </c>
      <c r="AN670" s="1358">
        <f t="shared" si="370"/>
        <v>0</v>
      </c>
      <c r="AO670" s="1358">
        <f t="shared" si="370"/>
        <v>0</v>
      </c>
      <c r="AP670" s="1358">
        <f t="shared" si="370"/>
        <v>0</v>
      </c>
      <c r="AQ670" s="1358">
        <f t="shared" si="370"/>
        <v>0</v>
      </c>
      <c r="AR670" s="1358">
        <f t="shared" si="370"/>
        <v>0</v>
      </c>
      <c r="AS670" s="1358">
        <f t="shared" si="370"/>
        <v>0</v>
      </c>
      <c r="AT670" s="1358">
        <f t="shared" si="370"/>
        <v>0</v>
      </c>
      <c r="AU670" s="1358">
        <f t="shared" si="370"/>
        <v>0</v>
      </c>
      <c r="AV670" s="1358">
        <f t="shared" si="370"/>
        <v>0</v>
      </c>
      <c r="AW670" s="1358">
        <f t="shared" si="370"/>
        <v>0</v>
      </c>
    </row>
    <row r="671" spans="1:49" ht="16.5" hidden="1" thickBot="1">
      <c r="A671" s="1298" t="s">
        <v>701</v>
      </c>
      <c r="B671" s="208" t="s">
        <v>594</v>
      </c>
      <c r="C671" s="1358">
        <f t="shared" si="359"/>
        <v>0</v>
      </c>
      <c r="D671" s="1358">
        <f t="shared" si="359"/>
        <v>0</v>
      </c>
      <c r="E671" s="1358">
        <f t="shared" si="359"/>
        <v>0</v>
      </c>
      <c r="F671" s="2093"/>
      <c r="G671" s="1197"/>
      <c r="H671" s="1197"/>
      <c r="I671" s="1197"/>
      <c r="J671" s="1197"/>
      <c r="K671" s="1197"/>
      <c r="L671" s="1358">
        <f t="shared" ref="L671:AW671" si="371">IF(L98&gt;L289,(100%-L289/L98*100%),IF(L98&lt;L289,(L98/L289*100%)-100%,0))</f>
        <v>0</v>
      </c>
      <c r="M671" s="1358">
        <f t="shared" si="371"/>
        <v>0</v>
      </c>
      <c r="N671" s="1358">
        <f t="shared" si="371"/>
        <v>0</v>
      </c>
      <c r="O671" s="1358">
        <f t="shared" si="371"/>
        <v>0</v>
      </c>
      <c r="P671" s="1358">
        <f t="shared" si="371"/>
        <v>0</v>
      </c>
      <c r="Q671" s="1358">
        <f t="shared" si="371"/>
        <v>0</v>
      </c>
      <c r="R671" s="1358">
        <f t="shared" si="371"/>
        <v>0</v>
      </c>
      <c r="S671" s="1358">
        <f t="shared" si="371"/>
        <v>0</v>
      </c>
      <c r="T671" s="1358">
        <f t="shared" si="371"/>
        <v>0</v>
      </c>
      <c r="U671" s="1358">
        <f t="shared" si="371"/>
        <v>0</v>
      </c>
      <c r="V671" s="1358">
        <f t="shared" si="371"/>
        <v>0</v>
      </c>
      <c r="W671" s="1358">
        <f t="shared" si="371"/>
        <v>0</v>
      </c>
      <c r="X671" s="1358">
        <f t="shared" si="371"/>
        <v>0</v>
      </c>
      <c r="Y671" s="1358">
        <f t="shared" si="371"/>
        <v>0</v>
      </c>
      <c r="Z671" s="1358">
        <f t="shared" si="371"/>
        <v>0</v>
      </c>
      <c r="AA671" s="1358">
        <f t="shared" si="371"/>
        <v>0</v>
      </c>
      <c r="AB671" s="1358">
        <f t="shared" si="371"/>
        <v>0</v>
      </c>
      <c r="AC671" s="1358">
        <f t="shared" si="371"/>
        <v>0</v>
      </c>
      <c r="AD671" s="1358">
        <f t="shared" si="371"/>
        <v>0</v>
      </c>
      <c r="AE671" s="1358">
        <f t="shared" si="371"/>
        <v>0</v>
      </c>
      <c r="AF671" s="1358">
        <f t="shared" si="371"/>
        <v>0</v>
      </c>
      <c r="AG671" s="1358">
        <f t="shared" si="371"/>
        <v>0</v>
      </c>
      <c r="AH671" s="1358">
        <f t="shared" si="371"/>
        <v>0</v>
      </c>
      <c r="AI671" s="1358">
        <f t="shared" si="371"/>
        <v>0</v>
      </c>
      <c r="AJ671" s="1358">
        <f t="shared" si="371"/>
        <v>0</v>
      </c>
      <c r="AK671" s="1358">
        <f t="shared" si="371"/>
        <v>0</v>
      </c>
      <c r="AL671" s="1358">
        <f t="shared" si="371"/>
        <v>0</v>
      </c>
      <c r="AM671" s="1358">
        <f t="shared" si="371"/>
        <v>0</v>
      </c>
      <c r="AN671" s="1358">
        <f t="shared" si="371"/>
        <v>0</v>
      </c>
      <c r="AO671" s="1358">
        <f t="shared" si="371"/>
        <v>0</v>
      </c>
      <c r="AP671" s="1358">
        <f t="shared" si="371"/>
        <v>0</v>
      </c>
      <c r="AQ671" s="1358">
        <f t="shared" si="371"/>
        <v>0</v>
      </c>
      <c r="AR671" s="1358">
        <f t="shared" si="371"/>
        <v>0</v>
      </c>
      <c r="AS671" s="1358">
        <f t="shared" si="371"/>
        <v>0</v>
      </c>
      <c r="AT671" s="1358">
        <f t="shared" si="371"/>
        <v>0</v>
      </c>
      <c r="AU671" s="1358">
        <f t="shared" si="371"/>
        <v>0</v>
      </c>
      <c r="AV671" s="1358">
        <f t="shared" si="371"/>
        <v>0</v>
      </c>
      <c r="AW671" s="1358">
        <f t="shared" si="371"/>
        <v>0</v>
      </c>
    </row>
    <row r="672" spans="1:49" ht="16.5" hidden="1" thickBot="1">
      <c r="A672" s="1298" t="s">
        <v>702</v>
      </c>
      <c r="B672" s="208" t="s">
        <v>565</v>
      </c>
      <c r="C672" s="1358">
        <f t="shared" si="359"/>
        <v>0</v>
      </c>
      <c r="D672" s="1358">
        <f t="shared" si="359"/>
        <v>0</v>
      </c>
      <c r="E672" s="1358">
        <f t="shared" si="359"/>
        <v>0</v>
      </c>
      <c r="F672" s="2093"/>
      <c r="G672" s="1197"/>
      <c r="H672" s="1197"/>
      <c r="I672" s="1197"/>
      <c r="J672" s="1197"/>
      <c r="K672" s="1197"/>
      <c r="L672" s="1358">
        <f t="shared" ref="L672:AW672" si="372">IF(L99&gt;L290,(100%-L290/L99*100%),IF(L99&lt;L290,(L99/L290*100%)-100%,0))</f>
        <v>0</v>
      </c>
      <c r="M672" s="1358">
        <f t="shared" si="372"/>
        <v>0</v>
      </c>
      <c r="N672" s="1358">
        <f t="shared" si="372"/>
        <v>0</v>
      </c>
      <c r="O672" s="1358">
        <f t="shared" si="372"/>
        <v>0</v>
      </c>
      <c r="P672" s="1358">
        <f t="shared" si="372"/>
        <v>0</v>
      </c>
      <c r="Q672" s="1358">
        <f t="shared" si="372"/>
        <v>0</v>
      </c>
      <c r="R672" s="1358">
        <f t="shared" si="372"/>
        <v>0</v>
      </c>
      <c r="S672" s="1358">
        <f t="shared" si="372"/>
        <v>0</v>
      </c>
      <c r="T672" s="1358">
        <f t="shared" si="372"/>
        <v>0</v>
      </c>
      <c r="U672" s="1358">
        <f t="shared" si="372"/>
        <v>0</v>
      </c>
      <c r="V672" s="1358">
        <f t="shared" si="372"/>
        <v>0</v>
      </c>
      <c r="W672" s="1358">
        <f t="shared" si="372"/>
        <v>0</v>
      </c>
      <c r="X672" s="1358">
        <f t="shared" si="372"/>
        <v>0</v>
      </c>
      <c r="Y672" s="1358">
        <f t="shared" si="372"/>
        <v>0</v>
      </c>
      <c r="Z672" s="1358">
        <f t="shared" si="372"/>
        <v>0</v>
      </c>
      <c r="AA672" s="1358">
        <f t="shared" si="372"/>
        <v>0</v>
      </c>
      <c r="AB672" s="1358">
        <f t="shared" si="372"/>
        <v>0</v>
      </c>
      <c r="AC672" s="1358">
        <f t="shared" si="372"/>
        <v>0</v>
      </c>
      <c r="AD672" s="1358">
        <f t="shared" si="372"/>
        <v>0</v>
      </c>
      <c r="AE672" s="1358">
        <f t="shared" si="372"/>
        <v>0</v>
      </c>
      <c r="AF672" s="1358">
        <f t="shared" si="372"/>
        <v>0</v>
      </c>
      <c r="AG672" s="1358">
        <f t="shared" si="372"/>
        <v>0</v>
      </c>
      <c r="AH672" s="1358">
        <f t="shared" si="372"/>
        <v>0</v>
      </c>
      <c r="AI672" s="1358">
        <f t="shared" si="372"/>
        <v>0</v>
      </c>
      <c r="AJ672" s="1358">
        <f t="shared" si="372"/>
        <v>0</v>
      </c>
      <c r="AK672" s="1358">
        <f t="shared" si="372"/>
        <v>0</v>
      </c>
      <c r="AL672" s="1358">
        <f t="shared" si="372"/>
        <v>0</v>
      </c>
      <c r="AM672" s="1358">
        <f t="shared" si="372"/>
        <v>0</v>
      </c>
      <c r="AN672" s="1358">
        <f t="shared" si="372"/>
        <v>0</v>
      </c>
      <c r="AO672" s="1358">
        <f t="shared" si="372"/>
        <v>0</v>
      </c>
      <c r="AP672" s="1358">
        <f t="shared" si="372"/>
        <v>0</v>
      </c>
      <c r="AQ672" s="1358">
        <f t="shared" si="372"/>
        <v>0</v>
      </c>
      <c r="AR672" s="1358">
        <f t="shared" si="372"/>
        <v>0</v>
      </c>
      <c r="AS672" s="1358">
        <f t="shared" si="372"/>
        <v>0</v>
      </c>
      <c r="AT672" s="1358">
        <f t="shared" si="372"/>
        <v>0</v>
      </c>
      <c r="AU672" s="1358">
        <f t="shared" si="372"/>
        <v>0</v>
      </c>
      <c r="AV672" s="1358">
        <f t="shared" si="372"/>
        <v>0</v>
      </c>
      <c r="AW672" s="1358">
        <f t="shared" si="372"/>
        <v>0</v>
      </c>
    </row>
    <row r="673" spans="1:49" ht="63.75" hidden="1" thickBot="1">
      <c r="A673" s="1297">
        <v>11</v>
      </c>
      <c r="B673" s="206" t="s">
        <v>703</v>
      </c>
      <c r="C673" s="1358">
        <f t="shared" si="359"/>
        <v>0.58282208588957052</v>
      </c>
      <c r="D673" s="1358">
        <f t="shared" si="359"/>
        <v>0.56363636363636371</v>
      </c>
      <c r="E673" s="1358">
        <f t="shared" si="359"/>
        <v>0.59259259259259256</v>
      </c>
      <c r="F673" s="2093"/>
      <c r="G673" s="1197"/>
      <c r="H673" s="1197"/>
      <c r="I673" s="1197"/>
      <c r="J673" s="1197"/>
      <c r="K673" s="1197"/>
      <c r="L673" s="1358">
        <f t="shared" ref="L673:AW673" si="373">IF(L100&gt;L291,(100%-L291/L100*100%),IF(L100&lt;L291,(L100/L291*100%)-100%,0))</f>
        <v>0</v>
      </c>
      <c r="M673" s="1358">
        <f t="shared" si="373"/>
        <v>1</v>
      </c>
      <c r="N673" s="1358">
        <f t="shared" si="373"/>
        <v>0</v>
      </c>
      <c r="O673" s="1358">
        <f t="shared" si="373"/>
        <v>0</v>
      </c>
      <c r="P673" s="1358">
        <f t="shared" si="373"/>
        <v>0</v>
      </c>
      <c r="Q673" s="1358">
        <f t="shared" si="373"/>
        <v>-1</v>
      </c>
      <c r="R673" s="1358">
        <f t="shared" si="373"/>
        <v>-0.8</v>
      </c>
      <c r="S673" s="1358">
        <f t="shared" si="373"/>
        <v>0.52631578947368429</v>
      </c>
      <c r="T673" s="1358">
        <f t="shared" si="373"/>
        <v>1</v>
      </c>
      <c r="U673" s="1358">
        <f t="shared" si="373"/>
        <v>1</v>
      </c>
      <c r="V673" s="1358">
        <f t="shared" si="373"/>
        <v>0</v>
      </c>
      <c r="W673" s="1358">
        <f t="shared" si="373"/>
        <v>1</v>
      </c>
      <c r="X673" s="1358">
        <f t="shared" si="373"/>
        <v>0</v>
      </c>
      <c r="Y673" s="1358">
        <f t="shared" si="373"/>
        <v>0.39130434782608692</v>
      </c>
      <c r="Z673" s="1358">
        <f t="shared" si="373"/>
        <v>0</v>
      </c>
      <c r="AA673" s="1358">
        <f t="shared" si="373"/>
        <v>-0.88888888888888884</v>
      </c>
      <c r="AB673" s="1358">
        <f t="shared" si="373"/>
        <v>0</v>
      </c>
      <c r="AC673" s="1358">
        <f t="shared" si="373"/>
        <v>-1</v>
      </c>
      <c r="AD673" s="1358">
        <f t="shared" si="373"/>
        <v>0</v>
      </c>
      <c r="AE673" s="1358">
        <f t="shared" si="373"/>
        <v>0</v>
      </c>
      <c r="AF673" s="1358">
        <f t="shared" si="373"/>
        <v>0</v>
      </c>
      <c r="AG673" s="1358">
        <f t="shared" si="373"/>
        <v>0</v>
      </c>
      <c r="AH673" s="1358">
        <f t="shared" si="373"/>
        <v>1</v>
      </c>
      <c r="AI673" s="1358">
        <f t="shared" si="373"/>
        <v>1</v>
      </c>
      <c r="AJ673" s="1358">
        <f t="shared" si="373"/>
        <v>0</v>
      </c>
      <c r="AK673" s="1358">
        <f t="shared" si="373"/>
        <v>1</v>
      </c>
      <c r="AL673" s="1358">
        <f t="shared" si="373"/>
        <v>0</v>
      </c>
      <c r="AM673" s="1358">
        <f t="shared" si="373"/>
        <v>0</v>
      </c>
      <c r="AN673" s="1358">
        <f t="shared" si="373"/>
        <v>0.2857142857142857</v>
      </c>
      <c r="AO673" s="1358">
        <f t="shared" si="373"/>
        <v>0.58333333333333326</v>
      </c>
      <c r="AP673" s="1358">
        <f t="shared" si="373"/>
        <v>0</v>
      </c>
      <c r="AQ673" s="1358">
        <f t="shared" si="373"/>
        <v>1</v>
      </c>
      <c r="AR673" s="1358">
        <f t="shared" si="373"/>
        <v>0.6875</v>
      </c>
      <c r="AS673" s="1358">
        <f t="shared" si="373"/>
        <v>1</v>
      </c>
      <c r="AT673" s="1358">
        <f t="shared" si="373"/>
        <v>0.125</v>
      </c>
      <c r="AU673" s="1358">
        <f t="shared" si="373"/>
        <v>1</v>
      </c>
      <c r="AV673" s="1358">
        <f t="shared" si="373"/>
        <v>1</v>
      </c>
      <c r="AW673" s="1358">
        <f t="shared" si="373"/>
        <v>0</v>
      </c>
    </row>
    <row r="674" spans="1:49" ht="16.5" hidden="1" customHeight="1" thickBot="1">
      <c r="A674" s="1298" t="s">
        <v>525</v>
      </c>
      <c r="B674" s="208" t="s">
        <v>610</v>
      </c>
      <c r="C674" s="1358">
        <f t="shared" si="359"/>
        <v>0.5</v>
      </c>
      <c r="D674" s="1358">
        <f t="shared" si="359"/>
        <v>0.30000000000000004</v>
      </c>
      <c r="E674" s="1358">
        <f t="shared" si="359"/>
        <v>0.59090909090909083</v>
      </c>
      <c r="F674" s="2093"/>
      <c r="G674" s="1197"/>
      <c r="H674" s="1197"/>
      <c r="I674" s="1197"/>
      <c r="J674" s="1197"/>
      <c r="K674" s="1197"/>
      <c r="L674" s="1358">
        <f t="shared" ref="L674:AW674" si="374">IF(L101&gt;L292,(100%-L292/L101*100%),IF(L101&lt;L292,(L101/L292*100%)-100%,0))</f>
        <v>0</v>
      </c>
      <c r="M674" s="1358">
        <f t="shared" si="374"/>
        <v>0</v>
      </c>
      <c r="N674" s="1358">
        <f t="shared" si="374"/>
        <v>0</v>
      </c>
      <c r="O674" s="1358">
        <f t="shared" si="374"/>
        <v>0</v>
      </c>
      <c r="P674" s="1358">
        <f t="shared" si="374"/>
        <v>0</v>
      </c>
      <c r="Q674" s="1358">
        <f t="shared" si="374"/>
        <v>0</v>
      </c>
      <c r="R674" s="1358">
        <f t="shared" si="374"/>
        <v>-1</v>
      </c>
      <c r="S674" s="1358">
        <f t="shared" si="374"/>
        <v>0</v>
      </c>
      <c r="T674" s="1358">
        <f t="shared" si="374"/>
        <v>0</v>
      </c>
      <c r="U674" s="1358">
        <f t="shared" si="374"/>
        <v>0</v>
      </c>
      <c r="V674" s="1358">
        <f t="shared" si="374"/>
        <v>0</v>
      </c>
      <c r="W674" s="1358">
        <f t="shared" si="374"/>
        <v>1</v>
      </c>
      <c r="X674" s="1358">
        <f t="shared" si="374"/>
        <v>0</v>
      </c>
      <c r="Y674" s="1358">
        <f t="shared" si="374"/>
        <v>0.85714285714285721</v>
      </c>
      <c r="Z674" s="1358">
        <f t="shared" si="374"/>
        <v>0</v>
      </c>
      <c r="AA674" s="1358">
        <f t="shared" si="374"/>
        <v>-0.66666666666666674</v>
      </c>
      <c r="AB674" s="1358">
        <f t="shared" si="374"/>
        <v>0</v>
      </c>
      <c r="AC674" s="1358">
        <f t="shared" si="374"/>
        <v>-1</v>
      </c>
      <c r="AD674" s="1358">
        <f t="shared" si="374"/>
        <v>0</v>
      </c>
      <c r="AE674" s="1358">
        <f t="shared" si="374"/>
        <v>0</v>
      </c>
      <c r="AF674" s="1358">
        <f t="shared" si="374"/>
        <v>0</v>
      </c>
      <c r="AG674" s="1358">
        <f t="shared" si="374"/>
        <v>0</v>
      </c>
      <c r="AH674" s="1358">
        <f t="shared" si="374"/>
        <v>1</v>
      </c>
      <c r="AI674" s="1358">
        <f t="shared" si="374"/>
        <v>0</v>
      </c>
      <c r="AJ674" s="1358">
        <f t="shared" si="374"/>
        <v>0</v>
      </c>
      <c r="AK674" s="1358">
        <f t="shared" si="374"/>
        <v>1</v>
      </c>
      <c r="AL674" s="1358">
        <f t="shared" si="374"/>
        <v>0</v>
      </c>
      <c r="AM674" s="1358">
        <f t="shared" si="374"/>
        <v>0</v>
      </c>
      <c r="AN674" s="1358">
        <f t="shared" si="374"/>
        <v>0.5</v>
      </c>
      <c r="AO674" s="1358">
        <f t="shared" si="374"/>
        <v>0.33333333333333337</v>
      </c>
      <c r="AP674" s="1358">
        <f t="shared" si="374"/>
        <v>0</v>
      </c>
      <c r="AQ674" s="1358">
        <f t="shared" si="374"/>
        <v>1</v>
      </c>
      <c r="AR674" s="1358">
        <f t="shared" si="374"/>
        <v>0.5</v>
      </c>
      <c r="AS674" s="1358">
        <f t="shared" si="374"/>
        <v>0</v>
      </c>
      <c r="AT674" s="1358">
        <f t="shared" si="374"/>
        <v>-0.5</v>
      </c>
      <c r="AU674" s="1358">
        <f t="shared" si="374"/>
        <v>0</v>
      </c>
      <c r="AV674" s="1358">
        <f t="shared" si="374"/>
        <v>0</v>
      </c>
      <c r="AW674" s="1358">
        <f t="shared" si="374"/>
        <v>0</v>
      </c>
    </row>
    <row r="675" spans="1:49" ht="16.5" hidden="1" customHeight="1" thickBot="1">
      <c r="A675" s="1298" t="s">
        <v>526</v>
      </c>
      <c r="B675" s="208" t="s">
        <v>612</v>
      </c>
      <c r="C675" s="1358">
        <f t="shared" si="359"/>
        <v>0.70270270270270263</v>
      </c>
      <c r="D675" s="1358">
        <f t="shared" si="359"/>
        <v>0.73333333333333339</v>
      </c>
      <c r="E675" s="1358">
        <f t="shared" si="359"/>
        <v>0.68181818181818188</v>
      </c>
      <c r="F675" s="2093"/>
      <c r="G675" s="1197"/>
      <c r="H675" s="1197"/>
      <c r="I675" s="1197"/>
      <c r="J675" s="1197"/>
      <c r="K675" s="1197"/>
      <c r="L675" s="1358">
        <f t="shared" ref="L675:AW675" si="375">IF(L102&gt;L293,(100%-L293/L102*100%),IF(L102&lt;L293,(L102/L293*100%)-100%,0))</f>
        <v>0</v>
      </c>
      <c r="M675" s="1358">
        <f t="shared" si="375"/>
        <v>1</v>
      </c>
      <c r="N675" s="1358">
        <f t="shared" si="375"/>
        <v>0</v>
      </c>
      <c r="O675" s="1358">
        <f t="shared" si="375"/>
        <v>0</v>
      </c>
      <c r="P675" s="1358">
        <f t="shared" si="375"/>
        <v>0</v>
      </c>
      <c r="Q675" s="1358">
        <f t="shared" si="375"/>
        <v>-1</v>
      </c>
      <c r="R675" s="1358">
        <f t="shared" si="375"/>
        <v>-0.5</v>
      </c>
      <c r="S675" s="1358">
        <f t="shared" si="375"/>
        <v>0.5714285714285714</v>
      </c>
      <c r="T675" s="1358">
        <f t="shared" si="375"/>
        <v>1</v>
      </c>
      <c r="U675" s="1358">
        <f t="shared" si="375"/>
        <v>1</v>
      </c>
      <c r="V675" s="1358">
        <f t="shared" si="375"/>
        <v>0</v>
      </c>
      <c r="W675" s="1358">
        <f t="shared" si="375"/>
        <v>1</v>
      </c>
      <c r="X675" s="1358">
        <f t="shared" si="375"/>
        <v>0</v>
      </c>
      <c r="Y675" s="1358">
        <f t="shared" si="375"/>
        <v>0.6</v>
      </c>
      <c r="Z675" s="1358">
        <f t="shared" si="375"/>
        <v>0</v>
      </c>
      <c r="AA675" s="1358">
        <f t="shared" si="375"/>
        <v>-1</v>
      </c>
      <c r="AB675" s="1358">
        <f t="shared" si="375"/>
        <v>0</v>
      </c>
      <c r="AC675" s="1358">
        <f t="shared" si="375"/>
        <v>-1</v>
      </c>
      <c r="AD675" s="1358">
        <f t="shared" si="375"/>
        <v>0</v>
      </c>
      <c r="AE675" s="1358">
        <f t="shared" si="375"/>
        <v>0</v>
      </c>
      <c r="AF675" s="1358">
        <f t="shared" si="375"/>
        <v>0</v>
      </c>
      <c r="AG675" s="1358">
        <f t="shared" si="375"/>
        <v>0</v>
      </c>
      <c r="AH675" s="1358">
        <f t="shared" si="375"/>
        <v>1</v>
      </c>
      <c r="AI675" s="1358">
        <f t="shared" si="375"/>
        <v>1</v>
      </c>
      <c r="AJ675" s="1358">
        <f t="shared" si="375"/>
        <v>0</v>
      </c>
      <c r="AK675" s="1358">
        <f t="shared" si="375"/>
        <v>1</v>
      </c>
      <c r="AL675" s="1358">
        <f t="shared" si="375"/>
        <v>0</v>
      </c>
      <c r="AM675" s="1358">
        <f t="shared" si="375"/>
        <v>0</v>
      </c>
      <c r="AN675" s="1358">
        <f t="shared" si="375"/>
        <v>0.33333333333333337</v>
      </c>
      <c r="AO675" s="1358">
        <f t="shared" si="375"/>
        <v>1</v>
      </c>
      <c r="AP675" s="1358">
        <f t="shared" si="375"/>
        <v>0</v>
      </c>
      <c r="AQ675" s="1358">
        <f t="shared" si="375"/>
        <v>1</v>
      </c>
      <c r="AR675" s="1358">
        <f t="shared" si="375"/>
        <v>0.85714285714285721</v>
      </c>
      <c r="AS675" s="1358">
        <f t="shared" si="375"/>
        <v>1</v>
      </c>
      <c r="AT675" s="1358">
        <f t="shared" si="375"/>
        <v>0.6</v>
      </c>
      <c r="AU675" s="1358">
        <f t="shared" si="375"/>
        <v>1</v>
      </c>
      <c r="AV675" s="1358">
        <f t="shared" si="375"/>
        <v>1</v>
      </c>
      <c r="AW675" s="1358">
        <f t="shared" si="375"/>
        <v>0</v>
      </c>
    </row>
    <row r="676" spans="1:49" ht="16.5" hidden="1" thickBot="1">
      <c r="A676" s="1298" t="s">
        <v>527</v>
      </c>
      <c r="B676" s="208" t="s">
        <v>614</v>
      </c>
      <c r="C676" s="1358">
        <f t="shared" si="359"/>
        <v>0.47368421052631582</v>
      </c>
      <c r="D676" s="1358">
        <f t="shared" si="359"/>
        <v>0.4</v>
      </c>
      <c r="E676" s="1358">
        <f t="shared" si="359"/>
        <v>0.5</v>
      </c>
      <c r="F676" s="2093"/>
      <c r="G676" s="1197"/>
      <c r="H676" s="1197"/>
      <c r="I676" s="1197"/>
      <c r="J676" s="1197"/>
      <c r="K676" s="1197"/>
      <c r="L676" s="1358">
        <f t="shared" ref="L676:AW676" si="376">IF(L103&gt;L294,(100%-L294/L103*100%),IF(L103&lt;L294,(L103/L294*100%)-100%,0))</f>
        <v>0</v>
      </c>
      <c r="M676" s="1358">
        <f t="shared" si="376"/>
        <v>0</v>
      </c>
      <c r="N676" s="1358">
        <f t="shared" si="376"/>
        <v>0</v>
      </c>
      <c r="O676" s="1358">
        <f t="shared" si="376"/>
        <v>0</v>
      </c>
      <c r="P676" s="1358">
        <f t="shared" si="376"/>
        <v>0</v>
      </c>
      <c r="Q676" s="1358">
        <f t="shared" si="376"/>
        <v>-1</v>
      </c>
      <c r="R676" s="1358">
        <f t="shared" si="376"/>
        <v>-1</v>
      </c>
      <c r="S676" s="1358">
        <f t="shared" si="376"/>
        <v>0.6</v>
      </c>
      <c r="T676" s="1358">
        <f t="shared" si="376"/>
        <v>0</v>
      </c>
      <c r="U676" s="1358">
        <f t="shared" si="376"/>
        <v>1</v>
      </c>
      <c r="V676" s="1358">
        <f t="shared" si="376"/>
        <v>0</v>
      </c>
      <c r="W676" s="1358">
        <f t="shared" si="376"/>
        <v>1</v>
      </c>
      <c r="X676" s="1358">
        <f t="shared" si="376"/>
        <v>0</v>
      </c>
      <c r="Y676" s="1358">
        <f t="shared" si="376"/>
        <v>-0.33333333333333337</v>
      </c>
      <c r="Z676" s="1358">
        <f t="shared" si="376"/>
        <v>0</v>
      </c>
      <c r="AA676" s="1358">
        <f t="shared" si="376"/>
        <v>-1</v>
      </c>
      <c r="AB676" s="1358">
        <f t="shared" si="376"/>
        <v>0</v>
      </c>
      <c r="AC676" s="1358">
        <f t="shared" si="376"/>
        <v>-1</v>
      </c>
      <c r="AD676" s="1358">
        <f t="shared" si="376"/>
        <v>0</v>
      </c>
      <c r="AE676" s="1358">
        <f t="shared" si="376"/>
        <v>0</v>
      </c>
      <c r="AF676" s="1358">
        <f t="shared" si="376"/>
        <v>0</v>
      </c>
      <c r="AG676" s="1358">
        <f t="shared" si="376"/>
        <v>0</v>
      </c>
      <c r="AH676" s="1358">
        <f t="shared" si="376"/>
        <v>1</v>
      </c>
      <c r="AI676" s="1358">
        <f t="shared" si="376"/>
        <v>1</v>
      </c>
      <c r="AJ676" s="1358">
        <f t="shared" si="376"/>
        <v>0</v>
      </c>
      <c r="AK676" s="1358">
        <f t="shared" si="376"/>
        <v>1</v>
      </c>
      <c r="AL676" s="1358">
        <f t="shared" si="376"/>
        <v>0</v>
      </c>
      <c r="AM676" s="1358">
        <f t="shared" si="376"/>
        <v>0</v>
      </c>
      <c r="AN676" s="1358">
        <f t="shared" si="376"/>
        <v>0</v>
      </c>
      <c r="AO676" s="1358">
        <f t="shared" si="376"/>
        <v>0.4</v>
      </c>
      <c r="AP676" s="1358">
        <f t="shared" si="376"/>
        <v>0</v>
      </c>
      <c r="AQ676" s="1358">
        <f t="shared" si="376"/>
        <v>1</v>
      </c>
      <c r="AR676" s="1358">
        <f t="shared" si="376"/>
        <v>0.6</v>
      </c>
      <c r="AS676" s="1358">
        <f t="shared" si="376"/>
        <v>0</v>
      </c>
      <c r="AT676" s="1358">
        <f t="shared" si="376"/>
        <v>-0.33333333333333337</v>
      </c>
      <c r="AU676" s="1358">
        <f t="shared" si="376"/>
        <v>1</v>
      </c>
      <c r="AV676" s="1358">
        <f t="shared" si="376"/>
        <v>1</v>
      </c>
      <c r="AW676" s="1358">
        <f t="shared" si="376"/>
        <v>0</v>
      </c>
    </row>
    <row r="677" spans="1:49" ht="63.75" hidden="1" thickBot="1">
      <c r="A677" s="1292">
        <v>12</v>
      </c>
      <c r="B677" s="209" t="s">
        <v>704</v>
      </c>
      <c r="C677" s="1358">
        <f t="shared" si="359"/>
        <v>0.16049382716049387</v>
      </c>
      <c r="D677" s="1358">
        <f t="shared" si="359"/>
        <v>0.31428571428571428</v>
      </c>
      <c r="E677" s="1358">
        <f t="shared" si="359"/>
        <v>4.3478260869565188E-2</v>
      </c>
      <c r="F677" s="2093"/>
      <c r="G677" s="1197"/>
      <c r="H677" s="1197"/>
      <c r="I677" s="1197"/>
      <c r="J677" s="1197"/>
      <c r="K677" s="1197"/>
      <c r="L677" s="1358">
        <f t="shared" ref="L677:AW677" si="377">IF(L104&gt;L295,(100%-L295/L104*100%),IF(L104&lt;L295,(L104/L295*100%)-100%,0))</f>
        <v>0</v>
      </c>
      <c r="M677" s="1358">
        <f t="shared" si="377"/>
        <v>1</v>
      </c>
      <c r="N677" s="1358">
        <f t="shared" si="377"/>
        <v>0</v>
      </c>
      <c r="O677" s="1358">
        <f t="shared" si="377"/>
        <v>0</v>
      </c>
      <c r="P677" s="1358">
        <f t="shared" si="377"/>
        <v>0</v>
      </c>
      <c r="Q677" s="1358">
        <f t="shared" si="377"/>
        <v>-1</v>
      </c>
      <c r="R677" s="1358">
        <f t="shared" si="377"/>
        <v>-0.8</v>
      </c>
      <c r="S677" s="1358">
        <f t="shared" si="377"/>
        <v>-0.22222222222222221</v>
      </c>
      <c r="T677" s="1358">
        <f t="shared" si="377"/>
        <v>1</v>
      </c>
      <c r="U677" s="1358">
        <f t="shared" si="377"/>
        <v>1</v>
      </c>
      <c r="V677" s="1358">
        <f t="shared" si="377"/>
        <v>0</v>
      </c>
      <c r="W677" s="1358">
        <f t="shared" si="377"/>
        <v>0</v>
      </c>
      <c r="X677" s="1358">
        <f t="shared" si="377"/>
        <v>0</v>
      </c>
      <c r="Y677" s="1358">
        <f t="shared" si="377"/>
        <v>-0.1428571428571429</v>
      </c>
      <c r="Z677" s="1358">
        <f t="shared" si="377"/>
        <v>0</v>
      </c>
      <c r="AA677" s="1358">
        <f t="shared" si="377"/>
        <v>-1</v>
      </c>
      <c r="AB677" s="1358">
        <f t="shared" si="377"/>
        <v>0</v>
      </c>
      <c r="AC677" s="1358">
        <f t="shared" si="377"/>
        <v>-1</v>
      </c>
      <c r="AD677" s="1358">
        <f t="shared" si="377"/>
        <v>0</v>
      </c>
      <c r="AE677" s="1358">
        <f t="shared" si="377"/>
        <v>0</v>
      </c>
      <c r="AF677" s="1358">
        <f t="shared" si="377"/>
        <v>0</v>
      </c>
      <c r="AG677" s="1358">
        <f t="shared" si="377"/>
        <v>0</v>
      </c>
      <c r="AH677" s="1358">
        <f t="shared" si="377"/>
        <v>1</v>
      </c>
      <c r="AI677" s="1358">
        <f t="shared" si="377"/>
        <v>0</v>
      </c>
      <c r="AJ677" s="1358">
        <f t="shared" si="377"/>
        <v>0</v>
      </c>
      <c r="AK677" s="1358">
        <f t="shared" si="377"/>
        <v>0</v>
      </c>
      <c r="AL677" s="1358">
        <f t="shared" si="377"/>
        <v>0</v>
      </c>
      <c r="AM677" s="1358">
        <f t="shared" si="377"/>
        <v>0</v>
      </c>
      <c r="AN677" s="1358">
        <f t="shared" si="377"/>
        <v>-0.4</v>
      </c>
      <c r="AO677" s="1358">
        <f t="shared" si="377"/>
        <v>0.375</v>
      </c>
      <c r="AP677" s="1358">
        <f t="shared" si="377"/>
        <v>0</v>
      </c>
      <c r="AQ677" s="1358">
        <f t="shared" si="377"/>
        <v>1</v>
      </c>
      <c r="AR677" s="1358">
        <f t="shared" si="377"/>
        <v>0.44444444444444442</v>
      </c>
      <c r="AS677" s="1358">
        <f t="shared" si="377"/>
        <v>1</v>
      </c>
      <c r="AT677" s="1358">
        <f t="shared" si="377"/>
        <v>0.125</v>
      </c>
      <c r="AU677" s="1358">
        <f t="shared" si="377"/>
        <v>0</v>
      </c>
      <c r="AV677" s="1358">
        <f t="shared" si="377"/>
        <v>0</v>
      </c>
      <c r="AW677" s="1358">
        <f t="shared" si="377"/>
        <v>0</v>
      </c>
    </row>
    <row r="678" spans="1:49" ht="16.5" hidden="1" thickBot="1">
      <c r="A678" s="1298" t="s">
        <v>533</v>
      </c>
      <c r="B678" s="208" t="s">
        <v>382</v>
      </c>
      <c r="C678" s="1358">
        <f t="shared" si="359"/>
        <v>0.125</v>
      </c>
      <c r="D678" s="1358">
        <f t="shared" si="359"/>
        <v>0</v>
      </c>
      <c r="E678" s="1358">
        <f t="shared" si="359"/>
        <v>0.25</v>
      </c>
      <c r="F678" s="2093"/>
      <c r="G678" s="1197"/>
      <c r="H678" s="1197"/>
      <c r="I678" s="1197"/>
      <c r="J678" s="1197"/>
      <c r="K678" s="1197"/>
      <c r="L678" s="1358">
        <f t="shared" ref="L678:AW678" si="378">IF(L105&gt;L296,(100%-L296/L105*100%),IF(L105&lt;L296,(L105/L296*100%)-100%,0))</f>
        <v>0</v>
      </c>
      <c r="M678" s="1358">
        <f t="shared" si="378"/>
        <v>1</v>
      </c>
      <c r="N678" s="1358">
        <f t="shared" si="378"/>
        <v>0</v>
      </c>
      <c r="O678" s="1358">
        <f t="shared" si="378"/>
        <v>0</v>
      </c>
      <c r="P678" s="1358">
        <f t="shared" si="378"/>
        <v>0</v>
      </c>
      <c r="Q678" s="1358">
        <f t="shared" si="378"/>
        <v>0</v>
      </c>
      <c r="R678" s="1358">
        <f t="shared" si="378"/>
        <v>-1</v>
      </c>
      <c r="S678" s="1358">
        <f t="shared" si="378"/>
        <v>-1</v>
      </c>
      <c r="T678" s="1358">
        <f t="shared" si="378"/>
        <v>0</v>
      </c>
      <c r="U678" s="1358">
        <f t="shared" si="378"/>
        <v>0</v>
      </c>
      <c r="V678" s="1358">
        <f t="shared" si="378"/>
        <v>0</v>
      </c>
      <c r="W678" s="1358">
        <f t="shared" si="378"/>
        <v>0</v>
      </c>
      <c r="X678" s="1358">
        <f t="shared" si="378"/>
        <v>0</v>
      </c>
      <c r="Y678" s="1358">
        <f t="shared" si="378"/>
        <v>1</v>
      </c>
      <c r="Z678" s="1358">
        <f t="shared" si="378"/>
        <v>0</v>
      </c>
      <c r="AA678" s="1358">
        <f t="shared" si="378"/>
        <v>0</v>
      </c>
      <c r="AB678" s="1358">
        <f t="shared" si="378"/>
        <v>1</v>
      </c>
      <c r="AC678" s="1358">
        <f t="shared" si="378"/>
        <v>0</v>
      </c>
      <c r="AD678" s="1358">
        <f t="shared" si="378"/>
        <v>0</v>
      </c>
      <c r="AE678" s="1358">
        <f t="shared" si="378"/>
        <v>0</v>
      </c>
      <c r="AF678" s="1358">
        <f t="shared" si="378"/>
        <v>0</v>
      </c>
      <c r="AG678" s="1358">
        <f t="shared" si="378"/>
        <v>0</v>
      </c>
      <c r="AH678" s="1358">
        <f t="shared" si="378"/>
        <v>0</v>
      </c>
      <c r="AI678" s="1358">
        <f t="shared" si="378"/>
        <v>0</v>
      </c>
      <c r="AJ678" s="1358">
        <f t="shared" si="378"/>
        <v>0</v>
      </c>
      <c r="AK678" s="1358">
        <f t="shared" si="378"/>
        <v>0</v>
      </c>
      <c r="AL678" s="1358">
        <f t="shared" si="378"/>
        <v>0</v>
      </c>
      <c r="AM678" s="1358">
        <f t="shared" si="378"/>
        <v>0</v>
      </c>
      <c r="AN678" s="1358">
        <f t="shared" si="378"/>
        <v>-1</v>
      </c>
      <c r="AO678" s="1358">
        <f t="shared" si="378"/>
        <v>-1</v>
      </c>
      <c r="AP678" s="1358">
        <f t="shared" si="378"/>
        <v>0</v>
      </c>
      <c r="AQ678" s="1358">
        <f t="shared" si="378"/>
        <v>0</v>
      </c>
      <c r="AR678" s="1358">
        <f t="shared" si="378"/>
        <v>0</v>
      </c>
      <c r="AS678" s="1358">
        <f t="shared" si="378"/>
        <v>0</v>
      </c>
      <c r="AT678" s="1358">
        <f t="shared" si="378"/>
        <v>1</v>
      </c>
      <c r="AU678" s="1358">
        <f t="shared" si="378"/>
        <v>0</v>
      </c>
      <c r="AV678" s="1358">
        <f t="shared" si="378"/>
        <v>0</v>
      </c>
      <c r="AW678" s="1358">
        <f t="shared" si="378"/>
        <v>0</v>
      </c>
    </row>
    <row r="679" spans="1:49" ht="16.5" hidden="1" thickBot="1">
      <c r="A679" s="1298" t="s">
        <v>535</v>
      </c>
      <c r="B679" s="208" t="s">
        <v>384</v>
      </c>
      <c r="C679" s="1358">
        <f t="shared" si="359"/>
        <v>-0.5</v>
      </c>
      <c r="D679" s="1358">
        <f t="shared" si="359"/>
        <v>-1</v>
      </c>
      <c r="E679" s="1358">
        <f t="shared" si="359"/>
        <v>1</v>
      </c>
      <c r="F679" s="2093"/>
      <c r="G679" s="1197"/>
      <c r="H679" s="1197"/>
      <c r="I679" s="1197"/>
      <c r="J679" s="1197"/>
      <c r="K679" s="1197"/>
      <c r="L679" s="1358">
        <f t="shared" ref="L679:AW679" si="379">IF(L106&gt;L297,(100%-L297/L106*100%),IF(L106&lt;L297,(L106/L297*100%)-100%,0))</f>
        <v>0</v>
      </c>
      <c r="M679" s="1358">
        <f t="shared" si="379"/>
        <v>0</v>
      </c>
      <c r="N679" s="1358">
        <f t="shared" si="379"/>
        <v>0</v>
      </c>
      <c r="O679" s="1358">
        <f t="shared" si="379"/>
        <v>0</v>
      </c>
      <c r="P679" s="1358">
        <f t="shared" si="379"/>
        <v>0</v>
      </c>
      <c r="Q679" s="1358">
        <f t="shared" si="379"/>
        <v>0</v>
      </c>
      <c r="R679" s="1358">
        <f t="shared" si="379"/>
        <v>0</v>
      </c>
      <c r="S679" s="1358">
        <f t="shared" si="379"/>
        <v>0</v>
      </c>
      <c r="T679" s="1358">
        <f t="shared" si="379"/>
        <v>0</v>
      </c>
      <c r="U679" s="1358">
        <f t="shared" si="379"/>
        <v>0</v>
      </c>
      <c r="V679" s="1358">
        <f t="shared" si="379"/>
        <v>0</v>
      </c>
      <c r="W679" s="1358">
        <f t="shared" si="379"/>
        <v>0</v>
      </c>
      <c r="X679" s="1358">
        <f t="shared" si="379"/>
        <v>0</v>
      </c>
      <c r="Y679" s="1358">
        <f t="shared" si="379"/>
        <v>1</v>
      </c>
      <c r="Z679" s="1358">
        <f t="shared" si="379"/>
        <v>0</v>
      </c>
      <c r="AA679" s="1358">
        <f t="shared" si="379"/>
        <v>0</v>
      </c>
      <c r="AB679" s="1358">
        <f t="shared" si="379"/>
        <v>0</v>
      </c>
      <c r="AC679" s="1358">
        <f t="shared" si="379"/>
        <v>0</v>
      </c>
      <c r="AD679" s="1358">
        <f t="shared" si="379"/>
        <v>0</v>
      </c>
      <c r="AE679" s="1358">
        <f t="shared" si="379"/>
        <v>0</v>
      </c>
      <c r="AF679" s="1358">
        <f t="shared" si="379"/>
        <v>0</v>
      </c>
      <c r="AG679" s="1358">
        <f t="shared" si="379"/>
        <v>0</v>
      </c>
      <c r="AH679" s="1358">
        <f t="shared" si="379"/>
        <v>0</v>
      </c>
      <c r="AI679" s="1358">
        <f t="shared" si="379"/>
        <v>0</v>
      </c>
      <c r="AJ679" s="1358">
        <f t="shared" si="379"/>
        <v>0</v>
      </c>
      <c r="AK679" s="1358">
        <f t="shared" si="379"/>
        <v>0</v>
      </c>
      <c r="AL679" s="1358">
        <f t="shared" si="379"/>
        <v>0</v>
      </c>
      <c r="AM679" s="1358">
        <f t="shared" si="379"/>
        <v>0</v>
      </c>
      <c r="AN679" s="1358">
        <f t="shared" si="379"/>
        <v>0</v>
      </c>
      <c r="AO679" s="1358">
        <f t="shared" si="379"/>
        <v>0</v>
      </c>
      <c r="AP679" s="1358">
        <f t="shared" si="379"/>
        <v>0</v>
      </c>
      <c r="AQ679" s="1358">
        <f t="shared" si="379"/>
        <v>0</v>
      </c>
      <c r="AR679" s="1358">
        <f t="shared" si="379"/>
        <v>0</v>
      </c>
      <c r="AS679" s="1358">
        <f t="shared" si="379"/>
        <v>0</v>
      </c>
      <c r="AT679" s="1358">
        <f t="shared" si="379"/>
        <v>-1</v>
      </c>
      <c r="AU679" s="1358">
        <f t="shared" si="379"/>
        <v>0</v>
      </c>
      <c r="AV679" s="1358">
        <f t="shared" si="379"/>
        <v>0</v>
      </c>
      <c r="AW679" s="1358">
        <f t="shared" si="379"/>
        <v>0</v>
      </c>
    </row>
    <row r="680" spans="1:49" ht="16.5" hidden="1" thickBot="1">
      <c r="A680" s="1298" t="s">
        <v>537</v>
      </c>
      <c r="B680" s="208" t="s">
        <v>386</v>
      </c>
      <c r="C680" s="1358">
        <f t="shared" ref="C680:E699" si="380">IF(C107&gt;C298,(100%-C298/C107*100%),IF(C107&lt;C298,(C107/C298*100%)-100%,0))</f>
        <v>0</v>
      </c>
      <c r="D680" s="1358">
        <f t="shared" si="380"/>
        <v>0</v>
      </c>
      <c r="E680" s="1358">
        <f t="shared" si="380"/>
        <v>0</v>
      </c>
      <c r="F680" s="2093"/>
      <c r="G680" s="1197"/>
      <c r="H680" s="1197"/>
      <c r="I680" s="1197"/>
      <c r="J680" s="1197"/>
      <c r="K680" s="1197"/>
      <c r="L680" s="1358">
        <f t="shared" ref="L680:AW680" si="381">IF(L107&gt;L298,(100%-L298/L107*100%),IF(L107&lt;L298,(L107/L298*100%)-100%,0))</f>
        <v>0</v>
      </c>
      <c r="M680" s="1358">
        <f t="shared" si="381"/>
        <v>0</v>
      </c>
      <c r="N680" s="1358">
        <f t="shared" si="381"/>
        <v>0</v>
      </c>
      <c r="O680" s="1358">
        <f t="shared" si="381"/>
        <v>0</v>
      </c>
      <c r="P680" s="1358">
        <f t="shared" si="381"/>
        <v>0</v>
      </c>
      <c r="Q680" s="1358">
        <f t="shared" si="381"/>
        <v>0</v>
      </c>
      <c r="R680" s="1358">
        <f t="shared" si="381"/>
        <v>0</v>
      </c>
      <c r="S680" s="1358">
        <f t="shared" si="381"/>
        <v>0</v>
      </c>
      <c r="T680" s="1358">
        <f t="shared" si="381"/>
        <v>0</v>
      </c>
      <c r="U680" s="1358">
        <f t="shared" si="381"/>
        <v>0</v>
      </c>
      <c r="V680" s="1358">
        <f t="shared" si="381"/>
        <v>0</v>
      </c>
      <c r="W680" s="1358">
        <f t="shared" si="381"/>
        <v>0</v>
      </c>
      <c r="X680" s="1358">
        <f t="shared" si="381"/>
        <v>0</v>
      </c>
      <c r="Y680" s="1358">
        <f t="shared" si="381"/>
        <v>0</v>
      </c>
      <c r="Z680" s="1358">
        <f t="shared" si="381"/>
        <v>0</v>
      </c>
      <c r="AA680" s="1358">
        <f t="shared" si="381"/>
        <v>0</v>
      </c>
      <c r="AB680" s="1358">
        <f t="shared" si="381"/>
        <v>0</v>
      </c>
      <c r="AC680" s="1358">
        <f t="shared" si="381"/>
        <v>0</v>
      </c>
      <c r="AD680" s="1358">
        <f t="shared" si="381"/>
        <v>0</v>
      </c>
      <c r="AE680" s="1358">
        <f t="shared" si="381"/>
        <v>0</v>
      </c>
      <c r="AF680" s="1358">
        <f t="shared" si="381"/>
        <v>0</v>
      </c>
      <c r="AG680" s="1358">
        <f t="shared" si="381"/>
        <v>0</v>
      </c>
      <c r="AH680" s="1358">
        <f t="shared" si="381"/>
        <v>0</v>
      </c>
      <c r="AI680" s="1358">
        <f t="shared" si="381"/>
        <v>0</v>
      </c>
      <c r="AJ680" s="1358">
        <f t="shared" si="381"/>
        <v>0</v>
      </c>
      <c r="AK680" s="1358">
        <f t="shared" si="381"/>
        <v>0</v>
      </c>
      <c r="AL680" s="1358">
        <f t="shared" si="381"/>
        <v>0</v>
      </c>
      <c r="AM680" s="1358">
        <f t="shared" si="381"/>
        <v>0</v>
      </c>
      <c r="AN680" s="1358">
        <f t="shared" si="381"/>
        <v>0</v>
      </c>
      <c r="AO680" s="1358">
        <f t="shared" si="381"/>
        <v>0</v>
      </c>
      <c r="AP680" s="1358">
        <f t="shared" si="381"/>
        <v>0</v>
      </c>
      <c r="AQ680" s="1358">
        <f t="shared" si="381"/>
        <v>0</v>
      </c>
      <c r="AR680" s="1358">
        <f t="shared" si="381"/>
        <v>0</v>
      </c>
      <c r="AS680" s="1358">
        <f t="shared" si="381"/>
        <v>0</v>
      </c>
      <c r="AT680" s="1358">
        <f t="shared" si="381"/>
        <v>0</v>
      </c>
      <c r="AU680" s="1358">
        <f t="shared" si="381"/>
        <v>0</v>
      </c>
      <c r="AV680" s="1358">
        <f t="shared" si="381"/>
        <v>0</v>
      </c>
      <c r="AW680" s="1358">
        <f t="shared" si="381"/>
        <v>0</v>
      </c>
    </row>
    <row r="681" spans="1:49" ht="16.5" hidden="1" thickBot="1">
      <c r="A681" s="1298" t="s">
        <v>539</v>
      </c>
      <c r="B681" s="208" t="s">
        <v>620</v>
      </c>
      <c r="C681" s="1358">
        <f t="shared" si="380"/>
        <v>0.15151515151515149</v>
      </c>
      <c r="D681" s="1358">
        <f t="shared" si="380"/>
        <v>0.55555555555555558</v>
      </c>
      <c r="E681" s="1358">
        <f t="shared" si="380"/>
        <v>-0.25</v>
      </c>
      <c r="F681" s="2093"/>
      <c r="G681" s="1197"/>
      <c r="H681" s="1197"/>
      <c r="I681" s="1197"/>
      <c r="J681" s="1197"/>
      <c r="K681" s="1197"/>
      <c r="L681" s="1358">
        <f t="shared" ref="L681:AW681" si="382">IF(L108&gt;L299,(100%-L299/L108*100%),IF(L108&lt;L299,(L108/L299*100%)-100%,0))</f>
        <v>0</v>
      </c>
      <c r="M681" s="1358">
        <f t="shared" si="382"/>
        <v>0</v>
      </c>
      <c r="N681" s="1358">
        <f t="shared" si="382"/>
        <v>0</v>
      </c>
      <c r="O681" s="1358">
        <f t="shared" si="382"/>
        <v>0</v>
      </c>
      <c r="P681" s="1358">
        <f t="shared" si="382"/>
        <v>0</v>
      </c>
      <c r="Q681" s="1358">
        <f t="shared" si="382"/>
        <v>-1</v>
      </c>
      <c r="R681" s="1358">
        <f t="shared" si="382"/>
        <v>-1</v>
      </c>
      <c r="S681" s="1358">
        <f t="shared" si="382"/>
        <v>0</v>
      </c>
      <c r="T681" s="1358">
        <f t="shared" si="382"/>
        <v>1</v>
      </c>
      <c r="U681" s="1358">
        <f t="shared" si="382"/>
        <v>1</v>
      </c>
      <c r="V681" s="1358">
        <f t="shared" si="382"/>
        <v>0</v>
      </c>
      <c r="W681" s="1358">
        <f t="shared" si="382"/>
        <v>0</v>
      </c>
      <c r="X681" s="1358">
        <f t="shared" si="382"/>
        <v>0</v>
      </c>
      <c r="Y681" s="1358">
        <f t="shared" si="382"/>
        <v>-0.8</v>
      </c>
      <c r="Z681" s="1358">
        <f t="shared" si="382"/>
        <v>0</v>
      </c>
      <c r="AA681" s="1358">
        <f t="shared" si="382"/>
        <v>-1</v>
      </c>
      <c r="AB681" s="1358">
        <f t="shared" si="382"/>
        <v>-1</v>
      </c>
      <c r="AC681" s="1358">
        <f t="shared" si="382"/>
        <v>-1</v>
      </c>
      <c r="AD681" s="1358">
        <f t="shared" si="382"/>
        <v>0</v>
      </c>
      <c r="AE681" s="1358">
        <f t="shared" si="382"/>
        <v>0</v>
      </c>
      <c r="AF681" s="1358">
        <f t="shared" si="382"/>
        <v>0</v>
      </c>
      <c r="AG681" s="1358">
        <f t="shared" si="382"/>
        <v>-1</v>
      </c>
      <c r="AH681" s="1358">
        <f t="shared" si="382"/>
        <v>1</v>
      </c>
      <c r="AI681" s="1358">
        <f t="shared" si="382"/>
        <v>0</v>
      </c>
      <c r="AJ681" s="1358">
        <f t="shared" si="382"/>
        <v>0</v>
      </c>
      <c r="AK681" s="1358">
        <f t="shared" si="382"/>
        <v>0</v>
      </c>
      <c r="AL681" s="1358">
        <f t="shared" si="382"/>
        <v>0</v>
      </c>
      <c r="AM681" s="1358">
        <f t="shared" si="382"/>
        <v>0</v>
      </c>
      <c r="AN681" s="1358">
        <f t="shared" si="382"/>
        <v>0</v>
      </c>
      <c r="AO681" s="1358">
        <f t="shared" si="382"/>
        <v>0.75</v>
      </c>
      <c r="AP681" s="1358">
        <f t="shared" si="382"/>
        <v>0</v>
      </c>
      <c r="AQ681" s="1358">
        <f t="shared" si="382"/>
        <v>1</v>
      </c>
      <c r="AR681" s="1358">
        <f t="shared" si="382"/>
        <v>0.33333333333333337</v>
      </c>
      <c r="AS681" s="1358">
        <f t="shared" si="382"/>
        <v>1</v>
      </c>
      <c r="AT681" s="1358">
        <f t="shared" si="382"/>
        <v>0.75</v>
      </c>
      <c r="AU681" s="1358">
        <f t="shared" si="382"/>
        <v>0</v>
      </c>
      <c r="AV681" s="1358">
        <f t="shared" si="382"/>
        <v>0</v>
      </c>
      <c r="AW681" s="1358">
        <f t="shared" si="382"/>
        <v>0</v>
      </c>
    </row>
    <row r="682" spans="1:49" ht="16.5" hidden="1" thickBot="1">
      <c r="A682" s="1298" t="s">
        <v>705</v>
      </c>
      <c r="B682" s="208" t="s">
        <v>390</v>
      </c>
      <c r="C682" s="1358">
        <f t="shared" si="380"/>
        <v>0.66666666666666674</v>
      </c>
      <c r="D682" s="1358">
        <f t="shared" si="380"/>
        <v>0.5</v>
      </c>
      <c r="E682" s="1358">
        <f t="shared" si="380"/>
        <v>1</v>
      </c>
      <c r="F682" s="2093"/>
      <c r="G682" s="1197"/>
      <c r="H682" s="1197"/>
      <c r="I682" s="1197"/>
      <c r="J682" s="1197"/>
      <c r="K682" s="1197"/>
      <c r="L682" s="1358">
        <f t="shared" ref="L682:AW682" si="383">IF(L109&gt;L300,(100%-L300/L109*100%),IF(L109&lt;L300,(L109/L300*100%)-100%,0))</f>
        <v>0</v>
      </c>
      <c r="M682" s="1358">
        <f t="shared" si="383"/>
        <v>0</v>
      </c>
      <c r="N682" s="1358">
        <f t="shared" si="383"/>
        <v>0</v>
      </c>
      <c r="O682" s="1358">
        <f t="shared" si="383"/>
        <v>0</v>
      </c>
      <c r="P682" s="1358">
        <f t="shared" si="383"/>
        <v>0</v>
      </c>
      <c r="Q682" s="1358">
        <f t="shared" si="383"/>
        <v>0</v>
      </c>
      <c r="R682" s="1358">
        <f t="shared" si="383"/>
        <v>1</v>
      </c>
      <c r="S682" s="1358">
        <f t="shared" si="383"/>
        <v>0</v>
      </c>
      <c r="T682" s="1358">
        <f t="shared" si="383"/>
        <v>0</v>
      </c>
      <c r="U682" s="1358">
        <f t="shared" si="383"/>
        <v>0</v>
      </c>
      <c r="V682" s="1358">
        <f t="shared" si="383"/>
        <v>0</v>
      </c>
      <c r="W682" s="1358">
        <f t="shared" si="383"/>
        <v>0</v>
      </c>
      <c r="X682" s="1358">
        <f t="shared" si="383"/>
        <v>0</v>
      </c>
      <c r="Y682" s="1358">
        <f t="shared" si="383"/>
        <v>0</v>
      </c>
      <c r="Z682" s="1358">
        <f t="shared" si="383"/>
        <v>0</v>
      </c>
      <c r="AA682" s="1358">
        <f t="shared" si="383"/>
        <v>0</v>
      </c>
      <c r="AB682" s="1358">
        <f t="shared" si="383"/>
        <v>0</v>
      </c>
      <c r="AC682" s="1358">
        <f t="shared" si="383"/>
        <v>0</v>
      </c>
      <c r="AD682" s="1358">
        <f t="shared" si="383"/>
        <v>0</v>
      </c>
      <c r="AE682" s="1358">
        <f t="shared" si="383"/>
        <v>0</v>
      </c>
      <c r="AF682" s="1358">
        <f t="shared" si="383"/>
        <v>0</v>
      </c>
      <c r="AG682" s="1358">
        <f t="shared" si="383"/>
        <v>1</v>
      </c>
      <c r="AH682" s="1358">
        <f t="shared" si="383"/>
        <v>0</v>
      </c>
      <c r="AI682" s="1358">
        <f t="shared" si="383"/>
        <v>0</v>
      </c>
      <c r="AJ682" s="1358">
        <f t="shared" si="383"/>
        <v>0</v>
      </c>
      <c r="AK682" s="1358">
        <f t="shared" si="383"/>
        <v>0</v>
      </c>
      <c r="AL682" s="1358">
        <f t="shared" si="383"/>
        <v>0</v>
      </c>
      <c r="AM682" s="1358">
        <f t="shared" si="383"/>
        <v>0</v>
      </c>
      <c r="AN682" s="1358">
        <f t="shared" si="383"/>
        <v>0</v>
      </c>
      <c r="AO682" s="1358">
        <f t="shared" si="383"/>
        <v>0</v>
      </c>
      <c r="AP682" s="1358">
        <f t="shared" si="383"/>
        <v>0</v>
      </c>
      <c r="AQ682" s="1358">
        <f t="shared" si="383"/>
        <v>0</v>
      </c>
      <c r="AR682" s="1358">
        <f t="shared" si="383"/>
        <v>1</v>
      </c>
      <c r="AS682" s="1358">
        <f t="shared" si="383"/>
        <v>0</v>
      </c>
      <c r="AT682" s="1358">
        <f t="shared" si="383"/>
        <v>-1</v>
      </c>
      <c r="AU682" s="1358">
        <f t="shared" si="383"/>
        <v>0</v>
      </c>
      <c r="AV682" s="1358">
        <f t="shared" si="383"/>
        <v>0</v>
      </c>
      <c r="AW682" s="1358">
        <f t="shared" si="383"/>
        <v>0</v>
      </c>
    </row>
    <row r="683" spans="1:49" ht="16.5" hidden="1" thickBot="1">
      <c r="A683" s="1298" t="s">
        <v>706</v>
      </c>
      <c r="B683" s="208" t="s">
        <v>623</v>
      </c>
      <c r="C683" s="1358">
        <f t="shared" si="380"/>
        <v>-0.42105263157894735</v>
      </c>
      <c r="D683" s="1358">
        <f t="shared" si="380"/>
        <v>-0.375</v>
      </c>
      <c r="E683" s="1358">
        <f t="shared" si="380"/>
        <v>-0.45454545454545459</v>
      </c>
      <c r="F683" s="2093"/>
      <c r="G683" s="1197"/>
      <c r="H683" s="1197"/>
      <c r="I683" s="1197"/>
      <c r="J683" s="1197"/>
      <c r="K683" s="1197"/>
      <c r="L683" s="1358">
        <f t="shared" ref="L683:AW683" si="384">IF(L110&gt;L301,(100%-L301/L110*100%),IF(L110&lt;L301,(L110/L301*100%)-100%,0))</f>
        <v>0</v>
      </c>
      <c r="M683" s="1358">
        <f t="shared" si="384"/>
        <v>0</v>
      </c>
      <c r="N683" s="1358">
        <f t="shared" si="384"/>
        <v>0</v>
      </c>
      <c r="O683" s="1358">
        <f t="shared" si="384"/>
        <v>0</v>
      </c>
      <c r="P683" s="1358">
        <f t="shared" si="384"/>
        <v>0</v>
      </c>
      <c r="Q683" s="1358">
        <f t="shared" si="384"/>
        <v>0</v>
      </c>
      <c r="R683" s="1358">
        <f t="shared" si="384"/>
        <v>-1</v>
      </c>
      <c r="S683" s="1358">
        <f t="shared" si="384"/>
        <v>-0.5</v>
      </c>
      <c r="T683" s="1358">
        <f t="shared" si="384"/>
        <v>0</v>
      </c>
      <c r="U683" s="1358">
        <f t="shared" si="384"/>
        <v>0</v>
      </c>
      <c r="V683" s="1358">
        <f t="shared" si="384"/>
        <v>0</v>
      </c>
      <c r="W683" s="1358">
        <f t="shared" si="384"/>
        <v>0</v>
      </c>
      <c r="X683" s="1358">
        <f t="shared" si="384"/>
        <v>0</v>
      </c>
      <c r="Y683" s="1358">
        <f t="shared" si="384"/>
        <v>-0.85714285714285721</v>
      </c>
      <c r="Z683" s="1358">
        <f t="shared" si="384"/>
        <v>0</v>
      </c>
      <c r="AA683" s="1358">
        <f t="shared" si="384"/>
        <v>0</v>
      </c>
      <c r="AB683" s="1358">
        <f t="shared" si="384"/>
        <v>-1</v>
      </c>
      <c r="AC683" s="1358">
        <f t="shared" si="384"/>
        <v>-1</v>
      </c>
      <c r="AD683" s="1358">
        <f t="shared" si="384"/>
        <v>0</v>
      </c>
      <c r="AE683" s="1358">
        <f t="shared" si="384"/>
        <v>0</v>
      </c>
      <c r="AF683" s="1358">
        <f t="shared" si="384"/>
        <v>0</v>
      </c>
      <c r="AG683" s="1358">
        <f t="shared" si="384"/>
        <v>0</v>
      </c>
      <c r="AH683" s="1358">
        <f t="shared" si="384"/>
        <v>1</v>
      </c>
      <c r="AI683" s="1358">
        <f t="shared" si="384"/>
        <v>0</v>
      </c>
      <c r="AJ683" s="1358">
        <f t="shared" si="384"/>
        <v>0</v>
      </c>
      <c r="AK683" s="1358">
        <f t="shared" si="384"/>
        <v>0</v>
      </c>
      <c r="AL683" s="1358">
        <f t="shared" si="384"/>
        <v>0</v>
      </c>
      <c r="AM683" s="1358">
        <f t="shared" si="384"/>
        <v>0</v>
      </c>
      <c r="AN683" s="1358">
        <f t="shared" si="384"/>
        <v>0</v>
      </c>
      <c r="AO683" s="1358">
        <f t="shared" si="384"/>
        <v>0</v>
      </c>
      <c r="AP683" s="1358">
        <f t="shared" si="384"/>
        <v>0</v>
      </c>
      <c r="AQ683" s="1358">
        <f t="shared" si="384"/>
        <v>1</v>
      </c>
      <c r="AR683" s="1358">
        <f t="shared" si="384"/>
        <v>0</v>
      </c>
      <c r="AS683" s="1358">
        <f t="shared" si="384"/>
        <v>0</v>
      </c>
      <c r="AT683" s="1358">
        <f t="shared" si="384"/>
        <v>-1</v>
      </c>
      <c r="AU683" s="1358">
        <f t="shared" si="384"/>
        <v>0</v>
      </c>
      <c r="AV683" s="1358">
        <f t="shared" si="384"/>
        <v>0</v>
      </c>
      <c r="AW683" s="1358">
        <f t="shared" si="384"/>
        <v>0</v>
      </c>
    </row>
    <row r="684" spans="1:49" ht="16.5" hidden="1" thickBot="1">
      <c r="A684" s="1299" t="s">
        <v>707</v>
      </c>
      <c r="B684" s="211" t="s">
        <v>394</v>
      </c>
      <c r="C684" s="1358">
        <f t="shared" si="380"/>
        <v>0.3529411764705882</v>
      </c>
      <c r="D684" s="1358">
        <f t="shared" si="380"/>
        <v>0.8</v>
      </c>
      <c r="E684" s="1358">
        <f t="shared" si="380"/>
        <v>0.16666666666666663</v>
      </c>
      <c r="F684" s="2093"/>
      <c r="G684" s="1197"/>
      <c r="H684" s="1197"/>
      <c r="I684" s="1197"/>
      <c r="J684" s="1197"/>
      <c r="K684" s="1197"/>
      <c r="L684" s="1358">
        <f t="shared" ref="L684:AW684" si="385">IF(L111&gt;L302,(100%-L302/L111*100%),IF(L111&lt;L302,(L111/L302*100%)-100%,0))</f>
        <v>0</v>
      </c>
      <c r="M684" s="1358">
        <f t="shared" si="385"/>
        <v>0</v>
      </c>
      <c r="N684" s="1358">
        <f t="shared" si="385"/>
        <v>0</v>
      </c>
      <c r="O684" s="1358">
        <f t="shared" si="385"/>
        <v>0</v>
      </c>
      <c r="P684" s="1358">
        <f t="shared" si="385"/>
        <v>0</v>
      </c>
      <c r="Q684" s="1358">
        <f t="shared" si="385"/>
        <v>-1</v>
      </c>
      <c r="R684" s="1358">
        <f t="shared" si="385"/>
        <v>0</v>
      </c>
      <c r="S684" s="1358">
        <f t="shared" si="385"/>
        <v>0.33333333333333337</v>
      </c>
      <c r="T684" s="1358">
        <f t="shared" si="385"/>
        <v>0</v>
      </c>
      <c r="U684" s="1358">
        <f t="shared" si="385"/>
        <v>1</v>
      </c>
      <c r="V684" s="1358">
        <f t="shared" si="385"/>
        <v>0</v>
      </c>
      <c r="W684" s="1358">
        <f t="shared" si="385"/>
        <v>0</v>
      </c>
      <c r="X684" s="1358">
        <f t="shared" si="385"/>
        <v>0</v>
      </c>
      <c r="Y684" s="1358">
        <f t="shared" si="385"/>
        <v>0</v>
      </c>
      <c r="Z684" s="1358">
        <f t="shared" si="385"/>
        <v>0</v>
      </c>
      <c r="AA684" s="1358">
        <f t="shared" si="385"/>
        <v>-1</v>
      </c>
      <c r="AB684" s="1358">
        <f t="shared" si="385"/>
        <v>1</v>
      </c>
      <c r="AC684" s="1358">
        <f t="shared" si="385"/>
        <v>-1</v>
      </c>
      <c r="AD684" s="1358">
        <f t="shared" si="385"/>
        <v>0</v>
      </c>
      <c r="AE684" s="1358">
        <f t="shared" si="385"/>
        <v>0</v>
      </c>
      <c r="AF684" s="1358">
        <f t="shared" si="385"/>
        <v>0</v>
      </c>
      <c r="AG684" s="1358">
        <f t="shared" si="385"/>
        <v>0</v>
      </c>
      <c r="AH684" s="1358">
        <f t="shared" si="385"/>
        <v>1</v>
      </c>
      <c r="AI684" s="1358">
        <f t="shared" si="385"/>
        <v>0</v>
      </c>
      <c r="AJ684" s="1358">
        <f t="shared" si="385"/>
        <v>0</v>
      </c>
      <c r="AK684" s="1358">
        <f t="shared" si="385"/>
        <v>0</v>
      </c>
      <c r="AL684" s="1358">
        <f t="shared" si="385"/>
        <v>0</v>
      </c>
      <c r="AM684" s="1358">
        <f t="shared" si="385"/>
        <v>0</v>
      </c>
      <c r="AN684" s="1358">
        <f t="shared" si="385"/>
        <v>-1</v>
      </c>
      <c r="AO684" s="1358">
        <f t="shared" si="385"/>
        <v>0</v>
      </c>
      <c r="AP684" s="1358">
        <f t="shared" si="385"/>
        <v>0</v>
      </c>
      <c r="AQ684" s="1358">
        <f t="shared" si="385"/>
        <v>1</v>
      </c>
      <c r="AR684" s="1358">
        <f t="shared" si="385"/>
        <v>1</v>
      </c>
      <c r="AS684" s="1358">
        <f t="shared" si="385"/>
        <v>0</v>
      </c>
      <c r="AT684" s="1358">
        <f t="shared" si="385"/>
        <v>1</v>
      </c>
      <c r="AU684" s="1358">
        <f t="shared" si="385"/>
        <v>0</v>
      </c>
      <c r="AV684" s="1358">
        <f t="shared" si="385"/>
        <v>0</v>
      </c>
      <c r="AW684" s="1358">
        <f t="shared" si="385"/>
        <v>0</v>
      </c>
    </row>
    <row r="685" spans="1:49" ht="16.5" hidden="1" thickBot="1">
      <c r="A685" s="1298" t="s">
        <v>708</v>
      </c>
      <c r="B685" s="208" t="s">
        <v>1083</v>
      </c>
      <c r="C685" s="1358">
        <f t="shared" si="380"/>
        <v>0.875</v>
      </c>
      <c r="D685" s="1358">
        <f t="shared" si="380"/>
        <v>1</v>
      </c>
      <c r="E685" s="1358">
        <f t="shared" si="380"/>
        <v>0.83333333333333337</v>
      </c>
      <c r="F685" s="2093"/>
      <c r="G685" s="1197"/>
      <c r="H685" s="1197"/>
      <c r="I685" s="1197"/>
      <c r="J685" s="1197"/>
      <c r="K685" s="1197"/>
      <c r="L685" s="1358">
        <f t="shared" ref="L685:AW685" si="386">IF(L112&gt;L303,(100%-L303/L112*100%),IF(L112&lt;L303,(L112/L303*100%)-100%,0))</f>
        <v>0</v>
      </c>
      <c r="M685" s="1358">
        <f t="shared" si="386"/>
        <v>0</v>
      </c>
      <c r="N685" s="1358">
        <f t="shared" si="386"/>
        <v>0</v>
      </c>
      <c r="O685" s="1358">
        <f t="shared" si="386"/>
        <v>0</v>
      </c>
      <c r="P685" s="1358">
        <f t="shared" si="386"/>
        <v>0</v>
      </c>
      <c r="Q685" s="1358">
        <f t="shared" si="386"/>
        <v>0</v>
      </c>
      <c r="R685" s="1358">
        <f t="shared" si="386"/>
        <v>0</v>
      </c>
      <c r="S685" s="1358">
        <f t="shared" si="386"/>
        <v>0.5</v>
      </c>
      <c r="T685" s="1358">
        <f t="shared" si="386"/>
        <v>0</v>
      </c>
      <c r="U685" s="1358">
        <f t="shared" si="386"/>
        <v>0</v>
      </c>
      <c r="V685" s="1358">
        <f t="shared" si="386"/>
        <v>0</v>
      </c>
      <c r="W685" s="1358">
        <f t="shared" si="386"/>
        <v>0</v>
      </c>
      <c r="X685" s="1358">
        <f t="shared" si="386"/>
        <v>0</v>
      </c>
      <c r="Y685" s="1358">
        <f t="shared" si="386"/>
        <v>1</v>
      </c>
      <c r="Z685" s="1358">
        <f t="shared" si="386"/>
        <v>0</v>
      </c>
      <c r="AA685" s="1358">
        <f t="shared" si="386"/>
        <v>0</v>
      </c>
      <c r="AB685" s="1358">
        <f t="shared" si="386"/>
        <v>1</v>
      </c>
      <c r="AC685" s="1358">
        <f t="shared" si="386"/>
        <v>0</v>
      </c>
      <c r="AD685" s="1358">
        <f t="shared" si="386"/>
        <v>0</v>
      </c>
      <c r="AE685" s="1358">
        <f t="shared" si="386"/>
        <v>0</v>
      </c>
      <c r="AF685" s="1358">
        <f t="shared" si="386"/>
        <v>0</v>
      </c>
      <c r="AG685" s="1358">
        <f t="shared" si="386"/>
        <v>0</v>
      </c>
      <c r="AH685" s="1358">
        <f t="shared" si="386"/>
        <v>1</v>
      </c>
      <c r="AI685" s="1358">
        <f t="shared" si="386"/>
        <v>0</v>
      </c>
      <c r="AJ685" s="1358">
        <f t="shared" si="386"/>
        <v>0</v>
      </c>
      <c r="AK685" s="1358">
        <f t="shared" si="386"/>
        <v>0</v>
      </c>
      <c r="AL685" s="1358">
        <f t="shared" si="386"/>
        <v>0</v>
      </c>
      <c r="AM685" s="1358">
        <f t="shared" si="386"/>
        <v>0</v>
      </c>
      <c r="AN685" s="1358">
        <f t="shared" si="386"/>
        <v>0</v>
      </c>
      <c r="AO685" s="1358">
        <f t="shared" si="386"/>
        <v>0</v>
      </c>
      <c r="AP685" s="1358">
        <f t="shared" si="386"/>
        <v>0</v>
      </c>
      <c r="AQ685" s="1358">
        <f t="shared" si="386"/>
        <v>1</v>
      </c>
      <c r="AR685" s="1358">
        <f t="shared" si="386"/>
        <v>0</v>
      </c>
      <c r="AS685" s="1358">
        <f t="shared" si="386"/>
        <v>0</v>
      </c>
      <c r="AT685" s="1358">
        <f t="shared" si="386"/>
        <v>0</v>
      </c>
      <c r="AU685" s="1358">
        <f t="shared" si="386"/>
        <v>0</v>
      </c>
      <c r="AV685" s="1358">
        <f t="shared" si="386"/>
        <v>0</v>
      </c>
      <c r="AW685" s="1358">
        <f t="shared" si="386"/>
        <v>0</v>
      </c>
    </row>
    <row r="686" spans="1:49" ht="16.5" hidden="1" thickBot="1">
      <c r="A686" s="1298" t="s">
        <v>709</v>
      </c>
      <c r="B686" s="208" t="s">
        <v>1084</v>
      </c>
      <c r="C686" s="1358">
        <f t="shared" si="380"/>
        <v>-9.9999999999999978E-2</v>
      </c>
      <c r="D686" s="1358">
        <f t="shared" si="380"/>
        <v>0.66666666666666674</v>
      </c>
      <c r="E686" s="1358">
        <f t="shared" si="380"/>
        <v>-0.33333333333333337</v>
      </c>
      <c r="F686" s="2093"/>
      <c r="G686" s="1197"/>
      <c r="H686" s="1197"/>
      <c r="I686" s="1197"/>
      <c r="J686" s="1197"/>
      <c r="K686" s="1197"/>
      <c r="L686" s="1358">
        <f t="shared" ref="L686:AW686" si="387">IF(L113&gt;L304,(100%-L304/L113*100%),IF(L113&lt;L304,(L113/L304*100%)-100%,0))</f>
        <v>0</v>
      </c>
      <c r="M686" s="1358">
        <f t="shared" si="387"/>
        <v>0</v>
      </c>
      <c r="N686" s="1358">
        <f t="shared" si="387"/>
        <v>0</v>
      </c>
      <c r="O686" s="1358">
        <f t="shared" si="387"/>
        <v>0</v>
      </c>
      <c r="P686" s="1358">
        <f t="shared" si="387"/>
        <v>0</v>
      </c>
      <c r="Q686" s="1358">
        <f t="shared" si="387"/>
        <v>-1</v>
      </c>
      <c r="R686" s="1358">
        <f t="shared" si="387"/>
        <v>0</v>
      </c>
      <c r="S686" s="1358">
        <f t="shared" si="387"/>
        <v>0</v>
      </c>
      <c r="T686" s="1358">
        <f t="shared" si="387"/>
        <v>0</v>
      </c>
      <c r="U686" s="1358">
        <f t="shared" si="387"/>
        <v>1</v>
      </c>
      <c r="V686" s="1358">
        <f t="shared" si="387"/>
        <v>0</v>
      </c>
      <c r="W686" s="1358">
        <f t="shared" si="387"/>
        <v>0</v>
      </c>
      <c r="X686" s="1358">
        <f t="shared" si="387"/>
        <v>0</v>
      </c>
      <c r="Y686" s="1358">
        <f t="shared" si="387"/>
        <v>-1</v>
      </c>
      <c r="Z686" s="1358">
        <f t="shared" si="387"/>
        <v>0</v>
      </c>
      <c r="AA686" s="1358">
        <f t="shared" si="387"/>
        <v>-1</v>
      </c>
      <c r="AB686" s="1358">
        <f t="shared" si="387"/>
        <v>0</v>
      </c>
      <c r="AC686" s="1358">
        <f t="shared" si="387"/>
        <v>-1</v>
      </c>
      <c r="AD686" s="1358">
        <f t="shared" si="387"/>
        <v>0</v>
      </c>
      <c r="AE686" s="1358">
        <f t="shared" si="387"/>
        <v>0</v>
      </c>
      <c r="AF686" s="1358">
        <f t="shared" si="387"/>
        <v>0</v>
      </c>
      <c r="AG686" s="1358">
        <f t="shared" si="387"/>
        <v>0</v>
      </c>
      <c r="AH686" s="1358">
        <f t="shared" si="387"/>
        <v>0</v>
      </c>
      <c r="AI686" s="1358">
        <f t="shared" si="387"/>
        <v>0</v>
      </c>
      <c r="AJ686" s="1358">
        <f t="shared" si="387"/>
        <v>0</v>
      </c>
      <c r="AK686" s="1358">
        <f t="shared" si="387"/>
        <v>0</v>
      </c>
      <c r="AL686" s="1358">
        <f t="shared" si="387"/>
        <v>0</v>
      </c>
      <c r="AM686" s="1358">
        <f t="shared" si="387"/>
        <v>0</v>
      </c>
      <c r="AN686" s="1358">
        <f t="shared" si="387"/>
        <v>-1</v>
      </c>
      <c r="AO686" s="1358">
        <f t="shared" si="387"/>
        <v>0</v>
      </c>
      <c r="AP686" s="1358">
        <f t="shared" si="387"/>
        <v>0</v>
      </c>
      <c r="AQ686" s="1358">
        <f t="shared" si="387"/>
        <v>1</v>
      </c>
      <c r="AR686" s="1358">
        <f t="shared" si="387"/>
        <v>1</v>
      </c>
      <c r="AS686" s="1358">
        <f t="shared" si="387"/>
        <v>0</v>
      </c>
      <c r="AT686" s="1358">
        <f t="shared" si="387"/>
        <v>1</v>
      </c>
      <c r="AU686" s="1358">
        <f t="shared" si="387"/>
        <v>0</v>
      </c>
      <c r="AV686" s="1358">
        <f t="shared" si="387"/>
        <v>0</v>
      </c>
      <c r="AW686" s="1358">
        <f t="shared" si="387"/>
        <v>0</v>
      </c>
    </row>
    <row r="687" spans="1:49" ht="32.25" hidden="1" thickBot="1">
      <c r="A687" s="1298" t="s">
        <v>710</v>
      </c>
      <c r="B687" s="208" t="s">
        <v>628</v>
      </c>
      <c r="C687" s="1358">
        <f t="shared" si="380"/>
        <v>1</v>
      </c>
      <c r="D687" s="1358">
        <f t="shared" si="380"/>
        <v>1</v>
      </c>
      <c r="E687" s="1358">
        <f t="shared" si="380"/>
        <v>1</v>
      </c>
      <c r="F687" s="2093"/>
      <c r="G687" s="1197"/>
      <c r="H687" s="1197"/>
      <c r="I687" s="1197"/>
      <c r="J687" s="1197"/>
      <c r="K687" s="1197"/>
      <c r="L687" s="1358">
        <f t="shared" ref="L687:AW687" si="388">IF(L114&gt;L305,(100%-L305/L114*100%),IF(L114&lt;L305,(L114/L305*100%)-100%,0))</f>
        <v>0</v>
      </c>
      <c r="M687" s="1358">
        <f t="shared" si="388"/>
        <v>0</v>
      </c>
      <c r="N687" s="1358">
        <f t="shared" si="388"/>
        <v>0</v>
      </c>
      <c r="O687" s="1358">
        <f t="shared" si="388"/>
        <v>0</v>
      </c>
      <c r="P687" s="1358">
        <f t="shared" si="388"/>
        <v>0</v>
      </c>
      <c r="Q687" s="1358">
        <f t="shared" si="388"/>
        <v>0</v>
      </c>
      <c r="R687" s="1358">
        <f t="shared" si="388"/>
        <v>0</v>
      </c>
      <c r="S687" s="1358">
        <f t="shared" si="388"/>
        <v>0</v>
      </c>
      <c r="T687" s="1358">
        <f t="shared" si="388"/>
        <v>0</v>
      </c>
      <c r="U687" s="1358">
        <f t="shared" si="388"/>
        <v>0</v>
      </c>
      <c r="V687" s="1358">
        <f t="shared" si="388"/>
        <v>0</v>
      </c>
      <c r="W687" s="1358">
        <f t="shared" si="388"/>
        <v>0</v>
      </c>
      <c r="X687" s="1358">
        <f t="shared" si="388"/>
        <v>0</v>
      </c>
      <c r="Y687" s="1358">
        <f t="shared" si="388"/>
        <v>1</v>
      </c>
      <c r="Z687" s="1358">
        <f t="shared" si="388"/>
        <v>0</v>
      </c>
      <c r="AA687" s="1358">
        <f t="shared" si="388"/>
        <v>0</v>
      </c>
      <c r="AB687" s="1358">
        <f t="shared" si="388"/>
        <v>0</v>
      </c>
      <c r="AC687" s="1358">
        <f t="shared" si="388"/>
        <v>0</v>
      </c>
      <c r="AD687" s="1358">
        <f t="shared" si="388"/>
        <v>0</v>
      </c>
      <c r="AE687" s="1358">
        <f t="shared" si="388"/>
        <v>0</v>
      </c>
      <c r="AF687" s="1358">
        <f t="shared" si="388"/>
        <v>0</v>
      </c>
      <c r="AG687" s="1358">
        <f t="shared" si="388"/>
        <v>0</v>
      </c>
      <c r="AH687" s="1358">
        <f t="shared" si="388"/>
        <v>0</v>
      </c>
      <c r="AI687" s="1358">
        <f t="shared" si="388"/>
        <v>0</v>
      </c>
      <c r="AJ687" s="1358">
        <f t="shared" si="388"/>
        <v>0</v>
      </c>
      <c r="AK687" s="1358">
        <f t="shared" si="388"/>
        <v>0</v>
      </c>
      <c r="AL687" s="1358">
        <f t="shared" si="388"/>
        <v>0</v>
      </c>
      <c r="AM687" s="1358">
        <f t="shared" si="388"/>
        <v>0</v>
      </c>
      <c r="AN687" s="1358">
        <f t="shared" si="388"/>
        <v>0</v>
      </c>
      <c r="AO687" s="1358">
        <f t="shared" si="388"/>
        <v>1</v>
      </c>
      <c r="AP687" s="1358">
        <f t="shared" si="388"/>
        <v>0</v>
      </c>
      <c r="AQ687" s="1358">
        <f t="shared" si="388"/>
        <v>1</v>
      </c>
      <c r="AR687" s="1358">
        <f t="shared" si="388"/>
        <v>1</v>
      </c>
      <c r="AS687" s="1358">
        <f t="shared" si="388"/>
        <v>0</v>
      </c>
      <c r="AT687" s="1358">
        <f t="shared" si="388"/>
        <v>0</v>
      </c>
      <c r="AU687" s="1358">
        <f t="shared" si="388"/>
        <v>0</v>
      </c>
      <c r="AV687" s="1358">
        <f t="shared" si="388"/>
        <v>0</v>
      </c>
      <c r="AW687" s="1358">
        <f t="shared" si="388"/>
        <v>0</v>
      </c>
    </row>
    <row r="688" spans="1:49" ht="16.5" hidden="1" thickBot="1">
      <c r="A688" s="1298" t="s">
        <v>711</v>
      </c>
      <c r="B688" s="208" t="s">
        <v>630</v>
      </c>
      <c r="C688" s="1358">
        <f t="shared" si="380"/>
        <v>0</v>
      </c>
      <c r="D688" s="1358">
        <f t="shared" si="380"/>
        <v>0</v>
      </c>
      <c r="E688" s="1358">
        <f t="shared" si="380"/>
        <v>0</v>
      </c>
      <c r="F688" s="2093"/>
      <c r="G688" s="1197"/>
      <c r="H688" s="1197"/>
      <c r="I688" s="1197"/>
      <c r="J688" s="1197"/>
      <c r="K688" s="1197"/>
      <c r="L688" s="1358">
        <f t="shared" ref="L688:AW688" si="389">IF(L115&gt;L306,(100%-L306/L115*100%),IF(L115&lt;L306,(L115/L306*100%)-100%,0))</f>
        <v>0</v>
      </c>
      <c r="M688" s="1358">
        <f t="shared" si="389"/>
        <v>0</v>
      </c>
      <c r="N688" s="1358">
        <f t="shared" si="389"/>
        <v>0</v>
      </c>
      <c r="O688" s="1358">
        <f t="shared" si="389"/>
        <v>0</v>
      </c>
      <c r="P688" s="1358">
        <f t="shared" si="389"/>
        <v>0</v>
      </c>
      <c r="Q688" s="1358">
        <f t="shared" si="389"/>
        <v>0</v>
      </c>
      <c r="R688" s="1358">
        <f t="shared" si="389"/>
        <v>0</v>
      </c>
      <c r="S688" s="1358">
        <f t="shared" si="389"/>
        <v>0</v>
      </c>
      <c r="T688" s="1358">
        <f t="shared" si="389"/>
        <v>0</v>
      </c>
      <c r="U688" s="1358">
        <f t="shared" si="389"/>
        <v>0</v>
      </c>
      <c r="V688" s="1358">
        <f t="shared" si="389"/>
        <v>0</v>
      </c>
      <c r="W688" s="1358">
        <f t="shared" si="389"/>
        <v>0</v>
      </c>
      <c r="X688" s="1358">
        <f t="shared" si="389"/>
        <v>0</v>
      </c>
      <c r="Y688" s="1358">
        <f t="shared" si="389"/>
        <v>0</v>
      </c>
      <c r="Z688" s="1358">
        <f t="shared" si="389"/>
        <v>0</v>
      </c>
      <c r="AA688" s="1358">
        <f t="shared" si="389"/>
        <v>0</v>
      </c>
      <c r="AB688" s="1358">
        <f t="shared" si="389"/>
        <v>0</v>
      </c>
      <c r="AC688" s="1358">
        <f t="shared" si="389"/>
        <v>0</v>
      </c>
      <c r="AD688" s="1358">
        <f t="shared" si="389"/>
        <v>0</v>
      </c>
      <c r="AE688" s="1358">
        <f t="shared" si="389"/>
        <v>0</v>
      </c>
      <c r="AF688" s="1358">
        <f t="shared" si="389"/>
        <v>0</v>
      </c>
      <c r="AG688" s="1358">
        <f t="shared" si="389"/>
        <v>0</v>
      </c>
      <c r="AH688" s="1358">
        <f t="shared" si="389"/>
        <v>0</v>
      </c>
      <c r="AI688" s="1358">
        <f t="shared" si="389"/>
        <v>0</v>
      </c>
      <c r="AJ688" s="1358">
        <f t="shared" si="389"/>
        <v>0</v>
      </c>
      <c r="AK688" s="1358">
        <f t="shared" si="389"/>
        <v>0</v>
      </c>
      <c r="AL688" s="1358">
        <f t="shared" si="389"/>
        <v>0</v>
      </c>
      <c r="AM688" s="1358">
        <f t="shared" si="389"/>
        <v>0</v>
      </c>
      <c r="AN688" s="1358">
        <f t="shared" si="389"/>
        <v>0</v>
      </c>
      <c r="AO688" s="1358">
        <f t="shared" si="389"/>
        <v>0</v>
      </c>
      <c r="AP688" s="1358">
        <f t="shared" si="389"/>
        <v>0</v>
      </c>
      <c r="AQ688" s="1358">
        <f t="shared" si="389"/>
        <v>0</v>
      </c>
      <c r="AR688" s="1358">
        <f t="shared" si="389"/>
        <v>0</v>
      </c>
      <c r="AS688" s="1358">
        <f t="shared" si="389"/>
        <v>0</v>
      </c>
      <c r="AT688" s="1358">
        <f t="shared" si="389"/>
        <v>0</v>
      </c>
      <c r="AU688" s="1358">
        <f t="shared" si="389"/>
        <v>0</v>
      </c>
      <c r="AV688" s="1358">
        <f t="shared" si="389"/>
        <v>0</v>
      </c>
      <c r="AW688" s="1358">
        <f t="shared" si="389"/>
        <v>0</v>
      </c>
    </row>
    <row r="689" spans="1:49" ht="16.5" hidden="1" thickBot="1">
      <c r="A689" s="1298" t="s">
        <v>712</v>
      </c>
      <c r="B689" s="208" t="s">
        <v>632</v>
      </c>
      <c r="C689" s="1358">
        <f t="shared" si="380"/>
        <v>0</v>
      </c>
      <c r="D689" s="1358">
        <f t="shared" si="380"/>
        <v>0</v>
      </c>
      <c r="E689" s="1358">
        <f t="shared" si="380"/>
        <v>0</v>
      </c>
      <c r="F689" s="2093"/>
      <c r="G689" s="1197"/>
      <c r="H689" s="1197"/>
      <c r="I689" s="1197"/>
      <c r="J689" s="1197"/>
      <c r="K689" s="1197"/>
      <c r="L689" s="1358">
        <f t="shared" ref="L689:AW689" si="390">IF(L116&gt;L307,(100%-L307/L116*100%),IF(L116&lt;L307,(L116/L307*100%)-100%,0))</f>
        <v>0</v>
      </c>
      <c r="M689" s="1358">
        <f t="shared" si="390"/>
        <v>0</v>
      </c>
      <c r="N689" s="1358">
        <f t="shared" si="390"/>
        <v>0</v>
      </c>
      <c r="O689" s="1358">
        <f t="shared" si="390"/>
        <v>0</v>
      </c>
      <c r="P689" s="1358">
        <f t="shared" si="390"/>
        <v>0</v>
      </c>
      <c r="Q689" s="1358">
        <f t="shared" si="390"/>
        <v>0</v>
      </c>
      <c r="R689" s="1358">
        <f t="shared" si="390"/>
        <v>0</v>
      </c>
      <c r="S689" s="1358">
        <f t="shared" si="390"/>
        <v>0</v>
      </c>
      <c r="T689" s="1358">
        <f t="shared" si="390"/>
        <v>0</v>
      </c>
      <c r="U689" s="1358">
        <f t="shared" si="390"/>
        <v>0</v>
      </c>
      <c r="V689" s="1358">
        <f t="shared" si="390"/>
        <v>0</v>
      </c>
      <c r="W689" s="1358">
        <f t="shared" si="390"/>
        <v>0</v>
      </c>
      <c r="X689" s="1358">
        <f t="shared" si="390"/>
        <v>0</v>
      </c>
      <c r="Y689" s="1358">
        <f t="shared" si="390"/>
        <v>0</v>
      </c>
      <c r="Z689" s="1358">
        <f t="shared" si="390"/>
        <v>0</v>
      </c>
      <c r="AA689" s="1358">
        <f t="shared" si="390"/>
        <v>0</v>
      </c>
      <c r="AB689" s="1358">
        <f t="shared" si="390"/>
        <v>0</v>
      </c>
      <c r="AC689" s="1358">
        <f t="shared" si="390"/>
        <v>0</v>
      </c>
      <c r="AD689" s="1358">
        <f t="shared" si="390"/>
        <v>0</v>
      </c>
      <c r="AE689" s="1358">
        <f t="shared" si="390"/>
        <v>0</v>
      </c>
      <c r="AF689" s="1358">
        <f t="shared" si="390"/>
        <v>0</v>
      </c>
      <c r="AG689" s="1358">
        <f t="shared" si="390"/>
        <v>0</v>
      </c>
      <c r="AH689" s="1358">
        <f t="shared" si="390"/>
        <v>0</v>
      </c>
      <c r="AI689" s="1358">
        <f t="shared" si="390"/>
        <v>0</v>
      </c>
      <c r="AJ689" s="1358">
        <f t="shared" si="390"/>
        <v>0</v>
      </c>
      <c r="AK689" s="1358">
        <f t="shared" si="390"/>
        <v>0</v>
      </c>
      <c r="AL689" s="1358">
        <f t="shared" si="390"/>
        <v>0</v>
      </c>
      <c r="AM689" s="1358">
        <f t="shared" si="390"/>
        <v>0</v>
      </c>
      <c r="AN689" s="1358">
        <f t="shared" si="390"/>
        <v>0</v>
      </c>
      <c r="AO689" s="1358">
        <f t="shared" si="390"/>
        <v>0</v>
      </c>
      <c r="AP689" s="1358">
        <f t="shared" si="390"/>
        <v>0</v>
      </c>
      <c r="AQ689" s="1358">
        <f t="shared" si="390"/>
        <v>0</v>
      </c>
      <c r="AR689" s="1358">
        <f t="shared" si="390"/>
        <v>0</v>
      </c>
      <c r="AS689" s="1358">
        <f t="shared" si="390"/>
        <v>0</v>
      </c>
      <c r="AT689" s="1358">
        <f t="shared" si="390"/>
        <v>0</v>
      </c>
      <c r="AU689" s="1358">
        <f t="shared" si="390"/>
        <v>0</v>
      </c>
      <c r="AV689" s="1358">
        <f t="shared" si="390"/>
        <v>0</v>
      </c>
      <c r="AW689" s="1358">
        <f t="shared" si="390"/>
        <v>0</v>
      </c>
    </row>
    <row r="690" spans="1:49" ht="16.5" hidden="1" thickBot="1">
      <c r="A690" s="1298" t="s">
        <v>713</v>
      </c>
      <c r="B690" s="208" t="s">
        <v>404</v>
      </c>
      <c r="C690" s="1358">
        <f t="shared" si="380"/>
        <v>0</v>
      </c>
      <c r="D690" s="1358">
        <f t="shared" si="380"/>
        <v>0</v>
      </c>
      <c r="E690" s="1358">
        <f t="shared" si="380"/>
        <v>0</v>
      </c>
      <c r="F690" s="2093"/>
      <c r="G690" s="1197"/>
      <c r="H690" s="1197"/>
      <c r="I690" s="1197"/>
      <c r="J690" s="1197"/>
      <c r="K690" s="1197"/>
      <c r="L690" s="1358">
        <f t="shared" ref="L690:AW690" si="391">IF(L117&gt;L308,(100%-L308/L117*100%),IF(L117&lt;L308,(L117/L308*100%)-100%,0))</f>
        <v>0</v>
      </c>
      <c r="M690" s="1358">
        <f t="shared" si="391"/>
        <v>0</v>
      </c>
      <c r="N690" s="1358">
        <f t="shared" si="391"/>
        <v>0</v>
      </c>
      <c r="O690" s="1358">
        <f t="shared" si="391"/>
        <v>0</v>
      </c>
      <c r="P690" s="1358">
        <f t="shared" si="391"/>
        <v>0</v>
      </c>
      <c r="Q690" s="1358">
        <f t="shared" si="391"/>
        <v>0</v>
      </c>
      <c r="R690" s="1358">
        <f t="shared" si="391"/>
        <v>0</v>
      </c>
      <c r="S690" s="1358">
        <f t="shared" si="391"/>
        <v>0</v>
      </c>
      <c r="T690" s="1358">
        <f t="shared" si="391"/>
        <v>0</v>
      </c>
      <c r="U690" s="1358">
        <f t="shared" si="391"/>
        <v>0</v>
      </c>
      <c r="V690" s="1358">
        <f t="shared" si="391"/>
        <v>0</v>
      </c>
      <c r="W690" s="1358">
        <f t="shared" si="391"/>
        <v>0</v>
      </c>
      <c r="X690" s="1358">
        <f t="shared" si="391"/>
        <v>0</v>
      </c>
      <c r="Y690" s="1358">
        <f t="shared" si="391"/>
        <v>0</v>
      </c>
      <c r="Z690" s="1358">
        <f t="shared" si="391"/>
        <v>0</v>
      </c>
      <c r="AA690" s="1358">
        <f t="shared" si="391"/>
        <v>0</v>
      </c>
      <c r="AB690" s="1358">
        <f t="shared" si="391"/>
        <v>0</v>
      </c>
      <c r="AC690" s="1358">
        <f t="shared" si="391"/>
        <v>0</v>
      </c>
      <c r="AD690" s="1358">
        <f t="shared" si="391"/>
        <v>0</v>
      </c>
      <c r="AE690" s="1358">
        <f t="shared" si="391"/>
        <v>0</v>
      </c>
      <c r="AF690" s="1358">
        <f t="shared" si="391"/>
        <v>0</v>
      </c>
      <c r="AG690" s="1358">
        <f t="shared" si="391"/>
        <v>0</v>
      </c>
      <c r="AH690" s="1358">
        <f t="shared" si="391"/>
        <v>0</v>
      </c>
      <c r="AI690" s="1358">
        <f t="shared" si="391"/>
        <v>0</v>
      </c>
      <c r="AJ690" s="1358">
        <f t="shared" si="391"/>
        <v>0</v>
      </c>
      <c r="AK690" s="1358">
        <f t="shared" si="391"/>
        <v>0</v>
      </c>
      <c r="AL690" s="1358">
        <f t="shared" si="391"/>
        <v>0</v>
      </c>
      <c r="AM690" s="1358">
        <f t="shared" si="391"/>
        <v>0</v>
      </c>
      <c r="AN690" s="1358">
        <f t="shared" si="391"/>
        <v>0</v>
      </c>
      <c r="AO690" s="1358">
        <f t="shared" si="391"/>
        <v>0</v>
      </c>
      <c r="AP690" s="1358">
        <f t="shared" si="391"/>
        <v>0</v>
      </c>
      <c r="AQ690" s="1358">
        <f t="shared" si="391"/>
        <v>0</v>
      </c>
      <c r="AR690" s="1358">
        <f t="shared" si="391"/>
        <v>0</v>
      </c>
      <c r="AS690" s="1358">
        <f t="shared" si="391"/>
        <v>0</v>
      </c>
      <c r="AT690" s="1358">
        <f t="shared" si="391"/>
        <v>0</v>
      </c>
      <c r="AU690" s="1358">
        <f t="shared" si="391"/>
        <v>0</v>
      </c>
      <c r="AV690" s="1358">
        <f t="shared" si="391"/>
        <v>0</v>
      </c>
      <c r="AW690" s="1358">
        <f t="shared" si="391"/>
        <v>0</v>
      </c>
    </row>
    <row r="691" spans="1:49" ht="63.75" hidden="1" thickBot="1">
      <c r="A691" s="1292">
        <v>13</v>
      </c>
      <c r="B691" s="210" t="s">
        <v>714</v>
      </c>
      <c r="C691" s="1358">
        <f t="shared" si="380"/>
        <v>0.15000000000000002</v>
      </c>
      <c r="D691" s="1358">
        <f t="shared" si="380"/>
        <v>0.31428571428571428</v>
      </c>
      <c r="E691" s="1358">
        <f t="shared" si="380"/>
        <v>2.2222222222222254E-2</v>
      </c>
      <c r="F691" s="2093"/>
      <c r="G691" s="1197"/>
      <c r="H691" s="1197"/>
      <c r="I691" s="1197"/>
      <c r="J691" s="1197"/>
      <c r="K691" s="1197"/>
      <c r="L691" s="1358">
        <f t="shared" ref="L691:AW691" si="392">IF(L118&gt;L309,(100%-L309/L118*100%),IF(L118&lt;L309,(L118/L309*100%)-100%,0))</f>
        <v>0</v>
      </c>
      <c r="M691" s="1358">
        <f t="shared" si="392"/>
        <v>0</v>
      </c>
      <c r="N691" s="1358">
        <f t="shared" si="392"/>
        <v>0</v>
      </c>
      <c r="O691" s="1358">
        <f t="shared" si="392"/>
        <v>0</v>
      </c>
      <c r="P691" s="1358">
        <f t="shared" si="392"/>
        <v>0</v>
      </c>
      <c r="Q691" s="1358">
        <f t="shared" si="392"/>
        <v>-1</v>
      </c>
      <c r="R691" s="1358">
        <f t="shared" si="392"/>
        <v>-0.8</v>
      </c>
      <c r="S691" s="1358">
        <f t="shared" si="392"/>
        <v>-0.22222222222222221</v>
      </c>
      <c r="T691" s="1358">
        <f t="shared" si="392"/>
        <v>1</v>
      </c>
      <c r="U691" s="1358">
        <f t="shared" si="392"/>
        <v>1</v>
      </c>
      <c r="V691" s="1358">
        <f t="shared" si="392"/>
        <v>0</v>
      </c>
      <c r="W691" s="1358">
        <f t="shared" si="392"/>
        <v>0</v>
      </c>
      <c r="X691" s="1358">
        <f t="shared" si="392"/>
        <v>0</v>
      </c>
      <c r="Y691" s="1358">
        <f t="shared" si="392"/>
        <v>-0.1428571428571429</v>
      </c>
      <c r="Z691" s="1358">
        <f t="shared" si="392"/>
        <v>0</v>
      </c>
      <c r="AA691" s="1358">
        <f t="shared" si="392"/>
        <v>-1</v>
      </c>
      <c r="AB691" s="1358">
        <f t="shared" si="392"/>
        <v>0</v>
      </c>
      <c r="AC691" s="1358">
        <f t="shared" si="392"/>
        <v>-1</v>
      </c>
      <c r="AD691" s="1358">
        <f t="shared" si="392"/>
        <v>0</v>
      </c>
      <c r="AE691" s="1358">
        <f t="shared" si="392"/>
        <v>0</v>
      </c>
      <c r="AF691" s="1358">
        <f t="shared" si="392"/>
        <v>0</v>
      </c>
      <c r="AG691" s="1358">
        <f t="shared" si="392"/>
        <v>0</v>
      </c>
      <c r="AH691" s="1358">
        <f t="shared" si="392"/>
        <v>1</v>
      </c>
      <c r="AI691" s="1358">
        <f t="shared" si="392"/>
        <v>0</v>
      </c>
      <c r="AJ691" s="1358">
        <f t="shared" si="392"/>
        <v>0</v>
      </c>
      <c r="AK691" s="1358">
        <f t="shared" si="392"/>
        <v>0</v>
      </c>
      <c r="AL691" s="1358">
        <f t="shared" si="392"/>
        <v>0</v>
      </c>
      <c r="AM691" s="1358">
        <f t="shared" si="392"/>
        <v>0</v>
      </c>
      <c r="AN691" s="1358">
        <f t="shared" si="392"/>
        <v>-0.4</v>
      </c>
      <c r="AO691" s="1358">
        <f t="shared" si="392"/>
        <v>0.375</v>
      </c>
      <c r="AP691" s="1358">
        <f t="shared" si="392"/>
        <v>0</v>
      </c>
      <c r="AQ691" s="1358">
        <f t="shared" si="392"/>
        <v>1</v>
      </c>
      <c r="AR691" s="1358">
        <f t="shared" si="392"/>
        <v>0.44444444444444442</v>
      </c>
      <c r="AS691" s="1358">
        <f t="shared" si="392"/>
        <v>1</v>
      </c>
      <c r="AT691" s="1358">
        <f t="shared" si="392"/>
        <v>0.125</v>
      </c>
      <c r="AU691" s="1358">
        <f t="shared" si="392"/>
        <v>0</v>
      </c>
      <c r="AV691" s="1358">
        <f t="shared" si="392"/>
        <v>0</v>
      </c>
      <c r="AW691" s="1358">
        <f t="shared" si="392"/>
        <v>0</v>
      </c>
    </row>
    <row r="692" spans="1:49" ht="16.5" hidden="1" thickBot="1">
      <c r="A692" s="1298" t="s">
        <v>542</v>
      </c>
      <c r="B692" s="208" t="s">
        <v>636</v>
      </c>
      <c r="C692" s="1358">
        <f t="shared" si="380"/>
        <v>0</v>
      </c>
      <c r="D692" s="1358">
        <f t="shared" si="380"/>
        <v>0</v>
      </c>
      <c r="E692" s="1358">
        <f t="shared" si="380"/>
        <v>0</v>
      </c>
      <c r="F692" s="2093"/>
      <c r="G692" s="1197"/>
      <c r="H692" s="1197"/>
      <c r="I692" s="1197"/>
      <c r="J692" s="1197"/>
      <c r="K692" s="1197"/>
      <c r="L692" s="1358">
        <f t="shared" ref="L692:AW692" si="393">IF(L119&gt;L310,(100%-L310/L119*100%),IF(L119&lt;L310,(L119/L310*100%)-100%,0))</f>
        <v>0</v>
      </c>
      <c r="M692" s="1358">
        <f t="shared" si="393"/>
        <v>0</v>
      </c>
      <c r="N692" s="1358">
        <f t="shared" si="393"/>
        <v>0</v>
      </c>
      <c r="O692" s="1358">
        <f t="shared" si="393"/>
        <v>0</v>
      </c>
      <c r="P692" s="1358">
        <f t="shared" si="393"/>
        <v>0</v>
      </c>
      <c r="Q692" s="1358">
        <f t="shared" si="393"/>
        <v>0</v>
      </c>
      <c r="R692" s="1358">
        <f t="shared" si="393"/>
        <v>0</v>
      </c>
      <c r="S692" s="1358">
        <f t="shared" si="393"/>
        <v>0</v>
      </c>
      <c r="T692" s="1358">
        <f t="shared" si="393"/>
        <v>0</v>
      </c>
      <c r="U692" s="1358">
        <f t="shared" si="393"/>
        <v>0</v>
      </c>
      <c r="V692" s="1358">
        <f t="shared" si="393"/>
        <v>0</v>
      </c>
      <c r="W692" s="1358">
        <f t="shared" si="393"/>
        <v>0</v>
      </c>
      <c r="X692" s="1358">
        <f t="shared" si="393"/>
        <v>0</v>
      </c>
      <c r="Y692" s="1358">
        <f t="shared" si="393"/>
        <v>0</v>
      </c>
      <c r="Z692" s="1358">
        <f t="shared" si="393"/>
        <v>0</v>
      </c>
      <c r="AA692" s="1358">
        <f t="shared" si="393"/>
        <v>0</v>
      </c>
      <c r="AB692" s="1358">
        <f t="shared" si="393"/>
        <v>0</v>
      </c>
      <c r="AC692" s="1358">
        <f t="shared" si="393"/>
        <v>0</v>
      </c>
      <c r="AD692" s="1358">
        <f t="shared" si="393"/>
        <v>0</v>
      </c>
      <c r="AE692" s="1358">
        <f t="shared" si="393"/>
        <v>0</v>
      </c>
      <c r="AF692" s="1358">
        <f t="shared" si="393"/>
        <v>0</v>
      </c>
      <c r="AG692" s="1358">
        <f t="shared" si="393"/>
        <v>0</v>
      </c>
      <c r="AH692" s="1358">
        <f t="shared" si="393"/>
        <v>0</v>
      </c>
      <c r="AI692" s="1358">
        <f t="shared" si="393"/>
        <v>0</v>
      </c>
      <c r="AJ692" s="1358">
        <f t="shared" si="393"/>
        <v>0</v>
      </c>
      <c r="AK692" s="1358">
        <f t="shared" si="393"/>
        <v>0</v>
      </c>
      <c r="AL692" s="1358">
        <f t="shared" si="393"/>
        <v>0</v>
      </c>
      <c r="AM692" s="1358">
        <f t="shared" si="393"/>
        <v>0</v>
      </c>
      <c r="AN692" s="1358">
        <f t="shared" si="393"/>
        <v>0</v>
      </c>
      <c r="AO692" s="1358">
        <f t="shared" si="393"/>
        <v>0</v>
      </c>
      <c r="AP692" s="1358">
        <f t="shared" si="393"/>
        <v>0</v>
      </c>
      <c r="AQ692" s="1358">
        <f t="shared" si="393"/>
        <v>0</v>
      </c>
      <c r="AR692" s="1358">
        <f t="shared" si="393"/>
        <v>0</v>
      </c>
      <c r="AS692" s="1358">
        <f t="shared" si="393"/>
        <v>0</v>
      </c>
      <c r="AT692" s="1358">
        <f t="shared" si="393"/>
        <v>0</v>
      </c>
      <c r="AU692" s="1358">
        <f t="shared" si="393"/>
        <v>0</v>
      </c>
      <c r="AV692" s="1358">
        <f t="shared" si="393"/>
        <v>0</v>
      </c>
      <c r="AW692" s="1358">
        <f t="shared" si="393"/>
        <v>0</v>
      </c>
    </row>
    <row r="693" spans="1:49" ht="16.5" hidden="1" thickBot="1">
      <c r="A693" s="1298" t="s">
        <v>543</v>
      </c>
      <c r="B693" s="208" t="s">
        <v>407</v>
      </c>
      <c r="C693" s="1358">
        <f t="shared" si="380"/>
        <v>0.12820512820512819</v>
      </c>
      <c r="D693" s="1358">
        <f t="shared" si="380"/>
        <v>0.31428571428571428</v>
      </c>
      <c r="E693" s="1358">
        <f t="shared" si="380"/>
        <v>-2.2727272727272707E-2</v>
      </c>
      <c r="F693" s="2093"/>
      <c r="G693" s="1197"/>
      <c r="H693" s="1197"/>
      <c r="I693" s="1197"/>
      <c r="J693" s="1197"/>
      <c r="K693" s="1197"/>
      <c r="L693" s="1358">
        <f t="shared" ref="L693:AW693" si="394">IF(L120&gt;L311,(100%-L311/L120*100%),IF(L120&lt;L311,(L120/L311*100%)-100%,0))</f>
        <v>0</v>
      </c>
      <c r="M693" s="1358">
        <f t="shared" si="394"/>
        <v>0</v>
      </c>
      <c r="N693" s="1358">
        <f t="shared" si="394"/>
        <v>0</v>
      </c>
      <c r="O693" s="1358">
        <f t="shared" si="394"/>
        <v>0</v>
      </c>
      <c r="P693" s="1358">
        <f t="shared" si="394"/>
        <v>0</v>
      </c>
      <c r="Q693" s="1358">
        <f t="shared" si="394"/>
        <v>-1</v>
      </c>
      <c r="R693" s="1358">
        <f t="shared" si="394"/>
        <v>-0.8</v>
      </c>
      <c r="S693" s="1358">
        <f t="shared" si="394"/>
        <v>-0.22222222222222221</v>
      </c>
      <c r="T693" s="1358">
        <f t="shared" si="394"/>
        <v>1</v>
      </c>
      <c r="U693" s="1358">
        <f t="shared" si="394"/>
        <v>0</v>
      </c>
      <c r="V693" s="1358">
        <f t="shared" si="394"/>
        <v>0</v>
      </c>
      <c r="W693" s="1358">
        <f t="shared" si="394"/>
        <v>0</v>
      </c>
      <c r="X693" s="1358">
        <f t="shared" si="394"/>
        <v>0</v>
      </c>
      <c r="Y693" s="1358">
        <f t="shared" si="394"/>
        <v>-0.1428571428571429</v>
      </c>
      <c r="Z693" s="1358">
        <f t="shared" si="394"/>
        <v>0</v>
      </c>
      <c r="AA693" s="1358">
        <f t="shared" si="394"/>
        <v>-1</v>
      </c>
      <c r="AB693" s="1358">
        <f t="shared" si="394"/>
        <v>0</v>
      </c>
      <c r="AC693" s="1358">
        <f t="shared" si="394"/>
        <v>-1</v>
      </c>
      <c r="AD693" s="1358">
        <f t="shared" si="394"/>
        <v>0</v>
      </c>
      <c r="AE693" s="1358">
        <f t="shared" si="394"/>
        <v>0</v>
      </c>
      <c r="AF693" s="1358">
        <f t="shared" si="394"/>
        <v>0</v>
      </c>
      <c r="AG693" s="1358">
        <f t="shared" si="394"/>
        <v>0</v>
      </c>
      <c r="AH693" s="1358">
        <f t="shared" si="394"/>
        <v>1</v>
      </c>
      <c r="AI693" s="1358">
        <f t="shared" si="394"/>
        <v>0</v>
      </c>
      <c r="AJ693" s="1358">
        <f t="shared" si="394"/>
        <v>0</v>
      </c>
      <c r="AK693" s="1358">
        <f t="shared" si="394"/>
        <v>0</v>
      </c>
      <c r="AL693" s="1358">
        <f t="shared" si="394"/>
        <v>0</v>
      </c>
      <c r="AM693" s="1358">
        <f t="shared" si="394"/>
        <v>0</v>
      </c>
      <c r="AN693" s="1358">
        <f t="shared" si="394"/>
        <v>-0.4</v>
      </c>
      <c r="AO693" s="1358">
        <f t="shared" si="394"/>
        <v>0.375</v>
      </c>
      <c r="AP693" s="1358">
        <f t="shared" si="394"/>
        <v>0</v>
      </c>
      <c r="AQ693" s="1358">
        <f t="shared" si="394"/>
        <v>1</v>
      </c>
      <c r="AR693" s="1358">
        <f t="shared" si="394"/>
        <v>0.44444444444444442</v>
      </c>
      <c r="AS693" s="1358">
        <f t="shared" si="394"/>
        <v>1</v>
      </c>
      <c r="AT693" s="1358">
        <f t="shared" si="394"/>
        <v>0.125</v>
      </c>
      <c r="AU693" s="1358">
        <f t="shared" si="394"/>
        <v>0</v>
      </c>
      <c r="AV693" s="1358">
        <f t="shared" si="394"/>
        <v>0</v>
      </c>
      <c r="AW693" s="1358">
        <f t="shared" si="394"/>
        <v>0</v>
      </c>
    </row>
    <row r="694" spans="1:49" ht="16.5" hidden="1" thickBot="1">
      <c r="A694" s="1298" t="s">
        <v>544</v>
      </c>
      <c r="B694" s="208" t="s">
        <v>408</v>
      </c>
      <c r="C694" s="1358">
        <f t="shared" si="380"/>
        <v>0</v>
      </c>
      <c r="D694" s="1358">
        <f t="shared" si="380"/>
        <v>0</v>
      </c>
      <c r="E694" s="1358">
        <f t="shared" si="380"/>
        <v>0</v>
      </c>
      <c r="F694" s="2093"/>
      <c r="G694" s="1197"/>
      <c r="H694" s="1197"/>
      <c r="I694" s="1197"/>
      <c r="J694" s="1197"/>
      <c r="K694" s="1197"/>
      <c r="L694" s="1358">
        <f t="shared" ref="L694:AW694" si="395">IF(L121&gt;L312,(100%-L312/L121*100%),IF(L121&lt;L312,(L121/L312*100%)-100%,0))</f>
        <v>0</v>
      </c>
      <c r="M694" s="1358">
        <f t="shared" si="395"/>
        <v>0</v>
      </c>
      <c r="N694" s="1358">
        <f t="shared" si="395"/>
        <v>0</v>
      </c>
      <c r="O694" s="1358">
        <f t="shared" si="395"/>
        <v>0</v>
      </c>
      <c r="P694" s="1358">
        <f t="shared" si="395"/>
        <v>0</v>
      </c>
      <c r="Q694" s="1358">
        <f t="shared" si="395"/>
        <v>0</v>
      </c>
      <c r="R694" s="1358">
        <f t="shared" si="395"/>
        <v>0</v>
      </c>
      <c r="S694" s="1358">
        <f t="shared" si="395"/>
        <v>0</v>
      </c>
      <c r="T694" s="1358">
        <f t="shared" si="395"/>
        <v>0</v>
      </c>
      <c r="U694" s="1358">
        <f t="shared" si="395"/>
        <v>0</v>
      </c>
      <c r="V694" s="1358">
        <f t="shared" si="395"/>
        <v>0</v>
      </c>
      <c r="W694" s="1358">
        <f t="shared" si="395"/>
        <v>0</v>
      </c>
      <c r="X694" s="1358">
        <f t="shared" si="395"/>
        <v>0</v>
      </c>
      <c r="Y694" s="1358">
        <f t="shared" si="395"/>
        <v>0</v>
      </c>
      <c r="Z694" s="1358">
        <f t="shared" si="395"/>
        <v>0</v>
      </c>
      <c r="AA694" s="1358">
        <f t="shared" si="395"/>
        <v>0</v>
      </c>
      <c r="AB694" s="1358">
        <f t="shared" si="395"/>
        <v>0</v>
      </c>
      <c r="AC694" s="1358">
        <f t="shared" si="395"/>
        <v>0</v>
      </c>
      <c r="AD694" s="1358">
        <f t="shared" si="395"/>
        <v>0</v>
      </c>
      <c r="AE694" s="1358">
        <f t="shared" si="395"/>
        <v>0</v>
      </c>
      <c r="AF694" s="1358">
        <f t="shared" si="395"/>
        <v>0</v>
      </c>
      <c r="AG694" s="1358">
        <f t="shared" si="395"/>
        <v>0</v>
      </c>
      <c r="AH694" s="1358">
        <f t="shared" si="395"/>
        <v>0</v>
      </c>
      <c r="AI694" s="1358">
        <f t="shared" si="395"/>
        <v>0</v>
      </c>
      <c r="AJ694" s="1358">
        <f t="shared" si="395"/>
        <v>0</v>
      </c>
      <c r="AK694" s="1358">
        <f t="shared" si="395"/>
        <v>0</v>
      </c>
      <c r="AL694" s="1358">
        <f t="shared" si="395"/>
        <v>0</v>
      </c>
      <c r="AM694" s="1358">
        <f t="shared" si="395"/>
        <v>0</v>
      </c>
      <c r="AN694" s="1358">
        <f t="shared" si="395"/>
        <v>0</v>
      </c>
      <c r="AO694" s="1358">
        <f t="shared" si="395"/>
        <v>0</v>
      </c>
      <c r="AP694" s="1358">
        <f t="shared" si="395"/>
        <v>0</v>
      </c>
      <c r="AQ694" s="1358">
        <f t="shared" si="395"/>
        <v>0</v>
      </c>
      <c r="AR694" s="1358">
        <f t="shared" si="395"/>
        <v>0</v>
      </c>
      <c r="AS694" s="1358">
        <f t="shared" si="395"/>
        <v>0</v>
      </c>
      <c r="AT694" s="1358">
        <f t="shared" si="395"/>
        <v>0</v>
      </c>
      <c r="AU694" s="1358">
        <f t="shared" si="395"/>
        <v>0</v>
      </c>
      <c r="AV694" s="1358">
        <f t="shared" si="395"/>
        <v>0</v>
      </c>
      <c r="AW694" s="1358">
        <f t="shared" si="395"/>
        <v>0</v>
      </c>
    </row>
    <row r="695" spans="1:49" ht="16.5" hidden="1" thickBot="1">
      <c r="A695" s="1298" t="s">
        <v>545</v>
      </c>
      <c r="B695" s="208" t="s">
        <v>410</v>
      </c>
      <c r="C695" s="1358">
        <f t="shared" si="380"/>
        <v>0</v>
      </c>
      <c r="D695" s="1358">
        <f t="shared" si="380"/>
        <v>0</v>
      </c>
      <c r="E695" s="1358">
        <f t="shared" si="380"/>
        <v>0</v>
      </c>
      <c r="F695" s="2093"/>
      <c r="G695" s="1197"/>
      <c r="H695" s="1197"/>
      <c r="I695" s="1197"/>
      <c r="J695" s="1197"/>
      <c r="K695" s="1197"/>
      <c r="L695" s="1358">
        <f t="shared" ref="L695:AW695" si="396">IF(L122&gt;L313,(100%-L313/L122*100%),IF(L122&lt;L313,(L122/L313*100%)-100%,0))</f>
        <v>0</v>
      </c>
      <c r="M695" s="1358">
        <f t="shared" si="396"/>
        <v>0</v>
      </c>
      <c r="N695" s="1358">
        <f t="shared" si="396"/>
        <v>0</v>
      </c>
      <c r="O695" s="1358">
        <f t="shared" si="396"/>
        <v>0</v>
      </c>
      <c r="P695" s="1358">
        <f t="shared" si="396"/>
        <v>0</v>
      </c>
      <c r="Q695" s="1358">
        <f t="shared" si="396"/>
        <v>0</v>
      </c>
      <c r="R695" s="1358">
        <f t="shared" si="396"/>
        <v>0</v>
      </c>
      <c r="S695" s="1358">
        <f t="shared" si="396"/>
        <v>0</v>
      </c>
      <c r="T695" s="1358">
        <f t="shared" si="396"/>
        <v>0</v>
      </c>
      <c r="U695" s="1358">
        <f t="shared" si="396"/>
        <v>0</v>
      </c>
      <c r="V695" s="1358">
        <f t="shared" si="396"/>
        <v>0</v>
      </c>
      <c r="W695" s="1358">
        <f t="shared" si="396"/>
        <v>0</v>
      </c>
      <c r="X695" s="1358">
        <f t="shared" si="396"/>
        <v>0</v>
      </c>
      <c r="Y695" s="1358">
        <f t="shared" si="396"/>
        <v>0</v>
      </c>
      <c r="Z695" s="1358">
        <f t="shared" si="396"/>
        <v>0</v>
      </c>
      <c r="AA695" s="1358">
        <f t="shared" si="396"/>
        <v>0</v>
      </c>
      <c r="AB695" s="1358">
        <f t="shared" si="396"/>
        <v>0</v>
      </c>
      <c r="AC695" s="1358">
        <f t="shared" si="396"/>
        <v>0</v>
      </c>
      <c r="AD695" s="1358">
        <f t="shared" si="396"/>
        <v>0</v>
      </c>
      <c r="AE695" s="1358">
        <f t="shared" si="396"/>
        <v>0</v>
      </c>
      <c r="AF695" s="1358">
        <f t="shared" si="396"/>
        <v>0</v>
      </c>
      <c r="AG695" s="1358">
        <f t="shared" si="396"/>
        <v>0</v>
      </c>
      <c r="AH695" s="1358">
        <f t="shared" si="396"/>
        <v>0</v>
      </c>
      <c r="AI695" s="1358">
        <f t="shared" si="396"/>
        <v>0</v>
      </c>
      <c r="AJ695" s="1358">
        <f t="shared" si="396"/>
        <v>0</v>
      </c>
      <c r="AK695" s="1358">
        <f t="shared" si="396"/>
        <v>0</v>
      </c>
      <c r="AL695" s="1358">
        <f t="shared" si="396"/>
        <v>0</v>
      </c>
      <c r="AM695" s="1358">
        <f t="shared" si="396"/>
        <v>0</v>
      </c>
      <c r="AN695" s="1358">
        <f t="shared" si="396"/>
        <v>0</v>
      </c>
      <c r="AO695" s="1358">
        <f t="shared" si="396"/>
        <v>0</v>
      </c>
      <c r="AP695" s="1358">
        <f t="shared" si="396"/>
        <v>0</v>
      </c>
      <c r="AQ695" s="1358">
        <f t="shared" si="396"/>
        <v>0</v>
      </c>
      <c r="AR695" s="1358">
        <f t="shared" si="396"/>
        <v>0</v>
      </c>
      <c r="AS695" s="1358">
        <f t="shared" si="396"/>
        <v>0</v>
      </c>
      <c r="AT695" s="1358">
        <f t="shared" si="396"/>
        <v>0</v>
      </c>
      <c r="AU695" s="1358">
        <f t="shared" si="396"/>
        <v>0</v>
      </c>
      <c r="AV695" s="1358">
        <f t="shared" si="396"/>
        <v>0</v>
      </c>
      <c r="AW695" s="1358">
        <f t="shared" si="396"/>
        <v>0</v>
      </c>
    </row>
    <row r="696" spans="1:49" ht="16.5" hidden="1" thickBot="1">
      <c r="A696" s="1298" t="s">
        <v>715</v>
      </c>
      <c r="B696" s="208" t="s">
        <v>641</v>
      </c>
      <c r="C696" s="1358">
        <f t="shared" si="380"/>
        <v>1</v>
      </c>
      <c r="D696" s="1358">
        <f t="shared" si="380"/>
        <v>0</v>
      </c>
      <c r="E696" s="1358">
        <f t="shared" si="380"/>
        <v>1</v>
      </c>
      <c r="F696" s="2093"/>
      <c r="G696" s="1197"/>
      <c r="H696" s="1197"/>
      <c r="I696" s="1197"/>
      <c r="J696" s="1197"/>
      <c r="K696" s="1197"/>
      <c r="L696" s="1358">
        <f t="shared" ref="L696:AW696" si="397">IF(L123&gt;L314,(100%-L314/L123*100%),IF(L123&lt;L314,(L123/L314*100%)-100%,0))</f>
        <v>0</v>
      </c>
      <c r="M696" s="1358">
        <f t="shared" si="397"/>
        <v>0</v>
      </c>
      <c r="N696" s="1358">
        <f t="shared" si="397"/>
        <v>0</v>
      </c>
      <c r="O696" s="1358">
        <f t="shared" si="397"/>
        <v>0</v>
      </c>
      <c r="P696" s="1358">
        <f t="shared" si="397"/>
        <v>0</v>
      </c>
      <c r="Q696" s="1358">
        <f t="shared" si="397"/>
        <v>0</v>
      </c>
      <c r="R696" s="1358">
        <f t="shared" si="397"/>
        <v>0</v>
      </c>
      <c r="S696" s="1358">
        <f t="shared" si="397"/>
        <v>0</v>
      </c>
      <c r="T696" s="1358">
        <f t="shared" si="397"/>
        <v>0</v>
      </c>
      <c r="U696" s="1358">
        <f t="shared" si="397"/>
        <v>1</v>
      </c>
      <c r="V696" s="1358">
        <f t="shared" si="397"/>
        <v>0</v>
      </c>
      <c r="W696" s="1358">
        <f t="shared" si="397"/>
        <v>0</v>
      </c>
      <c r="X696" s="1358">
        <f t="shared" si="397"/>
        <v>0</v>
      </c>
      <c r="Y696" s="1358">
        <f t="shared" si="397"/>
        <v>0</v>
      </c>
      <c r="Z696" s="1358">
        <f t="shared" si="397"/>
        <v>0</v>
      </c>
      <c r="AA696" s="1358">
        <f t="shared" si="397"/>
        <v>0</v>
      </c>
      <c r="AB696" s="1358">
        <f t="shared" si="397"/>
        <v>0</v>
      </c>
      <c r="AC696" s="1358">
        <f t="shared" si="397"/>
        <v>0</v>
      </c>
      <c r="AD696" s="1358">
        <f t="shared" si="397"/>
        <v>0</v>
      </c>
      <c r="AE696" s="1358">
        <f t="shared" si="397"/>
        <v>0</v>
      </c>
      <c r="AF696" s="1358">
        <f t="shared" si="397"/>
        <v>0</v>
      </c>
      <c r="AG696" s="1358">
        <f t="shared" si="397"/>
        <v>0</v>
      </c>
      <c r="AH696" s="1358">
        <f t="shared" si="397"/>
        <v>0</v>
      </c>
      <c r="AI696" s="1358">
        <f t="shared" si="397"/>
        <v>0</v>
      </c>
      <c r="AJ696" s="1358">
        <f t="shared" si="397"/>
        <v>0</v>
      </c>
      <c r="AK696" s="1358">
        <f t="shared" si="397"/>
        <v>0</v>
      </c>
      <c r="AL696" s="1358">
        <f t="shared" si="397"/>
        <v>0</v>
      </c>
      <c r="AM696" s="1358">
        <f t="shared" si="397"/>
        <v>0</v>
      </c>
      <c r="AN696" s="1358">
        <f t="shared" si="397"/>
        <v>0</v>
      </c>
      <c r="AO696" s="1358">
        <f t="shared" si="397"/>
        <v>0</v>
      </c>
      <c r="AP696" s="1358">
        <f t="shared" si="397"/>
        <v>0</v>
      </c>
      <c r="AQ696" s="1358">
        <f t="shared" si="397"/>
        <v>0</v>
      </c>
      <c r="AR696" s="1358">
        <f t="shared" si="397"/>
        <v>0</v>
      </c>
      <c r="AS696" s="1358">
        <f t="shared" si="397"/>
        <v>0</v>
      </c>
      <c r="AT696" s="1358">
        <f t="shared" si="397"/>
        <v>0</v>
      </c>
      <c r="AU696" s="1358">
        <f t="shared" si="397"/>
        <v>0</v>
      </c>
      <c r="AV696" s="1358">
        <f t="shared" si="397"/>
        <v>0</v>
      </c>
      <c r="AW696" s="1358">
        <f t="shared" si="397"/>
        <v>0</v>
      </c>
    </row>
    <row r="697" spans="1:49" ht="63.75" hidden="1" thickBot="1">
      <c r="A697" s="1292">
        <v>14</v>
      </c>
      <c r="B697" s="210" t="s">
        <v>716</v>
      </c>
      <c r="C697" s="1358">
        <f t="shared" si="380"/>
        <v>0.28421052631578947</v>
      </c>
      <c r="D697" s="1358">
        <f t="shared" si="380"/>
        <v>0.31428571428571428</v>
      </c>
      <c r="E697" s="1358">
        <f t="shared" si="380"/>
        <v>0.26666666666666672</v>
      </c>
      <c r="F697" s="2093"/>
      <c r="G697" s="1197"/>
      <c r="H697" s="1197"/>
      <c r="I697" s="1197"/>
      <c r="J697" s="1197"/>
      <c r="K697" s="1197"/>
      <c r="L697" s="1358">
        <f t="shared" ref="L697:AW697" si="398">IF(L124&gt;L315,(100%-L315/L124*100%),IF(L124&lt;L315,(L124/L315*100%)-100%,0))</f>
        <v>0</v>
      </c>
      <c r="M697" s="1358">
        <f t="shared" si="398"/>
        <v>0</v>
      </c>
      <c r="N697" s="1358">
        <f t="shared" si="398"/>
        <v>0</v>
      </c>
      <c r="O697" s="1358">
        <f t="shared" si="398"/>
        <v>0</v>
      </c>
      <c r="P697" s="1358">
        <f t="shared" si="398"/>
        <v>0</v>
      </c>
      <c r="Q697" s="1358">
        <f t="shared" si="398"/>
        <v>-1</v>
      </c>
      <c r="R697" s="1358">
        <f t="shared" si="398"/>
        <v>-0.8</v>
      </c>
      <c r="S697" s="1358">
        <f t="shared" si="398"/>
        <v>-0.22222222222222221</v>
      </c>
      <c r="T697" s="1358">
        <f t="shared" si="398"/>
        <v>1</v>
      </c>
      <c r="U697" s="1358">
        <f t="shared" si="398"/>
        <v>1</v>
      </c>
      <c r="V697" s="1358">
        <f t="shared" si="398"/>
        <v>0</v>
      </c>
      <c r="W697" s="1358">
        <f t="shared" si="398"/>
        <v>1</v>
      </c>
      <c r="X697" s="1358">
        <f t="shared" si="398"/>
        <v>0</v>
      </c>
      <c r="Y697" s="1358">
        <f t="shared" si="398"/>
        <v>-0.1428571428571429</v>
      </c>
      <c r="Z697" s="1358">
        <f t="shared" si="398"/>
        <v>0</v>
      </c>
      <c r="AA697" s="1358">
        <f t="shared" si="398"/>
        <v>-1</v>
      </c>
      <c r="AB697" s="1358">
        <f t="shared" si="398"/>
        <v>0</v>
      </c>
      <c r="AC697" s="1358">
        <f t="shared" si="398"/>
        <v>-1</v>
      </c>
      <c r="AD697" s="1358">
        <f t="shared" si="398"/>
        <v>0</v>
      </c>
      <c r="AE697" s="1358">
        <f t="shared" si="398"/>
        <v>0</v>
      </c>
      <c r="AF697" s="1358">
        <f t="shared" si="398"/>
        <v>0</v>
      </c>
      <c r="AG697" s="1358">
        <f t="shared" si="398"/>
        <v>0</v>
      </c>
      <c r="AH697" s="1358">
        <f t="shared" si="398"/>
        <v>1</v>
      </c>
      <c r="AI697" s="1358">
        <f t="shared" si="398"/>
        <v>0</v>
      </c>
      <c r="AJ697" s="1358">
        <f t="shared" si="398"/>
        <v>0</v>
      </c>
      <c r="AK697" s="1358">
        <f t="shared" si="398"/>
        <v>0</v>
      </c>
      <c r="AL697" s="1358">
        <f t="shared" si="398"/>
        <v>0</v>
      </c>
      <c r="AM697" s="1358">
        <f t="shared" si="398"/>
        <v>0</v>
      </c>
      <c r="AN697" s="1358">
        <f t="shared" si="398"/>
        <v>-0.4</v>
      </c>
      <c r="AO697" s="1358">
        <f t="shared" si="398"/>
        <v>0.375</v>
      </c>
      <c r="AP697" s="1358">
        <f t="shared" si="398"/>
        <v>0</v>
      </c>
      <c r="AQ697" s="1358">
        <f t="shared" si="398"/>
        <v>1</v>
      </c>
      <c r="AR697" s="1358">
        <f t="shared" si="398"/>
        <v>0.44444444444444442</v>
      </c>
      <c r="AS697" s="1358">
        <f t="shared" si="398"/>
        <v>1</v>
      </c>
      <c r="AT697" s="1358">
        <f t="shared" si="398"/>
        <v>0.125</v>
      </c>
      <c r="AU697" s="1358">
        <f t="shared" si="398"/>
        <v>0</v>
      </c>
      <c r="AV697" s="1358">
        <f t="shared" si="398"/>
        <v>0</v>
      </c>
      <c r="AW697" s="1358">
        <f t="shared" si="398"/>
        <v>0</v>
      </c>
    </row>
    <row r="698" spans="1:49" ht="16.5" hidden="1" thickBot="1">
      <c r="A698" s="1298" t="s">
        <v>547</v>
      </c>
      <c r="B698" s="208" t="s">
        <v>644</v>
      </c>
      <c r="C698" s="1358">
        <f t="shared" si="380"/>
        <v>0.70370370370370372</v>
      </c>
      <c r="D698" s="1358">
        <f t="shared" si="380"/>
        <v>1</v>
      </c>
      <c r="E698" s="1358">
        <f t="shared" si="380"/>
        <v>0.61904761904761907</v>
      </c>
      <c r="F698" s="2093"/>
      <c r="G698" s="1197"/>
      <c r="H698" s="1197"/>
      <c r="I698" s="1197"/>
      <c r="J698" s="1197"/>
      <c r="K698" s="1197"/>
      <c r="L698" s="1358">
        <f t="shared" ref="L698:AW698" si="399">IF(L125&gt;L316,(100%-L316/L125*100%),IF(L125&lt;L316,(L125/L316*100%)-100%,0))</f>
        <v>0</v>
      </c>
      <c r="M698" s="1358">
        <f t="shared" si="399"/>
        <v>0</v>
      </c>
      <c r="N698" s="1358">
        <f t="shared" si="399"/>
        <v>0</v>
      </c>
      <c r="O698" s="1358">
        <f t="shared" si="399"/>
        <v>0</v>
      </c>
      <c r="P698" s="1358">
        <f t="shared" si="399"/>
        <v>0</v>
      </c>
      <c r="Q698" s="1358">
        <f t="shared" si="399"/>
        <v>0</v>
      </c>
      <c r="R698" s="1358">
        <f t="shared" si="399"/>
        <v>0</v>
      </c>
      <c r="S698" s="1358">
        <f t="shared" si="399"/>
        <v>0</v>
      </c>
      <c r="T698" s="1358">
        <f t="shared" si="399"/>
        <v>0</v>
      </c>
      <c r="U698" s="1358">
        <f t="shared" si="399"/>
        <v>0</v>
      </c>
      <c r="V698" s="1358">
        <f t="shared" si="399"/>
        <v>0</v>
      </c>
      <c r="W698" s="1358">
        <f t="shared" si="399"/>
        <v>0</v>
      </c>
      <c r="X698" s="1358">
        <f t="shared" si="399"/>
        <v>0</v>
      </c>
      <c r="Y698" s="1358">
        <f t="shared" si="399"/>
        <v>0.33333333333333337</v>
      </c>
      <c r="Z698" s="1358">
        <f t="shared" si="399"/>
        <v>0</v>
      </c>
      <c r="AA698" s="1358">
        <f t="shared" si="399"/>
        <v>0</v>
      </c>
      <c r="AB698" s="1358">
        <f t="shared" si="399"/>
        <v>0</v>
      </c>
      <c r="AC698" s="1358">
        <f t="shared" si="399"/>
        <v>0</v>
      </c>
      <c r="AD698" s="1358">
        <f t="shared" si="399"/>
        <v>0</v>
      </c>
      <c r="AE698" s="1358">
        <f t="shared" si="399"/>
        <v>0</v>
      </c>
      <c r="AF698" s="1358">
        <f t="shared" si="399"/>
        <v>0</v>
      </c>
      <c r="AG698" s="1358">
        <f t="shared" si="399"/>
        <v>0</v>
      </c>
      <c r="AH698" s="1358">
        <f t="shared" si="399"/>
        <v>0</v>
      </c>
      <c r="AI698" s="1358">
        <f t="shared" si="399"/>
        <v>0</v>
      </c>
      <c r="AJ698" s="1358">
        <f t="shared" si="399"/>
        <v>0</v>
      </c>
      <c r="AK698" s="1358">
        <f t="shared" si="399"/>
        <v>0</v>
      </c>
      <c r="AL698" s="1358">
        <f t="shared" si="399"/>
        <v>0</v>
      </c>
      <c r="AM698" s="1358">
        <f t="shared" si="399"/>
        <v>0</v>
      </c>
      <c r="AN698" s="1358">
        <f t="shared" si="399"/>
        <v>0</v>
      </c>
      <c r="AO698" s="1358">
        <f t="shared" si="399"/>
        <v>1</v>
      </c>
      <c r="AP698" s="1358">
        <f t="shared" si="399"/>
        <v>0</v>
      </c>
      <c r="AQ698" s="1358">
        <f t="shared" si="399"/>
        <v>1</v>
      </c>
      <c r="AR698" s="1358">
        <f t="shared" si="399"/>
        <v>1</v>
      </c>
      <c r="AS698" s="1358">
        <f t="shared" si="399"/>
        <v>1</v>
      </c>
      <c r="AT698" s="1358">
        <f t="shared" si="399"/>
        <v>0</v>
      </c>
      <c r="AU698" s="1358">
        <f t="shared" si="399"/>
        <v>0</v>
      </c>
      <c r="AV698" s="1358">
        <f t="shared" si="399"/>
        <v>0</v>
      </c>
      <c r="AW698" s="1358">
        <f t="shared" si="399"/>
        <v>0</v>
      </c>
    </row>
    <row r="699" spans="1:49" ht="16.5" hidden="1" thickBot="1">
      <c r="A699" s="1298" t="s">
        <v>549</v>
      </c>
      <c r="B699" s="208" t="s">
        <v>646</v>
      </c>
      <c r="C699" s="1358">
        <f t="shared" si="380"/>
        <v>-0.125</v>
      </c>
      <c r="D699" s="1358">
        <f t="shared" si="380"/>
        <v>-6.25E-2</v>
      </c>
      <c r="E699" s="1358">
        <f t="shared" si="380"/>
        <v>-0.15625</v>
      </c>
      <c r="F699" s="2093"/>
      <c r="G699" s="1197"/>
      <c r="H699" s="1197"/>
      <c r="I699" s="1197"/>
      <c r="J699" s="1197"/>
      <c r="K699" s="1197"/>
      <c r="L699" s="1358">
        <f t="shared" ref="L699:AW699" si="400">IF(L126&gt;L317,(100%-L317/L126*100%),IF(L126&lt;L317,(L126/L317*100%)-100%,0))</f>
        <v>0</v>
      </c>
      <c r="M699" s="1358">
        <f t="shared" si="400"/>
        <v>0</v>
      </c>
      <c r="N699" s="1358">
        <f t="shared" si="400"/>
        <v>0</v>
      </c>
      <c r="O699" s="1358">
        <f t="shared" si="400"/>
        <v>0</v>
      </c>
      <c r="P699" s="1358">
        <f t="shared" si="400"/>
        <v>0</v>
      </c>
      <c r="Q699" s="1358">
        <f t="shared" si="400"/>
        <v>-1</v>
      </c>
      <c r="R699" s="1358">
        <f t="shared" si="400"/>
        <v>-0.8</v>
      </c>
      <c r="S699" s="1358">
        <f t="shared" si="400"/>
        <v>-0.22222222222222221</v>
      </c>
      <c r="T699" s="1358">
        <f t="shared" si="400"/>
        <v>1</v>
      </c>
      <c r="U699" s="1358">
        <f t="shared" si="400"/>
        <v>1</v>
      </c>
      <c r="V699" s="1358">
        <f t="shared" si="400"/>
        <v>0</v>
      </c>
      <c r="W699" s="1358">
        <f t="shared" si="400"/>
        <v>1</v>
      </c>
      <c r="X699" s="1358">
        <f t="shared" si="400"/>
        <v>0</v>
      </c>
      <c r="Y699" s="1358">
        <f t="shared" si="400"/>
        <v>-1</v>
      </c>
      <c r="Z699" s="1358">
        <f t="shared" si="400"/>
        <v>0</v>
      </c>
      <c r="AA699" s="1358">
        <f t="shared" si="400"/>
        <v>-1</v>
      </c>
      <c r="AB699" s="1358">
        <f t="shared" si="400"/>
        <v>-1</v>
      </c>
      <c r="AC699" s="1358">
        <f t="shared" si="400"/>
        <v>-1</v>
      </c>
      <c r="AD699" s="1358">
        <f t="shared" si="400"/>
        <v>0</v>
      </c>
      <c r="AE699" s="1358">
        <f t="shared" si="400"/>
        <v>0</v>
      </c>
      <c r="AF699" s="1358">
        <f t="shared" si="400"/>
        <v>0</v>
      </c>
      <c r="AG699" s="1358">
        <f t="shared" si="400"/>
        <v>0</v>
      </c>
      <c r="AH699" s="1358">
        <f t="shared" si="400"/>
        <v>1</v>
      </c>
      <c r="AI699" s="1358">
        <f t="shared" si="400"/>
        <v>0</v>
      </c>
      <c r="AJ699" s="1358">
        <f t="shared" si="400"/>
        <v>0</v>
      </c>
      <c r="AK699" s="1358">
        <f t="shared" si="400"/>
        <v>0</v>
      </c>
      <c r="AL699" s="1358">
        <f t="shared" si="400"/>
        <v>0</v>
      </c>
      <c r="AM699" s="1358">
        <f t="shared" si="400"/>
        <v>0</v>
      </c>
      <c r="AN699" s="1358">
        <f t="shared" si="400"/>
        <v>-1</v>
      </c>
      <c r="AO699" s="1358">
        <f t="shared" si="400"/>
        <v>-0.6</v>
      </c>
      <c r="AP699" s="1358">
        <f t="shared" si="400"/>
        <v>0</v>
      </c>
      <c r="AQ699" s="1358">
        <f t="shared" si="400"/>
        <v>0</v>
      </c>
      <c r="AR699" s="1358">
        <f t="shared" si="400"/>
        <v>-0.4</v>
      </c>
      <c r="AS699" s="1358">
        <f t="shared" si="400"/>
        <v>0</v>
      </c>
      <c r="AT699" s="1358">
        <f t="shared" si="400"/>
        <v>1</v>
      </c>
      <c r="AU699" s="1358">
        <f t="shared" si="400"/>
        <v>0</v>
      </c>
      <c r="AV699" s="1358">
        <f t="shared" si="400"/>
        <v>0</v>
      </c>
      <c r="AW699" s="1358">
        <f t="shared" si="400"/>
        <v>0</v>
      </c>
    </row>
    <row r="700" spans="1:49" ht="16.5" hidden="1" thickBot="1">
      <c r="A700" s="1298" t="s">
        <v>550</v>
      </c>
      <c r="B700" s="208" t="s">
        <v>648</v>
      </c>
      <c r="C700" s="1358">
        <f t="shared" ref="C700:E719" si="401">IF(C127&gt;C318,(100%-C318/C127*100%),IF(C127&lt;C318,(C127/C318*100%)-100%,0))</f>
        <v>-0.66666666666666674</v>
      </c>
      <c r="D700" s="1358">
        <f t="shared" si="401"/>
        <v>-0.625</v>
      </c>
      <c r="E700" s="1358">
        <f t="shared" si="401"/>
        <v>-0.75</v>
      </c>
      <c r="F700" s="2093"/>
      <c r="G700" s="1197"/>
      <c r="H700" s="1197"/>
      <c r="I700" s="1197"/>
      <c r="J700" s="1197"/>
      <c r="K700" s="1197"/>
      <c r="L700" s="1358">
        <f t="shared" ref="L700:AW700" si="402">IF(L127&gt;L318,(100%-L318/L127*100%),IF(L127&lt;L318,(L127/L318*100%)-100%,0))</f>
        <v>0</v>
      </c>
      <c r="M700" s="1358">
        <f t="shared" si="402"/>
        <v>0</v>
      </c>
      <c r="N700" s="1358">
        <f t="shared" si="402"/>
        <v>0</v>
      </c>
      <c r="O700" s="1358">
        <f t="shared" si="402"/>
        <v>0</v>
      </c>
      <c r="P700" s="1358">
        <f t="shared" si="402"/>
        <v>0</v>
      </c>
      <c r="Q700" s="1358">
        <f t="shared" si="402"/>
        <v>0</v>
      </c>
      <c r="R700" s="1358">
        <f t="shared" si="402"/>
        <v>0</v>
      </c>
      <c r="S700" s="1358">
        <f t="shared" si="402"/>
        <v>0</v>
      </c>
      <c r="T700" s="1358">
        <f t="shared" si="402"/>
        <v>0</v>
      </c>
      <c r="U700" s="1358">
        <f t="shared" si="402"/>
        <v>0</v>
      </c>
      <c r="V700" s="1358">
        <f t="shared" si="402"/>
        <v>0</v>
      </c>
      <c r="W700" s="1358">
        <f t="shared" si="402"/>
        <v>0</v>
      </c>
      <c r="X700" s="1358">
        <f t="shared" si="402"/>
        <v>0</v>
      </c>
      <c r="Y700" s="1358">
        <f t="shared" si="402"/>
        <v>-1</v>
      </c>
      <c r="Z700" s="1358">
        <f t="shared" si="402"/>
        <v>0</v>
      </c>
      <c r="AA700" s="1358">
        <f t="shared" si="402"/>
        <v>0</v>
      </c>
      <c r="AB700" s="1358">
        <f t="shared" si="402"/>
        <v>0</v>
      </c>
      <c r="AC700" s="1358">
        <f t="shared" si="402"/>
        <v>0</v>
      </c>
      <c r="AD700" s="1358">
        <f t="shared" si="402"/>
        <v>0</v>
      </c>
      <c r="AE700" s="1358">
        <f t="shared" si="402"/>
        <v>0</v>
      </c>
      <c r="AF700" s="1358">
        <f t="shared" si="402"/>
        <v>0</v>
      </c>
      <c r="AG700" s="1358">
        <f t="shared" si="402"/>
        <v>0</v>
      </c>
      <c r="AH700" s="1358">
        <f t="shared" si="402"/>
        <v>0</v>
      </c>
      <c r="AI700" s="1358">
        <f t="shared" si="402"/>
        <v>0</v>
      </c>
      <c r="AJ700" s="1358">
        <f t="shared" si="402"/>
        <v>0</v>
      </c>
      <c r="AK700" s="1358">
        <f t="shared" si="402"/>
        <v>0</v>
      </c>
      <c r="AL700" s="1358">
        <f t="shared" si="402"/>
        <v>0</v>
      </c>
      <c r="AM700" s="1358">
        <f t="shared" si="402"/>
        <v>0</v>
      </c>
      <c r="AN700" s="1358">
        <f t="shared" si="402"/>
        <v>0.66666666666666674</v>
      </c>
      <c r="AO700" s="1358">
        <f t="shared" si="402"/>
        <v>0</v>
      </c>
      <c r="AP700" s="1358">
        <f t="shared" si="402"/>
        <v>0</v>
      </c>
      <c r="AQ700" s="1358">
        <f t="shared" si="402"/>
        <v>1</v>
      </c>
      <c r="AR700" s="1358">
        <f t="shared" si="402"/>
        <v>0</v>
      </c>
      <c r="AS700" s="1358">
        <f t="shared" si="402"/>
        <v>0</v>
      </c>
      <c r="AT700" s="1358">
        <f t="shared" si="402"/>
        <v>-1</v>
      </c>
      <c r="AU700" s="1358">
        <f t="shared" si="402"/>
        <v>0</v>
      </c>
      <c r="AV700" s="1358">
        <f t="shared" si="402"/>
        <v>0</v>
      </c>
      <c r="AW700" s="1358">
        <f t="shared" si="402"/>
        <v>0</v>
      </c>
    </row>
    <row r="701" spans="1:49" ht="32.25" hidden="1" thickBot="1">
      <c r="A701" s="1300" t="s">
        <v>551</v>
      </c>
      <c r="B701" s="212" t="s">
        <v>650</v>
      </c>
      <c r="C701" s="1358">
        <f t="shared" si="401"/>
        <v>0</v>
      </c>
      <c r="D701" s="1358">
        <f t="shared" si="401"/>
        <v>0</v>
      </c>
      <c r="E701" s="1358">
        <f t="shared" si="401"/>
        <v>0</v>
      </c>
      <c r="F701" s="2093"/>
      <c r="G701" s="1197"/>
      <c r="H701" s="1197"/>
      <c r="I701" s="1197"/>
      <c r="J701" s="1197"/>
      <c r="K701" s="1197"/>
      <c r="L701" s="1358">
        <f t="shared" ref="L701:AW701" si="403">IF(L128&gt;L319,(100%-L319/L128*100%),IF(L128&lt;L319,(L128/L319*100%)-100%,0))</f>
        <v>0</v>
      </c>
      <c r="M701" s="1358">
        <f t="shared" si="403"/>
        <v>0</v>
      </c>
      <c r="N701" s="1358">
        <f t="shared" si="403"/>
        <v>0</v>
      </c>
      <c r="O701" s="1358">
        <f t="shared" si="403"/>
        <v>0</v>
      </c>
      <c r="P701" s="1358">
        <f t="shared" si="403"/>
        <v>0</v>
      </c>
      <c r="Q701" s="1358">
        <f t="shared" si="403"/>
        <v>0</v>
      </c>
      <c r="R701" s="1358">
        <f t="shared" si="403"/>
        <v>0</v>
      </c>
      <c r="S701" s="1358">
        <f t="shared" si="403"/>
        <v>0</v>
      </c>
      <c r="T701" s="1358">
        <f t="shared" si="403"/>
        <v>0</v>
      </c>
      <c r="U701" s="1358">
        <f t="shared" si="403"/>
        <v>0</v>
      </c>
      <c r="V701" s="1358">
        <f t="shared" si="403"/>
        <v>0</v>
      </c>
      <c r="W701" s="1358">
        <f t="shared" si="403"/>
        <v>0</v>
      </c>
      <c r="X701" s="1358">
        <f t="shared" si="403"/>
        <v>0</v>
      </c>
      <c r="Y701" s="1358">
        <f t="shared" si="403"/>
        <v>0</v>
      </c>
      <c r="Z701" s="1358">
        <f t="shared" si="403"/>
        <v>0</v>
      </c>
      <c r="AA701" s="1358">
        <f t="shared" si="403"/>
        <v>0</v>
      </c>
      <c r="AB701" s="1358">
        <f t="shared" si="403"/>
        <v>0</v>
      </c>
      <c r="AC701" s="1358">
        <f t="shared" si="403"/>
        <v>0</v>
      </c>
      <c r="AD701" s="1358">
        <f t="shared" si="403"/>
        <v>0</v>
      </c>
      <c r="AE701" s="1358">
        <f t="shared" si="403"/>
        <v>0</v>
      </c>
      <c r="AF701" s="1358">
        <f t="shared" si="403"/>
        <v>0</v>
      </c>
      <c r="AG701" s="1358">
        <f t="shared" si="403"/>
        <v>0</v>
      </c>
      <c r="AH701" s="1358">
        <f t="shared" si="403"/>
        <v>0</v>
      </c>
      <c r="AI701" s="1358">
        <f t="shared" si="403"/>
        <v>0</v>
      </c>
      <c r="AJ701" s="1358">
        <f t="shared" si="403"/>
        <v>0</v>
      </c>
      <c r="AK701" s="1358">
        <f t="shared" si="403"/>
        <v>0</v>
      </c>
      <c r="AL701" s="1358">
        <f t="shared" si="403"/>
        <v>0</v>
      </c>
      <c r="AM701" s="1358">
        <f t="shared" si="403"/>
        <v>0</v>
      </c>
      <c r="AN701" s="1358">
        <f t="shared" si="403"/>
        <v>0</v>
      </c>
      <c r="AO701" s="1358">
        <f t="shared" si="403"/>
        <v>0</v>
      </c>
      <c r="AP701" s="1358">
        <f t="shared" si="403"/>
        <v>0</v>
      </c>
      <c r="AQ701" s="1358">
        <f t="shared" si="403"/>
        <v>0</v>
      </c>
      <c r="AR701" s="1358">
        <f t="shared" si="403"/>
        <v>0</v>
      </c>
      <c r="AS701" s="1358">
        <f t="shared" si="403"/>
        <v>0</v>
      </c>
      <c r="AT701" s="1358">
        <f t="shared" si="403"/>
        <v>0</v>
      </c>
      <c r="AU701" s="1358">
        <f t="shared" si="403"/>
        <v>0</v>
      </c>
      <c r="AV701" s="1358">
        <f t="shared" si="403"/>
        <v>0</v>
      </c>
      <c r="AW701" s="1358">
        <f t="shared" si="403"/>
        <v>0</v>
      </c>
    </row>
    <row r="702" spans="1:49" ht="32.25" hidden="1" thickBot="1">
      <c r="A702" s="1298" t="s">
        <v>553</v>
      </c>
      <c r="B702" s="208" t="s">
        <v>652</v>
      </c>
      <c r="C702" s="1358">
        <f t="shared" si="401"/>
        <v>0</v>
      </c>
      <c r="D702" s="1358">
        <f t="shared" si="401"/>
        <v>0</v>
      </c>
      <c r="E702" s="1358">
        <f t="shared" si="401"/>
        <v>0</v>
      </c>
      <c r="F702" s="2093"/>
      <c r="G702" s="1197"/>
      <c r="H702" s="1197"/>
      <c r="I702" s="1197"/>
      <c r="J702" s="1197"/>
      <c r="K702" s="1197"/>
      <c r="L702" s="1358">
        <f t="shared" ref="L702:AW702" si="404">IF(L129&gt;L320,(100%-L320/L129*100%),IF(L129&lt;L320,(L129/L320*100%)-100%,0))</f>
        <v>0</v>
      </c>
      <c r="M702" s="1358">
        <f t="shared" si="404"/>
        <v>0</v>
      </c>
      <c r="N702" s="1358">
        <f t="shared" si="404"/>
        <v>0</v>
      </c>
      <c r="O702" s="1358">
        <f t="shared" si="404"/>
        <v>0</v>
      </c>
      <c r="P702" s="1358">
        <f t="shared" si="404"/>
        <v>0</v>
      </c>
      <c r="Q702" s="1358">
        <f t="shared" si="404"/>
        <v>0</v>
      </c>
      <c r="R702" s="1358">
        <f t="shared" si="404"/>
        <v>0</v>
      </c>
      <c r="S702" s="1358">
        <f t="shared" si="404"/>
        <v>0</v>
      </c>
      <c r="T702" s="1358">
        <f t="shared" si="404"/>
        <v>0</v>
      </c>
      <c r="U702" s="1358">
        <f t="shared" si="404"/>
        <v>0</v>
      </c>
      <c r="V702" s="1358">
        <f t="shared" si="404"/>
        <v>0</v>
      </c>
      <c r="W702" s="1358">
        <f t="shared" si="404"/>
        <v>0</v>
      </c>
      <c r="X702" s="1358">
        <f t="shared" si="404"/>
        <v>0</v>
      </c>
      <c r="Y702" s="1358">
        <f t="shared" si="404"/>
        <v>0</v>
      </c>
      <c r="Z702" s="1358">
        <f t="shared" si="404"/>
        <v>0</v>
      </c>
      <c r="AA702" s="1358">
        <f t="shared" si="404"/>
        <v>0</v>
      </c>
      <c r="AB702" s="1358">
        <f t="shared" si="404"/>
        <v>0</v>
      </c>
      <c r="AC702" s="1358">
        <f t="shared" si="404"/>
        <v>0</v>
      </c>
      <c r="AD702" s="1358">
        <f t="shared" si="404"/>
        <v>0</v>
      </c>
      <c r="AE702" s="1358">
        <f t="shared" si="404"/>
        <v>0</v>
      </c>
      <c r="AF702" s="1358">
        <f t="shared" si="404"/>
        <v>0</v>
      </c>
      <c r="AG702" s="1358">
        <f t="shared" si="404"/>
        <v>0</v>
      </c>
      <c r="AH702" s="1358">
        <f t="shared" si="404"/>
        <v>0</v>
      </c>
      <c r="AI702" s="1358">
        <f t="shared" si="404"/>
        <v>0</v>
      </c>
      <c r="AJ702" s="1358">
        <f t="shared" si="404"/>
        <v>0</v>
      </c>
      <c r="AK702" s="1358">
        <f t="shared" si="404"/>
        <v>0</v>
      </c>
      <c r="AL702" s="1358">
        <f t="shared" si="404"/>
        <v>0</v>
      </c>
      <c r="AM702" s="1358">
        <f t="shared" si="404"/>
        <v>0</v>
      </c>
      <c r="AN702" s="1358">
        <f t="shared" si="404"/>
        <v>0</v>
      </c>
      <c r="AO702" s="1358">
        <f t="shared" si="404"/>
        <v>0</v>
      </c>
      <c r="AP702" s="1358">
        <f t="shared" si="404"/>
        <v>0</v>
      </c>
      <c r="AQ702" s="1358">
        <f t="shared" si="404"/>
        <v>0</v>
      </c>
      <c r="AR702" s="1358">
        <f t="shared" si="404"/>
        <v>0</v>
      </c>
      <c r="AS702" s="1358">
        <f t="shared" si="404"/>
        <v>0</v>
      </c>
      <c r="AT702" s="1358">
        <f t="shared" si="404"/>
        <v>0</v>
      </c>
      <c r="AU702" s="1358">
        <f t="shared" si="404"/>
        <v>0</v>
      </c>
      <c r="AV702" s="1358">
        <f t="shared" si="404"/>
        <v>0</v>
      </c>
      <c r="AW702" s="1358">
        <f t="shared" si="404"/>
        <v>0</v>
      </c>
    </row>
    <row r="703" spans="1:49" ht="16.5" hidden="1" thickBot="1">
      <c r="A703" s="1298" t="s">
        <v>717</v>
      </c>
      <c r="B703" s="208" t="s">
        <v>456</v>
      </c>
      <c r="C703" s="1358">
        <f t="shared" si="401"/>
        <v>0</v>
      </c>
      <c r="D703" s="1358">
        <f t="shared" si="401"/>
        <v>0</v>
      </c>
      <c r="E703" s="1358">
        <f t="shared" si="401"/>
        <v>0</v>
      </c>
      <c r="F703" s="2093"/>
      <c r="G703" s="1197"/>
      <c r="H703" s="1197"/>
      <c r="I703" s="1197"/>
      <c r="J703" s="1197"/>
      <c r="K703" s="1197"/>
      <c r="L703" s="1358">
        <f t="shared" ref="L703:AW703" si="405">IF(L130&gt;L321,(100%-L321/L130*100%),IF(L130&lt;L321,(L130/L321*100%)-100%,0))</f>
        <v>0</v>
      </c>
      <c r="M703" s="1358">
        <f t="shared" si="405"/>
        <v>0</v>
      </c>
      <c r="N703" s="1358">
        <f t="shared" si="405"/>
        <v>0</v>
      </c>
      <c r="O703" s="1358">
        <f t="shared" si="405"/>
        <v>0</v>
      </c>
      <c r="P703" s="1358">
        <f t="shared" si="405"/>
        <v>0</v>
      </c>
      <c r="Q703" s="1358">
        <f t="shared" si="405"/>
        <v>0</v>
      </c>
      <c r="R703" s="1358">
        <f t="shared" si="405"/>
        <v>0</v>
      </c>
      <c r="S703" s="1358">
        <f t="shared" si="405"/>
        <v>0</v>
      </c>
      <c r="T703" s="1358">
        <f t="shared" si="405"/>
        <v>0</v>
      </c>
      <c r="U703" s="1358">
        <f t="shared" si="405"/>
        <v>0</v>
      </c>
      <c r="V703" s="1358">
        <f t="shared" si="405"/>
        <v>0</v>
      </c>
      <c r="W703" s="1358">
        <f t="shared" si="405"/>
        <v>0</v>
      </c>
      <c r="X703" s="1358">
        <f t="shared" si="405"/>
        <v>0</v>
      </c>
      <c r="Y703" s="1358">
        <f t="shared" si="405"/>
        <v>0</v>
      </c>
      <c r="Z703" s="1358">
        <f t="shared" si="405"/>
        <v>0</v>
      </c>
      <c r="AA703" s="1358">
        <f t="shared" si="405"/>
        <v>0</v>
      </c>
      <c r="AB703" s="1358">
        <f t="shared" si="405"/>
        <v>0</v>
      </c>
      <c r="AC703" s="1358">
        <f t="shared" si="405"/>
        <v>0</v>
      </c>
      <c r="AD703" s="1358">
        <f t="shared" si="405"/>
        <v>0</v>
      </c>
      <c r="AE703" s="1358">
        <f t="shared" si="405"/>
        <v>0</v>
      </c>
      <c r="AF703" s="1358">
        <f t="shared" si="405"/>
        <v>0</v>
      </c>
      <c r="AG703" s="1358">
        <f t="shared" si="405"/>
        <v>0</v>
      </c>
      <c r="AH703" s="1358">
        <f t="shared" si="405"/>
        <v>0</v>
      </c>
      <c r="AI703" s="1358">
        <f t="shared" si="405"/>
        <v>0</v>
      </c>
      <c r="AJ703" s="1358">
        <f t="shared" si="405"/>
        <v>0</v>
      </c>
      <c r="AK703" s="1358">
        <f t="shared" si="405"/>
        <v>0</v>
      </c>
      <c r="AL703" s="1358">
        <f t="shared" si="405"/>
        <v>0</v>
      </c>
      <c r="AM703" s="1358">
        <f t="shared" si="405"/>
        <v>0</v>
      </c>
      <c r="AN703" s="1358">
        <f t="shared" si="405"/>
        <v>0</v>
      </c>
      <c r="AO703" s="1358">
        <f t="shared" si="405"/>
        <v>0</v>
      </c>
      <c r="AP703" s="1358">
        <f t="shared" si="405"/>
        <v>0</v>
      </c>
      <c r="AQ703" s="1358">
        <f t="shared" si="405"/>
        <v>0</v>
      </c>
      <c r="AR703" s="1358">
        <f t="shared" si="405"/>
        <v>0</v>
      </c>
      <c r="AS703" s="1358">
        <f t="shared" si="405"/>
        <v>0</v>
      </c>
      <c r="AT703" s="1358">
        <f t="shared" si="405"/>
        <v>0</v>
      </c>
      <c r="AU703" s="1358">
        <f t="shared" si="405"/>
        <v>0</v>
      </c>
      <c r="AV703" s="1358">
        <f t="shared" si="405"/>
        <v>0</v>
      </c>
      <c r="AW703" s="1358">
        <f t="shared" si="405"/>
        <v>0</v>
      </c>
    </row>
    <row r="704" spans="1:49" ht="32.25" hidden="1" thickBot="1">
      <c r="A704" s="1298" t="s">
        <v>718</v>
      </c>
      <c r="B704" s="208" t="s">
        <v>655</v>
      </c>
      <c r="C704" s="1358">
        <f t="shared" si="401"/>
        <v>1</v>
      </c>
      <c r="D704" s="1358">
        <f t="shared" si="401"/>
        <v>1</v>
      </c>
      <c r="E704" s="1358">
        <f t="shared" si="401"/>
        <v>1</v>
      </c>
      <c r="F704" s="2093"/>
      <c r="G704" s="1197"/>
      <c r="H704" s="1197"/>
      <c r="I704" s="1197"/>
      <c r="J704" s="1197"/>
      <c r="K704" s="1197"/>
      <c r="L704" s="1358">
        <f t="shared" ref="L704:AW704" si="406">IF(L131&gt;L322,(100%-L322/L131*100%),IF(L131&lt;L322,(L131/L322*100%)-100%,0))</f>
        <v>0</v>
      </c>
      <c r="M704" s="1358">
        <f t="shared" si="406"/>
        <v>0</v>
      </c>
      <c r="N704" s="1358">
        <f t="shared" si="406"/>
        <v>0</v>
      </c>
      <c r="O704" s="1358">
        <f t="shared" si="406"/>
        <v>0</v>
      </c>
      <c r="P704" s="1358">
        <f t="shared" si="406"/>
        <v>0</v>
      </c>
      <c r="Q704" s="1358">
        <f t="shared" si="406"/>
        <v>0</v>
      </c>
      <c r="R704" s="1358">
        <f t="shared" si="406"/>
        <v>0</v>
      </c>
      <c r="S704" s="1358">
        <f t="shared" si="406"/>
        <v>0</v>
      </c>
      <c r="T704" s="1358">
        <f t="shared" si="406"/>
        <v>0</v>
      </c>
      <c r="U704" s="1358">
        <f t="shared" si="406"/>
        <v>0</v>
      </c>
      <c r="V704" s="1358">
        <f t="shared" si="406"/>
        <v>0</v>
      </c>
      <c r="W704" s="1358">
        <f t="shared" si="406"/>
        <v>0</v>
      </c>
      <c r="X704" s="1358">
        <f t="shared" si="406"/>
        <v>0</v>
      </c>
      <c r="Y704" s="1358">
        <f t="shared" si="406"/>
        <v>0</v>
      </c>
      <c r="Z704" s="1358">
        <f t="shared" si="406"/>
        <v>0</v>
      </c>
      <c r="AA704" s="1358">
        <f t="shared" si="406"/>
        <v>0</v>
      </c>
      <c r="AB704" s="1358">
        <f t="shared" si="406"/>
        <v>1</v>
      </c>
      <c r="AC704" s="1358">
        <f t="shared" si="406"/>
        <v>0</v>
      </c>
      <c r="AD704" s="1358">
        <f t="shared" si="406"/>
        <v>0</v>
      </c>
      <c r="AE704" s="1358">
        <f t="shared" si="406"/>
        <v>0</v>
      </c>
      <c r="AF704" s="1358">
        <f t="shared" si="406"/>
        <v>0</v>
      </c>
      <c r="AG704" s="1358">
        <f t="shared" si="406"/>
        <v>0</v>
      </c>
      <c r="AH704" s="1358">
        <f t="shared" si="406"/>
        <v>1</v>
      </c>
      <c r="AI704" s="1358">
        <f t="shared" si="406"/>
        <v>0</v>
      </c>
      <c r="AJ704" s="1358">
        <f t="shared" si="406"/>
        <v>0</v>
      </c>
      <c r="AK704" s="1358">
        <f t="shared" si="406"/>
        <v>0</v>
      </c>
      <c r="AL704" s="1358">
        <f t="shared" si="406"/>
        <v>0</v>
      </c>
      <c r="AM704" s="1358">
        <f t="shared" si="406"/>
        <v>0</v>
      </c>
      <c r="AN704" s="1358">
        <f t="shared" si="406"/>
        <v>0</v>
      </c>
      <c r="AO704" s="1358">
        <f t="shared" si="406"/>
        <v>0</v>
      </c>
      <c r="AP704" s="1358">
        <f t="shared" si="406"/>
        <v>0</v>
      </c>
      <c r="AQ704" s="1358">
        <f t="shared" si="406"/>
        <v>1</v>
      </c>
      <c r="AR704" s="1358">
        <f t="shared" si="406"/>
        <v>0</v>
      </c>
      <c r="AS704" s="1358">
        <f t="shared" si="406"/>
        <v>0</v>
      </c>
      <c r="AT704" s="1358">
        <f t="shared" si="406"/>
        <v>0</v>
      </c>
      <c r="AU704" s="1358">
        <f t="shared" si="406"/>
        <v>0</v>
      </c>
      <c r="AV704" s="1358">
        <f t="shared" si="406"/>
        <v>0</v>
      </c>
      <c r="AW704" s="1358">
        <f t="shared" si="406"/>
        <v>0</v>
      </c>
    </row>
    <row r="705" spans="1:49" ht="48" hidden="1" thickBot="1">
      <c r="A705" s="1292">
        <v>15</v>
      </c>
      <c r="B705" s="210" t="s">
        <v>719</v>
      </c>
      <c r="C705" s="1358">
        <f t="shared" si="401"/>
        <v>0.16049382716049387</v>
      </c>
      <c r="D705" s="1358">
        <f t="shared" si="401"/>
        <v>0.31428571428571428</v>
      </c>
      <c r="E705" s="1358">
        <f t="shared" si="401"/>
        <v>4.3478260869565188E-2</v>
      </c>
      <c r="F705" s="2093"/>
      <c r="G705" s="1197"/>
      <c r="H705" s="1197"/>
      <c r="I705" s="1197"/>
      <c r="J705" s="1197"/>
      <c r="K705" s="1197"/>
      <c r="L705" s="1358">
        <f t="shared" ref="L705:AW705" si="407">IF(L132&gt;L323,(100%-L323/L132*100%),IF(L132&lt;L323,(L132/L323*100%)-100%,0))</f>
        <v>0</v>
      </c>
      <c r="M705" s="1358">
        <f t="shared" si="407"/>
        <v>0</v>
      </c>
      <c r="N705" s="1358">
        <f t="shared" si="407"/>
        <v>0</v>
      </c>
      <c r="O705" s="1358">
        <f t="shared" si="407"/>
        <v>0</v>
      </c>
      <c r="P705" s="1358">
        <f t="shared" si="407"/>
        <v>0</v>
      </c>
      <c r="Q705" s="1358">
        <f t="shared" si="407"/>
        <v>-1</v>
      </c>
      <c r="R705" s="1358">
        <f t="shared" si="407"/>
        <v>-0.8</v>
      </c>
      <c r="S705" s="1358">
        <f t="shared" si="407"/>
        <v>-0.22222222222222221</v>
      </c>
      <c r="T705" s="1358">
        <f t="shared" si="407"/>
        <v>1</v>
      </c>
      <c r="U705" s="1358">
        <f t="shared" si="407"/>
        <v>0</v>
      </c>
      <c r="V705" s="1358">
        <f t="shared" si="407"/>
        <v>0</v>
      </c>
      <c r="W705" s="1358">
        <f t="shared" si="407"/>
        <v>0</v>
      </c>
      <c r="X705" s="1358">
        <f t="shared" si="407"/>
        <v>0</v>
      </c>
      <c r="Y705" s="1358">
        <f t="shared" si="407"/>
        <v>-0.1428571428571429</v>
      </c>
      <c r="Z705" s="1358">
        <f t="shared" si="407"/>
        <v>0</v>
      </c>
      <c r="AA705" s="1358">
        <f t="shared" si="407"/>
        <v>-1</v>
      </c>
      <c r="AB705" s="1358">
        <f t="shared" si="407"/>
        <v>0</v>
      </c>
      <c r="AC705" s="1358">
        <f t="shared" si="407"/>
        <v>-1</v>
      </c>
      <c r="AD705" s="1358">
        <f t="shared" si="407"/>
        <v>0</v>
      </c>
      <c r="AE705" s="1358">
        <f t="shared" si="407"/>
        <v>0</v>
      </c>
      <c r="AF705" s="1358">
        <f t="shared" si="407"/>
        <v>0</v>
      </c>
      <c r="AG705" s="1358">
        <f t="shared" si="407"/>
        <v>0</v>
      </c>
      <c r="AH705" s="1358">
        <f t="shared" si="407"/>
        <v>1</v>
      </c>
      <c r="AI705" s="1358">
        <f t="shared" si="407"/>
        <v>0</v>
      </c>
      <c r="AJ705" s="1358">
        <f t="shared" si="407"/>
        <v>0</v>
      </c>
      <c r="AK705" s="1358">
        <f t="shared" si="407"/>
        <v>0</v>
      </c>
      <c r="AL705" s="1358">
        <f t="shared" si="407"/>
        <v>0</v>
      </c>
      <c r="AM705" s="1358">
        <f t="shared" si="407"/>
        <v>0</v>
      </c>
      <c r="AN705" s="1358">
        <f t="shared" si="407"/>
        <v>-0.4</v>
      </c>
      <c r="AO705" s="1358">
        <f t="shared" si="407"/>
        <v>0.375</v>
      </c>
      <c r="AP705" s="1358">
        <f t="shared" si="407"/>
        <v>0</v>
      </c>
      <c r="AQ705" s="1358">
        <f t="shared" si="407"/>
        <v>1</v>
      </c>
      <c r="AR705" s="1358">
        <f t="shared" si="407"/>
        <v>0.44444444444444442</v>
      </c>
      <c r="AS705" s="1358">
        <f t="shared" si="407"/>
        <v>1</v>
      </c>
      <c r="AT705" s="1358">
        <f t="shared" si="407"/>
        <v>0.125</v>
      </c>
      <c r="AU705" s="1358">
        <f t="shared" si="407"/>
        <v>1</v>
      </c>
      <c r="AV705" s="1358">
        <f t="shared" si="407"/>
        <v>0</v>
      </c>
      <c r="AW705" s="1358">
        <f t="shared" si="407"/>
        <v>0</v>
      </c>
    </row>
    <row r="706" spans="1:49" ht="16.5" hidden="1" thickBot="1">
      <c r="A706" s="1298" t="s">
        <v>555</v>
      </c>
      <c r="B706" s="208" t="s">
        <v>658</v>
      </c>
      <c r="C706" s="1358">
        <f t="shared" si="401"/>
        <v>0.31578947368421051</v>
      </c>
      <c r="D706" s="1358">
        <f t="shared" si="401"/>
        <v>0.57575757575757569</v>
      </c>
      <c r="E706" s="1358">
        <f t="shared" si="401"/>
        <v>0.11627906976744184</v>
      </c>
      <c r="F706" s="2093"/>
      <c r="G706" s="1197"/>
      <c r="H706" s="1197"/>
      <c r="I706" s="1197"/>
      <c r="J706" s="1197"/>
      <c r="K706" s="1197"/>
      <c r="L706" s="1358">
        <f t="shared" ref="L706:AW706" si="408">IF(L133&gt;L324,(100%-L324/L133*100%),IF(L133&lt;L324,(L133/L324*100%)-100%,0))</f>
        <v>0</v>
      </c>
      <c r="M706" s="1358">
        <f t="shared" si="408"/>
        <v>0</v>
      </c>
      <c r="N706" s="1358">
        <f t="shared" si="408"/>
        <v>0</v>
      </c>
      <c r="O706" s="1358">
        <f t="shared" si="408"/>
        <v>0</v>
      </c>
      <c r="P706" s="1358">
        <f t="shared" si="408"/>
        <v>0</v>
      </c>
      <c r="Q706" s="1358">
        <f t="shared" si="408"/>
        <v>-1</v>
      </c>
      <c r="R706" s="1358">
        <f t="shared" si="408"/>
        <v>-0.5</v>
      </c>
      <c r="S706" s="1358">
        <f t="shared" si="408"/>
        <v>0.5714285714285714</v>
      </c>
      <c r="T706" s="1358">
        <f t="shared" si="408"/>
        <v>1</v>
      </c>
      <c r="U706" s="1358">
        <f t="shared" si="408"/>
        <v>0</v>
      </c>
      <c r="V706" s="1358">
        <f t="shared" si="408"/>
        <v>0</v>
      </c>
      <c r="W706" s="1358">
        <f t="shared" si="408"/>
        <v>0</v>
      </c>
      <c r="X706" s="1358">
        <f t="shared" si="408"/>
        <v>0</v>
      </c>
      <c r="Y706" s="1358">
        <f t="shared" si="408"/>
        <v>-0.1428571428571429</v>
      </c>
      <c r="Z706" s="1358">
        <f t="shared" si="408"/>
        <v>0</v>
      </c>
      <c r="AA706" s="1358">
        <f t="shared" si="408"/>
        <v>-1</v>
      </c>
      <c r="AB706" s="1358">
        <f t="shared" si="408"/>
        <v>-1</v>
      </c>
      <c r="AC706" s="1358">
        <f t="shared" si="408"/>
        <v>-1</v>
      </c>
      <c r="AD706" s="1358">
        <f t="shared" si="408"/>
        <v>0</v>
      </c>
      <c r="AE706" s="1358">
        <f t="shared" si="408"/>
        <v>0</v>
      </c>
      <c r="AF706" s="1358">
        <f t="shared" si="408"/>
        <v>0</v>
      </c>
      <c r="AG706" s="1358">
        <f t="shared" si="408"/>
        <v>0</v>
      </c>
      <c r="AH706" s="1358">
        <f t="shared" si="408"/>
        <v>1</v>
      </c>
      <c r="AI706" s="1358">
        <f t="shared" si="408"/>
        <v>0</v>
      </c>
      <c r="AJ706" s="1358">
        <f t="shared" si="408"/>
        <v>0</v>
      </c>
      <c r="AK706" s="1358">
        <f t="shared" si="408"/>
        <v>0</v>
      </c>
      <c r="AL706" s="1358">
        <f t="shared" si="408"/>
        <v>0</v>
      </c>
      <c r="AM706" s="1358">
        <f t="shared" si="408"/>
        <v>0</v>
      </c>
      <c r="AN706" s="1358">
        <f t="shared" si="408"/>
        <v>-0.4</v>
      </c>
      <c r="AO706" s="1358">
        <f t="shared" si="408"/>
        <v>0.375</v>
      </c>
      <c r="AP706" s="1358">
        <f t="shared" si="408"/>
        <v>0</v>
      </c>
      <c r="AQ706" s="1358">
        <f t="shared" si="408"/>
        <v>1</v>
      </c>
      <c r="AR706" s="1358">
        <f t="shared" si="408"/>
        <v>0.44444444444444442</v>
      </c>
      <c r="AS706" s="1358">
        <f t="shared" si="408"/>
        <v>1</v>
      </c>
      <c r="AT706" s="1358">
        <f t="shared" si="408"/>
        <v>1</v>
      </c>
      <c r="AU706" s="1358">
        <f t="shared" si="408"/>
        <v>0</v>
      </c>
      <c r="AV706" s="1358">
        <f t="shared" si="408"/>
        <v>0</v>
      </c>
      <c r="AW706" s="1358">
        <f t="shared" si="408"/>
        <v>0</v>
      </c>
    </row>
    <row r="707" spans="1:49" ht="16.5" hidden="1" thickBot="1">
      <c r="A707" s="1298" t="s">
        <v>559</v>
      </c>
      <c r="B707" s="208" t="s">
        <v>147</v>
      </c>
      <c r="C707" s="1358">
        <f t="shared" si="401"/>
        <v>-0.33333333333333337</v>
      </c>
      <c r="D707" s="1358">
        <f t="shared" si="401"/>
        <v>-0.33333333333333337</v>
      </c>
      <c r="E707" s="1358">
        <f t="shared" si="401"/>
        <v>0</v>
      </c>
      <c r="F707" s="2093"/>
      <c r="G707" s="1197"/>
      <c r="H707" s="1197"/>
      <c r="I707" s="1197"/>
      <c r="J707" s="1197"/>
      <c r="K707" s="1197"/>
      <c r="L707" s="1358">
        <f t="shared" ref="L707:AW707" si="409">IF(L134&gt;L325,(100%-L325/L134*100%),IF(L134&lt;L325,(L134/L325*100%)-100%,0))</f>
        <v>0</v>
      </c>
      <c r="M707" s="1358">
        <f t="shared" si="409"/>
        <v>0</v>
      </c>
      <c r="N707" s="1358">
        <f t="shared" si="409"/>
        <v>0</v>
      </c>
      <c r="O707" s="1358">
        <f t="shared" si="409"/>
        <v>0</v>
      </c>
      <c r="P707" s="1358">
        <f t="shared" si="409"/>
        <v>0</v>
      </c>
      <c r="Q707" s="1358">
        <f t="shared" si="409"/>
        <v>0</v>
      </c>
      <c r="R707" s="1358">
        <f t="shared" si="409"/>
        <v>-1</v>
      </c>
      <c r="S707" s="1358">
        <f t="shared" si="409"/>
        <v>0</v>
      </c>
      <c r="T707" s="1358">
        <f t="shared" si="409"/>
        <v>0</v>
      </c>
      <c r="U707" s="1358">
        <f t="shared" si="409"/>
        <v>0</v>
      </c>
      <c r="V707" s="1358">
        <f t="shared" si="409"/>
        <v>0</v>
      </c>
      <c r="W707" s="1358">
        <f t="shared" si="409"/>
        <v>0</v>
      </c>
      <c r="X707" s="1358">
        <f t="shared" si="409"/>
        <v>0</v>
      </c>
      <c r="Y707" s="1358">
        <f t="shared" si="409"/>
        <v>0</v>
      </c>
      <c r="Z707" s="1358">
        <f t="shared" si="409"/>
        <v>0</v>
      </c>
      <c r="AA707" s="1358">
        <f t="shared" si="409"/>
        <v>0</v>
      </c>
      <c r="AB707" s="1358">
        <f t="shared" si="409"/>
        <v>1</v>
      </c>
      <c r="AC707" s="1358">
        <f t="shared" si="409"/>
        <v>0</v>
      </c>
      <c r="AD707" s="1358">
        <f t="shared" si="409"/>
        <v>0</v>
      </c>
      <c r="AE707" s="1358">
        <f t="shared" si="409"/>
        <v>0</v>
      </c>
      <c r="AF707" s="1358">
        <f t="shared" si="409"/>
        <v>0</v>
      </c>
      <c r="AG707" s="1358">
        <f t="shared" si="409"/>
        <v>0</v>
      </c>
      <c r="AH707" s="1358">
        <f t="shared" si="409"/>
        <v>0</v>
      </c>
      <c r="AI707" s="1358">
        <f t="shared" si="409"/>
        <v>0</v>
      </c>
      <c r="AJ707" s="1358">
        <f t="shared" si="409"/>
        <v>0</v>
      </c>
      <c r="AK707" s="1358">
        <f t="shared" si="409"/>
        <v>0</v>
      </c>
      <c r="AL707" s="1358">
        <f t="shared" si="409"/>
        <v>0</v>
      </c>
      <c r="AM707" s="1358">
        <f t="shared" si="409"/>
        <v>0</v>
      </c>
      <c r="AN707" s="1358">
        <f t="shared" si="409"/>
        <v>0</v>
      </c>
      <c r="AO707" s="1358">
        <f t="shared" si="409"/>
        <v>0</v>
      </c>
      <c r="AP707" s="1358">
        <f t="shared" si="409"/>
        <v>0</v>
      </c>
      <c r="AQ707" s="1358">
        <f t="shared" si="409"/>
        <v>0</v>
      </c>
      <c r="AR707" s="1358">
        <f t="shared" si="409"/>
        <v>0</v>
      </c>
      <c r="AS707" s="1358">
        <f t="shared" si="409"/>
        <v>0</v>
      </c>
      <c r="AT707" s="1358">
        <f t="shared" si="409"/>
        <v>0</v>
      </c>
      <c r="AU707" s="1358">
        <f t="shared" si="409"/>
        <v>0</v>
      </c>
      <c r="AV707" s="1358">
        <f t="shared" si="409"/>
        <v>0</v>
      </c>
      <c r="AW707" s="1358">
        <f t="shared" si="409"/>
        <v>0</v>
      </c>
    </row>
    <row r="708" spans="1:49" ht="16.5" hidden="1" thickBot="1">
      <c r="A708" s="1298" t="s">
        <v>561</v>
      </c>
      <c r="B708" s="208" t="s">
        <v>129</v>
      </c>
      <c r="C708" s="1358">
        <f t="shared" si="401"/>
        <v>0</v>
      </c>
      <c r="D708" s="1358">
        <f t="shared" si="401"/>
        <v>0</v>
      </c>
      <c r="E708" s="1358">
        <f t="shared" si="401"/>
        <v>0</v>
      </c>
      <c r="F708" s="2093"/>
      <c r="G708" s="1197"/>
      <c r="H708" s="1197"/>
      <c r="I708" s="1197"/>
      <c r="J708" s="1197"/>
      <c r="K708" s="1197"/>
      <c r="L708" s="1358">
        <f t="shared" ref="L708:AW708" si="410">IF(L135&gt;L326,(100%-L326/L135*100%),IF(L135&lt;L326,(L135/L326*100%)-100%,0))</f>
        <v>0</v>
      </c>
      <c r="M708" s="1358">
        <f t="shared" si="410"/>
        <v>0</v>
      </c>
      <c r="N708" s="1358">
        <f t="shared" si="410"/>
        <v>0</v>
      </c>
      <c r="O708" s="1358">
        <f t="shared" si="410"/>
        <v>0</v>
      </c>
      <c r="P708" s="1358">
        <f t="shared" si="410"/>
        <v>0</v>
      </c>
      <c r="Q708" s="1358">
        <f t="shared" si="410"/>
        <v>0</v>
      </c>
      <c r="R708" s="1358">
        <f t="shared" si="410"/>
        <v>0</v>
      </c>
      <c r="S708" s="1358">
        <f t="shared" si="410"/>
        <v>0</v>
      </c>
      <c r="T708" s="1358">
        <f t="shared" si="410"/>
        <v>0</v>
      </c>
      <c r="U708" s="1358">
        <f t="shared" si="410"/>
        <v>0</v>
      </c>
      <c r="V708" s="1358">
        <f t="shared" si="410"/>
        <v>0</v>
      </c>
      <c r="W708" s="1358">
        <f t="shared" si="410"/>
        <v>0</v>
      </c>
      <c r="X708" s="1358">
        <f t="shared" si="410"/>
        <v>0</v>
      </c>
      <c r="Y708" s="1358">
        <f t="shared" si="410"/>
        <v>0</v>
      </c>
      <c r="Z708" s="1358">
        <f t="shared" si="410"/>
        <v>0</v>
      </c>
      <c r="AA708" s="1358">
        <f t="shared" si="410"/>
        <v>0</v>
      </c>
      <c r="AB708" s="1358">
        <f t="shared" si="410"/>
        <v>0</v>
      </c>
      <c r="AC708" s="1358">
        <f t="shared" si="410"/>
        <v>0</v>
      </c>
      <c r="AD708" s="1358">
        <f t="shared" si="410"/>
        <v>0</v>
      </c>
      <c r="AE708" s="1358">
        <f t="shared" si="410"/>
        <v>0</v>
      </c>
      <c r="AF708" s="1358">
        <f t="shared" si="410"/>
        <v>0</v>
      </c>
      <c r="AG708" s="1358">
        <f t="shared" si="410"/>
        <v>0</v>
      </c>
      <c r="AH708" s="1358">
        <f t="shared" si="410"/>
        <v>0</v>
      </c>
      <c r="AI708" s="1358">
        <f t="shared" si="410"/>
        <v>0</v>
      </c>
      <c r="AJ708" s="1358">
        <f t="shared" si="410"/>
        <v>0</v>
      </c>
      <c r="AK708" s="1358">
        <f t="shared" si="410"/>
        <v>0</v>
      </c>
      <c r="AL708" s="1358">
        <f t="shared" si="410"/>
        <v>0</v>
      </c>
      <c r="AM708" s="1358">
        <f t="shared" si="410"/>
        <v>0</v>
      </c>
      <c r="AN708" s="1358">
        <f t="shared" si="410"/>
        <v>0</v>
      </c>
      <c r="AO708" s="1358">
        <f t="shared" si="410"/>
        <v>0</v>
      </c>
      <c r="AP708" s="1358">
        <f t="shared" si="410"/>
        <v>0</v>
      </c>
      <c r="AQ708" s="1358">
        <f t="shared" si="410"/>
        <v>0</v>
      </c>
      <c r="AR708" s="1358">
        <f t="shared" si="410"/>
        <v>0</v>
      </c>
      <c r="AS708" s="1358">
        <f t="shared" si="410"/>
        <v>0</v>
      </c>
      <c r="AT708" s="1358">
        <f t="shared" si="410"/>
        <v>0</v>
      </c>
      <c r="AU708" s="1358">
        <f t="shared" si="410"/>
        <v>0</v>
      </c>
      <c r="AV708" s="1358">
        <f t="shared" si="410"/>
        <v>0</v>
      </c>
      <c r="AW708" s="1358">
        <f t="shared" si="410"/>
        <v>0</v>
      </c>
    </row>
    <row r="709" spans="1:49" ht="16.5" hidden="1" thickBot="1">
      <c r="A709" s="1298" t="s">
        <v>562</v>
      </c>
      <c r="B709" s="208" t="s">
        <v>125</v>
      </c>
      <c r="C709" s="1358">
        <f t="shared" si="401"/>
        <v>0</v>
      </c>
      <c r="D709" s="1358">
        <f t="shared" si="401"/>
        <v>0</v>
      </c>
      <c r="E709" s="1358">
        <f t="shared" si="401"/>
        <v>0</v>
      </c>
      <c r="F709" s="2093"/>
      <c r="G709" s="1197"/>
      <c r="H709" s="1197"/>
      <c r="I709" s="1197"/>
      <c r="J709" s="1197"/>
      <c r="K709" s="1197"/>
      <c r="L709" s="1358">
        <f t="shared" ref="L709:AW709" si="411">IF(L136&gt;L327,(100%-L327/L136*100%),IF(L136&lt;L327,(L136/L327*100%)-100%,0))</f>
        <v>0</v>
      </c>
      <c r="M709" s="1358">
        <f t="shared" si="411"/>
        <v>0</v>
      </c>
      <c r="N709" s="1358">
        <f t="shared" si="411"/>
        <v>0</v>
      </c>
      <c r="O709" s="1358">
        <f t="shared" si="411"/>
        <v>0</v>
      </c>
      <c r="P709" s="1358">
        <f t="shared" si="411"/>
        <v>0</v>
      </c>
      <c r="Q709" s="1358">
        <f t="shared" si="411"/>
        <v>0</v>
      </c>
      <c r="R709" s="1358">
        <f t="shared" si="411"/>
        <v>0</v>
      </c>
      <c r="S709" s="1358">
        <f t="shared" si="411"/>
        <v>0</v>
      </c>
      <c r="T709" s="1358">
        <f t="shared" si="411"/>
        <v>0</v>
      </c>
      <c r="U709" s="1358">
        <f t="shared" si="411"/>
        <v>0</v>
      </c>
      <c r="V709" s="1358">
        <f t="shared" si="411"/>
        <v>0</v>
      </c>
      <c r="W709" s="1358">
        <f t="shared" si="411"/>
        <v>0</v>
      </c>
      <c r="X709" s="1358">
        <f t="shared" si="411"/>
        <v>0</v>
      </c>
      <c r="Y709" s="1358">
        <f t="shared" si="411"/>
        <v>0</v>
      </c>
      <c r="Z709" s="1358">
        <f t="shared" si="411"/>
        <v>0</v>
      </c>
      <c r="AA709" s="1358">
        <f t="shared" si="411"/>
        <v>0</v>
      </c>
      <c r="AB709" s="1358">
        <f t="shared" si="411"/>
        <v>0</v>
      </c>
      <c r="AC709" s="1358">
        <f t="shared" si="411"/>
        <v>0</v>
      </c>
      <c r="AD709" s="1358">
        <f t="shared" si="411"/>
        <v>0</v>
      </c>
      <c r="AE709" s="1358">
        <f t="shared" si="411"/>
        <v>0</v>
      </c>
      <c r="AF709" s="1358">
        <f t="shared" si="411"/>
        <v>0</v>
      </c>
      <c r="AG709" s="1358">
        <f t="shared" si="411"/>
        <v>0</v>
      </c>
      <c r="AH709" s="1358">
        <f t="shared" si="411"/>
        <v>0</v>
      </c>
      <c r="AI709" s="1358">
        <f t="shared" si="411"/>
        <v>0</v>
      </c>
      <c r="AJ709" s="1358">
        <f t="shared" si="411"/>
        <v>0</v>
      </c>
      <c r="AK709" s="1358">
        <f t="shared" si="411"/>
        <v>0</v>
      </c>
      <c r="AL709" s="1358">
        <f t="shared" si="411"/>
        <v>0</v>
      </c>
      <c r="AM709" s="1358">
        <f t="shared" si="411"/>
        <v>0</v>
      </c>
      <c r="AN709" s="1358">
        <f t="shared" si="411"/>
        <v>0</v>
      </c>
      <c r="AO709" s="1358">
        <f t="shared" si="411"/>
        <v>0</v>
      </c>
      <c r="AP709" s="1358">
        <f t="shared" si="411"/>
        <v>0</v>
      </c>
      <c r="AQ709" s="1358">
        <f t="shared" si="411"/>
        <v>0</v>
      </c>
      <c r="AR709" s="1358">
        <f t="shared" si="411"/>
        <v>0</v>
      </c>
      <c r="AS709" s="1358">
        <f t="shared" si="411"/>
        <v>0</v>
      </c>
      <c r="AT709" s="1358">
        <f t="shared" si="411"/>
        <v>0</v>
      </c>
      <c r="AU709" s="1358">
        <f t="shared" si="411"/>
        <v>0</v>
      </c>
      <c r="AV709" s="1358">
        <f t="shared" si="411"/>
        <v>0</v>
      </c>
      <c r="AW709" s="1358">
        <f t="shared" si="411"/>
        <v>0</v>
      </c>
    </row>
    <row r="710" spans="1:49" ht="16.5" hidden="1" thickBot="1">
      <c r="A710" s="1298" t="s">
        <v>563</v>
      </c>
      <c r="B710" s="208" t="s">
        <v>663</v>
      </c>
      <c r="C710" s="1358">
        <f t="shared" si="401"/>
        <v>0</v>
      </c>
      <c r="D710" s="1358">
        <f t="shared" si="401"/>
        <v>0</v>
      </c>
      <c r="E710" s="1358">
        <f t="shared" si="401"/>
        <v>0</v>
      </c>
      <c r="F710" s="2093"/>
      <c r="G710" s="1197"/>
      <c r="H710" s="1197"/>
      <c r="I710" s="1197"/>
      <c r="J710" s="1197"/>
      <c r="K710" s="1197"/>
      <c r="L710" s="1358">
        <f t="shared" ref="L710:AW710" si="412">IF(L137&gt;L328,(100%-L328/L137*100%),IF(L137&lt;L328,(L137/L328*100%)-100%,0))</f>
        <v>0</v>
      </c>
      <c r="M710" s="1358">
        <f t="shared" si="412"/>
        <v>0</v>
      </c>
      <c r="N710" s="1358">
        <f t="shared" si="412"/>
        <v>0</v>
      </c>
      <c r="O710" s="1358">
        <f t="shared" si="412"/>
        <v>0</v>
      </c>
      <c r="P710" s="1358">
        <f t="shared" si="412"/>
        <v>0</v>
      </c>
      <c r="Q710" s="1358">
        <f t="shared" si="412"/>
        <v>0</v>
      </c>
      <c r="R710" s="1358">
        <f t="shared" si="412"/>
        <v>0</v>
      </c>
      <c r="S710" s="1358">
        <f t="shared" si="412"/>
        <v>0</v>
      </c>
      <c r="T710" s="1358">
        <f t="shared" si="412"/>
        <v>0</v>
      </c>
      <c r="U710" s="1358">
        <f t="shared" si="412"/>
        <v>0</v>
      </c>
      <c r="V710" s="1358">
        <f t="shared" si="412"/>
        <v>0</v>
      </c>
      <c r="W710" s="1358">
        <f t="shared" si="412"/>
        <v>0</v>
      </c>
      <c r="X710" s="1358">
        <f t="shared" si="412"/>
        <v>0</v>
      </c>
      <c r="Y710" s="1358">
        <f t="shared" si="412"/>
        <v>0</v>
      </c>
      <c r="Z710" s="1358">
        <f t="shared" si="412"/>
        <v>0</v>
      </c>
      <c r="AA710" s="1358">
        <f t="shared" si="412"/>
        <v>0</v>
      </c>
      <c r="AB710" s="1358">
        <f t="shared" si="412"/>
        <v>0</v>
      </c>
      <c r="AC710" s="1358">
        <f t="shared" si="412"/>
        <v>0</v>
      </c>
      <c r="AD710" s="1358">
        <f t="shared" si="412"/>
        <v>0</v>
      </c>
      <c r="AE710" s="1358">
        <f t="shared" si="412"/>
        <v>0</v>
      </c>
      <c r="AF710" s="1358">
        <f t="shared" si="412"/>
        <v>0</v>
      </c>
      <c r="AG710" s="1358">
        <f t="shared" si="412"/>
        <v>0</v>
      </c>
      <c r="AH710" s="1358">
        <f t="shared" si="412"/>
        <v>0</v>
      </c>
      <c r="AI710" s="1358">
        <f t="shared" si="412"/>
        <v>0</v>
      </c>
      <c r="AJ710" s="1358">
        <f t="shared" si="412"/>
        <v>0</v>
      </c>
      <c r="AK710" s="1358">
        <f t="shared" si="412"/>
        <v>0</v>
      </c>
      <c r="AL710" s="1358">
        <f t="shared" si="412"/>
        <v>0</v>
      </c>
      <c r="AM710" s="1358">
        <f t="shared" si="412"/>
        <v>0</v>
      </c>
      <c r="AN710" s="1358">
        <f t="shared" si="412"/>
        <v>0</v>
      </c>
      <c r="AO710" s="1358">
        <f t="shared" si="412"/>
        <v>0</v>
      </c>
      <c r="AP710" s="1358">
        <f t="shared" si="412"/>
        <v>0</v>
      </c>
      <c r="AQ710" s="1358">
        <f t="shared" si="412"/>
        <v>0</v>
      </c>
      <c r="AR710" s="1358">
        <f t="shared" si="412"/>
        <v>0</v>
      </c>
      <c r="AS710" s="1358">
        <f t="shared" si="412"/>
        <v>0</v>
      </c>
      <c r="AT710" s="1358">
        <f t="shared" si="412"/>
        <v>0</v>
      </c>
      <c r="AU710" s="1358">
        <f t="shared" si="412"/>
        <v>0</v>
      </c>
      <c r="AV710" s="1358">
        <f t="shared" si="412"/>
        <v>0</v>
      </c>
      <c r="AW710" s="1358">
        <f t="shared" si="412"/>
        <v>0</v>
      </c>
    </row>
    <row r="711" spans="1:49" ht="16.5" hidden="1" thickBot="1">
      <c r="A711" s="1298" t="s">
        <v>564</v>
      </c>
      <c r="B711" s="208" t="s">
        <v>665</v>
      </c>
      <c r="C711" s="1358">
        <f t="shared" si="401"/>
        <v>-0.76923076923076916</v>
      </c>
      <c r="D711" s="1358">
        <f t="shared" si="401"/>
        <v>-1</v>
      </c>
      <c r="E711" s="1358">
        <f t="shared" si="401"/>
        <v>-0.5</v>
      </c>
      <c r="F711" s="2093"/>
      <c r="G711" s="1197"/>
      <c r="H711" s="1197"/>
      <c r="I711" s="1197"/>
      <c r="J711" s="1197"/>
      <c r="K711" s="1197"/>
      <c r="L711" s="1358">
        <f t="shared" ref="L711:AW711" si="413">IF(L138&gt;L329,(100%-L329/L138*100%),IF(L138&lt;L329,(L138/L329*100%)-100%,0))</f>
        <v>0</v>
      </c>
      <c r="M711" s="1358">
        <f t="shared" si="413"/>
        <v>0</v>
      </c>
      <c r="N711" s="1358">
        <f t="shared" si="413"/>
        <v>0</v>
      </c>
      <c r="O711" s="1358">
        <f t="shared" si="413"/>
        <v>0</v>
      </c>
      <c r="P711" s="1358">
        <f t="shared" si="413"/>
        <v>0</v>
      </c>
      <c r="Q711" s="1358">
        <f t="shared" si="413"/>
        <v>0</v>
      </c>
      <c r="R711" s="1358">
        <f t="shared" si="413"/>
        <v>0</v>
      </c>
      <c r="S711" s="1358">
        <f t="shared" si="413"/>
        <v>-1</v>
      </c>
      <c r="T711" s="1358">
        <f t="shared" si="413"/>
        <v>0</v>
      </c>
      <c r="U711" s="1358">
        <f t="shared" si="413"/>
        <v>0</v>
      </c>
      <c r="V711" s="1358">
        <f t="shared" si="413"/>
        <v>0</v>
      </c>
      <c r="W711" s="1358">
        <f t="shared" si="413"/>
        <v>0</v>
      </c>
      <c r="X711" s="1358">
        <f t="shared" si="413"/>
        <v>0</v>
      </c>
      <c r="Y711" s="1358">
        <f t="shared" si="413"/>
        <v>0</v>
      </c>
      <c r="Z711" s="1358">
        <f t="shared" si="413"/>
        <v>0</v>
      </c>
      <c r="AA711" s="1358">
        <f t="shared" si="413"/>
        <v>0</v>
      </c>
      <c r="AB711" s="1358">
        <f t="shared" si="413"/>
        <v>0</v>
      </c>
      <c r="AC711" s="1358">
        <f t="shared" si="413"/>
        <v>0</v>
      </c>
      <c r="AD711" s="1358">
        <f t="shared" si="413"/>
        <v>0</v>
      </c>
      <c r="AE711" s="1358">
        <f t="shared" si="413"/>
        <v>0</v>
      </c>
      <c r="AF711" s="1358">
        <f t="shared" si="413"/>
        <v>0</v>
      </c>
      <c r="AG711" s="1358">
        <f t="shared" si="413"/>
        <v>0</v>
      </c>
      <c r="AH711" s="1358">
        <f t="shared" si="413"/>
        <v>0</v>
      </c>
      <c r="AI711" s="1358">
        <f t="shared" si="413"/>
        <v>0</v>
      </c>
      <c r="AJ711" s="1358">
        <f t="shared" si="413"/>
        <v>0</v>
      </c>
      <c r="AK711" s="1358">
        <f t="shared" si="413"/>
        <v>0</v>
      </c>
      <c r="AL711" s="1358">
        <f t="shared" si="413"/>
        <v>0</v>
      </c>
      <c r="AM711" s="1358">
        <f t="shared" si="413"/>
        <v>0</v>
      </c>
      <c r="AN711" s="1358">
        <f t="shared" si="413"/>
        <v>0</v>
      </c>
      <c r="AO711" s="1358">
        <f t="shared" si="413"/>
        <v>0</v>
      </c>
      <c r="AP711" s="1358">
        <f t="shared" si="413"/>
        <v>0</v>
      </c>
      <c r="AQ711" s="1358">
        <f t="shared" si="413"/>
        <v>0</v>
      </c>
      <c r="AR711" s="1358">
        <f t="shared" si="413"/>
        <v>0</v>
      </c>
      <c r="AS711" s="1358">
        <f t="shared" si="413"/>
        <v>0</v>
      </c>
      <c r="AT711" s="1358">
        <f t="shared" si="413"/>
        <v>-1</v>
      </c>
      <c r="AU711" s="1358">
        <f t="shared" si="413"/>
        <v>1</v>
      </c>
      <c r="AV711" s="1358">
        <f t="shared" si="413"/>
        <v>0</v>
      </c>
      <c r="AW711" s="1358">
        <f t="shared" si="413"/>
        <v>0</v>
      </c>
    </row>
    <row r="712" spans="1:49" ht="16.5" hidden="1" thickBot="1">
      <c r="A712" s="1298" t="s">
        <v>720</v>
      </c>
      <c r="B712" s="208" t="s">
        <v>48</v>
      </c>
      <c r="C712" s="1358">
        <f t="shared" si="401"/>
        <v>0</v>
      </c>
      <c r="D712" s="1358">
        <f t="shared" si="401"/>
        <v>0</v>
      </c>
      <c r="E712" s="1358">
        <f t="shared" si="401"/>
        <v>0</v>
      </c>
      <c r="F712" s="2093"/>
      <c r="G712" s="1197"/>
      <c r="H712" s="1197"/>
      <c r="I712" s="1197"/>
      <c r="J712" s="1197"/>
      <c r="K712" s="1197"/>
      <c r="L712" s="1358">
        <f t="shared" ref="L712:AW712" si="414">IF(L139&gt;L330,(100%-L330/L139*100%),IF(L139&lt;L330,(L139/L330*100%)-100%,0))</f>
        <v>0</v>
      </c>
      <c r="M712" s="1358">
        <f t="shared" si="414"/>
        <v>0</v>
      </c>
      <c r="N712" s="1358">
        <f t="shared" si="414"/>
        <v>0</v>
      </c>
      <c r="O712" s="1358">
        <f t="shared" si="414"/>
        <v>0</v>
      </c>
      <c r="P712" s="1358">
        <f t="shared" si="414"/>
        <v>0</v>
      </c>
      <c r="Q712" s="1358">
        <f t="shared" si="414"/>
        <v>0</v>
      </c>
      <c r="R712" s="1358">
        <f t="shared" si="414"/>
        <v>0</v>
      </c>
      <c r="S712" s="1358">
        <f t="shared" si="414"/>
        <v>0</v>
      </c>
      <c r="T712" s="1358">
        <f t="shared" si="414"/>
        <v>0</v>
      </c>
      <c r="U712" s="1358">
        <f t="shared" si="414"/>
        <v>0</v>
      </c>
      <c r="V712" s="1358">
        <f t="shared" si="414"/>
        <v>0</v>
      </c>
      <c r="W712" s="1358">
        <f t="shared" si="414"/>
        <v>0</v>
      </c>
      <c r="X712" s="1358">
        <f t="shared" si="414"/>
        <v>0</v>
      </c>
      <c r="Y712" s="1358">
        <f t="shared" si="414"/>
        <v>0</v>
      </c>
      <c r="Z712" s="1358">
        <f t="shared" si="414"/>
        <v>0</v>
      </c>
      <c r="AA712" s="1358">
        <f t="shared" si="414"/>
        <v>0</v>
      </c>
      <c r="AB712" s="1358">
        <f t="shared" si="414"/>
        <v>0</v>
      </c>
      <c r="AC712" s="1358">
        <f t="shared" si="414"/>
        <v>0</v>
      </c>
      <c r="AD712" s="1358">
        <f t="shared" si="414"/>
        <v>0</v>
      </c>
      <c r="AE712" s="1358">
        <f t="shared" si="414"/>
        <v>0</v>
      </c>
      <c r="AF712" s="1358">
        <f t="shared" si="414"/>
        <v>0</v>
      </c>
      <c r="AG712" s="1358">
        <f t="shared" si="414"/>
        <v>0</v>
      </c>
      <c r="AH712" s="1358">
        <f t="shared" si="414"/>
        <v>0</v>
      </c>
      <c r="AI712" s="1358">
        <f t="shared" si="414"/>
        <v>0</v>
      </c>
      <c r="AJ712" s="1358">
        <f t="shared" si="414"/>
        <v>0</v>
      </c>
      <c r="AK712" s="1358">
        <f t="shared" si="414"/>
        <v>0</v>
      </c>
      <c r="AL712" s="1358">
        <f t="shared" si="414"/>
        <v>0</v>
      </c>
      <c r="AM712" s="1358">
        <f t="shared" si="414"/>
        <v>0</v>
      </c>
      <c r="AN712" s="1358">
        <f t="shared" si="414"/>
        <v>0</v>
      </c>
      <c r="AO712" s="1358">
        <f t="shared" si="414"/>
        <v>0</v>
      </c>
      <c r="AP712" s="1358">
        <f t="shared" si="414"/>
        <v>0</v>
      </c>
      <c r="AQ712" s="1358">
        <f t="shared" si="414"/>
        <v>0</v>
      </c>
      <c r="AR712" s="1358">
        <f t="shared" si="414"/>
        <v>0</v>
      </c>
      <c r="AS712" s="1358">
        <f t="shared" si="414"/>
        <v>0</v>
      </c>
      <c r="AT712" s="1358">
        <f t="shared" si="414"/>
        <v>0</v>
      </c>
      <c r="AU712" s="1358">
        <f t="shared" si="414"/>
        <v>0</v>
      </c>
      <c r="AV712" s="1358">
        <f t="shared" si="414"/>
        <v>0</v>
      </c>
      <c r="AW712" s="1358">
        <f t="shared" si="414"/>
        <v>0</v>
      </c>
    </row>
    <row r="713" spans="1:49" ht="16.5" hidden="1" thickBot="1">
      <c r="A713" s="1298" t="s">
        <v>721</v>
      </c>
      <c r="B713" s="208" t="s">
        <v>668</v>
      </c>
      <c r="C713" s="1358">
        <f t="shared" si="401"/>
        <v>0</v>
      </c>
      <c r="D713" s="1358">
        <f t="shared" si="401"/>
        <v>0</v>
      </c>
      <c r="E713" s="1358">
        <f t="shared" si="401"/>
        <v>0</v>
      </c>
      <c r="F713" s="2093"/>
      <c r="G713" s="1197"/>
      <c r="H713" s="1197"/>
      <c r="I713" s="1197"/>
      <c r="J713" s="1197"/>
      <c r="K713" s="1197"/>
      <c r="L713" s="1358">
        <f t="shared" ref="L713:AW713" si="415">IF(L140&gt;L331,(100%-L331/L140*100%),IF(L140&lt;L331,(L140/L331*100%)-100%,0))</f>
        <v>0</v>
      </c>
      <c r="M713" s="1358">
        <f t="shared" si="415"/>
        <v>0</v>
      </c>
      <c r="N713" s="1358">
        <f t="shared" si="415"/>
        <v>0</v>
      </c>
      <c r="O713" s="1358">
        <f t="shared" si="415"/>
        <v>0</v>
      </c>
      <c r="P713" s="1358">
        <f t="shared" si="415"/>
        <v>0</v>
      </c>
      <c r="Q713" s="1358">
        <f t="shared" si="415"/>
        <v>0</v>
      </c>
      <c r="R713" s="1358">
        <f t="shared" si="415"/>
        <v>0</v>
      </c>
      <c r="S713" s="1358">
        <f t="shared" si="415"/>
        <v>0</v>
      </c>
      <c r="T713" s="1358">
        <f t="shared" si="415"/>
        <v>0</v>
      </c>
      <c r="U713" s="1358">
        <f t="shared" si="415"/>
        <v>0</v>
      </c>
      <c r="V713" s="1358">
        <f t="shared" si="415"/>
        <v>0</v>
      </c>
      <c r="W713" s="1358">
        <f t="shared" si="415"/>
        <v>0</v>
      </c>
      <c r="X713" s="1358">
        <f t="shared" si="415"/>
        <v>0</v>
      </c>
      <c r="Y713" s="1358">
        <f t="shared" si="415"/>
        <v>0</v>
      </c>
      <c r="Z713" s="1358">
        <f t="shared" si="415"/>
        <v>0</v>
      </c>
      <c r="AA713" s="1358">
        <f t="shared" si="415"/>
        <v>0</v>
      </c>
      <c r="AB713" s="1358">
        <f t="shared" si="415"/>
        <v>0</v>
      </c>
      <c r="AC713" s="1358">
        <f t="shared" si="415"/>
        <v>0</v>
      </c>
      <c r="AD713" s="1358">
        <f t="shared" si="415"/>
        <v>0</v>
      </c>
      <c r="AE713" s="1358">
        <f t="shared" si="415"/>
        <v>0</v>
      </c>
      <c r="AF713" s="1358">
        <f t="shared" si="415"/>
        <v>0</v>
      </c>
      <c r="AG713" s="1358">
        <f t="shared" si="415"/>
        <v>0</v>
      </c>
      <c r="AH713" s="1358">
        <f t="shared" si="415"/>
        <v>0</v>
      </c>
      <c r="AI713" s="1358">
        <f t="shared" si="415"/>
        <v>0</v>
      </c>
      <c r="AJ713" s="1358">
        <f t="shared" si="415"/>
        <v>0</v>
      </c>
      <c r="AK713" s="1358">
        <f t="shared" si="415"/>
        <v>0</v>
      </c>
      <c r="AL713" s="1358">
        <f t="shared" si="415"/>
        <v>0</v>
      </c>
      <c r="AM713" s="1358">
        <f t="shared" si="415"/>
        <v>0</v>
      </c>
      <c r="AN713" s="1358">
        <f t="shared" si="415"/>
        <v>0</v>
      </c>
      <c r="AO713" s="1358">
        <f t="shared" si="415"/>
        <v>0</v>
      </c>
      <c r="AP713" s="1358">
        <f t="shared" si="415"/>
        <v>0</v>
      </c>
      <c r="AQ713" s="1358">
        <f t="shared" si="415"/>
        <v>0</v>
      </c>
      <c r="AR713" s="1358">
        <f t="shared" si="415"/>
        <v>0</v>
      </c>
      <c r="AS713" s="1358">
        <f t="shared" si="415"/>
        <v>0</v>
      </c>
      <c r="AT713" s="1358">
        <f t="shared" si="415"/>
        <v>0</v>
      </c>
      <c r="AU713" s="1358">
        <f t="shared" si="415"/>
        <v>0</v>
      </c>
      <c r="AV713" s="1358">
        <f t="shared" si="415"/>
        <v>0</v>
      </c>
      <c r="AW713" s="1358">
        <f t="shared" si="415"/>
        <v>0</v>
      </c>
    </row>
    <row r="714" spans="1:49" ht="16.5" hidden="1" thickBot="1">
      <c r="A714" s="1298" t="s">
        <v>722</v>
      </c>
      <c r="B714" s="208" t="s">
        <v>670</v>
      </c>
      <c r="C714" s="1358">
        <f t="shared" si="401"/>
        <v>0</v>
      </c>
      <c r="D714" s="1358">
        <f t="shared" si="401"/>
        <v>0</v>
      </c>
      <c r="E714" s="1358">
        <f t="shared" si="401"/>
        <v>0</v>
      </c>
      <c r="F714" s="2093"/>
      <c r="G714" s="1197"/>
      <c r="H714" s="1197"/>
      <c r="I714" s="1197"/>
      <c r="J714" s="1197"/>
      <c r="K714" s="1197"/>
      <c r="L714" s="1358">
        <f t="shared" ref="L714:AW714" si="416">IF(L141&gt;L332,(100%-L332/L141*100%),IF(L141&lt;L332,(L141/L332*100%)-100%,0))</f>
        <v>0</v>
      </c>
      <c r="M714" s="1358">
        <f t="shared" si="416"/>
        <v>0</v>
      </c>
      <c r="N714" s="1358">
        <f t="shared" si="416"/>
        <v>0</v>
      </c>
      <c r="O714" s="1358">
        <f t="shared" si="416"/>
        <v>0</v>
      </c>
      <c r="P714" s="1358">
        <f t="shared" si="416"/>
        <v>0</v>
      </c>
      <c r="Q714" s="1358">
        <f t="shared" si="416"/>
        <v>0</v>
      </c>
      <c r="R714" s="1358">
        <f t="shared" si="416"/>
        <v>0</v>
      </c>
      <c r="S714" s="1358">
        <f t="shared" si="416"/>
        <v>0</v>
      </c>
      <c r="T714" s="1358">
        <f t="shared" si="416"/>
        <v>0</v>
      </c>
      <c r="U714" s="1358">
        <f t="shared" si="416"/>
        <v>0</v>
      </c>
      <c r="V714" s="1358">
        <f t="shared" si="416"/>
        <v>0</v>
      </c>
      <c r="W714" s="1358">
        <f t="shared" si="416"/>
        <v>0</v>
      </c>
      <c r="X714" s="1358">
        <f t="shared" si="416"/>
        <v>0</v>
      </c>
      <c r="Y714" s="1358">
        <f t="shared" si="416"/>
        <v>0</v>
      </c>
      <c r="Z714" s="1358">
        <f t="shared" si="416"/>
        <v>0</v>
      </c>
      <c r="AA714" s="1358">
        <f t="shared" si="416"/>
        <v>0</v>
      </c>
      <c r="AB714" s="1358">
        <f t="shared" si="416"/>
        <v>0</v>
      </c>
      <c r="AC714" s="1358">
        <f t="shared" si="416"/>
        <v>0</v>
      </c>
      <c r="AD714" s="1358">
        <f t="shared" si="416"/>
        <v>0</v>
      </c>
      <c r="AE714" s="1358">
        <f t="shared" si="416"/>
        <v>0</v>
      </c>
      <c r="AF714" s="1358">
        <f t="shared" si="416"/>
        <v>0</v>
      </c>
      <c r="AG714" s="1358">
        <f t="shared" si="416"/>
        <v>0</v>
      </c>
      <c r="AH714" s="1358">
        <f t="shared" si="416"/>
        <v>0</v>
      </c>
      <c r="AI714" s="1358">
        <f t="shared" si="416"/>
        <v>0</v>
      </c>
      <c r="AJ714" s="1358">
        <f t="shared" si="416"/>
        <v>0</v>
      </c>
      <c r="AK714" s="1358">
        <f t="shared" si="416"/>
        <v>0</v>
      </c>
      <c r="AL714" s="1358">
        <f t="shared" si="416"/>
        <v>0</v>
      </c>
      <c r="AM714" s="1358">
        <f t="shared" si="416"/>
        <v>0</v>
      </c>
      <c r="AN714" s="1358">
        <f t="shared" si="416"/>
        <v>0</v>
      </c>
      <c r="AO714" s="1358">
        <f t="shared" si="416"/>
        <v>0</v>
      </c>
      <c r="AP714" s="1358">
        <f t="shared" si="416"/>
        <v>0</v>
      </c>
      <c r="AQ714" s="1358">
        <f t="shared" si="416"/>
        <v>0</v>
      </c>
      <c r="AR714" s="1358">
        <f t="shared" si="416"/>
        <v>0</v>
      </c>
      <c r="AS714" s="1358">
        <f t="shared" si="416"/>
        <v>0</v>
      </c>
      <c r="AT714" s="1358">
        <f t="shared" si="416"/>
        <v>0</v>
      </c>
      <c r="AU714" s="1358">
        <f t="shared" si="416"/>
        <v>0</v>
      </c>
      <c r="AV714" s="1358">
        <f t="shared" si="416"/>
        <v>0</v>
      </c>
      <c r="AW714" s="1358">
        <f t="shared" si="416"/>
        <v>0</v>
      </c>
    </row>
    <row r="715" spans="1:49" ht="16.5" hidden="1" thickBot="1">
      <c r="A715" s="1298" t="s">
        <v>723</v>
      </c>
      <c r="B715" s="208" t="s">
        <v>126</v>
      </c>
      <c r="C715" s="1358">
        <f t="shared" si="401"/>
        <v>0</v>
      </c>
      <c r="D715" s="1358">
        <f t="shared" si="401"/>
        <v>0</v>
      </c>
      <c r="E715" s="1358">
        <f t="shared" si="401"/>
        <v>0</v>
      </c>
      <c r="F715" s="2093"/>
      <c r="G715" s="1197"/>
      <c r="H715" s="1197"/>
      <c r="I715" s="1197"/>
      <c r="J715" s="1197"/>
      <c r="K715" s="1197"/>
      <c r="L715" s="1358">
        <f t="shared" ref="L715:AW715" si="417">IF(L142&gt;L333,(100%-L333/L142*100%),IF(L142&lt;L333,(L142/L333*100%)-100%,0))</f>
        <v>0</v>
      </c>
      <c r="M715" s="1358">
        <f t="shared" si="417"/>
        <v>0</v>
      </c>
      <c r="N715" s="1358">
        <f t="shared" si="417"/>
        <v>0</v>
      </c>
      <c r="O715" s="1358">
        <f t="shared" si="417"/>
        <v>0</v>
      </c>
      <c r="P715" s="1358">
        <f t="shared" si="417"/>
        <v>0</v>
      </c>
      <c r="Q715" s="1358">
        <f t="shared" si="417"/>
        <v>0</v>
      </c>
      <c r="R715" s="1358">
        <f t="shared" si="417"/>
        <v>0</v>
      </c>
      <c r="S715" s="1358">
        <f t="shared" si="417"/>
        <v>0</v>
      </c>
      <c r="T715" s="1358">
        <f t="shared" si="417"/>
        <v>0</v>
      </c>
      <c r="U715" s="1358">
        <f t="shared" si="417"/>
        <v>0</v>
      </c>
      <c r="V715" s="1358">
        <f t="shared" si="417"/>
        <v>0</v>
      </c>
      <c r="W715" s="1358">
        <f t="shared" si="417"/>
        <v>0</v>
      </c>
      <c r="X715" s="1358">
        <f t="shared" si="417"/>
        <v>0</v>
      </c>
      <c r="Y715" s="1358">
        <f t="shared" si="417"/>
        <v>0</v>
      </c>
      <c r="Z715" s="1358">
        <f t="shared" si="417"/>
        <v>0</v>
      </c>
      <c r="AA715" s="1358">
        <f t="shared" si="417"/>
        <v>0</v>
      </c>
      <c r="AB715" s="1358">
        <f t="shared" si="417"/>
        <v>0</v>
      </c>
      <c r="AC715" s="1358">
        <f t="shared" si="417"/>
        <v>0</v>
      </c>
      <c r="AD715" s="1358">
        <f t="shared" si="417"/>
        <v>0</v>
      </c>
      <c r="AE715" s="1358">
        <f t="shared" si="417"/>
        <v>0</v>
      </c>
      <c r="AF715" s="1358">
        <f t="shared" si="417"/>
        <v>0</v>
      </c>
      <c r="AG715" s="1358">
        <f t="shared" si="417"/>
        <v>0</v>
      </c>
      <c r="AH715" s="1358">
        <f t="shared" si="417"/>
        <v>0</v>
      </c>
      <c r="AI715" s="1358">
        <f t="shared" si="417"/>
        <v>0</v>
      </c>
      <c r="AJ715" s="1358">
        <f t="shared" si="417"/>
        <v>0</v>
      </c>
      <c r="AK715" s="1358">
        <f t="shared" si="417"/>
        <v>0</v>
      </c>
      <c r="AL715" s="1358">
        <f t="shared" si="417"/>
        <v>0</v>
      </c>
      <c r="AM715" s="1358">
        <f t="shared" si="417"/>
        <v>0</v>
      </c>
      <c r="AN715" s="1358">
        <f t="shared" si="417"/>
        <v>0</v>
      </c>
      <c r="AO715" s="1358">
        <f t="shared" si="417"/>
        <v>0</v>
      </c>
      <c r="AP715" s="1358">
        <f t="shared" si="417"/>
        <v>0</v>
      </c>
      <c r="AQ715" s="1358">
        <f t="shared" si="417"/>
        <v>0</v>
      </c>
      <c r="AR715" s="1358">
        <f t="shared" si="417"/>
        <v>0</v>
      </c>
      <c r="AS715" s="1358">
        <f t="shared" si="417"/>
        <v>0</v>
      </c>
      <c r="AT715" s="1358">
        <f t="shared" si="417"/>
        <v>0</v>
      </c>
      <c r="AU715" s="1358">
        <f t="shared" si="417"/>
        <v>0</v>
      </c>
      <c r="AV715" s="1358">
        <f t="shared" si="417"/>
        <v>0</v>
      </c>
      <c r="AW715" s="1358">
        <f t="shared" si="417"/>
        <v>0</v>
      </c>
    </row>
    <row r="716" spans="1:49" ht="48" hidden="1" thickBot="1">
      <c r="A716" s="1292">
        <v>16</v>
      </c>
      <c r="B716" s="210" t="s">
        <v>724</v>
      </c>
      <c r="C716" s="1358">
        <f t="shared" si="401"/>
        <v>0.12820512820512819</v>
      </c>
      <c r="D716" s="1358">
        <f t="shared" si="401"/>
        <v>0.31428571428571428</v>
      </c>
      <c r="E716" s="1358">
        <f t="shared" si="401"/>
        <v>-2.2727272727272707E-2</v>
      </c>
      <c r="F716" s="2093"/>
      <c r="G716" s="1197"/>
      <c r="H716" s="1197"/>
      <c r="I716" s="1197"/>
      <c r="J716" s="1197"/>
      <c r="K716" s="1197"/>
      <c r="L716" s="1358">
        <f t="shared" ref="L716:AW716" si="418">IF(L143&gt;L334,(100%-L334/L143*100%),IF(L143&lt;L334,(L143/L334*100%)-100%,0))</f>
        <v>0</v>
      </c>
      <c r="M716" s="1358">
        <f t="shared" si="418"/>
        <v>0</v>
      </c>
      <c r="N716" s="1358">
        <f t="shared" si="418"/>
        <v>0</v>
      </c>
      <c r="O716" s="1358">
        <f t="shared" si="418"/>
        <v>0</v>
      </c>
      <c r="P716" s="1358">
        <f t="shared" si="418"/>
        <v>0</v>
      </c>
      <c r="Q716" s="1358">
        <f t="shared" si="418"/>
        <v>-1</v>
      </c>
      <c r="R716" s="1358">
        <f t="shared" si="418"/>
        <v>-0.8</v>
      </c>
      <c r="S716" s="1358">
        <f t="shared" si="418"/>
        <v>-0.22222222222222221</v>
      </c>
      <c r="T716" s="1358">
        <f t="shared" si="418"/>
        <v>1</v>
      </c>
      <c r="U716" s="1358">
        <f t="shared" si="418"/>
        <v>0</v>
      </c>
      <c r="V716" s="1358">
        <f t="shared" si="418"/>
        <v>0</v>
      </c>
      <c r="W716" s="1358">
        <f t="shared" si="418"/>
        <v>0</v>
      </c>
      <c r="X716" s="1358">
        <f t="shared" si="418"/>
        <v>0</v>
      </c>
      <c r="Y716" s="1358">
        <f t="shared" si="418"/>
        <v>-0.1428571428571429</v>
      </c>
      <c r="Z716" s="1358">
        <f t="shared" si="418"/>
        <v>0</v>
      </c>
      <c r="AA716" s="1358">
        <f t="shared" si="418"/>
        <v>-1</v>
      </c>
      <c r="AB716" s="1358">
        <f t="shared" si="418"/>
        <v>0</v>
      </c>
      <c r="AC716" s="1358">
        <f t="shared" si="418"/>
        <v>-1</v>
      </c>
      <c r="AD716" s="1358">
        <f t="shared" si="418"/>
        <v>0</v>
      </c>
      <c r="AE716" s="1358">
        <f t="shared" si="418"/>
        <v>0</v>
      </c>
      <c r="AF716" s="1358">
        <f t="shared" si="418"/>
        <v>0</v>
      </c>
      <c r="AG716" s="1358">
        <f t="shared" si="418"/>
        <v>0</v>
      </c>
      <c r="AH716" s="1358">
        <f t="shared" si="418"/>
        <v>1</v>
      </c>
      <c r="AI716" s="1358">
        <f t="shared" si="418"/>
        <v>0</v>
      </c>
      <c r="AJ716" s="1358">
        <f t="shared" si="418"/>
        <v>0</v>
      </c>
      <c r="AK716" s="1358">
        <f t="shared" si="418"/>
        <v>0</v>
      </c>
      <c r="AL716" s="1358">
        <f t="shared" si="418"/>
        <v>0</v>
      </c>
      <c r="AM716" s="1358">
        <f t="shared" si="418"/>
        <v>0</v>
      </c>
      <c r="AN716" s="1358">
        <f t="shared" si="418"/>
        <v>-0.4</v>
      </c>
      <c r="AO716" s="1358">
        <f t="shared" si="418"/>
        <v>0.375</v>
      </c>
      <c r="AP716" s="1358">
        <f t="shared" si="418"/>
        <v>0</v>
      </c>
      <c r="AQ716" s="1358">
        <f t="shared" si="418"/>
        <v>1</v>
      </c>
      <c r="AR716" s="1358">
        <f t="shared" si="418"/>
        <v>0.44444444444444442</v>
      </c>
      <c r="AS716" s="1358">
        <f t="shared" si="418"/>
        <v>1</v>
      </c>
      <c r="AT716" s="1358">
        <f t="shared" si="418"/>
        <v>0.125</v>
      </c>
      <c r="AU716" s="1358">
        <f t="shared" si="418"/>
        <v>0</v>
      </c>
      <c r="AV716" s="1358">
        <f t="shared" si="418"/>
        <v>0</v>
      </c>
      <c r="AW716" s="1358">
        <f t="shared" si="418"/>
        <v>0</v>
      </c>
    </row>
    <row r="717" spans="1:49" ht="16.5" hidden="1" thickBot="1">
      <c r="A717" s="1298" t="s">
        <v>567</v>
      </c>
      <c r="B717" s="208" t="s">
        <v>674</v>
      </c>
      <c r="C717" s="1358">
        <f t="shared" si="401"/>
        <v>0.12820512820512819</v>
      </c>
      <c r="D717" s="1358">
        <f t="shared" si="401"/>
        <v>0.31428571428571428</v>
      </c>
      <c r="E717" s="1358">
        <f t="shared" si="401"/>
        <v>-2.2727272727272707E-2</v>
      </c>
      <c r="F717" s="2093"/>
      <c r="G717" s="1197"/>
      <c r="H717" s="1197"/>
      <c r="I717" s="1197"/>
      <c r="J717" s="1197"/>
      <c r="K717" s="1197"/>
      <c r="L717" s="1358">
        <f t="shared" ref="L717:AW717" si="419">IF(L144&gt;L335,(100%-L335/L144*100%),IF(L144&lt;L335,(L144/L335*100%)-100%,0))</f>
        <v>0</v>
      </c>
      <c r="M717" s="1358">
        <f t="shared" si="419"/>
        <v>0</v>
      </c>
      <c r="N717" s="1358">
        <f t="shared" si="419"/>
        <v>0</v>
      </c>
      <c r="O717" s="1358">
        <f t="shared" si="419"/>
        <v>0</v>
      </c>
      <c r="P717" s="1358">
        <f t="shared" si="419"/>
        <v>0</v>
      </c>
      <c r="Q717" s="1358">
        <f t="shared" si="419"/>
        <v>-1</v>
      </c>
      <c r="R717" s="1358">
        <f t="shared" si="419"/>
        <v>-0.8</v>
      </c>
      <c r="S717" s="1358">
        <f t="shared" si="419"/>
        <v>-0.22222222222222221</v>
      </c>
      <c r="T717" s="1358">
        <f t="shared" si="419"/>
        <v>1</v>
      </c>
      <c r="U717" s="1358">
        <f t="shared" si="419"/>
        <v>0</v>
      </c>
      <c r="V717" s="1358">
        <f t="shared" si="419"/>
        <v>0</v>
      </c>
      <c r="W717" s="1358">
        <f t="shared" si="419"/>
        <v>0</v>
      </c>
      <c r="X717" s="1358">
        <f t="shared" si="419"/>
        <v>0</v>
      </c>
      <c r="Y717" s="1358">
        <f t="shared" si="419"/>
        <v>-0.1428571428571429</v>
      </c>
      <c r="Z717" s="1358">
        <f t="shared" si="419"/>
        <v>0</v>
      </c>
      <c r="AA717" s="1358">
        <f t="shared" si="419"/>
        <v>-1</v>
      </c>
      <c r="AB717" s="1358">
        <f t="shared" si="419"/>
        <v>0</v>
      </c>
      <c r="AC717" s="1358">
        <f t="shared" si="419"/>
        <v>-1</v>
      </c>
      <c r="AD717" s="1358">
        <f t="shared" si="419"/>
        <v>0</v>
      </c>
      <c r="AE717" s="1358">
        <f t="shared" si="419"/>
        <v>0</v>
      </c>
      <c r="AF717" s="1358">
        <f t="shared" si="419"/>
        <v>0</v>
      </c>
      <c r="AG717" s="1358">
        <f t="shared" si="419"/>
        <v>0</v>
      </c>
      <c r="AH717" s="1358">
        <f t="shared" si="419"/>
        <v>1</v>
      </c>
      <c r="AI717" s="1358">
        <f t="shared" si="419"/>
        <v>0</v>
      </c>
      <c r="AJ717" s="1358">
        <f t="shared" si="419"/>
        <v>0</v>
      </c>
      <c r="AK717" s="1358">
        <f t="shared" si="419"/>
        <v>0</v>
      </c>
      <c r="AL717" s="1358">
        <f t="shared" si="419"/>
        <v>0</v>
      </c>
      <c r="AM717" s="1358">
        <f t="shared" si="419"/>
        <v>0</v>
      </c>
      <c r="AN717" s="1358">
        <f t="shared" si="419"/>
        <v>-0.4</v>
      </c>
      <c r="AO717" s="1358">
        <f t="shared" si="419"/>
        <v>0.375</v>
      </c>
      <c r="AP717" s="1358">
        <f t="shared" si="419"/>
        <v>0</v>
      </c>
      <c r="AQ717" s="1358">
        <f t="shared" si="419"/>
        <v>1</v>
      </c>
      <c r="AR717" s="1358">
        <f t="shared" si="419"/>
        <v>0.44444444444444442</v>
      </c>
      <c r="AS717" s="1358">
        <f t="shared" si="419"/>
        <v>1</v>
      </c>
      <c r="AT717" s="1358">
        <f t="shared" si="419"/>
        <v>0.125</v>
      </c>
      <c r="AU717" s="1358">
        <f t="shared" si="419"/>
        <v>0</v>
      </c>
      <c r="AV717" s="1358">
        <f t="shared" si="419"/>
        <v>0</v>
      </c>
      <c r="AW717" s="1358">
        <f t="shared" si="419"/>
        <v>0</v>
      </c>
    </row>
    <row r="718" spans="1:49" ht="16.5" hidden="1" thickBot="1">
      <c r="A718" s="1298" t="s">
        <v>571</v>
      </c>
      <c r="B718" s="208" t="s">
        <v>676</v>
      </c>
      <c r="C718" s="1358">
        <f t="shared" si="401"/>
        <v>0</v>
      </c>
      <c r="D718" s="1358">
        <f t="shared" si="401"/>
        <v>0</v>
      </c>
      <c r="E718" s="1358">
        <f t="shared" si="401"/>
        <v>0</v>
      </c>
      <c r="F718" s="2093"/>
      <c r="G718" s="1197"/>
      <c r="H718" s="1197"/>
      <c r="I718" s="1197"/>
      <c r="J718" s="1197"/>
      <c r="K718" s="1197"/>
      <c r="L718" s="1358">
        <f t="shared" ref="L718:AW718" si="420">IF(L145&gt;L336,(100%-L336/L145*100%),IF(L145&lt;L336,(L145/L336*100%)-100%,0))</f>
        <v>0</v>
      </c>
      <c r="M718" s="1358">
        <f t="shared" si="420"/>
        <v>0</v>
      </c>
      <c r="N718" s="1358">
        <f t="shared" si="420"/>
        <v>0</v>
      </c>
      <c r="O718" s="1358">
        <f t="shared" si="420"/>
        <v>0</v>
      </c>
      <c r="P718" s="1358">
        <f t="shared" si="420"/>
        <v>0</v>
      </c>
      <c r="Q718" s="1358">
        <f t="shared" si="420"/>
        <v>0</v>
      </c>
      <c r="R718" s="1358">
        <f t="shared" si="420"/>
        <v>0</v>
      </c>
      <c r="S718" s="1358">
        <f t="shared" si="420"/>
        <v>0</v>
      </c>
      <c r="T718" s="1358">
        <f t="shared" si="420"/>
        <v>0</v>
      </c>
      <c r="U718" s="1358">
        <f t="shared" si="420"/>
        <v>0</v>
      </c>
      <c r="V718" s="1358">
        <f t="shared" si="420"/>
        <v>0</v>
      </c>
      <c r="W718" s="1358">
        <f t="shared" si="420"/>
        <v>0</v>
      </c>
      <c r="X718" s="1358">
        <f t="shared" si="420"/>
        <v>0</v>
      </c>
      <c r="Y718" s="1358">
        <f t="shared" si="420"/>
        <v>0</v>
      </c>
      <c r="Z718" s="1358">
        <f t="shared" si="420"/>
        <v>0</v>
      </c>
      <c r="AA718" s="1358">
        <f t="shared" si="420"/>
        <v>0</v>
      </c>
      <c r="AB718" s="1358">
        <f t="shared" si="420"/>
        <v>0</v>
      </c>
      <c r="AC718" s="1358">
        <f t="shared" si="420"/>
        <v>0</v>
      </c>
      <c r="AD718" s="1358">
        <f t="shared" si="420"/>
        <v>0</v>
      </c>
      <c r="AE718" s="1358">
        <f t="shared" si="420"/>
        <v>0</v>
      </c>
      <c r="AF718" s="1358">
        <f t="shared" si="420"/>
        <v>0</v>
      </c>
      <c r="AG718" s="1358">
        <f t="shared" si="420"/>
        <v>0</v>
      </c>
      <c r="AH718" s="1358">
        <f t="shared" si="420"/>
        <v>0</v>
      </c>
      <c r="AI718" s="1358">
        <f t="shared" si="420"/>
        <v>0</v>
      </c>
      <c r="AJ718" s="1358">
        <f t="shared" si="420"/>
        <v>0</v>
      </c>
      <c r="AK718" s="1358">
        <f t="shared" si="420"/>
        <v>0</v>
      </c>
      <c r="AL718" s="1358">
        <f t="shared" si="420"/>
        <v>0</v>
      </c>
      <c r="AM718" s="1358">
        <f t="shared" si="420"/>
        <v>0</v>
      </c>
      <c r="AN718" s="1358">
        <f t="shared" si="420"/>
        <v>0</v>
      </c>
      <c r="AO718" s="1358">
        <f t="shared" si="420"/>
        <v>0</v>
      </c>
      <c r="AP718" s="1358">
        <f t="shared" si="420"/>
        <v>0</v>
      </c>
      <c r="AQ718" s="1358">
        <f t="shared" si="420"/>
        <v>0</v>
      </c>
      <c r="AR718" s="1358">
        <f t="shared" si="420"/>
        <v>0</v>
      </c>
      <c r="AS718" s="1358">
        <f t="shared" si="420"/>
        <v>0</v>
      </c>
      <c r="AT718" s="1358">
        <f t="shared" si="420"/>
        <v>0</v>
      </c>
      <c r="AU718" s="1358">
        <f t="shared" si="420"/>
        <v>0</v>
      </c>
      <c r="AV718" s="1358">
        <f t="shared" si="420"/>
        <v>0</v>
      </c>
      <c r="AW718" s="1358">
        <f t="shared" si="420"/>
        <v>0</v>
      </c>
    </row>
    <row r="719" spans="1:49" ht="16.5" hidden="1" thickBot="1">
      <c r="A719" s="1298" t="s">
        <v>572</v>
      </c>
      <c r="B719" s="208" t="s">
        <v>678</v>
      </c>
      <c r="C719" s="1358">
        <f t="shared" si="401"/>
        <v>0</v>
      </c>
      <c r="D719" s="1358">
        <f t="shared" si="401"/>
        <v>0</v>
      </c>
      <c r="E719" s="1358">
        <f t="shared" si="401"/>
        <v>0</v>
      </c>
      <c r="F719" s="2093"/>
      <c r="G719" s="1197"/>
      <c r="H719" s="1197"/>
      <c r="I719" s="1197"/>
      <c r="J719" s="1197"/>
      <c r="K719" s="1197"/>
      <c r="L719" s="1358">
        <f t="shared" ref="L719:AW719" si="421">IF(L146&gt;L337,(100%-L337/L146*100%),IF(L146&lt;L337,(L146/L337*100%)-100%,0))</f>
        <v>0</v>
      </c>
      <c r="M719" s="1358">
        <f t="shared" si="421"/>
        <v>0</v>
      </c>
      <c r="N719" s="1358">
        <f t="shared" si="421"/>
        <v>0</v>
      </c>
      <c r="O719" s="1358">
        <f t="shared" si="421"/>
        <v>0</v>
      </c>
      <c r="P719" s="1358">
        <f t="shared" si="421"/>
        <v>0</v>
      </c>
      <c r="Q719" s="1358">
        <f t="shared" si="421"/>
        <v>0</v>
      </c>
      <c r="R719" s="1358">
        <f t="shared" si="421"/>
        <v>0</v>
      </c>
      <c r="S719" s="1358">
        <f t="shared" si="421"/>
        <v>0</v>
      </c>
      <c r="T719" s="1358">
        <f t="shared" si="421"/>
        <v>0</v>
      </c>
      <c r="U719" s="1358">
        <f t="shared" si="421"/>
        <v>0</v>
      </c>
      <c r="V719" s="1358">
        <f t="shared" si="421"/>
        <v>0</v>
      </c>
      <c r="W719" s="1358">
        <f t="shared" si="421"/>
        <v>0</v>
      </c>
      <c r="X719" s="1358">
        <f t="shared" si="421"/>
        <v>0</v>
      </c>
      <c r="Y719" s="1358">
        <f t="shared" si="421"/>
        <v>0</v>
      </c>
      <c r="Z719" s="1358">
        <f t="shared" si="421"/>
        <v>0</v>
      </c>
      <c r="AA719" s="1358">
        <f t="shared" si="421"/>
        <v>0</v>
      </c>
      <c r="AB719" s="1358">
        <f t="shared" si="421"/>
        <v>0</v>
      </c>
      <c r="AC719" s="1358">
        <f t="shared" si="421"/>
        <v>0</v>
      </c>
      <c r="AD719" s="1358">
        <f t="shared" si="421"/>
        <v>0</v>
      </c>
      <c r="AE719" s="1358">
        <f t="shared" si="421"/>
        <v>0</v>
      </c>
      <c r="AF719" s="1358">
        <f t="shared" si="421"/>
        <v>0</v>
      </c>
      <c r="AG719" s="1358">
        <f t="shared" si="421"/>
        <v>0</v>
      </c>
      <c r="AH719" s="1358">
        <f t="shared" si="421"/>
        <v>0</v>
      </c>
      <c r="AI719" s="1358">
        <f t="shared" si="421"/>
        <v>0</v>
      </c>
      <c r="AJ719" s="1358">
        <f t="shared" si="421"/>
        <v>0</v>
      </c>
      <c r="AK719" s="1358">
        <f t="shared" si="421"/>
        <v>0</v>
      </c>
      <c r="AL719" s="1358">
        <f t="shared" si="421"/>
        <v>0</v>
      </c>
      <c r="AM719" s="1358">
        <f t="shared" si="421"/>
        <v>0</v>
      </c>
      <c r="AN719" s="1358">
        <f t="shared" si="421"/>
        <v>0</v>
      </c>
      <c r="AO719" s="1358">
        <f t="shared" si="421"/>
        <v>0</v>
      </c>
      <c r="AP719" s="1358">
        <f t="shared" si="421"/>
        <v>0</v>
      </c>
      <c r="AQ719" s="1358">
        <f t="shared" si="421"/>
        <v>0</v>
      </c>
      <c r="AR719" s="1358">
        <f t="shared" si="421"/>
        <v>0</v>
      </c>
      <c r="AS719" s="1358">
        <f t="shared" si="421"/>
        <v>0</v>
      </c>
      <c r="AT719" s="1358">
        <f t="shared" si="421"/>
        <v>0</v>
      </c>
      <c r="AU719" s="1358">
        <f t="shared" si="421"/>
        <v>0</v>
      </c>
      <c r="AV719" s="1358">
        <f t="shared" si="421"/>
        <v>0</v>
      </c>
      <c r="AW719" s="1358">
        <f t="shared" si="421"/>
        <v>0</v>
      </c>
    </row>
    <row r="720" spans="1:49" ht="16.5" hidden="1" thickBot="1">
      <c r="A720" s="1298" t="s">
        <v>573</v>
      </c>
      <c r="B720" s="208" t="s">
        <v>0</v>
      </c>
      <c r="C720" s="1358">
        <f t="shared" ref="C720:E739" si="422">IF(C147&gt;C338,(100%-C338/C147*100%),IF(C147&lt;C338,(C147/C338*100%)-100%,0))</f>
        <v>0</v>
      </c>
      <c r="D720" s="1358">
        <f t="shared" si="422"/>
        <v>0</v>
      </c>
      <c r="E720" s="1358">
        <f t="shared" si="422"/>
        <v>0</v>
      </c>
      <c r="F720" s="2093"/>
      <c r="G720" s="1197"/>
      <c r="H720" s="1197"/>
      <c r="I720" s="1197"/>
      <c r="J720" s="1197"/>
      <c r="K720" s="1197"/>
      <c r="L720" s="1358">
        <f t="shared" ref="L720:AW720" si="423">IF(L147&gt;L338,(100%-L338/L147*100%),IF(L147&lt;L338,(L147/L338*100%)-100%,0))</f>
        <v>0</v>
      </c>
      <c r="M720" s="1358">
        <f t="shared" si="423"/>
        <v>0</v>
      </c>
      <c r="N720" s="1358">
        <f t="shared" si="423"/>
        <v>0</v>
      </c>
      <c r="O720" s="1358">
        <f t="shared" si="423"/>
        <v>0</v>
      </c>
      <c r="P720" s="1358">
        <f t="shared" si="423"/>
        <v>0</v>
      </c>
      <c r="Q720" s="1358">
        <f t="shared" si="423"/>
        <v>0</v>
      </c>
      <c r="R720" s="1358">
        <f t="shared" si="423"/>
        <v>0</v>
      </c>
      <c r="S720" s="1358">
        <f t="shared" si="423"/>
        <v>0</v>
      </c>
      <c r="T720" s="1358">
        <f t="shared" si="423"/>
        <v>0</v>
      </c>
      <c r="U720" s="1358">
        <f t="shared" si="423"/>
        <v>0</v>
      </c>
      <c r="V720" s="1358">
        <f t="shared" si="423"/>
        <v>0</v>
      </c>
      <c r="W720" s="1358">
        <f t="shared" si="423"/>
        <v>0</v>
      </c>
      <c r="X720" s="1358">
        <f t="shared" si="423"/>
        <v>0</v>
      </c>
      <c r="Y720" s="1358">
        <f t="shared" si="423"/>
        <v>0</v>
      </c>
      <c r="Z720" s="1358">
        <f t="shared" si="423"/>
        <v>0</v>
      </c>
      <c r="AA720" s="1358">
        <f t="shared" si="423"/>
        <v>0</v>
      </c>
      <c r="AB720" s="1358">
        <f t="shared" si="423"/>
        <v>0</v>
      </c>
      <c r="AC720" s="1358">
        <f t="shared" si="423"/>
        <v>0</v>
      </c>
      <c r="AD720" s="1358">
        <f t="shared" si="423"/>
        <v>0</v>
      </c>
      <c r="AE720" s="1358">
        <f t="shared" si="423"/>
        <v>0</v>
      </c>
      <c r="AF720" s="1358">
        <f t="shared" si="423"/>
        <v>0</v>
      </c>
      <c r="AG720" s="1358">
        <f t="shared" si="423"/>
        <v>0</v>
      </c>
      <c r="AH720" s="1358">
        <f t="shared" si="423"/>
        <v>0</v>
      </c>
      <c r="AI720" s="1358">
        <f t="shared" si="423"/>
        <v>0</v>
      </c>
      <c r="AJ720" s="1358">
        <f t="shared" si="423"/>
        <v>0</v>
      </c>
      <c r="AK720" s="1358">
        <f t="shared" si="423"/>
        <v>0</v>
      </c>
      <c r="AL720" s="1358">
        <f t="shared" si="423"/>
        <v>0</v>
      </c>
      <c r="AM720" s="1358">
        <f t="shared" si="423"/>
        <v>0</v>
      </c>
      <c r="AN720" s="1358">
        <f t="shared" si="423"/>
        <v>0</v>
      </c>
      <c r="AO720" s="1358">
        <f t="shared" si="423"/>
        <v>0</v>
      </c>
      <c r="AP720" s="1358">
        <f t="shared" si="423"/>
        <v>0</v>
      </c>
      <c r="AQ720" s="1358">
        <f t="shared" si="423"/>
        <v>0</v>
      </c>
      <c r="AR720" s="1358">
        <f t="shared" si="423"/>
        <v>0</v>
      </c>
      <c r="AS720" s="1358">
        <f t="shared" si="423"/>
        <v>0</v>
      </c>
      <c r="AT720" s="1358">
        <f t="shared" si="423"/>
        <v>0</v>
      </c>
      <c r="AU720" s="1358">
        <f t="shared" si="423"/>
        <v>0</v>
      </c>
      <c r="AV720" s="1358">
        <f t="shared" si="423"/>
        <v>0</v>
      </c>
      <c r="AW720" s="1358">
        <f t="shared" si="423"/>
        <v>0</v>
      </c>
    </row>
    <row r="721" spans="1:49" ht="16.5" hidden="1" thickBot="1">
      <c r="A721" s="1298" t="s">
        <v>574</v>
      </c>
      <c r="B721" s="208" t="s">
        <v>681</v>
      </c>
      <c r="C721" s="1358">
        <f t="shared" si="422"/>
        <v>0</v>
      </c>
      <c r="D721" s="1358">
        <f t="shared" si="422"/>
        <v>0</v>
      </c>
      <c r="E721" s="1358">
        <f t="shared" si="422"/>
        <v>0</v>
      </c>
      <c r="F721" s="2093"/>
      <c r="G721" s="1197"/>
      <c r="H721" s="1197"/>
      <c r="I721" s="1197"/>
      <c r="J721" s="1197"/>
      <c r="K721" s="1197"/>
      <c r="L721" s="1358">
        <f t="shared" ref="L721:AW721" si="424">IF(L148&gt;L339,(100%-L339/L148*100%),IF(L148&lt;L339,(L148/L339*100%)-100%,0))</f>
        <v>0</v>
      </c>
      <c r="M721" s="1358">
        <f t="shared" si="424"/>
        <v>0</v>
      </c>
      <c r="N721" s="1358">
        <f t="shared" si="424"/>
        <v>0</v>
      </c>
      <c r="O721" s="1358">
        <f t="shared" si="424"/>
        <v>0</v>
      </c>
      <c r="P721" s="1358">
        <f t="shared" si="424"/>
        <v>0</v>
      </c>
      <c r="Q721" s="1358">
        <f t="shared" si="424"/>
        <v>0</v>
      </c>
      <c r="R721" s="1358">
        <f t="shared" si="424"/>
        <v>0</v>
      </c>
      <c r="S721" s="1358">
        <f t="shared" si="424"/>
        <v>0</v>
      </c>
      <c r="T721" s="1358">
        <f t="shared" si="424"/>
        <v>0</v>
      </c>
      <c r="U721" s="1358">
        <f t="shared" si="424"/>
        <v>0</v>
      </c>
      <c r="V721" s="1358">
        <f t="shared" si="424"/>
        <v>0</v>
      </c>
      <c r="W721" s="1358">
        <f t="shared" si="424"/>
        <v>0</v>
      </c>
      <c r="X721" s="1358">
        <f t="shared" si="424"/>
        <v>0</v>
      </c>
      <c r="Y721" s="1358">
        <f t="shared" si="424"/>
        <v>0</v>
      </c>
      <c r="Z721" s="1358">
        <f t="shared" si="424"/>
        <v>0</v>
      </c>
      <c r="AA721" s="1358">
        <f t="shared" si="424"/>
        <v>0</v>
      </c>
      <c r="AB721" s="1358">
        <f t="shared" si="424"/>
        <v>0</v>
      </c>
      <c r="AC721" s="1358">
        <f t="shared" si="424"/>
        <v>0</v>
      </c>
      <c r="AD721" s="1358">
        <f t="shared" si="424"/>
        <v>0</v>
      </c>
      <c r="AE721" s="1358">
        <f t="shared" si="424"/>
        <v>0</v>
      </c>
      <c r="AF721" s="1358">
        <f t="shared" si="424"/>
        <v>0</v>
      </c>
      <c r="AG721" s="1358">
        <f t="shared" si="424"/>
        <v>0</v>
      </c>
      <c r="AH721" s="1358">
        <f t="shared" si="424"/>
        <v>0</v>
      </c>
      <c r="AI721" s="1358">
        <f t="shared" si="424"/>
        <v>0</v>
      </c>
      <c r="AJ721" s="1358">
        <f t="shared" si="424"/>
        <v>0</v>
      </c>
      <c r="AK721" s="1358">
        <f t="shared" si="424"/>
        <v>0</v>
      </c>
      <c r="AL721" s="1358">
        <f t="shared" si="424"/>
        <v>0</v>
      </c>
      <c r="AM721" s="1358">
        <f t="shared" si="424"/>
        <v>0</v>
      </c>
      <c r="AN721" s="1358">
        <f t="shared" si="424"/>
        <v>0</v>
      </c>
      <c r="AO721" s="1358">
        <f t="shared" si="424"/>
        <v>0</v>
      </c>
      <c r="AP721" s="1358">
        <f t="shared" si="424"/>
        <v>0</v>
      </c>
      <c r="AQ721" s="1358">
        <f t="shared" si="424"/>
        <v>0</v>
      </c>
      <c r="AR721" s="1358">
        <f t="shared" si="424"/>
        <v>0</v>
      </c>
      <c r="AS721" s="1358">
        <f t="shared" si="424"/>
        <v>0</v>
      </c>
      <c r="AT721" s="1358">
        <f t="shared" si="424"/>
        <v>0</v>
      </c>
      <c r="AU721" s="1358">
        <f t="shared" si="424"/>
        <v>0</v>
      </c>
      <c r="AV721" s="1358">
        <f t="shared" si="424"/>
        <v>0</v>
      </c>
      <c r="AW721" s="1358">
        <f t="shared" si="424"/>
        <v>0</v>
      </c>
    </row>
    <row r="722" spans="1:49" ht="16.5" hidden="1" thickBot="1">
      <c r="A722" s="1298" t="s">
        <v>575</v>
      </c>
      <c r="B722" s="208" t="s">
        <v>683</v>
      </c>
      <c r="C722" s="1358">
        <f t="shared" si="422"/>
        <v>0</v>
      </c>
      <c r="D722" s="1358">
        <f t="shared" si="422"/>
        <v>0</v>
      </c>
      <c r="E722" s="1358">
        <f t="shared" si="422"/>
        <v>0</v>
      </c>
      <c r="F722" s="2093"/>
      <c r="G722" s="1197"/>
      <c r="H722" s="1197"/>
      <c r="I722" s="1197"/>
      <c r="J722" s="1197"/>
      <c r="K722" s="1197"/>
      <c r="L722" s="1358">
        <f t="shared" ref="L722:AW722" si="425">IF(L149&gt;L340,(100%-L340/L149*100%),IF(L149&lt;L340,(L149/L340*100%)-100%,0))</f>
        <v>0</v>
      </c>
      <c r="M722" s="1358">
        <f t="shared" si="425"/>
        <v>0</v>
      </c>
      <c r="N722" s="1358">
        <f t="shared" si="425"/>
        <v>0</v>
      </c>
      <c r="O722" s="1358">
        <f t="shared" si="425"/>
        <v>0</v>
      </c>
      <c r="P722" s="1358">
        <f t="shared" si="425"/>
        <v>0</v>
      </c>
      <c r="Q722" s="1358">
        <f t="shared" si="425"/>
        <v>0</v>
      </c>
      <c r="R722" s="1358">
        <f t="shared" si="425"/>
        <v>0</v>
      </c>
      <c r="S722" s="1358">
        <f t="shared" si="425"/>
        <v>0</v>
      </c>
      <c r="T722" s="1358">
        <f t="shared" si="425"/>
        <v>0</v>
      </c>
      <c r="U722" s="1358">
        <f t="shared" si="425"/>
        <v>0</v>
      </c>
      <c r="V722" s="1358">
        <f t="shared" si="425"/>
        <v>0</v>
      </c>
      <c r="W722" s="1358">
        <f t="shared" si="425"/>
        <v>0</v>
      </c>
      <c r="X722" s="1358">
        <f t="shared" si="425"/>
        <v>0</v>
      </c>
      <c r="Y722" s="1358">
        <f t="shared" si="425"/>
        <v>0</v>
      </c>
      <c r="Z722" s="1358">
        <f t="shared" si="425"/>
        <v>0</v>
      </c>
      <c r="AA722" s="1358">
        <f t="shared" si="425"/>
        <v>0</v>
      </c>
      <c r="AB722" s="1358">
        <f t="shared" si="425"/>
        <v>0</v>
      </c>
      <c r="AC722" s="1358">
        <f t="shared" si="425"/>
        <v>0</v>
      </c>
      <c r="AD722" s="1358">
        <f t="shared" si="425"/>
        <v>0</v>
      </c>
      <c r="AE722" s="1358">
        <f t="shared" si="425"/>
        <v>0</v>
      </c>
      <c r="AF722" s="1358">
        <f t="shared" si="425"/>
        <v>0</v>
      </c>
      <c r="AG722" s="1358">
        <f t="shared" si="425"/>
        <v>0</v>
      </c>
      <c r="AH722" s="1358">
        <f t="shared" si="425"/>
        <v>0</v>
      </c>
      <c r="AI722" s="1358">
        <f t="shared" si="425"/>
        <v>0</v>
      </c>
      <c r="AJ722" s="1358">
        <f t="shared" si="425"/>
        <v>0</v>
      </c>
      <c r="AK722" s="1358">
        <f t="shared" si="425"/>
        <v>0</v>
      </c>
      <c r="AL722" s="1358">
        <f t="shared" si="425"/>
        <v>0</v>
      </c>
      <c r="AM722" s="1358">
        <f t="shared" si="425"/>
        <v>0</v>
      </c>
      <c r="AN722" s="1358">
        <f t="shared" si="425"/>
        <v>0</v>
      </c>
      <c r="AO722" s="1358">
        <f t="shared" si="425"/>
        <v>0</v>
      </c>
      <c r="AP722" s="1358">
        <f t="shared" si="425"/>
        <v>0</v>
      </c>
      <c r="AQ722" s="1358">
        <f t="shared" si="425"/>
        <v>0</v>
      </c>
      <c r="AR722" s="1358">
        <f t="shared" si="425"/>
        <v>0</v>
      </c>
      <c r="AS722" s="1358">
        <f t="shared" si="425"/>
        <v>0</v>
      </c>
      <c r="AT722" s="1358">
        <f t="shared" si="425"/>
        <v>0</v>
      </c>
      <c r="AU722" s="1358">
        <f t="shared" si="425"/>
        <v>0</v>
      </c>
      <c r="AV722" s="1358">
        <f t="shared" si="425"/>
        <v>0</v>
      </c>
      <c r="AW722" s="1358">
        <f t="shared" si="425"/>
        <v>0</v>
      </c>
    </row>
    <row r="723" spans="1:49" ht="16.5" hidden="1" thickBot="1">
      <c r="A723" s="1298" t="s">
        <v>725</v>
      </c>
      <c r="B723" s="208" t="s">
        <v>149</v>
      </c>
      <c r="C723" s="1358">
        <f t="shared" si="422"/>
        <v>0</v>
      </c>
      <c r="D723" s="1358">
        <f t="shared" si="422"/>
        <v>0</v>
      </c>
      <c r="E723" s="1358">
        <f t="shared" si="422"/>
        <v>0</v>
      </c>
      <c r="F723" s="2093"/>
      <c r="G723" s="1197"/>
      <c r="H723" s="1197"/>
      <c r="I723" s="1197"/>
      <c r="J723" s="1197"/>
      <c r="K723" s="1197"/>
      <c r="L723" s="1358">
        <f t="shared" ref="L723:AW723" si="426">IF(L150&gt;L341,(100%-L341/L150*100%),IF(L150&lt;L341,(L150/L341*100%)-100%,0))</f>
        <v>0</v>
      </c>
      <c r="M723" s="1358">
        <f t="shared" si="426"/>
        <v>0</v>
      </c>
      <c r="N723" s="1358">
        <f t="shared" si="426"/>
        <v>0</v>
      </c>
      <c r="O723" s="1358">
        <f t="shared" si="426"/>
        <v>0</v>
      </c>
      <c r="P723" s="1358">
        <f t="shared" si="426"/>
        <v>0</v>
      </c>
      <c r="Q723" s="1358">
        <f t="shared" si="426"/>
        <v>0</v>
      </c>
      <c r="R723" s="1358">
        <f t="shared" si="426"/>
        <v>0</v>
      </c>
      <c r="S723" s="1358">
        <f t="shared" si="426"/>
        <v>0</v>
      </c>
      <c r="T723" s="1358">
        <f t="shared" si="426"/>
        <v>0</v>
      </c>
      <c r="U723" s="1358">
        <f t="shared" si="426"/>
        <v>0</v>
      </c>
      <c r="V723" s="1358">
        <f t="shared" si="426"/>
        <v>0</v>
      </c>
      <c r="W723" s="1358">
        <f t="shared" si="426"/>
        <v>0</v>
      </c>
      <c r="X723" s="1358">
        <f t="shared" si="426"/>
        <v>0</v>
      </c>
      <c r="Y723" s="1358">
        <f t="shared" si="426"/>
        <v>0</v>
      </c>
      <c r="Z723" s="1358">
        <f t="shared" si="426"/>
        <v>0</v>
      </c>
      <c r="AA723" s="1358">
        <f t="shared" si="426"/>
        <v>0</v>
      </c>
      <c r="AB723" s="1358">
        <f t="shared" si="426"/>
        <v>0</v>
      </c>
      <c r="AC723" s="1358">
        <f t="shared" si="426"/>
        <v>0</v>
      </c>
      <c r="AD723" s="1358">
        <f t="shared" si="426"/>
        <v>0</v>
      </c>
      <c r="AE723" s="1358">
        <f t="shared" si="426"/>
        <v>0</v>
      </c>
      <c r="AF723" s="1358">
        <f t="shared" si="426"/>
        <v>0</v>
      </c>
      <c r="AG723" s="1358">
        <f t="shared" si="426"/>
        <v>0</v>
      </c>
      <c r="AH723" s="1358">
        <f t="shared" si="426"/>
        <v>0</v>
      </c>
      <c r="AI723" s="1358">
        <f t="shared" si="426"/>
        <v>0</v>
      </c>
      <c r="AJ723" s="1358">
        <f t="shared" si="426"/>
        <v>0</v>
      </c>
      <c r="AK723" s="1358">
        <f t="shared" si="426"/>
        <v>0</v>
      </c>
      <c r="AL723" s="1358">
        <f t="shared" si="426"/>
        <v>0</v>
      </c>
      <c r="AM723" s="1358">
        <f t="shared" si="426"/>
        <v>0</v>
      </c>
      <c r="AN723" s="1358">
        <f t="shared" si="426"/>
        <v>0</v>
      </c>
      <c r="AO723" s="1358">
        <f t="shared" si="426"/>
        <v>0</v>
      </c>
      <c r="AP723" s="1358">
        <f t="shared" si="426"/>
        <v>0</v>
      </c>
      <c r="AQ723" s="1358">
        <f t="shared" si="426"/>
        <v>0</v>
      </c>
      <c r="AR723" s="1358">
        <f t="shared" si="426"/>
        <v>0</v>
      </c>
      <c r="AS723" s="1358">
        <f t="shared" si="426"/>
        <v>0</v>
      </c>
      <c r="AT723" s="1358">
        <f t="shared" si="426"/>
        <v>0</v>
      </c>
      <c r="AU723" s="1358">
        <f t="shared" si="426"/>
        <v>0</v>
      </c>
      <c r="AV723" s="1358">
        <f t="shared" si="426"/>
        <v>0</v>
      </c>
      <c r="AW723" s="1358">
        <f t="shared" si="426"/>
        <v>0</v>
      </c>
    </row>
    <row r="724" spans="1:49" ht="16.5" hidden="1" thickBot="1">
      <c r="A724" s="1298" t="s">
        <v>726</v>
      </c>
      <c r="B724" s="208" t="s">
        <v>684</v>
      </c>
      <c r="C724" s="1358">
        <f t="shared" si="422"/>
        <v>0</v>
      </c>
      <c r="D724" s="1358">
        <f t="shared" si="422"/>
        <v>0</v>
      </c>
      <c r="E724" s="1358">
        <f t="shared" si="422"/>
        <v>0</v>
      </c>
      <c r="F724" s="2093"/>
      <c r="G724" s="1197"/>
      <c r="H724" s="1197"/>
      <c r="I724" s="1197"/>
      <c r="J724" s="1197"/>
      <c r="K724" s="1197"/>
      <c r="L724" s="1358">
        <f t="shared" ref="L724:AW724" si="427">IF(L151&gt;L342,(100%-L342/L151*100%),IF(L151&lt;L342,(L151/L342*100%)-100%,0))</f>
        <v>0</v>
      </c>
      <c r="M724" s="1358">
        <f t="shared" si="427"/>
        <v>0</v>
      </c>
      <c r="N724" s="1358">
        <f t="shared" si="427"/>
        <v>0</v>
      </c>
      <c r="O724" s="1358">
        <f t="shared" si="427"/>
        <v>0</v>
      </c>
      <c r="P724" s="1358">
        <f t="shared" si="427"/>
        <v>0</v>
      </c>
      <c r="Q724" s="1358">
        <f t="shared" si="427"/>
        <v>0</v>
      </c>
      <c r="R724" s="1358">
        <f t="shared" si="427"/>
        <v>0</v>
      </c>
      <c r="S724" s="1358">
        <f t="shared" si="427"/>
        <v>0</v>
      </c>
      <c r="T724" s="1358">
        <f t="shared" si="427"/>
        <v>0</v>
      </c>
      <c r="U724" s="1358">
        <f t="shared" si="427"/>
        <v>0</v>
      </c>
      <c r="V724" s="1358">
        <f t="shared" si="427"/>
        <v>0</v>
      </c>
      <c r="W724" s="1358">
        <f t="shared" si="427"/>
        <v>0</v>
      </c>
      <c r="X724" s="1358">
        <f t="shared" si="427"/>
        <v>0</v>
      </c>
      <c r="Y724" s="1358">
        <f t="shared" si="427"/>
        <v>0</v>
      </c>
      <c r="Z724" s="1358">
        <f t="shared" si="427"/>
        <v>0</v>
      </c>
      <c r="AA724" s="1358">
        <f t="shared" si="427"/>
        <v>0</v>
      </c>
      <c r="AB724" s="1358">
        <f t="shared" si="427"/>
        <v>0</v>
      </c>
      <c r="AC724" s="1358">
        <f t="shared" si="427"/>
        <v>0</v>
      </c>
      <c r="AD724" s="1358">
        <f t="shared" si="427"/>
        <v>0</v>
      </c>
      <c r="AE724" s="1358">
        <f t="shared" si="427"/>
        <v>0</v>
      </c>
      <c r="AF724" s="1358">
        <f t="shared" si="427"/>
        <v>0</v>
      </c>
      <c r="AG724" s="1358">
        <f t="shared" si="427"/>
        <v>0</v>
      </c>
      <c r="AH724" s="1358">
        <f t="shared" si="427"/>
        <v>0</v>
      </c>
      <c r="AI724" s="1358">
        <f t="shared" si="427"/>
        <v>0</v>
      </c>
      <c r="AJ724" s="1358">
        <f t="shared" si="427"/>
        <v>0</v>
      </c>
      <c r="AK724" s="1358">
        <f t="shared" si="427"/>
        <v>0</v>
      </c>
      <c r="AL724" s="1358">
        <f t="shared" si="427"/>
        <v>0</v>
      </c>
      <c r="AM724" s="1358">
        <f t="shared" si="427"/>
        <v>0</v>
      </c>
      <c r="AN724" s="1358">
        <f t="shared" si="427"/>
        <v>0</v>
      </c>
      <c r="AO724" s="1358">
        <f t="shared" si="427"/>
        <v>0</v>
      </c>
      <c r="AP724" s="1358">
        <f t="shared" si="427"/>
        <v>0</v>
      </c>
      <c r="AQ724" s="1358">
        <f t="shared" si="427"/>
        <v>0</v>
      </c>
      <c r="AR724" s="1358">
        <f t="shared" si="427"/>
        <v>0</v>
      </c>
      <c r="AS724" s="1358">
        <f t="shared" si="427"/>
        <v>0</v>
      </c>
      <c r="AT724" s="1358">
        <f t="shared" si="427"/>
        <v>0</v>
      </c>
      <c r="AU724" s="1358">
        <f t="shared" si="427"/>
        <v>0</v>
      </c>
      <c r="AV724" s="1358">
        <f t="shared" si="427"/>
        <v>0</v>
      </c>
      <c r="AW724" s="1358">
        <f t="shared" si="427"/>
        <v>0</v>
      </c>
    </row>
    <row r="725" spans="1:49" ht="16.5" hidden="1" thickBot="1">
      <c r="A725" s="1298" t="s">
        <v>727</v>
      </c>
      <c r="B725" s="208" t="s">
        <v>685</v>
      </c>
      <c r="C725" s="1358">
        <f t="shared" si="422"/>
        <v>0</v>
      </c>
      <c r="D725" s="1358">
        <f t="shared" si="422"/>
        <v>0</v>
      </c>
      <c r="E725" s="1358">
        <f t="shared" si="422"/>
        <v>0</v>
      </c>
      <c r="F725" s="2093"/>
      <c r="G725" s="1197"/>
      <c r="H725" s="1197"/>
      <c r="I725" s="1197"/>
      <c r="J725" s="1197"/>
      <c r="K725" s="1197"/>
      <c r="L725" s="1358">
        <f t="shared" ref="L725:AW725" si="428">IF(L152&gt;L343,(100%-L343/L152*100%),IF(L152&lt;L343,(L152/L343*100%)-100%,0))</f>
        <v>0</v>
      </c>
      <c r="M725" s="1358">
        <f t="shared" si="428"/>
        <v>0</v>
      </c>
      <c r="N725" s="1358">
        <f t="shared" si="428"/>
        <v>0</v>
      </c>
      <c r="O725" s="1358">
        <f t="shared" si="428"/>
        <v>0</v>
      </c>
      <c r="P725" s="1358">
        <f t="shared" si="428"/>
        <v>0</v>
      </c>
      <c r="Q725" s="1358">
        <f t="shared" si="428"/>
        <v>0</v>
      </c>
      <c r="R725" s="1358">
        <f t="shared" si="428"/>
        <v>0</v>
      </c>
      <c r="S725" s="1358">
        <f t="shared" si="428"/>
        <v>0</v>
      </c>
      <c r="T725" s="1358">
        <f t="shared" si="428"/>
        <v>0</v>
      </c>
      <c r="U725" s="1358">
        <f t="shared" si="428"/>
        <v>0</v>
      </c>
      <c r="V725" s="1358">
        <f t="shared" si="428"/>
        <v>0</v>
      </c>
      <c r="W725" s="1358">
        <f t="shared" si="428"/>
        <v>0</v>
      </c>
      <c r="X725" s="1358">
        <f t="shared" si="428"/>
        <v>0</v>
      </c>
      <c r="Y725" s="1358">
        <f t="shared" si="428"/>
        <v>0</v>
      </c>
      <c r="Z725" s="1358">
        <f t="shared" si="428"/>
        <v>0</v>
      </c>
      <c r="AA725" s="1358">
        <f t="shared" si="428"/>
        <v>0</v>
      </c>
      <c r="AB725" s="1358">
        <f t="shared" si="428"/>
        <v>0</v>
      </c>
      <c r="AC725" s="1358">
        <f t="shared" si="428"/>
        <v>0</v>
      </c>
      <c r="AD725" s="1358">
        <f t="shared" si="428"/>
        <v>0</v>
      </c>
      <c r="AE725" s="1358">
        <f t="shared" si="428"/>
        <v>0</v>
      </c>
      <c r="AF725" s="1358">
        <f t="shared" si="428"/>
        <v>0</v>
      </c>
      <c r="AG725" s="1358">
        <f t="shared" si="428"/>
        <v>0</v>
      </c>
      <c r="AH725" s="1358">
        <f t="shared" si="428"/>
        <v>0</v>
      </c>
      <c r="AI725" s="1358">
        <f t="shared" si="428"/>
        <v>0</v>
      </c>
      <c r="AJ725" s="1358">
        <f t="shared" si="428"/>
        <v>0</v>
      </c>
      <c r="AK725" s="1358">
        <f t="shared" si="428"/>
        <v>0</v>
      </c>
      <c r="AL725" s="1358">
        <f t="shared" si="428"/>
        <v>0</v>
      </c>
      <c r="AM725" s="1358">
        <f t="shared" si="428"/>
        <v>0</v>
      </c>
      <c r="AN725" s="1358">
        <f t="shared" si="428"/>
        <v>0</v>
      </c>
      <c r="AO725" s="1358">
        <f t="shared" si="428"/>
        <v>0</v>
      </c>
      <c r="AP725" s="1358">
        <f t="shared" si="428"/>
        <v>0</v>
      </c>
      <c r="AQ725" s="1358">
        <f t="shared" si="428"/>
        <v>0</v>
      </c>
      <c r="AR725" s="1358">
        <f t="shared" si="428"/>
        <v>0</v>
      </c>
      <c r="AS725" s="1358">
        <f t="shared" si="428"/>
        <v>0</v>
      </c>
      <c r="AT725" s="1358">
        <f t="shared" si="428"/>
        <v>0</v>
      </c>
      <c r="AU725" s="1358">
        <f t="shared" si="428"/>
        <v>0</v>
      </c>
      <c r="AV725" s="1358">
        <f t="shared" si="428"/>
        <v>0</v>
      </c>
      <c r="AW725" s="1358">
        <f t="shared" si="428"/>
        <v>0</v>
      </c>
    </row>
    <row r="726" spans="1:49" ht="16.5" hidden="1" thickBot="1">
      <c r="A726" s="1298" t="s">
        <v>728</v>
      </c>
      <c r="B726" s="208" t="s">
        <v>686</v>
      </c>
      <c r="C726" s="1358">
        <f t="shared" si="422"/>
        <v>0</v>
      </c>
      <c r="D726" s="1358">
        <f t="shared" si="422"/>
        <v>0</v>
      </c>
      <c r="E726" s="1358">
        <f t="shared" si="422"/>
        <v>0</v>
      </c>
      <c r="F726" s="2093"/>
      <c r="G726" s="1197"/>
      <c r="H726" s="1197"/>
      <c r="I726" s="1197"/>
      <c r="J726" s="1197"/>
      <c r="K726" s="1197"/>
      <c r="L726" s="1358">
        <f t="shared" ref="L726:AW726" si="429">IF(L153&gt;L344,(100%-L344/L153*100%),IF(L153&lt;L344,(L153/L344*100%)-100%,0))</f>
        <v>0</v>
      </c>
      <c r="M726" s="1358">
        <f t="shared" si="429"/>
        <v>0</v>
      </c>
      <c r="N726" s="1358">
        <f t="shared" si="429"/>
        <v>0</v>
      </c>
      <c r="O726" s="1358">
        <f t="shared" si="429"/>
        <v>0</v>
      </c>
      <c r="P726" s="1358">
        <f t="shared" si="429"/>
        <v>0</v>
      </c>
      <c r="Q726" s="1358">
        <f t="shared" si="429"/>
        <v>0</v>
      </c>
      <c r="R726" s="1358">
        <f t="shared" si="429"/>
        <v>0</v>
      </c>
      <c r="S726" s="1358">
        <f t="shared" si="429"/>
        <v>0</v>
      </c>
      <c r="T726" s="1358">
        <f t="shared" si="429"/>
        <v>0</v>
      </c>
      <c r="U726" s="1358">
        <f t="shared" si="429"/>
        <v>0</v>
      </c>
      <c r="V726" s="1358">
        <f t="shared" si="429"/>
        <v>0</v>
      </c>
      <c r="W726" s="1358">
        <f t="shared" si="429"/>
        <v>0</v>
      </c>
      <c r="X726" s="1358">
        <f t="shared" si="429"/>
        <v>0</v>
      </c>
      <c r="Y726" s="1358">
        <f t="shared" si="429"/>
        <v>0</v>
      </c>
      <c r="Z726" s="1358">
        <f t="shared" si="429"/>
        <v>0</v>
      </c>
      <c r="AA726" s="1358">
        <f t="shared" si="429"/>
        <v>0</v>
      </c>
      <c r="AB726" s="1358">
        <f t="shared" si="429"/>
        <v>0</v>
      </c>
      <c r="AC726" s="1358">
        <f t="shared" si="429"/>
        <v>0</v>
      </c>
      <c r="AD726" s="1358">
        <f t="shared" si="429"/>
        <v>0</v>
      </c>
      <c r="AE726" s="1358">
        <f t="shared" si="429"/>
        <v>0</v>
      </c>
      <c r="AF726" s="1358">
        <f t="shared" si="429"/>
        <v>0</v>
      </c>
      <c r="AG726" s="1358">
        <f t="shared" si="429"/>
        <v>0</v>
      </c>
      <c r="AH726" s="1358">
        <f t="shared" si="429"/>
        <v>0</v>
      </c>
      <c r="AI726" s="1358">
        <f t="shared" si="429"/>
        <v>0</v>
      </c>
      <c r="AJ726" s="1358">
        <f t="shared" si="429"/>
        <v>0</v>
      </c>
      <c r="AK726" s="1358">
        <f t="shared" si="429"/>
        <v>0</v>
      </c>
      <c r="AL726" s="1358">
        <f t="shared" si="429"/>
        <v>0</v>
      </c>
      <c r="AM726" s="1358">
        <f t="shared" si="429"/>
        <v>0</v>
      </c>
      <c r="AN726" s="1358">
        <f t="shared" si="429"/>
        <v>0</v>
      </c>
      <c r="AO726" s="1358">
        <f t="shared" si="429"/>
        <v>0</v>
      </c>
      <c r="AP726" s="1358">
        <f t="shared" si="429"/>
        <v>0</v>
      </c>
      <c r="AQ726" s="1358">
        <f t="shared" si="429"/>
        <v>0</v>
      </c>
      <c r="AR726" s="1358">
        <f t="shared" si="429"/>
        <v>0</v>
      </c>
      <c r="AS726" s="1358">
        <f t="shared" si="429"/>
        <v>0</v>
      </c>
      <c r="AT726" s="1358">
        <f t="shared" si="429"/>
        <v>0</v>
      </c>
      <c r="AU726" s="1358">
        <f t="shared" si="429"/>
        <v>0</v>
      </c>
      <c r="AV726" s="1358">
        <f t="shared" si="429"/>
        <v>0</v>
      </c>
      <c r="AW726" s="1358">
        <f t="shared" si="429"/>
        <v>0</v>
      </c>
    </row>
    <row r="727" spans="1:49" ht="16.5" hidden="1" thickBot="1">
      <c r="A727" s="1298" t="s">
        <v>729</v>
      </c>
      <c r="B727" s="208" t="s">
        <v>687</v>
      </c>
      <c r="C727" s="1358">
        <f t="shared" si="422"/>
        <v>0</v>
      </c>
      <c r="D727" s="1358">
        <f t="shared" si="422"/>
        <v>0</v>
      </c>
      <c r="E727" s="1358">
        <f t="shared" si="422"/>
        <v>0</v>
      </c>
      <c r="F727" s="2093"/>
      <c r="G727" s="1197"/>
      <c r="H727" s="1197"/>
      <c r="I727" s="1197"/>
      <c r="J727" s="1197"/>
      <c r="K727" s="1197"/>
      <c r="L727" s="1358">
        <f t="shared" ref="L727:AW727" si="430">IF(L154&gt;L345,(100%-L345/L154*100%),IF(L154&lt;L345,(L154/L345*100%)-100%,0))</f>
        <v>0</v>
      </c>
      <c r="M727" s="1358">
        <f t="shared" si="430"/>
        <v>0</v>
      </c>
      <c r="N727" s="1358">
        <f t="shared" si="430"/>
        <v>0</v>
      </c>
      <c r="O727" s="1358">
        <f t="shared" si="430"/>
        <v>0</v>
      </c>
      <c r="P727" s="1358">
        <f t="shared" si="430"/>
        <v>0</v>
      </c>
      <c r="Q727" s="1358">
        <f t="shared" si="430"/>
        <v>0</v>
      </c>
      <c r="R727" s="1358">
        <f t="shared" si="430"/>
        <v>0</v>
      </c>
      <c r="S727" s="1358">
        <f t="shared" si="430"/>
        <v>0</v>
      </c>
      <c r="T727" s="1358">
        <f t="shared" si="430"/>
        <v>0</v>
      </c>
      <c r="U727" s="1358">
        <f t="shared" si="430"/>
        <v>0</v>
      </c>
      <c r="V727" s="1358">
        <f t="shared" si="430"/>
        <v>0</v>
      </c>
      <c r="W727" s="1358">
        <f t="shared" si="430"/>
        <v>0</v>
      </c>
      <c r="X727" s="1358">
        <f t="shared" si="430"/>
        <v>0</v>
      </c>
      <c r="Y727" s="1358">
        <f t="shared" si="430"/>
        <v>0</v>
      </c>
      <c r="Z727" s="1358">
        <f t="shared" si="430"/>
        <v>0</v>
      </c>
      <c r="AA727" s="1358">
        <f t="shared" si="430"/>
        <v>0</v>
      </c>
      <c r="AB727" s="1358">
        <f t="shared" si="430"/>
        <v>0</v>
      </c>
      <c r="AC727" s="1358">
        <f t="shared" si="430"/>
        <v>0</v>
      </c>
      <c r="AD727" s="1358">
        <f t="shared" si="430"/>
        <v>0</v>
      </c>
      <c r="AE727" s="1358">
        <f t="shared" si="430"/>
        <v>0</v>
      </c>
      <c r="AF727" s="1358">
        <f t="shared" si="430"/>
        <v>0</v>
      </c>
      <c r="AG727" s="1358">
        <f t="shared" si="430"/>
        <v>0</v>
      </c>
      <c r="AH727" s="1358">
        <f t="shared" si="430"/>
        <v>0</v>
      </c>
      <c r="AI727" s="1358">
        <f t="shared" si="430"/>
        <v>0</v>
      </c>
      <c r="AJ727" s="1358">
        <f t="shared" si="430"/>
        <v>0</v>
      </c>
      <c r="AK727" s="1358">
        <f t="shared" si="430"/>
        <v>0</v>
      </c>
      <c r="AL727" s="1358">
        <f t="shared" si="430"/>
        <v>0</v>
      </c>
      <c r="AM727" s="1358">
        <f t="shared" si="430"/>
        <v>0</v>
      </c>
      <c r="AN727" s="1358">
        <f t="shared" si="430"/>
        <v>0</v>
      </c>
      <c r="AO727" s="1358">
        <f t="shared" si="430"/>
        <v>0</v>
      </c>
      <c r="AP727" s="1358">
        <f t="shared" si="430"/>
        <v>0</v>
      </c>
      <c r="AQ727" s="1358">
        <f t="shared" si="430"/>
        <v>0</v>
      </c>
      <c r="AR727" s="1358">
        <f t="shared" si="430"/>
        <v>0</v>
      </c>
      <c r="AS727" s="1358">
        <f t="shared" si="430"/>
        <v>0</v>
      </c>
      <c r="AT727" s="1358">
        <f t="shared" si="430"/>
        <v>0</v>
      </c>
      <c r="AU727" s="1358">
        <f t="shared" si="430"/>
        <v>0</v>
      </c>
      <c r="AV727" s="1358">
        <f t="shared" si="430"/>
        <v>0</v>
      </c>
      <c r="AW727" s="1358">
        <f t="shared" si="430"/>
        <v>0</v>
      </c>
    </row>
    <row r="728" spans="1:49" ht="16.5" hidden="1" thickBot="1">
      <c r="A728" s="1298" t="s">
        <v>730</v>
      </c>
      <c r="B728" s="208" t="s">
        <v>688</v>
      </c>
      <c r="C728" s="1358">
        <f t="shared" si="422"/>
        <v>0</v>
      </c>
      <c r="D728" s="1358">
        <f t="shared" si="422"/>
        <v>0</v>
      </c>
      <c r="E728" s="1358">
        <f t="shared" si="422"/>
        <v>0</v>
      </c>
      <c r="F728" s="2093"/>
      <c r="G728" s="1197"/>
      <c r="H728" s="1197"/>
      <c r="I728" s="1197"/>
      <c r="J728" s="1197"/>
      <c r="K728" s="1197"/>
      <c r="L728" s="1358">
        <f t="shared" ref="L728:AW728" si="431">IF(L155&gt;L346,(100%-L346/L155*100%),IF(L155&lt;L346,(L155/L346*100%)-100%,0))</f>
        <v>0</v>
      </c>
      <c r="M728" s="1358">
        <f t="shared" si="431"/>
        <v>0</v>
      </c>
      <c r="N728" s="1358">
        <f t="shared" si="431"/>
        <v>0</v>
      </c>
      <c r="O728" s="1358">
        <f t="shared" si="431"/>
        <v>0</v>
      </c>
      <c r="P728" s="1358">
        <f t="shared" si="431"/>
        <v>0</v>
      </c>
      <c r="Q728" s="1358">
        <f t="shared" si="431"/>
        <v>0</v>
      </c>
      <c r="R728" s="1358">
        <f t="shared" si="431"/>
        <v>0</v>
      </c>
      <c r="S728" s="1358">
        <f t="shared" si="431"/>
        <v>0</v>
      </c>
      <c r="T728" s="1358">
        <f t="shared" si="431"/>
        <v>0</v>
      </c>
      <c r="U728" s="1358">
        <f t="shared" si="431"/>
        <v>0</v>
      </c>
      <c r="V728" s="1358">
        <f t="shared" si="431"/>
        <v>0</v>
      </c>
      <c r="W728" s="1358">
        <f t="shared" si="431"/>
        <v>0</v>
      </c>
      <c r="X728" s="1358">
        <f t="shared" si="431"/>
        <v>0</v>
      </c>
      <c r="Y728" s="1358">
        <f t="shared" si="431"/>
        <v>0</v>
      </c>
      <c r="Z728" s="1358">
        <f t="shared" si="431"/>
        <v>0</v>
      </c>
      <c r="AA728" s="1358">
        <f t="shared" si="431"/>
        <v>0</v>
      </c>
      <c r="AB728" s="1358">
        <f t="shared" si="431"/>
        <v>0</v>
      </c>
      <c r="AC728" s="1358">
        <f t="shared" si="431"/>
        <v>0</v>
      </c>
      <c r="AD728" s="1358">
        <f t="shared" si="431"/>
        <v>0</v>
      </c>
      <c r="AE728" s="1358">
        <f t="shared" si="431"/>
        <v>0</v>
      </c>
      <c r="AF728" s="1358">
        <f t="shared" si="431"/>
        <v>0</v>
      </c>
      <c r="AG728" s="1358">
        <f t="shared" si="431"/>
        <v>0</v>
      </c>
      <c r="AH728" s="1358">
        <f t="shared" si="431"/>
        <v>0</v>
      </c>
      <c r="AI728" s="1358">
        <f t="shared" si="431"/>
        <v>0</v>
      </c>
      <c r="AJ728" s="1358">
        <f t="shared" si="431"/>
        <v>0</v>
      </c>
      <c r="AK728" s="1358">
        <f t="shared" si="431"/>
        <v>0</v>
      </c>
      <c r="AL728" s="1358">
        <f t="shared" si="431"/>
        <v>0</v>
      </c>
      <c r="AM728" s="1358">
        <f t="shared" si="431"/>
        <v>0</v>
      </c>
      <c r="AN728" s="1358">
        <f t="shared" si="431"/>
        <v>0</v>
      </c>
      <c r="AO728" s="1358">
        <f t="shared" si="431"/>
        <v>0</v>
      </c>
      <c r="AP728" s="1358">
        <f t="shared" si="431"/>
        <v>0</v>
      </c>
      <c r="AQ728" s="1358">
        <f t="shared" si="431"/>
        <v>0</v>
      </c>
      <c r="AR728" s="1358">
        <f t="shared" si="431"/>
        <v>0</v>
      </c>
      <c r="AS728" s="1358">
        <f t="shared" si="431"/>
        <v>0</v>
      </c>
      <c r="AT728" s="1358">
        <f t="shared" si="431"/>
        <v>0</v>
      </c>
      <c r="AU728" s="1358">
        <f t="shared" si="431"/>
        <v>0</v>
      </c>
      <c r="AV728" s="1358">
        <f t="shared" si="431"/>
        <v>0</v>
      </c>
      <c r="AW728" s="1358">
        <f t="shared" si="431"/>
        <v>0</v>
      </c>
    </row>
    <row r="729" spans="1:49" ht="16.5" hidden="1" thickBot="1">
      <c r="A729" s="1298" t="s">
        <v>731</v>
      </c>
      <c r="B729" s="208" t="s">
        <v>689</v>
      </c>
      <c r="C729" s="1358">
        <f t="shared" si="422"/>
        <v>0</v>
      </c>
      <c r="D729" s="1358">
        <f t="shared" si="422"/>
        <v>0</v>
      </c>
      <c r="E729" s="1358">
        <f t="shared" si="422"/>
        <v>0</v>
      </c>
      <c r="F729" s="2093"/>
      <c r="G729" s="1197"/>
      <c r="H729" s="1197"/>
      <c r="I729" s="1197"/>
      <c r="J729" s="1197"/>
      <c r="K729" s="1197"/>
      <c r="L729" s="1358">
        <f t="shared" ref="L729:AW729" si="432">IF(L156&gt;L347,(100%-L347/L156*100%),IF(L156&lt;L347,(L156/L347*100%)-100%,0))</f>
        <v>0</v>
      </c>
      <c r="M729" s="1358">
        <f t="shared" si="432"/>
        <v>0</v>
      </c>
      <c r="N729" s="1358">
        <f t="shared" si="432"/>
        <v>0</v>
      </c>
      <c r="O729" s="1358">
        <f t="shared" si="432"/>
        <v>0</v>
      </c>
      <c r="P729" s="1358">
        <f t="shared" si="432"/>
        <v>0</v>
      </c>
      <c r="Q729" s="1358">
        <f t="shared" si="432"/>
        <v>0</v>
      </c>
      <c r="R729" s="1358">
        <f t="shared" si="432"/>
        <v>0</v>
      </c>
      <c r="S729" s="1358">
        <f t="shared" si="432"/>
        <v>0</v>
      </c>
      <c r="T729" s="1358">
        <f t="shared" si="432"/>
        <v>0</v>
      </c>
      <c r="U729" s="1358">
        <f t="shared" si="432"/>
        <v>0</v>
      </c>
      <c r="V729" s="1358">
        <f t="shared" si="432"/>
        <v>0</v>
      </c>
      <c r="W729" s="1358">
        <f t="shared" si="432"/>
        <v>0</v>
      </c>
      <c r="X729" s="1358">
        <f t="shared" si="432"/>
        <v>0</v>
      </c>
      <c r="Y729" s="1358">
        <f t="shared" si="432"/>
        <v>0</v>
      </c>
      <c r="Z729" s="1358">
        <f t="shared" si="432"/>
        <v>0</v>
      </c>
      <c r="AA729" s="1358">
        <f t="shared" si="432"/>
        <v>0</v>
      </c>
      <c r="AB729" s="1358">
        <f t="shared" si="432"/>
        <v>0</v>
      </c>
      <c r="AC729" s="1358">
        <f t="shared" si="432"/>
        <v>0</v>
      </c>
      <c r="AD729" s="1358">
        <f t="shared" si="432"/>
        <v>0</v>
      </c>
      <c r="AE729" s="1358">
        <f t="shared" si="432"/>
        <v>0</v>
      </c>
      <c r="AF729" s="1358">
        <f t="shared" si="432"/>
        <v>0</v>
      </c>
      <c r="AG729" s="1358">
        <f t="shared" si="432"/>
        <v>0</v>
      </c>
      <c r="AH729" s="1358">
        <f t="shared" si="432"/>
        <v>0</v>
      </c>
      <c r="AI729" s="1358">
        <f t="shared" si="432"/>
        <v>0</v>
      </c>
      <c r="AJ729" s="1358">
        <f t="shared" si="432"/>
        <v>0</v>
      </c>
      <c r="AK729" s="1358">
        <f t="shared" si="432"/>
        <v>0</v>
      </c>
      <c r="AL729" s="1358">
        <f t="shared" si="432"/>
        <v>0</v>
      </c>
      <c r="AM729" s="1358">
        <f t="shared" si="432"/>
        <v>0</v>
      </c>
      <c r="AN729" s="1358">
        <f t="shared" si="432"/>
        <v>0</v>
      </c>
      <c r="AO729" s="1358">
        <f t="shared" si="432"/>
        <v>0</v>
      </c>
      <c r="AP729" s="1358">
        <f t="shared" si="432"/>
        <v>0</v>
      </c>
      <c r="AQ729" s="1358">
        <f t="shared" si="432"/>
        <v>0</v>
      </c>
      <c r="AR729" s="1358">
        <f t="shared" si="432"/>
        <v>0</v>
      </c>
      <c r="AS729" s="1358">
        <f t="shared" si="432"/>
        <v>0</v>
      </c>
      <c r="AT729" s="1358">
        <f t="shared" si="432"/>
        <v>0</v>
      </c>
      <c r="AU729" s="1358">
        <f t="shared" si="432"/>
        <v>0</v>
      </c>
      <c r="AV729" s="1358">
        <f t="shared" si="432"/>
        <v>0</v>
      </c>
      <c r="AW729" s="1358">
        <f t="shared" si="432"/>
        <v>0</v>
      </c>
    </row>
    <row r="730" spans="1:49" ht="16.5" hidden="1" thickBot="1">
      <c r="A730" s="1298" t="s">
        <v>732</v>
      </c>
      <c r="B730" s="208" t="s">
        <v>690</v>
      </c>
      <c r="C730" s="1358">
        <f t="shared" si="422"/>
        <v>0</v>
      </c>
      <c r="D730" s="1358">
        <f t="shared" si="422"/>
        <v>0</v>
      </c>
      <c r="E730" s="1358">
        <f t="shared" si="422"/>
        <v>0</v>
      </c>
      <c r="F730" s="2093"/>
      <c r="G730" s="1197"/>
      <c r="H730" s="1197"/>
      <c r="I730" s="1197"/>
      <c r="J730" s="1197"/>
      <c r="K730" s="1197"/>
      <c r="L730" s="1358">
        <f t="shared" ref="L730:AW730" si="433">IF(L157&gt;L348,(100%-L348/L157*100%),IF(L157&lt;L348,(L157/L348*100%)-100%,0))</f>
        <v>0</v>
      </c>
      <c r="M730" s="1358">
        <f t="shared" si="433"/>
        <v>0</v>
      </c>
      <c r="N730" s="1358">
        <f t="shared" si="433"/>
        <v>0</v>
      </c>
      <c r="O730" s="1358">
        <f t="shared" si="433"/>
        <v>0</v>
      </c>
      <c r="P730" s="1358">
        <f t="shared" si="433"/>
        <v>0</v>
      </c>
      <c r="Q730" s="1358">
        <f t="shared" si="433"/>
        <v>0</v>
      </c>
      <c r="R730" s="1358">
        <f t="shared" si="433"/>
        <v>0</v>
      </c>
      <c r="S730" s="1358">
        <f t="shared" si="433"/>
        <v>0</v>
      </c>
      <c r="T730" s="1358">
        <f t="shared" si="433"/>
        <v>0</v>
      </c>
      <c r="U730" s="1358">
        <f t="shared" si="433"/>
        <v>0</v>
      </c>
      <c r="V730" s="1358">
        <f t="shared" si="433"/>
        <v>0</v>
      </c>
      <c r="W730" s="1358">
        <f t="shared" si="433"/>
        <v>0</v>
      </c>
      <c r="X730" s="1358">
        <f t="shared" si="433"/>
        <v>0</v>
      </c>
      <c r="Y730" s="1358">
        <f t="shared" si="433"/>
        <v>0</v>
      </c>
      <c r="Z730" s="1358">
        <f t="shared" si="433"/>
        <v>0</v>
      </c>
      <c r="AA730" s="1358">
        <f t="shared" si="433"/>
        <v>0</v>
      </c>
      <c r="AB730" s="1358">
        <f t="shared" si="433"/>
        <v>0</v>
      </c>
      <c r="AC730" s="1358">
        <f t="shared" si="433"/>
        <v>0</v>
      </c>
      <c r="AD730" s="1358">
        <f t="shared" si="433"/>
        <v>0</v>
      </c>
      <c r="AE730" s="1358">
        <f t="shared" si="433"/>
        <v>0</v>
      </c>
      <c r="AF730" s="1358">
        <f t="shared" si="433"/>
        <v>0</v>
      </c>
      <c r="AG730" s="1358">
        <f t="shared" si="433"/>
        <v>0</v>
      </c>
      <c r="AH730" s="1358">
        <f t="shared" si="433"/>
        <v>0</v>
      </c>
      <c r="AI730" s="1358">
        <f t="shared" si="433"/>
        <v>0</v>
      </c>
      <c r="AJ730" s="1358">
        <f t="shared" si="433"/>
        <v>0</v>
      </c>
      <c r="AK730" s="1358">
        <f t="shared" si="433"/>
        <v>0</v>
      </c>
      <c r="AL730" s="1358">
        <f t="shared" si="433"/>
        <v>0</v>
      </c>
      <c r="AM730" s="1358">
        <f t="shared" si="433"/>
        <v>0</v>
      </c>
      <c r="AN730" s="1358">
        <f t="shared" si="433"/>
        <v>0</v>
      </c>
      <c r="AO730" s="1358">
        <f t="shared" si="433"/>
        <v>0</v>
      </c>
      <c r="AP730" s="1358">
        <f t="shared" si="433"/>
        <v>0</v>
      </c>
      <c r="AQ730" s="1358">
        <f t="shared" si="433"/>
        <v>0</v>
      </c>
      <c r="AR730" s="1358">
        <f t="shared" si="433"/>
        <v>0</v>
      </c>
      <c r="AS730" s="1358">
        <f t="shared" si="433"/>
        <v>0</v>
      </c>
      <c r="AT730" s="1358">
        <f t="shared" si="433"/>
        <v>0</v>
      </c>
      <c r="AU730" s="1358">
        <f t="shared" si="433"/>
        <v>0</v>
      </c>
      <c r="AV730" s="1358">
        <f t="shared" si="433"/>
        <v>0</v>
      </c>
      <c r="AW730" s="1358">
        <f t="shared" si="433"/>
        <v>0</v>
      </c>
    </row>
    <row r="731" spans="1:49" ht="16.5" hidden="1" thickBot="1">
      <c r="A731" s="1298" t="s">
        <v>733</v>
      </c>
      <c r="B731" s="208" t="s">
        <v>691</v>
      </c>
      <c r="C731" s="1358">
        <f t="shared" si="422"/>
        <v>0</v>
      </c>
      <c r="D731" s="1358">
        <f t="shared" si="422"/>
        <v>0</v>
      </c>
      <c r="E731" s="1358">
        <f t="shared" si="422"/>
        <v>0</v>
      </c>
      <c r="F731" s="2093"/>
      <c r="G731" s="1197"/>
      <c r="H731" s="1197"/>
      <c r="I731" s="1197"/>
      <c r="J731" s="1197"/>
      <c r="K731" s="1197"/>
      <c r="L731" s="1358">
        <f t="shared" ref="L731:AW731" si="434">IF(L158&gt;L349,(100%-L349/L158*100%),IF(L158&lt;L349,(L158/L349*100%)-100%,0))</f>
        <v>0</v>
      </c>
      <c r="M731" s="1358">
        <f t="shared" si="434"/>
        <v>0</v>
      </c>
      <c r="N731" s="1358">
        <f t="shared" si="434"/>
        <v>0</v>
      </c>
      <c r="O731" s="1358">
        <f t="shared" si="434"/>
        <v>0</v>
      </c>
      <c r="P731" s="1358">
        <f t="shared" si="434"/>
        <v>0</v>
      </c>
      <c r="Q731" s="1358">
        <f t="shared" si="434"/>
        <v>0</v>
      </c>
      <c r="R731" s="1358">
        <f t="shared" si="434"/>
        <v>0</v>
      </c>
      <c r="S731" s="1358">
        <f t="shared" si="434"/>
        <v>0</v>
      </c>
      <c r="T731" s="1358">
        <f t="shared" si="434"/>
        <v>0</v>
      </c>
      <c r="U731" s="1358">
        <f t="shared" si="434"/>
        <v>0</v>
      </c>
      <c r="V731" s="1358">
        <f t="shared" si="434"/>
        <v>0</v>
      </c>
      <c r="W731" s="1358">
        <f t="shared" si="434"/>
        <v>0</v>
      </c>
      <c r="X731" s="1358">
        <f t="shared" si="434"/>
        <v>0</v>
      </c>
      <c r="Y731" s="1358">
        <f t="shared" si="434"/>
        <v>0</v>
      </c>
      <c r="Z731" s="1358">
        <f t="shared" si="434"/>
        <v>0</v>
      </c>
      <c r="AA731" s="1358">
        <f t="shared" si="434"/>
        <v>0</v>
      </c>
      <c r="AB731" s="1358">
        <f t="shared" si="434"/>
        <v>0</v>
      </c>
      <c r="AC731" s="1358">
        <f t="shared" si="434"/>
        <v>0</v>
      </c>
      <c r="AD731" s="1358">
        <f t="shared" si="434"/>
        <v>0</v>
      </c>
      <c r="AE731" s="1358">
        <f t="shared" si="434"/>
        <v>0</v>
      </c>
      <c r="AF731" s="1358">
        <f t="shared" si="434"/>
        <v>0</v>
      </c>
      <c r="AG731" s="1358">
        <f t="shared" si="434"/>
        <v>0</v>
      </c>
      <c r="AH731" s="1358">
        <f t="shared" si="434"/>
        <v>0</v>
      </c>
      <c r="AI731" s="1358">
        <f t="shared" si="434"/>
        <v>0</v>
      </c>
      <c r="AJ731" s="1358">
        <f t="shared" si="434"/>
        <v>0</v>
      </c>
      <c r="AK731" s="1358">
        <f t="shared" si="434"/>
        <v>0</v>
      </c>
      <c r="AL731" s="1358">
        <f t="shared" si="434"/>
        <v>0</v>
      </c>
      <c r="AM731" s="1358">
        <f t="shared" si="434"/>
        <v>0</v>
      </c>
      <c r="AN731" s="1358">
        <f t="shared" si="434"/>
        <v>0</v>
      </c>
      <c r="AO731" s="1358">
        <f t="shared" si="434"/>
        <v>0</v>
      </c>
      <c r="AP731" s="1358">
        <f t="shared" si="434"/>
        <v>0</v>
      </c>
      <c r="AQ731" s="1358">
        <f t="shared" si="434"/>
        <v>0</v>
      </c>
      <c r="AR731" s="1358">
        <f t="shared" si="434"/>
        <v>0</v>
      </c>
      <c r="AS731" s="1358">
        <f t="shared" si="434"/>
        <v>0</v>
      </c>
      <c r="AT731" s="1358">
        <f t="shared" si="434"/>
        <v>0</v>
      </c>
      <c r="AU731" s="1358">
        <f t="shared" si="434"/>
        <v>0</v>
      </c>
      <c r="AV731" s="1358">
        <f t="shared" si="434"/>
        <v>0</v>
      </c>
      <c r="AW731" s="1358">
        <f t="shared" si="434"/>
        <v>0</v>
      </c>
    </row>
    <row r="732" spans="1:49" ht="48" hidden="1" thickBot="1">
      <c r="A732" s="1292">
        <v>17</v>
      </c>
      <c r="B732" s="210" t="s">
        <v>734</v>
      </c>
      <c r="C732" s="1358">
        <f t="shared" si="422"/>
        <v>0.58282208588957052</v>
      </c>
      <c r="D732" s="1358">
        <f t="shared" si="422"/>
        <v>0.56363636363636371</v>
      </c>
      <c r="E732" s="1358">
        <f t="shared" si="422"/>
        <v>0.59259259259259256</v>
      </c>
      <c r="F732" s="2093"/>
      <c r="G732" s="1197"/>
      <c r="H732" s="1197"/>
      <c r="I732" s="1197"/>
      <c r="J732" s="1197"/>
      <c r="K732" s="1197"/>
      <c r="L732" s="1358">
        <f t="shared" ref="L732:AW732" si="435">IF(L159&gt;L350,(100%-L350/L159*100%),IF(L159&lt;L350,(L159/L350*100%)-100%,0))</f>
        <v>0</v>
      </c>
      <c r="M732" s="1358">
        <f t="shared" si="435"/>
        <v>1</v>
      </c>
      <c r="N732" s="1358">
        <f t="shared" si="435"/>
        <v>0</v>
      </c>
      <c r="O732" s="1358">
        <f t="shared" si="435"/>
        <v>0</v>
      </c>
      <c r="P732" s="1358">
        <f t="shared" si="435"/>
        <v>0</v>
      </c>
      <c r="Q732" s="1358">
        <f t="shared" si="435"/>
        <v>-1</v>
      </c>
      <c r="R732" s="1358">
        <f t="shared" si="435"/>
        <v>-0.8</v>
      </c>
      <c r="S732" s="1358">
        <f t="shared" si="435"/>
        <v>0.52631578947368429</v>
      </c>
      <c r="T732" s="1358">
        <f t="shared" si="435"/>
        <v>1</v>
      </c>
      <c r="U732" s="1358">
        <f t="shared" si="435"/>
        <v>1</v>
      </c>
      <c r="V732" s="1358">
        <f t="shared" si="435"/>
        <v>0</v>
      </c>
      <c r="W732" s="1358">
        <f t="shared" si="435"/>
        <v>1</v>
      </c>
      <c r="X732" s="1358">
        <f t="shared" si="435"/>
        <v>0</v>
      </c>
      <c r="Y732" s="1358">
        <f t="shared" si="435"/>
        <v>0.39130434782608692</v>
      </c>
      <c r="Z732" s="1358">
        <f t="shared" si="435"/>
        <v>0</v>
      </c>
      <c r="AA732" s="1358">
        <f t="shared" si="435"/>
        <v>-0.88888888888888884</v>
      </c>
      <c r="AB732" s="1358">
        <f t="shared" si="435"/>
        <v>0</v>
      </c>
      <c r="AC732" s="1358">
        <f t="shared" si="435"/>
        <v>-1</v>
      </c>
      <c r="AD732" s="1358">
        <f t="shared" si="435"/>
        <v>0</v>
      </c>
      <c r="AE732" s="1358">
        <f t="shared" si="435"/>
        <v>0</v>
      </c>
      <c r="AF732" s="1358">
        <f t="shared" si="435"/>
        <v>0</v>
      </c>
      <c r="AG732" s="1358">
        <f t="shared" si="435"/>
        <v>0</v>
      </c>
      <c r="AH732" s="1358">
        <f t="shared" si="435"/>
        <v>1</v>
      </c>
      <c r="AI732" s="1358">
        <f t="shared" si="435"/>
        <v>1</v>
      </c>
      <c r="AJ732" s="1358">
        <f t="shared" si="435"/>
        <v>0</v>
      </c>
      <c r="AK732" s="1358">
        <f t="shared" si="435"/>
        <v>1</v>
      </c>
      <c r="AL732" s="1358">
        <f t="shared" si="435"/>
        <v>0</v>
      </c>
      <c r="AM732" s="1358">
        <f t="shared" si="435"/>
        <v>0</v>
      </c>
      <c r="AN732" s="1358">
        <f t="shared" si="435"/>
        <v>0.2857142857142857</v>
      </c>
      <c r="AO732" s="1358">
        <f t="shared" si="435"/>
        <v>0.58333333333333326</v>
      </c>
      <c r="AP732" s="1358">
        <f t="shared" si="435"/>
        <v>0</v>
      </c>
      <c r="AQ732" s="1358">
        <f t="shared" si="435"/>
        <v>1</v>
      </c>
      <c r="AR732" s="1358">
        <f t="shared" si="435"/>
        <v>0.6875</v>
      </c>
      <c r="AS732" s="1358">
        <f t="shared" si="435"/>
        <v>1</v>
      </c>
      <c r="AT732" s="1358">
        <f t="shared" si="435"/>
        <v>0.125</v>
      </c>
      <c r="AU732" s="1358">
        <f t="shared" si="435"/>
        <v>1</v>
      </c>
      <c r="AV732" s="1358">
        <f t="shared" si="435"/>
        <v>1</v>
      </c>
      <c r="AW732" s="1358">
        <f t="shared" si="435"/>
        <v>0</v>
      </c>
    </row>
    <row r="733" spans="1:49" ht="16.5" hidden="1" thickBot="1">
      <c r="A733" s="1298" t="s">
        <v>577</v>
      </c>
      <c r="B733" s="208" t="s">
        <v>511</v>
      </c>
      <c r="C733" s="1358">
        <f t="shared" si="422"/>
        <v>0.65</v>
      </c>
      <c r="D733" s="1358">
        <f t="shared" si="422"/>
        <v>0.8</v>
      </c>
      <c r="E733" s="1358">
        <f t="shared" si="422"/>
        <v>0.5</v>
      </c>
      <c r="F733" s="2093"/>
      <c r="G733" s="1197"/>
      <c r="H733" s="1197"/>
      <c r="I733" s="1197"/>
      <c r="J733" s="1197"/>
      <c r="K733" s="1197"/>
      <c r="L733" s="1358">
        <f t="shared" ref="L733:AW733" si="436">IF(L160&gt;L351,(100%-L351/L160*100%),IF(L160&lt;L351,(L160/L351*100%)-100%,0))</f>
        <v>0</v>
      </c>
      <c r="M733" s="1358">
        <f t="shared" si="436"/>
        <v>0</v>
      </c>
      <c r="N733" s="1358">
        <f t="shared" si="436"/>
        <v>0</v>
      </c>
      <c r="O733" s="1358">
        <f t="shared" si="436"/>
        <v>0</v>
      </c>
      <c r="P733" s="1358">
        <f t="shared" si="436"/>
        <v>0</v>
      </c>
      <c r="Q733" s="1358">
        <f t="shared" si="436"/>
        <v>0</v>
      </c>
      <c r="R733" s="1358">
        <f t="shared" si="436"/>
        <v>-1</v>
      </c>
      <c r="S733" s="1358">
        <f t="shared" si="436"/>
        <v>0</v>
      </c>
      <c r="T733" s="1358">
        <f t="shared" si="436"/>
        <v>0</v>
      </c>
      <c r="U733" s="1358">
        <f t="shared" si="436"/>
        <v>0</v>
      </c>
      <c r="V733" s="1358">
        <f t="shared" si="436"/>
        <v>0</v>
      </c>
      <c r="W733" s="1358">
        <f t="shared" si="436"/>
        <v>1</v>
      </c>
      <c r="X733" s="1358">
        <f t="shared" si="436"/>
        <v>0</v>
      </c>
      <c r="Y733" s="1358">
        <f t="shared" si="436"/>
        <v>0.19999999999999996</v>
      </c>
      <c r="Z733" s="1358">
        <f t="shared" si="436"/>
        <v>0</v>
      </c>
      <c r="AA733" s="1358">
        <f t="shared" si="436"/>
        <v>0</v>
      </c>
      <c r="AB733" s="1358">
        <f t="shared" si="436"/>
        <v>1</v>
      </c>
      <c r="AC733" s="1358">
        <f t="shared" si="436"/>
        <v>0</v>
      </c>
      <c r="AD733" s="1358">
        <f t="shared" si="436"/>
        <v>0</v>
      </c>
      <c r="AE733" s="1358">
        <f t="shared" si="436"/>
        <v>0</v>
      </c>
      <c r="AF733" s="1358">
        <f t="shared" si="436"/>
        <v>0</v>
      </c>
      <c r="AG733" s="1358">
        <f t="shared" si="436"/>
        <v>-1</v>
      </c>
      <c r="AH733" s="1358">
        <f t="shared" si="436"/>
        <v>1</v>
      </c>
      <c r="AI733" s="1358">
        <f t="shared" si="436"/>
        <v>0</v>
      </c>
      <c r="AJ733" s="1358">
        <f t="shared" si="436"/>
        <v>0</v>
      </c>
      <c r="AK733" s="1358">
        <f t="shared" si="436"/>
        <v>0</v>
      </c>
      <c r="AL733" s="1358">
        <f t="shared" si="436"/>
        <v>0</v>
      </c>
      <c r="AM733" s="1358">
        <f t="shared" si="436"/>
        <v>0</v>
      </c>
      <c r="AN733" s="1358">
        <f t="shared" si="436"/>
        <v>0</v>
      </c>
      <c r="AO733" s="1358">
        <f t="shared" si="436"/>
        <v>0</v>
      </c>
      <c r="AP733" s="1358">
        <f t="shared" si="436"/>
        <v>0</v>
      </c>
      <c r="AQ733" s="1358">
        <f t="shared" si="436"/>
        <v>0</v>
      </c>
      <c r="AR733" s="1358">
        <f t="shared" si="436"/>
        <v>1</v>
      </c>
      <c r="AS733" s="1358">
        <f t="shared" si="436"/>
        <v>0</v>
      </c>
      <c r="AT733" s="1358">
        <f t="shared" si="436"/>
        <v>0</v>
      </c>
      <c r="AU733" s="1358">
        <f t="shared" si="436"/>
        <v>0</v>
      </c>
      <c r="AV733" s="1358">
        <f t="shared" si="436"/>
        <v>0</v>
      </c>
      <c r="AW733" s="1358">
        <f t="shared" si="436"/>
        <v>0</v>
      </c>
    </row>
    <row r="734" spans="1:49" ht="16.5" hidden="1" thickBot="1">
      <c r="A734" s="1298" t="s">
        <v>579</v>
      </c>
      <c r="B734" s="208" t="s">
        <v>513</v>
      </c>
      <c r="C734" s="1358">
        <f t="shared" si="422"/>
        <v>0.16666666666666663</v>
      </c>
      <c r="D734" s="1358">
        <f t="shared" si="422"/>
        <v>0.7142857142857143</v>
      </c>
      <c r="E734" s="1358">
        <f t="shared" si="422"/>
        <v>-0.375</v>
      </c>
      <c r="F734" s="2093"/>
      <c r="G734" s="1197"/>
      <c r="H734" s="1197"/>
      <c r="I734" s="1197"/>
      <c r="J734" s="1197"/>
      <c r="K734" s="1197"/>
      <c r="L734" s="1358">
        <f t="shared" ref="L734:AW734" si="437">IF(L161&gt;L352,(100%-L352/L161*100%),IF(L161&lt;L352,(L161/L352*100%)-100%,0))</f>
        <v>0</v>
      </c>
      <c r="M734" s="1358">
        <f t="shared" si="437"/>
        <v>0</v>
      </c>
      <c r="N734" s="1358">
        <f t="shared" si="437"/>
        <v>0</v>
      </c>
      <c r="O734" s="1358">
        <f t="shared" si="437"/>
        <v>0</v>
      </c>
      <c r="P734" s="1358">
        <f t="shared" si="437"/>
        <v>0</v>
      </c>
      <c r="Q734" s="1358">
        <f t="shared" si="437"/>
        <v>0</v>
      </c>
      <c r="R734" s="1358">
        <f t="shared" si="437"/>
        <v>0</v>
      </c>
      <c r="S734" s="1358">
        <f t="shared" si="437"/>
        <v>-1</v>
      </c>
      <c r="T734" s="1358">
        <f t="shared" si="437"/>
        <v>0</v>
      </c>
      <c r="U734" s="1358">
        <f t="shared" si="437"/>
        <v>0</v>
      </c>
      <c r="V734" s="1358">
        <f t="shared" si="437"/>
        <v>0</v>
      </c>
      <c r="W734" s="1358">
        <f t="shared" si="437"/>
        <v>0</v>
      </c>
      <c r="X734" s="1358">
        <f t="shared" si="437"/>
        <v>0</v>
      </c>
      <c r="Y734" s="1358">
        <f t="shared" si="437"/>
        <v>-0.8</v>
      </c>
      <c r="Z734" s="1358">
        <f t="shared" si="437"/>
        <v>0</v>
      </c>
      <c r="AA734" s="1358">
        <f t="shared" si="437"/>
        <v>1</v>
      </c>
      <c r="AB734" s="1358">
        <f t="shared" si="437"/>
        <v>-1</v>
      </c>
      <c r="AC734" s="1358">
        <f t="shared" si="437"/>
        <v>0</v>
      </c>
      <c r="AD734" s="1358">
        <f t="shared" si="437"/>
        <v>0</v>
      </c>
      <c r="AE734" s="1358">
        <f t="shared" si="437"/>
        <v>0</v>
      </c>
      <c r="AF734" s="1358">
        <f t="shared" si="437"/>
        <v>0</v>
      </c>
      <c r="AG734" s="1358">
        <f t="shared" si="437"/>
        <v>0</v>
      </c>
      <c r="AH734" s="1358">
        <f t="shared" si="437"/>
        <v>0</v>
      </c>
      <c r="AI734" s="1358">
        <f t="shared" si="437"/>
        <v>0</v>
      </c>
      <c r="AJ734" s="1358">
        <f t="shared" si="437"/>
        <v>0</v>
      </c>
      <c r="AK734" s="1358">
        <f t="shared" si="437"/>
        <v>1</v>
      </c>
      <c r="AL734" s="1358">
        <f t="shared" si="437"/>
        <v>0</v>
      </c>
      <c r="AM734" s="1358">
        <f t="shared" si="437"/>
        <v>0</v>
      </c>
      <c r="AN734" s="1358">
        <f t="shared" si="437"/>
        <v>0</v>
      </c>
      <c r="AO734" s="1358">
        <f t="shared" si="437"/>
        <v>0</v>
      </c>
      <c r="AP734" s="1358">
        <f t="shared" si="437"/>
        <v>0</v>
      </c>
      <c r="AQ734" s="1358">
        <f t="shared" si="437"/>
        <v>0</v>
      </c>
      <c r="AR734" s="1358">
        <f t="shared" si="437"/>
        <v>1</v>
      </c>
      <c r="AS734" s="1358">
        <f t="shared" si="437"/>
        <v>0</v>
      </c>
      <c r="AT734" s="1358">
        <f t="shared" si="437"/>
        <v>0</v>
      </c>
      <c r="AU734" s="1358">
        <f t="shared" si="437"/>
        <v>0</v>
      </c>
      <c r="AV734" s="1358">
        <f t="shared" si="437"/>
        <v>0</v>
      </c>
      <c r="AW734" s="1358">
        <f t="shared" si="437"/>
        <v>0</v>
      </c>
    </row>
    <row r="735" spans="1:49" ht="16.5" hidden="1" thickBot="1">
      <c r="A735" s="1298" t="s">
        <v>581</v>
      </c>
      <c r="B735" s="208" t="s">
        <v>515</v>
      </c>
      <c r="C735" s="1358">
        <f t="shared" si="422"/>
        <v>1</v>
      </c>
      <c r="D735" s="1358">
        <f t="shared" si="422"/>
        <v>1</v>
      </c>
      <c r="E735" s="1358">
        <f t="shared" si="422"/>
        <v>1</v>
      </c>
      <c r="F735" s="2093"/>
      <c r="G735" s="1197"/>
      <c r="H735" s="1197"/>
      <c r="I735" s="1197"/>
      <c r="J735" s="1197"/>
      <c r="K735" s="1197"/>
      <c r="L735" s="1358">
        <f t="shared" ref="L735:AW735" si="438">IF(L162&gt;L353,(100%-L353/L162*100%),IF(L162&lt;L353,(L162/L353*100%)-100%,0))</f>
        <v>0</v>
      </c>
      <c r="M735" s="1358">
        <f t="shared" si="438"/>
        <v>0</v>
      </c>
      <c r="N735" s="1358">
        <f t="shared" si="438"/>
        <v>0</v>
      </c>
      <c r="O735" s="1358">
        <f t="shared" si="438"/>
        <v>0</v>
      </c>
      <c r="P735" s="1358">
        <f t="shared" si="438"/>
        <v>0</v>
      </c>
      <c r="Q735" s="1358">
        <f t="shared" si="438"/>
        <v>0</v>
      </c>
      <c r="R735" s="1358">
        <f t="shared" si="438"/>
        <v>1</v>
      </c>
      <c r="S735" s="1358">
        <f t="shared" si="438"/>
        <v>0</v>
      </c>
      <c r="T735" s="1358">
        <f t="shared" si="438"/>
        <v>0</v>
      </c>
      <c r="U735" s="1358">
        <f t="shared" si="438"/>
        <v>0</v>
      </c>
      <c r="V735" s="1358">
        <f t="shared" si="438"/>
        <v>0</v>
      </c>
      <c r="W735" s="1358">
        <f t="shared" si="438"/>
        <v>1</v>
      </c>
      <c r="X735" s="1358">
        <f t="shared" si="438"/>
        <v>0</v>
      </c>
      <c r="Y735" s="1358">
        <f t="shared" si="438"/>
        <v>1</v>
      </c>
      <c r="Z735" s="1358">
        <f t="shared" si="438"/>
        <v>0</v>
      </c>
      <c r="AA735" s="1358">
        <f t="shared" si="438"/>
        <v>0</v>
      </c>
      <c r="AB735" s="1358">
        <f t="shared" si="438"/>
        <v>0</v>
      </c>
      <c r="AC735" s="1358">
        <f t="shared" si="438"/>
        <v>0</v>
      </c>
      <c r="AD735" s="1358">
        <f t="shared" si="438"/>
        <v>0</v>
      </c>
      <c r="AE735" s="1358">
        <f t="shared" si="438"/>
        <v>0</v>
      </c>
      <c r="AF735" s="1358">
        <f t="shared" si="438"/>
        <v>0</v>
      </c>
      <c r="AG735" s="1358">
        <f t="shared" si="438"/>
        <v>1</v>
      </c>
      <c r="AH735" s="1358">
        <f t="shared" si="438"/>
        <v>1</v>
      </c>
      <c r="AI735" s="1358">
        <f t="shared" si="438"/>
        <v>0</v>
      </c>
      <c r="AJ735" s="1358">
        <f t="shared" si="438"/>
        <v>0</v>
      </c>
      <c r="AK735" s="1358">
        <f t="shared" si="438"/>
        <v>1</v>
      </c>
      <c r="AL735" s="1358">
        <f t="shared" si="438"/>
        <v>0</v>
      </c>
      <c r="AM735" s="1358">
        <f t="shared" si="438"/>
        <v>0</v>
      </c>
      <c r="AN735" s="1358">
        <f t="shared" si="438"/>
        <v>1</v>
      </c>
      <c r="AO735" s="1358">
        <f t="shared" si="438"/>
        <v>0</v>
      </c>
      <c r="AP735" s="1358">
        <f t="shared" si="438"/>
        <v>0</v>
      </c>
      <c r="AQ735" s="1358">
        <f t="shared" si="438"/>
        <v>0</v>
      </c>
      <c r="AR735" s="1358">
        <f t="shared" si="438"/>
        <v>0</v>
      </c>
      <c r="AS735" s="1358">
        <f t="shared" si="438"/>
        <v>0</v>
      </c>
      <c r="AT735" s="1358">
        <f t="shared" si="438"/>
        <v>1</v>
      </c>
      <c r="AU735" s="1358">
        <f t="shared" si="438"/>
        <v>0</v>
      </c>
      <c r="AV735" s="1358">
        <f t="shared" si="438"/>
        <v>1</v>
      </c>
      <c r="AW735" s="1358">
        <f t="shared" si="438"/>
        <v>0</v>
      </c>
    </row>
    <row r="736" spans="1:49" ht="16.5" hidden="1" thickBot="1">
      <c r="A736" s="1298" t="s">
        <v>583</v>
      </c>
      <c r="B736" s="208" t="s">
        <v>517</v>
      </c>
      <c r="C736" s="1358">
        <f t="shared" si="422"/>
        <v>0.85</v>
      </c>
      <c r="D736" s="1358">
        <f t="shared" si="422"/>
        <v>0.5</v>
      </c>
      <c r="E736" s="1358">
        <f t="shared" si="422"/>
        <v>0.9375</v>
      </c>
      <c r="F736" s="2093"/>
      <c r="G736" s="1197"/>
      <c r="H736" s="1197"/>
      <c r="I736" s="1197"/>
      <c r="J736" s="1197"/>
      <c r="K736" s="1197"/>
      <c r="L736" s="1358">
        <f t="shared" ref="L736:AW736" si="439">IF(L163&gt;L354,(100%-L354/L163*100%),IF(L163&lt;L354,(L163/L354*100%)-100%,0))</f>
        <v>0</v>
      </c>
      <c r="M736" s="1358">
        <f t="shared" si="439"/>
        <v>0</v>
      </c>
      <c r="N736" s="1358">
        <f t="shared" si="439"/>
        <v>0</v>
      </c>
      <c r="O736" s="1358">
        <f t="shared" si="439"/>
        <v>0</v>
      </c>
      <c r="P736" s="1358">
        <f t="shared" si="439"/>
        <v>0</v>
      </c>
      <c r="Q736" s="1358">
        <f t="shared" si="439"/>
        <v>0</v>
      </c>
      <c r="R736" s="1358">
        <f t="shared" si="439"/>
        <v>0</v>
      </c>
      <c r="S736" s="1358">
        <f t="shared" si="439"/>
        <v>1</v>
      </c>
      <c r="T736" s="1358">
        <f t="shared" si="439"/>
        <v>0</v>
      </c>
      <c r="U736" s="1358">
        <f t="shared" si="439"/>
        <v>0</v>
      </c>
      <c r="V736" s="1358">
        <f t="shared" si="439"/>
        <v>0</v>
      </c>
      <c r="W736" s="1358">
        <f t="shared" si="439"/>
        <v>0</v>
      </c>
      <c r="X736" s="1358">
        <f t="shared" si="439"/>
        <v>0</v>
      </c>
      <c r="Y736" s="1358">
        <f t="shared" si="439"/>
        <v>1</v>
      </c>
      <c r="Z736" s="1358">
        <f t="shared" si="439"/>
        <v>0</v>
      </c>
      <c r="AA736" s="1358">
        <f t="shared" si="439"/>
        <v>-1</v>
      </c>
      <c r="AB736" s="1358">
        <f t="shared" si="439"/>
        <v>0</v>
      </c>
      <c r="AC736" s="1358">
        <f t="shared" si="439"/>
        <v>0</v>
      </c>
      <c r="AD736" s="1358">
        <f t="shared" si="439"/>
        <v>0</v>
      </c>
      <c r="AE736" s="1358">
        <f t="shared" si="439"/>
        <v>0</v>
      </c>
      <c r="AF736" s="1358">
        <f t="shared" si="439"/>
        <v>0</v>
      </c>
      <c r="AG736" s="1358">
        <f t="shared" si="439"/>
        <v>0</v>
      </c>
      <c r="AH736" s="1358">
        <f t="shared" si="439"/>
        <v>1</v>
      </c>
      <c r="AI736" s="1358">
        <f t="shared" si="439"/>
        <v>0</v>
      </c>
      <c r="AJ736" s="1358">
        <f t="shared" si="439"/>
        <v>0</v>
      </c>
      <c r="AK736" s="1358">
        <f t="shared" si="439"/>
        <v>0</v>
      </c>
      <c r="AL736" s="1358">
        <f t="shared" si="439"/>
        <v>0</v>
      </c>
      <c r="AM736" s="1358">
        <f t="shared" si="439"/>
        <v>0</v>
      </c>
      <c r="AN736" s="1358">
        <f t="shared" si="439"/>
        <v>-1</v>
      </c>
      <c r="AO736" s="1358">
        <f t="shared" si="439"/>
        <v>0</v>
      </c>
      <c r="AP736" s="1358">
        <f t="shared" si="439"/>
        <v>0</v>
      </c>
      <c r="AQ736" s="1358">
        <f t="shared" si="439"/>
        <v>1</v>
      </c>
      <c r="AR736" s="1358">
        <f t="shared" si="439"/>
        <v>0</v>
      </c>
      <c r="AS736" s="1358">
        <f t="shared" si="439"/>
        <v>1</v>
      </c>
      <c r="AT736" s="1358">
        <f t="shared" si="439"/>
        <v>0</v>
      </c>
      <c r="AU736" s="1358">
        <f t="shared" si="439"/>
        <v>0</v>
      </c>
      <c r="AV736" s="1358">
        <f t="shared" si="439"/>
        <v>0</v>
      </c>
      <c r="AW736" s="1358">
        <f t="shared" si="439"/>
        <v>0</v>
      </c>
    </row>
    <row r="737" spans="1:49" ht="16.5" hidden="1" thickBot="1">
      <c r="A737" s="1298" t="s">
        <v>585</v>
      </c>
      <c r="B737" s="208" t="s">
        <v>519</v>
      </c>
      <c r="C737" s="1358">
        <f t="shared" si="422"/>
        <v>0.92592592592592593</v>
      </c>
      <c r="D737" s="1358">
        <f t="shared" si="422"/>
        <v>1</v>
      </c>
      <c r="E737" s="1358">
        <f t="shared" si="422"/>
        <v>0.90909090909090906</v>
      </c>
      <c r="F737" s="2093"/>
      <c r="G737" s="1197"/>
      <c r="H737" s="1197"/>
      <c r="I737" s="1197"/>
      <c r="J737" s="1197"/>
      <c r="K737" s="1197"/>
      <c r="L737" s="1358">
        <f t="shared" ref="L737:AW737" si="440">IF(L164&gt;L355,(100%-L355/L164*100%),IF(L164&lt;L355,(L164/L355*100%)-100%,0))</f>
        <v>0</v>
      </c>
      <c r="M737" s="1358">
        <f t="shared" si="440"/>
        <v>0</v>
      </c>
      <c r="N737" s="1358">
        <f t="shared" si="440"/>
        <v>0</v>
      </c>
      <c r="O737" s="1358">
        <f t="shared" si="440"/>
        <v>0</v>
      </c>
      <c r="P737" s="1358">
        <f t="shared" si="440"/>
        <v>0</v>
      </c>
      <c r="Q737" s="1358">
        <f t="shared" si="440"/>
        <v>0</v>
      </c>
      <c r="R737" s="1358">
        <f t="shared" si="440"/>
        <v>0</v>
      </c>
      <c r="S737" s="1358">
        <f t="shared" si="440"/>
        <v>1</v>
      </c>
      <c r="T737" s="1358">
        <f t="shared" si="440"/>
        <v>0</v>
      </c>
      <c r="U737" s="1358">
        <f t="shared" si="440"/>
        <v>0</v>
      </c>
      <c r="V737" s="1358">
        <f t="shared" si="440"/>
        <v>0</v>
      </c>
      <c r="W737" s="1358">
        <f t="shared" si="440"/>
        <v>1</v>
      </c>
      <c r="X737" s="1358">
        <f t="shared" si="440"/>
        <v>0</v>
      </c>
      <c r="Y737" s="1358">
        <f t="shared" si="440"/>
        <v>-0.5</v>
      </c>
      <c r="Z737" s="1358">
        <f t="shared" si="440"/>
        <v>0</v>
      </c>
      <c r="AA737" s="1358">
        <f t="shared" si="440"/>
        <v>0</v>
      </c>
      <c r="AB737" s="1358">
        <f t="shared" si="440"/>
        <v>0</v>
      </c>
      <c r="AC737" s="1358">
        <f t="shared" si="440"/>
        <v>0</v>
      </c>
      <c r="AD737" s="1358">
        <f t="shared" si="440"/>
        <v>0</v>
      </c>
      <c r="AE737" s="1358">
        <f t="shared" si="440"/>
        <v>0</v>
      </c>
      <c r="AF737" s="1358">
        <f t="shared" si="440"/>
        <v>0</v>
      </c>
      <c r="AG737" s="1358">
        <f t="shared" si="440"/>
        <v>0</v>
      </c>
      <c r="AH737" s="1358">
        <f t="shared" si="440"/>
        <v>1</v>
      </c>
      <c r="AI737" s="1358">
        <f t="shared" si="440"/>
        <v>0</v>
      </c>
      <c r="AJ737" s="1358">
        <f t="shared" si="440"/>
        <v>0</v>
      </c>
      <c r="AK737" s="1358">
        <f t="shared" si="440"/>
        <v>1</v>
      </c>
      <c r="AL737" s="1358">
        <f t="shared" si="440"/>
        <v>0</v>
      </c>
      <c r="AM737" s="1358">
        <f t="shared" si="440"/>
        <v>0</v>
      </c>
      <c r="AN737" s="1358">
        <f t="shared" si="440"/>
        <v>1</v>
      </c>
      <c r="AO737" s="1358">
        <f t="shared" si="440"/>
        <v>1</v>
      </c>
      <c r="AP737" s="1358">
        <f t="shared" si="440"/>
        <v>0</v>
      </c>
      <c r="AQ737" s="1358">
        <f t="shared" si="440"/>
        <v>1</v>
      </c>
      <c r="AR737" s="1358">
        <f t="shared" si="440"/>
        <v>0</v>
      </c>
      <c r="AS737" s="1358">
        <f t="shared" si="440"/>
        <v>0</v>
      </c>
      <c r="AT737" s="1358">
        <f t="shared" si="440"/>
        <v>0</v>
      </c>
      <c r="AU737" s="1358">
        <f t="shared" si="440"/>
        <v>0</v>
      </c>
      <c r="AV737" s="1358">
        <f t="shared" si="440"/>
        <v>0</v>
      </c>
      <c r="AW737" s="1358">
        <f t="shared" si="440"/>
        <v>0</v>
      </c>
    </row>
    <row r="738" spans="1:49" ht="16.5" hidden="1" thickBot="1">
      <c r="A738" s="1298" t="s">
        <v>587</v>
      </c>
      <c r="B738" s="208" t="s">
        <v>521</v>
      </c>
      <c r="C738" s="1358">
        <f t="shared" si="422"/>
        <v>-0.20833333333333337</v>
      </c>
      <c r="D738" s="1358">
        <f t="shared" si="422"/>
        <v>1</v>
      </c>
      <c r="E738" s="1358">
        <f t="shared" si="422"/>
        <v>-0.29166666666666663</v>
      </c>
      <c r="F738" s="2093"/>
      <c r="G738" s="1197"/>
      <c r="H738" s="1197"/>
      <c r="I738" s="1197"/>
      <c r="J738" s="1197"/>
      <c r="K738" s="1197"/>
      <c r="L738" s="1358">
        <f t="shared" ref="L738:AW738" si="441">IF(L165&gt;L356,(100%-L356/L165*100%),IF(L165&lt;L356,(L165/L356*100%)-100%,0))</f>
        <v>0</v>
      </c>
      <c r="M738" s="1358">
        <f t="shared" si="441"/>
        <v>0</v>
      </c>
      <c r="N738" s="1358">
        <f t="shared" si="441"/>
        <v>0</v>
      </c>
      <c r="O738" s="1358">
        <f t="shared" si="441"/>
        <v>0</v>
      </c>
      <c r="P738" s="1358">
        <f t="shared" si="441"/>
        <v>0</v>
      </c>
      <c r="Q738" s="1358">
        <f t="shared" si="441"/>
        <v>-1</v>
      </c>
      <c r="R738" s="1358">
        <f t="shared" si="441"/>
        <v>0</v>
      </c>
      <c r="S738" s="1358">
        <f t="shared" si="441"/>
        <v>0</v>
      </c>
      <c r="T738" s="1358">
        <f t="shared" si="441"/>
        <v>0</v>
      </c>
      <c r="U738" s="1358">
        <f t="shared" si="441"/>
        <v>0</v>
      </c>
      <c r="V738" s="1358">
        <f t="shared" si="441"/>
        <v>0</v>
      </c>
      <c r="W738" s="1358">
        <f t="shared" si="441"/>
        <v>0</v>
      </c>
      <c r="X738" s="1358">
        <f t="shared" si="441"/>
        <v>0</v>
      </c>
      <c r="Y738" s="1358">
        <f t="shared" si="441"/>
        <v>-1</v>
      </c>
      <c r="Z738" s="1358">
        <f t="shared" si="441"/>
        <v>0</v>
      </c>
      <c r="AA738" s="1358">
        <f t="shared" si="441"/>
        <v>-1</v>
      </c>
      <c r="AB738" s="1358">
        <f t="shared" si="441"/>
        <v>0</v>
      </c>
      <c r="AC738" s="1358">
        <f t="shared" si="441"/>
        <v>-1</v>
      </c>
      <c r="AD738" s="1358">
        <f t="shared" si="441"/>
        <v>0</v>
      </c>
      <c r="AE738" s="1358">
        <f t="shared" si="441"/>
        <v>0</v>
      </c>
      <c r="AF738" s="1358">
        <f t="shared" si="441"/>
        <v>0</v>
      </c>
      <c r="AG738" s="1358">
        <f t="shared" si="441"/>
        <v>0</v>
      </c>
      <c r="AH738" s="1358">
        <f t="shared" si="441"/>
        <v>0</v>
      </c>
      <c r="AI738" s="1358">
        <f t="shared" si="441"/>
        <v>0</v>
      </c>
      <c r="AJ738" s="1358">
        <f t="shared" si="441"/>
        <v>0</v>
      </c>
      <c r="AK738" s="1358">
        <f t="shared" si="441"/>
        <v>0</v>
      </c>
      <c r="AL738" s="1358">
        <f t="shared" si="441"/>
        <v>0</v>
      </c>
      <c r="AM738" s="1358">
        <f t="shared" si="441"/>
        <v>0</v>
      </c>
      <c r="AN738" s="1358">
        <f t="shared" si="441"/>
        <v>1</v>
      </c>
      <c r="AO738" s="1358">
        <f t="shared" si="441"/>
        <v>-1</v>
      </c>
      <c r="AP738" s="1358">
        <f t="shared" si="441"/>
        <v>0</v>
      </c>
      <c r="AQ738" s="1358">
        <f t="shared" si="441"/>
        <v>1</v>
      </c>
      <c r="AR738" s="1358">
        <f t="shared" si="441"/>
        <v>0</v>
      </c>
      <c r="AS738" s="1358">
        <f t="shared" si="441"/>
        <v>1</v>
      </c>
      <c r="AT738" s="1358">
        <f t="shared" si="441"/>
        <v>0</v>
      </c>
      <c r="AU738" s="1358">
        <f t="shared" si="441"/>
        <v>1</v>
      </c>
      <c r="AV738" s="1358">
        <f t="shared" si="441"/>
        <v>0</v>
      </c>
      <c r="AW738" s="1358">
        <f t="shared" si="441"/>
        <v>0</v>
      </c>
    </row>
    <row r="739" spans="1:49" ht="16.5" hidden="1" thickBot="1">
      <c r="A739" s="1298" t="s">
        <v>589</v>
      </c>
      <c r="B739" s="208" t="s">
        <v>523</v>
      </c>
      <c r="C739" s="1358">
        <f t="shared" si="422"/>
        <v>0.33333333333333337</v>
      </c>
      <c r="D739" s="1358">
        <f t="shared" si="422"/>
        <v>-0.77777777777777779</v>
      </c>
      <c r="E739" s="1358">
        <f t="shared" si="422"/>
        <v>0.86206896551724133</v>
      </c>
      <c r="F739" s="2093"/>
      <c r="G739" s="1197"/>
      <c r="H739" s="1197"/>
      <c r="I739" s="1197"/>
      <c r="J739" s="1197"/>
      <c r="K739" s="1197"/>
      <c r="L739" s="1358">
        <f t="shared" ref="L739:AW739" si="442">IF(L166&gt;L357,(100%-L357/L166*100%),IF(L166&lt;L357,(L166/L357*100%)-100%,0))</f>
        <v>0</v>
      </c>
      <c r="M739" s="1358">
        <f t="shared" si="442"/>
        <v>1</v>
      </c>
      <c r="N739" s="1358">
        <f t="shared" si="442"/>
        <v>0</v>
      </c>
      <c r="O739" s="1358">
        <f t="shared" si="442"/>
        <v>0</v>
      </c>
      <c r="P739" s="1358">
        <f t="shared" si="442"/>
        <v>0</v>
      </c>
      <c r="Q739" s="1358">
        <f t="shared" si="442"/>
        <v>0</v>
      </c>
      <c r="R739" s="1358">
        <f t="shared" si="442"/>
        <v>-1</v>
      </c>
      <c r="S739" s="1358">
        <f t="shared" si="442"/>
        <v>0.625</v>
      </c>
      <c r="T739" s="1358">
        <f t="shared" si="442"/>
        <v>1</v>
      </c>
      <c r="U739" s="1358">
        <f t="shared" si="442"/>
        <v>1</v>
      </c>
      <c r="V739" s="1358">
        <f t="shared" si="442"/>
        <v>0</v>
      </c>
      <c r="W739" s="1358">
        <f t="shared" si="442"/>
        <v>1</v>
      </c>
      <c r="X739" s="1358">
        <f t="shared" si="442"/>
        <v>0</v>
      </c>
      <c r="Y739" s="1358">
        <f t="shared" si="442"/>
        <v>0.83333333333333337</v>
      </c>
      <c r="Z739" s="1358">
        <f t="shared" si="442"/>
        <v>0</v>
      </c>
      <c r="AA739" s="1358">
        <f t="shared" si="442"/>
        <v>0</v>
      </c>
      <c r="AB739" s="1358">
        <f t="shared" si="442"/>
        <v>0</v>
      </c>
      <c r="AC739" s="1358">
        <f t="shared" si="442"/>
        <v>0</v>
      </c>
      <c r="AD739" s="1358">
        <f t="shared" si="442"/>
        <v>0</v>
      </c>
      <c r="AE739" s="1358">
        <f t="shared" si="442"/>
        <v>0</v>
      </c>
      <c r="AF739" s="1358">
        <f t="shared" si="442"/>
        <v>0</v>
      </c>
      <c r="AG739" s="1358">
        <f t="shared" si="442"/>
        <v>0</v>
      </c>
      <c r="AH739" s="1358">
        <f t="shared" si="442"/>
        <v>0</v>
      </c>
      <c r="AI739" s="1358">
        <f t="shared" si="442"/>
        <v>1</v>
      </c>
      <c r="AJ739" s="1358">
        <f t="shared" si="442"/>
        <v>0</v>
      </c>
      <c r="AK739" s="1358">
        <f t="shared" si="442"/>
        <v>0</v>
      </c>
      <c r="AL739" s="1358">
        <f t="shared" si="442"/>
        <v>0</v>
      </c>
      <c r="AM739" s="1358">
        <f t="shared" si="442"/>
        <v>0</v>
      </c>
      <c r="AN739" s="1358">
        <f t="shared" si="442"/>
        <v>-1</v>
      </c>
      <c r="AO739" s="1358">
        <f t="shared" si="442"/>
        <v>1</v>
      </c>
      <c r="AP739" s="1358">
        <f t="shared" si="442"/>
        <v>0</v>
      </c>
      <c r="AQ739" s="1358">
        <f t="shared" si="442"/>
        <v>1</v>
      </c>
      <c r="AR739" s="1358">
        <f t="shared" si="442"/>
        <v>-0.4</v>
      </c>
      <c r="AS739" s="1358">
        <f t="shared" si="442"/>
        <v>0</v>
      </c>
      <c r="AT739" s="1358">
        <f t="shared" si="442"/>
        <v>-1</v>
      </c>
      <c r="AU739" s="1358">
        <f t="shared" si="442"/>
        <v>0</v>
      </c>
      <c r="AV739" s="1358">
        <f t="shared" si="442"/>
        <v>0</v>
      </c>
      <c r="AW739" s="1358">
        <f t="shared" si="442"/>
        <v>0</v>
      </c>
    </row>
    <row r="740" spans="1:49" ht="63.75" hidden="1" thickBot="1">
      <c r="A740" s="1292">
        <v>18</v>
      </c>
      <c r="B740" s="210" t="s">
        <v>735</v>
      </c>
      <c r="C740" s="1358">
        <f t="shared" ref="C740:E759" si="443">IF(C167&gt;C358,(100%-C358/C167*100%),IF(C167&lt;C358,(C167/C358*100%)-100%,0))</f>
        <v>0.58282208588957052</v>
      </c>
      <c r="D740" s="1358">
        <f t="shared" si="443"/>
        <v>0.56363636363636371</v>
      </c>
      <c r="E740" s="1358">
        <f t="shared" si="443"/>
        <v>0.59259259259259256</v>
      </c>
      <c r="F740" s="2093"/>
      <c r="G740" s="1197"/>
      <c r="H740" s="1197"/>
      <c r="I740" s="1197"/>
      <c r="J740" s="1197"/>
      <c r="K740" s="1197"/>
      <c r="L740" s="1358">
        <f t="shared" ref="L740:AW740" si="444">IF(L167&gt;L358,(100%-L358/L167*100%),IF(L167&lt;L358,(L167/L358*100%)-100%,0))</f>
        <v>0</v>
      </c>
      <c r="M740" s="1358">
        <f t="shared" si="444"/>
        <v>1</v>
      </c>
      <c r="N740" s="1358">
        <f t="shared" si="444"/>
        <v>0</v>
      </c>
      <c r="O740" s="1358">
        <f t="shared" si="444"/>
        <v>0</v>
      </c>
      <c r="P740" s="1358">
        <f t="shared" si="444"/>
        <v>0</v>
      </c>
      <c r="Q740" s="1358">
        <f t="shared" si="444"/>
        <v>-1</v>
      </c>
      <c r="R740" s="1358">
        <f t="shared" si="444"/>
        <v>-0.8</v>
      </c>
      <c r="S740" s="1358">
        <f t="shared" si="444"/>
        <v>0.52631578947368429</v>
      </c>
      <c r="T740" s="1358">
        <f t="shared" si="444"/>
        <v>1</v>
      </c>
      <c r="U740" s="1358">
        <f t="shared" si="444"/>
        <v>1</v>
      </c>
      <c r="V740" s="1358">
        <f t="shared" si="444"/>
        <v>0</v>
      </c>
      <c r="W740" s="1358">
        <f t="shared" si="444"/>
        <v>1</v>
      </c>
      <c r="X740" s="1358">
        <f t="shared" si="444"/>
        <v>0</v>
      </c>
      <c r="Y740" s="1358">
        <f t="shared" si="444"/>
        <v>0.39130434782608692</v>
      </c>
      <c r="Z740" s="1358">
        <f t="shared" si="444"/>
        <v>0</v>
      </c>
      <c r="AA740" s="1358">
        <f t="shared" si="444"/>
        <v>-0.88888888888888884</v>
      </c>
      <c r="AB740" s="1358">
        <f t="shared" si="444"/>
        <v>0</v>
      </c>
      <c r="AC740" s="1358">
        <f t="shared" si="444"/>
        <v>-1</v>
      </c>
      <c r="AD740" s="1358">
        <f t="shared" si="444"/>
        <v>0</v>
      </c>
      <c r="AE740" s="1358">
        <f t="shared" si="444"/>
        <v>0</v>
      </c>
      <c r="AF740" s="1358">
        <f t="shared" si="444"/>
        <v>0</v>
      </c>
      <c r="AG740" s="1358">
        <f t="shared" si="444"/>
        <v>0</v>
      </c>
      <c r="AH740" s="1358">
        <f t="shared" si="444"/>
        <v>1</v>
      </c>
      <c r="AI740" s="1358">
        <f t="shared" si="444"/>
        <v>1</v>
      </c>
      <c r="AJ740" s="1358">
        <f t="shared" si="444"/>
        <v>0</v>
      </c>
      <c r="AK740" s="1358">
        <f t="shared" si="444"/>
        <v>1</v>
      </c>
      <c r="AL740" s="1358">
        <f t="shared" si="444"/>
        <v>0</v>
      </c>
      <c r="AM740" s="1358">
        <f t="shared" si="444"/>
        <v>0</v>
      </c>
      <c r="AN740" s="1358">
        <f t="shared" si="444"/>
        <v>0.2857142857142857</v>
      </c>
      <c r="AO740" s="1358">
        <f t="shared" si="444"/>
        <v>0.58333333333333326</v>
      </c>
      <c r="AP740" s="1358">
        <f t="shared" si="444"/>
        <v>0</v>
      </c>
      <c r="AQ740" s="1358">
        <f t="shared" si="444"/>
        <v>1</v>
      </c>
      <c r="AR740" s="1358">
        <f t="shared" si="444"/>
        <v>0.6875</v>
      </c>
      <c r="AS740" s="1358">
        <f t="shared" si="444"/>
        <v>1</v>
      </c>
      <c r="AT740" s="1358">
        <f t="shared" si="444"/>
        <v>0.125</v>
      </c>
      <c r="AU740" s="1358">
        <f t="shared" si="444"/>
        <v>1</v>
      </c>
      <c r="AV740" s="1358">
        <f t="shared" si="444"/>
        <v>1</v>
      </c>
      <c r="AW740" s="1358">
        <f t="shared" si="444"/>
        <v>0</v>
      </c>
    </row>
    <row r="741" spans="1:49" ht="16.5" hidden="1" thickBot="1">
      <c r="A741" s="1298" t="s">
        <v>597</v>
      </c>
      <c r="B741" s="208" t="s">
        <v>534</v>
      </c>
      <c r="C741" s="1358">
        <f t="shared" si="443"/>
        <v>0.86486486486486491</v>
      </c>
      <c r="D741" s="1358">
        <f t="shared" si="443"/>
        <v>0.81818181818181812</v>
      </c>
      <c r="E741" s="1358">
        <f t="shared" si="443"/>
        <v>0.88461538461538458</v>
      </c>
      <c r="F741" s="2093"/>
      <c r="G741" s="1197"/>
      <c r="H741" s="1197"/>
      <c r="I741" s="1197"/>
      <c r="J741" s="1197"/>
      <c r="K741" s="1197"/>
      <c r="L741" s="1358">
        <f t="shared" ref="L741:AW741" si="445">IF(L168&gt;L359,(100%-L359/L168*100%),IF(L168&lt;L359,(L168/L359*100%)-100%,0))</f>
        <v>0</v>
      </c>
      <c r="M741" s="1358">
        <f t="shared" si="445"/>
        <v>0</v>
      </c>
      <c r="N741" s="1358">
        <f t="shared" si="445"/>
        <v>0</v>
      </c>
      <c r="O741" s="1358">
        <f t="shared" si="445"/>
        <v>0</v>
      </c>
      <c r="P741" s="1358">
        <f t="shared" si="445"/>
        <v>0</v>
      </c>
      <c r="Q741" s="1358">
        <f t="shared" si="445"/>
        <v>0</v>
      </c>
      <c r="R741" s="1358">
        <f t="shared" si="445"/>
        <v>0</v>
      </c>
      <c r="S741" s="1358">
        <f t="shared" si="445"/>
        <v>1</v>
      </c>
      <c r="T741" s="1358">
        <f t="shared" si="445"/>
        <v>0</v>
      </c>
      <c r="U741" s="1358">
        <f t="shared" si="445"/>
        <v>0</v>
      </c>
      <c r="V741" s="1358">
        <f t="shared" si="445"/>
        <v>0</v>
      </c>
      <c r="W741" s="1358">
        <f t="shared" si="445"/>
        <v>1</v>
      </c>
      <c r="X741" s="1358">
        <f t="shared" si="445"/>
        <v>0</v>
      </c>
      <c r="Y741" s="1358">
        <f t="shared" si="445"/>
        <v>0.81818181818181812</v>
      </c>
      <c r="Z741" s="1358">
        <f t="shared" si="445"/>
        <v>0</v>
      </c>
      <c r="AA741" s="1358">
        <f t="shared" si="445"/>
        <v>0</v>
      </c>
      <c r="AB741" s="1358">
        <f t="shared" si="445"/>
        <v>-1</v>
      </c>
      <c r="AC741" s="1358">
        <f t="shared" si="445"/>
        <v>0</v>
      </c>
      <c r="AD741" s="1358">
        <f t="shared" si="445"/>
        <v>0</v>
      </c>
      <c r="AE741" s="1358">
        <f t="shared" si="445"/>
        <v>0</v>
      </c>
      <c r="AF741" s="1358">
        <f t="shared" si="445"/>
        <v>0</v>
      </c>
      <c r="AG741" s="1358">
        <f t="shared" si="445"/>
        <v>0</v>
      </c>
      <c r="AH741" s="1358">
        <f t="shared" si="445"/>
        <v>1</v>
      </c>
      <c r="AI741" s="1358">
        <f t="shared" si="445"/>
        <v>0</v>
      </c>
      <c r="AJ741" s="1358">
        <f t="shared" si="445"/>
        <v>0</v>
      </c>
      <c r="AK741" s="1358">
        <f t="shared" si="445"/>
        <v>0</v>
      </c>
      <c r="AL741" s="1358">
        <f t="shared" si="445"/>
        <v>0</v>
      </c>
      <c r="AM741" s="1358">
        <f t="shared" si="445"/>
        <v>0</v>
      </c>
      <c r="AN741" s="1358">
        <f t="shared" si="445"/>
        <v>0</v>
      </c>
      <c r="AO741" s="1358">
        <f t="shared" si="445"/>
        <v>0</v>
      </c>
      <c r="AP741" s="1358">
        <f t="shared" si="445"/>
        <v>0</v>
      </c>
      <c r="AQ741" s="1358">
        <f t="shared" si="445"/>
        <v>1</v>
      </c>
      <c r="AR741" s="1358">
        <f t="shared" si="445"/>
        <v>1</v>
      </c>
      <c r="AS741" s="1358">
        <f t="shared" si="445"/>
        <v>0</v>
      </c>
      <c r="AT741" s="1358">
        <f t="shared" si="445"/>
        <v>0</v>
      </c>
      <c r="AU741" s="1358">
        <f t="shared" si="445"/>
        <v>0</v>
      </c>
      <c r="AV741" s="1358">
        <f t="shared" si="445"/>
        <v>0</v>
      </c>
      <c r="AW741" s="1358">
        <f t="shared" si="445"/>
        <v>0</v>
      </c>
    </row>
    <row r="742" spans="1:49" ht="16.5" hidden="1" thickBot="1">
      <c r="A742" s="1298" t="s">
        <v>598</v>
      </c>
      <c r="B742" s="208" t="s">
        <v>536</v>
      </c>
      <c r="C742" s="1358">
        <f t="shared" si="443"/>
        <v>0.53164556962025311</v>
      </c>
      <c r="D742" s="1358">
        <f t="shared" si="443"/>
        <v>0.4242424242424242</v>
      </c>
      <c r="E742" s="1358">
        <f t="shared" si="443"/>
        <v>0.60869565217391308</v>
      </c>
      <c r="F742" s="2093"/>
      <c r="G742" s="1197"/>
      <c r="H742" s="1197"/>
      <c r="I742" s="1197"/>
      <c r="J742" s="1197"/>
      <c r="K742" s="1197"/>
      <c r="L742" s="1358">
        <f t="shared" ref="L742:AW742" si="446">IF(L169&gt;L360,(100%-L360/L169*100%),IF(L169&lt;L360,(L169/L360*100%)-100%,0))</f>
        <v>0</v>
      </c>
      <c r="M742" s="1358">
        <f t="shared" si="446"/>
        <v>0</v>
      </c>
      <c r="N742" s="1358">
        <f t="shared" si="446"/>
        <v>0</v>
      </c>
      <c r="O742" s="1358">
        <f t="shared" si="446"/>
        <v>0</v>
      </c>
      <c r="P742" s="1358">
        <f t="shared" si="446"/>
        <v>0</v>
      </c>
      <c r="Q742" s="1358">
        <f t="shared" si="446"/>
        <v>0</v>
      </c>
      <c r="R742" s="1358">
        <f t="shared" si="446"/>
        <v>-1</v>
      </c>
      <c r="S742" s="1358">
        <f t="shared" si="446"/>
        <v>0.2857142857142857</v>
      </c>
      <c r="T742" s="1358">
        <f t="shared" si="446"/>
        <v>0</v>
      </c>
      <c r="U742" s="1358">
        <f t="shared" si="446"/>
        <v>0</v>
      </c>
      <c r="V742" s="1358">
        <f t="shared" si="446"/>
        <v>0</v>
      </c>
      <c r="W742" s="1358">
        <f t="shared" si="446"/>
        <v>1</v>
      </c>
      <c r="X742" s="1358">
        <f t="shared" si="446"/>
        <v>0</v>
      </c>
      <c r="Y742" s="1358">
        <f t="shared" si="446"/>
        <v>0.83333333333333337</v>
      </c>
      <c r="Z742" s="1358">
        <f t="shared" si="446"/>
        <v>0</v>
      </c>
      <c r="AA742" s="1358">
        <f t="shared" si="446"/>
        <v>-0.875</v>
      </c>
      <c r="AB742" s="1358">
        <f t="shared" si="446"/>
        <v>1</v>
      </c>
      <c r="AC742" s="1358">
        <f t="shared" si="446"/>
        <v>-1</v>
      </c>
      <c r="AD742" s="1358">
        <f t="shared" si="446"/>
        <v>0</v>
      </c>
      <c r="AE742" s="1358">
        <f t="shared" si="446"/>
        <v>0</v>
      </c>
      <c r="AF742" s="1358">
        <f t="shared" si="446"/>
        <v>0</v>
      </c>
      <c r="AG742" s="1358">
        <f t="shared" si="446"/>
        <v>0</v>
      </c>
      <c r="AH742" s="1358">
        <f t="shared" si="446"/>
        <v>1</v>
      </c>
      <c r="AI742" s="1358">
        <f t="shared" si="446"/>
        <v>0</v>
      </c>
      <c r="AJ742" s="1358">
        <f t="shared" si="446"/>
        <v>0</v>
      </c>
      <c r="AK742" s="1358">
        <f t="shared" si="446"/>
        <v>1</v>
      </c>
      <c r="AL742" s="1358">
        <f t="shared" si="446"/>
        <v>0</v>
      </c>
      <c r="AM742" s="1358">
        <f t="shared" si="446"/>
        <v>0</v>
      </c>
      <c r="AN742" s="1358">
        <f t="shared" si="446"/>
        <v>0.2857142857142857</v>
      </c>
      <c r="AO742" s="1358">
        <f t="shared" si="446"/>
        <v>1</v>
      </c>
      <c r="AP742" s="1358">
        <f t="shared" si="446"/>
        <v>0</v>
      </c>
      <c r="AQ742" s="1358">
        <f t="shared" si="446"/>
        <v>1</v>
      </c>
      <c r="AR742" s="1358">
        <f t="shared" si="446"/>
        <v>0.5</v>
      </c>
      <c r="AS742" s="1358">
        <f t="shared" si="446"/>
        <v>0</v>
      </c>
      <c r="AT742" s="1358">
        <f t="shared" si="446"/>
        <v>0.125</v>
      </c>
      <c r="AU742" s="1358">
        <f t="shared" si="446"/>
        <v>1</v>
      </c>
      <c r="AV742" s="1358">
        <f t="shared" si="446"/>
        <v>1</v>
      </c>
      <c r="AW742" s="1358">
        <f t="shared" si="446"/>
        <v>0</v>
      </c>
    </row>
    <row r="743" spans="1:49" ht="16.5" hidden="1" thickBot="1">
      <c r="A743" s="1298" t="s">
        <v>599</v>
      </c>
      <c r="B743" s="208" t="s">
        <v>538</v>
      </c>
      <c r="C743" s="1358">
        <f t="shared" si="443"/>
        <v>0.7407407407407407</v>
      </c>
      <c r="D743" s="1358">
        <f t="shared" si="443"/>
        <v>1</v>
      </c>
      <c r="E743" s="1358">
        <f t="shared" si="443"/>
        <v>0.61111111111111116</v>
      </c>
      <c r="F743" s="2093"/>
      <c r="G743" s="1197"/>
      <c r="H743" s="1197"/>
      <c r="I743" s="1197"/>
      <c r="J743" s="1197"/>
      <c r="K743" s="1197"/>
      <c r="L743" s="1358">
        <f t="shared" ref="L743:AW743" si="447">IF(L170&gt;L361,(100%-L361/L170*100%),IF(L170&lt;L361,(L170/L361*100%)-100%,0))</f>
        <v>0</v>
      </c>
      <c r="M743" s="1358">
        <f t="shared" si="447"/>
        <v>1</v>
      </c>
      <c r="N743" s="1358">
        <f t="shared" si="447"/>
        <v>0</v>
      </c>
      <c r="O743" s="1358">
        <f t="shared" si="447"/>
        <v>0</v>
      </c>
      <c r="P743" s="1358">
        <f t="shared" si="447"/>
        <v>0</v>
      </c>
      <c r="Q743" s="1358">
        <f t="shared" si="447"/>
        <v>-1</v>
      </c>
      <c r="R743" s="1358">
        <f t="shared" si="447"/>
        <v>0</v>
      </c>
      <c r="S743" s="1358">
        <f t="shared" si="447"/>
        <v>1</v>
      </c>
      <c r="T743" s="1358">
        <f t="shared" si="447"/>
        <v>0</v>
      </c>
      <c r="U743" s="1358">
        <f t="shared" si="447"/>
        <v>0</v>
      </c>
      <c r="V743" s="1358">
        <f t="shared" si="447"/>
        <v>0</v>
      </c>
      <c r="W743" s="1358">
        <f t="shared" si="447"/>
        <v>0</v>
      </c>
      <c r="X743" s="1358">
        <f t="shared" si="447"/>
        <v>0</v>
      </c>
      <c r="Y743" s="1358">
        <f t="shared" si="447"/>
        <v>0.33333333333333337</v>
      </c>
      <c r="Z743" s="1358">
        <f t="shared" si="447"/>
        <v>0</v>
      </c>
      <c r="AA743" s="1358">
        <f t="shared" si="447"/>
        <v>0</v>
      </c>
      <c r="AB743" s="1358">
        <f t="shared" si="447"/>
        <v>0</v>
      </c>
      <c r="AC743" s="1358">
        <f t="shared" si="447"/>
        <v>0</v>
      </c>
      <c r="AD743" s="1358">
        <f t="shared" si="447"/>
        <v>0</v>
      </c>
      <c r="AE743" s="1358">
        <f t="shared" si="447"/>
        <v>0</v>
      </c>
      <c r="AF743" s="1358">
        <f t="shared" si="447"/>
        <v>0</v>
      </c>
      <c r="AG743" s="1358">
        <f t="shared" si="447"/>
        <v>0</v>
      </c>
      <c r="AH743" s="1358">
        <f t="shared" si="447"/>
        <v>1</v>
      </c>
      <c r="AI743" s="1358">
        <f t="shared" si="447"/>
        <v>1</v>
      </c>
      <c r="AJ743" s="1358">
        <f t="shared" si="447"/>
        <v>0</v>
      </c>
      <c r="AK743" s="1358">
        <f t="shared" si="447"/>
        <v>0</v>
      </c>
      <c r="AL743" s="1358">
        <f t="shared" si="447"/>
        <v>0</v>
      </c>
      <c r="AM743" s="1358">
        <f t="shared" si="447"/>
        <v>0</v>
      </c>
      <c r="AN743" s="1358">
        <f t="shared" si="447"/>
        <v>0</v>
      </c>
      <c r="AO743" s="1358">
        <f t="shared" si="447"/>
        <v>-1</v>
      </c>
      <c r="AP743" s="1358">
        <f t="shared" si="447"/>
        <v>0</v>
      </c>
      <c r="AQ743" s="1358">
        <f t="shared" si="447"/>
        <v>0</v>
      </c>
      <c r="AR743" s="1358">
        <f t="shared" si="447"/>
        <v>1</v>
      </c>
      <c r="AS743" s="1358">
        <f t="shared" si="447"/>
        <v>1</v>
      </c>
      <c r="AT743" s="1358">
        <f t="shared" si="447"/>
        <v>0</v>
      </c>
      <c r="AU743" s="1358">
        <f t="shared" si="447"/>
        <v>0</v>
      </c>
      <c r="AV743" s="1358">
        <f t="shared" si="447"/>
        <v>0</v>
      </c>
      <c r="AW743" s="1358">
        <f t="shared" si="447"/>
        <v>0</v>
      </c>
    </row>
    <row r="744" spans="1:49" ht="16.5" hidden="1" thickBot="1">
      <c r="A744" s="1298" t="s">
        <v>600</v>
      </c>
      <c r="B744" s="208" t="s">
        <v>540</v>
      </c>
      <c r="C744" s="1358">
        <f t="shared" si="443"/>
        <v>5.0000000000000044E-2</v>
      </c>
      <c r="D744" s="1358">
        <f t="shared" si="443"/>
        <v>-0.33333333333333337</v>
      </c>
      <c r="E744" s="1358">
        <f t="shared" si="443"/>
        <v>0.11111111111111116</v>
      </c>
      <c r="F744" s="2093"/>
      <c r="G744" s="1197"/>
      <c r="H744" s="1197"/>
      <c r="I744" s="1197"/>
      <c r="J744" s="1197"/>
      <c r="K744" s="1197"/>
      <c r="L744" s="1358">
        <f t="shared" ref="L744:AW744" si="448">IF(L171&gt;L362,(100%-L362/L171*100%),IF(L171&lt;L362,(L171/L362*100%)-100%,0))</f>
        <v>0</v>
      </c>
      <c r="M744" s="1358">
        <f t="shared" si="448"/>
        <v>0</v>
      </c>
      <c r="N744" s="1358">
        <f t="shared" si="448"/>
        <v>0</v>
      </c>
      <c r="O744" s="1358">
        <f t="shared" si="448"/>
        <v>0</v>
      </c>
      <c r="P744" s="1358">
        <f t="shared" si="448"/>
        <v>0</v>
      </c>
      <c r="Q744" s="1358">
        <f t="shared" si="448"/>
        <v>0</v>
      </c>
      <c r="R744" s="1358">
        <f t="shared" si="448"/>
        <v>1</v>
      </c>
      <c r="S744" s="1358">
        <f t="shared" si="448"/>
        <v>-1</v>
      </c>
      <c r="T744" s="1358">
        <f t="shared" si="448"/>
        <v>1</v>
      </c>
      <c r="U744" s="1358">
        <f t="shared" si="448"/>
        <v>1</v>
      </c>
      <c r="V744" s="1358">
        <f t="shared" si="448"/>
        <v>0</v>
      </c>
      <c r="W744" s="1358">
        <f t="shared" si="448"/>
        <v>0</v>
      </c>
      <c r="X744" s="1358">
        <f t="shared" si="448"/>
        <v>0</v>
      </c>
      <c r="Y744" s="1358">
        <f t="shared" si="448"/>
        <v>-0.66666666666666674</v>
      </c>
      <c r="Z744" s="1358">
        <f t="shared" si="448"/>
        <v>0</v>
      </c>
      <c r="AA744" s="1358">
        <f t="shared" si="448"/>
        <v>-1</v>
      </c>
      <c r="AB744" s="1358">
        <f t="shared" si="448"/>
        <v>0</v>
      </c>
      <c r="AC744" s="1358">
        <f t="shared" si="448"/>
        <v>0</v>
      </c>
      <c r="AD744" s="1358">
        <f t="shared" si="448"/>
        <v>0</v>
      </c>
      <c r="AE744" s="1358">
        <f t="shared" si="448"/>
        <v>0</v>
      </c>
      <c r="AF744" s="1358">
        <f t="shared" si="448"/>
        <v>0</v>
      </c>
      <c r="AG744" s="1358">
        <f t="shared" si="448"/>
        <v>0</v>
      </c>
      <c r="AH744" s="1358">
        <f t="shared" si="448"/>
        <v>0</v>
      </c>
      <c r="AI744" s="1358">
        <f t="shared" si="448"/>
        <v>0</v>
      </c>
      <c r="AJ744" s="1358">
        <f t="shared" si="448"/>
        <v>0</v>
      </c>
      <c r="AK744" s="1358">
        <f t="shared" si="448"/>
        <v>1</v>
      </c>
      <c r="AL744" s="1358">
        <f t="shared" si="448"/>
        <v>0</v>
      </c>
      <c r="AM744" s="1358">
        <f t="shared" si="448"/>
        <v>0</v>
      </c>
      <c r="AN744" s="1358">
        <f t="shared" si="448"/>
        <v>0</v>
      </c>
      <c r="AO744" s="1358">
        <f t="shared" si="448"/>
        <v>-1</v>
      </c>
      <c r="AP744" s="1358">
        <f t="shared" si="448"/>
        <v>0</v>
      </c>
      <c r="AQ744" s="1358">
        <f t="shared" si="448"/>
        <v>1</v>
      </c>
      <c r="AR744" s="1358">
        <f t="shared" si="448"/>
        <v>-1</v>
      </c>
      <c r="AS744" s="1358">
        <f t="shared" si="448"/>
        <v>0</v>
      </c>
      <c r="AT744" s="1358">
        <f t="shared" si="448"/>
        <v>0</v>
      </c>
      <c r="AU744" s="1358">
        <f t="shared" si="448"/>
        <v>0</v>
      </c>
      <c r="AV744" s="1358">
        <f t="shared" si="448"/>
        <v>0</v>
      </c>
      <c r="AW744" s="1358">
        <f t="shared" si="448"/>
        <v>0</v>
      </c>
    </row>
    <row r="745" spans="1:49" ht="79.5" hidden="1" thickBot="1">
      <c r="A745" s="1292">
        <v>19</v>
      </c>
      <c r="B745" s="210" t="s">
        <v>736</v>
      </c>
      <c r="C745" s="1358">
        <f t="shared" si="443"/>
        <v>0.15000000000000002</v>
      </c>
      <c r="D745" s="1358">
        <f t="shared" si="443"/>
        <v>0.31428571428571428</v>
      </c>
      <c r="E745" s="1358">
        <f t="shared" si="443"/>
        <v>2.2222222222222254E-2</v>
      </c>
      <c r="F745" s="2093"/>
      <c r="G745" s="1197"/>
      <c r="H745" s="1197"/>
      <c r="I745" s="1197"/>
      <c r="J745" s="1197"/>
      <c r="K745" s="1197"/>
      <c r="L745" s="1358">
        <f t="shared" ref="L745:AW745" si="449">IF(L172&gt;L363,(100%-L363/L172*100%),IF(L172&lt;L363,(L172/L363*100%)-100%,0))</f>
        <v>0</v>
      </c>
      <c r="M745" s="1358">
        <f t="shared" si="449"/>
        <v>0</v>
      </c>
      <c r="N745" s="1358">
        <f t="shared" si="449"/>
        <v>0</v>
      </c>
      <c r="O745" s="1358">
        <f t="shared" si="449"/>
        <v>0</v>
      </c>
      <c r="P745" s="1358">
        <f t="shared" si="449"/>
        <v>0</v>
      </c>
      <c r="Q745" s="1358">
        <f t="shared" si="449"/>
        <v>-1</v>
      </c>
      <c r="R745" s="1358">
        <f t="shared" si="449"/>
        <v>-0.8</v>
      </c>
      <c r="S745" s="1358">
        <f t="shared" si="449"/>
        <v>-0.22222222222222221</v>
      </c>
      <c r="T745" s="1358">
        <f t="shared" si="449"/>
        <v>1</v>
      </c>
      <c r="U745" s="1358">
        <f t="shared" si="449"/>
        <v>1</v>
      </c>
      <c r="V745" s="1358">
        <f t="shared" si="449"/>
        <v>0</v>
      </c>
      <c r="W745" s="1358">
        <f t="shared" si="449"/>
        <v>0</v>
      </c>
      <c r="X745" s="1358">
        <f t="shared" si="449"/>
        <v>0</v>
      </c>
      <c r="Y745" s="1358">
        <f t="shared" si="449"/>
        <v>-0.1428571428571429</v>
      </c>
      <c r="Z745" s="1358">
        <f t="shared" si="449"/>
        <v>0</v>
      </c>
      <c r="AA745" s="1358">
        <f t="shared" si="449"/>
        <v>-1</v>
      </c>
      <c r="AB745" s="1358">
        <f t="shared" si="449"/>
        <v>0</v>
      </c>
      <c r="AC745" s="1358">
        <f t="shared" si="449"/>
        <v>-1</v>
      </c>
      <c r="AD745" s="1358">
        <f t="shared" si="449"/>
        <v>0</v>
      </c>
      <c r="AE745" s="1358">
        <f t="shared" si="449"/>
        <v>0</v>
      </c>
      <c r="AF745" s="1358">
        <f t="shared" si="449"/>
        <v>0</v>
      </c>
      <c r="AG745" s="1358">
        <f t="shared" si="449"/>
        <v>0</v>
      </c>
      <c r="AH745" s="1358">
        <f t="shared" si="449"/>
        <v>1</v>
      </c>
      <c r="AI745" s="1358">
        <f t="shared" si="449"/>
        <v>0</v>
      </c>
      <c r="AJ745" s="1358">
        <f t="shared" si="449"/>
        <v>0</v>
      </c>
      <c r="AK745" s="1358">
        <f t="shared" si="449"/>
        <v>0</v>
      </c>
      <c r="AL745" s="1358">
        <f t="shared" si="449"/>
        <v>0</v>
      </c>
      <c r="AM745" s="1358">
        <f t="shared" si="449"/>
        <v>0</v>
      </c>
      <c r="AN745" s="1358">
        <f t="shared" si="449"/>
        <v>-0.4</v>
      </c>
      <c r="AO745" s="1358">
        <f t="shared" si="449"/>
        <v>0.375</v>
      </c>
      <c r="AP745" s="1358">
        <f t="shared" si="449"/>
        <v>0</v>
      </c>
      <c r="AQ745" s="1358">
        <f t="shared" si="449"/>
        <v>1</v>
      </c>
      <c r="AR745" s="1358">
        <f t="shared" si="449"/>
        <v>0.44444444444444442</v>
      </c>
      <c r="AS745" s="1358">
        <f t="shared" si="449"/>
        <v>1</v>
      </c>
      <c r="AT745" s="1358">
        <f t="shared" si="449"/>
        <v>0.125</v>
      </c>
      <c r="AU745" s="1358">
        <f t="shared" si="449"/>
        <v>0</v>
      </c>
      <c r="AV745" s="1358">
        <f t="shared" si="449"/>
        <v>0</v>
      </c>
      <c r="AW745" s="1358">
        <f t="shared" si="449"/>
        <v>0</v>
      </c>
    </row>
    <row r="746" spans="1:49" s="259" customFormat="1" ht="19.5" hidden="1" thickBot="1">
      <c r="A746" s="1302" t="s">
        <v>737</v>
      </c>
      <c r="B746" s="257" t="s">
        <v>695</v>
      </c>
      <c r="C746" s="1358">
        <f t="shared" si="443"/>
        <v>1</v>
      </c>
      <c r="D746" s="1358">
        <f t="shared" si="443"/>
        <v>0</v>
      </c>
      <c r="E746" s="1358">
        <f t="shared" si="443"/>
        <v>1</v>
      </c>
      <c r="F746" s="2093"/>
      <c r="G746" s="1197"/>
      <c r="H746" s="1197"/>
      <c r="I746" s="1197"/>
      <c r="J746" s="1197"/>
      <c r="K746" s="1197"/>
      <c r="L746" s="1358">
        <f t="shared" ref="L746:AW746" si="450">IF(L173&gt;L364,(100%-L364/L173*100%),IF(L173&lt;L364,(L173/L364*100%)-100%,0))</f>
        <v>0</v>
      </c>
      <c r="M746" s="1358">
        <f t="shared" si="450"/>
        <v>0</v>
      </c>
      <c r="N746" s="1358">
        <f t="shared" si="450"/>
        <v>0</v>
      </c>
      <c r="O746" s="1358">
        <f t="shared" si="450"/>
        <v>0</v>
      </c>
      <c r="P746" s="1358">
        <f t="shared" si="450"/>
        <v>0</v>
      </c>
      <c r="Q746" s="1358">
        <f t="shared" si="450"/>
        <v>0</v>
      </c>
      <c r="R746" s="1358">
        <f t="shared" si="450"/>
        <v>0</v>
      </c>
      <c r="S746" s="1358">
        <f t="shared" si="450"/>
        <v>0</v>
      </c>
      <c r="T746" s="1358">
        <f t="shared" si="450"/>
        <v>0</v>
      </c>
      <c r="U746" s="1358">
        <f t="shared" si="450"/>
        <v>1</v>
      </c>
      <c r="V746" s="1358">
        <f t="shared" si="450"/>
        <v>0</v>
      </c>
      <c r="W746" s="1358">
        <f t="shared" si="450"/>
        <v>0</v>
      </c>
      <c r="X746" s="1358">
        <f t="shared" si="450"/>
        <v>0</v>
      </c>
      <c r="Y746" s="1358">
        <f t="shared" si="450"/>
        <v>0</v>
      </c>
      <c r="Z746" s="1358">
        <f t="shared" si="450"/>
        <v>0</v>
      </c>
      <c r="AA746" s="1358">
        <f t="shared" si="450"/>
        <v>0</v>
      </c>
      <c r="AB746" s="1358">
        <f t="shared" si="450"/>
        <v>0</v>
      </c>
      <c r="AC746" s="1358">
        <f t="shared" si="450"/>
        <v>0</v>
      </c>
      <c r="AD746" s="1358">
        <f t="shared" si="450"/>
        <v>0</v>
      </c>
      <c r="AE746" s="1358">
        <f t="shared" si="450"/>
        <v>0</v>
      </c>
      <c r="AF746" s="1358">
        <f t="shared" si="450"/>
        <v>0</v>
      </c>
      <c r="AG746" s="1358">
        <f t="shared" si="450"/>
        <v>0</v>
      </c>
      <c r="AH746" s="1358">
        <f t="shared" si="450"/>
        <v>0</v>
      </c>
      <c r="AI746" s="1358">
        <f t="shared" si="450"/>
        <v>0</v>
      </c>
      <c r="AJ746" s="1358">
        <f t="shared" si="450"/>
        <v>0</v>
      </c>
      <c r="AK746" s="1358">
        <f t="shared" si="450"/>
        <v>0</v>
      </c>
      <c r="AL746" s="1358">
        <f t="shared" si="450"/>
        <v>0</v>
      </c>
      <c r="AM746" s="1358">
        <f t="shared" si="450"/>
        <v>0</v>
      </c>
      <c r="AN746" s="1358">
        <f t="shared" si="450"/>
        <v>0</v>
      </c>
      <c r="AO746" s="1358">
        <f t="shared" si="450"/>
        <v>0</v>
      </c>
      <c r="AP746" s="1358">
        <f t="shared" si="450"/>
        <v>0</v>
      </c>
      <c r="AQ746" s="1358">
        <f t="shared" si="450"/>
        <v>0</v>
      </c>
      <c r="AR746" s="1358">
        <f t="shared" si="450"/>
        <v>0</v>
      </c>
      <c r="AS746" s="1358">
        <f t="shared" si="450"/>
        <v>0</v>
      </c>
      <c r="AT746" s="1358">
        <f t="shared" si="450"/>
        <v>0</v>
      </c>
      <c r="AU746" s="1358">
        <f t="shared" si="450"/>
        <v>0</v>
      </c>
      <c r="AV746" s="1358">
        <f t="shared" si="450"/>
        <v>0</v>
      </c>
      <c r="AW746" s="1358">
        <f t="shared" si="450"/>
        <v>0</v>
      </c>
    </row>
    <row r="747" spans="1:49" s="256" customFormat="1" ht="16.5" hidden="1" thickBot="1">
      <c r="A747" s="1303" t="s">
        <v>738</v>
      </c>
      <c r="B747" s="255" t="s">
        <v>798</v>
      </c>
      <c r="C747" s="1358">
        <f t="shared" si="443"/>
        <v>1</v>
      </c>
      <c r="D747" s="1358">
        <f t="shared" si="443"/>
        <v>0</v>
      </c>
      <c r="E747" s="1358">
        <f t="shared" si="443"/>
        <v>1</v>
      </c>
      <c r="F747" s="2093"/>
      <c r="G747" s="1197"/>
      <c r="H747" s="1197"/>
      <c r="I747" s="1197"/>
      <c r="J747" s="1197"/>
      <c r="K747" s="1197"/>
      <c r="L747" s="1358">
        <f t="shared" ref="L747:AW747" si="451">IF(L174&gt;L365,(100%-L365/L174*100%),IF(L174&lt;L365,(L174/L365*100%)-100%,0))</f>
        <v>0</v>
      </c>
      <c r="M747" s="1358">
        <f t="shared" si="451"/>
        <v>0</v>
      </c>
      <c r="N747" s="1358">
        <f t="shared" si="451"/>
        <v>0</v>
      </c>
      <c r="O747" s="1358">
        <f t="shared" si="451"/>
        <v>0</v>
      </c>
      <c r="P747" s="1358">
        <f t="shared" si="451"/>
        <v>0</v>
      </c>
      <c r="Q747" s="1358">
        <f t="shared" si="451"/>
        <v>0</v>
      </c>
      <c r="R747" s="1358">
        <f t="shared" si="451"/>
        <v>0</v>
      </c>
      <c r="S747" s="1358">
        <f t="shared" si="451"/>
        <v>0</v>
      </c>
      <c r="T747" s="1358">
        <f t="shared" si="451"/>
        <v>0</v>
      </c>
      <c r="U747" s="1358">
        <f t="shared" si="451"/>
        <v>1</v>
      </c>
      <c r="V747" s="1358">
        <f t="shared" si="451"/>
        <v>0</v>
      </c>
      <c r="W747" s="1358">
        <f t="shared" si="451"/>
        <v>0</v>
      </c>
      <c r="X747" s="1358">
        <f t="shared" si="451"/>
        <v>0</v>
      </c>
      <c r="Y747" s="1358">
        <f t="shared" si="451"/>
        <v>0</v>
      </c>
      <c r="Z747" s="1358">
        <f t="shared" si="451"/>
        <v>0</v>
      </c>
      <c r="AA747" s="1358">
        <f t="shared" si="451"/>
        <v>0</v>
      </c>
      <c r="AB747" s="1358">
        <f t="shared" si="451"/>
        <v>0</v>
      </c>
      <c r="AC747" s="1358">
        <f t="shared" si="451"/>
        <v>0</v>
      </c>
      <c r="AD747" s="1358">
        <f t="shared" si="451"/>
        <v>0</v>
      </c>
      <c r="AE747" s="1358">
        <f t="shared" si="451"/>
        <v>0</v>
      </c>
      <c r="AF747" s="1358">
        <f t="shared" si="451"/>
        <v>0</v>
      </c>
      <c r="AG747" s="1358">
        <f t="shared" si="451"/>
        <v>0</v>
      </c>
      <c r="AH747" s="1358">
        <f t="shared" si="451"/>
        <v>0</v>
      </c>
      <c r="AI747" s="1358">
        <f t="shared" si="451"/>
        <v>0</v>
      </c>
      <c r="AJ747" s="1358">
        <f t="shared" si="451"/>
        <v>0</v>
      </c>
      <c r="AK747" s="1358">
        <f t="shared" si="451"/>
        <v>0</v>
      </c>
      <c r="AL747" s="1358">
        <f t="shared" si="451"/>
        <v>0</v>
      </c>
      <c r="AM747" s="1358">
        <f t="shared" si="451"/>
        <v>0</v>
      </c>
      <c r="AN747" s="1358">
        <f t="shared" si="451"/>
        <v>0</v>
      </c>
      <c r="AO747" s="1358">
        <f t="shared" si="451"/>
        <v>0</v>
      </c>
      <c r="AP747" s="1358">
        <f t="shared" si="451"/>
        <v>0</v>
      </c>
      <c r="AQ747" s="1358">
        <f t="shared" si="451"/>
        <v>0</v>
      </c>
      <c r="AR747" s="1358">
        <f t="shared" si="451"/>
        <v>0</v>
      </c>
      <c r="AS747" s="1358">
        <f t="shared" si="451"/>
        <v>0</v>
      </c>
      <c r="AT747" s="1358">
        <f t="shared" si="451"/>
        <v>0</v>
      </c>
      <c r="AU747" s="1358">
        <f t="shared" si="451"/>
        <v>0</v>
      </c>
      <c r="AV747" s="1358">
        <f t="shared" si="451"/>
        <v>0</v>
      </c>
      <c r="AW747" s="1358">
        <f t="shared" si="451"/>
        <v>0</v>
      </c>
    </row>
    <row r="748" spans="1:49" s="256" customFormat="1" ht="16.5" hidden="1" thickBot="1">
      <c r="A748" s="1303" t="s">
        <v>739</v>
      </c>
      <c r="B748" s="255" t="s">
        <v>799</v>
      </c>
      <c r="C748" s="1358">
        <f t="shared" si="443"/>
        <v>0</v>
      </c>
      <c r="D748" s="1358">
        <f t="shared" si="443"/>
        <v>0</v>
      </c>
      <c r="E748" s="1358">
        <f t="shared" si="443"/>
        <v>0</v>
      </c>
      <c r="F748" s="2093"/>
      <c r="G748" s="1197"/>
      <c r="H748" s="1197"/>
      <c r="I748" s="1197"/>
      <c r="J748" s="1197"/>
      <c r="K748" s="1197"/>
      <c r="L748" s="1358">
        <f t="shared" ref="L748:AW748" si="452">IF(L175&gt;L366,(100%-L366/L175*100%),IF(L175&lt;L366,(L175/L366*100%)-100%,0))</f>
        <v>0</v>
      </c>
      <c r="M748" s="1358">
        <f t="shared" si="452"/>
        <v>0</v>
      </c>
      <c r="N748" s="1358">
        <f t="shared" si="452"/>
        <v>0</v>
      </c>
      <c r="O748" s="1358">
        <f t="shared" si="452"/>
        <v>0</v>
      </c>
      <c r="P748" s="1358">
        <f t="shared" si="452"/>
        <v>0</v>
      </c>
      <c r="Q748" s="1358">
        <f t="shared" si="452"/>
        <v>0</v>
      </c>
      <c r="R748" s="1358">
        <f t="shared" si="452"/>
        <v>0</v>
      </c>
      <c r="S748" s="1358">
        <f t="shared" si="452"/>
        <v>0</v>
      </c>
      <c r="T748" s="1358">
        <f t="shared" si="452"/>
        <v>0</v>
      </c>
      <c r="U748" s="1358">
        <f t="shared" si="452"/>
        <v>0</v>
      </c>
      <c r="V748" s="1358">
        <f t="shared" si="452"/>
        <v>0</v>
      </c>
      <c r="W748" s="1358">
        <f t="shared" si="452"/>
        <v>0</v>
      </c>
      <c r="X748" s="1358">
        <f t="shared" si="452"/>
        <v>0</v>
      </c>
      <c r="Y748" s="1358">
        <f t="shared" si="452"/>
        <v>0</v>
      </c>
      <c r="Z748" s="1358">
        <f t="shared" si="452"/>
        <v>0</v>
      </c>
      <c r="AA748" s="1358">
        <f t="shared" si="452"/>
        <v>0</v>
      </c>
      <c r="AB748" s="1358">
        <f t="shared" si="452"/>
        <v>0</v>
      </c>
      <c r="AC748" s="1358">
        <f t="shared" si="452"/>
        <v>0</v>
      </c>
      <c r="AD748" s="1358">
        <f t="shared" si="452"/>
        <v>0</v>
      </c>
      <c r="AE748" s="1358">
        <f t="shared" si="452"/>
        <v>0</v>
      </c>
      <c r="AF748" s="1358">
        <f t="shared" si="452"/>
        <v>0</v>
      </c>
      <c r="AG748" s="1358">
        <f t="shared" si="452"/>
        <v>0</v>
      </c>
      <c r="AH748" s="1358">
        <f t="shared" si="452"/>
        <v>0</v>
      </c>
      <c r="AI748" s="1358">
        <f t="shared" si="452"/>
        <v>0</v>
      </c>
      <c r="AJ748" s="1358">
        <f t="shared" si="452"/>
        <v>0</v>
      </c>
      <c r="AK748" s="1358">
        <f t="shared" si="452"/>
        <v>0</v>
      </c>
      <c r="AL748" s="1358">
        <f t="shared" si="452"/>
        <v>0</v>
      </c>
      <c r="AM748" s="1358">
        <f t="shared" si="452"/>
        <v>0</v>
      </c>
      <c r="AN748" s="1358">
        <f t="shared" si="452"/>
        <v>0</v>
      </c>
      <c r="AO748" s="1358">
        <f t="shared" si="452"/>
        <v>0</v>
      </c>
      <c r="AP748" s="1358">
        <f t="shared" si="452"/>
        <v>0</v>
      </c>
      <c r="AQ748" s="1358">
        <f t="shared" si="452"/>
        <v>0</v>
      </c>
      <c r="AR748" s="1358">
        <f t="shared" si="452"/>
        <v>0</v>
      </c>
      <c r="AS748" s="1358">
        <f t="shared" si="452"/>
        <v>0</v>
      </c>
      <c r="AT748" s="1358">
        <f t="shared" si="452"/>
        <v>0</v>
      </c>
      <c r="AU748" s="1358">
        <f t="shared" si="452"/>
        <v>0</v>
      </c>
      <c r="AV748" s="1358">
        <f t="shared" si="452"/>
        <v>0</v>
      </c>
      <c r="AW748" s="1358">
        <f t="shared" si="452"/>
        <v>0</v>
      </c>
    </row>
    <row r="749" spans="1:49" s="256" customFormat="1" ht="16.5" hidden="1" thickBot="1">
      <c r="A749" s="1303" t="s">
        <v>740</v>
      </c>
      <c r="B749" s="255" t="s">
        <v>800</v>
      </c>
      <c r="C749" s="1358">
        <f t="shared" si="443"/>
        <v>0</v>
      </c>
      <c r="D749" s="1358">
        <f t="shared" si="443"/>
        <v>0</v>
      </c>
      <c r="E749" s="1358">
        <f t="shared" si="443"/>
        <v>0</v>
      </c>
      <c r="F749" s="2093"/>
      <c r="G749" s="1197"/>
      <c r="H749" s="1197"/>
      <c r="I749" s="1197"/>
      <c r="J749" s="1197"/>
      <c r="K749" s="1197"/>
      <c r="L749" s="1358">
        <f t="shared" ref="L749:AW749" si="453">IF(L176&gt;L367,(100%-L367/L176*100%),IF(L176&lt;L367,(L176/L367*100%)-100%,0))</f>
        <v>0</v>
      </c>
      <c r="M749" s="1358">
        <f t="shared" si="453"/>
        <v>0</v>
      </c>
      <c r="N749" s="1358">
        <f t="shared" si="453"/>
        <v>0</v>
      </c>
      <c r="O749" s="1358">
        <f t="shared" si="453"/>
        <v>0</v>
      </c>
      <c r="P749" s="1358">
        <f t="shared" si="453"/>
        <v>0</v>
      </c>
      <c r="Q749" s="1358">
        <f t="shared" si="453"/>
        <v>0</v>
      </c>
      <c r="R749" s="1358">
        <f t="shared" si="453"/>
        <v>0</v>
      </c>
      <c r="S749" s="1358">
        <f t="shared" si="453"/>
        <v>0</v>
      </c>
      <c r="T749" s="1358">
        <f t="shared" si="453"/>
        <v>0</v>
      </c>
      <c r="U749" s="1358">
        <f t="shared" si="453"/>
        <v>0</v>
      </c>
      <c r="V749" s="1358">
        <f t="shared" si="453"/>
        <v>0</v>
      </c>
      <c r="W749" s="1358">
        <f t="shared" si="453"/>
        <v>0</v>
      </c>
      <c r="X749" s="1358">
        <f t="shared" si="453"/>
        <v>0</v>
      </c>
      <c r="Y749" s="1358">
        <f t="shared" si="453"/>
        <v>0</v>
      </c>
      <c r="Z749" s="1358">
        <f t="shared" si="453"/>
        <v>0</v>
      </c>
      <c r="AA749" s="1358">
        <f t="shared" si="453"/>
        <v>0</v>
      </c>
      <c r="AB749" s="1358">
        <f t="shared" si="453"/>
        <v>0</v>
      </c>
      <c r="AC749" s="1358">
        <f t="shared" si="453"/>
        <v>0</v>
      </c>
      <c r="AD749" s="1358">
        <f t="shared" si="453"/>
        <v>0</v>
      </c>
      <c r="AE749" s="1358">
        <f t="shared" si="453"/>
        <v>0</v>
      </c>
      <c r="AF749" s="1358">
        <f t="shared" si="453"/>
        <v>0</v>
      </c>
      <c r="AG749" s="1358">
        <f t="shared" si="453"/>
        <v>0</v>
      </c>
      <c r="AH749" s="1358">
        <f t="shared" si="453"/>
        <v>0</v>
      </c>
      <c r="AI749" s="1358">
        <f t="shared" si="453"/>
        <v>0</v>
      </c>
      <c r="AJ749" s="1358">
        <f t="shared" si="453"/>
        <v>0</v>
      </c>
      <c r="AK749" s="1358">
        <f t="shared" si="453"/>
        <v>0</v>
      </c>
      <c r="AL749" s="1358">
        <f t="shared" si="453"/>
        <v>0</v>
      </c>
      <c r="AM749" s="1358">
        <f t="shared" si="453"/>
        <v>0</v>
      </c>
      <c r="AN749" s="1358">
        <f t="shared" si="453"/>
        <v>0</v>
      </c>
      <c r="AO749" s="1358">
        <f t="shared" si="453"/>
        <v>0</v>
      </c>
      <c r="AP749" s="1358">
        <f t="shared" si="453"/>
        <v>0</v>
      </c>
      <c r="AQ749" s="1358">
        <f t="shared" si="453"/>
        <v>0</v>
      </c>
      <c r="AR749" s="1358">
        <f t="shared" si="453"/>
        <v>0</v>
      </c>
      <c r="AS749" s="1358">
        <f t="shared" si="453"/>
        <v>0</v>
      </c>
      <c r="AT749" s="1358">
        <f t="shared" si="453"/>
        <v>0</v>
      </c>
      <c r="AU749" s="1358">
        <f t="shared" si="453"/>
        <v>0</v>
      </c>
      <c r="AV749" s="1358">
        <f t="shared" si="453"/>
        <v>0</v>
      </c>
      <c r="AW749" s="1358">
        <f t="shared" si="453"/>
        <v>0</v>
      </c>
    </row>
    <row r="750" spans="1:49" ht="16.5" hidden="1" thickBot="1">
      <c r="A750" s="1298" t="s">
        <v>741</v>
      </c>
      <c r="B750" s="208" t="s">
        <v>560</v>
      </c>
      <c r="C750" s="1358">
        <f t="shared" si="443"/>
        <v>0.1216216216216216</v>
      </c>
      <c r="D750" s="1358">
        <f t="shared" si="443"/>
        <v>0.32258064516129037</v>
      </c>
      <c r="E750" s="1358">
        <f t="shared" si="443"/>
        <v>-2.2727272727272707E-2</v>
      </c>
      <c r="F750" s="2093"/>
      <c r="G750" s="1197"/>
      <c r="H750" s="1197"/>
      <c r="I750" s="1197"/>
      <c r="J750" s="1197"/>
      <c r="K750" s="1197"/>
      <c r="L750" s="1358">
        <f t="shared" ref="L750:AW750" si="454">IF(L177&gt;L368,(100%-L368/L177*100%),IF(L177&lt;L368,(L177/L368*100%)-100%,0))</f>
        <v>0</v>
      </c>
      <c r="M750" s="1358">
        <f t="shared" si="454"/>
        <v>0</v>
      </c>
      <c r="N750" s="1358">
        <f t="shared" si="454"/>
        <v>0</v>
      </c>
      <c r="O750" s="1358">
        <f t="shared" si="454"/>
        <v>0</v>
      </c>
      <c r="P750" s="1358">
        <f t="shared" si="454"/>
        <v>0</v>
      </c>
      <c r="Q750" s="1358">
        <f t="shared" si="454"/>
        <v>-1</v>
      </c>
      <c r="R750" s="1358">
        <f t="shared" si="454"/>
        <v>-0.5</v>
      </c>
      <c r="S750" s="1358">
        <f t="shared" si="454"/>
        <v>-0.22222222222222221</v>
      </c>
      <c r="T750" s="1358">
        <f t="shared" si="454"/>
        <v>1</v>
      </c>
      <c r="U750" s="1358">
        <f t="shared" si="454"/>
        <v>0</v>
      </c>
      <c r="V750" s="1358">
        <f t="shared" si="454"/>
        <v>0</v>
      </c>
      <c r="W750" s="1358">
        <f t="shared" si="454"/>
        <v>0</v>
      </c>
      <c r="X750" s="1358">
        <f t="shared" si="454"/>
        <v>0</v>
      </c>
      <c r="Y750" s="1358">
        <f t="shared" si="454"/>
        <v>-0.1428571428571429</v>
      </c>
      <c r="Z750" s="1358">
        <f t="shared" si="454"/>
        <v>0</v>
      </c>
      <c r="AA750" s="1358">
        <f t="shared" si="454"/>
        <v>-1</v>
      </c>
      <c r="AB750" s="1358">
        <f t="shared" si="454"/>
        <v>-1</v>
      </c>
      <c r="AC750" s="1358">
        <f t="shared" si="454"/>
        <v>-1</v>
      </c>
      <c r="AD750" s="1358">
        <f t="shared" si="454"/>
        <v>0</v>
      </c>
      <c r="AE750" s="1358">
        <f t="shared" si="454"/>
        <v>0</v>
      </c>
      <c r="AF750" s="1358">
        <f t="shared" si="454"/>
        <v>0</v>
      </c>
      <c r="AG750" s="1358">
        <f t="shared" si="454"/>
        <v>0</v>
      </c>
      <c r="AH750" s="1358">
        <f t="shared" si="454"/>
        <v>1</v>
      </c>
      <c r="AI750" s="1358">
        <f t="shared" si="454"/>
        <v>0</v>
      </c>
      <c r="AJ750" s="1358">
        <f t="shared" si="454"/>
        <v>0</v>
      </c>
      <c r="AK750" s="1358">
        <f t="shared" si="454"/>
        <v>0</v>
      </c>
      <c r="AL750" s="1358">
        <f t="shared" si="454"/>
        <v>0</v>
      </c>
      <c r="AM750" s="1358">
        <f t="shared" si="454"/>
        <v>0</v>
      </c>
      <c r="AN750" s="1358">
        <f t="shared" si="454"/>
        <v>-0.4</v>
      </c>
      <c r="AO750" s="1358">
        <f t="shared" si="454"/>
        <v>0.375</v>
      </c>
      <c r="AP750" s="1358">
        <f t="shared" si="454"/>
        <v>0</v>
      </c>
      <c r="AQ750" s="1358">
        <f t="shared" si="454"/>
        <v>1</v>
      </c>
      <c r="AR750" s="1358">
        <f t="shared" si="454"/>
        <v>0.44444444444444442</v>
      </c>
      <c r="AS750" s="1358">
        <f t="shared" si="454"/>
        <v>1</v>
      </c>
      <c r="AT750" s="1358">
        <f t="shared" si="454"/>
        <v>0.125</v>
      </c>
      <c r="AU750" s="1358">
        <f t="shared" si="454"/>
        <v>0</v>
      </c>
      <c r="AV750" s="1358">
        <f t="shared" si="454"/>
        <v>0</v>
      </c>
      <c r="AW750" s="1358">
        <f t="shared" si="454"/>
        <v>0</v>
      </c>
    </row>
    <row r="751" spans="1:49" ht="16.5" hidden="1" thickBot="1">
      <c r="A751" s="1298" t="s">
        <v>742</v>
      </c>
      <c r="B751" s="208" t="s">
        <v>696</v>
      </c>
      <c r="C751" s="1358">
        <f t="shared" si="443"/>
        <v>-0.33333333333333337</v>
      </c>
      <c r="D751" s="1358">
        <f t="shared" si="443"/>
        <v>-0.33333333333333337</v>
      </c>
      <c r="E751" s="1358">
        <f t="shared" si="443"/>
        <v>0</v>
      </c>
      <c r="F751" s="2093"/>
      <c r="G751" s="1197"/>
      <c r="H751" s="1197"/>
      <c r="I751" s="1197"/>
      <c r="J751" s="1197"/>
      <c r="K751" s="1197"/>
      <c r="L751" s="1358">
        <f t="shared" ref="L751:AW751" si="455">IF(L178&gt;L369,(100%-L369/L178*100%),IF(L178&lt;L369,(L178/L369*100%)-100%,0))</f>
        <v>0</v>
      </c>
      <c r="M751" s="1358">
        <f t="shared" si="455"/>
        <v>0</v>
      </c>
      <c r="N751" s="1358">
        <f t="shared" si="455"/>
        <v>0</v>
      </c>
      <c r="O751" s="1358">
        <f t="shared" si="455"/>
        <v>0</v>
      </c>
      <c r="P751" s="1358">
        <f t="shared" si="455"/>
        <v>0</v>
      </c>
      <c r="Q751" s="1358">
        <f t="shared" si="455"/>
        <v>0</v>
      </c>
      <c r="R751" s="1358">
        <f t="shared" si="455"/>
        <v>-1</v>
      </c>
      <c r="S751" s="1358">
        <f t="shared" si="455"/>
        <v>0</v>
      </c>
      <c r="T751" s="1358">
        <f t="shared" si="455"/>
        <v>0</v>
      </c>
      <c r="U751" s="1358">
        <f t="shared" si="455"/>
        <v>0</v>
      </c>
      <c r="V751" s="1358">
        <f t="shared" si="455"/>
        <v>0</v>
      </c>
      <c r="W751" s="1358">
        <f t="shared" si="455"/>
        <v>0</v>
      </c>
      <c r="X751" s="1358">
        <f t="shared" si="455"/>
        <v>0</v>
      </c>
      <c r="Y751" s="1358">
        <f t="shared" si="455"/>
        <v>0</v>
      </c>
      <c r="Z751" s="1358">
        <f t="shared" si="455"/>
        <v>0</v>
      </c>
      <c r="AA751" s="1358">
        <f t="shared" si="455"/>
        <v>0</v>
      </c>
      <c r="AB751" s="1358">
        <f t="shared" si="455"/>
        <v>0</v>
      </c>
      <c r="AC751" s="1358">
        <f t="shared" si="455"/>
        <v>0</v>
      </c>
      <c r="AD751" s="1358">
        <f t="shared" si="455"/>
        <v>0</v>
      </c>
      <c r="AE751" s="1358">
        <f t="shared" si="455"/>
        <v>0</v>
      </c>
      <c r="AF751" s="1358">
        <f t="shared" si="455"/>
        <v>0</v>
      </c>
      <c r="AG751" s="1358">
        <f t="shared" si="455"/>
        <v>0</v>
      </c>
      <c r="AH751" s="1358">
        <f t="shared" si="455"/>
        <v>1</v>
      </c>
      <c r="AI751" s="1358">
        <f t="shared" si="455"/>
        <v>0</v>
      </c>
      <c r="AJ751" s="1358">
        <f t="shared" si="455"/>
        <v>0</v>
      </c>
      <c r="AK751" s="1358">
        <f t="shared" si="455"/>
        <v>0</v>
      </c>
      <c r="AL751" s="1358">
        <f t="shared" si="455"/>
        <v>0</v>
      </c>
      <c r="AM751" s="1358">
        <f t="shared" si="455"/>
        <v>0</v>
      </c>
      <c r="AN751" s="1358">
        <f t="shared" si="455"/>
        <v>0</v>
      </c>
      <c r="AO751" s="1358">
        <f t="shared" si="455"/>
        <v>0</v>
      </c>
      <c r="AP751" s="1358">
        <f t="shared" si="455"/>
        <v>0</v>
      </c>
      <c r="AQ751" s="1358">
        <f t="shared" si="455"/>
        <v>0</v>
      </c>
      <c r="AR751" s="1358">
        <f t="shared" si="455"/>
        <v>0</v>
      </c>
      <c r="AS751" s="1358">
        <f t="shared" si="455"/>
        <v>0</v>
      </c>
      <c r="AT751" s="1358">
        <f t="shared" si="455"/>
        <v>0</v>
      </c>
      <c r="AU751" s="1358">
        <f t="shared" si="455"/>
        <v>0</v>
      </c>
      <c r="AV751" s="1358">
        <f t="shared" si="455"/>
        <v>0</v>
      </c>
      <c r="AW751" s="1358">
        <f t="shared" si="455"/>
        <v>0</v>
      </c>
    </row>
    <row r="752" spans="1:49" ht="16.5" hidden="1" thickBot="1">
      <c r="A752" s="1298" t="s">
        <v>743</v>
      </c>
      <c r="B752" s="208" t="s">
        <v>697</v>
      </c>
      <c r="C752" s="1358">
        <f t="shared" si="443"/>
        <v>1</v>
      </c>
      <c r="D752" s="1358">
        <f t="shared" si="443"/>
        <v>1</v>
      </c>
      <c r="E752" s="1358">
        <f t="shared" si="443"/>
        <v>0</v>
      </c>
      <c r="F752" s="2093"/>
      <c r="G752" s="1197"/>
      <c r="H752" s="1197"/>
      <c r="I752" s="1197"/>
      <c r="J752" s="1197"/>
      <c r="K752" s="1197"/>
      <c r="L752" s="1358">
        <f t="shared" ref="L752:AW752" si="456">IF(L179&gt;L370,(100%-L370/L179*100%),IF(L179&lt;L370,(L179/L370*100%)-100%,0))</f>
        <v>0</v>
      </c>
      <c r="M752" s="1358">
        <f t="shared" si="456"/>
        <v>0</v>
      </c>
      <c r="N752" s="1358">
        <f t="shared" si="456"/>
        <v>0</v>
      </c>
      <c r="O752" s="1358">
        <f t="shared" si="456"/>
        <v>0</v>
      </c>
      <c r="P752" s="1358">
        <f t="shared" si="456"/>
        <v>0</v>
      </c>
      <c r="Q752" s="1358">
        <f t="shared" si="456"/>
        <v>0</v>
      </c>
      <c r="R752" s="1358">
        <f t="shared" si="456"/>
        <v>0</v>
      </c>
      <c r="S752" s="1358">
        <f t="shared" si="456"/>
        <v>0</v>
      </c>
      <c r="T752" s="1358">
        <f t="shared" si="456"/>
        <v>0</v>
      </c>
      <c r="U752" s="1358">
        <f t="shared" si="456"/>
        <v>0</v>
      </c>
      <c r="V752" s="1358">
        <f t="shared" si="456"/>
        <v>0</v>
      </c>
      <c r="W752" s="1358">
        <f t="shared" si="456"/>
        <v>0</v>
      </c>
      <c r="X752" s="1358">
        <f t="shared" si="456"/>
        <v>0</v>
      </c>
      <c r="Y752" s="1358">
        <f t="shared" si="456"/>
        <v>0</v>
      </c>
      <c r="Z752" s="1358">
        <f t="shared" si="456"/>
        <v>0</v>
      </c>
      <c r="AA752" s="1358">
        <f t="shared" si="456"/>
        <v>0</v>
      </c>
      <c r="AB752" s="1358">
        <f t="shared" si="456"/>
        <v>1</v>
      </c>
      <c r="AC752" s="1358">
        <f t="shared" si="456"/>
        <v>0</v>
      </c>
      <c r="AD752" s="1358">
        <f t="shared" si="456"/>
        <v>0</v>
      </c>
      <c r="AE752" s="1358">
        <f t="shared" si="456"/>
        <v>0</v>
      </c>
      <c r="AF752" s="1358">
        <f t="shared" si="456"/>
        <v>0</v>
      </c>
      <c r="AG752" s="1358">
        <f t="shared" si="456"/>
        <v>0</v>
      </c>
      <c r="AH752" s="1358">
        <f t="shared" si="456"/>
        <v>0</v>
      </c>
      <c r="AI752" s="1358">
        <f t="shared" si="456"/>
        <v>0</v>
      </c>
      <c r="AJ752" s="1358">
        <f t="shared" si="456"/>
        <v>0</v>
      </c>
      <c r="AK752" s="1358">
        <f t="shared" si="456"/>
        <v>0</v>
      </c>
      <c r="AL752" s="1358">
        <f t="shared" si="456"/>
        <v>0</v>
      </c>
      <c r="AM752" s="1358">
        <f t="shared" si="456"/>
        <v>0</v>
      </c>
      <c r="AN752" s="1358">
        <f t="shared" si="456"/>
        <v>0</v>
      </c>
      <c r="AO752" s="1358">
        <f t="shared" si="456"/>
        <v>0</v>
      </c>
      <c r="AP752" s="1358">
        <f t="shared" si="456"/>
        <v>0</v>
      </c>
      <c r="AQ752" s="1358">
        <f t="shared" si="456"/>
        <v>0</v>
      </c>
      <c r="AR752" s="1358">
        <f t="shared" si="456"/>
        <v>0</v>
      </c>
      <c r="AS752" s="1358">
        <f t="shared" si="456"/>
        <v>0</v>
      </c>
      <c r="AT752" s="1358">
        <f t="shared" si="456"/>
        <v>0</v>
      </c>
      <c r="AU752" s="1358">
        <f t="shared" si="456"/>
        <v>0</v>
      </c>
      <c r="AV752" s="1358">
        <f t="shared" si="456"/>
        <v>0</v>
      </c>
      <c r="AW752" s="1358">
        <f t="shared" si="456"/>
        <v>0</v>
      </c>
    </row>
    <row r="753" spans="1:49" ht="16.5" hidden="1" thickBot="1">
      <c r="A753" s="1298" t="s">
        <v>744</v>
      </c>
      <c r="B753" s="208" t="s">
        <v>698</v>
      </c>
      <c r="C753" s="1358">
        <f t="shared" si="443"/>
        <v>0</v>
      </c>
      <c r="D753" s="1358">
        <f t="shared" si="443"/>
        <v>0</v>
      </c>
      <c r="E753" s="1358">
        <f t="shared" si="443"/>
        <v>0</v>
      </c>
      <c r="F753" s="2093"/>
      <c r="G753" s="1197"/>
      <c r="H753" s="1197"/>
      <c r="I753" s="1197"/>
      <c r="J753" s="1197"/>
      <c r="K753" s="1197"/>
      <c r="L753" s="1358">
        <f t="shared" ref="L753:AW753" si="457">IF(L180&gt;L371,(100%-L371/L180*100%),IF(L180&lt;L371,(L180/L371*100%)-100%,0))</f>
        <v>0</v>
      </c>
      <c r="M753" s="1358">
        <f t="shared" si="457"/>
        <v>0</v>
      </c>
      <c r="N753" s="1358">
        <f t="shared" si="457"/>
        <v>0</v>
      </c>
      <c r="O753" s="1358">
        <f t="shared" si="457"/>
        <v>0</v>
      </c>
      <c r="P753" s="1358">
        <f t="shared" si="457"/>
        <v>0</v>
      </c>
      <c r="Q753" s="1358">
        <f t="shared" si="457"/>
        <v>0</v>
      </c>
      <c r="R753" s="1358">
        <f t="shared" si="457"/>
        <v>0</v>
      </c>
      <c r="S753" s="1358">
        <f t="shared" si="457"/>
        <v>0</v>
      </c>
      <c r="T753" s="1358">
        <f t="shared" si="457"/>
        <v>0</v>
      </c>
      <c r="U753" s="1358">
        <f t="shared" si="457"/>
        <v>0</v>
      </c>
      <c r="V753" s="1358">
        <f t="shared" si="457"/>
        <v>0</v>
      </c>
      <c r="W753" s="1358">
        <f t="shared" si="457"/>
        <v>0</v>
      </c>
      <c r="X753" s="1358">
        <f t="shared" si="457"/>
        <v>0</v>
      </c>
      <c r="Y753" s="1358">
        <f t="shared" si="457"/>
        <v>0</v>
      </c>
      <c r="Z753" s="1358">
        <f t="shared" si="457"/>
        <v>0</v>
      </c>
      <c r="AA753" s="1358">
        <f t="shared" si="457"/>
        <v>0</v>
      </c>
      <c r="AB753" s="1358">
        <f t="shared" si="457"/>
        <v>0</v>
      </c>
      <c r="AC753" s="1358">
        <f t="shared" si="457"/>
        <v>0</v>
      </c>
      <c r="AD753" s="1358">
        <f t="shared" si="457"/>
        <v>0</v>
      </c>
      <c r="AE753" s="1358">
        <f t="shared" si="457"/>
        <v>0</v>
      </c>
      <c r="AF753" s="1358">
        <f t="shared" si="457"/>
        <v>0</v>
      </c>
      <c r="AG753" s="1358">
        <f t="shared" si="457"/>
        <v>0</v>
      </c>
      <c r="AH753" s="1358">
        <f t="shared" si="457"/>
        <v>0</v>
      </c>
      <c r="AI753" s="1358">
        <f t="shared" si="457"/>
        <v>0</v>
      </c>
      <c r="AJ753" s="1358">
        <f t="shared" si="457"/>
        <v>0</v>
      </c>
      <c r="AK753" s="1358">
        <f t="shared" si="457"/>
        <v>0</v>
      </c>
      <c r="AL753" s="1358">
        <f t="shared" si="457"/>
        <v>0</v>
      </c>
      <c r="AM753" s="1358">
        <f t="shared" si="457"/>
        <v>0</v>
      </c>
      <c r="AN753" s="1358">
        <f t="shared" si="457"/>
        <v>0</v>
      </c>
      <c r="AO753" s="1358">
        <f t="shared" si="457"/>
        <v>0</v>
      </c>
      <c r="AP753" s="1358">
        <f t="shared" si="457"/>
        <v>0</v>
      </c>
      <c r="AQ753" s="1358">
        <f t="shared" si="457"/>
        <v>0</v>
      </c>
      <c r="AR753" s="1358">
        <f t="shared" si="457"/>
        <v>0</v>
      </c>
      <c r="AS753" s="1358">
        <f t="shared" si="457"/>
        <v>0</v>
      </c>
      <c r="AT753" s="1358">
        <f t="shared" si="457"/>
        <v>0</v>
      </c>
      <c r="AU753" s="1358">
        <f t="shared" si="457"/>
        <v>0</v>
      </c>
      <c r="AV753" s="1358">
        <f t="shared" si="457"/>
        <v>0</v>
      </c>
      <c r="AW753" s="1358">
        <f t="shared" si="457"/>
        <v>0</v>
      </c>
    </row>
    <row r="754" spans="1:49" ht="16.5" hidden="1" thickBot="1">
      <c r="A754" s="1298" t="s">
        <v>745</v>
      </c>
      <c r="B754" s="208" t="s">
        <v>565</v>
      </c>
      <c r="C754" s="1358">
        <f t="shared" si="443"/>
        <v>0</v>
      </c>
      <c r="D754" s="1358">
        <f t="shared" si="443"/>
        <v>0</v>
      </c>
      <c r="E754" s="1358">
        <f t="shared" si="443"/>
        <v>0</v>
      </c>
      <c r="F754" s="2093"/>
      <c r="G754" s="1197"/>
      <c r="H754" s="1197"/>
      <c r="I754" s="1197"/>
      <c r="J754" s="1197"/>
      <c r="K754" s="1197"/>
      <c r="L754" s="1358">
        <f t="shared" ref="L754:AW754" si="458">IF(L181&gt;L372,(100%-L372/L181*100%),IF(L181&lt;L372,(L181/L372*100%)-100%,0))</f>
        <v>0</v>
      </c>
      <c r="M754" s="1358">
        <f t="shared" si="458"/>
        <v>0</v>
      </c>
      <c r="N754" s="1358">
        <f t="shared" si="458"/>
        <v>0</v>
      </c>
      <c r="O754" s="1358">
        <f t="shared" si="458"/>
        <v>0</v>
      </c>
      <c r="P754" s="1358">
        <f t="shared" si="458"/>
        <v>0</v>
      </c>
      <c r="Q754" s="1358">
        <f t="shared" si="458"/>
        <v>0</v>
      </c>
      <c r="R754" s="1358">
        <f t="shared" si="458"/>
        <v>0</v>
      </c>
      <c r="S754" s="1358">
        <f t="shared" si="458"/>
        <v>0</v>
      </c>
      <c r="T754" s="1358">
        <f t="shared" si="458"/>
        <v>0</v>
      </c>
      <c r="U754" s="1358">
        <f t="shared" si="458"/>
        <v>0</v>
      </c>
      <c r="V754" s="1358">
        <f t="shared" si="458"/>
        <v>0</v>
      </c>
      <c r="W754" s="1358">
        <f t="shared" si="458"/>
        <v>0</v>
      </c>
      <c r="X754" s="1358">
        <f t="shared" si="458"/>
        <v>0</v>
      </c>
      <c r="Y754" s="1358">
        <f t="shared" si="458"/>
        <v>0</v>
      </c>
      <c r="Z754" s="1358">
        <f t="shared" si="458"/>
        <v>0</v>
      </c>
      <c r="AA754" s="1358">
        <f t="shared" si="458"/>
        <v>0</v>
      </c>
      <c r="AB754" s="1358">
        <f t="shared" si="458"/>
        <v>0</v>
      </c>
      <c r="AC754" s="1358">
        <f t="shared" si="458"/>
        <v>0</v>
      </c>
      <c r="AD754" s="1358">
        <f t="shared" si="458"/>
        <v>0</v>
      </c>
      <c r="AE754" s="1358">
        <f t="shared" si="458"/>
        <v>0</v>
      </c>
      <c r="AF754" s="1358">
        <f t="shared" si="458"/>
        <v>0</v>
      </c>
      <c r="AG754" s="1358">
        <f t="shared" si="458"/>
        <v>0</v>
      </c>
      <c r="AH754" s="1358">
        <f t="shared" si="458"/>
        <v>0</v>
      </c>
      <c r="AI754" s="1358">
        <f t="shared" si="458"/>
        <v>0</v>
      </c>
      <c r="AJ754" s="1358">
        <f t="shared" si="458"/>
        <v>0</v>
      </c>
      <c r="AK754" s="1358">
        <f t="shared" si="458"/>
        <v>0</v>
      </c>
      <c r="AL754" s="1358">
        <f t="shared" si="458"/>
        <v>0</v>
      </c>
      <c r="AM754" s="1358">
        <f t="shared" si="458"/>
        <v>0</v>
      </c>
      <c r="AN754" s="1358">
        <f t="shared" si="458"/>
        <v>0</v>
      </c>
      <c r="AO754" s="1358">
        <f t="shared" si="458"/>
        <v>0</v>
      </c>
      <c r="AP754" s="1358">
        <f t="shared" si="458"/>
        <v>0</v>
      </c>
      <c r="AQ754" s="1358">
        <f t="shared" si="458"/>
        <v>0</v>
      </c>
      <c r="AR754" s="1358">
        <f t="shared" si="458"/>
        <v>0</v>
      </c>
      <c r="AS754" s="1358">
        <f t="shared" si="458"/>
        <v>0</v>
      </c>
      <c r="AT754" s="1358">
        <f t="shared" si="458"/>
        <v>0</v>
      </c>
      <c r="AU754" s="1358">
        <f t="shared" si="458"/>
        <v>0</v>
      </c>
      <c r="AV754" s="1358">
        <f t="shared" si="458"/>
        <v>0</v>
      </c>
      <c r="AW754" s="1358">
        <f t="shared" si="458"/>
        <v>0</v>
      </c>
    </row>
    <row r="755" spans="1:49" ht="48" hidden="1" thickBot="1">
      <c r="A755" s="1292">
        <v>20</v>
      </c>
      <c r="B755" s="210" t="s">
        <v>746</v>
      </c>
      <c r="C755" s="1358">
        <f t="shared" si="443"/>
        <v>0.15000000000000002</v>
      </c>
      <c r="D755" s="1358">
        <f t="shared" si="443"/>
        <v>0.31428571428571428</v>
      </c>
      <c r="E755" s="1358">
        <f t="shared" si="443"/>
        <v>2.2222222222222254E-2</v>
      </c>
      <c r="F755" s="2093"/>
      <c r="G755" s="1197"/>
      <c r="H755" s="1197"/>
      <c r="I755" s="1197"/>
      <c r="J755" s="1197"/>
      <c r="K755" s="1197"/>
      <c r="L755" s="1358">
        <f t="shared" ref="L755:AW755" si="459">IF(L182&gt;L373,(100%-L373/L182*100%),IF(L182&lt;L373,(L182/L373*100%)-100%,0))</f>
        <v>0</v>
      </c>
      <c r="M755" s="1358">
        <f t="shared" si="459"/>
        <v>0</v>
      </c>
      <c r="N755" s="1358">
        <f t="shared" si="459"/>
        <v>0</v>
      </c>
      <c r="O755" s="1358">
        <f t="shared" si="459"/>
        <v>0</v>
      </c>
      <c r="P755" s="1358">
        <f t="shared" si="459"/>
        <v>0</v>
      </c>
      <c r="Q755" s="1358">
        <f t="shared" si="459"/>
        <v>-1</v>
      </c>
      <c r="R755" s="1358">
        <f t="shared" si="459"/>
        <v>-0.8</v>
      </c>
      <c r="S755" s="1358">
        <f t="shared" si="459"/>
        <v>-0.22222222222222221</v>
      </c>
      <c r="T755" s="1358">
        <f t="shared" si="459"/>
        <v>1</v>
      </c>
      <c r="U755" s="1358">
        <f t="shared" si="459"/>
        <v>1</v>
      </c>
      <c r="V755" s="1358">
        <f t="shared" si="459"/>
        <v>0</v>
      </c>
      <c r="W755" s="1358">
        <f t="shared" si="459"/>
        <v>0</v>
      </c>
      <c r="X755" s="1358">
        <f t="shared" si="459"/>
        <v>0</v>
      </c>
      <c r="Y755" s="1358">
        <f t="shared" si="459"/>
        <v>-0.1428571428571429</v>
      </c>
      <c r="Z755" s="1358">
        <f t="shared" si="459"/>
        <v>0</v>
      </c>
      <c r="AA755" s="1358">
        <f t="shared" si="459"/>
        <v>-1</v>
      </c>
      <c r="AB755" s="1358">
        <f t="shared" si="459"/>
        <v>0</v>
      </c>
      <c r="AC755" s="1358">
        <f t="shared" si="459"/>
        <v>-1</v>
      </c>
      <c r="AD755" s="1358">
        <f t="shared" si="459"/>
        <v>0</v>
      </c>
      <c r="AE755" s="1358">
        <f t="shared" si="459"/>
        <v>0</v>
      </c>
      <c r="AF755" s="1358">
        <f t="shared" si="459"/>
        <v>0</v>
      </c>
      <c r="AG755" s="1358">
        <f t="shared" si="459"/>
        <v>0</v>
      </c>
      <c r="AH755" s="1358">
        <f t="shared" si="459"/>
        <v>1</v>
      </c>
      <c r="AI755" s="1358">
        <f t="shared" si="459"/>
        <v>0</v>
      </c>
      <c r="AJ755" s="1358">
        <f t="shared" si="459"/>
        <v>0</v>
      </c>
      <c r="AK755" s="1358">
        <f t="shared" si="459"/>
        <v>0</v>
      </c>
      <c r="AL755" s="1358">
        <f t="shared" si="459"/>
        <v>0</v>
      </c>
      <c r="AM755" s="1358">
        <f t="shared" si="459"/>
        <v>0</v>
      </c>
      <c r="AN755" s="1358">
        <f t="shared" si="459"/>
        <v>-0.4</v>
      </c>
      <c r="AO755" s="1358">
        <f t="shared" si="459"/>
        <v>0.375</v>
      </c>
      <c r="AP755" s="1358">
        <f t="shared" si="459"/>
        <v>0</v>
      </c>
      <c r="AQ755" s="1358">
        <f t="shared" si="459"/>
        <v>1</v>
      </c>
      <c r="AR755" s="1358">
        <f t="shared" si="459"/>
        <v>0.44444444444444442</v>
      </c>
      <c r="AS755" s="1358">
        <f t="shared" si="459"/>
        <v>1</v>
      </c>
      <c r="AT755" s="1358">
        <f t="shared" si="459"/>
        <v>0.125</v>
      </c>
      <c r="AU755" s="1358">
        <f t="shared" si="459"/>
        <v>0</v>
      </c>
      <c r="AV755" s="1358">
        <f t="shared" si="459"/>
        <v>0</v>
      </c>
      <c r="AW755" s="1358">
        <f t="shared" si="459"/>
        <v>0</v>
      </c>
    </row>
    <row r="756" spans="1:49" ht="16.5" hidden="1" thickBot="1">
      <c r="A756" s="1298" t="s">
        <v>747</v>
      </c>
      <c r="B756" s="208" t="s">
        <v>578</v>
      </c>
      <c r="C756" s="1358">
        <f t="shared" si="443"/>
        <v>0.15000000000000002</v>
      </c>
      <c r="D756" s="1358">
        <f t="shared" si="443"/>
        <v>0.31428571428571428</v>
      </c>
      <c r="E756" s="1358">
        <f t="shared" si="443"/>
        <v>2.2222222222222254E-2</v>
      </c>
      <c r="F756" s="2093"/>
      <c r="G756" s="1197"/>
      <c r="H756" s="1197"/>
      <c r="I756" s="1197"/>
      <c r="J756" s="1197"/>
      <c r="K756" s="1197"/>
      <c r="L756" s="1358">
        <f t="shared" ref="L756:AW756" si="460">IF(L183&gt;L374,(100%-L374/L183*100%),IF(L183&lt;L374,(L183/L374*100%)-100%,0))</f>
        <v>0</v>
      </c>
      <c r="M756" s="1358">
        <f t="shared" si="460"/>
        <v>0</v>
      </c>
      <c r="N756" s="1358">
        <f t="shared" si="460"/>
        <v>0</v>
      </c>
      <c r="O756" s="1358">
        <f t="shared" si="460"/>
        <v>0</v>
      </c>
      <c r="P756" s="1358">
        <f t="shared" si="460"/>
        <v>0</v>
      </c>
      <c r="Q756" s="1358">
        <f t="shared" si="460"/>
        <v>-1</v>
      </c>
      <c r="R756" s="1358">
        <f t="shared" si="460"/>
        <v>-0.8</v>
      </c>
      <c r="S756" s="1358">
        <f t="shared" si="460"/>
        <v>-0.22222222222222221</v>
      </c>
      <c r="T756" s="1358">
        <f t="shared" si="460"/>
        <v>1</v>
      </c>
      <c r="U756" s="1358">
        <f t="shared" si="460"/>
        <v>1</v>
      </c>
      <c r="V756" s="1358">
        <f t="shared" si="460"/>
        <v>0</v>
      </c>
      <c r="W756" s="1358">
        <f t="shared" si="460"/>
        <v>0</v>
      </c>
      <c r="X756" s="1358">
        <f t="shared" si="460"/>
        <v>0</v>
      </c>
      <c r="Y756" s="1358">
        <f t="shared" si="460"/>
        <v>-0.1428571428571429</v>
      </c>
      <c r="Z756" s="1358">
        <f t="shared" si="460"/>
        <v>0</v>
      </c>
      <c r="AA756" s="1358">
        <f t="shared" si="460"/>
        <v>-1</v>
      </c>
      <c r="AB756" s="1358">
        <f t="shared" si="460"/>
        <v>0</v>
      </c>
      <c r="AC756" s="1358">
        <f t="shared" si="460"/>
        <v>-1</v>
      </c>
      <c r="AD756" s="1358">
        <f t="shared" si="460"/>
        <v>0</v>
      </c>
      <c r="AE756" s="1358">
        <f t="shared" si="460"/>
        <v>0</v>
      </c>
      <c r="AF756" s="1358">
        <f t="shared" si="460"/>
        <v>0</v>
      </c>
      <c r="AG756" s="1358">
        <f t="shared" si="460"/>
        <v>0</v>
      </c>
      <c r="AH756" s="1358">
        <f t="shared" si="460"/>
        <v>1</v>
      </c>
      <c r="AI756" s="1358">
        <f t="shared" si="460"/>
        <v>0</v>
      </c>
      <c r="AJ756" s="1358">
        <f t="shared" si="460"/>
        <v>0</v>
      </c>
      <c r="AK756" s="1358">
        <f t="shared" si="460"/>
        <v>0</v>
      </c>
      <c r="AL756" s="1358">
        <f t="shared" si="460"/>
        <v>0</v>
      </c>
      <c r="AM756" s="1358">
        <f t="shared" si="460"/>
        <v>0</v>
      </c>
      <c r="AN756" s="1358">
        <f t="shared" si="460"/>
        <v>-0.4</v>
      </c>
      <c r="AO756" s="1358">
        <f t="shared" si="460"/>
        <v>0.375</v>
      </c>
      <c r="AP756" s="1358">
        <f t="shared" si="460"/>
        <v>0</v>
      </c>
      <c r="AQ756" s="1358">
        <f t="shared" si="460"/>
        <v>1</v>
      </c>
      <c r="AR756" s="1358">
        <f t="shared" si="460"/>
        <v>0.44444444444444442</v>
      </c>
      <c r="AS756" s="1358">
        <f t="shared" si="460"/>
        <v>1</v>
      </c>
      <c r="AT756" s="1358">
        <f t="shared" si="460"/>
        <v>0.125</v>
      </c>
      <c r="AU756" s="1358">
        <f t="shared" si="460"/>
        <v>0</v>
      </c>
      <c r="AV756" s="1358">
        <f t="shared" si="460"/>
        <v>0</v>
      </c>
      <c r="AW756" s="1358">
        <f t="shared" si="460"/>
        <v>0</v>
      </c>
    </row>
    <row r="757" spans="1:49" ht="16.5" hidden="1" thickBot="1">
      <c r="A757" s="1298" t="s">
        <v>748</v>
      </c>
      <c r="B757" s="208" t="s">
        <v>580</v>
      </c>
      <c r="C757" s="1358">
        <f t="shared" si="443"/>
        <v>0</v>
      </c>
      <c r="D757" s="1358">
        <f t="shared" si="443"/>
        <v>0</v>
      </c>
      <c r="E757" s="1358">
        <f t="shared" si="443"/>
        <v>0</v>
      </c>
      <c r="F757" s="2093"/>
      <c r="G757" s="1197"/>
      <c r="H757" s="1197"/>
      <c r="I757" s="1197"/>
      <c r="J757" s="1197"/>
      <c r="K757" s="1197"/>
      <c r="L757" s="1358">
        <f t="shared" ref="L757:AW757" si="461">IF(L184&gt;L375,(100%-L375/L184*100%),IF(L184&lt;L375,(L184/L375*100%)-100%,0))</f>
        <v>0</v>
      </c>
      <c r="M757" s="1358">
        <f t="shared" si="461"/>
        <v>0</v>
      </c>
      <c r="N757" s="1358">
        <f t="shared" si="461"/>
        <v>0</v>
      </c>
      <c r="O757" s="1358">
        <f t="shared" si="461"/>
        <v>0</v>
      </c>
      <c r="P757" s="1358">
        <f t="shared" si="461"/>
        <v>0</v>
      </c>
      <c r="Q757" s="1358">
        <f t="shared" si="461"/>
        <v>0</v>
      </c>
      <c r="R757" s="1358">
        <f t="shared" si="461"/>
        <v>0</v>
      </c>
      <c r="S757" s="1358">
        <f t="shared" si="461"/>
        <v>0</v>
      </c>
      <c r="T757" s="1358">
        <f t="shared" si="461"/>
        <v>0</v>
      </c>
      <c r="U757" s="1358">
        <f t="shared" si="461"/>
        <v>0</v>
      </c>
      <c r="V757" s="1358">
        <f t="shared" si="461"/>
        <v>0</v>
      </c>
      <c r="W757" s="1358">
        <f t="shared" si="461"/>
        <v>0</v>
      </c>
      <c r="X757" s="1358">
        <f t="shared" si="461"/>
        <v>0</v>
      </c>
      <c r="Y757" s="1358">
        <f t="shared" si="461"/>
        <v>0</v>
      </c>
      <c r="Z757" s="1358">
        <f t="shared" si="461"/>
        <v>0</v>
      </c>
      <c r="AA757" s="1358">
        <f t="shared" si="461"/>
        <v>0</v>
      </c>
      <c r="AB757" s="1358">
        <f t="shared" si="461"/>
        <v>0</v>
      </c>
      <c r="AC757" s="1358">
        <f t="shared" si="461"/>
        <v>0</v>
      </c>
      <c r="AD757" s="1358">
        <f t="shared" si="461"/>
        <v>0</v>
      </c>
      <c r="AE757" s="1358">
        <f t="shared" si="461"/>
        <v>0</v>
      </c>
      <c r="AF757" s="1358">
        <f t="shared" si="461"/>
        <v>0</v>
      </c>
      <c r="AG757" s="1358">
        <f t="shared" si="461"/>
        <v>0</v>
      </c>
      <c r="AH757" s="1358">
        <f t="shared" si="461"/>
        <v>0</v>
      </c>
      <c r="AI757" s="1358">
        <f t="shared" si="461"/>
        <v>0</v>
      </c>
      <c r="AJ757" s="1358">
        <f t="shared" si="461"/>
        <v>0</v>
      </c>
      <c r="AK757" s="1358">
        <f t="shared" si="461"/>
        <v>0</v>
      </c>
      <c r="AL757" s="1358">
        <f t="shared" si="461"/>
        <v>0</v>
      </c>
      <c r="AM757" s="1358">
        <f t="shared" si="461"/>
        <v>0</v>
      </c>
      <c r="AN757" s="1358">
        <f t="shared" si="461"/>
        <v>0</v>
      </c>
      <c r="AO757" s="1358">
        <f t="shared" si="461"/>
        <v>0</v>
      </c>
      <c r="AP757" s="1358">
        <f t="shared" si="461"/>
        <v>0</v>
      </c>
      <c r="AQ757" s="1358">
        <f t="shared" si="461"/>
        <v>0</v>
      </c>
      <c r="AR757" s="1358">
        <f t="shared" si="461"/>
        <v>0</v>
      </c>
      <c r="AS757" s="1358">
        <f t="shared" si="461"/>
        <v>0</v>
      </c>
      <c r="AT757" s="1358">
        <f t="shared" si="461"/>
        <v>0</v>
      </c>
      <c r="AU757" s="1358">
        <f t="shared" si="461"/>
        <v>0</v>
      </c>
      <c r="AV757" s="1358">
        <f t="shared" si="461"/>
        <v>0</v>
      </c>
      <c r="AW757" s="1358">
        <f t="shared" si="461"/>
        <v>0</v>
      </c>
    </row>
    <row r="758" spans="1:49" ht="16.5" hidden="1" thickBot="1">
      <c r="A758" s="1298" t="s">
        <v>749</v>
      </c>
      <c r="B758" s="208" t="s">
        <v>582</v>
      </c>
      <c r="C758" s="1358">
        <f t="shared" si="443"/>
        <v>0</v>
      </c>
      <c r="D758" s="1358">
        <f t="shared" si="443"/>
        <v>0</v>
      </c>
      <c r="E758" s="1358">
        <f t="shared" si="443"/>
        <v>0</v>
      </c>
      <c r="F758" s="2093"/>
      <c r="G758" s="1197"/>
      <c r="H758" s="1197"/>
      <c r="I758" s="1197"/>
      <c r="J758" s="1197"/>
      <c r="K758" s="1197"/>
      <c r="L758" s="1358">
        <f t="shared" ref="L758:AW758" si="462">IF(L185&gt;L376,(100%-L376/L185*100%),IF(L185&lt;L376,(L185/L376*100%)-100%,0))</f>
        <v>0</v>
      </c>
      <c r="M758" s="1358">
        <f t="shared" si="462"/>
        <v>0</v>
      </c>
      <c r="N758" s="1358">
        <f t="shared" si="462"/>
        <v>0</v>
      </c>
      <c r="O758" s="1358">
        <f t="shared" si="462"/>
        <v>0</v>
      </c>
      <c r="P758" s="1358">
        <f t="shared" si="462"/>
        <v>0</v>
      </c>
      <c r="Q758" s="1358">
        <f t="shared" si="462"/>
        <v>0</v>
      </c>
      <c r="R758" s="1358">
        <f t="shared" si="462"/>
        <v>0</v>
      </c>
      <c r="S758" s="1358">
        <f t="shared" si="462"/>
        <v>0</v>
      </c>
      <c r="T758" s="1358">
        <f t="shared" si="462"/>
        <v>0</v>
      </c>
      <c r="U758" s="1358">
        <f t="shared" si="462"/>
        <v>0</v>
      </c>
      <c r="V758" s="1358">
        <f t="shared" si="462"/>
        <v>0</v>
      </c>
      <c r="W758" s="1358">
        <f t="shared" si="462"/>
        <v>0</v>
      </c>
      <c r="X758" s="1358">
        <f t="shared" si="462"/>
        <v>0</v>
      </c>
      <c r="Y758" s="1358">
        <f t="shared" si="462"/>
        <v>0</v>
      </c>
      <c r="Z758" s="1358">
        <f t="shared" si="462"/>
        <v>0</v>
      </c>
      <c r="AA758" s="1358">
        <f t="shared" si="462"/>
        <v>0</v>
      </c>
      <c r="AB758" s="1358">
        <f t="shared" si="462"/>
        <v>0</v>
      </c>
      <c r="AC758" s="1358">
        <f t="shared" si="462"/>
        <v>0</v>
      </c>
      <c r="AD758" s="1358">
        <f t="shared" si="462"/>
        <v>0</v>
      </c>
      <c r="AE758" s="1358">
        <f t="shared" si="462"/>
        <v>0</v>
      </c>
      <c r="AF758" s="1358">
        <f t="shared" si="462"/>
        <v>0</v>
      </c>
      <c r="AG758" s="1358">
        <f t="shared" si="462"/>
        <v>0</v>
      </c>
      <c r="AH758" s="1358">
        <f t="shared" si="462"/>
        <v>0</v>
      </c>
      <c r="AI758" s="1358">
        <f t="shared" si="462"/>
        <v>0</v>
      </c>
      <c r="AJ758" s="1358">
        <f t="shared" si="462"/>
        <v>0</v>
      </c>
      <c r="AK758" s="1358">
        <f t="shared" si="462"/>
        <v>0</v>
      </c>
      <c r="AL758" s="1358">
        <f t="shared" si="462"/>
        <v>0</v>
      </c>
      <c r="AM758" s="1358">
        <f t="shared" si="462"/>
        <v>0</v>
      </c>
      <c r="AN758" s="1358">
        <f t="shared" si="462"/>
        <v>0</v>
      </c>
      <c r="AO758" s="1358">
        <f t="shared" si="462"/>
        <v>0</v>
      </c>
      <c r="AP758" s="1358">
        <f t="shared" si="462"/>
        <v>0</v>
      </c>
      <c r="AQ758" s="1358">
        <f t="shared" si="462"/>
        <v>0</v>
      </c>
      <c r="AR758" s="1358">
        <f t="shared" si="462"/>
        <v>0</v>
      </c>
      <c r="AS758" s="1358">
        <f t="shared" si="462"/>
        <v>0</v>
      </c>
      <c r="AT758" s="1358">
        <f t="shared" si="462"/>
        <v>0</v>
      </c>
      <c r="AU758" s="1358">
        <f t="shared" si="462"/>
        <v>0</v>
      </c>
      <c r="AV758" s="1358">
        <f t="shared" si="462"/>
        <v>0</v>
      </c>
      <c r="AW758" s="1358">
        <f t="shared" si="462"/>
        <v>0</v>
      </c>
    </row>
    <row r="759" spans="1:49" ht="16.5" hidden="1" thickBot="1">
      <c r="A759" s="1298" t="s">
        <v>750</v>
      </c>
      <c r="B759" s="208" t="s">
        <v>584</v>
      </c>
      <c r="C759" s="1358">
        <f t="shared" si="443"/>
        <v>0</v>
      </c>
      <c r="D759" s="1358">
        <f t="shared" si="443"/>
        <v>0</v>
      </c>
      <c r="E759" s="1358">
        <f t="shared" si="443"/>
        <v>0</v>
      </c>
      <c r="F759" s="2093"/>
      <c r="G759" s="1197"/>
      <c r="H759" s="1197"/>
      <c r="I759" s="1197"/>
      <c r="J759" s="1197"/>
      <c r="K759" s="1197"/>
      <c r="L759" s="1358">
        <f t="shared" ref="L759:AW759" si="463">IF(L186&gt;L377,(100%-L377/L186*100%),IF(L186&lt;L377,(L186/L377*100%)-100%,0))</f>
        <v>0</v>
      </c>
      <c r="M759" s="1358">
        <f t="shared" si="463"/>
        <v>0</v>
      </c>
      <c r="N759" s="1358">
        <f t="shared" si="463"/>
        <v>0</v>
      </c>
      <c r="O759" s="1358">
        <f t="shared" si="463"/>
        <v>0</v>
      </c>
      <c r="P759" s="1358">
        <f t="shared" si="463"/>
        <v>0</v>
      </c>
      <c r="Q759" s="1358">
        <f t="shared" si="463"/>
        <v>0</v>
      </c>
      <c r="R759" s="1358">
        <f t="shared" si="463"/>
        <v>0</v>
      </c>
      <c r="S759" s="1358">
        <f t="shared" si="463"/>
        <v>0</v>
      </c>
      <c r="T759" s="1358">
        <f t="shared" si="463"/>
        <v>0</v>
      </c>
      <c r="U759" s="1358">
        <f t="shared" si="463"/>
        <v>0</v>
      </c>
      <c r="V759" s="1358">
        <f t="shared" si="463"/>
        <v>0</v>
      </c>
      <c r="W759" s="1358">
        <f t="shared" si="463"/>
        <v>0</v>
      </c>
      <c r="X759" s="1358">
        <f t="shared" si="463"/>
        <v>0</v>
      </c>
      <c r="Y759" s="1358">
        <f t="shared" si="463"/>
        <v>0</v>
      </c>
      <c r="Z759" s="1358">
        <f t="shared" si="463"/>
        <v>0</v>
      </c>
      <c r="AA759" s="1358">
        <f t="shared" si="463"/>
        <v>0</v>
      </c>
      <c r="AB759" s="1358">
        <f t="shared" si="463"/>
        <v>0</v>
      </c>
      <c r="AC759" s="1358">
        <f t="shared" si="463"/>
        <v>0</v>
      </c>
      <c r="AD759" s="1358">
        <f t="shared" si="463"/>
        <v>0</v>
      </c>
      <c r="AE759" s="1358">
        <f t="shared" si="463"/>
        <v>0</v>
      </c>
      <c r="AF759" s="1358">
        <f t="shared" si="463"/>
        <v>0</v>
      </c>
      <c r="AG759" s="1358">
        <f t="shared" si="463"/>
        <v>0</v>
      </c>
      <c r="AH759" s="1358">
        <f t="shared" si="463"/>
        <v>0</v>
      </c>
      <c r="AI759" s="1358">
        <f t="shared" si="463"/>
        <v>0</v>
      </c>
      <c r="AJ759" s="1358">
        <f t="shared" si="463"/>
        <v>0</v>
      </c>
      <c r="AK759" s="1358">
        <f t="shared" si="463"/>
        <v>0</v>
      </c>
      <c r="AL759" s="1358">
        <f t="shared" si="463"/>
        <v>0</v>
      </c>
      <c r="AM759" s="1358">
        <f t="shared" si="463"/>
        <v>0</v>
      </c>
      <c r="AN759" s="1358">
        <f t="shared" si="463"/>
        <v>0</v>
      </c>
      <c r="AO759" s="1358">
        <f t="shared" si="463"/>
        <v>0</v>
      </c>
      <c r="AP759" s="1358">
        <f t="shared" si="463"/>
        <v>0</v>
      </c>
      <c r="AQ759" s="1358">
        <f t="shared" si="463"/>
        <v>0</v>
      </c>
      <c r="AR759" s="1358">
        <f t="shared" si="463"/>
        <v>0</v>
      </c>
      <c r="AS759" s="1358">
        <f t="shared" si="463"/>
        <v>0</v>
      </c>
      <c r="AT759" s="1358">
        <f t="shared" si="463"/>
        <v>0</v>
      </c>
      <c r="AU759" s="1358">
        <f t="shared" si="463"/>
        <v>0</v>
      </c>
      <c r="AV759" s="1358">
        <f t="shared" si="463"/>
        <v>0</v>
      </c>
      <c r="AW759" s="1358">
        <f t="shared" si="463"/>
        <v>0</v>
      </c>
    </row>
    <row r="760" spans="1:49" ht="16.5" hidden="1" thickBot="1">
      <c r="A760" s="1298" t="s">
        <v>751</v>
      </c>
      <c r="B760" s="208" t="s">
        <v>586</v>
      </c>
      <c r="C760" s="1358">
        <f t="shared" ref="C760:E765" si="464">IF(C187&gt;C378,(100%-C378/C187*100%),IF(C187&lt;C378,(C187/C378*100%)-100%,0))</f>
        <v>0</v>
      </c>
      <c r="D760" s="1358">
        <f t="shared" si="464"/>
        <v>0</v>
      </c>
      <c r="E760" s="1358">
        <f t="shared" si="464"/>
        <v>0</v>
      </c>
      <c r="F760" s="2093"/>
      <c r="G760" s="1197"/>
      <c r="H760" s="1197"/>
      <c r="I760" s="1197"/>
      <c r="J760" s="1197"/>
      <c r="K760" s="1197"/>
      <c r="L760" s="1358">
        <f t="shared" ref="L760:AW760" si="465">IF(L187&gt;L378,(100%-L378/L187*100%),IF(L187&lt;L378,(L187/L378*100%)-100%,0))</f>
        <v>0</v>
      </c>
      <c r="M760" s="1358">
        <f t="shared" si="465"/>
        <v>0</v>
      </c>
      <c r="N760" s="1358">
        <f t="shared" si="465"/>
        <v>0</v>
      </c>
      <c r="O760" s="1358">
        <f t="shared" si="465"/>
        <v>0</v>
      </c>
      <c r="P760" s="1358">
        <f t="shared" si="465"/>
        <v>0</v>
      </c>
      <c r="Q760" s="1358">
        <f t="shared" si="465"/>
        <v>0</v>
      </c>
      <c r="R760" s="1358">
        <f t="shared" si="465"/>
        <v>0</v>
      </c>
      <c r="S760" s="1358">
        <f t="shared" si="465"/>
        <v>0</v>
      </c>
      <c r="T760" s="1358">
        <f t="shared" si="465"/>
        <v>0</v>
      </c>
      <c r="U760" s="1358">
        <f t="shared" si="465"/>
        <v>0</v>
      </c>
      <c r="V760" s="1358">
        <f t="shared" si="465"/>
        <v>0</v>
      </c>
      <c r="W760" s="1358">
        <f t="shared" si="465"/>
        <v>0</v>
      </c>
      <c r="X760" s="1358">
        <f t="shared" si="465"/>
        <v>0</v>
      </c>
      <c r="Y760" s="1358">
        <f t="shared" si="465"/>
        <v>0</v>
      </c>
      <c r="Z760" s="1358">
        <f t="shared" si="465"/>
        <v>0</v>
      </c>
      <c r="AA760" s="1358">
        <f t="shared" si="465"/>
        <v>0</v>
      </c>
      <c r="AB760" s="1358">
        <f t="shared" si="465"/>
        <v>0</v>
      </c>
      <c r="AC760" s="1358">
        <f t="shared" si="465"/>
        <v>0</v>
      </c>
      <c r="AD760" s="1358">
        <f t="shared" si="465"/>
        <v>0</v>
      </c>
      <c r="AE760" s="1358">
        <f t="shared" si="465"/>
        <v>0</v>
      </c>
      <c r="AF760" s="1358">
        <f t="shared" si="465"/>
        <v>0</v>
      </c>
      <c r="AG760" s="1358">
        <f t="shared" si="465"/>
        <v>0</v>
      </c>
      <c r="AH760" s="1358">
        <f t="shared" si="465"/>
        <v>0</v>
      </c>
      <c r="AI760" s="1358">
        <f t="shared" si="465"/>
        <v>0</v>
      </c>
      <c r="AJ760" s="1358">
        <f t="shared" si="465"/>
        <v>0</v>
      </c>
      <c r="AK760" s="1358">
        <f t="shared" si="465"/>
        <v>0</v>
      </c>
      <c r="AL760" s="1358">
        <f t="shared" si="465"/>
        <v>0</v>
      </c>
      <c r="AM760" s="1358">
        <f t="shared" si="465"/>
        <v>0</v>
      </c>
      <c r="AN760" s="1358">
        <f t="shared" si="465"/>
        <v>0</v>
      </c>
      <c r="AO760" s="1358">
        <f t="shared" si="465"/>
        <v>0</v>
      </c>
      <c r="AP760" s="1358">
        <f t="shared" si="465"/>
        <v>0</v>
      </c>
      <c r="AQ760" s="1358">
        <f t="shared" si="465"/>
        <v>0</v>
      </c>
      <c r="AR760" s="1358">
        <f t="shared" si="465"/>
        <v>0</v>
      </c>
      <c r="AS760" s="1358">
        <f t="shared" si="465"/>
        <v>0</v>
      </c>
      <c r="AT760" s="1358">
        <f t="shared" si="465"/>
        <v>0</v>
      </c>
      <c r="AU760" s="1358">
        <f t="shared" si="465"/>
        <v>0</v>
      </c>
      <c r="AV760" s="1358">
        <f t="shared" si="465"/>
        <v>0</v>
      </c>
      <c r="AW760" s="1358">
        <f t="shared" si="465"/>
        <v>0</v>
      </c>
    </row>
    <row r="761" spans="1:49" ht="16.5" hidden="1" thickBot="1">
      <c r="A761" s="1298" t="s">
        <v>752</v>
      </c>
      <c r="B761" s="208" t="s">
        <v>588</v>
      </c>
      <c r="C761" s="1358">
        <f t="shared" si="464"/>
        <v>0</v>
      </c>
      <c r="D761" s="1358">
        <f t="shared" si="464"/>
        <v>0</v>
      </c>
      <c r="E761" s="1358">
        <f t="shared" si="464"/>
        <v>0</v>
      </c>
      <c r="F761" s="2093"/>
      <c r="G761" s="1197"/>
      <c r="H761" s="1197"/>
      <c r="I761" s="1197"/>
      <c r="J761" s="1197"/>
      <c r="K761" s="1197"/>
      <c r="L761" s="1358">
        <f t="shared" ref="L761:AW761" si="466">IF(L188&gt;L379,(100%-L379/L188*100%),IF(L188&lt;L379,(L188/L379*100%)-100%,0))</f>
        <v>0</v>
      </c>
      <c r="M761" s="1358">
        <f t="shared" si="466"/>
        <v>0</v>
      </c>
      <c r="N761" s="1358">
        <f t="shared" si="466"/>
        <v>0</v>
      </c>
      <c r="O761" s="1358">
        <f t="shared" si="466"/>
        <v>0</v>
      </c>
      <c r="P761" s="1358">
        <f t="shared" si="466"/>
        <v>0</v>
      </c>
      <c r="Q761" s="1358">
        <f t="shared" si="466"/>
        <v>0</v>
      </c>
      <c r="R761" s="1358">
        <f t="shared" si="466"/>
        <v>0</v>
      </c>
      <c r="S761" s="1358">
        <f t="shared" si="466"/>
        <v>0</v>
      </c>
      <c r="T761" s="1358">
        <f t="shared" si="466"/>
        <v>0</v>
      </c>
      <c r="U761" s="1358">
        <f t="shared" si="466"/>
        <v>0</v>
      </c>
      <c r="V761" s="1358">
        <f t="shared" si="466"/>
        <v>0</v>
      </c>
      <c r="W761" s="1358">
        <f t="shared" si="466"/>
        <v>0</v>
      </c>
      <c r="X761" s="1358">
        <f t="shared" si="466"/>
        <v>0</v>
      </c>
      <c r="Y761" s="1358">
        <f t="shared" si="466"/>
        <v>0</v>
      </c>
      <c r="Z761" s="1358">
        <f t="shared" si="466"/>
        <v>0</v>
      </c>
      <c r="AA761" s="1358">
        <f t="shared" si="466"/>
        <v>0</v>
      </c>
      <c r="AB761" s="1358">
        <f t="shared" si="466"/>
        <v>0</v>
      </c>
      <c r="AC761" s="1358">
        <f t="shared" si="466"/>
        <v>0</v>
      </c>
      <c r="AD761" s="1358">
        <f t="shared" si="466"/>
        <v>0</v>
      </c>
      <c r="AE761" s="1358">
        <f t="shared" si="466"/>
        <v>0</v>
      </c>
      <c r="AF761" s="1358">
        <f t="shared" si="466"/>
        <v>0</v>
      </c>
      <c r="AG761" s="1358">
        <f t="shared" si="466"/>
        <v>0</v>
      </c>
      <c r="AH761" s="1358">
        <f t="shared" si="466"/>
        <v>0</v>
      </c>
      <c r="AI761" s="1358">
        <f t="shared" si="466"/>
        <v>0</v>
      </c>
      <c r="AJ761" s="1358">
        <f t="shared" si="466"/>
        <v>0</v>
      </c>
      <c r="AK761" s="1358">
        <f t="shared" si="466"/>
        <v>0</v>
      </c>
      <c r="AL761" s="1358">
        <f t="shared" si="466"/>
        <v>0</v>
      </c>
      <c r="AM761" s="1358">
        <f t="shared" si="466"/>
        <v>0</v>
      </c>
      <c r="AN761" s="1358">
        <f t="shared" si="466"/>
        <v>0</v>
      </c>
      <c r="AO761" s="1358">
        <f t="shared" si="466"/>
        <v>0</v>
      </c>
      <c r="AP761" s="1358">
        <f t="shared" si="466"/>
        <v>0</v>
      </c>
      <c r="AQ761" s="1358">
        <f t="shared" si="466"/>
        <v>0</v>
      </c>
      <c r="AR761" s="1358">
        <f t="shared" si="466"/>
        <v>0</v>
      </c>
      <c r="AS761" s="1358">
        <f t="shared" si="466"/>
        <v>0</v>
      </c>
      <c r="AT761" s="1358">
        <f t="shared" si="466"/>
        <v>0</v>
      </c>
      <c r="AU761" s="1358">
        <f t="shared" si="466"/>
        <v>0</v>
      </c>
      <c r="AV761" s="1358">
        <f t="shared" si="466"/>
        <v>0</v>
      </c>
      <c r="AW761" s="1358">
        <f t="shared" si="466"/>
        <v>0</v>
      </c>
    </row>
    <row r="762" spans="1:49" ht="16.5" hidden="1" thickBot="1">
      <c r="A762" s="1298" t="s">
        <v>753</v>
      </c>
      <c r="B762" s="208" t="s">
        <v>590</v>
      </c>
      <c r="C762" s="1358">
        <f t="shared" si="464"/>
        <v>0</v>
      </c>
      <c r="D762" s="1358">
        <f t="shared" si="464"/>
        <v>0</v>
      </c>
      <c r="E762" s="1358">
        <f t="shared" si="464"/>
        <v>0</v>
      </c>
      <c r="F762" s="2093"/>
      <c r="G762" s="1197"/>
      <c r="H762" s="1197"/>
      <c r="I762" s="1197"/>
      <c r="J762" s="1197"/>
      <c r="K762" s="1197"/>
      <c r="L762" s="1358">
        <f t="shared" ref="L762:AW762" si="467">IF(L189&gt;L380,(100%-L380/L189*100%),IF(L189&lt;L380,(L189/L380*100%)-100%,0))</f>
        <v>0</v>
      </c>
      <c r="M762" s="1358">
        <f t="shared" si="467"/>
        <v>0</v>
      </c>
      <c r="N762" s="1358">
        <f t="shared" si="467"/>
        <v>0</v>
      </c>
      <c r="O762" s="1358">
        <f t="shared" si="467"/>
        <v>0</v>
      </c>
      <c r="P762" s="1358">
        <f t="shared" si="467"/>
        <v>0</v>
      </c>
      <c r="Q762" s="1358">
        <f t="shared" si="467"/>
        <v>0</v>
      </c>
      <c r="R762" s="1358">
        <f t="shared" si="467"/>
        <v>0</v>
      </c>
      <c r="S762" s="1358">
        <f t="shared" si="467"/>
        <v>0</v>
      </c>
      <c r="T762" s="1358">
        <f t="shared" si="467"/>
        <v>0</v>
      </c>
      <c r="U762" s="1358">
        <f t="shared" si="467"/>
        <v>0</v>
      </c>
      <c r="V762" s="1358">
        <f t="shared" si="467"/>
        <v>0</v>
      </c>
      <c r="W762" s="1358">
        <f t="shared" si="467"/>
        <v>0</v>
      </c>
      <c r="X762" s="1358">
        <f t="shared" si="467"/>
        <v>0</v>
      </c>
      <c r="Y762" s="1358">
        <f t="shared" si="467"/>
        <v>0</v>
      </c>
      <c r="Z762" s="1358">
        <f t="shared" si="467"/>
        <v>0</v>
      </c>
      <c r="AA762" s="1358">
        <f t="shared" si="467"/>
        <v>0</v>
      </c>
      <c r="AB762" s="1358">
        <f t="shared" si="467"/>
        <v>0</v>
      </c>
      <c r="AC762" s="1358">
        <f t="shared" si="467"/>
        <v>0</v>
      </c>
      <c r="AD762" s="1358">
        <f t="shared" si="467"/>
        <v>0</v>
      </c>
      <c r="AE762" s="1358">
        <f t="shared" si="467"/>
        <v>0</v>
      </c>
      <c r="AF762" s="1358">
        <f t="shared" si="467"/>
        <v>0</v>
      </c>
      <c r="AG762" s="1358">
        <f t="shared" si="467"/>
        <v>0</v>
      </c>
      <c r="AH762" s="1358">
        <f t="shared" si="467"/>
        <v>0</v>
      </c>
      <c r="AI762" s="1358">
        <f t="shared" si="467"/>
        <v>0</v>
      </c>
      <c r="AJ762" s="1358">
        <f t="shared" si="467"/>
        <v>0</v>
      </c>
      <c r="AK762" s="1358">
        <f t="shared" si="467"/>
        <v>0</v>
      </c>
      <c r="AL762" s="1358">
        <f t="shared" si="467"/>
        <v>0</v>
      </c>
      <c r="AM762" s="1358">
        <f t="shared" si="467"/>
        <v>0</v>
      </c>
      <c r="AN762" s="1358">
        <f t="shared" si="467"/>
        <v>0</v>
      </c>
      <c r="AO762" s="1358">
        <f t="shared" si="467"/>
        <v>0</v>
      </c>
      <c r="AP762" s="1358">
        <f t="shared" si="467"/>
        <v>0</v>
      </c>
      <c r="AQ762" s="1358">
        <f t="shared" si="467"/>
        <v>0</v>
      </c>
      <c r="AR762" s="1358">
        <f t="shared" si="467"/>
        <v>0</v>
      </c>
      <c r="AS762" s="1358">
        <f t="shared" si="467"/>
        <v>0</v>
      </c>
      <c r="AT762" s="1358">
        <f t="shared" si="467"/>
        <v>0</v>
      </c>
      <c r="AU762" s="1358">
        <f t="shared" si="467"/>
        <v>0</v>
      </c>
      <c r="AV762" s="1358">
        <f t="shared" si="467"/>
        <v>0</v>
      </c>
      <c r="AW762" s="1358">
        <f t="shared" si="467"/>
        <v>0</v>
      </c>
    </row>
    <row r="763" spans="1:49" ht="16.5" hidden="1" thickBot="1">
      <c r="A763" s="1298" t="s">
        <v>754</v>
      </c>
      <c r="B763" s="208" t="s">
        <v>592</v>
      </c>
      <c r="C763" s="1358">
        <f t="shared" si="464"/>
        <v>0</v>
      </c>
      <c r="D763" s="1358">
        <f t="shared" si="464"/>
        <v>0</v>
      </c>
      <c r="E763" s="1358">
        <f t="shared" si="464"/>
        <v>0</v>
      </c>
      <c r="F763" s="2093"/>
      <c r="G763" s="1197"/>
      <c r="H763" s="1197"/>
      <c r="I763" s="1197"/>
      <c r="J763" s="1197"/>
      <c r="K763" s="1197"/>
      <c r="L763" s="1358">
        <f t="shared" ref="L763:AW763" si="468">IF(L190&gt;L381,(100%-L381/L190*100%),IF(L190&lt;L381,(L190/L381*100%)-100%,0))</f>
        <v>0</v>
      </c>
      <c r="M763" s="1358">
        <f t="shared" si="468"/>
        <v>0</v>
      </c>
      <c r="N763" s="1358">
        <f t="shared" si="468"/>
        <v>0</v>
      </c>
      <c r="O763" s="1358">
        <f t="shared" si="468"/>
        <v>0</v>
      </c>
      <c r="P763" s="1358">
        <f t="shared" si="468"/>
        <v>0</v>
      </c>
      <c r="Q763" s="1358">
        <f t="shared" si="468"/>
        <v>0</v>
      </c>
      <c r="R763" s="1358">
        <f t="shared" si="468"/>
        <v>0</v>
      </c>
      <c r="S763" s="1358">
        <f t="shared" si="468"/>
        <v>0</v>
      </c>
      <c r="T763" s="1358">
        <f t="shared" si="468"/>
        <v>0</v>
      </c>
      <c r="U763" s="1358">
        <f t="shared" si="468"/>
        <v>0</v>
      </c>
      <c r="V763" s="1358">
        <f t="shared" si="468"/>
        <v>0</v>
      </c>
      <c r="W763" s="1358">
        <f t="shared" si="468"/>
        <v>0</v>
      </c>
      <c r="X763" s="1358">
        <f t="shared" si="468"/>
        <v>0</v>
      </c>
      <c r="Y763" s="1358">
        <f t="shared" si="468"/>
        <v>0</v>
      </c>
      <c r="Z763" s="1358">
        <f t="shared" si="468"/>
        <v>0</v>
      </c>
      <c r="AA763" s="1358">
        <f t="shared" si="468"/>
        <v>0</v>
      </c>
      <c r="AB763" s="1358">
        <f t="shared" si="468"/>
        <v>0</v>
      </c>
      <c r="AC763" s="1358">
        <f t="shared" si="468"/>
        <v>0</v>
      </c>
      <c r="AD763" s="1358">
        <f t="shared" si="468"/>
        <v>0</v>
      </c>
      <c r="AE763" s="1358">
        <f t="shared" si="468"/>
        <v>0</v>
      </c>
      <c r="AF763" s="1358">
        <f t="shared" si="468"/>
        <v>0</v>
      </c>
      <c r="AG763" s="1358">
        <f t="shared" si="468"/>
        <v>0</v>
      </c>
      <c r="AH763" s="1358">
        <f t="shared" si="468"/>
        <v>0</v>
      </c>
      <c r="AI763" s="1358">
        <f t="shared" si="468"/>
        <v>0</v>
      </c>
      <c r="AJ763" s="1358">
        <f t="shared" si="468"/>
        <v>0</v>
      </c>
      <c r="AK763" s="1358">
        <f t="shared" si="468"/>
        <v>0</v>
      </c>
      <c r="AL763" s="1358">
        <f t="shared" si="468"/>
        <v>0</v>
      </c>
      <c r="AM763" s="1358">
        <f t="shared" si="468"/>
        <v>0</v>
      </c>
      <c r="AN763" s="1358">
        <f t="shared" si="468"/>
        <v>0</v>
      </c>
      <c r="AO763" s="1358">
        <f t="shared" si="468"/>
        <v>0</v>
      </c>
      <c r="AP763" s="1358">
        <f t="shared" si="468"/>
        <v>0</v>
      </c>
      <c r="AQ763" s="1358">
        <f t="shared" si="468"/>
        <v>0</v>
      </c>
      <c r="AR763" s="1358">
        <f t="shared" si="468"/>
        <v>0</v>
      </c>
      <c r="AS763" s="1358">
        <f t="shared" si="468"/>
        <v>0</v>
      </c>
      <c r="AT763" s="1358">
        <f t="shared" si="468"/>
        <v>0</v>
      </c>
      <c r="AU763" s="1358">
        <f t="shared" si="468"/>
        <v>0</v>
      </c>
      <c r="AV763" s="1358">
        <f t="shared" si="468"/>
        <v>0</v>
      </c>
      <c r="AW763" s="1358">
        <f t="shared" si="468"/>
        <v>0</v>
      </c>
    </row>
    <row r="764" spans="1:49" ht="16.5" hidden="1" thickBot="1">
      <c r="A764" s="1298" t="s">
        <v>755</v>
      </c>
      <c r="B764" s="208" t="s">
        <v>594</v>
      </c>
      <c r="C764" s="1358">
        <f t="shared" si="464"/>
        <v>0</v>
      </c>
      <c r="D764" s="1358">
        <f t="shared" si="464"/>
        <v>0</v>
      </c>
      <c r="E764" s="1358">
        <f t="shared" si="464"/>
        <v>0</v>
      </c>
      <c r="F764" s="2093"/>
      <c r="G764" s="1197"/>
      <c r="H764" s="1197"/>
      <c r="I764" s="1197"/>
      <c r="J764" s="1197"/>
      <c r="K764" s="1197"/>
      <c r="L764" s="1358">
        <f t="shared" ref="L764:AW764" si="469">IF(L191&gt;L382,(100%-L382/L191*100%),IF(L191&lt;L382,(L191/L382*100%)-100%,0))</f>
        <v>0</v>
      </c>
      <c r="M764" s="1358">
        <f t="shared" si="469"/>
        <v>0</v>
      </c>
      <c r="N764" s="1358">
        <f t="shared" si="469"/>
        <v>0</v>
      </c>
      <c r="O764" s="1358">
        <f t="shared" si="469"/>
        <v>0</v>
      </c>
      <c r="P764" s="1358">
        <f t="shared" si="469"/>
        <v>0</v>
      </c>
      <c r="Q764" s="1358">
        <f t="shared" si="469"/>
        <v>0</v>
      </c>
      <c r="R764" s="1358">
        <f t="shared" si="469"/>
        <v>0</v>
      </c>
      <c r="S764" s="1358">
        <f t="shared" si="469"/>
        <v>0</v>
      </c>
      <c r="T764" s="1358">
        <f t="shared" si="469"/>
        <v>0</v>
      </c>
      <c r="U764" s="1358">
        <f t="shared" si="469"/>
        <v>0</v>
      </c>
      <c r="V764" s="1358">
        <f t="shared" si="469"/>
        <v>0</v>
      </c>
      <c r="W764" s="1358">
        <f t="shared" si="469"/>
        <v>0</v>
      </c>
      <c r="X764" s="1358">
        <f t="shared" si="469"/>
        <v>0</v>
      </c>
      <c r="Y764" s="1358">
        <f t="shared" si="469"/>
        <v>0</v>
      </c>
      <c r="Z764" s="1358">
        <f t="shared" si="469"/>
        <v>0</v>
      </c>
      <c r="AA764" s="1358">
        <f t="shared" si="469"/>
        <v>0</v>
      </c>
      <c r="AB764" s="1358">
        <f t="shared" si="469"/>
        <v>0</v>
      </c>
      <c r="AC764" s="1358">
        <f t="shared" si="469"/>
        <v>0</v>
      </c>
      <c r="AD764" s="1358">
        <f t="shared" si="469"/>
        <v>0</v>
      </c>
      <c r="AE764" s="1358">
        <f t="shared" si="469"/>
        <v>0</v>
      </c>
      <c r="AF764" s="1358">
        <f t="shared" si="469"/>
        <v>0</v>
      </c>
      <c r="AG764" s="1358">
        <f t="shared" si="469"/>
        <v>0</v>
      </c>
      <c r="AH764" s="1358">
        <f t="shared" si="469"/>
        <v>0</v>
      </c>
      <c r="AI764" s="1358">
        <f t="shared" si="469"/>
        <v>0</v>
      </c>
      <c r="AJ764" s="1358">
        <f t="shared" si="469"/>
        <v>0</v>
      </c>
      <c r="AK764" s="1358">
        <f t="shared" si="469"/>
        <v>0</v>
      </c>
      <c r="AL764" s="1358">
        <f t="shared" si="469"/>
        <v>0</v>
      </c>
      <c r="AM764" s="1358">
        <f t="shared" si="469"/>
        <v>0</v>
      </c>
      <c r="AN764" s="1358">
        <f t="shared" si="469"/>
        <v>0</v>
      </c>
      <c r="AO764" s="1358">
        <f t="shared" si="469"/>
        <v>0</v>
      </c>
      <c r="AP764" s="1358">
        <f t="shared" si="469"/>
        <v>0</v>
      </c>
      <c r="AQ764" s="1358">
        <f t="shared" si="469"/>
        <v>0</v>
      </c>
      <c r="AR764" s="1358">
        <f t="shared" si="469"/>
        <v>0</v>
      </c>
      <c r="AS764" s="1358">
        <f t="shared" si="469"/>
        <v>0</v>
      </c>
      <c r="AT764" s="1358">
        <f t="shared" si="469"/>
        <v>0</v>
      </c>
      <c r="AU764" s="1358">
        <f t="shared" si="469"/>
        <v>0</v>
      </c>
      <c r="AV764" s="1358">
        <f t="shared" si="469"/>
        <v>0</v>
      </c>
      <c r="AW764" s="1358">
        <f t="shared" si="469"/>
        <v>0</v>
      </c>
    </row>
    <row r="765" spans="1:49" ht="16.5" hidden="1" thickBot="1">
      <c r="A765" s="1298" t="s">
        <v>756</v>
      </c>
      <c r="B765" s="208" t="s">
        <v>565</v>
      </c>
      <c r="C765" s="1358">
        <f t="shared" si="464"/>
        <v>0</v>
      </c>
      <c r="D765" s="1358">
        <f t="shared" si="464"/>
        <v>0</v>
      </c>
      <c r="E765" s="1358">
        <f t="shared" si="464"/>
        <v>0</v>
      </c>
      <c r="F765" s="2093"/>
      <c r="G765" s="1197"/>
      <c r="H765" s="1197"/>
      <c r="I765" s="1197"/>
      <c r="J765" s="1197"/>
      <c r="K765" s="1197"/>
      <c r="L765" s="1358">
        <f t="shared" ref="L765:AW765" si="470">IF(L192&gt;L383,(100%-L383/L192*100%),IF(L192&lt;L383,(L192/L383*100%)-100%,0))</f>
        <v>0</v>
      </c>
      <c r="M765" s="1358">
        <f t="shared" si="470"/>
        <v>0</v>
      </c>
      <c r="N765" s="1358">
        <f t="shared" si="470"/>
        <v>0</v>
      </c>
      <c r="O765" s="1358">
        <f t="shared" si="470"/>
        <v>0</v>
      </c>
      <c r="P765" s="1358">
        <f t="shared" si="470"/>
        <v>0</v>
      </c>
      <c r="Q765" s="1358">
        <f t="shared" si="470"/>
        <v>0</v>
      </c>
      <c r="R765" s="1358">
        <f t="shared" si="470"/>
        <v>0</v>
      </c>
      <c r="S765" s="1358">
        <f t="shared" si="470"/>
        <v>0</v>
      </c>
      <c r="T765" s="1358">
        <f t="shared" si="470"/>
        <v>0</v>
      </c>
      <c r="U765" s="1358">
        <f t="shared" si="470"/>
        <v>0</v>
      </c>
      <c r="V765" s="1358">
        <f t="shared" si="470"/>
        <v>0</v>
      </c>
      <c r="W765" s="1358">
        <f t="shared" si="470"/>
        <v>0</v>
      </c>
      <c r="X765" s="1358">
        <f t="shared" si="470"/>
        <v>0</v>
      </c>
      <c r="Y765" s="1358">
        <f t="shared" si="470"/>
        <v>0</v>
      </c>
      <c r="Z765" s="1358">
        <f t="shared" si="470"/>
        <v>0</v>
      </c>
      <c r="AA765" s="1358">
        <f t="shared" si="470"/>
        <v>0</v>
      </c>
      <c r="AB765" s="1358">
        <f t="shared" si="470"/>
        <v>0</v>
      </c>
      <c r="AC765" s="1358">
        <f t="shared" si="470"/>
        <v>0</v>
      </c>
      <c r="AD765" s="1358">
        <f t="shared" si="470"/>
        <v>0</v>
      </c>
      <c r="AE765" s="1358">
        <f t="shared" si="470"/>
        <v>0</v>
      </c>
      <c r="AF765" s="1358">
        <f t="shared" si="470"/>
        <v>0</v>
      </c>
      <c r="AG765" s="1358">
        <f t="shared" si="470"/>
        <v>0</v>
      </c>
      <c r="AH765" s="1358">
        <f t="shared" si="470"/>
        <v>0</v>
      </c>
      <c r="AI765" s="1358">
        <f t="shared" si="470"/>
        <v>0</v>
      </c>
      <c r="AJ765" s="1358">
        <f t="shared" si="470"/>
        <v>0</v>
      </c>
      <c r="AK765" s="1358">
        <f t="shared" si="470"/>
        <v>0</v>
      </c>
      <c r="AL765" s="1358">
        <f t="shared" si="470"/>
        <v>0</v>
      </c>
      <c r="AM765" s="1358">
        <f t="shared" si="470"/>
        <v>0</v>
      </c>
      <c r="AN765" s="1358">
        <f t="shared" si="470"/>
        <v>0</v>
      </c>
      <c r="AO765" s="1358">
        <f t="shared" si="470"/>
        <v>0</v>
      </c>
      <c r="AP765" s="1358">
        <f t="shared" si="470"/>
        <v>0</v>
      </c>
      <c r="AQ765" s="1358">
        <f t="shared" si="470"/>
        <v>0</v>
      </c>
      <c r="AR765" s="1358">
        <f t="shared" si="470"/>
        <v>0</v>
      </c>
      <c r="AS765" s="1358">
        <f t="shared" si="470"/>
        <v>0</v>
      </c>
      <c r="AT765" s="1358">
        <f t="shared" si="470"/>
        <v>0</v>
      </c>
      <c r="AU765" s="1358">
        <f t="shared" si="470"/>
        <v>0</v>
      </c>
      <c r="AV765" s="1358">
        <f t="shared" si="470"/>
        <v>0</v>
      </c>
      <c r="AW765" s="1358">
        <f t="shared" si="470"/>
        <v>0</v>
      </c>
    </row>
    <row r="769" spans="1:3" ht="16.5" hidden="1" thickBot="1">
      <c r="A769" s="2803" t="s">
        <v>615</v>
      </c>
      <c r="B769" s="2804"/>
      <c r="C769" s="1328"/>
    </row>
    <row r="770" spans="1:3" ht="16.5" hidden="1" thickBot="1">
      <c r="A770" s="1295" t="s">
        <v>616</v>
      </c>
      <c r="B770" s="208" t="s">
        <v>382</v>
      </c>
      <c r="C770" s="1326"/>
    </row>
    <row r="771" spans="1:3" ht="16.5" hidden="1" thickBot="1">
      <c r="A771" s="1295" t="s">
        <v>617</v>
      </c>
      <c r="B771" s="208" t="s">
        <v>384</v>
      </c>
      <c r="C771" s="1326"/>
    </row>
    <row r="772" spans="1:3" ht="16.5" hidden="1" thickBot="1">
      <c r="A772" s="1295" t="s">
        <v>618</v>
      </c>
      <c r="B772" s="208" t="s">
        <v>386</v>
      </c>
      <c r="C772" s="1326"/>
    </row>
    <row r="773" spans="1:3" ht="16.5" hidden="1" thickBot="1">
      <c r="A773" s="1295" t="s">
        <v>619</v>
      </c>
      <c r="B773" s="208" t="s">
        <v>620</v>
      </c>
      <c r="C773" s="1326"/>
    </row>
    <row r="774" spans="1:3" ht="16.5" hidden="1" thickBot="1">
      <c r="A774" s="1295" t="s">
        <v>621</v>
      </c>
      <c r="B774" s="208" t="s">
        <v>390</v>
      </c>
      <c r="C774" s="1326"/>
    </row>
    <row r="775" spans="1:3" ht="16.5" hidden="1" thickBot="1">
      <c r="A775" s="1295" t="s">
        <v>622</v>
      </c>
      <c r="B775" s="208" t="s">
        <v>623</v>
      </c>
      <c r="C775" s="1326"/>
    </row>
    <row r="776" spans="1:3" ht="16.5" hidden="1" thickBot="1">
      <c r="A776" s="1295" t="s">
        <v>625</v>
      </c>
      <c r="B776" s="208" t="s">
        <v>1083</v>
      </c>
      <c r="C776" s="1326"/>
    </row>
    <row r="777" spans="1:3" ht="16.5" hidden="1" thickBot="1">
      <c r="A777" s="1295" t="s">
        <v>626</v>
      </c>
      <c r="B777" s="208" t="s">
        <v>1084</v>
      </c>
      <c r="C777" s="1326"/>
    </row>
    <row r="778" spans="1:3" ht="32.25" hidden="1" thickBot="1">
      <c r="A778" s="1295" t="s">
        <v>627</v>
      </c>
      <c r="B778" s="208" t="s">
        <v>628</v>
      </c>
      <c r="C778" s="1326"/>
    </row>
    <row r="779" spans="1:3" ht="16.5" hidden="1" thickBot="1">
      <c r="A779" s="1295" t="s">
        <v>629</v>
      </c>
      <c r="B779" s="208" t="s">
        <v>630</v>
      </c>
      <c r="C779" s="1326"/>
    </row>
    <row r="780" spans="1:3" ht="16.5" hidden="1" thickBot="1">
      <c r="A780" s="1295" t="s">
        <v>631</v>
      </c>
      <c r="B780" s="208" t="s">
        <v>632</v>
      </c>
      <c r="C780" s="1326"/>
    </row>
    <row r="781" spans="1:3" ht="16.5" hidden="1" thickBot="1">
      <c r="A781" s="1295" t="s">
        <v>633</v>
      </c>
      <c r="B781" s="208" t="s">
        <v>404</v>
      </c>
      <c r="C781" s="1326"/>
    </row>
  </sheetData>
  <sheetProtection password="CE2A" sheet="1" objects="1" scenarios="1" formatCells="0" formatColumns="0" formatRows="0" insertColumns="0" insertRows="0" insertHyperlinks="0" deleteColumns="0" deleteRows="0" sort="0" autoFilter="0" pivotTables="0"/>
  <mergeCells count="88">
    <mergeCell ref="A769:B769"/>
    <mergeCell ref="AL577:AM577"/>
    <mergeCell ref="AN577:AO577"/>
    <mergeCell ref="AP577:AQ577"/>
    <mergeCell ref="AR577:AS577"/>
    <mergeCell ref="AD577:AE577"/>
    <mergeCell ref="AF577:AG577"/>
    <mergeCell ref="AH577:AI577"/>
    <mergeCell ref="AJ577:AK577"/>
    <mergeCell ref="A577:E577"/>
    <mergeCell ref="L577:M577"/>
    <mergeCell ref="N577:O577"/>
    <mergeCell ref="P577:Q577"/>
    <mergeCell ref="R577:S577"/>
    <mergeCell ref="AV577:AW577"/>
    <mergeCell ref="AT577:AU577"/>
    <mergeCell ref="T577:U577"/>
    <mergeCell ref="V577:W577"/>
    <mergeCell ref="X577:Y577"/>
    <mergeCell ref="Z577:AA577"/>
    <mergeCell ref="AB577:AC577"/>
    <mergeCell ref="AN386:AO386"/>
    <mergeCell ref="AP386:AQ386"/>
    <mergeCell ref="AR386:AS386"/>
    <mergeCell ref="AT386:AU386"/>
    <mergeCell ref="AV386:AW386"/>
    <mergeCell ref="AV195:AW195"/>
    <mergeCell ref="A386:E386"/>
    <mergeCell ref="L386:M386"/>
    <mergeCell ref="N386:O386"/>
    <mergeCell ref="P386:Q386"/>
    <mergeCell ref="R386:S386"/>
    <mergeCell ref="T386:U386"/>
    <mergeCell ref="V386:W386"/>
    <mergeCell ref="X386:Y386"/>
    <mergeCell ref="Z386:AA386"/>
    <mergeCell ref="AB386:AC386"/>
    <mergeCell ref="AD386:AE386"/>
    <mergeCell ref="AF386:AG386"/>
    <mergeCell ref="AH386:AI386"/>
    <mergeCell ref="AJ386:AK386"/>
    <mergeCell ref="AL386:AM386"/>
    <mergeCell ref="AL195:AM195"/>
    <mergeCell ref="AN195:AO195"/>
    <mergeCell ref="AP195:AQ195"/>
    <mergeCell ref="AR195:AS195"/>
    <mergeCell ref="AT195:AU195"/>
    <mergeCell ref="AB195:AC195"/>
    <mergeCell ref="AD195:AE195"/>
    <mergeCell ref="AF195:AG195"/>
    <mergeCell ref="AH195:AI195"/>
    <mergeCell ref="AJ195:AK195"/>
    <mergeCell ref="R195:S195"/>
    <mergeCell ref="T195:U195"/>
    <mergeCell ref="V195:W195"/>
    <mergeCell ref="X195:Y195"/>
    <mergeCell ref="Z195:AA195"/>
    <mergeCell ref="A195:E195"/>
    <mergeCell ref="G195:H195"/>
    <mergeCell ref="L195:M195"/>
    <mergeCell ref="N195:O195"/>
    <mergeCell ref="P195:Q195"/>
    <mergeCell ref="I195:K195"/>
    <mergeCell ref="AR4:AS4"/>
    <mergeCell ref="AT4:AU4"/>
    <mergeCell ref="AV4:AW4"/>
    <mergeCell ref="AF4:AG4"/>
    <mergeCell ref="AH4:AI4"/>
    <mergeCell ref="AJ4:AK4"/>
    <mergeCell ref="AL4:AM4"/>
    <mergeCell ref="AN4:AO4"/>
    <mergeCell ref="AP4:AQ4"/>
    <mergeCell ref="F4:H4"/>
    <mergeCell ref="F5:F6"/>
    <mergeCell ref="AD4:AE4"/>
    <mergeCell ref="A2:E2"/>
    <mergeCell ref="A3:E3"/>
    <mergeCell ref="L4:M4"/>
    <mergeCell ref="N4:O4"/>
    <mergeCell ref="P4:Q4"/>
    <mergeCell ref="R4:S4"/>
    <mergeCell ref="T4:U4"/>
    <mergeCell ref="V4:W4"/>
    <mergeCell ref="X4:Y4"/>
    <mergeCell ref="Z4:AA4"/>
    <mergeCell ref="AB4:AC4"/>
    <mergeCell ref="A4:E4"/>
    <mergeCell ref="I4:K4"/>
  </mergeCells>
  <conditionalFormatting sqref="C11 C25 C31 C39 C50 C66 C74 C79 C89">
    <cfRule type="cellIs" dxfId="63" priority="129" operator="notEqual">
      <formula>$C$7</formula>
    </cfRule>
  </conditionalFormatting>
  <conditionalFormatting sqref="C104 C118 C124 C132 C143 C159 C167 C172 C182">
    <cfRule type="cellIs" dxfId="62" priority="120" operator="notEqual">
      <formula>$C$100</formula>
    </cfRule>
  </conditionalFormatting>
  <conditionalFormatting sqref="L389:AW574 L580:AW765">
    <cfRule type="cellIs" dxfId="61" priority="91" operator="equal">
      <formula>0</formula>
    </cfRule>
    <cfRule type="cellIs" dxfId="60" priority="92" operator="lessThan">
      <formula>0</formula>
    </cfRule>
    <cfRule type="cellIs" dxfId="59" priority="93" operator="greaterThan">
      <formula>0</formula>
    </cfRule>
  </conditionalFormatting>
  <conditionalFormatting sqref="C389:E574">
    <cfRule type="cellIs" dxfId="58" priority="4" operator="equal">
      <formula>0</formula>
    </cfRule>
    <cfRule type="cellIs" dxfId="57" priority="5" operator="lessThan">
      <formula>0</formula>
    </cfRule>
    <cfRule type="cellIs" dxfId="56" priority="6" operator="greaterThan">
      <formula>0</formula>
    </cfRule>
  </conditionalFormatting>
  <conditionalFormatting sqref="C580:E765">
    <cfRule type="cellIs" dxfId="55" priority="1" operator="equal">
      <formula>0</formula>
    </cfRule>
    <cfRule type="cellIs" dxfId="54" priority="2" operator="lessThan">
      <formula>0</formula>
    </cfRule>
    <cfRule type="cellIs" dxfId="53" priority="3" operator="greaterThan">
      <formula>0</formula>
    </cfRule>
  </conditionalFormatting>
  <dataValidations count="2">
    <dataValidation type="list" allowBlank="1" showInputMessage="1" showErrorMessage="1" sqref="L4:AW4 L386 P386 R386 T386 V386 X386 Z386 AB386 AD386 AF386 AH386 AJ386 AL386 AV386 AP386 AR386 AT386 AN386 N386 L577 P577 R577 T577 V577 X577 Z577 AB577 AD577 AF577 AH577 AJ577 AL577 AV577 AP577 AR577 AT577 AN577 N577 L195:AW195">
      <formula1>районы</formula1>
    </dataValidation>
    <dataValidation type="list" allowBlank="1" showInputMessage="1" showErrorMessage="1" sqref="J197:K197 D579:F579 D197:H197 J6:K6 D388:F388 D6:E6 G6:H6">
      <formula1>да_нет</formula1>
    </dataValidation>
  </dataValidations>
  <pageMargins left="0.39370078740157483" right="0.39370078740157483" top="0.39370078740157483" bottom="0.39370078740157483" header="0.39370078740157483" footer="0.39370078740157483"/>
  <pageSetup paperSize="9" scale="25" orientation="landscape" horizontalDpi="200" verticalDpi="200" r:id="rId1"/>
  <headerFooter alignWithMargins="0"/>
  <rowBreaks count="1" manualBreakCount="1">
    <brk id="99" max="16383" man="1"/>
  </rowBreaks>
</worksheet>
</file>

<file path=xl/worksheets/sheet11.xml><?xml version="1.0" encoding="utf-8"?>
<worksheet xmlns="http://schemas.openxmlformats.org/spreadsheetml/2006/main" xmlns:r="http://schemas.openxmlformats.org/officeDocument/2006/relationships">
  <sheetPr codeName="Лист31">
    <tabColor rgb="FF00B0F0"/>
  </sheetPr>
  <dimension ref="A1:CK36"/>
  <sheetViews>
    <sheetView view="pageBreakPreview" zoomScale="50" zoomScaleSheetLayoutView="50" workbookViewId="0">
      <pane xSplit="9" ySplit="6" topLeftCell="J7" activePane="bottomRight" state="frozen"/>
      <selection activeCell="H15" sqref="H15"/>
      <selection pane="topRight" activeCell="H15" sqref="H15"/>
      <selection pane="bottomLeft" activeCell="H15" sqref="H15"/>
      <selection pane="bottomRight" activeCell="N32" sqref="N32"/>
    </sheetView>
  </sheetViews>
  <sheetFormatPr defaultRowHeight="12.75"/>
  <cols>
    <col min="1" max="1" width="61" style="242" customWidth="1"/>
    <col min="2" max="2" width="9" style="243" customWidth="1"/>
    <col min="3" max="3" width="9.140625" style="243" customWidth="1"/>
    <col min="4" max="4" width="13.85546875" style="243" customWidth="1"/>
    <col min="5" max="5" width="12.7109375" style="243" customWidth="1"/>
    <col min="6" max="6" width="10" style="243" hidden="1" customWidth="1"/>
    <col min="7" max="7" width="10.28515625" style="243" hidden="1" customWidth="1"/>
    <col min="8" max="8" width="12.85546875" style="243" hidden="1" customWidth="1"/>
    <col min="9" max="13" width="11.85546875" style="243" hidden="1" customWidth="1"/>
    <col min="14" max="14" width="8.7109375" style="494" customWidth="1"/>
    <col min="15" max="16" width="7.7109375" style="494" customWidth="1"/>
    <col min="17" max="17" width="10" style="494" customWidth="1"/>
    <col min="18" max="20" width="7.7109375" style="494" customWidth="1"/>
    <col min="21" max="21" width="12.28515625" style="494" customWidth="1"/>
    <col min="22" max="24" width="7.7109375" style="494" customWidth="1"/>
    <col min="25" max="25" width="11.140625" style="494" customWidth="1"/>
    <col min="26" max="32" width="7.7109375" style="494" customWidth="1"/>
    <col min="33" max="33" width="10.5703125" style="494" customWidth="1"/>
    <col min="34" max="36" width="7.7109375" style="494" customWidth="1"/>
    <col min="37" max="37" width="10" style="494" customWidth="1"/>
    <col min="38" max="40" width="7.7109375" style="494" customWidth="1"/>
    <col min="41" max="41" width="9.140625" style="494" customWidth="1"/>
    <col min="42" max="52" width="7.7109375" style="494" customWidth="1"/>
    <col min="53" max="53" width="11.85546875" style="494" customWidth="1"/>
    <col min="54" max="68" width="7.7109375" style="494" customWidth="1"/>
    <col min="69" max="69" width="13.140625" style="494" customWidth="1"/>
    <col min="70" max="81" width="7.7109375" style="494" customWidth="1"/>
    <col min="82" max="85" width="7.7109375" style="495" customWidth="1"/>
    <col min="86" max="89" width="7.7109375" style="494" customWidth="1"/>
    <col min="90" max="256" width="9.140625" style="243"/>
    <col min="257" max="257" width="61" style="243" customWidth="1"/>
    <col min="258" max="259" width="9.140625" style="243"/>
    <col min="260" max="260" width="13.42578125" style="243" customWidth="1"/>
    <col min="261" max="269" width="17" style="243" customWidth="1"/>
    <col min="270" max="271" width="9.140625" style="243"/>
    <col min="272" max="272" width="14.7109375" style="243" customWidth="1"/>
    <col min="273" max="273" width="12.5703125" style="243" customWidth="1"/>
    <col min="274" max="275" width="9.140625" style="243"/>
    <col min="276" max="276" width="12.5703125" style="243" customWidth="1"/>
    <col min="277" max="277" width="14.28515625" style="243" customWidth="1"/>
    <col min="278" max="279" width="9.140625" style="243"/>
    <col min="280" max="280" width="11.42578125" style="243" customWidth="1"/>
    <col min="281" max="281" width="12.7109375" style="243" customWidth="1"/>
    <col min="282" max="283" width="9.140625" style="243"/>
    <col min="284" max="284" width="14.140625" style="243" customWidth="1"/>
    <col min="285" max="285" width="13.140625" style="243" customWidth="1"/>
    <col min="286" max="287" width="9.140625" style="243"/>
    <col min="288" max="288" width="11.5703125" style="243" customWidth="1"/>
    <col min="289" max="289" width="12" style="243" customWidth="1"/>
    <col min="290" max="291" width="9.140625" style="243"/>
    <col min="292" max="292" width="12.5703125" style="243" customWidth="1"/>
    <col min="293" max="293" width="12.140625" style="243" customWidth="1"/>
    <col min="294" max="295" width="9.140625" style="243"/>
    <col min="296" max="296" width="13.85546875" style="243" customWidth="1"/>
    <col min="297" max="297" width="11.85546875" style="243" customWidth="1"/>
    <col min="298" max="299" width="9.140625" style="243"/>
    <col min="300" max="300" width="13.140625" style="243" customWidth="1"/>
    <col min="301" max="301" width="12.85546875" style="243" customWidth="1"/>
    <col min="302" max="303" width="9.140625" style="243"/>
    <col min="304" max="304" width="12.42578125" style="243" customWidth="1"/>
    <col min="305" max="305" width="12.85546875" style="243" customWidth="1"/>
    <col min="306" max="307" width="9.140625" style="243"/>
    <col min="308" max="308" width="11" style="243" customWidth="1"/>
    <col min="309" max="309" width="13.7109375" style="243" customWidth="1"/>
    <col min="310" max="310" width="9.140625" style="243"/>
    <col min="311" max="311" width="9.140625" style="243" customWidth="1"/>
    <col min="312" max="312" width="11.140625" style="243" customWidth="1"/>
    <col min="313" max="313" width="11.7109375" style="243" customWidth="1"/>
    <col min="314" max="315" width="9.140625" style="243"/>
    <col min="316" max="317" width="12.140625" style="243" customWidth="1"/>
    <col min="318" max="319" width="9.140625" style="243"/>
    <col min="320" max="320" width="11.7109375" style="243" customWidth="1"/>
    <col min="321" max="321" width="10.7109375" style="243" customWidth="1"/>
    <col min="322" max="323" width="9.140625" style="243"/>
    <col min="324" max="324" width="12.28515625" style="243" customWidth="1"/>
    <col min="325" max="325" width="11.5703125" style="243" customWidth="1"/>
    <col min="326" max="327" width="9.140625" style="243"/>
    <col min="328" max="328" width="12.28515625" style="243" customWidth="1"/>
    <col min="329" max="329" width="12.42578125" style="243" customWidth="1"/>
    <col min="330" max="331" width="9.140625" style="243"/>
    <col min="332" max="332" width="14.5703125" style="243" customWidth="1"/>
    <col min="333" max="333" width="13.5703125" style="243" customWidth="1"/>
    <col min="334" max="335" width="9.140625" style="243"/>
    <col min="336" max="336" width="13.5703125" style="243" customWidth="1"/>
    <col min="337" max="337" width="11.5703125" style="243" bestFit="1" customWidth="1"/>
    <col min="338" max="339" width="9.140625" style="243"/>
    <col min="340" max="340" width="13.5703125" style="243" customWidth="1"/>
    <col min="341" max="341" width="11.140625" style="243" customWidth="1"/>
    <col min="342" max="343" width="9.140625" style="243"/>
    <col min="344" max="344" width="13.28515625" style="243" customWidth="1"/>
    <col min="345" max="345" width="14.85546875" style="243" customWidth="1"/>
    <col min="346" max="512" width="9.140625" style="243"/>
    <col min="513" max="513" width="61" style="243" customWidth="1"/>
    <col min="514" max="515" width="9.140625" style="243"/>
    <col min="516" max="516" width="13.42578125" style="243" customWidth="1"/>
    <col min="517" max="525" width="17" style="243" customWidth="1"/>
    <col min="526" max="527" width="9.140625" style="243"/>
    <col min="528" max="528" width="14.7109375" style="243" customWidth="1"/>
    <col min="529" max="529" width="12.5703125" style="243" customWidth="1"/>
    <col min="530" max="531" width="9.140625" style="243"/>
    <col min="532" max="532" width="12.5703125" style="243" customWidth="1"/>
    <col min="533" max="533" width="14.28515625" style="243" customWidth="1"/>
    <col min="534" max="535" width="9.140625" style="243"/>
    <col min="536" max="536" width="11.42578125" style="243" customWidth="1"/>
    <col min="537" max="537" width="12.7109375" style="243" customWidth="1"/>
    <col min="538" max="539" width="9.140625" style="243"/>
    <col min="540" max="540" width="14.140625" style="243" customWidth="1"/>
    <col min="541" max="541" width="13.140625" style="243" customWidth="1"/>
    <col min="542" max="543" width="9.140625" style="243"/>
    <col min="544" max="544" width="11.5703125" style="243" customWidth="1"/>
    <col min="545" max="545" width="12" style="243" customWidth="1"/>
    <col min="546" max="547" width="9.140625" style="243"/>
    <col min="548" max="548" width="12.5703125" style="243" customWidth="1"/>
    <col min="549" max="549" width="12.140625" style="243" customWidth="1"/>
    <col min="550" max="551" width="9.140625" style="243"/>
    <col min="552" max="552" width="13.85546875" style="243" customWidth="1"/>
    <col min="553" max="553" width="11.85546875" style="243" customWidth="1"/>
    <col min="554" max="555" width="9.140625" style="243"/>
    <col min="556" max="556" width="13.140625" style="243" customWidth="1"/>
    <col min="557" max="557" width="12.85546875" style="243" customWidth="1"/>
    <col min="558" max="559" width="9.140625" style="243"/>
    <col min="560" max="560" width="12.42578125" style="243" customWidth="1"/>
    <col min="561" max="561" width="12.85546875" style="243" customWidth="1"/>
    <col min="562" max="563" width="9.140625" style="243"/>
    <col min="564" max="564" width="11" style="243" customWidth="1"/>
    <col min="565" max="565" width="13.7109375" style="243" customWidth="1"/>
    <col min="566" max="566" width="9.140625" style="243"/>
    <col min="567" max="567" width="9.140625" style="243" customWidth="1"/>
    <col min="568" max="568" width="11.140625" style="243" customWidth="1"/>
    <col min="569" max="569" width="11.7109375" style="243" customWidth="1"/>
    <col min="570" max="571" width="9.140625" style="243"/>
    <col min="572" max="573" width="12.140625" style="243" customWidth="1"/>
    <col min="574" max="575" width="9.140625" style="243"/>
    <col min="576" max="576" width="11.7109375" style="243" customWidth="1"/>
    <col min="577" max="577" width="10.7109375" style="243" customWidth="1"/>
    <col min="578" max="579" width="9.140625" style="243"/>
    <col min="580" max="580" width="12.28515625" style="243" customWidth="1"/>
    <col min="581" max="581" width="11.5703125" style="243" customWidth="1"/>
    <col min="582" max="583" width="9.140625" style="243"/>
    <col min="584" max="584" width="12.28515625" style="243" customWidth="1"/>
    <col min="585" max="585" width="12.42578125" style="243" customWidth="1"/>
    <col min="586" max="587" width="9.140625" style="243"/>
    <col min="588" max="588" width="14.5703125" style="243" customWidth="1"/>
    <col min="589" max="589" width="13.5703125" style="243" customWidth="1"/>
    <col min="590" max="591" width="9.140625" style="243"/>
    <col min="592" max="592" width="13.5703125" style="243" customWidth="1"/>
    <col min="593" max="593" width="11.5703125" style="243" bestFit="1" customWidth="1"/>
    <col min="594" max="595" width="9.140625" style="243"/>
    <col min="596" max="596" width="13.5703125" style="243" customWidth="1"/>
    <col min="597" max="597" width="11.140625" style="243" customWidth="1"/>
    <col min="598" max="599" width="9.140625" style="243"/>
    <col min="600" max="600" width="13.28515625" style="243" customWidth="1"/>
    <col min="601" max="601" width="14.85546875" style="243" customWidth="1"/>
    <col min="602" max="768" width="9.140625" style="243"/>
    <col min="769" max="769" width="61" style="243" customWidth="1"/>
    <col min="770" max="771" width="9.140625" style="243"/>
    <col min="772" max="772" width="13.42578125" style="243" customWidth="1"/>
    <col min="773" max="781" width="17" style="243" customWidth="1"/>
    <col min="782" max="783" width="9.140625" style="243"/>
    <col min="784" max="784" width="14.7109375" style="243" customWidth="1"/>
    <col min="785" max="785" width="12.5703125" style="243" customWidth="1"/>
    <col min="786" max="787" width="9.140625" style="243"/>
    <col min="788" max="788" width="12.5703125" style="243" customWidth="1"/>
    <col min="789" max="789" width="14.28515625" style="243" customWidth="1"/>
    <col min="790" max="791" width="9.140625" style="243"/>
    <col min="792" max="792" width="11.42578125" style="243" customWidth="1"/>
    <col min="793" max="793" width="12.7109375" style="243" customWidth="1"/>
    <col min="794" max="795" width="9.140625" style="243"/>
    <col min="796" max="796" width="14.140625" style="243" customWidth="1"/>
    <col min="797" max="797" width="13.140625" style="243" customWidth="1"/>
    <col min="798" max="799" width="9.140625" style="243"/>
    <col min="800" max="800" width="11.5703125" style="243" customWidth="1"/>
    <col min="801" max="801" width="12" style="243" customWidth="1"/>
    <col min="802" max="803" width="9.140625" style="243"/>
    <col min="804" max="804" width="12.5703125" style="243" customWidth="1"/>
    <col min="805" max="805" width="12.140625" style="243" customWidth="1"/>
    <col min="806" max="807" width="9.140625" style="243"/>
    <col min="808" max="808" width="13.85546875" style="243" customWidth="1"/>
    <col min="809" max="809" width="11.85546875" style="243" customWidth="1"/>
    <col min="810" max="811" width="9.140625" style="243"/>
    <col min="812" max="812" width="13.140625" style="243" customWidth="1"/>
    <col min="813" max="813" width="12.85546875" style="243" customWidth="1"/>
    <col min="814" max="815" width="9.140625" style="243"/>
    <col min="816" max="816" width="12.42578125" style="243" customWidth="1"/>
    <col min="817" max="817" width="12.85546875" style="243" customWidth="1"/>
    <col min="818" max="819" width="9.140625" style="243"/>
    <col min="820" max="820" width="11" style="243" customWidth="1"/>
    <col min="821" max="821" width="13.7109375" style="243" customWidth="1"/>
    <col min="822" max="822" width="9.140625" style="243"/>
    <col min="823" max="823" width="9.140625" style="243" customWidth="1"/>
    <col min="824" max="824" width="11.140625" style="243" customWidth="1"/>
    <col min="825" max="825" width="11.7109375" style="243" customWidth="1"/>
    <col min="826" max="827" width="9.140625" style="243"/>
    <col min="828" max="829" width="12.140625" style="243" customWidth="1"/>
    <col min="830" max="831" width="9.140625" style="243"/>
    <col min="832" max="832" width="11.7109375" style="243" customWidth="1"/>
    <col min="833" max="833" width="10.7109375" style="243" customWidth="1"/>
    <col min="834" max="835" width="9.140625" style="243"/>
    <col min="836" max="836" width="12.28515625" style="243" customWidth="1"/>
    <col min="837" max="837" width="11.5703125" style="243" customWidth="1"/>
    <col min="838" max="839" width="9.140625" style="243"/>
    <col min="840" max="840" width="12.28515625" style="243" customWidth="1"/>
    <col min="841" max="841" width="12.42578125" style="243" customWidth="1"/>
    <col min="842" max="843" width="9.140625" style="243"/>
    <col min="844" max="844" width="14.5703125" style="243" customWidth="1"/>
    <col min="845" max="845" width="13.5703125" style="243" customWidth="1"/>
    <col min="846" max="847" width="9.140625" style="243"/>
    <col min="848" max="848" width="13.5703125" style="243" customWidth="1"/>
    <col min="849" max="849" width="11.5703125" style="243" bestFit="1" customWidth="1"/>
    <col min="850" max="851" width="9.140625" style="243"/>
    <col min="852" max="852" width="13.5703125" style="243" customWidth="1"/>
    <col min="853" max="853" width="11.140625" style="243" customWidth="1"/>
    <col min="854" max="855" width="9.140625" style="243"/>
    <col min="856" max="856" width="13.28515625" style="243" customWidth="1"/>
    <col min="857" max="857" width="14.85546875" style="243" customWidth="1"/>
    <col min="858" max="1024" width="9.140625" style="243"/>
    <col min="1025" max="1025" width="61" style="243" customWidth="1"/>
    <col min="1026" max="1027" width="9.140625" style="243"/>
    <col min="1028" max="1028" width="13.42578125" style="243" customWidth="1"/>
    <col min="1029" max="1037" width="17" style="243" customWidth="1"/>
    <col min="1038" max="1039" width="9.140625" style="243"/>
    <col min="1040" max="1040" width="14.7109375" style="243" customWidth="1"/>
    <col min="1041" max="1041" width="12.5703125" style="243" customWidth="1"/>
    <col min="1042" max="1043" width="9.140625" style="243"/>
    <col min="1044" max="1044" width="12.5703125" style="243" customWidth="1"/>
    <col min="1045" max="1045" width="14.28515625" style="243" customWidth="1"/>
    <col min="1046" max="1047" width="9.140625" style="243"/>
    <col min="1048" max="1048" width="11.42578125" style="243" customWidth="1"/>
    <col min="1049" max="1049" width="12.7109375" style="243" customWidth="1"/>
    <col min="1050" max="1051" width="9.140625" style="243"/>
    <col min="1052" max="1052" width="14.140625" style="243" customWidth="1"/>
    <col min="1053" max="1053" width="13.140625" style="243" customWidth="1"/>
    <col min="1054" max="1055" width="9.140625" style="243"/>
    <col min="1056" max="1056" width="11.5703125" style="243" customWidth="1"/>
    <col min="1057" max="1057" width="12" style="243" customWidth="1"/>
    <col min="1058" max="1059" width="9.140625" style="243"/>
    <col min="1060" max="1060" width="12.5703125" style="243" customWidth="1"/>
    <col min="1061" max="1061" width="12.140625" style="243" customWidth="1"/>
    <col min="1062" max="1063" width="9.140625" style="243"/>
    <col min="1064" max="1064" width="13.85546875" style="243" customWidth="1"/>
    <col min="1065" max="1065" width="11.85546875" style="243" customWidth="1"/>
    <col min="1066" max="1067" width="9.140625" style="243"/>
    <col min="1068" max="1068" width="13.140625" style="243" customWidth="1"/>
    <col min="1069" max="1069" width="12.85546875" style="243" customWidth="1"/>
    <col min="1070" max="1071" width="9.140625" style="243"/>
    <col min="1072" max="1072" width="12.42578125" style="243" customWidth="1"/>
    <col min="1073" max="1073" width="12.85546875" style="243" customWidth="1"/>
    <col min="1074" max="1075" width="9.140625" style="243"/>
    <col min="1076" max="1076" width="11" style="243" customWidth="1"/>
    <col min="1077" max="1077" width="13.7109375" style="243" customWidth="1"/>
    <col min="1078" max="1078" width="9.140625" style="243"/>
    <col min="1079" max="1079" width="9.140625" style="243" customWidth="1"/>
    <col min="1080" max="1080" width="11.140625" style="243" customWidth="1"/>
    <col min="1081" max="1081" width="11.7109375" style="243" customWidth="1"/>
    <col min="1082" max="1083" width="9.140625" style="243"/>
    <col min="1084" max="1085" width="12.140625" style="243" customWidth="1"/>
    <col min="1086" max="1087" width="9.140625" style="243"/>
    <col min="1088" max="1088" width="11.7109375" style="243" customWidth="1"/>
    <col min="1089" max="1089" width="10.7109375" style="243" customWidth="1"/>
    <col min="1090" max="1091" width="9.140625" style="243"/>
    <col min="1092" max="1092" width="12.28515625" style="243" customWidth="1"/>
    <col min="1093" max="1093" width="11.5703125" style="243" customWidth="1"/>
    <col min="1094" max="1095" width="9.140625" style="243"/>
    <col min="1096" max="1096" width="12.28515625" style="243" customWidth="1"/>
    <col min="1097" max="1097" width="12.42578125" style="243" customWidth="1"/>
    <col min="1098" max="1099" width="9.140625" style="243"/>
    <col min="1100" max="1100" width="14.5703125" style="243" customWidth="1"/>
    <col min="1101" max="1101" width="13.5703125" style="243" customWidth="1"/>
    <col min="1102" max="1103" width="9.140625" style="243"/>
    <col min="1104" max="1104" width="13.5703125" style="243" customWidth="1"/>
    <col min="1105" max="1105" width="11.5703125" style="243" bestFit="1" customWidth="1"/>
    <col min="1106" max="1107" width="9.140625" style="243"/>
    <col min="1108" max="1108" width="13.5703125" style="243" customWidth="1"/>
    <col min="1109" max="1109" width="11.140625" style="243" customWidth="1"/>
    <col min="1110" max="1111" width="9.140625" style="243"/>
    <col min="1112" max="1112" width="13.28515625" style="243" customWidth="1"/>
    <col min="1113" max="1113" width="14.85546875" style="243" customWidth="1"/>
    <col min="1114" max="1280" width="9.140625" style="243"/>
    <col min="1281" max="1281" width="61" style="243" customWidth="1"/>
    <col min="1282" max="1283" width="9.140625" style="243"/>
    <col min="1284" max="1284" width="13.42578125" style="243" customWidth="1"/>
    <col min="1285" max="1293" width="17" style="243" customWidth="1"/>
    <col min="1294" max="1295" width="9.140625" style="243"/>
    <col min="1296" max="1296" width="14.7109375" style="243" customWidth="1"/>
    <col min="1297" max="1297" width="12.5703125" style="243" customWidth="1"/>
    <col min="1298" max="1299" width="9.140625" style="243"/>
    <col min="1300" max="1300" width="12.5703125" style="243" customWidth="1"/>
    <col min="1301" max="1301" width="14.28515625" style="243" customWidth="1"/>
    <col min="1302" max="1303" width="9.140625" style="243"/>
    <col min="1304" max="1304" width="11.42578125" style="243" customWidth="1"/>
    <col min="1305" max="1305" width="12.7109375" style="243" customWidth="1"/>
    <col min="1306" max="1307" width="9.140625" style="243"/>
    <col min="1308" max="1308" width="14.140625" style="243" customWidth="1"/>
    <col min="1309" max="1309" width="13.140625" style="243" customWidth="1"/>
    <col min="1310" max="1311" width="9.140625" style="243"/>
    <col min="1312" max="1312" width="11.5703125" style="243" customWidth="1"/>
    <col min="1313" max="1313" width="12" style="243" customWidth="1"/>
    <col min="1314" max="1315" width="9.140625" style="243"/>
    <col min="1316" max="1316" width="12.5703125" style="243" customWidth="1"/>
    <col min="1317" max="1317" width="12.140625" style="243" customWidth="1"/>
    <col min="1318" max="1319" width="9.140625" style="243"/>
    <col min="1320" max="1320" width="13.85546875" style="243" customWidth="1"/>
    <col min="1321" max="1321" width="11.85546875" style="243" customWidth="1"/>
    <col min="1322" max="1323" width="9.140625" style="243"/>
    <col min="1324" max="1324" width="13.140625" style="243" customWidth="1"/>
    <col min="1325" max="1325" width="12.85546875" style="243" customWidth="1"/>
    <col min="1326" max="1327" width="9.140625" style="243"/>
    <col min="1328" max="1328" width="12.42578125" style="243" customWidth="1"/>
    <col min="1329" max="1329" width="12.85546875" style="243" customWidth="1"/>
    <col min="1330" max="1331" width="9.140625" style="243"/>
    <col min="1332" max="1332" width="11" style="243" customWidth="1"/>
    <col min="1333" max="1333" width="13.7109375" style="243" customWidth="1"/>
    <col min="1334" max="1334" width="9.140625" style="243"/>
    <col min="1335" max="1335" width="9.140625" style="243" customWidth="1"/>
    <col min="1336" max="1336" width="11.140625" style="243" customWidth="1"/>
    <col min="1337" max="1337" width="11.7109375" style="243" customWidth="1"/>
    <col min="1338" max="1339" width="9.140625" style="243"/>
    <col min="1340" max="1341" width="12.140625" style="243" customWidth="1"/>
    <col min="1342" max="1343" width="9.140625" style="243"/>
    <col min="1344" max="1344" width="11.7109375" style="243" customWidth="1"/>
    <col min="1345" max="1345" width="10.7109375" style="243" customWidth="1"/>
    <col min="1346" max="1347" width="9.140625" style="243"/>
    <col min="1348" max="1348" width="12.28515625" style="243" customWidth="1"/>
    <col min="1349" max="1349" width="11.5703125" style="243" customWidth="1"/>
    <col min="1350" max="1351" width="9.140625" style="243"/>
    <col min="1352" max="1352" width="12.28515625" style="243" customWidth="1"/>
    <col min="1353" max="1353" width="12.42578125" style="243" customWidth="1"/>
    <col min="1354" max="1355" width="9.140625" style="243"/>
    <col min="1356" max="1356" width="14.5703125" style="243" customWidth="1"/>
    <col min="1357" max="1357" width="13.5703125" style="243" customWidth="1"/>
    <col min="1358" max="1359" width="9.140625" style="243"/>
    <col min="1360" max="1360" width="13.5703125" style="243" customWidth="1"/>
    <col min="1361" max="1361" width="11.5703125" style="243" bestFit="1" customWidth="1"/>
    <col min="1362" max="1363" width="9.140625" style="243"/>
    <col min="1364" max="1364" width="13.5703125" style="243" customWidth="1"/>
    <col min="1365" max="1365" width="11.140625" style="243" customWidth="1"/>
    <col min="1366" max="1367" width="9.140625" style="243"/>
    <col min="1368" max="1368" width="13.28515625" style="243" customWidth="1"/>
    <col min="1369" max="1369" width="14.85546875" style="243" customWidth="1"/>
    <col min="1370" max="1536" width="9.140625" style="243"/>
    <col min="1537" max="1537" width="61" style="243" customWidth="1"/>
    <col min="1538" max="1539" width="9.140625" style="243"/>
    <col min="1540" max="1540" width="13.42578125" style="243" customWidth="1"/>
    <col min="1541" max="1549" width="17" style="243" customWidth="1"/>
    <col min="1550" max="1551" width="9.140625" style="243"/>
    <col min="1552" max="1552" width="14.7109375" style="243" customWidth="1"/>
    <col min="1553" max="1553" width="12.5703125" style="243" customWidth="1"/>
    <col min="1554" max="1555" width="9.140625" style="243"/>
    <col min="1556" max="1556" width="12.5703125" style="243" customWidth="1"/>
    <col min="1557" max="1557" width="14.28515625" style="243" customWidth="1"/>
    <col min="1558" max="1559" width="9.140625" style="243"/>
    <col min="1560" max="1560" width="11.42578125" style="243" customWidth="1"/>
    <col min="1561" max="1561" width="12.7109375" style="243" customWidth="1"/>
    <col min="1562" max="1563" width="9.140625" style="243"/>
    <col min="1564" max="1564" width="14.140625" style="243" customWidth="1"/>
    <col min="1565" max="1565" width="13.140625" style="243" customWidth="1"/>
    <col min="1566" max="1567" width="9.140625" style="243"/>
    <col min="1568" max="1568" width="11.5703125" style="243" customWidth="1"/>
    <col min="1569" max="1569" width="12" style="243" customWidth="1"/>
    <col min="1570" max="1571" width="9.140625" style="243"/>
    <col min="1572" max="1572" width="12.5703125" style="243" customWidth="1"/>
    <col min="1573" max="1573" width="12.140625" style="243" customWidth="1"/>
    <col min="1574" max="1575" width="9.140625" style="243"/>
    <col min="1576" max="1576" width="13.85546875" style="243" customWidth="1"/>
    <col min="1577" max="1577" width="11.85546875" style="243" customWidth="1"/>
    <col min="1578" max="1579" width="9.140625" style="243"/>
    <col min="1580" max="1580" width="13.140625" style="243" customWidth="1"/>
    <col min="1581" max="1581" width="12.85546875" style="243" customWidth="1"/>
    <col min="1582" max="1583" width="9.140625" style="243"/>
    <col min="1584" max="1584" width="12.42578125" style="243" customWidth="1"/>
    <col min="1585" max="1585" width="12.85546875" style="243" customWidth="1"/>
    <col min="1586" max="1587" width="9.140625" style="243"/>
    <col min="1588" max="1588" width="11" style="243" customWidth="1"/>
    <col min="1589" max="1589" width="13.7109375" style="243" customWidth="1"/>
    <col min="1590" max="1590" width="9.140625" style="243"/>
    <col min="1591" max="1591" width="9.140625" style="243" customWidth="1"/>
    <col min="1592" max="1592" width="11.140625" style="243" customWidth="1"/>
    <col min="1593" max="1593" width="11.7109375" style="243" customWidth="1"/>
    <col min="1594" max="1595" width="9.140625" style="243"/>
    <col min="1596" max="1597" width="12.140625" style="243" customWidth="1"/>
    <col min="1598" max="1599" width="9.140625" style="243"/>
    <col min="1600" max="1600" width="11.7109375" style="243" customWidth="1"/>
    <col min="1601" max="1601" width="10.7109375" style="243" customWidth="1"/>
    <col min="1602" max="1603" width="9.140625" style="243"/>
    <col min="1604" max="1604" width="12.28515625" style="243" customWidth="1"/>
    <col min="1605" max="1605" width="11.5703125" style="243" customWidth="1"/>
    <col min="1606" max="1607" width="9.140625" style="243"/>
    <col min="1608" max="1608" width="12.28515625" style="243" customWidth="1"/>
    <col min="1609" max="1609" width="12.42578125" style="243" customWidth="1"/>
    <col min="1610" max="1611" width="9.140625" style="243"/>
    <col min="1612" max="1612" width="14.5703125" style="243" customWidth="1"/>
    <col min="1613" max="1613" width="13.5703125" style="243" customWidth="1"/>
    <col min="1614" max="1615" width="9.140625" style="243"/>
    <col min="1616" max="1616" width="13.5703125" style="243" customWidth="1"/>
    <col min="1617" max="1617" width="11.5703125" style="243" bestFit="1" customWidth="1"/>
    <col min="1618" max="1619" width="9.140625" style="243"/>
    <col min="1620" max="1620" width="13.5703125" style="243" customWidth="1"/>
    <col min="1621" max="1621" width="11.140625" style="243" customWidth="1"/>
    <col min="1622" max="1623" width="9.140625" style="243"/>
    <col min="1624" max="1624" width="13.28515625" style="243" customWidth="1"/>
    <col min="1625" max="1625" width="14.85546875" style="243" customWidth="1"/>
    <col min="1626" max="1792" width="9.140625" style="243"/>
    <col min="1793" max="1793" width="61" style="243" customWidth="1"/>
    <col min="1794" max="1795" width="9.140625" style="243"/>
    <col min="1796" max="1796" width="13.42578125" style="243" customWidth="1"/>
    <col min="1797" max="1805" width="17" style="243" customWidth="1"/>
    <col min="1806" max="1807" width="9.140625" style="243"/>
    <col min="1808" max="1808" width="14.7109375" style="243" customWidth="1"/>
    <col min="1809" max="1809" width="12.5703125" style="243" customWidth="1"/>
    <col min="1810" max="1811" width="9.140625" style="243"/>
    <col min="1812" max="1812" width="12.5703125" style="243" customWidth="1"/>
    <col min="1813" max="1813" width="14.28515625" style="243" customWidth="1"/>
    <col min="1814" max="1815" width="9.140625" style="243"/>
    <col min="1816" max="1816" width="11.42578125" style="243" customWidth="1"/>
    <col min="1817" max="1817" width="12.7109375" style="243" customWidth="1"/>
    <col min="1818" max="1819" width="9.140625" style="243"/>
    <col min="1820" max="1820" width="14.140625" style="243" customWidth="1"/>
    <col min="1821" max="1821" width="13.140625" style="243" customWidth="1"/>
    <col min="1822" max="1823" width="9.140625" style="243"/>
    <col min="1824" max="1824" width="11.5703125" style="243" customWidth="1"/>
    <col min="1825" max="1825" width="12" style="243" customWidth="1"/>
    <col min="1826" max="1827" width="9.140625" style="243"/>
    <col min="1828" max="1828" width="12.5703125" style="243" customWidth="1"/>
    <col min="1829" max="1829" width="12.140625" style="243" customWidth="1"/>
    <col min="1830" max="1831" width="9.140625" style="243"/>
    <col min="1832" max="1832" width="13.85546875" style="243" customWidth="1"/>
    <col min="1833" max="1833" width="11.85546875" style="243" customWidth="1"/>
    <col min="1834" max="1835" width="9.140625" style="243"/>
    <col min="1836" max="1836" width="13.140625" style="243" customWidth="1"/>
    <col min="1837" max="1837" width="12.85546875" style="243" customWidth="1"/>
    <col min="1838" max="1839" width="9.140625" style="243"/>
    <col min="1840" max="1840" width="12.42578125" style="243" customWidth="1"/>
    <col min="1841" max="1841" width="12.85546875" style="243" customWidth="1"/>
    <col min="1842" max="1843" width="9.140625" style="243"/>
    <col min="1844" max="1844" width="11" style="243" customWidth="1"/>
    <col min="1845" max="1845" width="13.7109375" style="243" customWidth="1"/>
    <col min="1846" max="1846" width="9.140625" style="243"/>
    <col min="1847" max="1847" width="9.140625" style="243" customWidth="1"/>
    <col min="1848" max="1848" width="11.140625" style="243" customWidth="1"/>
    <col min="1849" max="1849" width="11.7109375" style="243" customWidth="1"/>
    <col min="1850" max="1851" width="9.140625" style="243"/>
    <col min="1852" max="1853" width="12.140625" style="243" customWidth="1"/>
    <col min="1854" max="1855" width="9.140625" style="243"/>
    <col min="1856" max="1856" width="11.7109375" style="243" customWidth="1"/>
    <col min="1857" max="1857" width="10.7109375" style="243" customWidth="1"/>
    <col min="1858" max="1859" width="9.140625" style="243"/>
    <col min="1860" max="1860" width="12.28515625" style="243" customWidth="1"/>
    <col min="1861" max="1861" width="11.5703125" style="243" customWidth="1"/>
    <col min="1862" max="1863" width="9.140625" style="243"/>
    <col min="1864" max="1864" width="12.28515625" style="243" customWidth="1"/>
    <col min="1865" max="1865" width="12.42578125" style="243" customWidth="1"/>
    <col min="1866" max="1867" width="9.140625" style="243"/>
    <col min="1868" max="1868" width="14.5703125" style="243" customWidth="1"/>
    <col min="1869" max="1869" width="13.5703125" style="243" customWidth="1"/>
    <col min="1870" max="1871" width="9.140625" style="243"/>
    <col min="1872" max="1872" width="13.5703125" style="243" customWidth="1"/>
    <col min="1873" max="1873" width="11.5703125" style="243" bestFit="1" customWidth="1"/>
    <col min="1874" max="1875" width="9.140625" style="243"/>
    <col min="1876" max="1876" width="13.5703125" style="243" customWidth="1"/>
    <col min="1877" max="1877" width="11.140625" style="243" customWidth="1"/>
    <col min="1878" max="1879" width="9.140625" style="243"/>
    <col min="1880" max="1880" width="13.28515625" style="243" customWidth="1"/>
    <col min="1881" max="1881" width="14.85546875" style="243" customWidth="1"/>
    <col min="1882" max="2048" width="9.140625" style="243"/>
    <col min="2049" max="2049" width="61" style="243" customWidth="1"/>
    <col min="2050" max="2051" width="9.140625" style="243"/>
    <col min="2052" max="2052" width="13.42578125" style="243" customWidth="1"/>
    <col min="2053" max="2061" width="17" style="243" customWidth="1"/>
    <col min="2062" max="2063" width="9.140625" style="243"/>
    <col min="2064" max="2064" width="14.7109375" style="243" customWidth="1"/>
    <col min="2065" max="2065" width="12.5703125" style="243" customWidth="1"/>
    <col min="2066" max="2067" width="9.140625" style="243"/>
    <col min="2068" max="2068" width="12.5703125" style="243" customWidth="1"/>
    <col min="2069" max="2069" width="14.28515625" style="243" customWidth="1"/>
    <col min="2070" max="2071" width="9.140625" style="243"/>
    <col min="2072" max="2072" width="11.42578125" style="243" customWidth="1"/>
    <col min="2073" max="2073" width="12.7109375" style="243" customWidth="1"/>
    <col min="2074" max="2075" width="9.140625" style="243"/>
    <col min="2076" max="2076" width="14.140625" style="243" customWidth="1"/>
    <col min="2077" max="2077" width="13.140625" style="243" customWidth="1"/>
    <col min="2078" max="2079" width="9.140625" style="243"/>
    <col min="2080" max="2080" width="11.5703125" style="243" customWidth="1"/>
    <col min="2081" max="2081" width="12" style="243" customWidth="1"/>
    <col min="2082" max="2083" width="9.140625" style="243"/>
    <col min="2084" max="2084" width="12.5703125" style="243" customWidth="1"/>
    <col min="2085" max="2085" width="12.140625" style="243" customWidth="1"/>
    <col min="2086" max="2087" width="9.140625" style="243"/>
    <col min="2088" max="2088" width="13.85546875" style="243" customWidth="1"/>
    <col min="2089" max="2089" width="11.85546875" style="243" customWidth="1"/>
    <col min="2090" max="2091" width="9.140625" style="243"/>
    <col min="2092" max="2092" width="13.140625" style="243" customWidth="1"/>
    <col min="2093" max="2093" width="12.85546875" style="243" customWidth="1"/>
    <col min="2094" max="2095" width="9.140625" style="243"/>
    <col min="2096" max="2096" width="12.42578125" style="243" customWidth="1"/>
    <col min="2097" max="2097" width="12.85546875" style="243" customWidth="1"/>
    <col min="2098" max="2099" width="9.140625" style="243"/>
    <col min="2100" max="2100" width="11" style="243" customWidth="1"/>
    <col min="2101" max="2101" width="13.7109375" style="243" customWidth="1"/>
    <col min="2102" max="2102" width="9.140625" style="243"/>
    <col min="2103" max="2103" width="9.140625" style="243" customWidth="1"/>
    <col min="2104" max="2104" width="11.140625" style="243" customWidth="1"/>
    <col min="2105" max="2105" width="11.7109375" style="243" customWidth="1"/>
    <col min="2106" max="2107" width="9.140625" style="243"/>
    <col min="2108" max="2109" width="12.140625" style="243" customWidth="1"/>
    <col min="2110" max="2111" width="9.140625" style="243"/>
    <col min="2112" max="2112" width="11.7109375" style="243" customWidth="1"/>
    <col min="2113" max="2113" width="10.7109375" style="243" customWidth="1"/>
    <col min="2114" max="2115" width="9.140625" style="243"/>
    <col min="2116" max="2116" width="12.28515625" style="243" customWidth="1"/>
    <col min="2117" max="2117" width="11.5703125" style="243" customWidth="1"/>
    <col min="2118" max="2119" width="9.140625" style="243"/>
    <col min="2120" max="2120" width="12.28515625" style="243" customWidth="1"/>
    <col min="2121" max="2121" width="12.42578125" style="243" customWidth="1"/>
    <col min="2122" max="2123" width="9.140625" style="243"/>
    <col min="2124" max="2124" width="14.5703125" style="243" customWidth="1"/>
    <col min="2125" max="2125" width="13.5703125" style="243" customWidth="1"/>
    <col min="2126" max="2127" width="9.140625" style="243"/>
    <col min="2128" max="2128" width="13.5703125" style="243" customWidth="1"/>
    <col min="2129" max="2129" width="11.5703125" style="243" bestFit="1" customWidth="1"/>
    <col min="2130" max="2131" width="9.140625" style="243"/>
    <col min="2132" max="2132" width="13.5703125" style="243" customWidth="1"/>
    <col min="2133" max="2133" width="11.140625" style="243" customWidth="1"/>
    <col min="2134" max="2135" width="9.140625" style="243"/>
    <col min="2136" max="2136" width="13.28515625" style="243" customWidth="1"/>
    <col min="2137" max="2137" width="14.85546875" style="243" customWidth="1"/>
    <col min="2138" max="2304" width="9.140625" style="243"/>
    <col min="2305" max="2305" width="61" style="243" customWidth="1"/>
    <col min="2306" max="2307" width="9.140625" style="243"/>
    <col min="2308" max="2308" width="13.42578125" style="243" customWidth="1"/>
    <col min="2309" max="2317" width="17" style="243" customWidth="1"/>
    <col min="2318" max="2319" width="9.140625" style="243"/>
    <col min="2320" max="2320" width="14.7109375" style="243" customWidth="1"/>
    <col min="2321" max="2321" width="12.5703125" style="243" customWidth="1"/>
    <col min="2322" max="2323" width="9.140625" style="243"/>
    <col min="2324" max="2324" width="12.5703125" style="243" customWidth="1"/>
    <col min="2325" max="2325" width="14.28515625" style="243" customWidth="1"/>
    <col min="2326" max="2327" width="9.140625" style="243"/>
    <col min="2328" max="2328" width="11.42578125" style="243" customWidth="1"/>
    <col min="2329" max="2329" width="12.7109375" style="243" customWidth="1"/>
    <col min="2330" max="2331" width="9.140625" style="243"/>
    <col min="2332" max="2332" width="14.140625" style="243" customWidth="1"/>
    <col min="2333" max="2333" width="13.140625" style="243" customWidth="1"/>
    <col min="2334" max="2335" width="9.140625" style="243"/>
    <col min="2336" max="2336" width="11.5703125" style="243" customWidth="1"/>
    <col min="2337" max="2337" width="12" style="243" customWidth="1"/>
    <col min="2338" max="2339" width="9.140625" style="243"/>
    <col min="2340" max="2340" width="12.5703125" style="243" customWidth="1"/>
    <col min="2341" max="2341" width="12.140625" style="243" customWidth="1"/>
    <col min="2342" max="2343" width="9.140625" style="243"/>
    <col min="2344" max="2344" width="13.85546875" style="243" customWidth="1"/>
    <col min="2345" max="2345" width="11.85546875" style="243" customWidth="1"/>
    <col min="2346" max="2347" width="9.140625" style="243"/>
    <col min="2348" max="2348" width="13.140625" style="243" customWidth="1"/>
    <col min="2349" max="2349" width="12.85546875" style="243" customWidth="1"/>
    <col min="2350" max="2351" width="9.140625" style="243"/>
    <col min="2352" max="2352" width="12.42578125" style="243" customWidth="1"/>
    <col min="2353" max="2353" width="12.85546875" style="243" customWidth="1"/>
    <col min="2354" max="2355" width="9.140625" style="243"/>
    <col min="2356" max="2356" width="11" style="243" customWidth="1"/>
    <col min="2357" max="2357" width="13.7109375" style="243" customWidth="1"/>
    <col min="2358" max="2358" width="9.140625" style="243"/>
    <col min="2359" max="2359" width="9.140625" style="243" customWidth="1"/>
    <col min="2360" max="2360" width="11.140625" style="243" customWidth="1"/>
    <col min="2361" max="2361" width="11.7109375" style="243" customWidth="1"/>
    <col min="2362" max="2363" width="9.140625" style="243"/>
    <col min="2364" max="2365" width="12.140625" style="243" customWidth="1"/>
    <col min="2366" max="2367" width="9.140625" style="243"/>
    <col min="2368" max="2368" width="11.7109375" style="243" customWidth="1"/>
    <col min="2369" max="2369" width="10.7109375" style="243" customWidth="1"/>
    <col min="2370" max="2371" width="9.140625" style="243"/>
    <col min="2372" max="2372" width="12.28515625" style="243" customWidth="1"/>
    <col min="2373" max="2373" width="11.5703125" style="243" customWidth="1"/>
    <col min="2374" max="2375" width="9.140625" style="243"/>
    <col min="2376" max="2376" width="12.28515625" style="243" customWidth="1"/>
    <col min="2377" max="2377" width="12.42578125" style="243" customWidth="1"/>
    <col min="2378" max="2379" width="9.140625" style="243"/>
    <col min="2380" max="2380" width="14.5703125" style="243" customWidth="1"/>
    <col min="2381" max="2381" width="13.5703125" style="243" customWidth="1"/>
    <col min="2382" max="2383" width="9.140625" style="243"/>
    <col min="2384" max="2384" width="13.5703125" style="243" customWidth="1"/>
    <col min="2385" max="2385" width="11.5703125" style="243" bestFit="1" customWidth="1"/>
    <col min="2386" max="2387" width="9.140625" style="243"/>
    <col min="2388" max="2388" width="13.5703125" style="243" customWidth="1"/>
    <col min="2389" max="2389" width="11.140625" style="243" customWidth="1"/>
    <col min="2390" max="2391" width="9.140625" style="243"/>
    <col min="2392" max="2392" width="13.28515625" style="243" customWidth="1"/>
    <col min="2393" max="2393" width="14.85546875" style="243" customWidth="1"/>
    <col min="2394" max="2560" width="9.140625" style="243"/>
    <col min="2561" max="2561" width="61" style="243" customWidth="1"/>
    <col min="2562" max="2563" width="9.140625" style="243"/>
    <col min="2564" max="2564" width="13.42578125" style="243" customWidth="1"/>
    <col min="2565" max="2573" width="17" style="243" customWidth="1"/>
    <col min="2574" max="2575" width="9.140625" style="243"/>
    <col min="2576" max="2576" width="14.7109375" style="243" customWidth="1"/>
    <col min="2577" max="2577" width="12.5703125" style="243" customWidth="1"/>
    <col min="2578" max="2579" width="9.140625" style="243"/>
    <col min="2580" max="2580" width="12.5703125" style="243" customWidth="1"/>
    <col min="2581" max="2581" width="14.28515625" style="243" customWidth="1"/>
    <col min="2582" max="2583" width="9.140625" style="243"/>
    <col min="2584" max="2584" width="11.42578125" style="243" customWidth="1"/>
    <col min="2585" max="2585" width="12.7109375" style="243" customWidth="1"/>
    <col min="2586" max="2587" width="9.140625" style="243"/>
    <col min="2588" max="2588" width="14.140625" style="243" customWidth="1"/>
    <col min="2589" max="2589" width="13.140625" style="243" customWidth="1"/>
    <col min="2590" max="2591" width="9.140625" style="243"/>
    <col min="2592" max="2592" width="11.5703125" style="243" customWidth="1"/>
    <col min="2593" max="2593" width="12" style="243" customWidth="1"/>
    <col min="2594" max="2595" width="9.140625" style="243"/>
    <col min="2596" max="2596" width="12.5703125" style="243" customWidth="1"/>
    <col min="2597" max="2597" width="12.140625" style="243" customWidth="1"/>
    <col min="2598" max="2599" width="9.140625" style="243"/>
    <col min="2600" max="2600" width="13.85546875" style="243" customWidth="1"/>
    <col min="2601" max="2601" width="11.85546875" style="243" customWidth="1"/>
    <col min="2602" max="2603" width="9.140625" style="243"/>
    <col min="2604" max="2604" width="13.140625" style="243" customWidth="1"/>
    <col min="2605" max="2605" width="12.85546875" style="243" customWidth="1"/>
    <col min="2606" max="2607" width="9.140625" style="243"/>
    <col min="2608" max="2608" width="12.42578125" style="243" customWidth="1"/>
    <col min="2609" max="2609" width="12.85546875" style="243" customWidth="1"/>
    <col min="2610" max="2611" width="9.140625" style="243"/>
    <col min="2612" max="2612" width="11" style="243" customWidth="1"/>
    <col min="2613" max="2613" width="13.7109375" style="243" customWidth="1"/>
    <col min="2614" max="2614" width="9.140625" style="243"/>
    <col min="2615" max="2615" width="9.140625" style="243" customWidth="1"/>
    <col min="2616" max="2616" width="11.140625" style="243" customWidth="1"/>
    <col min="2617" max="2617" width="11.7109375" style="243" customWidth="1"/>
    <col min="2618" max="2619" width="9.140625" style="243"/>
    <col min="2620" max="2621" width="12.140625" style="243" customWidth="1"/>
    <col min="2622" max="2623" width="9.140625" style="243"/>
    <col min="2624" max="2624" width="11.7109375" style="243" customWidth="1"/>
    <col min="2625" max="2625" width="10.7109375" style="243" customWidth="1"/>
    <col min="2626" max="2627" width="9.140625" style="243"/>
    <col min="2628" max="2628" width="12.28515625" style="243" customWidth="1"/>
    <col min="2629" max="2629" width="11.5703125" style="243" customWidth="1"/>
    <col min="2630" max="2631" width="9.140625" style="243"/>
    <col min="2632" max="2632" width="12.28515625" style="243" customWidth="1"/>
    <col min="2633" max="2633" width="12.42578125" style="243" customWidth="1"/>
    <col min="2634" max="2635" width="9.140625" style="243"/>
    <col min="2636" max="2636" width="14.5703125" style="243" customWidth="1"/>
    <col min="2637" max="2637" width="13.5703125" style="243" customWidth="1"/>
    <col min="2638" max="2639" width="9.140625" style="243"/>
    <col min="2640" max="2640" width="13.5703125" style="243" customWidth="1"/>
    <col min="2641" max="2641" width="11.5703125" style="243" bestFit="1" customWidth="1"/>
    <col min="2642" max="2643" width="9.140625" style="243"/>
    <col min="2644" max="2644" width="13.5703125" style="243" customWidth="1"/>
    <col min="2645" max="2645" width="11.140625" style="243" customWidth="1"/>
    <col min="2646" max="2647" width="9.140625" style="243"/>
    <col min="2648" max="2648" width="13.28515625" style="243" customWidth="1"/>
    <col min="2649" max="2649" width="14.85546875" style="243" customWidth="1"/>
    <col min="2650" max="2816" width="9.140625" style="243"/>
    <col min="2817" max="2817" width="61" style="243" customWidth="1"/>
    <col min="2818" max="2819" width="9.140625" style="243"/>
    <col min="2820" max="2820" width="13.42578125" style="243" customWidth="1"/>
    <col min="2821" max="2829" width="17" style="243" customWidth="1"/>
    <col min="2830" max="2831" width="9.140625" style="243"/>
    <col min="2832" max="2832" width="14.7109375" style="243" customWidth="1"/>
    <col min="2833" max="2833" width="12.5703125" style="243" customWidth="1"/>
    <col min="2834" max="2835" width="9.140625" style="243"/>
    <col min="2836" max="2836" width="12.5703125" style="243" customWidth="1"/>
    <col min="2837" max="2837" width="14.28515625" style="243" customWidth="1"/>
    <col min="2838" max="2839" width="9.140625" style="243"/>
    <col min="2840" max="2840" width="11.42578125" style="243" customWidth="1"/>
    <col min="2841" max="2841" width="12.7109375" style="243" customWidth="1"/>
    <col min="2842" max="2843" width="9.140625" style="243"/>
    <col min="2844" max="2844" width="14.140625" style="243" customWidth="1"/>
    <col min="2845" max="2845" width="13.140625" style="243" customWidth="1"/>
    <col min="2846" max="2847" width="9.140625" style="243"/>
    <col min="2848" max="2848" width="11.5703125" style="243" customWidth="1"/>
    <col min="2849" max="2849" width="12" style="243" customWidth="1"/>
    <col min="2850" max="2851" width="9.140625" style="243"/>
    <col min="2852" max="2852" width="12.5703125" style="243" customWidth="1"/>
    <col min="2853" max="2853" width="12.140625" style="243" customWidth="1"/>
    <col min="2854" max="2855" width="9.140625" style="243"/>
    <col min="2856" max="2856" width="13.85546875" style="243" customWidth="1"/>
    <col min="2857" max="2857" width="11.85546875" style="243" customWidth="1"/>
    <col min="2858" max="2859" width="9.140625" style="243"/>
    <col min="2860" max="2860" width="13.140625" style="243" customWidth="1"/>
    <col min="2861" max="2861" width="12.85546875" style="243" customWidth="1"/>
    <col min="2862" max="2863" width="9.140625" style="243"/>
    <col min="2864" max="2864" width="12.42578125" style="243" customWidth="1"/>
    <col min="2865" max="2865" width="12.85546875" style="243" customWidth="1"/>
    <col min="2866" max="2867" width="9.140625" style="243"/>
    <col min="2868" max="2868" width="11" style="243" customWidth="1"/>
    <col min="2869" max="2869" width="13.7109375" style="243" customWidth="1"/>
    <col min="2870" max="2870" width="9.140625" style="243"/>
    <col min="2871" max="2871" width="9.140625" style="243" customWidth="1"/>
    <col min="2872" max="2872" width="11.140625" style="243" customWidth="1"/>
    <col min="2873" max="2873" width="11.7109375" style="243" customWidth="1"/>
    <col min="2874" max="2875" width="9.140625" style="243"/>
    <col min="2876" max="2877" width="12.140625" style="243" customWidth="1"/>
    <col min="2878" max="2879" width="9.140625" style="243"/>
    <col min="2880" max="2880" width="11.7109375" style="243" customWidth="1"/>
    <col min="2881" max="2881" width="10.7109375" style="243" customWidth="1"/>
    <col min="2882" max="2883" width="9.140625" style="243"/>
    <col min="2884" max="2884" width="12.28515625" style="243" customWidth="1"/>
    <col min="2885" max="2885" width="11.5703125" style="243" customWidth="1"/>
    <col min="2886" max="2887" width="9.140625" style="243"/>
    <col min="2888" max="2888" width="12.28515625" style="243" customWidth="1"/>
    <col min="2889" max="2889" width="12.42578125" style="243" customWidth="1"/>
    <col min="2890" max="2891" width="9.140625" style="243"/>
    <col min="2892" max="2892" width="14.5703125" style="243" customWidth="1"/>
    <col min="2893" max="2893" width="13.5703125" style="243" customWidth="1"/>
    <col min="2894" max="2895" width="9.140625" style="243"/>
    <col min="2896" max="2896" width="13.5703125" style="243" customWidth="1"/>
    <col min="2897" max="2897" width="11.5703125" style="243" bestFit="1" customWidth="1"/>
    <col min="2898" max="2899" width="9.140625" style="243"/>
    <col min="2900" max="2900" width="13.5703125" style="243" customWidth="1"/>
    <col min="2901" max="2901" width="11.140625" style="243" customWidth="1"/>
    <col min="2902" max="2903" width="9.140625" style="243"/>
    <col min="2904" max="2904" width="13.28515625" style="243" customWidth="1"/>
    <col min="2905" max="2905" width="14.85546875" style="243" customWidth="1"/>
    <col min="2906" max="3072" width="9.140625" style="243"/>
    <col min="3073" max="3073" width="61" style="243" customWidth="1"/>
    <col min="3074" max="3075" width="9.140625" style="243"/>
    <col min="3076" max="3076" width="13.42578125" style="243" customWidth="1"/>
    <col min="3077" max="3085" width="17" style="243" customWidth="1"/>
    <col min="3086" max="3087" width="9.140625" style="243"/>
    <col min="3088" max="3088" width="14.7109375" style="243" customWidth="1"/>
    <col min="3089" max="3089" width="12.5703125" style="243" customWidth="1"/>
    <col min="3090" max="3091" width="9.140625" style="243"/>
    <col min="3092" max="3092" width="12.5703125" style="243" customWidth="1"/>
    <col min="3093" max="3093" width="14.28515625" style="243" customWidth="1"/>
    <col min="3094" max="3095" width="9.140625" style="243"/>
    <col min="3096" max="3096" width="11.42578125" style="243" customWidth="1"/>
    <col min="3097" max="3097" width="12.7109375" style="243" customWidth="1"/>
    <col min="3098" max="3099" width="9.140625" style="243"/>
    <col min="3100" max="3100" width="14.140625" style="243" customWidth="1"/>
    <col min="3101" max="3101" width="13.140625" style="243" customWidth="1"/>
    <col min="3102" max="3103" width="9.140625" style="243"/>
    <col min="3104" max="3104" width="11.5703125" style="243" customWidth="1"/>
    <col min="3105" max="3105" width="12" style="243" customWidth="1"/>
    <col min="3106" max="3107" width="9.140625" style="243"/>
    <col min="3108" max="3108" width="12.5703125" style="243" customWidth="1"/>
    <col min="3109" max="3109" width="12.140625" style="243" customWidth="1"/>
    <col min="3110" max="3111" width="9.140625" style="243"/>
    <col min="3112" max="3112" width="13.85546875" style="243" customWidth="1"/>
    <col min="3113" max="3113" width="11.85546875" style="243" customWidth="1"/>
    <col min="3114" max="3115" width="9.140625" style="243"/>
    <col min="3116" max="3116" width="13.140625" style="243" customWidth="1"/>
    <col min="3117" max="3117" width="12.85546875" style="243" customWidth="1"/>
    <col min="3118" max="3119" width="9.140625" style="243"/>
    <col min="3120" max="3120" width="12.42578125" style="243" customWidth="1"/>
    <col min="3121" max="3121" width="12.85546875" style="243" customWidth="1"/>
    <col min="3122" max="3123" width="9.140625" style="243"/>
    <col min="3124" max="3124" width="11" style="243" customWidth="1"/>
    <col min="3125" max="3125" width="13.7109375" style="243" customWidth="1"/>
    <col min="3126" max="3126" width="9.140625" style="243"/>
    <col min="3127" max="3127" width="9.140625" style="243" customWidth="1"/>
    <col min="3128" max="3128" width="11.140625" style="243" customWidth="1"/>
    <col min="3129" max="3129" width="11.7109375" style="243" customWidth="1"/>
    <col min="3130" max="3131" width="9.140625" style="243"/>
    <col min="3132" max="3133" width="12.140625" style="243" customWidth="1"/>
    <col min="3134" max="3135" width="9.140625" style="243"/>
    <col min="3136" max="3136" width="11.7109375" style="243" customWidth="1"/>
    <col min="3137" max="3137" width="10.7109375" style="243" customWidth="1"/>
    <col min="3138" max="3139" width="9.140625" style="243"/>
    <col min="3140" max="3140" width="12.28515625" style="243" customWidth="1"/>
    <col min="3141" max="3141" width="11.5703125" style="243" customWidth="1"/>
    <col min="3142" max="3143" width="9.140625" style="243"/>
    <col min="3144" max="3144" width="12.28515625" style="243" customWidth="1"/>
    <col min="3145" max="3145" width="12.42578125" style="243" customWidth="1"/>
    <col min="3146" max="3147" width="9.140625" style="243"/>
    <col min="3148" max="3148" width="14.5703125" style="243" customWidth="1"/>
    <col min="3149" max="3149" width="13.5703125" style="243" customWidth="1"/>
    <col min="3150" max="3151" width="9.140625" style="243"/>
    <col min="3152" max="3152" width="13.5703125" style="243" customWidth="1"/>
    <col min="3153" max="3153" width="11.5703125" style="243" bestFit="1" customWidth="1"/>
    <col min="3154" max="3155" width="9.140625" style="243"/>
    <col min="3156" max="3156" width="13.5703125" style="243" customWidth="1"/>
    <col min="3157" max="3157" width="11.140625" style="243" customWidth="1"/>
    <col min="3158" max="3159" width="9.140625" style="243"/>
    <col min="3160" max="3160" width="13.28515625" style="243" customWidth="1"/>
    <col min="3161" max="3161" width="14.85546875" style="243" customWidth="1"/>
    <col min="3162" max="3328" width="9.140625" style="243"/>
    <col min="3329" max="3329" width="61" style="243" customWidth="1"/>
    <col min="3330" max="3331" width="9.140625" style="243"/>
    <col min="3332" max="3332" width="13.42578125" style="243" customWidth="1"/>
    <col min="3333" max="3341" width="17" style="243" customWidth="1"/>
    <col min="3342" max="3343" width="9.140625" style="243"/>
    <col min="3344" max="3344" width="14.7109375" style="243" customWidth="1"/>
    <col min="3345" max="3345" width="12.5703125" style="243" customWidth="1"/>
    <col min="3346" max="3347" width="9.140625" style="243"/>
    <col min="3348" max="3348" width="12.5703125" style="243" customWidth="1"/>
    <col min="3349" max="3349" width="14.28515625" style="243" customWidth="1"/>
    <col min="3350" max="3351" width="9.140625" style="243"/>
    <col min="3352" max="3352" width="11.42578125" style="243" customWidth="1"/>
    <col min="3353" max="3353" width="12.7109375" style="243" customWidth="1"/>
    <col min="3354" max="3355" width="9.140625" style="243"/>
    <col min="3356" max="3356" width="14.140625" style="243" customWidth="1"/>
    <col min="3357" max="3357" width="13.140625" style="243" customWidth="1"/>
    <col min="3358" max="3359" width="9.140625" style="243"/>
    <col min="3360" max="3360" width="11.5703125" style="243" customWidth="1"/>
    <col min="3361" max="3361" width="12" style="243" customWidth="1"/>
    <col min="3362" max="3363" width="9.140625" style="243"/>
    <col min="3364" max="3364" width="12.5703125" style="243" customWidth="1"/>
    <col min="3365" max="3365" width="12.140625" style="243" customWidth="1"/>
    <col min="3366" max="3367" width="9.140625" style="243"/>
    <col min="3368" max="3368" width="13.85546875" style="243" customWidth="1"/>
    <col min="3369" max="3369" width="11.85546875" style="243" customWidth="1"/>
    <col min="3370" max="3371" width="9.140625" style="243"/>
    <col min="3372" max="3372" width="13.140625" style="243" customWidth="1"/>
    <col min="3373" max="3373" width="12.85546875" style="243" customWidth="1"/>
    <col min="3374" max="3375" width="9.140625" style="243"/>
    <col min="3376" max="3376" width="12.42578125" style="243" customWidth="1"/>
    <col min="3377" max="3377" width="12.85546875" style="243" customWidth="1"/>
    <col min="3378" max="3379" width="9.140625" style="243"/>
    <col min="3380" max="3380" width="11" style="243" customWidth="1"/>
    <col min="3381" max="3381" width="13.7109375" style="243" customWidth="1"/>
    <col min="3382" max="3382" width="9.140625" style="243"/>
    <col min="3383" max="3383" width="9.140625" style="243" customWidth="1"/>
    <col min="3384" max="3384" width="11.140625" style="243" customWidth="1"/>
    <col min="3385" max="3385" width="11.7109375" style="243" customWidth="1"/>
    <col min="3386" max="3387" width="9.140625" style="243"/>
    <col min="3388" max="3389" width="12.140625" style="243" customWidth="1"/>
    <col min="3390" max="3391" width="9.140625" style="243"/>
    <col min="3392" max="3392" width="11.7109375" style="243" customWidth="1"/>
    <col min="3393" max="3393" width="10.7109375" style="243" customWidth="1"/>
    <col min="3394" max="3395" width="9.140625" style="243"/>
    <col min="3396" max="3396" width="12.28515625" style="243" customWidth="1"/>
    <col min="3397" max="3397" width="11.5703125" style="243" customWidth="1"/>
    <col min="3398" max="3399" width="9.140625" style="243"/>
    <col min="3400" max="3400" width="12.28515625" style="243" customWidth="1"/>
    <col min="3401" max="3401" width="12.42578125" style="243" customWidth="1"/>
    <col min="3402" max="3403" width="9.140625" style="243"/>
    <col min="3404" max="3404" width="14.5703125" style="243" customWidth="1"/>
    <col min="3405" max="3405" width="13.5703125" style="243" customWidth="1"/>
    <col min="3406" max="3407" width="9.140625" style="243"/>
    <col min="3408" max="3408" width="13.5703125" style="243" customWidth="1"/>
    <col min="3409" max="3409" width="11.5703125" style="243" bestFit="1" customWidth="1"/>
    <col min="3410" max="3411" width="9.140625" style="243"/>
    <col min="3412" max="3412" width="13.5703125" style="243" customWidth="1"/>
    <col min="3413" max="3413" width="11.140625" style="243" customWidth="1"/>
    <col min="3414" max="3415" width="9.140625" style="243"/>
    <col min="3416" max="3416" width="13.28515625" style="243" customWidth="1"/>
    <col min="3417" max="3417" width="14.85546875" style="243" customWidth="1"/>
    <col min="3418" max="3584" width="9.140625" style="243"/>
    <col min="3585" max="3585" width="61" style="243" customWidth="1"/>
    <col min="3586" max="3587" width="9.140625" style="243"/>
    <col min="3588" max="3588" width="13.42578125" style="243" customWidth="1"/>
    <col min="3589" max="3597" width="17" style="243" customWidth="1"/>
    <col min="3598" max="3599" width="9.140625" style="243"/>
    <col min="3600" max="3600" width="14.7109375" style="243" customWidth="1"/>
    <col min="3601" max="3601" width="12.5703125" style="243" customWidth="1"/>
    <col min="3602" max="3603" width="9.140625" style="243"/>
    <col min="3604" max="3604" width="12.5703125" style="243" customWidth="1"/>
    <col min="3605" max="3605" width="14.28515625" style="243" customWidth="1"/>
    <col min="3606" max="3607" width="9.140625" style="243"/>
    <col min="3608" max="3608" width="11.42578125" style="243" customWidth="1"/>
    <col min="3609" max="3609" width="12.7109375" style="243" customWidth="1"/>
    <col min="3610" max="3611" width="9.140625" style="243"/>
    <col min="3612" max="3612" width="14.140625" style="243" customWidth="1"/>
    <col min="3613" max="3613" width="13.140625" style="243" customWidth="1"/>
    <col min="3614" max="3615" width="9.140625" style="243"/>
    <col min="3616" max="3616" width="11.5703125" style="243" customWidth="1"/>
    <col min="3617" max="3617" width="12" style="243" customWidth="1"/>
    <col min="3618" max="3619" width="9.140625" style="243"/>
    <col min="3620" max="3620" width="12.5703125" style="243" customWidth="1"/>
    <col min="3621" max="3621" width="12.140625" style="243" customWidth="1"/>
    <col min="3622" max="3623" width="9.140625" style="243"/>
    <col min="3624" max="3624" width="13.85546875" style="243" customWidth="1"/>
    <col min="3625" max="3625" width="11.85546875" style="243" customWidth="1"/>
    <col min="3626" max="3627" width="9.140625" style="243"/>
    <col min="3628" max="3628" width="13.140625" style="243" customWidth="1"/>
    <col min="3629" max="3629" width="12.85546875" style="243" customWidth="1"/>
    <col min="3630" max="3631" width="9.140625" style="243"/>
    <col min="3632" max="3632" width="12.42578125" style="243" customWidth="1"/>
    <col min="3633" max="3633" width="12.85546875" style="243" customWidth="1"/>
    <col min="3634" max="3635" width="9.140625" style="243"/>
    <col min="3636" max="3636" width="11" style="243" customWidth="1"/>
    <col min="3637" max="3637" width="13.7109375" style="243" customWidth="1"/>
    <col min="3638" max="3638" width="9.140625" style="243"/>
    <col min="3639" max="3639" width="9.140625" style="243" customWidth="1"/>
    <col min="3640" max="3640" width="11.140625" style="243" customWidth="1"/>
    <col min="3641" max="3641" width="11.7109375" style="243" customWidth="1"/>
    <col min="3642" max="3643" width="9.140625" style="243"/>
    <col min="3644" max="3645" width="12.140625" style="243" customWidth="1"/>
    <col min="3646" max="3647" width="9.140625" style="243"/>
    <col min="3648" max="3648" width="11.7109375" style="243" customWidth="1"/>
    <col min="3649" max="3649" width="10.7109375" style="243" customWidth="1"/>
    <col min="3650" max="3651" width="9.140625" style="243"/>
    <col min="3652" max="3652" width="12.28515625" style="243" customWidth="1"/>
    <col min="3653" max="3653" width="11.5703125" style="243" customWidth="1"/>
    <col min="3654" max="3655" width="9.140625" style="243"/>
    <col min="3656" max="3656" width="12.28515625" style="243" customWidth="1"/>
    <col min="3657" max="3657" width="12.42578125" style="243" customWidth="1"/>
    <col min="3658" max="3659" width="9.140625" style="243"/>
    <col min="3660" max="3660" width="14.5703125" style="243" customWidth="1"/>
    <col min="3661" max="3661" width="13.5703125" style="243" customWidth="1"/>
    <col min="3662" max="3663" width="9.140625" style="243"/>
    <col min="3664" max="3664" width="13.5703125" style="243" customWidth="1"/>
    <col min="3665" max="3665" width="11.5703125" style="243" bestFit="1" customWidth="1"/>
    <col min="3666" max="3667" width="9.140625" style="243"/>
    <col min="3668" max="3668" width="13.5703125" style="243" customWidth="1"/>
    <col min="3669" max="3669" width="11.140625" style="243" customWidth="1"/>
    <col min="3670" max="3671" width="9.140625" style="243"/>
    <col min="3672" max="3672" width="13.28515625" style="243" customWidth="1"/>
    <col min="3673" max="3673" width="14.85546875" style="243" customWidth="1"/>
    <col min="3674" max="3840" width="9.140625" style="243"/>
    <col min="3841" max="3841" width="61" style="243" customWidth="1"/>
    <col min="3842" max="3843" width="9.140625" style="243"/>
    <col min="3844" max="3844" width="13.42578125" style="243" customWidth="1"/>
    <col min="3845" max="3853" width="17" style="243" customWidth="1"/>
    <col min="3854" max="3855" width="9.140625" style="243"/>
    <col min="3856" max="3856" width="14.7109375" style="243" customWidth="1"/>
    <col min="3857" max="3857" width="12.5703125" style="243" customWidth="1"/>
    <col min="3858" max="3859" width="9.140625" style="243"/>
    <col min="3860" max="3860" width="12.5703125" style="243" customWidth="1"/>
    <col min="3861" max="3861" width="14.28515625" style="243" customWidth="1"/>
    <col min="3862" max="3863" width="9.140625" style="243"/>
    <col min="3864" max="3864" width="11.42578125" style="243" customWidth="1"/>
    <col min="3865" max="3865" width="12.7109375" style="243" customWidth="1"/>
    <col min="3866" max="3867" width="9.140625" style="243"/>
    <col min="3868" max="3868" width="14.140625" style="243" customWidth="1"/>
    <col min="3869" max="3869" width="13.140625" style="243" customWidth="1"/>
    <col min="3870" max="3871" width="9.140625" style="243"/>
    <col min="3872" max="3872" width="11.5703125" style="243" customWidth="1"/>
    <col min="3873" max="3873" width="12" style="243" customWidth="1"/>
    <col min="3874" max="3875" width="9.140625" style="243"/>
    <col min="3876" max="3876" width="12.5703125" style="243" customWidth="1"/>
    <col min="3877" max="3877" width="12.140625" style="243" customWidth="1"/>
    <col min="3878" max="3879" width="9.140625" style="243"/>
    <col min="3880" max="3880" width="13.85546875" style="243" customWidth="1"/>
    <col min="3881" max="3881" width="11.85546875" style="243" customWidth="1"/>
    <col min="3882" max="3883" width="9.140625" style="243"/>
    <col min="3884" max="3884" width="13.140625" style="243" customWidth="1"/>
    <col min="3885" max="3885" width="12.85546875" style="243" customWidth="1"/>
    <col min="3886" max="3887" width="9.140625" style="243"/>
    <col min="3888" max="3888" width="12.42578125" style="243" customWidth="1"/>
    <col min="3889" max="3889" width="12.85546875" style="243" customWidth="1"/>
    <col min="3890" max="3891" width="9.140625" style="243"/>
    <col min="3892" max="3892" width="11" style="243" customWidth="1"/>
    <col min="3893" max="3893" width="13.7109375" style="243" customWidth="1"/>
    <col min="3894" max="3894" width="9.140625" style="243"/>
    <col min="3895" max="3895" width="9.140625" style="243" customWidth="1"/>
    <col min="3896" max="3896" width="11.140625" style="243" customWidth="1"/>
    <col min="3897" max="3897" width="11.7109375" style="243" customWidth="1"/>
    <col min="3898" max="3899" width="9.140625" style="243"/>
    <col min="3900" max="3901" width="12.140625" style="243" customWidth="1"/>
    <col min="3902" max="3903" width="9.140625" style="243"/>
    <col min="3904" max="3904" width="11.7109375" style="243" customWidth="1"/>
    <col min="3905" max="3905" width="10.7109375" style="243" customWidth="1"/>
    <col min="3906" max="3907" width="9.140625" style="243"/>
    <col min="3908" max="3908" width="12.28515625" style="243" customWidth="1"/>
    <col min="3909" max="3909" width="11.5703125" style="243" customWidth="1"/>
    <col min="3910" max="3911" width="9.140625" style="243"/>
    <col min="3912" max="3912" width="12.28515625" style="243" customWidth="1"/>
    <col min="3913" max="3913" width="12.42578125" style="243" customWidth="1"/>
    <col min="3914" max="3915" width="9.140625" style="243"/>
    <col min="3916" max="3916" width="14.5703125" style="243" customWidth="1"/>
    <col min="3917" max="3917" width="13.5703125" style="243" customWidth="1"/>
    <col min="3918" max="3919" width="9.140625" style="243"/>
    <col min="3920" max="3920" width="13.5703125" style="243" customWidth="1"/>
    <col min="3921" max="3921" width="11.5703125" style="243" bestFit="1" customWidth="1"/>
    <col min="3922" max="3923" width="9.140625" style="243"/>
    <col min="3924" max="3924" width="13.5703125" style="243" customWidth="1"/>
    <col min="3925" max="3925" width="11.140625" style="243" customWidth="1"/>
    <col min="3926" max="3927" width="9.140625" style="243"/>
    <col min="3928" max="3928" width="13.28515625" style="243" customWidth="1"/>
    <col min="3929" max="3929" width="14.85546875" style="243" customWidth="1"/>
    <col min="3930" max="4096" width="9.140625" style="243"/>
    <col min="4097" max="4097" width="61" style="243" customWidth="1"/>
    <col min="4098" max="4099" width="9.140625" style="243"/>
    <col min="4100" max="4100" width="13.42578125" style="243" customWidth="1"/>
    <col min="4101" max="4109" width="17" style="243" customWidth="1"/>
    <col min="4110" max="4111" width="9.140625" style="243"/>
    <col min="4112" max="4112" width="14.7109375" style="243" customWidth="1"/>
    <col min="4113" max="4113" width="12.5703125" style="243" customWidth="1"/>
    <col min="4114" max="4115" width="9.140625" style="243"/>
    <col min="4116" max="4116" width="12.5703125" style="243" customWidth="1"/>
    <col min="4117" max="4117" width="14.28515625" style="243" customWidth="1"/>
    <col min="4118" max="4119" width="9.140625" style="243"/>
    <col min="4120" max="4120" width="11.42578125" style="243" customWidth="1"/>
    <col min="4121" max="4121" width="12.7109375" style="243" customWidth="1"/>
    <col min="4122" max="4123" width="9.140625" style="243"/>
    <col min="4124" max="4124" width="14.140625" style="243" customWidth="1"/>
    <col min="4125" max="4125" width="13.140625" style="243" customWidth="1"/>
    <col min="4126" max="4127" width="9.140625" style="243"/>
    <col min="4128" max="4128" width="11.5703125" style="243" customWidth="1"/>
    <col min="4129" max="4129" width="12" style="243" customWidth="1"/>
    <col min="4130" max="4131" width="9.140625" style="243"/>
    <col min="4132" max="4132" width="12.5703125" style="243" customWidth="1"/>
    <col min="4133" max="4133" width="12.140625" style="243" customWidth="1"/>
    <col min="4134" max="4135" width="9.140625" style="243"/>
    <col min="4136" max="4136" width="13.85546875" style="243" customWidth="1"/>
    <col min="4137" max="4137" width="11.85546875" style="243" customWidth="1"/>
    <col min="4138" max="4139" width="9.140625" style="243"/>
    <col min="4140" max="4140" width="13.140625" style="243" customWidth="1"/>
    <col min="4141" max="4141" width="12.85546875" style="243" customWidth="1"/>
    <col min="4142" max="4143" width="9.140625" style="243"/>
    <col min="4144" max="4144" width="12.42578125" style="243" customWidth="1"/>
    <col min="4145" max="4145" width="12.85546875" style="243" customWidth="1"/>
    <col min="4146" max="4147" width="9.140625" style="243"/>
    <col min="4148" max="4148" width="11" style="243" customWidth="1"/>
    <col min="4149" max="4149" width="13.7109375" style="243" customWidth="1"/>
    <col min="4150" max="4150" width="9.140625" style="243"/>
    <col min="4151" max="4151" width="9.140625" style="243" customWidth="1"/>
    <col min="4152" max="4152" width="11.140625" style="243" customWidth="1"/>
    <col min="4153" max="4153" width="11.7109375" style="243" customWidth="1"/>
    <col min="4154" max="4155" width="9.140625" style="243"/>
    <col min="4156" max="4157" width="12.140625" style="243" customWidth="1"/>
    <col min="4158" max="4159" width="9.140625" style="243"/>
    <col min="4160" max="4160" width="11.7109375" style="243" customWidth="1"/>
    <col min="4161" max="4161" width="10.7109375" style="243" customWidth="1"/>
    <col min="4162" max="4163" width="9.140625" style="243"/>
    <col min="4164" max="4164" width="12.28515625" style="243" customWidth="1"/>
    <col min="4165" max="4165" width="11.5703125" style="243" customWidth="1"/>
    <col min="4166" max="4167" width="9.140625" style="243"/>
    <col min="4168" max="4168" width="12.28515625" style="243" customWidth="1"/>
    <col min="4169" max="4169" width="12.42578125" style="243" customWidth="1"/>
    <col min="4170" max="4171" width="9.140625" style="243"/>
    <col min="4172" max="4172" width="14.5703125" style="243" customWidth="1"/>
    <col min="4173" max="4173" width="13.5703125" style="243" customWidth="1"/>
    <col min="4174" max="4175" width="9.140625" style="243"/>
    <col min="4176" max="4176" width="13.5703125" style="243" customWidth="1"/>
    <col min="4177" max="4177" width="11.5703125" style="243" bestFit="1" customWidth="1"/>
    <col min="4178" max="4179" width="9.140625" style="243"/>
    <col min="4180" max="4180" width="13.5703125" style="243" customWidth="1"/>
    <col min="4181" max="4181" width="11.140625" style="243" customWidth="1"/>
    <col min="4182" max="4183" width="9.140625" style="243"/>
    <col min="4184" max="4184" width="13.28515625" style="243" customWidth="1"/>
    <col min="4185" max="4185" width="14.85546875" style="243" customWidth="1"/>
    <col min="4186" max="4352" width="9.140625" style="243"/>
    <col min="4353" max="4353" width="61" style="243" customWidth="1"/>
    <col min="4354" max="4355" width="9.140625" style="243"/>
    <col min="4356" max="4356" width="13.42578125" style="243" customWidth="1"/>
    <col min="4357" max="4365" width="17" style="243" customWidth="1"/>
    <col min="4366" max="4367" width="9.140625" style="243"/>
    <col min="4368" max="4368" width="14.7109375" style="243" customWidth="1"/>
    <col min="4369" max="4369" width="12.5703125" style="243" customWidth="1"/>
    <col min="4370" max="4371" width="9.140625" style="243"/>
    <col min="4372" max="4372" width="12.5703125" style="243" customWidth="1"/>
    <col min="4373" max="4373" width="14.28515625" style="243" customWidth="1"/>
    <col min="4374" max="4375" width="9.140625" style="243"/>
    <col min="4376" max="4376" width="11.42578125" style="243" customWidth="1"/>
    <col min="4377" max="4377" width="12.7109375" style="243" customWidth="1"/>
    <col min="4378" max="4379" width="9.140625" style="243"/>
    <col min="4380" max="4380" width="14.140625" style="243" customWidth="1"/>
    <col min="4381" max="4381" width="13.140625" style="243" customWidth="1"/>
    <col min="4382" max="4383" width="9.140625" style="243"/>
    <col min="4384" max="4384" width="11.5703125" style="243" customWidth="1"/>
    <col min="4385" max="4385" width="12" style="243" customWidth="1"/>
    <col min="4386" max="4387" width="9.140625" style="243"/>
    <col min="4388" max="4388" width="12.5703125" style="243" customWidth="1"/>
    <col min="4389" max="4389" width="12.140625" style="243" customWidth="1"/>
    <col min="4390" max="4391" width="9.140625" style="243"/>
    <col min="4392" max="4392" width="13.85546875" style="243" customWidth="1"/>
    <col min="4393" max="4393" width="11.85546875" style="243" customWidth="1"/>
    <col min="4394" max="4395" width="9.140625" style="243"/>
    <col min="4396" max="4396" width="13.140625" style="243" customWidth="1"/>
    <col min="4397" max="4397" width="12.85546875" style="243" customWidth="1"/>
    <col min="4398" max="4399" width="9.140625" style="243"/>
    <col min="4400" max="4400" width="12.42578125" style="243" customWidth="1"/>
    <col min="4401" max="4401" width="12.85546875" style="243" customWidth="1"/>
    <col min="4402" max="4403" width="9.140625" style="243"/>
    <col min="4404" max="4404" width="11" style="243" customWidth="1"/>
    <col min="4405" max="4405" width="13.7109375" style="243" customWidth="1"/>
    <col min="4406" max="4406" width="9.140625" style="243"/>
    <col min="4407" max="4407" width="9.140625" style="243" customWidth="1"/>
    <col min="4408" max="4408" width="11.140625" style="243" customWidth="1"/>
    <col min="4409" max="4409" width="11.7109375" style="243" customWidth="1"/>
    <col min="4410" max="4411" width="9.140625" style="243"/>
    <col min="4412" max="4413" width="12.140625" style="243" customWidth="1"/>
    <col min="4414" max="4415" width="9.140625" style="243"/>
    <col min="4416" max="4416" width="11.7109375" style="243" customWidth="1"/>
    <col min="4417" max="4417" width="10.7109375" style="243" customWidth="1"/>
    <col min="4418" max="4419" width="9.140625" style="243"/>
    <col min="4420" max="4420" width="12.28515625" style="243" customWidth="1"/>
    <col min="4421" max="4421" width="11.5703125" style="243" customWidth="1"/>
    <col min="4422" max="4423" width="9.140625" style="243"/>
    <col min="4424" max="4424" width="12.28515625" style="243" customWidth="1"/>
    <col min="4425" max="4425" width="12.42578125" style="243" customWidth="1"/>
    <col min="4426" max="4427" width="9.140625" style="243"/>
    <col min="4428" max="4428" width="14.5703125" style="243" customWidth="1"/>
    <col min="4429" max="4429" width="13.5703125" style="243" customWidth="1"/>
    <col min="4430" max="4431" width="9.140625" style="243"/>
    <col min="4432" max="4432" width="13.5703125" style="243" customWidth="1"/>
    <col min="4433" max="4433" width="11.5703125" style="243" bestFit="1" customWidth="1"/>
    <col min="4434" max="4435" width="9.140625" style="243"/>
    <col min="4436" max="4436" width="13.5703125" style="243" customWidth="1"/>
    <col min="4437" max="4437" width="11.140625" style="243" customWidth="1"/>
    <col min="4438" max="4439" width="9.140625" style="243"/>
    <col min="4440" max="4440" width="13.28515625" style="243" customWidth="1"/>
    <col min="4441" max="4441" width="14.85546875" style="243" customWidth="1"/>
    <col min="4442" max="4608" width="9.140625" style="243"/>
    <col min="4609" max="4609" width="61" style="243" customWidth="1"/>
    <col min="4610" max="4611" width="9.140625" style="243"/>
    <col min="4612" max="4612" width="13.42578125" style="243" customWidth="1"/>
    <col min="4613" max="4621" width="17" style="243" customWidth="1"/>
    <col min="4622" max="4623" width="9.140625" style="243"/>
    <col min="4624" max="4624" width="14.7109375" style="243" customWidth="1"/>
    <col min="4625" max="4625" width="12.5703125" style="243" customWidth="1"/>
    <col min="4626" max="4627" width="9.140625" style="243"/>
    <col min="4628" max="4628" width="12.5703125" style="243" customWidth="1"/>
    <col min="4629" max="4629" width="14.28515625" style="243" customWidth="1"/>
    <col min="4630" max="4631" width="9.140625" style="243"/>
    <col min="4632" max="4632" width="11.42578125" style="243" customWidth="1"/>
    <col min="4633" max="4633" width="12.7109375" style="243" customWidth="1"/>
    <col min="4634" max="4635" width="9.140625" style="243"/>
    <col min="4636" max="4636" width="14.140625" style="243" customWidth="1"/>
    <col min="4637" max="4637" width="13.140625" style="243" customWidth="1"/>
    <col min="4638" max="4639" width="9.140625" style="243"/>
    <col min="4640" max="4640" width="11.5703125" style="243" customWidth="1"/>
    <col min="4641" max="4641" width="12" style="243" customWidth="1"/>
    <col min="4642" max="4643" width="9.140625" style="243"/>
    <col min="4644" max="4644" width="12.5703125" style="243" customWidth="1"/>
    <col min="4645" max="4645" width="12.140625" style="243" customWidth="1"/>
    <col min="4646" max="4647" width="9.140625" style="243"/>
    <col min="4648" max="4648" width="13.85546875" style="243" customWidth="1"/>
    <col min="4649" max="4649" width="11.85546875" style="243" customWidth="1"/>
    <col min="4650" max="4651" width="9.140625" style="243"/>
    <col min="4652" max="4652" width="13.140625" style="243" customWidth="1"/>
    <col min="4653" max="4653" width="12.85546875" style="243" customWidth="1"/>
    <col min="4654" max="4655" width="9.140625" style="243"/>
    <col min="4656" max="4656" width="12.42578125" style="243" customWidth="1"/>
    <col min="4657" max="4657" width="12.85546875" style="243" customWidth="1"/>
    <col min="4658" max="4659" width="9.140625" style="243"/>
    <col min="4660" max="4660" width="11" style="243" customWidth="1"/>
    <col min="4661" max="4661" width="13.7109375" style="243" customWidth="1"/>
    <col min="4662" max="4662" width="9.140625" style="243"/>
    <col min="4663" max="4663" width="9.140625" style="243" customWidth="1"/>
    <col min="4664" max="4664" width="11.140625" style="243" customWidth="1"/>
    <col min="4665" max="4665" width="11.7109375" style="243" customWidth="1"/>
    <col min="4666" max="4667" width="9.140625" style="243"/>
    <col min="4668" max="4669" width="12.140625" style="243" customWidth="1"/>
    <col min="4670" max="4671" width="9.140625" style="243"/>
    <col min="4672" max="4672" width="11.7109375" style="243" customWidth="1"/>
    <col min="4673" max="4673" width="10.7109375" style="243" customWidth="1"/>
    <col min="4674" max="4675" width="9.140625" style="243"/>
    <col min="4676" max="4676" width="12.28515625" style="243" customWidth="1"/>
    <col min="4677" max="4677" width="11.5703125" style="243" customWidth="1"/>
    <col min="4678" max="4679" width="9.140625" style="243"/>
    <col min="4680" max="4680" width="12.28515625" style="243" customWidth="1"/>
    <col min="4681" max="4681" width="12.42578125" style="243" customWidth="1"/>
    <col min="4682" max="4683" width="9.140625" style="243"/>
    <col min="4684" max="4684" width="14.5703125" style="243" customWidth="1"/>
    <col min="4685" max="4685" width="13.5703125" style="243" customWidth="1"/>
    <col min="4686" max="4687" width="9.140625" style="243"/>
    <col min="4688" max="4688" width="13.5703125" style="243" customWidth="1"/>
    <col min="4689" max="4689" width="11.5703125" style="243" bestFit="1" customWidth="1"/>
    <col min="4690" max="4691" width="9.140625" style="243"/>
    <col min="4692" max="4692" width="13.5703125" style="243" customWidth="1"/>
    <col min="4693" max="4693" width="11.140625" style="243" customWidth="1"/>
    <col min="4694" max="4695" width="9.140625" style="243"/>
    <col min="4696" max="4696" width="13.28515625" style="243" customWidth="1"/>
    <col min="4697" max="4697" width="14.85546875" style="243" customWidth="1"/>
    <col min="4698" max="4864" width="9.140625" style="243"/>
    <col min="4865" max="4865" width="61" style="243" customWidth="1"/>
    <col min="4866" max="4867" width="9.140625" style="243"/>
    <col min="4868" max="4868" width="13.42578125" style="243" customWidth="1"/>
    <col min="4869" max="4877" width="17" style="243" customWidth="1"/>
    <col min="4878" max="4879" width="9.140625" style="243"/>
    <col min="4880" max="4880" width="14.7109375" style="243" customWidth="1"/>
    <col min="4881" max="4881" width="12.5703125" style="243" customWidth="1"/>
    <col min="4882" max="4883" width="9.140625" style="243"/>
    <col min="4884" max="4884" width="12.5703125" style="243" customWidth="1"/>
    <col min="4885" max="4885" width="14.28515625" style="243" customWidth="1"/>
    <col min="4886" max="4887" width="9.140625" style="243"/>
    <col min="4888" max="4888" width="11.42578125" style="243" customWidth="1"/>
    <col min="4889" max="4889" width="12.7109375" style="243" customWidth="1"/>
    <col min="4890" max="4891" width="9.140625" style="243"/>
    <col min="4892" max="4892" width="14.140625" style="243" customWidth="1"/>
    <col min="4893" max="4893" width="13.140625" style="243" customWidth="1"/>
    <col min="4894" max="4895" width="9.140625" style="243"/>
    <col min="4896" max="4896" width="11.5703125" style="243" customWidth="1"/>
    <col min="4897" max="4897" width="12" style="243" customWidth="1"/>
    <col min="4898" max="4899" width="9.140625" style="243"/>
    <col min="4900" max="4900" width="12.5703125" style="243" customWidth="1"/>
    <col min="4901" max="4901" width="12.140625" style="243" customWidth="1"/>
    <col min="4902" max="4903" width="9.140625" style="243"/>
    <col min="4904" max="4904" width="13.85546875" style="243" customWidth="1"/>
    <col min="4905" max="4905" width="11.85546875" style="243" customWidth="1"/>
    <col min="4906" max="4907" width="9.140625" style="243"/>
    <col min="4908" max="4908" width="13.140625" style="243" customWidth="1"/>
    <col min="4909" max="4909" width="12.85546875" style="243" customWidth="1"/>
    <col min="4910" max="4911" width="9.140625" style="243"/>
    <col min="4912" max="4912" width="12.42578125" style="243" customWidth="1"/>
    <col min="4913" max="4913" width="12.85546875" style="243" customWidth="1"/>
    <col min="4914" max="4915" width="9.140625" style="243"/>
    <col min="4916" max="4916" width="11" style="243" customWidth="1"/>
    <col min="4917" max="4917" width="13.7109375" style="243" customWidth="1"/>
    <col min="4918" max="4918" width="9.140625" style="243"/>
    <col min="4919" max="4919" width="9.140625" style="243" customWidth="1"/>
    <col min="4920" max="4920" width="11.140625" style="243" customWidth="1"/>
    <col min="4921" max="4921" width="11.7109375" style="243" customWidth="1"/>
    <col min="4922" max="4923" width="9.140625" style="243"/>
    <col min="4924" max="4925" width="12.140625" style="243" customWidth="1"/>
    <col min="4926" max="4927" width="9.140625" style="243"/>
    <col min="4928" max="4928" width="11.7109375" style="243" customWidth="1"/>
    <col min="4929" max="4929" width="10.7109375" style="243" customWidth="1"/>
    <col min="4930" max="4931" width="9.140625" style="243"/>
    <col min="4932" max="4932" width="12.28515625" style="243" customWidth="1"/>
    <col min="4933" max="4933" width="11.5703125" style="243" customWidth="1"/>
    <col min="4934" max="4935" width="9.140625" style="243"/>
    <col min="4936" max="4936" width="12.28515625" style="243" customWidth="1"/>
    <col min="4937" max="4937" width="12.42578125" style="243" customWidth="1"/>
    <col min="4938" max="4939" width="9.140625" style="243"/>
    <col min="4940" max="4940" width="14.5703125" style="243" customWidth="1"/>
    <col min="4941" max="4941" width="13.5703125" style="243" customWidth="1"/>
    <col min="4942" max="4943" width="9.140625" style="243"/>
    <col min="4944" max="4944" width="13.5703125" style="243" customWidth="1"/>
    <col min="4945" max="4945" width="11.5703125" style="243" bestFit="1" customWidth="1"/>
    <col min="4946" max="4947" width="9.140625" style="243"/>
    <col min="4948" max="4948" width="13.5703125" style="243" customWidth="1"/>
    <col min="4949" max="4949" width="11.140625" style="243" customWidth="1"/>
    <col min="4950" max="4951" width="9.140625" style="243"/>
    <col min="4952" max="4952" width="13.28515625" style="243" customWidth="1"/>
    <col min="4953" max="4953" width="14.85546875" style="243" customWidth="1"/>
    <col min="4954" max="5120" width="9.140625" style="243"/>
    <col min="5121" max="5121" width="61" style="243" customWidth="1"/>
    <col min="5122" max="5123" width="9.140625" style="243"/>
    <col min="5124" max="5124" width="13.42578125" style="243" customWidth="1"/>
    <col min="5125" max="5133" width="17" style="243" customWidth="1"/>
    <col min="5134" max="5135" width="9.140625" style="243"/>
    <col min="5136" max="5136" width="14.7109375" style="243" customWidth="1"/>
    <col min="5137" max="5137" width="12.5703125" style="243" customWidth="1"/>
    <col min="5138" max="5139" width="9.140625" style="243"/>
    <col min="5140" max="5140" width="12.5703125" style="243" customWidth="1"/>
    <col min="5141" max="5141" width="14.28515625" style="243" customWidth="1"/>
    <col min="5142" max="5143" width="9.140625" style="243"/>
    <col min="5144" max="5144" width="11.42578125" style="243" customWidth="1"/>
    <col min="5145" max="5145" width="12.7109375" style="243" customWidth="1"/>
    <col min="5146" max="5147" width="9.140625" style="243"/>
    <col min="5148" max="5148" width="14.140625" style="243" customWidth="1"/>
    <col min="5149" max="5149" width="13.140625" style="243" customWidth="1"/>
    <col min="5150" max="5151" width="9.140625" style="243"/>
    <col min="5152" max="5152" width="11.5703125" style="243" customWidth="1"/>
    <col min="5153" max="5153" width="12" style="243" customWidth="1"/>
    <col min="5154" max="5155" width="9.140625" style="243"/>
    <col min="5156" max="5156" width="12.5703125" style="243" customWidth="1"/>
    <col min="5157" max="5157" width="12.140625" style="243" customWidth="1"/>
    <col min="5158" max="5159" width="9.140625" style="243"/>
    <col min="5160" max="5160" width="13.85546875" style="243" customWidth="1"/>
    <col min="5161" max="5161" width="11.85546875" style="243" customWidth="1"/>
    <col min="5162" max="5163" width="9.140625" style="243"/>
    <col min="5164" max="5164" width="13.140625" style="243" customWidth="1"/>
    <col min="5165" max="5165" width="12.85546875" style="243" customWidth="1"/>
    <col min="5166" max="5167" width="9.140625" style="243"/>
    <col min="5168" max="5168" width="12.42578125" style="243" customWidth="1"/>
    <col min="5169" max="5169" width="12.85546875" style="243" customWidth="1"/>
    <col min="5170" max="5171" width="9.140625" style="243"/>
    <col min="5172" max="5172" width="11" style="243" customWidth="1"/>
    <col min="5173" max="5173" width="13.7109375" style="243" customWidth="1"/>
    <col min="5174" max="5174" width="9.140625" style="243"/>
    <col min="5175" max="5175" width="9.140625" style="243" customWidth="1"/>
    <col min="5176" max="5176" width="11.140625" style="243" customWidth="1"/>
    <col min="5177" max="5177" width="11.7109375" style="243" customWidth="1"/>
    <col min="5178" max="5179" width="9.140625" style="243"/>
    <col min="5180" max="5181" width="12.140625" style="243" customWidth="1"/>
    <col min="5182" max="5183" width="9.140625" style="243"/>
    <col min="5184" max="5184" width="11.7109375" style="243" customWidth="1"/>
    <col min="5185" max="5185" width="10.7109375" style="243" customWidth="1"/>
    <col min="5186" max="5187" width="9.140625" style="243"/>
    <col min="5188" max="5188" width="12.28515625" style="243" customWidth="1"/>
    <col min="5189" max="5189" width="11.5703125" style="243" customWidth="1"/>
    <col min="5190" max="5191" width="9.140625" style="243"/>
    <col min="5192" max="5192" width="12.28515625" style="243" customWidth="1"/>
    <col min="5193" max="5193" width="12.42578125" style="243" customWidth="1"/>
    <col min="5194" max="5195" width="9.140625" style="243"/>
    <col min="5196" max="5196" width="14.5703125" style="243" customWidth="1"/>
    <col min="5197" max="5197" width="13.5703125" style="243" customWidth="1"/>
    <col min="5198" max="5199" width="9.140625" style="243"/>
    <col min="5200" max="5200" width="13.5703125" style="243" customWidth="1"/>
    <col min="5201" max="5201" width="11.5703125" style="243" bestFit="1" customWidth="1"/>
    <col min="5202" max="5203" width="9.140625" style="243"/>
    <col min="5204" max="5204" width="13.5703125" style="243" customWidth="1"/>
    <col min="5205" max="5205" width="11.140625" style="243" customWidth="1"/>
    <col min="5206" max="5207" width="9.140625" style="243"/>
    <col min="5208" max="5208" width="13.28515625" style="243" customWidth="1"/>
    <col min="5209" max="5209" width="14.85546875" style="243" customWidth="1"/>
    <col min="5210" max="5376" width="9.140625" style="243"/>
    <col min="5377" max="5377" width="61" style="243" customWidth="1"/>
    <col min="5378" max="5379" width="9.140625" style="243"/>
    <col min="5380" max="5380" width="13.42578125" style="243" customWidth="1"/>
    <col min="5381" max="5389" width="17" style="243" customWidth="1"/>
    <col min="5390" max="5391" width="9.140625" style="243"/>
    <col min="5392" max="5392" width="14.7109375" style="243" customWidth="1"/>
    <col min="5393" max="5393" width="12.5703125" style="243" customWidth="1"/>
    <col min="5394" max="5395" width="9.140625" style="243"/>
    <col min="5396" max="5396" width="12.5703125" style="243" customWidth="1"/>
    <col min="5397" max="5397" width="14.28515625" style="243" customWidth="1"/>
    <col min="5398" max="5399" width="9.140625" style="243"/>
    <col min="5400" max="5400" width="11.42578125" style="243" customWidth="1"/>
    <col min="5401" max="5401" width="12.7109375" style="243" customWidth="1"/>
    <col min="5402" max="5403" width="9.140625" style="243"/>
    <col min="5404" max="5404" width="14.140625" style="243" customWidth="1"/>
    <col min="5405" max="5405" width="13.140625" style="243" customWidth="1"/>
    <col min="5406" max="5407" width="9.140625" style="243"/>
    <col min="5408" max="5408" width="11.5703125" style="243" customWidth="1"/>
    <col min="5409" max="5409" width="12" style="243" customWidth="1"/>
    <col min="5410" max="5411" width="9.140625" style="243"/>
    <col min="5412" max="5412" width="12.5703125" style="243" customWidth="1"/>
    <col min="5413" max="5413" width="12.140625" style="243" customWidth="1"/>
    <col min="5414" max="5415" width="9.140625" style="243"/>
    <col min="5416" max="5416" width="13.85546875" style="243" customWidth="1"/>
    <col min="5417" max="5417" width="11.85546875" style="243" customWidth="1"/>
    <col min="5418" max="5419" width="9.140625" style="243"/>
    <col min="5420" max="5420" width="13.140625" style="243" customWidth="1"/>
    <col min="5421" max="5421" width="12.85546875" style="243" customWidth="1"/>
    <col min="5422" max="5423" width="9.140625" style="243"/>
    <col min="5424" max="5424" width="12.42578125" style="243" customWidth="1"/>
    <col min="5425" max="5425" width="12.85546875" style="243" customWidth="1"/>
    <col min="5426" max="5427" width="9.140625" style="243"/>
    <col min="5428" max="5428" width="11" style="243" customWidth="1"/>
    <col min="5429" max="5429" width="13.7109375" style="243" customWidth="1"/>
    <col min="5430" max="5430" width="9.140625" style="243"/>
    <col min="5431" max="5431" width="9.140625" style="243" customWidth="1"/>
    <col min="5432" max="5432" width="11.140625" style="243" customWidth="1"/>
    <col min="5433" max="5433" width="11.7109375" style="243" customWidth="1"/>
    <col min="5434" max="5435" width="9.140625" style="243"/>
    <col min="5436" max="5437" width="12.140625" style="243" customWidth="1"/>
    <col min="5438" max="5439" width="9.140625" style="243"/>
    <col min="5440" max="5440" width="11.7109375" style="243" customWidth="1"/>
    <col min="5441" max="5441" width="10.7109375" style="243" customWidth="1"/>
    <col min="5442" max="5443" width="9.140625" style="243"/>
    <col min="5444" max="5444" width="12.28515625" style="243" customWidth="1"/>
    <col min="5445" max="5445" width="11.5703125" style="243" customWidth="1"/>
    <col min="5446" max="5447" width="9.140625" style="243"/>
    <col min="5448" max="5448" width="12.28515625" style="243" customWidth="1"/>
    <col min="5449" max="5449" width="12.42578125" style="243" customWidth="1"/>
    <col min="5450" max="5451" width="9.140625" style="243"/>
    <col min="5452" max="5452" width="14.5703125" style="243" customWidth="1"/>
    <col min="5453" max="5453" width="13.5703125" style="243" customWidth="1"/>
    <col min="5454" max="5455" width="9.140625" style="243"/>
    <col min="5456" max="5456" width="13.5703125" style="243" customWidth="1"/>
    <col min="5457" max="5457" width="11.5703125" style="243" bestFit="1" customWidth="1"/>
    <col min="5458" max="5459" width="9.140625" style="243"/>
    <col min="5460" max="5460" width="13.5703125" style="243" customWidth="1"/>
    <col min="5461" max="5461" width="11.140625" style="243" customWidth="1"/>
    <col min="5462" max="5463" width="9.140625" style="243"/>
    <col min="5464" max="5464" width="13.28515625" style="243" customWidth="1"/>
    <col min="5465" max="5465" width="14.85546875" style="243" customWidth="1"/>
    <col min="5466" max="5632" width="9.140625" style="243"/>
    <col min="5633" max="5633" width="61" style="243" customWidth="1"/>
    <col min="5634" max="5635" width="9.140625" style="243"/>
    <col min="5636" max="5636" width="13.42578125" style="243" customWidth="1"/>
    <col min="5637" max="5645" width="17" style="243" customWidth="1"/>
    <col min="5646" max="5647" width="9.140625" style="243"/>
    <col min="5648" max="5648" width="14.7109375" style="243" customWidth="1"/>
    <col min="5649" max="5649" width="12.5703125" style="243" customWidth="1"/>
    <col min="5650" max="5651" width="9.140625" style="243"/>
    <col min="5652" max="5652" width="12.5703125" style="243" customWidth="1"/>
    <col min="5653" max="5653" width="14.28515625" style="243" customWidth="1"/>
    <col min="5654" max="5655" width="9.140625" style="243"/>
    <col min="5656" max="5656" width="11.42578125" style="243" customWidth="1"/>
    <col min="5657" max="5657" width="12.7109375" style="243" customWidth="1"/>
    <col min="5658" max="5659" width="9.140625" style="243"/>
    <col min="5660" max="5660" width="14.140625" style="243" customWidth="1"/>
    <col min="5661" max="5661" width="13.140625" style="243" customWidth="1"/>
    <col min="5662" max="5663" width="9.140625" style="243"/>
    <col min="5664" max="5664" width="11.5703125" style="243" customWidth="1"/>
    <col min="5665" max="5665" width="12" style="243" customWidth="1"/>
    <col min="5666" max="5667" width="9.140625" style="243"/>
    <col min="5668" max="5668" width="12.5703125" style="243" customWidth="1"/>
    <col min="5669" max="5669" width="12.140625" style="243" customWidth="1"/>
    <col min="5670" max="5671" width="9.140625" style="243"/>
    <col min="5672" max="5672" width="13.85546875" style="243" customWidth="1"/>
    <col min="5673" max="5673" width="11.85546875" style="243" customWidth="1"/>
    <col min="5674" max="5675" width="9.140625" style="243"/>
    <col min="5676" max="5676" width="13.140625" style="243" customWidth="1"/>
    <col min="5677" max="5677" width="12.85546875" style="243" customWidth="1"/>
    <col min="5678" max="5679" width="9.140625" style="243"/>
    <col min="5680" max="5680" width="12.42578125" style="243" customWidth="1"/>
    <col min="5681" max="5681" width="12.85546875" style="243" customWidth="1"/>
    <col min="5682" max="5683" width="9.140625" style="243"/>
    <col min="5684" max="5684" width="11" style="243" customWidth="1"/>
    <col min="5685" max="5685" width="13.7109375" style="243" customWidth="1"/>
    <col min="5686" max="5686" width="9.140625" style="243"/>
    <col min="5687" max="5687" width="9.140625" style="243" customWidth="1"/>
    <col min="5688" max="5688" width="11.140625" style="243" customWidth="1"/>
    <col min="5689" max="5689" width="11.7109375" style="243" customWidth="1"/>
    <col min="5690" max="5691" width="9.140625" style="243"/>
    <col min="5692" max="5693" width="12.140625" style="243" customWidth="1"/>
    <col min="5694" max="5695" width="9.140625" style="243"/>
    <col min="5696" max="5696" width="11.7109375" style="243" customWidth="1"/>
    <col min="5697" max="5697" width="10.7109375" style="243" customWidth="1"/>
    <col min="5698" max="5699" width="9.140625" style="243"/>
    <col min="5700" max="5700" width="12.28515625" style="243" customWidth="1"/>
    <col min="5701" max="5701" width="11.5703125" style="243" customWidth="1"/>
    <col min="5702" max="5703" width="9.140625" style="243"/>
    <col min="5704" max="5704" width="12.28515625" style="243" customWidth="1"/>
    <col min="5705" max="5705" width="12.42578125" style="243" customWidth="1"/>
    <col min="5706" max="5707" width="9.140625" style="243"/>
    <col min="5708" max="5708" width="14.5703125" style="243" customWidth="1"/>
    <col min="5709" max="5709" width="13.5703125" style="243" customWidth="1"/>
    <col min="5710" max="5711" width="9.140625" style="243"/>
    <col min="5712" max="5712" width="13.5703125" style="243" customWidth="1"/>
    <col min="5713" max="5713" width="11.5703125" style="243" bestFit="1" customWidth="1"/>
    <col min="5714" max="5715" width="9.140625" style="243"/>
    <col min="5716" max="5716" width="13.5703125" style="243" customWidth="1"/>
    <col min="5717" max="5717" width="11.140625" style="243" customWidth="1"/>
    <col min="5718" max="5719" width="9.140625" style="243"/>
    <col min="5720" max="5720" width="13.28515625" style="243" customWidth="1"/>
    <col min="5721" max="5721" width="14.85546875" style="243" customWidth="1"/>
    <col min="5722" max="5888" width="9.140625" style="243"/>
    <col min="5889" max="5889" width="61" style="243" customWidth="1"/>
    <col min="5890" max="5891" width="9.140625" style="243"/>
    <col min="5892" max="5892" width="13.42578125" style="243" customWidth="1"/>
    <col min="5893" max="5901" width="17" style="243" customWidth="1"/>
    <col min="5902" max="5903" width="9.140625" style="243"/>
    <col min="5904" max="5904" width="14.7109375" style="243" customWidth="1"/>
    <col min="5905" max="5905" width="12.5703125" style="243" customWidth="1"/>
    <col min="5906" max="5907" width="9.140625" style="243"/>
    <col min="5908" max="5908" width="12.5703125" style="243" customWidth="1"/>
    <col min="5909" max="5909" width="14.28515625" style="243" customWidth="1"/>
    <col min="5910" max="5911" width="9.140625" style="243"/>
    <col min="5912" max="5912" width="11.42578125" style="243" customWidth="1"/>
    <col min="5913" max="5913" width="12.7109375" style="243" customWidth="1"/>
    <col min="5914" max="5915" width="9.140625" style="243"/>
    <col min="5916" max="5916" width="14.140625" style="243" customWidth="1"/>
    <col min="5917" max="5917" width="13.140625" style="243" customWidth="1"/>
    <col min="5918" max="5919" width="9.140625" style="243"/>
    <col min="5920" max="5920" width="11.5703125" style="243" customWidth="1"/>
    <col min="5921" max="5921" width="12" style="243" customWidth="1"/>
    <col min="5922" max="5923" width="9.140625" style="243"/>
    <col min="5924" max="5924" width="12.5703125" style="243" customWidth="1"/>
    <col min="5925" max="5925" width="12.140625" style="243" customWidth="1"/>
    <col min="5926" max="5927" width="9.140625" style="243"/>
    <col min="5928" max="5928" width="13.85546875" style="243" customWidth="1"/>
    <col min="5929" max="5929" width="11.85546875" style="243" customWidth="1"/>
    <col min="5930" max="5931" width="9.140625" style="243"/>
    <col min="5932" max="5932" width="13.140625" style="243" customWidth="1"/>
    <col min="5933" max="5933" width="12.85546875" style="243" customWidth="1"/>
    <col min="5934" max="5935" width="9.140625" style="243"/>
    <col min="5936" max="5936" width="12.42578125" style="243" customWidth="1"/>
    <col min="5937" max="5937" width="12.85546875" style="243" customWidth="1"/>
    <col min="5938" max="5939" width="9.140625" style="243"/>
    <col min="5940" max="5940" width="11" style="243" customWidth="1"/>
    <col min="5941" max="5941" width="13.7109375" style="243" customWidth="1"/>
    <col min="5942" max="5942" width="9.140625" style="243"/>
    <col min="5943" max="5943" width="9.140625" style="243" customWidth="1"/>
    <col min="5944" max="5944" width="11.140625" style="243" customWidth="1"/>
    <col min="5945" max="5945" width="11.7109375" style="243" customWidth="1"/>
    <col min="5946" max="5947" width="9.140625" style="243"/>
    <col min="5948" max="5949" width="12.140625" style="243" customWidth="1"/>
    <col min="5950" max="5951" width="9.140625" style="243"/>
    <col min="5952" max="5952" width="11.7109375" style="243" customWidth="1"/>
    <col min="5953" max="5953" width="10.7109375" style="243" customWidth="1"/>
    <col min="5954" max="5955" width="9.140625" style="243"/>
    <col min="5956" max="5956" width="12.28515625" style="243" customWidth="1"/>
    <col min="5957" max="5957" width="11.5703125" style="243" customWidth="1"/>
    <col min="5958" max="5959" width="9.140625" style="243"/>
    <col min="5960" max="5960" width="12.28515625" style="243" customWidth="1"/>
    <col min="5961" max="5961" width="12.42578125" style="243" customWidth="1"/>
    <col min="5962" max="5963" width="9.140625" style="243"/>
    <col min="5964" max="5964" width="14.5703125" style="243" customWidth="1"/>
    <col min="5965" max="5965" width="13.5703125" style="243" customWidth="1"/>
    <col min="5966" max="5967" width="9.140625" style="243"/>
    <col min="5968" max="5968" width="13.5703125" style="243" customWidth="1"/>
    <col min="5969" max="5969" width="11.5703125" style="243" bestFit="1" customWidth="1"/>
    <col min="5970" max="5971" width="9.140625" style="243"/>
    <col min="5972" max="5972" width="13.5703125" style="243" customWidth="1"/>
    <col min="5973" max="5973" width="11.140625" style="243" customWidth="1"/>
    <col min="5974" max="5975" width="9.140625" style="243"/>
    <col min="5976" max="5976" width="13.28515625" style="243" customWidth="1"/>
    <col min="5977" max="5977" width="14.85546875" style="243" customWidth="1"/>
    <col min="5978" max="6144" width="9.140625" style="243"/>
    <col min="6145" max="6145" width="61" style="243" customWidth="1"/>
    <col min="6146" max="6147" width="9.140625" style="243"/>
    <col min="6148" max="6148" width="13.42578125" style="243" customWidth="1"/>
    <col min="6149" max="6157" width="17" style="243" customWidth="1"/>
    <col min="6158" max="6159" width="9.140625" style="243"/>
    <col min="6160" max="6160" width="14.7109375" style="243" customWidth="1"/>
    <col min="6161" max="6161" width="12.5703125" style="243" customWidth="1"/>
    <col min="6162" max="6163" width="9.140625" style="243"/>
    <col min="6164" max="6164" width="12.5703125" style="243" customWidth="1"/>
    <col min="6165" max="6165" width="14.28515625" style="243" customWidth="1"/>
    <col min="6166" max="6167" width="9.140625" style="243"/>
    <col min="6168" max="6168" width="11.42578125" style="243" customWidth="1"/>
    <col min="6169" max="6169" width="12.7109375" style="243" customWidth="1"/>
    <col min="6170" max="6171" width="9.140625" style="243"/>
    <col min="6172" max="6172" width="14.140625" style="243" customWidth="1"/>
    <col min="6173" max="6173" width="13.140625" style="243" customWidth="1"/>
    <col min="6174" max="6175" width="9.140625" style="243"/>
    <col min="6176" max="6176" width="11.5703125" style="243" customWidth="1"/>
    <col min="6177" max="6177" width="12" style="243" customWidth="1"/>
    <col min="6178" max="6179" width="9.140625" style="243"/>
    <col min="6180" max="6180" width="12.5703125" style="243" customWidth="1"/>
    <col min="6181" max="6181" width="12.140625" style="243" customWidth="1"/>
    <col min="6182" max="6183" width="9.140625" style="243"/>
    <col min="6184" max="6184" width="13.85546875" style="243" customWidth="1"/>
    <col min="6185" max="6185" width="11.85546875" style="243" customWidth="1"/>
    <col min="6186" max="6187" width="9.140625" style="243"/>
    <col min="6188" max="6188" width="13.140625" style="243" customWidth="1"/>
    <col min="6189" max="6189" width="12.85546875" style="243" customWidth="1"/>
    <col min="6190" max="6191" width="9.140625" style="243"/>
    <col min="6192" max="6192" width="12.42578125" style="243" customWidth="1"/>
    <col min="6193" max="6193" width="12.85546875" style="243" customWidth="1"/>
    <col min="6194" max="6195" width="9.140625" style="243"/>
    <col min="6196" max="6196" width="11" style="243" customWidth="1"/>
    <col min="6197" max="6197" width="13.7109375" style="243" customWidth="1"/>
    <col min="6198" max="6198" width="9.140625" style="243"/>
    <col min="6199" max="6199" width="9.140625" style="243" customWidth="1"/>
    <col min="6200" max="6200" width="11.140625" style="243" customWidth="1"/>
    <col min="6201" max="6201" width="11.7109375" style="243" customWidth="1"/>
    <col min="6202" max="6203" width="9.140625" style="243"/>
    <col min="6204" max="6205" width="12.140625" style="243" customWidth="1"/>
    <col min="6206" max="6207" width="9.140625" style="243"/>
    <col min="6208" max="6208" width="11.7109375" style="243" customWidth="1"/>
    <col min="6209" max="6209" width="10.7109375" style="243" customWidth="1"/>
    <col min="6210" max="6211" width="9.140625" style="243"/>
    <col min="6212" max="6212" width="12.28515625" style="243" customWidth="1"/>
    <col min="6213" max="6213" width="11.5703125" style="243" customWidth="1"/>
    <col min="6214" max="6215" width="9.140625" style="243"/>
    <col min="6216" max="6216" width="12.28515625" style="243" customWidth="1"/>
    <col min="6217" max="6217" width="12.42578125" style="243" customWidth="1"/>
    <col min="6218" max="6219" width="9.140625" style="243"/>
    <col min="6220" max="6220" width="14.5703125" style="243" customWidth="1"/>
    <col min="6221" max="6221" width="13.5703125" style="243" customWidth="1"/>
    <col min="6222" max="6223" width="9.140625" style="243"/>
    <col min="6224" max="6224" width="13.5703125" style="243" customWidth="1"/>
    <col min="6225" max="6225" width="11.5703125" style="243" bestFit="1" customWidth="1"/>
    <col min="6226" max="6227" width="9.140625" style="243"/>
    <col min="6228" max="6228" width="13.5703125" style="243" customWidth="1"/>
    <col min="6229" max="6229" width="11.140625" style="243" customWidth="1"/>
    <col min="6230" max="6231" width="9.140625" style="243"/>
    <col min="6232" max="6232" width="13.28515625" style="243" customWidth="1"/>
    <col min="6233" max="6233" width="14.85546875" style="243" customWidth="1"/>
    <col min="6234" max="6400" width="9.140625" style="243"/>
    <col min="6401" max="6401" width="61" style="243" customWidth="1"/>
    <col min="6402" max="6403" width="9.140625" style="243"/>
    <col min="6404" max="6404" width="13.42578125" style="243" customWidth="1"/>
    <col min="6405" max="6413" width="17" style="243" customWidth="1"/>
    <col min="6414" max="6415" width="9.140625" style="243"/>
    <col min="6416" max="6416" width="14.7109375" style="243" customWidth="1"/>
    <col min="6417" max="6417" width="12.5703125" style="243" customWidth="1"/>
    <col min="6418" max="6419" width="9.140625" style="243"/>
    <col min="6420" max="6420" width="12.5703125" style="243" customWidth="1"/>
    <col min="6421" max="6421" width="14.28515625" style="243" customWidth="1"/>
    <col min="6422" max="6423" width="9.140625" style="243"/>
    <col min="6424" max="6424" width="11.42578125" style="243" customWidth="1"/>
    <col min="6425" max="6425" width="12.7109375" style="243" customWidth="1"/>
    <col min="6426" max="6427" width="9.140625" style="243"/>
    <col min="6428" max="6428" width="14.140625" style="243" customWidth="1"/>
    <col min="6429" max="6429" width="13.140625" style="243" customWidth="1"/>
    <col min="6430" max="6431" width="9.140625" style="243"/>
    <col min="6432" max="6432" width="11.5703125" style="243" customWidth="1"/>
    <col min="6433" max="6433" width="12" style="243" customWidth="1"/>
    <col min="6434" max="6435" width="9.140625" style="243"/>
    <col min="6436" max="6436" width="12.5703125" style="243" customWidth="1"/>
    <col min="6437" max="6437" width="12.140625" style="243" customWidth="1"/>
    <col min="6438" max="6439" width="9.140625" style="243"/>
    <col min="6440" max="6440" width="13.85546875" style="243" customWidth="1"/>
    <col min="6441" max="6441" width="11.85546875" style="243" customWidth="1"/>
    <col min="6442" max="6443" width="9.140625" style="243"/>
    <col min="6444" max="6444" width="13.140625" style="243" customWidth="1"/>
    <col min="6445" max="6445" width="12.85546875" style="243" customWidth="1"/>
    <col min="6446" max="6447" width="9.140625" style="243"/>
    <col min="6448" max="6448" width="12.42578125" style="243" customWidth="1"/>
    <col min="6449" max="6449" width="12.85546875" style="243" customWidth="1"/>
    <col min="6450" max="6451" width="9.140625" style="243"/>
    <col min="6452" max="6452" width="11" style="243" customWidth="1"/>
    <col min="6453" max="6453" width="13.7109375" style="243" customWidth="1"/>
    <col min="6454" max="6454" width="9.140625" style="243"/>
    <col min="6455" max="6455" width="9.140625" style="243" customWidth="1"/>
    <col min="6456" max="6456" width="11.140625" style="243" customWidth="1"/>
    <col min="6457" max="6457" width="11.7109375" style="243" customWidth="1"/>
    <col min="6458" max="6459" width="9.140625" style="243"/>
    <col min="6460" max="6461" width="12.140625" style="243" customWidth="1"/>
    <col min="6462" max="6463" width="9.140625" style="243"/>
    <col min="6464" max="6464" width="11.7109375" style="243" customWidth="1"/>
    <col min="6465" max="6465" width="10.7109375" style="243" customWidth="1"/>
    <col min="6466" max="6467" width="9.140625" style="243"/>
    <col min="6468" max="6468" width="12.28515625" style="243" customWidth="1"/>
    <col min="6469" max="6469" width="11.5703125" style="243" customWidth="1"/>
    <col min="6470" max="6471" width="9.140625" style="243"/>
    <col min="6472" max="6472" width="12.28515625" style="243" customWidth="1"/>
    <col min="6473" max="6473" width="12.42578125" style="243" customWidth="1"/>
    <col min="6474" max="6475" width="9.140625" style="243"/>
    <col min="6476" max="6476" width="14.5703125" style="243" customWidth="1"/>
    <col min="6477" max="6477" width="13.5703125" style="243" customWidth="1"/>
    <col min="6478" max="6479" width="9.140625" style="243"/>
    <col min="6480" max="6480" width="13.5703125" style="243" customWidth="1"/>
    <col min="6481" max="6481" width="11.5703125" style="243" bestFit="1" customWidth="1"/>
    <col min="6482" max="6483" width="9.140625" style="243"/>
    <col min="6484" max="6484" width="13.5703125" style="243" customWidth="1"/>
    <col min="6485" max="6485" width="11.140625" style="243" customWidth="1"/>
    <col min="6486" max="6487" width="9.140625" style="243"/>
    <col min="6488" max="6488" width="13.28515625" style="243" customWidth="1"/>
    <col min="6489" max="6489" width="14.85546875" style="243" customWidth="1"/>
    <col min="6490" max="6656" width="9.140625" style="243"/>
    <col min="6657" max="6657" width="61" style="243" customWidth="1"/>
    <col min="6658" max="6659" width="9.140625" style="243"/>
    <col min="6660" max="6660" width="13.42578125" style="243" customWidth="1"/>
    <col min="6661" max="6669" width="17" style="243" customWidth="1"/>
    <col min="6670" max="6671" width="9.140625" style="243"/>
    <col min="6672" max="6672" width="14.7109375" style="243" customWidth="1"/>
    <col min="6673" max="6673" width="12.5703125" style="243" customWidth="1"/>
    <col min="6674" max="6675" width="9.140625" style="243"/>
    <col min="6676" max="6676" width="12.5703125" style="243" customWidth="1"/>
    <col min="6677" max="6677" width="14.28515625" style="243" customWidth="1"/>
    <col min="6678" max="6679" width="9.140625" style="243"/>
    <col min="6680" max="6680" width="11.42578125" style="243" customWidth="1"/>
    <col min="6681" max="6681" width="12.7109375" style="243" customWidth="1"/>
    <col min="6682" max="6683" width="9.140625" style="243"/>
    <col min="6684" max="6684" width="14.140625" style="243" customWidth="1"/>
    <col min="6685" max="6685" width="13.140625" style="243" customWidth="1"/>
    <col min="6686" max="6687" width="9.140625" style="243"/>
    <col min="6688" max="6688" width="11.5703125" style="243" customWidth="1"/>
    <col min="6689" max="6689" width="12" style="243" customWidth="1"/>
    <col min="6690" max="6691" width="9.140625" style="243"/>
    <col min="6692" max="6692" width="12.5703125" style="243" customWidth="1"/>
    <col min="6693" max="6693" width="12.140625" style="243" customWidth="1"/>
    <col min="6694" max="6695" width="9.140625" style="243"/>
    <col min="6696" max="6696" width="13.85546875" style="243" customWidth="1"/>
    <col min="6697" max="6697" width="11.85546875" style="243" customWidth="1"/>
    <col min="6698" max="6699" width="9.140625" style="243"/>
    <col min="6700" max="6700" width="13.140625" style="243" customWidth="1"/>
    <col min="6701" max="6701" width="12.85546875" style="243" customWidth="1"/>
    <col min="6702" max="6703" width="9.140625" style="243"/>
    <col min="6704" max="6704" width="12.42578125" style="243" customWidth="1"/>
    <col min="6705" max="6705" width="12.85546875" style="243" customWidth="1"/>
    <col min="6706" max="6707" width="9.140625" style="243"/>
    <col min="6708" max="6708" width="11" style="243" customWidth="1"/>
    <col min="6709" max="6709" width="13.7109375" style="243" customWidth="1"/>
    <col min="6710" max="6710" width="9.140625" style="243"/>
    <col min="6711" max="6711" width="9.140625" style="243" customWidth="1"/>
    <col min="6712" max="6712" width="11.140625" style="243" customWidth="1"/>
    <col min="6713" max="6713" width="11.7109375" style="243" customWidth="1"/>
    <col min="6714" max="6715" width="9.140625" style="243"/>
    <col min="6716" max="6717" width="12.140625" style="243" customWidth="1"/>
    <col min="6718" max="6719" width="9.140625" style="243"/>
    <col min="6720" max="6720" width="11.7109375" style="243" customWidth="1"/>
    <col min="6721" max="6721" width="10.7109375" style="243" customWidth="1"/>
    <col min="6722" max="6723" width="9.140625" style="243"/>
    <col min="6724" max="6724" width="12.28515625" style="243" customWidth="1"/>
    <col min="6725" max="6725" width="11.5703125" style="243" customWidth="1"/>
    <col min="6726" max="6727" width="9.140625" style="243"/>
    <col min="6728" max="6728" width="12.28515625" style="243" customWidth="1"/>
    <col min="6729" max="6729" width="12.42578125" style="243" customWidth="1"/>
    <col min="6730" max="6731" width="9.140625" style="243"/>
    <col min="6732" max="6732" width="14.5703125" style="243" customWidth="1"/>
    <col min="6733" max="6733" width="13.5703125" style="243" customWidth="1"/>
    <col min="6734" max="6735" width="9.140625" style="243"/>
    <col min="6736" max="6736" width="13.5703125" style="243" customWidth="1"/>
    <col min="6737" max="6737" width="11.5703125" style="243" bestFit="1" customWidth="1"/>
    <col min="6738" max="6739" width="9.140625" style="243"/>
    <col min="6740" max="6740" width="13.5703125" style="243" customWidth="1"/>
    <col min="6741" max="6741" width="11.140625" style="243" customWidth="1"/>
    <col min="6742" max="6743" width="9.140625" style="243"/>
    <col min="6744" max="6744" width="13.28515625" style="243" customWidth="1"/>
    <col min="6745" max="6745" width="14.85546875" style="243" customWidth="1"/>
    <col min="6746" max="6912" width="9.140625" style="243"/>
    <col min="6913" max="6913" width="61" style="243" customWidth="1"/>
    <col min="6914" max="6915" width="9.140625" style="243"/>
    <col min="6916" max="6916" width="13.42578125" style="243" customWidth="1"/>
    <col min="6917" max="6925" width="17" style="243" customWidth="1"/>
    <col min="6926" max="6927" width="9.140625" style="243"/>
    <col min="6928" max="6928" width="14.7109375" style="243" customWidth="1"/>
    <col min="6929" max="6929" width="12.5703125" style="243" customWidth="1"/>
    <col min="6930" max="6931" width="9.140625" style="243"/>
    <col min="6932" max="6932" width="12.5703125" style="243" customWidth="1"/>
    <col min="6933" max="6933" width="14.28515625" style="243" customWidth="1"/>
    <col min="6934" max="6935" width="9.140625" style="243"/>
    <col min="6936" max="6936" width="11.42578125" style="243" customWidth="1"/>
    <col min="6937" max="6937" width="12.7109375" style="243" customWidth="1"/>
    <col min="6938" max="6939" width="9.140625" style="243"/>
    <col min="6940" max="6940" width="14.140625" style="243" customWidth="1"/>
    <col min="6941" max="6941" width="13.140625" style="243" customWidth="1"/>
    <col min="6942" max="6943" width="9.140625" style="243"/>
    <col min="6944" max="6944" width="11.5703125" style="243" customWidth="1"/>
    <col min="6945" max="6945" width="12" style="243" customWidth="1"/>
    <col min="6946" max="6947" width="9.140625" style="243"/>
    <col min="6948" max="6948" width="12.5703125" style="243" customWidth="1"/>
    <col min="6949" max="6949" width="12.140625" style="243" customWidth="1"/>
    <col min="6950" max="6951" width="9.140625" style="243"/>
    <col min="6952" max="6952" width="13.85546875" style="243" customWidth="1"/>
    <col min="6953" max="6953" width="11.85546875" style="243" customWidth="1"/>
    <col min="6954" max="6955" width="9.140625" style="243"/>
    <col min="6956" max="6956" width="13.140625" style="243" customWidth="1"/>
    <col min="6957" max="6957" width="12.85546875" style="243" customWidth="1"/>
    <col min="6958" max="6959" width="9.140625" style="243"/>
    <col min="6960" max="6960" width="12.42578125" style="243" customWidth="1"/>
    <col min="6961" max="6961" width="12.85546875" style="243" customWidth="1"/>
    <col min="6962" max="6963" width="9.140625" style="243"/>
    <col min="6964" max="6964" width="11" style="243" customWidth="1"/>
    <col min="6965" max="6965" width="13.7109375" style="243" customWidth="1"/>
    <col min="6966" max="6966" width="9.140625" style="243"/>
    <col min="6967" max="6967" width="9.140625" style="243" customWidth="1"/>
    <col min="6968" max="6968" width="11.140625" style="243" customWidth="1"/>
    <col min="6969" max="6969" width="11.7109375" style="243" customWidth="1"/>
    <col min="6970" max="6971" width="9.140625" style="243"/>
    <col min="6972" max="6973" width="12.140625" style="243" customWidth="1"/>
    <col min="6974" max="6975" width="9.140625" style="243"/>
    <col min="6976" max="6976" width="11.7109375" style="243" customWidth="1"/>
    <col min="6977" max="6977" width="10.7109375" style="243" customWidth="1"/>
    <col min="6978" max="6979" width="9.140625" style="243"/>
    <col min="6980" max="6980" width="12.28515625" style="243" customWidth="1"/>
    <col min="6981" max="6981" width="11.5703125" style="243" customWidth="1"/>
    <col min="6982" max="6983" width="9.140625" style="243"/>
    <col min="6984" max="6984" width="12.28515625" style="243" customWidth="1"/>
    <col min="6985" max="6985" width="12.42578125" style="243" customWidth="1"/>
    <col min="6986" max="6987" width="9.140625" style="243"/>
    <col min="6988" max="6988" width="14.5703125" style="243" customWidth="1"/>
    <col min="6989" max="6989" width="13.5703125" style="243" customWidth="1"/>
    <col min="6990" max="6991" width="9.140625" style="243"/>
    <col min="6992" max="6992" width="13.5703125" style="243" customWidth="1"/>
    <col min="6993" max="6993" width="11.5703125" style="243" bestFit="1" customWidth="1"/>
    <col min="6994" max="6995" width="9.140625" style="243"/>
    <col min="6996" max="6996" width="13.5703125" style="243" customWidth="1"/>
    <col min="6997" max="6997" width="11.140625" style="243" customWidth="1"/>
    <col min="6998" max="6999" width="9.140625" style="243"/>
    <col min="7000" max="7000" width="13.28515625" style="243" customWidth="1"/>
    <col min="7001" max="7001" width="14.85546875" style="243" customWidth="1"/>
    <col min="7002" max="7168" width="9.140625" style="243"/>
    <col min="7169" max="7169" width="61" style="243" customWidth="1"/>
    <col min="7170" max="7171" width="9.140625" style="243"/>
    <col min="7172" max="7172" width="13.42578125" style="243" customWidth="1"/>
    <col min="7173" max="7181" width="17" style="243" customWidth="1"/>
    <col min="7182" max="7183" width="9.140625" style="243"/>
    <col min="7184" max="7184" width="14.7109375" style="243" customWidth="1"/>
    <col min="7185" max="7185" width="12.5703125" style="243" customWidth="1"/>
    <col min="7186" max="7187" width="9.140625" style="243"/>
    <col min="7188" max="7188" width="12.5703125" style="243" customWidth="1"/>
    <col min="7189" max="7189" width="14.28515625" style="243" customWidth="1"/>
    <col min="7190" max="7191" width="9.140625" style="243"/>
    <col min="7192" max="7192" width="11.42578125" style="243" customWidth="1"/>
    <col min="7193" max="7193" width="12.7109375" style="243" customWidth="1"/>
    <col min="7194" max="7195" width="9.140625" style="243"/>
    <col min="7196" max="7196" width="14.140625" style="243" customWidth="1"/>
    <col min="7197" max="7197" width="13.140625" style="243" customWidth="1"/>
    <col min="7198" max="7199" width="9.140625" style="243"/>
    <col min="7200" max="7200" width="11.5703125" style="243" customWidth="1"/>
    <col min="7201" max="7201" width="12" style="243" customWidth="1"/>
    <col min="7202" max="7203" width="9.140625" style="243"/>
    <col min="7204" max="7204" width="12.5703125" style="243" customWidth="1"/>
    <col min="7205" max="7205" width="12.140625" style="243" customWidth="1"/>
    <col min="7206" max="7207" width="9.140625" style="243"/>
    <col min="7208" max="7208" width="13.85546875" style="243" customWidth="1"/>
    <col min="7209" max="7209" width="11.85546875" style="243" customWidth="1"/>
    <col min="7210" max="7211" width="9.140625" style="243"/>
    <col min="7212" max="7212" width="13.140625" style="243" customWidth="1"/>
    <col min="7213" max="7213" width="12.85546875" style="243" customWidth="1"/>
    <col min="7214" max="7215" width="9.140625" style="243"/>
    <col min="7216" max="7216" width="12.42578125" style="243" customWidth="1"/>
    <col min="7217" max="7217" width="12.85546875" style="243" customWidth="1"/>
    <col min="7218" max="7219" width="9.140625" style="243"/>
    <col min="7220" max="7220" width="11" style="243" customWidth="1"/>
    <col min="7221" max="7221" width="13.7109375" style="243" customWidth="1"/>
    <col min="7222" max="7222" width="9.140625" style="243"/>
    <col min="7223" max="7223" width="9.140625" style="243" customWidth="1"/>
    <col min="7224" max="7224" width="11.140625" style="243" customWidth="1"/>
    <col min="7225" max="7225" width="11.7109375" style="243" customWidth="1"/>
    <col min="7226" max="7227" width="9.140625" style="243"/>
    <col min="7228" max="7229" width="12.140625" style="243" customWidth="1"/>
    <col min="7230" max="7231" width="9.140625" style="243"/>
    <col min="7232" max="7232" width="11.7109375" style="243" customWidth="1"/>
    <col min="7233" max="7233" width="10.7109375" style="243" customWidth="1"/>
    <col min="7234" max="7235" width="9.140625" style="243"/>
    <col min="7236" max="7236" width="12.28515625" style="243" customWidth="1"/>
    <col min="7237" max="7237" width="11.5703125" style="243" customWidth="1"/>
    <col min="7238" max="7239" width="9.140625" style="243"/>
    <col min="7240" max="7240" width="12.28515625" style="243" customWidth="1"/>
    <col min="7241" max="7241" width="12.42578125" style="243" customWidth="1"/>
    <col min="7242" max="7243" width="9.140625" style="243"/>
    <col min="7244" max="7244" width="14.5703125" style="243" customWidth="1"/>
    <col min="7245" max="7245" width="13.5703125" style="243" customWidth="1"/>
    <col min="7246" max="7247" width="9.140625" style="243"/>
    <col min="7248" max="7248" width="13.5703125" style="243" customWidth="1"/>
    <col min="7249" max="7249" width="11.5703125" style="243" bestFit="1" customWidth="1"/>
    <col min="7250" max="7251" width="9.140625" style="243"/>
    <col min="7252" max="7252" width="13.5703125" style="243" customWidth="1"/>
    <col min="7253" max="7253" width="11.140625" style="243" customWidth="1"/>
    <col min="7254" max="7255" width="9.140625" style="243"/>
    <col min="7256" max="7256" width="13.28515625" style="243" customWidth="1"/>
    <col min="7257" max="7257" width="14.85546875" style="243" customWidth="1"/>
    <col min="7258" max="7424" width="9.140625" style="243"/>
    <col min="7425" max="7425" width="61" style="243" customWidth="1"/>
    <col min="7426" max="7427" width="9.140625" style="243"/>
    <col min="7428" max="7428" width="13.42578125" style="243" customWidth="1"/>
    <col min="7429" max="7437" width="17" style="243" customWidth="1"/>
    <col min="7438" max="7439" width="9.140625" style="243"/>
    <col min="7440" max="7440" width="14.7109375" style="243" customWidth="1"/>
    <col min="7441" max="7441" width="12.5703125" style="243" customWidth="1"/>
    <col min="7442" max="7443" width="9.140625" style="243"/>
    <col min="7444" max="7444" width="12.5703125" style="243" customWidth="1"/>
    <col min="7445" max="7445" width="14.28515625" style="243" customWidth="1"/>
    <col min="7446" max="7447" width="9.140625" style="243"/>
    <col min="7448" max="7448" width="11.42578125" style="243" customWidth="1"/>
    <col min="7449" max="7449" width="12.7109375" style="243" customWidth="1"/>
    <col min="7450" max="7451" width="9.140625" style="243"/>
    <col min="7452" max="7452" width="14.140625" style="243" customWidth="1"/>
    <col min="7453" max="7453" width="13.140625" style="243" customWidth="1"/>
    <col min="7454" max="7455" width="9.140625" style="243"/>
    <col min="7456" max="7456" width="11.5703125" style="243" customWidth="1"/>
    <col min="7457" max="7457" width="12" style="243" customWidth="1"/>
    <col min="7458" max="7459" width="9.140625" style="243"/>
    <col min="7460" max="7460" width="12.5703125" style="243" customWidth="1"/>
    <col min="7461" max="7461" width="12.140625" style="243" customWidth="1"/>
    <col min="7462" max="7463" width="9.140625" style="243"/>
    <col min="7464" max="7464" width="13.85546875" style="243" customWidth="1"/>
    <col min="7465" max="7465" width="11.85546875" style="243" customWidth="1"/>
    <col min="7466" max="7467" width="9.140625" style="243"/>
    <col min="7468" max="7468" width="13.140625" style="243" customWidth="1"/>
    <col min="7469" max="7469" width="12.85546875" style="243" customWidth="1"/>
    <col min="7470" max="7471" width="9.140625" style="243"/>
    <col min="7472" max="7472" width="12.42578125" style="243" customWidth="1"/>
    <col min="7473" max="7473" width="12.85546875" style="243" customWidth="1"/>
    <col min="7474" max="7475" width="9.140625" style="243"/>
    <col min="7476" max="7476" width="11" style="243" customWidth="1"/>
    <col min="7477" max="7477" width="13.7109375" style="243" customWidth="1"/>
    <col min="7478" max="7478" width="9.140625" style="243"/>
    <col min="7479" max="7479" width="9.140625" style="243" customWidth="1"/>
    <col min="7480" max="7480" width="11.140625" style="243" customWidth="1"/>
    <col min="7481" max="7481" width="11.7109375" style="243" customWidth="1"/>
    <col min="7482" max="7483" width="9.140625" style="243"/>
    <col min="7484" max="7485" width="12.140625" style="243" customWidth="1"/>
    <col min="7486" max="7487" width="9.140625" style="243"/>
    <col min="7488" max="7488" width="11.7109375" style="243" customWidth="1"/>
    <col min="7489" max="7489" width="10.7109375" style="243" customWidth="1"/>
    <col min="7490" max="7491" width="9.140625" style="243"/>
    <col min="7492" max="7492" width="12.28515625" style="243" customWidth="1"/>
    <col min="7493" max="7493" width="11.5703125" style="243" customWidth="1"/>
    <col min="7494" max="7495" width="9.140625" style="243"/>
    <col min="7496" max="7496" width="12.28515625" style="243" customWidth="1"/>
    <col min="7497" max="7497" width="12.42578125" style="243" customWidth="1"/>
    <col min="7498" max="7499" width="9.140625" style="243"/>
    <col min="7500" max="7500" width="14.5703125" style="243" customWidth="1"/>
    <col min="7501" max="7501" width="13.5703125" style="243" customWidth="1"/>
    <col min="7502" max="7503" width="9.140625" style="243"/>
    <col min="7504" max="7504" width="13.5703125" style="243" customWidth="1"/>
    <col min="7505" max="7505" width="11.5703125" style="243" bestFit="1" customWidth="1"/>
    <col min="7506" max="7507" width="9.140625" style="243"/>
    <col min="7508" max="7508" width="13.5703125" style="243" customWidth="1"/>
    <col min="7509" max="7509" width="11.140625" style="243" customWidth="1"/>
    <col min="7510" max="7511" width="9.140625" style="243"/>
    <col min="7512" max="7512" width="13.28515625" style="243" customWidth="1"/>
    <col min="7513" max="7513" width="14.85546875" style="243" customWidth="1"/>
    <col min="7514" max="7680" width="9.140625" style="243"/>
    <col min="7681" max="7681" width="61" style="243" customWidth="1"/>
    <col min="7682" max="7683" width="9.140625" style="243"/>
    <col min="7684" max="7684" width="13.42578125" style="243" customWidth="1"/>
    <col min="7685" max="7693" width="17" style="243" customWidth="1"/>
    <col min="7694" max="7695" width="9.140625" style="243"/>
    <col min="7696" max="7696" width="14.7109375" style="243" customWidth="1"/>
    <col min="7697" max="7697" width="12.5703125" style="243" customWidth="1"/>
    <col min="7698" max="7699" width="9.140625" style="243"/>
    <col min="7700" max="7700" width="12.5703125" style="243" customWidth="1"/>
    <col min="7701" max="7701" width="14.28515625" style="243" customWidth="1"/>
    <col min="7702" max="7703" width="9.140625" style="243"/>
    <col min="7704" max="7704" width="11.42578125" style="243" customWidth="1"/>
    <col min="7705" max="7705" width="12.7109375" style="243" customWidth="1"/>
    <col min="7706" max="7707" width="9.140625" style="243"/>
    <col min="7708" max="7708" width="14.140625" style="243" customWidth="1"/>
    <col min="7709" max="7709" width="13.140625" style="243" customWidth="1"/>
    <col min="7710" max="7711" width="9.140625" style="243"/>
    <col min="7712" max="7712" width="11.5703125" style="243" customWidth="1"/>
    <col min="7713" max="7713" width="12" style="243" customWidth="1"/>
    <col min="7714" max="7715" width="9.140625" style="243"/>
    <col min="7716" max="7716" width="12.5703125" style="243" customWidth="1"/>
    <col min="7717" max="7717" width="12.140625" style="243" customWidth="1"/>
    <col min="7718" max="7719" width="9.140625" style="243"/>
    <col min="7720" max="7720" width="13.85546875" style="243" customWidth="1"/>
    <col min="7721" max="7721" width="11.85546875" style="243" customWidth="1"/>
    <col min="7722" max="7723" width="9.140625" style="243"/>
    <col min="7724" max="7724" width="13.140625" style="243" customWidth="1"/>
    <col min="7725" max="7725" width="12.85546875" style="243" customWidth="1"/>
    <col min="7726" max="7727" width="9.140625" style="243"/>
    <col min="7728" max="7728" width="12.42578125" style="243" customWidth="1"/>
    <col min="7729" max="7729" width="12.85546875" style="243" customWidth="1"/>
    <col min="7730" max="7731" width="9.140625" style="243"/>
    <col min="7732" max="7732" width="11" style="243" customWidth="1"/>
    <col min="7733" max="7733" width="13.7109375" style="243" customWidth="1"/>
    <col min="7734" max="7734" width="9.140625" style="243"/>
    <col min="7735" max="7735" width="9.140625" style="243" customWidth="1"/>
    <col min="7736" max="7736" width="11.140625" style="243" customWidth="1"/>
    <col min="7737" max="7737" width="11.7109375" style="243" customWidth="1"/>
    <col min="7738" max="7739" width="9.140625" style="243"/>
    <col min="7740" max="7741" width="12.140625" style="243" customWidth="1"/>
    <col min="7742" max="7743" width="9.140625" style="243"/>
    <col min="7744" max="7744" width="11.7109375" style="243" customWidth="1"/>
    <col min="7745" max="7745" width="10.7109375" style="243" customWidth="1"/>
    <col min="7746" max="7747" width="9.140625" style="243"/>
    <col min="7748" max="7748" width="12.28515625" style="243" customWidth="1"/>
    <col min="7749" max="7749" width="11.5703125" style="243" customWidth="1"/>
    <col min="7750" max="7751" width="9.140625" style="243"/>
    <col min="7752" max="7752" width="12.28515625" style="243" customWidth="1"/>
    <col min="7753" max="7753" width="12.42578125" style="243" customWidth="1"/>
    <col min="7754" max="7755" width="9.140625" style="243"/>
    <col min="7756" max="7756" width="14.5703125" style="243" customWidth="1"/>
    <col min="7757" max="7757" width="13.5703125" style="243" customWidth="1"/>
    <col min="7758" max="7759" width="9.140625" style="243"/>
    <col min="7760" max="7760" width="13.5703125" style="243" customWidth="1"/>
    <col min="7761" max="7761" width="11.5703125" style="243" bestFit="1" customWidth="1"/>
    <col min="7762" max="7763" width="9.140625" style="243"/>
    <col min="7764" max="7764" width="13.5703125" style="243" customWidth="1"/>
    <col min="7765" max="7765" width="11.140625" style="243" customWidth="1"/>
    <col min="7766" max="7767" width="9.140625" style="243"/>
    <col min="7768" max="7768" width="13.28515625" style="243" customWidth="1"/>
    <col min="7769" max="7769" width="14.85546875" style="243" customWidth="1"/>
    <col min="7770" max="7936" width="9.140625" style="243"/>
    <col min="7937" max="7937" width="61" style="243" customWidth="1"/>
    <col min="7938" max="7939" width="9.140625" style="243"/>
    <col min="7940" max="7940" width="13.42578125" style="243" customWidth="1"/>
    <col min="7941" max="7949" width="17" style="243" customWidth="1"/>
    <col min="7950" max="7951" width="9.140625" style="243"/>
    <col min="7952" max="7952" width="14.7109375" style="243" customWidth="1"/>
    <col min="7953" max="7953" width="12.5703125" style="243" customWidth="1"/>
    <col min="7954" max="7955" width="9.140625" style="243"/>
    <col min="7956" max="7956" width="12.5703125" style="243" customWidth="1"/>
    <col min="7957" max="7957" width="14.28515625" style="243" customWidth="1"/>
    <col min="7958" max="7959" width="9.140625" style="243"/>
    <col min="7960" max="7960" width="11.42578125" style="243" customWidth="1"/>
    <col min="7961" max="7961" width="12.7109375" style="243" customWidth="1"/>
    <col min="7962" max="7963" width="9.140625" style="243"/>
    <col min="7964" max="7964" width="14.140625" style="243" customWidth="1"/>
    <col min="7965" max="7965" width="13.140625" style="243" customWidth="1"/>
    <col min="7966" max="7967" width="9.140625" style="243"/>
    <col min="7968" max="7968" width="11.5703125" style="243" customWidth="1"/>
    <col min="7969" max="7969" width="12" style="243" customWidth="1"/>
    <col min="7970" max="7971" width="9.140625" style="243"/>
    <col min="7972" max="7972" width="12.5703125" style="243" customWidth="1"/>
    <col min="7973" max="7973" width="12.140625" style="243" customWidth="1"/>
    <col min="7974" max="7975" width="9.140625" style="243"/>
    <col min="7976" max="7976" width="13.85546875" style="243" customWidth="1"/>
    <col min="7977" max="7977" width="11.85546875" style="243" customWidth="1"/>
    <col min="7978" max="7979" width="9.140625" style="243"/>
    <col min="7980" max="7980" width="13.140625" style="243" customWidth="1"/>
    <col min="7981" max="7981" width="12.85546875" style="243" customWidth="1"/>
    <col min="7982" max="7983" width="9.140625" style="243"/>
    <col min="7984" max="7984" width="12.42578125" style="243" customWidth="1"/>
    <col min="7985" max="7985" width="12.85546875" style="243" customWidth="1"/>
    <col min="7986" max="7987" width="9.140625" style="243"/>
    <col min="7988" max="7988" width="11" style="243" customWidth="1"/>
    <col min="7989" max="7989" width="13.7109375" style="243" customWidth="1"/>
    <col min="7990" max="7990" width="9.140625" style="243"/>
    <col min="7991" max="7991" width="9.140625" style="243" customWidth="1"/>
    <col min="7992" max="7992" width="11.140625" style="243" customWidth="1"/>
    <col min="7993" max="7993" width="11.7109375" style="243" customWidth="1"/>
    <col min="7994" max="7995" width="9.140625" style="243"/>
    <col min="7996" max="7997" width="12.140625" style="243" customWidth="1"/>
    <col min="7998" max="7999" width="9.140625" style="243"/>
    <col min="8000" max="8000" width="11.7109375" style="243" customWidth="1"/>
    <col min="8001" max="8001" width="10.7109375" style="243" customWidth="1"/>
    <col min="8002" max="8003" width="9.140625" style="243"/>
    <col min="8004" max="8004" width="12.28515625" style="243" customWidth="1"/>
    <col min="8005" max="8005" width="11.5703125" style="243" customWidth="1"/>
    <col min="8006" max="8007" width="9.140625" style="243"/>
    <col min="8008" max="8008" width="12.28515625" style="243" customWidth="1"/>
    <col min="8009" max="8009" width="12.42578125" style="243" customWidth="1"/>
    <col min="8010" max="8011" width="9.140625" style="243"/>
    <col min="8012" max="8012" width="14.5703125" style="243" customWidth="1"/>
    <col min="8013" max="8013" width="13.5703125" style="243" customWidth="1"/>
    <col min="8014" max="8015" width="9.140625" style="243"/>
    <col min="8016" max="8016" width="13.5703125" style="243" customWidth="1"/>
    <col min="8017" max="8017" width="11.5703125" style="243" bestFit="1" customWidth="1"/>
    <col min="8018" max="8019" width="9.140625" style="243"/>
    <col min="8020" max="8020" width="13.5703125" style="243" customWidth="1"/>
    <col min="8021" max="8021" width="11.140625" style="243" customWidth="1"/>
    <col min="8022" max="8023" width="9.140625" style="243"/>
    <col min="8024" max="8024" width="13.28515625" style="243" customWidth="1"/>
    <col min="8025" max="8025" width="14.85546875" style="243" customWidth="1"/>
    <col min="8026" max="8192" width="9.140625" style="243"/>
    <col min="8193" max="8193" width="61" style="243" customWidth="1"/>
    <col min="8194" max="8195" width="9.140625" style="243"/>
    <col min="8196" max="8196" width="13.42578125" style="243" customWidth="1"/>
    <col min="8197" max="8205" width="17" style="243" customWidth="1"/>
    <col min="8206" max="8207" width="9.140625" style="243"/>
    <col min="8208" max="8208" width="14.7109375" style="243" customWidth="1"/>
    <col min="8209" max="8209" width="12.5703125" style="243" customWidth="1"/>
    <col min="8210" max="8211" width="9.140625" style="243"/>
    <col min="8212" max="8212" width="12.5703125" style="243" customWidth="1"/>
    <col min="8213" max="8213" width="14.28515625" style="243" customWidth="1"/>
    <col min="8214" max="8215" width="9.140625" style="243"/>
    <col min="8216" max="8216" width="11.42578125" style="243" customWidth="1"/>
    <col min="8217" max="8217" width="12.7109375" style="243" customWidth="1"/>
    <col min="8218" max="8219" width="9.140625" style="243"/>
    <col min="8220" max="8220" width="14.140625" style="243" customWidth="1"/>
    <col min="8221" max="8221" width="13.140625" style="243" customWidth="1"/>
    <col min="8222" max="8223" width="9.140625" style="243"/>
    <col min="8224" max="8224" width="11.5703125" style="243" customWidth="1"/>
    <col min="8225" max="8225" width="12" style="243" customWidth="1"/>
    <col min="8226" max="8227" width="9.140625" style="243"/>
    <col min="8228" max="8228" width="12.5703125" style="243" customWidth="1"/>
    <col min="8229" max="8229" width="12.140625" style="243" customWidth="1"/>
    <col min="8230" max="8231" width="9.140625" style="243"/>
    <col min="8232" max="8232" width="13.85546875" style="243" customWidth="1"/>
    <col min="8233" max="8233" width="11.85546875" style="243" customWidth="1"/>
    <col min="8234" max="8235" width="9.140625" style="243"/>
    <col min="8236" max="8236" width="13.140625" style="243" customWidth="1"/>
    <col min="8237" max="8237" width="12.85546875" style="243" customWidth="1"/>
    <col min="8238" max="8239" width="9.140625" style="243"/>
    <col min="8240" max="8240" width="12.42578125" style="243" customWidth="1"/>
    <col min="8241" max="8241" width="12.85546875" style="243" customWidth="1"/>
    <col min="8242" max="8243" width="9.140625" style="243"/>
    <col min="8244" max="8244" width="11" style="243" customWidth="1"/>
    <col min="8245" max="8245" width="13.7109375" style="243" customWidth="1"/>
    <col min="8246" max="8246" width="9.140625" style="243"/>
    <col min="8247" max="8247" width="9.140625" style="243" customWidth="1"/>
    <col min="8248" max="8248" width="11.140625" style="243" customWidth="1"/>
    <col min="8249" max="8249" width="11.7109375" style="243" customWidth="1"/>
    <col min="8250" max="8251" width="9.140625" style="243"/>
    <col min="8252" max="8253" width="12.140625" style="243" customWidth="1"/>
    <col min="8254" max="8255" width="9.140625" style="243"/>
    <col min="8256" max="8256" width="11.7109375" style="243" customWidth="1"/>
    <col min="8257" max="8257" width="10.7109375" style="243" customWidth="1"/>
    <col min="8258" max="8259" width="9.140625" style="243"/>
    <col min="8260" max="8260" width="12.28515625" style="243" customWidth="1"/>
    <col min="8261" max="8261" width="11.5703125" style="243" customWidth="1"/>
    <col min="8262" max="8263" width="9.140625" style="243"/>
    <col min="8264" max="8264" width="12.28515625" style="243" customWidth="1"/>
    <col min="8265" max="8265" width="12.42578125" style="243" customWidth="1"/>
    <col min="8266" max="8267" width="9.140625" style="243"/>
    <col min="8268" max="8268" width="14.5703125" style="243" customWidth="1"/>
    <col min="8269" max="8269" width="13.5703125" style="243" customWidth="1"/>
    <col min="8270" max="8271" width="9.140625" style="243"/>
    <col min="8272" max="8272" width="13.5703125" style="243" customWidth="1"/>
    <col min="8273" max="8273" width="11.5703125" style="243" bestFit="1" customWidth="1"/>
    <col min="8274" max="8275" width="9.140625" style="243"/>
    <col min="8276" max="8276" width="13.5703125" style="243" customWidth="1"/>
    <col min="8277" max="8277" width="11.140625" style="243" customWidth="1"/>
    <col min="8278" max="8279" width="9.140625" style="243"/>
    <col min="8280" max="8280" width="13.28515625" style="243" customWidth="1"/>
    <col min="8281" max="8281" width="14.85546875" style="243" customWidth="1"/>
    <col min="8282" max="8448" width="9.140625" style="243"/>
    <col min="8449" max="8449" width="61" style="243" customWidth="1"/>
    <col min="8450" max="8451" width="9.140625" style="243"/>
    <col min="8452" max="8452" width="13.42578125" style="243" customWidth="1"/>
    <col min="8453" max="8461" width="17" style="243" customWidth="1"/>
    <col min="8462" max="8463" width="9.140625" style="243"/>
    <col min="8464" max="8464" width="14.7109375" style="243" customWidth="1"/>
    <col min="8465" max="8465" width="12.5703125" style="243" customWidth="1"/>
    <col min="8466" max="8467" width="9.140625" style="243"/>
    <col min="8468" max="8468" width="12.5703125" style="243" customWidth="1"/>
    <col min="8469" max="8469" width="14.28515625" style="243" customWidth="1"/>
    <col min="8470" max="8471" width="9.140625" style="243"/>
    <col min="8472" max="8472" width="11.42578125" style="243" customWidth="1"/>
    <col min="8473" max="8473" width="12.7109375" style="243" customWidth="1"/>
    <col min="8474" max="8475" width="9.140625" style="243"/>
    <col min="8476" max="8476" width="14.140625" style="243" customWidth="1"/>
    <col min="8477" max="8477" width="13.140625" style="243" customWidth="1"/>
    <col min="8478" max="8479" width="9.140625" style="243"/>
    <col min="8480" max="8480" width="11.5703125" style="243" customWidth="1"/>
    <col min="8481" max="8481" width="12" style="243" customWidth="1"/>
    <col min="8482" max="8483" width="9.140625" style="243"/>
    <col min="8484" max="8484" width="12.5703125" style="243" customWidth="1"/>
    <col min="8485" max="8485" width="12.140625" style="243" customWidth="1"/>
    <col min="8486" max="8487" width="9.140625" style="243"/>
    <col min="8488" max="8488" width="13.85546875" style="243" customWidth="1"/>
    <col min="8489" max="8489" width="11.85546875" style="243" customWidth="1"/>
    <col min="8490" max="8491" width="9.140625" style="243"/>
    <col min="8492" max="8492" width="13.140625" style="243" customWidth="1"/>
    <col min="8493" max="8493" width="12.85546875" style="243" customWidth="1"/>
    <col min="8494" max="8495" width="9.140625" style="243"/>
    <col min="8496" max="8496" width="12.42578125" style="243" customWidth="1"/>
    <col min="8497" max="8497" width="12.85546875" style="243" customWidth="1"/>
    <col min="8498" max="8499" width="9.140625" style="243"/>
    <col min="8500" max="8500" width="11" style="243" customWidth="1"/>
    <col min="8501" max="8501" width="13.7109375" style="243" customWidth="1"/>
    <col min="8502" max="8502" width="9.140625" style="243"/>
    <col min="8503" max="8503" width="9.140625" style="243" customWidth="1"/>
    <col min="8504" max="8504" width="11.140625" style="243" customWidth="1"/>
    <col min="8505" max="8505" width="11.7109375" style="243" customWidth="1"/>
    <col min="8506" max="8507" width="9.140625" style="243"/>
    <col min="8508" max="8509" width="12.140625" style="243" customWidth="1"/>
    <col min="8510" max="8511" width="9.140625" style="243"/>
    <col min="8512" max="8512" width="11.7109375" style="243" customWidth="1"/>
    <col min="8513" max="8513" width="10.7109375" style="243" customWidth="1"/>
    <col min="8514" max="8515" width="9.140625" style="243"/>
    <col min="8516" max="8516" width="12.28515625" style="243" customWidth="1"/>
    <col min="8517" max="8517" width="11.5703125" style="243" customWidth="1"/>
    <col min="8518" max="8519" width="9.140625" style="243"/>
    <col min="8520" max="8520" width="12.28515625" style="243" customWidth="1"/>
    <col min="8521" max="8521" width="12.42578125" style="243" customWidth="1"/>
    <col min="8522" max="8523" width="9.140625" style="243"/>
    <col min="8524" max="8524" width="14.5703125" style="243" customWidth="1"/>
    <col min="8525" max="8525" width="13.5703125" style="243" customWidth="1"/>
    <col min="8526" max="8527" width="9.140625" style="243"/>
    <col min="8528" max="8528" width="13.5703125" style="243" customWidth="1"/>
    <col min="8529" max="8529" width="11.5703125" style="243" bestFit="1" customWidth="1"/>
    <col min="8530" max="8531" width="9.140625" style="243"/>
    <col min="8532" max="8532" width="13.5703125" style="243" customWidth="1"/>
    <col min="8533" max="8533" width="11.140625" style="243" customWidth="1"/>
    <col min="8534" max="8535" width="9.140625" style="243"/>
    <col min="8536" max="8536" width="13.28515625" style="243" customWidth="1"/>
    <col min="8537" max="8537" width="14.85546875" style="243" customWidth="1"/>
    <col min="8538" max="8704" width="9.140625" style="243"/>
    <col min="8705" max="8705" width="61" style="243" customWidth="1"/>
    <col min="8706" max="8707" width="9.140625" style="243"/>
    <col min="8708" max="8708" width="13.42578125" style="243" customWidth="1"/>
    <col min="8709" max="8717" width="17" style="243" customWidth="1"/>
    <col min="8718" max="8719" width="9.140625" style="243"/>
    <col min="8720" max="8720" width="14.7109375" style="243" customWidth="1"/>
    <col min="8721" max="8721" width="12.5703125" style="243" customWidth="1"/>
    <col min="8722" max="8723" width="9.140625" style="243"/>
    <col min="8724" max="8724" width="12.5703125" style="243" customWidth="1"/>
    <col min="8725" max="8725" width="14.28515625" style="243" customWidth="1"/>
    <col min="8726" max="8727" width="9.140625" style="243"/>
    <col min="8728" max="8728" width="11.42578125" style="243" customWidth="1"/>
    <col min="8729" max="8729" width="12.7109375" style="243" customWidth="1"/>
    <col min="8730" max="8731" width="9.140625" style="243"/>
    <col min="8732" max="8732" width="14.140625" style="243" customWidth="1"/>
    <col min="8733" max="8733" width="13.140625" style="243" customWidth="1"/>
    <col min="8734" max="8735" width="9.140625" style="243"/>
    <col min="8736" max="8736" width="11.5703125" style="243" customWidth="1"/>
    <col min="8737" max="8737" width="12" style="243" customWidth="1"/>
    <col min="8738" max="8739" width="9.140625" style="243"/>
    <col min="8740" max="8740" width="12.5703125" style="243" customWidth="1"/>
    <col min="8741" max="8741" width="12.140625" style="243" customWidth="1"/>
    <col min="8742" max="8743" width="9.140625" style="243"/>
    <col min="8744" max="8744" width="13.85546875" style="243" customWidth="1"/>
    <col min="8745" max="8745" width="11.85546875" style="243" customWidth="1"/>
    <col min="8746" max="8747" width="9.140625" style="243"/>
    <col min="8748" max="8748" width="13.140625" style="243" customWidth="1"/>
    <col min="8749" max="8749" width="12.85546875" style="243" customWidth="1"/>
    <col min="8750" max="8751" width="9.140625" style="243"/>
    <col min="8752" max="8752" width="12.42578125" style="243" customWidth="1"/>
    <col min="8753" max="8753" width="12.85546875" style="243" customWidth="1"/>
    <col min="8754" max="8755" width="9.140625" style="243"/>
    <col min="8756" max="8756" width="11" style="243" customWidth="1"/>
    <col min="8757" max="8757" width="13.7109375" style="243" customWidth="1"/>
    <col min="8758" max="8758" width="9.140625" style="243"/>
    <col min="8759" max="8759" width="9.140625" style="243" customWidth="1"/>
    <col min="8760" max="8760" width="11.140625" style="243" customWidth="1"/>
    <col min="8761" max="8761" width="11.7109375" style="243" customWidth="1"/>
    <col min="8762" max="8763" width="9.140625" style="243"/>
    <col min="8764" max="8765" width="12.140625" style="243" customWidth="1"/>
    <col min="8766" max="8767" width="9.140625" style="243"/>
    <col min="8768" max="8768" width="11.7109375" style="243" customWidth="1"/>
    <col min="8769" max="8769" width="10.7109375" style="243" customWidth="1"/>
    <col min="8770" max="8771" width="9.140625" style="243"/>
    <col min="8772" max="8772" width="12.28515625" style="243" customWidth="1"/>
    <col min="8773" max="8773" width="11.5703125" style="243" customWidth="1"/>
    <col min="8774" max="8775" width="9.140625" style="243"/>
    <col min="8776" max="8776" width="12.28515625" style="243" customWidth="1"/>
    <col min="8777" max="8777" width="12.42578125" style="243" customWidth="1"/>
    <col min="8778" max="8779" width="9.140625" style="243"/>
    <col min="8780" max="8780" width="14.5703125" style="243" customWidth="1"/>
    <col min="8781" max="8781" width="13.5703125" style="243" customWidth="1"/>
    <col min="8782" max="8783" width="9.140625" style="243"/>
    <col min="8784" max="8784" width="13.5703125" style="243" customWidth="1"/>
    <col min="8785" max="8785" width="11.5703125" style="243" bestFit="1" customWidth="1"/>
    <col min="8786" max="8787" width="9.140625" style="243"/>
    <col min="8788" max="8788" width="13.5703125" style="243" customWidth="1"/>
    <col min="8789" max="8789" width="11.140625" style="243" customWidth="1"/>
    <col min="8790" max="8791" width="9.140625" style="243"/>
    <col min="8792" max="8792" width="13.28515625" style="243" customWidth="1"/>
    <col min="8793" max="8793" width="14.85546875" style="243" customWidth="1"/>
    <col min="8794" max="8960" width="9.140625" style="243"/>
    <col min="8961" max="8961" width="61" style="243" customWidth="1"/>
    <col min="8962" max="8963" width="9.140625" style="243"/>
    <col min="8964" max="8964" width="13.42578125" style="243" customWidth="1"/>
    <col min="8965" max="8973" width="17" style="243" customWidth="1"/>
    <col min="8974" max="8975" width="9.140625" style="243"/>
    <col min="8976" max="8976" width="14.7109375" style="243" customWidth="1"/>
    <col min="8977" max="8977" width="12.5703125" style="243" customWidth="1"/>
    <col min="8978" max="8979" width="9.140625" style="243"/>
    <col min="8980" max="8980" width="12.5703125" style="243" customWidth="1"/>
    <col min="8981" max="8981" width="14.28515625" style="243" customWidth="1"/>
    <col min="8982" max="8983" width="9.140625" style="243"/>
    <col min="8984" max="8984" width="11.42578125" style="243" customWidth="1"/>
    <col min="8985" max="8985" width="12.7109375" style="243" customWidth="1"/>
    <col min="8986" max="8987" width="9.140625" style="243"/>
    <col min="8988" max="8988" width="14.140625" style="243" customWidth="1"/>
    <col min="8989" max="8989" width="13.140625" style="243" customWidth="1"/>
    <col min="8990" max="8991" width="9.140625" style="243"/>
    <col min="8992" max="8992" width="11.5703125" style="243" customWidth="1"/>
    <col min="8993" max="8993" width="12" style="243" customWidth="1"/>
    <col min="8994" max="8995" width="9.140625" style="243"/>
    <col min="8996" max="8996" width="12.5703125" style="243" customWidth="1"/>
    <col min="8997" max="8997" width="12.140625" style="243" customWidth="1"/>
    <col min="8998" max="8999" width="9.140625" style="243"/>
    <col min="9000" max="9000" width="13.85546875" style="243" customWidth="1"/>
    <col min="9001" max="9001" width="11.85546875" style="243" customWidth="1"/>
    <col min="9002" max="9003" width="9.140625" style="243"/>
    <col min="9004" max="9004" width="13.140625" style="243" customWidth="1"/>
    <col min="9005" max="9005" width="12.85546875" style="243" customWidth="1"/>
    <col min="9006" max="9007" width="9.140625" style="243"/>
    <col min="9008" max="9008" width="12.42578125" style="243" customWidth="1"/>
    <col min="9009" max="9009" width="12.85546875" style="243" customWidth="1"/>
    <col min="9010" max="9011" width="9.140625" style="243"/>
    <col min="9012" max="9012" width="11" style="243" customWidth="1"/>
    <col min="9013" max="9013" width="13.7109375" style="243" customWidth="1"/>
    <col min="9014" max="9014" width="9.140625" style="243"/>
    <col min="9015" max="9015" width="9.140625" style="243" customWidth="1"/>
    <col min="9016" max="9016" width="11.140625" style="243" customWidth="1"/>
    <col min="9017" max="9017" width="11.7109375" style="243" customWidth="1"/>
    <col min="9018" max="9019" width="9.140625" style="243"/>
    <col min="9020" max="9021" width="12.140625" style="243" customWidth="1"/>
    <col min="9022" max="9023" width="9.140625" style="243"/>
    <col min="9024" max="9024" width="11.7109375" style="243" customWidth="1"/>
    <col min="9025" max="9025" width="10.7109375" style="243" customWidth="1"/>
    <col min="9026" max="9027" width="9.140625" style="243"/>
    <col min="9028" max="9028" width="12.28515625" style="243" customWidth="1"/>
    <col min="9029" max="9029" width="11.5703125" style="243" customWidth="1"/>
    <col min="9030" max="9031" width="9.140625" style="243"/>
    <col min="9032" max="9032" width="12.28515625" style="243" customWidth="1"/>
    <col min="9033" max="9033" width="12.42578125" style="243" customWidth="1"/>
    <col min="9034" max="9035" width="9.140625" style="243"/>
    <col min="9036" max="9036" width="14.5703125" style="243" customWidth="1"/>
    <col min="9037" max="9037" width="13.5703125" style="243" customWidth="1"/>
    <col min="9038" max="9039" width="9.140625" style="243"/>
    <col min="9040" max="9040" width="13.5703125" style="243" customWidth="1"/>
    <col min="9041" max="9041" width="11.5703125" style="243" bestFit="1" customWidth="1"/>
    <col min="9042" max="9043" width="9.140625" style="243"/>
    <col min="9044" max="9044" width="13.5703125" style="243" customWidth="1"/>
    <col min="9045" max="9045" width="11.140625" style="243" customWidth="1"/>
    <col min="9046" max="9047" width="9.140625" style="243"/>
    <col min="9048" max="9048" width="13.28515625" style="243" customWidth="1"/>
    <col min="9049" max="9049" width="14.85546875" style="243" customWidth="1"/>
    <col min="9050" max="9216" width="9.140625" style="243"/>
    <col min="9217" max="9217" width="61" style="243" customWidth="1"/>
    <col min="9218" max="9219" width="9.140625" style="243"/>
    <col min="9220" max="9220" width="13.42578125" style="243" customWidth="1"/>
    <col min="9221" max="9229" width="17" style="243" customWidth="1"/>
    <col min="9230" max="9231" width="9.140625" style="243"/>
    <col min="9232" max="9232" width="14.7109375" style="243" customWidth="1"/>
    <col min="9233" max="9233" width="12.5703125" style="243" customWidth="1"/>
    <col min="9234" max="9235" width="9.140625" style="243"/>
    <col min="9236" max="9236" width="12.5703125" style="243" customWidth="1"/>
    <col min="9237" max="9237" width="14.28515625" style="243" customWidth="1"/>
    <col min="9238" max="9239" width="9.140625" style="243"/>
    <col min="9240" max="9240" width="11.42578125" style="243" customWidth="1"/>
    <col min="9241" max="9241" width="12.7109375" style="243" customWidth="1"/>
    <col min="9242" max="9243" width="9.140625" style="243"/>
    <col min="9244" max="9244" width="14.140625" style="243" customWidth="1"/>
    <col min="9245" max="9245" width="13.140625" style="243" customWidth="1"/>
    <col min="9246" max="9247" width="9.140625" style="243"/>
    <col min="9248" max="9248" width="11.5703125" style="243" customWidth="1"/>
    <col min="9249" max="9249" width="12" style="243" customWidth="1"/>
    <col min="9250" max="9251" width="9.140625" style="243"/>
    <col min="9252" max="9252" width="12.5703125" style="243" customWidth="1"/>
    <col min="9253" max="9253" width="12.140625" style="243" customWidth="1"/>
    <col min="9254" max="9255" width="9.140625" style="243"/>
    <col min="9256" max="9256" width="13.85546875" style="243" customWidth="1"/>
    <col min="9257" max="9257" width="11.85546875" style="243" customWidth="1"/>
    <col min="9258" max="9259" width="9.140625" style="243"/>
    <col min="9260" max="9260" width="13.140625" style="243" customWidth="1"/>
    <col min="9261" max="9261" width="12.85546875" style="243" customWidth="1"/>
    <col min="9262" max="9263" width="9.140625" style="243"/>
    <col min="9264" max="9264" width="12.42578125" style="243" customWidth="1"/>
    <col min="9265" max="9265" width="12.85546875" style="243" customWidth="1"/>
    <col min="9266" max="9267" width="9.140625" style="243"/>
    <col min="9268" max="9268" width="11" style="243" customWidth="1"/>
    <col min="9269" max="9269" width="13.7109375" style="243" customWidth="1"/>
    <col min="9270" max="9270" width="9.140625" style="243"/>
    <col min="9271" max="9271" width="9.140625" style="243" customWidth="1"/>
    <col min="9272" max="9272" width="11.140625" style="243" customWidth="1"/>
    <col min="9273" max="9273" width="11.7109375" style="243" customWidth="1"/>
    <col min="9274" max="9275" width="9.140625" style="243"/>
    <col min="9276" max="9277" width="12.140625" style="243" customWidth="1"/>
    <col min="9278" max="9279" width="9.140625" style="243"/>
    <col min="9280" max="9280" width="11.7109375" style="243" customWidth="1"/>
    <col min="9281" max="9281" width="10.7109375" style="243" customWidth="1"/>
    <col min="9282" max="9283" width="9.140625" style="243"/>
    <col min="9284" max="9284" width="12.28515625" style="243" customWidth="1"/>
    <col min="9285" max="9285" width="11.5703125" style="243" customWidth="1"/>
    <col min="9286" max="9287" width="9.140625" style="243"/>
    <col min="9288" max="9288" width="12.28515625" style="243" customWidth="1"/>
    <col min="9289" max="9289" width="12.42578125" style="243" customWidth="1"/>
    <col min="9290" max="9291" width="9.140625" style="243"/>
    <col min="9292" max="9292" width="14.5703125" style="243" customWidth="1"/>
    <col min="9293" max="9293" width="13.5703125" style="243" customWidth="1"/>
    <col min="9294" max="9295" width="9.140625" style="243"/>
    <col min="9296" max="9296" width="13.5703125" style="243" customWidth="1"/>
    <col min="9297" max="9297" width="11.5703125" style="243" bestFit="1" customWidth="1"/>
    <col min="9298" max="9299" width="9.140625" style="243"/>
    <col min="9300" max="9300" width="13.5703125" style="243" customWidth="1"/>
    <col min="9301" max="9301" width="11.140625" style="243" customWidth="1"/>
    <col min="9302" max="9303" width="9.140625" style="243"/>
    <col min="9304" max="9304" width="13.28515625" style="243" customWidth="1"/>
    <col min="9305" max="9305" width="14.85546875" style="243" customWidth="1"/>
    <col min="9306" max="9472" width="9.140625" style="243"/>
    <col min="9473" max="9473" width="61" style="243" customWidth="1"/>
    <col min="9474" max="9475" width="9.140625" style="243"/>
    <col min="9476" max="9476" width="13.42578125" style="243" customWidth="1"/>
    <col min="9477" max="9485" width="17" style="243" customWidth="1"/>
    <col min="9486" max="9487" width="9.140625" style="243"/>
    <col min="9488" max="9488" width="14.7109375" style="243" customWidth="1"/>
    <col min="9489" max="9489" width="12.5703125" style="243" customWidth="1"/>
    <col min="9490" max="9491" width="9.140625" style="243"/>
    <col min="9492" max="9492" width="12.5703125" style="243" customWidth="1"/>
    <col min="9493" max="9493" width="14.28515625" style="243" customWidth="1"/>
    <col min="9494" max="9495" width="9.140625" style="243"/>
    <col min="9496" max="9496" width="11.42578125" style="243" customWidth="1"/>
    <col min="9497" max="9497" width="12.7109375" style="243" customWidth="1"/>
    <col min="9498" max="9499" width="9.140625" style="243"/>
    <col min="9500" max="9500" width="14.140625" style="243" customWidth="1"/>
    <col min="9501" max="9501" width="13.140625" style="243" customWidth="1"/>
    <col min="9502" max="9503" width="9.140625" style="243"/>
    <col min="9504" max="9504" width="11.5703125" style="243" customWidth="1"/>
    <col min="9505" max="9505" width="12" style="243" customWidth="1"/>
    <col min="9506" max="9507" width="9.140625" style="243"/>
    <col min="9508" max="9508" width="12.5703125" style="243" customWidth="1"/>
    <col min="9509" max="9509" width="12.140625" style="243" customWidth="1"/>
    <col min="9510" max="9511" width="9.140625" style="243"/>
    <col min="9512" max="9512" width="13.85546875" style="243" customWidth="1"/>
    <col min="9513" max="9513" width="11.85546875" style="243" customWidth="1"/>
    <col min="9514" max="9515" width="9.140625" style="243"/>
    <col min="9516" max="9516" width="13.140625" style="243" customWidth="1"/>
    <col min="9517" max="9517" width="12.85546875" style="243" customWidth="1"/>
    <col min="9518" max="9519" width="9.140625" style="243"/>
    <col min="9520" max="9520" width="12.42578125" style="243" customWidth="1"/>
    <col min="9521" max="9521" width="12.85546875" style="243" customWidth="1"/>
    <col min="9522" max="9523" width="9.140625" style="243"/>
    <col min="9524" max="9524" width="11" style="243" customWidth="1"/>
    <col min="9525" max="9525" width="13.7109375" style="243" customWidth="1"/>
    <col min="9526" max="9526" width="9.140625" style="243"/>
    <col min="9527" max="9527" width="9.140625" style="243" customWidth="1"/>
    <col min="9528" max="9528" width="11.140625" style="243" customWidth="1"/>
    <col min="9529" max="9529" width="11.7109375" style="243" customWidth="1"/>
    <col min="9530" max="9531" width="9.140625" style="243"/>
    <col min="9532" max="9533" width="12.140625" style="243" customWidth="1"/>
    <col min="9534" max="9535" width="9.140625" style="243"/>
    <col min="9536" max="9536" width="11.7109375" style="243" customWidth="1"/>
    <col min="9537" max="9537" width="10.7109375" style="243" customWidth="1"/>
    <col min="9538" max="9539" width="9.140625" style="243"/>
    <col min="9540" max="9540" width="12.28515625" style="243" customWidth="1"/>
    <col min="9541" max="9541" width="11.5703125" style="243" customWidth="1"/>
    <col min="9542" max="9543" width="9.140625" style="243"/>
    <col min="9544" max="9544" width="12.28515625" style="243" customWidth="1"/>
    <col min="9545" max="9545" width="12.42578125" style="243" customWidth="1"/>
    <col min="9546" max="9547" width="9.140625" style="243"/>
    <col min="9548" max="9548" width="14.5703125" style="243" customWidth="1"/>
    <col min="9549" max="9549" width="13.5703125" style="243" customWidth="1"/>
    <col min="9550" max="9551" width="9.140625" style="243"/>
    <col min="9552" max="9552" width="13.5703125" style="243" customWidth="1"/>
    <col min="9553" max="9553" width="11.5703125" style="243" bestFit="1" customWidth="1"/>
    <col min="9554" max="9555" width="9.140625" style="243"/>
    <col min="9556" max="9556" width="13.5703125" style="243" customWidth="1"/>
    <col min="9557" max="9557" width="11.140625" style="243" customWidth="1"/>
    <col min="9558" max="9559" width="9.140625" style="243"/>
    <col min="9560" max="9560" width="13.28515625" style="243" customWidth="1"/>
    <col min="9561" max="9561" width="14.85546875" style="243" customWidth="1"/>
    <col min="9562" max="9728" width="9.140625" style="243"/>
    <col min="9729" max="9729" width="61" style="243" customWidth="1"/>
    <col min="9730" max="9731" width="9.140625" style="243"/>
    <col min="9732" max="9732" width="13.42578125" style="243" customWidth="1"/>
    <col min="9733" max="9741" width="17" style="243" customWidth="1"/>
    <col min="9742" max="9743" width="9.140625" style="243"/>
    <col min="9744" max="9744" width="14.7109375" style="243" customWidth="1"/>
    <col min="9745" max="9745" width="12.5703125" style="243" customWidth="1"/>
    <col min="9746" max="9747" width="9.140625" style="243"/>
    <col min="9748" max="9748" width="12.5703125" style="243" customWidth="1"/>
    <col min="9749" max="9749" width="14.28515625" style="243" customWidth="1"/>
    <col min="9750" max="9751" width="9.140625" style="243"/>
    <col min="9752" max="9752" width="11.42578125" style="243" customWidth="1"/>
    <col min="9753" max="9753" width="12.7109375" style="243" customWidth="1"/>
    <col min="9754" max="9755" width="9.140625" style="243"/>
    <col min="9756" max="9756" width="14.140625" style="243" customWidth="1"/>
    <col min="9757" max="9757" width="13.140625" style="243" customWidth="1"/>
    <col min="9758" max="9759" width="9.140625" style="243"/>
    <col min="9760" max="9760" width="11.5703125" style="243" customWidth="1"/>
    <col min="9761" max="9761" width="12" style="243" customWidth="1"/>
    <col min="9762" max="9763" width="9.140625" style="243"/>
    <col min="9764" max="9764" width="12.5703125" style="243" customWidth="1"/>
    <col min="9765" max="9765" width="12.140625" style="243" customWidth="1"/>
    <col min="9766" max="9767" width="9.140625" style="243"/>
    <col min="9768" max="9768" width="13.85546875" style="243" customWidth="1"/>
    <col min="9769" max="9769" width="11.85546875" style="243" customWidth="1"/>
    <col min="9770" max="9771" width="9.140625" style="243"/>
    <col min="9772" max="9772" width="13.140625" style="243" customWidth="1"/>
    <col min="9773" max="9773" width="12.85546875" style="243" customWidth="1"/>
    <col min="9774" max="9775" width="9.140625" style="243"/>
    <col min="9776" max="9776" width="12.42578125" style="243" customWidth="1"/>
    <col min="9777" max="9777" width="12.85546875" style="243" customWidth="1"/>
    <col min="9778" max="9779" width="9.140625" style="243"/>
    <col min="9780" max="9780" width="11" style="243" customWidth="1"/>
    <col min="9781" max="9781" width="13.7109375" style="243" customWidth="1"/>
    <col min="9782" max="9782" width="9.140625" style="243"/>
    <col min="9783" max="9783" width="9.140625" style="243" customWidth="1"/>
    <col min="9784" max="9784" width="11.140625" style="243" customWidth="1"/>
    <col min="9785" max="9785" width="11.7109375" style="243" customWidth="1"/>
    <col min="9786" max="9787" width="9.140625" style="243"/>
    <col min="9788" max="9789" width="12.140625" style="243" customWidth="1"/>
    <col min="9790" max="9791" width="9.140625" style="243"/>
    <col min="9792" max="9792" width="11.7109375" style="243" customWidth="1"/>
    <col min="9793" max="9793" width="10.7109375" style="243" customWidth="1"/>
    <col min="9794" max="9795" width="9.140625" style="243"/>
    <col min="9796" max="9796" width="12.28515625" style="243" customWidth="1"/>
    <col min="9797" max="9797" width="11.5703125" style="243" customWidth="1"/>
    <col min="9798" max="9799" width="9.140625" style="243"/>
    <col min="9800" max="9800" width="12.28515625" style="243" customWidth="1"/>
    <col min="9801" max="9801" width="12.42578125" style="243" customWidth="1"/>
    <col min="9802" max="9803" width="9.140625" style="243"/>
    <col min="9804" max="9804" width="14.5703125" style="243" customWidth="1"/>
    <col min="9805" max="9805" width="13.5703125" style="243" customWidth="1"/>
    <col min="9806" max="9807" width="9.140625" style="243"/>
    <col min="9808" max="9808" width="13.5703125" style="243" customWidth="1"/>
    <col min="9809" max="9809" width="11.5703125" style="243" bestFit="1" customWidth="1"/>
    <col min="9810" max="9811" width="9.140625" style="243"/>
    <col min="9812" max="9812" width="13.5703125" style="243" customWidth="1"/>
    <col min="9813" max="9813" width="11.140625" style="243" customWidth="1"/>
    <col min="9814" max="9815" width="9.140625" style="243"/>
    <col min="9816" max="9816" width="13.28515625" style="243" customWidth="1"/>
    <col min="9817" max="9817" width="14.85546875" style="243" customWidth="1"/>
    <col min="9818" max="9984" width="9.140625" style="243"/>
    <col min="9985" max="9985" width="61" style="243" customWidth="1"/>
    <col min="9986" max="9987" width="9.140625" style="243"/>
    <col min="9988" max="9988" width="13.42578125" style="243" customWidth="1"/>
    <col min="9989" max="9997" width="17" style="243" customWidth="1"/>
    <col min="9998" max="9999" width="9.140625" style="243"/>
    <col min="10000" max="10000" width="14.7109375" style="243" customWidth="1"/>
    <col min="10001" max="10001" width="12.5703125" style="243" customWidth="1"/>
    <col min="10002" max="10003" width="9.140625" style="243"/>
    <col min="10004" max="10004" width="12.5703125" style="243" customWidth="1"/>
    <col min="10005" max="10005" width="14.28515625" style="243" customWidth="1"/>
    <col min="10006" max="10007" width="9.140625" style="243"/>
    <col min="10008" max="10008" width="11.42578125" style="243" customWidth="1"/>
    <col min="10009" max="10009" width="12.7109375" style="243" customWidth="1"/>
    <col min="10010" max="10011" width="9.140625" style="243"/>
    <col min="10012" max="10012" width="14.140625" style="243" customWidth="1"/>
    <col min="10013" max="10013" width="13.140625" style="243" customWidth="1"/>
    <col min="10014" max="10015" width="9.140625" style="243"/>
    <col min="10016" max="10016" width="11.5703125" style="243" customWidth="1"/>
    <col min="10017" max="10017" width="12" style="243" customWidth="1"/>
    <col min="10018" max="10019" width="9.140625" style="243"/>
    <col min="10020" max="10020" width="12.5703125" style="243" customWidth="1"/>
    <col min="10021" max="10021" width="12.140625" style="243" customWidth="1"/>
    <col min="10022" max="10023" width="9.140625" style="243"/>
    <col min="10024" max="10024" width="13.85546875" style="243" customWidth="1"/>
    <col min="10025" max="10025" width="11.85546875" style="243" customWidth="1"/>
    <col min="10026" max="10027" width="9.140625" style="243"/>
    <col min="10028" max="10028" width="13.140625" style="243" customWidth="1"/>
    <col min="10029" max="10029" width="12.85546875" style="243" customWidth="1"/>
    <col min="10030" max="10031" width="9.140625" style="243"/>
    <col min="10032" max="10032" width="12.42578125" style="243" customWidth="1"/>
    <col min="10033" max="10033" width="12.85546875" style="243" customWidth="1"/>
    <col min="10034" max="10035" width="9.140625" style="243"/>
    <col min="10036" max="10036" width="11" style="243" customWidth="1"/>
    <col min="10037" max="10037" width="13.7109375" style="243" customWidth="1"/>
    <col min="10038" max="10038" width="9.140625" style="243"/>
    <col min="10039" max="10039" width="9.140625" style="243" customWidth="1"/>
    <col min="10040" max="10040" width="11.140625" style="243" customWidth="1"/>
    <col min="10041" max="10041" width="11.7109375" style="243" customWidth="1"/>
    <col min="10042" max="10043" width="9.140625" style="243"/>
    <col min="10044" max="10045" width="12.140625" style="243" customWidth="1"/>
    <col min="10046" max="10047" width="9.140625" style="243"/>
    <col min="10048" max="10048" width="11.7109375" style="243" customWidth="1"/>
    <col min="10049" max="10049" width="10.7109375" style="243" customWidth="1"/>
    <col min="10050" max="10051" width="9.140625" style="243"/>
    <col min="10052" max="10052" width="12.28515625" style="243" customWidth="1"/>
    <col min="10053" max="10053" width="11.5703125" style="243" customWidth="1"/>
    <col min="10054" max="10055" width="9.140625" style="243"/>
    <col min="10056" max="10056" width="12.28515625" style="243" customWidth="1"/>
    <col min="10057" max="10057" width="12.42578125" style="243" customWidth="1"/>
    <col min="10058" max="10059" width="9.140625" style="243"/>
    <col min="10060" max="10060" width="14.5703125" style="243" customWidth="1"/>
    <col min="10061" max="10061" width="13.5703125" style="243" customWidth="1"/>
    <col min="10062" max="10063" width="9.140625" style="243"/>
    <col min="10064" max="10064" width="13.5703125" style="243" customWidth="1"/>
    <col min="10065" max="10065" width="11.5703125" style="243" bestFit="1" customWidth="1"/>
    <col min="10066" max="10067" width="9.140625" style="243"/>
    <col min="10068" max="10068" width="13.5703125" style="243" customWidth="1"/>
    <col min="10069" max="10069" width="11.140625" style="243" customWidth="1"/>
    <col min="10070" max="10071" width="9.140625" style="243"/>
    <col min="10072" max="10072" width="13.28515625" style="243" customWidth="1"/>
    <col min="10073" max="10073" width="14.85546875" style="243" customWidth="1"/>
    <col min="10074" max="10240" width="9.140625" style="243"/>
    <col min="10241" max="10241" width="61" style="243" customWidth="1"/>
    <col min="10242" max="10243" width="9.140625" style="243"/>
    <col min="10244" max="10244" width="13.42578125" style="243" customWidth="1"/>
    <col min="10245" max="10253" width="17" style="243" customWidth="1"/>
    <col min="10254" max="10255" width="9.140625" style="243"/>
    <col min="10256" max="10256" width="14.7109375" style="243" customWidth="1"/>
    <col min="10257" max="10257" width="12.5703125" style="243" customWidth="1"/>
    <col min="10258" max="10259" width="9.140625" style="243"/>
    <col min="10260" max="10260" width="12.5703125" style="243" customWidth="1"/>
    <col min="10261" max="10261" width="14.28515625" style="243" customWidth="1"/>
    <col min="10262" max="10263" width="9.140625" style="243"/>
    <col min="10264" max="10264" width="11.42578125" style="243" customWidth="1"/>
    <col min="10265" max="10265" width="12.7109375" style="243" customWidth="1"/>
    <col min="10266" max="10267" width="9.140625" style="243"/>
    <col min="10268" max="10268" width="14.140625" style="243" customWidth="1"/>
    <col min="10269" max="10269" width="13.140625" style="243" customWidth="1"/>
    <col min="10270" max="10271" width="9.140625" style="243"/>
    <col min="10272" max="10272" width="11.5703125" style="243" customWidth="1"/>
    <col min="10273" max="10273" width="12" style="243" customWidth="1"/>
    <col min="10274" max="10275" width="9.140625" style="243"/>
    <col min="10276" max="10276" width="12.5703125" style="243" customWidth="1"/>
    <col min="10277" max="10277" width="12.140625" style="243" customWidth="1"/>
    <col min="10278" max="10279" width="9.140625" style="243"/>
    <col min="10280" max="10280" width="13.85546875" style="243" customWidth="1"/>
    <col min="10281" max="10281" width="11.85546875" style="243" customWidth="1"/>
    <col min="10282" max="10283" width="9.140625" style="243"/>
    <col min="10284" max="10284" width="13.140625" style="243" customWidth="1"/>
    <col min="10285" max="10285" width="12.85546875" style="243" customWidth="1"/>
    <col min="10286" max="10287" width="9.140625" style="243"/>
    <col min="10288" max="10288" width="12.42578125" style="243" customWidth="1"/>
    <col min="10289" max="10289" width="12.85546875" style="243" customWidth="1"/>
    <col min="10290" max="10291" width="9.140625" style="243"/>
    <col min="10292" max="10292" width="11" style="243" customWidth="1"/>
    <col min="10293" max="10293" width="13.7109375" style="243" customWidth="1"/>
    <col min="10294" max="10294" width="9.140625" style="243"/>
    <col min="10295" max="10295" width="9.140625" style="243" customWidth="1"/>
    <col min="10296" max="10296" width="11.140625" style="243" customWidth="1"/>
    <col min="10297" max="10297" width="11.7109375" style="243" customWidth="1"/>
    <col min="10298" max="10299" width="9.140625" style="243"/>
    <col min="10300" max="10301" width="12.140625" style="243" customWidth="1"/>
    <col min="10302" max="10303" width="9.140625" style="243"/>
    <col min="10304" max="10304" width="11.7109375" style="243" customWidth="1"/>
    <col min="10305" max="10305" width="10.7109375" style="243" customWidth="1"/>
    <col min="10306" max="10307" width="9.140625" style="243"/>
    <col min="10308" max="10308" width="12.28515625" style="243" customWidth="1"/>
    <col min="10309" max="10309" width="11.5703125" style="243" customWidth="1"/>
    <col min="10310" max="10311" width="9.140625" style="243"/>
    <col min="10312" max="10312" width="12.28515625" style="243" customWidth="1"/>
    <col min="10313" max="10313" width="12.42578125" style="243" customWidth="1"/>
    <col min="10314" max="10315" width="9.140625" style="243"/>
    <col min="10316" max="10316" width="14.5703125" style="243" customWidth="1"/>
    <col min="10317" max="10317" width="13.5703125" style="243" customWidth="1"/>
    <col min="10318" max="10319" width="9.140625" style="243"/>
    <col min="10320" max="10320" width="13.5703125" style="243" customWidth="1"/>
    <col min="10321" max="10321" width="11.5703125" style="243" bestFit="1" customWidth="1"/>
    <col min="10322" max="10323" width="9.140625" style="243"/>
    <col min="10324" max="10324" width="13.5703125" style="243" customWidth="1"/>
    <col min="10325" max="10325" width="11.140625" style="243" customWidth="1"/>
    <col min="10326" max="10327" width="9.140625" style="243"/>
    <col min="10328" max="10328" width="13.28515625" style="243" customWidth="1"/>
    <col min="10329" max="10329" width="14.85546875" style="243" customWidth="1"/>
    <col min="10330" max="10496" width="9.140625" style="243"/>
    <col min="10497" max="10497" width="61" style="243" customWidth="1"/>
    <col min="10498" max="10499" width="9.140625" style="243"/>
    <col min="10500" max="10500" width="13.42578125" style="243" customWidth="1"/>
    <col min="10501" max="10509" width="17" style="243" customWidth="1"/>
    <col min="10510" max="10511" width="9.140625" style="243"/>
    <col min="10512" max="10512" width="14.7109375" style="243" customWidth="1"/>
    <col min="10513" max="10513" width="12.5703125" style="243" customWidth="1"/>
    <col min="10514" max="10515" width="9.140625" style="243"/>
    <col min="10516" max="10516" width="12.5703125" style="243" customWidth="1"/>
    <col min="10517" max="10517" width="14.28515625" style="243" customWidth="1"/>
    <col min="10518" max="10519" width="9.140625" style="243"/>
    <col min="10520" max="10520" width="11.42578125" style="243" customWidth="1"/>
    <col min="10521" max="10521" width="12.7109375" style="243" customWidth="1"/>
    <col min="10522" max="10523" width="9.140625" style="243"/>
    <col min="10524" max="10524" width="14.140625" style="243" customWidth="1"/>
    <col min="10525" max="10525" width="13.140625" style="243" customWidth="1"/>
    <col min="10526" max="10527" width="9.140625" style="243"/>
    <col min="10528" max="10528" width="11.5703125" style="243" customWidth="1"/>
    <col min="10529" max="10529" width="12" style="243" customWidth="1"/>
    <col min="10530" max="10531" width="9.140625" style="243"/>
    <col min="10532" max="10532" width="12.5703125" style="243" customWidth="1"/>
    <col min="10533" max="10533" width="12.140625" style="243" customWidth="1"/>
    <col min="10534" max="10535" width="9.140625" style="243"/>
    <col min="10536" max="10536" width="13.85546875" style="243" customWidth="1"/>
    <col min="10537" max="10537" width="11.85546875" style="243" customWidth="1"/>
    <col min="10538" max="10539" width="9.140625" style="243"/>
    <col min="10540" max="10540" width="13.140625" style="243" customWidth="1"/>
    <col min="10541" max="10541" width="12.85546875" style="243" customWidth="1"/>
    <col min="10542" max="10543" width="9.140625" style="243"/>
    <col min="10544" max="10544" width="12.42578125" style="243" customWidth="1"/>
    <col min="10545" max="10545" width="12.85546875" style="243" customWidth="1"/>
    <col min="10546" max="10547" width="9.140625" style="243"/>
    <col min="10548" max="10548" width="11" style="243" customWidth="1"/>
    <col min="10549" max="10549" width="13.7109375" style="243" customWidth="1"/>
    <col min="10550" max="10550" width="9.140625" style="243"/>
    <col min="10551" max="10551" width="9.140625" style="243" customWidth="1"/>
    <col min="10552" max="10552" width="11.140625" style="243" customWidth="1"/>
    <col min="10553" max="10553" width="11.7109375" style="243" customWidth="1"/>
    <col min="10554" max="10555" width="9.140625" style="243"/>
    <col min="10556" max="10557" width="12.140625" style="243" customWidth="1"/>
    <col min="10558" max="10559" width="9.140625" style="243"/>
    <col min="10560" max="10560" width="11.7109375" style="243" customWidth="1"/>
    <col min="10561" max="10561" width="10.7109375" style="243" customWidth="1"/>
    <col min="10562" max="10563" width="9.140625" style="243"/>
    <col min="10564" max="10564" width="12.28515625" style="243" customWidth="1"/>
    <col min="10565" max="10565" width="11.5703125" style="243" customWidth="1"/>
    <col min="10566" max="10567" width="9.140625" style="243"/>
    <col min="10568" max="10568" width="12.28515625" style="243" customWidth="1"/>
    <col min="10569" max="10569" width="12.42578125" style="243" customWidth="1"/>
    <col min="10570" max="10571" width="9.140625" style="243"/>
    <col min="10572" max="10572" width="14.5703125" style="243" customWidth="1"/>
    <col min="10573" max="10573" width="13.5703125" style="243" customWidth="1"/>
    <col min="10574" max="10575" width="9.140625" style="243"/>
    <col min="10576" max="10576" width="13.5703125" style="243" customWidth="1"/>
    <col min="10577" max="10577" width="11.5703125" style="243" bestFit="1" customWidth="1"/>
    <col min="10578" max="10579" width="9.140625" style="243"/>
    <col min="10580" max="10580" width="13.5703125" style="243" customWidth="1"/>
    <col min="10581" max="10581" width="11.140625" style="243" customWidth="1"/>
    <col min="10582" max="10583" width="9.140625" style="243"/>
    <col min="10584" max="10584" width="13.28515625" style="243" customWidth="1"/>
    <col min="10585" max="10585" width="14.85546875" style="243" customWidth="1"/>
    <col min="10586" max="10752" width="9.140625" style="243"/>
    <col min="10753" max="10753" width="61" style="243" customWidth="1"/>
    <col min="10754" max="10755" width="9.140625" style="243"/>
    <col min="10756" max="10756" width="13.42578125" style="243" customWidth="1"/>
    <col min="10757" max="10765" width="17" style="243" customWidth="1"/>
    <col min="10766" max="10767" width="9.140625" style="243"/>
    <col min="10768" max="10768" width="14.7109375" style="243" customWidth="1"/>
    <col min="10769" max="10769" width="12.5703125" style="243" customWidth="1"/>
    <col min="10770" max="10771" width="9.140625" style="243"/>
    <col min="10772" max="10772" width="12.5703125" style="243" customWidth="1"/>
    <col min="10773" max="10773" width="14.28515625" style="243" customWidth="1"/>
    <col min="10774" max="10775" width="9.140625" style="243"/>
    <col min="10776" max="10776" width="11.42578125" style="243" customWidth="1"/>
    <col min="10777" max="10777" width="12.7109375" style="243" customWidth="1"/>
    <col min="10778" max="10779" width="9.140625" style="243"/>
    <col min="10780" max="10780" width="14.140625" style="243" customWidth="1"/>
    <col min="10781" max="10781" width="13.140625" style="243" customWidth="1"/>
    <col min="10782" max="10783" width="9.140625" style="243"/>
    <col min="10784" max="10784" width="11.5703125" style="243" customWidth="1"/>
    <col min="10785" max="10785" width="12" style="243" customWidth="1"/>
    <col min="10786" max="10787" width="9.140625" style="243"/>
    <col min="10788" max="10788" width="12.5703125" style="243" customWidth="1"/>
    <col min="10789" max="10789" width="12.140625" style="243" customWidth="1"/>
    <col min="10790" max="10791" width="9.140625" style="243"/>
    <col min="10792" max="10792" width="13.85546875" style="243" customWidth="1"/>
    <col min="10793" max="10793" width="11.85546875" style="243" customWidth="1"/>
    <col min="10794" max="10795" width="9.140625" style="243"/>
    <col min="10796" max="10796" width="13.140625" style="243" customWidth="1"/>
    <col min="10797" max="10797" width="12.85546875" style="243" customWidth="1"/>
    <col min="10798" max="10799" width="9.140625" style="243"/>
    <col min="10800" max="10800" width="12.42578125" style="243" customWidth="1"/>
    <col min="10801" max="10801" width="12.85546875" style="243" customWidth="1"/>
    <col min="10802" max="10803" width="9.140625" style="243"/>
    <col min="10804" max="10804" width="11" style="243" customWidth="1"/>
    <col min="10805" max="10805" width="13.7109375" style="243" customWidth="1"/>
    <col min="10806" max="10806" width="9.140625" style="243"/>
    <col min="10807" max="10807" width="9.140625" style="243" customWidth="1"/>
    <col min="10808" max="10808" width="11.140625" style="243" customWidth="1"/>
    <col min="10809" max="10809" width="11.7109375" style="243" customWidth="1"/>
    <col min="10810" max="10811" width="9.140625" style="243"/>
    <col min="10812" max="10813" width="12.140625" style="243" customWidth="1"/>
    <col min="10814" max="10815" width="9.140625" style="243"/>
    <col min="10816" max="10816" width="11.7109375" style="243" customWidth="1"/>
    <col min="10817" max="10817" width="10.7109375" style="243" customWidth="1"/>
    <col min="10818" max="10819" width="9.140625" style="243"/>
    <col min="10820" max="10820" width="12.28515625" style="243" customWidth="1"/>
    <col min="10821" max="10821" width="11.5703125" style="243" customWidth="1"/>
    <col min="10822" max="10823" width="9.140625" style="243"/>
    <col min="10824" max="10824" width="12.28515625" style="243" customWidth="1"/>
    <col min="10825" max="10825" width="12.42578125" style="243" customWidth="1"/>
    <col min="10826" max="10827" width="9.140625" style="243"/>
    <col min="10828" max="10828" width="14.5703125" style="243" customWidth="1"/>
    <col min="10829" max="10829" width="13.5703125" style="243" customWidth="1"/>
    <col min="10830" max="10831" width="9.140625" style="243"/>
    <col min="10832" max="10832" width="13.5703125" style="243" customWidth="1"/>
    <col min="10833" max="10833" width="11.5703125" style="243" bestFit="1" customWidth="1"/>
    <col min="10834" max="10835" width="9.140625" style="243"/>
    <col min="10836" max="10836" width="13.5703125" style="243" customWidth="1"/>
    <col min="10837" max="10837" width="11.140625" style="243" customWidth="1"/>
    <col min="10838" max="10839" width="9.140625" style="243"/>
    <col min="10840" max="10840" width="13.28515625" style="243" customWidth="1"/>
    <col min="10841" max="10841" width="14.85546875" style="243" customWidth="1"/>
    <col min="10842" max="11008" width="9.140625" style="243"/>
    <col min="11009" max="11009" width="61" style="243" customWidth="1"/>
    <col min="11010" max="11011" width="9.140625" style="243"/>
    <col min="11012" max="11012" width="13.42578125" style="243" customWidth="1"/>
    <col min="11013" max="11021" width="17" style="243" customWidth="1"/>
    <col min="11022" max="11023" width="9.140625" style="243"/>
    <col min="11024" max="11024" width="14.7109375" style="243" customWidth="1"/>
    <col min="11025" max="11025" width="12.5703125" style="243" customWidth="1"/>
    <col min="11026" max="11027" width="9.140625" style="243"/>
    <col min="11028" max="11028" width="12.5703125" style="243" customWidth="1"/>
    <col min="11029" max="11029" width="14.28515625" style="243" customWidth="1"/>
    <col min="11030" max="11031" width="9.140625" style="243"/>
    <col min="11032" max="11032" width="11.42578125" style="243" customWidth="1"/>
    <col min="11033" max="11033" width="12.7109375" style="243" customWidth="1"/>
    <col min="11034" max="11035" width="9.140625" style="243"/>
    <col min="11036" max="11036" width="14.140625" style="243" customWidth="1"/>
    <col min="11037" max="11037" width="13.140625" style="243" customWidth="1"/>
    <col min="11038" max="11039" width="9.140625" style="243"/>
    <col min="11040" max="11040" width="11.5703125" style="243" customWidth="1"/>
    <col min="11041" max="11041" width="12" style="243" customWidth="1"/>
    <col min="11042" max="11043" width="9.140625" style="243"/>
    <col min="11044" max="11044" width="12.5703125" style="243" customWidth="1"/>
    <col min="11045" max="11045" width="12.140625" style="243" customWidth="1"/>
    <col min="11046" max="11047" width="9.140625" style="243"/>
    <col min="11048" max="11048" width="13.85546875" style="243" customWidth="1"/>
    <col min="11049" max="11049" width="11.85546875" style="243" customWidth="1"/>
    <col min="11050" max="11051" width="9.140625" style="243"/>
    <col min="11052" max="11052" width="13.140625" style="243" customWidth="1"/>
    <col min="11053" max="11053" width="12.85546875" style="243" customWidth="1"/>
    <col min="11054" max="11055" width="9.140625" style="243"/>
    <col min="11056" max="11056" width="12.42578125" style="243" customWidth="1"/>
    <col min="11057" max="11057" width="12.85546875" style="243" customWidth="1"/>
    <col min="11058" max="11059" width="9.140625" style="243"/>
    <col min="11060" max="11060" width="11" style="243" customWidth="1"/>
    <col min="11061" max="11061" width="13.7109375" style="243" customWidth="1"/>
    <col min="11062" max="11062" width="9.140625" style="243"/>
    <col min="11063" max="11063" width="9.140625" style="243" customWidth="1"/>
    <col min="11064" max="11064" width="11.140625" style="243" customWidth="1"/>
    <col min="11065" max="11065" width="11.7109375" style="243" customWidth="1"/>
    <col min="11066" max="11067" width="9.140625" style="243"/>
    <col min="11068" max="11069" width="12.140625" style="243" customWidth="1"/>
    <col min="11070" max="11071" width="9.140625" style="243"/>
    <col min="11072" max="11072" width="11.7109375" style="243" customWidth="1"/>
    <col min="11073" max="11073" width="10.7109375" style="243" customWidth="1"/>
    <col min="11074" max="11075" width="9.140625" style="243"/>
    <col min="11076" max="11076" width="12.28515625" style="243" customWidth="1"/>
    <col min="11077" max="11077" width="11.5703125" style="243" customWidth="1"/>
    <col min="11078" max="11079" width="9.140625" style="243"/>
    <col min="11080" max="11080" width="12.28515625" style="243" customWidth="1"/>
    <col min="11081" max="11081" width="12.42578125" style="243" customWidth="1"/>
    <col min="11082" max="11083" width="9.140625" style="243"/>
    <col min="11084" max="11084" width="14.5703125" style="243" customWidth="1"/>
    <col min="11085" max="11085" width="13.5703125" style="243" customWidth="1"/>
    <col min="11086" max="11087" width="9.140625" style="243"/>
    <col min="11088" max="11088" width="13.5703125" style="243" customWidth="1"/>
    <col min="11089" max="11089" width="11.5703125" style="243" bestFit="1" customWidth="1"/>
    <col min="11090" max="11091" width="9.140625" style="243"/>
    <col min="11092" max="11092" width="13.5703125" style="243" customWidth="1"/>
    <col min="11093" max="11093" width="11.140625" style="243" customWidth="1"/>
    <col min="11094" max="11095" width="9.140625" style="243"/>
    <col min="11096" max="11096" width="13.28515625" style="243" customWidth="1"/>
    <col min="11097" max="11097" width="14.85546875" style="243" customWidth="1"/>
    <col min="11098" max="11264" width="9.140625" style="243"/>
    <col min="11265" max="11265" width="61" style="243" customWidth="1"/>
    <col min="11266" max="11267" width="9.140625" style="243"/>
    <col min="11268" max="11268" width="13.42578125" style="243" customWidth="1"/>
    <col min="11269" max="11277" width="17" style="243" customWidth="1"/>
    <col min="11278" max="11279" width="9.140625" style="243"/>
    <col min="11280" max="11280" width="14.7109375" style="243" customWidth="1"/>
    <col min="11281" max="11281" width="12.5703125" style="243" customWidth="1"/>
    <col min="11282" max="11283" width="9.140625" style="243"/>
    <col min="11284" max="11284" width="12.5703125" style="243" customWidth="1"/>
    <col min="11285" max="11285" width="14.28515625" style="243" customWidth="1"/>
    <col min="11286" max="11287" width="9.140625" style="243"/>
    <col min="11288" max="11288" width="11.42578125" style="243" customWidth="1"/>
    <col min="11289" max="11289" width="12.7109375" style="243" customWidth="1"/>
    <col min="11290" max="11291" width="9.140625" style="243"/>
    <col min="11292" max="11292" width="14.140625" style="243" customWidth="1"/>
    <col min="11293" max="11293" width="13.140625" style="243" customWidth="1"/>
    <col min="11294" max="11295" width="9.140625" style="243"/>
    <col min="11296" max="11296" width="11.5703125" style="243" customWidth="1"/>
    <col min="11297" max="11297" width="12" style="243" customWidth="1"/>
    <col min="11298" max="11299" width="9.140625" style="243"/>
    <col min="11300" max="11300" width="12.5703125" style="243" customWidth="1"/>
    <col min="11301" max="11301" width="12.140625" style="243" customWidth="1"/>
    <col min="11302" max="11303" width="9.140625" style="243"/>
    <col min="11304" max="11304" width="13.85546875" style="243" customWidth="1"/>
    <col min="11305" max="11305" width="11.85546875" style="243" customWidth="1"/>
    <col min="11306" max="11307" width="9.140625" style="243"/>
    <col min="11308" max="11308" width="13.140625" style="243" customWidth="1"/>
    <col min="11309" max="11309" width="12.85546875" style="243" customWidth="1"/>
    <col min="11310" max="11311" width="9.140625" style="243"/>
    <col min="11312" max="11312" width="12.42578125" style="243" customWidth="1"/>
    <col min="11313" max="11313" width="12.85546875" style="243" customWidth="1"/>
    <col min="11314" max="11315" width="9.140625" style="243"/>
    <col min="11316" max="11316" width="11" style="243" customWidth="1"/>
    <col min="11317" max="11317" width="13.7109375" style="243" customWidth="1"/>
    <col min="11318" max="11318" width="9.140625" style="243"/>
    <col min="11319" max="11319" width="9.140625" style="243" customWidth="1"/>
    <col min="11320" max="11320" width="11.140625" style="243" customWidth="1"/>
    <col min="11321" max="11321" width="11.7109375" style="243" customWidth="1"/>
    <col min="11322" max="11323" width="9.140625" style="243"/>
    <col min="11324" max="11325" width="12.140625" style="243" customWidth="1"/>
    <col min="11326" max="11327" width="9.140625" style="243"/>
    <col min="11328" max="11328" width="11.7109375" style="243" customWidth="1"/>
    <col min="11329" max="11329" width="10.7109375" style="243" customWidth="1"/>
    <col min="11330" max="11331" width="9.140625" style="243"/>
    <col min="11332" max="11332" width="12.28515625" style="243" customWidth="1"/>
    <col min="11333" max="11333" width="11.5703125" style="243" customWidth="1"/>
    <col min="11334" max="11335" width="9.140625" style="243"/>
    <col min="11336" max="11336" width="12.28515625" style="243" customWidth="1"/>
    <col min="11337" max="11337" width="12.42578125" style="243" customWidth="1"/>
    <col min="11338" max="11339" width="9.140625" style="243"/>
    <col min="11340" max="11340" width="14.5703125" style="243" customWidth="1"/>
    <col min="11341" max="11341" width="13.5703125" style="243" customWidth="1"/>
    <col min="11342" max="11343" width="9.140625" style="243"/>
    <col min="11344" max="11344" width="13.5703125" style="243" customWidth="1"/>
    <col min="11345" max="11345" width="11.5703125" style="243" bestFit="1" customWidth="1"/>
    <col min="11346" max="11347" width="9.140625" style="243"/>
    <col min="11348" max="11348" width="13.5703125" style="243" customWidth="1"/>
    <col min="11349" max="11349" width="11.140625" style="243" customWidth="1"/>
    <col min="11350" max="11351" width="9.140625" style="243"/>
    <col min="11352" max="11352" width="13.28515625" style="243" customWidth="1"/>
    <col min="11353" max="11353" width="14.85546875" style="243" customWidth="1"/>
    <col min="11354" max="11520" width="9.140625" style="243"/>
    <col min="11521" max="11521" width="61" style="243" customWidth="1"/>
    <col min="11522" max="11523" width="9.140625" style="243"/>
    <col min="11524" max="11524" width="13.42578125" style="243" customWidth="1"/>
    <col min="11525" max="11533" width="17" style="243" customWidth="1"/>
    <col min="11534" max="11535" width="9.140625" style="243"/>
    <col min="11536" max="11536" width="14.7109375" style="243" customWidth="1"/>
    <col min="11537" max="11537" width="12.5703125" style="243" customWidth="1"/>
    <col min="11538" max="11539" width="9.140625" style="243"/>
    <col min="11540" max="11540" width="12.5703125" style="243" customWidth="1"/>
    <col min="11541" max="11541" width="14.28515625" style="243" customWidth="1"/>
    <col min="11542" max="11543" width="9.140625" style="243"/>
    <col min="11544" max="11544" width="11.42578125" style="243" customWidth="1"/>
    <col min="11545" max="11545" width="12.7109375" style="243" customWidth="1"/>
    <col min="11546" max="11547" width="9.140625" style="243"/>
    <col min="11548" max="11548" width="14.140625" style="243" customWidth="1"/>
    <col min="11549" max="11549" width="13.140625" style="243" customWidth="1"/>
    <col min="11550" max="11551" width="9.140625" style="243"/>
    <col min="11552" max="11552" width="11.5703125" style="243" customWidth="1"/>
    <col min="11553" max="11553" width="12" style="243" customWidth="1"/>
    <col min="11554" max="11555" width="9.140625" style="243"/>
    <col min="11556" max="11556" width="12.5703125" style="243" customWidth="1"/>
    <col min="11557" max="11557" width="12.140625" style="243" customWidth="1"/>
    <col min="11558" max="11559" width="9.140625" style="243"/>
    <col min="11560" max="11560" width="13.85546875" style="243" customWidth="1"/>
    <col min="11561" max="11561" width="11.85546875" style="243" customWidth="1"/>
    <col min="11562" max="11563" width="9.140625" style="243"/>
    <col min="11564" max="11564" width="13.140625" style="243" customWidth="1"/>
    <col min="11565" max="11565" width="12.85546875" style="243" customWidth="1"/>
    <col min="11566" max="11567" width="9.140625" style="243"/>
    <col min="11568" max="11568" width="12.42578125" style="243" customWidth="1"/>
    <col min="11569" max="11569" width="12.85546875" style="243" customWidth="1"/>
    <col min="11570" max="11571" width="9.140625" style="243"/>
    <col min="11572" max="11572" width="11" style="243" customWidth="1"/>
    <col min="11573" max="11573" width="13.7109375" style="243" customWidth="1"/>
    <col min="11574" max="11574" width="9.140625" style="243"/>
    <col min="11575" max="11575" width="9.140625" style="243" customWidth="1"/>
    <col min="11576" max="11576" width="11.140625" style="243" customWidth="1"/>
    <col min="11577" max="11577" width="11.7109375" style="243" customWidth="1"/>
    <col min="11578" max="11579" width="9.140625" style="243"/>
    <col min="11580" max="11581" width="12.140625" style="243" customWidth="1"/>
    <col min="11582" max="11583" width="9.140625" style="243"/>
    <col min="11584" max="11584" width="11.7109375" style="243" customWidth="1"/>
    <col min="11585" max="11585" width="10.7109375" style="243" customWidth="1"/>
    <col min="11586" max="11587" width="9.140625" style="243"/>
    <col min="11588" max="11588" width="12.28515625" style="243" customWidth="1"/>
    <col min="11589" max="11589" width="11.5703125" style="243" customWidth="1"/>
    <col min="11590" max="11591" width="9.140625" style="243"/>
    <col min="11592" max="11592" width="12.28515625" style="243" customWidth="1"/>
    <col min="11593" max="11593" width="12.42578125" style="243" customWidth="1"/>
    <col min="11594" max="11595" width="9.140625" style="243"/>
    <col min="11596" max="11596" width="14.5703125" style="243" customWidth="1"/>
    <col min="11597" max="11597" width="13.5703125" style="243" customWidth="1"/>
    <col min="11598" max="11599" width="9.140625" style="243"/>
    <col min="11600" max="11600" width="13.5703125" style="243" customWidth="1"/>
    <col min="11601" max="11601" width="11.5703125" style="243" bestFit="1" customWidth="1"/>
    <col min="11602" max="11603" width="9.140625" style="243"/>
    <col min="11604" max="11604" width="13.5703125" style="243" customWidth="1"/>
    <col min="11605" max="11605" width="11.140625" style="243" customWidth="1"/>
    <col min="11606" max="11607" width="9.140625" style="243"/>
    <col min="11608" max="11608" width="13.28515625" style="243" customWidth="1"/>
    <col min="11609" max="11609" width="14.85546875" style="243" customWidth="1"/>
    <col min="11610" max="11776" width="9.140625" style="243"/>
    <col min="11777" max="11777" width="61" style="243" customWidth="1"/>
    <col min="11778" max="11779" width="9.140625" style="243"/>
    <col min="11780" max="11780" width="13.42578125" style="243" customWidth="1"/>
    <col min="11781" max="11789" width="17" style="243" customWidth="1"/>
    <col min="11790" max="11791" width="9.140625" style="243"/>
    <col min="11792" max="11792" width="14.7109375" style="243" customWidth="1"/>
    <col min="11793" max="11793" width="12.5703125" style="243" customWidth="1"/>
    <col min="11794" max="11795" width="9.140625" style="243"/>
    <col min="11796" max="11796" width="12.5703125" style="243" customWidth="1"/>
    <col min="11797" max="11797" width="14.28515625" style="243" customWidth="1"/>
    <col min="11798" max="11799" width="9.140625" style="243"/>
    <col min="11800" max="11800" width="11.42578125" style="243" customWidth="1"/>
    <col min="11801" max="11801" width="12.7109375" style="243" customWidth="1"/>
    <col min="11802" max="11803" width="9.140625" style="243"/>
    <col min="11804" max="11804" width="14.140625" style="243" customWidth="1"/>
    <col min="11805" max="11805" width="13.140625" style="243" customWidth="1"/>
    <col min="11806" max="11807" width="9.140625" style="243"/>
    <col min="11808" max="11808" width="11.5703125" style="243" customWidth="1"/>
    <col min="11809" max="11809" width="12" style="243" customWidth="1"/>
    <col min="11810" max="11811" width="9.140625" style="243"/>
    <col min="11812" max="11812" width="12.5703125" style="243" customWidth="1"/>
    <col min="11813" max="11813" width="12.140625" style="243" customWidth="1"/>
    <col min="11814" max="11815" width="9.140625" style="243"/>
    <col min="11816" max="11816" width="13.85546875" style="243" customWidth="1"/>
    <col min="11817" max="11817" width="11.85546875" style="243" customWidth="1"/>
    <col min="11818" max="11819" width="9.140625" style="243"/>
    <col min="11820" max="11820" width="13.140625" style="243" customWidth="1"/>
    <col min="11821" max="11821" width="12.85546875" style="243" customWidth="1"/>
    <col min="11822" max="11823" width="9.140625" style="243"/>
    <col min="11824" max="11824" width="12.42578125" style="243" customWidth="1"/>
    <col min="11825" max="11825" width="12.85546875" style="243" customWidth="1"/>
    <col min="11826" max="11827" width="9.140625" style="243"/>
    <col min="11828" max="11828" width="11" style="243" customWidth="1"/>
    <col min="11829" max="11829" width="13.7109375" style="243" customWidth="1"/>
    <col min="11830" max="11830" width="9.140625" style="243"/>
    <col min="11831" max="11831" width="9.140625" style="243" customWidth="1"/>
    <col min="11832" max="11832" width="11.140625" style="243" customWidth="1"/>
    <col min="11833" max="11833" width="11.7109375" style="243" customWidth="1"/>
    <col min="11834" max="11835" width="9.140625" style="243"/>
    <col min="11836" max="11837" width="12.140625" style="243" customWidth="1"/>
    <col min="11838" max="11839" width="9.140625" style="243"/>
    <col min="11840" max="11840" width="11.7109375" style="243" customWidth="1"/>
    <col min="11841" max="11841" width="10.7109375" style="243" customWidth="1"/>
    <col min="11842" max="11843" width="9.140625" style="243"/>
    <col min="11844" max="11844" width="12.28515625" style="243" customWidth="1"/>
    <col min="11845" max="11845" width="11.5703125" style="243" customWidth="1"/>
    <col min="11846" max="11847" width="9.140625" style="243"/>
    <col min="11848" max="11848" width="12.28515625" style="243" customWidth="1"/>
    <col min="11849" max="11849" width="12.42578125" style="243" customWidth="1"/>
    <col min="11850" max="11851" width="9.140625" style="243"/>
    <col min="11852" max="11852" width="14.5703125" style="243" customWidth="1"/>
    <col min="11853" max="11853" width="13.5703125" style="243" customWidth="1"/>
    <col min="11854" max="11855" width="9.140625" style="243"/>
    <col min="11856" max="11856" width="13.5703125" style="243" customWidth="1"/>
    <col min="11857" max="11857" width="11.5703125" style="243" bestFit="1" customWidth="1"/>
    <col min="11858" max="11859" width="9.140625" style="243"/>
    <col min="11860" max="11860" width="13.5703125" style="243" customWidth="1"/>
    <col min="11861" max="11861" width="11.140625" style="243" customWidth="1"/>
    <col min="11862" max="11863" width="9.140625" style="243"/>
    <col min="11864" max="11864" width="13.28515625" style="243" customWidth="1"/>
    <col min="11865" max="11865" width="14.85546875" style="243" customWidth="1"/>
    <col min="11866" max="12032" width="9.140625" style="243"/>
    <col min="12033" max="12033" width="61" style="243" customWidth="1"/>
    <col min="12034" max="12035" width="9.140625" style="243"/>
    <col min="12036" max="12036" width="13.42578125" style="243" customWidth="1"/>
    <col min="12037" max="12045" width="17" style="243" customWidth="1"/>
    <col min="12046" max="12047" width="9.140625" style="243"/>
    <col min="12048" max="12048" width="14.7109375" style="243" customWidth="1"/>
    <col min="12049" max="12049" width="12.5703125" style="243" customWidth="1"/>
    <col min="12050" max="12051" width="9.140625" style="243"/>
    <col min="12052" max="12052" width="12.5703125" style="243" customWidth="1"/>
    <col min="12053" max="12053" width="14.28515625" style="243" customWidth="1"/>
    <col min="12054" max="12055" width="9.140625" style="243"/>
    <col min="12056" max="12056" width="11.42578125" style="243" customWidth="1"/>
    <col min="12057" max="12057" width="12.7109375" style="243" customWidth="1"/>
    <col min="12058" max="12059" width="9.140625" style="243"/>
    <col min="12060" max="12060" width="14.140625" style="243" customWidth="1"/>
    <col min="12061" max="12061" width="13.140625" style="243" customWidth="1"/>
    <col min="12062" max="12063" width="9.140625" style="243"/>
    <col min="12064" max="12064" width="11.5703125" style="243" customWidth="1"/>
    <col min="12065" max="12065" width="12" style="243" customWidth="1"/>
    <col min="12066" max="12067" width="9.140625" style="243"/>
    <col min="12068" max="12068" width="12.5703125" style="243" customWidth="1"/>
    <col min="12069" max="12069" width="12.140625" style="243" customWidth="1"/>
    <col min="12070" max="12071" width="9.140625" style="243"/>
    <col min="12072" max="12072" width="13.85546875" style="243" customWidth="1"/>
    <col min="12073" max="12073" width="11.85546875" style="243" customWidth="1"/>
    <col min="12074" max="12075" width="9.140625" style="243"/>
    <col min="12076" max="12076" width="13.140625" style="243" customWidth="1"/>
    <col min="12077" max="12077" width="12.85546875" style="243" customWidth="1"/>
    <col min="12078" max="12079" width="9.140625" style="243"/>
    <col min="12080" max="12080" width="12.42578125" style="243" customWidth="1"/>
    <col min="12081" max="12081" width="12.85546875" style="243" customWidth="1"/>
    <col min="12082" max="12083" width="9.140625" style="243"/>
    <col min="12084" max="12084" width="11" style="243" customWidth="1"/>
    <col min="12085" max="12085" width="13.7109375" style="243" customWidth="1"/>
    <col min="12086" max="12086" width="9.140625" style="243"/>
    <col min="12087" max="12087" width="9.140625" style="243" customWidth="1"/>
    <col min="12088" max="12088" width="11.140625" style="243" customWidth="1"/>
    <col min="12089" max="12089" width="11.7109375" style="243" customWidth="1"/>
    <col min="12090" max="12091" width="9.140625" style="243"/>
    <col min="12092" max="12093" width="12.140625" style="243" customWidth="1"/>
    <col min="12094" max="12095" width="9.140625" style="243"/>
    <col min="12096" max="12096" width="11.7109375" style="243" customWidth="1"/>
    <col min="12097" max="12097" width="10.7109375" style="243" customWidth="1"/>
    <col min="12098" max="12099" width="9.140625" style="243"/>
    <col min="12100" max="12100" width="12.28515625" style="243" customWidth="1"/>
    <col min="12101" max="12101" width="11.5703125" style="243" customWidth="1"/>
    <col min="12102" max="12103" width="9.140625" style="243"/>
    <col min="12104" max="12104" width="12.28515625" style="243" customWidth="1"/>
    <col min="12105" max="12105" width="12.42578125" style="243" customWidth="1"/>
    <col min="12106" max="12107" width="9.140625" style="243"/>
    <col min="12108" max="12108" width="14.5703125" style="243" customWidth="1"/>
    <col min="12109" max="12109" width="13.5703125" style="243" customWidth="1"/>
    <col min="12110" max="12111" width="9.140625" style="243"/>
    <col min="12112" max="12112" width="13.5703125" style="243" customWidth="1"/>
    <col min="12113" max="12113" width="11.5703125" style="243" bestFit="1" customWidth="1"/>
    <col min="12114" max="12115" width="9.140625" style="243"/>
    <col min="12116" max="12116" width="13.5703125" style="243" customWidth="1"/>
    <col min="12117" max="12117" width="11.140625" style="243" customWidth="1"/>
    <col min="12118" max="12119" width="9.140625" style="243"/>
    <col min="12120" max="12120" width="13.28515625" style="243" customWidth="1"/>
    <col min="12121" max="12121" width="14.85546875" style="243" customWidth="1"/>
    <col min="12122" max="12288" width="9.140625" style="243"/>
    <col min="12289" max="12289" width="61" style="243" customWidth="1"/>
    <col min="12290" max="12291" width="9.140625" style="243"/>
    <col min="12292" max="12292" width="13.42578125" style="243" customWidth="1"/>
    <col min="12293" max="12301" width="17" style="243" customWidth="1"/>
    <col min="12302" max="12303" width="9.140625" style="243"/>
    <col min="12304" max="12304" width="14.7109375" style="243" customWidth="1"/>
    <col min="12305" max="12305" width="12.5703125" style="243" customWidth="1"/>
    <col min="12306" max="12307" width="9.140625" style="243"/>
    <col min="12308" max="12308" width="12.5703125" style="243" customWidth="1"/>
    <col min="12309" max="12309" width="14.28515625" style="243" customWidth="1"/>
    <col min="12310" max="12311" width="9.140625" style="243"/>
    <col min="12312" max="12312" width="11.42578125" style="243" customWidth="1"/>
    <col min="12313" max="12313" width="12.7109375" style="243" customWidth="1"/>
    <col min="12314" max="12315" width="9.140625" style="243"/>
    <col min="12316" max="12316" width="14.140625" style="243" customWidth="1"/>
    <col min="12317" max="12317" width="13.140625" style="243" customWidth="1"/>
    <col min="12318" max="12319" width="9.140625" style="243"/>
    <col min="12320" max="12320" width="11.5703125" style="243" customWidth="1"/>
    <col min="12321" max="12321" width="12" style="243" customWidth="1"/>
    <col min="12322" max="12323" width="9.140625" style="243"/>
    <col min="12324" max="12324" width="12.5703125" style="243" customWidth="1"/>
    <col min="12325" max="12325" width="12.140625" style="243" customWidth="1"/>
    <col min="12326" max="12327" width="9.140625" style="243"/>
    <col min="12328" max="12328" width="13.85546875" style="243" customWidth="1"/>
    <col min="12329" max="12329" width="11.85546875" style="243" customWidth="1"/>
    <col min="12330" max="12331" width="9.140625" style="243"/>
    <col min="12332" max="12332" width="13.140625" style="243" customWidth="1"/>
    <col min="12333" max="12333" width="12.85546875" style="243" customWidth="1"/>
    <col min="12334" max="12335" width="9.140625" style="243"/>
    <col min="12336" max="12336" width="12.42578125" style="243" customWidth="1"/>
    <col min="12337" max="12337" width="12.85546875" style="243" customWidth="1"/>
    <col min="12338" max="12339" width="9.140625" style="243"/>
    <col min="12340" max="12340" width="11" style="243" customWidth="1"/>
    <col min="12341" max="12341" width="13.7109375" style="243" customWidth="1"/>
    <col min="12342" max="12342" width="9.140625" style="243"/>
    <col min="12343" max="12343" width="9.140625" style="243" customWidth="1"/>
    <col min="12344" max="12344" width="11.140625" style="243" customWidth="1"/>
    <col min="12345" max="12345" width="11.7109375" style="243" customWidth="1"/>
    <col min="12346" max="12347" width="9.140625" style="243"/>
    <col min="12348" max="12349" width="12.140625" style="243" customWidth="1"/>
    <col min="12350" max="12351" width="9.140625" style="243"/>
    <col min="12352" max="12352" width="11.7109375" style="243" customWidth="1"/>
    <col min="12353" max="12353" width="10.7109375" style="243" customWidth="1"/>
    <col min="12354" max="12355" width="9.140625" style="243"/>
    <col min="12356" max="12356" width="12.28515625" style="243" customWidth="1"/>
    <col min="12357" max="12357" width="11.5703125" style="243" customWidth="1"/>
    <col min="12358" max="12359" width="9.140625" style="243"/>
    <col min="12360" max="12360" width="12.28515625" style="243" customWidth="1"/>
    <col min="12361" max="12361" width="12.42578125" style="243" customWidth="1"/>
    <col min="12362" max="12363" width="9.140625" style="243"/>
    <col min="12364" max="12364" width="14.5703125" style="243" customWidth="1"/>
    <col min="12365" max="12365" width="13.5703125" style="243" customWidth="1"/>
    <col min="12366" max="12367" width="9.140625" style="243"/>
    <col min="12368" max="12368" width="13.5703125" style="243" customWidth="1"/>
    <col min="12369" max="12369" width="11.5703125" style="243" bestFit="1" customWidth="1"/>
    <col min="12370" max="12371" width="9.140625" style="243"/>
    <col min="12372" max="12372" width="13.5703125" style="243" customWidth="1"/>
    <col min="12373" max="12373" width="11.140625" style="243" customWidth="1"/>
    <col min="12374" max="12375" width="9.140625" style="243"/>
    <col min="12376" max="12376" width="13.28515625" style="243" customWidth="1"/>
    <col min="12377" max="12377" width="14.85546875" style="243" customWidth="1"/>
    <col min="12378" max="12544" width="9.140625" style="243"/>
    <col min="12545" max="12545" width="61" style="243" customWidth="1"/>
    <col min="12546" max="12547" width="9.140625" style="243"/>
    <col min="12548" max="12548" width="13.42578125" style="243" customWidth="1"/>
    <col min="12549" max="12557" width="17" style="243" customWidth="1"/>
    <col min="12558" max="12559" width="9.140625" style="243"/>
    <col min="12560" max="12560" width="14.7109375" style="243" customWidth="1"/>
    <col min="12561" max="12561" width="12.5703125" style="243" customWidth="1"/>
    <col min="12562" max="12563" width="9.140625" style="243"/>
    <col min="12564" max="12564" width="12.5703125" style="243" customWidth="1"/>
    <col min="12565" max="12565" width="14.28515625" style="243" customWidth="1"/>
    <col min="12566" max="12567" width="9.140625" style="243"/>
    <col min="12568" max="12568" width="11.42578125" style="243" customWidth="1"/>
    <col min="12569" max="12569" width="12.7109375" style="243" customWidth="1"/>
    <col min="12570" max="12571" width="9.140625" style="243"/>
    <col min="12572" max="12572" width="14.140625" style="243" customWidth="1"/>
    <col min="12573" max="12573" width="13.140625" style="243" customWidth="1"/>
    <col min="12574" max="12575" width="9.140625" style="243"/>
    <col min="12576" max="12576" width="11.5703125" style="243" customWidth="1"/>
    <col min="12577" max="12577" width="12" style="243" customWidth="1"/>
    <col min="12578" max="12579" width="9.140625" style="243"/>
    <col min="12580" max="12580" width="12.5703125" style="243" customWidth="1"/>
    <col min="12581" max="12581" width="12.140625" style="243" customWidth="1"/>
    <col min="12582" max="12583" width="9.140625" style="243"/>
    <col min="12584" max="12584" width="13.85546875" style="243" customWidth="1"/>
    <col min="12585" max="12585" width="11.85546875" style="243" customWidth="1"/>
    <col min="12586" max="12587" width="9.140625" style="243"/>
    <col min="12588" max="12588" width="13.140625" style="243" customWidth="1"/>
    <col min="12589" max="12589" width="12.85546875" style="243" customWidth="1"/>
    <col min="12590" max="12591" width="9.140625" style="243"/>
    <col min="12592" max="12592" width="12.42578125" style="243" customWidth="1"/>
    <col min="12593" max="12593" width="12.85546875" style="243" customWidth="1"/>
    <col min="12594" max="12595" width="9.140625" style="243"/>
    <col min="12596" max="12596" width="11" style="243" customWidth="1"/>
    <col min="12597" max="12597" width="13.7109375" style="243" customWidth="1"/>
    <col min="12598" max="12598" width="9.140625" style="243"/>
    <col min="12599" max="12599" width="9.140625" style="243" customWidth="1"/>
    <col min="12600" max="12600" width="11.140625" style="243" customWidth="1"/>
    <col min="12601" max="12601" width="11.7109375" style="243" customWidth="1"/>
    <col min="12602" max="12603" width="9.140625" style="243"/>
    <col min="12604" max="12605" width="12.140625" style="243" customWidth="1"/>
    <col min="12606" max="12607" width="9.140625" style="243"/>
    <col min="12608" max="12608" width="11.7109375" style="243" customWidth="1"/>
    <col min="12609" max="12609" width="10.7109375" style="243" customWidth="1"/>
    <col min="12610" max="12611" width="9.140625" style="243"/>
    <col min="12612" max="12612" width="12.28515625" style="243" customWidth="1"/>
    <col min="12613" max="12613" width="11.5703125" style="243" customWidth="1"/>
    <col min="12614" max="12615" width="9.140625" style="243"/>
    <col min="12616" max="12616" width="12.28515625" style="243" customWidth="1"/>
    <col min="12617" max="12617" width="12.42578125" style="243" customWidth="1"/>
    <col min="12618" max="12619" width="9.140625" style="243"/>
    <col min="12620" max="12620" width="14.5703125" style="243" customWidth="1"/>
    <col min="12621" max="12621" width="13.5703125" style="243" customWidth="1"/>
    <col min="12622" max="12623" width="9.140625" style="243"/>
    <col min="12624" max="12624" width="13.5703125" style="243" customWidth="1"/>
    <col min="12625" max="12625" width="11.5703125" style="243" bestFit="1" customWidth="1"/>
    <col min="12626" max="12627" width="9.140625" style="243"/>
    <col min="12628" max="12628" width="13.5703125" style="243" customWidth="1"/>
    <col min="12629" max="12629" width="11.140625" style="243" customWidth="1"/>
    <col min="12630" max="12631" width="9.140625" style="243"/>
    <col min="12632" max="12632" width="13.28515625" style="243" customWidth="1"/>
    <col min="12633" max="12633" width="14.85546875" style="243" customWidth="1"/>
    <col min="12634" max="12800" width="9.140625" style="243"/>
    <col min="12801" max="12801" width="61" style="243" customWidth="1"/>
    <col min="12802" max="12803" width="9.140625" style="243"/>
    <col min="12804" max="12804" width="13.42578125" style="243" customWidth="1"/>
    <col min="12805" max="12813" width="17" style="243" customWidth="1"/>
    <col min="12814" max="12815" width="9.140625" style="243"/>
    <col min="12816" max="12816" width="14.7109375" style="243" customWidth="1"/>
    <col min="12817" max="12817" width="12.5703125" style="243" customWidth="1"/>
    <col min="12818" max="12819" width="9.140625" style="243"/>
    <col min="12820" max="12820" width="12.5703125" style="243" customWidth="1"/>
    <col min="12821" max="12821" width="14.28515625" style="243" customWidth="1"/>
    <col min="12822" max="12823" width="9.140625" style="243"/>
    <col min="12824" max="12824" width="11.42578125" style="243" customWidth="1"/>
    <col min="12825" max="12825" width="12.7109375" style="243" customWidth="1"/>
    <col min="12826" max="12827" width="9.140625" style="243"/>
    <col min="12828" max="12828" width="14.140625" style="243" customWidth="1"/>
    <col min="12829" max="12829" width="13.140625" style="243" customWidth="1"/>
    <col min="12830" max="12831" width="9.140625" style="243"/>
    <col min="12832" max="12832" width="11.5703125" style="243" customWidth="1"/>
    <col min="12833" max="12833" width="12" style="243" customWidth="1"/>
    <col min="12834" max="12835" width="9.140625" style="243"/>
    <col min="12836" max="12836" width="12.5703125" style="243" customWidth="1"/>
    <col min="12837" max="12837" width="12.140625" style="243" customWidth="1"/>
    <col min="12838" max="12839" width="9.140625" style="243"/>
    <col min="12840" max="12840" width="13.85546875" style="243" customWidth="1"/>
    <col min="12841" max="12841" width="11.85546875" style="243" customWidth="1"/>
    <col min="12842" max="12843" width="9.140625" style="243"/>
    <col min="12844" max="12844" width="13.140625" style="243" customWidth="1"/>
    <col min="12845" max="12845" width="12.85546875" style="243" customWidth="1"/>
    <col min="12846" max="12847" width="9.140625" style="243"/>
    <col min="12848" max="12848" width="12.42578125" style="243" customWidth="1"/>
    <col min="12849" max="12849" width="12.85546875" style="243" customWidth="1"/>
    <col min="12850" max="12851" width="9.140625" style="243"/>
    <col min="12852" max="12852" width="11" style="243" customWidth="1"/>
    <col min="12853" max="12853" width="13.7109375" style="243" customWidth="1"/>
    <col min="12854" max="12854" width="9.140625" style="243"/>
    <col min="12855" max="12855" width="9.140625" style="243" customWidth="1"/>
    <col min="12856" max="12856" width="11.140625" style="243" customWidth="1"/>
    <col min="12857" max="12857" width="11.7109375" style="243" customWidth="1"/>
    <col min="12858" max="12859" width="9.140625" style="243"/>
    <col min="12860" max="12861" width="12.140625" style="243" customWidth="1"/>
    <col min="12862" max="12863" width="9.140625" style="243"/>
    <col min="12864" max="12864" width="11.7109375" style="243" customWidth="1"/>
    <col min="12865" max="12865" width="10.7109375" style="243" customWidth="1"/>
    <col min="12866" max="12867" width="9.140625" style="243"/>
    <col min="12868" max="12868" width="12.28515625" style="243" customWidth="1"/>
    <col min="12869" max="12869" width="11.5703125" style="243" customWidth="1"/>
    <col min="12870" max="12871" width="9.140625" style="243"/>
    <col min="12872" max="12872" width="12.28515625" style="243" customWidth="1"/>
    <col min="12873" max="12873" width="12.42578125" style="243" customWidth="1"/>
    <col min="12874" max="12875" width="9.140625" style="243"/>
    <col min="12876" max="12876" width="14.5703125" style="243" customWidth="1"/>
    <col min="12877" max="12877" width="13.5703125" style="243" customWidth="1"/>
    <col min="12878" max="12879" width="9.140625" style="243"/>
    <col min="12880" max="12880" width="13.5703125" style="243" customWidth="1"/>
    <col min="12881" max="12881" width="11.5703125" style="243" bestFit="1" customWidth="1"/>
    <col min="12882" max="12883" width="9.140625" style="243"/>
    <col min="12884" max="12884" width="13.5703125" style="243" customWidth="1"/>
    <col min="12885" max="12885" width="11.140625" style="243" customWidth="1"/>
    <col min="12886" max="12887" width="9.140625" style="243"/>
    <col min="12888" max="12888" width="13.28515625" style="243" customWidth="1"/>
    <col min="12889" max="12889" width="14.85546875" style="243" customWidth="1"/>
    <col min="12890" max="13056" width="9.140625" style="243"/>
    <col min="13057" max="13057" width="61" style="243" customWidth="1"/>
    <col min="13058" max="13059" width="9.140625" style="243"/>
    <col min="13060" max="13060" width="13.42578125" style="243" customWidth="1"/>
    <col min="13061" max="13069" width="17" style="243" customWidth="1"/>
    <col min="13070" max="13071" width="9.140625" style="243"/>
    <col min="13072" max="13072" width="14.7109375" style="243" customWidth="1"/>
    <col min="13073" max="13073" width="12.5703125" style="243" customWidth="1"/>
    <col min="13074" max="13075" width="9.140625" style="243"/>
    <col min="13076" max="13076" width="12.5703125" style="243" customWidth="1"/>
    <col min="13077" max="13077" width="14.28515625" style="243" customWidth="1"/>
    <col min="13078" max="13079" width="9.140625" style="243"/>
    <col min="13080" max="13080" width="11.42578125" style="243" customWidth="1"/>
    <col min="13081" max="13081" width="12.7109375" style="243" customWidth="1"/>
    <col min="13082" max="13083" width="9.140625" style="243"/>
    <col min="13084" max="13084" width="14.140625" style="243" customWidth="1"/>
    <col min="13085" max="13085" width="13.140625" style="243" customWidth="1"/>
    <col min="13086" max="13087" width="9.140625" style="243"/>
    <col min="13088" max="13088" width="11.5703125" style="243" customWidth="1"/>
    <col min="13089" max="13089" width="12" style="243" customWidth="1"/>
    <col min="13090" max="13091" width="9.140625" style="243"/>
    <col min="13092" max="13092" width="12.5703125" style="243" customWidth="1"/>
    <col min="13093" max="13093" width="12.140625" style="243" customWidth="1"/>
    <col min="13094" max="13095" width="9.140625" style="243"/>
    <col min="13096" max="13096" width="13.85546875" style="243" customWidth="1"/>
    <col min="13097" max="13097" width="11.85546875" style="243" customWidth="1"/>
    <col min="13098" max="13099" width="9.140625" style="243"/>
    <col min="13100" max="13100" width="13.140625" style="243" customWidth="1"/>
    <col min="13101" max="13101" width="12.85546875" style="243" customWidth="1"/>
    <col min="13102" max="13103" width="9.140625" style="243"/>
    <col min="13104" max="13104" width="12.42578125" style="243" customWidth="1"/>
    <col min="13105" max="13105" width="12.85546875" style="243" customWidth="1"/>
    <col min="13106" max="13107" width="9.140625" style="243"/>
    <col min="13108" max="13108" width="11" style="243" customWidth="1"/>
    <col min="13109" max="13109" width="13.7109375" style="243" customWidth="1"/>
    <col min="13110" max="13110" width="9.140625" style="243"/>
    <col min="13111" max="13111" width="9.140625" style="243" customWidth="1"/>
    <col min="13112" max="13112" width="11.140625" style="243" customWidth="1"/>
    <col min="13113" max="13113" width="11.7109375" style="243" customWidth="1"/>
    <col min="13114" max="13115" width="9.140625" style="243"/>
    <col min="13116" max="13117" width="12.140625" style="243" customWidth="1"/>
    <col min="13118" max="13119" width="9.140625" style="243"/>
    <col min="13120" max="13120" width="11.7109375" style="243" customWidth="1"/>
    <col min="13121" max="13121" width="10.7109375" style="243" customWidth="1"/>
    <col min="13122" max="13123" width="9.140625" style="243"/>
    <col min="13124" max="13124" width="12.28515625" style="243" customWidth="1"/>
    <col min="13125" max="13125" width="11.5703125" style="243" customWidth="1"/>
    <col min="13126" max="13127" width="9.140625" style="243"/>
    <col min="13128" max="13128" width="12.28515625" style="243" customWidth="1"/>
    <col min="13129" max="13129" width="12.42578125" style="243" customWidth="1"/>
    <col min="13130" max="13131" width="9.140625" style="243"/>
    <col min="13132" max="13132" width="14.5703125" style="243" customWidth="1"/>
    <col min="13133" max="13133" width="13.5703125" style="243" customWidth="1"/>
    <col min="13134" max="13135" width="9.140625" style="243"/>
    <col min="13136" max="13136" width="13.5703125" style="243" customWidth="1"/>
    <col min="13137" max="13137" width="11.5703125" style="243" bestFit="1" customWidth="1"/>
    <col min="13138" max="13139" width="9.140625" style="243"/>
    <col min="13140" max="13140" width="13.5703125" style="243" customWidth="1"/>
    <col min="13141" max="13141" width="11.140625" style="243" customWidth="1"/>
    <col min="13142" max="13143" width="9.140625" style="243"/>
    <col min="13144" max="13144" width="13.28515625" style="243" customWidth="1"/>
    <col min="13145" max="13145" width="14.85546875" style="243" customWidth="1"/>
    <col min="13146" max="13312" width="9.140625" style="243"/>
    <col min="13313" max="13313" width="61" style="243" customWidth="1"/>
    <col min="13314" max="13315" width="9.140625" style="243"/>
    <col min="13316" max="13316" width="13.42578125" style="243" customWidth="1"/>
    <col min="13317" max="13325" width="17" style="243" customWidth="1"/>
    <col min="13326" max="13327" width="9.140625" style="243"/>
    <col min="13328" max="13328" width="14.7109375" style="243" customWidth="1"/>
    <col min="13329" max="13329" width="12.5703125" style="243" customWidth="1"/>
    <col min="13330" max="13331" width="9.140625" style="243"/>
    <col min="13332" max="13332" width="12.5703125" style="243" customWidth="1"/>
    <col min="13333" max="13333" width="14.28515625" style="243" customWidth="1"/>
    <col min="13334" max="13335" width="9.140625" style="243"/>
    <col min="13336" max="13336" width="11.42578125" style="243" customWidth="1"/>
    <col min="13337" max="13337" width="12.7109375" style="243" customWidth="1"/>
    <col min="13338" max="13339" width="9.140625" style="243"/>
    <col min="13340" max="13340" width="14.140625" style="243" customWidth="1"/>
    <col min="13341" max="13341" width="13.140625" style="243" customWidth="1"/>
    <col min="13342" max="13343" width="9.140625" style="243"/>
    <col min="13344" max="13344" width="11.5703125" style="243" customWidth="1"/>
    <col min="13345" max="13345" width="12" style="243" customWidth="1"/>
    <col min="13346" max="13347" width="9.140625" style="243"/>
    <col min="13348" max="13348" width="12.5703125" style="243" customWidth="1"/>
    <col min="13349" max="13349" width="12.140625" style="243" customWidth="1"/>
    <col min="13350" max="13351" width="9.140625" style="243"/>
    <col min="13352" max="13352" width="13.85546875" style="243" customWidth="1"/>
    <col min="13353" max="13353" width="11.85546875" style="243" customWidth="1"/>
    <col min="13354" max="13355" width="9.140625" style="243"/>
    <col min="13356" max="13356" width="13.140625" style="243" customWidth="1"/>
    <col min="13357" max="13357" width="12.85546875" style="243" customWidth="1"/>
    <col min="13358" max="13359" width="9.140625" style="243"/>
    <col min="13360" max="13360" width="12.42578125" style="243" customWidth="1"/>
    <col min="13361" max="13361" width="12.85546875" style="243" customWidth="1"/>
    <col min="13362" max="13363" width="9.140625" style="243"/>
    <col min="13364" max="13364" width="11" style="243" customWidth="1"/>
    <col min="13365" max="13365" width="13.7109375" style="243" customWidth="1"/>
    <col min="13366" max="13366" width="9.140625" style="243"/>
    <col min="13367" max="13367" width="9.140625" style="243" customWidth="1"/>
    <col min="13368" max="13368" width="11.140625" style="243" customWidth="1"/>
    <col min="13369" max="13369" width="11.7109375" style="243" customWidth="1"/>
    <col min="13370" max="13371" width="9.140625" style="243"/>
    <col min="13372" max="13373" width="12.140625" style="243" customWidth="1"/>
    <col min="13374" max="13375" width="9.140625" style="243"/>
    <col min="13376" max="13376" width="11.7109375" style="243" customWidth="1"/>
    <col min="13377" max="13377" width="10.7109375" style="243" customWidth="1"/>
    <col min="13378" max="13379" width="9.140625" style="243"/>
    <col min="13380" max="13380" width="12.28515625" style="243" customWidth="1"/>
    <col min="13381" max="13381" width="11.5703125" style="243" customWidth="1"/>
    <col min="13382" max="13383" width="9.140625" style="243"/>
    <col min="13384" max="13384" width="12.28515625" style="243" customWidth="1"/>
    <col min="13385" max="13385" width="12.42578125" style="243" customWidth="1"/>
    <col min="13386" max="13387" width="9.140625" style="243"/>
    <col min="13388" max="13388" width="14.5703125" style="243" customWidth="1"/>
    <col min="13389" max="13389" width="13.5703125" style="243" customWidth="1"/>
    <col min="13390" max="13391" width="9.140625" style="243"/>
    <col min="13392" max="13392" width="13.5703125" style="243" customWidth="1"/>
    <col min="13393" max="13393" width="11.5703125" style="243" bestFit="1" customWidth="1"/>
    <col min="13394" max="13395" width="9.140625" style="243"/>
    <col min="13396" max="13396" width="13.5703125" style="243" customWidth="1"/>
    <col min="13397" max="13397" width="11.140625" style="243" customWidth="1"/>
    <col min="13398" max="13399" width="9.140625" style="243"/>
    <col min="13400" max="13400" width="13.28515625" style="243" customWidth="1"/>
    <col min="13401" max="13401" width="14.85546875" style="243" customWidth="1"/>
    <col min="13402" max="13568" width="9.140625" style="243"/>
    <col min="13569" max="13569" width="61" style="243" customWidth="1"/>
    <col min="13570" max="13571" width="9.140625" style="243"/>
    <col min="13572" max="13572" width="13.42578125" style="243" customWidth="1"/>
    <col min="13573" max="13581" width="17" style="243" customWidth="1"/>
    <col min="13582" max="13583" width="9.140625" style="243"/>
    <col min="13584" max="13584" width="14.7109375" style="243" customWidth="1"/>
    <col min="13585" max="13585" width="12.5703125" style="243" customWidth="1"/>
    <col min="13586" max="13587" width="9.140625" style="243"/>
    <col min="13588" max="13588" width="12.5703125" style="243" customWidth="1"/>
    <col min="13589" max="13589" width="14.28515625" style="243" customWidth="1"/>
    <col min="13590" max="13591" width="9.140625" style="243"/>
    <col min="13592" max="13592" width="11.42578125" style="243" customWidth="1"/>
    <col min="13593" max="13593" width="12.7109375" style="243" customWidth="1"/>
    <col min="13594" max="13595" width="9.140625" style="243"/>
    <col min="13596" max="13596" width="14.140625" style="243" customWidth="1"/>
    <col min="13597" max="13597" width="13.140625" style="243" customWidth="1"/>
    <col min="13598" max="13599" width="9.140625" style="243"/>
    <col min="13600" max="13600" width="11.5703125" style="243" customWidth="1"/>
    <col min="13601" max="13601" width="12" style="243" customWidth="1"/>
    <col min="13602" max="13603" width="9.140625" style="243"/>
    <col min="13604" max="13604" width="12.5703125" style="243" customWidth="1"/>
    <col min="13605" max="13605" width="12.140625" style="243" customWidth="1"/>
    <col min="13606" max="13607" width="9.140625" style="243"/>
    <col min="13608" max="13608" width="13.85546875" style="243" customWidth="1"/>
    <col min="13609" max="13609" width="11.85546875" style="243" customWidth="1"/>
    <col min="13610" max="13611" width="9.140625" style="243"/>
    <col min="13612" max="13612" width="13.140625" style="243" customWidth="1"/>
    <col min="13613" max="13613" width="12.85546875" style="243" customWidth="1"/>
    <col min="13614" max="13615" width="9.140625" style="243"/>
    <col min="13616" max="13616" width="12.42578125" style="243" customWidth="1"/>
    <col min="13617" max="13617" width="12.85546875" style="243" customWidth="1"/>
    <col min="13618" max="13619" width="9.140625" style="243"/>
    <col min="13620" max="13620" width="11" style="243" customWidth="1"/>
    <col min="13621" max="13621" width="13.7109375" style="243" customWidth="1"/>
    <col min="13622" max="13622" width="9.140625" style="243"/>
    <col min="13623" max="13623" width="9.140625" style="243" customWidth="1"/>
    <col min="13624" max="13624" width="11.140625" style="243" customWidth="1"/>
    <col min="13625" max="13625" width="11.7109375" style="243" customWidth="1"/>
    <col min="13626" max="13627" width="9.140625" style="243"/>
    <col min="13628" max="13629" width="12.140625" style="243" customWidth="1"/>
    <col min="13630" max="13631" width="9.140625" style="243"/>
    <col min="13632" max="13632" width="11.7109375" style="243" customWidth="1"/>
    <col min="13633" max="13633" width="10.7109375" style="243" customWidth="1"/>
    <col min="13634" max="13635" width="9.140625" style="243"/>
    <col min="13636" max="13636" width="12.28515625" style="243" customWidth="1"/>
    <col min="13637" max="13637" width="11.5703125" style="243" customWidth="1"/>
    <col min="13638" max="13639" width="9.140625" style="243"/>
    <col min="13640" max="13640" width="12.28515625" style="243" customWidth="1"/>
    <col min="13641" max="13641" width="12.42578125" style="243" customWidth="1"/>
    <col min="13642" max="13643" width="9.140625" style="243"/>
    <col min="13644" max="13644" width="14.5703125" style="243" customWidth="1"/>
    <col min="13645" max="13645" width="13.5703125" style="243" customWidth="1"/>
    <col min="13646" max="13647" width="9.140625" style="243"/>
    <col min="13648" max="13648" width="13.5703125" style="243" customWidth="1"/>
    <col min="13649" max="13649" width="11.5703125" style="243" bestFit="1" customWidth="1"/>
    <col min="13650" max="13651" width="9.140625" style="243"/>
    <col min="13652" max="13652" width="13.5703125" style="243" customWidth="1"/>
    <col min="13653" max="13653" width="11.140625" style="243" customWidth="1"/>
    <col min="13654" max="13655" width="9.140625" style="243"/>
    <col min="13656" max="13656" width="13.28515625" style="243" customWidth="1"/>
    <col min="13657" max="13657" width="14.85546875" style="243" customWidth="1"/>
    <col min="13658" max="13824" width="9.140625" style="243"/>
    <col min="13825" max="13825" width="61" style="243" customWidth="1"/>
    <col min="13826" max="13827" width="9.140625" style="243"/>
    <col min="13828" max="13828" width="13.42578125" style="243" customWidth="1"/>
    <col min="13829" max="13837" width="17" style="243" customWidth="1"/>
    <col min="13838" max="13839" width="9.140625" style="243"/>
    <col min="13840" max="13840" width="14.7109375" style="243" customWidth="1"/>
    <col min="13841" max="13841" width="12.5703125" style="243" customWidth="1"/>
    <col min="13842" max="13843" width="9.140625" style="243"/>
    <col min="13844" max="13844" width="12.5703125" style="243" customWidth="1"/>
    <col min="13845" max="13845" width="14.28515625" style="243" customWidth="1"/>
    <col min="13846" max="13847" width="9.140625" style="243"/>
    <col min="13848" max="13848" width="11.42578125" style="243" customWidth="1"/>
    <col min="13849" max="13849" width="12.7109375" style="243" customWidth="1"/>
    <col min="13850" max="13851" width="9.140625" style="243"/>
    <col min="13852" max="13852" width="14.140625" style="243" customWidth="1"/>
    <col min="13853" max="13853" width="13.140625" style="243" customWidth="1"/>
    <col min="13854" max="13855" width="9.140625" style="243"/>
    <col min="13856" max="13856" width="11.5703125" style="243" customWidth="1"/>
    <col min="13857" max="13857" width="12" style="243" customWidth="1"/>
    <col min="13858" max="13859" width="9.140625" style="243"/>
    <col min="13860" max="13860" width="12.5703125" style="243" customWidth="1"/>
    <col min="13861" max="13861" width="12.140625" style="243" customWidth="1"/>
    <col min="13862" max="13863" width="9.140625" style="243"/>
    <col min="13864" max="13864" width="13.85546875" style="243" customWidth="1"/>
    <col min="13865" max="13865" width="11.85546875" style="243" customWidth="1"/>
    <col min="13866" max="13867" width="9.140625" style="243"/>
    <col min="13868" max="13868" width="13.140625" style="243" customWidth="1"/>
    <col min="13869" max="13869" width="12.85546875" style="243" customWidth="1"/>
    <col min="13870" max="13871" width="9.140625" style="243"/>
    <col min="13872" max="13872" width="12.42578125" style="243" customWidth="1"/>
    <col min="13873" max="13873" width="12.85546875" style="243" customWidth="1"/>
    <col min="13874" max="13875" width="9.140625" style="243"/>
    <col min="13876" max="13876" width="11" style="243" customWidth="1"/>
    <col min="13877" max="13877" width="13.7109375" style="243" customWidth="1"/>
    <col min="13878" max="13878" width="9.140625" style="243"/>
    <col min="13879" max="13879" width="9.140625" style="243" customWidth="1"/>
    <col min="13880" max="13880" width="11.140625" style="243" customWidth="1"/>
    <col min="13881" max="13881" width="11.7109375" style="243" customWidth="1"/>
    <col min="13882" max="13883" width="9.140625" style="243"/>
    <col min="13884" max="13885" width="12.140625" style="243" customWidth="1"/>
    <col min="13886" max="13887" width="9.140625" style="243"/>
    <col min="13888" max="13888" width="11.7109375" style="243" customWidth="1"/>
    <col min="13889" max="13889" width="10.7109375" style="243" customWidth="1"/>
    <col min="13890" max="13891" width="9.140625" style="243"/>
    <col min="13892" max="13892" width="12.28515625" style="243" customWidth="1"/>
    <col min="13893" max="13893" width="11.5703125" style="243" customWidth="1"/>
    <col min="13894" max="13895" width="9.140625" style="243"/>
    <col min="13896" max="13896" width="12.28515625" style="243" customWidth="1"/>
    <col min="13897" max="13897" width="12.42578125" style="243" customWidth="1"/>
    <col min="13898" max="13899" width="9.140625" style="243"/>
    <col min="13900" max="13900" width="14.5703125" style="243" customWidth="1"/>
    <col min="13901" max="13901" width="13.5703125" style="243" customWidth="1"/>
    <col min="13902" max="13903" width="9.140625" style="243"/>
    <col min="13904" max="13904" width="13.5703125" style="243" customWidth="1"/>
    <col min="13905" max="13905" width="11.5703125" style="243" bestFit="1" customWidth="1"/>
    <col min="13906" max="13907" width="9.140625" style="243"/>
    <col min="13908" max="13908" width="13.5703125" style="243" customWidth="1"/>
    <col min="13909" max="13909" width="11.140625" style="243" customWidth="1"/>
    <col min="13910" max="13911" width="9.140625" style="243"/>
    <col min="13912" max="13912" width="13.28515625" style="243" customWidth="1"/>
    <col min="13913" max="13913" width="14.85546875" style="243" customWidth="1"/>
    <col min="13914" max="14080" width="9.140625" style="243"/>
    <col min="14081" max="14081" width="61" style="243" customWidth="1"/>
    <col min="14082" max="14083" width="9.140625" style="243"/>
    <col min="14084" max="14084" width="13.42578125" style="243" customWidth="1"/>
    <col min="14085" max="14093" width="17" style="243" customWidth="1"/>
    <col min="14094" max="14095" width="9.140625" style="243"/>
    <col min="14096" max="14096" width="14.7109375" style="243" customWidth="1"/>
    <col min="14097" max="14097" width="12.5703125" style="243" customWidth="1"/>
    <col min="14098" max="14099" width="9.140625" style="243"/>
    <col min="14100" max="14100" width="12.5703125" style="243" customWidth="1"/>
    <col min="14101" max="14101" width="14.28515625" style="243" customWidth="1"/>
    <col min="14102" max="14103" width="9.140625" style="243"/>
    <col min="14104" max="14104" width="11.42578125" style="243" customWidth="1"/>
    <col min="14105" max="14105" width="12.7109375" style="243" customWidth="1"/>
    <col min="14106" max="14107" width="9.140625" style="243"/>
    <col min="14108" max="14108" width="14.140625" style="243" customWidth="1"/>
    <col min="14109" max="14109" width="13.140625" style="243" customWidth="1"/>
    <col min="14110" max="14111" width="9.140625" style="243"/>
    <col min="14112" max="14112" width="11.5703125" style="243" customWidth="1"/>
    <col min="14113" max="14113" width="12" style="243" customWidth="1"/>
    <col min="14114" max="14115" width="9.140625" style="243"/>
    <col min="14116" max="14116" width="12.5703125" style="243" customWidth="1"/>
    <col min="14117" max="14117" width="12.140625" style="243" customWidth="1"/>
    <col min="14118" max="14119" width="9.140625" style="243"/>
    <col min="14120" max="14120" width="13.85546875" style="243" customWidth="1"/>
    <col min="14121" max="14121" width="11.85546875" style="243" customWidth="1"/>
    <col min="14122" max="14123" width="9.140625" style="243"/>
    <col min="14124" max="14124" width="13.140625" style="243" customWidth="1"/>
    <col min="14125" max="14125" width="12.85546875" style="243" customWidth="1"/>
    <col min="14126" max="14127" width="9.140625" style="243"/>
    <col min="14128" max="14128" width="12.42578125" style="243" customWidth="1"/>
    <col min="14129" max="14129" width="12.85546875" style="243" customWidth="1"/>
    <col min="14130" max="14131" width="9.140625" style="243"/>
    <col min="14132" max="14132" width="11" style="243" customWidth="1"/>
    <col min="14133" max="14133" width="13.7109375" style="243" customWidth="1"/>
    <col min="14134" max="14134" width="9.140625" style="243"/>
    <col min="14135" max="14135" width="9.140625" style="243" customWidth="1"/>
    <col min="14136" max="14136" width="11.140625" style="243" customWidth="1"/>
    <col min="14137" max="14137" width="11.7109375" style="243" customWidth="1"/>
    <col min="14138" max="14139" width="9.140625" style="243"/>
    <col min="14140" max="14141" width="12.140625" style="243" customWidth="1"/>
    <col min="14142" max="14143" width="9.140625" style="243"/>
    <col min="14144" max="14144" width="11.7109375" style="243" customWidth="1"/>
    <col min="14145" max="14145" width="10.7109375" style="243" customWidth="1"/>
    <col min="14146" max="14147" width="9.140625" style="243"/>
    <col min="14148" max="14148" width="12.28515625" style="243" customWidth="1"/>
    <col min="14149" max="14149" width="11.5703125" style="243" customWidth="1"/>
    <col min="14150" max="14151" width="9.140625" style="243"/>
    <col min="14152" max="14152" width="12.28515625" style="243" customWidth="1"/>
    <col min="14153" max="14153" width="12.42578125" style="243" customWidth="1"/>
    <col min="14154" max="14155" width="9.140625" style="243"/>
    <col min="14156" max="14156" width="14.5703125" style="243" customWidth="1"/>
    <col min="14157" max="14157" width="13.5703125" style="243" customWidth="1"/>
    <col min="14158" max="14159" width="9.140625" style="243"/>
    <col min="14160" max="14160" width="13.5703125" style="243" customWidth="1"/>
    <col min="14161" max="14161" width="11.5703125" style="243" bestFit="1" customWidth="1"/>
    <col min="14162" max="14163" width="9.140625" style="243"/>
    <col min="14164" max="14164" width="13.5703125" style="243" customWidth="1"/>
    <col min="14165" max="14165" width="11.140625" style="243" customWidth="1"/>
    <col min="14166" max="14167" width="9.140625" style="243"/>
    <col min="14168" max="14168" width="13.28515625" style="243" customWidth="1"/>
    <col min="14169" max="14169" width="14.85546875" style="243" customWidth="1"/>
    <col min="14170" max="14336" width="9.140625" style="243"/>
    <col min="14337" max="14337" width="61" style="243" customWidth="1"/>
    <col min="14338" max="14339" width="9.140625" style="243"/>
    <col min="14340" max="14340" width="13.42578125" style="243" customWidth="1"/>
    <col min="14341" max="14349" width="17" style="243" customWidth="1"/>
    <col min="14350" max="14351" width="9.140625" style="243"/>
    <col min="14352" max="14352" width="14.7109375" style="243" customWidth="1"/>
    <col min="14353" max="14353" width="12.5703125" style="243" customWidth="1"/>
    <col min="14354" max="14355" width="9.140625" style="243"/>
    <col min="14356" max="14356" width="12.5703125" style="243" customWidth="1"/>
    <col min="14357" max="14357" width="14.28515625" style="243" customWidth="1"/>
    <col min="14358" max="14359" width="9.140625" style="243"/>
    <col min="14360" max="14360" width="11.42578125" style="243" customWidth="1"/>
    <col min="14361" max="14361" width="12.7109375" style="243" customWidth="1"/>
    <col min="14362" max="14363" width="9.140625" style="243"/>
    <col min="14364" max="14364" width="14.140625" style="243" customWidth="1"/>
    <col min="14365" max="14365" width="13.140625" style="243" customWidth="1"/>
    <col min="14366" max="14367" width="9.140625" style="243"/>
    <col min="14368" max="14368" width="11.5703125" style="243" customWidth="1"/>
    <col min="14369" max="14369" width="12" style="243" customWidth="1"/>
    <col min="14370" max="14371" width="9.140625" style="243"/>
    <col min="14372" max="14372" width="12.5703125" style="243" customWidth="1"/>
    <col min="14373" max="14373" width="12.140625" style="243" customWidth="1"/>
    <col min="14374" max="14375" width="9.140625" style="243"/>
    <col min="14376" max="14376" width="13.85546875" style="243" customWidth="1"/>
    <col min="14377" max="14377" width="11.85546875" style="243" customWidth="1"/>
    <col min="14378" max="14379" width="9.140625" style="243"/>
    <col min="14380" max="14380" width="13.140625" style="243" customWidth="1"/>
    <col min="14381" max="14381" width="12.85546875" style="243" customWidth="1"/>
    <col min="14382" max="14383" width="9.140625" style="243"/>
    <col min="14384" max="14384" width="12.42578125" style="243" customWidth="1"/>
    <col min="14385" max="14385" width="12.85546875" style="243" customWidth="1"/>
    <col min="14386" max="14387" width="9.140625" style="243"/>
    <col min="14388" max="14388" width="11" style="243" customWidth="1"/>
    <col min="14389" max="14389" width="13.7109375" style="243" customWidth="1"/>
    <col min="14390" max="14390" width="9.140625" style="243"/>
    <col min="14391" max="14391" width="9.140625" style="243" customWidth="1"/>
    <col min="14392" max="14392" width="11.140625" style="243" customWidth="1"/>
    <col min="14393" max="14393" width="11.7109375" style="243" customWidth="1"/>
    <col min="14394" max="14395" width="9.140625" style="243"/>
    <col min="14396" max="14397" width="12.140625" style="243" customWidth="1"/>
    <col min="14398" max="14399" width="9.140625" style="243"/>
    <col min="14400" max="14400" width="11.7109375" style="243" customWidth="1"/>
    <col min="14401" max="14401" width="10.7109375" style="243" customWidth="1"/>
    <col min="14402" max="14403" width="9.140625" style="243"/>
    <col min="14404" max="14404" width="12.28515625" style="243" customWidth="1"/>
    <col min="14405" max="14405" width="11.5703125" style="243" customWidth="1"/>
    <col min="14406" max="14407" width="9.140625" style="243"/>
    <col min="14408" max="14408" width="12.28515625" style="243" customWidth="1"/>
    <col min="14409" max="14409" width="12.42578125" style="243" customWidth="1"/>
    <col min="14410" max="14411" width="9.140625" style="243"/>
    <col min="14412" max="14412" width="14.5703125" style="243" customWidth="1"/>
    <col min="14413" max="14413" width="13.5703125" style="243" customWidth="1"/>
    <col min="14414" max="14415" width="9.140625" style="243"/>
    <col min="14416" max="14416" width="13.5703125" style="243" customWidth="1"/>
    <col min="14417" max="14417" width="11.5703125" style="243" bestFit="1" customWidth="1"/>
    <col min="14418" max="14419" width="9.140625" style="243"/>
    <col min="14420" max="14420" width="13.5703125" style="243" customWidth="1"/>
    <col min="14421" max="14421" width="11.140625" style="243" customWidth="1"/>
    <col min="14422" max="14423" width="9.140625" style="243"/>
    <col min="14424" max="14424" width="13.28515625" style="243" customWidth="1"/>
    <col min="14425" max="14425" width="14.85546875" style="243" customWidth="1"/>
    <col min="14426" max="14592" width="9.140625" style="243"/>
    <col min="14593" max="14593" width="61" style="243" customWidth="1"/>
    <col min="14594" max="14595" width="9.140625" style="243"/>
    <col min="14596" max="14596" width="13.42578125" style="243" customWidth="1"/>
    <col min="14597" max="14605" width="17" style="243" customWidth="1"/>
    <col min="14606" max="14607" width="9.140625" style="243"/>
    <col min="14608" max="14608" width="14.7109375" style="243" customWidth="1"/>
    <col min="14609" max="14609" width="12.5703125" style="243" customWidth="1"/>
    <col min="14610" max="14611" width="9.140625" style="243"/>
    <col min="14612" max="14612" width="12.5703125" style="243" customWidth="1"/>
    <col min="14613" max="14613" width="14.28515625" style="243" customWidth="1"/>
    <col min="14614" max="14615" width="9.140625" style="243"/>
    <col min="14616" max="14616" width="11.42578125" style="243" customWidth="1"/>
    <col min="14617" max="14617" width="12.7109375" style="243" customWidth="1"/>
    <col min="14618" max="14619" width="9.140625" style="243"/>
    <col min="14620" max="14620" width="14.140625" style="243" customWidth="1"/>
    <col min="14621" max="14621" width="13.140625" style="243" customWidth="1"/>
    <col min="14622" max="14623" width="9.140625" style="243"/>
    <col min="14624" max="14624" width="11.5703125" style="243" customWidth="1"/>
    <col min="14625" max="14625" width="12" style="243" customWidth="1"/>
    <col min="14626" max="14627" width="9.140625" style="243"/>
    <col min="14628" max="14628" width="12.5703125" style="243" customWidth="1"/>
    <col min="14629" max="14629" width="12.140625" style="243" customWidth="1"/>
    <col min="14630" max="14631" width="9.140625" style="243"/>
    <col min="14632" max="14632" width="13.85546875" style="243" customWidth="1"/>
    <col min="14633" max="14633" width="11.85546875" style="243" customWidth="1"/>
    <col min="14634" max="14635" width="9.140625" style="243"/>
    <col min="14636" max="14636" width="13.140625" style="243" customWidth="1"/>
    <col min="14637" max="14637" width="12.85546875" style="243" customWidth="1"/>
    <col min="14638" max="14639" width="9.140625" style="243"/>
    <col min="14640" max="14640" width="12.42578125" style="243" customWidth="1"/>
    <col min="14641" max="14641" width="12.85546875" style="243" customWidth="1"/>
    <col min="14642" max="14643" width="9.140625" style="243"/>
    <col min="14644" max="14644" width="11" style="243" customWidth="1"/>
    <col min="14645" max="14645" width="13.7109375" style="243" customWidth="1"/>
    <col min="14646" max="14646" width="9.140625" style="243"/>
    <col min="14647" max="14647" width="9.140625" style="243" customWidth="1"/>
    <col min="14648" max="14648" width="11.140625" style="243" customWidth="1"/>
    <col min="14649" max="14649" width="11.7109375" style="243" customWidth="1"/>
    <col min="14650" max="14651" width="9.140625" style="243"/>
    <col min="14652" max="14653" width="12.140625" style="243" customWidth="1"/>
    <col min="14654" max="14655" width="9.140625" style="243"/>
    <col min="14656" max="14656" width="11.7109375" style="243" customWidth="1"/>
    <col min="14657" max="14657" width="10.7109375" style="243" customWidth="1"/>
    <col min="14658" max="14659" width="9.140625" style="243"/>
    <col min="14660" max="14660" width="12.28515625" style="243" customWidth="1"/>
    <col min="14661" max="14661" width="11.5703125" style="243" customWidth="1"/>
    <col min="14662" max="14663" width="9.140625" style="243"/>
    <col min="14664" max="14664" width="12.28515625" style="243" customWidth="1"/>
    <col min="14665" max="14665" width="12.42578125" style="243" customWidth="1"/>
    <col min="14666" max="14667" width="9.140625" style="243"/>
    <col min="14668" max="14668" width="14.5703125" style="243" customWidth="1"/>
    <col min="14669" max="14669" width="13.5703125" style="243" customWidth="1"/>
    <col min="14670" max="14671" width="9.140625" style="243"/>
    <col min="14672" max="14672" width="13.5703125" style="243" customWidth="1"/>
    <col min="14673" max="14673" width="11.5703125" style="243" bestFit="1" customWidth="1"/>
    <col min="14674" max="14675" width="9.140625" style="243"/>
    <col min="14676" max="14676" width="13.5703125" style="243" customWidth="1"/>
    <col min="14677" max="14677" width="11.140625" style="243" customWidth="1"/>
    <col min="14678" max="14679" width="9.140625" style="243"/>
    <col min="14680" max="14680" width="13.28515625" style="243" customWidth="1"/>
    <col min="14681" max="14681" width="14.85546875" style="243" customWidth="1"/>
    <col min="14682" max="14848" width="9.140625" style="243"/>
    <col min="14849" max="14849" width="61" style="243" customWidth="1"/>
    <col min="14850" max="14851" width="9.140625" style="243"/>
    <col min="14852" max="14852" width="13.42578125" style="243" customWidth="1"/>
    <col min="14853" max="14861" width="17" style="243" customWidth="1"/>
    <col min="14862" max="14863" width="9.140625" style="243"/>
    <col min="14864" max="14864" width="14.7109375" style="243" customWidth="1"/>
    <col min="14865" max="14865" width="12.5703125" style="243" customWidth="1"/>
    <col min="14866" max="14867" width="9.140625" style="243"/>
    <col min="14868" max="14868" width="12.5703125" style="243" customWidth="1"/>
    <col min="14869" max="14869" width="14.28515625" style="243" customWidth="1"/>
    <col min="14870" max="14871" width="9.140625" style="243"/>
    <col min="14872" max="14872" width="11.42578125" style="243" customWidth="1"/>
    <col min="14873" max="14873" width="12.7109375" style="243" customWidth="1"/>
    <col min="14874" max="14875" width="9.140625" style="243"/>
    <col min="14876" max="14876" width="14.140625" style="243" customWidth="1"/>
    <col min="14877" max="14877" width="13.140625" style="243" customWidth="1"/>
    <col min="14878" max="14879" width="9.140625" style="243"/>
    <col min="14880" max="14880" width="11.5703125" style="243" customWidth="1"/>
    <col min="14881" max="14881" width="12" style="243" customWidth="1"/>
    <col min="14882" max="14883" width="9.140625" style="243"/>
    <col min="14884" max="14884" width="12.5703125" style="243" customWidth="1"/>
    <col min="14885" max="14885" width="12.140625" style="243" customWidth="1"/>
    <col min="14886" max="14887" width="9.140625" style="243"/>
    <col min="14888" max="14888" width="13.85546875" style="243" customWidth="1"/>
    <col min="14889" max="14889" width="11.85546875" style="243" customWidth="1"/>
    <col min="14890" max="14891" width="9.140625" style="243"/>
    <col min="14892" max="14892" width="13.140625" style="243" customWidth="1"/>
    <col min="14893" max="14893" width="12.85546875" style="243" customWidth="1"/>
    <col min="14894" max="14895" width="9.140625" style="243"/>
    <col min="14896" max="14896" width="12.42578125" style="243" customWidth="1"/>
    <col min="14897" max="14897" width="12.85546875" style="243" customWidth="1"/>
    <col min="14898" max="14899" width="9.140625" style="243"/>
    <col min="14900" max="14900" width="11" style="243" customWidth="1"/>
    <col min="14901" max="14901" width="13.7109375" style="243" customWidth="1"/>
    <col min="14902" max="14902" width="9.140625" style="243"/>
    <col min="14903" max="14903" width="9.140625" style="243" customWidth="1"/>
    <col min="14904" max="14904" width="11.140625" style="243" customWidth="1"/>
    <col min="14905" max="14905" width="11.7109375" style="243" customWidth="1"/>
    <col min="14906" max="14907" width="9.140625" style="243"/>
    <col min="14908" max="14909" width="12.140625" style="243" customWidth="1"/>
    <col min="14910" max="14911" width="9.140625" style="243"/>
    <col min="14912" max="14912" width="11.7109375" style="243" customWidth="1"/>
    <col min="14913" max="14913" width="10.7109375" style="243" customWidth="1"/>
    <col min="14914" max="14915" width="9.140625" style="243"/>
    <col min="14916" max="14916" width="12.28515625" style="243" customWidth="1"/>
    <col min="14917" max="14917" width="11.5703125" style="243" customWidth="1"/>
    <col min="14918" max="14919" width="9.140625" style="243"/>
    <col min="14920" max="14920" width="12.28515625" style="243" customWidth="1"/>
    <col min="14921" max="14921" width="12.42578125" style="243" customWidth="1"/>
    <col min="14922" max="14923" width="9.140625" style="243"/>
    <col min="14924" max="14924" width="14.5703125" style="243" customWidth="1"/>
    <col min="14925" max="14925" width="13.5703125" style="243" customWidth="1"/>
    <col min="14926" max="14927" width="9.140625" style="243"/>
    <col min="14928" max="14928" width="13.5703125" style="243" customWidth="1"/>
    <col min="14929" max="14929" width="11.5703125" style="243" bestFit="1" customWidth="1"/>
    <col min="14930" max="14931" width="9.140625" style="243"/>
    <col min="14932" max="14932" width="13.5703125" style="243" customWidth="1"/>
    <col min="14933" max="14933" width="11.140625" style="243" customWidth="1"/>
    <col min="14934" max="14935" width="9.140625" style="243"/>
    <col min="14936" max="14936" width="13.28515625" style="243" customWidth="1"/>
    <col min="14937" max="14937" width="14.85546875" style="243" customWidth="1"/>
    <col min="14938" max="15104" width="9.140625" style="243"/>
    <col min="15105" max="15105" width="61" style="243" customWidth="1"/>
    <col min="15106" max="15107" width="9.140625" style="243"/>
    <col min="15108" max="15108" width="13.42578125" style="243" customWidth="1"/>
    <col min="15109" max="15117" width="17" style="243" customWidth="1"/>
    <col min="15118" max="15119" width="9.140625" style="243"/>
    <col min="15120" max="15120" width="14.7109375" style="243" customWidth="1"/>
    <col min="15121" max="15121" width="12.5703125" style="243" customWidth="1"/>
    <col min="15122" max="15123" width="9.140625" style="243"/>
    <col min="15124" max="15124" width="12.5703125" style="243" customWidth="1"/>
    <col min="15125" max="15125" width="14.28515625" style="243" customWidth="1"/>
    <col min="15126" max="15127" width="9.140625" style="243"/>
    <col min="15128" max="15128" width="11.42578125" style="243" customWidth="1"/>
    <col min="15129" max="15129" width="12.7109375" style="243" customWidth="1"/>
    <col min="15130" max="15131" width="9.140625" style="243"/>
    <col min="15132" max="15132" width="14.140625" style="243" customWidth="1"/>
    <col min="15133" max="15133" width="13.140625" style="243" customWidth="1"/>
    <col min="15134" max="15135" width="9.140625" style="243"/>
    <col min="15136" max="15136" width="11.5703125" style="243" customWidth="1"/>
    <col min="15137" max="15137" width="12" style="243" customWidth="1"/>
    <col min="15138" max="15139" width="9.140625" style="243"/>
    <col min="15140" max="15140" width="12.5703125" style="243" customWidth="1"/>
    <col min="15141" max="15141" width="12.140625" style="243" customWidth="1"/>
    <col min="15142" max="15143" width="9.140625" style="243"/>
    <col min="15144" max="15144" width="13.85546875" style="243" customWidth="1"/>
    <col min="15145" max="15145" width="11.85546875" style="243" customWidth="1"/>
    <col min="15146" max="15147" width="9.140625" style="243"/>
    <col min="15148" max="15148" width="13.140625" style="243" customWidth="1"/>
    <col min="15149" max="15149" width="12.85546875" style="243" customWidth="1"/>
    <col min="15150" max="15151" width="9.140625" style="243"/>
    <col min="15152" max="15152" width="12.42578125" style="243" customWidth="1"/>
    <col min="15153" max="15153" width="12.85546875" style="243" customWidth="1"/>
    <col min="15154" max="15155" width="9.140625" style="243"/>
    <col min="15156" max="15156" width="11" style="243" customWidth="1"/>
    <col min="15157" max="15157" width="13.7109375" style="243" customWidth="1"/>
    <col min="15158" max="15158" width="9.140625" style="243"/>
    <col min="15159" max="15159" width="9.140625" style="243" customWidth="1"/>
    <col min="15160" max="15160" width="11.140625" style="243" customWidth="1"/>
    <col min="15161" max="15161" width="11.7109375" style="243" customWidth="1"/>
    <col min="15162" max="15163" width="9.140625" style="243"/>
    <col min="15164" max="15165" width="12.140625" style="243" customWidth="1"/>
    <col min="15166" max="15167" width="9.140625" style="243"/>
    <col min="15168" max="15168" width="11.7109375" style="243" customWidth="1"/>
    <col min="15169" max="15169" width="10.7109375" style="243" customWidth="1"/>
    <col min="15170" max="15171" width="9.140625" style="243"/>
    <col min="15172" max="15172" width="12.28515625" style="243" customWidth="1"/>
    <col min="15173" max="15173" width="11.5703125" style="243" customWidth="1"/>
    <col min="15174" max="15175" width="9.140625" style="243"/>
    <col min="15176" max="15176" width="12.28515625" style="243" customWidth="1"/>
    <col min="15177" max="15177" width="12.42578125" style="243" customWidth="1"/>
    <col min="15178" max="15179" width="9.140625" style="243"/>
    <col min="15180" max="15180" width="14.5703125" style="243" customWidth="1"/>
    <col min="15181" max="15181" width="13.5703125" style="243" customWidth="1"/>
    <col min="15182" max="15183" width="9.140625" style="243"/>
    <col min="15184" max="15184" width="13.5703125" style="243" customWidth="1"/>
    <col min="15185" max="15185" width="11.5703125" style="243" bestFit="1" customWidth="1"/>
    <col min="15186" max="15187" width="9.140625" style="243"/>
    <col min="15188" max="15188" width="13.5703125" style="243" customWidth="1"/>
    <col min="15189" max="15189" width="11.140625" style="243" customWidth="1"/>
    <col min="15190" max="15191" width="9.140625" style="243"/>
    <col min="15192" max="15192" width="13.28515625" style="243" customWidth="1"/>
    <col min="15193" max="15193" width="14.85546875" style="243" customWidth="1"/>
    <col min="15194" max="15360" width="9.140625" style="243"/>
    <col min="15361" max="15361" width="61" style="243" customWidth="1"/>
    <col min="15362" max="15363" width="9.140625" style="243"/>
    <col min="15364" max="15364" width="13.42578125" style="243" customWidth="1"/>
    <col min="15365" max="15373" width="17" style="243" customWidth="1"/>
    <col min="15374" max="15375" width="9.140625" style="243"/>
    <col min="15376" max="15376" width="14.7109375" style="243" customWidth="1"/>
    <col min="15377" max="15377" width="12.5703125" style="243" customWidth="1"/>
    <col min="15378" max="15379" width="9.140625" style="243"/>
    <col min="15380" max="15380" width="12.5703125" style="243" customWidth="1"/>
    <col min="15381" max="15381" width="14.28515625" style="243" customWidth="1"/>
    <col min="15382" max="15383" width="9.140625" style="243"/>
    <col min="15384" max="15384" width="11.42578125" style="243" customWidth="1"/>
    <col min="15385" max="15385" width="12.7109375" style="243" customWidth="1"/>
    <col min="15386" max="15387" width="9.140625" style="243"/>
    <col min="15388" max="15388" width="14.140625" style="243" customWidth="1"/>
    <col min="15389" max="15389" width="13.140625" style="243" customWidth="1"/>
    <col min="15390" max="15391" width="9.140625" style="243"/>
    <col min="15392" max="15392" width="11.5703125" style="243" customWidth="1"/>
    <col min="15393" max="15393" width="12" style="243" customWidth="1"/>
    <col min="15394" max="15395" width="9.140625" style="243"/>
    <col min="15396" max="15396" width="12.5703125" style="243" customWidth="1"/>
    <col min="15397" max="15397" width="12.140625" style="243" customWidth="1"/>
    <col min="15398" max="15399" width="9.140625" style="243"/>
    <col min="15400" max="15400" width="13.85546875" style="243" customWidth="1"/>
    <col min="15401" max="15401" width="11.85546875" style="243" customWidth="1"/>
    <col min="15402" max="15403" width="9.140625" style="243"/>
    <col min="15404" max="15404" width="13.140625" style="243" customWidth="1"/>
    <col min="15405" max="15405" width="12.85546875" style="243" customWidth="1"/>
    <col min="15406" max="15407" width="9.140625" style="243"/>
    <col min="15408" max="15408" width="12.42578125" style="243" customWidth="1"/>
    <col min="15409" max="15409" width="12.85546875" style="243" customWidth="1"/>
    <col min="15410" max="15411" width="9.140625" style="243"/>
    <col min="15412" max="15412" width="11" style="243" customWidth="1"/>
    <col min="15413" max="15413" width="13.7109375" style="243" customWidth="1"/>
    <col min="15414" max="15414" width="9.140625" style="243"/>
    <col min="15415" max="15415" width="9.140625" style="243" customWidth="1"/>
    <col min="15416" max="15416" width="11.140625" style="243" customWidth="1"/>
    <col min="15417" max="15417" width="11.7109375" style="243" customWidth="1"/>
    <col min="15418" max="15419" width="9.140625" style="243"/>
    <col min="15420" max="15421" width="12.140625" style="243" customWidth="1"/>
    <col min="15422" max="15423" width="9.140625" style="243"/>
    <col min="15424" max="15424" width="11.7109375" style="243" customWidth="1"/>
    <col min="15425" max="15425" width="10.7109375" style="243" customWidth="1"/>
    <col min="15426" max="15427" width="9.140625" style="243"/>
    <col min="15428" max="15428" width="12.28515625" style="243" customWidth="1"/>
    <col min="15429" max="15429" width="11.5703125" style="243" customWidth="1"/>
    <col min="15430" max="15431" width="9.140625" style="243"/>
    <col min="15432" max="15432" width="12.28515625" style="243" customWidth="1"/>
    <col min="15433" max="15433" width="12.42578125" style="243" customWidth="1"/>
    <col min="15434" max="15435" width="9.140625" style="243"/>
    <col min="15436" max="15436" width="14.5703125" style="243" customWidth="1"/>
    <col min="15437" max="15437" width="13.5703125" style="243" customWidth="1"/>
    <col min="15438" max="15439" width="9.140625" style="243"/>
    <col min="15440" max="15440" width="13.5703125" style="243" customWidth="1"/>
    <col min="15441" max="15441" width="11.5703125" style="243" bestFit="1" customWidth="1"/>
    <col min="15442" max="15443" width="9.140625" style="243"/>
    <col min="15444" max="15444" width="13.5703125" style="243" customWidth="1"/>
    <col min="15445" max="15445" width="11.140625" style="243" customWidth="1"/>
    <col min="15446" max="15447" width="9.140625" style="243"/>
    <col min="15448" max="15448" width="13.28515625" style="243" customWidth="1"/>
    <col min="15449" max="15449" width="14.85546875" style="243" customWidth="1"/>
    <col min="15450" max="15616" width="9.140625" style="243"/>
    <col min="15617" max="15617" width="61" style="243" customWidth="1"/>
    <col min="15618" max="15619" width="9.140625" style="243"/>
    <col min="15620" max="15620" width="13.42578125" style="243" customWidth="1"/>
    <col min="15621" max="15629" width="17" style="243" customWidth="1"/>
    <col min="15630" max="15631" width="9.140625" style="243"/>
    <col min="15632" max="15632" width="14.7109375" style="243" customWidth="1"/>
    <col min="15633" max="15633" width="12.5703125" style="243" customWidth="1"/>
    <col min="15634" max="15635" width="9.140625" style="243"/>
    <col min="15636" max="15636" width="12.5703125" style="243" customWidth="1"/>
    <col min="15637" max="15637" width="14.28515625" style="243" customWidth="1"/>
    <col min="15638" max="15639" width="9.140625" style="243"/>
    <col min="15640" max="15640" width="11.42578125" style="243" customWidth="1"/>
    <col min="15641" max="15641" width="12.7109375" style="243" customWidth="1"/>
    <col min="15642" max="15643" width="9.140625" style="243"/>
    <col min="15644" max="15644" width="14.140625" style="243" customWidth="1"/>
    <col min="15645" max="15645" width="13.140625" style="243" customWidth="1"/>
    <col min="15646" max="15647" width="9.140625" style="243"/>
    <col min="15648" max="15648" width="11.5703125" style="243" customWidth="1"/>
    <col min="15649" max="15649" width="12" style="243" customWidth="1"/>
    <col min="15650" max="15651" width="9.140625" style="243"/>
    <col min="15652" max="15652" width="12.5703125" style="243" customWidth="1"/>
    <col min="15653" max="15653" width="12.140625" style="243" customWidth="1"/>
    <col min="15654" max="15655" width="9.140625" style="243"/>
    <col min="15656" max="15656" width="13.85546875" style="243" customWidth="1"/>
    <col min="15657" max="15657" width="11.85546875" style="243" customWidth="1"/>
    <col min="15658" max="15659" width="9.140625" style="243"/>
    <col min="15660" max="15660" width="13.140625" style="243" customWidth="1"/>
    <col min="15661" max="15661" width="12.85546875" style="243" customWidth="1"/>
    <col min="15662" max="15663" width="9.140625" style="243"/>
    <col min="15664" max="15664" width="12.42578125" style="243" customWidth="1"/>
    <col min="15665" max="15665" width="12.85546875" style="243" customWidth="1"/>
    <col min="15666" max="15667" width="9.140625" style="243"/>
    <col min="15668" max="15668" width="11" style="243" customWidth="1"/>
    <col min="15669" max="15669" width="13.7109375" style="243" customWidth="1"/>
    <col min="15670" max="15670" width="9.140625" style="243"/>
    <col min="15671" max="15671" width="9.140625" style="243" customWidth="1"/>
    <col min="15672" max="15672" width="11.140625" style="243" customWidth="1"/>
    <col min="15673" max="15673" width="11.7109375" style="243" customWidth="1"/>
    <col min="15674" max="15675" width="9.140625" style="243"/>
    <col min="15676" max="15677" width="12.140625" style="243" customWidth="1"/>
    <col min="15678" max="15679" width="9.140625" style="243"/>
    <col min="15680" max="15680" width="11.7109375" style="243" customWidth="1"/>
    <col min="15681" max="15681" width="10.7109375" style="243" customWidth="1"/>
    <col min="15682" max="15683" width="9.140625" style="243"/>
    <col min="15684" max="15684" width="12.28515625" style="243" customWidth="1"/>
    <col min="15685" max="15685" width="11.5703125" style="243" customWidth="1"/>
    <col min="15686" max="15687" width="9.140625" style="243"/>
    <col min="15688" max="15688" width="12.28515625" style="243" customWidth="1"/>
    <col min="15689" max="15689" width="12.42578125" style="243" customWidth="1"/>
    <col min="15690" max="15691" width="9.140625" style="243"/>
    <col min="15692" max="15692" width="14.5703125" style="243" customWidth="1"/>
    <col min="15693" max="15693" width="13.5703125" style="243" customWidth="1"/>
    <col min="15694" max="15695" width="9.140625" style="243"/>
    <col min="15696" max="15696" width="13.5703125" style="243" customWidth="1"/>
    <col min="15697" max="15697" width="11.5703125" style="243" bestFit="1" customWidth="1"/>
    <col min="15698" max="15699" width="9.140625" style="243"/>
    <col min="15700" max="15700" width="13.5703125" style="243" customWidth="1"/>
    <col min="15701" max="15701" width="11.140625" style="243" customWidth="1"/>
    <col min="15702" max="15703" width="9.140625" style="243"/>
    <col min="15704" max="15704" width="13.28515625" style="243" customWidth="1"/>
    <col min="15705" max="15705" width="14.85546875" style="243" customWidth="1"/>
    <col min="15706" max="15872" width="9.140625" style="243"/>
    <col min="15873" max="15873" width="61" style="243" customWidth="1"/>
    <col min="15874" max="15875" width="9.140625" style="243"/>
    <col min="15876" max="15876" width="13.42578125" style="243" customWidth="1"/>
    <col min="15877" max="15885" width="17" style="243" customWidth="1"/>
    <col min="15886" max="15887" width="9.140625" style="243"/>
    <col min="15888" max="15888" width="14.7109375" style="243" customWidth="1"/>
    <col min="15889" max="15889" width="12.5703125" style="243" customWidth="1"/>
    <col min="15890" max="15891" width="9.140625" style="243"/>
    <col min="15892" max="15892" width="12.5703125" style="243" customWidth="1"/>
    <col min="15893" max="15893" width="14.28515625" style="243" customWidth="1"/>
    <col min="15894" max="15895" width="9.140625" style="243"/>
    <col min="15896" max="15896" width="11.42578125" style="243" customWidth="1"/>
    <col min="15897" max="15897" width="12.7109375" style="243" customWidth="1"/>
    <col min="15898" max="15899" width="9.140625" style="243"/>
    <col min="15900" max="15900" width="14.140625" style="243" customWidth="1"/>
    <col min="15901" max="15901" width="13.140625" style="243" customWidth="1"/>
    <col min="15902" max="15903" width="9.140625" style="243"/>
    <col min="15904" max="15904" width="11.5703125" style="243" customWidth="1"/>
    <col min="15905" max="15905" width="12" style="243" customWidth="1"/>
    <col min="15906" max="15907" width="9.140625" style="243"/>
    <col min="15908" max="15908" width="12.5703125" style="243" customWidth="1"/>
    <col min="15909" max="15909" width="12.140625" style="243" customWidth="1"/>
    <col min="15910" max="15911" width="9.140625" style="243"/>
    <col min="15912" max="15912" width="13.85546875" style="243" customWidth="1"/>
    <col min="15913" max="15913" width="11.85546875" style="243" customWidth="1"/>
    <col min="15914" max="15915" width="9.140625" style="243"/>
    <col min="15916" max="15916" width="13.140625" style="243" customWidth="1"/>
    <col min="15917" max="15917" width="12.85546875" style="243" customWidth="1"/>
    <col min="15918" max="15919" width="9.140625" style="243"/>
    <col min="15920" max="15920" width="12.42578125" style="243" customWidth="1"/>
    <col min="15921" max="15921" width="12.85546875" style="243" customWidth="1"/>
    <col min="15922" max="15923" width="9.140625" style="243"/>
    <col min="15924" max="15924" width="11" style="243" customWidth="1"/>
    <col min="15925" max="15925" width="13.7109375" style="243" customWidth="1"/>
    <col min="15926" max="15926" width="9.140625" style="243"/>
    <col min="15927" max="15927" width="9.140625" style="243" customWidth="1"/>
    <col min="15928" max="15928" width="11.140625" style="243" customWidth="1"/>
    <col min="15929" max="15929" width="11.7109375" style="243" customWidth="1"/>
    <col min="15930" max="15931" width="9.140625" style="243"/>
    <col min="15932" max="15933" width="12.140625" style="243" customWidth="1"/>
    <col min="15934" max="15935" width="9.140625" style="243"/>
    <col min="15936" max="15936" width="11.7109375" style="243" customWidth="1"/>
    <col min="15937" max="15937" width="10.7109375" style="243" customWidth="1"/>
    <col min="15938" max="15939" width="9.140625" style="243"/>
    <col min="15940" max="15940" width="12.28515625" style="243" customWidth="1"/>
    <col min="15941" max="15941" width="11.5703125" style="243" customWidth="1"/>
    <col min="15942" max="15943" width="9.140625" style="243"/>
    <col min="15944" max="15944" width="12.28515625" style="243" customWidth="1"/>
    <col min="15945" max="15945" width="12.42578125" style="243" customWidth="1"/>
    <col min="15946" max="15947" width="9.140625" style="243"/>
    <col min="15948" max="15948" width="14.5703125" style="243" customWidth="1"/>
    <col min="15949" max="15949" width="13.5703125" style="243" customWidth="1"/>
    <col min="15950" max="15951" width="9.140625" style="243"/>
    <col min="15952" max="15952" width="13.5703125" style="243" customWidth="1"/>
    <col min="15953" max="15953" width="11.5703125" style="243" bestFit="1" customWidth="1"/>
    <col min="15954" max="15955" width="9.140625" style="243"/>
    <col min="15956" max="15956" width="13.5703125" style="243" customWidth="1"/>
    <col min="15957" max="15957" width="11.140625" style="243" customWidth="1"/>
    <col min="15958" max="15959" width="9.140625" style="243"/>
    <col min="15960" max="15960" width="13.28515625" style="243" customWidth="1"/>
    <col min="15961" max="15961" width="14.85546875" style="243" customWidth="1"/>
    <col min="15962" max="16128" width="9.140625" style="243"/>
    <col min="16129" max="16129" width="61" style="243" customWidth="1"/>
    <col min="16130" max="16131" width="9.140625" style="243"/>
    <col min="16132" max="16132" width="13.42578125" style="243" customWidth="1"/>
    <col min="16133" max="16141" width="17" style="243" customWidth="1"/>
    <col min="16142" max="16143" width="9.140625" style="243"/>
    <col min="16144" max="16144" width="14.7109375" style="243" customWidth="1"/>
    <col min="16145" max="16145" width="12.5703125" style="243" customWidth="1"/>
    <col min="16146" max="16147" width="9.140625" style="243"/>
    <col min="16148" max="16148" width="12.5703125" style="243" customWidth="1"/>
    <col min="16149" max="16149" width="14.28515625" style="243" customWidth="1"/>
    <col min="16150" max="16151" width="9.140625" style="243"/>
    <col min="16152" max="16152" width="11.42578125" style="243" customWidth="1"/>
    <col min="16153" max="16153" width="12.7109375" style="243" customWidth="1"/>
    <col min="16154" max="16155" width="9.140625" style="243"/>
    <col min="16156" max="16156" width="14.140625" style="243" customWidth="1"/>
    <col min="16157" max="16157" width="13.140625" style="243" customWidth="1"/>
    <col min="16158" max="16159" width="9.140625" style="243"/>
    <col min="16160" max="16160" width="11.5703125" style="243" customWidth="1"/>
    <col min="16161" max="16161" width="12" style="243" customWidth="1"/>
    <col min="16162" max="16163" width="9.140625" style="243"/>
    <col min="16164" max="16164" width="12.5703125" style="243" customWidth="1"/>
    <col min="16165" max="16165" width="12.140625" style="243" customWidth="1"/>
    <col min="16166" max="16167" width="9.140625" style="243"/>
    <col min="16168" max="16168" width="13.85546875" style="243" customWidth="1"/>
    <col min="16169" max="16169" width="11.85546875" style="243" customWidth="1"/>
    <col min="16170" max="16171" width="9.140625" style="243"/>
    <col min="16172" max="16172" width="13.140625" style="243" customWidth="1"/>
    <col min="16173" max="16173" width="12.85546875" style="243" customWidth="1"/>
    <col min="16174" max="16175" width="9.140625" style="243"/>
    <col min="16176" max="16176" width="12.42578125" style="243" customWidth="1"/>
    <col min="16177" max="16177" width="12.85546875" style="243" customWidth="1"/>
    <col min="16178" max="16179" width="9.140625" style="243"/>
    <col min="16180" max="16180" width="11" style="243" customWidth="1"/>
    <col min="16181" max="16181" width="13.7109375" style="243" customWidth="1"/>
    <col min="16182" max="16182" width="9.140625" style="243"/>
    <col min="16183" max="16183" width="9.140625" style="243" customWidth="1"/>
    <col min="16184" max="16184" width="11.140625" style="243" customWidth="1"/>
    <col min="16185" max="16185" width="11.7109375" style="243" customWidth="1"/>
    <col min="16186" max="16187" width="9.140625" style="243"/>
    <col min="16188" max="16189" width="12.140625" style="243" customWidth="1"/>
    <col min="16190" max="16191" width="9.140625" style="243"/>
    <col min="16192" max="16192" width="11.7109375" style="243" customWidth="1"/>
    <col min="16193" max="16193" width="10.7109375" style="243" customWidth="1"/>
    <col min="16194" max="16195" width="9.140625" style="243"/>
    <col min="16196" max="16196" width="12.28515625" style="243" customWidth="1"/>
    <col min="16197" max="16197" width="11.5703125" style="243" customWidth="1"/>
    <col min="16198" max="16199" width="9.140625" style="243"/>
    <col min="16200" max="16200" width="12.28515625" style="243" customWidth="1"/>
    <col min="16201" max="16201" width="12.42578125" style="243" customWidth="1"/>
    <col min="16202" max="16203" width="9.140625" style="243"/>
    <col min="16204" max="16204" width="14.5703125" style="243" customWidth="1"/>
    <col min="16205" max="16205" width="13.5703125" style="243" customWidth="1"/>
    <col min="16206" max="16207" width="9.140625" style="243"/>
    <col min="16208" max="16208" width="13.5703125" style="243" customWidth="1"/>
    <col min="16209" max="16209" width="11.5703125" style="243" bestFit="1" customWidth="1"/>
    <col min="16210" max="16211" width="9.140625" style="243"/>
    <col min="16212" max="16212" width="13.5703125" style="243" customWidth="1"/>
    <col min="16213" max="16213" width="11.140625" style="243" customWidth="1"/>
    <col min="16214" max="16215" width="9.140625" style="243"/>
    <col min="16216" max="16216" width="13.28515625" style="243" customWidth="1"/>
    <col min="16217" max="16217" width="14.85546875" style="243" customWidth="1"/>
    <col min="16218" max="16384" width="9.140625" style="243"/>
  </cols>
  <sheetData>
    <row r="1" spans="1:89">
      <c r="E1" s="992" t="s">
        <v>1027</v>
      </c>
      <c r="N1" s="496"/>
      <c r="O1" s="496"/>
      <c r="P1" s="496"/>
      <c r="Q1" s="496"/>
      <c r="R1" s="496"/>
      <c r="S1" s="496"/>
      <c r="T1" s="496"/>
      <c r="U1" s="496"/>
      <c r="V1" s="496"/>
      <c r="W1" s="496"/>
      <c r="X1" s="496"/>
      <c r="Y1" s="496"/>
      <c r="Z1" s="496"/>
      <c r="AA1" s="496"/>
      <c r="AB1" s="496"/>
      <c r="AC1" s="496"/>
      <c r="AD1" s="496"/>
      <c r="AE1" s="496"/>
      <c r="AF1" s="496"/>
      <c r="AG1" s="496"/>
      <c r="AH1" s="496"/>
      <c r="AI1" s="496"/>
      <c r="AJ1" s="496"/>
      <c r="AK1" s="496"/>
      <c r="AL1" s="496"/>
      <c r="AM1" s="496"/>
      <c r="AN1" s="496"/>
      <c r="AO1" s="496"/>
      <c r="AP1" s="496"/>
      <c r="AQ1" s="496"/>
      <c r="AR1" s="496"/>
      <c r="AS1" s="496"/>
      <c r="AT1" s="496"/>
      <c r="AU1" s="496"/>
      <c r="AV1" s="496"/>
      <c r="AW1" s="496"/>
      <c r="AX1" s="496"/>
      <c r="AY1" s="496"/>
      <c r="AZ1" s="496"/>
      <c r="BA1" s="496"/>
      <c r="BB1" s="496"/>
      <c r="BC1" s="496"/>
      <c r="BD1" s="496"/>
      <c r="BE1" s="496"/>
      <c r="BF1" s="496"/>
      <c r="BG1" s="496"/>
      <c r="BH1" s="496"/>
      <c r="BI1" s="496"/>
      <c r="BJ1" s="496"/>
      <c r="BK1" s="496"/>
      <c r="BL1" s="496"/>
      <c r="BM1" s="496"/>
      <c r="BN1" s="496"/>
      <c r="BO1" s="496"/>
      <c r="BP1" s="496"/>
      <c r="BQ1" s="496"/>
      <c r="BR1" s="496"/>
      <c r="BS1" s="496"/>
      <c r="BT1" s="496"/>
      <c r="BU1" s="496"/>
      <c r="BV1" s="496"/>
      <c r="BW1" s="496"/>
      <c r="BX1" s="496"/>
      <c r="BY1" s="496"/>
      <c r="BZ1" s="496"/>
      <c r="CA1" s="496"/>
      <c r="CB1" s="496"/>
      <c r="CC1" s="496"/>
      <c r="CD1" s="496"/>
      <c r="CE1" s="496"/>
      <c r="CF1" s="496"/>
      <c r="CG1" s="496"/>
      <c r="CH1" s="496"/>
      <c r="CI1" s="496"/>
      <c r="CJ1" s="496"/>
      <c r="CK1" s="496"/>
    </row>
    <row r="2" spans="1:89" ht="41.25" customHeight="1">
      <c r="A2" s="2811" t="s">
        <v>1026</v>
      </c>
      <c r="B2" s="2811"/>
      <c r="C2" s="2811"/>
      <c r="D2" s="2811"/>
      <c r="E2" s="2811"/>
      <c r="N2" s="496"/>
      <c r="O2" s="496"/>
      <c r="P2" s="496"/>
      <c r="Q2" s="496"/>
      <c r="R2" s="496"/>
      <c r="S2" s="496"/>
      <c r="T2" s="496"/>
      <c r="U2" s="496"/>
      <c r="V2" s="496"/>
      <c r="W2" s="496"/>
      <c r="X2" s="496"/>
      <c r="Y2" s="496"/>
      <c r="Z2" s="496"/>
      <c r="AA2" s="496"/>
      <c r="AB2" s="496"/>
      <c r="AC2" s="496"/>
      <c r="AD2" s="496"/>
      <c r="AE2" s="496"/>
      <c r="AF2" s="496"/>
      <c r="AG2" s="496"/>
      <c r="AH2" s="496"/>
      <c r="AI2" s="496"/>
      <c r="AJ2" s="496"/>
      <c r="AK2" s="496"/>
      <c r="AL2" s="496"/>
      <c r="AM2" s="496"/>
      <c r="AN2" s="496"/>
      <c r="AO2" s="496"/>
      <c r="AP2" s="496"/>
      <c r="AQ2" s="496"/>
      <c r="AR2" s="496"/>
      <c r="AS2" s="496"/>
      <c r="AT2" s="496"/>
      <c r="AU2" s="496"/>
      <c r="AV2" s="496"/>
      <c r="AW2" s="496"/>
      <c r="AX2" s="496"/>
      <c r="AY2" s="496"/>
      <c r="AZ2" s="496"/>
      <c r="BA2" s="496"/>
      <c r="BB2" s="496"/>
      <c r="BC2" s="496"/>
      <c r="BD2" s="496"/>
      <c r="BE2" s="496"/>
      <c r="BF2" s="496"/>
      <c r="BG2" s="496"/>
      <c r="BH2" s="496"/>
      <c r="BI2" s="496"/>
      <c r="BJ2" s="496"/>
      <c r="BK2" s="496"/>
      <c r="BL2" s="496"/>
      <c r="BM2" s="496"/>
      <c r="BN2" s="496"/>
      <c r="BO2" s="496"/>
      <c r="BP2" s="496"/>
      <c r="BQ2" s="496"/>
      <c r="BR2" s="496"/>
      <c r="BS2" s="496"/>
      <c r="BT2" s="496"/>
      <c r="BU2" s="496"/>
      <c r="BV2" s="496"/>
      <c r="BW2" s="496"/>
      <c r="BX2" s="496"/>
      <c r="BY2" s="496"/>
      <c r="BZ2" s="496"/>
      <c r="CA2" s="496"/>
      <c r="CB2" s="496"/>
      <c r="CC2" s="496"/>
      <c r="CD2" s="496"/>
      <c r="CE2" s="496"/>
      <c r="CF2" s="496"/>
      <c r="CG2" s="496"/>
      <c r="CH2" s="496"/>
      <c r="CI2" s="496"/>
      <c r="CJ2" s="496"/>
      <c r="CK2" s="496"/>
    </row>
    <row r="3" spans="1:89" ht="15.75" customHeight="1" thickBot="1">
      <c r="A3" s="991"/>
      <c r="B3" s="991"/>
      <c r="C3" s="991"/>
      <c r="D3" s="991"/>
      <c r="E3" s="991"/>
      <c r="N3" s="496"/>
      <c r="O3" s="496"/>
      <c r="P3" s="496"/>
      <c r="Q3" s="496"/>
      <c r="R3" s="496"/>
      <c r="S3" s="496"/>
      <c r="T3" s="496"/>
      <c r="U3" s="496"/>
      <c r="V3" s="496"/>
      <c r="W3" s="496"/>
      <c r="X3" s="496"/>
      <c r="Y3" s="496"/>
      <c r="Z3" s="496"/>
      <c r="AA3" s="496"/>
      <c r="AB3" s="496"/>
      <c r="AC3" s="496"/>
      <c r="AD3" s="496"/>
      <c r="AE3" s="496"/>
      <c r="AF3" s="496"/>
      <c r="AG3" s="496"/>
      <c r="AH3" s="496"/>
      <c r="AI3" s="496"/>
      <c r="AJ3" s="496"/>
      <c r="AK3" s="496"/>
      <c r="AL3" s="496"/>
      <c r="AM3" s="496"/>
      <c r="AN3" s="496"/>
      <c r="AO3" s="496"/>
      <c r="AP3" s="496"/>
      <c r="AQ3" s="496"/>
      <c r="AR3" s="496"/>
      <c r="AS3" s="496"/>
      <c r="AT3" s="496"/>
      <c r="AU3" s="496"/>
      <c r="AV3" s="496"/>
      <c r="AW3" s="496"/>
      <c r="AX3" s="496"/>
      <c r="AY3" s="496"/>
      <c r="AZ3" s="496"/>
      <c r="BA3" s="496"/>
      <c r="BB3" s="496"/>
      <c r="BC3" s="496"/>
      <c r="BD3" s="496"/>
      <c r="BE3" s="496"/>
      <c r="BF3" s="496"/>
      <c r="BG3" s="496"/>
      <c r="BH3" s="496"/>
      <c r="BI3" s="496"/>
      <c r="BJ3" s="496"/>
      <c r="BK3" s="496"/>
      <c r="BL3" s="496"/>
      <c r="BM3" s="496"/>
      <c r="BN3" s="496"/>
      <c r="BO3" s="496"/>
      <c r="BP3" s="496"/>
      <c r="BQ3" s="496"/>
      <c r="BR3" s="496"/>
      <c r="BS3" s="496"/>
      <c r="BT3" s="496"/>
      <c r="BU3" s="496"/>
      <c r="BV3" s="496"/>
      <c r="BW3" s="496"/>
      <c r="BX3" s="496"/>
      <c r="BY3" s="496"/>
      <c r="BZ3" s="496"/>
      <c r="CA3" s="496"/>
      <c r="CB3" s="496"/>
      <c r="CC3" s="496"/>
      <c r="CD3" s="496"/>
      <c r="CE3" s="496"/>
      <c r="CF3" s="496"/>
      <c r="CG3" s="496"/>
      <c r="CH3" s="496"/>
      <c r="CI3" s="496"/>
      <c r="CJ3" s="496"/>
      <c r="CK3" s="496"/>
    </row>
    <row r="4" spans="1:89" ht="24.75" thickTop="1" thickBot="1">
      <c r="A4" s="2817" t="s">
        <v>1002</v>
      </c>
      <c r="B4" s="2817"/>
      <c r="C4" s="2817"/>
      <c r="D4" s="2817"/>
      <c r="E4" s="2817"/>
      <c r="F4" s="2815" t="s">
        <v>1441</v>
      </c>
      <c r="G4" s="2815"/>
      <c r="H4" s="2815"/>
      <c r="I4" s="2816"/>
      <c r="J4" s="2818" t="s">
        <v>1003</v>
      </c>
      <c r="K4" s="2819"/>
      <c r="L4" s="2819"/>
      <c r="M4" s="2820"/>
      <c r="N4" s="2812" t="s">
        <v>131</v>
      </c>
      <c r="O4" s="2813"/>
      <c r="P4" s="2813"/>
      <c r="Q4" s="2814"/>
      <c r="R4" s="2812" t="s">
        <v>130</v>
      </c>
      <c r="S4" s="2813"/>
      <c r="T4" s="2813"/>
      <c r="U4" s="2813"/>
      <c r="V4" s="2812" t="s">
        <v>137</v>
      </c>
      <c r="W4" s="2813"/>
      <c r="X4" s="2813"/>
      <c r="Y4" s="2814"/>
      <c r="Z4" s="2812" t="s">
        <v>288</v>
      </c>
      <c r="AA4" s="2813"/>
      <c r="AB4" s="2813"/>
      <c r="AC4" s="2814"/>
      <c r="AD4" s="2812" t="s">
        <v>127</v>
      </c>
      <c r="AE4" s="2813"/>
      <c r="AF4" s="2813"/>
      <c r="AG4" s="2814"/>
      <c r="AH4" s="2812" t="s">
        <v>144</v>
      </c>
      <c r="AI4" s="2813"/>
      <c r="AJ4" s="2813"/>
      <c r="AK4" s="2814"/>
      <c r="AL4" s="2812" t="s">
        <v>134</v>
      </c>
      <c r="AM4" s="2813"/>
      <c r="AN4" s="2813"/>
      <c r="AO4" s="2814"/>
      <c r="AP4" s="2812" t="s">
        <v>132</v>
      </c>
      <c r="AQ4" s="2813"/>
      <c r="AR4" s="2813"/>
      <c r="AS4" s="2813"/>
      <c r="AT4" s="2812" t="s">
        <v>136</v>
      </c>
      <c r="AU4" s="2813"/>
      <c r="AV4" s="2813"/>
      <c r="AW4" s="2814"/>
      <c r="AX4" s="2812" t="s">
        <v>148</v>
      </c>
      <c r="AY4" s="2813"/>
      <c r="AZ4" s="2813"/>
      <c r="BA4" s="2814"/>
      <c r="BB4" s="2812" t="s">
        <v>142</v>
      </c>
      <c r="BC4" s="2813"/>
      <c r="BD4" s="2813"/>
      <c r="BE4" s="2814"/>
      <c r="BF4" s="2812" t="s">
        <v>143</v>
      </c>
      <c r="BG4" s="2813"/>
      <c r="BH4" s="2813"/>
      <c r="BI4" s="2813"/>
      <c r="BJ4" s="2812" t="s">
        <v>139</v>
      </c>
      <c r="BK4" s="2813"/>
      <c r="BL4" s="2813"/>
      <c r="BM4" s="2814"/>
      <c r="BN4" s="2812" t="s">
        <v>146</v>
      </c>
      <c r="BO4" s="2813"/>
      <c r="BP4" s="2813"/>
      <c r="BQ4" s="2814"/>
      <c r="BR4" s="2812" t="s">
        <v>141</v>
      </c>
      <c r="BS4" s="2813"/>
      <c r="BT4" s="2813"/>
      <c r="BU4" s="2814"/>
      <c r="BV4" s="2812" t="s">
        <v>135</v>
      </c>
      <c r="BW4" s="2813"/>
      <c r="BX4" s="2813"/>
      <c r="BY4" s="2814"/>
      <c r="BZ4" s="2812" t="s">
        <v>133</v>
      </c>
      <c r="CA4" s="2813"/>
      <c r="CB4" s="2813"/>
      <c r="CC4" s="2813"/>
      <c r="CD4" s="2812" t="s">
        <v>140</v>
      </c>
      <c r="CE4" s="2813"/>
      <c r="CF4" s="2813"/>
      <c r="CG4" s="2814"/>
      <c r="CH4" s="2812" t="s">
        <v>128</v>
      </c>
      <c r="CI4" s="2813"/>
      <c r="CJ4" s="2813"/>
      <c r="CK4" s="2814"/>
    </row>
    <row r="5" spans="1:89" ht="19.5" customHeight="1" thickTop="1" thickBot="1">
      <c r="A5" s="2821" t="s">
        <v>770</v>
      </c>
      <c r="B5" s="2823" t="s">
        <v>153</v>
      </c>
      <c r="C5" s="2824"/>
      <c r="D5" s="2825" t="s">
        <v>771</v>
      </c>
      <c r="E5" s="2826"/>
      <c r="F5" s="2830" t="s">
        <v>153</v>
      </c>
      <c r="G5" s="2831"/>
      <c r="H5" s="2832" t="s">
        <v>771</v>
      </c>
      <c r="I5" s="2833"/>
      <c r="J5" s="2809" t="s">
        <v>153</v>
      </c>
      <c r="K5" s="2810"/>
      <c r="L5" s="2805" t="s">
        <v>771</v>
      </c>
      <c r="M5" s="2806"/>
      <c r="N5" s="2827" t="s">
        <v>153</v>
      </c>
      <c r="O5" s="2828"/>
      <c r="P5" s="2807" t="s">
        <v>771</v>
      </c>
      <c r="Q5" s="2808"/>
      <c r="R5" s="2827" t="s">
        <v>153</v>
      </c>
      <c r="S5" s="2828"/>
      <c r="T5" s="2807" t="s">
        <v>771</v>
      </c>
      <c r="U5" s="2829"/>
      <c r="V5" s="2827" t="s">
        <v>153</v>
      </c>
      <c r="W5" s="2828"/>
      <c r="X5" s="2807" t="s">
        <v>771</v>
      </c>
      <c r="Y5" s="2808"/>
      <c r="Z5" s="2827" t="s">
        <v>153</v>
      </c>
      <c r="AA5" s="2828"/>
      <c r="AB5" s="2807" t="s">
        <v>771</v>
      </c>
      <c r="AC5" s="2808"/>
      <c r="AD5" s="2827" t="s">
        <v>153</v>
      </c>
      <c r="AE5" s="2828"/>
      <c r="AF5" s="2807" t="s">
        <v>771</v>
      </c>
      <c r="AG5" s="2808"/>
      <c r="AH5" s="2827" t="s">
        <v>153</v>
      </c>
      <c r="AI5" s="2828"/>
      <c r="AJ5" s="2807" t="s">
        <v>771</v>
      </c>
      <c r="AK5" s="2808"/>
      <c r="AL5" s="2827" t="s">
        <v>153</v>
      </c>
      <c r="AM5" s="2828"/>
      <c r="AN5" s="2807" t="s">
        <v>771</v>
      </c>
      <c r="AO5" s="2808"/>
      <c r="AP5" s="2827" t="s">
        <v>153</v>
      </c>
      <c r="AQ5" s="2828"/>
      <c r="AR5" s="2807" t="s">
        <v>771</v>
      </c>
      <c r="AS5" s="2829"/>
      <c r="AT5" s="2827" t="s">
        <v>153</v>
      </c>
      <c r="AU5" s="2828"/>
      <c r="AV5" s="2807" t="s">
        <v>771</v>
      </c>
      <c r="AW5" s="2808"/>
      <c r="AX5" s="2827" t="s">
        <v>153</v>
      </c>
      <c r="AY5" s="2828"/>
      <c r="AZ5" s="2807" t="s">
        <v>771</v>
      </c>
      <c r="BA5" s="2808"/>
      <c r="BB5" s="2827" t="s">
        <v>153</v>
      </c>
      <c r="BC5" s="2828"/>
      <c r="BD5" s="2807" t="s">
        <v>771</v>
      </c>
      <c r="BE5" s="2808"/>
      <c r="BF5" s="2827" t="s">
        <v>153</v>
      </c>
      <c r="BG5" s="2828"/>
      <c r="BH5" s="2807" t="s">
        <v>771</v>
      </c>
      <c r="BI5" s="2829"/>
      <c r="BJ5" s="2827" t="s">
        <v>153</v>
      </c>
      <c r="BK5" s="2828"/>
      <c r="BL5" s="2807" t="s">
        <v>771</v>
      </c>
      <c r="BM5" s="2808"/>
      <c r="BN5" s="2827" t="s">
        <v>153</v>
      </c>
      <c r="BO5" s="2828"/>
      <c r="BP5" s="2807" t="s">
        <v>771</v>
      </c>
      <c r="BQ5" s="2808"/>
      <c r="BR5" s="2827" t="s">
        <v>153</v>
      </c>
      <c r="BS5" s="2828"/>
      <c r="BT5" s="2807" t="s">
        <v>771</v>
      </c>
      <c r="BU5" s="2808"/>
      <c r="BV5" s="2827" t="s">
        <v>153</v>
      </c>
      <c r="BW5" s="2828"/>
      <c r="BX5" s="2807" t="s">
        <v>771</v>
      </c>
      <c r="BY5" s="2808"/>
      <c r="BZ5" s="2827" t="s">
        <v>153</v>
      </c>
      <c r="CA5" s="2828"/>
      <c r="CB5" s="2807" t="s">
        <v>771</v>
      </c>
      <c r="CC5" s="2829"/>
      <c r="CD5" s="2827" t="s">
        <v>153</v>
      </c>
      <c r="CE5" s="2828"/>
      <c r="CF5" s="2807" t="s">
        <v>771</v>
      </c>
      <c r="CG5" s="2808"/>
      <c r="CH5" s="2827" t="s">
        <v>153</v>
      </c>
      <c r="CI5" s="2828"/>
      <c r="CJ5" s="2807" t="s">
        <v>771</v>
      </c>
      <c r="CK5" s="2808"/>
    </row>
    <row r="6" spans="1:89" ht="19.5" customHeight="1" thickBot="1">
      <c r="A6" s="2822"/>
      <c r="B6" s="542" t="s">
        <v>797</v>
      </c>
      <c r="C6" s="543" t="s">
        <v>1442</v>
      </c>
      <c r="D6" s="544" t="s">
        <v>797</v>
      </c>
      <c r="E6" s="545" t="s">
        <v>1442</v>
      </c>
      <c r="F6" s="523" t="s">
        <v>797</v>
      </c>
      <c r="G6" s="524" t="s">
        <v>1442</v>
      </c>
      <c r="H6" s="525" t="s">
        <v>797</v>
      </c>
      <c r="I6" s="526" t="s">
        <v>1442</v>
      </c>
      <c r="J6" s="2095" t="s">
        <v>797</v>
      </c>
      <c r="K6" s="2096" t="s">
        <v>1442</v>
      </c>
      <c r="L6" s="2097" t="s">
        <v>797</v>
      </c>
      <c r="M6" s="2098" t="s">
        <v>1442</v>
      </c>
      <c r="N6" s="505" t="s">
        <v>797</v>
      </c>
      <c r="O6" s="498" t="s">
        <v>1442</v>
      </c>
      <c r="P6" s="500" t="s">
        <v>797</v>
      </c>
      <c r="Q6" s="506" t="s">
        <v>1442</v>
      </c>
      <c r="R6" s="505" t="s">
        <v>797</v>
      </c>
      <c r="S6" s="498" t="s">
        <v>1442</v>
      </c>
      <c r="T6" s="500" t="s">
        <v>797</v>
      </c>
      <c r="U6" s="506" t="s">
        <v>1442</v>
      </c>
      <c r="V6" s="505" t="s">
        <v>797</v>
      </c>
      <c r="W6" s="498" t="s">
        <v>1442</v>
      </c>
      <c r="X6" s="500" t="s">
        <v>797</v>
      </c>
      <c r="Y6" s="506" t="s">
        <v>1442</v>
      </c>
      <c r="Z6" s="505" t="s">
        <v>797</v>
      </c>
      <c r="AA6" s="498" t="s">
        <v>1442</v>
      </c>
      <c r="AB6" s="500" t="s">
        <v>797</v>
      </c>
      <c r="AC6" s="506" t="s">
        <v>1442</v>
      </c>
      <c r="AD6" s="505" t="s">
        <v>797</v>
      </c>
      <c r="AE6" s="498" t="s">
        <v>1442</v>
      </c>
      <c r="AF6" s="500" t="s">
        <v>797</v>
      </c>
      <c r="AG6" s="506" t="s">
        <v>1442</v>
      </c>
      <c r="AH6" s="505" t="s">
        <v>797</v>
      </c>
      <c r="AI6" s="498" t="s">
        <v>1442</v>
      </c>
      <c r="AJ6" s="500" t="s">
        <v>797</v>
      </c>
      <c r="AK6" s="506" t="s">
        <v>1442</v>
      </c>
      <c r="AL6" s="505" t="s">
        <v>797</v>
      </c>
      <c r="AM6" s="498" t="s">
        <v>1442</v>
      </c>
      <c r="AN6" s="500" t="s">
        <v>797</v>
      </c>
      <c r="AO6" s="506" t="s">
        <v>1442</v>
      </c>
      <c r="AP6" s="505" t="s">
        <v>797</v>
      </c>
      <c r="AQ6" s="498" t="s">
        <v>1442</v>
      </c>
      <c r="AR6" s="500" t="s">
        <v>797</v>
      </c>
      <c r="AS6" s="506" t="s">
        <v>1442</v>
      </c>
      <c r="AT6" s="505" t="s">
        <v>797</v>
      </c>
      <c r="AU6" s="498" t="s">
        <v>1442</v>
      </c>
      <c r="AV6" s="500" t="s">
        <v>797</v>
      </c>
      <c r="AW6" s="506" t="s">
        <v>1442</v>
      </c>
      <c r="AX6" s="505" t="s">
        <v>797</v>
      </c>
      <c r="AY6" s="498" t="s">
        <v>1442</v>
      </c>
      <c r="AZ6" s="500" t="s">
        <v>797</v>
      </c>
      <c r="BA6" s="506" t="s">
        <v>1442</v>
      </c>
      <c r="BB6" s="505" t="s">
        <v>797</v>
      </c>
      <c r="BC6" s="498" t="s">
        <v>1442</v>
      </c>
      <c r="BD6" s="500" t="s">
        <v>797</v>
      </c>
      <c r="BE6" s="506" t="s">
        <v>1442</v>
      </c>
      <c r="BF6" s="505" t="s">
        <v>797</v>
      </c>
      <c r="BG6" s="498" t="s">
        <v>1442</v>
      </c>
      <c r="BH6" s="500" t="s">
        <v>797</v>
      </c>
      <c r="BI6" s="506" t="s">
        <v>1442</v>
      </c>
      <c r="BJ6" s="505" t="s">
        <v>797</v>
      </c>
      <c r="BK6" s="498" t="s">
        <v>1442</v>
      </c>
      <c r="BL6" s="500" t="s">
        <v>797</v>
      </c>
      <c r="BM6" s="506" t="s">
        <v>1442</v>
      </c>
      <c r="BN6" s="505" t="s">
        <v>797</v>
      </c>
      <c r="BO6" s="498" t="s">
        <v>1442</v>
      </c>
      <c r="BP6" s="500" t="s">
        <v>797</v>
      </c>
      <c r="BQ6" s="506" t="s">
        <v>1442</v>
      </c>
      <c r="BR6" s="505" t="s">
        <v>797</v>
      </c>
      <c r="BS6" s="498" t="s">
        <v>1442</v>
      </c>
      <c r="BT6" s="500" t="s">
        <v>797</v>
      </c>
      <c r="BU6" s="506" t="s">
        <v>1442</v>
      </c>
      <c r="BV6" s="505" t="s">
        <v>797</v>
      </c>
      <c r="BW6" s="498" t="s">
        <v>1442</v>
      </c>
      <c r="BX6" s="500" t="s">
        <v>797</v>
      </c>
      <c r="BY6" s="506" t="s">
        <v>1442</v>
      </c>
      <c r="BZ6" s="505" t="s">
        <v>797</v>
      </c>
      <c r="CA6" s="498" t="s">
        <v>1442</v>
      </c>
      <c r="CB6" s="500" t="s">
        <v>797</v>
      </c>
      <c r="CC6" s="506" t="s">
        <v>1442</v>
      </c>
      <c r="CD6" s="505" t="s">
        <v>797</v>
      </c>
      <c r="CE6" s="498" t="s">
        <v>1442</v>
      </c>
      <c r="CF6" s="500" t="s">
        <v>797</v>
      </c>
      <c r="CG6" s="506" t="s">
        <v>1442</v>
      </c>
      <c r="CH6" s="505" t="s">
        <v>797</v>
      </c>
      <c r="CI6" s="498" t="s">
        <v>1442</v>
      </c>
      <c r="CJ6" s="500" t="s">
        <v>797</v>
      </c>
      <c r="CK6" s="506" t="s">
        <v>1442</v>
      </c>
    </row>
    <row r="7" spans="1:89" ht="21" thickBot="1">
      <c r="A7" s="539" t="s">
        <v>887</v>
      </c>
      <c r="B7" s="610">
        <v>0</v>
      </c>
      <c r="C7" s="546">
        <f>O7+S7+W7+AA7+AE7+AI7+AM7+AQ7+AU7+AY7+BC7+BG7+BK7+BO7+BS7+BW7+CA7+CE7+CI7</f>
        <v>0</v>
      </c>
      <c r="D7" s="2329">
        <v>0</v>
      </c>
      <c r="E7" s="2327">
        <f>Q7+U7+Y7+AC7+AG7+AK7+AO7+AS7+AW7+BA7+BE7+BI7+BM7+BQ7+BU7+BY7+CC7+CG7+CK7</f>
        <v>0</v>
      </c>
      <c r="F7" s="527">
        <v>0</v>
      </c>
      <c r="G7" s="528">
        <v>0</v>
      </c>
      <c r="H7" s="533">
        <v>0</v>
      </c>
      <c r="I7" s="534">
        <v>0</v>
      </c>
      <c r="J7" s="676">
        <f>B7/B34*100%</f>
        <v>0</v>
      </c>
      <c r="K7" s="676">
        <f>C7/C34*100%</f>
        <v>0</v>
      </c>
      <c r="L7" s="676">
        <f>D7/D34*100%</f>
        <v>0</v>
      </c>
      <c r="M7" s="676">
        <f>E7/E34*100%</f>
        <v>0</v>
      </c>
      <c r="N7" s="507"/>
      <c r="O7" s="499">
        <f>SUMIFS(произв!A4:A10000,произв!F4:F10000,N4,произв!Y4:Y10000,A7)+SUMIFS(торг!A4:A10000,торг!F4:F10000,N4,торг!Y4:Y10000,A7)+SUMIFS(склад!A4:A10000,склад!F4:F10000,N4,склад!Y4:Y10000,A7)+SUMIFS('обр '!A4:A10000,'обр '!F4:F10000,N4,'обр '!Y4:Y10000,A7)+SUMIFS(детс!A4:A10000,детс!F4:F10000,N4,детс!Y4:Y10000,A7)+SUMIFS(культ!A4:A10000,культ!F4:F10000,N4,культ!Y4:Y10000,A7)+SUMIFS(спорт!A4:A10000,спорт!F4:F10000,N4,спорт!Y4:Y10000,A7)+SUMIFS(лечеб!A4:A10000,лечеб!F4:F10000,N4,лечеб!Y4:Y10000,A7)+SUMIFS(Баня!A4:A10000,Баня!F4:F10000,N4,Баня!Y4:Y10000,A7)+SUMIFS(Адм!A4:A10000,Адм!F4:F10000,N4,Адм!Y4:Y10000,A7)+SUMIFS(С.Х!A4:A10001,С.Х!F4:F10001,N4,С.Х!Y4:Y10001,A7)+SUMIFS(новостр!A4:A10000,новостр!F4:F10000,N4,новостр!X4:X10000,A7)+SUMIFS(авт!A4:A10003,авт!F4:F10003,N4,авт!X4:X10003,A7)+SUMIFS(ЖС!A4:A9999,ЖС!F4:F9999,N4,ЖС!AK4:AK9999,A7)+SUMIFS(Пр.откр.тер!A4:A10000,Пр.откр.тер!F4:F10000,N4,Пр.откр.тер!U4:U10000,A7)</f>
        <v>0</v>
      </c>
      <c r="P7" s="501"/>
      <c r="Q7" s="508">
        <f>SUMIFS(произв!O4:O10000,произв!F4:F10000,N4,произв!Y4:Y10000,A7)+SUMIFS(торг!O4:O10000,торг!F4:F10000,N4,торг!Y4:Y10000,A7)+SUMIFS(склад!O4:O10000,склад!F4:F10000,N4,склад!Y4:Y10000,A7)+SUMIFS('обр '!O4:O10000,'обр '!F4:F10000,N4,'обр '!Y4:Y10000,A7)+SUMIFS(детс!O4:O10000,детс!F4:F10000,N4,детс!Y4:Y10000,A7)+SUMIFS(культ!O4:O10000,культ!F4:F10000,N4,культ!Y4:Y10000,A7)+SUMIFS(спорт!O4:O10000,спорт!F4:F10000,N4,спорт!Y4:Y10000,A7)+SUMIFS(лечеб!O4:O10000,лечеб!F4:F10000,N4,лечеб!Y4:Y10000,A7)+SUMIFS(Баня!O4:O10000,Баня!F4:F10000,N4,Баня!Y4:Y10000,A7)+SUMIFS(Адм!O4:O10000,Адм!F4:F10000,N4,Адм!Y4:Y10000,A7)+SUMIFS(С.Х!O4:O10001,С.Х!F4:F10001,N4,С.Х!Y4:Y10001,A7)+SUMIFS(новостр!N4:N10000,новостр!F4:F10000,N4,новостр!X4:X10000,A7)+SUMIFS(авт!K4:K10003,авт!F4:F10003,N4,авт!X4:X10003,A7)+SUMIFS(ЖС!S4:S9999,ЖС!F4:F9999,N4,ЖС!AK4:AK9999,A7)+SUMIFS(Пр.откр.тер!N4:N10000,Пр.откр.тер!F4:F10000,N4,Пр.откр.тер!U4:U10000,A7)</f>
        <v>0</v>
      </c>
      <c r="R7" s="507"/>
      <c r="S7" s="499">
        <f>SUMIFS(произв!A4:A10000,произв!F4:F10000,R4,произв!Y4:Y10000,A7)+SUMIFS(торг!A4:A10000,торг!F4:F10000,R4,торг!Y4:Y10000,A7)+SUMIFS(склад!A4:A10000,склад!F4:F10000,R4,склад!Y4:Y10000,A7)+SUMIFS('обр '!A4:A10000,'обр '!F4:F10000,R4,'обр '!Y4:Y10000,A7)+SUMIFS(детс!A4:A10000,детс!F4:F10000,R4,детс!Y4:Y10000,A7)+SUMIFS(культ!A4:A10000,культ!F4:F10000,R4,культ!Y4:Y10000,A7)+SUMIFS(спорт!A4:A10000,спорт!F4:F10000,R4,спорт!Y4:Y10000,A7)+SUMIFS(лечеб!A4:A10000,лечеб!F4:F10000,R4,лечеб!Y4:Y10000,A7)+SUMIFS(Баня!A4:A10000,Баня!F4:F10000,R4,Баня!Y4:Y10000,A7)+SUMIFS(Адм!A4:A10000,Адм!F4:F10000,R4,Адм!Y4:Y10000,A7)+SUMIFS(С.Х!A4:A10001,С.Х!F4:F10001,R4,С.Х!Y4:Y10001,A7)+SUMIFS(новостр!A4:A10000,новостр!F4:F10000,R4,новостр!X4:X10000,A7)+SUMIFS(авт!A4:A10003,авт!F4:F10003,R4,авт!X4:X10003,A7)+SUMIFS(ЖС!A4:A9999,ЖС!F4:F9999,R4,ЖС!AK4:AK9999,A7)+SUMIFS(Пр.откр.тер!A4:A10000,Пр.откр.тер!F4:F10000,R4,Пр.откр.тер!U4:U10000,A7)</f>
        <v>0</v>
      </c>
      <c r="T7" s="501"/>
      <c r="U7" s="549">
        <f>SUMIFS(произв!O4:O10000,произв!F4:F10000,R4,произв!Y4:Y10000,A7)+SUMIFS(торг!O4:O10000,торг!F4:F10000,R4,торг!Y4:Y10000,A7)+SUMIFS(склад!O4:O10000,склад!F4:F10000,R4,склад!Y4:Y10000,A7)+SUMIFS('обр '!O4:O10000,'обр '!F4:F10000,R4,'обр '!Y4:Y10000,A7)+SUMIFS(детс!O4:O10000,детс!F4:F10000,R4,детс!Y4:Y10000,A7)+SUMIFS(культ!O4:O10000,культ!F4:F10000,R4,культ!Y4:Y10000,A7)+SUMIFS(спорт!O4:O10000,спорт!F4:F10000,R4,спорт!Y4:Y10000,A7)+SUMIFS(лечеб!O4:O10000,лечеб!F4:F10000,R4,лечеб!Y4:Y10000,A7)+SUMIFS(Баня!O4:O10000,Баня!F4:F10000,R4,Баня!Y4:Y10000,A7)+SUMIFS(Адм!O4:O10000,Адм!F4:F10000,R4,Адм!Y4:Y10000,A7)+SUMIFS(С.Х!O4:O10001,С.Х!F4:F10001,R4,С.Х!Y4:Y10001,A7)+SUMIFS(новостр!N4:N10000,новостр!F4:F10000,R4,новостр!X4:X10000,A7)+SUMIFS(авт!K4:K10003,авт!F4:F10003,R4,авт!X4:X10003,A7)+SUMIFS(ЖС!S4:S9999,ЖС!F4:F9999,R4,ЖС!AK4:AK9999,A7)+SUMIFS(Пр.откр.тер!N4:N10000,Пр.откр.тер!F4:F10000,R4,Пр.откр.тер!U4:U10000,A7)</f>
        <v>0</v>
      </c>
      <c r="V7" s="507"/>
      <c r="W7" s="499">
        <f>SUMIFS(произв!A4:A10000,произв!F4:F10000,V4,произв!Y4:Y10000,A7)+SUMIFS(торг!A4:A10000,торг!F4:F10000,V4,торг!Y4:Y10000,A7)+SUMIFS(склад!A4:A10000,склад!F4:F10000,V4,склад!Y4:Y10000,A7)+SUMIFS('обр '!A4:A10000,'обр '!F4:F10000,V4,'обр '!Y4:Y10000,A7)+SUMIFS(детс!A4:A10000,детс!F4:F10000,V4,детс!Y4:Y10000,A7)+SUMIFS(культ!A4:A10000,культ!F4:F10000,V4,культ!Y4:Y10000,A7)+SUMIFS(спорт!A4:A10000,спорт!F4:F10000,V4,спорт!Y4:Y10000,A7)+SUMIFS(лечеб!A4:A10000,лечеб!F4:F10000,V4,лечеб!Y4:Y10000,A7)+SUMIFS(Баня!A4:A10000,Баня!F4:F10000,V4,Баня!Y4:Y10000,A7)+SUMIFS(Адм!A4:A10000,Адм!F4:F10000,V4,Адм!Y4:Y10000,A7)+SUMIFS(С.Х!A4:A10001,С.Х!F4:F10001,V4,С.Х!Y4:Y10001,A7)+SUMIFS(новостр!A4:A10000,новостр!F4:F10000,V4,новостр!X4:X10000,A7)+SUMIFS(авт!A4:A10003,авт!F4:F10003,V4,авт!X4:X10003,A7)+SUMIFS(ЖС!A4:A9999,ЖС!F4:F9999,V4,ЖС!AK4:AK9999,A7)+SUMIFS(Пр.откр.тер!A4:A10000,Пр.откр.тер!F4:F10000,V4,Пр.откр.тер!U4:U10000,A7)</f>
        <v>0</v>
      </c>
      <c r="X7" s="501"/>
      <c r="Y7" s="548">
        <f>SUMIFS(произв!O4:O10000,произв!F4:F10000,V4,произв!Y4:Y10000,A7)+SUMIFS(торг!O4:O10000,торг!F4:F10000,V4,торг!Y4:Y10000,A7)+SUMIFS(склад!O4:O10000,склад!F4:F10000,V4,склад!Y4:Y10000,A7)+SUMIFS('обр '!O4:O10000,'обр '!F4:F10000,V4,'обр '!Y4:Y10000,A7)+SUMIFS(детс!O4:O10000,детс!F4:F10000,V4,детс!Y4:Y10000,A7)+SUMIFS(культ!O4:O10000,культ!F4:F10000,V4,культ!Y4:Y10000,A7)+SUMIFS(спорт!O4:O10000,спорт!F4:F10000,V4,спорт!Y4:Y10000,A7)+SUMIFS(лечеб!O4:O10000,лечеб!F4:F10000,V4,лечеб!Y4:Y10000,A7)+SUMIFS(Баня!O4:O10000,Баня!F4:F10000,V4,Баня!Y4:Y10000,A7)+SUMIFS(Адм!O4:O10000,Адм!F4:F10000,V4,Адм!Y4:Y10000,A7)+SUMIFS(С.Х!O4:O10001,С.Х!F4:F10001,V4,С.Х!Y4:Y10001,A7)+SUMIFS(новостр!N4:N10000,новостр!F4:F10000,V4,новостр!X4:X10000,A7)+SUMIFS(авт!K4:K10003,авт!F4:F10003,V4,авт!X4:X10003,A7)+SUMIFS(ЖС!S4:S9999,ЖС!F4:F9999,V4,ЖС!AK4:AK9999,A7)+SUMIFS(Пр.откр.тер!N4:N10000,Пр.откр.тер!F4:F10000,V4,Пр.откр.тер!U4:U10000,A7)</f>
        <v>0</v>
      </c>
      <c r="Z7" s="639"/>
      <c r="AA7" s="640">
        <f>SUMIFS(произв!A4:A10000,произв!F4:F10000,Z4,произв!Y4:Y10000,A7)+SUMIFS(торг!A4:A10000,торг!F4:F10000,Z4,торг!Y4:Y10000,A7)+SUMIFS(склад!A4:A10000,склад!F4:F10000,Z4,склад!Y4:Y10000,A7)+SUMIFS('обр '!A4:A10000,'обр '!F4:F10000,Z4,'обр '!Y4:Y10000,A7)+SUMIFS(детс!A4:A10000,детс!F4:F10000,Z4,детс!Y4:Y10000,A7)+SUMIFS(культ!A4:A10000,культ!F4:F10000,Z4,культ!Y4:Y10000,A7)+SUMIFS(спорт!A4:A10000,спорт!F4:F10000,Z4,спорт!Y4:Y10000,A7)+SUMIFS(лечеб!A4:A10000,лечеб!F4:F10000,Z4,лечеб!Y4:Y10000,A7)+SUMIFS(Баня!A4:A10000,Баня!F4:F10000,Z4,Баня!Y4:Y10000,A7)+SUMIFS(Адм!A4:A10000,Адм!F4:F10000,Z4,Адм!Y4:Y10000,A7)+SUMIFS(С.Х!A4:A10001,С.Х!F4:F10001,Z4,С.Х!Y4:Y10001,A7)+SUMIFS(новостр!A4:A10000,новостр!F4:F10000,Z4,новостр!X4:X10000,A7)+SUMIFS(авт!A4:A10003,авт!F4:F10003,Z4,авт!X4:X10003,A7)+SUMIFS(ЖС!A4:A9999,ЖС!F4:F9999,Z4,ЖС!AK4:AK9999,A7)+SUMIFS(Пр.откр.тер!A4:A10000,Пр.откр.тер!F4:F10000,Z4,Пр.откр.тер!U4:U10000,A7)</f>
        <v>0</v>
      </c>
      <c r="AB7" s="641"/>
      <c r="AC7" s="642">
        <f>SUMIFS(произв!O4:O10000,произв!F4:F10000,Z4,произв!Y4:Y10000,A7)+SUMIFS(торг!O4:O10000,торг!F4:F10000,Z4,торг!Y4:Y10000,A7)+SUMIFS(склад!O4:O10000,склад!F4:F10000,Z4,склад!Y4:Y10000,A7)+SUMIFS('обр '!O4:O10000,'обр '!F4:F10000,Z4,'обр '!Y4:Y10000,A7)+SUMIFS(детс!O4:O10000,детс!F4:F10000,Z4,детс!Y4:Y10000,A7)+SUMIFS(культ!O4:O10000,культ!F4:F10000,Z4,культ!Y4:Y10000,A7)+SUMIFS(спорт!O4:O10000,спорт!F4:F10000,Z4,спорт!Y4:Y10000,A7)+SUMIFS(лечеб!O4:O10000,лечеб!F4:F10000,Z4,лечеб!Y4:Y10000,A7)+SUMIFS(Баня!O4:O10000,Баня!F4:F10000,Z4,Баня!Y4:Y10000,A7)+SUMIFS(Адм!O4:O10000,Адм!F4:F10000,Z4,Адм!Y4:Y10000,A7)+SUMIFS(С.Х!O4:O10001,С.Х!F4:F10001,Z4,С.Х!Y4:Y10001,A7)+SUMIFS(новостр!N4:N10000,новостр!F4:F10000,Z4,новостр!X4:X10000,A7)+SUMIFS(авт!K4:K10003,авт!F4:F10003,Z4,авт!X4:X10003,A7)+SUMIFS(ЖС!S4:S9999,ЖС!F4:F9999,Z4,ЖС!AK4:AK9999,A7)+SUMIFS(Пр.откр.тер!N4:N10000,Пр.откр.тер!F4:F10000,Z4,Пр.откр.тер!U4:U10000,A7)</f>
        <v>0</v>
      </c>
      <c r="AD7" s="507"/>
      <c r="AE7" s="499">
        <f>SUMIFS(произв!A4:A10000,произв!F4:F10000,AD4,произв!Y4:Y10000,A7)+SUMIFS(торг!A4:A10000,торг!F4:F10000,AD4,торг!Y4:Y10000,A7)+SUMIFS(склад!A4:A10000,склад!F4:F10000,AD4,склад!Y4:Y10000,A7)+SUMIFS('обр '!A4:A10000,'обр '!F4:F10000,AD4,'обр '!Y4:Y10000,A7)+SUMIFS(детс!A4:A10000,детс!F4:F10000,AD4,детс!Y4:Y10000,A7)+SUMIFS(культ!A4:A10000,культ!F4:F10000,AD4,культ!Y4:Y10000,A7)+SUMIFS(спорт!A4:A10000,спорт!F4:F10000,AD4,спорт!Y4:Y10000,A7)+SUMIFS(лечеб!A4:A10000,лечеб!F4:F10000,AD4,лечеб!Y4:Y10000,A7)+SUMIFS(Баня!A4:A10000,Баня!F4:F10000,AD4,Баня!Y4:Y10000,A7)+SUMIFS(Адм!A4:A10000,Адм!F4:F10000,AD4,Адм!Y4:Y10000,A7)+SUMIFS(С.Х!A4:A10001,С.Х!F4:F10001,AD4,С.Х!Y4:Y10001,A7)+SUMIFS(новостр!A4:A10000,новостр!F4:F10000,AD4,новостр!X4:X10000,A7)+SUMIFS(авт!A4:A10003,авт!F4:F10003,AD4,авт!X4:X10003,A7)+SUMIFS(ЖС!A4:A9999,ЖС!F4:F9999,AD4,ЖС!AK4:AK9999,A7)+SUMIFS(Пр.откр.тер!A4:A10000,Пр.откр.тер!F4:F10000,AD4,Пр.откр.тер!U4:U10000,A7)</f>
        <v>0</v>
      </c>
      <c r="AF7" s="501"/>
      <c r="AG7" s="548">
        <f>SUMIFS(произв!O4:O10000,произв!F4:F10000,AD4,произв!Y4:Y10000,A7)+SUMIFS(торг!O4:O10000,торг!F4:F10000,AD4,торг!Y4:Y10000,A7)+SUMIFS(склад!O4:O10000,склад!F4:F10000,AD4,склад!Y4:Y10000,A7)+SUMIFS('обр '!O4:O10000,'обр '!F4:F10000,AD4,'обр '!Y4:Y10000,A7)+SUMIFS(детс!O4:O10000,детс!F4:F10000,AD4,детс!Y4:Y10000,A7)+SUMIFS(культ!O4:O10000,культ!F4:F10000,AD4,культ!Y4:Y10000,A7)+SUMIFS(спорт!O4:O10000,спорт!F4:F10000,AD4,спорт!Y4:Y10000,A7)+SUMIFS(лечеб!O4:O10000,лечеб!F4:F10000,AD4,лечеб!Y4:Y10000,A7)+SUMIFS(Баня!O4:O10000,Баня!F4:F10000,AD4,Баня!Y4:Y10000,A7)+SUMIFS(Адм!O4:O10000,Адм!F4:F10000,AD4,Адм!Y4:Y10000,A7)+SUMIFS(С.Х!O4:O10001,С.Х!F4:F10001,AD4,С.Х!Y4:Y10001,A7)+SUMIFS(новостр!N4:N10000,новостр!F4:F10000,AD4,новостр!X4:X10000,A7)+SUMIFS(авт!K4:K10003,авт!F4:F10003,AD4,авт!X4:X10003,A7)+SUMIFS(ЖС!S4:S9999,ЖС!F4:F9999,AD4,ЖС!AK4:AK9999,A7)+SUMIFS(Пр.откр.тер!N4:N10000,Пр.откр.тер!F4:F10000,AD4,Пр.откр.тер!U4:U10000,A7)</f>
        <v>0</v>
      </c>
      <c r="AH7" s="507"/>
      <c r="AI7" s="499">
        <f>SUMIFS(произв!A4:A10000,произв!F4:F10000,AH4,произв!Y4:Y10000,A7)+SUMIFS(торг!A4:A10000,торг!F4:F10000,AH4,торг!Y4:Y10000,A7)+SUMIFS(склад!A4:A10000,склад!F4:F10000,AH4,склад!Y4:Y10000,A7)+SUMIFS('обр '!A4:A10000,'обр '!F4:F10000,AH4,'обр '!Y4:Y10000,A7)+SUMIFS(детс!A4:A10000,детс!F4:F10000,AH4,детс!Y4:Y10000,A7)+SUMIFS(культ!A4:A10000,культ!F4:F10000,AH4,культ!Y4:Y10000,A7)+SUMIFS(спорт!A4:A10000,спорт!F4:F10000,AH4,спорт!Y4:Y10000,A7)+SUMIFS(лечеб!A4:A10000,лечеб!F4:F10000,AH4,лечеб!Y4:Y10000,A7)+SUMIFS(Баня!A4:A10000,Баня!F4:F10000,AH4,Баня!Y4:Y10000,A7)+SUMIFS(Адм!A4:A10000,Адм!F4:F10000,AH4,Адм!Y4:Y10000,A7)+SUMIFS(С.Х!A4:A10001,С.Х!F4:F10001,AH4,С.Х!Y4:Y10001,A7)+SUMIFS(новостр!A4:A10000,новостр!F4:F10000,AH4,новостр!X4:X10000,A7)+SUMIFS(авт!A4:A10003,авт!F4:F10003,AH4,авт!X4:X10003,A7)+SUMIFS(ЖС!A4:A9999,ЖС!F4:F9999,AH4,ЖС!AK4:AK9999,A7)+SUMIFS(Пр.откр.тер!A4:A10000,Пр.откр.тер!F4:F10000,AH4,Пр.откр.тер!U4:U10000,A7)</f>
        <v>0</v>
      </c>
      <c r="AJ7" s="501"/>
      <c r="AK7" s="548">
        <f>SUMIFS(произв!O4:O10000,произв!F4:F10000,AH4,произв!Y4:Y10000,A7)+SUMIFS(торг!O4:O10000,торг!F4:F10000,AH4,торг!Y4:Y10000,A7)+SUMIFS(склад!O4:O10000,склад!F4:F10000,AH4,склад!Y4:Y10000,A7)+SUMIFS('обр '!O4:O10000,'обр '!F4:F10000,AH4,'обр '!Y4:Y10000,A7)+SUMIFS(детс!O4:O10000,детс!F4:F10000,AH4,детс!Y4:Y10000,A7)+SUMIFS(культ!O4:O10000,культ!F4:F10000,AH4,культ!Y4:Y10000,A7)+SUMIFS(спорт!O4:O10000,спорт!F4:F10000,AH4,спорт!Y4:Y10000,A7)+SUMIFS(лечеб!O4:O10000,лечеб!F4:F10000,AH4,лечеб!Y4:Y10000,A7)+SUMIFS(Баня!O4:O10000,Баня!F4:F10000,AH4,Баня!Y4:Y10000,A7)+SUMIFS(Адм!O4:O10000,Адм!F4:F10000,AH4,Адм!Y4:Y10000,A7)+SUMIFS(С.Х!O4:O10001,С.Х!F4:F10001,AH4,С.Х!Y4:Y10001,A7)+SUMIFS(новостр!N4:N10000,новостр!F4:F10000,AH4,новостр!X4:X10000,A7)+SUMIFS(авт!K4:K10003,авт!F4:F10003,AH4,авт!X4:X10003,A7)+SUMIFS(ЖС!S4:S9999,ЖС!F4:F9999,AH4,ЖС!AK4:AK9999,A7)+SUMIFS(Пр.откр.тер!N4:N10000,Пр.откр.тер!F4:F10000,AH4,Пр.откр.тер!U4:U10000,A7)</f>
        <v>0</v>
      </c>
      <c r="AL7" s="507"/>
      <c r="AM7" s="499">
        <f>SUMIFS(произв!A4:A10000,произв!F4:F10000,AL4,произв!Y4:Y10000,A7)+SUMIFS(торг!A4:A10000,торг!F4:F10000,AL4,торг!Y4:Y10000,A7)+SUMIFS(склад!A4:A10000,склад!F4:F10000,AL4,склад!Y4:Y10000,A7)+SUMIFS('обр '!A4:A10000,'обр '!F4:F10000,AL4,'обр '!Y4:Y10000,A7)+SUMIFS(детс!A4:A10000,детс!F4:F10000,AL4,детс!Y4:Y10000,A7)+SUMIFS(культ!A4:A10000,культ!F4:F10000,AL4,культ!Y4:Y10000,A7)+SUMIFS(спорт!A4:A10000,спорт!F4:F10000,AL4,спорт!Y4:Y10000,A7)+SUMIFS(лечеб!A4:A10000,лечеб!F4:F10000,AL4,лечеб!Y4:Y10000,A7)+SUMIFS(Баня!A4:A10000,Баня!F4:F10000,AL4,Баня!Y4:Y10000,A7)+SUMIFS(Адм!A4:A10000,Адм!F4:F10000,AL4,Адм!Y4:Y10000,A7)+SUMIFS(С.Х!A4:A10001,С.Х!F4:F10001,AL4,С.Х!Y4:Y10001,A7)+SUMIFS(новостр!A4:A10000,новостр!F4:F10000,AL4,новостр!X4:X10000,A7)+SUMIFS(авт!A4:A10003,авт!F4:F10003,AL4,авт!X4:X10003,A7)+SUMIFS(ЖС!A4:A9999,ЖС!F4:F9999,AL4,ЖС!AK4:AK9999,A7)+SUMIFS(Пр.откр.тер!A4:A10000,Пр.откр.тер!F4:F10000,AL4,Пр.откр.тер!U4:U10000,A7)</f>
        <v>0</v>
      </c>
      <c r="AN7" s="501"/>
      <c r="AO7" s="548">
        <f>SUMIFS(произв!O4:O10000,произв!F4:F10000,AL4,произв!Y4:Y10000,A7)+SUMIFS(торг!O4:O10000,торг!F4:F10000,AL4,торг!Y4:Y10000,A7)+SUMIFS(склад!O4:O10000,склад!F4:F10000,AL4,склад!Y4:Y10000,A7)+SUMIFS('обр '!O4:O10000,'обр '!F4:F10000,AL4,'обр '!Y4:Y10000,A7)+SUMIFS(детс!O4:O10000,детс!F4:F10000,AL4,детс!Y4:Y10000,A7)+SUMIFS(культ!O4:O10000,культ!F4:F10000,AL4,культ!Y4:Y10000,A7)+SUMIFS(спорт!O4:O10000,спорт!F4:F10000,AL4,спорт!Y4:Y10000,A7)+SUMIFS(лечеб!O4:O10000,лечеб!F4:F10000,AL4,лечеб!Y4:Y10000,A7)+SUMIFS(Баня!O4:O10000,Баня!F4:F10000,AL4,Баня!Y4:Y10000,A7)+SUMIFS(Адм!O4:O10000,Адм!F4:F10000,AL4,Адм!Y4:Y10000,A7)+SUMIFS(С.Х!O4:O10001,С.Х!F4:F10001,AL4,С.Х!Y4:Y10001,A7)+SUMIFS(новостр!N4:N10000,новостр!F4:F10000,AL4,новостр!X4:X10000,A7)+SUMIFS(авт!K4:K10003,авт!F4:F10003,AL4,авт!X4:X10003,A7)+SUMIFS(ЖС!S4:S9999,ЖС!F4:F9999,AL4,ЖС!AK4:AK9999,A7)+SUMIFS(Пр.откр.тер!N4:N10000,Пр.откр.тер!F4:F10000,AL4,Пр.откр.тер!U4:U10000,A7)</f>
        <v>0</v>
      </c>
      <c r="AP7" s="507"/>
      <c r="AQ7" s="499">
        <f>SUMIFS(произв!A4:A10000,произв!F4:F10000,AP4,произв!Y4:Y10000,A7)+SUMIFS(торг!A4:A10000,торг!F4:F10000,AP4,торг!Y4:Y10000,A7)+SUMIFS(склад!A4:A10000,склад!F4:F10000,AP4,склад!Y4:Y10000,A7)+SUMIFS('обр '!A4:A10000,'обр '!F4:F10000,AP4,'обр '!Y4:Y10000,A7)+SUMIFS(детс!A4:A10000,детс!F4:F10000,AP4,детс!Y4:Y10000,A7)+SUMIFS(культ!A4:A10000,культ!F4:F10000,AP4,культ!Y4:Y10000,A7)+SUMIFS(спорт!A4:A10000,спорт!F4:F10000,AP4,спорт!Y4:Y10000,A7)+SUMIFS(лечеб!A4:A10000,лечеб!F4:F10000,AP4,лечеб!Y4:Y10000,A7)+SUMIFS(Баня!A4:A10000,Баня!F4:F10000,AP4,Баня!Y4:Y10000,A7)+SUMIFS(Адм!A4:A10000,Адм!F4:F10000,AP4,Адм!Y4:Y10000,A7)+SUMIFS(С.Х!A4:A10001,С.Х!F4:F10001,AP4,С.Х!Y4:Y10001,A7)+SUMIFS(новостр!A4:A10000,новостр!F4:F10000,AP4,новостр!X4:X10000,A7)+SUMIFS(авт!A4:A10003,авт!F4:F10003,AP4,авт!X4:X10003,A7)+SUMIFS(ЖС!A4:A9999,ЖС!F4:F9999,AP4,ЖС!AK4:AK9999,A7)+SUMIFS(Пр.откр.тер!A4:A10000,Пр.откр.тер!F4:F10000,AP4,Пр.откр.тер!U4:U10000,A7)</f>
        <v>0</v>
      </c>
      <c r="AR7" s="501"/>
      <c r="AS7" s="549">
        <f>SUMIFS(произв!O4:O10000,произв!F4:F10000,AP4,произв!Y4:Y10000,A7)+SUMIFS(торг!O4:O10000,торг!F4:F10000,AP4,торг!Y4:Y10000,A7)+SUMIFS(склад!O4:O10000,склад!F4:F10000,AP4,склад!Y4:Y10000,A7)+SUMIFS('обр '!O4:O10000,'обр '!F4:F10000,AP4,'обр '!Y4:Y10000,A7)+SUMIFS(детс!O4:O10000,детс!F4:F10000,AP4,детс!Y4:Y10000,A7)+SUMIFS(культ!O4:O10000,культ!F4:F10000,AP4,культ!Y4:Y10000,A7)+SUMIFS(спорт!O4:O10000,спорт!F4:F10000,AP4,спорт!Y4:Y10000,A7)+SUMIFS(лечеб!O4:O10000,лечеб!F4:F10000,AP4,лечеб!Y4:Y10000,A7)+SUMIFS(Баня!O4:O10000,Баня!F4:F10000,AP4,Баня!Y4:Y10000,A7)+SUMIFS(Адм!O4:O10000,Адм!F4:F10000,AP4,Адм!Y4:Y10000,A7)+SUMIFS(С.Х!O4:O10001,С.Х!F4:F10001,AP4,С.Х!Y4:Y10001,A7)+SUMIFS(новостр!N4:N10000,новостр!F4:F10000,AP4,новостр!X4:X10000,A7)+SUMIFS(авт!K4:K10003,авт!F4:F10003,AP4,авт!X4:X10003,A7)+SUMIFS(ЖС!S4:S9999,ЖС!F4:F9999,AP4,ЖС!AK4:AK9999,A7)+SUMIFS(Пр.откр.тер!N4:N10000,Пр.откр.тер!F4:F10000,AP4,Пр.откр.тер!U4:U10000,A7)</f>
        <v>0</v>
      </c>
      <c r="AT7" s="507"/>
      <c r="AU7" s="499">
        <f>SUMIFS(произв!A4:A10000,произв!F4:F10000,AT4,произв!Y4:Y10000,A7)+SUMIFS(торг!A4:A10000,торг!F4:F10000,AT4,торг!Y4:Y10000,A7)+SUMIFS(склад!A4:A10000,склад!F4:F10000,AT4,склад!Y4:Y10000,A7)+SUMIFS('обр '!A4:A10000,'обр '!F4:F10000,AT4,'обр '!Y4:Y10000,A7)+SUMIFS(детс!A4:A10000,детс!F4:F10000,AT4,детс!Y4:Y10000,A7)+SUMIFS(культ!A4:A10000,культ!F4:F10000,AT4,культ!Y4:Y10000,A7)+SUMIFS(спорт!A4:A10000,спорт!F4:F10000,AT4,спорт!Y4:Y10000,A7)+SUMIFS(лечеб!A4:A10000,лечеб!F4:F10000,AT4,лечеб!Y4:Y10000,A7)+SUMIFS(Баня!A4:A10000,Баня!F4:F10000,AT4,Баня!Y4:Y10000,A7)+SUMIFS(Адм!A4:A10000,Адм!F4:F10000,AT4,Адм!Y4:Y10000,A7)+SUMIFS(С.Х!A4:A10001,С.Х!F4:F10001,AT4,С.Х!Y4:Y10001,A7)+SUMIFS(новостр!A4:A10000,новостр!F4:F10000,AT4,новостр!X4:X10000,A7)+SUMIFS(авт!A4:A10003,авт!F4:F10003,AT4,авт!X4:X10003,A7)+SUMIFS(ЖС!A4:A9999,ЖС!F4:F9999,AT4,ЖС!AK4:AK9999,A7)+SUMIFS(Пр.откр.тер!A4:A10000,Пр.откр.тер!F4:F10000,AT4,Пр.откр.тер!U4:U10000,A7)</f>
        <v>0</v>
      </c>
      <c r="AV7" s="501"/>
      <c r="AW7" s="548">
        <f>SUMIFS(произв!O4:O10000,произв!F4:F10000,AT4,произв!Y4:Y10000,A7)+SUMIFS(торг!O4:O10000,торг!F4:F10000,AT4,торг!Y4:Y10000,A7)+SUMIFS(склад!O4:O10000,склад!F4:F10000,AT4,склад!Y4:Y10000,A7)+SUMIFS('обр '!O4:O10000,'обр '!F4:F10000,AT4,'обр '!Y4:Y10000,A7)+SUMIFS(детс!O4:O10000,детс!F4:F10000,AT4,детс!Y4:Y10000,A7)+SUMIFS(культ!O4:O10000,культ!F4:F10000,AT4,культ!Y4:Y10000,A7)+SUMIFS(спорт!O4:O10000,спорт!F4:F10000,AT4,спорт!Y4:Y10000,A7)+SUMIFS(лечеб!O4:O10000,лечеб!F4:F10000,AT4,лечеб!Y4:Y10000,A7)+SUMIFS(Баня!O4:O10000,Баня!F4:F10000,AT4,Баня!Y4:Y10000,A7)+SUMIFS(Адм!O4:O10000,Адм!F4:F10000,AT4,Адм!Y4:Y10000,A7)+SUMIFS(С.Х!O4:O10001,С.Х!F4:F10001,AT4,С.Х!Y4:Y10001,A7)+SUMIFS(новостр!N4:N10000,новостр!F4:F10000,AT4,новостр!X4:X10000,A7)+SUMIFS(авт!K4:K10003,авт!F4:F10003,AT4,авт!X4:X10003,A7)+SUMIFS(ЖС!S4:S9999,ЖС!F4:F9999,AT4,ЖС!AK4:AK9999,A7)+SUMIFS(Пр.откр.тер!N4:N10000,Пр.откр.тер!F4:F10000,AT4,Пр.откр.тер!U4:U10000,A7)</f>
        <v>0</v>
      </c>
      <c r="AX7" s="507"/>
      <c r="AY7" s="499">
        <f>SUMIFS(произв!A4:A10000,произв!F4:F10000,AX4,произв!Y4:Y10000,A7)+SUMIFS(торг!A4:A10000,торг!F4:F10000,AX4,торг!Y4:Y10000,A7)+SUMIFS(склад!A4:A10000,склад!F4:F10000,AX4,склад!Y4:Y10000,A7)+SUMIFS('обр '!A4:A10000,'обр '!F4:F10000,AX4,'обр '!Y4:Y10000,A7)+SUMIFS(детс!A4:A10000,детс!F4:F10000,AX4,детс!Y4:Y10000,A7)+SUMIFS(культ!A4:A10000,культ!F4:F10000,AX4,культ!Y4:Y10000,A7)+SUMIFS(спорт!A4:A10000,спорт!F4:F10000,AX4,спорт!Y4:Y10000,A7)+SUMIFS(лечеб!A4:A10000,лечеб!F4:F10000,AX4,лечеб!Y4:Y10000,A7)+SUMIFS(Баня!A4:A10000,Баня!F4:F10000,AX4,Баня!Y4:Y10000,A7)+SUMIFS(Адм!A4:A10000,Адм!F4:F10000,AX4,Адм!Y4:Y10000,A7)+SUMIFS(С.Х!A4:A10001,С.Х!F4:F10001,AX4,С.Х!Y4:Y10001,A7)+SUMIFS(новостр!A4:A10000,новостр!F4:F10000,AX4,новостр!X4:X10000,A7)+SUMIFS(авт!A4:A10003,авт!F4:F10003,AX4,авт!X4:X10003,A7)+SUMIFS(ЖС!A4:A9999,ЖС!F4:F9999,AX4,ЖС!AK4:AK9999,A7)+SUMIFS(Пр.откр.тер!A4:A10000,Пр.откр.тер!F4:F10000,AX4,Пр.откр.тер!U4:U10000,A7)</f>
        <v>0</v>
      </c>
      <c r="AZ7" s="501"/>
      <c r="BA7" s="548">
        <f>SUMIFS(произв!O4:O10000,произв!F4:F10000,AX4,произв!Y4:Y10000,A7)+SUMIFS(торг!O4:O10000,торг!F4:F10000,AX4,торг!Y4:Y10000,A7)+SUMIFS(склад!O4:O10000,склад!F4:F10000,AX4,склад!Y4:Y10000,A7)+SUMIFS('обр '!O4:O10000,'обр '!F4:F10000,AX4,'обр '!Y4:Y10000,A7)+SUMIFS(детс!O4:O10000,детс!F4:F10000,AX4,детс!Y4:Y10000,A7)+SUMIFS(культ!O4:O10000,культ!F4:F10000,AX4,культ!Y4:Y10000,A7)+SUMIFS(спорт!O4:O10000,спорт!F4:F10000,AX4,спорт!Y4:Y10000,A7)+SUMIFS(лечеб!O4:O10000,лечеб!F4:F10000,AX4,лечеб!Y4:Y10000,A7)+SUMIFS(Баня!O4:O10000,Баня!F4:F10000,AX4,Баня!Y4:Y10000,A7)+SUMIFS(Адм!O4:O10000,Адм!F4:F10000,AX4,Адм!Y4:Y10000,A7)+SUMIFS(С.Х!O4:O10001,С.Х!F4:F10001,AX4,С.Х!Y4:Y10001,A7)+SUMIFS(новостр!N4:N10000,новостр!F4:F10000,AX4,новостр!X4:X10000,A7)+SUMIFS(авт!K4:K10003,авт!F4:F10003,AX4,авт!X4:X10003,A7)+SUMIFS(ЖС!S4:S9999,ЖС!F4:F9999,AX4,ЖС!AK4:AK9999,A7)+SUMIFS(Пр.откр.тер!N4:N10000,Пр.откр.тер!F4:F10000,AX4,Пр.откр.тер!U4:U10000,A7)</f>
        <v>0</v>
      </c>
      <c r="BB7" s="507"/>
      <c r="BC7" s="499">
        <f>SUMIFS(произв!A4:A10000,произв!F4:F10000,BB4,произв!Y4:Y10000,A7)+SUMIFS(торг!A4:A10000,торг!F4:F10000,BB4,торг!Y4:Y10000,A7)+SUMIFS(склад!A4:A10000,склад!F4:F10000,BB4,склад!Y4:Y10000,A7)+SUMIFS('обр '!A4:A10000,'обр '!F4:F10000,BB4,'обр '!Y4:Y10000,A7)+SUMIFS(детс!A4:A10000,детс!F4:F10000,BB4,детс!Y4:Y10000,A7)+SUMIFS(культ!A4:A10000,культ!F4:F10000,BB4,культ!Y4:Y10000,A7)+SUMIFS(спорт!A4:A10000,спорт!F4:F10000,BB4,спорт!Y4:Y10000,A7)+SUMIFS(лечеб!A4:A10000,лечеб!F4:F10000,BB4,лечеб!Y4:Y10000,A7)+SUMIFS(Баня!A4:A10000,Баня!F4:F10000,BB4,Баня!Y4:Y10000,A7)+SUMIFS(Адм!A4:A10000,Адм!F4:F10000,BB4,Адм!Y4:Y10000,A7)+SUMIFS(С.Х!A4:A10001,С.Х!F4:F10001,BB4,С.Х!Y4:Y10001,A7)+SUMIFS(новостр!A4:A10000,новостр!F4:F10000,BB4,новостр!X4:X10000,A7)+SUMIFS(авт!A4:A10003,авт!F4:F10003,BB4,авт!X4:X10003,A7)+SUMIFS(ЖС!A4:A9999,ЖС!F4:F9999,BB4,ЖС!AK4:AK9999,A7)+SUMIFS(Пр.откр.тер!A4:A10000,Пр.откр.тер!F4:F10000,BB4,Пр.откр.тер!U4:U10000,A7)</f>
        <v>0</v>
      </c>
      <c r="BD7" s="501"/>
      <c r="BE7" s="548">
        <f>SUMIFS(произв!O4:O10000,произв!F4:F10000,BB4,произв!Y4:Y10000,A7)+SUMIFS(торг!O4:O10000,торг!F4:F10000,BB4,торг!Y4:Y10000,A7)+SUMIFS(склад!O4:O10000,склад!F4:F10000,BB4,склад!Y4:Y10000,A7)+SUMIFS('обр '!O4:O10000,'обр '!F4:F10000,BB4,'обр '!Y4:Y10000,A7)+SUMIFS(детс!O4:O10000,детс!F4:F10000,BB4,детс!Y4:Y10000,A7)+SUMIFS(культ!O4:O10000,культ!F4:F10000,BB4,культ!Y4:Y10000,A7)+SUMIFS(спорт!O4:O10000,спорт!F4:F10000,BB4,спорт!Y4:Y10000,A7)+SUMIFS(лечеб!O4:O10000,лечеб!F4:F10000,BB4,лечеб!Y4:Y10000,A7)+SUMIFS(Баня!O4:O10000,Баня!F4:F10000,BB4,Баня!Y4:Y10000,A7)+SUMIFS(Адм!O4:O10000,Адм!F4:F10000,BB4,Адм!Y4:Y10000,A7)+SUMIFS(С.Х!O4:O10001,С.Х!F4:F10001,BB4,С.Х!Y4:Y10001,A7)+SUMIFS(новостр!N4:N10000,новостр!F4:F10000,BB4,новостр!X4:X10000,A7)+SUMIFS(авт!K4:K10003,авт!F4:F10003,BB4,авт!X4:X10003,A7)+SUMIFS(ЖС!S4:S9999,ЖС!F4:F9999,BB4,ЖС!AK4:AK9999,A7)+SUMIFS(Пр.откр.тер!N4:N10000,Пр.откр.тер!F4:F10000,BB4,Пр.откр.тер!U4:U10000,A7)</f>
        <v>0</v>
      </c>
      <c r="BF7" s="507"/>
      <c r="BG7" s="499">
        <f>SUMIFS(произв!A4:A10000,произв!F4:F10000,BF4,произв!Y4:Y10000,A7)+SUMIFS(торг!A4:A10000,торг!F4:F10000,BF4,торг!Y4:Y10000,A7)+SUMIFS(склад!A4:A10000,склад!F4:F10000,BF4,склад!Y4:Y10000,A7)+SUMIFS('обр '!A4:A10000,'обр '!F4:F10000,BF4,'обр '!Y4:Y10000,A7)+SUMIFS(детс!A4:A10000,детс!F4:F10000,BF4,детс!Y4:Y10000,A7)+SUMIFS(культ!A4:A10000,культ!F4:F10000,BF4,культ!Y4:Y10000,A7)+SUMIFS(спорт!A4:A10000,спорт!F4:F10000,BF4,спорт!Y4:Y10000,A7)+SUMIFS(лечеб!A4:A10000,лечеб!F4:F10000,BF4,лечеб!Y4:Y10000,A7)+SUMIFS(Баня!A4:A10000,Баня!F4:F10000,BF4,Баня!Y4:Y10000,A7)+SUMIFS(Адм!A4:A10000,Адм!F4:F10000,BF4,Адм!Y4:Y10000,A7)+SUMIFS(С.Х!A4:A10001,С.Х!F4:F10001,BF4,С.Х!Y4:Y10001,A7)+SUMIFS(новостр!A4:A10000,новостр!F4:F10000,BF4,новостр!X4:X10000,A7)+SUMIFS(авт!A4:A10003,авт!F4:F10003,BF4,авт!X4:X10003,A7)+SUMIFS(ЖС!A4:A9999,ЖС!F4:F9999,BF4,ЖС!AK4:AK9999,A7)+SUMIFS(Пр.откр.тер!A4:A10000,Пр.откр.тер!F4:F10000,BF4,Пр.откр.тер!U4:U10000,A7)</f>
        <v>0</v>
      </c>
      <c r="BH7" s="501"/>
      <c r="BI7" s="549">
        <f>SUMIFS(произв!O4:O10000,произв!F4:F10000,BF4,произв!Y4:Y10000,A7)+SUMIFS(торг!O4:O10000,торг!F4:F10000,BF4,торг!Y4:Y10000,A7)+SUMIFS(склад!O4:O10000,склад!F4:F10000,BF4,склад!Y4:Y10000,A7)+SUMIFS('обр '!O4:O10000,'обр '!F4:F10000,BF4,'обр '!Y4:Y10000,A7)+SUMIFS(детс!O4:O10000,детс!F4:F10000,BF4,детс!Y4:Y10000,A7)+SUMIFS(культ!O4:O10000,культ!F4:F10000,BF4,культ!Y4:Y10000,A7)+SUMIFS(спорт!O4:O10000,спорт!F4:F10000,BF4,спорт!Y4:Y10000,A7)+SUMIFS(лечеб!O4:O10000,лечеб!F4:F10000,BF4,лечеб!Y4:Y10000,A7)+SUMIFS(Баня!O4:O10000,Баня!F4:F10000,BF4,Баня!Y4:Y10000,A7)+SUMIFS(Адм!O4:O10000,Адм!F4:F10000,BF4,Адм!Y4:Y10000,A7)+SUMIFS(С.Х!O4:O10001,С.Х!F4:F10001,BF4,С.Х!Y4:Y10001,A7)+SUMIFS(новостр!N4:N10000,новостр!F4:F10000,BF4,новостр!X4:X10000,A7)+SUMIFS(авт!K4:K10003,авт!F4:F10003,BF4,авт!X4:X10003,A7)+SUMIFS(ЖС!S4:S9999,ЖС!F4:F9999,BF4,ЖС!AK4:AK9999,A7)+SUMIFS(Пр.откр.тер!N4:N10000,Пр.откр.тер!F4:F10000,BF4,Пр.откр.тер!U4:U10000,A7)</f>
        <v>0</v>
      </c>
      <c r="BJ7" s="507"/>
      <c r="BK7" s="499">
        <f>SUMIFS(произв!A4:A10000,произв!F4:F10000,BJ4,произв!Y4:Y10000,A7)+SUMIFS(торг!A4:A10000,торг!F4:F10000,BJ4,торг!Y4:Y10000,A7)+SUMIFS(склад!A4:A10000,склад!F4:F10000,BJ4,склад!Y4:Y10000,A7)+SUMIFS('обр '!A4:A10000,'обр '!F4:F10000,BJ4,'обр '!Y4:Y10000,A7)+SUMIFS(детс!A4:A10000,детс!F4:F10000,BJ4,детс!Y4:Y10000,A7)+SUMIFS(культ!A4:A10000,культ!F4:F10000,BJ4,культ!Y4:Y10000,A7)+SUMIFS(спорт!A4:A10000,спорт!F4:F10000,BJ4,спорт!Y4:Y10000,A7)+SUMIFS(лечеб!A4:A10000,лечеб!F4:F10000,BJ4,лечеб!Y4:Y10000,A7)+SUMIFS(Баня!A4:A10000,Баня!F4:F10000,BJ4,Баня!Y4:Y10000,A7)+SUMIFS(Адм!A4:A10000,Адм!F4:F10000,BJ4,Адм!Y4:Y10000,A7)+SUMIFS(С.Х!A4:A10001,С.Х!F4:F10001,BJ4,С.Х!Y4:Y10001,A7)+SUMIFS(новостр!A4:A10000,новостр!F4:F10000,BJ4,новостр!X4:X10000,A7)+SUMIFS(авт!A4:A10003,авт!F4:F10003,BJ4,авт!X4:X10003,A7)+SUMIFS(ЖС!A4:A9999,ЖС!F4:F9999,BJ4,ЖС!AK4:AK9999,A7)+SUMIFS(Пр.откр.тер!A4:A10000,Пр.откр.тер!F4:F10000,BJ4,Пр.откр.тер!U4:U10000,A7)</f>
        <v>0</v>
      </c>
      <c r="BL7" s="501"/>
      <c r="BM7" s="548">
        <f>SUMIFS(произв!O4:O10000,произв!F4:F10000,BJ4,произв!Y4:Y10000,A7)+SUMIFS(торг!O4:O10000,торг!F4:F10000,BJ4,торг!Y4:Y10000,A7)+SUMIFS(склад!O4:O10000,склад!F4:F10000,BJ4,склад!Y4:Y10000,A7)+SUMIFS('обр '!O4:O10000,'обр '!F4:F10000,BJ4,'обр '!Y4:Y10000,A7)+SUMIFS(детс!O4:O10000,детс!F4:F10000,BJ4,детс!Y4:Y10000,A7)+SUMIFS(культ!O4:O10000,культ!F4:F10000,BJ4,культ!Y4:Y10000,A7)+SUMIFS(спорт!O4:O10000,спорт!F4:F10000,BJ4,спорт!Y4:Y10000,A7)+SUMIFS(лечеб!O4:O10000,лечеб!F4:F10000,BJ4,лечеб!Y4:Y10000,A7)+SUMIFS(Баня!O4:O10000,Баня!F4:F10000,BJ4,Баня!Y4:Y10000,A7)+SUMIFS(Адм!O4:O10000,Адм!F4:F10000,BJ4,Адм!Y4:Y10000,A7)+SUMIFS(С.Х!O4:O10001,С.Х!F4:F10001,BJ4,С.Х!Y4:Y10001,A7)+SUMIFS(новостр!N4:N10000,новостр!F4:F10000,BJ4,новостр!X4:X10000,A7)+SUMIFS(авт!K4:K10003,авт!F4:F10003,BJ4,авт!X4:X10003,A7)+SUMIFS(ЖС!S4:S9999,ЖС!F4:F9999,BJ4,ЖС!AK4:AK9999,A7)+SUMIFS(Пр.откр.тер!N4:N10000,Пр.откр.тер!F4:F10000,BJ4,Пр.откр.тер!U4:U10000,A7)</f>
        <v>0</v>
      </c>
      <c r="BN7" s="507"/>
      <c r="BO7" s="499">
        <f>SUMIFS(произв!A4:A10000,произв!F4:F10000,BN4,произв!Y4:Y10000,A7)+SUMIFS(торг!A4:A10000,торг!F4:F10000,BN4,торг!Y4:Y10000,A7)+SUMIFS(склад!A4:A10000,склад!F4:F10000,BN4,склад!Y4:Y10000,A7)+SUMIFS('обр '!A4:A10000,'обр '!F4:F10000,BN4,'обр '!Y4:Y10000,A7)+SUMIFS(детс!A4:A10000,детс!F4:F10000,BN4,детс!Y4:Y10000,A7)+SUMIFS(культ!A4:A10000,культ!F4:F10000,BN4,культ!Y4:Y10000,A7)+SUMIFS(спорт!A4:A10000,спорт!F4:F10000,BN4,спорт!Y4:Y10000,A7)+SUMIFS(лечеб!A4:A10000,лечеб!F4:F10000,BN4,лечеб!Y4:Y10000,A7)+SUMIFS(Баня!A4:A10000,Баня!F4:F10000,BN4,Баня!Y4:Y10000,A7)+SUMIFS(Адм!A4:A10000,Адм!F4:F10000,BN4,Адм!Y4:Y10000,A7)+SUMIFS(С.Х!A4:A10001,С.Х!F4:F10001,BN4,С.Х!Y4:Y10001,A7)+SUMIFS(новостр!A4:A10000,новостр!F4:F10000,BN4,новостр!X4:X10000,A7)+SUMIFS(авт!A4:A10003,авт!F4:F10003,BN4,авт!X4:X10003,A7)+SUMIFS(ЖС!A4:A9999,ЖС!F4:F9999,BN4,ЖС!AK4:AK9999,A7)+SUMIFS(Пр.откр.тер!A4:A10000,Пр.откр.тер!F4:F10000,BN4,Пр.откр.тер!U4:U10000,A7)</f>
        <v>0</v>
      </c>
      <c r="BP7" s="501"/>
      <c r="BQ7" s="548">
        <f>SUMIFS(произв!O4:O10000,произв!F4:F10000,BN4,произв!Y4:Y10000,A7)+SUMIFS(торг!O4:O10000,торг!F4:F10000,BN4,торг!Y4:Y10000,A7)+SUMIFS(склад!O4:O10000,склад!F4:F10000,BN4,склад!Y4:Y10000,A7)+SUMIFS('обр '!O4:O10000,'обр '!F4:F10000,BN4,'обр '!Y4:Y10000,A7)+SUMIFS(детс!O4:O10000,детс!F4:F10000,BN4,детс!Y4:Y10000,A7)+SUMIFS(культ!O4:O10000,культ!F4:F10000,BN4,культ!Y4:Y10000,A7)+SUMIFS(спорт!O4:O10000,спорт!F4:F10000,BN4,спорт!Y4:Y10000,A7)+SUMIFS(лечеб!O4:O10000,лечеб!F4:F10000,BN4,лечеб!Y4:Y10000,A7)+SUMIFS(Баня!O4:O10000,Баня!F4:F10000,BN4,Баня!Y4:Y10000,A7)+SUMIFS(Адм!O4:O10000,Адм!F4:F10000,BN4,Адм!Y4:Y10000,A7)+SUMIFS(С.Х!O4:O10001,С.Х!F4:F10001,BN4,С.Х!Y4:Y10001,A7)+SUMIFS(новостр!N4:N10000,новостр!F4:F10000,BN4,новостр!X4:X10000,A7)+SUMIFS(авт!K4:K10003,авт!F4:F10003,BN4,авт!X4:X10003,A7)+SUMIFS(ЖС!S4:S9999,ЖС!F4:F9999,BN4,ЖС!AK4:AK9999,A7)+SUMIFS(Пр.откр.тер!N4:N10000,Пр.откр.тер!F4:F10000,BN4,Пр.откр.тер!U4:U10000,A7)</f>
        <v>0</v>
      </c>
      <c r="BR7" s="507"/>
      <c r="BS7" s="499">
        <f>SUMIFS(произв!A4:A10000,произв!F4:F10000,BR4,произв!Y4:Y10000,A7)+SUMIFS(торг!A4:A10000,торг!F4:F10000,BR4,торг!Y4:Y10000,A7)+SUMIFS(склад!A4:A10000,склад!F4:F10000,BR4,склад!Y4:Y10000,A7)+SUMIFS('обр '!A4:A10000,'обр '!F4:F10000,BR4,'обр '!Y4:Y10000,A7)+SUMIFS(детс!A4:A10000,детс!F4:F10000,BR4,детс!Y4:Y10000,A7)+SUMIFS(культ!A4:A10000,культ!F4:F10000,BR4,культ!Y4:Y10000,A7)+SUMIFS(спорт!A4:A10000,спорт!F4:F10000,BR4,спорт!Y4:Y10000,A7)+SUMIFS(лечеб!A4:A10000,лечеб!F4:F10000,BR4,лечеб!Y4:Y10000,A7)+SUMIFS(Баня!A4:A10000,Баня!F4:F10000,BR4,Баня!Y4:Y10000,A7)+SUMIFS(Адм!A4:A10000,Адм!F4:F10000,BR4,Адм!Y4:Y10000,A7)+SUMIFS(С.Х!A4:A10001,С.Х!F4:F10001,BR4,С.Х!Y4:Y10001,A7)+SUMIFS(новостр!A4:A10000,новостр!F4:F10000,BR4,новостр!X4:X10000,A7)+SUMIFS(авт!A4:A10003,авт!F4:F10003,BR4,авт!X4:X10003,A7)+SUMIFS(ЖС!A4:A9999,ЖС!F4:F9999,BR4,ЖС!AK4:AK9999,A7)+SUMIFS(Пр.откр.тер!A4:A10000,Пр.откр.тер!F4:F10000,BR4,Пр.откр.тер!U4:U10000,A7)</f>
        <v>0</v>
      </c>
      <c r="BT7" s="501"/>
      <c r="BU7" s="548">
        <f>SUMIFS(произв!O4:O10000,произв!F4:F10000,BR4,произв!Y4:Y10000,A7)+SUMIFS(торг!O4:O10000,торг!F4:F10000,BR4,торг!Y4:Y10000,A7)+SUMIFS(склад!O4:O10000,склад!F4:F10000,BR4,склад!Y4:Y10000,A7)+SUMIFS('обр '!O4:O10000,'обр '!F4:F10000,BR4,'обр '!Y4:Y10000,A7)+SUMIFS(детс!O4:O10000,детс!F4:F10000,BR4,детс!Y4:Y10000,A7)+SUMIFS(культ!O4:O10000,культ!F4:F10000,BR4,культ!Y4:Y10000,A7)+SUMIFS(спорт!O4:O10000,спорт!F4:F10000,BR4,спорт!Y4:Y10000,A7)+SUMIFS(лечеб!O4:O10000,лечеб!F4:F10000,BR4,лечеб!Y4:Y10000,A7)+SUMIFS(Баня!O4:O10000,Баня!F4:F10000,BR4,Баня!Y4:Y10000,A7)+SUMIFS(Адм!O4:O10000,Адм!F4:F10000,BR4,Адм!Y4:Y10000,A7)+SUMIFS(С.Х!O4:O10001,С.Х!F4:F10001,BR4,С.Х!Y4:Y10001,A7)+SUMIFS(новостр!N4:N10000,новостр!F4:F10000,BR4,новостр!X4:X10000,A7)+SUMIFS(авт!K4:K10003,авт!F4:F10003,BR4,авт!X4:X10003,A7)+SUMIFS(ЖС!S4:S9999,ЖС!F4:F9999,BR4,ЖС!AK4:AK9999,A7)+SUMIFS(Пр.откр.тер!N4:N10000,Пр.откр.тер!F4:F10000,BR4,Пр.откр.тер!U4:U10000,A7)</f>
        <v>0</v>
      </c>
      <c r="BV7" s="507"/>
      <c r="BW7" s="499">
        <f>SUMIFS(произв!A4:A10000,произв!F4:F10000,BV4,произв!Y4:Y10000,A7)+SUMIFS(торг!A4:A10000,торг!F4:F10000,BV4,торг!Y4:Y10000,A7)+SUMIFS(склад!A4:A10000,склад!F4:F10000,BV4,склад!Y4:Y10000,A7)+SUMIFS('обр '!A4:A10000,'обр '!F4:F10000,BV4,'обр '!Y4:Y10000,A7)+SUMIFS(детс!A4:A10000,детс!F4:F10000,BV4,детс!Y4:Y10000,A7)+SUMIFS(культ!A4:A10000,культ!F4:F10000,BV4,культ!Y4:Y10000,A7)+SUMIFS(спорт!A4:A10000,спорт!F4:F10000,BV4,спорт!Y4:Y10000,A7)+SUMIFS(лечеб!A4:A10000,лечеб!F4:F10000,BV4,лечеб!Y4:Y10000,A7)+SUMIFS(Баня!A4:A10000,Баня!F4:F10000,BV4,Баня!Y4:Y10000,A7)+SUMIFS(Адм!A4:A10000,Адм!F4:F10000,BV4,Адм!Y4:Y10000,A7)+SUMIFS(С.Х!A4:A10001,С.Х!F4:F10001,BV4,С.Х!Y4:Y10001,A7)+SUMIFS(новостр!A4:A10000,новостр!F4:F10000,BV4,новостр!X4:X10000,A7)+SUMIFS(авт!A4:A10003,авт!F4:F10003,BV4,авт!X4:X10003,A7)+SUMIFS(ЖС!A4:A9999,ЖС!F4:F9999,BV4,ЖС!AK4:AK9999,A7)+SUMIFS(Пр.откр.тер!A4:A10000,Пр.откр.тер!F4:F10000,BV4,Пр.откр.тер!U4:U10000,A7)</f>
        <v>0</v>
      </c>
      <c r="BX7" s="501"/>
      <c r="BY7" s="548">
        <f>SUMIFS(произв!O4:O10000,произв!F4:F10000,BV4,произв!Y4:Y10000,A7)+SUMIFS(торг!O4:O10000,торг!F4:F10000,BV4,торг!Y4:Y10000,A7)+SUMIFS(склад!O4:O10000,склад!F4:F10000,BV4,склад!Y4:Y10000,A7)+SUMIFS('обр '!O4:O10000,'обр '!F4:F10000,BV4,'обр '!Y4:Y10000,A7)+SUMIFS(детс!O4:O10000,детс!F4:F10000,BV4,детс!Y4:Y10000,A7)+SUMIFS(культ!O4:O10000,культ!F4:F10000,BV4,культ!Y4:Y10000,A7)+SUMIFS(спорт!O4:O10000,спорт!F4:F10000,BV4,спорт!Y4:Y10000,A7)+SUMIFS(лечеб!O4:O10000,лечеб!F4:F10000,BV4,лечеб!Y4:Y10000,A7)+SUMIFS(Баня!O4:O10000,Баня!F4:F10000,BV4,Баня!Y4:Y10000,A7)+SUMIFS(Адм!O4:O10000,Адм!F4:F10000,BV4,Адм!Y4:Y10000,A7)+SUMIFS(С.Х!O4:O10001,С.Х!F4:F10001,BV4,С.Х!Y4:Y10001,A7)+SUMIFS(новостр!N4:N10000,новостр!F4:F10000,BV4,новостр!X4:X10000,A7)+SUMIFS(авт!K4:K10003,авт!F4:F10003,BV4,авт!X4:X10003,A7)+SUMIFS(ЖС!S4:S9999,ЖС!F4:F9999,BV4,ЖС!AK4:AK9999,A7)+SUMIFS(Пр.откр.тер!N4:N10000,Пр.откр.тер!F4:F10000,BV4,Пр.откр.тер!U4:U10000,A7)</f>
        <v>0</v>
      </c>
      <c r="BZ7" s="507"/>
      <c r="CA7" s="499">
        <f>SUMIFS(произв!A4:A10000,произв!F4:F10000,BZ4,произв!Y4:Y10000,A7)+SUMIFS(торг!A4:A10000,торг!F4:F10000,BZ4,торг!Y4:Y10000,A7)+SUMIFS(склад!A4:A10000,склад!F4:F10000,BZ4,склад!Y4:Y10000,A7)+SUMIFS('обр '!A4:A10000,'обр '!F4:F10000,BZ4,'обр '!Y4:Y10000,A7)+SUMIFS(детс!A4:A10000,детс!F4:F10000,BZ4,детс!Y4:Y10000,A7)+SUMIFS(культ!A4:A10000,культ!F4:F10000,BZ4,культ!Y4:Y10000,A7)+SUMIFS(спорт!A4:A10000,спорт!F4:F10000,BZ4,спорт!Y4:Y10000,A7)+SUMIFS(лечеб!A4:A10000,лечеб!F4:F10000,BZ4,лечеб!Y4:Y10000,A7)+SUMIFS(Баня!A4:A10000,Баня!F4:F10000,BZ4,Баня!Y4:Y10000,A7)+SUMIFS(Адм!A4:A10000,Адм!F4:F10000,BZ4,Адм!Y4:Y10000,A7)+SUMIFS(С.Х!A4:A10001,С.Х!F4:F10001,BZ4,С.Х!Y4:Y10001,A7)+SUMIFS(новостр!A4:A10000,новостр!F4:F10000,BZ4,новостр!X4:X10000,A7)+SUMIFS(авт!A4:A10003,авт!F4:F10003,BZ4,авт!X4:X10003,A7)+SUMIFS(ЖС!A4:A9999,ЖС!F4:F9999,BZ4,ЖС!AK4:AK9999,A7)+SUMIFS(Пр.откр.тер!A4:A10000,Пр.откр.тер!F4:F10000,BZ4,Пр.откр.тер!U4:U10000,A7)</f>
        <v>0</v>
      </c>
      <c r="CB7" s="501"/>
      <c r="CC7" s="549">
        <f>SUMIFS(произв!O4:O10000,произв!F4:F10000,BZ4,произв!Y4:Y10000,A7)+SUMIFS(торг!O4:O10000,торг!F4:F10000,BZ4,торг!Y4:Y10000,A7)+SUMIFS(склад!O4:O10000,склад!F4:F10000,BZ4,склад!Y4:Y10000,A7)+SUMIFS('обр '!O4:O10000,'обр '!F4:F10000,BZ4,'обр '!Y4:Y10000,A7)+SUMIFS(детс!O4:O10000,детс!F4:F10000,BZ4,детс!Y4:Y10000,A7)+SUMIFS(культ!O4:O10000,культ!F4:F10000,BZ4,культ!Y4:Y10000,A7)+SUMIFS(спорт!O4:O10000,спорт!F4:F10000,BZ4,спорт!Y4:Y10000,A7)+SUMIFS(лечеб!O4:O10000,лечеб!F4:F10000,BZ4,лечеб!Y4:Y10000,A7)+SUMIFS(Баня!O4:O10000,Баня!F4:F10000,BZ4,Баня!Y4:Y10000,A7)+SUMIFS(Адм!O4:O10000,Адм!F4:F10000,BZ4,Адм!Y4:Y10000,A7)+SUMIFS(С.Х!O4:O10001,С.Х!F4:F10001,BZ4,С.Х!Y4:Y10001,A7)+SUMIFS(новостр!N4:N10000,новостр!F4:F10000,BZ4,новостр!X4:X10000,A7)+SUMIFS(авт!K4:K10003,авт!F4:F10003,BZ4,авт!X4:X10003,A7)+SUMIFS(ЖС!S4:S9999,ЖС!F4:F9999,BZ4,ЖС!AK4:AK9999,A7)+SUMIFS(Пр.откр.тер!N4:N10000,Пр.откр.тер!F4:F10000,BZ4,Пр.откр.тер!U4:U10000,A7)</f>
        <v>0</v>
      </c>
      <c r="CD7" s="507"/>
      <c r="CE7" s="499">
        <f>SUMIFS(произв!A4:A10000,произв!F4:F10000,CD4,произв!Y4:Y10000,A7)+SUMIFS(торг!A4:A10000,торг!F4:F10000,CD4,торг!Y4:Y10000,A7)+SUMIFS(склад!A4:A10000,склад!F4:F10000,CD4,склад!Y4:Y10000,A7)+SUMIFS('обр '!A4:A10000,'обр '!F4:F10000,CD4,'обр '!Y4:Y10000,A7)+SUMIFS(детс!A4:A10000,детс!F4:F10000,CD4,детс!Y4:Y10000,A7)+SUMIFS(культ!A4:A10000,культ!F4:F10000,CD4,культ!Y4:Y10000,A7)+SUMIFS(спорт!A4:A10000,спорт!F4:F10000,CD4,спорт!Y4:Y10000,A7)+SUMIFS(лечеб!A4:A10000,лечеб!F4:F10000,CD4,лечеб!Y4:Y10000,A7)+SUMIFS(Баня!A4:A10000,Баня!F4:F10000,CD4,Баня!Y4:Y10000,A7)+SUMIFS(Адм!A4:A10000,Адм!F4:F10000,CD4,Адм!Y4:Y10000,A7)+SUMIFS(С.Х!A4:A10001,С.Х!F4:F10001,CD4,С.Х!Y4:Y10001,A7)+SUMIFS(новостр!A4:A10000,новостр!F4:F10000,CD4,новостр!X4:X10000,A7)+SUMIFS(авт!A4:A10003,авт!F4:F10003,CD4,авт!X4:X10003,A7)+SUMIFS(ЖС!A4:A9999,ЖС!F4:F9999,CD4,ЖС!AK4:AK9999,A7)+SUMIFS(Пр.откр.тер!A4:A10000,Пр.откр.тер!F4:F10000,CD4,Пр.откр.тер!U4:U10000,A7)</f>
        <v>0</v>
      </c>
      <c r="CF7" s="501"/>
      <c r="CG7" s="548">
        <f>SUMIFS(произв!O4:O10000,произв!F4:F10000,CD4,произв!Y4:Y10000,A7)+SUMIFS(торг!O4:O10000,торг!F4:F10000,CD4,торг!Y4:Y10000,A7)+SUMIFS(склад!O4:O10000,склад!F4:F10000,CD4,склад!Y4:Y10000,A7)+SUMIFS('обр '!O4:O10000,'обр '!F4:F10000,CD4,'обр '!Y4:Y10000,A7)+SUMIFS(детс!O4:O10000,детс!F4:F10000,CD4,детс!Y4:Y10000,A7)+SUMIFS(культ!O4:O10000,культ!F4:F10000,CD4,культ!Y4:Y10000,A7)+SUMIFS(спорт!O4:O10000,спорт!F4:F10000,CD4,спорт!Y4:Y10000,A7)+SUMIFS(лечеб!O4:O10000,лечеб!F4:F10000,CD4,лечеб!Y4:Y10000,A7)+SUMIFS(Баня!O4:O10000,Баня!F4:F10000,CD4,Баня!Y4:Y10000,A7)+SUMIFS(Адм!O4:O10000,Адм!F4:F10000,CD4,Адм!Y4:Y10000,A7)+SUMIFS(С.Х!O4:O10001,С.Х!F4:F10001,CD4,С.Х!Y4:Y10001,A7)+SUMIFS(новостр!N4:N10000,новостр!F4:F10000,CD4,новостр!X4:X10000,A7)+SUMIFS(авт!K4:K10003,авт!F4:F10003,CD4,авт!X4:X10003,A7)+SUMIFS(ЖС!S4:S9999,ЖС!F4:F9999,CD4,ЖС!AK4:AK9999,A7)+SUMIFS(Пр.откр.тер!N4:N10000,Пр.откр.тер!F4:F10000,CD4,Пр.откр.тер!U4:U10000,A7)</f>
        <v>0</v>
      </c>
      <c r="CH7" s="507"/>
      <c r="CI7" s="499">
        <f>SUMIFS(произв!A4:A10000,произв!F4:F10000,CH4,произв!Y4:Y10000,A7)+SUMIFS(торг!A4:A10000,торг!F4:F10000,CH4,торг!Y4:Y10000,A7)+SUMIFS(склад!A4:A10000,склад!F4:F10000,CH4,склад!Y4:Y10000,A7)+SUMIFS('обр '!A4:A10000,'обр '!F4:F10000,CH4,'обр '!Y4:Y10000,A7)+SUMIFS(детс!A4:A10000,детс!F4:F10000,CH4,детс!Y4:Y10000,A7)+SUMIFS(культ!A4:A10000,культ!F4:F10000,CH4,культ!Y4:Y10000,A7)+SUMIFS(спорт!A4:A10000,спорт!F4:F10000,CH4,спорт!Y4:Y10000,A7)+SUMIFS(лечеб!A4:A10000,лечеб!F4:F10000,CH4,лечеб!Y4:Y10000,A7)+SUMIFS(Баня!A4:A10000,Баня!F4:F10000,CH4,Баня!Y4:Y10000,A7)+SUMIFS(Адм!A4:A10000,Адм!F4:F10000,CH4,Адм!Y4:Y10000,A7)+SUMIFS(С.Х!A4:A10001,С.Х!F4:F10001,CH4,С.Х!Y4:Y10001,A7)+SUMIFS(новостр!A4:A10000,новостр!F4:F10000,CH4,новостр!X4:X10000,A7)+SUMIFS(авт!A4:A10003,авт!F4:F10003,CH4,авт!X4:X10003,A7)+SUMIFS(ЖС!A4:A9999,ЖС!F4:F9999,CH4,ЖС!AK4:AK9999,A7)+SUMIFS(Пр.откр.тер!A4:A10000,Пр.откр.тер!F4:F10000,CH4,Пр.откр.тер!U4:U10000,A7)</f>
        <v>0</v>
      </c>
      <c r="CJ7" s="501"/>
      <c r="CK7" s="548">
        <f>SUMIFS(произв!O4:O10000,произв!F4:F10000,CH4,произв!Y4:Y10000,A7)+SUMIFS(торг!O4:O10000,торг!F4:F10000,CH4,торг!Y4:Y10000,A7)+SUMIFS(склад!O4:O10000,склад!F4:F10000,CH4,склад!Y4:Y10000,A7)+SUMIFS('обр '!O4:O10000,'обр '!F4:F10000,CH4,'обр '!Y4:Y10000,A7)+SUMIFS(детс!O4:O10000,детс!F4:F10000,CH4,детс!Y4:Y10000,A7)+SUMIFS(культ!O4:O10000,культ!F4:F10000,CH4,культ!Y4:Y10000,A7)+SUMIFS(спорт!O4:O10000,спорт!F4:F10000,CH4,спорт!Y4:Y10000,A7)+SUMIFS(лечеб!O4:O10000,лечеб!F4:F10000,CH4,лечеб!Y4:Y10000,A7)+SUMIFS(Баня!O4:O10000,Баня!F4:F10000,CH4,Баня!Y4:Y10000,A7)+SUMIFS(Адм!O4:O10000,Адм!F4:F10000,CH4,Адм!Y4:Y10000,A7)+SUMIFS(С.Х!O4:O10001,С.Х!F4:F10001,CH4,С.Х!Y4:Y10001,A7)+SUMIFS(новостр!N4:N10000,новостр!F4:F10000,CH4,новостр!X4:X10000,A7)+SUMIFS(авт!K4:K10003,авт!F4:F10003,CH4,авт!X4:X10003,A7)+SUMIFS(ЖС!S4:S9999,ЖС!F4:F9999,CH4,ЖС!AK4:AK9999,A7)+SUMIFS(Пр.откр.тер!N4:N10000,Пр.откр.тер!F4:F10000,CH4,Пр.откр.тер!U4:U10000,A7)</f>
        <v>0</v>
      </c>
    </row>
    <row r="8" spans="1:89" ht="21" thickBot="1">
      <c r="A8" s="539" t="s">
        <v>772</v>
      </c>
      <c r="B8" s="610">
        <v>0</v>
      </c>
      <c r="C8" s="546">
        <f t="shared" ref="C8:C30" si="0">O8+S8+W8+AA8+AE8+AI8+AM8+AQ8+AU8+AY8+BC8+BG8+BK8+BO8+BS8+BW8+CA8+CE8+CI8</f>
        <v>0</v>
      </c>
      <c r="D8" s="2329">
        <v>0</v>
      </c>
      <c r="E8" s="2327">
        <f t="shared" ref="E8:E30" si="1">Q8+U8+Y8+AC8+AG8+AK8+AO8+AS8+AW8+BA8+BE8+BI8+BM8+BQ8+BU8+BY8+CC8+CG8+CK8</f>
        <v>0</v>
      </c>
      <c r="F8" s="527">
        <v>0</v>
      </c>
      <c r="G8" s="528">
        <v>0</v>
      </c>
      <c r="H8" s="533">
        <v>0</v>
      </c>
      <c r="I8" s="534">
        <v>0</v>
      </c>
      <c r="J8" s="676">
        <f>B8/B34*100%</f>
        <v>0</v>
      </c>
      <c r="K8" s="676">
        <f>C8/C34*100%</f>
        <v>0</v>
      </c>
      <c r="L8" s="676">
        <f>D8/D34*100%</f>
        <v>0</v>
      </c>
      <c r="M8" s="676">
        <f>E8/E34*100%</f>
        <v>0</v>
      </c>
      <c r="N8" s="507"/>
      <c r="O8" s="499">
        <f>SUMIFS(произв!A4:A10000,произв!F4:F10000,N4,произв!Y4:Y10000,A8)+SUMIFS(торг!A4:A10000,торг!F4:F10000,N4,торг!Y4:Y10000,A8)+SUMIFS(склад!A4:A10000,склад!F4:F10000,N4,склад!Y4:Y10000,A8)+SUMIFS('обр '!A4:A10000,'обр '!F4:F10000,N4,'обр '!Y4:Y10000,A8)+SUMIFS(детс!A4:A10000,детс!F4:F10000,N4,детс!Y4:Y10000,A8)+SUMIFS(культ!A4:A10000,культ!F4:F10000,N4,культ!Y4:Y10000,A8)+SUMIFS(спорт!A4:A10000,спорт!F4:F10000,N4,спорт!Y4:Y10000,A8)+SUMIFS(лечеб!A4:A10000,лечеб!F4:F10000,N4,лечеб!Y4:Y10000,A8)+SUMIFS(Баня!A4:A10000,Баня!F4:F10000,N4,Баня!Y4:Y10000,A8)+SUMIFS(Адм!A4:A10000,Адм!F4:F10000,N4,Адм!Y4:Y10000,A8)+SUMIFS(С.Х!A4:A10001,С.Х!F4:F10001,N4,С.Х!Y4:Y10001,A8)+SUMIFS(новостр!A4:A10000,новостр!F4:F10000,N4,новостр!X4:X10000,A8)+SUMIFS(авт!A4:A10003,авт!F4:F10003,N4,авт!X4:X10003,A8)+SUMIFS(ЖС!A4:A9999,ЖС!F4:F9999,N4,ЖС!AK4:AK9999,A8)+SUMIFS(Пр.откр.тер!A4:A10000,Пр.откр.тер!F4:F10000,N4,Пр.откр.тер!U4:U10000,A8)</f>
        <v>0</v>
      </c>
      <c r="P8" s="501"/>
      <c r="Q8" s="548">
        <f>SUMIFS(произв!O4:O10000,произв!F4:F10000,N4,произв!Y4:Y10000,A8)+SUMIFS(торг!O4:O10000,торг!F4:F10000,N4,торг!Y4:Y10000,A8)+SUMIFS(склад!O4:O10000,склад!F4:F10000,N4,склад!Y4:Y10000,A8)+SUMIFS('обр '!O4:O10000,'обр '!F4:F10000,N4,'обр '!Y4:Y10000,A8)+SUMIFS(детс!O4:O10000,детс!F4:F10000,N4,детс!Y4:Y10000,A8)+SUMIFS(культ!O4:O10000,культ!F4:F10000,N4,культ!Y4:Y10000,A8)+SUMIFS(спорт!O4:O10000,спорт!F4:F10000,N4,спорт!Y4:Y10000,A8)+SUMIFS(лечеб!O4:O10000,лечеб!F4:F10000,N4,лечеб!Y4:Y10000,A8)+SUMIFS(Баня!O4:O10000,Баня!F4:F10000,N4,Баня!Y4:Y10000,A8)+SUMIFS(Адм!O4:O10000,Адм!F4:F10000,N4,Адм!Y4:Y10000,A8)+SUMIFS(С.Х!O4:O10001,С.Х!F4:F10001,N4,С.Х!Y4:Y10001,A8)+SUMIFS(новостр!N4:N10000,новостр!F4:F10000,N4,новостр!X4:X10000,A8)+SUMIFS(авт!K4:K10003,авт!F4:F10003,N4,авт!X4:X10003,A8)+SUMIFS(ЖС!S4:S9999,ЖС!F4:F9999,N4,ЖС!AK4:AK9999,A8)+SUMIFS(Пр.откр.тер!N4:N10000,Пр.откр.тер!F4:F10000,N4,Пр.откр.тер!U4:U10000,A8)</f>
        <v>0</v>
      </c>
      <c r="R8" s="507"/>
      <c r="S8" s="499">
        <f>SUMIFS(произв!A4:A10000,произв!F4:F10000,R4,произв!Y4:Y10000,A8)+SUMIFS(торг!A4:A10000,торг!F4:F10000,R4,торг!Y4:Y10000,A8)+SUMIFS(склад!A4:A10000,склад!F4:F10000,R4,склад!Y4:Y10000,A8)+SUMIFS('обр '!A4:A10000,'обр '!F4:F10000,R4,'обр '!Y4:Y10000,A8)+SUMIFS(детс!A4:A10000,детс!F4:F10000,R4,детс!Y4:Y10000,A8)+SUMIFS(культ!A4:A10000,культ!F4:F10000,R4,культ!Y4:Y10000,A8)+SUMIFS(спорт!A4:A10000,спорт!F4:F10000,R4,спорт!Y4:Y10000,A8)+SUMIFS(лечеб!A4:A10000,лечеб!F4:F10000,R4,лечеб!Y4:Y10000,A8)+SUMIFS(Баня!A4:A10000,Баня!F4:F10000,R4,Баня!Y4:Y10000,A8)+SUMIFS(Адм!A4:A10000,Адм!F4:F10000,R4,Адм!Y4:Y10000,A8)+SUMIFS(С.Х!A4:A10001,С.Х!F4:F10001,R4,С.Х!Y4:Y10001,A8)+SUMIFS(новостр!A4:A10000,новостр!F4:F10000,R4,новостр!X4:X10000,A8)+SUMIFS(авт!A4:A10003,авт!F4:F10003,R4,авт!X4:X10003,A8)+SUMIFS(ЖС!A4:A9999,ЖС!F4:F9999,R4,ЖС!AK4:AK9999,A8)+SUMIFS(Пр.откр.тер!A4:A10000,Пр.откр.тер!F4:F10000,R4,Пр.откр.тер!U4:U10000,A8)</f>
        <v>0</v>
      </c>
      <c r="T8" s="501"/>
      <c r="U8" s="549">
        <f>SUMIFS(произв!O4:O10000,произв!F4:F10000,R4,произв!Y4:Y10000,A8)+SUMIFS(торг!O4:O10000,торг!F4:F10000,R4,торг!Y4:Y10000,A8)+SUMIFS(склад!O4:O10000,склад!F4:F10000,R4,склад!Y4:Y10000,A8)+SUMIFS('обр '!O4:O10000,'обр '!F4:F10000,R4,'обр '!Y4:Y10000,A8)+SUMIFS(детс!O4:O10000,детс!F4:F10000,R4,детс!Y4:Y10000,A8)+SUMIFS(культ!O4:O10000,культ!F4:F10000,R4,культ!Y4:Y10000,A8)+SUMIFS(спорт!O4:O10000,спорт!F4:F10000,R4,спорт!Y4:Y10000,A8)+SUMIFS(лечеб!O4:O10000,лечеб!F4:F10000,R4,лечеб!Y4:Y10000,A8)+SUMIFS(Баня!O4:O10000,Баня!F4:F10000,R4,Баня!Y4:Y10000,A8)+SUMIFS(Адм!O4:O10000,Адм!F4:F10000,R4,Адм!Y4:Y10000,A8)+SUMIFS(С.Х!O4:O10001,С.Х!F4:F10001,R4,С.Х!Y4:Y10001,A8)+SUMIFS(новостр!N4:N10000,новостр!F4:F10000,R4,новостр!X4:X10000,A8)+SUMIFS(авт!K4:K10003,авт!F4:F10003,R4,авт!X4:X10003,A8)+SUMIFS(ЖС!S4:S9999,ЖС!F4:F9999,R4,ЖС!AK4:AK9999,A8)+SUMIFS(Пр.откр.тер!N4:N10000,Пр.откр.тер!F4:F10000,R4,Пр.откр.тер!U4:U10000,A8)</f>
        <v>0</v>
      </c>
      <c r="V8" s="507"/>
      <c r="W8" s="499">
        <f>SUMIFS(произв!A4:A10000,произв!F4:F10000,V4,произв!Y4:Y10000,A8)+SUMIFS(торг!A4:A10000,торг!F4:F10000,V4,торг!Y4:Y10000,A8)+SUMIFS(склад!A4:A10000,склад!F4:F10000,V4,склад!Y4:Y10000,A8)+SUMIFS('обр '!A4:A10000,'обр '!F4:F10000,V4,'обр '!Y4:Y10000,A8)+SUMIFS(детс!A4:A10000,детс!F4:F10000,V4,детс!Y4:Y10000,A8)+SUMIFS(культ!A4:A10000,культ!F4:F10000,V4,культ!Y4:Y10000,A8)+SUMIFS(спорт!A4:A10000,спорт!F4:F10000,V4,спорт!Y4:Y10000,A8)+SUMIFS(лечеб!A4:A10000,лечеб!F4:F10000,V4,лечеб!Y4:Y10000,A8)+SUMIFS(Баня!A4:A10000,Баня!F4:F10000,V4,Баня!Y4:Y10000,A8)+SUMIFS(Адм!A4:A10000,Адм!F4:F10000,V4,Адм!Y4:Y10000,A8)+SUMIFS(С.Х!A4:A10001,С.Х!F4:F10001,V4,С.Х!Y4:Y10001,A8)+SUMIFS(новостр!A4:A10000,новостр!F4:F10000,V4,новостр!X4:X10000,A8)+SUMIFS(авт!A4:A10003,авт!F4:F10003,V4,авт!X4:X10003,A8)+SUMIFS(ЖС!A4:A9999,ЖС!F4:F9999,V4,ЖС!AK4:AK9999,A8)+SUMIFS(Пр.откр.тер!A4:A10000,Пр.откр.тер!F4:F10000,V4,Пр.откр.тер!U4:U10000,A8)</f>
        <v>0</v>
      </c>
      <c r="X8" s="501"/>
      <c r="Y8" s="548">
        <f>SUMIFS(произв!O4:O10000,произв!F4:F10000,V4,произв!Y4:Y10000,A8)+SUMIFS(торг!O4:O10000,торг!F4:F10000,V4,торг!Y4:Y10000,A8)+SUMIFS(склад!O4:O10000,склад!F4:F10000,V4,склад!Y4:Y10000,A8)+SUMIFS('обр '!O4:O10000,'обр '!F4:F10000,V4,'обр '!Y4:Y10000,A8)+SUMIFS(детс!O4:O10000,детс!F4:F10000,V4,детс!Y4:Y10000,A8)+SUMIFS(культ!O4:O10000,культ!F4:F10000,V4,культ!Y4:Y10000,A8)+SUMIFS(спорт!O4:O10000,спорт!F4:F10000,V4,спорт!Y4:Y10000,A8)+SUMIFS(лечеб!O4:O10000,лечеб!F4:F10000,V4,лечеб!Y4:Y10000,A8)+SUMIFS(Баня!O4:O10000,Баня!F4:F10000,V4,Баня!Y4:Y10000,A8)+SUMIFS(Адм!O4:O10000,Адм!F4:F10000,V4,Адм!Y4:Y10000,A8)+SUMIFS(С.Х!O4:O10001,С.Х!F4:F10001,V4,С.Х!Y4:Y10001,A8)+SUMIFS(новостр!N4:N10000,новостр!F4:F10000,V4,новостр!X4:X10000,A8)+SUMIFS(авт!K4:K10003,авт!F4:F10003,V4,авт!X4:X10003,A8)+SUMIFS(ЖС!S4:S9999,ЖС!F4:F9999,V4,ЖС!AK4:AK9999,A8)+SUMIFS(Пр.откр.тер!N4:N10000,Пр.откр.тер!F4:F10000,V4,Пр.откр.тер!U4:U10000,A8)</f>
        <v>0</v>
      </c>
      <c r="Z8" s="639"/>
      <c r="AA8" s="640">
        <f>SUMIFS(произв!A4:A10000,произв!F4:F10000,Z4,произв!Y4:Y10000,A8)+SUMIFS(торг!A4:A10000,торг!F4:F10000,Z4,торг!Y4:Y10000,A8)+SUMIFS(склад!A4:A10000,склад!F4:F10000,Z4,склад!Y4:Y10000,A8)+SUMIFS('обр '!A4:A10000,'обр '!F4:F10000,Z4,'обр '!Y4:Y10000,A8)+SUMIFS(детс!A4:A10000,детс!F4:F10000,Z4,детс!Y4:Y10000,A8)+SUMIFS(культ!A4:A10000,культ!F4:F10000,Z4,культ!Y4:Y10000,A8)+SUMIFS(спорт!A4:A10000,спорт!F4:F10000,Z4,спорт!Y4:Y10000,A8)+SUMIFS(лечеб!A4:A10000,лечеб!F4:F10000,Z4,лечеб!Y4:Y10000,A8)+SUMIFS(Баня!A4:A10000,Баня!F4:F10000,Z4,Баня!Y4:Y10000,A8)+SUMIFS(Адм!A4:A10000,Адм!F4:F10000,Z4,Адм!Y4:Y10000,A8)+SUMIFS(С.Х!A4:A10001,С.Х!F4:F10001,Z4,С.Х!Y4:Y10001,A8)+SUMIFS(новостр!A4:A10000,новостр!F4:F10000,Z4,новостр!X4:X10000,A8)+SUMIFS(авт!A4:A10003,авт!F4:F10003,Z4,авт!X4:X10003,A8)+SUMIFS(ЖС!A4:A9999,ЖС!F4:F9999,Z4,ЖС!AK4:AK9999,A8)+SUMIFS(Пр.откр.тер!A4:A10000,Пр.откр.тер!F4:F10000,Z4,Пр.откр.тер!U4:U10000,A8)</f>
        <v>0</v>
      </c>
      <c r="AB8" s="641"/>
      <c r="AC8" s="642">
        <f>SUMIFS(произв!O4:O10000,произв!F4:F10000,Z4,произв!Y4:Y10000,A8)+SUMIFS(торг!O4:O10000,торг!F4:F10000,Z4,торг!Y4:Y10000,A8)+SUMIFS(склад!O4:O10000,склад!F4:F10000,Z4,склад!Y4:Y10000,A8)+SUMIFS('обр '!O4:O10000,'обр '!F4:F10000,Z4,'обр '!Y4:Y10000,A8)+SUMIFS(детс!O4:O10000,детс!F4:F10000,Z4,детс!Y4:Y10000,A8)+SUMIFS(культ!O4:O10000,культ!F4:F10000,Z4,культ!Y4:Y10000,A8)+SUMIFS(спорт!O4:O10000,спорт!F4:F10000,Z4,спорт!Y4:Y10000,A8)+SUMIFS(лечеб!O4:O10000,лечеб!F4:F10000,Z4,лечеб!Y4:Y10000,A8)+SUMIFS(Баня!O4:O10000,Баня!F4:F10000,Z4,Баня!Y4:Y10000,A8)+SUMIFS(Адм!O4:O10000,Адм!F4:F10000,Z4,Адм!Y4:Y10000,A8)+SUMIFS(С.Х!O4:O10001,С.Х!F4:F10001,Z4,С.Х!Y4:Y10001,A8)+SUMIFS(новостр!N4:N10000,новостр!F4:F10000,Z4,новостр!X4:X10000,A8)+SUMIFS(авт!K4:K10003,авт!F4:F10003,Z4,авт!X4:X10003,A8)+SUMIFS(ЖС!S4:S9999,ЖС!F4:F9999,Z4,ЖС!AK4:AK9999,A8)+SUMIFS(Пр.откр.тер!N4:N10000,Пр.откр.тер!F4:F10000,Z4,Пр.откр.тер!U4:U10000,A8)</f>
        <v>0</v>
      </c>
      <c r="AD8" s="507"/>
      <c r="AE8" s="499">
        <f>SUMIFS(произв!A4:A10000,произв!F4:F10000,AD4,произв!Y4:Y10000,A8)+SUMIFS(торг!A4:A10000,торг!F4:F10000,AD4,торг!Y4:Y10000,A8)+SUMIFS(склад!A4:A10000,склад!F4:F10000,AD4,склад!Y4:Y10000,A8)+SUMIFS('обр '!A4:A10000,'обр '!F4:F10000,AD4,'обр '!Y4:Y10000,A8)+SUMIFS(детс!A4:A10000,детс!F4:F10000,AD4,детс!Y4:Y10000,A8)+SUMIFS(культ!A4:A10000,культ!F4:F10000,AD4,культ!Y4:Y10000,A8)+SUMIFS(спорт!A4:A10000,спорт!F4:F10000,AD4,спорт!Y4:Y10000,A8)+SUMIFS(лечеб!A4:A10000,лечеб!F4:F10000,AD4,лечеб!Y4:Y10000,A8)+SUMIFS(Баня!A4:A10000,Баня!F4:F10000,AD4,Баня!Y4:Y10000,A8)+SUMIFS(Адм!A4:A10000,Адм!F4:F10000,AD4,Адм!Y4:Y10000,A8)+SUMIFS(С.Х!A4:A10001,С.Х!F4:F10001,AD4,С.Х!Y4:Y10001,A8)+SUMIFS(новостр!A4:A10000,новостр!F4:F10000,AD4,новостр!X4:X10000,A8)+SUMIFS(авт!A4:A10003,авт!F4:F10003,AD4,авт!X4:X10003,A8)+SUMIFS(ЖС!A4:A9999,ЖС!F4:F9999,AD4,ЖС!AK4:AK9999,A8)+SUMIFS(Пр.откр.тер!A4:A10000,Пр.откр.тер!F4:F10000,AD4,Пр.откр.тер!U4:U10000,A8)</f>
        <v>0</v>
      </c>
      <c r="AF8" s="501"/>
      <c r="AG8" s="548">
        <f>SUMIFS(произв!O4:O10000,произв!F4:F10000,AD4,произв!Y4:Y10000,A8)+SUMIFS(торг!O4:O10000,торг!F4:F10000,AD4,торг!Y4:Y10000,A8)+SUMIFS(склад!O4:O10000,склад!F4:F10000,AD4,склад!Y4:Y10000,A8)+SUMIFS('обр '!O4:O10000,'обр '!F4:F10000,AD4,'обр '!Y4:Y10000,A8)+SUMIFS(детс!O4:O10000,детс!F4:F10000,AD4,детс!Y4:Y10000,A8)+SUMIFS(культ!O4:O10000,культ!F4:F10000,AD4,культ!Y4:Y10000,A8)+SUMIFS(спорт!O4:O10000,спорт!F4:F10000,AD4,спорт!Y4:Y10000,A8)+SUMIFS(лечеб!O4:O10000,лечеб!F4:F10000,AD4,лечеб!Y4:Y10000,A8)+SUMIFS(Баня!O4:O10000,Баня!F4:F10000,AD4,Баня!Y4:Y10000,A8)+SUMIFS(Адм!O4:O10000,Адм!F4:F10000,AD4,Адм!Y4:Y10000,A8)+SUMIFS(С.Х!O4:O10001,С.Х!F4:F10001,AD4,С.Х!Y4:Y10001,A8)+SUMIFS(новостр!N4:N10000,новостр!F4:F10000,AD4,новостр!X4:X10000,A8)+SUMIFS(авт!K4:K10003,авт!F4:F10003,AD4,авт!X4:X10003,A8)+SUMIFS(ЖС!S4:S9999,ЖС!F4:F9999,AD4,ЖС!AK4:AK9999,A8)+SUMIFS(Пр.откр.тер!N4:N10000,Пр.откр.тер!F4:F10000,AD4,Пр.откр.тер!U4:U10000,A8)</f>
        <v>0</v>
      </c>
      <c r="AH8" s="507"/>
      <c r="AI8" s="499">
        <f>SUMIFS(произв!A4:A10000,произв!F4:F10000,AH4,произв!Y4:Y10000,A8)+SUMIFS(торг!A4:A10000,торг!F4:F10000,AH4,торг!Y4:Y10000,A8)+SUMIFS(склад!A4:A10000,склад!F4:F10000,AH4,склад!Y4:Y10000,A8)+SUMIFS('обр '!A4:A10000,'обр '!F4:F10000,AH4,'обр '!Y4:Y10000,A8)+SUMIFS(детс!A4:A10000,детс!F4:F10000,AH4,детс!Y4:Y10000,A8)+SUMIFS(культ!A4:A10000,культ!F4:F10000,AH4,культ!Y4:Y10000,A8)+SUMIFS(спорт!A4:A10000,спорт!F4:F10000,AH4,спорт!Y4:Y10000,A8)+SUMIFS(лечеб!A4:A10000,лечеб!F4:F10000,AH4,лечеб!Y4:Y10000,A8)+SUMIFS(Баня!A4:A10000,Баня!F4:F10000,AH4,Баня!Y4:Y10000,A8)+SUMIFS(Адм!A4:A10000,Адм!F4:F10000,AH4,Адм!Y4:Y10000,A8)+SUMIFS(С.Х!A4:A10001,С.Х!F4:F10001,AH4,С.Х!Y4:Y10001,A8)+SUMIFS(новостр!A4:A10000,новостр!F4:F10000,AH4,новостр!X4:X10000,A8)+SUMIFS(авт!A4:A10003,авт!F4:F10003,AH4,авт!X4:X10003,A8)+SUMIFS(ЖС!A4:A9999,ЖС!F4:F9999,AH4,ЖС!AK4:AK9999,A8)+SUMIFS(Пр.откр.тер!A4:A10000,Пр.откр.тер!F4:F10000,AH4,Пр.откр.тер!U4:U10000,A8)</f>
        <v>0</v>
      </c>
      <c r="AJ8" s="501"/>
      <c r="AK8" s="548">
        <f>SUMIFS(произв!O4:O10000,произв!F4:F10000,AH4,произв!Y4:Y10000,A8)+SUMIFS(торг!O4:O10000,торг!F4:F10000,AH4,торг!Y4:Y10000,A8)+SUMIFS(склад!O4:O10000,склад!F4:F10000,AH4,склад!Y4:Y10000,A8)+SUMIFS('обр '!O4:O10000,'обр '!F4:F10000,AH4,'обр '!Y4:Y10000,A8)+SUMIFS(детс!O4:O10000,детс!F4:F10000,AH4,детс!Y4:Y10000,A8)+SUMIFS(культ!O4:O10000,культ!F4:F10000,AH4,культ!Y4:Y10000,A8)+SUMIFS(спорт!O4:O10000,спорт!F4:F10000,AH4,спорт!Y4:Y10000,A8)+SUMIFS(лечеб!O4:O10000,лечеб!F4:F10000,AH4,лечеб!Y4:Y10000,A8)+SUMIFS(Баня!O4:O10000,Баня!F4:F10000,AH4,Баня!Y4:Y10000,A8)+SUMIFS(Адм!O4:O10000,Адм!F4:F10000,AH4,Адм!Y4:Y10000,A8)+SUMIFS(С.Х!O4:O10001,С.Х!F4:F10001,AH4,С.Х!Y4:Y10001,A8)+SUMIFS(новостр!N4:N10000,новостр!F4:F10000,AH4,новостр!X4:X10000,A8)+SUMIFS(авт!K4:K10003,авт!F4:F10003,AH4,авт!X4:X10003,A8)+SUMIFS(ЖС!S4:S9999,ЖС!F4:F9999,AH4,ЖС!AK4:AK9999,A8)+SUMIFS(Пр.откр.тер!N4:N10000,Пр.откр.тер!F4:F10000,AH4,Пр.откр.тер!U4:U10000,A8)</f>
        <v>0</v>
      </c>
      <c r="AL8" s="507"/>
      <c r="AM8" s="499">
        <f>SUMIFS(произв!A4:A10000,произв!F4:F10000,AL4,произв!Y4:Y10000,A8)+SUMIFS(торг!A4:A10000,торг!F4:F10000,AL4,торг!Y4:Y10000,A8)+SUMIFS(склад!A4:A10000,склад!F4:F10000,AL4,склад!Y4:Y10000,A8)+SUMIFS('обр '!A4:A10000,'обр '!F4:F10000,AL4,'обр '!Y4:Y10000,A8)+SUMIFS(детс!A4:A10000,детс!F4:F10000,AL4,детс!Y4:Y10000,A8)+SUMIFS(культ!A4:A10000,культ!F4:F10000,AL4,культ!Y4:Y10000,A8)+SUMIFS(спорт!A4:A10000,спорт!F4:F10000,AL4,спорт!Y4:Y10000,A8)+SUMIFS(лечеб!A4:A10000,лечеб!F4:F10000,AL4,лечеб!Y4:Y10000,A8)+SUMIFS(Баня!A4:A10000,Баня!F4:F10000,AL4,Баня!Y4:Y10000,A8)+SUMIFS(Адм!A4:A10000,Адм!F4:F10000,AL4,Адм!Y4:Y10000,A8)+SUMIFS(С.Х!A4:A10001,С.Х!F4:F10001,AL4,С.Х!Y4:Y10001,A8)+SUMIFS(новостр!A4:A10000,новостр!F4:F10000,AL4,новостр!X4:X10000,A8)+SUMIFS(авт!A4:A10003,авт!F4:F10003,AL4,авт!X4:X10003,A8)+SUMIFS(ЖС!A4:A9999,ЖС!F4:F9999,AL4,ЖС!AK4:AK9999,A8)+SUMIFS(Пр.откр.тер!A4:A10000,Пр.откр.тер!F4:F10000,AL4,Пр.откр.тер!U4:U10000,A8)</f>
        <v>0</v>
      </c>
      <c r="AN8" s="501"/>
      <c r="AO8" s="548">
        <f>SUMIFS(произв!O4:O10000,произв!F4:F10000,AL4,произв!Y4:Y10000,A8)+SUMIFS(торг!O4:O10000,торг!F4:F10000,AL4,торг!Y4:Y10000,A8)+SUMIFS(склад!O4:O10000,склад!F4:F10000,AL4,склад!Y4:Y10000,A8)+SUMIFS('обр '!O4:O10000,'обр '!F4:F10000,AL4,'обр '!Y4:Y10000,A8)+SUMIFS(детс!O4:O10000,детс!F4:F10000,AL4,детс!Y4:Y10000,A8)+SUMIFS(культ!O4:O10000,культ!F4:F10000,AL4,культ!Y4:Y10000,A8)+SUMIFS(спорт!O4:O10000,спорт!F4:F10000,AL4,спорт!Y4:Y10000,A8)+SUMIFS(лечеб!O4:O10000,лечеб!F4:F10000,AL4,лечеб!Y4:Y10000,A8)+SUMIFS(Баня!O4:O10000,Баня!F4:F10000,AL4,Баня!Y4:Y10000,A8)+SUMIFS(Адм!O4:O10000,Адм!F4:F10000,AL4,Адм!Y4:Y10000,A8)+SUMIFS(С.Х!O4:O10001,С.Х!F4:F10001,AL4,С.Х!Y4:Y10001,A8)+SUMIFS(новостр!N4:N10000,новостр!F4:F10000,AL4,новостр!X4:X10000,A8)+SUMIFS(авт!K4:K10003,авт!F4:F10003,AL4,авт!X4:X10003,A8)+SUMIFS(ЖС!S4:S9999,ЖС!F4:F9999,AL4,ЖС!AK4:AK9999,A8)+SUMIFS(Пр.откр.тер!N4:N10000,Пр.откр.тер!F4:F10000,AL4,Пр.откр.тер!U4:U10000,A8)</f>
        <v>0</v>
      </c>
      <c r="AP8" s="507"/>
      <c r="AQ8" s="499">
        <f>SUMIFS(произв!A4:A10000,произв!F4:F10000,AP4,произв!Y4:Y10000,A8)+SUMIFS(торг!A4:A10000,торг!F4:F10000,AP4,торг!Y4:Y10000,A8)+SUMIFS(склад!A4:A10000,склад!F4:F10000,AP4,склад!Y4:Y10000,A8)+SUMIFS('обр '!A4:A10000,'обр '!F4:F10000,AP4,'обр '!Y4:Y10000,A8)+SUMIFS(детс!A4:A10000,детс!F4:F10000,AP4,детс!Y4:Y10000,A8)+SUMIFS(культ!A4:A10000,культ!F4:F10000,AP4,культ!Y4:Y10000,A8)+SUMIFS(спорт!A4:A10000,спорт!F4:F10000,AP4,спорт!Y4:Y10000,A8)+SUMIFS(лечеб!A4:A10000,лечеб!F4:F10000,AP4,лечеб!Y4:Y10000,A8)+SUMIFS(Баня!A4:A10000,Баня!F4:F10000,AP4,Баня!Y4:Y10000,A8)+SUMIFS(Адм!A4:A10000,Адм!F4:F10000,AP4,Адм!Y4:Y10000,A8)+SUMIFS(С.Х!A4:A10001,С.Х!F4:F10001,AP4,С.Х!Y4:Y10001,A8)+SUMIFS(новостр!A4:A10000,новостр!F4:F10000,AP4,новостр!X4:X10000,A8)+SUMIFS(авт!A4:A10003,авт!F4:F10003,AP4,авт!X4:X10003,A8)+SUMIFS(ЖС!A4:A9999,ЖС!F4:F9999,AP4,ЖС!AK4:AK9999,A8)+SUMIFS(Пр.откр.тер!A4:A10000,Пр.откр.тер!F4:F10000,AP4,Пр.откр.тер!U4:U10000,A8)</f>
        <v>0</v>
      </c>
      <c r="AR8" s="501"/>
      <c r="AS8" s="549">
        <f>SUMIFS(произв!O4:O10000,произв!F4:F10000,AP4,произв!Y4:Y10000,A8)+SUMIFS(торг!O4:O10000,торг!F4:F10000,AP4,торг!Y4:Y10000,A8)+SUMIFS(склад!O4:O10000,склад!F4:F10000,AP4,склад!Y4:Y10000,A8)+SUMIFS('обр '!O4:O10000,'обр '!F4:F10000,AP4,'обр '!Y4:Y10000,A8)+SUMIFS(детс!O4:O10000,детс!F4:F10000,AP4,детс!Y4:Y10000,A8)+SUMIFS(культ!O4:O10000,культ!F4:F10000,AP4,культ!Y4:Y10000,A8)+SUMIFS(спорт!O4:O10000,спорт!F4:F10000,AP4,спорт!Y4:Y10000,A8)+SUMIFS(лечеб!O4:O10000,лечеб!F4:F10000,AP4,лечеб!Y4:Y10000,A8)+SUMIFS(Баня!O4:O10000,Баня!F4:F10000,AP4,Баня!Y4:Y10000,A8)+SUMIFS(Адм!O4:O10000,Адм!F4:F10000,AP4,Адм!Y4:Y10000,A8)+SUMIFS(С.Х!O4:O10001,С.Х!F4:F10001,AP4,С.Х!Y4:Y10001,A8)+SUMIFS(новостр!N4:N10000,новостр!F4:F10000,AP4,новостр!X4:X10000,A8)+SUMIFS(авт!K4:K10003,авт!F4:F10003,AP4,авт!X4:X10003,A8)+SUMIFS(ЖС!S4:S9999,ЖС!F4:F9999,AP4,ЖС!AK4:AK9999,A8)+SUMIFS(Пр.откр.тер!N4:N10000,Пр.откр.тер!F4:F10000,AP4,Пр.откр.тер!U4:U10000,A8)</f>
        <v>0</v>
      </c>
      <c r="AT8" s="507"/>
      <c r="AU8" s="499">
        <f>SUMIFS(произв!A4:A10000,произв!F4:F10000,AT4,произв!Y4:Y10000,A8)+SUMIFS(торг!A4:A10000,торг!F4:F10000,AT4,торг!Y4:Y10000,A8)+SUMIFS(склад!A4:A10000,склад!F4:F10000,AT4,склад!Y4:Y10000,A8)+SUMIFS('обр '!A4:A10000,'обр '!F4:F10000,AT4,'обр '!Y4:Y10000,A8)+SUMIFS(детс!A4:A10000,детс!F4:F10000,AT4,детс!Y4:Y10000,A8)+SUMIFS(культ!A4:A10000,культ!F4:F10000,AT4,культ!Y4:Y10000,A8)+SUMIFS(спорт!A4:A10000,спорт!F4:F10000,AT4,спорт!Y4:Y10000,A8)+SUMIFS(лечеб!A4:A10000,лечеб!F4:F10000,AT4,лечеб!Y4:Y10000,A8)+SUMIFS(Баня!A4:A10000,Баня!F4:F10000,AT4,Баня!Y4:Y10000,A8)+SUMIFS(Адм!A4:A10000,Адм!F4:F10000,AT4,Адм!Y4:Y10000,A8)+SUMIFS(С.Х!A4:A10001,С.Х!F4:F10001,AT4,С.Х!Y4:Y10001,A8)+SUMIFS(новостр!A4:A10000,новостр!F4:F10000,AT4,новостр!X4:X10000,A8)+SUMIFS(авт!A4:A10003,авт!F4:F10003,AT4,авт!X4:X10003,A8)+SUMIFS(ЖС!A4:A9999,ЖС!F4:F9999,AT4,ЖС!AK4:AK9999,A8)+SUMIFS(Пр.откр.тер!A4:A10000,Пр.откр.тер!F4:F10000,AT4,Пр.откр.тер!U4:U10000,A8)</f>
        <v>0</v>
      </c>
      <c r="AV8" s="501"/>
      <c r="AW8" s="548">
        <f>SUMIFS(произв!O4:O10000,произв!F4:F10000,AT4,произв!Y4:Y10000,A8)+SUMIFS(торг!O4:O10000,торг!F4:F10000,AT4,торг!Y4:Y10000,A8)+SUMIFS(склад!O4:O10000,склад!F4:F10000,AT4,склад!Y4:Y10000,A8)+SUMIFS('обр '!O4:O10000,'обр '!F4:F10000,AT4,'обр '!Y4:Y10000,A8)+SUMIFS(детс!O4:O10000,детс!F4:F10000,AT4,детс!Y4:Y10000,A8)+SUMIFS(культ!O4:O10000,культ!F4:F10000,AT4,культ!Y4:Y10000,A8)+SUMIFS(спорт!O4:O10000,спорт!F4:F10000,AT4,спорт!Y4:Y10000,A8)+SUMIFS(лечеб!O4:O10000,лечеб!F4:F10000,AT4,лечеб!Y4:Y10000,A8)+SUMIFS(Баня!O4:O10000,Баня!F4:F10000,AT4,Баня!Y4:Y10000,A8)+SUMIFS(Адм!O4:O10000,Адм!F4:F10000,AT4,Адм!Y4:Y10000,A8)+SUMIFS(С.Х!O4:O10001,С.Х!F4:F10001,AT4,С.Х!Y4:Y10001,A8)+SUMIFS(новостр!N4:N10000,новостр!F4:F10000,AT4,новостр!X4:X10000,A8)+SUMIFS(авт!K4:K10003,авт!F4:F10003,AT4,авт!X4:X10003,A8)+SUMIFS(ЖС!S4:S9999,ЖС!F4:F9999,AT4,ЖС!AK4:AK9999,A8)+SUMIFS(Пр.откр.тер!N4:N10000,Пр.откр.тер!F4:F10000,AT4,Пр.откр.тер!U4:U10000,A8)</f>
        <v>0</v>
      </c>
      <c r="AX8" s="507"/>
      <c r="AY8" s="499">
        <f>SUMIFS(произв!A4:A10000,произв!F4:F10000,AX4,произв!Y4:Y10000,A8)+SUMIFS(торг!A4:A10000,торг!F4:F10000,AX4,торг!Y4:Y10000,A8)+SUMIFS(склад!A4:A10000,склад!F4:F10000,AX4,склад!Y4:Y10000,A8)+SUMIFS('обр '!A4:A10000,'обр '!F4:F10000,AX4,'обр '!Y4:Y10000,A8)+SUMIFS(детс!A4:A10000,детс!F4:F10000,AX4,детс!Y4:Y10000,A8)+SUMIFS(культ!A4:A10000,культ!F4:F10000,AX4,культ!Y4:Y10000,A8)+SUMIFS(спорт!A4:A10000,спорт!F4:F10000,AX4,спорт!Y4:Y10000,A8)+SUMIFS(лечеб!A4:A10000,лечеб!F4:F10000,AX4,лечеб!Y4:Y10000,A8)+SUMIFS(Баня!A4:A10000,Баня!F4:F10000,AX4,Баня!Y4:Y10000,A8)+SUMIFS(Адм!A4:A10000,Адм!F4:F10000,AX4,Адм!Y4:Y10000,A8)+SUMIFS(С.Х!A4:A10001,С.Х!F4:F10001,AX4,С.Х!Y4:Y10001,A8)+SUMIFS(новостр!A4:A10000,новостр!F4:F10000,AX4,новостр!X4:X10000,A8)+SUMIFS(авт!A4:A10003,авт!F4:F10003,AX4,авт!X4:X10003,A8)+SUMIFS(ЖС!A4:A9999,ЖС!F4:F9999,AX4,ЖС!AK4:AK9999,A8)+SUMIFS(Пр.откр.тер!A4:A10000,Пр.откр.тер!F4:F10000,AX4,Пр.откр.тер!U4:U10000,A8)</f>
        <v>0</v>
      </c>
      <c r="AZ8" s="501"/>
      <c r="BA8" s="548">
        <f>SUMIFS(произв!O4:O10000,произв!F4:F10000,AX4,произв!Y4:Y10000,A8)+SUMIFS(торг!O4:O10000,торг!F4:F10000,AX4,торг!Y4:Y10000,A8)+SUMIFS(склад!O4:O10000,склад!F4:F10000,AX4,склад!Y4:Y10000,A8)+SUMIFS('обр '!O4:O10000,'обр '!F4:F10000,AX4,'обр '!Y4:Y10000,A8)+SUMIFS(детс!O4:O10000,детс!F4:F10000,AX4,детс!Y4:Y10000,A8)+SUMIFS(культ!O4:O10000,культ!F4:F10000,AX4,культ!Y4:Y10000,A8)+SUMIFS(спорт!O4:O10000,спорт!F4:F10000,AX4,спорт!Y4:Y10000,A8)+SUMIFS(лечеб!O4:O10000,лечеб!F4:F10000,AX4,лечеб!Y4:Y10000,A8)+SUMIFS(Баня!O4:O10000,Баня!F4:F10000,AX4,Баня!Y4:Y10000,A8)+SUMIFS(Адм!O4:O10000,Адм!F4:F10000,AX4,Адм!Y4:Y10000,A8)+SUMIFS(С.Х!O4:O10001,С.Х!F4:F10001,AX4,С.Х!Y4:Y10001,A8)+SUMIFS(новостр!N4:N10000,новостр!F4:F10000,AX4,новостр!X4:X10000,A8)+SUMIFS(авт!K4:K10003,авт!F4:F10003,AX4,авт!X4:X10003,A8)+SUMIFS(ЖС!S4:S9999,ЖС!F4:F9999,AX4,ЖС!AK4:AK9999,A8)+SUMIFS(Пр.откр.тер!N4:N10000,Пр.откр.тер!F4:F10000,AX4,Пр.откр.тер!U4:U10000,A8)</f>
        <v>0</v>
      </c>
      <c r="BB8" s="507"/>
      <c r="BC8" s="499">
        <f>SUMIFS(произв!A4:A10000,произв!F4:F10000,BB4,произв!Y4:Y10000,A8)+SUMIFS(торг!A4:A10000,торг!F4:F10000,BB4,торг!Y4:Y10000,A8)+SUMIFS(склад!A4:A10000,склад!F4:F10000,BB4,склад!Y4:Y10000,A8)+SUMIFS('обр '!A4:A10000,'обр '!F4:F10000,BB4,'обр '!Y4:Y10000,A8)+SUMIFS(детс!A4:A10000,детс!F4:F10000,BB4,детс!Y4:Y10000,A8)+SUMIFS(культ!A4:A10000,культ!F4:F10000,BB4,культ!Y4:Y10000,A8)+SUMIFS(спорт!A4:A10000,спорт!F4:F10000,BB4,спорт!Y4:Y10000,A8)+SUMIFS(лечеб!A4:A10000,лечеб!F4:F10000,BB4,лечеб!Y4:Y10000,A8)+SUMIFS(Баня!A4:A10000,Баня!F4:F10000,BB4,Баня!Y4:Y10000,A8)+SUMIFS(Адм!A4:A10000,Адм!F4:F10000,BB4,Адм!Y4:Y10000,A8)+SUMIFS(С.Х!A4:A10001,С.Х!F4:F10001,BB4,С.Х!Y4:Y10001,A8)+SUMIFS(новостр!A4:A10000,новостр!F4:F10000,BB4,новостр!X4:X10000,A8)+SUMIFS(авт!A4:A10003,авт!F4:F10003,BB4,авт!X4:X10003,A8)+SUMIFS(ЖС!A4:A9999,ЖС!F4:F9999,BB4,ЖС!AK4:AK9999,A8)+SUMIFS(Пр.откр.тер!A4:A10000,Пр.откр.тер!F4:F10000,BB4,Пр.откр.тер!U4:U10000,A8)</f>
        <v>0</v>
      </c>
      <c r="BD8" s="501"/>
      <c r="BE8" s="548">
        <f>SUMIFS(произв!O4:O10000,произв!F4:F10000,BB4,произв!Y4:Y10000,A8)+SUMIFS(торг!O4:O10000,торг!F4:F10000,BB4,торг!Y4:Y10000,A8)+SUMIFS(склад!O4:O10000,склад!F4:F10000,BB4,склад!Y4:Y10000,A8)+SUMIFS('обр '!O4:O10000,'обр '!F4:F10000,BB4,'обр '!Y4:Y10000,A8)+SUMIFS(детс!O4:O10000,детс!F4:F10000,BB4,детс!Y4:Y10000,A8)+SUMIFS(культ!O4:O10000,культ!F4:F10000,BB4,культ!Y4:Y10000,A8)+SUMIFS(спорт!O4:O10000,спорт!F4:F10000,BB4,спорт!Y4:Y10000,A8)+SUMIFS(лечеб!O4:O10000,лечеб!F4:F10000,BB4,лечеб!Y4:Y10000,A8)+SUMIFS(Баня!O4:O10000,Баня!F4:F10000,BB4,Баня!Y4:Y10000,A8)+SUMIFS(Адм!O4:O10000,Адм!F4:F10000,BB4,Адм!Y4:Y10000,A8)+SUMIFS(С.Х!O4:O10001,С.Х!F4:F10001,BB4,С.Х!Y4:Y10001,A8)+SUMIFS(новостр!N4:N10000,новостр!F4:F10000,BB4,новостр!X4:X10000,A8)+SUMIFS(авт!K4:K10003,авт!F4:F10003,BB4,авт!X4:X10003,A8)+SUMIFS(ЖС!S4:S9999,ЖС!F4:F9999,BB4,ЖС!AK4:AK9999,A8)+SUMIFS(Пр.откр.тер!N4:N10000,Пр.откр.тер!F4:F10000,BB4,Пр.откр.тер!U4:U10000,A8)</f>
        <v>0</v>
      </c>
      <c r="BF8" s="507"/>
      <c r="BG8" s="499">
        <f>SUMIFS(произв!A4:A10000,произв!F4:F10000,BF4,произв!Y4:Y10000,A8)+SUMIFS(торг!A4:A10000,торг!F4:F10000,BF4,торг!Y4:Y10000,A8)+SUMIFS(склад!A4:A10000,склад!F4:F10000,BF4,склад!Y4:Y10000,A8)+SUMIFS('обр '!A4:A10000,'обр '!F4:F10000,BF4,'обр '!Y4:Y10000,A8)+SUMIFS(детс!A4:A10000,детс!F4:F10000,BF4,детс!Y4:Y10000,A8)+SUMIFS(культ!A4:A10000,культ!F4:F10000,BF4,культ!Y4:Y10000,A8)+SUMIFS(спорт!A4:A10000,спорт!F4:F10000,BF4,спорт!Y4:Y10000,A8)+SUMIFS(лечеб!A4:A10000,лечеб!F4:F10000,BF4,лечеб!Y4:Y10000,A8)+SUMIFS(Баня!A4:A10000,Баня!F4:F10000,BF4,Баня!Y4:Y10000,A8)+SUMIFS(Адм!A4:A10000,Адм!F4:F10000,BF4,Адм!Y4:Y10000,A8)+SUMIFS(С.Х!A4:A10001,С.Х!F4:F10001,BF4,С.Х!Y4:Y10001,A8)+SUMIFS(новостр!A4:A10000,новостр!F4:F10000,BF4,новостр!X4:X10000,A8)+SUMIFS(авт!A4:A10003,авт!F4:F10003,BF4,авт!X4:X10003,A8)+SUMIFS(ЖС!A4:A9999,ЖС!F4:F9999,BF4,ЖС!AK4:AK9999,A8)+SUMIFS(Пр.откр.тер!A4:A10000,Пр.откр.тер!F4:F10000,BF4,Пр.откр.тер!U4:U10000,A8)</f>
        <v>0</v>
      </c>
      <c r="BH8" s="501"/>
      <c r="BI8" s="549">
        <f>SUMIFS(произв!O4:O10000,произв!F4:F10000,BF4,произв!Y4:Y10000,A8)+SUMIFS(торг!O4:O10000,торг!F4:F10000,BF4,торг!Y4:Y10000,A8)+SUMIFS(склад!O4:O10000,склад!F4:F10000,BF4,склад!Y4:Y10000,A8)+SUMIFS('обр '!O4:O10000,'обр '!F4:F10000,BF4,'обр '!Y4:Y10000,A8)+SUMIFS(детс!O4:O10000,детс!F4:F10000,BF4,детс!Y4:Y10000,A8)+SUMIFS(культ!O4:O10000,культ!F4:F10000,BF4,культ!Y4:Y10000,A8)+SUMIFS(спорт!O4:O10000,спорт!F4:F10000,BF4,спорт!Y4:Y10000,A8)+SUMIFS(лечеб!O4:O10000,лечеб!F4:F10000,BF4,лечеб!Y4:Y10000,A8)+SUMIFS(Баня!O4:O10000,Баня!F4:F10000,BF4,Баня!Y4:Y10000,A8)+SUMIFS(Адм!O4:O10000,Адм!F4:F10000,BF4,Адм!Y4:Y10000,A8)+SUMIFS(С.Х!O4:O10001,С.Х!F4:F10001,BF4,С.Х!Y4:Y10001,A8)+SUMIFS(новостр!N4:N10000,новостр!F4:F10000,BF4,новостр!X4:X10000,A8)+SUMIFS(авт!K4:K10003,авт!F4:F10003,BF4,авт!X4:X10003,A8)+SUMIFS(ЖС!S4:S9999,ЖС!F4:F9999,BF4,ЖС!AK4:AK9999,A8)+SUMIFS(Пр.откр.тер!N4:N10000,Пр.откр.тер!F4:F10000,BF4,Пр.откр.тер!U4:U10000,A8)</f>
        <v>0</v>
      </c>
      <c r="BJ8" s="507"/>
      <c r="BK8" s="499">
        <f>SUMIFS(произв!A4:A10000,произв!F4:F10000,BJ4,произв!Y4:Y10000,A8)+SUMIFS(торг!A4:A10000,торг!F4:F10000,BJ4,торг!Y4:Y10000,A8)+SUMIFS(склад!A4:A10000,склад!F4:F10000,BJ4,склад!Y4:Y10000,A8)+SUMIFS('обр '!A4:A10000,'обр '!F4:F10000,BJ4,'обр '!Y4:Y10000,A8)+SUMIFS(детс!A4:A10000,детс!F4:F10000,BJ4,детс!Y4:Y10000,A8)+SUMIFS(культ!A4:A10000,культ!F4:F10000,BJ4,культ!Y4:Y10000,A8)+SUMIFS(спорт!A4:A10000,спорт!F4:F10000,BJ4,спорт!Y4:Y10000,A8)+SUMIFS(лечеб!A4:A10000,лечеб!F4:F10000,BJ4,лечеб!Y4:Y10000,A8)+SUMIFS(Баня!A4:A10000,Баня!F4:F10000,BJ4,Баня!Y4:Y10000,A8)+SUMIFS(Адм!A4:A10000,Адм!F4:F10000,BJ4,Адм!Y4:Y10000,A8)+SUMIFS(С.Х!A4:A10001,С.Х!F4:F10001,BJ4,С.Х!Y4:Y10001,A8)+SUMIFS(новостр!A4:A10000,новостр!F4:F10000,BJ4,новостр!X4:X10000,A8)+SUMIFS(авт!A4:A10003,авт!F4:F10003,BJ4,авт!X4:X10003,A8)+SUMIFS(ЖС!A4:A9999,ЖС!F4:F9999,BJ4,ЖС!AK4:AK9999,A8)+SUMIFS(Пр.откр.тер!A4:A10000,Пр.откр.тер!F4:F10000,BJ4,Пр.откр.тер!U4:U10000,A8)</f>
        <v>0</v>
      </c>
      <c r="BL8" s="501"/>
      <c r="BM8" s="548">
        <f>SUMIFS(произв!O4:O10000,произв!F4:F10000,BJ4,произв!Y4:Y10000,A8)+SUMIFS(торг!O4:O10000,торг!F4:F10000,BJ4,торг!Y4:Y10000,A8)+SUMIFS(склад!O4:O10000,склад!F4:F10000,BJ4,склад!Y4:Y10000,A8)+SUMIFS('обр '!O4:O10000,'обр '!F4:F10000,BJ4,'обр '!Y4:Y10000,A8)+SUMIFS(детс!O4:O10000,детс!F4:F10000,BJ4,детс!Y4:Y10000,A8)+SUMIFS(культ!O4:O10000,культ!F4:F10000,BJ4,культ!Y4:Y10000,A8)+SUMIFS(спорт!O4:O10000,спорт!F4:F10000,BJ4,спорт!Y4:Y10000,A8)+SUMIFS(лечеб!O4:O10000,лечеб!F4:F10000,BJ4,лечеб!Y4:Y10000,A8)+SUMIFS(Баня!O4:O10000,Баня!F4:F10000,BJ4,Баня!Y4:Y10000,A8)+SUMIFS(Адм!O4:O10000,Адм!F4:F10000,BJ4,Адм!Y4:Y10000,A8)+SUMIFS(С.Х!O4:O10001,С.Х!F4:F10001,BJ4,С.Х!Y4:Y10001,A8)+SUMIFS(новостр!N4:N10000,новостр!F4:F10000,BJ4,новостр!X4:X10000,A8)+SUMIFS(авт!K4:K10003,авт!F4:F10003,BJ4,авт!X4:X10003,A8)+SUMIFS(ЖС!S4:S9999,ЖС!F4:F9999,BJ4,ЖС!AK4:AK9999,A8)+SUMIFS(Пр.откр.тер!N4:N10000,Пр.откр.тер!F4:F10000,BJ4,Пр.откр.тер!U4:U10000,A8)</f>
        <v>0</v>
      </c>
      <c r="BN8" s="507"/>
      <c r="BO8" s="499">
        <f>SUMIFS(произв!A4:A10000,произв!F4:F10000,BN4,произв!Y4:Y10000,A8)+SUMIFS(торг!A4:A10000,торг!F4:F10000,BN4,торг!Y4:Y10000,A8)+SUMIFS(склад!A4:A10000,склад!F4:F10000,BN4,склад!Y4:Y10000,A8)+SUMIFS('обр '!A4:A10000,'обр '!F4:F10000,BN4,'обр '!Y4:Y10000,A8)+SUMIFS(детс!A4:A10000,детс!F4:F10000,BN4,детс!Y4:Y10000,A8)+SUMIFS(культ!A4:A10000,культ!F4:F10000,BN4,культ!Y4:Y10000,A8)+SUMIFS(спорт!A4:A10000,спорт!F4:F10000,BN4,спорт!Y4:Y10000,A8)+SUMIFS(лечеб!A4:A10000,лечеб!F4:F10000,BN4,лечеб!Y4:Y10000,A8)+SUMIFS(Баня!A4:A10000,Баня!F4:F10000,BN4,Баня!Y4:Y10000,A8)+SUMIFS(Адм!A4:A10000,Адм!F4:F10000,BN4,Адм!Y4:Y10000,A8)+SUMIFS(С.Х!A4:A10001,С.Х!F4:F10001,BN4,С.Х!Y4:Y10001,A8)+SUMIFS(новостр!A4:A10000,новостр!F4:F10000,BN4,новостр!X4:X10000,A8)+SUMIFS(авт!A4:A10003,авт!F4:F10003,BN4,авт!X4:X10003,A8)+SUMIFS(ЖС!A4:A9999,ЖС!F4:F9999,BN4,ЖС!AK4:AK9999,A8)+SUMIFS(Пр.откр.тер!A4:A10000,Пр.откр.тер!F4:F10000,BN4,Пр.откр.тер!U4:U10000,A8)</f>
        <v>0</v>
      </c>
      <c r="BP8" s="501"/>
      <c r="BQ8" s="548">
        <f>SUMIFS(произв!O4:O10000,произв!F4:F10000,BN4,произв!Y4:Y10000,A8)+SUMIFS(торг!O4:O10000,торг!F4:F10000,BN4,торг!Y4:Y10000,A8)+SUMIFS(склад!O4:O10000,склад!F4:F10000,BN4,склад!Y4:Y10000,A8)+SUMIFS('обр '!O4:O10000,'обр '!F4:F10000,BN4,'обр '!Y4:Y10000,A8)+SUMIFS(детс!O4:O10000,детс!F4:F10000,BN4,детс!Y4:Y10000,A8)+SUMIFS(культ!O4:O10000,культ!F4:F10000,BN4,культ!Y4:Y10000,A8)+SUMIFS(спорт!O4:O10000,спорт!F4:F10000,BN4,спорт!Y4:Y10000,A8)+SUMIFS(лечеб!O4:O10000,лечеб!F4:F10000,BN4,лечеб!Y4:Y10000,A8)+SUMIFS(Баня!O4:O10000,Баня!F4:F10000,BN4,Баня!Y4:Y10000,A8)+SUMIFS(Адм!O4:O10000,Адм!F4:F10000,BN4,Адм!Y4:Y10000,A8)+SUMIFS(С.Х!O4:O10001,С.Х!F4:F10001,BN4,С.Х!Y4:Y10001,A8)+SUMIFS(новостр!N4:N10000,новостр!F4:F10000,BN4,новостр!X4:X10000,A8)+SUMIFS(авт!K4:K10003,авт!F4:F10003,BN4,авт!X4:X10003,A8)+SUMIFS(ЖС!S4:S9999,ЖС!F4:F9999,BN4,ЖС!AK4:AK9999,A8)+SUMIFS(Пр.откр.тер!N4:N10000,Пр.откр.тер!F4:F10000,BN4,Пр.откр.тер!U4:U10000,A8)</f>
        <v>0</v>
      </c>
      <c r="BR8" s="507"/>
      <c r="BS8" s="499">
        <f>SUMIFS(произв!A4:A10000,произв!F4:F10000,BR4,произв!Y4:Y10000,A8)+SUMIFS(торг!A4:A10000,торг!F4:F10000,BR4,торг!Y4:Y10000,A8)+SUMIFS(склад!A4:A10000,склад!F4:F10000,BR4,склад!Y4:Y10000,A8)+SUMIFS('обр '!A4:A10000,'обр '!F4:F10000,BR4,'обр '!Y4:Y10000,A8)+SUMIFS(детс!A4:A10000,детс!F4:F10000,BR4,детс!Y4:Y10000,A8)+SUMIFS(культ!A4:A10000,культ!F4:F10000,BR4,культ!Y4:Y10000,A8)+SUMIFS(спорт!A4:A10000,спорт!F4:F10000,BR4,спорт!Y4:Y10000,A8)+SUMIFS(лечеб!A4:A10000,лечеб!F4:F10000,BR4,лечеб!Y4:Y10000,A8)+SUMIFS(Баня!A4:A10000,Баня!F4:F10000,BR4,Баня!Y4:Y10000,A8)+SUMIFS(Адм!A4:A10000,Адм!F4:F10000,BR4,Адм!Y4:Y10000,A8)+SUMIFS(С.Х!A4:A10001,С.Х!F4:F10001,BR4,С.Х!Y4:Y10001,A8)+SUMIFS(новостр!A4:A10000,новостр!F4:F10000,BR4,новостр!X4:X10000,A8)+SUMIFS(авт!A4:A10003,авт!F4:F10003,BR4,авт!X4:X10003,A8)+SUMIFS(ЖС!A4:A9999,ЖС!F4:F9999,BR4,ЖС!AK4:AK9999,A8)+SUMIFS(Пр.откр.тер!A4:A10000,Пр.откр.тер!F4:F10000,BR4,Пр.откр.тер!U4:U10000,A8)</f>
        <v>0</v>
      </c>
      <c r="BT8" s="501"/>
      <c r="BU8" s="548">
        <f>SUMIFS(произв!O4:O10000,произв!F4:F10000,BR4,произв!Y4:Y10000,A8)+SUMIFS(торг!O4:O10000,торг!F4:F10000,BR4,торг!Y4:Y10000,A8)+SUMIFS(склад!O4:O10000,склад!F4:F10000,BR4,склад!Y4:Y10000,A8)+SUMIFS('обр '!O4:O10000,'обр '!F4:F10000,BR4,'обр '!Y4:Y10000,A8)+SUMIFS(детс!O4:O10000,детс!F4:F10000,BR4,детс!Y4:Y10000,A8)+SUMIFS(культ!O4:O10000,культ!F4:F10000,BR4,культ!Y4:Y10000,A8)+SUMIFS(спорт!O4:O10000,спорт!F4:F10000,BR4,спорт!Y4:Y10000,A8)+SUMIFS(лечеб!O4:O10000,лечеб!F4:F10000,BR4,лечеб!Y4:Y10000,A8)+SUMIFS(Баня!O4:O10000,Баня!F4:F10000,BR4,Баня!Y4:Y10000,A8)+SUMIFS(Адм!O4:O10000,Адм!F4:F10000,BR4,Адм!Y4:Y10000,A8)+SUMIFS(С.Х!O4:O10001,С.Х!F4:F10001,BR4,С.Х!Y4:Y10001,A8)+SUMIFS(новостр!N4:N10000,новостр!F4:F10000,BR4,новостр!X4:X10000,A8)+SUMIFS(авт!K4:K10003,авт!F4:F10003,BR4,авт!X4:X10003,A8)+SUMIFS(ЖС!S4:S9999,ЖС!F4:F9999,BR4,ЖС!AK4:AK9999,A8)+SUMIFS(Пр.откр.тер!N4:N10000,Пр.откр.тер!F4:F10000,BR4,Пр.откр.тер!U4:U10000,A8)</f>
        <v>0</v>
      </c>
      <c r="BV8" s="507"/>
      <c r="BW8" s="499">
        <f>SUMIFS(произв!A4:A10000,произв!F4:F10000,BV4,произв!Y4:Y10000,A8)+SUMIFS(торг!A4:A10000,торг!F4:F10000,BV4,торг!Y4:Y10000,A8)+SUMIFS(склад!A4:A10000,склад!F4:F10000,BV4,склад!Y4:Y10000,A8)+SUMIFS('обр '!A4:A10000,'обр '!F4:F10000,BV4,'обр '!Y4:Y10000,A8)+SUMIFS(детс!A4:A10000,детс!F4:F10000,BV4,детс!Y4:Y10000,A8)+SUMIFS(культ!A4:A10000,культ!F4:F10000,BV4,культ!Y4:Y10000,A8)+SUMIFS(спорт!A4:A10000,спорт!F4:F10000,BV4,спорт!Y4:Y10000,A8)+SUMIFS(лечеб!A4:A10000,лечеб!F4:F10000,BV4,лечеб!Y4:Y10000,A8)+SUMIFS(Баня!A4:A10000,Баня!F4:F10000,BV4,Баня!Y4:Y10000,A8)+SUMIFS(Адм!A4:A10000,Адм!F4:F10000,BV4,Адм!Y4:Y10000,A8)+SUMIFS(С.Х!A4:A10001,С.Х!F4:F10001,BV4,С.Х!Y4:Y10001,A8)+SUMIFS(новостр!A4:A10000,новостр!F4:F10000,BV4,новостр!X4:X10000,A8)+SUMIFS(авт!A4:A10003,авт!F4:F10003,BV4,авт!X4:X10003,A8)+SUMIFS(ЖС!A4:A9999,ЖС!F4:F9999,BV4,ЖС!AK4:AK9999,A8)+SUMIFS(Пр.откр.тер!A4:A10000,Пр.откр.тер!F4:F10000,BV4,Пр.откр.тер!U4:U10000,A8)</f>
        <v>0</v>
      </c>
      <c r="BX8" s="501"/>
      <c r="BY8" s="548">
        <f>SUMIFS(произв!O4:O10000,произв!F4:F10000,BV4,произв!Y4:Y10000,A8)+SUMIFS(торг!O4:O10000,торг!F4:F10000,BV4,торг!Y4:Y10000,A8)+SUMIFS(склад!O4:O10000,склад!F4:F10000,BV4,склад!Y4:Y10000,A8)+SUMIFS('обр '!O4:O10000,'обр '!F4:F10000,BV4,'обр '!Y4:Y10000,A8)+SUMIFS(детс!O4:O10000,детс!F4:F10000,BV4,детс!Y4:Y10000,A8)+SUMIFS(культ!O4:O10000,культ!F4:F10000,BV4,культ!Y4:Y10000,A8)+SUMIFS(спорт!O4:O10000,спорт!F4:F10000,BV4,спорт!Y4:Y10000,A8)+SUMIFS(лечеб!O4:O10000,лечеб!F4:F10000,BV4,лечеб!Y4:Y10000,A8)+SUMIFS(Баня!O4:O10000,Баня!F4:F10000,BV4,Баня!Y4:Y10000,A8)+SUMIFS(Адм!O4:O10000,Адм!F4:F10000,BV4,Адм!Y4:Y10000,A8)+SUMIFS(С.Х!O4:O10001,С.Х!F4:F10001,BV4,С.Х!Y4:Y10001,A8)+SUMIFS(новостр!N4:N10000,новостр!F4:F10000,BV4,новостр!X4:X10000,A8)+SUMIFS(авт!K4:K10003,авт!F4:F10003,BV4,авт!X4:X10003,A8)+SUMIFS(ЖС!S4:S9999,ЖС!F4:F9999,BV4,ЖС!AK4:AK9999,A8)+SUMIFS(Пр.откр.тер!N4:N10000,Пр.откр.тер!F4:F10000,BV4,Пр.откр.тер!U4:U10000,A8)</f>
        <v>0</v>
      </c>
      <c r="BZ8" s="507"/>
      <c r="CA8" s="499">
        <f>SUMIFS(произв!A4:A10000,произв!F4:F10000,BZ4,произв!Y4:Y10000,A8)+SUMIFS(торг!A4:A10000,торг!F4:F10000,BZ4,торг!Y4:Y10000,A8)+SUMIFS(склад!A4:A10000,склад!F4:F10000,BZ4,склад!Y4:Y10000,A8)+SUMIFS('обр '!A4:A10000,'обр '!F4:F10000,BZ4,'обр '!Y4:Y10000,A8)+SUMIFS(детс!A4:A10000,детс!F4:F10000,BZ4,детс!Y4:Y10000,A8)+SUMIFS(культ!A4:A10000,культ!F4:F10000,BZ4,культ!Y4:Y10000,A8)+SUMIFS(спорт!A4:A10000,спорт!F4:F10000,BZ4,спорт!Y4:Y10000,A8)+SUMIFS(лечеб!A4:A10000,лечеб!F4:F10000,BZ4,лечеб!Y4:Y10000,A8)+SUMIFS(Баня!A4:A10000,Баня!F4:F10000,BZ4,Баня!Y4:Y10000,A8)+SUMIFS(Адм!A4:A10000,Адм!F4:F10000,BZ4,Адм!Y4:Y10000,A8)+SUMIFS(С.Х!A4:A10001,С.Х!F4:F10001,BZ4,С.Х!Y4:Y10001,A8)+SUMIFS(новостр!A4:A10000,новостр!F4:F10000,BZ4,новостр!X4:X10000,A8)+SUMIFS(авт!A4:A10003,авт!F4:F10003,BZ4,авт!X4:X10003,A8)+SUMIFS(ЖС!A4:A9999,ЖС!F4:F9999,BZ4,ЖС!AK4:AK9999,A8)+SUMIFS(Пр.откр.тер!A4:A10000,Пр.откр.тер!F4:F10000,BZ4,Пр.откр.тер!U4:U10000,A8)</f>
        <v>0</v>
      </c>
      <c r="CB8" s="501"/>
      <c r="CC8" s="549">
        <f>SUMIFS(произв!O4:O10000,произв!F4:F10000,BZ4,произв!Y4:Y10000,A8)+SUMIFS(торг!O4:O10000,торг!F4:F10000,BZ4,торг!Y4:Y10000,A8)+SUMIFS(склад!O4:O10000,склад!F4:F10000,BZ4,склад!Y4:Y10000,A8)+SUMIFS('обр '!O4:O10000,'обр '!F4:F10000,BZ4,'обр '!Y4:Y10000,A8)+SUMIFS(детс!O4:O10000,детс!F4:F10000,BZ4,детс!Y4:Y10000,A8)+SUMIFS(культ!O4:O10000,культ!F4:F10000,BZ4,культ!Y4:Y10000,A8)+SUMIFS(спорт!O4:O10000,спорт!F4:F10000,BZ4,спорт!Y4:Y10000,A8)+SUMIFS(лечеб!O4:O10000,лечеб!F4:F10000,BZ4,лечеб!Y4:Y10000,A8)+SUMIFS(Баня!O4:O10000,Баня!F4:F10000,BZ4,Баня!Y4:Y10000,A8)+SUMIFS(Адм!O4:O10000,Адм!F4:F10000,BZ4,Адм!Y4:Y10000,A8)+SUMIFS(С.Х!O4:O10001,С.Х!F4:F10001,BZ4,С.Х!Y4:Y10001,A8)+SUMIFS(новостр!N4:N10000,новостр!F4:F10000,BZ4,новостр!X4:X10000,A8)+SUMIFS(авт!K4:K10003,авт!F4:F10003,BZ4,авт!X4:X10003,A8)+SUMIFS(ЖС!S4:S9999,ЖС!F4:F9999,BZ4,ЖС!AK4:AK9999,A8)+SUMIFS(Пр.откр.тер!N4:N10000,Пр.откр.тер!F4:F10000,BZ4,Пр.откр.тер!U4:U10000,A8)</f>
        <v>0</v>
      </c>
      <c r="CD8" s="507"/>
      <c r="CE8" s="499">
        <f>SUMIFS(произв!A4:A10000,произв!F4:F10000,CD4,произв!Y4:Y10000,A8)+SUMIFS(торг!A4:A10000,торг!F4:F10000,CD4,торг!Y4:Y10000,A8)+SUMIFS(склад!A4:A10000,склад!F4:F10000,CD4,склад!Y4:Y10000,A8)+SUMIFS('обр '!A4:A10000,'обр '!F4:F10000,CD4,'обр '!Y4:Y10000,A8)+SUMIFS(детс!A4:A10000,детс!F4:F10000,CD4,детс!Y4:Y10000,A8)+SUMIFS(культ!A4:A10000,культ!F4:F10000,CD4,культ!Y4:Y10000,A8)+SUMIFS(спорт!A4:A10000,спорт!F4:F10000,CD4,спорт!Y4:Y10000,A8)+SUMIFS(лечеб!A4:A10000,лечеб!F4:F10000,CD4,лечеб!Y4:Y10000,A8)+SUMIFS(Баня!A4:A10000,Баня!F4:F10000,CD4,Баня!Y4:Y10000,A8)+SUMIFS(Адм!A4:A10000,Адм!F4:F10000,CD4,Адм!Y4:Y10000,A8)+SUMIFS(С.Х!A4:A10001,С.Х!F4:F10001,CD4,С.Х!Y4:Y10001,A8)+SUMIFS(новостр!A4:A10000,новостр!F4:F10000,CD4,новостр!X4:X10000,A8)+SUMIFS(авт!A4:A10003,авт!F4:F10003,CD4,авт!X4:X10003,A8)+SUMIFS(ЖС!A4:A9999,ЖС!F4:F9999,CD4,ЖС!AK4:AK9999,A8)+SUMIFS(Пр.откр.тер!A4:A10000,Пр.откр.тер!F4:F10000,CD4,Пр.откр.тер!U4:U10000,A8)</f>
        <v>0</v>
      </c>
      <c r="CF8" s="501"/>
      <c r="CG8" s="548">
        <f>SUMIFS(произв!O4:O10000,произв!F4:F10000,CD4,произв!Y4:Y10000,A8)+SUMIFS(торг!O4:O10000,торг!F4:F10000,CD4,торг!Y4:Y10000,A8)+SUMIFS(склад!O4:O10000,склад!F4:F10000,CD4,склад!Y4:Y10000,A8)+SUMIFS('обр '!O4:O10000,'обр '!F4:F10000,CD4,'обр '!Y4:Y10000,A8)+SUMIFS(детс!O4:O10000,детс!F4:F10000,CD4,детс!Y4:Y10000,A8)+SUMIFS(культ!O4:O10000,культ!F4:F10000,CD4,культ!Y4:Y10000,A8)+SUMIFS(спорт!O4:O10000,спорт!F4:F10000,CD4,спорт!Y4:Y10000,A8)+SUMIFS(лечеб!O4:O10000,лечеб!F4:F10000,CD4,лечеб!Y4:Y10000,A8)+SUMIFS(Баня!O4:O10000,Баня!F4:F10000,CD4,Баня!Y4:Y10000,A8)+SUMIFS(Адм!O4:O10000,Адм!F4:F10000,CD4,Адм!Y4:Y10000,A8)+SUMIFS(С.Х!O4:O10001,С.Х!F4:F10001,CD4,С.Х!Y4:Y10001,A8)+SUMIFS(новостр!N4:N10000,новостр!F4:F10000,CD4,новостр!X4:X10000,A8)+SUMIFS(авт!K4:K10003,авт!F4:F10003,CD4,авт!X4:X10003,A8)+SUMIFS(ЖС!S4:S9999,ЖС!F4:F9999,CD4,ЖС!AK4:AK9999,A8)+SUMIFS(Пр.откр.тер!N4:N10000,Пр.откр.тер!F4:F10000,CD4,Пр.откр.тер!U4:U10000,A8)</f>
        <v>0</v>
      </c>
      <c r="CH8" s="507"/>
      <c r="CI8" s="499">
        <f>SUMIFS(произв!A4:A10000,произв!F4:F10000,CH4,произв!Y4:Y10000,A8)+SUMIFS(торг!A4:A10000,торг!F4:F10000,CH4,торг!Y4:Y10000,A8)+SUMIFS(склад!A4:A10000,склад!F4:F10000,CH4,склад!Y4:Y10000,A8)+SUMIFS('обр '!A4:A10000,'обр '!F4:F10000,CH4,'обр '!Y4:Y10000,A8)+SUMIFS(детс!A4:A10000,детс!F4:F10000,CH4,детс!Y4:Y10000,A8)+SUMIFS(культ!A4:A10000,культ!F4:F10000,CH4,культ!Y4:Y10000,A8)+SUMIFS(спорт!A4:A10000,спорт!F4:F10000,CH4,спорт!Y4:Y10000,A8)+SUMIFS(лечеб!A4:A10000,лечеб!F4:F10000,CH4,лечеб!Y4:Y10000,A8)+SUMIFS(Баня!A4:A10000,Баня!F4:F10000,CH4,Баня!Y4:Y10000,A8)+SUMIFS(Адм!A4:A10000,Адм!F4:F10000,CH4,Адм!Y4:Y10000,A8)+SUMIFS(С.Х!A4:A10001,С.Х!F4:F10001,CH4,С.Х!Y4:Y10001,A8)+SUMIFS(новостр!A4:A10000,новостр!F4:F10000,CH4,новостр!X4:X10000,A8)+SUMIFS(авт!A4:A10003,авт!F4:F10003,CH4,авт!X4:X10003,A8)+SUMIFS(ЖС!A4:A9999,ЖС!F4:F9999,CH4,ЖС!AK4:AK9999,A8)+SUMIFS(Пр.откр.тер!A4:A10000,Пр.откр.тер!F4:F10000,CH4,Пр.откр.тер!U4:U10000,A8)</f>
        <v>0</v>
      </c>
      <c r="CJ8" s="501"/>
      <c r="CK8" s="548">
        <f>SUMIFS(произв!O4:O10000,произв!F4:F10000,CH4,произв!Y4:Y10000,A8)+SUMIFS(торг!O4:O10000,торг!F4:F10000,CH4,торг!Y4:Y10000,A8)+SUMIFS(склад!O4:O10000,склад!F4:F10000,CH4,склад!Y4:Y10000,A8)+SUMIFS('обр '!O4:O10000,'обр '!F4:F10000,CH4,'обр '!Y4:Y10000,A8)+SUMIFS(детс!O4:O10000,детс!F4:F10000,CH4,детс!Y4:Y10000,A8)+SUMIFS(культ!O4:O10000,культ!F4:F10000,CH4,культ!Y4:Y10000,A8)+SUMIFS(спорт!O4:O10000,спорт!F4:F10000,CH4,спорт!Y4:Y10000,A8)+SUMIFS(лечеб!O4:O10000,лечеб!F4:F10000,CH4,лечеб!Y4:Y10000,A8)+SUMIFS(Баня!O4:O10000,Баня!F4:F10000,CH4,Баня!Y4:Y10000,A8)+SUMIFS(Адм!O4:O10000,Адм!F4:F10000,CH4,Адм!Y4:Y10000,A8)+SUMIFS(С.Х!O4:O10001,С.Х!F4:F10001,CH4,С.Х!Y4:Y10001,A8)+SUMIFS(новостр!N4:N10000,новостр!F4:F10000,CH4,новостр!X4:X10000,A8)+SUMIFS(авт!K4:K10003,авт!F4:F10003,CH4,авт!X4:X10003,A8)+SUMIFS(ЖС!S4:S9999,ЖС!F4:F9999,CH4,ЖС!AK4:AK9999,A8)+SUMIFS(Пр.откр.тер!N4:N10000,Пр.откр.тер!F4:F10000,CH4,Пр.откр.тер!U4:U10000,A8)</f>
        <v>0</v>
      </c>
    </row>
    <row r="9" spans="1:89" ht="21" thickBot="1">
      <c r="A9" s="539" t="s">
        <v>773</v>
      </c>
      <c r="B9" s="610">
        <v>0</v>
      </c>
      <c r="C9" s="546">
        <f t="shared" si="0"/>
        <v>0</v>
      </c>
      <c r="D9" s="2329">
        <v>0</v>
      </c>
      <c r="E9" s="2327">
        <f t="shared" si="1"/>
        <v>0</v>
      </c>
      <c r="F9" s="527">
        <v>0</v>
      </c>
      <c r="G9" s="528">
        <v>0</v>
      </c>
      <c r="H9" s="533">
        <v>0</v>
      </c>
      <c r="I9" s="534">
        <v>0</v>
      </c>
      <c r="J9" s="676">
        <f>B9/B34*100%</f>
        <v>0</v>
      </c>
      <c r="K9" s="676">
        <f>C9/C34*100%</f>
        <v>0</v>
      </c>
      <c r="L9" s="676">
        <f>D9/D34*100%</f>
        <v>0</v>
      </c>
      <c r="M9" s="676">
        <f>E9/E34*100%</f>
        <v>0</v>
      </c>
      <c r="N9" s="507"/>
      <c r="O9" s="499">
        <f>SUMIFS(произв!A4:A10000,произв!F4:F10000,N4,произв!Y4:Y10000,A9)+SUMIFS(торг!A4:A10000,торг!F4:F10000,N4,торг!Y4:Y10000,A9)+SUMIFS(склад!A4:A10000,склад!F4:F10000,N4,склад!Y4:Y10000,A9)+SUMIFS('обр '!A4:A10000,'обр '!F4:F10000,N4,'обр '!Y4:Y10000,A9)+SUMIFS(детс!A4:A10000,детс!F4:F10000,N4,детс!Y4:Y10000,A9)+SUMIFS(культ!A4:A10000,культ!F4:F10000,N4,культ!Y4:Y10000,A9)+SUMIFS(спорт!A4:A10000,спорт!F4:F10000,N4,спорт!Y4:Y10000,A9)+SUMIFS(лечеб!A4:A10000,лечеб!F4:F10000,N4,лечеб!Y4:Y10000,A9)+SUMIFS(Баня!A4:A10000,Баня!F4:F10000,N4,Баня!Y4:Y10000,A9)+SUMIFS(Адм!A4:A10000,Адм!F4:F10000,N4,Адм!Y4:Y10000,A9)+SUMIFS(С.Х!A4:A10001,С.Х!F4:F10001,N4,С.Х!Y4:Y10001,A9)+SUMIFS(новостр!A4:A10000,новостр!F4:F10000,N4,новостр!X4:X10000,A9)+SUMIFS(авт!A4:A10003,авт!F4:F10003,N4,авт!X4:X10003,A9)+SUMIFS(ЖС!A4:A9999,ЖС!F4:F9999,N4,ЖС!AK4:AK9999,A9)+SUMIFS(Пр.откр.тер!A4:A10000,Пр.откр.тер!F4:F10000,N4,Пр.откр.тер!U4:U10000,A9)</f>
        <v>0</v>
      </c>
      <c r="P9" s="501"/>
      <c r="Q9" s="548">
        <f>SUMIFS(произв!O4:O10000,произв!F4:F10000,N4,произв!Y4:Y10000,A9)+SUMIFS(торг!O4:O10000,торг!F4:F10000,N4,торг!Y4:Y10000,A9)+SUMIFS(склад!O4:O10000,склад!F4:F10000,N4,склад!Y4:Y10000,A9)+SUMIFS('обр '!O4:O10000,'обр '!F4:F10000,N4,'обр '!Y4:Y10000,A9)+SUMIFS(детс!O4:O10000,детс!F4:F10000,N4,детс!Y4:Y10000,A9)+SUMIFS(культ!O4:O10000,культ!F4:F10000,N4,культ!Y4:Y10000,A9)+SUMIFS(спорт!O4:O10000,спорт!F4:F10000,N4,спорт!Y4:Y10000,A9)+SUMIFS(лечеб!O4:O10000,лечеб!F4:F10000,N4,лечеб!Y4:Y10000,A9)+SUMIFS(Баня!O4:O10000,Баня!F4:F10000,N4,Баня!Y4:Y10000,A9)+SUMIFS(Адм!O4:O10000,Адм!F4:F10000,N4,Адм!Y4:Y10000,A9)+SUMIFS(С.Х!O4:O10001,С.Х!F4:F10001,N4,С.Х!Y4:Y10001,A9)+SUMIFS(новостр!N4:N10000,новостр!F4:F10000,N4,новостр!X4:X10000,A9)+SUMIFS(авт!K4:K10003,авт!F4:F10003,N4,авт!X4:X10003,A9)+SUMIFS(ЖС!S4:S9999,ЖС!F4:F9999,N4,ЖС!AK4:AK9999,A9)+SUMIFS(Пр.откр.тер!N4:N10000,Пр.откр.тер!F4:F10000,N4,Пр.откр.тер!U4:U10000,A9)</f>
        <v>0</v>
      </c>
      <c r="R9" s="507"/>
      <c r="S9" s="499">
        <f>SUMIFS(произв!A4:A10000,произв!F4:F10000,R4,произв!Y4:Y10000,A9)+SUMIFS(торг!A4:A10000,торг!F4:F10000,R4,торг!Y4:Y10000,A9)+SUMIFS(склад!A4:A10000,склад!F4:F10000,R4,склад!Y4:Y10000,A9)+SUMIFS('обр '!A4:A10000,'обр '!F4:F10000,R4,'обр '!Y4:Y10000,A9)+SUMIFS(детс!A4:A10000,детс!F4:F10000,R4,детс!Y4:Y10000,A9)+SUMIFS(культ!A4:A10000,культ!F4:F10000,R4,культ!Y4:Y10000,A9)+SUMIFS(спорт!A4:A10000,спорт!F4:F10000,R4,спорт!Y4:Y10000,A9)+SUMIFS(лечеб!A4:A10000,лечеб!F4:F10000,R4,лечеб!Y4:Y10000,A9)+SUMIFS(Баня!A4:A10000,Баня!F4:F10000,R4,Баня!Y4:Y10000,A9)+SUMIFS(Адм!A4:A10000,Адм!F4:F10000,R4,Адм!Y4:Y10000,A9)+SUMIFS(С.Х!A4:A10001,С.Х!F4:F10001,R4,С.Х!Y4:Y10001,A9)+SUMIFS(новостр!A4:A10000,новостр!F4:F10000,R4,новостр!X4:X10000,A9)+SUMIFS(авт!A4:A10003,авт!F4:F10003,R4,авт!X4:X10003,A9)+SUMIFS(ЖС!A4:A9999,ЖС!F4:F9999,R4,ЖС!AK4:AK9999,A9)+SUMIFS(Пр.откр.тер!A4:A10000,Пр.откр.тер!F4:F10000,R4,Пр.откр.тер!U4:U10000,A9)</f>
        <v>0</v>
      </c>
      <c r="T9" s="501"/>
      <c r="U9" s="549">
        <f>SUMIFS(произв!O4:O10000,произв!F4:F10000,R4,произв!Y4:Y10000,A9)+SUMIFS(торг!O4:O10000,торг!F4:F10000,R4,торг!Y4:Y10000,A9)+SUMIFS(склад!O4:O10000,склад!F4:F10000,R4,склад!Y4:Y10000,A9)+SUMIFS('обр '!O4:O10000,'обр '!F4:F10000,R4,'обр '!Y4:Y10000,A9)+SUMIFS(детс!O4:O10000,детс!F4:F10000,R4,детс!Y4:Y10000,A9)+SUMIFS(культ!O4:O10000,культ!F4:F10000,R4,культ!Y4:Y10000,A9)+SUMIFS(спорт!O4:O10000,спорт!F4:F10000,R4,спорт!Y4:Y10000,A9)+SUMIFS(лечеб!O4:O10000,лечеб!F4:F10000,R4,лечеб!Y4:Y10000,A9)+SUMIFS(Баня!O4:O10000,Баня!F4:F10000,R4,Баня!Y4:Y10000,A9)+SUMIFS(Адм!O4:O10000,Адм!F4:F10000,R4,Адм!Y4:Y10000,A9)+SUMIFS(С.Х!O4:O10001,С.Х!F4:F10001,R4,С.Х!Y4:Y10001,A9)+SUMIFS(новостр!N4:N10000,новостр!F4:F10000,R4,новостр!X4:X10000,A9)+SUMIFS(авт!K4:K10003,авт!F4:F10003,R4,авт!X4:X10003,A9)+SUMIFS(ЖС!S4:S9999,ЖС!F4:F9999,R4,ЖС!AK4:AK9999,A9)+SUMIFS(Пр.откр.тер!N4:N10000,Пр.откр.тер!F4:F10000,R4,Пр.откр.тер!U4:U10000,A9)</f>
        <v>0</v>
      </c>
      <c r="V9" s="507"/>
      <c r="W9" s="499">
        <f>SUMIFS(произв!A4:A10000,произв!F4:F10000,V4,произв!Y4:Y10000,A9)+SUMIFS(торг!A4:A10000,торг!F4:F10000,V4,торг!Y4:Y10000,A9)+SUMIFS(склад!A4:A10000,склад!F4:F10000,V4,склад!Y4:Y10000,A9)+SUMIFS('обр '!A4:A10000,'обр '!F4:F10000,V4,'обр '!Y4:Y10000,A9)+SUMIFS(детс!A4:A10000,детс!F4:F10000,V4,детс!Y4:Y10000,A9)+SUMIFS(культ!A4:A10000,культ!F4:F10000,V4,культ!Y4:Y10000,A9)+SUMIFS(спорт!A4:A10000,спорт!F4:F10000,V4,спорт!Y4:Y10000,A9)+SUMIFS(лечеб!A4:A10000,лечеб!F4:F10000,V4,лечеб!Y4:Y10000,A9)+SUMIFS(Баня!A4:A10000,Баня!F4:F10000,V4,Баня!Y4:Y10000,A9)+SUMIFS(Адм!A4:A10000,Адм!F4:F10000,V4,Адм!Y4:Y10000,A9)+SUMIFS(С.Х!A4:A10001,С.Х!F4:F10001,V4,С.Х!Y4:Y10001,A9)+SUMIFS(новостр!A4:A10000,новостр!F4:F10000,V4,новостр!X4:X10000,A9)+SUMIFS(авт!A4:A10003,авт!F4:F10003,V4,авт!X4:X10003,A9)+SUMIFS(ЖС!A4:A9999,ЖС!F4:F9999,V4,ЖС!AK4:AK9999,A9)+SUMIFS(Пр.откр.тер!A4:A10000,Пр.откр.тер!F4:F10000,V4,Пр.откр.тер!U4:U10000,A9)</f>
        <v>0</v>
      </c>
      <c r="X9" s="501"/>
      <c r="Y9" s="548">
        <f>SUMIFS(произв!O4:O10000,произв!F4:F10000,V4,произв!Y4:Y10000,A9)+SUMIFS(торг!O4:O10000,торг!F4:F10000,V4,торг!Y4:Y10000,A9)+SUMIFS(склад!O4:O10000,склад!F4:F10000,V4,склад!Y4:Y10000,A9)+SUMIFS('обр '!O4:O10000,'обр '!F4:F10000,V4,'обр '!Y4:Y10000,A9)+SUMIFS(детс!O4:O10000,детс!F4:F10000,V4,детс!Y4:Y10000,A9)+SUMIFS(культ!O4:O10000,культ!F4:F10000,V4,культ!Y4:Y10000,A9)+SUMIFS(спорт!O4:O10000,спорт!F4:F10000,V4,спорт!Y4:Y10000,A9)+SUMIFS(лечеб!O4:O10000,лечеб!F4:F10000,V4,лечеб!Y4:Y10000,A9)+SUMIFS(Баня!O4:O10000,Баня!F4:F10000,V4,Баня!Y4:Y10000,A9)+SUMIFS(Адм!O4:O10000,Адм!F4:F10000,V4,Адм!Y4:Y10000,A9)+SUMIFS(С.Х!O4:O10001,С.Х!F4:F10001,V4,С.Х!Y4:Y10001,A9)+SUMIFS(новостр!N4:N10000,новостр!F4:F10000,V4,новостр!X4:X10000,A9)+SUMIFS(авт!K4:K10003,авт!F4:F10003,V4,авт!X4:X10003,A9)+SUMIFS(ЖС!S4:S9999,ЖС!F4:F9999,V4,ЖС!AK4:AK9999,A9)+SUMIFS(Пр.откр.тер!N4:N10000,Пр.откр.тер!F4:F10000,V4,Пр.откр.тер!U4:U10000,A9)</f>
        <v>0</v>
      </c>
      <c r="Z9" s="639"/>
      <c r="AA9" s="640">
        <f>SUMIFS(произв!A4:A10000,произв!F4:F10000,Z4,произв!Y4:Y10000,A9)+SUMIFS(торг!A4:A10000,торг!F4:F10000,Z4,торг!Y4:Y10000,A9)+SUMIFS(склад!A4:A10000,склад!F4:F10000,Z4,склад!Y4:Y10000,A9)+SUMIFS('обр '!A4:A10000,'обр '!F4:F10000,Z4,'обр '!Y4:Y10000,A9)+SUMIFS(детс!A4:A10000,детс!F4:F10000,Z4,детс!Y4:Y10000,A9)+SUMIFS(культ!A4:A10000,культ!F4:F10000,Z4,культ!Y4:Y10000,A9)+SUMIFS(спорт!A4:A10000,спорт!F4:F10000,Z4,спорт!Y4:Y10000,A9)+SUMIFS(лечеб!A4:A10000,лечеб!F4:F10000,Z4,лечеб!Y4:Y10000,A9)+SUMIFS(Баня!A4:A10000,Баня!F4:F10000,Z4,Баня!Y4:Y10000,A9)+SUMIFS(Адм!A4:A10000,Адм!F4:F10000,Z4,Адм!Y4:Y10000,A9)+SUMIFS(С.Х!A4:A10001,С.Х!F4:F10001,Z4,С.Х!Y4:Y10001,A9)+SUMIFS(новостр!A4:A10000,новостр!F4:F10000,Z4,новостр!X4:X10000,A9)+SUMIFS(авт!A4:A10003,авт!F4:F10003,Z4,авт!X4:X10003,A9)+SUMIFS(ЖС!A4:A9999,ЖС!F4:F9999,Z4,ЖС!AK4:AK9999,A9)+SUMIFS(Пр.откр.тер!A4:A10000,Пр.откр.тер!F4:F10000,Z4,Пр.откр.тер!U4:U10000,A9)</f>
        <v>0</v>
      </c>
      <c r="AB9" s="641"/>
      <c r="AC9" s="642">
        <f>SUMIFS(произв!O4:O10000,произв!F4:F10000,Z4,произв!Y4:Y10000,A9)+SUMIFS(торг!O4:O10000,торг!F4:F10000,Z4,торг!Y4:Y10000,A9)+SUMIFS(склад!O4:O10000,склад!F4:F10000,Z4,склад!Y4:Y10000,A9)+SUMIFS('обр '!O4:O10000,'обр '!F4:F10000,Z4,'обр '!Y4:Y10000,A9)+SUMIFS(детс!O4:O10000,детс!F4:F10000,Z4,детс!Y4:Y10000,A9)+SUMIFS(культ!O4:O10000,культ!F4:F10000,Z4,культ!Y4:Y10000,A9)+SUMIFS(спорт!O4:O10000,спорт!F4:F10000,Z4,спорт!Y4:Y10000,A9)+SUMIFS(лечеб!O4:O10000,лечеб!F4:F10000,Z4,лечеб!Y4:Y10000,A9)+SUMIFS(Баня!O4:O10000,Баня!F4:F10000,Z4,Баня!Y4:Y10000,A9)+SUMIFS(Адм!O4:O10000,Адм!F4:F10000,Z4,Адм!Y4:Y10000,A9)+SUMIFS(С.Х!O4:O10001,С.Х!F4:F10001,Z4,С.Х!Y4:Y10001,A9)+SUMIFS(новостр!N4:N10000,новостр!F4:F10000,Z4,новостр!X4:X10000,A9)+SUMIFS(авт!K4:K10003,авт!F4:F10003,Z4,авт!X4:X10003,A9)+SUMIFS(ЖС!S4:S9999,ЖС!F4:F9999,Z4,ЖС!AK4:AK9999,A9)+SUMIFS(Пр.откр.тер!N4:N10000,Пр.откр.тер!F4:F10000,Z4,Пр.откр.тер!U4:U10000,A9)</f>
        <v>0</v>
      </c>
      <c r="AD9" s="507"/>
      <c r="AE9" s="499">
        <f>SUMIFS(произв!A4:A10000,произв!F4:F10000,AD4,произв!Y4:Y10000,A9)+SUMIFS(торг!A4:A10000,торг!F4:F10000,AD4,торг!Y4:Y10000,A9)+SUMIFS(склад!A4:A10000,склад!F4:F10000,AD4,склад!Y4:Y10000,A9)+SUMIFS('обр '!A4:A10000,'обр '!F4:F10000,AD4,'обр '!Y4:Y10000,A9)+SUMIFS(детс!A4:A10000,детс!F4:F10000,AD4,детс!Y4:Y10000,A9)+SUMIFS(культ!A4:A10000,культ!F4:F10000,AD4,культ!Y4:Y10000,A9)+SUMIFS(спорт!A4:A10000,спорт!F4:F10000,AD4,спорт!Y4:Y10000,A9)+SUMIFS(лечеб!A4:A10000,лечеб!F4:F10000,AD4,лечеб!Y4:Y10000,A9)+SUMIFS(Баня!A4:A10000,Баня!F4:F10000,AD4,Баня!Y4:Y10000,A9)+SUMIFS(Адм!A4:A10000,Адм!F4:F10000,AD4,Адм!Y4:Y10000,A9)+SUMIFS(С.Х!A4:A10001,С.Х!F4:F10001,AD4,С.Х!Y4:Y10001,A9)+SUMIFS(новостр!A4:A10000,новостр!F4:F10000,AD4,новостр!X4:X10000,A9)+SUMIFS(авт!A4:A10003,авт!F4:F10003,AD4,авт!X4:X10003,A9)+SUMIFS(ЖС!A4:A9999,ЖС!F4:F9999,AD4,ЖС!AK4:AK9999,A9)+SUMIFS(Пр.откр.тер!A4:A10000,Пр.откр.тер!F4:F10000,AD4,Пр.откр.тер!U4:U10000,A9)</f>
        <v>0</v>
      </c>
      <c r="AF9" s="501"/>
      <c r="AG9" s="548">
        <f>SUMIFS(произв!O4:O10000,произв!F4:F10000,AD4,произв!Y4:Y10000,A9)+SUMIFS(торг!O4:O10000,торг!F4:F10000,AD4,торг!Y4:Y10000,A9)+SUMIFS(склад!O4:O10000,склад!F4:F10000,AD4,склад!Y4:Y10000,A9)+SUMIFS('обр '!O4:O10000,'обр '!F4:F10000,AD4,'обр '!Y4:Y10000,A9)+SUMIFS(детс!O4:O10000,детс!F4:F10000,AD4,детс!Y4:Y10000,A9)+SUMIFS(культ!O4:O10000,культ!F4:F10000,AD4,культ!Y4:Y10000,A9)+SUMIFS(спорт!O4:O10000,спорт!F4:F10000,AD4,спорт!Y4:Y10000,A9)+SUMIFS(лечеб!O4:O10000,лечеб!F4:F10000,AD4,лечеб!Y4:Y10000,A9)+SUMIFS(Баня!O4:O10000,Баня!F4:F10000,AD4,Баня!Y4:Y10000,A9)+SUMIFS(Адм!O4:O10000,Адм!F4:F10000,AD4,Адм!Y4:Y10000,A9)+SUMIFS(С.Х!O4:O10001,С.Х!F4:F10001,AD4,С.Х!Y4:Y10001,A9)+SUMIFS(новостр!N4:N10000,новостр!F4:F10000,AD4,новостр!X4:X10000,A9)+SUMIFS(авт!K4:K10003,авт!F4:F10003,AD4,авт!X4:X10003,A9)+SUMIFS(ЖС!S4:S9999,ЖС!F4:F9999,AD4,ЖС!AK4:AK9999,A9)+SUMIFS(Пр.откр.тер!N4:N10000,Пр.откр.тер!F4:F10000,AD4,Пр.откр.тер!U4:U10000,A9)</f>
        <v>0</v>
      </c>
      <c r="AH9" s="507"/>
      <c r="AI9" s="499">
        <f>SUMIFS(произв!A4:A10000,произв!F4:F10000,AH4,произв!Y4:Y10000,A9)+SUMIFS(торг!A4:A10000,торг!F4:F10000,AH4,торг!Y4:Y10000,A9)+SUMIFS(склад!A4:A10000,склад!F4:F10000,AH4,склад!Y4:Y10000,A9)+SUMIFS('обр '!A4:A10000,'обр '!F4:F10000,AH4,'обр '!Y4:Y10000,A9)+SUMIFS(детс!A4:A10000,детс!F4:F10000,AH4,детс!Y4:Y10000,A9)+SUMIFS(культ!A4:A10000,культ!F4:F10000,AH4,культ!Y4:Y10000,A9)+SUMIFS(спорт!A4:A10000,спорт!F4:F10000,AH4,спорт!Y4:Y10000,A9)+SUMIFS(лечеб!A4:A10000,лечеб!F4:F10000,AH4,лечеб!Y4:Y10000,A9)+SUMIFS(Баня!A4:A10000,Баня!F4:F10000,AH4,Баня!Y4:Y10000,A9)+SUMIFS(Адм!A4:A10000,Адм!F4:F10000,AH4,Адм!Y4:Y10000,A9)+SUMIFS(С.Х!A4:A10001,С.Х!F4:F10001,AH4,С.Х!Y4:Y10001,A9)+SUMIFS(новостр!A4:A10000,новостр!F4:F10000,AH4,новостр!X4:X10000,A9)+SUMIFS(авт!A4:A10003,авт!F4:F10003,AH4,авт!X4:X10003,A9)+SUMIFS(ЖС!A4:A9999,ЖС!F4:F9999,AH4,ЖС!AK4:AK9999,A9)+SUMIFS(Пр.откр.тер!A4:A10000,Пр.откр.тер!F4:F10000,AH4,Пр.откр.тер!U4:U10000,A9)</f>
        <v>0</v>
      </c>
      <c r="AJ9" s="501"/>
      <c r="AK9" s="548">
        <f>SUMIFS(произв!O4:O10000,произв!F4:F10000,AH4,произв!Y4:Y10000,A9)+SUMIFS(торг!O4:O10000,торг!F4:F10000,AH4,торг!Y4:Y10000,A9)+SUMIFS(склад!O4:O10000,склад!F4:F10000,AH4,склад!Y4:Y10000,A9)+SUMIFS('обр '!O4:O10000,'обр '!F4:F10000,AH4,'обр '!Y4:Y10000,A9)+SUMIFS(детс!O4:O10000,детс!F4:F10000,AH4,детс!Y4:Y10000,A9)+SUMIFS(культ!O4:O10000,культ!F4:F10000,AH4,культ!Y4:Y10000,A9)+SUMIFS(спорт!O4:O10000,спорт!F4:F10000,AH4,спорт!Y4:Y10000,A9)+SUMIFS(лечеб!O4:O10000,лечеб!F4:F10000,AH4,лечеб!Y4:Y10000,A9)+SUMIFS(Баня!O4:O10000,Баня!F4:F10000,AH4,Баня!Y4:Y10000,A9)+SUMIFS(Адм!O4:O10000,Адм!F4:F10000,AH4,Адм!Y4:Y10000,A9)+SUMIFS(С.Х!O4:O10001,С.Х!F4:F10001,AH4,С.Х!Y4:Y10001,A9)+SUMIFS(новостр!N4:N10000,новостр!F4:F10000,AH4,новостр!X4:X10000,A9)+SUMIFS(авт!K4:K10003,авт!F4:F10003,AH4,авт!X4:X10003,A9)+SUMIFS(ЖС!S4:S9999,ЖС!F4:F9999,AH4,ЖС!AK4:AK9999,A9)+SUMIFS(Пр.откр.тер!N4:N10000,Пр.откр.тер!F4:F10000,AH4,Пр.откр.тер!U4:U10000,A9)</f>
        <v>0</v>
      </c>
      <c r="AL9" s="507"/>
      <c r="AM9" s="499">
        <f>SUMIFS(произв!A4:A10000,произв!F4:F10000,AL4,произв!Y4:Y10000,A9)+SUMIFS(торг!A4:A10000,торг!F4:F10000,AL4,торг!Y4:Y10000,A9)+SUMIFS(склад!A4:A10000,склад!F4:F10000,AL4,склад!Y4:Y10000,A9)+SUMIFS('обр '!A4:A10000,'обр '!F4:F10000,AL4,'обр '!Y4:Y10000,A9)+SUMIFS(детс!A4:A10000,детс!F4:F10000,AL4,детс!Y4:Y10000,A9)+SUMIFS(культ!A4:A10000,культ!F4:F10000,AL4,культ!Y4:Y10000,A9)+SUMIFS(спорт!A4:A10000,спорт!F4:F10000,AL4,спорт!Y4:Y10000,A9)+SUMIFS(лечеб!A4:A10000,лечеб!F4:F10000,AL4,лечеб!Y4:Y10000,A9)+SUMIFS(Баня!A4:A10000,Баня!F4:F10000,AL4,Баня!Y4:Y10000,A9)+SUMIFS(Адм!A4:A10000,Адм!F4:F10000,AL4,Адм!Y4:Y10000,A9)+SUMIFS(С.Х!A4:A10001,С.Х!F4:F10001,AL4,С.Х!Y4:Y10001,A9)+SUMIFS(новостр!A4:A10000,новостр!F4:F10000,AL4,новостр!X4:X10000,A9)+SUMIFS(авт!A4:A10003,авт!F4:F10003,AL4,авт!X4:X10003,A9)+SUMIFS(ЖС!A4:A9999,ЖС!F4:F9999,AL4,ЖС!AK4:AK9999,A9)+SUMIFS(Пр.откр.тер!A4:A10000,Пр.откр.тер!F4:F10000,AL4,Пр.откр.тер!U4:U10000,A9)</f>
        <v>0</v>
      </c>
      <c r="AN9" s="501"/>
      <c r="AO9" s="548">
        <f>SUMIFS(произв!O4:O10000,произв!F4:F10000,AL4,произв!Y4:Y10000,A9)+SUMIFS(торг!O4:O10000,торг!F4:F10000,AL4,торг!Y4:Y10000,A9)+SUMIFS(склад!O4:O10000,склад!F4:F10000,AL4,склад!Y4:Y10000,A9)+SUMIFS('обр '!O4:O10000,'обр '!F4:F10000,AL4,'обр '!Y4:Y10000,A9)+SUMIFS(детс!O4:O10000,детс!F4:F10000,AL4,детс!Y4:Y10000,A9)+SUMIFS(культ!O4:O10000,культ!F4:F10000,AL4,культ!Y4:Y10000,A9)+SUMIFS(спорт!O4:O10000,спорт!F4:F10000,AL4,спорт!Y4:Y10000,A9)+SUMIFS(лечеб!O4:O10000,лечеб!F4:F10000,AL4,лечеб!Y4:Y10000,A9)+SUMIFS(Баня!O4:O10000,Баня!F4:F10000,AL4,Баня!Y4:Y10000,A9)+SUMIFS(Адм!O4:O10000,Адм!F4:F10000,AL4,Адм!Y4:Y10000,A9)+SUMIFS(С.Х!O4:O10001,С.Х!F4:F10001,AL4,С.Х!Y4:Y10001,A9)+SUMIFS(новостр!N4:N10000,новостр!F4:F10000,AL4,новостр!X4:X10000,A9)+SUMIFS(авт!K4:K10003,авт!F4:F10003,AL4,авт!X4:X10003,A9)+SUMIFS(ЖС!S4:S9999,ЖС!F4:F9999,AL4,ЖС!AK4:AK9999,A9)+SUMIFS(Пр.откр.тер!N4:N10000,Пр.откр.тер!F4:F10000,AL4,Пр.откр.тер!U4:U10000,A9)</f>
        <v>0</v>
      </c>
      <c r="AP9" s="507"/>
      <c r="AQ9" s="499">
        <f>SUMIFS(произв!A4:A10000,произв!F4:F10000,AP4,произв!Y4:Y10000,A9)+SUMIFS(торг!A4:A10000,торг!F4:F10000,AP4,торг!Y4:Y10000,A9)+SUMIFS(склад!A4:A10000,склад!F4:F10000,AP4,склад!Y4:Y10000,A9)+SUMIFS('обр '!A4:A10000,'обр '!F4:F10000,AP4,'обр '!Y4:Y10000,A9)+SUMIFS(детс!A4:A10000,детс!F4:F10000,AP4,детс!Y4:Y10000,A9)+SUMIFS(культ!A4:A10000,культ!F4:F10000,AP4,культ!Y4:Y10000,A9)+SUMIFS(спорт!A4:A10000,спорт!F4:F10000,AP4,спорт!Y4:Y10000,A9)+SUMIFS(лечеб!A4:A10000,лечеб!F4:F10000,AP4,лечеб!Y4:Y10000,A9)+SUMIFS(Баня!A4:A10000,Баня!F4:F10000,AP4,Баня!Y4:Y10000,A9)+SUMIFS(Адм!A4:A10000,Адм!F4:F10000,AP4,Адм!Y4:Y10000,A9)+SUMIFS(С.Х!A4:A10001,С.Х!F4:F10001,AP4,С.Х!Y4:Y10001,A9)+SUMIFS(новостр!A4:A10000,новостр!F4:F10000,AP4,новостр!X4:X10000,A9)+SUMIFS(авт!A4:A10003,авт!F4:F10003,AP4,авт!X4:X10003,A9)+SUMIFS(ЖС!A4:A9999,ЖС!F4:F9999,AP4,ЖС!AK4:AK9999,A9)+SUMIFS(Пр.откр.тер!A4:A10000,Пр.откр.тер!F4:F10000,AP4,Пр.откр.тер!U4:U10000,A9)</f>
        <v>0</v>
      </c>
      <c r="AR9" s="501"/>
      <c r="AS9" s="549">
        <f>SUMIFS(произв!O4:O10000,произв!F4:F10000,AP4,произв!Y4:Y10000,A9)+SUMIFS(торг!O4:O10000,торг!F4:F10000,AP4,торг!Y4:Y10000,A9)+SUMIFS(склад!O4:O10000,склад!F4:F10000,AP4,склад!Y4:Y10000,A9)+SUMIFS('обр '!O4:O10000,'обр '!F4:F10000,AP4,'обр '!Y4:Y10000,A9)+SUMIFS(детс!O4:O10000,детс!F4:F10000,AP4,детс!Y4:Y10000,A9)+SUMIFS(культ!O4:O10000,культ!F4:F10000,AP4,культ!Y4:Y10000,A9)+SUMIFS(спорт!O4:O10000,спорт!F4:F10000,AP4,спорт!Y4:Y10000,A9)+SUMIFS(лечеб!O4:O10000,лечеб!F4:F10000,AP4,лечеб!Y4:Y10000,A9)+SUMIFS(Баня!O4:O10000,Баня!F4:F10000,AP4,Баня!Y4:Y10000,A9)+SUMIFS(Адм!O4:O10000,Адм!F4:F10000,AP4,Адм!Y4:Y10000,A9)+SUMIFS(С.Х!O4:O10001,С.Х!F4:F10001,AP4,С.Х!Y4:Y10001,A9)+SUMIFS(новостр!N4:N10000,новостр!F4:F10000,AP4,новостр!X4:X10000,A9)+SUMIFS(авт!K4:K10003,авт!F4:F10003,AP4,авт!X4:X10003,A9)+SUMIFS(ЖС!S4:S9999,ЖС!F4:F9999,AP4,ЖС!AK4:AK9999,A9)+SUMIFS(Пр.откр.тер!N4:N10000,Пр.откр.тер!F4:F10000,AP4,Пр.откр.тер!U4:U10000,A9)</f>
        <v>0</v>
      </c>
      <c r="AT9" s="507"/>
      <c r="AU9" s="499">
        <f>SUMIFS(произв!A4:A10000,произв!F4:F10000,AT4,произв!Y4:Y10000,A9)+SUMIFS(торг!A4:A10000,торг!F4:F10000,AT4,торг!Y4:Y10000,A9)+SUMIFS(склад!A4:A10000,склад!F4:F10000,AT4,склад!Y4:Y10000,A9)+SUMIFS('обр '!A4:A10000,'обр '!F4:F10000,AT4,'обр '!Y4:Y10000,A9)+SUMIFS(детс!A4:A10000,детс!F4:F10000,AT4,детс!Y4:Y10000,A9)+SUMIFS(культ!A4:A10000,культ!F4:F10000,AT4,культ!Y4:Y10000,A9)+SUMIFS(спорт!A4:A10000,спорт!F4:F10000,AT4,спорт!Y4:Y10000,A9)+SUMIFS(лечеб!A4:A10000,лечеб!F4:F10000,AT4,лечеб!Y4:Y10000,A9)+SUMIFS(Баня!A4:A10000,Баня!F4:F10000,AT4,Баня!Y4:Y10000,A9)+SUMIFS(Адм!A4:A10000,Адм!F4:F10000,AT4,Адм!Y4:Y10000,A9)+SUMIFS(С.Х!A4:A10001,С.Х!F4:F10001,AT4,С.Х!Y4:Y10001,A9)+SUMIFS(новостр!A4:A10000,новостр!F4:F10000,AT4,новостр!X4:X10000,A9)+SUMIFS(авт!A4:A10003,авт!F4:F10003,AT4,авт!X4:X10003,A9)+SUMIFS(ЖС!A4:A9999,ЖС!F4:F9999,AT4,ЖС!AK4:AK9999,A9)+SUMIFS(Пр.откр.тер!A4:A10000,Пр.откр.тер!F4:F10000,AT4,Пр.откр.тер!U4:U10000,A9)</f>
        <v>0</v>
      </c>
      <c r="AV9" s="501"/>
      <c r="AW9" s="548">
        <f>SUMIFS(произв!O4:O10000,произв!F4:F10000,AT4,произв!Y4:Y10000,A9)+SUMIFS(торг!O4:O10000,торг!F4:F10000,AT4,торг!Y4:Y10000,A9)+SUMIFS(склад!O4:O10000,склад!F4:F10000,AT4,склад!Y4:Y10000,A9)+SUMIFS('обр '!O4:O10000,'обр '!F4:F10000,AT4,'обр '!Y4:Y10000,A9)+SUMIFS(детс!O4:O10000,детс!F4:F10000,AT4,детс!Y4:Y10000,A9)+SUMIFS(культ!O4:O10000,культ!F4:F10000,AT4,культ!Y4:Y10000,A9)+SUMIFS(спорт!O4:O10000,спорт!F4:F10000,AT4,спорт!Y4:Y10000,A9)+SUMIFS(лечеб!O4:O10000,лечеб!F4:F10000,AT4,лечеб!Y4:Y10000,A9)+SUMIFS(Баня!O4:O10000,Баня!F4:F10000,AT4,Баня!Y4:Y10000,A9)+SUMIFS(Адм!O4:O10000,Адм!F4:F10000,AT4,Адм!Y4:Y10000,A9)+SUMIFS(С.Х!O4:O10001,С.Х!F4:F10001,AT4,С.Х!Y4:Y10001,A9)+SUMIFS(новостр!N4:N10000,новостр!F4:F10000,AT4,новостр!X4:X10000,A9)+SUMIFS(авт!K4:K10003,авт!F4:F10003,AT4,авт!X4:X10003,A9)+SUMIFS(ЖС!S4:S9999,ЖС!F4:F9999,AT4,ЖС!AK4:AK9999,A9)+SUMIFS(Пр.откр.тер!N4:N10000,Пр.откр.тер!F4:F10000,AT4,Пр.откр.тер!U4:U10000,A9)</f>
        <v>0</v>
      </c>
      <c r="AX9" s="507"/>
      <c r="AY9" s="499">
        <f>SUMIFS(произв!A4:A10000,произв!F4:F10000,AX4,произв!Y4:Y10000,A9)+SUMIFS(торг!A4:A10000,торг!F4:F10000,AX4,торг!Y4:Y10000,A9)+SUMIFS(склад!A4:A10000,склад!F4:F10000,AX4,склад!Y4:Y10000,A9)+SUMIFS('обр '!A4:A10000,'обр '!F4:F10000,AX4,'обр '!Y4:Y10000,A9)+SUMIFS(детс!A4:A10000,детс!F4:F10000,AX4,детс!Y4:Y10000,A9)+SUMIFS(культ!A4:A10000,культ!F4:F10000,AX4,культ!Y4:Y10000,A9)+SUMIFS(спорт!A4:A10000,спорт!F4:F10000,AX4,спорт!Y4:Y10000,A9)+SUMIFS(лечеб!A4:A10000,лечеб!F4:F10000,AX4,лечеб!Y4:Y10000,A9)+SUMIFS(Баня!A4:A10000,Баня!F4:F10000,AX4,Баня!Y4:Y10000,A9)+SUMIFS(Адм!A4:A10000,Адм!F4:F10000,AX4,Адм!Y4:Y10000,A9)+SUMIFS(С.Х!A4:A10001,С.Х!F4:F10001,AX4,С.Х!Y4:Y10001,A9)+SUMIFS(новостр!A4:A10000,новостр!F4:F10000,AX4,новостр!X4:X10000,A9)+SUMIFS(авт!A4:A10003,авт!F4:F10003,AX4,авт!X4:X10003,A9)+SUMIFS(ЖС!A4:A9999,ЖС!F4:F9999,AX4,ЖС!AK4:AK9999,A9)+SUMIFS(Пр.откр.тер!A4:A10000,Пр.откр.тер!F4:F10000,AX4,Пр.откр.тер!U4:U10000,A9)</f>
        <v>0</v>
      </c>
      <c r="AZ9" s="501"/>
      <c r="BA9" s="548">
        <f>SUMIFS(произв!O4:O10000,произв!F4:F10000,AX4,произв!Y4:Y10000,A9)+SUMIFS(торг!O4:O10000,торг!F4:F10000,AX4,торг!Y4:Y10000,A9)+SUMIFS(склад!O4:O10000,склад!F4:F10000,AX4,склад!Y4:Y10000,A9)+SUMIFS('обр '!O4:O10000,'обр '!F4:F10000,AX4,'обр '!Y4:Y10000,A9)+SUMIFS(детс!O4:O10000,детс!F4:F10000,AX4,детс!Y4:Y10000,A9)+SUMIFS(культ!O4:O10000,культ!F4:F10000,AX4,культ!Y4:Y10000,A9)+SUMIFS(спорт!O4:O10000,спорт!F4:F10000,AX4,спорт!Y4:Y10000,A9)+SUMIFS(лечеб!O4:O10000,лечеб!F4:F10000,AX4,лечеб!Y4:Y10000,A9)+SUMIFS(Баня!O4:O10000,Баня!F4:F10000,AX4,Баня!Y4:Y10000,A9)+SUMIFS(Адм!O4:O10000,Адм!F4:F10000,AX4,Адм!Y4:Y10000,A9)+SUMIFS(С.Х!O4:O10001,С.Х!F4:F10001,AX4,С.Х!Y4:Y10001,A9)+SUMIFS(новостр!N4:N10000,новостр!F4:F10000,AX4,новостр!X4:X10000,A9)+SUMIFS(авт!K4:K10003,авт!F4:F10003,AX4,авт!X4:X10003,A9)+SUMIFS(ЖС!S4:S9999,ЖС!F4:F9999,AX4,ЖС!AK4:AK9999,A9)+SUMIFS(Пр.откр.тер!N4:N10000,Пр.откр.тер!F4:F10000,AX4,Пр.откр.тер!U4:U10000,A9)</f>
        <v>0</v>
      </c>
      <c r="BB9" s="507"/>
      <c r="BC9" s="499">
        <f>SUMIFS(произв!A4:A10000,произв!F4:F10000,BB4,произв!Y4:Y10000,A9)+SUMIFS(торг!A4:A10000,торг!F4:F10000,BB4,торг!Y4:Y10000,A9)+SUMIFS(склад!A4:A10000,склад!F4:F10000,BB4,склад!Y4:Y10000,A9)+SUMIFS('обр '!A4:A10000,'обр '!F4:F10000,BB4,'обр '!Y4:Y10000,A9)+SUMIFS(детс!A4:A10000,детс!F4:F10000,BB4,детс!Y4:Y10000,A9)+SUMIFS(культ!A4:A10000,культ!F4:F10000,BB4,культ!Y4:Y10000,A9)+SUMIFS(спорт!A4:A10000,спорт!F4:F10000,BB4,спорт!Y4:Y10000,A9)+SUMIFS(лечеб!A4:A10000,лечеб!F4:F10000,BB4,лечеб!Y4:Y10000,A9)+SUMIFS(Баня!A4:A10000,Баня!F4:F10000,BB4,Баня!Y4:Y10000,A9)+SUMIFS(Адм!A4:A10000,Адм!F4:F10000,BB4,Адм!Y4:Y10000,A9)+SUMIFS(С.Х!A4:A10001,С.Х!F4:F10001,BB4,С.Х!Y4:Y10001,A9)+SUMIFS(новостр!A4:A10000,новостр!F4:F10000,BB4,новостр!X4:X10000,A9)+SUMIFS(авт!A4:A10003,авт!F4:F10003,BB4,авт!X4:X10003,A9)+SUMIFS(ЖС!A4:A9999,ЖС!F4:F9999,BB4,ЖС!AK4:AK9999,A9)+SUMIFS(Пр.откр.тер!A4:A10000,Пр.откр.тер!F4:F10000,BB4,Пр.откр.тер!U4:U10000,A9)</f>
        <v>0</v>
      </c>
      <c r="BD9" s="501"/>
      <c r="BE9" s="548">
        <f>SUMIFS(произв!O4:O10000,произв!F4:F10000,BB4,произв!Y4:Y10000,A9)+SUMIFS(торг!O4:O10000,торг!F4:F10000,BB4,торг!Y4:Y10000,A9)+SUMIFS(склад!O4:O10000,склад!F4:F10000,BB4,склад!Y4:Y10000,A9)+SUMIFS('обр '!O4:O10000,'обр '!F4:F10000,BB4,'обр '!Y4:Y10000,A9)+SUMIFS(детс!O4:O10000,детс!F4:F10000,BB4,детс!Y4:Y10000,A9)+SUMIFS(культ!O4:O10000,культ!F4:F10000,BB4,культ!Y4:Y10000,A9)+SUMIFS(спорт!O4:O10000,спорт!F4:F10000,BB4,спорт!Y4:Y10000,A9)+SUMIFS(лечеб!O4:O10000,лечеб!F4:F10000,BB4,лечеб!Y4:Y10000,A9)+SUMIFS(Баня!O4:O10000,Баня!F4:F10000,BB4,Баня!Y4:Y10000,A9)+SUMIFS(Адм!O4:O10000,Адм!F4:F10000,BB4,Адм!Y4:Y10000,A9)+SUMIFS(С.Х!O4:O10001,С.Х!F4:F10001,BB4,С.Х!Y4:Y10001,A9)+SUMIFS(новостр!N4:N10000,новостр!F4:F10000,BB4,новостр!X4:X10000,A9)+SUMIFS(авт!K4:K10003,авт!F4:F10003,BB4,авт!X4:X10003,A9)+SUMIFS(ЖС!S4:S9999,ЖС!F4:F9999,BB4,ЖС!AK4:AK9999,A9)+SUMIFS(Пр.откр.тер!N4:N10000,Пр.откр.тер!F4:F10000,BB4,Пр.откр.тер!U4:U10000,A9)</f>
        <v>0</v>
      </c>
      <c r="BF9" s="507"/>
      <c r="BG9" s="499">
        <f>SUMIFS(произв!A4:A10000,произв!F4:F10000,BF4,произв!Y4:Y10000,A9)+SUMIFS(торг!A4:A10000,торг!F4:F10000,BF4,торг!Y4:Y10000,A9)+SUMIFS(склад!A4:A10000,склад!F4:F10000,BF4,склад!Y4:Y10000,A9)+SUMIFS('обр '!A4:A10000,'обр '!F4:F10000,BF4,'обр '!Y4:Y10000,A9)+SUMIFS(детс!A4:A10000,детс!F4:F10000,BF4,детс!Y4:Y10000,A9)+SUMIFS(культ!A4:A10000,культ!F4:F10000,BF4,культ!Y4:Y10000,A9)+SUMIFS(спорт!A4:A10000,спорт!F4:F10000,BF4,спорт!Y4:Y10000,A9)+SUMIFS(лечеб!A4:A10000,лечеб!F4:F10000,BF4,лечеб!Y4:Y10000,A9)+SUMIFS(Баня!A4:A10000,Баня!F4:F10000,BF4,Баня!Y4:Y10000,A9)+SUMIFS(Адм!A4:A10000,Адм!F4:F10000,BF4,Адм!Y4:Y10000,A9)+SUMIFS(С.Х!A4:A10001,С.Х!F4:F10001,BF4,С.Х!Y4:Y10001,A9)+SUMIFS(новостр!A4:A10000,новостр!F4:F10000,BF4,новостр!X4:X10000,A9)+SUMIFS(авт!A4:A10003,авт!F4:F10003,BF4,авт!X4:X10003,A9)+SUMIFS(ЖС!A4:A9999,ЖС!F4:F9999,BF4,ЖС!AK4:AK9999,A9)+SUMIFS(Пр.откр.тер!A4:A10000,Пр.откр.тер!F4:F10000,BF4,Пр.откр.тер!U4:U10000,A9)</f>
        <v>0</v>
      </c>
      <c r="BH9" s="501"/>
      <c r="BI9" s="549">
        <f>SUMIFS(произв!O4:O10000,произв!F4:F10000,BF4,произв!Y4:Y10000,A9)+SUMIFS(торг!O4:O10000,торг!F4:F10000,BF4,торг!Y4:Y10000,A9)+SUMIFS(склад!O4:O10000,склад!F4:F10000,BF4,склад!Y4:Y10000,A9)+SUMIFS('обр '!O4:O10000,'обр '!F4:F10000,BF4,'обр '!Y4:Y10000,A9)+SUMIFS(детс!O4:O10000,детс!F4:F10000,BF4,детс!Y4:Y10000,A9)+SUMIFS(культ!O4:O10000,культ!F4:F10000,BF4,культ!Y4:Y10000,A9)+SUMIFS(спорт!O4:O10000,спорт!F4:F10000,BF4,спорт!Y4:Y10000,A9)+SUMIFS(лечеб!O4:O10000,лечеб!F4:F10000,BF4,лечеб!Y4:Y10000,A9)+SUMIFS(Баня!O4:O10000,Баня!F4:F10000,BF4,Баня!Y4:Y10000,A9)+SUMIFS(Адм!O4:O10000,Адм!F4:F10000,BF4,Адм!Y4:Y10000,A9)+SUMIFS(С.Х!O4:O10001,С.Х!F4:F10001,BF4,С.Х!Y4:Y10001,A9)+SUMIFS(новостр!N4:N10000,новостр!F4:F10000,BF4,новостр!X4:X10000,A9)+SUMIFS(авт!K4:K10003,авт!F4:F10003,BF4,авт!X4:X10003,A9)+SUMIFS(ЖС!S4:S9999,ЖС!F4:F9999,BF4,ЖС!AK4:AK9999,A9)+SUMIFS(Пр.откр.тер!N4:N10000,Пр.откр.тер!F4:F10000,BF4,Пр.откр.тер!U4:U10000,A9)</f>
        <v>0</v>
      </c>
      <c r="BJ9" s="507"/>
      <c r="BK9" s="499">
        <f>SUMIFS(произв!A4:A10000,произв!F4:F10000,BJ4,произв!Y4:Y10000,A9)+SUMIFS(торг!A4:A10000,торг!F4:F10000,BJ4,торг!Y4:Y10000,A9)+SUMIFS(склад!A4:A10000,склад!F4:F10000,BJ4,склад!Y4:Y10000,A9)+SUMIFS('обр '!A4:A10000,'обр '!F4:F10000,BJ4,'обр '!Y4:Y10000,A9)+SUMIFS(детс!A4:A10000,детс!F4:F10000,BJ4,детс!Y4:Y10000,A9)+SUMIFS(культ!A4:A10000,культ!F4:F10000,BJ4,культ!Y4:Y10000,A9)+SUMIFS(спорт!A4:A10000,спорт!F4:F10000,BJ4,спорт!Y4:Y10000,A9)+SUMIFS(лечеб!A4:A10000,лечеб!F4:F10000,BJ4,лечеб!Y4:Y10000,A9)+SUMIFS(Баня!A4:A10000,Баня!F4:F10000,BJ4,Баня!Y4:Y10000,A9)+SUMIFS(Адм!A4:A10000,Адм!F4:F10000,BJ4,Адм!Y4:Y10000,A9)+SUMIFS(С.Х!A4:A10001,С.Х!F4:F10001,BJ4,С.Х!Y4:Y10001,A9)+SUMIFS(новостр!A4:A10000,новостр!F4:F10000,BJ4,новостр!X4:X10000,A9)+SUMIFS(авт!A4:A10003,авт!F4:F10003,BJ4,авт!X4:X10003,A9)+SUMIFS(ЖС!A4:A9999,ЖС!F4:F9999,BJ4,ЖС!AK4:AK9999,A9)+SUMIFS(Пр.откр.тер!A4:A10000,Пр.откр.тер!F4:F10000,BJ4,Пр.откр.тер!U4:U10000,A9)</f>
        <v>0</v>
      </c>
      <c r="BL9" s="501"/>
      <c r="BM9" s="548">
        <f>SUMIFS(произв!O4:O10000,произв!F4:F10000,BJ4,произв!Y4:Y10000,A9)+SUMIFS(торг!O4:O10000,торг!F4:F10000,BJ4,торг!Y4:Y10000,A9)+SUMIFS(склад!O4:O10000,склад!F4:F10000,BJ4,склад!Y4:Y10000,A9)+SUMIFS('обр '!O4:O10000,'обр '!F4:F10000,BJ4,'обр '!Y4:Y10000,A9)+SUMIFS(детс!O4:O10000,детс!F4:F10000,BJ4,детс!Y4:Y10000,A9)+SUMIFS(культ!O4:O10000,культ!F4:F10000,BJ4,культ!Y4:Y10000,A9)+SUMIFS(спорт!O4:O10000,спорт!F4:F10000,BJ4,спорт!Y4:Y10000,A9)+SUMIFS(лечеб!O4:O10000,лечеб!F4:F10000,BJ4,лечеб!Y4:Y10000,A9)+SUMIFS(Баня!O4:O10000,Баня!F4:F10000,BJ4,Баня!Y4:Y10000,A9)+SUMIFS(Адм!O4:O10000,Адм!F4:F10000,BJ4,Адм!Y4:Y10000,A9)+SUMIFS(С.Х!O4:O10001,С.Х!F4:F10001,BJ4,С.Х!Y4:Y10001,A9)+SUMIFS(новостр!N4:N10000,новостр!F4:F10000,BJ4,новостр!X4:X10000,A9)+SUMIFS(авт!K4:K10003,авт!F4:F10003,BJ4,авт!X4:X10003,A9)+SUMIFS(ЖС!S4:S9999,ЖС!F4:F9999,BJ4,ЖС!AK4:AK9999,A9)+SUMIFS(Пр.откр.тер!N4:N10000,Пр.откр.тер!F4:F10000,BJ4,Пр.откр.тер!U4:U10000,A9)</f>
        <v>0</v>
      </c>
      <c r="BN9" s="507"/>
      <c r="BO9" s="499">
        <f>SUMIFS(произв!A4:A10000,произв!F4:F10000,BN4,произв!Y4:Y10000,A9)+SUMIFS(торг!A4:A10000,торг!F4:F10000,BN4,торг!Y4:Y10000,A9)+SUMIFS(склад!A4:A10000,склад!F4:F10000,BN4,склад!Y4:Y10000,A9)+SUMIFS('обр '!A4:A10000,'обр '!F4:F10000,BN4,'обр '!Y4:Y10000,A9)+SUMIFS(детс!A4:A10000,детс!F4:F10000,BN4,детс!Y4:Y10000,A9)+SUMIFS(культ!A4:A10000,культ!F4:F10000,BN4,культ!Y4:Y10000,A9)+SUMIFS(спорт!A4:A10000,спорт!F4:F10000,BN4,спорт!Y4:Y10000,A9)+SUMIFS(лечеб!A4:A10000,лечеб!F4:F10000,BN4,лечеб!Y4:Y10000,A9)+SUMIFS(Баня!A4:A10000,Баня!F4:F10000,BN4,Баня!Y4:Y10000,A9)+SUMIFS(Адм!A4:A10000,Адм!F4:F10000,BN4,Адм!Y4:Y10000,A9)+SUMIFS(С.Х!A4:A10001,С.Х!F4:F10001,BN4,С.Х!Y4:Y10001,A9)+SUMIFS(новостр!A4:A10000,новостр!F4:F10000,BN4,новостр!X4:X10000,A9)+SUMIFS(авт!A4:A10003,авт!F4:F10003,BN4,авт!X4:X10003,A9)+SUMIFS(ЖС!A4:A9999,ЖС!F4:F9999,BN4,ЖС!AK4:AK9999,A9)+SUMIFS(Пр.откр.тер!A4:A10000,Пр.откр.тер!F4:F10000,BN4,Пр.откр.тер!U4:U10000,A9)</f>
        <v>0</v>
      </c>
      <c r="BP9" s="501"/>
      <c r="BQ9" s="548">
        <f>SUMIFS(произв!O4:O10000,произв!F4:F10000,BN4,произв!Y4:Y10000,A9)+SUMIFS(торг!O4:O10000,торг!F4:F10000,BN4,торг!Y4:Y10000,A9)+SUMIFS(склад!O4:O10000,склад!F4:F10000,BN4,склад!Y4:Y10000,A9)+SUMIFS('обр '!O4:O10000,'обр '!F4:F10000,BN4,'обр '!Y4:Y10000,A9)+SUMIFS(детс!O4:O10000,детс!F4:F10000,BN4,детс!Y4:Y10000,A9)+SUMIFS(культ!O4:O10000,культ!F4:F10000,BN4,культ!Y4:Y10000,A9)+SUMIFS(спорт!O4:O10000,спорт!F4:F10000,BN4,спорт!Y4:Y10000,A9)+SUMIFS(лечеб!O4:O10000,лечеб!F4:F10000,BN4,лечеб!Y4:Y10000,A9)+SUMIFS(Баня!O4:O10000,Баня!F4:F10000,BN4,Баня!Y4:Y10000,A9)+SUMIFS(Адм!O4:O10000,Адм!F4:F10000,BN4,Адм!Y4:Y10000,A9)+SUMIFS(С.Х!O4:O10001,С.Х!F4:F10001,BN4,С.Х!Y4:Y10001,A9)+SUMIFS(новостр!N4:N10000,новостр!F4:F10000,BN4,новостр!X4:X10000,A9)+SUMIFS(авт!K4:K10003,авт!F4:F10003,BN4,авт!X4:X10003,A9)+SUMIFS(ЖС!S4:S9999,ЖС!F4:F9999,BN4,ЖС!AK4:AK9999,A9)+SUMIFS(Пр.откр.тер!N4:N10000,Пр.откр.тер!F4:F10000,BN4,Пр.откр.тер!U4:U10000,A9)</f>
        <v>0</v>
      </c>
      <c r="BR9" s="507"/>
      <c r="BS9" s="499">
        <f>SUMIFS(произв!A4:A10000,произв!F4:F10000,BR4,произв!Y4:Y10000,A9)+SUMIFS(торг!A4:A10000,торг!F4:F10000,BR4,торг!Y4:Y10000,A9)+SUMIFS(склад!A4:A10000,склад!F4:F10000,BR4,склад!Y4:Y10000,A9)+SUMIFS('обр '!A4:A10000,'обр '!F4:F10000,BR4,'обр '!Y4:Y10000,A9)+SUMIFS(детс!A4:A10000,детс!F4:F10000,BR4,детс!Y4:Y10000,A9)+SUMIFS(культ!A4:A10000,культ!F4:F10000,BR4,культ!Y4:Y10000,A9)+SUMIFS(спорт!A4:A10000,спорт!F4:F10000,BR4,спорт!Y4:Y10000,A9)+SUMIFS(лечеб!A4:A10000,лечеб!F4:F10000,BR4,лечеб!Y4:Y10000,A9)+SUMIFS(Баня!A4:A10000,Баня!F4:F10000,BR4,Баня!Y4:Y10000,A9)+SUMIFS(Адм!A4:A10000,Адм!F4:F10000,BR4,Адм!Y4:Y10000,A9)+SUMIFS(С.Х!A4:A10001,С.Х!F4:F10001,BR4,С.Х!Y4:Y10001,A9)+SUMIFS(новостр!A4:A10000,новостр!F4:F10000,BR4,новостр!X4:X10000,A9)+SUMIFS(авт!A4:A10003,авт!F4:F10003,BR4,авт!X4:X10003,A9)+SUMIFS(ЖС!A4:A9999,ЖС!F4:F9999,BR4,ЖС!AK4:AK9999,A9)+SUMIFS(Пр.откр.тер!A4:A10000,Пр.откр.тер!F4:F10000,BR4,Пр.откр.тер!U4:U10000,A9)</f>
        <v>0</v>
      </c>
      <c r="BT9" s="501"/>
      <c r="BU9" s="548">
        <f>SUMIFS(произв!O4:O10000,произв!F4:F10000,BR4,произв!Y4:Y10000,A9)+SUMIFS(торг!O4:O10000,торг!F4:F10000,BR4,торг!Y4:Y10000,A9)+SUMIFS(склад!O4:O10000,склад!F4:F10000,BR4,склад!Y4:Y10000,A9)+SUMIFS('обр '!O4:O10000,'обр '!F4:F10000,BR4,'обр '!Y4:Y10000,A9)+SUMIFS(детс!O4:O10000,детс!F4:F10000,BR4,детс!Y4:Y10000,A9)+SUMIFS(культ!O4:O10000,культ!F4:F10000,BR4,культ!Y4:Y10000,A9)+SUMIFS(спорт!O4:O10000,спорт!F4:F10000,BR4,спорт!Y4:Y10000,A9)+SUMIFS(лечеб!O4:O10000,лечеб!F4:F10000,BR4,лечеб!Y4:Y10000,A9)+SUMIFS(Баня!O4:O10000,Баня!F4:F10000,BR4,Баня!Y4:Y10000,A9)+SUMIFS(Адм!O4:O10000,Адм!F4:F10000,BR4,Адм!Y4:Y10000,A9)+SUMIFS(С.Х!O4:O10001,С.Х!F4:F10001,BR4,С.Х!Y4:Y10001,A9)+SUMIFS(новостр!N4:N10000,новостр!F4:F10000,BR4,новостр!X4:X10000,A9)+SUMIFS(авт!K4:K10003,авт!F4:F10003,BR4,авт!X4:X10003,A9)+SUMIFS(ЖС!S4:S9999,ЖС!F4:F9999,BR4,ЖС!AK4:AK9999,A9)+SUMIFS(Пр.откр.тер!N4:N10000,Пр.откр.тер!F4:F10000,BR4,Пр.откр.тер!U4:U10000,A9)</f>
        <v>0</v>
      </c>
      <c r="BV9" s="507"/>
      <c r="BW9" s="499">
        <f>SUMIFS(произв!A4:A10000,произв!F4:F10000,BV4,произв!Y4:Y10000,A9)+SUMIFS(торг!A4:A10000,торг!F4:F10000,BV4,торг!Y4:Y10000,A9)+SUMIFS(склад!A4:A10000,склад!F4:F10000,BV4,склад!Y4:Y10000,A9)+SUMIFS('обр '!A4:A10000,'обр '!F4:F10000,BV4,'обр '!Y4:Y10000,A9)+SUMIFS(детс!A4:A10000,детс!F4:F10000,BV4,детс!Y4:Y10000,A9)+SUMIFS(культ!A4:A10000,культ!F4:F10000,BV4,культ!Y4:Y10000,A9)+SUMIFS(спорт!A4:A10000,спорт!F4:F10000,BV4,спорт!Y4:Y10000,A9)+SUMIFS(лечеб!A4:A10000,лечеб!F4:F10000,BV4,лечеб!Y4:Y10000,A9)+SUMIFS(Баня!A4:A10000,Баня!F4:F10000,BV4,Баня!Y4:Y10000,A9)+SUMIFS(Адм!A4:A10000,Адм!F4:F10000,BV4,Адм!Y4:Y10000,A9)+SUMIFS(С.Х!A4:A10001,С.Х!F4:F10001,BV4,С.Х!Y4:Y10001,A9)+SUMIFS(новостр!A4:A10000,новостр!F4:F10000,BV4,новостр!X4:X10000,A9)+SUMIFS(авт!A4:A10003,авт!F4:F10003,BV4,авт!X4:X10003,A9)+SUMIFS(ЖС!A4:A9999,ЖС!F4:F9999,BV4,ЖС!AK4:AK9999,A9)+SUMIFS(Пр.откр.тер!A4:A10000,Пр.откр.тер!F4:F10000,BV4,Пр.откр.тер!U4:U10000,A9)</f>
        <v>0</v>
      </c>
      <c r="BX9" s="501"/>
      <c r="BY9" s="548">
        <f>SUMIFS(произв!O4:O10000,произв!F4:F10000,BV4,произв!Y4:Y10000,A9)+SUMIFS(торг!O4:O10000,торг!F4:F10000,BV4,торг!Y4:Y10000,A9)+SUMIFS(склад!O4:O10000,склад!F4:F10000,BV4,склад!Y4:Y10000,A9)+SUMIFS('обр '!O4:O10000,'обр '!F4:F10000,BV4,'обр '!Y4:Y10000,A9)+SUMIFS(детс!O4:O10000,детс!F4:F10000,BV4,детс!Y4:Y10000,A9)+SUMIFS(культ!O4:O10000,культ!F4:F10000,BV4,культ!Y4:Y10000,A9)+SUMIFS(спорт!O4:O10000,спорт!F4:F10000,BV4,спорт!Y4:Y10000,A9)+SUMIFS(лечеб!O4:O10000,лечеб!F4:F10000,BV4,лечеб!Y4:Y10000,A9)+SUMIFS(Баня!O4:O10000,Баня!F4:F10000,BV4,Баня!Y4:Y10000,A9)+SUMIFS(Адм!O4:O10000,Адм!F4:F10000,BV4,Адм!Y4:Y10000,A9)+SUMIFS(С.Х!O4:O10001,С.Х!F4:F10001,BV4,С.Х!Y4:Y10001,A9)+SUMIFS(новостр!N4:N10000,новостр!F4:F10000,BV4,новостр!X4:X10000,A9)+SUMIFS(авт!K4:K10003,авт!F4:F10003,BV4,авт!X4:X10003,A9)+SUMIFS(ЖС!S4:S9999,ЖС!F4:F9999,BV4,ЖС!AK4:AK9999,A9)+SUMIFS(Пр.откр.тер!N4:N10000,Пр.откр.тер!F4:F10000,BV4,Пр.откр.тер!U4:U10000,A9)</f>
        <v>0</v>
      </c>
      <c r="BZ9" s="507"/>
      <c r="CA9" s="499">
        <f>SUMIFS(произв!A4:A10000,произв!F4:F10000,BZ4,произв!Y4:Y10000,A9)+SUMIFS(торг!A4:A10000,торг!F4:F10000,BZ4,торг!Y4:Y10000,A9)+SUMIFS(склад!A4:A10000,склад!F4:F10000,BZ4,склад!Y4:Y10000,A9)+SUMIFS('обр '!A4:A10000,'обр '!F4:F10000,BZ4,'обр '!Y4:Y10000,A9)+SUMIFS(детс!A4:A10000,детс!F4:F10000,BZ4,детс!Y4:Y10000,A9)+SUMIFS(культ!A4:A10000,культ!F4:F10000,BZ4,культ!Y4:Y10000,A9)+SUMIFS(спорт!A4:A10000,спорт!F4:F10000,BZ4,спорт!Y4:Y10000,A9)+SUMIFS(лечеб!A4:A10000,лечеб!F4:F10000,BZ4,лечеб!Y4:Y10000,A9)+SUMIFS(Баня!A4:A10000,Баня!F4:F10000,BZ4,Баня!Y4:Y10000,A9)+SUMIFS(Адм!A4:A10000,Адм!F4:F10000,BZ4,Адм!Y4:Y10000,A9)+SUMIFS(С.Х!A4:A10001,С.Х!F4:F10001,BZ4,С.Х!Y4:Y10001,A9)+SUMIFS(новостр!A4:A10000,новостр!F4:F10000,BZ4,новостр!X4:X10000,A9)+SUMIFS(авт!A4:A10003,авт!F4:F10003,BZ4,авт!X4:X10003,A9)+SUMIFS(ЖС!A4:A9999,ЖС!F4:F9999,BZ4,ЖС!AK4:AK9999,A9)+SUMIFS(Пр.откр.тер!A4:A10000,Пр.откр.тер!F4:F10000,BZ4,Пр.откр.тер!U4:U10000,A9)</f>
        <v>0</v>
      </c>
      <c r="CB9" s="501"/>
      <c r="CC9" s="549">
        <f>SUMIFS(произв!O4:O10000,произв!F4:F10000,BZ4,произв!Y4:Y10000,A9)+SUMIFS(торг!O4:O10000,торг!F4:F10000,BZ4,торг!Y4:Y10000,A9)+SUMIFS(склад!O4:O10000,склад!F4:F10000,BZ4,склад!Y4:Y10000,A9)+SUMIFS('обр '!O4:O10000,'обр '!F4:F10000,BZ4,'обр '!Y4:Y10000,A9)+SUMIFS(детс!O4:O10000,детс!F4:F10000,BZ4,детс!Y4:Y10000,A9)+SUMIFS(культ!O4:O10000,культ!F4:F10000,BZ4,культ!Y4:Y10000,A9)+SUMIFS(спорт!O4:O10000,спорт!F4:F10000,BZ4,спорт!Y4:Y10000,A9)+SUMIFS(лечеб!O4:O10000,лечеб!F4:F10000,BZ4,лечеб!Y4:Y10000,A9)+SUMIFS(Баня!O4:O10000,Баня!F4:F10000,BZ4,Баня!Y4:Y10000,A9)+SUMIFS(Адм!O4:O10000,Адм!F4:F10000,BZ4,Адм!Y4:Y10000,A9)+SUMIFS(С.Х!O4:O10001,С.Х!F4:F10001,BZ4,С.Х!Y4:Y10001,A9)+SUMIFS(новостр!N4:N10000,новостр!F4:F10000,BZ4,новостр!X4:X10000,A9)+SUMIFS(авт!K4:K10003,авт!F4:F10003,BZ4,авт!X4:X10003,A9)+SUMIFS(ЖС!S4:S9999,ЖС!F4:F9999,BZ4,ЖС!AK4:AK9999,A9)+SUMIFS(Пр.откр.тер!N4:N10000,Пр.откр.тер!F4:F10000,BZ4,Пр.откр.тер!U4:U10000,A9)</f>
        <v>0</v>
      </c>
      <c r="CD9" s="507"/>
      <c r="CE9" s="499">
        <f>SUMIFS(произв!A4:A10000,произв!F4:F10000,CD4,произв!Y4:Y10000,A9)+SUMIFS(торг!A4:A10000,торг!F4:F10000,CD4,торг!Y4:Y10000,A9)+SUMIFS(склад!A4:A10000,склад!F4:F10000,CD4,склад!Y4:Y10000,A9)+SUMIFS('обр '!A4:A10000,'обр '!F4:F10000,CD4,'обр '!Y4:Y10000,A9)+SUMIFS(детс!A4:A10000,детс!F4:F10000,CD4,детс!Y4:Y10000,A9)+SUMIFS(культ!A4:A10000,культ!F4:F10000,CD4,культ!Y4:Y10000,A9)+SUMIFS(спорт!A4:A10000,спорт!F4:F10000,CD4,спорт!Y4:Y10000,A9)+SUMIFS(лечеб!A4:A10000,лечеб!F4:F10000,CD4,лечеб!Y4:Y10000,A9)+SUMIFS(Баня!A4:A10000,Баня!F4:F10000,CD4,Баня!Y4:Y10000,A9)+SUMIFS(Адм!A4:A10000,Адм!F4:F10000,CD4,Адм!Y4:Y10000,A9)+SUMIFS(С.Х!A4:A10001,С.Х!F4:F10001,CD4,С.Х!Y4:Y10001,A9)+SUMIFS(новостр!A4:A10000,новостр!F4:F10000,CD4,новостр!X4:X10000,A9)+SUMIFS(авт!A4:A10003,авт!F4:F10003,CD4,авт!X4:X10003,A9)+SUMIFS(ЖС!A4:A9999,ЖС!F4:F9999,CD4,ЖС!AK4:AK9999,A9)+SUMIFS(Пр.откр.тер!A4:A10000,Пр.откр.тер!F4:F10000,CD4,Пр.откр.тер!U4:U10000,A9)</f>
        <v>0</v>
      </c>
      <c r="CF9" s="501"/>
      <c r="CG9" s="548">
        <f>SUMIFS(произв!O4:O10000,произв!F4:F10000,CD4,произв!Y4:Y10000,A9)+SUMIFS(торг!O4:O10000,торг!F4:F10000,CD4,торг!Y4:Y10000,A9)+SUMIFS(склад!O4:O10000,склад!F4:F10000,CD4,склад!Y4:Y10000,A9)+SUMIFS('обр '!O4:O10000,'обр '!F4:F10000,CD4,'обр '!Y4:Y10000,A9)+SUMIFS(детс!O4:O10000,детс!F4:F10000,CD4,детс!Y4:Y10000,A9)+SUMIFS(культ!O4:O10000,культ!F4:F10000,CD4,культ!Y4:Y10000,A9)+SUMIFS(спорт!O4:O10000,спорт!F4:F10000,CD4,спорт!Y4:Y10000,A9)+SUMIFS(лечеб!O4:O10000,лечеб!F4:F10000,CD4,лечеб!Y4:Y10000,A9)+SUMIFS(Баня!O4:O10000,Баня!F4:F10000,CD4,Баня!Y4:Y10000,A9)+SUMIFS(Адм!O4:O10000,Адм!F4:F10000,CD4,Адм!Y4:Y10000,A9)+SUMIFS(С.Х!O4:O10001,С.Х!F4:F10001,CD4,С.Х!Y4:Y10001,A9)+SUMIFS(новостр!N4:N10000,новостр!F4:F10000,CD4,новостр!X4:X10000,A9)+SUMIFS(авт!K4:K10003,авт!F4:F10003,CD4,авт!X4:X10003,A9)+SUMIFS(ЖС!S4:S9999,ЖС!F4:F9999,CD4,ЖС!AK4:AK9999,A9)+SUMIFS(Пр.откр.тер!N4:N10000,Пр.откр.тер!F4:F10000,CD4,Пр.откр.тер!U4:U10000,A9)</f>
        <v>0</v>
      </c>
      <c r="CH9" s="507"/>
      <c r="CI9" s="499">
        <f>SUMIFS(произв!A4:A10000,произв!F4:F10000,CH4,произв!Y4:Y10000,A9)+SUMIFS(торг!A4:A10000,торг!F4:F10000,CH4,торг!Y4:Y10000,A9)+SUMIFS(склад!A4:A10000,склад!F4:F10000,CH4,склад!Y4:Y10000,A9)+SUMIFS('обр '!A4:A10000,'обр '!F4:F10000,CH4,'обр '!Y4:Y10000,A9)+SUMIFS(детс!A4:A10000,детс!F4:F10000,CH4,детс!Y4:Y10000,A9)+SUMIFS(культ!A4:A10000,культ!F4:F10000,CH4,культ!Y4:Y10000,A9)+SUMIFS(спорт!A4:A10000,спорт!F4:F10000,CH4,спорт!Y4:Y10000,A9)+SUMIFS(лечеб!A4:A10000,лечеб!F4:F10000,CH4,лечеб!Y4:Y10000,A9)+SUMIFS(Баня!A4:A10000,Баня!F4:F10000,CH4,Баня!Y4:Y10000,A9)+SUMIFS(Адм!A4:A10000,Адм!F4:F10000,CH4,Адм!Y4:Y10000,A9)+SUMIFS(С.Х!A4:A10001,С.Х!F4:F10001,CH4,С.Х!Y4:Y10001,A9)+SUMIFS(новостр!A4:A10000,новостр!F4:F10000,CH4,новостр!X4:X10000,A9)+SUMIFS(авт!A4:A10003,авт!F4:F10003,CH4,авт!X4:X10003,A9)+SUMIFS(ЖС!A4:A9999,ЖС!F4:F9999,CH4,ЖС!AK4:AK9999,A9)+SUMIFS(Пр.откр.тер!A4:A10000,Пр.откр.тер!F4:F10000,CH4,Пр.откр.тер!U4:U10000,A9)</f>
        <v>0</v>
      </c>
      <c r="CJ9" s="501"/>
      <c r="CK9" s="548">
        <f>SUMIFS(произв!O4:O10000,произв!F4:F10000,CH4,произв!Y4:Y10000,A9)+SUMIFS(торг!O4:O10000,торг!F4:F10000,CH4,торг!Y4:Y10000,A9)+SUMIFS(склад!O4:O10000,склад!F4:F10000,CH4,склад!Y4:Y10000,A9)+SUMIFS('обр '!O4:O10000,'обр '!F4:F10000,CH4,'обр '!Y4:Y10000,A9)+SUMIFS(детс!O4:O10000,детс!F4:F10000,CH4,детс!Y4:Y10000,A9)+SUMIFS(культ!O4:O10000,культ!F4:F10000,CH4,культ!Y4:Y10000,A9)+SUMIFS(спорт!O4:O10000,спорт!F4:F10000,CH4,спорт!Y4:Y10000,A9)+SUMIFS(лечеб!O4:O10000,лечеб!F4:F10000,CH4,лечеб!Y4:Y10000,A9)+SUMIFS(Баня!O4:O10000,Баня!F4:F10000,CH4,Баня!Y4:Y10000,A9)+SUMIFS(Адм!O4:O10000,Адм!F4:F10000,CH4,Адм!Y4:Y10000,A9)+SUMIFS(С.Х!O4:O10001,С.Х!F4:F10001,CH4,С.Х!Y4:Y10001,A9)+SUMIFS(новостр!N4:N10000,новостр!F4:F10000,CH4,новостр!X4:X10000,A9)+SUMIFS(авт!K4:K10003,авт!F4:F10003,CH4,авт!X4:X10003,A9)+SUMIFS(ЖС!S4:S9999,ЖС!F4:F9999,CH4,ЖС!AK4:AK9999,A9)+SUMIFS(Пр.откр.тер!N4:N10000,Пр.откр.тер!F4:F10000,CH4,Пр.откр.тер!U4:U10000,A9)</f>
        <v>0</v>
      </c>
    </row>
    <row r="10" spans="1:89" ht="21" thickBot="1">
      <c r="A10" s="539" t="s">
        <v>774</v>
      </c>
      <c r="B10" s="610">
        <v>0</v>
      </c>
      <c r="C10" s="546">
        <f t="shared" si="0"/>
        <v>0</v>
      </c>
      <c r="D10" s="2329">
        <v>0</v>
      </c>
      <c r="E10" s="2327">
        <f t="shared" si="1"/>
        <v>0</v>
      </c>
      <c r="F10" s="527">
        <v>0</v>
      </c>
      <c r="G10" s="528">
        <v>0</v>
      </c>
      <c r="H10" s="533">
        <v>0</v>
      </c>
      <c r="I10" s="534">
        <v>0</v>
      </c>
      <c r="J10" s="676">
        <f>B10/B34*100%</f>
        <v>0</v>
      </c>
      <c r="K10" s="676">
        <f>C10/C34*100%</f>
        <v>0</v>
      </c>
      <c r="L10" s="676">
        <f>D10/D34*100%</f>
        <v>0</v>
      </c>
      <c r="M10" s="676">
        <f>E10/E34*100%</f>
        <v>0</v>
      </c>
      <c r="N10" s="507"/>
      <c r="O10" s="499">
        <f>SUMIFS(произв!A4:A10000,произв!F4:F10000,N4,произв!Y4:Y10000,A10)+SUMIFS(торг!A4:A10000,торг!F4:F10000,N4,торг!Y4:Y10000,A10)+SUMIFS(склад!A4:A10000,склад!F4:F10000,N4,склад!Y4:Y10000,A10)+SUMIFS('обр '!A4:A10000,'обр '!F4:F10000,N4,'обр '!Y4:Y10000,A10)+SUMIFS(детс!A4:A10000,детс!F4:F10000,N4,детс!Y4:Y10000,A10)+SUMIFS(культ!A4:A10000,культ!F4:F10000,N4,культ!Y4:Y10000,A10)+SUMIFS(спорт!A4:A10000,спорт!F4:F10000,N4,спорт!Y4:Y10000,A10)+SUMIFS(лечеб!A4:A10000,лечеб!F4:F10000,N4,лечеб!Y4:Y10000,A10)+SUMIFS(Баня!A4:A10000,Баня!F4:F10000,N4,Баня!Y4:Y10000,A10)+SUMIFS(Адм!A4:A10000,Адм!F4:F10000,N4,Адм!Y4:Y10000,A10)+SUMIFS(С.Х!A4:A10001,С.Х!F4:F10001,N4,С.Х!Y4:Y10001,A10)+SUMIFS(новостр!A4:A10000,новостр!F4:F10000,N4,новостр!X4:X10000,A10)+SUMIFS(авт!A4:A10003,авт!F4:F10003,N4,авт!X4:X10003,A10)+SUMIFS(ЖС!A4:A9999,ЖС!F4:F9999,N4,ЖС!AK4:AK9999,A10)+SUMIFS(Пр.откр.тер!A4:A10000,Пр.откр.тер!F4:F10000,N4,Пр.откр.тер!U4:U10000,A10)</f>
        <v>0</v>
      </c>
      <c r="P10" s="501"/>
      <c r="Q10" s="548">
        <f>SUMIFS(произв!O4:O10000,произв!F4:F10000,N4,произв!Y4:Y10000,A10)+SUMIFS(торг!O4:O10000,торг!F4:F10000,N4,торг!Y4:Y10000,A10)+SUMIFS(склад!O4:O10000,склад!F4:F10000,N4,склад!Y4:Y10000,A10)+SUMIFS('обр '!O4:O10000,'обр '!F4:F10000,N4,'обр '!Y4:Y10000,A10)+SUMIFS(детс!O4:O10000,детс!F4:F10000,N4,детс!Y4:Y10000,A10)+SUMIFS(культ!O4:O10000,культ!F4:F10000,N4,культ!Y4:Y10000,A10)+SUMIFS(спорт!O4:O10000,спорт!F4:F10000,N4,спорт!Y4:Y10000,A10)+SUMIFS(лечеб!O4:O10000,лечеб!F4:F10000,N4,лечеб!Y4:Y10000,A10)+SUMIFS(Баня!O4:O10000,Баня!F4:F10000,N4,Баня!Y4:Y10000,A10)+SUMIFS(Адм!O4:O10000,Адм!F4:F10000,N4,Адм!Y4:Y10000,A10)+SUMIFS(С.Х!O4:O10001,С.Х!F4:F10001,N4,С.Х!Y4:Y10001,A10)+SUMIFS(новостр!N4:N10000,новостр!F4:F10000,N4,новостр!X4:X10000,A10)+SUMIFS(авт!K4:K10003,авт!F4:F10003,N4,авт!X4:X10003,A10)+SUMIFS(ЖС!S4:S9999,ЖС!F4:F9999,N4,ЖС!AK4:AK9999,A10)+SUMIFS(Пр.откр.тер!N4:N10000,Пр.откр.тер!F4:F10000,N4,Пр.откр.тер!U4:U10000,A10)</f>
        <v>0</v>
      </c>
      <c r="R10" s="507"/>
      <c r="S10" s="499">
        <f>SUMIFS(произв!A4:A10000,произв!F4:F10000,R4,произв!Y4:Y10000,A10)+SUMIFS(торг!A4:A10000,торг!F4:F10000,R4,торг!Y4:Y10000,A10)+SUMIFS(склад!A4:A10000,склад!F4:F10000,R4,склад!Y4:Y10000,A10)+SUMIFS('обр '!A4:A10000,'обр '!F4:F10000,R4,'обр '!Y4:Y10000,A10)+SUMIFS(детс!A4:A10000,детс!F4:F10000,R4,детс!Y4:Y10000,A10)+SUMIFS(культ!A4:A10000,культ!F4:F10000,R4,культ!Y4:Y10000,A10)+SUMIFS(спорт!A4:A10000,спорт!F4:F10000,R4,спорт!Y4:Y10000,A10)+SUMIFS(лечеб!A4:A10000,лечеб!F4:F10000,R4,лечеб!Y4:Y10000,A10)+SUMIFS(Баня!A4:A10000,Баня!F4:F10000,R4,Баня!Y4:Y10000,A10)+SUMIFS(Адм!A4:A10000,Адм!F4:F10000,R4,Адм!Y4:Y10000,A10)+SUMIFS(С.Х!A4:A10001,С.Х!F4:F10001,R4,С.Х!Y4:Y10001,A10)+SUMIFS(новостр!A4:A10000,новостр!F4:F10000,R4,новостр!X4:X10000,A10)+SUMIFS(авт!A4:A10003,авт!F4:F10003,R4,авт!X4:X10003,A10)+SUMIFS(ЖС!A4:A9999,ЖС!F4:F9999,R4,ЖС!AK4:AK9999,A10)+SUMIFS(Пр.откр.тер!A4:A10000,Пр.откр.тер!F4:F10000,R4,Пр.откр.тер!U4:U10000,A10)</f>
        <v>0</v>
      </c>
      <c r="T10" s="501"/>
      <c r="U10" s="549">
        <f>SUMIFS(произв!O4:O10000,произв!F4:F10000,R4,произв!Y4:Y10000,A10)+SUMIFS(торг!O4:O10000,торг!F4:F10000,R4,торг!Y4:Y10000,A10)+SUMIFS(склад!O4:O10000,склад!F4:F10000,R4,склад!Y4:Y10000,A10)+SUMIFS('обр '!O4:O10000,'обр '!F4:F10000,R4,'обр '!Y4:Y10000,A10)+SUMIFS(детс!O4:O10000,детс!F4:F10000,R4,детс!Y4:Y10000,A10)+SUMIFS(культ!O4:O10000,культ!F4:F10000,R4,культ!Y4:Y10000,A10)+SUMIFS(спорт!O4:O10000,спорт!F4:F10000,R4,спорт!Y4:Y10000,A10)+SUMIFS(лечеб!O4:O10000,лечеб!F4:F10000,R4,лечеб!Y4:Y10000,A10)+SUMIFS(Баня!O4:O10000,Баня!F4:F10000,R4,Баня!Y4:Y10000,A10)+SUMIFS(Адм!O4:O10000,Адм!F4:F10000,R4,Адм!Y4:Y10000,A10)+SUMIFS(С.Х!O4:O10001,С.Х!F4:F10001,R4,С.Х!Y4:Y10001,A10)+SUMIFS(новостр!N4:N10000,новостр!F4:F10000,R4,новостр!X4:X10000,A10)+SUMIFS(авт!K4:K10003,авт!F4:F10003,R4,авт!X4:X10003,A10)+SUMIFS(ЖС!S4:S9999,ЖС!F4:F9999,R4,ЖС!AK4:AK9999,A10)+SUMIFS(Пр.откр.тер!N4:N10000,Пр.откр.тер!F4:F10000,R4,Пр.откр.тер!U4:U10000,A10)</f>
        <v>0</v>
      </c>
      <c r="V10" s="507"/>
      <c r="W10" s="499">
        <f>SUMIFS(произв!A4:A10000,произв!F4:F10000,V4,произв!Y4:Y10000,A10)+SUMIFS(торг!A4:A10000,торг!F4:F10000,V4,торг!Y4:Y10000,A10)+SUMIFS(склад!A4:A10000,склад!F4:F10000,V4,склад!Y4:Y10000,A10)+SUMIFS('обр '!A4:A10000,'обр '!F4:F10000,V4,'обр '!Y4:Y10000,A10)+SUMIFS(детс!A4:A10000,детс!F4:F10000,V4,детс!Y4:Y10000,A10)+SUMIFS(культ!A4:A10000,культ!F4:F10000,V4,культ!Y4:Y10000,A10)+SUMIFS(спорт!A4:A10000,спорт!F4:F10000,V4,спорт!Y4:Y10000,A10)+SUMIFS(лечеб!A4:A10000,лечеб!F4:F10000,V4,лечеб!Y4:Y10000,A10)+SUMIFS(Баня!A4:A10000,Баня!F4:F10000,V4,Баня!Y4:Y10000,A10)+SUMIFS(Адм!A4:A10000,Адм!F4:F10000,V4,Адм!Y4:Y10000,A10)+SUMIFS(С.Х!A4:A10001,С.Х!F4:F10001,V4,С.Х!Y4:Y10001,A10)+SUMIFS(новостр!A4:A10000,новостр!F4:F10000,V4,новостр!X4:X10000,A10)+SUMIFS(авт!A4:A10003,авт!F4:F10003,V4,авт!X4:X10003,A10)+SUMIFS(ЖС!A4:A9999,ЖС!F4:F9999,V4,ЖС!AK4:AK9999,A10)+SUMIFS(Пр.откр.тер!A4:A10000,Пр.откр.тер!F4:F10000,V4,Пр.откр.тер!U4:U10000,A10)</f>
        <v>0</v>
      </c>
      <c r="X10" s="501"/>
      <c r="Y10" s="548">
        <f>SUMIFS(произв!O4:O10000,произв!F4:F10000,V4,произв!Y4:Y10000,A10)+SUMIFS(торг!O4:O10000,торг!F4:F10000,V4,торг!Y4:Y10000,A10)+SUMIFS(склад!O4:O10000,склад!F4:F10000,V4,склад!Y4:Y10000,A10)+SUMIFS('обр '!O4:O10000,'обр '!F4:F10000,V4,'обр '!Y4:Y10000,A10)+SUMIFS(детс!O4:O10000,детс!F4:F10000,V4,детс!Y4:Y10000,A10)+SUMIFS(культ!O4:O10000,культ!F4:F10000,V4,культ!Y4:Y10000,A10)+SUMIFS(спорт!O4:O10000,спорт!F4:F10000,V4,спорт!Y4:Y10000,A10)+SUMIFS(лечеб!O4:O10000,лечеб!F4:F10000,V4,лечеб!Y4:Y10000,A10)+SUMIFS(Баня!O4:O10000,Баня!F4:F10000,V4,Баня!Y4:Y10000,A10)+SUMIFS(Адм!O4:O10000,Адм!F4:F10000,V4,Адм!Y4:Y10000,A10)+SUMIFS(С.Х!O4:O10001,С.Х!F4:F10001,V4,С.Х!Y4:Y10001,A10)+SUMIFS(новостр!N4:N10000,новостр!F4:F10000,V4,новостр!X4:X10000,A10)+SUMIFS(авт!K4:K10003,авт!F4:F10003,V4,авт!X4:X10003,A10)+SUMIFS(ЖС!S4:S9999,ЖС!F4:F9999,V4,ЖС!AK4:AK9999,A10)+SUMIFS(Пр.откр.тер!N4:N10000,Пр.откр.тер!F4:F10000,V4,Пр.откр.тер!U4:U10000,A10)</f>
        <v>0</v>
      </c>
      <c r="Z10" s="639"/>
      <c r="AA10" s="640">
        <f>SUMIFS(произв!A4:A10000,произв!F4:F10000,Z4,произв!Y4:Y10000,A10)+SUMIFS(торг!A4:A10000,торг!F4:F10000,Z4,торг!Y4:Y10000,A10)+SUMIFS(склад!A4:A10000,склад!F4:F10000,Z4,склад!Y4:Y10000,A10)+SUMIFS('обр '!A4:A10000,'обр '!F4:F10000,Z4,'обр '!Y4:Y10000,A10)+SUMIFS(детс!A4:A10000,детс!F4:F10000,Z4,детс!Y4:Y10000,A10)+SUMIFS(культ!A4:A10000,культ!F4:F10000,Z4,культ!Y4:Y10000,A10)+SUMIFS(спорт!A4:A10000,спорт!F4:F10000,Z4,спорт!Y4:Y10000,A10)+SUMIFS(лечеб!A4:A10000,лечеб!F4:F10000,Z4,лечеб!Y4:Y10000,A10)+SUMIFS(Баня!A4:A10000,Баня!F4:F10000,Z4,Баня!Y4:Y10000,A10)+SUMIFS(Адм!A4:A10000,Адм!F4:F10000,Z4,Адм!Y4:Y10000,A10)+SUMIFS(С.Х!A4:A10001,С.Х!F4:F10001,Z4,С.Х!Y4:Y10001,A10)+SUMIFS(новостр!A4:A10000,новостр!F4:F10000,Z4,новостр!X4:X10000,A10)+SUMIFS(авт!A4:A10003,авт!F4:F10003,Z4,авт!X4:X10003,A10)+SUMIFS(ЖС!A4:A9999,ЖС!F4:F9999,Z4,ЖС!AK4:AK9999,A10)+SUMIFS(Пр.откр.тер!A4:A10000,Пр.откр.тер!F4:F10000,Z4,Пр.откр.тер!U4:U10000,A10)</f>
        <v>0</v>
      </c>
      <c r="AB10" s="641"/>
      <c r="AC10" s="642">
        <f>SUMIFS(произв!O4:O10000,произв!F4:F10000,Z4,произв!Y4:Y10000,A10)+SUMIFS(торг!O4:O10000,торг!F4:F10000,Z4,торг!Y4:Y10000,A10)+SUMIFS(склад!O4:O10000,склад!F4:F10000,Z4,склад!Y4:Y10000,A10)+SUMIFS('обр '!O4:O10000,'обр '!F4:F10000,Z4,'обр '!Y4:Y10000,A10)+SUMIFS(детс!O4:O10000,детс!F4:F10000,Z4,детс!Y4:Y10000,A10)+SUMIFS(культ!O4:O10000,культ!F4:F10000,Z4,культ!Y4:Y10000,A10)+SUMIFS(спорт!O4:O10000,спорт!F4:F10000,Z4,спорт!Y4:Y10000,A10)+SUMIFS(лечеб!O4:O10000,лечеб!F4:F10000,Z4,лечеб!Y4:Y10000,A10)+SUMIFS(Баня!O4:O10000,Баня!F4:F10000,Z4,Баня!Y4:Y10000,A10)+SUMIFS(Адм!O4:O10000,Адм!F4:F10000,Z4,Адм!Y4:Y10000,A10)+SUMIFS(С.Х!O4:O10001,С.Х!F4:F10001,Z4,С.Х!Y4:Y10001,A10)+SUMIFS(новостр!N4:N10000,новостр!F4:F10000,Z4,новостр!X4:X10000,A10)+SUMIFS(авт!K4:K10003,авт!F4:F10003,Z4,авт!X4:X10003,A10)+SUMIFS(ЖС!S4:S9999,ЖС!F4:F9999,Z4,ЖС!AK4:AK9999,A10)+SUMIFS(Пр.откр.тер!N4:N10000,Пр.откр.тер!F4:F10000,Z4,Пр.откр.тер!U4:U10000,A10)</f>
        <v>0</v>
      </c>
      <c r="AD10" s="507"/>
      <c r="AE10" s="499">
        <f>SUMIFS(произв!A4:A10000,произв!F4:F10000,AD4,произв!Y4:Y10000,A10)+SUMIFS(торг!A4:A10000,торг!F4:F10000,AD4,торг!Y4:Y10000,A10)+SUMIFS(склад!A4:A10000,склад!F4:F10000,AD4,склад!Y4:Y10000,A10)+SUMIFS('обр '!A4:A10000,'обр '!F4:F10000,AD4,'обр '!Y4:Y10000,A10)+SUMIFS(детс!A4:A10000,детс!F4:F10000,AD4,детс!Y4:Y10000,A10)+SUMIFS(культ!A4:A10000,культ!F4:F10000,AD4,культ!Y4:Y10000,A10)+SUMIFS(спорт!A4:A10000,спорт!F4:F10000,AD4,спорт!Y4:Y10000,A10)+SUMIFS(лечеб!A4:A10000,лечеб!F4:F10000,AD4,лечеб!Y4:Y10000,A10)+SUMIFS(Баня!A4:A10000,Баня!F4:F10000,AD4,Баня!Y4:Y10000,A10)+SUMIFS(Адм!A4:A10000,Адм!F4:F10000,AD4,Адм!Y4:Y10000,A10)+SUMIFS(С.Х!A4:A10001,С.Х!F4:F10001,AD4,С.Х!Y4:Y10001,A10)+SUMIFS(новостр!A4:A10000,новостр!F4:F10000,AD4,новостр!X4:X10000,A10)+SUMIFS(авт!A4:A10003,авт!F4:F10003,AD4,авт!X4:X10003,A10)+SUMIFS(ЖС!A4:A9999,ЖС!F4:F9999,AD4,ЖС!AK4:AK9999,A10)+SUMIFS(Пр.откр.тер!A4:A10000,Пр.откр.тер!F4:F10000,AD4,Пр.откр.тер!U4:U10000,A10)</f>
        <v>0</v>
      </c>
      <c r="AF10" s="501"/>
      <c r="AG10" s="548">
        <f>SUMIFS(произв!O4:O10000,произв!F4:F10000,AD4,произв!Y4:Y10000,A10)+SUMIFS(торг!O4:O10000,торг!F4:F10000,AD4,торг!Y4:Y10000,A10)+SUMIFS(склад!O4:O10000,склад!F4:F10000,AD4,склад!Y4:Y10000,A10)+SUMIFS('обр '!O4:O10000,'обр '!F4:F10000,AD4,'обр '!Y4:Y10000,A10)+SUMIFS(детс!O4:O10000,детс!F4:F10000,AD4,детс!Y4:Y10000,A10)+SUMIFS(культ!O4:O10000,культ!F4:F10000,AD4,культ!Y4:Y10000,A10)+SUMIFS(спорт!O4:O10000,спорт!F4:F10000,AD4,спорт!Y4:Y10000,A10)+SUMIFS(лечеб!O4:O10000,лечеб!F4:F10000,AD4,лечеб!Y4:Y10000,A10)+SUMIFS(Баня!O4:O10000,Баня!F4:F10000,AD4,Баня!Y4:Y10000,A10)+SUMIFS(Адм!O4:O10000,Адм!F4:F10000,AD4,Адм!Y4:Y10000,A10)+SUMIFS(С.Х!O4:O10001,С.Х!F4:F10001,AD4,С.Х!Y4:Y10001,A10)+SUMIFS(новостр!N4:N10000,новостр!F4:F10000,AD4,новостр!X4:X10000,A10)+SUMIFS(авт!K4:K10003,авт!F4:F10003,AD4,авт!X4:X10003,A10)+SUMIFS(ЖС!S4:S9999,ЖС!F4:F9999,AD4,ЖС!AK4:AK9999,A10)+SUMIFS(Пр.откр.тер!N4:N10000,Пр.откр.тер!F4:F10000,AD4,Пр.откр.тер!U4:U10000,A10)</f>
        <v>0</v>
      </c>
      <c r="AH10" s="507"/>
      <c r="AI10" s="499">
        <f>SUMIFS(произв!A4:A10000,произв!F4:F10000,AH4,произв!Y4:Y10000,A10)+SUMIFS(торг!A4:A10000,торг!F4:F10000,AH4,торг!Y4:Y10000,A10)+SUMIFS(склад!A4:A10000,склад!F4:F10000,AH4,склад!Y4:Y10000,A10)+SUMIFS('обр '!A4:A10000,'обр '!F4:F10000,AH4,'обр '!Y4:Y10000,A10)+SUMIFS(детс!A4:A10000,детс!F4:F10000,AH4,детс!Y4:Y10000,A10)+SUMIFS(культ!A4:A10000,культ!F4:F10000,AH4,культ!Y4:Y10000,A10)+SUMIFS(спорт!A4:A10000,спорт!F4:F10000,AH4,спорт!Y4:Y10000,A10)+SUMIFS(лечеб!A4:A10000,лечеб!F4:F10000,AH4,лечеб!Y4:Y10000,A10)+SUMIFS(Баня!A4:A10000,Баня!F4:F10000,AH4,Баня!Y4:Y10000,A10)+SUMIFS(Адм!A4:A10000,Адм!F4:F10000,AH4,Адм!Y4:Y10000,A10)+SUMIFS(С.Х!A4:A10001,С.Х!F4:F10001,AH4,С.Х!Y4:Y10001,A10)+SUMIFS(новостр!A4:A10000,новостр!F4:F10000,AH4,новостр!X4:X10000,A10)+SUMIFS(авт!A4:A10003,авт!F4:F10003,AH4,авт!X4:X10003,A10)+SUMIFS(ЖС!A4:A9999,ЖС!F4:F9999,AH4,ЖС!AK4:AK9999,A10)+SUMIFS(Пр.откр.тер!A4:A10000,Пр.откр.тер!F4:F10000,AH4,Пр.откр.тер!U4:U10000,A10)</f>
        <v>0</v>
      </c>
      <c r="AJ10" s="501"/>
      <c r="AK10" s="548">
        <f>SUMIFS(произв!O4:O10000,произв!F4:F10000,AH4,произв!Y4:Y10000,A10)+SUMIFS(торг!O4:O10000,торг!F4:F10000,AH4,торг!Y4:Y10000,A10)+SUMIFS(склад!O4:O10000,склад!F4:F10000,AH4,склад!Y4:Y10000,A10)+SUMIFS('обр '!O4:O10000,'обр '!F4:F10000,AH4,'обр '!Y4:Y10000,A10)+SUMIFS(детс!O4:O10000,детс!F4:F10000,AH4,детс!Y4:Y10000,A10)+SUMIFS(культ!O4:O10000,культ!F4:F10000,AH4,культ!Y4:Y10000,A10)+SUMIFS(спорт!O4:O10000,спорт!F4:F10000,AH4,спорт!Y4:Y10000,A10)+SUMIFS(лечеб!O4:O10000,лечеб!F4:F10000,AH4,лечеб!Y4:Y10000,A10)+SUMIFS(Баня!O4:O10000,Баня!F4:F10000,AH4,Баня!Y4:Y10000,A10)+SUMIFS(Адм!O4:O10000,Адм!F4:F10000,AH4,Адм!Y4:Y10000,A10)+SUMIFS(С.Х!O4:O10001,С.Х!F4:F10001,AH4,С.Х!Y4:Y10001,A10)+SUMIFS(новостр!N4:N10000,новостр!F4:F10000,AH4,новостр!X4:X10000,A10)+SUMIFS(авт!K4:K10003,авт!F4:F10003,AH4,авт!X4:X10003,A10)+SUMIFS(ЖС!S4:S9999,ЖС!F4:F9999,AH4,ЖС!AK4:AK9999,A10)+SUMIFS(Пр.откр.тер!N4:N10000,Пр.откр.тер!F4:F10000,AH4,Пр.откр.тер!U4:U10000,A10)</f>
        <v>0</v>
      </c>
      <c r="AL10" s="507"/>
      <c r="AM10" s="499">
        <f>SUMIFS(произв!A4:A10000,произв!F4:F10000,AL4,произв!Y4:Y10000,A10)+SUMIFS(торг!A4:A10000,торг!F4:F10000,AL4,торг!Y4:Y10000,A10)+SUMIFS(склад!A4:A10000,склад!F4:F10000,AL4,склад!Y4:Y10000,A10)+SUMIFS('обр '!A4:A10000,'обр '!F4:F10000,AL4,'обр '!Y4:Y10000,A10)+SUMIFS(детс!A4:A10000,детс!F4:F10000,AL4,детс!Y4:Y10000,A10)+SUMIFS(культ!A4:A10000,культ!F4:F10000,AL4,культ!Y4:Y10000,A10)+SUMIFS(спорт!A4:A10000,спорт!F4:F10000,AL4,спорт!Y4:Y10000,A10)+SUMIFS(лечеб!A4:A10000,лечеб!F4:F10000,AL4,лечеб!Y4:Y10000,A10)+SUMIFS(Баня!A4:A10000,Баня!F4:F10000,AL4,Баня!Y4:Y10000,A10)+SUMIFS(Адм!A4:A10000,Адм!F4:F10000,AL4,Адм!Y4:Y10000,A10)+SUMIFS(С.Х!A4:A10001,С.Х!F4:F10001,AL4,С.Х!Y4:Y10001,A10)+SUMIFS(новостр!A4:A10000,новостр!F4:F10000,AL4,новостр!X4:X10000,A10)+SUMIFS(авт!A4:A10003,авт!F4:F10003,AL4,авт!X4:X10003,A10)+SUMIFS(ЖС!A4:A9999,ЖС!F4:F9999,AL4,ЖС!AK4:AK9999,A10)+SUMIFS(Пр.откр.тер!A4:A10000,Пр.откр.тер!F4:F10000,AL4,Пр.откр.тер!U4:U10000,A10)</f>
        <v>0</v>
      </c>
      <c r="AN10" s="501"/>
      <c r="AO10" s="548">
        <f>SUMIFS(произв!O4:O10000,произв!F4:F10000,AL4,произв!Y4:Y10000,A10)+SUMIFS(торг!O4:O10000,торг!F4:F10000,AL4,торг!Y4:Y10000,A10)+SUMIFS(склад!O4:O10000,склад!F4:F10000,AL4,склад!Y4:Y10000,A10)+SUMIFS('обр '!O4:O10000,'обр '!F4:F10000,AL4,'обр '!Y4:Y10000,A10)+SUMIFS(детс!O4:O10000,детс!F4:F10000,AL4,детс!Y4:Y10000,A10)+SUMIFS(культ!O4:O10000,культ!F4:F10000,AL4,культ!Y4:Y10000,A10)+SUMIFS(спорт!O4:O10000,спорт!F4:F10000,AL4,спорт!Y4:Y10000,A10)+SUMIFS(лечеб!O4:O10000,лечеб!F4:F10000,AL4,лечеб!Y4:Y10000,A10)+SUMIFS(Баня!O4:O10000,Баня!F4:F10000,AL4,Баня!Y4:Y10000,A10)+SUMIFS(Адм!O4:O10000,Адм!F4:F10000,AL4,Адм!Y4:Y10000,A10)+SUMIFS(С.Х!O4:O10001,С.Х!F4:F10001,AL4,С.Х!Y4:Y10001,A10)+SUMIFS(новостр!N4:N10000,новостр!F4:F10000,AL4,новостр!X4:X10000,A10)+SUMIFS(авт!K4:K10003,авт!F4:F10003,AL4,авт!X4:X10003,A10)+SUMIFS(ЖС!S4:S9999,ЖС!F4:F9999,AL4,ЖС!AK4:AK9999,A10)+SUMIFS(Пр.откр.тер!N4:N10000,Пр.откр.тер!F4:F10000,AL4,Пр.откр.тер!U4:U10000,A10)</f>
        <v>0</v>
      </c>
      <c r="AP10" s="507"/>
      <c r="AQ10" s="499">
        <f>SUMIFS(произв!A4:A10000,произв!F4:F10000,AP4,произв!Y4:Y10000,A10)+SUMIFS(торг!A4:A10000,торг!F4:F10000,AP4,торг!Y4:Y10000,A10)+SUMIFS(склад!A4:A10000,склад!F4:F10000,AP4,склад!Y4:Y10000,A10)+SUMIFS('обр '!A4:A10000,'обр '!F4:F10000,AP4,'обр '!Y4:Y10000,A10)+SUMIFS(детс!A4:A10000,детс!F4:F10000,AP4,детс!Y4:Y10000,A10)+SUMIFS(культ!A4:A10000,культ!F4:F10000,AP4,культ!Y4:Y10000,A10)+SUMIFS(спорт!A4:A10000,спорт!F4:F10000,AP4,спорт!Y4:Y10000,A10)+SUMIFS(лечеб!A4:A10000,лечеб!F4:F10000,AP4,лечеб!Y4:Y10000,A10)+SUMIFS(Баня!A4:A10000,Баня!F4:F10000,AP4,Баня!Y4:Y10000,A10)+SUMIFS(Адм!A4:A10000,Адм!F4:F10000,AP4,Адм!Y4:Y10000,A10)+SUMIFS(С.Х!A4:A10001,С.Х!F4:F10001,AP4,С.Х!Y4:Y10001,A10)+SUMIFS(новостр!A4:A10000,новостр!F4:F10000,AP4,новостр!X4:X10000,A10)+SUMIFS(авт!A4:A10003,авт!F4:F10003,AP4,авт!X4:X10003,A10)+SUMIFS(ЖС!A4:A9999,ЖС!F4:F9999,AP4,ЖС!AK4:AK9999,A10)+SUMIFS(Пр.откр.тер!A4:A10000,Пр.откр.тер!F4:F10000,AP4,Пр.откр.тер!U4:U10000,A10)</f>
        <v>0</v>
      </c>
      <c r="AR10" s="501"/>
      <c r="AS10" s="549">
        <f>SUMIFS(произв!O4:O10000,произв!F4:F10000,AP4,произв!Y4:Y10000,A10)+SUMIFS(торг!O4:O10000,торг!F4:F10000,AP4,торг!Y4:Y10000,A10)+SUMIFS(склад!O4:O10000,склад!F4:F10000,AP4,склад!Y4:Y10000,A10)+SUMIFS('обр '!O4:O10000,'обр '!F4:F10000,AP4,'обр '!Y4:Y10000,A10)+SUMIFS(детс!O4:O10000,детс!F4:F10000,AP4,детс!Y4:Y10000,A10)+SUMIFS(культ!O4:O10000,культ!F4:F10000,AP4,культ!Y4:Y10000,A10)+SUMIFS(спорт!O4:O10000,спорт!F4:F10000,AP4,спорт!Y4:Y10000,A10)+SUMIFS(лечеб!O4:O10000,лечеб!F4:F10000,AP4,лечеб!Y4:Y10000,A10)+SUMIFS(Баня!O4:O10000,Баня!F4:F10000,AP4,Баня!Y4:Y10000,A10)+SUMIFS(Адм!O4:O10000,Адм!F4:F10000,AP4,Адм!Y4:Y10000,A10)+SUMIFS(С.Х!O4:O10001,С.Х!F4:F10001,AP4,С.Х!Y4:Y10001,A10)+SUMIFS(новостр!N4:N10000,новостр!F4:F10000,AP4,новостр!X4:X10000,A10)+SUMIFS(авт!K4:K10003,авт!F4:F10003,AP4,авт!X4:X10003,A10)+SUMIFS(ЖС!S4:S9999,ЖС!F4:F9999,AP4,ЖС!AK4:AK9999,A10)+SUMIFS(Пр.откр.тер!N4:N10000,Пр.откр.тер!F4:F10000,AP4,Пр.откр.тер!U4:U10000,A10)</f>
        <v>0</v>
      </c>
      <c r="AT10" s="507"/>
      <c r="AU10" s="499">
        <f>SUMIFS(произв!A4:A10000,произв!F4:F10000,AT4,произв!Y4:Y10000,A10)+SUMIFS(торг!A4:A10000,торг!F4:F10000,AT4,торг!Y4:Y10000,A10)+SUMIFS(склад!A4:A10000,склад!F4:F10000,AT4,склад!Y4:Y10000,A10)+SUMIFS('обр '!A4:A10000,'обр '!F4:F10000,AT4,'обр '!Y4:Y10000,A10)+SUMIFS(детс!A4:A10000,детс!F4:F10000,AT4,детс!Y4:Y10000,A10)+SUMIFS(культ!A4:A10000,культ!F4:F10000,AT4,культ!Y4:Y10000,A10)+SUMIFS(спорт!A4:A10000,спорт!F4:F10000,AT4,спорт!Y4:Y10000,A10)+SUMIFS(лечеб!A4:A10000,лечеб!F4:F10000,AT4,лечеб!Y4:Y10000,A10)+SUMIFS(Баня!A4:A10000,Баня!F4:F10000,AT4,Баня!Y4:Y10000,A10)+SUMIFS(Адм!A4:A10000,Адм!F4:F10000,AT4,Адм!Y4:Y10000,A10)+SUMIFS(С.Х!A4:A10001,С.Х!F4:F10001,AT4,С.Х!Y4:Y10001,A10)+SUMIFS(новостр!A4:A10000,новостр!F4:F10000,AT4,новостр!X4:X10000,A10)+SUMIFS(авт!A4:A10003,авт!F4:F10003,AT4,авт!X4:X10003,A10)+SUMIFS(ЖС!A4:A9999,ЖС!F4:F9999,AT4,ЖС!AK4:AK9999,A10)+SUMIFS(Пр.откр.тер!A4:A10000,Пр.откр.тер!F4:F10000,AT4,Пр.откр.тер!U4:U10000,A10)</f>
        <v>0</v>
      </c>
      <c r="AV10" s="501"/>
      <c r="AW10" s="548">
        <f>SUMIFS(произв!O4:O10000,произв!F4:F10000,AT4,произв!Y4:Y10000,A10)+SUMIFS(торг!O4:O10000,торг!F4:F10000,AT4,торг!Y4:Y10000,A10)+SUMIFS(склад!O4:O10000,склад!F4:F10000,AT4,склад!Y4:Y10000,A10)+SUMIFS('обр '!O4:O10000,'обр '!F4:F10000,AT4,'обр '!Y4:Y10000,A10)+SUMIFS(детс!O4:O10000,детс!F4:F10000,AT4,детс!Y4:Y10000,A10)+SUMIFS(культ!O4:O10000,культ!F4:F10000,AT4,культ!Y4:Y10000,A10)+SUMIFS(спорт!O4:O10000,спорт!F4:F10000,AT4,спорт!Y4:Y10000,A10)+SUMIFS(лечеб!O4:O10000,лечеб!F4:F10000,AT4,лечеб!Y4:Y10000,A10)+SUMIFS(Баня!O4:O10000,Баня!F4:F10000,AT4,Баня!Y4:Y10000,A10)+SUMIFS(Адм!O4:O10000,Адм!F4:F10000,AT4,Адм!Y4:Y10000,A10)+SUMIFS(С.Х!O4:O10001,С.Х!F4:F10001,AT4,С.Х!Y4:Y10001,A10)+SUMIFS(новостр!N4:N10000,новостр!F4:F10000,AT4,новостр!X4:X10000,A10)+SUMIFS(авт!K4:K10003,авт!F4:F10003,AT4,авт!X4:X10003,A10)+SUMIFS(ЖС!S4:S9999,ЖС!F4:F9999,AT4,ЖС!AK4:AK9999,A10)+SUMIFS(Пр.откр.тер!N4:N10000,Пр.откр.тер!F4:F10000,AT4,Пр.откр.тер!U4:U10000,A10)</f>
        <v>0</v>
      </c>
      <c r="AX10" s="507"/>
      <c r="AY10" s="499">
        <f>SUMIFS(произв!A4:A10000,произв!F4:F10000,AX4,произв!Y4:Y10000,A10)+SUMIFS(торг!A4:A10000,торг!F4:F10000,AX4,торг!Y4:Y10000,A10)+SUMIFS(склад!A4:A10000,склад!F4:F10000,AX4,склад!Y4:Y10000,A10)+SUMIFS('обр '!A4:A10000,'обр '!F4:F10000,AX4,'обр '!Y4:Y10000,A10)+SUMIFS(детс!A4:A10000,детс!F4:F10000,AX4,детс!Y4:Y10000,A10)+SUMIFS(культ!A4:A10000,культ!F4:F10000,AX4,культ!Y4:Y10000,A10)+SUMIFS(спорт!A4:A10000,спорт!F4:F10000,AX4,спорт!Y4:Y10000,A10)+SUMIFS(лечеб!A4:A10000,лечеб!F4:F10000,AX4,лечеб!Y4:Y10000,A10)+SUMIFS(Баня!A4:A10000,Баня!F4:F10000,AX4,Баня!Y4:Y10000,A10)+SUMIFS(Адм!A4:A10000,Адм!F4:F10000,AX4,Адм!Y4:Y10000,A10)+SUMIFS(С.Х!A4:A10001,С.Х!F4:F10001,AX4,С.Х!Y4:Y10001,A10)+SUMIFS(новостр!A4:A10000,новостр!F4:F10000,AX4,новостр!X4:X10000,A10)+SUMIFS(авт!A4:A10003,авт!F4:F10003,AX4,авт!X4:X10003,A10)+SUMIFS(ЖС!A4:A9999,ЖС!F4:F9999,AX4,ЖС!AK4:AK9999,A10)+SUMIFS(Пр.откр.тер!A4:A10000,Пр.откр.тер!F4:F10000,AX4,Пр.откр.тер!U4:U10000,A10)</f>
        <v>0</v>
      </c>
      <c r="AZ10" s="501"/>
      <c r="BA10" s="548">
        <f>SUMIFS(произв!O4:O10000,произв!F4:F10000,AX4,произв!Y4:Y10000,A10)+SUMIFS(торг!O4:O10000,торг!F4:F10000,AX4,торг!Y4:Y10000,A10)+SUMIFS(склад!O4:O10000,склад!F4:F10000,AX4,склад!Y4:Y10000,A10)+SUMIFS('обр '!O4:O10000,'обр '!F4:F10000,AX4,'обр '!Y4:Y10000,A10)+SUMIFS(детс!O4:O10000,детс!F4:F10000,AX4,детс!Y4:Y10000,A10)+SUMIFS(культ!O4:O10000,культ!F4:F10000,AX4,культ!Y4:Y10000,A10)+SUMIFS(спорт!O4:O10000,спорт!F4:F10000,AX4,спорт!Y4:Y10000,A10)+SUMIFS(лечеб!O4:O10000,лечеб!F4:F10000,AX4,лечеб!Y4:Y10000,A10)+SUMIFS(Баня!O4:O10000,Баня!F4:F10000,AX4,Баня!Y4:Y10000,A10)+SUMIFS(Адм!O4:O10000,Адм!F4:F10000,AX4,Адм!Y4:Y10000,A10)+SUMIFS(С.Х!O4:O10001,С.Х!F4:F10001,AX4,С.Х!Y4:Y10001,A10)+SUMIFS(новостр!N4:N10000,новостр!F4:F10000,AX4,новостр!X4:X10000,A10)+SUMIFS(авт!K4:K10003,авт!F4:F10003,AX4,авт!X4:X10003,A10)+SUMIFS(ЖС!S4:S9999,ЖС!F4:F9999,AX4,ЖС!AK4:AK9999,A10)+SUMIFS(Пр.откр.тер!N4:N10000,Пр.откр.тер!F4:F10000,AX4,Пр.откр.тер!U4:U10000,A10)</f>
        <v>0</v>
      </c>
      <c r="BB10" s="507"/>
      <c r="BC10" s="499">
        <f>SUMIFS(произв!A4:A10000,произв!F4:F10000,BB4,произв!Y4:Y10000,A10)+SUMIFS(торг!A4:A10000,торг!F4:F10000,BB4,торг!Y4:Y10000,A10)+SUMIFS(склад!A4:A10000,склад!F4:F10000,BB4,склад!Y4:Y10000,A10)+SUMIFS('обр '!A4:A10000,'обр '!F4:F10000,BB4,'обр '!Y4:Y10000,A10)+SUMIFS(детс!A4:A10000,детс!F4:F10000,BB4,детс!Y4:Y10000,A10)+SUMIFS(культ!A4:A10000,культ!F4:F10000,BB4,культ!Y4:Y10000,A10)+SUMIFS(спорт!A4:A10000,спорт!F4:F10000,BB4,спорт!Y4:Y10000,A10)+SUMIFS(лечеб!A4:A10000,лечеб!F4:F10000,BB4,лечеб!Y4:Y10000,A10)+SUMIFS(Баня!A4:A10000,Баня!F4:F10000,BB4,Баня!Y4:Y10000,A10)+SUMIFS(Адм!A4:A10000,Адм!F4:F10000,BB4,Адм!Y4:Y10000,A10)+SUMIFS(С.Х!A4:A10001,С.Х!F4:F10001,BB4,С.Х!Y4:Y10001,A10)+SUMIFS(новостр!A4:A10000,новостр!F4:F10000,BB4,новостр!X4:X10000,A10)+SUMIFS(авт!A4:A10003,авт!F4:F10003,BB4,авт!X4:X10003,A10)+SUMIFS(ЖС!A4:A9999,ЖС!F4:F9999,BB4,ЖС!AK4:AK9999,A10)+SUMIFS(Пр.откр.тер!A4:A10000,Пр.откр.тер!F4:F10000,BB4,Пр.откр.тер!U4:U10000,A10)</f>
        <v>0</v>
      </c>
      <c r="BD10" s="501"/>
      <c r="BE10" s="548">
        <f>SUMIFS(произв!O4:O10000,произв!F4:F10000,BB4,произв!Y4:Y10000,A10)+SUMIFS(торг!O4:O10000,торг!F4:F10000,BB4,торг!Y4:Y10000,A10)+SUMIFS(склад!O4:O10000,склад!F4:F10000,BB4,склад!Y4:Y10000,A10)+SUMIFS('обр '!O4:O10000,'обр '!F4:F10000,BB4,'обр '!Y4:Y10000,A10)+SUMIFS(детс!O4:O10000,детс!F4:F10000,BB4,детс!Y4:Y10000,A10)+SUMIFS(культ!O4:O10000,культ!F4:F10000,BB4,культ!Y4:Y10000,A10)+SUMIFS(спорт!O4:O10000,спорт!F4:F10000,BB4,спорт!Y4:Y10000,A10)+SUMIFS(лечеб!O4:O10000,лечеб!F4:F10000,BB4,лечеб!Y4:Y10000,A10)+SUMIFS(Баня!O4:O10000,Баня!F4:F10000,BB4,Баня!Y4:Y10000,A10)+SUMIFS(Адм!O4:O10000,Адм!F4:F10000,BB4,Адм!Y4:Y10000,A10)+SUMIFS(С.Х!O4:O10001,С.Х!F4:F10001,BB4,С.Х!Y4:Y10001,A10)+SUMIFS(новостр!N4:N10000,новостр!F4:F10000,BB4,новостр!X4:X10000,A10)+SUMIFS(авт!K4:K10003,авт!F4:F10003,BB4,авт!X4:X10003,A10)+SUMIFS(ЖС!S4:S9999,ЖС!F4:F9999,BB4,ЖС!AK4:AK9999,A10)+SUMIFS(Пр.откр.тер!N4:N10000,Пр.откр.тер!F4:F10000,BB4,Пр.откр.тер!U4:U10000,A10)</f>
        <v>0</v>
      </c>
      <c r="BF10" s="507"/>
      <c r="BG10" s="499">
        <f>SUMIFS(произв!A4:A10000,произв!F4:F10000,BF4,произв!Y4:Y10000,A10)+SUMIFS(торг!A4:A10000,торг!F4:F10000,BF4,торг!Y4:Y10000,A10)+SUMIFS(склад!A4:A10000,склад!F4:F10000,BF4,склад!Y4:Y10000,A10)+SUMIFS('обр '!A4:A10000,'обр '!F4:F10000,BF4,'обр '!Y4:Y10000,A10)+SUMIFS(детс!A4:A10000,детс!F4:F10000,BF4,детс!Y4:Y10000,A10)+SUMIFS(культ!A4:A10000,культ!F4:F10000,BF4,культ!Y4:Y10000,A10)+SUMIFS(спорт!A4:A10000,спорт!F4:F10000,BF4,спорт!Y4:Y10000,A10)+SUMIFS(лечеб!A4:A10000,лечеб!F4:F10000,BF4,лечеб!Y4:Y10000,A10)+SUMIFS(Баня!A4:A10000,Баня!F4:F10000,BF4,Баня!Y4:Y10000,A10)+SUMIFS(Адм!A4:A10000,Адм!F4:F10000,BF4,Адм!Y4:Y10000,A10)+SUMIFS(С.Х!A4:A10001,С.Х!F4:F10001,BF4,С.Х!Y4:Y10001,A10)+SUMIFS(новостр!A4:A10000,новостр!F4:F10000,BF4,новостр!X4:X10000,A10)+SUMIFS(авт!A4:A10003,авт!F4:F10003,BF4,авт!X4:X10003,A10)+SUMIFS(ЖС!A4:A9999,ЖС!F4:F9999,BF4,ЖС!AK4:AK9999,A10)+SUMIFS(Пр.откр.тер!A4:A10000,Пр.откр.тер!F4:F10000,BF4,Пр.откр.тер!U4:U10000,A10)</f>
        <v>0</v>
      </c>
      <c r="BH10" s="501"/>
      <c r="BI10" s="549">
        <f>SUMIFS(произв!O4:O10000,произв!F4:F10000,BF4,произв!Y4:Y10000,A10)+SUMIFS(торг!O4:O10000,торг!F4:F10000,BF4,торг!Y4:Y10000,A10)+SUMIFS(склад!O4:O10000,склад!F4:F10000,BF4,склад!Y4:Y10000,A10)+SUMIFS('обр '!O4:O10000,'обр '!F4:F10000,BF4,'обр '!Y4:Y10000,A10)+SUMIFS(детс!O4:O10000,детс!F4:F10000,BF4,детс!Y4:Y10000,A10)+SUMIFS(культ!O4:O10000,культ!F4:F10000,BF4,культ!Y4:Y10000,A10)+SUMIFS(спорт!O4:O10000,спорт!F4:F10000,BF4,спорт!Y4:Y10000,A10)+SUMIFS(лечеб!O4:O10000,лечеб!F4:F10000,BF4,лечеб!Y4:Y10000,A10)+SUMIFS(Баня!O4:O10000,Баня!F4:F10000,BF4,Баня!Y4:Y10000,A10)+SUMIFS(Адм!O4:O10000,Адм!F4:F10000,BF4,Адм!Y4:Y10000,A10)+SUMIFS(С.Х!O4:O10001,С.Х!F4:F10001,BF4,С.Х!Y4:Y10001,A10)+SUMIFS(новостр!N4:N10000,новостр!F4:F10000,BF4,новостр!X4:X10000,A10)+SUMIFS(авт!K4:K10003,авт!F4:F10003,BF4,авт!X4:X10003,A10)+SUMIFS(ЖС!S4:S9999,ЖС!F4:F9999,BF4,ЖС!AK4:AK9999,A10)+SUMIFS(Пр.откр.тер!N4:N10000,Пр.откр.тер!F4:F10000,BF4,Пр.откр.тер!U4:U10000,A10)</f>
        <v>0</v>
      </c>
      <c r="BJ10" s="507"/>
      <c r="BK10" s="499">
        <f>SUMIFS(произв!A4:A10000,произв!F4:F10000,BJ4,произв!Y4:Y10000,A10)+SUMIFS(торг!A4:A10000,торг!F4:F10000,BJ4,торг!Y4:Y10000,A10)+SUMIFS(склад!A4:A10000,склад!F4:F10000,BJ4,склад!Y4:Y10000,A10)+SUMIFS('обр '!A4:A10000,'обр '!F4:F10000,BJ4,'обр '!Y4:Y10000,A10)+SUMIFS(детс!A4:A10000,детс!F4:F10000,BJ4,детс!Y4:Y10000,A10)+SUMIFS(культ!A4:A10000,культ!F4:F10000,BJ4,культ!Y4:Y10000,A10)+SUMIFS(спорт!A4:A10000,спорт!F4:F10000,BJ4,спорт!Y4:Y10000,A10)+SUMIFS(лечеб!A4:A10000,лечеб!F4:F10000,BJ4,лечеб!Y4:Y10000,A10)+SUMIFS(Баня!A4:A10000,Баня!F4:F10000,BJ4,Баня!Y4:Y10000,A10)+SUMIFS(Адм!A4:A10000,Адм!F4:F10000,BJ4,Адм!Y4:Y10000,A10)+SUMIFS(С.Х!A4:A10001,С.Х!F4:F10001,BJ4,С.Х!Y4:Y10001,A10)+SUMIFS(новостр!A4:A10000,новостр!F4:F10000,BJ4,новостр!X4:X10000,A10)+SUMIFS(авт!A4:A10003,авт!F4:F10003,BJ4,авт!X4:X10003,A10)+SUMIFS(ЖС!A4:A9999,ЖС!F4:F9999,BJ4,ЖС!AK4:AK9999,A10)+SUMIFS(Пр.откр.тер!A4:A10000,Пр.откр.тер!F4:F10000,BJ4,Пр.откр.тер!U4:U10000,A10)</f>
        <v>0</v>
      </c>
      <c r="BL10" s="501"/>
      <c r="BM10" s="548">
        <f>SUMIFS(произв!O4:O10000,произв!F4:F10000,BJ4,произв!Y4:Y10000,A10)+SUMIFS(торг!O4:O10000,торг!F4:F10000,BJ4,торг!Y4:Y10000,A10)+SUMIFS(склад!O4:O10000,склад!F4:F10000,BJ4,склад!Y4:Y10000,A10)+SUMIFS('обр '!O4:O10000,'обр '!F4:F10000,BJ4,'обр '!Y4:Y10000,A10)+SUMIFS(детс!O4:O10000,детс!F4:F10000,BJ4,детс!Y4:Y10000,A10)+SUMIFS(культ!O4:O10000,культ!F4:F10000,BJ4,культ!Y4:Y10000,A10)+SUMIFS(спорт!O4:O10000,спорт!F4:F10000,BJ4,спорт!Y4:Y10000,A10)+SUMIFS(лечеб!O4:O10000,лечеб!F4:F10000,BJ4,лечеб!Y4:Y10000,A10)+SUMIFS(Баня!O4:O10000,Баня!F4:F10000,BJ4,Баня!Y4:Y10000,A10)+SUMIFS(Адм!O4:O10000,Адм!F4:F10000,BJ4,Адм!Y4:Y10000,A10)+SUMIFS(С.Х!O4:O10001,С.Х!F4:F10001,BJ4,С.Х!Y4:Y10001,A10)+SUMIFS(новостр!N4:N10000,новостр!F4:F10000,BJ4,новостр!X4:X10000,A10)+SUMIFS(авт!K4:K10003,авт!F4:F10003,BJ4,авт!X4:X10003,A10)+SUMIFS(ЖС!S4:S9999,ЖС!F4:F9999,BJ4,ЖС!AK4:AK9999,A10)+SUMIFS(Пр.откр.тер!N4:N10000,Пр.откр.тер!F4:F10000,BJ4,Пр.откр.тер!U4:U10000,A10)</f>
        <v>0</v>
      </c>
      <c r="BN10" s="507"/>
      <c r="BO10" s="499">
        <f>SUMIFS(произв!A4:A10000,произв!F4:F10000,BN4,произв!Y4:Y10000,A10)+SUMIFS(торг!A4:A10000,торг!F4:F10000,BN4,торг!Y4:Y10000,A10)+SUMIFS(склад!A4:A10000,склад!F4:F10000,BN4,склад!Y4:Y10000,A10)+SUMIFS('обр '!A4:A10000,'обр '!F4:F10000,BN4,'обр '!Y4:Y10000,A10)+SUMIFS(детс!A4:A10000,детс!F4:F10000,BN4,детс!Y4:Y10000,A10)+SUMIFS(культ!A4:A10000,культ!F4:F10000,BN4,культ!Y4:Y10000,A10)+SUMIFS(спорт!A4:A10000,спорт!F4:F10000,BN4,спорт!Y4:Y10000,A10)+SUMIFS(лечеб!A4:A10000,лечеб!F4:F10000,BN4,лечеб!Y4:Y10000,A10)+SUMIFS(Баня!A4:A10000,Баня!F4:F10000,BN4,Баня!Y4:Y10000,A10)+SUMIFS(Адм!A4:A10000,Адм!F4:F10000,BN4,Адм!Y4:Y10000,A10)+SUMIFS(С.Х!A4:A10001,С.Х!F4:F10001,BN4,С.Х!Y4:Y10001,A10)+SUMIFS(новостр!A4:A10000,новостр!F4:F10000,BN4,новостр!X4:X10000,A10)+SUMIFS(авт!A4:A10003,авт!F4:F10003,BN4,авт!X4:X10003,A10)+SUMIFS(ЖС!A4:A9999,ЖС!F4:F9999,BN4,ЖС!AK4:AK9999,A10)+SUMIFS(Пр.откр.тер!A4:A10000,Пр.откр.тер!F4:F10000,BN4,Пр.откр.тер!U4:U10000,A10)</f>
        <v>0</v>
      </c>
      <c r="BP10" s="501"/>
      <c r="BQ10" s="548">
        <f>SUMIFS(произв!O4:O10000,произв!F4:F10000,BN4,произв!Y4:Y10000,A10)+SUMIFS(торг!O4:O10000,торг!F4:F10000,BN4,торг!Y4:Y10000,A10)+SUMIFS(склад!O4:O10000,склад!F4:F10000,BN4,склад!Y4:Y10000,A10)+SUMIFS('обр '!O4:O10000,'обр '!F4:F10000,BN4,'обр '!Y4:Y10000,A10)+SUMIFS(детс!O4:O10000,детс!F4:F10000,BN4,детс!Y4:Y10000,A10)+SUMIFS(культ!O4:O10000,культ!F4:F10000,BN4,культ!Y4:Y10000,A10)+SUMIFS(спорт!O4:O10000,спорт!F4:F10000,BN4,спорт!Y4:Y10000,A10)+SUMIFS(лечеб!O4:O10000,лечеб!F4:F10000,BN4,лечеб!Y4:Y10000,A10)+SUMIFS(Баня!O4:O10000,Баня!F4:F10000,BN4,Баня!Y4:Y10000,A10)+SUMIFS(Адм!O4:O10000,Адм!F4:F10000,BN4,Адм!Y4:Y10000,A10)+SUMIFS(С.Х!O4:O10001,С.Х!F4:F10001,BN4,С.Х!Y4:Y10001,A10)+SUMIFS(новостр!N4:N10000,новостр!F4:F10000,BN4,новостр!X4:X10000,A10)+SUMIFS(авт!K4:K10003,авт!F4:F10003,BN4,авт!X4:X10003,A10)+SUMIFS(ЖС!S4:S9999,ЖС!F4:F9999,BN4,ЖС!AK4:AK9999,A10)+SUMIFS(Пр.откр.тер!N4:N10000,Пр.откр.тер!F4:F10000,BN4,Пр.откр.тер!U4:U10000,A10)</f>
        <v>0</v>
      </c>
      <c r="BR10" s="507"/>
      <c r="BS10" s="499">
        <f>SUMIFS(произв!A4:A10000,произв!F4:F10000,BR4,произв!Y4:Y10000,A10)+SUMIFS(торг!A4:A10000,торг!F4:F10000,BR4,торг!Y4:Y10000,A10)+SUMIFS(склад!A4:A10000,склад!F4:F10000,BR4,склад!Y4:Y10000,A10)+SUMIFS('обр '!A4:A10000,'обр '!F4:F10000,BR4,'обр '!Y4:Y10000,A10)+SUMIFS(детс!A4:A10000,детс!F4:F10000,BR4,детс!Y4:Y10000,A10)+SUMIFS(культ!A4:A10000,культ!F4:F10000,BR4,культ!Y4:Y10000,A10)+SUMIFS(спорт!A4:A10000,спорт!F4:F10000,BR4,спорт!Y4:Y10000,A10)+SUMIFS(лечеб!A4:A10000,лечеб!F4:F10000,BR4,лечеб!Y4:Y10000,A10)+SUMIFS(Баня!A4:A10000,Баня!F4:F10000,BR4,Баня!Y4:Y10000,A10)+SUMIFS(Адм!A4:A10000,Адм!F4:F10000,BR4,Адм!Y4:Y10000,A10)+SUMIFS(С.Х!A4:A10001,С.Х!F4:F10001,BR4,С.Х!Y4:Y10001,A10)+SUMIFS(новостр!A4:A10000,новостр!F4:F10000,BR4,новостр!X4:X10000,A10)+SUMIFS(авт!A4:A10003,авт!F4:F10003,BR4,авт!X4:X10003,A10)+SUMIFS(ЖС!A4:A9999,ЖС!F4:F9999,BR4,ЖС!AK4:AK9999,A10)+SUMIFS(Пр.откр.тер!A4:A10000,Пр.откр.тер!F4:F10000,BR4,Пр.откр.тер!U4:U10000,A10)</f>
        <v>0</v>
      </c>
      <c r="BT10" s="501"/>
      <c r="BU10" s="548">
        <f>SUMIFS(произв!O4:O10000,произв!F4:F10000,BR4,произв!Y4:Y10000,A10)+SUMIFS(торг!O4:O10000,торг!F4:F10000,BR4,торг!Y4:Y10000,A10)+SUMIFS(склад!O4:O10000,склад!F4:F10000,BR4,склад!Y4:Y10000,A10)+SUMIFS('обр '!O4:O10000,'обр '!F4:F10000,BR4,'обр '!Y4:Y10000,A10)+SUMIFS(детс!O4:O10000,детс!F4:F10000,BR4,детс!Y4:Y10000,A10)+SUMIFS(культ!O4:O10000,культ!F4:F10000,BR4,культ!Y4:Y10000,A10)+SUMIFS(спорт!O4:O10000,спорт!F4:F10000,BR4,спорт!Y4:Y10000,A10)+SUMIFS(лечеб!O4:O10000,лечеб!F4:F10000,BR4,лечеб!Y4:Y10000,A10)+SUMIFS(Баня!O4:O10000,Баня!F4:F10000,BR4,Баня!Y4:Y10000,A10)+SUMIFS(Адм!O4:O10000,Адм!F4:F10000,BR4,Адм!Y4:Y10000,A10)+SUMIFS(С.Х!O4:O10001,С.Х!F4:F10001,BR4,С.Х!Y4:Y10001,A10)+SUMIFS(новостр!N4:N10000,новостр!F4:F10000,BR4,новостр!X4:X10000,A10)+SUMIFS(авт!K4:K10003,авт!F4:F10003,BR4,авт!X4:X10003,A10)+SUMIFS(ЖС!S4:S9999,ЖС!F4:F9999,BR4,ЖС!AK4:AK9999,A10)+SUMIFS(Пр.откр.тер!N4:N10000,Пр.откр.тер!F4:F10000,BR4,Пр.откр.тер!U4:U10000,A10)</f>
        <v>0</v>
      </c>
      <c r="BV10" s="507"/>
      <c r="BW10" s="499">
        <f>SUMIFS(произв!A4:A10000,произв!F4:F10000,BV4,произв!Y4:Y10000,A10)+SUMIFS(торг!A4:A10000,торг!F4:F10000,BV4,торг!Y4:Y10000,A10)+SUMIFS(склад!A4:A10000,склад!F4:F10000,BV4,склад!Y4:Y10000,A10)+SUMIFS('обр '!A4:A10000,'обр '!F4:F10000,BV4,'обр '!Y4:Y10000,A10)+SUMIFS(детс!A4:A10000,детс!F4:F10000,BV4,детс!Y4:Y10000,A10)+SUMIFS(культ!A4:A10000,культ!F4:F10000,BV4,культ!Y4:Y10000,A10)+SUMIFS(спорт!A4:A10000,спорт!F4:F10000,BV4,спорт!Y4:Y10000,A10)+SUMIFS(лечеб!A4:A10000,лечеб!F4:F10000,BV4,лечеб!Y4:Y10000,A10)+SUMIFS(Баня!A4:A10000,Баня!F4:F10000,BV4,Баня!Y4:Y10000,A10)+SUMIFS(Адм!A4:A10000,Адм!F4:F10000,BV4,Адм!Y4:Y10000,A10)+SUMIFS(С.Х!A4:A10001,С.Х!F4:F10001,BV4,С.Х!Y4:Y10001,A10)+SUMIFS(новостр!A4:A10000,новостр!F4:F10000,BV4,новостр!X4:X10000,A10)+SUMIFS(авт!A4:A10003,авт!F4:F10003,BV4,авт!X4:X10003,A10)+SUMIFS(ЖС!A4:A9999,ЖС!F4:F9999,BV4,ЖС!AK4:AK9999,A10)+SUMIFS(Пр.откр.тер!A4:A10000,Пр.откр.тер!F4:F10000,BV4,Пр.откр.тер!U4:U10000,A10)</f>
        <v>0</v>
      </c>
      <c r="BX10" s="501"/>
      <c r="BY10" s="548">
        <f>SUMIFS(произв!O4:O10000,произв!F4:F10000,BV4,произв!Y4:Y10000,A10)+SUMIFS(торг!O4:O10000,торг!F4:F10000,BV4,торг!Y4:Y10000,A10)+SUMIFS(склад!O4:O10000,склад!F4:F10000,BV4,склад!Y4:Y10000,A10)+SUMIFS('обр '!O4:O10000,'обр '!F4:F10000,BV4,'обр '!Y4:Y10000,A10)+SUMIFS(детс!O4:O10000,детс!F4:F10000,BV4,детс!Y4:Y10000,A10)+SUMIFS(культ!O4:O10000,культ!F4:F10000,BV4,культ!Y4:Y10000,A10)+SUMIFS(спорт!O4:O10000,спорт!F4:F10000,BV4,спорт!Y4:Y10000,A10)+SUMIFS(лечеб!O4:O10000,лечеб!F4:F10000,BV4,лечеб!Y4:Y10000,A10)+SUMIFS(Баня!O4:O10000,Баня!F4:F10000,BV4,Баня!Y4:Y10000,A10)+SUMIFS(Адм!O4:O10000,Адм!F4:F10000,BV4,Адм!Y4:Y10000,A10)+SUMIFS(С.Х!O4:O10001,С.Х!F4:F10001,BV4,С.Х!Y4:Y10001,A10)+SUMIFS(новостр!N4:N10000,новостр!F4:F10000,BV4,новостр!X4:X10000,A10)+SUMIFS(авт!K4:K10003,авт!F4:F10003,BV4,авт!X4:X10003,A10)+SUMIFS(ЖС!S4:S9999,ЖС!F4:F9999,BV4,ЖС!AK4:AK9999,A10)+SUMIFS(Пр.откр.тер!N4:N10000,Пр.откр.тер!F4:F10000,BV4,Пр.откр.тер!U4:U10000,A10)</f>
        <v>0</v>
      </c>
      <c r="BZ10" s="507"/>
      <c r="CA10" s="499">
        <f>SUMIFS(произв!A4:A10000,произв!F4:F10000,BZ4,произв!Y4:Y10000,A10)+SUMIFS(торг!A4:A10000,торг!F4:F10000,BZ4,торг!Y4:Y10000,A10)+SUMIFS(склад!A4:A10000,склад!F4:F10000,BZ4,склад!Y4:Y10000,A10)+SUMIFS('обр '!A4:A10000,'обр '!F4:F10000,BZ4,'обр '!Y4:Y10000,A10)+SUMIFS(детс!A4:A10000,детс!F4:F10000,BZ4,детс!Y4:Y10000,A10)+SUMIFS(культ!A4:A10000,культ!F4:F10000,BZ4,культ!Y4:Y10000,A10)+SUMIFS(спорт!A4:A10000,спорт!F4:F10000,BZ4,спорт!Y4:Y10000,A10)+SUMIFS(лечеб!A4:A10000,лечеб!F4:F10000,BZ4,лечеб!Y4:Y10000,A10)+SUMIFS(Баня!A4:A10000,Баня!F4:F10000,BZ4,Баня!Y4:Y10000,A10)+SUMIFS(Адм!A4:A10000,Адм!F4:F10000,BZ4,Адм!Y4:Y10000,A10)+SUMIFS(С.Х!A4:A10001,С.Х!F4:F10001,BZ4,С.Х!Y4:Y10001,A10)+SUMIFS(новостр!A4:A10000,новостр!F4:F10000,BZ4,новостр!X4:X10000,A10)+SUMIFS(авт!A4:A10003,авт!F4:F10003,BZ4,авт!X4:X10003,A10)+SUMIFS(ЖС!A4:A9999,ЖС!F4:F9999,BZ4,ЖС!AK4:AK9999,A10)+SUMIFS(Пр.откр.тер!A4:A10000,Пр.откр.тер!F4:F10000,BZ4,Пр.откр.тер!U4:U10000,A10)</f>
        <v>0</v>
      </c>
      <c r="CB10" s="501"/>
      <c r="CC10" s="549">
        <f>SUMIFS(произв!O4:O10000,произв!F4:F10000,BZ4,произв!Y4:Y10000,A10)+SUMIFS(торг!O4:O10000,торг!F4:F10000,BZ4,торг!Y4:Y10000,A10)+SUMIFS(склад!O4:O10000,склад!F4:F10000,BZ4,склад!Y4:Y10000,A10)+SUMIFS('обр '!O4:O10000,'обр '!F4:F10000,BZ4,'обр '!Y4:Y10000,A10)+SUMIFS(детс!O4:O10000,детс!F4:F10000,BZ4,детс!Y4:Y10000,A10)+SUMIFS(культ!O4:O10000,культ!F4:F10000,BZ4,культ!Y4:Y10000,A10)+SUMIFS(спорт!O4:O10000,спорт!F4:F10000,BZ4,спорт!Y4:Y10000,A10)+SUMIFS(лечеб!O4:O10000,лечеб!F4:F10000,BZ4,лечеб!Y4:Y10000,A10)+SUMIFS(Баня!O4:O10000,Баня!F4:F10000,BZ4,Баня!Y4:Y10000,A10)+SUMIFS(Адм!O4:O10000,Адм!F4:F10000,BZ4,Адм!Y4:Y10000,A10)+SUMIFS(С.Х!O4:O10001,С.Х!F4:F10001,BZ4,С.Х!Y4:Y10001,A10)+SUMIFS(новостр!N4:N10000,новостр!F4:F10000,BZ4,новостр!X4:X10000,A10)+SUMIFS(авт!K4:K10003,авт!F4:F10003,BZ4,авт!X4:X10003,A10)+SUMIFS(ЖС!S4:S9999,ЖС!F4:F9999,BZ4,ЖС!AK4:AK9999,A10)+SUMIFS(Пр.откр.тер!N4:N10000,Пр.откр.тер!F4:F10000,BZ4,Пр.откр.тер!U4:U10000,A10)</f>
        <v>0</v>
      </c>
      <c r="CD10" s="507"/>
      <c r="CE10" s="499">
        <f>SUMIFS(произв!A4:A10000,произв!F4:F10000,CD4,произв!Y4:Y10000,A10)+SUMIFS(торг!A4:A10000,торг!F4:F10000,CD4,торг!Y4:Y10000,A10)+SUMIFS(склад!A4:A10000,склад!F4:F10000,CD4,склад!Y4:Y10000,A10)+SUMIFS('обр '!A4:A10000,'обр '!F4:F10000,CD4,'обр '!Y4:Y10000,A10)+SUMIFS(детс!A4:A10000,детс!F4:F10000,CD4,детс!Y4:Y10000,A10)+SUMIFS(культ!A4:A10000,культ!F4:F10000,CD4,культ!Y4:Y10000,A10)+SUMIFS(спорт!A4:A10000,спорт!F4:F10000,CD4,спорт!Y4:Y10000,A10)+SUMIFS(лечеб!A4:A10000,лечеб!F4:F10000,CD4,лечеб!Y4:Y10000,A10)+SUMIFS(Баня!A4:A10000,Баня!F4:F10000,CD4,Баня!Y4:Y10000,A10)+SUMIFS(Адм!A4:A10000,Адм!F4:F10000,CD4,Адм!Y4:Y10000,A10)+SUMIFS(С.Х!A4:A10001,С.Х!F4:F10001,CD4,С.Х!Y4:Y10001,A10)+SUMIFS(новостр!A4:A10000,новостр!F4:F10000,CD4,новостр!X4:X10000,A10)+SUMIFS(авт!A4:A10003,авт!F4:F10003,CD4,авт!X4:X10003,A10)+SUMIFS(ЖС!A4:A9999,ЖС!F4:F9999,CD4,ЖС!AK4:AK9999,A10)+SUMIFS(Пр.откр.тер!A4:A10000,Пр.откр.тер!F4:F10000,CD4,Пр.откр.тер!U4:U10000,A10)</f>
        <v>0</v>
      </c>
      <c r="CF10" s="501"/>
      <c r="CG10" s="548">
        <f>SUMIFS(произв!O4:O10000,произв!F4:F10000,CD4,произв!Y4:Y10000,A10)+SUMIFS(торг!O4:O10000,торг!F4:F10000,CD4,торг!Y4:Y10000,A10)+SUMIFS(склад!O4:O10000,склад!F4:F10000,CD4,склад!Y4:Y10000,A10)+SUMIFS('обр '!O4:O10000,'обр '!F4:F10000,CD4,'обр '!Y4:Y10000,A10)+SUMIFS(детс!O4:O10000,детс!F4:F10000,CD4,детс!Y4:Y10000,A10)+SUMIFS(культ!O4:O10000,культ!F4:F10000,CD4,культ!Y4:Y10000,A10)+SUMIFS(спорт!O4:O10000,спорт!F4:F10000,CD4,спорт!Y4:Y10000,A10)+SUMIFS(лечеб!O4:O10000,лечеб!F4:F10000,CD4,лечеб!Y4:Y10000,A10)+SUMIFS(Баня!O4:O10000,Баня!F4:F10000,CD4,Баня!Y4:Y10000,A10)+SUMIFS(Адм!O4:O10000,Адм!F4:F10000,CD4,Адм!Y4:Y10000,A10)+SUMIFS(С.Х!O4:O10001,С.Х!F4:F10001,CD4,С.Х!Y4:Y10001,A10)+SUMIFS(новостр!N4:N10000,новостр!F4:F10000,CD4,новостр!X4:X10000,A10)+SUMIFS(авт!K4:K10003,авт!F4:F10003,CD4,авт!X4:X10003,A10)+SUMIFS(ЖС!S4:S9999,ЖС!F4:F9999,CD4,ЖС!AK4:AK9999,A10)+SUMIFS(Пр.откр.тер!N4:N10000,Пр.откр.тер!F4:F10000,CD4,Пр.откр.тер!U4:U10000,A10)</f>
        <v>0</v>
      </c>
      <c r="CH10" s="507"/>
      <c r="CI10" s="499">
        <f>SUMIFS(произв!A4:A10000,произв!F4:F10000,CH4,произв!Y4:Y10000,A10)+SUMIFS(торг!A4:A10000,торг!F4:F10000,CH4,торг!Y4:Y10000,A10)+SUMIFS(склад!A4:A10000,склад!F4:F10000,CH4,склад!Y4:Y10000,A10)+SUMIFS('обр '!A4:A10000,'обр '!F4:F10000,CH4,'обр '!Y4:Y10000,A10)+SUMIFS(детс!A4:A10000,детс!F4:F10000,CH4,детс!Y4:Y10000,A10)+SUMIFS(культ!A4:A10000,культ!F4:F10000,CH4,культ!Y4:Y10000,A10)+SUMIFS(спорт!A4:A10000,спорт!F4:F10000,CH4,спорт!Y4:Y10000,A10)+SUMIFS(лечеб!A4:A10000,лечеб!F4:F10000,CH4,лечеб!Y4:Y10000,A10)+SUMIFS(Баня!A4:A10000,Баня!F4:F10000,CH4,Баня!Y4:Y10000,A10)+SUMIFS(Адм!A4:A10000,Адм!F4:F10000,CH4,Адм!Y4:Y10000,A10)+SUMIFS(С.Х!A4:A10001,С.Х!F4:F10001,CH4,С.Х!Y4:Y10001,A10)+SUMIFS(новостр!A4:A10000,новостр!F4:F10000,CH4,новостр!X4:X10000,A10)+SUMIFS(авт!A4:A10003,авт!F4:F10003,CH4,авт!X4:X10003,A10)+SUMIFS(ЖС!A4:A9999,ЖС!F4:F9999,CH4,ЖС!AK4:AK9999,A10)+SUMIFS(Пр.откр.тер!A4:A10000,Пр.откр.тер!F4:F10000,CH4,Пр.откр.тер!U4:U10000,A10)</f>
        <v>0</v>
      </c>
      <c r="CJ10" s="501"/>
      <c r="CK10" s="548">
        <f>SUMIFS(произв!O4:O10000,произв!F4:F10000,CH4,произв!Y4:Y10000,A10)+SUMIFS(торг!O4:O10000,торг!F4:F10000,CH4,торг!Y4:Y10000,A10)+SUMIFS(склад!O4:O10000,склад!F4:F10000,CH4,склад!Y4:Y10000,A10)+SUMIFS('обр '!O4:O10000,'обр '!F4:F10000,CH4,'обр '!Y4:Y10000,A10)+SUMIFS(детс!O4:O10000,детс!F4:F10000,CH4,детс!Y4:Y10000,A10)+SUMIFS(культ!O4:O10000,культ!F4:F10000,CH4,культ!Y4:Y10000,A10)+SUMIFS(спорт!O4:O10000,спорт!F4:F10000,CH4,спорт!Y4:Y10000,A10)+SUMIFS(лечеб!O4:O10000,лечеб!F4:F10000,CH4,лечеб!Y4:Y10000,A10)+SUMIFS(Баня!O4:O10000,Баня!F4:F10000,CH4,Баня!Y4:Y10000,A10)+SUMIFS(Адм!O4:O10000,Адм!F4:F10000,CH4,Адм!Y4:Y10000,A10)+SUMIFS(С.Х!O4:O10001,С.Х!F4:F10001,CH4,С.Х!Y4:Y10001,A10)+SUMIFS(новостр!N4:N10000,новостр!F4:F10000,CH4,новостр!X4:X10000,A10)+SUMIFS(авт!K4:K10003,авт!F4:F10003,CH4,авт!X4:X10003,A10)+SUMIFS(ЖС!S4:S9999,ЖС!F4:F9999,CH4,ЖС!AK4:AK9999,A10)+SUMIFS(Пр.откр.тер!N4:N10000,Пр.откр.тер!F4:F10000,CH4,Пр.откр.тер!U4:U10000,A10)</f>
        <v>0</v>
      </c>
    </row>
    <row r="11" spans="1:89" ht="21" thickBot="1">
      <c r="A11" s="539" t="s">
        <v>775</v>
      </c>
      <c r="B11" s="610">
        <v>0</v>
      </c>
      <c r="C11" s="546">
        <f t="shared" si="0"/>
        <v>0</v>
      </c>
      <c r="D11" s="2329">
        <v>0</v>
      </c>
      <c r="E11" s="2327">
        <f t="shared" si="1"/>
        <v>0</v>
      </c>
      <c r="F11" s="527">
        <v>0</v>
      </c>
      <c r="G11" s="528">
        <v>0</v>
      </c>
      <c r="H11" s="533">
        <v>0</v>
      </c>
      <c r="I11" s="534">
        <v>0</v>
      </c>
      <c r="J11" s="676">
        <f>B11/B34*100%</f>
        <v>0</v>
      </c>
      <c r="K11" s="676">
        <f>C11/C34*100%</f>
        <v>0</v>
      </c>
      <c r="L11" s="676">
        <f>D11/D34*100%</f>
        <v>0</v>
      </c>
      <c r="M11" s="676">
        <f>E11/E34*100%</f>
        <v>0</v>
      </c>
      <c r="N11" s="507"/>
      <c r="O11" s="499">
        <f>SUMIFS(произв!A4:A10000,произв!F4:F10000,N4,произв!Y4:Y10000,A11)+SUMIFS(торг!A4:A10000,торг!F4:F10000,N4,торг!Y4:Y10000,A11)+SUMIFS(склад!A4:A10000,склад!F4:F10000,N4,склад!Y4:Y10000,A11)+SUMIFS('обр '!A4:A10000,'обр '!F4:F10000,N4,'обр '!Y4:Y10000,A11)+SUMIFS(детс!A4:A10000,детс!F4:F10000,N4,детс!Y4:Y10000,A11)+SUMIFS(культ!A4:A10000,культ!F4:F10000,N4,культ!Y4:Y10000,A11)+SUMIFS(спорт!A4:A10000,спорт!F4:F10000,N4,спорт!Y4:Y10000,A11)+SUMIFS(лечеб!A4:A10000,лечеб!F4:F10000,N4,лечеб!Y4:Y10000,A11)+SUMIFS(Баня!A4:A10000,Баня!F4:F10000,N4,Баня!Y4:Y10000,A11)+SUMIFS(Адм!A4:A10000,Адм!F4:F10000,N4,Адм!Y4:Y10000,A11)+SUMIFS(С.Х!A4:A10001,С.Х!F4:F10001,N4,С.Х!Y4:Y10001,A11)+SUMIFS(новостр!A4:A10000,новостр!F4:F10000,N4,новостр!X4:X10000,A11)+SUMIFS(авт!A4:A10003,авт!F4:F10003,N4,авт!X4:X10003,A11)+SUMIFS(ЖС!A4:A9999,ЖС!F4:F9999,N4,ЖС!AK4:AK9999,A11)+SUMIFS(Пр.откр.тер!A4:A10000,Пр.откр.тер!F4:F10000,N4,Пр.откр.тер!U4:U10000,A11)</f>
        <v>0</v>
      </c>
      <c r="P11" s="501"/>
      <c r="Q11" s="548">
        <f>SUMIFS(произв!O4:O10000,произв!F4:F10000,N4,произв!Y4:Y10000,A11)+SUMIFS(торг!O4:O10000,торг!F4:F10000,N4,торг!Y4:Y10000,A11)+SUMIFS(склад!O4:O10000,склад!F4:F10000,N4,склад!Y4:Y10000,A11)+SUMIFS('обр '!O4:O10000,'обр '!F4:F10000,N4,'обр '!Y4:Y10000,A11)+SUMIFS(детс!O4:O10000,детс!F4:F10000,N4,детс!Y4:Y10000,A11)+SUMIFS(культ!O4:O10000,культ!F4:F10000,N4,культ!Y4:Y10000,A11)+SUMIFS(спорт!O4:O10000,спорт!F4:F10000,N4,спорт!Y4:Y10000,A11)+SUMIFS(лечеб!O4:O10000,лечеб!F4:F10000,N4,лечеб!Y4:Y10000,A11)+SUMIFS(Баня!O4:O10000,Баня!F4:F10000,N4,Баня!Y4:Y10000,A11)+SUMIFS(Адм!O4:O10000,Адм!F4:F10000,N4,Адм!Y4:Y10000,A11)+SUMIFS(С.Х!O4:O10001,С.Х!F4:F10001,N4,С.Х!Y4:Y10001,A11)+SUMIFS(новостр!N4:N10000,новостр!F4:F10000,N4,новостр!X4:X10000,A11)+SUMIFS(авт!K4:K10003,авт!F4:F10003,N4,авт!X4:X10003,A11)+SUMIFS(ЖС!S4:S9999,ЖС!F4:F9999,N4,ЖС!AK4:AK9999,A11)+SUMIFS(Пр.откр.тер!N4:N10000,Пр.откр.тер!F4:F10000,N4,Пр.откр.тер!U4:U10000,A11)</f>
        <v>0</v>
      </c>
      <c r="R11" s="507"/>
      <c r="S11" s="499">
        <f>SUMIFS(произв!A4:A10000,произв!F4:F10000,R4,произв!Y4:Y10000,A11)+SUMIFS(торг!A4:A10000,торг!F4:F10000,R4,торг!Y4:Y10000,A11)+SUMIFS(склад!A4:A10000,склад!F4:F10000,R4,склад!Y4:Y10000,A11)+SUMIFS('обр '!A4:A10000,'обр '!F4:F10000,R4,'обр '!Y4:Y10000,A11)+SUMIFS(детс!A4:A10000,детс!F4:F10000,R4,детс!Y4:Y10000,A11)+SUMIFS(культ!A4:A10000,культ!F4:F10000,R4,культ!Y4:Y10000,A11)+SUMIFS(спорт!A4:A10000,спорт!F4:F10000,R4,спорт!Y4:Y10000,A11)+SUMIFS(лечеб!A4:A10000,лечеб!F4:F10000,R4,лечеб!Y4:Y10000,A11)+SUMIFS(Баня!A4:A10000,Баня!F4:F10000,R4,Баня!Y4:Y10000,A11)+SUMIFS(Адм!A4:A10000,Адм!F4:F10000,R4,Адм!Y4:Y10000,A11)+SUMIFS(С.Х!A4:A10001,С.Х!F4:F10001,R4,С.Х!Y4:Y10001,A11)+SUMIFS(новостр!A4:A10000,новостр!F4:F10000,R4,новостр!X4:X10000,A11)+SUMIFS(авт!A4:A10003,авт!F4:F10003,R4,авт!X4:X10003,A11)+SUMIFS(ЖС!A4:A9999,ЖС!F4:F9999,R4,ЖС!AK4:AK9999,A11)+SUMIFS(Пр.откр.тер!A4:A10000,Пр.откр.тер!F4:F10000,R4,Пр.откр.тер!U4:U10000,A11)</f>
        <v>0</v>
      </c>
      <c r="T11" s="501"/>
      <c r="U11" s="549">
        <f>SUMIFS(произв!O4:O10000,произв!F4:F10000,R4,произв!Y4:Y10000,A11)+SUMIFS(торг!O4:O10000,торг!F4:F10000,R4,торг!Y4:Y10000,A11)+SUMIFS(склад!O4:O10000,склад!F4:F10000,R4,склад!Y4:Y10000,A11)+SUMIFS('обр '!O4:O10000,'обр '!F4:F10000,R4,'обр '!Y4:Y10000,A11)+SUMIFS(детс!O4:O10000,детс!F4:F10000,R4,детс!Y4:Y10000,A11)+SUMIFS(культ!O4:O10000,культ!F4:F10000,R4,культ!Y4:Y10000,A11)+SUMIFS(спорт!O4:O10000,спорт!F4:F10000,R4,спорт!Y4:Y10000,A11)+SUMIFS(лечеб!O4:O10000,лечеб!F4:F10000,R4,лечеб!Y4:Y10000,A11)+SUMIFS(Баня!O4:O10000,Баня!F4:F10000,R4,Баня!Y4:Y10000,A11)+SUMIFS(Адм!O4:O10000,Адм!F4:F10000,R4,Адм!Y4:Y10000,A11)+SUMIFS(С.Х!O4:O10001,С.Х!F4:F10001,R4,С.Х!Y4:Y10001,A11)+SUMIFS(новостр!N4:N10000,новостр!F4:F10000,R4,новостр!X4:X10000,A11)+SUMIFS(авт!K4:K10003,авт!F4:F10003,R4,авт!X4:X10003,A11)+SUMIFS(ЖС!S4:S9999,ЖС!F4:F9999,R4,ЖС!AK4:AK9999,A11)+SUMIFS(Пр.откр.тер!N4:N10000,Пр.откр.тер!F4:F10000,R4,Пр.откр.тер!U4:U10000,A11)</f>
        <v>0</v>
      </c>
      <c r="V11" s="507"/>
      <c r="W11" s="499">
        <f>SUMIFS(произв!A4:A10000,произв!F4:F10000,V4,произв!Y4:Y10000,A11)+SUMIFS(торг!A4:A10000,торг!F4:F10000,V4,торг!Y4:Y10000,A11)+SUMIFS(склад!A4:A10000,склад!F4:F10000,V4,склад!Y4:Y10000,A11)+SUMIFS('обр '!A4:A10000,'обр '!F4:F10000,V4,'обр '!Y4:Y10000,A11)+SUMIFS(детс!A4:A10000,детс!F4:F10000,V4,детс!Y4:Y10000,A11)+SUMIFS(культ!A4:A10000,культ!F4:F10000,V4,культ!Y4:Y10000,A11)+SUMIFS(спорт!A4:A10000,спорт!F4:F10000,V4,спорт!Y4:Y10000,A11)+SUMIFS(лечеб!A4:A10000,лечеб!F4:F10000,V4,лечеб!Y4:Y10000,A11)+SUMIFS(Баня!A4:A10000,Баня!F4:F10000,V4,Баня!Y4:Y10000,A11)+SUMIFS(Адм!A4:A10000,Адм!F4:F10000,V4,Адм!Y4:Y10000,A11)+SUMIFS(С.Х!A4:A10001,С.Х!F4:F10001,V4,С.Х!Y4:Y10001,A11)+SUMIFS(новостр!A4:A10000,новостр!F4:F10000,V4,новостр!X4:X10000,A11)+SUMIFS(авт!A4:A10003,авт!F4:F10003,V4,авт!X4:X10003,A11)+SUMIFS(ЖС!A4:A9999,ЖС!F4:F9999,V4,ЖС!AK4:AK9999,A11)+SUMIFS(Пр.откр.тер!A4:A10000,Пр.откр.тер!F4:F10000,V4,Пр.откр.тер!U4:U10000,A11)</f>
        <v>0</v>
      </c>
      <c r="X11" s="501"/>
      <c r="Y11" s="548">
        <f>SUMIFS(произв!O4:O10000,произв!F4:F10000,V4,произв!Y4:Y10000,A11)+SUMIFS(торг!O4:O10000,торг!F4:F10000,V4,торг!Y4:Y10000,A11)+SUMIFS(склад!O4:O10000,склад!F4:F10000,V4,склад!Y4:Y10000,A11)+SUMIFS('обр '!O4:O10000,'обр '!F4:F10000,V4,'обр '!Y4:Y10000,A11)+SUMIFS(детс!O4:O10000,детс!F4:F10000,V4,детс!Y4:Y10000,A11)+SUMIFS(культ!O4:O10000,культ!F4:F10000,V4,культ!Y4:Y10000,A11)+SUMIFS(спорт!O4:O10000,спорт!F4:F10000,V4,спорт!Y4:Y10000,A11)+SUMIFS(лечеб!O4:O10000,лечеб!F4:F10000,V4,лечеб!Y4:Y10000,A11)+SUMIFS(Баня!O4:O10000,Баня!F4:F10000,V4,Баня!Y4:Y10000,A11)+SUMIFS(Адм!O4:O10000,Адм!F4:F10000,V4,Адм!Y4:Y10000,A11)+SUMIFS(С.Х!O4:O10001,С.Х!F4:F10001,V4,С.Х!Y4:Y10001,A11)+SUMIFS(новостр!N4:N10000,новостр!F4:F10000,V4,новостр!X4:X10000,A11)+SUMIFS(авт!K4:K10003,авт!F4:F10003,V4,авт!X4:X10003,A11)+SUMIFS(ЖС!S4:S9999,ЖС!F4:F9999,V4,ЖС!AK4:AK9999,A11)+SUMIFS(Пр.откр.тер!N4:N10000,Пр.откр.тер!F4:F10000,V4,Пр.откр.тер!U4:U10000,A11)</f>
        <v>0</v>
      </c>
      <c r="Z11" s="639"/>
      <c r="AA11" s="640">
        <f>SUMIFS(произв!A4:A10000,произв!F4:F10000,Z4,произв!Y4:Y10000,A11)+SUMIFS(торг!A4:A10000,торг!F4:F10000,Z4,торг!Y4:Y10000,A11)+SUMIFS(склад!A4:A10000,склад!F4:F10000,Z4,склад!Y4:Y10000,A11)+SUMIFS('обр '!A4:A10000,'обр '!F4:F10000,Z4,'обр '!Y4:Y10000,A11)+SUMIFS(детс!A4:A10000,детс!F4:F10000,Z4,детс!Y4:Y10000,A11)+SUMIFS(культ!A4:A10000,культ!F4:F10000,Z4,культ!Y4:Y10000,A11)+SUMIFS(спорт!A4:A10000,спорт!F4:F10000,Z4,спорт!Y4:Y10000,A11)+SUMIFS(лечеб!A4:A10000,лечеб!F4:F10000,Z4,лечеб!Y4:Y10000,A11)+SUMIFS(Баня!A4:A10000,Баня!F4:F10000,Z4,Баня!Y4:Y10000,A11)+SUMIFS(Адм!A4:A10000,Адм!F4:F10000,Z4,Адм!Y4:Y10000,A11)+SUMIFS(С.Х!A4:A10001,С.Х!F4:F10001,Z4,С.Х!Y4:Y10001,A11)+SUMIFS(новостр!A4:A10000,новостр!F4:F10000,Z4,новостр!X4:X10000,A11)+SUMIFS(авт!A4:A10003,авт!F4:F10003,Z4,авт!X4:X10003,A11)+SUMIFS(ЖС!A4:A9999,ЖС!F4:F9999,Z4,ЖС!AK4:AK9999,A11)+SUMIFS(Пр.откр.тер!A4:A10000,Пр.откр.тер!F4:F10000,Z4,Пр.откр.тер!U4:U10000,A11)</f>
        <v>0</v>
      </c>
      <c r="AB11" s="641"/>
      <c r="AC11" s="642">
        <f>SUMIFS(произв!O4:O10000,произв!F4:F10000,Z4,произв!Y4:Y10000,A11)+SUMIFS(торг!O4:O10000,торг!F4:F10000,Z4,торг!Y4:Y10000,A11)+SUMIFS(склад!O4:O10000,склад!F4:F10000,Z4,склад!Y4:Y10000,A11)+SUMIFS('обр '!O4:O10000,'обр '!F4:F10000,Z4,'обр '!Y4:Y10000,A11)+SUMIFS(детс!O4:O10000,детс!F4:F10000,Z4,детс!Y4:Y10000,A11)+SUMIFS(культ!O4:O10000,культ!F4:F10000,Z4,культ!Y4:Y10000,A11)+SUMIFS(спорт!O4:O10000,спорт!F4:F10000,Z4,спорт!Y4:Y10000,A11)+SUMIFS(лечеб!O4:O10000,лечеб!F4:F10000,Z4,лечеб!Y4:Y10000,A11)+SUMIFS(Баня!O4:O10000,Баня!F4:F10000,Z4,Баня!Y4:Y10000,A11)+SUMIFS(Адм!O4:O10000,Адм!F4:F10000,Z4,Адм!Y4:Y10000,A11)+SUMIFS(С.Х!O4:O10001,С.Х!F4:F10001,Z4,С.Х!Y4:Y10001,A11)+SUMIFS(новостр!N4:N10000,новостр!F4:F10000,Z4,новостр!X4:X10000,A11)+SUMIFS(авт!K4:K10003,авт!F4:F10003,Z4,авт!X4:X10003,A11)+SUMIFS(ЖС!S4:S9999,ЖС!F4:F9999,Z4,ЖС!AK4:AK9999,A11)+SUMIFS(Пр.откр.тер!N4:N10000,Пр.откр.тер!F4:F10000,Z4,Пр.откр.тер!U4:U10000,A11)</f>
        <v>0</v>
      </c>
      <c r="AD11" s="507"/>
      <c r="AE11" s="499">
        <f>SUMIFS(произв!A4:A10000,произв!F4:F10000,AD4,произв!Y4:Y10000,A11)+SUMIFS(торг!A4:A10000,торг!F4:F10000,AD4,торг!Y4:Y10000,A11)+SUMIFS(склад!A4:A10000,склад!F4:F10000,AD4,склад!Y4:Y10000,A11)+SUMIFS('обр '!A4:A10000,'обр '!F4:F10000,AD4,'обр '!Y4:Y10000,A11)+SUMIFS(детс!A4:A10000,детс!F4:F10000,AD4,детс!Y4:Y10000,A11)+SUMIFS(культ!A4:A10000,культ!F4:F10000,AD4,культ!Y4:Y10000,A11)+SUMIFS(спорт!A4:A10000,спорт!F4:F10000,AD4,спорт!Y4:Y10000,A11)+SUMIFS(лечеб!A4:A10000,лечеб!F4:F10000,AD4,лечеб!Y4:Y10000,A11)+SUMIFS(Баня!A4:A10000,Баня!F4:F10000,AD4,Баня!Y4:Y10000,A11)+SUMIFS(Адм!A4:A10000,Адм!F4:F10000,AD4,Адм!Y4:Y10000,A11)+SUMIFS(С.Х!A4:A10001,С.Х!F4:F10001,AD4,С.Х!Y4:Y10001,A11)+SUMIFS(новостр!A4:A10000,новостр!F4:F10000,AD4,новостр!X4:X10000,A11)+SUMIFS(авт!A4:A10003,авт!F4:F10003,AD4,авт!X4:X10003,A11)+SUMIFS(ЖС!A4:A9999,ЖС!F4:F9999,AD4,ЖС!AK4:AK9999,A11)+SUMIFS(Пр.откр.тер!A4:A10000,Пр.откр.тер!F4:F10000,AD4,Пр.откр.тер!U4:U10000,A11)</f>
        <v>0</v>
      </c>
      <c r="AF11" s="501"/>
      <c r="AG11" s="548">
        <f>SUMIFS(произв!O4:O10000,произв!F4:F10000,AD4,произв!Y4:Y10000,A11)+SUMIFS(торг!O4:O10000,торг!F4:F10000,AD4,торг!Y4:Y10000,A11)+SUMIFS(склад!O4:O10000,склад!F4:F10000,AD4,склад!Y4:Y10000,A11)+SUMIFS('обр '!O4:O10000,'обр '!F4:F10000,AD4,'обр '!Y4:Y10000,A11)+SUMIFS(детс!O4:O10000,детс!F4:F10000,AD4,детс!Y4:Y10000,A11)+SUMIFS(культ!O4:O10000,культ!F4:F10000,AD4,культ!Y4:Y10000,A11)+SUMIFS(спорт!O4:O10000,спорт!F4:F10000,AD4,спорт!Y4:Y10000,A11)+SUMIFS(лечеб!O4:O10000,лечеб!F4:F10000,AD4,лечеб!Y4:Y10000,A11)+SUMIFS(Баня!O4:O10000,Баня!F4:F10000,AD4,Баня!Y4:Y10000,A11)+SUMIFS(Адм!O4:O10000,Адм!F4:F10000,AD4,Адм!Y4:Y10000,A11)+SUMIFS(С.Х!O4:O10001,С.Х!F4:F10001,AD4,С.Х!Y4:Y10001,A11)+SUMIFS(новостр!N4:N10000,новостр!F4:F10000,AD4,новостр!X4:X10000,A11)+SUMIFS(авт!K4:K10003,авт!F4:F10003,AD4,авт!X4:X10003,A11)+SUMIFS(ЖС!S4:S9999,ЖС!F4:F9999,AD4,ЖС!AK4:AK9999,A11)+SUMIFS(Пр.откр.тер!N4:N10000,Пр.откр.тер!F4:F10000,AD4,Пр.откр.тер!U4:U10000,A11)</f>
        <v>0</v>
      </c>
      <c r="AH11" s="507"/>
      <c r="AI11" s="499">
        <f>SUMIFS(произв!A4:A10000,произв!F4:F10000,AH4,произв!Y4:Y10000,A11)+SUMIFS(торг!A4:A10000,торг!F4:F10000,AH4,торг!Y4:Y10000,A11)+SUMIFS(склад!A4:A10000,склад!F4:F10000,AH4,склад!Y4:Y10000,A11)+SUMIFS('обр '!A4:A10000,'обр '!F4:F10000,AH4,'обр '!Y4:Y10000,A11)+SUMIFS(детс!A4:A10000,детс!F4:F10000,AH4,детс!Y4:Y10000,A11)+SUMIFS(культ!A4:A10000,культ!F4:F10000,AH4,культ!Y4:Y10000,A11)+SUMIFS(спорт!A4:A10000,спорт!F4:F10000,AH4,спорт!Y4:Y10000,A11)+SUMIFS(лечеб!A4:A10000,лечеб!F4:F10000,AH4,лечеб!Y4:Y10000,A11)+SUMIFS(Баня!A4:A10000,Баня!F4:F10000,AH4,Баня!Y4:Y10000,A11)+SUMIFS(Адм!A4:A10000,Адм!F4:F10000,AH4,Адм!Y4:Y10000,A11)+SUMIFS(С.Х!A4:A10001,С.Х!F4:F10001,AH4,С.Х!Y4:Y10001,A11)+SUMIFS(новостр!A4:A10000,новостр!F4:F10000,AH4,новостр!X4:X10000,A11)+SUMIFS(авт!A4:A10003,авт!F4:F10003,AH4,авт!X4:X10003,A11)+SUMIFS(ЖС!A4:A9999,ЖС!F4:F9999,AH4,ЖС!AK4:AK9999,A11)+SUMIFS(Пр.откр.тер!A4:A10000,Пр.откр.тер!F4:F10000,AH4,Пр.откр.тер!U4:U10000,A11)</f>
        <v>0</v>
      </c>
      <c r="AJ11" s="501"/>
      <c r="AK11" s="548">
        <f>SUMIFS(произв!O4:O10000,произв!F4:F10000,AH4,произв!Y4:Y10000,A11)+SUMIFS(торг!O4:O10000,торг!F4:F10000,AH4,торг!Y4:Y10000,A11)+SUMIFS(склад!O4:O10000,склад!F4:F10000,AH4,склад!Y4:Y10000,A11)+SUMIFS('обр '!O4:O10000,'обр '!F4:F10000,AH4,'обр '!Y4:Y10000,A11)+SUMIFS(детс!O4:O10000,детс!F4:F10000,AH4,детс!Y4:Y10000,A11)+SUMIFS(культ!O4:O10000,культ!F4:F10000,AH4,культ!Y4:Y10000,A11)+SUMIFS(спорт!O4:O10000,спорт!F4:F10000,AH4,спорт!Y4:Y10000,A11)+SUMIFS(лечеб!O4:O10000,лечеб!F4:F10000,AH4,лечеб!Y4:Y10000,A11)+SUMIFS(Баня!O4:O10000,Баня!F4:F10000,AH4,Баня!Y4:Y10000,A11)+SUMIFS(Адм!O4:O10000,Адм!F4:F10000,AH4,Адм!Y4:Y10000,A11)+SUMIFS(С.Х!O4:O10001,С.Х!F4:F10001,AH4,С.Х!Y4:Y10001,A11)+SUMIFS(новостр!N4:N10000,новостр!F4:F10000,AH4,новостр!X4:X10000,A11)+SUMIFS(авт!K4:K10003,авт!F4:F10003,AH4,авт!X4:X10003,A11)+SUMIFS(ЖС!S4:S9999,ЖС!F4:F9999,AH4,ЖС!AK4:AK9999,A11)+SUMIFS(Пр.откр.тер!N4:N10000,Пр.откр.тер!F4:F10000,AH4,Пр.откр.тер!U4:U10000,A11)</f>
        <v>0</v>
      </c>
      <c r="AL11" s="507"/>
      <c r="AM11" s="499">
        <f>SUMIFS(произв!A4:A10000,произв!F4:F10000,AL4,произв!Y4:Y10000,A11)+SUMIFS(торг!A4:A10000,торг!F4:F10000,AL4,торг!Y4:Y10000,A11)+SUMIFS(склад!A4:A10000,склад!F4:F10000,AL4,склад!Y4:Y10000,A11)+SUMIFS('обр '!A4:A10000,'обр '!F4:F10000,AL4,'обр '!Y4:Y10000,A11)+SUMIFS(детс!A4:A10000,детс!F4:F10000,AL4,детс!Y4:Y10000,A11)+SUMIFS(культ!A4:A10000,культ!F4:F10000,AL4,культ!Y4:Y10000,A11)+SUMIFS(спорт!A4:A10000,спорт!F4:F10000,AL4,спорт!Y4:Y10000,A11)+SUMIFS(лечеб!A4:A10000,лечеб!F4:F10000,AL4,лечеб!Y4:Y10000,A11)+SUMIFS(Баня!A4:A10000,Баня!F4:F10000,AL4,Баня!Y4:Y10000,A11)+SUMIFS(Адм!A4:A10000,Адм!F4:F10000,AL4,Адм!Y4:Y10000,A11)+SUMIFS(С.Х!A4:A10001,С.Х!F4:F10001,AL4,С.Х!Y4:Y10001,A11)+SUMIFS(новостр!A4:A10000,новостр!F4:F10000,AL4,новостр!X4:X10000,A11)+SUMIFS(авт!A4:A10003,авт!F4:F10003,AL4,авт!X4:X10003,A11)+SUMIFS(ЖС!A4:A9999,ЖС!F4:F9999,AL4,ЖС!AK4:AK9999,A11)+SUMIFS(Пр.откр.тер!A4:A10000,Пр.откр.тер!F4:F10000,AL4,Пр.откр.тер!U4:U10000,A11)</f>
        <v>0</v>
      </c>
      <c r="AN11" s="501"/>
      <c r="AO11" s="548">
        <f>SUMIFS(произв!O4:O10000,произв!F4:F10000,AL4,произв!Y4:Y10000,A11)+SUMIFS(торг!O4:O10000,торг!F4:F10000,AL4,торг!Y4:Y10000,A11)+SUMIFS(склад!O4:O10000,склад!F4:F10000,AL4,склад!Y4:Y10000,A11)+SUMIFS('обр '!O4:O10000,'обр '!F4:F10000,AL4,'обр '!Y4:Y10000,A11)+SUMIFS(детс!O4:O10000,детс!F4:F10000,AL4,детс!Y4:Y10000,A11)+SUMIFS(культ!O4:O10000,культ!F4:F10000,AL4,культ!Y4:Y10000,A11)+SUMIFS(спорт!O4:O10000,спорт!F4:F10000,AL4,спорт!Y4:Y10000,A11)+SUMIFS(лечеб!O4:O10000,лечеб!F4:F10000,AL4,лечеб!Y4:Y10000,A11)+SUMIFS(Баня!O4:O10000,Баня!F4:F10000,AL4,Баня!Y4:Y10000,A11)+SUMIFS(Адм!O4:O10000,Адм!F4:F10000,AL4,Адм!Y4:Y10000,A11)+SUMIFS(С.Х!O4:O10001,С.Х!F4:F10001,AL4,С.Х!Y4:Y10001,A11)+SUMIFS(новостр!N4:N10000,новостр!F4:F10000,AL4,новостр!X4:X10000,A11)+SUMIFS(авт!K4:K10003,авт!F4:F10003,AL4,авт!X4:X10003,A11)+SUMIFS(ЖС!S4:S9999,ЖС!F4:F9999,AL4,ЖС!AK4:AK9999,A11)+SUMIFS(Пр.откр.тер!N4:N10000,Пр.откр.тер!F4:F10000,AL4,Пр.откр.тер!U4:U10000,A11)</f>
        <v>0</v>
      </c>
      <c r="AP11" s="507"/>
      <c r="AQ11" s="499">
        <f>SUMIFS(произв!A4:A10000,произв!F4:F10000,AP4,произв!Y4:Y10000,A11)+SUMIFS(торг!A4:A10000,торг!F4:F10000,AP4,торг!Y4:Y10000,A11)+SUMIFS(склад!A4:A10000,склад!F4:F10000,AP4,склад!Y4:Y10000,A11)+SUMIFS('обр '!A4:A10000,'обр '!F4:F10000,AP4,'обр '!Y4:Y10000,A11)+SUMIFS(детс!A4:A10000,детс!F4:F10000,AP4,детс!Y4:Y10000,A11)+SUMIFS(культ!A4:A10000,культ!F4:F10000,AP4,культ!Y4:Y10000,A11)+SUMIFS(спорт!A4:A10000,спорт!F4:F10000,AP4,спорт!Y4:Y10000,A11)+SUMIFS(лечеб!A4:A10000,лечеб!F4:F10000,AP4,лечеб!Y4:Y10000,A11)+SUMIFS(Баня!A4:A10000,Баня!F4:F10000,AP4,Баня!Y4:Y10000,A11)+SUMIFS(Адм!A4:A10000,Адм!F4:F10000,AP4,Адм!Y4:Y10000,A11)+SUMIFS(С.Х!A4:A10001,С.Х!F4:F10001,AP4,С.Х!Y4:Y10001,A11)+SUMIFS(новостр!A4:A10000,новостр!F4:F10000,AP4,новостр!X4:X10000,A11)+SUMIFS(авт!A4:A10003,авт!F4:F10003,AP4,авт!X4:X10003,A11)+SUMIFS(ЖС!A4:A9999,ЖС!F4:F9999,AP4,ЖС!AK4:AK9999,A11)+SUMIFS(Пр.откр.тер!A4:A10000,Пр.откр.тер!F4:F10000,AP4,Пр.откр.тер!U4:U10000,A11)</f>
        <v>0</v>
      </c>
      <c r="AR11" s="501"/>
      <c r="AS11" s="549">
        <f>SUMIFS(произв!O4:O10000,произв!F4:F10000,AP4,произв!Y4:Y10000,A11)+SUMIFS(торг!O4:O10000,торг!F4:F10000,AP4,торг!Y4:Y10000,A11)+SUMIFS(склад!O4:O10000,склад!F4:F10000,AP4,склад!Y4:Y10000,A11)+SUMIFS('обр '!O4:O10000,'обр '!F4:F10000,AP4,'обр '!Y4:Y10000,A11)+SUMIFS(детс!O4:O10000,детс!F4:F10000,AP4,детс!Y4:Y10000,A11)+SUMIFS(культ!O4:O10000,культ!F4:F10000,AP4,культ!Y4:Y10000,A11)+SUMIFS(спорт!O4:O10000,спорт!F4:F10000,AP4,спорт!Y4:Y10000,A11)+SUMIFS(лечеб!O4:O10000,лечеб!F4:F10000,AP4,лечеб!Y4:Y10000,A11)+SUMIFS(Баня!O4:O10000,Баня!F4:F10000,AP4,Баня!Y4:Y10000,A11)+SUMIFS(Адм!O4:O10000,Адм!F4:F10000,AP4,Адм!Y4:Y10000,A11)+SUMIFS(С.Х!O4:O10001,С.Х!F4:F10001,AP4,С.Х!Y4:Y10001,A11)+SUMIFS(новостр!N4:N10000,новостр!F4:F10000,AP4,новостр!X4:X10000,A11)+SUMIFS(авт!K4:K10003,авт!F4:F10003,AP4,авт!X4:X10003,A11)+SUMIFS(ЖС!S4:S9999,ЖС!F4:F9999,AP4,ЖС!AK4:AK9999,A11)+SUMIFS(Пр.откр.тер!N4:N10000,Пр.откр.тер!F4:F10000,AP4,Пр.откр.тер!U4:U10000,A11)</f>
        <v>0</v>
      </c>
      <c r="AT11" s="507"/>
      <c r="AU11" s="499">
        <f>SUMIFS(произв!A4:A10000,произв!F4:F10000,AT4,произв!Y4:Y10000,A11)+SUMIFS(торг!A4:A10000,торг!F4:F10000,AT4,торг!Y4:Y10000,A11)+SUMIFS(склад!A4:A10000,склад!F4:F10000,AT4,склад!Y4:Y10000,A11)+SUMIFS('обр '!A4:A10000,'обр '!F4:F10000,AT4,'обр '!Y4:Y10000,A11)+SUMIFS(детс!A4:A10000,детс!F4:F10000,AT4,детс!Y4:Y10000,A11)+SUMIFS(культ!A4:A10000,культ!F4:F10000,AT4,культ!Y4:Y10000,A11)+SUMIFS(спорт!A4:A10000,спорт!F4:F10000,AT4,спорт!Y4:Y10000,A11)+SUMIFS(лечеб!A4:A10000,лечеб!F4:F10000,AT4,лечеб!Y4:Y10000,A11)+SUMIFS(Баня!A4:A10000,Баня!F4:F10000,AT4,Баня!Y4:Y10000,A11)+SUMIFS(Адм!A4:A10000,Адм!F4:F10000,AT4,Адм!Y4:Y10000,A11)+SUMIFS(С.Х!A4:A10001,С.Х!F4:F10001,AT4,С.Х!Y4:Y10001,A11)+SUMIFS(новостр!A4:A10000,новостр!F4:F10000,AT4,новостр!X4:X10000,A11)+SUMIFS(авт!A4:A10003,авт!F4:F10003,AT4,авт!X4:X10003,A11)+SUMIFS(ЖС!A4:A9999,ЖС!F4:F9999,AT4,ЖС!AK4:AK9999,A11)+SUMIFS(Пр.откр.тер!A4:A10000,Пр.откр.тер!F4:F10000,AT4,Пр.откр.тер!U4:U10000,A11)</f>
        <v>0</v>
      </c>
      <c r="AV11" s="501"/>
      <c r="AW11" s="548">
        <f>SUMIFS(произв!O4:O10000,произв!F4:F10000,AT4,произв!Y4:Y10000,A11)+SUMIFS(торг!O4:O10000,торг!F4:F10000,AT4,торг!Y4:Y10000,A11)+SUMIFS(склад!O4:O10000,склад!F4:F10000,AT4,склад!Y4:Y10000,A11)+SUMIFS('обр '!O4:O10000,'обр '!F4:F10000,AT4,'обр '!Y4:Y10000,A11)+SUMIFS(детс!O4:O10000,детс!F4:F10000,AT4,детс!Y4:Y10000,A11)+SUMIFS(культ!O4:O10000,культ!F4:F10000,AT4,культ!Y4:Y10000,A11)+SUMIFS(спорт!O4:O10000,спорт!F4:F10000,AT4,спорт!Y4:Y10000,A11)+SUMIFS(лечеб!O4:O10000,лечеб!F4:F10000,AT4,лечеб!Y4:Y10000,A11)+SUMIFS(Баня!O4:O10000,Баня!F4:F10000,AT4,Баня!Y4:Y10000,A11)+SUMIFS(Адм!O4:O10000,Адм!F4:F10000,AT4,Адм!Y4:Y10000,A11)+SUMIFS(С.Х!O4:O10001,С.Х!F4:F10001,AT4,С.Х!Y4:Y10001,A11)+SUMIFS(новостр!N4:N10000,новостр!F4:F10000,AT4,новостр!X4:X10000,A11)+SUMIFS(авт!K4:K10003,авт!F4:F10003,AT4,авт!X4:X10003,A11)+SUMIFS(ЖС!S4:S9999,ЖС!F4:F9999,AT4,ЖС!AK4:AK9999,A11)+SUMIFS(Пр.откр.тер!N4:N10000,Пр.откр.тер!F4:F10000,AT4,Пр.откр.тер!U4:U10000,A11)</f>
        <v>0</v>
      </c>
      <c r="AX11" s="507"/>
      <c r="AY11" s="499">
        <f>SUMIFS(произв!A4:A10000,произв!F4:F10000,AX4,произв!Y4:Y10000,A11)+SUMIFS(торг!A4:A10000,торг!F4:F10000,AX4,торг!Y4:Y10000,A11)+SUMIFS(склад!A4:A10000,склад!F4:F10000,AX4,склад!Y4:Y10000,A11)+SUMIFS('обр '!A4:A10000,'обр '!F4:F10000,AX4,'обр '!Y4:Y10000,A11)+SUMIFS(детс!A4:A10000,детс!F4:F10000,AX4,детс!Y4:Y10000,A11)+SUMIFS(культ!A4:A10000,культ!F4:F10000,AX4,культ!Y4:Y10000,A11)+SUMIFS(спорт!A4:A10000,спорт!F4:F10000,AX4,спорт!Y4:Y10000,A11)+SUMIFS(лечеб!A4:A10000,лечеб!F4:F10000,AX4,лечеб!Y4:Y10000,A11)+SUMIFS(Баня!A4:A10000,Баня!F4:F10000,AX4,Баня!Y4:Y10000,A11)+SUMIFS(Адм!A4:A10000,Адм!F4:F10000,AX4,Адм!Y4:Y10000,A11)+SUMIFS(С.Х!A4:A10001,С.Х!F4:F10001,AX4,С.Х!Y4:Y10001,A11)+SUMIFS(новостр!A4:A10000,новостр!F4:F10000,AX4,новостр!X4:X10000,A11)+SUMIFS(авт!A4:A10003,авт!F4:F10003,AX4,авт!X4:X10003,A11)+SUMIFS(ЖС!A4:A9999,ЖС!F4:F9999,AX4,ЖС!AK4:AK9999,A11)+SUMIFS(Пр.откр.тер!A4:A10000,Пр.откр.тер!F4:F10000,AX4,Пр.откр.тер!U4:U10000,A11)</f>
        <v>0</v>
      </c>
      <c r="AZ11" s="501"/>
      <c r="BA11" s="548">
        <f>SUMIFS(произв!O4:O10000,произв!F4:F10000,AX4,произв!Y4:Y10000,A11)+SUMIFS(торг!O4:O10000,торг!F4:F10000,AX4,торг!Y4:Y10000,A11)+SUMIFS(склад!O4:O10000,склад!F4:F10000,AX4,склад!Y4:Y10000,A11)+SUMIFS('обр '!O4:O10000,'обр '!F4:F10000,AX4,'обр '!Y4:Y10000,A11)+SUMIFS(детс!O4:O10000,детс!F4:F10000,AX4,детс!Y4:Y10000,A11)+SUMIFS(культ!O4:O10000,культ!F4:F10000,AX4,культ!Y4:Y10000,A11)+SUMIFS(спорт!O4:O10000,спорт!F4:F10000,AX4,спорт!Y4:Y10000,A11)+SUMIFS(лечеб!O4:O10000,лечеб!F4:F10000,AX4,лечеб!Y4:Y10000,A11)+SUMIFS(Баня!O4:O10000,Баня!F4:F10000,AX4,Баня!Y4:Y10000,A11)+SUMIFS(Адм!O4:O10000,Адм!F4:F10000,AX4,Адм!Y4:Y10000,A11)+SUMIFS(С.Х!O4:O10001,С.Х!F4:F10001,AX4,С.Х!Y4:Y10001,A11)+SUMIFS(новостр!N4:N10000,новостр!F4:F10000,AX4,новостр!X4:X10000,A11)+SUMIFS(авт!K4:K10003,авт!F4:F10003,AX4,авт!X4:X10003,A11)+SUMIFS(ЖС!S4:S9999,ЖС!F4:F9999,AX4,ЖС!AK4:AK9999,A11)+SUMIFS(Пр.откр.тер!N4:N10000,Пр.откр.тер!F4:F10000,AX4,Пр.откр.тер!U4:U10000,A11)</f>
        <v>0</v>
      </c>
      <c r="BB11" s="507"/>
      <c r="BC11" s="499">
        <f>SUMIFS(произв!A4:A10000,произв!F4:F10000,BB4,произв!Y4:Y10000,A11)+SUMIFS(торг!A4:A10000,торг!F4:F10000,BB4,торг!Y4:Y10000,A11)+SUMIFS(склад!A4:A10000,склад!F4:F10000,BB4,склад!Y4:Y10000,A11)+SUMIFS('обр '!A4:A10000,'обр '!F4:F10000,BB4,'обр '!Y4:Y10000,A11)+SUMIFS(детс!A4:A10000,детс!F4:F10000,BB4,детс!Y4:Y10000,A11)+SUMIFS(культ!A4:A10000,культ!F4:F10000,BB4,культ!Y4:Y10000,A11)+SUMIFS(спорт!A4:A10000,спорт!F4:F10000,BB4,спорт!Y4:Y10000,A11)+SUMIFS(лечеб!A4:A10000,лечеб!F4:F10000,BB4,лечеб!Y4:Y10000,A11)+SUMIFS(Баня!A4:A10000,Баня!F4:F10000,BB4,Баня!Y4:Y10000,A11)+SUMIFS(Адм!A4:A10000,Адм!F4:F10000,BB4,Адм!Y4:Y10000,A11)+SUMIFS(С.Х!A4:A10001,С.Х!F4:F10001,BB4,С.Х!Y4:Y10001,A11)+SUMIFS(новостр!A4:A10000,новостр!F4:F10000,BB4,новостр!X4:X10000,A11)+SUMIFS(авт!A4:A10003,авт!F4:F10003,BB4,авт!X4:X10003,A11)+SUMIFS(ЖС!A4:A9999,ЖС!F4:F9999,BB4,ЖС!AK4:AK9999,A11)+SUMIFS(Пр.откр.тер!A4:A10000,Пр.откр.тер!F4:F10000,BB4,Пр.откр.тер!U4:U10000,A11)</f>
        <v>0</v>
      </c>
      <c r="BD11" s="501"/>
      <c r="BE11" s="548">
        <f>SUMIFS(произв!O4:O10000,произв!F4:F10000,BB4,произв!Y4:Y10000,A11)+SUMIFS(торг!O4:O10000,торг!F4:F10000,BB4,торг!Y4:Y10000,A11)+SUMIFS(склад!O4:O10000,склад!F4:F10000,BB4,склад!Y4:Y10000,A11)+SUMIFS('обр '!O4:O10000,'обр '!F4:F10000,BB4,'обр '!Y4:Y10000,A11)+SUMIFS(детс!O4:O10000,детс!F4:F10000,BB4,детс!Y4:Y10000,A11)+SUMIFS(культ!O4:O10000,культ!F4:F10000,BB4,культ!Y4:Y10000,A11)+SUMIFS(спорт!O4:O10000,спорт!F4:F10000,BB4,спорт!Y4:Y10000,A11)+SUMIFS(лечеб!O4:O10000,лечеб!F4:F10000,BB4,лечеб!Y4:Y10000,A11)+SUMIFS(Баня!O4:O10000,Баня!F4:F10000,BB4,Баня!Y4:Y10000,A11)+SUMIFS(Адм!O4:O10000,Адм!F4:F10000,BB4,Адм!Y4:Y10000,A11)+SUMIFS(С.Х!O4:O10001,С.Х!F4:F10001,BB4,С.Х!Y4:Y10001,A11)+SUMIFS(новостр!N4:N10000,новостр!F4:F10000,BB4,новостр!X4:X10000,A11)+SUMIFS(авт!K4:K10003,авт!F4:F10003,BB4,авт!X4:X10003,A11)+SUMIFS(ЖС!S4:S9999,ЖС!F4:F9999,BB4,ЖС!AK4:AK9999,A11)+SUMIFS(Пр.откр.тер!N4:N10000,Пр.откр.тер!F4:F10000,BB4,Пр.откр.тер!U4:U10000,A11)</f>
        <v>0</v>
      </c>
      <c r="BF11" s="507"/>
      <c r="BG11" s="499">
        <f>SUMIFS(произв!A4:A10000,произв!F4:F10000,BF4,произв!Y4:Y10000,A11)+SUMIFS(торг!A4:A10000,торг!F4:F10000,BF4,торг!Y4:Y10000,A11)+SUMIFS(склад!A4:A10000,склад!F4:F10000,BF4,склад!Y4:Y10000,A11)+SUMIFS('обр '!A4:A10000,'обр '!F4:F10000,BF4,'обр '!Y4:Y10000,A11)+SUMIFS(детс!A4:A10000,детс!F4:F10000,BF4,детс!Y4:Y10000,A11)+SUMIFS(культ!A4:A10000,культ!F4:F10000,BF4,культ!Y4:Y10000,A11)+SUMIFS(спорт!A4:A10000,спорт!F4:F10000,BF4,спорт!Y4:Y10000,A11)+SUMIFS(лечеб!A4:A10000,лечеб!F4:F10000,BF4,лечеб!Y4:Y10000,A11)+SUMIFS(Баня!A4:A10000,Баня!F4:F10000,BF4,Баня!Y4:Y10000,A11)+SUMIFS(Адм!A4:A10000,Адм!F4:F10000,BF4,Адм!Y4:Y10000,A11)+SUMIFS(С.Х!A4:A10001,С.Х!F4:F10001,BF4,С.Х!Y4:Y10001,A11)+SUMIFS(новостр!A4:A10000,новостр!F4:F10000,BF4,новостр!X4:X10000,A11)+SUMIFS(авт!A4:A10003,авт!F4:F10003,BF4,авт!X4:X10003,A11)+SUMIFS(ЖС!A4:A9999,ЖС!F4:F9999,BF4,ЖС!AK4:AK9999,A11)+SUMIFS(Пр.откр.тер!A4:A10000,Пр.откр.тер!F4:F10000,BF4,Пр.откр.тер!U4:U10000,A11)</f>
        <v>0</v>
      </c>
      <c r="BH11" s="501"/>
      <c r="BI11" s="549">
        <f>SUMIFS(произв!O4:O10000,произв!F4:F10000,BF4,произв!Y4:Y10000,A11)+SUMIFS(торг!O4:O10000,торг!F4:F10000,BF4,торг!Y4:Y10000,A11)+SUMIFS(склад!O4:O10000,склад!F4:F10000,BF4,склад!Y4:Y10000,A11)+SUMIFS('обр '!O4:O10000,'обр '!F4:F10000,BF4,'обр '!Y4:Y10000,A11)+SUMIFS(детс!O4:O10000,детс!F4:F10000,BF4,детс!Y4:Y10000,A11)+SUMIFS(культ!O4:O10000,культ!F4:F10000,BF4,культ!Y4:Y10000,A11)+SUMIFS(спорт!O4:O10000,спорт!F4:F10000,BF4,спорт!Y4:Y10000,A11)+SUMIFS(лечеб!O4:O10000,лечеб!F4:F10000,BF4,лечеб!Y4:Y10000,A11)+SUMIFS(Баня!O4:O10000,Баня!F4:F10000,BF4,Баня!Y4:Y10000,A11)+SUMIFS(Адм!O4:O10000,Адм!F4:F10000,BF4,Адм!Y4:Y10000,A11)+SUMIFS(С.Х!O4:O10001,С.Х!F4:F10001,BF4,С.Х!Y4:Y10001,A11)+SUMIFS(новостр!N4:N10000,новостр!F4:F10000,BF4,новостр!X4:X10000,A11)+SUMIFS(авт!K4:K10003,авт!F4:F10003,BF4,авт!X4:X10003,A11)+SUMIFS(ЖС!S4:S9999,ЖС!F4:F9999,BF4,ЖС!AK4:AK9999,A11)+SUMIFS(Пр.откр.тер!N4:N10000,Пр.откр.тер!F4:F10000,BF4,Пр.откр.тер!U4:U10000,A11)</f>
        <v>0</v>
      </c>
      <c r="BJ11" s="507"/>
      <c r="BK11" s="499">
        <f>SUMIFS(произв!A4:A10000,произв!F4:F10000,BJ4,произв!Y4:Y10000,A11)+SUMIFS(торг!A4:A10000,торг!F4:F10000,BJ4,торг!Y4:Y10000,A11)+SUMIFS(склад!A4:A10000,склад!F4:F10000,BJ4,склад!Y4:Y10000,A11)+SUMIFS('обр '!A4:A10000,'обр '!F4:F10000,BJ4,'обр '!Y4:Y10000,A11)+SUMIFS(детс!A4:A10000,детс!F4:F10000,BJ4,детс!Y4:Y10000,A11)+SUMIFS(культ!A4:A10000,культ!F4:F10000,BJ4,культ!Y4:Y10000,A11)+SUMIFS(спорт!A4:A10000,спорт!F4:F10000,BJ4,спорт!Y4:Y10000,A11)+SUMIFS(лечеб!A4:A10000,лечеб!F4:F10000,BJ4,лечеб!Y4:Y10000,A11)+SUMIFS(Баня!A4:A10000,Баня!F4:F10000,BJ4,Баня!Y4:Y10000,A11)+SUMIFS(Адм!A4:A10000,Адм!F4:F10000,BJ4,Адм!Y4:Y10000,A11)+SUMIFS(С.Х!A4:A10001,С.Х!F4:F10001,BJ4,С.Х!Y4:Y10001,A11)+SUMIFS(новостр!A4:A10000,новостр!F4:F10000,BJ4,новостр!X4:X10000,A11)+SUMIFS(авт!A4:A10003,авт!F4:F10003,BJ4,авт!X4:X10003,A11)+SUMIFS(ЖС!A4:A9999,ЖС!F4:F9999,BJ4,ЖС!AK4:AK9999,A11)+SUMIFS(Пр.откр.тер!A4:A10000,Пр.откр.тер!F4:F10000,BJ4,Пр.откр.тер!U4:U10000,A11)</f>
        <v>0</v>
      </c>
      <c r="BL11" s="501"/>
      <c r="BM11" s="548">
        <f>SUMIFS(произв!O4:O10000,произв!F4:F10000,BJ4,произв!Y4:Y10000,A11)+SUMIFS(торг!O4:O10000,торг!F4:F10000,BJ4,торг!Y4:Y10000,A11)+SUMIFS(склад!O4:O10000,склад!F4:F10000,BJ4,склад!Y4:Y10000,A11)+SUMIFS('обр '!O4:O10000,'обр '!F4:F10000,BJ4,'обр '!Y4:Y10000,A11)+SUMIFS(детс!O4:O10000,детс!F4:F10000,BJ4,детс!Y4:Y10000,A11)+SUMIFS(культ!O4:O10000,культ!F4:F10000,BJ4,культ!Y4:Y10000,A11)+SUMIFS(спорт!O4:O10000,спорт!F4:F10000,BJ4,спорт!Y4:Y10000,A11)+SUMIFS(лечеб!O4:O10000,лечеб!F4:F10000,BJ4,лечеб!Y4:Y10000,A11)+SUMIFS(Баня!O4:O10000,Баня!F4:F10000,BJ4,Баня!Y4:Y10000,A11)+SUMIFS(Адм!O4:O10000,Адм!F4:F10000,BJ4,Адм!Y4:Y10000,A11)+SUMIFS(С.Х!O4:O10001,С.Х!F4:F10001,BJ4,С.Х!Y4:Y10001,A11)+SUMIFS(новостр!N4:N10000,новостр!F4:F10000,BJ4,новостр!X4:X10000,A11)+SUMIFS(авт!K4:K10003,авт!F4:F10003,BJ4,авт!X4:X10003,A11)+SUMIFS(ЖС!S4:S9999,ЖС!F4:F9999,BJ4,ЖС!AK4:AK9999,A11)+SUMIFS(Пр.откр.тер!N4:N10000,Пр.откр.тер!F4:F10000,BJ4,Пр.откр.тер!U4:U10000,A11)</f>
        <v>0</v>
      </c>
      <c r="BN11" s="507"/>
      <c r="BO11" s="499">
        <f>SUMIFS(произв!A4:A10000,произв!F4:F10000,BN4,произв!Y4:Y10000,A11)+SUMIFS(торг!A4:A10000,торг!F4:F10000,BN4,торг!Y4:Y10000,A11)+SUMIFS(склад!A4:A10000,склад!F4:F10000,BN4,склад!Y4:Y10000,A11)+SUMIFS('обр '!A4:A10000,'обр '!F4:F10000,BN4,'обр '!Y4:Y10000,A11)+SUMIFS(детс!A4:A10000,детс!F4:F10000,BN4,детс!Y4:Y10000,A11)+SUMIFS(культ!A4:A10000,культ!F4:F10000,BN4,культ!Y4:Y10000,A11)+SUMIFS(спорт!A4:A10000,спорт!F4:F10000,BN4,спорт!Y4:Y10000,A11)+SUMIFS(лечеб!A4:A10000,лечеб!F4:F10000,BN4,лечеб!Y4:Y10000,A11)+SUMIFS(Баня!A4:A10000,Баня!F4:F10000,BN4,Баня!Y4:Y10000,A11)+SUMIFS(Адм!A4:A10000,Адм!F4:F10000,BN4,Адм!Y4:Y10000,A11)+SUMIFS(С.Х!A4:A10001,С.Х!F4:F10001,BN4,С.Х!Y4:Y10001,A11)+SUMIFS(новостр!A4:A10000,новостр!F4:F10000,BN4,новостр!X4:X10000,A11)+SUMIFS(авт!A4:A10003,авт!F4:F10003,BN4,авт!X4:X10003,A11)+SUMIFS(ЖС!A4:A9999,ЖС!F4:F9999,BN4,ЖС!AK4:AK9999,A11)+SUMIFS(Пр.откр.тер!A4:A10000,Пр.откр.тер!F4:F10000,BN4,Пр.откр.тер!U4:U10000,A11)</f>
        <v>0</v>
      </c>
      <c r="BP11" s="501"/>
      <c r="BQ11" s="548">
        <f>SUMIFS(произв!O4:O10000,произв!F4:F10000,BN4,произв!Y4:Y10000,A11)+SUMIFS(торг!O4:O10000,торг!F4:F10000,BN4,торг!Y4:Y10000,A11)+SUMIFS(склад!O4:O10000,склад!F4:F10000,BN4,склад!Y4:Y10000,A11)+SUMIFS('обр '!O4:O10000,'обр '!F4:F10000,BN4,'обр '!Y4:Y10000,A11)+SUMIFS(детс!O4:O10000,детс!F4:F10000,BN4,детс!Y4:Y10000,A11)+SUMIFS(культ!O4:O10000,культ!F4:F10000,BN4,культ!Y4:Y10000,A11)+SUMIFS(спорт!O4:O10000,спорт!F4:F10000,BN4,спорт!Y4:Y10000,A11)+SUMIFS(лечеб!O4:O10000,лечеб!F4:F10000,BN4,лечеб!Y4:Y10000,A11)+SUMIFS(Баня!O4:O10000,Баня!F4:F10000,BN4,Баня!Y4:Y10000,A11)+SUMIFS(Адм!O4:O10000,Адм!F4:F10000,BN4,Адм!Y4:Y10000,A11)+SUMIFS(С.Х!O4:O10001,С.Х!F4:F10001,BN4,С.Х!Y4:Y10001,A11)+SUMIFS(новостр!N4:N10000,новостр!F4:F10000,BN4,новостр!X4:X10000,A11)+SUMIFS(авт!K4:K10003,авт!F4:F10003,BN4,авт!X4:X10003,A11)+SUMIFS(ЖС!S4:S9999,ЖС!F4:F9999,BN4,ЖС!AK4:AK9999,A11)+SUMIFS(Пр.откр.тер!N4:N10000,Пр.откр.тер!F4:F10000,BN4,Пр.откр.тер!U4:U10000,A11)</f>
        <v>0</v>
      </c>
      <c r="BR11" s="507"/>
      <c r="BS11" s="499">
        <f>SUMIFS(произв!A4:A10000,произв!F4:F10000,BR4,произв!Y4:Y10000,A11)+SUMIFS(торг!A4:A10000,торг!F4:F10000,BR4,торг!Y4:Y10000,A11)+SUMIFS(склад!A4:A10000,склад!F4:F10000,BR4,склад!Y4:Y10000,A11)+SUMIFS('обр '!A4:A10000,'обр '!F4:F10000,BR4,'обр '!Y4:Y10000,A11)+SUMIFS(детс!A4:A10000,детс!F4:F10000,BR4,детс!Y4:Y10000,A11)+SUMIFS(культ!A4:A10000,культ!F4:F10000,BR4,культ!Y4:Y10000,A11)+SUMIFS(спорт!A4:A10000,спорт!F4:F10000,BR4,спорт!Y4:Y10000,A11)+SUMIFS(лечеб!A4:A10000,лечеб!F4:F10000,BR4,лечеб!Y4:Y10000,A11)+SUMIFS(Баня!A4:A10000,Баня!F4:F10000,BR4,Баня!Y4:Y10000,A11)+SUMIFS(Адм!A4:A10000,Адм!F4:F10000,BR4,Адм!Y4:Y10000,A11)+SUMIFS(С.Х!A4:A10001,С.Х!F4:F10001,BR4,С.Х!Y4:Y10001,A11)+SUMIFS(новостр!A4:A10000,новостр!F4:F10000,BR4,новостр!X4:X10000,A11)+SUMIFS(авт!A4:A10003,авт!F4:F10003,BR4,авт!X4:X10003,A11)+SUMIFS(ЖС!A4:A9999,ЖС!F4:F9999,BR4,ЖС!AK4:AK9999,A11)+SUMIFS(Пр.откр.тер!A4:A10000,Пр.откр.тер!F4:F10000,BR4,Пр.откр.тер!U4:U10000,A11)</f>
        <v>0</v>
      </c>
      <c r="BT11" s="501"/>
      <c r="BU11" s="548">
        <f>SUMIFS(произв!O4:O10000,произв!F4:F10000,BR4,произв!Y4:Y10000,A11)+SUMIFS(торг!O4:O10000,торг!F4:F10000,BR4,торг!Y4:Y10000,A11)+SUMIFS(склад!O4:O10000,склад!F4:F10000,BR4,склад!Y4:Y10000,A11)+SUMIFS('обр '!O4:O10000,'обр '!F4:F10000,BR4,'обр '!Y4:Y10000,A11)+SUMIFS(детс!O4:O10000,детс!F4:F10000,BR4,детс!Y4:Y10000,A11)+SUMIFS(культ!O4:O10000,культ!F4:F10000,BR4,культ!Y4:Y10000,A11)+SUMIFS(спорт!O4:O10000,спорт!F4:F10000,BR4,спорт!Y4:Y10000,A11)+SUMIFS(лечеб!O4:O10000,лечеб!F4:F10000,BR4,лечеб!Y4:Y10000,A11)+SUMIFS(Баня!O4:O10000,Баня!F4:F10000,BR4,Баня!Y4:Y10000,A11)+SUMIFS(Адм!O4:O10000,Адм!F4:F10000,BR4,Адм!Y4:Y10000,A11)+SUMIFS(С.Х!O4:O10001,С.Х!F4:F10001,BR4,С.Х!Y4:Y10001,A11)+SUMIFS(новостр!N4:N10000,новостр!F4:F10000,BR4,новостр!X4:X10000,A11)+SUMIFS(авт!K4:K10003,авт!F4:F10003,BR4,авт!X4:X10003,A11)+SUMIFS(ЖС!S4:S9999,ЖС!F4:F9999,BR4,ЖС!AK4:AK9999,A11)+SUMIFS(Пр.откр.тер!N4:N10000,Пр.откр.тер!F4:F10000,BR4,Пр.откр.тер!U4:U10000,A11)</f>
        <v>0</v>
      </c>
      <c r="BV11" s="507"/>
      <c r="BW11" s="499">
        <f>SUMIFS(произв!A4:A10000,произв!F4:F10000,BV4,произв!Y4:Y10000,A11)+SUMIFS(торг!A4:A10000,торг!F4:F10000,BV4,торг!Y4:Y10000,A11)+SUMIFS(склад!A4:A10000,склад!F4:F10000,BV4,склад!Y4:Y10000,A11)+SUMIFS('обр '!A4:A10000,'обр '!F4:F10000,BV4,'обр '!Y4:Y10000,A11)+SUMIFS(детс!A4:A10000,детс!F4:F10000,BV4,детс!Y4:Y10000,A11)+SUMIFS(культ!A4:A10000,культ!F4:F10000,BV4,культ!Y4:Y10000,A11)+SUMIFS(спорт!A4:A10000,спорт!F4:F10000,BV4,спорт!Y4:Y10000,A11)+SUMIFS(лечеб!A4:A10000,лечеб!F4:F10000,BV4,лечеб!Y4:Y10000,A11)+SUMIFS(Баня!A4:A10000,Баня!F4:F10000,BV4,Баня!Y4:Y10000,A11)+SUMIFS(Адм!A4:A10000,Адм!F4:F10000,BV4,Адм!Y4:Y10000,A11)+SUMIFS(С.Х!A4:A10001,С.Х!F4:F10001,BV4,С.Х!Y4:Y10001,A11)+SUMIFS(новостр!A4:A10000,новостр!F4:F10000,BV4,новостр!X4:X10000,A11)+SUMIFS(авт!A4:A10003,авт!F4:F10003,BV4,авт!X4:X10003,A11)+SUMIFS(ЖС!A4:A9999,ЖС!F4:F9999,BV4,ЖС!AK4:AK9999,A11)+SUMIFS(Пр.откр.тер!A4:A10000,Пр.откр.тер!F4:F10000,BV4,Пр.откр.тер!U4:U10000,A11)</f>
        <v>0</v>
      </c>
      <c r="BX11" s="501"/>
      <c r="BY11" s="548">
        <f>SUMIFS(произв!O4:O10000,произв!F4:F10000,BV4,произв!Y4:Y10000,A11)+SUMIFS(торг!O4:O10000,торг!F4:F10000,BV4,торг!Y4:Y10000,A11)+SUMIFS(склад!O4:O10000,склад!F4:F10000,BV4,склад!Y4:Y10000,A11)+SUMIFS('обр '!O4:O10000,'обр '!F4:F10000,BV4,'обр '!Y4:Y10000,A11)+SUMIFS(детс!O4:O10000,детс!F4:F10000,BV4,детс!Y4:Y10000,A11)+SUMIFS(культ!O4:O10000,культ!F4:F10000,BV4,культ!Y4:Y10000,A11)+SUMIFS(спорт!O4:O10000,спорт!F4:F10000,BV4,спорт!Y4:Y10000,A11)+SUMIFS(лечеб!O4:O10000,лечеб!F4:F10000,BV4,лечеб!Y4:Y10000,A11)+SUMIFS(Баня!O4:O10000,Баня!F4:F10000,BV4,Баня!Y4:Y10000,A11)+SUMIFS(Адм!O4:O10000,Адм!F4:F10000,BV4,Адм!Y4:Y10000,A11)+SUMIFS(С.Х!O4:O10001,С.Х!F4:F10001,BV4,С.Х!Y4:Y10001,A11)+SUMIFS(новостр!N4:N10000,новостр!F4:F10000,BV4,новостр!X4:X10000,A11)+SUMIFS(авт!K4:K10003,авт!F4:F10003,BV4,авт!X4:X10003,A11)+SUMIFS(ЖС!S4:S9999,ЖС!F4:F9999,BV4,ЖС!AK4:AK9999,A11)+SUMIFS(Пр.откр.тер!N4:N10000,Пр.откр.тер!F4:F10000,BV4,Пр.откр.тер!U4:U10000,A11)</f>
        <v>0</v>
      </c>
      <c r="BZ11" s="507"/>
      <c r="CA11" s="499">
        <f>SUMIFS(произв!A4:A10000,произв!F4:F10000,BZ4,произв!Y4:Y10000,A11)+SUMIFS(торг!A4:A10000,торг!F4:F10000,BZ4,торг!Y4:Y10000,A11)+SUMIFS(склад!A4:A10000,склад!F4:F10000,BZ4,склад!Y4:Y10000,A11)+SUMIFS('обр '!A4:A10000,'обр '!F4:F10000,BZ4,'обр '!Y4:Y10000,A11)+SUMIFS(детс!A4:A10000,детс!F4:F10000,BZ4,детс!Y4:Y10000,A11)+SUMIFS(культ!A4:A10000,культ!F4:F10000,BZ4,культ!Y4:Y10000,A11)+SUMIFS(спорт!A4:A10000,спорт!F4:F10000,BZ4,спорт!Y4:Y10000,A11)+SUMIFS(лечеб!A4:A10000,лечеб!F4:F10000,BZ4,лечеб!Y4:Y10000,A11)+SUMIFS(Баня!A4:A10000,Баня!F4:F10000,BZ4,Баня!Y4:Y10000,A11)+SUMIFS(Адм!A4:A10000,Адм!F4:F10000,BZ4,Адм!Y4:Y10000,A11)+SUMIFS(С.Х!A4:A10001,С.Х!F4:F10001,BZ4,С.Х!Y4:Y10001,A11)+SUMIFS(новостр!A4:A10000,новостр!F4:F10000,BZ4,новостр!X4:X10000,A11)+SUMIFS(авт!A4:A10003,авт!F4:F10003,BZ4,авт!X4:X10003,A11)+SUMIFS(ЖС!A4:A9999,ЖС!F4:F9999,BZ4,ЖС!AK4:AK9999,A11)+SUMIFS(Пр.откр.тер!A4:A10000,Пр.откр.тер!F4:F10000,BZ4,Пр.откр.тер!U4:U10000,A11)</f>
        <v>0</v>
      </c>
      <c r="CB11" s="501"/>
      <c r="CC11" s="549">
        <f>SUMIFS(произв!O4:O10000,произв!F4:F10000,BZ4,произв!Y4:Y10000,A11)+SUMIFS(торг!O4:O10000,торг!F4:F10000,BZ4,торг!Y4:Y10000,A11)+SUMIFS(склад!O4:O10000,склад!F4:F10000,BZ4,склад!Y4:Y10000,A11)+SUMIFS('обр '!O4:O10000,'обр '!F4:F10000,BZ4,'обр '!Y4:Y10000,A11)+SUMIFS(детс!O4:O10000,детс!F4:F10000,BZ4,детс!Y4:Y10000,A11)+SUMIFS(культ!O4:O10000,культ!F4:F10000,BZ4,культ!Y4:Y10000,A11)+SUMIFS(спорт!O4:O10000,спорт!F4:F10000,BZ4,спорт!Y4:Y10000,A11)+SUMIFS(лечеб!O4:O10000,лечеб!F4:F10000,BZ4,лечеб!Y4:Y10000,A11)+SUMIFS(Баня!O4:O10000,Баня!F4:F10000,BZ4,Баня!Y4:Y10000,A11)+SUMIFS(Адм!O4:O10000,Адм!F4:F10000,BZ4,Адм!Y4:Y10000,A11)+SUMIFS(С.Х!O4:O10001,С.Х!F4:F10001,BZ4,С.Х!Y4:Y10001,A11)+SUMIFS(новостр!N4:N10000,новостр!F4:F10000,BZ4,новостр!X4:X10000,A11)+SUMIFS(авт!K4:K10003,авт!F4:F10003,BZ4,авт!X4:X10003,A11)+SUMIFS(ЖС!S4:S9999,ЖС!F4:F9999,BZ4,ЖС!AK4:AK9999,A11)+SUMIFS(Пр.откр.тер!N4:N10000,Пр.откр.тер!F4:F10000,BZ4,Пр.откр.тер!U4:U10000,A11)</f>
        <v>0</v>
      </c>
      <c r="CD11" s="507"/>
      <c r="CE11" s="499">
        <f>SUMIFS(произв!A4:A10000,произв!F4:F10000,CD4,произв!Y4:Y10000,A11)+SUMIFS(торг!A4:A10000,торг!F4:F10000,CD4,торг!Y4:Y10000,A11)+SUMIFS(склад!A4:A10000,склад!F4:F10000,CD4,склад!Y4:Y10000,A11)+SUMIFS('обр '!A4:A10000,'обр '!F4:F10000,CD4,'обр '!Y4:Y10000,A11)+SUMIFS(детс!A4:A10000,детс!F4:F10000,CD4,детс!Y4:Y10000,A11)+SUMIFS(культ!A4:A10000,культ!F4:F10000,CD4,культ!Y4:Y10000,A11)+SUMIFS(спорт!A4:A10000,спорт!F4:F10000,CD4,спорт!Y4:Y10000,A11)+SUMIFS(лечеб!A4:A10000,лечеб!F4:F10000,CD4,лечеб!Y4:Y10000,A11)+SUMIFS(Баня!A4:A10000,Баня!F4:F10000,CD4,Баня!Y4:Y10000,A11)+SUMIFS(Адм!A4:A10000,Адм!F4:F10000,CD4,Адм!Y4:Y10000,A11)+SUMIFS(С.Х!A4:A10001,С.Х!F4:F10001,CD4,С.Х!Y4:Y10001,A11)+SUMIFS(новостр!A4:A10000,новостр!F4:F10000,CD4,новостр!X4:X10000,A11)+SUMIFS(авт!A4:A10003,авт!F4:F10003,CD4,авт!X4:X10003,A11)+SUMIFS(ЖС!A4:A9999,ЖС!F4:F9999,CD4,ЖС!AK4:AK9999,A11)+SUMIFS(Пр.откр.тер!A4:A10000,Пр.откр.тер!F4:F10000,CD4,Пр.откр.тер!U4:U10000,A11)</f>
        <v>0</v>
      </c>
      <c r="CF11" s="501"/>
      <c r="CG11" s="548">
        <f>SUMIFS(произв!O4:O10000,произв!F4:F10000,CD4,произв!Y4:Y10000,A11)+SUMIFS(торг!O4:O10000,торг!F4:F10000,CD4,торг!Y4:Y10000,A11)+SUMIFS(склад!O4:O10000,склад!F4:F10000,CD4,склад!Y4:Y10000,A11)+SUMIFS('обр '!O4:O10000,'обр '!F4:F10000,CD4,'обр '!Y4:Y10000,A11)+SUMIFS(детс!O4:O10000,детс!F4:F10000,CD4,детс!Y4:Y10000,A11)+SUMIFS(культ!O4:O10000,культ!F4:F10000,CD4,культ!Y4:Y10000,A11)+SUMIFS(спорт!O4:O10000,спорт!F4:F10000,CD4,спорт!Y4:Y10000,A11)+SUMIFS(лечеб!O4:O10000,лечеб!F4:F10000,CD4,лечеб!Y4:Y10000,A11)+SUMIFS(Баня!O4:O10000,Баня!F4:F10000,CD4,Баня!Y4:Y10000,A11)+SUMIFS(Адм!O4:O10000,Адм!F4:F10000,CD4,Адм!Y4:Y10000,A11)+SUMIFS(С.Х!O4:O10001,С.Х!F4:F10001,CD4,С.Х!Y4:Y10001,A11)+SUMIFS(новостр!N4:N10000,новостр!F4:F10000,CD4,новостр!X4:X10000,A11)+SUMIFS(авт!K4:K10003,авт!F4:F10003,CD4,авт!X4:X10003,A11)+SUMIFS(ЖС!S4:S9999,ЖС!F4:F9999,CD4,ЖС!AK4:AK9999,A11)+SUMIFS(Пр.откр.тер!N4:N10000,Пр.откр.тер!F4:F10000,CD4,Пр.откр.тер!U4:U10000,A11)</f>
        <v>0</v>
      </c>
      <c r="CH11" s="507"/>
      <c r="CI11" s="499">
        <f>SUMIFS(произв!A4:A10000,произв!F4:F10000,CH4,произв!Y4:Y10000,A11)+SUMIFS(торг!A4:A10000,торг!F4:F10000,CH4,торг!Y4:Y10000,A11)+SUMIFS(склад!A4:A10000,склад!F4:F10000,CH4,склад!Y4:Y10000,A11)+SUMIFS('обр '!A4:A10000,'обр '!F4:F10000,CH4,'обр '!Y4:Y10000,A11)+SUMIFS(детс!A4:A10000,детс!F4:F10000,CH4,детс!Y4:Y10000,A11)+SUMIFS(культ!A4:A10000,культ!F4:F10000,CH4,культ!Y4:Y10000,A11)+SUMIFS(спорт!A4:A10000,спорт!F4:F10000,CH4,спорт!Y4:Y10000,A11)+SUMIFS(лечеб!A4:A10000,лечеб!F4:F10000,CH4,лечеб!Y4:Y10000,A11)+SUMIFS(Баня!A4:A10000,Баня!F4:F10000,CH4,Баня!Y4:Y10000,A11)+SUMIFS(Адм!A4:A10000,Адм!F4:F10000,CH4,Адм!Y4:Y10000,A11)+SUMIFS(С.Х!A4:A10001,С.Х!F4:F10001,CH4,С.Х!Y4:Y10001,A11)+SUMIFS(новостр!A4:A10000,новостр!F4:F10000,CH4,новостр!X4:X10000,A11)+SUMIFS(авт!A4:A10003,авт!F4:F10003,CH4,авт!X4:X10003,A11)+SUMIFS(ЖС!A4:A9999,ЖС!F4:F9999,CH4,ЖС!AK4:AK9999,A11)+SUMIFS(Пр.откр.тер!A4:A10000,Пр.откр.тер!F4:F10000,CH4,Пр.откр.тер!U4:U10000,A11)</f>
        <v>0</v>
      </c>
      <c r="CJ11" s="501"/>
      <c r="CK11" s="548">
        <f>SUMIFS(произв!O4:O10000,произв!F4:F10000,CH4,произв!Y4:Y10000,A11)+SUMIFS(торг!O4:O10000,торг!F4:F10000,CH4,торг!Y4:Y10000,A11)+SUMIFS(склад!O4:O10000,склад!F4:F10000,CH4,склад!Y4:Y10000,A11)+SUMIFS('обр '!O4:O10000,'обр '!F4:F10000,CH4,'обр '!Y4:Y10000,A11)+SUMIFS(детс!O4:O10000,детс!F4:F10000,CH4,детс!Y4:Y10000,A11)+SUMIFS(культ!O4:O10000,культ!F4:F10000,CH4,культ!Y4:Y10000,A11)+SUMIFS(спорт!O4:O10000,спорт!F4:F10000,CH4,спорт!Y4:Y10000,A11)+SUMIFS(лечеб!O4:O10000,лечеб!F4:F10000,CH4,лечеб!Y4:Y10000,A11)+SUMIFS(Баня!O4:O10000,Баня!F4:F10000,CH4,Баня!Y4:Y10000,A11)+SUMIFS(Адм!O4:O10000,Адм!F4:F10000,CH4,Адм!Y4:Y10000,A11)+SUMIFS(С.Х!O4:O10001,С.Х!F4:F10001,CH4,С.Х!Y4:Y10001,A11)+SUMIFS(новостр!N4:N10000,новостр!F4:F10000,CH4,новостр!X4:X10000,A11)+SUMIFS(авт!K4:K10003,авт!F4:F10003,CH4,авт!X4:X10003,A11)+SUMIFS(ЖС!S4:S9999,ЖС!F4:F9999,CH4,ЖС!AK4:AK9999,A11)+SUMIFS(Пр.откр.тер!N4:N10000,Пр.откр.тер!F4:F10000,CH4,Пр.откр.тер!U4:U10000,A11)</f>
        <v>0</v>
      </c>
    </row>
    <row r="12" spans="1:89" ht="21" thickBot="1">
      <c r="A12" s="539" t="s">
        <v>888</v>
      </c>
      <c r="B12" s="610">
        <v>0</v>
      </c>
      <c r="C12" s="546">
        <f t="shared" si="0"/>
        <v>0</v>
      </c>
      <c r="D12" s="2329">
        <v>0</v>
      </c>
      <c r="E12" s="2327">
        <f t="shared" si="1"/>
        <v>0</v>
      </c>
      <c r="F12" s="527">
        <v>0</v>
      </c>
      <c r="G12" s="528">
        <v>0</v>
      </c>
      <c r="H12" s="533">
        <v>0</v>
      </c>
      <c r="I12" s="534">
        <v>0</v>
      </c>
      <c r="J12" s="676">
        <f>B12/B34*100%</f>
        <v>0</v>
      </c>
      <c r="K12" s="676">
        <f>C12/C34*100%</f>
        <v>0</v>
      </c>
      <c r="L12" s="676">
        <f>D12/D34*100%</f>
        <v>0</v>
      </c>
      <c r="M12" s="676">
        <f>E12/E34*100%</f>
        <v>0</v>
      </c>
      <c r="N12" s="507"/>
      <c r="O12" s="499">
        <f>SUMIFS(произв!A4:A10000,произв!F4:F10000,N4,произв!Y4:Y10000,A12)+SUMIFS(торг!A4:A10000,торг!F4:F10000,N4,торг!Y4:Y10000,A12)+SUMIFS(склад!A4:A10000,склад!F4:F10000,N4,склад!Y4:Y10000,A12)+SUMIFS('обр '!A4:A10000,'обр '!F4:F10000,N4,'обр '!Y4:Y10000,A12)+SUMIFS(детс!A4:A10000,детс!F4:F10000,N4,детс!Y4:Y10000,A12)+SUMIFS(культ!A4:A10000,культ!F4:F10000,N4,культ!Y4:Y10000,A12)+SUMIFS(спорт!A4:A10000,спорт!F4:F10000,N4,спорт!Y4:Y10000,A12)+SUMIFS(лечеб!A4:A10000,лечеб!F4:F10000,N4,лечеб!Y4:Y10000,A12)+SUMIFS(Баня!A4:A10000,Баня!F4:F10000,N4,Баня!Y4:Y10000,A12)+SUMIFS(Адм!A4:A10000,Адм!F4:F10000,N4,Адм!Y4:Y10000,A12)+SUMIFS(С.Х!A4:A10001,С.Х!F4:F10001,N4,С.Х!Y4:Y10001,A12)+SUMIFS(новостр!A4:A10000,новостр!F4:F10000,N4,новостр!X4:X10000,A12)+SUMIFS(авт!A4:A10003,авт!F4:F10003,N4,авт!X4:X10003,A12)+SUMIFS(ЖС!A4:A9999,ЖС!F4:F9999,N4,ЖС!AK4:AK9999,A12)+SUMIFS(Пр.откр.тер!A4:A10000,Пр.откр.тер!F4:F10000,N4,Пр.откр.тер!U4:U10000,A12)</f>
        <v>0</v>
      </c>
      <c r="P12" s="501"/>
      <c r="Q12" s="548">
        <f>SUMIFS(произв!O4:O10000,произв!F4:F10000,N4,произв!Y4:Y10000,A12)+SUMIFS(торг!O4:O10000,торг!F4:F10000,N4,торг!Y4:Y10000,A12)+SUMIFS(склад!O4:O10000,склад!F4:F10000,N4,склад!Y4:Y10000,A12)+SUMIFS('обр '!O4:O10000,'обр '!F4:F10000,N4,'обр '!Y4:Y10000,A12)+SUMIFS(детс!O4:O10000,детс!F4:F10000,N4,детс!Y4:Y10000,A12)+SUMIFS(культ!O4:O10000,культ!F4:F10000,N4,культ!Y4:Y10000,A12)+SUMIFS(спорт!O4:O10000,спорт!F4:F10000,N4,спорт!Y4:Y10000,A12)+SUMIFS(лечеб!O4:O10000,лечеб!F4:F10000,N4,лечеб!Y4:Y10000,A12)+SUMIFS(Баня!O4:O10000,Баня!F4:F10000,N4,Баня!Y4:Y10000,A12)+SUMIFS(Адм!O4:O10000,Адм!F4:F10000,N4,Адм!Y4:Y10000,A12)+SUMIFS(С.Х!O4:O10001,С.Х!F4:F10001,N4,С.Х!Y4:Y10001,A12)+SUMIFS(новостр!N4:N10000,новостр!F4:F10000,N4,новостр!X4:X10000,A12)+SUMIFS(авт!K4:K10003,авт!F4:F10003,N4,авт!X4:X10003,A12)+SUMIFS(ЖС!S4:S9999,ЖС!F4:F9999,N4,ЖС!AK4:AK9999,A12)+SUMIFS(Пр.откр.тер!N4:N10000,Пр.откр.тер!F4:F10000,N4,Пр.откр.тер!U4:U10000,A12)</f>
        <v>0</v>
      </c>
      <c r="R12" s="507"/>
      <c r="S12" s="499">
        <f>SUMIFS(произв!A4:A10000,произв!F4:F10000,R4,произв!Y4:Y10000,A12)+SUMIFS(торг!A4:A10000,торг!F4:F10000,R4,торг!Y4:Y10000,A12)+SUMIFS(склад!A4:A10000,склад!F4:F10000,R4,склад!Y4:Y10000,A12)+SUMIFS('обр '!A4:A10000,'обр '!F4:F10000,R4,'обр '!Y4:Y10000,A12)+SUMIFS(детс!A4:A10000,детс!F4:F10000,R4,детс!Y4:Y10000,A12)+SUMIFS(культ!A4:A10000,культ!F4:F10000,R4,культ!Y4:Y10000,A12)+SUMIFS(спорт!A4:A10000,спорт!F4:F10000,R4,спорт!Y4:Y10000,A12)+SUMIFS(лечеб!A4:A10000,лечеб!F4:F10000,R4,лечеб!Y4:Y10000,A12)+SUMIFS(Баня!A4:A10000,Баня!F4:F10000,R4,Баня!Y4:Y10000,A12)+SUMIFS(Адм!A4:A10000,Адм!F4:F10000,R4,Адм!Y4:Y10000,A12)+SUMIFS(С.Х!A4:A10001,С.Х!F4:F10001,R4,С.Х!Y4:Y10001,A12)+SUMIFS(новостр!A4:A10000,новостр!F4:F10000,R4,новостр!X4:X10000,A12)+SUMIFS(авт!A4:A10003,авт!F4:F10003,R4,авт!X4:X10003,A12)+SUMIFS(ЖС!A4:A9999,ЖС!F4:F9999,R4,ЖС!AK4:AK9999,A12)+SUMIFS(Пр.откр.тер!A4:A10000,Пр.откр.тер!F4:F10000,R4,Пр.откр.тер!U4:U10000,A12)</f>
        <v>0</v>
      </c>
      <c r="T12" s="501"/>
      <c r="U12" s="549">
        <f>SUMIFS(произв!O4:O10000,произв!F4:F10000,R4,произв!Y4:Y10000,A12)+SUMIFS(торг!O4:O10000,торг!F4:F10000,R4,торг!Y4:Y10000,A12)+SUMIFS(склад!O4:O10000,склад!F4:F10000,R4,склад!Y4:Y10000,A12)+SUMIFS('обр '!O4:O10000,'обр '!F4:F10000,R4,'обр '!Y4:Y10000,A12)+SUMIFS(детс!O4:O10000,детс!F4:F10000,R4,детс!Y4:Y10000,A12)+SUMIFS(культ!O4:O10000,культ!F4:F10000,R4,культ!Y4:Y10000,A12)+SUMIFS(спорт!O4:O10000,спорт!F4:F10000,R4,спорт!Y4:Y10000,A12)+SUMIFS(лечеб!O4:O10000,лечеб!F4:F10000,R4,лечеб!Y4:Y10000,A12)+SUMIFS(Баня!O4:O10000,Баня!F4:F10000,R4,Баня!Y4:Y10000,A12)+SUMIFS(Адм!O4:O10000,Адм!F4:F10000,R4,Адм!Y4:Y10000,A12)+SUMIFS(С.Х!O4:O10001,С.Х!F4:F10001,R4,С.Х!Y4:Y10001,A12)+SUMIFS(новостр!N4:N10000,новостр!F4:F10000,R4,новостр!X4:X10000,A12)+SUMIFS(авт!K4:K10003,авт!F4:F10003,R4,авт!X4:X10003,A12)+SUMIFS(ЖС!S4:S9999,ЖС!F4:F9999,R4,ЖС!AK4:AK9999,A12)+SUMIFS(Пр.откр.тер!N4:N10000,Пр.откр.тер!F4:F10000,R4,Пр.откр.тер!U4:U10000,A12)</f>
        <v>0</v>
      </c>
      <c r="V12" s="507"/>
      <c r="W12" s="499">
        <f>SUMIFS(произв!A4:A10000,произв!F4:F10000,V4,произв!Y4:Y10000,A12)+SUMIFS(торг!A4:A10000,торг!F4:F10000,V4,торг!Y4:Y10000,A12)+SUMIFS(склад!A4:A10000,склад!F4:F10000,V4,склад!Y4:Y10000,A12)+SUMIFS('обр '!A4:A10000,'обр '!F4:F10000,V4,'обр '!Y4:Y10000,A12)+SUMIFS(детс!A4:A10000,детс!F4:F10000,V4,детс!Y4:Y10000,A12)+SUMIFS(культ!A4:A10000,культ!F4:F10000,V4,культ!Y4:Y10000,A12)+SUMIFS(спорт!A4:A10000,спорт!F4:F10000,V4,спорт!Y4:Y10000,A12)+SUMIFS(лечеб!A4:A10000,лечеб!F4:F10000,V4,лечеб!Y4:Y10000,A12)+SUMIFS(Баня!A4:A10000,Баня!F4:F10000,V4,Баня!Y4:Y10000,A12)+SUMIFS(Адм!A4:A10000,Адм!F4:F10000,V4,Адм!Y4:Y10000,A12)+SUMIFS(С.Х!A4:A10001,С.Х!F4:F10001,V4,С.Х!Y4:Y10001,A12)+SUMIFS(новостр!A4:A10000,новостр!F4:F10000,V4,новостр!X4:X10000,A12)+SUMIFS(авт!A4:A10003,авт!F4:F10003,V4,авт!X4:X10003,A12)+SUMIFS(ЖС!A4:A9999,ЖС!F4:F9999,V4,ЖС!AK4:AK9999,A12)+SUMIFS(Пр.откр.тер!A4:A10000,Пр.откр.тер!F4:F10000,V4,Пр.откр.тер!U4:U10000,A12)</f>
        <v>0</v>
      </c>
      <c r="X12" s="501"/>
      <c r="Y12" s="548">
        <f>SUMIFS(произв!O4:O10000,произв!F4:F10000,V4,произв!Y4:Y10000,A12)+SUMIFS(торг!O4:O10000,торг!F4:F10000,V4,торг!Y4:Y10000,A12)+SUMIFS(склад!O4:O10000,склад!F4:F10000,V4,склад!Y4:Y10000,A12)+SUMIFS('обр '!O4:O10000,'обр '!F4:F10000,V4,'обр '!Y4:Y10000,A12)+SUMIFS(детс!O4:O10000,детс!F4:F10000,V4,детс!Y4:Y10000,A12)+SUMIFS(культ!O4:O10000,культ!F4:F10000,V4,культ!Y4:Y10000,A12)+SUMIFS(спорт!O4:O10000,спорт!F4:F10000,V4,спорт!Y4:Y10000,A12)+SUMIFS(лечеб!O4:O10000,лечеб!F4:F10000,V4,лечеб!Y4:Y10000,A12)+SUMIFS(Баня!O4:O10000,Баня!F4:F10000,V4,Баня!Y4:Y10000,A12)+SUMIFS(Адм!O4:O10000,Адм!F4:F10000,V4,Адм!Y4:Y10000,A12)+SUMIFS(С.Х!O4:O10001,С.Х!F4:F10001,V4,С.Х!Y4:Y10001,A12)+SUMIFS(новостр!N4:N10000,новостр!F4:F10000,V4,новостр!X4:X10000,A12)+SUMIFS(авт!K4:K10003,авт!F4:F10003,V4,авт!X4:X10003,A12)+SUMIFS(ЖС!S4:S9999,ЖС!F4:F9999,V4,ЖС!AK4:AK9999,A12)+SUMIFS(Пр.откр.тер!N4:N10000,Пр.откр.тер!F4:F10000,V4,Пр.откр.тер!U4:U10000,A12)</f>
        <v>0</v>
      </c>
      <c r="Z12" s="639"/>
      <c r="AA12" s="640">
        <f>SUMIFS(произв!A4:A10000,произв!F4:F10000,Z4,произв!Y4:Y10000,A12)+SUMIFS(торг!A4:A10000,торг!F4:F10000,Z4,торг!Y4:Y10000,A12)+SUMIFS(склад!A4:A10000,склад!F4:F10000,Z4,склад!Y4:Y10000,A12)+SUMIFS('обр '!A4:A10000,'обр '!F4:F10000,Z4,'обр '!Y4:Y10000,A12)+SUMIFS(детс!A4:A10000,детс!F4:F10000,Z4,детс!Y4:Y10000,A12)+SUMIFS(культ!A4:A10000,культ!F4:F10000,Z4,культ!Y4:Y10000,A12)+SUMIFS(спорт!A4:A10000,спорт!F4:F10000,Z4,спорт!Y4:Y10000,A12)+SUMIFS(лечеб!A4:A10000,лечеб!F4:F10000,Z4,лечеб!Y4:Y10000,A12)+SUMIFS(Баня!A4:A10000,Баня!F4:F10000,Z4,Баня!Y4:Y10000,A12)+SUMIFS(Адм!A4:A10000,Адм!F4:F10000,Z4,Адм!Y4:Y10000,A12)+SUMIFS(С.Х!A4:A10001,С.Х!F4:F10001,Z4,С.Х!Y4:Y10001,A12)+SUMIFS(новостр!A4:A10000,новостр!F4:F10000,Z4,новостр!X4:X10000,A12)+SUMIFS(авт!A4:A10003,авт!F4:F10003,Z4,авт!X4:X10003,A12)+SUMIFS(ЖС!A4:A9999,ЖС!F4:F9999,Z4,ЖС!AK4:AK9999,A12)+SUMIFS(Пр.откр.тер!A4:A10000,Пр.откр.тер!F4:F10000,Z4,Пр.откр.тер!U4:U10000,A12)</f>
        <v>0</v>
      </c>
      <c r="AB12" s="641"/>
      <c r="AC12" s="642">
        <f>SUMIFS(произв!O4:O10000,произв!F4:F10000,Z4,произв!Y4:Y10000,A12)+SUMIFS(торг!O4:O10000,торг!F4:F10000,Z4,торг!Y4:Y10000,A12)+SUMIFS(склад!O4:O10000,склад!F4:F10000,Z4,склад!Y4:Y10000,A12)+SUMIFS('обр '!O4:O10000,'обр '!F4:F10000,Z4,'обр '!Y4:Y10000,A12)+SUMIFS(детс!O4:O10000,детс!F4:F10000,Z4,детс!Y4:Y10000,A12)+SUMIFS(культ!O4:O10000,культ!F4:F10000,Z4,культ!Y4:Y10000,A12)+SUMIFS(спорт!O4:O10000,спорт!F4:F10000,Z4,спорт!Y4:Y10000,A12)+SUMIFS(лечеб!O4:O10000,лечеб!F4:F10000,Z4,лечеб!Y4:Y10000,A12)+SUMIFS(Баня!O4:O10000,Баня!F4:F10000,Z4,Баня!Y4:Y10000,A12)+SUMIFS(Адм!O4:O10000,Адм!F4:F10000,Z4,Адм!Y4:Y10000,A12)+SUMIFS(С.Х!O4:O10001,С.Х!F4:F10001,Z4,С.Х!Y4:Y10001,A12)+SUMIFS(новостр!N4:N10000,новостр!F4:F10000,Z4,новостр!X4:X10000,A12)+SUMIFS(авт!K4:K10003,авт!F4:F10003,Z4,авт!X4:X10003,A12)+SUMIFS(ЖС!S4:S9999,ЖС!F4:F9999,Z4,ЖС!AK4:AK9999,A12)+SUMIFS(Пр.откр.тер!N4:N10000,Пр.откр.тер!F4:F10000,Z4,Пр.откр.тер!U4:U10000,A12)</f>
        <v>0</v>
      </c>
      <c r="AD12" s="507"/>
      <c r="AE12" s="499">
        <f>SUMIFS(произв!A4:A10000,произв!F4:F10000,AD4,произв!Y4:Y10000,A12)+SUMIFS(торг!A4:A10000,торг!F4:F10000,AD4,торг!Y4:Y10000,A12)+SUMIFS(склад!A4:A10000,склад!F4:F10000,AD4,склад!Y4:Y10000,A12)+SUMIFS('обр '!A4:A10000,'обр '!F4:F10000,AD4,'обр '!Y4:Y10000,A12)+SUMIFS(детс!A4:A10000,детс!F4:F10000,AD4,детс!Y4:Y10000,A12)+SUMIFS(культ!A4:A10000,культ!F4:F10000,AD4,культ!Y4:Y10000,A12)+SUMIFS(спорт!A4:A10000,спорт!F4:F10000,AD4,спорт!Y4:Y10000,A12)+SUMIFS(лечеб!A4:A10000,лечеб!F4:F10000,AD4,лечеб!Y4:Y10000,A12)+SUMIFS(Баня!A4:A10000,Баня!F4:F10000,AD4,Баня!Y4:Y10000,A12)+SUMIFS(Адм!A4:A10000,Адм!F4:F10000,AD4,Адм!Y4:Y10000,A12)+SUMIFS(С.Х!A4:A10001,С.Х!F4:F10001,AD4,С.Х!Y4:Y10001,A12)+SUMIFS(новостр!A4:A10000,новостр!F4:F10000,AD4,новостр!X4:X10000,A12)+SUMIFS(авт!A4:A10003,авт!F4:F10003,AD4,авт!X4:X10003,A12)+SUMIFS(ЖС!A4:A9999,ЖС!F4:F9999,AD4,ЖС!AK4:AK9999,A12)+SUMIFS(Пр.откр.тер!A4:A10000,Пр.откр.тер!F4:F10000,AD4,Пр.откр.тер!U4:U10000,A12)</f>
        <v>0</v>
      </c>
      <c r="AF12" s="501"/>
      <c r="AG12" s="548">
        <f>SUMIFS(произв!O4:O10000,произв!F4:F10000,AD4,произв!Y4:Y10000,A12)+SUMIFS(торг!O4:O10000,торг!F4:F10000,AD4,торг!Y4:Y10000,A12)+SUMIFS(склад!O4:O10000,склад!F4:F10000,AD4,склад!Y4:Y10000,A12)+SUMIFS('обр '!O4:O10000,'обр '!F4:F10000,AD4,'обр '!Y4:Y10000,A12)+SUMIFS(детс!O4:O10000,детс!F4:F10000,AD4,детс!Y4:Y10000,A12)+SUMIFS(культ!O4:O10000,культ!F4:F10000,AD4,культ!Y4:Y10000,A12)+SUMIFS(спорт!O4:O10000,спорт!F4:F10000,AD4,спорт!Y4:Y10000,A12)+SUMIFS(лечеб!O4:O10000,лечеб!F4:F10000,AD4,лечеб!Y4:Y10000,A12)+SUMIFS(Баня!O4:O10000,Баня!F4:F10000,AD4,Баня!Y4:Y10000,A12)+SUMIFS(Адм!O4:O10000,Адм!F4:F10000,AD4,Адм!Y4:Y10000,A12)+SUMIFS(С.Х!O4:O10001,С.Х!F4:F10001,AD4,С.Х!Y4:Y10001,A12)+SUMIFS(новостр!N4:N10000,новостр!F4:F10000,AD4,новостр!X4:X10000,A12)+SUMIFS(авт!K4:K10003,авт!F4:F10003,AD4,авт!X4:X10003,A12)+SUMIFS(ЖС!S4:S9999,ЖС!F4:F9999,AD4,ЖС!AK4:AK9999,A12)+SUMIFS(Пр.откр.тер!N4:N10000,Пр.откр.тер!F4:F10000,AD4,Пр.откр.тер!U4:U10000,A12)</f>
        <v>0</v>
      </c>
      <c r="AH12" s="507"/>
      <c r="AI12" s="499">
        <f>SUMIFS(произв!A4:A10000,произв!F4:F10000,AH4,произв!Y4:Y10000,A12)+SUMIFS(торг!A4:A10000,торг!F4:F10000,AH4,торг!Y4:Y10000,A12)+SUMIFS(склад!A4:A10000,склад!F4:F10000,AH4,склад!Y4:Y10000,A12)+SUMIFS('обр '!A4:A10000,'обр '!F4:F10000,AH4,'обр '!Y4:Y10000,A12)+SUMIFS(детс!A4:A10000,детс!F4:F10000,AH4,детс!Y4:Y10000,A12)+SUMIFS(культ!A4:A10000,культ!F4:F10000,AH4,культ!Y4:Y10000,A12)+SUMIFS(спорт!A4:A10000,спорт!F4:F10000,AH4,спорт!Y4:Y10000,A12)+SUMIFS(лечеб!A4:A10000,лечеб!F4:F10000,AH4,лечеб!Y4:Y10000,A12)+SUMIFS(Баня!A4:A10000,Баня!F4:F10000,AH4,Баня!Y4:Y10000,A12)+SUMIFS(Адм!A4:A10000,Адм!F4:F10000,AH4,Адм!Y4:Y10000,A12)+SUMIFS(С.Х!A4:A10001,С.Х!F4:F10001,AH4,С.Х!Y4:Y10001,A12)+SUMIFS(новостр!A4:A10000,новостр!F4:F10000,AH4,новостр!X4:X10000,A12)+SUMIFS(авт!A4:A10003,авт!F4:F10003,AH4,авт!X4:X10003,A12)+SUMIFS(ЖС!A4:A9999,ЖС!F4:F9999,AH4,ЖС!AK4:AK9999,A12)+SUMIFS(Пр.откр.тер!A4:A10000,Пр.откр.тер!F4:F10000,AH4,Пр.откр.тер!U4:U10000,A12)</f>
        <v>0</v>
      </c>
      <c r="AJ12" s="501"/>
      <c r="AK12" s="548">
        <f>SUMIFS(произв!O4:O10000,произв!F4:F10000,AH4,произв!Y4:Y10000,A12)+SUMIFS(торг!O4:O10000,торг!F4:F10000,AH4,торг!Y4:Y10000,A12)+SUMIFS(склад!O4:O10000,склад!F4:F10000,AH4,склад!Y4:Y10000,A12)+SUMIFS('обр '!O4:O10000,'обр '!F4:F10000,AH4,'обр '!Y4:Y10000,A12)+SUMIFS(детс!O4:O10000,детс!F4:F10000,AH4,детс!Y4:Y10000,A12)+SUMIFS(культ!O4:O10000,культ!F4:F10000,AH4,культ!Y4:Y10000,A12)+SUMIFS(спорт!O4:O10000,спорт!F4:F10000,AH4,спорт!Y4:Y10000,A12)+SUMIFS(лечеб!O4:O10000,лечеб!F4:F10000,AH4,лечеб!Y4:Y10000,A12)+SUMIFS(Баня!O4:O10000,Баня!F4:F10000,AH4,Баня!Y4:Y10000,A12)+SUMIFS(Адм!O4:O10000,Адм!F4:F10000,AH4,Адм!Y4:Y10000,A12)+SUMIFS(С.Х!O4:O10001,С.Х!F4:F10001,AH4,С.Х!Y4:Y10001,A12)+SUMIFS(новостр!N4:N10000,новостр!F4:F10000,AH4,новостр!X4:X10000,A12)+SUMIFS(авт!K4:K10003,авт!F4:F10003,AH4,авт!X4:X10003,A12)+SUMIFS(ЖС!S4:S9999,ЖС!F4:F9999,AH4,ЖС!AK4:AK9999,A12)+SUMIFS(Пр.откр.тер!N4:N10000,Пр.откр.тер!F4:F10000,AH4,Пр.откр.тер!U4:U10000,A12)</f>
        <v>0</v>
      </c>
      <c r="AL12" s="507"/>
      <c r="AM12" s="499">
        <f>SUMIFS(произв!A4:A10000,произв!F4:F10000,AL4,произв!Y4:Y10000,A12)+SUMIFS(торг!A4:A10000,торг!F4:F10000,AL4,торг!Y4:Y10000,A12)+SUMIFS(склад!A4:A10000,склад!F4:F10000,AL4,склад!Y4:Y10000,A12)+SUMIFS('обр '!A4:A10000,'обр '!F4:F10000,AL4,'обр '!Y4:Y10000,A12)+SUMIFS(детс!A4:A10000,детс!F4:F10000,AL4,детс!Y4:Y10000,A12)+SUMIFS(культ!A4:A10000,культ!F4:F10000,AL4,культ!Y4:Y10000,A12)+SUMIFS(спорт!A4:A10000,спорт!F4:F10000,AL4,спорт!Y4:Y10000,A12)+SUMIFS(лечеб!A4:A10000,лечеб!F4:F10000,AL4,лечеб!Y4:Y10000,A12)+SUMIFS(Баня!A4:A10000,Баня!F4:F10000,AL4,Баня!Y4:Y10000,A12)+SUMIFS(Адм!A4:A10000,Адм!F4:F10000,AL4,Адм!Y4:Y10000,A12)+SUMIFS(С.Х!A4:A10001,С.Х!F4:F10001,AL4,С.Х!Y4:Y10001,A12)+SUMIFS(новостр!A4:A10000,новостр!F4:F10000,AL4,новостр!X4:X10000,A12)+SUMIFS(авт!A4:A10003,авт!F4:F10003,AL4,авт!X4:X10003,A12)+SUMIFS(ЖС!A4:A9999,ЖС!F4:F9999,AL4,ЖС!AK4:AK9999,A12)+SUMIFS(Пр.откр.тер!A4:A10000,Пр.откр.тер!F4:F10000,AL4,Пр.откр.тер!U4:U10000,A12)</f>
        <v>0</v>
      </c>
      <c r="AN12" s="501"/>
      <c r="AO12" s="548">
        <f>SUMIFS(произв!O4:O10000,произв!F4:F10000,AL4,произв!Y4:Y10000,A12)+SUMIFS(торг!O4:O10000,торг!F4:F10000,AL4,торг!Y4:Y10000,A12)+SUMIFS(склад!O4:O10000,склад!F4:F10000,AL4,склад!Y4:Y10000,A12)+SUMIFS('обр '!O4:O10000,'обр '!F4:F10000,AL4,'обр '!Y4:Y10000,A12)+SUMIFS(детс!O4:O10000,детс!F4:F10000,AL4,детс!Y4:Y10000,A12)+SUMIFS(культ!O4:O10000,культ!F4:F10000,AL4,культ!Y4:Y10000,A12)+SUMIFS(спорт!O4:O10000,спорт!F4:F10000,AL4,спорт!Y4:Y10000,A12)+SUMIFS(лечеб!O4:O10000,лечеб!F4:F10000,AL4,лечеб!Y4:Y10000,A12)+SUMIFS(Баня!O4:O10000,Баня!F4:F10000,AL4,Баня!Y4:Y10000,A12)+SUMIFS(Адм!O4:O10000,Адм!F4:F10000,AL4,Адм!Y4:Y10000,A12)+SUMIFS(С.Х!O4:O10001,С.Х!F4:F10001,AL4,С.Х!Y4:Y10001,A12)+SUMIFS(новостр!N4:N10000,новостр!F4:F10000,AL4,новостр!X4:X10000,A12)+SUMIFS(авт!K4:K10003,авт!F4:F10003,AL4,авт!X4:X10003,A12)+SUMIFS(ЖС!S4:S9999,ЖС!F4:F9999,AL4,ЖС!AK4:AK9999,A12)+SUMIFS(Пр.откр.тер!N4:N10000,Пр.откр.тер!F4:F10000,AL4,Пр.откр.тер!U4:U10000,A12)</f>
        <v>0</v>
      </c>
      <c r="AP12" s="507"/>
      <c r="AQ12" s="499">
        <f>SUMIFS(произв!A4:A10000,произв!F4:F10000,AP4,произв!Y4:Y10000,A12)+SUMIFS(торг!A4:A10000,торг!F4:F10000,AP4,торг!Y4:Y10000,A12)+SUMIFS(склад!A4:A10000,склад!F4:F10000,AP4,склад!Y4:Y10000,A12)+SUMIFS('обр '!A4:A10000,'обр '!F4:F10000,AP4,'обр '!Y4:Y10000,A12)+SUMIFS(детс!A4:A10000,детс!F4:F10000,AP4,детс!Y4:Y10000,A12)+SUMIFS(культ!A4:A10000,культ!F4:F10000,AP4,культ!Y4:Y10000,A12)+SUMIFS(спорт!A4:A10000,спорт!F4:F10000,AP4,спорт!Y4:Y10000,A12)+SUMIFS(лечеб!A4:A10000,лечеб!F4:F10000,AP4,лечеб!Y4:Y10000,A12)+SUMIFS(Баня!A4:A10000,Баня!F4:F10000,AP4,Баня!Y4:Y10000,A12)+SUMIFS(Адм!A4:A10000,Адм!F4:F10000,AP4,Адм!Y4:Y10000,A12)+SUMIFS(С.Х!A4:A10001,С.Х!F4:F10001,AP4,С.Х!Y4:Y10001,A12)+SUMIFS(новостр!A4:A10000,новостр!F4:F10000,AP4,новостр!X4:X10000,A12)+SUMIFS(авт!A4:A10003,авт!F4:F10003,AP4,авт!X4:X10003,A12)+SUMIFS(ЖС!A4:A9999,ЖС!F4:F9999,AP4,ЖС!AK4:AK9999,A12)+SUMIFS(Пр.откр.тер!A4:A10000,Пр.откр.тер!F4:F10000,AP4,Пр.откр.тер!U4:U10000,A12)</f>
        <v>0</v>
      </c>
      <c r="AR12" s="501"/>
      <c r="AS12" s="549">
        <f>SUMIFS(произв!O4:O10000,произв!F4:F10000,AP4,произв!Y4:Y10000,A12)+SUMIFS(торг!O4:O10000,торг!F4:F10000,AP4,торг!Y4:Y10000,A12)+SUMIFS(склад!O4:O10000,склад!F4:F10000,AP4,склад!Y4:Y10000,A12)+SUMIFS('обр '!O4:O10000,'обр '!F4:F10000,AP4,'обр '!Y4:Y10000,A12)+SUMIFS(детс!O4:O10000,детс!F4:F10000,AP4,детс!Y4:Y10000,A12)+SUMIFS(культ!O4:O10000,культ!F4:F10000,AP4,культ!Y4:Y10000,A12)+SUMIFS(спорт!O4:O10000,спорт!F4:F10000,AP4,спорт!Y4:Y10000,A12)+SUMIFS(лечеб!O4:O10000,лечеб!F4:F10000,AP4,лечеб!Y4:Y10000,A12)+SUMIFS(Баня!O4:O10000,Баня!F4:F10000,AP4,Баня!Y4:Y10000,A12)+SUMIFS(Адм!O4:O10000,Адм!F4:F10000,AP4,Адм!Y4:Y10000,A12)+SUMIFS(С.Х!O4:O10001,С.Х!F4:F10001,AP4,С.Х!Y4:Y10001,A12)+SUMIFS(новостр!N4:N10000,новостр!F4:F10000,AP4,новостр!X4:X10000,A12)+SUMIFS(авт!K4:K10003,авт!F4:F10003,AP4,авт!X4:X10003,A12)+SUMIFS(ЖС!S4:S9999,ЖС!F4:F9999,AP4,ЖС!AK4:AK9999,A12)+SUMIFS(Пр.откр.тер!N4:N10000,Пр.откр.тер!F4:F10000,AP4,Пр.откр.тер!U4:U10000,A12)</f>
        <v>0</v>
      </c>
      <c r="AT12" s="507"/>
      <c r="AU12" s="499">
        <f>SUMIFS(произв!A4:A10000,произв!F4:F10000,AT4,произв!Y4:Y10000,A12)+SUMIFS(торг!A4:A10000,торг!F4:F10000,AT4,торг!Y4:Y10000,A12)+SUMIFS(склад!A4:A10000,склад!F4:F10000,AT4,склад!Y4:Y10000,A12)+SUMIFS('обр '!A4:A10000,'обр '!F4:F10000,AT4,'обр '!Y4:Y10000,A12)+SUMIFS(детс!A4:A10000,детс!F4:F10000,AT4,детс!Y4:Y10000,A12)+SUMIFS(культ!A4:A10000,культ!F4:F10000,AT4,культ!Y4:Y10000,A12)+SUMIFS(спорт!A4:A10000,спорт!F4:F10000,AT4,спорт!Y4:Y10000,A12)+SUMIFS(лечеб!A4:A10000,лечеб!F4:F10000,AT4,лечеб!Y4:Y10000,A12)+SUMIFS(Баня!A4:A10000,Баня!F4:F10000,AT4,Баня!Y4:Y10000,A12)+SUMIFS(Адм!A4:A10000,Адм!F4:F10000,AT4,Адм!Y4:Y10000,A12)+SUMIFS(С.Х!A4:A10001,С.Х!F4:F10001,AT4,С.Х!Y4:Y10001,A12)+SUMIFS(новостр!A4:A10000,новостр!F4:F10000,AT4,новостр!X4:X10000,A12)+SUMIFS(авт!A4:A10003,авт!F4:F10003,AT4,авт!X4:X10003,A12)+SUMIFS(ЖС!A4:A9999,ЖС!F4:F9999,AT4,ЖС!AK4:AK9999,A12)+SUMIFS(Пр.откр.тер!A4:A10000,Пр.откр.тер!F4:F10000,AT4,Пр.откр.тер!U4:U10000,A12)</f>
        <v>0</v>
      </c>
      <c r="AV12" s="501"/>
      <c r="AW12" s="548">
        <f>SUMIFS(произв!O4:O10000,произв!F4:F10000,AT4,произв!Y4:Y10000,A12)+SUMIFS(торг!O4:O10000,торг!F4:F10000,AT4,торг!Y4:Y10000,A12)+SUMIFS(склад!O4:O10000,склад!F4:F10000,AT4,склад!Y4:Y10000,A12)+SUMIFS('обр '!O4:O10000,'обр '!F4:F10000,AT4,'обр '!Y4:Y10000,A12)+SUMIFS(детс!O4:O10000,детс!F4:F10000,AT4,детс!Y4:Y10000,A12)+SUMIFS(культ!O4:O10000,культ!F4:F10000,AT4,культ!Y4:Y10000,A12)+SUMIFS(спорт!O4:O10000,спорт!F4:F10000,AT4,спорт!Y4:Y10000,A12)+SUMIFS(лечеб!O4:O10000,лечеб!F4:F10000,AT4,лечеб!Y4:Y10000,A12)+SUMIFS(Баня!O4:O10000,Баня!F4:F10000,AT4,Баня!Y4:Y10000,A12)+SUMIFS(Адм!O4:O10000,Адм!F4:F10000,AT4,Адм!Y4:Y10000,A12)+SUMIFS(С.Х!O4:O10001,С.Х!F4:F10001,AT4,С.Х!Y4:Y10001,A12)+SUMIFS(новостр!N4:N10000,новостр!F4:F10000,AT4,новостр!X4:X10000,A12)+SUMIFS(авт!K4:K10003,авт!F4:F10003,AT4,авт!X4:X10003,A12)+SUMIFS(ЖС!S4:S9999,ЖС!F4:F9999,AT4,ЖС!AK4:AK9999,A12)+SUMIFS(Пр.откр.тер!N4:N10000,Пр.откр.тер!F4:F10000,AT4,Пр.откр.тер!U4:U10000,A12)</f>
        <v>0</v>
      </c>
      <c r="AX12" s="507"/>
      <c r="AY12" s="499">
        <f>SUMIFS(произв!A4:A10000,произв!F4:F10000,AX4,произв!Y4:Y10000,A12)+SUMIFS(торг!A4:A10000,торг!F4:F10000,AX4,торг!Y4:Y10000,A12)+SUMIFS(склад!A4:A10000,склад!F4:F10000,AX4,склад!Y4:Y10000,A12)+SUMIFS('обр '!A4:A10000,'обр '!F4:F10000,AX4,'обр '!Y4:Y10000,A12)+SUMIFS(детс!A4:A10000,детс!F4:F10000,AX4,детс!Y4:Y10000,A12)+SUMIFS(культ!A4:A10000,культ!F4:F10000,AX4,культ!Y4:Y10000,A12)+SUMIFS(спорт!A4:A10000,спорт!F4:F10000,AX4,спорт!Y4:Y10000,A12)+SUMIFS(лечеб!A4:A10000,лечеб!F4:F10000,AX4,лечеб!Y4:Y10000,A12)+SUMIFS(Баня!A4:A10000,Баня!F4:F10000,AX4,Баня!Y4:Y10000,A12)+SUMIFS(Адм!A4:A10000,Адм!F4:F10000,AX4,Адм!Y4:Y10000,A12)+SUMIFS(С.Х!A4:A10001,С.Х!F4:F10001,AX4,С.Х!Y4:Y10001,A12)+SUMIFS(новостр!A4:A10000,новостр!F4:F10000,AX4,новостр!X4:X10000,A12)+SUMIFS(авт!A4:A10003,авт!F4:F10003,AX4,авт!X4:X10003,A12)+SUMIFS(ЖС!A4:A9999,ЖС!F4:F9999,AX4,ЖС!AK4:AK9999,A12)+SUMIFS(Пр.откр.тер!A4:A10000,Пр.откр.тер!F4:F10000,AX4,Пр.откр.тер!U4:U10000,A12)</f>
        <v>0</v>
      </c>
      <c r="AZ12" s="501"/>
      <c r="BA12" s="548">
        <f>SUMIFS(произв!O4:O10000,произв!F4:F10000,AX4,произв!Y4:Y10000,A12)+SUMIFS(торг!O4:O10000,торг!F4:F10000,AX4,торг!Y4:Y10000,A12)+SUMIFS(склад!O4:O10000,склад!F4:F10000,AX4,склад!Y4:Y10000,A12)+SUMIFS('обр '!O4:O10000,'обр '!F4:F10000,AX4,'обр '!Y4:Y10000,A12)+SUMIFS(детс!O4:O10000,детс!F4:F10000,AX4,детс!Y4:Y10000,A12)+SUMIFS(культ!O4:O10000,культ!F4:F10000,AX4,культ!Y4:Y10000,A12)+SUMIFS(спорт!O4:O10000,спорт!F4:F10000,AX4,спорт!Y4:Y10000,A12)+SUMIFS(лечеб!O4:O10000,лечеб!F4:F10000,AX4,лечеб!Y4:Y10000,A12)+SUMIFS(Баня!O4:O10000,Баня!F4:F10000,AX4,Баня!Y4:Y10000,A12)+SUMIFS(Адм!O4:O10000,Адм!F4:F10000,AX4,Адм!Y4:Y10000,A12)+SUMIFS(С.Х!O4:O10001,С.Х!F4:F10001,AX4,С.Х!Y4:Y10001,A12)+SUMIFS(новостр!N4:N10000,новостр!F4:F10000,AX4,новостр!X4:X10000,A12)+SUMIFS(авт!K4:K10003,авт!F4:F10003,AX4,авт!X4:X10003,A12)+SUMIFS(ЖС!S4:S9999,ЖС!F4:F9999,AX4,ЖС!AK4:AK9999,A12)+SUMIFS(Пр.откр.тер!N4:N10000,Пр.откр.тер!F4:F10000,AX4,Пр.откр.тер!U4:U10000,A12)</f>
        <v>0</v>
      </c>
      <c r="BB12" s="507"/>
      <c r="BC12" s="499">
        <f>SUMIFS(произв!A4:A10000,произв!F4:F10000,BB4,произв!Y4:Y10000,A12)+SUMIFS(торг!A4:A10000,торг!F4:F10000,BB4,торг!Y4:Y10000,A12)+SUMIFS(склад!A4:A10000,склад!F4:F10000,BB4,склад!Y4:Y10000,A12)+SUMIFS('обр '!A4:A10000,'обр '!F4:F10000,BB4,'обр '!Y4:Y10000,A12)+SUMIFS(детс!A4:A10000,детс!F4:F10000,BB4,детс!Y4:Y10000,A12)+SUMIFS(культ!A4:A10000,культ!F4:F10000,BB4,культ!Y4:Y10000,A12)+SUMIFS(спорт!A4:A10000,спорт!F4:F10000,BB4,спорт!Y4:Y10000,A12)+SUMIFS(лечеб!A4:A10000,лечеб!F4:F10000,BB4,лечеб!Y4:Y10000,A12)+SUMIFS(Баня!A4:A10000,Баня!F4:F10000,BB4,Баня!Y4:Y10000,A12)+SUMIFS(Адм!A4:A10000,Адм!F4:F10000,BB4,Адм!Y4:Y10000,A12)+SUMIFS(С.Х!A4:A10001,С.Х!F4:F10001,BB4,С.Х!Y4:Y10001,A12)+SUMIFS(новостр!A4:A10000,новостр!F4:F10000,BB4,новостр!X4:X10000,A12)+SUMIFS(авт!A4:A10003,авт!F4:F10003,BB4,авт!X4:X10003,A12)+SUMIFS(ЖС!A4:A9999,ЖС!F4:F9999,BB4,ЖС!AK4:AK9999,A12)+SUMIFS(Пр.откр.тер!A4:A10000,Пр.откр.тер!F4:F10000,BB4,Пр.откр.тер!U4:U10000,A12)</f>
        <v>0</v>
      </c>
      <c r="BD12" s="501"/>
      <c r="BE12" s="548">
        <f>SUMIFS(произв!O4:O10000,произв!F4:F10000,BB4,произв!Y4:Y10000,A12)+SUMIFS(торг!O4:O10000,торг!F4:F10000,BB4,торг!Y4:Y10000,A12)+SUMIFS(склад!O4:O10000,склад!F4:F10000,BB4,склад!Y4:Y10000,A12)+SUMIFS('обр '!O4:O10000,'обр '!F4:F10000,BB4,'обр '!Y4:Y10000,A12)+SUMIFS(детс!O4:O10000,детс!F4:F10000,BB4,детс!Y4:Y10000,A12)+SUMIFS(культ!O4:O10000,культ!F4:F10000,BB4,культ!Y4:Y10000,A12)+SUMIFS(спорт!O4:O10000,спорт!F4:F10000,BB4,спорт!Y4:Y10000,A12)+SUMIFS(лечеб!O4:O10000,лечеб!F4:F10000,BB4,лечеб!Y4:Y10000,A12)+SUMIFS(Баня!O4:O10000,Баня!F4:F10000,BB4,Баня!Y4:Y10000,A12)+SUMIFS(Адм!O4:O10000,Адм!F4:F10000,BB4,Адм!Y4:Y10000,A12)+SUMIFS(С.Х!O4:O10001,С.Х!F4:F10001,BB4,С.Х!Y4:Y10001,A12)+SUMIFS(новостр!N4:N10000,новостр!F4:F10000,BB4,новостр!X4:X10000,A12)+SUMIFS(авт!K4:K10003,авт!F4:F10003,BB4,авт!X4:X10003,A12)+SUMIFS(ЖС!S4:S9999,ЖС!F4:F9999,BB4,ЖС!AK4:AK9999,A12)+SUMIFS(Пр.откр.тер!N4:N10000,Пр.откр.тер!F4:F10000,BB4,Пр.откр.тер!U4:U10000,A12)</f>
        <v>0</v>
      </c>
      <c r="BF12" s="507"/>
      <c r="BG12" s="499">
        <f>SUMIFS(произв!A4:A10000,произв!F4:F10000,BF4,произв!Y4:Y10000,A12)+SUMIFS(торг!A4:A10000,торг!F4:F10000,BF4,торг!Y4:Y10000,A12)+SUMIFS(склад!A4:A10000,склад!F4:F10000,BF4,склад!Y4:Y10000,A12)+SUMIFS('обр '!A4:A10000,'обр '!F4:F10000,BF4,'обр '!Y4:Y10000,A12)+SUMIFS(детс!A4:A10000,детс!F4:F10000,BF4,детс!Y4:Y10000,A12)+SUMIFS(культ!A4:A10000,культ!F4:F10000,BF4,культ!Y4:Y10000,A12)+SUMIFS(спорт!A4:A10000,спорт!F4:F10000,BF4,спорт!Y4:Y10000,A12)+SUMIFS(лечеб!A4:A10000,лечеб!F4:F10000,BF4,лечеб!Y4:Y10000,A12)+SUMIFS(Баня!A4:A10000,Баня!F4:F10000,BF4,Баня!Y4:Y10000,A12)+SUMIFS(Адм!A4:A10000,Адм!F4:F10000,BF4,Адм!Y4:Y10000,A12)+SUMIFS(С.Х!A4:A10001,С.Х!F4:F10001,BF4,С.Х!Y4:Y10001,A12)+SUMIFS(новостр!A4:A10000,новостр!F4:F10000,BF4,новостр!X4:X10000,A12)+SUMIFS(авт!A4:A10003,авт!F4:F10003,BF4,авт!X4:X10003,A12)+SUMIFS(ЖС!A4:A9999,ЖС!F4:F9999,BF4,ЖС!AK4:AK9999,A12)+SUMIFS(Пр.откр.тер!A4:A10000,Пр.откр.тер!F4:F10000,BF4,Пр.откр.тер!U4:U10000,A12)</f>
        <v>0</v>
      </c>
      <c r="BH12" s="501"/>
      <c r="BI12" s="549">
        <f>SUMIFS(произв!O4:O10000,произв!F4:F10000,BF4,произв!Y4:Y10000,A12)+SUMIFS(торг!O4:O10000,торг!F4:F10000,BF4,торг!Y4:Y10000,A12)+SUMIFS(склад!O4:O10000,склад!F4:F10000,BF4,склад!Y4:Y10000,A12)+SUMIFS('обр '!O4:O10000,'обр '!F4:F10000,BF4,'обр '!Y4:Y10000,A12)+SUMIFS(детс!O4:O10000,детс!F4:F10000,BF4,детс!Y4:Y10000,A12)+SUMIFS(культ!O4:O10000,культ!F4:F10000,BF4,культ!Y4:Y10000,A12)+SUMIFS(спорт!O4:O10000,спорт!F4:F10000,BF4,спорт!Y4:Y10000,A12)+SUMIFS(лечеб!O4:O10000,лечеб!F4:F10000,BF4,лечеб!Y4:Y10000,A12)+SUMIFS(Баня!O4:O10000,Баня!F4:F10000,BF4,Баня!Y4:Y10000,A12)+SUMIFS(Адм!O4:O10000,Адм!F4:F10000,BF4,Адм!Y4:Y10000,A12)+SUMIFS(С.Х!O4:O10001,С.Х!F4:F10001,BF4,С.Х!Y4:Y10001,A12)+SUMIFS(новостр!N4:N10000,новостр!F4:F10000,BF4,новостр!X4:X10000,A12)+SUMIFS(авт!K4:K10003,авт!F4:F10003,BF4,авт!X4:X10003,A12)+SUMIFS(ЖС!S4:S9999,ЖС!F4:F9999,BF4,ЖС!AK4:AK9999,A12)+SUMIFS(Пр.откр.тер!N4:N10000,Пр.откр.тер!F4:F10000,BF4,Пр.откр.тер!U4:U10000,A12)</f>
        <v>0</v>
      </c>
      <c r="BJ12" s="507"/>
      <c r="BK12" s="499">
        <f>SUMIFS(произв!A4:A10000,произв!F4:F10000,BJ4,произв!Y4:Y10000,A12)+SUMIFS(торг!A4:A10000,торг!F4:F10000,BJ4,торг!Y4:Y10000,A12)+SUMIFS(склад!A4:A10000,склад!F4:F10000,BJ4,склад!Y4:Y10000,A12)+SUMIFS('обр '!A4:A10000,'обр '!F4:F10000,BJ4,'обр '!Y4:Y10000,A12)+SUMIFS(детс!A4:A10000,детс!F4:F10000,BJ4,детс!Y4:Y10000,A12)+SUMIFS(культ!A4:A10000,культ!F4:F10000,BJ4,культ!Y4:Y10000,A12)+SUMIFS(спорт!A4:A10000,спорт!F4:F10000,BJ4,спорт!Y4:Y10000,A12)+SUMIFS(лечеб!A4:A10000,лечеб!F4:F10000,BJ4,лечеб!Y4:Y10000,A12)+SUMIFS(Баня!A4:A10000,Баня!F4:F10000,BJ4,Баня!Y4:Y10000,A12)+SUMIFS(Адм!A4:A10000,Адм!F4:F10000,BJ4,Адм!Y4:Y10000,A12)+SUMIFS(С.Х!A4:A10001,С.Х!F4:F10001,BJ4,С.Х!Y4:Y10001,A12)+SUMIFS(новостр!A4:A10000,новостр!F4:F10000,BJ4,новостр!X4:X10000,A12)+SUMIFS(авт!A4:A10003,авт!F4:F10003,BJ4,авт!X4:X10003,A12)+SUMIFS(ЖС!A4:A9999,ЖС!F4:F9999,BJ4,ЖС!AK4:AK9999,A12)+SUMIFS(Пр.откр.тер!A4:A10000,Пр.откр.тер!F4:F10000,BJ4,Пр.откр.тер!U4:U10000,A12)</f>
        <v>0</v>
      </c>
      <c r="BL12" s="501"/>
      <c r="BM12" s="548">
        <f>SUMIFS(произв!O4:O10000,произв!F4:F10000,BJ4,произв!Y4:Y10000,A12)+SUMIFS(торг!O4:O10000,торг!F4:F10000,BJ4,торг!Y4:Y10000,A12)+SUMIFS(склад!O4:O10000,склад!F4:F10000,BJ4,склад!Y4:Y10000,A12)+SUMIFS('обр '!O4:O10000,'обр '!F4:F10000,BJ4,'обр '!Y4:Y10000,A12)+SUMIFS(детс!O4:O10000,детс!F4:F10000,BJ4,детс!Y4:Y10000,A12)+SUMIFS(культ!O4:O10000,культ!F4:F10000,BJ4,культ!Y4:Y10000,A12)+SUMIFS(спорт!O4:O10000,спорт!F4:F10000,BJ4,спорт!Y4:Y10000,A12)+SUMIFS(лечеб!O4:O10000,лечеб!F4:F10000,BJ4,лечеб!Y4:Y10000,A12)+SUMIFS(Баня!O4:O10000,Баня!F4:F10000,BJ4,Баня!Y4:Y10000,A12)+SUMIFS(Адм!O4:O10000,Адм!F4:F10000,BJ4,Адм!Y4:Y10000,A12)+SUMIFS(С.Х!O4:O10001,С.Х!F4:F10001,BJ4,С.Х!Y4:Y10001,A12)+SUMIFS(новостр!N4:N10000,новостр!F4:F10000,BJ4,новостр!X4:X10000,A12)+SUMIFS(авт!K4:K10003,авт!F4:F10003,BJ4,авт!X4:X10003,A12)+SUMIFS(ЖС!S4:S9999,ЖС!F4:F9999,BJ4,ЖС!AK4:AK9999,A12)+SUMIFS(Пр.откр.тер!N4:N10000,Пр.откр.тер!F4:F10000,BJ4,Пр.откр.тер!U4:U10000,A12)</f>
        <v>0</v>
      </c>
      <c r="BN12" s="507"/>
      <c r="BO12" s="499">
        <f>SUMIFS(произв!A4:A10000,произв!F4:F10000,BN4,произв!Y4:Y10000,A12)+SUMIFS(торг!A4:A10000,торг!F4:F10000,BN4,торг!Y4:Y10000,A12)+SUMIFS(склад!A4:A10000,склад!F4:F10000,BN4,склад!Y4:Y10000,A12)+SUMIFS('обр '!A4:A10000,'обр '!F4:F10000,BN4,'обр '!Y4:Y10000,A12)+SUMIFS(детс!A4:A10000,детс!F4:F10000,BN4,детс!Y4:Y10000,A12)+SUMIFS(культ!A4:A10000,культ!F4:F10000,BN4,культ!Y4:Y10000,A12)+SUMIFS(спорт!A4:A10000,спорт!F4:F10000,BN4,спорт!Y4:Y10000,A12)+SUMIFS(лечеб!A4:A10000,лечеб!F4:F10000,BN4,лечеб!Y4:Y10000,A12)+SUMIFS(Баня!A4:A10000,Баня!F4:F10000,BN4,Баня!Y4:Y10000,A12)+SUMIFS(Адм!A4:A10000,Адм!F4:F10000,BN4,Адм!Y4:Y10000,A12)+SUMIFS(С.Х!A4:A10001,С.Х!F4:F10001,BN4,С.Х!Y4:Y10001,A12)+SUMIFS(новостр!A4:A10000,новостр!F4:F10000,BN4,новостр!X4:X10000,A12)+SUMIFS(авт!A4:A10003,авт!F4:F10003,BN4,авт!X4:X10003,A12)+SUMIFS(ЖС!A4:A9999,ЖС!F4:F9999,BN4,ЖС!AK4:AK9999,A12)+SUMIFS(Пр.откр.тер!A4:A10000,Пр.откр.тер!F4:F10000,BN4,Пр.откр.тер!U4:U10000,A12)</f>
        <v>0</v>
      </c>
      <c r="BP12" s="501"/>
      <c r="BQ12" s="548">
        <f>SUMIFS(произв!O4:O10000,произв!F4:F10000,BN4,произв!Y4:Y10000,A12)+SUMIFS(торг!O4:O10000,торг!F4:F10000,BN4,торг!Y4:Y10000,A12)+SUMIFS(склад!O4:O10000,склад!F4:F10000,BN4,склад!Y4:Y10000,A12)+SUMIFS('обр '!O4:O10000,'обр '!F4:F10000,BN4,'обр '!Y4:Y10000,A12)+SUMIFS(детс!O4:O10000,детс!F4:F10000,BN4,детс!Y4:Y10000,A12)+SUMIFS(культ!O4:O10000,культ!F4:F10000,BN4,культ!Y4:Y10000,A12)+SUMIFS(спорт!O4:O10000,спорт!F4:F10000,BN4,спорт!Y4:Y10000,A12)+SUMIFS(лечеб!O4:O10000,лечеб!F4:F10000,BN4,лечеб!Y4:Y10000,A12)+SUMIFS(Баня!O4:O10000,Баня!F4:F10000,BN4,Баня!Y4:Y10000,A12)+SUMIFS(Адм!O4:O10000,Адм!F4:F10000,BN4,Адм!Y4:Y10000,A12)+SUMIFS(С.Х!O4:O10001,С.Х!F4:F10001,BN4,С.Х!Y4:Y10001,A12)+SUMIFS(новостр!N4:N10000,новостр!F4:F10000,BN4,новостр!X4:X10000,A12)+SUMIFS(авт!K4:K10003,авт!F4:F10003,BN4,авт!X4:X10003,A12)+SUMIFS(ЖС!S4:S9999,ЖС!F4:F9999,BN4,ЖС!AK4:AK9999,A12)+SUMIFS(Пр.откр.тер!N4:N10000,Пр.откр.тер!F4:F10000,BN4,Пр.откр.тер!U4:U10000,A12)</f>
        <v>0</v>
      </c>
      <c r="BR12" s="507"/>
      <c r="BS12" s="499">
        <f>SUMIFS(произв!A4:A10000,произв!F4:F10000,BR4,произв!Y4:Y10000,A12)+SUMIFS(торг!A4:A10000,торг!F4:F10000,BR4,торг!Y4:Y10000,A12)+SUMIFS(склад!A4:A10000,склад!F4:F10000,BR4,склад!Y4:Y10000,A12)+SUMIFS('обр '!A4:A10000,'обр '!F4:F10000,BR4,'обр '!Y4:Y10000,A12)+SUMIFS(детс!A4:A10000,детс!F4:F10000,BR4,детс!Y4:Y10000,A12)+SUMIFS(культ!A4:A10000,культ!F4:F10000,BR4,культ!Y4:Y10000,A12)+SUMIFS(спорт!A4:A10000,спорт!F4:F10000,BR4,спорт!Y4:Y10000,A12)+SUMIFS(лечеб!A4:A10000,лечеб!F4:F10000,BR4,лечеб!Y4:Y10000,A12)+SUMIFS(Баня!A4:A10000,Баня!F4:F10000,BR4,Баня!Y4:Y10000,A12)+SUMIFS(Адм!A4:A10000,Адм!F4:F10000,BR4,Адм!Y4:Y10000,A12)+SUMIFS(С.Х!A4:A10001,С.Х!F4:F10001,BR4,С.Х!Y4:Y10001,A12)+SUMIFS(новостр!A4:A10000,новостр!F4:F10000,BR4,новостр!X4:X10000,A12)+SUMIFS(авт!A4:A10003,авт!F4:F10003,BR4,авт!X4:X10003,A12)+SUMIFS(ЖС!A4:A9999,ЖС!F4:F9999,BR4,ЖС!AK4:AK9999,A12)+SUMIFS(Пр.откр.тер!A4:A10000,Пр.откр.тер!F4:F10000,BR4,Пр.откр.тер!U4:U10000,A12)</f>
        <v>0</v>
      </c>
      <c r="BT12" s="501"/>
      <c r="BU12" s="548">
        <f>SUMIFS(произв!O4:O10000,произв!F4:F10000,BR4,произв!Y4:Y10000,A12)+SUMIFS(торг!O4:O10000,торг!F4:F10000,BR4,торг!Y4:Y10000,A12)+SUMIFS(склад!O4:O10000,склад!F4:F10000,BR4,склад!Y4:Y10000,A12)+SUMIFS('обр '!O4:O10000,'обр '!F4:F10000,BR4,'обр '!Y4:Y10000,A12)+SUMIFS(детс!O4:O10000,детс!F4:F10000,BR4,детс!Y4:Y10000,A12)+SUMIFS(культ!O4:O10000,культ!F4:F10000,BR4,культ!Y4:Y10000,A12)+SUMIFS(спорт!O4:O10000,спорт!F4:F10000,BR4,спорт!Y4:Y10000,A12)+SUMIFS(лечеб!O4:O10000,лечеб!F4:F10000,BR4,лечеб!Y4:Y10000,A12)+SUMIFS(Баня!O4:O10000,Баня!F4:F10000,BR4,Баня!Y4:Y10000,A12)+SUMIFS(Адм!O4:O10000,Адм!F4:F10000,BR4,Адм!Y4:Y10000,A12)+SUMIFS(С.Х!O4:O10001,С.Х!F4:F10001,BR4,С.Х!Y4:Y10001,A12)+SUMIFS(новостр!N4:N10000,новостр!F4:F10000,BR4,новостр!X4:X10000,A12)+SUMIFS(авт!K4:K10003,авт!F4:F10003,BR4,авт!X4:X10003,A12)+SUMIFS(ЖС!S4:S9999,ЖС!F4:F9999,BR4,ЖС!AK4:AK9999,A12)+SUMIFS(Пр.откр.тер!N4:N10000,Пр.откр.тер!F4:F10000,BR4,Пр.откр.тер!U4:U10000,A12)</f>
        <v>0</v>
      </c>
      <c r="BV12" s="507"/>
      <c r="BW12" s="499">
        <f>SUMIFS(произв!A4:A10000,произв!F4:F10000,BV4,произв!Y4:Y10000,A12)+SUMIFS(торг!A4:A10000,торг!F4:F10000,BV4,торг!Y4:Y10000,A12)+SUMIFS(склад!A4:A10000,склад!F4:F10000,BV4,склад!Y4:Y10000,A12)+SUMIFS('обр '!A4:A10000,'обр '!F4:F10000,BV4,'обр '!Y4:Y10000,A12)+SUMIFS(детс!A4:A10000,детс!F4:F10000,BV4,детс!Y4:Y10000,A12)+SUMIFS(культ!A4:A10000,культ!F4:F10000,BV4,культ!Y4:Y10000,A12)+SUMIFS(спорт!A4:A10000,спорт!F4:F10000,BV4,спорт!Y4:Y10000,A12)+SUMIFS(лечеб!A4:A10000,лечеб!F4:F10000,BV4,лечеб!Y4:Y10000,A12)+SUMIFS(Баня!A4:A10000,Баня!F4:F10000,BV4,Баня!Y4:Y10000,A12)+SUMIFS(Адм!A4:A10000,Адм!F4:F10000,BV4,Адм!Y4:Y10000,A12)+SUMIFS(С.Х!A4:A10001,С.Х!F4:F10001,BV4,С.Х!Y4:Y10001,A12)+SUMIFS(новостр!A4:A10000,новостр!F4:F10000,BV4,новостр!X4:X10000,A12)+SUMIFS(авт!A4:A10003,авт!F4:F10003,BV4,авт!X4:X10003,A12)+SUMIFS(ЖС!A4:A9999,ЖС!F4:F9999,BV4,ЖС!AK4:AK9999,A12)+SUMIFS(Пр.откр.тер!A4:A10000,Пр.откр.тер!F4:F10000,BV4,Пр.откр.тер!U4:U10000,A12)</f>
        <v>0</v>
      </c>
      <c r="BX12" s="501"/>
      <c r="BY12" s="548">
        <f>SUMIFS(произв!O4:O10000,произв!F4:F10000,BV4,произв!Y4:Y10000,A12)+SUMIFS(торг!O4:O10000,торг!F4:F10000,BV4,торг!Y4:Y10000,A12)+SUMIFS(склад!O4:O10000,склад!F4:F10000,BV4,склад!Y4:Y10000,A12)+SUMIFS('обр '!O4:O10000,'обр '!F4:F10000,BV4,'обр '!Y4:Y10000,A12)+SUMIFS(детс!O4:O10000,детс!F4:F10000,BV4,детс!Y4:Y10000,A12)+SUMIFS(культ!O4:O10000,культ!F4:F10000,BV4,культ!Y4:Y10000,A12)+SUMIFS(спорт!O4:O10000,спорт!F4:F10000,BV4,спорт!Y4:Y10000,A12)+SUMIFS(лечеб!O4:O10000,лечеб!F4:F10000,BV4,лечеб!Y4:Y10000,A12)+SUMIFS(Баня!O4:O10000,Баня!F4:F10000,BV4,Баня!Y4:Y10000,A12)+SUMIFS(Адм!O4:O10000,Адм!F4:F10000,BV4,Адм!Y4:Y10000,A12)+SUMIFS(С.Х!O4:O10001,С.Х!F4:F10001,BV4,С.Х!Y4:Y10001,A12)+SUMIFS(новостр!N4:N10000,новостр!F4:F10000,BV4,новостр!X4:X10000,A12)+SUMIFS(авт!K4:K10003,авт!F4:F10003,BV4,авт!X4:X10003,A12)+SUMIFS(ЖС!S4:S9999,ЖС!F4:F9999,BV4,ЖС!AK4:AK9999,A12)+SUMIFS(Пр.откр.тер!N4:N10000,Пр.откр.тер!F4:F10000,BV4,Пр.откр.тер!U4:U10000,A12)</f>
        <v>0</v>
      </c>
      <c r="BZ12" s="507"/>
      <c r="CA12" s="499">
        <f>SUMIFS(произв!A4:A10000,произв!F4:F10000,BZ4,произв!Y4:Y10000,A12)+SUMIFS(торг!A4:A10000,торг!F4:F10000,BZ4,торг!Y4:Y10000,A12)+SUMIFS(склад!A4:A10000,склад!F4:F10000,BZ4,склад!Y4:Y10000,A12)+SUMIFS('обр '!A4:A10000,'обр '!F4:F10000,BZ4,'обр '!Y4:Y10000,A12)+SUMIFS(детс!A4:A10000,детс!F4:F10000,BZ4,детс!Y4:Y10000,A12)+SUMIFS(культ!A4:A10000,культ!F4:F10000,BZ4,культ!Y4:Y10000,A12)+SUMIFS(спорт!A4:A10000,спорт!F4:F10000,BZ4,спорт!Y4:Y10000,A12)+SUMIFS(лечеб!A4:A10000,лечеб!F4:F10000,BZ4,лечеб!Y4:Y10000,A12)+SUMIFS(Баня!A4:A10000,Баня!F4:F10000,BZ4,Баня!Y4:Y10000,A12)+SUMIFS(Адм!A4:A10000,Адм!F4:F10000,BZ4,Адм!Y4:Y10000,A12)+SUMIFS(С.Х!A4:A10001,С.Х!F4:F10001,BZ4,С.Х!Y4:Y10001,A12)+SUMIFS(новостр!A4:A10000,новостр!F4:F10000,BZ4,новостр!X4:X10000,A12)+SUMIFS(авт!A4:A10003,авт!F4:F10003,BZ4,авт!X4:X10003,A12)+SUMIFS(ЖС!A4:A9999,ЖС!F4:F9999,BZ4,ЖС!AK4:AK9999,A12)+SUMIFS(Пр.откр.тер!A4:A10000,Пр.откр.тер!F4:F10000,BZ4,Пр.откр.тер!U4:U10000,A12)</f>
        <v>0</v>
      </c>
      <c r="CB12" s="501"/>
      <c r="CC12" s="549">
        <f>SUMIFS(произв!O4:O10000,произв!F4:F10000,BZ4,произв!Y4:Y10000,A12)+SUMIFS(торг!O4:O10000,торг!F4:F10000,BZ4,торг!Y4:Y10000,A12)+SUMIFS(склад!O4:O10000,склад!F4:F10000,BZ4,склад!Y4:Y10000,A12)+SUMIFS('обр '!O4:O10000,'обр '!F4:F10000,BZ4,'обр '!Y4:Y10000,A12)+SUMIFS(детс!O4:O10000,детс!F4:F10000,BZ4,детс!Y4:Y10000,A12)+SUMIFS(культ!O4:O10000,культ!F4:F10000,BZ4,культ!Y4:Y10000,A12)+SUMIFS(спорт!O4:O10000,спорт!F4:F10000,BZ4,спорт!Y4:Y10000,A12)+SUMIFS(лечеб!O4:O10000,лечеб!F4:F10000,BZ4,лечеб!Y4:Y10000,A12)+SUMIFS(Баня!O4:O10000,Баня!F4:F10000,BZ4,Баня!Y4:Y10000,A12)+SUMIFS(Адм!O4:O10000,Адм!F4:F10000,BZ4,Адм!Y4:Y10000,A12)+SUMIFS(С.Х!O4:O10001,С.Х!F4:F10001,BZ4,С.Х!Y4:Y10001,A12)+SUMIFS(новостр!N4:N10000,новостр!F4:F10000,BZ4,новостр!X4:X10000,A12)+SUMIFS(авт!K4:K10003,авт!F4:F10003,BZ4,авт!X4:X10003,A12)+SUMIFS(ЖС!S4:S9999,ЖС!F4:F9999,BZ4,ЖС!AK4:AK9999,A12)+SUMIFS(Пр.откр.тер!N4:N10000,Пр.откр.тер!F4:F10000,BZ4,Пр.откр.тер!U4:U10000,A12)</f>
        <v>0</v>
      </c>
      <c r="CD12" s="507"/>
      <c r="CE12" s="499">
        <f>SUMIFS(произв!A4:A10000,произв!F4:F10000,CD4,произв!Y4:Y10000,A12)+SUMIFS(торг!A4:A10000,торг!F4:F10000,CD4,торг!Y4:Y10000,A12)+SUMIFS(склад!A4:A10000,склад!F4:F10000,CD4,склад!Y4:Y10000,A12)+SUMIFS('обр '!A4:A10000,'обр '!F4:F10000,CD4,'обр '!Y4:Y10000,A12)+SUMIFS(детс!A4:A10000,детс!F4:F10000,CD4,детс!Y4:Y10000,A12)+SUMIFS(культ!A4:A10000,культ!F4:F10000,CD4,культ!Y4:Y10000,A12)+SUMIFS(спорт!A4:A10000,спорт!F4:F10000,CD4,спорт!Y4:Y10000,A12)+SUMIFS(лечеб!A4:A10000,лечеб!F4:F10000,CD4,лечеб!Y4:Y10000,A12)+SUMIFS(Баня!A4:A10000,Баня!F4:F10000,CD4,Баня!Y4:Y10000,A12)+SUMIFS(Адм!A4:A10000,Адм!F4:F10000,CD4,Адм!Y4:Y10000,A12)+SUMIFS(С.Х!A4:A10001,С.Х!F4:F10001,CD4,С.Х!Y4:Y10001,A12)+SUMIFS(новостр!A4:A10000,новостр!F4:F10000,CD4,новостр!X4:X10000,A12)+SUMIFS(авт!A4:A10003,авт!F4:F10003,CD4,авт!X4:X10003,A12)+SUMIFS(ЖС!A4:A9999,ЖС!F4:F9999,CD4,ЖС!AK4:AK9999,A12)+SUMIFS(Пр.откр.тер!A4:A10000,Пр.откр.тер!F4:F10000,CD4,Пр.откр.тер!U4:U10000,A12)</f>
        <v>0</v>
      </c>
      <c r="CF12" s="501"/>
      <c r="CG12" s="548">
        <f>SUMIFS(произв!O4:O10000,произв!F4:F10000,CD4,произв!Y4:Y10000,A12)+SUMIFS(торг!O4:O10000,торг!F4:F10000,CD4,торг!Y4:Y10000,A12)+SUMIFS(склад!O4:O10000,склад!F4:F10000,CD4,склад!Y4:Y10000,A12)+SUMIFS('обр '!O4:O10000,'обр '!F4:F10000,CD4,'обр '!Y4:Y10000,A12)+SUMIFS(детс!O4:O10000,детс!F4:F10000,CD4,детс!Y4:Y10000,A12)+SUMIFS(культ!O4:O10000,культ!F4:F10000,CD4,культ!Y4:Y10000,A12)+SUMIFS(спорт!O4:O10000,спорт!F4:F10000,CD4,спорт!Y4:Y10000,A12)+SUMIFS(лечеб!O4:O10000,лечеб!F4:F10000,CD4,лечеб!Y4:Y10000,A12)+SUMIFS(Баня!O4:O10000,Баня!F4:F10000,CD4,Баня!Y4:Y10000,A12)+SUMIFS(Адм!O4:O10000,Адм!F4:F10000,CD4,Адм!Y4:Y10000,A12)+SUMIFS(С.Х!O4:O10001,С.Х!F4:F10001,CD4,С.Х!Y4:Y10001,A12)+SUMIFS(новостр!N4:N10000,новостр!F4:F10000,CD4,новостр!X4:X10000,A12)+SUMIFS(авт!K4:K10003,авт!F4:F10003,CD4,авт!X4:X10003,A12)+SUMIFS(ЖС!S4:S9999,ЖС!F4:F9999,CD4,ЖС!AK4:AK9999,A12)+SUMIFS(Пр.откр.тер!N4:N10000,Пр.откр.тер!F4:F10000,CD4,Пр.откр.тер!U4:U10000,A12)</f>
        <v>0</v>
      </c>
      <c r="CH12" s="507"/>
      <c r="CI12" s="499">
        <f>SUMIFS(произв!A4:A10000,произв!F4:F10000,CH4,произв!Y4:Y10000,A12)+SUMIFS(торг!A4:A10000,торг!F4:F10000,CH4,торг!Y4:Y10000,A12)+SUMIFS(склад!A4:A10000,склад!F4:F10000,CH4,склад!Y4:Y10000,A12)+SUMIFS('обр '!A4:A10000,'обр '!F4:F10000,CH4,'обр '!Y4:Y10000,A12)+SUMIFS(детс!A4:A10000,детс!F4:F10000,CH4,детс!Y4:Y10000,A12)+SUMIFS(культ!A4:A10000,культ!F4:F10000,CH4,культ!Y4:Y10000,A12)+SUMIFS(спорт!A4:A10000,спорт!F4:F10000,CH4,спорт!Y4:Y10000,A12)+SUMIFS(лечеб!A4:A10000,лечеб!F4:F10000,CH4,лечеб!Y4:Y10000,A12)+SUMIFS(Баня!A4:A10000,Баня!F4:F10000,CH4,Баня!Y4:Y10000,A12)+SUMIFS(Адм!A4:A10000,Адм!F4:F10000,CH4,Адм!Y4:Y10000,A12)+SUMIFS(С.Х!A4:A10001,С.Х!F4:F10001,CH4,С.Х!Y4:Y10001,A12)+SUMIFS(новостр!A4:A10000,новостр!F4:F10000,CH4,новостр!X4:X10000,A12)+SUMIFS(авт!A4:A10003,авт!F4:F10003,CH4,авт!X4:X10003,A12)+SUMIFS(ЖС!A4:A9999,ЖС!F4:F9999,CH4,ЖС!AK4:AK9999,A12)+SUMIFS(Пр.откр.тер!A4:A10000,Пр.откр.тер!F4:F10000,CH4,Пр.откр.тер!U4:U10000,A12)</f>
        <v>0</v>
      </c>
      <c r="CJ12" s="501"/>
      <c r="CK12" s="548">
        <f>SUMIFS(произв!O4:O10000,произв!F4:F10000,CH4,произв!Y4:Y10000,A12)+SUMIFS(торг!O4:O10000,торг!F4:F10000,CH4,торг!Y4:Y10000,A12)+SUMIFS(склад!O4:O10000,склад!F4:F10000,CH4,склад!Y4:Y10000,A12)+SUMIFS('обр '!O4:O10000,'обр '!F4:F10000,CH4,'обр '!Y4:Y10000,A12)+SUMIFS(детс!O4:O10000,детс!F4:F10000,CH4,детс!Y4:Y10000,A12)+SUMIFS(культ!O4:O10000,культ!F4:F10000,CH4,культ!Y4:Y10000,A12)+SUMIFS(спорт!O4:O10000,спорт!F4:F10000,CH4,спорт!Y4:Y10000,A12)+SUMIFS(лечеб!O4:O10000,лечеб!F4:F10000,CH4,лечеб!Y4:Y10000,A12)+SUMIFS(Баня!O4:O10000,Баня!F4:F10000,CH4,Баня!Y4:Y10000,A12)+SUMIFS(Адм!O4:O10000,Адм!F4:F10000,CH4,Адм!Y4:Y10000,A12)+SUMIFS(С.Х!O4:O10001,С.Х!F4:F10001,CH4,С.Х!Y4:Y10001,A12)+SUMIFS(новостр!N4:N10000,новостр!F4:F10000,CH4,новостр!X4:X10000,A12)+SUMIFS(авт!K4:K10003,авт!F4:F10003,CH4,авт!X4:X10003,A12)+SUMIFS(ЖС!S4:S9999,ЖС!F4:F9999,CH4,ЖС!AK4:AK9999,A12)+SUMIFS(Пр.откр.тер!N4:N10000,Пр.откр.тер!F4:F10000,CH4,Пр.откр.тер!U4:U10000,A12)</f>
        <v>0</v>
      </c>
    </row>
    <row r="13" spans="1:89" ht="21" thickBot="1">
      <c r="A13" s="539" t="s">
        <v>776</v>
      </c>
      <c r="B13" s="610">
        <v>0</v>
      </c>
      <c r="C13" s="546">
        <f t="shared" si="0"/>
        <v>0</v>
      </c>
      <c r="D13" s="2329">
        <v>0</v>
      </c>
      <c r="E13" s="2327">
        <f t="shared" si="1"/>
        <v>0</v>
      </c>
      <c r="F13" s="527">
        <v>0</v>
      </c>
      <c r="G13" s="528">
        <v>0</v>
      </c>
      <c r="H13" s="533">
        <v>0</v>
      </c>
      <c r="I13" s="534">
        <v>0</v>
      </c>
      <c r="J13" s="676">
        <f>B13/B34*100%</f>
        <v>0</v>
      </c>
      <c r="K13" s="676">
        <f>C13/C34*100%</f>
        <v>0</v>
      </c>
      <c r="L13" s="676">
        <f>D13/D34*100%</f>
        <v>0</v>
      </c>
      <c r="M13" s="676">
        <f>E13/E34*100%</f>
        <v>0</v>
      </c>
      <c r="N13" s="507"/>
      <c r="O13" s="499">
        <f>SUMIFS(произв!A4:A10000,произв!F4:F10000,N4,произв!Y4:Y10000,A13)+SUMIFS(торг!A4:A10000,торг!F4:F10000,N4,торг!Y4:Y10000,A13)+SUMIFS(склад!A4:A10000,склад!F4:F10000,N4,склад!Y4:Y10000,A13)+SUMIFS('обр '!A4:A10000,'обр '!F4:F10000,N4,'обр '!Y4:Y10000,A13)+SUMIFS(детс!A4:A10000,детс!F4:F10000,N4,детс!Y4:Y10000,A13)+SUMIFS(культ!A4:A10000,культ!F4:F10000,N4,культ!Y4:Y10000,A13)+SUMIFS(спорт!A4:A10000,спорт!F4:F10000,N4,спорт!Y4:Y10000,A13)+SUMIFS(лечеб!A4:A10000,лечеб!F4:F10000,N4,лечеб!Y4:Y10000,A13)+SUMIFS(Баня!A4:A10000,Баня!F4:F10000,N4,Баня!Y4:Y10000,A13)+SUMIFS(Адм!A4:A10000,Адм!F4:F10000,N4,Адм!Y4:Y10000,A13)+SUMIFS(С.Х!A4:A10001,С.Х!F4:F10001,N4,С.Х!Y4:Y10001,A13)+SUMIFS(новостр!A4:A10000,новостр!F4:F10000,N4,новостр!X4:X10000,A13)+SUMIFS(авт!A4:A10003,авт!F4:F10003,N4,авт!X4:X10003,A13)+SUMIFS(ЖС!A4:A9999,ЖС!F4:F9999,N4,ЖС!AK4:AK9999,A13)+SUMIFS(Пр.откр.тер!A4:A10000,Пр.откр.тер!F4:F10000,N4,Пр.откр.тер!U4:U10000,A13)</f>
        <v>0</v>
      </c>
      <c r="P13" s="501"/>
      <c r="Q13" s="548">
        <f>SUMIFS(произв!O4:O10000,произв!F4:F10000,N4,произв!Y4:Y10000,A13)+SUMIFS(торг!O4:O10000,торг!F4:F10000,N4,торг!Y4:Y10000,A13)+SUMIFS(склад!O4:O10000,склад!F4:F10000,N4,склад!Y4:Y10000,A13)+SUMIFS('обр '!O4:O10000,'обр '!F4:F10000,N4,'обр '!Y4:Y10000,A13)+SUMIFS(детс!O4:O10000,детс!F4:F10000,N4,детс!Y4:Y10000,A13)+SUMIFS(культ!O4:O10000,культ!F4:F10000,N4,культ!Y4:Y10000,A13)+SUMIFS(спорт!O4:O10000,спорт!F4:F10000,N4,спорт!Y4:Y10000,A13)+SUMIFS(лечеб!O4:O10000,лечеб!F4:F10000,N4,лечеб!Y4:Y10000,A13)+SUMIFS(Баня!O4:O10000,Баня!F4:F10000,N4,Баня!Y4:Y10000,A13)+SUMIFS(Адм!O4:O10000,Адм!F4:F10000,N4,Адм!Y4:Y10000,A13)+SUMIFS(С.Х!O4:O10001,С.Х!F4:F10001,N4,С.Х!Y4:Y10001,A13)+SUMIFS(новостр!N4:N10000,новостр!F4:F10000,N4,новостр!X4:X10000,A13)+SUMIFS(авт!K4:K10003,авт!F4:F10003,N4,авт!X4:X10003,A13)+SUMIFS(ЖС!S4:S9999,ЖС!F4:F9999,N4,ЖС!AK4:AK9999,A13)+SUMIFS(Пр.откр.тер!N4:N10000,Пр.откр.тер!F4:F10000,N4,Пр.откр.тер!U4:U10000,A13)</f>
        <v>0</v>
      </c>
      <c r="R13" s="507"/>
      <c r="S13" s="499">
        <f>SUMIFS(произв!A4:A10000,произв!F4:F10000,R4,произв!Y4:Y10000,A13)+SUMIFS(торг!A4:A10000,торг!F4:F10000,R4,торг!Y4:Y10000,A13)+SUMIFS(склад!A4:A10000,склад!F4:F10000,R4,склад!Y4:Y10000,A13)+SUMIFS('обр '!A4:A10000,'обр '!F4:F10000,R4,'обр '!Y4:Y10000,A13)+SUMIFS(детс!A4:A10000,детс!F4:F10000,R4,детс!Y4:Y10000,A13)+SUMIFS(культ!A4:A10000,культ!F4:F10000,R4,культ!Y4:Y10000,A13)+SUMIFS(спорт!A4:A10000,спорт!F4:F10000,R4,спорт!Y4:Y10000,A13)+SUMIFS(лечеб!A4:A10000,лечеб!F4:F10000,R4,лечеб!Y4:Y10000,A13)+SUMIFS(Баня!A4:A10000,Баня!F4:F10000,R4,Баня!Y4:Y10000,A13)+SUMIFS(Адм!A4:A10000,Адм!F4:F10000,R4,Адм!Y4:Y10000,A13)+SUMIFS(С.Х!A4:A10001,С.Х!F4:F10001,R4,С.Х!Y4:Y10001,A13)+SUMIFS(новостр!A4:A10000,новостр!F4:F10000,R4,новостр!X4:X10000,A13)+SUMIFS(авт!A4:A10003,авт!F4:F10003,R4,авт!X4:X10003,A13)+SUMIFS(ЖС!A4:A9999,ЖС!F4:F9999,R4,ЖС!AK4:AK9999,A13)+SUMIFS(Пр.откр.тер!A4:A10000,Пр.откр.тер!F4:F10000,R4,Пр.откр.тер!U4:U10000,A13)</f>
        <v>0</v>
      </c>
      <c r="T13" s="501"/>
      <c r="U13" s="549">
        <f>SUMIFS(произв!O4:O10000,произв!F4:F10000,R4,произв!Y4:Y10000,A13)+SUMIFS(торг!O4:O10000,торг!F4:F10000,R4,торг!Y4:Y10000,A13)+SUMIFS(склад!O4:O10000,склад!F4:F10000,R4,склад!Y4:Y10000,A13)+SUMIFS('обр '!O4:O10000,'обр '!F4:F10000,R4,'обр '!Y4:Y10000,A13)+SUMIFS(детс!O4:O10000,детс!F4:F10000,R4,детс!Y4:Y10000,A13)+SUMIFS(культ!O4:O10000,культ!F4:F10000,R4,культ!Y4:Y10000,A13)+SUMIFS(спорт!O4:O10000,спорт!F4:F10000,R4,спорт!Y4:Y10000,A13)+SUMIFS(лечеб!O4:O10000,лечеб!F4:F10000,R4,лечеб!Y4:Y10000,A13)+SUMIFS(Баня!O4:O10000,Баня!F4:F10000,R4,Баня!Y4:Y10000,A13)+SUMIFS(Адм!O4:O10000,Адм!F4:F10000,R4,Адм!Y4:Y10000,A13)+SUMIFS(С.Х!O4:O10001,С.Х!F4:F10001,R4,С.Х!Y4:Y10001,A13)+SUMIFS(новостр!N4:N10000,новостр!F4:F10000,R4,новостр!X4:X10000,A13)+SUMIFS(авт!K4:K10003,авт!F4:F10003,R4,авт!X4:X10003,A13)+SUMIFS(ЖС!S4:S9999,ЖС!F4:F9999,R4,ЖС!AK4:AK9999,A13)+SUMIFS(Пр.откр.тер!N4:N10000,Пр.откр.тер!F4:F10000,R4,Пр.откр.тер!U4:U10000,A13)</f>
        <v>0</v>
      </c>
      <c r="V13" s="507"/>
      <c r="W13" s="499">
        <f>SUMIFS(произв!A4:A10000,произв!F4:F10000,V4,произв!Y4:Y10000,A13)+SUMIFS(торг!A4:A10000,торг!F4:F10000,V4,торг!Y4:Y10000,A13)+SUMIFS(склад!A4:A10000,склад!F4:F10000,V4,склад!Y4:Y10000,A13)+SUMIFS('обр '!A4:A10000,'обр '!F4:F10000,V4,'обр '!Y4:Y10000,A13)+SUMIFS(детс!A4:A10000,детс!F4:F10000,V4,детс!Y4:Y10000,A13)+SUMIFS(культ!A4:A10000,культ!F4:F10000,V4,культ!Y4:Y10000,A13)+SUMIFS(спорт!A4:A10000,спорт!F4:F10000,V4,спорт!Y4:Y10000,A13)+SUMIFS(лечеб!A4:A10000,лечеб!F4:F10000,V4,лечеб!Y4:Y10000,A13)+SUMIFS(Баня!A4:A10000,Баня!F4:F10000,V4,Баня!Y4:Y10000,A13)+SUMIFS(Адм!A4:A10000,Адм!F4:F10000,V4,Адм!Y4:Y10000,A13)+SUMIFS(С.Х!A4:A10001,С.Х!F4:F10001,V4,С.Х!Y4:Y10001,A13)+SUMIFS(новостр!A4:A10000,новостр!F4:F10000,V4,новостр!X4:X10000,A13)+SUMIFS(авт!A4:A10003,авт!F4:F10003,V4,авт!X4:X10003,A13)+SUMIFS(ЖС!A4:A9999,ЖС!F4:F9999,V4,ЖС!AK4:AK9999,A13)+SUMIFS(Пр.откр.тер!A4:A10000,Пр.откр.тер!F4:F10000,V4,Пр.откр.тер!U4:U10000,A13)</f>
        <v>0</v>
      </c>
      <c r="X13" s="501"/>
      <c r="Y13" s="548">
        <f>SUMIFS(произв!O4:O10000,произв!F4:F10000,V4,произв!Y4:Y10000,A13)+SUMIFS(торг!O4:O10000,торг!F4:F10000,V4,торг!Y4:Y10000,A13)+SUMIFS(склад!O4:O10000,склад!F4:F10000,V4,склад!Y4:Y10000,A13)+SUMIFS('обр '!O4:O10000,'обр '!F4:F10000,V4,'обр '!Y4:Y10000,A13)+SUMIFS(детс!O4:O10000,детс!F4:F10000,V4,детс!Y4:Y10000,A13)+SUMIFS(культ!O4:O10000,культ!F4:F10000,V4,культ!Y4:Y10000,A13)+SUMIFS(спорт!O4:O10000,спорт!F4:F10000,V4,спорт!Y4:Y10000,A13)+SUMIFS(лечеб!O4:O10000,лечеб!F4:F10000,V4,лечеб!Y4:Y10000,A13)+SUMIFS(Баня!O4:O10000,Баня!F4:F10000,V4,Баня!Y4:Y10000,A13)+SUMIFS(Адм!O4:O10000,Адм!F4:F10000,V4,Адм!Y4:Y10000,A13)+SUMIFS(С.Х!O4:O10001,С.Х!F4:F10001,V4,С.Х!Y4:Y10001,A13)+SUMIFS(новостр!N4:N10000,новостр!F4:F10000,V4,новостр!X4:X10000,A13)+SUMIFS(авт!K4:K10003,авт!F4:F10003,V4,авт!X4:X10003,A13)+SUMIFS(ЖС!S4:S9999,ЖС!F4:F9999,V4,ЖС!AK4:AK9999,A13)+SUMIFS(Пр.откр.тер!N4:N10000,Пр.откр.тер!F4:F10000,V4,Пр.откр.тер!U4:U10000,A13)</f>
        <v>0</v>
      </c>
      <c r="Z13" s="639"/>
      <c r="AA13" s="640">
        <f>SUMIFS(произв!A4:A10000,произв!F4:F10000,Z4,произв!Y4:Y10000,A13)+SUMIFS(торг!A4:A10000,торг!F4:F10000,Z4,торг!Y4:Y10000,A13)+SUMIFS(склад!A4:A10000,склад!F4:F10000,Z4,склад!Y4:Y10000,A13)+SUMIFS('обр '!A4:A10000,'обр '!F4:F10000,Z4,'обр '!Y4:Y10000,A13)+SUMIFS(детс!A4:A10000,детс!F4:F10000,Z4,детс!Y4:Y10000,A13)+SUMIFS(культ!A4:A10000,культ!F4:F10000,Z4,культ!Y4:Y10000,A13)+SUMIFS(спорт!A4:A10000,спорт!F4:F10000,Z4,спорт!Y4:Y10000,A13)+SUMIFS(лечеб!A4:A10000,лечеб!F4:F10000,Z4,лечеб!Y4:Y10000,A13)+SUMIFS(Баня!A4:A10000,Баня!F4:F10000,Z4,Баня!Y4:Y10000,A13)+SUMIFS(Адм!A4:A10000,Адм!F4:F10000,Z4,Адм!Y4:Y10000,A13)+SUMIFS(С.Х!A4:A10001,С.Х!F4:F10001,Z4,С.Х!Y4:Y10001,A13)+SUMIFS(новостр!A4:A10000,новостр!F4:F10000,Z4,новостр!X4:X10000,A13)+SUMIFS(авт!A4:A10003,авт!F4:F10003,Z4,авт!X4:X10003,A13)+SUMIFS(ЖС!A4:A9999,ЖС!F4:F9999,Z4,ЖС!AK4:AK9999,A13)+SUMIFS(Пр.откр.тер!A4:A10000,Пр.откр.тер!F4:F10000,Z4,Пр.откр.тер!U4:U10000,A13)</f>
        <v>0</v>
      </c>
      <c r="AB13" s="641"/>
      <c r="AC13" s="642">
        <f>SUMIFS(произв!O4:O10000,произв!F4:F10000,Z4,произв!Y4:Y10000,A13)+SUMIFS(торг!O4:O10000,торг!F4:F10000,Z4,торг!Y4:Y10000,A13)+SUMIFS(склад!O4:O10000,склад!F4:F10000,Z4,склад!Y4:Y10000,A13)+SUMIFS('обр '!O4:O10000,'обр '!F4:F10000,Z4,'обр '!Y4:Y10000,A13)+SUMIFS(детс!O4:O10000,детс!F4:F10000,Z4,детс!Y4:Y10000,A13)+SUMIFS(культ!O4:O10000,культ!F4:F10000,Z4,культ!Y4:Y10000,A13)+SUMIFS(спорт!O4:O10000,спорт!F4:F10000,Z4,спорт!Y4:Y10000,A13)+SUMIFS(лечеб!O4:O10000,лечеб!F4:F10000,Z4,лечеб!Y4:Y10000,A13)+SUMIFS(Баня!O4:O10000,Баня!F4:F10000,Z4,Баня!Y4:Y10000,A13)+SUMIFS(Адм!O4:O10000,Адм!F4:F10000,Z4,Адм!Y4:Y10000,A13)+SUMIFS(С.Х!O4:O10001,С.Х!F4:F10001,Z4,С.Х!Y4:Y10001,A13)+SUMIFS(новостр!N4:N10000,новостр!F4:F10000,Z4,новостр!X4:X10000,A13)+SUMIFS(авт!K4:K10003,авт!F4:F10003,Z4,авт!X4:X10003,A13)+SUMIFS(ЖС!S4:S9999,ЖС!F4:F9999,Z4,ЖС!AK4:AK9999,A13)+SUMIFS(Пр.откр.тер!N4:N10000,Пр.откр.тер!F4:F10000,Z4,Пр.откр.тер!U4:U10000,A13)</f>
        <v>0</v>
      </c>
      <c r="AD13" s="507"/>
      <c r="AE13" s="499">
        <f>SUMIFS(произв!A4:A10000,произв!F4:F10000,AD4,произв!Y4:Y10000,A13)+SUMIFS(торг!A4:A10000,торг!F4:F10000,AD4,торг!Y4:Y10000,A13)+SUMIFS(склад!A4:A10000,склад!F4:F10000,AD4,склад!Y4:Y10000,A13)+SUMIFS('обр '!A4:A10000,'обр '!F4:F10000,AD4,'обр '!Y4:Y10000,A13)+SUMIFS(детс!A4:A10000,детс!F4:F10000,AD4,детс!Y4:Y10000,A13)+SUMIFS(культ!A4:A10000,культ!F4:F10000,AD4,культ!Y4:Y10000,A13)+SUMIFS(спорт!A4:A10000,спорт!F4:F10000,AD4,спорт!Y4:Y10000,A13)+SUMIFS(лечеб!A4:A10000,лечеб!F4:F10000,AD4,лечеб!Y4:Y10000,A13)+SUMIFS(Баня!A4:A10000,Баня!F4:F10000,AD4,Баня!Y4:Y10000,A13)+SUMIFS(Адм!A4:A10000,Адм!F4:F10000,AD4,Адм!Y4:Y10000,A13)+SUMIFS(С.Х!A4:A10001,С.Х!F4:F10001,AD4,С.Х!Y4:Y10001,A13)+SUMIFS(новостр!A4:A10000,новостр!F4:F10000,AD4,новостр!X4:X10000,A13)+SUMIFS(авт!A4:A10003,авт!F4:F10003,AD4,авт!X4:X10003,A13)+SUMIFS(ЖС!A4:A9999,ЖС!F4:F9999,AD4,ЖС!AK4:AK9999,A13)+SUMIFS(Пр.откр.тер!A4:A10000,Пр.откр.тер!F4:F10000,AD4,Пр.откр.тер!U4:U10000,A13)</f>
        <v>0</v>
      </c>
      <c r="AF13" s="501"/>
      <c r="AG13" s="548">
        <f>SUMIFS(произв!O4:O10000,произв!F4:F10000,AD4,произв!Y4:Y10000,A13)+SUMIFS(торг!O4:O10000,торг!F4:F10000,AD4,торг!Y4:Y10000,A13)+SUMIFS(склад!O4:O10000,склад!F4:F10000,AD4,склад!Y4:Y10000,A13)+SUMIFS('обр '!O4:O10000,'обр '!F4:F10000,AD4,'обр '!Y4:Y10000,A13)+SUMIFS(детс!O4:O10000,детс!F4:F10000,AD4,детс!Y4:Y10000,A13)+SUMIFS(культ!O4:O10000,культ!F4:F10000,AD4,культ!Y4:Y10000,A13)+SUMIFS(спорт!O4:O10000,спорт!F4:F10000,AD4,спорт!Y4:Y10000,A13)+SUMIFS(лечеб!O4:O10000,лечеб!F4:F10000,AD4,лечеб!Y4:Y10000,A13)+SUMIFS(Баня!O4:O10000,Баня!F4:F10000,AD4,Баня!Y4:Y10000,A13)+SUMIFS(Адм!O4:O10000,Адм!F4:F10000,AD4,Адм!Y4:Y10000,A13)+SUMIFS(С.Х!O4:O10001,С.Х!F4:F10001,AD4,С.Х!Y4:Y10001,A13)+SUMIFS(новостр!N4:N10000,новостр!F4:F10000,AD4,новостр!X4:X10000,A13)+SUMIFS(авт!K4:K10003,авт!F4:F10003,AD4,авт!X4:X10003,A13)+SUMIFS(ЖС!S4:S9999,ЖС!F4:F9999,AD4,ЖС!AK4:AK9999,A13)+SUMIFS(Пр.откр.тер!N4:N10000,Пр.откр.тер!F4:F10000,AD4,Пр.откр.тер!U4:U10000,A13)</f>
        <v>0</v>
      </c>
      <c r="AH13" s="507"/>
      <c r="AI13" s="499">
        <f>SUMIFS(произв!A4:A10000,произв!F4:F10000,AH4,произв!Y4:Y10000,A13)+SUMIFS(торг!A4:A10000,торг!F4:F10000,AH4,торг!Y4:Y10000,A13)+SUMIFS(склад!A4:A10000,склад!F4:F10000,AH4,склад!Y4:Y10000,A13)+SUMIFS('обр '!A4:A10000,'обр '!F4:F10000,AH4,'обр '!Y4:Y10000,A13)+SUMIFS(детс!A4:A10000,детс!F4:F10000,AH4,детс!Y4:Y10000,A13)+SUMIFS(культ!A4:A10000,культ!F4:F10000,AH4,культ!Y4:Y10000,A13)+SUMIFS(спорт!A4:A10000,спорт!F4:F10000,AH4,спорт!Y4:Y10000,A13)+SUMIFS(лечеб!A4:A10000,лечеб!F4:F10000,AH4,лечеб!Y4:Y10000,A13)+SUMIFS(Баня!A4:A10000,Баня!F4:F10000,AH4,Баня!Y4:Y10000,A13)+SUMIFS(Адм!A4:A10000,Адм!F4:F10000,AH4,Адм!Y4:Y10000,A13)+SUMIFS(С.Х!A4:A10001,С.Х!F4:F10001,AH4,С.Х!Y4:Y10001,A13)+SUMIFS(новостр!A4:A10000,новостр!F4:F10000,AH4,новостр!X4:X10000,A13)+SUMIFS(авт!A4:A10003,авт!F4:F10003,AH4,авт!X4:X10003,A13)+SUMIFS(ЖС!A4:A9999,ЖС!F4:F9999,AH4,ЖС!AK4:AK9999,A13)+SUMIFS(Пр.откр.тер!A4:A10000,Пр.откр.тер!F4:F10000,AH4,Пр.откр.тер!U4:U10000,A13)</f>
        <v>0</v>
      </c>
      <c r="AJ13" s="501"/>
      <c r="AK13" s="548">
        <f>SUMIFS(произв!O4:O10000,произв!F4:F10000,AH4,произв!Y4:Y10000,A13)+SUMIFS(торг!O4:O10000,торг!F4:F10000,AH4,торг!Y4:Y10000,A13)+SUMIFS(склад!O4:O10000,склад!F4:F10000,AH4,склад!Y4:Y10000,A13)+SUMIFS('обр '!O4:O10000,'обр '!F4:F10000,AH4,'обр '!Y4:Y10000,A13)+SUMIFS(детс!O4:O10000,детс!F4:F10000,AH4,детс!Y4:Y10000,A13)+SUMIFS(культ!O4:O10000,культ!F4:F10000,AH4,культ!Y4:Y10000,A13)+SUMIFS(спорт!O4:O10000,спорт!F4:F10000,AH4,спорт!Y4:Y10000,A13)+SUMIFS(лечеб!O4:O10000,лечеб!F4:F10000,AH4,лечеб!Y4:Y10000,A13)+SUMIFS(Баня!O4:O10000,Баня!F4:F10000,AH4,Баня!Y4:Y10000,A13)+SUMIFS(Адм!O4:O10000,Адм!F4:F10000,AH4,Адм!Y4:Y10000,A13)+SUMIFS(С.Х!O4:O10001,С.Х!F4:F10001,AH4,С.Х!Y4:Y10001,A13)+SUMIFS(новостр!N4:N10000,новостр!F4:F10000,AH4,новостр!X4:X10000,A13)+SUMIFS(авт!K4:K10003,авт!F4:F10003,AH4,авт!X4:X10003,A13)+SUMIFS(ЖС!S4:S9999,ЖС!F4:F9999,AH4,ЖС!AK4:AK9999,A13)+SUMIFS(Пр.откр.тер!N4:N10000,Пр.откр.тер!F4:F10000,AH4,Пр.откр.тер!U4:U10000,A13)</f>
        <v>0</v>
      </c>
      <c r="AL13" s="507"/>
      <c r="AM13" s="499">
        <f>SUMIFS(произв!A4:A10000,произв!F4:F10000,AL4,произв!Y4:Y10000,A13)+SUMIFS(торг!A4:A10000,торг!F4:F10000,AL4,торг!Y4:Y10000,A13)+SUMIFS(склад!A4:A10000,склад!F4:F10000,AL4,склад!Y4:Y10000,A13)+SUMIFS('обр '!A4:A10000,'обр '!F4:F10000,AL4,'обр '!Y4:Y10000,A13)+SUMIFS(детс!A4:A10000,детс!F4:F10000,AL4,детс!Y4:Y10000,A13)+SUMIFS(культ!A4:A10000,культ!F4:F10000,AL4,культ!Y4:Y10000,A13)+SUMIFS(спорт!A4:A10000,спорт!F4:F10000,AL4,спорт!Y4:Y10000,A13)+SUMIFS(лечеб!A4:A10000,лечеб!F4:F10000,AL4,лечеб!Y4:Y10000,A13)+SUMIFS(Баня!A4:A10000,Баня!F4:F10000,AL4,Баня!Y4:Y10000,A13)+SUMIFS(Адм!A4:A10000,Адм!F4:F10000,AL4,Адм!Y4:Y10000,A13)+SUMIFS(С.Х!A4:A10001,С.Х!F4:F10001,AL4,С.Х!Y4:Y10001,A13)+SUMIFS(новостр!A4:A10000,новостр!F4:F10000,AL4,новостр!X4:X10000,A13)+SUMIFS(авт!A4:A10003,авт!F4:F10003,AL4,авт!X4:X10003,A13)+SUMIFS(ЖС!A4:A9999,ЖС!F4:F9999,AL4,ЖС!AK4:AK9999,A13)+SUMIFS(Пр.откр.тер!A4:A10000,Пр.откр.тер!F4:F10000,AL4,Пр.откр.тер!U4:U10000,A13)</f>
        <v>0</v>
      </c>
      <c r="AN13" s="501"/>
      <c r="AO13" s="548">
        <f>SUMIFS(произв!O4:O10000,произв!F4:F10000,AL4,произв!Y4:Y10000,A13)+SUMIFS(торг!O4:O10000,торг!F4:F10000,AL4,торг!Y4:Y10000,A13)+SUMIFS(склад!O4:O10000,склад!F4:F10000,AL4,склад!Y4:Y10000,A13)+SUMIFS('обр '!O4:O10000,'обр '!F4:F10000,AL4,'обр '!Y4:Y10000,A13)+SUMIFS(детс!O4:O10000,детс!F4:F10000,AL4,детс!Y4:Y10000,A13)+SUMIFS(культ!O4:O10000,культ!F4:F10000,AL4,культ!Y4:Y10000,A13)+SUMIFS(спорт!O4:O10000,спорт!F4:F10000,AL4,спорт!Y4:Y10000,A13)+SUMIFS(лечеб!O4:O10000,лечеб!F4:F10000,AL4,лечеб!Y4:Y10000,A13)+SUMIFS(Баня!O4:O10000,Баня!F4:F10000,AL4,Баня!Y4:Y10000,A13)+SUMIFS(Адм!O4:O10000,Адм!F4:F10000,AL4,Адм!Y4:Y10000,A13)+SUMIFS(С.Х!O4:O10001,С.Х!F4:F10001,AL4,С.Х!Y4:Y10001,A13)+SUMIFS(новостр!N4:N10000,новостр!F4:F10000,AL4,новостр!X4:X10000,A13)+SUMIFS(авт!K4:K10003,авт!F4:F10003,AL4,авт!X4:X10003,A13)+SUMIFS(ЖС!S4:S9999,ЖС!F4:F9999,AL4,ЖС!AK4:AK9999,A13)+SUMIFS(Пр.откр.тер!N4:N10000,Пр.откр.тер!F4:F10000,AL4,Пр.откр.тер!U4:U10000,A13)</f>
        <v>0</v>
      </c>
      <c r="AP13" s="507"/>
      <c r="AQ13" s="499">
        <f>SUMIFS(произв!A4:A10000,произв!F4:F10000,AP4,произв!Y4:Y10000,A13)+SUMIFS(торг!A4:A10000,торг!F4:F10000,AP4,торг!Y4:Y10000,A13)+SUMIFS(склад!A4:A10000,склад!F4:F10000,AP4,склад!Y4:Y10000,A13)+SUMIFS('обр '!A4:A10000,'обр '!F4:F10000,AP4,'обр '!Y4:Y10000,A13)+SUMIFS(детс!A4:A10000,детс!F4:F10000,AP4,детс!Y4:Y10000,A13)+SUMIFS(культ!A4:A10000,культ!F4:F10000,AP4,культ!Y4:Y10000,A13)+SUMIFS(спорт!A4:A10000,спорт!F4:F10000,AP4,спорт!Y4:Y10000,A13)+SUMIFS(лечеб!A4:A10000,лечеб!F4:F10000,AP4,лечеб!Y4:Y10000,A13)+SUMIFS(Баня!A4:A10000,Баня!F4:F10000,AP4,Баня!Y4:Y10000,A13)+SUMIFS(Адм!A4:A10000,Адм!F4:F10000,AP4,Адм!Y4:Y10000,A13)+SUMIFS(С.Х!A4:A10001,С.Х!F4:F10001,AP4,С.Х!Y4:Y10001,A13)+SUMIFS(новостр!A4:A10000,новостр!F4:F10000,AP4,новостр!X4:X10000,A13)+SUMIFS(авт!A4:A10003,авт!F4:F10003,AP4,авт!X4:X10003,A13)+SUMIFS(ЖС!A4:A9999,ЖС!F4:F9999,AP4,ЖС!AK4:AK9999,A13)+SUMIFS(Пр.откр.тер!A4:A10000,Пр.откр.тер!F4:F10000,AP4,Пр.откр.тер!U4:U10000,A13)</f>
        <v>0</v>
      </c>
      <c r="AR13" s="501"/>
      <c r="AS13" s="549">
        <f>SUMIFS(произв!O4:O10000,произв!F4:F10000,AP4,произв!Y4:Y10000,A13)+SUMIFS(торг!O4:O10000,торг!F4:F10000,AP4,торг!Y4:Y10000,A13)+SUMIFS(склад!O4:O10000,склад!F4:F10000,AP4,склад!Y4:Y10000,A13)+SUMIFS('обр '!O4:O10000,'обр '!F4:F10000,AP4,'обр '!Y4:Y10000,A13)+SUMIFS(детс!O4:O10000,детс!F4:F10000,AP4,детс!Y4:Y10000,A13)+SUMIFS(культ!O4:O10000,культ!F4:F10000,AP4,культ!Y4:Y10000,A13)+SUMIFS(спорт!O4:O10000,спорт!F4:F10000,AP4,спорт!Y4:Y10000,A13)+SUMIFS(лечеб!O4:O10000,лечеб!F4:F10000,AP4,лечеб!Y4:Y10000,A13)+SUMIFS(Баня!O4:O10000,Баня!F4:F10000,AP4,Баня!Y4:Y10000,A13)+SUMIFS(Адм!O4:O10000,Адм!F4:F10000,AP4,Адм!Y4:Y10000,A13)+SUMIFS(С.Х!O4:O10001,С.Х!F4:F10001,AP4,С.Х!Y4:Y10001,A13)+SUMIFS(новостр!N4:N10000,новостр!F4:F10000,AP4,новостр!X4:X10000,A13)+SUMIFS(авт!K4:K10003,авт!F4:F10003,AP4,авт!X4:X10003,A13)+SUMIFS(ЖС!S4:S9999,ЖС!F4:F9999,AP4,ЖС!AK4:AK9999,A13)+SUMIFS(Пр.откр.тер!N4:N10000,Пр.откр.тер!F4:F10000,AP4,Пр.откр.тер!U4:U10000,A13)</f>
        <v>0</v>
      </c>
      <c r="AT13" s="507"/>
      <c r="AU13" s="499">
        <f>SUMIFS(произв!A4:A10000,произв!F4:F10000,AT4,произв!Y4:Y10000,A13)+SUMIFS(торг!A4:A10000,торг!F4:F10000,AT4,торг!Y4:Y10000,A13)+SUMIFS(склад!A4:A10000,склад!F4:F10000,AT4,склад!Y4:Y10000,A13)+SUMIFS('обр '!A4:A10000,'обр '!F4:F10000,AT4,'обр '!Y4:Y10000,A13)+SUMIFS(детс!A4:A10000,детс!F4:F10000,AT4,детс!Y4:Y10000,A13)+SUMIFS(культ!A4:A10000,культ!F4:F10000,AT4,культ!Y4:Y10000,A13)+SUMIFS(спорт!A4:A10000,спорт!F4:F10000,AT4,спорт!Y4:Y10000,A13)+SUMIFS(лечеб!A4:A10000,лечеб!F4:F10000,AT4,лечеб!Y4:Y10000,A13)+SUMIFS(Баня!A4:A10000,Баня!F4:F10000,AT4,Баня!Y4:Y10000,A13)+SUMIFS(Адм!A4:A10000,Адм!F4:F10000,AT4,Адм!Y4:Y10000,A13)+SUMIFS(С.Х!A4:A10001,С.Х!F4:F10001,AT4,С.Х!Y4:Y10001,A13)+SUMIFS(новостр!A4:A10000,новостр!F4:F10000,AT4,новостр!X4:X10000,A13)+SUMIFS(авт!A4:A10003,авт!F4:F10003,AT4,авт!X4:X10003,A13)+SUMIFS(ЖС!A4:A9999,ЖС!F4:F9999,AT4,ЖС!AK4:AK9999,A13)+SUMIFS(Пр.откр.тер!A4:A10000,Пр.откр.тер!F4:F10000,AT4,Пр.откр.тер!U4:U10000,A13)</f>
        <v>0</v>
      </c>
      <c r="AV13" s="501"/>
      <c r="AW13" s="548">
        <f>SUMIFS(произв!O4:O10000,произв!F4:F10000,AT4,произв!Y4:Y10000,A13)+SUMIFS(торг!O4:O10000,торг!F4:F10000,AT4,торг!Y4:Y10000,A13)+SUMIFS(склад!O4:O10000,склад!F4:F10000,AT4,склад!Y4:Y10000,A13)+SUMIFS('обр '!O4:O10000,'обр '!F4:F10000,AT4,'обр '!Y4:Y10000,A13)+SUMIFS(детс!O4:O10000,детс!F4:F10000,AT4,детс!Y4:Y10000,A13)+SUMIFS(культ!O4:O10000,культ!F4:F10000,AT4,культ!Y4:Y10000,A13)+SUMIFS(спорт!O4:O10000,спорт!F4:F10000,AT4,спорт!Y4:Y10000,A13)+SUMIFS(лечеб!O4:O10000,лечеб!F4:F10000,AT4,лечеб!Y4:Y10000,A13)+SUMIFS(Баня!O4:O10000,Баня!F4:F10000,AT4,Баня!Y4:Y10000,A13)+SUMIFS(Адм!O4:O10000,Адм!F4:F10000,AT4,Адм!Y4:Y10000,A13)+SUMIFS(С.Х!O4:O10001,С.Х!F4:F10001,AT4,С.Х!Y4:Y10001,A13)+SUMIFS(новостр!N4:N10000,новостр!F4:F10000,AT4,новостр!X4:X10000,A13)+SUMIFS(авт!K4:K10003,авт!F4:F10003,AT4,авт!X4:X10003,A13)+SUMIFS(ЖС!S4:S9999,ЖС!F4:F9999,AT4,ЖС!AK4:AK9999,A13)+SUMIFS(Пр.откр.тер!N4:N10000,Пр.откр.тер!F4:F10000,AT4,Пр.откр.тер!U4:U10000,A13)</f>
        <v>0</v>
      </c>
      <c r="AX13" s="507"/>
      <c r="AY13" s="499">
        <f>SUMIFS(произв!A4:A10000,произв!F4:F10000,AX4,произв!Y4:Y10000,A13)+SUMIFS(торг!A4:A10000,торг!F4:F10000,AX4,торг!Y4:Y10000,A13)+SUMIFS(склад!A4:A10000,склад!F4:F10000,AX4,склад!Y4:Y10000,A13)+SUMIFS('обр '!A4:A10000,'обр '!F4:F10000,AX4,'обр '!Y4:Y10000,A13)+SUMIFS(детс!A4:A10000,детс!F4:F10000,AX4,детс!Y4:Y10000,A13)+SUMIFS(культ!A4:A10000,культ!F4:F10000,AX4,культ!Y4:Y10000,A13)+SUMIFS(спорт!A4:A10000,спорт!F4:F10000,AX4,спорт!Y4:Y10000,A13)+SUMIFS(лечеб!A4:A10000,лечеб!F4:F10000,AX4,лечеб!Y4:Y10000,A13)+SUMIFS(Баня!A4:A10000,Баня!F4:F10000,AX4,Баня!Y4:Y10000,A13)+SUMIFS(Адм!A4:A10000,Адм!F4:F10000,AX4,Адм!Y4:Y10000,A13)+SUMIFS(С.Х!A4:A10001,С.Х!F4:F10001,AX4,С.Х!Y4:Y10001,A13)+SUMIFS(новостр!A4:A10000,новостр!F4:F10000,AX4,новостр!X4:X10000,A13)+SUMIFS(авт!A4:A10003,авт!F4:F10003,AX4,авт!X4:X10003,A13)+SUMIFS(ЖС!A4:A9999,ЖС!F4:F9999,AX4,ЖС!AK4:AK9999,A13)+SUMIFS(Пр.откр.тер!A4:A10000,Пр.откр.тер!F4:F10000,AX4,Пр.откр.тер!U4:U10000,A13)</f>
        <v>0</v>
      </c>
      <c r="AZ13" s="501"/>
      <c r="BA13" s="548">
        <f>SUMIFS(произв!O4:O10000,произв!F4:F10000,AX4,произв!Y4:Y10000,A13)+SUMIFS(торг!O4:O10000,торг!F4:F10000,AX4,торг!Y4:Y10000,A13)+SUMIFS(склад!O4:O10000,склад!F4:F10000,AX4,склад!Y4:Y10000,A13)+SUMIFS('обр '!O4:O10000,'обр '!F4:F10000,AX4,'обр '!Y4:Y10000,A13)+SUMIFS(детс!O4:O10000,детс!F4:F10000,AX4,детс!Y4:Y10000,A13)+SUMIFS(культ!O4:O10000,культ!F4:F10000,AX4,культ!Y4:Y10000,A13)+SUMIFS(спорт!O4:O10000,спорт!F4:F10000,AX4,спорт!Y4:Y10000,A13)+SUMIFS(лечеб!O4:O10000,лечеб!F4:F10000,AX4,лечеб!Y4:Y10000,A13)+SUMIFS(Баня!O4:O10000,Баня!F4:F10000,AX4,Баня!Y4:Y10000,A13)+SUMIFS(Адм!O4:O10000,Адм!F4:F10000,AX4,Адм!Y4:Y10000,A13)+SUMIFS(С.Х!O4:O10001,С.Х!F4:F10001,AX4,С.Х!Y4:Y10001,A13)+SUMIFS(новостр!N4:N10000,новостр!F4:F10000,AX4,новостр!X4:X10000,A13)+SUMIFS(авт!K4:K10003,авт!F4:F10003,AX4,авт!X4:X10003,A13)+SUMIFS(ЖС!S4:S9999,ЖС!F4:F9999,AX4,ЖС!AK4:AK9999,A13)+SUMIFS(Пр.откр.тер!N4:N10000,Пр.откр.тер!F4:F10000,AX4,Пр.откр.тер!U4:U10000,A13)</f>
        <v>0</v>
      </c>
      <c r="BB13" s="507"/>
      <c r="BC13" s="499">
        <f>SUMIFS(произв!A4:A10000,произв!F4:F10000,BB4,произв!Y4:Y10000,A13)+SUMIFS(торг!A4:A10000,торг!F4:F10000,BB4,торг!Y4:Y10000,A13)+SUMIFS(склад!A4:A10000,склад!F4:F10000,BB4,склад!Y4:Y10000,A13)+SUMIFS('обр '!A4:A10000,'обр '!F4:F10000,BB4,'обр '!Y4:Y10000,A13)+SUMIFS(детс!A4:A10000,детс!F4:F10000,BB4,детс!Y4:Y10000,A13)+SUMIFS(культ!A4:A10000,культ!F4:F10000,BB4,культ!Y4:Y10000,A13)+SUMIFS(спорт!A4:A10000,спорт!F4:F10000,BB4,спорт!Y4:Y10000,A13)+SUMIFS(лечеб!A4:A10000,лечеб!F4:F10000,BB4,лечеб!Y4:Y10000,A13)+SUMIFS(Баня!A4:A10000,Баня!F4:F10000,BB4,Баня!Y4:Y10000,A13)+SUMIFS(Адм!A4:A10000,Адм!F4:F10000,BB4,Адм!Y4:Y10000,A13)+SUMIFS(С.Х!A4:A10001,С.Х!F4:F10001,BB4,С.Х!Y4:Y10001,A13)+SUMIFS(новостр!A4:A10000,новостр!F4:F10000,BB4,новостр!X4:X10000,A13)+SUMIFS(авт!A4:A10003,авт!F4:F10003,BB4,авт!X4:X10003,A13)+SUMIFS(ЖС!A4:A9999,ЖС!F4:F9999,BB4,ЖС!AK4:AK9999,A13)+SUMIFS(Пр.откр.тер!A4:A10000,Пр.откр.тер!F4:F10000,BB4,Пр.откр.тер!U4:U10000,A13)</f>
        <v>0</v>
      </c>
      <c r="BD13" s="501"/>
      <c r="BE13" s="548">
        <f>SUMIFS(произв!O4:O10000,произв!F4:F10000,BB4,произв!Y4:Y10000,A13)+SUMIFS(торг!O4:O10000,торг!F4:F10000,BB4,торг!Y4:Y10000,A13)+SUMIFS(склад!O4:O10000,склад!F4:F10000,BB4,склад!Y4:Y10000,A13)+SUMIFS('обр '!O4:O10000,'обр '!F4:F10000,BB4,'обр '!Y4:Y10000,A13)+SUMIFS(детс!O4:O10000,детс!F4:F10000,BB4,детс!Y4:Y10000,A13)+SUMIFS(культ!O4:O10000,культ!F4:F10000,BB4,культ!Y4:Y10000,A13)+SUMIFS(спорт!O4:O10000,спорт!F4:F10000,BB4,спорт!Y4:Y10000,A13)+SUMIFS(лечеб!O4:O10000,лечеб!F4:F10000,BB4,лечеб!Y4:Y10000,A13)+SUMIFS(Баня!O4:O10000,Баня!F4:F10000,BB4,Баня!Y4:Y10000,A13)+SUMIFS(Адм!O4:O10000,Адм!F4:F10000,BB4,Адм!Y4:Y10000,A13)+SUMIFS(С.Х!O4:O10001,С.Х!F4:F10001,BB4,С.Х!Y4:Y10001,A13)+SUMIFS(новостр!N4:N10000,новостр!F4:F10000,BB4,новостр!X4:X10000,A13)+SUMIFS(авт!K4:K10003,авт!F4:F10003,BB4,авт!X4:X10003,A13)+SUMIFS(ЖС!S4:S9999,ЖС!F4:F9999,BB4,ЖС!AK4:AK9999,A13)+SUMIFS(Пр.откр.тер!N4:N10000,Пр.откр.тер!F4:F10000,BB4,Пр.откр.тер!U4:U10000,A13)</f>
        <v>0</v>
      </c>
      <c r="BF13" s="507"/>
      <c r="BG13" s="499">
        <f>SUMIFS(произв!A4:A10000,произв!F4:F10000,BF4,произв!Y4:Y10000,A13)+SUMIFS(торг!A4:A10000,торг!F4:F10000,BF4,торг!Y4:Y10000,A13)+SUMIFS(склад!A4:A10000,склад!F4:F10000,BF4,склад!Y4:Y10000,A13)+SUMIFS('обр '!A4:A10000,'обр '!F4:F10000,BF4,'обр '!Y4:Y10000,A13)+SUMIFS(детс!A4:A10000,детс!F4:F10000,BF4,детс!Y4:Y10000,A13)+SUMIFS(культ!A4:A10000,культ!F4:F10000,BF4,культ!Y4:Y10000,A13)+SUMIFS(спорт!A4:A10000,спорт!F4:F10000,BF4,спорт!Y4:Y10000,A13)+SUMIFS(лечеб!A4:A10000,лечеб!F4:F10000,BF4,лечеб!Y4:Y10000,A13)+SUMIFS(Баня!A4:A10000,Баня!F4:F10000,BF4,Баня!Y4:Y10000,A13)+SUMIFS(Адм!A4:A10000,Адм!F4:F10000,BF4,Адм!Y4:Y10000,A13)+SUMIFS(С.Х!A4:A10001,С.Х!F4:F10001,BF4,С.Х!Y4:Y10001,A13)+SUMIFS(новостр!A4:A10000,новостр!F4:F10000,BF4,новостр!X4:X10000,A13)+SUMIFS(авт!A4:A10003,авт!F4:F10003,BF4,авт!X4:X10003,A13)+SUMIFS(ЖС!A4:A9999,ЖС!F4:F9999,BF4,ЖС!AK4:AK9999,A13)+SUMIFS(Пр.откр.тер!A4:A10000,Пр.откр.тер!F4:F10000,BF4,Пр.откр.тер!U4:U10000,A13)</f>
        <v>0</v>
      </c>
      <c r="BH13" s="501"/>
      <c r="BI13" s="549">
        <f>SUMIFS(произв!O4:O10000,произв!F4:F10000,BF4,произв!Y4:Y10000,A13)+SUMIFS(торг!O4:O10000,торг!F4:F10000,BF4,торг!Y4:Y10000,A13)+SUMIFS(склад!O4:O10000,склад!F4:F10000,BF4,склад!Y4:Y10000,A13)+SUMIFS('обр '!O4:O10000,'обр '!F4:F10000,BF4,'обр '!Y4:Y10000,A13)+SUMIFS(детс!O4:O10000,детс!F4:F10000,BF4,детс!Y4:Y10000,A13)+SUMIFS(культ!O4:O10000,культ!F4:F10000,BF4,культ!Y4:Y10000,A13)+SUMIFS(спорт!O4:O10000,спорт!F4:F10000,BF4,спорт!Y4:Y10000,A13)+SUMIFS(лечеб!O4:O10000,лечеб!F4:F10000,BF4,лечеб!Y4:Y10000,A13)+SUMIFS(Баня!O4:O10000,Баня!F4:F10000,BF4,Баня!Y4:Y10000,A13)+SUMIFS(Адм!O4:O10000,Адм!F4:F10000,BF4,Адм!Y4:Y10000,A13)+SUMIFS(С.Х!O4:O10001,С.Х!F4:F10001,BF4,С.Х!Y4:Y10001,A13)+SUMIFS(новостр!N4:N10000,новостр!F4:F10000,BF4,новостр!X4:X10000,A13)+SUMIFS(авт!K4:K10003,авт!F4:F10003,BF4,авт!X4:X10003,A13)+SUMIFS(ЖС!S4:S9999,ЖС!F4:F9999,BF4,ЖС!AK4:AK9999,A13)+SUMIFS(Пр.откр.тер!N4:N10000,Пр.откр.тер!F4:F10000,BF4,Пр.откр.тер!U4:U10000,A13)</f>
        <v>0</v>
      </c>
      <c r="BJ13" s="507"/>
      <c r="BK13" s="499">
        <f>SUMIFS(произв!A4:A10000,произв!F4:F10000,BJ4,произв!Y4:Y10000,A13)+SUMIFS(торг!A4:A10000,торг!F4:F10000,BJ4,торг!Y4:Y10000,A13)+SUMIFS(склад!A4:A10000,склад!F4:F10000,BJ4,склад!Y4:Y10000,A13)+SUMIFS('обр '!A4:A10000,'обр '!F4:F10000,BJ4,'обр '!Y4:Y10000,A13)+SUMIFS(детс!A4:A10000,детс!F4:F10000,BJ4,детс!Y4:Y10000,A13)+SUMIFS(культ!A4:A10000,культ!F4:F10000,BJ4,культ!Y4:Y10000,A13)+SUMIFS(спорт!A4:A10000,спорт!F4:F10000,BJ4,спорт!Y4:Y10000,A13)+SUMIFS(лечеб!A4:A10000,лечеб!F4:F10000,BJ4,лечеб!Y4:Y10000,A13)+SUMIFS(Баня!A4:A10000,Баня!F4:F10000,BJ4,Баня!Y4:Y10000,A13)+SUMIFS(Адм!A4:A10000,Адм!F4:F10000,BJ4,Адм!Y4:Y10000,A13)+SUMIFS(С.Х!A4:A10001,С.Х!F4:F10001,BJ4,С.Х!Y4:Y10001,A13)+SUMIFS(новостр!A4:A10000,новостр!F4:F10000,BJ4,новостр!X4:X10000,A13)+SUMIFS(авт!A4:A10003,авт!F4:F10003,BJ4,авт!X4:X10003,A13)+SUMIFS(ЖС!A4:A9999,ЖС!F4:F9999,BJ4,ЖС!AK4:AK9999,A13)+SUMIFS(Пр.откр.тер!A4:A10000,Пр.откр.тер!F4:F10000,BJ4,Пр.откр.тер!U4:U10000,A13)</f>
        <v>0</v>
      </c>
      <c r="BL13" s="501"/>
      <c r="BM13" s="548">
        <f>SUMIFS(произв!O4:O10000,произв!F4:F10000,BJ4,произв!Y4:Y10000,A13)+SUMIFS(торг!O4:O10000,торг!F4:F10000,BJ4,торг!Y4:Y10000,A13)+SUMIFS(склад!O4:O10000,склад!F4:F10000,BJ4,склад!Y4:Y10000,A13)+SUMIFS('обр '!O4:O10000,'обр '!F4:F10000,BJ4,'обр '!Y4:Y10000,A13)+SUMIFS(детс!O4:O10000,детс!F4:F10000,BJ4,детс!Y4:Y10000,A13)+SUMIFS(культ!O4:O10000,культ!F4:F10000,BJ4,культ!Y4:Y10000,A13)+SUMIFS(спорт!O4:O10000,спорт!F4:F10000,BJ4,спорт!Y4:Y10000,A13)+SUMIFS(лечеб!O4:O10000,лечеб!F4:F10000,BJ4,лечеб!Y4:Y10000,A13)+SUMIFS(Баня!O4:O10000,Баня!F4:F10000,BJ4,Баня!Y4:Y10000,A13)+SUMIFS(Адм!O4:O10000,Адм!F4:F10000,BJ4,Адм!Y4:Y10000,A13)+SUMIFS(С.Х!O4:O10001,С.Х!F4:F10001,BJ4,С.Х!Y4:Y10001,A13)+SUMIFS(новостр!N4:N10000,новостр!F4:F10000,BJ4,новостр!X4:X10000,A13)+SUMIFS(авт!K4:K10003,авт!F4:F10003,BJ4,авт!X4:X10003,A13)+SUMIFS(ЖС!S4:S9999,ЖС!F4:F9999,BJ4,ЖС!AK4:AK9999,A13)+SUMIFS(Пр.откр.тер!N4:N10000,Пр.откр.тер!F4:F10000,BJ4,Пр.откр.тер!U4:U10000,A13)</f>
        <v>0</v>
      </c>
      <c r="BN13" s="507"/>
      <c r="BO13" s="499">
        <f>SUMIFS(произв!A4:A10000,произв!F4:F10000,BN4,произв!Y4:Y10000,A13)+SUMIFS(торг!A4:A10000,торг!F4:F10000,BN4,торг!Y4:Y10000,A13)+SUMIFS(склад!A4:A10000,склад!F4:F10000,BN4,склад!Y4:Y10000,A13)+SUMIFS('обр '!A4:A10000,'обр '!F4:F10000,BN4,'обр '!Y4:Y10000,A13)+SUMIFS(детс!A4:A10000,детс!F4:F10000,BN4,детс!Y4:Y10000,A13)+SUMIFS(культ!A4:A10000,культ!F4:F10000,BN4,культ!Y4:Y10000,A13)+SUMIFS(спорт!A4:A10000,спорт!F4:F10000,BN4,спорт!Y4:Y10000,A13)+SUMIFS(лечеб!A4:A10000,лечеб!F4:F10000,BN4,лечеб!Y4:Y10000,A13)+SUMIFS(Баня!A4:A10000,Баня!F4:F10000,BN4,Баня!Y4:Y10000,A13)+SUMIFS(Адм!A4:A10000,Адм!F4:F10000,BN4,Адм!Y4:Y10000,A13)+SUMIFS(С.Х!A4:A10001,С.Х!F4:F10001,BN4,С.Х!Y4:Y10001,A13)+SUMIFS(новостр!A4:A10000,новостр!F4:F10000,BN4,новостр!X4:X10000,A13)+SUMIFS(авт!A4:A10003,авт!F4:F10003,BN4,авт!X4:X10003,A13)+SUMIFS(ЖС!A4:A9999,ЖС!F4:F9999,BN4,ЖС!AK4:AK9999,A13)+SUMIFS(Пр.откр.тер!A4:A10000,Пр.откр.тер!F4:F10000,BN4,Пр.откр.тер!U4:U10000,A13)</f>
        <v>0</v>
      </c>
      <c r="BP13" s="501"/>
      <c r="BQ13" s="548">
        <f>SUMIFS(произв!O4:O10000,произв!F4:F10000,BN4,произв!Y4:Y10000,A13)+SUMIFS(торг!O4:O10000,торг!F4:F10000,BN4,торг!Y4:Y10000,A13)+SUMIFS(склад!O4:O10000,склад!F4:F10000,BN4,склад!Y4:Y10000,A13)+SUMIFS('обр '!O4:O10000,'обр '!F4:F10000,BN4,'обр '!Y4:Y10000,A13)+SUMIFS(детс!O4:O10000,детс!F4:F10000,BN4,детс!Y4:Y10000,A13)+SUMIFS(культ!O4:O10000,культ!F4:F10000,BN4,культ!Y4:Y10000,A13)+SUMIFS(спорт!O4:O10000,спорт!F4:F10000,BN4,спорт!Y4:Y10000,A13)+SUMIFS(лечеб!O4:O10000,лечеб!F4:F10000,BN4,лечеб!Y4:Y10000,A13)+SUMIFS(Баня!O4:O10000,Баня!F4:F10000,BN4,Баня!Y4:Y10000,A13)+SUMIFS(Адм!O4:O10000,Адм!F4:F10000,BN4,Адм!Y4:Y10000,A13)+SUMIFS(С.Х!O4:O10001,С.Х!F4:F10001,BN4,С.Х!Y4:Y10001,A13)+SUMIFS(новостр!N4:N10000,новостр!F4:F10000,BN4,новостр!X4:X10000,A13)+SUMIFS(авт!K4:K10003,авт!F4:F10003,BN4,авт!X4:X10003,A13)+SUMIFS(ЖС!S4:S9999,ЖС!F4:F9999,BN4,ЖС!AK4:AK9999,A13)+SUMIFS(Пр.откр.тер!N4:N10000,Пр.откр.тер!F4:F10000,BN4,Пр.откр.тер!U4:U10000,A13)</f>
        <v>0</v>
      </c>
      <c r="BR13" s="507"/>
      <c r="BS13" s="499">
        <f>SUMIFS(произв!A4:A10000,произв!F4:F10000,BR4,произв!Y4:Y10000,A13)+SUMIFS(торг!A4:A10000,торг!F4:F10000,BR4,торг!Y4:Y10000,A13)+SUMIFS(склад!A4:A10000,склад!F4:F10000,BR4,склад!Y4:Y10000,A13)+SUMIFS('обр '!A4:A10000,'обр '!F4:F10000,BR4,'обр '!Y4:Y10000,A13)+SUMIFS(детс!A4:A10000,детс!F4:F10000,BR4,детс!Y4:Y10000,A13)+SUMIFS(культ!A4:A10000,культ!F4:F10000,BR4,культ!Y4:Y10000,A13)+SUMIFS(спорт!A4:A10000,спорт!F4:F10000,BR4,спорт!Y4:Y10000,A13)+SUMIFS(лечеб!A4:A10000,лечеб!F4:F10000,BR4,лечеб!Y4:Y10000,A13)+SUMIFS(Баня!A4:A10000,Баня!F4:F10000,BR4,Баня!Y4:Y10000,A13)+SUMIFS(Адм!A4:A10000,Адм!F4:F10000,BR4,Адм!Y4:Y10000,A13)+SUMIFS(С.Х!A4:A10001,С.Х!F4:F10001,BR4,С.Х!Y4:Y10001,A13)+SUMIFS(новостр!A4:A10000,новостр!F4:F10000,BR4,новостр!X4:X10000,A13)+SUMIFS(авт!A4:A10003,авт!F4:F10003,BR4,авт!X4:X10003,A13)+SUMIFS(ЖС!A4:A9999,ЖС!F4:F9999,BR4,ЖС!AK4:AK9999,A13)+SUMIFS(Пр.откр.тер!A4:A10000,Пр.откр.тер!F4:F10000,BR4,Пр.откр.тер!U4:U10000,A13)</f>
        <v>0</v>
      </c>
      <c r="BT13" s="501"/>
      <c r="BU13" s="548">
        <f>SUMIFS(произв!O4:O10000,произв!F4:F10000,BR4,произв!Y4:Y10000,A13)+SUMIFS(торг!O4:O10000,торг!F4:F10000,BR4,торг!Y4:Y10000,A13)+SUMIFS(склад!O4:O10000,склад!F4:F10000,BR4,склад!Y4:Y10000,A13)+SUMIFS('обр '!O4:O10000,'обр '!F4:F10000,BR4,'обр '!Y4:Y10000,A13)+SUMIFS(детс!O4:O10000,детс!F4:F10000,BR4,детс!Y4:Y10000,A13)+SUMIFS(культ!O4:O10000,культ!F4:F10000,BR4,культ!Y4:Y10000,A13)+SUMIFS(спорт!O4:O10000,спорт!F4:F10000,BR4,спорт!Y4:Y10000,A13)+SUMIFS(лечеб!O4:O10000,лечеб!F4:F10000,BR4,лечеб!Y4:Y10000,A13)+SUMIFS(Баня!O4:O10000,Баня!F4:F10000,BR4,Баня!Y4:Y10000,A13)+SUMIFS(Адм!O4:O10000,Адм!F4:F10000,BR4,Адм!Y4:Y10000,A13)+SUMIFS(С.Х!O4:O10001,С.Х!F4:F10001,BR4,С.Х!Y4:Y10001,A13)+SUMIFS(новостр!N4:N10000,новостр!F4:F10000,BR4,новостр!X4:X10000,A13)+SUMIFS(авт!K4:K10003,авт!F4:F10003,BR4,авт!X4:X10003,A13)+SUMIFS(ЖС!S4:S9999,ЖС!F4:F9999,BR4,ЖС!AK4:AK9999,A13)+SUMIFS(Пр.откр.тер!N4:N10000,Пр.откр.тер!F4:F10000,BR4,Пр.откр.тер!U4:U10000,A13)</f>
        <v>0</v>
      </c>
      <c r="BV13" s="507"/>
      <c r="BW13" s="499">
        <f>SUMIFS(произв!A4:A10000,произв!F4:F10000,BV4,произв!Y4:Y10000,A13)+SUMIFS(торг!A4:A10000,торг!F4:F10000,BV4,торг!Y4:Y10000,A13)+SUMIFS(склад!A4:A10000,склад!F4:F10000,BV4,склад!Y4:Y10000,A13)+SUMIFS('обр '!A4:A10000,'обр '!F4:F10000,BV4,'обр '!Y4:Y10000,A13)+SUMIFS(детс!A4:A10000,детс!F4:F10000,BV4,детс!Y4:Y10000,A13)+SUMIFS(культ!A4:A10000,культ!F4:F10000,BV4,культ!Y4:Y10000,A13)+SUMIFS(спорт!A4:A10000,спорт!F4:F10000,BV4,спорт!Y4:Y10000,A13)+SUMIFS(лечеб!A4:A10000,лечеб!F4:F10000,BV4,лечеб!Y4:Y10000,A13)+SUMIFS(Баня!A4:A10000,Баня!F4:F10000,BV4,Баня!Y4:Y10000,A13)+SUMIFS(Адм!A4:A10000,Адм!F4:F10000,BV4,Адм!Y4:Y10000,A13)+SUMIFS(С.Х!A4:A10001,С.Х!F4:F10001,BV4,С.Х!Y4:Y10001,A13)+SUMIFS(новостр!A4:A10000,новостр!F4:F10000,BV4,новостр!X4:X10000,A13)+SUMIFS(авт!A4:A10003,авт!F4:F10003,BV4,авт!X4:X10003,A13)+SUMIFS(ЖС!A4:A9999,ЖС!F4:F9999,BV4,ЖС!AK4:AK9999,A13)+SUMIFS(Пр.откр.тер!A4:A10000,Пр.откр.тер!F4:F10000,BV4,Пр.откр.тер!U4:U10000,A13)</f>
        <v>0</v>
      </c>
      <c r="BX13" s="501"/>
      <c r="BY13" s="548">
        <f>SUMIFS(произв!O4:O10000,произв!F4:F10000,BV4,произв!Y4:Y10000,A13)+SUMIFS(торг!O4:O10000,торг!F4:F10000,BV4,торг!Y4:Y10000,A13)+SUMIFS(склад!O4:O10000,склад!F4:F10000,BV4,склад!Y4:Y10000,A13)+SUMIFS('обр '!O4:O10000,'обр '!F4:F10000,BV4,'обр '!Y4:Y10000,A13)+SUMIFS(детс!O4:O10000,детс!F4:F10000,BV4,детс!Y4:Y10000,A13)+SUMIFS(культ!O4:O10000,культ!F4:F10000,BV4,культ!Y4:Y10000,A13)+SUMIFS(спорт!O4:O10000,спорт!F4:F10000,BV4,спорт!Y4:Y10000,A13)+SUMIFS(лечеб!O4:O10000,лечеб!F4:F10000,BV4,лечеб!Y4:Y10000,A13)+SUMIFS(Баня!O4:O10000,Баня!F4:F10000,BV4,Баня!Y4:Y10000,A13)+SUMIFS(Адм!O4:O10000,Адм!F4:F10000,BV4,Адм!Y4:Y10000,A13)+SUMIFS(С.Х!O4:O10001,С.Х!F4:F10001,BV4,С.Х!Y4:Y10001,A13)+SUMIFS(новостр!N4:N10000,новостр!F4:F10000,BV4,новостр!X4:X10000,A13)+SUMIFS(авт!K4:K10003,авт!F4:F10003,BV4,авт!X4:X10003,A13)+SUMIFS(ЖС!S4:S9999,ЖС!F4:F9999,BV4,ЖС!AK4:AK9999,A13)+SUMIFS(Пр.откр.тер!N4:N10000,Пр.откр.тер!F4:F10000,BV4,Пр.откр.тер!U4:U10000,A13)</f>
        <v>0</v>
      </c>
      <c r="BZ13" s="507"/>
      <c r="CA13" s="499">
        <f>SUMIFS(произв!A4:A10000,произв!F4:F10000,BZ4,произв!Y4:Y10000,A13)+SUMIFS(торг!A4:A10000,торг!F4:F10000,BZ4,торг!Y4:Y10000,A13)+SUMIFS(склад!A4:A10000,склад!F4:F10000,BZ4,склад!Y4:Y10000,A13)+SUMIFS('обр '!A4:A10000,'обр '!F4:F10000,BZ4,'обр '!Y4:Y10000,A13)+SUMIFS(детс!A4:A10000,детс!F4:F10000,BZ4,детс!Y4:Y10000,A13)+SUMIFS(культ!A4:A10000,культ!F4:F10000,BZ4,культ!Y4:Y10000,A13)+SUMIFS(спорт!A4:A10000,спорт!F4:F10000,BZ4,спорт!Y4:Y10000,A13)+SUMIFS(лечеб!A4:A10000,лечеб!F4:F10000,BZ4,лечеб!Y4:Y10000,A13)+SUMIFS(Баня!A4:A10000,Баня!F4:F10000,BZ4,Баня!Y4:Y10000,A13)+SUMIFS(Адм!A4:A10000,Адм!F4:F10000,BZ4,Адм!Y4:Y10000,A13)+SUMIFS(С.Х!A4:A10001,С.Х!F4:F10001,BZ4,С.Х!Y4:Y10001,A13)+SUMIFS(новостр!A4:A10000,новостр!F4:F10000,BZ4,новостр!X4:X10000,A13)+SUMIFS(авт!A4:A10003,авт!F4:F10003,BZ4,авт!X4:X10003,A13)+SUMIFS(ЖС!A4:A9999,ЖС!F4:F9999,BZ4,ЖС!AK4:AK9999,A13)+SUMIFS(Пр.откр.тер!A4:A10000,Пр.откр.тер!F4:F10000,BZ4,Пр.откр.тер!U4:U10000,A13)</f>
        <v>0</v>
      </c>
      <c r="CB13" s="501"/>
      <c r="CC13" s="549">
        <f>SUMIFS(произв!O4:O10000,произв!F4:F10000,BZ4,произв!Y4:Y10000,A13)+SUMIFS(торг!O4:O10000,торг!F4:F10000,BZ4,торг!Y4:Y10000,A13)+SUMIFS(склад!O4:O10000,склад!F4:F10000,BZ4,склад!Y4:Y10000,A13)+SUMIFS('обр '!O4:O10000,'обр '!F4:F10000,BZ4,'обр '!Y4:Y10000,A13)+SUMIFS(детс!O4:O10000,детс!F4:F10000,BZ4,детс!Y4:Y10000,A13)+SUMIFS(культ!O4:O10000,культ!F4:F10000,BZ4,культ!Y4:Y10000,A13)+SUMIFS(спорт!O4:O10000,спорт!F4:F10000,BZ4,спорт!Y4:Y10000,A13)+SUMIFS(лечеб!O4:O10000,лечеб!F4:F10000,BZ4,лечеб!Y4:Y10000,A13)+SUMIFS(Баня!O4:O10000,Баня!F4:F10000,BZ4,Баня!Y4:Y10000,A13)+SUMIFS(Адм!O4:O10000,Адм!F4:F10000,BZ4,Адм!Y4:Y10000,A13)+SUMIFS(С.Х!O4:O10001,С.Х!F4:F10001,BZ4,С.Х!Y4:Y10001,A13)+SUMIFS(новостр!N4:N10000,новостр!F4:F10000,BZ4,новостр!X4:X10000,A13)+SUMIFS(авт!K4:K10003,авт!F4:F10003,BZ4,авт!X4:X10003,A13)+SUMIFS(ЖС!S4:S9999,ЖС!F4:F9999,BZ4,ЖС!AK4:AK9999,A13)+SUMIFS(Пр.откр.тер!N4:N10000,Пр.откр.тер!F4:F10000,BZ4,Пр.откр.тер!U4:U10000,A13)</f>
        <v>0</v>
      </c>
      <c r="CD13" s="507"/>
      <c r="CE13" s="499">
        <f>SUMIFS(произв!A4:A10000,произв!F4:F10000,CD4,произв!Y4:Y10000,A13)+SUMIFS(торг!A4:A10000,торг!F4:F10000,CD4,торг!Y4:Y10000,A13)+SUMIFS(склад!A4:A10000,склад!F4:F10000,CD4,склад!Y4:Y10000,A13)+SUMIFS('обр '!A4:A10000,'обр '!F4:F10000,CD4,'обр '!Y4:Y10000,A13)+SUMIFS(детс!A4:A10000,детс!F4:F10000,CD4,детс!Y4:Y10000,A13)+SUMIFS(культ!A4:A10000,культ!F4:F10000,CD4,культ!Y4:Y10000,A13)+SUMIFS(спорт!A4:A10000,спорт!F4:F10000,CD4,спорт!Y4:Y10000,A13)+SUMIFS(лечеб!A4:A10000,лечеб!F4:F10000,CD4,лечеб!Y4:Y10000,A13)+SUMIFS(Баня!A4:A10000,Баня!F4:F10000,CD4,Баня!Y4:Y10000,A13)+SUMIFS(Адм!A4:A10000,Адм!F4:F10000,CD4,Адм!Y4:Y10000,A13)+SUMIFS(С.Х!A4:A10001,С.Х!F4:F10001,CD4,С.Х!Y4:Y10001,A13)+SUMIFS(новостр!A4:A10000,новостр!F4:F10000,CD4,новостр!X4:X10000,A13)+SUMIFS(авт!A4:A10003,авт!F4:F10003,CD4,авт!X4:X10003,A13)+SUMIFS(ЖС!A4:A9999,ЖС!F4:F9999,CD4,ЖС!AK4:AK9999,A13)+SUMIFS(Пр.откр.тер!A4:A10000,Пр.откр.тер!F4:F10000,CD4,Пр.откр.тер!U4:U10000,A13)</f>
        <v>0</v>
      </c>
      <c r="CF13" s="501"/>
      <c r="CG13" s="548">
        <f>SUMIFS(произв!O4:O10000,произв!F4:F10000,CD4,произв!Y4:Y10000,A13)+SUMIFS(торг!O4:O10000,торг!F4:F10000,CD4,торг!Y4:Y10000,A13)+SUMIFS(склад!O4:O10000,склад!F4:F10000,CD4,склад!Y4:Y10000,A13)+SUMIFS('обр '!O4:O10000,'обр '!F4:F10000,CD4,'обр '!Y4:Y10000,A13)+SUMIFS(детс!O4:O10000,детс!F4:F10000,CD4,детс!Y4:Y10000,A13)+SUMIFS(культ!O4:O10000,культ!F4:F10000,CD4,культ!Y4:Y10000,A13)+SUMIFS(спорт!O4:O10000,спорт!F4:F10000,CD4,спорт!Y4:Y10000,A13)+SUMIFS(лечеб!O4:O10000,лечеб!F4:F10000,CD4,лечеб!Y4:Y10000,A13)+SUMIFS(Баня!O4:O10000,Баня!F4:F10000,CD4,Баня!Y4:Y10000,A13)+SUMIFS(Адм!O4:O10000,Адм!F4:F10000,CD4,Адм!Y4:Y10000,A13)+SUMIFS(С.Х!O4:O10001,С.Х!F4:F10001,CD4,С.Х!Y4:Y10001,A13)+SUMIFS(новостр!N4:N10000,новостр!F4:F10000,CD4,новостр!X4:X10000,A13)+SUMIFS(авт!K4:K10003,авт!F4:F10003,CD4,авт!X4:X10003,A13)+SUMIFS(ЖС!S4:S9999,ЖС!F4:F9999,CD4,ЖС!AK4:AK9999,A13)+SUMIFS(Пр.откр.тер!N4:N10000,Пр.откр.тер!F4:F10000,CD4,Пр.откр.тер!U4:U10000,A13)</f>
        <v>0</v>
      </c>
      <c r="CH13" s="507"/>
      <c r="CI13" s="499">
        <f>SUMIFS(произв!A4:A10000,произв!F4:F10000,CH4,произв!Y4:Y10000,A13)+SUMIFS(торг!A4:A10000,торг!F4:F10000,CH4,торг!Y4:Y10000,A13)+SUMIFS(склад!A4:A10000,склад!F4:F10000,CH4,склад!Y4:Y10000,A13)+SUMIFS('обр '!A4:A10000,'обр '!F4:F10000,CH4,'обр '!Y4:Y10000,A13)+SUMIFS(детс!A4:A10000,детс!F4:F10000,CH4,детс!Y4:Y10000,A13)+SUMIFS(культ!A4:A10000,культ!F4:F10000,CH4,культ!Y4:Y10000,A13)+SUMIFS(спорт!A4:A10000,спорт!F4:F10000,CH4,спорт!Y4:Y10000,A13)+SUMIFS(лечеб!A4:A10000,лечеб!F4:F10000,CH4,лечеб!Y4:Y10000,A13)+SUMIFS(Баня!A4:A10000,Баня!F4:F10000,CH4,Баня!Y4:Y10000,A13)+SUMIFS(Адм!A4:A10000,Адм!F4:F10000,CH4,Адм!Y4:Y10000,A13)+SUMIFS(С.Х!A4:A10001,С.Х!F4:F10001,CH4,С.Х!Y4:Y10001,A13)+SUMIFS(новостр!A4:A10000,новостр!F4:F10000,CH4,новостр!X4:X10000,A13)+SUMIFS(авт!A4:A10003,авт!F4:F10003,CH4,авт!X4:X10003,A13)+SUMIFS(ЖС!A4:A9999,ЖС!F4:F9999,CH4,ЖС!AK4:AK9999,A13)+SUMIFS(Пр.откр.тер!A4:A10000,Пр.откр.тер!F4:F10000,CH4,Пр.откр.тер!U4:U10000,A13)</f>
        <v>0</v>
      </c>
      <c r="CJ13" s="501"/>
      <c r="CK13" s="548">
        <f>SUMIFS(произв!O4:O10000,произв!F4:F10000,CH4,произв!Y4:Y10000,A13)+SUMIFS(торг!O4:O10000,торг!F4:F10000,CH4,торг!Y4:Y10000,A13)+SUMIFS(склад!O4:O10000,склад!F4:F10000,CH4,склад!Y4:Y10000,A13)+SUMIFS('обр '!O4:O10000,'обр '!F4:F10000,CH4,'обр '!Y4:Y10000,A13)+SUMIFS(детс!O4:O10000,детс!F4:F10000,CH4,детс!Y4:Y10000,A13)+SUMIFS(культ!O4:O10000,культ!F4:F10000,CH4,культ!Y4:Y10000,A13)+SUMIFS(спорт!O4:O10000,спорт!F4:F10000,CH4,спорт!Y4:Y10000,A13)+SUMIFS(лечеб!O4:O10000,лечеб!F4:F10000,CH4,лечеб!Y4:Y10000,A13)+SUMIFS(Баня!O4:O10000,Баня!F4:F10000,CH4,Баня!Y4:Y10000,A13)+SUMIFS(Адм!O4:O10000,Адм!F4:F10000,CH4,Адм!Y4:Y10000,A13)+SUMIFS(С.Х!O4:O10001,С.Х!F4:F10001,CH4,С.Х!Y4:Y10001,A13)+SUMIFS(новостр!N4:N10000,новостр!F4:F10000,CH4,новостр!X4:X10000,A13)+SUMIFS(авт!K4:K10003,авт!F4:F10003,CH4,авт!X4:X10003,A13)+SUMIFS(ЖС!S4:S9999,ЖС!F4:F9999,CH4,ЖС!AK4:AK9999,A13)+SUMIFS(Пр.откр.тер!N4:N10000,Пр.откр.тер!F4:F10000,CH4,Пр.откр.тер!U4:U10000,A13)</f>
        <v>0</v>
      </c>
    </row>
    <row r="14" spans="1:89" ht="21" thickBot="1">
      <c r="A14" s="539" t="s">
        <v>889</v>
      </c>
      <c r="B14" s="610">
        <v>1</v>
      </c>
      <c r="C14" s="546">
        <f t="shared" si="0"/>
        <v>0</v>
      </c>
      <c r="D14" s="2329">
        <v>0</v>
      </c>
      <c r="E14" s="2327">
        <f t="shared" si="1"/>
        <v>0</v>
      </c>
      <c r="F14" s="527">
        <v>0</v>
      </c>
      <c r="G14" s="528">
        <v>0</v>
      </c>
      <c r="H14" s="533">
        <v>0</v>
      </c>
      <c r="I14" s="534">
        <v>0</v>
      </c>
      <c r="J14" s="676">
        <f>B14/B34*100%</f>
        <v>4.9019607843137254E-3</v>
      </c>
      <c r="K14" s="676">
        <f>C14/C34*100%</f>
        <v>0</v>
      </c>
      <c r="L14" s="676">
        <f>D14/D34*100%</f>
        <v>0</v>
      </c>
      <c r="M14" s="676">
        <f>E14/E34*100%</f>
        <v>0</v>
      </c>
      <c r="N14" s="507"/>
      <c r="O14" s="499">
        <f>SUMIFS(произв!A4:A10000,произв!F4:F10000,N4,произв!Y4:Y10000,A14)+SUMIFS(торг!A4:A10000,торг!F4:F10000,N4,торг!Y4:Y10000,A14)+SUMIFS(склад!A4:A10000,склад!F4:F10000,N4,склад!Y4:Y10000,A14)+SUMIFS('обр '!A4:A10000,'обр '!F4:F10000,N4,'обр '!Y4:Y10000,A14)+SUMIFS(детс!A4:A10000,детс!F4:F10000,N4,детс!Y4:Y10000,A14)+SUMIFS(культ!A4:A10000,культ!F4:F10000,N4,культ!Y4:Y10000,A14)+SUMIFS(спорт!A4:A10000,спорт!F4:F10000,N4,спорт!Y4:Y10000,A14)+SUMIFS(лечеб!A4:A10000,лечеб!F4:F10000,N4,лечеб!Y4:Y10000,A14)+SUMIFS(Баня!A4:A10000,Баня!F4:F10000,N4,Баня!Y4:Y10000,A14)+SUMIFS(Адм!A4:A10000,Адм!F4:F10000,N4,Адм!Y4:Y10000,A14)+SUMIFS(С.Х!A4:A10001,С.Х!F4:F10001,N4,С.Х!Y4:Y10001,A14)+SUMIFS(новостр!A4:A10000,новостр!F4:F10000,N4,новостр!X4:X10000,A14)+SUMIFS(авт!A4:A10003,авт!F4:F10003,N4,авт!X4:X10003,A14)+SUMIFS(ЖС!A4:A9999,ЖС!F4:F9999,N4,ЖС!AK4:AK9999,A14)+SUMIFS(Пр.откр.тер!A4:A10000,Пр.откр.тер!F4:F10000,N4,Пр.откр.тер!U4:U10000,A14)</f>
        <v>0</v>
      </c>
      <c r="P14" s="501"/>
      <c r="Q14" s="548">
        <f>SUMIFS(произв!O4:O10000,произв!F4:F10000,N4,произв!Y4:Y10000,A14)+SUMIFS(торг!O4:O10000,торг!F4:F10000,N4,торг!Y4:Y10000,A14)+SUMIFS(склад!O4:O10000,склад!F4:F10000,N4,склад!Y4:Y10000,A14)+SUMIFS('обр '!O4:O10000,'обр '!F4:F10000,N4,'обр '!Y4:Y10000,A14)+SUMIFS(детс!O4:O10000,детс!F4:F10000,N4,детс!Y4:Y10000,A14)+SUMIFS(культ!O4:O10000,культ!F4:F10000,N4,культ!Y4:Y10000,A14)+SUMIFS(спорт!O4:O10000,спорт!F4:F10000,N4,спорт!Y4:Y10000,A14)+SUMIFS(лечеб!O4:O10000,лечеб!F4:F10000,N4,лечеб!Y4:Y10000,A14)+SUMIFS(Баня!O4:O10000,Баня!F4:F10000,N4,Баня!Y4:Y10000,A14)+SUMIFS(Адм!O4:O10000,Адм!F4:F10000,N4,Адм!Y4:Y10000,A14)+SUMIFS(С.Х!O4:O10001,С.Х!F4:F10001,N4,С.Х!Y4:Y10001,A14)+SUMIFS(новостр!N4:N10000,новостр!F4:F10000,N4,новостр!X4:X10000,A14)+SUMIFS(авт!K4:K10003,авт!F4:F10003,N4,авт!X4:X10003,A14)+SUMIFS(ЖС!S4:S9999,ЖС!F4:F9999,N4,ЖС!AK4:AK9999,A14)+SUMIFS(Пр.откр.тер!N4:N10000,Пр.откр.тер!F4:F10000,N4,Пр.откр.тер!U4:U10000,A14)</f>
        <v>0</v>
      </c>
      <c r="R14" s="507"/>
      <c r="S14" s="499">
        <f>SUMIFS(произв!A4:A10000,произв!F4:F10000,R4,произв!Y4:Y10000,A14)+SUMIFS(торг!A4:A10000,торг!F4:F10000,R4,торг!Y4:Y10000,A14)+SUMIFS(склад!A4:A10000,склад!F4:F10000,R4,склад!Y4:Y10000,A14)+SUMIFS('обр '!A4:A10000,'обр '!F4:F10000,R4,'обр '!Y4:Y10000,A14)+SUMIFS(детс!A4:A10000,детс!F4:F10000,R4,детс!Y4:Y10000,A14)+SUMIFS(культ!A4:A10000,культ!F4:F10000,R4,культ!Y4:Y10000,A14)+SUMIFS(спорт!A4:A10000,спорт!F4:F10000,R4,спорт!Y4:Y10000,A14)+SUMIFS(лечеб!A4:A10000,лечеб!F4:F10000,R4,лечеб!Y4:Y10000,A14)+SUMIFS(Баня!A4:A10000,Баня!F4:F10000,R4,Баня!Y4:Y10000,A14)+SUMIFS(Адм!A4:A10000,Адм!F4:F10000,R4,Адм!Y4:Y10000,A14)+SUMIFS(С.Х!A4:A10001,С.Х!F4:F10001,R4,С.Х!Y4:Y10001,A14)+SUMIFS(новостр!A4:A10000,новостр!F4:F10000,R4,новостр!X4:X10000,A14)+SUMIFS(авт!A4:A10003,авт!F4:F10003,R4,авт!X4:X10003,A14)+SUMIFS(ЖС!A4:A9999,ЖС!F4:F9999,R4,ЖС!AK4:AK9999,A14)+SUMIFS(Пр.откр.тер!A4:A10000,Пр.откр.тер!F4:F10000,R4,Пр.откр.тер!U4:U10000,A14)</f>
        <v>0</v>
      </c>
      <c r="T14" s="501"/>
      <c r="U14" s="549">
        <f>SUMIFS(произв!O4:O10000,произв!F4:F10000,R4,произв!Y4:Y10000,A14)+SUMIFS(торг!O4:O10000,торг!F4:F10000,R4,торг!Y4:Y10000,A14)+SUMIFS(склад!O4:O10000,склад!F4:F10000,R4,склад!Y4:Y10000,A14)+SUMIFS('обр '!O4:O10000,'обр '!F4:F10000,R4,'обр '!Y4:Y10000,A14)+SUMIFS(детс!O4:O10000,детс!F4:F10000,R4,детс!Y4:Y10000,A14)+SUMIFS(культ!O4:O10000,культ!F4:F10000,R4,культ!Y4:Y10000,A14)+SUMIFS(спорт!O4:O10000,спорт!F4:F10000,R4,спорт!Y4:Y10000,A14)+SUMIFS(лечеб!O4:O10000,лечеб!F4:F10000,R4,лечеб!Y4:Y10000,A14)+SUMIFS(Баня!O4:O10000,Баня!F4:F10000,R4,Баня!Y4:Y10000,A14)+SUMIFS(Адм!O4:O10000,Адм!F4:F10000,R4,Адм!Y4:Y10000,A14)+SUMIFS(С.Х!O4:O10001,С.Х!F4:F10001,R4,С.Х!Y4:Y10001,A14)+SUMIFS(новостр!N4:N10000,новостр!F4:F10000,R4,новостр!X4:X10000,A14)+SUMIFS(авт!K4:K10003,авт!F4:F10003,R4,авт!X4:X10003,A14)+SUMIFS(ЖС!S4:S9999,ЖС!F4:F9999,R4,ЖС!AK4:AK9999,A14)+SUMIFS(Пр.откр.тер!N4:N10000,Пр.откр.тер!F4:F10000,R4,Пр.откр.тер!U4:U10000,A14)</f>
        <v>0</v>
      </c>
      <c r="V14" s="507"/>
      <c r="W14" s="499">
        <f>SUMIFS(произв!A4:A10000,произв!F4:F10000,V4,произв!Y4:Y10000,A14)+SUMIFS(торг!A4:A10000,торг!F4:F10000,V4,торг!Y4:Y10000,A14)+SUMIFS(склад!A4:A10000,склад!F4:F10000,V4,склад!Y4:Y10000,A14)+SUMIFS('обр '!A4:A10000,'обр '!F4:F10000,V4,'обр '!Y4:Y10000,A14)+SUMIFS(детс!A4:A10000,детс!F4:F10000,V4,детс!Y4:Y10000,A14)+SUMIFS(культ!A4:A10000,культ!F4:F10000,V4,культ!Y4:Y10000,A14)+SUMIFS(спорт!A4:A10000,спорт!F4:F10000,V4,спорт!Y4:Y10000,A14)+SUMIFS(лечеб!A4:A10000,лечеб!F4:F10000,V4,лечеб!Y4:Y10000,A14)+SUMIFS(Баня!A4:A10000,Баня!F4:F10000,V4,Баня!Y4:Y10000,A14)+SUMIFS(Адм!A4:A10000,Адм!F4:F10000,V4,Адм!Y4:Y10000,A14)+SUMIFS(С.Х!A4:A10001,С.Х!F4:F10001,V4,С.Х!Y4:Y10001,A14)+SUMIFS(новостр!A4:A10000,новостр!F4:F10000,V4,новостр!X4:X10000,A14)+SUMIFS(авт!A4:A10003,авт!F4:F10003,V4,авт!X4:X10003,A14)+SUMIFS(ЖС!A4:A9999,ЖС!F4:F9999,V4,ЖС!AK4:AK9999,A14)+SUMIFS(Пр.откр.тер!A4:A10000,Пр.откр.тер!F4:F10000,V4,Пр.откр.тер!U4:U10000,A14)</f>
        <v>0</v>
      </c>
      <c r="X14" s="501"/>
      <c r="Y14" s="548">
        <f>SUMIFS(произв!O4:O10000,произв!F4:F10000,V4,произв!Y4:Y10000,A14)+SUMIFS(торг!O4:O10000,торг!F4:F10000,V4,торг!Y4:Y10000,A14)+SUMIFS(склад!O4:O10000,склад!F4:F10000,V4,склад!Y4:Y10000,A14)+SUMIFS('обр '!O4:O10000,'обр '!F4:F10000,V4,'обр '!Y4:Y10000,A14)+SUMIFS(детс!O4:O10000,детс!F4:F10000,V4,детс!Y4:Y10000,A14)+SUMIFS(культ!O4:O10000,культ!F4:F10000,V4,культ!Y4:Y10000,A14)+SUMIFS(спорт!O4:O10000,спорт!F4:F10000,V4,спорт!Y4:Y10000,A14)+SUMIFS(лечеб!O4:O10000,лечеб!F4:F10000,V4,лечеб!Y4:Y10000,A14)+SUMIFS(Баня!O4:O10000,Баня!F4:F10000,V4,Баня!Y4:Y10000,A14)+SUMIFS(Адм!O4:O10000,Адм!F4:F10000,V4,Адм!Y4:Y10000,A14)+SUMIFS(С.Х!O4:O10001,С.Х!F4:F10001,V4,С.Х!Y4:Y10001,A14)+SUMIFS(новостр!N4:N10000,новостр!F4:F10000,V4,новостр!X4:X10000,A14)+SUMIFS(авт!K4:K10003,авт!F4:F10003,V4,авт!X4:X10003,A14)+SUMIFS(ЖС!S4:S9999,ЖС!F4:F9999,V4,ЖС!AK4:AK9999,A14)+SUMIFS(Пр.откр.тер!N4:N10000,Пр.откр.тер!F4:F10000,V4,Пр.откр.тер!U4:U10000,A14)</f>
        <v>0</v>
      </c>
      <c r="Z14" s="639"/>
      <c r="AA14" s="640">
        <f>SUMIFS(произв!A4:A10000,произв!F4:F10000,Z4,произв!Y4:Y10000,A14)+SUMIFS(торг!A4:A10000,торг!F4:F10000,Z4,торг!Y4:Y10000,A14)+SUMIFS(склад!A4:A10000,склад!F4:F10000,Z4,склад!Y4:Y10000,A14)+SUMIFS('обр '!A4:A10000,'обр '!F4:F10000,Z4,'обр '!Y4:Y10000,A14)+SUMIFS(детс!A4:A10000,детс!F4:F10000,Z4,детс!Y4:Y10000,A14)+SUMIFS(культ!A4:A10000,культ!F4:F10000,Z4,культ!Y4:Y10000,A14)+SUMIFS(спорт!A4:A10000,спорт!F4:F10000,Z4,спорт!Y4:Y10000,A14)+SUMIFS(лечеб!A4:A10000,лечеб!F4:F10000,Z4,лечеб!Y4:Y10000,A14)+SUMIFS(Баня!A4:A10000,Баня!F4:F10000,Z4,Баня!Y4:Y10000,A14)+SUMIFS(Адм!A4:A10000,Адм!F4:F10000,Z4,Адм!Y4:Y10000,A14)+SUMIFS(С.Х!A4:A10001,С.Х!F4:F10001,Z4,С.Х!Y4:Y10001,A14)+SUMIFS(новостр!A4:A10000,новостр!F4:F10000,Z4,новостр!X4:X10000,A14)+SUMIFS(авт!A4:A10003,авт!F4:F10003,Z4,авт!X4:X10003,A14)+SUMIFS(ЖС!A4:A9999,ЖС!F4:F9999,Z4,ЖС!AK4:AK9999,A14)+SUMIFS(Пр.откр.тер!A4:A10000,Пр.откр.тер!F4:F10000,Z4,Пр.откр.тер!U4:U10000,A14)</f>
        <v>0</v>
      </c>
      <c r="AB14" s="641"/>
      <c r="AC14" s="642">
        <f>SUMIFS(произв!O4:O10000,произв!F4:F10000,Z4,произв!Y4:Y10000,A14)+SUMIFS(торг!O4:O10000,торг!F4:F10000,Z4,торг!Y4:Y10000,A14)+SUMIFS(склад!O4:O10000,склад!F4:F10000,Z4,склад!Y4:Y10000,A14)+SUMIFS('обр '!O4:O10000,'обр '!F4:F10000,Z4,'обр '!Y4:Y10000,A14)+SUMIFS(детс!O4:O10000,детс!F4:F10000,Z4,детс!Y4:Y10000,A14)+SUMIFS(культ!O4:O10000,культ!F4:F10000,Z4,культ!Y4:Y10000,A14)+SUMIFS(спорт!O4:O10000,спорт!F4:F10000,Z4,спорт!Y4:Y10000,A14)+SUMIFS(лечеб!O4:O10000,лечеб!F4:F10000,Z4,лечеб!Y4:Y10000,A14)+SUMIFS(Баня!O4:O10000,Баня!F4:F10000,Z4,Баня!Y4:Y10000,A14)+SUMIFS(Адм!O4:O10000,Адм!F4:F10000,Z4,Адм!Y4:Y10000,A14)+SUMIFS(С.Х!O4:O10001,С.Х!F4:F10001,Z4,С.Х!Y4:Y10001,A14)+SUMIFS(новостр!N4:N10000,новостр!F4:F10000,Z4,новостр!X4:X10000,A14)+SUMIFS(авт!K4:K10003,авт!F4:F10003,Z4,авт!X4:X10003,A14)+SUMIFS(ЖС!S4:S9999,ЖС!F4:F9999,Z4,ЖС!AK4:AK9999,A14)+SUMIFS(Пр.откр.тер!N4:N10000,Пр.откр.тер!F4:F10000,Z4,Пр.откр.тер!U4:U10000,A14)</f>
        <v>0</v>
      </c>
      <c r="AD14" s="507"/>
      <c r="AE14" s="499">
        <f>SUMIFS(произв!A4:A10000,произв!F4:F10000,AD4,произв!Y4:Y10000,A14)+SUMIFS(торг!A4:A10000,торг!F4:F10000,AD4,торг!Y4:Y10000,A14)+SUMIFS(склад!A4:A10000,склад!F4:F10000,AD4,склад!Y4:Y10000,A14)+SUMIFS('обр '!A4:A10000,'обр '!F4:F10000,AD4,'обр '!Y4:Y10000,A14)+SUMIFS(детс!A4:A10000,детс!F4:F10000,AD4,детс!Y4:Y10000,A14)+SUMIFS(культ!A4:A10000,культ!F4:F10000,AD4,культ!Y4:Y10000,A14)+SUMIFS(спорт!A4:A10000,спорт!F4:F10000,AD4,спорт!Y4:Y10000,A14)+SUMIFS(лечеб!A4:A10000,лечеб!F4:F10000,AD4,лечеб!Y4:Y10000,A14)+SUMIFS(Баня!A4:A10000,Баня!F4:F10000,AD4,Баня!Y4:Y10000,A14)+SUMIFS(Адм!A4:A10000,Адм!F4:F10000,AD4,Адм!Y4:Y10000,A14)+SUMIFS(С.Х!A4:A10001,С.Х!F4:F10001,AD4,С.Х!Y4:Y10001,A14)+SUMIFS(новостр!A4:A10000,новостр!F4:F10000,AD4,новостр!X4:X10000,A14)+SUMIFS(авт!A4:A10003,авт!F4:F10003,AD4,авт!X4:X10003,A14)+SUMIFS(ЖС!A4:A9999,ЖС!F4:F9999,AD4,ЖС!AK4:AK9999,A14)+SUMIFS(Пр.откр.тер!A4:A10000,Пр.откр.тер!F4:F10000,AD4,Пр.откр.тер!U4:U10000,A14)</f>
        <v>0</v>
      </c>
      <c r="AF14" s="501"/>
      <c r="AG14" s="548">
        <f>SUMIFS(произв!O4:O10000,произв!F4:F10000,AD4,произв!Y4:Y10000,A14)+SUMIFS(торг!O4:O10000,торг!F4:F10000,AD4,торг!Y4:Y10000,A14)+SUMIFS(склад!O4:O10000,склад!F4:F10000,AD4,склад!Y4:Y10000,A14)+SUMIFS('обр '!O4:O10000,'обр '!F4:F10000,AD4,'обр '!Y4:Y10000,A14)+SUMIFS(детс!O4:O10000,детс!F4:F10000,AD4,детс!Y4:Y10000,A14)+SUMIFS(культ!O4:O10000,культ!F4:F10000,AD4,культ!Y4:Y10000,A14)+SUMIFS(спорт!O4:O10000,спорт!F4:F10000,AD4,спорт!Y4:Y10000,A14)+SUMIFS(лечеб!O4:O10000,лечеб!F4:F10000,AD4,лечеб!Y4:Y10000,A14)+SUMIFS(Баня!O4:O10000,Баня!F4:F10000,AD4,Баня!Y4:Y10000,A14)+SUMIFS(Адм!O4:O10000,Адм!F4:F10000,AD4,Адм!Y4:Y10000,A14)+SUMIFS(С.Х!O4:O10001,С.Х!F4:F10001,AD4,С.Х!Y4:Y10001,A14)+SUMIFS(новостр!N4:N10000,новостр!F4:F10000,AD4,новостр!X4:X10000,A14)+SUMIFS(авт!K4:K10003,авт!F4:F10003,AD4,авт!X4:X10003,A14)+SUMIFS(ЖС!S4:S9999,ЖС!F4:F9999,AD4,ЖС!AK4:AK9999,A14)+SUMIFS(Пр.откр.тер!N4:N10000,Пр.откр.тер!F4:F10000,AD4,Пр.откр.тер!U4:U10000,A14)</f>
        <v>0</v>
      </c>
      <c r="AH14" s="507"/>
      <c r="AI14" s="499">
        <f>SUMIFS(произв!A4:A10000,произв!F4:F10000,AH4,произв!Y4:Y10000,A14)+SUMIFS(торг!A4:A10000,торг!F4:F10000,AH4,торг!Y4:Y10000,A14)+SUMIFS(склад!A4:A10000,склад!F4:F10000,AH4,склад!Y4:Y10000,A14)+SUMIFS('обр '!A4:A10000,'обр '!F4:F10000,AH4,'обр '!Y4:Y10000,A14)+SUMIFS(детс!A4:A10000,детс!F4:F10000,AH4,детс!Y4:Y10000,A14)+SUMIFS(культ!A4:A10000,культ!F4:F10000,AH4,культ!Y4:Y10000,A14)+SUMIFS(спорт!A4:A10000,спорт!F4:F10000,AH4,спорт!Y4:Y10000,A14)+SUMIFS(лечеб!A4:A10000,лечеб!F4:F10000,AH4,лечеб!Y4:Y10000,A14)+SUMIFS(Баня!A4:A10000,Баня!F4:F10000,AH4,Баня!Y4:Y10000,A14)+SUMIFS(Адм!A4:A10000,Адм!F4:F10000,AH4,Адм!Y4:Y10000,A14)+SUMIFS(С.Х!A4:A10001,С.Х!F4:F10001,AH4,С.Х!Y4:Y10001,A14)+SUMIFS(новостр!A4:A10000,новостр!F4:F10000,AH4,новостр!X4:X10000,A14)+SUMIFS(авт!A4:A10003,авт!F4:F10003,AH4,авт!X4:X10003,A14)+SUMIFS(ЖС!A4:A9999,ЖС!F4:F9999,AH4,ЖС!AK4:AK9999,A14)+SUMIFS(Пр.откр.тер!A4:A10000,Пр.откр.тер!F4:F10000,AH4,Пр.откр.тер!U4:U10000,A14)</f>
        <v>0</v>
      </c>
      <c r="AJ14" s="501"/>
      <c r="AK14" s="548">
        <f>SUMIFS(произв!O4:O10000,произв!F4:F10000,AH4,произв!Y4:Y10000,A14)+SUMIFS(торг!O4:O10000,торг!F4:F10000,AH4,торг!Y4:Y10000,A14)+SUMIFS(склад!O4:O10000,склад!F4:F10000,AH4,склад!Y4:Y10000,A14)+SUMIFS('обр '!O4:O10000,'обр '!F4:F10000,AH4,'обр '!Y4:Y10000,A14)+SUMIFS(детс!O4:O10000,детс!F4:F10000,AH4,детс!Y4:Y10000,A14)+SUMIFS(культ!O4:O10000,культ!F4:F10000,AH4,культ!Y4:Y10000,A14)+SUMIFS(спорт!O4:O10000,спорт!F4:F10000,AH4,спорт!Y4:Y10000,A14)+SUMIFS(лечеб!O4:O10000,лечеб!F4:F10000,AH4,лечеб!Y4:Y10000,A14)+SUMIFS(Баня!O4:O10000,Баня!F4:F10000,AH4,Баня!Y4:Y10000,A14)+SUMIFS(Адм!O4:O10000,Адм!F4:F10000,AH4,Адм!Y4:Y10000,A14)+SUMIFS(С.Х!O4:O10001,С.Х!F4:F10001,AH4,С.Х!Y4:Y10001,A14)+SUMIFS(новостр!N4:N10000,новостр!F4:F10000,AH4,новостр!X4:X10000,A14)+SUMIFS(авт!K4:K10003,авт!F4:F10003,AH4,авт!X4:X10003,A14)+SUMIFS(ЖС!S4:S9999,ЖС!F4:F9999,AH4,ЖС!AK4:AK9999,A14)+SUMIFS(Пр.откр.тер!N4:N10000,Пр.откр.тер!F4:F10000,AH4,Пр.откр.тер!U4:U10000,A14)</f>
        <v>0</v>
      </c>
      <c r="AL14" s="507"/>
      <c r="AM14" s="499">
        <f>SUMIFS(произв!A4:A10000,произв!F4:F10000,AL4,произв!Y4:Y10000,A14)+SUMIFS(торг!A4:A10000,торг!F4:F10000,AL4,торг!Y4:Y10000,A14)+SUMIFS(склад!A4:A10000,склад!F4:F10000,AL4,склад!Y4:Y10000,A14)+SUMIFS('обр '!A4:A10000,'обр '!F4:F10000,AL4,'обр '!Y4:Y10000,A14)+SUMIFS(детс!A4:A10000,детс!F4:F10000,AL4,детс!Y4:Y10000,A14)+SUMIFS(культ!A4:A10000,культ!F4:F10000,AL4,культ!Y4:Y10000,A14)+SUMIFS(спорт!A4:A10000,спорт!F4:F10000,AL4,спорт!Y4:Y10000,A14)+SUMIFS(лечеб!A4:A10000,лечеб!F4:F10000,AL4,лечеб!Y4:Y10000,A14)+SUMIFS(Баня!A4:A10000,Баня!F4:F10000,AL4,Баня!Y4:Y10000,A14)+SUMIFS(Адм!A4:A10000,Адм!F4:F10000,AL4,Адм!Y4:Y10000,A14)+SUMIFS(С.Х!A4:A10001,С.Х!F4:F10001,AL4,С.Х!Y4:Y10001,A14)+SUMIFS(новостр!A4:A10000,новостр!F4:F10000,AL4,новостр!X4:X10000,A14)+SUMIFS(авт!A4:A10003,авт!F4:F10003,AL4,авт!X4:X10003,A14)+SUMIFS(ЖС!A4:A9999,ЖС!F4:F9999,AL4,ЖС!AK4:AK9999,A14)+SUMIFS(Пр.откр.тер!A4:A10000,Пр.откр.тер!F4:F10000,AL4,Пр.откр.тер!U4:U10000,A14)</f>
        <v>0</v>
      </c>
      <c r="AN14" s="501"/>
      <c r="AO14" s="548">
        <f>SUMIFS(произв!O4:O10000,произв!F4:F10000,AL4,произв!Y4:Y10000,A14)+SUMIFS(торг!O4:O10000,торг!F4:F10000,AL4,торг!Y4:Y10000,A14)+SUMIFS(склад!O4:O10000,склад!F4:F10000,AL4,склад!Y4:Y10000,A14)+SUMIFS('обр '!O4:O10000,'обр '!F4:F10000,AL4,'обр '!Y4:Y10000,A14)+SUMIFS(детс!O4:O10000,детс!F4:F10000,AL4,детс!Y4:Y10000,A14)+SUMIFS(культ!O4:O10000,культ!F4:F10000,AL4,культ!Y4:Y10000,A14)+SUMIFS(спорт!O4:O10000,спорт!F4:F10000,AL4,спорт!Y4:Y10000,A14)+SUMIFS(лечеб!O4:O10000,лечеб!F4:F10000,AL4,лечеб!Y4:Y10000,A14)+SUMIFS(Баня!O4:O10000,Баня!F4:F10000,AL4,Баня!Y4:Y10000,A14)+SUMIFS(Адм!O4:O10000,Адм!F4:F10000,AL4,Адм!Y4:Y10000,A14)+SUMIFS(С.Х!O4:O10001,С.Х!F4:F10001,AL4,С.Х!Y4:Y10001,A14)+SUMIFS(новостр!N4:N10000,новостр!F4:F10000,AL4,новостр!X4:X10000,A14)+SUMIFS(авт!K4:K10003,авт!F4:F10003,AL4,авт!X4:X10003,A14)+SUMIFS(ЖС!S4:S9999,ЖС!F4:F9999,AL4,ЖС!AK4:AK9999,A14)+SUMIFS(Пр.откр.тер!N4:N10000,Пр.откр.тер!F4:F10000,AL4,Пр.откр.тер!U4:U10000,A14)</f>
        <v>0</v>
      </c>
      <c r="AP14" s="507"/>
      <c r="AQ14" s="499">
        <f>SUMIFS(произв!A4:A10000,произв!F4:F10000,AP4,произв!Y4:Y10000,A14)+SUMIFS(торг!A4:A10000,торг!F4:F10000,AP4,торг!Y4:Y10000,A14)+SUMIFS(склад!A4:A10000,склад!F4:F10000,AP4,склад!Y4:Y10000,A14)+SUMIFS('обр '!A4:A10000,'обр '!F4:F10000,AP4,'обр '!Y4:Y10000,A14)+SUMIFS(детс!A4:A10000,детс!F4:F10000,AP4,детс!Y4:Y10000,A14)+SUMIFS(культ!A4:A10000,культ!F4:F10000,AP4,культ!Y4:Y10000,A14)+SUMIFS(спорт!A4:A10000,спорт!F4:F10000,AP4,спорт!Y4:Y10000,A14)+SUMIFS(лечеб!A4:A10000,лечеб!F4:F10000,AP4,лечеб!Y4:Y10000,A14)+SUMIFS(Баня!A4:A10000,Баня!F4:F10000,AP4,Баня!Y4:Y10000,A14)+SUMIFS(Адм!A4:A10000,Адм!F4:F10000,AP4,Адм!Y4:Y10000,A14)+SUMIFS(С.Х!A4:A10001,С.Х!F4:F10001,AP4,С.Х!Y4:Y10001,A14)+SUMIFS(новостр!A4:A10000,новостр!F4:F10000,AP4,новостр!X4:X10000,A14)+SUMIFS(авт!A4:A10003,авт!F4:F10003,AP4,авт!X4:X10003,A14)+SUMIFS(ЖС!A4:A9999,ЖС!F4:F9999,AP4,ЖС!AK4:AK9999,A14)+SUMIFS(Пр.откр.тер!A4:A10000,Пр.откр.тер!F4:F10000,AP4,Пр.откр.тер!U4:U10000,A14)</f>
        <v>0</v>
      </c>
      <c r="AR14" s="501"/>
      <c r="AS14" s="549">
        <f>SUMIFS(произв!O4:O10000,произв!F4:F10000,AP4,произв!Y4:Y10000,A14)+SUMIFS(торг!O4:O10000,торг!F4:F10000,AP4,торг!Y4:Y10000,A14)+SUMIFS(склад!O4:O10000,склад!F4:F10000,AP4,склад!Y4:Y10000,A14)+SUMIFS('обр '!O4:O10000,'обр '!F4:F10000,AP4,'обр '!Y4:Y10000,A14)+SUMIFS(детс!O4:O10000,детс!F4:F10000,AP4,детс!Y4:Y10000,A14)+SUMIFS(культ!O4:O10000,культ!F4:F10000,AP4,культ!Y4:Y10000,A14)+SUMIFS(спорт!O4:O10000,спорт!F4:F10000,AP4,спорт!Y4:Y10000,A14)+SUMIFS(лечеб!O4:O10000,лечеб!F4:F10000,AP4,лечеб!Y4:Y10000,A14)+SUMIFS(Баня!O4:O10000,Баня!F4:F10000,AP4,Баня!Y4:Y10000,A14)+SUMIFS(Адм!O4:O10000,Адм!F4:F10000,AP4,Адм!Y4:Y10000,A14)+SUMIFS(С.Х!O4:O10001,С.Х!F4:F10001,AP4,С.Х!Y4:Y10001,A14)+SUMIFS(новостр!N4:N10000,новостр!F4:F10000,AP4,новостр!X4:X10000,A14)+SUMIFS(авт!K4:K10003,авт!F4:F10003,AP4,авт!X4:X10003,A14)+SUMIFS(ЖС!S4:S9999,ЖС!F4:F9999,AP4,ЖС!AK4:AK9999,A14)+SUMIFS(Пр.откр.тер!N4:N10000,Пр.откр.тер!F4:F10000,AP4,Пр.откр.тер!U4:U10000,A14)</f>
        <v>0</v>
      </c>
      <c r="AT14" s="507"/>
      <c r="AU14" s="499">
        <f>SUMIFS(произв!A4:A10000,произв!F4:F10000,AT4,произв!Y4:Y10000,A14)+SUMIFS(торг!A4:A10000,торг!F4:F10000,AT4,торг!Y4:Y10000,A14)+SUMIFS(склад!A4:A10000,склад!F4:F10000,AT4,склад!Y4:Y10000,A14)+SUMIFS('обр '!A4:A10000,'обр '!F4:F10000,AT4,'обр '!Y4:Y10000,A14)+SUMIFS(детс!A4:A10000,детс!F4:F10000,AT4,детс!Y4:Y10000,A14)+SUMIFS(культ!A4:A10000,культ!F4:F10000,AT4,культ!Y4:Y10000,A14)+SUMIFS(спорт!A4:A10000,спорт!F4:F10000,AT4,спорт!Y4:Y10000,A14)+SUMIFS(лечеб!A4:A10000,лечеб!F4:F10000,AT4,лечеб!Y4:Y10000,A14)+SUMIFS(Баня!A4:A10000,Баня!F4:F10000,AT4,Баня!Y4:Y10000,A14)+SUMIFS(Адм!A4:A10000,Адм!F4:F10000,AT4,Адм!Y4:Y10000,A14)+SUMIFS(С.Х!A4:A10001,С.Х!F4:F10001,AT4,С.Х!Y4:Y10001,A14)+SUMIFS(новостр!A4:A10000,новостр!F4:F10000,AT4,новостр!X4:X10000,A14)+SUMIFS(авт!A4:A10003,авт!F4:F10003,AT4,авт!X4:X10003,A14)+SUMIFS(ЖС!A4:A9999,ЖС!F4:F9999,AT4,ЖС!AK4:AK9999,A14)+SUMIFS(Пр.откр.тер!A4:A10000,Пр.откр.тер!F4:F10000,AT4,Пр.откр.тер!U4:U10000,A14)</f>
        <v>0</v>
      </c>
      <c r="AV14" s="501"/>
      <c r="AW14" s="548">
        <f>SUMIFS(произв!O4:O10000,произв!F4:F10000,AT4,произв!Y4:Y10000,A14)+SUMIFS(торг!O4:O10000,торг!F4:F10000,AT4,торг!Y4:Y10000,A14)+SUMIFS(склад!O4:O10000,склад!F4:F10000,AT4,склад!Y4:Y10000,A14)+SUMIFS('обр '!O4:O10000,'обр '!F4:F10000,AT4,'обр '!Y4:Y10000,A14)+SUMIFS(детс!O4:O10000,детс!F4:F10000,AT4,детс!Y4:Y10000,A14)+SUMIFS(культ!O4:O10000,культ!F4:F10000,AT4,культ!Y4:Y10000,A14)+SUMIFS(спорт!O4:O10000,спорт!F4:F10000,AT4,спорт!Y4:Y10000,A14)+SUMIFS(лечеб!O4:O10000,лечеб!F4:F10000,AT4,лечеб!Y4:Y10000,A14)+SUMIFS(Баня!O4:O10000,Баня!F4:F10000,AT4,Баня!Y4:Y10000,A14)+SUMIFS(Адм!O4:O10000,Адм!F4:F10000,AT4,Адм!Y4:Y10000,A14)+SUMIFS(С.Х!O4:O10001,С.Х!F4:F10001,AT4,С.Х!Y4:Y10001,A14)+SUMIFS(новостр!N4:N10000,новостр!F4:F10000,AT4,новостр!X4:X10000,A14)+SUMIFS(авт!K4:K10003,авт!F4:F10003,AT4,авт!X4:X10003,A14)+SUMIFS(ЖС!S4:S9999,ЖС!F4:F9999,AT4,ЖС!AK4:AK9999,A14)+SUMIFS(Пр.откр.тер!N4:N10000,Пр.откр.тер!F4:F10000,AT4,Пр.откр.тер!U4:U10000,A14)</f>
        <v>0</v>
      </c>
      <c r="AX14" s="507"/>
      <c r="AY14" s="499">
        <f>SUMIFS(произв!A4:A10000,произв!F4:F10000,AX4,произв!Y4:Y10000,A14)+SUMIFS(торг!A4:A10000,торг!F4:F10000,AX4,торг!Y4:Y10000,A14)+SUMIFS(склад!A4:A10000,склад!F4:F10000,AX4,склад!Y4:Y10000,A14)+SUMIFS('обр '!A4:A10000,'обр '!F4:F10000,AX4,'обр '!Y4:Y10000,A14)+SUMIFS(детс!A4:A10000,детс!F4:F10000,AX4,детс!Y4:Y10000,A14)+SUMIFS(культ!A4:A10000,культ!F4:F10000,AX4,культ!Y4:Y10000,A14)+SUMIFS(спорт!A4:A10000,спорт!F4:F10000,AX4,спорт!Y4:Y10000,A14)+SUMIFS(лечеб!A4:A10000,лечеб!F4:F10000,AX4,лечеб!Y4:Y10000,A14)+SUMIFS(Баня!A4:A10000,Баня!F4:F10000,AX4,Баня!Y4:Y10000,A14)+SUMIFS(Адм!A4:A10000,Адм!F4:F10000,AX4,Адм!Y4:Y10000,A14)+SUMIFS(С.Х!A4:A10001,С.Х!F4:F10001,AX4,С.Х!Y4:Y10001,A14)+SUMIFS(новостр!A4:A10000,новостр!F4:F10000,AX4,новостр!X4:X10000,A14)+SUMIFS(авт!A4:A10003,авт!F4:F10003,AX4,авт!X4:X10003,A14)+SUMIFS(ЖС!A4:A9999,ЖС!F4:F9999,AX4,ЖС!AK4:AK9999,A14)+SUMIFS(Пр.откр.тер!A4:A10000,Пр.откр.тер!F4:F10000,AX4,Пр.откр.тер!U4:U10000,A14)</f>
        <v>0</v>
      </c>
      <c r="AZ14" s="501"/>
      <c r="BA14" s="548">
        <f>SUMIFS(произв!O4:O10000,произв!F4:F10000,AX4,произв!Y4:Y10000,A14)+SUMIFS(торг!O4:O10000,торг!F4:F10000,AX4,торг!Y4:Y10000,A14)+SUMIFS(склад!O4:O10000,склад!F4:F10000,AX4,склад!Y4:Y10000,A14)+SUMIFS('обр '!O4:O10000,'обр '!F4:F10000,AX4,'обр '!Y4:Y10000,A14)+SUMIFS(детс!O4:O10000,детс!F4:F10000,AX4,детс!Y4:Y10000,A14)+SUMIFS(культ!O4:O10000,культ!F4:F10000,AX4,культ!Y4:Y10000,A14)+SUMIFS(спорт!O4:O10000,спорт!F4:F10000,AX4,спорт!Y4:Y10000,A14)+SUMIFS(лечеб!O4:O10000,лечеб!F4:F10000,AX4,лечеб!Y4:Y10000,A14)+SUMIFS(Баня!O4:O10000,Баня!F4:F10000,AX4,Баня!Y4:Y10000,A14)+SUMIFS(Адм!O4:O10000,Адм!F4:F10000,AX4,Адм!Y4:Y10000,A14)+SUMIFS(С.Х!O4:O10001,С.Х!F4:F10001,AX4,С.Х!Y4:Y10001,A14)+SUMIFS(новостр!N4:N10000,новостр!F4:F10000,AX4,новостр!X4:X10000,A14)+SUMIFS(авт!K4:K10003,авт!F4:F10003,AX4,авт!X4:X10003,A14)+SUMIFS(ЖС!S4:S9999,ЖС!F4:F9999,AX4,ЖС!AK4:AK9999,A14)+SUMIFS(Пр.откр.тер!N4:N10000,Пр.откр.тер!F4:F10000,AX4,Пр.откр.тер!U4:U10000,A14)</f>
        <v>0</v>
      </c>
      <c r="BB14" s="507"/>
      <c r="BC14" s="499">
        <f>SUMIFS(произв!A4:A10000,произв!F4:F10000,BB4,произв!Y4:Y10000,A14)+SUMIFS(торг!A4:A10000,торг!F4:F10000,BB4,торг!Y4:Y10000,A14)+SUMIFS(склад!A4:A10000,склад!F4:F10000,BB4,склад!Y4:Y10000,A14)+SUMIFS('обр '!A4:A10000,'обр '!F4:F10000,BB4,'обр '!Y4:Y10000,A14)+SUMIFS(детс!A4:A10000,детс!F4:F10000,BB4,детс!Y4:Y10000,A14)+SUMIFS(культ!A4:A10000,культ!F4:F10000,BB4,культ!Y4:Y10000,A14)+SUMIFS(спорт!A4:A10000,спорт!F4:F10000,BB4,спорт!Y4:Y10000,A14)+SUMIFS(лечеб!A4:A10000,лечеб!F4:F10000,BB4,лечеб!Y4:Y10000,A14)+SUMIFS(Баня!A4:A10000,Баня!F4:F10000,BB4,Баня!Y4:Y10000,A14)+SUMIFS(Адм!A4:A10000,Адм!F4:F10000,BB4,Адм!Y4:Y10000,A14)+SUMIFS(С.Х!A4:A10001,С.Х!F4:F10001,BB4,С.Х!Y4:Y10001,A14)+SUMIFS(новостр!A4:A10000,новостр!F4:F10000,BB4,новостр!X4:X10000,A14)+SUMIFS(авт!A4:A10003,авт!F4:F10003,BB4,авт!X4:X10003,A14)+SUMIFS(ЖС!A4:A9999,ЖС!F4:F9999,BB4,ЖС!AK4:AK9999,A14)+SUMIFS(Пр.откр.тер!A4:A10000,Пр.откр.тер!F4:F10000,BB4,Пр.откр.тер!U4:U10000,A14)</f>
        <v>0</v>
      </c>
      <c r="BD14" s="501"/>
      <c r="BE14" s="548">
        <f>SUMIFS(произв!O4:O10000,произв!F4:F10000,BB4,произв!Y4:Y10000,A14)+SUMIFS(торг!O4:O10000,торг!F4:F10000,BB4,торг!Y4:Y10000,A14)+SUMIFS(склад!O4:O10000,склад!F4:F10000,BB4,склад!Y4:Y10000,A14)+SUMIFS('обр '!O4:O10000,'обр '!F4:F10000,BB4,'обр '!Y4:Y10000,A14)+SUMIFS(детс!O4:O10000,детс!F4:F10000,BB4,детс!Y4:Y10000,A14)+SUMIFS(культ!O4:O10000,культ!F4:F10000,BB4,культ!Y4:Y10000,A14)+SUMIFS(спорт!O4:O10000,спорт!F4:F10000,BB4,спорт!Y4:Y10000,A14)+SUMIFS(лечеб!O4:O10000,лечеб!F4:F10000,BB4,лечеб!Y4:Y10000,A14)+SUMIFS(Баня!O4:O10000,Баня!F4:F10000,BB4,Баня!Y4:Y10000,A14)+SUMIFS(Адм!O4:O10000,Адм!F4:F10000,BB4,Адм!Y4:Y10000,A14)+SUMIFS(С.Х!O4:O10001,С.Х!F4:F10001,BB4,С.Х!Y4:Y10001,A14)+SUMIFS(новостр!N4:N10000,новостр!F4:F10000,BB4,новостр!X4:X10000,A14)+SUMIFS(авт!K4:K10003,авт!F4:F10003,BB4,авт!X4:X10003,A14)+SUMIFS(ЖС!S4:S9999,ЖС!F4:F9999,BB4,ЖС!AK4:AK9999,A14)+SUMIFS(Пр.откр.тер!N4:N10000,Пр.откр.тер!F4:F10000,BB4,Пр.откр.тер!U4:U10000,A14)</f>
        <v>0</v>
      </c>
      <c r="BF14" s="507"/>
      <c r="BG14" s="499">
        <f>SUMIFS(произв!A4:A10000,произв!F4:F10000,BF4,произв!Y4:Y10000,A14)+SUMIFS(торг!A4:A10000,торг!F4:F10000,BF4,торг!Y4:Y10000,A14)+SUMIFS(склад!A4:A10000,склад!F4:F10000,BF4,склад!Y4:Y10000,A14)+SUMIFS('обр '!A4:A10000,'обр '!F4:F10000,BF4,'обр '!Y4:Y10000,A14)+SUMIFS(детс!A4:A10000,детс!F4:F10000,BF4,детс!Y4:Y10000,A14)+SUMIFS(культ!A4:A10000,культ!F4:F10000,BF4,культ!Y4:Y10000,A14)+SUMIFS(спорт!A4:A10000,спорт!F4:F10000,BF4,спорт!Y4:Y10000,A14)+SUMIFS(лечеб!A4:A10000,лечеб!F4:F10000,BF4,лечеб!Y4:Y10000,A14)+SUMIFS(Баня!A4:A10000,Баня!F4:F10000,BF4,Баня!Y4:Y10000,A14)+SUMIFS(Адм!A4:A10000,Адм!F4:F10000,BF4,Адм!Y4:Y10000,A14)+SUMIFS(С.Х!A4:A10001,С.Х!F4:F10001,BF4,С.Х!Y4:Y10001,A14)+SUMIFS(новостр!A4:A10000,новостр!F4:F10000,BF4,новостр!X4:X10000,A14)+SUMIFS(авт!A4:A10003,авт!F4:F10003,BF4,авт!X4:X10003,A14)+SUMIFS(ЖС!A4:A9999,ЖС!F4:F9999,BF4,ЖС!AK4:AK9999,A14)+SUMIFS(Пр.откр.тер!A4:A10000,Пр.откр.тер!F4:F10000,BF4,Пр.откр.тер!U4:U10000,A14)</f>
        <v>0</v>
      </c>
      <c r="BH14" s="501"/>
      <c r="BI14" s="549">
        <f>SUMIFS(произв!O4:O10000,произв!F4:F10000,BF4,произв!Y4:Y10000,A14)+SUMIFS(торг!O4:O10000,торг!F4:F10000,BF4,торг!Y4:Y10000,A14)+SUMIFS(склад!O4:O10000,склад!F4:F10000,BF4,склад!Y4:Y10000,A14)+SUMIFS('обр '!O4:O10000,'обр '!F4:F10000,BF4,'обр '!Y4:Y10000,A14)+SUMIFS(детс!O4:O10000,детс!F4:F10000,BF4,детс!Y4:Y10000,A14)+SUMIFS(культ!O4:O10000,культ!F4:F10000,BF4,культ!Y4:Y10000,A14)+SUMIFS(спорт!O4:O10000,спорт!F4:F10000,BF4,спорт!Y4:Y10000,A14)+SUMIFS(лечеб!O4:O10000,лечеб!F4:F10000,BF4,лечеб!Y4:Y10000,A14)+SUMIFS(Баня!O4:O10000,Баня!F4:F10000,BF4,Баня!Y4:Y10000,A14)+SUMIFS(Адм!O4:O10000,Адм!F4:F10000,BF4,Адм!Y4:Y10000,A14)+SUMIFS(С.Х!O4:O10001,С.Х!F4:F10001,BF4,С.Х!Y4:Y10001,A14)+SUMIFS(новостр!N4:N10000,новостр!F4:F10000,BF4,новостр!X4:X10000,A14)+SUMIFS(авт!K4:K10003,авт!F4:F10003,BF4,авт!X4:X10003,A14)+SUMIFS(ЖС!S4:S9999,ЖС!F4:F9999,BF4,ЖС!AK4:AK9999,A14)+SUMIFS(Пр.откр.тер!N4:N10000,Пр.откр.тер!F4:F10000,BF4,Пр.откр.тер!U4:U10000,A14)</f>
        <v>0</v>
      </c>
      <c r="BJ14" s="507"/>
      <c r="BK14" s="499">
        <f>SUMIFS(произв!A4:A10000,произв!F4:F10000,BJ4,произв!Y4:Y10000,A14)+SUMIFS(торг!A4:A10000,торг!F4:F10000,BJ4,торг!Y4:Y10000,A14)+SUMIFS(склад!A4:A10000,склад!F4:F10000,BJ4,склад!Y4:Y10000,A14)+SUMIFS('обр '!A4:A10000,'обр '!F4:F10000,BJ4,'обр '!Y4:Y10000,A14)+SUMIFS(детс!A4:A10000,детс!F4:F10000,BJ4,детс!Y4:Y10000,A14)+SUMIFS(культ!A4:A10000,культ!F4:F10000,BJ4,культ!Y4:Y10000,A14)+SUMIFS(спорт!A4:A10000,спорт!F4:F10000,BJ4,спорт!Y4:Y10000,A14)+SUMIFS(лечеб!A4:A10000,лечеб!F4:F10000,BJ4,лечеб!Y4:Y10000,A14)+SUMIFS(Баня!A4:A10000,Баня!F4:F10000,BJ4,Баня!Y4:Y10000,A14)+SUMIFS(Адм!A4:A10000,Адм!F4:F10000,BJ4,Адм!Y4:Y10000,A14)+SUMIFS(С.Х!A4:A10001,С.Х!F4:F10001,BJ4,С.Х!Y4:Y10001,A14)+SUMIFS(новостр!A4:A10000,новостр!F4:F10000,BJ4,новостр!X4:X10000,A14)+SUMIFS(авт!A4:A10003,авт!F4:F10003,BJ4,авт!X4:X10003,A14)+SUMIFS(ЖС!A4:A9999,ЖС!F4:F9999,BJ4,ЖС!AK4:AK9999,A14)+SUMIFS(Пр.откр.тер!A4:A10000,Пр.откр.тер!F4:F10000,BJ4,Пр.откр.тер!U4:U10000,A14)</f>
        <v>0</v>
      </c>
      <c r="BL14" s="501"/>
      <c r="BM14" s="548">
        <f>SUMIFS(произв!O4:O10000,произв!F4:F10000,BJ4,произв!Y4:Y10000,A14)+SUMIFS(торг!O4:O10000,торг!F4:F10000,BJ4,торг!Y4:Y10000,A14)+SUMIFS(склад!O4:O10000,склад!F4:F10000,BJ4,склад!Y4:Y10000,A14)+SUMIFS('обр '!O4:O10000,'обр '!F4:F10000,BJ4,'обр '!Y4:Y10000,A14)+SUMIFS(детс!O4:O10000,детс!F4:F10000,BJ4,детс!Y4:Y10000,A14)+SUMIFS(культ!O4:O10000,культ!F4:F10000,BJ4,культ!Y4:Y10000,A14)+SUMIFS(спорт!O4:O10000,спорт!F4:F10000,BJ4,спорт!Y4:Y10000,A14)+SUMIFS(лечеб!O4:O10000,лечеб!F4:F10000,BJ4,лечеб!Y4:Y10000,A14)+SUMIFS(Баня!O4:O10000,Баня!F4:F10000,BJ4,Баня!Y4:Y10000,A14)+SUMIFS(Адм!O4:O10000,Адм!F4:F10000,BJ4,Адм!Y4:Y10000,A14)+SUMIFS(С.Х!O4:O10001,С.Х!F4:F10001,BJ4,С.Х!Y4:Y10001,A14)+SUMIFS(новостр!N4:N10000,новостр!F4:F10000,BJ4,новостр!X4:X10000,A14)+SUMIFS(авт!K4:K10003,авт!F4:F10003,BJ4,авт!X4:X10003,A14)+SUMIFS(ЖС!S4:S9999,ЖС!F4:F9999,BJ4,ЖС!AK4:AK9999,A14)+SUMIFS(Пр.откр.тер!N4:N10000,Пр.откр.тер!F4:F10000,BJ4,Пр.откр.тер!U4:U10000,A14)</f>
        <v>0</v>
      </c>
      <c r="BN14" s="507"/>
      <c r="BO14" s="499">
        <f>SUMIFS(произв!A4:A10000,произв!F4:F10000,BN4,произв!Y4:Y10000,A14)+SUMIFS(торг!A4:A10000,торг!F4:F10000,BN4,торг!Y4:Y10000,A14)+SUMIFS(склад!A4:A10000,склад!F4:F10000,BN4,склад!Y4:Y10000,A14)+SUMIFS('обр '!A4:A10000,'обр '!F4:F10000,BN4,'обр '!Y4:Y10000,A14)+SUMIFS(детс!A4:A10000,детс!F4:F10000,BN4,детс!Y4:Y10000,A14)+SUMIFS(культ!A4:A10000,культ!F4:F10000,BN4,культ!Y4:Y10000,A14)+SUMIFS(спорт!A4:A10000,спорт!F4:F10000,BN4,спорт!Y4:Y10000,A14)+SUMIFS(лечеб!A4:A10000,лечеб!F4:F10000,BN4,лечеб!Y4:Y10000,A14)+SUMIFS(Баня!A4:A10000,Баня!F4:F10000,BN4,Баня!Y4:Y10000,A14)+SUMIFS(Адм!A4:A10000,Адм!F4:F10000,BN4,Адм!Y4:Y10000,A14)+SUMIFS(С.Х!A4:A10001,С.Х!F4:F10001,BN4,С.Х!Y4:Y10001,A14)+SUMIFS(новостр!A4:A10000,новостр!F4:F10000,BN4,новостр!X4:X10000,A14)+SUMIFS(авт!A4:A10003,авт!F4:F10003,BN4,авт!X4:X10003,A14)+SUMIFS(ЖС!A4:A9999,ЖС!F4:F9999,BN4,ЖС!AK4:AK9999,A14)+SUMIFS(Пр.откр.тер!A4:A10000,Пр.откр.тер!F4:F10000,BN4,Пр.откр.тер!U4:U10000,A14)</f>
        <v>0</v>
      </c>
      <c r="BP14" s="501"/>
      <c r="BQ14" s="548">
        <f>SUMIFS(произв!O4:O10000,произв!F4:F10000,BN4,произв!Y4:Y10000,A14)+SUMIFS(торг!O4:O10000,торг!F4:F10000,BN4,торг!Y4:Y10000,A14)+SUMIFS(склад!O4:O10000,склад!F4:F10000,BN4,склад!Y4:Y10000,A14)+SUMIFS('обр '!O4:O10000,'обр '!F4:F10000,BN4,'обр '!Y4:Y10000,A14)+SUMIFS(детс!O4:O10000,детс!F4:F10000,BN4,детс!Y4:Y10000,A14)+SUMIFS(культ!O4:O10000,культ!F4:F10000,BN4,культ!Y4:Y10000,A14)+SUMIFS(спорт!O4:O10000,спорт!F4:F10000,BN4,спорт!Y4:Y10000,A14)+SUMIFS(лечеб!O4:O10000,лечеб!F4:F10000,BN4,лечеб!Y4:Y10000,A14)+SUMIFS(Баня!O4:O10000,Баня!F4:F10000,BN4,Баня!Y4:Y10000,A14)+SUMIFS(Адм!O4:O10000,Адм!F4:F10000,BN4,Адм!Y4:Y10000,A14)+SUMIFS(С.Х!O4:O10001,С.Х!F4:F10001,BN4,С.Х!Y4:Y10001,A14)+SUMIFS(новостр!N4:N10000,новостр!F4:F10000,BN4,новостр!X4:X10000,A14)+SUMIFS(авт!K4:K10003,авт!F4:F10003,BN4,авт!X4:X10003,A14)+SUMIFS(ЖС!S4:S9999,ЖС!F4:F9999,BN4,ЖС!AK4:AK9999,A14)+SUMIFS(Пр.откр.тер!N4:N10000,Пр.откр.тер!F4:F10000,BN4,Пр.откр.тер!U4:U10000,A14)</f>
        <v>0</v>
      </c>
      <c r="BR14" s="507"/>
      <c r="BS14" s="499">
        <f>SUMIFS(произв!A4:A10000,произв!F4:F10000,BR4,произв!Y4:Y10000,A14)+SUMIFS(торг!A4:A10000,торг!F4:F10000,BR4,торг!Y4:Y10000,A14)+SUMIFS(склад!A4:A10000,склад!F4:F10000,BR4,склад!Y4:Y10000,A14)+SUMIFS('обр '!A4:A10000,'обр '!F4:F10000,BR4,'обр '!Y4:Y10000,A14)+SUMIFS(детс!A4:A10000,детс!F4:F10000,BR4,детс!Y4:Y10000,A14)+SUMIFS(культ!A4:A10000,культ!F4:F10000,BR4,культ!Y4:Y10000,A14)+SUMIFS(спорт!A4:A10000,спорт!F4:F10000,BR4,спорт!Y4:Y10000,A14)+SUMIFS(лечеб!A4:A10000,лечеб!F4:F10000,BR4,лечеб!Y4:Y10000,A14)+SUMIFS(Баня!A4:A10000,Баня!F4:F10000,BR4,Баня!Y4:Y10000,A14)+SUMIFS(Адм!A4:A10000,Адм!F4:F10000,BR4,Адм!Y4:Y10000,A14)+SUMIFS(С.Х!A4:A10001,С.Х!F4:F10001,BR4,С.Х!Y4:Y10001,A14)+SUMIFS(новостр!A4:A10000,новостр!F4:F10000,BR4,новостр!X4:X10000,A14)+SUMIFS(авт!A4:A10003,авт!F4:F10003,BR4,авт!X4:X10003,A14)+SUMIFS(ЖС!A4:A9999,ЖС!F4:F9999,BR4,ЖС!AK4:AK9999,A14)+SUMIFS(Пр.откр.тер!A4:A10000,Пр.откр.тер!F4:F10000,BR4,Пр.откр.тер!U4:U10000,A14)</f>
        <v>0</v>
      </c>
      <c r="BT14" s="501"/>
      <c r="BU14" s="548">
        <f>SUMIFS(произв!O4:O10000,произв!F4:F10000,BR4,произв!Y4:Y10000,A14)+SUMIFS(торг!O4:O10000,торг!F4:F10000,BR4,торг!Y4:Y10000,A14)+SUMIFS(склад!O4:O10000,склад!F4:F10000,BR4,склад!Y4:Y10000,A14)+SUMIFS('обр '!O4:O10000,'обр '!F4:F10000,BR4,'обр '!Y4:Y10000,A14)+SUMIFS(детс!O4:O10000,детс!F4:F10000,BR4,детс!Y4:Y10000,A14)+SUMIFS(культ!O4:O10000,культ!F4:F10000,BR4,культ!Y4:Y10000,A14)+SUMIFS(спорт!O4:O10000,спорт!F4:F10000,BR4,спорт!Y4:Y10000,A14)+SUMIFS(лечеб!O4:O10000,лечеб!F4:F10000,BR4,лечеб!Y4:Y10000,A14)+SUMIFS(Баня!O4:O10000,Баня!F4:F10000,BR4,Баня!Y4:Y10000,A14)+SUMIFS(Адм!O4:O10000,Адм!F4:F10000,BR4,Адм!Y4:Y10000,A14)+SUMIFS(С.Х!O4:O10001,С.Х!F4:F10001,BR4,С.Х!Y4:Y10001,A14)+SUMIFS(новостр!N4:N10000,новостр!F4:F10000,BR4,новостр!X4:X10000,A14)+SUMIFS(авт!K4:K10003,авт!F4:F10003,BR4,авт!X4:X10003,A14)+SUMIFS(ЖС!S4:S9999,ЖС!F4:F9999,BR4,ЖС!AK4:AK9999,A14)+SUMIFS(Пр.откр.тер!N4:N10000,Пр.откр.тер!F4:F10000,BR4,Пр.откр.тер!U4:U10000,A14)</f>
        <v>0</v>
      </c>
      <c r="BV14" s="507"/>
      <c r="BW14" s="499">
        <f>SUMIFS(произв!A4:A10000,произв!F4:F10000,BV4,произв!Y4:Y10000,A14)+SUMIFS(торг!A4:A10000,торг!F4:F10000,BV4,торг!Y4:Y10000,A14)+SUMIFS(склад!A4:A10000,склад!F4:F10000,BV4,склад!Y4:Y10000,A14)+SUMIFS('обр '!A4:A10000,'обр '!F4:F10000,BV4,'обр '!Y4:Y10000,A14)+SUMIFS(детс!A4:A10000,детс!F4:F10000,BV4,детс!Y4:Y10000,A14)+SUMIFS(культ!A4:A10000,культ!F4:F10000,BV4,культ!Y4:Y10000,A14)+SUMIFS(спорт!A4:A10000,спорт!F4:F10000,BV4,спорт!Y4:Y10000,A14)+SUMIFS(лечеб!A4:A10000,лечеб!F4:F10000,BV4,лечеб!Y4:Y10000,A14)+SUMIFS(Баня!A4:A10000,Баня!F4:F10000,BV4,Баня!Y4:Y10000,A14)+SUMIFS(Адм!A4:A10000,Адм!F4:F10000,BV4,Адм!Y4:Y10000,A14)+SUMIFS(С.Х!A4:A10001,С.Х!F4:F10001,BV4,С.Х!Y4:Y10001,A14)+SUMIFS(новостр!A4:A10000,новостр!F4:F10000,BV4,новостр!X4:X10000,A14)+SUMIFS(авт!A4:A10003,авт!F4:F10003,BV4,авт!X4:X10003,A14)+SUMIFS(ЖС!A4:A9999,ЖС!F4:F9999,BV4,ЖС!AK4:AK9999,A14)+SUMIFS(Пр.откр.тер!A4:A10000,Пр.откр.тер!F4:F10000,BV4,Пр.откр.тер!U4:U10000,A14)</f>
        <v>0</v>
      </c>
      <c r="BX14" s="501"/>
      <c r="BY14" s="548">
        <f>SUMIFS(произв!O4:O10000,произв!F4:F10000,BV4,произв!Y4:Y10000,A14)+SUMIFS(торг!O4:O10000,торг!F4:F10000,BV4,торг!Y4:Y10000,A14)+SUMIFS(склад!O4:O10000,склад!F4:F10000,BV4,склад!Y4:Y10000,A14)+SUMIFS('обр '!O4:O10000,'обр '!F4:F10000,BV4,'обр '!Y4:Y10000,A14)+SUMIFS(детс!O4:O10000,детс!F4:F10000,BV4,детс!Y4:Y10000,A14)+SUMIFS(культ!O4:O10000,культ!F4:F10000,BV4,культ!Y4:Y10000,A14)+SUMIFS(спорт!O4:O10000,спорт!F4:F10000,BV4,спорт!Y4:Y10000,A14)+SUMIFS(лечеб!O4:O10000,лечеб!F4:F10000,BV4,лечеб!Y4:Y10000,A14)+SUMIFS(Баня!O4:O10000,Баня!F4:F10000,BV4,Баня!Y4:Y10000,A14)+SUMIFS(Адм!O4:O10000,Адм!F4:F10000,BV4,Адм!Y4:Y10000,A14)+SUMIFS(С.Х!O4:O10001,С.Х!F4:F10001,BV4,С.Х!Y4:Y10001,A14)+SUMIFS(новостр!N4:N10000,новостр!F4:F10000,BV4,новостр!X4:X10000,A14)+SUMIFS(авт!K4:K10003,авт!F4:F10003,BV4,авт!X4:X10003,A14)+SUMIFS(ЖС!S4:S9999,ЖС!F4:F9999,BV4,ЖС!AK4:AK9999,A14)+SUMIFS(Пр.откр.тер!N4:N10000,Пр.откр.тер!F4:F10000,BV4,Пр.откр.тер!U4:U10000,A14)</f>
        <v>0</v>
      </c>
      <c r="BZ14" s="507"/>
      <c r="CA14" s="499">
        <f>SUMIFS(произв!A4:A10000,произв!F4:F10000,BZ4,произв!Y4:Y10000,A14)+SUMIFS(торг!A4:A10000,торг!F4:F10000,BZ4,торг!Y4:Y10000,A14)+SUMIFS(склад!A4:A10000,склад!F4:F10000,BZ4,склад!Y4:Y10000,A14)+SUMIFS('обр '!A4:A10000,'обр '!F4:F10000,BZ4,'обр '!Y4:Y10000,A14)+SUMIFS(детс!A4:A10000,детс!F4:F10000,BZ4,детс!Y4:Y10000,A14)+SUMIFS(культ!A4:A10000,культ!F4:F10000,BZ4,культ!Y4:Y10000,A14)+SUMIFS(спорт!A4:A10000,спорт!F4:F10000,BZ4,спорт!Y4:Y10000,A14)+SUMIFS(лечеб!A4:A10000,лечеб!F4:F10000,BZ4,лечеб!Y4:Y10000,A14)+SUMIFS(Баня!A4:A10000,Баня!F4:F10000,BZ4,Баня!Y4:Y10000,A14)+SUMIFS(Адм!A4:A10000,Адм!F4:F10000,BZ4,Адм!Y4:Y10000,A14)+SUMIFS(С.Х!A4:A10001,С.Х!F4:F10001,BZ4,С.Х!Y4:Y10001,A14)+SUMIFS(новостр!A4:A10000,новостр!F4:F10000,BZ4,новостр!X4:X10000,A14)+SUMIFS(авт!A4:A10003,авт!F4:F10003,BZ4,авт!X4:X10003,A14)+SUMIFS(ЖС!A4:A9999,ЖС!F4:F9999,BZ4,ЖС!AK4:AK9999,A14)+SUMIFS(Пр.откр.тер!A4:A10000,Пр.откр.тер!F4:F10000,BZ4,Пр.откр.тер!U4:U10000,A14)</f>
        <v>0</v>
      </c>
      <c r="CB14" s="501"/>
      <c r="CC14" s="549">
        <f>SUMIFS(произв!O4:O10000,произв!F4:F10000,BZ4,произв!Y4:Y10000,A14)+SUMIFS(торг!O4:O10000,торг!F4:F10000,BZ4,торг!Y4:Y10000,A14)+SUMIFS(склад!O4:O10000,склад!F4:F10000,BZ4,склад!Y4:Y10000,A14)+SUMIFS('обр '!O4:O10000,'обр '!F4:F10000,BZ4,'обр '!Y4:Y10000,A14)+SUMIFS(детс!O4:O10000,детс!F4:F10000,BZ4,детс!Y4:Y10000,A14)+SUMIFS(культ!O4:O10000,культ!F4:F10000,BZ4,культ!Y4:Y10000,A14)+SUMIFS(спорт!O4:O10000,спорт!F4:F10000,BZ4,спорт!Y4:Y10000,A14)+SUMIFS(лечеб!O4:O10000,лечеб!F4:F10000,BZ4,лечеб!Y4:Y10000,A14)+SUMIFS(Баня!O4:O10000,Баня!F4:F10000,BZ4,Баня!Y4:Y10000,A14)+SUMIFS(Адм!O4:O10000,Адм!F4:F10000,BZ4,Адм!Y4:Y10000,A14)+SUMIFS(С.Х!O4:O10001,С.Х!F4:F10001,BZ4,С.Х!Y4:Y10001,A14)+SUMIFS(новостр!N4:N10000,новостр!F4:F10000,BZ4,новостр!X4:X10000,A14)+SUMIFS(авт!K4:K10003,авт!F4:F10003,BZ4,авт!X4:X10003,A14)+SUMIFS(ЖС!S4:S9999,ЖС!F4:F9999,BZ4,ЖС!AK4:AK9999,A14)+SUMIFS(Пр.откр.тер!N4:N10000,Пр.откр.тер!F4:F10000,BZ4,Пр.откр.тер!U4:U10000,A14)</f>
        <v>0</v>
      </c>
      <c r="CD14" s="507"/>
      <c r="CE14" s="499">
        <f>SUMIFS(произв!A4:A10000,произв!F4:F10000,CD4,произв!Y4:Y10000,A14)+SUMIFS(торг!A4:A10000,торг!F4:F10000,CD4,торг!Y4:Y10000,A14)+SUMIFS(склад!A4:A10000,склад!F4:F10000,CD4,склад!Y4:Y10000,A14)+SUMIFS('обр '!A4:A10000,'обр '!F4:F10000,CD4,'обр '!Y4:Y10000,A14)+SUMIFS(детс!A4:A10000,детс!F4:F10000,CD4,детс!Y4:Y10000,A14)+SUMIFS(культ!A4:A10000,культ!F4:F10000,CD4,культ!Y4:Y10000,A14)+SUMIFS(спорт!A4:A10000,спорт!F4:F10000,CD4,спорт!Y4:Y10000,A14)+SUMIFS(лечеб!A4:A10000,лечеб!F4:F10000,CD4,лечеб!Y4:Y10000,A14)+SUMIFS(Баня!A4:A10000,Баня!F4:F10000,CD4,Баня!Y4:Y10000,A14)+SUMIFS(Адм!A4:A10000,Адм!F4:F10000,CD4,Адм!Y4:Y10000,A14)+SUMIFS(С.Х!A4:A10001,С.Х!F4:F10001,CD4,С.Х!Y4:Y10001,A14)+SUMIFS(новостр!A4:A10000,новостр!F4:F10000,CD4,новостр!X4:X10000,A14)+SUMIFS(авт!A4:A10003,авт!F4:F10003,CD4,авт!X4:X10003,A14)+SUMIFS(ЖС!A4:A9999,ЖС!F4:F9999,CD4,ЖС!AK4:AK9999,A14)+SUMIFS(Пр.откр.тер!A4:A10000,Пр.откр.тер!F4:F10000,CD4,Пр.откр.тер!U4:U10000,A14)</f>
        <v>0</v>
      </c>
      <c r="CF14" s="501"/>
      <c r="CG14" s="548">
        <f>SUMIFS(произв!O4:O10000,произв!F4:F10000,CD4,произв!Y4:Y10000,A14)+SUMIFS(торг!O4:O10000,торг!F4:F10000,CD4,торг!Y4:Y10000,A14)+SUMIFS(склад!O4:O10000,склад!F4:F10000,CD4,склад!Y4:Y10000,A14)+SUMIFS('обр '!O4:O10000,'обр '!F4:F10000,CD4,'обр '!Y4:Y10000,A14)+SUMIFS(детс!O4:O10000,детс!F4:F10000,CD4,детс!Y4:Y10000,A14)+SUMIFS(культ!O4:O10000,культ!F4:F10000,CD4,культ!Y4:Y10000,A14)+SUMIFS(спорт!O4:O10000,спорт!F4:F10000,CD4,спорт!Y4:Y10000,A14)+SUMIFS(лечеб!O4:O10000,лечеб!F4:F10000,CD4,лечеб!Y4:Y10000,A14)+SUMIFS(Баня!O4:O10000,Баня!F4:F10000,CD4,Баня!Y4:Y10000,A14)+SUMIFS(Адм!O4:O10000,Адм!F4:F10000,CD4,Адм!Y4:Y10000,A14)+SUMIFS(С.Х!O4:O10001,С.Х!F4:F10001,CD4,С.Х!Y4:Y10001,A14)+SUMIFS(новостр!N4:N10000,новостр!F4:F10000,CD4,новостр!X4:X10000,A14)+SUMIFS(авт!K4:K10003,авт!F4:F10003,CD4,авт!X4:X10003,A14)+SUMIFS(ЖС!S4:S9999,ЖС!F4:F9999,CD4,ЖС!AK4:AK9999,A14)+SUMIFS(Пр.откр.тер!N4:N10000,Пр.откр.тер!F4:F10000,CD4,Пр.откр.тер!U4:U10000,A14)</f>
        <v>0</v>
      </c>
      <c r="CH14" s="507"/>
      <c r="CI14" s="499">
        <f>SUMIFS(произв!A4:A10000,произв!F4:F10000,CH4,произв!Y4:Y10000,A14)+SUMIFS(торг!A4:A10000,торг!F4:F10000,CH4,торг!Y4:Y10000,A14)+SUMIFS(склад!A4:A10000,склад!F4:F10000,CH4,склад!Y4:Y10000,A14)+SUMIFS('обр '!A4:A10000,'обр '!F4:F10000,CH4,'обр '!Y4:Y10000,A14)+SUMIFS(детс!A4:A10000,детс!F4:F10000,CH4,детс!Y4:Y10000,A14)+SUMIFS(культ!A4:A10000,культ!F4:F10000,CH4,культ!Y4:Y10000,A14)+SUMIFS(спорт!A4:A10000,спорт!F4:F10000,CH4,спорт!Y4:Y10000,A14)+SUMIFS(лечеб!A4:A10000,лечеб!F4:F10000,CH4,лечеб!Y4:Y10000,A14)+SUMIFS(Баня!A4:A10000,Баня!F4:F10000,CH4,Баня!Y4:Y10000,A14)+SUMIFS(Адм!A4:A10000,Адм!F4:F10000,CH4,Адм!Y4:Y10000,A14)+SUMIFS(С.Х!A4:A10001,С.Х!F4:F10001,CH4,С.Х!Y4:Y10001,A14)+SUMIFS(новостр!A4:A10000,новостр!F4:F10000,CH4,новостр!X4:X10000,A14)+SUMIFS(авт!A4:A10003,авт!F4:F10003,CH4,авт!X4:X10003,A14)+SUMIFS(ЖС!A4:A9999,ЖС!F4:F9999,CH4,ЖС!AK4:AK9999,A14)+SUMIFS(Пр.откр.тер!A4:A10000,Пр.откр.тер!F4:F10000,CH4,Пр.откр.тер!U4:U10000,A14)</f>
        <v>0</v>
      </c>
      <c r="CJ14" s="501"/>
      <c r="CK14" s="548">
        <f>SUMIFS(произв!O4:O10000,произв!F4:F10000,CH4,произв!Y4:Y10000,A14)+SUMIFS(торг!O4:O10000,торг!F4:F10000,CH4,торг!Y4:Y10000,A14)+SUMIFS(склад!O4:O10000,склад!F4:F10000,CH4,склад!Y4:Y10000,A14)+SUMIFS('обр '!O4:O10000,'обр '!F4:F10000,CH4,'обр '!Y4:Y10000,A14)+SUMIFS(детс!O4:O10000,детс!F4:F10000,CH4,детс!Y4:Y10000,A14)+SUMIFS(культ!O4:O10000,культ!F4:F10000,CH4,культ!Y4:Y10000,A14)+SUMIFS(спорт!O4:O10000,спорт!F4:F10000,CH4,спорт!Y4:Y10000,A14)+SUMIFS(лечеб!O4:O10000,лечеб!F4:F10000,CH4,лечеб!Y4:Y10000,A14)+SUMIFS(Баня!O4:O10000,Баня!F4:F10000,CH4,Баня!Y4:Y10000,A14)+SUMIFS(Адм!O4:O10000,Адм!F4:F10000,CH4,Адм!Y4:Y10000,A14)+SUMIFS(С.Х!O4:O10001,С.Х!F4:F10001,CH4,С.Х!Y4:Y10001,A14)+SUMIFS(новостр!N4:N10000,новостр!F4:F10000,CH4,новостр!X4:X10000,A14)+SUMIFS(авт!K4:K10003,авт!F4:F10003,CH4,авт!X4:X10003,A14)+SUMIFS(ЖС!S4:S9999,ЖС!F4:F9999,CH4,ЖС!AK4:AK9999,A14)+SUMIFS(Пр.откр.тер!N4:N10000,Пр.откр.тер!F4:F10000,CH4,Пр.откр.тер!U4:U10000,A14)</f>
        <v>0</v>
      </c>
    </row>
    <row r="15" spans="1:89" ht="42.75" customHeight="1" thickBot="1">
      <c r="A15" s="539" t="s">
        <v>777</v>
      </c>
      <c r="B15" s="610">
        <v>0</v>
      </c>
      <c r="C15" s="546">
        <f t="shared" si="0"/>
        <v>0</v>
      </c>
      <c r="D15" s="2329">
        <v>0</v>
      </c>
      <c r="E15" s="2327">
        <f t="shared" si="1"/>
        <v>0</v>
      </c>
      <c r="F15" s="527">
        <v>0</v>
      </c>
      <c r="G15" s="528">
        <v>0</v>
      </c>
      <c r="H15" s="533">
        <v>0</v>
      </c>
      <c r="I15" s="534">
        <v>0</v>
      </c>
      <c r="J15" s="676">
        <f>B15/B34*100%</f>
        <v>0</v>
      </c>
      <c r="K15" s="676">
        <f>C15/C34*100%</f>
        <v>0</v>
      </c>
      <c r="L15" s="676">
        <f>D15/D34*100%</f>
        <v>0</v>
      </c>
      <c r="M15" s="676">
        <f>E15/E34*100%</f>
        <v>0</v>
      </c>
      <c r="N15" s="507"/>
      <c r="O15" s="499">
        <f>SUMIFS(произв!A4:A10000,произв!F4:F10000,N4,произв!Y4:Y10000,A15)+SUMIFS(торг!A4:A10000,торг!F4:F10000,N4,торг!Y4:Y10000,A15)+SUMIFS(склад!A4:A10000,склад!F4:F10000,N4,склад!Y4:Y10000,A15)+SUMIFS('обр '!A4:A10000,'обр '!F4:F10000,N4,'обр '!Y4:Y10000,A15)+SUMIFS(детс!A4:A10000,детс!F4:F10000,N4,детс!Y4:Y10000,A15)+SUMIFS(культ!A4:A10000,культ!F4:F10000,N4,культ!Y4:Y10000,A15)+SUMIFS(спорт!A4:A10000,спорт!F4:F10000,N4,спорт!Y4:Y10000,A15)+SUMIFS(лечеб!A4:A10000,лечеб!F4:F10000,N4,лечеб!Y4:Y10000,A15)+SUMIFS(Баня!A4:A10000,Баня!F4:F10000,N4,Баня!Y4:Y10000,A15)+SUMIFS(Адм!A4:A10000,Адм!F4:F10000,N4,Адм!Y4:Y10000,A15)+SUMIFS(С.Х!A4:A10001,С.Х!F4:F10001,N4,С.Х!Y4:Y10001,A15)+SUMIFS(новостр!A4:A10000,новостр!F4:F10000,N4,новостр!X4:X10000,A15)+SUMIFS(авт!A4:A10003,авт!F4:F10003,N4,авт!X4:X10003,A15)+SUMIFS(ЖС!A4:A9999,ЖС!F4:F9999,N4,ЖС!AK4:AK9999,A15)+SUMIFS(Пр.откр.тер!A4:A10000,Пр.откр.тер!F4:F10000,N4,Пр.откр.тер!U4:U10000,A15)</f>
        <v>0</v>
      </c>
      <c r="P15" s="501"/>
      <c r="Q15" s="548">
        <f>SUMIFS(произв!O4:O10000,произв!F4:F10000,N4,произв!Y4:Y10000,A15)+SUMIFS(торг!O4:O10000,торг!F4:F10000,N4,торг!Y4:Y10000,A15)+SUMIFS(склад!O4:O10000,склад!F4:F10000,N4,склад!Y4:Y10000,A15)+SUMIFS('обр '!O4:O10000,'обр '!F4:F10000,N4,'обр '!Y4:Y10000,A15)+SUMIFS(детс!O4:O10000,детс!F4:F10000,N4,детс!Y4:Y10000,A15)+SUMIFS(культ!O4:O10000,культ!F4:F10000,N4,культ!Y4:Y10000,A15)+SUMIFS(спорт!O4:O10000,спорт!F4:F10000,N4,спорт!Y4:Y10000,A15)+SUMIFS(лечеб!O4:O10000,лечеб!F4:F10000,N4,лечеб!Y4:Y10000,A15)+SUMIFS(Баня!O4:O10000,Баня!F4:F10000,N4,Баня!Y4:Y10000,A15)+SUMIFS(Адм!O4:O10000,Адм!F4:F10000,N4,Адм!Y4:Y10000,A15)+SUMIFS(С.Х!O4:O10001,С.Х!F4:F10001,N4,С.Х!Y4:Y10001,A15)+SUMIFS(новостр!N4:N10000,новостр!F4:F10000,N4,новостр!X4:X10000,A15)+SUMIFS(авт!K4:K10003,авт!F4:F10003,N4,авт!X4:X10003,A15)+SUMIFS(ЖС!S4:S9999,ЖС!F4:F9999,N4,ЖС!AK4:AK9999,A15)+SUMIFS(Пр.откр.тер!N4:N10000,Пр.откр.тер!F4:F10000,N4,Пр.откр.тер!U4:U10000,A15)</f>
        <v>0</v>
      </c>
      <c r="R15" s="507"/>
      <c r="S15" s="499">
        <f>SUMIFS(произв!A4:A10000,произв!F4:F10000,R4,произв!Y4:Y10000,A15)+SUMIFS(торг!A4:A10000,торг!F4:F10000,R4,торг!Y4:Y10000,A15)+SUMIFS(склад!A4:A10000,склад!F4:F10000,R4,склад!Y4:Y10000,A15)+SUMIFS('обр '!A4:A10000,'обр '!F4:F10000,R4,'обр '!Y4:Y10000,A15)+SUMIFS(детс!A4:A10000,детс!F4:F10000,R4,детс!Y4:Y10000,A15)+SUMIFS(культ!A4:A10000,культ!F4:F10000,R4,культ!Y4:Y10000,A15)+SUMIFS(спорт!A4:A10000,спорт!F4:F10000,R4,спорт!Y4:Y10000,A15)+SUMIFS(лечеб!A4:A10000,лечеб!F4:F10000,R4,лечеб!Y4:Y10000,A15)+SUMIFS(Баня!A4:A10000,Баня!F4:F10000,R4,Баня!Y4:Y10000,A15)+SUMIFS(Адм!A4:A10000,Адм!F4:F10000,R4,Адм!Y4:Y10000,A15)+SUMIFS(С.Х!A4:A10001,С.Х!F4:F10001,R4,С.Х!Y4:Y10001,A15)+SUMIFS(новостр!A4:A10000,новостр!F4:F10000,R4,новостр!X4:X10000,A15)+SUMIFS(авт!A4:A10003,авт!F4:F10003,R4,авт!X4:X10003,A15)+SUMIFS(ЖС!A4:A9999,ЖС!F4:F9999,R4,ЖС!AK4:AK9999,A15)+SUMIFS(Пр.откр.тер!A4:A10000,Пр.откр.тер!F4:F10000,R4,Пр.откр.тер!U4:U10000,A15)</f>
        <v>0</v>
      </c>
      <c r="T15" s="501"/>
      <c r="U15" s="549">
        <f>SUMIFS(произв!O4:O10000,произв!F4:F10000,R4,произв!Y4:Y10000,A15)+SUMIFS(торг!O4:O10000,торг!F4:F10000,R4,торг!Y4:Y10000,A15)+SUMIFS(склад!O4:O10000,склад!F4:F10000,R4,склад!Y4:Y10000,A15)+SUMIFS('обр '!O4:O10000,'обр '!F4:F10000,R4,'обр '!Y4:Y10000,A15)+SUMIFS(детс!O4:O10000,детс!F4:F10000,R4,детс!Y4:Y10000,A15)+SUMIFS(культ!O4:O10000,культ!F4:F10000,R4,культ!Y4:Y10000,A15)+SUMIFS(спорт!O4:O10000,спорт!F4:F10000,R4,спорт!Y4:Y10000,A15)+SUMIFS(лечеб!O4:O10000,лечеб!F4:F10000,R4,лечеб!Y4:Y10000,A15)+SUMIFS(Баня!O4:O10000,Баня!F4:F10000,R4,Баня!Y4:Y10000,A15)+SUMIFS(Адм!O4:O10000,Адм!F4:F10000,R4,Адм!Y4:Y10000,A15)+SUMIFS(С.Х!O4:O10001,С.Х!F4:F10001,R4,С.Х!Y4:Y10001,A15)+SUMIFS(новостр!N4:N10000,новостр!F4:F10000,R4,новостр!X4:X10000,A15)+SUMIFS(авт!K4:K10003,авт!F4:F10003,R4,авт!X4:X10003,A15)+SUMIFS(ЖС!S4:S9999,ЖС!F4:F9999,R4,ЖС!AK4:AK9999,A15)+SUMIFS(Пр.откр.тер!N4:N10000,Пр.откр.тер!F4:F10000,R4,Пр.откр.тер!U4:U10000,A15)</f>
        <v>0</v>
      </c>
      <c r="V15" s="507"/>
      <c r="W15" s="499">
        <f>SUMIFS(произв!A4:A10000,произв!F4:F10000,V4,произв!Y4:Y10000,A15)+SUMIFS(торг!A4:A10000,торг!F4:F10000,V4,торг!Y4:Y10000,A15)+SUMIFS(склад!A4:A10000,склад!F4:F10000,V4,склад!Y4:Y10000,A15)+SUMIFS('обр '!A4:A10000,'обр '!F4:F10000,V4,'обр '!Y4:Y10000,A15)+SUMIFS(детс!A4:A10000,детс!F4:F10000,V4,детс!Y4:Y10000,A15)+SUMIFS(культ!A4:A10000,культ!F4:F10000,V4,культ!Y4:Y10000,A15)+SUMIFS(спорт!A4:A10000,спорт!F4:F10000,V4,спорт!Y4:Y10000,A15)+SUMIFS(лечеб!A4:A10000,лечеб!F4:F10000,V4,лечеб!Y4:Y10000,A15)+SUMIFS(Баня!A4:A10000,Баня!F4:F10000,V4,Баня!Y4:Y10000,A15)+SUMIFS(Адм!A4:A10000,Адм!F4:F10000,V4,Адм!Y4:Y10000,A15)+SUMIFS(С.Х!A4:A10001,С.Х!F4:F10001,V4,С.Х!Y4:Y10001,A15)+SUMIFS(новостр!A4:A10000,новостр!F4:F10000,V4,новостр!X4:X10000,A15)+SUMIFS(авт!A4:A10003,авт!F4:F10003,V4,авт!X4:X10003,A15)+SUMIFS(ЖС!A4:A9999,ЖС!F4:F9999,V4,ЖС!AK4:AK9999,A15)+SUMIFS(Пр.откр.тер!A4:A10000,Пр.откр.тер!F4:F10000,V4,Пр.откр.тер!U4:U10000,A15)</f>
        <v>0</v>
      </c>
      <c r="X15" s="501"/>
      <c r="Y15" s="548">
        <f>SUMIFS(произв!O4:O10000,произв!F4:F10000,V4,произв!Y4:Y10000,A15)+SUMIFS(торг!O4:O10000,торг!F4:F10000,V4,торг!Y4:Y10000,A15)+SUMIFS(склад!O4:O10000,склад!F4:F10000,V4,склад!Y4:Y10000,A15)+SUMIFS('обр '!O4:O10000,'обр '!F4:F10000,V4,'обр '!Y4:Y10000,A15)+SUMIFS(детс!O4:O10000,детс!F4:F10000,V4,детс!Y4:Y10000,A15)+SUMIFS(культ!O4:O10000,культ!F4:F10000,V4,культ!Y4:Y10000,A15)+SUMIFS(спорт!O4:O10000,спорт!F4:F10000,V4,спорт!Y4:Y10000,A15)+SUMIFS(лечеб!O4:O10000,лечеб!F4:F10000,V4,лечеб!Y4:Y10000,A15)+SUMIFS(Баня!O4:O10000,Баня!F4:F10000,V4,Баня!Y4:Y10000,A15)+SUMIFS(Адм!O4:O10000,Адм!F4:F10000,V4,Адм!Y4:Y10000,A15)+SUMIFS(С.Х!O4:O10001,С.Х!F4:F10001,V4,С.Х!Y4:Y10001,A15)+SUMIFS(новостр!N4:N10000,новостр!F4:F10000,V4,новостр!X4:X10000,A15)+SUMIFS(авт!K4:K10003,авт!F4:F10003,V4,авт!X4:X10003,A15)+SUMIFS(ЖС!S4:S9999,ЖС!F4:F9999,V4,ЖС!AK4:AK9999,A15)+SUMIFS(Пр.откр.тер!N4:N10000,Пр.откр.тер!F4:F10000,V4,Пр.откр.тер!U4:U10000,A15)</f>
        <v>0</v>
      </c>
      <c r="Z15" s="639"/>
      <c r="AA15" s="640">
        <f>SUMIFS(произв!A4:A10000,произв!F4:F10000,Z4,произв!Y4:Y10000,A15)+SUMIFS(торг!A4:A10000,торг!F4:F10000,Z4,торг!Y4:Y10000,A15)+SUMIFS(склад!A4:A10000,склад!F4:F10000,Z4,склад!Y4:Y10000,A15)+SUMIFS('обр '!A4:A10000,'обр '!F4:F10000,Z4,'обр '!Y4:Y10000,A15)+SUMIFS(детс!A4:A10000,детс!F4:F10000,Z4,детс!Y4:Y10000,A15)+SUMIFS(культ!A4:A10000,культ!F4:F10000,Z4,культ!Y4:Y10000,A15)+SUMIFS(спорт!A4:A10000,спорт!F4:F10000,Z4,спорт!Y4:Y10000,A15)+SUMIFS(лечеб!A4:A10000,лечеб!F4:F10000,Z4,лечеб!Y4:Y10000,A15)+SUMIFS(Баня!A4:A10000,Баня!F4:F10000,Z4,Баня!Y4:Y10000,A15)+SUMIFS(Адм!A4:A10000,Адм!F4:F10000,Z4,Адм!Y4:Y10000,A15)+SUMIFS(С.Х!A4:A10001,С.Х!F4:F10001,Z4,С.Х!Y4:Y10001,A15)+SUMIFS(новостр!A4:A10000,новостр!F4:F10000,Z4,новостр!X4:X10000,A15)+SUMIFS(авт!A4:A10003,авт!F4:F10003,Z4,авт!X4:X10003,A15)+SUMIFS(ЖС!A4:A9999,ЖС!F4:F9999,Z4,ЖС!AK4:AK9999,A15)+SUMIFS(Пр.откр.тер!A4:A10000,Пр.откр.тер!F4:F10000,Z4,Пр.откр.тер!U4:U10000,A15)</f>
        <v>0</v>
      </c>
      <c r="AB15" s="641"/>
      <c r="AC15" s="642">
        <f>SUMIFS(произв!O4:O10000,произв!F4:F10000,Z4,произв!Y4:Y10000,A15)+SUMIFS(торг!O4:O10000,торг!F4:F10000,Z4,торг!Y4:Y10000,A15)+SUMIFS(склад!O4:O10000,склад!F4:F10000,Z4,склад!Y4:Y10000,A15)+SUMIFS('обр '!O4:O10000,'обр '!F4:F10000,Z4,'обр '!Y4:Y10000,A15)+SUMIFS(детс!O4:O10000,детс!F4:F10000,Z4,детс!Y4:Y10000,A15)+SUMIFS(культ!O4:O10000,культ!F4:F10000,Z4,культ!Y4:Y10000,A15)+SUMIFS(спорт!O4:O10000,спорт!F4:F10000,Z4,спорт!Y4:Y10000,A15)+SUMIFS(лечеб!O4:O10000,лечеб!F4:F10000,Z4,лечеб!Y4:Y10000,A15)+SUMIFS(Баня!O4:O10000,Баня!F4:F10000,Z4,Баня!Y4:Y10000,A15)+SUMIFS(Адм!O4:O10000,Адм!F4:F10000,Z4,Адм!Y4:Y10000,A15)+SUMIFS(С.Х!O4:O10001,С.Х!F4:F10001,Z4,С.Х!Y4:Y10001,A15)+SUMIFS(новостр!N4:N10000,новостр!F4:F10000,Z4,новостр!X4:X10000,A15)+SUMIFS(авт!K4:K10003,авт!F4:F10003,Z4,авт!X4:X10003,A15)+SUMIFS(ЖС!S4:S9999,ЖС!F4:F9999,Z4,ЖС!AK4:AK9999,A15)+SUMIFS(Пр.откр.тер!N4:N10000,Пр.откр.тер!F4:F10000,Z4,Пр.откр.тер!U4:U10000,A15)</f>
        <v>0</v>
      </c>
      <c r="AD15" s="507"/>
      <c r="AE15" s="499">
        <f>SUMIFS(произв!A4:A10000,произв!F4:F10000,AD4,произв!Y4:Y10000,A15)+SUMIFS(торг!A4:A10000,торг!F4:F10000,AD4,торг!Y4:Y10000,A15)+SUMIFS(склад!A4:A10000,склад!F4:F10000,AD4,склад!Y4:Y10000,A15)+SUMIFS('обр '!A4:A10000,'обр '!F4:F10000,AD4,'обр '!Y4:Y10000,A15)+SUMIFS(детс!A4:A10000,детс!F4:F10000,AD4,детс!Y4:Y10000,A15)+SUMIFS(культ!A4:A10000,культ!F4:F10000,AD4,культ!Y4:Y10000,A15)+SUMIFS(спорт!A4:A10000,спорт!F4:F10000,AD4,спорт!Y4:Y10000,A15)+SUMIFS(лечеб!A4:A10000,лечеб!F4:F10000,AD4,лечеб!Y4:Y10000,A15)+SUMIFS(Баня!A4:A10000,Баня!F4:F10000,AD4,Баня!Y4:Y10000,A15)+SUMIFS(Адм!A4:A10000,Адм!F4:F10000,AD4,Адм!Y4:Y10000,A15)+SUMIFS(С.Х!A4:A10001,С.Х!F4:F10001,AD4,С.Х!Y4:Y10001,A15)+SUMIFS(новостр!A4:A10000,новостр!F4:F10000,AD4,новостр!X4:X10000,A15)+SUMIFS(авт!A4:A10003,авт!F4:F10003,AD4,авт!X4:X10003,A15)+SUMIFS(ЖС!A4:A9999,ЖС!F4:F9999,AD4,ЖС!AK4:AK9999,A15)+SUMIFS(Пр.откр.тер!A4:A10000,Пр.откр.тер!F4:F10000,AD4,Пр.откр.тер!U4:U10000,A15)</f>
        <v>0</v>
      </c>
      <c r="AF15" s="501"/>
      <c r="AG15" s="548">
        <f>SUMIFS(произв!O4:O10000,произв!F4:F10000,AD4,произв!Y4:Y10000,A15)+SUMIFS(торг!O4:O10000,торг!F4:F10000,AD4,торг!Y4:Y10000,A15)+SUMIFS(склад!O4:O10000,склад!F4:F10000,AD4,склад!Y4:Y10000,A15)+SUMIFS('обр '!O4:O10000,'обр '!F4:F10000,AD4,'обр '!Y4:Y10000,A15)+SUMIFS(детс!O4:O10000,детс!F4:F10000,AD4,детс!Y4:Y10000,A15)+SUMIFS(культ!O4:O10000,культ!F4:F10000,AD4,культ!Y4:Y10000,A15)+SUMIFS(спорт!O4:O10000,спорт!F4:F10000,AD4,спорт!Y4:Y10000,A15)+SUMIFS(лечеб!O4:O10000,лечеб!F4:F10000,AD4,лечеб!Y4:Y10000,A15)+SUMIFS(Баня!O4:O10000,Баня!F4:F10000,AD4,Баня!Y4:Y10000,A15)+SUMIFS(Адм!O4:O10000,Адм!F4:F10000,AD4,Адм!Y4:Y10000,A15)+SUMIFS(С.Х!O4:O10001,С.Х!F4:F10001,AD4,С.Х!Y4:Y10001,A15)+SUMIFS(новостр!N4:N10000,новостр!F4:F10000,AD4,новостр!X4:X10000,A15)+SUMIFS(авт!K4:K10003,авт!F4:F10003,AD4,авт!X4:X10003,A15)+SUMIFS(ЖС!S4:S9999,ЖС!F4:F9999,AD4,ЖС!AK4:AK9999,A15)+SUMIFS(Пр.откр.тер!N4:N10000,Пр.откр.тер!F4:F10000,AD4,Пр.откр.тер!U4:U10000,A15)</f>
        <v>0</v>
      </c>
      <c r="AH15" s="507"/>
      <c r="AI15" s="499">
        <f>SUMIFS(произв!A4:A10000,произв!F4:F10000,AH4,произв!Y4:Y10000,A15)+SUMIFS(торг!A4:A10000,торг!F4:F10000,AH4,торг!Y4:Y10000,A15)+SUMIFS(склад!A4:A10000,склад!F4:F10000,AH4,склад!Y4:Y10000,A15)+SUMIFS('обр '!A4:A10000,'обр '!F4:F10000,AH4,'обр '!Y4:Y10000,A15)+SUMIFS(детс!A4:A10000,детс!F4:F10000,AH4,детс!Y4:Y10000,A15)+SUMIFS(культ!A4:A10000,культ!F4:F10000,AH4,культ!Y4:Y10000,A15)+SUMIFS(спорт!A4:A10000,спорт!F4:F10000,AH4,спорт!Y4:Y10000,A15)+SUMIFS(лечеб!A4:A10000,лечеб!F4:F10000,AH4,лечеб!Y4:Y10000,A15)+SUMIFS(Баня!A4:A10000,Баня!F4:F10000,AH4,Баня!Y4:Y10000,A15)+SUMIFS(Адм!A4:A10000,Адм!F4:F10000,AH4,Адм!Y4:Y10000,A15)+SUMIFS(С.Х!A4:A10001,С.Х!F4:F10001,AH4,С.Х!Y4:Y10001,A15)+SUMIFS(новостр!A4:A10000,новостр!F4:F10000,AH4,новостр!X4:X10000,A15)+SUMIFS(авт!A4:A10003,авт!F4:F10003,AH4,авт!X4:X10003,A15)+SUMIFS(ЖС!A4:A9999,ЖС!F4:F9999,AH4,ЖС!AK4:AK9999,A15)+SUMIFS(Пр.откр.тер!A4:A10000,Пр.откр.тер!F4:F10000,AH4,Пр.откр.тер!U4:U10000,A15)</f>
        <v>0</v>
      </c>
      <c r="AJ15" s="501"/>
      <c r="AK15" s="548">
        <f>SUMIFS(произв!O4:O10000,произв!F4:F10000,AH4,произв!Y4:Y10000,A15)+SUMIFS(торг!O4:O10000,торг!F4:F10000,AH4,торг!Y4:Y10000,A15)+SUMIFS(склад!O4:O10000,склад!F4:F10000,AH4,склад!Y4:Y10000,A15)+SUMIFS('обр '!O4:O10000,'обр '!F4:F10000,AH4,'обр '!Y4:Y10000,A15)+SUMIFS(детс!O4:O10000,детс!F4:F10000,AH4,детс!Y4:Y10000,A15)+SUMIFS(культ!O4:O10000,культ!F4:F10000,AH4,культ!Y4:Y10000,A15)+SUMIFS(спорт!O4:O10000,спорт!F4:F10000,AH4,спорт!Y4:Y10000,A15)+SUMIFS(лечеб!O4:O10000,лечеб!F4:F10000,AH4,лечеб!Y4:Y10000,A15)+SUMIFS(Баня!O4:O10000,Баня!F4:F10000,AH4,Баня!Y4:Y10000,A15)+SUMIFS(Адм!O4:O10000,Адм!F4:F10000,AH4,Адм!Y4:Y10000,A15)+SUMIFS(С.Х!O4:O10001,С.Х!F4:F10001,AH4,С.Х!Y4:Y10001,A15)+SUMIFS(новостр!N4:N10000,новостр!F4:F10000,AH4,новостр!X4:X10000,A15)+SUMIFS(авт!K4:K10003,авт!F4:F10003,AH4,авт!X4:X10003,A15)+SUMIFS(ЖС!S4:S9999,ЖС!F4:F9999,AH4,ЖС!AK4:AK9999,A15)+SUMIFS(Пр.откр.тер!N4:N10000,Пр.откр.тер!F4:F10000,AH4,Пр.откр.тер!U4:U10000,A15)</f>
        <v>0</v>
      </c>
      <c r="AL15" s="507"/>
      <c r="AM15" s="499">
        <f>SUMIFS(произв!A4:A10000,произв!F4:F10000,AL4,произв!Y4:Y10000,A15)+SUMIFS(торг!A4:A10000,торг!F4:F10000,AL4,торг!Y4:Y10000,A15)+SUMIFS(склад!A4:A10000,склад!F4:F10000,AL4,склад!Y4:Y10000,A15)+SUMIFS('обр '!A4:A10000,'обр '!F4:F10000,AL4,'обр '!Y4:Y10000,A15)+SUMIFS(детс!A4:A10000,детс!F4:F10000,AL4,детс!Y4:Y10000,A15)+SUMIFS(культ!A4:A10000,культ!F4:F10000,AL4,культ!Y4:Y10000,A15)+SUMIFS(спорт!A4:A10000,спорт!F4:F10000,AL4,спорт!Y4:Y10000,A15)+SUMIFS(лечеб!A4:A10000,лечеб!F4:F10000,AL4,лечеб!Y4:Y10000,A15)+SUMIFS(Баня!A4:A10000,Баня!F4:F10000,AL4,Баня!Y4:Y10000,A15)+SUMIFS(Адм!A4:A10000,Адм!F4:F10000,AL4,Адм!Y4:Y10000,A15)+SUMIFS(С.Х!A4:A10001,С.Х!F4:F10001,AL4,С.Х!Y4:Y10001,A15)+SUMIFS(новостр!A4:A10000,новостр!F4:F10000,AL4,новостр!X4:X10000,A15)+SUMIFS(авт!A4:A10003,авт!F4:F10003,AL4,авт!X4:X10003,A15)+SUMIFS(ЖС!A4:A9999,ЖС!F4:F9999,AL4,ЖС!AK4:AK9999,A15)+SUMIFS(Пр.откр.тер!A4:A10000,Пр.откр.тер!F4:F10000,AL4,Пр.откр.тер!U4:U10000,A15)</f>
        <v>0</v>
      </c>
      <c r="AN15" s="501"/>
      <c r="AO15" s="548">
        <f>SUMIFS(произв!O4:O10000,произв!F4:F10000,AL4,произв!Y4:Y10000,A15)+SUMIFS(торг!O4:O10000,торг!F4:F10000,AL4,торг!Y4:Y10000,A15)+SUMIFS(склад!O4:O10000,склад!F4:F10000,AL4,склад!Y4:Y10000,A15)+SUMIFS('обр '!O4:O10000,'обр '!F4:F10000,AL4,'обр '!Y4:Y10000,A15)+SUMIFS(детс!O4:O10000,детс!F4:F10000,AL4,детс!Y4:Y10000,A15)+SUMIFS(культ!O4:O10000,культ!F4:F10000,AL4,культ!Y4:Y10000,A15)+SUMIFS(спорт!O4:O10000,спорт!F4:F10000,AL4,спорт!Y4:Y10000,A15)+SUMIFS(лечеб!O4:O10000,лечеб!F4:F10000,AL4,лечеб!Y4:Y10000,A15)+SUMIFS(Баня!O4:O10000,Баня!F4:F10000,AL4,Баня!Y4:Y10000,A15)+SUMIFS(Адм!O4:O10000,Адм!F4:F10000,AL4,Адм!Y4:Y10000,A15)+SUMIFS(С.Х!O4:O10001,С.Х!F4:F10001,AL4,С.Х!Y4:Y10001,A15)+SUMIFS(новостр!N4:N10000,новостр!F4:F10000,AL4,новостр!X4:X10000,A15)+SUMIFS(авт!K4:K10003,авт!F4:F10003,AL4,авт!X4:X10003,A15)+SUMIFS(ЖС!S4:S9999,ЖС!F4:F9999,AL4,ЖС!AK4:AK9999,A15)+SUMIFS(Пр.откр.тер!N4:N10000,Пр.откр.тер!F4:F10000,AL4,Пр.откр.тер!U4:U10000,A15)</f>
        <v>0</v>
      </c>
      <c r="AP15" s="507"/>
      <c r="AQ15" s="499">
        <f>SUMIFS(произв!A4:A10000,произв!F4:F10000,AP4,произв!Y4:Y10000,A15)+SUMIFS(торг!A4:A10000,торг!F4:F10000,AP4,торг!Y4:Y10000,A15)+SUMIFS(склад!A4:A10000,склад!F4:F10000,AP4,склад!Y4:Y10000,A15)+SUMIFS('обр '!A4:A10000,'обр '!F4:F10000,AP4,'обр '!Y4:Y10000,A15)+SUMIFS(детс!A4:A10000,детс!F4:F10000,AP4,детс!Y4:Y10000,A15)+SUMIFS(культ!A4:A10000,культ!F4:F10000,AP4,культ!Y4:Y10000,A15)+SUMIFS(спорт!A4:A10000,спорт!F4:F10000,AP4,спорт!Y4:Y10000,A15)+SUMIFS(лечеб!A4:A10000,лечеб!F4:F10000,AP4,лечеб!Y4:Y10000,A15)+SUMIFS(Баня!A4:A10000,Баня!F4:F10000,AP4,Баня!Y4:Y10000,A15)+SUMIFS(Адм!A4:A10000,Адм!F4:F10000,AP4,Адм!Y4:Y10000,A15)+SUMIFS(С.Х!A4:A10001,С.Х!F4:F10001,AP4,С.Х!Y4:Y10001,A15)+SUMIFS(новостр!A4:A10000,новостр!F4:F10000,AP4,новостр!X4:X10000,A15)+SUMIFS(авт!A4:A10003,авт!F4:F10003,AP4,авт!X4:X10003,A15)+SUMIFS(ЖС!A4:A9999,ЖС!F4:F9999,AP4,ЖС!AK4:AK9999,A15)+SUMIFS(Пр.откр.тер!A4:A10000,Пр.откр.тер!F4:F10000,AP4,Пр.откр.тер!U4:U10000,A15)</f>
        <v>0</v>
      </c>
      <c r="AR15" s="501"/>
      <c r="AS15" s="549">
        <f>SUMIFS(произв!O4:O10000,произв!F4:F10000,AP4,произв!Y4:Y10000,A15)+SUMIFS(торг!O4:O10000,торг!F4:F10000,AP4,торг!Y4:Y10000,A15)+SUMIFS(склад!O4:O10000,склад!F4:F10000,AP4,склад!Y4:Y10000,A15)+SUMIFS('обр '!O4:O10000,'обр '!F4:F10000,AP4,'обр '!Y4:Y10000,A15)+SUMIFS(детс!O4:O10000,детс!F4:F10000,AP4,детс!Y4:Y10000,A15)+SUMIFS(культ!O4:O10000,культ!F4:F10000,AP4,культ!Y4:Y10000,A15)+SUMIFS(спорт!O4:O10000,спорт!F4:F10000,AP4,спорт!Y4:Y10000,A15)+SUMIFS(лечеб!O4:O10000,лечеб!F4:F10000,AP4,лечеб!Y4:Y10000,A15)+SUMIFS(Баня!O4:O10000,Баня!F4:F10000,AP4,Баня!Y4:Y10000,A15)+SUMIFS(Адм!O4:O10000,Адм!F4:F10000,AP4,Адм!Y4:Y10000,A15)+SUMIFS(С.Х!O4:O10001,С.Х!F4:F10001,AP4,С.Х!Y4:Y10001,A15)+SUMIFS(новостр!N4:N10000,новостр!F4:F10000,AP4,новостр!X4:X10000,A15)+SUMIFS(авт!K4:K10003,авт!F4:F10003,AP4,авт!X4:X10003,A15)+SUMIFS(ЖС!S4:S9999,ЖС!F4:F9999,AP4,ЖС!AK4:AK9999,A15)+SUMIFS(Пр.откр.тер!N4:N10000,Пр.откр.тер!F4:F10000,AP4,Пр.откр.тер!U4:U10000,A15)</f>
        <v>0</v>
      </c>
      <c r="AT15" s="507"/>
      <c r="AU15" s="499">
        <f>SUMIFS(произв!A4:A10000,произв!F4:F10000,AT4,произв!Y4:Y10000,A15)+SUMIFS(торг!A4:A10000,торг!F4:F10000,AT4,торг!Y4:Y10000,A15)+SUMIFS(склад!A4:A10000,склад!F4:F10000,AT4,склад!Y4:Y10000,A15)+SUMIFS('обр '!A4:A10000,'обр '!F4:F10000,AT4,'обр '!Y4:Y10000,A15)+SUMIFS(детс!A4:A10000,детс!F4:F10000,AT4,детс!Y4:Y10000,A15)+SUMIFS(культ!A4:A10000,культ!F4:F10000,AT4,культ!Y4:Y10000,A15)+SUMIFS(спорт!A4:A10000,спорт!F4:F10000,AT4,спорт!Y4:Y10000,A15)+SUMIFS(лечеб!A4:A10000,лечеб!F4:F10000,AT4,лечеб!Y4:Y10000,A15)+SUMIFS(Баня!A4:A10000,Баня!F4:F10000,AT4,Баня!Y4:Y10000,A15)+SUMIFS(Адм!A4:A10000,Адм!F4:F10000,AT4,Адм!Y4:Y10000,A15)+SUMIFS(С.Х!A4:A10001,С.Х!F4:F10001,AT4,С.Х!Y4:Y10001,A15)+SUMIFS(новостр!A4:A10000,новостр!F4:F10000,AT4,новостр!X4:X10000,A15)+SUMIFS(авт!A4:A10003,авт!F4:F10003,AT4,авт!X4:X10003,A15)+SUMIFS(ЖС!A4:A9999,ЖС!F4:F9999,AT4,ЖС!AK4:AK9999,A15)+SUMIFS(Пр.откр.тер!A4:A10000,Пр.откр.тер!F4:F10000,AT4,Пр.откр.тер!U4:U10000,A15)</f>
        <v>0</v>
      </c>
      <c r="AV15" s="501"/>
      <c r="AW15" s="548">
        <f>SUMIFS(произв!O4:O10000,произв!F4:F10000,AT4,произв!Y4:Y10000,A15)+SUMIFS(торг!O4:O10000,торг!F4:F10000,AT4,торг!Y4:Y10000,A15)+SUMIFS(склад!O4:O10000,склад!F4:F10000,AT4,склад!Y4:Y10000,A15)+SUMIFS('обр '!O4:O10000,'обр '!F4:F10000,AT4,'обр '!Y4:Y10000,A15)+SUMIFS(детс!O4:O10000,детс!F4:F10000,AT4,детс!Y4:Y10000,A15)+SUMIFS(культ!O4:O10000,культ!F4:F10000,AT4,культ!Y4:Y10000,A15)+SUMIFS(спорт!O4:O10000,спорт!F4:F10000,AT4,спорт!Y4:Y10000,A15)+SUMIFS(лечеб!O4:O10000,лечеб!F4:F10000,AT4,лечеб!Y4:Y10000,A15)+SUMIFS(Баня!O4:O10000,Баня!F4:F10000,AT4,Баня!Y4:Y10000,A15)+SUMIFS(Адм!O4:O10000,Адм!F4:F10000,AT4,Адм!Y4:Y10000,A15)+SUMIFS(С.Х!O4:O10001,С.Х!F4:F10001,AT4,С.Х!Y4:Y10001,A15)+SUMIFS(новостр!N4:N10000,новостр!F4:F10000,AT4,новостр!X4:X10000,A15)+SUMIFS(авт!K4:K10003,авт!F4:F10003,AT4,авт!X4:X10003,A15)+SUMIFS(ЖС!S4:S9999,ЖС!F4:F9999,AT4,ЖС!AK4:AK9999,A15)+SUMIFS(Пр.откр.тер!N4:N10000,Пр.откр.тер!F4:F10000,AT4,Пр.откр.тер!U4:U10000,A15)</f>
        <v>0</v>
      </c>
      <c r="AX15" s="507"/>
      <c r="AY15" s="499">
        <f>SUMIFS(произв!A4:A10000,произв!F4:F10000,AX4,произв!Y4:Y10000,A15)+SUMIFS(торг!A4:A10000,торг!F4:F10000,AX4,торг!Y4:Y10000,A15)+SUMIFS(склад!A4:A10000,склад!F4:F10000,AX4,склад!Y4:Y10000,A15)+SUMIFS('обр '!A4:A10000,'обр '!F4:F10000,AX4,'обр '!Y4:Y10000,A15)+SUMIFS(детс!A4:A10000,детс!F4:F10000,AX4,детс!Y4:Y10000,A15)+SUMIFS(культ!A4:A10000,культ!F4:F10000,AX4,культ!Y4:Y10000,A15)+SUMIFS(спорт!A4:A10000,спорт!F4:F10000,AX4,спорт!Y4:Y10000,A15)+SUMIFS(лечеб!A4:A10000,лечеб!F4:F10000,AX4,лечеб!Y4:Y10000,A15)+SUMIFS(Баня!A4:A10000,Баня!F4:F10000,AX4,Баня!Y4:Y10000,A15)+SUMIFS(Адм!A4:A10000,Адм!F4:F10000,AX4,Адм!Y4:Y10000,A15)+SUMIFS(С.Х!A4:A10001,С.Х!F4:F10001,AX4,С.Х!Y4:Y10001,A15)+SUMIFS(новостр!A4:A10000,новостр!F4:F10000,AX4,новостр!X4:X10000,A15)+SUMIFS(авт!A4:A10003,авт!F4:F10003,AX4,авт!X4:X10003,A15)+SUMIFS(ЖС!A4:A9999,ЖС!F4:F9999,AX4,ЖС!AK4:AK9999,A15)+SUMIFS(Пр.откр.тер!A4:A10000,Пр.откр.тер!F4:F10000,AX4,Пр.откр.тер!U4:U10000,A15)</f>
        <v>0</v>
      </c>
      <c r="AZ15" s="501"/>
      <c r="BA15" s="548">
        <f>SUMIFS(произв!O4:O10000,произв!F4:F10000,AX4,произв!Y4:Y10000,A15)+SUMIFS(торг!O4:O10000,торг!F4:F10000,AX4,торг!Y4:Y10000,A15)+SUMIFS(склад!O4:O10000,склад!F4:F10000,AX4,склад!Y4:Y10000,A15)+SUMIFS('обр '!O4:O10000,'обр '!F4:F10000,AX4,'обр '!Y4:Y10000,A15)+SUMIFS(детс!O4:O10000,детс!F4:F10000,AX4,детс!Y4:Y10000,A15)+SUMIFS(культ!O4:O10000,культ!F4:F10000,AX4,культ!Y4:Y10000,A15)+SUMIFS(спорт!O4:O10000,спорт!F4:F10000,AX4,спорт!Y4:Y10000,A15)+SUMIFS(лечеб!O4:O10000,лечеб!F4:F10000,AX4,лечеб!Y4:Y10000,A15)+SUMIFS(Баня!O4:O10000,Баня!F4:F10000,AX4,Баня!Y4:Y10000,A15)+SUMIFS(Адм!O4:O10000,Адм!F4:F10000,AX4,Адм!Y4:Y10000,A15)+SUMIFS(С.Х!O4:O10001,С.Х!F4:F10001,AX4,С.Х!Y4:Y10001,A15)+SUMIFS(новостр!N4:N10000,новостр!F4:F10000,AX4,новостр!X4:X10000,A15)+SUMIFS(авт!K4:K10003,авт!F4:F10003,AX4,авт!X4:X10003,A15)+SUMIFS(ЖС!S4:S9999,ЖС!F4:F9999,AX4,ЖС!AK4:AK9999,A15)+SUMIFS(Пр.откр.тер!N4:N10000,Пр.откр.тер!F4:F10000,AX4,Пр.откр.тер!U4:U10000,A15)</f>
        <v>0</v>
      </c>
      <c r="BB15" s="507"/>
      <c r="BC15" s="499">
        <f>SUMIFS(произв!A4:A10000,произв!F4:F10000,BB4,произв!Y4:Y10000,A15)+SUMIFS(торг!A4:A10000,торг!F4:F10000,BB4,торг!Y4:Y10000,A15)+SUMIFS(склад!A4:A10000,склад!F4:F10000,BB4,склад!Y4:Y10000,A15)+SUMIFS('обр '!A4:A10000,'обр '!F4:F10000,BB4,'обр '!Y4:Y10000,A15)+SUMIFS(детс!A4:A10000,детс!F4:F10000,BB4,детс!Y4:Y10000,A15)+SUMIFS(культ!A4:A10000,культ!F4:F10000,BB4,культ!Y4:Y10000,A15)+SUMIFS(спорт!A4:A10000,спорт!F4:F10000,BB4,спорт!Y4:Y10000,A15)+SUMIFS(лечеб!A4:A10000,лечеб!F4:F10000,BB4,лечеб!Y4:Y10000,A15)+SUMIFS(Баня!A4:A10000,Баня!F4:F10000,BB4,Баня!Y4:Y10000,A15)+SUMIFS(Адм!A4:A10000,Адм!F4:F10000,BB4,Адм!Y4:Y10000,A15)+SUMIFS(С.Х!A4:A10001,С.Х!F4:F10001,BB4,С.Х!Y4:Y10001,A15)+SUMIFS(новостр!A4:A10000,новостр!F4:F10000,BB4,новостр!X4:X10000,A15)+SUMIFS(авт!A4:A10003,авт!F4:F10003,BB4,авт!X4:X10003,A15)+SUMIFS(ЖС!A4:A9999,ЖС!F4:F9999,BB4,ЖС!AK4:AK9999,A15)+SUMIFS(Пр.откр.тер!A4:A10000,Пр.откр.тер!F4:F10000,BB4,Пр.откр.тер!U4:U10000,A15)</f>
        <v>0</v>
      </c>
      <c r="BD15" s="501"/>
      <c r="BE15" s="548">
        <f>SUMIFS(произв!O4:O10000,произв!F4:F10000,BB4,произв!Y4:Y10000,A15)+SUMIFS(торг!O4:O10000,торг!F4:F10000,BB4,торг!Y4:Y10000,A15)+SUMIFS(склад!O4:O10000,склад!F4:F10000,BB4,склад!Y4:Y10000,A15)+SUMIFS('обр '!O4:O10000,'обр '!F4:F10000,BB4,'обр '!Y4:Y10000,A15)+SUMIFS(детс!O4:O10000,детс!F4:F10000,BB4,детс!Y4:Y10000,A15)+SUMIFS(культ!O4:O10000,культ!F4:F10000,BB4,культ!Y4:Y10000,A15)+SUMIFS(спорт!O4:O10000,спорт!F4:F10000,BB4,спорт!Y4:Y10000,A15)+SUMIFS(лечеб!O4:O10000,лечеб!F4:F10000,BB4,лечеб!Y4:Y10000,A15)+SUMIFS(Баня!O4:O10000,Баня!F4:F10000,BB4,Баня!Y4:Y10000,A15)+SUMIFS(Адм!O4:O10000,Адм!F4:F10000,BB4,Адм!Y4:Y10000,A15)+SUMIFS(С.Х!O4:O10001,С.Х!F4:F10001,BB4,С.Х!Y4:Y10001,A15)+SUMIFS(новостр!N4:N10000,новостр!F4:F10000,BB4,новостр!X4:X10000,A15)+SUMIFS(авт!K4:K10003,авт!F4:F10003,BB4,авт!X4:X10003,A15)+SUMIFS(ЖС!S4:S9999,ЖС!F4:F9999,BB4,ЖС!AK4:AK9999,A15)+SUMIFS(Пр.откр.тер!N4:N10000,Пр.откр.тер!F4:F10000,BB4,Пр.откр.тер!U4:U10000,A15)</f>
        <v>0</v>
      </c>
      <c r="BF15" s="507"/>
      <c r="BG15" s="499">
        <f>SUMIFS(произв!A4:A10000,произв!F4:F10000,BF4,произв!Y4:Y10000,A15)+SUMIFS(торг!A4:A10000,торг!F4:F10000,BF4,торг!Y4:Y10000,A15)+SUMIFS(склад!A4:A10000,склад!F4:F10000,BF4,склад!Y4:Y10000,A15)+SUMIFS('обр '!A4:A10000,'обр '!F4:F10000,BF4,'обр '!Y4:Y10000,A15)+SUMIFS(детс!A4:A10000,детс!F4:F10000,BF4,детс!Y4:Y10000,A15)+SUMIFS(культ!A4:A10000,культ!F4:F10000,BF4,культ!Y4:Y10000,A15)+SUMIFS(спорт!A4:A10000,спорт!F4:F10000,BF4,спорт!Y4:Y10000,A15)+SUMIFS(лечеб!A4:A10000,лечеб!F4:F10000,BF4,лечеб!Y4:Y10000,A15)+SUMIFS(Баня!A4:A10000,Баня!F4:F10000,BF4,Баня!Y4:Y10000,A15)+SUMIFS(Адм!A4:A10000,Адм!F4:F10000,BF4,Адм!Y4:Y10000,A15)+SUMIFS(С.Х!A4:A10001,С.Х!F4:F10001,BF4,С.Х!Y4:Y10001,A15)+SUMIFS(новостр!A4:A10000,новостр!F4:F10000,BF4,новостр!X4:X10000,A15)+SUMIFS(авт!A4:A10003,авт!F4:F10003,BF4,авт!X4:X10003,A15)+SUMIFS(ЖС!A4:A9999,ЖС!F4:F9999,BF4,ЖС!AK4:AK9999,A15)+SUMIFS(Пр.откр.тер!A4:A10000,Пр.откр.тер!F4:F10000,BF4,Пр.откр.тер!U4:U10000,A15)</f>
        <v>0</v>
      </c>
      <c r="BH15" s="501"/>
      <c r="BI15" s="549">
        <f>SUMIFS(произв!O4:O10000,произв!F4:F10000,BF4,произв!Y4:Y10000,A15)+SUMIFS(торг!O4:O10000,торг!F4:F10000,BF4,торг!Y4:Y10000,A15)+SUMIFS(склад!O4:O10000,склад!F4:F10000,BF4,склад!Y4:Y10000,A15)+SUMIFS('обр '!O4:O10000,'обр '!F4:F10000,BF4,'обр '!Y4:Y10000,A15)+SUMIFS(детс!O4:O10000,детс!F4:F10000,BF4,детс!Y4:Y10000,A15)+SUMIFS(культ!O4:O10000,культ!F4:F10000,BF4,культ!Y4:Y10000,A15)+SUMIFS(спорт!O4:O10000,спорт!F4:F10000,BF4,спорт!Y4:Y10000,A15)+SUMIFS(лечеб!O4:O10000,лечеб!F4:F10000,BF4,лечеб!Y4:Y10000,A15)+SUMIFS(Баня!O4:O10000,Баня!F4:F10000,BF4,Баня!Y4:Y10000,A15)+SUMIFS(Адм!O4:O10000,Адм!F4:F10000,BF4,Адм!Y4:Y10000,A15)+SUMIFS(С.Х!O4:O10001,С.Х!F4:F10001,BF4,С.Х!Y4:Y10001,A15)+SUMIFS(новостр!N4:N10000,новостр!F4:F10000,BF4,новостр!X4:X10000,A15)+SUMIFS(авт!K4:K10003,авт!F4:F10003,BF4,авт!X4:X10003,A15)+SUMIFS(ЖС!S4:S9999,ЖС!F4:F9999,BF4,ЖС!AK4:AK9999,A15)+SUMIFS(Пр.откр.тер!N4:N10000,Пр.откр.тер!F4:F10000,BF4,Пр.откр.тер!U4:U10000,A15)</f>
        <v>0</v>
      </c>
      <c r="BJ15" s="507"/>
      <c r="BK15" s="499">
        <f>SUMIFS(произв!A4:A10000,произв!F4:F10000,BJ4,произв!Y4:Y10000,A15)+SUMIFS(торг!A4:A10000,торг!F4:F10000,BJ4,торг!Y4:Y10000,A15)+SUMIFS(склад!A4:A10000,склад!F4:F10000,BJ4,склад!Y4:Y10000,A15)+SUMIFS('обр '!A4:A10000,'обр '!F4:F10000,BJ4,'обр '!Y4:Y10000,A15)+SUMIFS(детс!A4:A10000,детс!F4:F10000,BJ4,детс!Y4:Y10000,A15)+SUMIFS(культ!A4:A10000,культ!F4:F10000,BJ4,культ!Y4:Y10000,A15)+SUMIFS(спорт!A4:A10000,спорт!F4:F10000,BJ4,спорт!Y4:Y10000,A15)+SUMIFS(лечеб!A4:A10000,лечеб!F4:F10000,BJ4,лечеб!Y4:Y10000,A15)+SUMIFS(Баня!A4:A10000,Баня!F4:F10000,BJ4,Баня!Y4:Y10000,A15)+SUMIFS(Адм!A4:A10000,Адм!F4:F10000,BJ4,Адм!Y4:Y10000,A15)+SUMIFS(С.Х!A4:A10001,С.Х!F4:F10001,BJ4,С.Х!Y4:Y10001,A15)+SUMIFS(новостр!A4:A10000,новостр!F4:F10000,BJ4,новостр!X4:X10000,A15)+SUMIFS(авт!A4:A10003,авт!F4:F10003,BJ4,авт!X4:X10003,A15)+SUMIFS(ЖС!A4:A9999,ЖС!F4:F9999,BJ4,ЖС!AK4:AK9999,A15)+SUMIFS(Пр.откр.тер!A4:A10000,Пр.откр.тер!F4:F10000,BJ4,Пр.откр.тер!U4:U10000,A15)</f>
        <v>0</v>
      </c>
      <c r="BL15" s="501"/>
      <c r="BM15" s="548">
        <f>SUMIFS(произв!O4:O10000,произв!F4:F10000,BJ4,произв!Y4:Y10000,A15)+SUMIFS(торг!O4:O10000,торг!F4:F10000,BJ4,торг!Y4:Y10000,A15)+SUMIFS(склад!O4:O10000,склад!F4:F10000,BJ4,склад!Y4:Y10000,A15)+SUMIFS('обр '!O4:O10000,'обр '!F4:F10000,BJ4,'обр '!Y4:Y10000,A15)+SUMIFS(детс!O4:O10000,детс!F4:F10000,BJ4,детс!Y4:Y10000,A15)+SUMIFS(культ!O4:O10000,культ!F4:F10000,BJ4,культ!Y4:Y10000,A15)+SUMIFS(спорт!O4:O10000,спорт!F4:F10000,BJ4,спорт!Y4:Y10000,A15)+SUMIFS(лечеб!O4:O10000,лечеб!F4:F10000,BJ4,лечеб!Y4:Y10000,A15)+SUMIFS(Баня!O4:O10000,Баня!F4:F10000,BJ4,Баня!Y4:Y10000,A15)+SUMIFS(Адм!O4:O10000,Адм!F4:F10000,BJ4,Адм!Y4:Y10000,A15)+SUMIFS(С.Х!O4:O10001,С.Х!F4:F10001,BJ4,С.Х!Y4:Y10001,A15)+SUMIFS(новостр!N4:N10000,новостр!F4:F10000,BJ4,новостр!X4:X10000,A15)+SUMIFS(авт!K4:K10003,авт!F4:F10003,BJ4,авт!X4:X10003,A15)+SUMIFS(ЖС!S4:S9999,ЖС!F4:F9999,BJ4,ЖС!AK4:AK9999,A15)+SUMIFS(Пр.откр.тер!N4:N10000,Пр.откр.тер!F4:F10000,BJ4,Пр.откр.тер!U4:U10000,A15)</f>
        <v>0</v>
      </c>
      <c r="BN15" s="507"/>
      <c r="BO15" s="499">
        <f>SUMIFS(произв!A4:A10000,произв!F4:F10000,BN4,произв!Y4:Y10000,A15)+SUMIFS(торг!A4:A10000,торг!F4:F10000,BN4,торг!Y4:Y10000,A15)+SUMIFS(склад!A4:A10000,склад!F4:F10000,BN4,склад!Y4:Y10000,A15)+SUMIFS('обр '!A4:A10000,'обр '!F4:F10000,BN4,'обр '!Y4:Y10000,A15)+SUMIFS(детс!A4:A10000,детс!F4:F10000,BN4,детс!Y4:Y10000,A15)+SUMIFS(культ!A4:A10000,культ!F4:F10000,BN4,культ!Y4:Y10000,A15)+SUMIFS(спорт!A4:A10000,спорт!F4:F10000,BN4,спорт!Y4:Y10000,A15)+SUMIFS(лечеб!A4:A10000,лечеб!F4:F10000,BN4,лечеб!Y4:Y10000,A15)+SUMIFS(Баня!A4:A10000,Баня!F4:F10000,BN4,Баня!Y4:Y10000,A15)+SUMIFS(Адм!A4:A10000,Адм!F4:F10000,BN4,Адм!Y4:Y10000,A15)+SUMIFS(С.Х!A4:A10001,С.Х!F4:F10001,BN4,С.Х!Y4:Y10001,A15)+SUMIFS(новостр!A4:A10000,новостр!F4:F10000,BN4,новостр!X4:X10000,A15)+SUMIFS(авт!A4:A10003,авт!F4:F10003,BN4,авт!X4:X10003,A15)+SUMIFS(ЖС!A4:A9999,ЖС!F4:F9999,BN4,ЖС!AK4:AK9999,A15)+SUMIFS(Пр.откр.тер!A4:A10000,Пр.откр.тер!F4:F10000,BN4,Пр.откр.тер!U4:U10000,A15)</f>
        <v>0</v>
      </c>
      <c r="BP15" s="501"/>
      <c r="BQ15" s="548">
        <f>SUMIFS(произв!O4:O10000,произв!F4:F10000,BN4,произв!Y4:Y10000,A15)+SUMIFS(торг!O4:O10000,торг!F4:F10000,BN4,торг!Y4:Y10000,A15)+SUMIFS(склад!O4:O10000,склад!F4:F10000,BN4,склад!Y4:Y10000,A15)+SUMIFS('обр '!O4:O10000,'обр '!F4:F10000,BN4,'обр '!Y4:Y10000,A15)+SUMIFS(детс!O4:O10000,детс!F4:F10000,BN4,детс!Y4:Y10000,A15)+SUMIFS(культ!O4:O10000,культ!F4:F10000,BN4,культ!Y4:Y10000,A15)+SUMIFS(спорт!O4:O10000,спорт!F4:F10000,BN4,спорт!Y4:Y10000,A15)+SUMIFS(лечеб!O4:O10000,лечеб!F4:F10000,BN4,лечеб!Y4:Y10000,A15)+SUMIFS(Баня!O4:O10000,Баня!F4:F10000,BN4,Баня!Y4:Y10000,A15)+SUMIFS(Адм!O4:O10000,Адм!F4:F10000,BN4,Адм!Y4:Y10000,A15)+SUMIFS(С.Х!O4:O10001,С.Х!F4:F10001,BN4,С.Х!Y4:Y10001,A15)+SUMIFS(новостр!N4:N10000,новостр!F4:F10000,BN4,новостр!X4:X10000,A15)+SUMIFS(авт!K4:K10003,авт!F4:F10003,BN4,авт!X4:X10003,A15)+SUMIFS(ЖС!S4:S9999,ЖС!F4:F9999,BN4,ЖС!AK4:AK9999,A15)+SUMIFS(Пр.откр.тер!N4:N10000,Пр.откр.тер!F4:F10000,BN4,Пр.откр.тер!U4:U10000,A15)</f>
        <v>0</v>
      </c>
      <c r="BR15" s="507"/>
      <c r="BS15" s="499">
        <f>SUMIFS(произв!A4:A10000,произв!F4:F10000,BR4,произв!Y4:Y10000,A15)+SUMIFS(торг!A4:A10000,торг!F4:F10000,BR4,торг!Y4:Y10000,A15)+SUMIFS(склад!A4:A10000,склад!F4:F10000,BR4,склад!Y4:Y10000,A15)+SUMIFS('обр '!A4:A10000,'обр '!F4:F10000,BR4,'обр '!Y4:Y10000,A15)+SUMIFS(детс!A4:A10000,детс!F4:F10000,BR4,детс!Y4:Y10000,A15)+SUMIFS(культ!A4:A10000,культ!F4:F10000,BR4,культ!Y4:Y10000,A15)+SUMIFS(спорт!A4:A10000,спорт!F4:F10000,BR4,спорт!Y4:Y10000,A15)+SUMIFS(лечеб!A4:A10000,лечеб!F4:F10000,BR4,лечеб!Y4:Y10000,A15)+SUMIFS(Баня!A4:A10000,Баня!F4:F10000,BR4,Баня!Y4:Y10000,A15)+SUMIFS(Адм!A4:A10000,Адм!F4:F10000,BR4,Адм!Y4:Y10000,A15)+SUMIFS(С.Х!A4:A10001,С.Х!F4:F10001,BR4,С.Х!Y4:Y10001,A15)+SUMIFS(новостр!A4:A10000,новостр!F4:F10000,BR4,новостр!X4:X10000,A15)+SUMIFS(авт!A4:A10003,авт!F4:F10003,BR4,авт!X4:X10003,A15)+SUMIFS(ЖС!A4:A9999,ЖС!F4:F9999,BR4,ЖС!AK4:AK9999,A15)+SUMIFS(Пр.откр.тер!A4:A10000,Пр.откр.тер!F4:F10000,BR4,Пр.откр.тер!U4:U10000,A15)</f>
        <v>0</v>
      </c>
      <c r="BT15" s="501"/>
      <c r="BU15" s="548">
        <f>SUMIFS(произв!O4:O10000,произв!F4:F10000,BR4,произв!Y4:Y10000,A15)+SUMIFS(торг!O4:O10000,торг!F4:F10000,BR4,торг!Y4:Y10000,A15)+SUMIFS(склад!O4:O10000,склад!F4:F10000,BR4,склад!Y4:Y10000,A15)+SUMIFS('обр '!O4:O10000,'обр '!F4:F10000,BR4,'обр '!Y4:Y10000,A15)+SUMIFS(детс!O4:O10000,детс!F4:F10000,BR4,детс!Y4:Y10000,A15)+SUMIFS(культ!O4:O10000,культ!F4:F10000,BR4,культ!Y4:Y10000,A15)+SUMIFS(спорт!O4:O10000,спорт!F4:F10000,BR4,спорт!Y4:Y10000,A15)+SUMIFS(лечеб!O4:O10000,лечеб!F4:F10000,BR4,лечеб!Y4:Y10000,A15)+SUMIFS(Баня!O4:O10000,Баня!F4:F10000,BR4,Баня!Y4:Y10000,A15)+SUMIFS(Адм!O4:O10000,Адм!F4:F10000,BR4,Адм!Y4:Y10000,A15)+SUMIFS(С.Х!O4:O10001,С.Х!F4:F10001,BR4,С.Х!Y4:Y10001,A15)+SUMIFS(новостр!N4:N10000,новостр!F4:F10000,BR4,новостр!X4:X10000,A15)+SUMIFS(авт!K4:K10003,авт!F4:F10003,BR4,авт!X4:X10003,A15)+SUMIFS(ЖС!S4:S9999,ЖС!F4:F9999,BR4,ЖС!AK4:AK9999,A15)+SUMIFS(Пр.откр.тер!N4:N10000,Пр.откр.тер!F4:F10000,BR4,Пр.откр.тер!U4:U10000,A15)</f>
        <v>0</v>
      </c>
      <c r="BV15" s="507"/>
      <c r="BW15" s="499">
        <f>SUMIFS(произв!A4:A10000,произв!F4:F10000,BV4,произв!Y4:Y10000,A15)+SUMIFS(торг!A4:A10000,торг!F4:F10000,BV4,торг!Y4:Y10000,A15)+SUMIFS(склад!A4:A10000,склад!F4:F10000,BV4,склад!Y4:Y10000,A15)+SUMIFS('обр '!A4:A10000,'обр '!F4:F10000,BV4,'обр '!Y4:Y10000,A15)+SUMIFS(детс!A4:A10000,детс!F4:F10000,BV4,детс!Y4:Y10000,A15)+SUMIFS(культ!A4:A10000,культ!F4:F10000,BV4,культ!Y4:Y10000,A15)+SUMIFS(спорт!A4:A10000,спорт!F4:F10000,BV4,спорт!Y4:Y10000,A15)+SUMIFS(лечеб!A4:A10000,лечеб!F4:F10000,BV4,лечеб!Y4:Y10000,A15)+SUMIFS(Баня!A4:A10000,Баня!F4:F10000,BV4,Баня!Y4:Y10000,A15)+SUMIFS(Адм!A4:A10000,Адм!F4:F10000,BV4,Адм!Y4:Y10000,A15)+SUMIFS(С.Х!A4:A10001,С.Х!F4:F10001,BV4,С.Х!Y4:Y10001,A15)+SUMIFS(новостр!A4:A10000,новостр!F4:F10000,BV4,новостр!X4:X10000,A15)+SUMIFS(авт!A4:A10003,авт!F4:F10003,BV4,авт!X4:X10003,A15)+SUMIFS(ЖС!A4:A9999,ЖС!F4:F9999,BV4,ЖС!AK4:AK9999,A15)+SUMIFS(Пр.откр.тер!A4:A10000,Пр.откр.тер!F4:F10000,BV4,Пр.откр.тер!U4:U10000,A15)</f>
        <v>0</v>
      </c>
      <c r="BX15" s="501"/>
      <c r="BY15" s="548">
        <f>SUMIFS(произв!O4:O10000,произв!F4:F10000,BV4,произв!Y4:Y10000,A15)+SUMIFS(торг!O4:O10000,торг!F4:F10000,BV4,торг!Y4:Y10000,A15)+SUMIFS(склад!O4:O10000,склад!F4:F10000,BV4,склад!Y4:Y10000,A15)+SUMIFS('обр '!O4:O10000,'обр '!F4:F10000,BV4,'обр '!Y4:Y10000,A15)+SUMIFS(детс!O4:O10000,детс!F4:F10000,BV4,детс!Y4:Y10000,A15)+SUMIFS(культ!O4:O10000,культ!F4:F10000,BV4,культ!Y4:Y10000,A15)+SUMIFS(спорт!O4:O10000,спорт!F4:F10000,BV4,спорт!Y4:Y10000,A15)+SUMIFS(лечеб!O4:O10000,лечеб!F4:F10000,BV4,лечеб!Y4:Y10000,A15)+SUMIFS(Баня!O4:O10000,Баня!F4:F10000,BV4,Баня!Y4:Y10000,A15)+SUMIFS(Адм!O4:O10000,Адм!F4:F10000,BV4,Адм!Y4:Y10000,A15)+SUMIFS(С.Х!O4:O10001,С.Х!F4:F10001,BV4,С.Х!Y4:Y10001,A15)+SUMIFS(новостр!N4:N10000,новостр!F4:F10000,BV4,новостр!X4:X10000,A15)+SUMIFS(авт!K4:K10003,авт!F4:F10003,BV4,авт!X4:X10003,A15)+SUMIFS(ЖС!S4:S9999,ЖС!F4:F9999,BV4,ЖС!AK4:AK9999,A15)+SUMIFS(Пр.откр.тер!N4:N10000,Пр.откр.тер!F4:F10000,BV4,Пр.откр.тер!U4:U10000,A15)</f>
        <v>0</v>
      </c>
      <c r="BZ15" s="507"/>
      <c r="CA15" s="499">
        <f>SUMIFS(произв!A4:A10000,произв!F4:F10000,BZ4,произв!Y4:Y10000,A15)+SUMIFS(торг!A4:A10000,торг!F4:F10000,BZ4,торг!Y4:Y10000,A15)+SUMIFS(склад!A4:A10000,склад!F4:F10000,BZ4,склад!Y4:Y10000,A15)+SUMIFS('обр '!A4:A10000,'обр '!F4:F10000,BZ4,'обр '!Y4:Y10000,A15)+SUMIFS(детс!A4:A10000,детс!F4:F10000,BZ4,детс!Y4:Y10000,A15)+SUMIFS(культ!A4:A10000,культ!F4:F10000,BZ4,культ!Y4:Y10000,A15)+SUMIFS(спорт!A4:A10000,спорт!F4:F10000,BZ4,спорт!Y4:Y10000,A15)+SUMIFS(лечеб!A4:A10000,лечеб!F4:F10000,BZ4,лечеб!Y4:Y10000,A15)+SUMIFS(Баня!A4:A10000,Баня!F4:F10000,BZ4,Баня!Y4:Y10000,A15)+SUMIFS(Адм!A4:A10000,Адм!F4:F10000,BZ4,Адм!Y4:Y10000,A15)+SUMIFS(С.Х!A4:A10001,С.Х!F4:F10001,BZ4,С.Х!Y4:Y10001,A15)+SUMIFS(новостр!A4:A10000,новостр!F4:F10000,BZ4,новостр!X4:X10000,A15)+SUMIFS(авт!A4:A10003,авт!F4:F10003,BZ4,авт!X4:X10003,A15)+SUMIFS(ЖС!A4:A9999,ЖС!F4:F9999,BZ4,ЖС!AK4:AK9999,A15)+SUMIFS(Пр.откр.тер!A4:A10000,Пр.откр.тер!F4:F10000,BZ4,Пр.откр.тер!U4:U10000,A15)</f>
        <v>0</v>
      </c>
      <c r="CB15" s="501"/>
      <c r="CC15" s="549">
        <f>SUMIFS(произв!O4:O10000,произв!F4:F10000,BZ4,произв!Y4:Y10000,A15)+SUMIFS(торг!O4:O10000,торг!F4:F10000,BZ4,торг!Y4:Y10000,A15)+SUMIFS(склад!O4:O10000,склад!F4:F10000,BZ4,склад!Y4:Y10000,A15)+SUMIFS('обр '!O4:O10000,'обр '!F4:F10000,BZ4,'обр '!Y4:Y10000,A15)+SUMIFS(детс!O4:O10000,детс!F4:F10000,BZ4,детс!Y4:Y10000,A15)+SUMIFS(культ!O4:O10000,культ!F4:F10000,BZ4,культ!Y4:Y10000,A15)+SUMIFS(спорт!O4:O10000,спорт!F4:F10000,BZ4,спорт!Y4:Y10000,A15)+SUMIFS(лечеб!O4:O10000,лечеб!F4:F10000,BZ4,лечеб!Y4:Y10000,A15)+SUMIFS(Баня!O4:O10000,Баня!F4:F10000,BZ4,Баня!Y4:Y10000,A15)+SUMIFS(Адм!O4:O10000,Адм!F4:F10000,BZ4,Адм!Y4:Y10000,A15)+SUMIFS(С.Х!O4:O10001,С.Х!F4:F10001,BZ4,С.Х!Y4:Y10001,A15)+SUMIFS(новостр!N4:N10000,новостр!F4:F10000,BZ4,новостр!X4:X10000,A15)+SUMIFS(авт!K4:K10003,авт!F4:F10003,BZ4,авт!X4:X10003,A15)+SUMIFS(ЖС!S4:S9999,ЖС!F4:F9999,BZ4,ЖС!AK4:AK9999,A15)+SUMIFS(Пр.откр.тер!N4:N10000,Пр.откр.тер!F4:F10000,BZ4,Пр.откр.тер!U4:U10000,A15)</f>
        <v>0</v>
      </c>
      <c r="CD15" s="507"/>
      <c r="CE15" s="499">
        <f>SUMIFS(произв!A4:A10000,произв!F4:F10000,CD4,произв!Y4:Y10000,A15)+SUMIFS(торг!A4:A10000,торг!F4:F10000,CD4,торг!Y4:Y10000,A15)+SUMIFS(склад!A4:A10000,склад!F4:F10000,CD4,склад!Y4:Y10000,A15)+SUMIFS('обр '!A4:A10000,'обр '!F4:F10000,CD4,'обр '!Y4:Y10000,A15)+SUMIFS(детс!A4:A10000,детс!F4:F10000,CD4,детс!Y4:Y10000,A15)+SUMIFS(культ!A4:A10000,культ!F4:F10000,CD4,культ!Y4:Y10000,A15)+SUMIFS(спорт!A4:A10000,спорт!F4:F10000,CD4,спорт!Y4:Y10000,A15)+SUMIFS(лечеб!A4:A10000,лечеб!F4:F10000,CD4,лечеб!Y4:Y10000,A15)+SUMIFS(Баня!A4:A10000,Баня!F4:F10000,CD4,Баня!Y4:Y10000,A15)+SUMIFS(Адм!A4:A10000,Адм!F4:F10000,CD4,Адм!Y4:Y10000,A15)+SUMIFS(С.Х!A4:A10001,С.Х!F4:F10001,CD4,С.Х!Y4:Y10001,A15)+SUMIFS(новостр!A4:A10000,новостр!F4:F10000,CD4,новостр!X4:X10000,A15)+SUMIFS(авт!A4:A10003,авт!F4:F10003,CD4,авт!X4:X10003,A15)+SUMIFS(ЖС!A4:A9999,ЖС!F4:F9999,CD4,ЖС!AK4:AK9999,A15)+SUMIFS(Пр.откр.тер!A4:A10000,Пр.откр.тер!F4:F10000,CD4,Пр.откр.тер!U4:U10000,A15)</f>
        <v>0</v>
      </c>
      <c r="CF15" s="501"/>
      <c r="CG15" s="548">
        <f>SUMIFS(произв!O4:O10000,произв!F4:F10000,CD4,произв!Y4:Y10000,A15)+SUMIFS(торг!O4:O10000,торг!F4:F10000,CD4,торг!Y4:Y10000,A15)+SUMIFS(склад!O4:O10000,склад!F4:F10000,CD4,склад!Y4:Y10000,A15)+SUMIFS('обр '!O4:O10000,'обр '!F4:F10000,CD4,'обр '!Y4:Y10000,A15)+SUMIFS(детс!O4:O10000,детс!F4:F10000,CD4,детс!Y4:Y10000,A15)+SUMIFS(культ!O4:O10000,культ!F4:F10000,CD4,культ!Y4:Y10000,A15)+SUMIFS(спорт!O4:O10000,спорт!F4:F10000,CD4,спорт!Y4:Y10000,A15)+SUMIFS(лечеб!O4:O10000,лечеб!F4:F10000,CD4,лечеб!Y4:Y10000,A15)+SUMIFS(Баня!O4:O10000,Баня!F4:F10000,CD4,Баня!Y4:Y10000,A15)+SUMIFS(Адм!O4:O10000,Адм!F4:F10000,CD4,Адм!Y4:Y10000,A15)+SUMIFS(С.Х!O4:O10001,С.Х!F4:F10001,CD4,С.Х!Y4:Y10001,A15)+SUMIFS(новостр!N4:N10000,новостр!F4:F10000,CD4,новостр!X4:X10000,A15)+SUMIFS(авт!K4:K10003,авт!F4:F10003,CD4,авт!X4:X10003,A15)+SUMIFS(ЖС!S4:S9999,ЖС!F4:F9999,CD4,ЖС!AK4:AK9999,A15)+SUMIFS(Пр.откр.тер!N4:N10000,Пр.откр.тер!F4:F10000,CD4,Пр.откр.тер!U4:U10000,A15)</f>
        <v>0</v>
      </c>
      <c r="CH15" s="507"/>
      <c r="CI15" s="499">
        <f>SUMIFS(произв!A4:A10000,произв!F4:F10000,CH4,произв!Y4:Y10000,A15)+SUMIFS(торг!A4:A10000,торг!F4:F10000,CH4,торг!Y4:Y10000,A15)+SUMIFS(склад!A4:A10000,склад!F4:F10000,CH4,склад!Y4:Y10000,A15)+SUMIFS('обр '!A4:A10000,'обр '!F4:F10000,CH4,'обр '!Y4:Y10000,A15)+SUMIFS(детс!A4:A10000,детс!F4:F10000,CH4,детс!Y4:Y10000,A15)+SUMIFS(культ!A4:A10000,культ!F4:F10000,CH4,культ!Y4:Y10000,A15)+SUMIFS(спорт!A4:A10000,спорт!F4:F10000,CH4,спорт!Y4:Y10000,A15)+SUMIFS(лечеб!A4:A10000,лечеб!F4:F10000,CH4,лечеб!Y4:Y10000,A15)+SUMIFS(Баня!A4:A10000,Баня!F4:F10000,CH4,Баня!Y4:Y10000,A15)+SUMIFS(Адм!A4:A10000,Адм!F4:F10000,CH4,Адм!Y4:Y10000,A15)+SUMIFS(С.Х!A4:A10001,С.Х!F4:F10001,CH4,С.Х!Y4:Y10001,A15)+SUMIFS(новостр!A4:A10000,новостр!F4:F10000,CH4,новостр!X4:X10000,A15)+SUMIFS(авт!A4:A10003,авт!F4:F10003,CH4,авт!X4:X10003,A15)+SUMIFS(ЖС!A4:A9999,ЖС!F4:F9999,CH4,ЖС!AK4:AK9999,A15)+SUMIFS(Пр.откр.тер!A4:A10000,Пр.откр.тер!F4:F10000,CH4,Пр.откр.тер!U4:U10000,A15)</f>
        <v>0</v>
      </c>
      <c r="CJ15" s="501"/>
      <c r="CK15" s="548">
        <f>SUMIFS(произв!O4:O10000,произв!F4:F10000,CH4,произв!Y4:Y10000,A15)+SUMIFS(торг!O4:O10000,торг!F4:F10000,CH4,торг!Y4:Y10000,A15)+SUMIFS(склад!O4:O10000,склад!F4:F10000,CH4,склад!Y4:Y10000,A15)+SUMIFS('обр '!O4:O10000,'обр '!F4:F10000,CH4,'обр '!Y4:Y10000,A15)+SUMIFS(детс!O4:O10000,детс!F4:F10000,CH4,детс!Y4:Y10000,A15)+SUMIFS(культ!O4:O10000,культ!F4:F10000,CH4,культ!Y4:Y10000,A15)+SUMIFS(спорт!O4:O10000,спорт!F4:F10000,CH4,спорт!Y4:Y10000,A15)+SUMIFS(лечеб!O4:O10000,лечеб!F4:F10000,CH4,лечеб!Y4:Y10000,A15)+SUMIFS(Баня!O4:O10000,Баня!F4:F10000,CH4,Баня!Y4:Y10000,A15)+SUMIFS(Адм!O4:O10000,Адм!F4:F10000,CH4,Адм!Y4:Y10000,A15)+SUMIFS(С.Х!O4:O10001,С.Х!F4:F10001,CH4,С.Х!Y4:Y10001,A15)+SUMIFS(новостр!N4:N10000,новостр!F4:F10000,CH4,новостр!X4:X10000,A15)+SUMIFS(авт!K4:K10003,авт!F4:F10003,CH4,авт!X4:X10003,A15)+SUMIFS(ЖС!S4:S9999,ЖС!F4:F9999,CH4,ЖС!AK4:AK9999,A15)+SUMIFS(Пр.откр.тер!N4:N10000,Пр.откр.тер!F4:F10000,CH4,Пр.откр.тер!U4:U10000,A15)</f>
        <v>0</v>
      </c>
    </row>
    <row r="16" spans="1:89" ht="24" customHeight="1" thickBot="1">
      <c r="A16" s="539" t="s">
        <v>778</v>
      </c>
      <c r="B16" s="610">
        <v>0</v>
      </c>
      <c r="C16" s="546">
        <f t="shared" si="0"/>
        <v>0</v>
      </c>
      <c r="D16" s="2329">
        <v>0</v>
      </c>
      <c r="E16" s="2327">
        <f t="shared" si="1"/>
        <v>0</v>
      </c>
      <c r="F16" s="527">
        <v>0</v>
      </c>
      <c r="G16" s="528">
        <v>0</v>
      </c>
      <c r="H16" s="533">
        <v>0</v>
      </c>
      <c r="I16" s="534">
        <v>0</v>
      </c>
      <c r="J16" s="676">
        <f>B16/B34*100%</f>
        <v>0</v>
      </c>
      <c r="K16" s="676">
        <f>C16/C34*100%</f>
        <v>0</v>
      </c>
      <c r="L16" s="676">
        <f>D16/D34*100%</f>
        <v>0</v>
      </c>
      <c r="M16" s="676">
        <f>E16/E34*100%</f>
        <v>0</v>
      </c>
      <c r="N16" s="507"/>
      <c r="O16" s="499">
        <f>SUMIFS(произв!A4:A10000,произв!F4:F10000,N4,произв!Y4:Y10000,A16)+SUMIFS(торг!A4:A10000,торг!F4:F10000,N4,торг!Y4:Y10000,A16)+SUMIFS(склад!A4:A10000,склад!F4:F10000,N4,склад!Y4:Y10000,A16)+SUMIFS('обр '!A4:A10000,'обр '!F4:F10000,N4,'обр '!Y4:Y10000,A16)+SUMIFS(детс!A4:A10000,детс!F4:F10000,N4,детс!Y4:Y10000,A16)+SUMIFS(культ!A4:A10000,культ!F4:F10000,N4,культ!Y4:Y10000,A16)+SUMIFS(спорт!A4:A10000,спорт!F4:F10000,N4,спорт!Y4:Y10000,A16)+SUMIFS(лечеб!A4:A10000,лечеб!F4:F10000,N4,лечеб!Y4:Y10000,A16)+SUMIFS(Баня!A4:A10000,Баня!F4:F10000,N4,Баня!Y4:Y10000,A16)+SUMIFS(Адм!A4:A10000,Адм!F4:F10000,N4,Адм!Y4:Y10000,A16)+SUMIFS(С.Х!A4:A10001,С.Х!F4:F10001,N4,С.Х!Y4:Y10001,A16)+SUMIFS(новостр!A4:A10000,новостр!F4:F10000,N4,новостр!X4:X10000,A16)+SUMIFS(авт!A4:A10003,авт!F4:F10003,N4,авт!X4:X10003,A16)+SUMIFS(ЖС!A4:A9999,ЖС!F4:F9999,N4,ЖС!AK4:AK9999,A16)+SUMIFS(Пр.откр.тер!A4:A10000,Пр.откр.тер!F4:F10000,N4,Пр.откр.тер!U4:U10000,A16)</f>
        <v>0</v>
      </c>
      <c r="P16" s="501"/>
      <c r="Q16" s="548">
        <f>SUMIFS(произв!O4:O10000,произв!F4:F10000,N4,произв!Y4:Y10000,A16)+SUMIFS(торг!O4:O10000,торг!F4:F10000,N4,торг!Y4:Y10000,A16)+SUMIFS(склад!O4:O10000,склад!F4:F10000,N4,склад!Y4:Y10000,A16)+SUMIFS('обр '!O4:O10000,'обр '!F4:F10000,N4,'обр '!Y4:Y10000,A16)+SUMIFS(детс!O4:O10000,детс!F4:F10000,N4,детс!Y4:Y10000,A16)+SUMIFS(культ!O4:O10000,культ!F4:F10000,N4,культ!Y4:Y10000,A16)+SUMIFS(спорт!O4:O10000,спорт!F4:F10000,N4,спорт!Y4:Y10000,A16)+SUMIFS(лечеб!O4:O10000,лечеб!F4:F10000,N4,лечеб!Y4:Y10000,A16)+SUMIFS(Баня!O4:O10000,Баня!F4:F10000,N4,Баня!Y4:Y10000,A16)+SUMIFS(Адм!O4:O10000,Адм!F4:F10000,N4,Адм!Y4:Y10000,A16)+SUMIFS(С.Х!O4:O10001,С.Х!F4:F10001,N4,С.Х!Y4:Y10001,A16)+SUMIFS(новостр!N4:N10000,новостр!F4:F10000,N4,новостр!X4:X10000,A16)+SUMIFS(авт!K4:K10003,авт!F4:F10003,N4,авт!X4:X10003,A16)+SUMIFS(ЖС!S4:S9999,ЖС!F4:F9999,N4,ЖС!AK4:AK9999,A16)+SUMIFS(Пр.откр.тер!N4:N10000,Пр.откр.тер!F4:F10000,N4,Пр.откр.тер!U4:U10000,A16)</f>
        <v>0</v>
      </c>
      <c r="R16" s="507"/>
      <c r="S16" s="499">
        <f>SUMIFS(произв!A4:A10000,произв!F4:F10000,R4,произв!Y4:Y10000,A16)+SUMIFS(торг!A4:A10000,торг!F4:F10000,R4,торг!Y4:Y10000,A16)+SUMIFS(склад!A4:A10000,склад!F4:F10000,R4,склад!Y4:Y10000,A16)+SUMIFS('обр '!A4:A10000,'обр '!F4:F10000,R4,'обр '!Y4:Y10000,A16)+SUMIFS(детс!A4:A10000,детс!F4:F10000,R4,детс!Y4:Y10000,A16)+SUMIFS(культ!A4:A10000,культ!F4:F10000,R4,культ!Y4:Y10000,A16)+SUMIFS(спорт!A4:A10000,спорт!F4:F10000,R4,спорт!Y4:Y10000,A16)+SUMIFS(лечеб!A4:A10000,лечеб!F4:F10000,R4,лечеб!Y4:Y10000,A16)+SUMIFS(Баня!A4:A10000,Баня!F4:F10000,R4,Баня!Y4:Y10000,A16)+SUMIFS(Адм!A4:A10000,Адм!F4:F10000,R4,Адм!Y4:Y10000,A16)+SUMIFS(С.Х!A4:A10001,С.Х!F4:F10001,R4,С.Х!Y4:Y10001,A16)+SUMIFS(новостр!A4:A10000,новостр!F4:F10000,R4,новостр!X4:X10000,A16)+SUMIFS(авт!A4:A10003,авт!F4:F10003,R4,авт!X4:X10003,A16)+SUMIFS(ЖС!A4:A9999,ЖС!F4:F9999,R4,ЖС!AK4:AK9999,A16)+SUMIFS(Пр.откр.тер!A4:A10000,Пр.откр.тер!F4:F10000,R4,Пр.откр.тер!U4:U10000,A16)</f>
        <v>0</v>
      </c>
      <c r="T16" s="501"/>
      <c r="U16" s="549">
        <f>SUMIFS(произв!O4:O10000,произв!F4:F10000,R4,произв!Y4:Y10000,A16)+SUMIFS(торг!O4:O10000,торг!F4:F10000,R4,торг!Y4:Y10000,A16)+SUMIFS(склад!O4:O10000,склад!F4:F10000,R4,склад!Y4:Y10000,A16)+SUMIFS('обр '!O4:O10000,'обр '!F4:F10000,R4,'обр '!Y4:Y10000,A16)+SUMIFS(детс!O4:O10000,детс!F4:F10000,R4,детс!Y4:Y10000,A16)+SUMIFS(культ!O4:O10000,культ!F4:F10000,R4,культ!Y4:Y10000,A16)+SUMIFS(спорт!O4:O10000,спорт!F4:F10000,R4,спорт!Y4:Y10000,A16)+SUMIFS(лечеб!O4:O10000,лечеб!F4:F10000,R4,лечеб!Y4:Y10000,A16)+SUMIFS(Баня!O4:O10000,Баня!F4:F10000,R4,Баня!Y4:Y10000,A16)+SUMIFS(Адм!O4:O10000,Адм!F4:F10000,R4,Адм!Y4:Y10000,A16)+SUMIFS(С.Х!O4:O10001,С.Х!F4:F10001,R4,С.Х!Y4:Y10001,A16)+SUMIFS(новостр!N4:N10000,новостр!F4:F10000,R4,новостр!X4:X10000,A16)+SUMIFS(авт!K4:K10003,авт!F4:F10003,R4,авт!X4:X10003,A16)+SUMIFS(ЖС!S4:S9999,ЖС!F4:F9999,R4,ЖС!AK4:AK9999,A16)+SUMIFS(Пр.откр.тер!N4:N10000,Пр.откр.тер!F4:F10000,R4,Пр.откр.тер!U4:U10000,A16)</f>
        <v>0</v>
      </c>
      <c r="V16" s="507"/>
      <c r="W16" s="499">
        <f>SUMIFS(произв!A4:A10000,произв!F4:F10000,V4,произв!Y4:Y10000,A16)+SUMIFS(торг!A4:A10000,торг!F4:F10000,V4,торг!Y4:Y10000,A16)+SUMIFS(склад!A4:A10000,склад!F4:F10000,V4,склад!Y4:Y10000,A16)+SUMIFS('обр '!A4:A10000,'обр '!F4:F10000,V4,'обр '!Y4:Y10000,A16)+SUMIFS(детс!A4:A10000,детс!F4:F10000,V4,детс!Y4:Y10000,A16)+SUMIFS(культ!A4:A10000,культ!F4:F10000,V4,культ!Y4:Y10000,A16)+SUMIFS(спорт!A4:A10000,спорт!F4:F10000,V4,спорт!Y4:Y10000,A16)+SUMIFS(лечеб!A4:A10000,лечеб!F4:F10000,V4,лечеб!Y4:Y10000,A16)+SUMIFS(Баня!A4:A10000,Баня!F4:F10000,V4,Баня!Y4:Y10000,A16)+SUMIFS(Адм!A4:A10000,Адм!F4:F10000,V4,Адм!Y4:Y10000,A16)+SUMIFS(С.Х!A4:A10001,С.Х!F4:F10001,V4,С.Х!Y4:Y10001,A16)+SUMIFS(новостр!A4:A10000,новостр!F4:F10000,V4,новостр!X4:X10000,A16)+SUMIFS(авт!A4:A10003,авт!F4:F10003,V4,авт!X4:X10003,A16)+SUMIFS(ЖС!A4:A9999,ЖС!F4:F9999,V4,ЖС!AK4:AK9999,A16)+SUMIFS(Пр.откр.тер!A4:A10000,Пр.откр.тер!F4:F10000,V4,Пр.откр.тер!U4:U10000,A16)</f>
        <v>0</v>
      </c>
      <c r="X16" s="501"/>
      <c r="Y16" s="548">
        <f>SUMIFS(произв!O4:O10000,произв!F4:F10000,V4,произв!Y4:Y10000,A16)+SUMIFS(торг!O4:O10000,торг!F4:F10000,V4,торг!Y4:Y10000,A16)+SUMIFS(склад!O4:O10000,склад!F4:F10000,V4,склад!Y4:Y10000,A16)+SUMIFS('обр '!O4:O10000,'обр '!F4:F10000,V4,'обр '!Y4:Y10000,A16)+SUMIFS(детс!O4:O10000,детс!F4:F10000,V4,детс!Y4:Y10000,A16)+SUMIFS(культ!O4:O10000,культ!F4:F10000,V4,культ!Y4:Y10000,A16)+SUMIFS(спорт!O4:O10000,спорт!F4:F10000,V4,спорт!Y4:Y10000,A16)+SUMIFS(лечеб!O4:O10000,лечеб!F4:F10000,V4,лечеб!Y4:Y10000,A16)+SUMIFS(Баня!O4:O10000,Баня!F4:F10000,V4,Баня!Y4:Y10000,A16)+SUMIFS(Адм!O4:O10000,Адм!F4:F10000,V4,Адм!Y4:Y10000,A16)+SUMIFS(С.Х!O4:O10001,С.Х!F4:F10001,V4,С.Х!Y4:Y10001,A16)+SUMIFS(новостр!N4:N10000,новостр!F4:F10000,V4,новостр!X4:X10000,A16)+SUMIFS(авт!K4:K10003,авт!F4:F10003,V4,авт!X4:X10003,A16)+SUMIFS(ЖС!S4:S9999,ЖС!F4:F9999,V4,ЖС!AK4:AK9999,A16)+SUMIFS(Пр.откр.тер!N4:N10000,Пр.откр.тер!F4:F10000,V4,Пр.откр.тер!U4:U10000,A16)</f>
        <v>0</v>
      </c>
      <c r="Z16" s="639"/>
      <c r="AA16" s="640">
        <f>SUMIFS(произв!A4:A10000,произв!F4:F10000,Z4,произв!Y4:Y10000,A16)+SUMIFS(торг!A4:A10000,торг!F4:F10000,Z4,торг!Y4:Y10000,A16)+SUMIFS(склад!A4:A10000,склад!F4:F10000,Z4,склад!Y4:Y10000,A16)+SUMIFS('обр '!A4:A10000,'обр '!F4:F10000,Z4,'обр '!Y4:Y10000,A16)+SUMIFS(детс!A4:A10000,детс!F4:F10000,Z4,детс!Y4:Y10000,A16)+SUMIFS(культ!A4:A10000,культ!F4:F10000,Z4,культ!Y4:Y10000,A16)+SUMIFS(спорт!A4:A10000,спорт!F4:F10000,Z4,спорт!Y4:Y10000,A16)+SUMIFS(лечеб!A4:A10000,лечеб!F4:F10000,Z4,лечеб!Y4:Y10000,A16)+SUMIFS(Баня!A4:A10000,Баня!F4:F10000,Z4,Баня!Y4:Y10000,A16)+SUMIFS(Адм!A4:A10000,Адм!F4:F10000,Z4,Адм!Y4:Y10000,A16)+SUMIFS(С.Х!A4:A10001,С.Х!F4:F10001,Z4,С.Х!Y4:Y10001,A16)+SUMIFS(новостр!A4:A10000,новостр!F4:F10000,Z4,новостр!X4:X10000,A16)+SUMIFS(авт!A4:A10003,авт!F4:F10003,Z4,авт!X4:X10003,A16)+SUMIFS(ЖС!A4:A9999,ЖС!F4:F9999,Z4,ЖС!AK4:AK9999,A16)+SUMIFS(Пр.откр.тер!A4:A10000,Пр.откр.тер!F4:F10000,Z4,Пр.откр.тер!U4:U10000,A16)</f>
        <v>0</v>
      </c>
      <c r="AB16" s="641"/>
      <c r="AC16" s="642">
        <f>SUMIFS(произв!O4:O10000,произв!F4:F10000,Z4,произв!Y4:Y10000,A16)+SUMIFS(торг!O4:O10000,торг!F4:F10000,Z4,торг!Y4:Y10000,A16)+SUMIFS(склад!O4:O10000,склад!F4:F10000,Z4,склад!Y4:Y10000,A16)+SUMIFS('обр '!O4:O10000,'обр '!F4:F10000,Z4,'обр '!Y4:Y10000,A16)+SUMIFS(детс!O4:O10000,детс!F4:F10000,Z4,детс!Y4:Y10000,A16)+SUMIFS(культ!O4:O10000,культ!F4:F10000,Z4,культ!Y4:Y10000,A16)+SUMIFS(спорт!O4:O10000,спорт!F4:F10000,Z4,спорт!Y4:Y10000,A16)+SUMIFS(лечеб!O4:O10000,лечеб!F4:F10000,Z4,лечеб!Y4:Y10000,A16)+SUMIFS(Баня!O4:O10000,Баня!F4:F10000,Z4,Баня!Y4:Y10000,A16)+SUMIFS(Адм!O4:O10000,Адм!F4:F10000,Z4,Адм!Y4:Y10000,A16)+SUMIFS(С.Х!O4:O10001,С.Х!F4:F10001,Z4,С.Х!Y4:Y10001,A16)+SUMIFS(новостр!N4:N10000,новостр!F4:F10000,Z4,новостр!X4:X10000,A16)+SUMIFS(авт!K4:K10003,авт!F4:F10003,Z4,авт!X4:X10003,A16)+SUMIFS(ЖС!S4:S9999,ЖС!F4:F9999,Z4,ЖС!AK4:AK9999,A16)+SUMIFS(Пр.откр.тер!N4:N10000,Пр.откр.тер!F4:F10000,Z4,Пр.откр.тер!U4:U10000,A16)</f>
        <v>0</v>
      </c>
      <c r="AD16" s="507"/>
      <c r="AE16" s="499">
        <f>SUMIFS(произв!A4:A10000,произв!F4:F10000,AD4,произв!Y4:Y10000,A16)+SUMIFS(торг!A4:A10000,торг!F4:F10000,AD4,торг!Y4:Y10000,A16)+SUMIFS(склад!A4:A10000,склад!F4:F10000,AD4,склад!Y4:Y10000,A16)+SUMIFS('обр '!A4:A10000,'обр '!F4:F10000,AD4,'обр '!Y4:Y10000,A16)+SUMIFS(детс!A4:A10000,детс!F4:F10000,AD4,детс!Y4:Y10000,A16)+SUMIFS(культ!A4:A10000,культ!F4:F10000,AD4,культ!Y4:Y10000,A16)+SUMIFS(спорт!A4:A10000,спорт!F4:F10000,AD4,спорт!Y4:Y10000,A16)+SUMIFS(лечеб!A4:A10000,лечеб!F4:F10000,AD4,лечеб!Y4:Y10000,A16)+SUMIFS(Баня!A4:A10000,Баня!F4:F10000,AD4,Баня!Y4:Y10000,A16)+SUMIFS(Адм!A4:A10000,Адм!F4:F10000,AD4,Адм!Y4:Y10000,A16)+SUMIFS(С.Х!A4:A10001,С.Х!F4:F10001,AD4,С.Х!Y4:Y10001,A16)+SUMIFS(новостр!A4:A10000,новостр!F4:F10000,AD4,новостр!X4:X10000,A16)+SUMIFS(авт!A4:A10003,авт!F4:F10003,AD4,авт!X4:X10003,A16)+SUMIFS(ЖС!A4:A9999,ЖС!F4:F9999,AD4,ЖС!AK4:AK9999,A16)+SUMIFS(Пр.откр.тер!A4:A10000,Пр.откр.тер!F4:F10000,AD4,Пр.откр.тер!U4:U10000,A16)</f>
        <v>0</v>
      </c>
      <c r="AF16" s="501"/>
      <c r="AG16" s="548">
        <f>SUMIFS(произв!O4:O10000,произв!F4:F10000,AD4,произв!Y4:Y10000,A16)+SUMIFS(торг!O4:O10000,торг!F4:F10000,AD4,торг!Y4:Y10000,A16)+SUMIFS(склад!O4:O10000,склад!F4:F10000,AD4,склад!Y4:Y10000,A16)+SUMIFS('обр '!O4:O10000,'обр '!F4:F10000,AD4,'обр '!Y4:Y10000,A16)+SUMIFS(детс!O4:O10000,детс!F4:F10000,AD4,детс!Y4:Y10000,A16)+SUMIFS(культ!O4:O10000,культ!F4:F10000,AD4,культ!Y4:Y10000,A16)+SUMIFS(спорт!O4:O10000,спорт!F4:F10000,AD4,спорт!Y4:Y10000,A16)+SUMIFS(лечеб!O4:O10000,лечеб!F4:F10000,AD4,лечеб!Y4:Y10000,A16)+SUMIFS(Баня!O4:O10000,Баня!F4:F10000,AD4,Баня!Y4:Y10000,A16)+SUMIFS(Адм!O4:O10000,Адм!F4:F10000,AD4,Адм!Y4:Y10000,A16)+SUMIFS(С.Х!O4:O10001,С.Х!F4:F10001,AD4,С.Х!Y4:Y10001,A16)+SUMIFS(новостр!N4:N10000,новостр!F4:F10000,AD4,новостр!X4:X10000,A16)+SUMIFS(авт!K4:K10003,авт!F4:F10003,AD4,авт!X4:X10003,A16)+SUMIFS(ЖС!S4:S9999,ЖС!F4:F9999,AD4,ЖС!AK4:AK9999,A16)+SUMIFS(Пр.откр.тер!N4:N10000,Пр.откр.тер!F4:F10000,AD4,Пр.откр.тер!U4:U10000,A16)</f>
        <v>0</v>
      </c>
      <c r="AH16" s="507"/>
      <c r="AI16" s="499">
        <f>SUMIFS(произв!A4:A10000,произв!F4:F10000,AH4,произв!Y4:Y10000,A16)+SUMIFS(торг!A4:A10000,торг!F4:F10000,AH4,торг!Y4:Y10000,A16)+SUMIFS(склад!A4:A10000,склад!F4:F10000,AH4,склад!Y4:Y10000,A16)+SUMIFS('обр '!A4:A10000,'обр '!F4:F10000,AH4,'обр '!Y4:Y10000,A16)+SUMIFS(детс!A4:A10000,детс!F4:F10000,AH4,детс!Y4:Y10000,A16)+SUMIFS(культ!A4:A10000,культ!F4:F10000,AH4,культ!Y4:Y10000,A16)+SUMIFS(спорт!A4:A10000,спорт!F4:F10000,AH4,спорт!Y4:Y10000,A16)+SUMIFS(лечеб!A4:A10000,лечеб!F4:F10000,AH4,лечеб!Y4:Y10000,A16)+SUMIFS(Баня!A4:A10000,Баня!F4:F10000,AH4,Баня!Y4:Y10000,A16)+SUMIFS(Адм!A4:A10000,Адм!F4:F10000,AH4,Адм!Y4:Y10000,A16)+SUMIFS(С.Х!A4:A10001,С.Х!F4:F10001,AH4,С.Х!Y4:Y10001,A16)+SUMIFS(новостр!A4:A10000,новостр!F4:F10000,AH4,новостр!X4:X10000,A16)+SUMIFS(авт!A4:A10003,авт!F4:F10003,AH4,авт!X4:X10003,A16)+SUMIFS(ЖС!A4:A9999,ЖС!F4:F9999,AH4,ЖС!AK4:AK9999,A16)+SUMIFS(Пр.откр.тер!A4:A10000,Пр.откр.тер!F4:F10000,AH4,Пр.откр.тер!U4:U10000,A16)</f>
        <v>0</v>
      </c>
      <c r="AJ16" s="501"/>
      <c r="AK16" s="548">
        <f>SUMIFS(произв!O4:O10000,произв!F4:F10000,AH4,произв!Y4:Y10000,A16)+SUMIFS(торг!O4:O10000,торг!F4:F10000,AH4,торг!Y4:Y10000,A16)+SUMIFS(склад!O4:O10000,склад!F4:F10000,AH4,склад!Y4:Y10000,A16)+SUMIFS('обр '!O4:O10000,'обр '!F4:F10000,AH4,'обр '!Y4:Y10000,A16)+SUMIFS(детс!O4:O10000,детс!F4:F10000,AH4,детс!Y4:Y10000,A16)+SUMIFS(культ!O4:O10000,культ!F4:F10000,AH4,культ!Y4:Y10000,A16)+SUMIFS(спорт!O4:O10000,спорт!F4:F10000,AH4,спорт!Y4:Y10000,A16)+SUMIFS(лечеб!O4:O10000,лечеб!F4:F10000,AH4,лечеб!Y4:Y10000,A16)+SUMIFS(Баня!O4:O10000,Баня!F4:F10000,AH4,Баня!Y4:Y10000,A16)+SUMIFS(Адм!O4:O10000,Адм!F4:F10000,AH4,Адм!Y4:Y10000,A16)+SUMIFS(С.Х!O4:O10001,С.Х!F4:F10001,AH4,С.Х!Y4:Y10001,A16)+SUMIFS(новостр!N4:N10000,новостр!F4:F10000,AH4,новостр!X4:X10000,A16)+SUMIFS(авт!K4:K10003,авт!F4:F10003,AH4,авт!X4:X10003,A16)+SUMIFS(ЖС!S4:S9999,ЖС!F4:F9999,AH4,ЖС!AK4:AK9999,A16)+SUMIFS(Пр.откр.тер!N4:N10000,Пр.откр.тер!F4:F10000,AH4,Пр.откр.тер!U4:U10000,A16)</f>
        <v>0</v>
      </c>
      <c r="AL16" s="507"/>
      <c r="AM16" s="499">
        <f>SUMIFS(произв!A4:A10000,произв!F4:F10000,AL4,произв!Y4:Y10000,A16)+SUMIFS(торг!A4:A10000,торг!F4:F10000,AL4,торг!Y4:Y10000,A16)+SUMIFS(склад!A4:A10000,склад!F4:F10000,AL4,склад!Y4:Y10000,A16)+SUMIFS('обр '!A4:A10000,'обр '!F4:F10000,AL4,'обр '!Y4:Y10000,A16)+SUMIFS(детс!A4:A10000,детс!F4:F10000,AL4,детс!Y4:Y10000,A16)+SUMIFS(культ!A4:A10000,культ!F4:F10000,AL4,культ!Y4:Y10000,A16)+SUMIFS(спорт!A4:A10000,спорт!F4:F10000,AL4,спорт!Y4:Y10000,A16)+SUMIFS(лечеб!A4:A10000,лечеб!F4:F10000,AL4,лечеб!Y4:Y10000,A16)+SUMIFS(Баня!A4:A10000,Баня!F4:F10000,AL4,Баня!Y4:Y10000,A16)+SUMIFS(Адм!A4:A10000,Адм!F4:F10000,AL4,Адм!Y4:Y10000,A16)+SUMIFS(С.Х!A4:A10001,С.Х!F4:F10001,AL4,С.Х!Y4:Y10001,A16)+SUMIFS(новостр!A4:A10000,новостр!F4:F10000,AL4,новостр!X4:X10000,A16)+SUMIFS(авт!A4:A10003,авт!F4:F10003,AL4,авт!X4:X10003,A16)+SUMIFS(ЖС!A4:A9999,ЖС!F4:F9999,AL4,ЖС!AK4:AK9999,A16)+SUMIFS(Пр.откр.тер!A4:A10000,Пр.откр.тер!F4:F10000,AL4,Пр.откр.тер!U4:U10000,A16)</f>
        <v>0</v>
      </c>
      <c r="AN16" s="501"/>
      <c r="AO16" s="548">
        <f>SUMIFS(произв!O4:O10000,произв!F4:F10000,AL4,произв!Y4:Y10000,A16)+SUMIFS(торг!O4:O10000,торг!F4:F10000,AL4,торг!Y4:Y10000,A16)+SUMIFS(склад!O4:O10000,склад!F4:F10000,AL4,склад!Y4:Y10000,A16)+SUMIFS('обр '!O4:O10000,'обр '!F4:F10000,AL4,'обр '!Y4:Y10000,A16)+SUMIFS(детс!O4:O10000,детс!F4:F10000,AL4,детс!Y4:Y10000,A16)+SUMIFS(культ!O4:O10000,культ!F4:F10000,AL4,культ!Y4:Y10000,A16)+SUMIFS(спорт!O4:O10000,спорт!F4:F10000,AL4,спорт!Y4:Y10000,A16)+SUMIFS(лечеб!O4:O10000,лечеб!F4:F10000,AL4,лечеб!Y4:Y10000,A16)+SUMIFS(Баня!O4:O10000,Баня!F4:F10000,AL4,Баня!Y4:Y10000,A16)+SUMIFS(Адм!O4:O10000,Адм!F4:F10000,AL4,Адм!Y4:Y10000,A16)+SUMIFS(С.Х!O4:O10001,С.Х!F4:F10001,AL4,С.Х!Y4:Y10001,A16)+SUMIFS(новостр!N4:N10000,новостр!F4:F10000,AL4,новостр!X4:X10000,A16)+SUMIFS(авт!K4:K10003,авт!F4:F10003,AL4,авт!X4:X10003,A16)+SUMIFS(ЖС!S4:S9999,ЖС!F4:F9999,AL4,ЖС!AK4:AK9999,A16)+SUMIFS(Пр.откр.тер!N4:N10000,Пр.откр.тер!F4:F10000,AL4,Пр.откр.тер!U4:U10000,A16)</f>
        <v>0</v>
      </c>
      <c r="AP16" s="507"/>
      <c r="AQ16" s="499">
        <f>SUMIFS(произв!A4:A10000,произв!F4:F10000,AP4,произв!Y4:Y10000,A16)+SUMIFS(торг!A4:A10000,торг!F4:F10000,AP4,торг!Y4:Y10000,A16)+SUMIFS(склад!A4:A10000,склад!F4:F10000,AP4,склад!Y4:Y10000,A16)+SUMIFS('обр '!A4:A10000,'обр '!F4:F10000,AP4,'обр '!Y4:Y10000,A16)+SUMIFS(детс!A4:A10000,детс!F4:F10000,AP4,детс!Y4:Y10000,A16)+SUMIFS(культ!A4:A10000,культ!F4:F10000,AP4,культ!Y4:Y10000,A16)+SUMIFS(спорт!A4:A10000,спорт!F4:F10000,AP4,спорт!Y4:Y10000,A16)+SUMIFS(лечеб!A4:A10000,лечеб!F4:F10000,AP4,лечеб!Y4:Y10000,A16)+SUMIFS(Баня!A4:A10000,Баня!F4:F10000,AP4,Баня!Y4:Y10000,A16)+SUMIFS(Адм!A4:A10000,Адм!F4:F10000,AP4,Адм!Y4:Y10000,A16)+SUMIFS(С.Х!A4:A10001,С.Х!F4:F10001,AP4,С.Х!Y4:Y10001,A16)+SUMIFS(новостр!A4:A10000,новостр!F4:F10000,AP4,новостр!X4:X10000,A16)+SUMIFS(авт!A4:A10003,авт!F4:F10003,AP4,авт!X4:X10003,A16)+SUMIFS(ЖС!A4:A9999,ЖС!F4:F9999,AP4,ЖС!AK4:AK9999,A16)+SUMIFS(Пр.откр.тер!A4:A10000,Пр.откр.тер!F4:F10000,AP4,Пр.откр.тер!U4:U10000,A16)</f>
        <v>0</v>
      </c>
      <c r="AR16" s="501"/>
      <c r="AS16" s="549">
        <f>SUMIFS(произв!O4:O10000,произв!F4:F10000,AP4,произв!Y4:Y10000,A16)+SUMIFS(торг!O4:O10000,торг!F4:F10000,AP4,торг!Y4:Y10000,A16)+SUMIFS(склад!O4:O10000,склад!F4:F10000,AP4,склад!Y4:Y10000,A16)+SUMIFS('обр '!O4:O10000,'обр '!F4:F10000,AP4,'обр '!Y4:Y10000,A16)+SUMIFS(детс!O4:O10000,детс!F4:F10000,AP4,детс!Y4:Y10000,A16)+SUMIFS(культ!O4:O10000,культ!F4:F10000,AP4,культ!Y4:Y10000,A16)+SUMIFS(спорт!O4:O10000,спорт!F4:F10000,AP4,спорт!Y4:Y10000,A16)+SUMIFS(лечеб!O4:O10000,лечеб!F4:F10000,AP4,лечеб!Y4:Y10000,A16)+SUMIFS(Баня!O4:O10000,Баня!F4:F10000,AP4,Баня!Y4:Y10000,A16)+SUMIFS(Адм!O4:O10000,Адм!F4:F10000,AP4,Адм!Y4:Y10000,A16)+SUMIFS(С.Х!O4:O10001,С.Х!F4:F10001,AP4,С.Х!Y4:Y10001,A16)+SUMIFS(новостр!N4:N10000,новостр!F4:F10000,AP4,новостр!X4:X10000,A16)+SUMIFS(авт!K4:K10003,авт!F4:F10003,AP4,авт!X4:X10003,A16)+SUMIFS(ЖС!S4:S9999,ЖС!F4:F9999,AP4,ЖС!AK4:AK9999,A16)+SUMIFS(Пр.откр.тер!N4:N10000,Пр.откр.тер!F4:F10000,AP4,Пр.откр.тер!U4:U10000,A16)</f>
        <v>0</v>
      </c>
      <c r="AT16" s="507"/>
      <c r="AU16" s="499">
        <f>SUMIFS(произв!A4:A10000,произв!F4:F10000,AT4,произв!Y4:Y10000,A16)+SUMIFS(торг!A4:A10000,торг!F4:F10000,AT4,торг!Y4:Y10000,A16)+SUMIFS(склад!A4:A10000,склад!F4:F10000,AT4,склад!Y4:Y10000,A16)+SUMIFS('обр '!A4:A10000,'обр '!F4:F10000,AT4,'обр '!Y4:Y10000,A16)+SUMIFS(детс!A4:A10000,детс!F4:F10000,AT4,детс!Y4:Y10000,A16)+SUMIFS(культ!A4:A10000,культ!F4:F10000,AT4,культ!Y4:Y10000,A16)+SUMIFS(спорт!A4:A10000,спорт!F4:F10000,AT4,спорт!Y4:Y10000,A16)+SUMIFS(лечеб!A4:A10000,лечеб!F4:F10000,AT4,лечеб!Y4:Y10000,A16)+SUMIFS(Баня!A4:A10000,Баня!F4:F10000,AT4,Баня!Y4:Y10000,A16)+SUMIFS(Адм!A4:A10000,Адм!F4:F10000,AT4,Адм!Y4:Y10000,A16)+SUMIFS(С.Х!A4:A10001,С.Х!F4:F10001,AT4,С.Х!Y4:Y10001,A16)+SUMIFS(новостр!A4:A10000,новостр!F4:F10000,AT4,новостр!X4:X10000,A16)+SUMIFS(авт!A4:A10003,авт!F4:F10003,AT4,авт!X4:X10003,A16)+SUMIFS(ЖС!A4:A9999,ЖС!F4:F9999,AT4,ЖС!AK4:AK9999,A16)+SUMIFS(Пр.откр.тер!A4:A10000,Пр.откр.тер!F4:F10000,AT4,Пр.откр.тер!U4:U10000,A16)</f>
        <v>0</v>
      </c>
      <c r="AV16" s="501"/>
      <c r="AW16" s="548">
        <f>SUMIFS(произв!O4:O10000,произв!F4:F10000,AT4,произв!Y4:Y10000,A16)+SUMIFS(торг!O4:O10000,торг!F4:F10000,AT4,торг!Y4:Y10000,A16)+SUMIFS(склад!O4:O10000,склад!F4:F10000,AT4,склад!Y4:Y10000,A16)+SUMIFS('обр '!O4:O10000,'обр '!F4:F10000,AT4,'обр '!Y4:Y10000,A16)+SUMIFS(детс!O4:O10000,детс!F4:F10000,AT4,детс!Y4:Y10000,A16)+SUMIFS(культ!O4:O10000,культ!F4:F10000,AT4,культ!Y4:Y10000,A16)+SUMIFS(спорт!O4:O10000,спорт!F4:F10000,AT4,спорт!Y4:Y10000,A16)+SUMIFS(лечеб!O4:O10000,лечеб!F4:F10000,AT4,лечеб!Y4:Y10000,A16)+SUMIFS(Баня!O4:O10000,Баня!F4:F10000,AT4,Баня!Y4:Y10000,A16)+SUMIFS(Адм!O4:O10000,Адм!F4:F10000,AT4,Адм!Y4:Y10000,A16)+SUMIFS(С.Х!O4:O10001,С.Х!F4:F10001,AT4,С.Х!Y4:Y10001,A16)+SUMIFS(новостр!N4:N10000,новостр!F4:F10000,AT4,новостр!X4:X10000,A16)+SUMIFS(авт!K4:K10003,авт!F4:F10003,AT4,авт!X4:X10003,A16)+SUMIFS(ЖС!S4:S9999,ЖС!F4:F9999,AT4,ЖС!AK4:AK9999,A16)+SUMIFS(Пр.откр.тер!N4:N10000,Пр.откр.тер!F4:F10000,AT4,Пр.откр.тер!U4:U10000,A16)</f>
        <v>0</v>
      </c>
      <c r="AX16" s="507"/>
      <c r="AY16" s="499">
        <f>SUMIFS(произв!A4:A10000,произв!F4:F10000,AX4,произв!Y4:Y10000,A16)+SUMIFS(торг!A4:A10000,торг!F4:F10000,AX4,торг!Y4:Y10000,A16)+SUMIFS(склад!A4:A10000,склад!F4:F10000,AX4,склад!Y4:Y10000,A16)+SUMIFS('обр '!A4:A10000,'обр '!F4:F10000,AX4,'обр '!Y4:Y10000,A16)+SUMIFS(детс!A4:A10000,детс!F4:F10000,AX4,детс!Y4:Y10000,A16)+SUMIFS(культ!A4:A10000,культ!F4:F10000,AX4,культ!Y4:Y10000,A16)+SUMIFS(спорт!A4:A10000,спорт!F4:F10000,AX4,спорт!Y4:Y10000,A16)+SUMIFS(лечеб!A4:A10000,лечеб!F4:F10000,AX4,лечеб!Y4:Y10000,A16)+SUMIFS(Баня!A4:A10000,Баня!F4:F10000,AX4,Баня!Y4:Y10000,A16)+SUMIFS(Адм!A4:A10000,Адм!F4:F10000,AX4,Адм!Y4:Y10000,A16)+SUMIFS(С.Х!A4:A10001,С.Х!F4:F10001,AX4,С.Х!Y4:Y10001,A16)+SUMIFS(новостр!A4:A10000,новостр!F4:F10000,AX4,новостр!X4:X10000,A16)+SUMIFS(авт!A4:A10003,авт!F4:F10003,AX4,авт!X4:X10003,A16)+SUMIFS(ЖС!A4:A9999,ЖС!F4:F9999,AX4,ЖС!AK4:AK9999,A16)+SUMIFS(Пр.откр.тер!A4:A10000,Пр.откр.тер!F4:F10000,AX4,Пр.откр.тер!U4:U10000,A16)</f>
        <v>0</v>
      </c>
      <c r="AZ16" s="501"/>
      <c r="BA16" s="548">
        <f>SUMIFS(произв!O4:O10000,произв!F4:F10000,AX4,произв!Y4:Y10000,A16)+SUMIFS(торг!O4:O10000,торг!F4:F10000,AX4,торг!Y4:Y10000,A16)+SUMIFS(склад!O4:O10000,склад!F4:F10000,AX4,склад!Y4:Y10000,A16)+SUMIFS('обр '!O4:O10000,'обр '!F4:F10000,AX4,'обр '!Y4:Y10000,A16)+SUMIFS(детс!O4:O10000,детс!F4:F10000,AX4,детс!Y4:Y10000,A16)+SUMIFS(культ!O4:O10000,культ!F4:F10000,AX4,культ!Y4:Y10000,A16)+SUMIFS(спорт!O4:O10000,спорт!F4:F10000,AX4,спорт!Y4:Y10000,A16)+SUMIFS(лечеб!O4:O10000,лечеб!F4:F10000,AX4,лечеб!Y4:Y10000,A16)+SUMIFS(Баня!O4:O10000,Баня!F4:F10000,AX4,Баня!Y4:Y10000,A16)+SUMIFS(Адм!O4:O10000,Адм!F4:F10000,AX4,Адм!Y4:Y10000,A16)+SUMIFS(С.Х!O4:O10001,С.Х!F4:F10001,AX4,С.Х!Y4:Y10001,A16)+SUMIFS(новостр!N4:N10000,новостр!F4:F10000,AX4,новостр!X4:X10000,A16)+SUMIFS(авт!K4:K10003,авт!F4:F10003,AX4,авт!X4:X10003,A16)+SUMIFS(ЖС!S4:S9999,ЖС!F4:F9999,AX4,ЖС!AK4:AK9999,A16)+SUMIFS(Пр.откр.тер!N4:N10000,Пр.откр.тер!F4:F10000,AX4,Пр.откр.тер!U4:U10000,A16)</f>
        <v>0</v>
      </c>
      <c r="BB16" s="507"/>
      <c r="BC16" s="499">
        <f>SUMIFS(произв!A4:A10000,произв!F4:F10000,BB4,произв!Y4:Y10000,A16)+SUMIFS(торг!A4:A10000,торг!F4:F10000,BB4,торг!Y4:Y10000,A16)+SUMIFS(склад!A4:A10000,склад!F4:F10000,BB4,склад!Y4:Y10000,A16)+SUMIFS('обр '!A4:A10000,'обр '!F4:F10000,BB4,'обр '!Y4:Y10000,A16)+SUMIFS(детс!A4:A10000,детс!F4:F10000,BB4,детс!Y4:Y10000,A16)+SUMIFS(культ!A4:A10000,культ!F4:F10000,BB4,культ!Y4:Y10000,A16)+SUMIFS(спорт!A4:A10000,спорт!F4:F10000,BB4,спорт!Y4:Y10000,A16)+SUMIFS(лечеб!A4:A10000,лечеб!F4:F10000,BB4,лечеб!Y4:Y10000,A16)+SUMIFS(Баня!A4:A10000,Баня!F4:F10000,BB4,Баня!Y4:Y10000,A16)+SUMIFS(Адм!A4:A10000,Адм!F4:F10000,BB4,Адм!Y4:Y10000,A16)+SUMIFS(С.Х!A4:A10001,С.Х!F4:F10001,BB4,С.Х!Y4:Y10001,A16)+SUMIFS(новостр!A4:A10000,новостр!F4:F10000,BB4,новостр!X4:X10000,A16)+SUMIFS(авт!A4:A10003,авт!F4:F10003,BB4,авт!X4:X10003,A16)+SUMIFS(ЖС!A4:A9999,ЖС!F4:F9999,BB4,ЖС!AK4:AK9999,A16)+SUMIFS(Пр.откр.тер!A4:A10000,Пр.откр.тер!F4:F10000,BB4,Пр.откр.тер!U4:U10000,A16)</f>
        <v>0</v>
      </c>
      <c r="BD16" s="501"/>
      <c r="BE16" s="548">
        <f>SUMIFS(произв!O4:O10000,произв!F4:F10000,BB4,произв!Y4:Y10000,A16)+SUMIFS(торг!O4:O10000,торг!F4:F10000,BB4,торг!Y4:Y10000,A16)+SUMIFS(склад!O4:O10000,склад!F4:F10000,BB4,склад!Y4:Y10000,A16)+SUMIFS('обр '!O4:O10000,'обр '!F4:F10000,BB4,'обр '!Y4:Y10000,A16)+SUMIFS(детс!O4:O10000,детс!F4:F10000,BB4,детс!Y4:Y10000,A16)+SUMIFS(культ!O4:O10000,культ!F4:F10000,BB4,культ!Y4:Y10000,A16)+SUMIFS(спорт!O4:O10000,спорт!F4:F10000,BB4,спорт!Y4:Y10000,A16)+SUMIFS(лечеб!O4:O10000,лечеб!F4:F10000,BB4,лечеб!Y4:Y10000,A16)+SUMIFS(Баня!O4:O10000,Баня!F4:F10000,BB4,Баня!Y4:Y10000,A16)+SUMIFS(Адм!O4:O10000,Адм!F4:F10000,BB4,Адм!Y4:Y10000,A16)+SUMIFS(С.Х!O4:O10001,С.Х!F4:F10001,BB4,С.Х!Y4:Y10001,A16)+SUMIFS(новостр!N4:N10000,новостр!F4:F10000,BB4,новостр!X4:X10000,A16)+SUMIFS(авт!K4:K10003,авт!F4:F10003,BB4,авт!X4:X10003,A16)+SUMIFS(ЖС!S4:S9999,ЖС!F4:F9999,BB4,ЖС!AK4:AK9999,A16)+SUMIFS(Пр.откр.тер!N4:N10000,Пр.откр.тер!F4:F10000,BB4,Пр.откр.тер!U4:U10000,A16)</f>
        <v>0</v>
      </c>
      <c r="BF16" s="507"/>
      <c r="BG16" s="499">
        <f>SUMIFS(произв!A4:A10000,произв!F4:F10000,BF4,произв!Y4:Y10000,A16)+SUMIFS(торг!A4:A10000,торг!F4:F10000,BF4,торг!Y4:Y10000,A16)+SUMIFS(склад!A4:A10000,склад!F4:F10000,BF4,склад!Y4:Y10000,A16)+SUMIFS('обр '!A4:A10000,'обр '!F4:F10000,BF4,'обр '!Y4:Y10000,A16)+SUMIFS(детс!A4:A10000,детс!F4:F10000,BF4,детс!Y4:Y10000,A16)+SUMIFS(культ!A4:A10000,культ!F4:F10000,BF4,культ!Y4:Y10000,A16)+SUMIFS(спорт!A4:A10000,спорт!F4:F10000,BF4,спорт!Y4:Y10000,A16)+SUMIFS(лечеб!A4:A10000,лечеб!F4:F10000,BF4,лечеб!Y4:Y10000,A16)+SUMIFS(Баня!A4:A10000,Баня!F4:F10000,BF4,Баня!Y4:Y10000,A16)+SUMIFS(Адм!A4:A10000,Адм!F4:F10000,BF4,Адм!Y4:Y10000,A16)+SUMIFS(С.Х!A4:A10001,С.Х!F4:F10001,BF4,С.Х!Y4:Y10001,A16)+SUMIFS(новостр!A4:A10000,новостр!F4:F10000,BF4,новостр!X4:X10000,A16)+SUMIFS(авт!A4:A10003,авт!F4:F10003,BF4,авт!X4:X10003,A16)+SUMIFS(ЖС!A4:A9999,ЖС!F4:F9999,BF4,ЖС!AK4:AK9999,A16)+SUMIFS(Пр.откр.тер!A4:A10000,Пр.откр.тер!F4:F10000,BF4,Пр.откр.тер!U4:U10000,A16)</f>
        <v>0</v>
      </c>
      <c r="BH16" s="501"/>
      <c r="BI16" s="549">
        <f>SUMIFS(произв!O4:O10000,произв!F4:F10000,BF4,произв!Y4:Y10000,A16)+SUMIFS(торг!O4:O10000,торг!F4:F10000,BF4,торг!Y4:Y10000,A16)+SUMIFS(склад!O4:O10000,склад!F4:F10000,BF4,склад!Y4:Y10000,A16)+SUMIFS('обр '!O4:O10000,'обр '!F4:F10000,BF4,'обр '!Y4:Y10000,A16)+SUMIFS(детс!O4:O10000,детс!F4:F10000,BF4,детс!Y4:Y10000,A16)+SUMIFS(культ!O4:O10000,культ!F4:F10000,BF4,культ!Y4:Y10000,A16)+SUMIFS(спорт!O4:O10000,спорт!F4:F10000,BF4,спорт!Y4:Y10000,A16)+SUMIFS(лечеб!O4:O10000,лечеб!F4:F10000,BF4,лечеб!Y4:Y10000,A16)+SUMIFS(Баня!O4:O10000,Баня!F4:F10000,BF4,Баня!Y4:Y10000,A16)+SUMIFS(Адм!O4:O10000,Адм!F4:F10000,BF4,Адм!Y4:Y10000,A16)+SUMIFS(С.Х!O4:O10001,С.Х!F4:F10001,BF4,С.Х!Y4:Y10001,A16)+SUMIFS(новостр!N4:N10000,новостр!F4:F10000,BF4,новостр!X4:X10000,A16)+SUMIFS(авт!K4:K10003,авт!F4:F10003,BF4,авт!X4:X10003,A16)+SUMIFS(ЖС!S4:S9999,ЖС!F4:F9999,BF4,ЖС!AK4:AK9999,A16)+SUMIFS(Пр.откр.тер!N4:N10000,Пр.откр.тер!F4:F10000,BF4,Пр.откр.тер!U4:U10000,A16)</f>
        <v>0</v>
      </c>
      <c r="BJ16" s="507"/>
      <c r="BK16" s="499">
        <f>SUMIFS(произв!A4:A10000,произв!F4:F10000,BJ4,произв!Y4:Y10000,A16)+SUMIFS(торг!A4:A10000,торг!F4:F10000,BJ4,торг!Y4:Y10000,A16)+SUMIFS(склад!A4:A10000,склад!F4:F10000,BJ4,склад!Y4:Y10000,A16)+SUMIFS('обр '!A4:A10000,'обр '!F4:F10000,BJ4,'обр '!Y4:Y10000,A16)+SUMIFS(детс!A4:A10000,детс!F4:F10000,BJ4,детс!Y4:Y10000,A16)+SUMIFS(культ!A4:A10000,культ!F4:F10000,BJ4,культ!Y4:Y10000,A16)+SUMIFS(спорт!A4:A10000,спорт!F4:F10000,BJ4,спорт!Y4:Y10000,A16)+SUMIFS(лечеб!A4:A10000,лечеб!F4:F10000,BJ4,лечеб!Y4:Y10000,A16)+SUMIFS(Баня!A4:A10000,Баня!F4:F10000,BJ4,Баня!Y4:Y10000,A16)+SUMIFS(Адм!A4:A10000,Адм!F4:F10000,BJ4,Адм!Y4:Y10000,A16)+SUMIFS(С.Х!A4:A10001,С.Х!F4:F10001,BJ4,С.Х!Y4:Y10001,A16)+SUMIFS(новостр!A4:A10000,новостр!F4:F10000,BJ4,новостр!X4:X10000,A16)+SUMIFS(авт!A4:A10003,авт!F4:F10003,BJ4,авт!X4:X10003,A16)+SUMIFS(ЖС!A4:A9999,ЖС!F4:F9999,BJ4,ЖС!AK4:AK9999,A16)+SUMIFS(Пр.откр.тер!A4:A10000,Пр.откр.тер!F4:F10000,BJ4,Пр.откр.тер!U4:U10000,A16)</f>
        <v>0</v>
      </c>
      <c r="BL16" s="501"/>
      <c r="BM16" s="548">
        <f>SUMIFS(произв!O4:O10000,произв!F4:F10000,BJ4,произв!Y4:Y10000,A16)+SUMIFS(торг!O4:O10000,торг!F4:F10000,BJ4,торг!Y4:Y10000,A16)+SUMIFS(склад!O4:O10000,склад!F4:F10000,BJ4,склад!Y4:Y10000,A16)+SUMIFS('обр '!O4:O10000,'обр '!F4:F10000,BJ4,'обр '!Y4:Y10000,A16)+SUMIFS(детс!O4:O10000,детс!F4:F10000,BJ4,детс!Y4:Y10000,A16)+SUMIFS(культ!O4:O10000,культ!F4:F10000,BJ4,культ!Y4:Y10000,A16)+SUMIFS(спорт!O4:O10000,спорт!F4:F10000,BJ4,спорт!Y4:Y10000,A16)+SUMIFS(лечеб!O4:O10000,лечеб!F4:F10000,BJ4,лечеб!Y4:Y10000,A16)+SUMIFS(Баня!O4:O10000,Баня!F4:F10000,BJ4,Баня!Y4:Y10000,A16)+SUMIFS(Адм!O4:O10000,Адм!F4:F10000,BJ4,Адм!Y4:Y10000,A16)+SUMIFS(С.Х!O4:O10001,С.Х!F4:F10001,BJ4,С.Х!Y4:Y10001,A16)+SUMIFS(новостр!N4:N10000,новостр!F4:F10000,BJ4,новостр!X4:X10000,A16)+SUMIFS(авт!K4:K10003,авт!F4:F10003,BJ4,авт!X4:X10003,A16)+SUMIFS(ЖС!S4:S9999,ЖС!F4:F9999,BJ4,ЖС!AK4:AK9999,A16)+SUMIFS(Пр.откр.тер!N4:N10000,Пр.откр.тер!F4:F10000,BJ4,Пр.откр.тер!U4:U10000,A16)</f>
        <v>0</v>
      </c>
      <c r="BN16" s="507"/>
      <c r="BO16" s="499">
        <f>SUMIFS(произв!A4:A10000,произв!F4:F10000,BN4,произв!Y4:Y10000,A16)+SUMIFS(торг!A4:A10000,торг!F4:F10000,BN4,торг!Y4:Y10000,A16)+SUMIFS(склад!A4:A10000,склад!F4:F10000,BN4,склад!Y4:Y10000,A16)+SUMIFS('обр '!A4:A10000,'обр '!F4:F10000,BN4,'обр '!Y4:Y10000,A16)+SUMIFS(детс!A4:A10000,детс!F4:F10000,BN4,детс!Y4:Y10000,A16)+SUMIFS(культ!A4:A10000,культ!F4:F10000,BN4,культ!Y4:Y10000,A16)+SUMIFS(спорт!A4:A10000,спорт!F4:F10000,BN4,спорт!Y4:Y10000,A16)+SUMIFS(лечеб!A4:A10000,лечеб!F4:F10000,BN4,лечеб!Y4:Y10000,A16)+SUMIFS(Баня!A4:A10000,Баня!F4:F10000,BN4,Баня!Y4:Y10000,A16)+SUMIFS(Адм!A4:A10000,Адм!F4:F10000,BN4,Адм!Y4:Y10000,A16)+SUMIFS(С.Х!A4:A10001,С.Х!F4:F10001,BN4,С.Х!Y4:Y10001,A16)+SUMIFS(новостр!A4:A10000,новостр!F4:F10000,BN4,новостр!X4:X10000,A16)+SUMIFS(авт!A4:A10003,авт!F4:F10003,BN4,авт!X4:X10003,A16)+SUMIFS(ЖС!A4:A9999,ЖС!F4:F9999,BN4,ЖС!AK4:AK9999,A16)+SUMIFS(Пр.откр.тер!A4:A10000,Пр.откр.тер!F4:F10000,BN4,Пр.откр.тер!U4:U10000,A16)</f>
        <v>0</v>
      </c>
      <c r="BP16" s="501"/>
      <c r="BQ16" s="548">
        <f>SUMIFS(произв!O4:O10000,произв!F4:F10000,BN4,произв!Y4:Y10000,A16)+SUMIFS(торг!O4:O10000,торг!F4:F10000,BN4,торг!Y4:Y10000,A16)+SUMIFS(склад!O4:O10000,склад!F4:F10000,BN4,склад!Y4:Y10000,A16)+SUMIFS('обр '!O4:O10000,'обр '!F4:F10000,BN4,'обр '!Y4:Y10000,A16)+SUMIFS(детс!O4:O10000,детс!F4:F10000,BN4,детс!Y4:Y10000,A16)+SUMIFS(культ!O4:O10000,культ!F4:F10000,BN4,культ!Y4:Y10000,A16)+SUMIFS(спорт!O4:O10000,спорт!F4:F10000,BN4,спорт!Y4:Y10000,A16)+SUMIFS(лечеб!O4:O10000,лечеб!F4:F10000,BN4,лечеб!Y4:Y10000,A16)+SUMIFS(Баня!O4:O10000,Баня!F4:F10000,BN4,Баня!Y4:Y10000,A16)+SUMIFS(Адм!O4:O10000,Адм!F4:F10000,BN4,Адм!Y4:Y10000,A16)+SUMIFS(С.Х!O4:O10001,С.Х!F4:F10001,BN4,С.Х!Y4:Y10001,A16)+SUMIFS(новостр!N4:N10000,новостр!F4:F10000,BN4,новостр!X4:X10000,A16)+SUMIFS(авт!K4:K10003,авт!F4:F10003,BN4,авт!X4:X10003,A16)+SUMIFS(ЖС!S4:S9999,ЖС!F4:F9999,BN4,ЖС!AK4:AK9999,A16)+SUMIFS(Пр.откр.тер!N4:N10000,Пр.откр.тер!F4:F10000,BN4,Пр.откр.тер!U4:U10000,A16)</f>
        <v>0</v>
      </c>
      <c r="BR16" s="507"/>
      <c r="BS16" s="499">
        <f>SUMIFS(произв!A4:A10000,произв!F4:F10000,BR4,произв!Y4:Y10000,A16)+SUMIFS(торг!A4:A10000,торг!F4:F10000,BR4,торг!Y4:Y10000,A16)+SUMIFS(склад!A4:A10000,склад!F4:F10000,BR4,склад!Y4:Y10000,A16)+SUMIFS('обр '!A4:A10000,'обр '!F4:F10000,BR4,'обр '!Y4:Y10000,A16)+SUMIFS(детс!A4:A10000,детс!F4:F10000,BR4,детс!Y4:Y10000,A16)+SUMIFS(культ!A4:A10000,культ!F4:F10000,BR4,культ!Y4:Y10000,A16)+SUMIFS(спорт!A4:A10000,спорт!F4:F10000,BR4,спорт!Y4:Y10000,A16)+SUMIFS(лечеб!A4:A10000,лечеб!F4:F10000,BR4,лечеб!Y4:Y10000,A16)+SUMIFS(Баня!A4:A10000,Баня!F4:F10000,BR4,Баня!Y4:Y10000,A16)+SUMIFS(Адм!A4:A10000,Адм!F4:F10000,BR4,Адм!Y4:Y10000,A16)+SUMIFS(С.Х!A4:A10001,С.Х!F4:F10001,BR4,С.Х!Y4:Y10001,A16)+SUMIFS(новостр!A4:A10000,новостр!F4:F10000,BR4,новостр!X4:X10000,A16)+SUMIFS(авт!A4:A10003,авт!F4:F10003,BR4,авт!X4:X10003,A16)+SUMIFS(ЖС!A4:A9999,ЖС!F4:F9999,BR4,ЖС!AK4:AK9999,A16)+SUMIFS(Пр.откр.тер!A4:A10000,Пр.откр.тер!F4:F10000,BR4,Пр.откр.тер!U4:U10000,A16)</f>
        <v>0</v>
      </c>
      <c r="BT16" s="501"/>
      <c r="BU16" s="548">
        <f>SUMIFS(произв!O4:O10000,произв!F4:F10000,BR4,произв!Y4:Y10000,A16)+SUMIFS(торг!O4:O10000,торг!F4:F10000,BR4,торг!Y4:Y10000,A16)+SUMIFS(склад!O4:O10000,склад!F4:F10000,BR4,склад!Y4:Y10000,A16)+SUMIFS('обр '!O4:O10000,'обр '!F4:F10000,BR4,'обр '!Y4:Y10000,A16)+SUMIFS(детс!O4:O10000,детс!F4:F10000,BR4,детс!Y4:Y10000,A16)+SUMIFS(культ!O4:O10000,культ!F4:F10000,BR4,культ!Y4:Y10000,A16)+SUMIFS(спорт!O4:O10000,спорт!F4:F10000,BR4,спорт!Y4:Y10000,A16)+SUMIFS(лечеб!O4:O10000,лечеб!F4:F10000,BR4,лечеб!Y4:Y10000,A16)+SUMIFS(Баня!O4:O10000,Баня!F4:F10000,BR4,Баня!Y4:Y10000,A16)+SUMIFS(Адм!O4:O10000,Адм!F4:F10000,BR4,Адм!Y4:Y10000,A16)+SUMIFS(С.Х!O4:O10001,С.Х!F4:F10001,BR4,С.Х!Y4:Y10001,A16)+SUMIFS(новостр!N4:N10000,новостр!F4:F10000,BR4,новостр!X4:X10000,A16)+SUMIFS(авт!K4:K10003,авт!F4:F10003,BR4,авт!X4:X10003,A16)+SUMIFS(ЖС!S4:S9999,ЖС!F4:F9999,BR4,ЖС!AK4:AK9999,A16)+SUMIFS(Пр.откр.тер!N4:N10000,Пр.откр.тер!F4:F10000,BR4,Пр.откр.тер!U4:U10000,A16)</f>
        <v>0</v>
      </c>
      <c r="BV16" s="507"/>
      <c r="BW16" s="499">
        <f>SUMIFS(произв!A4:A10000,произв!F4:F10000,BV4,произв!Y4:Y10000,A16)+SUMIFS(торг!A4:A10000,торг!F4:F10000,BV4,торг!Y4:Y10000,A16)+SUMIFS(склад!A4:A10000,склад!F4:F10000,BV4,склад!Y4:Y10000,A16)+SUMIFS('обр '!A4:A10000,'обр '!F4:F10000,BV4,'обр '!Y4:Y10000,A16)+SUMIFS(детс!A4:A10000,детс!F4:F10000,BV4,детс!Y4:Y10000,A16)+SUMIFS(культ!A4:A10000,культ!F4:F10000,BV4,культ!Y4:Y10000,A16)+SUMIFS(спорт!A4:A10000,спорт!F4:F10000,BV4,спорт!Y4:Y10000,A16)+SUMIFS(лечеб!A4:A10000,лечеб!F4:F10000,BV4,лечеб!Y4:Y10000,A16)+SUMIFS(Баня!A4:A10000,Баня!F4:F10000,BV4,Баня!Y4:Y10000,A16)+SUMIFS(Адм!A4:A10000,Адм!F4:F10000,BV4,Адм!Y4:Y10000,A16)+SUMIFS(С.Х!A4:A10001,С.Х!F4:F10001,BV4,С.Х!Y4:Y10001,A16)+SUMIFS(новостр!A4:A10000,новостр!F4:F10000,BV4,новостр!X4:X10000,A16)+SUMIFS(авт!A4:A10003,авт!F4:F10003,BV4,авт!X4:X10003,A16)+SUMIFS(ЖС!A4:A9999,ЖС!F4:F9999,BV4,ЖС!AK4:AK9999,A16)+SUMIFS(Пр.откр.тер!A4:A10000,Пр.откр.тер!F4:F10000,BV4,Пр.откр.тер!U4:U10000,A16)</f>
        <v>0</v>
      </c>
      <c r="BX16" s="501"/>
      <c r="BY16" s="548">
        <f>SUMIFS(произв!O4:O10000,произв!F4:F10000,BV4,произв!Y4:Y10000,A16)+SUMIFS(торг!O4:O10000,торг!F4:F10000,BV4,торг!Y4:Y10000,A16)+SUMIFS(склад!O4:O10000,склад!F4:F10000,BV4,склад!Y4:Y10000,A16)+SUMIFS('обр '!O4:O10000,'обр '!F4:F10000,BV4,'обр '!Y4:Y10000,A16)+SUMIFS(детс!O4:O10000,детс!F4:F10000,BV4,детс!Y4:Y10000,A16)+SUMIFS(культ!O4:O10000,культ!F4:F10000,BV4,культ!Y4:Y10000,A16)+SUMIFS(спорт!O4:O10000,спорт!F4:F10000,BV4,спорт!Y4:Y10000,A16)+SUMIFS(лечеб!O4:O10000,лечеб!F4:F10000,BV4,лечеб!Y4:Y10000,A16)+SUMIFS(Баня!O4:O10000,Баня!F4:F10000,BV4,Баня!Y4:Y10000,A16)+SUMIFS(Адм!O4:O10000,Адм!F4:F10000,BV4,Адм!Y4:Y10000,A16)+SUMIFS(С.Х!O4:O10001,С.Х!F4:F10001,BV4,С.Х!Y4:Y10001,A16)+SUMIFS(новостр!N4:N10000,новостр!F4:F10000,BV4,новостр!X4:X10000,A16)+SUMIFS(авт!K4:K10003,авт!F4:F10003,BV4,авт!X4:X10003,A16)+SUMIFS(ЖС!S4:S9999,ЖС!F4:F9999,BV4,ЖС!AK4:AK9999,A16)+SUMIFS(Пр.откр.тер!N4:N10000,Пр.откр.тер!F4:F10000,BV4,Пр.откр.тер!U4:U10000,A16)</f>
        <v>0</v>
      </c>
      <c r="BZ16" s="507"/>
      <c r="CA16" s="499">
        <f>SUMIFS(произв!A4:A10000,произв!F4:F10000,BZ4,произв!Y4:Y10000,A16)+SUMIFS(торг!A4:A10000,торг!F4:F10000,BZ4,торг!Y4:Y10000,A16)+SUMIFS(склад!A4:A10000,склад!F4:F10000,BZ4,склад!Y4:Y10000,A16)+SUMIFS('обр '!A4:A10000,'обр '!F4:F10000,BZ4,'обр '!Y4:Y10000,A16)+SUMIFS(детс!A4:A10000,детс!F4:F10000,BZ4,детс!Y4:Y10000,A16)+SUMIFS(культ!A4:A10000,культ!F4:F10000,BZ4,культ!Y4:Y10000,A16)+SUMIFS(спорт!A4:A10000,спорт!F4:F10000,BZ4,спорт!Y4:Y10000,A16)+SUMIFS(лечеб!A4:A10000,лечеб!F4:F10000,BZ4,лечеб!Y4:Y10000,A16)+SUMIFS(Баня!A4:A10000,Баня!F4:F10000,BZ4,Баня!Y4:Y10000,A16)+SUMIFS(Адм!A4:A10000,Адм!F4:F10000,BZ4,Адм!Y4:Y10000,A16)+SUMIFS(С.Х!A4:A10001,С.Х!F4:F10001,BZ4,С.Х!Y4:Y10001,A16)+SUMIFS(новостр!A4:A10000,новостр!F4:F10000,BZ4,новостр!X4:X10000,A16)+SUMIFS(авт!A4:A10003,авт!F4:F10003,BZ4,авт!X4:X10003,A16)+SUMIFS(ЖС!A4:A9999,ЖС!F4:F9999,BZ4,ЖС!AK4:AK9999,A16)+SUMIFS(Пр.откр.тер!A4:A10000,Пр.откр.тер!F4:F10000,BZ4,Пр.откр.тер!U4:U10000,A16)</f>
        <v>0</v>
      </c>
      <c r="CB16" s="501"/>
      <c r="CC16" s="549">
        <f>SUMIFS(произв!O4:O10000,произв!F4:F10000,BZ4,произв!Y4:Y10000,A16)+SUMIFS(торг!O4:O10000,торг!F4:F10000,BZ4,торг!Y4:Y10000,A16)+SUMIFS(склад!O4:O10000,склад!F4:F10000,BZ4,склад!Y4:Y10000,A16)+SUMIFS('обр '!O4:O10000,'обр '!F4:F10000,BZ4,'обр '!Y4:Y10000,A16)+SUMIFS(детс!O4:O10000,детс!F4:F10000,BZ4,детс!Y4:Y10000,A16)+SUMIFS(культ!O4:O10000,культ!F4:F10000,BZ4,культ!Y4:Y10000,A16)+SUMIFS(спорт!O4:O10000,спорт!F4:F10000,BZ4,спорт!Y4:Y10000,A16)+SUMIFS(лечеб!O4:O10000,лечеб!F4:F10000,BZ4,лечеб!Y4:Y10000,A16)+SUMIFS(Баня!O4:O10000,Баня!F4:F10000,BZ4,Баня!Y4:Y10000,A16)+SUMIFS(Адм!O4:O10000,Адм!F4:F10000,BZ4,Адм!Y4:Y10000,A16)+SUMIFS(С.Х!O4:O10001,С.Х!F4:F10001,BZ4,С.Х!Y4:Y10001,A16)+SUMIFS(новостр!N4:N10000,новостр!F4:F10000,BZ4,новостр!X4:X10000,A16)+SUMIFS(авт!K4:K10003,авт!F4:F10003,BZ4,авт!X4:X10003,A16)+SUMIFS(ЖС!S4:S9999,ЖС!F4:F9999,BZ4,ЖС!AK4:AK9999,A16)+SUMIFS(Пр.откр.тер!N4:N10000,Пр.откр.тер!F4:F10000,BZ4,Пр.откр.тер!U4:U10000,A16)</f>
        <v>0</v>
      </c>
      <c r="CD16" s="507"/>
      <c r="CE16" s="499">
        <f>SUMIFS(произв!A4:A10000,произв!F4:F10000,CD4,произв!Y4:Y10000,A16)+SUMIFS(торг!A4:A10000,торг!F4:F10000,CD4,торг!Y4:Y10000,A16)+SUMIFS(склад!A4:A10000,склад!F4:F10000,CD4,склад!Y4:Y10000,A16)+SUMIFS('обр '!A4:A10000,'обр '!F4:F10000,CD4,'обр '!Y4:Y10000,A16)+SUMIFS(детс!A4:A10000,детс!F4:F10000,CD4,детс!Y4:Y10000,A16)+SUMIFS(культ!A4:A10000,культ!F4:F10000,CD4,культ!Y4:Y10000,A16)+SUMIFS(спорт!A4:A10000,спорт!F4:F10000,CD4,спорт!Y4:Y10000,A16)+SUMIFS(лечеб!A4:A10000,лечеб!F4:F10000,CD4,лечеб!Y4:Y10000,A16)+SUMIFS(Баня!A4:A10000,Баня!F4:F10000,CD4,Баня!Y4:Y10000,A16)+SUMIFS(Адм!A4:A10000,Адм!F4:F10000,CD4,Адм!Y4:Y10000,A16)+SUMIFS(С.Х!A4:A10001,С.Х!F4:F10001,CD4,С.Х!Y4:Y10001,A16)+SUMIFS(новостр!A4:A10000,новостр!F4:F10000,CD4,новостр!X4:X10000,A16)+SUMIFS(авт!A4:A10003,авт!F4:F10003,CD4,авт!X4:X10003,A16)+SUMIFS(ЖС!A4:A9999,ЖС!F4:F9999,CD4,ЖС!AK4:AK9999,A16)+SUMIFS(Пр.откр.тер!A4:A10000,Пр.откр.тер!F4:F10000,CD4,Пр.откр.тер!U4:U10000,A16)</f>
        <v>0</v>
      </c>
      <c r="CF16" s="501"/>
      <c r="CG16" s="548">
        <f>SUMIFS(произв!O4:O10000,произв!F4:F10000,CD4,произв!Y4:Y10000,A16)+SUMIFS(торг!O4:O10000,торг!F4:F10000,CD4,торг!Y4:Y10000,A16)+SUMIFS(склад!O4:O10000,склад!F4:F10000,CD4,склад!Y4:Y10000,A16)+SUMIFS('обр '!O4:O10000,'обр '!F4:F10000,CD4,'обр '!Y4:Y10000,A16)+SUMIFS(детс!O4:O10000,детс!F4:F10000,CD4,детс!Y4:Y10000,A16)+SUMIFS(культ!O4:O10000,культ!F4:F10000,CD4,культ!Y4:Y10000,A16)+SUMIFS(спорт!O4:O10000,спорт!F4:F10000,CD4,спорт!Y4:Y10000,A16)+SUMIFS(лечеб!O4:O10000,лечеб!F4:F10000,CD4,лечеб!Y4:Y10000,A16)+SUMIFS(Баня!O4:O10000,Баня!F4:F10000,CD4,Баня!Y4:Y10000,A16)+SUMIFS(Адм!O4:O10000,Адм!F4:F10000,CD4,Адм!Y4:Y10000,A16)+SUMIFS(С.Х!O4:O10001,С.Х!F4:F10001,CD4,С.Х!Y4:Y10001,A16)+SUMIFS(новостр!N4:N10000,новостр!F4:F10000,CD4,новостр!X4:X10000,A16)+SUMIFS(авт!K4:K10003,авт!F4:F10003,CD4,авт!X4:X10003,A16)+SUMIFS(ЖС!S4:S9999,ЖС!F4:F9999,CD4,ЖС!AK4:AK9999,A16)+SUMIFS(Пр.откр.тер!N4:N10000,Пр.откр.тер!F4:F10000,CD4,Пр.откр.тер!U4:U10000,A16)</f>
        <v>0</v>
      </c>
      <c r="CH16" s="507"/>
      <c r="CI16" s="499">
        <f>SUMIFS(произв!A4:A10000,произв!F4:F10000,CH4,произв!Y4:Y10000,A16)+SUMIFS(торг!A4:A10000,торг!F4:F10000,CH4,торг!Y4:Y10000,A16)+SUMIFS(склад!A4:A10000,склад!F4:F10000,CH4,склад!Y4:Y10000,A16)+SUMIFS('обр '!A4:A10000,'обр '!F4:F10000,CH4,'обр '!Y4:Y10000,A16)+SUMIFS(детс!A4:A10000,детс!F4:F10000,CH4,детс!Y4:Y10000,A16)+SUMIFS(культ!A4:A10000,культ!F4:F10000,CH4,культ!Y4:Y10000,A16)+SUMIFS(спорт!A4:A10000,спорт!F4:F10000,CH4,спорт!Y4:Y10000,A16)+SUMIFS(лечеб!A4:A10000,лечеб!F4:F10000,CH4,лечеб!Y4:Y10000,A16)+SUMIFS(Баня!A4:A10000,Баня!F4:F10000,CH4,Баня!Y4:Y10000,A16)+SUMIFS(Адм!A4:A10000,Адм!F4:F10000,CH4,Адм!Y4:Y10000,A16)+SUMIFS(С.Х!A4:A10001,С.Х!F4:F10001,CH4,С.Х!Y4:Y10001,A16)+SUMIFS(новостр!A4:A10000,новостр!F4:F10000,CH4,новостр!X4:X10000,A16)+SUMIFS(авт!A4:A10003,авт!F4:F10003,CH4,авт!X4:X10003,A16)+SUMIFS(ЖС!A4:A9999,ЖС!F4:F9999,CH4,ЖС!AK4:AK9999,A16)+SUMIFS(Пр.откр.тер!A4:A10000,Пр.откр.тер!F4:F10000,CH4,Пр.откр.тер!U4:U10000,A16)</f>
        <v>0</v>
      </c>
      <c r="CJ16" s="501"/>
      <c r="CK16" s="548">
        <f>SUMIFS(произв!O4:O10000,произв!F4:F10000,CH4,произв!Y4:Y10000,A16)+SUMIFS(торг!O4:O10000,торг!F4:F10000,CH4,торг!Y4:Y10000,A16)+SUMIFS(склад!O4:O10000,склад!F4:F10000,CH4,склад!Y4:Y10000,A16)+SUMIFS('обр '!O4:O10000,'обр '!F4:F10000,CH4,'обр '!Y4:Y10000,A16)+SUMIFS(детс!O4:O10000,детс!F4:F10000,CH4,детс!Y4:Y10000,A16)+SUMIFS(культ!O4:O10000,культ!F4:F10000,CH4,культ!Y4:Y10000,A16)+SUMIFS(спорт!O4:O10000,спорт!F4:F10000,CH4,спорт!Y4:Y10000,A16)+SUMIFS(лечеб!O4:O10000,лечеб!F4:F10000,CH4,лечеб!Y4:Y10000,A16)+SUMIFS(Баня!O4:O10000,Баня!F4:F10000,CH4,Баня!Y4:Y10000,A16)+SUMIFS(Адм!O4:O10000,Адм!F4:F10000,CH4,Адм!Y4:Y10000,A16)+SUMIFS(С.Х!O4:O10001,С.Х!F4:F10001,CH4,С.Х!Y4:Y10001,A16)+SUMIFS(новостр!N4:N10000,новостр!F4:F10000,CH4,новостр!X4:X10000,A16)+SUMIFS(авт!K4:K10003,авт!F4:F10003,CH4,авт!X4:X10003,A16)+SUMIFS(ЖС!S4:S9999,ЖС!F4:F9999,CH4,ЖС!AK4:AK9999,A16)+SUMIFS(Пр.откр.тер!N4:N10000,Пр.откр.тер!F4:F10000,CH4,Пр.откр.тер!U4:U10000,A16)</f>
        <v>0</v>
      </c>
    </row>
    <row r="17" spans="1:89" ht="21" thickBot="1">
      <c r="A17" s="539" t="s">
        <v>779</v>
      </c>
      <c r="B17" s="610">
        <v>0</v>
      </c>
      <c r="C17" s="546">
        <f t="shared" si="0"/>
        <v>0</v>
      </c>
      <c r="D17" s="2329">
        <v>0</v>
      </c>
      <c r="E17" s="2327">
        <f t="shared" si="1"/>
        <v>0</v>
      </c>
      <c r="F17" s="527">
        <v>0</v>
      </c>
      <c r="G17" s="528">
        <v>0</v>
      </c>
      <c r="H17" s="533">
        <v>0</v>
      </c>
      <c r="I17" s="534">
        <v>0</v>
      </c>
      <c r="J17" s="676">
        <f>B17/B34*100%</f>
        <v>0</v>
      </c>
      <c r="K17" s="676">
        <f>C17/C34*100%</f>
        <v>0</v>
      </c>
      <c r="L17" s="676">
        <f>D17/D34*100%</f>
        <v>0</v>
      </c>
      <c r="M17" s="676">
        <f>E17/E34*100%</f>
        <v>0</v>
      </c>
      <c r="N17" s="507"/>
      <c r="O17" s="499">
        <f>SUMIFS(произв!A4:A10000,произв!F4:F10000,N4,произв!Y4:Y10000,A17)+SUMIFS(торг!A4:A10000,торг!F4:F10000,N4,торг!Y4:Y10000,A17)+SUMIFS(склад!A4:A10000,склад!F4:F10000,N4,склад!Y4:Y10000,A17)+SUMIFS('обр '!A4:A10000,'обр '!F4:F10000,N4,'обр '!Y4:Y10000,A17)+SUMIFS(детс!A4:A10000,детс!F4:F10000,N4,детс!Y4:Y10000,A17)+SUMIFS(культ!A4:A10000,культ!F4:F10000,N4,культ!Y4:Y10000,A17)+SUMIFS(спорт!A4:A10000,спорт!F4:F10000,N4,спорт!Y4:Y10000,A17)+SUMIFS(лечеб!A4:A10000,лечеб!F4:F10000,N4,лечеб!Y4:Y10000,A17)+SUMIFS(Баня!A4:A10000,Баня!F4:F10000,N4,Баня!Y4:Y10000,A17)+SUMIFS(Адм!A4:A10000,Адм!F4:F10000,N4,Адм!Y4:Y10000,A17)+SUMIFS(С.Х!A4:A10001,С.Х!F4:F10001,N4,С.Х!Y4:Y10001,A17)+SUMIFS(новостр!A4:A10000,новостр!F4:F10000,N4,новостр!X4:X10000,A17)+SUMIFS(авт!A4:A10003,авт!F4:F10003,N4,авт!X4:X10003,A17)+SUMIFS(ЖС!A4:A9999,ЖС!F4:F9999,N4,ЖС!AK4:AK9999,A17)+SUMIFS(Пр.откр.тер!A4:A10000,Пр.откр.тер!F4:F10000,N4,Пр.откр.тер!U4:U10000,A17)</f>
        <v>0</v>
      </c>
      <c r="P17" s="501"/>
      <c r="Q17" s="548">
        <f>SUMIFS(произв!O4:O10000,произв!F4:F10000,N4,произв!Y4:Y10000,A17)+SUMIFS(торг!O4:O10000,торг!F4:F10000,N4,торг!Y4:Y10000,A17)+SUMIFS(склад!O4:O10000,склад!F4:F10000,N4,склад!Y4:Y10000,A17)+SUMIFS('обр '!O4:O10000,'обр '!F4:F10000,N4,'обр '!Y4:Y10000,A17)+SUMIFS(детс!O4:O10000,детс!F4:F10000,N4,детс!Y4:Y10000,A17)+SUMIFS(культ!O4:O10000,культ!F4:F10000,N4,культ!Y4:Y10000,A17)+SUMIFS(спорт!O4:O10000,спорт!F4:F10000,N4,спорт!Y4:Y10000,A17)+SUMIFS(лечеб!O4:O10000,лечеб!F4:F10000,N4,лечеб!Y4:Y10000,A17)+SUMIFS(Баня!O4:O10000,Баня!F4:F10000,N4,Баня!Y4:Y10000,A17)+SUMIFS(Адм!O4:O10000,Адм!F4:F10000,N4,Адм!Y4:Y10000,A17)+SUMIFS(С.Х!O4:O10001,С.Х!F4:F10001,N4,С.Х!Y4:Y10001,A17)+SUMIFS(новостр!N4:N10000,новостр!F4:F10000,N4,новостр!X4:X10000,A17)+SUMIFS(авт!K4:K10003,авт!F4:F10003,N4,авт!X4:X10003,A17)+SUMIFS(ЖС!S4:S9999,ЖС!F4:F9999,N4,ЖС!AK4:AK9999,A17)+SUMIFS(Пр.откр.тер!N4:N10000,Пр.откр.тер!F4:F10000,N4,Пр.откр.тер!U4:U10000,A17)</f>
        <v>0</v>
      </c>
      <c r="R17" s="507"/>
      <c r="S17" s="499">
        <f>SUMIFS(произв!A4:A10000,произв!F4:F10000,R4,произв!Y4:Y10000,A17)+SUMIFS(торг!A4:A10000,торг!F4:F10000,R4,торг!Y4:Y10000,A17)+SUMIFS(склад!A4:A10000,склад!F4:F10000,R4,склад!Y4:Y10000,A17)+SUMIFS('обр '!A4:A10000,'обр '!F4:F10000,R4,'обр '!Y4:Y10000,A17)+SUMIFS(детс!A4:A10000,детс!F4:F10000,R4,детс!Y4:Y10000,A17)+SUMIFS(культ!A4:A10000,культ!F4:F10000,R4,культ!Y4:Y10000,A17)+SUMIFS(спорт!A4:A10000,спорт!F4:F10000,R4,спорт!Y4:Y10000,A17)+SUMIFS(лечеб!A4:A10000,лечеб!F4:F10000,R4,лечеб!Y4:Y10000,A17)+SUMIFS(Баня!A4:A10000,Баня!F4:F10000,R4,Баня!Y4:Y10000,A17)+SUMIFS(Адм!A4:A10000,Адм!F4:F10000,R4,Адм!Y4:Y10000,A17)+SUMIFS(С.Х!A4:A10001,С.Х!F4:F10001,R4,С.Х!Y4:Y10001,A17)+SUMIFS(новостр!A4:A10000,новостр!F4:F10000,R4,новостр!X4:X10000,A17)+SUMIFS(авт!A4:A10003,авт!F4:F10003,R4,авт!X4:X10003,A17)+SUMIFS(ЖС!A4:A9999,ЖС!F4:F9999,R4,ЖС!AK4:AK9999,A17)+SUMIFS(Пр.откр.тер!A4:A10000,Пр.откр.тер!F4:F10000,R4,Пр.откр.тер!U4:U10000,A17)</f>
        <v>0</v>
      </c>
      <c r="T17" s="501"/>
      <c r="U17" s="549">
        <f>SUMIFS(произв!O4:O10000,произв!F4:F10000,R4,произв!Y4:Y10000,A17)+SUMIFS(торг!O4:O10000,торг!F4:F10000,R4,торг!Y4:Y10000,A17)+SUMIFS(склад!O4:O10000,склад!F4:F10000,R4,склад!Y4:Y10000,A17)+SUMIFS('обр '!O4:O10000,'обр '!F4:F10000,R4,'обр '!Y4:Y10000,A17)+SUMIFS(детс!O4:O10000,детс!F4:F10000,R4,детс!Y4:Y10000,A17)+SUMIFS(культ!O4:O10000,культ!F4:F10000,R4,культ!Y4:Y10000,A17)+SUMIFS(спорт!O4:O10000,спорт!F4:F10000,R4,спорт!Y4:Y10000,A17)+SUMIFS(лечеб!O4:O10000,лечеб!F4:F10000,R4,лечеб!Y4:Y10000,A17)+SUMIFS(Баня!O4:O10000,Баня!F4:F10000,R4,Баня!Y4:Y10000,A17)+SUMIFS(Адм!O4:O10000,Адм!F4:F10000,R4,Адм!Y4:Y10000,A17)+SUMIFS(С.Х!O4:O10001,С.Х!F4:F10001,R4,С.Х!Y4:Y10001,A17)+SUMIFS(новостр!N4:N10000,новостр!F4:F10000,R4,новостр!X4:X10000,A17)+SUMIFS(авт!K4:K10003,авт!F4:F10003,R4,авт!X4:X10003,A17)+SUMIFS(ЖС!S4:S9999,ЖС!F4:F9999,R4,ЖС!AK4:AK9999,A17)+SUMIFS(Пр.откр.тер!N4:N10000,Пр.откр.тер!F4:F10000,R4,Пр.откр.тер!U4:U10000,A17)</f>
        <v>0</v>
      </c>
      <c r="V17" s="507"/>
      <c r="W17" s="499">
        <f>SUMIFS(произв!A4:A10000,произв!F4:F10000,V4,произв!Y4:Y10000,A17)+SUMIFS(торг!A4:A10000,торг!F4:F10000,V4,торг!Y4:Y10000,A17)+SUMIFS(склад!A4:A10000,склад!F4:F10000,V4,склад!Y4:Y10000,A17)+SUMIFS('обр '!A4:A10000,'обр '!F4:F10000,V4,'обр '!Y4:Y10000,A17)+SUMIFS(детс!A4:A10000,детс!F4:F10000,V4,детс!Y4:Y10000,A17)+SUMIFS(культ!A4:A10000,культ!F4:F10000,V4,культ!Y4:Y10000,A17)+SUMIFS(спорт!A4:A10000,спорт!F4:F10000,V4,спорт!Y4:Y10000,A17)+SUMIFS(лечеб!A4:A10000,лечеб!F4:F10000,V4,лечеб!Y4:Y10000,A17)+SUMIFS(Баня!A4:A10000,Баня!F4:F10000,V4,Баня!Y4:Y10000,A17)+SUMIFS(Адм!A4:A10000,Адм!F4:F10000,V4,Адм!Y4:Y10000,A17)+SUMIFS(С.Х!A4:A10001,С.Х!F4:F10001,V4,С.Х!Y4:Y10001,A17)+SUMIFS(новостр!A4:A10000,новостр!F4:F10000,V4,новостр!X4:X10000,A17)+SUMIFS(авт!A4:A10003,авт!F4:F10003,V4,авт!X4:X10003,A17)+SUMIFS(ЖС!A4:A9999,ЖС!F4:F9999,V4,ЖС!AK4:AK9999,A17)+SUMIFS(Пр.откр.тер!A4:A10000,Пр.откр.тер!F4:F10000,V4,Пр.откр.тер!U4:U10000,A17)</f>
        <v>0</v>
      </c>
      <c r="X17" s="501"/>
      <c r="Y17" s="548">
        <f>SUMIFS(произв!O4:O10000,произв!F4:F10000,V4,произв!Y4:Y10000,A17)+SUMIFS(торг!O4:O10000,торг!F4:F10000,V4,торг!Y4:Y10000,A17)+SUMIFS(склад!O4:O10000,склад!F4:F10000,V4,склад!Y4:Y10000,A17)+SUMIFS('обр '!O4:O10000,'обр '!F4:F10000,V4,'обр '!Y4:Y10000,A17)+SUMIFS(детс!O4:O10000,детс!F4:F10000,V4,детс!Y4:Y10000,A17)+SUMIFS(культ!O4:O10000,культ!F4:F10000,V4,культ!Y4:Y10000,A17)+SUMIFS(спорт!O4:O10000,спорт!F4:F10000,V4,спорт!Y4:Y10000,A17)+SUMIFS(лечеб!O4:O10000,лечеб!F4:F10000,V4,лечеб!Y4:Y10000,A17)+SUMIFS(Баня!O4:O10000,Баня!F4:F10000,V4,Баня!Y4:Y10000,A17)+SUMIFS(Адм!O4:O10000,Адм!F4:F10000,V4,Адм!Y4:Y10000,A17)+SUMIFS(С.Х!O4:O10001,С.Х!F4:F10001,V4,С.Х!Y4:Y10001,A17)+SUMIFS(новостр!N4:N10000,новостр!F4:F10000,V4,новостр!X4:X10000,A17)+SUMIFS(авт!K4:K10003,авт!F4:F10003,V4,авт!X4:X10003,A17)+SUMIFS(ЖС!S4:S9999,ЖС!F4:F9999,V4,ЖС!AK4:AK9999,A17)+SUMIFS(Пр.откр.тер!N4:N10000,Пр.откр.тер!F4:F10000,V4,Пр.откр.тер!U4:U10000,A17)</f>
        <v>0</v>
      </c>
      <c r="Z17" s="639"/>
      <c r="AA17" s="640">
        <f>SUMIFS(произв!A4:A10000,произв!F4:F10000,Z4,произв!Y4:Y10000,A17)+SUMIFS(торг!A4:A10000,торг!F4:F10000,Z4,торг!Y4:Y10000,A17)+SUMIFS(склад!A4:A10000,склад!F4:F10000,Z4,склад!Y4:Y10000,A17)+SUMIFS('обр '!A4:A10000,'обр '!F4:F10000,Z4,'обр '!Y4:Y10000,A17)+SUMIFS(детс!A4:A10000,детс!F4:F10000,Z4,детс!Y4:Y10000,A17)+SUMIFS(культ!A4:A10000,культ!F4:F10000,Z4,культ!Y4:Y10000,A17)+SUMIFS(спорт!A4:A10000,спорт!F4:F10000,Z4,спорт!Y4:Y10000,A17)+SUMIFS(лечеб!A4:A10000,лечеб!F4:F10000,Z4,лечеб!Y4:Y10000,A17)+SUMIFS(Баня!A4:A10000,Баня!F4:F10000,Z4,Баня!Y4:Y10000,A17)+SUMIFS(Адм!A4:A10000,Адм!F4:F10000,Z4,Адм!Y4:Y10000,A17)+SUMIFS(С.Х!A4:A10001,С.Х!F4:F10001,Z4,С.Х!Y4:Y10001,A17)+SUMIFS(новостр!A4:A10000,новостр!F4:F10000,Z4,новостр!X4:X10000,A17)+SUMIFS(авт!A4:A10003,авт!F4:F10003,Z4,авт!X4:X10003,A17)+SUMIFS(ЖС!A4:A9999,ЖС!F4:F9999,Z4,ЖС!AK4:AK9999,A17)+SUMIFS(Пр.откр.тер!A4:A10000,Пр.откр.тер!F4:F10000,Z4,Пр.откр.тер!U4:U10000,A17)</f>
        <v>0</v>
      </c>
      <c r="AB17" s="641"/>
      <c r="AC17" s="642">
        <f>SUMIFS(произв!O4:O10000,произв!F4:F10000,Z4,произв!Y4:Y10000,A17)+SUMIFS(торг!O4:O10000,торг!F4:F10000,Z4,торг!Y4:Y10000,A17)+SUMIFS(склад!O4:O10000,склад!F4:F10000,Z4,склад!Y4:Y10000,A17)+SUMIFS('обр '!O4:O10000,'обр '!F4:F10000,Z4,'обр '!Y4:Y10000,A17)+SUMIFS(детс!O4:O10000,детс!F4:F10000,Z4,детс!Y4:Y10000,A17)+SUMIFS(культ!O4:O10000,культ!F4:F10000,Z4,культ!Y4:Y10000,A17)+SUMIFS(спорт!O4:O10000,спорт!F4:F10000,Z4,спорт!Y4:Y10000,A17)+SUMIFS(лечеб!O4:O10000,лечеб!F4:F10000,Z4,лечеб!Y4:Y10000,A17)+SUMIFS(Баня!O4:O10000,Баня!F4:F10000,Z4,Баня!Y4:Y10000,A17)+SUMIFS(Адм!O4:O10000,Адм!F4:F10000,Z4,Адм!Y4:Y10000,A17)+SUMIFS(С.Х!O4:O10001,С.Х!F4:F10001,Z4,С.Х!Y4:Y10001,A17)+SUMIFS(новостр!N4:N10000,новостр!F4:F10000,Z4,новостр!X4:X10000,A17)+SUMIFS(авт!K4:K10003,авт!F4:F10003,Z4,авт!X4:X10003,A17)+SUMIFS(ЖС!S4:S9999,ЖС!F4:F9999,Z4,ЖС!AK4:AK9999,A17)+SUMIFS(Пр.откр.тер!N4:N10000,Пр.откр.тер!F4:F10000,Z4,Пр.откр.тер!U4:U10000,A17)</f>
        <v>0</v>
      </c>
      <c r="AD17" s="507"/>
      <c r="AE17" s="499">
        <f>SUMIFS(произв!A4:A10000,произв!F4:F10000,AD4,произв!Y4:Y10000,A17)+SUMIFS(торг!A4:A10000,торг!F4:F10000,AD4,торг!Y4:Y10000,A17)+SUMIFS(склад!A4:A10000,склад!F4:F10000,AD4,склад!Y4:Y10000,A17)+SUMIFS('обр '!A4:A10000,'обр '!F4:F10000,AD4,'обр '!Y4:Y10000,A17)+SUMIFS(детс!A4:A10000,детс!F4:F10000,AD4,детс!Y4:Y10000,A17)+SUMIFS(культ!A4:A10000,культ!F4:F10000,AD4,культ!Y4:Y10000,A17)+SUMIFS(спорт!A4:A10000,спорт!F4:F10000,AD4,спорт!Y4:Y10000,A17)+SUMIFS(лечеб!A4:A10000,лечеб!F4:F10000,AD4,лечеб!Y4:Y10000,A17)+SUMIFS(Баня!A4:A10000,Баня!F4:F10000,AD4,Баня!Y4:Y10000,A17)+SUMIFS(Адм!A4:A10000,Адм!F4:F10000,AD4,Адм!Y4:Y10000,A17)+SUMIFS(С.Х!A4:A10001,С.Х!F4:F10001,AD4,С.Х!Y4:Y10001,A17)+SUMIFS(новостр!A4:A10000,новостр!F4:F10000,AD4,новостр!X4:X10000,A17)+SUMIFS(авт!A4:A10003,авт!F4:F10003,AD4,авт!X4:X10003,A17)+SUMIFS(ЖС!A4:A9999,ЖС!F4:F9999,AD4,ЖС!AK4:AK9999,A17)+SUMIFS(Пр.откр.тер!A4:A10000,Пр.откр.тер!F4:F10000,AD4,Пр.откр.тер!U4:U10000,A17)</f>
        <v>0</v>
      </c>
      <c r="AF17" s="501"/>
      <c r="AG17" s="548">
        <f>SUMIFS(произв!O4:O10000,произв!F4:F10000,AD4,произв!Y4:Y10000,A17)+SUMIFS(торг!O4:O10000,торг!F4:F10000,AD4,торг!Y4:Y10000,A17)+SUMIFS(склад!O4:O10000,склад!F4:F10000,AD4,склад!Y4:Y10000,A17)+SUMIFS('обр '!O4:O10000,'обр '!F4:F10000,AD4,'обр '!Y4:Y10000,A17)+SUMIFS(детс!O4:O10000,детс!F4:F10000,AD4,детс!Y4:Y10000,A17)+SUMIFS(культ!O4:O10000,культ!F4:F10000,AD4,культ!Y4:Y10000,A17)+SUMIFS(спорт!O4:O10000,спорт!F4:F10000,AD4,спорт!Y4:Y10000,A17)+SUMIFS(лечеб!O4:O10000,лечеб!F4:F10000,AD4,лечеб!Y4:Y10000,A17)+SUMIFS(Баня!O4:O10000,Баня!F4:F10000,AD4,Баня!Y4:Y10000,A17)+SUMIFS(Адм!O4:O10000,Адм!F4:F10000,AD4,Адм!Y4:Y10000,A17)+SUMIFS(С.Х!O4:O10001,С.Х!F4:F10001,AD4,С.Х!Y4:Y10001,A17)+SUMIFS(новостр!N4:N10000,новостр!F4:F10000,AD4,новостр!X4:X10000,A17)+SUMIFS(авт!K4:K10003,авт!F4:F10003,AD4,авт!X4:X10003,A17)+SUMIFS(ЖС!S4:S9999,ЖС!F4:F9999,AD4,ЖС!AK4:AK9999,A17)+SUMIFS(Пр.откр.тер!N4:N10000,Пр.откр.тер!F4:F10000,AD4,Пр.откр.тер!U4:U10000,A17)</f>
        <v>0</v>
      </c>
      <c r="AH17" s="507"/>
      <c r="AI17" s="499">
        <f>SUMIFS(произв!A4:A10000,произв!F4:F10000,AH4,произв!Y4:Y10000,A17)+SUMIFS(торг!A4:A10000,торг!F4:F10000,AH4,торг!Y4:Y10000,A17)+SUMIFS(склад!A4:A10000,склад!F4:F10000,AH4,склад!Y4:Y10000,A17)+SUMIFS('обр '!A4:A10000,'обр '!F4:F10000,AH4,'обр '!Y4:Y10000,A17)+SUMIFS(детс!A4:A10000,детс!F4:F10000,AH4,детс!Y4:Y10000,A17)+SUMIFS(культ!A4:A10000,культ!F4:F10000,AH4,культ!Y4:Y10000,A17)+SUMIFS(спорт!A4:A10000,спорт!F4:F10000,AH4,спорт!Y4:Y10000,A17)+SUMIFS(лечеб!A4:A10000,лечеб!F4:F10000,AH4,лечеб!Y4:Y10000,A17)+SUMIFS(Баня!A4:A10000,Баня!F4:F10000,AH4,Баня!Y4:Y10000,A17)+SUMIFS(Адм!A4:A10000,Адм!F4:F10000,AH4,Адм!Y4:Y10000,A17)+SUMIFS(С.Х!A4:A10001,С.Х!F4:F10001,AH4,С.Х!Y4:Y10001,A17)+SUMIFS(новостр!A4:A10000,новостр!F4:F10000,AH4,новостр!X4:X10000,A17)+SUMIFS(авт!A4:A10003,авт!F4:F10003,AH4,авт!X4:X10003,A17)+SUMIFS(ЖС!A4:A9999,ЖС!F4:F9999,AH4,ЖС!AK4:AK9999,A17)+SUMIFS(Пр.откр.тер!A4:A10000,Пр.откр.тер!F4:F10000,AH4,Пр.откр.тер!U4:U10000,A17)</f>
        <v>0</v>
      </c>
      <c r="AJ17" s="501"/>
      <c r="AK17" s="548">
        <f>SUMIFS(произв!O4:O10000,произв!F4:F10000,AH4,произв!Y4:Y10000,A17)+SUMIFS(торг!O4:O10000,торг!F4:F10000,AH4,торг!Y4:Y10000,A17)+SUMIFS(склад!O4:O10000,склад!F4:F10000,AH4,склад!Y4:Y10000,A17)+SUMIFS('обр '!O4:O10000,'обр '!F4:F10000,AH4,'обр '!Y4:Y10000,A17)+SUMIFS(детс!O4:O10000,детс!F4:F10000,AH4,детс!Y4:Y10000,A17)+SUMIFS(культ!O4:O10000,культ!F4:F10000,AH4,культ!Y4:Y10000,A17)+SUMIFS(спорт!O4:O10000,спорт!F4:F10000,AH4,спорт!Y4:Y10000,A17)+SUMIFS(лечеб!O4:O10000,лечеб!F4:F10000,AH4,лечеб!Y4:Y10000,A17)+SUMIFS(Баня!O4:O10000,Баня!F4:F10000,AH4,Баня!Y4:Y10000,A17)+SUMIFS(Адм!O4:O10000,Адм!F4:F10000,AH4,Адм!Y4:Y10000,A17)+SUMIFS(С.Х!O4:O10001,С.Х!F4:F10001,AH4,С.Х!Y4:Y10001,A17)+SUMIFS(новостр!N4:N10000,новостр!F4:F10000,AH4,новостр!X4:X10000,A17)+SUMIFS(авт!K4:K10003,авт!F4:F10003,AH4,авт!X4:X10003,A17)+SUMIFS(ЖС!S4:S9999,ЖС!F4:F9999,AH4,ЖС!AK4:AK9999,A17)+SUMIFS(Пр.откр.тер!N4:N10000,Пр.откр.тер!F4:F10000,AH4,Пр.откр.тер!U4:U10000,A17)</f>
        <v>0</v>
      </c>
      <c r="AL17" s="507"/>
      <c r="AM17" s="499">
        <f>SUMIFS(произв!A4:A10000,произв!F4:F10000,AL4,произв!Y4:Y10000,A17)+SUMIFS(торг!A4:A10000,торг!F4:F10000,AL4,торг!Y4:Y10000,A17)+SUMIFS(склад!A4:A10000,склад!F4:F10000,AL4,склад!Y4:Y10000,A17)+SUMIFS('обр '!A4:A10000,'обр '!F4:F10000,AL4,'обр '!Y4:Y10000,A17)+SUMIFS(детс!A4:A10000,детс!F4:F10000,AL4,детс!Y4:Y10000,A17)+SUMIFS(культ!A4:A10000,культ!F4:F10000,AL4,культ!Y4:Y10000,A17)+SUMIFS(спорт!A4:A10000,спорт!F4:F10000,AL4,спорт!Y4:Y10000,A17)+SUMIFS(лечеб!A4:A10000,лечеб!F4:F10000,AL4,лечеб!Y4:Y10000,A17)+SUMIFS(Баня!A4:A10000,Баня!F4:F10000,AL4,Баня!Y4:Y10000,A17)+SUMIFS(Адм!A4:A10000,Адм!F4:F10000,AL4,Адм!Y4:Y10000,A17)+SUMIFS(С.Х!A4:A10001,С.Х!F4:F10001,AL4,С.Х!Y4:Y10001,A17)+SUMIFS(новостр!A4:A10000,новостр!F4:F10000,AL4,новостр!X4:X10000,A17)+SUMIFS(авт!A4:A10003,авт!F4:F10003,AL4,авт!X4:X10003,A17)+SUMIFS(ЖС!A4:A9999,ЖС!F4:F9999,AL4,ЖС!AK4:AK9999,A17)+SUMIFS(Пр.откр.тер!A4:A10000,Пр.откр.тер!F4:F10000,AL4,Пр.откр.тер!U4:U10000,A17)</f>
        <v>0</v>
      </c>
      <c r="AN17" s="501"/>
      <c r="AO17" s="548">
        <f>SUMIFS(произв!O4:O10000,произв!F4:F10000,AL4,произв!Y4:Y10000,A17)+SUMIFS(торг!O4:O10000,торг!F4:F10000,AL4,торг!Y4:Y10000,A17)+SUMIFS(склад!O4:O10000,склад!F4:F10000,AL4,склад!Y4:Y10000,A17)+SUMIFS('обр '!O4:O10000,'обр '!F4:F10000,AL4,'обр '!Y4:Y10000,A17)+SUMIFS(детс!O4:O10000,детс!F4:F10000,AL4,детс!Y4:Y10000,A17)+SUMIFS(культ!O4:O10000,культ!F4:F10000,AL4,культ!Y4:Y10000,A17)+SUMIFS(спорт!O4:O10000,спорт!F4:F10000,AL4,спорт!Y4:Y10000,A17)+SUMIFS(лечеб!O4:O10000,лечеб!F4:F10000,AL4,лечеб!Y4:Y10000,A17)+SUMIFS(Баня!O4:O10000,Баня!F4:F10000,AL4,Баня!Y4:Y10000,A17)+SUMIFS(Адм!O4:O10000,Адм!F4:F10000,AL4,Адм!Y4:Y10000,A17)+SUMIFS(С.Х!O4:O10001,С.Х!F4:F10001,AL4,С.Х!Y4:Y10001,A17)+SUMIFS(новостр!N4:N10000,новостр!F4:F10000,AL4,новостр!X4:X10000,A17)+SUMIFS(авт!K4:K10003,авт!F4:F10003,AL4,авт!X4:X10003,A17)+SUMIFS(ЖС!S4:S9999,ЖС!F4:F9999,AL4,ЖС!AK4:AK9999,A17)+SUMIFS(Пр.откр.тер!N4:N10000,Пр.откр.тер!F4:F10000,AL4,Пр.откр.тер!U4:U10000,A17)</f>
        <v>0</v>
      </c>
      <c r="AP17" s="507"/>
      <c r="AQ17" s="499">
        <f>SUMIFS(произв!A4:A10000,произв!F4:F10000,AP4,произв!Y4:Y10000,A17)+SUMIFS(торг!A4:A10000,торг!F4:F10000,AP4,торг!Y4:Y10000,A17)+SUMIFS(склад!A4:A10000,склад!F4:F10000,AP4,склад!Y4:Y10000,A17)+SUMIFS('обр '!A4:A10000,'обр '!F4:F10000,AP4,'обр '!Y4:Y10000,A17)+SUMIFS(детс!A4:A10000,детс!F4:F10000,AP4,детс!Y4:Y10000,A17)+SUMIFS(культ!A4:A10000,культ!F4:F10000,AP4,культ!Y4:Y10000,A17)+SUMIFS(спорт!A4:A10000,спорт!F4:F10000,AP4,спорт!Y4:Y10000,A17)+SUMIFS(лечеб!A4:A10000,лечеб!F4:F10000,AP4,лечеб!Y4:Y10000,A17)+SUMIFS(Баня!A4:A10000,Баня!F4:F10000,AP4,Баня!Y4:Y10000,A17)+SUMIFS(Адм!A4:A10000,Адм!F4:F10000,AP4,Адм!Y4:Y10000,A17)+SUMIFS(С.Х!A4:A10001,С.Х!F4:F10001,AP4,С.Х!Y4:Y10001,A17)+SUMIFS(новостр!A4:A10000,новостр!F4:F10000,AP4,новостр!X4:X10000,A17)+SUMIFS(авт!A4:A10003,авт!F4:F10003,AP4,авт!X4:X10003,A17)+SUMIFS(ЖС!A4:A9999,ЖС!F4:F9999,AP4,ЖС!AK4:AK9999,A17)+SUMIFS(Пр.откр.тер!A4:A10000,Пр.откр.тер!F4:F10000,AP4,Пр.откр.тер!U4:U10000,A17)</f>
        <v>0</v>
      </c>
      <c r="AR17" s="501"/>
      <c r="AS17" s="549">
        <f>SUMIFS(произв!O4:O10000,произв!F4:F10000,AP4,произв!Y4:Y10000,A17)+SUMIFS(торг!O4:O10000,торг!F4:F10000,AP4,торг!Y4:Y10000,A17)+SUMIFS(склад!O4:O10000,склад!F4:F10000,AP4,склад!Y4:Y10000,A17)+SUMIFS('обр '!O4:O10000,'обр '!F4:F10000,AP4,'обр '!Y4:Y10000,A17)+SUMIFS(детс!O4:O10000,детс!F4:F10000,AP4,детс!Y4:Y10000,A17)+SUMIFS(культ!O4:O10000,культ!F4:F10000,AP4,культ!Y4:Y10000,A17)+SUMIFS(спорт!O4:O10000,спорт!F4:F10000,AP4,спорт!Y4:Y10000,A17)+SUMIFS(лечеб!O4:O10000,лечеб!F4:F10000,AP4,лечеб!Y4:Y10000,A17)+SUMIFS(Баня!O4:O10000,Баня!F4:F10000,AP4,Баня!Y4:Y10000,A17)+SUMIFS(Адм!O4:O10000,Адм!F4:F10000,AP4,Адм!Y4:Y10000,A17)+SUMIFS(С.Х!O4:O10001,С.Х!F4:F10001,AP4,С.Х!Y4:Y10001,A17)+SUMIFS(новостр!N4:N10000,новостр!F4:F10000,AP4,новостр!X4:X10000,A17)+SUMIFS(авт!K4:K10003,авт!F4:F10003,AP4,авт!X4:X10003,A17)+SUMIFS(ЖС!S4:S9999,ЖС!F4:F9999,AP4,ЖС!AK4:AK9999,A17)+SUMIFS(Пр.откр.тер!N4:N10000,Пр.откр.тер!F4:F10000,AP4,Пр.откр.тер!U4:U10000,A17)</f>
        <v>0</v>
      </c>
      <c r="AT17" s="507"/>
      <c r="AU17" s="499">
        <f>SUMIFS(произв!A4:A10000,произв!F4:F10000,AT4,произв!Y4:Y10000,A17)+SUMIFS(торг!A4:A10000,торг!F4:F10000,AT4,торг!Y4:Y10000,A17)+SUMIFS(склад!A4:A10000,склад!F4:F10000,AT4,склад!Y4:Y10000,A17)+SUMIFS('обр '!A4:A10000,'обр '!F4:F10000,AT4,'обр '!Y4:Y10000,A17)+SUMIFS(детс!A4:A10000,детс!F4:F10000,AT4,детс!Y4:Y10000,A17)+SUMIFS(культ!A4:A10000,культ!F4:F10000,AT4,культ!Y4:Y10000,A17)+SUMIFS(спорт!A4:A10000,спорт!F4:F10000,AT4,спорт!Y4:Y10000,A17)+SUMIFS(лечеб!A4:A10000,лечеб!F4:F10000,AT4,лечеб!Y4:Y10000,A17)+SUMIFS(Баня!A4:A10000,Баня!F4:F10000,AT4,Баня!Y4:Y10000,A17)+SUMIFS(Адм!A4:A10000,Адм!F4:F10000,AT4,Адм!Y4:Y10000,A17)+SUMIFS(С.Х!A4:A10001,С.Х!F4:F10001,AT4,С.Х!Y4:Y10001,A17)+SUMIFS(новостр!A4:A10000,новостр!F4:F10000,AT4,новостр!X4:X10000,A17)+SUMIFS(авт!A4:A10003,авт!F4:F10003,AT4,авт!X4:X10003,A17)+SUMIFS(ЖС!A4:A9999,ЖС!F4:F9999,AT4,ЖС!AK4:AK9999,A17)+SUMIFS(Пр.откр.тер!A4:A10000,Пр.откр.тер!F4:F10000,AT4,Пр.откр.тер!U4:U10000,A17)</f>
        <v>0</v>
      </c>
      <c r="AV17" s="501"/>
      <c r="AW17" s="548">
        <f>SUMIFS(произв!O4:O10000,произв!F4:F10000,AT4,произв!Y4:Y10000,A17)+SUMIFS(торг!O4:O10000,торг!F4:F10000,AT4,торг!Y4:Y10000,A17)+SUMIFS(склад!O4:O10000,склад!F4:F10000,AT4,склад!Y4:Y10000,A17)+SUMIFS('обр '!O4:O10000,'обр '!F4:F10000,AT4,'обр '!Y4:Y10000,A17)+SUMIFS(детс!O4:O10000,детс!F4:F10000,AT4,детс!Y4:Y10000,A17)+SUMIFS(культ!O4:O10000,культ!F4:F10000,AT4,культ!Y4:Y10000,A17)+SUMIFS(спорт!O4:O10000,спорт!F4:F10000,AT4,спорт!Y4:Y10000,A17)+SUMIFS(лечеб!O4:O10000,лечеб!F4:F10000,AT4,лечеб!Y4:Y10000,A17)+SUMIFS(Баня!O4:O10000,Баня!F4:F10000,AT4,Баня!Y4:Y10000,A17)+SUMIFS(Адм!O4:O10000,Адм!F4:F10000,AT4,Адм!Y4:Y10000,A17)+SUMIFS(С.Х!O4:O10001,С.Х!F4:F10001,AT4,С.Х!Y4:Y10001,A17)+SUMIFS(новостр!N4:N10000,новостр!F4:F10000,AT4,новостр!X4:X10000,A17)+SUMIFS(авт!K4:K10003,авт!F4:F10003,AT4,авт!X4:X10003,A17)+SUMIFS(ЖС!S4:S9999,ЖС!F4:F9999,AT4,ЖС!AK4:AK9999,A17)+SUMIFS(Пр.откр.тер!N4:N10000,Пр.откр.тер!F4:F10000,AT4,Пр.откр.тер!U4:U10000,A17)</f>
        <v>0</v>
      </c>
      <c r="AX17" s="507"/>
      <c r="AY17" s="499">
        <f>SUMIFS(произв!A4:A10000,произв!F4:F10000,AX4,произв!Y4:Y10000,A17)+SUMIFS(торг!A4:A10000,торг!F4:F10000,AX4,торг!Y4:Y10000,A17)+SUMIFS(склад!A4:A10000,склад!F4:F10000,AX4,склад!Y4:Y10000,A17)+SUMIFS('обр '!A4:A10000,'обр '!F4:F10000,AX4,'обр '!Y4:Y10000,A17)+SUMIFS(детс!A4:A10000,детс!F4:F10000,AX4,детс!Y4:Y10000,A17)+SUMIFS(культ!A4:A10000,культ!F4:F10000,AX4,культ!Y4:Y10000,A17)+SUMIFS(спорт!A4:A10000,спорт!F4:F10000,AX4,спорт!Y4:Y10000,A17)+SUMIFS(лечеб!A4:A10000,лечеб!F4:F10000,AX4,лечеб!Y4:Y10000,A17)+SUMIFS(Баня!A4:A10000,Баня!F4:F10000,AX4,Баня!Y4:Y10000,A17)+SUMIFS(Адм!A4:A10000,Адм!F4:F10000,AX4,Адм!Y4:Y10000,A17)+SUMIFS(С.Х!A4:A10001,С.Х!F4:F10001,AX4,С.Х!Y4:Y10001,A17)+SUMIFS(новостр!A4:A10000,новостр!F4:F10000,AX4,новостр!X4:X10000,A17)+SUMIFS(авт!A4:A10003,авт!F4:F10003,AX4,авт!X4:X10003,A17)+SUMIFS(ЖС!A4:A9999,ЖС!F4:F9999,AX4,ЖС!AK4:AK9999,A17)+SUMIFS(Пр.откр.тер!A4:A10000,Пр.откр.тер!F4:F10000,AX4,Пр.откр.тер!U4:U10000,A17)</f>
        <v>0</v>
      </c>
      <c r="AZ17" s="501"/>
      <c r="BA17" s="548">
        <f>SUMIFS(произв!O4:O10000,произв!F4:F10000,AX4,произв!Y4:Y10000,A17)+SUMIFS(торг!O4:O10000,торг!F4:F10000,AX4,торг!Y4:Y10000,A17)+SUMIFS(склад!O4:O10000,склад!F4:F10000,AX4,склад!Y4:Y10000,A17)+SUMIFS('обр '!O4:O10000,'обр '!F4:F10000,AX4,'обр '!Y4:Y10000,A17)+SUMIFS(детс!O4:O10000,детс!F4:F10000,AX4,детс!Y4:Y10000,A17)+SUMIFS(культ!O4:O10000,культ!F4:F10000,AX4,культ!Y4:Y10000,A17)+SUMIFS(спорт!O4:O10000,спорт!F4:F10000,AX4,спорт!Y4:Y10000,A17)+SUMIFS(лечеб!O4:O10000,лечеб!F4:F10000,AX4,лечеб!Y4:Y10000,A17)+SUMIFS(Баня!O4:O10000,Баня!F4:F10000,AX4,Баня!Y4:Y10000,A17)+SUMIFS(Адм!O4:O10000,Адм!F4:F10000,AX4,Адм!Y4:Y10000,A17)+SUMIFS(С.Х!O4:O10001,С.Х!F4:F10001,AX4,С.Х!Y4:Y10001,A17)+SUMIFS(новостр!N4:N10000,новостр!F4:F10000,AX4,новостр!X4:X10000,A17)+SUMIFS(авт!K4:K10003,авт!F4:F10003,AX4,авт!X4:X10003,A17)+SUMIFS(ЖС!S4:S9999,ЖС!F4:F9999,AX4,ЖС!AK4:AK9999,A17)+SUMIFS(Пр.откр.тер!N4:N10000,Пр.откр.тер!F4:F10000,AX4,Пр.откр.тер!U4:U10000,A17)</f>
        <v>0</v>
      </c>
      <c r="BB17" s="507"/>
      <c r="BC17" s="499">
        <f>SUMIFS(произв!A4:A10000,произв!F4:F10000,BB4,произв!Y4:Y10000,A17)+SUMIFS(торг!A4:A10000,торг!F4:F10000,BB4,торг!Y4:Y10000,A17)+SUMIFS(склад!A4:A10000,склад!F4:F10000,BB4,склад!Y4:Y10000,A17)+SUMIFS('обр '!A4:A10000,'обр '!F4:F10000,BB4,'обр '!Y4:Y10000,A17)+SUMIFS(детс!A4:A10000,детс!F4:F10000,BB4,детс!Y4:Y10000,A17)+SUMIFS(культ!A4:A10000,культ!F4:F10000,BB4,культ!Y4:Y10000,A17)+SUMIFS(спорт!A4:A10000,спорт!F4:F10000,BB4,спорт!Y4:Y10000,A17)+SUMIFS(лечеб!A4:A10000,лечеб!F4:F10000,BB4,лечеб!Y4:Y10000,A17)+SUMIFS(Баня!A4:A10000,Баня!F4:F10000,BB4,Баня!Y4:Y10000,A17)+SUMIFS(Адм!A4:A10000,Адм!F4:F10000,BB4,Адм!Y4:Y10000,A17)+SUMIFS(С.Х!A4:A10001,С.Х!F4:F10001,BB4,С.Х!Y4:Y10001,A17)+SUMIFS(новостр!A4:A10000,новостр!F4:F10000,BB4,новостр!X4:X10000,A17)+SUMIFS(авт!A4:A10003,авт!F4:F10003,BB4,авт!X4:X10003,A17)+SUMIFS(ЖС!A4:A9999,ЖС!F4:F9999,BB4,ЖС!AK4:AK9999,A17)+SUMIFS(Пр.откр.тер!A4:A10000,Пр.откр.тер!F4:F10000,BB4,Пр.откр.тер!U4:U10000,A17)</f>
        <v>0</v>
      </c>
      <c r="BD17" s="501"/>
      <c r="BE17" s="548">
        <f>SUMIFS(произв!O4:O10000,произв!F4:F10000,BB4,произв!Y4:Y10000,A17)+SUMIFS(торг!O4:O10000,торг!F4:F10000,BB4,торг!Y4:Y10000,A17)+SUMIFS(склад!O4:O10000,склад!F4:F10000,BB4,склад!Y4:Y10000,A17)+SUMIFS('обр '!O4:O10000,'обр '!F4:F10000,BB4,'обр '!Y4:Y10000,A17)+SUMIFS(детс!O4:O10000,детс!F4:F10000,BB4,детс!Y4:Y10000,A17)+SUMIFS(культ!O4:O10000,культ!F4:F10000,BB4,культ!Y4:Y10000,A17)+SUMIFS(спорт!O4:O10000,спорт!F4:F10000,BB4,спорт!Y4:Y10000,A17)+SUMIFS(лечеб!O4:O10000,лечеб!F4:F10000,BB4,лечеб!Y4:Y10000,A17)+SUMIFS(Баня!O4:O10000,Баня!F4:F10000,BB4,Баня!Y4:Y10000,A17)+SUMIFS(Адм!O4:O10000,Адм!F4:F10000,BB4,Адм!Y4:Y10000,A17)+SUMIFS(С.Х!O4:O10001,С.Х!F4:F10001,BB4,С.Х!Y4:Y10001,A17)+SUMIFS(новостр!N4:N10000,новостр!F4:F10000,BB4,новостр!X4:X10000,A17)+SUMIFS(авт!K4:K10003,авт!F4:F10003,BB4,авт!X4:X10003,A17)+SUMIFS(ЖС!S4:S9999,ЖС!F4:F9999,BB4,ЖС!AK4:AK9999,A17)+SUMIFS(Пр.откр.тер!N4:N10000,Пр.откр.тер!F4:F10000,BB4,Пр.откр.тер!U4:U10000,A17)</f>
        <v>0</v>
      </c>
      <c r="BF17" s="507"/>
      <c r="BG17" s="499">
        <f>SUMIFS(произв!A4:A10000,произв!F4:F10000,BF4,произв!Y4:Y10000,A17)+SUMIFS(торг!A4:A10000,торг!F4:F10000,BF4,торг!Y4:Y10000,A17)+SUMIFS(склад!A4:A10000,склад!F4:F10000,BF4,склад!Y4:Y10000,A17)+SUMIFS('обр '!A4:A10000,'обр '!F4:F10000,BF4,'обр '!Y4:Y10000,A17)+SUMIFS(детс!A4:A10000,детс!F4:F10000,BF4,детс!Y4:Y10000,A17)+SUMIFS(культ!A4:A10000,культ!F4:F10000,BF4,культ!Y4:Y10000,A17)+SUMIFS(спорт!A4:A10000,спорт!F4:F10000,BF4,спорт!Y4:Y10000,A17)+SUMIFS(лечеб!A4:A10000,лечеб!F4:F10000,BF4,лечеб!Y4:Y10000,A17)+SUMIFS(Баня!A4:A10000,Баня!F4:F10000,BF4,Баня!Y4:Y10000,A17)+SUMIFS(Адм!A4:A10000,Адм!F4:F10000,BF4,Адм!Y4:Y10000,A17)+SUMIFS(С.Х!A4:A10001,С.Х!F4:F10001,BF4,С.Х!Y4:Y10001,A17)+SUMIFS(новостр!A4:A10000,новостр!F4:F10000,BF4,новостр!X4:X10000,A17)+SUMIFS(авт!A4:A10003,авт!F4:F10003,BF4,авт!X4:X10003,A17)+SUMIFS(ЖС!A4:A9999,ЖС!F4:F9999,BF4,ЖС!AK4:AK9999,A17)+SUMIFS(Пр.откр.тер!A4:A10000,Пр.откр.тер!F4:F10000,BF4,Пр.откр.тер!U4:U10000,A17)</f>
        <v>0</v>
      </c>
      <c r="BH17" s="501"/>
      <c r="BI17" s="549">
        <f>SUMIFS(произв!O4:O10000,произв!F4:F10000,BF4,произв!Y4:Y10000,A17)+SUMIFS(торг!O4:O10000,торг!F4:F10000,BF4,торг!Y4:Y10000,A17)+SUMIFS(склад!O4:O10000,склад!F4:F10000,BF4,склад!Y4:Y10000,A17)+SUMIFS('обр '!O4:O10000,'обр '!F4:F10000,BF4,'обр '!Y4:Y10000,A17)+SUMIFS(детс!O4:O10000,детс!F4:F10000,BF4,детс!Y4:Y10000,A17)+SUMIFS(культ!O4:O10000,культ!F4:F10000,BF4,культ!Y4:Y10000,A17)+SUMIFS(спорт!O4:O10000,спорт!F4:F10000,BF4,спорт!Y4:Y10000,A17)+SUMIFS(лечеб!O4:O10000,лечеб!F4:F10000,BF4,лечеб!Y4:Y10000,A17)+SUMIFS(Баня!O4:O10000,Баня!F4:F10000,BF4,Баня!Y4:Y10000,A17)+SUMIFS(Адм!O4:O10000,Адм!F4:F10000,BF4,Адм!Y4:Y10000,A17)+SUMIFS(С.Х!O4:O10001,С.Х!F4:F10001,BF4,С.Х!Y4:Y10001,A17)+SUMIFS(новостр!N4:N10000,новостр!F4:F10000,BF4,новостр!X4:X10000,A17)+SUMIFS(авт!K4:K10003,авт!F4:F10003,BF4,авт!X4:X10003,A17)+SUMIFS(ЖС!S4:S9999,ЖС!F4:F9999,BF4,ЖС!AK4:AK9999,A17)+SUMIFS(Пр.откр.тер!N4:N10000,Пр.откр.тер!F4:F10000,BF4,Пр.откр.тер!U4:U10000,A17)</f>
        <v>0</v>
      </c>
      <c r="BJ17" s="507"/>
      <c r="BK17" s="499">
        <f>SUMIFS(произв!A4:A10000,произв!F4:F10000,BJ4,произв!Y4:Y10000,A17)+SUMIFS(торг!A4:A10000,торг!F4:F10000,BJ4,торг!Y4:Y10000,A17)+SUMIFS(склад!A4:A10000,склад!F4:F10000,BJ4,склад!Y4:Y10000,A17)+SUMIFS('обр '!A4:A10000,'обр '!F4:F10000,BJ4,'обр '!Y4:Y10000,A17)+SUMIFS(детс!A4:A10000,детс!F4:F10000,BJ4,детс!Y4:Y10000,A17)+SUMIFS(культ!A4:A10000,культ!F4:F10000,BJ4,культ!Y4:Y10000,A17)+SUMIFS(спорт!A4:A10000,спорт!F4:F10000,BJ4,спорт!Y4:Y10000,A17)+SUMIFS(лечеб!A4:A10000,лечеб!F4:F10000,BJ4,лечеб!Y4:Y10000,A17)+SUMIFS(Баня!A4:A10000,Баня!F4:F10000,BJ4,Баня!Y4:Y10000,A17)+SUMIFS(Адм!A4:A10000,Адм!F4:F10000,BJ4,Адм!Y4:Y10000,A17)+SUMIFS(С.Х!A4:A10001,С.Х!F4:F10001,BJ4,С.Х!Y4:Y10001,A17)+SUMIFS(новостр!A4:A10000,новостр!F4:F10000,BJ4,новостр!X4:X10000,A17)+SUMIFS(авт!A4:A10003,авт!F4:F10003,BJ4,авт!X4:X10003,A17)+SUMIFS(ЖС!A4:A9999,ЖС!F4:F9999,BJ4,ЖС!AK4:AK9999,A17)+SUMIFS(Пр.откр.тер!A4:A10000,Пр.откр.тер!F4:F10000,BJ4,Пр.откр.тер!U4:U10000,A17)</f>
        <v>0</v>
      </c>
      <c r="BL17" s="501"/>
      <c r="BM17" s="548">
        <f>SUMIFS(произв!O4:O10000,произв!F4:F10000,BJ4,произв!Y4:Y10000,A17)+SUMIFS(торг!O4:O10000,торг!F4:F10000,BJ4,торг!Y4:Y10000,A17)+SUMIFS(склад!O4:O10000,склад!F4:F10000,BJ4,склад!Y4:Y10000,A17)+SUMIFS('обр '!O4:O10000,'обр '!F4:F10000,BJ4,'обр '!Y4:Y10000,A17)+SUMIFS(детс!O4:O10000,детс!F4:F10000,BJ4,детс!Y4:Y10000,A17)+SUMIFS(культ!O4:O10000,культ!F4:F10000,BJ4,культ!Y4:Y10000,A17)+SUMIFS(спорт!O4:O10000,спорт!F4:F10000,BJ4,спорт!Y4:Y10000,A17)+SUMIFS(лечеб!O4:O10000,лечеб!F4:F10000,BJ4,лечеб!Y4:Y10000,A17)+SUMIFS(Баня!O4:O10000,Баня!F4:F10000,BJ4,Баня!Y4:Y10000,A17)+SUMIFS(Адм!O4:O10000,Адм!F4:F10000,BJ4,Адм!Y4:Y10000,A17)+SUMIFS(С.Х!O4:O10001,С.Х!F4:F10001,BJ4,С.Х!Y4:Y10001,A17)+SUMIFS(новостр!N4:N10000,новостр!F4:F10000,BJ4,новостр!X4:X10000,A17)+SUMIFS(авт!K4:K10003,авт!F4:F10003,BJ4,авт!X4:X10003,A17)+SUMIFS(ЖС!S4:S9999,ЖС!F4:F9999,BJ4,ЖС!AK4:AK9999,A17)+SUMIFS(Пр.откр.тер!N4:N10000,Пр.откр.тер!F4:F10000,BJ4,Пр.откр.тер!U4:U10000,A17)</f>
        <v>0</v>
      </c>
      <c r="BN17" s="507"/>
      <c r="BO17" s="499">
        <f>SUMIFS(произв!A4:A10000,произв!F4:F10000,BN4,произв!Y4:Y10000,A17)+SUMIFS(торг!A4:A10000,торг!F4:F10000,BN4,торг!Y4:Y10000,A17)+SUMIFS(склад!A4:A10000,склад!F4:F10000,BN4,склад!Y4:Y10000,A17)+SUMIFS('обр '!A4:A10000,'обр '!F4:F10000,BN4,'обр '!Y4:Y10000,A17)+SUMIFS(детс!A4:A10000,детс!F4:F10000,BN4,детс!Y4:Y10000,A17)+SUMIFS(культ!A4:A10000,культ!F4:F10000,BN4,культ!Y4:Y10000,A17)+SUMIFS(спорт!A4:A10000,спорт!F4:F10000,BN4,спорт!Y4:Y10000,A17)+SUMIFS(лечеб!A4:A10000,лечеб!F4:F10000,BN4,лечеб!Y4:Y10000,A17)+SUMIFS(Баня!A4:A10000,Баня!F4:F10000,BN4,Баня!Y4:Y10000,A17)+SUMIFS(Адм!A4:A10000,Адм!F4:F10000,BN4,Адм!Y4:Y10000,A17)+SUMIFS(С.Х!A4:A10001,С.Х!F4:F10001,BN4,С.Х!Y4:Y10001,A17)+SUMIFS(новостр!A4:A10000,новостр!F4:F10000,BN4,новостр!X4:X10000,A17)+SUMIFS(авт!A4:A10003,авт!F4:F10003,BN4,авт!X4:X10003,A17)+SUMIFS(ЖС!A4:A9999,ЖС!F4:F9999,BN4,ЖС!AK4:AK9999,A17)+SUMIFS(Пр.откр.тер!A4:A10000,Пр.откр.тер!F4:F10000,BN4,Пр.откр.тер!U4:U10000,A17)</f>
        <v>0</v>
      </c>
      <c r="BP17" s="501"/>
      <c r="BQ17" s="548">
        <f>SUMIFS(произв!O4:O10000,произв!F4:F10000,BN4,произв!Y4:Y10000,A17)+SUMIFS(торг!O4:O10000,торг!F4:F10000,BN4,торг!Y4:Y10000,A17)+SUMIFS(склад!O4:O10000,склад!F4:F10000,BN4,склад!Y4:Y10000,A17)+SUMIFS('обр '!O4:O10000,'обр '!F4:F10000,BN4,'обр '!Y4:Y10000,A17)+SUMIFS(детс!O4:O10000,детс!F4:F10000,BN4,детс!Y4:Y10000,A17)+SUMIFS(культ!O4:O10000,культ!F4:F10000,BN4,культ!Y4:Y10000,A17)+SUMIFS(спорт!O4:O10000,спорт!F4:F10000,BN4,спорт!Y4:Y10000,A17)+SUMIFS(лечеб!O4:O10000,лечеб!F4:F10000,BN4,лечеб!Y4:Y10000,A17)+SUMIFS(Баня!O4:O10000,Баня!F4:F10000,BN4,Баня!Y4:Y10000,A17)+SUMIFS(Адм!O4:O10000,Адм!F4:F10000,BN4,Адм!Y4:Y10000,A17)+SUMIFS(С.Х!O4:O10001,С.Х!F4:F10001,BN4,С.Х!Y4:Y10001,A17)+SUMIFS(новостр!N4:N10000,новостр!F4:F10000,BN4,новостр!X4:X10000,A17)+SUMIFS(авт!K4:K10003,авт!F4:F10003,BN4,авт!X4:X10003,A17)+SUMIFS(ЖС!S4:S9999,ЖС!F4:F9999,BN4,ЖС!AK4:AK9999,A17)+SUMIFS(Пр.откр.тер!N4:N10000,Пр.откр.тер!F4:F10000,BN4,Пр.откр.тер!U4:U10000,A17)</f>
        <v>0</v>
      </c>
      <c r="BR17" s="507"/>
      <c r="BS17" s="499">
        <f>SUMIFS(произв!A4:A10000,произв!F4:F10000,BR4,произв!Y4:Y10000,A17)+SUMIFS(торг!A4:A10000,торг!F4:F10000,BR4,торг!Y4:Y10000,A17)+SUMIFS(склад!A4:A10000,склад!F4:F10000,BR4,склад!Y4:Y10000,A17)+SUMIFS('обр '!A4:A10000,'обр '!F4:F10000,BR4,'обр '!Y4:Y10000,A17)+SUMIFS(детс!A4:A10000,детс!F4:F10000,BR4,детс!Y4:Y10000,A17)+SUMIFS(культ!A4:A10000,культ!F4:F10000,BR4,культ!Y4:Y10000,A17)+SUMIFS(спорт!A4:A10000,спорт!F4:F10000,BR4,спорт!Y4:Y10000,A17)+SUMIFS(лечеб!A4:A10000,лечеб!F4:F10000,BR4,лечеб!Y4:Y10000,A17)+SUMIFS(Баня!A4:A10000,Баня!F4:F10000,BR4,Баня!Y4:Y10000,A17)+SUMIFS(Адм!A4:A10000,Адм!F4:F10000,BR4,Адм!Y4:Y10000,A17)+SUMIFS(С.Х!A4:A10001,С.Х!F4:F10001,BR4,С.Х!Y4:Y10001,A17)+SUMIFS(новостр!A4:A10000,новостр!F4:F10000,BR4,новостр!X4:X10000,A17)+SUMIFS(авт!A4:A10003,авт!F4:F10003,BR4,авт!X4:X10003,A17)+SUMIFS(ЖС!A4:A9999,ЖС!F4:F9999,BR4,ЖС!AK4:AK9999,A17)+SUMIFS(Пр.откр.тер!A4:A10000,Пр.откр.тер!F4:F10000,BR4,Пр.откр.тер!U4:U10000,A17)</f>
        <v>0</v>
      </c>
      <c r="BT17" s="501"/>
      <c r="BU17" s="548">
        <f>SUMIFS(произв!O4:O10000,произв!F4:F10000,BR4,произв!Y4:Y10000,A17)+SUMIFS(торг!O4:O10000,торг!F4:F10000,BR4,торг!Y4:Y10000,A17)+SUMIFS(склад!O4:O10000,склад!F4:F10000,BR4,склад!Y4:Y10000,A17)+SUMIFS('обр '!O4:O10000,'обр '!F4:F10000,BR4,'обр '!Y4:Y10000,A17)+SUMIFS(детс!O4:O10000,детс!F4:F10000,BR4,детс!Y4:Y10000,A17)+SUMIFS(культ!O4:O10000,культ!F4:F10000,BR4,культ!Y4:Y10000,A17)+SUMIFS(спорт!O4:O10000,спорт!F4:F10000,BR4,спорт!Y4:Y10000,A17)+SUMIFS(лечеб!O4:O10000,лечеб!F4:F10000,BR4,лечеб!Y4:Y10000,A17)+SUMIFS(Баня!O4:O10000,Баня!F4:F10000,BR4,Баня!Y4:Y10000,A17)+SUMIFS(Адм!O4:O10000,Адм!F4:F10000,BR4,Адм!Y4:Y10000,A17)+SUMIFS(С.Х!O4:O10001,С.Х!F4:F10001,BR4,С.Х!Y4:Y10001,A17)+SUMIFS(новостр!N4:N10000,новостр!F4:F10000,BR4,новостр!X4:X10000,A17)+SUMIFS(авт!K4:K10003,авт!F4:F10003,BR4,авт!X4:X10003,A17)+SUMIFS(ЖС!S4:S9999,ЖС!F4:F9999,BR4,ЖС!AK4:AK9999,A17)+SUMIFS(Пр.откр.тер!N4:N10000,Пр.откр.тер!F4:F10000,BR4,Пр.откр.тер!U4:U10000,A17)</f>
        <v>0</v>
      </c>
      <c r="BV17" s="507"/>
      <c r="BW17" s="499">
        <f>SUMIFS(произв!A4:A10000,произв!F4:F10000,BV4,произв!Y4:Y10000,A17)+SUMIFS(торг!A4:A10000,торг!F4:F10000,BV4,торг!Y4:Y10000,A17)+SUMIFS(склад!A4:A10000,склад!F4:F10000,BV4,склад!Y4:Y10000,A17)+SUMIFS('обр '!A4:A10000,'обр '!F4:F10000,BV4,'обр '!Y4:Y10000,A17)+SUMIFS(детс!A4:A10000,детс!F4:F10000,BV4,детс!Y4:Y10000,A17)+SUMIFS(культ!A4:A10000,культ!F4:F10000,BV4,культ!Y4:Y10000,A17)+SUMIFS(спорт!A4:A10000,спорт!F4:F10000,BV4,спорт!Y4:Y10000,A17)+SUMIFS(лечеб!A4:A10000,лечеб!F4:F10000,BV4,лечеб!Y4:Y10000,A17)+SUMIFS(Баня!A4:A10000,Баня!F4:F10000,BV4,Баня!Y4:Y10000,A17)+SUMIFS(Адм!A4:A10000,Адм!F4:F10000,BV4,Адм!Y4:Y10000,A17)+SUMIFS(С.Х!A4:A10001,С.Х!F4:F10001,BV4,С.Х!Y4:Y10001,A17)+SUMIFS(новостр!A4:A10000,новостр!F4:F10000,BV4,новостр!X4:X10000,A17)+SUMIFS(авт!A4:A10003,авт!F4:F10003,BV4,авт!X4:X10003,A17)+SUMIFS(ЖС!A4:A9999,ЖС!F4:F9999,BV4,ЖС!AK4:AK9999,A17)+SUMIFS(Пр.откр.тер!A4:A10000,Пр.откр.тер!F4:F10000,BV4,Пр.откр.тер!U4:U10000,A17)</f>
        <v>0</v>
      </c>
      <c r="BX17" s="501"/>
      <c r="BY17" s="548">
        <f>SUMIFS(произв!O4:O10000,произв!F4:F10000,BV4,произв!Y4:Y10000,A17)+SUMIFS(торг!O4:O10000,торг!F4:F10000,BV4,торг!Y4:Y10000,A17)+SUMIFS(склад!O4:O10000,склад!F4:F10000,BV4,склад!Y4:Y10000,A17)+SUMIFS('обр '!O4:O10000,'обр '!F4:F10000,BV4,'обр '!Y4:Y10000,A17)+SUMIFS(детс!O4:O10000,детс!F4:F10000,BV4,детс!Y4:Y10000,A17)+SUMIFS(культ!O4:O10000,культ!F4:F10000,BV4,культ!Y4:Y10000,A17)+SUMIFS(спорт!O4:O10000,спорт!F4:F10000,BV4,спорт!Y4:Y10000,A17)+SUMIFS(лечеб!O4:O10000,лечеб!F4:F10000,BV4,лечеб!Y4:Y10000,A17)+SUMIFS(Баня!O4:O10000,Баня!F4:F10000,BV4,Баня!Y4:Y10000,A17)+SUMIFS(Адм!O4:O10000,Адм!F4:F10000,BV4,Адм!Y4:Y10000,A17)+SUMIFS(С.Х!O4:O10001,С.Х!F4:F10001,BV4,С.Х!Y4:Y10001,A17)+SUMIFS(новостр!N4:N10000,новостр!F4:F10000,BV4,новостр!X4:X10000,A17)+SUMIFS(авт!K4:K10003,авт!F4:F10003,BV4,авт!X4:X10003,A17)+SUMIFS(ЖС!S4:S9999,ЖС!F4:F9999,BV4,ЖС!AK4:AK9999,A17)+SUMIFS(Пр.откр.тер!N4:N10000,Пр.откр.тер!F4:F10000,BV4,Пр.откр.тер!U4:U10000,A17)</f>
        <v>0</v>
      </c>
      <c r="BZ17" s="507"/>
      <c r="CA17" s="499">
        <f>SUMIFS(произв!A4:A10000,произв!F4:F10000,BZ4,произв!Y4:Y10000,A17)+SUMIFS(торг!A4:A10000,торг!F4:F10000,BZ4,торг!Y4:Y10000,A17)+SUMIFS(склад!A4:A10000,склад!F4:F10000,BZ4,склад!Y4:Y10000,A17)+SUMIFS('обр '!A4:A10000,'обр '!F4:F10000,BZ4,'обр '!Y4:Y10000,A17)+SUMIFS(детс!A4:A10000,детс!F4:F10000,BZ4,детс!Y4:Y10000,A17)+SUMIFS(культ!A4:A10000,культ!F4:F10000,BZ4,культ!Y4:Y10000,A17)+SUMIFS(спорт!A4:A10000,спорт!F4:F10000,BZ4,спорт!Y4:Y10000,A17)+SUMIFS(лечеб!A4:A10000,лечеб!F4:F10000,BZ4,лечеб!Y4:Y10000,A17)+SUMIFS(Баня!A4:A10000,Баня!F4:F10000,BZ4,Баня!Y4:Y10000,A17)+SUMIFS(Адм!A4:A10000,Адм!F4:F10000,BZ4,Адм!Y4:Y10000,A17)+SUMIFS(С.Х!A4:A10001,С.Х!F4:F10001,BZ4,С.Х!Y4:Y10001,A17)+SUMIFS(новостр!A4:A10000,новостр!F4:F10000,BZ4,новостр!X4:X10000,A17)+SUMIFS(авт!A4:A10003,авт!F4:F10003,BZ4,авт!X4:X10003,A17)+SUMIFS(ЖС!A4:A9999,ЖС!F4:F9999,BZ4,ЖС!AK4:AK9999,A17)+SUMIFS(Пр.откр.тер!A4:A10000,Пр.откр.тер!F4:F10000,BZ4,Пр.откр.тер!U4:U10000,A17)</f>
        <v>0</v>
      </c>
      <c r="CB17" s="501"/>
      <c r="CC17" s="549">
        <f>SUMIFS(произв!O4:O10000,произв!F4:F10000,BZ4,произв!Y4:Y10000,A17)+SUMIFS(торг!O4:O10000,торг!F4:F10000,BZ4,торг!Y4:Y10000,A17)+SUMIFS(склад!O4:O10000,склад!F4:F10000,BZ4,склад!Y4:Y10000,A17)+SUMIFS('обр '!O4:O10000,'обр '!F4:F10000,BZ4,'обр '!Y4:Y10000,A17)+SUMIFS(детс!O4:O10000,детс!F4:F10000,BZ4,детс!Y4:Y10000,A17)+SUMIFS(культ!O4:O10000,культ!F4:F10000,BZ4,культ!Y4:Y10000,A17)+SUMIFS(спорт!O4:O10000,спорт!F4:F10000,BZ4,спорт!Y4:Y10000,A17)+SUMIFS(лечеб!O4:O10000,лечеб!F4:F10000,BZ4,лечеб!Y4:Y10000,A17)+SUMIFS(Баня!O4:O10000,Баня!F4:F10000,BZ4,Баня!Y4:Y10000,A17)+SUMIFS(Адм!O4:O10000,Адм!F4:F10000,BZ4,Адм!Y4:Y10000,A17)+SUMIFS(С.Х!O4:O10001,С.Х!F4:F10001,BZ4,С.Х!Y4:Y10001,A17)+SUMIFS(новостр!N4:N10000,новостр!F4:F10000,BZ4,новостр!X4:X10000,A17)+SUMIFS(авт!K4:K10003,авт!F4:F10003,BZ4,авт!X4:X10003,A17)+SUMIFS(ЖС!S4:S9999,ЖС!F4:F9999,BZ4,ЖС!AK4:AK9999,A17)+SUMIFS(Пр.откр.тер!N4:N10000,Пр.откр.тер!F4:F10000,BZ4,Пр.откр.тер!U4:U10000,A17)</f>
        <v>0</v>
      </c>
      <c r="CD17" s="507"/>
      <c r="CE17" s="499">
        <f>SUMIFS(произв!A4:A10000,произв!F4:F10000,CD4,произв!Y4:Y10000,A17)+SUMIFS(торг!A4:A10000,торг!F4:F10000,CD4,торг!Y4:Y10000,A17)+SUMIFS(склад!A4:A10000,склад!F4:F10000,CD4,склад!Y4:Y10000,A17)+SUMIFS('обр '!A4:A10000,'обр '!F4:F10000,CD4,'обр '!Y4:Y10000,A17)+SUMIFS(детс!A4:A10000,детс!F4:F10000,CD4,детс!Y4:Y10000,A17)+SUMIFS(культ!A4:A10000,культ!F4:F10000,CD4,культ!Y4:Y10000,A17)+SUMIFS(спорт!A4:A10000,спорт!F4:F10000,CD4,спорт!Y4:Y10000,A17)+SUMIFS(лечеб!A4:A10000,лечеб!F4:F10000,CD4,лечеб!Y4:Y10000,A17)+SUMIFS(Баня!A4:A10000,Баня!F4:F10000,CD4,Баня!Y4:Y10000,A17)+SUMIFS(Адм!A4:A10000,Адм!F4:F10000,CD4,Адм!Y4:Y10000,A17)+SUMIFS(С.Х!A4:A10001,С.Х!F4:F10001,CD4,С.Х!Y4:Y10001,A17)+SUMIFS(новостр!A4:A10000,новостр!F4:F10000,CD4,новостр!X4:X10000,A17)+SUMIFS(авт!A4:A10003,авт!F4:F10003,CD4,авт!X4:X10003,A17)+SUMIFS(ЖС!A4:A9999,ЖС!F4:F9999,CD4,ЖС!AK4:AK9999,A17)+SUMIFS(Пр.откр.тер!A4:A10000,Пр.откр.тер!F4:F10000,CD4,Пр.откр.тер!U4:U10000,A17)</f>
        <v>0</v>
      </c>
      <c r="CF17" s="501"/>
      <c r="CG17" s="548">
        <f>SUMIFS(произв!O4:O10000,произв!F4:F10000,CD4,произв!Y4:Y10000,A17)+SUMIFS(торг!O4:O10000,торг!F4:F10000,CD4,торг!Y4:Y10000,A17)+SUMIFS(склад!O4:O10000,склад!F4:F10000,CD4,склад!Y4:Y10000,A17)+SUMIFS('обр '!O4:O10000,'обр '!F4:F10000,CD4,'обр '!Y4:Y10000,A17)+SUMIFS(детс!O4:O10000,детс!F4:F10000,CD4,детс!Y4:Y10000,A17)+SUMIFS(культ!O4:O10000,культ!F4:F10000,CD4,культ!Y4:Y10000,A17)+SUMIFS(спорт!O4:O10000,спорт!F4:F10000,CD4,спорт!Y4:Y10000,A17)+SUMIFS(лечеб!O4:O10000,лечеб!F4:F10000,CD4,лечеб!Y4:Y10000,A17)+SUMIFS(Баня!O4:O10000,Баня!F4:F10000,CD4,Баня!Y4:Y10000,A17)+SUMIFS(Адм!O4:O10000,Адм!F4:F10000,CD4,Адм!Y4:Y10000,A17)+SUMIFS(С.Х!O4:O10001,С.Х!F4:F10001,CD4,С.Х!Y4:Y10001,A17)+SUMIFS(новостр!N4:N10000,новостр!F4:F10000,CD4,новостр!X4:X10000,A17)+SUMIFS(авт!K4:K10003,авт!F4:F10003,CD4,авт!X4:X10003,A17)+SUMIFS(ЖС!S4:S9999,ЖС!F4:F9999,CD4,ЖС!AK4:AK9999,A17)+SUMIFS(Пр.откр.тер!N4:N10000,Пр.откр.тер!F4:F10000,CD4,Пр.откр.тер!U4:U10000,A17)</f>
        <v>0</v>
      </c>
      <c r="CH17" s="507"/>
      <c r="CI17" s="499">
        <f>SUMIFS(произв!A4:A10000,произв!F4:F10000,CH4,произв!Y4:Y10000,A17)+SUMIFS(торг!A4:A10000,торг!F4:F10000,CH4,торг!Y4:Y10000,A17)+SUMIFS(склад!A4:A10000,склад!F4:F10000,CH4,склад!Y4:Y10000,A17)+SUMIFS('обр '!A4:A10000,'обр '!F4:F10000,CH4,'обр '!Y4:Y10000,A17)+SUMIFS(детс!A4:A10000,детс!F4:F10000,CH4,детс!Y4:Y10000,A17)+SUMIFS(культ!A4:A10000,культ!F4:F10000,CH4,культ!Y4:Y10000,A17)+SUMIFS(спорт!A4:A10000,спорт!F4:F10000,CH4,спорт!Y4:Y10000,A17)+SUMIFS(лечеб!A4:A10000,лечеб!F4:F10000,CH4,лечеб!Y4:Y10000,A17)+SUMIFS(Баня!A4:A10000,Баня!F4:F10000,CH4,Баня!Y4:Y10000,A17)+SUMIFS(Адм!A4:A10000,Адм!F4:F10000,CH4,Адм!Y4:Y10000,A17)+SUMIFS(С.Х!A4:A10001,С.Х!F4:F10001,CH4,С.Х!Y4:Y10001,A17)+SUMIFS(новостр!A4:A10000,новостр!F4:F10000,CH4,новостр!X4:X10000,A17)+SUMIFS(авт!A4:A10003,авт!F4:F10003,CH4,авт!X4:X10003,A17)+SUMIFS(ЖС!A4:A9999,ЖС!F4:F9999,CH4,ЖС!AK4:AK9999,A17)+SUMIFS(Пр.откр.тер!A4:A10000,Пр.откр.тер!F4:F10000,CH4,Пр.откр.тер!U4:U10000,A17)</f>
        <v>0</v>
      </c>
      <c r="CJ17" s="501"/>
      <c r="CK17" s="548">
        <f>SUMIFS(произв!O4:O10000,произв!F4:F10000,CH4,произв!Y4:Y10000,A17)+SUMIFS(торг!O4:O10000,торг!F4:F10000,CH4,торг!Y4:Y10000,A17)+SUMIFS(склад!O4:O10000,склад!F4:F10000,CH4,склад!Y4:Y10000,A17)+SUMIFS('обр '!O4:O10000,'обр '!F4:F10000,CH4,'обр '!Y4:Y10000,A17)+SUMIFS(детс!O4:O10000,детс!F4:F10000,CH4,детс!Y4:Y10000,A17)+SUMIFS(культ!O4:O10000,культ!F4:F10000,CH4,культ!Y4:Y10000,A17)+SUMIFS(спорт!O4:O10000,спорт!F4:F10000,CH4,спорт!Y4:Y10000,A17)+SUMIFS(лечеб!O4:O10000,лечеб!F4:F10000,CH4,лечеб!Y4:Y10000,A17)+SUMIFS(Баня!O4:O10000,Баня!F4:F10000,CH4,Баня!Y4:Y10000,A17)+SUMIFS(Адм!O4:O10000,Адм!F4:F10000,CH4,Адм!Y4:Y10000,A17)+SUMIFS(С.Х!O4:O10001,С.Х!F4:F10001,CH4,С.Х!Y4:Y10001,A17)+SUMIFS(новостр!N4:N10000,новостр!F4:F10000,CH4,новостр!X4:X10000,A17)+SUMIFS(авт!K4:K10003,авт!F4:F10003,CH4,авт!X4:X10003,A17)+SUMIFS(ЖС!S4:S9999,ЖС!F4:F9999,CH4,ЖС!AK4:AK9999,A17)+SUMIFS(Пр.откр.тер!N4:N10000,Пр.откр.тер!F4:F10000,CH4,Пр.откр.тер!U4:U10000,A17)</f>
        <v>0</v>
      </c>
    </row>
    <row r="18" spans="1:89" ht="24.75" customHeight="1" thickBot="1">
      <c r="A18" s="539" t="s">
        <v>780</v>
      </c>
      <c r="B18" s="610">
        <v>0</v>
      </c>
      <c r="C18" s="546">
        <f t="shared" si="0"/>
        <v>0</v>
      </c>
      <c r="D18" s="2329">
        <v>0</v>
      </c>
      <c r="E18" s="2327">
        <f t="shared" si="1"/>
        <v>0</v>
      </c>
      <c r="F18" s="527">
        <v>0</v>
      </c>
      <c r="G18" s="528">
        <v>0</v>
      </c>
      <c r="H18" s="533">
        <v>0</v>
      </c>
      <c r="I18" s="534">
        <v>0</v>
      </c>
      <c r="J18" s="676">
        <f>B18/B34*100%</f>
        <v>0</v>
      </c>
      <c r="K18" s="676">
        <f>C18/C34*100%</f>
        <v>0</v>
      </c>
      <c r="L18" s="676">
        <f>D18/D34*100%</f>
        <v>0</v>
      </c>
      <c r="M18" s="676">
        <f>E18/E34*100%</f>
        <v>0</v>
      </c>
      <c r="N18" s="507"/>
      <c r="O18" s="499">
        <f>SUMIFS(произв!A4:A10000,произв!F4:F10000,N4,произв!Y4:Y10000,A18)+SUMIFS(торг!A4:A10000,торг!F4:F10000,N4,торг!Y4:Y10000,A18)+SUMIFS(склад!A4:A10000,склад!F4:F10000,N4,склад!Y4:Y10000,A18)+SUMIFS('обр '!A4:A10000,'обр '!F4:F10000,N4,'обр '!Y4:Y10000,A18)+SUMIFS(детс!A4:A10000,детс!F4:F10000,N4,детс!Y4:Y10000,A18)+SUMIFS(культ!A4:A10000,культ!F4:F10000,N4,культ!Y4:Y10000,A18)+SUMIFS(спорт!A4:A10000,спорт!F4:F10000,N4,спорт!Y4:Y10000,A18)+SUMIFS(лечеб!A4:A10000,лечеб!F4:F10000,N4,лечеб!Y4:Y10000,A18)+SUMIFS(Баня!A4:A10000,Баня!F4:F10000,N4,Баня!Y4:Y10000,A18)+SUMIFS(Адм!A4:A10000,Адм!F4:F10000,N4,Адм!Y4:Y10000,A18)+SUMIFS(С.Х!A4:A10001,С.Х!F4:F10001,N4,С.Х!Y4:Y10001,A18)+SUMIFS(новостр!A4:A10000,новостр!F4:F10000,N4,новостр!X4:X10000,A18)+SUMIFS(авт!A4:A10003,авт!F4:F10003,N4,авт!X4:X10003,A18)+SUMIFS(ЖС!A4:A9999,ЖС!F4:F9999,N4,ЖС!AK4:AK9999,A18)+SUMIFS(Пр.откр.тер!A4:A10000,Пр.откр.тер!F4:F10000,N4,Пр.откр.тер!U4:U10000,A18)</f>
        <v>0</v>
      </c>
      <c r="P18" s="501"/>
      <c r="Q18" s="548">
        <f>SUMIFS(произв!O4:O10000,произв!F4:F10000,N4,произв!Y4:Y10000,A18)+SUMIFS(торг!O4:O10000,торг!F4:F10000,N4,торг!Y4:Y10000,A18)+SUMIFS(склад!O4:O10000,склад!F4:F10000,N4,склад!Y4:Y10000,A18)+SUMIFS('обр '!O4:O10000,'обр '!F4:F10000,N4,'обр '!Y4:Y10000,A18)+SUMIFS(детс!O4:O10000,детс!F4:F10000,N4,детс!Y4:Y10000,A18)+SUMIFS(культ!O4:O10000,культ!F4:F10000,N4,культ!Y4:Y10000,A18)+SUMIFS(спорт!O4:O10000,спорт!F4:F10000,N4,спорт!Y4:Y10000,A18)+SUMIFS(лечеб!O4:O10000,лечеб!F4:F10000,N4,лечеб!Y4:Y10000,A18)+SUMIFS(Баня!O4:O10000,Баня!F4:F10000,N4,Баня!Y4:Y10000,A18)+SUMIFS(Адм!O4:O10000,Адм!F4:F10000,N4,Адм!Y4:Y10000,A18)+SUMIFS(С.Х!O4:O10001,С.Х!F4:F10001,N4,С.Х!Y4:Y10001,A18)+SUMIFS(новостр!N4:N10000,новостр!F4:F10000,N4,новостр!X4:X10000,A18)+SUMIFS(авт!K4:K10003,авт!F4:F10003,N4,авт!X4:X10003,A18)+SUMIFS(ЖС!S4:S9999,ЖС!F4:F9999,N4,ЖС!AK4:AK9999,A18)+SUMIFS(Пр.откр.тер!N4:N10000,Пр.откр.тер!F4:F10000,N4,Пр.откр.тер!U4:U10000,A18)</f>
        <v>0</v>
      </c>
      <c r="R18" s="507"/>
      <c r="S18" s="499">
        <f>SUMIFS(произв!A4:A10000,произв!F4:F10000,R4,произв!Y4:Y10000,A18)+SUMIFS(торг!A4:A10000,торг!F4:F10000,R4,торг!Y4:Y10000,A18)+SUMIFS(склад!A4:A10000,склад!F4:F10000,R4,склад!Y4:Y10000,A18)+SUMIFS('обр '!A4:A10000,'обр '!F4:F10000,R4,'обр '!Y4:Y10000,A18)+SUMIFS(детс!A4:A10000,детс!F4:F10000,R4,детс!Y4:Y10000,A18)+SUMIFS(культ!A4:A10000,культ!F4:F10000,R4,культ!Y4:Y10000,A18)+SUMIFS(спорт!A4:A10000,спорт!F4:F10000,R4,спорт!Y4:Y10000,A18)+SUMIFS(лечеб!A4:A10000,лечеб!F4:F10000,R4,лечеб!Y4:Y10000,A18)+SUMIFS(Баня!A4:A10000,Баня!F4:F10000,R4,Баня!Y4:Y10000,A18)+SUMIFS(Адм!A4:A10000,Адм!F4:F10000,R4,Адм!Y4:Y10000,A18)+SUMIFS(С.Х!A4:A10001,С.Х!F4:F10001,R4,С.Х!Y4:Y10001,A18)+SUMIFS(новостр!A4:A10000,новостр!F4:F10000,R4,новостр!X4:X10000,A18)+SUMIFS(авт!A4:A10003,авт!F4:F10003,R4,авт!X4:X10003,A18)+SUMIFS(ЖС!A4:A9999,ЖС!F4:F9999,R4,ЖС!AK4:AK9999,A18)+SUMIFS(Пр.откр.тер!A4:A10000,Пр.откр.тер!F4:F10000,R4,Пр.откр.тер!U4:U10000,A18)</f>
        <v>0</v>
      </c>
      <c r="T18" s="501"/>
      <c r="U18" s="549">
        <f>SUMIFS(произв!O4:O10000,произв!F4:F10000,R4,произв!Y4:Y10000,A18)+SUMIFS(торг!O4:O10000,торг!F4:F10000,R4,торг!Y4:Y10000,A18)+SUMIFS(склад!O4:O10000,склад!F4:F10000,R4,склад!Y4:Y10000,A18)+SUMIFS('обр '!O4:O10000,'обр '!F4:F10000,R4,'обр '!Y4:Y10000,A18)+SUMIFS(детс!O4:O10000,детс!F4:F10000,R4,детс!Y4:Y10000,A18)+SUMIFS(культ!O4:O10000,культ!F4:F10000,R4,культ!Y4:Y10000,A18)+SUMIFS(спорт!O4:O10000,спорт!F4:F10000,R4,спорт!Y4:Y10000,A18)+SUMIFS(лечеб!O4:O10000,лечеб!F4:F10000,R4,лечеб!Y4:Y10000,A18)+SUMIFS(Баня!O4:O10000,Баня!F4:F10000,R4,Баня!Y4:Y10000,A18)+SUMIFS(Адм!O4:O10000,Адм!F4:F10000,R4,Адм!Y4:Y10000,A18)+SUMIFS(С.Х!O4:O10001,С.Х!F4:F10001,R4,С.Х!Y4:Y10001,A18)+SUMIFS(новостр!N4:N10000,новостр!F4:F10000,R4,новостр!X4:X10000,A18)+SUMIFS(авт!K4:K10003,авт!F4:F10003,R4,авт!X4:X10003,A18)+SUMIFS(ЖС!S4:S9999,ЖС!F4:F9999,R4,ЖС!AK4:AK9999,A18)+SUMIFS(Пр.откр.тер!N4:N10000,Пр.откр.тер!F4:F10000,R4,Пр.откр.тер!U4:U10000,A18)</f>
        <v>0</v>
      </c>
      <c r="V18" s="507"/>
      <c r="W18" s="499">
        <f>SUMIFS(произв!A4:A10000,произв!F4:F10000,V4,произв!Y4:Y10000,A18)+SUMIFS(торг!A4:A10000,торг!F4:F10000,V4,торг!Y4:Y10000,A18)+SUMIFS(склад!A4:A10000,склад!F4:F10000,V4,склад!Y4:Y10000,A18)+SUMIFS('обр '!A4:A10000,'обр '!F4:F10000,V4,'обр '!Y4:Y10000,A18)+SUMIFS(детс!A4:A10000,детс!F4:F10000,V4,детс!Y4:Y10000,A18)+SUMIFS(культ!A4:A10000,культ!F4:F10000,V4,культ!Y4:Y10000,A18)+SUMIFS(спорт!A4:A10000,спорт!F4:F10000,V4,спорт!Y4:Y10000,A18)+SUMIFS(лечеб!A4:A10000,лечеб!F4:F10000,V4,лечеб!Y4:Y10000,A18)+SUMIFS(Баня!A4:A10000,Баня!F4:F10000,V4,Баня!Y4:Y10000,A18)+SUMIFS(Адм!A4:A10000,Адм!F4:F10000,V4,Адм!Y4:Y10000,A18)+SUMIFS(С.Х!A4:A10001,С.Х!F4:F10001,V4,С.Х!Y4:Y10001,A18)+SUMIFS(новостр!A4:A10000,новостр!F4:F10000,V4,новостр!X4:X10000,A18)+SUMIFS(авт!A4:A10003,авт!F4:F10003,V4,авт!X4:X10003,A18)+SUMIFS(ЖС!A4:A9999,ЖС!F4:F9999,V4,ЖС!AK4:AK9999,A18)+SUMIFS(Пр.откр.тер!A4:A10000,Пр.откр.тер!F4:F10000,V4,Пр.откр.тер!U4:U10000,A18)</f>
        <v>0</v>
      </c>
      <c r="X18" s="501"/>
      <c r="Y18" s="548">
        <f>SUMIFS(произв!O4:O10000,произв!F4:F10000,V4,произв!Y4:Y10000,A18)+SUMIFS(торг!O4:O10000,торг!F4:F10000,V4,торг!Y4:Y10000,A18)+SUMIFS(склад!O4:O10000,склад!F4:F10000,V4,склад!Y4:Y10000,A18)+SUMIFS('обр '!O4:O10000,'обр '!F4:F10000,V4,'обр '!Y4:Y10000,A18)+SUMIFS(детс!O4:O10000,детс!F4:F10000,V4,детс!Y4:Y10000,A18)+SUMIFS(культ!O4:O10000,культ!F4:F10000,V4,культ!Y4:Y10000,A18)+SUMIFS(спорт!O4:O10000,спорт!F4:F10000,V4,спорт!Y4:Y10000,A18)+SUMIFS(лечеб!O4:O10000,лечеб!F4:F10000,V4,лечеб!Y4:Y10000,A18)+SUMIFS(Баня!O4:O10000,Баня!F4:F10000,V4,Баня!Y4:Y10000,A18)+SUMIFS(Адм!O4:O10000,Адм!F4:F10000,V4,Адм!Y4:Y10000,A18)+SUMIFS(С.Х!O4:O10001,С.Х!F4:F10001,V4,С.Х!Y4:Y10001,A18)+SUMIFS(новостр!N4:N10000,новостр!F4:F10000,V4,новостр!X4:X10000,A18)+SUMIFS(авт!K4:K10003,авт!F4:F10003,V4,авт!X4:X10003,A18)+SUMIFS(ЖС!S4:S9999,ЖС!F4:F9999,V4,ЖС!AK4:AK9999,A18)+SUMIFS(Пр.откр.тер!N4:N10000,Пр.откр.тер!F4:F10000,V4,Пр.откр.тер!U4:U10000,A18)</f>
        <v>0</v>
      </c>
      <c r="Z18" s="639"/>
      <c r="AA18" s="640">
        <f>SUMIFS(произв!A4:A10000,произв!F4:F10000,Z4,произв!Y4:Y10000,A18)+SUMIFS(торг!A4:A10000,торг!F4:F10000,Z4,торг!Y4:Y10000,A18)+SUMIFS(склад!A4:A10000,склад!F4:F10000,Z4,склад!Y4:Y10000,A18)+SUMIFS('обр '!A4:A10000,'обр '!F4:F10000,Z4,'обр '!Y4:Y10000,A18)+SUMIFS(детс!A4:A10000,детс!F4:F10000,Z4,детс!Y4:Y10000,A18)+SUMIFS(культ!A4:A10000,культ!F4:F10000,Z4,культ!Y4:Y10000,A18)+SUMIFS(спорт!A4:A10000,спорт!F4:F10000,Z4,спорт!Y4:Y10000,A18)+SUMIFS(лечеб!A4:A10000,лечеб!F4:F10000,Z4,лечеб!Y4:Y10000,A18)+SUMIFS(Баня!A4:A10000,Баня!F4:F10000,Z4,Баня!Y4:Y10000,A18)+SUMIFS(Адм!A4:A10000,Адм!F4:F10000,Z4,Адм!Y4:Y10000,A18)+SUMIFS(С.Х!A4:A10001,С.Х!F4:F10001,Z4,С.Х!Y4:Y10001,A18)+SUMIFS(новостр!A4:A10000,новостр!F4:F10000,Z4,новостр!X4:X10000,A18)+SUMIFS(авт!A4:A10003,авт!F4:F10003,Z4,авт!X4:X10003,A18)+SUMIFS(ЖС!A4:A9999,ЖС!F4:F9999,Z4,ЖС!AK4:AK9999,A18)+SUMIFS(Пр.откр.тер!A4:A10000,Пр.откр.тер!F4:F10000,Z4,Пр.откр.тер!U4:U10000,A18)</f>
        <v>0</v>
      </c>
      <c r="AB18" s="641"/>
      <c r="AC18" s="642">
        <f>SUMIFS(произв!O4:O10000,произв!F4:F10000,Z4,произв!Y4:Y10000,A18)+SUMIFS(торг!O4:O10000,торг!F4:F10000,Z4,торг!Y4:Y10000,A18)+SUMIFS(склад!O4:O10000,склад!F4:F10000,Z4,склад!Y4:Y10000,A18)+SUMIFS('обр '!O4:O10000,'обр '!F4:F10000,Z4,'обр '!Y4:Y10000,A18)+SUMIFS(детс!O4:O10000,детс!F4:F10000,Z4,детс!Y4:Y10000,A18)+SUMIFS(культ!O4:O10000,культ!F4:F10000,Z4,культ!Y4:Y10000,A18)+SUMIFS(спорт!O4:O10000,спорт!F4:F10000,Z4,спорт!Y4:Y10000,A18)+SUMIFS(лечеб!O4:O10000,лечеб!F4:F10000,Z4,лечеб!Y4:Y10000,A18)+SUMIFS(Баня!O4:O10000,Баня!F4:F10000,Z4,Баня!Y4:Y10000,A18)+SUMIFS(Адм!O4:O10000,Адм!F4:F10000,Z4,Адм!Y4:Y10000,A18)+SUMIFS(С.Х!O4:O10001,С.Х!F4:F10001,Z4,С.Х!Y4:Y10001,A18)+SUMIFS(новостр!N4:N10000,новостр!F4:F10000,Z4,новостр!X4:X10000,A18)+SUMIFS(авт!K4:K10003,авт!F4:F10003,Z4,авт!X4:X10003,A18)+SUMIFS(ЖС!S4:S9999,ЖС!F4:F9999,Z4,ЖС!AK4:AK9999,A18)+SUMIFS(Пр.откр.тер!N4:N10000,Пр.откр.тер!F4:F10000,Z4,Пр.откр.тер!U4:U10000,A18)</f>
        <v>0</v>
      </c>
      <c r="AD18" s="507"/>
      <c r="AE18" s="499">
        <f>SUMIFS(произв!A4:A10000,произв!F4:F10000,AD4,произв!Y4:Y10000,A18)+SUMIFS(торг!A4:A10000,торг!F4:F10000,AD4,торг!Y4:Y10000,A18)+SUMIFS(склад!A4:A10000,склад!F4:F10000,AD4,склад!Y4:Y10000,A18)+SUMIFS('обр '!A4:A10000,'обр '!F4:F10000,AD4,'обр '!Y4:Y10000,A18)+SUMIFS(детс!A4:A10000,детс!F4:F10000,AD4,детс!Y4:Y10000,A18)+SUMIFS(культ!A4:A10000,культ!F4:F10000,AD4,культ!Y4:Y10000,A18)+SUMIFS(спорт!A4:A10000,спорт!F4:F10000,AD4,спорт!Y4:Y10000,A18)+SUMIFS(лечеб!A4:A10000,лечеб!F4:F10000,AD4,лечеб!Y4:Y10000,A18)+SUMIFS(Баня!A4:A10000,Баня!F4:F10000,AD4,Баня!Y4:Y10000,A18)+SUMIFS(Адм!A4:A10000,Адм!F4:F10000,AD4,Адм!Y4:Y10000,A18)+SUMIFS(С.Х!A4:A10001,С.Х!F4:F10001,AD4,С.Х!Y4:Y10001,A18)+SUMIFS(новостр!A4:A10000,новостр!F4:F10000,AD4,новостр!X4:X10000,A18)+SUMIFS(авт!A4:A10003,авт!F4:F10003,AD4,авт!X4:X10003,A18)+SUMIFS(ЖС!A4:A9999,ЖС!F4:F9999,AD4,ЖС!AK4:AK9999,A18)+SUMIFS(Пр.откр.тер!A4:A10000,Пр.откр.тер!F4:F10000,AD4,Пр.откр.тер!U4:U10000,A18)</f>
        <v>0</v>
      </c>
      <c r="AF18" s="501"/>
      <c r="AG18" s="548">
        <f>SUMIFS(произв!O4:O10000,произв!F4:F10000,AD4,произв!Y4:Y10000,A18)+SUMIFS(торг!O4:O10000,торг!F4:F10000,AD4,торг!Y4:Y10000,A18)+SUMIFS(склад!O4:O10000,склад!F4:F10000,AD4,склад!Y4:Y10000,A18)+SUMIFS('обр '!O4:O10000,'обр '!F4:F10000,AD4,'обр '!Y4:Y10000,A18)+SUMIFS(детс!O4:O10000,детс!F4:F10000,AD4,детс!Y4:Y10000,A18)+SUMIFS(культ!O4:O10000,культ!F4:F10000,AD4,культ!Y4:Y10000,A18)+SUMIFS(спорт!O4:O10000,спорт!F4:F10000,AD4,спорт!Y4:Y10000,A18)+SUMIFS(лечеб!O4:O10000,лечеб!F4:F10000,AD4,лечеб!Y4:Y10000,A18)+SUMIFS(Баня!O4:O10000,Баня!F4:F10000,AD4,Баня!Y4:Y10000,A18)+SUMIFS(Адм!O4:O10000,Адм!F4:F10000,AD4,Адм!Y4:Y10000,A18)+SUMIFS(С.Х!O4:O10001,С.Х!F4:F10001,AD4,С.Х!Y4:Y10001,A18)+SUMIFS(новостр!N4:N10000,новостр!F4:F10000,AD4,новостр!X4:X10000,A18)+SUMIFS(авт!K4:K10003,авт!F4:F10003,AD4,авт!X4:X10003,A18)+SUMIFS(ЖС!S4:S9999,ЖС!F4:F9999,AD4,ЖС!AK4:AK9999,A18)+SUMIFS(Пр.откр.тер!N4:N10000,Пр.откр.тер!F4:F10000,AD4,Пр.откр.тер!U4:U10000,A18)</f>
        <v>0</v>
      </c>
      <c r="AH18" s="507"/>
      <c r="AI18" s="499">
        <f>SUMIFS(произв!A4:A10000,произв!F4:F10000,AH4,произв!Y4:Y10000,A18)+SUMIFS(торг!A4:A10000,торг!F4:F10000,AH4,торг!Y4:Y10000,A18)+SUMIFS(склад!A4:A10000,склад!F4:F10000,AH4,склад!Y4:Y10000,A18)+SUMIFS('обр '!A4:A10000,'обр '!F4:F10000,AH4,'обр '!Y4:Y10000,A18)+SUMIFS(детс!A4:A10000,детс!F4:F10000,AH4,детс!Y4:Y10000,A18)+SUMIFS(культ!A4:A10000,культ!F4:F10000,AH4,культ!Y4:Y10000,A18)+SUMIFS(спорт!A4:A10000,спорт!F4:F10000,AH4,спорт!Y4:Y10000,A18)+SUMIFS(лечеб!A4:A10000,лечеб!F4:F10000,AH4,лечеб!Y4:Y10000,A18)+SUMIFS(Баня!A4:A10000,Баня!F4:F10000,AH4,Баня!Y4:Y10000,A18)+SUMIFS(Адм!A4:A10000,Адм!F4:F10000,AH4,Адм!Y4:Y10000,A18)+SUMIFS(С.Х!A4:A10001,С.Х!F4:F10001,AH4,С.Х!Y4:Y10001,A18)+SUMIFS(новостр!A4:A10000,новостр!F4:F10000,AH4,новостр!X4:X10000,A18)+SUMIFS(авт!A4:A10003,авт!F4:F10003,AH4,авт!X4:X10003,A18)+SUMIFS(ЖС!A4:A9999,ЖС!F4:F9999,AH4,ЖС!AK4:AK9999,A18)+SUMIFS(Пр.откр.тер!A4:A10000,Пр.откр.тер!F4:F10000,AH4,Пр.откр.тер!U4:U10000,A18)</f>
        <v>0</v>
      </c>
      <c r="AJ18" s="501"/>
      <c r="AK18" s="548">
        <f>SUMIFS(произв!O4:O10000,произв!F4:F10000,AH4,произв!Y4:Y10000,A18)+SUMIFS(торг!O4:O10000,торг!F4:F10000,AH4,торг!Y4:Y10000,A18)+SUMIFS(склад!O4:O10000,склад!F4:F10000,AH4,склад!Y4:Y10000,A18)+SUMIFS('обр '!O4:O10000,'обр '!F4:F10000,AH4,'обр '!Y4:Y10000,A18)+SUMIFS(детс!O4:O10000,детс!F4:F10000,AH4,детс!Y4:Y10000,A18)+SUMIFS(культ!O4:O10000,культ!F4:F10000,AH4,культ!Y4:Y10000,A18)+SUMIFS(спорт!O4:O10000,спорт!F4:F10000,AH4,спорт!Y4:Y10000,A18)+SUMIFS(лечеб!O4:O10000,лечеб!F4:F10000,AH4,лечеб!Y4:Y10000,A18)+SUMIFS(Баня!O4:O10000,Баня!F4:F10000,AH4,Баня!Y4:Y10000,A18)+SUMIFS(Адм!O4:O10000,Адм!F4:F10000,AH4,Адм!Y4:Y10000,A18)+SUMIFS(С.Х!O4:O10001,С.Х!F4:F10001,AH4,С.Х!Y4:Y10001,A18)+SUMIFS(новостр!N4:N10000,новостр!F4:F10000,AH4,новостр!X4:X10000,A18)+SUMIFS(авт!K4:K10003,авт!F4:F10003,AH4,авт!X4:X10003,A18)+SUMIFS(ЖС!S4:S9999,ЖС!F4:F9999,AH4,ЖС!AK4:AK9999,A18)+SUMIFS(Пр.откр.тер!N4:N10000,Пр.откр.тер!F4:F10000,AH4,Пр.откр.тер!U4:U10000,A18)</f>
        <v>0</v>
      </c>
      <c r="AL18" s="507"/>
      <c r="AM18" s="499">
        <f>SUMIFS(произв!A4:A10000,произв!F4:F10000,AL4,произв!Y4:Y10000,A18)+SUMIFS(торг!A4:A10000,торг!F4:F10000,AL4,торг!Y4:Y10000,A18)+SUMIFS(склад!A4:A10000,склад!F4:F10000,AL4,склад!Y4:Y10000,A18)+SUMIFS('обр '!A4:A10000,'обр '!F4:F10000,AL4,'обр '!Y4:Y10000,A18)+SUMIFS(детс!A4:A10000,детс!F4:F10000,AL4,детс!Y4:Y10000,A18)+SUMIFS(культ!A4:A10000,культ!F4:F10000,AL4,культ!Y4:Y10000,A18)+SUMIFS(спорт!A4:A10000,спорт!F4:F10000,AL4,спорт!Y4:Y10000,A18)+SUMIFS(лечеб!A4:A10000,лечеб!F4:F10000,AL4,лечеб!Y4:Y10000,A18)+SUMIFS(Баня!A4:A10000,Баня!F4:F10000,AL4,Баня!Y4:Y10000,A18)+SUMIFS(Адм!A4:A10000,Адм!F4:F10000,AL4,Адм!Y4:Y10000,A18)+SUMIFS(С.Х!A4:A10001,С.Х!F4:F10001,AL4,С.Х!Y4:Y10001,A18)+SUMIFS(новостр!A4:A10000,новостр!F4:F10000,AL4,новостр!X4:X10000,A18)+SUMIFS(авт!A4:A10003,авт!F4:F10003,AL4,авт!X4:X10003,A18)+SUMIFS(ЖС!A4:A9999,ЖС!F4:F9999,AL4,ЖС!AK4:AK9999,A18)+SUMIFS(Пр.откр.тер!A4:A10000,Пр.откр.тер!F4:F10000,AL4,Пр.откр.тер!U4:U10000,A18)</f>
        <v>0</v>
      </c>
      <c r="AN18" s="501"/>
      <c r="AO18" s="548">
        <f>SUMIFS(произв!O4:O10000,произв!F4:F10000,AL4,произв!Y4:Y10000,A18)+SUMIFS(торг!O4:O10000,торг!F4:F10000,AL4,торг!Y4:Y10000,A18)+SUMIFS(склад!O4:O10000,склад!F4:F10000,AL4,склад!Y4:Y10000,A18)+SUMIFS('обр '!O4:O10000,'обр '!F4:F10000,AL4,'обр '!Y4:Y10000,A18)+SUMIFS(детс!O4:O10000,детс!F4:F10000,AL4,детс!Y4:Y10000,A18)+SUMIFS(культ!O4:O10000,культ!F4:F10000,AL4,культ!Y4:Y10000,A18)+SUMIFS(спорт!O4:O10000,спорт!F4:F10000,AL4,спорт!Y4:Y10000,A18)+SUMIFS(лечеб!O4:O10000,лечеб!F4:F10000,AL4,лечеб!Y4:Y10000,A18)+SUMIFS(Баня!O4:O10000,Баня!F4:F10000,AL4,Баня!Y4:Y10000,A18)+SUMIFS(Адм!O4:O10000,Адм!F4:F10000,AL4,Адм!Y4:Y10000,A18)+SUMIFS(С.Х!O4:O10001,С.Х!F4:F10001,AL4,С.Х!Y4:Y10001,A18)+SUMIFS(новостр!N4:N10000,новостр!F4:F10000,AL4,новостр!X4:X10000,A18)+SUMIFS(авт!K4:K10003,авт!F4:F10003,AL4,авт!X4:X10003,A18)+SUMIFS(ЖС!S4:S9999,ЖС!F4:F9999,AL4,ЖС!AK4:AK9999,A18)+SUMIFS(Пр.откр.тер!N4:N10000,Пр.откр.тер!F4:F10000,AL4,Пр.откр.тер!U4:U10000,A18)</f>
        <v>0</v>
      </c>
      <c r="AP18" s="507"/>
      <c r="AQ18" s="499">
        <f>SUMIFS(произв!A4:A10000,произв!F4:F10000,AP4,произв!Y4:Y10000,A18)+SUMIFS(торг!A4:A10000,торг!F4:F10000,AP4,торг!Y4:Y10000,A18)+SUMIFS(склад!A4:A10000,склад!F4:F10000,AP4,склад!Y4:Y10000,A18)+SUMIFS('обр '!A4:A10000,'обр '!F4:F10000,AP4,'обр '!Y4:Y10000,A18)+SUMIFS(детс!A4:A10000,детс!F4:F10000,AP4,детс!Y4:Y10000,A18)+SUMIFS(культ!A4:A10000,культ!F4:F10000,AP4,культ!Y4:Y10000,A18)+SUMIFS(спорт!A4:A10000,спорт!F4:F10000,AP4,спорт!Y4:Y10000,A18)+SUMIFS(лечеб!A4:A10000,лечеб!F4:F10000,AP4,лечеб!Y4:Y10000,A18)+SUMIFS(Баня!A4:A10000,Баня!F4:F10000,AP4,Баня!Y4:Y10000,A18)+SUMIFS(Адм!A4:A10000,Адм!F4:F10000,AP4,Адм!Y4:Y10000,A18)+SUMIFS(С.Х!A4:A10001,С.Х!F4:F10001,AP4,С.Х!Y4:Y10001,A18)+SUMIFS(новостр!A4:A10000,новостр!F4:F10000,AP4,новостр!X4:X10000,A18)+SUMIFS(авт!A4:A10003,авт!F4:F10003,AP4,авт!X4:X10003,A18)+SUMIFS(ЖС!A4:A9999,ЖС!F4:F9999,AP4,ЖС!AK4:AK9999,A18)+SUMIFS(Пр.откр.тер!A4:A10000,Пр.откр.тер!F4:F10000,AP4,Пр.откр.тер!U4:U10000,A18)</f>
        <v>0</v>
      </c>
      <c r="AR18" s="501"/>
      <c r="AS18" s="549">
        <f>SUMIFS(произв!O4:O10000,произв!F4:F10000,AP4,произв!Y4:Y10000,A18)+SUMIFS(торг!O4:O10000,торг!F4:F10000,AP4,торг!Y4:Y10000,A18)+SUMIFS(склад!O4:O10000,склад!F4:F10000,AP4,склад!Y4:Y10000,A18)+SUMIFS('обр '!O4:O10000,'обр '!F4:F10000,AP4,'обр '!Y4:Y10000,A18)+SUMIFS(детс!O4:O10000,детс!F4:F10000,AP4,детс!Y4:Y10000,A18)+SUMIFS(культ!O4:O10000,культ!F4:F10000,AP4,культ!Y4:Y10000,A18)+SUMIFS(спорт!O4:O10000,спорт!F4:F10000,AP4,спорт!Y4:Y10000,A18)+SUMIFS(лечеб!O4:O10000,лечеб!F4:F10000,AP4,лечеб!Y4:Y10000,A18)+SUMIFS(Баня!O4:O10000,Баня!F4:F10000,AP4,Баня!Y4:Y10000,A18)+SUMIFS(Адм!O4:O10000,Адм!F4:F10000,AP4,Адм!Y4:Y10000,A18)+SUMIFS(С.Х!O4:O10001,С.Х!F4:F10001,AP4,С.Х!Y4:Y10001,A18)+SUMIFS(новостр!N4:N10000,новостр!F4:F10000,AP4,новостр!X4:X10000,A18)+SUMIFS(авт!K4:K10003,авт!F4:F10003,AP4,авт!X4:X10003,A18)+SUMIFS(ЖС!S4:S9999,ЖС!F4:F9999,AP4,ЖС!AK4:AK9999,A18)+SUMIFS(Пр.откр.тер!N4:N10000,Пр.откр.тер!F4:F10000,AP4,Пр.откр.тер!U4:U10000,A18)</f>
        <v>0</v>
      </c>
      <c r="AT18" s="507"/>
      <c r="AU18" s="499">
        <f>SUMIFS(произв!A4:A10000,произв!F4:F10000,AT4,произв!Y4:Y10000,A18)+SUMIFS(торг!A4:A10000,торг!F4:F10000,AT4,торг!Y4:Y10000,A18)+SUMIFS(склад!A4:A10000,склад!F4:F10000,AT4,склад!Y4:Y10000,A18)+SUMIFS('обр '!A4:A10000,'обр '!F4:F10000,AT4,'обр '!Y4:Y10000,A18)+SUMIFS(детс!A4:A10000,детс!F4:F10000,AT4,детс!Y4:Y10000,A18)+SUMIFS(культ!A4:A10000,культ!F4:F10000,AT4,культ!Y4:Y10000,A18)+SUMIFS(спорт!A4:A10000,спорт!F4:F10000,AT4,спорт!Y4:Y10000,A18)+SUMIFS(лечеб!A4:A10000,лечеб!F4:F10000,AT4,лечеб!Y4:Y10000,A18)+SUMIFS(Баня!A4:A10000,Баня!F4:F10000,AT4,Баня!Y4:Y10000,A18)+SUMIFS(Адм!A4:A10000,Адм!F4:F10000,AT4,Адм!Y4:Y10000,A18)+SUMIFS(С.Х!A4:A10001,С.Х!F4:F10001,AT4,С.Х!Y4:Y10001,A18)+SUMIFS(новостр!A4:A10000,новостр!F4:F10000,AT4,новостр!X4:X10000,A18)+SUMIFS(авт!A4:A10003,авт!F4:F10003,AT4,авт!X4:X10003,A18)+SUMIFS(ЖС!A4:A9999,ЖС!F4:F9999,AT4,ЖС!AK4:AK9999,A18)+SUMIFS(Пр.откр.тер!A4:A10000,Пр.откр.тер!F4:F10000,AT4,Пр.откр.тер!U4:U10000,A18)</f>
        <v>0</v>
      </c>
      <c r="AV18" s="501"/>
      <c r="AW18" s="548">
        <f>SUMIFS(произв!O4:O10000,произв!F4:F10000,AT4,произв!Y4:Y10000,A18)+SUMIFS(торг!O4:O10000,торг!F4:F10000,AT4,торг!Y4:Y10000,A18)+SUMIFS(склад!O4:O10000,склад!F4:F10000,AT4,склад!Y4:Y10000,A18)+SUMIFS('обр '!O4:O10000,'обр '!F4:F10000,AT4,'обр '!Y4:Y10000,A18)+SUMIFS(детс!O4:O10000,детс!F4:F10000,AT4,детс!Y4:Y10000,A18)+SUMIFS(культ!O4:O10000,культ!F4:F10000,AT4,культ!Y4:Y10000,A18)+SUMIFS(спорт!O4:O10000,спорт!F4:F10000,AT4,спорт!Y4:Y10000,A18)+SUMIFS(лечеб!O4:O10000,лечеб!F4:F10000,AT4,лечеб!Y4:Y10000,A18)+SUMIFS(Баня!O4:O10000,Баня!F4:F10000,AT4,Баня!Y4:Y10000,A18)+SUMIFS(Адм!O4:O10000,Адм!F4:F10000,AT4,Адм!Y4:Y10000,A18)+SUMIFS(С.Х!O4:O10001,С.Х!F4:F10001,AT4,С.Х!Y4:Y10001,A18)+SUMIFS(новостр!N4:N10000,новостр!F4:F10000,AT4,новостр!X4:X10000,A18)+SUMIFS(авт!K4:K10003,авт!F4:F10003,AT4,авт!X4:X10003,A18)+SUMIFS(ЖС!S4:S9999,ЖС!F4:F9999,AT4,ЖС!AK4:AK9999,A18)+SUMIFS(Пр.откр.тер!N4:N10000,Пр.откр.тер!F4:F10000,AT4,Пр.откр.тер!U4:U10000,A18)</f>
        <v>0</v>
      </c>
      <c r="AX18" s="507"/>
      <c r="AY18" s="499">
        <f>SUMIFS(произв!A4:A10000,произв!F4:F10000,AX4,произв!Y4:Y10000,A18)+SUMIFS(торг!A4:A10000,торг!F4:F10000,AX4,торг!Y4:Y10000,A18)+SUMIFS(склад!A4:A10000,склад!F4:F10000,AX4,склад!Y4:Y10000,A18)+SUMIFS('обр '!A4:A10000,'обр '!F4:F10000,AX4,'обр '!Y4:Y10000,A18)+SUMIFS(детс!A4:A10000,детс!F4:F10000,AX4,детс!Y4:Y10000,A18)+SUMIFS(культ!A4:A10000,культ!F4:F10000,AX4,культ!Y4:Y10000,A18)+SUMIFS(спорт!A4:A10000,спорт!F4:F10000,AX4,спорт!Y4:Y10000,A18)+SUMIFS(лечеб!A4:A10000,лечеб!F4:F10000,AX4,лечеб!Y4:Y10000,A18)+SUMIFS(Баня!A4:A10000,Баня!F4:F10000,AX4,Баня!Y4:Y10000,A18)+SUMIFS(Адм!A4:A10000,Адм!F4:F10000,AX4,Адм!Y4:Y10000,A18)+SUMIFS(С.Х!A4:A10001,С.Х!F4:F10001,AX4,С.Х!Y4:Y10001,A18)+SUMIFS(новостр!A4:A10000,новостр!F4:F10000,AX4,новостр!X4:X10000,A18)+SUMIFS(авт!A4:A10003,авт!F4:F10003,AX4,авт!X4:X10003,A18)+SUMIFS(ЖС!A4:A9999,ЖС!F4:F9999,AX4,ЖС!AK4:AK9999,A18)+SUMIFS(Пр.откр.тер!A4:A10000,Пр.откр.тер!F4:F10000,AX4,Пр.откр.тер!U4:U10000,A18)</f>
        <v>0</v>
      </c>
      <c r="AZ18" s="501"/>
      <c r="BA18" s="548">
        <f>SUMIFS(произв!O4:O10000,произв!F4:F10000,AX4,произв!Y4:Y10000,A18)+SUMIFS(торг!O4:O10000,торг!F4:F10000,AX4,торг!Y4:Y10000,A18)+SUMIFS(склад!O4:O10000,склад!F4:F10000,AX4,склад!Y4:Y10000,A18)+SUMIFS('обр '!O4:O10000,'обр '!F4:F10000,AX4,'обр '!Y4:Y10000,A18)+SUMIFS(детс!O4:O10000,детс!F4:F10000,AX4,детс!Y4:Y10000,A18)+SUMIFS(культ!O4:O10000,культ!F4:F10000,AX4,культ!Y4:Y10000,A18)+SUMIFS(спорт!O4:O10000,спорт!F4:F10000,AX4,спорт!Y4:Y10000,A18)+SUMIFS(лечеб!O4:O10000,лечеб!F4:F10000,AX4,лечеб!Y4:Y10000,A18)+SUMIFS(Баня!O4:O10000,Баня!F4:F10000,AX4,Баня!Y4:Y10000,A18)+SUMIFS(Адм!O4:O10000,Адм!F4:F10000,AX4,Адм!Y4:Y10000,A18)+SUMIFS(С.Х!O4:O10001,С.Х!F4:F10001,AX4,С.Х!Y4:Y10001,A18)+SUMIFS(новостр!N4:N10000,новостр!F4:F10000,AX4,новостр!X4:X10000,A18)+SUMIFS(авт!K4:K10003,авт!F4:F10003,AX4,авт!X4:X10003,A18)+SUMIFS(ЖС!S4:S9999,ЖС!F4:F9999,AX4,ЖС!AK4:AK9999,A18)+SUMIFS(Пр.откр.тер!N4:N10000,Пр.откр.тер!F4:F10000,AX4,Пр.откр.тер!U4:U10000,A18)</f>
        <v>0</v>
      </c>
      <c r="BB18" s="507"/>
      <c r="BC18" s="499">
        <f>SUMIFS(произв!A4:A10000,произв!F4:F10000,BB4,произв!Y4:Y10000,A18)+SUMIFS(торг!A4:A10000,торг!F4:F10000,BB4,торг!Y4:Y10000,A18)+SUMIFS(склад!A4:A10000,склад!F4:F10000,BB4,склад!Y4:Y10000,A18)+SUMIFS('обр '!A4:A10000,'обр '!F4:F10000,BB4,'обр '!Y4:Y10000,A18)+SUMIFS(детс!A4:A10000,детс!F4:F10000,BB4,детс!Y4:Y10000,A18)+SUMIFS(культ!A4:A10000,культ!F4:F10000,BB4,культ!Y4:Y10000,A18)+SUMIFS(спорт!A4:A10000,спорт!F4:F10000,BB4,спорт!Y4:Y10000,A18)+SUMIFS(лечеб!A4:A10000,лечеб!F4:F10000,BB4,лечеб!Y4:Y10000,A18)+SUMIFS(Баня!A4:A10000,Баня!F4:F10000,BB4,Баня!Y4:Y10000,A18)+SUMIFS(Адм!A4:A10000,Адм!F4:F10000,BB4,Адм!Y4:Y10000,A18)+SUMIFS(С.Х!A4:A10001,С.Х!F4:F10001,BB4,С.Х!Y4:Y10001,A18)+SUMIFS(новостр!A4:A10000,новостр!F4:F10000,BB4,новостр!X4:X10000,A18)+SUMIFS(авт!A4:A10003,авт!F4:F10003,BB4,авт!X4:X10003,A18)+SUMIFS(ЖС!A4:A9999,ЖС!F4:F9999,BB4,ЖС!AK4:AK9999,A18)+SUMIFS(Пр.откр.тер!A4:A10000,Пр.откр.тер!F4:F10000,BB4,Пр.откр.тер!U4:U10000,A18)</f>
        <v>0</v>
      </c>
      <c r="BD18" s="501"/>
      <c r="BE18" s="548">
        <f>SUMIFS(произв!O4:O10000,произв!F4:F10000,BB4,произв!Y4:Y10000,A18)+SUMIFS(торг!O4:O10000,торг!F4:F10000,BB4,торг!Y4:Y10000,A18)+SUMIFS(склад!O4:O10000,склад!F4:F10000,BB4,склад!Y4:Y10000,A18)+SUMIFS('обр '!O4:O10000,'обр '!F4:F10000,BB4,'обр '!Y4:Y10000,A18)+SUMIFS(детс!O4:O10000,детс!F4:F10000,BB4,детс!Y4:Y10000,A18)+SUMIFS(культ!O4:O10000,культ!F4:F10000,BB4,культ!Y4:Y10000,A18)+SUMIFS(спорт!O4:O10000,спорт!F4:F10000,BB4,спорт!Y4:Y10000,A18)+SUMIFS(лечеб!O4:O10000,лечеб!F4:F10000,BB4,лечеб!Y4:Y10000,A18)+SUMIFS(Баня!O4:O10000,Баня!F4:F10000,BB4,Баня!Y4:Y10000,A18)+SUMIFS(Адм!O4:O10000,Адм!F4:F10000,BB4,Адм!Y4:Y10000,A18)+SUMIFS(С.Х!O4:O10001,С.Х!F4:F10001,BB4,С.Х!Y4:Y10001,A18)+SUMIFS(новостр!N4:N10000,новостр!F4:F10000,BB4,новостр!X4:X10000,A18)+SUMIFS(авт!K4:K10003,авт!F4:F10003,BB4,авт!X4:X10003,A18)+SUMIFS(ЖС!S4:S9999,ЖС!F4:F9999,BB4,ЖС!AK4:AK9999,A18)+SUMIFS(Пр.откр.тер!N4:N10000,Пр.откр.тер!F4:F10000,BB4,Пр.откр.тер!U4:U10000,A18)</f>
        <v>0</v>
      </c>
      <c r="BF18" s="507"/>
      <c r="BG18" s="499">
        <f>SUMIFS(произв!A4:A10000,произв!F4:F10000,BF4,произв!Y4:Y10000,A18)+SUMIFS(торг!A4:A10000,торг!F4:F10000,BF4,торг!Y4:Y10000,A18)+SUMIFS(склад!A4:A10000,склад!F4:F10000,BF4,склад!Y4:Y10000,A18)+SUMIFS('обр '!A4:A10000,'обр '!F4:F10000,BF4,'обр '!Y4:Y10000,A18)+SUMIFS(детс!A4:A10000,детс!F4:F10000,BF4,детс!Y4:Y10000,A18)+SUMIFS(культ!A4:A10000,культ!F4:F10000,BF4,культ!Y4:Y10000,A18)+SUMIFS(спорт!A4:A10000,спорт!F4:F10000,BF4,спорт!Y4:Y10000,A18)+SUMIFS(лечеб!A4:A10000,лечеб!F4:F10000,BF4,лечеб!Y4:Y10000,A18)+SUMIFS(Баня!A4:A10000,Баня!F4:F10000,BF4,Баня!Y4:Y10000,A18)+SUMIFS(Адм!A4:A10000,Адм!F4:F10000,BF4,Адм!Y4:Y10000,A18)+SUMIFS(С.Х!A4:A10001,С.Х!F4:F10001,BF4,С.Х!Y4:Y10001,A18)+SUMIFS(новостр!A4:A10000,новостр!F4:F10000,BF4,новостр!X4:X10000,A18)+SUMIFS(авт!A4:A10003,авт!F4:F10003,BF4,авт!X4:X10003,A18)+SUMIFS(ЖС!A4:A9999,ЖС!F4:F9999,BF4,ЖС!AK4:AK9999,A18)+SUMIFS(Пр.откр.тер!A4:A10000,Пр.откр.тер!F4:F10000,BF4,Пр.откр.тер!U4:U10000,A18)</f>
        <v>0</v>
      </c>
      <c r="BH18" s="501"/>
      <c r="BI18" s="549">
        <f>SUMIFS(произв!O4:O10000,произв!F4:F10000,BF4,произв!Y4:Y10000,A18)+SUMIFS(торг!O4:O10000,торг!F4:F10000,BF4,торг!Y4:Y10000,A18)+SUMIFS(склад!O4:O10000,склад!F4:F10000,BF4,склад!Y4:Y10000,A18)+SUMIFS('обр '!O4:O10000,'обр '!F4:F10000,BF4,'обр '!Y4:Y10000,A18)+SUMIFS(детс!O4:O10000,детс!F4:F10000,BF4,детс!Y4:Y10000,A18)+SUMIFS(культ!O4:O10000,культ!F4:F10000,BF4,культ!Y4:Y10000,A18)+SUMIFS(спорт!O4:O10000,спорт!F4:F10000,BF4,спорт!Y4:Y10000,A18)+SUMIFS(лечеб!O4:O10000,лечеб!F4:F10000,BF4,лечеб!Y4:Y10000,A18)+SUMIFS(Баня!O4:O10000,Баня!F4:F10000,BF4,Баня!Y4:Y10000,A18)+SUMIFS(Адм!O4:O10000,Адм!F4:F10000,BF4,Адм!Y4:Y10000,A18)+SUMIFS(С.Х!O4:O10001,С.Х!F4:F10001,BF4,С.Х!Y4:Y10001,A18)+SUMIFS(новостр!N4:N10000,новостр!F4:F10000,BF4,новостр!X4:X10000,A18)+SUMIFS(авт!K4:K10003,авт!F4:F10003,BF4,авт!X4:X10003,A18)+SUMIFS(ЖС!S4:S9999,ЖС!F4:F9999,BF4,ЖС!AK4:AK9999,A18)+SUMIFS(Пр.откр.тер!N4:N10000,Пр.откр.тер!F4:F10000,BF4,Пр.откр.тер!U4:U10000,A18)</f>
        <v>0</v>
      </c>
      <c r="BJ18" s="507"/>
      <c r="BK18" s="499">
        <f>SUMIFS(произв!A4:A10000,произв!F4:F10000,BJ4,произв!Y4:Y10000,A18)+SUMIFS(торг!A4:A10000,торг!F4:F10000,BJ4,торг!Y4:Y10000,A18)+SUMIFS(склад!A4:A10000,склад!F4:F10000,BJ4,склад!Y4:Y10000,A18)+SUMIFS('обр '!A4:A10000,'обр '!F4:F10000,BJ4,'обр '!Y4:Y10000,A18)+SUMIFS(детс!A4:A10000,детс!F4:F10000,BJ4,детс!Y4:Y10000,A18)+SUMIFS(культ!A4:A10000,культ!F4:F10000,BJ4,культ!Y4:Y10000,A18)+SUMIFS(спорт!A4:A10000,спорт!F4:F10000,BJ4,спорт!Y4:Y10000,A18)+SUMIFS(лечеб!A4:A10000,лечеб!F4:F10000,BJ4,лечеб!Y4:Y10000,A18)+SUMIFS(Баня!A4:A10000,Баня!F4:F10000,BJ4,Баня!Y4:Y10000,A18)+SUMIFS(Адм!A4:A10000,Адм!F4:F10000,BJ4,Адм!Y4:Y10000,A18)+SUMIFS(С.Х!A4:A10001,С.Х!F4:F10001,BJ4,С.Х!Y4:Y10001,A18)+SUMIFS(новостр!A4:A10000,новостр!F4:F10000,BJ4,новостр!X4:X10000,A18)+SUMIFS(авт!A4:A10003,авт!F4:F10003,BJ4,авт!X4:X10003,A18)+SUMIFS(ЖС!A4:A9999,ЖС!F4:F9999,BJ4,ЖС!AK4:AK9999,A18)+SUMIFS(Пр.откр.тер!A4:A10000,Пр.откр.тер!F4:F10000,BJ4,Пр.откр.тер!U4:U10000,A18)</f>
        <v>0</v>
      </c>
      <c r="BL18" s="501"/>
      <c r="BM18" s="548">
        <f>SUMIFS(произв!O4:O10000,произв!F4:F10000,BJ4,произв!Y4:Y10000,A18)+SUMIFS(торг!O4:O10000,торг!F4:F10000,BJ4,торг!Y4:Y10000,A18)+SUMIFS(склад!O4:O10000,склад!F4:F10000,BJ4,склад!Y4:Y10000,A18)+SUMIFS('обр '!O4:O10000,'обр '!F4:F10000,BJ4,'обр '!Y4:Y10000,A18)+SUMIFS(детс!O4:O10000,детс!F4:F10000,BJ4,детс!Y4:Y10000,A18)+SUMIFS(культ!O4:O10000,культ!F4:F10000,BJ4,культ!Y4:Y10000,A18)+SUMIFS(спорт!O4:O10000,спорт!F4:F10000,BJ4,спорт!Y4:Y10000,A18)+SUMIFS(лечеб!O4:O10000,лечеб!F4:F10000,BJ4,лечеб!Y4:Y10000,A18)+SUMIFS(Баня!O4:O10000,Баня!F4:F10000,BJ4,Баня!Y4:Y10000,A18)+SUMIFS(Адм!O4:O10000,Адм!F4:F10000,BJ4,Адм!Y4:Y10000,A18)+SUMIFS(С.Х!O4:O10001,С.Х!F4:F10001,BJ4,С.Х!Y4:Y10001,A18)+SUMIFS(новостр!N4:N10000,новостр!F4:F10000,BJ4,новостр!X4:X10000,A18)+SUMIFS(авт!K4:K10003,авт!F4:F10003,BJ4,авт!X4:X10003,A18)+SUMIFS(ЖС!S4:S9999,ЖС!F4:F9999,BJ4,ЖС!AK4:AK9999,A18)+SUMIFS(Пр.откр.тер!N4:N10000,Пр.откр.тер!F4:F10000,BJ4,Пр.откр.тер!U4:U10000,A18)</f>
        <v>0</v>
      </c>
      <c r="BN18" s="507"/>
      <c r="BO18" s="499">
        <f>SUMIFS(произв!A4:A10000,произв!F4:F10000,BN4,произв!Y4:Y10000,A18)+SUMIFS(торг!A4:A10000,торг!F4:F10000,BN4,торг!Y4:Y10000,A18)+SUMIFS(склад!A4:A10000,склад!F4:F10000,BN4,склад!Y4:Y10000,A18)+SUMIFS('обр '!A4:A10000,'обр '!F4:F10000,BN4,'обр '!Y4:Y10000,A18)+SUMIFS(детс!A4:A10000,детс!F4:F10000,BN4,детс!Y4:Y10000,A18)+SUMIFS(культ!A4:A10000,культ!F4:F10000,BN4,культ!Y4:Y10000,A18)+SUMIFS(спорт!A4:A10000,спорт!F4:F10000,BN4,спорт!Y4:Y10000,A18)+SUMIFS(лечеб!A4:A10000,лечеб!F4:F10000,BN4,лечеб!Y4:Y10000,A18)+SUMIFS(Баня!A4:A10000,Баня!F4:F10000,BN4,Баня!Y4:Y10000,A18)+SUMIFS(Адм!A4:A10000,Адм!F4:F10000,BN4,Адм!Y4:Y10000,A18)+SUMIFS(С.Х!A4:A10001,С.Х!F4:F10001,BN4,С.Х!Y4:Y10001,A18)+SUMIFS(новостр!A4:A10000,новостр!F4:F10000,BN4,новостр!X4:X10000,A18)+SUMIFS(авт!A4:A10003,авт!F4:F10003,BN4,авт!X4:X10003,A18)+SUMIFS(ЖС!A4:A9999,ЖС!F4:F9999,BN4,ЖС!AK4:AK9999,A18)+SUMIFS(Пр.откр.тер!A4:A10000,Пр.откр.тер!F4:F10000,BN4,Пр.откр.тер!U4:U10000,A18)</f>
        <v>0</v>
      </c>
      <c r="BP18" s="501"/>
      <c r="BQ18" s="548">
        <f>SUMIFS(произв!O4:O10000,произв!F4:F10000,BN4,произв!Y4:Y10000,A18)+SUMIFS(торг!O4:O10000,торг!F4:F10000,BN4,торг!Y4:Y10000,A18)+SUMIFS(склад!O4:O10000,склад!F4:F10000,BN4,склад!Y4:Y10000,A18)+SUMIFS('обр '!O4:O10000,'обр '!F4:F10000,BN4,'обр '!Y4:Y10000,A18)+SUMIFS(детс!O4:O10000,детс!F4:F10000,BN4,детс!Y4:Y10000,A18)+SUMIFS(культ!O4:O10000,культ!F4:F10000,BN4,культ!Y4:Y10000,A18)+SUMIFS(спорт!O4:O10000,спорт!F4:F10000,BN4,спорт!Y4:Y10000,A18)+SUMIFS(лечеб!O4:O10000,лечеб!F4:F10000,BN4,лечеб!Y4:Y10000,A18)+SUMIFS(Баня!O4:O10000,Баня!F4:F10000,BN4,Баня!Y4:Y10000,A18)+SUMIFS(Адм!O4:O10000,Адм!F4:F10000,BN4,Адм!Y4:Y10000,A18)+SUMIFS(С.Х!O4:O10001,С.Х!F4:F10001,BN4,С.Х!Y4:Y10001,A18)+SUMIFS(новостр!N4:N10000,новостр!F4:F10000,BN4,новостр!X4:X10000,A18)+SUMIFS(авт!K4:K10003,авт!F4:F10003,BN4,авт!X4:X10003,A18)+SUMIFS(ЖС!S4:S9999,ЖС!F4:F9999,BN4,ЖС!AK4:AK9999,A18)+SUMIFS(Пр.откр.тер!N4:N10000,Пр.откр.тер!F4:F10000,BN4,Пр.откр.тер!U4:U10000,A18)</f>
        <v>0</v>
      </c>
      <c r="BR18" s="507"/>
      <c r="BS18" s="499">
        <f>SUMIFS(произв!A4:A10000,произв!F4:F10000,BR4,произв!Y4:Y10000,A18)+SUMIFS(торг!A4:A10000,торг!F4:F10000,BR4,торг!Y4:Y10000,A18)+SUMIFS(склад!A4:A10000,склад!F4:F10000,BR4,склад!Y4:Y10000,A18)+SUMIFS('обр '!A4:A10000,'обр '!F4:F10000,BR4,'обр '!Y4:Y10000,A18)+SUMIFS(детс!A4:A10000,детс!F4:F10000,BR4,детс!Y4:Y10000,A18)+SUMIFS(культ!A4:A10000,культ!F4:F10000,BR4,культ!Y4:Y10000,A18)+SUMIFS(спорт!A4:A10000,спорт!F4:F10000,BR4,спорт!Y4:Y10000,A18)+SUMIFS(лечеб!A4:A10000,лечеб!F4:F10000,BR4,лечеб!Y4:Y10000,A18)+SUMIFS(Баня!A4:A10000,Баня!F4:F10000,BR4,Баня!Y4:Y10000,A18)+SUMIFS(Адм!A4:A10000,Адм!F4:F10000,BR4,Адм!Y4:Y10000,A18)+SUMIFS(С.Х!A4:A10001,С.Х!F4:F10001,BR4,С.Х!Y4:Y10001,A18)+SUMIFS(новостр!A4:A10000,новостр!F4:F10000,BR4,новостр!X4:X10000,A18)+SUMIFS(авт!A4:A10003,авт!F4:F10003,BR4,авт!X4:X10003,A18)+SUMIFS(ЖС!A4:A9999,ЖС!F4:F9999,BR4,ЖС!AK4:AK9999,A18)+SUMIFS(Пр.откр.тер!A4:A10000,Пр.откр.тер!F4:F10000,BR4,Пр.откр.тер!U4:U10000,A18)</f>
        <v>0</v>
      </c>
      <c r="BT18" s="501"/>
      <c r="BU18" s="548">
        <f>SUMIFS(произв!O4:O10000,произв!F4:F10000,BR4,произв!Y4:Y10000,A18)+SUMIFS(торг!O4:O10000,торг!F4:F10000,BR4,торг!Y4:Y10000,A18)+SUMIFS(склад!O4:O10000,склад!F4:F10000,BR4,склад!Y4:Y10000,A18)+SUMIFS('обр '!O4:O10000,'обр '!F4:F10000,BR4,'обр '!Y4:Y10000,A18)+SUMIFS(детс!O4:O10000,детс!F4:F10000,BR4,детс!Y4:Y10000,A18)+SUMIFS(культ!O4:O10000,культ!F4:F10000,BR4,культ!Y4:Y10000,A18)+SUMIFS(спорт!O4:O10000,спорт!F4:F10000,BR4,спорт!Y4:Y10000,A18)+SUMIFS(лечеб!O4:O10000,лечеб!F4:F10000,BR4,лечеб!Y4:Y10000,A18)+SUMIFS(Баня!O4:O10000,Баня!F4:F10000,BR4,Баня!Y4:Y10000,A18)+SUMIFS(Адм!O4:O10000,Адм!F4:F10000,BR4,Адм!Y4:Y10000,A18)+SUMIFS(С.Х!O4:O10001,С.Х!F4:F10001,BR4,С.Х!Y4:Y10001,A18)+SUMIFS(новостр!N4:N10000,новостр!F4:F10000,BR4,новостр!X4:X10000,A18)+SUMIFS(авт!K4:K10003,авт!F4:F10003,BR4,авт!X4:X10003,A18)+SUMIFS(ЖС!S4:S9999,ЖС!F4:F9999,BR4,ЖС!AK4:AK9999,A18)+SUMIFS(Пр.откр.тер!N4:N10000,Пр.откр.тер!F4:F10000,BR4,Пр.откр.тер!U4:U10000,A18)</f>
        <v>0</v>
      </c>
      <c r="BV18" s="507"/>
      <c r="BW18" s="499">
        <f>SUMIFS(произв!A4:A10000,произв!F4:F10000,BV4,произв!Y4:Y10000,A18)+SUMIFS(торг!A4:A10000,торг!F4:F10000,BV4,торг!Y4:Y10000,A18)+SUMIFS(склад!A4:A10000,склад!F4:F10000,BV4,склад!Y4:Y10000,A18)+SUMIFS('обр '!A4:A10000,'обр '!F4:F10000,BV4,'обр '!Y4:Y10000,A18)+SUMIFS(детс!A4:A10000,детс!F4:F10000,BV4,детс!Y4:Y10000,A18)+SUMIFS(культ!A4:A10000,культ!F4:F10000,BV4,культ!Y4:Y10000,A18)+SUMIFS(спорт!A4:A10000,спорт!F4:F10000,BV4,спорт!Y4:Y10000,A18)+SUMIFS(лечеб!A4:A10000,лечеб!F4:F10000,BV4,лечеб!Y4:Y10000,A18)+SUMIFS(Баня!A4:A10000,Баня!F4:F10000,BV4,Баня!Y4:Y10000,A18)+SUMIFS(Адм!A4:A10000,Адм!F4:F10000,BV4,Адм!Y4:Y10000,A18)+SUMIFS(С.Х!A4:A10001,С.Х!F4:F10001,BV4,С.Х!Y4:Y10001,A18)+SUMIFS(новостр!A4:A10000,новостр!F4:F10000,BV4,новостр!X4:X10000,A18)+SUMIFS(авт!A4:A10003,авт!F4:F10003,BV4,авт!X4:X10003,A18)+SUMIFS(ЖС!A4:A9999,ЖС!F4:F9999,BV4,ЖС!AK4:AK9999,A18)+SUMIFS(Пр.откр.тер!A4:A10000,Пр.откр.тер!F4:F10000,BV4,Пр.откр.тер!U4:U10000,A18)</f>
        <v>0</v>
      </c>
      <c r="BX18" s="501"/>
      <c r="BY18" s="548">
        <f>SUMIFS(произв!O4:O10000,произв!F4:F10000,BV4,произв!Y4:Y10000,A18)+SUMIFS(торг!O4:O10000,торг!F4:F10000,BV4,торг!Y4:Y10000,A18)+SUMIFS(склад!O4:O10000,склад!F4:F10000,BV4,склад!Y4:Y10000,A18)+SUMIFS('обр '!O4:O10000,'обр '!F4:F10000,BV4,'обр '!Y4:Y10000,A18)+SUMIFS(детс!O4:O10000,детс!F4:F10000,BV4,детс!Y4:Y10000,A18)+SUMIFS(культ!O4:O10000,культ!F4:F10000,BV4,культ!Y4:Y10000,A18)+SUMIFS(спорт!O4:O10000,спорт!F4:F10000,BV4,спорт!Y4:Y10000,A18)+SUMIFS(лечеб!O4:O10000,лечеб!F4:F10000,BV4,лечеб!Y4:Y10000,A18)+SUMIFS(Баня!O4:O10000,Баня!F4:F10000,BV4,Баня!Y4:Y10000,A18)+SUMIFS(Адм!O4:O10000,Адм!F4:F10000,BV4,Адм!Y4:Y10000,A18)+SUMIFS(С.Х!O4:O10001,С.Х!F4:F10001,BV4,С.Х!Y4:Y10001,A18)+SUMIFS(новостр!N4:N10000,новостр!F4:F10000,BV4,новостр!X4:X10000,A18)+SUMIFS(авт!K4:K10003,авт!F4:F10003,BV4,авт!X4:X10003,A18)+SUMIFS(ЖС!S4:S9999,ЖС!F4:F9999,BV4,ЖС!AK4:AK9999,A18)+SUMIFS(Пр.откр.тер!N4:N10000,Пр.откр.тер!F4:F10000,BV4,Пр.откр.тер!U4:U10000,A18)</f>
        <v>0</v>
      </c>
      <c r="BZ18" s="507"/>
      <c r="CA18" s="499">
        <f>SUMIFS(произв!A4:A10000,произв!F4:F10000,BZ4,произв!Y4:Y10000,A18)+SUMIFS(торг!A4:A10000,торг!F4:F10000,BZ4,торг!Y4:Y10000,A18)+SUMIFS(склад!A4:A10000,склад!F4:F10000,BZ4,склад!Y4:Y10000,A18)+SUMIFS('обр '!A4:A10000,'обр '!F4:F10000,BZ4,'обр '!Y4:Y10000,A18)+SUMIFS(детс!A4:A10000,детс!F4:F10000,BZ4,детс!Y4:Y10000,A18)+SUMIFS(культ!A4:A10000,культ!F4:F10000,BZ4,культ!Y4:Y10000,A18)+SUMIFS(спорт!A4:A10000,спорт!F4:F10000,BZ4,спорт!Y4:Y10000,A18)+SUMIFS(лечеб!A4:A10000,лечеб!F4:F10000,BZ4,лечеб!Y4:Y10000,A18)+SUMIFS(Баня!A4:A10000,Баня!F4:F10000,BZ4,Баня!Y4:Y10000,A18)+SUMIFS(Адм!A4:A10000,Адм!F4:F10000,BZ4,Адм!Y4:Y10000,A18)+SUMIFS(С.Х!A4:A10001,С.Х!F4:F10001,BZ4,С.Х!Y4:Y10001,A18)+SUMIFS(новостр!A4:A10000,новостр!F4:F10000,BZ4,новостр!X4:X10000,A18)+SUMIFS(авт!A4:A10003,авт!F4:F10003,BZ4,авт!X4:X10003,A18)+SUMIFS(ЖС!A4:A9999,ЖС!F4:F9999,BZ4,ЖС!AK4:AK9999,A18)+SUMIFS(Пр.откр.тер!A4:A10000,Пр.откр.тер!F4:F10000,BZ4,Пр.откр.тер!U4:U10000,A18)</f>
        <v>0</v>
      </c>
      <c r="CB18" s="501"/>
      <c r="CC18" s="549">
        <f>SUMIFS(произв!O4:O10000,произв!F4:F10000,BZ4,произв!Y4:Y10000,A18)+SUMIFS(торг!O4:O10000,торг!F4:F10000,BZ4,торг!Y4:Y10000,A18)+SUMIFS(склад!O4:O10000,склад!F4:F10000,BZ4,склад!Y4:Y10000,A18)+SUMIFS('обр '!O4:O10000,'обр '!F4:F10000,BZ4,'обр '!Y4:Y10000,A18)+SUMIFS(детс!O4:O10000,детс!F4:F10000,BZ4,детс!Y4:Y10000,A18)+SUMIFS(культ!O4:O10000,культ!F4:F10000,BZ4,культ!Y4:Y10000,A18)+SUMIFS(спорт!O4:O10000,спорт!F4:F10000,BZ4,спорт!Y4:Y10000,A18)+SUMIFS(лечеб!O4:O10000,лечеб!F4:F10000,BZ4,лечеб!Y4:Y10000,A18)+SUMIFS(Баня!O4:O10000,Баня!F4:F10000,BZ4,Баня!Y4:Y10000,A18)+SUMIFS(Адм!O4:O10000,Адм!F4:F10000,BZ4,Адм!Y4:Y10000,A18)+SUMIFS(С.Х!O4:O10001,С.Х!F4:F10001,BZ4,С.Х!Y4:Y10001,A18)+SUMIFS(новостр!N4:N10000,новостр!F4:F10000,BZ4,новостр!X4:X10000,A18)+SUMIFS(авт!K4:K10003,авт!F4:F10003,BZ4,авт!X4:X10003,A18)+SUMIFS(ЖС!S4:S9999,ЖС!F4:F9999,BZ4,ЖС!AK4:AK9999,A18)+SUMIFS(Пр.откр.тер!N4:N10000,Пр.откр.тер!F4:F10000,BZ4,Пр.откр.тер!U4:U10000,A18)</f>
        <v>0</v>
      </c>
      <c r="CD18" s="507"/>
      <c r="CE18" s="499">
        <f>SUMIFS(произв!A4:A10000,произв!F4:F10000,CD4,произв!Y4:Y10000,A18)+SUMIFS(торг!A4:A10000,торг!F4:F10000,CD4,торг!Y4:Y10000,A18)+SUMIFS(склад!A4:A10000,склад!F4:F10000,CD4,склад!Y4:Y10000,A18)+SUMIFS('обр '!A4:A10000,'обр '!F4:F10000,CD4,'обр '!Y4:Y10000,A18)+SUMIFS(детс!A4:A10000,детс!F4:F10000,CD4,детс!Y4:Y10000,A18)+SUMIFS(культ!A4:A10000,культ!F4:F10000,CD4,культ!Y4:Y10000,A18)+SUMIFS(спорт!A4:A10000,спорт!F4:F10000,CD4,спорт!Y4:Y10000,A18)+SUMIFS(лечеб!A4:A10000,лечеб!F4:F10000,CD4,лечеб!Y4:Y10000,A18)+SUMIFS(Баня!A4:A10000,Баня!F4:F10000,CD4,Баня!Y4:Y10000,A18)+SUMIFS(Адм!A4:A10000,Адм!F4:F10000,CD4,Адм!Y4:Y10000,A18)+SUMIFS(С.Х!A4:A10001,С.Х!F4:F10001,CD4,С.Х!Y4:Y10001,A18)+SUMIFS(новостр!A4:A10000,новостр!F4:F10000,CD4,новостр!X4:X10000,A18)+SUMIFS(авт!A4:A10003,авт!F4:F10003,CD4,авт!X4:X10003,A18)+SUMIFS(ЖС!A4:A9999,ЖС!F4:F9999,CD4,ЖС!AK4:AK9999,A18)+SUMIFS(Пр.откр.тер!A4:A10000,Пр.откр.тер!F4:F10000,CD4,Пр.откр.тер!U4:U10000,A18)</f>
        <v>0</v>
      </c>
      <c r="CF18" s="501"/>
      <c r="CG18" s="548">
        <f>SUMIFS(произв!O4:O10000,произв!F4:F10000,CD4,произв!Y4:Y10000,A18)+SUMIFS(торг!O4:O10000,торг!F4:F10000,CD4,торг!Y4:Y10000,A18)+SUMIFS(склад!O4:O10000,склад!F4:F10000,CD4,склад!Y4:Y10000,A18)+SUMIFS('обр '!O4:O10000,'обр '!F4:F10000,CD4,'обр '!Y4:Y10000,A18)+SUMIFS(детс!O4:O10000,детс!F4:F10000,CD4,детс!Y4:Y10000,A18)+SUMIFS(культ!O4:O10000,культ!F4:F10000,CD4,культ!Y4:Y10000,A18)+SUMIFS(спорт!O4:O10000,спорт!F4:F10000,CD4,спорт!Y4:Y10000,A18)+SUMIFS(лечеб!O4:O10000,лечеб!F4:F10000,CD4,лечеб!Y4:Y10000,A18)+SUMIFS(Баня!O4:O10000,Баня!F4:F10000,CD4,Баня!Y4:Y10000,A18)+SUMIFS(Адм!O4:O10000,Адм!F4:F10000,CD4,Адм!Y4:Y10000,A18)+SUMIFS(С.Х!O4:O10001,С.Х!F4:F10001,CD4,С.Х!Y4:Y10001,A18)+SUMIFS(новостр!N4:N10000,новостр!F4:F10000,CD4,новостр!X4:X10000,A18)+SUMIFS(авт!K4:K10003,авт!F4:F10003,CD4,авт!X4:X10003,A18)+SUMIFS(ЖС!S4:S9999,ЖС!F4:F9999,CD4,ЖС!AK4:AK9999,A18)+SUMIFS(Пр.откр.тер!N4:N10000,Пр.откр.тер!F4:F10000,CD4,Пр.откр.тер!U4:U10000,A18)</f>
        <v>0</v>
      </c>
      <c r="CH18" s="507"/>
      <c r="CI18" s="499">
        <f>SUMIFS(произв!A4:A10000,произв!F4:F10000,CH4,произв!Y4:Y10000,A18)+SUMIFS(торг!A4:A10000,торг!F4:F10000,CH4,торг!Y4:Y10000,A18)+SUMIFS(склад!A4:A10000,склад!F4:F10000,CH4,склад!Y4:Y10000,A18)+SUMIFS('обр '!A4:A10000,'обр '!F4:F10000,CH4,'обр '!Y4:Y10000,A18)+SUMIFS(детс!A4:A10000,детс!F4:F10000,CH4,детс!Y4:Y10000,A18)+SUMIFS(культ!A4:A10000,культ!F4:F10000,CH4,культ!Y4:Y10000,A18)+SUMIFS(спорт!A4:A10000,спорт!F4:F10000,CH4,спорт!Y4:Y10000,A18)+SUMIFS(лечеб!A4:A10000,лечеб!F4:F10000,CH4,лечеб!Y4:Y10000,A18)+SUMIFS(Баня!A4:A10000,Баня!F4:F10000,CH4,Баня!Y4:Y10000,A18)+SUMIFS(Адм!A4:A10000,Адм!F4:F10000,CH4,Адм!Y4:Y10000,A18)+SUMIFS(С.Х!A4:A10001,С.Х!F4:F10001,CH4,С.Х!Y4:Y10001,A18)+SUMIFS(новостр!A4:A10000,новостр!F4:F10000,CH4,новостр!X4:X10000,A18)+SUMIFS(авт!A4:A10003,авт!F4:F10003,CH4,авт!X4:X10003,A18)+SUMIFS(ЖС!A4:A9999,ЖС!F4:F9999,CH4,ЖС!AK4:AK9999,A18)+SUMIFS(Пр.откр.тер!A4:A10000,Пр.откр.тер!F4:F10000,CH4,Пр.откр.тер!U4:U10000,A18)</f>
        <v>0</v>
      </c>
      <c r="CJ18" s="501"/>
      <c r="CK18" s="548">
        <f>SUMIFS(произв!O4:O10000,произв!F4:F10000,CH4,произв!Y4:Y10000,A18)+SUMIFS(торг!O4:O10000,торг!F4:F10000,CH4,торг!Y4:Y10000,A18)+SUMIFS(склад!O4:O10000,склад!F4:F10000,CH4,склад!Y4:Y10000,A18)+SUMIFS('обр '!O4:O10000,'обр '!F4:F10000,CH4,'обр '!Y4:Y10000,A18)+SUMIFS(детс!O4:O10000,детс!F4:F10000,CH4,детс!Y4:Y10000,A18)+SUMIFS(культ!O4:O10000,культ!F4:F10000,CH4,культ!Y4:Y10000,A18)+SUMIFS(спорт!O4:O10000,спорт!F4:F10000,CH4,спорт!Y4:Y10000,A18)+SUMIFS(лечеб!O4:O10000,лечеб!F4:F10000,CH4,лечеб!Y4:Y10000,A18)+SUMIFS(Баня!O4:O10000,Баня!F4:F10000,CH4,Баня!Y4:Y10000,A18)+SUMIFS(Адм!O4:O10000,Адм!F4:F10000,CH4,Адм!Y4:Y10000,A18)+SUMIFS(С.Х!O4:O10001,С.Х!F4:F10001,CH4,С.Х!Y4:Y10001,A18)+SUMIFS(новостр!N4:N10000,новостр!F4:F10000,CH4,новостр!X4:X10000,A18)+SUMIFS(авт!K4:K10003,авт!F4:F10003,CH4,авт!X4:X10003,A18)+SUMIFS(ЖС!S4:S9999,ЖС!F4:F9999,CH4,ЖС!AK4:AK9999,A18)+SUMIFS(Пр.откр.тер!N4:N10000,Пр.откр.тер!F4:F10000,CH4,Пр.откр.тер!U4:U10000,A18)</f>
        <v>0</v>
      </c>
    </row>
    <row r="19" spans="1:89" ht="21" thickBot="1">
      <c r="A19" s="539" t="s">
        <v>781</v>
      </c>
      <c r="B19" s="610">
        <v>0</v>
      </c>
      <c r="C19" s="546">
        <f t="shared" si="0"/>
        <v>0</v>
      </c>
      <c r="D19" s="2329">
        <v>0</v>
      </c>
      <c r="E19" s="2327">
        <f t="shared" si="1"/>
        <v>0</v>
      </c>
      <c r="F19" s="527">
        <v>0</v>
      </c>
      <c r="G19" s="528">
        <v>0</v>
      </c>
      <c r="H19" s="533">
        <v>0</v>
      </c>
      <c r="I19" s="534">
        <v>0</v>
      </c>
      <c r="J19" s="676">
        <f>B19/B34*100%</f>
        <v>0</v>
      </c>
      <c r="K19" s="676">
        <f>C19/C34*100%</f>
        <v>0</v>
      </c>
      <c r="L19" s="676">
        <f>D19/D34*100%</f>
        <v>0</v>
      </c>
      <c r="M19" s="676">
        <f>E19/E34*100%</f>
        <v>0</v>
      </c>
      <c r="N19" s="507"/>
      <c r="O19" s="499">
        <f>SUMIFS(произв!A4:A10000,произв!F4:F10000,N4,произв!Y4:Y10000,A19)+SUMIFS(торг!A4:A10000,торг!F4:F10000,N4,торг!Y4:Y10000,A19)+SUMIFS(склад!A4:A10000,склад!F4:F10000,N4,склад!Y4:Y10000,A19)+SUMIFS('обр '!A4:A10000,'обр '!F4:F10000,N4,'обр '!Y4:Y10000,A19)+SUMIFS(детс!A4:A10000,детс!F4:F10000,N4,детс!Y4:Y10000,A19)+SUMIFS(культ!A4:A10000,культ!F4:F10000,N4,культ!Y4:Y10000,A19)+SUMIFS(спорт!A4:A10000,спорт!F4:F10000,N4,спорт!Y4:Y10000,A19)+SUMIFS(лечеб!A4:A10000,лечеб!F4:F10000,N4,лечеб!Y4:Y10000,A19)+SUMIFS(Баня!A4:A10000,Баня!F4:F10000,N4,Баня!Y4:Y10000,A19)+SUMIFS(Адм!A4:A10000,Адм!F4:F10000,N4,Адм!Y4:Y10000,A19)+SUMIFS(С.Х!A4:A10001,С.Х!F4:F10001,N4,С.Х!Y4:Y10001,A19)+SUMIFS(новостр!A4:A10000,новостр!F4:F10000,N4,новостр!X4:X10000,A19)+SUMIFS(авт!A4:A10003,авт!F4:F10003,N4,авт!X4:X10003,A19)+SUMIFS(ЖС!A4:A9999,ЖС!F4:F9999,N4,ЖС!AK4:AK9999,A19)+SUMIFS(Пр.откр.тер!A4:A10000,Пр.откр.тер!F4:F10000,N4,Пр.откр.тер!U4:U10000,A19)</f>
        <v>0</v>
      </c>
      <c r="P19" s="501"/>
      <c r="Q19" s="548">
        <f>SUMIFS(произв!O4:O10000,произв!F4:F10000,N4,произв!Y4:Y10000,A19)+SUMIFS(торг!O4:O10000,торг!F4:F10000,N4,торг!Y4:Y10000,A19)+SUMIFS(склад!O4:O10000,склад!F4:F10000,N4,склад!Y4:Y10000,A19)+SUMIFS('обр '!O4:O10000,'обр '!F4:F10000,N4,'обр '!Y4:Y10000,A19)+SUMIFS(детс!O4:O10000,детс!F4:F10000,N4,детс!Y4:Y10000,A19)+SUMIFS(культ!O4:O10000,культ!F4:F10000,N4,культ!Y4:Y10000,A19)+SUMIFS(спорт!O4:O10000,спорт!F4:F10000,N4,спорт!Y4:Y10000,A19)+SUMIFS(лечеб!O4:O10000,лечеб!F4:F10000,N4,лечеб!Y4:Y10000,A19)+SUMIFS(Баня!O4:O10000,Баня!F4:F10000,N4,Баня!Y4:Y10000,A19)+SUMIFS(Адм!O4:O10000,Адм!F4:F10000,N4,Адм!Y4:Y10000,A19)+SUMIFS(С.Х!O4:O10001,С.Х!F4:F10001,N4,С.Х!Y4:Y10001,A19)+SUMIFS(новостр!N4:N10000,новостр!F4:F10000,N4,новостр!X4:X10000,A19)+SUMIFS(авт!K4:K10003,авт!F4:F10003,N4,авт!X4:X10003,A19)+SUMIFS(ЖС!S4:S9999,ЖС!F4:F9999,N4,ЖС!AK4:AK9999,A19)+SUMIFS(Пр.откр.тер!N4:N10000,Пр.откр.тер!F4:F10000,N4,Пр.откр.тер!U4:U10000,A19)</f>
        <v>0</v>
      </c>
      <c r="R19" s="507"/>
      <c r="S19" s="499">
        <f>SUMIFS(произв!A4:A10000,произв!F4:F10000,R4,произв!Y4:Y10000,A19)+SUMIFS(торг!A4:A10000,торг!F4:F10000,R4,торг!Y4:Y10000,A19)+SUMIFS(склад!A4:A10000,склад!F4:F10000,R4,склад!Y4:Y10000,A19)+SUMIFS('обр '!A4:A10000,'обр '!F4:F10000,R4,'обр '!Y4:Y10000,A19)+SUMIFS(детс!A4:A10000,детс!F4:F10000,R4,детс!Y4:Y10000,A19)+SUMIFS(культ!A4:A10000,культ!F4:F10000,R4,культ!Y4:Y10000,A19)+SUMIFS(спорт!A4:A10000,спорт!F4:F10000,R4,спорт!Y4:Y10000,A19)+SUMIFS(лечеб!A4:A10000,лечеб!F4:F10000,R4,лечеб!Y4:Y10000,A19)+SUMIFS(Баня!A4:A10000,Баня!F4:F10000,R4,Баня!Y4:Y10000,A19)+SUMIFS(Адм!A4:A10000,Адм!F4:F10000,R4,Адм!Y4:Y10000,A19)+SUMIFS(С.Х!A4:A10001,С.Х!F4:F10001,R4,С.Х!Y4:Y10001,A19)+SUMIFS(новостр!A4:A10000,новостр!F4:F10000,R4,новостр!X4:X10000,A19)+SUMIFS(авт!A4:A10003,авт!F4:F10003,R4,авт!X4:X10003,A19)+SUMIFS(ЖС!A4:A9999,ЖС!F4:F9999,R4,ЖС!AK4:AK9999,A19)+SUMIFS(Пр.откр.тер!A4:A10000,Пр.откр.тер!F4:F10000,R4,Пр.откр.тер!U4:U10000,A19)</f>
        <v>0</v>
      </c>
      <c r="T19" s="501"/>
      <c r="U19" s="549">
        <f>SUMIFS(произв!O4:O10000,произв!F4:F10000,R4,произв!Y4:Y10000,A19)+SUMIFS(торг!O4:O10000,торг!F4:F10000,R4,торг!Y4:Y10000,A19)+SUMIFS(склад!O4:O10000,склад!F4:F10000,R4,склад!Y4:Y10000,A19)+SUMIFS('обр '!O4:O10000,'обр '!F4:F10000,R4,'обр '!Y4:Y10000,A19)+SUMIFS(детс!O4:O10000,детс!F4:F10000,R4,детс!Y4:Y10000,A19)+SUMIFS(культ!O4:O10000,культ!F4:F10000,R4,культ!Y4:Y10000,A19)+SUMIFS(спорт!O4:O10000,спорт!F4:F10000,R4,спорт!Y4:Y10000,A19)+SUMIFS(лечеб!O4:O10000,лечеб!F4:F10000,R4,лечеб!Y4:Y10000,A19)+SUMIFS(Баня!O4:O10000,Баня!F4:F10000,R4,Баня!Y4:Y10000,A19)+SUMIFS(Адм!O4:O10000,Адм!F4:F10000,R4,Адм!Y4:Y10000,A19)+SUMIFS(С.Х!O4:O10001,С.Х!F4:F10001,R4,С.Х!Y4:Y10001,A19)+SUMIFS(новостр!N4:N10000,новостр!F4:F10000,R4,новостр!X4:X10000,A19)+SUMIFS(авт!K4:K10003,авт!F4:F10003,R4,авт!X4:X10003,A19)+SUMIFS(ЖС!S4:S9999,ЖС!F4:F9999,R4,ЖС!AK4:AK9999,A19)+SUMIFS(Пр.откр.тер!N4:N10000,Пр.откр.тер!F4:F10000,R4,Пр.откр.тер!U4:U10000,A19)</f>
        <v>0</v>
      </c>
      <c r="V19" s="507"/>
      <c r="W19" s="499">
        <f>SUMIFS(произв!A4:A10000,произв!F4:F10000,V4,произв!Y4:Y10000,A19)+SUMIFS(торг!A4:A10000,торг!F4:F10000,V4,торг!Y4:Y10000,A19)+SUMIFS(склад!A4:A10000,склад!F4:F10000,V4,склад!Y4:Y10000,A19)+SUMIFS('обр '!A4:A10000,'обр '!F4:F10000,V4,'обр '!Y4:Y10000,A19)+SUMIFS(детс!A4:A10000,детс!F4:F10000,V4,детс!Y4:Y10000,A19)+SUMIFS(культ!A4:A10000,культ!F4:F10000,V4,культ!Y4:Y10000,A19)+SUMIFS(спорт!A4:A10000,спорт!F4:F10000,V4,спорт!Y4:Y10000,A19)+SUMIFS(лечеб!A4:A10000,лечеб!F4:F10000,V4,лечеб!Y4:Y10000,A19)+SUMIFS(Баня!A4:A10000,Баня!F4:F10000,V4,Баня!Y4:Y10000,A19)+SUMIFS(Адм!A4:A10000,Адм!F4:F10000,V4,Адм!Y4:Y10000,A19)+SUMIFS(С.Х!A4:A10001,С.Х!F4:F10001,V4,С.Х!Y4:Y10001,A19)+SUMIFS(новостр!A4:A10000,новостр!F4:F10000,V4,новостр!X4:X10000,A19)+SUMIFS(авт!A4:A10003,авт!F4:F10003,V4,авт!X4:X10003,A19)+SUMIFS(ЖС!A4:A9999,ЖС!F4:F9999,V4,ЖС!AK4:AK9999,A19)+SUMIFS(Пр.откр.тер!A4:A10000,Пр.откр.тер!F4:F10000,V4,Пр.откр.тер!U4:U10000,A19)</f>
        <v>0</v>
      </c>
      <c r="X19" s="501"/>
      <c r="Y19" s="548">
        <f>SUMIFS(произв!O4:O10000,произв!F4:F10000,V4,произв!Y4:Y10000,A19)+SUMIFS(торг!O4:O10000,торг!F4:F10000,V4,торг!Y4:Y10000,A19)+SUMIFS(склад!O4:O10000,склад!F4:F10000,V4,склад!Y4:Y10000,A19)+SUMIFS('обр '!O4:O10000,'обр '!F4:F10000,V4,'обр '!Y4:Y10000,A19)+SUMIFS(детс!O4:O10000,детс!F4:F10000,V4,детс!Y4:Y10000,A19)+SUMIFS(культ!O4:O10000,культ!F4:F10000,V4,культ!Y4:Y10000,A19)+SUMIFS(спорт!O4:O10000,спорт!F4:F10000,V4,спорт!Y4:Y10000,A19)+SUMIFS(лечеб!O4:O10000,лечеб!F4:F10000,V4,лечеб!Y4:Y10000,A19)+SUMIFS(Баня!O4:O10000,Баня!F4:F10000,V4,Баня!Y4:Y10000,A19)+SUMIFS(Адм!O4:O10000,Адм!F4:F10000,V4,Адм!Y4:Y10000,A19)+SUMIFS(С.Х!O4:O10001,С.Х!F4:F10001,V4,С.Х!Y4:Y10001,A19)+SUMIFS(новостр!N4:N10000,новостр!F4:F10000,V4,новостр!X4:X10000,A19)+SUMIFS(авт!K4:K10003,авт!F4:F10003,V4,авт!X4:X10003,A19)+SUMIFS(ЖС!S4:S9999,ЖС!F4:F9999,V4,ЖС!AK4:AK9999,A19)+SUMIFS(Пр.откр.тер!N4:N10000,Пр.откр.тер!F4:F10000,V4,Пр.откр.тер!U4:U10000,A19)</f>
        <v>0</v>
      </c>
      <c r="Z19" s="639"/>
      <c r="AA19" s="640">
        <f>SUMIFS(произв!A4:A10000,произв!F4:F10000,Z4,произв!Y4:Y10000,A19)+SUMIFS(торг!A4:A10000,торг!F4:F10000,Z4,торг!Y4:Y10000,A19)+SUMIFS(склад!A4:A10000,склад!F4:F10000,Z4,склад!Y4:Y10000,A19)+SUMIFS('обр '!A4:A10000,'обр '!F4:F10000,Z4,'обр '!Y4:Y10000,A19)+SUMIFS(детс!A4:A10000,детс!F4:F10000,Z4,детс!Y4:Y10000,A19)+SUMIFS(культ!A4:A10000,культ!F4:F10000,Z4,культ!Y4:Y10000,A19)+SUMIFS(спорт!A4:A10000,спорт!F4:F10000,Z4,спорт!Y4:Y10000,A19)+SUMIFS(лечеб!A4:A10000,лечеб!F4:F10000,Z4,лечеб!Y4:Y10000,A19)+SUMIFS(Баня!A4:A10000,Баня!F4:F10000,Z4,Баня!Y4:Y10000,A19)+SUMIFS(Адм!A4:A10000,Адм!F4:F10000,Z4,Адм!Y4:Y10000,A19)+SUMIFS(С.Х!A4:A10001,С.Х!F4:F10001,Z4,С.Х!Y4:Y10001,A19)+SUMIFS(новостр!A4:A10000,новостр!F4:F10000,Z4,новостр!X4:X10000,A19)+SUMIFS(авт!A4:A10003,авт!F4:F10003,Z4,авт!X4:X10003,A19)+SUMIFS(ЖС!A4:A9999,ЖС!F4:F9999,Z4,ЖС!AK4:AK9999,A19)+SUMIFS(Пр.откр.тер!A4:A10000,Пр.откр.тер!F4:F10000,Z4,Пр.откр.тер!U4:U10000,A19)</f>
        <v>0</v>
      </c>
      <c r="AB19" s="641"/>
      <c r="AC19" s="642">
        <f>SUMIFS(произв!O4:O10000,произв!F4:F10000,Z4,произв!Y4:Y10000,A19)+SUMIFS(торг!O4:O10000,торг!F4:F10000,Z4,торг!Y4:Y10000,A19)+SUMIFS(склад!O4:O10000,склад!F4:F10000,Z4,склад!Y4:Y10000,A19)+SUMIFS('обр '!O4:O10000,'обр '!F4:F10000,Z4,'обр '!Y4:Y10000,A19)+SUMIFS(детс!O4:O10000,детс!F4:F10000,Z4,детс!Y4:Y10000,A19)+SUMIFS(культ!O4:O10000,культ!F4:F10000,Z4,культ!Y4:Y10000,A19)+SUMIFS(спорт!O4:O10000,спорт!F4:F10000,Z4,спорт!Y4:Y10000,A19)+SUMIFS(лечеб!O4:O10000,лечеб!F4:F10000,Z4,лечеб!Y4:Y10000,A19)+SUMIFS(Баня!O4:O10000,Баня!F4:F10000,Z4,Баня!Y4:Y10000,A19)+SUMIFS(Адм!O4:O10000,Адм!F4:F10000,Z4,Адм!Y4:Y10000,A19)+SUMIFS(С.Х!O4:O10001,С.Х!F4:F10001,Z4,С.Х!Y4:Y10001,A19)+SUMIFS(новостр!N4:N10000,новостр!F4:F10000,Z4,новостр!X4:X10000,A19)+SUMIFS(авт!K4:K10003,авт!F4:F10003,Z4,авт!X4:X10003,A19)+SUMIFS(ЖС!S4:S9999,ЖС!F4:F9999,Z4,ЖС!AK4:AK9999,A19)+SUMIFS(Пр.откр.тер!N4:N10000,Пр.откр.тер!F4:F10000,Z4,Пр.откр.тер!U4:U10000,A19)</f>
        <v>0</v>
      </c>
      <c r="AD19" s="507"/>
      <c r="AE19" s="499">
        <f>SUMIFS(произв!A4:A10000,произв!F4:F10000,AD4,произв!Y4:Y10000,A19)+SUMIFS(торг!A4:A10000,торг!F4:F10000,AD4,торг!Y4:Y10000,A19)+SUMIFS(склад!A4:A10000,склад!F4:F10000,AD4,склад!Y4:Y10000,A19)+SUMIFS('обр '!A4:A10000,'обр '!F4:F10000,AD4,'обр '!Y4:Y10000,A19)+SUMIFS(детс!A4:A10000,детс!F4:F10000,AD4,детс!Y4:Y10000,A19)+SUMIFS(культ!A4:A10000,культ!F4:F10000,AD4,культ!Y4:Y10000,A19)+SUMIFS(спорт!A4:A10000,спорт!F4:F10000,AD4,спорт!Y4:Y10000,A19)+SUMIFS(лечеб!A4:A10000,лечеб!F4:F10000,AD4,лечеб!Y4:Y10000,A19)+SUMIFS(Баня!A4:A10000,Баня!F4:F10000,AD4,Баня!Y4:Y10000,A19)+SUMIFS(Адм!A4:A10000,Адм!F4:F10000,AD4,Адм!Y4:Y10000,A19)+SUMIFS(С.Х!A4:A10001,С.Х!F4:F10001,AD4,С.Х!Y4:Y10001,A19)+SUMIFS(новостр!A4:A10000,новостр!F4:F10000,AD4,новостр!X4:X10000,A19)+SUMIFS(авт!A4:A10003,авт!F4:F10003,AD4,авт!X4:X10003,A19)+SUMIFS(ЖС!A4:A9999,ЖС!F4:F9999,AD4,ЖС!AK4:AK9999,A19)+SUMIFS(Пр.откр.тер!A4:A10000,Пр.откр.тер!F4:F10000,AD4,Пр.откр.тер!U4:U10000,A19)</f>
        <v>0</v>
      </c>
      <c r="AF19" s="501"/>
      <c r="AG19" s="548">
        <f>SUMIFS(произв!O4:O10000,произв!F4:F10000,AD4,произв!Y4:Y10000,A19)+SUMIFS(торг!O4:O10000,торг!F4:F10000,AD4,торг!Y4:Y10000,A19)+SUMIFS(склад!O4:O10000,склад!F4:F10000,AD4,склад!Y4:Y10000,A19)+SUMIFS('обр '!O4:O10000,'обр '!F4:F10000,AD4,'обр '!Y4:Y10000,A19)+SUMIFS(детс!O4:O10000,детс!F4:F10000,AD4,детс!Y4:Y10000,A19)+SUMIFS(культ!O4:O10000,культ!F4:F10000,AD4,культ!Y4:Y10000,A19)+SUMIFS(спорт!O4:O10000,спорт!F4:F10000,AD4,спорт!Y4:Y10000,A19)+SUMIFS(лечеб!O4:O10000,лечеб!F4:F10000,AD4,лечеб!Y4:Y10000,A19)+SUMIFS(Баня!O4:O10000,Баня!F4:F10000,AD4,Баня!Y4:Y10000,A19)+SUMIFS(Адм!O4:O10000,Адм!F4:F10000,AD4,Адм!Y4:Y10000,A19)+SUMIFS(С.Х!O4:O10001,С.Х!F4:F10001,AD4,С.Х!Y4:Y10001,A19)+SUMIFS(новостр!N4:N10000,новостр!F4:F10000,AD4,новостр!X4:X10000,A19)+SUMIFS(авт!K4:K10003,авт!F4:F10003,AD4,авт!X4:X10003,A19)+SUMIFS(ЖС!S4:S9999,ЖС!F4:F9999,AD4,ЖС!AK4:AK9999,A19)+SUMIFS(Пр.откр.тер!N4:N10000,Пр.откр.тер!F4:F10000,AD4,Пр.откр.тер!U4:U10000,A19)</f>
        <v>0</v>
      </c>
      <c r="AH19" s="507"/>
      <c r="AI19" s="499">
        <f>SUMIFS(произв!A4:A10000,произв!F4:F10000,AH4,произв!Y4:Y10000,A19)+SUMIFS(торг!A4:A10000,торг!F4:F10000,AH4,торг!Y4:Y10000,A19)+SUMIFS(склад!A4:A10000,склад!F4:F10000,AH4,склад!Y4:Y10000,A19)+SUMIFS('обр '!A4:A10000,'обр '!F4:F10000,AH4,'обр '!Y4:Y10000,A19)+SUMIFS(детс!A4:A10000,детс!F4:F10000,AH4,детс!Y4:Y10000,A19)+SUMIFS(культ!A4:A10000,культ!F4:F10000,AH4,культ!Y4:Y10000,A19)+SUMIFS(спорт!A4:A10000,спорт!F4:F10000,AH4,спорт!Y4:Y10000,A19)+SUMIFS(лечеб!A4:A10000,лечеб!F4:F10000,AH4,лечеб!Y4:Y10000,A19)+SUMIFS(Баня!A4:A10000,Баня!F4:F10000,AH4,Баня!Y4:Y10000,A19)+SUMIFS(Адм!A4:A10000,Адм!F4:F10000,AH4,Адм!Y4:Y10000,A19)+SUMIFS(С.Х!A4:A10001,С.Х!F4:F10001,AH4,С.Х!Y4:Y10001,A19)+SUMIFS(новостр!A4:A10000,новостр!F4:F10000,AH4,новостр!X4:X10000,A19)+SUMIFS(авт!A4:A10003,авт!F4:F10003,AH4,авт!X4:X10003,A19)+SUMIFS(ЖС!A4:A9999,ЖС!F4:F9999,AH4,ЖС!AK4:AK9999,A19)+SUMIFS(Пр.откр.тер!A4:A10000,Пр.откр.тер!F4:F10000,AH4,Пр.откр.тер!U4:U10000,A19)</f>
        <v>0</v>
      </c>
      <c r="AJ19" s="501"/>
      <c r="AK19" s="548">
        <f>SUMIFS(произв!O4:O10000,произв!F4:F10000,AH4,произв!Y4:Y10000,A19)+SUMIFS(торг!O4:O10000,торг!F4:F10000,AH4,торг!Y4:Y10000,A19)+SUMIFS(склад!O4:O10000,склад!F4:F10000,AH4,склад!Y4:Y10000,A19)+SUMIFS('обр '!O4:O10000,'обр '!F4:F10000,AH4,'обр '!Y4:Y10000,A19)+SUMIFS(детс!O4:O10000,детс!F4:F10000,AH4,детс!Y4:Y10000,A19)+SUMIFS(культ!O4:O10000,культ!F4:F10000,AH4,культ!Y4:Y10000,A19)+SUMIFS(спорт!O4:O10000,спорт!F4:F10000,AH4,спорт!Y4:Y10000,A19)+SUMIFS(лечеб!O4:O10000,лечеб!F4:F10000,AH4,лечеб!Y4:Y10000,A19)+SUMIFS(Баня!O4:O10000,Баня!F4:F10000,AH4,Баня!Y4:Y10000,A19)+SUMIFS(Адм!O4:O10000,Адм!F4:F10000,AH4,Адм!Y4:Y10000,A19)+SUMIFS(С.Х!O4:O10001,С.Х!F4:F10001,AH4,С.Х!Y4:Y10001,A19)+SUMIFS(новостр!N4:N10000,новостр!F4:F10000,AH4,новостр!X4:X10000,A19)+SUMIFS(авт!K4:K10003,авт!F4:F10003,AH4,авт!X4:X10003,A19)+SUMIFS(ЖС!S4:S9999,ЖС!F4:F9999,AH4,ЖС!AK4:AK9999,A19)+SUMIFS(Пр.откр.тер!N4:N10000,Пр.откр.тер!F4:F10000,AH4,Пр.откр.тер!U4:U10000,A19)</f>
        <v>0</v>
      </c>
      <c r="AL19" s="507"/>
      <c r="AM19" s="499">
        <f>SUMIFS(произв!A4:A10000,произв!F4:F10000,AL4,произв!Y4:Y10000,A19)+SUMIFS(торг!A4:A10000,торг!F4:F10000,AL4,торг!Y4:Y10000,A19)+SUMIFS(склад!A4:A10000,склад!F4:F10000,AL4,склад!Y4:Y10000,A19)+SUMIFS('обр '!A4:A10000,'обр '!F4:F10000,AL4,'обр '!Y4:Y10000,A19)+SUMIFS(детс!A4:A10000,детс!F4:F10000,AL4,детс!Y4:Y10000,A19)+SUMIFS(культ!A4:A10000,культ!F4:F10000,AL4,культ!Y4:Y10000,A19)+SUMIFS(спорт!A4:A10000,спорт!F4:F10000,AL4,спорт!Y4:Y10000,A19)+SUMIFS(лечеб!A4:A10000,лечеб!F4:F10000,AL4,лечеб!Y4:Y10000,A19)+SUMIFS(Баня!A4:A10000,Баня!F4:F10000,AL4,Баня!Y4:Y10000,A19)+SUMIFS(Адм!A4:A10000,Адм!F4:F10000,AL4,Адм!Y4:Y10000,A19)+SUMIFS(С.Х!A4:A10001,С.Х!F4:F10001,AL4,С.Х!Y4:Y10001,A19)+SUMIFS(новостр!A4:A10000,новостр!F4:F10000,AL4,новостр!X4:X10000,A19)+SUMIFS(авт!A4:A10003,авт!F4:F10003,AL4,авт!X4:X10003,A19)+SUMIFS(ЖС!A4:A9999,ЖС!F4:F9999,AL4,ЖС!AK4:AK9999,A19)+SUMIFS(Пр.откр.тер!A4:A10000,Пр.откр.тер!F4:F10000,AL4,Пр.откр.тер!U4:U10000,A19)</f>
        <v>0</v>
      </c>
      <c r="AN19" s="501"/>
      <c r="AO19" s="548">
        <f>SUMIFS(произв!O4:O10000,произв!F4:F10000,AL4,произв!Y4:Y10000,A19)+SUMIFS(торг!O4:O10000,торг!F4:F10000,AL4,торг!Y4:Y10000,A19)+SUMIFS(склад!O4:O10000,склад!F4:F10000,AL4,склад!Y4:Y10000,A19)+SUMIFS('обр '!O4:O10000,'обр '!F4:F10000,AL4,'обр '!Y4:Y10000,A19)+SUMIFS(детс!O4:O10000,детс!F4:F10000,AL4,детс!Y4:Y10000,A19)+SUMIFS(культ!O4:O10000,культ!F4:F10000,AL4,культ!Y4:Y10000,A19)+SUMIFS(спорт!O4:O10000,спорт!F4:F10000,AL4,спорт!Y4:Y10000,A19)+SUMIFS(лечеб!O4:O10000,лечеб!F4:F10000,AL4,лечеб!Y4:Y10000,A19)+SUMIFS(Баня!O4:O10000,Баня!F4:F10000,AL4,Баня!Y4:Y10000,A19)+SUMIFS(Адм!O4:O10000,Адм!F4:F10000,AL4,Адм!Y4:Y10000,A19)+SUMIFS(С.Х!O4:O10001,С.Х!F4:F10001,AL4,С.Х!Y4:Y10001,A19)+SUMIFS(новостр!N4:N10000,новостр!F4:F10000,AL4,новостр!X4:X10000,A19)+SUMIFS(авт!K4:K10003,авт!F4:F10003,AL4,авт!X4:X10003,A19)+SUMIFS(ЖС!S4:S9999,ЖС!F4:F9999,AL4,ЖС!AK4:AK9999,A19)+SUMIFS(Пр.откр.тер!N4:N10000,Пр.откр.тер!F4:F10000,AL4,Пр.откр.тер!U4:U10000,A19)</f>
        <v>0</v>
      </c>
      <c r="AP19" s="507"/>
      <c r="AQ19" s="499">
        <f>SUMIFS(произв!A4:A10000,произв!F4:F10000,AP4,произв!Y4:Y10000,A19)+SUMIFS(торг!A4:A10000,торг!F4:F10000,AP4,торг!Y4:Y10000,A19)+SUMIFS(склад!A4:A10000,склад!F4:F10000,AP4,склад!Y4:Y10000,A19)+SUMIFS('обр '!A4:A10000,'обр '!F4:F10000,AP4,'обр '!Y4:Y10000,A19)+SUMIFS(детс!A4:A10000,детс!F4:F10000,AP4,детс!Y4:Y10000,A19)+SUMIFS(культ!A4:A10000,культ!F4:F10000,AP4,культ!Y4:Y10000,A19)+SUMIFS(спорт!A4:A10000,спорт!F4:F10000,AP4,спорт!Y4:Y10000,A19)+SUMIFS(лечеб!A4:A10000,лечеб!F4:F10000,AP4,лечеб!Y4:Y10000,A19)+SUMIFS(Баня!A4:A10000,Баня!F4:F10000,AP4,Баня!Y4:Y10000,A19)+SUMIFS(Адм!A4:A10000,Адм!F4:F10000,AP4,Адм!Y4:Y10000,A19)+SUMIFS(С.Х!A4:A10001,С.Х!F4:F10001,AP4,С.Х!Y4:Y10001,A19)+SUMIFS(новостр!A4:A10000,новостр!F4:F10000,AP4,новостр!X4:X10000,A19)+SUMIFS(авт!A4:A10003,авт!F4:F10003,AP4,авт!X4:X10003,A19)+SUMIFS(ЖС!A4:A9999,ЖС!F4:F9999,AP4,ЖС!AK4:AK9999,A19)+SUMIFS(Пр.откр.тер!A4:A10000,Пр.откр.тер!F4:F10000,AP4,Пр.откр.тер!U4:U10000,A19)</f>
        <v>0</v>
      </c>
      <c r="AR19" s="501"/>
      <c r="AS19" s="549">
        <f>SUMIFS(произв!O4:O10000,произв!F4:F10000,AP4,произв!Y4:Y10000,A19)+SUMIFS(торг!O4:O10000,торг!F4:F10000,AP4,торг!Y4:Y10000,A19)+SUMIFS(склад!O4:O10000,склад!F4:F10000,AP4,склад!Y4:Y10000,A19)+SUMIFS('обр '!O4:O10000,'обр '!F4:F10000,AP4,'обр '!Y4:Y10000,A19)+SUMIFS(детс!O4:O10000,детс!F4:F10000,AP4,детс!Y4:Y10000,A19)+SUMIFS(культ!O4:O10000,культ!F4:F10000,AP4,культ!Y4:Y10000,A19)+SUMIFS(спорт!O4:O10000,спорт!F4:F10000,AP4,спорт!Y4:Y10000,A19)+SUMIFS(лечеб!O4:O10000,лечеб!F4:F10000,AP4,лечеб!Y4:Y10000,A19)+SUMIFS(Баня!O4:O10000,Баня!F4:F10000,AP4,Баня!Y4:Y10000,A19)+SUMIFS(Адм!O4:O10000,Адм!F4:F10000,AP4,Адм!Y4:Y10000,A19)+SUMIFS(С.Х!O4:O10001,С.Х!F4:F10001,AP4,С.Х!Y4:Y10001,A19)+SUMIFS(новостр!N4:N10000,новостр!F4:F10000,AP4,новостр!X4:X10000,A19)+SUMIFS(авт!K4:K10003,авт!F4:F10003,AP4,авт!X4:X10003,A19)+SUMIFS(ЖС!S4:S9999,ЖС!F4:F9999,AP4,ЖС!AK4:AK9999,A19)+SUMIFS(Пр.откр.тер!N4:N10000,Пр.откр.тер!F4:F10000,AP4,Пр.откр.тер!U4:U10000,A19)</f>
        <v>0</v>
      </c>
      <c r="AT19" s="507"/>
      <c r="AU19" s="499">
        <f>SUMIFS(произв!A4:A10000,произв!F4:F10000,AT4,произв!Y4:Y10000,A19)+SUMIFS(торг!A4:A10000,торг!F4:F10000,AT4,торг!Y4:Y10000,A19)+SUMIFS(склад!A4:A10000,склад!F4:F10000,AT4,склад!Y4:Y10000,A19)+SUMIFS('обр '!A4:A10000,'обр '!F4:F10000,AT4,'обр '!Y4:Y10000,A19)+SUMIFS(детс!A4:A10000,детс!F4:F10000,AT4,детс!Y4:Y10000,A19)+SUMIFS(культ!A4:A10000,культ!F4:F10000,AT4,культ!Y4:Y10000,A19)+SUMIFS(спорт!A4:A10000,спорт!F4:F10000,AT4,спорт!Y4:Y10000,A19)+SUMIFS(лечеб!A4:A10000,лечеб!F4:F10000,AT4,лечеб!Y4:Y10000,A19)+SUMIFS(Баня!A4:A10000,Баня!F4:F10000,AT4,Баня!Y4:Y10000,A19)+SUMIFS(Адм!A4:A10000,Адм!F4:F10000,AT4,Адм!Y4:Y10000,A19)+SUMIFS(С.Х!A4:A10001,С.Х!F4:F10001,AT4,С.Х!Y4:Y10001,A19)+SUMIFS(новостр!A4:A10000,новостр!F4:F10000,AT4,новостр!X4:X10000,A19)+SUMIFS(авт!A4:A10003,авт!F4:F10003,AT4,авт!X4:X10003,A19)+SUMIFS(ЖС!A4:A9999,ЖС!F4:F9999,AT4,ЖС!AK4:AK9999,A19)+SUMIFS(Пр.откр.тер!A4:A10000,Пр.откр.тер!F4:F10000,AT4,Пр.откр.тер!U4:U10000,A19)</f>
        <v>0</v>
      </c>
      <c r="AV19" s="501"/>
      <c r="AW19" s="548">
        <f>SUMIFS(произв!O4:O10000,произв!F4:F10000,AT4,произв!Y4:Y10000,A19)+SUMIFS(торг!O4:O10000,торг!F4:F10000,AT4,торг!Y4:Y10000,A19)+SUMIFS(склад!O4:O10000,склад!F4:F10000,AT4,склад!Y4:Y10000,A19)+SUMIFS('обр '!O4:O10000,'обр '!F4:F10000,AT4,'обр '!Y4:Y10000,A19)+SUMIFS(детс!O4:O10000,детс!F4:F10000,AT4,детс!Y4:Y10000,A19)+SUMIFS(культ!O4:O10000,культ!F4:F10000,AT4,культ!Y4:Y10000,A19)+SUMIFS(спорт!O4:O10000,спорт!F4:F10000,AT4,спорт!Y4:Y10000,A19)+SUMIFS(лечеб!O4:O10000,лечеб!F4:F10000,AT4,лечеб!Y4:Y10000,A19)+SUMIFS(Баня!O4:O10000,Баня!F4:F10000,AT4,Баня!Y4:Y10000,A19)+SUMIFS(Адм!O4:O10000,Адм!F4:F10000,AT4,Адм!Y4:Y10000,A19)+SUMIFS(С.Х!O4:O10001,С.Х!F4:F10001,AT4,С.Х!Y4:Y10001,A19)+SUMIFS(новостр!N4:N10000,новостр!F4:F10000,AT4,новостр!X4:X10000,A19)+SUMIFS(авт!K4:K10003,авт!F4:F10003,AT4,авт!X4:X10003,A19)+SUMIFS(ЖС!S4:S9999,ЖС!F4:F9999,AT4,ЖС!AK4:AK9999,A19)+SUMIFS(Пр.откр.тер!N4:N10000,Пр.откр.тер!F4:F10000,AT4,Пр.откр.тер!U4:U10000,A19)</f>
        <v>0</v>
      </c>
      <c r="AX19" s="507"/>
      <c r="AY19" s="499">
        <f>SUMIFS(произв!A4:A10000,произв!F4:F10000,AX4,произв!Y4:Y10000,A19)+SUMIFS(торг!A4:A10000,торг!F4:F10000,AX4,торг!Y4:Y10000,A19)+SUMIFS(склад!A4:A10000,склад!F4:F10000,AX4,склад!Y4:Y10000,A19)+SUMIFS('обр '!A4:A10000,'обр '!F4:F10000,AX4,'обр '!Y4:Y10000,A19)+SUMIFS(детс!A4:A10000,детс!F4:F10000,AX4,детс!Y4:Y10000,A19)+SUMIFS(культ!A4:A10000,культ!F4:F10000,AX4,культ!Y4:Y10000,A19)+SUMIFS(спорт!A4:A10000,спорт!F4:F10000,AX4,спорт!Y4:Y10000,A19)+SUMIFS(лечеб!A4:A10000,лечеб!F4:F10000,AX4,лечеб!Y4:Y10000,A19)+SUMIFS(Баня!A4:A10000,Баня!F4:F10000,AX4,Баня!Y4:Y10000,A19)+SUMIFS(Адм!A4:A10000,Адм!F4:F10000,AX4,Адм!Y4:Y10000,A19)+SUMIFS(С.Х!A4:A10001,С.Х!F4:F10001,AX4,С.Х!Y4:Y10001,A19)+SUMIFS(новостр!A4:A10000,новостр!F4:F10000,AX4,новостр!X4:X10000,A19)+SUMIFS(авт!A4:A10003,авт!F4:F10003,AX4,авт!X4:X10003,A19)+SUMIFS(ЖС!A4:A9999,ЖС!F4:F9999,AX4,ЖС!AK4:AK9999,A19)+SUMIFS(Пр.откр.тер!A4:A10000,Пр.откр.тер!F4:F10000,AX4,Пр.откр.тер!U4:U10000,A19)</f>
        <v>0</v>
      </c>
      <c r="AZ19" s="501"/>
      <c r="BA19" s="548">
        <f>SUMIFS(произв!O4:O10000,произв!F4:F10000,AX4,произв!Y4:Y10000,A19)+SUMIFS(торг!O4:O10000,торг!F4:F10000,AX4,торг!Y4:Y10000,A19)+SUMIFS(склад!O4:O10000,склад!F4:F10000,AX4,склад!Y4:Y10000,A19)+SUMIFS('обр '!O4:O10000,'обр '!F4:F10000,AX4,'обр '!Y4:Y10000,A19)+SUMIFS(детс!O4:O10000,детс!F4:F10000,AX4,детс!Y4:Y10000,A19)+SUMIFS(культ!O4:O10000,культ!F4:F10000,AX4,культ!Y4:Y10000,A19)+SUMIFS(спорт!O4:O10000,спорт!F4:F10000,AX4,спорт!Y4:Y10000,A19)+SUMIFS(лечеб!O4:O10000,лечеб!F4:F10000,AX4,лечеб!Y4:Y10000,A19)+SUMIFS(Баня!O4:O10000,Баня!F4:F10000,AX4,Баня!Y4:Y10000,A19)+SUMIFS(Адм!O4:O10000,Адм!F4:F10000,AX4,Адм!Y4:Y10000,A19)+SUMIFS(С.Х!O4:O10001,С.Х!F4:F10001,AX4,С.Х!Y4:Y10001,A19)+SUMIFS(новостр!N4:N10000,новостр!F4:F10000,AX4,новостр!X4:X10000,A19)+SUMIFS(авт!K4:K10003,авт!F4:F10003,AX4,авт!X4:X10003,A19)+SUMIFS(ЖС!S4:S9999,ЖС!F4:F9999,AX4,ЖС!AK4:AK9999,A19)+SUMIFS(Пр.откр.тер!N4:N10000,Пр.откр.тер!F4:F10000,AX4,Пр.откр.тер!U4:U10000,A19)</f>
        <v>0</v>
      </c>
      <c r="BB19" s="507"/>
      <c r="BC19" s="499">
        <f>SUMIFS(произв!A4:A10000,произв!F4:F10000,BB4,произв!Y4:Y10000,A19)+SUMIFS(торг!A4:A10000,торг!F4:F10000,BB4,торг!Y4:Y10000,A19)+SUMIFS(склад!A4:A10000,склад!F4:F10000,BB4,склад!Y4:Y10000,A19)+SUMIFS('обр '!A4:A10000,'обр '!F4:F10000,BB4,'обр '!Y4:Y10000,A19)+SUMIFS(детс!A4:A10000,детс!F4:F10000,BB4,детс!Y4:Y10000,A19)+SUMIFS(культ!A4:A10000,культ!F4:F10000,BB4,культ!Y4:Y10000,A19)+SUMIFS(спорт!A4:A10000,спорт!F4:F10000,BB4,спорт!Y4:Y10000,A19)+SUMIFS(лечеб!A4:A10000,лечеб!F4:F10000,BB4,лечеб!Y4:Y10000,A19)+SUMIFS(Баня!A4:A10000,Баня!F4:F10000,BB4,Баня!Y4:Y10000,A19)+SUMIFS(Адм!A4:A10000,Адм!F4:F10000,BB4,Адм!Y4:Y10000,A19)+SUMIFS(С.Х!A4:A10001,С.Х!F4:F10001,BB4,С.Х!Y4:Y10001,A19)+SUMIFS(новостр!A4:A10000,новостр!F4:F10000,BB4,новостр!X4:X10000,A19)+SUMIFS(авт!A4:A10003,авт!F4:F10003,BB4,авт!X4:X10003,A19)+SUMIFS(ЖС!A4:A9999,ЖС!F4:F9999,BB4,ЖС!AK4:AK9999,A19)+SUMIFS(Пр.откр.тер!A4:A10000,Пр.откр.тер!F4:F10000,BB4,Пр.откр.тер!U4:U10000,A19)</f>
        <v>0</v>
      </c>
      <c r="BD19" s="501"/>
      <c r="BE19" s="548">
        <f>SUMIFS(произв!O4:O10000,произв!F4:F10000,BB4,произв!Y4:Y10000,A19)+SUMIFS(торг!O4:O10000,торг!F4:F10000,BB4,торг!Y4:Y10000,A19)+SUMIFS(склад!O4:O10000,склад!F4:F10000,BB4,склад!Y4:Y10000,A19)+SUMIFS('обр '!O4:O10000,'обр '!F4:F10000,BB4,'обр '!Y4:Y10000,A19)+SUMIFS(детс!O4:O10000,детс!F4:F10000,BB4,детс!Y4:Y10000,A19)+SUMIFS(культ!O4:O10000,культ!F4:F10000,BB4,культ!Y4:Y10000,A19)+SUMIFS(спорт!O4:O10000,спорт!F4:F10000,BB4,спорт!Y4:Y10000,A19)+SUMIFS(лечеб!O4:O10000,лечеб!F4:F10000,BB4,лечеб!Y4:Y10000,A19)+SUMIFS(Баня!O4:O10000,Баня!F4:F10000,BB4,Баня!Y4:Y10000,A19)+SUMIFS(Адм!O4:O10000,Адм!F4:F10000,BB4,Адм!Y4:Y10000,A19)+SUMIFS(С.Х!O4:O10001,С.Х!F4:F10001,BB4,С.Х!Y4:Y10001,A19)+SUMIFS(новостр!N4:N10000,новостр!F4:F10000,BB4,новостр!X4:X10000,A19)+SUMIFS(авт!K4:K10003,авт!F4:F10003,BB4,авт!X4:X10003,A19)+SUMIFS(ЖС!S4:S9999,ЖС!F4:F9999,BB4,ЖС!AK4:AK9999,A19)+SUMIFS(Пр.откр.тер!N4:N10000,Пр.откр.тер!F4:F10000,BB4,Пр.откр.тер!U4:U10000,A19)</f>
        <v>0</v>
      </c>
      <c r="BF19" s="507"/>
      <c r="BG19" s="499">
        <f>SUMIFS(произв!A4:A10000,произв!F4:F10000,BF4,произв!Y4:Y10000,A19)+SUMIFS(торг!A4:A10000,торг!F4:F10000,BF4,торг!Y4:Y10000,A19)+SUMIFS(склад!A4:A10000,склад!F4:F10000,BF4,склад!Y4:Y10000,A19)+SUMIFS('обр '!A4:A10000,'обр '!F4:F10000,BF4,'обр '!Y4:Y10000,A19)+SUMIFS(детс!A4:A10000,детс!F4:F10000,BF4,детс!Y4:Y10000,A19)+SUMIFS(культ!A4:A10000,культ!F4:F10000,BF4,культ!Y4:Y10000,A19)+SUMIFS(спорт!A4:A10000,спорт!F4:F10000,BF4,спорт!Y4:Y10000,A19)+SUMIFS(лечеб!A4:A10000,лечеб!F4:F10000,BF4,лечеб!Y4:Y10000,A19)+SUMIFS(Баня!A4:A10000,Баня!F4:F10000,BF4,Баня!Y4:Y10000,A19)+SUMIFS(Адм!A4:A10000,Адм!F4:F10000,BF4,Адм!Y4:Y10000,A19)+SUMIFS(С.Х!A4:A10001,С.Х!F4:F10001,BF4,С.Х!Y4:Y10001,A19)+SUMIFS(новостр!A4:A10000,новостр!F4:F10000,BF4,новостр!X4:X10000,A19)+SUMIFS(авт!A4:A10003,авт!F4:F10003,BF4,авт!X4:X10003,A19)+SUMIFS(ЖС!A4:A9999,ЖС!F4:F9999,BF4,ЖС!AK4:AK9999,A19)+SUMIFS(Пр.откр.тер!A4:A10000,Пр.откр.тер!F4:F10000,BF4,Пр.откр.тер!U4:U10000,A19)</f>
        <v>0</v>
      </c>
      <c r="BH19" s="501"/>
      <c r="BI19" s="549">
        <f>SUMIFS(произв!O4:O10000,произв!F4:F10000,BF4,произв!Y4:Y10000,A19)+SUMIFS(торг!O4:O10000,торг!F4:F10000,BF4,торг!Y4:Y10000,A19)+SUMIFS(склад!O4:O10000,склад!F4:F10000,BF4,склад!Y4:Y10000,A19)+SUMIFS('обр '!O4:O10000,'обр '!F4:F10000,BF4,'обр '!Y4:Y10000,A19)+SUMIFS(детс!O4:O10000,детс!F4:F10000,BF4,детс!Y4:Y10000,A19)+SUMIFS(культ!O4:O10000,культ!F4:F10000,BF4,культ!Y4:Y10000,A19)+SUMIFS(спорт!O4:O10000,спорт!F4:F10000,BF4,спорт!Y4:Y10000,A19)+SUMIFS(лечеб!O4:O10000,лечеб!F4:F10000,BF4,лечеб!Y4:Y10000,A19)+SUMIFS(Баня!O4:O10000,Баня!F4:F10000,BF4,Баня!Y4:Y10000,A19)+SUMIFS(Адм!O4:O10000,Адм!F4:F10000,BF4,Адм!Y4:Y10000,A19)+SUMIFS(С.Х!O4:O10001,С.Х!F4:F10001,BF4,С.Х!Y4:Y10001,A19)+SUMIFS(новостр!N4:N10000,новостр!F4:F10000,BF4,новостр!X4:X10000,A19)+SUMIFS(авт!K4:K10003,авт!F4:F10003,BF4,авт!X4:X10003,A19)+SUMIFS(ЖС!S4:S9999,ЖС!F4:F9999,BF4,ЖС!AK4:AK9999,A19)+SUMIFS(Пр.откр.тер!N4:N10000,Пр.откр.тер!F4:F10000,BF4,Пр.откр.тер!U4:U10000,A19)</f>
        <v>0</v>
      </c>
      <c r="BJ19" s="507"/>
      <c r="BK19" s="499">
        <f>SUMIFS(произв!A4:A10000,произв!F4:F10000,BJ4,произв!Y4:Y10000,A19)+SUMIFS(торг!A4:A10000,торг!F4:F10000,BJ4,торг!Y4:Y10000,A19)+SUMIFS(склад!A4:A10000,склад!F4:F10000,BJ4,склад!Y4:Y10000,A19)+SUMIFS('обр '!A4:A10000,'обр '!F4:F10000,BJ4,'обр '!Y4:Y10000,A19)+SUMIFS(детс!A4:A10000,детс!F4:F10000,BJ4,детс!Y4:Y10000,A19)+SUMIFS(культ!A4:A10000,культ!F4:F10000,BJ4,культ!Y4:Y10000,A19)+SUMIFS(спорт!A4:A10000,спорт!F4:F10000,BJ4,спорт!Y4:Y10000,A19)+SUMIFS(лечеб!A4:A10000,лечеб!F4:F10000,BJ4,лечеб!Y4:Y10000,A19)+SUMIFS(Баня!A4:A10000,Баня!F4:F10000,BJ4,Баня!Y4:Y10000,A19)+SUMIFS(Адм!A4:A10000,Адм!F4:F10000,BJ4,Адм!Y4:Y10000,A19)+SUMIFS(С.Х!A4:A10001,С.Х!F4:F10001,BJ4,С.Х!Y4:Y10001,A19)+SUMIFS(новостр!A4:A10000,новостр!F4:F10000,BJ4,новостр!X4:X10000,A19)+SUMIFS(авт!A4:A10003,авт!F4:F10003,BJ4,авт!X4:X10003,A19)+SUMIFS(ЖС!A4:A9999,ЖС!F4:F9999,BJ4,ЖС!AK4:AK9999,A19)+SUMIFS(Пр.откр.тер!A4:A10000,Пр.откр.тер!F4:F10000,BJ4,Пр.откр.тер!U4:U10000,A19)</f>
        <v>0</v>
      </c>
      <c r="BL19" s="501"/>
      <c r="BM19" s="548">
        <f>SUMIFS(произв!O4:O10000,произв!F4:F10000,BJ4,произв!Y4:Y10000,A19)+SUMIFS(торг!O4:O10000,торг!F4:F10000,BJ4,торг!Y4:Y10000,A19)+SUMIFS(склад!O4:O10000,склад!F4:F10000,BJ4,склад!Y4:Y10000,A19)+SUMIFS('обр '!O4:O10000,'обр '!F4:F10000,BJ4,'обр '!Y4:Y10000,A19)+SUMIFS(детс!O4:O10000,детс!F4:F10000,BJ4,детс!Y4:Y10000,A19)+SUMIFS(культ!O4:O10000,культ!F4:F10000,BJ4,культ!Y4:Y10000,A19)+SUMIFS(спорт!O4:O10000,спорт!F4:F10000,BJ4,спорт!Y4:Y10000,A19)+SUMIFS(лечеб!O4:O10000,лечеб!F4:F10000,BJ4,лечеб!Y4:Y10000,A19)+SUMIFS(Баня!O4:O10000,Баня!F4:F10000,BJ4,Баня!Y4:Y10000,A19)+SUMIFS(Адм!O4:O10000,Адм!F4:F10000,BJ4,Адм!Y4:Y10000,A19)+SUMIFS(С.Х!O4:O10001,С.Х!F4:F10001,BJ4,С.Х!Y4:Y10001,A19)+SUMIFS(новостр!N4:N10000,новостр!F4:F10000,BJ4,новостр!X4:X10000,A19)+SUMIFS(авт!K4:K10003,авт!F4:F10003,BJ4,авт!X4:X10003,A19)+SUMIFS(ЖС!S4:S9999,ЖС!F4:F9999,BJ4,ЖС!AK4:AK9999,A19)+SUMIFS(Пр.откр.тер!N4:N10000,Пр.откр.тер!F4:F10000,BJ4,Пр.откр.тер!U4:U10000,A19)</f>
        <v>0</v>
      </c>
      <c r="BN19" s="507"/>
      <c r="BO19" s="499">
        <f>SUMIFS(произв!A4:A10000,произв!F4:F10000,BN4,произв!Y4:Y10000,A19)+SUMIFS(торг!A4:A10000,торг!F4:F10000,BN4,торг!Y4:Y10000,A19)+SUMIFS(склад!A4:A10000,склад!F4:F10000,BN4,склад!Y4:Y10000,A19)+SUMIFS('обр '!A4:A10000,'обр '!F4:F10000,BN4,'обр '!Y4:Y10000,A19)+SUMIFS(детс!A4:A10000,детс!F4:F10000,BN4,детс!Y4:Y10000,A19)+SUMIFS(культ!A4:A10000,культ!F4:F10000,BN4,культ!Y4:Y10000,A19)+SUMIFS(спорт!A4:A10000,спорт!F4:F10000,BN4,спорт!Y4:Y10000,A19)+SUMIFS(лечеб!A4:A10000,лечеб!F4:F10000,BN4,лечеб!Y4:Y10000,A19)+SUMIFS(Баня!A4:A10000,Баня!F4:F10000,BN4,Баня!Y4:Y10000,A19)+SUMIFS(Адм!A4:A10000,Адм!F4:F10000,BN4,Адм!Y4:Y10000,A19)+SUMIFS(С.Х!A4:A10001,С.Х!F4:F10001,BN4,С.Х!Y4:Y10001,A19)+SUMIFS(новостр!A4:A10000,новостр!F4:F10000,BN4,новостр!X4:X10000,A19)+SUMIFS(авт!A4:A10003,авт!F4:F10003,BN4,авт!X4:X10003,A19)+SUMIFS(ЖС!A4:A9999,ЖС!F4:F9999,BN4,ЖС!AK4:AK9999,A19)+SUMIFS(Пр.откр.тер!A4:A10000,Пр.откр.тер!F4:F10000,BN4,Пр.откр.тер!U4:U10000,A19)</f>
        <v>0</v>
      </c>
      <c r="BP19" s="501"/>
      <c r="BQ19" s="548">
        <f>SUMIFS(произв!O4:O10000,произв!F4:F10000,BN4,произв!Y4:Y10000,A19)+SUMIFS(торг!O4:O10000,торг!F4:F10000,BN4,торг!Y4:Y10000,A19)+SUMIFS(склад!O4:O10000,склад!F4:F10000,BN4,склад!Y4:Y10000,A19)+SUMIFS('обр '!O4:O10000,'обр '!F4:F10000,BN4,'обр '!Y4:Y10000,A19)+SUMIFS(детс!O4:O10000,детс!F4:F10000,BN4,детс!Y4:Y10000,A19)+SUMIFS(культ!O4:O10000,культ!F4:F10000,BN4,культ!Y4:Y10000,A19)+SUMIFS(спорт!O4:O10000,спорт!F4:F10000,BN4,спорт!Y4:Y10000,A19)+SUMIFS(лечеб!O4:O10000,лечеб!F4:F10000,BN4,лечеб!Y4:Y10000,A19)+SUMIFS(Баня!O4:O10000,Баня!F4:F10000,BN4,Баня!Y4:Y10000,A19)+SUMIFS(Адм!O4:O10000,Адм!F4:F10000,BN4,Адм!Y4:Y10000,A19)+SUMIFS(С.Х!O4:O10001,С.Х!F4:F10001,BN4,С.Х!Y4:Y10001,A19)+SUMIFS(новостр!N4:N10000,новостр!F4:F10000,BN4,новостр!X4:X10000,A19)+SUMIFS(авт!K4:K10003,авт!F4:F10003,BN4,авт!X4:X10003,A19)+SUMIFS(ЖС!S4:S9999,ЖС!F4:F9999,BN4,ЖС!AK4:AK9999,A19)+SUMIFS(Пр.откр.тер!N4:N10000,Пр.откр.тер!F4:F10000,BN4,Пр.откр.тер!U4:U10000,A19)</f>
        <v>0</v>
      </c>
      <c r="BR19" s="507"/>
      <c r="BS19" s="499">
        <f>SUMIFS(произв!A4:A10000,произв!F4:F10000,BR4,произв!Y4:Y10000,A19)+SUMIFS(торг!A4:A10000,торг!F4:F10000,BR4,торг!Y4:Y10000,A19)+SUMIFS(склад!A4:A10000,склад!F4:F10000,BR4,склад!Y4:Y10000,A19)+SUMIFS('обр '!A4:A10000,'обр '!F4:F10000,BR4,'обр '!Y4:Y10000,A19)+SUMIFS(детс!A4:A10000,детс!F4:F10000,BR4,детс!Y4:Y10000,A19)+SUMIFS(культ!A4:A10000,культ!F4:F10000,BR4,культ!Y4:Y10000,A19)+SUMIFS(спорт!A4:A10000,спорт!F4:F10000,BR4,спорт!Y4:Y10000,A19)+SUMIFS(лечеб!A4:A10000,лечеб!F4:F10000,BR4,лечеб!Y4:Y10000,A19)+SUMIFS(Баня!A4:A10000,Баня!F4:F10000,BR4,Баня!Y4:Y10000,A19)+SUMIFS(Адм!A4:A10000,Адм!F4:F10000,BR4,Адм!Y4:Y10000,A19)+SUMIFS(С.Х!A4:A10001,С.Х!F4:F10001,BR4,С.Х!Y4:Y10001,A19)+SUMIFS(новостр!A4:A10000,новостр!F4:F10000,BR4,новостр!X4:X10000,A19)+SUMIFS(авт!A4:A10003,авт!F4:F10003,BR4,авт!X4:X10003,A19)+SUMIFS(ЖС!A4:A9999,ЖС!F4:F9999,BR4,ЖС!AK4:AK9999,A19)+SUMIFS(Пр.откр.тер!A4:A10000,Пр.откр.тер!F4:F10000,BR4,Пр.откр.тер!U4:U10000,A19)</f>
        <v>0</v>
      </c>
      <c r="BT19" s="501"/>
      <c r="BU19" s="548">
        <f>SUMIFS(произв!O4:O10000,произв!F4:F10000,BR4,произв!Y4:Y10000,A19)+SUMIFS(торг!O4:O10000,торг!F4:F10000,BR4,торг!Y4:Y10000,A19)+SUMIFS(склад!O4:O10000,склад!F4:F10000,BR4,склад!Y4:Y10000,A19)+SUMIFS('обр '!O4:O10000,'обр '!F4:F10000,BR4,'обр '!Y4:Y10000,A19)+SUMIFS(детс!O4:O10000,детс!F4:F10000,BR4,детс!Y4:Y10000,A19)+SUMIFS(культ!O4:O10000,культ!F4:F10000,BR4,культ!Y4:Y10000,A19)+SUMIFS(спорт!O4:O10000,спорт!F4:F10000,BR4,спорт!Y4:Y10000,A19)+SUMIFS(лечеб!O4:O10000,лечеб!F4:F10000,BR4,лечеб!Y4:Y10000,A19)+SUMIFS(Баня!O4:O10000,Баня!F4:F10000,BR4,Баня!Y4:Y10000,A19)+SUMIFS(Адм!O4:O10000,Адм!F4:F10000,BR4,Адм!Y4:Y10000,A19)+SUMIFS(С.Х!O4:O10001,С.Х!F4:F10001,BR4,С.Х!Y4:Y10001,A19)+SUMIFS(новостр!N4:N10000,новостр!F4:F10000,BR4,новостр!X4:X10000,A19)+SUMIFS(авт!K4:K10003,авт!F4:F10003,BR4,авт!X4:X10003,A19)+SUMIFS(ЖС!S4:S9999,ЖС!F4:F9999,BR4,ЖС!AK4:AK9999,A19)+SUMIFS(Пр.откр.тер!N4:N10000,Пр.откр.тер!F4:F10000,BR4,Пр.откр.тер!U4:U10000,A19)</f>
        <v>0</v>
      </c>
      <c r="BV19" s="507"/>
      <c r="BW19" s="499">
        <f>SUMIFS(произв!A4:A10000,произв!F4:F10000,BV4,произв!Y4:Y10000,A19)+SUMIFS(торг!A4:A10000,торг!F4:F10000,BV4,торг!Y4:Y10000,A19)+SUMIFS(склад!A4:A10000,склад!F4:F10000,BV4,склад!Y4:Y10000,A19)+SUMIFS('обр '!A4:A10000,'обр '!F4:F10000,BV4,'обр '!Y4:Y10000,A19)+SUMIFS(детс!A4:A10000,детс!F4:F10000,BV4,детс!Y4:Y10000,A19)+SUMIFS(культ!A4:A10000,культ!F4:F10000,BV4,культ!Y4:Y10000,A19)+SUMIFS(спорт!A4:A10000,спорт!F4:F10000,BV4,спорт!Y4:Y10000,A19)+SUMIFS(лечеб!A4:A10000,лечеб!F4:F10000,BV4,лечеб!Y4:Y10000,A19)+SUMIFS(Баня!A4:A10000,Баня!F4:F10000,BV4,Баня!Y4:Y10000,A19)+SUMIFS(Адм!A4:A10000,Адм!F4:F10000,BV4,Адм!Y4:Y10000,A19)+SUMIFS(С.Х!A4:A10001,С.Х!F4:F10001,BV4,С.Х!Y4:Y10001,A19)+SUMIFS(новостр!A4:A10000,новостр!F4:F10000,BV4,новостр!X4:X10000,A19)+SUMIFS(авт!A4:A10003,авт!F4:F10003,BV4,авт!X4:X10003,A19)+SUMIFS(ЖС!A4:A9999,ЖС!F4:F9999,BV4,ЖС!AK4:AK9999,A19)+SUMIFS(Пр.откр.тер!A4:A10000,Пр.откр.тер!F4:F10000,BV4,Пр.откр.тер!U4:U10000,A19)</f>
        <v>0</v>
      </c>
      <c r="BX19" s="501"/>
      <c r="BY19" s="548">
        <f>SUMIFS(произв!O4:O10000,произв!F4:F10000,BV4,произв!Y4:Y10000,A19)+SUMIFS(торг!O4:O10000,торг!F4:F10000,BV4,торг!Y4:Y10000,A19)+SUMIFS(склад!O4:O10000,склад!F4:F10000,BV4,склад!Y4:Y10000,A19)+SUMIFS('обр '!O4:O10000,'обр '!F4:F10000,BV4,'обр '!Y4:Y10000,A19)+SUMIFS(детс!O4:O10000,детс!F4:F10000,BV4,детс!Y4:Y10000,A19)+SUMIFS(культ!O4:O10000,культ!F4:F10000,BV4,культ!Y4:Y10000,A19)+SUMIFS(спорт!O4:O10000,спорт!F4:F10000,BV4,спорт!Y4:Y10000,A19)+SUMIFS(лечеб!O4:O10000,лечеб!F4:F10000,BV4,лечеб!Y4:Y10000,A19)+SUMIFS(Баня!O4:O10000,Баня!F4:F10000,BV4,Баня!Y4:Y10000,A19)+SUMIFS(Адм!O4:O10000,Адм!F4:F10000,BV4,Адм!Y4:Y10000,A19)+SUMIFS(С.Х!O4:O10001,С.Х!F4:F10001,BV4,С.Х!Y4:Y10001,A19)+SUMIFS(новостр!N4:N10000,новостр!F4:F10000,BV4,новостр!X4:X10000,A19)+SUMIFS(авт!K4:K10003,авт!F4:F10003,BV4,авт!X4:X10003,A19)+SUMIFS(ЖС!S4:S9999,ЖС!F4:F9999,BV4,ЖС!AK4:AK9999,A19)+SUMIFS(Пр.откр.тер!N4:N10000,Пр.откр.тер!F4:F10000,BV4,Пр.откр.тер!U4:U10000,A19)</f>
        <v>0</v>
      </c>
      <c r="BZ19" s="507"/>
      <c r="CA19" s="499">
        <f>SUMIFS(произв!A4:A10000,произв!F4:F10000,BZ4,произв!Y4:Y10000,A19)+SUMIFS(торг!A4:A10000,торг!F4:F10000,BZ4,торг!Y4:Y10000,A19)+SUMIFS(склад!A4:A10000,склад!F4:F10000,BZ4,склад!Y4:Y10000,A19)+SUMIFS('обр '!A4:A10000,'обр '!F4:F10000,BZ4,'обр '!Y4:Y10000,A19)+SUMIFS(детс!A4:A10000,детс!F4:F10000,BZ4,детс!Y4:Y10000,A19)+SUMIFS(культ!A4:A10000,культ!F4:F10000,BZ4,культ!Y4:Y10000,A19)+SUMIFS(спорт!A4:A10000,спорт!F4:F10000,BZ4,спорт!Y4:Y10000,A19)+SUMIFS(лечеб!A4:A10000,лечеб!F4:F10000,BZ4,лечеб!Y4:Y10000,A19)+SUMIFS(Баня!A4:A10000,Баня!F4:F10000,BZ4,Баня!Y4:Y10000,A19)+SUMIFS(Адм!A4:A10000,Адм!F4:F10000,BZ4,Адм!Y4:Y10000,A19)+SUMIFS(С.Х!A4:A10001,С.Х!F4:F10001,BZ4,С.Х!Y4:Y10001,A19)+SUMIFS(новостр!A4:A10000,новостр!F4:F10000,BZ4,новостр!X4:X10000,A19)+SUMIFS(авт!A4:A10003,авт!F4:F10003,BZ4,авт!X4:X10003,A19)+SUMIFS(ЖС!A4:A9999,ЖС!F4:F9999,BZ4,ЖС!AK4:AK9999,A19)+SUMIFS(Пр.откр.тер!A4:A10000,Пр.откр.тер!F4:F10000,BZ4,Пр.откр.тер!U4:U10000,A19)</f>
        <v>0</v>
      </c>
      <c r="CB19" s="501"/>
      <c r="CC19" s="549">
        <f>SUMIFS(произв!O4:O10000,произв!F4:F10000,BZ4,произв!Y4:Y10000,A19)+SUMIFS(торг!O4:O10000,торг!F4:F10000,BZ4,торг!Y4:Y10000,A19)+SUMIFS(склад!O4:O10000,склад!F4:F10000,BZ4,склад!Y4:Y10000,A19)+SUMIFS('обр '!O4:O10000,'обр '!F4:F10000,BZ4,'обр '!Y4:Y10000,A19)+SUMIFS(детс!O4:O10000,детс!F4:F10000,BZ4,детс!Y4:Y10000,A19)+SUMIFS(культ!O4:O10000,культ!F4:F10000,BZ4,культ!Y4:Y10000,A19)+SUMIFS(спорт!O4:O10000,спорт!F4:F10000,BZ4,спорт!Y4:Y10000,A19)+SUMIFS(лечеб!O4:O10000,лечеб!F4:F10000,BZ4,лечеб!Y4:Y10000,A19)+SUMIFS(Баня!O4:O10000,Баня!F4:F10000,BZ4,Баня!Y4:Y10000,A19)+SUMIFS(Адм!O4:O10000,Адм!F4:F10000,BZ4,Адм!Y4:Y10000,A19)+SUMIFS(С.Х!O4:O10001,С.Х!F4:F10001,BZ4,С.Х!Y4:Y10001,A19)+SUMIFS(новостр!N4:N10000,новостр!F4:F10000,BZ4,новостр!X4:X10000,A19)+SUMIFS(авт!K4:K10003,авт!F4:F10003,BZ4,авт!X4:X10003,A19)+SUMIFS(ЖС!S4:S9999,ЖС!F4:F9999,BZ4,ЖС!AK4:AK9999,A19)+SUMIFS(Пр.откр.тер!N4:N10000,Пр.откр.тер!F4:F10000,BZ4,Пр.откр.тер!U4:U10000,A19)</f>
        <v>0</v>
      </c>
      <c r="CD19" s="507"/>
      <c r="CE19" s="499">
        <f>SUMIFS(произв!A4:A10000,произв!F4:F10000,CD4,произв!Y4:Y10000,A19)+SUMIFS(торг!A4:A10000,торг!F4:F10000,CD4,торг!Y4:Y10000,A19)+SUMIFS(склад!A4:A10000,склад!F4:F10000,CD4,склад!Y4:Y10000,A19)+SUMIFS('обр '!A4:A10000,'обр '!F4:F10000,CD4,'обр '!Y4:Y10000,A19)+SUMIFS(детс!A4:A10000,детс!F4:F10000,CD4,детс!Y4:Y10000,A19)+SUMIFS(культ!A4:A10000,культ!F4:F10000,CD4,культ!Y4:Y10000,A19)+SUMIFS(спорт!A4:A10000,спорт!F4:F10000,CD4,спорт!Y4:Y10000,A19)+SUMIFS(лечеб!A4:A10000,лечеб!F4:F10000,CD4,лечеб!Y4:Y10000,A19)+SUMIFS(Баня!A4:A10000,Баня!F4:F10000,CD4,Баня!Y4:Y10000,A19)+SUMIFS(Адм!A4:A10000,Адм!F4:F10000,CD4,Адм!Y4:Y10000,A19)+SUMIFS(С.Х!A4:A10001,С.Х!F4:F10001,CD4,С.Х!Y4:Y10001,A19)+SUMIFS(новостр!A4:A10000,новостр!F4:F10000,CD4,новостр!X4:X10000,A19)+SUMIFS(авт!A4:A10003,авт!F4:F10003,CD4,авт!X4:X10003,A19)+SUMIFS(ЖС!A4:A9999,ЖС!F4:F9999,CD4,ЖС!AK4:AK9999,A19)+SUMIFS(Пр.откр.тер!A4:A10000,Пр.откр.тер!F4:F10000,CD4,Пр.откр.тер!U4:U10000,A19)</f>
        <v>0</v>
      </c>
      <c r="CF19" s="501"/>
      <c r="CG19" s="548">
        <f>SUMIFS(произв!O4:O10000,произв!F4:F10000,CD4,произв!Y4:Y10000,A19)+SUMIFS(торг!O4:O10000,торг!F4:F10000,CD4,торг!Y4:Y10000,A19)+SUMIFS(склад!O4:O10000,склад!F4:F10000,CD4,склад!Y4:Y10000,A19)+SUMIFS('обр '!O4:O10000,'обр '!F4:F10000,CD4,'обр '!Y4:Y10000,A19)+SUMIFS(детс!O4:O10000,детс!F4:F10000,CD4,детс!Y4:Y10000,A19)+SUMIFS(культ!O4:O10000,культ!F4:F10000,CD4,культ!Y4:Y10000,A19)+SUMIFS(спорт!O4:O10000,спорт!F4:F10000,CD4,спорт!Y4:Y10000,A19)+SUMIFS(лечеб!O4:O10000,лечеб!F4:F10000,CD4,лечеб!Y4:Y10000,A19)+SUMIFS(Баня!O4:O10000,Баня!F4:F10000,CD4,Баня!Y4:Y10000,A19)+SUMIFS(Адм!O4:O10000,Адм!F4:F10000,CD4,Адм!Y4:Y10000,A19)+SUMIFS(С.Х!O4:O10001,С.Х!F4:F10001,CD4,С.Х!Y4:Y10001,A19)+SUMIFS(новостр!N4:N10000,новостр!F4:F10000,CD4,новостр!X4:X10000,A19)+SUMIFS(авт!K4:K10003,авт!F4:F10003,CD4,авт!X4:X10003,A19)+SUMIFS(ЖС!S4:S9999,ЖС!F4:F9999,CD4,ЖС!AK4:AK9999,A19)+SUMIFS(Пр.откр.тер!N4:N10000,Пр.откр.тер!F4:F10000,CD4,Пр.откр.тер!U4:U10000,A19)</f>
        <v>0</v>
      </c>
      <c r="CH19" s="507"/>
      <c r="CI19" s="499">
        <f>SUMIFS(произв!A4:A10000,произв!F4:F10000,CH4,произв!Y4:Y10000,A19)+SUMIFS(торг!A4:A10000,торг!F4:F10000,CH4,торг!Y4:Y10000,A19)+SUMIFS(склад!A4:A10000,склад!F4:F10000,CH4,склад!Y4:Y10000,A19)+SUMIFS('обр '!A4:A10000,'обр '!F4:F10000,CH4,'обр '!Y4:Y10000,A19)+SUMIFS(детс!A4:A10000,детс!F4:F10000,CH4,детс!Y4:Y10000,A19)+SUMIFS(культ!A4:A10000,культ!F4:F10000,CH4,культ!Y4:Y10000,A19)+SUMIFS(спорт!A4:A10000,спорт!F4:F10000,CH4,спорт!Y4:Y10000,A19)+SUMIFS(лечеб!A4:A10000,лечеб!F4:F10000,CH4,лечеб!Y4:Y10000,A19)+SUMIFS(Баня!A4:A10000,Баня!F4:F10000,CH4,Баня!Y4:Y10000,A19)+SUMIFS(Адм!A4:A10000,Адм!F4:F10000,CH4,Адм!Y4:Y10000,A19)+SUMIFS(С.Х!A4:A10001,С.Х!F4:F10001,CH4,С.Х!Y4:Y10001,A19)+SUMIFS(новостр!A4:A10000,новостр!F4:F10000,CH4,новостр!X4:X10000,A19)+SUMIFS(авт!A4:A10003,авт!F4:F10003,CH4,авт!X4:X10003,A19)+SUMIFS(ЖС!A4:A9999,ЖС!F4:F9999,CH4,ЖС!AK4:AK9999,A19)+SUMIFS(Пр.откр.тер!A4:A10000,Пр.откр.тер!F4:F10000,CH4,Пр.откр.тер!U4:U10000,A19)</f>
        <v>0</v>
      </c>
      <c r="CJ19" s="501"/>
      <c r="CK19" s="548">
        <f>SUMIFS(произв!O4:O10000,произв!F4:F10000,CH4,произв!Y4:Y10000,A19)+SUMIFS(торг!O4:O10000,торг!F4:F10000,CH4,торг!Y4:Y10000,A19)+SUMIFS(склад!O4:O10000,склад!F4:F10000,CH4,склад!Y4:Y10000,A19)+SUMIFS('обр '!O4:O10000,'обр '!F4:F10000,CH4,'обр '!Y4:Y10000,A19)+SUMIFS(детс!O4:O10000,детс!F4:F10000,CH4,детс!Y4:Y10000,A19)+SUMIFS(культ!O4:O10000,культ!F4:F10000,CH4,культ!Y4:Y10000,A19)+SUMIFS(спорт!O4:O10000,спорт!F4:F10000,CH4,спорт!Y4:Y10000,A19)+SUMIFS(лечеб!O4:O10000,лечеб!F4:F10000,CH4,лечеб!Y4:Y10000,A19)+SUMIFS(Баня!O4:O10000,Баня!F4:F10000,CH4,Баня!Y4:Y10000,A19)+SUMIFS(Адм!O4:O10000,Адм!F4:F10000,CH4,Адм!Y4:Y10000,A19)+SUMIFS(С.Х!O4:O10001,С.Х!F4:F10001,CH4,С.Х!Y4:Y10001,A19)+SUMIFS(новостр!N4:N10000,новостр!F4:F10000,CH4,новостр!X4:X10000,A19)+SUMIFS(авт!K4:K10003,авт!F4:F10003,CH4,авт!X4:X10003,A19)+SUMIFS(ЖС!S4:S9999,ЖС!F4:F9999,CH4,ЖС!AK4:AK9999,A19)+SUMIFS(Пр.откр.тер!N4:N10000,Пр.откр.тер!F4:F10000,CH4,Пр.откр.тер!U4:U10000,A19)</f>
        <v>0</v>
      </c>
    </row>
    <row r="20" spans="1:89" ht="26.25" customHeight="1" thickBot="1">
      <c r="A20" s="539" t="s">
        <v>782</v>
      </c>
      <c r="B20" s="610">
        <v>1</v>
      </c>
      <c r="C20" s="546">
        <f t="shared" si="0"/>
        <v>0</v>
      </c>
      <c r="D20" s="2329">
        <v>0</v>
      </c>
      <c r="E20" s="2327">
        <f t="shared" si="1"/>
        <v>0</v>
      </c>
      <c r="F20" s="527">
        <v>1</v>
      </c>
      <c r="G20" s="528">
        <v>0</v>
      </c>
      <c r="H20" s="533">
        <v>0</v>
      </c>
      <c r="I20" s="534">
        <v>0</v>
      </c>
      <c r="J20" s="676">
        <f>B20/B34*100%</f>
        <v>4.9019607843137254E-3</v>
      </c>
      <c r="K20" s="676">
        <f>C20/C34*100%</f>
        <v>0</v>
      </c>
      <c r="L20" s="676">
        <f>D20/D34*100%</f>
        <v>0</v>
      </c>
      <c r="M20" s="676">
        <f>E20/E34*100%</f>
        <v>0</v>
      </c>
      <c r="N20" s="507"/>
      <c r="O20" s="499">
        <f>SUMIFS(произв!A4:A10000,произв!F4:F10000,N4,произв!Y4:Y10000,A20)+SUMIFS(торг!A4:A10000,торг!F4:F10000,N4,торг!Y4:Y10000,A20)+SUMIFS(склад!A4:A10000,склад!F4:F10000,N4,склад!Y4:Y10000,A20)+SUMIFS('обр '!A4:A10000,'обр '!F4:F10000,N4,'обр '!Y4:Y10000,A20)+SUMIFS(детс!A4:A10000,детс!F4:F10000,N4,детс!Y4:Y10000,A20)+SUMIFS(культ!A4:A10000,культ!F4:F10000,N4,культ!Y4:Y10000,A20)+SUMIFS(спорт!A4:A10000,спорт!F4:F10000,N4,спорт!Y4:Y10000,A20)+SUMIFS(лечеб!A4:A10000,лечеб!F4:F10000,N4,лечеб!Y4:Y10000,A20)+SUMIFS(Баня!A4:A10000,Баня!F4:F10000,N4,Баня!Y4:Y10000,A20)+SUMIFS(Адм!A4:A10000,Адм!F4:F10000,N4,Адм!Y4:Y10000,A20)+SUMIFS(С.Х!A4:A10001,С.Х!F4:F10001,N4,С.Х!Y4:Y10001,A20)+SUMIFS(новостр!A4:A10000,новостр!F4:F10000,N4,новостр!X4:X10000,A20)+SUMIFS(авт!A4:A10003,авт!F4:F10003,N4,авт!X4:X10003,A20)+SUMIFS(ЖС!A4:A9999,ЖС!F4:F9999,N4,ЖС!AK4:AK9999,A20)+SUMIFS(Пр.откр.тер!A4:A10000,Пр.откр.тер!F4:F10000,N4,Пр.откр.тер!U4:U10000,A20)</f>
        <v>0</v>
      </c>
      <c r="P20" s="501"/>
      <c r="Q20" s="548">
        <f>SUMIFS(произв!O4:O10000,произв!F4:F10000,N4,произв!Y4:Y10000,A20)+SUMIFS(торг!O4:O10000,торг!F4:F10000,N4,торг!Y4:Y10000,A20)+SUMIFS(склад!O4:O10000,склад!F4:F10000,N4,склад!Y4:Y10000,A20)+SUMIFS('обр '!O4:O10000,'обр '!F4:F10000,N4,'обр '!Y4:Y10000,A20)+SUMIFS(детс!O4:O10000,детс!F4:F10000,N4,детс!Y4:Y10000,A20)+SUMIFS(культ!O4:O10000,культ!F4:F10000,N4,культ!Y4:Y10000,A20)+SUMIFS(спорт!O4:O10000,спорт!F4:F10000,N4,спорт!Y4:Y10000,A20)+SUMIFS(лечеб!O4:O10000,лечеб!F4:F10000,N4,лечеб!Y4:Y10000,A20)+SUMIFS(Баня!O4:O10000,Баня!F4:F10000,N4,Баня!Y4:Y10000,A20)+SUMIFS(Адм!O4:O10000,Адм!F4:F10000,N4,Адм!Y4:Y10000,A20)+SUMIFS(С.Х!O4:O10001,С.Х!F4:F10001,N4,С.Х!Y4:Y10001,A20)+SUMIFS(новостр!N4:N10000,новостр!F4:F10000,N4,новостр!X4:X10000,A20)+SUMIFS(авт!K4:K10003,авт!F4:F10003,N4,авт!X4:X10003,A20)+SUMIFS(ЖС!S4:S9999,ЖС!F4:F9999,N4,ЖС!AK4:AK9999,A20)+SUMIFS(Пр.откр.тер!N4:N10000,Пр.откр.тер!F4:F10000,N4,Пр.откр.тер!U4:U10000,A20)</f>
        <v>0</v>
      </c>
      <c r="R20" s="507"/>
      <c r="S20" s="499">
        <f>SUMIFS(произв!A4:A10000,произв!F4:F10000,R4,произв!Y4:Y10000,A20)+SUMIFS(торг!A4:A10000,торг!F4:F10000,R4,торг!Y4:Y10000,A20)+SUMIFS(склад!A4:A10000,склад!F4:F10000,R4,склад!Y4:Y10000,A20)+SUMIFS('обр '!A4:A10000,'обр '!F4:F10000,R4,'обр '!Y4:Y10000,A20)+SUMIFS(детс!A4:A10000,детс!F4:F10000,R4,детс!Y4:Y10000,A20)+SUMIFS(культ!A4:A10000,культ!F4:F10000,R4,культ!Y4:Y10000,A20)+SUMIFS(спорт!A4:A10000,спорт!F4:F10000,R4,спорт!Y4:Y10000,A20)+SUMIFS(лечеб!A4:A10000,лечеб!F4:F10000,R4,лечеб!Y4:Y10000,A20)+SUMIFS(Баня!A4:A10000,Баня!F4:F10000,R4,Баня!Y4:Y10000,A20)+SUMIFS(Адм!A4:A10000,Адм!F4:F10000,R4,Адм!Y4:Y10000,A20)+SUMIFS(С.Х!A4:A10001,С.Х!F4:F10001,R4,С.Х!Y4:Y10001,A20)+SUMIFS(новостр!A4:A10000,новостр!F4:F10000,R4,новостр!X4:X10000,A20)+SUMIFS(авт!A4:A10003,авт!F4:F10003,R4,авт!X4:X10003,A20)+SUMIFS(ЖС!A4:A9999,ЖС!F4:F9999,R4,ЖС!AK4:AK9999,A20)+SUMIFS(Пр.откр.тер!A4:A10000,Пр.откр.тер!F4:F10000,R4,Пр.откр.тер!U4:U10000,A20)</f>
        <v>0</v>
      </c>
      <c r="T20" s="501"/>
      <c r="U20" s="549">
        <f>SUMIFS(произв!O4:O10000,произв!F4:F10000,R4,произв!Y4:Y10000,A20)+SUMIFS(торг!O4:O10000,торг!F4:F10000,R4,торг!Y4:Y10000,A20)+SUMIFS(склад!O4:O10000,склад!F4:F10000,R4,склад!Y4:Y10000,A20)+SUMIFS('обр '!O4:O10000,'обр '!F4:F10000,R4,'обр '!Y4:Y10000,A20)+SUMIFS(детс!O4:O10000,детс!F4:F10000,R4,детс!Y4:Y10000,A20)+SUMIFS(культ!O4:O10000,культ!F4:F10000,R4,культ!Y4:Y10000,A20)+SUMIFS(спорт!O4:O10000,спорт!F4:F10000,R4,спорт!Y4:Y10000,A20)+SUMIFS(лечеб!O4:O10000,лечеб!F4:F10000,R4,лечеб!Y4:Y10000,A20)+SUMIFS(Баня!O4:O10000,Баня!F4:F10000,R4,Баня!Y4:Y10000,A20)+SUMIFS(Адм!O4:O10000,Адм!F4:F10000,R4,Адм!Y4:Y10000,A20)+SUMIFS(С.Х!O4:O10001,С.Х!F4:F10001,R4,С.Х!Y4:Y10001,A20)+SUMIFS(новостр!N4:N10000,новостр!F4:F10000,R4,новостр!X4:X10000,A20)+SUMIFS(авт!K4:K10003,авт!F4:F10003,R4,авт!X4:X10003,A20)+SUMIFS(ЖС!S4:S9999,ЖС!F4:F9999,R4,ЖС!AK4:AK9999,A20)+SUMIFS(Пр.откр.тер!N4:N10000,Пр.откр.тер!F4:F10000,R4,Пр.откр.тер!U4:U10000,A20)</f>
        <v>0</v>
      </c>
      <c r="V20" s="507"/>
      <c r="W20" s="499">
        <f>SUMIFS(произв!A4:A10000,произв!F4:F10000,V4,произв!Y4:Y10000,A20)+SUMIFS(торг!A4:A10000,торг!F4:F10000,V4,торг!Y4:Y10000,A20)+SUMIFS(склад!A4:A10000,склад!F4:F10000,V4,склад!Y4:Y10000,A20)+SUMIFS('обр '!A4:A10000,'обр '!F4:F10000,V4,'обр '!Y4:Y10000,A20)+SUMIFS(детс!A4:A10000,детс!F4:F10000,V4,детс!Y4:Y10000,A20)+SUMIFS(культ!A4:A10000,культ!F4:F10000,V4,культ!Y4:Y10000,A20)+SUMIFS(спорт!A4:A10000,спорт!F4:F10000,V4,спорт!Y4:Y10000,A20)+SUMIFS(лечеб!A4:A10000,лечеб!F4:F10000,V4,лечеб!Y4:Y10000,A20)+SUMIFS(Баня!A4:A10000,Баня!F4:F10000,V4,Баня!Y4:Y10000,A20)+SUMIFS(Адм!A4:A10000,Адм!F4:F10000,V4,Адм!Y4:Y10000,A20)+SUMIFS(С.Х!A4:A10001,С.Х!F4:F10001,V4,С.Х!Y4:Y10001,A20)+SUMIFS(новостр!A4:A10000,новостр!F4:F10000,V4,новостр!X4:X10000,A20)+SUMIFS(авт!A4:A10003,авт!F4:F10003,V4,авт!X4:X10003,A20)+SUMIFS(ЖС!A4:A9999,ЖС!F4:F9999,V4,ЖС!AK4:AK9999,A20)+SUMIFS(Пр.откр.тер!A4:A10000,Пр.откр.тер!F4:F10000,V4,Пр.откр.тер!U4:U10000,A20)</f>
        <v>0</v>
      </c>
      <c r="X20" s="501"/>
      <c r="Y20" s="548">
        <f>SUMIFS(произв!O4:O10000,произв!F4:F10000,V4,произв!Y4:Y10000,A20)+SUMIFS(торг!O4:O10000,торг!F4:F10000,V4,торг!Y4:Y10000,A20)+SUMIFS(склад!O4:O10000,склад!F4:F10000,V4,склад!Y4:Y10000,A20)+SUMIFS('обр '!O4:O10000,'обр '!F4:F10000,V4,'обр '!Y4:Y10000,A20)+SUMIFS(детс!O4:O10000,детс!F4:F10000,V4,детс!Y4:Y10000,A20)+SUMIFS(культ!O4:O10000,культ!F4:F10000,V4,культ!Y4:Y10000,A20)+SUMIFS(спорт!O4:O10000,спорт!F4:F10000,V4,спорт!Y4:Y10000,A20)+SUMIFS(лечеб!O4:O10000,лечеб!F4:F10000,V4,лечеб!Y4:Y10000,A20)+SUMIFS(Баня!O4:O10000,Баня!F4:F10000,V4,Баня!Y4:Y10000,A20)+SUMIFS(Адм!O4:O10000,Адм!F4:F10000,V4,Адм!Y4:Y10000,A20)+SUMIFS(С.Х!O4:O10001,С.Х!F4:F10001,V4,С.Х!Y4:Y10001,A20)+SUMIFS(новостр!N4:N10000,новостр!F4:F10000,V4,новостр!X4:X10000,A20)+SUMIFS(авт!K4:K10003,авт!F4:F10003,V4,авт!X4:X10003,A20)+SUMIFS(ЖС!S4:S9999,ЖС!F4:F9999,V4,ЖС!AK4:AK9999,A20)+SUMIFS(Пр.откр.тер!N4:N10000,Пр.откр.тер!F4:F10000,V4,Пр.откр.тер!U4:U10000,A20)</f>
        <v>0</v>
      </c>
      <c r="Z20" s="639"/>
      <c r="AA20" s="640">
        <f>SUMIFS(произв!A4:A10000,произв!F4:F10000,Z4,произв!Y4:Y10000,A20)+SUMIFS(торг!A4:A10000,торг!F4:F10000,Z4,торг!Y4:Y10000,A20)+SUMIFS(склад!A4:A10000,склад!F4:F10000,Z4,склад!Y4:Y10000,A20)+SUMIFS('обр '!A4:A10000,'обр '!F4:F10000,Z4,'обр '!Y4:Y10000,A20)+SUMIFS(детс!A4:A10000,детс!F4:F10000,Z4,детс!Y4:Y10000,A20)+SUMIFS(культ!A4:A10000,культ!F4:F10000,Z4,культ!Y4:Y10000,A20)+SUMIFS(спорт!A4:A10000,спорт!F4:F10000,Z4,спорт!Y4:Y10000,A20)+SUMIFS(лечеб!A4:A10000,лечеб!F4:F10000,Z4,лечеб!Y4:Y10000,A20)+SUMIFS(Баня!A4:A10000,Баня!F4:F10000,Z4,Баня!Y4:Y10000,A20)+SUMIFS(Адм!A4:A10000,Адм!F4:F10000,Z4,Адм!Y4:Y10000,A20)+SUMIFS(С.Х!A4:A10001,С.Х!F4:F10001,Z4,С.Х!Y4:Y10001,A20)+SUMIFS(новостр!A4:A10000,новостр!F4:F10000,Z4,новостр!X4:X10000,A20)+SUMIFS(авт!A4:A10003,авт!F4:F10003,Z4,авт!X4:X10003,A20)+SUMIFS(ЖС!A4:A9999,ЖС!F4:F9999,Z4,ЖС!AK4:AK9999,A20)+SUMIFS(Пр.откр.тер!A4:A10000,Пр.откр.тер!F4:F10000,Z4,Пр.откр.тер!U4:U10000,A20)</f>
        <v>0</v>
      </c>
      <c r="AB20" s="641"/>
      <c r="AC20" s="642">
        <f>SUMIFS(произв!O4:O10000,произв!F4:F10000,Z4,произв!Y4:Y10000,A20)+SUMIFS(торг!O4:O10000,торг!F4:F10000,Z4,торг!Y4:Y10000,A20)+SUMIFS(склад!O4:O10000,склад!F4:F10000,Z4,склад!Y4:Y10000,A20)+SUMIFS('обр '!O4:O10000,'обр '!F4:F10000,Z4,'обр '!Y4:Y10000,A20)+SUMIFS(детс!O4:O10000,детс!F4:F10000,Z4,детс!Y4:Y10000,A20)+SUMIFS(культ!O4:O10000,культ!F4:F10000,Z4,культ!Y4:Y10000,A20)+SUMIFS(спорт!O4:O10000,спорт!F4:F10000,Z4,спорт!Y4:Y10000,A20)+SUMIFS(лечеб!O4:O10000,лечеб!F4:F10000,Z4,лечеб!Y4:Y10000,A20)+SUMIFS(Баня!O4:O10000,Баня!F4:F10000,Z4,Баня!Y4:Y10000,A20)+SUMIFS(Адм!O4:O10000,Адм!F4:F10000,Z4,Адм!Y4:Y10000,A20)+SUMIFS(С.Х!O4:O10001,С.Х!F4:F10001,Z4,С.Х!Y4:Y10001,A20)+SUMIFS(новостр!N4:N10000,новостр!F4:F10000,Z4,новостр!X4:X10000,A20)+SUMIFS(авт!K4:K10003,авт!F4:F10003,Z4,авт!X4:X10003,A20)+SUMIFS(ЖС!S4:S9999,ЖС!F4:F9999,Z4,ЖС!AK4:AK9999,A20)+SUMIFS(Пр.откр.тер!N4:N10000,Пр.откр.тер!F4:F10000,Z4,Пр.откр.тер!U4:U10000,A20)</f>
        <v>0</v>
      </c>
      <c r="AD20" s="507"/>
      <c r="AE20" s="499">
        <f>SUMIFS(произв!A4:A10000,произв!F4:F10000,AD4,произв!Y4:Y10000,A20)+SUMIFS(торг!A4:A10000,торг!F4:F10000,AD4,торг!Y4:Y10000,A20)+SUMIFS(склад!A4:A10000,склад!F4:F10000,AD4,склад!Y4:Y10000,A20)+SUMIFS('обр '!A4:A10000,'обр '!F4:F10000,AD4,'обр '!Y4:Y10000,A20)+SUMIFS(детс!A4:A10000,детс!F4:F10000,AD4,детс!Y4:Y10000,A20)+SUMIFS(культ!A4:A10000,культ!F4:F10000,AD4,культ!Y4:Y10000,A20)+SUMIFS(спорт!A4:A10000,спорт!F4:F10000,AD4,спорт!Y4:Y10000,A20)+SUMIFS(лечеб!A4:A10000,лечеб!F4:F10000,AD4,лечеб!Y4:Y10000,A20)+SUMIFS(Баня!A4:A10000,Баня!F4:F10000,AD4,Баня!Y4:Y10000,A20)+SUMIFS(Адм!A4:A10000,Адм!F4:F10000,AD4,Адм!Y4:Y10000,A20)+SUMIFS(С.Х!A4:A10001,С.Х!F4:F10001,AD4,С.Х!Y4:Y10001,A20)+SUMIFS(новостр!A4:A10000,новостр!F4:F10000,AD4,новостр!X4:X10000,A20)+SUMIFS(авт!A4:A10003,авт!F4:F10003,AD4,авт!X4:X10003,A20)+SUMIFS(ЖС!A4:A9999,ЖС!F4:F9999,AD4,ЖС!AK4:AK9999,A20)+SUMIFS(Пр.откр.тер!A4:A10000,Пр.откр.тер!F4:F10000,AD4,Пр.откр.тер!U4:U10000,A20)</f>
        <v>0</v>
      </c>
      <c r="AF20" s="501"/>
      <c r="AG20" s="548">
        <f>SUMIFS(произв!O4:O10000,произв!F4:F10000,AD4,произв!Y4:Y10000,A20)+SUMIFS(торг!O4:O10000,торг!F4:F10000,AD4,торг!Y4:Y10000,A20)+SUMIFS(склад!O4:O10000,склад!F4:F10000,AD4,склад!Y4:Y10000,A20)+SUMIFS('обр '!O4:O10000,'обр '!F4:F10000,AD4,'обр '!Y4:Y10000,A20)+SUMIFS(детс!O4:O10000,детс!F4:F10000,AD4,детс!Y4:Y10000,A20)+SUMIFS(культ!O4:O10000,культ!F4:F10000,AD4,культ!Y4:Y10000,A20)+SUMIFS(спорт!O4:O10000,спорт!F4:F10000,AD4,спорт!Y4:Y10000,A20)+SUMIFS(лечеб!O4:O10000,лечеб!F4:F10000,AD4,лечеб!Y4:Y10000,A20)+SUMIFS(Баня!O4:O10000,Баня!F4:F10000,AD4,Баня!Y4:Y10000,A20)+SUMIFS(Адм!O4:O10000,Адм!F4:F10000,AD4,Адм!Y4:Y10000,A20)+SUMIFS(С.Х!O4:O10001,С.Х!F4:F10001,AD4,С.Х!Y4:Y10001,A20)+SUMIFS(новостр!N4:N10000,новостр!F4:F10000,AD4,новостр!X4:X10000,A20)+SUMIFS(авт!K4:K10003,авт!F4:F10003,AD4,авт!X4:X10003,A20)+SUMIFS(ЖС!S4:S9999,ЖС!F4:F9999,AD4,ЖС!AK4:AK9999,A20)+SUMIFS(Пр.откр.тер!N4:N10000,Пр.откр.тер!F4:F10000,AD4,Пр.откр.тер!U4:U10000,A20)</f>
        <v>0</v>
      </c>
      <c r="AH20" s="507"/>
      <c r="AI20" s="499">
        <f>SUMIFS(произв!A4:A10000,произв!F4:F10000,AH4,произв!Y4:Y10000,A20)+SUMIFS(торг!A4:A10000,торг!F4:F10000,AH4,торг!Y4:Y10000,A20)+SUMIFS(склад!A4:A10000,склад!F4:F10000,AH4,склад!Y4:Y10000,A20)+SUMIFS('обр '!A4:A10000,'обр '!F4:F10000,AH4,'обр '!Y4:Y10000,A20)+SUMIFS(детс!A4:A10000,детс!F4:F10000,AH4,детс!Y4:Y10000,A20)+SUMIFS(культ!A4:A10000,культ!F4:F10000,AH4,культ!Y4:Y10000,A20)+SUMIFS(спорт!A4:A10000,спорт!F4:F10000,AH4,спорт!Y4:Y10000,A20)+SUMIFS(лечеб!A4:A10000,лечеб!F4:F10000,AH4,лечеб!Y4:Y10000,A20)+SUMIFS(Баня!A4:A10000,Баня!F4:F10000,AH4,Баня!Y4:Y10000,A20)+SUMIFS(Адм!A4:A10000,Адм!F4:F10000,AH4,Адм!Y4:Y10000,A20)+SUMIFS(С.Х!A4:A10001,С.Х!F4:F10001,AH4,С.Х!Y4:Y10001,A20)+SUMIFS(новостр!A4:A10000,новостр!F4:F10000,AH4,новостр!X4:X10000,A20)+SUMIFS(авт!A4:A10003,авт!F4:F10003,AH4,авт!X4:X10003,A20)+SUMIFS(ЖС!A4:A9999,ЖС!F4:F9999,AH4,ЖС!AK4:AK9999,A20)+SUMIFS(Пр.откр.тер!A4:A10000,Пр.откр.тер!F4:F10000,AH4,Пр.откр.тер!U4:U10000,A20)</f>
        <v>0</v>
      </c>
      <c r="AJ20" s="501"/>
      <c r="AK20" s="548">
        <f>SUMIFS(произв!O4:O10000,произв!F4:F10000,AH4,произв!Y4:Y10000,A20)+SUMIFS(торг!O4:O10000,торг!F4:F10000,AH4,торг!Y4:Y10000,A20)+SUMIFS(склад!O4:O10000,склад!F4:F10000,AH4,склад!Y4:Y10000,A20)+SUMIFS('обр '!O4:O10000,'обр '!F4:F10000,AH4,'обр '!Y4:Y10000,A20)+SUMIFS(детс!O4:O10000,детс!F4:F10000,AH4,детс!Y4:Y10000,A20)+SUMIFS(культ!O4:O10000,культ!F4:F10000,AH4,культ!Y4:Y10000,A20)+SUMIFS(спорт!O4:O10000,спорт!F4:F10000,AH4,спорт!Y4:Y10000,A20)+SUMIFS(лечеб!O4:O10000,лечеб!F4:F10000,AH4,лечеб!Y4:Y10000,A20)+SUMIFS(Баня!O4:O10000,Баня!F4:F10000,AH4,Баня!Y4:Y10000,A20)+SUMIFS(Адм!O4:O10000,Адм!F4:F10000,AH4,Адм!Y4:Y10000,A20)+SUMIFS(С.Х!O4:O10001,С.Х!F4:F10001,AH4,С.Х!Y4:Y10001,A20)+SUMIFS(новостр!N4:N10000,новостр!F4:F10000,AH4,новостр!X4:X10000,A20)+SUMIFS(авт!K4:K10003,авт!F4:F10003,AH4,авт!X4:X10003,A20)+SUMIFS(ЖС!S4:S9999,ЖС!F4:F9999,AH4,ЖС!AK4:AK9999,A20)+SUMIFS(Пр.откр.тер!N4:N10000,Пр.откр.тер!F4:F10000,AH4,Пр.откр.тер!U4:U10000,A20)</f>
        <v>0</v>
      </c>
      <c r="AL20" s="507"/>
      <c r="AM20" s="499">
        <f>SUMIFS(произв!A4:A10000,произв!F4:F10000,AL4,произв!Y4:Y10000,A20)+SUMIFS(торг!A4:A10000,торг!F4:F10000,AL4,торг!Y4:Y10000,A20)+SUMIFS(склад!A4:A10000,склад!F4:F10000,AL4,склад!Y4:Y10000,A20)+SUMIFS('обр '!A4:A10000,'обр '!F4:F10000,AL4,'обр '!Y4:Y10000,A20)+SUMIFS(детс!A4:A10000,детс!F4:F10000,AL4,детс!Y4:Y10000,A20)+SUMIFS(культ!A4:A10000,культ!F4:F10000,AL4,культ!Y4:Y10000,A20)+SUMIFS(спорт!A4:A10000,спорт!F4:F10000,AL4,спорт!Y4:Y10000,A20)+SUMIFS(лечеб!A4:A10000,лечеб!F4:F10000,AL4,лечеб!Y4:Y10000,A20)+SUMIFS(Баня!A4:A10000,Баня!F4:F10000,AL4,Баня!Y4:Y10000,A20)+SUMIFS(Адм!A4:A10000,Адм!F4:F10000,AL4,Адм!Y4:Y10000,A20)+SUMIFS(С.Х!A4:A10001,С.Х!F4:F10001,AL4,С.Х!Y4:Y10001,A20)+SUMIFS(новостр!A4:A10000,новостр!F4:F10000,AL4,новостр!X4:X10000,A20)+SUMIFS(авт!A4:A10003,авт!F4:F10003,AL4,авт!X4:X10003,A20)+SUMIFS(ЖС!A4:A9999,ЖС!F4:F9999,AL4,ЖС!AK4:AK9999,A20)+SUMIFS(Пр.откр.тер!A4:A10000,Пр.откр.тер!F4:F10000,AL4,Пр.откр.тер!U4:U10000,A20)</f>
        <v>0</v>
      </c>
      <c r="AN20" s="501"/>
      <c r="AO20" s="548">
        <f>SUMIFS(произв!O4:O10000,произв!F4:F10000,AL4,произв!Y4:Y10000,A20)+SUMIFS(торг!O4:O10000,торг!F4:F10000,AL4,торг!Y4:Y10000,A20)+SUMIFS(склад!O4:O10000,склад!F4:F10000,AL4,склад!Y4:Y10000,A20)+SUMIFS('обр '!O4:O10000,'обр '!F4:F10000,AL4,'обр '!Y4:Y10000,A20)+SUMIFS(детс!O4:O10000,детс!F4:F10000,AL4,детс!Y4:Y10000,A20)+SUMIFS(культ!O4:O10000,культ!F4:F10000,AL4,культ!Y4:Y10000,A20)+SUMIFS(спорт!O4:O10000,спорт!F4:F10000,AL4,спорт!Y4:Y10000,A20)+SUMIFS(лечеб!O4:O10000,лечеб!F4:F10000,AL4,лечеб!Y4:Y10000,A20)+SUMIFS(Баня!O4:O10000,Баня!F4:F10000,AL4,Баня!Y4:Y10000,A20)+SUMIFS(Адм!O4:O10000,Адм!F4:F10000,AL4,Адм!Y4:Y10000,A20)+SUMIFS(С.Х!O4:O10001,С.Х!F4:F10001,AL4,С.Х!Y4:Y10001,A20)+SUMIFS(новостр!N4:N10000,новостр!F4:F10000,AL4,новостр!X4:X10000,A20)+SUMIFS(авт!K4:K10003,авт!F4:F10003,AL4,авт!X4:X10003,A20)+SUMIFS(ЖС!S4:S9999,ЖС!F4:F9999,AL4,ЖС!AK4:AK9999,A20)+SUMIFS(Пр.откр.тер!N4:N10000,Пр.откр.тер!F4:F10000,AL4,Пр.откр.тер!U4:U10000,A20)</f>
        <v>0</v>
      </c>
      <c r="AP20" s="507"/>
      <c r="AQ20" s="499">
        <f>SUMIFS(произв!A4:A10000,произв!F4:F10000,AP4,произв!Y4:Y10000,A20)+SUMIFS(торг!A4:A10000,торг!F4:F10000,AP4,торг!Y4:Y10000,A20)+SUMIFS(склад!A4:A10000,склад!F4:F10000,AP4,склад!Y4:Y10000,A20)+SUMIFS('обр '!A4:A10000,'обр '!F4:F10000,AP4,'обр '!Y4:Y10000,A20)+SUMIFS(детс!A4:A10000,детс!F4:F10000,AP4,детс!Y4:Y10000,A20)+SUMIFS(культ!A4:A10000,культ!F4:F10000,AP4,культ!Y4:Y10000,A20)+SUMIFS(спорт!A4:A10000,спорт!F4:F10000,AP4,спорт!Y4:Y10000,A20)+SUMIFS(лечеб!A4:A10000,лечеб!F4:F10000,AP4,лечеб!Y4:Y10000,A20)+SUMIFS(Баня!A4:A10000,Баня!F4:F10000,AP4,Баня!Y4:Y10000,A20)+SUMIFS(Адм!A4:A10000,Адм!F4:F10000,AP4,Адм!Y4:Y10000,A20)+SUMIFS(С.Х!A4:A10001,С.Х!F4:F10001,AP4,С.Х!Y4:Y10001,A20)+SUMIFS(новостр!A4:A10000,новостр!F4:F10000,AP4,новостр!X4:X10000,A20)+SUMIFS(авт!A4:A10003,авт!F4:F10003,AP4,авт!X4:X10003,A20)+SUMIFS(ЖС!A4:A9999,ЖС!F4:F9999,AP4,ЖС!AK4:AK9999,A20)+SUMIFS(Пр.откр.тер!A4:A10000,Пр.откр.тер!F4:F10000,AP4,Пр.откр.тер!U4:U10000,A20)</f>
        <v>0</v>
      </c>
      <c r="AR20" s="501"/>
      <c r="AS20" s="549">
        <f>SUMIFS(произв!O4:O10000,произв!F4:F10000,AP4,произв!Y4:Y10000,A20)+SUMIFS(торг!O4:O10000,торг!F4:F10000,AP4,торг!Y4:Y10000,A20)+SUMIFS(склад!O4:O10000,склад!F4:F10000,AP4,склад!Y4:Y10000,A20)+SUMIFS('обр '!O4:O10000,'обр '!F4:F10000,AP4,'обр '!Y4:Y10000,A20)+SUMIFS(детс!O4:O10000,детс!F4:F10000,AP4,детс!Y4:Y10000,A20)+SUMIFS(культ!O4:O10000,культ!F4:F10000,AP4,культ!Y4:Y10000,A20)+SUMIFS(спорт!O4:O10000,спорт!F4:F10000,AP4,спорт!Y4:Y10000,A20)+SUMIFS(лечеб!O4:O10000,лечеб!F4:F10000,AP4,лечеб!Y4:Y10000,A20)+SUMIFS(Баня!O4:O10000,Баня!F4:F10000,AP4,Баня!Y4:Y10000,A20)+SUMIFS(Адм!O4:O10000,Адм!F4:F10000,AP4,Адм!Y4:Y10000,A20)+SUMIFS(С.Х!O4:O10001,С.Х!F4:F10001,AP4,С.Х!Y4:Y10001,A20)+SUMIFS(новостр!N4:N10000,новостр!F4:F10000,AP4,новостр!X4:X10000,A20)+SUMIFS(авт!K4:K10003,авт!F4:F10003,AP4,авт!X4:X10003,A20)+SUMIFS(ЖС!S4:S9999,ЖС!F4:F9999,AP4,ЖС!AK4:AK9999,A20)+SUMIFS(Пр.откр.тер!N4:N10000,Пр.откр.тер!F4:F10000,AP4,Пр.откр.тер!U4:U10000,A20)</f>
        <v>0</v>
      </c>
      <c r="AT20" s="507"/>
      <c r="AU20" s="499">
        <f>SUMIFS(произв!A4:A10000,произв!F4:F10000,AT4,произв!Y4:Y10000,A20)+SUMIFS(торг!A4:A10000,торг!F4:F10000,AT4,торг!Y4:Y10000,A20)+SUMIFS(склад!A4:A10000,склад!F4:F10000,AT4,склад!Y4:Y10000,A20)+SUMIFS('обр '!A4:A10000,'обр '!F4:F10000,AT4,'обр '!Y4:Y10000,A20)+SUMIFS(детс!A4:A10000,детс!F4:F10000,AT4,детс!Y4:Y10000,A20)+SUMIFS(культ!A4:A10000,культ!F4:F10000,AT4,культ!Y4:Y10000,A20)+SUMIFS(спорт!A4:A10000,спорт!F4:F10000,AT4,спорт!Y4:Y10000,A20)+SUMIFS(лечеб!A4:A10000,лечеб!F4:F10000,AT4,лечеб!Y4:Y10000,A20)+SUMIFS(Баня!A4:A10000,Баня!F4:F10000,AT4,Баня!Y4:Y10000,A20)+SUMIFS(Адм!A4:A10000,Адм!F4:F10000,AT4,Адм!Y4:Y10000,A20)+SUMIFS(С.Х!A4:A10001,С.Х!F4:F10001,AT4,С.Х!Y4:Y10001,A20)+SUMIFS(новостр!A4:A10000,новостр!F4:F10000,AT4,новостр!X4:X10000,A20)+SUMIFS(авт!A4:A10003,авт!F4:F10003,AT4,авт!X4:X10003,A20)+SUMIFS(ЖС!A4:A9999,ЖС!F4:F9999,AT4,ЖС!AK4:AK9999,A20)+SUMIFS(Пр.откр.тер!A4:A10000,Пр.откр.тер!F4:F10000,AT4,Пр.откр.тер!U4:U10000,A20)</f>
        <v>0</v>
      </c>
      <c r="AV20" s="501"/>
      <c r="AW20" s="548">
        <f>SUMIFS(произв!O4:O10000,произв!F4:F10000,AT4,произв!Y4:Y10000,A20)+SUMIFS(торг!O4:O10000,торг!F4:F10000,AT4,торг!Y4:Y10000,A20)+SUMIFS(склад!O4:O10000,склад!F4:F10000,AT4,склад!Y4:Y10000,A20)+SUMIFS('обр '!O4:O10000,'обр '!F4:F10000,AT4,'обр '!Y4:Y10000,A20)+SUMIFS(детс!O4:O10000,детс!F4:F10000,AT4,детс!Y4:Y10000,A20)+SUMIFS(культ!O4:O10000,культ!F4:F10000,AT4,культ!Y4:Y10000,A20)+SUMIFS(спорт!O4:O10000,спорт!F4:F10000,AT4,спорт!Y4:Y10000,A20)+SUMIFS(лечеб!O4:O10000,лечеб!F4:F10000,AT4,лечеб!Y4:Y10000,A20)+SUMIFS(Баня!O4:O10000,Баня!F4:F10000,AT4,Баня!Y4:Y10000,A20)+SUMIFS(Адм!O4:O10000,Адм!F4:F10000,AT4,Адм!Y4:Y10000,A20)+SUMIFS(С.Х!O4:O10001,С.Х!F4:F10001,AT4,С.Х!Y4:Y10001,A20)+SUMIFS(новостр!N4:N10000,новостр!F4:F10000,AT4,новостр!X4:X10000,A20)+SUMIFS(авт!K4:K10003,авт!F4:F10003,AT4,авт!X4:X10003,A20)+SUMIFS(ЖС!S4:S9999,ЖС!F4:F9999,AT4,ЖС!AK4:AK9999,A20)+SUMIFS(Пр.откр.тер!N4:N10000,Пр.откр.тер!F4:F10000,AT4,Пр.откр.тер!U4:U10000,A20)</f>
        <v>0</v>
      </c>
      <c r="AX20" s="507"/>
      <c r="AY20" s="499">
        <f>SUMIFS(произв!A4:A10000,произв!F4:F10000,AX4,произв!Y4:Y10000,A20)+SUMIFS(торг!A4:A10000,торг!F4:F10000,AX4,торг!Y4:Y10000,A20)+SUMIFS(склад!A4:A10000,склад!F4:F10000,AX4,склад!Y4:Y10000,A20)+SUMIFS('обр '!A4:A10000,'обр '!F4:F10000,AX4,'обр '!Y4:Y10000,A20)+SUMIFS(детс!A4:A10000,детс!F4:F10000,AX4,детс!Y4:Y10000,A20)+SUMIFS(культ!A4:A10000,культ!F4:F10000,AX4,культ!Y4:Y10000,A20)+SUMIFS(спорт!A4:A10000,спорт!F4:F10000,AX4,спорт!Y4:Y10000,A20)+SUMIFS(лечеб!A4:A10000,лечеб!F4:F10000,AX4,лечеб!Y4:Y10000,A20)+SUMIFS(Баня!A4:A10000,Баня!F4:F10000,AX4,Баня!Y4:Y10000,A20)+SUMIFS(Адм!A4:A10000,Адм!F4:F10000,AX4,Адм!Y4:Y10000,A20)+SUMIFS(С.Х!A4:A10001,С.Х!F4:F10001,AX4,С.Х!Y4:Y10001,A20)+SUMIFS(новостр!A4:A10000,новостр!F4:F10000,AX4,новостр!X4:X10000,A20)+SUMIFS(авт!A4:A10003,авт!F4:F10003,AX4,авт!X4:X10003,A20)+SUMIFS(ЖС!A4:A9999,ЖС!F4:F9999,AX4,ЖС!AK4:AK9999,A20)+SUMIFS(Пр.откр.тер!A4:A10000,Пр.откр.тер!F4:F10000,AX4,Пр.откр.тер!U4:U10000,A20)</f>
        <v>0</v>
      </c>
      <c r="AZ20" s="501"/>
      <c r="BA20" s="548">
        <f>SUMIFS(произв!O4:O10000,произв!F4:F10000,AX4,произв!Y4:Y10000,A20)+SUMIFS(торг!O4:O10000,торг!F4:F10000,AX4,торг!Y4:Y10000,A20)+SUMIFS(склад!O4:O10000,склад!F4:F10000,AX4,склад!Y4:Y10000,A20)+SUMIFS('обр '!O4:O10000,'обр '!F4:F10000,AX4,'обр '!Y4:Y10000,A20)+SUMIFS(детс!O4:O10000,детс!F4:F10000,AX4,детс!Y4:Y10000,A20)+SUMIFS(культ!O4:O10000,культ!F4:F10000,AX4,культ!Y4:Y10000,A20)+SUMIFS(спорт!O4:O10000,спорт!F4:F10000,AX4,спорт!Y4:Y10000,A20)+SUMIFS(лечеб!O4:O10000,лечеб!F4:F10000,AX4,лечеб!Y4:Y10000,A20)+SUMIFS(Баня!O4:O10000,Баня!F4:F10000,AX4,Баня!Y4:Y10000,A20)+SUMIFS(Адм!O4:O10000,Адм!F4:F10000,AX4,Адм!Y4:Y10000,A20)+SUMIFS(С.Х!O4:O10001,С.Х!F4:F10001,AX4,С.Х!Y4:Y10001,A20)+SUMIFS(новостр!N4:N10000,новостр!F4:F10000,AX4,новостр!X4:X10000,A20)+SUMIFS(авт!K4:K10003,авт!F4:F10003,AX4,авт!X4:X10003,A20)+SUMIFS(ЖС!S4:S9999,ЖС!F4:F9999,AX4,ЖС!AK4:AK9999,A20)+SUMIFS(Пр.откр.тер!N4:N10000,Пр.откр.тер!F4:F10000,AX4,Пр.откр.тер!U4:U10000,A20)</f>
        <v>0</v>
      </c>
      <c r="BB20" s="507"/>
      <c r="BC20" s="499">
        <f>SUMIFS(произв!A4:A10000,произв!F4:F10000,BB4,произв!Y4:Y10000,A20)+SUMIFS(торг!A4:A10000,торг!F4:F10000,BB4,торг!Y4:Y10000,A20)+SUMIFS(склад!A4:A10000,склад!F4:F10000,BB4,склад!Y4:Y10000,A20)+SUMIFS('обр '!A4:A10000,'обр '!F4:F10000,BB4,'обр '!Y4:Y10000,A20)+SUMIFS(детс!A4:A10000,детс!F4:F10000,BB4,детс!Y4:Y10000,A20)+SUMIFS(культ!A4:A10000,культ!F4:F10000,BB4,культ!Y4:Y10000,A20)+SUMIFS(спорт!A4:A10000,спорт!F4:F10000,BB4,спорт!Y4:Y10000,A20)+SUMIFS(лечеб!A4:A10000,лечеб!F4:F10000,BB4,лечеб!Y4:Y10000,A20)+SUMIFS(Баня!A4:A10000,Баня!F4:F10000,BB4,Баня!Y4:Y10000,A20)+SUMIFS(Адм!A4:A10000,Адм!F4:F10000,BB4,Адм!Y4:Y10000,A20)+SUMIFS(С.Х!A4:A10001,С.Х!F4:F10001,BB4,С.Х!Y4:Y10001,A20)+SUMIFS(новостр!A4:A10000,новостр!F4:F10000,BB4,новостр!X4:X10000,A20)+SUMIFS(авт!A4:A10003,авт!F4:F10003,BB4,авт!X4:X10003,A20)+SUMIFS(ЖС!A4:A9999,ЖС!F4:F9999,BB4,ЖС!AK4:AK9999,A20)+SUMIFS(Пр.откр.тер!A4:A10000,Пр.откр.тер!F4:F10000,BB4,Пр.откр.тер!U4:U10000,A20)</f>
        <v>0</v>
      </c>
      <c r="BD20" s="501"/>
      <c r="BE20" s="548">
        <f>SUMIFS(произв!O4:O10000,произв!F4:F10000,BB4,произв!Y4:Y10000,A20)+SUMIFS(торг!O4:O10000,торг!F4:F10000,BB4,торг!Y4:Y10000,A20)+SUMIFS(склад!O4:O10000,склад!F4:F10000,BB4,склад!Y4:Y10000,A20)+SUMIFS('обр '!O4:O10000,'обр '!F4:F10000,BB4,'обр '!Y4:Y10000,A20)+SUMIFS(детс!O4:O10000,детс!F4:F10000,BB4,детс!Y4:Y10000,A20)+SUMIFS(культ!O4:O10000,культ!F4:F10000,BB4,культ!Y4:Y10000,A20)+SUMIFS(спорт!O4:O10000,спорт!F4:F10000,BB4,спорт!Y4:Y10000,A20)+SUMIFS(лечеб!O4:O10000,лечеб!F4:F10000,BB4,лечеб!Y4:Y10000,A20)+SUMIFS(Баня!O4:O10000,Баня!F4:F10000,BB4,Баня!Y4:Y10000,A20)+SUMIFS(Адм!O4:O10000,Адм!F4:F10000,BB4,Адм!Y4:Y10000,A20)+SUMIFS(С.Х!O4:O10001,С.Х!F4:F10001,BB4,С.Х!Y4:Y10001,A20)+SUMIFS(новостр!N4:N10000,новостр!F4:F10000,BB4,новостр!X4:X10000,A20)+SUMIFS(авт!K4:K10003,авт!F4:F10003,BB4,авт!X4:X10003,A20)+SUMIFS(ЖС!S4:S9999,ЖС!F4:F9999,BB4,ЖС!AK4:AK9999,A20)+SUMIFS(Пр.откр.тер!N4:N10000,Пр.откр.тер!F4:F10000,BB4,Пр.откр.тер!U4:U10000,A20)</f>
        <v>0</v>
      </c>
      <c r="BF20" s="507"/>
      <c r="BG20" s="499">
        <f>SUMIFS(произв!A4:A10000,произв!F4:F10000,BF4,произв!Y4:Y10000,A20)+SUMIFS(торг!A4:A10000,торг!F4:F10000,BF4,торг!Y4:Y10000,A20)+SUMIFS(склад!A4:A10000,склад!F4:F10000,BF4,склад!Y4:Y10000,A20)+SUMIFS('обр '!A4:A10000,'обр '!F4:F10000,BF4,'обр '!Y4:Y10000,A20)+SUMIFS(детс!A4:A10000,детс!F4:F10000,BF4,детс!Y4:Y10000,A20)+SUMIFS(культ!A4:A10000,культ!F4:F10000,BF4,культ!Y4:Y10000,A20)+SUMIFS(спорт!A4:A10000,спорт!F4:F10000,BF4,спорт!Y4:Y10000,A20)+SUMIFS(лечеб!A4:A10000,лечеб!F4:F10000,BF4,лечеб!Y4:Y10000,A20)+SUMIFS(Баня!A4:A10000,Баня!F4:F10000,BF4,Баня!Y4:Y10000,A20)+SUMIFS(Адм!A4:A10000,Адм!F4:F10000,BF4,Адм!Y4:Y10000,A20)+SUMIFS(С.Х!A4:A10001,С.Х!F4:F10001,BF4,С.Х!Y4:Y10001,A20)+SUMIFS(новостр!A4:A10000,новостр!F4:F10000,BF4,новостр!X4:X10000,A20)+SUMIFS(авт!A4:A10003,авт!F4:F10003,BF4,авт!X4:X10003,A20)+SUMIFS(ЖС!A4:A9999,ЖС!F4:F9999,BF4,ЖС!AK4:AK9999,A20)+SUMIFS(Пр.откр.тер!A4:A10000,Пр.откр.тер!F4:F10000,BF4,Пр.откр.тер!U4:U10000,A20)</f>
        <v>0</v>
      </c>
      <c r="BH20" s="501"/>
      <c r="BI20" s="549">
        <f>SUMIFS(произв!O4:O10000,произв!F4:F10000,BF4,произв!Y4:Y10000,A20)+SUMIFS(торг!O4:O10000,торг!F4:F10000,BF4,торг!Y4:Y10000,A20)+SUMIFS(склад!O4:O10000,склад!F4:F10000,BF4,склад!Y4:Y10000,A20)+SUMIFS('обр '!O4:O10000,'обр '!F4:F10000,BF4,'обр '!Y4:Y10000,A20)+SUMIFS(детс!O4:O10000,детс!F4:F10000,BF4,детс!Y4:Y10000,A20)+SUMIFS(культ!O4:O10000,культ!F4:F10000,BF4,культ!Y4:Y10000,A20)+SUMIFS(спорт!O4:O10000,спорт!F4:F10000,BF4,спорт!Y4:Y10000,A20)+SUMIFS(лечеб!O4:O10000,лечеб!F4:F10000,BF4,лечеб!Y4:Y10000,A20)+SUMIFS(Баня!O4:O10000,Баня!F4:F10000,BF4,Баня!Y4:Y10000,A20)+SUMIFS(Адм!O4:O10000,Адм!F4:F10000,BF4,Адм!Y4:Y10000,A20)+SUMIFS(С.Х!O4:O10001,С.Х!F4:F10001,BF4,С.Х!Y4:Y10001,A20)+SUMIFS(новостр!N4:N10000,новостр!F4:F10000,BF4,новостр!X4:X10000,A20)+SUMIFS(авт!K4:K10003,авт!F4:F10003,BF4,авт!X4:X10003,A20)+SUMIFS(ЖС!S4:S9999,ЖС!F4:F9999,BF4,ЖС!AK4:AK9999,A20)+SUMIFS(Пр.откр.тер!N4:N10000,Пр.откр.тер!F4:F10000,BF4,Пр.откр.тер!U4:U10000,A20)</f>
        <v>0</v>
      </c>
      <c r="BJ20" s="507"/>
      <c r="BK20" s="499">
        <f>SUMIFS(произв!A4:A10000,произв!F4:F10000,BJ4,произв!Y4:Y10000,A20)+SUMIFS(торг!A4:A10000,торг!F4:F10000,BJ4,торг!Y4:Y10000,A20)+SUMIFS(склад!A4:A10000,склад!F4:F10000,BJ4,склад!Y4:Y10000,A20)+SUMIFS('обр '!A4:A10000,'обр '!F4:F10000,BJ4,'обр '!Y4:Y10000,A20)+SUMIFS(детс!A4:A10000,детс!F4:F10000,BJ4,детс!Y4:Y10000,A20)+SUMIFS(культ!A4:A10000,культ!F4:F10000,BJ4,культ!Y4:Y10000,A20)+SUMIFS(спорт!A4:A10000,спорт!F4:F10000,BJ4,спорт!Y4:Y10000,A20)+SUMIFS(лечеб!A4:A10000,лечеб!F4:F10000,BJ4,лечеб!Y4:Y10000,A20)+SUMIFS(Баня!A4:A10000,Баня!F4:F10000,BJ4,Баня!Y4:Y10000,A20)+SUMIFS(Адм!A4:A10000,Адм!F4:F10000,BJ4,Адм!Y4:Y10000,A20)+SUMIFS(С.Х!A4:A10001,С.Х!F4:F10001,BJ4,С.Х!Y4:Y10001,A20)+SUMIFS(новостр!A4:A10000,новостр!F4:F10000,BJ4,новостр!X4:X10000,A20)+SUMIFS(авт!A4:A10003,авт!F4:F10003,BJ4,авт!X4:X10003,A20)+SUMIFS(ЖС!A4:A9999,ЖС!F4:F9999,BJ4,ЖС!AK4:AK9999,A20)+SUMIFS(Пр.откр.тер!A4:A10000,Пр.откр.тер!F4:F10000,BJ4,Пр.откр.тер!U4:U10000,A20)</f>
        <v>0</v>
      </c>
      <c r="BL20" s="501"/>
      <c r="BM20" s="548">
        <f>SUMIFS(произв!O4:O10000,произв!F4:F10000,BJ4,произв!Y4:Y10000,A20)+SUMIFS(торг!O4:O10000,торг!F4:F10000,BJ4,торг!Y4:Y10000,A20)+SUMIFS(склад!O4:O10000,склад!F4:F10000,BJ4,склад!Y4:Y10000,A20)+SUMIFS('обр '!O4:O10000,'обр '!F4:F10000,BJ4,'обр '!Y4:Y10000,A20)+SUMIFS(детс!O4:O10000,детс!F4:F10000,BJ4,детс!Y4:Y10000,A20)+SUMIFS(культ!O4:O10000,культ!F4:F10000,BJ4,культ!Y4:Y10000,A20)+SUMIFS(спорт!O4:O10000,спорт!F4:F10000,BJ4,спорт!Y4:Y10000,A20)+SUMIFS(лечеб!O4:O10000,лечеб!F4:F10000,BJ4,лечеб!Y4:Y10000,A20)+SUMIFS(Баня!O4:O10000,Баня!F4:F10000,BJ4,Баня!Y4:Y10000,A20)+SUMIFS(Адм!O4:O10000,Адм!F4:F10000,BJ4,Адм!Y4:Y10000,A20)+SUMIFS(С.Х!O4:O10001,С.Х!F4:F10001,BJ4,С.Х!Y4:Y10001,A20)+SUMIFS(новостр!N4:N10000,новостр!F4:F10000,BJ4,новостр!X4:X10000,A20)+SUMIFS(авт!K4:K10003,авт!F4:F10003,BJ4,авт!X4:X10003,A20)+SUMIFS(ЖС!S4:S9999,ЖС!F4:F9999,BJ4,ЖС!AK4:AK9999,A20)+SUMIFS(Пр.откр.тер!N4:N10000,Пр.откр.тер!F4:F10000,BJ4,Пр.откр.тер!U4:U10000,A20)</f>
        <v>0</v>
      </c>
      <c r="BN20" s="507"/>
      <c r="BO20" s="499">
        <f>SUMIFS(произв!A4:A10000,произв!F4:F10000,BN4,произв!Y4:Y10000,A20)+SUMIFS(торг!A4:A10000,торг!F4:F10000,BN4,торг!Y4:Y10000,A20)+SUMIFS(склад!A4:A10000,склад!F4:F10000,BN4,склад!Y4:Y10000,A20)+SUMIFS('обр '!A4:A10000,'обр '!F4:F10000,BN4,'обр '!Y4:Y10000,A20)+SUMIFS(детс!A4:A10000,детс!F4:F10000,BN4,детс!Y4:Y10000,A20)+SUMIFS(культ!A4:A10000,культ!F4:F10000,BN4,культ!Y4:Y10000,A20)+SUMIFS(спорт!A4:A10000,спорт!F4:F10000,BN4,спорт!Y4:Y10000,A20)+SUMIFS(лечеб!A4:A10000,лечеб!F4:F10000,BN4,лечеб!Y4:Y10000,A20)+SUMIFS(Баня!A4:A10000,Баня!F4:F10000,BN4,Баня!Y4:Y10000,A20)+SUMIFS(Адм!A4:A10000,Адм!F4:F10000,BN4,Адм!Y4:Y10000,A20)+SUMIFS(С.Х!A4:A10001,С.Х!F4:F10001,BN4,С.Х!Y4:Y10001,A20)+SUMIFS(новостр!A4:A10000,новостр!F4:F10000,BN4,новостр!X4:X10000,A20)+SUMIFS(авт!A4:A10003,авт!F4:F10003,BN4,авт!X4:X10003,A20)+SUMIFS(ЖС!A4:A9999,ЖС!F4:F9999,BN4,ЖС!AK4:AK9999,A20)+SUMIFS(Пр.откр.тер!A4:A10000,Пр.откр.тер!F4:F10000,BN4,Пр.откр.тер!U4:U10000,A20)</f>
        <v>0</v>
      </c>
      <c r="BP20" s="501"/>
      <c r="BQ20" s="548">
        <f>SUMIFS(произв!O4:O10000,произв!F4:F10000,BN4,произв!Y4:Y10000,A20)+SUMIFS(торг!O4:O10000,торг!F4:F10000,BN4,торг!Y4:Y10000,A20)+SUMIFS(склад!O4:O10000,склад!F4:F10000,BN4,склад!Y4:Y10000,A20)+SUMIFS('обр '!O4:O10000,'обр '!F4:F10000,BN4,'обр '!Y4:Y10000,A20)+SUMIFS(детс!O4:O10000,детс!F4:F10000,BN4,детс!Y4:Y10000,A20)+SUMIFS(культ!O4:O10000,культ!F4:F10000,BN4,культ!Y4:Y10000,A20)+SUMIFS(спорт!O4:O10000,спорт!F4:F10000,BN4,спорт!Y4:Y10000,A20)+SUMIFS(лечеб!O4:O10000,лечеб!F4:F10000,BN4,лечеб!Y4:Y10000,A20)+SUMIFS(Баня!O4:O10000,Баня!F4:F10000,BN4,Баня!Y4:Y10000,A20)+SUMIFS(Адм!O4:O10000,Адм!F4:F10000,BN4,Адм!Y4:Y10000,A20)+SUMIFS(С.Х!O4:O10001,С.Х!F4:F10001,BN4,С.Х!Y4:Y10001,A20)+SUMIFS(новостр!N4:N10000,новостр!F4:F10000,BN4,новостр!X4:X10000,A20)+SUMIFS(авт!K4:K10003,авт!F4:F10003,BN4,авт!X4:X10003,A20)+SUMIFS(ЖС!S4:S9999,ЖС!F4:F9999,BN4,ЖС!AK4:AK9999,A20)+SUMIFS(Пр.откр.тер!N4:N10000,Пр.откр.тер!F4:F10000,BN4,Пр.откр.тер!U4:U10000,A20)</f>
        <v>0</v>
      </c>
      <c r="BR20" s="507"/>
      <c r="BS20" s="499">
        <f>SUMIFS(произв!A4:A10000,произв!F4:F10000,BR4,произв!Y4:Y10000,A20)+SUMIFS(торг!A4:A10000,торг!F4:F10000,BR4,торг!Y4:Y10000,A20)+SUMIFS(склад!A4:A10000,склад!F4:F10000,BR4,склад!Y4:Y10000,A20)+SUMIFS('обр '!A4:A10000,'обр '!F4:F10000,BR4,'обр '!Y4:Y10000,A20)+SUMIFS(детс!A4:A10000,детс!F4:F10000,BR4,детс!Y4:Y10000,A20)+SUMIFS(культ!A4:A10000,культ!F4:F10000,BR4,культ!Y4:Y10000,A20)+SUMIFS(спорт!A4:A10000,спорт!F4:F10000,BR4,спорт!Y4:Y10000,A20)+SUMIFS(лечеб!A4:A10000,лечеб!F4:F10000,BR4,лечеб!Y4:Y10000,A20)+SUMIFS(Баня!A4:A10000,Баня!F4:F10000,BR4,Баня!Y4:Y10000,A20)+SUMIFS(Адм!A4:A10000,Адм!F4:F10000,BR4,Адм!Y4:Y10000,A20)+SUMIFS(С.Х!A4:A10001,С.Х!F4:F10001,BR4,С.Х!Y4:Y10001,A20)+SUMIFS(новостр!A4:A10000,новостр!F4:F10000,BR4,новостр!X4:X10000,A20)+SUMIFS(авт!A4:A10003,авт!F4:F10003,BR4,авт!X4:X10003,A20)+SUMIFS(ЖС!A4:A9999,ЖС!F4:F9999,BR4,ЖС!AK4:AK9999,A20)+SUMIFS(Пр.откр.тер!A4:A10000,Пр.откр.тер!F4:F10000,BR4,Пр.откр.тер!U4:U10000,A20)</f>
        <v>0</v>
      </c>
      <c r="BT20" s="501"/>
      <c r="BU20" s="548">
        <f>SUMIFS(произв!O4:O10000,произв!F4:F10000,BR4,произв!Y4:Y10000,A20)+SUMIFS(торг!O4:O10000,торг!F4:F10000,BR4,торг!Y4:Y10000,A20)+SUMIFS(склад!O4:O10000,склад!F4:F10000,BR4,склад!Y4:Y10000,A20)+SUMIFS('обр '!O4:O10000,'обр '!F4:F10000,BR4,'обр '!Y4:Y10000,A20)+SUMIFS(детс!O4:O10000,детс!F4:F10000,BR4,детс!Y4:Y10000,A20)+SUMIFS(культ!O4:O10000,культ!F4:F10000,BR4,культ!Y4:Y10000,A20)+SUMIFS(спорт!O4:O10000,спорт!F4:F10000,BR4,спорт!Y4:Y10000,A20)+SUMIFS(лечеб!O4:O10000,лечеб!F4:F10000,BR4,лечеб!Y4:Y10000,A20)+SUMIFS(Баня!O4:O10000,Баня!F4:F10000,BR4,Баня!Y4:Y10000,A20)+SUMIFS(Адм!O4:O10000,Адм!F4:F10000,BR4,Адм!Y4:Y10000,A20)+SUMIFS(С.Х!O4:O10001,С.Х!F4:F10001,BR4,С.Х!Y4:Y10001,A20)+SUMIFS(новостр!N4:N10000,новостр!F4:F10000,BR4,новостр!X4:X10000,A20)+SUMIFS(авт!K4:K10003,авт!F4:F10003,BR4,авт!X4:X10003,A20)+SUMIFS(ЖС!S4:S9999,ЖС!F4:F9999,BR4,ЖС!AK4:AK9999,A20)+SUMIFS(Пр.откр.тер!N4:N10000,Пр.откр.тер!F4:F10000,BR4,Пр.откр.тер!U4:U10000,A20)</f>
        <v>0</v>
      </c>
      <c r="BV20" s="507"/>
      <c r="BW20" s="499">
        <f>SUMIFS(произв!A4:A10000,произв!F4:F10000,BV4,произв!Y4:Y10000,A20)+SUMIFS(торг!A4:A10000,торг!F4:F10000,BV4,торг!Y4:Y10000,A20)+SUMIFS(склад!A4:A10000,склад!F4:F10000,BV4,склад!Y4:Y10000,A20)+SUMIFS('обр '!A4:A10000,'обр '!F4:F10000,BV4,'обр '!Y4:Y10000,A20)+SUMIFS(детс!A4:A10000,детс!F4:F10000,BV4,детс!Y4:Y10000,A20)+SUMIFS(культ!A4:A10000,культ!F4:F10000,BV4,культ!Y4:Y10000,A20)+SUMIFS(спорт!A4:A10000,спорт!F4:F10000,BV4,спорт!Y4:Y10000,A20)+SUMIFS(лечеб!A4:A10000,лечеб!F4:F10000,BV4,лечеб!Y4:Y10000,A20)+SUMIFS(Баня!A4:A10000,Баня!F4:F10000,BV4,Баня!Y4:Y10000,A20)+SUMIFS(Адм!A4:A10000,Адм!F4:F10000,BV4,Адм!Y4:Y10000,A20)+SUMIFS(С.Х!A4:A10001,С.Х!F4:F10001,BV4,С.Х!Y4:Y10001,A20)+SUMIFS(новостр!A4:A10000,новостр!F4:F10000,BV4,новостр!X4:X10000,A20)+SUMIFS(авт!A4:A10003,авт!F4:F10003,BV4,авт!X4:X10003,A20)+SUMIFS(ЖС!A4:A9999,ЖС!F4:F9999,BV4,ЖС!AK4:AK9999,A20)+SUMIFS(Пр.откр.тер!A4:A10000,Пр.откр.тер!F4:F10000,BV4,Пр.откр.тер!U4:U10000,A20)</f>
        <v>0</v>
      </c>
      <c r="BX20" s="501"/>
      <c r="BY20" s="548">
        <f>SUMIFS(произв!O4:O10000,произв!F4:F10000,BV4,произв!Y4:Y10000,A20)+SUMIFS(торг!O4:O10000,торг!F4:F10000,BV4,торг!Y4:Y10000,A20)+SUMIFS(склад!O4:O10000,склад!F4:F10000,BV4,склад!Y4:Y10000,A20)+SUMIFS('обр '!O4:O10000,'обр '!F4:F10000,BV4,'обр '!Y4:Y10000,A20)+SUMIFS(детс!O4:O10000,детс!F4:F10000,BV4,детс!Y4:Y10000,A20)+SUMIFS(культ!O4:O10000,культ!F4:F10000,BV4,культ!Y4:Y10000,A20)+SUMIFS(спорт!O4:O10000,спорт!F4:F10000,BV4,спорт!Y4:Y10000,A20)+SUMIFS(лечеб!O4:O10000,лечеб!F4:F10000,BV4,лечеб!Y4:Y10000,A20)+SUMIFS(Баня!O4:O10000,Баня!F4:F10000,BV4,Баня!Y4:Y10000,A20)+SUMIFS(Адм!O4:O10000,Адм!F4:F10000,BV4,Адм!Y4:Y10000,A20)+SUMIFS(С.Х!O4:O10001,С.Х!F4:F10001,BV4,С.Х!Y4:Y10001,A20)+SUMIFS(новостр!N4:N10000,новостр!F4:F10000,BV4,новостр!X4:X10000,A20)+SUMIFS(авт!K4:K10003,авт!F4:F10003,BV4,авт!X4:X10003,A20)+SUMIFS(ЖС!S4:S9999,ЖС!F4:F9999,BV4,ЖС!AK4:AK9999,A20)+SUMIFS(Пр.откр.тер!N4:N10000,Пр.откр.тер!F4:F10000,BV4,Пр.откр.тер!U4:U10000,A20)</f>
        <v>0</v>
      </c>
      <c r="BZ20" s="507"/>
      <c r="CA20" s="499">
        <f>SUMIFS(произв!A4:A10000,произв!F4:F10000,BZ4,произв!Y4:Y10000,A20)+SUMIFS(торг!A4:A10000,торг!F4:F10000,BZ4,торг!Y4:Y10000,A20)+SUMIFS(склад!A4:A10000,склад!F4:F10000,BZ4,склад!Y4:Y10000,A20)+SUMIFS('обр '!A4:A10000,'обр '!F4:F10000,BZ4,'обр '!Y4:Y10000,A20)+SUMIFS(детс!A4:A10000,детс!F4:F10000,BZ4,детс!Y4:Y10000,A20)+SUMIFS(культ!A4:A10000,культ!F4:F10000,BZ4,культ!Y4:Y10000,A20)+SUMIFS(спорт!A4:A10000,спорт!F4:F10000,BZ4,спорт!Y4:Y10000,A20)+SUMIFS(лечеб!A4:A10000,лечеб!F4:F10000,BZ4,лечеб!Y4:Y10000,A20)+SUMIFS(Баня!A4:A10000,Баня!F4:F10000,BZ4,Баня!Y4:Y10000,A20)+SUMIFS(Адм!A4:A10000,Адм!F4:F10000,BZ4,Адм!Y4:Y10000,A20)+SUMIFS(С.Х!A4:A10001,С.Х!F4:F10001,BZ4,С.Х!Y4:Y10001,A20)+SUMIFS(новостр!A4:A10000,новостр!F4:F10000,BZ4,новостр!X4:X10000,A20)+SUMIFS(авт!A4:A10003,авт!F4:F10003,BZ4,авт!X4:X10003,A20)+SUMIFS(ЖС!A4:A9999,ЖС!F4:F9999,BZ4,ЖС!AK4:AK9999,A20)+SUMIFS(Пр.откр.тер!A4:A10000,Пр.откр.тер!F4:F10000,BZ4,Пр.откр.тер!U4:U10000,A20)</f>
        <v>0</v>
      </c>
      <c r="CB20" s="501"/>
      <c r="CC20" s="549">
        <f>SUMIFS(произв!O4:O10000,произв!F4:F10000,BZ4,произв!Y4:Y10000,A20)+SUMIFS(торг!O4:O10000,торг!F4:F10000,BZ4,торг!Y4:Y10000,A20)+SUMIFS(склад!O4:O10000,склад!F4:F10000,BZ4,склад!Y4:Y10000,A20)+SUMIFS('обр '!O4:O10000,'обр '!F4:F10000,BZ4,'обр '!Y4:Y10000,A20)+SUMIFS(детс!O4:O10000,детс!F4:F10000,BZ4,детс!Y4:Y10000,A20)+SUMIFS(культ!O4:O10000,культ!F4:F10000,BZ4,культ!Y4:Y10000,A20)+SUMIFS(спорт!O4:O10000,спорт!F4:F10000,BZ4,спорт!Y4:Y10000,A20)+SUMIFS(лечеб!O4:O10000,лечеб!F4:F10000,BZ4,лечеб!Y4:Y10000,A20)+SUMIFS(Баня!O4:O10000,Баня!F4:F10000,BZ4,Баня!Y4:Y10000,A20)+SUMIFS(Адм!O4:O10000,Адм!F4:F10000,BZ4,Адм!Y4:Y10000,A20)+SUMIFS(С.Х!O4:O10001,С.Х!F4:F10001,BZ4,С.Х!Y4:Y10001,A20)+SUMIFS(новостр!N4:N10000,новостр!F4:F10000,BZ4,новостр!X4:X10000,A20)+SUMIFS(авт!K4:K10003,авт!F4:F10003,BZ4,авт!X4:X10003,A20)+SUMIFS(ЖС!S4:S9999,ЖС!F4:F9999,BZ4,ЖС!AK4:AK9999,A20)+SUMIFS(Пр.откр.тер!N4:N10000,Пр.откр.тер!F4:F10000,BZ4,Пр.откр.тер!U4:U10000,A20)</f>
        <v>0</v>
      </c>
      <c r="CD20" s="507"/>
      <c r="CE20" s="499">
        <f>SUMIFS(произв!A4:A10000,произв!F4:F10000,CD4,произв!Y4:Y10000,A20)+SUMIFS(торг!A4:A10000,торг!F4:F10000,CD4,торг!Y4:Y10000,A20)+SUMIFS(склад!A4:A10000,склад!F4:F10000,CD4,склад!Y4:Y10000,A20)+SUMIFS('обр '!A4:A10000,'обр '!F4:F10000,CD4,'обр '!Y4:Y10000,A20)+SUMIFS(детс!A4:A10000,детс!F4:F10000,CD4,детс!Y4:Y10000,A20)+SUMIFS(культ!A4:A10000,культ!F4:F10000,CD4,культ!Y4:Y10000,A20)+SUMIFS(спорт!A4:A10000,спорт!F4:F10000,CD4,спорт!Y4:Y10000,A20)+SUMIFS(лечеб!A4:A10000,лечеб!F4:F10000,CD4,лечеб!Y4:Y10000,A20)+SUMIFS(Баня!A4:A10000,Баня!F4:F10000,CD4,Баня!Y4:Y10000,A20)+SUMIFS(Адм!A4:A10000,Адм!F4:F10000,CD4,Адм!Y4:Y10000,A20)+SUMIFS(С.Х!A4:A10001,С.Х!F4:F10001,CD4,С.Х!Y4:Y10001,A20)+SUMIFS(новостр!A4:A10000,новостр!F4:F10000,CD4,новостр!X4:X10000,A20)+SUMIFS(авт!A4:A10003,авт!F4:F10003,CD4,авт!X4:X10003,A20)+SUMIFS(ЖС!A4:A9999,ЖС!F4:F9999,CD4,ЖС!AK4:AK9999,A20)+SUMIFS(Пр.откр.тер!A4:A10000,Пр.откр.тер!F4:F10000,CD4,Пр.откр.тер!U4:U10000,A20)</f>
        <v>0</v>
      </c>
      <c r="CF20" s="501"/>
      <c r="CG20" s="548">
        <f>SUMIFS(произв!O4:O10000,произв!F4:F10000,CD4,произв!Y4:Y10000,A20)+SUMIFS(торг!O4:O10000,торг!F4:F10000,CD4,торг!Y4:Y10000,A20)+SUMIFS(склад!O4:O10000,склад!F4:F10000,CD4,склад!Y4:Y10000,A20)+SUMIFS('обр '!O4:O10000,'обр '!F4:F10000,CD4,'обр '!Y4:Y10000,A20)+SUMIFS(детс!O4:O10000,детс!F4:F10000,CD4,детс!Y4:Y10000,A20)+SUMIFS(культ!O4:O10000,культ!F4:F10000,CD4,культ!Y4:Y10000,A20)+SUMIFS(спорт!O4:O10000,спорт!F4:F10000,CD4,спорт!Y4:Y10000,A20)+SUMIFS(лечеб!O4:O10000,лечеб!F4:F10000,CD4,лечеб!Y4:Y10000,A20)+SUMIFS(Баня!O4:O10000,Баня!F4:F10000,CD4,Баня!Y4:Y10000,A20)+SUMIFS(Адм!O4:O10000,Адм!F4:F10000,CD4,Адм!Y4:Y10000,A20)+SUMIFS(С.Х!O4:O10001,С.Х!F4:F10001,CD4,С.Х!Y4:Y10001,A20)+SUMIFS(новостр!N4:N10000,новостр!F4:F10000,CD4,новостр!X4:X10000,A20)+SUMIFS(авт!K4:K10003,авт!F4:F10003,CD4,авт!X4:X10003,A20)+SUMIFS(ЖС!S4:S9999,ЖС!F4:F9999,CD4,ЖС!AK4:AK9999,A20)+SUMIFS(Пр.откр.тер!N4:N10000,Пр.откр.тер!F4:F10000,CD4,Пр.откр.тер!U4:U10000,A20)</f>
        <v>0</v>
      </c>
      <c r="CH20" s="507"/>
      <c r="CI20" s="499">
        <f>SUMIFS(произв!A4:A10000,произв!F4:F10000,CH4,произв!Y4:Y10000,A20)+SUMIFS(торг!A4:A10000,торг!F4:F10000,CH4,торг!Y4:Y10000,A20)+SUMIFS(склад!A4:A10000,склад!F4:F10000,CH4,склад!Y4:Y10000,A20)+SUMIFS('обр '!A4:A10000,'обр '!F4:F10000,CH4,'обр '!Y4:Y10000,A20)+SUMIFS(детс!A4:A10000,детс!F4:F10000,CH4,детс!Y4:Y10000,A20)+SUMIFS(культ!A4:A10000,культ!F4:F10000,CH4,культ!Y4:Y10000,A20)+SUMIFS(спорт!A4:A10000,спорт!F4:F10000,CH4,спорт!Y4:Y10000,A20)+SUMIFS(лечеб!A4:A10000,лечеб!F4:F10000,CH4,лечеб!Y4:Y10000,A20)+SUMIFS(Баня!A4:A10000,Баня!F4:F10000,CH4,Баня!Y4:Y10000,A20)+SUMIFS(Адм!A4:A10000,Адм!F4:F10000,CH4,Адм!Y4:Y10000,A20)+SUMIFS(С.Х!A4:A10001,С.Х!F4:F10001,CH4,С.Х!Y4:Y10001,A20)+SUMIFS(новостр!A4:A10000,новостр!F4:F10000,CH4,новостр!X4:X10000,A20)+SUMIFS(авт!A4:A10003,авт!F4:F10003,CH4,авт!X4:X10003,A20)+SUMIFS(ЖС!A4:A9999,ЖС!F4:F9999,CH4,ЖС!AK4:AK9999,A20)+SUMIFS(Пр.откр.тер!A4:A10000,Пр.откр.тер!F4:F10000,CH4,Пр.откр.тер!U4:U10000,A20)</f>
        <v>0</v>
      </c>
      <c r="CJ20" s="501"/>
      <c r="CK20" s="548">
        <f>SUMIFS(произв!O4:O10000,произв!F4:F10000,CH4,произв!Y4:Y10000,A20)+SUMIFS(торг!O4:O10000,торг!F4:F10000,CH4,торг!Y4:Y10000,A20)+SUMIFS(склад!O4:O10000,склад!F4:F10000,CH4,склад!Y4:Y10000,A20)+SUMIFS('обр '!O4:O10000,'обр '!F4:F10000,CH4,'обр '!Y4:Y10000,A20)+SUMIFS(детс!O4:O10000,детс!F4:F10000,CH4,детс!Y4:Y10000,A20)+SUMIFS(культ!O4:O10000,культ!F4:F10000,CH4,культ!Y4:Y10000,A20)+SUMIFS(спорт!O4:O10000,спорт!F4:F10000,CH4,спорт!Y4:Y10000,A20)+SUMIFS(лечеб!O4:O10000,лечеб!F4:F10000,CH4,лечеб!Y4:Y10000,A20)+SUMIFS(Баня!O4:O10000,Баня!F4:F10000,CH4,Баня!Y4:Y10000,A20)+SUMIFS(Адм!O4:O10000,Адм!F4:F10000,CH4,Адм!Y4:Y10000,A20)+SUMIFS(С.Х!O4:O10001,С.Х!F4:F10001,CH4,С.Х!Y4:Y10001,A20)+SUMIFS(новостр!N4:N10000,новостр!F4:F10000,CH4,новостр!X4:X10000,A20)+SUMIFS(авт!K4:K10003,авт!F4:F10003,CH4,авт!X4:X10003,A20)+SUMIFS(ЖС!S4:S9999,ЖС!F4:F9999,CH4,ЖС!AK4:AK9999,A20)+SUMIFS(Пр.откр.тер!N4:N10000,Пр.откр.тер!F4:F10000,CH4,Пр.откр.тер!U4:U10000,A20)</f>
        <v>0</v>
      </c>
    </row>
    <row r="21" spans="1:89" ht="38.25" thickBot="1">
      <c r="A21" s="539" t="s">
        <v>783</v>
      </c>
      <c r="B21" s="610">
        <v>0</v>
      </c>
      <c r="C21" s="546">
        <f t="shared" si="0"/>
        <v>0</v>
      </c>
      <c r="D21" s="2329">
        <v>0</v>
      </c>
      <c r="E21" s="2327">
        <f t="shared" si="1"/>
        <v>0</v>
      </c>
      <c r="F21" s="527">
        <v>0</v>
      </c>
      <c r="G21" s="528">
        <v>0</v>
      </c>
      <c r="H21" s="533">
        <v>0</v>
      </c>
      <c r="I21" s="534">
        <v>0</v>
      </c>
      <c r="J21" s="676">
        <f>B21/B34*100%</f>
        <v>0</v>
      </c>
      <c r="K21" s="676">
        <f>C21/C34*100%</f>
        <v>0</v>
      </c>
      <c r="L21" s="676">
        <f>D21/D34*100%</f>
        <v>0</v>
      </c>
      <c r="M21" s="676">
        <f>E21/E34*100%</f>
        <v>0</v>
      </c>
      <c r="N21" s="507"/>
      <c r="O21" s="499">
        <f>SUMIFS(произв!A4:A10000,произв!F4:F10000,N4,произв!Y4:Y10000,A21)+SUMIFS(торг!A4:A10000,торг!F4:F10000,N4,торг!Y4:Y10000,A21)+SUMIFS(склад!A4:A10000,склад!F4:F10000,N4,склад!Y4:Y10000,A21)+SUMIFS('обр '!A4:A10000,'обр '!F4:F10000,N4,'обр '!Y4:Y10000,A21)+SUMIFS(детс!A4:A10000,детс!F4:F10000,N4,детс!Y4:Y10000,A21)+SUMIFS(культ!A4:A10000,культ!F4:F10000,N4,культ!Y4:Y10000,A21)+SUMIFS(спорт!A4:A10000,спорт!F4:F10000,N4,спорт!Y4:Y10000,A21)+SUMIFS(лечеб!A4:A10000,лечеб!F4:F10000,N4,лечеб!Y4:Y10000,A21)+SUMIFS(Баня!A4:A10000,Баня!F4:F10000,N4,Баня!Y4:Y10000,A21)+SUMIFS(Адм!A4:A10000,Адм!F4:F10000,N4,Адм!Y4:Y10000,A21)+SUMIFS(С.Х!A4:A10001,С.Х!F4:F10001,N4,С.Х!Y4:Y10001,A21)+SUMIFS(новостр!A4:A10000,новостр!F4:F10000,N4,новостр!X4:X10000,A21)+SUMIFS(авт!A4:A10003,авт!F4:F10003,N4,авт!X4:X10003,A21)+SUMIFS(ЖС!A4:A9999,ЖС!F4:F9999,N4,ЖС!AK4:AK9999,A21)+SUMIFS(Пр.откр.тер!A4:A10000,Пр.откр.тер!F4:F10000,N4,Пр.откр.тер!U4:U10000,A21)</f>
        <v>0</v>
      </c>
      <c r="P21" s="501"/>
      <c r="Q21" s="548">
        <f>SUMIFS(произв!O4:O10000,произв!F4:F10000,N4,произв!Y4:Y10000,A21)+SUMIFS(торг!O4:O10000,торг!F4:F10000,N4,торг!Y4:Y10000,A21)+SUMIFS(склад!O4:O10000,склад!F4:F10000,N4,склад!Y4:Y10000,A21)+SUMIFS('обр '!O4:O10000,'обр '!F4:F10000,N4,'обр '!Y4:Y10000,A21)+SUMIFS(детс!O4:O10000,детс!F4:F10000,N4,детс!Y4:Y10000,A21)+SUMIFS(культ!O4:O10000,культ!F4:F10000,N4,культ!Y4:Y10000,A21)+SUMIFS(спорт!O4:O10000,спорт!F4:F10000,N4,спорт!Y4:Y10000,A21)+SUMIFS(лечеб!O4:O10000,лечеб!F4:F10000,N4,лечеб!Y4:Y10000,A21)+SUMIFS(Баня!O4:O10000,Баня!F4:F10000,N4,Баня!Y4:Y10000,A21)+SUMIFS(Адм!O4:O10000,Адм!F4:F10000,N4,Адм!Y4:Y10000,A21)+SUMIFS(С.Х!O4:O10001,С.Х!F4:F10001,N4,С.Х!Y4:Y10001,A21)+SUMIFS(новостр!N4:N10000,новостр!F4:F10000,N4,новостр!X4:X10000,A21)+SUMIFS(авт!K4:K10003,авт!F4:F10003,N4,авт!X4:X10003,A21)+SUMIFS(ЖС!S4:S9999,ЖС!F4:F9999,N4,ЖС!AK4:AK9999,A21)+SUMIFS(Пр.откр.тер!N4:N10000,Пр.откр.тер!F4:F10000,N4,Пр.откр.тер!U4:U10000,A21)</f>
        <v>0</v>
      </c>
      <c r="R21" s="507"/>
      <c r="S21" s="499">
        <f>SUMIFS(произв!A4:A10000,произв!F4:F10000,R4,произв!Y4:Y10000,A21)+SUMIFS(торг!A4:A10000,торг!F4:F10000,R4,торг!Y4:Y10000,A21)+SUMIFS(склад!A4:A10000,склад!F4:F10000,R4,склад!Y4:Y10000,A21)+SUMIFS('обр '!A4:A10000,'обр '!F4:F10000,R4,'обр '!Y4:Y10000,A21)+SUMIFS(детс!A4:A10000,детс!F4:F10000,R4,детс!Y4:Y10000,A21)+SUMIFS(культ!A4:A10000,культ!F4:F10000,R4,культ!Y4:Y10000,A21)+SUMIFS(спорт!A4:A10000,спорт!F4:F10000,R4,спорт!Y4:Y10000,A21)+SUMIFS(лечеб!A4:A10000,лечеб!F4:F10000,R4,лечеб!Y4:Y10000,A21)+SUMIFS(Баня!A4:A10000,Баня!F4:F10000,R4,Баня!Y4:Y10000,A21)+SUMIFS(Адм!A4:A10000,Адм!F4:F10000,R4,Адм!Y4:Y10000,A21)+SUMIFS(С.Х!A4:A10001,С.Х!F4:F10001,R4,С.Х!Y4:Y10001,A21)+SUMIFS(новостр!A4:A10000,новостр!F4:F10000,R4,новостр!X4:X10000,A21)+SUMIFS(авт!A4:A10003,авт!F4:F10003,R4,авт!X4:X10003,A21)+SUMIFS(ЖС!A4:A9999,ЖС!F4:F9999,R4,ЖС!AK4:AK9999,A21)+SUMIFS(Пр.откр.тер!A4:A10000,Пр.откр.тер!F4:F10000,R4,Пр.откр.тер!U4:U10000,A21)</f>
        <v>0</v>
      </c>
      <c r="T21" s="501"/>
      <c r="U21" s="549">
        <f>SUMIFS(произв!O4:O10000,произв!F4:F10000,R4,произв!Y4:Y10000,A21)+SUMIFS(торг!O4:O10000,торг!F4:F10000,R4,торг!Y4:Y10000,A21)+SUMIFS(склад!O4:O10000,склад!F4:F10000,R4,склад!Y4:Y10000,A21)+SUMIFS('обр '!O4:O10000,'обр '!F4:F10000,R4,'обр '!Y4:Y10000,A21)+SUMIFS(детс!O4:O10000,детс!F4:F10000,R4,детс!Y4:Y10000,A21)+SUMIFS(культ!O4:O10000,культ!F4:F10000,R4,культ!Y4:Y10000,A21)+SUMIFS(спорт!O4:O10000,спорт!F4:F10000,R4,спорт!Y4:Y10000,A21)+SUMIFS(лечеб!O4:O10000,лечеб!F4:F10000,R4,лечеб!Y4:Y10000,A21)+SUMIFS(Баня!O4:O10000,Баня!F4:F10000,R4,Баня!Y4:Y10000,A21)+SUMIFS(Адм!O4:O10000,Адм!F4:F10000,R4,Адм!Y4:Y10000,A21)+SUMIFS(С.Х!O4:O10001,С.Х!F4:F10001,R4,С.Х!Y4:Y10001,A21)+SUMIFS(новостр!N4:N10000,новостр!F4:F10000,R4,новостр!X4:X10000,A21)+SUMIFS(авт!K4:K10003,авт!F4:F10003,R4,авт!X4:X10003,A21)+SUMIFS(ЖС!S4:S9999,ЖС!F4:F9999,R4,ЖС!AK4:AK9999,A21)+SUMIFS(Пр.откр.тер!N4:N10000,Пр.откр.тер!F4:F10000,R4,Пр.откр.тер!U4:U10000,A21)</f>
        <v>0</v>
      </c>
      <c r="V21" s="507"/>
      <c r="W21" s="499">
        <f>SUMIFS(произв!A4:A10000,произв!F4:F10000,V4,произв!Y4:Y10000,A21)+SUMIFS(торг!A4:A10000,торг!F4:F10000,V4,торг!Y4:Y10000,A21)+SUMIFS(склад!A4:A10000,склад!F4:F10000,V4,склад!Y4:Y10000,A21)+SUMIFS('обр '!A4:A10000,'обр '!F4:F10000,V4,'обр '!Y4:Y10000,A21)+SUMIFS(детс!A4:A10000,детс!F4:F10000,V4,детс!Y4:Y10000,A21)+SUMIFS(культ!A4:A10000,культ!F4:F10000,V4,культ!Y4:Y10000,A21)+SUMIFS(спорт!A4:A10000,спорт!F4:F10000,V4,спорт!Y4:Y10000,A21)+SUMIFS(лечеб!A4:A10000,лечеб!F4:F10000,V4,лечеб!Y4:Y10000,A21)+SUMIFS(Баня!A4:A10000,Баня!F4:F10000,V4,Баня!Y4:Y10000,A21)+SUMIFS(Адм!A4:A10000,Адм!F4:F10000,V4,Адм!Y4:Y10000,A21)+SUMIFS(С.Х!A4:A10001,С.Х!F4:F10001,V4,С.Х!Y4:Y10001,A21)+SUMIFS(новостр!A4:A10000,новостр!F4:F10000,V4,новостр!X4:X10000,A21)+SUMIFS(авт!A4:A10003,авт!F4:F10003,V4,авт!X4:X10003,A21)+SUMIFS(ЖС!A4:A9999,ЖС!F4:F9999,V4,ЖС!AK4:AK9999,A21)+SUMIFS(Пр.откр.тер!A4:A10000,Пр.откр.тер!F4:F10000,V4,Пр.откр.тер!U4:U10000,A21)</f>
        <v>0</v>
      </c>
      <c r="X21" s="501"/>
      <c r="Y21" s="548">
        <f>SUMIFS(произв!O4:O10000,произв!F4:F10000,V4,произв!Y4:Y10000,A21)+SUMIFS(торг!O4:O10000,торг!F4:F10000,V4,торг!Y4:Y10000,A21)+SUMIFS(склад!O4:O10000,склад!F4:F10000,V4,склад!Y4:Y10000,A21)+SUMIFS('обр '!O4:O10000,'обр '!F4:F10000,V4,'обр '!Y4:Y10000,A21)+SUMIFS(детс!O4:O10000,детс!F4:F10000,V4,детс!Y4:Y10000,A21)+SUMIFS(культ!O4:O10000,культ!F4:F10000,V4,культ!Y4:Y10000,A21)+SUMIFS(спорт!O4:O10000,спорт!F4:F10000,V4,спорт!Y4:Y10000,A21)+SUMIFS(лечеб!O4:O10000,лечеб!F4:F10000,V4,лечеб!Y4:Y10000,A21)+SUMIFS(Баня!O4:O10000,Баня!F4:F10000,V4,Баня!Y4:Y10000,A21)+SUMIFS(Адм!O4:O10000,Адм!F4:F10000,V4,Адм!Y4:Y10000,A21)+SUMIFS(С.Х!O4:O10001,С.Х!F4:F10001,V4,С.Х!Y4:Y10001,A21)+SUMIFS(новостр!N4:N10000,новостр!F4:F10000,V4,новостр!X4:X10000,A21)+SUMIFS(авт!K4:K10003,авт!F4:F10003,V4,авт!X4:X10003,A21)+SUMIFS(ЖС!S4:S9999,ЖС!F4:F9999,V4,ЖС!AK4:AK9999,A21)+SUMIFS(Пр.откр.тер!N4:N10000,Пр.откр.тер!F4:F10000,V4,Пр.откр.тер!U4:U10000,A21)</f>
        <v>0</v>
      </c>
      <c r="Z21" s="639"/>
      <c r="AA21" s="640">
        <f>SUMIFS(произв!A4:A10000,произв!F4:F10000,Z4,произв!Y4:Y10000,A21)+SUMIFS(торг!A4:A10000,торг!F4:F10000,Z4,торг!Y4:Y10000,A21)+SUMIFS(склад!A4:A10000,склад!F4:F10000,Z4,склад!Y4:Y10000,A21)+SUMIFS('обр '!A4:A10000,'обр '!F4:F10000,Z4,'обр '!Y4:Y10000,A21)+SUMIFS(детс!A4:A10000,детс!F4:F10000,Z4,детс!Y4:Y10000,A21)+SUMIFS(культ!A4:A10000,культ!F4:F10000,Z4,культ!Y4:Y10000,A21)+SUMIFS(спорт!A4:A10000,спорт!F4:F10000,Z4,спорт!Y4:Y10000,A21)+SUMIFS(лечеб!A4:A10000,лечеб!F4:F10000,Z4,лечеб!Y4:Y10000,A21)+SUMIFS(Баня!A4:A10000,Баня!F4:F10000,Z4,Баня!Y4:Y10000,A21)+SUMIFS(Адм!A4:A10000,Адм!F4:F10000,Z4,Адм!Y4:Y10000,A21)+SUMIFS(С.Х!A4:A10001,С.Х!F4:F10001,Z4,С.Х!Y4:Y10001,A21)+SUMIFS(новостр!A4:A10000,новостр!F4:F10000,Z4,новостр!X4:X10000,A21)+SUMIFS(авт!A4:A10003,авт!F4:F10003,Z4,авт!X4:X10003,A21)+SUMIFS(ЖС!A4:A9999,ЖС!F4:F9999,Z4,ЖС!AK4:AK9999,A21)+SUMIFS(Пр.откр.тер!A4:A10000,Пр.откр.тер!F4:F10000,Z4,Пр.откр.тер!U4:U10000,A21)</f>
        <v>0</v>
      </c>
      <c r="AB21" s="641"/>
      <c r="AC21" s="642">
        <f>SUMIFS(произв!O4:O10000,произв!F4:F10000,Z4,произв!Y4:Y10000,A21)+SUMIFS(торг!O4:O10000,торг!F4:F10000,Z4,торг!Y4:Y10000,A21)+SUMIFS(склад!O4:O10000,склад!F4:F10000,Z4,склад!Y4:Y10000,A21)+SUMIFS('обр '!O4:O10000,'обр '!F4:F10000,Z4,'обр '!Y4:Y10000,A21)+SUMIFS(детс!O4:O10000,детс!F4:F10000,Z4,детс!Y4:Y10000,A21)+SUMIFS(культ!O4:O10000,культ!F4:F10000,Z4,культ!Y4:Y10000,A21)+SUMIFS(спорт!O4:O10000,спорт!F4:F10000,Z4,спорт!Y4:Y10000,A21)+SUMIFS(лечеб!O4:O10000,лечеб!F4:F10000,Z4,лечеб!Y4:Y10000,A21)+SUMIFS(Баня!O4:O10000,Баня!F4:F10000,Z4,Баня!Y4:Y10000,A21)+SUMIFS(Адм!O4:O10000,Адм!F4:F10000,Z4,Адм!Y4:Y10000,A21)+SUMIFS(С.Х!O4:O10001,С.Х!F4:F10001,Z4,С.Х!Y4:Y10001,A21)+SUMIFS(новостр!N4:N10000,новостр!F4:F10000,Z4,новостр!X4:X10000,A21)+SUMIFS(авт!K4:K10003,авт!F4:F10003,Z4,авт!X4:X10003,A21)+SUMIFS(ЖС!S4:S9999,ЖС!F4:F9999,Z4,ЖС!AK4:AK9999,A21)+SUMIFS(Пр.откр.тер!N4:N10000,Пр.откр.тер!F4:F10000,Z4,Пр.откр.тер!U4:U10000,A21)</f>
        <v>0</v>
      </c>
      <c r="AD21" s="507"/>
      <c r="AE21" s="499">
        <f>SUMIFS(произв!A4:A10000,произв!F4:F10000,AD4,произв!Y4:Y10000,A21)+SUMIFS(торг!A4:A10000,торг!F4:F10000,AD4,торг!Y4:Y10000,A21)+SUMIFS(склад!A4:A10000,склад!F4:F10000,AD4,склад!Y4:Y10000,A21)+SUMIFS('обр '!A4:A10000,'обр '!F4:F10000,AD4,'обр '!Y4:Y10000,A21)+SUMIFS(детс!A4:A10000,детс!F4:F10000,AD4,детс!Y4:Y10000,A21)+SUMIFS(культ!A4:A10000,культ!F4:F10000,AD4,культ!Y4:Y10000,A21)+SUMIFS(спорт!A4:A10000,спорт!F4:F10000,AD4,спорт!Y4:Y10000,A21)+SUMIFS(лечеб!A4:A10000,лечеб!F4:F10000,AD4,лечеб!Y4:Y10000,A21)+SUMIFS(Баня!A4:A10000,Баня!F4:F10000,AD4,Баня!Y4:Y10000,A21)+SUMIFS(Адм!A4:A10000,Адм!F4:F10000,AD4,Адм!Y4:Y10000,A21)+SUMIFS(С.Х!A4:A10001,С.Х!F4:F10001,AD4,С.Х!Y4:Y10001,A21)+SUMIFS(новостр!A4:A10000,новостр!F4:F10000,AD4,новостр!X4:X10000,A21)+SUMIFS(авт!A4:A10003,авт!F4:F10003,AD4,авт!X4:X10003,A21)+SUMIFS(ЖС!A4:A9999,ЖС!F4:F9999,AD4,ЖС!AK4:AK9999,A21)+SUMIFS(Пр.откр.тер!A4:A10000,Пр.откр.тер!F4:F10000,AD4,Пр.откр.тер!U4:U10000,A21)</f>
        <v>0</v>
      </c>
      <c r="AF21" s="501"/>
      <c r="AG21" s="548">
        <f>SUMIFS(произв!O4:O10000,произв!F4:F10000,AD4,произв!Y4:Y10000,A21)+SUMIFS(торг!O4:O10000,торг!F4:F10000,AD4,торг!Y4:Y10000,A21)+SUMIFS(склад!O4:O10000,склад!F4:F10000,AD4,склад!Y4:Y10000,A21)+SUMIFS('обр '!O4:O10000,'обр '!F4:F10000,AD4,'обр '!Y4:Y10000,A21)+SUMIFS(детс!O4:O10000,детс!F4:F10000,AD4,детс!Y4:Y10000,A21)+SUMIFS(культ!O4:O10000,культ!F4:F10000,AD4,культ!Y4:Y10000,A21)+SUMIFS(спорт!O4:O10000,спорт!F4:F10000,AD4,спорт!Y4:Y10000,A21)+SUMIFS(лечеб!O4:O10000,лечеб!F4:F10000,AD4,лечеб!Y4:Y10000,A21)+SUMIFS(Баня!O4:O10000,Баня!F4:F10000,AD4,Баня!Y4:Y10000,A21)+SUMIFS(Адм!O4:O10000,Адм!F4:F10000,AD4,Адм!Y4:Y10000,A21)+SUMIFS(С.Х!O4:O10001,С.Х!F4:F10001,AD4,С.Х!Y4:Y10001,A21)+SUMIFS(новостр!N4:N10000,новостр!F4:F10000,AD4,новостр!X4:X10000,A21)+SUMIFS(авт!K4:K10003,авт!F4:F10003,AD4,авт!X4:X10003,A21)+SUMIFS(ЖС!S4:S9999,ЖС!F4:F9999,AD4,ЖС!AK4:AK9999,A21)+SUMIFS(Пр.откр.тер!N4:N10000,Пр.откр.тер!F4:F10000,AD4,Пр.откр.тер!U4:U10000,A21)</f>
        <v>0</v>
      </c>
      <c r="AH21" s="507"/>
      <c r="AI21" s="499">
        <f>SUMIFS(произв!A4:A10000,произв!F4:F10000,AH4,произв!Y4:Y10000,A21)+SUMIFS(торг!A4:A10000,торг!F4:F10000,AH4,торг!Y4:Y10000,A21)+SUMIFS(склад!A4:A10000,склад!F4:F10000,AH4,склад!Y4:Y10000,A21)+SUMIFS('обр '!A4:A10000,'обр '!F4:F10000,AH4,'обр '!Y4:Y10000,A21)+SUMIFS(детс!A4:A10000,детс!F4:F10000,AH4,детс!Y4:Y10000,A21)+SUMIFS(культ!A4:A10000,культ!F4:F10000,AH4,культ!Y4:Y10000,A21)+SUMIFS(спорт!A4:A10000,спорт!F4:F10000,AH4,спорт!Y4:Y10000,A21)+SUMIFS(лечеб!A4:A10000,лечеб!F4:F10000,AH4,лечеб!Y4:Y10000,A21)+SUMIFS(Баня!A4:A10000,Баня!F4:F10000,AH4,Баня!Y4:Y10000,A21)+SUMIFS(Адм!A4:A10000,Адм!F4:F10000,AH4,Адм!Y4:Y10000,A21)+SUMIFS(С.Х!A4:A10001,С.Х!F4:F10001,AH4,С.Х!Y4:Y10001,A21)+SUMIFS(новостр!A4:A10000,новостр!F4:F10000,AH4,новостр!X4:X10000,A21)+SUMIFS(авт!A4:A10003,авт!F4:F10003,AH4,авт!X4:X10003,A21)+SUMIFS(ЖС!A4:A9999,ЖС!F4:F9999,AH4,ЖС!AK4:AK9999,A21)+SUMIFS(Пр.откр.тер!A4:A10000,Пр.откр.тер!F4:F10000,AH4,Пр.откр.тер!U4:U10000,A21)</f>
        <v>0</v>
      </c>
      <c r="AJ21" s="501"/>
      <c r="AK21" s="548">
        <f>SUMIFS(произв!O4:O10000,произв!F4:F10000,AH4,произв!Y4:Y10000,A21)+SUMIFS(торг!O4:O10000,торг!F4:F10000,AH4,торг!Y4:Y10000,A21)+SUMIFS(склад!O4:O10000,склад!F4:F10000,AH4,склад!Y4:Y10000,A21)+SUMIFS('обр '!O4:O10000,'обр '!F4:F10000,AH4,'обр '!Y4:Y10000,A21)+SUMIFS(детс!O4:O10000,детс!F4:F10000,AH4,детс!Y4:Y10000,A21)+SUMIFS(культ!O4:O10000,культ!F4:F10000,AH4,культ!Y4:Y10000,A21)+SUMIFS(спорт!O4:O10000,спорт!F4:F10000,AH4,спорт!Y4:Y10000,A21)+SUMIFS(лечеб!O4:O10000,лечеб!F4:F10000,AH4,лечеб!Y4:Y10000,A21)+SUMIFS(Баня!O4:O10000,Баня!F4:F10000,AH4,Баня!Y4:Y10000,A21)+SUMIFS(Адм!O4:O10000,Адм!F4:F10000,AH4,Адм!Y4:Y10000,A21)+SUMIFS(С.Х!O4:O10001,С.Х!F4:F10001,AH4,С.Х!Y4:Y10001,A21)+SUMIFS(новостр!N4:N10000,новостр!F4:F10000,AH4,новостр!X4:X10000,A21)+SUMIFS(авт!K4:K10003,авт!F4:F10003,AH4,авт!X4:X10003,A21)+SUMIFS(ЖС!S4:S9999,ЖС!F4:F9999,AH4,ЖС!AK4:AK9999,A21)+SUMIFS(Пр.откр.тер!N4:N10000,Пр.откр.тер!F4:F10000,AH4,Пр.откр.тер!U4:U10000,A21)</f>
        <v>0</v>
      </c>
      <c r="AL21" s="507"/>
      <c r="AM21" s="499">
        <f>SUMIFS(произв!A4:A10000,произв!F4:F10000,AL4,произв!Y4:Y10000,A21)+SUMIFS(торг!A4:A10000,торг!F4:F10000,AL4,торг!Y4:Y10000,A21)+SUMIFS(склад!A4:A10000,склад!F4:F10000,AL4,склад!Y4:Y10000,A21)+SUMIFS('обр '!A4:A10000,'обр '!F4:F10000,AL4,'обр '!Y4:Y10000,A21)+SUMIFS(детс!A4:A10000,детс!F4:F10000,AL4,детс!Y4:Y10000,A21)+SUMIFS(культ!A4:A10000,культ!F4:F10000,AL4,культ!Y4:Y10000,A21)+SUMIFS(спорт!A4:A10000,спорт!F4:F10000,AL4,спорт!Y4:Y10000,A21)+SUMIFS(лечеб!A4:A10000,лечеб!F4:F10000,AL4,лечеб!Y4:Y10000,A21)+SUMIFS(Баня!A4:A10000,Баня!F4:F10000,AL4,Баня!Y4:Y10000,A21)+SUMIFS(Адм!A4:A10000,Адм!F4:F10000,AL4,Адм!Y4:Y10000,A21)+SUMIFS(С.Х!A4:A10001,С.Х!F4:F10001,AL4,С.Х!Y4:Y10001,A21)+SUMIFS(новостр!A4:A10000,новостр!F4:F10000,AL4,новостр!X4:X10000,A21)+SUMIFS(авт!A4:A10003,авт!F4:F10003,AL4,авт!X4:X10003,A21)+SUMIFS(ЖС!A4:A9999,ЖС!F4:F9999,AL4,ЖС!AK4:AK9999,A21)+SUMIFS(Пр.откр.тер!A4:A10000,Пр.откр.тер!F4:F10000,AL4,Пр.откр.тер!U4:U10000,A21)</f>
        <v>0</v>
      </c>
      <c r="AN21" s="501"/>
      <c r="AO21" s="548">
        <f>SUMIFS(произв!O4:O10000,произв!F4:F10000,AL4,произв!Y4:Y10000,A21)+SUMIFS(торг!O4:O10000,торг!F4:F10000,AL4,торг!Y4:Y10000,A21)+SUMIFS(склад!O4:O10000,склад!F4:F10000,AL4,склад!Y4:Y10000,A21)+SUMIFS('обр '!O4:O10000,'обр '!F4:F10000,AL4,'обр '!Y4:Y10000,A21)+SUMIFS(детс!O4:O10000,детс!F4:F10000,AL4,детс!Y4:Y10000,A21)+SUMIFS(культ!O4:O10000,культ!F4:F10000,AL4,культ!Y4:Y10000,A21)+SUMIFS(спорт!O4:O10000,спорт!F4:F10000,AL4,спорт!Y4:Y10000,A21)+SUMIFS(лечеб!O4:O10000,лечеб!F4:F10000,AL4,лечеб!Y4:Y10000,A21)+SUMIFS(Баня!O4:O10000,Баня!F4:F10000,AL4,Баня!Y4:Y10000,A21)+SUMIFS(Адм!O4:O10000,Адм!F4:F10000,AL4,Адм!Y4:Y10000,A21)+SUMIFS(С.Х!O4:O10001,С.Х!F4:F10001,AL4,С.Х!Y4:Y10001,A21)+SUMIFS(новостр!N4:N10000,новостр!F4:F10000,AL4,новостр!X4:X10000,A21)+SUMIFS(авт!K4:K10003,авт!F4:F10003,AL4,авт!X4:X10003,A21)+SUMIFS(ЖС!S4:S9999,ЖС!F4:F9999,AL4,ЖС!AK4:AK9999,A21)+SUMIFS(Пр.откр.тер!N4:N10000,Пр.откр.тер!F4:F10000,AL4,Пр.откр.тер!U4:U10000,A21)</f>
        <v>0</v>
      </c>
      <c r="AP21" s="507"/>
      <c r="AQ21" s="499">
        <f>SUMIFS(произв!A4:A10000,произв!F4:F10000,AP4,произв!Y4:Y10000,A21)+SUMIFS(торг!A4:A10000,торг!F4:F10000,AP4,торг!Y4:Y10000,A21)+SUMIFS(склад!A4:A10000,склад!F4:F10000,AP4,склад!Y4:Y10000,A21)+SUMIFS('обр '!A4:A10000,'обр '!F4:F10000,AP4,'обр '!Y4:Y10000,A21)+SUMIFS(детс!A4:A10000,детс!F4:F10000,AP4,детс!Y4:Y10000,A21)+SUMIFS(культ!A4:A10000,культ!F4:F10000,AP4,культ!Y4:Y10000,A21)+SUMIFS(спорт!A4:A10000,спорт!F4:F10000,AP4,спорт!Y4:Y10000,A21)+SUMIFS(лечеб!A4:A10000,лечеб!F4:F10000,AP4,лечеб!Y4:Y10000,A21)+SUMIFS(Баня!A4:A10000,Баня!F4:F10000,AP4,Баня!Y4:Y10000,A21)+SUMIFS(Адм!A4:A10000,Адм!F4:F10000,AP4,Адм!Y4:Y10000,A21)+SUMIFS(С.Х!A4:A10001,С.Х!F4:F10001,AP4,С.Х!Y4:Y10001,A21)+SUMIFS(новостр!A4:A10000,новостр!F4:F10000,AP4,новостр!X4:X10000,A21)+SUMIFS(авт!A4:A10003,авт!F4:F10003,AP4,авт!X4:X10003,A21)+SUMIFS(ЖС!A4:A9999,ЖС!F4:F9999,AP4,ЖС!AK4:AK9999,A21)+SUMIFS(Пр.откр.тер!A4:A10000,Пр.откр.тер!F4:F10000,AP4,Пр.откр.тер!U4:U10000,A21)</f>
        <v>0</v>
      </c>
      <c r="AR21" s="501"/>
      <c r="AS21" s="549">
        <f>SUMIFS(произв!O4:O10000,произв!F4:F10000,AP4,произв!Y4:Y10000,A21)+SUMIFS(торг!O4:O10000,торг!F4:F10000,AP4,торг!Y4:Y10000,A21)+SUMIFS(склад!O4:O10000,склад!F4:F10000,AP4,склад!Y4:Y10000,A21)+SUMIFS('обр '!O4:O10000,'обр '!F4:F10000,AP4,'обр '!Y4:Y10000,A21)+SUMIFS(детс!O4:O10000,детс!F4:F10000,AP4,детс!Y4:Y10000,A21)+SUMIFS(культ!O4:O10000,культ!F4:F10000,AP4,культ!Y4:Y10000,A21)+SUMIFS(спорт!O4:O10000,спорт!F4:F10000,AP4,спорт!Y4:Y10000,A21)+SUMIFS(лечеб!O4:O10000,лечеб!F4:F10000,AP4,лечеб!Y4:Y10000,A21)+SUMIFS(Баня!O4:O10000,Баня!F4:F10000,AP4,Баня!Y4:Y10000,A21)+SUMIFS(Адм!O4:O10000,Адм!F4:F10000,AP4,Адм!Y4:Y10000,A21)+SUMIFS(С.Х!O4:O10001,С.Х!F4:F10001,AP4,С.Х!Y4:Y10001,A21)+SUMIFS(новостр!N4:N10000,новостр!F4:F10000,AP4,новостр!X4:X10000,A21)+SUMIFS(авт!K4:K10003,авт!F4:F10003,AP4,авт!X4:X10003,A21)+SUMIFS(ЖС!S4:S9999,ЖС!F4:F9999,AP4,ЖС!AK4:AK9999,A21)+SUMIFS(Пр.откр.тер!N4:N10000,Пр.откр.тер!F4:F10000,AP4,Пр.откр.тер!U4:U10000,A21)</f>
        <v>0</v>
      </c>
      <c r="AT21" s="507"/>
      <c r="AU21" s="499">
        <f>SUMIFS(произв!A4:A10000,произв!F4:F10000,AT4,произв!Y4:Y10000,A21)+SUMIFS(торг!A4:A10000,торг!F4:F10000,AT4,торг!Y4:Y10000,A21)+SUMIFS(склад!A4:A10000,склад!F4:F10000,AT4,склад!Y4:Y10000,A21)+SUMIFS('обр '!A4:A10000,'обр '!F4:F10000,AT4,'обр '!Y4:Y10000,A21)+SUMIFS(детс!A4:A10000,детс!F4:F10000,AT4,детс!Y4:Y10000,A21)+SUMIFS(культ!A4:A10000,культ!F4:F10000,AT4,культ!Y4:Y10000,A21)+SUMIFS(спорт!A4:A10000,спорт!F4:F10000,AT4,спорт!Y4:Y10000,A21)+SUMIFS(лечеб!A4:A10000,лечеб!F4:F10000,AT4,лечеб!Y4:Y10000,A21)+SUMIFS(Баня!A4:A10000,Баня!F4:F10000,AT4,Баня!Y4:Y10000,A21)+SUMIFS(Адм!A4:A10000,Адм!F4:F10000,AT4,Адм!Y4:Y10000,A21)+SUMIFS(С.Х!A4:A10001,С.Х!F4:F10001,AT4,С.Х!Y4:Y10001,A21)+SUMIFS(новостр!A4:A10000,новостр!F4:F10000,AT4,новостр!X4:X10000,A21)+SUMIFS(авт!A4:A10003,авт!F4:F10003,AT4,авт!X4:X10003,A21)+SUMIFS(ЖС!A4:A9999,ЖС!F4:F9999,AT4,ЖС!AK4:AK9999,A21)+SUMIFS(Пр.откр.тер!A4:A10000,Пр.откр.тер!F4:F10000,AT4,Пр.откр.тер!U4:U10000,A21)</f>
        <v>0</v>
      </c>
      <c r="AV21" s="501"/>
      <c r="AW21" s="548">
        <f>SUMIFS(произв!O4:O10000,произв!F4:F10000,AT4,произв!Y4:Y10000,A21)+SUMIFS(торг!O4:O10000,торг!F4:F10000,AT4,торг!Y4:Y10000,A21)+SUMIFS(склад!O4:O10000,склад!F4:F10000,AT4,склад!Y4:Y10000,A21)+SUMIFS('обр '!O4:O10000,'обр '!F4:F10000,AT4,'обр '!Y4:Y10000,A21)+SUMIFS(детс!O4:O10000,детс!F4:F10000,AT4,детс!Y4:Y10000,A21)+SUMIFS(культ!O4:O10000,культ!F4:F10000,AT4,культ!Y4:Y10000,A21)+SUMIFS(спорт!O4:O10000,спорт!F4:F10000,AT4,спорт!Y4:Y10000,A21)+SUMIFS(лечеб!O4:O10000,лечеб!F4:F10000,AT4,лечеб!Y4:Y10000,A21)+SUMIFS(Баня!O4:O10000,Баня!F4:F10000,AT4,Баня!Y4:Y10000,A21)+SUMIFS(Адм!O4:O10000,Адм!F4:F10000,AT4,Адм!Y4:Y10000,A21)+SUMIFS(С.Х!O4:O10001,С.Х!F4:F10001,AT4,С.Х!Y4:Y10001,A21)+SUMIFS(новостр!N4:N10000,новостр!F4:F10000,AT4,новостр!X4:X10000,A21)+SUMIFS(авт!K4:K10003,авт!F4:F10003,AT4,авт!X4:X10003,A21)+SUMIFS(ЖС!S4:S9999,ЖС!F4:F9999,AT4,ЖС!AK4:AK9999,A21)+SUMIFS(Пр.откр.тер!N4:N10000,Пр.откр.тер!F4:F10000,AT4,Пр.откр.тер!U4:U10000,A21)</f>
        <v>0</v>
      </c>
      <c r="AX21" s="507"/>
      <c r="AY21" s="499">
        <f>SUMIFS(произв!A4:A10000,произв!F4:F10000,AX4,произв!Y4:Y10000,A21)+SUMIFS(торг!A4:A10000,торг!F4:F10000,AX4,торг!Y4:Y10000,A21)+SUMIFS(склад!A4:A10000,склад!F4:F10000,AX4,склад!Y4:Y10000,A21)+SUMIFS('обр '!A4:A10000,'обр '!F4:F10000,AX4,'обр '!Y4:Y10000,A21)+SUMIFS(детс!A4:A10000,детс!F4:F10000,AX4,детс!Y4:Y10000,A21)+SUMIFS(культ!A4:A10000,культ!F4:F10000,AX4,культ!Y4:Y10000,A21)+SUMIFS(спорт!A4:A10000,спорт!F4:F10000,AX4,спорт!Y4:Y10000,A21)+SUMIFS(лечеб!A4:A10000,лечеб!F4:F10000,AX4,лечеб!Y4:Y10000,A21)+SUMIFS(Баня!A4:A10000,Баня!F4:F10000,AX4,Баня!Y4:Y10000,A21)+SUMIFS(Адм!A4:A10000,Адм!F4:F10000,AX4,Адм!Y4:Y10000,A21)+SUMIFS(С.Х!A4:A10001,С.Х!F4:F10001,AX4,С.Х!Y4:Y10001,A21)+SUMIFS(новостр!A4:A10000,новостр!F4:F10000,AX4,новостр!X4:X10000,A21)+SUMIFS(авт!A4:A10003,авт!F4:F10003,AX4,авт!X4:X10003,A21)+SUMIFS(ЖС!A4:A9999,ЖС!F4:F9999,AX4,ЖС!AK4:AK9999,A21)+SUMIFS(Пр.откр.тер!A4:A10000,Пр.откр.тер!F4:F10000,AX4,Пр.откр.тер!U4:U10000,A21)</f>
        <v>0</v>
      </c>
      <c r="AZ21" s="501"/>
      <c r="BA21" s="548">
        <f>SUMIFS(произв!O4:O10000,произв!F4:F10000,AX4,произв!Y4:Y10000,A21)+SUMIFS(торг!O4:O10000,торг!F4:F10000,AX4,торг!Y4:Y10000,A21)+SUMIFS(склад!O4:O10000,склад!F4:F10000,AX4,склад!Y4:Y10000,A21)+SUMIFS('обр '!O4:O10000,'обр '!F4:F10000,AX4,'обр '!Y4:Y10000,A21)+SUMIFS(детс!O4:O10000,детс!F4:F10000,AX4,детс!Y4:Y10000,A21)+SUMIFS(культ!O4:O10000,культ!F4:F10000,AX4,культ!Y4:Y10000,A21)+SUMIFS(спорт!O4:O10000,спорт!F4:F10000,AX4,спорт!Y4:Y10000,A21)+SUMIFS(лечеб!O4:O10000,лечеб!F4:F10000,AX4,лечеб!Y4:Y10000,A21)+SUMIFS(Баня!O4:O10000,Баня!F4:F10000,AX4,Баня!Y4:Y10000,A21)+SUMIFS(Адм!O4:O10000,Адм!F4:F10000,AX4,Адм!Y4:Y10000,A21)+SUMIFS(С.Х!O4:O10001,С.Х!F4:F10001,AX4,С.Х!Y4:Y10001,A21)+SUMIFS(новостр!N4:N10000,новостр!F4:F10000,AX4,новостр!X4:X10000,A21)+SUMIFS(авт!K4:K10003,авт!F4:F10003,AX4,авт!X4:X10003,A21)+SUMIFS(ЖС!S4:S9999,ЖС!F4:F9999,AX4,ЖС!AK4:AK9999,A21)+SUMIFS(Пр.откр.тер!N4:N10000,Пр.откр.тер!F4:F10000,AX4,Пр.откр.тер!U4:U10000,A21)</f>
        <v>0</v>
      </c>
      <c r="BB21" s="507"/>
      <c r="BC21" s="499">
        <f>SUMIFS(произв!A4:A10000,произв!F4:F10000,BB4,произв!Y4:Y10000,A21)+SUMIFS(торг!A4:A10000,торг!F4:F10000,BB4,торг!Y4:Y10000,A21)+SUMIFS(склад!A4:A10000,склад!F4:F10000,BB4,склад!Y4:Y10000,A21)+SUMIFS('обр '!A4:A10000,'обр '!F4:F10000,BB4,'обр '!Y4:Y10000,A21)+SUMIFS(детс!A4:A10000,детс!F4:F10000,BB4,детс!Y4:Y10000,A21)+SUMIFS(культ!A4:A10000,культ!F4:F10000,BB4,культ!Y4:Y10000,A21)+SUMIFS(спорт!A4:A10000,спорт!F4:F10000,BB4,спорт!Y4:Y10000,A21)+SUMIFS(лечеб!A4:A10000,лечеб!F4:F10000,BB4,лечеб!Y4:Y10000,A21)+SUMIFS(Баня!A4:A10000,Баня!F4:F10000,BB4,Баня!Y4:Y10000,A21)+SUMIFS(Адм!A4:A10000,Адм!F4:F10000,BB4,Адм!Y4:Y10000,A21)+SUMIFS(С.Х!A4:A10001,С.Х!F4:F10001,BB4,С.Х!Y4:Y10001,A21)+SUMIFS(новостр!A4:A10000,новостр!F4:F10000,BB4,новостр!X4:X10000,A21)+SUMIFS(авт!A4:A10003,авт!F4:F10003,BB4,авт!X4:X10003,A21)+SUMIFS(ЖС!A4:A9999,ЖС!F4:F9999,BB4,ЖС!AK4:AK9999,A21)+SUMIFS(Пр.откр.тер!A4:A10000,Пр.откр.тер!F4:F10000,BB4,Пр.откр.тер!U4:U10000,A21)</f>
        <v>0</v>
      </c>
      <c r="BD21" s="501"/>
      <c r="BE21" s="548">
        <f>SUMIFS(произв!O4:O10000,произв!F4:F10000,BB4,произв!Y4:Y10000,A21)+SUMIFS(торг!O4:O10000,торг!F4:F10000,BB4,торг!Y4:Y10000,A21)+SUMIFS(склад!O4:O10000,склад!F4:F10000,BB4,склад!Y4:Y10000,A21)+SUMIFS('обр '!O4:O10000,'обр '!F4:F10000,BB4,'обр '!Y4:Y10000,A21)+SUMIFS(детс!O4:O10000,детс!F4:F10000,BB4,детс!Y4:Y10000,A21)+SUMIFS(культ!O4:O10000,культ!F4:F10000,BB4,культ!Y4:Y10000,A21)+SUMIFS(спорт!O4:O10000,спорт!F4:F10000,BB4,спорт!Y4:Y10000,A21)+SUMIFS(лечеб!O4:O10000,лечеб!F4:F10000,BB4,лечеб!Y4:Y10000,A21)+SUMIFS(Баня!O4:O10000,Баня!F4:F10000,BB4,Баня!Y4:Y10000,A21)+SUMIFS(Адм!O4:O10000,Адм!F4:F10000,BB4,Адм!Y4:Y10000,A21)+SUMIFS(С.Х!O4:O10001,С.Х!F4:F10001,BB4,С.Х!Y4:Y10001,A21)+SUMIFS(новостр!N4:N10000,новостр!F4:F10000,BB4,новостр!X4:X10000,A21)+SUMIFS(авт!K4:K10003,авт!F4:F10003,BB4,авт!X4:X10003,A21)+SUMIFS(ЖС!S4:S9999,ЖС!F4:F9999,BB4,ЖС!AK4:AK9999,A21)+SUMIFS(Пр.откр.тер!N4:N10000,Пр.откр.тер!F4:F10000,BB4,Пр.откр.тер!U4:U10000,A21)</f>
        <v>0</v>
      </c>
      <c r="BF21" s="507"/>
      <c r="BG21" s="499">
        <f>SUMIFS(произв!A4:A10000,произв!F4:F10000,BF4,произв!Y4:Y10000,A21)+SUMIFS(торг!A4:A10000,торг!F4:F10000,BF4,торг!Y4:Y10000,A21)+SUMIFS(склад!A4:A10000,склад!F4:F10000,BF4,склад!Y4:Y10000,A21)+SUMIFS('обр '!A4:A10000,'обр '!F4:F10000,BF4,'обр '!Y4:Y10000,A21)+SUMIFS(детс!A4:A10000,детс!F4:F10000,BF4,детс!Y4:Y10000,A21)+SUMIFS(культ!A4:A10000,культ!F4:F10000,BF4,культ!Y4:Y10000,A21)+SUMIFS(спорт!A4:A10000,спорт!F4:F10000,BF4,спорт!Y4:Y10000,A21)+SUMIFS(лечеб!A4:A10000,лечеб!F4:F10000,BF4,лечеб!Y4:Y10000,A21)+SUMIFS(Баня!A4:A10000,Баня!F4:F10000,BF4,Баня!Y4:Y10000,A21)+SUMIFS(Адм!A4:A10000,Адм!F4:F10000,BF4,Адм!Y4:Y10000,A21)+SUMIFS(С.Х!A4:A10001,С.Х!F4:F10001,BF4,С.Х!Y4:Y10001,A21)+SUMIFS(новостр!A4:A10000,новостр!F4:F10000,BF4,новостр!X4:X10000,A21)+SUMIFS(авт!A4:A10003,авт!F4:F10003,BF4,авт!X4:X10003,A21)+SUMIFS(ЖС!A4:A9999,ЖС!F4:F9999,BF4,ЖС!AK4:AK9999,A21)+SUMIFS(Пр.откр.тер!A4:A10000,Пр.откр.тер!F4:F10000,BF4,Пр.откр.тер!U4:U10000,A21)</f>
        <v>0</v>
      </c>
      <c r="BH21" s="501"/>
      <c r="BI21" s="549">
        <f>SUMIFS(произв!O4:O10000,произв!F4:F10000,BF4,произв!Y4:Y10000,A21)+SUMIFS(торг!O4:O10000,торг!F4:F10000,BF4,торг!Y4:Y10000,A21)+SUMIFS(склад!O4:O10000,склад!F4:F10000,BF4,склад!Y4:Y10000,A21)+SUMIFS('обр '!O4:O10000,'обр '!F4:F10000,BF4,'обр '!Y4:Y10000,A21)+SUMIFS(детс!O4:O10000,детс!F4:F10000,BF4,детс!Y4:Y10000,A21)+SUMIFS(культ!O4:O10000,культ!F4:F10000,BF4,культ!Y4:Y10000,A21)+SUMIFS(спорт!O4:O10000,спорт!F4:F10000,BF4,спорт!Y4:Y10000,A21)+SUMIFS(лечеб!O4:O10000,лечеб!F4:F10000,BF4,лечеб!Y4:Y10000,A21)+SUMIFS(Баня!O4:O10000,Баня!F4:F10000,BF4,Баня!Y4:Y10000,A21)+SUMIFS(Адм!O4:O10000,Адм!F4:F10000,BF4,Адм!Y4:Y10000,A21)+SUMIFS(С.Х!O4:O10001,С.Х!F4:F10001,BF4,С.Х!Y4:Y10001,A21)+SUMIFS(новостр!N4:N10000,новостр!F4:F10000,BF4,новостр!X4:X10000,A21)+SUMIFS(авт!K4:K10003,авт!F4:F10003,BF4,авт!X4:X10003,A21)+SUMIFS(ЖС!S4:S9999,ЖС!F4:F9999,BF4,ЖС!AK4:AK9999,A21)+SUMIFS(Пр.откр.тер!N4:N10000,Пр.откр.тер!F4:F10000,BF4,Пр.откр.тер!U4:U10000,A21)</f>
        <v>0</v>
      </c>
      <c r="BJ21" s="507"/>
      <c r="BK21" s="499">
        <f>SUMIFS(произв!A4:A10000,произв!F4:F10000,BJ4,произв!Y4:Y10000,A21)+SUMIFS(торг!A4:A10000,торг!F4:F10000,BJ4,торг!Y4:Y10000,A21)+SUMIFS(склад!A4:A10000,склад!F4:F10000,BJ4,склад!Y4:Y10000,A21)+SUMIFS('обр '!A4:A10000,'обр '!F4:F10000,BJ4,'обр '!Y4:Y10000,A21)+SUMIFS(детс!A4:A10000,детс!F4:F10000,BJ4,детс!Y4:Y10000,A21)+SUMIFS(культ!A4:A10000,культ!F4:F10000,BJ4,культ!Y4:Y10000,A21)+SUMIFS(спорт!A4:A10000,спорт!F4:F10000,BJ4,спорт!Y4:Y10000,A21)+SUMIFS(лечеб!A4:A10000,лечеб!F4:F10000,BJ4,лечеб!Y4:Y10000,A21)+SUMIFS(Баня!A4:A10000,Баня!F4:F10000,BJ4,Баня!Y4:Y10000,A21)+SUMIFS(Адм!A4:A10000,Адм!F4:F10000,BJ4,Адм!Y4:Y10000,A21)+SUMIFS(С.Х!A4:A10001,С.Х!F4:F10001,BJ4,С.Х!Y4:Y10001,A21)+SUMIFS(новостр!A4:A10000,новостр!F4:F10000,BJ4,новостр!X4:X10000,A21)+SUMIFS(авт!A4:A10003,авт!F4:F10003,BJ4,авт!X4:X10003,A21)+SUMIFS(ЖС!A4:A9999,ЖС!F4:F9999,BJ4,ЖС!AK4:AK9999,A21)+SUMIFS(Пр.откр.тер!A4:A10000,Пр.откр.тер!F4:F10000,BJ4,Пр.откр.тер!U4:U10000,A21)</f>
        <v>0</v>
      </c>
      <c r="BL21" s="501"/>
      <c r="BM21" s="548">
        <f>SUMIFS(произв!O4:O10000,произв!F4:F10000,BJ4,произв!Y4:Y10000,A21)+SUMIFS(торг!O4:O10000,торг!F4:F10000,BJ4,торг!Y4:Y10000,A21)+SUMIFS(склад!O4:O10000,склад!F4:F10000,BJ4,склад!Y4:Y10000,A21)+SUMIFS('обр '!O4:O10000,'обр '!F4:F10000,BJ4,'обр '!Y4:Y10000,A21)+SUMIFS(детс!O4:O10000,детс!F4:F10000,BJ4,детс!Y4:Y10000,A21)+SUMIFS(культ!O4:O10000,культ!F4:F10000,BJ4,культ!Y4:Y10000,A21)+SUMIFS(спорт!O4:O10000,спорт!F4:F10000,BJ4,спорт!Y4:Y10000,A21)+SUMIFS(лечеб!O4:O10000,лечеб!F4:F10000,BJ4,лечеб!Y4:Y10000,A21)+SUMIFS(Баня!O4:O10000,Баня!F4:F10000,BJ4,Баня!Y4:Y10000,A21)+SUMIFS(Адм!O4:O10000,Адм!F4:F10000,BJ4,Адм!Y4:Y10000,A21)+SUMIFS(С.Х!O4:O10001,С.Х!F4:F10001,BJ4,С.Х!Y4:Y10001,A21)+SUMIFS(новостр!N4:N10000,новостр!F4:F10000,BJ4,новостр!X4:X10000,A21)+SUMIFS(авт!K4:K10003,авт!F4:F10003,BJ4,авт!X4:X10003,A21)+SUMIFS(ЖС!S4:S9999,ЖС!F4:F9999,BJ4,ЖС!AK4:AK9999,A21)+SUMIFS(Пр.откр.тер!N4:N10000,Пр.откр.тер!F4:F10000,BJ4,Пр.откр.тер!U4:U10000,A21)</f>
        <v>0</v>
      </c>
      <c r="BN21" s="507"/>
      <c r="BO21" s="499">
        <f>SUMIFS(произв!A4:A10000,произв!F4:F10000,BN4,произв!Y4:Y10000,A21)+SUMIFS(торг!A4:A10000,торг!F4:F10000,BN4,торг!Y4:Y10000,A21)+SUMIFS(склад!A4:A10000,склад!F4:F10000,BN4,склад!Y4:Y10000,A21)+SUMIFS('обр '!A4:A10000,'обр '!F4:F10000,BN4,'обр '!Y4:Y10000,A21)+SUMIFS(детс!A4:A10000,детс!F4:F10000,BN4,детс!Y4:Y10000,A21)+SUMIFS(культ!A4:A10000,культ!F4:F10000,BN4,культ!Y4:Y10000,A21)+SUMIFS(спорт!A4:A10000,спорт!F4:F10000,BN4,спорт!Y4:Y10000,A21)+SUMIFS(лечеб!A4:A10000,лечеб!F4:F10000,BN4,лечеб!Y4:Y10000,A21)+SUMIFS(Баня!A4:A10000,Баня!F4:F10000,BN4,Баня!Y4:Y10000,A21)+SUMIFS(Адм!A4:A10000,Адм!F4:F10000,BN4,Адм!Y4:Y10000,A21)+SUMIFS(С.Х!A4:A10001,С.Х!F4:F10001,BN4,С.Х!Y4:Y10001,A21)+SUMIFS(новостр!A4:A10000,новостр!F4:F10000,BN4,новостр!X4:X10000,A21)+SUMIFS(авт!A4:A10003,авт!F4:F10003,BN4,авт!X4:X10003,A21)+SUMIFS(ЖС!A4:A9999,ЖС!F4:F9999,BN4,ЖС!AK4:AK9999,A21)+SUMIFS(Пр.откр.тер!A4:A10000,Пр.откр.тер!F4:F10000,BN4,Пр.откр.тер!U4:U10000,A21)</f>
        <v>0</v>
      </c>
      <c r="BP21" s="501"/>
      <c r="BQ21" s="548">
        <f>SUMIFS(произв!O4:O10000,произв!F4:F10000,BN4,произв!Y4:Y10000,A21)+SUMIFS(торг!O4:O10000,торг!F4:F10000,BN4,торг!Y4:Y10000,A21)+SUMIFS(склад!O4:O10000,склад!F4:F10000,BN4,склад!Y4:Y10000,A21)+SUMIFS('обр '!O4:O10000,'обр '!F4:F10000,BN4,'обр '!Y4:Y10000,A21)+SUMIFS(детс!O4:O10000,детс!F4:F10000,BN4,детс!Y4:Y10000,A21)+SUMIFS(культ!O4:O10000,культ!F4:F10000,BN4,культ!Y4:Y10000,A21)+SUMIFS(спорт!O4:O10000,спорт!F4:F10000,BN4,спорт!Y4:Y10000,A21)+SUMIFS(лечеб!O4:O10000,лечеб!F4:F10000,BN4,лечеб!Y4:Y10000,A21)+SUMIFS(Баня!O4:O10000,Баня!F4:F10000,BN4,Баня!Y4:Y10000,A21)+SUMIFS(Адм!O4:O10000,Адм!F4:F10000,BN4,Адм!Y4:Y10000,A21)+SUMIFS(С.Х!O4:O10001,С.Х!F4:F10001,BN4,С.Х!Y4:Y10001,A21)+SUMIFS(новостр!N4:N10000,новостр!F4:F10000,BN4,новостр!X4:X10000,A21)+SUMIFS(авт!K4:K10003,авт!F4:F10003,BN4,авт!X4:X10003,A21)+SUMIFS(ЖС!S4:S9999,ЖС!F4:F9999,BN4,ЖС!AK4:AK9999,A21)+SUMIFS(Пр.откр.тер!N4:N10000,Пр.откр.тер!F4:F10000,BN4,Пр.откр.тер!U4:U10000,A21)</f>
        <v>0</v>
      </c>
      <c r="BR21" s="507"/>
      <c r="BS21" s="499">
        <f>SUMIFS(произв!A4:A10000,произв!F4:F10000,BR4,произв!Y4:Y10000,A21)+SUMIFS(торг!A4:A10000,торг!F4:F10000,BR4,торг!Y4:Y10000,A21)+SUMIFS(склад!A4:A10000,склад!F4:F10000,BR4,склад!Y4:Y10000,A21)+SUMIFS('обр '!A4:A10000,'обр '!F4:F10000,BR4,'обр '!Y4:Y10000,A21)+SUMIFS(детс!A4:A10000,детс!F4:F10000,BR4,детс!Y4:Y10000,A21)+SUMIFS(культ!A4:A10000,культ!F4:F10000,BR4,культ!Y4:Y10000,A21)+SUMIFS(спорт!A4:A10000,спорт!F4:F10000,BR4,спорт!Y4:Y10000,A21)+SUMIFS(лечеб!A4:A10000,лечеб!F4:F10000,BR4,лечеб!Y4:Y10000,A21)+SUMIFS(Баня!A4:A10000,Баня!F4:F10000,BR4,Баня!Y4:Y10000,A21)+SUMIFS(Адм!A4:A10000,Адм!F4:F10000,BR4,Адм!Y4:Y10000,A21)+SUMIFS(С.Х!A4:A10001,С.Х!F4:F10001,BR4,С.Х!Y4:Y10001,A21)+SUMIFS(новостр!A4:A10000,новостр!F4:F10000,BR4,новостр!X4:X10000,A21)+SUMIFS(авт!A4:A10003,авт!F4:F10003,BR4,авт!X4:X10003,A21)+SUMIFS(ЖС!A4:A9999,ЖС!F4:F9999,BR4,ЖС!AK4:AK9999,A21)+SUMIFS(Пр.откр.тер!A4:A10000,Пр.откр.тер!F4:F10000,BR4,Пр.откр.тер!U4:U10000,A21)</f>
        <v>0</v>
      </c>
      <c r="BT21" s="501"/>
      <c r="BU21" s="548">
        <f>SUMIFS(произв!O4:O10000,произв!F4:F10000,BR4,произв!Y4:Y10000,A21)+SUMIFS(торг!O4:O10000,торг!F4:F10000,BR4,торг!Y4:Y10000,A21)+SUMIFS(склад!O4:O10000,склад!F4:F10000,BR4,склад!Y4:Y10000,A21)+SUMIFS('обр '!O4:O10000,'обр '!F4:F10000,BR4,'обр '!Y4:Y10000,A21)+SUMIFS(детс!O4:O10000,детс!F4:F10000,BR4,детс!Y4:Y10000,A21)+SUMIFS(культ!O4:O10000,культ!F4:F10000,BR4,культ!Y4:Y10000,A21)+SUMIFS(спорт!O4:O10000,спорт!F4:F10000,BR4,спорт!Y4:Y10000,A21)+SUMIFS(лечеб!O4:O10000,лечеб!F4:F10000,BR4,лечеб!Y4:Y10000,A21)+SUMIFS(Баня!O4:O10000,Баня!F4:F10000,BR4,Баня!Y4:Y10000,A21)+SUMIFS(Адм!O4:O10000,Адм!F4:F10000,BR4,Адм!Y4:Y10000,A21)+SUMIFS(С.Х!O4:O10001,С.Х!F4:F10001,BR4,С.Х!Y4:Y10001,A21)+SUMIFS(новостр!N4:N10000,новостр!F4:F10000,BR4,новостр!X4:X10000,A21)+SUMIFS(авт!K4:K10003,авт!F4:F10003,BR4,авт!X4:X10003,A21)+SUMIFS(ЖС!S4:S9999,ЖС!F4:F9999,BR4,ЖС!AK4:AK9999,A21)+SUMIFS(Пр.откр.тер!N4:N10000,Пр.откр.тер!F4:F10000,BR4,Пр.откр.тер!U4:U10000,A21)</f>
        <v>0</v>
      </c>
      <c r="BV21" s="507"/>
      <c r="BW21" s="499">
        <f>SUMIFS(произв!A4:A10000,произв!F4:F10000,BV4,произв!Y4:Y10000,A21)+SUMIFS(торг!A4:A10000,торг!F4:F10000,BV4,торг!Y4:Y10000,A21)+SUMIFS(склад!A4:A10000,склад!F4:F10000,BV4,склад!Y4:Y10000,A21)+SUMIFS('обр '!A4:A10000,'обр '!F4:F10000,BV4,'обр '!Y4:Y10000,A21)+SUMIFS(детс!A4:A10000,детс!F4:F10000,BV4,детс!Y4:Y10000,A21)+SUMIFS(культ!A4:A10000,культ!F4:F10000,BV4,культ!Y4:Y10000,A21)+SUMIFS(спорт!A4:A10000,спорт!F4:F10000,BV4,спорт!Y4:Y10000,A21)+SUMIFS(лечеб!A4:A10000,лечеб!F4:F10000,BV4,лечеб!Y4:Y10000,A21)+SUMIFS(Баня!A4:A10000,Баня!F4:F10000,BV4,Баня!Y4:Y10000,A21)+SUMIFS(Адм!A4:A10000,Адм!F4:F10000,BV4,Адм!Y4:Y10000,A21)+SUMIFS(С.Х!A4:A10001,С.Х!F4:F10001,BV4,С.Х!Y4:Y10001,A21)+SUMIFS(новостр!A4:A10000,новостр!F4:F10000,BV4,новостр!X4:X10000,A21)+SUMIFS(авт!A4:A10003,авт!F4:F10003,BV4,авт!X4:X10003,A21)+SUMIFS(ЖС!A4:A9999,ЖС!F4:F9999,BV4,ЖС!AK4:AK9999,A21)+SUMIFS(Пр.откр.тер!A4:A10000,Пр.откр.тер!F4:F10000,BV4,Пр.откр.тер!U4:U10000,A21)</f>
        <v>0</v>
      </c>
      <c r="BX21" s="501"/>
      <c r="BY21" s="548">
        <f>SUMIFS(произв!O4:O10000,произв!F4:F10000,BV4,произв!Y4:Y10000,A21)+SUMIFS(торг!O4:O10000,торг!F4:F10000,BV4,торг!Y4:Y10000,A21)+SUMIFS(склад!O4:O10000,склад!F4:F10000,BV4,склад!Y4:Y10000,A21)+SUMIFS('обр '!O4:O10000,'обр '!F4:F10000,BV4,'обр '!Y4:Y10000,A21)+SUMIFS(детс!O4:O10000,детс!F4:F10000,BV4,детс!Y4:Y10000,A21)+SUMIFS(культ!O4:O10000,культ!F4:F10000,BV4,культ!Y4:Y10000,A21)+SUMIFS(спорт!O4:O10000,спорт!F4:F10000,BV4,спорт!Y4:Y10000,A21)+SUMIFS(лечеб!O4:O10000,лечеб!F4:F10000,BV4,лечеб!Y4:Y10000,A21)+SUMIFS(Баня!O4:O10000,Баня!F4:F10000,BV4,Баня!Y4:Y10000,A21)+SUMIFS(Адм!O4:O10000,Адм!F4:F10000,BV4,Адм!Y4:Y10000,A21)+SUMIFS(С.Х!O4:O10001,С.Х!F4:F10001,BV4,С.Х!Y4:Y10001,A21)+SUMIFS(новостр!N4:N10000,новостр!F4:F10000,BV4,новостр!X4:X10000,A21)+SUMIFS(авт!K4:K10003,авт!F4:F10003,BV4,авт!X4:X10003,A21)+SUMIFS(ЖС!S4:S9999,ЖС!F4:F9999,BV4,ЖС!AK4:AK9999,A21)+SUMIFS(Пр.откр.тер!N4:N10000,Пр.откр.тер!F4:F10000,BV4,Пр.откр.тер!U4:U10000,A21)</f>
        <v>0</v>
      </c>
      <c r="BZ21" s="507"/>
      <c r="CA21" s="499">
        <f>SUMIFS(произв!A4:A10000,произв!F4:F10000,BZ4,произв!Y4:Y10000,A21)+SUMIFS(торг!A4:A10000,торг!F4:F10000,BZ4,торг!Y4:Y10000,A21)+SUMIFS(склад!A4:A10000,склад!F4:F10000,BZ4,склад!Y4:Y10000,A21)+SUMIFS('обр '!A4:A10000,'обр '!F4:F10000,BZ4,'обр '!Y4:Y10000,A21)+SUMIFS(детс!A4:A10000,детс!F4:F10000,BZ4,детс!Y4:Y10000,A21)+SUMIFS(культ!A4:A10000,культ!F4:F10000,BZ4,культ!Y4:Y10000,A21)+SUMIFS(спорт!A4:A10000,спорт!F4:F10000,BZ4,спорт!Y4:Y10000,A21)+SUMIFS(лечеб!A4:A10000,лечеб!F4:F10000,BZ4,лечеб!Y4:Y10000,A21)+SUMIFS(Баня!A4:A10000,Баня!F4:F10000,BZ4,Баня!Y4:Y10000,A21)+SUMIFS(Адм!A4:A10000,Адм!F4:F10000,BZ4,Адм!Y4:Y10000,A21)+SUMIFS(С.Х!A4:A10001,С.Х!F4:F10001,BZ4,С.Х!Y4:Y10001,A21)+SUMIFS(новостр!A4:A10000,новостр!F4:F10000,BZ4,новостр!X4:X10000,A21)+SUMIFS(авт!A4:A10003,авт!F4:F10003,BZ4,авт!X4:X10003,A21)+SUMIFS(ЖС!A4:A9999,ЖС!F4:F9999,BZ4,ЖС!AK4:AK9999,A21)+SUMIFS(Пр.откр.тер!A4:A10000,Пр.откр.тер!F4:F10000,BZ4,Пр.откр.тер!U4:U10000,A21)</f>
        <v>0</v>
      </c>
      <c r="CB21" s="501"/>
      <c r="CC21" s="549">
        <f>SUMIFS(произв!O4:O10000,произв!F4:F10000,BZ4,произв!Y4:Y10000,A21)+SUMIFS(торг!O4:O10000,торг!F4:F10000,BZ4,торг!Y4:Y10000,A21)+SUMIFS(склад!O4:O10000,склад!F4:F10000,BZ4,склад!Y4:Y10000,A21)+SUMIFS('обр '!O4:O10000,'обр '!F4:F10000,BZ4,'обр '!Y4:Y10000,A21)+SUMIFS(детс!O4:O10000,детс!F4:F10000,BZ4,детс!Y4:Y10000,A21)+SUMIFS(культ!O4:O10000,культ!F4:F10000,BZ4,культ!Y4:Y10000,A21)+SUMIFS(спорт!O4:O10000,спорт!F4:F10000,BZ4,спорт!Y4:Y10000,A21)+SUMIFS(лечеб!O4:O10000,лечеб!F4:F10000,BZ4,лечеб!Y4:Y10000,A21)+SUMIFS(Баня!O4:O10000,Баня!F4:F10000,BZ4,Баня!Y4:Y10000,A21)+SUMIFS(Адм!O4:O10000,Адм!F4:F10000,BZ4,Адм!Y4:Y10000,A21)+SUMIFS(С.Х!O4:O10001,С.Х!F4:F10001,BZ4,С.Х!Y4:Y10001,A21)+SUMIFS(новостр!N4:N10000,новостр!F4:F10000,BZ4,новостр!X4:X10000,A21)+SUMIFS(авт!K4:K10003,авт!F4:F10003,BZ4,авт!X4:X10003,A21)+SUMIFS(ЖС!S4:S9999,ЖС!F4:F9999,BZ4,ЖС!AK4:AK9999,A21)+SUMIFS(Пр.откр.тер!N4:N10000,Пр.откр.тер!F4:F10000,BZ4,Пр.откр.тер!U4:U10000,A21)</f>
        <v>0</v>
      </c>
      <c r="CD21" s="507"/>
      <c r="CE21" s="499">
        <f>SUMIFS(произв!A4:A10000,произв!F4:F10000,CD4,произв!Y4:Y10000,A21)+SUMIFS(торг!A4:A10000,торг!F4:F10000,CD4,торг!Y4:Y10000,A21)+SUMIFS(склад!A4:A10000,склад!F4:F10000,CD4,склад!Y4:Y10000,A21)+SUMIFS('обр '!A4:A10000,'обр '!F4:F10000,CD4,'обр '!Y4:Y10000,A21)+SUMIFS(детс!A4:A10000,детс!F4:F10000,CD4,детс!Y4:Y10000,A21)+SUMIFS(культ!A4:A10000,культ!F4:F10000,CD4,культ!Y4:Y10000,A21)+SUMIFS(спорт!A4:A10000,спорт!F4:F10000,CD4,спорт!Y4:Y10000,A21)+SUMIFS(лечеб!A4:A10000,лечеб!F4:F10000,CD4,лечеб!Y4:Y10000,A21)+SUMIFS(Баня!A4:A10000,Баня!F4:F10000,CD4,Баня!Y4:Y10000,A21)+SUMIFS(Адм!A4:A10000,Адм!F4:F10000,CD4,Адм!Y4:Y10000,A21)+SUMIFS(С.Х!A4:A10001,С.Х!F4:F10001,CD4,С.Х!Y4:Y10001,A21)+SUMIFS(новостр!A4:A10000,новостр!F4:F10000,CD4,новостр!X4:X10000,A21)+SUMIFS(авт!A4:A10003,авт!F4:F10003,CD4,авт!X4:X10003,A21)+SUMIFS(ЖС!A4:A9999,ЖС!F4:F9999,CD4,ЖС!AK4:AK9999,A21)+SUMIFS(Пр.откр.тер!A4:A10000,Пр.откр.тер!F4:F10000,CD4,Пр.откр.тер!U4:U10000,A21)</f>
        <v>0</v>
      </c>
      <c r="CF21" s="501"/>
      <c r="CG21" s="548">
        <f>SUMIFS(произв!O4:O10000,произв!F4:F10000,CD4,произв!Y4:Y10000,A21)+SUMIFS(торг!O4:O10000,торг!F4:F10000,CD4,торг!Y4:Y10000,A21)+SUMIFS(склад!O4:O10000,склад!F4:F10000,CD4,склад!Y4:Y10000,A21)+SUMIFS('обр '!O4:O10000,'обр '!F4:F10000,CD4,'обр '!Y4:Y10000,A21)+SUMIFS(детс!O4:O10000,детс!F4:F10000,CD4,детс!Y4:Y10000,A21)+SUMIFS(культ!O4:O10000,культ!F4:F10000,CD4,культ!Y4:Y10000,A21)+SUMIFS(спорт!O4:O10000,спорт!F4:F10000,CD4,спорт!Y4:Y10000,A21)+SUMIFS(лечеб!O4:O10000,лечеб!F4:F10000,CD4,лечеб!Y4:Y10000,A21)+SUMIFS(Баня!O4:O10000,Баня!F4:F10000,CD4,Баня!Y4:Y10000,A21)+SUMIFS(Адм!O4:O10000,Адм!F4:F10000,CD4,Адм!Y4:Y10000,A21)+SUMIFS(С.Х!O4:O10001,С.Х!F4:F10001,CD4,С.Х!Y4:Y10001,A21)+SUMIFS(новостр!N4:N10000,новостр!F4:F10000,CD4,новостр!X4:X10000,A21)+SUMIFS(авт!K4:K10003,авт!F4:F10003,CD4,авт!X4:X10003,A21)+SUMIFS(ЖС!S4:S9999,ЖС!F4:F9999,CD4,ЖС!AK4:AK9999,A21)+SUMIFS(Пр.откр.тер!N4:N10000,Пр.откр.тер!F4:F10000,CD4,Пр.откр.тер!U4:U10000,A21)</f>
        <v>0</v>
      </c>
      <c r="CH21" s="507"/>
      <c r="CI21" s="499">
        <f>SUMIFS(произв!A4:A10000,произв!F4:F10000,CH4,произв!Y4:Y10000,A21)+SUMIFS(торг!A4:A10000,торг!F4:F10000,CH4,торг!Y4:Y10000,A21)+SUMIFS(склад!A4:A10000,склад!F4:F10000,CH4,склад!Y4:Y10000,A21)+SUMIFS('обр '!A4:A10000,'обр '!F4:F10000,CH4,'обр '!Y4:Y10000,A21)+SUMIFS(детс!A4:A10000,детс!F4:F10000,CH4,детс!Y4:Y10000,A21)+SUMIFS(культ!A4:A10000,культ!F4:F10000,CH4,культ!Y4:Y10000,A21)+SUMIFS(спорт!A4:A10000,спорт!F4:F10000,CH4,спорт!Y4:Y10000,A21)+SUMIFS(лечеб!A4:A10000,лечеб!F4:F10000,CH4,лечеб!Y4:Y10000,A21)+SUMIFS(Баня!A4:A10000,Баня!F4:F10000,CH4,Баня!Y4:Y10000,A21)+SUMIFS(Адм!A4:A10000,Адм!F4:F10000,CH4,Адм!Y4:Y10000,A21)+SUMIFS(С.Х!A4:A10001,С.Х!F4:F10001,CH4,С.Х!Y4:Y10001,A21)+SUMIFS(новостр!A4:A10000,новостр!F4:F10000,CH4,новостр!X4:X10000,A21)+SUMIFS(авт!A4:A10003,авт!F4:F10003,CH4,авт!X4:X10003,A21)+SUMIFS(ЖС!A4:A9999,ЖС!F4:F9999,CH4,ЖС!AK4:AK9999,A21)+SUMIFS(Пр.откр.тер!A4:A10000,Пр.откр.тер!F4:F10000,CH4,Пр.откр.тер!U4:U10000,A21)</f>
        <v>0</v>
      </c>
      <c r="CJ21" s="501"/>
      <c r="CK21" s="548">
        <f>SUMIFS(произв!O4:O10000,произв!F4:F10000,CH4,произв!Y4:Y10000,A21)+SUMIFS(торг!O4:O10000,торг!F4:F10000,CH4,торг!Y4:Y10000,A21)+SUMIFS(склад!O4:O10000,склад!F4:F10000,CH4,склад!Y4:Y10000,A21)+SUMIFS('обр '!O4:O10000,'обр '!F4:F10000,CH4,'обр '!Y4:Y10000,A21)+SUMIFS(детс!O4:O10000,детс!F4:F10000,CH4,детс!Y4:Y10000,A21)+SUMIFS(культ!O4:O10000,культ!F4:F10000,CH4,культ!Y4:Y10000,A21)+SUMIFS(спорт!O4:O10000,спорт!F4:F10000,CH4,спорт!Y4:Y10000,A21)+SUMIFS(лечеб!O4:O10000,лечеб!F4:F10000,CH4,лечеб!Y4:Y10000,A21)+SUMIFS(Баня!O4:O10000,Баня!F4:F10000,CH4,Баня!Y4:Y10000,A21)+SUMIFS(Адм!O4:O10000,Адм!F4:F10000,CH4,Адм!Y4:Y10000,A21)+SUMIFS(С.Х!O4:O10001,С.Х!F4:F10001,CH4,С.Х!Y4:Y10001,A21)+SUMIFS(новостр!N4:N10000,новостр!F4:F10000,CH4,новостр!X4:X10000,A21)+SUMIFS(авт!K4:K10003,авт!F4:F10003,CH4,авт!X4:X10003,A21)+SUMIFS(ЖС!S4:S9999,ЖС!F4:F9999,CH4,ЖС!AK4:AK9999,A21)+SUMIFS(Пр.откр.тер!N4:N10000,Пр.откр.тер!F4:F10000,CH4,Пр.откр.тер!U4:U10000,A21)</f>
        <v>0</v>
      </c>
    </row>
    <row r="22" spans="1:89" ht="21" thickBot="1">
      <c r="A22" s="539" t="s">
        <v>784</v>
      </c>
      <c r="B22" s="610">
        <v>0</v>
      </c>
      <c r="C22" s="546">
        <f t="shared" si="0"/>
        <v>0</v>
      </c>
      <c r="D22" s="2329">
        <v>0</v>
      </c>
      <c r="E22" s="2327">
        <f t="shared" si="1"/>
        <v>0</v>
      </c>
      <c r="F22" s="527">
        <v>0</v>
      </c>
      <c r="G22" s="528">
        <v>0</v>
      </c>
      <c r="H22" s="533">
        <v>0</v>
      </c>
      <c r="I22" s="534">
        <v>0</v>
      </c>
      <c r="J22" s="676">
        <f>B22/B34*100%</f>
        <v>0</v>
      </c>
      <c r="K22" s="676">
        <f>C22/C34*100%</f>
        <v>0</v>
      </c>
      <c r="L22" s="676">
        <f>D22/D34*100%</f>
        <v>0</v>
      </c>
      <c r="M22" s="676">
        <f>E22/E34*100%</f>
        <v>0</v>
      </c>
      <c r="N22" s="507"/>
      <c r="O22" s="499">
        <f>SUMIFS(произв!A4:A10000,произв!F4:F10000,N4,произв!Y4:Y10000,A22)+SUMIFS(торг!A4:A10000,торг!F4:F10000,N4,торг!Y4:Y10000,A22)+SUMIFS(склад!A4:A10000,склад!F4:F10000,N4,склад!Y4:Y10000,A22)+SUMIFS('обр '!A4:A10000,'обр '!F4:F10000,N4,'обр '!Y4:Y10000,A22)+SUMIFS(детс!A4:A10000,детс!F4:F10000,N4,детс!Y4:Y10000,A22)+SUMIFS(культ!A4:A10000,культ!F4:F10000,N4,культ!Y4:Y10000,A22)+SUMIFS(спорт!A4:A10000,спорт!F4:F10000,N4,спорт!Y4:Y10000,A22)+SUMIFS(лечеб!A4:A10000,лечеб!F4:F10000,N4,лечеб!Y4:Y10000,A22)+SUMIFS(Баня!A4:A10000,Баня!F4:F10000,N4,Баня!Y4:Y10000,A22)+SUMIFS(Адм!A4:A10000,Адм!F4:F10000,N4,Адм!Y4:Y10000,A22)+SUMIFS(С.Х!A4:A10001,С.Х!F4:F10001,N4,С.Х!Y4:Y10001,A22)+SUMIFS(новостр!A4:A10000,новостр!F4:F10000,N4,новостр!X4:X10000,A22)+SUMIFS(авт!A4:A10003,авт!F4:F10003,N4,авт!X4:X10003,A22)+SUMIFS(ЖС!A4:A9999,ЖС!F4:F9999,N4,ЖС!AK4:AK9999,A22)+SUMIFS(Пр.откр.тер!A4:A10000,Пр.откр.тер!F4:F10000,N4,Пр.откр.тер!U4:U10000,A22)</f>
        <v>0</v>
      </c>
      <c r="P22" s="501"/>
      <c r="Q22" s="548">
        <f>SUMIFS(произв!O4:O10000,произв!F4:F10000,N4,произв!Y4:Y10000,A22)+SUMIFS(торг!O4:O10000,торг!F4:F10000,N4,торг!Y4:Y10000,A22)+SUMIFS(склад!O4:O10000,склад!F4:F10000,N4,склад!Y4:Y10000,A22)+SUMIFS('обр '!O4:O10000,'обр '!F4:F10000,N4,'обр '!Y4:Y10000,A22)+SUMIFS(детс!O4:O10000,детс!F4:F10000,N4,детс!Y4:Y10000,A22)+SUMIFS(культ!O4:O10000,культ!F4:F10000,N4,культ!Y4:Y10000,A22)+SUMIFS(спорт!O4:O10000,спорт!F4:F10000,N4,спорт!Y4:Y10000,A22)+SUMIFS(лечеб!O4:O10000,лечеб!F4:F10000,N4,лечеб!Y4:Y10000,A22)+SUMIFS(Баня!O4:O10000,Баня!F4:F10000,N4,Баня!Y4:Y10000,A22)+SUMIFS(Адм!O4:O10000,Адм!F4:F10000,N4,Адм!Y4:Y10000,A22)+SUMIFS(С.Х!O4:O10001,С.Х!F4:F10001,N4,С.Х!Y4:Y10001,A22)+SUMIFS(новостр!N4:N10000,новостр!F4:F10000,N4,новостр!X4:X10000,A22)+SUMIFS(авт!K4:K10003,авт!F4:F10003,N4,авт!X4:X10003,A22)+SUMIFS(ЖС!S4:S9999,ЖС!F4:F9999,N4,ЖС!AK4:AK9999,A22)+SUMIFS(Пр.откр.тер!N4:N10000,Пр.откр.тер!F4:F10000,N4,Пр.откр.тер!U4:U10000,A22)</f>
        <v>0</v>
      </c>
      <c r="R22" s="507"/>
      <c r="S22" s="499">
        <f>SUMIFS(произв!A4:A10000,произв!F4:F10000,R4,произв!Y4:Y10000,A22)+SUMIFS(торг!A4:A10000,торг!F4:F10000,R4,торг!Y4:Y10000,A22)+SUMIFS(склад!A4:A10000,склад!F4:F10000,R4,склад!Y4:Y10000,A22)+SUMIFS('обр '!A4:A10000,'обр '!F4:F10000,R4,'обр '!Y4:Y10000,A22)+SUMIFS(детс!A4:A10000,детс!F4:F10000,R4,детс!Y4:Y10000,A22)+SUMIFS(культ!A4:A10000,культ!F4:F10000,R4,культ!Y4:Y10000,A22)+SUMIFS(спорт!A4:A10000,спорт!F4:F10000,R4,спорт!Y4:Y10000,A22)+SUMIFS(лечеб!A4:A10000,лечеб!F4:F10000,R4,лечеб!Y4:Y10000,A22)+SUMIFS(Баня!A4:A10000,Баня!F4:F10000,R4,Баня!Y4:Y10000,A22)+SUMIFS(Адм!A4:A10000,Адм!F4:F10000,R4,Адм!Y4:Y10000,A22)+SUMIFS(С.Х!A4:A10001,С.Х!F4:F10001,R4,С.Х!Y4:Y10001,A22)+SUMIFS(новостр!A4:A10000,новостр!F4:F10000,R4,новостр!X4:X10000,A22)+SUMIFS(авт!A4:A10003,авт!F4:F10003,R4,авт!X4:X10003,A22)+SUMIFS(ЖС!A4:A9999,ЖС!F4:F9999,R4,ЖС!AK4:AK9999,A22)+SUMIFS(Пр.откр.тер!A4:A10000,Пр.откр.тер!F4:F10000,R4,Пр.откр.тер!U4:U10000,A22)</f>
        <v>0</v>
      </c>
      <c r="T22" s="501"/>
      <c r="U22" s="549">
        <f>SUMIFS(произв!O4:O10000,произв!F4:F10000,R4,произв!Y4:Y10000,A22)+SUMIFS(торг!O4:O10000,торг!F4:F10000,R4,торг!Y4:Y10000,A22)+SUMIFS(склад!O4:O10000,склад!F4:F10000,R4,склад!Y4:Y10000,A22)+SUMIFS('обр '!O4:O10000,'обр '!F4:F10000,R4,'обр '!Y4:Y10000,A22)+SUMIFS(детс!O4:O10000,детс!F4:F10000,R4,детс!Y4:Y10000,A22)+SUMIFS(культ!O4:O10000,культ!F4:F10000,R4,культ!Y4:Y10000,A22)+SUMIFS(спорт!O4:O10000,спорт!F4:F10000,R4,спорт!Y4:Y10000,A22)+SUMIFS(лечеб!O4:O10000,лечеб!F4:F10000,R4,лечеб!Y4:Y10000,A22)+SUMIFS(Баня!O4:O10000,Баня!F4:F10000,R4,Баня!Y4:Y10000,A22)+SUMIFS(Адм!O4:O10000,Адм!F4:F10000,R4,Адм!Y4:Y10000,A22)+SUMIFS(С.Х!O4:O10001,С.Х!F4:F10001,R4,С.Х!Y4:Y10001,A22)+SUMIFS(новостр!N4:N10000,новостр!F4:F10000,R4,новостр!X4:X10000,A22)+SUMIFS(авт!K4:K10003,авт!F4:F10003,R4,авт!X4:X10003,A22)+SUMIFS(ЖС!S4:S9999,ЖС!F4:F9999,R4,ЖС!AK4:AK9999,A22)+SUMIFS(Пр.откр.тер!N4:N10000,Пр.откр.тер!F4:F10000,R4,Пр.откр.тер!U4:U10000,A22)</f>
        <v>0</v>
      </c>
      <c r="V22" s="507"/>
      <c r="W22" s="499">
        <f>SUMIFS(произв!A4:A10000,произв!F4:F10000,V4,произв!Y4:Y10000,A22)+SUMIFS(торг!A4:A10000,торг!F4:F10000,V4,торг!Y4:Y10000,A22)+SUMIFS(склад!A4:A10000,склад!F4:F10000,V4,склад!Y4:Y10000,A22)+SUMIFS('обр '!A4:A10000,'обр '!F4:F10000,V4,'обр '!Y4:Y10000,A22)+SUMIFS(детс!A4:A10000,детс!F4:F10000,V4,детс!Y4:Y10000,A22)+SUMIFS(культ!A4:A10000,культ!F4:F10000,V4,культ!Y4:Y10000,A22)+SUMIFS(спорт!A4:A10000,спорт!F4:F10000,V4,спорт!Y4:Y10000,A22)+SUMIFS(лечеб!A4:A10000,лечеб!F4:F10000,V4,лечеб!Y4:Y10000,A22)+SUMIFS(Баня!A4:A10000,Баня!F4:F10000,V4,Баня!Y4:Y10000,A22)+SUMIFS(Адм!A4:A10000,Адм!F4:F10000,V4,Адм!Y4:Y10000,A22)+SUMIFS(С.Х!A4:A10001,С.Х!F4:F10001,V4,С.Х!Y4:Y10001,A22)+SUMIFS(новостр!A4:A10000,новостр!F4:F10000,V4,новостр!X4:X10000,A22)+SUMIFS(авт!A4:A10003,авт!F4:F10003,V4,авт!X4:X10003,A22)+SUMIFS(ЖС!A4:A9999,ЖС!F4:F9999,V4,ЖС!AK4:AK9999,A22)+SUMIFS(Пр.откр.тер!A4:A10000,Пр.откр.тер!F4:F10000,V4,Пр.откр.тер!U4:U10000,A22)</f>
        <v>0</v>
      </c>
      <c r="X22" s="501"/>
      <c r="Y22" s="548">
        <f>SUMIFS(произв!O4:O10000,произв!F4:F10000,V4,произв!Y4:Y10000,A22)+SUMIFS(торг!O4:O10000,торг!F4:F10000,V4,торг!Y4:Y10000,A22)+SUMIFS(склад!O4:O10000,склад!F4:F10000,V4,склад!Y4:Y10000,A22)+SUMIFS('обр '!O4:O10000,'обр '!F4:F10000,V4,'обр '!Y4:Y10000,A22)+SUMIFS(детс!O4:O10000,детс!F4:F10000,V4,детс!Y4:Y10000,A22)+SUMIFS(культ!O4:O10000,культ!F4:F10000,V4,культ!Y4:Y10000,A22)+SUMIFS(спорт!O4:O10000,спорт!F4:F10000,V4,спорт!Y4:Y10000,A22)+SUMIFS(лечеб!O4:O10000,лечеб!F4:F10000,V4,лечеб!Y4:Y10000,A22)+SUMIFS(Баня!O4:O10000,Баня!F4:F10000,V4,Баня!Y4:Y10000,A22)+SUMIFS(Адм!O4:O10000,Адм!F4:F10000,V4,Адм!Y4:Y10000,A22)+SUMIFS(С.Х!O4:O10001,С.Х!F4:F10001,V4,С.Х!Y4:Y10001,A22)+SUMIFS(новостр!N4:N10000,новостр!F4:F10000,V4,новостр!X4:X10000,A22)+SUMIFS(авт!K4:K10003,авт!F4:F10003,V4,авт!X4:X10003,A22)+SUMIFS(ЖС!S4:S9999,ЖС!F4:F9999,V4,ЖС!AK4:AK9999,A22)+SUMIFS(Пр.откр.тер!N4:N10000,Пр.откр.тер!F4:F10000,V4,Пр.откр.тер!U4:U10000,A22)</f>
        <v>0</v>
      </c>
      <c r="Z22" s="639"/>
      <c r="AA22" s="640">
        <f>SUMIFS(произв!A4:A10000,произв!F4:F10000,Z4,произв!Y4:Y10000,A22)+SUMIFS(торг!A4:A10000,торг!F4:F10000,Z4,торг!Y4:Y10000,A22)+SUMIFS(склад!A4:A10000,склад!F4:F10000,Z4,склад!Y4:Y10000,A22)+SUMIFS('обр '!A4:A10000,'обр '!F4:F10000,Z4,'обр '!Y4:Y10000,A22)+SUMIFS(детс!A4:A10000,детс!F4:F10000,Z4,детс!Y4:Y10000,A22)+SUMIFS(культ!A4:A10000,культ!F4:F10000,Z4,культ!Y4:Y10000,A22)+SUMIFS(спорт!A4:A10000,спорт!F4:F10000,Z4,спорт!Y4:Y10000,A22)+SUMIFS(лечеб!A4:A10000,лечеб!F4:F10000,Z4,лечеб!Y4:Y10000,A22)+SUMIFS(Баня!A4:A10000,Баня!F4:F10000,Z4,Баня!Y4:Y10000,A22)+SUMIFS(Адм!A4:A10000,Адм!F4:F10000,Z4,Адм!Y4:Y10000,A22)+SUMIFS(С.Х!A4:A10001,С.Х!F4:F10001,Z4,С.Х!Y4:Y10001,A22)+SUMIFS(новостр!A4:A10000,новостр!F4:F10000,Z4,новостр!X4:X10000,A22)+SUMIFS(авт!A4:A10003,авт!F4:F10003,Z4,авт!X4:X10003,A22)+SUMIFS(ЖС!A4:A9999,ЖС!F4:F9999,Z4,ЖС!AK4:AK9999,A22)+SUMIFS(Пр.откр.тер!A4:A10000,Пр.откр.тер!F4:F10000,Z4,Пр.откр.тер!U4:U10000,A22)</f>
        <v>0</v>
      </c>
      <c r="AB22" s="641"/>
      <c r="AC22" s="642">
        <f>SUMIFS(произв!O4:O10000,произв!F4:F10000,Z4,произв!Y4:Y10000,A22)+SUMIFS(торг!O4:O10000,торг!F4:F10000,Z4,торг!Y4:Y10000,A22)+SUMIFS(склад!O4:O10000,склад!F4:F10000,Z4,склад!Y4:Y10000,A22)+SUMIFS('обр '!O4:O10000,'обр '!F4:F10000,Z4,'обр '!Y4:Y10000,A22)+SUMIFS(детс!O4:O10000,детс!F4:F10000,Z4,детс!Y4:Y10000,A22)+SUMIFS(культ!O4:O10000,культ!F4:F10000,Z4,культ!Y4:Y10000,A22)+SUMIFS(спорт!O4:O10000,спорт!F4:F10000,Z4,спорт!Y4:Y10000,A22)+SUMIFS(лечеб!O4:O10000,лечеб!F4:F10000,Z4,лечеб!Y4:Y10000,A22)+SUMIFS(Баня!O4:O10000,Баня!F4:F10000,Z4,Баня!Y4:Y10000,A22)+SUMIFS(Адм!O4:O10000,Адм!F4:F10000,Z4,Адм!Y4:Y10000,A22)+SUMIFS(С.Х!O4:O10001,С.Х!F4:F10001,Z4,С.Х!Y4:Y10001,A22)+SUMIFS(новостр!N4:N10000,новостр!F4:F10000,Z4,новостр!X4:X10000,A22)+SUMIFS(авт!K4:K10003,авт!F4:F10003,Z4,авт!X4:X10003,A22)+SUMIFS(ЖС!S4:S9999,ЖС!F4:F9999,Z4,ЖС!AK4:AK9999,A22)+SUMIFS(Пр.откр.тер!N4:N10000,Пр.откр.тер!F4:F10000,Z4,Пр.откр.тер!U4:U10000,A22)</f>
        <v>0</v>
      </c>
      <c r="AD22" s="507"/>
      <c r="AE22" s="499">
        <f>SUMIFS(произв!A4:A10000,произв!F4:F10000,AD4,произв!Y4:Y10000,A22)+SUMIFS(торг!A4:A10000,торг!F4:F10000,AD4,торг!Y4:Y10000,A22)+SUMIFS(склад!A4:A10000,склад!F4:F10000,AD4,склад!Y4:Y10000,A22)+SUMIFS('обр '!A4:A10000,'обр '!F4:F10000,AD4,'обр '!Y4:Y10000,A22)+SUMIFS(детс!A4:A10000,детс!F4:F10000,AD4,детс!Y4:Y10000,A22)+SUMIFS(культ!A4:A10000,культ!F4:F10000,AD4,культ!Y4:Y10000,A22)+SUMIFS(спорт!A4:A10000,спорт!F4:F10000,AD4,спорт!Y4:Y10000,A22)+SUMIFS(лечеб!A4:A10000,лечеб!F4:F10000,AD4,лечеб!Y4:Y10000,A22)+SUMIFS(Баня!A4:A10000,Баня!F4:F10000,AD4,Баня!Y4:Y10000,A22)+SUMIFS(Адм!A4:A10000,Адм!F4:F10000,AD4,Адм!Y4:Y10000,A22)+SUMIFS(С.Х!A4:A10001,С.Х!F4:F10001,AD4,С.Х!Y4:Y10001,A22)+SUMIFS(новостр!A4:A10000,новостр!F4:F10000,AD4,новостр!X4:X10000,A22)+SUMIFS(авт!A4:A10003,авт!F4:F10003,AD4,авт!X4:X10003,A22)+SUMIFS(ЖС!A4:A9999,ЖС!F4:F9999,AD4,ЖС!AK4:AK9999,A22)+SUMIFS(Пр.откр.тер!A4:A10000,Пр.откр.тер!F4:F10000,AD4,Пр.откр.тер!U4:U10000,A22)</f>
        <v>0</v>
      </c>
      <c r="AF22" s="501"/>
      <c r="AG22" s="548">
        <f>SUMIFS(произв!O4:O10000,произв!F4:F10000,AD4,произв!Y4:Y10000,A22)+SUMIFS(торг!O4:O10000,торг!F4:F10000,AD4,торг!Y4:Y10000,A22)+SUMIFS(склад!O4:O10000,склад!F4:F10000,AD4,склад!Y4:Y10000,A22)+SUMIFS('обр '!O4:O10000,'обр '!F4:F10000,AD4,'обр '!Y4:Y10000,A22)+SUMIFS(детс!O4:O10000,детс!F4:F10000,AD4,детс!Y4:Y10000,A22)+SUMIFS(культ!O4:O10000,культ!F4:F10000,AD4,культ!Y4:Y10000,A22)+SUMIFS(спорт!O4:O10000,спорт!F4:F10000,AD4,спорт!Y4:Y10000,A22)+SUMIFS(лечеб!O4:O10000,лечеб!F4:F10000,AD4,лечеб!Y4:Y10000,A22)+SUMIFS(Баня!O4:O10000,Баня!F4:F10000,AD4,Баня!Y4:Y10000,A22)+SUMIFS(Адм!O4:O10000,Адм!F4:F10000,AD4,Адм!Y4:Y10000,A22)+SUMIFS(С.Х!O4:O10001,С.Х!F4:F10001,AD4,С.Х!Y4:Y10001,A22)+SUMIFS(новостр!N4:N10000,новостр!F4:F10000,AD4,новостр!X4:X10000,A22)+SUMIFS(авт!K4:K10003,авт!F4:F10003,AD4,авт!X4:X10003,A22)+SUMIFS(ЖС!S4:S9999,ЖС!F4:F9999,AD4,ЖС!AK4:AK9999,A22)+SUMIFS(Пр.откр.тер!N4:N10000,Пр.откр.тер!F4:F10000,AD4,Пр.откр.тер!U4:U10000,A22)</f>
        <v>0</v>
      </c>
      <c r="AH22" s="507"/>
      <c r="AI22" s="499">
        <f>SUMIFS(произв!A4:A10000,произв!F4:F10000,AH4,произв!Y4:Y10000,A22)+SUMIFS(торг!A4:A10000,торг!F4:F10000,AH4,торг!Y4:Y10000,A22)+SUMIFS(склад!A4:A10000,склад!F4:F10000,AH4,склад!Y4:Y10000,A22)+SUMIFS('обр '!A4:A10000,'обр '!F4:F10000,AH4,'обр '!Y4:Y10000,A22)+SUMIFS(детс!A4:A10000,детс!F4:F10000,AH4,детс!Y4:Y10000,A22)+SUMIFS(культ!A4:A10000,культ!F4:F10000,AH4,культ!Y4:Y10000,A22)+SUMIFS(спорт!A4:A10000,спорт!F4:F10000,AH4,спорт!Y4:Y10000,A22)+SUMIFS(лечеб!A4:A10000,лечеб!F4:F10000,AH4,лечеб!Y4:Y10000,A22)+SUMIFS(Баня!A4:A10000,Баня!F4:F10000,AH4,Баня!Y4:Y10000,A22)+SUMIFS(Адм!A4:A10000,Адм!F4:F10000,AH4,Адм!Y4:Y10000,A22)+SUMIFS(С.Х!A4:A10001,С.Х!F4:F10001,AH4,С.Х!Y4:Y10001,A22)+SUMIFS(новостр!A4:A10000,новостр!F4:F10000,AH4,новостр!X4:X10000,A22)+SUMIFS(авт!A4:A10003,авт!F4:F10003,AH4,авт!X4:X10003,A22)+SUMIFS(ЖС!A4:A9999,ЖС!F4:F9999,AH4,ЖС!AK4:AK9999,A22)+SUMIFS(Пр.откр.тер!A4:A10000,Пр.откр.тер!F4:F10000,AH4,Пр.откр.тер!U4:U10000,A22)</f>
        <v>0</v>
      </c>
      <c r="AJ22" s="501"/>
      <c r="AK22" s="548">
        <f>SUMIFS(произв!O4:O10000,произв!F4:F10000,AH4,произв!Y4:Y10000,A22)+SUMIFS(торг!O4:O10000,торг!F4:F10000,AH4,торг!Y4:Y10000,A22)+SUMIFS(склад!O4:O10000,склад!F4:F10000,AH4,склад!Y4:Y10000,A22)+SUMIFS('обр '!O4:O10000,'обр '!F4:F10000,AH4,'обр '!Y4:Y10000,A22)+SUMIFS(детс!O4:O10000,детс!F4:F10000,AH4,детс!Y4:Y10000,A22)+SUMIFS(культ!O4:O10000,культ!F4:F10000,AH4,культ!Y4:Y10000,A22)+SUMIFS(спорт!O4:O10000,спорт!F4:F10000,AH4,спорт!Y4:Y10000,A22)+SUMIFS(лечеб!O4:O10000,лечеб!F4:F10000,AH4,лечеб!Y4:Y10000,A22)+SUMIFS(Баня!O4:O10000,Баня!F4:F10000,AH4,Баня!Y4:Y10000,A22)+SUMIFS(Адм!O4:O10000,Адм!F4:F10000,AH4,Адм!Y4:Y10000,A22)+SUMIFS(С.Х!O4:O10001,С.Х!F4:F10001,AH4,С.Х!Y4:Y10001,A22)+SUMIFS(новостр!N4:N10000,новостр!F4:F10000,AH4,новостр!X4:X10000,A22)+SUMIFS(авт!K4:K10003,авт!F4:F10003,AH4,авт!X4:X10003,A22)+SUMIFS(ЖС!S4:S9999,ЖС!F4:F9999,AH4,ЖС!AK4:AK9999,A22)+SUMIFS(Пр.откр.тер!N4:N10000,Пр.откр.тер!F4:F10000,AH4,Пр.откр.тер!U4:U10000,A22)</f>
        <v>0</v>
      </c>
      <c r="AL22" s="507"/>
      <c r="AM22" s="499">
        <f>SUMIFS(произв!A4:A10000,произв!F4:F10000,AL4,произв!Y4:Y10000,A22)+SUMIFS(торг!A4:A10000,торг!F4:F10000,AL4,торг!Y4:Y10000,A22)+SUMIFS(склад!A4:A10000,склад!F4:F10000,AL4,склад!Y4:Y10000,A22)+SUMIFS('обр '!A4:A10000,'обр '!F4:F10000,AL4,'обр '!Y4:Y10000,A22)+SUMIFS(детс!A4:A10000,детс!F4:F10000,AL4,детс!Y4:Y10000,A22)+SUMIFS(культ!A4:A10000,культ!F4:F10000,AL4,культ!Y4:Y10000,A22)+SUMIFS(спорт!A4:A10000,спорт!F4:F10000,AL4,спорт!Y4:Y10000,A22)+SUMIFS(лечеб!A4:A10000,лечеб!F4:F10000,AL4,лечеб!Y4:Y10000,A22)+SUMIFS(Баня!A4:A10000,Баня!F4:F10000,AL4,Баня!Y4:Y10000,A22)+SUMIFS(Адм!A4:A10000,Адм!F4:F10000,AL4,Адм!Y4:Y10000,A22)+SUMIFS(С.Х!A4:A10001,С.Х!F4:F10001,AL4,С.Х!Y4:Y10001,A22)+SUMIFS(новостр!A4:A10000,новостр!F4:F10000,AL4,новостр!X4:X10000,A22)+SUMIFS(авт!A4:A10003,авт!F4:F10003,AL4,авт!X4:X10003,A22)+SUMIFS(ЖС!A4:A9999,ЖС!F4:F9999,AL4,ЖС!AK4:AK9999,A22)+SUMIFS(Пр.откр.тер!A4:A10000,Пр.откр.тер!F4:F10000,AL4,Пр.откр.тер!U4:U10000,A22)</f>
        <v>0</v>
      </c>
      <c r="AN22" s="501"/>
      <c r="AO22" s="548">
        <f>SUMIFS(произв!O4:O10000,произв!F4:F10000,AL4,произв!Y4:Y10000,A22)+SUMIFS(торг!O4:O10000,торг!F4:F10000,AL4,торг!Y4:Y10000,A22)+SUMIFS(склад!O4:O10000,склад!F4:F10000,AL4,склад!Y4:Y10000,A22)+SUMIFS('обр '!O4:O10000,'обр '!F4:F10000,AL4,'обр '!Y4:Y10000,A22)+SUMIFS(детс!O4:O10000,детс!F4:F10000,AL4,детс!Y4:Y10000,A22)+SUMIFS(культ!O4:O10000,культ!F4:F10000,AL4,культ!Y4:Y10000,A22)+SUMIFS(спорт!O4:O10000,спорт!F4:F10000,AL4,спорт!Y4:Y10000,A22)+SUMIFS(лечеб!O4:O10000,лечеб!F4:F10000,AL4,лечеб!Y4:Y10000,A22)+SUMIFS(Баня!O4:O10000,Баня!F4:F10000,AL4,Баня!Y4:Y10000,A22)+SUMIFS(Адм!O4:O10000,Адм!F4:F10000,AL4,Адм!Y4:Y10000,A22)+SUMIFS(С.Х!O4:O10001,С.Х!F4:F10001,AL4,С.Х!Y4:Y10001,A22)+SUMIFS(новостр!N4:N10000,новостр!F4:F10000,AL4,новостр!X4:X10000,A22)+SUMIFS(авт!K4:K10003,авт!F4:F10003,AL4,авт!X4:X10003,A22)+SUMIFS(ЖС!S4:S9999,ЖС!F4:F9999,AL4,ЖС!AK4:AK9999,A22)+SUMIFS(Пр.откр.тер!N4:N10000,Пр.откр.тер!F4:F10000,AL4,Пр.откр.тер!U4:U10000,A22)</f>
        <v>0</v>
      </c>
      <c r="AP22" s="507"/>
      <c r="AQ22" s="499">
        <f>SUMIFS(произв!A4:A10000,произв!F4:F10000,AP4,произв!Y4:Y10000,A22)+SUMIFS(торг!A4:A10000,торг!F4:F10000,AP4,торг!Y4:Y10000,A22)+SUMIFS(склад!A4:A10000,склад!F4:F10000,AP4,склад!Y4:Y10000,A22)+SUMIFS('обр '!A4:A10000,'обр '!F4:F10000,AP4,'обр '!Y4:Y10000,A22)+SUMIFS(детс!A4:A10000,детс!F4:F10000,AP4,детс!Y4:Y10000,A22)+SUMIFS(культ!A4:A10000,культ!F4:F10000,AP4,культ!Y4:Y10000,A22)+SUMIFS(спорт!A4:A10000,спорт!F4:F10000,AP4,спорт!Y4:Y10000,A22)+SUMIFS(лечеб!A4:A10000,лечеб!F4:F10000,AP4,лечеб!Y4:Y10000,A22)+SUMIFS(Баня!A4:A10000,Баня!F4:F10000,AP4,Баня!Y4:Y10000,A22)+SUMIFS(Адм!A4:A10000,Адм!F4:F10000,AP4,Адм!Y4:Y10000,A22)+SUMIFS(С.Х!A4:A10001,С.Х!F4:F10001,AP4,С.Х!Y4:Y10001,A22)+SUMIFS(новостр!A4:A10000,новостр!F4:F10000,AP4,новостр!X4:X10000,A22)+SUMIFS(авт!A4:A10003,авт!F4:F10003,AP4,авт!X4:X10003,A22)+SUMIFS(ЖС!A4:A9999,ЖС!F4:F9999,AP4,ЖС!AK4:AK9999,A22)+SUMIFS(Пр.откр.тер!A4:A10000,Пр.откр.тер!F4:F10000,AP4,Пр.откр.тер!U4:U10000,A22)</f>
        <v>0</v>
      </c>
      <c r="AR22" s="501"/>
      <c r="AS22" s="549">
        <f>SUMIFS(произв!O4:O10000,произв!F4:F10000,AP4,произв!Y4:Y10000,A22)+SUMIFS(торг!O4:O10000,торг!F4:F10000,AP4,торг!Y4:Y10000,A22)+SUMIFS(склад!O4:O10000,склад!F4:F10000,AP4,склад!Y4:Y10000,A22)+SUMIFS('обр '!O4:O10000,'обр '!F4:F10000,AP4,'обр '!Y4:Y10000,A22)+SUMIFS(детс!O4:O10000,детс!F4:F10000,AP4,детс!Y4:Y10000,A22)+SUMIFS(культ!O4:O10000,культ!F4:F10000,AP4,культ!Y4:Y10000,A22)+SUMIFS(спорт!O4:O10000,спорт!F4:F10000,AP4,спорт!Y4:Y10000,A22)+SUMIFS(лечеб!O4:O10000,лечеб!F4:F10000,AP4,лечеб!Y4:Y10000,A22)+SUMIFS(Баня!O4:O10000,Баня!F4:F10000,AP4,Баня!Y4:Y10000,A22)+SUMIFS(Адм!O4:O10000,Адм!F4:F10000,AP4,Адм!Y4:Y10000,A22)+SUMIFS(С.Х!O4:O10001,С.Х!F4:F10001,AP4,С.Х!Y4:Y10001,A22)+SUMIFS(новостр!N4:N10000,новостр!F4:F10000,AP4,новостр!X4:X10000,A22)+SUMIFS(авт!K4:K10003,авт!F4:F10003,AP4,авт!X4:X10003,A22)+SUMIFS(ЖС!S4:S9999,ЖС!F4:F9999,AP4,ЖС!AK4:AK9999,A22)+SUMIFS(Пр.откр.тер!N4:N10000,Пр.откр.тер!F4:F10000,AP4,Пр.откр.тер!U4:U10000,A22)</f>
        <v>0</v>
      </c>
      <c r="AT22" s="507"/>
      <c r="AU22" s="499">
        <f>SUMIFS(произв!A4:A10000,произв!F4:F10000,AT4,произв!Y4:Y10000,A22)+SUMIFS(торг!A4:A10000,торг!F4:F10000,AT4,торг!Y4:Y10000,A22)+SUMIFS(склад!A4:A10000,склад!F4:F10000,AT4,склад!Y4:Y10000,A22)+SUMIFS('обр '!A4:A10000,'обр '!F4:F10000,AT4,'обр '!Y4:Y10000,A22)+SUMIFS(детс!A4:A10000,детс!F4:F10000,AT4,детс!Y4:Y10000,A22)+SUMIFS(культ!A4:A10000,культ!F4:F10000,AT4,культ!Y4:Y10000,A22)+SUMIFS(спорт!A4:A10000,спорт!F4:F10000,AT4,спорт!Y4:Y10000,A22)+SUMIFS(лечеб!A4:A10000,лечеб!F4:F10000,AT4,лечеб!Y4:Y10000,A22)+SUMIFS(Баня!A4:A10000,Баня!F4:F10000,AT4,Баня!Y4:Y10000,A22)+SUMIFS(Адм!A4:A10000,Адм!F4:F10000,AT4,Адм!Y4:Y10000,A22)+SUMIFS(С.Х!A4:A10001,С.Х!F4:F10001,AT4,С.Х!Y4:Y10001,A22)+SUMIFS(новостр!A4:A10000,новостр!F4:F10000,AT4,новостр!X4:X10000,A22)+SUMIFS(авт!A4:A10003,авт!F4:F10003,AT4,авт!X4:X10003,A22)+SUMIFS(ЖС!A4:A9999,ЖС!F4:F9999,AT4,ЖС!AK4:AK9999,A22)+SUMIFS(Пр.откр.тер!A4:A10000,Пр.откр.тер!F4:F10000,AT4,Пр.откр.тер!U4:U10000,A22)</f>
        <v>0</v>
      </c>
      <c r="AV22" s="501"/>
      <c r="AW22" s="548">
        <f>SUMIFS(произв!O4:O10000,произв!F4:F10000,AT4,произв!Y4:Y10000,A22)+SUMIFS(торг!O4:O10000,торг!F4:F10000,AT4,торг!Y4:Y10000,A22)+SUMIFS(склад!O4:O10000,склад!F4:F10000,AT4,склад!Y4:Y10000,A22)+SUMIFS('обр '!O4:O10000,'обр '!F4:F10000,AT4,'обр '!Y4:Y10000,A22)+SUMIFS(детс!O4:O10000,детс!F4:F10000,AT4,детс!Y4:Y10000,A22)+SUMIFS(культ!O4:O10000,культ!F4:F10000,AT4,культ!Y4:Y10000,A22)+SUMIFS(спорт!O4:O10000,спорт!F4:F10000,AT4,спорт!Y4:Y10000,A22)+SUMIFS(лечеб!O4:O10000,лечеб!F4:F10000,AT4,лечеб!Y4:Y10000,A22)+SUMIFS(Баня!O4:O10000,Баня!F4:F10000,AT4,Баня!Y4:Y10000,A22)+SUMIFS(Адм!O4:O10000,Адм!F4:F10000,AT4,Адм!Y4:Y10000,A22)+SUMIFS(С.Х!O4:O10001,С.Х!F4:F10001,AT4,С.Х!Y4:Y10001,A22)+SUMIFS(новостр!N4:N10000,новостр!F4:F10000,AT4,новостр!X4:X10000,A22)+SUMIFS(авт!K4:K10003,авт!F4:F10003,AT4,авт!X4:X10003,A22)+SUMIFS(ЖС!S4:S9999,ЖС!F4:F9999,AT4,ЖС!AK4:AK9999,A22)+SUMIFS(Пр.откр.тер!N4:N10000,Пр.откр.тер!F4:F10000,AT4,Пр.откр.тер!U4:U10000,A22)</f>
        <v>0</v>
      </c>
      <c r="AX22" s="507"/>
      <c r="AY22" s="499">
        <f>SUMIFS(произв!A4:A10000,произв!F4:F10000,AX4,произв!Y4:Y10000,A22)+SUMIFS(торг!A4:A10000,торг!F4:F10000,AX4,торг!Y4:Y10000,A22)+SUMIFS(склад!A4:A10000,склад!F4:F10000,AX4,склад!Y4:Y10000,A22)+SUMIFS('обр '!A4:A10000,'обр '!F4:F10000,AX4,'обр '!Y4:Y10000,A22)+SUMIFS(детс!A4:A10000,детс!F4:F10000,AX4,детс!Y4:Y10000,A22)+SUMIFS(культ!A4:A10000,культ!F4:F10000,AX4,культ!Y4:Y10000,A22)+SUMIFS(спорт!A4:A10000,спорт!F4:F10000,AX4,спорт!Y4:Y10000,A22)+SUMIFS(лечеб!A4:A10000,лечеб!F4:F10000,AX4,лечеб!Y4:Y10000,A22)+SUMIFS(Баня!A4:A10000,Баня!F4:F10000,AX4,Баня!Y4:Y10000,A22)+SUMIFS(Адм!A4:A10000,Адм!F4:F10000,AX4,Адм!Y4:Y10000,A22)+SUMIFS(С.Х!A4:A10001,С.Х!F4:F10001,AX4,С.Х!Y4:Y10001,A22)+SUMIFS(новостр!A4:A10000,новостр!F4:F10000,AX4,новостр!X4:X10000,A22)+SUMIFS(авт!A4:A10003,авт!F4:F10003,AX4,авт!X4:X10003,A22)+SUMIFS(ЖС!A4:A9999,ЖС!F4:F9999,AX4,ЖС!AK4:AK9999,A22)+SUMIFS(Пр.откр.тер!A4:A10000,Пр.откр.тер!F4:F10000,AX4,Пр.откр.тер!U4:U10000,A22)</f>
        <v>0</v>
      </c>
      <c r="AZ22" s="501"/>
      <c r="BA22" s="548">
        <f>SUMIFS(произв!O4:O10000,произв!F4:F10000,AX4,произв!Y4:Y10000,A22)+SUMIFS(торг!O4:O10000,торг!F4:F10000,AX4,торг!Y4:Y10000,A22)+SUMIFS(склад!O4:O10000,склад!F4:F10000,AX4,склад!Y4:Y10000,A22)+SUMIFS('обр '!O4:O10000,'обр '!F4:F10000,AX4,'обр '!Y4:Y10000,A22)+SUMIFS(детс!O4:O10000,детс!F4:F10000,AX4,детс!Y4:Y10000,A22)+SUMIFS(культ!O4:O10000,культ!F4:F10000,AX4,культ!Y4:Y10000,A22)+SUMIFS(спорт!O4:O10000,спорт!F4:F10000,AX4,спорт!Y4:Y10000,A22)+SUMIFS(лечеб!O4:O10000,лечеб!F4:F10000,AX4,лечеб!Y4:Y10000,A22)+SUMIFS(Баня!O4:O10000,Баня!F4:F10000,AX4,Баня!Y4:Y10000,A22)+SUMIFS(Адм!O4:O10000,Адм!F4:F10000,AX4,Адм!Y4:Y10000,A22)+SUMIFS(С.Х!O4:O10001,С.Х!F4:F10001,AX4,С.Х!Y4:Y10001,A22)+SUMIFS(новостр!N4:N10000,новостр!F4:F10000,AX4,новостр!X4:X10000,A22)+SUMIFS(авт!K4:K10003,авт!F4:F10003,AX4,авт!X4:X10003,A22)+SUMIFS(ЖС!S4:S9999,ЖС!F4:F9999,AX4,ЖС!AK4:AK9999,A22)+SUMIFS(Пр.откр.тер!N4:N10000,Пр.откр.тер!F4:F10000,AX4,Пр.откр.тер!U4:U10000,A22)</f>
        <v>0</v>
      </c>
      <c r="BB22" s="507"/>
      <c r="BC22" s="499">
        <f>SUMIFS(произв!A4:A10000,произв!F4:F10000,BB4,произв!Y4:Y10000,A22)+SUMIFS(торг!A4:A10000,торг!F4:F10000,BB4,торг!Y4:Y10000,A22)+SUMIFS(склад!A4:A10000,склад!F4:F10000,BB4,склад!Y4:Y10000,A22)+SUMIFS('обр '!A4:A10000,'обр '!F4:F10000,BB4,'обр '!Y4:Y10000,A22)+SUMIFS(детс!A4:A10000,детс!F4:F10000,BB4,детс!Y4:Y10000,A22)+SUMIFS(культ!A4:A10000,культ!F4:F10000,BB4,культ!Y4:Y10000,A22)+SUMIFS(спорт!A4:A10000,спорт!F4:F10000,BB4,спорт!Y4:Y10000,A22)+SUMIFS(лечеб!A4:A10000,лечеб!F4:F10000,BB4,лечеб!Y4:Y10000,A22)+SUMIFS(Баня!A4:A10000,Баня!F4:F10000,BB4,Баня!Y4:Y10000,A22)+SUMIFS(Адм!A4:A10000,Адм!F4:F10000,BB4,Адм!Y4:Y10000,A22)+SUMIFS(С.Х!A4:A10001,С.Х!F4:F10001,BB4,С.Х!Y4:Y10001,A22)+SUMIFS(новостр!A4:A10000,новостр!F4:F10000,BB4,новостр!X4:X10000,A22)+SUMIFS(авт!A4:A10003,авт!F4:F10003,BB4,авт!X4:X10003,A22)+SUMIFS(ЖС!A4:A9999,ЖС!F4:F9999,BB4,ЖС!AK4:AK9999,A22)+SUMIFS(Пр.откр.тер!A4:A10000,Пр.откр.тер!F4:F10000,BB4,Пр.откр.тер!U4:U10000,A22)</f>
        <v>0</v>
      </c>
      <c r="BD22" s="501"/>
      <c r="BE22" s="548">
        <f>SUMIFS(произв!O4:O10000,произв!F4:F10000,BB4,произв!Y4:Y10000,A22)+SUMIFS(торг!O4:O10000,торг!F4:F10000,BB4,торг!Y4:Y10000,A22)+SUMIFS(склад!O4:O10000,склад!F4:F10000,BB4,склад!Y4:Y10000,A22)+SUMIFS('обр '!O4:O10000,'обр '!F4:F10000,BB4,'обр '!Y4:Y10000,A22)+SUMIFS(детс!O4:O10000,детс!F4:F10000,BB4,детс!Y4:Y10000,A22)+SUMIFS(культ!O4:O10000,культ!F4:F10000,BB4,культ!Y4:Y10000,A22)+SUMIFS(спорт!O4:O10000,спорт!F4:F10000,BB4,спорт!Y4:Y10000,A22)+SUMIFS(лечеб!O4:O10000,лечеб!F4:F10000,BB4,лечеб!Y4:Y10000,A22)+SUMIFS(Баня!O4:O10000,Баня!F4:F10000,BB4,Баня!Y4:Y10000,A22)+SUMIFS(Адм!O4:O10000,Адм!F4:F10000,BB4,Адм!Y4:Y10000,A22)+SUMIFS(С.Х!O4:O10001,С.Х!F4:F10001,BB4,С.Х!Y4:Y10001,A22)+SUMIFS(новостр!N4:N10000,новостр!F4:F10000,BB4,новостр!X4:X10000,A22)+SUMIFS(авт!K4:K10003,авт!F4:F10003,BB4,авт!X4:X10003,A22)+SUMIFS(ЖС!S4:S9999,ЖС!F4:F9999,BB4,ЖС!AK4:AK9999,A22)+SUMIFS(Пр.откр.тер!N4:N10000,Пр.откр.тер!F4:F10000,BB4,Пр.откр.тер!U4:U10000,A22)</f>
        <v>0</v>
      </c>
      <c r="BF22" s="507"/>
      <c r="BG22" s="499">
        <f>SUMIFS(произв!A4:A10000,произв!F4:F10000,BF4,произв!Y4:Y10000,A22)+SUMIFS(торг!A4:A10000,торг!F4:F10000,BF4,торг!Y4:Y10000,A22)+SUMIFS(склад!A4:A10000,склад!F4:F10000,BF4,склад!Y4:Y10000,A22)+SUMIFS('обр '!A4:A10000,'обр '!F4:F10000,BF4,'обр '!Y4:Y10000,A22)+SUMIFS(детс!A4:A10000,детс!F4:F10000,BF4,детс!Y4:Y10000,A22)+SUMIFS(культ!A4:A10000,культ!F4:F10000,BF4,культ!Y4:Y10000,A22)+SUMIFS(спорт!A4:A10000,спорт!F4:F10000,BF4,спорт!Y4:Y10000,A22)+SUMIFS(лечеб!A4:A10000,лечеб!F4:F10000,BF4,лечеб!Y4:Y10000,A22)+SUMIFS(Баня!A4:A10000,Баня!F4:F10000,BF4,Баня!Y4:Y10000,A22)+SUMIFS(Адм!A4:A10000,Адм!F4:F10000,BF4,Адм!Y4:Y10000,A22)+SUMIFS(С.Х!A4:A10001,С.Х!F4:F10001,BF4,С.Х!Y4:Y10001,A22)+SUMIFS(новостр!A4:A10000,новостр!F4:F10000,BF4,новостр!X4:X10000,A22)+SUMIFS(авт!A4:A10003,авт!F4:F10003,BF4,авт!X4:X10003,A22)+SUMIFS(ЖС!A4:A9999,ЖС!F4:F9999,BF4,ЖС!AK4:AK9999,A22)+SUMIFS(Пр.откр.тер!A4:A10000,Пр.откр.тер!F4:F10000,BF4,Пр.откр.тер!U4:U10000,A22)</f>
        <v>0</v>
      </c>
      <c r="BH22" s="501"/>
      <c r="BI22" s="549">
        <f>SUMIFS(произв!O4:O10000,произв!F4:F10000,BF4,произв!Y4:Y10000,A22)+SUMIFS(торг!O4:O10000,торг!F4:F10000,BF4,торг!Y4:Y10000,A22)+SUMIFS(склад!O4:O10000,склад!F4:F10000,BF4,склад!Y4:Y10000,A22)+SUMIFS('обр '!O4:O10000,'обр '!F4:F10000,BF4,'обр '!Y4:Y10000,A22)+SUMIFS(детс!O4:O10000,детс!F4:F10000,BF4,детс!Y4:Y10000,A22)+SUMIFS(культ!O4:O10000,культ!F4:F10000,BF4,культ!Y4:Y10000,A22)+SUMIFS(спорт!O4:O10000,спорт!F4:F10000,BF4,спорт!Y4:Y10000,A22)+SUMIFS(лечеб!O4:O10000,лечеб!F4:F10000,BF4,лечеб!Y4:Y10000,A22)+SUMIFS(Баня!O4:O10000,Баня!F4:F10000,BF4,Баня!Y4:Y10000,A22)+SUMIFS(Адм!O4:O10000,Адм!F4:F10000,BF4,Адм!Y4:Y10000,A22)+SUMIFS(С.Х!O4:O10001,С.Х!F4:F10001,BF4,С.Х!Y4:Y10001,A22)+SUMIFS(новостр!N4:N10000,новостр!F4:F10000,BF4,новостр!X4:X10000,A22)+SUMIFS(авт!K4:K10003,авт!F4:F10003,BF4,авт!X4:X10003,A22)+SUMIFS(ЖС!S4:S9999,ЖС!F4:F9999,BF4,ЖС!AK4:AK9999,A22)+SUMIFS(Пр.откр.тер!N4:N10000,Пр.откр.тер!F4:F10000,BF4,Пр.откр.тер!U4:U10000,A22)</f>
        <v>0</v>
      </c>
      <c r="BJ22" s="507"/>
      <c r="BK22" s="499">
        <f>SUMIFS(произв!A4:A10000,произв!F4:F10000,BJ4,произв!Y4:Y10000,A22)+SUMIFS(торг!A4:A10000,торг!F4:F10000,BJ4,торг!Y4:Y10000,A22)+SUMIFS(склад!A4:A10000,склад!F4:F10000,BJ4,склад!Y4:Y10000,A22)+SUMIFS('обр '!A4:A10000,'обр '!F4:F10000,BJ4,'обр '!Y4:Y10000,A22)+SUMIFS(детс!A4:A10000,детс!F4:F10000,BJ4,детс!Y4:Y10000,A22)+SUMIFS(культ!A4:A10000,культ!F4:F10000,BJ4,культ!Y4:Y10000,A22)+SUMIFS(спорт!A4:A10000,спорт!F4:F10000,BJ4,спорт!Y4:Y10000,A22)+SUMIFS(лечеб!A4:A10000,лечеб!F4:F10000,BJ4,лечеб!Y4:Y10000,A22)+SUMIFS(Баня!A4:A10000,Баня!F4:F10000,BJ4,Баня!Y4:Y10000,A22)+SUMIFS(Адм!A4:A10000,Адм!F4:F10000,BJ4,Адм!Y4:Y10000,A22)+SUMIFS(С.Х!A4:A10001,С.Х!F4:F10001,BJ4,С.Х!Y4:Y10001,A22)+SUMIFS(новостр!A4:A10000,новостр!F4:F10000,BJ4,новостр!X4:X10000,A22)+SUMIFS(авт!A4:A10003,авт!F4:F10003,BJ4,авт!X4:X10003,A22)+SUMIFS(ЖС!A4:A9999,ЖС!F4:F9999,BJ4,ЖС!AK4:AK9999,A22)+SUMIFS(Пр.откр.тер!A4:A10000,Пр.откр.тер!F4:F10000,BJ4,Пр.откр.тер!U4:U10000,A22)</f>
        <v>0</v>
      </c>
      <c r="BL22" s="501"/>
      <c r="BM22" s="548">
        <f>SUMIFS(произв!O4:O10000,произв!F4:F10000,BJ4,произв!Y4:Y10000,A22)+SUMIFS(торг!O4:O10000,торг!F4:F10000,BJ4,торг!Y4:Y10000,A22)+SUMIFS(склад!O4:O10000,склад!F4:F10000,BJ4,склад!Y4:Y10000,A22)+SUMIFS('обр '!O4:O10000,'обр '!F4:F10000,BJ4,'обр '!Y4:Y10000,A22)+SUMIFS(детс!O4:O10000,детс!F4:F10000,BJ4,детс!Y4:Y10000,A22)+SUMIFS(культ!O4:O10000,культ!F4:F10000,BJ4,культ!Y4:Y10000,A22)+SUMIFS(спорт!O4:O10000,спорт!F4:F10000,BJ4,спорт!Y4:Y10000,A22)+SUMIFS(лечеб!O4:O10000,лечеб!F4:F10000,BJ4,лечеб!Y4:Y10000,A22)+SUMIFS(Баня!O4:O10000,Баня!F4:F10000,BJ4,Баня!Y4:Y10000,A22)+SUMIFS(Адм!O4:O10000,Адм!F4:F10000,BJ4,Адм!Y4:Y10000,A22)+SUMIFS(С.Х!O4:O10001,С.Х!F4:F10001,BJ4,С.Х!Y4:Y10001,A22)+SUMIFS(новостр!N4:N10000,новостр!F4:F10000,BJ4,новостр!X4:X10000,A22)+SUMIFS(авт!K4:K10003,авт!F4:F10003,BJ4,авт!X4:X10003,A22)+SUMIFS(ЖС!S4:S9999,ЖС!F4:F9999,BJ4,ЖС!AK4:AK9999,A22)+SUMIFS(Пр.откр.тер!N4:N10000,Пр.откр.тер!F4:F10000,BJ4,Пр.откр.тер!U4:U10000,A22)</f>
        <v>0</v>
      </c>
      <c r="BN22" s="507"/>
      <c r="BO22" s="499">
        <f>SUMIFS(произв!A4:A10000,произв!F4:F10000,BN4,произв!Y4:Y10000,A22)+SUMIFS(торг!A4:A10000,торг!F4:F10000,BN4,торг!Y4:Y10000,A22)+SUMIFS(склад!A4:A10000,склад!F4:F10000,BN4,склад!Y4:Y10000,A22)+SUMIFS('обр '!A4:A10000,'обр '!F4:F10000,BN4,'обр '!Y4:Y10000,A22)+SUMIFS(детс!A4:A10000,детс!F4:F10000,BN4,детс!Y4:Y10000,A22)+SUMIFS(культ!A4:A10000,культ!F4:F10000,BN4,культ!Y4:Y10000,A22)+SUMIFS(спорт!A4:A10000,спорт!F4:F10000,BN4,спорт!Y4:Y10000,A22)+SUMIFS(лечеб!A4:A10000,лечеб!F4:F10000,BN4,лечеб!Y4:Y10000,A22)+SUMIFS(Баня!A4:A10000,Баня!F4:F10000,BN4,Баня!Y4:Y10000,A22)+SUMIFS(Адм!A4:A10000,Адм!F4:F10000,BN4,Адм!Y4:Y10000,A22)+SUMIFS(С.Х!A4:A10001,С.Х!F4:F10001,BN4,С.Х!Y4:Y10001,A22)+SUMIFS(новостр!A4:A10000,новостр!F4:F10000,BN4,новостр!X4:X10000,A22)+SUMIFS(авт!A4:A10003,авт!F4:F10003,BN4,авт!X4:X10003,A22)+SUMIFS(ЖС!A4:A9999,ЖС!F4:F9999,BN4,ЖС!AK4:AK9999,A22)+SUMIFS(Пр.откр.тер!A4:A10000,Пр.откр.тер!F4:F10000,BN4,Пр.откр.тер!U4:U10000,A22)</f>
        <v>0</v>
      </c>
      <c r="BP22" s="501"/>
      <c r="BQ22" s="548">
        <f>SUMIFS(произв!O4:O10000,произв!F4:F10000,BN4,произв!Y4:Y10000,A22)+SUMIFS(торг!O4:O10000,торг!F4:F10000,BN4,торг!Y4:Y10000,A22)+SUMIFS(склад!O4:O10000,склад!F4:F10000,BN4,склад!Y4:Y10000,A22)+SUMIFS('обр '!O4:O10000,'обр '!F4:F10000,BN4,'обр '!Y4:Y10000,A22)+SUMIFS(детс!O4:O10000,детс!F4:F10000,BN4,детс!Y4:Y10000,A22)+SUMIFS(культ!O4:O10000,культ!F4:F10000,BN4,культ!Y4:Y10000,A22)+SUMIFS(спорт!O4:O10000,спорт!F4:F10000,BN4,спорт!Y4:Y10000,A22)+SUMIFS(лечеб!O4:O10000,лечеб!F4:F10000,BN4,лечеб!Y4:Y10000,A22)+SUMIFS(Баня!O4:O10000,Баня!F4:F10000,BN4,Баня!Y4:Y10000,A22)+SUMIFS(Адм!O4:O10000,Адм!F4:F10000,BN4,Адм!Y4:Y10000,A22)+SUMIFS(С.Х!O4:O10001,С.Х!F4:F10001,BN4,С.Х!Y4:Y10001,A22)+SUMIFS(новостр!N4:N10000,новостр!F4:F10000,BN4,новостр!X4:X10000,A22)+SUMIFS(авт!K4:K10003,авт!F4:F10003,BN4,авт!X4:X10003,A22)+SUMIFS(ЖС!S4:S9999,ЖС!F4:F9999,BN4,ЖС!AK4:AK9999,A22)+SUMIFS(Пр.откр.тер!N4:N10000,Пр.откр.тер!F4:F10000,BN4,Пр.откр.тер!U4:U10000,A22)</f>
        <v>0</v>
      </c>
      <c r="BR22" s="507"/>
      <c r="BS22" s="499">
        <f>SUMIFS(произв!A4:A10000,произв!F4:F10000,BR4,произв!Y4:Y10000,A22)+SUMIFS(торг!A4:A10000,торг!F4:F10000,BR4,торг!Y4:Y10000,A22)+SUMIFS(склад!A4:A10000,склад!F4:F10000,BR4,склад!Y4:Y10000,A22)+SUMIFS('обр '!A4:A10000,'обр '!F4:F10000,BR4,'обр '!Y4:Y10000,A22)+SUMIFS(детс!A4:A10000,детс!F4:F10000,BR4,детс!Y4:Y10000,A22)+SUMIFS(культ!A4:A10000,культ!F4:F10000,BR4,культ!Y4:Y10000,A22)+SUMIFS(спорт!A4:A10000,спорт!F4:F10000,BR4,спорт!Y4:Y10000,A22)+SUMIFS(лечеб!A4:A10000,лечеб!F4:F10000,BR4,лечеб!Y4:Y10000,A22)+SUMIFS(Баня!A4:A10000,Баня!F4:F10000,BR4,Баня!Y4:Y10000,A22)+SUMIFS(Адм!A4:A10000,Адм!F4:F10000,BR4,Адм!Y4:Y10000,A22)+SUMIFS(С.Х!A4:A10001,С.Х!F4:F10001,BR4,С.Х!Y4:Y10001,A22)+SUMIFS(новостр!A4:A10000,новостр!F4:F10000,BR4,новостр!X4:X10000,A22)+SUMIFS(авт!A4:A10003,авт!F4:F10003,BR4,авт!X4:X10003,A22)+SUMIFS(ЖС!A4:A9999,ЖС!F4:F9999,BR4,ЖС!AK4:AK9999,A22)+SUMIFS(Пр.откр.тер!A4:A10000,Пр.откр.тер!F4:F10000,BR4,Пр.откр.тер!U4:U10000,A22)</f>
        <v>0</v>
      </c>
      <c r="BT22" s="501"/>
      <c r="BU22" s="548">
        <f>SUMIFS(произв!O4:O10000,произв!F4:F10000,BR4,произв!Y4:Y10000,A22)+SUMIFS(торг!O4:O10000,торг!F4:F10000,BR4,торг!Y4:Y10000,A22)+SUMIFS(склад!O4:O10000,склад!F4:F10000,BR4,склад!Y4:Y10000,A22)+SUMIFS('обр '!O4:O10000,'обр '!F4:F10000,BR4,'обр '!Y4:Y10000,A22)+SUMIFS(детс!O4:O10000,детс!F4:F10000,BR4,детс!Y4:Y10000,A22)+SUMIFS(культ!O4:O10000,культ!F4:F10000,BR4,культ!Y4:Y10000,A22)+SUMIFS(спорт!O4:O10000,спорт!F4:F10000,BR4,спорт!Y4:Y10000,A22)+SUMIFS(лечеб!O4:O10000,лечеб!F4:F10000,BR4,лечеб!Y4:Y10000,A22)+SUMIFS(Баня!O4:O10000,Баня!F4:F10000,BR4,Баня!Y4:Y10000,A22)+SUMIFS(Адм!O4:O10000,Адм!F4:F10000,BR4,Адм!Y4:Y10000,A22)+SUMIFS(С.Х!O4:O10001,С.Х!F4:F10001,BR4,С.Х!Y4:Y10001,A22)+SUMIFS(новостр!N4:N10000,новостр!F4:F10000,BR4,новостр!X4:X10000,A22)+SUMIFS(авт!K4:K10003,авт!F4:F10003,BR4,авт!X4:X10003,A22)+SUMIFS(ЖС!S4:S9999,ЖС!F4:F9999,BR4,ЖС!AK4:AK9999,A22)+SUMIFS(Пр.откр.тер!N4:N10000,Пр.откр.тер!F4:F10000,BR4,Пр.откр.тер!U4:U10000,A22)</f>
        <v>0</v>
      </c>
      <c r="BV22" s="507"/>
      <c r="BW22" s="499">
        <f>SUMIFS(произв!A4:A10000,произв!F4:F10000,BV4,произв!Y4:Y10000,A22)+SUMIFS(торг!A4:A10000,торг!F4:F10000,BV4,торг!Y4:Y10000,A22)+SUMIFS(склад!A4:A10000,склад!F4:F10000,BV4,склад!Y4:Y10000,A22)+SUMIFS('обр '!A4:A10000,'обр '!F4:F10000,BV4,'обр '!Y4:Y10000,A22)+SUMIFS(детс!A4:A10000,детс!F4:F10000,BV4,детс!Y4:Y10000,A22)+SUMIFS(культ!A4:A10000,культ!F4:F10000,BV4,культ!Y4:Y10000,A22)+SUMIFS(спорт!A4:A10000,спорт!F4:F10000,BV4,спорт!Y4:Y10000,A22)+SUMIFS(лечеб!A4:A10000,лечеб!F4:F10000,BV4,лечеб!Y4:Y10000,A22)+SUMIFS(Баня!A4:A10000,Баня!F4:F10000,BV4,Баня!Y4:Y10000,A22)+SUMIFS(Адм!A4:A10000,Адм!F4:F10000,BV4,Адм!Y4:Y10000,A22)+SUMIFS(С.Х!A4:A10001,С.Х!F4:F10001,BV4,С.Х!Y4:Y10001,A22)+SUMIFS(новостр!A4:A10000,новостр!F4:F10000,BV4,новостр!X4:X10000,A22)+SUMIFS(авт!A4:A10003,авт!F4:F10003,BV4,авт!X4:X10003,A22)+SUMIFS(ЖС!A4:A9999,ЖС!F4:F9999,BV4,ЖС!AK4:AK9999,A22)+SUMIFS(Пр.откр.тер!A4:A10000,Пр.откр.тер!F4:F10000,BV4,Пр.откр.тер!U4:U10000,A22)</f>
        <v>0</v>
      </c>
      <c r="BX22" s="501"/>
      <c r="BY22" s="548">
        <f>SUMIFS(произв!O4:O10000,произв!F4:F10000,BV4,произв!Y4:Y10000,A22)+SUMIFS(торг!O4:O10000,торг!F4:F10000,BV4,торг!Y4:Y10000,A22)+SUMIFS(склад!O4:O10000,склад!F4:F10000,BV4,склад!Y4:Y10000,A22)+SUMIFS('обр '!O4:O10000,'обр '!F4:F10000,BV4,'обр '!Y4:Y10000,A22)+SUMIFS(детс!O4:O10000,детс!F4:F10000,BV4,детс!Y4:Y10000,A22)+SUMIFS(культ!O4:O10000,культ!F4:F10000,BV4,культ!Y4:Y10000,A22)+SUMIFS(спорт!O4:O10000,спорт!F4:F10000,BV4,спорт!Y4:Y10000,A22)+SUMIFS(лечеб!O4:O10000,лечеб!F4:F10000,BV4,лечеб!Y4:Y10000,A22)+SUMIFS(Баня!O4:O10000,Баня!F4:F10000,BV4,Баня!Y4:Y10000,A22)+SUMIFS(Адм!O4:O10000,Адм!F4:F10000,BV4,Адм!Y4:Y10000,A22)+SUMIFS(С.Х!O4:O10001,С.Х!F4:F10001,BV4,С.Х!Y4:Y10001,A22)+SUMIFS(новостр!N4:N10000,новостр!F4:F10000,BV4,новостр!X4:X10000,A22)+SUMIFS(авт!K4:K10003,авт!F4:F10003,BV4,авт!X4:X10003,A22)+SUMIFS(ЖС!S4:S9999,ЖС!F4:F9999,BV4,ЖС!AK4:AK9999,A22)+SUMIFS(Пр.откр.тер!N4:N10000,Пр.откр.тер!F4:F10000,BV4,Пр.откр.тер!U4:U10000,A22)</f>
        <v>0</v>
      </c>
      <c r="BZ22" s="507"/>
      <c r="CA22" s="499">
        <f>SUMIFS(произв!A4:A10000,произв!F4:F10000,BZ4,произв!Y4:Y10000,A22)+SUMIFS(торг!A4:A10000,торг!F4:F10000,BZ4,торг!Y4:Y10000,A22)+SUMIFS(склад!A4:A10000,склад!F4:F10000,BZ4,склад!Y4:Y10000,A22)+SUMIFS('обр '!A4:A10000,'обр '!F4:F10000,BZ4,'обр '!Y4:Y10000,A22)+SUMIFS(детс!A4:A10000,детс!F4:F10000,BZ4,детс!Y4:Y10000,A22)+SUMIFS(культ!A4:A10000,культ!F4:F10000,BZ4,культ!Y4:Y10000,A22)+SUMIFS(спорт!A4:A10000,спорт!F4:F10000,BZ4,спорт!Y4:Y10000,A22)+SUMIFS(лечеб!A4:A10000,лечеб!F4:F10000,BZ4,лечеб!Y4:Y10000,A22)+SUMIFS(Баня!A4:A10000,Баня!F4:F10000,BZ4,Баня!Y4:Y10000,A22)+SUMIFS(Адм!A4:A10000,Адм!F4:F10000,BZ4,Адм!Y4:Y10000,A22)+SUMIFS(С.Х!A4:A10001,С.Х!F4:F10001,BZ4,С.Х!Y4:Y10001,A22)+SUMIFS(новостр!A4:A10000,новостр!F4:F10000,BZ4,новостр!X4:X10000,A22)+SUMIFS(авт!A4:A10003,авт!F4:F10003,BZ4,авт!X4:X10003,A22)+SUMIFS(ЖС!A4:A9999,ЖС!F4:F9999,BZ4,ЖС!AK4:AK9999,A22)+SUMIFS(Пр.откр.тер!A4:A10000,Пр.откр.тер!F4:F10000,BZ4,Пр.откр.тер!U4:U10000,A22)</f>
        <v>0</v>
      </c>
      <c r="CB22" s="501"/>
      <c r="CC22" s="549">
        <f>SUMIFS(произв!O4:O10000,произв!F4:F10000,BZ4,произв!Y4:Y10000,A22)+SUMIFS(торг!O4:O10000,торг!F4:F10000,BZ4,торг!Y4:Y10000,A22)+SUMIFS(склад!O4:O10000,склад!F4:F10000,BZ4,склад!Y4:Y10000,A22)+SUMIFS('обр '!O4:O10000,'обр '!F4:F10000,BZ4,'обр '!Y4:Y10000,A22)+SUMIFS(детс!O4:O10000,детс!F4:F10000,BZ4,детс!Y4:Y10000,A22)+SUMIFS(культ!O4:O10000,культ!F4:F10000,BZ4,культ!Y4:Y10000,A22)+SUMIFS(спорт!O4:O10000,спорт!F4:F10000,BZ4,спорт!Y4:Y10000,A22)+SUMIFS(лечеб!O4:O10000,лечеб!F4:F10000,BZ4,лечеб!Y4:Y10000,A22)+SUMIFS(Баня!O4:O10000,Баня!F4:F10000,BZ4,Баня!Y4:Y10000,A22)+SUMIFS(Адм!O4:O10000,Адм!F4:F10000,BZ4,Адм!Y4:Y10000,A22)+SUMIFS(С.Х!O4:O10001,С.Х!F4:F10001,BZ4,С.Х!Y4:Y10001,A22)+SUMIFS(новостр!N4:N10000,новостр!F4:F10000,BZ4,новостр!X4:X10000,A22)+SUMIFS(авт!K4:K10003,авт!F4:F10003,BZ4,авт!X4:X10003,A22)+SUMIFS(ЖС!S4:S9999,ЖС!F4:F9999,BZ4,ЖС!AK4:AK9999,A22)+SUMIFS(Пр.откр.тер!N4:N10000,Пр.откр.тер!F4:F10000,BZ4,Пр.откр.тер!U4:U10000,A22)</f>
        <v>0</v>
      </c>
      <c r="CD22" s="507"/>
      <c r="CE22" s="499">
        <f>SUMIFS(произв!A4:A10000,произв!F4:F10000,CD4,произв!Y4:Y10000,A22)+SUMIFS(торг!A4:A10000,торг!F4:F10000,CD4,торг!Y4:Y10000,A22)+SUMIFS(склад!A4:A10000,склад!F4:F10000,CD4,склад!Y4:Y10000,A22)+SUMIFS('обр '!A4:A10000,'обр '!F4:F10000,CD4,'обр '!Y4:Y10000,A22)+SUMIFS(детс!A4:A10000,детс!F4:F10000,CD4,детс!Y4:Y10000,A22)+SUMIFS(культ!A4:A10000,культ!F4:F10000,CD4,культ!Y4:Y10000,A22)+SUMIFS(спорт!A4:A10000,спорт!F4:F10000,CD4,спорт!Y4:Y10000,A22)+SUMIFS(лечеб!A4:A10000,лечеб!F4:F10000,CD4,лечеб!Y4:Y10000,A22)+SUMIFS(Баня!A4:A10000,Баня!F4:F10000,CD4,Баня!Y4:Y10000,A22)+SUMIFS(Адм!A4:A10000,Адм!F4:F10000,CD4,Адм!Y4:Y10000,A22)+SUMIFS(С.Х!A4:A10001,С.Х!F4:F10001,CD4,С.Х!Y4:Y10001,A22)+SUMIFS(новостр!A4:A10000,новостр!F4:F10000,CD4,новостр!X4:X10000,A22)+SUMIFS(авт!A4:A10003,авт!F4:F10003,CD4,авт!X4:X10003,A22)+SUMIFS(ЖС!A4:A9999,ЖС!F4:F9999,CD4,ЖС!AK4:AK9999,A22)+SUMIFS(Пр.откр.тер!A4:A10000,Пр.откр.тер!F4:F10000,CD4,Пр.откр.тер!U4:U10000,A22)</f>
        <v>0</v>
      </c>
      <c r="CF22" s="501"/>
      <c r="CG22" s="548">
        <f>SUMIFS(произв!O4:O10000,произв!F4:F10000,CD4,произв!Y4:Y10000,A22)+SUMIFS(торг!O4:O10000,торг!F4:F10000,CD4,торг!Y4:Y10000,A22)+SUMIFS(склад!O4:O10000,склад!F4:F10000,CD4,склад!Y4:Y10000,A22)+SUMIFS('обр '!O4:O10000,'обр '!F4:F10000,CD4,'обр '!Y4:Y10000,A22)+SUMIFS(детс!O4:O10000,детс!F4:F10000,CD4,детс!Y4:Y10000,A22)+SUMIFS(культ!O4:O10000,культ!F4:F10000,CD4,культ!Y4:Y10000,A22)+SUMIFS(спорт!O4:O10000,спорт!F4:F10000,CD4,спорт!Y4:Y10000,A22)+SUMIFS(лечеб!O4:O10000,лечеб!F4:F10000,CD4,лечеб!Y4:Y10000,A22)+SUMIFS(Баня!O4:O10000,Баня!F4:F10000,CD4,Баня!Y4:Y10000,A22)+SUMIFS(Адм!O4:O10000,Адм!F4:F10000,CD4,Адм!Y4:Y10000,A22)+SUMIFS(С.Х!O4:O10001,С.Х!F4:F10001,CD4,С.Х!Y4:Y10001,A22)+SUMIFS(новостр!N4:N10000,новостр!F4:F10000,CD4,новостр!X4:X10000,A22)+SUMIFS(авт!K4:K10003,авт!F4:F10003,CD4,авт!X4:X10003,A22)+SUMIFS(ЖС!S4:S9999,ЖС!F4:F9999,CD4,ЖС!AK4:AK9999,A22)+SUMIFS(Пр.откр.тер!N4:N10000,Пр.откр.тер!F4:F10000,CD4,Пр.откр.тер!U4:U10000,A22)</f>
        <v>0</v>
      </c>
      <c r="CH22" s="507"/>
      <c r="CI22" s="499">
        <f>SUMIFS(произв!A4:A10000,произв!F4:F10000,CH4,произв!Y4:Y10000,A22)+SUMIFS(торг!A4:A10000,торг!F4:F10000,CH4,торг!Y4:Y10000,A22)+SUMIFS(склад!A4:A10000,склад!F4:F10000,CH4,склад!Y4:Y10000,A22)+SUMIFS('обр '!A4:A10000,'обр '!F4:F10000,CH4,'обр '!Y4:Y10000,A22)+SUMIFS(детс!A4:A10000,детс!F4:F10000,CH4,детс!Y4:Y10000,A22)+SUMIFS(культ!A4:A10000,культ!F4:F10000,CH4,культ!Y4:Y10000,A22)+SUMIFS(спорт!A4:A10000,спорт!F4:F10000,CH4,спорт!Y4:Y10000,A22)+SUMIFS(лечеб!A4:A10000,лечеб!F4:F10000,CH4,лечеб!Y4:Y10000,A22)+SUMIFS(Баня!A4:A10000,Баня!F4:F10000,CH4,Баня!Y4:Y10000,A22)+SUMIFS(Адм!A4:A10000,Адм!F4:F10000,CH4,Адм!Y4:Y10000,A22)+SUMIFS(С.Х!A4:A10001,С.Х!F4:F10001,CH4,С.Х!Y4:Y10001,A22)+SUMIFS(новостр!A4:A10000,новостр!F4:F10000,CH4,новостр!X4:X10000,A22)+SUMIFS(авт!A4:A10003,авт!F4:F10003,CH4,авт!X4:X10003,A22)+SUMIFS(ЖС!A4:A9999,ЖС!F4:F9999,CH4,ЖС!AK4:AK9999,A22)+SUMIFS(Пр.откр.тер!A4:A10000,Пр.откр.тер!F4:F10000,CH4,Пр.откр.тер!U4:U10000,A22)</f>
        <v>0</v>
      </c>
      <c r="CJ22" s="501"/>
      <c r="CK22" s="548">
        <f>SUMIFS(произв!O4:O10000,произв!F4:F10000,CH4,произв!Y4:Y10000,A22)+SUMIFS(торг!O4:O10000,торг!F4:F10000,CH4,торг!Y4:Y10000,A22)+SUMIFS(склад!O4:O10000,склад!F4:F10000,CH4,склад!Y4:Y10000,A22)+SUMIFS('обр '!O4:O10000,'обр '!F4:F10000,CH4,'обр '!Y4:Y10000,A22)+SUMIFS(детс!O4:O10000,детс!F4:F10000,CH4,детс!Y4:Y10000,A22)+SUMIFS(культ!O4:O10000,культ!F4:F10000,CH4,культ!Y4:Y10000,A22)+SUMIFS(спорт!O4:O10000,спорт!F4:F10000,CH4,спорт!Y4:Y10000,A22)+SUMIFS(лечеб!O4:O10000,лечеб!F4:F10000,CH4,лечеб!Y4:Y10000,A22)+SUMIFS(Баня!O4:O10000,Баня!F4:F10000,CH4,Баня!Y4:Y10000,A22)+SUMIFS(Адм!O4:O10000,Адм!F4:F10000,CH4,Адм!Y4:Y10000,A22)+SUMIFS(С.Х!O4:O10001,С.Х!F4:F10001,CH4,С.Х!Y4:Y10001,A22)+SUMIFS(новостр!N4:N10000,новостр!F4:F10000,CH4,новостр!X4:X10000,A22)+SUMIFS(авт!K4:K10003,авт!F4:F10003,CH4,авт!X4:X10003,A22)+SUMIFS(ЖС!S4:S9999,ЖС!F4:F9999,CH4,ЖС!AK4:AK9999,A22)+SUMIFS(Пр.откр.тер!N4:N10000,Пр.откр.тер!F4:F10000,CH4,Пр.откр.тер!U4:U10000,A22)</f>
        <v>0</v>
      </c>
    </row>
    <row r="23" spans="1:89" ht="21" thickBot="1">
      <c r="A23" s="539" t="s">
        <v>785</v>
      </c>
      <c r="B23" s="610">
        <v>0</v>
      </c>
      <c r="C23" s="546">
        <f t="shared" si="0"/>
        <v>0</v>
      </c>
      <c r="D23" s="2329">
        <v>0</v>
      </c>
      <c r="E23" s="2327">
        <f t="shared" si="1"/>
        <v>0</v>
      </c>
      <c r="F23" s="527">
        <v>0</v>
      </c>
      <c r="G23" s="528">
        <v>0</v>
      </c>
      <c r="H23" s="533">
        <v>0</v>
      </c>
      <c r="I23" s="534">
        <v>0</v>
      </c>
      <c r="J23" s="676">
        <f>B23/B34*100%</f>
        <v>0</v>
      </c>
      <c r="K23" s="676">
        <f>C23/C34*100%</f>
        <v>0</v>
      </c>
      <c r="L23" s="676">
        <f>D23/D34*100%</f>
        <v>0</v>
      </c>
      <c r="M23" s="676">
        <f>E23/E34*100%</f>
        <v>0</v>
      </c>
      <c r="N23" s="507"/>
      <c r="O23" s="499">
        <f>SUMIFS(произв!A4:A10000,произв!F4:F10000,N4,произв!Y4:Y10000,A23)+SUMIFS(торг!A4:A10000,торг!F4:F10000,N4,торг!Y4:Y10000,A23)+SUMIFS(склад!A4:A10000,склад!F4:F10000,N4,склад!Y4:Y10000,A23)+SUMIFS('обр '!A4:A10000,'обр '!F4:F10000,N4,'обр '!Y4:Y10000,A23)+SUMIFS(детс!A4:A10000,детс!F4:F10000,N4,детс!Y4:Y10000,A23)+SUMIFS(культ!A4:A10000,культ!F4:F10000,N4,культ!Y4:Y10000,A23)+SUMIFS(спорт!A4:A10000,спорт!F4:F10000,N4,спорт!Y4:Y10000,A23)+SUMIFS(лечеб!A4:A10000,лечеб!F4:F10000,N4,лечеб!Y4:Y10000,A23)+SUMIFS(Баня!A4:A10000,Баня!F4:F10000,N4,Баня!Y4:Y10000,A23)+SUMIFS(Адм!A4:A10000,Адм!F4:F10000,N4,Адм!Y4:Y10000,A23)+SUMIFS(С.Х!A4:A10001,С.Х!F4:F10001,N4,С.Х!Y4:Y10001,A23)+SUMIFS(новостр!A4:A10000,новостр!F4:F10000,N4,новостр!X4:X10000,A23)+SUMIFS(авт!A4:A10003,авт!F4:F10003,N4,авт!X4:X10003,A23)+SUMIFS(ЖС!A4:A9999,ЖС!F4:F9999,N4,ЖС!AK4:AK9999,A23)+SUMIFS(Пр.откр.тер!A4:A10000,Пр.откр.тер!F4:F10000,N4,Пр.откр.тер!U4:U10000,A23)</f>
        <v>0</v>
      </c>
      <c r="P23" s="501"/>
      <c r="Q23" s="548">
        <f>SUMIFS(произв!O4:O10000,произв!F4:F10000,N4,произв!Y4:Y10000,A23)+SUMIFS(торг!O4:O10000,торг!F4:F10000,N4,торг!Y4:Y10000,A23)+SUMIFS(склад!O4:O10000,склад!F4:F10000,N4,склад!Y4:Y10000,A23)+SUMIFS('обр '!O4:O10000,'обр '!F4:F10000,N4,'обр '!Y4:Y10000,A23)+SUMIFS(детс!O4:O10000,детс!F4:F10000,N4,детс!Y4:Y10000,A23)+SUMIFS(культ!O4:O10000,культ!F4:F10000,N4,культ!Y4:Y10000,A23)+SUMIFS(спорт!O4:O10000,спорт!F4:F10000,N4,спорт!Y4:Y10000,A23)+SUMIFS(лечеб!O4:O10000,лечеб!F4:F10000,N4,лечеб!Y4:Y10000,A23)+SUMIFS(Баня!O4:O10000,Баня!F4:F10000,N4,Баня!Y4:Y10000,A23)+SUMIFS(Адм!O4:O10000,Адм!F4:F10000,N4,Адм!Y4:Y10000,A23)+SUMIFS(С.Х!O4:O10001,С.Х!F4:F10001,N4,С.Х!Y4:Y10001,A23)+SUMIFS(новостр!N4:N10000,новостр!F4:F10000,N4,новостр!X4:X10000,A23)+SUMIFS(авт!K4:K10003,авт!F4:F10003,N4,авт!X4:X10003,A23)+SUMIFS(ЖС!S4:S9999,ЖС!F4:F9999,N4,ЖС!AK4:AK9999,A23)+SUMIFS(Пр.откр.тер!N4:N10000,Пр.откр.тер!F4:F10000,N4,Пр.откр.тер!U4:U10000,A23)</f>
        <v>0</v>
      </c>
      <c r="R23" s="507"/>
      <c r="S23" s="499">
        <f>SUMIFS(произв!A4:A10000,произв!F4:F10000,R4,произв!Y4:Y10000,A23)+SUMIFS(торг!A4:A10000,торг!F4:F10000,R4,торг!Y4:Y10000,A23)+SUMIFS(склад!A4:A10000,склад!F4:F10000,R4,склад!Y4:Y10000,A23)+SUMIFS('обр '!A4:A10000,'обр '!F4:F10000,R4,'обр '!Y4:Y10000,A23)+SUMIFS(детс!A4:A10000,детс!F4:F10000,R4,детс!Y4:Y10000,A23)+SUMIFS(культ!A4:A10000,культ!F4:F10000,R4,культ!Y4:Y10000,A23)+SUMIFS(спорт!A4:A10000,спорт!F4:F10000,R4,спорт!Y4:Y10000,A23)+SUMIFS(лечеб!A4:A10000,лечеб!F4:F10000,R4,лечеб!Y4:Y10000,A23)+SUMIFS(Баня!A4:A10000,Баня!F4:F10000,R4,Баня!Y4:Y10000,A23)+SUMIFS(Адм!A4:A10000,Адм!F4:F10000,R4,Адм!Y4:Y10000,A23)+SUMIFS(С.Х!A4:A10001,С.Х!F4:F10001,R4,С.Х!Y4:Y10001,A23)+SUMIFS(новостр!A4:A10000,новостр!F4:F10000,R4,новостр!X4:X10000,A23)+SUMIFS(авт!A4:A10003,авт!F4:F10003,R4,авт!X4:X10003,A23)+SUMIFS(ЖС!A4:A9999,ЖС!F4:F9999,R4,ЖС!AK4:AK9999,A23)+SUMIFS(Пр.откр.тер!A4:A10000,Пр.откр.тер!F4:F10000,R4,Пр.откр.тер!U4:U10000,A23)</f>
        <v>0</v>
      </c>
      <c r="T23" s="501"/>
      <c r="U23" s="549">
        <f>SUMIFS(произв!O4:O10000,произв!F4:F10000,R4,произв!Y4:Y10000,A23)+SUMIFS(торг!O4:O10000,торг!F4:F10000,R4,торг!Y4:Y10000,A23)+SUMIFS(склад!O4:O10000,склад!F4:F10000,R4,склад!Y4:Y10000,A23)+SUMIFS('обр '!O4:O10000,'обр '!F4:F10000,R4,'обр '!Y4:Y10000,A23)+SUMIFS(детс!O4:O10000,детс!F4:F10000,R4,детс!Y4:Y10000,A23)+SUMIFS(культ!O4:O10000,культ!F4:F10000,R4,культ!Y4:Y10000,A23)+SUMIFS(спорт!O4:O10000,спорт!F4:F10000,R4,спорт!Y4:Y10000,A23)+SUMIFS(лечеб!O4:O10000,лечеб!F4:F10000,R4,лечеб!Y4:Y10000,A23)+SUMIFS(Баня!O4:O10000,Баня!F4:F10000,R4,Баня!Y4:Y10000,A23)+SUMIFS(Адм!O4:O10000,Адм!F4:F10000,R4,Адм!Y4:Y10000,A23)+SUMIFS(С.Х!O4:O10001,С.Х!F4:F10001,R4,С.Х!Y4:Y10001,A23)+SUMIFS(новостр!N4:N10000,новостр!F4:F10000,R4,новостр!X4:X10000,A23)+SUMIFS(авт!K4:K10003,авт!F4:F10003,R4,авт!X4:X10003,A23)+SUMIFS(ЖС!S4:S9999,ЖС!F4:F9999,R4,ЖС!AK4:AK9999,A23)+SUMIFS(Пр.откр.тер!N4:N10000,Пр.откр.тер!F4:F10000,R4,Пр.откр.тер!U4:U10000,A23)</f>
        <v>0</v>
      </c>
      <c r="V23" s="507"/>
      <c r="W23" s="499">
        <f>SUMIFS(произв!A4:A10000,произв!F4:F10000,V4,произв!Y4:Y10000,A23)+SUMIFS(торг!A4:A10000,торг!F4:F10000,V4,торг!Y4:Y10000,A23)+SUMIFS(склад!A4:A10000,склад!F4:F10000,V4,склад!Y4:Y10000,A23)+SUMIFS('обр '!A4:A10000,'обр '!F4:F10000,V4,'обр '!Y4:Y10000,A23)+SUMIFS(детс!A4:A10000,детс!F4:F10000,V4,детс!Y4:Y10000,A23)+SUMIFS(культ!A4:A10000,культ!F4:F10000,V4,культ!Y4:Y10000,A23)+SUMIFS(спорт!A4:A10000,спорт!F4:F10000,V4,спорт!Y4:Y10000,A23)+SUMIFS(лечеб!A4:A10000,лечеб!F4:F10000,V4,лечеб!Y4:Y10000,A23)+SUMIFS(Баня!A4:A10000,Баня!F4:F10000,V4,Баня!Y4:Y10000,A23)+SUMIFS(Адм!A4:A10000,Адм!F4:F10000,V4,Адм!Y4:Y10000,A23)+SUMIFS(С.Х!A4:A10001,С.Х!F4:F10001,V4,С.Х!Y4:Y10001,A23)+SUMIFS(новостр!A4:A10000,новостр!F4:F10000,V4,новостр!X4:X10000,A23)+SUMIFS(авт!A4:A10003,авт!F4:F10003,V4,авт!X4:X10003,A23)+SUMIFS(ЖС!A4:A9999,ЖС!F4:F9999,V4,ЖС!AK4:AK9999,A23)+SUMIFS(Пр.откр.тер!A4:A10000,Пр.откр.тер!F4:F10000,V4,Пр.откр.тер!U4:U10000,A23)</f>
        <v>0</v>
      </c>
      <c r="X23" s="501"/>
      <c r="Y23" s="548">
        <f>SUMIFS(произв!O4:O10000,произв!F4:F10000,V4,произв!Y4:Y10000,A23)+SUMIFS(торг!O4:O10000,торг!F4:F10000,V4,торг!Y4:Y10000,A23)+SUMIFS(склад!O4:O10000,склад!F4:F10000,V4,склад!Y4:Y10000,A23)+SUMIFS('обр '!O4:O10000,'обр '!F4:F10000,V4,'обр '!Y4:Y10000,A23)+SUMIFS(детс!O4:O10000,детс!F4:F10000,V4,детс!Y4:Y10000,A23)+SUMIFS(культ!O4:O10000,культ!F4:F10000,V4,культ!Y4:Y10000,A23)+SUMIFS(спорт!O4:O10000,спорт!F4:F10000,V4,спорт!Y4:Y10000,A23)+SUMIFS(лечеб!O4:O10000,лечеб!F4:F10000,V4,лечеб!Y4:Y10000,A23)+SUMIFS(Баня!O4:O10000,Баня!F4:F10000,V4,Баня!Y4:Y10000,A23)+SUMIFS(Адм!O4:O10000,Адм!F4:F10000,V4,Адм!Y4:Y10000,A23)+SUMIFS(С.Х!O4:O10001,С.Х!F4:F10001,V4,С.Х!Y4:Y10001,A23)+SUMIFS(новостр!N4:N10000,новостр!F4:F10000,V4,новостр!X4:X10000,A23)+SUMIFS(авт!K4:K10003,авт!F4:F10003,V4,авт!X4:X10003,A23)+SUMIFS(ЖС!S4:S9999,ЖС!F4:F9999,V4,ЖС!AK4:AK9999,A23)+SUMIFS(Пр.откр.тер!N4:N10000,Пр.откр.тер!F4:F10000,V4,Пр.откр.тер!U4:U10000,A23)</f>
        <v>0</v>
      </c>
      <c r="Z23" s="639"/>
      <c r="AA23" s="640">
        <f>SUMIFS(произв!A4:A10000,произв!F4:F10000,Z4,произв!Y4:Y10000,A23)+SUMIFS(торг!A4:A10000,торг!F4:F10000,Z4,торг!Y4:Y10000,A23)+SUMIFS(склад!A4:A10000,склад!F4:F10000,Z4,склад!Y4:Y10000,A23)+SUMIFS('обр '!A4:A10000,'обр '!F4:F10000,Z4,'обр '!Y4:Y10000,A23)+SUMIFS(детс!A4:A10000,детс!F4:F10000,Z4,детс!Y4:Y10000,A23)+SUMIFS(культ!A4:A10000,культ!F4:F10000,Z4,культ!Y4:Y10000,A23)+SUMIFS(спорт!A4:A10000,спорт!F4:F10000,Z4,спорт!Y4:Y10000,A23)+SUMIFS(лечеб!A4:A10000,лечеб!F4:F10000,Z4,лечеб!Y4:Y10000,A23)+SUMIFS(Баня!A4:A10000,Баня!F4:F10000,Z4,Баня!Y4:Y10000,A23)+SUMIFS(Адм!A4:A10000,Адм!F4:F10000,Z4,Адм!Y4:Y10000,A23)+SUMIFS(С.Х!A4:A10001,С.Х!F4:F10001,Z4,С.Х!Y4:Y10001,A23)+SUMIFS(новостр!A4:A10000,новостр!F4:F10000,Z4,новостр!X4:X10000,A23)+SUMIFS(авт!A4:A10003,авт!F4:F10003,Z4,авт!X4:X10003,A23)+SUMIFS(ЖС!A4:A9999,ЖС!F4:F9999,Z4,ЖС!AK4:AK9999,A23)+SUMIFS(Пр.откр.тер!A4:A10000,Пр.откр.тер!F4:F10000,Z4,Пр.откр.тер!U4:U10000,A23)</f>
        <v>0</v>
      </c>
      <c r="AB23" s="641"/>
      <c r="AC23" s="642">
        <f>SUMIFS(произв!O4:O10000,произв!F4:F10000,Z4,произв!Y4:Y10000,A23)+SUMIFS(торг!O4:O10000,торг!F4:F10000,Z4,торг!Y4:Y10000,A23)+SUMIFS(склад!O4:O10000,склад!F4:F10000,Z4,склад!Y4:Y10000,A23)+SUMIFS('обр '!O4:O10000,'обр '!F4:F10000,Z4,'обр '!Y4:Y10000,A23)+SUMIFS(детс!O4:O10000,детс!F4:F10000,Z4,детс!Y4:Y10000,A23)+SUMIFS(культ!O4:O10000,культ!F4:F10000,Z4,культ!Y4:Y10000,A23)+SUMIFS(спорт!O4:O10000,спорт!F4:F10000,Z4,спорт!Y4:Y10000,A23)+SUMIFS(лечеб!O4:O10000,лечеб!F4:F10000,Z4,лечеб!Y4:Y10000,A23)+SUMIFS(Баня!O4:O10000,Баня!F4:F10000,Z4,Баня!Y4:Y10000,A23)+SUMIFS(Адм!O4:O10000,Адм!F4:F10000,Z4,Адм!Y4:Y10000,A23)+SUMIFS(С.Х!O4:O10001,С.Х!F4:F10001,Z4,С.Х!Y4:Y10001,A23)+SUMIFS(новостр!N4:N10000,новостр!F4:F10000,Z4,новостр!X4:X10000,A23)+SUMIFS(авт!K4:K10003,авт!F4:F10003,Z4,авт!X4:X10003,A23)+SUMIFS(ЖС!S4:S9999,ЖС!F4:F9999,Z4,ЖС!AK4:AK9999,A23)+SUMIFS(Пр.откр.тер!N4:N10000,Пр.откр.тер!F4:F10000,Z4,Пр.откр.тер!U4:U10000,A23)</f>
        <v>0</v>
      </c>
      <c r="AD23" s="507"/>
      <c r="AE23" s="499">
        <f>SUMIFS(произв!A4:A10000,произв!F4:F10000,AD4,произв!Y4:Y10000,A23)+SUMIFS(торг!A4:A10000,торг!F4:F10000,AD4,торг!Y4:Y10000,A23)+SUMIFS(склад!A4:A10000,склад!F4:F10000,AD4,склад!Y4:Y10000,A23)+SUMIFS('обр '!A4:A10000,'обр '!F4:F10000,AD4,'обр '!Y4:Y10000,A23)+SUMIFS(детс!A4:A10000,детс!F4:F10000,AD4,детс!Y4:Y10000,A23)+SUMIFS(культ!A4:A10000,культ!F4:F10000,AD4,культ!Y4:Y10000,A23)+SUMIFS(спорт!A4:A10000,спорт!F4:F10000,AD4,спорт!Y4:Y10000,A23)+SUMIFS(лечеб!A4:A10000,лечеб!F4:F10000,AD4,лечеб!Y4:Y10000,A23)+SUMIFS(Баня!A4:A10000,Баня!F4:F10000,AD4,Баня!Y4:Y10000,A23)+SUMIFS(Адм!A4:A10000,Адм!F4:F10000,AD4,Адм!Y4:Y10000,A23)+SUMIFS(С.Х!A4:A10001,С.Х!F4:F10001,AD4,С.Х!Y4:Y10001,A23)+SUMIFS(новостр!A4:A10000,новостр!F4:F10000,AD4,новостр!X4:X10000,A23)+SUMIFS(авт!A4:A10003,авт!F4:F10003,AD4,авт!X4:X10003,A23)+SUMIFS(ЖС!A4:A9999,ЖС!F4:F9999,AD4,ЖС!AK4:AK9999,A23)+SUMIFS(Пр.откр.тер!A4:A10000,Пр.откр.тер!F4:F10000,AD4,Пр.откр.тер!U4:U10000,A23)</f>
        <v>0</v>
      </c>
      <c r="AF23" s="501"/>
      <c r="AG23" s="548">
        <f>SUMIFS(произв!O4:O10000,произв!F4:F10000,AD4,произв!Y4:Y10000,A23)+SUMIFS(торг!O4:O10000,торг!F4:F10000,AD4,торг!Y4:Y10000,A23)+SUMIFS(склад!O4:O10000,склад!F4:F10000,AD4,склад!Y4:Y10000,A23)+SUMIFS('обр '!O4:O10000,'обр '!F4:F10000,AD4,'обр '!Y4:Y10000,A23)+SUMIFS(детс!O4:O10000,детс!F4:F10000,AD4,детс!Y4:Y10000,A23)+SUMIFS(культ!O4:O10000,культ!F4:F10000,AD4,культ!Y4:Y10000,A23)+SUMIFS(спорт!O4:O10000,спорт!F4:F10000,AD4,спорт!Y4:Y10000,A23)+SUMIFS(лечеб!O4:O10000,лечеб!F4:F10000,AD4,лечеб!Y4:Y10000,A23)+SUMIFS(Баня!O4:O10000,Баня!F4:F10000,AD4,Баня!Y4:Y10000,A23)+SUMIFS(Адм!O4:O10000,Адм!F4:F10000,AD4,Адм!Y4:Y10000,A23)+SUMIFS(С.Х!O4:O10001,С.Х!F4:F10001,AD4,С.Х!Y4:Y10001,A23)+SUMIFS(новостр!N4:N10000,новостр!F4:F10000,AD4,новостр!X4:X10000,A23)+SUMIFS(авт!K4:K10003,авт!F4:F10003,AD4,авт!X4:X10003,A23)+SUMIFS(ЖС!S4:S9999,ЖС!F4:F9999,AD4,ЖС!AK4:AK9999,A23)+SUMIFS(Пр.откр.тер!N4:N10000,Пр.откр.тер!F4:F10000,AD4,Пр.откр.тер!U4:U10000,A23)</f>
        <v>0</v>
      </c>
      <c r="AH23" s="507"/>
      <c r="AI23" s="499">
        <f>SUMIFS(произв!A4:A10000,произв!F4:F10000,AH4,произв!Y4:Y10000,A23)+SUMIFS(торг!A4:A10000,торг!F4:F10000,AH4,торг!Y4:Y10000,A23)+SUMIFS(склад!A4:A10000,склад!F4:F10000,AH4,склад!Y4:Y10000,A23)+SUMIFS('обр '!A4:A10000,'обр '!F4:F10000,AH4,'обр '!Y4:Y10000,A23)+SUMIFS(детс!A4:A10000,детс!F4:F10000,AH4,детс!Y4:Y10000,A23)+SUMIFS(культ!A4:A10000,культ!F4:F10000,AH4,культ!Y4:Y10000,A23)+SUMIFS(спорт!A4:A10000,спорт!F4:F10000,AH4,спорт!Y4:Y10000,A23)+SUMIFS(лечеб!A4:A10000,лечеб!F4:F10000,AH4,лечеб!Y4:Y10000,A23)+SUMIFS(Баня!A4:A10000,Баня!F4:F10000,AH4,Баня!Y4:Y10000,A23)+SUMIFS(Адм!A4:A10000,Адм!F4:F10000,AH4,Адм!Y4:Y10000,A23)+SUMIFS(С.Х!A4:A10001,С.Х!F4:F10001,AH4,С.Х!Y4:Y10001,A23)+SUMIFS(новостр!A4:A10000,новостр!F4:F10000,AH4,новостр!X4:X10000,A23)+SUMIFS(авт!A4:A10003,авт!F4:F10003,AH4,авт!X4:X10003,A23)+SUMIFS(ЖС!A4:A9999,ЖС!F4:F9999,AH4,ЖС!AK4:AK9999,A23)+SUMIFS(Пр.откр.тер!A4:A10000,Пр.откр.тер!F4:F10000,AH4,Пр.откр.тер!U4:U10000,A23)</f>
        <v>0</v>
      </c>
      <c r="AJ23" s="501"/>
      <c r="AK23" s="548">
        <f>SUMIFS(произв!O4:O10000,произв!F4:F10000,AH4,произв!Y4:Y10000,A23)+SUMIFS(торг!O4:O10000,торг!F4:F10000,AH4,торг!Y4:Y10000,A23)+SUMIFS(склад!O4:O10000,склад!F4:F10000,AH4,склад!Y4:Y10000,A23)+SUMIFS('обр '!O4:O10000,'обр '!F4:F10000,AH4,'обр '!Y4:Y10000,A23)+SUMIFS(детс!O4:O10000,детс!F4:F10000,AH4,детс!Y4:Y10000,A23)+SUMIFS(культ!O4:O10000,культ!F4:F10000,AH4,культ!Y4:Y10000,A23)+SUMIFS(спорт!O4:O10000,спорт!F4:F10000,AH4,спорт!Y4:Y10000,A23)+SUMIFS(лечеб!O4:O10000,лечеб!F4:F10000,AH4,лечеб!Y4:Y10000,A23)+SUMIFS(Баня!O4:O10000,Баня!F4:F10000,AH4,Баня!Y4:Y10000,A23)+SUMIFS(Адм!O4:O10000,Адм!F4:F10000,AH4,Адм!Y4:Y10000,A23)+SUMIFS(С.Х!O4:O10001,С.Х!F4:F10001,AH4,С.Х!Y4:Y10001,A23)+SUMIFS(новостр!N4:N10000,новостр!F4:F10000,AH4,новостр!X4:X10000,A23)+SUMIFS(авт!K4:K10003,авт!F4:F10003,AH4,авт!X4:X10003,A23)+SUMIFS(ЖС!S4:S9999,ЖС!F4:F9999,AH4,ЖС!AK4:AK9999,A23)+SUMIFS(Пр.откр.тер!N4:N10000,Пр.откр.тер!F4:F10000,AH4,Пр.откр.тер!U4:U10000,A23)</f>
        <v>0</v>
      </c>
      <c r="AL23" s="507"/>
      <c r="AM23" s="499">
        <f>SUMIFS(произв!A4:A10000,произв!F4:F10000,AL4,произв!Y4:Y10000,A23)+SUMIFS(торг!A4:A10000,торг!F4:F10000,AL4,торг!Y4:Y10000,A23)+SUMIFS(склад!A4:A10000,склад!F4:F10000,AL4,склад!Y4:Y10000,A23)+SUMIFS('обр '!A4:A10000,'обр '!F4:F10000,AL4,'обр '!Y4:Y10000,A23)+SUMIFS(детс!A4:A10000,детс!F4:F10000,AL4,детс!Y4:Y10000,A23)+SUMIFS(культ!A4:A10000,культ!F4:F10000,AL4,культ!Y4:Y10000,A23)+SUMIFS(спорт!A4:A10000,спорт!F4:F10000,AL4,спорт!Y4:Y10000,A23)+SUMIFS(лечеб!A4:A10000,лечеб!F4:F10000,AL4,лечеб!Y4:Y10000,A23)+SUMIFS(Баня!A4:A10000,Баня!F4:F10000,AL4,Баня!Y4:Y10000,A23)+SUMIFS(Адм!A4:A10000,Адм!F4:F10000,AL4,Адм!Y4:Y10000,A23)+SUMIFS(С.Х!A4:A10001,С.Х!F4:F10001,AL4,С.Х!Y4:Y10001,A23)+SUMIFS(новостр!A4:A10000,новостр!F4:F10000,AL4,новостр!X4:X10000,A23)+SUMIFS(авт!A4:A10003,авт!F4:F10003,AL4,авт!X4:X10003,A23)+SUMIFS(ЖС!A4:A9999,ЖС!F4:F9999,AL4,ЖС!AK4:AK9999,A23)+SUMIFS(Пр.откр.тер!A4:A10000,Пр.откр.тер!F4:F10000,AL4,Пр.откр.тер!U4:U10000,A23)</f>
        <v>0</v>
      </c>
      <c r="AN23" s="501"/>
      <c r="AO23" s="548">
        <f>SUMIFS(произв!O4:O10000,произв!F4:F10000,AL4,произв!Y4:Y10000,A23)+SUMIFS(торг!O4:O10000,торг!F4:F10000,AL4,торг!Y4:Y10000,A23)+SUMIFS(склад!O4:O10000,склад!F4:F10000,AL4,склад!Y4:Y10000,A23)+SUMIFS('обр '!O4:O10000,'обр '!F4:F10000,AL4,'обр '!Y4:Y10000,A23)+SUMIFS(детс!O4:O10000,детс!F4:F10000,AL4,детс!Y4:Y10000,A23)+SUMIFS(культ!O4:O10000,культ!F4:F10000,AL4,культ!Y4:Y10000,A23)+SUMIFS(спорт!O4:O10000,спорт!F4:F10000,AL4,спорт!Y4:Y10000,A23)+SUMIFS(лечеб!O4:O10000,лечеб!F4:F10000,AL4,лечеб!Y4:Y10000,A23)+SUMIFS(Баня!O4:O10000,Баня!F4:F10000,AL4,Баня!Y4:Y10000,A23)+SUMIFS(Адм!O4:O10000,Адм!F4:F10000,AL4,Адм!Y4:Y10000,A23)+SUMIFS(С.Х!O4:O10001,С.Х!F4:F10001,AL4,С.Х!Y4:Y10001,A23)+SUMIFS(новостр!N4:N10000,новостр!F4:F10000,AL4,новостр!X4:X10000,A23)+SUMIFS(авт!K4:K10003,авт!F4:F10003,AL4,авт!X4:X10003,A23)+SUMIFS(ЖС!S4:S9999,ЖС!F4:F9999,AL4,ЖС!AK4:AK9999,A23)+SUMIFS(Пр.откр.тер!N4:N10000,Пр.откр.тер!F4:F10000,AL4,Пр.откр.тер!U4:U10000,A23)</f>
        <v>0</v>
      </c>
      <c r="AP23" s="507"/>
      <c r="AQ23" s="499">
        <f>SUMIFS(произв!A4:A10000,произв!F4:F10000,AP4,произв!Y4:Y10000,A23)+SUMIFS(торг!A4:A10000,торг!F4:F10000,AP4,торг!Y4:Y10000,A23)+SUMIFS(склад!A4:A10000,склад!F4:F10000,AP4,склад!Y4:Y10000,A23)+SUMIFS('обр '!A4:A10000,'обр '!F4:F10000,AP4,'обр '!Y4:Y10000,A23)+SUMIFS(детс!A4:A10000,детс!F4:F10000,AP4,детс!Y4:Y10000,A23)+SUMIFS(культ!A4:A10000,культ!F4:F10000,AP4,культ!Y4:Y10000,A23)+SUMIFS(спорт!A4:A10000,спорт!F4:F10000,AP4,спорт!Y4:Y10000,A23)+SUMIFS(лечеб!A4:A10000,лечеб!F4:F10000,AP4,лечеб!Y4:Y10000,A23)+SUMIFS(Баня!A4:A10000,Баня!F4:F10000,AP4,Баня!Y4:Y10000,A23)+SUMIFS(Адм!A4:A10000,Адм!F4:F10000,AP4,Адм!Y4:Y10000,A23)+SUMIFS(С.Х!A4:A10001,С.Х!F4:F10001,AP4,С.Х!Y4:Y10001,A23)+SUMIFS(новостр!A4:A10000,новостр!F4:F10000,AP4,новостр!X4:X10000,A23)+SUMIFS(авт!A4:A10003,авт!F4:F10003,AP4,авт!X4:X10003,A23)+SUMIFS(ЖС!A4:A9999,ЖС!F4:F9999,AP4,ЖС!AK4:AK9999,A23)+SUMIFS(Пр.откр.тер!A4:A10000,Пр.откр.тер!F4:F10000,AP4,Пр.откр.тер!U4:U10000,A23)</f>
        <v>0</v>
      </c>
      <c r="AR23" s="501"/>
      <c r="AS23" s="549">
        <f>SUMIFS(произв!O4:O10000,произв!F4:F10000,AP4,произв!Y4:Y10000,A23)+SUMIFS(торг!O4:O10000,торг!F4:F10000,AP4,торг!Y4:Y10000,A23)+SUMIFS(склад!O4:O10000,склад!F4:F10000,AP4,склад!Y4:Y10000,A23)+SUMIFS('обр '!O4:O10000,'обр '!F4:F10000,AP4,'обр '!Y4:Y10000,A23)+SUMIFS(детс!O4:O10000,детс!F4:F10000,AP4,детс!Y4:Y10000,A23)+SUMIFS(культ!O4:O10000,культ!F4:F10000,AP4,культ!Y4:Y10000,A23)+SUMIFS(спорт!O4:O10000,спорт!F4:F10000,AP4,спорт!Y4:Y10000,A23)+SUMIFS(лечеб!O4:O10000,лечеб!F4:F10000,AP4,лечеб!Y4:Y10000,A23)+SUMIFS(Баня!O4:O10000,Баня!F4:F10000,AP4,Баня!Y4:Y10000,A23)+SUMIFS(Адм!O4:O10000,Адм!F4:F10000,AP4,Адм!Y4:Y10000,A23)+SUMIFS(С.Х!O4:O10001,С.Х!F4:F10001,AP4,С.Х!Y4:Y10001,A23)+SUMIFS(новостр!N4:N10000,новостр!F4:F10000,AP4,новостр!X4:X10000,A23)+SUMIFS(авт!K4:K10003,авт!F4:F10003,AP4,авт!X4:X10003,A23)+SUMIFS(ЖС!S4:S9999,ЖС!F4:F9999,AP4,ЖС!AK4:AK9999,A23)+SUMIFS(Пр.откр.тер!N4:N10000,Пр.откр.тер!F4:F10000,AP4,Пр.откр.тер!U4:U10000,A23)</f>
        <v>0</v>
      </c>
      <c r="AT23" s="507"/>
      <c r="AU23" s="499">
        <f>SUMIFS(произв!A4:A10000,произв!F4:F10000,AT4,произв!Y4:Y10000,A23)+SUMIFS(торг!A4:A10000,торг!F4:F10000,AT4,торг!Y4:Y10000,A23)+SUMIFS(склад!A4:A10000,склад!F4:F10000,AT4,склад!Y4:Y10000,A23)+SUMIFS('обр '!A4:A10000,'обр '!F4:F10000,AT4,'обр '!Y4:Y10000,A23)+SUMIFS(детс!A4:A10000,детс!F4:F10000,AT4,детс!Y4:Y10000,A23)+SUMIFS(культ!A4:A10000,культ!F4:F10000,AT4,культ!Y4:Y10000,A23)+SUMIFS(спорт!A4:A10000,спорт!F4:F10000,AT4,спорт!Y4:Y10000,A23)+SUMIFS(лечеб!A4:A10000,лечеб!F4:F10000,AT4,лечеб!Y4:Y10000,A23)+SUMIFS(Баня!A4:A10000,Баня!F4:F10000,AT4,Баня!Y4:Y10000,A23)+SUMIFS(Адм!A4:A10000,Адм!F4:F10000,AT4,Адм!Y4:Y10000,A23)+SUMIFS(С.Х!A4:A10001,С.Х!F4:F10001,AT4,С.Х!Y4:Y10001,A23)+SUMIFS(новостр!A4:A10000,новостр!F4:F10000,AT4,новостр!X4:X10000,A23)+SUMIFS(авт!A4:A10003,авт!F4:F10003,AT4,авт!X4:X10003,A23)+SUMIFS(ЖС!A4:A9999,ЖС!F4:F9999,AT4,ЖС!AK4:AK9999,A23)+SUMIFS(Пр.откр.тер!A4:A10000,Пр.откр.тер!F4:F10000,AT4,Пр.откр.тер!U4:U10000,A23)</f>
        <v>0</v>
      </c>
      <c r="AV23" s="501"/>
      <c r="AW23" s="548">
        <f>SUMIFS(произв!O4:O10000,произв!F4:F10000,AT4,произв!Y4:Y10000,A23)+SUMIFS(торг!O4:O10000,торг!F4:F10000,AT4,торг!Y4:Y10000,A23)+SUMIFS(склад!O4:O10000,склад!F4:F10000,AT4,склад!Y4:Y10000,A23)+SUMIFS('обр '!O4:O10000,'обр '!F4:F10000,AT4,'обр '!Y4:Y10000,A23)+SUMIFS(детс!O4:O10000,детс!F4:F10000,AT4,детс!Y4:Y10000,A23)+SUMIFS(культ!O4:O10000,культ!F4:F10000,AT4,культ!Y4:Y10000,A23)+SUMIFS(спорт!O4:O10000,спорт!F4:F10000,AT4,спорт!Y4:Y10000,A23)+SUMIFS(лечеб!O4:O10000,лечеб!F4:F10000,AT4,лечеб!Y4:Y10000,A23)+SUMIFS(Баня!O4:O10000,Баня!F4:F10000,AT4,Баня!Y4:Y10000,A23)+SUMIFS(Адм!O4:O10000,Адм!F4:F10000,AT4,Адм!Y4:Y10000,A23)+SUMIFS(С.Х!O4:O10001,С.Х!F4:F10001,AT4,С.Х!Y4:Y10001,A23)+SUMIFS(новостр!N4:N10000,новостр!F4:F10000,AT4,новостр!X4:X10000,A23)+SUMIFS(авт!K4:K10003,авт!F4:F10003,AT4,авт!X4:X10003,A23)+SUMIFS(ЖС!S4:S9999,ЖС!F4:F9999,AT4,ЖС!AK4:AK9999,A23)+SUMIFS(Пр.откр.тер!N4:N10000,Пр.откр.тер!F4:F10000,AT4,Пр.откр.тер!U4:U10000,A23)</f>
        <v>0</v>
      </c>
      <c r="AX23" s="507"/>
      <c r="AY23" s="499">
        <f>SUMIFS(произв!A4:A10000,произв!F4:F10000,AX4,произв!Y4:Y10000,A23)+SUMIFS(торг!A4:A10000,торг!F4:F10000,AX4,торг!Y4:Y10000,A23)+SUMIFS(склад!A4:A10000,склад!F4:F10000,AX4,склад!Y4:Y10000,A23)+SUMIFS('обр '!A4:A10000,'обр '!F4:F10000,AX4,'обр '!Y4:Y10000,A23)+SUMIFS(детс!A4:A10000,детс!F4:F10000,AX4,детс!Y4:Y10000,A23)+SUMIFS(культ!A4:A10000,культ!F4:F10000,AX4,культ!Y4:Y10000,A23)+SUMIFS(спорт!A4:A10000,спорт!F4:F10000,AX4,спорт!Y4:Y10000,A23)+SUMIFS(лечеб!A4:A10000,лечеб!F4:F10000,AX4,лечеб!Y4:Y10000,A23)+SUMIFS(Баня!A4:A10000,Баня!F4:F10000,AX4,Баня!Y4:Y10000,A23)+SUMIFS(Адм!A4:A10000,Адм!F4:F10000,AX4,Адм!Y4:Y10000,A23)+SUMIFS(С.Х!A4:A10001,С.Х!F4:F10001,AX4,С.Х!Y4:Y10001,A23)+SUMIFS(новостр!A4:A10000,новостр!F4:F10000,AX4,новостр!X4:X10000,A23)+SUMIFS(авт!A4:A10003,авт!F4:F10003,AX4,авт!X4:X10003,A23)+SUMIFS(ЖС!A4:A9999,ЖС!F4:F9999,AX4,ЖС!AK4:AK9999,A23)+SUMIFS(Пр.откр.тер!A4:A10000,Пр.откр.тер!F4:F10000,AX4,Пр.откр.тер!U4:U10000,A23)</f>
        <v>0</v>
      </c>
      <c r="AZ23" s="501"/>
      <c r="BA23" s="548">
        <f>SUMIFS(произв!O4:O10000,произв!F4:F10000,AX4,произв!Y4:Y10000,A23)+SUMIFS(торг!O4:O10000,торг!F4:F10000,AX4,торг!Y4:Y10000,A23)+SUMIFS(склад!O4:O10000,склад!F4:F10000,AX4,склад!Y4:Y10000,A23)+SUMIFS('обр '!O4:O10000,'обр '!F4:F10000,AX4,'обр '!Y4:Y10000,A23)+SUMIFS(детс!O4:O10000,детс!F4:F10000,AX4,детс!Y4:Y10000,A23)+SUMIFS(культ!O4:O10000,культ!F4:F10000,AX4,культ!Y4:Y10000,A23)+SUMIFS(спорт!O4:O10000,спорт!F4:F10000,AX4,спорт!Y4:Y10000,A23)+SUMIFS(лечеб!O4:O10000,лечеб!F4:F10000,AX4,лечеб!Y4:Y10000,A23)+SUMIFS(Баня!O4:O10000,Баня!F4:F10000,AX4,Баня!Y4:Y10000,A23)+SUMIFS(Адм!O4:O10000,Адм!F4:F10000,AX4,Адм!Y4:Y10000,A23)+SUMIFS(С.Х!O4:O10001,С.Х!F4:F10001,AX4,С.Х!Y4:Y10001,A23)+SUMIFS(новостр!N4:N10000,новостр!F4:F10000,AX4,новостр!X4:X10000,A23)+SUMIFS(авт!K4:K10003,авт!F4:F10003,AX4,авт!X4:X10003,A23)+SUMIFS(ЖС!S4:S9999,ЖС!F4:F9999,AX4,ЖС!AK4:AK9999,A23)+SUMIFS(Пр.откр.тер!N4:N10000,Пр.откр.тер!F4:F10000,AX4,Пр.откр.тер!U4:U10000,A23)</f>
        <v>0</v>
      </c>
      <c r="BB23" s="507"/>
      <c r="BC23" s="499">
        <f>SUMIFS(произв!A4:A10000,произв!F4:F10000,BB4,произв!Y4:Y10000,A23)+SUMIFS(торг!A4:A10000,торг!F4:F10000,BB4,торг!Y4:Y10000,A23)+SUMIFS(склад!A4:A10000,склад!F4:F10000,BB4,склад!Y4:Y10000,A23)+SUMIFS('обр '!A4:A10000,'обр '!F4:F10000,BB4,'обр '!Y4:Y10000,A23)+SUMIFS(детс!A4:A10000,детс!F4:F10000,BB4,детс!Y4:Y10000,A23)+SUMIFS(культ!A4:A10000,культ!F4:F10000,BB4,культ!Y4:Y10000,A23)+SUMIFS(спорт!A4:A10000,спорт!F4:F10000,BB4,спорт!Y4:Y10000,A23)+SUMIFS(лечеб!A4:A10000,лечеб!F4:F10000,BB4,лечеб!Y4:Y10000,A23)+SUMIFS(Баня!A4:A10000,Баня!F4:F10000,BB4,Баня!Y4:Y10000,A23)+SUMIFS(Адм!A4:A10000,Адм!F4:F10000,BB4,Адм!Y4:Y10000,A23)+SUMIFS(С.Х!A4:A10001,С.Х!F4:F10001,BB4,С.Х!Y4:Y10001,A23)+SUMIFS(новостр!A4:A10000,новостр!F4:F10000,BB4,новостр!X4:X10000,A23)+SUMIFS(авт!A4:A10003,авт!F4:F10003,BB4,авт!X4:X10003,A23)+SUMIFS(ЖС!A4:A9999,ЖС!F4:F9999,BB4,ЖС!AK4:AK9999,A23)+SUMIFS(Пр.откр.тер!A4:A10000,Пр.откр.тер!F4:F10000,BB4,Пр.откр.тер!U4:U10000,A23)</f>
        <v>0</v>
      </c>
      <c r="BD23" s="501"/>
      <c r="BE23" s="548">
        <f>SUMIFS(произв!O4:O10000,произв!F4:F10000,BB4,произв!Y4:Y10000,A23)+SUMIFS(торг!O4:O10000,торг!F4:F10000,BB4,торг!Y4:Y10000,A23)+SUMIFS(склад!O4:O10000,склад!F4:F10000,BB4,склад!Y4:Y10000,A23)+SUMIFS('обр '!O4:O10000,'обр '!F4:F10000,BB4,'обр '!Y4:Y10000,A23)+SUMIFS(детс!O4:O10000,детс!F4:F10000,BB4,детс!Y4:Y10000,A23)+SUMIFS(культ!O4:O10000,культ!F4:F10000,BB4,культ!Y4:Y10000,A23)+SUMIFS(спорт!O4:O10000,спорт!F4:F10000,BB4,спорт!Y4:Y10000,A23)+SUMIFS(лечеб!O4:O10000,лечеб!F4:F10000,BB4,лечеб!Y4:Y10000,A23)+SUMIFS(Баня!O4:O10000,Баня!F4:F10000,BB4,Баня!Y4:Y10000,A23)+SUMIFS(Адм!O4:O10000,Адм!F4:F10000,BB4,Адм!Y4:Y10000,A23)+SUMIFS(С.Х!O4:O10001,С.Х!F4:F10001,BB4,С.Х!Y4:Y10001,A23)+SUMIFS(новостр!N4:N10000,новостр!F4:F10000,BB4,новостр!X4:X10000,A23)+SUMIFS(авт!K4:K10003,авт!F4:F10003,BB4,авт!X4:X10003,A23)+SUMIFS(ЖС!S4:S9999,ЖС!F4:F9999,BB4,ЖС!AK4:AK9999,A23)+SUMIFS(Пр.откр.тер!N4:N10000,Пр.откр.тер!F4:F10000,BB4,Пр.откр.тер!U4:U10000,A23)</f>
        <v>0</v>
      </c>
      <c r="BF23" s="507"/>
      <c r="BG23" s="499">
        <f>SUMIFS(произв!A4:A10000,произв!F4:F10000,BF4,произв!Y4:Y10000,A23)+SUMIFS(торг!A4:A10000,торг!F4:F10000,BF4,торг!Y4:Y10000,A23)+SUMIFS(склад!A4:A10000,склад!F4:F10000,BF4,склад!Y4:Y10000,A23)+SUMIFS('обр '!A4:A10000,'обр '!F4:F10000,BF4,'обр '!Y4:Y10000,A23)+SUMIFS(детс!A4:A10000,детс!F4:F10000,BF4,детс!Y4:Y10000,A23)+SUMIFS(культ!A4:A10000,культ!F4:F10000,BF4,культ!Y4:Y10000,A23)+SUMIFS(спорт!A4:A10000,спорт!F4:F10000,BF4,спорт!Y4:Y10000,A23)+SUMIFS(лечеб!A4:A10000,лечеб!F4:F10000,BF4,лечеб!Y4:Y10000,A23)+SUMIFS(Баня!A4:A10000,Баня!F4:F10000,BF4,Баня!Y4:Y10000,A23)+SUMIFS(Адм!A4:A10000,Адм!F4:F10000,BF4,Адм!Y4:Y10000,A23)+SUMIFS(С.Х!A4:A10001,С.Х!F4:F10001,BF4,С.Х!Y4:Y10001,A23)+SUMIFS(новостр!A4:A10000,новостр!F4:F10000,BF4,новостр!X4:X10000,A23)+SUMIFS(авт!A4:A10003,авт!F4:F10003,BF4,авт!X4:X10003,A23)+SUMIFS(ЖС!A4:A9999,ЖС!F4:F9999,BF4,ЖС!AK4:AK9999,A23)+SUMIFS(Пр.откр.тер!A4:A10000,Пр.откр.тер!F4:F10000,BF4,Пр.откр.тер!U4:U10000,A23)</f>
        <v>0</v>
      </c>
      <c r="BH23" s="501"/>
      <c r="BI23" s="549">
        <f>SUMIFS(произв!O4:O10000,произв!F4:F10000,BF4,произв!Y4:Y10000,A23)+SUMIFS(торг!O4:O10000,торг!F4:F10000,BF4,торг!Y4:Y10000,A23)+SUMIFS(склад!O4:O10000,склад!F4:F10000,BF4,склад!Y4:Y10000,A23)+SUMIFS('обр '!O4:O10000,'обр '!F4:F10000,BF4,'обр '!Y4:Y10000,A23)+SUMIFS(детс!O4:O10000,детс!F4:F10000,BF4,детс!Y4:Y10000,A23)+SUMIFS(культ!O4:O10000,культ!F4:F10000,BF4,культ!Y4:Y10000,A23)+SUMIFS(спорт!O4:O10000,спорт!F4:F10000,BF4,спорт!Y4:Y10000,A23)+SUMIFS(лечеб!O4:O10000,лечеб!F4:F10000,BF4,лечеб!Y4:Y10000,A23)+SUMIFS(Баня!O4:O10000,Баня!F4:F10000,BF4,Баня!Y4:Y10000,A23)+SUMIFS(Адм!O4:O10000,Адм!F4:F10000,BF4,Адм!Y4:Y10000,A23)+SUMIFS(С.Х!O4:O10001,С.Х!F4:F10001,BF4,С.Х!Y4:Y10001,A23)+SUMIFS(новостр!N4:N10000,новостр!F4:F10000,BF4,новостр!X4:X10000,A23)+SUMIFS(авт!K4:K10003,авт!F4:F10003,BF4,авт!X4:X10003,A23)+SUMIFS(ЖС!S4:S9999,ЖС!F4:F9999,BF4,ЖС!AK4:AK9999,A23)+SUMIFS(Пр.откр.тер!N4:N10000,Пр.откр.тер!F4:F10000,BF4,Пр.откр.тер!U4:U10000,A23)</f>
        <v>0</v>
      </c>
      <c r="BJ23" s="507"/>
      <c r="BK23" s="499">
        <f>SUMIFS(произв!A4:A10000,произв!F4:F10000,BJ4,произв!Y4:Y10000,A23)+SUMIFS(торг!A4:A10000,торг!F4:F10000,BJ4,торг!Y4:Y10000,A23)+SUMIFS(склад!A4:A10000,склад!F4:F10000,BJ4,склад!Y4:Y10000,A23)+SUMIFS('обр '!A4:A10000,'обр '!F4:F10000,BJ4,'обр '!Y4:Y10000,A23)+SUMIFS(детс!A4:A10000,детс!F4:F10000,BJ4,детс!Y4:Y10000,A23)+SUMIFS(культ!A4:A10000,культ!F4:F10000,BJ4,культ!Y4:Y10000,A23)+SUMIFS(спорт!A4:A10000,спорт!F4:F10000,BJ4,спорт!Y4:Y10000,A23)+SUMIFS(лечеб!A4:A10000,лечеб!F4:F10000,BJ4,лечеб!Y4:Y10000,A23)+SUMIFS(Баня!A4:A10000,Баня!F4:F10000,BJ4,Баня!Y4:Y10000,A23)+SUMIFS(Адм!A4:A10000,Адм!F4:F10000,BJ4,Адм!Y4:Y10000,A23)+SUMIFS(С.Х!A4:A10001,С.Х!F4:F10001,BJ4,С.Х!Y4:Y10001,A23)+SUMIFS(новостр!A4:A10000,новостр!F4:F10000,BJ4,новостр!X4:X10000,A23)+SUMIFS(авт!A4:A10003,авт!F4:F10003,BJ4,авт!X4:X10003,A23)+SUMIFS(ЖС!A4:A9999,ЖС!F4:F9999,BJ4,ЖС!AK4:AK9999,A23)+SUMIFS(Пр.откр.тер!A4:A10000,Пр.откр.тер!F4:F10000,BJ4,Пр.откр.тер!U4:U10000,A23)</f>
        <v>0</v>
      </c>
      <c r="BL23" s="501"/>
      <c r="BM23" s="548">
        <f>SUMIFS(произв!O4:O10000,произв!F4:F10000,BJ4,произв!Y4:Y10000,A23)+SUMIFS(торг!O4:O10000,торг!F4:F10000,BJ4,торг!Y4:Y10000,A23)+SUMIFS(склад!O4:O10000,склад!F4:F10000,BJ4,склад!Y4:Y10000,A23)+SUMIFS('обр '!O4:O10000,'обр '!F4:F10000,BJ4,'обр '!Y4:Y10000,A23)+SUMIFS(детс!O4:O10000,детс!F4:F10000,BJ4,детс!Y4:Y10000,A23)+SUMIFS(культ!O4:O10000,культ!F4:F10000,BJ4,культ!Y4:Y10000,A23)+SUMIFS(спорт!O4:O10000,спорт!F4:F10000,BJ4,спорт!Y4:Y10000,A23)+SUMIFS(лечеб!O4:O10000,лечеб!F4:F10000,BJ4,лечеб!Y4:Y10000,A23)+SUMIFS(Баня!O4:O10000,Баня!F4:F10000,BJ4,Баня!Y4:Y10000,A23)+SUMIFS(Адм!O4:O10000,Адм!F4:F10000,BJ4,Адм!Y4:Y10000,A23)+SUMIFS(С.Х!O4:O10001,С.Х!F4:F10001,BJ4,С.Х!Y4:Y10001,A23)+SUMIFS(новостр!N4:N10000,новостр!F4:F10000,BJ4,новостр!X4:X10000,A23)+SUMIFS(авт!K4:K10003,авт!F4:F10003,BJ4,авт!X4:X10003,A23)+SUMIFS(ЖС!S4:S9999,ЖС!F4:F9999,BJ4,ЖС!AK4:AK9999,A23)+SUMIFS(Пр.откр.тер!N4:N10000,Пр.откр.тер!F4:F10000,BJ4,Пр.откр.тер!U4:U10000,A23)</f>
        <v>0</v>
      </c>
      <c r="BN23" s="507"/>
      <c r="BO23" s="499">
        <f>SUMIFS(произв!A4:A10000,произв!F4:F10000,BN4,произв!Y4:Y10000,A23)+SUMIFS(торг!A4:A10000,торг!F4:F10000,BN4,торг!Y4:Y10000,A23)+SUMIFS(склад!A4:A10000,склад!F4:F10000,BN4,склад!Y4:Y10000,A23)+SUMIFS('обр '!A4:A10000,'обр '!F4:F10000,BN4,'обр '!Y4:Y10000,A23)+SUMIFS(детс!A4:A10000,детс!F4:F10000,BN4,детс!Y4:Y10000,A23)+SUMIFS(культ!A4:A10000,культ!F4:F10000,BN4,культ!Y4:Y10000,A23)+SUMIFS(спорт!A4:A10000,спорт!F4:F10000,BN4,спорт!Y4:Y10000,A23)+SUMIFS(лечеб!A4:A10000,лечеб!F4:F10000,BN4,лечеб!Y4:Y10000,A23)+SUMIFS(Баня!A4:A10000,Баня!F4:F10000,BN4,Баня!Y4:Y10000,A23)+SUMIFS(Адм!A4:A10000,Адм!F4:F10000,BN4,Адм!Y4:Y10000,A23)+SUMIFS(С.Х!A4:A10001,С.Х!F4:F10001,BN4,С.Х!Y4:Y10001,A23)+SUMIFS(новостр!A4:A10000,новостр!F4:F10000,BN4,новостр!X4:X10000,A23)+SUMIFS(авт!A4:A10003,авт!F4:F10003,BN4,авт!X4:X10003,A23)+SUMIFS(ЖС!A4:A9999,ЖС!F4:F9999,BN4,ЖС!AK4:AK9999,A23)+SUMIFS(Пр.откр.тер!A4:A10000,Пр.откр.тер!F4:F10000,BN4,Пр.откр.тер!U4:U10000,A23)</f>
        <v>0</v>
      </c>
      <c r="BP23" s="501"/>
      <c r="BQ23" s="548">
        <f>SUMIFS(произв!O4:O10000,произв!F4:F10000,BN4,произв!Y4:Y10000,A23)+SUMIFS(торг!O4:O10000,торг!F4:F10000,BN4,торг!Y4:Y10000,A23)+SUMIFS(склад!O4:O10000,склад!F4:F10000,BN4,склад!Y4:Y10000,A23)+SUMIFS('обр '!O4:O10000,'обр '!F4:F10000,BN4,'обр '!Y4:Y10000,A23)+SUMIFS(детс!O4:O10000,детс!F4:F10000,BN4,детс!Y4:Y10000,A23)+SUMIFS(культ!O4:O10000,культ!F4:F10000,BN4,культ!Y4:Y10000,A23)+SUMIFS(спорт!O4:O10000,спорт!F4:F10000,BN4,спорт!Y4:Y10000,A23)+SUMIFS(лечеб!O4:O10000,лечеб!F4:F10000,BN4,лечеб!Y4:Y10000,A23)+SUMIFS(Баня!O4:O10000,Баня!F4:F10000,BN4,Баня!Y4:Y10000,A23)+SUMIFS(Адм!O4:O10000,Адм!F4:F10000,BN4,Адм!Y4:Y10000,A23)+SUMIFS(С.Х!O4:O10001,С.Х!F4:F10001,BN4,С.Х!Y4:Y10001,A23)+SUMIFS(новостр!N4:N10000,новостр!F4:F10000,BN4,новостр!X4:X10000,A23)+SUMIFS(авт!K4:K10003,авт!F4:F10003,BN4,авт!X4:X10003,A23)+SUMIFS(ЖС!S4:S9999,ЖС!F4:F9999,BN4,ЖС!AK4:AK9999,A23)+SUMIFS(Пр.откр.тер!N4:N10000,Пр.откр.тер!F4:F10000,BN4,Пр.откр.тер!U4:U10000,A23)</f>
        <v>0</v>
      </c>
      <c r="BR23" s="507"/>
      <c r="BS23" s="499">
        <f>SUMIFS(произв!A4:A10000,произв!F4:F10000,BR4,произв!Y4:Y10000,A23)+SUMIFS(торг!A4:A10000,торг!F4:F10000,BR4,торг!Y4:Y10000,A23)+SUMIFS(склад!A4:A10000,склад!F4:F10000,BR4,склад!Y4:Y10000,A23)+SUMIFS('обр '!A4:A10000,'обр '!F4:F10000,BR4,'обр '!Y4:Y10000,A23)+SUMIFS(детс!A4:A10000,детс!F4:F10000,BR4,детс!Y4:Y10000,A23)+SUMIFS(культ!A4:A10000,культ!F4:F10000,BR4,культ!Y4:Y10000,A23)+SUMIFS(спорт!A4:A10000,спорт!F4:F10000,BR4,спорт!Y4:Y10000,A23)+SUMIFS(лечеб!A4:A10000,лечеб!F4:F10000,BR4,лечеб!Y4:Y10000,A23)+SUMIFS(Баня!A4:A10000,Баня!F4:F10000,BR4,Баня!Y4:Y10000,A23)+SUMIFS(Адм!A4:A10000,Адм!F4:F10000,BR4,Адм!Y4:Y10000,A23)+SUMIFS(С.Х!A4:A10001,С.Х!F4:F10001,BR4,С.Х!Y4:Y10001,A23)+SUMIFS(новостр!A4:A10000,новостр!F4:F10000,BR4,новостр!X4:X10000,A23)+SUMIFS(авт!A4:A10003,авт!F4:F10003,BR4,авт!X4:X10003,A23)+SUMIFS(ЖС!A4:A9999,ЖС!F4:F9999,BR4,ЖС!AK4:AK9999,A23)+SUMIFS(Пр.откр.тер!A4:A10000,Пр.откр.тер!F4:F10000,BR4,Пр.откр.тер!U4:U10000,A23)</f>
        <v>0</v>
      </c>
      <c r="BT23" s="501"/>
      <c r="BU23" s="548">
        <f>SUMIFS(произв!O4:O10000,произв!F4:F10000,BR4,произв!Y4:Y10000,A23)+SUMIFS(торг!O4:O10000,торг!F4:F10000,BR4,торг!Y4:Y10000,A23)+SUMIFS(склад!O4:O10000,склад!F4:F10000,BR4,склад!Y4:Y10000,A23)+SUMIFS('обр '!O4:O10000,'обр '!F4:F10000,BR4,'обр '!Y4:Y10000,A23)+SUMIFS(детс!O4:O10000,детс!F4:F10000,BR4,детс!Y4:Y10000,A23)+SUMIFS(культ!O4:O10000,культ!F4:F10000,BR4,культ!Y4:Y10000,A23)+SUMIFS(спорт!O4:O10000,спорт!F4:F10000,BR4,спорт!Y4:Y10000,A23)+SUMIFS(лечеб!O4:O10000,лечеб!F4:F10000,BR4,лечеб!Y4:Y10000,A23)+SUMIFS(Баня!O4:O10000,Баня!F4:F10000,BR4,Баня!Y4:Y10000,A23)+SUMIFS(Адм!O4:O10000,Адм!F4:F10000,BR4,Адм!Y4:Y10000,A23)+SUMIFS(С.Х!O4:O10001,С.Х!F4:F10001,BR4,С.Х!Y4:Y10001,A23)+SUMIFS(новостр!N4:N10000,новостр!F4:F10000,BR4,новостр!X4:X10000,A23)+SUMIFS(авт!K4:K10003,авт!F4:F10003,BR4,авт!X4:X10003,A23)+SUMIFS(ЖС!S4:S9999,ЖС!F4:F9999,BR4,ЖС!AK4:AK9999,A23)+SUMIFS(Пр.откр.тер!N4:N10000,Пр.откр.тер!F4:F10000,BR4,Пр.откр.тер!U4:U10000,A23)</f>
        <v>0</v>
      </c>
      <c r="BV23" s="507"/>
      <c r="BW23" s="499">
        <f>SUMIFS(произв!A4:A10000,произв!F4:F10000,BV4,произв!Y4:Y10000,A23)+SUMIFS(торг!A4:A10000,торг!F4:F10000,BV4,торг!Y4:Y10000,A23)+SUMIFS(склад!A4:A10000,склад!F4:F10000,BV4,склад!Y4:Y10000,A23)+SUMIFS('обр '!A4:A10000,'обр '!F4:F10000,BV4,'обр '!Y4:Y10000,A23)+SUMIFS(детс!A4:A10000,детс!F4:F10000,BV4,детс!Y4:Y10000,A23)+SUMIFS(культ!A4:A10000,культ!F4:F10000,BV4,культ!Y4:Y10000,A23)+SUMIFS(спорт!A4:A10000,спорт!F4:F10000,BV4,спорт!Y4:Y10000,A23)+SUMIFS(лечеб!A4:A10000,лечеб!F4:F10000,BV4,лечеб!Y4:Y10000,A23)+SUMIFS(Баня!A4:A10000,Баня!F4:F10000,BV4,Баня!Y4:Y10000,A23)+SUMIFS(Адм!A4:A10000,Адм!F4:F10000,BV4,Адм!Y4:Y10000,A23)+SUMIFS(С.Х!A4:A10001,С.Х!F4:F10001,BV4,С.Х!Y4:Y10001,A23)+SUMIFS(новостр!A4:A10000,новостр!F4:F10000,BV4,новостр!X4:X10000,A23)+SUMIFS(авт!A4:A10003,авт!F4:F10003,BV4,авт!X4:X10003,A23)+SUMIFS(ЖС!A4:A9999,ЖС!F4:F9999,BV4,ЖС!AK4:AK9999,A23)+SUMIFS(Пр.откр.тер!A4:A10000,Пр.откр.тер!F4:F10000,BV4,Пр.откр.тер!U4:U10000,A23)</f>
        <v>0</v>
      </c>
      <c r="BX23" s="501"/>
      <c r="BY23" s="548">
        <f>SUMIFS(произв!O4:O10000,произв!F4:F10000,BV4,произв!Y4:Y10000,A23)+SUMIFS(торг!O4:O10000,торг!F4:F10000,BV4,торг!Y4:Y10000,A23)+SUMIFS(склад!O4:O10000,склад!F4:F10000,BV4,склад!Y4:Y10000,A23)+SUMIFS('обр '!O4:O10000,'обр '!F4:F10000,BV4,'обр '!Y4:Y10000,A23)+SUMIFS(детс!O4:O10000,детс!F4:F10000,BV4,детс!Y4:Y10000,A23)+SUMIFS(культ!O4:O10000,культ!F4:F10000,BV4,культ!Y4:Y10000,A23)+SUMIFS(спорт!O4:O10000,спорт!F4:F10000,BV4,спорт!Y4:Y10000,A23)+SUMIFS(лечеб!O4:O10000,лечеб!F4:F10000,BV4,лечеб!Y4:Y10000,A23)+SUMIFS(Баня!O4:O10000,Баня!F4:F10000,BV4,Баня!Y4:Y10000,A23)+SUMIFS(Адм!O4:O10000,Адм!F4:F10000,BV4,Адм!Y4:Y10000,A23)+SUMIFS(С.Х!O4:O10001,С.Х!F4:F10001,BV4,С.Х!Y4:Y10001,A23)+SUMIFS(новостр!N4:N10000,новостр!F4:F10000,BV4,новостр!X4:X10000,A23)+SUMIFS(авт!K4:K10003,авт!F4:F10003,BV4,авт!X4:X10003,A23)+SUMIFS(ЖС!S4:S9999,ЖС!F4:F9999,BV4,ЖС!AK4:AK9999,A23)+SUMIFS(Пр.откр.тер!N4:N10000,Пр.откр.тер!F4:F10000,BV4,Пр.откр.тер!U4:U10000,A23)</f>
        <v>0</v>
      </c>
      <c r="BZ23" s="507"/>
      <c r="CA23" s="499">
        <f>SUMIFS(произв!A4:A10000,произв!F4:F10000,BZ4,произв!Y4:Y10000,A23)+SUMIFS(торг!A4:A10000,торг!F4:F10000,BZ4,торг!Y4:Y10000,A23)+SUMIFS(склад!A4:A10000,склад!F4:F10000,BZ4,склад!Y4:Y10000,A23)+SUMIFS('обр '!A4:A10000,'обр '!F4:F10000,BZ4,'обр '!Y4:Y10000,A23)+SUMIFS(детс!A4:A10000,детс!F4:F10000,BZ4,детс!Y4:Y10000,A23)+SUMIFS(культ!A4:A10000,культ!F4:F10000,BZ4,культ!Y4:Y10000,A23)+SUMIFS(спорт!A4:A10000,спорт!F4:F10000,BZ4,спорт!Y4:Y10000,A23)+SUMIFS(лечеб!A4:A10000,лечеб!F4:F10000,BZ4,лечеб!Y4:Y10000,A23)+SUMIFS(Баня!A4:A10000,Баня!F4:F10000,BZ4,Баня!Y4:Y10000,A23)+SUMIFS(Адм!A4:A10000,Адм!F4:F10000,BZ4,Адм!Y4:Y10000,A23)+SUMIFS(С.Х!A4:A10001,С.Х!F4:F10001,BZ4,С.Х!Y4:Y10001,A23)+SUMIFS(новостр!A4:A10000,новостр!F4:F10000,BZ4,новостр!X4:X10000,A23)+SUMIFS(авт!A4:A10003,авт!F4:F10003,BZ4,авт!X4:X10003,A23)+SUMIFS(ЖС!A4:A9999,ЖС!F4:F9999,BZ4,ЖС!AK4:AK9999,A23)+SUMIFS(Пр.откр.тер!A4:A10000,Пр.откр.тер!F4:F10000,BZ4,Пр.откр.тер!U4:U10000,A23)</f>
        <v>0</v>
      </c>
      <c r="CB23" s="501"/>
      <c r="CC23" s="549">
        <f>SUMIFS(произв!O4:O10000,произв!F4:F10000,BZ4,произв!Y4:Y10000,A23)+SUMIFS(торг!O4:O10000,торг!F4:F10000,BZ4,торг!Y4:Y10000,A23)+SUMIFS(склад!O4:O10000,склад!F4:F10000,BZ4,склад!Y4:Y10000,A23)+SUMIFS('обр '!O4:O10000,'обр '!F4:F10000,BZ4,'обр '!Y4:Y10000,A23)+SUMIFS(детс!O4:O10000,детс!F4:F10000,BZ4,детс!Y4:Y10000,A23)+SUMIFS(культ!O4:O10000,культ!F4:F10000,BZ4,культ!Y4:Y10000,A23)+SUMIFS(спорт!O4:O10000,спорт!F4:F10000,BZ4,спорт!Y4:Y10000,A23)+SUMIFS(лечеб!O4:O10000,лечеб!F4:F10000,BZ4,лечеб!Y4:Y10000,A23)+SUMIFS(Баня!O4:O10000,Баня!F4:F10000,BZ4,Баня!Y4:Y10000,A23)+SUMIFS(Адм!O4:O10000,Адм!F4:F10000,BZ4,Адм!Y4:Y10000,A23)+SUMIFS(С.Х!O4:O10001,С.Х!F4:F10001,BZ4,С.Х!Y4:Y10001,A23)+SUMIFS(новостр!N4:N10000,новостр!F4:F10000,BZ4,новостр!X4:X10000,A23)+SUMIFS(авт!K4:K10003,авт!F4:F10003,BZ4,авт!X4:X10003,A23)+SUMIFS(ЖС!S4:S9999,ЖС!F4:F9999,BZ4,ЖС!AK4:AK9999,A23)+SUMIFS(Пр.откр.тер!N4:N10000,Пр.откр.тер!F4:F10000,BZ4,Пр.откр.тер!U4:U10000,A23)</f>
        <v>0</v>
      </c>
      <c r="CD23" s="507"/>
      <c r="CE23" s="499">
        <f>SUMIFS(произв!A4:A10000,произв!F4:F10000,CD4,произв!Y4:Y10000,A23)+SUMIFS(торг!A4:A10000,торг!F4:F10000,CD4,торг!Y4:Y10000,A23)+SUMIFS(склад!A4:A10000,склад!F4:F10000,CD4,склад!Y4:Y10000,A23)+SUMIFS('обр '!A4:A10000,'обр '!F4:F10000,CD4,'обр '!Y4:Y10000,A23)+SUMIFS(детс!A4:A10000,детс!F4:F10000,CD4,детс!Y4:Y10000,A23)+SUMIFS(культ!A4:A10000,культ!F4:F10000,CD4,культ!Y4:Y10000,A23)+SUMIFS(спорт!A4:A10000,спорт!F4:F10000,CD4,спорт!Y4:Y10000,A23)+SUMIFS(лечеб!A4:A10000,лечеб!F4:F10000,CD4,лечеб!Y4:Y10000,A23)+SUMIFS(Баня!A4:A10000,Баня!F4:F10000,CD4,Баня!Y4:Y10000,A23)+SUMIFS(Адм!A4:A10000,Адм!F4:F10000,CD4,Адм!Y4:Y10000,A23)+SUMIFS(С.Х!A4:A10001,С.Х!F4:F10001,CD4,С.Х!Y4:Y10001,A23)+SUMIFS(новостр!A4:A10000,новостр!F4:F10000,CD4,новостр!X4:X10000,A23)+SUMIFS(авт!A4:A10003,авт!F4:F10003,CD4,авт!X4:X10003,A23)+SUMIFS(ЖС!A4:A9999,ЖС!F4:F9999,CD4,ЖС!AK4:AK9999,A23)+SUMIFS(Пр.откр.тер!A4:A10000,Пр.откр.тер!F4:F10000,CD4,Пр.откр.тер!U4:U10000,A23)</f>
        <v>0</v>
      </c>
      <c r="CF23" s="501"/>
      <c r="CG23" s="548">
        <f>SUMIFS(произв!O4:O10000,произв!F4:F10000,CD4,произв!Y4:Y10000,A23)+SUMIFS(торг!O4:O10000,торг!F4:F10000,CD4,торг!Y4:Y10000,A23)+SUMIFS(склад!O4:O10000,склад!F4:F10000,CD4,склад!Y4:Y10000,A23)+SUMIFS('обр '!O4:O10000,'обр '!F4:F10000,CD4,'обр '!Y4:Y10000,A23)+SUMIFS(детс!O4:O10000,детс!F4:F10000,CD4,детс!Y4:Y10000,A23)+SUMIFS(культ!O4:O10000,культ!F4:F10000,CD4,культ!Y4:Y10000,A23)+SUMIFS(спорт!O4:O10000,спорт!F4:F10000,CD4,спорт!Y4:Y10000,A23)+SUMIFS(лечеб!O4:O10000,лечеб!F4:F10000,CD4,лечеб!Y4:Y10000,A23)+SUMIFS(Баня!O4:O10000,Баня!F4:F10000,CD4,Баня!Y4:Y10000,A23)+SUMIFS(Адм!O4:O10000,Адм!F4:F10000,CD4,Адм!Y4:Y10000,A23)+SUMIFS(С.Х!O4:O10001,С.Х!F4:F10001,CD4,С.Х!Y4:Y10001,A23)+SUMIFS(новостр!N4:N10000,новостр!F4:F10000,CD4,новостр!X4:X10000,A23)+SUMIFS(авт!K4:K10003,авт!F4:F10003,CD4,авт!X4:X10003,A23)+SUMIFS(ЖС!S4:S9999,ЖС!F4:F9999,CD4,ЖС!AK4:AK9999,A23)+SUMIFS(Пр.откр.тер!N4:N10000,Пр.откр.тер!F4:F10000,CD4,Пр.откр.тер!U4:U10000,A23)</f>
        <v>0</v>
      </c>
      <c r="CH23" s="507"/>
      <c r="CI23" s="499">
        <f>SUMIFS(произв!A4:A10000,произв!F4:F10000,CH4,произв!Y4:Y10000,A23)+SUMIFS(торг!A4:A10000,торг!F4:F10000,CH4,торг!Y4:Y10000,A23)+SUMIFS(склад!A4:A10000,склад!F4:F10000,CH4,склад!Y4:Y10000,A23)+SUMIFS('обр '!A4:A10000,'обр '!F4:F10000,CH4,'обр '!Y4:Y10000,A23)+SUMIFS(детс!A4:A10000,детс!F4:F10000,CH4,детс!Y4:Y10000,A23)+SUMIFS(культ!A4:A10000,культ!F4:F10000,CH4,культ!Y4:Y10000,A23)+SUMIFS(спорт!A4:A10000,спорт!F4:F10000,CH4,спорт!Y4:Y10000,A23)+SUMIFS(лечеб!A4:A10000,лечеб!F4:F10000,CH4,лечеб!Y4:Y10000,A23)+SUMIFS(Баня!A4:A10000,Баня!F4:F10000,CH4,Баня!Y4:Y10000,A23)+SUMIFS(Адм!A4:A10000,Адм!F4:F10000,CH4,Адм!Y4:Y10000,A23)+SUMIFS(С.Х!A4:A10001,С.Х!F4:F10001,CH4,С.Х!Y4:Y10001,A23)+SUMIFS(новостр!A4:A10000,новостр!F4:F10000,CH4,новостр!X4:X10000,A23)+SUMIFS(авт!A4:A10003,авт!F4:F10003,CH4,авт!X4:X10003,A23)+SUMIFS(ЖС!A4:A9999,ЖС!F4:F9999,CH4,ЖС!AK4:AK9999,A23)+SUMIFS(Пр.откр.тер!A4:A10000,Пр.откр.тер!F4:F10000,CH4,Пр.откр.тер!U4:U10000,A23)</f>
        <v>0</v>
      </c>
      <c r="CJ23" s="501"/>
      <c r="CK23" s="548">
        <f>SUMIFS(произв!O4:O10000,произв!F4:F10000,CH4,произв!Y4:Y10000,A23)+SUMIFS(торг!O4:O10000,торг!F4:F10000,CH4,торг!Y4:Y10000,A23)+SUMIFS(склад!O4:O10000,склад!F4:F10000,CH4,склад!Y4:Y10000,A23)+SUMIFS('обр '!O4:O10000,'обр '!F4:F10000,CH4,'обр '!Y4:Y10000,A23)+SUMIFS(детс!O4:O10000,детс!F4:F10000,CH4,детс!Y4:Y10000,A23)+SUMIFS(культ!O4:O10000,культ!F4:F10000,CH4,культ!Y4:Y10000,A23)+SUMIFS(спорт!O4:O10000,спорт!F4:F10000,CH4,спорт!Y4:Y10000,A23)+SUMIFS(лечеб!O4:O10000,лечеб!F4:F10000,CH4,лечеб!Y4:Y10000,A23)+SUMIFS(Баня!O4:O10000,Баня!F4:F10000,CH4,Баня!Y4:Y10000,A23)+SUMIFS(Адм!O4:O10000,Адм!F4:F10000,CH4,Адм!Y4:Y10000,A23)+SUMIFS(С.Х!O4:O10001,С.Х!F4:F10001,CH4,С.Х!Y4:Y10001,A23)+SUMIFS(новостр!N4:N10000,новостр!F4:F10000,CH4,новостр!X4:X10000,A23)+SUMIFS(авт!K4:K10003,авт!F4:F10003,CH4,авт!X4:X10003,A23)+SUMIFS(ЖС!S4:S9999,ЖС!F4:F9999,CH4,ЖС!AK4:AK9999,A23)+SUMIFS(Пр.откр.тер!N4:N10000,Пр.откр.тер!F4:F10000,CH4,Пр.откр.тер!U4:U10000,A23)</f>
        <v>0</v>
      </c>
    </row>
    <row r="24" spans="1:89" ht="21" thickBot="1">
      <c r="A24" s="539" t="s">
        <v>786</v>
      </c>
      <c r="B24" s="610">
        <v>0</v>
      </c>
      <c r="C24" s="546">
        <f t="shared" si="0"/>
        <v>0</v>
      </c>
      <c r="D24" s="2329">
        <v>0</v>
      </c>
      <c r="E24" s="2327">
        <f t="shared" si="1"/>
        <v>0</v>
      </c>
      <c r="F24" s="527">
        <v>0</v>
      </c>
      <c r="G24" s="528">
        <v>0</v>
      </c>
      <c r="H24" s="533">
        <v>0</v>
      </c>
      <c r="I24" s="534">
        <v>0</v>
      </c>
      <c r="J24" s="676">
        <f>B24/B34*100%</f>
        <v>0</v>
      </c>
      <c r="K24" s="676">
        <f>C24/C34*100%</f>
        <v>0</v>
      </c>
      <c r="L24" s="676">
        <f>D24/D34*100%</f>
        <v>0</v>
      </c>
      <c r="M24" s="676">
        <f>E24/E34*100%</f>
        <v>0</v>
      </c>
      <c r="N24" s="507"/>
      <c r="O24" s="499">
        <f>SUMIFS(произв!A4:A10000,произв!F4:F10000,N4,произв!Y4:Y10000,A24)+SUMIFS(торг!A4:A10000,торг!F4:F10000,N4,торг!Y4:Y10000,A24)+SUMIFS(склад!A4:A10000,склад!F4:F10000,N4,склад!Y4:Y10000,A24)+SUMIFS('обр '!A4:A10000,'обр '!F4:F10000,N4,'обр '!Y4:Y10000,A24)+SUMIFS(детс!A4:A10000,детс!F4:F10000,N4,детс!Y4:Y10000,A24)+SUMIFS(культ!A4:A10000,культ!F4:F10000,N4,культ!Y4:Y10000,A24)+SUMIFS(спорт!A4:A10000,спорт!F4:F10000,N4,спорт!Y4:Y10000,A24)+SUMIFS(лечеб!A4:A10000,лечеб!F4:F10000,N4,лечеб!Y4:Y10000,A24)+SUMIFS(Баня!A4:A10000,Баня!F4:F10000,N4,Баня!Y4:Y10000,A24)+SUMIFS(Адм!A4:A10000,Адм!F4:F10000,N4,Адм!Y4:Y10000,A24)+SUMIFS(С.Х!A4:A10001,С.Х!F4:F10001,N4,С.Х!Y4:Y10001,A24)+SUMIFS(новостр!A4:A10000,новостр!F4:F10000,N4,новостр!X4:X10000,A24)+SUMIFS(авт!A4:A10003,авт!F4:F10003,N4,авт!X4:X10003,A24)+SUMIFS(ЖС!A4:A9999,ЖС!F4:F9999,N4,ЖС!AK4:AK9999,A24)+SUMIFS(Пр.откр.тер!A4:A10000,Пр.откр.тер!F4:F10000,N4,Пр.откр.тер!U4:U10000,A24)</f>
        <v>0</v>
      </c>
      <c r="P24" s="501"/>
      <c r="Q24" s="548">
        <f>SUMIFS(произв!O4:O10000,произв!F4:F10000,N4,произв!Y4:Y10000,A24)+SUMIFS(торг!O4:O10000,торг!F4:F10000,N4,торг!Y4:Y10000,A24)+SUMIFS(склад!O4:O10000,склад!F4:F10000,N4,склад!Y4:Y10000,A24)+SUMIFS('обр '!O4:O10000,'обр '!F4:F10000,N4,'обр '!Y4:Y10000,A24)+SUMIFS(детс!O4:O10000,детс!F4:F10000,N4,детс!Y4:Y10000,A24)+SUMIFS(культ!O4:O10000,культ!F4:F10000,N4,культ!Y4:Y10000,A24)+SUMIFS(спорт!O4:O10000,спорт!F4:F10000,N4,спорт!Y4:Y10000,A24)+SUMIFS(лечеб!O4:O10000,лечеб!F4:F10000,N4,лечеб!Y4:Y10000,A24)+SUMIFS(Баня!O4:O10000,Баня!F4:F10000,N4,Баня!Y4:Y10000,A24)+SUMIFS(Адм!O4:O10000,Адм!F4:F10000,N4,Адм!Y4:Y10000,A24)+SUMIFS(С.Х!O4:O10001,С.Х!F4:F10001,N4,С.Х!Y4:Y10001,A24)+SUMIFS(новостр!N4:N10000,новостр!F4:F10000,N4,новостр!X4:X10000,A24)+SUMIFS(авт!K4:K10003,авт!F4:F10003,N4,авт!X4:X10003,A24)+SUMIFS(ЖС!S4:S9999,ЖС!F4:F9999,N4,ЖС!AK4:AK9999,A24)+SUMIFS(Пр.откр.тер!N4:N10000,Пр.откр.тер!F4:F10000,N4,Пр.откр.тер!U4:U10000,A24)</f>
        <v>0</v>
      </c>
      <c r="R24" s="507"/>
      <c r="S24" s="499">
        <f>SUMIFS(произв!A4:A10000,произв!F4:F10000,R4,произв!Y4:Y10000,A24)+SUMIFS(торг!A4:A10000,торг!F4:F10000,R4,торг!Y4:Y10000,A24)+SUMIFS(склад!A4:A10000,склад!F4:F10000,R4,склад!Y4:Y10000,A24)+SUMIFS('обр '!A4:A10000,'обр '!F4:F10000,R4,'обр '!Y4:Y10000,A24)+SUMIFS(детс!A4:A10000,детс!F4:F10000,R4,детс!Y4:Y10000,A24)+SUMIFS(культ!A4:A10000,культ!F4:F10000,R4,культ!Y4:Y10000,A24)+SUMIFS(спорт!A4:A10000,спорт!F4:F10000,R4,спорт!Y4:Y10000,A24)+SUMIFS(лечеб!A4:A10000,лечеб!F4:F10000,R4,лечеб!Y4:Y10000,A24)+SUMIFS(Баня!A4:A10000,Баня!F4:F10000,R4,Баня!Y4:Y10000,A24)+SUMIFS(Адм!A4:A10000,Адм!F4:F10000,R4,Адм!Y4:Y10000,A24)+SUMIFS(С.Х!A4:A10001,С.Х!F4:F10001,R4,С.Х!Y4:Y10001,A24)+SUMIFS(новостр!A4:A10000,новостр!F4:F10000,R4,новостр!X4:X10000,A24)+SUMIFS(авт!A4:A10003,авт!F4:F10003,R4,авт!X4:X10003,A24)+SUMIFS(ЖС!A4:A9999,ЖС!F4:F9999,R4,ЖС!AK4:AK9999,A24)+SUMIFS(Пр.откр.тер!A4:A10000,Пр.откр.тер!F4:F10000,R4,Пр.откр.тер!U4:U10000,A24)</f>
        <v>0</v>
      </c>
      <c r="T24" s="501"/>
      <c r="U24" s="549">
        <f>SUMIFS(произв!O4:O10000,произв!F4:F10000,R4,произв!Y4:Y10000,A24)+SUMIFS(торг!O4:O10000,торг!F4:F10000,R4,торг!Y4:Y10000,A24)+SUMIFS(склад!O4:O10000,склад!F4:F10000,R4,склад!Y4:Y10000,A24)+SUMIFS('обр '!O4:O10000,'обр '!F4:F10000,R4,'обр '!Y4:Y10000,A24)+SUMIFS(детс!O4:O10000,детс!F4:F10000,R4,детс!Y4:Y10000,A24)+SUMIFS(культ!O4:O10000,культ!F4:F10000,R4,культ!Y4:Y10000,A24)+SUMIFS(спорт!O4:O10000,спорт!F4:F10000,R4,спорт!Y4:Y10000,A24)+SUMIFS(лечеб!O4:O10000,лечеб!F4:F10000,R4,лечеб!Y4:Y10000,A24)+SUMIFS(Баня!O4:O10000,Баня!F4:F10000,R4,Баня!Y4:Y10000,A24)+SUMIFS(Адм!O4:O10000,Адм!F4:F10000,R4,Адм!Y4:Y10000,A24)+SUMIFS(С.Х!O4:O10001,С.Х!F4:F10001,R4,С.Х!Y4:Y10001,A24)+SUMIFS(новостр!N4:N10000,новостр!F4:F10000,R4,новостр!X4:X10000,A24)+SUMIFS(авт!K4:K10003,авт!F4:F10003,R4,авт!X4:X10003,A24)+SUMIFS(ЖС!S4:S9999,ЖС!F4:F9999,R4,ЖС!AK4:AK9999,A24)+SUMIFS(Пр.откр.тер!N4:N10000,Пр.откр.тер!F4:F10000,R4,Пр.откр.тер!U4:U10000,A24)</f>
        <v>0</v>
      </c>
      <c r="V24" s="507"/>
      <c r="W24" s="499">
        <f>SUMIFS(произв!A4:A10000,произв!F4:F10000,V4,произв!Y4:Y10000,A24)+SUMIFS(торг!A4:A10000,торг!F4:F10000,V4,торг!Y4:Y10000,A24)+SUMIFS(склад!A4:A10000,склад!F4:F10000,V4,склад!Y4:Y10000,A24)+SUMIFS('обр '!A4:A10000,'обр '!F4:F10000,V4,'обр '!Y4:Y10000,A24)+SUMIFS(детс!A4:A10000,детс!F4:F10000,V4,детс!Y4:Y10000,A24)+SUMIFS(культ!A4:A10000,культ!F4:F10000,V4,культ!Y4:Y10000,A24)+SUMIFS(спорт!A4:A10000,спорт!F4:F10000,V4,спорт!Y4:Y10000,A24)+SUMIFS(лечеб!A4:A10000,лечеб!F4:F10000,V4,лечеб!Y4:Y10000,A24)+SUMIFS(Баня!A4:A10000,Баня!F4:F10000,V4,Баня!Y4:Y10000,A24)+SUMIFS(Адм!A4:A10000,Адм!F4:F10000,V4,Адм!Y4:Y10000,A24)+SUMIFS(С.Х!A4:A10001,С.Х!F4:F10001,V4,С.Х!Y4:Y10001,A24)+SUMIFS(новостр!A4:A10000,новостр!F4:F10000,V4,новостр!X4:X10000,A24)+SUMIFS(авт!A4:A10003,авт!F4:F10003,V4,авт!X4:X10003,A24)+SUMIFS(ЖС!A4:A9999,ЖС!F4:F9999,V4,ЖС!AK4:AK9999,A24)+SUMIFS(Пр.откр.тер!A4:A10000,Пр.откр.тер!F4:F10000,V4,Пр.откр.тер!U4:U10000,A24)</f>
        <v>0</v>
      </c>
      <c r="X24" s="501"/>
      <c r="Y24" s="548">
        <f>SUMIFS(произв!O4:O10000,произв!F4:F10000,V4,произв!Y4:Y10000,A24)+SUMIFS(торг!O4:O10000,торг!F4:F10000,V4,торг!Y4:Y10000,A24)+SUMIFS(склад!O4:O10000,склад!F4:F10000,V4,склад!Y4:Y10000,A24)+SUMIFS('обр '!O4:O10000,'обр '!F4:F10000,V4,'обр '!Y4:Y10000,A24)+SUMIFS(детс!O4:O10000,детс!F4:F10000,V4,детс!Y4:Y10000,A24)+SUMIFS(культ!O4:O10000,культ!F4:F10000,V4,культ!Y4:Y10000,A24)+SUMIFS(спорт!O4:O10000,спорт!F4:F10000,V4,спорт!Y4:Y10000,A24)+SUMIFS(лечеб!O4:O10000,лечеб!F4:F10000,V4,лечеб!Y4:Y10000,A24)+SUMIFS(Баня!O4:O10000,Баня!F4:F10000,V4,Баня!Y4:Y10000,A24)+SUMIFS(Адм!O4:O10000,Адм!F4:F10000,V4,Адм!Y4:Y10000,A24)+SUMIFS(С.Х!O4:O10001,С.Х!F4:F10001,V4,С.Х!Y4:Y10001,A24)+SUMIFS(новостр!N4:N10000,новостр!F4:F10000,V4,новостр!X4:X10000,A24)+SUMIFS(авт!K4:K10003,авт!F4:F10003,V4,авт!X4:X10003,A24)+SUMIFS(ЖС!S4:S9999,ЖС!F4:F9999,V4,ЖС!AK4:AK9999,A24)+SUMIFS(Пр.откр.тер!N4:N10000,Пр.откр.тер!F4:F10000,V4,Пр.откр.тер!U4:U10000,A24)</f>
        <v>0</v>
      </c>
      <c r="Z24" s="639"/>
      <c r="AA24" s="640">
        <f>SUMIFS(произв!A4:A10000,произв!F4:F10000,Z4,произв!Y4:Y10000,A24)+SUMIFS(торг!A4:A10000,торг!F4:F10000,Z4,торг!Y4:Y10000,A24)+SUMIFS(склад!A4:A10000,склад!F4:F10000,Z4,склад!Y4:Y10000,A24)+SUMIFS('обр '!A4:A10000,'обр '!F4:F10000,Z4,'обр '!Y4:Y10000,A24)+SUMIFS(детс!A4:A10000,детс!F4:F10000,Z4,детс!Y4:Y10000,A24)+SUMIFS(культ!A4:A10000,культ!F4:F10000,Z4,культ!Y4:Y10000,A24)+SUMIFS(спорт!A4:A10000,спорт!F4:F10000,Z4,спорт!Y4:Y10000,A24)+SUMIFS(лечеб!A4:A10000,лечеб!F4:F10000,Z4,лечеб!Y4:Y10000,A24)+SUMIFS(Баня!A4:A10000,Баня!F4:F10000,Z4,Баня!Y4:Y10000,A24)+SUMIFS(Адм!A4:A10000,Адм!F4:F10000,Z4,Адм!Y4:Y10000,A24)+SUMIFS(С.Х!A4:A10001,С.Х!F4:F10001,Z4,С.Х!Y4:Y10001,A24)+SUMIFS(новостр!A4:A10000,новостр!F4:F10000,Z4,новостр!X4:X10000,A24)+SUMIFS(авт!A4:A10003,авт!F4:F10003,Z4,авт!X4:X10003,A24)+SUMIFS(ЖС!A4:A9999,ЖС!F4:F9999,Z4,ЖС!AK4:AK9999,A24)+SUMIFS(Пр.откр.тер!A4:A10000,Пр.откр.тер!F4:F10000,Z4,Пр.откр.тер!U4:U10000,A24)</f>
        <v>0</v>
      </c>
      <c r="AB24" s="641"/>
      <c r="AC24" s="642">
        <f>SUMIFS(произв!O4:O10000,произв!F4:F10000,Z4,произв!Y4:Y10000,A24)+SUMIFS(торг!O4:O10000,торг!F4:F10000,Z4,торг!Y4:Y10000,A24)+SUMIFS(склад!O4:O10000,склад!F4:F10000,Z4,склад!Y4:Y10000,A24)+SUMIFS('обр '!O4:O10000,'обр '!F4:F10000,Z4,'обр '!Y4:Y10000,A24)+SUMIFS(детс!O4:O10000,детс!F4:F10000,Z4,детс!Y4:Y10000,A24)+SUMIFS(культ!O4:O10000,культ!F4:F10000,Z4,культ!Y4:Y10000,A24)+SUMIFS(спорт!O4:O10000,спорт!F4:F10000,Z4,спорт!Y4:Y10000,A24)+SUMIFS(лечеб!O4:O10000,лечеб!F4:F10000,Z4,лечеб!Y4:Y10000,A24)+SUMIFS(Баня!O4:O10000,Баня!F4:F10000,Z4,Баня!Y4:Y10000,A24)+SUMIFS(Адм!O4:O10000,Адм!F4:F10000,Z4,Адм!Y4:Y10000,A24)+SUMIFS(С.Х!O4:O10001,С.Х!F4:F10001,Z4,С.Х!Y4:Y10001,A24)+SUMIFS(новостр!N4:N10000,новостр!F4:F10000,Z4,новостр!X4:X10000,A24)+SUMIFS(авт!K4:K10003,авт!F4:F10003,Z4,авт!X4:X10003,A24)+SUMIFS(ЖС!S4:S9999,ЖС!F4:F9999,Z4,ЖС!AK4:AK9999,A24)+SUMIFS(Пр.откр.тер!N4:N10000,Пр.откр.тер!F4:F10000,Z4,Пр.откр.тер!U4:U10000,A24)</f>
        <v>0</v>
      </c>
      <c r="AD24" s="507"/>
      <c r="AE24" s="499">
        <f>SUMIFS(произв!A4:A10000,произв!F4:F10000,AD4,произв!Y4:Y10000,A24)+SUMIFS(торг!A4:A10000,торг!F4:F10000,AD4,торг!Y4:Y10000,A24)+SUMIFS(склад!A4:A10000,склад!F4:F10000,AD4,склад!Y4:Y10000,A24)+SUMIFS('обр '!A4:A10000,'обр '!F4:F10000,AD4,'обр '!Y4:Y10000,A24)+SUMIFS(детс!A4:A10000,детс!F4:F10000,AD4,детс!Y4:Y10000,A24)+SUMIFS(культ!A4:A10000,культ!F4:F10000,AD4,культ!Y4:Y10000,A24)+SUMIFS(спорт!A4:A10000,спорт!F4:F10000,AD4,спорт!Y4:Y10000,A24)+SUMIFS(лечеб!A4:A10000,лечеб!F4:F10000,AD4,лечеб!Y4:Y10000,A24)+SUMIFS(Баня!A4:A10000,Баня!F4:F10000,AD4,Баня!Y4:Y10000,A24)+SUMIFS(Адм!A4:A10000,Адм!F4:F10000,AD4,Адм!Y4:Y10000,A24)+SUMIFS(С.Х!A4:A10001,С.Х!F4:F10001,AD4,С.Х!Y4:Y10001,A24)+SUMIFS(новостр!A4:A10000,новостр!F4:F10000,AD4,новостр!X4:X10000,A24)+SUMIFS(авт!A4:A10003,авт!F4:F10003,AD4,авт!X4:X10003,A24)+SUMIFS(ЖС!A4:A9999,ЖС!F4:F9999,AD4,ЖС!AK4:AK9999,A24)+SUMIFS(Пр.откр.тер!A4:A10000,Пр.откр.тер!F4:F10000,AD4,Пр.откр.тер!U4:U10000,A24)</f>
        <v>0</v>
      </c>
      <c r="AF24" s="501"/>
      <c r="AG24" s="548">
        <f>SUMIFS(произв!O4:O10000,произв!F4:F10000,AD4,произв!Y4:Y10000,A24)+SUMIFS(торг!O4:O10000,торг!F4:F10000,AD4,торг!Y4:Y10000,A24)+SUMIFS(склад!O4:O10000,склад!F4:F10000,AD4,склад!Y4:Y10000,A24)+SUMIFS('обр '!O4:O10000,'обр '!F4:F10000,AD4,'обр '!Y4:Y10000,A24)+SUMIFS(детс!O4:O10000,детс!F4:F10000,AD4,детс!Y4:Y10000,A24)+SUMIFS(культ!O4:O10000,культ!F4:F10000,AD4,культ!Y4:Y10000,A24)+SUMIFS(спорт!O4:O10000,спорт!F4:F10000,AD4,спорт!Y4:Y10000,A24)+SUMIFS(лечеб!O4:O10000,лечеб!F4:F10000,AD4,лечеб!Y4:Y10000,A24)+SUMIFS(Баня!O4:O10000,Баня!F4:F10000,AD4,Баня!Y4:Y10000,A24)+SUMIFS(Адм!O4:O10000,Адм!F4:F10000,AD4,Адм!Y4:Y10000,A24)+SUMIFS(С.Х!O4:O10001,С.Х!F4:F10001,AD4,С.Х!Y4:Y10001,A24)+SUMIFS(новостр!N4:N10000,новостр!F4:F10000,AD4,новостр!X4:X10000,A24)+SUMIFS(авт!K4:K10003,авт!F4:F10003,AD4,авт!X4:X10003,A24)+SUMIFS(ЖС!S4:S9999,ЖС!F4:F9999,AD4,ЖС!AK4:AK9999,A24)+SUMIFS(Пр.откр.тер!N4:N10000,Пр.откр.тер!F4:F10000,AD4,Пр.откр.тер!U4:U10000,A24)</f>
        <v>0</v>
      </c>
      <c r="AH24" s="507"/>
      <c r="AI24" s="499">
        <f>SUMIFS(произв!A4:A10000,произв!F4:F10000,AH4,произв!Y4:Y10000,A24)+SUMIFS(торг!A4:A10000,торг!F4:F10000,AH4,торг!Y4:Y10000,A24)+SUMIFS(склад!A4:A10000,склад!F4:F10000,AH4,склад!Y4:Y10000,A24)+SUMIFS('обр '!A4:A10000,'обр '!F4:F10000,AH4,'обр '!Y4:Y10000,A24)+SUMIFS(детс!A4:A10000,детс!F4:F10000,AH4,детс!Y4:Y10000,A24)+SUMIFS(культ!A4:A10000,культ!F4:F10000,AH4,культ!Y4:Y10000,A24)+SUMIFS(спорт!A4:A10000,спорт!F4:F10000,AH4,спорт!Y4:Y10000,A24)+SUMIFS(лечеб!A4:A10000,лечеб!F4:F10000,AH4,лечеб!Y4:Y10000,A24)+SUMIFS(Баня!A4:A10000,Баня!F4:F10000,AH4,Баня!Y4:Y10000,A24)+SUMIFS(Адм!A4:A10000,Адм!F4:F10000,AH4,Адм!Y4:Y10000,A24)+SUMIFS(С.Х!A4:A10001,С.Х!F4:F10001,AH4,С.Х!Y4:Y10001,A24)+SUMIFS(новостр!A4:A10000,новостр!F4:F10000,AH4,новостр!X4:X10000,A24)+SUMIFS(авт!A4:A10003,авт!F4:F10003,AH4,авт!X4:X10003,A24)+SUMIFS(ЖС!A4:A9999,ЖС!F4:F9999,AH4,ЖС!AK4:AK9999,A24)+SUMIFS(Пр.откр.тер!A4:A10000,Пр.откр.тер!F4:F10000,AH4,Пр.откр.тер!U4:U10000,A24)</f>
        <v>0</v>
      </c>
      <c r="AJ24" s="501"/>
      <c r="AK24" s="548">
        <f>SUMIFS(произв!O4:O10000,произв!F4:F10000,AH4,произв!Y4:Y10000,A24)+SUMIFS(торг!O4:O10000,торг!F4:F10000,AH4,торг!Y4:Y10000,A24)+SUMIFS(склад!O4:O10000,склад!F4:F10000,AH4,склад!Y4:Y10000,A24)+SUMIFS('обр '!O4:O10000,'обр '!F4:F10000,AH4,'обр '!Y4:Y10000,A24)+SUMIFS(детс!O4:O10000,детс!F4:F10000,AH4,детс!Y4:Y10000,A24)+SUMIFS(культ!O4:O10000,культ!F4:F10000,AH4,культ!Y4:Y10000,A24)+SUMIFS(спорт!O4:O10000,спорт!F4:F10000,AH4,спорт!Y4:Y10000,A24)+SUMIFS(лечеб!O4:O10000,лечеб!F4:F10000,AH4,лечеб!Y4:Y10000,A24)+SUMIFS(Баня!O4:O10000,Баня!F4:F10000,AH4,Баня!Y4:Y10000,A24)+SUMIFS(Адм!O4:O10000,Адм!F4:F10000,AH4,Адм!Y4:Y10000,A24)+SUMIFS(С.Х!O4:O10001,С.Х!F4:F10001,AH4,С.Х!Y4:Y10001,A24)+SUMIFS(новостр!N4:N10000,новостр!F4:F10000,AH4,новостр!X4:X10000,A24)+SUMIFS(авт!K4:K10003,авт!F4:F10003,AH4,авт!X4:X10003,A24)+SUMIFS(ЖС!S4:S9999,ЖС!F4:F9999,AH4,ЖС!AK4:AK9999,A24)+SUMIFS(Пр.откр.тер!N4:N10000,Пр.откр.тер!F4:F10000,AH4,Пр.откр.тер!U4:U10000,A24)</f>
        <v>0</v>
      </c>
      <c r="AL24" s="507"/>
      <c r="AM24" s="499">
        <f>SUMIFS(произв!A4:A10000,произв!F4:F10000,AL4,произв!Y4:Y10000,A24)+SUMIFS(торг!A4:A10000,торг!F4:F10000,AL4,торг!Y4:Y10000,A24)+SUMIFS(склад!A4:A10000,склад!F4:F10000,AL4,склад!Y4:Y10000,A24)+SUMIFS('обр '!A4:A10000,'обр '!F4:F10000,AL4,'обр '!Y4:Y10000,A24)+SUMIFS(детс!A4:A10000,детс!F4:F10000,AL4,детс!Y4:Y10000,A24)+SUMIFS(культ!A4:A10000,культ!F4:F10000,AL4,культ!Y4:Y10000,A24)+SUMIFS(спорт!A4:A10000,спорт!F4:F10000,AL4,спорт!Y4:Y10000,A24)+SUMIFS(лечеб!A4:A10000,лечеб!F4:F10000,AL4,лечеб!Y4:Y10000,A24)+SUMIFS(Баня!A4:A10000,Баня!F4:F10000,AL4,Баня!Y4:Y10000,A24)+SUMIFS(Адм!A4:A10000,Адм!F4:F10000,AL4,Адм!Y4:Y10000,A24)+SUMIFS(С.Х!A4:A10001,С.Х!F4:F10001,AL4,С.Х!Y4:Y10001,A24)+SUMIFS(новостр!A4:A10000,новостр!F4:F10000,AL4,новостр!X4:X10000,A24)+SUMIFS(авт!A4:A10003,авт!F4:F10003,AL4,авт!X4:X10003,A24)+SUMIFS(ЖС!A4:A9999,ЖС!F4:F9999,AL4,ЖС!AK4:AK9999,A24)+SUMIFS(Пр.откр.тер!A4:A10000,Пр.откр.тер!F4:F10000,AL4,Пр.откр.тер!U4:U10000,A24)</f>
        <v>0</v>
      </c>
      <c r="AN24" s="501"/>
      <c r="AO24" s="548">
        <f>SUMIFS(произв!O4:O10000,произв!F4:F10000,AL4,произв!Y4:Y10000,A24)+SUMIFS(торг!O4:O10000,торг!F4:F10000,AL4,торг!Y4:Y10000,A24)+SUMIFS(склад!O4:O10000,склад!F4:F10000,AL4,склад!Y4:Y10000,A24)+SUMIFS('обр '!O4:O10000,'обр '!F4:F10000,AL4,'обр '!Y4:Y10000,A24)+SUMIFS(детс!O4:O10000,детс!F4:F10000,AL4,детс!Y4:Y10000,A24)+SUMIFS(культ!O4:O10000,культ!F4:F10000,AL4,культ!Y4:Y10000,A24)+SUMIFS(спорт!O4:O10000,спорт!F4:F10000,AL4,спорт!Y4:Y10000,A24)+SUMIFS(лечеб!O4:O10000,лечеб!F4:F10000,AL4,лечеб!Y4:Y10000,A24)+SUMIFS(Баня!O4:O10000,Баня!F4:F10000,AL4,Баня!Y4:Y10000,A24)+SUMIFS(Адм!O4:O10000,Адм!F4:F10000,AL4,Адм!Y4:Y10000,A24)+SUMIFS(С.Х!O4:O10001,С.Х!F4:F10001,AL4,С.Х!Y4:Y10001,A24)+SUMIFS(новостр!N4:N10000,новостр!F4:F10000,AL4,новостр!X4:X10000,A24)+SUMIFS(авт!K4:K10003,авт!F4:F10003,AL4,авт!X4:X10003,A24)+SUMIFS(ЖС!S4:S9999,ЖС!F4:F9999,AL4,ЖС!AK4:AK9999,A24)+SUMIFS(Пр.откр.тер!N4:N10000,Пр.откр.тер!F4:F10000,AL4,Пр.откр.тер!U4:U10000,A24)</f>
        <v>0</v>
      </c>
      <c r="AP24" s="507"/>
      <c r="AQ24" s="499">
        <f>SUMIFS(произв!A4:A10000,произв!F4:F10000,AP4,произв!Y4:Y10000,A24)+SUMIFS(торг!A4:A10000,торг!F4:F10000,AP4,торг!Y4:Y10000,A24)+SUMIFS(склад!A4:A10000,склад!F4:F10000,AP4,склад!Y4:Y10000,A24)+SUMIFS('обр '!A4:A10000,'обр '!F4:F10000,AP4,'обр '!Y4:Y10000,A24)+SUMIFS(детс!A4:A10000,детс!F4:F10000,AP4,детс!Y4:Y10000,A24)+SUMIFS(культ!A4:A10000,культ!F4:F10000,AP4,культ!Y4:Y10000,A24)+SUMIFS(спорт!A4:A10000,спорт!F4:F10000,AP4,спорт!Y4:Y10000,A24)+SUMIFS(лечеб!A4:A10000,лечеб!F4:F10000,AP4,лечеб!Y4:Y10000,A24)+SUMIFS(Баня!A4:A10000,Баня!F4:F10000,AP4,Баня!Y4:Y10000,A24)+SUMIFS(Адм!A4:A10000,Адм!F4:F10000,AP4,Адм!Y4:Y10000,A24)+SUMIFS(С.Х!A4:A10001,С.Х!F4:F10001,AP4,С.Х!Y4:Y10001,A24)+SUMIFS(новостр!A4:A10000,новостр!F4:F10000,AP4,новостр!X4:X10000,A24)+SUMIFS(авт!A4:A10003,авт!F4:F10003,AP4,авт!X4:X10003,A24)+SUMIFS(ЖС!A4:A9999,ЖС!F4:F9999,AP4,ЖС!AK4:AK9999,A24)+SUMIFS(Пр.откр.тер!A4:A10000,Пр.откр.тер!F4:F10000,AP4,Пр.откр.тер!U4:U10000,A24)</f>
        <v>0</v>
      </c>
      <c r="AR24" s="501"/>
      <c r="AS24" s="549">
        <f>SUMIFS(произв!O4:O10000,произв!F4:F10000,AP4,произв!Y4:Y10000,A24)+SUMIFS(торг!O4:O10000,торг!F4:F10000,AP4,торг!Y4:Y10000,A24)+SUMIFS(склад!O4:O10000,склад!F4:F10000,AP4,склад!Y4:Y10000,A24)+SUMIFS('обр '!O4:O10000,'обр '!F4:F10000,AP4,'обр '!Y4:Y10000,A24)+SUMIFS(детс!O4:O10000,детс!F4:F10000,AP4,детс!Y4:Y10000,A24)+SUMIFS(культ!O4:O10000,культ!F4:F10000,AP4,культ!Y4:Y10000,A24)+SUMIFS(спорт!O4:O10000,спорт!F4:F10000,AP4,спорт!Y4:Y10000,A24)+SUMIFS(лечеб!O4:O10000,лечеб!F4:F10000,AP4,лечеб!Y4:Y10000,A24)+SUMIFS(Баня!O4:O10000,Баня!F4:F10000,AP4,Баня!Y4:Y10000,A24)+SUMIFS(Адм!O4:O10000,Адм!F4:F10000,AP4,Адм!Y4:Y10000,A24)+SUMIFS(С.Х!O4:O10001,С.Х!F4:F10001,AP4,С.Х!Y4:Y10001,A24)+SUMIFS(новостр!N4:N10000,новостр!F4:F10000,AP4,новостр!X4:X10000,A24)+SUMIFS(авт!K4:K10003,авт!F4:F10003,AP4,авт!X4:X10003,A24)+SUMIFS(ЖС!S4:S9999,ЖС!F4:F9999,AP4,ЖС!AK4:AK9999,A24)+SUMIFS(Пр.откр.тер!N4:N10000,Пр.откр.тер!F4:F10000,AP4,Пр.откр.тер!U4:U10000,A24)</f>
        <v>0</v>
      </c>
      <c r="AT24" s="507"/>
      <c r="AU24" s="499">
        <f>SUMIFS(произв!A4:A10000,произв!F4:F10000,AT4,произв!Y4:Y10000,A24)+SUMIFS(торг!A4:A10000,торг!F4:F10000,AT4,торг!Y4:Y10000,A24)+SUMIFS(склад!A4:A10000,склад!F4:F10000,AT4,склад!Y4:Y10000,A24)+SUMIFS('обр '!A4:A10000,'обр '!F4:F10000,AT4,'обр '!Y4:Y10000,A24)+SUMIFS(детс!A4:A10000,детс!F4:F10000,AT4,детс!Y4:Y10000,A24)+SUMIFS(культ!A4:A10000,культ!F4:F10000,AT4,культ!Y4:Y10000,A24)+SUMIFS(спорт!A4:A10000,спорт!F4:F10000,AT4,спорт!Y4:Y10000,A24)+SUMIFS(лечеб!A4:A10000,лечеб!F4:F10000,AT4,лечеб!Y4:Y10000,A24)+SUMIFS(Баня!A4:A10000,Баня!F4:F10000,AT4,Баня!Y4:Y10000,A24)+SUMIFS(Адм!A4:A10000,Адм!F4:F10000,AT4,Адм!Y4:Y10000,A24)+SUMIFS(С.Х!A4:A10001,С.Х!F4:F10001,AT4,С.Х!Y4:Y10001,A24)+SUMIFS(новостр!A4:A10000,новостр!F4:F10000,AT4,новостр!X4:X10000,A24)+SUMIFS(авт!A4:A10003,авт!F4:F10003,AT4,авт!X4:X10003,A24)+SUMIFS(ЖС!A4:A9999,ЖС!F4:F9999,AT4,ЖС!AK4:AK9999,A24)+SUMIFS(Пр.откр.тер!A4:A10000,Пр.откр.тер!F4:F10000,AT4,Пр.откр.тер!U4:U10000,A24)</f>
        <v>0</v>
      </c>
      <c r="AV24" s="501"/>
      <c r="AW24" s="548">
        <f>SUMIFS(произв!O4:O10000,произв!F4:F10000,AT4,произв!Y4:Y10000,A24)+SUMIFS(торг!O4:O10000,торг!F4:F10000,AT4,торг!Y4:Y10000,A24)+SUMIFS(склад!O4:O10000,склад!F4:F10000,AT4,склад!Y4:Y10000,A24)+SUMIFS('обр '!O4:O10000,'обр '!F4:F10000,AT4,'обр '!Y4:Y10000,A24)+SUMIFS(детс!O4:O10000,детс!F4:F10000,AT4,детс!Y4:Y10000,A24)+SUMIFS(культ!O4:O10000,культ!F4:F10000,AT4,культ!Y4:Y10000,A24)+SUMIFS(спорт!O4:O10000,спорт!F4:F10000,AT4,спорт!Y4:Y10000,A24)+SUMIFS(лечеб!O4:O10000,лечеб!F4:F10000,AT4,лечеб!Y4:Y10000,A24)+SUMIFS(Баня!O4:O10000,Баня!F4:F10000,AT4,Баня!Y4:Y10000,A24)+SUMIFS(Адм!O4:O10000,Адм!F4:F10000,AT4,Адм!Y4:Y10000,A24)+SUMIFS(С.Х!O4:O10001,С.Х!F4:F10001,AT4,С.Х!Y4:Y10001,A24)+SUMIFS(новостр!N4:N10000,новостр!F4:F10000,AT4,новостр!X4:X10000,A24)+SUMIFS(авт!K4:K10003,авт!F4:F10003,AT4,авт!X4:X10003,A24)+SUMIFS(ЖС!S4:S9999,ЖС!F4:F9999,AT4,ЖС!AK4:AK9999,A24)+SUMIFS(Пр.откр.тер!N4:N10000,Пр.откр.тер!F4:F10000,AT4,Пр.откр.тер!U4:U10000,A24)</f>
        <v>0</v>
      </c>
      <c r="AX24" s="507"/>
      <c r="AY24" s="499">
        <f>SUMIFS(произв!A4:A10000,произв!F4:F10000,AX4,произв!Y4:Y10000,A24)+SUMIFS(торг!A4:A10000,торг!F4:F10000,AX4,торг!Y4:Y10000,A24)+SUMIFS(склад!A4:A10000,склад!F4:F10000,AX4,склад!Y4:Y10000,A24)+SUMIFS('обр '!A4:A10000,'обр '!F4:F10000,AX4,'обр '!Y4:Y10000,A24)+SUMIFS(детс!A4:A10000,детс!F4:F10000,AX4,детс!Y4:Y10000,A24)+SUMIFS(культ!A4:A10000,культ!F4:F10000,AX4,культ!Y4:Y10000,A24)+SUMIFS(спорт!A4:A10000,спорт!F4:F10000,AX4,спорт!Y4:Y10000,A24)+SUMIFS(лечеб!A4:A10000,лечеб!F4:F10000,AX4,лечеб!Y4:Y10000,A24)+SUMIFS(Баня!A4:A10000,Баня!F4:F10000,AX4,Баня!Y4:Y10000,A24)+SUMIFS(Адм!A4:A10000,Адм!F4:F10000,AX4,Адм!Y4:Y10000,A24)+SUMIFS(С.Х!A4:A10001,С.Х!F4:F10001,AX4,С.Х!Y4:Y10001,A24)+SUMIFS(новостр!A4:A10000,новостр!F4:F10000,AX4,новостр!X4:X10000,A24)+SUMIFS(авт!A4:A10003,авт!F4:F10003,AX4,авт!X4:X10003,A24)+SUMIFS(ЖС!A4:A9999,ЖС!F4:F9999,AX4,ЖС!AK4:AK9999,A24)+SUMIFS(Пр.откр.тер!A4:A10000,Пр.откр.тер!F4:F10000,AX4,Пр.откр.тер!U4:U10000,A24)</f>
        <v>0</v>
      </c>
      <c r="AZ24" s="501"/>
      <c r="BA24" s="548">
        <f>SUMIFS(произв!O4:O10000,произв!F4:F10000,AX4,произв!Y4:Y10000,A24)+SUMIFS(торг!O4:O10000,торг!F4:F10000,AX4,торг!Y4:Y10000,A24)+SUMIFS(склад!O4:O10000,склад!F4:F10000,AX4,склад!Y4:Y10000,A24)+SUMIFS('обр '!O4:O10000,'обр '!F4:F10000,AX4,'обр '!Y4:Y10000,A24)+SUMIFS(детс!O4:O10000,детс!F4:F10000,AX4,детс!Y4:Y10000,A24)+SUMIFS(культ!O4:O10000,культ!F4:F10000,AX4,культ!Y4:Y10000,A24)+SUMIFS(спорт!O4:O10000,спорт!F4:F10000,AX4,спорт!Y4:Y10000,A24)+SUMIFS(лечеб!O4:O10000,лечеб!F4:F10000,AX4,лечеб!Y4:Y10000,A24)+SUMIFS(Баня!O4:O10000,Баня!F4:F10000,AX4,Баня!Y4:Y10000,A24)+SUMIFS(Адм!O4:O10000,Адм!F4:F10000,AX4,Адм!Y4:Y10000,A24)+SUMIFS(С.Х!O4:O10001,С.Х!F4:F10001,AX4,С.Х!Y4:Y10001,A24)+SUMIFS(новостр!N4:N10000,новостр!F4:F10000,AX4,новостр!X4:X10000,A24)+SUMIFS(авт!K4:K10003,авт!F4:F10003,AX4,авт!X4:X10003,A24)+SUMIFS(ЖС!S4:S9999,ЖС!F4:F9999,AX4,ЖС!AK4:AK9999,A24)+SUMIFS(Пр.откр.тер!N4:N10000,Пр.откр.тер!F4:F10000,AX4,Пр.откр.тер!U4:U10000,A24)</f>
        <v>0</v>
      </c>
      <c r="BB24" s="507"/>
      <c r="BC24" s="499">
        <f>SUMIFS(произв!A4:A10000,произв!F4:F10000,BB4,произв!Y4:Y10000,A24)+SUMIFS(торг!A4:A10000,торг!F4:F10000,BB4,торг!Y4:Y10000,A24)+SUMIFS(склад!A4:A10000,склад!F4:F10000,BB4,склад!Y4:Y10000,A24)+SUMIFS('обр '!A4:A10000,'обр '!F4:F10000,BB4,'обр '!Y4:Y10000,A24)+SUMIFS(детс!A4:A10000,детс!F4:F10000,BB4,детс!Y4:Y10000,A24)+SUMIFS(культ!A4:A10000,культ!F4:F10000,BB4,культ!Y4:Y10000,A24)+SUMIFS(спорт!A4:A10000,спорт!F4:F10000,BB4,спорт!Y4:Y10000,A24)+SUMIFS(лечеб!A4:A10000,лечеб!F4:F10000,BB4,лечеб!Y4:Y10000,A24)+SUMIFS(Баня!A4:A10000,Баня!F4:F10000,BB4,Баня!Y4:Y10000,A24)+SUMIFS(Адм!A4:A10000,Адм!F4:F10000,BB4,Адм!Y4:Y10000,A24)+SUMIFS(С.Х!A4:A10001,С.Х!F4:F10001,BB4,С.Х!Y4:Y10001,A24)+SUMIFS(новостр!A4:A10000,новостр!F4:F10000,BB4,новостр!X4:X10000,A24)+SUMIFS(авт!A4:A10003,авт!F4:F10003,BB4,авт!X4:X10003,A24)+SUMIFS(ЖС!A4:A9999,ЖС!F4:F9999,BB4,ЖС!AK4:AK9999,A24)+SUMIFS(Пр.откр.тер!A4:A10000,Пр.откр.тер!F4:F10000,BB4,Пр.откр.тер!U4:U10000,A24)</f>
        <v>0</v>
      </c>
      <c r="BD24" s="501"/>
      <c r="BE24" s="548">
        <f>SUMIFS(произв!O4:O10000,произв!F4:F10000,BB4,произв!Y4:Y10000,A24)+SUMIFS(торг!O4:O10000,торг!F4:F10000,BB4,торг!Y4:Y10000,A24)+SUMIFS(склад!O4:O10000,склад!F4:F10000,BB4,склад!Y4:Y10000,A24)+SUMIFS('обр '!O4:O10000,'обр '!F4:F10000,BB4,'обр '!Y4:Y10000,A24)+SUMIFS(детс!O4:O10000,детс!F4:F10000,BB4,детс!Y4:Y10000,A24)+SUMIFS(культ!O4:O10000,культ!F4:F10000,BB4,культ!Y4:Y10000,A24)+SUMIFS(спорт!O4:O10000,спорт!F4:F10000,BB4,спорт!Y4:Y10000,A24)+SUMIFS(лечеб!O4:O10000,лечеб!F4:F10000,BB4,лечеб!Y4:Y10000,A24)+SUMIFS(Баня!O4:O10000,Баня!F4:F10000,BB4,Баня!Y4:Y10000,A24)+SUMIFS(Адм!O4:O10000,Адм!F4:F10000,BB4,Адм!Y4:Y10000,A24)+SUMIFS(С.Х!O4:O10001,С.Х!F4:F10001,BB4,С.Х!Y4:Y10001,A24)+SUMIFS(новостр!N4:N10000,новостр!F4:F10000,BB4,новостр!X4:X10000,A24)+SUMIFS(авт!K4:K10003,авт!F4:F10003,BB4,авт!X4:X10003,A24)+SUMIFS(ЖС!S4:S9999,ЖС!F4:F9999,BB4,ЖС!AK4:AK9999,A24)+SUMIFS(Пр.откр.тер!N4:N10000,Пр.откр.тер!F4:F10000,BB4,Пр.откр.тер!U4:U10000,A24)</f>
        <v>0</v>
      </c>
      <c r="BF24" s="507"/>
      <c r="BG24" s="499">
        <f>SUMIFS(произв!A4:A10000,произв!F4:F10000,BF4,произв!Y4:Y10000,A24)+SUMIFS(торг!A4:A10000,торг!F4:F10000,BF4,торг!Y4:Y10000,A24)+SUMIFS(склад!A4:A10000,склад!F4:F10000,BF4,склад!Y4:Y10000,A24)+SUMIFS('обр '!A4:A10000,'обр '!F4:F10000,BF4,'обр '!Y4:Y10000,A24)+SUMIFS(детс!A4:A10000,детс!F4:F10000,BF4,детс!Y4:Y10000,A24)+SUMIFS(культ!A4:A10000,культ!F4:F10000,BF4,культ!Y4:Y10000,A24)+SUMIFS(спорт!A4:A10000,спорт!F4:F10000,BF4,спорт!Y4:Y10000,A24)+SUMIFS(лечеб!A4:A10000,лечеб!F4:F10000,BF4,лечеб!Y4:Y10000,A24)+SUMIFS(Баня!A4:A10000,Баня!F4:F10000,BF4,Баня!Y4:Y10000,A24)+SUMIFS(Адм!A4:A10000,Адм!F4:F10000,BF4,Адм!Y4:Y10000,A24)+SUMIFS(С.Х!A4:A10001,С.Х!F4:F10001,BF4,С.Х!Y4:Y10001,A24)+SUMIFS(новостр!A4:A10000,новостр!F4:F10000,BF4,новостр!X4:X10000,A24)+SUMIFS(авт!A4:A10003,авт!F4:F10003,BF4,авт!X4:X10003,A24)+SUMIFS(ЖС!A4:A9999,ЖС!F4:F9999,BF4,ЖС!AK4:AK9999,A24)+SUMIFS(Пр.откр.тер!A4:A10000,Пр.откр.тер!F4:F10000,BF4,Пр.откр.тер!U4:U10000,A24)</f>
        <v>0</v>
      </c>
      <c r="BH24" s="501"/>
      <c r="BI24" s="549">
        <f>SUMIFS(произв!O4:O10000,произв!F4:F10000,BF4,произв!Y4:Y10000,A24)+SUMIFS(торг!O4:O10000,торг!F4:F10000,BF4,торг!Y4:Y10000,A24)+SUMIFS(склад!O4:O10000,склад!F4:F10000,BF4,склад!Y4:Y10000,A24)+SUMIFS('обр '!O4:O10000,'обр '!F4:F10000,BF4,'обр '!Y4:Y10000,A24)+SUMIFS(детс!O4:O10000,детс!F4:F10000,BF4,детс!Y4:Y10000,A24)+SUMIFS(культ!O4:O10000,культ!F4:F10000,BF4,культ!Y4:Y10000,A24)+SUMIFS(спорт!O4:O10000,спорт!F4:F10000,BF4,спорт!Y4:Y10000,A24)+SUMIFS(лечеб!O4:O10000,лечеб!F4:F10000,BF4,лечеб!Y4:Y10000,A24)+SUMIFS(Баня!O4:O10000,Баня!F4:F10000,BF4,Баня!Y4:Y10000,A24)+SUMIFS(Адм!O4:O10000,Адм!F4:F10000,BF4,Адм!Y4:Y10000,A24)+SUMIFS(С.Х!O4:O10001,С.Х!F4:F10001,BF4,С.Х!Y4:Y10001,A24)+SUMIFS(новостр!N4:N10000,новостр!F4:F10000,BF4,новостр!X4:X10000,A24)+SUMIFS(авт!K4:K10003,авт!F4:F10003,BF4,авт!X4:X10003,A24)+SUMIFS(ЖС!S4:S9999,ЖС!F4:F9999,BF4,ЖС!AK4:AK9999,A24)+SUMIFS(Пр.откр.тер!N4:N10000,Пр.откр.тер!F4:F10000,BF4,Пр.откр.тер!U4:U10000,A24)</f>
        <v>0</v>
      </c>
      <c r="BJ24" s="507"/>
      <c r="BK24" s="499">
        <f>SUMIFS(произв!A4:A10000,произв!F4:F10000,BJ4,произв!Y4:Y10000,A24)+SUMIFS(торг!A4:A10000,торг!F4:F10000,BJ4,торг!Y4:Y10000,A24)+SUMIFS(склад!A4:A10000,склад!F4:F10000,BJ4,склад!Y4:Y10000,A24)+SUMIFS('обр '!A4:A10000,'обр '!F4:F10000,BJ4,'обр '!Y4:Y10000,A24)+SUMIFS(детс!A4:A10000,детс!F4:F10000,BJ4,детс!Y4:Y10000,A24)+SUMIFS(культ!A4:A10000,культ!F4:F10000,BJ4,культ!Y4:Y10000,A24)+SUMIFS(спорт!A4:A10000,спорт!F4:F10000,BJ4,спорт!Y4:Y10000,A24)+SUMIFS(лечеб!A4:A10000,лечеб!F4:F10000,BJ4,лечеб!Y4:Y10000,A24)+SUMIFS(Баня!A4:A10000,Баня!F4:F10000,BJ4,Баня!Y4:Y10000,A24)+SUMIFS(Адм!A4:A10000,Адм!F4:F10000,BJ4,Адм!Y4:Y10000,A24)+SUMIFS(С.Х!A4:A10001,С.Х!F4:F10001,BJ4,С.Х!Y4:Y10001,A24)+SUMIFS(новостр!A4:A10000,новостр!F4:F10000,BJ4,новостр!X4:X10000,A24)+SUMIFS(авт!A4:A10003,авт!F4:F10003,BJ4,авт!X4:X10003,A24)+SUMIFS(ЖС!A4:A9999,ЖС!F4:F9999,BJ4,ЖС!AK4:AK9999,A24)+SUMIFS(Пр.откр.тер!A4:A10000,Пр.откр.тер!F4:F10000,BJ4,Пр.откр.тер!U4:U10000,A24)</f>
        <v>0</v>
      </c>
      <c r="BL24" s="501"/>
      <c r="BM24" s="548">
        <f>SUMIFS(произв!O4:O10000,произв!F4:F10000,BJ4,произв!Y4:Y10000,A24)+SUMIFS(торг!O4:O10000,торг!F4:F10000,BJ4,торг!Y4:Y10000,A24)+SUMIFS(склад!O4:O10000,склад!F4:F10000,BJ4,склад!Y4:Y10000,A24)+SUMIFS('обр '!O4:O10000,'обр '!F4:F10000,BJ4,'обр '!Y4:Y10000,A24)+SUMIFS(детс!O4:O10000,детс!F4:F10000,BJ4,детс!Y4:Y10000,A24)+SUMIFS(культ!O4:O10000,культ!F4:F10000,BJ4,культ!Y4:Y10000,A24)+SUMIFS(спорт!O4:O10000,спорт!F4:F10000,BJ4,спорт!Y4:Y10000,A24)+SUMIFS(лечеб!O4:O10000,лечеб!F4:F10000,BJ4,лечеб!Y4:Y10000,A24)+SUMIFS(Баня!O4:O10000,Баня!F4:F10000,BJ4,Баня!Y4:Y10000,A24)+SUMIFS(Адм!O4:O10000,Адм!F4:F10000,BJ4,Адм!Y4:Y10000,A24)+SUMIFS(С.Х!O4:O10001,С.Х!F4:F10001,BJ4,С.Х!Y4:Y10001,A24)+SUMIFS(новостр!N4:N10000,новостр!F4:F10000,BJ4,новостр!X4:X10000,A24)+SUMIFS(авт!K4:K10003,авт!F4:F10003,BJ4,авт!X4:X10003,A24)+SUMIFS(ЖС!S4:S9999,ЖС!F4:F9999,BJ4,ЖС!AK4:AK9999,A24)+SUMIFS(Пр.откр.тер!N4:N10000,Пр.откр.тер!F4:F10000,BJ4,Пр.откр.тер!U4:U10000,A24)</f>
        <v>0</v>
      </c>
      <c r="BN24" s="507"/>
      <c r="BO24" s="499">
        <f>SUMIFS(произв!A4:A10000,произв!F4:F10000,BN4,произв!Y4:Y10000,A24)+SUMIFS(торг!A4:A10000,торг!F4:F10000,BN4,торг!Y4:Y10000,A24)+SUMIFS(склад!A4:A10000,склад!F4:F10000,BN4,склад!Y4:Y10000,A24)+SUMIFS('обр '!A4:A10000,'обр '!F4:F10000,BN4,'обр '!Y4:Y10000,A24)+SUMIFS(детс!A4:A10000,детс!F4:F10000,BN4,детс!Y4:Y10000,A24)+SUMIFS(культ!A4:A10000,культ!F4:F10000,BN4,культ!Y4:Y10000,A24)+SUMIFS(спорт!A4:A10000,спорт!F4:F10000,BN4,спорт!Y4:Y10000,A24)+SUMIFS(лечеб!A4:A10000,лечеб!F4:F10000,BN4,лечеб!Y4:Y10000,A24)+SUMIFS(Баня!A4:A10000,Баня!F4:F10000,BN4,Баня!Y4:Y10000,A24)+SUMIFS(Адм!A4:A10000,Адм!F4:F10000,BN4,Адм!Y4:Y10000,A24)+SUMIFS(С.Х!A4:A10001,С.Х!F4:F10001,BN4,С.Х!Y4:Y10001,A24)+SUMIFS(новостр!A4:A10000,новостр!F4:F10000,BN4,новостр!X4:X10000,A24)+SUMIFS(авт!A4:A10003,авт!F4:F10003,BN4,авт!X4:X10003,A24)+SUMIFS(ЖС!A4:A9999,ЖС!F4:F9999,BN4,ЖС!AK4:AK9999,A24)+SUMIFS(Пр.откр.тер!A4:A10000,Пр.откр.тер!F4:F10000,BN4,Пр.откр.тер!U4:U10000,A24)</f>
        <v>0</v>
      </c>
      <c r="BP24" s="501"/>
      <c r="BQ24" s="548">
        <f>SUMIFS(произв!O4:O10000,произв!F4:F10000,BN4,произв!Y4:Y10000,A24)+SUMIFS(торг!O4:O10000,торг!F4:F10000,BN4,торг!Y4:Y10000,A24)+SUMIFS(склад!O4:O10000,склад!F4:F10000,BN4,склад!Y4:Y10000,A24)+SUMIFS('обр '!O4:O10000,'обр '!F4:F10000,BN4,'обр '!Y4:Y10000,A24)+SUMIFS(детс!O4:O10000,детс!F4:F10000,BN4,детс!Y4:Y10000,A24)+SUMIFS(культ!O4:O10000,культ!F4:F10000,BN4,культ!Y4:Y10000,A24)+SUMIFS(спорт!O4:O10000,спорт!F4:F10000,BN4,спорт!Y4:Y10000,A24)+SUMIFS(лечеб!O4:O10000,лечеб!F4:F10000,BN4,лечеб!Y4:Y10000,A24)+SUMIFS(Баня!O4:O10000,Баня!F4:F10000,BN4,Баня!Y4:Y10000,A24)+SUMIFS(Адм!O4:O10000,Адм!F4:F10000,BN4,Адм!Y4:Y10000,A24)+SUMIFS(С.Х!O4:O10001,С.Х!F4:F10001,BN4,С.Х!Y4:Y10001,A24)+SUMIFS(новостр!N4:N10000,новостр!F4:F10000,BN4,новостр!X4:X10000,A24)+SUMIFS(авт!K4:K10003,авт!F4:F10003,BN4,авт!X4:X10003,A24)+SUMIFS(ЖС!S4:S9999,ЖС!F4:F9999,BN4,ЖС!AK4:AK9999,A24)+SUMIFS(Пр.откр.тер!N4:N10000,Пр.откр.тер!F4:F10000,BN4,Пр.откр.тер!U4:U10000,A24)</f>
        <v>0</v>
      </c>
      <c r="BR24" s="507"/>
      <c r="BS24" s="499">
        <f>SUMIFS(произв!A4:A10000,произв!F4:F10000,BR4,произв!Y4:Y10000,A24)+SUMIFS(торг!A4:A10000,торг!F4:F10000,BR4,торг!Y4:Y10000,A24)+SUMIFS(склад!A4:A10000,склад!F4:F10000,BR4,склад!Y4:Y10000,A24)+SUMIFS('обр '!A4:A10000,'обр '!F4:F10000,BR4,'обр '!Y4:Y10000,A24)+SUMIFS(детс!A4:A10000,детс!F4:F10000,BR4,детс!Y4:Y10000,A24)+SUMIFS(культ!A4:A10000,культ!F4:F10000,BR4,культ!Y4:Y10000,A24)+SUMIFS(спорт!A4:A10000,спорт!F4:F10000,BR4,спорт!Y4:Y10000,A24)+SUMIFS(лечеб!A4:A10000,лечеб!F4:F10000,BR4,лечеб!Y4:Y10000,A24)+SUMIFS(Баня!A4:A10000,Баня!F4:F10000,BR4,Баня!Y4:Y10000,A24)+SUMIFS(Адм!A4:A10000,Адм!F4:F10000,BR4,Адм!Y4:Y10000,A24)+SUMIFS(С.Х!A4:A10001,С.Х!F4:F10001,BR4,С.Х!Y4:Y10001,A24)+SUMIFS(новостр!A4:A10000,новостр!F4:F10000,BR4,новостр!X4:X10000,A24)+SUMIFS(авт!A4:A10003,авт!F4:F10003,BR4,авт!X4:X10003,A24)+SUMIFS(ЖС!A4:A9999,ЖС!F4:F9999,BR4,ЖС!AK4:AK9999,A24)+SUMIFS(Пр.откр.тер!A4:A10000,Пр.откр.тер!F4:F10000,BR4,Пр.откр.тер!U4:U10000,A24)</f>
        <v>0</v>
      </c>
      <c r="BT24" s="501"/>
      <c r="BU24" s="548">
        <f>SUMIFS(произв!O4:O10000,произв!F4:F10000,BR4,произв!Y4:Y10000,A24)+SUMIFS(торг!O4:O10000,торг!F4:F10000,BR4,торг!Y4:Y10000,A24)+SUMIFS(склад!O4:O10000,склад!F4:F10000,BR4,склад!Y4:Y10000,A24)+SUMIFS('обр '!O4:O10000,'обр '!F4:F10000,BR4,'обр '!Y4:Y10000,A24)+SUMIFS(детс!O4:O10000,детс!F4:F10000,BR4,детс!Y4:Y10000,A24)+SUMIFS(культ!O4:O10000,культ!F4:F10000,BR4,культ!Y4:Y10000,A24)+SUMIFS(спорт!O4:O10000,спорт!F4:F10000,BR4,спорт!Y4:Y10000,A24)+SUMIFS(лечеб!O4:O10000,лечеб!F4:F10000,BR4,лечеб!Y4:Y10000,A24)+SUMIFS(Баня!O4:O10000,Баня!F4:F10000,BR4,Баня!Y4:Y10000,A24)+SUMIFS(Адм!O4:O10000,Адм!F4:F10000,BR4,Адм!Y4:Y10000,A24)+SUMIFS(С.Х!O4:O10001,С.Х!F4:F10001,BR4,С.Х!Y4:Y10001,A24)+SUMIFS(новостр!N4:N10000,новостр!F4:F10000,BR4,новостр!X4:X10000,A24)+SUMIFS(авт!K4:K10003,авт!F4:F10003,BR4,авт!X4:X10003,A24)+SUMIFS(ЖС!S4:S9999,ЖС!F4:F9999,BR4,ЖС!AK4:AK9999,A24)+SUMIFS(Пр.откр.тер!N4:N10000,Пр.откр.тер!F4:F10000,BR4,Пр.откр.тер!U4:U10000,A24)</f>
        <v>0</v>
      </c>
      <c r="BV24" s="507"/>
      <c r="BW24" s="499">
        <f>SUMIFS(произв!A4:A10000,произв!F4:F10000,BV4,произв!Y4:Y10000,A24)+SUMIFS(торг!A4:A10000,торг!F4:F10000,BV4,торг!Y4:Y10000,A24)+SUMIFS(склад!A4:A10000,склад!F4:F10000,BV4,склад!Y4:Y10000,A24)+SUMIFS('обр '!A4:A10000,'обр '!F4:F10000,BV4,'обр '!Y4:Y10000,A24)+SUMIFS(детс!A4:A10000,детс!F4:F10000,BV4,детс!Y4:Y10000,A24)+SUMIFS(культ!A4:A10000,культ!F4:F10000,BV4,культ!Y4:Y10000,A24)+SUMIFS(спорт!A4:A10000,спорт!F4:F10000,BV4,спорт!Y4:Y10000,A24)+SUMIFS(лечеб!A4:A10000,лечеб!F4:F10000,BV4,лечеб!Y4:Y10000,A24)+SUMIFS(Баня!A4:A10000,Баня!F4:F10000,BV4,Баня!Y4:Y10000,A24)+SUMIFS(Адм!A4:A10000,Адм!F4:F10000,BV4,Адм!Y4:Y10000,A24)+SUMIFS(С.Х!A4:A10001,С.Х!F4:F10001,BV4,С.Х!Y4:Y10001,A24)+SUMIFS(новостр!A4:A10000,новостр!F4:F10000,BV4,новостр!X4:X10000,A24)+SUMIFS(авт!A4:A10003,авт!F4:F10003,BV4,авт!X4:X10003,A24)+SUMIFS(ЖС!A4:A9999,ЖС!F4:F9999,BV4,ЖС!AK4:AK9999,A24)+SUMIFS(Пр.откр.тер!A4:A10000,Пр.откр.тер!F4:F10000,BV4,Пр.откр.тер!U4:U10000,A24)</f>
        <v>0</v>
      </c>
      <c r="BX24" s="501"/>
      <c r="BY24" s="548">
        <f>SUMIFS(произв!O4:O10000,произв!F4:F10000,BV4,произв!Y4:Y10000,A24)+SUMIFS(торг!O4:O10000,торг!F4:F10000,BV4,торг!Y4:Y10000,A24)+SUMIFS(склад!O4:O10000,склад!F4:F10000,BV4,склад!Y4:Y10000,A24)+SUMIFS('обр '!O4:O10000,'обр '!F4:F10000,BV4,'обр '!Y4:Y10000,A24)+SUMIFS(детс!O4:O10000,детс!F4:F10000,BV4,детс!Y4:Y10000,A24)+SUMIFS(культ!O4:O10000,культ!F4:F10000,BV4,культ!Y4:Y10000,A24)+SUMIFS(спорт!O4:O10000,спорт!F4:F10000,BV4,спорт!Y4:Y10000,A24)+SUMIFS(лечеб!O4:O10000,лечеб!F4:F10000,BV4,лечеб!Y4:Y10000,A24)+SUMIFS(Баня!O4:O10000,Баня!F4:F10000,BV4,Баня!Y4:Y10000,A24)+SUMIFS(Адм!O4:O10000,Адм!F4:F10000,BV4,Адм!Y4:Y10000,A24)+SUMIFS(С.Х!O4:O10001,С.Х!F4:F10001,BV4,С.Х!Y4:Y10001,A24)+SUMIFS(новостр!N4:N10000,новостр!F4:F10000,BV4,новостр!X4:X10000,A24)+SUMIFS(авт!K4:K10003,авт!F4:F10003,BV4,авт!X4:X10003,A24)+SUMIFS(ЖС!S4:S9999,ЖС!F4:F9999,BV4,ЖС!AK4:AK9999,A24)+SUMIFS(Пр.откр.тер!N4:N10000,Пр.откр.тер!F4:F10000,BV4,Пр.откр.тер!U4:U10000,A24)</f>
        <v>0</v>
      </c>
      <c r="BZ24" s="507"/>
      <c r="CA24" s="499">
        <f>SUMIFS(произв!A4:A10000,произв!F4:F10000,BZ4,произв!Y4:Y10000,A24)+SUMIFS(торг!A4:A10000,торг!F4:F10000,BZ4,торг!Y4:Y10000,A24)+SUMIFS(склад!A4:A10000,склад!F4:F10000,BZ4,склад!Y4:Y10000,A24)+SUMIFS('обр '!A4:A10000,'обр '!F4:F10000,BZ4,'обр '!Y4:Y10000,A24)+SUMIFS(детс!A4:A10000,детс!F4:F10000,BZ4,детс!Y4:Y10000,A24)+SUMIFS(культ!A4:A10000,культ!F4:F10000,BZ4,культ!Y4:Y10000,A24)+SUMIFS(спорт!A4:A10000,спорт!F4:F10000,BZ4,спорт!Y4:Y10000,A24)+SUMIFS(лечеб!A4:A10000,лечеб!F4:F10000,BZ4,лечеб!Y4:Y10000,A24)+SUMIFS(Баня!A4:A10000,Баня!F4:F10000,BZ4,Баня!Y4:Y10000,A24)+SUMIFS(Адм!A4:A10000,Адм!F4:F10000,BZ4,Адм!Y4:Y10000,A24)+SUMIFS(С.Х!A4:A10001,С.Х!F4:F10001,BZ4,С.Х!Y4:Y10001,A24)+SUMIFS(новостр!A4:A10000,новостр!F4:F10000,BZ4,новостр!X4:X10000,A24)+SUMIFS(авт!A4:A10003,авт!F4:F10003,BZ4,авт!X4:X10003,A24)+SUMIFS(ЖС!A4:A9999,ЖС!F4:F9999,BZ4,ЖС!AK4:AK9999,A24)+SUMIFS(Пр.откр.тер!A4:A10000,Пр.откр.тер!F4:F10000,BZ4,Пр.откр.тер!U4:U10000,A24)</f>
        <v>0</v>
      </c>
      <c r="CB24" s="501"/>
      <c r="CC24" s="549">
        <f>SUMIFS(произв!O4:O10000,произв!F4:F10000,BZ4,произв!Y4:Y10000,A24)+SUMIFS(торг!O4:O10000,торг!F4:F10000,BZ4,торг!Y4:Y10000,A24)+SUMIFS(склад!O4:O10000,склад!F4:F10000,BZ4,склад!Y4:Y10000,A24)+SUMIFS('обр '!O4:O10000,'обр '!F4:F10000,BZ4,'обр '!Y4:Y10000,A24)+SUMIFS(детс!O4:O10000,детс!F4:F10000,BZ4,детс!Y4:Y10000,A24)+SUMIFS(культ!O4:O10000,культ!F4:F10000,BZ4,культ!Y4:Y10000,A24)+SUMIFS(спорт!O4:O10000,спорт!F4:F10000,BZ4,спорт!Y4:Y10000,A24)+SUMIFS(лечеб!O4:O10000,лечеб!F4:F10000,BZ4,лечеб!Y4:Y10000,A24)+SUMIFS(Баня!O4:O10000,Баня!F4:F10000,BZ4,Баня!Y4:Y10000,A24)+SUMIFS(Адм!O4:O10000,Адм!F4:F10000,BZ4,Адм!Y4:Y10000,A24)+SUMIFS(С.Х!O4:O10001,С.Х!F4:F10001,BZ4,С.Х!Y4:Y10001,A24)+SUMIFS(новостр!N4:N10000,новостр!F4:F10000,BZ4,новостр!X4:X10000,A24)+SUMIFS(авт!K4:K10003,авт!F4:F10003,BZ4,авт!X4:X10003,A24)+SUMIFS(ЖС!S4:S9999,ЖС!F4:F9999,BZ4,ЖС!AK4:AK9999,A24)+SUMIFS(Пр.откр.тер!N4:N10000,Пр.откр.тер!F4:F10000,BZ4,Пр.откр.тер!U4:U10000,A24)</f>
        <v>0</v>
      </c>
      <c r="CD24" s="507"/>
      <c r="CE24" s="499">
        <f>SUMIFS(произв!A4:A10000,произв!F4:F10000,CD4,произв!Y4:Y10000,A24)+SUMIFS(торг!A4:A10000,торг!F4:F10000,CD4,торг!Y4:Y10000,A24)+SUMIFS(склад!A4:A10000,склад!F4:F10000,CD4,склад!Y4:Y10000,A24)+SUMIFS('обр '!A4:A10000,'обр '!F4:F10000,CD4,'обр '!Y4:Y10000,A24)+SUMIFS(детс!A4:A10000,детс!F4:F10000,CD4,детс!Y4:Y10000,A24)+SUMIFS(культ!A4:A10000,культ!F4:F10000,CD4,культ!Y4:Y10000,A24)+SUMIFS(спорт!A4:A10000,спорт!F4:F10000,CD4,спорт!Y4:Y10000,A24)+SUMIFS(лечеб!A4:A10000,лечеб!F4:F10000,CD4,лечеб!Y4:Y10000,A24)+SUMIFS(Баня!A4:A10000,Баня!F4:F10000,CD4,Баня!Y4:Y10000,A24)+SUMIFS(Адм!A4:A10000,Адм!F4:F10000,CD4,Адм!Y4:Y10000,A24)+SUMIFS(С.Х!A4:A10001,С.Х!F4:F10001,CD4,С.Х!Y4:Y10001,A24)+SUMIFS(новостр!A4:A10000,новостр!F4:F10000,CD4,новостр!X4:X10000,A24)+SUMIFS(авт!A4:A10003,авт!F4:F10003,CD4,авт!X4:X10003,A24)+SUMIFS(ЖС!A4:A9999,ЖС!F4:F9999,CD4,ЖС!AK4:AK9999,A24)+SUMIFS(Пр.откр.тер!A4:A10000,Пр.откр.тер!F4:F10000,CD4,Пр.откр.тер!U4:U10000,A24)</f>
        <v>0</v>
      </c>
      <c r="CF24" s="501"/>
      <c r="CG24" s="548">
        <f>SUMIFS(произв!O4:O10000,произв!F4:F10000,CD4,произв!Y4:Y10000,A24)+SUMIFS(торг!O4:O10000,торг!F4:F10000,CD4,торг!Y4:Y10000,A24)+SUMIFS(склад!O4:O10000,склад!F4:F10000,CD4,склад!Y4:Y10000,A24)+SUMIFS('обр '!O4:O10000,'обр '!F4:F10000,CD4,'обр '!Y4:Y10000,A24)+SUMIFS(детс!O4:O10000,детс!F4:F10000,CD4,детс!Y4:Y10000,A24)+SUMIFS(культ!O4:O10000,культ!F4:F10000,CD4,культ!Y4:Y10000,A24)+SUMIFS(спорт!O4:O10000,спорт!F4:F10000,CD4,спорт!Y4:Y10000,A24)+SUMIFS(лечеб!O4:O10000,лечеб!F4:F10000,CD4,лечеб!Y4:Y10000,A24)+SUMIFS(Баня!O4:O10000,Баня!F4:F10000,CD4,Баня!Y4:Y10000,A24)+SUMIFS(Адм!O4:O10000,Адм!F4:F10000,CD4,Адм!Y4:Y10000,A24)+SUMIFS(С.Х!O4:O10001,С.Х!F4:F10001,CD4,С.Х!Y4:Y10001,A24)+SUMIFS(новостр!N4:N10000,новостр!F4:F10000,CD4,новостр!X4:X10000,A24)+SUMIFS(авт!K4:K10003,авт!F4:F10003,CD4,авт!X4:X10003,A24)+SUMIFS(ЖС!S4:S9999,ЖС!F4:F9999,CD4,ЖС!AK4:AK9999,A24)+SUMIFS(Пр.откр.тер!N4:N10000,Пр.откр.тер!F4:F10000,CD4,Пр.откр.тер!U4:U10000,A24)</f>
        <v>0</v>
      </c>
      <c r="CH24" s="507"/>
      <c r="CI24" s="499">
        <f>SUMIFS(произв!A4:A10000,произв!F4:F10000,CH4,произв!Y4:Y10000,A24)+SUMIFS(торг!A4:A10000,торг!F4:F10000,CH4,торг!Y4:Y10000,A24)+SUMIFS(склад!A4:A10000,склад!F4:F10000,CH4,склад!Y4:Y10000,A24)+SUMIFS('обр '!A4:A10000,'обр '!F4:F10000,CH4,'обр '!Y4:Y10000,A24)+SUMIFS(детс!A4:A10000,детс!F4:F10000,CH4,детс!Y4:Y10000,A24)+SUMIFS(культ!A4:A10000,культ!F4:F10000,CH4,культ!Y4:Y10000,A24)+SUMIFS(спорт!A4:A10000,спорт!F4:F10000,CH4,спорт!Y4:Y10000,A24)+SUMIFS(лечеб!A4:A10000,лечеб!F4:F10000,CH4,лечеб!Y4:Y10000,A24)+SUMIFS(Баня!A4:A10000,Баня!F4:F10000,CH4,Баня!Y4:Y10000,A24)+SUMIFS(Адм!A4:A10000,Адм!F4:F10000,CH4,Адм!Y4:Y10000,A24)+SUMIFS(С.Х!A4:A10001,С.Х!F4:F10001,CH4,С.Х!Y4:Y10001,A24)+SUMIFS(новостр!A4:A10000,новостр!F4:F10000,CH4,новостр!X4:X10000,A24)+SUMIFS(авт!A4:A10003,авт!F4:F10003,CH4,авт!X4:X10003,A24)+SUMIFS(ЖС!A4:A9999,ЖС!F4:F9999,CH4,ЖС!AK4:AK9999,A24)+SUMIFS(Пр.откр.тер!A4:A10000,Пр.откр.тер!F4:F10000,CH4,Пр.откр.тер!U4:U10000,A24)</f>
        <v>0</v>
      </c>
      <c r="CJ24" s="501"/>
      <c r="CK24" s="548">
        <f>SUMIFS(произв!O4:O10000,произв!F4:F10000,CH4,произв!Y4:Y10000,A24)+SUMIFS(торг!O4:O10000,торг!F4:F10000,CH4,торг!Y4:Y10000,A24)+SUMIFS(склад!O4:O10000,склад!F4:F10000,CH4,склад!Y4:Y10000,A24)+SUMIFS('обр '!O4:O10000,'обр '!F4:F10000,CH4,'обр '!Y4:Y10000,A24)+SUMIFS(детс!O4:O10000,детс!F4:F10000,CH4,детс!Y4:Y10000,A24)+SUMIFS(культ!O4:O10000,культ!F4:F10000,CH4,культ!Y4:Y10000,A24)+SUMIFS(спорт!O4:O10000,спорт!F4:F10000,CH4,спорт!Y4:Y10000,A24)+SUMIFS(лечеб!O4:O10000,лечеб!F4:F10000,CH4,лечеб!Y4:Y10000,A24)+SUMIFS(Баня!O4:O10000,Баня!F4:F10000,CH4,Баня!Y4:Y10000,A24)+SUMIFS(Адм!O4:O10000,Адм!F4:F10000,CH4,Адм!Y4:Y10000,A24)+SUMIFS(С.Х!O4:O10001,С.Х!F4:F10001,CH4,С.Х!Y4:Y10001,A24)+SUMIFS(новостр!N4:N10000,новостр!F4:F10000,CH4,новостр!X4:X10000,A24)+SUMIFS(авт!K4:K10003,авт!F4:F10003,CH4,авт!X4:X10003,A24)+SUMIFS(ЖС!S4:S9999,ЖС!F4:F9999,CH4,ЖС!AK4:AK9999,A24)+SUMIFS(Пр.откр.тер!N4:N10000,Пр.откр.тер!F4:F10000,CH4,Пр.откр.тер!U4:U10000,A24)</f>
        <v>0</v>
      </c>
    </row>
    <row r="25" spans="1:89" ht="21" thickBot="1">
      <c r="A25" s="539" t="s">
        <v>787</v>
      </c>
      <c r="B25" s="610">
        <v>0</v>
      </c>
      <c r="C25" s="546">
        <f t="shared" si="0"/>
        <v>0</v>
      </c>
      <c r="D25" s="2329">
        <v>0</v>
      </c>
      <c r="E25" s="2327">
        <f t="shared" si="1"/>
        <v>0</v>
      </c>
      <c r="F25" s="527">
        <v>0</v>
      </c>
      <c r="G25" s="528">
        <v>0</v>
      </c>
      <c r="H25" s="533">
        <v>0</v>
      </c>
      <c r="I25" s="534">
        <v>0</v>
      </c>
      <c r="J25" s="676">
        <f>B25/B34*100%</f>
        <v>0</v>
      </c>
      <c r="K25" s="676">
        <f>C25/C34*100%</f>
        <v>0</v>
      </c>
      <c r="L25" s="676">
        <f>D25/D34*100%</f>
        <v>0</v>
      </c>
      <c r="M25" s="676">
        <f>E25/E34*100%</f>
        <v>0</v>
      </c>
      <c r="N25" s="507"/>
      <c r="O25" s="499">
        <f>SUMIFS(произв!A4:A10000,произв!F4:F10000,N4,произв!Y4:Y10000,A25)+SUMIFS(торг!A4:A10000,торг!F4:F10000,N4,торг!Y4:Y10000,A25)+SUMIFS(склад!A4:A10000,склад!F4:F10000,N4,склад!Y4:Y10000,A25)+SUMIFS('обр '!A4:A10000,'обр '!F4:F10000,N4,'обр '!Y4:Y10000,A25)+SUMIFS(детс!A4:A10000,детс!F4:F10000,N4,детс!Y4:Y10000,A25)+SUMIFS(культ!A4:A10000,культ!F4:F10000,N4,культ!Y4:Y10000,A25)+SUMIFS(спорт!A4:A10000,спорт!F4:F10000,N4,спорт!Y4:Y10000,A25)+SUMIFS(лечеб!A4:A10000,лечеб!F4:F10000,N4,лечеб!Y4:Y10000,A25)+SUMIFS(Баня!A4:A10000,Баня!F4:F10000,N4,Баня!Y4:Y10000,A25)+SUMIFS(Адм!A4:A10000,Адм!F4:F10000,N4,Адм!Y4:Y10000,A25)+SUMIFS(С.Х!A4:A10001,С.Х!F4:F10001,N4,С.Х!Y4:Y10001,A25)+SUMIFS(новостр!A4:A10000,новостр!F4:F10000,N4,новостр!X4:X10000,A25)+SUMIFS(авт!A4:A10003,авт!F4:F10003,N4,авт!X4:X10003,A25)+SUMIFS(ЖС!A4:A9999,ЖС!F4:F9999,N4,ЖС!AK4:AK9999,A25)+SUMIFS(Пр.откр.тер!A4:A10000,Пр.откр.тер!F4:F10000,N4,Пр.откр.тер!U4:U10000,A25)</f>
        <v>0</v>
      </c>
      <c r="P25" s="501"/>
      <c r="Q25" s="548">
        <f>SUMIFS(произв!O4:O10000,произв!F4:F10000,N4,произв!Y4:Y10000,A25)+SUMIFS(торг!O4:O10000,торг!F4:F10000,N4,торг!Y4:Y10000,A25)+SUMIFS(склад!O4:O10000,склад!F4:F10000,N4,склад!Y4:Y10000,A25)+SUMIFS('обр '!O4:O10000,'обр '!F4:F10000,N4,'обр '!Y4:Y10000,A25)+SUMIFS(детс!O4:O10000,детс!F4:F10000,N4,детс!Y4:Y10000,A25)+SUMIFS(культ!O4:O10000,культ!F4:F10000,N4,культ!Y4:Y10000,A25)+SUMIFS(спорт!O4:O10000,спорт!F4:F10000,N4,спорт!Y4:Y10000,A25)+SUMIFS(лечеб!O4:O10000,лечеб!F4:F10000,N4,лечеб!Y4:Y10000,A25)+SUMIFS(Баня!O4:O10000,Баня!F4:F10000,N4,Баня!Y4:Y10000,A25)+SUMIFS(Адм!O4:O10000,Адм!F4:F10000,N4,Адм!Y4:Y10000,A25)+SUMIFS(С.Х!O4:O10001,С.Х!F4:F10001,N4,С.Х!Y4:Y10001,A25)+SUMIFS(новостр!N4:N10000,новостр!F4:F10000,N4,новостр!X4:X10000,A25)+SUMIFS(авт!K4:K10003,авт!F4:F10003,N4,авт!X4:X10003,A25)+SUMIFS(ЖС!S4:S9999,ЖС!F4:F9999,N4,ЖС!AK4:AK9999,A25)+SUMIFS(Пр.откр.тер!N4:N10000,Пр.откр.тер!F4:F10000,N4,Пр.откр.тер!U4:U10000,A25)</f>
        <v>0</v>
      </c>
      <c r="R25" s="507"/>
      <c r="S25" s="499">
        <f>SUMIFS(произв!A4:A10000,произв!F4:F10000,R4,произв!Y4:Y10000,A25)+SUMIFS(торг!A4:A10000,торг!F4:F10000,R4,торг!Y4:Y10000,A25)+SUMIFS(склад!A4:A10000,склад!F4:F10000,R4,склад!Y4:Y10000,A25)+SUMIFS('обр '!A4:A10000,'обр '!F4:F10000,R4,'обр '!Y4:Y10000,A25)+SUMIFS(детс!A4:A10000,детс!F4:F10000,R4,детс!Y4:Y10000,A25)+SUMIFS(культ!A4:A10000,культ!F4:F10000,R4,культ!Y4:Y10000,A25)+SUMIFS(спорт!A4:A10000,спорт!F4:F10000,R4,спорт!Y4:Y10000,A25)+SUMIFS(лечеб!A4:A10000,лечеб!F4:F10000,R4,лечеб!Y4:Y10000,A25)+SUMIFS(Баня!A4:A10000,Баня!F4:F10000,R4,Баня!Y4:Y10000,A25)+SUMIFS(Адм!A4:A10000,Адм!F4:F10000,R4,Адм!Y4:Y10000,A25)+SUMIFS(С.Х!A4:A10001,С.Х!F4:F10001,R4,С.Х!Y4:Y10001,A25)+SUMIFS(новостр!A4:A10000,новостр!F4:F10000,R4,новостр!X4:X10000,A25)+SUMIFS(авт!A4:A10003,авт!F4:F10003,R4,авт!X4:X10003,A25)+SUMIFS(ЖС!A4:A9999,ЖС!F4:F9999,R4,ЖС!AK4:AK9999,A25)+SUMIFS(Пр.откр.тер!A4:A10000,Пр.откр.тер!F4:F10000,R4,Пр.откр.тер!U4:U10000,A25)</f>
        <v>0</v>
      </c>
      <c r="T25" s="501"/>
      <c r="U25" s="549">
        <f>SUMIFS(произв!O4:O10000,произв!F4:F10000,R4,произв!Y4:Y10000,A25)+SUMIFS(торг!O4:O10000,торг!F4:F10000,R4,торг!Y4:Y10000,A25)+SUMIFS(склад!O4:O10000,склад!F4:F10000,R4,склад!Y4:Y10000,A25)+SUMIFS('обр '!O4:O10000,'обр '!F4:F10000,R4,'обр '!Y4:Y10000,A25)+SUMIFS(детс!O4:O10000,детс!F4:F10000,R4,детс!Y4:Y10000,A25)+SUMIFS(культ!O4:O10000,культ!F4:F10000,R4,культ!Y4:Y10000,A25)+SUMIFS(спорт!O4:O10000,спорт!F4:F10000,R4,спорт!Y4:Y10000,A25)+SUMIFS(лечеб!O4:O10000,лечеб!F4:F10000,R4,лечеб!Y4:Y10000,A25)+SUMIFS(Баня!O4:O10000,Баня!F4:F10000,R4,Баня!Y4:Y10000,A25)+SUMIFS(Адм!O4:O10000,Адм!F4:F10000,R4,Адм!Y4:Y10000,A25)+SUMIFS(С.Х!O4:O10001,С.Х!F4:F10001,R4,С.Х!Y4:Y10001,A25)+SUMIFS(новостр!N4:N10000,новостр!F4:F10000,R4,новостр!X4:X10000,A25)+SUMIFS(авт!K4:K10003,авт!F4:F10003,R4,авт!X4:X10003,A25)+SUMIFS(ЖС!S4:S9999,ЖС!F4:F9999,R4,ЖС!AK4:AK9999,A25)+SUMIFS(Пр.откр.тер!N4:N10000,Пр.откр.тер!F4:F10000,R4,Пр.откр.тер!U4:U10000,A25)</f>
        <v>0</v>
      </c>
      <c r="V25" s="507"/>
      <c r="W25" s="499">
        <f>SUMIFS(произв!A4:A10000,произв!F4:F10000,V4,произв!Y4:Y10000,A25)+SUMIFS(торг!A4:A10000,торг!F4:F10000,V4,торг!Y4:Y10000,A25)+SUMIFS(склад!A4:A10000,склад!F4:F10000,V4,склад!Y4:Y10000,A25)+SUMIFS('обр '!A4:A10000,'обр '!F4:F10000,V4,'обр '!Y4:Y10000,A25)+SUMIFS(детс!A4:A10000,детс!F4:F10000,V4,детс!Y4:Y10000,A25)+SUMIFS(культ!A4:A10000,культ!F4:F10000,V4,культ!Y4:Y10000,A25)+SUMIFS(спорт!A4:A10000,спорт!F4:F10000,V4,спорт!Y4:Y10000,A25)+SUMIFS(лечеб!A4:A10000,лечеб!F4:F10000,V4,лечеб!Y4:Y10000,A25)+SUMIFS(Баня!A4:A10000,Баня!F4:F10000,V4,Баня!Y4:Y10000,A25)+SUMIFS(Адм!A4:A10000,Адм!F4:F10000,V4,Адм!Y4:Y10000,A25)+SUMIFS(С.Х!A4:A10001,С.Х!F4:F10001,V4,С.Х!Y4:Y10001,A25)+SUMIFS(новостр!A4:A10000,новостр!F4:F10000,V4,новостр!X4:X10000,A25)+SUMIFS(авт!A4:A10003,авт!F4:F10003,V4,авт!X4:X10003,A25)+SUMIFS(ЖС!A4:A9999,ЖС!F4:F9999,V4,ЖС!AK4:AK9999,A25)+SUMIFS(Пр.откр.тер!A4:A10000,Пр.откр.тер!F4:F10000,V4,Пр.откр.тер!U4:U10000,A25)</f>
        <v>0</v>
      </c>
      <c r="X25" s="501"/>
      <c r="Y25" s="548">
        <f>SUMIFS(произв!O4:O10000,произв!F4:F10000,V4,произв!Y4:Y10000,A25)+SUMIFS(торг!O4:O10000,торг!F4:F10000,V4,торг!Y4:Y10000,A25)+SUMIFS(склад!O4:O10000,склад!F4:F10000,V4,склад!Y4:Y10000,A25)+SUMIFS('обр '!O4:O10000,'обр '!F4:F10000,V4,'обр '!Y4:Y10000,A25)+SUMIFS(детс!O4:O10000,детс!F4:F10000,V4,детс!Y4:Y10000,A25)+SUMIFS(культ!O4:O10000,культ!F4:F10000,V4,культ!Y4:Y10000,A25)+SUMIFS(спорт!O4:O10000,спорт!F4:F10000,V4,спорт!Y4:Y10000,A25)+SUMIFS(лечеб!O4:O10000,лечеб!F4:F10000,V4,лечеб!Y4:Y10000,A25)+SUMIFS(Баня!O4:O10000,Баня!F4:F10000,V4,Баня!Y4:Y10000,A25)+SUMIFS(Адм!O4:O10000,Адм!F4:F10000,V4,Адм!Y4:Y10000,A25)+SUMIFS(С.Х!O4:O10001,С.Х!F4:F10001,V4,С.Х!Y4:Y10001,A25)+SUMIFS(новостр!N4:N10000,новостр!F4:F10000,V4,новостр!X4:X10000,A25)+SUMIFS(авт!K4:K10003,авт!F4:F10003,V4,авт!X4:X10003,A25)+SUMIFS(ЖС!S4:S9999,ЖС!F4:F9999,V4,ЖС!AK4:AK9999,A25)+SUMIFS(Пр.откр.тер!N4:N10000,Пр.откр.тер!F4:F10000,V4,Пр.откр.тер!U4:U10000,A25)</f>
        <v>0</v>
      </c>
      <c r="Z25" s="639"/>
      <c r="AA25" s="640">
        <f>SUMIFS(произв!A4:A10000,произв!F4:F10000,Z4,произв!Y4:Y10000,A25)+SUMIFS(торг!A4:A10000,торг!F4:F10000,Z4,торг!Y4:Y10000,A25)+SUMIFS(склад!A4:A10000,склад!F4:F10000,Z4,склад!Y4:Y10000,A25)+SUMIFS('обр '!A4:A10000,'обр '!F4:F10000,Z4,'обр '!Y4:Y10000,A25)+SUMIFS(детс!A4:A10000,детс!F4:F10000,Z4,детс!Y4:Y10000,A25)+SUMIFS(культ!A4:A10000,культ!F4:F10000,Z4,культ!Y4:Y10000,A25)+SUMIFS(спорт!A4:A10000,спорт!F4:F10000,Z4,спорт!Y4:Y10000,A25)+SUMIFS(лечеб!A4:A10000,лечеб!F4:F10000,Z4,лечеб!Y4:Y10000,A25)+SUMIFS(Баня!A4:A10000,Баня!F4:F10000,Z4,Баня!Y4:Y10000,A25)+SUMIFS(Адм!A4:A10000,Адм!F4:F10000,Z4,Адм!Y4:Y10000,A25)+SUMIFS(С.Х!A4:A10001,С.Х!F4:F10001,Z4,С.Х!Y4:Y10001,A25)+SUMIFS(новостр!A4:A10000,новостр!F4:F10000,Z4,новостр!X4:X10000,A25)+SUMIFS(авт!A4:A10003,авт!F4:F10003,Z4,авт!X4:X10003,A25)+SUMIFS(ЖС!A4:A9999,ЖС!F4:F9999,Z4,ЖС!AK4:AK9999,A25)+SUMIFS(Пр.откр.тер!A4:A10000,Пр.откр.тер!F4:F10000,Z4,Пр.откр.тер!U4:U10000,A25)</f>
        <v>0</v>
      </c>
      <c r="AB25" s="641"/>
      <c r="AC25" s="642">
        <f>SUMIFS(произв!O4:O10000,произв!F4:F10000,Z4,произв!Y4:Y10000,A25)+SUMIFS(торг!O4:O10000,торг!F4:F10000,Z4,торг!Y4:Y10000,A25)+SUMIFS(склад!O4:O10000,склад!F4:F10000,Z4,склад!Y4:Y10000,A25)+SUMIFS('обр '!O4:O10000,'обр '!F4:F10000,Z4,'обр '!Y4:Y10000,A25)+SUMIFS(детс!O4:O10000,детс!F4:F10000,Z4,детс!Y4:Y10000,A25)+SUMIFS(культ!O4:O10000,культ!F4:F10000,Z4,культ!Y4:Y10000,A25)+SUMIFS(спорт!O4:O10000,спорт!F4:F10000,Z4,спорт!Y4:Y10000,A25)+SUMIFS(лечеб!O4:O10000,лечеб!F4:F10000,Z4,лечеб!Y4:Y10000,A25)+SUMIFS(Баня!O4:O10000,Баня!F4:F10000,Z4,Баня!Y4:Y10000,A25)+SUMIFS(Адм!O4:O10000,Адм!F4:F10000,Z4,Адм!Y4:Y10000,A25)+SUMIFS(С.Х!O4:O10001,С.Х!F4:F10001,Z4,С.Х!Y4:Y10001,A25)+SUMIFS(новостр!N4:N10000,новостр!F4:F10000,Z4,новостр!X4:X10000,A25)+SUMIFS(авт!K4:K10003,авт!F4:F10003,Z4,авт!X4:X10003,A25)+SUMIFS(ЖС!S4:S9999,ЖС!F4:F9999,Z4,ЖС!AK4:AK9999,A25)+SUMIFS(Пр.откр.тер!N4:N10000,Пр.откр.тер!F4:F10000,Z4,Пр.откр.тер!U4:U10000,A25)</f>
        <v>0</v>
      </c>
      <c r="AD25" s="507"/>
      <c r="AE25" s="499">
        <f>SUMIFS(произв!A4:A10000,произв!F4:F10000,AD4,произв!Y4:Y10000,A25)+SUMIFS(торг!A4:A10000,торг!F4:F10000,AD4,торг!Y4:Y10000,A25)+SUMIFS(склад!A4:A10000,склад!F4:F10000,AD4,склад!Y4:Y10000,A25)+SUMIFS('обр '!A4:A10000,'обр '!F4:F10000,AD4,'обр '!Y4:Y10000,A25)+SUMIFS(детс!A4:A10000,детс!F4:F10000,AD4,детс!Y4:Y10000,A25)+SUMIFS(культ!A4:A10000,культ!F4:F10000,AD4,культ!Y4:Y10000,A25)+SUMIFS(спорт!A4:A10000,спорт!F4:F10000,AD4,спорт!Y4:Y10000,A25)+SUMIFS(лечеб!A4:A10000,лечеб!F4:F10000,AD4,лечеб!Y4:Y10000,A25)+SUMIFS(Баня!A4:A10000,Баня!F4:F10000,AD4,Баня!Y4:Y10000,A25)+SUMIFS(Адм!A4:A10000,Адм!F4:F10000,AD4,Адм!Y4:Y10000,A25)+SUMIFS(С.Х!A4:A10001,С.Х!F4:F10001,AD4,С.Х!Y4:Y10001,A25)+SUMIFS(новостр!A4:A10000,новостр!F4:F10000,AD4,новостр!X4:X10000,A25)+SUMIFS(авт!A4:A10003,авт!F4:F10003,AD4,авт!X4:X10003,A25)+SUMIFS(ЖС!A4:A9999,ЖС!F4:F9999,AD4,ЖС!AK4:AK9999,A25)+SUMIFS(Пр.откр.тер!A4:A10000,Пр.откр.тер!F4:F10000,AD4,Пр.откр.тер!U4:U10000,A25)</f>
        <v>0</v>
      </c>
      <c r="AF25" s="501"/>
      <c r="AG25" s="548">
        <f>SUMIFS(произв!O4:O10000,произв!F4:F10000,AD4,произв!Y4:Y10000,A25)+SUMIFS(торг!O4:O10000,торг!F4:F10000,AD4,торг!Y4:Y10000,A25)+SUMIFS(склад!O4:O10000,склад!F4:F10000,AD4,склад!Y4:Y10000,A25)+SUMIFS('обр '!O4:O10000,'обр '!F4:F10000,AD4,'обр '!Y4:Y10000,A25)+SUMIFS(детс!O4:O10000,детс!F4:F10000,AD4,детс!Y4:Y10000,A25)+SUMIFS(культ!O4:O10000,культ!F4:F10000,AD4,культ!Y4:Y10000,A25)+SUMIFS(спорт!O4:O10000,спорт!F4:F10000,AD4,спорт!Y4:Y10000,A25)+SUMIFS(лечеб!O4:O10000,лечеб!F4:F10000,AD4,лечеб!Y4:Y10000,A25)+SUMIFS(Баня!O4:O10000,Баня!F4:F10000,AD4,Баня!Y4:Y10000,A25)+SUMIFS(Адм!O4:O10000,Адм!F4:F10000,AD4,Адм!Y4:Y10000,A25)+SUMIFS(С.Х!O4:O10001,С.Х!F4:F10001,AD4,С.Х!Y4:Y10001,A25)+SUMIFS(новостр!N4:N10000,новостр!F4:F10000,AD4,новостр!X4:X10000,A25)+SUMIFS(авт!K4:K10003,авт!F4:F10003,AD4,авт!X4:X10003,A25)+SUMIFS(ЖС!S4:S9999,ЖС!F4:F9999,AD4,ЖС!AK4:AK9999,A25)+SUMIFS(Пр.откр.тер!N4:N10000,Пр.откр.тер!F4:F10000,AD4,Пр.откр.тер!U4:U10000,A25)</f>
        <v>0</v>
      </c>
      <c r="AH25" s="507"/>
      <c r="AI25" s="499">
        <f>SUMIFS(произв!A4:A10000,произв!F4:F10000,AH4,произв!Y4:Y10000,A25)+SUMIFS(торг!A4:A10000,торг!F4:F10000,AH4,торг!Y4:Y10000,A25)+SUMIFS(склад!A4:A10000,склад!F4:F10000,AH4,склад!Y4:Y10000,A25)+SUMIFS('обр '!A4:A10000,'обр '!F4:F10000,AH4,'обр '!Y4:Y10000,A25)+SUMIFS(детс!A4:A10000,детс!F4:F10000,AH4,детс!Y4:Y10000,A25)+SUMIFS(культ!A4:A10000,культ!F4:F10000,AH4,культ!Y4:Y10000,A25)+SUMIFS(спорт!A4:A10000,спорт!F4:F10000,AH4,спорт!Y4:Y10000,A25)+SUMIFS(лечеб!A4:A10000,лечеб!F4:F10000,AH4,лечеб!Y4:Y10000,A25)+SUMIFS(Баня!A4:A10000,Баня!F4:F10000,AH4,Баня!Y4:Y10000,A25)+SUMIFS(Адм!A4:A10000,Адм!F4:F10000,AH4,Адм!Y4:Y10000,A25)+SUMIFS(С.Х!A4:A10001,С.Х!F4:F10001,AH4,С.Х!Y4:Y10001,A25)+SUMIFS(новостр!A4:A10000,новостр!F4:F10000,AH4,новостр!X4:X10000,A25)+SUMIFS(авт!A4:A10003,авт!F4:F10003,AH4,авт!X4:X10003,A25)+SUMIFS(ЖС!A4:A9999,ЖС!F4:F9999,AH4,ЖС!AK4:AK9999,A25)+SUMIFS(Пр.откр.тер!A4:A10000,Пр.откр.тер!F4:F10000,AH4,Пр.откр.тер!U4:U10000,A25)</f>
        <v>0</v>
      </c>
      <c r="AJ25" s="501"/>
      <c r="AK25" s="548">
        <f>SUMIFS(произв!O4:O10000,произв!F4:F10000,AH4,произв!Y4:Y10000,A25)+SUMIFS(торг!O4:O10000,торг!F4:F10000,AH4,торг!Y4:Y10000,A25)+SUMIFS(склад!O4:O10000,склад!F4:F10000,AH4,склад!Y4:Y10000,A25)+SUMIFS('обр '!O4:O10000,'обр '!F4:F10000,AH4,'обр '!Y4:Y10000,A25)+SUMIFS(детс!O4:O10000,детс!F4:F10000,AH4,детс!Y4:Y10000,A25)+SUMIFS(культ!O4:O10000,культ!F4:F10000,AH4,культ!Y4:Y10000,A25)+SUMIFS(спорт!O4:O10000,спорт!F4:F10000,AH4,спорт!Y4:Y10000,A25)+SUMIFS(лечеб!O4:O10000,лечеб!F4:F10000,AH4,лечеб!Y4:Y10000,A25)+SUMIFS(Баня!O4:O10000,Баня!F4:F10000,AH4,Баня!Y4:Y10000,A25)+SUMIFS(Адм!O4:O10000,Адм!F4:F10000,AH4,Адм!Y4:Y10000,A25)+SUMIFS(С.Х!O4:O10001,С.Х!F4:F10001,AH4,С.Х!Y4:Y10001,A25)+SUMIFS(новостр!N4:N10000,новостр!F4:F10000,AH4,новостр!X4:X10000,A25)+SUMIFS(авт!K4:K10003,авт!F4:F10003,AH4,авт!X4:X10003,A25)+SUMIFS(ЖС!S4:S9999,ЖС!F4:F9999,AH4,ЖС!AK4:AK9999,A25)+SUMIFS(Пр.откр.тер!N4:N10000,Пр.откр.тер!F4:F10000,AH4,Пр.откр.тер!U4:U10000,A25)</f>
        <v>0</v>
      </c>
      <c r="AL25" s="507"/>
      <c r="AM25" s="499">
        <f>SUMIFS(произв!A4:A10000,произв!F4:F10000,AL4,произв!Y4:Y10000,A25)+SUMIFS(торг!A4:A10000,торг!F4:F10000,AL4,торг!Y4:Y10000,A25)+SUMIFS(склад!A4:A10000,склад!F4:F10000,AL4,склад!Y4:Y10000,A25)+SUMIFS('обр '!A4:A10000,'обр '!F4:F10000,AL4,'обр '!Y4:Y10000,A25)+SUMIFS(детс!A4:A10000,детс!F4:F10000,AL4,детс!Y4:Y10000,A25)+SUMIFS(культ!A4:A10000,культ!F4:F10000,AL4,культ!Y4:Y10000,A25)+SUMIFS(спорт!A4:A10000,спорт!F4:F10000,AL4,спорт!Y4:Y10000,A25)+SUMIFS(лечеб!A4:A10000,лечеб!F4:F10000,AL4,лечеб!Y4:Y10000,A25)+SUMIFS(Баня!A4:A10000,Баня!F4:F10000,AL4,Баня!Y4:Y10000,A25)+SUMIFS(Адм!A4:A10000,Адм!F4:F10000,AL4,Адм!Y4:Y10000,A25)+SUMIFS(С.Х!A4:A10001,С.Х!F4:F10001,AL4,С.Х!Y4:Y10001,A25)+SUMIFS(новостр!A4:A10000,новостр!F4:F10000,AL4,новостр!X4:X10000,A25)+SUMIFS(авт!A4:A10003,авт!F4:F10003,AL4,авт!X4:X10003,A25)+SUMIFS(ЖС!A4:A9999,ЖС!F4:F9999,AL4,ЖС!AK4:AK9999,A25)+SUMIFS(Пр.откр.тер!A4:A10000,Пр.откр.тер!F4:F10000,AL4,Пр.откр.тер!U4:U10000,A25)</f>
        <v>0</v>
      </c>
      <c r="AN25" s="501"/>
      <c r="AO25" s="548">
        <f>SUMIFS(произв!O4:O10000,произв!F4:F10000,AL4,произв!Y4:Y10000,A25)+SUMIFS(торг!O4:O10000,торг!F4:F10000,AL4,торг!Y4:Y10000,A25)+SUMIFS(склад!O4:O10000,склад!F4:F10000,AL4,склад!Y4:Y10000,A25)+SUMIFS('обр '!O4:O10000,'обр '!F4:F10000,AL4,'обр '!Y4:Y10000,A25)+SUMIFS(детс!O4:O10000,детс!F4:F10000,AL4,детс!Y4:Y10000,A25)+SUMIFS(культ!O4:O10000,культ!F4:F10000,AL4,культ!Y4:Y10000,A25)+SUMIFS(спорт!O4:O10000,спорт!F4:F10000,AL4,спорт!Y4:Y10000,A25)+SUMIFS(лечеб!O4:O10000,лечеб!F4:F10000,AL4,лечеб!Y4:Y10000,A25)+SUMIFS(Баня!O4:O10000,Баня!F4:F10000,AL4,Баня!Y4:Y10000,A25)+SUMIFS(Адм!O4:O10000,Адм!F4:F10000,AL4,Адм!Y4:Y10000,A25)+SUMIFS(С.Х!O4:O10001,С.Х!F4:F10001,AL4,С.Х!Y4:Y10001,A25)+SUMIFS(новостр!N4:N10000,новостр!F4:F10000,AL4,новостр!X4:X10000,A25)+SUMIFS(авт!K4:K10003,авт!F4:F10003,AL4,авт!X4:X10003,A25)+SUMIFS(ЖС!S4:S9999,ЖС!F4:F9999,AL4,ЖС!AK4:AK9999,A25)+SUMIFS(Пр.откр.тер!N4:N10000,Пр.откр.тер!F4:F10000,AL4,Пр.откр.тер!U4:U10000,A25)</f>
        <v>0</v>
      </c>
      <c r="AP25" s="507"/>
      <c r="AQ25" s="499">
        <f>SUMIFS(произв!A4:A10000,произв!F4:F10000,AP4,произв!Y4:Y10000,A25)+SUMIFS(торг!A4:A10000,торг!F4:F10000,AP4,торг!Y4:Y10000,A25)+SUMIFS(склад!A4:A10000,склад!F4:F10000,AP4,склад!Y4:Y10000,A25)+SUMIFS('обр '!A4:A10000,'обр '!F4:F10000,AP4,'обр '!Y4:Y10000,A25)+SUMIFS(детс!A4:A10000,детс!F4:F10000,AP4,детс!Y4:Y10000,A25)+SUMIFS(культ!A4:A10000,культ!F4:F10000,AP4,культ!Y4:Y10000,A25)+SUMIFS(спорт!A4:A10000,спорт!F4:F10000,AP4,спорт!Y4:Y10000,A25)+SUMIFS(лечеб!A4:A10000,лечеб!F4:F10000,AP4,лечеб!Y4:Y10000,A25)+SUMIFS(Баня!A4:A10000,Баня!F4:F10000,AP4,Баня!Y4:Y10000,A25)+SUMIFS(Адм!A4:A10000,Адм!F4:F10000,AP4,Адм!Y4:Y10000,A25)+SUMIFS(С.Х!A4:A10001,С.Х!F4:F10001,AP4,С.Х!Y4:Y10001,A25)+SUMIFS(новостр!A4:A10000,новостр!F4:F10000,AP4,новостр!X4:X10000,A25)+SUMIFS(авт!A4:A10003,авт!F4:F10003,AP4,авт!X4:X10003,A25)+SUMIFS(ЖС!A4:A9999,ЖС!F4:F9999,AP4,ЖС!AK4:AK9999,A25)+SUMIFS(Пр.откр.тер!A4:A10000,Пр.откр.тер!F4:F10000,AP4,Пр.откр.тер!U4:U10000,A25)</f>
        <v>0</v>
      </c>
      <c r="AR25" s="501"/>
      <c r="AS25" s="549">
        <f>SUMIFS(произв!O4:O10000,произв!F4:F10000,AP4,произв!Y4:Y10000,A25)+SUMIFS(торг!O4:O10000,торг!F4:F10000,AP4,торг!Y4:Y10000,A25)+SUMIFS(склад!O4:O10000,склад!F4:F10000,AP4,склад!Y4:Y10000,A25)+SUMIFS('обр '!O4:O10000,'обр '!F4:F10000,AP4,'обр '!Y4:Y10000,A25)+SUMIFS(детс!O4:O10000,детс!F4:F10000,AP4,детс!Y4:Y10000,A25)+SUMIFS(культ!O4:O10000,культ!F4:F10000,AP4,культ!Y4:Y10000,A25)+SUMIFS(спорт!O4:O10000,спорт!F4:F10000,AP4,спорт!Y4:Y10000,A25)+SUMIFS(лечеб!O4:O10000,лечеб!F4:F10000,AP4,лечеб!Y4:Y10000,A25)+SUMIFS(Баня!O4:O10000,Баня!F4:F10000,AP4,Баня!Y4:Y10000,A25)+SUMIFS(Адм!O4:O10000,Адм!F4:F10000,AP4,Адм!Y4:Y10000,A25)+SUMIFS(С.Х!O4:O10001,С.Х!F4:F10001,AP4,С.Х!Y4:Y10001,A25)+SUMIFS(новостр!N4:N10000,новостр!F4:F10000,AP4,новостр!X4:X10000,A25)+SUMIFS(авт!K4:K10003,авт!F4:F10003,AP4,авт!X4:X10003,A25)+SUMIFS(ЖС!S4:S9999,ЖС!F4:F9999,AP4,ЖС!AK4:AK9999,A25)+SUMIFS(Пр.откр.тер!N4:N10000,Пр.откр.тер!F4:F10000,AP4,Пр.откр.тер!U4:U10000,A25)</f>
        <v>0</v>
      </c>
      <c r="AT25" s="507"/>
      <c r="AU25" s="499">
        <f>SUMIFS(произв!A4:A10000,произв!F4:F10000,AT4,произв!Y4:Y10000,A25)+SUMIFS(торг!A4:A10000,торг!F4:F10000,AT4,торг!Y4:Y10000,A25)+SUMIFS(склад!A4:A10000,склад!F4:F10000,AT4,склад!Y4:Y10000,A25)+SUMIFS('обр '!A4:A10000,'обр '!F4:F10000,AT4,'обр '!Y4:Y10000,A25)+SUMIFS(детс!A4:A10000,детс!F4:F10000,AT4,детс!Y4:Y10000,A25)+SUMIFS(культ!A4:A10000,культ!F4:F10000,AT4,культ!Y4:Y10000,A25)+SUMIFS(спорт!A4:A10000,спорт!F4:F10000,AT4,спорт!Y4:Y10000,A25)+SUMIFS(лечеб!A4:A10000,лечеб!F4:F10000,AT4,лечеб!Y4:Y10000,A25)+SUMIFS(Баня!A4:A10000,Баня!F4:F10000,AT4,Баня!Y4:Y10000,A25)+SUMIFS(Адм!A4:A10000,Адм!F4:F10000,AT4,Адм!Y4:Y10000,A25)+SUMIFS(С.Х!A4:A10001,С.Х!F4:F10001,AT4,С.Х!Y4:Y10001,A25)+SUMIFS(новостр!A4:A10000,новостр!F4:F10000,AT4,новостр!X4:X10000,A25)+SUMIFS(авт!A4:A10003,авт!F4:F10003,AT4,авт!X4:X10003,A25)+SUMIFS(ЖС!A4:A9999,ЖС!F4:F9999,AT4,ЖС!AK4:AK9999,A25)+SUMIFS(Пр.откр.тер!A4:A10000,Пр.откр.тер!F4:F10000,AT4,Пр.откр.тер!U4:U10000,A25)</f>
        <v>0</v>
      </c>
      <c r="AV25" s="501"/>
      <c r="AW25" s="548">
        <f>SUMIFS(произв!O4:O10000,произв!F4:F10000,AT4,произв!Y4:Y10000,A25)+SUMIFS(торг!O4:O10000,торг!F4:F10000,AT4,торг!Y4:Y10000,A25)+SUMIFS(склад!O4:O10000,склад!F4:F10000,AT4,склад!Y4:Y10000,A25)+SUMIFS('обр '!O4:O10000,'обр '!F4:F10000,AT4,'обр '!Y4:Y10000,A25)+SUMIFS(детс!O4:O10000,детс!F4:F10000,AT4,детс!Y4:Y10000,A25)+SUMIFS(культ!O4:O10000,культ!F4:F10000,AT4,культ!Y4:Y10000,A25)+SUMIFS(спорт!O4:O10000,спорт!F4:F10000,AT4,спорт!Y4:Y10000,A25)+SUMIFS(лечеб!O4:O10000,лечеб!F4:F10000,AT4,лечеб!Y4:Y10000,A25)+SUMIFS(Баня!O4:O10000,Баня!F4:F10000,AT4,Баня!Y4:Y10000,A25)+SUMIFS(Адм!O4:O10000,Адм!F4:F10000,AT4,Адм!Y4:Y10000,A25)+SUMIFS(С.Х!O4:O10001,С.Х!F4:F10001,AT4,С.Х!Y4:Y10001,A25)+SUMIFS(новостр!N4:N10000,новостр!F4:F10000,AT4,новостр!X4:X10000,A25)+SUMIFS(авт!K4:K10003,авт!F4:F10003,AT4,авт!X4:X10003,A25)+SUMIFS(ЖС!S4:S9999,ЖС!F4:F9999,AT4,ЖС!AK4:AK9999,A25)+SUMIFS(Пр.откр.тер!N4:N10000,Пр.откр.тер!F4:F10000,AT4,Пр.откр.тер!U4:U10000,A25)</f>
        <v>0</v>
      </c>
      <c r="AX25" s="507"/>
      <c r="AY25" s="499">
        <f>SUMIFS(произв!A4:A10000,произв!F4:F10000,AX4,произв!Y4:Y10000,A25)+SUMIFS(торг!A4:A10000,торг!F4:F10000,AX4,торг!Y4:Y10000,A25)+SUMIFS(склад!A4:A10000,склад!F4:F10000,AX4,склад!Y4:Y10000,A25)+SUMIFS('обр '!A4:A10000,'обр '!F4:F10000,AX4,'обр '!Y4:Y10000,A25)+SUMIFS(детс!A4:A10000,детс!F4:F10000,AX4,детс!Y4:Y10000,A25)+SUMIFS(культ!A4:A10000,культ!F4:F10000,AX4,культ!Y4:Y10000,A25)+SUMIFS(спорт!A4:A10000,спорт!F4:F10000,AX4,спорт!Y4:Y10000,A25)+SUMIFS(лечеб!A4:A10000,лечеб!F4:F10000,AX4,лечеб!Y4:Y10000,A25)+SUMIFS(Баня!A4:A10000,Баня!F4:F10000,AX4,Баня!Y4:Y10000,A25)+SUMIFS(Адм!A4:A10000,Адм!F4:F10000,AX4,Адм!Y4:Y10000,A25)+SUMIFS(С.Х!A4:A10001,С.Х!F4:F10001,AX4,С.Х!Y4:Y10001,A25)+SUMIFS(новостр!A4:A10000,новостр!F4:F10000,AX4,новостр!X4:X10000,A25)+SUMIFS(авт!A4:A10003,авт!F4:F10003,AX4,авт!X4:X10003,A25)+SUMIFS(ЖС!A4:A9999,ЖС!F4:F9999,AX4,ЖС!AK4:AK9999,A25)+SUMIFS(Пр.откр.тер!A4:A10000,Пр.откр.тер!F4:F10000,AX4,Пр.откр.тер!U4:U10000,A25)</f>
        <v>0</v>
      </c>
      <c r="AZ25" s="501"/>
      <c r="BA25" s="548">
        <f>SUMIFS(произв!O4:O10000,произв!F4:F10000,AX4,произв!Y4:Y10000,A25)+SUMIFS(торг!O4:O10000,торг!F4:F10000,AX4,торг!Y4:Y10000,A25)+SUMIFS(склад!O4:O10000,склад!F4:F10000,AX4,склад!Y4:Y10000,A25)+SUMIFS('обр '!O4:O10000,'обр '!F4:F10000,AX4,'обр '!Y4:Y10000,A25)+SUMIFS(детс!O4:O10000,детс!F4:F10000,AX4,детс!Y4:Y10000,A25)+SUMIFS(культ!O4:O10000,культ!F4:F10000,AX4,культ!Y4:Y10000,A25)+SUMIFS(спорт!O4:O10000,спорт!F4:F10000,AX4,спорт!Y4:Y10000,A25)+SUMIFS(лечеб!O4:O10000,лечеб!F4:F10000,AX4,лечеб!Y4:Y10000,A25)+SUMIFS(Баня!O4:O10000,Баня!F4:F10000,AX4,Баня!Y4:Y10000,A25)+SUMIFS(Адм!O4:O10000,Адм!F4:F10000,AX4,Адм!Y4:Y10000,A25)+SUMIFS(С.Х!O4:O10001,С.Х!F4:F10001,AX4,С.Х!Y4:Y10001,A25)+SUMIFS(новостр!N4:N10000,новостр!F4:F10000,AX4,новостр!X4:X10000,A25)+SUMIFS(авт!K4:K10003,авт!F4:F10003,AX4,авт!X4:X10003,A25)+SUMIFS(ЖС!S4:S9999,ЖС!F4:F9999,AX4,ЖС!AK4:AK9999,A25)+SUMIFS(Пр.откр.тер!N4:N10000,Пр.откр.тер!F4:F10000,AX4,Пр.откр.тер!U4:U10000,A25)</f>
        <v>0</v>
      </c>
      <c r="BB25" s="507"/>
      <c r="BC25" s="499">
        <f>SUMIFS(произв!A4:A10000,произв!F4:F10000,BB4,произв!Y4:Y10000,A25)+SUMIFS(торг!A4:A10000,торг!F4:F10000,BB4,торг!Y4:Y10000,A25)+SUMIFS(склад!A4:A10000,склад!F4:F10000,BB4,склад!Y4:Y10000,A25)+SUMIFS('обр '!A4:A10000,'обр '!F4:F10000,BB4,'обр '!Y4:Y10000,A25)+SUMIFS(детс!A4:A10000,детс!F4:F10000,BB4,детс!Y4:Y10000,A25)+SUMIFS(культ!A4:A10000,культ!F4:F10000,BB4,культ!Y4:Y10000,A25)+SUMIFS(спорт!A4:A10000,спорт!F4:F10000,BB4,спорт!Y4:Y10000,A25)+SUMIFS(лечеб!A4:A10000,лечеб!F4:F10000,BB4,лечеб!Y4:Y10000,A25)+SUMIFS(Баня!A4:A10000,Баня!F4:F10000,BB4,Баня!Y4:Y10000,A25)+SUMIFS(Адм!A4:A10000,Адм!F4:F10000,BB4,Адм!Y4:Y10000,A25)+SUMIFS(С.Х!A4:A10001,С.Х!F4:F10001,BB4,С.Х!Y4:Y10001,A25)+SUMIFS(новостр!A4:A10000,новостр!F4:F10000,BB4,новостр!X4:X10000,A25)+SUMIFS(авт!A4:A10003,авт!F4:F10003,BB4,авт!X4:X10003,A25)+SUMIFS(ЖС!A4:A9999,ЖС!F4:F9999,BB4,ЖС!AK4:AK9999,A25)+SUMIFS(Пр.откр.тер!A4:A10000,Пр.откр.тер!F4:F10000,BB4,Пр.откр.тер!U4:U10000,A25)</f>
        <v>0</v>
      </c>
      <c r="BD25" s="501"/>
      <c r="BE25" s="548">
        <f>SUMIFS(произв!O4:O10000,произв!F4:F10000,BB4,произв!Y4:Y10000,A25)+SUMIFS(торг!O4:O10000,торг!F4:F10000,BB4,торг!Y4:Y10000,A25)+SUMIFS(склад!O4:O10000,склад!F4:F10000,BB4,склад!Y4:Y10000,A25)+SUMIFS('обр '!O4:O10000,'обр '!F4:F10000,BB4,'обр '!Y4:Y10000,A25)+SUMIFS(детс!O4:O10000,детс!F4:F10000,BB4,детс!Y4:Y10000,A25)+SUMIFS(культ!O4:O10000,культ!F4:F10000,BB4,культ!Y4:Y10000,A25)+SUMIFS(спорт!O4:O10000,спорт!F4:F10000,BB4,спорт!Y4:Y10000,A25)+SUMIFS(лечеб!O4:O10000,лечеб!F4:F10000,BB4,лечеб!Y4:Y10000,A25)+SUMIFS(Баня!O4:O10000,Баня!F4:F10000,BB4,Баня!Y4:Y10000,A25)+SUMIFS(Адм!O4:O10000,Адм!F4:F10000,BB4,Адм!Y4:Y10000,A25)+SUMIFS(С.Х!O4:O10001,С.Х!F4:F10001,BB4,С.Х!Y4:Y10001,A25)+SUMIFS(новостр!N4:N10000,новостр!F4:F10000,BB4,новостр!X4:X10000,A25)+SUMIFS(авт!K4:K10003,авт!F4:F10003,BB4,авт!X4:X10003,A25)+SUMIFS(ЖС!S4:S9999,ЖС!F4:F9999,BB4,ЖС!AK4:AK9999,A25)+SUMIFS(Пр.откр.тер!N4:N10000,Пр.откр.тер!F4:F10000,BB4,Пр.откр.тер!U4:U10000,A25)</f>
        <v>0</v>
      </c>
      <c r="BF25" s="507"/>
      <c r="BG25" s="499">
        <f>SUMIFS(произв!A4:A10000,произв!F4:F10000,BF4,произв!Y4:Y10000,A25)+SUMIFS(торг!A4:A10000,торг!F4:F10000,BF4,торг!Y4:Y10000,A25)+SUMIFS(склад!A4:A10000,склад!F4:F10000,BF4,склад!Y4:Y10000,A25)+SUMIFS('обр '!A4:A10000,'обр '!F4:F10000,BF4,'обр '!Y4:Y10000,A25)+SUMIFS(детс!A4:A10000,детс!F4:F10000,BF4,детс!Y4:Y10000,A25)+SUMIFS(культ!A4:A10000,культ!F4:F10000,BF4,культ!Y4:Y10000,A25)+SUMIFS(спорт!A4:A10000,спорт!F4:F10000,BF4,спорт!Y4:Y10000,A25)+SUMIFS(лечеб!A4:A10000,лечеб!F4:F10000,BF4,лечеб!Y4:Y10000,A25)+SUMIFS(Баня!A4:A10000,Баня!F4:F10000,BF4,Баня!Y4:Y10000,A25)+SUMIFS(Адм!A4:A10000,Адм!F4:F10000,BF4,Адм!Y4:Y10000,A25)+SUMIFS(С.Х!A4:A10001,С.Х!F4:F10001,BF4,С.Х!Y4:Y10001,A25)+SUMIFS(новостр!A4:A10000,новостр!F4:F10000,BF4,новостр!X4:X10000,A25)+SUMIFS(авт!A4:A10003,авт!F4:F10003,BF4,авт!X4:X10003,A25)+SUMIFS(ЖС!A4:A9999,ЖС!F4:F9999,BF4,ЖС!AK4:AK9999,A25)+SUMIFS(Пр.откр.тер!A4:A10000,Пр.откр.тер!F4:F10000,BF4,Пр.откр.тер!U4:U10000,A25)</f>
        <v>0</v>
      </c>
      <c r="BH25" s="501"/>
      <c r="BI25" s="549">
        <f>SUMIFS(произв!O4:O10000,произв!F4:F10000,BF4,произв!Y4:Y10000,A25)+SUMIFS(торг!O4:O10000,торг!F4:F10000,BF4,торг!Y4:Y10000,A25)+SUMIFS(склад!O4:O10000,склад!F4:F10000,BF4,склад!Y4:Y10000,A25)+SUMIFS('обр '!O4:O10000,'обр '!F4:F10000,BF4,'обр '!Y4:Y10000,A25)+SUMIFS(детс!O4:O10000,детс!F4:F10000,BF4,детс!Y4:Y10000,A25)+SUMIFS(культ!O4:O10000,культ!F4:F10000,BF4,культ!Y4:Y10000,A25)+SUMIFS(спорт!O4:O10000,спорт!F4:F10000,BF4,спорт!Y4:Y10000,A25)+SUMIFS(лечеб!O4:O10000,лечеб!F4:F10000,BF4,лечеб!Y4:Y10000,A25)+SUMIFS(Баня!O4:O10000,Баня!F4:F10000,BF4,Баня!Y4:Y10000,A25)+SUMIFS(Адм!O4:O10000,Адм!F4:F10000,BF4,Адм!Y4:Y10000,A25)+SUMIFS(С.Х!O4:O10001,С.Х!F4:F10001,BF4,С.Х!Y4:Y10001,A25)+SUMIFS(новостр!N4:N10000,новостр!F4:F10000,BF4,новостр!X4:X10000,A25)+SUMIFS(авт!K4:K10003,авт!F4:F10003,BF4,авт!X4:X10003,A25)+SUMIFS(ЖС!S4:S9999,ЖС!F4:F9999,BF4,ЖС!AK4:AK9999,A25)+SUMIFS(Пр.откр.тер!N4:N10000,Пр.откр.тер!F4:F10000,BF4,Пр.откр.тер!U4:U10000,A25)</f>
        <v>0</v>
      </c>
      <c r="BJ25" s="507"/>
      <c r="BK25" s="499">
        <f>SUMIFS(произв!A4:A10000,произв!F4:F10000,BJ4,произв!Y4:Y10000,A25)+SUMIFS(торг!A4:A10000,торг!F4:F10000,BJ4,торг!Y4:Y10000,A25)+SUMIFS(склад!A4:A10000,склад!F4:F10000,BJ4,склад!Y4:Y10000,A25)+SUMIFS('обр '!A4:A10000,'обр '!F4:F10000,BJ4,'обр '!Y4:Y10000,A25)+SUMIFS(детс!A4:A10000,детс!F4:F10000,BJ4,детс!Y4:Y10000,A25)+SUMIFS(культ!A4:A10000,культ!F4:F10000,BJ4,культ!Y4:Y10000,A25)+SUMIFS(спорт!A4:A10000,спорт!F4:F10000,BJ4,спорт!Y4:Y10000,A25)+SUMIFS(лечеб!A4:A10000,лечеб!F4:F10000,BJ4,лечеб!Y4:Y10000,A25)+SUMIFS(Баня!A4:A10000,Баня!F4:F10000,BJ4,Баня!Y4:Y10000,A25)+SUMIFS(Адм!A4:A10000,Адм!F4:F10000,BJ4,Адм!Y4:Y10000,A25)+SUMIFS(С.Х!A4:A10001,С.Х!F4:F10001,BJ4,С.Х!Y4:Y10001,A25)+SUMIFS(новостр!A4:A10000,новостр!F4:F10000,BJ4,новостр!X4:X10000,A25)+SUMIFS(авт!A4:A10003,авт!F4:F10003,BJ4,авт!X4:X10003,A25)+SUMIFS(ЖС!A4:A9999,ЖС!F4:F9999,BJ4,ЖС!AK4:AK9999,A25)+SUMIFS(Пр.откр.тер!A4:A10000,Пр.откр.тер!F4:F10000,BJ4,Пр.откр.тер!U4:U10000,A25)</f>
        <v>0</v>
      </c>
      <c r="BL25" s="501"/>
      <c r="BM25" s="548">
        <f>SUMIFS(произв!O4:O10000,произв!F4:F10000,BJ4,произв!Y4:Y10000,A25)+SUMIFS(торг!O4:O10000,торг!F4:F10000,BJ4,торг!Y4:Y10000,A25)+SUMIFS(склад!O4:O10000,склад!F4:F10000,BJ4,склад!Y4:Y10000,A25)+SUMIFS('обр '!O4:O10000,'обр '!F4:F10000,BJ4,'обр '!Y4:Y10000,A25)+SUMIFS(детс!O4:O10000,детс!F4:F10000,BJ4,детс!Y4:Y10000,A25)+SUMIFS(культ!O4:O10000,культ!F4:F10000,BJ4,культ!Y4:Y10000,A25)+SUMIFS(спорт!O4:O10000,спорт!F4:F10000,BJ4,спорт!Y4:Y10000,A25)+SUMIFS(лечеб!O4:O10000,лечеб!F4:F10000,BJ4,лечеб!Y4:Y10000,A25)+SUMIFS(Баня!O4:O10000,Баня!F4:F10000,BJ4,Баня!Y4:Y10000,A25)+SUMIFS(Адм!O4:O10000,Адм!F4:F10000,BJ4,Адм!Y4:Y10000,A25)+SUMIFS(С.Х!O4:O10001,С.Х!F4:F10001,BJ4,С.Х!Y4:Y10001,A25)+SUMIFS(новостр!N4:N10000,новостр!F4:F10000,BJ4,новостр!X4:X10000,A25)+SUMIFS(авт!K4:K10003,авт!F4:F10003,BJ4,авт!X4:X10003,A25)+SUMIFS(ЖС!S4:S9999,ЖС!F4:F9999,BJ4,ЖС!AK4:AK9999,A25)+SUMIFS(Пр.откр.тер!N4:N10000,Пр.откр.тер!F4:F10000,BJ4,Пр.откр.тер!U4:U10000,A25)</f>
        <v>0</v>
      </c>
      <c r="BN25" s="507"/>
      <c r="BO25" s="499">
        <f>SUMIFS(произв!A4:A10000,произв!F4:F10000,BN4,произв!Y4:Y10000,A25)+SUMIFS(торг!A4:A10000,торг!F4:F10000,BN4,торг!Y4:Y10000,A25)+SUMIFS(склад!A4:A10000,склад!F4:F10000,BN4,склад!Y4:Y10000,A25)+SUMIFS('обр '!A4:A10000,'обр '!F4:F10000,BN4,'обр '!Y4:Y10000,A25)+SUMIFS(детс!A4:A10000,детс!F4:F10000,BN4,детс!Y4:Y10000,A25)+SUMIFS(культ!A4:A10000,культ!F4:F10000,BN4,культ!Y4:Y10000,A25)+SUMIFS(спорт!A4:A10000,спорт!F4:F10000,BN4,спорт!Y4:Y10000,A25)+SUMIFS(лечеб!A4:A10000,лечеб!F4:F10000,BN4,лечеб!Y4:Y10000,A25)+SUMIFS(Баня!A4:A10000,Баня!F4:F10000,BN4,Баня!Y4:Y10000,A25)+SUMIFS(Адм!A4:A10000,Адм!F4:F10000,BN4,Адм!Y4:Y10000,A25)+SUMIFS(С.Х!A4:A10001,С.Х!F4:F10001,BN4,С.Х!Y4:Y10001,A25)+SUMIFS(новостр!A4:A10000,новостр!F4:F10000,BN4,новостр!X4:X10000,A25)+SUMIFS(авт!A4:A10003,авт!F4:F10003,BN4,авт!X4:X10003,A25)+SUMIFS(ЖС!A4:A9999,ЖС!F4:F9999,BN4,ЖС!AK4:AK9999,A25)+SUMIFS(Пр.откр.тер!A4:A10000,Пр.откр.тер!F4:F10000,BN4,Пр.откр.тер!U4:U10000,A25)</f>
        <v>0</v>
      </c>
      <c r="BP25" s="501"/>
      <c r="BQ25" s="548">
        <f>SUMIFS(произв!O4:O10000,произв!F4:F10000,BN4,произв!Y4:Y10000,A25)+SUMIFS(торг!O4:O10000,торг!F4:F10000,BN4,торг!Y4:Y10000,A25)+SUMIFS(склад!O4:O10000,склад!F4:F10000,BN4,склад!Y4:Y10000,A25)+SUMIFS('обр '!O4:O10000,'обр '!F4:F10000,BN4,'обр '!Y4:Y10000,A25)+SUMIFS(детс!O4:O10000,детс!F4:F10000,BN4,детс!Y4:Y10000,A25)+SUMIFS(культ!O4:O10000,культ!F4:F10000,BN4,культ!Y4:Y10000,A25)+SUMIFS(спорт!O4:O10000,спорт!F4:F10000,BN4,спорт!Y4:Y10000,A25)+SUMIFS(лечеб!O4:O10000,лечеб!F4:F10000,BN4,лечеб!Y4:Y10000,A25)+SUMIFS(Баня!O4:O10000,Баня!F4:F10000,BN4,Баня!Y4:Y10000,A25)+SUMIFS(Адм!O4:O10000,Адм!F4:F10000,BN4,Адм!Y4:Y10000,A25)+SUMIFS(С.Х!O4:O10001,С.Х!F4:F10001,BN4,С.Х!Y4:Y10001,A25)+SUMIFS(новостр!N4:N10000,новостр!F4:F10000,BN4,новостр!X4:X10000,A25)+SUMIFS(авт!K4:K10003,авт!F4:F10003,BN4,авт!X4:X10003,A25)+SUMIFS(ЖС!S4:S9999,ЖС!F4:F9999,BN4,ЖС!AK4:AK9999,A25)+SUMIFS(Пр.откр.тер!N4:N10000,Пр.откр.тер!F4:F10000,BN4,Пр.откр.тер!U4:U10000,A25)</f>
        <v>0</v>
      </c>
      <c r="BR25" s="507"/>
      <c r="BS25" s="499">
        <f>SUMIFS(произв!A4:A10000,произв!F4:F10000,BR4,произв!Y4:Y10000,A25)+SUMIFS(торг!A4:A10000,торг!F4:F10000,BR4,торг!Y4:Y10000,A25)+SUMIFS(склад!A4:A10000,склад!F4:F10000,BR4,склад!Y4:Y10000,A25)+SUMIFS('обр '!A4:A10000,'обр '!F4:F10000,BR4,'обр '!Y4:Y10000,A25)+SUMIFS(детс!A4:A10000,детс!F4:F10000,BR4,детс!Y4:Y10000,A25)+SUMIFS(культ!A4:A10000,культ!F4:F10000,BR4,культ!Y4:Y10000,A25)+SUMIFS(спорт!A4:A10000,спорт!F4:F10000,BR4,спорт!Y4:Y10000,A25)+SUMIFS(лечеб!A4:A10000,лечеб!F4:F10000,BR4,лечеб!Y4:Y10000,A25)+SUMIFS(Баня!A4:A10000,Баня!F4:F10000,BR4,Баня!Y4:Y10000,A25)+SUMIFS(Адм!A4:A10000,Адм!F4:F10000,BR4,Адм!Y4:Y10000,A25)+SUMIFS(С.Х!A4:A10001,С.Х!F4:F10001,BR4,С.Х!Y4:Y10001,A25)+SUMIFS(новостр!A4:A10000,новостр!F4:F10000,BR4,новостр!X4:X10000,A25)+SUMIFS(авт!A4:A10003,авт!F4:F10003,BR4,авт!X4:X10003,A25)+SUMIFS(ЖС!A4:A9999,ЖС!F4:F9999,BR4,ЖС!AK4:AK9999,A25)+SUMIFS(Пр.откр.тер!A4:A10000,Пр.откр.тер!F4:F10000,BR4,Пр.откр.тер!U4:U10000,A25)</f>
        <v>0</v>
      </c>
      <c r="BT25" s="501"/>
      <c r="BU25" s="548">
        <f>SUMIFS(произв!O4:O10000,произв!F4:F10000,BR4,произв!Y4:Y10000,A25)+SUMIFS(торг!O4:O10000,торг!F4:F10000,BR4,торг!Y4:Y10000,A25)+SUMIFS(склад!O4:O10000,склад!F4:F10000,BR4,склад!Y4:Y10000,A25)+SUMIFS('обр '!O4:O10000,'обр '!F4:F10000,BR4,'обр '!Y4:Y10000,A25)+SUMIFS(детс!O4:O10000,детс!F4:F10000,BR4,детс!Y4:Y10000,A25)+SUMIFS(культ!O4:O10000,культ!F4:F10000,BR4,культ!Y4:Y10000,A25)+SUMIFS(спорт!O4:O10000,спорт!F4:F10000,BR4,спорт!Y4:Y10000,A25)+SUMIFS(лечеб!O4:O10000,лечеб!F4:F10000,BR4,лечеб!Y4:Y10000,A25)+SUMIFS(Баня!O4:O10000,Баня!F4:F10000,BR4,Баня!Y4:Y10000,A25)+SUMIFS(Адм!O4:O10000,Адм!F4:F10000,BR4,Адм!Y4:Y10000,A25)+SUMIFS(С.Х!O4:O10001,С.Х!F4:F10001,BR4,С.Х!Y4:Y10001,A25)+SUMIFS(новостр!N4:N10000,новостр!F4:F10000,BR4,новостр!X4:X10000,A25)+SUMIFS(авт!K4:K10003,авт!F4:F10003,BR4,авт!X4:X10003,A25)+SUMIFS(ЖС!S4:S9999,ЖС!F4:F9999,BR4,ЖС!AK4:AK9999,A25)+SUMIFS(Пр.откр.тер!N4:N10000,Пр.откр.тер!F4:F10000,BR4,Пр.откр.тер!U4:U10000,A25)</f>
        <v>0</v>
      </c>
      <c r="BV25" s="507"/>
      <c r="BW25" s="499">
        <f>SUMIFS(произв!A4:A10000,произв!F4:F10000,BV4,произв!Y4:Y10000,A25)+SUMIFS(торг!A4:A10000,торг!F4:F10000,BV4,торг!Y4:Y10000,A25)+SUMIFS(склад!A4:A10000,склад!F4:F10000,BV4,склад!Y4:Y10000,A25)+SUMIFS('обр '!A4:A10000,'обр '!F4:F10000,BV4,'обр '!Y4:Y10000,A25)+SUMIFS(детс!A4:A10000,детс!F4:F10000,BV4,детс!Y4:Y10000,A25)+SUMIFS(культ!A4:A10000,культ!F4:F10000,BV4,культ!Y4:Y10000,A25)+SUMIFS(спорт!A4:A10000,спорт!F4:F10000,BV4,спорт!Y4:Y10000,A25)+SUMIFS(лечеб!A4:A10000,лечеб!F4:F10000,BV4,лечеб!Y4:Y10000,A25)+SUMIFS(Баня!A4:A10000,Баня!F4:F10000,BV4,Баня!Y4:Y10000,A25)+SUMIFS(Адм!A4:A10000,Адм!F4:F10000,BV4,Адм!Y4:Y10000,A25)+SUMIFS(С.Х!A4:A10001,С.Х!F4:F10001,BV4,С.Х!Y4:Y10001,A25)+SUMIFS(новостр!A4:A10000,новостр!F4:F10000,BV4,новостр!X4:X10000,A25)+SUMIFS(авт!A4:A10003,авт!F4:F10003,BV4,авт!X4:X10003,A25)+SUMIFS(ЖС!A4:A9999,ЖС!F4:F9999,BV4,ЖС!AK4:AK9999,A25)+SUMIFS(Пр.откр.тер!A4:A10000,Пр.откр.тер!F4:F10000,BV4,Пр.откр.тер!U4:U10000,A25)</f>
        <v>0</v>
      </c>
      <c r="BX25" s="501"/>
      <c r="BY25" s="548">
        <f>SUMIFS(произв!O4:O10000,произв!F4:F10000,BV4,произв!Y4:Y10000,A25)+SUMIFS(торг!O4:O10000,торг!F4:F10000,BV4,торг!Y4:Y10000,A25)+SUMIFS(склад!O4:O10000,склад!F4:F10000,BV4,склад!Y4:Y10000,A25)+SUMIFS('обр '!O4:O10000,'обр '!F4:F10000,BV4,'обр '!Y4:Y10000,A25)+SUMIFS(детс!O4:O10000,детс!F4:F10000,BV4,детс!Y4:Y10000,A25)+SUMIFS(культ!O4:O10000,культ!F4:F10000,BV4,культ!Y4:Y10000,A25)+SUMIFS(спорт!O4:O10000,спорт!F4:F10000,BV4,спорт!Y4:Y10000,A25)+SUMIFS(лечеб!O4:O10000,лечеб!F4:F10000,BV4,лечеб!Y4:Y10000,A25)+SUMIFS(Баня!O4:O10000,Баня!F4:F10000,BV4,Баня!Y4:Y10000,A25)+SUMIFS(Адм!O4:O10000,Адм!F4:F10000,BV4,Адм!Y4:Y10000,A25)+SUMIFS(С.Х!O4:O10001,С.Х!F4:F10001,BV4,С.Х!Y4:Y10001,A25)+SUMIFS(новостр!N4:N10000,новостр!F4:F10000,BV4,новостр!X4:X10000,A25)+SUMIFS(авт!K4:K10003,авт!F4:F10003,BV4,авт!X4:X10003,A25)+SUMIFS(ЖС!S4:S9999,ЖС!F4:F9999,BV4,ЖС!AK4:AK9999,A25)+SUMIFS(Пр.откр.тер!N4:N10000,Пр.откр.тер!F4:F10000,BV4,Пр.откр.тер!U4:U10000,A25)</f>
        <v>0</v>
      </c>
      <c r="BZ25" s="507"/>
      <c r="CA25" s="499">
        <f>SUMIFS(произв!A4:A10000,произв!F4:F10000,BZ4,произв!Y4:Y10000,A25)+SUMIFS(торг!A4:A10000,торг!F4:F10000,BZ4,торг!Y4:Y10000,A25)+SUMIFS(склад!A4:A10000,склад!F4:F10000,BZ4,склад!Y4:Y10000,A25)+SUMIFS('обр '!A4:A10000,'обр '!F4:F10000,BZ4,'обр '!Y4:Y10000,A25)+SUMIFS(детс!A4:A10000,детс!F4:F10000,BZ4,детс!Y4:Y10000,A25)+SUMIFS(культ!A4:A10000,культ!F4:F10000,BZ4,культ!Y4:Y10000,A25)+SUMIFS(спорт!A4:A10000,спорт!F4:F10000,BZ4,спорт!Y4:Y10000,A25)+SUMIFS(лечеб!A4:A10000,лечеб!F4:F10000,BZ4,лечеб!Y4:Y10000,A25)+SUMIFS(Баня!A4:A10000,Баня!F4:F10000,BZ4,Баня!Y4:Y10000,A25)+SUMIFS(Адм!A4:A10000,Адм!F4:F10000,BZ4,Адм!Y4:Y10000,A25)+SUMIFS(С.Х!A4:A10001,С.Х!F4:F10001,BZ4,С.Х!Y4:Y10001,A25)+SUMIFS(новостр!A4:A10000,новостр!F4:F10000,BZ4,новостр!X4:X10000,A25)+SUMIFS(авт!A4:A10003,авт!F4:F10003,BZ4,авт!X4:X10003,A25)+SUMIFS(ЖС!A4:A9999,ЖС!F4:F9999,BZ4,ЖС!AK4:AK9999,A25)+SUMIFS(Пр.откр.тер!A4:A10000,Пр.откр.тер!F4:F10000,BZ4,Пр.откр.тер!U4:U10000,A25)</f>
        <v>0</v>
      </c>
      <c r="CB25" s="501"/>
      <c r="CC25" s="549">
        <f>SUMIFS(произв!O4:O10000,произв!F4:F10000,BZ4,произв!Y4:Y10000,A25)+SUMIFS(торг!O4:O10000,торг!F4:F10000,BZ4,торг!Y4:Y10000,A25)+SUMIFS(склад!O4:O10000,склад!F4:F10000,BZ4,склад!Y4:Y10000,A25)+SUMIFS('обр '!O4:O10000,'обр '!F4:F10000,BZ4,'обр '!Y4:Y10000,A25)+SUMIFS(детс!O4:O10000,детс!F4:F10000,BZ4,детс!Y4:Y10000,A25)+SUMIFS(культ!O4:O10000,культ!F4:F10000,BZ4,культ!Y4:Y10000,A25)+SUMIFS(спорт!O4:O10000,спорт!F4:F10000,BZ4,спорт!Y4:Y10000,A25)+SUMIFS(лечеб!O4:O10000,лечеб!F4:F10000,BZ4,лечеб!Y4:Y10000,A25)+SUMIFS(Баня!O4:O10000,Баня!F4:F10000,BZ4,Баня!Y4:Y10000,A25)+SUMIFS(Адм!O4:O10000,Адм!F4:F10000,BZ4,Адм!Y4:Y10000,A25)+SUMIFS(С.Х!O4:O10001,С.Х!F4:F10001,BZ4,С.Х!Y4:Y10001,A25)+SUMIFS(новостр!N4:N10000,новостр!F4:F10000,BZ4,новостр!X4:X10000,A25)+SUMIFS(авт!K4:K10003,авт!F4:F10003,BZ4,авт!X4:X10003,A25)+SUMIFS(ЖС!S4:S9999,ЖС!F4:F9999,BZ4,ЖС!AK4:AK9999,A25)+SUMIFS(Пр.откр.тер!N4:N10000,Пр.откр.тер!F4:F10000,BZ4,Пр.откр.тер!U4:U10000,A25)</f>
        <v>0</v>
      </c>
      <c r="CD25" s="507"/>
      <c r="CE25" s="499">
        <f>SUMIFS(произв!A4:A10000,произв!F4:F10000,CD4,произв!Y4:Y10000,A25)+SUMIFS(торг!A4:A10000,торг!F4:F10000,CD4,торг!Y4:Y10000,A25)+SUMIFS(склад!A4:A10000,склад!F4:F10000,CD4,склад!Y4:Y10000,A25)+SUMIFS('обр '!A4:A10000,'обр '!F4:F10000,CD4,'обр '!Y4:Y10000,A25)+SUMIFS(детс!A4:A10000,детс!F4:F10000,CD4,детс!Y4:Y10000,A25)+SUMIFS(культ!A4:A10000,культ!F4:F10000,CD4,культ!Y4:Y10000,A25)+SUMIFS(спорт!A4:A10000,спорт!F4:F10000,CD4,спорт!Y4:Y10000,A25)+SUMIFS(лечеб!A4:A10000,лечеб!F4:F10000,CD4,лечеб!Y4:Y10000,A25)+SUMIFS(Баня!A4:A10000,Баня!F4:F10000,CD4,Баня!Y4:Y10000,A25)+SUMIFS(Адм!A4:A10000,Адм!F4:F10000,CD4,Адм!Y4:Y10000,A25)+SUMIFS(С.Х!A4:A10001,С.Х!F4:F10001,CD4,С.Х!Y4:Y10001,A25)+SUMIFS(новостр!A4:A10000,новостр!F4:F10000,CD4,новостр!X4:X10000,A25)+SUMIFS(авт!A4:A10003,авт!F4:F10003,CD4,авт!X4:X10003,A25)+SUMIFS(ЖС!A4:A9999,ЖС!F4:F9999,CD4,ЖС!AK4:AK9999,A25)+SUMIFS(Пр.откр.тер!A4:A10000,Пр.откр.тер!F4:F10000,CD4,Пр.откр.тер!U4:U10000,A25)</f>
        <v>0</v>
      </c>
      <c r="CF25" s="501"/>
      <c r="CG25" s="548">
        <f>SUMIFS(произв!O4:O10000,произв!F4:F10000,CD4,произв!Y4:Y10000,A25)+SUMIFS(торг!O4:O10000,торг!F4:F10000,CD4,торг!Y4:Y10000,A25)+SUMIFS(склад!O4:O10000,склад!F4:F10000,CD4,склад!Y4:Y10000,A25)+SUMIFS('обр '!O4:O10000,'обр '!F4:F10000,CD4,'обр '!Y4:Y10000,A25)+SUMIFS(детс!O4:O10000,детс!F4:F10000,CD4,детс!Y4:Y10000,A25)+SUMIFS(культ!O4:O10000,культ!F4:F10000,CD4,культ!Y4:Y10000,A25)+SUMIFS(спорт!O4:O10000,спорт!F4:F10000,CD4,спорт!Y4:Y10000,A25)+SUMIFS(лечеб!O4:O10000,лечеб!F4:F10000,CD4,лечеб!Y4:Y10000,A25)+SUMIFS(Баня!O4:O10000,Баня!F4:F10000,CD4,Баня!Y4:Y10000,A25)+SUMIFS(Адм!O4:O10000,Адм!F4:F10000,CD4,Адм!Y4:Y10000,A25)+SUMIFS(С.Х!O4:O10001,С.Х!F4:F10001,CD4,С.Х!Y4:Y10001,A25)+SUMIFS(новостр!N4:N10000,новостр!F4:F10000,CD4,новостр!X4:X10000,A25)+SUMIFS(авт!K4:K10003,авт!F4:F10003,CD4,авт!X4:X10003,A25)+SUMIFS(ЖС!S4:S9999,ЖС!F4:F9999,CD4,ЖС!AK4:AK9999,A25)+SUMIFS(Пр.откр.тер!N4:N10000,Пр.откр.тер!F4:F10000,CD4,Пр.откр.тер!U4:U10000,A25)</f>
        <v>0</v>
      </c>
      <c r="CH25" s="507"/>
      <c r="CI25" s="499">
        <f>SUMIFS(произв!A4:A10000,произв!F4:F10000,CH4,произв!Y4:Y10000,A25)+SUMIFS(торг!A4:A10000,торг!F4:F10000,CH4,торг!Y4:Y10000,A25)+SUMIFS(склад!A4:A10000,склад!F4:F10000,CH4,склад!Y4:Y10000,A25)+SUMIFS('обр '!A4:A10000,'обр '!F4:F10000,CH4,'обр '!Y4:Y10000,A25)+SUMIFS(детс!A4:A10000,детс!F4:F10000,CH4,детс!Y4:Y10000,A25)+SUMIFS(культ!A4:A10000,культ!F4:F10000,CH4,культ!Y4:Y10000,A25)+SUMIFS(спорт!A4:A10000,спорт!F4:F10000,CH4,спорт!Y4:Y10000,A25)+SUMIFS(лечеб!A4:A10000,лечеб!F4:F10000,CH4,лечеб!Y4:Y10000,A25)+SUMIFS(Баня!A4:A10000,Баня!F4:F10000,CH4,Баня!Y4:Y10000,A25)+SUMIFS(Адм!A4:A10000,Адм!F4:F10000,CH4,Адм!Y4:Y10000,A25)+SUMIFS(С.Х!A4:A10001,С.Х!F4:F10001,CH4,С.Х!Y4:Y10001,A25)+SUMIFS(новостр!A4:A10000,новостр!F4:F10000,CH4,новостр!X4:X10000,A25)+SUMIFS(авт!A4:A10003,авт!F4:F10003,CH4,авт!X4:X10003,A25)+SUMIFS(ЖС!A4:A9999,ЖС!F4:F9999,CH4,ЖС!AK4:AK9999,A25)+SUMIFS(Пр.откр.тер!A4:A10000,Пр.откр.тер!F4:F10000,CH4,Пр.откр.тер!U4:U10000,A25)</f>
        <v>0</v>
      </c>
      <c r="CJ25" s="501"/>
      <c r="CK25" s="548">
        <f>SUMIFS(произв!O4:O10000,произв!F4:F10000,CH4,произв!Y4:Y10000,A25)+SUMIFS(торг!O4:O10000,торг!F4:F10000,CH4,торг!Y4:Y10000,A25)+SUMIFS(склад!O4:O10000,склад!F4:F10000,CH4,склад!Y4:Y10000,A25)+SUMIFS('обр '!O4:O10000,'обр '!F4:F10000,CH4,'обр '!Y4:Y10000,A25)+SUMIFS(детс!O4:O10000,детс!F4:F10000,CH4,детс!Y4:Y10000,A25)+SUMIFS(культ!O4:O10000,культ!F4:F10000,CH4,культ!Y4:Y10000,A25)+SUMIFS(спорт!O4:O10000,спорт!F4:F10000,CH4,спорт!Y4:Y10000,A25)+SUMIFS(лечеб!O4:O10000,лечеб!F4:F10000,CH4,лечеб!Y4:Y10000,A25)+SUMIFS(Баня!O4:O10000,Баня!F4:F10000,CH4,Баня!Y4:Y10000,A25)+SUMIFS(Адм!O4:O10000,Адм!F4:F10000,CH4,Адм!Y4:Y10000,A25)+SUMIFS(С.Х!O4:O10001,С.Х!F4:F10001,CH4,С.Х!Y4:Y10001,A25)+SUMIFS(новостр!N4:N10000,новостр!F4:F10000,CH4,новостр!X4:X10000,A25)+SUMIFS(авт!K4:K10003,авт!F4:F10003,CH4,авт!X4:X10003,A25)+SUMIFS(ЖС!S4:S9999,ЖС!F4:F9999,CH4,ЖС!AK4:AK9999,A25)+SUMIFS(Пр.откр.тер!N4:N10000,Пр.откр.тер!F4:F10000,CH4,Пр.откр.тер!U4:U10000,A25)</f>
        <v>0</v>
      </c>
    </row>
    <row r="26" spans="1:89" ht="21" thickBot="1">
      <c r="A26" s="539" t="s">
        <v>788</v>
      </c>
      <c r="B26" s="610">
        <v>180</v>
      </c>
      <c r="C26" s="546">
        <f t="shared" si="0"/>
        <v>126</v>
      </c>
      <c r="D26" s="2329">
        <v>10591.8</v>
      </c>
      <c r="E26" s="2327">
        <f t="shared" si="1"/>
        <v>19492.400000000001</v>
      </c>
      <c r="F26" s="527">
        <v>64</v>
      </c>
      <c r="G26" s="528">
        <v>71</v>
      </c>
      <c r="H26" s="533">
        <v>2807</v>
      </c>
      <c r="I26" s="534">
        <v>3692.4</v>
      </c>
      <c r="J26" s="676">
        <f>B26/B34*100%</f>
        <v>0.88235294117647056</v>
      </c>
      <c r="K26" s="676">
        <f>C26/C34*100%</f>
        <v>0.86301369863013699</v>
      </c>
      <c r="L26" s="676">
        <f>D26/D34*100%</f>
        <v>0.94638932075269389</v>
      </c>
      <c r="M26" s="676">
        <f>E26/E34*100%</f>
        <v>1</v>
      </c>
      <c r="N26" s="507"/>
      <c r="O26" s="499">
        <f>SUMIFS(произв!A4:A10000,произв!F4:F10000,N4,произв!Y4:Y10000,A26)+SUMIFS(торг!A4:A10000,торг!F4:F10000,N4,торг!Y4:Y10000,A26)+SUMIFS(склад!A4:A10000,склад!F4:F10000,N4,склад!Y4:Y10000,A26)+SUMIFS('обр '!A4:A10000,'обр '!F4:F10000,N4,'обр '!Y4:Y10000,A26)+SUMIFS(детс!A4:A10000,детс!F4:F10000,N4,детс!Y4:Y10000,A26)+SUMIFS(культ!A4:A10000,культ!F4:F10000,N4,культ!Y4:Y10000,A26)+SUMIFS(спорт!A4:A10000,спорт!F4:F10000,N4,спорт!Y4:Y10000,A26)+SUMIFS(лечеб!A4:A10000,лечеб!F4:F10000,N4,лечеб!Y4:Y10000,A26)+SUMIFS(Баня!A4:A10000,Баня!F4:F10000,N4,Баня!Y4:Y10000,A26)+SUMIFS(Адм!A4:A10000,Адм!F4:F10000,N4,Адм!Y4:Y10000,A26)+SUMIFS(С.Х!A4:A10001,С.Х!F4:F10001,N4,С.Х!Y4:Y10001,A26)+SUMIFS(новостр!A4:A10000,новостр!F4:F10000,N4,новостр!X4:X10000,A26)+SUMIFS(авт!A4:A10003,авт!F4:F10003,N4,авт!X4:X10003,A26)+SUMIFS(ЖС!A4:A9999,ЖС!F4:F9999,N4,ЖС!AK4:AK9999,A26)+SUMIFS(Пр.откр.тер!A4:A10000,Пр.откр.тер!F4:F10000,N4,Пр.откр.тер!U4:U10000,A26)</f>
        <v>14</v>
      </c>
      <c r="P26" s="501"/>
      <c r="Q26" s="548">
        <f>SUMIFS(произв!O4:O10000,произв!F4:F10000,N4,произв!Y4:Y10000,A26)+SUMIFS(торг!O4:O10000,торг!F4:F10000,N4,торг!Y4:Y10000,A26)+SUMIFS(склад!O4:O10000,склад!F4:F10000,N4,склад!Y4:Y10000,A26)+SUMIFS('обр '!O4:O10000,'обр '!F4:F10000,N4,'обр '!Y4:Y10000,A26)+SUMIFS(детс!O4:O10000,детс!F4:F10000,N4,детс!Y4:Y10000,A26)+SUMIFS(культ!O4:O10000,культ!F4:F10000,N4,культ!Y4:Y10000,A26)+SUMIFS(спорт!O4:O10000,спорт!F4:F10000,N4,спорт!Y4:Y10000,A26)+SUMIFS(лечеб!O4:O10000,лечеб!F4:F10000,N4,лечеб!Y4:Y10000,A26)+SUMIFS(Баня!O4:O10000,Баня!F4:F10000,N4,Баня!Y4:Y10000,A26)+SUMIFS(Адм!O4:O10000,Адм!F4:F10000,N4,Адм!Y4:Y10000,A26)+SUMIFS(С.Х!O4:O10001,С.Х!F4:F10001,N4,С.Х!Y4:Y10001,A26)+SUMIFS(новостр!N4:N10000,новостр!F4:F10000,N4,новостр!X4:X10000,A26)+SUMIFS(авт!K4:K10003,авт!F4:F10003,N4,авт!X4:X10003,A26)+SUMIFS(ЖС!S4:S9999,ЖС!F4:F9999,N4,ЖС!AK4:AK9999,A26)+SUMIFS(Пр.откр.тер!N4:N10000,Пр.откр.тер!F4:F10000,N4,Пр.откр.тер!U4:U10000,A26)</f>
        <v>0</v>
      </c>
      <c r="R26" s="507"/>
      <c r="S26" s="499">
        <f>SUMIFS(произв!A4:A10000,произв!F4:F10000,R4,произв!Y4:Y10000,A26)+SUMIFS(торг!A4:A10000,торг!F4:F10000,R4,торг!Y4:Y10000,A26)+SUMIFS(склад!A4:A10000,склад!F4:F10000,R4,склад!Y4:Y10000,A26)+SUMIFS('обр '!A4:A10000,'обр '!F4:F10000,R4,'обр '!Y4:Y10000,A26)+SUMIFS(детс!A4:A10000,детс!F4:F10000,R4,детс!Y4:Y10000,A26)+SUMIFS(культ!A4:A10000,культ!F4:F10000,R4,культ!Y4:Y10000,A26)+SUMIFS(спорт!A4:A10000,спорт!F4:F10000,R4,спорт!Y4:Y10000,A26)+SUMIFS(лечеб!A4:A10000,лечеб!F4:F10000,R4,лечеб!Y4:Y10000,A26)+SUMIFS(Баня!A4:A10000,Баня!F4:F10000,R4,Баня!Y4:Y10000,A26)+SUMIFS(Адм!A4:A10000,Адм!F4:F10000,R4,Адм!Y4:Y10000,A26)+SUMIFS(С.Х!A4:A10001,С.Х!F4:F10001,R4,С.Х!Y4:Y10001,A26)+SUMIFS(новостр!A4:A10000,новостр!F4:F10000,R4,новостр!X4:X10000,A26)+SUMIFS(авт!A4:A10003,авт!F4:F10003,R4,авт!X4:X10003,A26)+SUMIFS(ЖС!A4:A9999,ЖС!F4:F9999,R4,ЖС!AK4:AK9999,A26)+SUMIFS(Пр.откр.тер!A4:A10000,Пр.откр.тер!F4:F10000,R4,Пр.откр.тер!U4:U10000,A26)</f>
        <v>14</v>
      </c>
      <c r="T26" s="501"/>
      <c r="U26" s="549">
        <f>SUMIFS(произв!O4:O10000,произв!F4:F10000,R4,произв!Y4:Y10000,A26)+SUMIFS(торг!O4:O10000,торг!F4:F10000,R4,торг!Y4:Y10000,A26)+SUMIFS(склад!O4:O10000,склад!F4:F10000,R4,склад!Y4:Y10000,A26)+SUMIFS('обр '!O4:O10000,'обр '!F4:F10000,R4,'обр '!Y4:Y10000,A26)+SUMIFS(детс!O4:O10000,детс!F4:F10000,R4,детс!Y4:Y10000,A26)+SUMIFS(культ!O4:O10000,культ!F4:F10000,R4,культ!Y4:Y10000,A26)+SUMIFS(спорт!O4:O10000,спорт!F4:F10000,R4,спорт!Y4:Y10000,A26)+SUMIFS(лечеб!O4:O10000,лечеб!F4:F10000,R4,лечеб!Y4:Y10000,A26)+SUMIFS(Баня!O4:O10000,Баня!F4:F10000,R4,Баня!Y4:Y10000,A26)+SUMIFS(Адм!O4:O10000,Адм!F4:F10000,R4,Адм!Y4:Y10000,A26)+SUMIFS(С.Х!O4:O10001,С.Х!F4:F10001,R4,С.Х!Y4:Y10001,A26)+SUMIFS(новостр!N4:N10000,новостр!F4:F10000,R4,новостр!X4:X10000,A26)+SUMIFS(авт!K4:K10003,авт!F4:F10003,R4,авт!X4:X10003,A26)+SUMIFS(ЖС!S4:S9999,ЖС!F4:F9999,R4,ЖС!AK4:AK9999,A26)+SUMIFS(Пр.откр.тер!N4:N10000,Пр.откр.тер!F4:F10000,R4,Пр.откр.тер!U4:U10000,A26)</f>
        <v>0</v>
      </c>
      <c r="V26" s="507"/>
      <c r="W26" s="499">
        <f>SUMIFS(произв!A4:A10000,произв!F4:F10000,V4,произв!Y4:Y10000,A26)+SUMIFS(торг!A4:A10000,торг!F4:F10000,V4,торг!Y4:Y10000,A26)+SUMIFS(склад!A4:A10000,склад!F4:F10000,V4,склад!Y4:Y10000,A26)+SUMIFS('обр '!A4:A10000,'обр '!F4:F10000,V4,'обр '!Y4:Y10000,A26)+SUMIFS(детс!A4:A10000,детс!F4:F10000,V4,детс!Y4:Y10000,A26)+SUMIFS(культ!A4:A10000,культ!F4:F10000,V4,культ!Y4:Y10000,A26)+SUMIFS(спорт!A4:A10000,спорт!F4:F10000,V4,спорт!Y4:Y10000,A26)+SUMIFS(лечеб!A4:A10000,лечеб!F4:F10000,V4,лечеб!Y4:Y10000,A26)+SUMIFS(Баня!A4:A10000,Баня!F4:F10000,V4,Баня!Y4:Y10000,A26)+SUMIFS(Адм!A4:A10000,Адм!F4:F10000,V4,Адм!Y4:Y10000,A26)+SUMIFS(С.Х!A4:A10001,С.Х!F4:F10001,V4,С.Х!Y4:Y10001,A26)+SUMIFS(новостр!A4:A10000,новостр!F4:F10000,V4,новостр!X4:X10000,A26)+SUMIFS(авт!A4:A10003,авт!F4:F10003,V4,авт!X4:X10003,A26)+SUMIFS(ЖС!A4:A9999,ЖС!F4:F9999,V4,ЖС!AK4:AK9999,A26)+SUMIFS(Пр.откр.тер!A4:A10000,Пр.откр.тер!F4:F10000,V4,Пр.откр.тер!U4:U10000,A26)</f>
        <v>21</v>
      </c>
      <c r="X26" s="501"/>
      <c r="Y26" s="548">
        <f>SUMIFS(произв!O4:O10000,произв!F4:F10000,V4,произв!Y4:Y10000,A26)+SUMIFS(торг!O4:O10000,торг!F4:F10000,V4,торг!Y4:Y10000,A26)+SUMIFS(склад!O4:O10000,склад!F4:F10000,V4,склад!Y4:Y10000,A26)+SUMIFS('обр '!O4:O10000,'обр '!F4:F10000,V4,'обр '!Y4:Y10000,A26)+SUMIFS(детс!O4:O10000,детс!F4:F10000,V4,детс!Y4:Y10000,A26)+SUMIFS(культ!O4:O10000,культ!F4:F10000,V4,культ!Y4:Y10000,A26)+SUMIFS(спорт!O4:O10000,спорт!F4:F10000,V4,спорт!Y4:Y10000,A26)+SUMIFS(лечеб!O4:O10000,лечеб!F4:F10000,V4,лечеб!Y4:Y10000,A26)+SUMIFS(Баня!O4:O10000,Баня!F4:F10000,V4,Баня!Y4:Y10000,A26)+SUMIFS(Адм!O4:O10000,Адм!F4:F10000,V4,Адм!Y4:Y10000,A26)+SUMIFS(С.Х!O4:O10001,С.Х!F4:F10001,V4,С.Х!Y4:Y10001,A26)+SUMIFS(новостр!N4:N10000,новостр!F4:F10000,V4,новостр!X4:X10000,A26)+SUMIFS(авт!K4:K10003,авт!F4:F10003,V4,авт!X4:X10003,A26)+SUMIFS(ЖС!S4:S9999,ЖС!F4:F9999,V4,ЖС!AK4:AK9999,A26)+SUMIFS(Пр.откр.тер!N4:N10000,Пр.откр.тер!F4:F10000,V4,Пр.откр.тер!U4:U10000,A26)</f>
        <v>0</v>
      </c>
      <c r="Z26" s="639"/>
      <c r="AA26" s="640">
        <f>SUMIFS(произв!A4:A10000,произв!F4:F10000,Z4,произв!Y4:Y10000,A26)+SUMIFS(торг!A4:A10000,торг!F4:F10000,Z4,торг!Y4:Y10000,A26)+SUMIFS(склад!A4:A10000,склад!F4:F10000,Z4,склад!Y4:Y10000,A26)+SUMIFS('обр '!A4:A10000,'обр '!F4:F10000,Z4,'обр '!Y4:Y10000,A26)+SUMIFS(детс!A4:A10000,детс!F4:F10000,Z4,детс!Y4:Y10000,A26)+SUMIFS(культ!A4:A10000,культ!F4:F10000,Z4,культ!Y4:Y10000,A26)+SUMIFS(спорт!A4:A10000,спорт!F4:F10000,Z4,спорт!Y4:Y10000,A26)+SUMIFS(лечеб!A4:A10000,лечеб!F4:F10000,Z4,лечеб!Y4:Y10000,A26)+SUMIFS(Баня!A4:A10000,Баня!F4:F10000,Z4,Баня!Y4:Y10000,A26)+SUMIFS(Адм!A4:A10000,Адм!F4:F10000,Z4,Адм!Y4:Y10000,A26)+SUMIFS(С.Х!A4:A10001,С.Х!F4:F10001,Z4,С.Х!Y4:Y10001,A26)+SUMIFS(новостр!A4:A10000,новостр!F4:F10000,Z4,новостр!X4:X10000,A26)+SUMIFS(авт!A4:A10003,авт!F4:F10003,Z4,авт!X4:X10003,A26)+SUMIFS(ЖС!A4:A9999,ЖС!F4:F9999,Z4,ЖС!AK4:AK9999,A26)+SUMIFS(Пр.откр.тер!A4:A10000,Пр.откр.тер!F4:F10000,Z4,Пр.откр.тер!U4:U10000,A26)</f>
        <v>4</v>
      </c>
      <c r="AB26" s="641"/>
      <c r="AC26" s="642">
        <f>SUMIFS(произв!O4:O10000,произв!F4:F10000,Z4,произв!Y4:Y10000,A26)+SUMIFS(торг!O4:O10000,торг!F4:F10000,Z4,торг!Y4:Y10000,A26)+SUMIFS(склад!O4:O10000,склад!F4:F10000,Z4,склад!Y4:Y10000,A26)+SUMIFS('обр '!O4:O10000,'обр '!F4:F10000,Z4,'обр '!Y4:Y10000,A26)+SUMIFS(детс!O4:O10000,детс!F4:F10000,Z4,детс!Y4:Y10000,A26)+SUMIFS(культ!O4:O10000,культ!F4:F10000,Z4,культ!Y4:Y10000,A26)+SUMIFS(спорт!O4:O10000,спорт!F4:F10000,Z4,спорт!Y4:Y10000,A26)+SUMIFS(лечеб!O4:O10000,лечеб!F4:F10000,Z4,лечеб!Y4:Y10000,A26)+SUMIFS(Баня!O4:O10000,Баня!F4:F10000,Z4,Баня!Y4:Y10000,A26)+SUMIFS(Адм!O4:O10000,Адм!F4:F10000,Z4,Адм!Y4:Y10000,A26)+SUMIFS(С.Х!O4:O10001,С.Х!F4:F10001,Z4,С.Х!Y4:Y10001,A26)+SUMIFS(новостр!N4:N10000,новостр!F4:F10000,Z4,новостр!X4:X10000,A26)+SUMIFS(авт!K4:K10003,авт!F4:F10003,Z4,авт!X4:X10003,A26)+SUMIFS(ЖС!S4:S9999,ЖС!F4:F9999,Z4,ЖС!AK4:AK9999,A26)+SUMIFS(Пр.откр.тер!N4:N10000,Пр.откр.тер!F4:F10000,Z4,Пр.откр.тер!U4:U10000,A26)</f>
        <v>805</v>
      </c>
      <c r="AD26" s="507"/>
      <c r="AE26" s="499">
        <f>SUMIFS(произв!A4:A10000,произв!F4:F10000,AD4,произв!Y4:Y10000,A26)+SUMIFS(торг!A4:A10000,торг!F4:F10000,AD4,торг!Y4:Y10000,A26)+SUMIFS(склад!A4:A10000,склад!F4:F10000,AD4,склад!Y4:Y10000,A26)+SUMIFS('обр '!A4:A10000,'обр '!F4:F10000,AD4,'обр '!Y4:Y10000,A26)+SUMIFS(детс!A4:A10000,детс!F4:F10000,AD4,детс!Y4:Y10000,A26)+SUMIFS(культ!A4:A10000,культ!F4:F10000,AD4,культ!Y4:Y10000,A26)+SUMIFS(спорт!A4:A10000,спорт!F4:F10000,AD4,спорт!Y4:Y10000,A26)+SUMIFS(лечеб!A4:A10000,лечеб!F4:F10000,AD4,лечеб!Y4:Y10000,A26)+SUMIFS(Баня!A4:A10000,Баня!F4:F10000,AD4,Баня!Y4:Y10000,A26)+SUMIFS(Адм!A4:A10000,Адм!F4:F10000,AD4,Адм!Y4:Y10000,A26)+SUMIFS(С.Х!A4:A10001,С.Х!F4:F10001,AD4,С.Х!Y4:Y10001,A26)+SUMIFS(новостр!A4:A10000,новостр!F4:F10000,AD4,новостр!X4:X10000,A26)+SUMIFS(авт!A4:A10003,авт!F4:F10003,AD4,авт!X4:X10003,A26)+SUMIFS(ЖС!A4:A9999,ЖС!F4:F9999,AD4,ЖС!AK4:AK9999,A26)+SUMIFS(Пр.откр.тер!A4:A10000,Пр.откр.тер!F4:F10000,AD4,Пр.откр.тер!U4:U10000,A26)</f>
        <v>25</v>
      </c>
      <c r="AF26" s="501"/>
      <c r="AG26" s="548">
        <f>SUMIFS(произв!O4:O10000,произв!F4:F10000,AD4,произв!Y4:Y10000,A26)+SUMIFS(торг!O4:O10000,торг!F4:F10000,AD4,торг!Y4:Y10000,A26)+SUMIFS(склад!O4:O10000,склад!F4:F10000,AD4,склад!Y4:Y10000,A26)+SUMIFS('обр '!O4:O10000,'обр '!F4:F10000,AD4,'обр '!Y4:Y10000,A26)+SUMIFS(детс!O4:O10000,детс!F4:F10000,AD4,детс!Y4:Y10000,A26)+SUMIFS(культ!O4:O10000,культ!F4:F10000,AD4,культ!Y4:Y10000,A26)+SUMIFS(спорт!O4:O10000,спорт!F4:F10000,AD4,спорт!Y4:Y10000,A26)+SUMIFS(лечеб!O4:O10000,лечеб!F4:F10000,AD4,лечеб!Y4:Y10000,A26)+SUMIFS(Баня!O4:O10000,Баня!F4:F10000,AD4,Баня!Y4:Y10000,A26)+SUMIFS(Адм!O4:O10000,Адм!F4:F10000,AD4,Адм!Y4:Y10000,A26)+SUMIFS(С.Х!O4:O10001,С.Х!F4:F10001,AD4,С.Х!Y4:Y10001,A26)+SUMIFS(новостр!N4:N10000,новостр!F4:F10000,AD4,новостр!X4:X10000,A26)+SUMIFS(авт!K4:K10003,авт!F4:F10003,AD4,авт!X4:X10003,A26)+SUMIFS(ЖС!S4:S9999,ЖС!F4:F9999,AD4,ЖС!AK4:AK9999,A26)+SUMIFS(Пр.откр.тер!N4:N10000,Пр.откр.тер!F4:F10000,AD4,Пр.откр.тер!U4:U10000,A26)</f>
        <v>3270</v>
      </c>
      <c r="AH26" s="507"/>
      <c r="AI26" s="499">
        <f>SUMIFS(произв!A4:A10000,произв!F4:F10000,AH4,произв!Y4:Y10000,A26)+SUMIFS(торг!A4:A10000,торг!F4:F10000,AH4,торг!Y4:Y10000,A26)+SUMIFS(склад!A4:A10000,склад!F4:F10000,AH4,склад!Y4:Y10000,A26)+SUMIFS('обр '!A4:A10000,'обр '!F4:F10000,AH4,'обр '!Y4:Y10000,A26)+SUMIFS(детс!A4:A10000,детс!F4:F10000,AH4,детс!Y4:Y10000,A26)+SUMIFS(культ!A4:A10000,культ!F4:F10000,AH4,культ!Y4:Y10000,A26)+SUMIFS(спорт!A4:A10000,спорт!F4:F10000,AH4,спорт!Y4:Y10000,A26)+SUMIFS(лечеб!A4:A10000,лечеб!F4:F10000,AH4,лечеб!Y4:Y10000,A26)+SUMIFS(Баня!A4:A10000,Баня!F4:F10000,AH4,Баня!Y4:Y10000,A26)+SUMIFS(Адм!A4:A10000,Адм!F4:F10000,AH4,Адм!Y4:Y10000,A26)+SUMIFS(С.Х!A4:A10001,С.Х!F4:F10001,AH4,С.Х!Y4:Y10001,A26)+SUMIFS(новостр!A4:A10000,новостр!F4:F10000,AH4,новостр!X4:X10000,A26)+SUMIFS(авт!A4:A10003,авт!F4:F10003,AH4,авт!X4:X10003,A26)+SUMIFS(ЖС!A4:A9999,ЖС!F4:F9999,AH4,ЖС!AK4:AK9999,A26)+SUMIFS(Пр.откр.тер!A4:A10000,Пр.откр.тер!F4:F10000,AH4,Пр.откр.тер!U4:U10000,A26)</f>
        <v>5</v>
      </c>
      <c r="AJ26" s="501"/>
      <c r="AK26" s="548">
        <f>SUMIFS(произв!O4:O10000,произв!F4:F10000,AH4,произв!Y4:Y10000,A26)+SUMIFS(торг!O4:O10000,торг!F4:F10000,AH4,торг!Y4:Y10000,A26)+SUMIFS(склад!O4:O10000,склад!F4:F10000,AH4,склад!Y4:Y10000,A26)+SUMIFS('обр '!O4:O10000,'обр '!F4:F10000,AH4,'обр '!Y4:Y10000,A26)+SUMIFS(детс!O4:O10000,детс!F4:F10000,AH4,детс!Y4:Y10000,A26)+SUMIFS(культ!O4:O10000,культ!F4:F10000,AH4,культ!Y4:Y10000,A26)+SUMIFS(спорт!O4:O10000,спорт!F4:F10000,AH4,спорт!Y4:Y10000,A26)+SUMIFS(лечеб!O4:O10000,лечеб!F4:F10000,AH4,лечеб!Y4:Y10000,A26)+SUMIFS(Баня!O4:O10000,Баня!F4:F10000,AH4,Баня!Y4:Y10000,A26)+SUMIFS(Адм!O4:O10000,Адм!F4:F10000,AH4,Адм!Y4:Y10000,A26)+SUMIFS(С.Х!O4:O10001,С.Х!F4:F10001,AH4,С.Х!Y4:Y10001,A26)+SUMIFS(новостр!N4:N10000,новостр!F4:F10000,AH4,новостр!X4:X10000,A26)+SUMIFS(авт!K4:K10003,авт!F4:F10003,AH4,авт!X4:X10003,A26)+SUMIFS(ЖС!S4:S9999,ЖС!F4:F9999,AH4,ЖС!AK4:AK9999,A26)+SUMIFS(Пр.откр.тер!N4:N10000,Пр.откр.тер!F4:F10000,AH4,Пр.откр.тер!U4:U10000,A26)</f>
        <v>0</v>
      </c>
      <c r="AL26" s="507"/>
      <c r="AM26" s="499">
        <f>SUMIFS(произв!A4:A10000,произв!F4:F10000,AL4,произв!Y4:Y10000,A26)+SUMIFS(торг!A4:A10000,торг!F4:F10000,AL4,торг!Y4:Y10000,A26)+SUMIFS(склад!A4:A10000,склад!F4:F10000,AL4,склад!Y4:Y10000,A26)+SUMIFS('обр '!A4:A10000,'обр '!F4:F10000,AL4,'обр '!Y4:Y10000,A26)+SUMIFS(детс!A4:A10000,детс!F4:F10000,AL4,детс!Y4:Y10000,A26)+SUMIFS(культ!A4:A10000,культ!F4:F10000,AL4,культ!Y4:Y10000,A26)+SUMIFS(спорт!A4:A10000,спорт!F4:F10000,AL4,спорт!Y4:Y10000,A26)+SUMIFS(лечеб!A4:A10000,лечеб!F4:F10000,AL4,лечеб!Y4:Y10000,A26)+SUMIFS(Баня!A4:A10000,Баня!F4:F10000,AL4,Баня!Y4:Y10000,A26)+SUMIFS(Адм!A4:A10000,Адм!F4:F10000,AL4,Адм!Y4:Y10000,A26)+SUMIFS(С.Х!A4:A10001,С.Х!F4:F10001,AL4,С.Х!Y4:Y10001,A26)+SUMIFS(новостр!A4:A10000,новостр!F4:F10000,AL4,новостр!X4:X10000,A26)+SUMIFS(авт!A4:A10003,авт!F4:F10003,AL4,авт!X4:X10003,A26)+SUMIFS(ЖС!A4:A9999,ЖС!F4:F9999,AL4,ЖС!AK4:AK9999,A26)+SUMIFS(Пр.откр.тер!A4:A10000,Пр.откр.тер!F4:F10000,AL4,Пр.откр.тер!U4:U10000,A26)</f>
        <v>2</v>
      </c>
      <c r="AN26" s="501"/>
      <c r="AO26" s="548">
        <f>SUMIFS(произв!O4:O10000,произв!F4:F10000,AL4,произв!Y4:Y10000,A26)+SUMIFS(торг!O4:O10000,торг!F4:F10000,AL4,торг!Y4:Y10000,A26)+SUMIFS(склад!O4:O10000,склад!F4:F10000,AL4,склад!Y4:Y10000,A26)+SUMIFS('обр '!O4:O10000,'обр '!F4:F10000,AL4,'обр '!Y4:Y10000,A26)+SUMIFS(детс!O4:O10000,детс!F4:F10000,AL4,детс!Y4:Y10000,A26)+SUMIFS(культ!O4:O10000,культ!F4:F10000,AL4,культ!Y4:Y10000,A26)+SUMIFS(спорт!O4:O10000,спорт!F4:F10000,AL4,спорт!Y4:Y10000,A26)+SUMIFS(лечеб!O4:O10000,лечеб!F4:F10000,AL4,лечеб!Y4:Y10000,A26)+SUMIFS(Баня!O4:O10000,Баня!F4:F10000,AL4,Баня!Y4:Y10000,A26)+SUMIFS(Адм!O4:O10000,Адм!F4:F10000,AL4,Адм!Y4:Y10000,A26)+SUMIFS(С.Х!O4:O10001,С.Х!F4:F10001,AL4,С.Х!Y4:Y10001,A26)+SUMIFS(новостр!N4:N10000,новостр!F4:F10000,AL4,новостр!X4:X10000,A26)+SUMIFS(авт!K4:K10003,авт!F4:F10003,AL4,авт!X4:X10003,A26)+SUMIFS(ЖС!S4:S9999,ЖС!F4:F9999,AL4,ЖС!AK4:AK9999,A26)+SUMIFS(Пр.откр.тер!N4:N10000,Пр.откр.тер!F4:F10000,AL4,Пр.откр.тер!U4:U10000,A26)</f>
        <v>0</v>
      </c>
      <c r="AP26" s="507"/>
      <c r="AQ26" s="499">
        <f>SUMIFS(произв!A4:A10000,произв!F4:F10000,AP4,произв!Y4:Y10000,A26)+SUMIFS(торг!A4:A10000,торг!F4:F10000,AP4,торг!Y4:Y10000,A26)+SUMIFS(склад!A4:A10000,склад!F4:F10000,AP4,склад!Y4:Y10000,A26)+SUMIFS('обр '!A4:A10000,'обр '!F4:F10000,AP4,'обр '!Y4:Y10000,A26)+SUMIFS(детс!A4:A10000,детс!F4:F10000,AP4,детс!Y4:Y10000,A26)+SUMIFS(культ!A4:A10000,культ!F4:F10000,AP4,культ!Y4:Y10000,A26)+SUMIFS(спорт!A4:A10000,спорт!F4:F10000,AP4,спорт!Y4:Y10000,A26)+SUMIFS(лечеб!A4:A10000,лечеб!F4:F10000,AP4,лечеб!Y4:Y10000,A26)+SUMIFS(Баня!A4:A10000,Баня!F4:F10000,AP4,Баня!Y4:Y10000,A26)+SUMIFS(Адм!A4:A10000,Адм!F4:F10000,AP4,Адм!Y4:Y10000,A26)+SUMIFS(С.Х!A4:A10001,С.Х!F4:F10001,AP4,С.Х!Y4:Y10001,A26)+SUMIFS(новостр!A4:A10000,новостр!F4:F10000,AP4,новостр!X4:X10000,A26)+SUMIFS(авт!A4:A10003,авт!F4:F10003,AP4,авт!X4:X10003,A26)+SUMIFS(ЖС!A4:A9999,ЖС!F4:F9999,AP4,ЖС!AK4:AK9999,A26)+SUMIFS(Пр.откр.тер!A4:A10000,Пр.откр.тер!F4:F10000,AP4,Пр.откр.тер!U4:U10000,A26)</f>
        <v>3</v>
      </c>
      <c r="AR26" s="501"/>
      <c r="AS26" s="549">
        <f>SUMIFS(произв!O4:O10000,произв!F4:F10000,AP4,произв!Y4:Y10000,A26)+SUMIFS(торг!O4:O10000,торг!F4:F10000,AP4,торг!Y4:Y10000,A26)+SUMIFS(склад!O4:O10000,склад!F4:F10000,AP4,склад!Y4:Y10000,A26)+SUMIFS('обр '!O4:O10000,'обр '!F4:F10000,AP4,'обр '!Y4:Y10000,A26)+SUMIFS(детс!O4:O10000,детс!F4:F10000,AP4,детс!Y4:Y10000,A26)+SUMIFS(культ!O4:O10000,культ!F4:F10000,AP4,культ!Y4:Y10000,A26)+SUMIFS(спорт!O4:O10000,спорт!F4:F10000,AP4,спорт!Y4:Y10000,A26)+SUMIFS(лечеб!O4:O10000,лечеб!F4:F10000,AP4,лечеб!Y4:Y10000,A26)+SUMIFS(Баня!O4:O10000,Баня!F4:F10000,AP4,Баня!Y4:Y10000,A26)+SUMIFS(Адм!O4:O10000,Адм!F4:F10000,AP4,Адм!Y4:Y10000,A26)+SUMIFS(С.Х!O4:O10001,С.Х!F4:F10001,AP4,С.Х!Y4:Y10001,A26)+SUMIFS(новостр!N4:N10000,новостр!F4:F10000,AP4,новостр!X4:X10000,A26)+SUMIFS(авт!K4:K10003,авт!F4:F10003,AP4,авт!X4:X10003,A26)+SUMIFS(ЖС!S4:S9999,ЖС!F4:F9999,AP4,ЖС!AK4:AK9999,A26)+SUMIFS(Пр.откр.тер!N4:N10000,Пр.откр.тер!F4:F10000,AP4,Пр.откр.тер!U4:U10000,A26)</f>
        <v>150</v>
      </c>
      <c r="AT26" s="507"/>
      <c r="AU26" s="499">
        <f>SUMIFS(произв!A4:A10000,произв!F4:F10000,AT4,произв!Y4:Y10000,A26)+SUMIFS(торг!A4:A10000,торг!F4:F10000,AT4,торг!Y4:Y10000,A26)+SUMIFS(склад!A4:A10000,склад!F4:F10000,AT4,склад!Y4:Y10000,A26)+SUMIFS('обр '!A4:A10000,'обр '!F4:F10000,AT4,'обр '!Y4:Y10000,A26)+SUMIFS(детс!A4:A10000,детс!F4:F10000,AT4,детс!Y4:Y10000,A26)+SUMIFS(культ!A4:A10000,культ!F4:F10000,AT4,культ!Y4:Y10000,A26)+SUMIFS(спорт!A4:A10000,спорт!F4:F10000,AT4,спорт!Y4:Y10000,A26)+SUMIFS(лечеб!A4:A10000,лечеб!F4:F10000,AT4,лечеб!Y4:Y10000,A26)+SUMIFS(Баня!A4:A10000,Баня!F4:F10000,AT4,Баня!Y4:Y10000,A26)+SUMIFS(Адм!A4:A10000,Адм!F4:F10000,AT4,Адм!Y4:Y10000,A26)+SUMIFS(С.Х!A4:A10001,С.Х!F4:F10001,AT4,С.Х!Y4:Y10001,A26)+SUMIFS(новостр!A4:A10000,новостр!F4:F10000,AT4,новостр!X4:X10000,A26)+SUMIFS(авт!A4:A10003,авт!F4:F10003,AT4,авт!X4:X10003,A26)+SUMIFS(ЖС!A4:A9999,ЖС!F4:F9999,AT4,ЖС!AK4:AK9999,A26)+SUMIFS(Пр.откр.тер!A4:A10000,Пр.откр.тер!F4:F10000,AT4,Пр.откр.тер!U4:U10000,A26)</f>
        <v>3</v>
      </c>
      <c r="AV26" s="501"/>
      <c r="AW26" s="548">
        <f>SUMIFS(произв!O4:O10000,произв!F4:F10000,AT4,произв!Y4:Y10000,A26)+SUMIFS(торг!O4:O10000,торг!F4:F10000,AT4,торг!Y4:Y10000,A26)+SUMIFS(склад!O4:O10000,склад!F4:F10000,AT4,склад!Y4:Y10000,A26)+SUMIFS('обр '!O4:O10000,'обр '!F4:F10000,AT4,'обр '!Y4:Y10000,A26)+SUMIFS(детс!O4:O10000,детс!F4:F10000,AT4,детс!Y4:Y10000,A26)+SUMIFS(культ!O4:O10000,культ!F4:F10000,AT4,культ!Y4:Y10000,A26)+SUMIFS(спорт!O4:O10000,спорт!F4:F10000,AT4,спорт!Y4:Y10000,A26)+SUMIFS(лечеб!O4:O10000,лечеб!F4:F10000,AT4,лечеб!Y4:Y10000,A26)+SUMIFS(Баня!O4:O10000,Баня!F4:F10000,AT4,Баня!Y4:Y10000,A26)+SUMIFS(Адм!O4:O10000,Адм!F4:F10000,AT4,Адм!Y4:Y10000,A26)+SUMIFS(С.Х!O4:O10001,С.Х!F4:F10001,AT4,С.Х!Y4:Y10001,A26)+SUMIFS(новостр!N4:N10000,новостр!F4:F10000,AT4,новостр!X4:X10000,A26)+SUMIFS(авт!K4:K10003,авт!F4:F10003,AT4,авт!X4:X10003,A26)+SUMIFS(ЖС!S4:S9999,ЖС!F4:F9999,AT4,ЖС!AK4:AK9999,A26)+SUMIFS(Пр.откр.тер!N4:N10000,Пр.откр.тер!F4:F10000,AT4,Пр.откр.тер!U4:U10000,A26)</f>
        <v>10</v>
      </c>
      <c r="AX26" s="507"/>
      <c r="AY26" s="499">
        <f>SUMIFS(произв!A4:A10000,произв!F4:F10000,AX4,произв!Y4:Y10000,A26)+SUMIFS(торг!A4:A10000,торг!F4:F10000,AX4,торг!Y4:Y10000,A26)+SUMIFS(склад!A4:A10000,склад!F4:F10000,AX4,склад!Y4:Y10000,A26)+SUMIFS('обр '!A4:A10000,'обр '!F4:F10000,AX4,'обр '!Y4:Y10000,A26)+SUMIFS(детс!A4:A10000,детс!F4:F10000,AX4,детс!Y4:Y10000,A26)+SUMIFS(культ!A4:A10000,культ!F4:F10000,AX4,культ!Y4:Y10000,A26)+SUMIFS(спорт!A4:A10000,спорт!F4:F10000,AX4,спорт!Y4:Y10000,A26)+SUMIFS(лечеб!A4:A10000,лечеб!F4:F10000,AX4,лечеб!Y4:Y10000,A26)+SUMIFS(Баня!A4:A10000,Баня!F4:F10000,AX4,Баня!Y4:Y10000,A26)+SUMIFS(Адм!A4:A10000,Адм!F4:F10000,AX4,Адм!Y4:Y10000,A26)+SUMIFS(С.Х!A4:A10001,С.Х!F4:F10001,AX4,С.Х!Y4:Y10001,A26)+SUMIFS(новостр!A4:A10000,новостр!F4:F10000,AX4,новостр!X4:X10000,A26)+SUMIFS(авт!A4:A10003,авт!F4:F10003,AX4,авт!X4:X10003,A26)+SUMIFS(ЖС!A4:A9999,ЖС!F4:F9999,AX4,ЖС!AK4:AK9999,A26)+SUMIFS(Пр.откр.тер!A4:A10000,Пр.откр.тер!F4:F10000,AX4,Пр.откр.тер!U4:U10000,A26)</f>
        <v>0</v>
      </c>
      <c r="AZ26" s="501"/>
      <c r="BA26" s="548">
        <f>SUMIFS(произв!O4:O10000,произв!F4:F10000,AX4,произв!Y4:Y10000,A26)+SUMIFS(торг!O4:O10000,торг!F4:F10000,AX4,торг!Y4:Y10000,A26)+SUMIFS(склад!O4:O10000,склад!F4:F10000,AX4,склад!Y4:Y10000,A26)+SUMIFS('обр '!O4:O10000,'обр '!F4:F10000,AX4,'обр '!Y4:Y10000,A26)+SUMIFS(детс!O4:O10000,детс!F4:F10000,AX4,детс!Y4:Y10000,A26)+SUMIFS(культ!O4:O10000,культ!F4:F10000,AX4,культ!Y4:Y10000,A26)+SUMIFS(спорт!O4:O10000,спорт!F4:F10000,AX4,спорт!Y4:Y10000,A26)+SUMIFS(лечеб!O4:O10000,лечеб!F4:F10000,AX4,лечеб!Y4:Y10000,A26)+SUMIFS(Баня!O4:O10000,Баня!F4:F10000,AX4,Баня!Y4:Y10000,A26)+SUMIFS(Адм!O4:O10000,Адм!F4:F10000,AX4,Адм!Y4:Y10000,A26)+SUMIFS(С.Х!O4:O10001,С.Х!F4:F10001,AX4,С.Х!Y4:Y10001,A26)+SUMIFS(новостр!N4:N10000,новостр!F4:F10000,AX4,новостр!X4:X10000,A26)+SUMIFS(авт!K4:K10003,авт!F4:F10003,AX4,авт!X4:X10003,A26)+SUMIFS(ЖС!S4:S9999,ЖС!F4:F9999,AX4,ЖС!AK4:AK9999,A26)+SUMIFS(Пр.откр.тер!N4:N10000,Пр.откр.тер!F4:F10000,AX4,Пр.откр.тер!U4:U10000,A26)</f>
        <v>0</v>
      </c>
      <c r="BB26" s="507"/>
      <c r="BC26" s="499">
        <f>SUMIFS(произв!A4:A10000,произв!F4:F10000,BB4,произв!Y4:Y10000,A26)+SUMIFS(торг!A4:A10000,торг!F4:F10000,BB4,торг!Y4:Y10000,A26)+SUMIFS(склад!A4:A10000,склад!F4:F10000,BB4,склад!Y4:Y10000,A26)+SUMIFS('обр '!A4:A10000,'обр '!F4:F10000,BB4,'обр '!Y4:Y10000,A26)+SUMIFS(детс!A4:A10000,детс!F4:F10000,BB4,детс!Y4:Y10000,A26)+SUMIFS(культ!A4:A10000,культ!F4:F10000,BB4,культ!Y4:Y10000,A26)+SUMIFS(спорт!A4:A10000,спорт!F4:F10000,BB4,спорт!Y4:Y10000,A26)+SUMIFS(лечеб!A4:A10000,лечеб!F4:F10000,BB4,лечеб!Y4:Y10000,A26)+SUMIFS(Баня!A4:A10000,Баня!F4:F10000,BB4,Баня!Y4:Y10000,A26)+SUMIFS(Адм!A4:A10000,Адм!F4:F10000,BB4,Адм!Y4:Y10000,A26)+SUMIFS(С.Х!A4:A10001,С.Х!F4:F10001,BB4,С.Х!Y4:Y10001,A26)+SUMIFS(новостр!A4:A10000,новостр!F4:F10000,BB4,новостр!X4:X10000,A26)+SUMIFS(авт!A4:A10003,авт!F4:F10003,BB4,авт!X4:X10003,A26)+SUMIFS(ЖС!A4:A9999,ЖС!F4:F9999,BB4,ЖС!AK4:AK9999,A26)+SUMIFS(Пр.откр.тер!A4:A10000,Пр.откр.тер!F4:F10000,BB4,Пр.откр.тер!U4:U10000,A26)</f>
        <v>6</v>
      </c>
      <c r="BD26" s="501"/>
      <c r="BE26" s="548">
        <f>SUMIFS(произв!O4:O10000,произв!F4:F10000,BB4,произв!Y4:Y10000,A26)+SUMIFS(торг!O4:O10000,торг!F4:F10000,BB4,торг!Y4:Y10000,A26)+SUMIFS(склад!O4:O10000,склад!F4:F10000,BB4,склад!Y4:Y10000,A26)+SUMIFS('обр '!O4:O10000,'обр '!F4:F10000,BB4,'обр '!Y4:Y10000,A26)+SUMIFS(детс!O4:O10000,детс!F4:F10000,BB4,детс!Y4:Y10000,A26)+SUMIFS(культ!O4:O10000,культ!F4:F10000,BB4,культ!Y4:Y10000,A26)+SUMIFS(спорт!O4:O10000,спорт!F4:F10000,BB4,спорт!Y4:Y10000,A26)+SUMIFS(лечеб!O4:O10000,лечеб!F4:F10000,BB4,лечеб!Y4:Y10000,A26)+SUMIFS(Баня!O4:O10000,Баня!F4:F10000,BB4,Баня!Y4:Y10000,A26)+SUMIFS(Адм!O4:O10000,Адм!F4:F10000,BB4,Адм!Y4:Y10000,A26)+SUMIFS(С.Х!O4:O10001,С.Х!F4:F10001,BB4,С.Х!Y4:Y10001,A26)+SUMIFS(новостр!N4:N10000,новостр!F4:F10000,BB4,новостр!X4:X10000,A26)+SUMIFS(авт!K4:K10003,авт!F4:F10003,BB4,авт!X4:X10003,A26)+SUMIFS(ЖС!S4:S9999,ЖС!F4:F9999,BB4,ЖС!AK4:AK9999,A26)+SUMIFS(Пр.откр.тер!N4:N10000,Пр.откр.тер!F4:F10000,BB4,Пр.откр.тер!U4:U10000,A26)</f>
        <v>12310</v>
      </c>
      <c r="BF26" s="507"/>
      <c r="BG26" s="499">
        <f>SUMIFS(произв!A4:A10000,произв!F4:F10000,BF4,произв!Y4:Y10000,A26)+SUMIFS(торг!A4:A10000,торг!F4:F10000,BF4,торг!Y4:Y10000,A26)+SUMIFS(склад!A4:A10000,склад!F4:F10000,BF4,склад!Y4:Y10000,A26)+SUMIFS('обр '!A4:A10000,'обр '!F4:F10000,BF4,'обр '!Y4:Y10000,A26)+SUMIFS(детс!A4:A10000,детс!F4:F10000,BF4,детс!Y4:Y10000,A26)+SUMIFS(культ!A4:A10000,культ!F4:F10000,BF4,культ!Y4:Y10000,A26)+SUMIFS(спорт!A4:A10000,спорт!F4:F10000,BF4,спорт!Y4:Y10000,A26)+SUMIFS(лечеб!A4:A10000,лечеб!F4:F10000,BF4,лечеб!Y4:Y10000,A26)+SUMIFS(Баня!A4:A10000,Баня!F4:F10000,BF4,Баня!Y4:Y10000,A26)+SUMIFS(Адм!A4:A10000,Адм!F4:F10000,BF4,Адм!Y4:Y10000,A26)+SUMIFS(С.Х!A4:A10001,С.Х!F4:F10001,BF4,С.Х!Y4:Y10001,A26)+SUMIFS(новостр!A4:A10000,новостр!F4:F10000,BF4,новостр!X4:X10000,A26)+SUMIFS(авт!A4:A10003,авт!F4:F10003,BF4,авт!X4:X10003,A26)+SUMIFS(ЖС!A4:A9999,ЖС!F4:F9999,BF4,ЖС!AK4:AK9999,A26)+SUMIFS(Пр.откр.тер!A4:A10000,Пр.откр.тер!F4:F10000,BF4,Пр.откр.тер!U4:U10000,A26)</f>
        <v>2</v>
      </c>
      <c r="BH26" s="501"/>
      <c r="BI26" s="549">
        <f>SUMIFS(произв!O4:O10000,произв!F4:F10000,BF4,произв!Y4:Y10000,A26)+SUMIFS(торг!O4:O10000,торг!F4:F10000,BF4,торг!Y4:Y10000,A26)+SUMIFS(склад!O4:O10000,склад!F4:F10000,BF4,склад!Y4:Y10000,A26)+SUMIFS('обр '!O4:O10000,'обр '!F4:F10000,BF4,'обр '!Y4:Y10000,A26)+SUMIFS(детс!O4:O10000,детс!F4:F10000,BF4,детс!Y4:Y10000,A26)+SUMIFS(культ!O4:O10000,культ!F4:F10000,BF4,культ!Y4:Y10000,A26)+SUMIFS(спорт!O4:O10000,спорт!F4:F10000,BF4,спорт!Y4:Y10000,A26)+SUMIFS(лечеб!O4:O10000,лечеб!F4:F10000,BF4,лечеб!Y4:Y10000,A26)+SUMIFS(Баня!O4:O10000,Баня!F4:F10000,BF4,Баня!Y4:Y10000,A26)+SUMIFS(Адм!O4:O10000,Адм!F4:F10000,BF4,Адм!Y4:Y10000,A26)+SUMIFS(С.Х!O4:O10001,С.Х!F4:F10001,BF4,С.Х!Y4:Y10001,A26)+SUMIFS(новостр!N4:N10000,новостр!F4:F10000,BF4,новостр!X4:X10000,A26)+SUMIFS(авт!K4:K10003,авт!F4:F10003,BF4,авт!X4:X10003,A26)+SUMIFS(ЖС!S4:S9999,ЖС!F4:F9999,BF4,ЖС!AK4:AK9999,A26)+SUMIFS(Пр.откр.тер!N4:N10000,Пр.откр.тер!F4:F10000,BF4,Пр.откр.тер!U4:U10000,A26)</f>
        <v>0</v>
      </c>
      <c r="BJ26" s="507"/>
      <c r="BK26" s="499">
        <f>SUMIFS(произв!A4:A10000,произв!F4:F10000,BJ4,произв!Y4:Y10000,A26)+SUMIFS(торг!A4:A10000,торг!F4:F10000,BJ4,торг!Y4:Y10000,A26)+SUMIFS(склад!A4:A10000,склад!F4:F10000,BJ4,склад!Y4:Y10000,A26)+SUMIFS('обр '!A4:A10000,'обр '!F4:F10000,BJ4,'обр '!Y4:Y10000,A26)+SUMIFS(детс!A4:A10000,детс!F4:F10000,BJ4,детс!Y4:Y10000,A26)+SUMIFS(культ!A4:A10000,культ!F4:F10000,BJ4,культ!Y4:Y10000,A26)+SUMIFS(спорт!A4:A10000,спорт!F4:F10000,BJ4,спорт!Y4:Y10000,A26)+SUMIFS(лечеб!A4:A10000,лечеб!F4:F10000,BJ4,лечеб!Y4:Y10000,A26)+SUMIFS(Баня!A4:A10000,Баня!F4:F10000,BJ4,Баня!Y4:Y10000,A26)+SUMIFS(Адм!A4:A10000,Адм!F4:F10000,BJ4,Адм!Y4:Y10000,A26)+SUMIFS(С.Х!A4:A10001,С.Х!F4:F10001,BJ4,С.Х!Y4:Y10001,A26)+SUMIFS(новостр!A4:A10000,новостр!F4:F10000,BJ4,новостр!X4:X10000,A26)+SUMIFS(авт!A4:A10003,авт!F4:F10003,BJ4,авт!X4:X10003,A26)+SUMIFS(ЖС!A4:A9999,ЖС!F4:F9999,BJ4,ЖС!AK4:AK9999,A26)+SUMIFS(Пр.откр.тер!A4:A10000,Пр.откр.тер!F4:F10000,BJ4,Пр.откр.тер!U4:U10000,A26)</f>
        <v>1</v>
      </c>
      <c r="BL26" s="501"/>
      <c r="BM26" s="548">
        <f>SUMIFS(произв!O4:O10000,произв!F4:F10000,BJ4,произв!Y4:Y10000,A26)+SUMIFS(торг!O4:O10000,торг!F4:F10000,BJ4,торг!Y4:Y10000,A26)+SUMIFS(склад!O4:O10000,склад!F4:F10000,BJ4,склад!Y4:Y10000,A26)+SUMIFS('обр '!O4:O10000,'обр '!F4:F10000,BJ4,'обр '!Y4:Y10000,A26)+SUMIFS(детс!O4:O10000,детс!F4:F10000,BJ4,детс!Y4:Y10000,A26)+SUMIFS(культ!O4:O10000,культ!F4:F10000,BJ4,культ!Y4:Y10000,A26)+SUMIFS(спорт!O4:O10000,спорт!F4:F10000,BJ4,спорт!Y4:Y10000,A26)+SUMIFS(лечеб!O4:O10000,лечеб!F4:F10000,BJ4,лечеб!Y4:Y10000,A26)+SUMIFS(Баня!O4:O10000,Баня!F4:F10000,BJ4,Баня!Y4:Y10000,A26)+SUMIFS(Адм!O4:O10000,Адм!F4:F10000,BJ4,Адм!Y4:Y10000,A26)+SUMIFS(С.Х!O4:O10001,С.Х!F4:F10001,BJ4,С.Х!Y4:Y10001,A26)+SUMIFS(новостр!N4:N10000,новостр!F4:F10000,BJ4,новостр!X4:X10000,A26)+SUMIFS(авт!K4:K10003,авт!F4:F10003,BJ4,авт!X4:X10003,A26)+SUMIFS(ЖС!S4:S9999,ЖС!F4:F9999,BJ4,ЖС!AK4:AK9999,A26)+SUMIFS(Пр.откр.тер!N4:N10000,Пр.откр.тер!F4:F10000,BJ4,Пр.откр.тер!U4:U10000,A26)</f>
        <v>0</v>
      </c>
      <c r="BN26" s="507"/>
      <c r="BO26" s="499">
        <f>SUMIFS(произв!A4:A10000,произв!F4:F10000,BN4,произв!Y4:Y10000,A26)+SUMIFS(торг!A4:A10000,торг!F4:F10000,BN4,торг!Y4:Y10000,A26)+SUMIFS(склад!A4:A10000,склад!F4:F10000,BN4,склад!Y4:Y10000,A26)+SUMIFS('обр '!A4:A10000,'обр '!F4:F10000,BN4,'обр '!Y4:Y10000,A26)+SUMIFS(детс!A4:A10000,детс!F4:F10000,BN4,детс!Y4:Y10000,A26)+SUMIFS(культ!A4:A10000,культ!F4:F10000,BN4,культ!Y4:Y10000,A26)+SUMIFS(спорт!A4:A10000,спорт!F4:F10000,BN4,спорт!Y4:Y10000,A26)+SUMIFS(лечеб!A4:A10000,лечеб!F4:F10000,BN4,лечеб!Y4:Y10000,A26)+SUMIFS(Баня!A4:A10000,Баня!F4:F10000,BN4,Баня!Y4:Y10000,A26)+SUMIFS(Адм!A4:A10000,Адм!F4:F10000,BN4,Адм!Y4:Y10000,A26)+SUMIFS(С.Х!A4:A10001,С.Х!F4:F10001,BN4,С.Х!Y4:Y10001,A26)+SUMIFS(новостр!A4:A10000,новостр!F4:F10000,BN4,новостр!X4:X10000,A26)+SUMIFS(авт!A4:A10003,авт!F4:F10003,BN4,авт!X4:X10003,A26)+SUMIFS(ЖС!A4:A9999,ЖС!F4:F9999,BN4,ЖС!AK4:AK9999,A26)+SUMIFS(Пр.откр.тер!A4:A10000,Пр.откр.тер!F4:F10000,BN4,Пр.откр.тер!U4:U10000,A26)</f>
        <v>2</v>
      </c>
      <c r="BP26" s="501"/>
      <c r="BQ26" s="548">
        <f>SUMIFS(произв!O4:O10000,произв!F4:F10000,BN4,произв!Y4:Y10000,A26)+SUMIFS(торг!O4:O10000,торг!F4:F10000,BN4,торг!Y4:Y10000,A26)+SUMIFS(склад!O4:O10000,склад!F4:F10000,BN4,склад!Y4:Y10000,A26)+SUMIFS('обр '!O4:O10000,'обр '!F4:F10000,BN4,'обр '!Y4:Y10000,A26)+SUMIFS(детс!O4:O10000,детс!F4:F10000,BN4,детс!Y4:Y10000,A26)+SUMIFS(культ!O4:O10000,культ!F4:F10000,BN4,культ!Y4:Y10000,A26)+SUMIFS(спорт!O4:O10000,спорт!F4:F10000,BN4,спорт!Y4:Y10000,A26)+SUMIFS(лечеб!O4:O10000,лечеб!F4:F10000,BN4,лечеб!Y4:Y10000,A26)+SUMIFS(Баня!O4:O10000,Баня!F4:F10000,BN4,Баня!Y4:Y10000,A26)+SUMIFS(Адм!O4:O10000,Адм!F4:F10000,BN4,Адм!Y4:Y10000,A26)+SUMIFS(С.Х!O4:O10001,С.Х!F4:F10001,BN4,С.Х!Y4:Y10001,A26)+SUMIFS(новостр!N4:N10000,новостр!F4:F10000,BN4,новостр!X4:X10000,A26)+SUMIFS(авт!K4:K10003,авт!F4:F10003,BN4,авт!X4:X10003,A26)+SUMIFS(ЖС!S4:S9999,ЖС!F4:F9999,BN4,ЖС!AK4:AK9999,A26)+SUMIFS(Пр.откр.тер!N4:N10000,Пр.откр.тер!F4:F10000,BN4,Пр.откр.тер!U4:U10000,A26)</f>
        <v>0</v>
      </c>
      <c r="BR26" s="507"/>
      <c r="BS26" s="499">
        <f>SUMIFS(произв!A4:A10000,произв!F4:F10000,BR4,произв!Y4:Y10000,A26)+SUMIFS(торг!A4:A10000,торг!F4:F10000,BR4,торг!Y4:Y10000,A26)+SUMIFS(склад!A4:A10000,склад!F4:F10000,BR4,склад!Y4:Y10000,A26)+SUMIFS('обр '!A4:A10000,'обр '!F4:F10000,BR4,'обр '!Y4:Y10000,A26)+SUMIFS(детс!A4:A10000,детс!F4:F10000,BR4,детс!Y4:Y10000,A26)+SUMIFS(культ!A4:A10000,культ!F4:F10000,BR4,культ!Y4:Y10000,A26)+SUMIFS(спорт!A4:A10000,спорт!F4:F10000,BR4,спорт!Y4:Y10000,A26)+SUMIFS(лечеб!A4:A10000,лечеб!F4:F10000,BR4,лечеб!Y4:Y10000,A26)+SUMIFS(Баня!A4:A10000,Баня!F4:F10000,BR4,Баня!Y4:Y10000,A26)+SUMIFS(Адм!A4:A10000,Адм!F4:F10000,BR4,Адм!Y4:Y10000,A26)+SUMIFS(С.Х!A4:A10001,С.Х!F4:F10001,BR4,С.Х!Y4:Y10001,A26)+SUMIFS(новостр!A4:A10000,новостр!F4:F10000,BR4,новостр!X4:X10000,A26)+SUMIFS(авт!A4:A10003,авт!F4:F10003,BR4,авт!X4:X10003,A26)+SUMIFS(ЖС!A4:A9999,ЖС!F4:F9999,BR4,ЖС!AK4:AK9999,A26)+SUMIFS(Пр.откр.тер!A4:A10000,Пр.откр.тер!F4:F10000,BR4,Пр.откр.тер!U4:U10000,A26)</f>
        <v>3</v>
      </c>
      <c r="BT26" s="501"/>
      <c r="BU26" s="548">
        <f>SUMIFS(произв!O4:O10000,произв!F4:F10000,BR4,произв!Y4:Y10000,A26)+SUMIFS(торг!O4:O10000,торг!F4:F10000,BR4,торг!Y4:Y10000,A26)+SUMIFS(склад!O4:O10000,склад!F4:F10000,BR4,склад!Y4:Y10000,A26)+SUMIFS('обр '!O4:O10000,'обр '!F4:F10000,BR4,'обр '!Y4:Y10000,A26)+SUMIFS(детс!O4:O10000,детс!F4:F10000,BR4,детс!Y4:Y10000,A26)+SUMIFS(культ!O4:O10000,культ!F4:F10000,BR4,культ!Y4:Y10000,A26)+SUMIFS(спорт!O4:O10000,спорт!F4:F10000,BR4,спорт!Y4:Y10000,A26)+SUMIFS(лечеб!O4:O10000,лечеб!F4:F10000,BR4,лечеб!Y4:Y10000,A26)+SUMIFS(Баня!O4:O10000,Баня!F4:F10000,BR4,Баня!Y4:Y10000,A26)+SUMIFS(Адм!O4:O10000,Адм!F4:F10000,BR4,Адм!Y4:Y10000,A26)+SUMIFS(С.Х!O4:O10001,С.Х!F4:F10001,BR4,С.Х!Y4:Y10001,A26)+SUMIFS(новостр!N4:N10000,новостр!F4:F10000,BR4,новостр!X4:X10000,A26)+SUMIFS(авт!K4:K10003,авт!F4:F10003,BR4,авт!X4:X10003,A26)+SUMIFS(ЖС!S4:S9999,ЖС!F4:F9999,BR4,ЖС!AK4:AK9999,A26)+SUMIFS(Пр.откр.тер!N4:N10000,Пр.откр.тер!F4:F10000,BR4,Пр.откр.тер!U4:U10000,A26)</f>
        <v>1255</v>
      </c>
      <c r="BV26" s="507"/>
      <c r="BW26" s="499">
        <f>SUMIFS(произв!A4:A10000,произв!F4:F10000,BV4,произв!Y4:Y10000,A26)+SUMIFS(торг!A4:A10000,торг!F4:F10000,BV4,торг!Y4:Y10000,A26)+SUMIFS(склад!A4:A10000,склад!F4:F10000,BV4,склад!Y4:Y10000,A26)+SUMIFS('обр '!A4:A10000,'обр '!F4:F10000,BV4,'обр '!Y4:Y10000,A26)+SUMIFS(детс!A4:A10000,детс!F4:F10000,BV4,детс!Y4:Y10000,A26)+SUMIFS(культ!A4:A10000,культ!F4:F10000,BV4,культ!Y4:Y10000,A26)+SUMIFS(спорт!A4:A10000,спорт!F4:F10000,BV4,спорт!Y4:Y10000,A26)+SUMIFS(лечеб!A4:A10000,лечеб!F4:F10000,BV4,лечеб!Y4:Y10000,A26)+SUMIFS(Баня!A4:A10000,Баня!F4:F10000,BV4,Баня!Y4:Y10000,A26)+SUMIFS(Адм!A4:A10000,Адм!F4:F10000,BV4,Адм!Y4:Y10000,A26)+SUMIFS(С.Х!A4:A10001,С.Х!F4:F10001,BV4,С.Х!Y4:Y10001,A26)+SUMIFS(новостр!A4:A10000,новостр!F4:F10000,BV4,новостр!X4:X10000,A26)+SUMIFS(авт!A4:A10003,авт!F4:F10003,BV4,авт!X4:X10003,A26)+SUMIFS(ЖС!A4:A9999,ЖС!F4:F9999,BV4,ЖС!AK4:AK9999,A26)+SUMIFS(Пр.откр.тер!A4:A10000,Пр.откр.тер!F4:F10000,BV4,Пр.откр.тер!U4:U10000,A26)</f>
        <v>0</v>
      </c>
      <c r="BX26" s="501"/>
      <c r="BY26" s="548">
        <f>SUMIFS(произв!O4:O10000,произв!F4:F10000,BV4,произв!Y4:Y10000,A26)+SUMIFS(торг!O4:O10000,торг!F4:F10000,BV4,торг!Y4:Y10000,A26)+SUMIFS(склад!O4:O10000,склад!F4:F10000,BV4,склад!Y4:Y10000,A26)+SUMIFS('обр '!O4:O10000,'обр '!F4:F10000,BV4,'обр '!Y4:Y10000,A26)+SUMIFS(детс!O4:O10000,детс!F4:F10000,BV4,детс!Y4:Y10000,A26)+SUMIFS(культ!O4:O10000,культ!F4:F10000,BV4,культ!Y4:Y10000,A26)+SUMIFS(спорт!O4:O10000,спорт!F4:F10000,BV4,спорт!Y4:Y10000,A26)+SUMIFS(лечеб!O4:O10000,лечеб!F4:F10000,BV4,лечеб!Y4:Y10000,A26)+SUMIFS(Баня!O4:O10000,Баня!F4:F10000,BV4,Баня!Y4:Y10000,A26)+SUMIFS(Адм!O4:O10000,Адм!F4:F10000,BV4,Адм!Y4:Y10000,A26)+SUMIFS(С.Х!O4:O10001,С.Х!F4:F10001,BV4,С.Х!Y4:Y10001,A26)+SUMIFS(новостр!N4:N10000,новостр!F4:F10000,BV4,новостр!X4:X10000,A26)+SUMIFS(авт!K4:K10003,авт!F4:F10003,BV4,авт!X4:X10003,A26)+SUMIFS(ЖС!S4:S9999,ЖС!F4:F9999,BV4,ЖС!AK4:AK9999,A26)+SUMIFS(Пр.откр.тер!N4:N10000,Пр.откр.тер!F4:F10000,BV4,Пр.откр.тер!U4:U10000,A26)</f>
        <v>0</v>
      </c>
      <c r="BZ26" s="507"/>
      <c r="CA26" s="499">
        <f>SUMIFS(произв!A4:A10000,произв!F4:F10000,BZ4,произв!Y4:Y10000,A26)+SUMIFS(торг!A4:A10000,торг!F4:F10000,BZ4,торг!Y4:Y10000,A26)+SUMIFS(склад!A4:A10000,склад!F4:F10000,BZ4,склад!Y4:Y10000,A26)+SUMIFS('обр '!A4:A10000,'обр '!F4:F10000,BZ4,'обр '!Y4:Y10000,A26)+SUMIFS(детс!A4:A10000,детс!F4:F10000,BZ4,детс!Y4:Y10000,A26)+SUMIFS(культ!A4:A10000,культ!F4:F10000,BZ4,культ!Y4:Y10000,A26)+SUMIFS(спорт!A4:A10000,спорт!F4:F10000,BZ4,спорт!Y4:Y10000,A26)+SUMIFS(лечеб!A4:A10000,лечеб!F4:F10000,BZ4,лечеб!Y4:Y10000,A26)+SUMIFS(Баня!A4:A10000,Баня!F4:F10000,BZ4,Баня!Y4:Y10000,A26)+SUMIFS(Адм!A4:A10000,Адм!F4:F10000,BZ4,Адм!Y4:Y10000,A26)+SUMIFS(С.Х!A4:A10001,С.Х!F4:F10001,BZ4,С.Х!Y4:Y10001,A26)+SUMIFS(новостр!A4:A10000,новостр!F4:F10000,BZ4,новостр!X4:X10000,A26)+SUMIFS(авт!A4:A10003,авт!F4:F10003,BZ4,авт!X4:X10003,A26)+SUMIFS(ЖС!A4:A9999,ЖС!F4:F9999,BZ4,ЖС!AK4:AK9999,A26)+SUMIFS(Пр.откр.тер!A4:A10000,Пр.откр.тер!F4:F10000,BZ4,Пр.откр.тер!U4:U10000,A26)</f>
        <v>4</v>
      </c>
      <c r="CB26" s="501"/>
      <c r="CC26" s="549">
        <f>SUMIFS(произв!O4:O10000,произв!F4:F10000,BZ4,произв!Y4:Y10000,A26)+SUMIFS(торг!O4:O10000,торг!F4:F10000,BZ4,торг!Y4:Y10000,A26)+SUMIFS(склад!O4:O10000,склад!F4:F10000,BZ4,склад!Y4:Y10000,A26)+SUMIFS('обр '!O4:O10000,'обр '!F4:F10000,BZ4,'обр '!Y4:Y10000,A26)+SUMIFS(детс!O4:O10000,детс!F4:F10000,BZ4,детс!Y4:Y10000,A26)+SUMIFS(культ!O4:O10000,культ!F4:F10000,BZ4,культ!Y4:Y10000,A26)+SUMIFS(спорт!O4:O10000,спорт!F4:F10000,BZ4,спорт!Y4:Y10000,A26)+SUMIFS(лечеб!O4:O10000,лечеб!F4:F10000,BZ4,лечеб!Y4:Y10000,A26)+SUMIFS(Баня!O4:O10000,Баня!F4:F10000,BZ4,Баня!Y4:Y10000,A26)+SUMIFS(Адм!O4:O10000,Адм!F4:F10000,BZ4,Адм!Y4:Y10000,A26)+SUMIFS(С.Х!O4:O10001,С.Х!F4:F10001,BZ4,С.Х!Y4:Y10001,A26)+SUMIFS(новостр!N4:N10000,новостр!F4:F10000,BZ4,новостр!X4:X10000,A26)+SUMIFS(авт!K4:K10003,авт!F4:F10003,BZ4,авт!X4:X10003,A26)+SUMIFS(ЖС!S4:S9999,ЖС!F4:F9999,BZ4,ЖС!AK4:AK9999,A26)+SUMIFS(Пр.откр.тер!N4:N10000,Пр.откр.тер!F4:F10000,BZ4,Пр.откр.тер!U4:U10000,A26)</f>
        <v>10</v>
      </c>
      <c r="CD26" s="507"/>
      <c r="CE26" s="499">
        <f>SUMIFS(произв!A4:A10000,произв!F4:F10000,CD4,произв!Y4:Y10000,A26)+SUMIFS(торг!A4:A10000,торг!F4:F10000,CD4,торг!Y4:Y10000,A26)+SUMIFS(склад!A4:A10000,склад!F4:F10000,CD4,склад!Y4:Y10000,A26)+SUMIFS('обр '!A4:A10000,'обр '!F4:F10000,CD4,'обр '!Y4:Y10000,A26)+SUMIFS(детс!A4:A10000,детс!F4:F10000,CD4,детс!Y4:Y10000,A26)+SUMIFS(культ!A4:A10000,культ!F4:F10000,CD4,культ!Y4:Y10000,A26)+SUMIFS(спорт!A4:A10000,спорт!F4:F10000,CD4,спорт!Y4:Y10000,A26)+SUMIFS(лечеб!A4:A10000,лечеб!F4:F10000,CD4,лечеб!Y4:Y10000,A26)+SUMIFS(Баня!A4:A10000,Баня!F4:F10000,CD4,Баня!Y4:Y10000,A26)+SUMIFS(Адм!A4:A10000,Адм!F4:F10000,CD4,Адм!Y4:Y10000,A26)+SUMIFS(С.Х!A4:A10001,С.Х!F4:F10001,CD4,С.Х!Y4:Y10001,A26)+SUMIFS(новостр!A4:A10000,новостр!F4:F10000,CD4,новостр!X4:X10000,A26)+SUMIFS(авт!A4:A10003,авт!F4:F10003,CD4,авт!X4:X10003,A26)+SUMIFS(ЖС!A4:A9999,ЖС!F4:F9999,CD4,ЖС!AK4:AK9999,A26)+SUMIFS(Пр.откр.тер!A4:A10000,Пр.откр.тер!F4:F10000,CD4,Пр.откр.тер!U4:U10000,A26)</f>
        <v>5</v>
      </c>
      <c r="CF26" s="501"/>
      <c r="CG26" s="548">
        <f>SUMIFS(произв!O4:O10000,произв!F4:F10000,CD4,произв!Y4:Y10000,A26)+SUMIFS(торг!O4:O10000,торг!F4:F10000,CD4,торг!Y4:Y10000,A26)+SUMIFS(склад!O4:O10000,склад!F4:F10000,CD4,склад!Y4:Y10000,A26)+SUMIFS('обр '!O4:O10000,'обр '!F4:F10000,CD4,'обр '!Y4:Y10000,A26)+SUMIFS(детс!O4:O10000,детс!F4:F10000,CD4,детс!Y4:Y10000,A26)+SUMIFS(культ!O4:O10000,культ!F4:F10000,CD4,культ!Y4:Y10000,A26)+SUMIFS(спорт!O4:O10000,спорт!F4:F10000,CD4,спорт!Y4:Y10000,A26)+SUMIFS(лечеб!O4:O10000,лечеб!F4:F10000,CD4,лечеб!Y4:Y10000,A26)+SUMIFS(Баня!O4:O10000,Баня!F4:F10000,CD4,Баня!Y4:Y10000,A26)+SUMIFS(Адм!O4:O10000,Адм!F4:F10000,CD4,Адм!Y4:Y10000,A26)+SUMIFS(С.Х!O4:O10001,С.Х!F4:F10001,CD4,С.Х!Y4:Y10001,A26)+SUMIFS(новостр!N4:N10000,новостр!F4:F10000,CD4,новостр!X4:X10000,A26)+SUMIFS(авт!K4:K10003,авт!F4:F10003,CD4,авт!X4:X10003,A26)+SUMIFS(ЖС!S4:S9999,ЖС!F4:F9999,CD4,ЖС!AK4:AK9999,A26)+SUMIFS(Пр.откр.тер!N4:N10000,Пр.откр.тер!F4:F10000,CD4,Пр.откр.тер!U4:U10000,A26)</f>
        <v>1682.4</v>
      </c>
      <c r="CH26" s="507"/>
      <c r="CI26" s="499">
        <f>SUMIFS(произв!A4:A10000,произв!F4:F10000,CH4,произв!Y4:Y10000,A26)+SUMIFS(торг!A4:A10000,торг!F4:F10000,CH4,торг!Y4:Y10000,A26)+SUMIFS(склад!A4:A10000,склад!F4:F10000,CH4,склад!Y4:Y10000,A26)+SUMIFS('обр '!A4:A10000,'обр '!F4:F10000,CH4,'обр '!Y4:Y10000,A26)+SUMIFS(детс!A4:A10000,детс!F4:F10000,CH4,детс!Y4:Y10000,A26)+SUMIFS(культ!A4:A10000,культ!F4:F10000,CH4,культ!Y4:Y10000,A26)+SUMIFS(спорт!A4:A10000,спорт!F4:F10000,CH4,спорт!Y4:Y10000,A26)+SUMIFS(лечеб!A4:A10000,лечеб!F4:F10000,CH4,лечеб!Y4:Y10000,A26)+SUMIFS(Баня!A4:A10000,Баня!F4:F10000,CH4,Баня!Y4:Y10000,A26)+SUMIFS(Адм!A4:A10000,Адм!F4:F10000,CH4,Адм!Y4:Y10000,A26)+SUMIFS(С.Х!A4:A10001,С.Х!F4:F10001,CH4,С.Х!Y4:Y10001,A26)+SUMIFS(новостр!A4:A10000,новостр!F4:F10000,CH4,новостр!X4:X10000,A26)+SUMIFS(авт!A4:A10003,авт!F4:F10003,CH4,авт!X4:X10003,A26)+SUMIFS(ЖС!A4:A9999,ЖС!F4:F9999,CH4,ЖС!AK4:AK9999,A26)+SUMIFS(Пр.откр.тер!A4:A10000,Пр.откр.тер!F4:F10000,CH4,Пр.откр.тер!U4:U10000,A26)</f>
        <v>12</v>
      </c>
      <c r="CJ26" s="501"/>
      <c r="CK26" s="548">
        <f>SUMIFS(произв!O4:O10000,произв!F4:F10000,CH4,произв!Y4:Y10000,A26)+SUMIFS(торг!O4:O10000,торг!F4:F10000,CH4,торг!Y4:Y10000,A26)+SUMIFS(склад!O4:O10000,склад!F4:F10000,CH4,склад!Y4:Y10000,A26)+SUMIFS('обр '!O4:O10000,'обр '!F4:F10000,CH4,'обр '!Y4:Y10000,A26)+SUMIFS(детс!O4:O10000,детс!F4:F10000,CH4,детс!Y4:Y10000,A26)+SUMIFS(культ!O4:O10000,культ!F4:F10000,CH4,культ!Y4:Y10000,A26)+SUMIFS(спорт!O4:O10000,спорт!F4:F10000,CH4,спорт!Y4:Y10000,A26)+SUMIFS(лечеб!O4:O10000,лечеб!F4:F10000,CH4,лечеб!Y4:Y10000,A26)+SUMIFS(Баня!O4:O10000,Баня!F4:F10000,CH4,Баня!Y4:Y10000,A26)+SUMIFS(Адм!O4:O10000,Адм!F4:F10000,CH4,Адм!Y4:Y10000,A26)+SUMIFS(С.Х!O4:O10001,С.Х!F4:F10001,CH4,С.Х!Y4:Y10001,A26)+SUMIFS(новостр!N4:N10000,новостр!F4:F10000,CH4,новостр!X4:X10000,A26)+SUMIFS(авт!K4:K10003,авт!F4:F10003,CH4,авт!X4:X10003,A26)+SUMIFS(ЖС!S4:S9999,ЖС!F4:F9999,CH4,ЖС!AK4:AK9999,A26)+SUMIFS(Пр.откр.тер!N4:N10000,Пр.откр.тер!F4:F10000,CH4,Пр.откр.тер!U4:U10000,A26)</f>
        <v>0</v>
      </c>
    </row>
    <row r="27" spans="1:89" ht="21" thickBot="1">
      <c r="A27" s="539" t="s">
        <v>789</v>
      </c>
      <c r="B27" s="610">
        <v>0</v>
      </c>
      <c r="C27" s="546">
        <f t="shared" si="0"/>
        <v>0</v>
      </c>
      <c r="D27" s="2329">
        <v>0</v>
      </c>
      <c r="E27" s="2327">
        <f t="shared" si="1"/>
        <v>0</v>
      </c>
      <c r="F27" s="527">
        <v>0</v>
      </c>
      <c r="G27" s="528">
        <v>0</v>
      </c>
      <c r="H27" s="533">
        <v>0</v>
      </c>
      <c r="I27" s="534">
        <v>0</v>
      </c>
      <c r="J27" s="676">
        <f>B27/B34*100%</f>
        <v>0</v>
      </c>
      <c r="K27" s="676">
        <f>C27/C34*100%</f>
        <v>0</v>
      </c>
      <c r="L27" s="676">
        <f>D27/D34*100%</f>
        <v>0</v>
      </c>
      <c r="M27" s="676">
        <f>E27/E34*100%</f>
        <v>0</v>
      </c>
      <c r="N27" s="507"/>
      <c r="O27" s="499">
        <f>SUMIFS(произв!A4:A10000,произв!F4:F10000,N4,произв!Y4:Y10000,A27)+SUMIFS(торг!A4:A10000,торг!F4:F10000,N4,торг!Y4:Y10000,A27)+SUMIFS(склад!A4:A10000,склад!F4:F10000,N4,склад!Y4:Y10000,A27)+SUMIFS('обр '!A4:A10000,'обр '!F4:F10000,N4,'обр '!Y4:Y10000,A27)+SUMIFS(детс!A4:A10000,детс!F4:F10000,N4,детс!Y4:Y10000,A27)+SUMIFS(культ!A4:A10000,культ!F4:F10000,N4,культ!Y4:Y10000,A27)+SUMIFS(спорт!A4:A10000,спорт!F4:F10000,N4,спорт!Y4:Y10000,A27)+SUMIFS(лечеб!A4:A10000,лечеб!F4:F10000,N4,лечеб!Y4:Y10000,A27)+SUMIFS(Баня!A4:A10000,Баня!F4:F10000,N4,Баня!Y4:Y10000,A27)+SUMIFS(Адм!A4:A10000,Адм!F4:F10000,N4,Адм!Y4:Y10000,A27)+SUMIFS(С.Х!A4:A10001,С.Х!F4:F10001,N4,С.Х!Y4:Y10001,A27)+SUMIFS(новостр!A4:A10000,новостр!F4:F10000,N4,новостр!X4:X10000,A27)+SUMIFS(авт!A4:A10003,авт!F4:F10003,N4,авт!X4:X10003,A27)+SUMIFS(ЖС!A4:A9999,ЖС!F4:F9999,N4,ЖС!AK4:AK9999,A27)+SUMIFS(Пр.откр.тер!A4:A10000,Пр.откр.тер!F4:F10000,N4,Пр.откр.тер!U4:U10000,A27)</f>
        <v>0</v>
      </c>
      <c r="P27" s="501"/>
      <c r="Q27" s="548">
        <f>SUMIFS(произв!O4:O10000,произв!F4:F10000,N4,произв!Y4:Y10000,A27)+SUMIFS(торг!O4:O10000,торг!F4:F10000,N4,торг!Y4:Y10000,A27)+SUMIFS(склад!O4:O10000,склад!F4:F10000,N4,склад!Y4:Y10000,A27)+SUMIFS('обр '!O4:O10000,'обр '!F4:F10000,N4,'обр '!Y4:Y10000,A27)+SUMIFS(детс!O4:O10000,детс!F4:F10000,N4,детс!Y4:Y10000,A27)+SUMIFS(культ!O4:O10000,культ!F4:F10000,N4,культ!Y4:Y10000,A27)+SUMIFS(спорт!O4:O10000,спорт!F4:F10000,N4,спорт!Y4:Y10000,A27)+SUMIFS(лечеб!O4:O10000,лечеб!F4:F10000,N4,лечеб!Y4:Y10000,A27)+SUMIFS(Баня!O4:O10000,Баня!F4:F10000,N4,Баня!Y4:Y10000,A27)+SUMIFS(Адм!O4:O10000,Адм!F4:F10000,N4,Адм!Y4:Y10000,A27)+SUMIFS(С.Х!O4:O10001,С.Х!F4:F10001,N4,С.Х!Y4:Y10001,A27)+SUMIFS(новостр!N4:N10000,новостр!F4:F10000,N4,новостр!X4:X10000,A27)+SUMIFS(авт!K4:K10003,авт!F4:F10003,N4,авт!X4:X10003,A27)+SUMIFS(ЖС!S4:S9999,ЖС!F4:F9999,N4,ЖС!AK4:AK9999,A27)+SUMIFS(Пр.откр.тер!N4:N10000,Пр.откр.тер!F4:F10000,N4,Пр.откр.тер!U4:U10000,A27)</f>
        <v>0</v>
      </c>
      <c r="R27" s="507"/>
      <c r="S27" s="499">
        <f>SUMIFS(произв!A4:A10000,произв!F4:F10000,R4,произв!Y4:Y10000,A27)+SUMIFS(торг!A4:A10000,торг!F4:F10000,R4,торг!Y4:Y10000,A27)+SUMIFS(склад!A4:A10000,склад!F4:F10000,R4,склад!Y4:Y10000,A27)+SUMIFS('обр '!A4:A10000,'обр '!F4:F10000,R4,'обр '!Y4:Y10000,A27)+SUMIFS(детс!A4:A10000,детс!F4:F10000,R4,детс!Y4:Y10000,A27)+SUMIFS(культ!A4:A10000,культ!F4:F10000,R4,культ!Y4:Y10000,A27)+SUMIFS(спорт!A4:A10000,спорт!F4:F10000,R4,спорт!Y4:Y10000,A27)+SUMIFS(лечеб!A4:A10000,лечеб!F4:F10000,R4,лечеб!Y4:Y10000,A27)+SUMIFS(Баня!A4:A10000,Баня!F4:F10000,R4,Баня!Y4:Y10000,A27)+SUMIFS(Адм!A4:A10000,Адм!F4:F10000,R4,Адм!Y4:Y10000,A27)+SUMIFS(С.Х!A4:A10001,С.Х!F4:F10001,R4,С.Х!Y4:Y10001,A27)+SUMIFS(новостр!A4:A10000,новостр!F4:F10000,R4,новостр!X4:X10000,A27)+SUMIFS(авт!A4:A10003,авт!F4:F10003,R4,авт!X4:X10003,A27)+SUMIFS(ЖС!A4:A9999,ЖС!F4:F9999,R4,ЖС!AK4:AK9999,A27)+SUMIFS(Пр.откр.тер!A4:A10000,Пр.откр.тер!F4:F10000,R4,Пр.откр.тер!U4:U10000,A27)</f>
        <v>0</v>
      </c>
      <c r="T27" s="501"/>
      <c r="U27" s="549">
        <f>SUMIFS(произв!O4:O10000,произв!F4:F10000,R4,произв!Y4:Y10000,A27)+SUMIFS(торг!O4:O10000,торг!F4:F10000,R4,торг!Y4:Y10000,A27)+SUMIFS(склад!O4:O10000,склад!F4:F10000,R4,склад!Y4:Y10000,A27)+SUMIFS('обр '!O4:O10000,'обр '!F4:F10000,R4,'обр '!Y4:Y10000,A27)+SUMIFS(детс!O4:O10000,детс!F4:F10000,R4,детс!Y4:Y10000,A27)+SUMIFS(культ!O4:O10000,культ!F4:F10000,R4,культ!Y4:Y10000,A27)+SUMIFS(спорт!O4:O10000,спорт!F4:F10000,R4,спорт!Y4:Y10000,A27)+SUMIFS(лечеб!O4:O10000,лечеб!F4:F10000,R4,лечеб!Y4:Y10000,A27)+SUMIFS(Баня!O4:O10000,Баня!F4:F10000,R4,Баня!Y4:Y10000,A27)+SUMIFS(Адм!O4:O10000,Адм!F4:F10000,R4,Адм!Y4:Y10000,A27)+SUMIFS(С.Х!O4:O10001,С.Х!F4:F10001,R4,С.Х!Y4:Y10001,A27)+SUMIFS(новостр!N4:N10000,новостр!F4:F10000,R4,новостр!X4:X10000,A27)+SUMIFS(авт!K4:K10003,авт!F4:F10003,R4,авт!X4:X10003,A27)+SUMIFS(ЖС!S4:S9999,ЖС!F4:F9999,R4,ЖС!AK4:AK9999,A27)+SUMIFS(Пр.откр.тер!N4:N10000,Пр.откр.тер!F4:F10000,R4,Пр.откр.тер!U4:U10000,A27)</f>
        <v>0</v>
      </c>
      <c r="V27" s="507"/>
      <c r="W27" s="499">
        <f>SUMIFS(произв!A4:A10000,произв!F4:F10000,V4,произв!Y4:Y10000,A27)+SUMIFS(торг!A4:A10000,торг!F4:F10000,V4,торг!Y4:Y10000,A27)+SUMIFS(склад!A4:A10000,склад!F4:F10000,V4,склад!Y4:Y10000,A27)+SUMIFS('обр '!A4:A10000,'обр '!F4:F10000,V4,'обр '!Y4:Y10000,A27)+SUMIFS(детс!A4:A10000,детс!F4:F10000,V4,детс!Y4:Y10000,A27)+SUMIFS(культ!A4:A10000,культ!F4:F10000,V4,культ!Y4:Y10000,A27)+SUMIFS(спорт!A4:A10000,спорт!F4:F10000,V4,спорт!Y4:Y10000,A27)+SUMIFS(лечеб!A4:A10000,лечеб!F4:F10000,V4,лечеб!Y4:Y10000,A27)+SUMIFS(Баня!A4:A10000,Баня!F4:F10000,V4,Баня!Y4:Y10000,A27)+SUMIFS(Адм!A4:A10000,Адм!F4:F10000,V4,Адм!Y4:Y10000,A27)+SUMIFS(С.Х!A4:A10001,С.Х!F4:F10001,V4,С.Х!Y4:Y10001,A27)+SUMIFS(новостр!A4:A10000,новостр!F4:F10000,V4,новостр!X4:X10000,A27)+SUMIFS(авт!A4:A10003,авт!F4:F10003,V4,авт!X4:X10003,A27)+SUMIFS(ЖС!A4:A9999,ЖС!F4:F9999,V4,ЖС!AK4:AK9999,A27)+SUMIFS(Пр.откр.тер!A4:A10000,Пр.откр.тер!F4:F10000,V4,Пр.откр.тер!U4:U10000,A27)</f>
        <v>0</v>
      </c>
      <c r="X27" s="501"/>
      <c r="Y27" s="548">
        <f>SUMIFS(произв!O4:O10000,произв!F4:F10000,V4,произв!Y4:Y10000,A27)+SUMIFS(торг!O4:O10000,торг!F4:F10000,V4,торг!Y4:Y10000,A27)+SUMIFS(склад!O4:O10000,склад!F4:F10000,V4,склад!Y4:Y10000,A27)+SUMIFS('обр '!O4:O10000,'обр '!F4:F10000,V4,'обр '!Y4:Y10000,A27)+SUMIFS(детс!O4:O10000,детс!F4:F10000,V4,детс!Y4:Y10000,A27)+SUMIFS(культ!O4:O10000,культ!F4:F10000,V4,культ!Y4:Y10000,A27)+SUMIFS(спорт!O4:O10000,спорт!F4:F10000,V4,спорт!Y4:Y10000,A27)+SUMIFS(лечеб!O4:O10000,лечеб!F4:F10000,V4,лечеб!Y4:Y10000,A27)+SUMIFS(Баня!O4:O10000,Баня!F4:F10000,V4,Баня!Y4:Y10000,A27)+SUMIFS(Адм!O4:O10000,Адм!F4:F10000,V4,Адм!Y4:Y10000,A27)+SUMIFS(С.Х!O4:O10001,С.Х!F4:F10001,V4,С.Х!Y4:Y10001,A27)+SUMIFS(новостр!N4:N10000,новостр!F4:F10000,V4,новостр!X4:X10000,A27)+SUMIFS(авт!K4:K10003,авт!F4:F10003,V4,авт!X4:X10003,A27)+SUMIFS(ЖС!S4:S9999,ЖС!F4:F9999,V4,ЖС!AK4:AK9999,A27)+SUMIFS(Пр.откр.тер!N4:N10000,Пр.откр.тер!F4:F10000,V4,Пр.откр.тер!U4:U10000,A27)</f>
        <v>0</v>
      </c>
      <c r="Z27" s="639"/>
      <c r="AA27" s="640">
        <f>SUMIFS(произв!A4:A10000,произв!F4:F10000,Z4,произв!Y4:Y10000,A27)+SUMIFS(торг!A4:A10000,торг!F4:F10000,Z4,торг!Y4:Y10000,A27)+SUMIFS(склад!A4:A10000,склад!F4:F10000,Z4,склад!Y4:Y10000,A27)+SUMIFS('обр '!A4:A10000,'обр '!F4:F10000,Z4,'обр '!Y4:Y10000,A27)+SUMIFS(детс!A4:A10000,детс!F4:F10000,Z4,детс!Y4:Y10000,A27)+SUMIFS(культ!A4:A10000,культ!F4:F10000,Z4,культ!Y4:Y10000,A27)+SUMIFS(спорт!A4:A10000,спорт!F4:F10000,Z4,спорт!Y4:Y10000,A27)+SUMIFS(лечеб!A4:A10000,лечеб!F4:F10000,Z4,лечеб!Y4:Y10000,A27)+SUMIFS(Баня!A4:A10000,Баня!F4:F10000,Z4,Баня!Y4:Y10000,A27)+SUMIFS(Адм!A4:A10000,Адм!F4:F10000,Z4,Адм!Y4:Y10000,A27)+SUMIFS(С.Х!A4:A10001,С.Х!F4:F10001,Z4,С.Х!Y4:Y10001,A27)+SUMIFS(новостр!A4:A10000,новостр!F4:F10000,Z4,новостр!X4:X10000,A27)+SUMIFS(авт!A4:A10003,авт!F4:F10003,Z4,авт!X4:X10003,A27)+SUMIFS(ЖС!A4:A9999,ЖС!F4:F9999,Z4,ЖС!AK4:AK9999,A27)+SUMIFS(Пр.откр.тер!A4:A10000,Пр.откр.тер!F4:F10000,Z4,Пр.откр.тер!U4:U10000,A27)</f>
        <v>0</v>
      </c>
      <c r="AB27" s="641"/>
      <c r="AC27" s="642">
        <f>SUMIFS(произв!O4:O10000,произв!F4:F10000,Z4,произв!Y4:Y10000,A27)+SUMIFS(торг!O4:O10000,торг!F4:F10000,Z4,торг!Y4:Y10000,A27)+SUMIFS(склад!O4:O10000,склад!F4:F10000,Z4,склад!Y4:Y10000,A27)+SUMIFS('обр '!O4:O10000,'обр '!F4:F10000,Z4,'обр '!Y4:Y10000,A27)+SUMIFS(детс!O4:O10000,детс!F4:F10000,Z4,детс!Y4:Y10000,A27)+SUMIFS(культ!O4:O10000,культ!F4:F10000,Z4,культ!Y4:Y10000,A27)+SUMIFS(спорт!O4:O10000,спорт!F4:F10000,Z4,спорт!Y4:Y10000,A27)+SUMIFS(лечеб!O4:O10000,лечеб!F4:F10000,Z4,лечеб!Y4:Y10000,A27)+SUMIFS(Баня!O4:O10000,Баня!F4:F10000,Z4,Баня!Y4:Y10000,A27)+SUMIFS(Адм!O4:O10000,Адм!F4:F10000,Z4,Адм!Y4:Y10000,A27)+SUMIFS(С.Х!O4:O10001,С.Х!F4:F10001,Z4,С.Х!Y4:Y10001,A27)+SUMIFS(новостр!N4:N10000,новостр!F4:F10000,Z4,новостр!X4:X10000,A27)+SUMIFS(авт!K4:K10003,авт!F4:F10003,Z4,авт!X4:X10003,A27)+SUMIFS(ЖС!S4:S9999,ЖС!F4:F9999,Z4,ЖС!AK4:AK9999,A27)+SUMIFS(Пр.откр.тер!N4:N10000,Пр.откр.тер!F4:F10000,Z4,Пр.откр.тер!U4:U10000,A27)</f>
        <v>0</v>
      </c>
      <c r="AD27" s="507"/>
      <c r="AE27" s="499">
        <f>SUMIFS(произв!A4:A10000,произв!F4:F10000,AD4,произв!Y4:Y10000,A27)+SUMIFS(торг!A4:A10000,торг!F4:F10000,AD4,торг!Y4:Y10000,A27)+SUMIFS(склад!A4:A10000,склад!F4:F10000,AD4,склад!Y4:Y10000,A27)+SUMIFS('обр '!A4:A10000,'обр '!F4:F10000,AD4,'обр '!Y4:Y10000,A27)+SUMIFS(детс!A4:A10000,детс!F4:F10000,AD4,детс!Y4:Y10000,A27)+SUMIFS(культ!A4:A10000,культ!F4:F10000,AD4,культ!Y4:Y10000,A27)+SUMIFS(спорт!A4:A10000,спорт!F4:F10000,AD4,спорт!Y4:Y10000,A27)+SUMIFS(лечеб!A4:A10000,лечеб!F4:F10000,AD4,лечеб!Y4:Y10000,A27)+SUMIFS(Баня!A4:A10000,Баня!F4:F10000,AD4,Баня!Y4:Y10000,A27)+SUMIFS(Адм!A4:A10000,Адм!F4:F10000,AD4,Адм!Y4:Y10000,A27)+SUMIFS(С.Х!A4:A10001,С.Х!F4:F10001,AD4,С.Х!Y4:Y10001,A27)+SUMIFS(новостр!A4:A10000,новостр!F4:F10000,AD4,новостр!X4:X10000,A27)+SUMIFS(авт!A4:A10003,авт!F4:F10003,AD4,авт!X4:X10003,A27)+SUMIFS(ЖС!A4:A9999,ЖС!F4:F9999,AD4,ЖС!AK4:AK9999,A27)+SUMIFS(Пр.откр.тер!A4:A10000,Пр.откр.тер!F4:F10000,AD4,Пр.откр.тер!U4:U10000,A27)</f>
        <v>0</v>
      </c>
      <c r="AF27" s="501"/>
      <c r="AG27" s="548">
        <f>SUMIFS(произв!O4:O10000,произв!F4:F10000,AD4,произв!Y4:Y10000,A27)+SUMIFS(торг!O4:O10000,торг!F4:F10000,AD4,торг!Y4:Y10000,A27)+SUMIFS(склад!O4:O10000,склад!F4:F10000,AD4,склад!Y4:Y10000,A27)+SUMIFS('обр '!O4:O10000,'обр '!F4:F10000,AD4,'обр '!Y4:Y10000,A27)+SUMIFS(детс!O4:O10000,детс!F4:F10000,AD4,детс!Y4:Y10000,A27)+SUMIFS(культ!O4:O10000,культ!F4:F10000,AD4,культ!Y4:Y10000,A27)+SUMIFS(спорт!O4:O10000,спорт!F4:F10000,AD4,спорт!Y4:Y10000,A27)+SUMIFS(лечеб!O4:O10000,лечеб!F4:F10000,AD4,лечеб!Y4:Y10000,A27)+SUMIFS(Баня!O4:O10000,Баня!F4:F10000,AD4,Баня!Y4:Y10000,A27)+SUMIFS(Адм!O4:O10000,Адм!F4:F10000,AD4,Адм!Y4:Y10000,A27)+SUMIFS(С.Х!O4:O10001,С.Х!F4:F10001,AD4,С.Х!Y4:Y10001,A27)+SUMIFS(новостр!N4:N10000,новостр!F4:F10000,AD4,новостр!X4:X10000,A27)+SUMIFS(авт!K4:K10003,авт!F4:F10003,AD4,авт!X4:X10003,A27)+SUMIFS(ЖС!S4:S9999,ЖС!F4:F9999,AD4,ЖС!AK4:AK9999,A27)+SUMIFS(Пр.откр.тер!N4:N10000,Пр.откр.тер!F4:F10000,AD4,Пр.откр.тер!U4:U10000,A27)</f>
        <v>0</v>
      </c>
      <c r="AH27" s="507"/>
      <c r="AI27" s="499">
        <f>SUMIFS(произв!A4:A10000,произв!F4:F10000,AH4,произв!Y4:Y10000,A27)+SUMIFS(торг!A4:A10000,торг!F4:F10000,AH4,торг!Y4:Y10000,A27)+SUMIFS(склад!A4:A10000,склад!F4:F10000,AH4,склад!Y4:Y10000,A27)+SUMIFS('обр '!A4:A10000,'обр '!F4:F10000,AH4,'обр '!Y4:Y10000,A27)+SUMIFS(детс!A4:A10000,детс!F4:F10000,AH4,детс!Y4:Y10000,A27)+SUMIFS(культ!A4:A10000,культ!F4:F10000,AH4,культ!Y4:Y10000,A27)+SUMIFS(спорт!A4:A10000,спорт!F4:F10000,AH4,спорт!Y4:Y10000,A27)+SUMIFS(лечеб!A4:A10000,лечеб!F4:F10000,AH4,лечеб!Y4:Y10000,A27)+SUMIFS(Баня!A4:A10000,Баня!F4:F10000,AH4,Баня!Y4:Y10000,A27)+SUMIFS(Адм!A4:A10000,Адм!F4:F10000,AH4,Адм!Y4:Y10000,A27)+SUMIFS(С.Х!A4:A10001,С.Х!F4:F10001,AH4,С.Х!Y4:Y10001,A27)+SUMIFS(новостр!A4:A10000,новостр!F4:F10000,AH4,новостр!X4:X10000,A27)+SUMIFS(авт!A4:A10003,авт!F4:F10003,AH4,авт!X4:X10003,A27)+SUMIFS(ЖС!A4:A9999,ЖС!F4:F9999,AH4,ЖС!AK4:AK9999,A27)+SUMIFS(Пр.откр.тер!A4:A10000,Пр.откр.тер!F4:F10000,AH4,Пр.откр.тер!U4:U10000,A27)</f>
        <v>0</v>
      </c>
      <c r="AJ27" s="501"/>
      <c r="AK27" s="548">
        <f>SUMIFS(произв!O4:O10000,произв!F4:F10000,AH4,произв!Y4:Y10000,A27)+SUMIFS(торг!O4:O10000,торг!F4:F10000,AH4,торг!Y4:Y10000,A27)+SUMIFS(склад!O4:O10000,склад!F4:F10000,AH4,склад!Y4:Y10000,A27)+SUMIFS('обр '!O4:O10000,'обр '!F4:F10000,AH4,'обр '!Y4:Y10000,A27)+SUMIFS(детс!O4:O10000,детс!F4:F10000,AH4,детс!Y4:Y10000,A27)+SUMIFS(культ!O4:O10000,культ!F4:F10000,AH4,культ!Y4:Y10000,A27)+SUMIFS(спорт!O4:O10000,спорт!F4:F10000,AH4,спорт!Y4:Y10000,A27)+SUMIFS(лечеб!O4:O10000,лечеб!F4:F10000,AH4,лечеб!Y4:Y10000,A27)+SUMIFS(Баня!O4:O10000,Баня!F4:F10000,AH4,Баня!Y4:Y10000,A27)+SUMIFS(Адм!O4:O10000,Адм!F4:F10000,AH4,Адм!Y4:Y10000,A27)+SUMIFS(С.Х!O4:O10001,С.Х!F4:F10001,AH4,С.Х!Y4:Y10001,A27)+SUMIFS(новостр!N4:N10000,новостр!F4:F10000,AH4,новостр!X4:X10000,A27)+SUMIFS(авт!K4:K10003,авт!F4:F10003,AH4,авт!X4:X10003,A27)+SUMIFS(ЖС!S4:S9999,ЖС!F4:F9999,AH4,ЖС!AK4:AK9999,A27)+SUMIFS(Пр.откр.тер!N4:N10000,Пр.откр.тер!F4:F10000,AH4,Пр.откр.тер!U4:U10000,A27)</f>
        <v>0</v>
      </c>
      <c r="AL27" s="507"/>
      <c r="AM27" s="499">
        <f>SUMIFS(произв!A4:A10000,произв!F4:F10000,AL4,произв!Y4:Y10000,A27)+SUMIFS(торг!A4:A10000,торг!F4:F10000,AL4,торг!Y4:Y10000,A27)+SUMIFS(склад!A4:A10000,склад!F4:F10000,AL4,склад!Y4:Y10000,A27)+SUMIFS('обр '!A4:A10000,'обр '!F4:F10000,AL4,'обр '!Y4:Y10000,A27)+SUMIFS(детс!A4:A10000,детс!F4:F10000,AL4,детс!Y4:Y10000,A27)+SUMIFS(культ!A4:A10000,культ!F4:F10000,AL4,культ!Y4:Y10000,A27)+SUMIFS(спорт!A4:A10000,спорт!F4:F10000,AL4,спорт!Y4:Y10000,A27)+SUMIFS(лечеб!A4:A10000,лечеб!F4:F10000,AL4,лечеб!Y4:Y10000,A27)+SUMIFS(Баня!A4:A10000,Баня!F4:F10000,AL4,Баня!Y4:Y10000,A27)+SUMIFS(Адм!A4:A10000,Адм!F4:F10000,AL4,Адм!Y4:Y10000,A27)+SUMIFS(С.Х!A4:A10001,С.Х!F4:F10001,AL4,С.Х!Y4:Y10001,A27)+SUMIFS(новостр!A4:A10000,новостр!F4:F10000,AL4,новостр!X4:X10000,A27)+SUMIFS(авт!A4:A10003,авт!F4:F10003,AL4,авт!X4:X10003,A27)+SUMIFS(ЖС!A4:A9999,ЖС!F4:F9999,AL4,ЖС!AK4:AK9999,A27)+SUMIFS(Пр.откр.тер!A4:A10000,Пр.откр.тер!F4:F10000,AL4,Пр.откр.тер!U4:U10000,A27)</f>
        <v>0</v>
      </c>
      <c r="AN27" s="501"/>
      <c r="AO27" s="548">
        <f>SUMIFS(произв!O4:O10000,произв!F4:F10000,AL4,произв!Y4:Y10000,A27)+SUMIFS(торг!O4:O10000,торг!F4:F10000,AL4,торг!Y4:Y10000,A27)+SUMIFS(склад!O4:O10000,склад!F4:F10000,AL4,склад!Y4:Y10000,A27)+SUMIFS('обр '!O4:O10000,'обр '!F4:F10000,AL4,'обр '!Y4:Y10000,A27)+SUMIFS(детс!O4:O10000,детс!F4:F10000,AL4,детс!Y4:Y10000,A27)+SUMIFS(культ!O4:O10000,культ!F4:F10000,AL4,культ!Y4:Y10000,A27)+SUMIFS(спорт!O4:O10000,спорт!F4:F10000,AL4,спорт!Y4:Y10000,A27)+SUMIFS(лечеб!O4:O10000,лечеб!F4:F10000,AL4,лечеб!Y4:Y10000,A27)+SUMIFS(Баня!O4:O10000,Баня!F4:F10000,AL4,Баня!Y4:Y10000,A27)+SUMIFS(Адм!O4:O10000,Адм!F4:F10000,AL4,Адм!Y4:Y10000,A27)+SUMIFS(С.Х!O4:O10001,С.Х!F4:F10001,AL4,С.Х!Y4:Y10001,A27)+SUMIFS(новостр!N4:N10000,новостр!F4:F10000,AL4,новостр!X4:X10000,A27)+SUMIFS(авт!K4:K10003,авт!F4:F10003,AL4,авт!X4:X10003,A27)+SUMIFS(ЖС!S4:S9999,ЖС!F4:F9999,AL4,ЖС!AK4:AK9999,A27)+SUMIFS(Пр.откр.тер!N4:N10000,Пр.откр.тер!F4:F10000,AL4,Пр.откр.тер!U4:U10000,A27)</f>
        <v>0</v>
      </c>
      <c r="AP27" s="507"/>
      <c r="AQ27" s="499">
        <f>SUMIFS(произв!A4:A10000,произв!F4:F10000,AP4,произв!Y4:Y10000,A27)+SUMIFS(торг!A4:A10000,торг!F4:F10000,AP4,торг!Y4:Y10000,A27)+SUMIFS(склад!A4:A10000,склад!F4:F10000,AP4,склад!Y4:Y10000,A27)+SUMIFS('обр '!A4:A10000,'обр '!F4:F10000,AP4,'обр '!Y4:Y10000,A27)+SUMIFS(детс!A4:A10000,детс!F4:F10000,AP4,детс!Y4:Y10000,A27)+SUMIFS(культ!A4:A10000,культ!F4:F10000,AP4,культ!Y4:Y10000,A27)+SUMIFS(спорт!A4:A10000,спорт!F4:F10000,AP4,спорт!Y4:Y10000,A27)+SUMIFS(лечеб!A4:A10000,лечеб!F4:F10000,AP4,лечеб!Y4:Y10000,A27)+SUMIFS(Баня!A4:A10000,Баня!F4:F10000,AP4,Баня!Y4:Y10000,A27)+SUMIFS(Адм!A4:A10000,Адм!F4:F10000,AP4,Адм!Y4:Y10000,A27)+SUMIFS(С.Х!A4:A10001,С.Х!F4:F10001,AP4,С.Х!Y4:Y10001,A27)+SUMIFS(новостр!A4:A10000,новостр!F4:F10000,AP4,новостр!X4:X10000,A27)+SUMIFS(авт!A4:A10003,авт!F4:F10003,AP4,авт!X4:X10003,A27)+SUMIFS(ЖС!A4:A9999,ЖС!F4:F9999,AP4,ЖС!AK4:AK9999,A27)+SUMIFS(Пр.откр.тер!A4:A10000,Пр.откр.тер!F4:F10000,AP4,Пр.откр.тер!U4:U10000,A27)</f>
        <v>0</v>
      </c>
      <c r="AR27" s="501"/>
      <c r="AS27" s="549">
        <f>SUMIFS(произв!O4:O10000,произв!F4:F10000,AP4,произв!Y4:Y10000,A27)+SUMIFS(торг!O4:O10000,торг!F4:F10000,AP4,торг!Y4:Y10000,A27)+SUMIFS(склад!O4:O10000,склад!F4:F10000,AP4,склад!Y4:Y10000,A27)+SUMIFS('обр '!O4:O10000,'обр '!F4:F10000,AP4,'обр '!Y4:Y10000,A27)+SUMIFS(детс!O4:O10000,детс!F4:F10000,AP4,детс!Y4:Y10000,A27)+SUMIFS(культ!O4:O10000,культ!F4:F10000,AP4,культ!Y4:Y10000,A27)+SUMIFS(спорт!O4:O10000,спорт!F4:F10000,AP4,спорт!Y4:Y10000,A27)+SUMIFS(лечеб!O4:O10000,лечеб!F4:F10000,AP4,лечеб!Y4:Y10000,A27)+SUMIFS(Баня!O4:O10000,Баня!F4:F10000,AP4,Баня!Y4:Y10000,A27)+SUMIFS(Адм!O4:O10000,Адм!F4:F10000,AP4,Адм!Y4:Y10000,A27)+SUMIFS(С.Х!O4:O10001,С.Х!F4:F10001,AP4,С.Х!Y4:Y10001,A27)+SUMIFS(новостр!N4:N10000,новостр!F4:F10000,AP4,новостр!X4:X10000,A27)+SUMIFS(авт!K4:K10003,авт!F4:F10003,AP4,авт!X4:X10003,A27)+SUMIFS(ЖС!S4:S9999,ЖС!F4:F9999,AP4,ЖС!AK4:AK9999,A27)+SUMIFS(Пр.откр.тер!N4:N10000,Пр.откр.тер!F4:F10000,AP4,Пр.откр.тер!U4:U10000,A27)</f>
        <v>0</v>
      </c>
      <c r="AT27" s="507"/>
      <c r="AU27" s="499">
        <f>SUMIFS(произв!A4:A10000,произв!F4:F10000,AT4,произв!Y4:Y10000,A27)+SUMIFS(торг!A4:A10000,торг!F4:F10000,AT4,торг!Y4:Y10000,A27)+SUMIFS(склад!A4:A10000,склад!F4:F10000,AT4,склад!Y4:Y10000,A27)+SUMIFS('обр '!A4:A10000,'обр '!F4:F10000,AT4,'обр '!Y4:Y10000,A27)+SUMIFS(детс!A4:A10000,детс!F4:F10000,AT4,детс!Y4:Y10000,A27)+SUMIFS(культ!A4:A10000,культ!F4:F10000,AT4,культ!Y4:Y10000,A27)+SUMIFS(спорт!A4:A10000,спорт!F4:F10000,AT4,спорт!Y4:Y10000,A27)+SUMIFS(лечеб!A4:A10000,лечеб!F4:F10000,AT4,лечеб!Y4:Y10000,A27)+SUMIFS(Баня!A4:A10000,Баня!F4:F10000,AT4,Баня!Y4:Y10000,A27)+SUMIFS(Адм!A4:A10000,Адм!F4:F10000,AT4,Адм!Y4:Y10000,A27)+SUMIFS(С.Х!A4:A10001,С.Х!F4:F10001,AT4,С.Х!Y4:Y10001,A27)+SUMIFS(новостр!A4:A10000,новостр!F4:F10000,AT4,новостр!X4:X10000,A27)+SUMIFS(авт!A4:A10003,авт!F4:F10003,AT4,авт!X4:X10003,A27)+SUMIFS(ЖС!A4:A9999,ЖС!F4:F9999,AT4,ЖС!AK4:AK9999,A27)+SUMIFS(Пр.откр.тер!A4:A10000,Пр.откр.тер!F4:F10000,AT4,Пр.откр.тер!U4:U10000,A27)</f>
        <v>0</v>
      </c>
      <c r="AV27" s="501"/>
      <c r="AW27" s="548">
        <f>SUMIFS(произв!O4:O10000,произв!F4:F10000,AT4,произв!Y4:Y10000,A27)+SUMIFS(торг!O4:O10000,торг!F4:F10000,AT4,торг!Y4:Y10000,A27)+SUMIFS(склад!O4:O10000,склад!F4:F10000,AT4,склад!Y4:Y10000,A27)+SUMIFS('обр '!O4:O10000,'обр '!F4:F10000,AT4,'обр '!Y4:Y10000,A27)+SUMIFS(детс!O4:O10000,детс!F4:F10000,AT4,детс!Y4:Y10000,A27)+SUMIFS(культ!O4:O10000,культ!F4:F10000,AT4,культ!Y4:Y10000,A27)+SUMIFS(спорт!O4:O10000,спорт!F4:F10000,AT4,спорт!Y4:Y10000,A27)+SUMIFS(лечеб!O4:O10000,лечеб!F4:F10000,AT4,лечеб!Y4:Y10000,A27)+SUMIFS(Баня!O4:O10000,Баня!F4:F10000,AT4,Баня!Y4:Y10000,A27)+SUMIFS(Адм!O4:O10000,Адм!F4:F10000,AT4,Адм!Y4:Y10000,A27)+SUMIFS(С.Х!O4:O10001,С.Х!F4:F10001,AT4,С.Х!Y4:Y10001,A27)+SUMIFS(новостр!N4:N10000,новостр!F4:F10000,AT4,новостр!X4:X10000,A27)+SUMIFS(авт!K4:K10003,авт!F4:F10003,AT4,авт!X4:X10003,A27)+SUMIFS(ЖС!S4:S9999,ЖС!F4:F9999,AT4,ЖС!AK4:AK9999,A27)+SUMIFS(Пр.откр.тер!N4:N10000,Пр.откр.тер!F4:F10000,AT4,Пр.откр.тер!U4:U10000,A27)</f>
        <v>0</v>
      </c>
      <c r="AX27" s="507"/>
      <c r="AY27" s="499">
        <f>SUMIFS(произв!A4:A10000,произв!F4:F10000,AX4,произв!Y4:Y10000,A27)+SUMIFS(торг!A4:A10000,торг!F4:F10000,AX4,торг!Y4:Y10000,A27)+SUMIFS(склад!A4:A10000,склад!F4:F10000,AX4,склад!Y4:Y10000,A27)+SUMIFS('обр '!A4:A10000,'обр '!F4:F10000,AX4,'обр '!Y4:Y10000,A27)+SUMIFS(детс!A4:A10000,детс!F4:F10000,AX4,детс!Y4:Y10000,A27)+SUMIFS(культ!A4:A10000,культ!F4:F10000,AX4,культ!Y4:Y10000,A27)+SUMIFS(спорт!A4:A10000,спорт!F4:F10000,AX4,спорт!Y4:Y10000,A27)+SUMIFS(лечеб!A4:A10000,лечеб!F4:F10000,AX4,лечеб!Y4:Y10000,A27)+SUMIFS(Баня!A4:A10000,Баня!F4:F10000,AX4,Баня!Y4:Y10000,A27)+SUMIFS(Адм!A4:A10000,Адм!F4:F10000,AX4,Адм!Y4:Y10000,A27)+SUMIFS(С.Х!A4:A10001,С.Х!F4:F10001,AX4,С.Х!Y4:Y10001,A27)+SUMIFS(новостр!A4:A10000,новостр!F4:F10000,AX4,новостр!X4:X10000,A27)+SUMIFS(авт!A4:A10003,авт!F4:F10003,AX4,авт!X4:X10003,A27)+SUMIFS(ЖС!A4:A9999,ЖС!F4:F9999,AX4,ЖС!AK4:AK9999,A27)+SUMIFS(Пр.откр.тер!A4:A10000,Пр.откр.тер!F4:F10000,AX4,Пр.откр.тер!U4:U10000,A27)</f>
        <v>0</v>
      </c>
      <c r="AZ27" s="501"/>
      <c r="BA27" s="548">
        <f>SUMIFS(произв!O4:O10000,произв!F4:F10000,AX4,произв!Y4:Y10000,A27)+SUMIFS(торг!O4:O10000,торг!F4:F10000,AX4,торг!Y4:Y10000,A27)+SUMIFS(склад!O4:O10000,склад!F4:F10000,AX4,склад!Y4:Y10000,A27)+SUMIFS('обр '!O4:O10000,'обр '!F4:F10000,AX4,'обр '!Y4:Y10000,A27)+SUMIFS(детс!O4:O10000,детс!F4:F10000,AX4,детс!Y4:Y10000,A27)+SUMIFS(культ!O4:O10000,культ!F4:F10000,AX4,культ!Y4:Y10000,A27)+SUMIFS(спорт!O4:O10000,спорт!F4:F10000,AX4,спорт!Y4:Y10000,A27)+SUMIFS(лечеб!O4:O10000,лечеб!F4:F10000,AX4,лечеб!Y4:Y10000,A27)+SUMIFS(Баня!O4:O10000,Баня!F4:F10000,AX4,Баня!Y4:Y10000,A27)+SUMIFS(Адм!O4:O10000,Адм!F4:F10000,AX4,Адм!Y4:Y10000,A27)+SUMIFS(С.Х!O4:O10001,С.Х!F4:F10001,AX4,С.Х!Y4:Y10001,A27)+SUMIFS(новостр!N4:N10000,новостр!F4:F10000,AX4,новостр!X4:X10000,A27)+SUMIFS(авт!K4:K10003,авт!F4:F10003,AX4,авт!X4:X10003,A27)+SUMIFS(ЖС!S4:S9999,ЖС!F4:F9999,AX4,ЖС!AK4:AK9999,A27)+SUMIFS(Пр.откр.тер!N4:N10000,Пр.откр.тер!F4:F10000,AX4,Пр.откр.тер!U4:U10000,A27)</f>
        <v>0</v>
      </c>
      <c r="BB27" s="507"/>
      <c r="BC27" s="499">
        <f>SUMIFS(произв!A4:A10000,произв!F4:F10000,BB4,произв!Y4:Y10000,A27)+SUMIFS(торг!A4:A10000,торг!F4:F10000,BB4,торг!Y4:Y10000,A27)+SUMIFS(склад!A4:A10000,склад!F4:F10000,BB4,склад!Y4:Y10000,A27)+SUMIFS('обр '!A4:A10000,'обр '!F4:F10000,BB4,'обр '!Y4:Y10000,A27)+SUMIFS(детс!A4:A10000,детс!F4:F10000,BB4,детс!Y4:Y10000,A27)+SUMIFS(культ!A4:A10000,культ!F4:F10000,BB4,культ!Y4:Y10000,A27)+SUMIFS(спорт!A4:A10000,спорт!F4:F10000,BB4,спорт!Y4:Y10000,A27)+SUMIFS(лечеб!A4:A10000,лечеб!F4:F10000,BB4,лечеб!Y4:Y10000,A27)+SUMIFS(Баня!A4:A10000,Баня!F4:F10000,BB4,Баня!Y4:Y10000,A27)+SUMIFS(Адм!A4:A10000,Адм!F4:F10000,BB4,Адм!Y4:Y10000,A27)+SUMIFS(С.Х!A4:A10001,С.Х!F4:F10001,BB4,С.Х!Y4:Y10001,A27)+SUMIFS(новостр!A4:A10000,новостр!F4:F10000,BB4,новостр!X4:X10000,A27)+SUMIFS(авт!A4:A10003,авт!F4:F10003,BB4,авт!X4:X10003,A27)+SUMIFS(ЖС!A4:A9999,ЖС!F4:F9999,BB4,ЖС!AK4:AK9999,A27)+SUMIFS(Пр.откр.тер!A4:A10000,Пр.откр.тер!F4:F10000,BB4,Пр.откр.тер!U4:U10000,A27)</f>
        <v>0</v>
      </c>
      <c r="BD27" s="501"/>
      <c r="BE27" s="548">
        <f>SUMIFS(произв!O4:O10000,произв!F4:F10000,BB4,произв!Y4:Y10000,A27)+SUMIFS(торг!O4:O10000,торг!F4:F10000,BB4,торг!Y4:Y10000,A27)+SUMIFS(склад!O4:O10000,склад!F4:F10000,BB4,склад!Y4:Y10000,A27)+SUMIFS('обр '!O4:O10000,'обр '!F4:F10000,BB4,'обр '!Y4:Y10000,A27)+SUMIFS(детс!O4:O10000,детс!F4:F10000,BB4,детс!Y4:Y10000,A27)+SUMIFS(культ!O4:O10000,культ!F4:F10000,BB4,культ!Y4:Y10000,A27)+SUMIFS(спорт!O4:O10000,спорт!F4:F10000,BB4,спорт!Y4:Y10000,A27)+SUMIFS(лечеб!O4:O10000,лечеб!F4:F10000,BB4,лечеб!Y4:Y10000,A27)+SUMIFS(Баня!O4:O10000,Баня!F4:F10000,BB4,Баня!Y4:Y10000,A27)+SUMIFS(Адм!O4:O10000,Адм!F4:F10000,BB4,Адм!Y4:Y10000,A27)+SUMIFS(С.Х!O4:O10001,С.Х!F4:F10001,BB4,С.Х!Y4:Y10001,A27)+SUMIFS(новостр!N4:N10000,новостр!F4:F10000,BB4,новостр!X4:X10000,A27)+SUMIFS(авт!K4:K10003,авт!F4:F10003,BB4,авт!X4:X10003,A27)+SUMIFS(ЖС!S4:S9999,ЖС!F4:F9999,BB4,ЖС!AK4:AK9999,A27)+SUMIFS(Пр.откр.тер!N4:N10000,Пр.откр.тер!F4:F10000,BB4,Пр.откр.тер!U4:U10000,A27)</f>
        <v>0</v>
      </c>
      <c r="BF27" s="507"/>
      <c r="BG27" s="499">
        <f>SUMIFS(произв!A4:A10000,произв!F4:F10000,BF4,произв!Y4:Y10000,A27)+SUMIFS(торг!A4:A10000,торг!F4:F10000,BF4,торг!Y4:Y10000,A27)+SUMIFS(склад!A4:A10000,склад!F4:F10000,BF4,склад!Y4:Y10000,A27)+SUMIFS('обр '!A4:A10000,'обр '!F4:F10000,BF4,'обр '!Y4:Y10000,A27)+SUMIFS(детс!A4:A10000,детс!F4:F10000,BF4,детс!Y4:Y10000,A27)+SUMIFS(культ!A4:A10000,культ!F4:F10000,BF4,культ!Y4:Y10000,A27)+SUMIFS(спорт!A4:A10000,спорт!F4:F10000,BF4,спорт!Y4:Y10000,A27)+SUMIFS(лечеб!A4:A10000,лечеб!F4:F10000,BF4,лечеб!Y4:Y10000,A27)+SUMIFS(Баня!A4:A10000,Баня!F4:F10000,BF4,Баня!Y4:Y10000,A27)+SUMIFS(Адм!A4:A10000,Адм!F4:F10000,BF4,Адм!Y4:Y10000,A27)+SUMIFS(С.Х!A4:A10001,С.Х!F4:F10001,BF4,С.Х!Y4:Y10001,A27)+SUMIFS(новостр!A4:A10000,новостр!F4:F10000,BF4,новостр!X4:X10000,A27)+SUMIFS(авт!A4:A10003,авт!F4:F10003,BF4,авт!X4:X10003,A27)+SUMIFS(ЖС!A4:A9999,ЖС!F4:F9999,BF4,ЖС!AK4:AK9999,A27)+SUMIFS(Пр.откр.тер!A4:A10000,Пр.откр.тер!F4:F10000,BF4,Пр.откр.тер!U4:U10000,A27)</f>
        <v>0</v>
      </c>
      <c r="BH27" s="501"/>
      <c r="BI27" s="549">
        <f>SUMIFS(произв!O4:O10000,произв!F4:F10000,BF4,произв!Y4:Y10000,A27)+SUMIFS(торг!O4:O10000,торг!F4:F10000,BF4,торг!Y4:Y10000,A27)+SUMIFS(склад!O4:O10000,склад!F4:F10000,BF4,склад!Y4:Y10000,A27)+SUMIFS('обр '!O4:O10000,'обр '!F4:F10000,BF4,'обр '!Y4:Y10000,A27)+SUMIFS(детс!O4:O10000,детс!F4:F10000,BF4,детс!Y4:Y10000,A27)+SUMIFS(культ!O4:O10000,культ!F4:F10000,BF4,культ!Y4:Y10000,A27)+SUMIFS(спорт!O4:O10000,спорт!F4:F10000,BF4,спорт!Y4:Y10000,A27)+SUMIFS(лечеб!O4:O10000,лечеб!F4:F10000,BF4,лечеб!Y4:Y10000,A27)+SUMIFS(Баня!O4:O10000,Баня!F4:F10000,BF4,Баня!Y4:Y10000,A27)+SUMIFS(Адм!O4:O10000,Адм!F4:F10000,BF4,Адм!Y4:Y10000,A27)+SUMIFS(С.Х!O4:O10001,С.Х!F4:F10001,BF4,С.Х!Y4:Y10001,A27)+SUMIFS(новостр!N4:N10000,новостр!F4:F10000,BF4,новостр!X4:X10000,A27)+SUMIFS(авт!K4:K10003,авт!F4:F10003,BF4,авт!X4:X10003,A27)+SUMIFS(ЖС!S4:S9999,ЖС!F4:F9999,BF4,ЖС!AK4:AK9999,A27)+SUMIFS(Пр.откр.тер!N4:N10000,Пр.откр.тер!F4:F10000,BF4,Пр.откр.тер!U4:U10000,A27)</f>
        <v>0</v>
      </c>
      <c r="BJ27" s="507"/>
      <c r="BK27" s="499">
        <f>SUMIFS(произв!A4:A10000,произв!F4:F10000,BJ4,произв!Y4:Y10000,A27)+SUMIFS(торг!A4:A10000,торг!F4:F10000,BJ4,торг!Y4:Y10000,A27)+SUMIFS(склад!A4:A10000,склад!F4:F10000,BJ4,склад!Y4:Y10000,A27)+SUMIFS('обр '!A4:A10000,'обр '!F4:F10000,BJ4,'обр '!Y4:Y10000,A27)+SUMIFS(детс!A4:A10000,детс!F4:F10000,BJ4,детс!Y4:Y10000,A27)+SUMIFS(культ!A4:A10000,культ!F4:F10000,BJ4,культ!Y4:Y10000,A27)+SUMIFS(спорт!A4:A10000,спорт!F4:F10000,BJ4,спорт!Y4:Y10000,A27)+SUMIFS(лечеб!A4:A10000,лечеб!F4:F10000,BJ4,лечеб!Y4:Y10000,A27)+SUMIFS(Баня!A4:A10000,Баня!F4:F10000,BJ4,Баня!Y4:Y10000,A27)+SUMIFS(Адм!A4:A10000,Адм!F4:F10000,BJ4,Адм!Y4:Y10000,A27)+SUMIFS(С.Х!A4:A10001,С.Х!F4:F10001,BJ4,С.Х!Y4:Y10001,A27)+SUMIFS(новостр!A4:A10000,новостр!F4:F10000,BJ4,новостр!X4:X10000,A27)+SUMIFS(авт!A4:A10003,авт!F4:F10003,BJ4,авт!X4:X10003,A27)+SUMIFS(ЖС!A4:A9999,ЖС!F4:F9999,BJ4,ЖС!AK4:AK9999,A27)+SUMIFS(Пр.откр.тер!A4:A10000,Пр.откр.тер!F4:F10000,BJ4,Пр.откр.тер!U4:U10000,A27)</f>
        <v>0</v>
      </c>
      <c r="BL27" s="501"/>
      <c r="BM27" s="548">
        <f>SUMIFS(произв!O4:O10000,произв!F4:F10000,BJ4,произв!Y4:Y10000,A27)+SUMIFS(торг!O4:O10000,торг!F4:F10000,BJ4,торг!Y4:Y10000,A27)+SUMIFS(склад!O4:O10000,склад!F4:F10000,BJ4,склад!Y4:Y10000,A27)+SUMIFS('обр '!O4:O10000,'обр '!F4:F10000,BJ4,'обр '!Y4:Y10000,A27)+SUMIFS(детс!O4:O10000,детс!F4:F10000,BJ4,детс!Y4:Y10000,A27)+SUMIFS(культ!O4:O10000,культ!F4:F10000,BJ4,культ!Y4:Y10000,A27)+SUMIFS(спорт!O4:O10000,спорт!F4:F10000,BJ4,спорт!Y4:Y10000,A27)+SUMIFS(лечеб!O4:O10000,лечеб!F4:F10000,BJ4,лечеб!Y4:Y10000,A27)+SUMIFS(Баня!O4:O10000,Баня!F4:F10000,BJ4,Баня!Y4:Y10000,A27)+SUMIFS(Адм!O4:O10000,Адм!F4:F10000,BJ4,Адм!Y4:Y10000,A27)+SUMIFS(С.Х!O4:O10001,С.Х!F4:F10001,BJ4,С.Х!Y4:Y10001,A27)+SUMIFS(новостр!N4:N10000,новостр!F4:F10000,BJ4,новостр!X4:X10000,A27)+SUMIFS(авт!K4:K10003,авт!F4:F10003,BJ4,авт!X4:X10003,A27)+SUMIFS(ЖС!S4:S9999,ЖС!F4:F9999,BJ4,ЖС!AK4:AK9999,A27)+SUMIFS(Пр.откр.тер!N4:N10000,Пр.откр.тер!F4:F10000,BJ4,Пр.откр.тер!U4:U10000,A27)</f>
        <v>0</v>
      </c>
      <c r="BN27" s="507"/>
      <c r="BO27" s="499">
        <f>SUMIFS(произв!A4:A10000,произв!F4:F10000,BN4,произв!Y4:Y10000,A27)+SUMIFS(торг!A4:A10000,торг!F4:F10000,BN4,торг!Y4:Y10000,A27)+SUMIFS(склад!A4:A10000,склад!F4:F10000,BN4,склад!Y4:Y10000,A27)+SUMIFS('обр '!A4:A10000,'обр '!F4:F10000,BN4,'обр '!Y4:Y10000,A27)+SUMIFS(детс!A4:A10000,детс!F4:F10000,BN4,детс!Y4:Y10000,A27)+SUMIFS(культ!A4:A10000,культ!F4:F10000,BN4,культ!Y4:Y10000,A27)+SUMIFS(спорт!A4:A10000,спорт!F4:F10000,BN4,спорт!Y4:Y10000,A27)+SUMIFS(лечеб!A4:A10000,лечеб!F4:F10000,BN4,лечеб!Y4:Y10000,A27)+SUMIFS(Баня!A4:A10000,Баня!F4:F10000,BN4,Баня!Y4:Y10000,A27)+SUMIFS(Адм!A4:A10000,Адм!F4:F10000,BN4,Адм!Y4:Y10000,A27)+SUMIFS(С.Х!A4:A10001,С.Х!F4:F10001,BN4,С.Х!Y4:Y10001,A27)+SUMIFS(новостр!A4:A10000,новостр!F4:F10000,BN4,новостр!X4:X10000,A27)+SUMIFS(авт!A4:A10003,авт!F4:F10003,BN4,авт!X4:X10003,A27)+SUMIFS(ЖС!A4:A9999,ЖС!F4:F9999,BN4,ЖС!AK4:AK9999,A27)+SUMIFS(Пр.откр.тер!A4:A10000,Пр.откр.тер!F4:F10000,BN4,Пр.откр.тер!U4:U10000,A27)</f>
        <v>0</v>
      </c>
      <c r="BP27" s="501"/>
      <c r="BQ27" s="548">
        <f>SUMIFS(произв!O4:O10000,произв!F4:F10000,BN4,произв!Y4:Y10000,A27)+SUMIFS(торг!O4:O10000,торг!F4:F10000,BN4,торг!Y4:Y10000,A27)+SUMIFS(склад!O4:O10000,склад!F4:F10000,BN4,склад!Y4:Y10000,A27)+SUMIFS('обр '!O4:O10000,'обр '!F4:F10000,BN4,'обр '!Y4:Y10000,A27)+SUMIFS(детс!O4:O10000,детс!F4:F10000,BN4,детс!Y4:Y10000,A27)+SUMIFS(культ!O4:O10000,культ!F4:F10000,BN4,культ!Y4:Y10000,A27)+SUMIFS(спорт!O4:O10000,спорт!F4:F10000,BN4,спорт!Y4:Y10000,A27)+SUMIFS(лечеб!O4:O10000,лечеб!F4:F10000,BN4,лечеб!Y4:Y10000,A27)+SUMIFS(Баня!O4:O10000,Баня!F4:F10000,BN4,Баня!Y4:Y10000,A27)+SUMIFS(Адм!O4:O10000,Адм!F4:F10000,BN4,Адм!Y4:Y10000,A27)+SUMIFS(С.Х!O4:O10001,С.Х!F4:F10001,BN4,С.Х!Y4:Y10001,A27)+SUMIFS(новостр!N4:N10000,новостр!F4:F10000,BN4,новостр!X4:X10000,A27)+SUMIFS(авт!K4:K10003,авт!F4:F10003,BN4,авт!X4:X10003,A27)+SUMIFS(ЖС!S4:S9999,ЖС!F4:F9999,BN4,ЖС!AK4:AK9999,A27)+SUMIFS(Пр.откр.тер!N4:N10000,Пр.откр.тер!F4:F10000,BN4,Пр.откр.тер!U4:U10000,A27)</f>
        <v>0</v>
      </c>
      <c r="BR27" s="507"/>
      <c r="BS27" s="499">
        <f>SUMIFS(произв!A4:A10000,произв!F4:F10000,BR4,произв!Y4:Y10000,A27)+SUMIFS(торг!A4:A10000,торг!F4:F10000,BR4,торг!Y4:Y10000,A27)+SUMIFS(склад!A4:A10000,склад!F4:F10000,BR4,склад!Y4:Y10000,A27)+SUMIFS('обр '!A4:A10000,'обр '!F4:F10000,BR4,'обр '!Y4:Y10000,A27)+SUMIFS(детс!A4:A10000,детс!F4:F10000,BR4,детс!Y4:Y10000,A27)+SUMIFS(культ!A4:A10000,культ!F4:F10000,BR4,культ!Y4:Y10000,A27)+SUMIFS(спорт!A4:A10000,спорт!F4:F10000,BR4,спорт!Y4:Y10000,A27)+SUMIFS(лечеб!A4:A10000,лечеб!F4:F10000,BR4,лечеб!Y4:Y10000,A27)+SUMIFS(Баня!A4:A10000,Баня!F4:F10000,BR4,Баня!Y4:Y10000,A27)+SUMIFS(Адм!A4:A10000,Адм!F4:F10000,BR4,Адм!Y4:Y10000,A27)+SUMIFS(С.Х!A4:A10001,С.Х!F4:F10001,BR4,С.Х!Y4:Y10001,A27)+SUMIFS(новостр!A4:A10000,новостр!F4:F10000,BR4,новостр!X4:X10000,A27)+SUMIFS(авт!A4:A10003,авт!F4:F10003,BR4,авт!X4:X10003,A27)+SUMIFS(ЖС!A4:A9999,ЖС!F4:F9999,BR4,ЖС!AK4:AK9999,A27)+SUMIFS(Пр.откр.тер!A4:A10000,Пр.откр.тер!F4:F10000,BR4,Пр.откр.тер!U4:U10000,A27)</f>
        <v>0</v>
      </c>
      <c r="BT27" s="501"/>
      <c r="BU27" s="548">
        <f>SUMIFS(произв!O4:O10000,произв!F4:F10000,BR4,произв!Y4:Y10000,A27)+SUMIFS(торг!O4:O10000,торг!F4:F10000,BR4,торг!Y4:Y10000,A27)+SUMIFS(склад!O4:O10000,склад!F4:F10000,BR4,склад!Y4:Y10000,A27)+SUMIFS('обр '!O4:O10000,'обр '!F4:F10000,BR4,'обр '!Y4:Y10000,A27)+SUMIFS(детс!O4:O10000,детс!F4:F10000,BR4,детс!Y4:Y10000,A27)+SUMIFS(культ!O4:O10000,культ!F4:F10000,BR4,культ!Y4:Y10000,A27)+SUMIFS(спорт!O4:O10000,спорт!F4:F10000,BR4,спорт!Y4:Y10000,A27)+SUMIFS(лечеб!O4:O10000,лечеб!F4:F10000,BR4,лечеб!Y4:Y10000,A27)+SUMIFS(Баня!O4:O10000,Баня!F4:F10000,BR4,Баня!Y4:Y10000,A27)+SUMIFS(Адм!O4:O10000,Адм!F4:F10000,BR4,Адм!Y4:Y10000,A27)+SUMIFS(С.Х!O4:O10001,С.Х!F4:F10001,BR4,С.Х!Y4:Y10001,A27)+SUMIFS(новостр!N4:N10000,новостр!F4:F10000,BR4,новостр!X4:X10000,A27)+SUMIFS(авт!K4:K10003,авт!F4:F10003,BR4,авт!X4:X10003,A27)+SUMIFS(ЖС!S4:S9999,ЖС!F4:F9999,BR4,ЖС!AK4:AK9999,A27)+SUMIFS(Пр.откр.тер!N4:N10000,Пр.откр.тер!F4:F10000,BR4,Пр.откр.тер!U4:U10000,A27)</f>
        <v>0</v>
      </c>
      <c r="BV27" s="507"/>
      <c r="BW27" s="499">
        <f>SUMIFS(произв!A4:A10000,произв!F4:F10000,BV4,произв!Y4:Y10000,A27)+SUMIFS(торг!A4:A10000,торг!F4:F10000,BV4,торг!Y4:Y10000,A27)+SUMIFS(склад!A4:A10000,склад!F4:F10000,BV4,склад!Y4:Y10000,A27)+SUMIFS('обр '!A4:A10000,'обр '!F4:F10000,BV4,'обр '!Y4:Y10000,A27)+SUMIFS(детс!A4:A10000,детс!F4:F10000,BV4,детс!Y4:Y10000,A27)+SUMIFS(культ!A4:A10000,культ!F4:F10000,BV4,культ!Y4:Y10000,A27)+SUMIFS(спорт!A4:A10000,спорт!F4:F10000,BV4,спорт!Y4:Y10000,A27)+SUMIFS(лечеб!A4:A10000,лечеб!F4:F10000,BV4,лечеб!Y4:Y10000,A27)+SUMIFS(Баня!A4:A10000,Баня!F4:F10000,BV4,Баня!Y4:Y10000,A27)+SUMIFS(Адм!A4:A10000,Адм!F4:F10000,BV4,Адм!Y4:Y10000,A27)+SUMIFS(С.Х!A4:A10001,С.Х!F4:F10001,BV4,С.Х!Y4:Y10001,A27)+SUMIFS(новостр!A4:A10000,новостр!F4:F10000,BV4,новостр!X4:X10000,A27)+SUMIFS(авт!A4:A10003,авт!F4:F10003,BV4,авт!X4:X10003,A27)+SUMIFS(ЖС!A4:A9999,ЖС!F4:F9999,BV4,ЖС!AK4:AK9999,A27)+SUMIFS(Пр.откр.тер!A4:A10000,Пр.откр.тер!F4:F10000,BV4,Пр.откр.тер!U4:U10000,A27)</f>
        <v>0</v>
      </c>
      <c r="BX27" s="501"/>
      <c r="BY27" s="548">
        <f>SUMIFS(произв!O4:O10000,произв!F4:F10000,BV4,произв!Y4:Y10000,A27)+SUMIFS(торг!O4:O10000,торг!F4:F10000,BV4,торг!Y4:Y10000,A27)+SUMIFS(склад!O4:O10000,склад!F4:F10000,BV4,склад!Y4:Y10000,A27)+SUMIFS('обр '!O4:O10000,'обр '!F4:F10000,BV4,'обр '!Y4:Y10000,A27)+SUMIFS(детс!O4:O10000,детс!F4:F10000,BV4,детс!Y4:Y10000,A27)+SUMIFS(культ!O4:O10000,культ!F4:F10000,BV4,культ!Y4:Y10000,A27)+SUMIFS(спорт!O4:O10000,спорт!F4:F10000,BV4,спорт!Y4:Y10000,A27)+SUMIFS(лечеб!O4:O10000,лечеб!F4:F10000,BV4,лечеб!Y4:Y10000,A27)+SUMIFS(Баня!O4:O10000,Баня!F4:F10000,BV4,Баня!Y4:Y10000,A27)+SUMIFS(Адм!O4:O10000,Адм!F4:F10000,BV4,Адм!Y4:Y10000,A27)+SUMIFS(С.Х!O4:O10001,С.Х!F4:F10001,BV4,С.Х!Y4:Y10001,A27)+SUMIFS(новостр!N4:N10000,новостр!F4:F10000,BV4,новостр!X4:X10000,A27)+SUMIFS(авт!K4:K10003,авт!F4:F10003,BV4,авт!X4:X10003,A27)+SUMIFS(ЖС!S4:S9999,ЖС!F4:F9999,BV4,ЖС!AK4:AK9999,A27)+SUMIFS(Пр.откр.тер!N4:N10000,Пр.откр.тер!F4:F10000,BV4,Пр.откр.тер!U4:U10000,A27)</f>
        <v>0</v>
      </c>
      <c r="BZ27" s="507"/>
      <c r="CA27" s="499">
        <f>SUMIFS(произв!A4:A10000,произв!F4:F10000,BZ4,произв!Y4:Y10000,A27)+SUMIFS(торг!A4:A10000,торг!F4:F10000,BZ4,торг!Y4:Y10000,A27)+SUMIFS(склад!A4:A10000,склад!F4:F10000,BZ4,склад!Y4:Y10000,A27)+SUMIFS('обр '!A4:A10000,'обр '!F4:F10000,BZ4,'обр '!Y4:Y10000,A27)+SUMIFS(детс!A4:A10000,детс!F4:F10000,BZ4,детс!Y4:Y10000,A27)+SUMIFS(культ!A4:A10000,культ!F4:F10000,BZ4,культ!Y4:Y10000,A27)+SUMIFS(спорт!A4:A10000,спорт!F4:F10000,BZ4,спорт!Y4:Y10000,A27)+SUMIFS(лечеб!A4:A10000,лечеб!F4:F10000,BZ4,лечеб!Y4:Y10000,A27)+SUMIFS(Баня!A4:A10000,Баня!F4:F10000,BZ4,Баня!Y4:Y10000,A27)+SUMIFS(Адм!A4:A10000,Адм!F4:F10000,BZ4,Адм!Y4:Y10000,A27)+SUMIFS(С.Х!A4:A10001,С.Х!F4:F10001,BZ4,С.Х!Y4:Y10001,A27)+SUMIFS(новостр!A4:A10000,новостр!F4:F10000,BZ4,новостр!X4:X10000,A27)+SUMIFS(авт!A4:A10003,авт!F4:F10003,BZ4,авт!X4:X10003,A27)+SUMIFS(ЖС!A4:A9999,ЖС!F4:F9999,BZ4,ЖС!AK4:AK9999,A27)+SUMIFS(Пр.откр.тер!A4:A10000,Пр.откр.тер!F4:F10000,BZ4,Пр.откр.тер!U4:U10000,A27)</f>
        <v>0</v>
      </c>
      <c r="CB27" s="501"/>
      <c r="CC27" s="549">
        <f>SUMIFS(произв!O4:O10000,произв!F4:F10000,BZ4,произв!Y4:Y10000,A27)+SUMIFS(торг!O4:O10000,торг!F4:F10000,BZ4,торг!Y4:Y10000,A27)+SUMIFS(склад!O4:O10000,склад!F4:F10000,BZ4,склад!Y4:Y10000,A27)+SUMIFS('обр '!O4:O10000,'обр '!F4:F10000,BZ4,'обр '!Y4:Y10000,A27)+SUMIFS(детс!O4:O10000,детс!F4:F10000,BZ4,детс!Y4:Y10000,A27)+SUMIFS(культ!O4:O10000,культ!F4:F10000,BZ4,культ!Y4:Y10000,A27)+SUMIFS(спорт!O4:O10000,спорт!F4:F10000,BZ4,спорт!Y4:Y10000,A27)+SUMIFS(лечеб!O4:O10000,лечеб!F4:F10000,BZ4,лечеб!Y4:Y10000,A27)+SUMIFS(Баня!O4:O10000,Баня!F4:F10000,BZ4,Баня!Y4:Y10000,A27)+SUMIFS(Адм!O4:O10000,Адм!F4:F10000,BZ4,Адм!Y4:Y10000,A27)+SUMIFS(С.Х!O4:O10001,С.Х!F4:F10001,BZ4,С.Х!Y4:Y10001,A27)+SUMIFS(новостр!N4:N10000,новостр!F4:F10000,BZ4,новостр!X4:X10000,A27)+SUMIFS(авт!K4:K10003,авт!F4:F10003,BZ4,авт!X4:X10003,A27)+SUMIFS(ЖС!S4:S9999,ЖС!F4:F9999,BZ4,ЖС!AK4:AK9999,A27)+SUMIFS(Пр.откр.тер!N4:N10000,Пр.откр.тер!F4:F10000,BZ4,Пр.откр.тер!U4:U10000,A27)</f>
        <v>0</v>
      </c>
      <c r="CD27" s="507"/>
      <c r="CE27" s="499">
        <f>SUMIFS(произв!A4:A10000,произв!F4:F10000,CD4,произв!Y4:Y10000,A27)+SUMIFS(торг!A4:A10000,торг!F4:F10000,CD4,торг!Y4:Y10000,A27)+SUMIFS(склад!A4:A10000,склад!F4:F10000,CD4,склад!Y4:Y10000,A27)+SUMIFS('обр '!A4:A10000,'обр '!F4:F10000,CD4,'обр '!Y4:Y10000,A27)+SUMIFS(детс!A4:A10000,детс!F4:F10000,CD4,детс!Y4:Y10000,A27)+SUMIFS(культ!A4:A10000,культ!F4:F10000,CD4,культ!Y4:Y10000,A27)+SUMIFS(спорт!A4:A10000,спорт!F4:F10000,CD4,спорт!Y4:Y10000,A27)+SUMIFS(лечеб!A4:A10000,лечеб!F4:F10000,CD4,лечеб!Y4:Y10000,A27)+SUMIFS(Баня!A4:A10000,Баня!F4:F10000,CD4,Баня!Y4:Y10000,A27)+SUMIFS(Адм!A4:A10000,Адм!F4:F10000,CD4,Адм!Y4:Y10000,A27)+SUMIFS(С.Х!A4:A10001,С.Х!F4:F10001,CD4,С.Х!Y4:Y10001,A27)+SUMIFS(новостр!A4:A10000,новостр!F4:F10000,CD4,новостр!X4:X10000,A27)+SUMIFS(авт!A4:A10003,авт!F4:F10003,CD4,авт!X4:X10003,A27)+SUMIFS(ЖС!A4:A9999,ЖС!F4:F9999,CD4,ЖС!AK4:AK9999,A27)+SUMIFS(Пр.откр.тер!A4:A10000,Пр.откр.тер!F4:F10000,CD4,Пр.откр.тер!U4:U10000,A27)</f>
        <v>0</v>
      </c>
      <c r="CF27" s="501"/>
      <c r="CG27" s="548">
        <f>SUMIFS(произв!O4:O10000,произв!F4:F10000,CD4,произв!Y4:Y10000,A27)+SUMIFS(торг!O4:O10000,торг!F4:F10000,CD4,торг!Y4:Y10000,A27)+SUMIFS(склад!O4:O10000,склад!F4:F10000,CD4,склад!Y4:Y10000,A27)+SUMIFS('обр '!O4:O10000,'обр '!F4:F10000,CD4,'обр '!Y4:Y10000,A27)+SUMIFS(детс!O4:O10000,детс!F4:F10000,CD4,детс!Y4:Y10000,A27)+SUMIFS(культ!O4:O10000,культ!F4:F10000,CD4,культ!Y4:Y10000,A27)+SUMIFS(спорт!O4:O10000,спорт!F4:F10000,CD4,спорт!Y4:Y10000,A27)+SUMIFS(лечеб!O4:O10000,лечеб!F4:F10000,CD4,лечеб!Y4:Y10000,A27)+SUMIFS(Баня!O4:O10000,Баня!F4:F10000,CD4,Баня!Y4:Y10000,A27)+SUMIFS(Адм!O4:O10000,Адм!F4:F10000,CD4,Адм!Y4:Y10000,A27)+SUMIFS(С.Х!O4:O10001,С.Х!F4:F10001,CD4,С.Х!Y4:Y10001,A27)+SUMIFS(новостр!N4:N10000,новостр!F4:F10000,CD4,новостр!X4:X10000,A27)+SUMIFS(авт!K4:K10003,авт!F4:F10003,CD4,авт!X4:X10003,A27)+SUMIFS(ЖС!S4:S9999,ЖС!F4:F9999,CD4,ЖС!AK4:AK9999,A27)+SUMIFS(Пр.откр.тер!N4:N10000,Пр.откр.тер!F4:F10000,CD4,Пр.откр.тер!U4:U10000,A27)</f>
        <v>0</v>
      </c>
      <c r="CH27" s="507"/>
      <c r="CI27" s="499">
        <f>SUMIFS(произв!A4:A10000,произв!F4:F10000,CH4,произв!Y4:Y10000,A27)+SUMIFS(торг!A4:A10000,торг!F4:F10000,CH4,торг!Y4:Y10000,A27)+SUMIFS(склад!A4:A10000,склад!F4:F10000,CH4,склад!Y4:Y10000,A27)+SUMIFS('обр '!A4:A10000,'обр '!F4:F10000,CH4,'обр '!Y4:Y10000,A27)+SUMIFS(детс!A4:A10000,детс!F4:F10000,CH4,детс!Y4:Y10000,A27)+SUMIFS(культ!A4:A10000,культ!F4:F10000,CH4,культ!Y4:Y10000,A27)+SUMIFS(спорт!A4:A10000,спорт!F4:F10000,CH4,спорт!Y4:Y10000,A27)+SUMIFS(лечеб!A4:A10000,лечеб!F4:F10000,CH4,лечеб!Y4:Y10000,A27)+SUMIFS(Баня!A4:A10000,Баня!F4:F10000,CH4,Баня!Y4:Y10000,A27)+SUMIFS(Адм!A4:A10000,Адм!F4:F10000,CH4,Адм!Y4:Y10000,A27)+SUMIFS(С.Х!A4:A10001,С.Х!F4:F10001,CH4,С.Х!Y4:Y10001,A27)+SUMIFS(новостр!A4:A10000,новостр!F4:F10000,CH4,новостр!X4:X10000,A27)+SUMIFS(авт!A4:A10003,авт!F4:F10003,CH4,авт!X4:X10003,A27)+SUMIFS(ЖС!A4:A9999,ЖС!F4:F9999,CH4,ЖС!AK4:AK9999,A27)+SUMIFS(Пр.откр.тер!A4:A10000,Пр.откр.тер!F4:F10000,CH4,Пр.откр.тер!U4:U10000,A27)</f>
        <v>0</v>
      </c>
      <c r="CJ27" s="501"/>
      <c r="CK27" s="548">
        <f>SUMIFS(произв!O4:O10000,произв!F4:F10000,CH4,произв!Y4:Y10000,A27)+SUMIFS(торг!O4:O10000,торг!F4:F10000,CH4,торг!Y4:Y10000,A27)+SUMIFS(склад!O4:O10000,склад!F4:F10000,CH4,склад!Y4:Y10000,A27)+SUMIFS('обр '!O4:O10000,'обр '!F4:F10000,CH4,'обр '!Y4:Y10000,A27)+SUMIFS(детс!O4:O10000,детс!F4:F10000,CH4,детс!Y4:Y10000,A27)+SUMIFS(культ!O4:O10000,культ!F4:F10000,CH4,культ!Y4:Y10000,A27)+SUMIFS(спорт!O4:O10000,спорт!F4:F10000,CH4,спорт!Y4:Y10000,A27)+SUMIFS(лечеб!O4:O10000,лечеб!F4:F10000,CH4,лечеб!Y4:Y10000,A27)+SUMIFS(Баня!O4:O10000,Баня!F4:F10000,CH4,Баня!Y4:Y10000,A27)+SUMIFS(Адм!O4:O10000,Адм!F4:F10000,CH4,Адм!Y4:Y10000,A27)+SUMIFS(С.Х!O4:O10001,С.Х!F4:F10001,CH4,С.Х!Y4:Y10001,A27)+SUMIFS(новостр!N4:N10000,новостр!F4:F10000,CH4,новостр!X4:X10000,A27)+SUMIFS(авт!K4:K10003,авт!F4:F10003,CH4,авт!X4:X10003,A27)+SUMIFS(ЖС!S4:S9999,ЖС!F4:F9999,CH4,ЖС!AK4:AK9999,A27)+SUMIFS(Пр.откр.тер!N4:N10000,Пр.откр.тер!F4:F10000,CH4,Пр.откр.тер!U4:U10000,A27)</f>
        <v>0</v>
      </c>
    </row>
    <row r="28" spans="1:89" ht="21" thickBot="1">
      <c r="A28" s="539" t="s">
        <v>790</v>
      </c>
      <c r="B28" s="610">
        <v>2</v>
      </c>
      <c r="C28" s="546">
        <f t="shared" si="0"/>
        <v>2</v>
      </c>
      <c r="D28" s="2329">
        <v>600</v>
      </c>
      <c r="E28" s="2327">
        <f t="shared" si="1"/>
        <v>0</v>
      </c>
      <c r="F28" s="527">
        <v>2</v>
      </c>
      <c r="G28" s="528">
        <v>0</v>
      </c>
      <c r="H28" s="533">
        <v>600</v>
      </c>
      <c r="I28" s="534">
        <v>0</v>
      </c>
      <c r="J28" s="676">
        <f>B28/B34*100%</f>
        <v>9.8039215686274508E-3</v>
      </c>
      <c r="K28" s="676">
        <f>C28/C34*100%</f>
        <v>1.3698630136986301E-2</v>
      </c>
      <c r="L28" s="676">
        <f>D28/D34*100%</f>
        <v>5.3610679247306066E-2</v>
      </c>
      <c r="M28" s="676">
        <f>E28/E34*100%</f>
        <v>0</v>
      </c>
      <c r="N28" s="507"/>
      <c r="O28" s="499">
        <f>SUMIFS(произв!A4:A10000,произв!F4:F10000,N4,произв!Y4:Y10000,A28)+SUMIFS(торг!A4:A10000,торг!F4:F10000,N4,торг!Y4:Y10000,A28)+SUMIFS(склад!A4:A10000,склад!F4:F10000,N4,склад!Y4:Y10000,A28)+SUMIFS('обр '!A4:A10000,'обр '!F4:F10000,N4,'обр '!Y4:Y10000,A28)+SUMIFS(детс!A4:A10000,детс!F4:F10000,N4,детс!Y4:Y10000,A28)+SUMIFS(культ!A4:A10000,культ!F4:F10000,N4,культ!Y4:Y10000,A28)+SUMIFS(спорт!A4:A10000,спорт!F4:F10000,N4,спорт!Y4:Y10000,A28)+SUMIFS(лечеб!A4:A10000,лечеб!F4:F10000,N4,лечеб!Y4:Y10000,A28)+SUMIFS(Баня!A4:A10000,Баня!F4:F10000,N4,Баня!Y4:Y10000,A28)+SUMIFS(Адм!A4:A10000,Адм!F4:F10000,N4,Адм!Y4:Y10000,A28)+SUMIFS(С.Х!A4:A10001,С.Х!F4:F10001,N4,С.Х!Y4:Y10001,A28)+SUMIFS(новостр!A4:A10000,новостр!F4:F10000,N4,новостр!X4:X10000,A28)+SUMIFS(авт!A4:A10003,авт!F4:F10003,N4,авт!X4:X10003,A28)+SUMIFS(ЖС!A4:A9999,ЖС!F4:F9999,N4,ЖС!AK4:AK9999,A28)+SUMIFS(Пр.откр.тер!A4:A10000,Пр.откр.тер!F4:F10000,N4,Пр.откр.тер!U4:U10000,A28)</f>
        <v>0</v>
      </c>
      <c r="P28" s="501"/>
      <c r="Q28" s="548">
        <f>SUMIFS(произв!O4:O10000,произв!F4:F10000,N4,произв!Y4:Y10000,A28)+SUMIFS(торг!O4:O10000,торг!F4:F10000,N4,торг!Y4:Y10000,A28)+SUMIFS(склад!O4:O10000,склад!F4:F10000,N4,склад!Y4:Y10000,A28)+SUMIFS('обр '!O4:O10000,'обр '!F4:F10000,N4,'обр '!Y4:Y10000,A28)+SUMIFS(детс!O4:O10000,детс!F4:F10000,N4,детс!Y4:Y10000,A28)+SUMIFS(культ!O4:O10000,культ!F4:F10000,N4,культ!Y4:Y10000,A28)+SUMIFS(спорт!O4:O10000,спорт!F4:F10000,N4,спорт!Y4:Y10000,A28)+SUMIFS(лечеб!O4:O10000,лечеб!F4:F10000,N4,лечеб!Y4:Y10000,A28)+SUMIFS(Баня!O4:O10000,Баня!F4:F10000,N4,Баня!Y4:Y10000,A28)+SUMIFS(Адм!O4:O10000,Адм!F4:F10000,N4,Адм!Y4:Y10000,A28)+SUMIFS(С.Х!O4:O10001,С.Х!F4:F10001,N4,С.Х!Y4:Y10001,A28)+SUMIFS(новостр!N4:N10000,новостр!F4:F10000,N4,новостр!X4:X10000,A28)+SUMIFS(авт!K4:K10003,авт!F4:F10003,N4,авт!X4:X10003,A28)+SUMIFS(ЖС!S4:S9999,ЖС!F4:F9999,N4,ЖС!AK4:AK9999,A28)+SUMIFS(Пр.откр.тер!N4:N10000,Пр.откр.тер!F4:F10000,N4,Пр.откр.тер!U4:U10000,A28)</f>
        <v>0</v>
      </c>
      <c r="R28" s="507"/>
      <c r="S28" s="499">
        <f>SUMIFS(произв!A4:A10000,произв!F4:F10000,R4,произв!Y4:Y10000,A28)+SUMIFS(торг!A4:A10000,торг!F4:F10000,R4,торг!Y4:Y10000,A28)+SUMIFS(склад!A4:A10000,склад!F4:F10000,R4,склад!Y4:Y10000,A28)+SUMIFS('обр '!A4:A10000,'обр '!F4:F10000,R4,'обр '!Y4:Y10000,A28)+SUMIFS(детс!A4:A10000,детс!F4:F10000,R4,детс!Y4:Y10000,A28)+SUMIFS(культ!A4:A10000,культ!F4:F10000,R4,культ!Y4:Y10000,A28)+SUMIFS(спорт!A4:A10000,спорт!F4:F10000,R4,спорт!Y4:Y10000,A28)+SUMIFS(лечеб!A4:A10000,лечеб!F4:F10000,R4,лечеб!Y4:Y10000,A28)+SUMIFS(Баня!A4:A10000,Баня!F4:F10000,R4,Баня!Y4:Y10000,A28)+SUMIFS(Адм!A4:A10000,Адм!F4:F10000,R4,Адм!Y4:Y10000,A28)+SUMIFS(С.Х!A4:A10001,С.Х!F4:F10001,R4,С.Х!Y4:Y10001,A28)+SUMIFS(новостр!A4:A10000,новостр!F4:F10000,R4,новостр!X4:X10000,A28)+SUMIFS(авт!A4:A10003,авт!F4:F10003,R4,авт!X4:X10003,A28)+SUMIFS(ЖС!A4:A9999,ЖС!F4:F9999,R4,ЖС!AK4:AK9999,A28)+SUMIFS(Пр.откр.тер!A4:A10000,Пр.откр.тер!F4:F10000,R4,Пр.откр.тер!U4:U10000,A28)</f>
        <v>1</v>
      </c>
      <c r="T28" s="501"/>
      <c r="U28" s="549">
        <f>SUMIFS(произв!O4:O10000,произв!F4:F10000,R4,произв!Y4:Y10000,A28)+SUMIFS(торг!O4:O10000,торг!F4:F10000,R4,торг!Y4:Y10000,A28)+SUMIFS(склад!O4:O10000,склад!F4:F10000,R4,склад!Y4:Y10000,A28)+SUMIFS('обр '!O4:O10000,'обр '!F4:F10000,R4,'обр '!Y4:Y10000,A28)+SUMIFS(детс!O4:O10000,детс!F4:F10000,R4,детс!Y4:Y10000,A28)+SUMIFS(культ!O4:O10000,культ!F4:F10000,R4,культ!Y4:Y10000,A28)+SUMIFS(спорт!O4:O10000,спорт!F4:F10000,R4,спорт!Y4:Y10000,A28)+SUMIFS(лечеб!O4:O10000,лечеб!F4:F10000,R4,лечеб!Y4:Y10000,A28)+SUMIFS(Баня!O4:O10000,Баня!F4:F10000,R4,Баня!Y4:Y10000,A28)+SUMIFS(Адм!O4:O10000,Адм!F4:F10000,R4,Адм!Y4:Y10000,A28)+SUMIFS(С.Х!O4:O10001,С.Х!F4:F10001,R4,С.Х!Y4:Y10001,A28)+SUMIFS(новостр!N4:N10000,новостр!F4:F10000,R4,новостр!X4:X10000,A28)+SUMIFS(авт!K4:K10003,авт!F4:F10003,R4,авт!X4:X10003,A28)+SUMIFS(ЖС!S4:S9999,ЖС!F4:F9999,R4,ЖС!AK4:AK9999,A28)+SUMIFS(Пр.откр.тер!N4:N10000,Пр.откр.тер!F4:F10000,R4,Пр.откр.тер!U4:U10000,A28)</f>
        <v>0</v>
      </c>
      <c r="V28" s="507"/>
      <c r="W28" s="499">
        <f>SUMIFS(произв!A4:A10000,произв!F4:F10000,V4,произв!Y4:Y10000,A28)+SUMIFS(торг!A4:A10000,торг!F4:F10000,V4,торг!Y4:Y10000,A28)+SUMIFS(склад!A4:A10000,склад!F4:F10000,V4,склад!Y4:Y10000,A28)+SUMIFS('обр '!A4:A10000,'обр '!F4:F10000,V4,'обр '!Y4:Y10000,A28)+SUMIFS(детс!A4:A10000,детс!F4:F10000,V4,детс!Y4:Y10000,A28)+SUMIFS(культ!A4:A10000,культ!F4:F10000,V4,культ!Y4:Y10000,A28)+SUMIFS(спорт!A4:A10000,спорт!F4:F10000,V4,спорт!Y4:Y10000,A28)+SUMIFS(лечеб!A4:A10000,лечеб!F4:F10000,V4,лечеб!Y4:Y10000,A28)+SUMIFS(Баня!A4:A10000,Баня!F4:F10000,V4,Баня!Y4:Y10000,A28)+SUMIFS(Адм!A4:A10000,Адм!F4:F10000,V4,Адм!Y4:Y10000,A28)+SUMIFS(С.Х!A4:A10001,С.Х!F4:F10001,V4,С.Х!Y4:Y10001,A28)+SUMIFS(новостр!A4:A10000,новостр!F4:F10000,V4,новостр!X4:X10000,A28)+SUMIFS(авт!A4:A10003,авт!F4:F10003,V4,авт!X4:X10003,A28)+SUMIFS(ЖС!A4:A9999,ЖС!F4:F9999,V4,ЖС!AK4:AK9999,A28)+SUMIFS(Пр.откр.тер!A4:A10000,Пр.откр.тер!F4:F10000,V4,Пр.откр.тер!U4:U10000,A28)</f>
        <v>1</v>
      </c>
      <c r="X28" s="501"/>
      <c r="Y28" s="548">
        <f>SUMIFS(произв!O4:O10000,произв!F4:F10000,V4,произв!Y4:Y10000,A28)+SUMIFS(торг!O4:O10000,торг!F4:F10000,V4,торг!Y4:Y10000,A28)+SUMIFS(склад!O4:O10000,склад!F4:F10000,V4,склад!Y4:Y10000,A28)+SUMIFS('обр '!O4:O10000,'обр '!F4:F10000,V4,'обр '!Y4:Y10000,A28)+SUMIFS(детс!O4:O10000,детс!F4:F10000,V4,детс!Y4:Y10000,A28)+SUMIFS(культ!O4:O10000,культ!F4:F10000,V4,культ!Y4:Y10000,A28)+SUMIFS(спорт!O4:O10000,спорт!F4:F10000,V4,спорт!Y4:Y10000,A28)+SUMIFS(лечеб!O4:O10000,лечеб!F4:F10000,V4,лечеб!Y4:Y10000,A28)+SUMIFS(Баня!O4:O10000,Баня!F4:F10000,V4,Баня!Y4:Y10000,A28)+SUMIFS(Адм!O4:O10000,Адм!F4:F10000,V4,Адм!Y4:Y10000,A28)+SUMIFS(С.Х!O4:O10001,С.Х!F4:F10001,V4,С.Х!Y4:Y10001,A28)+SUMIFS(новостр!N4:N10000,новостр!F4:F10000,V4,новостр!X4:X10000,A28)+SUMIFS(авт!K4:K10003,авт!F4:F10003,V4,авт!X4:X10003,A28)+SUMIFS(ЖС!S4:S9999,ЖС!F4:F9999,V4,ЖС!AK4:AK9999,A28)+SUMIFS(Пр.откр.тер!N4:N10000,Пр.откр.тер!F4:F10000,V4,Пр.откр.тер!U4:U10000,A28)</f>
        <v>0</v>
      </c>
      <c r="Z28" s="639"/>
      <c r="AA28" s="640">
        <f>SUMIFS(произв!A4:A10000,произв!F4:F10000,Z4,произв!Y4:Y10000,A28)+SUMIFS(торг!A4:A10000,торг!F4:F10000,Z4,торг!Y4:Y10000,A28)+SUMIFS(склад!A4:A10000,склад!F4:F10000,Z4,склад!Y4:Y10000,A28)+SUMIFS('обр '!A4:A10000,'обр '!F4:F10000,Z4,'обр '!Y4:Y10000,A28)+SUMIFS(детс!A4:A10000,детс!F4:F10000,Z4,детс!Y4:Y10000,A28)+SUMIFS(культ!A4:A10000,культ!F4:F10000,Z4,культ!Y4:Y10000,A28)+SUMIFS(спорт!A4:A10000,спорт!F4:F10000,Z4,спорт!Y4:Y10000,A28)+SUMIFS(лечеб!A4:A10000,лечеб!F4:F10000,Z4,лечеб!Y4:Y10000,A28)+SUMIFS(Баня!A4:A10000,Баня!F4:F10000,Z4,Баня!Y4:Y10000,A28)+SUMIFS(Адм!A4:A10000,Адм!F4:F10000,Z4,Адм!Y4:Y10000,A28)+SUMIFS(С.Х!A4:A10001,С.Х!F4:F10001,Z4,С.Х!Y4:Y10001,A28)+SUMIFS(новостр!A4:A10000,новостр!F4:F10000,Z4,новостр!X4:X10000,A28)+SUMIFS(авт!A4:A10003,авт!F4:F10003,Z4,авт!X4:X10003,A28)+SUMIFS(ЖС!A4:A9999,ЖС!F4:F9999,Z4,ЖС!AK4:AK9999,A28)+SUMIFS(Пр.откр.тер!A4:A10000,Пр.откр.тер!F4:F10000,Z4,Пр.откр.тер!U4:U10000,A28)</f>
        <v>0</v>
      </c>
      <c r="AB28" s="641"/>
      <c r="AC28" s="642">
        <f>SUMIFS(произв!O4:O10000,произв!F4:F10000,Z4,произв!Y4:Y10000,A28)+SUMIFS(торг!O4:O10000,торг!F4:F10000,Z4,торг!Y4:Y10000,A28)+SUMIFS(склад!O4:O10000,склад!F4:F10000,Z4,склад!Y4:Y10000,A28)+SUMIFS('обр '!O4:O10000,'обр '!F4:F10000,Z4,'обр '!Y4:Y10000,A28)+SUMIFS(детс!O4:O10000,детс!F4:F10000,Z4,детс!Y4:Y10000,A28)+SUMIFS(культ!O4:O10000,культ!F4:F10000,Z4,культ!Y4:Y10000,A28)+SUMIFS(спорт!O4:O10000,спорт!F4:F10000,Z4,спорт!Y4:Y10000,A28)+SUMIFS(лечеб!O4:O10000,лечеб!F4:F10000,Z4,лечеб!Y4:Y10000,A28)+SUMIFS(Баня!O4:O10000,Баня!F4:F10000,Z4,Баня!Y4:Y10000,A28)+SUMIFS(Адм!O4:O10000,Адм!F4:F10000,Z4,Адм!Y4:Y10000,A28)+SUMIFS(С.Х!O4:O10001,С.Х!F4:F10001,Z4,С.Х!Y4:Y10001,A28)+SUMIFS(новостр!N4:N10000,новостр!F4:F10000,Z4,новостр!X4:X10000,A28)+SUMIFS(авт!K4:K10003,авт!F4:F10003,Z4,авт!X4:X10003,A28)+SUMIFS(ЖС!S4:S9999,ЖС!F4:F9999,Z4,ЖС!AK4:AK9999,A28)+SUMIFS(Пр.откр.тер!N4:N10000,Пр.откр.тер!F4:F10000,Z4,Пр.откр.тер!U4:U10000,A28)</f>
        <v>0</v>
      </c>
      <c r="AD28" s="507"/>
      <c r="AE28" s="499">
        <f>SUMIFS(произв!A4:A10000,произв!F4:F10000,AD4,произв!Y4:Y10000,A28)+SUMIFS(торг!A4:A10000,торг!F4:F10000,AD4,торг!Y4:Y10000,A28)+SUMIFS(склад!A4:A10000,склад!F4:F10000,AD4,склад!Y4:Y10000,A28)+SUMIFS('обр '!A4:A10000,'обр '!F4:F10000,AD4,'обр '!Y4:Y10000,A28)+SUMIFS(детс!A4:A10000,детс!F4:F10000,AD4,детс!Y4:Y10000,A28)+SUMIFS(культ!A4:A10000,культ!F4:F10000,AD4,культ!Y4:Y10000,A28)+SUMIFS(спорт!A4:A10000,спорт!F4:F10000,AD4,спорт!Y4:Y10000,A28)+SUMIFS(лечеб!A4:A10000,лечеб!F4:F10000,AD4,лечеб!Y4:Y10000,A28)+SUMIFS(Баня!A4:A10000,Баня!F4:F10000,AD4,Баня!Y4:Y10000,A28)+SUMIFS(Адм!A4:A10000,Адм!F4:F10000,AD4,Адм!Y4:Y10000,A28)+SUMIFS(С.Х!A4:A10001,С.Х!F4:F10001,AD4,С.Х!Y4:Y10001,A28)+SUMIFS(новостр!A4:A10000,новостр!F4:F10000,AD4,новостр!X4:X10000,A28)+SUMIFS(авт!A4:A10003,авт!F4:F10003,AD4,авт!X4:X10003,A28)+SUMIFS(ЖС!A4:A9999,ЖС!F4:F9999,AD4,ЖС!AK4:AK9999,A28)+SUMIFS(Пр.откр.тер!A4:A10000,Пр.откр.тер!F4:F10000,AD4,Пр.откр.тер!U4:U10000,A28)</f>
        <v>0</v>
      </c>
      <c r="AF28" s="501"/>
      <c r="AG28" s="548">
        <f>SUMIFS(произв!O4:O10000,произв!F4:F10000,AD4,произв!Y4:Y10000,A28)+SUMIFS(торг!O4:O10000,торг!F4:F10000,AD4,торг!Y4:Y10000,A28)+SUMIFS(склад!O4:O10000,склад!F4:F10000,AD4,склад!Y4:Y10000,A28)+SUMIFS('обр '!O4:O10000,'обр '!F4:F10000,AD4,'обр '!Y4:Y10000,A28)+SUMIFS(детс!O4:O10000,детс!F4:F10000,AD4,детс!Y4:Y10000,A28)+SUMIFS(культ!O4:O10000,культ!F4:F10000,AD4,культ!Y4:Y10000,A28)+SUMIFS(спорт!O4:O10000,спорт!F4:F10000,AD4,спорт!Y4:Y10000,A28)+SUMIFS(лечеб!O4:O10000,лечеб!F4:F10000,AD4,лечеб!Y4:Y10000,A28)+SUMIFS(Баня!O4:O10000,Баня!F4:F10000,AD4,Баня!Y4:Y10000,A28)+SUMIFS(Адм!O4:O10000,Адм!F4:F10000,AD4,Адм!Y4:Y10000,A28)+SUMIFS(С.Х!O4:O10001,С.Х!F4:F10001,AD4,С.Х!Y4:Y10001,A28)+SUMIFS(новостр!N4:N10000,новостр!F4:F10000,AD4,новостр!X4:X10000,A28)+SUMIFS(авт!K4:K10003,авт!F4:F10003,AD4,авт!X4:X10003,A28)+SUMIFS(ЖС!S4:S9999,ЖС!F4:F9999,AD4,ЖС!AK4:AK9999,A28)+SUMIFS(Пр.откр.тер!N4:N10000,Пр.откр.тер!F4:F10000,AD4,Пр.откр.тер!U4:U10000,A28)</f>
        <v>0</v>
      </c>
      <c r="AH28" s="507"/>
      <c r="AI28" s="499">
        <f>SUMIFS(произв!A4:A10000,произв!F4:F10000,AH4,произв!Y4:Y10000,A28)+SUMIFS(торг!A4:A10000,торг!F4:F10000,AH4,торг!Y4:Y10000,A28)+SUMIFS(склад!A4:A10000,склад!F4:F10000,AH4,склад!Y4:Y10000,A28)+SUMIFS('обр '!A4:A10000,'обр '!F4:F10000,AH4,'обр '!Y4:Y10000,A28)+SUMIFS(детс!A4:A10000,детс!F4:F10000,AH4,детс!Y4:Y10000,A28)+SUMIFS(культ!A4:A10000,культ!F4:F10000,AH4,культ!Y4:Y10000,A28)+SUMIFS(спорт!A4:A10000,спорт!F4:F10000,AH4,спорт!Y4:Y10000,A28)+SUMIFS(лечеб!A4:A10000,лечеб!F4:F10000,AH4,лечеб!Y4:Y10000,A28)+SUMIFS(Баня!A4:A10000,Баня!F4:F10000,AH4,Баня!Y4:Y10000,A28)+SUMIFS(Адм!A4:A10000,Адм!F4:F10000,AH4,Адм!Y4:Y10000,A28)+SUMIFS(С.Х!A4:A10001,С.Х!F4:F10001,AH4,С.Х!Y4:Y10001,A28)+SUMIFS(новостр!A4:A10000,новостр!F4:F10000,AH4,новостр!X4:X10000,A28)+SUMIFS(авт!A4:A10003,авт!F4:F10003,AH4,авт!X4:X10003,A28)+SUMIFS(ЖС!A4:A9999,ЖС!F4:F9999,AH4,ЖС!AK4:AK9999,A28)+SUMIFS(Пр.откр.тер!A4:A10000,Пр.откр.тер!F4:F10000,AH4,Пр.откр.тер!U4:U10000,A28)</f>
        <v>0</v>
      </c>
      <c r="AJ28" s="501"/>
      <c r="AK28" s="548">
        <f>SUMIFS(произв!O4:O10000,произв!F4:F10000,AH4,произв!Y4:Y10000,A28)+SUMIFS(торг!O4:O10000,торг!F4:F10000,AH4,торг!Y4:Y10000,A28)+SUMIFS(склад!O4:O10000,склад!F4:F10000,AH4,склад!Y4:Y10000,A28)+SUMIFS('обр '!O4:O10000,'обр '!F4:F10000,AH4,'обр '!Y4:Y10000,A28)+SUMIFS(детс!O4:O10000,детс!F4:F10000,AH4,детс!Y4:Y10000,A28)+SUMIFS(культ!O4:O10000,культ!F4:F10000,AH4,культ!Y4:Y10000,A28)+SUMIFS(спорт!O4:O10000,спорт!F4:F10000,AH4,спорт!Y4:Y10000,A28)+SUMIFS(лечеб!O4:O10000,лечеб!F4:F10000,AH4,лечеб!Y4:Y10000,A28)+SUMIFS(Баня!O4:O10000,Баня!F4:F10000,AH4,Баня!Y4:Y10000,A28)+SUMIFS(Адм!O4:O10000,Адм!F4:F10000,AH4,Адм!Y4:Y10000,A28)+SUMIFS(С.Х!O4:O10001,С.Х!F4:F10001,AH4,С.Х!Y4:Y10001,A28)+SUMIFS(новостр!N4:N10000,новостр!F4:F10000,AH4,новостр!X4:X10000,A28)+SUMIFS(авт!K4:K10003,авт!F4:F10003,AH4,авт!X4:X10003,A28)+SUMIFS(ЖС!S4:S9999,ЖС!F4:F9999,AH4,ЖС!AK4:AK9999,A28)+SUMIFS(Пр.откр.тер!N4:N10000,Пр.откр.тер!F4:F10000,AH4,Пр.откр.тер!U4:U10000,A28)</f>
        <v>0</v>
      </c>
      <c r="AL28" s="507"/>
      <c r="AM28" s="499">
        <f>SUMIFS(произв!A4:A10000,произв!F4:F10000,AL4,произв!Y4:Y10000,A28)+SUMIFS(торг!A4:A10000,торг!F4:F10000,AL4,торг!Y4:Y10000,A28)+SUMIFS(склад!A4:A10000,склад!F4:F10000,AL4,склад!Y4:Y10000,A28)+SUMIFS('обр '!A4:A10000,'обр '!F4:F10000,AL4,'обр '!Y4:Y10000,A28)+SUMIFS(детс!A4:A10000,детс!F4:F10000,AL4,детс!Y4:Y10000,A28)+SUMIFS(культ!A4:A10000,культ!F4:F10000,AL4,культ!Y4:Y10000,A28)+SUMIFS(спорт!A4:A10000,спорт!F4:F10000,AL4,спорт!Y4:Y10000,A28)+SUMIFS(лечеб!A4:A10000,лечеб!F4:F10000,AL4,лечеб!Y4:Y10000,A28)+SUMIFS(Баня!A4:A10000,Баня!F4:F10000,AL4,Баня!Y4:Y10000,A28)+SUMIFS(Адм!A4:A10000,Адм!F4:F10000,AL4,Адм!Y4:Y10000,A28)+SUMIFS(С.Х!A4:A10001,С.Х!F4:F10001,AL4,С.Х!Y4:Y10001,A28)+SUMIFS(новостр!A4:A10000,новостр!F4:F10000,AL4,новостр!X4:X10000,A28)+SUMIFS(авт!A4:A10003,авт!F4:F10003,AL4,авт!X4:X10003,A28)+SUMIFS(ЖС!A4:A9999,ЖС!F4:F9999,AL4,ЖС!AK4:AK9999,A28)+SUMIFS(Пр.откр.тер!A4:A10000,Пр.откр.тер!F4:F10000,AL4,Пр.откр.тер!U4:U10000,A28)</f>
        <v>0</v>
      </c>
      <c r="AN28" s="501"/>
      <c r="AO28" s="548">
        <f>SUMIFS(произв!O4:O10000,произв!F4:F10000,AL4,произв!Y4:Y10000,A28)+SUMIFS(торг!O4:O10000,торг!F4:F10000,AL4,торг!Y4:Y10000,A28)+SUMIFS(склад!O4:O10000,склад!F4:F10000,AL4,склад!Y4:Y10000,A28)+SUMIFS('обр '!O4:O10000,'обр '!F4:F10000,AL4,'обр '!Y4:Y10000,A28)+SUMIFS(детс!O4:O10000,детс!F4:F10000,AL4,детс!Y4:Y10000,A28)+SUMIFS(культ!O4:O10000,культ!F4:F10000,AL4,культ!Y4:Y10000,A28)+SUMIFS(спорт!O4:O10000,спорт!F4:F10000,AL4,спорт!Y4:Y10000,A28)+SUMIFS(лечеб!O4:O10000,лечеб!F4:F10000,AL4,лечеб!Y4:Y10000,A28)+SUMIFS(Баня!O4:O10000,Баня!F4:F10000,AL4,Баня!Y4:Y10000,A28)+SUMIFS(Адм!O4:O10000,Адм!F4:F10000,AL4,Адм!Y4:Y10000,A28)+SUMIFS(С.Х!O4:O10001,С.Х!F4:F10001,AL4,С.Х!Y4:Y10001,A28)+SUMIFS(новостр!N4:N10000,новостр!F4:F10000,AL4,новостр!X4:X10000,A28)+SUMIFS(авт!K4:K10003,авт!F4:F10003,AL4,авт!X4:X10003,A28)+SUMIFS(ЖС!S4:S9999,ЖС!F4:F9999,AL4,ЖС!AK4:AK9999,A28)+SUMIFS(Пр.откр.тер!N4:N10000,Пр.откр.тер!F4:F10000,AL4,Пр.откр.тер!U4:U10000,A28)</f>
        <v>0</v>
      </c>
      <c r="AP28" s="507"/>
      <c r="AQ28" s="499">
        <f>SUMIFS(произв!A4:A10000,произв!F4:F10000,AP4,произв!Y4:Y10000,A28)+SUMIFS(торг!A4:A10000,торг!F4:F10000,AP4,торг!Y4:Y10000,A28)+SUMIFS(склад!A4:A10000,склад!F4:F10000,AP4,склад!Y4:Y10000,A28)+SUMIFS('обр '!A4:A10000,'обр '!F4:F10000,AP4,'обр '!Y4:Y10000,A28)+SUMIFS(детс!A4:A10000,детс!F4:F10000,AP4,детс!Y4:Y10000,A28)+SUMIFS(культ!A4:A10000,культ!F4:F10000,AP4,культ!Y4:Y10000,A28)+SUMIFS(спорт!A4:A10000,спорт!F4:F10000,AP4,спорт!Y4:Y10000,A28)+SUMIFS(лечеб!A4:A10000,лечеб!F4:F10000,AP4,лечеб!Y4:Y10000,A28)+SUMIFS(Баня!A4:A10000,Баня!F4:F10000,AP4,Баня!Y4:Y10000,A28)+SUMIFS(Адм!A4:A10000,Адм!F4:F10000,AP4,Адм!Y4:Y10000,A28)+SUMIFS(С.Х!A4:A10001,С.Х!F4:F10001,AP4,С.Х!Y4:Y10001,A28)+SUMIFS(новостр!A4:A10000,новостр!F4:F10000,AP4,новостр!X4:X10000,A28)+SUMIFS(авт!A4:A10003,авт!F4:F10003,AP4,авт!X4:X10003,A28)+SUMIFS(ЖС!A4:A9999,ЖС!F4:F9999,AP4,ЖС!AK4:AK9999,A28)+SUMIFS(Пр.откр.тер!A4:A10000,Пр.откр.тер!F4:F10000,AP4,Пр.откр.тер!U4:U10000,A28)</f>
        <v>0</v>
      </c>
      <c r="AR28" s="501"/>
      <c r="AS28" s="549">
        <f>SUMIFS(произв!O4:O10000,произв!F4:F10000,AP4,произв!Y4:Y10000,A28)+SUMIFS(торг!O4:O10000,торг!F4:F10000,AP4,торг!Y4:Y10000,A28)+SUMIFS(склад!O4:O10000,склад!F4:F10000,AP4,склад!Y4:Y10000,A28)+SUMIFS('обр '!O4:O10000,'обр '!F4:F10000,AP4,'обр '!Y4:Y10000,A28)+SUMIFS(детс!O4:O10000,детс!F4:F10000,AP4,детс!Y4:Y10000,A28)+SUMIFS(культ!O4:O10000,культ!F4:F10000,AP4,культ!Y4:Y10000,A28)+SUMIFS(спорт!O4:O10000,спорт!F4:F10000,AP4,спорт!Y4:Y10000,A28)+SUMIFS(лечеб!O4:O10000,лечеб!F4:F10000,AP4,лечеб!Y4:Y10000,A28)+SUMIFS(Баня!O4:O10000,Баня!F4:F10000,AP4,Баня!Y4:Y10000,A28)+SUMIFS(Адм!O4:O10000,Адм!F4:F10000,AP4,Адм!Y4:Y10000,A28)+SUMIFS(С.Х!O4:O10001,С.Х!F4:F10001,AP4,С.Х!Y4:Y10001,A28)+SUMIFS(новостр!N4:N10000,новостр!F4:F10000,AP4,новостр!X4:X10000,A28)+SUMIFS(авт!K4:K10003,авт!F4:F10003,AP4,авт!X4:X10003,A28)+SUMIFS(ЖС!S4:S9999,ЖС!F4:F9999,AP4,ЖС!AK4:AK9999,A28)+SUMIFS(Пр.откр.тер!N4:N10000,Пр.откр.тер!F4:F10000,AP4,Пр.откр.тер!U4:U10000,A28)</f>
        <v>0</v>
      </c>
      <c r="AT28" s="507"/>
      <c r="AU28" s="499">
        <f>SUMIFS(произв!A4:A10000,произв!F4:F10000,AT4,произв!Y4:Y10000,A28)+SUMIFS(торг!A4:A10000,торг!F4:F10000,AT4,торг!Y4:Y10000,A28)+SUMIFS(склад!A4:A10000,склад!F4:F10000,AT4,склад!Y4:Y10000,A28)+SUMIFS('обр '!A4:A10000,'обр '!F4:F10000,AT4,'обр '!Y4:Y10000,A28)+SUMIFS(детс!A4:A10000,детс!F4:F10000,AT4,детс!Y4:Y10000,A28)+SUMIFS(культ!A4:A10000,культ!F4:F10000,AT4,культ!Y4:Y10000,A28)+SUMIFS(спорт!A4:A10000,спорт!F4:F10000,AT4,спорт!Y4:Y10000,A28)+SUMIFS(лечеб!A4:A10000,лечеб!F4:F10000,AT4,лечеб!Y4:Y10000,A28)+SUMIFS(Баня!A4:A10000,Баня!F4:F10000,AT4,Баня!Y4:Y10000,A28)+SUMIFS(Адм!A4:A10000,Адм!F4:F10000,AT4,Адм!Y4:Y10000,A28)+SUMIFS(С.Х!A4:A10001,С.Х!F4:F10001,AT4,С.Х!Y4:Y10001,A28)+SUMIFS(новостр!A4:A10000,новостр!F4:F10000,AT4,новостр!X4:X10000,A28)+SUMIFS(авт!A4:A10003,авт!F4:F10003,AT4,авт!X4:X10003,A28)+SUMIFS(ЖС!A4:A9999,ЖС!F4:F9999,AT4,ЖС!AK4:AK9999,A28)+SUMIFS(Пр.откр.тер!A4:A10000,Пр.откр.тер!F4:F10000,AT4,Пр.откр.тер!U4:U10000,A28)</f>
        <v>0</v>
      </c>
      <c r="AV28" s="501"/>
      <c r="AW28" s="548">
        <f>SUMIFS(произв!O4:O10000,произв!F4:F10000,AT4,произв!Y4:Y10000,A28)+SUMIFS(торг!O4:O10000,торг!F4:F10000,AT4,торг!Y4:Y10000,A28)+SUMIFS(склад!O4:O10000,склад!F4:F10000,AT4,склад!Y4:Y10000,A28)+SUMIFS('обр '!O4:O10000,'обр '!F4:F10000,AT4,'обр '!Y4:Y10000,A28)+SUMIFS(детс!O4:O10000,детс!F4:F10000,AT4,детс!Y4:Y10000,A28)+SUMIFS(культ!O4:O10000,культ!F4:F10000,AT4,культ!Y4:Y10000,A28)+SUMIFS(спорт!O4:O10000,спорт!F4:F10000,AT4,спорт!Y4:Y10000,A28)+SUMIFS(лечеб!O4:O10000,лечеб!F4:F10000,AT4,лечеб!Y4:Y10000,A28)+SUMIFS(Баня!O4:O10000,Баня!F4:F10000,AT4,Баня!Y4:Y10000,A28)+SUMIFS(Адм!O4:O10000,Адм!F4:F10000,AT4,Адм!Y4:Y10000,A28)+SUMIFS(С.Х!O4:O10001,С.Х!F4:F10001,AT4,С.Х!Y4:Y10001,A28)+SUMIFS(новостр!N4:N10000,новостр!F4:F10000,AT4,новостр!X4:X10000,A28)+SUMIFS(авт!K4:K10003,авт!F4:F10003,AT4,авт!X4:X10003,A28)+SUMIFS(ЖС!S4:S9999,ЖС!F4:F9999,AT4,ЖС!AK4:AK9999,A28)+SUMIFS(Пр.откр.тер!N4:N10000,Пр.откр.тер!F4:F10000,AT4,Пр.откр.тер!U4:U10000,A28)</f>
        <v>0</v>
      </c>
      <c r="AX28" s="507"/>
      <c r="AY28" s="499">
        <f>SUMIFS(произв!A4:A10000,произв!F4:F10000,AX4,произв!Y4:Y10000,A28)+SUMIFS(торг!A4:A10000,торг!F4:F10000,AX4,торг!Y4:Y10000,A28)+SUMIFS(склад!A4:A10000,склад!F4:F10000,AX4,склад!Y4:Y10000,A28)+SUMIFS('обр '!A4:A10000,'обр '!F4:F10000,AX4,'обр '!Y4:Y10000,A28)+SUMIFS(детс!A4:A10000,детс!F4:F10000,AX4,детс!Y4:Y10000,A28)+SUMIFS(культ!A4:A10000,культ!F4:F10000,AX4,культ!Y4:Y10000,A28)+SUMIFS(спорт!A4:A10000,спорт!F4:F10000,AX4,спорт!Y4:Y10000,A28)+SUMIFS(лечеб!A4:A10000,лечеб!F4:F10000,AX4,лечеб!Y4:Y10000,A28)+SUMIFS(Баня!A4:A10000,Баня!F4:F10000,AX4,Баня!Y4:Y10000,A28)+SUMIFS(Адм!A4:A10000,Адм!F4:F10000,AX4,Адм!Y4:Y10000,A28)+SUMIFS(С.Х!A4:A10001,С.Х!F4:F10001,AX4,С.Х!Y4:Y10001,A28)+SUMIFS(новостр!A4:A10000,новостр!F4:F10000,AX4,новостр!X4:X10000,A28)+SUMIFS(авт!A4:A10003,авт!F4:F10003,AX4,авт!X4:X10003,A28)+SUMIFS(ЖС!A4:A9999,ЖС!F4:F9999,AX4,ЖС!AK4:AK9999,A28)+SUMIFS(Пр.откр.тер!A4:A10000,Пр.откр.тер!F4:F10000,AX4,Пр.откр.тер!U4:U10000,A28)</f>
        <v>0</v>
      </c>
      <c r="AZ28" s="501"/>
      <c r="BA28" s="548">
        <f>SUMIFS(произв!O4:O10000,произв!F4:F10000,AX4,произв!Y4:Y10000,A28)+SUMIFS(торг!O4:O10000,торг!F4:F10000,AX4,торг!Y4:Y10000,A28)+SUMIFS(склад!O4:O10000,склад!F4:F10000,AX4,склад!Y4:Y10000,A28)+SUMIFS('обр '!O4:O10000,'обр '!F4:F10000,AX4,'обр '!Y4:Y10000,A28)+SUMIFS(детс!O4:O10000,детс!F4:F10000,AX4,детс!Y4:Y10000,A28)+SUMIFS(культ!O4:O10000,культ!F4:F10000,AX4,культ!Y4:Y10000,A28)+SUMIFS(спорт!O4:O10000,спорт!F4:F10000,AX4,спорт!Y4:Y10000,A28)+SUMIFS(лечеб!O4:O10000,лечеб!F4:F10000,AX4,лечеб!Y4:Y10000,A28)+SUMIFS(Баня!O4:O10000,Баня!F4:F10000,AX4,Баня!Y4:Y10000,A28)+SUMIFS(Адм!O4:O10000,Адм!F4:F10000,AX4,Адм!Y4:Y10000,A28)+SUMIFS(С.Х!O4:O10001,С.Х!F4:F10001,AX4,С.Х!Y4:Y10001,A28)+SUMIFS(новостр!N4:N10000,новостр!F4:F10000,AX4,новостр!X4:X10000,A28)+SUMIFS(авт!K4:K10003,авт!F4:F10003,AX4,авт!X4:X10003,A28)+SUMIFS(ЖС!S4:S9999,ЖС!F4:F9999,AX4,ЖС!AK4:AK9999,A28)+SUMIFS(Пр.откр.тер!N4:N10000,Пр.откр.тер!F4:F10000,AX4,Пр.откр.тер!U4:U10000,A28)</f>
        <v>0</v>
      </c>
      <c r="BB28" s="507"/>
      <c r="BC28" s="499">
        <f>SUMIFS(произв!A4:A10000,произв!F4:F10000,BB4,произв!Y4:Y10000,A28)+SUMIFS(торг!A4:A10000,торг!F4:F10000,BB4,торг!Y4:Y10000,A28)+SUMIFS(склад!A4:A10000,склад!F4:F10000,BB4,склад!Y4:Y10000,A28)+SUMIFS('обр '!A4:A10000,'обр '!F4:F10000,BB4,'обр '!Y4:Y10000,A28)+SUMIFS(детс!A4:A10000,детс!F4:F10000,BB4,детс!Y4:Y10000,A28)+SUMIFS(культ!A4:A10000,культ!F4:F10000,BB4,культ!Y4:Y10000,A28)+SUMIFS(спорт!A4:A10000,спорт!F4:F10000,BB4,спорт!Y4:Y10000,A28)+SUMIFS(лечеб!A4:A10000,лечеб!F4:F10000,BB4,лечеб!Y4:Y10000,A28)+SUMIFS(Баня!A4:A10000,Баня!F4:F10000,BB4,Баня!Y4:Y10000,A28)+SUMIFS(Адм!A4:A10000,Адм!F4:F10000,BB4,Адм!Y4:Y10000,A28)+SUMIFS(С.Х!A4:A10001,С.Х!F4:F10001,BB4,С.Х!Y4:Y10001,A28)+SUMIFS(новостр!A4:A10000,новостр!F4:F10000,BB4,новостр!X4:X10000,A28)+SUMIFS(авт!A4:A10003,авт!F4:F10003,BB4,авт!X4:X10003,A28)+SUMIFS(ЖС!A4:A9999,ЖС!F4:F9999,BB4,ЖС!AK4:AK9999,A28)+SUMIFS(Пр.откр.тер!A4:A10000,Пр.откр.тер!F4:F10000,BB4,Пр.откр.тер!U4:U10000,A28)</f>
        <v>0</v>
      </c>
      <c r="BD28" s="501"/>
      <c r="BE28" s="548">
        <f>SUMIFS(произв!O4:O10000,произв!F4:F10000,BB4,произв!Y4:Y10000,A28)+SUMIFS(торг!O4:O10000,торг!F4:F10000,BB4,торг!Y4:Y10000,A28)+SUMIFS(склад!O4:O10000,склад!F4:F10000,BB4,склад!Y4:Y10000,A28)+SUMIFS('обр '!O4:O10000,'обр '!F4:F10000,BB4,'обр '!Y4:Y10000,A28)+SUMIFS(детс!O4:O10000,детс!F4:F10000,BB4,детс!Y4:Y10000,A28)+SUMIFS(культ!O4:O10000,культ!F4:F10000,BB4,культ!Y4:Y10000,A28)+SUMIFS(спорт!O4:O10000,спорт!F4:F10000,BB4,спорт!Y4:Y10000,A28)+SUMIFS(лечеб!O4:O10000,лечеб!F4:F10000,BB4,лечеб!Y4:Y10000,A28)+SUMIFS(Баня!O4:O10000,Баня!F4:F10000,BB4,Баня!Y4:Y10000,A28)+SUMIFS(Адм!O4:O10000,Адм!F4:F10000,BB4,Адм!Y4:Y10000,A28)+SUMIFS(С.Х!O4:O10001,С.Х!F4:F10001,BB4,С.Х!Y4:Y10001,A28)+SUMIFS(новостр!N4:N10000,новостр!F4:F10000,BB4,новостр!X4:X10000,A28)+SUMIFS(авт!K4:K10003,авт!F4:F10003,BB4,авт!X4:X10003,A28)+SUMIFS(ЖС!S4:S9999,ЖС!F4:F9999,BB4,ЖС!AK4:AK9999,A28)+SUMIFS(Пр.откр.тер!N4:N10000,Пр.откр.тер!F4:F10000,BB4,Пр.откр.тер!U4:U10000,A28)</f>
        <v>0</v>
      </c>
      <c r="BF28" s="507"/>
      <c r="BG28" s="499">
        <f>SUMIFS(произв!A4:A10000,произв!F4:F10000,BF4,произв!Y4:Y10000,A28)+SUMIFS(торг!A4:A10000,торг!F4:F10000,BF4,торг!Y4:Y10000,A28)+SUMIFS(склад!A4:A10000,склад!F4:F10000,BF4,склад!Y4:Y10000,A28)+SUMIFS('обр '!A4:A10000,'обр '!F4:F10000,BF4,'обр '!Y4:Y10000,A28)+SUMIFS(детс!A4:A10000,детс!F4:F10000,BF4,детс!Y4:Y10000,A28)+SUMIFS(культ!A4:A10000,культ!F4:F10000,BF4,культ!Y4:Y10000,A28)+SUMIFS(спорт!A4:A10000,спорт!F4:F10000,BF4,спорт!Y4:Y10000,A28)+SUMIFS(лечеб!A4:A10000,лечеб!F4:F10000,BF4,лечеб!Y4:Y10000,A28)+SUMIFS(Баня!A4:A10000,Баня!F4:F10000,BF4,Баня!Y4:Y10000,A28)+SUMIFS(Адм!A4:A10000,Адм!F4:F10000,BF4,Адм!Y4:Y10000,A28)+SUMIFS(С.Х!A4:A10001,С.Х!F4:F10001,BF4,С.Х!Y4:Y10001,A28)+SUMIFS(новостр!A4:A10000,новостр!F4:F10000,BF4,новостр!X4:X10000,A28)+SUMIFS(авт!A4:A10003,авт!F4:F10003,BF4,авт!X4:X10003,A28)+SUMIFS(ЖС!A4:A9999,ЖС!F4:F9999,BF4,ЖС!AK4:AK9999,A28)+SUMIFS(Пр.откр.тер!A4:A10000,Пр.откр.тер!F4:F10000,BF4,Пр.откр.тер!U4:U10000,A28)</f>
        <v>0</v>
      </c>
      <c r="BH28" s="501"/>
      <c r="BI28" s="549">
        <f>SUMIFS(произв!O4:O10000,произв!F4:F10000,BF4,произв!Y4:Y10000,A28)+SUMIFS(торг!O4:O10000,торг!F4:F10000,BF4,торг!Y4:Y10000,A28)+SUMIFS(склад!O4:O10000,склад!F4:F10000,BF4,склад!Y4:Y10000,A28)+SUMIFS('обр '!O4:O10000,'обр '!F4:F10000,BF4,'обр '!Y4:Y10000,A28)+SUMIFS(детс!O4:O10000,детс!F4:F10000,BF4,детс!Y4:Y10000,A28)+SUMIFS(культ!O4:O10000,культ!F4:F10000,BF4,культ!Y4:Y10000,A28)+SUMIFS(спорт!O4:O10000,спорт!F4:F10000,BF4,спорт!Y4:Y10000,A28)+SUMIFS(лечеб!O4:O10000,лечеб!F4:F10000,BF4,лечеб!Y4:Y10000,A28)+SUMIFS(Баня!O4:O10000,Баня!F4:F10000,BF4,Баня!Y4:Y10000,A28)+SUMIFS(Адм!O4:O10000,Адм!F4:F10000,BF4,Адм!Y4:Y10000,A28)+SUMIFS(С.Х!O4:O10001,С.Х!F4:F10001,BF4,С.Х!Y4:Y10001,A28)+SUMIFS(новостр!N4:N10000,новостр!F4:F10000,BF4,новостр!X4:X10000,A28)+SUMIFS(авт!K4:K10003,авт!F4:F10003,BF4,авт!X4:X10003,A28)+SUMIFS(ЖС!S4:S9999,ЖС!F4:F9999,BF4,ЖС!AK4:AK9999,A28)+SUMIFS(Пр.откр.тер!N4:N10000,Пр.откр.тер!F4:F10000,BF4,Пр.откр.тер!U4:U10000,A28)</f>
        <v>0</v>
      </c>
      <c r="BJ28" s="507"/>
      <c r="BK28" s="499">
        <f>SUMIFS(произв!A4:A10000,произв!F4:F10000,BJ4,произв!Y4:Y10000,A28)+SUMIFS(торг!A4:A10000,торг!F4:F10000,BJ4,торг!Y4:Y10000,A28)+SUMIFS(склад!A4:A10000,склад!F4:F10000,BJ4,склад!Y4:Y10000,A28)+SUMIFS('обр '!A4:A10000,'обр '!F4:F10000,BJ4,'обр '!Y4:Y10000,A28)+SUMIFS(детс!A4:A10000,детс!F4:F10000,BJ4,детс!Y4:Y10000,A28)+SUMIFS(культ!A4:A10000,культ!F4:F10000,BJ4,культ!Y4:Y10000,A28)+SUMIFS(спорт!A4:A10000,спорт!F4:F10000,BJ4,спорт!Y4:Y10000,A28)+SUMIFS(лечеб!A4:A10000,лечеб!F4:F10000,BJ4,лечеб!Y4:Y10000,A28)+SUMIFS(Баня!A4:A10000,Баня!F4:F10000,BJ4,Баня!Y4:Y10000,A28)+SUMIFS(Адм!A4:A10000,Адм!F4:F10000,BJ4,Адм!Y4:Y10000,A28)+SUMIFS(С.Х!A4:A10001,С.Х!F4:F10001,BJ4,С.Х!Y4:Y10001,A28)+SUMIFS(новостр!A4:A10000,новостр!F4:F10000,BJ4,новостр!X4:X10000,A28)+SUMIFS(авт!A4:A10003,авт!F4:F10003,BJ4,авт!X4:X10003,A28)+SUMIFS(ЖС!A4:A9999,ЖС!F4:F9999,BJ4,ЖС!AK4:AK9999,A28)+SUMIFS(Пр.откр.тер!A4:A10000,Пр.откр.тер!F4:F10000,BJ4,Пр.откр.тер!U4:U10000,A28)</f>
        <v>0</v>
      </c>
      <c r="BL28" s="501"/>
      <c r="BM28" s="548">
        <f>SUMIFS(произв!O4:O10000,произв!F4:F10000,BJ4,произв!Y4:Y10000,A28)+SUMIFS(торг!O4:O10000,торг!F4:F10000,BJ4,торг!Y4:Y10000,A28)+SUMIFS(склад!O4:O10000,склад!F4:F10000,BJ4,склад!Y4:Y10000,A28)+SUMIFS('обр '!O4:O10000,'обр '!F4:F10000,BJ4,'обр '!Y4:Y10000,A28)+SUMIFS(детс!O4:O10000,детс!F4:F10000,BJ4,детс!Y4:Y10000,A28)+SUMIFS(культ!O4:O10000,культ!F4:F10000,BJ4,культ!Y4:Y10000,A28)+SUMIFS(спорт!O4:O10000,спорт!F4:F10000,BJ4,спорт!Y4:Y10000,A28)+SUMIFS(лечеб!O4:O10000,лечеб!F4:F10000,BJ4,лечеб!Y4:Y10000,A28)+SUMIFS(Баня!O4:O10000,Баня!F4:F10000,BJ4,Баня!Y4:Y10000,A28)+SUMIFS(Адм!O4:O10000,Адм!F4:F10000,BJ4,Адм!Y4:Y10000,A28)+SUMIFS(С.Х!O4:O10001,С.Х!F4:F10001,BJ4,С.Х!Y4:Y10001,A28)+SUMIFS(новостр!N4:N10000,новостр!F4:F10000,BJ4,новостр!X4:X10000,A28)+SUMIFS(авт!K4:K10003,авт!F4:F10003,BJ4,авт!X4:X10003,A28)+SUMIFS(ЖС!S4:S9999,ЖС!F4:F9999,BJ4,ЖС!AK4:AK9999,A28)+SUMIFS(Пр.откр.тер!N4:N10000,Пр.откр.тер!F4:F10000,BJ4,Пр.откр.тер!U4:U10000,A28)</f>
        <v>0</v>
      </c>
      <c r="BN28" s="507"/>
      <c r="BO28" s="499">
        <f>SUMIFS(произв!A4:A10000,произв!F4:F10000,BN4,произв!Y4:Y10000,A28)+SUMIFS(торг!A4:A10000,торг!F4:F10000,BN4,торг!Y4:Y10000,A28)+SUMIFS(склад!A4:A10000,склад!F4:F10000,BN4,склад!Y4:Y10000,A28)+SUMIFS('обр '!A4:A10000,'обр '!F4:F10000,BN4,'обр '!Y4:Y10000,A28)+SUMIFS(детс!A4:A10000,детс!F4:F10000,BN4,детс!Y4:Y10000,A28)+SUMIFS(культ!A4:A10000,культ!F4:F10000,BN4,культ!Y4:Y10000,A28)+SUMIFS(спорт!A4:A10000,спорт!F4:F10000,BN4,спорт!Y4:Y10000,A28)+SUMIFS(лечеб!A4:A10000,лечеб!F4:F10000,BN4,лечеб!Y4:Y10000,A28)+SUMIFS(Баня!A4:A10000,Баня!F4:F10000,BN4,Баня!Y4:Y10000,A28)+SUMIFS(Адм!A4:A10000,Адм!F4:F10000,BN4,Адм!Y4:Y10000,A28)+SUMIFS(С.Х!A4:A10001,С.Х!F4:F10001,BN4,С.Х!Y4:Y10001,A28)+SUMIFS(новостр!A4:A10000,новостр!F4:F10000,BN4,новостр!X4:X10000,A28)+SUMIFS(авт!A4:A10003,авт!F4:F10003,BN4,авт!X4:X10003,A28)+SUMIFS(ЖС!A4:A9999,ЖС!F4:F9999,BN4,ЖС!AK4:AK9999,A28)+SUMIFS(Пр.откр.тер!A4:A10000,Пр.откр.тер!F4:F10000,BN4,Пр.откр.тер!U4:U10000,A28)</f>
        <v>0</v>
      </c>
      <c r="BP28" s="501"/>
      <c r="BQ28" s="548">
        <f>SUMIFS(произв!O4:O10000,произв!F4:F10000,BN4,произв!Y4:Y10000,A28)+SUMIFS(торг!O4:O10000,торг!F4:F10000,BN4,торг!Y4:Y10000,A28)+SUMIFS(склад!O4:O10000,склад!F4:F10000,BN4,склад!Y4:Y10000,A28)+SUMIFS('обр '!O4:O10000,'обр '!F4:F10000,BN4,'обр '!Y4:Y10000,A28)+SUMIFS(детс!O4:O10000,детс!F4:F10000,BN4,детс!Y4:Y10000,A28)+SUMIFS(культ!O4:O10000,культ!F4:F10000,BN4,культ!Y4:Y10000,A28)+SUMIFS(спорт!O4:O10000,спорт!F4:F10000,BN4,спорт!Y4:Y10000,A28)+SUMIFS(лечеб!O4:O10000,лечеб!F4:F10000,BN4,лечеб!Y4:Y10000,A28)+SUMIFS(Баня!O4:O10000,Баня!F4:F10000,BN4,Баня!Y4:Y10000,A28)+SUMIFS(Адм!O4:O10000,Адм!F4:F10000,BN4,Адм!Y4:Y10000,A28)+SUMIFS(С.Х!O4:O10001,С.Х!F4:F10001,BN4,С.Х!Y4:Y10001,A28)+SUMIFS(новостр!N4:N10000,новостр!F4:F10000,BN4,новостр!X4:X10000,A28)+SUMIFS(авт!K4:K10003,авт!F4:F10003,BN4,авт!X4:X10003,A28)+SUMIFS(ЖС!S4:S9999,ЖС!F4:F9999,BN4,ЖС!AK4:AK9999,A28)+SUMIFS(Пр.откр.тер!N4:N10000,Пр.откр.тер!F4:F10000,BN4,Пр.откр.тер!U4:U10000,A28)</f>
        <v>0</v>
      </c>
      <c r="BR28" s="507"/>
      <c r="BS28" s="499">
        <f>SUMIFS(произв!A4:A10000,произв!F4:F10000,BR4,произв!Y4:Y10000,A28)+SUMIFS(торг!A4:A10000,торг!F4:F10000,BR4,торг!Y4:Y10000,A28)+SUMIFS(склад!A4:A10000,склад!F4:F10000,BR4,склад!Y4:Y10000,A28)+SUMIFS('обр '!A4:A10000,'обр '!F4:F10000,BR4,'обр '!Y4:Y10000,A28)+SUMIFS(детс!A4:A10000,детс!F4:F10000,BR4,детс!Y4:Y10000,A28)+SUMIFS(культ!A4:A10000,культ!F4:F10000,BR4,культ!Y4:Y10000,A28)+SUMIFS(спорт!A4:A10000,спорт!F4:F10000,BR4,спорт!Y4:Y10000,A28)+SUMIFS(лечеб!A4:A10000,лечеб!F4:F10000,BR4,лечеб!Y4:Y10000,A28)+SUMIFS(Баня!A4:A10000,Баня!F4:F10000,BR4,Баня!Y4:Y10000,A28)+SUMIFS(Адм!A4:A10000,Адм!F4:F10000,BR4,Адм!Y4:Y10000,A28)+SUMIFS(С.Х!A4:A10001,С.Х!F4:F10001,BR4,С.Х!Y4:Y10001,A28)+SUMIFS(новостр!A4:A10000,новостр!F4:F10000,BR4,новостр!X4:X10000,A28)+SUMIFS(авт!A4:A10003,авт!F4:F10003,BR4,авт!X4:X10003,A28)+SUMIFS(ЖС!A4:A9999,ЖС!F4:F9999,BR4,ЖС!AK4:AK9999,A28)+SUMIFS(Пр.откр.тер!A4:A10000,Пр.откр.тер!F4:F10000,BR4,Пр.откр.тер!U4:U10000,A28)</f>
        <v>0</v>
      </c>
      <c r="BT28" s="501"/>
      <c r="BU28" s="548">
        <f>SUMIFS(произв!O4:O10000,произв!F4:F10000,BR4,произв!Y4:Y10000,A28)+SUMIFS(торг!O4:O10000,торг!F4:F10000,BR4,торг!Y4:Y10000,A28)+SUMIFS(склад!O4:O10000,склад!F4:F10000,BR4,склад!Y4:Y10000,A28)+SUMIFS('обр '!O4:O10000,'обр '!F4:F10000,BR4,'обр '!Y4:Y10000,A28)+SUMIFS(детс!O4:O10000,детс!F4:F10000,BR4,детс!Y4:Y10000,A28)+SUMIFS(культ!O4:O10000,культ!F4:F10000,BR4,культ!Y4:Y10000,A28)+SUMIFS(спорт!O4:O10000,спорт!F4:F10000,BR4,спорт!Y4:Y10000,A28)+SUMIFS(лечеб!O4:O10000,лечеб!F4:F10000,BR4,лечеб!Y4:Y10000,A28)+SUMIFS(Баня!O4:O10000,Баня!F4:F10000,BR4,Баня!Y4:Y10000,A28)+SUMIFS(Адм!O4:O10000,Адм!F4:F10000,BR4,Адм!Y4:Y10000,A28)+SUMIFS(С.Х!O4:O10001,С.Х!F4:F10001,BR4,С.Х!Y4:Y10001,A28)+SUMIFS(новостр!N4:N10000,новостр!F4:F10000,BR4,новостр!X4:X10000,A28)+SUMIFS(авт!K4:K10003,авт!F4:F10003,BR4,авт!X4:X10003,A28)+SUMIFS(ЖС!S4:S9999,ЖС!F4:F9999,BR4,ЖС!AK4:AK9999,A28)+SUMIFS(Пр.откр.тер!N4:N10000,Пр.откр.тер!F4:F10000,BR4,Пр.откр.тер!U4:U10000,A28)</f>
        <v>0</v>
      </c>
      <c r="BV28" s="507"/>
      <c r="BW28" s="499">
        <f>SUMIFS(произв!A4:A10000,произв!F4:F10000,BV4,произв!Y4:Y10000,A28)+SUMIFS(торг!A4:A10000,торг!F4:F10000,BV4,торг!Y4:Y10000,A28)+SUMIFS(склад!A4:A10000,склад!F4:F10000,BV4,склад!Y4:Y10000,A28)+SUMIFS('обр '!A4:A10000,'обр '!F4:F10000,BV4,'обр '!Y4:Y10000,A28)+SUMIFS(детс!A4:A10000,детс!F4:F10000,BV4,детс!Y4:Y10000,A28)+SUMIFS(культ!A4:A10000,культ!F4:F10000,BV4,культ!Y4:Y10000,A28)+SUMIFS(спорт!A4:A10000,спорт!F4:F10000,BV4,спорт!Y4:Y10000,A28)+SUMIFS(лечеб!A4:A10000,лечеб!F4:F10000,BV4,лечеб!Y4:Y10000,A28)+SUMIFS(Баня!A4:A10000,Баня!F4:F10000,BV4,Баня!Y4:Y10000,A28)+SUMIFS(Адм!A4:A10000,Адм!F4:F10000,BV4,Адм!Y4:Y10000,A28)+SUMIFS(С.Х!A4:A10001,С.Х!F4:F10001,BV4,С.Х!Y4:Y10001,A28)+SUMIFS(новостр!A4:A10000,новостр!F4:F10000,BV4,новостр!X4:X10000,A28)+SUMIFS(авт!A4:A10003,авт!F4:F10003,BV4,авт!X4:X10003,A28)+SUMIFS(ЖС!A4:A9999,ЖС!F4:F9999,BV4,ЖС!AK4:AK9999,A28)+SUMIFS(Пр.откр.тер!A4:A10000,Пр.откр.тер!F4:F10000,BV4,Пр.откр.тер!U4:U10000,A28)</f>
        <v>0</v>
      </c>
      <c r="BX28" s="501"/>
      <c r="BY28" s="548">
        <f>SUMIFS(произв!O4:O10000,произв!F4:F10000,BV4,произв!Y4:Y10000,A28)+SUMIFS(торг!O4:O10000,торг!F4:F10000,BV4,торг!Y4:Y10000,A28)+SUMIFS(склад!O4:O10000,склад!F4:F10000,BV4,склад!Y4:Y10000,A28)+SUMIFS('обр '!O4:O10000,'обр '!F4:F10000,BV4,'обр '!Y4:Y10000,A28)+SUMIFS(детс!O4:O10000,детс!F4:F10000,BV4,детс!Y4:Y10000,A28)+SUMIFS(культ!O4:O10000,культ!F4:F10000,BV4,культ!Y4:Y10000,A28)+SUMIFS(спорт!O4:O10000,спорт!F4:F10000,BV4,спорт!Y4:Y10000,A28)+SUMIFS(лечеб!O4:O10000,лечеб!F4:F10000,BV4,лечеб!Y4:Y10000,A28)+SUMIFS(Баня!O4:O10000,Баня!F4:F10000,BV4,Баня!Y4:Y10000,A28)+SUMIFS(Адм!O4:O10000,Адм!F4:F10000,BV4,Адм!Y4:Y10000,A28)+SUMIFS(С.Х!O4:O10001,С.Х!F4:F10001,BV4,С.Х!Y4:Y10001,A28)+SUMIFS(новостр!N4:N10000,новостр!F4:F10000,BV4,новостр!X4:X10000,A28)+SUMIFS(авт!K4:K10003,авт!F4:F10003,BV4,авт!X4:X10003,A28)+SUMIFS(ЖС!S4:S9999,ЖС!F4:F9999,BV4,ЖС!AK4:AK9999,A28)+SUMIFS(Пр.откр.тер!N4:N10000,Пр.откр.тер!F4:F10000,BV4,Пр.откр.тер!U4:U10000,A28)</f>
        <v>0</v>
      </c>
      <c r="BZ28" s="507"/>
      <c r="CA28" s="499">
        <f>SUMIFS(произв!A4:A10000,произв!F4:F10000,BZ4,произв!Y4:Y10000,A28)+SUMIFS(торг!A4:A10000,торг!F4:F10000,BZ4,торг!Y4:Y10000,A28)+SUMIFS(склад!A4:A10000,склад!F4:F10000,BZ4,склад!Y4:Y10000,A28)+SUMIFS('обр '!A4:A10000,'обр '!F4:F10000,BZ4,'обр '!Y4:Y10000,A28)+SUMIFS(детс!A4:A10000,детс!F4:F10000,BZ4,детс!Y4:Y10000,A28)+SUMIFS(культ!A4:A10000,культ!F4:F10000,BZ4,культ!Y4:Y10000,A28)+SUMIFS(спорт!A4:A10000,спорт!F4:F10000,BZ4,спорт!Y4:Y10000,A28)+SUMIFS(лечеб!A4:A10000,лечеб!F4:F10000,BZ4,лечеб!Y4:Y10000,A28)+SUMIFS(Баня!A4:A10000,Баня!F4:F10000,BZ4,Баня!Y4:Y10000,A28)+SUMIFS(Адм!A4:A10000,Адм!F4:F10000,BZ4,Адм!Y4:Y10000,A28)+SUMIFS(С.Х!A4:A10001,С.Х!F4:F10001,BZ4,С.Х!Y4:Y10001,A28)+SUMIFS(новостр!A4:A10000,новостр!F4:F10000,BZ4,новостр!X4:X10000,A28)+SUMIFS(авт!A4:A10003,авт!F4:F10003,BZ4,авт!X4:X10003,A28)+SUMIFS(ЖС!A4:A9999,ЖС!F4:F9999,BZ4,ЖС!AK4:AK9999,A28)+SUMIFS(Пр.откр.тер!A4:A10000,Пр.откр.тер!F4:F10000,BZ4,Пр.откр.тер!U4:U10000,A28)</f>
        <v>0</v>
      </c>
      <c r="CB28" s="501"/>
      <c r="CC28" s="549">
        <f>SUMIFS(произв!O4:O10000,произв!F4:F10000,BZ4,произв!Y4:Y10000,A28)+SUMIFS(торг!O4:O10000,торг!F4:F10000,BZ4,торг!Y4:Y10000,A28)+SUMIFS(склад!O4:O10000,склад!F4:F10000,BZ4,склад!Y4:Y10000,A28)+SUMIFS('обр '!O4:O10000,'обр '!F4:F10000,BZ4,'обр '!Y4:Y10000,A28)+SUMIFS(детс!O4:O10000,детс!F4:F10000,BZ4,детс!Y4:Y10000,A28)+SUMIFS(культ!O4:O10000,культ!F4:F10000,BZ4,культ!Y4:Y10000,A28)+SUMIFS(спорт!O4:O10000,спорт!F4:F10000,BZ4,спорт!Y4:Y10000,A28)+SUMIFS(лечеб!O4:O10000,лечеб!F4:F10000,BZ4,лечеб!Y4:Y10000,A28)+SUMIFS(Баня!O4:O10000,Баня!F4:F10000,BZ4,Баня!Y4:Y10000,A28)+SUMIFS(Адм!O4:O10000,Адм!F4:F10000,BZ4,Адм!Y4:Y10000,A28)+SUMIFS(С.Х!O4:O10001,С.Х!F4:F10001,BZ4,С.Х!Y4:Y10001,A28)+SUMIFS(новостр!N4:N10000,новостр!F4:F10000,BZ4,новостр!X4:X10000,A28)+SUMIFS(авт!K4:K10003,авт!F4:F10003,BZ4,авт!X4:X10003,A28)+SUMIFS(ЖС!S4:S9999,ЖС!F4:F9999,BZ4,ЖС!AK4:AK9999,A28)+SUMIFS(Пр.откр.тер!N4:N10000,Пр.откр.тер!F4:F10000,BZ4,Пр.откр.тер!U4:U10000,A28)</f>
        <v>0</v>
      </c>
      <c r="CD28" s="507"/>
      <c r="CE28" s="499">
        <f>SUMIFS(произв!A4:A10000,произв!F4:F10000,CD4,произв!Y4:Y10000,A28)+SUMIFS(торг!A4:A10000,торг!F4:F10000,CD4,торг!Y4:Y10000,A28)+SUMIFS(склад!A4:A10000,склад!F4:F10000,CD4,склад!Y4:Y10000,A28)+SUMIFS('обр '!A4:A10000,'обр '!F4:F10000,CD4,'обр '!Y4:Y10000,A28)+SUMIFS(детс!A4:A10000,детс!F4:F10000,CD4,детс!Y4:Y10000,A28)+SUMIFS(культ!A4:A10000,культ!F4:F10000,CD4,культ!Y4:Y10000,A28)+SUMIFS(спорт!A4:A10000,спорт!F4:F10000,CD4,спорт!Y4:Y10000,A28)+SUMIFS(лечеб!A4:A10000,лечеб!F4:F10000,CD4,лечеб!Y4:Y10000,A28)+SUMIFS(Баня!A4:A10000,Баня!F4:F10000,CD4,Баня!Y4:Y10000,A28)+SUMIFS(Адм!A4:A10000,Адм!F4:F10000,CD4,Адм!Y4:Y10000,A28)+SUMIFS(С.Х!A4:A10001,С.Х!F4:F10001,CD4,С.Х!Y4:Y10001,A28)+SUMIFS(новостр!A4:A10000,новостр!F4:F10000,CD4,новостр!X4:X10000,A28)+SUMIFS(авт!A4:A10003,авт!F4:F10003,CD4,авт!X4:X10003,A28)+SUMIFS(ЖС!A4:A9999,ЖС!F4:F9999,CD4,ЖС!AK4:AK9999,A28)+SUMIFS(Пр.откр.тер!A4:A10000,Пр.откр.тер!F4:F10000,CD4,Пр.откр.тер!U4:U10000,A28)</f>
        <v>0</v>
      </c>
      <c r="CF28" s="501"/>
      <c r="CG28" s="548">
        <f>SUMIFS(произв!O4:O10000,произв!F4:F10000,CD4,произв!Y4:Y10000,A28)+SUMIFS(торг!O4:O10000,торг!F4:F10000,CD4,торг!Y4:Y10000,A28)+SUMIFS(склад!O4:O10000,склад!F4:F10000,CD4,склад!Y4:Y10000,A28)+SUMIFS('обр '!O4:O10000,'обр '!F4:F10000,CD4,'обр '!Y4:Y10000,A28)+SUMIFS(детс!O4:O10000,детс!F4:F10000,CD4,детс!Y4:Y10000,A28)+SUMIFS(культ!O4:O10000,культ!F4:F10000,CD4,культ!Y4:Y10000,A28)+SUMIFS(спорт!O4:O10000,спорт!F4:F10000,CD4,спорт!Y4:Y10000,A28)+SUMIFS(лечеб!O4:O10000,лечеб!F4:F10000,CD4,лечеб!Y4:Y10000,A28)+SUMIFS(Баня!O4:O10000,Баня!F4:F10000,CD4,Баня!Y4:Y10000,A28)+SUMIFS(Адм!O4:O10000,Адм!F4:F10000,CD4,Адм!Y4:Y10000,A28)+SUMIFS(С.Х!O4:O10001,С.Х!F4:F10001,CD4,С.Х!Y4:Y10001,A28)+SUMIFS(новостр!N4:N10000,новостр!F4:F10000,CD4,новостр!X4:X10000,A28)+SUMIFS(авт!K4:K10003,авт!F4:F10003,CD4,авт!X4:X10003,A28)+SUMIFS(ЖС!S4:S9999,ЖС!F4:F9999,CD4,ЖС!AK4:AK9999,A28)+SUMIFS(Пр.откр.тер!N4:N10000,Пр.откр.тер!F4:F10000,CD4,Пр.откр.тер!U4:U10000,A28)</f>
        <v>0</v>
      </c>
      <c r="CH28" s="507"/>
      <c r="CI28" s="499">
        <f>SUMIFS(произв!A4:A10000,произв!F4:F10000,CH4,произв!Y4:Y10000,A28)+SUMIFS(торг!A4:A10000,торг!F4:F10000,CH4,торг!Y4:Y10000,A28)+SUMIFS(склад!A4:A10000,склад!F4:F10000,CH4,склад!Y4:Y10000,A28)+SUMIFS('обр '!A4:A10000,'обр '!F4:F10000,CH4,'обр '!Y4:Y10000,A28)+SUMIFS(детс!A4:A10000,детс!F4:F10000,CH4,детс!Y4:Y10000,A28)+SUMIFS(культ!A4:A10000,культ!F4:F10000,CH4,культ!Y4:Y10000,A28)+SUMIFS(спорт!A4:A10000,спорт!F4:F10000,CH4,спорт!Y4:Y10000,A28)+SUMIFS(лечеб!A4:A10000,лечеб!F4:F10000,CH4,лечеб!Y4:Y10000,A28)+SUMIFS(Баня!A4:A10000,Баня!F4:F10000,CH4,Баня!Y4:Y10000,A28)+SUMIFS(Адм!A4:A10000,Адм!F4:F10000,CH4,Адм!Y4:Y10000,A28)+SUMIFS(С.Х!A4:A10001,С.Х!F4:F10001,CH4,С.Х!Y4:Y10001,A28)+SUMIFS(новостр!A4:A10000,новостр!F4:F10000,CH4,новостр!X4:X10000,A28)+SUMIFS(авт!A4:A10003,авт!F4:F10003,CH4,авт!X4:X10003,A28)+SUMIFS(ЖС!A4:A9999,ЖС!F4:F9999,CH4,ЖС!AK4:AK9999,A28)+SUMIFS(Пр.откр.тер!A4:A10000,Пр.откр.тер!F4:F10000,CH4,Пр.откр.тер!U4:U10000,A28)</f>
        <v>0</v>
      </c>
      <c r="CJ28" s="501"/>
      <c r="CK28" s="548">
        <f>SUMIFS(произв!O4:O10000,произв!F4:F10000,CH4,произв!Y4:Y10000,A28)+SUMIFS(торг!O4:O10000,торг!F4:F10000,CH4,торг!Y4:Y10000,A28)+SUMIFS(склад!O4:O10000,склад!F4:F10000,CH4,склад!Y4:Y10000,A28)+SUMIFS('обр '!O4:O10000,'обр '!F4:F10000,CH4,'обр '!Y4:Y10000,A28)+SUMIFS(детс!O4:O10000,детс!F4:F10000,CH4,детс!Y4:Y10000,A28)+SUMIFS(культ!O4:O10000,культ!F4:F10000,CH4,культ!Y4:Y10000,A28)+SUMIFS(спорт!O4:O10000,спорт!F4:F10000,CH4,спорт!Y4:Y10000,A28)+SUMIFS(лечеб!O4:O10000,лечеб!F4:F10000,CH4,лечеб!Y4:Y10000,A28)+SUMIFS(Баня!O4:O10000,Баня!F4:F10000,CH4,Баня!Y4:Y10000,A28)+SUMIFS(Адм!O4:O10000,Адм!F4:F10000,CH4,Адм!Y4:Y10000,A28)+SUMIFS(С.Х!O4:O10001,С.Х!F4:F10001,CH4,С.Х!Y4:Y10001,A28)+SUMIFS(новостр!N4:N10000,новостр!F4:F10000,CH4,новостр!X4:X10000,A28)+SUMIFS(авт!K4:K10003,авт!F4:F10003,CH4,авт!X4:X10003,A28)+SUMIFS(ЖС!S4:S9999,ЖС!F4:F9999,CH4,ЖС!AK4:AK9999,A28)+SUMIFS(Пр.откр.тер!N4:N10000,Пр.откр.тер!F4:F10000,CH4,Пр.откр.тер!U4:U10000,A28)</f>
        <v>0</v>
      </c>
    </row>
    <row r="29" spans="1:89" ht="21" thickBot="1">
      <c r="A29" s="539" t="s">
        <v>791</v>
      </c>
      <c r="B29" s="610">
        <v>12</v>
      </c>
      <c r="C29" s="546">
        <f t="shared" si="0"/>
        <v>14</v>
      </c>
      <c r="D29" s="2329">
        <v>0</v>
      </c>
      <c r="E29" s="2327">
        <f t="shared" si="1"/>
        <v>0</v>
      </c>
      <c r="F29" s="527">
        <v>4</v>
      </c>
      <c r="G29" s="528">
        <v>9</v>
      </c>
      <c r="H29" s="533">
        <v>0</v>
      </c>
      <c r="I29" s="534">
        <v>0</v>
      </c>
      <c r="J29" s="676">
        <f>B29/B34*100%</f>
        <v>5.8823529411764705E-2</v>
      </c>
      <c r="K29" s="676">
        <f>C29/C34*100%</f>
        <v>9.5890410958904104E-2</v>
      </c>
      <c r="L29" s="676">
        <f>D29/D34*100%</f>
        <v>0</v>
      </c>
      <c r="M29" s="676">
        <f>E29/E34*100%</f>
        <v>0</v>
      </c>
      <c r="N29" s="507"/>
      <c r="O29" s="499">
        <f>SUMIFS(произв!A4:A10000,произв!F4:F10000,N4,произв!Y4:Y10000,A29)+SUMIFS(торг!A4:A10000,торг!F4:F10000,N4,торг!Y4:Y10000,A29)+SUMIFS(склад!A4:A10000,склад!F4:F10000,N4,склад!Y4:Y10000,A29)+SUMIFS('обр '!A4:A10000,'обр '!F4:F10000,N4,'обр '!Y4:Y10000,A29)+SUMIFS(детс!A4:A10000,детс!F4:F10000,N4,детс!Y4:Y10000,A29)+SUMIFS(культ!A4:A10000,культ!F4:F10000,N4,культ!Y4:Y10000,A29)+SUMIFS(спорт!A4:A10000,спорт!F4:F10000,N4,спорт!Y4:Y10000,A29)+SUMIFS(лечеб!A4:A10000,лечеб!F4:F10000,N4,лечеб!Y4:Y10000,A29)+SUMIFS(Баня!A4:A10000,Баня!F4:F10000,N4,Баня!Y4:Y10000,A29)+SUMIFS(Адм!A4:A10000,Адм!F4:F10000,N4,Адм!Y4:Y10000,A29)+SUMIFS(С.Х!A4:A10001,С.Х!F4:F10001,N4,С.Х!Y4:Y10001,A29)+SUMIFS(новостр!A4:A10000,новостр!F4:F10000,N4,новостр!X4:X10000,A29)+SUMIFS(авт!A4:A10003,авт!F4:F10003,N4,авт!X4:X10003,A29)+SUMIFS(ЖС!A4:A9999,ЖС!F4:F9999,N4,ЖС!AK4:AK9999,A29)+SUMIFS(Пр.откр.тер!A4:A10000,Пр.откр.тер!F4:F10000,N4,Пр.откр.тер!U4:U10000,A29)</f>
        <v>2</v>
      </c>
      <c r="P29" s="501"/>
      <c r="Q29" s="548">
        <f>SUMIFS(произв!O4:O10000,произв!F4:F10000,N4,произв!Y4:Y10000,A29)+SUMIFS(торг!O4:O10000,торг!F4:F10000,N4,торг!Y4:Y10000,A29)+SUMIFS(склад!O4:O10000,склад!F4:F10000,N4,склад!Y4:Y10000,A29)+SUMIFS('обр '!O4:O10000,'обр '!F4:F10000,N4,'обр '!Y4:Y10000,A29)+SUMIFS(детс!O4:O10000,детс!F4:F10000,N4,детс!Y4:Y10000,A29)+SUMIFS(культ!O4:O10000,культ!F4:F10000,N4,культ!Y4:Y10000,A29)+SUMIFS(спорт!O4:O10000,спорт!F4:F10000,N4,спорт!Y4:Y10000,A29)+SUMIFS(лечеб!O4:O10000,лечеб!F4:F10000,N4,лечеб!Y4:Y10000,A29)+SUMIFS(Баня!O4:O10000,Баня!F4:F10000,N4,Баня!Y4:Y10000,A29)+SUMIFS(Адм!O4:O10000,Адм!F4:F10000,N4,Адм!Y4:Y10000,A29)+SUMIFS(С.Х!O4:O10001,С.Х!F4:F10001,N4,С.Х!Y4:Y10001,A29)+SUMIFS(новостр!N4:N10000,новостр!F4:F10000,N4,новостр!X4:X10000,A29)+SUMIFS(авт!K4:K10003,авт!F4:F10003,N4,авт!X4:X10003,A29)+SUMIFS(ЖС!S4:S9999,ЖС!F4:F9999,N4,ЖС!AK4:AK9999,A29)+SUMIFS(Пр.откр.тер!N4:N10000,Пр.откр.тер!F4:F10000,N4,Пр.откр.тер!U4:U10000,A29)</f>
        <v>0</v>
      </c>
      <c r="R29" s="507"/>
      <c r="S29" s="499">
        <f>SUMIFS(произв!A4:A10000,произв!F4:F10000,R4,произв!Y4:Y10000,A29)+SUMIFS(торг!A4:A10000,торг!F4:F10000,R4,торг!Y4:Y10000,A29)+SUMIFS(склад!A4:A10000,склад!F4:F10000,R4,склад!Y4:Y10000,A29)+SUMIFS('обр '!A4:A10000,'обр '!F4:F10000,R4,'обр '!Y4:Y10000,A29)+SUMIFS(детс!A4:A10000,детс!F4:F10000,R4,детс!Y4:Y10000,A29)+SUMIFS(культ!A4:A10000,культ!F4:F10000,R4,культ!Y4:Y10000,A29)+SUMIFS(спорт!A4:A10000,спорт!F4:F10000,R4,спорт!Y4:Y10000,A29)+SUMIFS(лечеб!A4:A10000,лечеб!F4:F10000,R4,лечеб!Y4:Y10000,A29)+SUMIFS(Баня!A4:A10000,Баня!F4:F10000,R4,Баня!Y4:Y10000,A29)+SUMIFS(Адм!A4:A10000,Адм!F4:F10000,R4,Адм!Y4:Y10000,A29)+SUMIFS(С.Х!A4:A10001,С.Х!F4:F10001,R4,С.Х!Y4:Y10001,A29)+SUMIFS(новостр!A4:A10000,новостр!F4:F10000,R4,новостр!X4:X10000,A29)+SUMIFS(авт!A4:A10003,авт!F4:F10003,R4,авт!X4:X10003,A29)+SUMIFS(ЖС!A4:A9999,ЖС!F4:F9999,R4,ЖС!AK4:AK9999,A29)+SUMIFS(Пр.откр.тер!A4:A10000,Пр.откр.тер!F4:F10000,R4,Пр.откр.тер!U4:U10000,A29)</f>
        <v>1</v>
      </c>
      <c r="T29" s="501"/>
      <c r="U29" s="549">
        <f>SUMIFS(произв!O4:O10000,произв!F4:F10000,R4,произв!Y4:Y10000,A29)+SUMIFS(торг!O4:O10000,торг!F4:F10000,R4,торг!Y4:Y10000,A29)+SUMIFS(склад!O4:O10000,склад!F4:F10000,R4,склад!Y4:Y10000,A29)+SUMIFS('обр '!O4:O10000,'обр '!F4:F10000,R4,'обр '!Y4:Y10000,A29)+SUMIFS(детс!O4:O10000,детс!F4:F10000,R4,детс!Y4:Y10000,A29)+SUMIFS(культ!O4:O10000,культ!F4:F10000,R4,культ!Y4:Y10000,A29)+SUMIFS(спорт!O4:O10000,спорт!F4:F10000,R4,спорт!Y4:Y10000,A29)+SUMIFS(лечеб!O4:O10000,лечеб!F4:F10000,R4,лечеб!Y4:Y10000,A29)+SUMIFS(Баня!O4:O10000,Баня!F4:F10000,R4,Баня!Y4:Y10000,A29)+SUMIFS(Адм!O4:O10000,Адм!F4:F10000,R4,Адм!Y4:Y10000,A29)+SUMIFS(С.Х!O4:O10001,С.Х!F4:F10001,R4,С.Х!Y4:Y10001,A29)+SUMIFS(новостр!N4:N10000,новостр!F4:F10000,R4,новостр!X4:X10000,A29)+SUMIFS(авт!K4:K10003,авт!F4:F10003,R4,авт!X4:X10003,A29)+SUMIFS(ЖС!S4:S9999,ЖС!F4:F9999,R4,ЖС!AK4:AK9999,A29)+SUMIFS(Пр.откр.тер!N4:N10000,Пр.откр.тер!F4:F10000,R4,Пр.откр.тер!U4:U10000,A29)</f>
        <v>0</v>
      </c>
      <c r="V29" s="507"/>
      <c r="W29" s="499">
        <f>SUMIFS(произв!A4:A10000,произв!F4:F10000,V4,произв!Y4:Y10000,A29)+SUMIFS(торг!A4:A10000,торг!F4:F10000,V4,торг!Y4:Y10000,A29)+SUMIFS(склад!A4:A10000,склад!F4:F10000,V4,склад!Y4:Y10000,A29)+SUMIFS('обр '!A4:A10000,'обр '!F4:F10000,V4,'обр '!Y4:Y10000,A29)+SUMIFS(детс!A4:A10000,детс!F4:F10000,V4,детс!Y4:Y10000,A29)+SUMIFS(культ!A4:A10000,культ!F4:F10000,V4,культ!Y4:Y10000,A29)+SUMIFS(спорт!A4:A10000,спорт!F4:F10000,V4,спорт!Y4:Y10000,A29)+SUMIFS(лечеб!A4:A10000,лечеб!F4:F10000,V4,лечеб!Y4:Y10000,A29)+SUMIFS(Баня!A4:A10000,Баня!F4:F10000,V4,Баня!Y4:Y10000,A29)+SUMIFS(Адм!A4:A10000,Адм!F4:F10000,V4,Адм!Y4:Y10000,A29)+SUMIFS(С.Х!A4:A10001,С.Х!F4:F10001,V4,С.Х!Y4:Y10001,A29)+SUMIFS(новостр!A4:A10000,новостр!F4:F10000,V4,новостр!X4:X10000,A29)+SUMIFS(авт!A4:A10003,авт!F4:F10003,V4,авт!X4:X10003,A29)+SUMIFS(ЖС!A4:A9999,ЖС!F4:F9999,V4,ЖС!AK4:AK9999,A29)+SUMIFS(Пр.откр.тер!A4:A10000,Пр.откр.тер!F4:F10000,V4,Пр.откр.тер!U4:U10000,A29)</f>
        <v>4</v>
      </c>
      <c r="X29" s="501"/>
      <c r="Y29" s="548">
        <f>SUMIFS(произв!O4:O10000,произв!F4:F10000,V4,произв!Y4:Y10000,A29)+SUMIFS(торг!O4:O10000,торг!F4:F10000,V4,торг!Y4:Y10000,A29)+SUMIFS(склад!O4:O10000,склад!F4:F10000,V4,склад!Y4:Y10000,A29)+SUMIFS('обр '!O4:O10000,'обр '!F4:F10000,V4,'обр '!Y4:Y10000,A29)+SUMIFS(детс!O4:O10000,детс!F4:F10000,V4,детс!Y4:Y10000,A29)+SUMIFS(культ!O4:O10000,культ!F4:F10000,V4,культ!Y4:Y10000,A29)+SUMIFS(спорт!O4:O10000,спорт!F4:F10000,V4,спорт!Y4:Y10000,A29)+SUMIFS(лечеб!O4:O10000,лечеб!F4:F10000,V4,лечеб!Y4:Y10000,A29)+SUMIFS(Баня!O4:O10000,Баня!F4:F10000,V4,Баня!Y4:Y10000,A29)+SUMIFS(Адм!O4:O10000,Адм!F4:F10000,V4,Адм!Y4:Y10000,A29)+SUMIFS(С.Х!O4:O10001,С.Х!F4:F10001,V4,С.Х!Y4:Y10001,A29)+SUMIFS(новостр!N4:N10000,новостр!F4:F10000,V4,новостр!X4:X10000,A29)+SUMIFS(авт!K4:K10003,авт!F4:F10003,V4,авт!X4:X10003,A29)+SUMIFS(ЖС!S4:S9999,ЖС!F4:F9999,V4,ЖС!AK4:AK9999,A29)+SUMIFS(Пр.откр.тер!N4:N10000,Пр.откр.тер!F4:F10000,V4,Пр.откр.тер!U4:U10000,A29)</f>
        <v>0</v>
      </c>
      <c r="Z29" s="639"/>
      <c r="AA29" s="640">
        <f>SUMIFS(произв!A4:A10000,произв!F4:F10000,Z4,произв!Y4:Y10000,A29)+SUMIFS(торг!A4:A10000,торг!F4:F10000,Z4,торг!Y4:Y10000,A29)+SUMIFS(склад!A4:A10000,склад!F4:F10000,Z4,склад!Y4:Y10000,A29)+SUMIFS('обр '!A4:A10000,'обр '!F4:F10000,Z4,'обр '!Y4:Y10000,A29)+SUMIFS(детс!A4:A10000,детс!F4:F10000,Z4,детс!Y4:Y10000,A29)+SUMIFS(культ!A4:A10000,культ!F4:F10000,Z4,культ!Y4:Y10000,A29)+SUMIFS(спорт!A4:A10000,спорт!F4:F10000,Z4,спорт!Y4:Y10000,A29)+SUMIFS(лечеб!A4:A10000,лечеб!F4:F10000,Z4,лечеб!Y4:Y10000,A29)+SUMIFS(Баня!A4:A10000,Баня!F4:F10000,Z4,Баня!Y4:Y10000,A29)+SUMIFS(Адм!A4:A10000,Адм!F4:F10000,Z4,Адм!Y4:Y10000,A29)+SUMIFS(С.Х!A4:A10001,С.Х!F4:F10001,Z4,С.Х!Y4:Y10001,A29)+SUMIFS(новостр!A4:A10000,новостр!F4:F10000,Z4,новостр!X4:X10000,A29)+SUMIFS(авт!A4:A10003,авт!F4:F10003,Z4,авт!X4:X10003,A29)+SUMIFS(ЖС!A4:A9999,ЖС!F4:F9999,Z4,ЖС!AK4:AK9999,A29)+SUMIFS(Пр.откр.тер!A4:A10000,Пр.откр.тер!F4:F10000,Z4,Пр.откр.тер!U4:U10000,A29)</f>
        <v>1</v>
      </c>
      <c r="AB29" s="641"/>
      <c r="AC29" s="642">
        <f>SUMIFS(произв!O4:O10000,произв!F4:F10000,Z4,произв!Y4:Y10000,A29)+SUMIFS(торг!O4:O10000,торг!F4:F10000,Z4,торг!Y4:Y10000,A29)+SUMIFS(склад!O4:O10000,склад!F4:F10000,Z4,склад!Y4:Y10000,A29)+SUMIFS('обр '!O4:O10000,'обр '!F4:F10000,Z4,'обр '!Y4:Y10000,A29)+SUMIFS(детс!O4:O10000,детс!F4:F10000,Z4,детс!Y4:Y10000,A29)+SUMIFS(культ!O4:O10000,культ!F4:F10000,Z4,культ!Y4:Y10000,A29)+SUMIFS(спорт!O4:O10000,спорт!F4:F10000,Z4,спорт!Y4:Y10000,A29)+SUMIFS(лечеб!O4:O10000,лечеб!F4:F10000,Z4,лечеб!Y4:Y10000,A29)+SUMIFS(Баня!O4:O10000,Баня!F4:F10000,Z4,Баня!Y4:Y10000,A29)+SUMIFS(Адм!O4:O10000,Адм!F4:F10000,Z4,Адм!Y4:Y10000,A29)+SUMIFS(С.Х!O4:O10001,С.Х!F4:F10001,Z4,С.Х!Y4:Y10001,A29)+SUMIFS(новостр!N4:N10000,новостр!F4:F10000,Z4,новостр!X4:X10000,A29)+SUMIFS(авт!K4:K10003,авт!F4:F10003,Z4,авт!X4:X10003,A29)+SUMIFS(ЖС!S4:S9999,ЖС!F4:F9999,Z4,ЖС!AK4:AK9999,A29)+SUMIFS(Пр.откр.тер!N4:N10000,Пр.откр.тер!F4:F10000,Z4,Пр.откр.тер!U4:U10000,A29)</f>
        <v>0</v>
      </c>
      <c r="AD29" s="507"/>
      <c r="AE29" s="499">
        <f>SUMIFS(произв!A4:A10000,произв!F4:F10000,AD4,произв!Y4:Y10000,A29)+SUMIFS(торг!A4:A10000,торг!F4:F10000,AD4,торг!Y4:Y10000,A29)+SUMIFS(склад!A4:A10000,склад!F4:F10000,AD4,склад!Y4:Y10000,A29)+SUMIFS('обр '!A4:A10000,'обр '!F4:F10000,AD4,'обр '!Y4:Y10000,A29)+SUMIFS(детс!A4:A10000,детс!F4:F10000,AD4,детс!Y4:Y10000,A29)+SUMIFS(культ!A4:A10000,культ!F4:F10000,AD4,культ!Y4:Y10000,A29)+SUMIFS(спорт!A4:A10000,спорт!F4:F10000,AD4,спорт!Y4:Y10000,A29)+SUMIFS(лечеб!A4:A10000,лечеб!F4:F10000,AD4,лечеб!Y4:Y10000,A29)+SUMIFS(Баня!A4:A10000,Баня!F4:F10000,AD4,Баня!Y4:Y10000,A29)+SUMIFS(Адм!A4:A10000,Адм!F4:F10000,AD4,Адм!Y4:Y10000,A29)+SUMIFS(С.Х!A4:A10001,С.Х!F4:F10001,AD4,С.Х!Y4:Y10001,A29)+SUMIFS(новостр!A4:A10000,новостр!F4:F10000,AD4,новостр!X4:X10000,A29)+SUMIFS(авт!A4:A10003,авт!F4:F10003,AD4,авт!X4:X10003,A29)+SUMIFS(ЖС!A4:A9999,ЖС!F4:F9999,AD4,ЖС!AK4:AK9999,A29)+SUMIFS(Пр.откр.тер!A4:A10000,Пр.откр.тер!F4:F10000,AD4,Пр.откр.тер!U4:U10000,A29)</f>
        <v>0</v>
      </c>
      <c r="AF29" s="501"/>
      <c r="AG29" s="548">
        <f>SUMIFS(произв!O4:O10000,произв!F4:F10000,AD4,произв!Y4:Y10000,A29)+SUMIFS(торг!O4:O10000,торг!F4:F10000,AD4,торг!Y4:Y10000,A29)+SUMIFS(склад!O4:O10000,склад!F4:F10000,AD4,склад!Y4:Y10000,A29)+SUMIFS('обр '!O4:O10000,'обр '!F4:F10000,AD4,'обр '!Y4:Y10000,A29)+SUMIFS(детс!O4:O10000,детс!F4:F10000,AD4,детс!Y4:Y10000,A29)+SUMIFS(культ!O4:O10000,культ!F4:F10000,AD4,культ!Y4:Y10000,A29)+SUMIFS(спорт!O4:O10000,спорт!F4:F10000,AD4,спорт!Y4:Y10000,A29)+SUMIFS(лечеб!O4:O10000,лечеб!F4:F10000,AD4,лечеб!Y4:Y10000,A29)+SUMIFS(Баня!O4:O10000,Баня!F4:F10000,AD4,Баня!Y4:Y10000,A29)+SUMIFS(Адм!O4:O10000,Адм!F4:F10000,AD4,Адм!Y4:Y10000,A29)+SUMIFS(С.Х!O4:O10001,С.Х!F4:F10001,AD4,С.Х!Y4:Y10001,A29)+SUMIFS(новостр!N4:N10000,новостр!F4:F10000,AD4,новостр!X4:X10000,A29)+SUMIFS(авт!K4:K10003,авт!F4:F10003,AD4,авт!X4:X10003,A29)+SUMIFS(ЖС!S4:S9999,ЖС!F4:F9999,AD4,ЖС!AK4:AK9999,A29)+SUMIFS(Пр.откр.тер!N4:N10000,Пр.откр.тер!F4:F10000,AD4,Пр.откр.тер!U4:U10000,A29)</f>
        <v>0</v>
      </c>
      <c r="AH29" s="507"/>
      <c r="AI29" s="499">
        <f>SUMIFS(произв!A4:A10000,произв!F4:F10000,AH4,произв!Y4:Y10000,A29)+SUMIFS(торг!A4:A10000,торг!F4:F10000,AH4,торг!Y4:Y10000,A29)+SUMIFS(склад!A4:A10000,склад!F4:F10000,AH4,склад!Y4:Y10000,A29)+SUMIFS('обр '!A4:A10000,'обр '!F4:F10000,AH4,'обр '!Y4:Y10000,A29)+SUMIFS(детс!A4:A10000,детс!F4:F10000,AH4,детс!Y4:Y10000,A29)+SUMIFS(культ!A4:A10000,культ!F4:F10000,AH4,культ!Y4:Y10000,A29)+SUMIFS(спорт!A4:A10000,спорт!F4:F10000,AH4,спорт!Y4:Y10000,A29)+SUMIFS(лечеб!A4:A10000,лечеб!F4:F10000,AH4,лечеб!Y4:Y10000,A29)+SUMIFS(Баня!A4:A10000,Баня!F4:F10000,AH4,Баня!Y4:Y10000,A29)+SUMIFS(Адм!A4:A10000,Адм!F4:F10000,AH4,Адм!Y4:Y10000,A29)+SUMIFS(С.Х!A4:A10001,С.Х!F4:F10001,AH4,С.Х!Y4:Y10001,A29)+SUMIFS(новостр!A4:A10000,новостр!F4:F10000,AH4,новостр!X4:X10000,A29)+SUMIFS(авт!A4:A10003,авт!F4:F10003,AH4,авт!X4:X10003,A29)+SUMIFS(ЖС!A4:A9999,ЖС!F4:F9999,AH4,ЖС!AK4:AK9999,A29)+SUMIFS(Пр.откр.тер!A4:A10000,Пр.откр.тер!F4:F10000,AH4,Пр.откр.тер!U4:U10000,A29)</f>
        <v>0</v>
      </c>
      <c r="AJ29" s="501"/>
      <c r="AK29" s="548">
        <f>SUMIFS(произв!O4:O10000,произв!F4:F10000,AH4,произв!Y4:Y10000,A29)+SUMIFS(торг!O4:O10000,торг!F4:F10000,AH4,торг!Y4:Y10000,A29)+SUMIFS(склад!O4:O10000,склад!F4:F10000,AH4,склад!Y4:Y10000,A29)+SUMIFS('обр '!O4:O10000,'обр '!F4:F10000,AH4,'обр '!Y4:Y10000,A29)+SUMIFS(детс!O4:O10000,детс!F4:F10000,AH4,детс!Y4:Y10000,A29)+SUMIFS(культ!O4:O10000,культ!F4:F10000,AH4,культ!Y4:Y10000,A29)+SUMIFS(спорт!O4:O10000,спорт!F4:F10000,AH4,спорт!Y4:Y10000,A29)+SUMIFS(лечеб!O4:O10000,лечеб!F4:F10000,AH4,лечеб!Y4:Y10000,A29)+SUMIFS(Баня!O4:O10000,Баня!F4:F10000,AH4,Баня!Y4:Y10000,A29)+SUMIFS(Адм!O4:O10000,Адм!F4:F10000,AH4,Адм!Y4:Y10000,A29)+SUMIFS(С.Х!O4:O10001,С.Х!F4:F10001,AH4,С.Х!Y4:Y10001,A29)+SUMIFS(новостр!N4:N10000,новостр!F4:F10000,AH4,новостр!X4:X10000,A29)+SUMIFS(авт!K4:K10003,авт!F4:F10003,AH4,авт!X4:X10003,A29)+SUMIFS(ЖС!S4:S9999,ЖС!F4:F9999,AH4,ЖС!AK4:AK9999,A29)+SUMIFS(Пр.откр.тер!N4:N10000,Пр.откр.тер!F4:F10000,AH4,Пр.откр.тер!U4:U10000,A29)</f>
        <v>0</v>
      </c>
      <c r="AL29" s="507"/>
      <c r="AM29" s="499">
        <f>SUMIFS(произв!A4:A10000,произв!F4:F10000,AL4,произв!Y4:Y10000,A29)+SUMIFS(торг!A4:A10000,торг!F4:F10000,AL4,торг!Y4:Y10000,A29)+SUMIFS(склад!A4:A10000,склад!F4:F10000,AL4,склад!Y4:Y10000,A29)+SUMIFS('обр '!A4:A10000,'обр '!F4:F10000,AL4,'обр '!Y4:Y10000,A29)+SUMIFS(детс!A4:A10000,детс!F4:F10000,AL4,детс!Y4:Y10000,A29)+SUMIFS(культ!A4:A10000,культ!F4:F10000,AL4,культ!Y4:Y10000,A29)+SUMIFS(спорт!A4:A10000,спорт!F4:F10000,AL4,спорт!Y4:Y10000,A29)+SUMIFS(лечеб!A4:A10000,лечеб!F4:F10000,AL4,лечеб!Y4:Y10000,A29)+SUMIFS(Баня!A4:A10000,Баня!F4:F10000,AL4,Баня!Y4:Y10000,A29)+SUMIFS(Адм!A4:A10000,Адм!F4:F10000,AL4,Адм!Y4:Y10000,A29)+SUMIFS(С.Х!A4:A10001,С.Х!F4:F10001,AL4,С.Х!Y4:Y10001,A29)+SUMIFS(новостр!A4:A10000,новостр!F4:F10000,AL4,новостр!X4:X10000,A29)+SUMIFS(авт!A4:A10003,авт!F4:F10003,AL4,авт!X4:X10003,A29)+SUMIFS(ЖС!A4:A9999,ЖС!F4:F9999,AL4,ЖС!AK4:AK9999,A29)+SUMIFS(Пр.откр.тер!A4:A10000,Пр.откр.тер!F4:F10000,AL4,Пр.откр.тер!U4:U10000,A29)</f>
        <v>1</v>
      </c>
      <c r="AN29" s="501"/>
      <c r="AO29" s="548">
        <f>SUMIFS(произв!O4:O10000,произв!F4:F10000,AL4,произв!Y4:Y10000,A29)+SUMIFS(торг!O4:O10000,торг!F4:F10000,AL4,торг!Y4:Y10000,A29)+SUMIFS(склад!O4:O10000,склад!F4:F10000,AL4,склад!Y4:Y10000,A29)+SUMIFS('обр '!O4:O10000,'обр '!F4:F10000,AL4,'обр '!Y4:Y10000,A29)+SUMIFS(детс!O4:O10000,детс!F4:F10000,AL4,детс!Y4:Y10000,A29)+SUMIFS(культ!O4:O10000,культ!F4:F10000,AL4,культ!Y4:Y10000,A29)+SUMIFS(спорт!O4:O10000,спорт!F4:F10000,AL4,спорт!Y4:Y10000,A29)+SUMIFS(лечеб!O4:O10000,лечеб!F4:F10000,AL4,лечеб!Y4:Y10000,A29)+SUMIFS(Баня!O4:O10000,Баня!F4:F10000,AL4,Баня!Y4:Y10000,A29)+SUMIFS(Адм!O4:O10000,Адм!F4:F10000,AL4,Адм!Y4:Y10000,A29)+SUMIFS(С.Х!O4:O10001,С.Х!F4:F10001,AL4,С.Х!Y4:Y10001,A29)+SUMIFS(новостр!N4:N10000,новостр!F4:F10000,AL4,новостр!X4:X10000,A29)+SUMIFS(авт!K4:K10003,авт!F4:F10003,AL4,авт!X4:X10003,A29)+SUMIFS(ЖС!S4:S9999,ЖС!F4:F9999,AL4,ЖС!AK4:AK9999,A29)+SUMIFS(Пр.откр.тер!N4:N10000,Пр.откр.тер!F4:F10000,AL4,Пр.откр.тер!U4:U10000,A29)</f>
        <v>0</v>
      </c>
      <c r="AP29" s="507"/>
      <c r="AQ29" s="499">
        <f>SUMIFS(произв!A4:A10000,произв!F4:F10000,AP4,произв!Y4:Y10000,A29)+SUMIFS(торг!A4:A10000,торг!F4:F10000,AP4,торг!Y4:Y10000,A29)+SUMIFS(склад!A4:A10000,склад!F4:F10000,AP4,склад!Y4:Y10000,A29)+SUMIFS('обр '!A4:A10000,'обр '!F4:F10000,AP4,'обр '!Y4:Y10000,A29)+SUMIFS(детс!A4:A10000,детс!F4:F10000,AP4,детс!Y4:Y10000,A29)+SUMIFS(культ!A4:A10000,культ!F4:F10000,AP4,культ!Y4:Y10000,A29)+SUMIFS(спорт!A4:A10000,спорт!F4:F10000,AP4,спорт!Y4:Y10000,A29)+SUMIFS(лечеб!A4:A10000,лечеб!F4:F10000,AP4,лечеб!Y4:Y10000,A29)+SUMIFS(Баня!A4:A10000,Баня!F4:F10000,AP4,Баня!Y4:Y10000,A29)+SUMIFS(Адм!A4:A10000,Адм!F4:F10000,AP4,Адм!Y4:Y10000,A29)+SUMIFS(С.Х!A4:A10001,С.Х!F4:F10001,AP4,С.Х!Y4:Y10001,A29)+SUMIFS(новостр!A4:A10000,новостр!F4:F10000,AP4,новостр!X4:X10000,A29)+SUMIFS(авт!A4:A10003,авт!F4:F10003,AP4,авт!X4:X10003,A29)+SUMIFS(ЖС!A4:A9999,ЖС!F4:F9999,AP4,ЖС!AK4:AK9999,A29)+SUMIFS(Пр.откр.тер!A4:A10000,Пр.откр.тер!F4:F10000,AP4,Пр.откр.тер!U4:U10000,A29)</f>
        <v>0</v>
      </c>
      <c r="AR29" s="501"/>
      <c r="AS29" s="549">
        <f>SUMIFS(произв!O4:O10000,произв!F4:F10000,AP4,произв!Y4:Y10000,A29)+SUMIFS(торг!O4:O10000,торг!F4:F10000,AP4,торг!Y4:Y10000,A29)+SUMIFS(склад!O4:O10000,склад!F4:F10000,AP4,склад!Y4:Y10000,A29)+SUMIFS('обр '!O4:O10000,'обр '!F4:F10000,AP4,'обр '!Y4:Y10000,A29)+SUMIFS(детс!O4:O10000,детс!F4:F10000,AP4,детс!Y4:Y10000,A29)+SUMIFS(культ!O4:O10000,культ!F4:F10000,AP4,культ!Y4:Y10000,A29)+SUMIFS(спорт!O4:O10000,спорт!F4:F10000,AP4,спорт!Y4:Y10000,A29)+SUMIFS(лечеб!O4:O10000,лечеб!F4:F10000,AP4,лечеб!Y4:Y10000,A29)+SUMIFS(Баня!O4:O10000,Баня!F4:F10000,AP4,Баня!Y4:Y10000,A29)+SUMIFS(Адм!O4:O10000,Адм!F4:F10000,AP4,Адм!Y4:Y10000,A29)+SUMIFS(С.Х!O4:O10001,С.Х!F4:F10001,AP4,С.Х!Y4:Y10001,A29)+SUMIFS(новостр!N4:N10000,новостр!F4:F10000,AP4,новостр!X4:X10000,A29)+SUMIFS(авт!K4:K10003,авт!F4:F10003,AP4,авт!X4:X10003,A29)+SUMIFS(ЖС!S4:S9999,ЖС!F4:F9999,AP4,ЖС!AK4:AK9999,A29)+SUMIFS(Пр.откр.тер!N4:N10000,Пр.откр.тер!F4:F10000,AP4,Пр.откр.тер!U4:U10000,A29)</f>
        <v>0</v>
      </c>
      <c r="AT29" s="507"/>
      <c r="AU29" s="499">
        <f>SUMIFS(произв!A4:A10000,произв!F4:F10000,AT4,произв!Y4:Y10000,A29)+SUMIFS(торг!A4:A10000,торг!F4:F10000,AT4,торг!Y4:Y10000,A29)+SUMIFS(склад!A4:A10000,склад!F4:F10000,AT4,склад!Y4:Y10000,A29)+SUMIFS('обр '!A4:A10000,'обр '!F4:F10000,AT4,'обр '!Y4:Y10000,A29)+SUMIFS(детс!A4:A10000,детс!F4:F10000,AT4,детс!Y4:Y10000,A29)+SUMIFS(культ!A4:A10000,культ!F4:F10000,AT4,культ!Y4:Y10000,A29)+SUMIFS(спорт!A4:A10000,спорт!F4:F10000,AT4,спорт!Y4:Y10000,A29)+SUMIFS(лечеб!A4:A10000,лечеб!F4:F10000,AT4,лечеб!Y4:Y10000,A29)+SUMIFS(Баня!A4:A10000,Баня!F4:F10000,AT4,Баня!Y4:Y10000,A29)+SUMIFS(Адм!A4:A10000,Адм!F4:F10000,AT4,Адм!Y4:Y10000,A29)+SUMIFS(С.Х!A4:A10001,С.Х!F4:F10001,AT4,С.Х!Y4:Y10001,A29)+SUMIFS(новостр!A4:A10000,новостр!F4:F10000,AT4,новостр!X4:X10000,A29)+SUMIFS(авт!A4:A10003,авт!F4:F10003,AT4,авт!X4:X10003,A29)+SUMIFS(ЖС!A4:A9999,ЖС!F4:F9999,AT4,ЖС!AK4:AK9999,A29)+SUMIFS(Пр.откр.тер!A4:A10000,Пр.откр.тер!F4:F10000,AT4,Пр.откр.тер!U4:U10000,A29)</f>
        <v>0</v>
      </c>
      <c r="AV29" s="501"/>
      <c r="AW29" s="548">
        <f>SUMIFS(произв!O4:O10000,произв!F4:F10000,AT4,произв!Y4:Y10000,A29)+SUMIFS(торг!O4:O10000,торг!F4:F10000,AT4,торг!Y4:Y10000,A29)+SUMIFS(склад!O4:O10000,склад!F4:F10000,AT4,склад!Y4:Y10000,A29)+SUMIFS('обр '!O4:O10000,'обр '!F4:F10000,AT4,'обр '!Y4:Y10000,A29)+SUMIFS(детс!O4:O10000,детс!F4:F10000,AT4,детс!Y4:Y10000,A29)+SUMIFS(культ!O4:O10000,культ!F4:F10000,AT4,культ!Y4:Y10000,A29)+SUMIFS(спорт!O4:O10000,спорт!F4:F10000,AT4,спорт!Y4:Y10000,A29)+SUMIFS(лечеб!O4:O10000,лечеб!F4:F10000,AT4,лечеб!Y4:Y10000,A29)+SUMIFS(Баня!O4:O10000,Баня!F4:F10000,AT4,Баня!Y4:Y10000,A29)+SUMIFS(Адм!O4:O10000,Адм!F4:F10000,AT4,Адм!Y4:Y10000,A29)+SUMIFS(С.Х!O4:O10001,С.Х!F4:F10001,AT4,С.Х!Y4:Y10001,A29)+SUMIFS(новостр!N4:N10000,новостр!F4:F10000,AT4,новостр!X4:X10000,A29)+SUMIFS(авт!K4:K10003,авт!F4:F10003,AT4,авт!X4:X10003,A29)+SUMIFS(ЖС!S4:S9999,ЖС!F4:F9999,AT4,ЖС!AK4:AK9999,A29)+SUMIFS(Пр.откр.тер!N4:N10000,Пр.откр.тер!F4:F10000,AT4,Пр.откр.тер!U4:U10000,A29)</f>
        <v>0</v>
      </c>
      <c r="AX29" s="507"/>
      <c r="AY29" s="499">
        <f>SUMIFS(произв!A4:A10000,произв!F4:F10000,AX4,произв!Y4:Y10000,A29)+SUMIFS(торг!A4:A10000,торг!F4:F10000,AX4,торг!Y4:Y10000,A29)+SUMIFS(склад!A4:A10000,склад!F4:F10000,AX4,склад!Y4:Y10000,A29)+SUMIFS('обр '!A4:A10000,'обр '!F4:F10000,AX4,'обр '!Y4:Y10000,A29)+SUMIFS(детс!A4:A10000,детс!F4:F10000,AX4,детс!Y4:Y10000,A29)+SUMIFS(культ!A4:A10000,культ!F4:F10000,AX4,культ!Y4:Y10000,A29)+SUMIFS(спорт!A4:A10000,спорт!F4:F10000,AX4,спорт!Y4:Y10000,A29)+SUMIFS(лечеб!A4:A10000,лечеб!F4:F10000,AX4,лечеб!Y4:Y10000,A29)+SUMIFS(Баня!A4:A10000,Баня!F4:F10000,AX4,Баня!Y4:Y10000,A29)+SUMIFS(Адм!A4:A10000,Адм!F4:F10000,AX4,Адм!Y4:Y10000,A29)+SUMIFS(С.Х!A4:A10001,С.Х!F4:F10001,AX4,С.Х!Y4:Y10001,A29)+SUMIFS(новостр!A4:A10000,новостр!F4:F10000,AX4,новостр!X4:X10000,A29)+SUMIFS(авт!A4:A10003,авт!F4:F10003,AX4,авт!X4:X10003,A29)+SUMIFS(ЖС!A4:A9999,ЖС!F4:F9999,AX4,ЖС!AK4:AK9999,A29)+SUMIFS(Пр.откр.тер!A4:A10000,Пр.откр.тер!F4:F10000,AX4,Пр.откр.тер!U4:U10000,A29)</f>
        <v>0</v>
      </c>
      <c r="AZ29" s="501"/>
      <c r="BA29" s="548">
        <f>SUMIFS(произв!O4:O10000,произв!F4:F10000,AX4,произв!Y4:Y10000,A29)+SUMIFS(торг!O4:O10000,торг!F4:F10000,AX4,торг!Y4:Y10000,A29)+SUMIFS(склад!O4:O10000,склад!F4:F10000,AX4,склад!Y4:Y10000,A29)+SUMIFS('обр '!O4:O10000,'обр '!F4:F10000,AX4,'обр '!Y4:Y10000,A29)+SUMIFS(детс!O4:O10000,детс!F4:F10000,AX4,детс!Y4:Y10000,A29)+SUMIFS(культ!O4:O10000,культ!F4:F10000,AX4,культ!Y4:Y10000,A29)+SUMIFS(спорт!O4:O10000,спорт!F4:F10000,AX4,спорт!Y4:Y10000,A29)+SUMIFS(лечеб!O4:O10000,лечеб!F4:F10000,AX4,лечеб!Y4:Y10000,A29)+SUMIFS(Баня!O4:O10000,Баня!F4:F10000,AX4,Баня!Y4:Y10000,A29)+SUMIFS(Адм!O4:O10000,Адм!F4:F10000,AX4,Адм!Y4:Y10000,A29)+SUMIFS(С.Х!O4:O10001,С.Х!F4:F10001,AX4,С.Х!Y4:Y10001,A29)+SUMIFS(новостр!N4:N10000,новостр!F4:F10000,AX4,новостр!X4:X10000,A29)+SUMIFS(авт!K4:K10003,авт!F4:F10003,AX4,авт!X4:X10003,A29)+SUMIFS(ЖС!S4:S9999,ЖС!F4:F9999,AX4,ЖС!AK4:AK9999,A29)+SUMIFS(Пр.откр.тер!N4:N10000,Пр.откр.тер!F4:F10000,AX4,Пр.откр.тер!U4:U10000,A29)</f>
        <v>0</v>
      </c>
      <c r="BB29" s="507"/>
      <c r="BC29" s="499">
        <f>SUMIFS(произв!A4:A10000,произв!F4:F10000,BB4,произв!Y4:Y10000,A29)+SUMIFS(торг!A4:A10000,торг!F4:F10000,BB4,торг!Y4:Y10000,A29)+SUMIFS(склад!A4:A10000,склад!F4:F10000,BB4,склад!Y4:Y10000,A29)+SUMIFS('обр '!A4:A10000,'обр '!F4:F10000,BB4,'обр '!Y4:Y10000,A29)+SUMIFS(детс!A4:A10000,детс!F4:F10000,BB4,детс!Y4:Y10000,A29)+SUMIFS(культ!A4:A10000,культ!F4:F10000,BB4,культ!Y4:Y10000,A29)+SUMIFS(спорт!A4:A10000,спорт!F4:F10000,BB4,спорт!Y4:Y10000,A29)+SUMIFS(лечеб!A4:A10000,лечеб!F4:F10000,BB4,лечеб!Y4:Y10000,A29)+SUMIFS(Баня!A4:A10000,Баня!F4:F10000,BB4,Баня!Y4:Y10000,A29)+SUMIFS(Адм!A4:A10000,Адм!F4:F10000,BB4,Адм!Y4:Y10000,A29)+SUMIFS(С.Х!A4:A10001,С.Х!F4:F10001,BB4,С.Х!Y4:Y10001,A29)+SUMIFS(новостр!A4:A10000,новостр!F4:F10000,BB4,новостр!X4:X10000,A29)+SUMIFS(авт!A4:A10003,авт!F4:F10003,BB4,авт!X4:X10003,A29)+SUMIFS(ЖС!A4:A9999,ЖС!F4:F9999,BB4,ЖС!AK4:AK9999,A29)+SUMIFS(Пр.откр.тер!A4:A10000,Пр.откр.тер!F4:F10000,BB4,Пр.откр.тер!U4:U10000,A29)</f>
        <v>1</v>
      </c>
      <c r="BD29" s="501"/>
      <c r="BE29" s="548">
        <f>SUMIFS(произв!O4:O10000,произв!F4:F10000,BB4,произв!Y4:Y10000,A29)+SUMIFS(торг!O4:O10000,торг!F4:F10000,BB4,торг!Y4:Y10000,A29)+SUMIFS(склад!O4:O10000,склад!F4:F10000,BB4,склад!Y4:Y10000,A29)+SUMIFS('обр '!O4:O10000,'обр '!F4:F10000,BB4,'обр '!Y4:Y10000,A29)+SUMIFS(детс!O4:O10000,детс!F4:F10000,BB4,детс!Y4:Y10000,A29)+SUMIFS(культ!O4:O10000,культ!F4:F10000,BB4,культ!Y4:Y10000,A29)+SUMIFS(спорт!O4:O10000,спорт!F4:F10000,BB4,спорт!Y4:Y10000,A29)+SUMIFS(лечеб!O4:O10000,лечеб!F4:F10000,BB4,лечеб!Y4:Y10000,A29)+SUMIFS(Баня!O4:O10000,Баня!F4:F10000,BB4,Баня!Y4:Y10000,A29)+SUMIFS(Адм!O4:O10000,Адм!F4:F10000,BB4,Адм!Y4:Y10000,A29)+SUMIFS(С.Х!O4:O10001,С.Х!F4:F10001,BB4,С.Х!Y4:Y10001,A29)+SUMIFS(новостр!N4:N10000,новостр!F4:F10000,BB4,новостр!X4:X10000,A29)+SUMIFS(авт!K4:K10003,авт!F4:F10003,BB4,авт!X4:X10003,A29)+SUMIFS(ЖС!S4:S9999,ЖС!F4:F9999,BB4,ЖС!AK4:AK9999,A29)+SUMIFS(Пр.откр.тер!N4:N10000,Пр.откр.тер!F4:F10000,BB4,Пр.откр.тер!U4:U10000,A29)</f>
        <v>0</v>
      </c>
      <c r="BF29" s="507"/>
      <c r="BG29" s="499">
        <f>SUMIFS(произв!A4:A10000,произв!F4:F10000,BF4,произв!Y4:Y10000,A29)+SUMIFS(торг!A4:A10000,торг!F4:F10000,BF4,торг!Y4:Y10000,A29)+SUMIFS(склад!A4:A10000,склад!F4:F10000,BF4,склад!Y4:Y10000,A29)+SUMIFS('обр '!A4:A10000,'обр '!F4:F10000,BF4,'обр '!Y4:Y10000,A29)+SUMIFS(детс!A4:A10000,детс!F4:F10000,BF4,детс!Y4:Y10000,A29)+SUMIFS(культ!A4:A10000,культ!F4:F10000,BF4,культ!Y4:Y10000,A29)+SUMIFS(спорт!A4:A10000,спорт!F4:F10000,BF4,спорт!Y4:Y10000,A29)+SUMIFS(лечеб!A4:A10000,лечеб!F4:F10000,BF4,лечеб!Y4:Y10000,A29)+SUMIFS(Баня!A4:A10000,Баня!F4:F10000,BF4,Баня!Y4:Y10000,A29)+SUMIFS(Адм!A4:A10000,Адм!F4:F10000,BF4,Адм!Y4:Y10000,A29)+SUMIFS(С.Х!A4:A10001,С.Х!F4:F10001,BF4,С.Х!Y4:Y10001,A29)+SUMIFS(новостр!A4:A10000,новостр!F4:F10000,BF4,новостр!X4:X10000,A29)+SUMIFS(авт!A4:A10003,авт!F4:F10003,BF4,авт!X4:X10003,A29)+SUMIFS(ЖС!A4:A9999,ЖС!F4:F9999,BF4,ЖС!AK4:AK9999,A29)+SUMIFS(Пр.откр.тер!A4:A10000,Пр.откр.тер!F4:F10000,BF4,Пр.откр.тер!U4:U10000,A29)</f>
        <v>0</v>
      </c>
      <c r="BH29" s="501"/>
      <c r="BI29" s="549">
        <f>SUMIFS(произв!O4:O10000,произв!F4:F10000,BF4,произв!Y4:Y10000,A29)+SUMIFS(торг!O4:O10000,торг!F4:F10000,BF4,торг!Y4:Y10000,A29)+SUMIFS(склад!O4:O10000,склад!F4:F10000,BF4,склад!Y4:Y10000,A29)+SUMIFS('обр '!O4:O10000,'обр '!F4:F10000,BF4,'обр '!Y4:Y10000,A29)+SUMIFS(детс!O4:O10000,детс!F4:F10000,BF4,детс!Y4:Y10000,A29)+SUMIFS(культ!O4:O10000,культ!F4:F10000,BF4,культ!Y4:Y10000,A29)+SUMIFS(спорт!O4:O10000,спорт!F4:F10000,BF4,спорт!Y4:Y10000,A29)+SUMIFS(лечеб!O4:O10000,лечеб!F4:F10000,BF4,лечеб!Y4:Y10000,A29)+SUMIFS(Баня!O4:O10000,Баня!F4:F10000,BF4,Баня!Y4:Y10000,A29)+SUMIFS(Адм!O4:O10000,Адм!F4:F10000,BF4,Адм!Y4:Y10000,A29)+SUMIFS(С.Х!O4:O10001,С.Х!F4:F10001,BF4,С.Х!Y4:Y10001,A29)+SUMIFS(новостр!N4:N10000,новостр!F4:F10000,BF4,новостр!X4:X10000,A29)+SUMIFS(авт!K4:K10003,авт!F4:F10003,BF4,авт!X4:X10003,A29)+SUMIFS(ЖС!S4:S9999,ЖС!F4:F9999,BF4,ЖС!AK4:AK9999,A29)+SUMIFS(Пр.откр.тер!N4:N10000,Пр.откр.тер!F4:F10000,BF4,Пр.откр.тер!U4:U10000,A29)</f>
        <v>0</v>
      </c>
      <c r="BJ29" s="507"/>
      <c r="BK29" s="499">
        <f>SUMIFS(произв!A4:A10000,произв!F4:F10000,BJ4,произв!Y4:Y10000,A29)+SUMIFS(торг!A4:A10000,торг!F4:F10000,BJ4,торг!Y4:Y10000,A29)+SUMIFS(склад!A4:A10000,склад!F4:F10000,BJ4,склад!Y4:Y10000,A29)+SUMIFS('обр '!A4:A10000,'обр '!F4:F10000,BJ4,'обр '!Y4:Y10000,A29)+SUMIFS(детс!A4:A10000,детс!F4:F10000,BJ4,детс!Y4:Y10000,A29)+SUMIFS(культ!A4:A10000,культ!F4:F10000,BJ4,культ!Y4:Y10000,A29)+SUMIFS(спорт!A4:A10000,спорт!F4:F10000,BJ4,спорт!Y4:Y10000,A29)+SUMIFS(лечеб!A4:A10000,лечеб!F4:F10000,BJ4,лечеб!Y4:Y10000,A29)+SUMIFS(Баня!A4:A10000,Баня!F4:F10000,BJ4,Баня!Y4:Y10000,A29)+SUMIFS(Адм!A4:A10000,Адм!F4:F10000,BJ4,Адм!Y4:Y10000,A29)+SUMIFS(С.Х!A4:A10001,С.Х!F4:F10001,BJ4,С.Х!Y4:Y10001,A29)+SUMIFS(новостр!A4:A10000,новостр!F4:F10000,BJ4,новостр!X4:X10000,A29)+SUMIFS(авт!A4:A10003,авт!F4:F10003,BJ4,авт!X4:X10003,A29)+SUMIFS(ЖС!A4:A9999,ЖС!F4:F9999,BJ4,ЖС!AK4:AK9999,A29)+SUMIFS(Пр.откр.тер!A4:A10000,Пр.откр.тер!F4:F10000,BJ4,Пр.откр.тер!U4:U10000,A29)</f>
        <v>1</v>
      </c>
      <c r="BL29" s="501"/>
      <c r="BM29" s="548">
        <f>SUMIFS(произв!O4:O10000,произв!F4:F10000,BJ4,произв!Y4:Y10000,A29)+SUMIFS(торг!O4:O10000,торг!F4:F10000,BJ4,торг!Y4:Y10000,A29)+SUMIFS(склад!O4:O10000,склад!F4:F10000,BJ4,склад!Y4:Y10000,A29)+SUMIFS('обр '!O4:O10000,'обр '!F4:F10000,BJ4,'обр '!Y4:Y10000,A29)+SUMIFS(детс!O4:O10000,детс!F4:F10000,BJ4,детс!Y4:Y10000,A29)+SUMIFS(культ!O4:O10000,культ!F4:F10000,BJ4,культ!Y4:Y10000,A29)+SUMIFS(спорт!O4:O10000,спорт!F4:F10000,BJ4,спорт!Y4:Y10000,A29)+SUMIFS(лечеб!O4:O10000,лечеб!F4:F10000,BJ4,лечеб!Y4:Y10000,A29)+SUMIFS(Баня!O4:O10000,Баня!F4:F10000,BJ4,Баня!Y4:Y10000,A29)+SUMIFS(Адм!O4:O10000,Адм!F4:F10000,BJ4,Адм!Y4:Y10000,A29)+SUMIFS(С.Х!O4:O10001,С.Х!F4:F10001,BJ4,С.Х!Y4:Y10001,A29)+SUMIFS(новостр!N4:N10000,новостр!F4:F10000,BJ4,новостр!X4:X10000,A29)+SUMIFS(авт!K4:K10003,авт!F4:F10003,BJ4,авт!X4:X10003,A29)+SUMIFS(ЖС!S4:S9999,ЖС!F4:F9999,BJ4,ЖС!AK4:AK9999,A29)+SUMIFS(Пр.откр.тер!N4:N10000,Пр.откр.тер!F4:F10000,BJ4,Пр.откр.тер!U4:U10000,A29)</f>
        <v>0</v>
      </c>
      <c r="BN29" s="507"/>
      <c r="BO29" s="499">
        <f>SUMIFS(произв!A4:A10000,произв!F4:F10000,BN4,произв!Y4:Y10000,A29)+SUMIFS(торг!A4:A10000,торг!F4:F10000,BN4,торг!Y4:Y10000,A29)+SUMIFS(склад!A4:A10000,склад!F4:F10000,BN4,склад!Y4:Y10000,A29)+SUMIFS('обр '!A4:A10000,'обр '!F4:F10000,BN4,'обр '!Y4:Y10000,A29)+SUMIFS(детс!A4:A10000,детс!F4:F10000,BN4,детс!Y4:Y10000,A29)+SUMIFS(культ!A4:A10000,культ!F4:F10000,BN4,культ!Y4:Y10000,A29)+SUMIFS(спорт!A4:A10000,спорт!F4:F10000,BN4,спорт!Y4:Y10000,A29)+SUMIFS(лечеб!A4:A10000,лечеб!F4:F10000,BN4,лечеб!Y4:Y10000,A29)+SUMIFS(Баня!A4:A10000,Баня!F4:F10000,BN4,Баня!Y4:Y10000,A29)+SUMIFS(Адм!A4:A10000,Адм!F4:F10000,BN4,Адм!Y4:Y10000,A29)+SUMIFS(С.Х!A4:A10001,С.Х!F4:F10001,BN4,С.Х!Y4:Y10001,A29)+SUMIFS(новостр!A4:A10000,новостр!F4:F10000,BN4,новостр!X4:X10000,A29)+SUMIFS(авт!A4:A10003,авт!F4:F10003,BN4,авт!X4:X10003,A29)+SUMIFS(ЖС!A4:A9999,ЖС!F4:F9999,BN4,ЖС!AK4:AK9999,A29)+SUMIFS(Пр.откр.тер!A4:A10000,Пр.откр.тер!F4:F10000,BN4,Пр.откр.тер!U4:U10000,A29)</f>
        <v>0</v>
      </c>
      <c r="BP29" s="501"/>
      <c r="BQ29" s="548">
        <f>SUMIFS(произв!O4:O10000,произв!F4:F10000,BN4,произв!Y4:Y10000,A29)+SUMIFS(торг!O4:O10000,торг!F4:F10000,BN4,торг!Y4:Y10000,A29)+SUMIFS(склад!O4:O10000,склад!F4:F10000,BN4,склад!Y4:Y10000,A29)+SUMIFS('обр '!O4:O10000,'обр '!F4:F10000,BN4,'обр '!Y4:Y10000,A29)+SUMIFS(детс!O4:O10000,детс!F4:F10000,BN4,детс!Y4:Y10000,A29)+SUMIFS(культ!O4:O10000,культ!F4:F10000,BN4,культ!Y4:Y10000,A29)+SUMIFS(спорт!O4:O10000,спорт!F4:F10000,BN4,спорт!Y4:Y10000,A29)+SUMIFS(лечеб!O4:O10000,лечеб!F4:F10000,BN4,лечеб!Y4:Y10000,A29)+SUMIFS(Баня!O4:O10000,Баня!F4:F10000,BN4,Баня!Y4:Y10000,A29)+SUMIFS(Адм!O4:O10000,Адм!F4:F10000,BN4,Адм!Y4:Y10000,A29)+SUMIFS(С.Х!O4:O10001,С.Х!F4:F10001,BN4,С.Х!Y4:Y10001,A29)+SUMIFS(новостр!N4:N10000,новостр!F4:F10000,BN4,новостр!X4:X10000,A29)+SUMIFS(авт!K4:K10003,авт!F4:F10003,BN4,авт!X4:X10003,A29)+SUMIFS(ЖС!S4:S9999,ЖС!F4:F9999,BN4,ЖС!AK4:AK9999,A29)+SUMIFS(Пр.откр.тер!N4:N10000,Пр.откр.тер!F4:F10000,BN4,Пр.откр.тер!U4:U10000,A29)</f>
        <v>0</v>
      </c>
      <c r="BR29" s="507"/>
      <c r="BS29" s="499">
        <f>SUMIFS(произв!A4:A10000,произв!F4:F10000,BR4,произв!Y4:Y10000,A29)+SUMIFS(торг!A4:A10000,торг!F4:F10000,BR4,торг!Y4:Y10000,A29)+SUMIFS(склад!A4:A10000,склад!F4:F10000,BR4,склад!Y4:Y10000,A29)+SUMIFS('обр '!A4:A10000,'обр '!F4:F10000,BR4,'обр '!Y4:Y10000,A29)+SUMIFS(детс!A4:A10000,детс!F4:F10000,BR4,детс!Y4:Y10000,A29)+SUMIFS(культ!A4:A10000,культ!F4:F10000,BR4,культ!Y4:Y10000,A29)+SUMIFS(спорт!A4:A10000,спорт!F4:F10000,BR4,спорт!Y4:Y10000,A29)+SUMIFS(лечеб!A4:A10000,лечеб!F4:F10000,BR4,лечеб!Y4:Y10000,A29)+SUMIFS(Баня!A4:A10000,Баня!F4:F10000,BR4,Баня!Y4:Y10000,A29)+SUMIFS(Адм!A4:A10000,Адм!F4:F10000,BR4,Адм!Y4:Y10000,A29)+SUMIFS(С.Х!A4:A10001,С.Х!F4:F10001,BR4,С.Х!Y4:Y10001,A29)+SUMIFS(новостр!A4:A10000,новостр!F4:F10000,BR4,новостр!X4:X10000,A29)+SUMIFS(авт!A4:A10003,авт!F4:F10003,BR4,авт!X4:X10003,A29)+SUMIFS(ЖС!A4:A9999,ЖС!F4:F9999,BR4,ЖС!AK4:AK9999,A29)+SUMIFS(Пр.откр.тер!A4:A10000,Пр.откр.тер!F4:F10000,BR4,Пр.откр.тер!U4:U10000,A29)</f>
        <v>0</v>
      </c>
      <c r="BT29" s="501"/>
      <c r="BU29" s="548">
        <f>SUMIFS(произв!O4:O10000,произв!F4:F10000,BR4,произв!Y4:Y10000,A29)+SUMIFS(торг!O4:O10000,торг!F4:F10000,BR4,торг!Y4:Y10000,A29)+SUMIFS(склад!O4:O10000,склад!F4:F10000,BR4,склад!Y4:Y10000,A29)+SUMIFS('обр '!O4:O10000,'обр '!F4:F10000,BR4,'обр '!Y4:Y10000,A29)+SUMIFS(детс!O4:O10000,детс!F4:F10000,BR4,детс!Y4:Y10000,A29)+SUMIFS(культ!O4:O10000,культ!F4:F10000,BR4,культ!Y4:Y10000,A29)+SUMIFS(спорт!O4:O10000,спорт!F4:F10000,BR4,спорт!Y4:Y10000,A29)+SUMIFS(лечеб!O4:O10000,лечеб!F4:F10000,BR4,лечеб!Y4:Y10000,A29)+SUMIFS(Баня!O4:O10000,Баня!F4:F10000,BR4,Баня!Y4:Y10000,A29)+SUMIFS(Адм!O4:O10000,Адм!F4:F10000,BR4,Адм!Y4:Y10000,A29)+SUMIFS(С.Х!O4:O10001,С.Х!F4:F10001,BR4,С.Х!Y4:Y10001,A29)+SUMIFS(новостр!N4:N10000,новостр!F4:F10000,BR4,новостр!X4:X10000,A29)+SUMIFS(авт!K4:K10003,авт!F4:F10003,BR4,авт!X4:X10003,A29)+SUMIFS(ЖС!S4:S9999,ЖС!F4:F9999,BR4,ЖС!AK4:AK9999,A29)+SUMIFS(Пр.откр.тер!N4:N10000,Пр.откр.тер!F4:F10000,BR4,Пр.откр.тер!U4:U10000,A29)</f>
        <v>0</v>
      </c>
      <c r="BV29" s="507"/>
      <c r="BW29" s="499">
        <f>SUMIFS(произв!A4:A10000,произв!F4:F10000,BV4,произв!Y4:Y10000,A29)+SUMIFS(торг!A4:A10000,торг!F4:F10000,BV4,торг!Y4:Y10000,A29)+SUMIFS(склад!A4:A10000,склад!F4:F10000,BV4,склад!Y4:Y10000,A29)+SUMIFS('обр '!A4:A10000,'обр '!F4:F10000,BV4,'обр '!Y4:Y10000,A29)+SUMIFS(детс!A4:A10000,детс!F4:F10000,BV4,детс!Y4:Y10000,A29)+SUMIFS(культ!A4:A10000,культ!F4:F10000,BV4,культ!Y4:Y10000,A29)+SUMIFS(спорт!A4:A10000,спорт!F4:F10000,BV4,спорт!Y4:Y10000,A29)+SUMIFS(лечеб!A4:A10000,лечеб!F4:F10000,BV4,лечеб!Y4:Y10000,A29)+SUMIFS(Баня!A4:A10000,Баня!F4:F10000,BV4,Баня!Y4:Y10000,A29)+SUMIFS(Адм!A4:A10000,Адм!F4:F10000,BV4,Адм!Y4:Y10000,A29)+SUMIFS(С.Х!A4:A10001,С.Х!F4:F10001,BV4,С.Х!Y4:Y10001,A29)+SUMIFS(новостр!A4:A10000,новостр!F4:F10000,BV4,новостр!X4:X10000,A29)+SUMIFS(авт!A4:A10003,авт!F4:F10003,BV4,авт!X4:X10003,A29)+SUMIFS(ЖС!A4:A9999,ЖС!F4:F9999,BV4,ЖС!AK4:AK9999,A29)+SUMIFS(Пр.откр.тер!A4:A10000,Пр.откр.тер!F4:F10000,BV4,Пр.откр.тер!U4:U10000,A29)</f>
        <v>1</v>
      </c>
      <c r="BX29" s="501"/>
      <c r="BY29" s="548">
        <f>SUMIFS(произв!O4:O10000,произв!F4:F10000,BV4,произв!Y4:Y10000,A29)+SUMIFS(торг!O4:O10000,торг!F4:F10000,BV4,торг!Y4:Y10000,A29)+SUMIFS(склад!O4:O10000,склад!F4:F10000,BV4,склад!Y4:Y10000,A29)+SUMIFS('обр '!O4:O10000,'обр '!F4:F10000,BV4,'обр '!Y4:Y10000,A29)+SUMIFS(детс!O4:O10000,детс!F4:F10000,BV4,детс!Y4:Y10000,A29)+SUMIFS(культ!O4:O10000,культ!F4:F10000,BV4,культ!Y4:Y10000,A29)+SUMIFS(спорт!O4:O10000,спорт!F4:F10000,BV4,спорт!Y4:Y10000,A29)+SUMIFS(лечеб!O4:O10000,лечеб!F4:F10000,BV4,лечеб!Y4:Y10000,A29)+SUMIFS(Баня!O4:O10000,Баня!F4:F10000,BV4,Баня!Y4:Y10000,A29)+SUMIFS(Адм!O4:O10000,Адм!F4:F10000,BV4,Адм!Y4:Y10000,A29)+SUMIFS(С.Х!O4:O10001,С.Х!F4:F10001,BV4,С.Х!Y4:Y10001,A29)+SUMIFS(новостр!N4:N10000,новостр!F4:F10000,BV4,новостр!X4:X10000,A29)+SUMIFS(авт!K4:K10003,авт!F4:F10003,BV4,авт!X4:X10003,A29)+SUMIFS(ЖС!S4:S9999,ЖС!F4:F9999,BV4,ЖС!AK4:AK9999,A29)+SUMIFS(Пр.откр.тер!N4:N10000,Пр.откр.тер!F4:F10000,BV4,Пр.откр.тер!U4:U10000,A29)</f>
        <v>0</v>
      </c>
      <c r="BZ29" s="507"/>
      <c r="CA29" s="499">
        <f>SUMIFS(произв!A4:A10000,произв!F4:F10000,BZ4,произв!Y4:Y10000,A29)+SUMIFS(торг!A4:A10000,торг!F4:F10000,BZ4,торг!Y4:Y10000,A29)+SUMIFS(склад!A4:A10000,склад!F4:F10000,BZ4,склад!Y4:Y10000,A29)+SUMIFS('обр '!A4:A10000,'обр '!F4:F10000,BZ4,'обр '!Y4:Y10000,A29)+SUMIFS(детс!A4:A10000,детс!F4:F10000,BZ4,детс!Y4:Y10000,A29)+SUMIFS(культ!A4:A10000,культ!F4:F10000,BZ4,культ!Y4:Y10000,A29)+SUMIFS(спорт!A4:A10000,спорт!F4:F10000,BZ4,спорт!Y4:Y10000,A29)+SUMIFS(лечеб!A4:A10000,лечеб!F4:F10000,BZ4,лечеб!Y4:Y10000,A29)+SUMIFS(Баня!A4:A10000,Баня!F4:F10000,BZ4,Баня!Y4:Y10000,A29)+SUMIFS(Адм!A4:A10000,Адм!F4:F10000,BZ4,Адм!Y4:Y10000,A29)+SUMIFS(С.Х!A4:A10001,С.Х!F4:F10001,BZ4,С.Х!Y4:Y10001,A29)+SUMIFS(новостр!A4:A10000,новостр!F4:F10000,BZ4,новостр!X4:X10000,A29)+SUMIFS(авт!A4:A10003,авт!F4:F10003,BZ4,авт!X4:X10003,A29)+SUMIFS(ЖС!A4:A9999,ЖС!F4:F9999,BZ4,ЖС!AK4:AK9999,A29)+SUMIFS(Пр.откр.тер!A4:A10000,Пр.откр.тер!F4:F10000,BZ4,Пр.откр.тер!U4:U10000,A29)</f>
        <v>0</v>
      </c>
      <c r="CB29" s="501"/>
      <c r="CC29" s="549">
        <f>SUMIFS(произв!O4:O10000,произв!F4:F10000,BZ4,произв!Y4:Y10000,A29)+SUMIFS(торг!O4:O10000,торг!F4:F10000,BZ4,торг!Y4:Y10000,A29)+SUMIFS(склад!O4:O10000,склад!F4:F10000,BZ4,склад!Y4:Y10000,A29)+SUMIFS('обр '!O4:O10000,'обр '!F4:F10000,BZ4,'обр '!Y4:Y10000,A29)+SUMIFS(детс!O4:O10000,детс!F4:F10000,BZ4,детс!Y4:Y10000,A29)+SUMIFS(культ!O4:O10000,культ!F4:F10000,BZ4,культ!Y4:Y10000,A29)+SUMIFS(спорт!O4:O10000,спорт!F4:F10000,BZ4,спорт!Y4:Y10000,A29)+SUMIFS(лечеб!O4:O10000,лечеб!F4:F10000,BZ4,лечеб!Y4:Y10000,A29)+SUMIFS(Баня!O4:O10000,Баня!F4:F10000,BZ4,Баня!Y4:Y10000,A29)+SUMIFS(Адм!O4:O10000,Адм!F4:F10000,BZ4,Адм!Y4:Y10000,A29)+SUMIFS(С.Х!O4:O10001,С.Х!F4:F10001,BZ4,С.Х!Y4:Y10001,A29)+SUMIFS(новостр!N4:N10000,новостр!F4:F10000,BZ4,новостр!X4:X10000,A29)+SUMIFS(авт!K4:K10003,авт!F4:F10003,BZ4,авт!X4:X10003,A29)+SUMIFS(ЖС!S4:S9999,ЖС!F4:F9999,BZ4,ЖС!AK4:AK9999,A29)+SUMIFS(Пр.откр.тер!N4:N10000,Пр.откр.тер!F4:F10000,BZ4,Пр.откр.тер!U4:U10000,A29)</f>
        <v>0</v>
      </c>
      <c r="CD29" s="507"/>
      <c r="CE29" s="499">
        <f>SUMIFS(произв!A4:A10000,произв!F4:F10000,CD4,произв!Y4:Y10000,A29)+SUMIFS(торг!A4:A10000,торг!F4:F10000,CD4,торг!Y4:Y10000,A29)+SUMIFS(склад!A4:A10000,склад!F4:F10000,CD4,склад!Y4:Y10000,A29)+SUMIFS('обр '!A4:A10000,'обр '!F4:F10000,CD4,'обр '!Y4:Y10000,A29)+SUMIFS(детс!A4:A10000,детс!F4:F10000,CD4,детс!Y4:Y10000,A29)+SUMIFS(культ!A4:A10000,культ!F4:F10000,CD4,культ!Y4:Y10000,A29)+SUMIFS(спорт!A4:A10000,спорт!F4:F10000,CD4,спорт!Y4:Y10000,A29)+SUMIFS(лечеб!A4:A10000,лечеб!F4:F10000,CD4,лечеб!Y4:Y10000,A29)+SUMIFS(Баня!A4:A10000,Баня!F4:F10000,CD4,Баня!Y4:Y10000,A29)+SUMIFS(Адм!A4:A10000,Адм!F4:F10000,CD4,Адм!Y4:Y10000,A29)+SUMIFS(С.Х!A4:A10001,С.Х!F4:F10001,CD4,С.Х!Y4:Y10001,A29)+SUMIFS(новостр!A4:A10000,новостр!F4:F10000,CD4,новостр!X4:X10000,A29)+SUMIFS(авт!A4:A10003,авт!F4:F10003,CD4,авт!X4:X10003,A29)+SUMIFS(ЖС!A4:A9999,ЖС!F4:F9999,CD4,ЖС!AK4:AK9999,A29)+SUMIFS(Пр.откр.тер!A4:A10000,Пр.откр.тер!F4:F10000,CD4,Пр.откр.тер!U4:U10000,A29)</f>
        <v>0</v>
      </c>
      <c r="CF29" s="501"/>
      <c r="CG29" s="548">
        <f>SUMIFS(произв!O4:O10000,произв!F4:F10000,CD4,произв!Y4:Y10000,A29)+SUMIFS(торг!O4:O10000,торг!F4:F10000,CD4,торг!Y4:Y10000,A29)+SUMIFS(склад!O4:O10000,склад!F4:F10000,CD4,склад!Y4:Y10000,A29)+SUMIFS('обр '!O4:O10000,'обр '!F4:F10000,CD4,'обр '!Y4:Y10000,A29)+SUMIFS(детс!O4:O10000,детс!F4:F10000,CD4,детс!Y4:Y10000,A29)+SUMIFS(культ!O4:O10000,культ!F4:F10000,CD4,культ!Y4:Y10000,A29)+SUMIFS(спорт!O4:O10000,спорт!F4:F10000,CD4,спорт!Y4:Y10000,A29)+SUMIFS(лечеб!O4:O10000,лечеб!F4:F10000,CD4,лечеб!Y4:Y10000,A29)+SUMIFS(Баня!O4:O10000,Баня!F4:F10000,CD4,Баня!Y4:Y10000,A29)+SUMIFS(Адм!O4:O10000,Адм!F4:F10000,CD4,Адм!Y4:Y10000,A29)+SUMIFS(С.Х!O4:O10001,С.Х!F4:F10001,CD4,С.Х!Y4:Y10001,A29)+SUMIFS(новостр!N4:N10000,новостр!F4:F10000,CD4,новостр!X4:X10000,A29)+SUMIFS(авт!K4:K10003,авт!F4:F10003,CD4,авт!X4:X10003,A29)+SUMIFS(ЖС!S4:S9999,ЖС!F4:F9999,CD4,ЖС!AK4:AK9999,A29)+SUMIFS(Пр.откр.тер!N4:N10000,Пр.откр.тер!F4:F10000,CD4,Пр.откр.тер!U4:U10000,A29)</f>
        <v>0</v>
      </c>
      <c r="CH29" s="507"/>
      <c r="CI29" s="499">
        <f>SUMIFS(произв!A4:A10000,произв!F4:F10000,CH4,произв!Y4:Y10000,A29)+SUMIFS(торг!A4:A10000,торг!F4:F10000,CH4,торг!Y4:Y10000,A29)+SUMIFS(склад!A4:A10000,склад!F4:F10000,CH4,склад!Y4:Y10000,A29)+SUMIFS('обр '!A4:A10000,'обр '!F4:F10000,CH4,'обр '!Y4:Y10000,A29)+SUMIFS(детс!A4:A10000,детс!F4:F10000,CH4,детс!Y4:Y10000,A29)+SUMIFS(культ!A4:A10000,культ!F4:F10000,CH4,культ!Y4:Y10000,A29)+SUMIFS(спорт!A4:A10000,спорт!F4:F10000,CH4,спорт!Y4:Y10000,A29)+SUMIFS(лечеб!A4:A10000,лечеб!F4:F10000,CH4,лечеб!Y4:Y10000,A29)+SUMIFS(Баня!A4:A10000,Баня!F4:F10000,CH4,Баня!Y4:Y10000,A29)+SUMIFS(Адм!A4:A10000,Адм!F4:F10000,CH4,Адм!Y4:Y10000,A29)+SUMIFS(С.Х!A4:A10001,С.Х!F4:F10001,CH4,С.Х!Y4:Y10001,A29)+SUMIFS(новостр!A4:A10000,новостр!F4:F10000,CH4,новостр!X4:X10000,A29)+SUMIFS(авт!A4:A10003,авт!F4:F10003,CH4,авт!X4:X10003,A29)+SUMIFS(ЖС!A4:A9999,ЖС!F4:F9999,CH4,ЖС!AK4:AK9999,A29)+SUMIFS(Пр.откр.тер!A4:A10000,Пр.откр.тер!F4:F10000,CH4,Пр.откр.тер!U4:U10000,A29)</f>
        <v>2</v>
      </c>
      <c r="CJ29" s="501"/>
      <c r="CK29" s="548">
        <f>SUMIFS(произв!O4:O10000,произв!F4:F10000,CH4,произв!Y4:Y10000,A29)+SUMIFS(торг!O4:O10000,торг!F4:F10000,CH4,торг!Y4:Y10000,A29)+SUMIFS(склад!O4:O10000,склад!F4:F10000,CH4,склад!Y4:Y10000,A29)+SUMIFS('обр '!O4:O10000,'обр '!F4:F10000,CH4,'обр '!Y4:Y10000,A29)+SUMIFS(детс!O4:O10000,детс!F4:F10000,CH4,детс!Y4:Y10000,A29)+SUMIFS(культ!O4:O10000,культ!F4:F10000,CH4,культ!Y4:Y10000,A29)+SUMIFS(спорт!O4:O10000,спорт!F4:F10000,CH4,спорт!Y4:Y10000,A29)+SUMIFS(лечеб!O4:O10000,лечеб!F4:F10000,CH4,лечеб!Y4:Y10000,A29)+SUMIFS(Баня!O4:O10000,Баня!F4:F10000,CH4,Баня!Y4:Y10000,A29)+SUMIFS(Адм!O4:O10000,Адм!F4:F10000,CH4,Адм!Y4:Y10000,A29)+SUMIFS(С.Х!O4:O10001,С.Х!F4:F10001,CH4,С.Х!Y4:Y10001,A29)+SUMIFS(новостр!N4:N10000,новостр!F4:F10000,CH4,новостр!X4:X10000,A29)+SUMIFS(авт!K4:K10003,авт!F4:F10003,CH4,авт!X4:X10003,A29)+SUMIFS(ЖС!S4:S9999,ЖС!F4:F9999,CH4,ЖС!AK4:AK9999,A29)+SUMIFS(Пр.откр.тер!N4:N10000,Пр.откр.тер!F4:F10000,CH4,Пр.откр.тер!U4:U10000,A29)</f>
        <v>0</v>
      </c>
    </row>
    <row r="30" spans="1:89" ht="21" thickBot="1">
      <c r="A30" s="539" t="s">
        <v>792</v>
      </c>
      <c r="B30" s="610">
        <v>8</v>
      </c>
      <c r="C30" s="546">
        <f t="shared" si="0"/>
        <v>4</v>
      </c>
      <c r="D30" s="2329">
        <v>0</v>
      </c>
      <c r="E30" s="2327">
        <f t="shared" si="1"/>
        <v>0</v>
      </c>
      <c r="F30" s="527">
        <v>3</v>
      </c>
      <c r="G30" s="528">
        <v>1</v>
      </c>
      <c r="H30" s="533">
        <v>0</v>
      </c>
      <c r="I30" s="534">
        <v>0</v>
      </c>
      <c r="J30" s="676">
        <f>B30/B34*100%</f>
        <v>3.9215686274509803E-2</v>
      </c>
      <c r="K30" s="676">
        <f>C30/C34*100%</f>
        <v>2.7397260273972601E-2</v>
      </c>
      <c r="L30" s="676">
        <f>D30/D34*100%</f>
        <v>0</v>
      </c>
      <c r="M30" s="676">
        <f>E30/E34*100%</f>
        <v>0</v>
      </c>
      <c r="N30" s="507"/>
      <c r="O30" s="499">
        <f>SUMIFS(произв!A4:A10000,произв!F4:F10000,N4,произв!Y4:Y10000,A30)+SUMIFS(торг!A4:A10000,торг!F4:F10000,N4,торг!Y4:Y10000,A30)+SUMIFS(склад!A4:A10000,склад!F4:F10000,N4,склад!Y4:Y10000,A30)+SUMIFS('обр '!A4:A10000,'обр '!F4:F10000,N4,'обр '!Y4:Y10000,A30)+SUMIFS(детс!A4:A10000,детс!F4:F10000,N4,детс!Y4:Y10000,A30)+SUMIFS(культ!A4:A10000,культ!F4:F10000,N4,культ!Y4:Y10000,A30)+SUMIFS(спорт!A4:A10000,спорт!F4:F10000,N4,спорт!Y4:Y10000,A30)+SUMIFS(лечеб!A4:A10000,лечеб!F4:F10000,N4,лечеб!Y4:Y10000,A30)+SUMIFS(Баня!A4:A10000,Баня!F4:F10000,N4,Баня!Y4:Y10000,A30)+SUMIFS(Адм!A4:A10000,Адм!F4:F10000,N4,Адм!Y4:Y10000,A30)+SUMIFS(С.Х!A4:A10001,С.Х!F4:F10001,N4,С.Х!Y4:Y10001,A30)+SUMIFS(новостр!A4:A10000,новостр!F4:F10000,N4,новостр!X4:X10000,A30)+SUMIFS(авт!A4:A10003,авт!F4:F10003,N4,авт!X4:X10003,A30)+SUMIFS(ЖС!A4:A9999,ЖС!F4:F9999,N4,ЖС!AK4:AK9999,A30)+SUMIFS(Пр.откр.тер!A4:A10000,Пр.откр.тер!F4:F10000,N4,Пр.откр.тер!U4:U10000,A30)</f>
        <v>1</v>
      </c>
      <c r="P30" s="501"/>
      <c r="Q30" s="548">
        <f>SUMIFS(произв!O4:O10000,произв!F4:F10000,N4,произв!Y4:Y10000,A30)+SUMIFS(торг!O4:O10000,торг!F4:F10000,N4,торг!Y4:Y10000,A30)+SUMIFS(склад!O4:O10000,склад!F4:F10000,N4,склад!Y4:Y10000,A30)+SUMIFS('обр '!O4:O10000,'обр '!F4:F10000,N4,'обр '!Y4:Y10000,A30)+SUMIFS(детс!O4:O10000,детс!F4:F10000,N4,детс!Y4:Y10000,A30)+SUMIFS(культ!O4:O10000,культ!F4:F10000,N4,культ!Y4:Y10000,A30)+SUMIFS(спорт!O4:O10000,спорт!F4:F10000,N4,спорт!Y4:Y10000,A30)+SUMIFS(лечеб!O4:O10000,лечеб!F4:F10000,N4,лечеб!Y4:Y10000,A30)+SUMIFS(Баня!O4:O10000,Баня!F4:F10000,N4,Баня!Y4:Y10000,A30)+SUMIFS(Адм!O4:O10000,Адм!F4:F10000,N4,Адм!Y4:Y10000,A30)+SUMIFS(С.Х!O4:O10001,С.Х!F4:F10001,N4,С.Х!Y4:Y10001,A30)+SUMIFS(новостр!N4:N10000,новостр!F4:F10000,N4,новостр!X4:X10000,A30)+SUMIFS(авт!K4:K10003,авт!F4:F10003,N4,авт!X4:X10003,A30)+SUMIFS(ЖС!S4:S9999,ЖС!F4:F9999,N4,ЖС!AK4:AK9999,A30)+SUMIFS(Пр.откр.тер!N4:N10000,Пр.откр.тер!F4:F10000,N4,Пр.откр.тер!U4:U10000,A30)</f>
        <v>0</v>
      </c>
      <c r="R30" s="507"/>
      <c r="S30" s="499">
        <f>SUMIFS(произв!A4:A10000,произв!F4:F10000,R4,произв!Y4:Y10000,A30)+SUMIFS(торг!A4:A10000,торг!F4:F10000,R4,торг!Y4:Y10000,A30)+SUMIFS(склад!A4:A10000,склад!F4:F10000,R4,склад!Y4:Y10000,A30)+SUMIFS('обр '!A4:A10000,'обр '!F4:F10000,R4,'обр '!Y4:Y10000,A30)+SUMIFS(детс!A4:A10000,детс!F4:F10000,R4,детс!Y4:Y10000,A30)+SUMIFS(культ!A4:A10000,культ!F4:F10000,R4,культ!Y4:Y10000,A30)+SUMIFS(спорт!A4:A10000,спорт!F4:F10000,R4,спорт!Y4:Y10000,A30)+SUMIFS(лечеб!A4:A10000,лечеб!F4:F10000,R4,лечеб!Y4:Y10000,A30)+SUMIFS(Баня!A4:A10000,Баня!F4:F10000,R4,Баня!Y4:Y10000,A30)+SUMIFS(Адм!A4:A10000,Адм!F4:F10000,R4,Адм!Y4:Y10000,A30)+SUMIFS(С.Х!A4:A10001,С.Х!F4:F10001,R4,С.Х!Y4:Y10001,A30)+SUMIFS(новостр!A4:A10000,новостр!F4:F10000,R4,новостр!X4:X10000,A30)+SUMIFS(авт!A4:A10003,авт!F4:F10003,R4,авт!X4:X10003,A30)+SUMIFS(ЖС!A4:A9999,ЖС!F4:F9999,R4,ЖС!AK4:AK9999,A30)+SUMIFS(Пр.откр.тер!A4:A10000,Пр.откр.тер!F4:F10000,R4,Пр.откр.тер!U4:U10000,A30)</f>
        <v>1</v>
      </c>
      <c r="T30" s="501"/>
      <c r="U30" s="549">
        <f>SUMIFS(произв!O4:O10000,произв!F4:F10000,R4,произв!Y4:Y10000,A30)+SUMIFS(торг!O4:O10000,торг!F4:F10000,R4,торг!Y4:Y10000,A30)+SUMIFS(склад!O4:O10000,склад!F4:F10000,R4,склад!Y4:Y10000,A30)+SUMIFS('обр '!O4:O10000,'обр '!F4:F10000,R4,'обр '!Y4:Y10000,A30)+SUMIFS(детс!O4:O10000,детс!F4:F10000,R4,детс!Y4:Y10000,A30)+SUMIFS(культ!O4:O10000,культ!F4:F10000,R4,культ!Y4:Y10000,A30)+SUMIFS(спорт!O4:O10000,спорт!F4:F10000,R4,спорт!Y4:Y10000,A30)+SUMIFS(лечеб!O4:O10000,лечеб!F4:F10000,R4,лечеб!Y4:Y10000,A30)+SUMIFS(Баня!O4:O10000,Баня!F4:F10000,R4,Баня!Y4:Y10000,A30)+SUMIFS(Адм!O4:O10000,Адм!F4:F10000,R4,Адм!Y4:Y10000,A30)+SUMIFS(С.Х!O4:O10001,С.Х!F4:F10001,R4,С.Х!Y4:Y10001,A30)+SUMIFS(новостр!N4:N10000,новостр!F4:F10000,R4,новостр!X4:X10000,A30)+SUMIFS(авт!K4:K10003,авт!F4:F10003,R4,авт!X4:X10003,A30)+SUMIFS(ЖС!S4:S9999,ЖС!F4:F9999,R4,ЖС!AK4:AK9999,A30)+SUMIFS(Пр.откр.тер!N4:N10000,Пр.откр.тер!F4:F10000,R4,Пр.откр.тер!U4:U10000,A30)</f>
        <v>0</v>
      </c>
      <c r="V30" s="507"/>
      <c r="W30" s="499">
        <f>SUMIFS(произв!A4:A10000,произв!F4:F10000,V4,произв!Y4:Y10000,A30)+SUMIFS(торг!A4:A10000,торг!F4:F10000,V4,торг!Y4:Y10000,A30)+SUMIFS(склад!A4:A10000,склад!F4:F10000,V4,склад!Y4:Y10000,A30)+SUMIFS('обр '!A4:A10000,'обр '!F4:F10000,V4,'обр '!Y4:Y10000,A30)+SUMIFS(детс!A4:A10000,детс!F4:F10000,V4,детс!Y4:Y10000,A30)+SUMIFS(культ!A4:A10000,культ!F4:F10000,V4,культ!Y4:Y10000,A30)+SUMIFS(спорт!A4:A10000,спорт!F4:F10000,V4,спорт!Y4:Y10000,A30)+SUMIFS(лечеб!A4:A10000,лечеб!F4:F10000,V4,лечеб!Y4:Y10000,A30)+SUMIFS(Баня!A4:A10000,Баня!F4:F10000,V4,Баня!Y4:Y10000,A30)+SUMIFS(Адм!A4:A10000,Адм!F4:F10000,V4,Адм!Y4:Y10000,A30)+SUMIFS(С.Х!A4:A10001,С.Х!F4:F10001,V4,С.Х!Y4:Y10001,A30)+SUMIFS(новостр!A4:A10000,новостр!F4:F10000,V4,новостр!X4:X10000,A30)+SUMIFS(авт!A4:A10003,авт!F4:F10003,V4,авт!X4:X10003,A30)+SUMIFS(ЖС!A4:A9999,ЖС!F4:F9999,V4,ЖС!AK4:AK9999,A30)+SUMIFS(Пр.откр.тер!A4:A10000,Пр.откр.тер!F4:F10000,V4,Пр.откр.тер!U4:U10000,A30)</f>
        <v>0</v>
      </c>
      <c r="X30" s="501"/>
      <c r="Y30" s="548">
        <f>SUMIFS(произв!O4:O10000,произв!F4:F10000,V4,произв!Y4:Y10000,A30)+SUMIFS(торг!O4:O10000,торг!F4:F10000,V4,торг!Y4:Y10000,A30)+SUMIFS(склад!O4:O10000,склад!F4:F10000,V4,склад!Y4:Y10000,A30)+SUMIFS('обр '!O4:O10000,'обр '!F4:F10000,V4,'обр '!Y4:Y10000,A30)+SUMIFS(детс!O4:O10000,детс!F4:F10000,V4,детс!Y4:Y10000,A30)+SUMIFS(культ!O4:O10000,культ!F4:F10000,V4,культ!Y4:Y10000,A30)+SUMIFS(спорт!O4:O10000,спорт!F4:F10000,V4,спорт!Y4:Y10000,A30)+SUMIFS(лечеб!O4:O10000,лечеб!F4:F10000,V4,лечеб!Y4:Y10000,A30)+SUMIFS(Баня!O4:O10000,Баня!F4:F10000,V4,Баня!Y4:Y10000,A30)+SUMIFS(Адм!O4:O10000,Адм!F4:F10000,V4,Адм!Y4:Y10000,A30)+SUMIFS(С.Х!O4:O10001,С.Х!F4:F10001,V4,С.Х!Y4:Y10001,A30)+SUMIFS(новостр!N4:N10000,новостр!F4:F10000,V4,новостр!X4:X10000,A30)+SUMIFS(авт!K4:K10003,авт!F4:F10003,V4,авт!X4:X10003,A30)+SUMIFS(ЖС!S4:S9999,ЖС!F4:F9999,V4,ЖС!AK4:AK9999,A30)+SUMIFS(Пр.откр.тер!N4:N10000,Пр.откр.тер!F4:F10000,V4,Пр.откр.тер!U4:U10000,A30)</f>
        <v>0</v>
      </c>
      <c r="Z30" s="639"/>
      <c r="AA30" s="640">
        <f>SUMIFS(произв!A4:A10000,произв!F4:F10000,Z4,произв!Y4:Y10000,A30)+SUMIFS(торг!A4:A10000,торг!F4:F10000,Z4,торг!Y4:Y10000,A30)+SUMIFS(склад!A4:A10000,склад!F4:F10000,Z4,склад!Y4:Y10000,A30)+SUMIFS('обр '!A4:A10000,'обр '!F4:F10000,Z4,'обр '!Y4:Y10000,A30)+SUMIFS(детс!A4:A10000,детс!F4:F10000,Z4,детс!Y4:Y10000,A30)+SUMIFS(культ!A4:A10000,культ!F4:F10000,Z4,культ!Y4:Y10000,A30)+SUMIFS(спорт!A4:A10000,спорт!F4:F10000,Z4,спорт!Y4:Y10000,A30)+SUMIFS(лечеб!A4:A10000,лечеб!F4:F10000,Z4,лечеб!Y4:Y10000,A30)+SUMIFS(Баня!A4:A10000,Баня!F4:F10000,Z4,Баня!Y4:Y10000,A30)+SUMIFS(Адм!A4:A10000,Адм!F4:F10000,Z4,Адм!Y4:Y10000,A30)+SUMIFS(С.Х!A4:A10001,С.Х!F4:F10001,Z4,С.Х!Y4:Y10001,A30)+SUMIFS(новостр!A4:A10000,новостр!F4:F10000,Z4,новостр!X4:X10000,A30)+SUMIFS(авт!A4:A10003,авт!F4:F10003,Z4,авт!X4:X10003,A30)+SUMIFS(ЖС!A4:A9999,ЖС!F4:F9999,Z4,ЖС!AK4:AK9999,A30)+SUMIFS(Пр.откр.тер!A4:A10000,Пр.откр.тер!F4:F10000,Z4,Пр.откр.тер!U4:U10000,A30)</f>
        <v>0</v>
      </c>
      <c r="AB30" s="641"/>
      <c r="AC30" s="642">
        <f>SUMIFS(произв!O4:O10000,произв!F4:F10000,Z4,произв!Y4:Y10000,A30)+SUMIFS(торг!O4:O10000,торг!F4:F10000,Z4,торг!Y4:Y10000,A30)+SUMIFS(склад!O4:O10000,склад!F4:F10000,Z4,склад!Y4:Y10000,A30)+SUMIFS('обр '!O4:O10000,'обр '!F4:F10000,Z4,'обр '!Y4:Y10000,A30)+SUMIFS(детс!O4:O10000,детс!F4:F10000,Z4,детс!Y4:Y10000,A30)+SUMIFS(культ!O4:O10000,культ!F4:F10000,Z4,культ!Y4:Y10000,A30)+SUMIFS(спорт!O4:O10000,спорт!F4:F10000,Z4,спорт!Y4:Y10000,A30)+SUMIFS(лечеб!O4:O10000,лечеб!F4:F10000,Z4,лечеб!Y4:Y10000,A30)+SUMIFS(Баня!O4:O10000,Баня!F4:F10000,Z4,Баня!Y4:Y10000,A30)+SUMIFS(Адм!O4:O10000,Адм!F4:F10000,Z4,Адм!Y4:Y10000,A30)+SUMIFS(С.Х!O4:O10001,С.Х!F4:F10001,Z4,С.Х!Y4:Y10001,A30)+SUMIFS(новостр!N4:N10000,новостр!F4:F10000,Z4,новостр!X4:X10000,A30)+SUMIFS(авт!K4:K10003,авт!F4:F10003,Z4,авт!X4:X10003,A30)+SUMIFS(ЖС!S4:S9999,ЖС!F4:F9999,Z4,ЖС!AK4:AK9999,A30)+SUMIFS(Пр.откр.тер!N4:N10000,Пр.откр.тер!F4:F10000,Z4,Пр.откр.тер!U4:U10000,A30)</f>
        <v>0</v>
      </c>
      <c r="AD30" s="507"/>
      <c r="AE30" s="499">
        <f>SUMIFS(произв!A4:A10000,произв!F4:F10000,AD4,произв!Y4:Y10000,A30)+SUMIFS(торг!A4:A10000,торг!F4:F10000,AD4,торг!Y4:Y10000,A30)+SUMIFS(склад!A4:A10000,склад!F4:F10000,AD4,склад!Y4:Y10000,A30)+SUMIFS('обр '!A4:A10000,'обр '!F4:F10000,AD4,'обр '!Y4:Y10000,A30)+SUMIFS(детс!A4:A10000,детс!F4:F10000,AD4,детс!Y4:Y10000,A30)+SUMIFS(культ!A4:A10000,культ!F4:F10000,AD4,культ!Y4:Y10000,A30)+SUMIFS(спорт!A4:A10000,спорт!F4:F10000,AD4,спорт!Y4:Y10000,A30)+SUMIFS(лечеб!A4:A10000,лечеб!F4:F10000,AD4,лечеб!Y4:Y10000,A30)+SUMIFS(Баня!A4:A10000,Баня!F4:F10000,AD4,Баня!Y4:Y10000,A30)+SUMIFS(Адм!A4:A10000,Адм!F4:F10000,AD4,Адм!Y4:Y10000,A30)+SUMIFS(С.Х!A4:A10001,С.Х!F4:F10001,AD4,С.Х!Y4:Y10001,A30)+SUMIFS(новостр!A4:A10000,новостр!F4:F10000,AD4,новостр!X4:X10000,A30)+SUMIFS(авт!A4:A10003,авт!F4:F10003,AD4,авт!X4:X10003,A30)+SUMIFS(ЖС!A4:A9999,ЖС!F4:F9999,AD4,ЖС!AK4:AK9999,A30)+SUMIFS(Пр.откр.тер!A4:A10000,Пр.откр.тер!F4:F10000,AD4,Пр.откр.тер!U4:U10000,A30)</f>
        <v>0</v>
      </c>
      <c r="AF30" s="501"/>
      <c r="AG30" s="548">
        <f>SUMIFS(произв!O4:O10000,произв!F4:F10000,AD4,произв!Y4:Y10000,A30)+SUMIFS(торг!O4:O10000,торг!F4:F10000,AD4,торг!Y4:Y10000,A30)+SUMIFS(склад!O4:O10000,склад!F4:F10000,AD4,склад!Y4:Y10000,A30)+SUMIFS('обр '!O4:O10000,'обр '!F4:F10000,AD4,'обр '!Y4:Y10000,A30)+SUMIFS(детс!O4:O10000,детс!F4:F10000,AD4,детс!Y4:Y10000,A30)+SUMIFS(культ!O4:O10000,культ!F4:F10000,AD4,культ!Y4:Y10000,A30)+SUMIFS(спорт!O4:O10000,спорт!F4:F10000,AD4,спорт!Y4:Y10000,A30)+SUMIFS(лечеб!O4:O10000,лечеб!F4:F10000,AD4,лечеб!Y4:Y10000,A30)+SUMIFS(Баня!O4:O10000,Баня!F4:F10000,AD4,Баня!Y4:Y10000,A30)+SUMIFS(Адм!O4:O10000,Адм!F4:F10000,AD4,Адм!Y4:Y10000,A30)+SUMIFS(С.Х!O4:O10001,С.Х!F4:F10001,AD4,С.Х!Y4:Y10001,A30)+SUMIFS(новостр!N4:N10000,новостр!F4:F10000,AD4,новостр!X4:X10000,A30)+SUMIFS(авт!K4:K10003,авт!F4:F10003,AD4,авт!X4:X10003,A30)+SUMIFS(ЖС!S4:S9999,ЖС!F4:F9999,AD4,ЖС!AK4:AK9999,A30)+SUMIFS(Пр.откр.тер!N4:N10000,Пр.откр.тер!F4:F10000,AD4,Пр.откр.тер!U4:U10000,A30)</f>
        <v>0</v>
      </c>
      <c r="AH30" s="507"/>
      <c r="AI30" s="499">
        <f>SUMIFS(произв!A4:A10000,произв!F4:F10000,AH4,произв!Y4:Y10000,A30)+SUMIFS(торг!A4:A10000,торг!F4:F10000,AH4,торг!Y4:Y10000,A30)+SUMIFS(склад!A4:A10000,склад!F4:F10000,AH4,склад!Y4:Y10000,A30)+SUMIFS('обр '!A4:A10000,'обр '!F4:F10000,AH4,'обр '!Y4:Y10000,A30)+SUMIFS(детс!A4:A10000,детс!F4:F10000,AH4,детс!Y4:Y10000,A30)+SUMIFS(культ!A4:A10000,культ!F4:F10000,AH4,культ!Y4:Y10000,A30)+SUMIFS(спорт!A4:A10000,спорт!F4:F10000,AH4,спорт!Y4:Y10000,A30)+SUMIFS(лечеб!A4:A10000,лечеб!F4:F10000,AH4,лечеб!Y4:Y10000,A30)+SUMIFS(Баня!A4:A10000,Баня!F4:F10000,AH4,Баня!Y4:Y10000,A30)+SUMIFS(Адм!A4:A10000,Адм!F4:F10000,AH4,Адм!Y4:Y10000,A30)+SUMIFS(С.Х!A4:A10001,С.Х!F4:F10001,AH4,С.Х!Y4:Y10001,A30)+SUMIFS(новостр!A4:A10000,новостр!F4:F10000,AH4,новостр!X4:X10000,A30)+SUMIFS(авт!A4:A10003,авт!F4:F10003,AH4,авт!X4:X10003,A30)+SUMIFS(ЖС!A4:A9999,ЖС!F4:F9999,AH4,ЖС!AK4:AK9999,A30)+SUMIFS(Пр.откр.тер!A4:A10000,Пр.откр.тер!F4:F10000,AH4,Пр.откр.тер!U4:U10000,A30)</f>
        <v>0</v>
      </c>
      <c r="AJ30" s="501"/>
      <c r="AK30" s="548">
        <f>SUMIFS(произв!O4:O10000,произв!F4:F10000,AH4,произв!Y4:Y10000,A30)+SUMIFS(торг!O4:O10000,торг!F4:F10000,AH4,торг!Y4:Y10000,A30)+SUMIFS(склад!O4:O10000,склад!F4:F10000,AH4,склад!Y4:Y10000,A30)+SUMIFS('обр '!O4:O10000,'обр '!F4:F10000,AH4,'обр '!Y4:Y10000,A30)+SUMIFS(детс!O4:O10000,детс!F4:F10000,AH4,детс!Y4:Y10000,A30)+SUMIFS(культ!O4:O10000,культ!F4:F10000,AH4,культ!Y4:Y10000,A30)+SUMIFS(спорт!O4:O10000,спорт!F4:F10000,AH4,спорт!Y4:Y10000,A30)+SUMIFS(лечеб!O4:O10000,лечеб!F4:F10000,AH4,лечеб!Y4:Y10000,A30)+SUMIFS(Баня!O4:O10000,Баня!F4:F10000,AH4,Баня!Y4:Y10000,A30)+SUMIFS(Адм!O4:O10000,Адм!F4:F10000,AH4,Адм!Y4:Y10000,A30)+SUMIFS(С.Х!O4:O10001,С.Х!F4:F10001,AH4,С.Х!Y4:Y10001,A30)+SUMIFS(новостр!N4:N10000,новостр!F4:F10000,AH4,новостр!X4:X10000,A30)+SUMIFS(авт!K4:K10003,авт!F4:F10003,AH4,авт!X4:X10003,A30)+SUMIFS(ЖС!S4:S9999,ЖС!F4:F9999,AH4,ЖС!AK4:AK9999,A30)+SUMIFS(Пр.откр.тер!N4:N10000,Пр.откр.тер!F4:F10000,AH4,Пр.откр.тер!U4:U10000,A30)</f>
        <v>0</v>
      </c>
      <c r="AL30" s="507"/>
      <c r="AM30" s="499">
        <f>SUMIFS(произв!A4:A10000,произв!F4:F10000,AL4,произв!Y4:Y10000,A30)+SUMIFS(торг!A4:A10000,торг!F4:F10000,AL4,торг!Y4:Y10000,A30)+SUMIFS(склад!A4:A10000,склад!F4:F10000,AL4,склад!Y4:Y10000,A30)+SUMIFS('обр '!A4:A10000,'обр '!F4:F10000,AL4,'обр '!Y4:Y10000,A30)+SUMIFS(детс!A4:A10000,детс!F4:F10000,AL4,детс!Y4:Y10000,A30)+SUMIFS(культ!A4:A10000,культ!F4:F10000,AL4,культ!Y4:Y10000,A30)+SUMIFS(спорт!A4:A10000,спорт!F4:F10000,AL4,спорт!Y4:Y10000,A30)+SUMIFS(лечеб!A4:A10000,лечеб!F4:F10000,AL4,лечеб!Y4:Y10000,A30)+SUMIFS(Баня!A4:A10000,Баня!F4:F10000,AL4,Баня!Y4:Y10000,A30)+SUMIFS(Адм!A4:A10000,Адм!F4:F10000,AL4,Адм!Y4:Y10000,A30)+SUMIFS(С.Х!A4:A10001,С.Х!F4:F10001,AL4,С.Х!Y4:Y10001,A30)+SUMIFS(новостр!A4:A10000,новостр!F4:F10000,AL4,новостр!X4:X10000,A30)+SUMIFS(авт!A4:A10003,авт!F4:F10003,AL4,авт!X4:X10003,A30)+SUMIFS(ЖС!A4:A9999,ЖС!F4:F9999,AL4,ЖС!AK4:AK9999,A30)+SUMIFS(Пр.откр.тер!A4:A10000,Пр.откр.тер!F4:F10000,AL4,Пр.откр.тер!U4:U10000,A30)</f>
        <v>1</v>
      </c>
      <c r="AN30" s="501"/>
      <c r="AO30" s="548">
        <f>SUMIFS(произв!O4:O10000,произв!F4:F10000,AL4,произв!Y4:Y10000,A30)+SUMIFS(торг!O4:O10000,торг!F4:F10000,AL4,торг!Y4:Y10000,A30)+SUMIFS(склад!O4:O10000,склад!F4:F10000,AL4,склад!Y4:Y10000,A30)+SUMIFS('обр '!O4:O10000,'обр '!F4:F10000,AL4,'обр '!Y4:Y10000,A30)+SUMIFS(детс!O4:O10000,детс!F4:F10000,AL4,детс!Y4:Y10000,A30)+SUMIFS(культ!O4:O10000,культ!F4:F10000,AL4,культ!Y4:Y10000,A30)+SUMIFS(спорт!O4:O10000,спорт!F4:F10000,AL4,спорт!Y4:Y10000,A30)+SUMIFS(лечеб!O4:O10000,лечеб!F4:F10000,AL4,лечеб!Y4:Y10000,A30)+SUMIFS(Баня!O4:O10000,Баня!F4:F10000,AL4,Баня!Y4:Y10000,A30)+SUMIFS(Адм!O4:O10000,Адм!F4:F10000,AL4,Адм!Y4:Y10000,A30)+SUMIFS(С.Х!O4:O10001,С.Х!F4:F10001,AL4,С.Х!Y4:Y10001,A30)+SUMIFS(новостр!N4:N10000,новостр!F4:F10000,AL4,новостр!X4:X10000,A30)+SUMIFS(авт!K4:K10003,авт!F4:F10003,AL4,авт!X4:X10003,A30)+SUMIFS(ЖС!S4:S9999,ЖС!F4:F9999,AL4,ЖС!AK4:AK9999,A30)+SUMIFS(Пр.откр.тер!N4:N10000,Пр.откр.тер!F4:F10000,AL4,Пр.откр.тер!U4:U10000,A30)</f>
        <v>0</v>
      </c>
      <c r="AP30" s="507"/>
      <c r="AQ30" s="499">
        <f>SUMIFS(произв!A4:A10000,произв!F4:F10000,AP4,произв!Y4:Y10000,A30)+SUMIFS(торг!A4:A10000,торг!F4:F10000,AP4,торг!Y4:Y10000,A30)+SUMIFS(склад!A4:A10000,склад!F4:F10000,AP4,склад!Y4:Y10000,A30)+SUMIFS('обр '!A4:A10000,'обр '!F4:F10000,AP4,'обр '!Y4:Y10000,A30)+SUMIFS(детс!A4:A10000,детс!F4:F10000,AP4,детс!Y4:Y10000,A30)+SUMIFS(культ!A4:A10000,культ!F4:F10000,AP4,культ!Y4:Y10000,A30)+SUMIFS(спорт!A4:A10000,спорт!F4:F10000,AP4,спорт!Y4:Y10000,A30)+SUMIFS(лечеб!A4:A10000,лечеб!F4:F10000,AP4,лечеб!Y4:Y10000,A30)+SUMIFS(Баня!A4:A10000,Баня!F4:F10000,AP4,Баня!Y4:Y10000,A30)+SUMIFS(Адм!A4:A10000,Адм!F4:F10000,AP4,Адм!Y4:Y10000,A30)+SUMIFS(С.Х!A4:A10001,С.Х!F4:F10001,AP4,С.Х!Y4:Y10001,A30)+SUMIFS(новостр!A4:A10000,новостр!F4:F10000,AP4,новостр!X4:X10000,A30)+SUMIFS(авт!A4:A10003,авт!F4:F10003,AP4,авт!X4:X10003,A30)+SUMIFS(ЖС!A4:A9999,ЖС!F4:F9999,AP4,ЖС!AK4:AK9999,A30)+SUMIFS(Пр.откр.тер!A4:A10000,Пр.откр.тер!F4:F10000,AP4,Пр.откр.тер!U4:U10000,A30)</f>
        <v>0</v>
      </c>
      <c r="AR30" s="501"/>
      <c r="AS30" s="549">
        <f>SUMIFS(произв!O4:O10000,произв!F4:F10000,AP4,произв!Y4:Y10000,A30)+SUMIFS(торг!O4:O10000,торг!F4:F10000,AP4,торг!Y4:Y10000,A30)+SUMIFS(склад!O4:O10000,склад!F4:F10000,AP4,склад!Y4:Y10000,A30)+SUMIFS('обр '!O4:O10000,'обр '!F4:F10000,AP4,'обр '!Y4:Y10000,A30)+SUMIFS(детс!O4:O10000,детс!F4:F10000,AP4,детс!Y4:Y10000,A30)+SUMIFS(культ!O4:O10000,культ!F4:F10000,AP4,культ!Y4:Y10000,A30)+SUMIFS(спорт!O4:O10000,спорт!F4:F10000,AP4,спорт!Y4:Y10000,A30)+SUMIFS(лечеб!O4:O10000,лечеб!F4:F10000,AP4,лечеб!Y4:Y10000,A30)+SUMIFS(Баня!O4:O10000,Баня!F4:F10000,AP4,Баня!Y4:Y10000,A30)+SUMIFS(Адм!O4:O10000,Адм!F4:F10000,AP4,Адм!Y4:Y10000,A30)+SUMIFS(С.Х!O4:O10001,С.Х!F4:F10001,AP4,С.Х!Y4:Y10001,A30)+SUMIFS(новостр!N4:N10000,новостр!F4:F10000,AP4,новостр!X4:X10000,A30)+SUMIFS(авт!K4:K10003,авт!F4:F10003,AP4,авт!X4:X10003,A30)+SUMIFS(ЖС!S4:S9999,ЖС!F4:F9999,AP4,ЖС!AK4:AK9999,A30)+SUMIFS(Пр.откр.тер!N4:N10000,Пр.откр.тер!F4:F10000,AP4,Пр.откр.тер!U4:U10000,A30)</f>
        <v>0</v>
      </c>
      <c r="AT30" s="507"/>
      <c r="AU30" s="499">
        <f>SUMIFS(произв!A4:A10000,произв!F4:F10000,AT4,произв!Y4:Y10000,A30)+SUMIFS(торг!A4:A10000,торг!F4:F10000,AT4,торг!Y4:Y10000,A30)+SUMIFS(склад!A4:A10000,склад!F4:F10000,AT4,склад!Y4:Y10000,A30)+SUMIFS('обр '!A4:A10000,'обр '!F4:F10000,AT4,'обр '!Y4:Y10000,A30)+SUMIFS(детс!A4:A10000,детс!F4:F10000,AT4,детс!Y4:Y10000,A30)+SUMIFS(культ!A4:A10000,культ!F4:F10000,AT4,культ!Y4:Y10000,A30)+SUMIFS(спорт!A4:A10000,спорт!F4:F10000,AT4,спорт!Y4:Y10000,A30)+SUMIFS(лечеб!A4:A10000,лечеб!F4:F10000,AT4,лечеб!Y4:Y10000,A30)+SUMIFS(Баня!A4:A10000,Баня!F4:F10000,AT4,Баня!Y4:Y10000,A30)+SUMIFS(Адм!A4:A10000,Адм!F4:F10000,AT4,Адм!Y4:Y10000,A30)+SUMIFS(С.Х!A4:A10001,С.Х!F4:F10001,AT4,С.Х!Y4:Y10001,A30)+SUMIFS(новостр!A4:A10000,новостр!F4:F10000,AT4,новостр!X4:X10000,A30)+SUMIFS(авт!A4:A10003,авт!F4:F10003,AT4,авт!X4:X10003,A30)+SUMIFS(ЖС!A4:A9999,ЖС!F4:F9999,AT4,ЖС!AK4:AK9999,A30)+SUMIFS(Пр.откр.тер!A4:A10000,Пр.откр.тер!F4:F10000,AT4,Пр.откр.тер!U4:U10000,A30)</f>
        <v>0</v>
      </c>
      <c r="AV30" s="501"/>
      <c r="AW30" s="548">
        <f>SUMIFS(произв!O4:O10000,произв!F4:F10000,AT4,произв!Y4:Y10000,A30)+SUMIFS(торг!O4:O10000,торг!F4:F10000,AT4,торг!Y4:Y10000,A30)+SUMIFS(склад!O4:O10000,склад!F4:F10000,AT4,склад!Y4:Y10000,A30)+SUMIFS('обр '!O4:O10000,'обр '!F4:F10000,AT4,'обр '!Y4:Y10000,A30)+SUMIFS(детс!O4:O10000,детс!F4:F10000,AT4,детс!Y4:Y10000,A30)+SUMIFS(культ!O4:O10000,культ!F4:F10000,AT4,культ!Y4:Y10000,A30)+SUMIFS(спорт!O4:O10000,спорт!F4:F10000,AT4,спорт!Y4:Y10000,A30)+SUMIFS(лечеб!O4:O10000,лечеб!F4:F10000,AT4,лечеб!Y4:Y10000,A30)+SUMIFS(Баня!O4:O10000,Баня!F4:F10000,AT4,Баня!Y4:Y10000,A30)+SUMIFS(Адм!O4:O10000,Адм!F4:F10000,AT4,Адм!Y4:Y10000,A30)+SUMIFS(С.Х!O4:O10001,С.Х!F4:F10001,AT4,С.Х!Y4:Y10001,A30)+SUMIFS(новостр!N4:N10000,новостр!F4:F10000,AT4,новостр!X4:X10000,A30)+SUMIFS(авт!K4:K10003,авт!F4:F10003,AT4,авт!X4:X10003,A30)+SUMIFS(ЖС!S4:S9999,ЖС!F4:F9999,AT4,ЖС!AK4:AK9999,A30)+SUMIFS(Пр.откр.тер!N4:N10000,Пр.откр.тер!F4:F10000,AT4,Пр.откр.тер!U4:U10000,A30)</f>
        <v>0</v>
      </c>
      <c r="AX30" s="507"/>
      <c r="AY30" s="499">
        <f>SUMIFS(произв!A4:A10000,произв!F4:F10000,AX4,произв!Y4:Y10000,A30)+SUMIFS(торг!A4:A10000,торг!F4:F10000,AX4,торг!Y4:Y10000,A30)+SUMIFS(склад!A4:A10000,склад!F4:F10000,AX4,склад!Y4:Y10000,A30)+SUMIFS('обр '!A4:A10000,'обр '!F4:F10000,AX4,'обр '!Y4:Y10000,A30)+SUMIFS(детс!A4:A10000,детс!F4:F10000,AX4,детс!Y4:Y10000,A30)+SUMIFS(культ!A4:A10000,культ!F4:F10000,AX4,культ!Y4:Y10000,A30)+SUMIFS(спорт!A4:A10000,спорт!F4:F10000,AX4,спорт!Y4:Y10000,A30)+SUMIFS(лечеб!A4:A10000,лечеб!F4:F10000,AX4,лечеб!Y4:Y10000,A30)+SUMIFS(Баня!A4:A10000,Баня!F4:F10000,AX4,Баня!Y4:Y10000,A30)+SUMIFS(Адм!A4:A10000,Адм!F4:F10000,AX4,Адм!Y4:Y10000,A30)+SUMIFS(С.Х!A4:A10001,С.Х!F4:F10001,AX4,С.Х!Y4:Y10001,A30)+SUMIFS(новостр!A4:A10000,новостр!F4:F10000,AX4,новостр!X4:X10000,A30)+SUMIFS(авт!A4:A10003,авт!F4:F10003,AX4,авт!X4:X10003,A30)+SUMIFS(ЖС!A4:A9999,ЖС!F4:F9999,AX4,ЖС!AK4:AK9999,A30)+SUMIFS(Пр.откр.тер!A4:A10000,Пр.откр.тер!F4:F10000,AX4,Пр.откр.тер!U4:U10000,A30)</f>
        <v>0</v>
      </c>
      <c r="AZ30" s="501"/>
      <c r="BA30" s="548">
        <f>SUMIFS(произв!O4:O10000,произв!F4:F10000,AX4,произв!Y4:Y10000,A30)+SUMIFS(торг!O4:O10000,торг!F4:F10000,AX4,торг!Y4:Y10000,A30)+SUMIFS(склад!O4:O10000,склад!F4:F10000,AX4,склад!Y4:Y10000,A30)+SUMIFS('обр '!O4:O10000,'обр '!F4:F10000,AX4,'обр '!Y4:Y10000,A30)+SUMIFS(детс!O4:O10000,детс!F4:F10000,AX4,детс!Y4:Y10000,A30)+SUMIFS(культ!O4:O10000,культ!F4:F10000,AX4,культ!Y4:Y10000,A30)+SUMIFS(спорт!O4:O10000,спорт!F4:F10000,AX4,спорт!Y4:Y10000,A30)+SUMIFS(лечеб!O4:O10000,лечеб!F4:F10000,AX4,лечеб!Y4:Y10000,A30)+SUMIFS(Баня!O4:O10000,Баня!F4:F10000,AX4,Баня!Y4:Y10000,A30)+SUMIFS(Адм!O4:O10000,Адм!F4:F10000,AX4,Адм!Y4:Y10000,A30)+SUMIFS(С.Х!O4:O10001,С.Х!F4:F10001,AX4,С.Х!Y4:Y10001,A30)+SUMIFS(новостр!N4:N10000,новостр!F4:F10000,AX4,новостр!X4:X10000,A30)+SUMIFS(авт!K4:K10003,авт!F4:F10003,AX4,авт!X4:X10003,A30)+SUMIFS(ЖС!S4:S9999,ЖС!F4:F9999,AX4,ЖС!AK4:AK9999,A30)+SUMIFS(Пр.откр.тер!N4:N10000,Пр.откр.тер!F4:F10000,AX4,Пр.откр.тер!U4:U10000,A30)</f>
        <v>0</v>
      </c>
      <c r="BB30" s="507"/>
      <c r="BC30" s="499">
        <f>SUMIFS(произв!A4:A10000,произв!F4:F10000,BB4,произв!Y4:Y10000,A30)+SUMIFS(торг!A4:A10000,торг!F4:F10000,BB4,торг!Y4:Y10000,A30)+SUMIFS(склад!A4:A10000,склад!F4:F10000,BB4,склад!Y4:Y10000,A30)+SUMIFS('обр '!A4:A10000,'обр '!F4:F10000,BB4,'обр '!Y4:Y10000,A30)+SUMIFS(детс!A4:A10000,детс!F4:F10000,BB4,детс!Y4:Y10000,A30)+SUMIFS(культ!A4:A10000,культ!F4:F10000,BB4,культ!Y4:Y10000,A30)+SUMIFS(спорт!A4:A10000,спорт!F4:F10000,BB4,спорт!Y4:Y10000,A30)+SUMIFS(лечеб!A4:A10000,лечеб!F4:F10000,BB4,лечеб!Y4:Y10000,A30)+SUMIFS(Баня!A4:A10000,Баня!F4:F10000,BB4,Баня!Y4:Y10000,A30)+SUMIFS(Адм!A4:A10000,Адм!F4:F10000,BB4,Адм!Y4:Y10000,A30)+SUMIFS(С.Х!A4:A10001,С.Х!F4:F10001,BB4,С.Х!Y4:Y10001,A30)+SUMIFS(новостр!A4:A10000,новостр!F4:F10000,BB4,новостр!X4:X10000,A30)+SUMIFS(авт!A4:A10003,авт!F4:F10003,BB4,авт!X4:X10003,A30)+SUMIFS(ЖС!A4:A9999,ЖС!F4:F9999,BB4,ЖС!AK4:AK9999,A30)+SUMIFS(Пр.откр.тер!A4:A10000,Пр.откр.тер!F4:F10000,BB4,Пр.откр.тер!U4:U10000,A30)</f>
        <v>0</v>
      </c>
      <c r="BD30" s="501"/>
      <c r="BE30" s="548">
        <f>SUMIFS(произв!O4:O10000,произв!F4:F10000,BB4,произв!Y4:Y10000,A30)+SUMIFS(торг!O4:O10000,торг!F4:F10000,BB4,торг!Y4:Y10000,A30)+SUMIFS(склад!O4:O10000,склад!F4:F10000,BB4,склад!Y4:Y10000,A30)+SUMIFS('обр '!O4:O10000,'обр '!F4:F10000,BB4,'обр '!Y4:Y10000,A30)+SUMIFS(детс!O4:O10000,детс!F4:F10000,BB4,детс!Y4:Y10000,A30)+SUMIFS(культ!O4:O10000,культ!F4:F10000,BB4,культ!Y4:Y10000,A30)+SUMIFS(спорт!O4:O10000,спорт!F4:F10000,BB4,спорт!Y4:Y10000,A30)+SUMIFS(лечеб!O4:O10000,лечеб!F4:F10000,BB4,лечеб!Y4:Y10000,A30)+SUMIFS(Баня!O4:O10000,Баня!F4:F10000,BB4,Баня!Y4:Y10000,A30)+SUMIFS(Адм!O4:O10000,Адм!F4:F10000,BB4,Адм!Y4:Y10000,A30)+SUMIFS(С.Х!O4:O10001,С.Х!F4:F10001,BB4,С.Х!Y4:Y10001,A30)+SUMIFS(новостр!N4:N10000,новостр!F4:F10000,BB4,новостр!X4:X10000,A30)+SUMIFS(авт!K4:K10003,авт!F4:F10003,BB4,авт!X4:X10003,A30)+SUMIFS(ЖС!S4:S9999,ЖС!F4:F9999,BB4,ЖС!AK4:AK9999,A30)+SUMIFS(Пр.откр.тер!N4:N10000,Пр.откр.тер!F4:F10000,BB4,Пр.откр.тер!U4:U10000,A30)</f>
        <v>0</v>
      </c>
      <c r="BF30" s="507"/>
      <c r="BG30" s="499">
        <f>SUMIFS(произв!A4:A10000,произв!F4:F10000,BF4,произв!Y4:Y10000,A30)+SUMIFS(торг!A4:A10000,торг!F4:F10000,BF4,торг!Y4:Y10000,A30)+SUMIFS(склад!A4:A10000,склад!F4:F10000,BF4,склад!Y4:Y10000,A30)+SUMIFS('обр '!A4:A10000,'обр '!F4:F10000,BF4,'обр '!Y4:Y10000,A30)+SUMIFS(детс!A4:A10000,детс!F4:F10000,BF4,детс!Y4:Y10000,A30)+SUMIFS(культ!A4:A10000,культ!F4:F10000,BF4,культ!Y4:Y10000,A30)+SUMIFS(спорт!A4:A10000,спорт!F4:F10000,BF4,спорт!Y4:Y10000,A30)+SUMIFS(лечеб!A4:A10000,лечеб!F4:F10000,BF4,лечеб!Y4:Y10000,A30)+SUMIFS(Баня!A4:A10000,Баня!F4:F10000,BF4,Баня!Y4:Y10000,A30)+SUMIFS(Адм!A4:A10000,Адм!F4:F10000,BF4,Адм!Y4:Y10000,A30)+SUMIFS(С.Х!A4:A10001,С.Х!F4:F10001,BF4,С.Х!Y4:Y10001,A30)+SUMIFS(новостр!A4:A10000,новостр!F4:F10000,BF4,новостр!X4:X10000,A30)+SUMIFS(авт!A4:A10003,авт!F4:F10003,BF4,авт!X4:X10003,A30)+SUMIFS(ЖС!A4:A9999,ЖС!F4:F9999,BF4,ЖС!AK4:AK9999,A30)+SUMIFS(Пр.откр.тер!A4:A10000,Пр.откр.тер!F4:F10000,BF4,Пр.откр.тер!U4:U10000,A30)</f>
        <v>0</v>
      </c>
      <c r="BH30" s="501"/>
      <c r="BI30" s="549">
        <f>SUMIFS(произв!O4:O10000,произв!F4:F10000,BF4,произв!Y4:Y10000,A30)+SUMIFS(торг!O4:O10000,торг!F4:F10000,BF4,торг!Y4:Y10000,A30)+SUMIFS(склад!O4:O10000,склад!F4:F10000,BF4,склад!Y4:Y10000,A30)+SUMIFS('обр '!O4:O10000,'обр '!F4:F10000,BF4,'обр '!Y4:Y10000,A30)+SUMIFS(детс!O4:O10000,детс!F4:F10000,BF4,детс!Y4:Y10000,A30)+SUMIFS(культ!O4:O10000,культ!F4:F10000,BF4,культ!Y4:Y10000,A30)+SUMIFS(спорт!O4:O10000,спорт!F4:F10000,BF4,спорт!Y4:Y10000,A30)+SUMIFS(лечеб!O4:O10000,лечеб!F4:F10000,BF4,лечеб!Y4:Y10000,A30)+SUMIFS(Баня!O4:O10000,Баня!F4:F10000,BF4,Баня!Y4:Y10000,A30)+SUMIFS(Адм!O4:O10000,Адм!F4:F10000,BF4,Адм!Y4:Y10000,A30)+SUMIFS(С.Х!O4:O10001,С.Х!F4:F10001,BF4,С.Х!Y4:Y10001,A30)+SUMIFS(новостр!N4:N10000,новостр!F4:F10000,BF4,новостр!X4:X10000,A30)+SUMIFS(авт!K4:K10003,авт!F4:F10003,BF4,авт!X4:X10003,A30)+SUMIFS(ЖС!S4:S9999,ЖС!F4:F9999,BF4,ЖС!AK4:AK9999,A30)+SUMIFS(Пр.откр.тер!N4:N10000,Пр.откр.тер!F4:F10000,BF4,Пр.откр.тер!U4:U10000,A30)</f>
        <v>0</v>
      </c>
      <c r="BJ30" s="507"/>
      <c r="BK30" s="499">
        <f>SUMIFS(произв!A4:A10000,произв!F4:F10000,BJ4,произв!Y4:Y10000,A30)+SUMIFS(торг!A4:A10000,торг!F4:F10000,BJ4,торг!Y4:Y10000,A30)+SUMIFS(склад!A4:A10000,склад!F4:F10000,BJ4,склад!Y4:Y10000,A30)+SUMIFS('обр '!A4:A10000,'обр '!F4:F10000,BJ4,'обр '!Y4:Y10000,A30)+SUMIFS(детс!A4:A10000,детс!F4:F10000,BJ4,детс!Y4:Y10000,A30)+SUMIFS(культ!A4:A10000,культ!F4:F10000,BJ4,культ!Y4:Y10000,A30)+SUMIFS(спорт!A4:A10000,спорт!F4:F10000,BJ4,спорт!Y4:Y10000,A30)+SUMIFS(лечеб!A4:A10000,лечеб!F4:F10000,BJ4,лечеб!Y4:Y10000,A30)+SUMIFS(Баня!A4:A10000,Баня!F4:F10000,BJ4,Баня!Y4:Y10000,A30)+SUMIFS(Адм!A4:A10000,Адм!F4:F10000,BJ4,Адм!Y4:Y10000,A30)+SUMIFS(С.Х!A4:A10001,С.Х!F4:F10001,BJ4,С.Х!Y4:Y10001,A30)+SUMIFS(новостр!A4:A10000,новостр!F4:F10000,BJ4,новостр!X4:X10000,A30)+SUMIFS(авт!A4:A10003,авт!F4:F10003,BJ4,авт!X4:X10003,A30)+SUMIFS(ЖС!A4:A9999,ЖС!F4:F9999,BJ4,ЖС!AK4:AK9999,A30)+SUMIFS(Пр.откр.тер!A4:A10000,Пр.откр.тер!F4:F10000,BJ4,Пр.откр.тер!U4:U10000,A30)</f>
        <v>0</v>
      </c>
      <c r="BL30" s="501"/>
      <c r="BM30" s="548">
        <f>SUMIFS(произв!O4:O10000,произв!F4:F10000,BJ4,произв!Y4:Y10000,A30)+SUMIFS(торг!O4:O10000,торг!F4:F10000,BJ4,торг!Y4:Y10000,A30)+SUMIFS(склад!O4:O10000,склад!F4:F10000,BJ4,склад!Y4:Y10000,A30)+SUMIFS('обр '!O4:O10000,'обр '!F4:F10000,BJ4,'обр '!Y4:Y10000,A30)+SUMIFS(детс!O4:O10000,детс!F4:F10000,BJ4,детс!Y4:Y10000,A30)+SUMIFS(культ!O4:O10000,культ!F4:F10000,BJ4,культ!Y4:Y10000,A30)+SUMIFS(спорт!O4:O10000,спорт!F4:F10000,BJ4,спорт!Y4:Y10000,A30)+SUMIFS(лечеб!O4:O10000,лечеб!F4:F10000,BJ4,лечеб!Y4:Y10000,A30)+SUMIFS(Баня!O4:O10000,Баня!F4:F10000,BJ4,Баня!Y4:Y10000,A30)+SUMIFS(Адм!O4:O10000,Адм!F4:F10000,BJ4,Адм!Y4:Y10000,A30)+SUMIFS(С.Х!O4:O10001,С.Х!F4:F10001,BJ4,С.Х!Y4:Y10001,A30)+SUMIFS(новостр!N4:N10000,новостр!F4:F10000,BJ4,новостр!X4:X10000,A30)+SUMIFS(авт!K4:K10003,авт!F4:F10003,BJ4,авт!X4:X10003,A30)+SUMIFS(ЖС!S4:S9999,ЖС!F4:F9999,BJ4,ЖС!AK4:AK9999,A30)+SUMIFS(Пр.откр.тер!N4:N10000,Пр.откр.тер!F4:F10000,BJ4,Пр.откр.тер!U4:U10000,A30)</f>
        <v>0</v>
      </c>
      <c r="BN30" s="507"/>
      <c r="BO30" s="499">
        <f>SUMIFS(произв!A4:A10000,произв!F4:F10000,BN4,произв!Y4:Y10000,A30)+SUMIFS(торг!A4:A10000,торг!F4:F10000,BN4,торг!Y4:Y10000,A30)+SUMIFS(склад!A4:A10000,склад!F4:F10000,BN4,склад!Y4:Y10000,A30)+SUMIFS('обр '!A4:A10000,'обр '!F4:F10000,BN4,'обр '!Y4:Y10000,A30)+SUMIFS(детс!A4:A10000,детс!F4:F10000,BN4,детс!Y4:Y10000,A30)+SUMIFS(культ!A4:A10000,культ!F4:F10000,BN4,культ!Y4:Y10000,A30)+SUMIFS(спорт!A4:A10000,спорт!F4:F10000,BN4,спорт!Y4:Y10000,A30)+SUMIFS(лечеб!A4:A10000,лечеб!F4:F10000,BN4,лечеб!Y4:Y10000,A30)+SUMIFS(Баня!A4:A10000,Баня!F4:F10000,BN4,Баня!Y4:Y10000,A30)+SUMIFS(Адм!A4:A10000,Адм!F4:F10000,BN4,Адм!Y4:Y10000,A30)+SUMIFS(С.Х!A4:A10001,С.Х!F4:F10001,BN4,С.Х!Y4:Y10001,A30)+SUMIFS(новостр!A4:A10000,новостр!F4:F10000,BN4,новостр!X4:X10000,A30)+SUMIFS(авт!A4:A10003,авт!F4:F10003,BN4,авт!X4:X10003,A30)+SUMIFS(ЖС!A4:A9999,ЖС!F4:F9999,BN4,ЖС!AK4:AK9999,A30)+SUMIFS(Пр.откр.тер!A4:A10000,Пр.откр.тер!F4:F10000,BN4,Пр.откр.тер!U4:U10000,A30)</f>
        <v>0</v>
      </c>
      <c r="BP30" s="501"/>
      <c r="BQ30" s="548">
        <f>SUMIFS(произв!O4:O10000,произв!F4:F10000,BN4,произв!Y4:Y10000,A30)+SUMIFS(торг!O4:O10000,торг!F4:F10000,BN4,торг!Y4:Y10000,A30)+SUMIFS(склад!O4:O10000,склад!F4:F10000,BN4,склад!Y4:Y10000,A30)+SUMIFS('обр '!O4:O10000,'обр '!F4:F10000,BN4,'обр '!Y4:Y10000,A30)+SUMIFS(детс!O4:O10000,детс!F4:F10000,BN4,детс!Y4:Y10000,A30)+SUMIFS(культ!O4:O10000,культ!F4:F10000,BN4,культ!Y4:Y10000,A30)+SUMIFS(спорт!O4:O10000,спорт!F4:F10000,BN4,спорт!Y4:Y10000,A30)+SUMIFS(лечеб!O4:O10000,лечеб!F4:F10000,BN4,лечеб!Y4:Y10000,A30)+SUMIFS(Баня!O4:O10000,Баня!F4:F10000,BN4,Баня!Y4:Y10000,A30)+SUMIFS(Адм!O4:O10000,Адм!F4:F10000,BN4,Адм!Y4:Y10000,A30)+SUMIFS(С.Х!O4:O10001,С.Х!F4:F10001,BN4,С.Х!Y4:Y10001,A30)+SUMIFS(новостр!N4:N10000,новостр!F4:F10000,BN4,новостр!X4:X10000,A30)+SUMIFS(авт!K4:K10003,авт!F4:F10003,BN4,авт!X4:X10003,A30)+SUMIFS(ЖС!S4:S9999,ЖС!F4:F9999,BN4,ЖС!AK4:AK9999,A30)+SUMIFS(Пр.откр.тер!N4:N10000,Пр.откр.тер!F4:F10000,BN4,Пр.откр.тер!U4:U10000,A30)</f>
        <v>0</v>
      </c>
      <c r="BR30" s="507"/>
      <c r="BS30" s="499">
        <f>SUMIFS(произв!A4:A10000,произв!F4:F10000,BR4,произв!Y4:Y10000,A30)+SUMIFS(торг!A4:A10000,торг!F4:F10000,BR4,торг!Y4:Y10000,A30)+SUMIFS(склад!A4:A10000,склад!F4:F10000,BR4,склад!Y4:Y10000,A30)+SUMIFS('обр '!A4:A10000,'обр '!F4:F10000,BR4,'обр '!Y4:Y10000,A30)+SUMIFS(детс!A4:A10000,детс!F4:F10000,BR4,детс!Y4:Y10000,A30)+SUMIFS(культ!A4:A10000,культ!F4:F10000,BR4,культ!Y4:Y10000,A30)+SUMIFS(спорт!A4:A10000,спорт!F4:F10000,BR4,спорт!Y4:Y10000,A30)+SUMIFS(лечеб!A4:A10000,лечеб!F4:F10000,BR4,лечеб!Y4:Y10000,A30)+SUMIFS(Баня!A4:A10000,Баня!F4:F10000,BR4,Баня!Y4:Y10000,A30)+SUMIFS(Адм!A4:A10000,Адм!F4:F10000,BR4,Адм!Y4:Y10000,A30)+SUMIFS(С.Х!A4:A10001,С.Х!F4:F10001,BR4,С.Х!Y4:Y10001,A30)+SUMIFS(новостр!A4:A10000,новостр!F4:F10000,BR4,новостр!X4:X10000,A30)+SUMIFS(авт!A4:A10003,авт!F4:F10003,BR4,авт!X4:X10003,A30)+SUMIFS(ЖС!A4:A9999,ЖС!F4:F9999,BR4,ЖС!AK4:AK9999,A30)+SUMIFS(Пр.откр.тер!A4:A10000,Пр.откр.тер!F4:F10000,BR4,Пр.откр.тер!U4:U10000,A30)</f>
        <v>0</v>
      </c>
      <c r="BT30" s="501"/>
      <c r="BU30" s="548">
        <f>SUMIFS(произв!O4:O10000,произв!F4:F10000,BR4,произв!Y4:Y10000,A30)+SUMIFS(торг!O4:O10000,торг!F4:F10000,BR4,торг!Y4:Y10000,A30)+SUMIFS(склад!O4:O10000,склад!F4:F10000,BR4,склад!Y4:Y10000,A30)+SUMIFS('обр '!O4:O10000,'обр '!F4:F10000,BR4,'обр '!Y4:Y10000,A30)+SUMIFS(детс!O4:O10000,детс!F4:F10000,BR4,детс!Y4:Y10000,A30)+SUMIFS(культ!O4:O10000,культ!F4:F10000,BR4,культ!Y4:Y10000,A30)+SUMIFS(спорт!O4:O10000,спорт!F4:F10000,BR4,спорт!Y4:Y10000,A30)+SUMIFS(лечеб!O4:O10000,лечеб!F4:F10000,BR4,лечеб!Y4:Y10000,A30)+SUMIFS(Баня!O4:O10000,Баня!F4:F10000,BR4,Баня!Y4:Y10000,A30)+SUMIFS(Адм!O4:O10000,Адм!F4:F10000,BR4,Адм!Y4:Y10000,A30)+SUMIFS(С.Х!O4:O10001,С.Х!F4:F10001,BR4,С.Х!Y4:Y10001,A30)+SUMIFS(новостр!N4:N10000,новостр!F4:F10000,BR4,новостр!X4:X10000,A30)+SUMIFS(авт!K4:K10003,авт!F4:F10003,BR4,авт!X4:X10003,A30)+SUMIFS(ЖС!S4:S9999,ЖС!F4:F9999,BR4,ЖС!AK4:AK9999,A30)+SUMIFS(Пр.откр.тер!N4:N10000,Пр.откр.тер!F4:F10000,BR4,Пр.откр.тер!U4:U10000,A30)</f>
        <v>0</v>
      </c>
      <c r="BV30" s="507"/>
      <c r="BW30" s="499">
        <f>SUMIFS(произв!A4:A10000,произв!F4:F10000,BV4,произв!Y4:Y10000,A30)+SUMIFS(торг!A4:A10000,торг!F4:F10000,BV4,торг!Y4:Y10000,A30)+SUMIFS(склад!A4:A10000,склад!F4:F10000,BV4,склад!Y4:Y10000,A30)+SUMIFS('обр '!A4:A10000,'обр '!F4:F10000,BV4,'обр '!Y4:Y10000,A30)+SUMIFS(детс!A4:A10000,детс!F4:F10000,BV4,детс!Y4:Y10000,A30)+SUMIFS(культ!A4:A10000,культ!F4:F10000,BV4,культ!Y4:Y10000,A30)+SUMIFS(спорт!A4:A10000,спорт!F4:F10000,BV4,спорт!Y4:Y10000,A30)+SUMIFS(лечеб!A4:A10000,лечеб!F4:F10000,BV4,лечеб!Y4:Y10000,A30)+SUMIFS(Баня!A4:A10000,Баня!F4:F10000,BV4,Баня!Y4:Y10000,A30)+SUMIFS(Адм!A4:A10000,Адм!F4:F10000,BV4,Адм!Y4:Y10000,A30)+SUMIFS(С.Х!A4:A10001,С.Х!F4:F10001,BV4,С.Х!Y4:Y10001,A30)+SUMIFS(новостр!A4:A10000,новостр!F4:F10000,BV4,новостр!X4:X10000,A30)+SUMIFS(авт!A4:A10003,авт!F4:F10003,BV4,авт!X4:X10003,A30)+SUMIFS(ЖС!A4:A9999,ЖС!F4:F9999,BV4,ЖС!AK4:AK9999,A30)+SUMIFS(Пр.откр.тер!A4:A10000,Пр.откр.тер!F4:F10000,BV4,Пр.откр.тер!U4:U10000,A30)</f>
        <v>1</v>
      </c>
      <c r="BX30" s="501"/>
      <c r="BY30" s="548">
        <f>SUMIFS(произв!O4:O10000,произв!F4:F10000,BV4,произв!Y4:Y10000,A30)+SUMIFS(торг!O4:O10000,торг!F4:F10000,BV4,торг!Y4:Y10000,A30)+SUMIFS(склад!O4:O10000,склад!F4:F10000,BV4,склад!Y4:Y10000,A30)+SUMIFS('обр '!O4:O10000,'обр '!F4:F10000,BV4,'обр '!Y4:Y10000,A30)+SUMIFS(детс!O4:O10000,детс!F4:F10000,BV4,детс!Y4:Y10000,A30)+SUMIFS(культ!O4:O10000,культ!F4:F10000,BV4,культ!Y4:Y10000,A30)+SUMIFS(спорт!O4:O10000,спорт!F4:F10000,BV4,спорт!Y4:Y10000,A30)+SUMIFS(лечеб!O4:O10000,лечеб!F4:F10000,BV4,лечеб!Y4:Y10000,A30)+SUMIFS(Баня!O4:O10000,Баня!F4:F10000,BV4,Баня!Y4:Y10000,A30)+SUMIFS(Адм!O4:O10000,Адм!F4:F10000,BV4,Адм!Y4:Y10000,A30)+SUMIFS(С.Х!O4:O10001,С.Х!F4:F10001,BV4,С.Х!Y4:Y10001,A30)+SUMIFS(новостр!N4:N10000,новостр!F4:F10000,BV4,новостр!X4:X10000,A30)+SUMIFS(авт!K4:K10003,авт!F4:F10003,BV4,авт!X4:X10003,A30)+SUMIFS(ЖС!S4:S9999,ЖС!F4:F9999,BV4,ЖС!AK4:AK9999,A30)+SUMIFS(Пр.откр.тер!N4:N10000,Пр.откр.тер!F4:F10000,BV4,Пр.откр.тер!U4:U10000,A30)</f>
        <v>0</v>
      </c>
      <c r="BZ30" s="507"/>
      <c r="CA30" s="499">
        <f>SUMIFS(произв!A4:A10000,произв!F4:F10000,BZ4,произв!Y4:Y10000,A30)+SUMIFS(торг!A4:A10000,торг!F4:F10000,BZ4,торг!Y4:Y10000,A30)+SUMIFS(склад!A4:A10000,склад!F4:F10000,BZ4,склад!Y4:Y10000,A30)+SUMIFS('обр '!A4:A10000,'обр '!F4:F10000,BZ4,'обр '!Y4:Y10000,A30)+SUMIFS(детс!A4:A10000,детс!F4:F10000,BZ4,детс!Y4:Y10000,A30)+SUMIFS(культ!A4:A10000,культ!F4:F10000,BZ4,культ!Y4:Y10000,A30)+SUMIFS(спорт!A4:A10000,спорт!F4:F10000,BZ4,спорт!Y4:Y10000,A30)+SUMIFS(лечеб!A4:A10000,лечеб!F4:F10000,BZ4,лечеб!Y4:Y10000,A30)+SUMIFS(Баня!A4:A10000,Баня!F4:F10000,BZ4,Баня!Y4:Y10000,A30)+SUMIFS(Адм!A4:A10000,Адм!F4:F10000,BZ4,Адм!Y4:Y10000,A30)+SUMIFS(С.Х!A4:A10001,С.Х!F4:F10001,BZ4,С.Х!Y4:Y10001,A30)+SUMIFS(новостр!A4:A10000,новостр!F4:F10000,BZ4,новостр!X4:X10000,A30)+SUMIFS(авт!A4:A10003,авт!F4:F10003,BZ4,авт!X4:X10003,A30)+SUMIFS(ЖС!A4:A9999,ЖС!F4:F9999,BZ4,ЖС!AK4:AK9999,A30)+SUMIFS(Пр.откр.тер!A4:A10000,Пр.откр.тер!F4:F10000,BZ4,Пр.откр.тер!U4:U10000,A30)</f>
        <v>0</v>
      </c>
      <c r="CB30" s="501"/>
      <c r="CC30" s="549">
        <f>SUMIFS(произв!O4:O10000,произв!F4:F10000,BZ4,произв!Y4:Y10000,A30)+SUMIFS(торг!O4:O10000,торг!F4:F10000,BZ4,торг!Y4:Y10000,A30)+SUMIFS(склад!O4:O10000,склад!F4:F10000,BZ4,склад!Y4:Y10000,A30)+SUMIFS('обр '!O4:O10000,'обр '!F4:F10000,BZ4,'обр '!Y4:Y10000,A30)+SUMIFS(детс!O4:O10000,детс!F4:F10000,BZ4,детс!Y4:Y10000,A30)+SUMIFS(культ!O4:O10000,культ!F4:F10000,BZ4,культ!Y4:Y10000,A30)+SUMIFS(спорт!O4:O10000,спорт!F4:F10000,BZ4,спорт!Y4:Y10000,A30)+SUMIFS(лечеб!O4:O10000,лечеб!F4:F10000,BZ4,лечеб!Y4:Y10000,A30)+SUMIFS(Баня!O4:O10000,Баня!F4:F10000,BZ4,Баня!Y4:Y10000,A30)+SUMIFS(Адм!O4:O10000,Адм!F4:F10000,BZ4,Адм!Y4:Y10000,A30)+SUMIFS(С.Х!O4:O10001,С.Х!F4:F10001,BZ4,С.Х!Y4:Y10001,A30)+SUMIFS(новостр!N4:N10000,новостр!F4:F10000,BZ4,новостр!X4:X10000,A30)+SUMIFS(авт!K4:K10003,авт!F4:F10003,BZ4,авт!X4:X10003,A30)+SUMIFS(ЖС!S4:S9999,ЖС!F4:F9999,BZ4,ЖС!AK4:AK9999,A30)+SUMIFS(Пр.откр.тер!N4:N10000,Пр.откр.тер!F4:F10000,BZ4,Пр.откр.тер!U4:U10000,A30)</f>
        <v>0</v>
      </c>
      <c r="CD30" s="507"/>
      <c r="CE30" s="499">
        <f>SUMIFS(произв!A4:A10000,произв!F4:F10000,CD4,произв!Y4:Y10000,A30)+SUMIFS(торг!A4:A10000,торг!F4:F10000,CD4,торг!Y4:Y10000,A30)+SUMIFS(склад!A4:A10000,склад!F4:F10000,CD4,склад!Y4:Y10000,A30)+SUMIFS('обр '!A4:A10000,'обр '!F4:F10000,CD4,'обр '!Y4:Y10000,A30)+SUMIFS(детс!A4:A10000,детс!F4:F10000,CD4,детс!Y4:Y10000,A30)+SUMIFS(культ!A4:A10000,культ!F4:F10000,CD4,культ!Y4:Y10000,A30)+SUMIFS(спорт!A4:A10000,спорт!F4:F10000,CD4,спорт!Y4:Y10000,A30)+SUMIFS(лечеб!A4:A10000,лечеб!F4:F10000,CD4,лечеб!Y4:Y10000,A30)+SUMIFS(Баня!A4:A10000,Баня!F4:F10000,CD4,Баня!Y4:Y10000,A30)+SUMIFS(Адм!A4:A10000,Адм!F4:F10000,CD4,Адм!Y4:Y10000,A30)+SUMIFS(С.Х!A4:A10001,С.Х!F4:F10001,CD4,С.Х!Y4:Y10001,A30)+SUMIFS(новостр!A4:A10000,новостр!F4:F10000,CD4,новостр!X4:X10000,A30)+SUMIFS(авт!A4:A10003,авт!F4:F10003,CD4,авт!X4:X10003,A30)+SUMIFS(ЖС!A4:A9999,ЖС!F4:F9999,CD4,ЖС!AK4:AK9999,A30)+SUMIFS(Пр.откр.тер!A4:A10000,Пр.откр.тер!F4:F10000,CD4,Пр.откр.тер!U4:U10000,A30)</f>
        <v>0</v>
      </c>
      <c r="CF30" s="501"/>
      <c r="CG30" s="548">
        <f>SUMIFS(произв!O4:O10000,произв!F4:F10000,CD4,произв!Y4:Y10000,A30)+SUMIFS(торг!O4:O10000,торг!F4:F10000,CD4,торг!Y4:Y10000,A30)+SUMIFS(склад!O4:O10000,склад!F4:F10000,CD4,склад!Y4:Y10000,A30)+SUMIFS('обр '!O4:O10000,'обр '!F4:F10000,CD4,'обр '!Y4:Y10000,A30)+SUMIFS(детс!O4:O10000,детс!F4:F10000,CD4,детс!Y4:Y10000,A30)+SUMIFS(культ!O4:O10000,культ!F4:F10000,CD4,культ!Y4:Y10000,A30)+SUMIFS(спорт!O4:O10000,спорт!F4:F10000,CD4,спорт!Y4:Y10000,A30)+SUMIFS(лечеб!O4:O10000,лечеб!F4:F10000,CD4,лечеб!Y4:Y10000,A30)+SUMIFS(Баня!O4:O10000,Баня!F4:F10000,CD4,Баня!Y4:Y10000,A30)+SUMIFS(Адм!O4:O10000,Адм!F4:F10000,CD4,Адм!Y4:Y10000,A30)+SUMIFS(С.Х!O4:O10001,С.Х!F4:F10001,CD4,С.Х!Y4:Y10001,A30)+SUMIFS(новостр!N4:N10000,новостр!F4:F10000,CD4,новостр!X4:X10000,A30)+SUMIFS(авт!K4:K10003,авт!F4:F10003,CD4,авт!X4:X10003,A30)+SUMIFS(ЖС!S4:S9999,ЖС!F4:F9999,CD4,ЖС!AK4:AK9999,A30)+SUMIFS(Пр.откр.тер!N4:N10000,Пр.откр.тер!F4:F10000,CD4,Пр.откр.тер!U4:U10000,A30)</f>
        <v>0</v>
      </c>
      <c r="CH30" s="507"/>
      <c r="CI30" s="499">
        <f>SUMIFS(произв!A4:A10000,произв!F4:F10000,CH4,произв!Y4:Y10000,A30)+SUMIFS(торг!A4:A10000,торг!F4:F10000,CH4,торг!Y4:Y10000,A30)+SUMIFS(склад!A4:A10000,склад!F4:F10000,CH4,склад!Y4:Y10000,A30)+SUMIFS('обр '!A4:A10000,'обр '!F4:F10000,CH4,'обр '!Y4:Y10000,A30)+SUMIFS(детс!A4:A10000,детс!F4:F10000,CH4,детс!Y4:Y10000,A30)+SUMIFS(культ!A4:A10000,культ!F4:F10000,CH4,культ!Y4:Y10000,A30)+SUMIFS(спорт!A4:A10000,спорт!F4:F10000,CH4,спорт!Y4:Y10000,A30)+SUMIFS(лечеб!A4:A10000,лечеб!F4:F10000,CH4,лечеб!Y4:Y10000,A30)+SUMIFS(Баня!A4:A10000,Баня!F4:F10000,CH4,Баня!Y4:Y10000,A30)+SUMIFS(Адм!A4:A10000,Адм!F4:F10000,CH4,Адм!Y4:Y10000,A30)+SUMIFS(С.Х!A4:A10001,С.Х!F4:F10001,CH4,С.Х!Y4:Y10001,A30)+SUMIFS(новостр!A4:A10000,новостр!F4:F10000,CH4,новостр!X4:X10000,A30)+SUMIFS(авт!A4:A10003,авт!F4:F10003,CH4,авт!X4:X10003,A30)+SUMIFS(ЖС!A4:A9999,ЖС!F4:F9999,CH4,ЖС!AK4:AK9999,A30)+SUMIFS(Пр.откр.тер!A4:A10000,Пр.откр.тер!F4:F10000,CH4,Пр.откр.тер!U4:U10000,A30)</f>
        <v>0</v>
      </c>
      <c r="CJ30" s="501"/>
      <c r="CK30" s="548">
        <f>SUMIFS(произв!O4:O10000,произв!F4:F10000,CH4,произв!Y4:Y10000,A30)+SUMIFS(торг!O4:O10000,торг!F4:F10000,CH4,торг!Y4:Y10000,A30)+SUMIFS(склад!O4:O10000,склад!F4:F10000,CH4,склад!Y4:Y10000,A30)+SUMIFS('обр '!O4:O10000,'обр '!F4:F10000,CH4,'обр '!Y4:Y10000,A30)+SUMIFS(детс!O4:O10000,детс!F4:F10000,CH4,детс!Y4:Y10000,A30)+SUMIFS(культ!O4:O10000,культ!F4:F10000,CH4,культ!Y4:Y10000,A30)+SUMIFS(спорт!O4:O10000,спорт!F4:F10000,CH4,спорт!Y4:Y10000,A30)+SUMIFS(лечеб!O4:O10000,лечеб!F4:F10000,CH4,лечеб!Y4:Y10000,A30)+SUMIFS(Баня!O4:O10000,Баня!F4:F10000,CH4,Баня!Y4:Y10000,A30)+SUMIFS(Адм!O4:O10000,Адм!F4:F10000,CH4,Адм!Y4:Y10000,A30)+SUMIFS(С.Х!O4:O10001,С.Х!F4:F10001,CH4,С.Х!Y4:Y10001,A30)+SUMIFS(новостр!N4:N10000,новостр!F4:F10000,CH4,новостр!X4:X10000,A30)+SUMIFS(авт!K4:K10003,авт!F4:F10003,CH4,авт!X4:X10003,A30)+SUMIFS(ЖС!S4:S9999,ЖС!F4:F9999,CH4,ЖС!AK4:AK9999,A30)+SUMIFS(Пр.откр.тер!N4:N10000,Пр.откр.тер!F4:F10000,CH4,Пр.откр.тер!U4:U10000,A30)</f>
        <v>0</v>
      </c>
    </row>
    <row r="31" spans="1:89" ht="21" thickBot="1">
      <c r="A31" s="540" t="s">
        <v>793</v>
      </c>
      <c r="B31" s="582">
        <f>SUM(B7:B30)</f>
        <v>204</v>
      </c>
      <c r="C31" s="583">
        <f>O31+S31+W31+AA31+AE31+AI31+AM31+AQ31+AU31+AY31+BC31+BG31+BK31+BO31+BS31+BW31+CA31+CE31+CI31</f>
        <v>146</v>
      </c>
      <c r="D31" s="2330">
        <f>SUM(D7:D30)</f>
        <v>11191.8</v>
      </c>
      <c r="E31" s="2328">
        <f>Q31+U31+Y31+AC31+AG31+AK31+AO31+AS31+AW31+BA31+BE31+BI31+BM31+BQ31+BU31+BY31+CC31+CG31+CK31</f>
        <v>19492.400000000001</v>
      </c>
      <c r="F31" s="529">
        <f>F30+F29+F28+F27+F26+F25+F24+F23+F22+F21+F20+F19+F18+F17+F16+F15+F14+F13+F12+F11+F10+F9+F8+F7</f>
        <v>74</v>
      </c>
      <c r="G31" s="530">
        <f t="shared" ref="G31:BV31" si="2">G30+G29+G28+G27+G26+G25+G24+G23+G22+G21+G20+G19+G18+G17+G16+G15+G14+G13+G12+G11+G10+G9+G8+G7</f>
        <v>81</v>
      </c>
      <c r="H31" s="531">
        <f t="shared" si="2"/>
        <v>3407</v>
      </c>
      <c r="I31" s="532">
        <f t="shared" si="2"/>
        <v>3692.4</v>
      </c>
      <c r="J31" s="2100">
        <f>B31/B34*100%</f>
        <v>1</v>
      </c>
      <c r="K31" s="2100">
        <f>C31/C34*100%</f>
        <v>1</v>
      </c>
      <c r="L31" s="2100">
        <f>D31/D34*100%</f>
        <v>1</v>
      </c>
      <c r="M31" s="2100">
        <f>E31/E34*100%</f>
        <v>1</v>
      </c>
      <c r="N31" s="509">
        <f t="shared" si="2"/>
        <v>0</v>
      </c>
      <c r="O31" s="273">
        <f t="shared" si="2"/>
        <v>17</v>
      </c>
      <c r="P31" s="497">
        <f t="shared" si="2"/>
        <v>0</v>
      </c>
      <c r="Q31" s="510">
        <f t="shared" si="2"/>
        <v>0</v>
      </c>
      <c r="R31" s="509">
        <f t="shared" si="2"/>
        <v>0</v>
      </c>
      <c r="S31" s="273">
        <f t="shared" si="2"/>
        <v>17</v>
      </c>
      <c r="T31" s="497">
        <f t="shared" si="2"/>
        <v>0</v>
      </c>
      <c r="U31" s="503">
        <f t="shared" si="2"/>
        <v>0</v>
      </c>
      <c r="V31" s="509">
        <f t="shared" si="2"/>
        <v>0</v>
      </c>
      <c r="W31" s="273">
        <f t="shared" si="2"/>
        <v>26</v>
      </c>
      <c r="X31" s="497">
        <f t="shared" si="2"/>
        <v>0</v>
      </c>
      <c r="Y31" s="510">
        <f t="shared" si="2"/>
        <v>0</v>
      </c>
      <c r="Z31" s="643">
        <f t="shared" si="2"/>
        <v>0</v>
      </c>
      <c r="AA31" s="644">
        <f t="shared" si="2"/>
        <v>5</v>
      </c>
      <c r="AB31" s="645">
        <f t="shared" si="2"/>
        <v>0</v>
      </c>
      <c r="AC31" s="646">
        <f t="shared" si="2"/>
        <v>805</v>
      </c>
      <c r="AD31" s="509">
        <f t="shared" si="2"/>
        <v>0</v>
      </c>
      <c r="AE31" s="273">
        <f t="shared" si="2"/>
        <v>25</v>
      </c>
      <c r="AF31" s="497">
        <f t="shared" si="2"/>
        <v>0</v>
      </c>
      <c r="AG31" s="510">
        <f t="shared" si="2"/>
        <v>3270</v>
      </c>
      <c r="AH31" s="509">
        <f t="shared" si="2"/>
        <v>0</v>
      </c>
      <c r="AI31" s="273">
        <f t="shared" si="2"/>
        <v>5</v>
      </c>
      <c r="AJ31" s="497">
        <f t="shared" si="2"/>
        <v>0</v>
      </c>
      <c r="AK31" s="510">
        <f t="shared" si="2"/>
        <v>0</v>
      </c>
      <c r="AL31" s="509">
        <f t="shared" si="2"/>
        <v>0</v>
      </c>
      <c r="AM31" s="273">
        <f t="shared" si="2"/>
        <v>4</v>
      </c>
      <c r="AN31" s="497">
        <f t="shared" si="2"/>
        <v>0</v>
      </c>
      <c r="AO31" s="510">
        <f t="shared" si="2"/>
        <v>0</v>
      </c>
      <c r="AP31" s="509">
        <f t="shared" si="2"/>
        <v>0</v>
      </c>
      <c r="AQ31" s="273">
        <f t="shared" si="2"/>
        <v>3</v>
      </c>
      <c r="AR31" s="497">
        <f t="shared" si="2"/>
        <v>0</v>
      </c>
      <c r="AS31" s="503">
        <f t="shared" si="2"/>
        <v>150</v>
      </c>
      <c r="AT31" s="509">
        <f t="shared" si="2"/>
        <v>0</v>
      </c>
      <c r="AU31" s="273">
        <f t="shared" si="2"/>
        <v>3</v>
      </c>
      <c r="AV31" s="497">
        <f t="shared" si="2"/>
        <v>0</v>
      </c>
      <c r="AW31" s="510">
        <f t="shared" si="2"/>
        <v>10</v>
      </c>
      <c r="AX31" s="509">
        <f t="shared" si="2"/>
        <v>0</v>
      </c>
      <c r="AY31" s="273">
        <f t="shared" si="2"/>
        <v>0</v>
      </c>
      <c r="AZ31" s="497">
        <f t="shared" si="2"/>
        <v>0</v>
      </c>
      <c r="BA31" s="510">
        <f t="shared" si="2"/>
        <v>0</v>
      </c>
      <c r="BB31" s="509">
        <f t="shared" si="2"/>
        <v>0</v>
      </c>
      <c r="BC31" s="273">
        <f t="shared" si="2"/>
        <v>7</v>
      </c>
      <c r="BD31" s="497">
        <f t="shared" si="2"/>
        <v>0</v>
      </c>
      <c r="BE31" s="510">
        <f t="shared" si="2"/>
        <v>12310</v>
      </c>
      <c r="BF31" s="509">
        <f t="shared" si="2"/>
        <v>0</v>
      </c>
      <c r="BG31" s="273">
        <f t="shared" si="2"/>
        <v>2</v>
      </c>
      <c r="BH31" s="497">
        <f t="shared" si="2"/>
        <v>0</v>
      </c>
      <c r="BI31" s="503">
        <f t="shared" si="2"/>
        <v>0</v>
      </c>
      <c r="BJ31" s="509">
        <f t="shared" si="2"/>
        <v>0</v>
      </c>
      <c r="BK31" s="273">
        <f t="shared" si="2"/>
        <v>2</v>
      </c>
      <c r="BL31" s="497">
        <f t="shared" si="2"/>
        <v>0</v>
      </c>
      <c r="BM31" s="510">
        <f t="shared" si="2"/>
        <v>0</v>
      </c>
      <c r="BN31" s="509">
        <f t="shared" si="2"/>
        <v>0</v>
      </c>
      <c r="BO31" s="273">
        <f t="shared" si="2"/>
        <v>2</v>
      </c>
      <c r="BP31" s="497">
        <f t="shared" si="2"/>
        <v>0</v>
      </c>
      <c r="BQ31" s="510">
        <f t="shared" si="2"/>
        <v>0</v>
      </c>
      <c r="BR31" s="509">
        <f t="shared" si="2"/>
        <v>0</v>
      </c>
      <c r="BS31" s="273">
        <f t="shared" si="2"/>
        <v>3</v>
      </c>
      <c r="BT31" s="497">
        <f t="shared" si="2"/>
        <v>0</v>
      </c>
      <c r="BU31" s="510">
        <f t="shared" si="2"/>
        <v>1255</v>
      </c>
      <c r="BV31" s="509">
        <f t="shared" si="2"/>
        <v>0</v>
      </c>
      <c r="BW31" s="273">
        <f t="shared" ref="BW31:CK31" si="3">BW30+BW29+BW28+BW27+BW26+BW25+BW24+BW23+BW22+BW21+BW20+BW19+BW18+BW17+BW16+BW15+BW14+BW13+BW12+BW11+BW10+BW9+BW8+BW7</f>
        <v>2</v>
      </c>
      <c r="BX31" s="497">
        <f t="shared" si="3"/>
        <v>0</v>
      </c>
      <c r="BY31" s="510">
        <f t="shared" si="3"/>
        <v>0</v>
      </c>
      <c r="BZ31" s="509">
        <f t="shared" si="3"/>
        <v>0</v>
      </c>
      <c r="CA31" s="273">
        <f t="shared" si="3"/>
        <v>4</v>
      </c>
      <c r="CB31" s="497">
        <f t="shared" si="3"/>
        <v>0</v>
      </c>
      <c r="CC31" s="503">
        <f t="shared" si="3"/>
        <v>10</v>
      </c>
      <c r="CD31" s="509">
        <f t="shared" si="3"/>
        <v>0</v>
      </c>
      <c r="CE31" s="273">
        <f t="shared" si="3"/>
        <v>5</v>
      </c>
      <c r="CF31" s="497">
        <f t="shared" si="3"/>
        <v>0</v>
      </c>
      <c r="CG31" s="510">
        <f t="shared" si="3"/>
        <v>1682.4</v>
      </c>
      <c r="CH31" s="509">
        <f t="shared" si="3"/>
        <v>0</v>
      </c>
      <c r="CI31" s="273">
        <f t="shared" si="3"/>
        <v>14</v>
      </c>
      <c r="CJ31" s="497">
        <f t="shared" si="3"/>
        <v>0</v>
      </c>
      <c r="CK31" s="510">
        <f t="shared" si="3"/>
        <v>0</v>
      </c>
    </row>
    <row r="32" spans="1:89" ht="21" thickBot="1">
      <c r="A32" s="539" t="s">
        <v>794</v>
      </c>
      <c r="B32" s="610">
        <v>0</v>
      </c>
      <c r="C32" s="546">
        <f>O32+S32+W32+AA32+AE32+AI32+AM32+AQ32+AU32+AY32+BC32+BG32+BK32+BO32+BS32+BW32+CA32+CE32+CI32</f>
        <v>0</v>
      </c>
      <c r="D32" s="2329">
        <v>0</v>
      </c>
      <c r="E32" s="2327">
        <f>Q32+U32+Y32+AC32+AG32+AK32+AO32+AS32+AW32+BA32+BE32+BI32+BM32+BQ32+BU32+BY32+CC32+CG32+CK32</f>
        <v>0</v>
      </c>
      <c r="F32" s="527">
        <v>0</v>
      </c>
      <c r="G32" s="528">
        <v>0</v>
      </c>
      <c r="H32" s="533">
        <v>0</v>
      </c>
      <c r="I32" s="534">
        <v>0</v>
      </c>
      <c r="J32" s="676">
        <f>B32/B34*100%</f>
        <v>0</v>
      </c>
      <c r="K32" s="676">
        <f>C32/C34*100%</f>
        <v>0</v>
      </c>
      <c r="L32" s="676">
        <f>D32/D34*100%</f>
        <v>0</v>
      </c>
      <c r="M32" s="676">
        <f>E32/E34*100%</f>
        <v>0</v>
      </c>
      <c r="N32" s="507"/>
      <c r="O32" s="499">
        <f>SUMIFS(Лес!A5:A10000,Лес!F5:F10000,N4)</f>
        <v>0</v>
      </c>
      <c r="P32" s="502"/>
      <c r="Q32" s="511">
        <f>SUMIFS(Лес!L5:L10000,Лес!F5:F10000,N4)</f>
        <v>0</v>
      </c>
      <c r="R32" s="507"/>
      <c r="S32" s="499">
        <f>SUMIFS(Лес!A5:A10000,Лес!F5:F10000,R4)</f>
        <v>0</v>
      </c>
      <c r="T32" s="502"/>
      <c r="U32" s="504">
        <f>SUMIFS(Лес!L5:L10000,Лес!F5:F10000,R4)</f>
        <v>0</v>
      </c>
      <c r="V32" s="507"/>
      <c r="W32" s="499">
        <f>SUMIFS(Лес!A5:A10000,Лес!F5:F10000,V4)</f>
        <v>0</v>
      </c>
      <c r="X32" s="502"/>
      <c r="Y32" s="511">
        <f>SUMIFS(Лес!L5:L10000,Лес!F5:F10000,V4)</f>
        <v>0</v>
      </c>
      <c r="Z32" s="639"/>
      <c r="AA32" s="640">
        <f>SUMIFS(Лес!A5:A10000,Лес!F5:F10000,Z4)</f>
        <v>0</v>
      </c>
      <c r="AB32" s="647"/>
      <c r="AC32" s="648">
        <f>SUMIFS(Лес!L5:L10000,Лес!F5:F10000,Z4)</f>
        <v>0</v>
      </c>
      <c r="AD32" s="507"/>
      <c r="AE32" s="499">
        <f>SUMIFS(Лес!A5:A10000,Лес!F5:F10000,AD4)</f>
        <v>0</v>
      </c>
      <c r="AF32" s="502"/>
      <c r="AG32" s="511">
        <f>SUMIFS(Лес!L5:L10000,Лес!F5:F10000,AD4)</f>
        <v>0</v>
      </c>
      <c r="AH32" s="507"/>
      <c r="AI32" s="499">
        <f>SUMIFS(Лес!A5:A10000,Лес!F5:F10000,AH4)</f>
        <v>0</v>
      </c>
      <c r="AJ32" s="502"/>
      <c r="AK32" s="511">
        <f>SUMIFS(Лес!L5:L10000,Лес!F5:F10000,AH4)</f>
        <v>0</v>
      </c>
      <c r="AL32" s="507"/>
      <c r="AM32" s="499">
        <f>SUMIFS(Лес!A5:A10000,Лес!F5:F10000,AL4)</f>
        <v>0</v>
      </c>
      <c r="AN32" s="502"/>
      <c r="AO32" s="511">
        <f>SUMIFS(Лес!L5:L10000,Лес!F5:F10000,AL4)</f>
        <v>0</v>
      </c>
      <c r="AP32" s="507"/>
      <c r="AQ32" s="499">
        <f>SUMIFS(Лес!A5:A10000,Лес!F5:F10000,AP4)</f>
        <v>0</v>
      </c>
      <c r="AR32" s="502"/>
      <c r="AS32" s="504">
        <f>SUMIFS(Лес!L5:L10000,Лес!F5:F10000,AP4)</f>
        <v>0</v>
      </c>
      <c r="AT32" s="507"/>
      <c r="AU32" s="499">
        <f>SUMIFS(Лес!A5:A10000,Лес!F5:F10000,AT4)</f>
        <v>0</v>
      </c>
      <c r="AV32" s="502"/>
      <c r="AW32" s="511">
        <f>SUMIFS(Лес!L5:L10000,Лес!F5:F10000,AT4)</f>
        <v>0</v>
      </c>
      <c r="AX32" s="507"/>
      <c r="AY32" s="499">
        <f>SUMIFS(Лес!A5:A10000,Лес!F5:F10000,AX4)</f>
        <v>0</v>
      </c>
      <c r="AZ32" s="502"/>
      <c r="BA32" s="511">
        <f>SUMIFS(Лес!L5:L10000,Лес!F5:F10000,AX4)</f>
        <v>0</v>
      </c>
      <c r="BB32" s="507"/>
      <c r="BC32" s="499">
        <f>SUMIFS(Лес!A5:A10000,Лес!F5:F10000,BB4)</f>
        <v>0</v>
      </c>
      <c r="BD32" s="502"/>
      <c r="BE32" s="511">
        <f>SUMIFS(Лес!L5:L10000,Лес!F5:F10000,BB4)</f>
        <v>0</v>
      </c>
      <c r="BF32" s="507"/>
      <c r="BG32" s="499">
        <f>SUMIFS(Лес!A5:A10000,Лес!F5:F10000,BF4)</f>
        <v>0</v>
      </c>
      <c r="BH32" s="502"/>
      <c r="BI32" s="504">
        <f>SUMIFS(Лес!L5:L10000,Лес!F5:F10000,BF4)</f>
        <v>0</v>
      </c>
      <c r="BJ32" s="507"/>
      <c r="BK32" s="499">
        <f>SUMIFS(Лес!A5:A10000,Лес!F5:F10000,BJ4)</f>
        <v>0</v>
      </c>
      <c r="BL32" s="502"/>
      <c r="BM32" s="511">
        <f>SUMIFS(Лес!L5:L10000,Лес!F5:F10000,BJ4)</f>
        <v>0</v>
      </c>
      <c r="BN32" s="507"/>
      <c r="BO32" s="499">
        <f>SUMIFS(Лес!A5:A10000,Лес!F5:F10000,BN4)</f>
        <v>0</v>
      </c>
      <c r="BP32" s="502"/>
      <c r="BQ32" s="511">
        <f>SUMIFS(Лес!L5:L10000,Лес!F5:F10000,BN4)</f>
        <v>0</v>
      </c>
      <c r="BR32" s="507"/>
      <c r="BS32" s="499">
        <f>SUMIFS(Лес!A5:A10000,Лес!F5:F10000,BR4)</f>
        <v>0</v>
      </c>
      <c r="BT32" s="502"/>
      <c r="BU32" s="511">
        <f>SUMIFS(Лес!L5:L10000,Лес!F5:F10000,BR4)</f>
        <v>0</v>
      </c>
      <c r="BV32" s="507"/>
      <c r="BW32" s="499">
        <f>SUMIFS(Лес!A5:A10000,Лес!F5:F10000,BV4)</f>
        <v>0</v>
      </c>
      <c r="BX32" s="502"/>
      <c r="BY32" s="511">
        <f>SUMIFS(Лес!L5:L10000,Лес!F5:F10000,BV4)</f>
        <v>0</v>
      </c>
      <c r="BZ32" s="507"/>
      <c r="CA32" s="499">
        <f>SUMIFS(Лес!A5:A10000,Лес!F5:F10000,BZ4)</f>
        <v>0</v>
      </c>
      <c r="CB32" s="502"/>
      <c r="CC32" s="504">
        <f>SUMIFS(Лес!L5:L10000,Лес!F5:F10000,BZ4)</f>
        <v>0</v>
      </c>
      <c r="CD32" s="507"/>
      <c r="CE32" s="499">
        <f>SUMIFS(Лес!A5:A10000,Лес!F5:F10000,CD4)</f>
        <v>0</v>
      </c>
      <c r="CF32" s="502"/>
      <c r="CG32" s="511">
        <f>SUMIFS(Лес!L5:L10000,Лес!F5:F10000,CD4)</f>
        <v>0</v>
      </c>
      <c r="CH32" s="507"/>
      <c r="CI32" s="499">
        <f>SUMIFS(Лес!A5:A10000,Лес!F5:F10000,CH4)</f>
        <v>0</v>
      </c>
      <c r="CJ32" s="502"/>
      <c r="CK32" s="511">
        <f>SUMIFS(Лес!L5:L10000,Лес!F5:F10000,CH4)</f>
        <v>0</v>
      </c>
    </row>
    <row r="33" spans="1:89" s="244" customFormat="1" ht="21" thickBot="1">
      <c r="A33" s="541" t="s">
        <v>795</v>
      </c>
      <c r="B33" s="611">
        <v>0</v>
      </c>
      <c r="C33" s="547">
        <f>O33+S33+W33+AA33+AE33+AI33+AM33+AQ33+AU33+AY33+BC33+BG33+BK33+BO33+BS33+BW33+CA33+CE33+CI33</f>
        <v>0</v>
      </c>
      <c r="D33" s="2331">
        <v>0</v>
      </c>
      <c r="E33" s="2332">
        <f>Q33+U33+Y33+AC33+AG33+AK33+AO33+AS33+AW33+BA33+BE33+BI33+BM33+BQ33+BU33+BY33+CC33+CG33+CK33</f>
        <v>0</v>
      </c>
      <c r="F33" s="535">
        <v>0</v>
      </c>
      <c r="G33" s="536">
        <v>0</v>
      </c>
      <c r="H33" s="537">
        <v>0</v>
      </c>
      <c r="I33" s="538">
        <v>0</v>
      </c>
      <c r="J33" s="676">
        <f>B33/B34*100%</f>
        <v>0</v>
      </c>
      <c r="K33" s="676">
        <f>C33/C34*100%</f>
        <v>0</v>
      </c>
      <c r="L33" s="676">
        <f>D33/D34*100%</f>
        <v>0</v>
      </c>
      <c r="M33" s="676">
        <f>E33/E34*100%</f>
        <v>0</v>
      </c>
      <c r="N33" s="515"/>
      <c r="O33" s="512">
        <f>SUMIFS('степь '!A5:A10000,'степь '!F5:F10000,N4)</f>
        <v>0</v>
      </c>
      <c r="P33" s="513"/>
      <c r="Q33" s="516">
        <f>SUMIFS('степь '!K5:K10000,'степь '!F5:F10000,N4)</f>
        <v>0</v>
      </c>
      <c r="R33" s="515"/>
      <c r="S33" s="512">
        <f>SUMIFS('степь '!A5:A10000,'степь '!F5:F10000,R4)</f>
        <v>0</v>
      </c>
      <c r="T33" s="513"/>
      <c r="U33" s="514">
        <f>SUMIFS('степь '!K5:K10000,'степь '!F5:F10000,R4)</f>
        <v>0</v>
      </c>
      <c r="V33" s="515"/>
      <c r="W33" s="512">
        <f>SUMIFS('степь '!A5:A10000,'степь '!F5:F10000,V4)</f>
        <v>0</v>
      </c>
      <c r="X33" s="513"/>
      <c r="Y33" s="516">
        <f>SUMIFS('степь '!K5:K10000,'степь '!F5:F10000,V4)</f>
        <v>0</v>
      </c>
      <c r="Z33" s="649"/>
      <c r="AA33" s="650">
        <f>SUMIFS('степь '!A5:A10000,'степь '!F5:F10000,Z4)</f>
        <v>0</v>
      </c>
      <c r="AB33" s="651"/>
      <c r="AC33" s="652">
        <f>SUMIFS('степь '!K5:K10000,'степь '!F5:F10000,Z4)</f>
        <v>0</v>
      </c>
      <c r="AD33" s="515"/>
      <c r="AE33" s="512">
        <f>SUMIFS('степь '!A5:A10000,'степь '!F5:F10000,AD4)</f>
        <v>0</v>
      </c>
      <c r="AF33" s="513"/>
      <c r="AG33" s="516">
        <f>SUMIFS('степь '!K5:K10000,'степь '!F5:F10000,AD4)</f>
        <v>0</v>
      </c>
      <c r="AH33" s="515"/>
      <c r="AI33" s="512">
        <f>SUMIFS('степь '!A5:A10000,'степь '!F5:F10000,AH4)</f>
        <v>0</v>
      </c>
      <c r="AJ33" s="513"/>
      <c r="AK33" s="516">
        <f>SUMIFS('степь '!K5:K10000,'степь '!F5:F10000,AH4)</f>
        <v>0</v>
      </c>
      <c r="AL33" s="515"/>
      <c r="AM33" s="512">
        <f>SUMIFS('степь '!A5:A10000,'степь '!F5:F10000,AL4)</f>
        <v>0</v>
      </c>
      <c r="AN33" s="513"/>
      <c r="AO33" s="516">
        <f>SUMIFS('степь '!K5:K10000,'степь '!F5:F10000,AL4)</f>
        <v>0</v>
      </c>
      <c r="AP33" s="515"/>
      <c r="AQ33" s="512">
        <f>SUMIFS('степь '!A5:A10000,'степь '!F5:F10000,AP4)</f>
        <v>0</v>
      </c>
      <c r="AR33" s="513"/>
      <c r="AS33" s="514">
        <f>SUMIFS('степь '!K5:K10000,'степь '!F5:F10000,AP4)</f>
        <v>0</v>
      </c>
      <c r="AT33" s="515"/>
      <c r="AU33" s="512">
        <f>SUMIFS('степь '!A5:A10000,'степь '!F5:F10000,AT4)</f>
        <v>0</v>
      </c>
      <c r="AV33" s="513"/>
      <c r="AW33" s="516">
        <f>SUMIFS('степь '!K5:K10000,'степь '!F5:F10000,AT4)</f>
        <v>0</v>
      </c>
      <c r="AX33" s="515"/>
      <c r="AY33" s="512">
        <f>SUMIFS('степь '!A5:A10000,'степь '!F5:F10000,AX4)</f>
        <v>0</v>
      </c>
      <c r="AZ33" s="513"/>
      <c r="BA33" s="516">
        <f>SUMIFS('степь '!K5:K10000,'степь '!F5:F10000,AX4)</f>
        <v>0</v>
      </c>
      <c r="BB33" s="515"/>
      <c r="BC33" s="512">
        <f>SUMIFS('степь '!A5:A10000,'степь '!F5:F10000,BB4)</f>
        <v>0</v>
      </c>
      <c r="BD33" s="513"/>
      <c r="BE33" s="516">
        <f>SUMIFS('степь '!K5:K10000,'степь '!F5:F10000,BB4)</f>
        <v>0</v>
      </c>
      <c r="BF33" s="515"/>
      <c r="BG33" s="512">
        <f>SUMIFS('степь '!A5:A10000,'степь '!F5:F10000,BF4)</f>
        <v>0</v>
      </c>
      <c r="BH33" s="513"/>
      <c r="BI33" s="514">
        <f>SUMIFS('степь '!K5:K10000,'степь '!F5:F10000,BF4)</f>
        <v>0</v>
      </c>
      <c r="BJ33" s="515"/>
      <c r="BK33" s="512">
        <f>SUMIFS('степь '!A5:A10000,'степь '!F5:F10000,BJ4)</f>
        <v>0</v>
      </c>
      <c r="BL33" s="513"/>
      <c r="BM33" s="516">
        <f>SUMIFS('степь '!K5:K10000,'степь '!F5:F10000,BJ4)</f>
        <v>0</v>
      </c>
      <c r="BN33" s="515"/>
      <c r="BO33" s="512">
        <f>SUMIFS('степь '!A5:A10000,'степь '!F5:F10000,BN4)</f>
        <v>0</v>
      </c>
      <c r="BP33" s="513"/>
      <c r="BQ33" s="516">
        <f>SUMIFS('степь '!K5:K10000,'степь '!F5:F10000,BN4)</f>
        <v>0</v>
      </c>
      <c r="BR33" s="515"/>
      <c r="BS33" s="512">
        <f>SUMIFS('степь '!A5:A10000,'степь '!F5:F10000,BR4)</f>
        <v>0</v>
      </c>
      <c r="BT33" s="513"/>
      <c r="BU33" s="516">
        <f>SUMIFS('степь '!K5:K10000,'степь '!F5:F10000,BR4)</f>
        <v>0</v>
      </c>
      <c r="BV33" s="515"/>
      <c r="BW33" s="512">
        <f>SUMIFS('степь '!A5:A10000,'степь '!F5:F10000,BV4)</f>
        <v>0</v>
      </c>
      <c r="BX33" s="513"/>
      <c r="BY33" s="516">
        <f>SUMIFS('степь '!K5:K10000,'степь '!F5:F10000,BV4)</f>
        <v>0</v>
      </c>
      <c r="BZ33" s="515"/>
      <c r="CA33" s="512">
        <f>SUMIFS('степь '!A5:A10000,'степь '!F5:F10000,BZ4)</f>
        <v>0</v>
      </c>
      <c r="CB33" s="513"/>
      <c r="CC33" s="514">
        <f>SUMIFS('степь '!K5:K10000,'степь '!F5:F10000,BZ4)</f>
        <v>0</v>
      </c>
      <c r="CD33" s="515"/>
      <c r="CE33" s="512">
        <f>SUMIFS('степь '!A5:A10000,'степь '!F5:F10000,CD4)</f>
        <v>0</v>
      </c>
      <c r="CF33" s="513"/>
      <c r="CG33" s="516">
        <f>SUMIFS('степь '!K5:K10000,'степь '!F5:F10000,CD4)</f>
        <v>0</v>
      </c>
      <c r="CH33" s="515"/>
      <c r="CI33" s="512">
        <f>SUMIFS('степь '!A5:A10000,'степь '!F5:F10000,CH4)</f>
        <v>0</v>
      </c>
      <c r="CJ33" s="513"/>
      <c r="CK33" s="516">
        <f>SUMIFS('степь '!K5:K10000,'степь '!F5:F10000,CH4)</f>
        <v>0</v>
      </c>
    </row>
    <row r="34" spans="1:89" ht="21.75" thickTop="1" thickBot="1">
      <c r="A34" s="517" t="s">
        <v>796</v>
      </c>
      <c r="B34" s="518">
        <f>B33+B32+B31</f>
        <v>204</v>
      </c>
      <c r="C34" s="518">
        <f>C33+C32+C31</f>
        <v>146</v>
      </c>
      <c r="D34" s="2333">
        <f>D33+D32+D31</f>
        <v>11191.8</v>
      </c>
      <c r="E34" s="2333">
        <f>E33+E32+E31</f>
        <v>19492.400000000001</v>
      </c>
      <c r="F34" s="519">
        <f>F33+F32+F31</f>
        <v>74</v>
      </c>
      <c r="G34" s="520">
        <f t="shared" ref="G34:BV34" si="4">G33+G32+G31</f>
        <v>81</v>
      </c>
      <c r="H34" s="520">
        <f t="shared" si="4"/>
        <v>3407</v>
      </c>
      <c r="I34" s="521">
        <f t="shared" si="4"/>
        <v>3692.4</v>
      </c>
      <c r="J34" s="2099">
        <f>SUM(J7:J30,J32,J33)</f>
        <v>0.99999999999999989</v>
      </c>
      <c r="K34" s="2099">
        <f>SUM(K7:K30,K32,K33)</f>
        <v>0.99999999999999989</v>
      </c>
      <c r="L34" s="2099">
        <f>SUM(L7:L30,L32,L33)</f>
        <v>1</v>
      </c>
      <c r="M34" s="2099">
        <f>SUM(M7:M30,M32,M33)</f>
        <v>1</v>
      </c>
      <c r="N34" s="519">
        <f t="shared" si="4"/>
        <v>0</v>
      </c>
      <c r="O34" s="520">
        <f t="shared" si="4"/>
        <v>17</v>
      </c>
      <c r="P34" s="520">
        <f t="shared" si="4"/>
        <v>0</v>
      </c>
      <c r="Q34" s="521">
        <f t="shared" si="4"/>
        <v>0</v>
      </c>
      <c r="R34" s="520">
        <f t="shared" si="4"/>
        <v>0</v>
      </c>
      <c r="S34" s="520">
        <f t="shared" si="4"/>
        <v>17</v>
      </c>
      <c r="T34" s="520">
        <f t="shared" si="4"/>
        <v>0</v>
      </c>
      <c r="U34" s="522">
        <f t="shared" si="4"/>
        <v>0</v>
      </c>
      <c r="V34" s="519">
        <f t="shared" si="4"/>
        <v>0</v>
      </c>
      <c r="W34" s="520">
        <f t="shared" si="4"/>
        <v>26</v>
      </c>
      <c r="X34" s="520">
        <f t="shared" si="4"/>
        <v>0</v>
      </c>
      <c r="Y34" s="521">
        <f t="shared" si="4"/>
        <v>0</v>
      </c>
      <c r="Z34" s="653">
        <f t="shared" si="4"/>
        <v>0</v>
      </c>
      <c r="AA34" s="654">
        <f t="shared" si="4"/>
        <v>5</v>
      </c>
      <c r="AB34" s="654">
        <f t="shared" si="4"/>
        <v>0</v>
      </c>
      <c r="AC34" s="655">
        <f t="shared" si="4"/>
        <v>805</v>
      </c>
      <c r="AD34" s="519">
        <f t="shared" si="4"/>
        <v>0</v>
      </c>
      <c r="AE34" s="520">
        <f t="shared" si="4"/>
        <v>25</v>
      </c>
      <c r="AF34" s="520">
        <f t="shared" si="4"/>
        <v>0</v>
      </c>
      <c r="AG34" s="521">
        <f t="shared" si="4"/>
        <v>3270</v>
      </c>
      <c r="AH34" s="519">
        <f t="shared" si="4"/>
        <v>0</v>
      </c>
      <c r="AI34" s="520">
        <f t="shared" si="4"/>
        <v>5</v>
      </c>
      <c r="AJ34" s="520">
        <f t="shared" si="4"/>
        <v>0</v>
      </c>
      <c r="AK34" s="521">
        <f t="shared" si="4"/>
        <v>0</v>
      </c>
      <c r="AL34" s="519">
        <f t="shared" si="4"/>
        <v>0</v>
      </c>
      <c r="AM34" s="520">
        <f t="shared" si="4"/>
        <v>4</v>
      </c>
      <c r="AN34" s="520">
        <f t="shared" si="4"/>
        <v>0</v>
      </c>
      <c r="AO34" s="521">
        <f t="shared" si="4"/>
        <v>0</v>
      </c>
      <c r="AP34" s="519">
        <f t="shared" si="4"/>
        <v>0</v>
      </c>
      <c r="AQ34" s="520">
        <f t="shared" si="4"/>
        <v>3</v>
      </c>
      <c r="AR34" s="520">
        <f t="shared" si="4"/>
        <v>0</v>
      </c>
      <c r="AS34" s="522">
        <f t="shared" si="4"/>
        <v>150</v>
      </c>
      <c r="AT34" s="519">
        <f t="shared" si="4"/>
        <v>0</v>
      </c>
      <c r="AU34" s="520">
        <f t="shared" si="4"/>
        <v>3</v>
      </c>
      <c r="AV34" s="520">
        <f t="shared" si="4"/>
        <v>0</v>
      </c>
      <c r="AW34" s="521">
        <f t="shared" si="4"/>
        <v>10</v>
      </c>
      <c r="AX34" s="519">
        <f t="shared" si="4"/>
        <v>0</v>
      </c>
      <c r="AY34" s="520">
        <f t="shared" si="4"/>
        <v>0</v>
      </c>
      <c r="AZ34" s="520">
        <f t="shared" si="4"/>
        <v>0</v>
      </c>
      <c r="BA34" s="521">
        <f t="shared" si="4"/>
        <v>0</v>
      </c>
      <c r="BB34" s="520">
        <f t="shared" si="4"/>
        <v>0</v>
      </c>
      <c r="BC34" s="520">
        <f t="shared" si="4"/>
        <v>7</v>
      </c>
      <c r="BD34" s="520">
        <f t="shared" si="4"/>
        <v>0</v>
      </c>
      <c r="BE34" s="520">
        <f t="shared" si="4"/>
        <v>12310</v>
      </c>
      <c r="BF34" s="520">
        <f t="shared" si="4"/>
        <v>0</v>
      </c>
      <c r="BG34" s="520">
        <f t="shared" si="4"/>
        <v>2</v>
      </c>
      <c r="BH34" s="520">
        <f t="shared" si="4"/>
        <v>0</v>
      </c>
      <c r="BI34" s="522">
        <f t="shared" si="4"/>
        <v>0</v>
      </c>
      <c r="BJ34" s="519">
        <f t="shared" si="4"/>
        <v>0</v>
      </c>
      <c r="BK34" s="520">
        <f t="shared" si="4"/>
        <v>2</v>
      </c>
      <c r="BL34" s="520">
        <f t="shared" si="4"/>
        <v>0</v>
      </c>
      <c r="BM34" s="521">
        <f t="shared" si="4"/>
        <v>0</v>
      </c>
      <c r="BN34" s="519">
        <f t="shared" si="4"/>
        <v>0</v>
      </c>
      <c r="BO34" s="520">
        <f t="shared" si="4"/>
        <v>2</v>
      </c>
      <c r="BP34" s="520">
        <f t="shared" si="4"/>
        <v>0</v>
      </c>
      <c r="BQ34" s="521">
        <f t="shared" si="4"/>
        <v>0</v>
      </c>
      <c r="BR34" s="519">
        <f t="shared" si="4"/>
        <v>0</v>
      </c>
      <c r="BS34" s="520">
        <f t="shared" si="4"/>
        <v>3</v>
      </c>
      <c r="BT34" s="520">
        <f t="shared" si="4"/>
        <v>0</v>
      </c>
      <c r="BU34" s="521">
        <f t="shared" si="4"/>
        <v>1255</v>
      </c>
      <c r="BV34" s="520">
        <f t="shared" si="4"/>
        <v>0</v>
      </c>
      <c r="BW34" s="520">
        <f t="shared" ref="BW34:CK34" si="5">BW33+BW32+BW31</f>
        <v>2</v>
      </c>
      <c r="BX34" s="520">
        <f t="shared" si="5"/>
        <v>0</v>
      </c>
      <c r="BY34" s="520">
        <f t="shared" si="5"/>
        <v>0</v>
      </c>
      <c r="BZ34" s="520">
        <f t="shared" si="5"/>
        <v>0</v>
      </c>
      <c r="CA34" s="520">
        <f t="shared" si="5"/>
        <v>4</v>
      </c>
      <c r="CB34" s="520">
        <f t="shared" si="5"/>
        <v>0</v>
      </c>
      <c r="CC34" s="522">
        <f t="shared" si="5"/>
        <v>10</v>
      </c>
      <c r="CD34" s="519">
        <f t="shared" si="5"/>
        <v>0</v>
      </c>
      <c r="CE34" s="520">
        <f t="shared" si="5"/>
        <v>5</v>
      </c>
      <c r="CF34" s="520">
        <f t="shared" si="5"/>
        <v>0</v>
      </c>
      <c r="CG34" s="521">
        <f t="shared" si="5"/>
        <v>1682.4</v>
      </c>
      <c r="CH34" s="520">
        <f t="shared" si="5"/>
        <v>0</v>
      </c>
      <c r="CI34" s="520">
        <f t="shared" si="5"/>
        <v>14</v>
      </c>
      <c r="CJ34" s="520">
        <f t="shared" si="5"/>
        <v>0</v>
      </c>
      <c r="CK34" s="521">
        <f t="shared" si="5"/>
        <v>0</v>
      </c>
    </row>
    <row r="35" spans="1:89" ht="16.5" thickTop="1">
      <c r="N35" s="245"/>
      <c r="CC35" s="496"/>
      <c r="CD35" s="496"/>
      <c r="CE35" s="496"/>
      <c r="CF35" s="496"/>
      <c r="CG35" s="496"/>
      <c r="CH35" s="496"/>
    </row>
    <row r="36" spans="1:89" ht="15.75">
      <c r="N36" s="245"/>
      <c r="CC36" s="496"/>
      <c r="CD36" s="496"/>
      <c r="CE36" s="496"/>
      <c r="CF36" s="496"/>
      <c r="CG36" s="496"/>
      <c r="CH36" s="496"/>
    </row>
  </sheetData>
  <sheetProtection password="CE2A" sheet="1" objects="1" scenarios="1" formatCells="0" formatColumns="0" formatRows="0" insertColumns="0" insertRows="0" insertHyperlinks="0" deleteColumns="0" deleteRows="0" sort="0" autoFilter="0" pivotTables="0"/>
  <mergeCells count="68">
    <mergeCell ref="F5:G5"/>
    <mergeCell ref="H5:I5"/>
    <mergeCell ref="AV5:AW5"/>
    <mergeCell ref="AX5:AY5"/>
    <mergeCell ref="AZ5:BA5"/>
    <mergeCell ref="AF5:AG5"/>
    <mergeCell ref="AH5:AI5"/>
    <mergeCell ref="AJ5:AK5"/>
    <mergeCell ref="AL5:AM5"/>
    <mergeCell ref="AN5:AO5"/>
    <mergeCell ref="AR5:AS5"/>
    <mergeCell ref="AT5:AU5"/>
    <mergeCell ref="T5:U5"/>
    <mergeCell ref="V5:W5"/>
    <mergeCell ref="X5:Y5"/>
    <mergeCell ref="Z5:AA5"/>
    <mergeCell ref="AD5:AE5"/>
    <mergeCell ref="BX5:BY5"/>
    <mergeCell ref="BZ5:CA5"/>
    <mergeCell ref="BD5:BE5"/>
    <mergeCell ref="BH5:BI5"/>
    <mergeCell ref="BJ5:BK5"/>
    <mergeCell ref="BL5:BM5"/>
    <mergeCell ref="BN5:BO5"/>
    <mergeCell ref="BB5:BC5"/>
    <mergeCell ref="AP5:AQ5"/>
    <mergeCell ref="BF5:BG5"/>
    <mergeCell ref="CH5:CI5"/>
    <mergeCell ref="CJ5:CK5"/>
    <mergeCell ref="BP5:BQ5"/>
    <mergeCell ref="BR5:BS5"/>
    <mergeCell ref="BT5:BU5"/>
    <mergeCell ref="BV5:BW5"/>
    <mergeCell ref="CB5:CC5"/>
    <mergeCell ref="CD5:CE5"/>
    <mergeCell ref="CF5:CG5"/>
    <mergeCell ref="J4:M4"/>
    <mergeCell ref="BZ4:CC4"/>
    <mergeCell ref="CD4:CG4"/>
    <mergeCell ref="CH4:CK4"/>
    <mergeCell ref="A5:A6"/>
    <mergeCell ref="B5:C5"/>
    <mergeCell ref="D5:E5"/>
    <mergeCell ref="N5:O5"/>
    <mergeCell ref="P5:Q5"/>
    <mergeCell ref="R5:S5"/>
    <mergeCell ref="BB4:BE4"/>
    <mergeCell ref="BF4:BI4"/>
    <mergeCell ref="BJ4:BM4"/>
    <mergeCell ref="BN4:BQ4"/>
    <mergeCell ref="BR4:BU4"/>
    <mergeCell ref="BV4:BY4"/>
    <mergeCell ref="L5:M5"/>
    <mergeCell ref="AB5:AC5"/>
    <mergeCell ref="J5:K5"/>
    <mergeCell ref="A2:E2"/>
    <mergeCell ref="AX4:BA4"/>
    <mergeCell ref="N4:Q4"/>
    <mergeCell ref="R4:U4"/>
    <mergeCell ref="V4:Y4"/>
    <mergeCell ref="Z4:AC4"/>
    <mergeCell ref="AD4:AG4"/>
    <mergeCell ref="AH4:AK4"/>
    <mergeCell ref="AL4:AO4"/>
    <mergeCell ref="AP4:AS4"/>
    <mergeCell ref="AT4:AW4"/>
    <mergeCell ref="F4:I4"/>
    <mergeCell ref="A4:E4"/>
  </mergeCells>
  <dataValidations count="1">
    <dataValidation type="list" allowBlank="1" showInputMessage="1" showErrorMessage="1" sqref="N4 R4 V4 Z4 AD4 AH4 AL4 AP4 AT4 AX4 BB4 BF4 BJ4 BN4 BR4 BV4 BZ4 CD4 CH4">
      <formula1>районы</formula1>
    </dataValidation>
  </dataValidations>
  <pageMargins left="0.55118110236220474" right="0.27559055118110237" top="0.51181102362204722" bottom="0.51181102362204722" header="0.51181102362204722" footer="0.51181102362204722"/>
  <pageSetup paperSize="9" scale="40" orientation="landscape" verticalDpi="300" r:id="rId1"/>
  <headerFooter alignWithMargins="0"/>
  <colBreaks count="2" manualBreakCount="2">
    <brk id="29" max="31" man="1"/>
    <brk id="61" max="31" man="1"/>
  </colBreaks>
</worksheet>
</file>

<file path=xl/worksheets/sheet12.xml><?xml version="1.0" encoding="utf-8"?>
<worksheet xmlns="http://schemas.openxmlformats.org/spreadsheetml/2006/main" xmlns:r="http://schemas.openxmlformats.org/officeDocument/2006/relationships">
  <sheetPr codeName="Лист48">
    <tabColor rgb="FF00B0F0"/>
  </sheetPr>
  <dimension ref="A1:L24"/>
  <sheetViews>
    <sheetView view="pageBreakPreview" zoomScale="110" zoomScaleSheetLayoutView="110" workbookViewId="0">
      <selection activeCell="E23" sqref="E23"/>
    </sheetView>
  </sheetViews>
  <sheetFormatPr defaultRowHeight="15"/>
  <cols>
    <col min="1" max="1" width="6" style="182" customWidth="1"/>
    <col min="2" max="2" width="22.140625" style="587" customWidth="1"/>
    <col min="3" max="3" width="12.140625" style="588" customWidth="1"/>
    <col min="4" max="4" width="12.42578125" style="588" customWidth="1"/>
    <col min="5" max="5" width="15.42578125" style="588" customWidth="1"/>
    <col min="6" max="6" width="15.140625" style="588" customWidth="1"/>
    <col min="7" max="7" width="16" style="588" customWidth="1"/>
    <col min="8" max="8" width="17.85546875" style="588" customWidth="1"/>
    <col min="9" max="9" width="20.85546875" style="588" customWidth="1"/>
    <col min="10" max="10" width="17.85546875" style="588" customWidth="1"/>
    <col min="11" max="11" width="16.5703125" style="588" customWidth="1"/>
    <col min="12" max="12" width="16.7109375" style="182" customWidth="1"/>
    <col min="13" max="16384" width="9.140625" style="182"/>
  </cols>
  <sheetData>
    <row r="1" spans="1:12">
      <c r="A1"/>
      <c r="B1"/>
      <c r="C1"/>
      <c r="D1"/>
      <c r="E1"/>
      <c r="F1"/>
      <c r="G1"/>
      <c r="H1"/>
      <c r="I1" s="2834" t="s">
        <v>940</v>
      </c>
      <c r="J1" s="2834"/>
      <c r="K1" s="2834"/>
    </row>
    <row r="2" spans="1:12" ht="35.25" customHeight="1" thickBot="1">
      <c r="A2" s="2835" t="s">
        <v>1082</v>
      </c>
      <c r="B2" s="2835"/>
      <c r="C2" s="2835"/>
      <c r="D2" s="2835"/>
      <c r="E2" s="2835"/>
      <c r="F2" s="2835"/>
      <c r="G2" s="2835"/>
      <c r="H2" s="2835"/>
      <c r="I2" s="2835"/>
      <c r="J2" s="2835"/>
      <c r="K2" s="2835"/>
      <c r="L2" s="2835"/>
    </row>
    <row r="3" spans="1:12" ht="72.75" customHeight="1" thickBot="1">
      <c r="A3" s="1285" t="s">
        <v>121</v>
      </c>
      <c r="B3" s="1285" t="s">
        <v>93</v>
      </c>
      <c r="C3" s="1286" t="s">
        <v>865</v>
      </c>
      <c r="D3" s="1286" t="s">
        <v>866</v>
      </c>
      <c r="E3" s="1286" t="s">
        <v>916</v>
      </c>
      <c r="F3" s="1287" t="s">
        <v>920</v>
      </c>
      <c r="G3" s="1287" t="s">
        <v>919</v>
      </c>
      <c r="H3" s="1287" t="s">
        <v>918</v>
      </c>
      <c r="I3" s="1287" t="s">
        <v>917</v>
      </c>
      <c r="J3" s="1286" t="s">
        <v>867</v>
      </c>
      <c r="K3" s="1286" t="s">
        <v>868</v>
      </c>
      <c r="L3" s="1286" t="s">
        <v>941</v>
      </c>
    </row>
    <row r="4" spans="1:12" s="585" customFormat="1" ht="15" customHeight="1" thickBot="1">
      <c r="A4" s="1279">
        <v>1</v>
      </c>
      <c r="B4" s="1284" t="s">
        <v>148</v>
      </c>
      <c r="C4" s="2111"/>
      <c r="D4" s="589">
        <f>E4+F4+G4+H4+I4+J4+K4</f>
        <v>11</v>
      </c>
      <c r="E4" s="590">
        <f>SUMIFS(произв!A4:A10000,произв!F4:F10000,B4,произв!U4:U10000,E3)+SUMIFS(торг!A4:A10000,торг!F4:F10000,B4,торг!U4:U10000,E3)+SUMIFS(склад!A4:A10000,склад!F4:F10000,B4,склад!U4:U10000,E3)+SUMIFS('обр '!A4:A10000,'обр '!F4:F10000,B4,'обр '!U4:U10000,E3)+SUMIFS(детс!A4:A10000,детс!F4:F10000,B4,детс!U4:U10000,E3)+SUMIFS(культ!A4:A10000,культ!F4:F10000,B4,культ!U4:U10000,E3)+SUMIFS(спорт!A4:A10000,спорт!F4:F10000,B4,спорт!U4:U10000,E3)+SUMIFS(лечеб!A4:A10000,лечеб!F4:F10000,B4,лечеб!U4:U10000,E3)+SUMIFS(Баня!A4:A10000,Баня!F4:F10000,B4,Баня!U4:U10000,E3)+SUMIFS(Адм!A4:A10000,Адм!F4:F10000,B4,Адм!U4:U10000,E3)+SUMIFS(С.Х!A4:A10000,С.Х!F4:F10000,B4,С.Х!U4:U10000,E3)+SUMIFS(новостр!A4:A10000,новостр!F4:F10000,B4,новостр!T4:T10000,E3)+SUMIFS(авт!A4:A10000,авт!F4:F10000,B4,авт!W4:W10000,E3)+SUMIFS(ЖС!A4:A10000,ЖС!F4:F10000,B4,ЖС!AJ4:AJ10000,E3)+SUMIFS(Лес!A5:A10000,Лес!F5:F10000,B4,Лес!AD5:AD10000,E3)+SUMIFS('степь '!A5:A10000,'степь '!F5:F10000,B4,'степь '!AC5:AC10000,E3)+SUMIFS(Пр.откр.тер!A4:A10000,Пр.откр.тер!F4:F10000,B4,Пр.откр.тер!T4:T10000,E3)+SUMIFS(угар!A5:A10001,угар!F5:F10001,B4,угар!AU5:AU10001,E3)+SUMIFS(задым!A4:A10000,задым!E4:E10000,B4,задым!P4:P10000,E3)+SUMIFS(обр.огнем!A4:A10000,обр.огнем!E4:E10000,B4,обр.огнем!P4:P10000,E3)+SUMIFS(вспыш!A4:A10000,вспыш!E4:E10000,B4,вспыш!P4:P10000,E3)+SUMIFS(КЗ!A4:A10000,КЗ!E4:E10000,B4,КЗ!N4:N10000,E3)+SUMIFS('подгор.пищи '!A4:A10000,'подгор.пищи '!E4:E10000,B4,'подгор.пищи '!P4:P10000,E3)+SUMIFS(Трава!A5:A10000,Трава!E5:E10000,B4,Трава!V5:V10000,E3)+SUMIFS(мусор!A4:A10000,мусор!E4:E10000,B4,мусор!O4:O10000,E3)+SUMIFS(самосозж!A4:A10000,самосозж!E4:E10000,B4,самосозж!O4:O10000,E3)+SUMIFS(дтп.заг!A4:A10000,дтп.заг!E4:E10000,B4,дтп.заг!X4:X10000,E3)+SUMIFS(авиа!A4:A9999,авиа!E4:E9999,B4,авиа!N4:N9999,E3)+SUMIFS(самовозг!A4:A10000,самовозг!E4:E10000,B4,самовозг!P4:P10000,E3)+SUMIFS(АСР!A4:A10000,АСР!E4:E10000,B4,АСР!O4:O10000,E3)+SUMIFS(ложный!A4:A10000,ложный!E4:E10000,B4,ложный!N4:N10000,E3)+SUMIFS(ср.сигнал!A4:A10000,ср.сигнал!E4:E10000,B4,ср.сигнал!P4:P10000,E3)+SUMIFS('Прочие выезда'!A4:A10000,'Прочие выезда'!E4:E10000,B4,'Прочие выезда'!P4:P10000,E3)</f>
        <v>10</v>
      </c>
      <c r="F4" s="591">
        <f>SUMIFS(произв!A4:A10000,произв!F4:F10000,B4,произв!U4:U10000,F3)+SUMIFS(торг!A4:A10000,торг!F4:F10000,B4,торг!U4:U10000,F3)+SUMIFS(склад!A4:A10000,склад!F4:F10000,B4,склад!U4:U10000,F3)+SUMIFS('обр '!A4:A10000,'обр '!F4:F10000,B4,'обр '!U4:U10000,F3)+SUMIFS(детс!A4:A10000,детс!F4:F10000,B4,детс!U4:U10000,F3)+SUMIFS(культ!A4:A10000,культ!F4:F10000,B4,культ!U4:U10000,F3)+SUMIFS(спорт!A4:A10000,спорт!F4:F10000,B4,спорт!U4:U10000,F3)+SUMIFS(лечеб!A4:A10000,лечеб!F4:F10000,B4,лечеб!U4:U10000,F3)+SUMIFS(Баня!A4:A10000,Баня!F4:F10000,B4,Баня!U4:U10000,F3)+SUMIFS(Адм!A4:A10000,Адм!F4:F10000,B4,Адм!U4:U10000,F3)+SUMIFS(С.Х!A4:A10000,С.Х!F4:F10000,B4,С.Х!U4:U10000,F3)+SUMIFS(новостр!A4:A10000,новостр!F4:F10000,B4,новостр!T4:T10000,F3)+SUMIFS(авт!A4:A10000,авт!F4:F10000,B4,авт!W4:W10000,F3)+SUMIFS(ЖС!A4:A10000,ЖС!F4:F10000,B4,ЖС!AJ4:AJ10000,F3)+SUMIFS(Лес!A5:A10000,Лес!F5:F10000,B4,Лес!AD5:AD10000,F3)+SUMIFS('степь '!A5:A10000,'степь '!F5:F10000,B4,'степь '!AC5:AC10000,F3)+SUMIFS(Пр.откр.тер!A4:A10000,Пр.откр.тер!F4:F10000,B4,Пр.откр.тер!T4:T10000,F3)+SUMIFS(угар!A5:A10001,угар!F5:F10001,B4,угар!AU5:AU10001,F3)+SUMIFS(задым!A4:A10000,задым!E4:E10000,B4,задым!P4:P10000,F3)+SUMIFS(обр.огнем!A4:A10000,обр.огнем!E4:E10000,B4,обр.огнем!P4:P10000,F3)+SUMIFS(вспыш!A4:A10000,вспыш!E4:E10000,B4,вспыш!P4:P10000,F3)+SUMIFS(КЗ!A4:A10000,КЗ!E4:E10000,B4,КЗ!N4:N10000,F3)+SUMIFS('подгор.пищи '!A4:A10000,'подгор.пищи '!E4:E10000,B4,'подгор.пищи '!P4:P10000,F3)+SUMIFS(Трава!A5:A10000,Трава!E5:E10000,B4,Трава!V5:V10000,F3)+SUMIFS(мусор!A4:A10000,мусор!E4:E10000,B4,мусор!O4:O10000,F3)+SUMIFS(самосозж!A4:A10000,самосозж!E4:E10000,B4,самосозж!O4:O10000,F3)+SUMIFS(дтп.заг!A4:A10000,дтп.заг!E4:E10000,B4,дтп.заг!X4:X10000,F3)+SUMIFS(авиа!A4:A9999,авиа!E4:E9999,B4,авиа!N4:N9999,F3)+SUMIFS(самовозг!A4:A10000,самовозг!E4:E10000,B4,самовозг!P4:P10000,F3)+SUMIFS(АСР!A4:A10000,АСР!E4:E10000,B4,АСР!O4:O10000,F3)+SUMIFS(ложный!A4:A10000,ложный!E4:E10000,B4,ложный!N4:N10000,F3)+SUMIFS(ср.сигнал!A4:A10000,ср.сигнал!E4:E10000,B4,ср.сигнал!P4:P10000,F3)+SUMIFS('Прочие выезда'!A4:A10000,'Прочие выезда'!E4:E10000,B4,'Прочие выезда'!P4:P10000,F3)</f>
        <v>0</v>
      </c>
      <c r="G4" s="591">
        <f>SUMIFS(произв!A4:A10000,произв!F4:F10000,B4,произв!U4:U10000,G3)+SUMIFS(торг!A4:A10000,торг!F4:F10000,B4,торг!U4:U10000,G3)+SUMIFS(склад!A4:A10000,склад!F4:F10000,B4,склад!U4:U10000,G3)+SUMIFS('обр '!A4:A10000,'обр '!F4:F10000,B4,'обр '!U4:U10000,G3)+SUMIFS(детс!A4:A10000,детс!F4:F10000,B4,детс!U4:U10000,G3)+SUMIFS(культ!A4:A10000,культ!F4:F10000,B4,культ!U4:U10000,G3)+SUMIFS(спорт!A4:A10000,спорт!F4:F10000,B4,спорт!U4:U10000,G3)+SUMIFS(лечеб!A4:A10000,лечеб!F4:F10000,B4,лечеб!U4:U10000,G3)+SUMIFS(Баня!A4:A10000,Баня!F4:F10000,B4,Баня!U4:U10000,G3)+SUMIFS(Адм!A4:A10000,Адм!F4:F10000,B4,Адм!U4:U10000,G3)+SUMIFS(С.Х!A4:A10000,С.Х!F4:F10000,B4,С.Х!U4:U10000,G3)+SUMIFS(новостр!A4:A10000,новостр!F4:F10000,B4,новостр!T4:T10000,G3)+SUMIFS(авт!A4:A10000,авт!F4:F10000,B4,авт!W4:W10000,G3)+SUMIFS(ЖС!A4:A10000,ЖС!F4:F10000,B4,ЖС!AJ4:AJ10000,G3)+SUMIFS(Лес!A5:A10000,Лес!F5:F10000,B4,Лес!AD5:AD10000,G3)+SUMIFS('степь '!A5:A10000,'степь '!F5:F10000,B4,'степь '!AC5:AC10000,G3)+SUMIFS(Пр.откр.тер!A4:A10000,Пр.откр.тер!F4:F10000,B4,Пр.откр.тер!T4:T10000,G3)+SUMIFS(угар!A5:A10001,угар!F5:F10001,B4,угар!AU5:AU10001,G3)+SUMIFS(задым!A4:A10000,задым!E4:E10000,B4,задым!P4:P10000,G3)+SUMIFS(обр.огнем!A4:A10000,обр.огнем!E4:E10000,B4,обр.огнем!P4:P10000,G3)+SUMIFS(вспыш!A4:A10000,вспыш!E4:E10000,B4,вспыш!P4:P10000,G3)+SUMIFS(КЗ!A4:A10000,КЗ!E4:E10000,B4,КЗ!N4:N10000,G3)+SUMIFS('подгор.пищи '!A4:A10000,'подгор.пищи '!E4:E10000,B4,'подгор.пищи '!P4:P10000,G3)+SUMIFS(Трава!A5:A10000,Трава!E5:E10000,B4,Трава!V5:V10000,G3)+SUMIFS(мусор!A4:A10000,мусор!E4:E10000,B4,мусор!O4:O10000,G3)+SUMIFS(самосозж!A4:A10000,самосозж!E4:E10000,B4,самосозж!O4:O10000,G3)+SUMIFS(дтп.заг!A4:A10000,дтп.заг!E4:E10000,B4,дтп.заг!X4:X10000,G3)+SUMIFS(авиа!A4:A9999,авиа!E4:E9999,B4,авиа!N4:N9999,G3)+SUMIFS(самовозг!A4:A10000,самовозг!E4:E10000,B4,самовозг!P4:P10000,G3)+SUMIFS(АСР!A4:A10000,АСР!E4:E10000,B4,АСР!O4:O10000,G3)+SUMIFS(ложный!A4:A10000,ложный!E4:E10000,B4,ложный!N4:N10000,G3)+SUMIFS(ср.сигнал!A4:A10000,ср.сигнал!E4:E10000,B4,ср.сигнал!P4:P10000,G3)+SUMIFS('Прочие выезда'!A4:A10000,'Прочие выезда'!E4:E10000,B4,'Прочие выезда'!P4:P10000,G3)</f>
        <v>0</v>
      </c>
      <c r="H4" s="591">
        <f>SUMIFS(произв!A4:A10000,произв!F4:F10000,B4,произв!U4:U10000,H3)+SUMIFS(торг!A4:A10000,торг!F4:F10000,B4,торг!U4:U10000,H3)+SUMIFS(склад!A4:A10000,склад!F4:F10000,B4,склад!U4:U10000,H3)+SUMIFS('обр '!A4:A10000,'обр '!F4:F10000,B4,'обр '!U4:U10000,H3)+SUMIFS(детс!A4:A10000,детс!F4:F10000,B4,детс!U4:U10000,H3)+SUMIFS(культ!A4:A10000,культ!F4:F10000,B4,культ!U4:U10000,H3)+SUMIFS(спорт!A4:A10000,спорт!F4:F10000,B4,спорт!U4:U10000,H3)+SUMIFS(лечеб!A4:A10000,лечеб!F4:F10000,B4,лечеб!U4:U10000,H3)+SUMIFS(Баня!A4:A10000,Баня!F4:F10000,B4,Баня!U4:U10000,H3)+SUMIFS(Адм!A4:A10000,Адм!F4:F10000,B4,Адм!U4:U10000,H3)+SUMIFS(С.Х!A4:A10000,С.Х!F4:F10000,B4,С.Х!U4:U10000,H3)+SUMIFS(новостр!A4:A10000,новостр!F4:F10000,B4,новостр!T4:T10000,H3)+SUMIFS(авт!A4:A10000,авт!F4:F10000,B4,авт!W4:W10000,H3)+SUMIFS(ЖС!A4:A10000,ЖС!F4:F10000,B4,ЖС!AJ4:AJ10000,H3)+SUMIFS(Лес!A5:A10000,Лес!F5:F10000,B4,Лес!AD5:AD10000,H3)+SUMIFS('степь '!A5:A10000,'степь '!F5:F10000,B4,'степь '!AC5:AC10000,H3)+SUMIFS(Пр.откр.тер!A4:A10000,Пр.откр.тер!F4:F10000,B4,Пр.откр.тер!T4:T10000,H3)+SUMIFS(угар!A5:A10001,угар!F5:F10001,B4,угар!AU5:AU10001,H3)+SUMIFS(задым!A4:A10000,задым!E4:E10000,B4,задым!P4:P10000,H3)+SUMIFS(обр.огнем!A4:A10000,обр.огнем!E4:E10000,B4,обр.огнем!P4:P10000,H3)+SUMIFS(вспыш!A4:A10000,вспыш!E4:E10000,B4,вспыш!P4:P10000,H3)+SUMIFS(КЗ!A4:A10000,КЗ!E4:E10000,B4,КЗ!N4:N10000,H3)+SUMIFS('подгор.пищи '!A4:A10000,'подгор.пищи '!E4:E10000,B4,'подгор.пищи '!P4:P10000,H3)+SUMIFS(Трава!A5:A10000,Трава!E5:E10000,B4,Трава!V5:V10000,H3)+SUMIFS(мусор!A4:A10000,мусор!E4:E10000,B4,мусор!O4:O10000,H3)+SUMIFS(самосозж!A4:A10000,самосозж!E4:E10000,B4,самосозж!O4:O10000,H3)+SUMIFS(дтп.заг!A4:A10000,дтп.заг!E4:E10000,B4,дтп.заг!X4:X10000,H3)+SUMIFS(авиа!A4:A9999,авиа!E4:E9999,B4,авиа!N4:N9999,H3)+SUMIFS(самовозг!A4:A10000,самовозг!E4:E10000,B4,самовозг!P4:P10000,H3)+SUMIFS(АСР!A4:A10000,АСР!E4:E10000,B4,АСР!O4:O10000,H3)+SUMIFS(ложный!A4:A10000,ложный!E4:E10000,B4,ложный!N4:N10000,H3)+SUMIFS(ср.сигнал!A4:A10000,ср.сигнал!E4:E10000,B4,ср.сигнал!P4:P10000,H3)+SUMIFS('Прочие выезда'!A4:A10000,'Прочие выезда'!E4:E10000,B4,'Прочие выезда'!P4:P10000,H3)</f>
        <v>0</v>
      </c>
      <c r="I4" s="591">
        <f>SUMIFS(произв!A4:A10000,произв!F4:F10000,B4,произв!U4:U10000,I3)+SUMIFS(торг!A4:A10000,торг!F4:F10000,B4,торг!U4:U10000,I3)+SUMIFS(склад!A4:A10000,склад!F4:F10000,B4,склад!U4:U10000,I3)+SUMIFS('обр '!A4:A10000,'обр '!F4:F10000,B4,'обр '!U4:U10000,I3)+SUMIFS(детс!A4:A10000,детс!F4:F10000,B4,детс!U4:U10000,I3)+SUMIFS(культ!A4:A10000,культ!F4:F10000,B4,культ!U4:U10000,I3)+SUMIFS(спорт!A4:A10000,спорт!F4:F10000,B4,спорт!U4:U10000,I3)+SUMIFS(лечеб!A4:A10000,лечеб!F4:F10000,B4,лечеб!U4:U10000,I3)+SUMIFS(Баня!A4:A10000,Баня!F4:F10000,B4,Баня!U4:U10000,I3)+SUMIFS(Адм!A4:A10000,Адм!F4:F10000,B4,Адм!U4:U10000,I3)+SUMIFS(С.Х!A4:A10000,С.Х!F4:F10000,B4,С.Х!U4:U10000,I3)+SUMIFS(новостр!A4:A10000,новостр!F4:F10000,B4,новостр!T4:T10000,I3)+SUMIFS(авт!A4:A10000,авт!F4:F10000,B4,авт!W4:W10000,I3)+SUMIFS(ЖС!A4:A10000,ЖС!F4:F10000,B4,ЖС!AJ4:AJ10000,I3)+SUMIFS(Лес!A5:A10000,Лес!F5:F10000,B4,Лес!AD5:AD10000,I3)+SUMIFS('степь '!A5:A10000,'степь '!F5:F10000,B4,'степь '!AC5:AC10000,I3)+SUMIFS(Пр.откр.тер!A4:A10000,Пр.откр.тер!F4:F10000,B4,Пр.откр.тер!T4:T10000,I3)+SUMIFS(угар!A5:A10001,угар!F5:F10001,B4,угар!AU5:AU10001,I3)+SUMIFS(задым!A4:A10000,задым!E4:E10000,B4,задым!P4:P10000,I3)+SUMIFS(обр.огнем!A4:A10000,обр.огнем!E4:E10000,B4,обр.огнем!P4:P10000,I3)+SUMIFS(вспыш!A4:A10000,вспыш!E4:E10000,B4,вспыш!P4:P10000,I3)+SUMIFS(КЗ!A4:A10000,КЗ!E4:E10000,B4,КЗ!N4:N10000,I3)+SUMIFS('подгор.пищи '!A4:A10000,'подгор.пищи '!E4:E10000,B4,'подгор.пищи '!P4:P10000,I3)+SUMIFS(Трава!A5:A10000,Трава!E5:E10000,B4,Трава!V5:V10000,I3)+SUMIFS(мусор!A4:A10000,мусор!E4:E10000,B4,мусор!O4:O10000,I3)+SUMIFS(самосозж!A4:A10000,самосозж!E4:E10000,B4,самосозж!O4:O10000,I3)+SUMIFS(дтп.заг!A4:A10000,дтп.заг!E4:E10000,B4,дтп.заг!X4:X10000,I3)+SUMIFS(авиа!A4:A9999,авиа!E4:E9999,B4,авиа!N4:N9999,I3)+SUMIFS(самовозг!A4:A10000,самовозг!E4:E10000,B4,самовозг!P4:P10000,I3)+SUMIFS(АСР!A4:A10000,АСР!E4:E10000,B4,АСР!O4:O10000,I3)+SUMIFS(ложный!A4:A10000,ложный!E4:E10000,B4,ложный!N4:N10000,I3)+SUMIFS(ср.сигнал!A4:A10000,ср.сигнал!E4:E10000,B4,ср.сигнал!P4:P10000,I3)+SUMIFS('Прочие выезда'!A4:A10000,'Прочие выезда'!E4:E10000,B4,'Прочие выезда'!P4:P10000,I3)</f>
        <v>1</v>
      </c>
      <c r="J4" s="590">
        <f>SUMIFS(произв!A4:A10000,произв!F4:F10000,B4,произв!U4:U10000,J3)+SUMIFS(торг!A4:A10000,торг!F4:F10000,B4,торг!U4:U10000,J3)+SUMIFS(склад!A4:A10000,склад!F4:F10000,B4,склад!U4:U10000,J3)+SUMIFS('обр '!A4:A10000,'обр '!F4:F10000,B4,'обр '!U4:U10000,J3)+SUMIFS(детс!A4:A10000,детс!F4:F10000,B4,детс!U4:U10000,J3)+SUMIFS(культ!A4:A10000,культ!F4:F10000,B4,культ!U4:U10000,J3)+SUMIFS(спорт!A4:A10000,спорт!F4:F10000,B4,спорт!U4:U10000,J3)+SUMIFS(лечеб!A4:A10000,лечеб!F4:F10000,B4,лечеб!U4:U10000,J3)+SUMIFS(Баня!A4:A10000,Баня!F4:F10000,B4,Баня!U4:U10000,J3)+SUMIFS(Адм!A4:A10000,Адм!F4:F10000,B4,Адм!U4:U10000,J3)+SUMIFS(С.Х!A4:A10000,С.Х!F4:F10000,B4,С.Х!U4:U10000,J3)+SUMIFS(новостр!A4:A10000,новостр!F4:F10000,B4,новостр!T4:T10000,J3)+SUMIFS(авт!A4:A10000,авт!F4:F10000,B4,авт!W4:W10000,J3)+SUMIFS(ЖС!A4:A10000,ЖС!F4:F10000,B4,ЖС!AJ4:AJ10000,J3)+SUMIFS(Лес!A5:A10000,Лес!F5:F10000,B4,Лес!AD5:AD10000,J3)+SUMIFS('степь '!A5:A10000,'степь '!F5:F10000,B4,'степь '!AC5:AC10000,J3)+SUMIFS(Пр.откр.тер!A4:A10000,Пр.откр.тер!F4:F10000,B4,Пр.откр.тер!T4:T10000,J3)+SUMIFS(угар!A5:A10001,угар!F5:F10001,B4,угар!AU5:AU10001,J3)+SUMIFS(задым!A4:A10000,задым!E4:E10000,B4,задым!P4:P10000,J3)+SUMIFS(обр.огнем!A4:A10000,обр.огнем!E4:E10000,B4,обр.огнем!P4:P10000,J3)+SUMIFS(вспыш!A4:A10000,вспыш!E4:E10000,B4,вспыш!P4:P10000,J3)+SUMIFS(КЗ!A4:A10000,КЗ!E4:E10000,B4,КЗ!N4:N10000,J3)+SUMIFS('подгор.пищи '!A4:A10000,'подгор.пищи '!E4:E10000,B4,'подгор.пищи '!P4:P10000,J3)+SUMIFS(Трава!A5:A10000,Трава!E5:E10000,B4,Трава!V5:V10000,J3)+SUMIFS(мусор!A4:A10000,мусор!E4:E10000,B4,мусор!O4:O10000,J3)+SUMIFS(самосозж!A4:A10000,самосозж!E4:E10000,B4,самосозж!O4:O10000,J3)+SUMIFS(дтп.заг!A4:A10000,дтп.заг!E4:E10000,B4,дтп.заг!X4:X10000,J3)+SUMIFS(авиа!A4:A9999,авиа!E4:E9999,B4,авиа!N4:N9999,J3)+SUMIFS(самовозг!A4:A10000,самовозг!E4:E10000,B4,самовозг!P4:P10000,J3)+SUMIFS(АСР!A4:A10000,АСР!E4:E10000,B4,АСР!O4:O10000,J3)+SUMIFS(ложный!A4:A10000,ложный!E4:E10000,B4,ложный!N4:N10000,J3)+SUMIFS(ср.сигнал!A4:A10000,ср.сигнал!E4:E10000,B4,ср.сигнал!P4:P10000,J3)+SUMIFS('Прочие выезда'!A4:A10000,'Прочие выезда'!E4:E10000,B4,'Прочие выезда'!P4:P10000,J3)</f>
        <v>0</v>
      </c>
      <c r="K4" s="590"/>
      <c r="L4" s="590"/>
    </row>
    <row r="5" spans="1:12" s="585" customFormat="1" ht="15" customHeight="1" thickBot="1">
      <c r="A5" s="1279">
        <v>2</v>
      </c>
      <c r="B5" s="1284" t="s">
        <v>142</v>
      </c>
      <c r="C5" s="2111">
        <v>1</v>
      </c>
      <c r="D5" s="589">
        <f t="shared" ref="D5:D23" si="0">E5+F5+G5+H5+I5+J5+K5</f>
        <v>18</v>
      </c>
      <c r="E5" s="590">
        <f>SUMIFS(произв!A4:A10000,произв!F4:F10000,B5,произв!U4:U10000,E3)+SUMIFS(торг!A4:A10000,торг!F4:F10000,B5,торг!U4:U10000,E3)+SUMIFS(склад!A4:A10000,склад!F4:F10000,B5,склад!U4:U10000,E3)+SUMIFS('обр '!A4:A10000,'обр '!F4:F10000,B5,'обр '!U4:U10000,E3)+SUMIFS(детс!A4:A10000,детс!F4:F10000,B5,детс!U4:U10000,E3)+SUMIFS(культ!A4:A10000,культ!F4:F10000,B5,культ!U4:U10000,E3)+SUMIFS(спорт!A4:A10000,спорт!F4:F10000,B5,спорт!U4:U10000,E3)+SUMIFS(лечеб!A4:A10000,лечеб!F4:F10000,B5,лечеб!U4:U10000,E3)+SUMIFS(Баня!A4:A10000,Баня!F4:F10000,B5,Баня!U4:U10000,E3)+SUMIFS(Адм!A4:A10000,Адм!F4:F10000,B5,Адм!U4:U10000,E3)+SUMIFS(С.Х!A4:A10000,С.Х!F4:F10000,B5,С.Х!U4:U10000,E3)+SUMIFS(новостр!A4:A10000,новостр!F4:F10000,B5,новостр!T4:T10000,E3)+SUMIFS(авт!A4:A10000,авт!F4:F10000,B5,авт!W4:W10000,E3)+SUMIFS(ЖС!A4:A10000,ЖС!F4:F10000,B5,ЖС!AJ4:AJ10000,E3)+SUMIFS(Лес!A5:A10000,Лес!F5:F10000,B5,Лес!AD5:AD10000,E3)+SUMIFS('степь '!A5:A10000,'степь '!F5:F10000,B5,'степь '!AC5:AC10000,E3)+SUMIFS(Пр.откр.тер!A4:A10000,Пр.откр.тер!F4:F10000,B5,Пр.откр.тер!T4:T10000,E3)+SUMIFS(угар!A5:A10001,угар!F5:F10001,B5,угар!AU5:AU10001,E3)+SUMIFS(задым!A4:A10000,задым!E4:E10000,B5,задым!P4:P10000,E3)+SUMIFS(обр.огнем!A4:A10000,обр.огнем!E4:E10000,B5,обр.огнем!P4:P10000,E3)+SUMIFS(вспыш!A4:A10000,вспыш!E4:E10000,B5,вспыш!P4:P10000,E3)+SUMIFS(КЗ!A4:A10000,КЗ!E4:E10000,B5,КЗ!N4:N10000,E3)+SUMIFS('подгор.пищи '!A4:A10000,'подгор.пищи '!E4:E10000,B5,'подгор.пищи '!P4:P10000,E3)+SUMIFS(Трава!A5:A10000,Трава!E5:E10000,B5,Трава!V5:V10000,E3)+SUMIFS(мусор!A4:A10000,мусор!E4:E10000,B5,мусор!O4:O10000,E3)+SUMIFS(самосозж!A4:A10000,самосозж!E4:E10000,B5,самосозж!O4:O10000,E3)+SUMIFS(дтп.заг!A4:A10000,дтп.заг!E4:E10000,B5,дтп.заг!X4:X10000,E3)+SUMIFS(авиа!A4:A9999,авиа!E4:E9999,B5,авиа!N4:N9999,E3)+SUMIFS(самовозг!A4:A10000,самовозг!E4:E10000,B5,самовозг!P4:P10000,E3)+SUMIFS(АСР!A4:A10000,АСР!E4:E10000,B5,АСР!O4:O10000,E3)+SUMIFS(ложный!A4:A10000,ложный!E4:E10000,B5,ложный!N4:N10000,E3)+SUMIFS(ср.сигнал!A4:A10000,ср.сигнал!E4:E10000,B5,ср.сигнал!P4:P10000,E3)+SUMIFS('Прочие выезда'!A4:A10000,'Прочие выезда'!E4:E10000,B5,'Прочие выезда'!P4:P10000,E3)</f>
        <v>12</v>
      </c>
      <c r="F5" s="590">
        <f>SUMIFS(произв!A4:A10000,произв!F4:F10000,B5,произв!U4:U10000,F3)+SUMIFS(торг!A4:A10000,торг!F4:F10000,B5,торг!U4:U10000,F3)+SUMIFS(склад!A4:A10000,склад!F4:F10000,B5,склад!U4:U10000,F3)+SUMIFS('обр '!A4:A10000,'обр '!F4:F10000,B5,'обр '!U4:U10000,F3)+SUMIFS(детс!A4:A10000,детс!F4:F10000,B5,детс!U4:U10000,F3)+SUMIFS(культ!A4:A10000,культ!F4:F10000,B5,культ!U4:U10000,F3)+SUMIFS(спорт!A4:A10000,спорт!F4:F10000,B5,спорт!U4:U10000,F3)+SUMIFS(лечеб!A4:A10000,лечеб!F4:F10000,B5,лечеб!U4:U10000,F3)+SUMIFS(Баня!A4:A10000,Баня!F4:F10000,B5,Баня!U4:U10000,F3)+SUMIFS(Адм!A4:A10000,Адм!F4:F10000,B5,Адм!U4:U10000,F3)+SUMIFS(С.Х!A4:A10000,С.Х!F4:F10000,B5,С.Х!U4:U10000,F3)+SUMIFS(новостр!A4:A10000,новостр!F4:F10000,B5,новостр!T4:T10000,F3)+SUMIFS(авт!A4:A10000,авт!F4:F10000,B5,авт!W4:W10000,F3)+SUMIFS(ЖС!A4:A10000,ЖС!F4:F10000,B5,ЖС!AJ4:AJ10000,F3)+SUMIFS(Лес!A5:A10000,Лес!F5:F10000,B5,Лес!AD5:AD10000,F3)+SUMIFS('степь '!A5:A10000,'степь '!F5:F10000,B5,'степь '!AC5:AC10000,F3)+SUMIFS(Пр.откр.тер!A4:A10000,Пр.откр.тер!F4:F10000,B5,Пр.откр.тер!T4:T10000,F3)+SUMIFS(угар!A5:A10001,угар!F5:F10001,B5,угар!AU5:AU10001,F3)+SUMIFS(задым!A4:A10000,задым!E4:E10000,B5,задым!P4:P10000,F3)+SUMIFS(обр.огнем!A4:A10000,обр.огнем!E4:E10000,B5,обр.огнем!P4:P10000,F3)+SUMIFS(вспыш!A4:A10000,вспыш!E4:E10000,B5,вспыш!P4:P10000,F3)+SUMIFS(КЗ!A4:A10000,КЗ!E4:E10000,B5,КЗ!N4:N10000,F3)+SUMIFS('подгор.пищи '!A4:A10000,'подгор.пищи '!E4:E10000,B5,'подгор.пищи '!P4:P10000,F3)+SUMIFS(Трава!A5:A10000,Трава!E5:E10000,B5,Трава!V5:V10000,F3)+SUMIFS(мусор!A4:A10000,мусор!E4:E10000,B5,мусор!O4:O10000,F3)+SUMIFS(самосозж!A4:A10000,самосозж!E4:E10000,B5,самосозж!O4:O10000,F3)+SUMIFS(дтп.заг!A4:A10000,дтп.заг!E4:E10000,B5,дтп.заг!X4:X10000,F3)+SUMIFS(авиа!A4:A9999,авиа!E4:E9999,B5,авиа!N4:N9999,F3)+SUMIFS(самовозг!A4:A10000,самовозг!E4:E10000,B5,самовозг!P4:P10000,F3)+SUMIFS(АСР!A4:A10000,АСР!E4:E10000,B5,АСР!O4:O10000,F3)+SUMIFS(ложный!A4:A10000,ложный!E4:E10000,B5,ложный!N4:N10000,F3)+SUMIFS(ср.сигнал!A4:A10000,ср.сигнал!E4:E10000,B5,ср.сигнал!P4:P10000,F3)+SUMIFS('Прочие выезда'!A4:A10000,'Прочие выезда'!E4:E10000,B5,'Прочие выезда'!P4:P10000,F3)</f>
        <v>2</v>
      </c>
      <c r="G5" s="590">
        <f>SUMIFS(произв!A4:A10000,произв!F4:F10000,B5,произв!U4:U10000,G3)+SUMIFS(торг!A4:A10000,торг!F4:F10000,B5,торг!U4:U10000,G3)+SUMIFS(склад!A4:A10000,склад!F4:F10000,B5,склад!U4:U10000,G3)+SUMIFS('обр '!A4:A10000,'обр '!F4:F10000,B5,'обр '!U4:U10000,G3)+SUMIFS(детс!A4:A10000,детс!F4:F10000,B5,детс!U4:U10000,G3)+SUMIFS(культ!A4:A10000,культ!F4:F10000,B5,культ!U4:U10000,G3)+SUMIFS(спорт!A4:A10000,спорт!F4:F10000,B5,спорт!U4:U10000,G3)+SUMIFS(лечеб!A4:A10000,лечеб!F4:F10000,B5,лечеб!U4:U10000,G3)+SUMIFS(Баня!A4:A10000,Баня!F4:F10000,B5,Баня!U4:U10000,G3)+SUMIFS(Адм!A4:A10000,Адм!F4:F10000,B5,Адм!U4:U10000,G3)+SUMIFS(С.Х!A4:A10000,С.Х!F4:F10000,B5,С.Х!U4:U10000,G3)+SUMIFS(новостр!A4:A10000,новостр!F4:F10000,B5,новостр!T4:T10000,G3)+SUMIFS(авт!A4:A10000,авт!F4:F10000,B5,авт!W4:W10000,G3)+SUMIFS(ЖС!A4:A10000,ЖС!F4:F10000,B5,ЖС!AJ4:AJ10000,G3)+SUMIFS(Лес!A5:A10000,Лес!F5:F10000,B5,Лес!AD5:AD10000,G3)+SUMIFS('степь '!A5:A10000,'степь '!F5:F10000,B5,'степь '!AC5:AC10000,G3)+SUMIFS(Пр.откр.тер!A4:A10000,Пр.откр.тер!F4:F10000,B5,Пр.откр.тер!T4:T10000,G3)+SUMIFS(угар!A5:A10001,угар!F5:F10001,B5,угар!AU5:AU10001,G3)+SUMIFS(задым!A4:A10000,задым!E4:E10000,B5,задым!P4:P10000,G3)+SUMIFS(обр.огнем!A4:A10000,обр.огнем!E4:E10000,B5,обр.огнем!P4:P10000,G3)+SUMIFS(вспыш!A4:A10000,вспыш!E4:E10000,B5,вспыш!P4:P10000,G3)+SUMIFS(КЗ!A4:A10000,КЗ!E4:E10000,B5,КЗ!N4:N10000,G3)+SUMIFS('подгор.пищи '!A4:A10000,'подгор.пищи '!E4:E10000,B5,'подгор.пищи '!P4:P10000,G3)+SUMIFS(Трава!A5:A10000,Трава!E5:E10000,B5,Трава!V5:V10000,G3)+SUMIFS(мусор!A4:A10000,мусор!E4:E10000,B5,мусор!O4:O10000,G3)+SUMIFS(самосозж!A4:A10000,самосозж!E4:E10000,B5,самосозж!O4:O10000,G3)+SUMIFS(дтп.заг!A4:A10000,дтп.заг!E4:E10000,B5,дтп.заг!X4:X10000,G3)+SUMIFS(авиа!A4:A9999,авиа!E4:E9999,B5,авиа!N4:N9999,G3)+SUMIFS(самовозг!A4:A10000,самовозг!E4:E10000,B5,самовозг!P4:P10000,G3)+SUMIFS(АСР!A4:A10000,АСР!E4:E10000,B5,АСР!O4:O10000,G3)+SUMIFS(ложный!A4:A10000,ложный!E4:E10000,B5,ложный!N4:N10000,G3)+SUMIFS(ср.сигнал!A4:A10000,ср.сигнал!E4:E10000,B5,ср.сигнал!P4:P10000,G3)+SUMIFS('Прочие выезда'!A4:A10000,'Прочие выезда'!E4:E10000,B5,'Прочие выезда'!P4:P10000,G3)</f>
        <v>0</v>
      </c>
      <c r="H5" s="590">
        <f>SUMIFS(произв!A4:A10000,произв!F4:F10000,B5,произв!U4:U10000,H3)+SUMIFS(торг!A4:A10000,торг!F4:F10000,B5,торг!U4:U10000,H3)+SUMIFS(склад!A4:A10000,склад!F4:F10000,B5,склад!U4:U10000,H3)+SUMIFS('обр '!A4:A10000,'обр '!F4:F10000,B5,'обр '!U4:U10000,H3)+SUMIFS(детс!A4:A10000,детс!F4:F10000,B5,детс!U4:U10000,H3)+SUMIFS(культ!A4:A10000,культ!F4:F10000,B5,культ!U4:U10000,H3)+SUMIFS(спорт!A4:A10000,спорт!F4:F10000,B5,спорт!U4:U10000,H3)+SUMIFS(лечеб!A4:A10000,лечеб!F4:F10000,B5,лечеб!U4:U10000,H3)+SUMIFS(Баня!A4:A10000,Баня!F4:F10000,B5,Баня!U4:U10000,H3)+SUMIFS(Адм!A4:A10000,Адм!F4:F10000,B5,Адм!U4:U10000,H3)+SUMIFS(С.Х!A4:A10000,С.Х!F4:F10000,B5,С.Х!U4:U10000,H3)+SUMIFS(новостр!A4:A10000,новостр!F4:F10000,B5,новостр!T4:T10000,H3)+SUMIFS(авт!A4:A10000,авт!F4:F10000,B5,авт!W4:W10000,H3)+SUMIFS(ЖС!A4:A10000,ЖС!F4:F10000,B5,ЖС!AJ4:AJ10000,H3)+SUMIFS(Лес!A5:A10000,Лес!F5:F10000,B5,Лес!AD5:AD10000,H3)+SUMIFS('степь '!A5:A10000,'степь '!F5:F10000,B5,'степь '!AC5:AC10000,H3)+SUMIFS(Пр.откр.тер!A4:A10000,Пр.откр.тер!F4:F10000,B5,Пр.откр.тер!T4:T10000,H3)+SUMIFS(угар!A5:A10001,угар!F5:F10001,B5,угар!AU5:AU10001,H3)+SUMIFS(задым!A4:A10000,задым!E4:E10000,B5,задым!P4:P10000,H3)+SUMIFS(обр.огнем!A4:A10000,обр.огнем!E4:E10000,B5,обр.огнем!P4:P10000,H3)+SUMIFS(вспыш!A4:A10000,вспыш!E4:E10000,B5,вспыш!P4:P10000,H3)+SUMIFS(КЗ!A4:A10000,КЗ!E4:E10000,B5,КЗ!N4:N10000,H3)+SUMIFS('подгор.пищи '!A4:A10000,'подгор.пищи '!E4:E10000,B5,'подгор.пищи '!P4:P10000,H3)+SUMIFS(Трава!A5:A10000,Трава!E5:E10000,B5,Трава!V5:V10000,H3)+SUMIFS(мусор!A4:A10000,мусор!E4:E10000,B5,мусор!O4:O10000,H3)+SUMIFS(самосозж!A4:A10000,самосозж!E4:E10000,B5,самосозж!O4:O10000,H3)+SUMIFS(дтп.заг!A4:A10000,дтп.заг!E4:E10000,B5,дтп.заг!X4:X10000,H3)+SUMIFS(авиа!A4:A9999,авиа!E4:E9999,B5,авиа!N4:N9999,H3)+SUMIFS(самовозг!A4:A10000,самовозг!E4:E10000,B5,самовозг!P4:P10000,H3)+SUMIFS(АСР!A4:A10000,АСР!E4:E10000,B5,АСР!O4:O10000,H3)+SUMIFS(ложный!A4:A10000,ложный!E4:E10000,B5,ложный!N4:N10000,H3)+SUMIFS(ср.сигнал!A4:A10000,ср.сигнал!E4:E10000,B5,ср.сигнал!P4:P10000,H3)+SUMIFS('Прочие выезда'!A4:A10000,'Прочие выезда'!E4:E10000,B5,'Прочие выезда'!P4:P10000,H3)</f>
        <v>0</v>
      </c>
      <c r="I5" s="590">
        <f>SUMIFS(произв!A4:A10000,произв!F4:F10000,B5,произв!U4:U10000,I3)+SUMIFS(торг!A4:A10000,торг!F4:F10000,B5,торг!U4:U10000,I3)+SUMIFS(склад!A4:A10000,склад!F4:F10000,B5,склад!U4:U10000,I3)+SUMIFS('обр '!A4:A10000,'обр '!F4:F10000,B5,'обр '!U4:U10000,I3)+SUMIFS(детс!A4:A10000,детс!F4:F10000,B5,детс!U4:U10000,I3)+SUMIFS(культ!A4:A10000,культ!F4:F10000,B5,культ!U4:U10000,I3)+SUMIFS(спорт!A4:A10000,спорт!F4:F10000,B5,спорт!U4:U10000,I3)+SUMIFS(лечеб!A4:A10000,лечеб!F4:F10000,B5,лечеб!U4:U10000,I3)+SUMIFS(Баня!A4:A10000,Баня!F4:F10000,B5,Баня!U4:U10000,I3)+SUMIFS(Адм!A4:A10000,Адм!F4:F10000,B5,Адм!U4:U10000,I3)+SUMIFS(С.Х!A4:A10000,С.Х!F4:F10000,B5,С.Х!U4:U10000,I3)+SUMIFS(новостр!A4:A10000,новостр!F4:F10000,B5,новостр!T4:T10000,I3)+SUMIFS(авт!A4:A10000,авт!F4:F10000,B5,авт!W4:W10000,I3)+SUMIFS(ЖС!A4:A10000,ЖС!F4:F10000,B5,ЖС!AJ4:AJ10000,I3)+SUMIFS(Лес!A5:A10000,Лес!F5:F10000,B5,Лес!AD5:AD10000,I3)+SUMIFS('степь '!A5:A10000,'степь '!F5:F10000,B5,'степь '!AC5:AC10000,I3)+SUMIFS(Пр.откр.тер!A4:A10000,Пр.откр.тер!F4:F10000,B5,Пр.откр.тер!T4:T10000,I3)+SUMIFS(угар!A5:A10001,угар!F5:F10001,B5,угар!AU5:AU10001,I3)+SUMIFS(задым!A4:A10000,задым!E4:E10000,B5,задым!P4:P10000,I3)+SUMIFS(обр.огнем!A4:A10000,обр.огнем!E4:E10000,B5,обр.огнем!P4:P10000,I3)+SUMIFS(вспыш!A4:A10000,вспыш!E4:E10000,B5,вспыш!P4:P10000,I3)+SUMIFS(КЗ!A4:A10000,КЗ!E4:E10000,B5,КЗ!N4:N10000,I3)+SUMIFS('подгор.пищи '!A4:A10000,'подгор.пищи '!E4:E10000,B5,'подгор.пищи '!P4:P10000,I3)+SUMIFS(Трава!A5:A10000,Трава!E5:E10000,B5,Трава!V5:V10000,I3)+SUMIFS(мусор!A4:A10000,мусор!E4:E10000,B5,мусор!O4:O10000,I3)+SUMIFS(самосозж!A4:A10000,самосозж!E4:E10000,B5,самосозж!O4:O10000,I3)+SUMIFS(дтп.заг!A4:A10000,дтп.заг!E4:E10000,B5,дтп.заг!X4:X10000,I3)+SUMIFS(авиа!A4:A9999,авиа!E4:E9999,B5,авиа!N4:N9999,I3)+SUMIFS(самовозг!A4:A10000,самовозг!E4:E10000,B5,самовозг!P4:P10000,I3)+SUMIFS(АСР!A4:A10000,АСР!E4:E10000,B5,АСР!O4:O10000,I3)+SUMIFS(ложный!A4:A10000,ложный!E4:E10000,B5,ложный!N4:N10000,I3)+SUMIFS(ср.сигнал!A4:A10000,ср.сигнал!E4:E10000,B5,ср.сигнал!P4:P10000,I3)+SUMIFS('Прочие выезда'!A4:A10000,'Прочие выезда'!E4:E10000,B5,'Прочие выезда'!P4:P10000,I3)</f>
        <v>4</v>
      </c>
      <c r="J5" s="590">
        <f>SUMIFS(произв!A4:A10000,произв!F4:F10000,B5,произв!U4:U10000,J3)+SUMIFS(торг!A4:A10000,торг!F4:F10000,B5,торг!U4:U10000,J3)+SUMIFS(склад!A4:A10000,склад!F4:F10000,B5,склад!U4:U10000,J3)+SUMIFS('обр '!A4:A10000,'обр '!F4:F10000,B5,'обр '!U4:U10000,J3)+SUMIFS(детс!A4:A10000,детс!F4:F10000,B5,детс!U4:U10000,J3)+SUMIFS(культ!A4:A10000,культ!F4:F10000,B5,культ!U4:U10000,J3)+SUMIFS(спорт!A4:A10000,спорт!F4:F10000,B5,спорт!U4:U10000,J3)+SUMIFS(лечеб!A4:A10000,лечеб!F4:F10000,B5,лечеб!U4:U10000,J3)+SUMIFS(Баня!A4:A10000,Баня!F4:F10000,B5,Баня!U4:U10000,J3)+SUMIFS(Адм!A4:A10000,Адм!F4:F10000,B5,Адм!U4:U10000,J3)+SUMIFS(С.Х!A4:A10000,С.Х!F4:F10000,B5,С.Х!U4:U10000,J3)+SUMIFS(новостр!A4:A10000,новостр!F4:F10000,B5,новостр!T4:T10000,J3)+SUMIFS(авт!A4:A10000,авт!F4:F10000,B5,авт!W4:W10000,J3)+SUMIFS(ЖС!A4:A10000,ЖС!F4:F10000,B5,ЖС!AJ4:AJ10000,J3)+SUMIFS(Лес!A5:A10000,Лес!F5:F10000,B5,Лес!AD5:AD10000,J3)+SUMIFS('степь '!A5:A10000,'степь '!F5:F10000,B5,'степь '!AC5:AC10000,J3)+SUMIFS(Пр.откр.тер!A4:A10000,Пр.откр.тер!F4:F10000,B5,Пр.откр.тер!T4:T10000,J3)+SUMIFS(угар!A5:A10001,угар!F5:F10001,B5,угар!AU5:AU10001,J3)+SUMIFS(задым!A4:A10000,задым!E4:E10000,B5,задым!P4:P10000,J3)+SUMIFS(обр.огнем!A4:A10000,обр.огнем!E4:E10000,B5,обр.огнем!P4:P10000,J3)+SUMIFS(вспыш!A4:A10000,вспыш!E4:E10000,B5,вспыш!P4:P10000,J3)+SUMIFS(КЗ!A4:A10000,КЗ!E4:E10000,B5,КЗ!N4:N10000,J3)+SUMIFS('подгор.пищи '!A4:A10000,'подгор.пищи '!E4:E10000,B5,'подгор.пищи '!P4:P10000,J3)+SUMIFS(Трава!A5:A10000,Трава!E5:E10000,B5,Трава!V5:V10000,J3)+SUMIFS(мусор!A4:A10000,мусор!E4:E10000,B5,мусор!O4:O10000,J3)+SUMIFS(самосозж!A4:A10000,самосозж!E4:E10000,B5,самосозж!O4:O10000,J3)+SUMIFS(дтп.заг!A4:A10000,дтп.заг!E4:E10000,B5,дтп.заг!X4:X10000,J3)+SUMIFS(авиа!A4:A9999,авиа!E4:E9999,B5,авиа!N4:N9999,J3)+SUMIFS(самовозг!A4:A10000,самовозг!E4:E10000,B5,самовозг!P4:P10000,J3)+SUMIFS(АСР!A4:A10000,АСР!E4:E10000,B5,АСР!O4:O10000,J3)+SUMIFS(ложный!A4:A10000,ложный!E4:E10000,B5,ложный!N4:N10000,J3)+SUMIFS(ср.сигнал!A4:A10000,ср.сигнал!E4:E10000,B5,ср.сигнал!P4:P10000,J3)+SUMIFS('Прочие выезда'!A4:A10000,'Прочие выезда'!E4:E10000,B5,'Прочие выезда'!P4:P10000,J3)</f>
        <v>0</v>
      </c>
      <c r="K5" s="590"/>
      <c r="L5" s="590"/>
    </row>
    <row r="6" spans="1:12" s="585" customFormat="1" ht="15" customHeight="1" thickBot="1">
      <c r="A6" s="1279">
        <v>3</v>
      </c>
      <c r="B6" s="1284" t="s">
        <v>136</v>
      </c>
      <c r="C6" s="2111"/>
      <c r="D6" s="589">
        <f t="shared" si="0"/>
        <v>4</v>
      </c>
      <c r="E6" s="590">
        <f>SUMIFS(произв!A4:A10000,произв!F4:F10000,B6,произв!U4:U10000,E3)+SUMIFS(торг!A4:A10000,торг!F4:F10000,B6,торг!U4:U10000,E3)+SUMIFS(склад!A4:A10000,склад!F4:F10000,B6,склад!U4:U10000,E3)+SUMIFS('обр '!A4:A10000,'обр '!F4:F10000,B6,'обр '!U4:U10000,E3)+SUMIFS(детс!A4:A10000,детс!F4:F10000,B6,детс!U4:U10000,E3)+SUMIFS(культ!A4:A10000,культ!F4:F10000,B6,культ!U4:U10000,E3)+SUMIFS(спорт!A4:A10000,спорт!F4:F10000,B6,спорт!U4:U10000,E3)+SUMIFS(лечеб!A4:A10000,лечеб!F4:F10000,B6,лечеб!U4:U10000,E3)+SUMIFS(Баня!A4:A10000,Баня!F4:F10000,B6,Баня!U4:U10000,E3)+SUMIFS(Адм!A4:A10000,Адм!F4:F10000,B6,Адм!U4:U10000,E3)+SUMIFS(С.Х!A4:A10000,С.Х!F4:F10000,B6,С.Х!U4:U10000,E3)+SUMIFS(новостр!A4:A10000,новостр!F4:F10000,B6,новостр!T4:T10000,E3)+SUMIFS(авт!A4:A10000,авт!F4:F10000,B6,авт!W4:W10000,E3)+SUMIFS(ЖС!A4:A10000,ЖС!F4:F10000,B6,ЖС!AJ4:AJ10000,E3)+SUMIFS(Лес!A5:A10000,Лес!F5:F10000,B6,Лес!AD5:AD10000,E3)+SUMIFS('степь '!A5:A10000,'степь '!F5:F10000,B6,'степь '!AC5:AC10000,E3)+SUMIFS(Пр.откр.тер!A4:A10000,Пр.откр.тер!F4:F10000,B6,Пр.откр.тер!T4:T10000,E3)+SUMIFS(угар!A5:A10001,угар!F5:F10001,B6,угар!AU5:AU10001,E3)+SUMIFS(задым!A4:A10000,задым!E4:E10000,B6,задым!P4:P10000,E3)+SUMIFS(обр.огнем!A4:A10000,обр.огнем!E4:E10000,B6,обр.огнем!P4:P10000,E3)+SUMIFS(вспыш!A4:A10000,вспыш!E4:E10000,B6,вспыш!P4:P10000,E3)+SUMIFS(КЗ!A4:A10000,КЗ!E4:E10000,B6,КЗ!N4:N10000,E3)+SUMIFS('подгор.пищи '!A4:A10000,'подгор.пищи '!E4:E10000,B6,'подгор.пищи '!P4:P10000,E3)+SUMIFS(Трава!A5:A10000,Трава!E5:E10000,B6,Трава!V5:V10000,E3)+SUMIFS(мусор!A4:A10000,мусор!E4:E10000,B6,мусор!O4:O10000,E3)+SUMIFS(самосозж!A4:A10000,самосозж!E4:E10000,B6,самосозж!O4:O10000,E3)+SUMIFS(дтп.заг!A4:A10000,дтп.заг!E4:E10000,B6,дтп.заг!X4:X10000,E3)+SUMIFS(авиа!A4:A9999,авиа!E4:E9999,B6,авиа!N4:N9999,E3)+SUMIFS(самовозг!A4:A10000,самовозг!E4:E10000,B6,самовозг!P4:P10000,E3)+SUMIFS(АСР!A4:A10000,АСР!E4:E10000,B6,АСР!O4:O10000,E3)+SUMIFS(ложный!A4:A10000,ложный!E4:E10000,B6,ложный!N4:N10000,E3)+SUMIFS(ср.сигнал!A4:A10000,ср.сигнал!E4:E10000,B6,ср.сигнал!P4:P10000,E3)+SUMIFS('Прочие выезда'!A4:A10000,'Прочие выезда'!E4:E10000,B6,'Прочие выезда'!P4:P10000,E3)</f>
        <v>1</v>
      </c>
      <c r="F6" s="590">
        <f>SUMIFS(произв!A4:A10000,произв!F4:F10000,B6,произв!U4:U10000,F3)+SUMIFS(торг!A4:A10000,торг!F4:F10000,B6,торг!U4:U10000,F3)+SUMIFS(склад!A4:A10000,склад!F4:F10000,B6,склад!U4:U10000,F3)+SUMIFS('обр '!A4:A10000,'обр '!F4:F10000,B6,'обр '!U4:U10000,F3)+SUMIFS(детс!A4:A10000,детс!F4:F10000,B6,детс!U4:U10000,F3)+SUMIFS(культ!A4:A10000,культ!F4:F10000,B6,культ!U4:U10000,F3)+SUMIFS(спорт!A4:A10000,спорт!F4:F10000,B6,спорт!U4:U10000,F3)+SUMIFS(лечеб!A4:A10000,лечеб!F4:F10000,B6,лечеб!U4:U10000,F3)+SUMIFS(Баня!A4:A10000,Баня!F4:F10000,B6,Баня!U4:U10000,F3)+SUMIFS(Адм!A4:A10000,Адм!F4:F10000,B6,Адм!U4:U10000,F3)+SUMIFS(С.Х!A4:A10000,С.Х!F4:F10000,B6,С.Х!U4:U10000,F3)+SUMIFS(новостр!A4:A10000,новостр!F4:F10000,B6,новостр!T4:T10000,F3)+SUMIFS(авт!A4:A10000,авт!F4:F10000,B6,авт!W4:W10000,F3)+SUMIFS(ЖС!A4:A10000,ЖС!F4:F10000,B6,ЖС!AJ4:AJ10000,F3)+SUMIFS(Лес!A5:A10000,Лес!F5:F10000,B6,Лес!AD5:AD10000,F3)+SUMIFS('степь '!A5:A10000,'степь '!F5:F10000,B6,'степь '!AC5:AC10000,F3)+SUMIFS(Пр.откр.тер!A4:A10000,Пр.откр.тер!F4:F10000,B6,Пр.откр.тер!T4:T10000,F3)+SUMIFS(угар!A5:A10001,угар!F5:F10001,B6,угар!AU5:AU10001,F3)+SUMIFS(задым!A4:A10000,задым!E4:E10000,B6,задым!P4:P10000,F3)+SUMIFS(обр.огнем!A4:A10000,обр.огнем!E4:E10000,B6,обр.огнем!P4:P10000,F3)+SUMIFS(вспыш!A4:A10000,вспыш!E4:E10000,B6,вспыш!P4:P10000,F3)+SUMIFS(КЗ!A4:A10000,КЗ!E4:E10000,B6,КЗ!N4:N10000,F3)+SUMIFS('подгор.пищи '!A4:A10000,'подгор.пищи '!E4:E10000,B6,'подгор.пищи '!P4:P10000,F3)+SUMIFS(Трава!A5:A10000,Трава!E5:E10000,B6,Трава!V5:V10000,F3)+SUMIFS(мусор!A4:A10000,мусор!E4:E10000,B6,мусор!O4:O10000,F3)+SUMIFS(самосозж!A4:A10000,самосозж!E4:E10000,B6,самосозж!O4:O10000,F3)+SUMIFS(дтп.заг!A4:A10000,дтп.заг!E4:E10000,B6,дтп.заг!X4:X10000,F3)+SUMIFS(авиа!A4:A9999,авиа!E4:E9999,B6,авиа!N4:N9999,F3)+SUMIFS(самовозг!A4:A10000,самовозг!E4:E10000,B6,самовозг!P4:P10000,F3)+SUMIFS(АСР!A4:A10000,АСР!E4:E10000,B6,АСР!O4:O10000,F3)+SUMIFS(ложный!A4:A10000,ложный!E4:E10000,B6,ложный!N4:N10000,F3)+SUMIFS(ср.сигнал!A4:A10000,ср.сигнал!E4:E10000,B6,ср.сигнал!P4:P10000,F3)+SUMIFS('Прочие выезда'!A4:A10000,'Прочие выезда'!E4:E10000,B6,'Прочие выезда'!P4:P10000,F3)</f>
        <v>0</v>
      </c>
      <c r="G6" s="590">
        <f>SUMIFS(произв!A4:A10000,произв!F4:F10000,B6,произв!U4:U10000,G3)+SUMIFS(торг!A4:A10000,торг!F4:F10000,B6,торг!U4:U10000,G3)+SUMIFS(склад!A4:A10000,склад!F4:F10000,B6,склад!U4:U10000,G3)+SUMIFS('обр '!A4:A10000,'обр '!F4:F10000,B6,'обр '!U4:U10000,G3)+SUMIFS(детс!A4:A10000,детс!F4:F10000,B6,детс!U4:U10000,G3)+SUMIFS(культ!A4:A10000,культ!F4:F10000,B6,культ!U4:U10000,G3)+SUMIFS(спорт!A4:A10000,спорт!F4:F10000,B6,спорт!U4:U10000,G3)+SUMIFS(лечеб!A4:A10000,лечеб!F4:F10000,B6,лечеб!U4:U10000,G3)+SUMIFS(Баня!A4:A10000,Баня!F4:F10000,B6,Баня!U4:U10000,G3)+SUMIFS(Адм!A4:A10000,Адм!F4:F10000,B6,Адм!U4:U10000,G3)+SUMIFS(С.Х!A4:A10000,С.Х!F4:F10000,B6,С.Х!U4:U10000,G3)+SUMIFS(новостр!A4:A10000,новостр!F4:F10000,B6,новостр!T4:T10000,G3)+SUMIFS(авт!A4:A10000,авт!F4:F10000,B6,авт!W4:W10000,G3)+SUMIFS(ЖС!A4:A10000,ЖС!F4:F10000,B6,ЖС!AJ4:AJ10000,G3)+SUMIFS(Лес!A5:A10000,Лес!F5:F10000,B6,Лес!AD5:AD10000,G3)+SUMIFS('степь '!A5:A10000,'степь '!F5:F10000,B6,'степь '!AC5:AC10000,G3)+SUMIFS(Пр.откр.тер!A4:A10000,Пр.откр.тер!F4:F10000,B6,Пр.откр.тер!T4:T10000,G3)+SUMIFS(угар!A5:A10001,угар!F5:F10001,B6,угар!AU5:AU10001,G3)+SUMIFS(задым!A4:A10000,задым!E4:E10000,B6,задым!P4:P10000,G3)+SUMIFS(обр.огнем!A4:A10000,обр.огнем!E4:E10000,B6,обр.огнем!P4:P10000,G3)+SUMIFS(вспыш!A4:A10000,вспыш!E4:E10000,B6,вспыш!P4:P10000,G3)+SUMIFS(КЗ!A4:A10000,КЗ!E4:E10000,B6,КЗ!N4:N10000,G3)+SUMIFS('подгор.пищи '!A4:A10000,'подгор.пищи '!E4:E10000,B6,'подгор.пищи '!P4:P10000,G3)+SUMIFS(Трава!A5:A10000,Трава!E5:E10000,B6,Трава!V5:V10000,G3)+SUMIFS(мусор!A4:A10000,мусор!E4:E10000,B6,мусор!O4:O10000,G3)+SUMIFS(самосозж!A4:A10000,самосозж!E4:E10000,B6,самосозж!O4:O10000,G3)+SUMIFS(дтп.заг!A4:A10000,дтп.заг!E4:E10000,B6,дтп.заг!X4:X10000,G3)+SUMIFS(авиа!A4:A9999,авиа!E4:E9999,B6,авиа!N4:N9999,G3)+SUMIFS(самовозг!A4:A10000,самовозг!E4:E10000,B6,самовозг!P4:P10000,G3)+SUMIFS(АСР!A4:A10000,АСР!E4:E10000,B6,АСР!O4:O10000,G3)+SUMIFS(ложный!A4:A10000,ложный!E4:E10000,B6,ложный!N4:N10000,G3)+SUMIFS(ср.сигнал!A4:A10000,ср.сигнал!E4:E10000,B6,ср.сигнал!P4:P10000,G3)+SUMIFS('Прочие выезда'!A4:A10000,'Прочие выезда'!E4:E10000,B6,'Прочие выезда'!P4:P10000,G3)</f>
        <v>0</v>
      </c>
      <c r="H6" s="590">
        <f>SUMIFS(произв!A4:A10000,произв!F4:F10000,B6,произв!U4:U10000,H3)+SUMIFS(торг!A4:A10000,торг!F4:F10000,B6,торг!U4:U10000,H3)+SUMIFS(склад!A4:A10000,склад!F4:F10000,B6,склад!U4:U10000,H3)+SUMIFS('обр '!A4:A10000,'обр '!F4:F10000,B6,'обр '!U4:U10000,H3)+SUMIFS(детс!A4:A10000,детс!F4:F10000,B6,детс!U4:U10000,H3)+SUMIFS(культ!A4:A10000,культ!F4:F10000,B6,культ!U4:U10000,H3)+SUMIFS(спорт!A4:A10000,спорт!F4:F10000,B6,спорт!U4:U10000,H3)+SUMIFS(лечеб!A4:A10000,лечеб!F4:F10000,B6,лечеб!U4:U10000,H3)+SUMIFS(Баня!A4:A10000,Баня!F4:F10000,B6,Баня!U4:U10000,H3)+SUMIFS(Адм!A4:A10000,Адм!F4:F10000,B6,Адм!U4:U10000,H3)+SUMIFS(С.Х!A4:A10000,С.Х!F4:F10000,B6,С.Х!U4:U10000,H3)+SUMIFS(новостр!A4:A10000,новостр!F4:F10000,B6,новостр!T4:T10000,H3)+SUMIFS(авт!A4:A10000,авт!F4:F10000,B6,авт!W4:W10000,H3)+SUMIFS(ЖС!A4:A10000,ЖС!F4:F10000,B6,ЖС!AJ4:AJ10000,H3)+SUMIFS(Лес!A5:A10000,Лес!F5:F10000,B6,Лес!AD5:AD10000,H3)+SUMIFS('степь '!A5:A10000,'степь '!F5:F10000,B6,'степь '!AC5:AC10000,H3)+SUMIFS(Пр.откр.тер!A4:A10000,Пр.откр.тер!F4:F10000,B6,Пр.откр.тер!T4:T10000,H3)+SUMIFS(угар!A5:A10001,угар!F5:F10001,B6,угар!AU5:AU10001,H3)+SUMIFS(задым!A4:A10000,задым!E4:E10000,B6,задым!P4:P10000,H3)+SUMIFS(обр.огнем!A4:A10000,обр.огнем!E4:E10000,B6,обр.огнем!P4:P10000,H3)+SUMIFS(вспыш!A4:A10000,вспыш!E4:E10000,B6,вспыш!P4:P10000,H3)+SUMIFS(КЗ!A4:A10000,КЗ!E4:E10000,B6,КЗ!N4:N10000,H3)+SUMIFS('подгор.пищи '!A4:A10000,'подгор.пищи '!E4:E10000,B6,'подгор.пищи '!P4:P10000,H3)+SUMIFS(Трава!A5:A10000,Трава!E5:E10000,B6,Трава!V5:V10000,H3)+SUMIFS(мусор!A4:A10000,мусор!E4:E10000,B6,мусор!O4:O10000,H3)+SUMIFS(самосозж!A4:A10000,самосозж!E4:E10000,B6,самосозж!O4:O10000,H3)+SUMIFS(дтп.заг!A4:A10000,дтп.заг!E4:E10000,B6,дтп.заг!X4:X10000,H3)+SUMIFS(авиа!A4:A9999,авиа!E4:E9999,B6,авиа!N4:N9999,H3)+SUMIFS(самовозг!A4:A10000,самовозг!E4:E10000,B6,самовозг!P4:P10000,H3)+SUMIFS(АСР!A4:A10000,АСР!E4:E10000,B6,АСР!O4:O10000,H3)+SUMIFS(ложный!A4:A10000,ложный!E4:E10000,B6,ложный!N4:N10000,H3)+SUMIFS(ср.сигнал!A4:A10000,ср.сигнал!E4:E10000,B6,ср.сигнал!P4:P10000,H3)+SUMIFS('Прочие выезда'!A4:A10000,'Прочие выезда'!E4:E10000,B6,'Прочие выезда'!P4:P10000,H3)</f>
        <v>0</v>
      </c>
      <c r="I6" s="590">
        <f>SUMIFS(произв!A4:A10000,произв!F4:F10000,B6,произв!U4:U10000,I3)+SUMIFS(торг!A4:A10000,торг!F4:F10000,B6,торг!U4:U10000,I3)+SUMIFS(склад!A4:A10000,склад!F4:F10000,B6,склад!U4:U10000,I3)+SUMIFS('обр '!A4:A10000,'обр '!F4:F10000,B6,'обр '!U4:U10000,I3)+SUMIFS(детс!A4:A10000,детс!F4:F10000,B6,детс!U4:U10000,I3)+SUMIFS(культ!A4:A10000,культ!F4:F10000,B6,культ!U4:U10000,I3)+SUMIFS(спорт!A4:A10000,спорт!F4:F10000,B6,спорт!U4:U10000,I3)+SUMIFS(лечеб!A4:A10000,лечеб!F4:F10000,B6,лечеб!U4:U10000,I3)+SUMIFS(Баня!A4:A10000,Баня!F4:F10000,B6,Баня!U4:U10000,I3)+SUMIFS(Адм!A4:A10000,Адм!F4:F10000,B6,Адм!U4:U10000,I3)+SUMIFS(С.Х!A4:A10000,С.Х!F4:F10000,B6,С.Х!U4:U10000,I3)+SUMIFS(новостр!A4:A10000,новостр!F4:F10000,B6,новостр!T4:T10000,I3)+SUMIFS(авт!A4:A10000,авт!F4:F10000,B6,авт!W4:W10000,I3)+SUMIFS(ЖС!A4:A10000,ЖС!F4:F10000,B6,ЖС!AJ4:AJ10000,I3)+SUMIFS(Лес!A5:A10000,Лес!F5:F10000,B6,Лес!AD5:AD10000,I3)+SUMIFS('степь '!A5:A10000,'степь '!F5:F10000,B6,'степь '!AC5:AC10000,I3)+SUMIFS(Пр.откр.тер!A4:A10000,Пр.откр.тер!F4:F10000,B6,Пр.откр.тер!T4:T10000,I3)+SUMIFS(угар!A5:A10001,угар!F5:F10001,B6,угар!AU5:AU10001,I3)+SUMIFS(задым!A4:A10000,задым!E4:E10000,B6,задым!P4:P10000,I3)+SUMIFS(обр.огнем!A4:A10000,обр.огнем!E4:E10000,B6,обр.огнем!P4:P10000,I3)+SUMIFS(вспыш!A4:A10000,вспыш!E4:E10000,B6,вспыш!P4:P10000,I3)+SUMIFS(КЗ!A4:A10000,КЗ!E4:E10000,B6,КЗ!N4:N10000,I3)+SUMIFS('подгор.пищи '!A4:A10000,'подгор.пищи '!E4:E10000,B6,'подгор.пищи '!P4:P10000,I3)+SUMIFS(Трава!A5:A10000,Трава!E5:E10000,B6,Трава!V5:V10000,I3)+SUMIFS(мусор!A4:A10000,мусор!E4:E10000,B6,мусор!O4:O10000,I3)+SUMIFS(самосозж!A4:A10000,самосозж!E4:E10000,B6,самосозж!O4:O10000,I3)+SUMIFS(дтп.заг!A4:A10000,дтп.заг!E4:E10000,B6,дтп.заг!X4:X10000,I3)+SUMIFS(авиа!A4:A9999,авиа!E4:E9999,B6,авиа!N4:N9999,I3)+SUMIFS(самовозг!A4:A10000,самовозг!E4:E10000,B6,самовозг!P4:P10000,I3)+SUMIFS(АСР!A4:A10000,АСР!E4:E10000,B6,АСР!O4:O10000,I3)+SUMIFS(ложный!A4:A10000,ложный!E4:E10000,B6,ложный!N4:N10000,I3)+SUMIFS(ср.сигнал!A4:A10000,ср.сигнал!E4:E10000,B6,ср.сигнал!P4:P10000,I3)+SUMIFS('Прочие выезда'!A4:A10000,'Прочие выезда'!E4:E10000,B6,'Прочие выезда'!P4:P10000,I3)</f>
        <v>3</v>
      </c>
      <c r="J6" s="590">
        <f>SUMIFS(произв!A4:A10000,произв!F4:F10000,B6,произв!U4:U10000,J3)+SUMIFS(торг!A4:A10000,торг!F4:F10000,B6,торг!U4:U10000,J3)+SUMIFS(склад!A4:A10000,склад!F4:F10000,B6,склад!U4:U10000,J3)+SUMIFS('обр '!A4:A10000,'обр '!F4:F10000,B6,'обр '!U4:U10000,J3)+SUMIFS(детс!A4:A10000,детс!F4:F10000,B6,детс!U4:U10000,J3)+SUMIFS(культ!A4:A10000,культ!F4:F10000,B6,культ!U4:U10000,J3)+SUMIFS(спорт!A4:A10000,спорт!F4:F10000,B6,спорт!U4:U10000,J3)+SUMIFS(лечеб!A4:A10000,лечеб!F4:F10000,B6,лечеб!U4:U10000,J3)+SUMIFS(Баня!A4:A10000,Баня!F4:F10000,B6,Баня!U4:U10000,J3)+SUMIFS(Адм!A4:A10000,Адм!F4:F10000,B6,Адм!U4:U10000,J3)+SUMIFS(С.Х!A4:A10000,С.Х!F4:F10000,B6,С.Х!U4:U10000,J3)+SUMIFS(новостр!A4:A10000,новостр!F4:F10000,B6,новостр!T4:T10000,J3)+SUMIFS(авт!A4:A10000,авт!F4:F10000,B6,авт!W4:W10000,J3)+SUMIFS(ЖС!A4:A10000,ЖС!F4:F10000,B6,ЖС!AJ4:AJ10000,J3)+SUMIFS(Лес!A5:A10000,Лес!F5:F10000,B6,Лес!AD5:AD10000,J3)+SUMIFS('степь '!A5:A10000,'степь '!F5:F10000,B6,'степь '!AC5:AC10000,J3)+SUMIFS(Пр.откр.тер!A4:A10000,Пр.откр.тер!F4:F10000,B6,Пр.откр.тер!T4:T10000,J3)+SUMIFS(угар!A5:A10001,угар!F5:F10001,B6,угар!AU5:AU10001,J3)+SUMIFS(задым!A4:A10000,задым!E4:E10000,B6,задым!P4:P10000,J3)+SUMIFS(обр.огнем!A4:A10000,обр.огнем!E4:E10000,B6,обр.огнем!P4:P10000,J3)+SUMIFS(вспыш!A4:A10000,вспыш!E4:E10000,B6,вспыш!P4:P10000,J3)+SUMIFS(КЗ!A4:A10000,КЗ!E4:E10000,B6,КЗ!N4:N10000,J3)+SUMIFS('подгор.пищи '!A4:A10000,'подгор.пищи '!E4:E10000,B6,'подгор.пищи '!P4:P10000,J3)+SUMIFS(Трава!A5:A10000,Трава!E5:E10000,B6,Трава!V5:V10000,J3)+SUMIFS(мусор!A4:A10000,мусор!E4:E10000,B6,мусор!O4:O10000,J3)+SUMIFS(самосозж!A4:A10000,самосозж!E4:E10000,B6,самосозж!O4:O10000,J3)+SUMIFS(дтп.заг!A4:A10000,дтп.заг!E4:E10000,B6,дтп.заг!X4:X10000,J3)+SUMIFS(авиа!A4:A9999,авиа!E4:E9999,B6,авиа!N4:N9999,J3)+SUMIFS(самовозг!A4:A10000,самовозг!E4:E10000,B6,самовозг!P4:P10000,J3)+SUMIFS(АСР!A4:A10000,АСР!E4:E10000,B6,АСР!O4:O10000,J3)+SUMIFS(ложный!A4:A10000,ложный!E4:E10000,B6,ложный!N4:N10000,J3)+SUMIFS(ср.сигнал!A4:A10000,ср.сигнал!E4:E10000,B6,ср.сигнал!P4:P10000,J3)+SUMIFS('Прочие выезда'!A4:A10000,'Прочие выезда'!E4:E10000,B6,'Прочие выезда'!P4:P10000,J3)</f>
        <v>0</v>
      </c>
      <c r="K6" s="590"/>
      <c r="L6" s="590"/>
    </row>
    <row r="7" spans="1:12" s="585" customFormat="1" ht="14.25" customHeight="1" thickBot="1">
      <c r="A7" s="1279">
        <v>4</v>
      </c>
      <c r="B7" s="1284" t="s">
        <v>127</v>
      </c>
      <c r="C7" s="2111"/>
      <c r="D7" s="589">
        <f t="shared" si="0"/>
        <v>48</v>
      </c>
      <c r="E7" s="590">
        <f>SUMIFS(произв!A4:A10000,произв!F4:F10000,B7,произв!U4:U10000,E3)+SUMIFS(торг!A4:A10000,торг!F4:F10000,B7,торг!U4:U10000,E3)+SUMIFS(склад!A4:A10000,склад!F4:F10000,B7,склад!U4:U10000,E3)+SUMIFS('обр '!A4:A10000,'обр '!F4:F10000,B7,'обр '!U4:U10000,E3)+SUMIFS(детс!A4:A10000,детс!F4:F10000,B7,детс!U4:U10000,E3)+SUMIFS(культ!A4:A10000,культ!F4:F10000,B7,культ!U4:U10000,E3)+SUMIFS(спорт!A4:A10000,спорт!F4:F10000,B7,спорт!U4:U10000,E3)+SUMIFS(лечеб!A4:A10000,лечеб!F4:F10000,B7,лечеб!U4:U10000,E3)+SUMIFS(Баня!A4:A10000,Баня!F4:F10000,B7,Баня!U4:U10000,E3)+SUMIFS(Адм!A4:A10000,Адм!F4:F10000,B7,Адм!U4:U10000,E3)+SUMIFS(С.Х!A4:A10000,С.Х!F4:F10000,B7,С.Х!U4:U10000,E3)+SUMIFS(новостр!A4:A10000,новостр!F4:F10000,B7,новостр!T4:T10000,E3)+SUMIFS(авт!A4:A10000,авт!F4:F10000,B7,авт!W4:W10000,E3)+SUMIFS(ЖС!A4:A10000,ЖС!F4:F10000,B7,ЖС!AJ4:AJ10000,E3)+SUMIFS(Лес!A5:A10000,Лес!F5:F10000,B7,Лес!AD5:AD10000,E3)+SUMIFS('степь '!A5:A10000,'степь '!F5:F10000,B7,'степь '!AC5:AC10000,E3)+SUMIFS(Пр.откр.тер!A4:A10000,Пр.откр.тер!F4:F10000,B7,Пр.откр.тер!T4:T10000,E3)+SUMIFS(угар!A5:A10001,угар!F5:F10001,B7,угар!AU5:AU10001,E3)+SUMIFS(задым!A4:A10000,задым!E4:E10000,B7,задым!P4:P10000,E3)+SUMIFS(обр.огнем!A4:A10000,обр.огнем!E4:E10000,B7,обр.огнем!P4:P10000,E3)+SUMIFS(вспыш!A4:A10000,вспыш!E4:E10000,B7,вспыш!P4:P10000,E3)+SUMIFS(КЗ!A4:A10000,КЗ!E4:E10000,B7,КЗ!N4:N10000,E3)+SUMIFS('подгор.пищи '!A4:A10000,'подгор.пищи '!E4:E10000,B7,'подгор.пищи '!P4:P10000,E3)+SUMIFS(Трава!A5:A10000,Трава!E5:E10000,B7,Трава!V5:V10000,E3)+SUMIFS(мусор!A4:A10000,мусор!E4:E10000,B7,мусор!O4:O10000,E3)+SUMIFS(самосозж!A4:A10000,самосозж!E4:E10000,B7,самосозж!O4:O10000,E3)+SUMIFS(дтп.заг!A4:A10000,дтп.заг!E4:E10000,B7,дтп.заг!X4:X10000,E3)+SUMIFS(авиа!A4:A9999,авиа!E4:E9999,B7,авиа!N4:N9999,E3)+SUMIFS(самовозг!A4:A10000,самовозг!E4:E10000,B7,самовозг!P4:P10000,E3)+SUMIFS(АСР!A4:A10000,АСР!E4:E10000,B7,АСР!O4:O10000,E3)+SUMIFS(ложный!A4:A10000,ложный!E4:E10000,B7,ложный!N4:N10000,E3)+SUMIFS(ср.сигнал!A4:A10000,ср.сигнал!E4:E10000,B7,ср.сигнал!P4:P10000,E3)+SUMIFS('Прочие выезда'!A4:A10000,'Прочие выезда'!E4:E10000,B7,'Прочие выезда'!P4:P10000,E3)</f>
        <v>29</v>
      </c>
      <c r="F7" s="590">
        <f>SUMIFS(произв!A4:A10000,произв!F4:F10000,B7,произв!U4:U10000,F3)+SUMIFS(торг!A4:A10000,торг!F4:F10000,B7,торг!U4:U10000,F3)+SUMIFS(склад!A4:A10000,склад!F4:F10000,B7,склад!U4:U10000,F3)+SUMIFS('обр '!A4:A10000,'обр '!F4:F10000,B7,'обр '!U4:U10000,F3)+SUMIFS(детс!A4:A10000,детс!F4:F10000,B7,детс!U4:U10000,F3)+SUMIFS(культ!A4:A10000,культ!F4:F10000,B7,культ!U4:U10000,F3)+SUMIFS(спорт!A4:A10000,спорт!F4:F10000,B7,спорт!U4:U10000,F3)+SUMIFS(лечеб!A4:A10000,лечеб!F4:F10000,B7,лечеб!U4:U10000,F3)+SUMIFS(Баня!A4:A10000,Баня!F4:F10000,B7,Баня!U4:U10000,F3)+SUMIFS(Адм!A4:A10000,Адм!F4:F10000,B7,Адм!U4:U10000,F3)+SUMIFS(С.Х!A4:A10000,С.Х!F4:F10000,B7,С.Х!U4:U10000,F3)+SUMIFS(новостр!A4:A10000,новостр!F4:F10000,B7,новостр!T4:T10000,F3)+SUMIFS(авт!A4:A10000,авт!F4:F10000,B7,авт!W4:W10000,F3)+SUMIFS(ЖС!A4:A10000,ЖС!F4:F10000,B7,ЖС!AJ4:AJ10000,F3)+SUMIFS(Лес!A5:A10000,Лес!F5:F10000,B7,Лес!AD5:AD10000,F3)+SUMIFS('степь '!A5:A10000,'степь '!F5:F10000,B7,'степь '!AC5:AC10000,F3)+SUMIFS(Пр.откр.тер!A4:A10000,Пр.откр.тер!F4:F10000,B7,Пр.откр.тер!T4:T10000,F3)+SUMIFS(угар!A5:A10001,угар!F5:F10001,B7,угар!AU5:AU10001,F3)+SUMIFS(задым!A4:A10000,задым!E4:E10000,B7,задым!P4:P10000,F3)+SUMIFS(обр.огнем!A4:A10000,обр.огнем!E4:E10000,B7,обр.огнем!P4:P10000,F3)+SUMIFS(вспыш!A4:A10000,вспыш!E4:E10000,B7,вспыш!P4:P10000,F3)+SUMIFS(КЗ!A4:A10000,КЗ!E4:E10000,B7,КЗ!N4:N10000,F3)+SUMIFS('подгор.пищи '!A4:A10000,'подгор.пищи '!E4:E10000,B7,'подгор.пищи '!P4:P10000,F3)+SUMIFS(Трава!A5:A10000,Трава!E5:E10000,B7,Трава!V5:V10000,F3)+SUMIFS(мусор!A4:A10000,мусор!E4:E10000,B7,мусор!O4:O10000,F3)+SUMIFS(самосозж!A4:A10000,самосозж!E4:E10000,B7,самосозж!O4:O10000,F3)+SUMIFS(дтп.заг!A4:A10000,дтп.заг!E4:E10000,B7,дтп.заг!X4:X10000,F3)+SUMIFS(авиа!A4:A9999,авиа!E4:E9999,B7,авиа!N4:N9999,F3)+SUMIFS(самовозг!A4:A10000,самовозг!E4:E10000,B7,самовозг!P4:P10000,F3)+SUMIFS(АСР!A4:A10000,АСР!E4:E10000,B7,АСР!O4:O10000,F3)+SUMIFS(ложный!A4:A10000,ложный!E4:E10000,B7,ложный!N4:N10000,F3)+SUMIFS(ср.сигнал!A4:A10000,ср.сигнал!E4:E10000,B7,ср.сигнал!P4:P10000,F3)+SUMIFS('Прочие выезда'!A4:A10000,'Прочие выезда'!E4:E10000,B7,'Прочие выезда'!P4:P10000,F3)</f>
        <v>0</v>
      </c>
      <c r="G7" s="590">
        <f>SUMIFS(произв!A4:A10000,произв!F4:F10000,B7,произв!U4:U10000,G3)+SUMIFS(торг!A4:A10000,торг!F4:F10000,B7,торг!U4:U10000,G3)+SUMIFS(склад!A4:A10000,склад!F4:F10000,B7,склад!U4:U10000,G3)+SUMIFS('обр '!A4:A10000,'обр '!F4:F10000,B7,'обр '!U4:U10000,G3)+SUMIFS(детс!A4:A10000,детс!F4:F10000,B7,детс!U4:U10000,G3)+SUMIFS(культ!A4:A10000,культ!F4:F10000,B7,культ!U4:U10000,G3)+SUMIFS(спорт!A4:A10000,спорт!F4:F10000,B7,спорт!U4:U10000,G3)+SUMIFS(лечеб!A4:A10000,лечеб!F4:F10000,B7,лечеб!U4:U10000,G3)+SUMIFS(Баня!A4:A10000,Баня!F4:F10000,B7,Баня!U4:U10000,G3)+SUMIFS(Адм!A4:A10000,Адм!F4:F10000,B7,Адм!U4:U10000,G3)+SUMIFS(С.Х!A4:A10000,С.Х!F4:F10000,B7,С.Х!U4:U10000,G3)+SUMIFS(новостр!A4:A10000,новостр!F4:F10000,B7,новостр!T4:T10000,G3)+SUMIFS(авт!A4:A10000,авт!F4:F10000,B7,авт!W4:W10000,G3)+SUMIFS(ЖС!A4:A10000,ЖС!F4:F10000,B7,ЖС!AJ4:AJ10000,G3)+SUMIFS(Лес!A5:A10000,Лес!F5:F10000,B7,Лес!AD5:AD10000,G3)+SUMIFS('степь '!A5:A10000,'степь '!F5:F10000,B7,'степь '!AC5:AC10000,G3)+SUMIFS(Пр.откр.тер!A4:A10000,Пр.откр.тер!F4:F10000,B7,Пр.откр.тер!T4:T10000,G3)+SUMIFS(угар!A5:A10001,угар!F5:F10001,B7,угар!AU5:AU10001,G3)+SUMIFS(задым!A4:A10000,задым!E4:E10000,B7,задым!P4:P10000,G3)+SUMIFS(обр.огнем!A4:A10000,обр.огнем!E4:E10000,B7,обр.огнем!P4:P10000,G3)+SUMIFS(вспыш!A4:A10000,вспыш!E4:E10000,B7,вспыш!P4:P10000,G3)+SUMIFS(КЗ!A4:A10000,КЗ!E4:E10000,B7,КЗ!N4:N10000,G3)+SUMIFS('подгор.пищи '!A4:A10000,'подгор.пищи '!E4:E10000,B7,'подгор.пищи '!P4:P10000,G3)+SUMIFS(Трава!A5:A10000,Трава!E5:E10000,B7,Трава!V5:V10000,G3)+SUMIFS(мусор!A4:A10000,мусор!E4:E10000,B7,мусор!O4:O10000,G3)+SUMIFS(самосозж!A4:A10000,самосозж!E4:E10000,B7,самосозж!O4:O10000,G3)+SUMIFS(дтп.заг!A4:A10000,дтп.заг!E4:E10000,B7,дтп.заг!X4:X10000,G3)+SUMIFS(авиа!A4:A9999,авиа!E4:E9999,B7,авиа!N4:N9999,G3)+SUMIFS(самовозг!A4:A10000,самовозг!E4:E10000,B7,самовозг!P4:P10000,G3)+SUMIFS(АСР!A4:A10000,АСР!E4:E10000,B7,АСР!O4:O10000,G3)+SUMIFS(ложный!A4:A10000,ложный!E4:E10000,B7,ложный!N4:N10000,G3)+SUMIFS(ср.сигнал!A4:A10000,ср.сигнал!E4:E10000,B7,ср.сигнал!P4:P10000,G3)+SUMIFS('Прочие выезда'!A4:A10000,'Прочие выезда'!E4:E10000,B7,'Прочие выезда'!P4:P10000,G3)</f>
        <v>0</v>
      </c>
      <c r="H7" s="590">
        <f>SUMIFS(произв!A4:A10000,произв!F4:F10000,B7,произв!U4:U10000,H3)+SUMIFS(торг!A4:A10000,торг!F4:F10000,B7,торг!U4:U10000,H3)+SUMIFS(склад!A4:A10000,склад!F4:F10000,B7,склад!U4:U10000,H3)+SUMIFS('обр '!A4:A10000,'обр '!F4:F10000,B7,'обр '!U4:U10000,H3)+SUMIFS(детс!A4:A10000,детс!F4:F10000,B7,детс!U4:U10000,H3)+SUMIFS(культ!A4:A10000,культ!F4:F10000,B7,культ!U4:U10000,H3)+SUMIFS(спорт!A4:A10000,спорт!F4:F10000,B7,спорт!U4:U10000,H3)+SUMIFS(лечеб!A4:A10000,лечеб!F4:F10000,B7,лечеб!U4:U10000,H3)+SUMIFS(Баня!A4:A10000,Баня!F4:F10000,B7,Баня!U4:U10000,H3)+SUMIFS(Адм!A4:A10000,Адм!F4:F10000,B7,Адм!U4:U10000,H3)+SUMIFS(С.Х!A4:A10000,С.Х!F4:F10000,B7,С.Х!U4:U10000,H3)+SUMIFS(новостр!A4:A10000,новостр!F4:F10000,B7,новостр!T4:T10000,H3)+SUMIFS(авт!A4:A10000,авт!F4:F10000,B7,авт!W4:W10000,H3)+SUMIFS(ЖС!A4:A10000,ЖС!F4:F10000,B7,ЖС!AJ4:AJ10000,H3)+SUMIFS(Лес!A5:A10000,Лес!F5:F10000,B7,Лес!AD5:AD10000,H3)+SUMIFS('степь '!A5:A10000,'степь '!F5:F10000,B7,'степь '!AC5:AC10000,H3)+SUMIFS(Пр.откр.тер!A4:A10000,Пр.откр.тер!F4:F10000,B7,Пр.откр.тер!T4:T10000,H3)+SUMIFS(угар!A5:A10001,угар!F5:F10001,B7,угар!AU5:AU10001,H3)+SUMIFS(задым!A4:A10000,задым!E4:E10000,B7,задым!P4:P10000,H3)+SUMIFS(обр.огнем!A4:A10000,обр.огнем!E4:E10000,B7,обр.огнем!P4:P10000,H3)+SUMIFS(вспыш!A4:A10000,вспыш!E4:E10000,B7,вспыш!P4:P10000,H3)+SUMIFS(КЗ!A4:A10000,КЗ!E4:E10000,B7,КЗ!N4:N10000,H3)+SUMIFS('подгор.пищи '!A4:A10000,'подгор.пищи '!E4:E10000,B7,'подгор.пищи '!P4:P10000,H3)+SUMIFS(Трава!A5:A10000,Трава!E5:E10000,B7,Трава!V5:V10000,H3)+SUMIFS(мусор!A4:A10000,мусор!E4:E10000,B7,мусор!O4:O10000,H3)+SUMIFS(самосозж!A4:A10000,самосозж!E4:E10000,B7,самосозж!O4:O10000,H3)+SUMIFS(дтп.заг!A4:A10000,дтп.заг!E4:E10000,B7,дтп.заг!X4:X10000,H3)+SUMIFS(авиа!A4:A9999,авиа!E4:E9999,B7,авиа!N4:N9999,H3)+SUMIFS(самовозг!A4:A10000,самовозг!E4:E10000,B7,самовозг!P4:P10000,H3)+SUMIFS(АСР!A4:A10000,АСР!E4:E10000,B7,АСР!O4:O10000,H3)+SUMIFS(ложный!A4:A10000,ложный!E4:E10000,B7,ложный!N4:N10000,H3)+SUMIFS(ср.сигнал!A4:A10000,ср.сигнал!E4:E10000,B7,ср.сигнал!P4:P10000,H3)+SUMIFS('Прочие выезда'!A4:A10000,'Прочие выезда'!E4:E10000,B7,'Прочие выезда'!P4:P10000,H3)</f>
        <v>0</v>
      </c>
      <c r="I7" s="590">
        <f>SUMIFS(произв!A4:A10000,произв!F4:F10000,B7,произв!U4:U10000,I3)+SUMIFS(торг!A4:A10000,торг!F4:F10000,B7,торг!U4:U10000,I3)+SUMIFS(склад!A4:A10000,склад!F4:F10000,B7,склад!U4:U10000,I3)+SUMIFS('обр '!A4:A10000,'обр '!F4:F10000,B7,'обр '!U4:U10000,I3)+SUMIFS(детс!A4:A10000,детс!F4:F10000,B7,детс!U4:U10000,I3)+SUMIFS(культ!A4:A10000,культ!F4:F10000,B7,культ!U4:U10000,I3)+SUMIFS(спорт!A4:A10000,спорт!F4:F10000,B7,спорт!U4:U10000,I3)+SUMIFS(лечеб!A4:A10000,лечеб!F4:F10000,B7,лечеб!U4:U10000,I3)+SUMIFS(Баня!A4:A10000,Баня!F4:F10000,B7,Баня!U4:U10000,I3)+SUMIFS(Адм!A4:A10000,Адм!F4:F10000,B7,Адм!U4:U10000,I3)+SUMIFS(С.Х!A4:A10000,С.Х!F4:F10000,B7,С.Х!U4:U10000,I3)+SUMIFS(новостр!A4:A10000,новостр!F4:F10000,B7,новостр!T4:T10000,I3)+SUMIFS(авт!A4:A10000,авт!F4:F10000,B7,авт!W4:W10000,I3)+SUMIFS(ЖС!A4:A10000,ЖС!F4:F10000,B7,ЖС!AJ4:AJ10000,I3)+SUMIFS(Лес!A5:A10000,Лес!F5:F10000,B7,Лес!AD5:AD10000,I3)+SUMIFS('степь '!A5:A10000,'степь '!F5:F10000,B7,'степь '!AC5:AC10000,I3)+SUMIFS(Пр.откр.тер!A4:A10000,Пр.откр.тер!F4:F10000,B7,Пр.откр.тер!T4:T10000,I3)+SUMIFS(угар!A5:A10001,угар!F5:F10001,B7,угар!AU5:AU10001,I3)+SUMIFS(задым!A4:A10000,задым!E4:E10000,B7,задым!P4:P10000,I3)+SUMIFS(обр.огнем!A4:A10000,обр.огнем!E4:E10000,B7,обр.огнем!P4:P10000,I3)+SUMIFS(вспыш!A4:A10000,вспыш!E4:E10000,B7,вспыш!P4:P10000,I3)+SUMIFS(КЗ!A4:A10000,КЗ!E4:E10000,B7,КЗ!N4:N10000,I3)+SUMIFS('подгор.пищи '!A4:A10000,'подгор.пищи '!E4:E10000,B7,'подгор.пищи '!P4:P10000,I3)+SUMIFS(Трава!A5:A10000,Трава!E5:E10000,B7,Трава!V5:V10000,I3)+SUMIFS(мусор!A4:A10000,мусор!E4:E10000,B7,мусор!O4:O10000,I3)+SUMIFS(самосозж!A4:A10000,самосозж!E4:E10000,B7,самосозж!O4:O10000,I3)+SUMIFS(дтп.заг!A4:A10000,дтп.заг!E4:E10000,B7,дтп.заг!X4:X10000,I3)+SUMIFS(авиа!A4:A9999,авиа!E4:E9999,B7,авиа!N4:N9999,I3)+SUMIFS(самовозг!A4:A10000,самовозг!E4:E10000,B7,самовозг!P4:P10000,I3)+SUMIFS(АСР!A4:A10000,АСР!E4:E10000,B7,АСР!O4:O10000,I3)+SUMIFS(ложный!A4:A10000,ложный!E4:E10000,B7,ложный!N4:N10000,I3)+SUMIFS(ср.сигнал!A4:A10000,ср.сигнал!E4:E10000,B7,ср.сигнал!P4:P10000,I3)+SUMIFS('Прочие выезда'!A4:A10000,'Прочие выезда'!E4:E10000,B7,'Прочие выезда'!P4:P10000,I3)</f>
        <v>19</v>
      </c>
      <c r="J7" s="590">
        <f>SUMIFS(произв!A4:A10000,произв!F4:F10000,B7,произв!U4:U10000,J3)+SUMIFS(торг!A4:A10000,торг!F4:F10000,B7,торг!U4:U10000,J3)+SUMIFS(склад!A4:A10000,склад!F4:F10000,B7,склад!U4:U10000,J3)+SUMIFS('обр '!A4:A10000,'обр '!F4:F10000,B7,'обр '!U4:U10000,J3)+SUMIFS(детс!A4:A10000,детс!F4:F10000,B7,детс!U4:U10000,J3)+SUMIFS(культ!A4:A10000,культ!F4:F10000,B7,культ!U4:U10000,J3)+SUMIFS(спорт!A4:A10000,спорт!F4:F10000,B7,спорт!U4:U10000,J3)+SUMIFS(лечеб!A4:A10000,лечеб!F4:F10000,B7,лечеб!U4:U10000,J3)+SUMIFS(Баня!A4:A10000,Баня!F4:F10000,B7,Баня!U4:U10000,J3)+SUMIFS(Адм!A4:A10000,Адм!F4:F10000,B7,Адм!U4:U10000,J3)+SUMIFS(С.Х!A4:A10000,С.Х!F4:F10000,B7,С.Х!U4:U10000,J3)+SUMIFS(новостр!A4:A10000,новостр!F4:F10000,B7,новостр!T4:T10000,J3)+SUMIFS(авт!A4:A10000,авт!F4:F10000,B7,авт!W4:W10000,J3)+SUMIFS(ЖС!A4:A10000,ЖС!F4:F10000,B7,ЖС!AJ4:AJ10000,J3)+SUMIFS(Лес!A5:A10000,Лес!F5:F10000,B7,Лес!AD5:AD10000,J3)+SUMIFS('степь '!A5:A10000,'степь '!F5:F10000,B7,'степь '!AC5:AC10000,J3)+SUMIFS(Пр.откр.тер!A4:A10000,Пр.откр.тер!F4:F10000,B7,Пр.откр.тер!T4:T10000,J3)+SUMIFS(угар!A5:A10001,угар!F5:F10001,B7,угар!AU5:AU10001,J3)+SUMIFS(задым!A4:A10000,задым!E4:E10000,B7,задым!P4:P10000,J3)+SUMIFS(обр.огнем!A4:A10000,обр.огнем!E4:E10000,B7,обр.огнем!P4:P10000,J3)+SUMIFS(вспыш!A4:A10000,вспыш!E4:E10000,B7,вспыш!P4:P10000,J3)+SUMIFS(КЗ!A4:A10000,КЗ!E4:E10000,B7,КЗ!N4:N10000,J3)+SUMIFS('подгор.пищи '!A4:A10000,'подгор.пищи '!E4:E10000,B7,'подгор.пищи '!P4:P10000,J3)+SUMIFS(Трава!A5:A10000,Трава!E5:E10000,B7,Трава!V5:V10000,J3)+SUMIFS(мусор!A4:A10000,мусор!E4:E10000,B7,мусор!O4:O10000,J3)+SUMIFS(самосозж!A4:A10000,самосозж!E4:E10000,B7,самосозж!O4:O10000,J3)+SUMIFS(дтп.заг!A4:A10000,дтп.заг!E4:E10000,B7,дтп.заг!X4:X10000,J3)+SUMIFS(авиа!A4:A9999,авиа!E4:E9999,B7,авиа!N4:N9999,J3)+SUMIFS(самовозг!A4:A10000,самовозг!E4:E10000,B7,самовозг!P4:P10000,J3)+SUMIFS(АСР!A4:A10000,АСР!E4:E10000,B7,АСР!O4:O10000,J3)+SUMIFS(ложный!A4:A10000,ложный!E4:E10000,B7,ложный!N4:N10000,J3)+SUMIFS(ср.сигнал!A4:A10000,ср.сигнал!E4:E10000,B7,ср.сигнал!P4:P10000,J3)+SUMIFS('Прочие выезда'!A4:A10000,'Прочие выезда'!E4:E10000,B7,'Прочие выезда'!P4:P10000,J3)</f>
        <v>0</v>
      </c>
      <c r="K7" s="590"/>
      <c r="L7" s="590"/>
    </row>
    <row r="8" spans="1:12" s="585" customFormat="1" ht="15" customHeight="1" thickBot="1">
      <c r="A8" s="1279">
        <v>5</v>
      </c>
      <c r="B8" s="1284" t="s">
        <v>140</v>
      </c>
      <c r="C8" s="2111">
        <v>1</v>
      </c>
      <c r="D8" s="589">
        <f t="shared" si="0"/>
        <v>14</v>
      </c>
      <c r="E8" s="590">
        <f>SUMIFS(произв!A4:A10000,произв!F4:F10000,B8,произв!U4:U10000,E3)+SUMIFS(торг!A4:A10000,торг!F4:F10000,B8,торг!U4:U10000,E3)+SUMIFS(склад!A4:A10000,склад!F4:F10000,B8,склад!U4:U10000,E3)+SUMIFS('обр '!A4:A10000,'обр '!F4:F10000,B8,'обр '!U4:U10000,E3)+SUMIFS(детс!A4:A10000,детс!F4:F10000,B8,детс!U4:U10000,E3)+SUMIFS(культ!A4:A10000,культ!F4:F10000,B8,культ!U4:U10000,E3)+SUMIFS(спорт!A4:A10000,спорт!F4:F10000,B8,спорт!U4:U10000,E3)+SUMIFS(лечеб!A4:A10000,лечеб!F4:F10000,B8,лечеб!U4:U10000,E3)+SUMIFS(Баня!A4:A10000,Баня!F4:F10000,B8,Баня!U4:U10000,E3)+SUMIFS(Адм!A4:A10000,Адм!F4:F10000,B8,Адм!U4:U10000,E3)+SUMIFS(С.Х!A4:A10000,С.Х!F4:F10000,B8,С.Х!U4:U10000,E3)+SUMIFS(новостр!A4:A10000,новостр!F4:F10000,B8,новостр!T4:T10000,E3)+SUMIFS(авт!A4:A10000,авт!F4:F10000,B8,авт!W4:W10000,E3)+SUMIFS(ЖС!A4:A10000,ЖС!F4:F10000,B8,ЖС!AJ4:AJ10000,E3)+SUMIFS(Лес!A5:A10000,Лес!F5:F10000,B8,Лес!AD5:AD10000,E3)+SUMIFS('степь '!A5:A10000,'степь '!F5:F10000,B8,'степь '!AC5:AC10000,E3)+SUMIFS(Пр.откр.тер!A4:A10000,Пр.откр.тер!F4:F10000,B8,Пр.откр.тер!T4:T10000,E3)+SUMIFS(угар!A5:A10001,угар!F5:F10001,B8,угар!AU5:AU10001,E3)+SUMIFS(задым!A4:A10000,задым!E4:E10000,B8,задым!P4:P10000,E3)+SUMIFS(обр.огнем!A4:A10000,обр.огнем!E4:E10000,B8,обр.огнем!P4:P10000,E3)+SUMIFS(вспыш!A4:A10000,вспыш!E4:E10000,B8,вспыш!P4:P10000,E3)+SUMIFS(КЗ!A4:A10000,КЗ!E4:E10000,B8,КЗ!N4:N10000,E3)+SUMIFS('подгор.пищи '!A4:A10000,'подгор.пищи '!E4:E10000,B8,'подгор.пищи '!P4:P10000,E3)+SUMIFS(Трава!A5:A10000,Трава!E5:E10000,B8,Трава!V5:V10000,E3)+SUMIFS(мусор!A4:A10000,мусор!E4:E10000,B8,мусор!O4:O10000,E3)+SUMIFS(самосозж!A4:A10000,самосозж!E4:E10000,B8,самосозж!O4:O10000,E3)+SUMIFS(дтп.заг!A4:A10000,дтп.заг!E4:E10000,B8,дтп.заг!X4:X10000,E3)+SUMIFS(авиа!A4:A9999,авиа!E4:E9999,B8,авиа!N4:N9999,E3)+SUMIFS(самовозг!A4:A10000,самовозг!E4:E10000,B8,самовозг!P4:P10000,E3)+SUMIFS(АСР!A4:A10000,АСР!E4:E10000,B8,АСР!O4:O10000,E3)+SUMIFS(ложный!A4:A10000,ложный!E4:E10000,B8,ложный!N4:N10000,E3)+SUMIFS(ср.сигнал!A4:A10000,ср.сигнал!E4:E10000,B8,ср.сигнал!P4:P10000,E3)+SUMIFS('Прочие выезда'!A4:A10000,'Прочие выезда'!E4:E10000,B8,'Прочие выезда'!P4:P10000,E3)</f>
        <v>9</v>
      </c>
      <c r="F8" s="590">
        <f>SUMIFS(произв!A4:A10000,произв!F4:F10000,B8,произв!U4:U10000,F3)+SUMIFS(торг!A4:A10000,торг!F4:F10000,B8,торг!U4:U10000,F3)+SUMIFS(склад!A4:A10000,склад!F4:F10000,B8,склад!U4:U10000,F3)+SUMIFS('обр '!A4:A10000,'обр '!F4:F10000,B8,'обр '!U4:U10000,F3)+SUMIFS(детс!A4:A10000,детс!F4:F10000,B8,детс!U4:U10000,F3)+SUMIFS(культ!A4:A10000,культ!F4:F10000,B8,культ!U4:U10000,F3)+SUMIFS(спорт!A4:A10000,спорт!F4:F10000,B8,спорт!U4:U10000,F3)+SUMIFS(лечеб!A4:A10000,лечеб!F4:F10000,B8,лечеб!U4:U10000,F3)+SUMIFS(Баня!A4:A10000,Баня!F4:F10000,B8,Баня!U4:U10000,F3)+SUMIFS(Адм!A4:A10000,Адм!F4:F10000,B8,Адм!U4:U10000,F3)+SUMIFS(С.Х!A4:A10000,С.Х!F4:F10000,B8,С.Х!U4:U10000,F3)+SUMIFS(новостр!A4:A10000,новостр!F4:F10000,B8,новостр!T4:T10000,F3)+SUMIFS(авт!A4:A10000,авт!F4:F10000,B8,авт!W4:W10000,F3)+SUMIFS(ЖС!A4:A10000,ЖС!F4:F10000,B8,ЖС!AJ4:AJ10000,F3)+SUMIFS(Лес!A5:A10000,Лес!F5:F10000,B8,Лес!AD5:AD10000,F3)+SUMIFS('степь '!A5:A10000,'степь '!F5:F10000,B8,'степь '!AC5:AC10000,F3)+SUMIFS(Пр.откр.тер!A4:A10000,Пр.откр.тер!F4:F10000,B8,Пр.откр.тер!T4:T10000,F3)+SUMIFS(угар!A5:A10001,угар!F5:F10001,B8,угар!AU5:AU10001,F3)+SUMIFS(задым!A4:A10000,задым!E4:E10000,B8,задым!P4:P10000,F3)+SUMIFS(обр.огнем!A4:A10000,обр.огнем!E4:E10000,B8,обр.огнем!P4:P10000,F3)+SUMIFS(вспыш!A4:A10000,вспыш!E4:E10000,B8,вспыш!P4:P10000,F3)+SUMIFS(КЗ!A4:A10000,КЗ!E4:E10000,B8,КЗ!N4:N10000,F3)+SUMIFS('подгор.пищи '!A4:A10000,'подгор.пищи '!E4:E10000,B8,'подгор.пищи '!P4:P10000,F3)+SUMIFS(Трава!A5:A10000,Трава!E5:E10000,B8,Трава!V5:V10000,F3)+SUMIFS(мусор!A4:A10000,мусор!E4:E10000,B8,мусор!O4:O10000,F3)+SUMIFS(самосозж!A4:A10000,самосозж!E4:E10000,B8,самосозж!O4:O10000,F3)+SUMIFS(дтп.заг!A4:A10000,дтп.заг!E4:E10000,B8,дтп.заг!X4:X10000,F3)+SUMIFS(авиа!A4:A9999,авиа!E4:E9999,B8,авиа!N4:N9999,F3)+SUMIFS(самовозг!A4:A10000,самовозг!E4:E10000,B8,самовозг!P4:P10000,F3)+SUMIFS(АСР!A4:A10000,АСР!E4:E10000,B8,АСР!O4:O10000,F3)+SUMIFS(ложный!A4:A10000,ложный!E4:E10000,B8,ложный!N4:N10000,F3)+SUMIFS(ср.сигнал!A4:A10000,ср.сигнал!E4:E10000,B8,ср.сигнал!P4:P10000,F3)+SUMIFS('Прочие выезда'!A4:A10000,'Прочие выезда'!E4:E10000,B8,'Прочие выезда'!P4:P10000,F3)</f>
        <v>4</v>
      </c>
      <c r="G8" s="590">
        <f>SUMIFS(произв!A4:A10000,произв!F4:F10000,B8,произв!U4:U10000,G3)+SUMIFS(торг!A4:A10000,торг!F4:F10000,B8,торг!U4:U10000,G3)+SUMIFS(склад!A4:A10000,склад!F4:F10000,B8,склад!U4:U10000,G3)+SUMIFS('обр '!A4:A10000,'обр '!F4:F10000,B8,'обр '!U4:U10000,G3)+SUMIFS(детс!A4:A10000,детс!F4:F10000,B8,детс!U4:U10000,G3)+SUMIFS(культ!A4:A10000,культ!F4:F10000,B8,культ!U4:U10000,G3)+SUMIFS(спорт!A4:A10000,спорт!F4:F10000,B8,спорт!U4:U10000,G3)+SUMIFS(лечеб!A4:A10000,лечеб!F4:F10000,B8,лечеб!U4:U10000,G3)+SUMIFS(Баня!A4:A10000,Баня!F4:F10000,B8,Баня!U4:U10000,G3)+SUMIFS(Адм!A4:A10000,Адм!F4:F10000,B8,Адм!U4:U10000,G3)+SUMIFS(С.Х!A4:A10000,С.Х!F4:F10000,B8,С.Х!U4:U10000,G3)+SUMIFS(новостр!A4:A10000,новостр!F4:F10000,B8,новостр!T4:T10000,G3)+SUMIFS(авт!A4:A10000,авт!F4:F10000,B8,авт!W4:W10000,G3)+SUMIFS(ЖС!A4:A10000,ЖС!F4:F10000,B8,ЖС!AJ4:AJ10000,G3)+SUMIFS(Лес!A5:A10000,Лес!F5:F10000,B8,Лес!AD5:AD10000,G3)+SUMIFS('степь '!A5:A10000,'степь '!F5:F10000,B8,'степь '!AC5:AC10000,G3)+SUMIFS(Пр.откр.тер!A4:A10000,Пр.откр.тер!F4:F10000,B8,Пр.откр.тер!T4:T10000,G3)+SUMIFS(угар!A5:A10001,угар!F5:F10001,B8,угар!AU5:AU10001,G3)+SUMIFS(задым!A4:A10000,задым!E4:E10000,B8,задым!P4:P10000,G3)+SUMIFS(обр.огнем!A4:A10000,обр.огнем!E4:E10000,B8,обр.огнем!P4:P10000,G3)+SUMIFS(вспыш!A4:A10000,вспыш!E4:E10000,B8,вспыш!P4:P10000,G3)+SUMIFS(КЗ!A4:A10000,КЗ!E4:E10000,B8,КЗ!N4:N10000,G3)+SUMIFS('подгор.пищи '!A4:A10000,'подгор.пищи '!E4:E10000,B8,'подгор.пищи '!P4:P10000,G3)+SUMIFS(Трава!A5:A10000,Трава!E5:E10000,B8,Трава!V5:V10000,G3)+SUMIFS(мусор!A4:A10000,мусор!E4:E10000,B8,мусор!O4:O10000,G3)+SUMIFS(самосозж!A4:A10000,самосозж!E4:E10000,B8,самосозж!O4:O10000,G3)+SUMIFS(дтп.заг!A4:A10000,дтп.заг!E4:E10000,B8,дтп.заг!X4:X10000,G3)+SUMIFS(авиа!A4:A9999,авиа!E4:E9999,B8,авиа!N4:N9999,G3)+SUMIFS(самовозг!A4:A10000,самовозг!E4:E10000,B8,самовозг!P4:P10000,G3)+SUMIFS(АСР!A4:A10000,АСР!E4:E10000,B8,АСР!O4:O10000,G3)+SUMIFS(ложный!A4:A10000,ложный!E4:E10000,B8,ложный!N4:N10000,G3)+SUMIFS(ср.сигнал!A4:A10000,ср.сигнал!E4:E10000,B8,ср.сигнал!P4:P10000,G3)+SUMIFS('Прочие выезда'!A4:A10000,'Прочие выезда'!E4:E10000,B8,'Прочие выезда'!P4:P10000,G3)</f>
        <v>0</v>
      </c>
      <c r="H8" s="590">
        <f>SUMIFS(произв!A4:A10000,произв!F4:F10000,B8,произв!U4:U10000,H3)+SUMIFS(торг!A4:A10000,торг!F4:F10000,B8,торг!U4:U10000,H3)+SUMIFS(склад!A4:A10000,склад!F4:F10000,B8,склад!U4:U10000,H3)+SUMIFS('обр '!A4:A10000,'обр '!F4:F10000,B8,'обр '!U4:U10000,H3)+SUMIFS(детс!A4:A10000,детс!F4:F10000,B8,детс!U4:U10000,H3)+SUMIFS(культ!A4:A10000,культ!F4:F10000,B8,культ!U4:U10000,H3)+SUMIFS(спорт!A4:A10000,спорт!F4:F10000,B8,спорт!U4:U10000,H3)+SUMIFS(лечеб!A4:A10000,лечеб!F4:F10000,B8,лечеб!U4:U10000,H3)+SUMIFS(Баня!A4:A10000,Баня!F4:F10000,B8,Баня!U4:U10000,H3)+SUMIFS(Адм!A4:A10000,Адм!F4:F10000,B8,Адм!U4:U10000,H3)+SUMIFS(С.Х!A4:A10000,С.Х!F4:F10000,B8,С.Х!U4:U10000,H3)+SUMIFS(новостр!A4:A10000,новостр!F4:F10000,B8,новостр!T4:T10000,H3)+SUMIFS(авт!A4:A10000,авт!F4:F10000,B8,авт!W4:W10000,H3)+SUMIFS(ЖС!A4:A10000,ЖС!F4:F10000,B8,ЖС!AJ4:AJ10000,H3)+SUMIFS(Лес!A5:A10000,Лес!F5:F10000,B8,Лес!AD5:AD10000,H3)+SUMIFS('степь '!A5:A10000,'степь '!F5:F10000,B8,'степь '!AC5:AC10000,H3)+SUMIFS(Пр.откр.тер!A4:A10000,Пр.откр.тер!F4:F10000,B8,Пр.откр.тер!T4:T10000,H3)+SUMIFS(угар!A5:A10001,угар!F5:F10001,B8,угар!AU5:AU10001,H3)+SUMIFS(задым!A4:A10000,задым!E4:E10000,B8,задым!P4:P10000,H3)+SUMIFS(обр.огнем!A4:A10000,обр.огнем!E4:E10000,B8,обр.огнем!P4:P10000,H3)+SUMIFS(вспыш!A4:A10000,вспыш!E4:E10000,B8,вспыш!P4:P10000,H3)+SUMIFS(КЗ!A4:A10000,КЗ!E4:E10000,B8,КЗ!N4:N10000,H3)+SUMIFS('подгор.пищи '!A4:A10000,'подгор.пищи '!E4:E10000,B8,'подгор.пищи '!P4:P10000,H3)+SUMIFS(Трава!A5:A10000,Трава!E5:E10000,B8,Трава!V5:V10000,H3)+SUMIFS(мусор!A4:A10000,мусор!E4:E10000,B8,мусор!O4:O10000,H3)+SUMIFS(самосозж!A4:A10000,самосозж!E4:E10000,B8,самосозж!O4:O10000,H3)+SUMIFS(дтп.заг!A4:A10000,дтп.заг!E4:E10000,B8,дтп.заг!X4:X10000,H3)+SUMIFS(авиа!A4:A9999,авиа!E4:E9999,B8,авиа!N4:N9999,H3)+SUMIFS(самовозг!A4:A10000,самовозг!E4:E10000,B8,самовозг!P4:P10000,H3)+SUMIFS(АСР!A4:A10000,АСР!E4:E10000,B8,АСР!O4:O10000,H3)+SUMIFS(ложный!A4:A10000,ложный!E4:E10000,B8,ложный!N4:N10000,H3)+SUMIFS(ср.сигнал!A4:A10000,ср.сигнал!E4:E10000,B8,ср.сигнал!P4:P10000,H3)+SUMIFS('Прочие выезда'!A4:A10000,'Прочие выезда'!E4:E10000,B8,'Прочие выезда'!P4:P10000,H3)</f>
        <v>0</v>
      </c>
      <c r="I8" s="590">
        <f>SUMIFS(произв!A4:A10000,произв!F4:F10000,B8,произв!U4:U10000,I3)+SUMIFS(торг!A4:A10000,торг!F4:F10000,B8,торг!U4:U10000,I3)+SUMIFS(склад!A4:A10000,склад!F4:F10000,B8,склад!U4:U10000,I3)+SUMIFS('обр '!A4:A10000,'обр '!F4:F10000,B8,'обр '!U4:U10000,I3)+SUMIFS(детс!A4:A10000,детс!F4:F10000,B8,детс!U4:U10000,I3)+SUMIFS(культ!A4:A10000,культ!F4:F10000,B8,культ!U4:U10000,I3)+SUMIFS(спорт!A4:A10000,спорт!F4:F10000,B8,спорт!U4:U10000,I3)+SUMIFS(лечеб!A4:A10000,лечеб!F4:F10000,B8,лечеб!U4:U10000,I3)+SUMIFS(Баня!A4:A10000,Баня!F4:F10000,B8,Баня!U4:U10000,I3)+SUMIFS(Адм!A4:A10000,Адм!F4:F10000,B8,Адм!U4:U10000,I3)+SUMIFS(С.Х!A4:A10000,С.Х!F4:F10000,B8,С.Х!U4:U10000,I3)+SUMIFS(новостр!A4:A10000,новостр!F4:F10000,B8,новостр!T4:T10000,I3)+SUMIFS(авт!A4:A10000,авт!F4:F10000,B8,авт!W4:W10000,I3)+SUMIFS(ЖС!A4:A10000,ЖС!F4:F10000,B8,ЖС!AJ4:AJ10000,I3)+SUMIFS(Лес!A5:A10000,Лес!F5:F10000,B8,Лес!AD5:AD10000,I3)+SUMIFS('степь '!A5:A10000,'степь '!F5:F10000,B8,'степь '!AC5:AC10000,I3)+SUMIFS(Пр.откр.тер!A4:A10000,Пр.откр.тер!F4:F10000,B8,Пр.откр.тер!T4:T10000,I3)+SUMIFS(угар!A5:A10001,угар!F5:F10001,B8,угар!AU5:AU10001,I3)+SUMIFS(задым!A4:A10000,задым!E4:E10000,B8,задым!P4:P10000,I3)+SUMIFS(обр.огнем!A4:A10000,обр.огнем!E4:E10000,B8,обр.огнем!P4:P10000,I3)+SUMIFS(вспыш!A4:A10000,вспыш!E4:E10000,B8,вспыш!P4:P10000,I3)+SUMIFS(КЗ!A4:A10000,КЗ!E4:E10000,B8,КЗ!N4:N10000,I3)+SUMIFS('подгор.пищи '!A4:A10000,'подгор.пищи '!E4:E10000,B8,'подгор.пищи '!P4:P10000,I3)+SUMIFS(Трава!A5:A10000,Трава!E5:E10000,B8,Трава!V5:V10000,I3)+SUMIFS(мусор!A4:A10000,мусор!E4:E10000,B8,мусор!O4:O10000,I3)+SUMIFS(самосозж!A4:A10000,самосозж!E4:E10000,B8,самосозж!O4:O10000,I3)+SUMIFS(дтп.заг!A4:A10000,дтп.заг!E4:E10000,B8,дтп.заг!X4:X10000,I3)+SUMIFS(авиа!A4:A9999,авиа!E4:E9999,B8,авиа!N4:N9999,I3)+SUMIFS(самовозг!A4:A10000,самовозг!E4:E10000,B8,самовозг!P4:P10000,I3)+SUMIFS(АСР!A4:A10000,АСР!E4:E10000,B8,АСР!O4:O10000,I3)+SUMIFS(ложный!A4:A10000,ложный!E4:E10000,B8,ложный!N4:N10000,I3)+SUMIFS(ср.сигнал!A4:A10000,ср.сигнал!E4:E10000,B8,ср.сигнал!P4:P10000,I3)+SUMIFS('Прочие выезда'!A4:A10000,'Прочие выезда'!E4:E10000,B8,'Прочие выезда'!P4:P10000,I3)</f>
        <v>0</v>
      </c>
      <c r="J8" s="590">
        <f>SUMIFS(произв!A4:A10000,произв!F4:F10000,B8,произв!U4:U10000,J3)+SUMIFS(торг!A4:A10000,торг!F4:F10000,B8,торг!U4:U10000,J3)+SUMIFS(склад!A4:A10000,склад!F4:F10000,B8,склад!U4:U10000,J3)+SUMIFS('обр '!A4:A10000,'обр '!F4:F10000,B8,'обр '!U4:U10000,J3)+SUMIFS(детс!A4:A10000,детс!F4:F10000,B8,детс!U4:U10000,J3)+SUMIFS(культ!A4:A10000,культ!F4:F10000,B8,культ!U4:U10000,J3)+SUMIFS(спорт!A4:A10000,спорт!F4:F10000,B8,спорт!U4:U10000,J3)+SUMIFS(лечеб!A4:A10000,лечеб!F4:F10000,B8,лечеб!U4:U10000,J3)+SUMIFS(Баня!A4:A10000,Баня!F4:F10000,B8,Баня!U4:U10000,J3)+SUMIFS(Адм!A4:A10000,Адм!F4:F10000,B8,Адм!U4:U10000,J3)+SUMIFS(С.Х!A4:A10000,С.Х!F4:F10000,B8,С.Х!U4:U10000,J3)+SUMIFS(новостр!A4:A10000,новостр!F4:F10000,B8,новостр!T4:T10000,J3)+SUMIFS(авт!A4:A10000,авт!F4:F10000,B8,авт!W4:W10000,J3)+SUMIFS(ЖС!A4:A10000,ЖС!F4:F10000,B8,ЖС!AJ4:AJ10000,J3)+SUMIFS(Лес!A5:A10000,Лес!F5:F10000,B8,Лес!AD5:AD10000,J3)+SUMIFS('степь '!A5:A10000,'степь '!F5:F10000,B8,'степь '!AC5:AC10000,J3)+SUMIFS(Пр.откр.тер!A4:A10000,Пр.откр.тер!F4:F10000,B8,Пр.откр.тер!T4:T10000,J3)+SUMIFS(угар!A5:A10001,угар!F5:F10001,B8,угар!AU5:AU10001,J3)+SUMIFS(задым!A4:A10000,задым!E4:E10000,B8,задым!P4:P10000,J3)+SUMIFS(обр.огнем!A4:A10000,обр.огнем!E4:E10000,B8,обр.огнем!P4:P10000,J3)+SUMIFS(вспыш!A4:A10000,вспыш!E4:E10000,B8,вспыш!P4:P10000,J3)+SUMIFS(КЗ!A4:A10000,КЗ!E4:E10000,B8,КЗ!N4:N10000,J3)+SUMIFS('подгор.пищи '!A4:A10000,'подгор.пищи '!E4:E10000,B8,'подгор.пищи '!P4:P10000,J3)+SUMIFS(Трава!A5:A10000,Трава!E5:E10000,B8,Трава!V5:V10000,J3)+SUMIFS(мусор!A4:A10000,мусор!E4:E10000,B8,мусор!O4:O10000,J3)+SUMIFS(самосозж!A4:A10000,самосозж!E4:E10000,B8,самосозж!O4:O10000,J3)+SUMIFS(дтп.заг!A4:A10000,дтп.заг!E4:E10000,B8,дтп.заг!X4:X10000,J3)+SUMIFS(авиа!A4:A9999,авиа!E4:E9999,B8,авиа!N4:N9999,J3)+SUMIFS(самовозг!A4:A10000,самовозг!E4:E10000,B8,самовозг!P4:P10000,J3)+SUMIFS(АСР!A4:A10000,АСР!E4:E10000,B8,АСР!O4:O10000,J3)+SUMIFS(ложный!A4:A10000,ложный!E4:E10000,B8,ложный!N4:N10000,J3)+SUMIFS(ср.сигнал!A4:A10000,ср.сигнал!E4:E10000,B8,ср.сигнал!P4:P10000,J3)+SUMIFS('Прочие выезда'!A4:A10000,'Прочие выезда'!E4:E10000,B8,'Прочие выезда'!P4:P10000,J3)</f>
        <v>1</v>
      </c>
      <c r="K8" s="590"/>
      <c r="L8" s="590"/>
    </row>
    <row r="9" spans="1:12" s="586" customFormat="1" ht="15.75" customHeight="1" thickBot="1">
      <c r="A9" s="1279">
        <v>6</v>
      </c>
      <c r="B9" s="1284" t="s">
        <v>144</v>
      </c>
      <c r="C9" s="2111"/>
      <c r="D9" s="589">
        <f t="shared" si="0"/>
        <v>16</v>
      </c>
      <c r="E9" s="590">
        <f>SUMIFS(произв!A4:A10000,произв!F4:F10000,B9,произв!U4:U10000,E3)+SUMIFS(торг!A4:A10000,торг!F4:F10000,B9,торг!U4:U10000,E3)+SUMIFS(склад!A4:A10000,склад!F4:F10000,B9,склад!U4:U10000,E3)+SUMIFS('обр '!A4:A10000,'обр '!F4:F10000,B9,'обр '!U4:U10000,E3)+SUMIFS(детс!A4:A10000,детс!F4:F10000,B9,детс!U4:U10000,E3)+SUMIFS(культ!A4:A10000,культ!F4:F10000,B9,культ!U4:U10000,E3)+SUMIFS(спорт!A4:A10000,спорт!F4:F10000,B9,спорт!U4:U10000,E3)+SUMIFS(лечеб!A4:A10000,лечеб!F4:F10000,B9,лечеб!U4:U10000,E3)+SUMIFS(Баня!A4:A10000,Баня!F4:F10000,B9,Баня!U4:U10000,E3)+SUMIFS(Адм!A4:A10000,Адм!F4:F10000,B9,Адм!U4:U10000,E3)+SUMIFS(С.Х!A4:A10000,С.Х!F4:F10000,B9,С.Х!U4:U10000,E3)+SUMIFS(новостр!A4:A10000,новостр!F4:F10000,B9,новостр!T4:T10000,E3)+SUMIFS(авт!A4:A10000,авт!F4:F10000,B9,авт!W4:W10000,E3)+SUMIFS(ЖС!A4:A10000,ЖС!F4:F10000,B9,ЖС!AJ4:AJ10000,E3)+SUMIFS(Лес!A5:A10000,Лес!F5:F10000,B9,Лес!AD5:AD10000,E3)+SUMIFS('степь '!A5:A10000,'степь '!F5:F10000,B9,'степь '!AC5:AC10000,E3)+SUMIFS(Пр.откр.тер!A4:A10000,Пр.откр.тер!F4:F10000,B9,Пр.откр.тер!T4:T10000,E3)+SUMIFS(угар!A5:A10001,угар!F5:F10001,B9,угар!AU5:AU10001,E3)+SUMIFS(задым!A4:A10000,задым!E4:E10000,B9,задым!P4:P10000,E3)+SUMIFS(обр.огнем!A4:A10000,обр.огнем!E4:E10000,B9,обр.огнем!P4:P10000,E3)+SUMIFS(вспыш!A4:A10000,вспыш!E4:E10000,B9,вспыш!P4:P10000,E3)+SUMIFS(КЗ!A4:A10000,КЗ!E4:E10000,B9,КЗ!N4:N10000,E3)+SUMIFS('подгор.пищи '!A4:A10000,'подгор.пищи '!E4:E10000,B9,'подгор.пищи '!P4:P10000,E3)+SUMIFS(Трава!A5:A10000,Трава!E5:E10000,B9,Трава!V5:V10000,E3)+SUMIFS(мусор!A4:A10000,мусор!E4:E10000,B9,мусор!O4:O10000,E3)+SUMIFS(самосозж!A4:A10000,самосозж!E4:E10000,B9,самосозж!O4:O10000,E3)+SUMIFS(дтп.заг!A4:A10000,дтп.заг!E4:E10000,B9,дтп.заг!X4:X10000,E3)+SUMIFS(авиа!A4:A9999,авиа!E4:E9999,B9,авиа!N4:N9999,E3)+SUMIFS(самовозг!A4:A10000,самовозг!E4:E10000,B9,самовозг!P4:P10000,E3)+SUMIFS(АСР!A4:A10000,АСР!E4:E10000,B9,АСР!O4:O10000,E3)+SUMIFS(ложный!A4:A10000,ложный!E4:E10000,B9,ложный!N4:N10000,E3)+SUMIFS(ср.сигнал!A4:A10000,ср.сигнал!E4:E10000,B9,ср.сигнал!P4:P10000,E3)+SUMIFS('Прочие выезда'!A4:A10000,'Прочие выезда'!E4:E10000,B9,'Прочие выезда'!P4:P10000,E3)</f>
        <v>2</v>
      </c>
      <c r="F9" s="590">
        <f>SUMIFS(произв!A4:A10000,произв!F4:F10000,B9,произв!U4:U10000,F3)+SUMIFS(торг!A4:A10000,торг!F4:F10000,B9,торг!U4:U10000,F3)+SUMIFS(склад!A4:A10000,склад!F4:F10000,B9,склад!U4:U10000,F3)+SUMIFS('обр '!A4:A10000,'обр '!F4:F10000,B9,'обр '!U4:U10000,F3)+SUMIFS(детс!A4:A10000,детс!F4:F10000,B9,детс!U4:U10000,F3)+SUMIFS(культ!A4:A10000,культ!F4:F10000,B9,культ!U4:U10000,F3)+SUMIFS(спорт!A4:A10000,спорт!F4:F10000,B9,спорт!U4:U10000,F3)+SUMIFS(лечеб!A4:A10000,лечеб!F4:F10000,B9,лечеб!U4:U10000,F3)+SUMIFS(Баня!A4:A10000,Баня!F4:F10000,B9,Баня!U4:U10000,F3)+SUMIFS(Адм!A4:A10000,Адм!F4:F10000,B9,Адм!U4:U10000,F3)+SUMIFS(С.Х!A4:A10000,С.Х!F4:F10000,B9,С.Х!U4:U10000,F3)+SUMIFS(новостр!A4:A10000,новостр!F4:F10000,B9,новостр!T4:T10000,F3)+SUMIFS(авт!A4:A10000,авт!F4:F10000,B9,авт!W4:W10000,F3)+SUMIFS(ЖС!A4:A10000,ЖС!F4:F10000,B9,ЖС!AJ4:AJ10000,F3)+SUMIFS(Лес!A5:A10000,Лес!F5:F10000,B9,Лес!AD5:AD10000,F3)+SUMIFS('степь '!A5:A10000,'степь '!F5:F10000,B9,'степь '!AC5:AC10000,F3)+SUMIFS(Пр.откр.тер!A4:A10000,Пр.откр.тер!F4:F10000,B9,Пр.откр.тер!T4:T10000,F3)+SUMIFS(угар!A5:A10001,угар!F5:F10001,B9,угар!AU5:AU10001,F3)+SUMIFS(задым!A4:A10000,задым!E4:E10000,B9,задым!P4:P10000,F3)+SUMIFS(обр.огнем!A4:A10000,обр.огнем!E4:E10000,B9,обр.огнем!P4:P10000,F3)+SUMIFS(вспыш!A4:A10000,вспыш!E4:E10000,B9,вспыш!P4:P10000,F3)+SUMIFS(КЗ!A4:A10000,КЗ!E4:E10000,B9,КЗ!N4:N10000,F3)+SUMIFS('подгор.пищи '!A4:A10000,'подгор.пищи '!E4:E10000,B9,'подгор.пищи '!P4:P10000,F3)+SUMIFS(Трава!A5:A10000,Трава!E5:E10000,B9,Трава!V5:V10000,F3)+SUMIFS(мусор!A4:A10000,мусор!E4:E10000,B9,мусор!O4:O10000,F3)+SUMIFS(самосозж!A4:A10000,самосозж!E4:E10000,B9,самосозж!O4:O10000,F3)+SUMIFS(дтп.заг!A4:A10000,дтп.заг!E4:E10000,B9,дтп.заг!X4:X10000,F3)+SUMIFS(авиа!A4:A9999,авиа!E4:E9999,B9,авиа!N4:N9999,F3)+SUMIFS(самовозг!A4:A10000,самовозг!E4:E10000,B9,самовозг!P4:P10000,F3)+SUMIFS(АСР!A4:A10000,АСР!E4:E10000,B9,АСР!O4:O10000,F3)+SUMIFS(ложный!A4:A10000,ложный!E4:E10000,B9,ложный!N4:N10000,F3)+SUMIFS(ср.сигнал!A4:A10000,ср.сигнал!E4:E10000,B9,ср.сигнал!P4:P10000,F3)+SUMIFS('Прочие выезда'!A4:A10000,'Прочие выезда'!E4:E10000,B9,'Прочие выезда'!P4:P10000,F3)</f>
        <v>5</v>
      </c>
      <c r="G9" s="590">
        <f>SUMIFS(произв!A4:A10000,произв!F4:F10000,B9,произв!U4:U10000,G3)+SUMIFS(торг!A4:A10000,торг!F4:F10000,B9,торг!U4:U10000,G3)+SUMIFS(склад!A4:A10000,склад!F4:F10000,B9,склад!U4:U10000,G3)+SUMIFS('обр '!A4:A10000,'обр '!F4:F10000,B9,'обр '!U4:U10000,G3)+SUMIFS(детс!A4:A10000,детс!F4:F10000,B9,детс!U4:U10000,G3)+SUMIFS(культ!A4:A10000,культ!F4:F10000,B9,культ!U4:U10000,G3)+SUMIFS(спорт!A4:A10000,спорт!F4:F10000,B9,спорт!U4:U10000,G3)+SUMIFS(лечеб!A4:A10000,лечеб!F4:F10000,B9,лечеб!U4:U10000,G3)+SUMIFS(Баня!A4:A10000,Баня!F4:F10000,B9,Баня!U4:U10000,G3)+SUMIFS(Адм!A4:A10000,Адм!F4:F10000,B9,Адм!U4:U10000,G3)+SUMIFS(С.Х!A4:A10000,С.Х!F4:F10000,B9,С.Х!U4:U10000,G3)+SUMIFS(новостр!A4:A10000,новостр!F4:F10000,B9,новостр!T4:T10000,G3)+SUMIFS(авт!A4:A10000,авт!F4:F10000,B9,авт!W4:W10000,G3)+SUMIFS(ЖС!A4:A10000,ЖС!F4:F10000,B9,ЖС!AJ4:AJ10000,G3)+SUMIFS(Лес!A5:A10000,Лес!F5:F10000,B9,Лес!AD5:AD10000,G3)+SUMIFS('степь '!A5:A10000,'степь '!F5:F10000,B9,'степь '!AC5:AC10000,G3)+SUMIFS(Пр.откр.тер!A4:A10000,Пр.откр.тер!F4:F10000,B9,Пр.откр.тер!T4:T10000,G3)+SUMIFS(угар!A5:A10001,угар!F5:F10001,B9,угар!AU5:AU10001,G3)+SUMIFS(задым!A4:A10000,задым!E4:E10000,B9,задым!P4:P10000,G3)+SUMIFS(обр.огнем!A4:A10000,обр.огнем!E4:E10000,B9,обр.огнем!P4:P10000,G3)+SUMIFS(вспыш!A4:A10000,вспыш!E4:E10000,B9,вспыш!P4:P10000,G3)+SUMIFS(КЗ!A4:A10000,КЗ!E4:E10000,B9,КЗ!N4:N10000,G3)+SUMIFS('подгор.пищи '!A4:A10000,'подгор.пищи '!E4:E10000,B9,'подгор.пищи '!P4:P10000,G3)+SUMIFS(Трава!A5:A10000,Трава!E5:E10000,B9,Трава!V5:V10000,G3)+SUMIFS(мусор!A4:A10000,мусор!E4:E10000,B9,мусор!O4:O10000,G3)+SUMIFS(самосозж!A4:A10000,самосозж!E4:E10000,B9,самосозж!O4:O10000,G3)+SUMIFS(дтп.заг!A4:A10000,дтп.заг!E4:E10000,B9,дтп.заг!X4:X10000,G3)+SUMIFS(авиа!A4:A9999,авиа!E4:E9999,B9,авиа!N4:N9999,G3)+SUMIFS(самовозг!A4:A10000,самовозг!E4:E10000,B9,самовозг!P4:P10000,G3)+SUMIFS(АСР!A4:A10000,АСР!E4:E10000,B9,АСР!O4:O10000,G3)+SUMIFS(ложный!A4:A10000,ложный!E4:E10000,B9,ложный!N4:N10000,G3)+SUMIFS(ср.сигнал!A4:A10000,ср.сигнал!E4:E10000,B9,ср.сигнал!P4:P10000,G3)+SUMIFS('Прочие выезда'!A4:A10000,'Прочие выезда'!E4:E10000,B9,'Прочие выезда'!P4:P10000,G3)</f>
        <v>0</v>
      </c>
      <c r="H9" s="590">
        <f>SUMIFS(произв!A4:A10000,произв!F4:F10000,B9,произв!U4:U10000,H3)+SUMIFS(торг!A4:A10000,торг!F4:F10000,B9,торг!U4:U10000,H3)+SUMIFS(склад!A4:A10000,склад!F4:F10000,B9,склад!U4:U10000,H3)+SUMIFS('обр '!A4:A10000,'обр '!F4:F10000,B9,'обр '!U4:U10000,H3)+SUMIFS(детс!A4:A10000,детс!F4:F10000,B9,детс!U4:U10000,H3)+SUMIFS(культ!A4:A10000,культ!F4:F10000,B9,культ!U4:U10000,H3)+SUMIFS(спорт!A4:A10000,спорт!F4:F10000,B9,спорт!U4:U10000,H3)+SUMIFS(лечеб!A4:A10000,лечеб!F4:F10000,B9,лечеб!U4:U10000,H3)+SUMIFS(Баня!A4:A10000,Баня!F4:F10000,B9,Баня!U4:U10000,H3)+SUMIFS(Адм!A4:A10000,Адм!F4:F10000,B9,Адм!U4:U10000,H3)+SUMIFS(С.Х!A4:A10000,С.Х!F4:F10000,B9,С.Х!U4:U10000,H3)+SUMIFS(новостр!A4:A10000,новостр!F4:F10000,B9,новостр!T4:T10000,H3)+SUMIFS(авт!A4:A10000,авт!F4:F10000,B9,авт!W4:W10000,H3)+SUMIFS(ЖС!A4:A10000,ЖС!F4:F10000,B9,ЖС!AJ4:AJ10000,H3)+SUMIFS(Лес!A5:A10000,Лес!F5:F10000,B9,Лес!AD5:AD10000,H3)+SUMIFS('степь '!A5:A10000,'степь '!F5:F10000,B9,'степь '!AC5:AC10000,H3)+SUMIFS(Пр.откр.тер!A4:A10000,Пр.откр.тер!F4:F10000,B9,Пр.откр.тер!T4:T10000,H3)+SUMIFS(угар!A5:A10001,угар!F5:F10001,B9,угар!AU5:AU10001,H3)+SUMIFS(задым!A4:A10000,задым!E4:E10000,B9,задым!P4:P10000,H3)+SUMIFS(обр.огнем!A4:A10000,обр.огнем!E4:E10000,B9,обр.огнем!P4:P10000,H3)+SUMIFS(вспыш!A4:A10000,вспыш!E4:E10000,B9,вспыш!P4:P10000,H3)+SUMIFS(КЗ!A4:A10000,КЗ!E4:E10000,B9,КЗ!N4:N10000,H3)+SUMIFS('подгор.пищи '!A4:A10000,'подгор.пищи '!E4:E10000,B9,'подгор.пищи '!P4:P10000,H3)+SUMIFS(Трава!A5:A10000,Трава!E5:E10000,B9,Трава!V5:V10000,H3)+SUMIFS(мусор!A4:A10000,мусор!E4:E10000,B9,мусор!O4:O10000,H3)+SUMIFS(самосозж!A4:A10000,самосозж!E4:E10000,B9,самосозж!O4:O10000,H3)+SUMIFS(дтп.заг!A4:A10000,дтп.заг!E4:E10000,B9,дтп.заг!X4:X10000,H3)+SUMIFS(авиа!A4:A9999,авиа!E4:E9999,B9,авиа!N4:N9999,H3)+SUMIFS(самовозг!A4:A10000,самовозг!E4:E10000,B9,самовозг!P4:P10000,H3)+SUMIFS(АСР!A4:A10000,АСР!E4:E10000,B9,АСР!O4:O10000,H3)+SUMIFS(ложный!A4:A10000,ложный!E4:E10000,B9,ложный!N4:N10000,H3)+SUMIFS(ср.сигнал!A4:A10000,ср.сигнал!E4:E10000,B9,ср.сигнал!P4:P10000,H3)+SUMIFS('Прочие выезда'!A4:A10000,'Прочие выезда'!E4:E10000,B9,'Прочие выезда'!P4:P10000,H3)</f>
        <v>0</v>
      </c>
      <c r="I9" s="590">
        <f>SUMIFS(произв!A4:A10000,произв!F4:F10000,B9,произв!U4:U10000,I3)+SUMIFS(торг!A4:A10000,торг!F4:F10000,B9,торг!U4:U10000,I3)+SUMIFS(склад!A4:A10000,склад!F4:F10000,B9,склад!U4:U10000,I3)+SUMIFS('обр '!A4:A10000,'обр '!F4:F10000,B9,'обр '!U4:U10000,I3)+SUMIFS(детс!A4:A10000,детс!F4:F10000,B9,детс!U4:U10000,I3)+SUMIFS(культ!A4:A10000,культ!F4:F10000,B9,культ!U4:U10000,I3)+SUMIFS(спорт!A4:A10000,спорт!F4:F10000,B9,спорт!U4:U10000,I3)+SUMIFS(лечеб!A4:A10000,лечеб!F4:F10000,B9,лечеб!U4:U10000,I3)+SUMIFS(Баня!A4:A10000,Баня!F4:F10000,B9,Баня!U4:U10000,I3)+SUMIFS(Адм!A4:A10000,Адм!F4:F10000,B9,Адм!U4:U10000,I3)+SUMIFS(С.Х!A4:A10000,С.Х!F4:F10000,B9,С.Х!U4:U10000,I3)+SUMIFS(новостр!A4:A10000,новостр!F4:F10000,B9,новостр!T4:T10000,I3)+SUMIFS(авт!A4:A10000,авт!F4:F10000,B9,авт!W4:W10000,I3)+SUMIFS(ЖС!A4:A10000,ЖС!F4:F10000,B9,ЖС!AJ4:AJ10000,I3)+SUMIFS(Лес!A5:A10000,Лес!F5:F10000,B9,Лес!AD5:AD10000,I3)+SUMIFS('степь '!A5:A10000,'степь '!F5:F10000,B9,'степь '!AC5:AC10000,I3)+SUMIFS(Пр.откр.тер!A4:A10000,Пр.откр.тер!F4:F10000,B9,Пр.откр.тер!T4:T10000,I3)+SUMIFS(угар!A5:A10001,угар!F5:F10001,B9,угар!AU5:AU10001,I3)+SUMIFS(задым!A4:A10000,задым!E4:E10000,B9,задым!P4:P10000,I3)+SUMIFS(обр.огнем!A4:A10000,обр.огнем!E4:E10000,B9,обр.огнем!P4:P10000,I3)+SUMIFS(вспыш!A4:A10000,вспыш!E4:E10000,B9,вспыш!P4:P10000,I3)+SUMIFS(КЗ!A4:A10000,КЗ!E4:E10000,B9,КЗ!N4:N10000,I3)+SUMIFS('подгор.пищи '!A4:A10000,'подгор.пищи '!E4:E10000,B9,'подгор.пищи '!P4:P10000,I3)+SUMIFS(Трава!A5:A10000,Трава!E5:E10000,B9,Трава!V5:V10000,I3)+SUMIFS(мусор!A4:A10000,мусор!E4:E10000,B9,мусор!O4:O10000,I3)+SUMIFS(самосозж!A4:A10000,самосозж!E4:E10000,B9,самосозж!O4:O10000,I3)+SUMIFS(дтп.заг!A4:A10000,дтп.заг!E4:E10000,B9,дтп.заг!X4:X10000,I3)+SUMIFS(авиа!A4:A9999,авиа!E4:E9999,B9,авиа!N4:N9999,I3)+SUMIFS(самовозг!A4:A10000,самовозг!E4:E10000,B9,самовозг!P4:P10000,I3)+SUMIFS(АСР!A4:A10000,АСР!E4:E10000,B9,АСР!O4:O10000,I3)+SUMIFS(ложный!A4:A10000,ложный!E4:E10000,B9,ложный!N4:N10000,I3)+SUMIFS(ср.сигнал!A4:A10000,ср.сигнал!E4:E10000,B9,ср.сигнал!P4:P10000,I3)+SUMIFS('Прочие выезда'!A4:A10000,'Прочие выезда'!E4:E10000,B9,'Прочие выезда'!P4:P10000,I3)</f>
        <v>9</v>
      </c>
      <c r="J9" s="590">
        <f>SUMIFS(произв!A4:A10000,произв!F4:F10000,B9,произв!U4:U10000,J3)+SUMIFS(торг!A4:A10000,торг!F4:F10000,B9,торг!U4:U10000,J3)+SUMIFS(склад!A4:A10000,склад!F4:F10000,B9,склад!U4:U10000,J3)+SUMIFS('обр '!A4:A10000,'обр '!F4:F10000,B9,'обр '!U4:U10000,J3)+SUMIFS(детс!A4:A10000,детс!F4:F10000,B9,детс!U4:U10000,J3)+SUMIFS(культ!A4:A10000,культ!F4:F10000,B9,культ!U4:U10000,J3)+SUMIFS(спорт!A4:A10000,спорт!F4:F10000,B9,спорт!U4:U10000,J3)+SUMIFS(лечеб!A4:A10000,лечеб!F4:F10000,B9,лечеб!U4:U10000,J3)+SUMIFS(Баня!A4:A10000,Баня!F4:F10000,B9,Баня!U4:U10000,J3)+SUMIFS(Адм!A4:A10000,Адм!F4:F10000,B9,Адм!U4:U10000,J3)+SUMIFS(С.Х!A4:A10000,С.Х!F4:F10000,B9,С.Х!U4:U10000,J3)+SUMIFS(новостр!A4:A10000,новостр!F4:F10000,B9,новостр!T4:T10000,J3)+SUMIFS(авт!A4:A10000,авт!F4:F10000,B9,авт!W4:W10000,J3)+SUMIFS(ЖС!A4:A10000,ЖС!F4:F10000,B9,ЖС!AJ4:AJ10000,J3)+SUMIFS(Лес!A5:A10000,Лес!F5:F10000,B9,Лес!AD5:AD10000,J3)+SUMIFS('степь '!A5:A10000,'степь '!F5:F10000,B9,'степь '!AC5:AC10000,J3)+SUMIFS(Пр.откр.тер!A4:A10000,Пр.откр.тер!F4:F10000,B9,Пр.откр.тер!T4:T10000,J3)+SUMIFS(угар!A5:A10001,угар!F5:F10001,B9,угар!AU5:AU10001,J3)+SUMIFS(задым!A4:A10000,задым!E4:E10000,B9,задым!P4:P10000,J3)+SUMIFS(обр.огнем!A4:A10000,обр.огнем!E4:E10000,B9,обр.огнем!P4:P10000,J3)+SUMIFS(вспыш!A4:A10000,вспыш!E4:E10000,B9,вспыш!P4:P10000,J3)+SUMIFS(КЗ!A4:A10000,КЗ!E4:E10000,B9,КЗ!N4:N10000,J3)+SUMIFS('подгор.пищи '!A4:A10000,'подгор.пищи '!E4:E10000,B9,'подгор.пищи '!P4:P10000,J3)+SUMIFS(Трава!A5:A10000,Трава!E5:E10000,B9,Трава!V5:V10000,J3)+SUMIFS(мусор!A4:A10000,мусор!E4:E10000,B9,мусор!O4:O10000,J3)+SUMIFS(самосозж!A4:A10000,самосозж!E4:E10000,B9,самосозж!O4:O10000,J3)+SUMIFS(дтп.заг!A4:A10000,дтп.заг!E4:E10000,B9,дтп.заг!X4:X10000,J3)+SUMIFS(авиа!A4:A9999,авиа!E4:E9999,B9,авиа!N4:N9999,J3)+SUMIFS(самовозг!A4:A10000,самовозг!E4:E10000,B9,самовозг!P4:P10000,J3)+SUMIFS(АСР!A4:A10000,АСР!E4:E10000,B9,АСР!O4:O10000,J3)+SUMIFS(ложный!A4:A10000,ложный!E4:E10000,B9,ложный!N4:N10000,J3)+SUMIFS(ср.сигнал!A4:A10000,ср.сигнал!E4:E10000,B9,ср.сигнал!P4:P10000,J3)+SUMIFS('Прочие выезда'!A4:A10000,'Прочие выезда'!E4:E10000,B9,'Прочие выезда'!P4:P10000,J3)</f>
        <v>0</v>
      </c>
      <c r="K9" s="590"/>
      <c r="L9" s="590"/>
    </row>
    <row r="10" spans="1:12" s="586" customFormat="1" ht="16.5" thickBot="1">
      <c r="A10" s="1279">
        <v>7</v>
      </c>
      <c r="B10" s="1284" t="s">
        <v>137</v>
      </c>
      <c r="C10" s="2111"/>
      <c r="D10" s="589">
        <f t="shared" si="0"/>
        <v>60</v>
      </c>
      <c r="E10" s="590">
        <f>SUMIFS(произв!A4:A10000,произв!F4:F10000,B10,произв!U4:U10000,E3)+SUMIFS(торг!A4:A10000,торг!F4:F10000,B10,торг!U4:U10000,E3)+SUMIFS(склад!A4:A10000,склад!F4:F10000,B10,склад!U4:U10000,E3)+SUMIFS('обр '!A4:A10000,'обр '!F4:F10000,B10,'обр '!U4:U10000,E3)+SUMIFS(детс!A4:A10000,детс!F4:F10000,B10,детс!U4:U10000,E3)+SUMIFS(культ!A4:A10000,культ!F4:F10000,B10,культ!U4:U10000,E3)+SUMIFS(спорт!A4:A10000,спорт!F4:F10000,B10,спорт!U4:U10000,E3)+SUMIFS(лечеб!A4:A10000,лечеб!F4:F10000,B10,лечеб!U4:U10000,E3)+SUMIFS(Баня!A4:A10000,Баня!F4:F10000,B10,Баня!U4:U10000,E3)+SUMIFS(Адм!A4:A10000,Адм!F4:F10000,B10,Адм!U4:U10000,E3)+SUMIFS(С.Х!A4:A10000,С.Х!F4:F10000,B10,С.Х!U4:U10000,E3)+SUMIFS(новостр!A4:A10000,новостр!F4:F10000,B10,новостр!T4:T10000,E3)+SUMIFS(авт!A4:A10000,авт!F4:F10000,B10,авт!W4:W10000,E3)+SUMIFS(ЖС!A4:A10000,ЖС!F4:F10000,B10,ЖС!AJ4:AJ10000,E3)+SUMIFS(Лес!A5:A10000,Лес!F5:F10000,B10,Лес!AD5:AD10000,E3)+SUMIFS('степь '!A5:A10000,'степь '!F5:F10000,B10,'степь '!AC5:AC10000,E3)+SUMIFS(Пр.откр.тер!A4:A10000,Пр.откр.тер!F4:F10000,B10,Пр.откр.тер!T4:T10000,E3)+SUMIFS(угар!A5:A10001,угар!F5:F10001,B10,угар!AU5:AU10001,E3)+SUMIFS(задым!A4:A10000,задым!E4:E10000,B10,задым!P4:P10000,E3)+SUMIFS(обр.огнем!A4:A10000,обр.огнем!E4:E10000,B10,обр.огнем!P4:P10000,E3)+SUMIFS(вспыш!A4:A10000,вспыш!E4:E10000,B10,вспыш!P4:P10000,E3)+SUMIFS(КЗ!A4:A10000,КЗ!E4:E10000,B10,КЗ!N4:N10000,E3)+SUMIFS('подгор.пищи '!A4:A10000,'подгор.пищи '!E4:E10000,B10,'подгор.пищи '!P4:P10000,E3)+SUMIFS(Трава!A5:A10000,Трава!E5:E10000,B10,Трава!V5:V10000,E3)+SUMIFS(мусор!A4:A10000,мусор!E4:E10000,B10,мусор!O4:O10000,E3)+SUMIFS(самосозж!A4:A10000,самосозж!E4:E10000,B10,самосозж!O4:O10000,E3)+SUMIFS(дтп.заг!A4:A10000,дтп.заг!E4:E10000,B10,дтп.заг!X4:X10000,E3)+SUMIFS(авиа!A4:A9999,авиа!E4:E9999,B10,авиа!N4:N9999,E3)+SUMIFS(самовозг!A4:A10000,самовозг!E4:E10000,B10,самовозг!P4:P10000,E3)+SUMIFS(АСР!A4:A10000,АСР!E4:E10000,B10,АСР!O4:O10000,E3)+SUMIFS(ложный!A4:A10000,ложный!E4:E10000,B10,ложный!N4:N10000,E3)+SUMIFS(ср.сигнал!A4:A10000,ср.сигнал!E4:E10000,B10,ср.сигнал!P4:P10000,E3)+SUMIFS('Прочие выезда'!A4:A10000,'Прочие выезда'!E4:E10000,B10,'Прочие выезда'!P4:P10000,E3)</f>
        <v>13</v>
      </c>
      <c r="F10" s="590">
        <f>SUMIFS(произв!A4:A10000,произв!F4:F10000,B10,произв!U4:U10000,F3)+SUMIFS(торг!A4:A10000,торг!F4:F10000,B10,торг!U4:U10000,F3)+SUMIFS(склад!A4:A10000,склад!F4:F10000,B10,склад!U4:U10000,F3)+SUMIFS('обр '!A4:A10000,'обр '!F4:F10000,B10,'обр '!U4:U10000,F3)+SUMIFS(детс!A4:A10000,детс!F4:F10000,B10,детс!U4:U10000,F3)+SUMIFS(культ!A4:A10000,культ!F4:F10000,B10,культ!U4:U10000,F3)+SUMIFS(спорт!A4:A10000,спорт!F4:F10000,B10,спорт!U4:U10000,F3)+SUMIFS(лечеб!A4:A10000,лечеб!F4:F10000,B10,лечеб!U4:U10000,F3)+SUMIFS(Баня!A4:A10000,Баня!F4:F10000,B10,Баня!U4:U10000,F3)+SUMIFS(Адм!A4:A10000,Адм!F4:F10000,B10,Адм!U4:U10000,F3)+SUMIFS(С.Х!A4:A10000,С.Х!F4:F10000,B10,С.Х!U4:U10000,F3)+SUMIFS(новостр!A4:A10000,новостр!F4:F10000,B10,новостр!T4:T10000,F3)+SUMIFS(авт!A4:A10000,авт!F4:F10000,B10,авт!W4:W10000,F3)+SUMIFS(ЖС!A4:A10000,ЖС!F4:F10000,B10,ЖС!AJ4:AJ10000,F3)+SUMIFS(Лес!A5:A10000,Лес!F5:F10000,B10,Лес!AD5:AD10000,F3)+SUMIFS('степь '!A5:A10000,'степь '!F5:F10000,B10,'степь '!AC5:AC10000,F3)+SUMIFS(Пр.откр.тер!A4:A10000,Пр.откр.тер!F4:F10000,B10,Пр.откр.тер!T4:T10000,F3)+SUMIFS(угар!A5:A10001,угар!F5:F10001,B10,угар!AU5:AU10001,F3)+SUMIFS(задым!A4:A10000,задым!E4:E10000,B10,задым!P4:P10000,F3)+SUMIFS(обр.огнем!A4:A10000,обр.огнем!E4:E10000,B10,обр.огнем!P4:P10000,F3)+SUMIFS(вспыш!A4:A10000,вспыш!E4:E10000,B10,вспыш!P4:P10000,F3)+SUMIFS(КЗ!A4:A10000,КЗ!E4:E10000,B10,КЗ!N4:N10000,F3)+SUMIFS('подгор.пищи '!A4:A10000,'подгор.пищи '!E4:E10000,B10,'подгор.пищи '!P4:P10000,F3)+SUMIFS(Трава!A5:A10000,Трава!E5:E10000,B10,Трава!V5:V10000,F3)+SUMIFS(мусор!A4:A10000,мусор!E4:E10000,B10,мусор!O4:O10000,F3)+SUMIFS(самосозж!A4:A10000,самосозж!E4:E10000,B10,самосозж!O4:O10000,F3)+SUMIFS(дтп.заг!A4:A10000,дтп.заг!E4:E10000,B10,дтп.заг!X4:X10000,F3)+SUMIFS(авиа!A4:A9999,авиа!E4:E9999,B10,авиа!N4:N9999,F3)+SUMIFS(самовозг!A4:A10000,самовозг!E4:E10000,B10,самовозг!P4:P10000,F3)+SUMIFS(АСР!A4:A10000,АСР!E4:E10000,B10,АСР!O4:O10000,F3)+SUMIFS(ложный!A4:A10000,ложный!E4:E10000,B10,ложный!N4:N10000,F3)+SUMIFS(ср.сигнал!A4:A10000,ср.сигнал!E4:E10000,B10,ср.сигнал!P4:P10000,F3)+SUMIFS('Прочие выезда'!A4:A10000,'Прочие выезда'!E4:E10000,B10,'Прочие выезда'!P4:P10000,F3)</f>
        <v>13</v>
      </c>
      <c r="G10" s="590">
        <f>SUMIFS(произв!A4:A10000,произв!F4:F10000,B10,произв!U4:U10000,G3)+SUMIFS(торг!A4:A10000,торг!F4:F10000,B10,торг!U4:U10000,G3)+SUMIFS(склад!A4:A10000,склад!F4:F10000,B10,склад!U4:U10000,G3)+SUMIFS('обр '!A4:A10000,'обр '!F4:F10000,B10,'обр '!U4:U10000,G3)+SUMIFS(детс!A4:A10000,детс!F4:F10000,B10,детс!U4:U10000,G3)+SUMIFS(культ!A4:A10000,культ!F4:F10000,B10,культ!U4:U10000,G3)+SUMIFS(спорт!A4:A10000,спорт!F4:F10000,B10,спорт!U4:U10000,G3)+SUMIFS(лечеб!A4:A10000,лечеб!F4:F10000,B10,лечеб!U4:U10000,G3)+SUMIFS(Баня!A4:A10000,Баня!F4:F10000,B10,Баня!U4:U10000,G3)+SUMIFS(Адм!A4:A10000,Адм!F4:F10000,B10,Адм!U4:U10000,G3)+SUMIFS(С.Х!A4:A10000,С.Х!F4:F10000,B10,С.Х!U4:U10000,G3)+SUMIFS(новостр!A4:A10000,новостр!F4:F10000,B10,новостр!T4:T10000,G3)+SUMIFS(авт!A4:A10000,авт!F4:F10000,B10,авт!W4:W10000,G3)+SUMIFS(ЖС!A4:A10000,ЖС!F4:F10000,B10,ЖС!AJ4:AJ10000,G3)+SUMIFS(Лес!A5:A10000,Лес!F5:F10000,B10,Лес!AD5:AD10000,G3)+SUMIFS('степь '!A5:A10000,'степь '!F5:F10000,B10,'степь '!AC5:AC10000,G3)+SUMIFS(Пр.откр.тер!A4:A10000,Пр.откр.тер!F4:F10000,B10,Пр.откр.тер!T4:T10000,G3)+SUMIFS(угар!A5:A10001,угар!F5:F10001,B10,угар!AU5:AU10001,G3)+SUMIFS(задым!A4:A10000,задым!E4:E10000,B10,задым!P4:P10000,G3)+SUMIFS(обр.огнем!A4:A10000,обр.огнем!E4:E10000,B10,обр.огнем!P4:P10000,G3)+SUMIFS(вспыш!A4:A10000,вспыш!E4:E10000,B10,вспыш!P4:P10000,G3)+SUMIFS(КЗ!A4:A10000,КЗ!E4:E10000,B10,КЗ!N4:N10000,G3)+SUMIFS('подгор.пищи '!A4:A10000,'подгор.пищи '!E4:E10000,B10,'подгор.пищи '!P4:P10000,G3)+SUMIFS(Трава!A5:A10000,Трава!E5:E10000,B10,Трава!V5:V10000,G3)+SUMIFS(мусор!A4:A10000,мусор!E4:E10000,B10,мусор!O4:O10000,G3)+SUMIFS(самосозж!A4:A10000,самосозж!E4:E10000,B10,самосозж!O4:O10000,G3)+SUMIFS(дтп.заг!A4:A10000,дтп.заг!E4:E10000,B10,дтп.заг!X4:X10000,G3)+SUMIFS(авиа!A4:A9999,авиа!E4:E9999,B10,авиа!N4:N9999,G3)+SUMIFS(самовозг!A4:A10000,самовозг!E4:E10000,B10,самовозг!P4:P10000,G3)+SUMIFS(АСР!A4:A10000,АСР!E4:E10000,B10,АСР!O4:O10000,G3)+SUMIFS(ложный!A4:A10000,ложный!E4:E10000,B10,ложный!N4:N10000,G3)+SUMIFS(ср.сигнал!A4:A10000,ср.сигнал!E4:E10000,B10,ср.сигнал!P4:P10000,G3)+SUMIFS('Прочие выезда'!A4:A10000,'Прочие выезда'!E4:E10000,B10,'Прочие выезда'!P4:P10000,G3)</f>
        <v>1</v>
      </c>
      <c r="H10" s="590">
        <f>SUMIFS(произв!A4:A10000,произв!F4:F10000,B10,произв!U4:U10000,H3)+SUMIFS(торг!A4:A10000,торг!F4:F10000,B10,торг!U4:U10000,H3)+SUMIFS(склад!A4:A10000,склад!F4:F10000,B10,склад!U4:U10000,H3)+SUMIFS('обр '!A4:A10000,'обр '!F4:F10000,B10,'обр '!U4:U10000,H3)+SUMIFS(детс!A4:A10000,детс!F4:F10000,B10,детс!U4:U10000,H3)+SUMIFS(культ!A4:A10000,культ!F4:F10000,B10,культ!U4:U10000,H3)+SUMIFS(спорт!A4:A10000,спорт!F4:F10000,B10,спорт!U4:U10000,H3)+SUMIFS(лечеб!A4:A10000,лечеб!F4:F10000,B10,лечеб!U4:U10000,H3)+SUMIFS(Баня!A4:A10000,Баня!F4:F10000,B10,Баня!U4:U10000,H3)+SUMIFS(Адм!A4:A10000,Адм!F4:F10000,B10,Адм!U4:U10000,H3)+SUMIFS(С.Х!A4:A10000,С.Х!F4:F10000,B10,С.Х!U4:U10000,H3)+SUMIFS(новостр!A4:A10000,новостр!F4:F10000,B10,новостр!T4:T10000,H3)+SUMIFS(авт!A4:A10000,авт!F4:F10000,B10,авт!W4:W10000,H3)+SUMIFS(ЖС!A4:A10000,ЖС!F4:F10000,B10,ЖС!AJ4:AJ10000,H3)+SUMIFS(Лес!A5:A10000,Лес!F5:F10000,B10,Лес!AD5:AD10000,H3)+SUMIFS('степь '!A5:A10000,'степь '!F5:F10000,B10,'степь '!AC5:AC10000,H3)+SUMIFS(Пр.откр.тер!A4:A10000,Пр.откр.тер!F4:F10000,B10,Пр.откр.тер!T4:T10000,H3)+SUMIFS(угар!A5:A10001,угар!F5:F10001,B10,угар!AU5:AU10001,H3)+SUMIFS(задым!A4:A10000,задым!E4:E10000,B10,задым!P4:P10000,H3)+SUMIFS(обр.огнем!A4:A10000,обр.огнем!E4:E10000,B10,обр.огнем!P4:P10000,H3)+SUMIFS(вспыш!A4:A10000,вспыш!E4:E10000,B10,вспыш!P4:P10000,H3)+SUMIFS(КЗ!A4:A10000,КЗ!E4:E10000,B10,КЗ!N4:N10000,H3)+SUMIFS('подгор.пищи '!A4:A10000,'подгор.пищи '!E4:E10000,B10,'подгор.пищи '!P4:P10000,H3)+SUMIFS(Трава!A5:A10000,Трава!E5:E10000,B10,Трава!V5:V10000,H3)+SUMIFS(мусор!A4:A10000,мусор!E4:E10000,B10,мусор!O4:O10000,H3)+SUMIFS(самосозж!A4:A10000,самосозж!E4:E10000,B10,самосозж!O4:O10000,H3)+SUMIFS(дтп.заг!A4:A10000,дтп.заг!E4:E10000,B10,дтп.заг!X4:X10000,H3)+SUMIFS(авиа!A4:A9999,авиа!E4:E9999,B10,авиа!N4:N9999,H3)+SUMIFS(самовозг!A4:A10000,самовозг!E4:E10000,B10,самовозг!P4:P10000,H3)+SUMIFS(АСР!A4:A10000,АСР!E4:E10000,B10,АСР!O4:O10000,H3)+SUMIFS(ложный!A4:A10000,ложный!E4:E10000,B10,ложный!N4:N10000,H3)+SUMIFS(ср.сигнал!A4:A10000,ср.сигнал!E4:E10000,B10,ср.сигнал!P4:P10000,H3)+SUMIFS('Прочие выезда'!A4:A10000,'Прочие выезда'!E4:E10000,B10,'Прочие выезда'!P4:P10000,H3)</f>
        <v>2</v>
      </c>
      <c r="I10" s="590">
        <f>SUMIFS(произв!A4:A10000,произв!F4:F10000,B10,произв!U4:U10000,I3)+SUMIFS(торг!A4:A10000,торг!F4:F10000,B10,торг!U4:U10000,I3)+SUMIFS(склад!A4:A10000,склад!F4:F10000,B10,склад!U4:U10000,I3)+SUMIFS('обр '!A4:A10000,'обр '!F4:F10000,B10,'обр '!U4:U10000,I3)+SUMIFS(детс!A4:A10000,детс!F4:F10000,B10,детс!U4:U10000,I3)+SUMIFS(культ!A4:A10000,культ!F4:F10000,B10,культ!U4:U10000,I3)+SUMIFS(спорт!A4:A10000,спорт!F4:F10000,B10,спорт!U4:U10000,I3)+SUMIFS(лечеб!A4:A10000,лечеб!F4:F10000,B10,лечеб!U4:U10000,I3)+SUMIFS(Баня!A4:A10000,Баня!F4:F10000,B10,Баня!U4:U10000,I3)+SUMIFS(Адм!A4:A10000,Адм!F4:F10000,B10,Адм!U4:U10000,I3)+SUMIFS(С.Х!A4:A10000,С.Х!F4:F10000,B10,С.Х!U4:U10000,I3)+SUMIFS(новостр!A4:A10000,новостр!F4:F10000,B10,новостр!T4:T10000,I3)+SUMIFS(авт!A4:A10000,авт!F4:F10000,B10,авт!W4:W10000,I3)+SUMIFS(ЖС!A4:A10000,ЖС!F4:F10000,B10,ЖС!AJ4:AJ10000,I3)+SUMIFS(Лес!A5:A10000,Лес!F5:F10000,B10,Лес!AD5:AD10000,I3)+SUMIFS('степь '!A5:A10000,'степь '!F5:F10000,B10,'степь '!AC5:AC10000,I3)+SUMIFS(Пр.откр.тер!A4:A10000,Пр.откр.тер!F4:F10000,B10,Пр.откр.тер!T4:T10000,I3)+SUMIFS(угар!A5:A10001,угар!F5:F10001,B10,угар!AU5:AU10001,I3)+SUMIFS(задым!A4:A10000,задым!E4:E10000,B10,задым!P4:P10000,I3)+SUMIFS(обр.огнем!A4:A10000,обр.огнем!E4:E10000,B10,обр.огнем!P4:P10000,I3)+SUMIFS(вспыш!A4:A10000,вспыш!E4:E10000,B10,вспыш!P4:P10000,I3)+SUMIFS(КЗ!A4:A10000,КЗ!E4:E10000,B10,КЗ!N4:N10000,I3)+SUMIFS('подгор.пищи '!A4:A10000,'подгор.пищи '!E4:E10000,B10,'подгор.пищи '!P4:P10000,I3)+SUMIFS(Трава!A5:A10000,Трава!E5:E10000,B10,Трава!V5:V10000,I3)+SUMIFS(мусор!A4:A10000,мусор!E4:E10000,B10,мусор!O4:O10000,I3)+SUMIFS(самосозж!A4:A10000,самосозж!E4:E10000,B10,самосозж!O4:O10000,I3)+SUMIFS(дтп.заг!A4:A10000,дтп.заг!E4:E10000,B10,дтп.заг!X4:X10000,I3)+SUMIFS(авиа!A4:A9999,авиа!E4:E9999,B10,авиа!N4:N9999,I3)+SUMIFS(самовозг!A4:A10000,самовозг!E4:E10000,B10,самовозг!P4:P10000,I3)+SUMIFS(АСР!A4:A10000,АСР!E4:E10000,B10,АСР!O4:O10000,I3)+SUMIFS(ложный!A4:A10000,ложный!E4:E10000,B10,ложный!N4:N10000,I3)+SUMIFS(ср.сигнал!A4:A10000,ср.сигнал!E4:E10000,B10,ср.сигнал!P4:P10000,I3)+SUMIFS('Прочие выезда'!A4:A10000,'Прочие выезда'!E4:E10000,B10,'Прочие выезда'!P4:P10000,I3)</f>
        <v>31</v>
      </c>
      <c r="J10" s="590">
        <f>SUMIFS(произв!A4:A10000,произв!F4:F10000,B10,произв!U4:U10000,J3)+SUMIFS(торг!A4:A10000,торг!F4:F10000,B10,торг!U4:U10000,J3)+SUMIFS(склад!A4:A10000,склад!F4:F10000,B10,склад!U4:U10000,J3)+SUMIFS('обр '!A4:A10000,'обр '!F4:F10000,B10,'обр '!U4:U10000,J3)+SUMIFS(детс!A4:A10000,детс!F4:F10000,B10,детс!U4:U10000,J3)+SUMIFS(культ!A4:A10000,культ!F4:F10000,B10,культ!U4:U10000,J3)+SUMIFS(спорт!A4:A10000,спорт!F4:F10000,B10,спорт!U4:U10000,J3)+SUMIFS(лечеб!A4:A10000,лечеб!F4:F10000,B10,лечеб!U4:U10000,J3)+SUMIFS(Баня!A4:A10000,Баня!F4:F10000,B10,Баня!U4:U10000,J3)+SUMIFS(Адм!A4:A10000,Адм!F4:F10000,B10,Адм!U4:U10000,J3)+SUMIFS(С.Х!A4:A10000,С.Х!F4:F10000,B10,С.Х!U4:U10000,J3)+SUMIFS(новостр!A4:A10000,новостр!F4:F10000,B10,новостр!T4:T10000,J3)+SUMIFS(авт!A4:A10000,авт!F4:F10000,B10,авт!W4:W10000,J3)+SUMIFS(ЖС!A4:A10000,ЖС!F4:F10000,B10,ЖС!AJ4:AJ10000,J3)+SUMIFS(Лес!A5:A10000,Лес!F5:F10000,B10,Лес!AD5:AD10000,J3)+SUMIFS('степь '!A5:A10000,'степь '!F5:F10000,B10,'степь '!AC5:AC10000,J3)+SUMIFS(Пр.откр.тер!A4:A10000,Пр.откр.тер!F4:F10000,B10,Пр.откр.тер!T4:T10000,J3)+SUMIFS(угар!A5:A10001,угар!F5:F10001,B10,угар!AU5:AU10001,J3)+SUMIFS(задым!A4:A10000,задым!E4:E10000,B10,задым!P4:P10000,J3)+SUMIFS(обр.огнем!A4:A10000,обр.огнем!E4:E10000,B10,обр.огнем!P4:P10000,J3)+SUMIFS(вспыш!A4:A10000,вспыш!E4:E10000,B10,вспыш!P4:P10000,J3)+SUMIFS(КЗ!A4:A10000,КЗ!E4:E10000,B10,КЗ!N4:N10000,J3)+SUMIFS('подгор.пищи '!A4:A10000,'подгор.пищи '!E4:E10000,B10,'подгор.пищи '!P4:P10000,J3)+SUMIFS(Трава!A5:A10000,Трава!E5:E10000,B10,Трава!V5:V10000,J3)+SUMIFS(мусор!A4:A10000,мусор!E4:E10000,B10,мусор!O4:O10000,J3)+SUMIFS(самосозж!A4:A10000,самосозж!E4:E10000,B10,самосозж!O4:O10000,J3)+SUMIFS(дтп.заг!A4:A10000,дтп.заг!E4:E10000,B10,дтп.заг!X4:X10000,J3)+SUMIFS(авиа!A4:A9999,авиа!E4:E9999,B10,авиа!N4:N9999,J3)+SUMIFS(самовозг!A4:A10000,самовозг!E4:E10000,B10,самовозг!P4:P10000,J3)+SUMIFS(АСР!A4:A10000,АСР!E4:E10000,B10,АСР!O4:O10000,J3)+SUMIFS(ложный!A4:A10000,ложный!E4:E10000,B10,ложный!N4:N10000,J3)+SUMIFS(ср.сигнал!A4:A10000,ср.сигнал!E4:E10000,B10,ср.сигнал!P4:P10000,J3)+SUMIFS('Прочие выезда'!A4:A10000,'Прочие выезда'!E4:E10000,B10,'Прочие выезда'!P4:P10000,J3)</f>
        <v>0</v>
      </c>
      <c r="K10" s="590"/>
      <c r="L10" s="590"/>
    </row>
    <row r="11" spans="1:12" s="586" customFormat="1" ht="15" customHeight="1" thickBot="1">
      <c r="A11" s="1279">
        <v>8</v>
      </c>
      <c r="B11" s="1284" t="s">
        <v>131</v>
      </c>
      <c r="C11" s="2111"/>
      <c r="D11" s="589">
        <f t="shared" si="0"/>
        <v>25</v>
      </c>
      <c r="E11" s="590">
        <f>SUMIFS(произв!A4:A10000,произв!F4:F10000,B11,произв!U4:U10000,E3)+SUMIFS(торг!A4:A10000,торг!F4:F10000,B11,торг!U4:U10000,E3)+SUMIFS(склад!A4:A10000,склад!F4:F10000,B11,склад!U4:U10000,E3)+SUMIFS('обр '!A4:A10000,'обр '!F4:F10000,B11,'обр '!U4:U10000,E3)+SUMIFS(детс!A4:A10000,детс!F4:F10000,B11,детс!U4:U10000,E3)+SUMIFS(культ!A4:A10000,культ!F4:F10000,B11,культ!U4:U10000,E3)+SUMIFS(спорт!A4:A10000,спорт!F4:F10000,B11,спорт!U4:U10000,E3)+SUMIFS(лечеб!A4:A10000,лечеб!F4:F10000,B11,лечеб!U4:U10000,E3)+SUMIFS(Баня!A4:A10000,Баня!F4:F10000,B11,Баня!U4:U10000,E3)+SUMIFS(Адм!A4:A10000,Адм!F4:F10000,B11,Адм!U4:U10000,E3)+SUMIFS(С.Х!A4:A10000,С.Х!F4:F10000,B11,С.Х!U4:U10000,E3)+SUMIFS(новостр!A4:A10000,новостр!F4:F10000,B11,новостр!T4:T10000,E3)+SUMIFS(авт!A4:A10000,авт!F4:F10000,B11,авт!W4:W10000,E3)+SUMIFS(ЖС!A4:A10000,ЖС!F4:F10000,B11,ЖС!AJ4:AJ10000,E3)+SUMIFS(Лес!A5:A10000,Лес!F5:F10000,B11,Лес!AD5:AD10000,E3)+SUMIFS('степь '!A5:A10000,'степь '!F5:F10000,B11,'степь '!AC5:AC10000,E3)+SUMIFS(Пр.откр.тер!A4:A10000,Пр.откр.тер!F4:F10000,B11,Пр.откр.тер!T4:T10000,E3)+SUMIFS(угар!A5:A10001,угар!F5:F10001,B11,угар!AU5:AU10001,E3)+SUMIFS(задым!A4:A10000,задым!E4:E10000,B11,задым!P4:P10000,E3)+SUMIFS(обр.огнем!A4:A10000,обр.огнем!E4:E10000,B11,обр.огнем!P4:P10000,E3)+SUMIFS(вспыш!A4:A10000,вспыш!E4:E10000,B11,вспыш!P4:P10000,E3)+SUMIFS(КЗ!A4:A10000,КЗ!E4:E10000,B11,КЗ!N4:N10000,E3)+SUMIFS('подгор.пищи '!A4:A10000,'подгор.пищи '!E4:E10000,B11,'подгор.пищи '!P4:P10000,E3)+SUMIFS(Трава!A5:A10000,Трава!E5:E10000,B11,Трава!V5:V10000,E3)+SUMIFS(мусор!A4:A10000,мусор!E4:E10000,B11,мусор!O4:O10000,E3)+SUMIFS(самосозж!A4:A10000,самосозж!E4:E10000,B11,самосозж!O4:O10000,E3)+SUMIFS(дтп.заг!A4:A10000,дтп.заг!E4:E10000,B11,дтп.заг!X4:X10000,E3)+SUMIFS(авиа!A4:A9999,авиа!E4:E9999,B11,авиа!N4:N9999,E3)+SUMIFS(самовозг!A4:A10000,самовозг!E4:E10000,B11,самовозг!P4:P10000,E3)+SUMIFS(АСР!A4:A10000,АСР!E4:E10000,B11,АСР!O4:O10000,E3)+SUMIFS(ложный!A4:A10000,ложный!E4:E10000,B11,ложный!N4:N10000,E3)+SUMIFS(ср.сигнал!A4:A10000,ср.сигнал!E4:E10000,B11,ср.сигнал!P4:P10000,E3)+SUMIFS('Прочие выезда'!A4:A10000,'Прочие выезда'!E4:E10000,B11,'Прочие выезда'!P4:P10000,E3)</f>
        <v>4</v>
      </c>
      <c r="F11" s="590">
        <f>SUMIFS(произв!A4:A10000,произв!F4:F10000,B11,произв!U4:U10000,F3)+SUMIFS(торг!A4:A10000,торг!F4:F10000,B11,торг!U4:U10000,F3)+SUMIFS(склад!A4:A10000,склад!F4:F10000,B11,склад!U4:U10000,F3)+SUMIFS('обр '!A4:A10000,'обр '!F4:F10000,B11,'обр '!U4:U10000,F3)+SUMIFS(детс!A4:A10000,детс!F4:F10000,B11,детс!U4:U10000,F3)+SUMIFS(культ!A4:A10000,культ!F4:F10000,B11,культ!U4:U10000,F3)+SUMIFS(спорт!A4:A10000,спорт!F4:F10000,B11,спорт!U4:U10000,F3)+SUMIFS(лечеб!A4:A10000,лечеб!F4:F10000,B11,лечеб!U4:U10000,F3)+SUMIFS(Баня!A4:A10000,Баня!F4:F10000,B11,Баня!U4:U10000,F3)+SUMIFS(Адм!A4:A10000,Адм!F4:F10000,B11,Адм!U4:U10000,F3)+SUMIFS(С.Х!A4:A10000,С.Х!F4:F10000,B11,С.Х!U4:U10000,F3)+SUMIFS(новостр!A4:A10000,новостр!F4:F10000,B11,новостр!T4:T10000,F3)+SUMIFS(авт!A4:A10000,авт!F4:F10000,B11,авт!W4:W10000,F3)+SUMIFS(ЖС!A4:A10000,ЖС!F4:F10000,B11,ЖС!AJ4:AJ10000,F3)+SUMIFS(Лес!A5:A10000,Лес!F5:F10000,B11,Лес!AD5:AD10000,F3)+SUMIFS('степь '!A5:A10000,'степь '!F5:F10000,B11,'степь '!AC5:AC10000,F3)+SUMIFS(Пр.откр.тер!A4:A10000,Пр.откр.тер!F4:F10000,B11,Пр.откр.тер!T4:T10000,F3)+SUMIFS(угар!A5:A10001,угар!F5:F10001,B11,угар!AU5:AU10001,F3)+SUMIFS(задым!A4:A10000,задым!E4:E10000,B11,задым!P4:P10000,F3)+SUMIFS(обр.огнем!A4:A10000,обр.огнем!E4:E10000,B11,обр.огнем!P4:P10000,F3)+SUMIFS(вспыш!A4:A10000,вспыш!E4:E10000,B11,вспыш!P4:P10000,F3)+SUMIFS(КЗ!A4:A10000,КЗ!E4:E10000,B11,КЗ!N4:N10000,F3)+SUMIFS('подгор.пищи '!A4:A10000,'подгор.пищи '!E4:E10000,B11,'подгор.пищи '!P4:P10000,F3)+SUMIFS(Трава!A5:A10000,Трава!E5:E10000,B11,Трава!V5:V10000,F3)+SUMIFS(мусор!A4:A10000,мусор!E4:E10000,B11,мусор!O4:O10000,F3)+SUMIFS(самосозж!A4:A10000,самосозж!E4:E10000,B11,самосозж!O4:O10000,F3)+SUMIFS(дтп.заг!A4:A10000,дтп.заг!E4:E10000,B11,дтп.заг!X4:X10000,F3)+SUMIFS(авиа!A4:A9999,авиа!E4:E9999,B11,авиа!N4:N9999,F3)+SUMIFS(самовозг!A4:A10000,самовозг!E4:E10000,B11,самовозг!P4:P10000,F3)+SUMIFS(АСР!A4:A10000,АСР!E4:E10000,B11,АСР!O4:O10000,F3)+SUMIFS(ложный!A4:A10000,ложный!E4:E10000,B11,ложный!N4:N10000,F3)+SUMIFS(ср.сигнал!A4:A10000,ср.сигнал!E4:E10000,B11,ср.сигнал!P4:P10000,F3)+SUMIFS('Прочие выезда'!A4:A10000,'Прочие выезда'!E4:E10000,B11,'Прочие выезда'!P4:P10000,F3)</f>
        <v>0</v>
      </c>
      <c r="G11" s="590">
        <f>SUMIFS(произв!A4:A10000,произв!F4:F10000,B11,произв!U4:U10000,G3)+SUMIFS(торг!A4:A10000,торг!F4:F10000,B11,торг!U4:U10000,G3)+SUMIFS(склад!A4:A10000,склад!F4:F10000,B11,склад!U4:U10000,G3)+SUMIFS('обр '!A4:A10000,'обр '!F4:F10000,B11,'обр '!U4:U10000,G3)+SUMIFS(детс!A4:A10000,детс!F4:F10000,B11,детс!U4:U10000,G3)+SUMIFS(культ!A4:A10000,культ!F4:F10000,B11,культ!U4:U10000,G3)+SUMIFS(спорт!A4:A10000,спорт!F4:F10000,B11,спорт!U4:U10000,G3)+SUMIFS(лечеб!A4:A10000,лечеб!F4:F10000,B11,лечеб!U4:U10000,G3)+SUMIFS(Баня!A4:A10000,Баня!F4:F10000,B11,Баня!U4:U10000,G3)+SUMIFS(Адм!A4:A10000,Адм!F4:F10000,B11,Адм!U4:U10000,G3)+SUMIFS(С.Х!A4:A10000,С.Х!F4:F10000,B11,С.Х!U4:U10000,G3)+SUMIFS(новостр!A4:A10000,новостр!F4:F10000,B11,новостр!T4:T10000,G3)+SUMIFS(авт!A4:A10000,авт!F4:F10000,B11,авт!W4:W10000,G3)+SUMIFS(ЖС!A4:A10000,ЖС!F4:F10000,B11,ЖС!AJ4:AJ10000,G3)+SUMIFS(Лес!A5:A10000,Лес!F5:F10000,B11,Лес!AD5:AD10000,G3)+SUMIFS('степь '!A5:A10000,'степь '!F5:F10000,B11,'степь '!AC5:AC10000,G3)+SUMIFS(Пр.откр.тер!A4:A10000,Пр.откр.тер!F4:F10000,B11,Пр.откр.тер!T4:T10000,G3)+SUMIFS(угар!A5:A10001,угар!F5:F10001,B11,угар!AU5:AU10001,G3)+SUMIFS(задым!A4:A10000,задым!E4:E10000,B11,задым!P4:P10000,G3)+SUMIFS(обр.огнем!A4:A10000,обр.огнем!E4:E10000,B11,обр.огнем!P4:P10000,G3)+SUMIFS(вспыш!A4:A10000,вспыш!E4:E10000,B11,вспыш!P4:P10000,G3)+SUMIFS(КЗ!A4:A10000,КЗ!E4:E10000,B11,КЗ!N4:N10000,G3)+SUMIFS('подгор.пищи '!A4:A10000,'подгор.пищи '!E4:E10000,B11,'подгор.пищи '!P4:P10000,G3)+SUMIFS(Трава!A5:A10000,Трава!E5:E10000,B11,Трава!V5:V10000,G3)+SUMIFS(мусор!A4:A10000,мусор!E4:E10000,B11,мусор!O4:O10000,G3)+SUMIFS(самосозж!A4:A10000,самосозж!E4:E10000,B11,самосозж!O4:O10000,G3)+SUMIFS(дтп.заг!A4:A10000,дтп.заг!E4:E10000,B11,дтп.заг!X4:X10000,G3)+SUMIFS(авиа!A4:A9999,авиа!E4:E9999,B11,авиа!N4:N9999,G3)+SUMIFS(самовозг!A4:A10000,самовозг!E4:E10000,B11,самовозг!P4:P10000,G3)+SUMIFS(АСР!A4:A10000,АСР!E4:E10000,B11,АСР!O4:O10000,G3)+SUMIFS(ложный!A4:A10000,ложный!E4:E10000,B11,ложный!N4:N10000,G3)+SUMIFS(ср.сигнал!A4:A10000,ср.сигнал!E4:E10000,B11,ср.сигнал!P4:P10000,G3)+SUMIFS('Прочие выезда'!A4:A10000,'Прочие выезда'!E4:E10000,B11,'Прочие выезда'!P4:P10000,G3)</f>
        <v>0</v>
      </c>
      <c r="H11" s="590">
        <f>SUMIFS(произв!A4:A10000,произв!F4:F10000,B11,произв!U4:U10000,H3)+SUMIFS(торг!A4:A10000,торг!F4:F10000,B11,торг!U4:U10000,H3)+SUMIFS(склад!A4:A10000,склад!F4:F10000,B11,склад!U4:U10000,H3)+SUMIFS('обр '!A4:A10000,'обр '!F4:F10000,B11,'обр '!U4:U10000,H3)+SUMIFS(детс!A4:A10000,детс!F4:F10000,B11,детс!U4:U10000,H3)+SUMIFS(культ!A4:A10000,культ!F4:F10000,B11,культ!U4:U10000,H3)+SUMIFS(спорт!A4:A10000,спорт!F4:F10000,B11,спорт!U4:U10000,H3)+SUMIFS(лечеб!A4:A10000,лечеб!F4:F10000,B11,лечеб!U4:U10000,H3)+SUMIFS(Баня!A4:A10000,Баня!F4:F10000,B11,Баня!U4:U10000,H3)+SUMIFS(Адм!A4:A10000,Адм!F4:F10000,B11,Адм!U4:U10000,H3)+SUMIFS(С.Х!A4:A10000,С.Х!F4:F10000,B11,С.Х!U4:U10000,H3)+SUMIFS(новостр!A4:A10000,новостр!F4:F10000,B11,новостр!T4:T10000,H3)+SUMIFS(авт!A4:A10000,авт!F4:F10000,B11,авт!W4:W10000,H3)+SUMIFS(ЖС!A4:A10000,ЖС!F4:F10000,B11,ЖС!AJ4:AJ10000,H3)+SUMIFS(Лес!A5:A10000,Лес!F5:F10000,B11,Лес!AD5:AD10000,H3)+SUMIFS('степь '!A5:A10000,'степь '!F5:F10000,B11,'степь '!AC5:AC10000,H3)+SUMIFS(Пр.откр.тер!A4:A10000,Пр.откр.тер!F4:F10000,B11,Пр.откр.тер!T4:T10000,H3)+SUMIFS(угар!A5:A10001,угар!F5:F10001,B11,угар!AU5:AU10001,H3)+SUMIFS(задым!A4:A10000,задым!E4:E10000,B11,задым!P4:P10000,H3)+SUMIFS(обр.огнем!A4:A10000,обр.огнем!E4:E10000,B11,обр.огнем!P4:P10000,H3)+SUMIFS(вспыш!A4:A10000,вспыш!E4:E10000,B11,вспыш!P4:P10000,H3)+SUMIFS(КЗ!A4:A10000,КЗ!E4:E10000,B11,КЗ!N4:N10000,H3)+SUMIFS('подгор.пищи '!A4:A10000,'подгор.пищи '!E4:E10000,B11,'подгор.пищи '!P4:P10000,H3)+SUMIFS(Трава!A5:A10000,Трава!E5:E10000,B11,Трава!V5:V10000,H3)+SUMIFS(мусор!A4:A10000,мусор!E4:E10000,B11,мусор!O4:O10000,H3)+SUMIFS(самосозж!A4:A10000,самосозж!E4:E10000,B11,самосозж!O4:O10000,H3)+SUMIFS(дтп.заг!A4:A10000,дтп.заг!E4:E10000,B11,дтп.заг!X4:X10000,H3)+SUMIFS(авиа!A4:A9999,авиа!E4:E9999,B11,авиа!N4:N9999,H3)+SUMIFS(самовозг!A4:A10000,самовозг!E4:E10000,B11,самовозг!P4:P10000,H3)+SUMIFS(АСР!A4:A10000,АСР!E4:E10000,B11,АСР!O4:O10000,H3)+SUMIFS(ложный!A4:A10000,ложный!E4:E10000,B11,ложный!N4:N10000,H3)+SUMIFS(ср.сигнал!A4:A10000,ср.сигнал!E4:E10000,B11,ср.сигнал!P4:P10000,H3)+SUMIFS('Прочие выезда'!A4:A10000,'Прочие выезда'!E4:E10000,B11,'Прочие выезда'!P4:P10000,H3)</f>
        <v>0</v>
      </c>
      <c r="I11" s="590">
        <f>SUMIFS(произв!A4:A10000,произв!F4:F10000,B11,произв!U4:U10000,I3)+SUMIFS(торг!A4:A10000,торг!F4:F10000,B11,торг!U4:U10000,I3)+SUMIFS(склад!A4:A10000,склад!F4:F10000,B11,склад!U4:U10000,I3)+SUMIFS('обр '!A4:A10000,'обр '!F4:F10000,B11,'обр '!U4:U10000,I3)+SUMIFS(детс!A4:A10000,детс!F4:F10000,B11,детс!U4:U10000,I3)+SUMIFS(культ!A4:A10000,культ!F4:F10000,B11,культ!U4:U10000,I3)+SUMIFS(спорт!A4:A10000,спорт!F4:F10000,B11,спорт!U4:U10000,I3)+SUMIFS(лечеб!A4:A10000,лечеб!F4:F10000,B11,лечеб!U4:U10000,I3)+SUMIFS(Баня!A4:A10000,Баня!F4:F10000,B11,Баня!U4:U10000,I3)+SUMIFS(Адм!A4:A10000,Адм!F4:F10000,B11,Адм!U4:U10000,I3)+SUMIFS(С.Х!A4:A10000,С.Х!F4:F10000,B11,С.Х!U4:U10000,I3)+SUMIFS(новостр!A4:A10000,новостр!F4:F10000,B11,новостр!T4:T10000,I3)+SUMIFS(авт!A4:A10000,авт!F4:F10000,B11,авт!W4:W10000,I3)+SUMIFS(ЖС!A4:A10000,ЖС!F4:F10000,B11,ЖС!AJ4:AJ10000,I3)+SUMIFS(Лес!A5:A10000,Лес!F5:F10000,B11,Лес!AD5:AD10000,I3)+SUMIFS('степь '!A5:A10000,'степь '!F5:F10000,B11,'степь '!AC5:AC10000,I3)+SUMIFS(Пр.откр.тер!A4:A10000,Пр.откр.тер!F4:F10000,B11,Пр.откр.тер!T4:T10000,I3)+SUMIFS(угар!A5:A10001,угар!F5:F10001,B11,угар!AU5:AU10001,I3)+SUMIFS(задым!A4:A10000,задым!E4:E10000,B11,задым!P4:P10000,I3)+SUMIFS(обр.огнем!A4:A10000,обр.огнем!E4:E10000,B11,обр.огнем!P4:P10000,I3)+SUMIFS(вспыш!A4:A10000,вспыш!E4:E10000,B11,вспыш!P4:P10000,I3)+SUMIFS(КЗ!A4:A10000,КЗ!E4:E10000,B11,КЗ!N4:N10000,I3)+SUMIFS('подгор.пищи '!A4:A10000,'подгор.пищи '!E4:E10000,B11,'подгор.пищи '!P4:P10000,I3)+SUMIFS(Трава!A5:A10000,Трава!E5:E10000,B11,Трава!V5:V10000,I3)+SUMIFS(мусор!A4:A10000,мусор!E4:E10000,B11,мусор!O4:O10000,I3)+SUMIFS(самосозж!A4:A10000,самосозж!E4:E10000,B11,самосозж!O4:O10000,I3)+SUMIFS(дтп.заг!A4:A10000,дтп.заг!E4:E10000,B11,дтп.заг!X4:X10000,I3)+SUMIFS(авиа!A4:A9999,авиа!E4:E9999,B11,авиа!N4:N9999,I3)+SUMIFS(самовозг!A4:A10000,самовозг!E4:E10000,B11,самовозг!P4:P10000,I3)+SUMIFS(АСР!A4:A10000,АСР!E4:E10000,B11,АСР!O4:O10000,I3)+SUMIFS(ложный!A4:A10000,ложный!E4:E10000,B11,ложный!N4:N10000,I3)+SUMIFS(ср.сигнал!A4:A10000,ср.сигнал!E4:E10000,B11,ср.сигнал!P4:P10000,I3)+SUMIFS('Прочие выезда'!A4:A10000,'Прочие выезда'!E4:E10000,B11,'Прочие выезда'!P4:P10000,I3)</f>
        <v>20</v>
      </c>
      <c r="J11" s="590">
        <f>SUMIFS(произв!A4:A10000,произв!F4:F10000,B11,произв!U4:U10000,J3)+SUMIFS(торг!A4:A10000,торг!F4:F10000,B11,торг!U4:U10000,J3)+SUMIFS(склад!A4:A10000,склад!F4:F10000,B11,склад!U4:U10000,J3)+SUMIFS('обр '!A4:A10000,'обр '!F4:F10000,B11,'обр '!U4:U10000,J3)+SUMIFS(детс!A4:A10000,детс!F4:F10000,B11,детс!U4:U10000,J3)+SUMIFS(культ!A4:A10000,культ!F4:F10000,B11,культ!U4:U10000,J3)+SUMIFS(спорт!A4:A10000,спорт!F4:F10000,B11,спорт!U4:U10000,J3)+SUMIFS(лечеб!A4:A10000,лечеб!F4:F10000,B11,лечеб!U4:U10000,J3)+SUMIFS(Баня!A4:A10000,Баня!F4:F10000,B11,Баня!U4:U10000,J3)+SUMIFS(Адм!A4:A10000,Адм!F4:F10000,B11,Адм!U4:U10000,J3)+SUMIFS(С.Х!A4:A10000,С.Х!F4:F10000,B11,С.Х!U4:U10000,J3)+SUMIFS(новостр!A4:A10000,новостр!F4:F10000,B11,новостр!T4:T10000,J3)+SUMIFS(авт!A4:A10000,авт!F4:F10000,B11,авт!W4:W10000,J3)+SUMIFS(ЖС!A4:A10000,ЖС!F4:F10000,B11,ЖС!AJ4:AJ10000,J3)+SUMIFS(Лес!A5:A10000,Лес!F5:F10000,B11,Лес!AD5:AD10000,J3)+SUMIFS('степь '!A5:A10000,'степь '!F5:F10000,B11,'степь '!AC5:AC10000,J3)+SUMIFS(Пр.откр.тер!A4:A10000,Пр.откр.тер!F4:F10000,B11,Пр.откр.тер!T4:T10000,J3)+SUMIFS(угар!A5:A10001,угар!F5:F10001,B11,угар!AU5:AU10001,J3)+SUMIFS(задым!A4:A10000,задым!E4:E10000,B11,задым!P4:P10000,J3)+SUMIFS(обр.огнем!A4:A10000,обр.огнем!E4:E10000,B11,обр.огнем!P4:P10000,J3)+SUMIFS(вспыш!A4:A10000,вспыш!E4:E10000,B11,вспыш!P4:P10000,J3)+SUMIFS(КЗ!A4:A10000,КЗ!E4:E10000,B11,КЗ!N4:N10000,J3)+SUMIFS('подгор.пищи '!A4:A10000,'подгор.пищи '!E4:E10000,B11,'подгор.пищи '!P4:P10000,J3)+SUMIFS(Трава!A5:A10000,Трава!E5:E10000,B11,Трава!V5:V10000,J3)+SUMIFS(мусор!A4:A10000,мусор!E4:E10000,B11,мусор!O4:O10000,J3)+SUMIFS(самосозж!A4:A10000,самосозж!E4:E10000,B11,самосозж!O4:O10000,J3)+SUMIFS(дтп.заг!A4:A10000,дтп.заг!E4:E10000,B11,дтп.заг!X4:X10000,J3)+SUMIFS(авиа!A4:A9999,авиа!E4:E9999,B11,авиа!N4:N9999,J3)+SUMIFS(самовозг!A4:A10000,самовозг!E4:E10000,B11,самовозг!P4:P10000,J3)+SUMIFS(АСР!A4:A10000,АСР!E4:E10000,B11,АСР!O4:O10000,J3)+SUMIFS(ложный!A4:A10000,ложный!E4:E10000,B11,ложный!N4:N10000,J3)+SUMIFS(ср.сигнал!A4:A10000,ср.сигнал!E4:E10000,B11,ср.сигнал!P4:P10000,J3)+SUMIFS('Прочие выезда'!A4:A10000,'Прочие выезда'!E4:E10000,B11,'Прочие выезда'!P4:P10000,J3)</f>
        <v>1</v>
      </c>
      <c r="K11" s="590"/>
      <c r="L11" s="590"/>
    </row>
    <row r="12" spans="1:12" s="585" customFormat="1" ht="15" customHeight="1" thickBot="1">
      <c r="A12" s="1279">
        <v>9</v>
      </c>
      <c r="B12" s="1284" t="s">
        <v>143</v>
      </c>
      <c r="C12" s="2111"/>
      <c r="D12" s="589">
        <f t="shared" si="0"/>
        <v>7</v>
      </c>
      <c r="E12" s="590">
        <f>SUMIFS(произв!A4:A10000,произв!F4:F10000,B12,произв!U4:U10000,E3)+SUMIFS(торг!A4:A10000,торг!F4:F10000,B12,торг!U4:U10000,E3)+SUMIFS(склад!A4:A10000,склад!F4:F10000,B12,склад!U4:U10000,E3)+SUMIFS('обр '!A4:A10000,'обр '!F4:F10000,B12,'обр '!U4:U10000,E3)+SUMIFS(детс!A4:A10000,детс!F4:F10000,B12,детс!U4:U10000,E3)+SUMIFS(культ!A4:A10000,культ!F4:F10000,B12,культ!U4:U10000,E3)+SUMIFS(спорт!A4:A10000,спорт!F4:F10000,B12,спорт!U4:U10000,E3)+SUMIFS(лечеб!A4:A10000,лечеб!F4:F10000,B12,лечеб!U4:U10000,E3)+SUMIFS(Баня!A4:A10000,Баня!F4:F10000,B12,Баня!U4:U10000,E3)+SUMIFS(Адм!A4:A10000,Адм!F4:F10000,B12,Адм!U4:U10000,E3)+SUMIFS(С.Х!A4:A10000,С.Х!F4:F10000,B12,С.Х!U4:U10000,E3)+SUMIFS(новостр!A4:A10000,новостр!F4:F10000,B12,новостр!T4:T10000,E3)+SUMIFS(авт!A4:A10000,авт!F4:F10000,B12,авт!W4:W10000,E3)+SUMIFS(ЖС!A4:A10000,ЖС!F4:F10000,B12,ЖС!AJ4:AJ10000,E3)+SUMIFS(Лес!A5:A10000,Лес!F5:F10000,B12,Лес!AD5:AD10000,E3)+SUMIFS('степь '!A5:A10000,'степь '!F5:F10000,B12,'степь '!AC5:AC10000,E3)+SUMIFS(Пр.откр.тер!A4:A10000,Пр.откр.тер!F4:F10000,B12,Пр.откр.тер!T4:T10000,E3)+SUMIFS(угар!A5:A10001,угар!F5:F10001,B12,угар!AU5:AU10001,E3)+SUMIFS(задым!A4:A10000,задым!E4:E10000,B12,задым!P4:P10000,E3)+SUMIFS(обр.огнем!A4:A10000,обр.огнем!E4:E10000,B12,обр.огнем!P4:P10000,E3)+SUMIFS(вспыш!A4:A10000,вспыш!E4:E10000,B12,вспыш!P4:P10000,E3)+SUMIFS(КЗ!A4:A10000,КЗ!E4:E10000,B12,КЗ!N4:N10000,E3)+SUMIFS('подгор.пищи '!A4:A10000,'подгор.пищи '!E4:E10000,B12,'подгор.пищи '!P4:P10000,E3)+SUMIFS(Трава!A5:A10000,Трава!E5:E10000,B12,Трава!V5:V10000,E3)+SUMIFS(мусор!A4:A10000,мусор!E4:E10000,B12,мусор!O4:O10000,E3)+SUMIFS(самосозж!A4:A10000,самосозж!E4:E10000,B12,самосозж!O4:O10000,E3)+SUMIFS(дтп.заг!A4:A10000,дтп.заг!E4:E10000,B12,дтп.заг!X4:X10000,E3)+SUMIFS(авиа!A4:A9999,авиа!E4:E9999,B12,авиа!N4:N9999,E3)+SUMIFS(самовозг!A4:A10000,самовозг!E4:E10000,B12,самовозг!P4:P10000,E3)+SUMIFS(АСР!A4:A10000,АСР!E4:E10000,B12,АСР!O4:O10000,E3)+SUMIFS(ложный!A4:A10000,ложный!E4:E10000,B12,ложный!N4:N10000,E3)+SUMIFS(ср.сигнал!A4:A10000,ср.сигнал!E4:E10000,B12,ср.сигнал!P4:P10000,E3)+SUMIFS('Прочие выезда'!A4:A10000,'Прочие выезда'!E4:E10000,B12,'Прочие выезда'!P4:P10000,E3)</f>
        <v>3</v>
      </c>
      <c r="F12" s="590">
        <f>SUMIFS(произв!A4:A10000,произв!F4:F10000,B12,произв!U4:U10000,F3)+SUMIFS(торг!A4:A10000,торг!F4:F10000,B12,торг!U4:U10000,F3)+SUMIFS(склад!A4:A10000,склад!F4:F10000,B12,склад!U4:U10000,F3)+SUMIFS('обр '!A4:A10000,'обр '!F4:F10000,B12,'обр '!U4:U10000,F3)+SUMIFS(детс!A4:A10000,детс!F4:F10000,B12,детс!U4:U10000,F3)+SUMIFS(культ!A4:A10000,культ!F4:F10000,B12,культ!U4:U10000,F3)+SUMIFS(спорт!A4:A10000,спорт!F4:F10000,B12,спорт!U4:U10000,F3)+SUMIFS(лечеб!A4:A10000,лечеб!F4:F10000,B12,лечеб!U4:U10000,F3)+SUMIFS(Баня!A4:A10000,Баня!F4:F10000,B12,Баня!U4:U10000,F3)+SUMIFS(Адм!A4:A10000,Адм!F4:F10000,B12,Адм!U4:U10000,F3)+SUMIFS(С.Х!A4:A10000,С.Х!F4:F10000,B12,С.Х!U4:U10000,F3)+SUMIFS(новостр!A4:A10000,новостр!F4:F10000,B12,новостр!T4:T10000,F3)+SUMIFS(авт!A4:A10000,авт!F4:F10000,B12,авт!W4:W10000,F3)+SUMIFS(ЖС!A4:A10000,ЖС!F4:F10000,B12,ЖС!AJ4:AJ10000,F3)+SUMIFS(Лес!A5:A10000,Лес!F5:F10000,B12,Лес!AD5:AD10000,F3)+SUMIFS('степь '!A5:A10000,'степь '!F5:F10000,B12,'степь '!AC5:AC10000,F3)+SUMIFS(Пр.откр.тер!A4:A10000,Пр.откр.тер!F4:F10000,B12,Пр.откр.тер!T4:T10000,F3)+SUMIFS(угар!A5:A10001,угар!F5:F10001,B12,угар!AU5:AU10001,F3)+SUMIFS(задым!A4:A10000,задым!E4:E10000,B12,задым!P4:P10000,F3)+SUMIFS(обр.огнем!A4:A10000,обр.огнем!E4:E10000,B12,обр.огнем!P4:P10000,F3)+SUMIFS(вспыш!A4:A10000,вспыш!E4:E10000,B12,вспыш!P4:P10000,F3)+SUMIFS(КЗ!A4:A10000,КЗ!E4:E10000,B12,КЗ!N4:N10000,F3)+SUMIFS('подгор.пищи '!A4:A10000,'подгор.пищи '!E4:E10000,B12,'подгор.пищи '!P4:P10000,F3)+SUMIFS(Трава!A5:A10000,Трава!E5:E10000,B12,Трава!V5:V10000,F3)+SUMIFS(мусор!A4:A10000,мусор!E4:E10000,B12,мусор!O4:O10000,F3)+SUMIFS(самосозж!A4:A10000,самосозж!E4:E10000,B12,самосозж!O4:O10000,F3)+SUMIFS(дтп.заг!A4:A10000,дтп.заг!E4:E10000,B12,дтп.заг!X4:X10000,F3)+SUMIFS(авиа!A4:A9999,авиа!E4:E9999,B12,авиа!N4:N9999,F3)+SUMIFS(самовозг!A4:A10000,самовозг!E4:E10000,B12,самовозг!P4:P10000,F3)+SUMIFS(АСР!A4:A10000,АСР!E4:E10000,B12,АСР!O4:O10000,F3)+SUMIFS(ложный!A4:A10000,ложный!E4:E10000,B12,ложный!N4:N10000,F3)+SUMIFS(ср.сигнал!A4:A10000,ср.сигнал!E4:E10000,B12,ср.сигнал!P4:P10000,F3)+SUMIFS('Прочие выезда'!A4:A10000,'Прочие выезда'!E4:E10000,B12,'Прочие выезда'!P4:P10000,F3)</f>
        <v>2</v>
      </c>
      <c r="G12" s="590">
        <f>SUMIFS(произв!A4:A10000,произв!F4:F10000,B12,произв!U4:U10000,G3)+SUMIFS(торг!A4:A10000,торг!F4:F10000,B12,торг!U4:U10000,G3)+SUMIFS(склад!A4:A10000,склад!F4:F10000,B12,склад!U4:U10000,G3)+SUMIFS('обр '!A4:A10000,'обр '!F4:F10000,B12,'обр '!U4:U10000,G3)+SUMIFS(детс!A4:A10000,детс!F4:F10000,B12,детс!U4:U10000,G3)+SUMIFS(культ!A4:A10000,культ!F4:F10000,B12,культ!U4:U10000,G3)+SUMIFS(спорт!A4:A10000,спорт!F4:F10000,B12,спорт!U4:U10000,G3)+SUMIFS(лечеб!A4:A10000,лечеб!F4:F10000,B12,лечеб!U4:U10000,G3)+SUMIFS(Баня!A4:A10000,Баня!F4:F10000,B12,Баня!U4:U10000,G3)+SUMIFS(Адм!A4:A10000,Адм!F4:F10000,B12,Адм!U4:U10000,G3)+SUMIFS(С.Х!A4:A10000,С.Х!F4:F10000,B12,С.Х!U4:U10000,G3)+SUMIFS(новостр!A4:A10000,новостр!F4:F10000,B12,новостр!T4:T10000,G3)+SUMIFS(авт!A4:A10000,авт!F4:F10000,B12,авт!W4:W10000,G3)+SUMIFS(ЖС!A4:A10000,ЖС!F4:F10000,B12,ЖС!AJ4:AJ10000,G3)+SUMIFS(Лес!A5:A10000,Лес!F5:F10000,B12,Лес!AD5:AD10000,G3)+SUMIFS('степь '!A5:A10000,'степь '!F5:F10000,B12,'степь '!AC5:AC10000,G3)+SUMIFS(Пр.откр.тер!A4:A10000,Пр.откр.тер!F4:F10000,B12,Пр.откр.тер!T4:T10000,G3)+SUMIFS(угар!A5:A10001,угар!F5:F10001,B12,угар!AU5:AU10001,G3)+SUMIFS(задым!A4:A10000,задым!E4:E10000,B12,задым!P4:P10000,G3)+SUMIFS(обр.огнем!A4:A10000,обр.огнем!E4:E10000,B12,обр.огнем!P4:P10000,G3)+SUMIFS(вспыш!A4:A10000,вспыш!E4:E10000,B12,вспыш!P4:P10000,G3)+SUMIFS(КЗ!A4:A10000,КЗ!E4:E10000,B12,КЗ!N4:N10000,G3)+SUMIFS('подгор.пищи '!A4:A10000,'подгор.пищи '!E4:E10000,B12,'подгор.пищи '!P4:P10000,G3)+SUMIFS(Трава!A5:A10000,Трава!E5:E10000,B12,Трава!V5:V10000,G3)+SUMIFS(мусор!A4:A10000,мусор!E4:E10000,B12,мусор!O4:O10000,G3)+SUMIFS(самосозж!A4:A10000,самосозж!E4:E10000,B12,самосозж!O4:O10000,G3)+SUMIFS(дтп.заг!A4:A10000,дтп.заг!E4:E10000,B12,дтп.заг!X4:X10000,G3)+SUMIFS(авиа!A4:A9999,авиа!E4:E9999,B12,авиа!N4:N9999,G3)+SUMIFS(самовозг!A4:A10000,самовозг!E4:E10000,B12,самовозг!P4:P10000,G3)+SUMIFS(АСР!A4:A10000,АСР!E4:E10000,B12,АСР!O4:O10000,G3)+SUMIFS(ложный!A4:A10000,ложный!E4:E10000,B12,ложный!N4:N10000,G3)+SUMIFS(ср.сигнал!A4:A10000,ср.сигнал!E4:E10000,B12,ср.сигнал!P4:P10000,G3)+SUMIFS('Прочие выезда'!A4:A10000,'Прочие выезда'!E4:E10000,B12,'Прочие выезда'!P4:P10000,G3)</f>
        <v>0</v>
      </c>
      <c r="H12" s="590">
        <f>SUMIFS(произв!A4:A10000,произв!F4:F10000,B12,произв!U4:U10000,H3)+SUMIFS(торг!A4:A10000,торг!F4:F10000,B12,торг!U4:U10000,H3)+SUMIFS(склад!A4:A10000,склад!F4:F10000,B12,склад!U4:U10000,H3)+SUMIFS('обр '!A4:A10000,'обр '!F4:F10000,B12,'обр '!U4:U10000,H3)+SUMIFS(детс!A4:A10000,детс!F4:F10000,B12,детс!U4:U10000,H3)+SUMIFS(культ!A4:A10000,культ!F4:F10000,B12,культ!U4:U10000,H3)+SUMIFS(спорт!A4:A10000,спорт!F4:F10000,B12,спорт!U4:U10000,H3)+SUMIFS(лечеб!A4:A10000,лечеб!F4:F10000,B12,лечеб!U4:U10000,H3)+SUMIFS(Баня!A4:A10000,Баня!F4:F10000,B12,Баня!U4:U10000,H3)+SUMIFS(Адм!A4:A10000,Адм!F4:F10000,B12,Адм!U4:U10000,H3)+SUMIFS(С.Х!A4:A10000,С.Х!F4:F10000,B12,С.Х!U4:U10000,H3)+SUMIFS(новостр!A4:A10000,новостр!F4:F10000,B12,новостр!T4:T10000,H3)+SUMIFS(авт!A4:A10000,авт!F4:F10000,B12,авт!W4:W10000,H3)+SUMIFS(ЖС!A4:A10000,ЖС!F4:F10000,B12,ЖС!AJ4:AJ10000,H3)+SUMIFS(Лес!A5:A10000,Лес!F5:F10000,B12,Лес!AD5:AD10000,H3)+SUMIFS('степь '!A5:A10000,'степь '!F5:F10000,B12,'степь '!AC5:AC10000,H3)+SUMIFS(Пр.откр.тер!A4:A10000,Пр.откр.тер!F4:F10000,B12,Пр.откр.тер!T4:T10000,H3)+SUMIFS(угар!A5:A10001,угар!F5:F10001,B12,угар!AU5:AU10001,H3)+SUMIFS(задым!A4:A10000,задым!E4:E10000,B12,задым!P4:P10000,H3)+SUMIFS(обр.огнем!A4:A10000,обр.огнем!E4:E10000,B12,обр.огнем!P4:P10000,H3)+SUMIFS(вспыш!A4:A10000,вспыш!E4:E10000,B12,вспыш!P4:P10000,H3)+SUMIFS(КЗ!A4:A10000,КЗ!E4:E10000,B12,КЗ!N4:N10000,H3)+SUMIFS('подгор.пищи '!A4:A10000,'подгор.пищи '!E4:E10000,B12,'подгор.пищи '!P4:P10000,H3)+SUMIFS(Трава!A5:A10000,Трава!E5:E10000,B12,Трава!V5:V10000,H3)+SUMIFS(мусор!A4:A10000,мусор!E4:E10000,B12,мусор!O4:O10000,H3)+SUMIFS(самосозж!A4:A10000,самосозж!E4:E10000,B12,самосозж!O4:O10000,H3)+SUMIFS(дтп.заг!A4:A10000,дтп.заг!E4:E10000,B12,дтп.заг!X4:X10000,H3)+SUMIFS(авиа!A4:A9999,авиа!E4:E9999,B12,авиа!N4:N9999,H3)+SUMIFS(самовозг!A4:A10000,самовозг!E4:E10000,B12,самовозг!P4:P10000,H3)+SUMIFS(АСР!A4:A10000,АСР!E4:E10000,B12,АСР!O4:O10000,H3)+SUMIFS(ложный!A4:A10000,ложный!E4:E10000,B12,ложный!N4:N10000,H3)+SUMIFS(ср.сигнал!A4:A10000,ср.сигнал!E4:E10000,B12,ср.сигнал!P4:P10000,H3)+SUMIFS('Прочие выезда'!A4:A10000,'Прочие выезда'!E4:E10000,B12,'Прочие выезда'!P4:P10000,H3)</f>
        <v>0</v>
      </c>
      <c r="I12" s="590">
        <f>SUMIFS(произв!A4:A10000,произв!F4:F10000,B12,произв!U4:U10000,I3)+SUMIFS(торг!A4:A10000,торг!F4:F10000,B12,торг!U4:U10000,I3)+SUMIFS(склад!A4:A10000,склад!F4:F10000,B12,склад!U4:U10000,I3)+SUMIFS('обр '!A4:A10000,'обр '!F4:F10000,B12,'обр '!U4:U10000,I3)+SUMIFS(детс!A4:A10000,детс!F4:F10000,B12,детс!U4:U10000,I3)+SUMIFS(культ!A4:A10000,культ!F4:F10000,B12,культ!U4:U10000,I3)+SUMIFS(спорт!A4:A10000,спорт!F4:F10000,B12,спорт!U4:U10000,I3)+SUMIFS(лечеб!A4:A10000,лечеб!F4:F10000,B12,лечеб!U4:U10000,I3)+SUMIFS(Баня!A4:A10000,Баня!F4:F10000,B12,Баня!U4:U10000,I3)+SUMIFS(Адм!A4:A10000,Адм!F4:F10000,B12,Адм!U4:U10000,I3)+SUMIFS(С.Х!A4:A10000,С.Х!F4:F10000,B12,С.Х!U4:U10000,I3)+SUMIFS(новостр!A4:A10000,новостр!F4:F10000,B12,новостр!T4:T10000,I3)+SUMIFS(авт!A4:A10000,авт!F4:F10000,B12,авт!W4:W10000,I3)+SUMIFS(ЖС!A4:A10000,ЖС!F4:F10000,B12,ЖС!AJ4:AJ10000,I3)+SUMIFS(Лес!A5:A10000,Лес!F5:F10000,B12,Лес!AD5:AD10000,I3)+SUMIFS('степь '!A5:A10000,'степь '!F5:F10000,B12,'степь '!AC5:AC10000,I3)+SUMIFS(Пр.откр.тер!A4:A10000,Пр.откр.тер!F4:F10000,B12,Пр.откр.тер!T4:T10000,I3)+SUMIFS(угар!A5:A10001,угар!F5:F10001,B12,угар!AU5:AU10001,I3)+SUMIFS(задым!A4:A10000,задым!E4:E10000,B12,задым!P4:P10000,I3)+SUMIFS(обр.огнем!A4:A10000,обр.огнем!E4:E10000,B12,обр.огнем!P4:P10000,I3)+SUMIFS(вспыш!A4:A10000,вспыш!E4:E10000,B12,вспыш!P4:P10000,I3)+SUMIFS(КЗ!A4:A10000,КЗ!E4:E10000,B12,КЗ!N4:N10000,I3)+SUMIFS('подгор.пищи '!A4:A10000,'подгор.пищи '!E4:E10000,B12,'подгор.пищи '!P4:P10000,I3)+SUMIFS(Трава!A5:A10000,Трава!E5:E10000,B12,Трава!V5:V10000,I3)+SUMIFS(мусор!A4:A10000,мусор!E4:E10000,B12,мусор!O4:O10000,I3)+SUMIFS(самосозж!A4:A10000,самосозж!E4:E10000,B12,самосозж!O4:O10000,I3)+SUMIFS(дтп.заг!A4:A10000,дтп.заг!E4:E10000,B12,дтп.заг!X4:X10000,I3)+SUMIFS(авиа!A4:A9999,авиа!E4:E9999,B12,авиа!N4:N9999,I3)+SUMIFS(самовозг!A4:A10000,самовозг!E4:E10000,B12,самовозг!P4:P10000,I3)+SUMIFS(АСР!A4:A10000,АСР!E4:E10000,B12,АСР!O4:O10000,I3)+SUMIFS(ложный!A4:A10000,ложный!E4:E10000,B12,ложный!N4:N10000,I3)+SUMIFS(ср.сигнал!A4:A10000,ср.сигнал!E4:E10000,B12,ср.сигнал!P4:P10000,I3)+SUMIFS('Прочие выезда'!A4:A10000,'Прочие выезда'!E4:E10000,B12,'Прочие выезда'!P4:P10000,I3)</f>
        <v>1</v>
      </c>
      <c r="J12" s="590">
        <f>SUMIFS(произв!A4:A10000,произв!F4:F10000,B12,произв!U4:U10000,J3)+SUMIFS(торг!A4:A10000,торг!F4:F10000,B12,торг!U4:U10000,J3)+SUMIFS(склад!A4:A10000,склад!F4:F10000,B12,склад!U4:U10000,J3)+SUMIFS('обр '!A4:A10000,'обр '!F4:F10000,B12,'обр '!U4:U10000,J3)+SUMIFS(детс!A4:A10000,детс!F4:F10000,B12,детс!U4:U10000,J3)+SUMIFS(культ!A4:A10000,культ!F4:F10000,B12,культ!U4:U10000,J3)+SUMIFS(спорт!A4:A10000,спорт!F4:F10000,B12,спорт!U4:U10000,J3)+SUMIFS(лечеб!A4:A10000,лечеб!F4:F10000,B12,лечеб!U4:U10000,J3)+SUMIFS(Баня!A4:A10000,Баня!F4:F10000,B12,Баня!U4:U10000,J3)+SUMIFS(Адм!A4:A10000,Адм!F4:F10000,B12,Адм!U4:U10000,J3)+SUMIFS(С.Х!A4:A10000,С.Х!F4:F10000,B12,С.Х!U4:U10000,J3)+SUMIFS(новостр!A4:A10000,новостр!F4:F10000,B12,новостр!T4:T10000,J3)+SUMIFS(авт!A4:A10000,авт!F4:F10000,B12,авт!W4:W10000,J3)+SUMIFS(ЖС!A4:A10000,ЖС!F4:F10000,B12,ЖС!AJ4:AJ10000,J3)+SUMIFS(Лес!A5:A10000,Лес!F5:F10000,B12,Лес!AD5:AD10000,J3)+SUMIFS('степь '!A5:A10000,'степь '!F5:F10000,B12,'степь '!AC5:AC10000,J3)+SUMIFS(Пр.откр.тер!A4:A10000,Пр.откр.тер!F4:F10000,B12,Пр.откр.тер!T4:T10000,J3)+SUMIFS(угар!A5:A10001,угар!F5:F10001,B12,угар!AU5:AU10001,J3)+SUMIFS(задым!A4:A10000,задым!E4:E10000,B12,задым!P4:P10000,J3)+SUMIFS(обр.огнем!A4:A10000,обр.огнем!E4:E10000,B12,обр.огнем!P4:P10000,J3)+SUMIFS(вспыш!A4:A10000,вспыш!E4:E10000,B12,вспыш!P4:P10000,J3)+SUMIFS(КЗ!A4:A10000,КЗ!E4:E10000,B12,КЗ!N4:N10000,J3)+SUMIFS('подгор.пищи '!A4:A10000,'подгор.пищи '!E4:E10000,B12,'подгор.пищи '!P4:P10000,J3)+SUMIFS(Трава!A5:A10000,Трава!E5:E10000,B12,Трава!V5:V10000,J3)+SUMIFS(мусор!A4:A10000,мусор!E4:E10000,B12,мусор!O4:O10000,J3)+SUMIFS(самосозж!A4:A10000,самосозж!E4:E10000,B12,самосозж!O4:O10000,J3)+SUMIFS(дтп.заг!A4:A10000,дтп.заг!E4:E10000,B12,дтп.заг!X4:X10000,J3)+SUMIFS(авиа!A4:A9999,авиа!E4:E9999,B12,авиа!N4:N9999,J3)+SUMIFS(самовозг!A4:A10000,самовозг!E4:E10000,B12,самовозг!P4:P10000,J3)+SUMIFS(АСР!A4:A10000,АСР!E4:E10000,B12,АСР!O4:O10000,J3)+SUMIFS(ложный!A4:A10000,ложный!E4:E10000,B12,ложный!N4:N10000,J3)+SUMIFS(ср.сигнал!A4:A10000,ср.сигнал!E4:E10000,B12,ср.сигнал!P4:P10000,J3)+SUMIFS('Прочие выезда'!A4:A10000,'Прочие выезда'!E4:E10000,B12,'Прочие выезда'!P4:P10000,J3)</f>
        <v>1</v>
      </c>
      <c r="K12" s="590"/>
      <c r="L12" s="590"/>
    </row>
    <row r="13" spans="1:12" s="586" customFormat="1" ht="15" customHeight="1" thickBot="1">
      <c r="A13" s="1279">
        <v>10</v>
      </c>
      <c r="B13" s="1284" t="s">
        <v>141</v>
      </c>
      <c r="C13" s="2111"/>
      <c r="D13" s="589">
        <f t="shared" si="0"/>
        <v>10</v>
      </c>
      <c r="E13" s="590">
        <f>SUMIFS(произв!A4:A10000,произв!F4:F10000,B13,произв!U4:U10000,E3)+SUMIFS(торг!A4:A10000,торг!F4:F10000,B13,торг!U4:U10000,E3)+SUMIFS(склад!A4:A10000,склад!F4:F10000,B13,склад!U4:U10000,E3)+SUMIFS('обр '!A4:A10000,'обр '!F4:F10000,B13,'обр '!U4:U10000,E3)+SUMIFS(детс!A4:A10000,детс!F4:F10000,B13,детс!U4:U10000,E3)+SUMIFS(культ!A4:A10000,культ!F4:F10000,B13,культ!U4:U10000,E3)+SUMIFS(спорт!A4:A10000,спорт!F4:F10000,B13,спорт!U4:U10000,E3)+SUMIFS(лечеб!A4:A10000,лечеб!F4:F10000,B13,лечеб!U4:U10000,E3)+SUMIFS(Баня!A4:A10000,Баня!F4:F10000,B13,Баня!U4:U10000,E3)+SUMIFS(Адм!A4:A10000,Адм!F4:F10000,B13,Адм!U4:U10000,E3)+SUMIFS(С.Х!A4:A10000,С.Х!F4:F10000,B13,С.Х!U4:U10000,E3)+SUMIFS(новостр!A4:A10000,новостр!F4:F10000,B13,новостр!T4:T10000,E3)+SUMIFS(авт!A4:A10000,авт!F4:F10000,B13,авт!W4:W10000,E3)+SUMIFS(ЖС!A4:A10000,ЖС!F4:F10000,B13,ЖС!AJ4:AJ10000,E3)+SUMIFS(Лес!A5:A10000,Лес!F5:F10000,B13,Лес!AD5:AD10000,E3)+SUMIFS('степь '!A5:A10000,'степь '!F5:F10000,B13,'степь '!AC5:AC10000,E3)+SUMIFS(Пр.откр.тер!A4:A10000,Пр.откр.тер!F4:F10000,B13,Пр.откр.тер!T4:T10000,E3)+SUMIFS(угар!A5:A10001,угар!F5:F10001,B13,угар!AU5:AU10001,E3)+SUMIFS(задым!A4:A10000,задым!E4:E10000,B13,задым!P4:P10000,E3)+SUMIFS(обр.огнем!A4:A10000,обр.огнем!E4:E10000,B13,обр.огнем!P4:P10000,E3)+SUMIFS(вспыш!A4:A10000,вспыш!E4:E10000,B13,вспыш!P4:P10000,E3)+SUMIFS(КЗ!A4:A10000,КЗ!E4:E10000,B13,КЗ!N4:N10000,E3)+SUMIFS('подгор.пищи '!A4:A10000,'подгор.пищи '!E4:E10000,B13,'подгор.пищи '!P4:P10000,E3)+SUMIFS(Трава!A5:A10000,Трава!E5:E10000,B13,Трава!V5:V10000,E3)+SUMIFS(мусор!A4:A10000,мусор!E4:E10000,B13,мусор!O4:O10000,E3)+SUMIFS(самосозж!A4:A10000,самосозж!E4:E10000,B13,самосозж!O4:O10000,E3)+SUMIFS(дтп.заг!A4:A10000,дтп.заг!E4:E10000,B13,дтп.заг!X4:X10000,E3)+SUMIFS(авиа!A4:A9999,авиа!E4:E9999,B13,авиа!N4:N9999,E3)+SUMIFS(самовозг!A4:A10000,самовозг!E4:E10000,B13,самовозг!P4:P10000,E3)+SUMIFS(АСР!A4:A10000,АСР!E4:E10000,B13,АСР!O4:O10000,E3)+SUMIFS(ложный!A4:A10000,ложный!E4:E10000,B13,ложный!N4:N10000,E3)+SUMIFS(ср.сигнал!A4:A10000,ср.сигнал!E4:E10000,B13,ср.сигнал!P4:P10000,E3)+SUMIFS('Прочие выезда'!A4:A10000,'Прочие выезда'!E4:E10000,B13,'Прочие выезда'!P4:P10000,E3)</f>
        <v>8</v>
      </c>
      <c r="F13" s="590">
        <f>SUMIFS(произв!A4:A10000,произв!F4:F10000,B13,произв!U4:U10000,F3)+SUMIFS(торг!A4:A10000,торг!F4:F10000,B13,торг!U4:U10000,F3)+SUMIFS(склад!A4:A10000,склад!F4:F10000,B13,склад!U4:U10000,F3)+SUMIFS('обр '!A4:A10000,'обр '!F4:F10000,B13,'обр '!U4:U10000,F3)+SUMIFS(детс!A4:A10000,детс!F4:F10000,B13,детс!U4:U10000,F3)+SUMIFS(культ!A4:A10000,культ!F4:F10000,B13,культ!U4:U10000,F3)+SUMIFS(спорт!A4:A10000,спорт!F4:F10000,B13,спорт!U4:U10000,F3)+SUMIFS(лечеб!A4:A10000,лечеб!F4:F10000,B13,лечеб!U4:U10000,F3)+SUMIFS(Баня!A4:A10000,Баня!F4:F10000,B13,Баня!U4:U10000,F3)+SUMIFS(Адм!A4:A10000,Адм!F4:F10000,B13,Адм!U4:U10000,F3)+SUMIFS(С.Х!A4:A10000,С.Х!F4:F10000,B13,С.Х!U4:U10000,F3)+SUMIFS(новостр!A4:A10000,новостр!F4:F10000,B13,новостр!T4:T10000,F3)+SUMIFS(авт!A4:A10000,авт!F4:F10000,B13,авт!W4:W10000,F3)+SUMIFS(ЖС!A4:A10000,ЖС!F4:F10000,B13,ЖС!AJ4:AJ10000,F3)+SUMIFS(Лес!A5:A10000,Лес!F5:F10000,B13,Лес!AD5:AD10000,F3)+SUMIFS('степь '!A5:A10000,'степь '!F5:F10000,B13,'степь '!AC5:AC10000,F3)+SUMIFS(Пр.откр.тер!A4:A10000,Пр.откр.тер!F4:F10000,B13,Пр.откр.тер!T4:T10000,F3)+SUMIFS(угар!A5:A10001,угар!F5:F10001,B13,угар!AU5:AU10001,F3)+SUMIFS(задым!A4:A10000,задым!E4:E10000,B13,задым!P4:P10000,F3)+SUMIFS(обр.огнем!A4:A10000,обр.огнем!E4:E10000,B13,обр.огнем!P4:P10000,F3)+SUMIFS(вспыш!A4:A10000,вспыш!E4:E10000,B13,вспыш!P4:P10000,F3)+SUMIFS(КЗ!A4:A10000,КЗ!E4:E10000,B13,КЗ!N4:N10000,F3)+SUMIFS('подгор.пищи '!A4:A10000,'подгор.пищи '!E4:E10000,B13,'подгор.пищи '!P4:P10000,F3)+SUMIFS(Трава!A5:A10000,Трава!E5:E10000,B13,Трава!V5:V10000,F3)+SUMIFS(мусор!A4:A10000,мусор!E4:E10000,B13,мусор!O4:O10000,F3)+SUMIFS(самосозж!A4:A10000,самосозж!E4:E10000,B13,самосозж!O4:O10000,F3)+SUMIFS(дтп.заг!A4:A10000,дтп.заг!E4:E10000,B13,дтп.заг!X4:X10000,F3)+SUMIFS(авиа!A4:A9999,авиа!E4:E9999,B13,авиа!N4:N9999,F3)+SUMIFS(самовозг!A4:A10000,самовозг!E4:E10000,B13,самовозг!P4:P10000,F3)+SUMIFS(АСР!A4:A10000,АСР!E4:E10000,B13,АСР!O4:O10000,F3)+SUMIFS(ложный!A4:A10000,ложный!E4:E10000,B13,ложный!N4:N10000,F3)+SUMIFS(ср.сигнал!A4:A10000,ср.сигнал!E4:E10000,B13,ср.сигнал!P4:P10000,F3)+SUMIFS('Прочие выезда'!A4:A10000,'Прочие выезда'!E4:E10000,B13,'Прочие выезда'!P4:P10000,F3)</f>
        <v>1</v>
      </c>
      <c r="G13" s="590">
        <f>SUMIFS(произв!A4:A10000,произв!F4:F10000,B13,произв!U4:U10000,G3)+SUMIFS(торг!A4:A10000,торг!F4:F10000,B13,торг!U4:U10000,G3)+SUMIFS(склад!A4:A10000,склад!F4:F10000,B13,склад!U4:U10000,G3)+SUMIFS('обр '!A4:A10000,'обр '!F4:F10000,B13,'обр '!U4:U10000,G3)+SUMIFS(детс!A4:A10000,детс!F4:F10000,B13,детс!U4:U10000,G3)+SUMIFS(культ!A4:A10000,культ!F4:F10000,B13,культ!U4:U10000,G3)+SUMIFS(спорт!A4:A10000,спорт!F4:F10000,B13,спорт!U4:U10000,G3)+SUMIFS(лечеб!A4:A10000,лечеб!F4:F10000,B13,лечеб!U4:U10000,G3)+SUMIFS(Баня!A4:A10000,Баня!F4:F10000,B13,Баня!U4:U10000,G3)+SUMIFS(Адм!A4:A10000,Адм!F4:F10000,B13,Адм!U4:U10000,G3)+SUMIFS(С.Х!A4:A10000,С.Х!F4:F10000,B13,С.Х!U4:U10000,G3)+SUMIFS(новостр!A4:A10000,новостр!F4:F10000,B13,новостр!T4:T10000,G3)+SUMIFS(авт!A4:A10000,авт!F4:F10000,B13,авт!W4:W10000,G3)+SUMIFS(ЖС!A4:A10000,ЖС!F4:F10000,B13,ЖС!AJ4:AJ10000,G3)+SUMIFS(Лес!A5:A10000,Лес!F5:F10000,B13,Лес!AD5:AD10000,G3)+SUMIFS('степь '!A5:A10000,'степь '!F5:F10000,B13,'степь '!AC5:AC10000,G3)+SUMIFS(Пр.откр.тер!A4:A10000,Пр.откр.тер!F4:F10000,B13,Пр.откр.тер!T4:T10000,G3)+SUMIFS(угар!A5:A10001,угар!F5:F10001,B13,угар!AU5:AU10001,G3)+SUMIFS(задым!A4:A10000,задым!E4:E10000,B13,задым!P4:P10000,G3)+SUMIFS(обр.огнем!A4:A10000,обр.огнем!E4:E10000,B13,обр.огнем!P4:P10000,G3)+SUMIFS(вспыш!A4:A10000,вспыш!E4:E10000,B13,вспыш!P4:P10000,G3)+SUMIFS(КЗ!A4:A10000,КЗ!E4:E10000,B13,КЗ!N4:N10000,G3)+SUMIFS('подгор.пищи '!A4:A10000,'подгор.пищи '!E4:E10000,B13,'подгор.пищи '!P4:P10000,G3)+SUMIFS(Трава!A5:A10000,Трава!E5:E10000,B13,Трава!V5:V10000,G3)+SUMIFS(мусор!A4:A10000,мусор!E4:E10000,B13,мусор!O4:O10000,G3)+SUMIFS(самосозж!A4:A10000,самосозж!E4:E10000,B13,самосозж!O4:O10000,G3)+SUMIFS(дтп.заг!A4:A10000,дтп.заг!E4:E10000,B13,дтп.заг!X4:X10000,G3)+SUMIFS(авиа!A4:A9999,авиа!E4:E9999,B13,авиа!N4:N9999,G3)+SUMIFS(самовозг!A4:A10000,самовозг!E4:E10000,B13,самовозг!P4:P10000,G3)+SUMIFS(АСР!A4:A10000,АСР!E4:E10000,B13,АСР!O4:O10000,G3)+SUMIFS(ложный!A4:A10000,ложный!E4:E10000,B13,ложный!N4:N10000,G3)+SUMIFS(ср.сигнал!A4:A10000,ср.сигнал!E4:E10000,B13,ср.сигнал!P4:P10000,G3)+SUMIFS('Прочие выезда'!A4:A10000,'Прочие выезда'!E4:E10000,B13,'Прочие выезда'!P4:P10000,G3)</f>
        <v>0</v>
      </c>
      <c r="H13" s="590">
        <f>SUMIFS(произв!A4:A10000,произв!F4:F10000,B13,произв!U4:U10000,H3)+SUMIFS(торг!A4:A10000,торг!F4:F10000,B13,торг!U4:U10000,H3)+SUMIFS(склад!A4:A10000,склад!F4:F10000,B13,склад!U4:U10000,H3)+SUMIFS('обр '!A4:A10000,'обр '!F4:F10000,B13,'обр '!U4:U10000,H3)+SUMIFS(детс!A4:A10000,детс!F4:F10000,B13,детс!U4:U10000,H3)+SUMIFS(культ!A4:A10000,культ!F4:F10000,B13,культ!U4:U10000,H3)+SUMIFS(спорт!A4:A10000,спорт!F4:F10000,B13,спорт!U4:U10000,H3)+SUMIFS(лечеб!A4:A10000,лечеб!F4:F10000,B13,лечеб!U4:U10000,H3)+SUMIFS(Баня!A4:A10000,Баня!F4:F10000,B13,Баня!U4:U10000,H3)+SUMIFS(Адм!A4:A10000,Адм!F4:F10000,B13,Адм!U4:U10000,H3)+SUMIFS(С.Х!A4:A10000,С.Х!F4:F10000,B13,С.Х!U4:U10000,H3)+SUMIFS(новостр!A4:A10000,новостр!F4:F10000,B13,новостр!T4:T10000,H3)+SUMIFS(авт!A4:A10000,авт!F4:F10000,B13,авт!W4:W10000,H3)+SUMIFS(ЖС!A4:A10000,ЖС!F4:F10000,B13,ЖС!AJ4:AJ10000,H3)+SUMIFS(Лес!A5:A10000,Лес!F5:F10000,B13,Лес!AD5:AD10000,H3)+SUMIFS('степь '!A5:A10000,'степь '!F5:F10000,B13,'степь '!AC5:AC10000,H3)+SUMIFS(Пр.откр.тер!A4:A10000,Пр.откр.тер!F4:F10000,B13,Пр.откр.тер!T4:T10000,H3)+SUMIFS(угар!A5:A10001,угар!F5:F10001,B13,угар!AU5:AU10001,H3)+SUMIFS(задым!A4:A10000,задым!E4:E10000,B13,задым!P4:P10000,H3)+SUMIFS(обр.огнем!A4:A10000,обр.огнем!E4:E10000,B13,обр.огнем!P4:P10000,H3)+SUMIFS(вспыш!A4:A10000,вспыш!E4:E10000,B13,вспыш!P4:P10000,H3)+SUMIFS(КЗ!A4:A10000,КЗ!E4:E10000,B13,КЗ!N4:N10000,H3)+SUMIFS('подгор.пищи '!A4:A10000,'подгор.пищи '!E4:E10000,B13,'подгор.пищи '!P4:P10000,H3)+SUMIFS(Трава!A5:A10000,Трава!E5:E10000,B13,Трава!V5:V10000,H3)+SUMIFS(мусор!A4:A10000,мусор!E4:E10000,B13,мусор!O4:O10000,H3)+SUMIFS(самосозж!A4:A10000,самосозж!E4:E10000,B13,самосозж!O4:O10000,H3)+SUMIFS(дтп.заг!A4:A10000,дтп.заг!E4:E10000,B13,дтп.заг!X4:X10000,H3)+SUMIFS(авиа!A4:A9999,авиа!E4:E9999,B13,авиа!N4:N9999,H3)+SUMIFS(самовозг!A4:A10000,самовозг!E4:E10000,B13,самовозг!P4:P10000,H3)+SUMIFS(АСР!A4:A10000,АСР!E4:E10000,B13,АСР!O4:O10000,H3)+SUMIFS(ложный!A4:A10000,ложный!E4:E10000,B13,ложный!N4:N10000,H3)+SUMIFS(ср.сигнал!A4:A10000,ср.сигнал!E4:E10000,B13,ср.сигнал!P4:P10000,H3)+SUMIFS('Прочие выезда'!A4:A10000,'Прочие выезда'!E4:E10000,B13,'Прочие выезда'!P4:P10000,H3)</f>
        <v>0</v>
      </c>
      <c r="I13" s="590">
        <f>SUMIFS(произв!A4:A10000,произв!F4:F10000,B13,произв!U4:U10000,I3)+SUMIFS(торг!A4:A10000,торг!F4:F10000,B13,торг!U4:U10000,I3)+SUMIFS(склад!A4:A10000,склад!F4:F10000,B13,склад!U4:U10000,I3)+SUMIFS('обр '!A4:A10000,'обр '!F4:F10000,B13,'обр '!U4:U10000,I3)+SUMIFS(детс!A4:A10000,детс!F4:F10000,B13,детс!U4:U10000,I3)+SUMIFS(культ!A4:A10000,культ!F4:F10000,B13,культ!U4:U10000,I3)+SUMIFS(спорт!A4:A10000,спорт!F4:F10000,B13,спорт!U4:U10000,I3)+SUMIFS(лечеб!A4:A10000,лечеб!F4:F10000,B13,лечеб!U4:U10000,I3)+SUMIFS(Баня!A4:A10000,Баня!F4:F10000,B13,Баня!U4:U10000,I3)+SUMIFS(Адм!A4:A10000,Адм!F4:F10000,B13,Адм!U4:U10000,I3)+SUMIFS(С.Х!A4:A10000,С.Х!F4:F10000,B13,С.Х!U4:U10000,I3)+SUMIFS(новостр!A4:A10000,новостр!F4:F10000,B13,новостр!T4:T10000,I3)+SUMIFS(авт!A4:A10000,авт!F4:F10000,B13,авт!W4:W10000,I3)+SUMIFS(ЖС!A4:A10000,ЖС!F4:F10000,B13,ЖС!AJ4:AJ10000,I3)+SUMIFS(Лес!A5:A10000,Лес!F5:F10000,B13,Лес!AD5:AD10000,I3)+SUMIFS('степь '!A5:A10000,'степь '!F5:F10000,B13,'степь '!AC5:AC10000,I3)+SUMIFS(Пр.откр.тер!A4:A10000,Пр.откр.тер!F4:F10000,B13,Пр.откр.тер!T4:T10000,I3)+SUMIFS(угар!A5:A10001,угар!F5:F10001,B13,угар!AU5:AU10001,I3)+SUMIFS(задым!A4:A10000,задым!E4:E10000,B13,задым!P4:P10000,I3)+SUMIFS(обр.огнем!A4:A10000,обр.огнем!E4:E10000,B13,обр.огнем!P4:P10000,I3)+SUMIFS(вспыш!A4:A10000,вспыш!E4:E10000,B13,вспыш!P4:P10000,I3)+SUMIFS(КЗ!A4:A10000,КЗ!E4:E10000,B13,КЗ!N4:N10000,I3)+SUMIFS('подгор.пищи '!A4:A10000,'подгор.пищи '!E4:E10000,B13,'подгор.пищи '!P4:P10000,I3)+SUMIFS(Трава!A5:A10000,Трава!E5:E10000,B13,Трава!V5:V10000,I3)+SUMIFS(мусор!A4:A10000,мусор!E4:E10000,B13,мусор!O4:O10000,I3)+SUMIFS(самосозж!A4:A10000,самосозж!E4:E10000,B13,самосозж!O4:O10000,I3)+SUMIFS(дтп.заг!A4:A10000,дтп.заг!E4:E10000,B13,дтп.заг!X4:X10000,I3)+SUMIFS(авиа!A4:A9999,авиа!E4:E9999,B13,авиа!N4:N9999,I3)+SUMIFS(самовозг!A4:A10000,самовозг!E4:E10000,B13,самовозг!P4:P10000,I3)+SUMIFS(АСР!A4:A10000,АСР!E4:E10000,B13,АСР!O4:O10000,I3)+SUMIFS(ложный!A4:A10000,ложный!E4:E10000,B13,ложный!N4:N10000,I3)+SUMIFS(ср.сигнал!A4:A10000,ср.сигнал!E4:E10000,B13,ср.сигнал!P4:P10000,I3)+SUMIFS('Прочие выезда'!A4:A10000,'Прочие выезда'!E4:E10000,B13,'Прочие выезда'!P4:P10000,I3)</f>
        <v>1</v>
      </c>
      <c r="J13" s="590">
        <f>SUMIFS(произв!A4:A10000,произв!F4:F10000,B13,произв!U4:U10000,J3)+SUMIFS(торг!A4:A10000,торг!F4:F10000,B13,торг!U4:U10000,J3)+SUMIFS(склад!A4:A10000,склад!F4:F10000,B13,склад!U4:U10000,J3)+SUMIFS('обр '!A4:A10000,'обр '!F4:F10000,B13,'обр '!U4:U10000,J3)+SUMIFS(детс!A4:A10000,детс!F4:F10000,B13,детс!U4:U10000,J3)+SUMIFS(культ!A4:A10000,культ!F4:F10000,B13,культ!U4:U10000,J3)+SUMIFS(спорт!A4:A10000,спорт!F4:F10000,B13,спорт!U4:U10000,J3)+SUMIFS(лечеб!A4:A10000,лечеб!F4:F10000,B13,лечеб!U4:U10000,J3)+SUMIFS(Баня!A4:A10000,Баня!F4:F10000,B13,Баня!U4:U10000,J3)+SUMIFS(Адм!A4:A10000,Адм!F4:F10000,B13,Адм!U4:U10000,J3)+SUMIFS(С.Х!A4:A10000,С.Х!F4:F10000,B13,С.Х!U4:U10000,J3)+SUMIFS(новостр!A4:A10000,новостр!F4:F10000,B13,новостр!T4:T10000,J3)+SUMIFS(авт!A4:A10000,авт!F4:F10000,B13,авт!W4:W10000,J3)+SUMIFS(ЖС!A4:A10000,ЖС!F4:F10000,B13,ЖС!AJ4:AJ10000,J3)+SUMIFS(Лес!A5:A10000,Лес!F5:F10000,B13,Лес!AD5:AD10000,J3)+SUMIFS('степь '!A5:A10000,'степь '!F5:F10000,B13,'степь '!AC5:AC10000,J3)+SUMIFS(Пр.откр.тер!A4:A10000,Пр.откр.тер!F4:F10000,B13,Пр.откр.тер!T4:T10000,J3)+SUMIFS(угар!A5:A10001,угар!F5:F10001,B13,угар!AU5:AU10001,J3)+SUMIFS(задым!A4:A10000,задым!E4:E10000,B13,задым!P4:P10000,J3)+SUMIFS(обр.огнем!A4:A10000,обр.огнем!E4:E10000,B13,обр.огнем!P4:P10000,J3)+SUMIFS(вспыш!A4:A10000,вспыш!E4:E10000,B13,вспыш!P4:P10000,J3)+SUMIFS(КЗ!A4:A10000,КЗ!E4:E10000,B13,КЗ!N4:N10000,J3)+SUMIFS('подгор.пищи '!A4:A10000,'подгор.пищи '!E4:E10000,B13,'подгор.пищи '!P4:P10000,J3)+SUMIFS(Трава!A5:A10000,Трава!E5:E10000,B13,Трава!V5:V10000,J3)+SUMIFS(мусор!A4:A10000,мусор!E4:E10000,B13,мусор!O4:O10000,J3)+SUMIFS(самосозж!A4:A10000,самосозж!E4:E10000,B13,самосозж!O4:O10000,J3)+SUMIFS(дтп.заг!A4:A10000,дтп.заг!E4:E10000,B13,дтп.заг!X4:X10000,J3)+SUMIFS(авиа!A4:A9999,авиа!E4:E9999,B13,авиа!N4:N9999,J3)+SUMIFS(самовозг!A4:A10000,самовозг!E4:E10000,B13,самовозг!P4:P10000,J3)+SUMIFS(АСР!A4:A10000,АСР!E4:E10000,B13,АСР!O4:O10000,J3)+SUMIFS(ложный!A4:A10000,ложный!E4:E10000,B13,ложный!N4:N10000,J3)+SUMIFS(ср.сигнал!A4:A10000,ср.сигнал!E4:E10000,B13,ср.сигнал!P4:P10000,J3)+SUMIFS('Прочие выезда'!A4:A10000,'Прочие выезда'!E4:E10000,B13,'Прочие выезда'!P4:P10000,J3)</f>
        <v>0</v>
      </c>
      <c r="K13" s="590"/>
      <c r="L13" s="590"/>
    </row>
    <row r="14" spans="1:12" s="585" customFormat="1" ht="15" customHeight="1" thickBot="1">
      <c r="A14" s="1279">
        <v>11</v>
      </c>
      <c r="B14" s="1284" t="s">
        <v>146</v>
      </c>
      <c r="C14" s="2111"/>
      <c r="D14" s="589">
        <f t="shared" si="0"/>
        <v>7</v>
      </c>
      <c r="E14" s="590">
        <f>SUMIFS(произв!A4:A10000,произв!F4:F10000,B14,произв!U4:U10000,E3)+SUMIFS(торг!A4:A10000,торг!F4:F10000,B14,торг!U4:U10000,E3)+SUMIFS(склад!A4:A10000,склад!F4:F10000,B14,склад!U4:U10000,E3)+SUMIFS('обр '!A4:A10000,'обр '!F4:F10000,B14,'обр '!U4:U10000,E3)+SUMIFS(детс!A4:A10000,детс!F4:F10000,B14,детс!U4:U10000,E3)+SUMIFS(культ!A4:A10000,культ!F4:F10000,B14,культ!U4:U10000,E3)+SUMIFS(спорт!A4:A10000,спорт!F4:F10000,B14,спорт!U4:U10000,E3)+SUMIFS(лечеб!A4:A10000,лечеб!F4:F10000,B14,лечеб!U4:U10000,E3)+SUMIFS(Баня!A4:A10000,Баня!F4:F10000,B14,Баня!U4:U10000,E3)+SUMIFS(Адм!A4:A10000,Адм!F4:F10000,B14,Адм!U4:U10000,E3)+SUMIFS(С.Х!A4:A10000,С.Х!F4:F10000,B14,С.Х!U4:U10000,E3)+SUMIFS(новостр!A4:A10000,новостр!F4:F10000,B14,новостр!T4:T10000,E3)+SUMIFS(авт!A4:A10000,авт!F4:F10000,B14,авт!W4:W10000,E3)+SUMIFS(ЖС!A4:A10000,ЖС!F4:F10000,B14,ЖС!AJ4:AJ10000,E3)+SUMIFS(Лес!A5:A10000,Лес!F5:F10000,B14,Лес!AD5:AD10000,E3)+SUMIFS('степь '!A5:A10000,'степь '!F5:F10000,B14,'степь '!AC5:AC10000,E3)+SUMIFS(Пр.откр.тер!A4:A10000,Пр.откр.тер!F4:F10000,B14,Пр.откр.тер!T4:T10000,E3)+SUMIFS(угар!A5:A10001,угар!F5:F10001,B14,угар!AU5:AU10001,E3)+SUMIFS(задым!A4:A10000,задым!E4:E10000,B14,задым!P4:P10000,E3)+SUMIFS(обр.огнем!A4:A10000,обр.огнем!E4:E10000,B14,обр.огнем!P4:P10000,E3)+SUMIFS(вспыш!A4:A10000,вспыш!E4:E10000,B14,вспыш!P4:P10000,E3)+SUMIFS(КЗ!A4:A10000,КЗ!E4:E10000,B14,КЗ!N4:N10000,E3)+SUMIFS('подгор.пищи '!A4:A10000,'подгор.пищи '!E4:E10000,B14,'подгор.пищи '!P4:P10000,E3)+SUMIFS(Трава!A5:A10000,Трава!E5:E10000,B14,Трава!V5:V10000,E3)+SUMIFS(мусор!A4:A10000,мусор!E4:E10000,B14,мусор!O4:O10000,E3)+SUMIFS(самосозж!A4:A10000,самосозж!E4:E10000,B14,самосозж!O4:O10000,E3)+SUMIFS(дтп.заг!A4:A10000,дтп.заг!E4:E10000,B14,дтп.заг!X4:X10000,E3)+SUMIFS(авиа!A4:A9999,авиа!E4:E9999,B14,авиа!N4:N9999,E3)+SUMIFS(самовозг!A4:A10000,самовозг!E4:E10000,B14,самовозг!P4:P10000,E3)+SUMIFS(АСР!A4:A10000,АСР!E4:E10000,B14,АСР!O4:O10000,E3)+SUMIFS(ложный!A4:A10000,ложный!E4:E10000,B14,ложный!N4:N10000,E3)+SUMIFS(ср.сигнал!A4:A10000,ср.сигнал!E4:E10000,B14,ср.сигнал!P4:P10000,E3)+SUMIFS('Прочие выезда'!A4:A10000,'Прочие выезда'!E4:E10000,B14,'Прочие выезда'!P4:P10000,E3)</f>
        <v>3</v>
      </c>
      <c r="F14" s="590">
        <f>SUMIFS(произв!A4:A10000,произв!F4:F10000,B14,произв!U4:U10000,F3)+SUMIFS(торг!A4:A10000,торг!F4:F10000,B14,торг!U4:U10000,F3)+SUMIFS(склад!A4:A10000,склад!F4:F10000,B14,склад!U4:U10000,F3)+SUMIFS('обр '!A4:A10000,'обр '!F4:F10000,B14,'обр '!U4:U10000,F3)+SUMIFS(детс!A4:A10000,детс!F4:F10000,B14,детс!U4:U10000,F3)+SUMIFS(культ!A4:A10000,культ!F4:F10000,B14,культ!U4:U10000,F3)+SUMIFS(спорт!A4:A10000,спорт!F4:F10000,B14,спорт!U4:U10000,F3)+SUMIFS(лечеб!A4:A10000,лечеб!F4:F10000,B14,лечеб!U4:U10000,F3)+SUMIFS(Баня!A4:A10000,Баня!F4:F10000,B14,Баня!U4:U10000,F3)+SUMIFS(Адм!A4:A10000,Адм!F4:F10000,B14,Адм!U4:U10000,F3)+SUMIFS(С.Х!A4:A10000,С.Х!F4:F10000,B14,С.Х!U4:U10000,F3)+SUMIFS(новостр!A4:A10000,новостр!F4:F10000,B14,новостр!T4:T10000,F3)+SUMIFS(авт!A4:A10000,авт!F4:F10000,B14,авт!W4:W10000,F3)+SUMIFS(ЖС!A4:A10000,ЖС!F4:F10000,B14,ЖС!AJ4:AJ10000,F3)+SUMIFS(Лес!A5:A10000,Лес!F5:F10000,B14,Лес!AD5:AD10000,F3)+SUMIFS('степь '!A5:A10000,'степь '!F5:F10000,B14,'степь '!AC5:AC10000,F3)+SUMIFS(Пр.откр.тер!A4:A10000,Пр.откр.тер!F4:F10000,B14,Пр.откр.тер!T4:T10000,F3)+SUMIFS(угар!A5:A10001,угар!F5:F10001,B14,угар!AU5:AU10001,F3)+SUMIFS(задым!A4:A10000,задым!E4:E10000,B14,задым!P4:P10000,F3)+SUMIFS(обр.огнем!A4:A10000,обр.огнем!E4:E10000,B14,обр.огнем!P4:P10000,F3)+SUMIFS(вспыш!A4:A10000,вспыш!E4:E10000,B14,вспыш!P4:P10000,F3)+SUMIFS(КЗ!A4:A10000,КЗ!E4:E10000,B14,КЗ!N4:N10000,F3)+SUMIFS('подгор.пищи '!A4:A10000,'подгор.пищи '!E4:E10000,B14,'подгор.пищи '!P4:P10000,F3)+SUMIFS(Трава!A5:A10000,Трава!E5:E10000,B14,Трава!V5:V10000,F3)+SUMIFS(мусор!A4:A10000,мусор!E4:E10000,B14,мусор!O4:O10000,F3)+SUMIFS(самосозж!A4:A10000,самосозж!E4:E10000,B14,самосозж!O4:O10000,F3)+SUMIFS(дтп.заг!A4:A10000,дтп.заг!E4:E10000,B14,дтп.заг!X4:X10000,F3)+SUMIFS(авиа!A4:A9999,авиа!E4:E9999,B14,авиа!N4:N9999,F3)+SUMIFS(самовозг!A4:A10000,самовозг!E4:E10000,B14,самовозг!P4:P10000,F3)+SUMIFS(АСР!A4:A10000,АСР!E4:E10000,B14,АСР!O4:O10000,F3)+SUMIFS(ложный!A4:A10000,ложный!E4:E10000,B14,ложный!N4:N10000,F3)+SUMIFS(ср.сигнал!A4:A10000,ср.сигнал!E4:E10000,B14,ср.сигнал!P4:P10000,F3)+SUMIFS('Прочие выезда'!A4:A10000,'Прочие выезда'!E4:E10000,B14,'Прочие выезда'!P4:P10000,F3)</f>
        <v>2</v>
      </c>
      <c r="G14" s="590">
        <f>SUMIFS(произв!A4:A10000,произв!F4:F10000,B14,произв!U4:U10000,G3)+SUMIFS(торг!A4:A10000,торг!F4:F10000,B14,торг!U4:U10000,G3)+SUMIFS(склад!A4:A10000,склад!F4:F10000,B14,склад!U4:U10000,G3)+SUMIFS('обр '!A4:A10000,'обр '!F4:F10000,B14,'обр '!U4:U10000,G3)+SUMIFS(детс!A4:A10000,детс!F4:F10000,B14,детс!U4:U10000,G3)+SUMIFS(культ!A4:A10000,культ!F4:F10000,B14,культ!U4:U10000,G3)+SUMIFS(спорт!A4:A10000,спорт!F4:F10000,B14,спорт!U4:U10000,G3)+SUMIFS(лечеб!A4:A10000,лечеб!F4:F10000,B14,лечеб!U4:U10000,G3)+SUMIFS(Баня!A4:A10000,Баня!F4:F10000,B14,Баня!U4:U10000,G3)+SUMIFS(Адм!A4:A10000,Адм!F4:F10000,B14,Адм!U4:U10000,G3)+SUMIFS(С.Х!A4:A10000,С.Х!F4:F10000,B14,С.Х!U4:U10000,G3)+SUMIFS(новостр!A4:A10000,новостр!F4:F10000,B14,новостр!T4:T10000,G3)+SUMIFS(авт!A4:A10000,авт!F4:F10000,B14,авт!W4:W10000,G3)+SUMIFS(ЖС!A4:A10000,ЖС!F4:F10000,B14,ЖС!AJ4:AJ10000,G3)+SUMIFS(Лес!A5:A10000,Лес!F5:F10000,B14,Лес!AD5:AD10000,G3)+SUMIFS('степь '!A5:A10000,'степь '!F5:F10000,B14,'степь '!AC5:AC10000,G3)+SUMIFS(Пр.откр.тер!A4:A10000,Пр.откр.тер!F4:F10000,B14,Пр.откр.тер!T4:T10000,G3)+SUMIFS(угар!A5:A10001,угар!F5:F10001,B14,угар!AU5:AU10001,G3)+SUMIFS(задым!A4:A10000,задым!E4:E10000,B14,задым!P4:P10000,G3)+SUMIFS(обр.огнем!A4:A10000,обр.огнем!E4:E10000,B14,обр.огнем!P4:P10000,G3)+SUMIFS(вспыш!A4:A10000,вспыш!E4:E10000,B14,вспыш!P4:P10000,G3)+SUMIFS(КЗ!A4:A10000,КЗ!E4:E10000,B14,КЗ!N4:N10000,G3)+SUMIFS('подгор.пищи '!A4:A10000,'подгор.пищи '!E4:E10000,B14,'подгор.пищи '!P4:P10000,G3)+SUMIFS(Трава!A5:A10000,Трава!E5:E10000,B14,Трава!V5:V10000,G3)+SUMIFS(мусор!A4:A10000,мусор!E4:E10000,B14,мусор!O4:O10000,G3)+SUMIFS(самосозж!A4:A10000,самосозж!E4:E10000,B14,самосозж!O4:O10000,G3)+SUMIFS(дтп.заг!A4:A10000,дтп.заг!E4:E10000,B14,дтп.заг!X4:X10000,G3)+SUMIFS(авиа!A4:A9999,авиа!E4:E9999,B14,авиа!N4:N9999,G3)+SUMIFS(самовозг!A4:A10000,самовозг!E4:E10000,B14,самовозг!P4:P10000,G3)+SUMIFS(АСР!A4:A10000,АСР!E4:E10000,B14,АСР!O4:O10000,G3)+SUMIFS(ложный!A4:A10000,ложный!E4:E10000,B14,ложный!N4:N10000,G3)+SUMIFS(ср.сигнал!A4:A10000,ср.сигнал!E4:E10000,B14,ср.сигнал!P4:P10000,G3)+SUMIFS('Прочие выезда'!A4:A10000,'Прочие выезда'!E4:E10000,B14,'Прочие выезда'!P4:P10000,G3)</f>
        <v>0</v>
      </c>
      <c r="H14" s="590">
        <f>SUMIFS(произв!A4:A10000,произв!F4:F10000,B14,произв!U4:U10000,H3)+SUMIFS(торг!A4:A10000,торг!F4:F10000,B14,торг!U4:U10000,H3)+SUMIFS(склад!A4:A10000,склад!F4:F10000,B14,склад!U4:U10000,H3)+SUMIFS('обр '!A4:A10000,'обр '!F4:F10000,B14,'обр '!U4:U10000,H3)+SUMIFS(детс!A4:A10000,детс!F4:F10000,B14,детс!U4:U10000,H3)+SUMIFS(культ!A4:A10000,культ!F4:F10000,B14,культ!U4:U10000,H3)+SUMIFS(спорт!A4:A10000,спорт!F4:F10000,B14,спорт!U4:U10000,H3)+SUMIFS(лечеб!A4:A10000,лечеб!F4:F10000,B14,лечеб!U4:U10000,H3)+SUMIFS(Баня!A4:A10000,Баня!F4:F10000,B14,Баня!U4:U10000,H3)+SUMIFS(Адм!A4:A10000,Адм!F4:F10000,B14,Адм!U4:U10000,H3)+SUMIFS(С.Х!A4:A10000,С.Х!F4:F10000,B14,С.Х!U4:U10000,H3)+SUMIFS(новостр!A4:A10000,новостр!F4:F10000,B14,новостр!T4:T10000,H3)+SUMIFS(авт!A4:A10000,авт!F4:F10000,B14,авт!W4:W10000,H3)+SUMIFS(ЖС!A4:A10000,ЖС!F4:F10000,B14,ЖС!AJ4:AJ10000,H3)+SUMIFS(Лес!A5:A10000,Лес!F5:F10000,B14,Лес!AD5:AD10000,H3)+SUMIFS('степь '!A5:A10000,'степь '!F5:F10000,B14,'степь '!AC5:AC10000,H3)+SUMIFS(Пр.откр.тер!A4:A10000,Пр.откр.тер!F4:F10000,B14,Пр.откр.тер!T4:T10000,H3)+SUMIFS(угар!A5:A10001,угар!F5:F10001,B14,угар!AU5:AU10001,H3)+SUMIFS(задым!A4:A10000,задым!E4:E10000,B14,задым!P4:P10000,H3)+SUMIFS(обр.огнем!A4:A10000,обр.огнем!E4:E10000,B14,обр.огнем!P4:P10000,H3)+SUMIFS(вспыш!A4:A10000,вспыш!E4:E10000,B14,вспыш!P4:P10000,H3)+SUMIFS(КЗ!A4:A10000,КЗ!E4:E10000,B14,КЗ!N4:N10000,H3)+SUMIFS('подгор.пищи '!A4:A10000,'подгор.пищи '!E4:E10000,B14,'подгор.пищи '!P4:P10000,H3)+SUMIFS(Трава!A5:A10000,Трава!E5:E10000,B14,Трава!V5:V10000,H3)+SUMIFS(мусор!A4:A10000,мусор!E4:E10000,B14,мусор!O4:O10000,H3)+SUMIFS(самосозж!A4:A10000,самосозж!E4:E10000,B14,самосозж!O4:O10000,H3)+SUMIFS(дтп.заг!A4:A10000,дтп.заг!E4:E10000,B14,дтп.заг!X4:X10000,H3)+SUMIFS(авиа!A4:A9999,авиа!E4:E9999,B14,авиа!N4:N9999,H3)+SUMIFS(самовозг!A4:A10000,самовозг!E4:E10000,B14,самовозг!P4:P10000,H3)+SUMIFS(АСР!A4:A10000,АСР!E4:E10000,B14,АСР!O4:O10000,H3)+SUMIFS(ложный!A4:A10000,ложный!E4:E10000,B14,ложный!N4:N10000,H3)+SUMIFS(ср.сигнал!A4:A10000,ср.сигнал!E4:E10000,B14,ср.сигнал!P4:P10000,H3)+SUMIFS('Прочие выезда'!A4:A10000,'Прочие выезда'!E4:E10000,B14,'Прочие выезда'!P4:P10000,H3)</f>
        <v>1</v>
      </c>
      <c r="I14" s="590">
        <f>SUMIFS(произв!A4:A10000,произв!F4:F10000,B14,произв!U4:U10000,I3)+SUMIFS(торг!A4:A10000,торг!F4:F10000,B14,торг!U4:U10000,I3)+SUMIFS(склад!A4:A10000,склад!F4:F10000,B14,склад!U4:U10000,I3)+SUMIFS('обр '!A4:A10000,'обр '!F4:F10000,B14,'обр '!U4:U10000,I3)+SUMIFS(детс!A4:A10000,детс!F4:F10000,B14,детс!U4:U10000,I3)+SUMIFS(культ!A4:A10000,культ!F4:F10000,B14,культ!U4:U10000,I3)+SUMIFS(спорт!A4:A10000,спорт!F4:F10000,B14,спорт!U4:U10000,I3)+SUMIFS(лечеб!A4:A10000,лечеб!F4:F10000,B14,лечеб!U4:U10000,I3)+SUMIFS(Баня!A4:A10000,Баня!F4:F10000,B14,Баня!U4:U10000,I3)+SUMIFS(Адм!A4:A10000,Адм!F4:F10000,B14,Адм!U4:U10000,I3)+SUMIFS(С.Х!A4:A10000,С.Х!F4:F10000,B14,С.Х!U4:U10000,I3)+SUMIFS(новостр!A4:A10000,новостр!F4:F10000,B14,новостр!T4:T10000,I3)+SUMIFS(авт!A4:A10000,авт!F4:F10000,B14,авт!W4:W10000,I3)+SUMIFS(ЖС!A4:A10000,ЖС!F4:F10000,B14,ЖС!AJ4:AJ10000,I3)+SUMIFS(Лес!A5:A10000,Лес!F5:F10000,B14,Лес!AD5:AD10000,I3)+SUMIFS('степь '!A5:A10000,'степь '!F5:F10000,B14,'степь '!AC5:AC10000,I3)+SUMIFS(Пр.откр.тер!A4:A10000,Пр.откр.тер!F4:F10000,B14,Пр.откр.тер!T4:T10000,I3)+SUMIFS(угар!A5:A10001,угар!F5:F10001,B14,угар!AU5:AU10001,I3)+SUMIFS(задым!A4:A10000,задым!E4:E10000,B14,задым!P4:P10000,I3)+SUMIFS(обр.огнем!A4:A10000,обр.огнем!E4:E10000,B14,обр.огнем!P4:P10000,I3)+SUMIFS(вспыш!A4:A10000,вспыш!E4:E10000,B14,вспыш!P4:P10000,I3)+SUMIFS(КЗ!A4:A10000,КЗ!E4:E10000,B14,КЗ!N4:N10000,I3)+SUMIFS('подгор.пищи '!A4:A10000,'подгор.пищи '!E4:E10000,B14,'подгор.пищи '!P4:P10000,I3)+SUMIFS(Трава!A5:A10000,Трава!E5:E10000,B14,Трава!V5:V10000,I3)+SUMIFS(мусор!A4:A10000,мусор!E4:E10000,B14,мусор!O4:O10000,I3)+SUMIFS(самосозж!A4:A10000,самосозж!E4:E10000,B14,самосозж!O4:O10000,I3)+SUMIFS(дтп.заг!A4:A10000,дтп.заг!E4:E10000,B14,дтп.заг!X4:X10000,I3)+SUMIFS(авиа!A4:A9999,авиа!E4:E9999,B14,авиа!N4:N9999,I3)+SUMIFS(самовозг!A4:A10000,самовозг!E4:E10000,B14,самовозг!P4:P10000,I3)+SUMIFS(АСР!A4:A10000,АСР!E4:E10000,B14,АСР!O4:O10000,I3)+SUMIFS(ложный!A4:A10000,ложный!E4:E10000,B14,ложный!N4:N10000,I3)+SUMIFS(ср.сигнал!A4:A10000,ср.сигнал!E4:E10000,B14,ср.сигнал!P4:P10000,I3)+SUMIFS('Прочие выезда'!A4:A10000,'Прочие выезда'!E4:E10000,B14,'Прочие выезда'!P4:P10000,I3)</f>
        <v>0</v>
      </c>
      <c r="J14" s="590">
        <f>SUMIFS(произв!A4:A10000,произв!F4:F10000,B14,произв!U4:U10000,J3)+SUMIFS(торг!A4:A10000,торг!F4:F10000,B14,торг!U4:U10000,J3)+SUMIFS(склад!A4:A10000,склад!F4:F10000,B14,склад!U4:U10000,J3)+SUMIFS('обр '!A4:A10000,'обр '!F4:F10000,B14,'обр '!U4:U10000,J3)+SUMIFS(детс!A4:A10000,детс!F4:F10000,B14,детс!U4:U10000,J3)+SUMIFS(культ!A4:A10000,культ!F4:F10000,B14,культ!U4:U10000,J3)+SUMIFS(спорт!A4:A10000,спорт!F4:F10000,B14,спорт!U4:U10000,J3)+SUMIFS(лечеб!A4:A10000,лечеб!F4:F10000,B14,лечеб!U4:U10000,J3)+SUMIFS(Баня!A4:A10000,Баня!F4:F10000,B14,Баня!U4:U10000,J3)+SUMIFS(Адм!A4:A10000,Адм!F4:F10000,B14,Адм!U4:U10000,J3)+SUMIFS(С.Х!A4:A10000,С.Х!F4:F10000,B14,С.Х!U4:U10000,J3)+SUMIFS(новостр!A4:A10000,новостр!F4:F10000,B14,новостр!T4:T10000,J3)+SUMIFS(авт!A4:A10000,авт!F4:F10000,B14,авт!W4:W10000,J3)+SUMIFS(ЖС!A4:A10000,ЖС!F4:F10000,B14,ЖС!AJ4:AJ10000,J3)+SUMIFS(Лес!A5:A10000,Лес!F5:F10000,B14,Лес!AD5:AD10000,J3)+SUMIFS('степь '!A5:A10000,'степь '!F5:F10000,B14,'степь '!AC5:AC10000,J3)+SUMIFS(Пр.откр.тер!A4:A10000,Пр.откр.тер!F4:F10000,B14,Пр.откр.тер!T4:T10000,J3)+SUMIFS(угар!A5:A10001,угар!F5:F10001,B14,угар!AU5:AU10001,J3)+SUMIFS(задым!A4:A10000,задым!E4:E10000,B14,задым!P4:P10000,J3)+SUMIFS(обр.огнем!A4:A10000,обр.огнем!E4:E10000,B14,обр.огнем!P4:P10000,J3)+SUMIFS(вспыш!A4:A10000,вспыш!E4:E10000,B14,вспыш!P4:P10000,J3)+SUMIFS(КЗ!A4:A10000,КЗ!E4:E10000,B14,КЗ!N4:N10000,J3)+SUMIFS('подгор.пищи '!A4:A10000,'подгор.пищи '!E4:E10000,B14,'подгор.пищи '!P4:P10000,J3)+SUMIFS(Трава!A5:A10000,Трава!E5:E10000,B14,Трава!V5:V10000,J3)+SUMIFS(мусор!A4:A10000,мусор!E4:E10000,B14,мусор!O4:O10000,J3)+SUMIFS(самосозж!A4:A10000,самосозж!E4:E10000,B14,самосозж!O4:O10000,J3)+SUMIFS(дтп.заг!A4:A10000,дтп.заг!E4:E10000,B14,дтп.заг!X4:X10000,J3)+SUMIFS(авиа!A4:A9999,авиа!E4:E9999,B14,авиа!N4:N9999,J3)+SUMIFS(самовозг!A4:A10000,самовозг!E4:E10000,B14,самовозг!P4:P10000,J3)+SUMIFS(АСР!A4:A10000,АСР!E4:E10000,B14,АСР!O4:O10000,J3)+SUMIFS(ложный!A4:A10000,ложный!E4:E10000,B14,ложный!N4:N10000,J3)+SUMIFS(ср.сигнал!A4:A10000,ср.сигнал!E4:E10000,B14,ср.сигнал!P4:P10000,J3)+SUMIFS('Прочие выезда'!A4:A10000,'Прочие выезда'!E4:E10000,B14,'Прочие выезда'!P4:P10000,J3)</f>
        <v>1</v>
      </c>
      <c r="K14" s="590"/>
      <c r="L14" s="590"/>
    </row>
    <row r="15" spans="1:12" s="585" customFormat="1" ht="15" customHeight="1" thickBot="1">
      <c r="A15" s="1279">
        <v>12</v>
      </c>
      <c r="B15" s="1284" t="s">
        <v>135</v>
      </c>
      <c r="C15" s="2111">
        <v>1</v>
      </c>
      <c r="D15" s="589">
        <f t="shared" si="0"/>
        <v>27</v>
      </c>
      <c r="E15" s="590">
        <f>SUMIFS(произв!A4:A10000,произв!F4:F10000,B15,произв!U4:U10000,E3)+SUMIFS(торг!A4:A10000,торг!F4:F10000,B15,торг!U4:U10000,E3)+SUMIFS(склад!A4:A10000,склад!F4:F10000,B15,склад!U4:U10000,E3)+SUMIFS('обр '!A4:A10000,'обр '!F4:F10000,B15,'обр '!U4:U10000,E3)+SUMIFS(детс!A4:A10000,детс!F4:F10000,B15,детс!U4:U10000,E3)+SUMIFS(культ!A4:A10000,культ!F4:F10000,B15,культ!U4:U10000,E3)+SUMIFS(спорт!A4:A10000,спорт!F4:F10000,B15,спорт!U4:U10000,E3)+SUMIFS(лечеб!A4:A10000,лечеб!F4:F10000,B15,лечеб!U4:U10000,E3)+SUMIFS(Баня!A4:A10000,Баня!F4:F10000,B15,Баня!U4:U10000,E3)+SUMIFS(Адм!A4:A10000,Адм!F4:F10000,B15,Адм!U4:U10000,E3)+SUMIFS(С.Х!A4:A10000,С.Х!F4:F10000,B15,С.Х!U4:U10000,E3)+SUMIFS(новостр!A4:A10000,новостр!F4:F10000,B15,новостр!T4:T10000,E3)+SUMIFS(авт!A4:A10000,авт!F4:F10000,B15,авт!W4:W10000,E3)+SUMIFS(ЖС!A4:A10000,ЖС!F4:F10000,B15,ЖС!AJ4:AJ10000,E3)+SUMIFS(Лес!A5:A10000,Лес!F5:F10000,B15,Лес!AD5:AD10000,E3)+SUMIFS('степь '!A5:A10000,'степь '!F5:F10000,B15,'степь '!AC5:AC10000,E3)+SUMIFS(Пр.откр.тер!A4:A10000,Пр.откр.тер!F4:F10000,B15,Пр.откр.тер!T4:T10000,E3)+SUMIFS(угар!A5:A10001,угар!F5:F10001,B15,угар!AU5:AU10001,E3)+SUMIFS(задым!A4:A10000,задым!E4:E10000,B15,задым!P4:P10000,E3)+SUMIFS(обр.огнем!A4:A10000,обр.огнем!E4:E10000,B15,обр.огнем!P4:P10000,E3)+SUMIFS(вспыш!A4:A10000,вспыш!E4:E10000,B15,вспыш!P4:P10000,E3)+SUMIFS(КЗ!A4:A10000,КЗ!E4:E10000,B15,КЗ!N4:N10000,E3)+SUMIFS('подгор.пищи '!A4:A10000,'подгор.пищи '!E4:E10000,B15,'подгор.пищи '!P4:P10000,E3)+SUMIFS(Трава!A5:A10000,Трава!E5:E10000,B15,Трава!V5:V10000,E3)+SUMIFS(мусор!A4:A10000,мусор!E4:E10000,B15,мусор!O4:O10000,E3)+SUMIFS(самосозж!A4:A10000,самосозж!E4:E10000,B15,самосозж!O4:O10000,E3)+SUMIFS(дтп.заг!A4:A10000,дтп.заг!E4:E10000,B15,дтп.заг!X4:X10000,E3)+SUMIFS(авиа!A4:A9999,авиа!E4:E9999,B15,авиа!N4:N9999,E3)+SUMIFS(самовозг!A4:A10000,самовозг!E4:E10000,B15,самовозг!P4:P10000,E3)+SUMIFS(АСР!A4:A10000,АСР!E4:E10000,B15,АСР!O4:O10000,E3)+SUMIFS(ложный!A4:A10000,ложный!E4:E10000,B15,ложный!N4:N10000,E3)+SUMIFS(ср.сигнал!A4:A10000,ср.сигнал!E4:E10000,B15,ср.сигнал!P4:P10000,E3)+SUMIFS('Прочие выезда'!A4:A10000,'Прочие выезда'!E4:E10000,B15,'Прочие выезда'!P4:P10000,E3)</f>
        <v>10</v>
      </c>
      <c r="F15" s="590">
        <f>SUMIFS(произв!A4:A10000,произв!F4:F10000,B15,произв!U4:U10000,F3)+SUMIFS(торг!A4:A10000,торг!F4:F10000,B15,торг!U4:U10000,F3)+SUMIFS(склад!A4:A10000,склад!F4:F10000,B15,склад!U4:U10000,F3)+SUMIFS('обр '!A4:A10000,'обр '!F4:F10000,B15,'обр '!U4:U10000,F3)+SUMIFS(детс!A4:A10000,детс!F4:F10000,B15,детс!U4:U10000,F3)+SUMIFS(культ!A4:A10000,культ!F4:F10000,B15,культ!U4:U10000,F3)+SUMIFS(спорт!A4:A10000,спорт!F4:F10000,B15,спорт!U4:U10000,F3)+SUMIFS(лечеб!A4:A10000,лечеб!F4:F10000,B15,лечеб!U4:U10000,F3)+SUMIFS(Баня!A4:A10000,Баня!F4:F10000,B15,Баня!U4:U10000,F3)+SUMIFS(Адм!A4:A10000,Адм!F4:F10000,B15,Адм!U4:U10000,F3)+SUMIFS(С.Х!A4:A10000,С.Х!F4:F10000,B15,С.Х!U4:U10000,F3)+SUMIFS(новостр!A4:A10000,новостр!F4:F10000,B15,новостр!T4:T10000,F3)+SUMIFS(авт!A4:A10000,авт!F4:F10000,B15,авт!W4:W10000,F3)+SUMIFS(ЖС!A4:A10000,ЖС!F4:F10000,B15,ЖС!AJ4:AJ10000,F3)+SUMIFS(Лес!A5:A10000,Лес!F5:F10000,B15,Лес!AD5:AD10000,F3)+SUMIFS('степь '!A5:A10000,'степь '!F5:F10000,B15,'степь '!AC5:AC10000,F3)+SUMIFS(Пр.откр.тер!A4:A10000,Пр.откр.тер!F4:F10000,B15,Пр.откр.тер!T4:T10000,F3)+SUMIFS(угар!A5:A10001,угар!F5:F10001,B15,угар!AU5:AU10001,F3)+SUMIFS(задым!A4:A10000,задым!E4:E10000,B15,задым!P4:P10000,F3)+SUMIFS(обр.огнем!A4:A10000,обр.огнем!E4:E10000,B15,обр.огнем!P4:P10000,F3)+SUMIFS(вспыш!A4:A10000,вспыш!E4:E10000,B15,вспыш!P4:P10000,F3)+SUMIFS(КЗ!A4:A10000,КЗ!E4:E10000,B15,КЗ!N4:N10000,F3)+SUMIFS('подгор.пищи '!A4:A10000,'подгор.пищи '!E4:E10000,B15,'подгор.пищи '!P4:P10000,F3)+SUMIFS(Трава!A5:A10000,Трава!E5:E10000,B15,Трава!V5:V10000,F3)+SUMIFS(мусор!A4:A10000,мусор!E4:E10000,B15,мусор!O4:O10000,F3)+SUMIFS(самосозж!A4:A10000,самосозж!E4:E10000,B15,самосозж!O4:O10000,F3)+SUMIFS(дтп.заг!A4:A10000,дтп.заг!E4:E10000,B15,дтп.заг!X4:X10000,F3)+SUMIFS(авиа!A4:A9999,авиа!E4:E9999,B15,авиа!N4:N9999,F3)+SUMIFS(самовозг!A4:A10000,самовозг!E4:E10000,B15,самовозг!P4:P10000,F3)+SUMIFS(АСР!A4:A10000,АСР!E4:E10000,B15,АСР!O4:O10000,F3)+SUMIFS(ложный!A4:A10000,ложный!E4:E10000,B15,ложный!N4:N10000,F3)+SUMIFS(ср.сигнал!A4:A10000,ср.сигнал!E4:E10000,B15,ср.сигнал!P4:P10000,F3)+SUMIFS('Прочие выезда'!A4:A10000,'Прочие выезда'!E4:E10000,B15,'Прочие выезда'!P4:P10000,F3)</f>
        <v>5</v>
      </c>
      <c r="G15" s="590">
        <f>SUMIFS(произв!A4:A10000,произв!F4:F10000,B15,произв!U4:U10000,G3)+SUMIFS(торг!A4:A10000,торг!F4:F10000,B15,торг!U4:U10000,G3)+SUMIFS(склад!A4:A10000,склад!F4:F10000,B15,склад!U4:U10000,G3)+SUMIFS('обр '!A4:A10000,'обр '!F4:F10000,B15,'обр '!U4:U10000,G3)+SUMIFS(детс!A4:A10000,детс!F4:F10000,B15,детс!U4:U10000,G3)+SUMIFS(культ!A4:A10000,культ!F4:F10000,B15,культ!U4:U10000,G3)+SUMIFS(спорт!A4:A10000,спорт!F4:F10000,B15,спорт!U4:U10000,G3)+SUMIFS(лечеб!A4:A10000,лечеб!F4:F10000,B15,лечеб!U4:U10000,G3)+SUMIFS(Баня!A4:A10000,Баня!F4:F10000,B15,Баня!U4:U10000,G3)+SUMIFS(Адм!A4:A10000,Адм!F4:F10000,B15,Адм!U4:U10000,G3)+SUMIFS(С.Х!A4:A10000,С.Х!F4:F10000,B15,С.Х!U4:U10000,G3)+SUMIFS(новостр!A4:A10000,новостр!F4:F10000,B15,новостр!T4:T10000,G3)+SUMIFS(авт!A4:A10000,авт!F4:F10000,B15,авт!W4:W10000,G3)+SUMIFS(ЖС!A4:A10000,ЖС!F4:F10000,B15,ЖС!AJ4:AJ10000,G3)+SUMIFS(Лес!A5:A10000,Лес!F5:F10000,B15,Лес!AD5:AD10000,G3)+SUMIFS('степь '!A5:A10000,'степь '!F5:F10000,B15,'степь '!AC5:AC10000,G3)+SUMIFS(Пр.откр.тер!A4:A10000,Пр.откр.тер!F4:F10000,B15,Пр.откр.тер!T4:T10000,G3)+SUMIFS(угар!A5:A10001,угар!F5:F10001,B15,угар!AU5:AU10001,G3)+SUMIFS(задым!A4:A10000,задым!E4:E10000,B15,задым!P4:P10000,G3)+SUMIFS(обр.огнем!A4:A10000,обр.огнем!E4:E10000,B15,обр.огнем!P4:P10000,G3)+SUMIFS(вспыш!A4:A10000,вспыш!E4:E10000,B15,вспыш!P4:P10000,G3)+SUMIFS(КЗ!A4:A10000,КЗ!E4:E10000,B15,КЗ!N4:N10000,G3)+SUMIFS('подгор.пищи '!A4:A10000,'подгор.пищи '!E4:E10000,B15,'подгор.пищи '!P4:P10000,G3)+SUMIFS(Трава!A5:A10000,Трава!E5:E10000,B15,Трава!V5:V10000,G3)+SUMIFS(мусор!A4:A10000,мусор!E4:E10000,B15,мусор!O4:O10000,G3)+SUMIFS(самосозж!A4:A10000,самосозж!E4:E10000,B15,самосозж!O4:O10000,G3)+SUMIFS(дтп.заг!A4:A10000,дтп.заг!E4:E10000,B15,дтп.заг!X4:X10000,G3)+SUMIFS(авиа!A4:A9999,авиа!E4:E9999,B15,авиа!N4:N9999,G3)+SUMIFS(самовозг!A4:A10000,самовозг!E4:E10000,B15,самовозг!P4:P10000,G3)+SUMIFS(АСР!A4:A10000,АСР!E4:E10000,B15,АСР!O4:O10000,G3)+SUMIFS(ложный!A4:A10000,ложный!E4:E10000,B15,ложный!N4:N10000,G3)+SUMIFS(ср.сигнал!A4:A10000,ср.сигнал!E4:E10000,B15,ср.сигнал!P4:P10000,G3)+SUMIFS('Прочие выезда'!A4:A10000,'Прочие выезда'!E4:E10000,B15,'Прочие выезда'!P4:P10000,G3)</f>
        <v>0</v>
      </c>
      <c r="H15" s="590">
        <f>SUMIFS(произв!A4:A10000,произв!F4:F10000,B15,произв!U4:U10000,H3)+SUMIFS(торг!A4:A10000,торг!F4:F10000,B15,торг!U4:U10000,H3)+SUMIFS(склад!A4:A10000,склад!F4:F10000,B15,склад!U4:U10000,H3)+SUMIFS('обр '!A4:A10000,'обр '!F4:F10000,B15,'обр '!U4:U10000,H3)+SUMIFS(детс!A4:A10000,детс!F4:F10000,B15,детс!U4:U10000,H3)+SUMIFS(культ!A4:A10000,культ!F4:F10000,B15,культ!U4:U10000,H3)+SUMIFS(спорт!A4:A10000,спорт!F4:F10000,B15,спорт!U4:U10000,H3)+SUMIFS(лечеб!A4:A10000,лечеб!F4:F10000,B15,лечеб!U4:U10000,H3)+SUMIFS(Баня!A4:A10000,Баня!F4:F10000,B15,Баня!U4:U10000,H3)+SUMIFS(Адм!A4:A10000,Адм!F4:F10000,B15,Адм!U4:U10000,H3)+SUMIFS(С.Х!A4:A10000,С.Х!F4:F10000,B15,С.Х!U4:U10000,H3)+SUMIFS(новостр!A4:A10000,новостр!F4:F10000,B15,новостр!T4:T10000,H3)+SUMIFS(авт!A4:A10000,авт!F4:F10000,B15,авт!W4:W10000,H3)+SUMIFS(ЖС!A4:A10000,ЖС!F4:F10000,B15,ЖС!AJ4:AJ10000,H3)+SUMIFS(Лес!A5:A10000,Лес!F5:F10000,B15,Лес!AD5:AD10000,H3)+SUMIFS('степь '!A5:A10000,'степь '!F5:F10000,B15,'степь '!AC5:AC10000,H3)+SUMIFS(Пр.откр.тер!A4:A10000,Пр.откр.тер!F4:F10000,B15,Пр.откр.тер!T4:T10000,H3)+SUMIFS(угар!A5:A10001,угар!F5:F10001,B15,угар!AU5:AU10001,H3)+SUMIFS(задым!A4:A10000,задым!E4:E10000,B15,задым!P4:P10000,H3)+SUMIFS(обр.огнем!A4:A10000,обр.огнем!E4:E10000,B15,обр.огнем!P4:P10000,H3)+SUMIFS(вспыш!A4:A10000,вспыш!E4:E10000,B15,вспыш!P4:P10000,H3)+SUMIFS(КЗ!A4:A10000,КЗ!E4:E10000,B15,КЗ!N4:N10000,H3)+SUMIFS('подгор.пищи '!A4:A10000,'подгор.пищи '!E4:E10000,B15,'подгор.пищи '!P4:P10000,H3)+SUMIFS(Трава!A5:A10000,Трава!E5:E10000,B15,Трава!V5:V10000,H3)+SUMIFS(мусор!A4:A10000,мусор!E4:E10000,B15,мусор!O4:O10000,H3)+SUMIFS(самосозж!A4:A10000,самосозж!E4:E10000,B15,самосозж!O4:O10000,H3)+SUMIFS(дтп.заг!A4:A10000,дтп.заг!E4:E10000,B15,дтп.заг!X4:X10000,H3)+SUMIFS(авиа!A4:A9999,авиа!E4:E9999,B15,авиа!N4:N9999,H3)+SUMIFS(самовозг!A4:A10000,самовозг!E4:E10000,B15,самовозг!P4:P10000,H3)+SUMIFS(АСР!A4:A10000,АСР!E4:E10000,B15,АСР!O4:O10000,H3)+SUMIFS(ложный!A4:A10000,ложный!E4:E10000,B15,ложный!N4:N10000,H3)+SUMIFS(ср.сигнал!A4:A10000,ср.сигнал!E4:E10000,B15,ср.сигнал!P4:P10000,H3)+SUMIFS('Прочие выезда'!A4:A10000,'Прочие выезда'!E4:E10000,B15,'Прочие выезда'!P4:P10000,H3)</f>
        <v>2</v>
      </c>
      <c r="I15" s="590">
        <f>SUMIFS(произв!A4:A10000,произв!F4:F10000,B15,произв!U4:U10000,I3)+SUMIFS(торг!A4:A10000,торг!F4:F10000,B15,торг!U4:U10000,I3)+SUMIFS(склад!A4:A10000,склад!F4:F10000,B15,склад!U4:U10000,I3)+SUMIFS('обр '!A4:A10000,'обр '!F4:F10000,B15,'обр '!U4:U10000,I3)+SUMIFS(детс!A4:A10000,детс!F4:F10000,B15,детс!U4:U10000,I3)+SUMIFS(культ!A4:A10000,культ!F4:F10000,B15,культ!U4:U10000,I3)+SUMIFS(спорт!A4:A10000,спорт!F4:F10000,B15,спорт!U4:U10000,I3)+SUMIFS(лечеб!A4:A10000,лечеб!F4:F10000,B15,лечеб!U4:U10000,I3)+SUMIFS(Баня!A4:A10000,Баня!F4:F10000,B15,Баня!U4:U10000,I3)+SUMIFS(Адм!A4:A10000,Адм!F4:F10000,B15,Адм!U4:U10000,I3)+SUMIFS(С.Х!A4:A10000,С.Х!F4:F10000,B15,С.Х!U4:U10000,I3)+SUMIFS(новостр!A4:A10000,новостр!F4:F10000,B15,новостр!T4:T10000,I3)+SUMIFS(авт!A4:A10000,авт!F4:F10000,B15,авт!W4:W10000,I3)+SUMIFS(ЖС!A4:A10000,ЖС!F4:F10000,B15,ЖС!AJ4:AJ10000,I3)+SUMIFS(Лес!A5:A10000,Лес!F5:F10000,B15,Лес!AD5:AD10000,I3)+SUMIFS('степь '!A5:A10000,'степь '!F5:F10000,B15,'степь '!AC5:AC10000,I3)+SUMIFS(Пр.откр.тер!A4:A10000,Пр.откр.тер!F4:F10000,B15,Пр.откр.тер!T4:T10000,I3)+SUMIFS(угар!A5:A10001,угар!F5:F10001,B15,угар!AU5:AU10001,I3)+SUMIFS(задым!A4:A10000,задым!E4:E10000,B15,задым!P4:P10000,I3)+SUMIFS(обр.огнем!A4:A10000,обр.огнем!E4:E10000,B15,обр.огнем!P4:P10000,I3)+SUMIFS(вспыш!A4:A10000,вспыш!E4:E10000,B15,вспыш!P4:P10000,I3)+SUMIFS(КЗ!A4:A10000,КЗ!E4:E10000,B15,КЗ!N4:N10000,I3)+SUMIFS('подгор.пищи '!A4:A10000,'подгор.пищи '!E4:E10000,B15,'подгор.пищи '!P4:P10000,I3)+SUMIFS(Трава!A5:A10000,Трава!E5:E10000,B15,Трава!V5:V10000,I3)+SUMIFS(мусор!A4:A10000,мусор!E4:E10000,B15,мусор!O4:O10000,I3)+SUMIFS(самосозж!A4:A10000,самосозж!E4:E10000,B15,самосозж!O4:O10000,I3)+SUMIFS(дтп.заг!A4:A10000,дтп.заг!E4:E10000,B15,дтп.заг!X4:X10000,I3)+SUMIFS(авиа!A4:A9999,авиа!E4:E9999,B15,авиа!N4:N9999,I3)+SUMIFS(самовозг!A4:A10000,самовозг!E4:E10000,B15,самовозг!P4:P10000,I3)+SUMIFS(АСР!A4:A10000,АСР!E4:E10000,B15,АСР!O4:O10000,I3)+SUMIFS(ложный!A4:A10000,ложный!E4:E10000,B15,ложный!N4:N10000,I3)+SUMIFS(ср.сигнал!A4:A10000,ср.сигнал!E4:E10000,B15,ср.сигнал!P4:P10000,I3)+SUMIFS('Прочие выезда'!A4:A10000,'Прочие выезда'!E4:E10000,B15,'Прочие выезда'!P4:P10000,I3)</f>
        <v>8</v>
      </c>
      <c r="J15" s="590">
        <f>SUMIFS(произв!A4:A10000,произв!F4:F10000,B15,произв!U4:U10000,J3)+SUMIFS(торг!A4:A10000,торг!F4:F10000,B15,торг!U4:U10000,J3)+SUMIFS(склад!A4:A10000,склад!F4:F10000,B15,склад!U4:U10000,J3)+SUMIFS('обр '!A4:A10000,'обр '!F4:F10000,B15,'обр '!U4:U10000,J3)+SUMIFS(детс!A4:A10000,детс!F4:F10000,B15,детс!U4:U10000,J3)+SUMIFS(культ!A4:A10000,культ!F4:F10000,B15,культ!U4:U10000,J3)+SUMIFS(спорт!A4:A10000,спорт!F4:F10000,B15,спорт!U4:U10000,J3)+SUMIFS(лечеб!A4:A10000,лечеб!F4:F10000,B15,лечеб!U4:U10000,J3)+SUMIFS(Баня!A4:A10000,Баня!F4:F10000,B15,Баня!U4:U10000,J3)+SUMIFS(Адм!A4:A10000,Адм!F4:F10000,B15,Адм!U4:U10000,J3)+SUMIFS(С.Х!A4:A10000,С.Х!F4:F10000,B15,С.Х!U4:U10000,J3)+SUMIFS(новостр!A4:A10000,новостр!F4:F10000,B15,новостр!T4:T10000,J3)+SUMIFS(авт!A4:A10000,авт!F4:F10000,B15,авт!W4:W10000,J3)+SUMIFS(ЖС!A4:A10000,ЖС!F4:F10000,B15,ЖС!AJ4:AJ10000,J3)+SUMIFS(Лес!A5:A10000,Лес!F5:F10000,B15,Лес!AD5:AD10000,J3)+SUMIFS('степь '!A5:A10000,'степь '!F5:F10000,B15,'степь '!AC5:AC10000,J3)+SUMIFS(Пр.откр.тер!A4:A10000,Пр.откр.тер!F4:F10000,B15,Пр.откр.тер!T4:T10000,J3)+SUMIFS(угар!A5:A10001,угар!F5:F10001,B15,угар!AU5:AU10001,J3)+SUMIFS(задым!A4:A10000,задым!E4:E10000,B15,задым!P4:P10000,J3)+SUMIFS(обр.огнем!A4:A10000,обр.огнем!E4:E10000,B15,обр.огнем!P4:P10000,J3)+SUMIFS(вспыш!A4:A10000,вспыш!E4:E10000,B15,вспыш!P4:P10000,J3)+SUMIFS(КЗ!A4:A10000,КЗ!E4:E10000,B15,КЗ!N4:N10000,J3)+SUMIFS('подгор.пищи '!A4:A10000,'подгор.пищи '!E4:E10000,B15,'подгор.пищи '!P4:P10000,J3)+SUMIFS(Трава!A5:A10000,Трава!E5:E10000,B15,Трава!V5:V10000,J3)+SUMIFS(мусор!A4:A10000,мусор!E4:E10000,B15,мусор!O4:O10000,J3)+SUMIFS(самосозж!A4:A10000,самосозж!E4:E10000,B15,самосозж!O4:O10000,J3)+SUMIFS(дтп.заг!A4:A10000,дтп.заг!E4:E10000,B15,дтп.заг!X4:X10000,J3)+SUMIFS(авиа!A4:A9999,авиа!E4:E9999,B15,авиа!N4:N9999,J3)+SUMIFS(самовозг!A4:A10000,самовозг!E4:E10000,B15,самовозг!P4:P10000,J3)+SUMIFS(АСР!A4:A10000,АСР!E4:E10000,B15,АСР!O4:O10000,J3)+SUMIFS(ложный!A4:A10000,ложный!E4:E10000,B15,ложный!N4:N10000,J3)+SUMIFS(ср.сигнал!A4:A10000,ср.сигнал!E4:E10000,B15,ср.сигнал!P4:P10000,J3)+SUMIFS('Прочие выезда'!A4:A10000,'Прочие выезда'!E4:E10000,B15,'Прочие выезда'!P4:P10000,J3)</f>
        <v>2</v>
      </c>
      <c r="K15" s="590"/>
      <c r="L15" s="590"/>
    </row>
    <row r="16" spans="1:12" s="585" customFormat="1" ht="15" customHeight="1" thickBot="1">
      <c r="A16" s="1279">
        <v>13</v>
      </c>
      <c r="B16" s="1284" t="s">
        <v>132</v>
      </c>
      <c r="C16" s="2111"/>
      <c r="D16" s="589">
        <f t="shared" si="0"/>
        <v>6</v>
      </c>
      <c r="E16" s="590">
        <f>SUMIFS(произв!A4:A10000,произв!F4:F10000,B16,произв!U4:U10000,E3)+SUMIFS(торг!A4:A10000,торг!F4:F10000,B16,торг!U4:U10000,E3)+SUMIFS(склад!A4:A10000,склад!F4:F10000,B16,склад!U4:U10000,E3)+SUMIFS('обр '!A4:A10000,'обр '!F4:F10000,B16,'обр '!U4:U10000,E3)+SUMIFS(детс!A4:A10000,детс!F4:F10000,B16,детс!U4:U10000,E3)+SUMIFS(культ!A4:A10000,культ!F4:F10000,B16,культ!U4:U10000,E3)+SUMIFS(спорт!A4:A10000,спорт!F4:F10000,B16,спорт!U4:U10000,E3)+SUMIFS(лечеб!A4:A10000,лечеб!F4:F10000,B16,лечеб!U4:U10000,E3)+SUMIFS(Баня!A4:A10000,Баня!F4:F10000,B16,Баня!U4:U10000,E3)+SUMIFS(Адм!A4:A10000,Адм!F4:F10000,B16,Адм!U4:U10000,E3)+SUMIFS(С.Х!A4:A10000,С.Х!F4:F10000,B16,С.Х!U4:U10000,E3)+SUMIFS(новостр!A4:A10000,новостр!F4:F10000,B16,новостр!T4:T10000,E3)+SUMIFS(авт!A4:A10000,авт!F4:F10000,B16,авт!W4:W10000,E3)+SUMIFS(ЖС!A4:A10000,ЖС!F4:F10000,B16,ЖС!AJ4:AJ10000,E3)+SUMIFS(Лес!A5:A10000,Лес!F5:F10000,B16,Лес!AD5:AD10000,E3)+SUMIFS('степь '!A5:A10000,'степь '!F5:F10000,B16,'степь '!AC5:AC10000,E3)+SUMIFS(Пр.откр.тер!A4:A10000,Пр.откр.тер!F4:F10000,B16,Пр.откр.тер!T4:T10000,E3)+SUMIFS(угар!A5:A10001,угар!F5:F10001,B16,угар!AU5:AU10001,E3)+SUMIFS(задым!A4:A10000,задым!E4:E10000,B16,задым!P4:P10000,E3)+SUMIFS(обр.огнем!A4:A10000,обр.огнем!E4:E10000,B16,обр.огнем!P4:P10000,E3)+SUMIFS(вспыш!A4:A10000,вспыш!E4:E10000,B16,вспыш!P4:P10000,E3)+SUMIFS(КЗ!A4:A10000,КЗ!E4:E10000,B16,КЗ!N4:N10000,E3)+SUMIFS('подгор.пищи '!A4:A10000,'подгор.пищи '!E4:E10000,B16,'подгор.пищи '!P4:P10000,E3)+SUMIFS(Трава!A5:A10000,Трава!E5:E10000,B16,Трава!V5:V10000,E3)+SUMIFS(мусор!A4:A10000,мусор!E4:E10000,B16,мусор!O4:O10000,E3)+SUMIFS(самосозж!A4:A10000,самосозж!E4:E10000,B16,самосозж!O4:O10000,E3)+SUMIFS(дтп.заг!A4:A10000,дтп.заг!E4:E10000,B16,дтп.заг!X4:X10000,E3)+SUMIFS(авиа!A4:A9999,авиа!E4:E9999,B16,авиа!N4:N9999,E3)+SUMIFS(самовозг!A4:A10000,самовозг!E4:E10000,B16,самовозг!P4:P10000,E3)+SUMIFS(АСР!A4:A10000,АСР!E4:E10000,B16,АСР!O4:O10000,E3)+SUMIFS(ложный!A4:A10000,ложный!E4:E10000,B16,ложный!N4:N10000,E3)+SUMIFS(ср.сигнал!A4:A10000,ср.сигнал!E4:E10000,B16,ср.сигнал!P4:P10000,E3)+SUMIFS('Прочие выезда'!A4:A10000,'Прочие выезда'!E4:E10000,B16,'Прочие выезда'!P4:P10000,E3)</f>
        <v>3</v>
      </c>
      <c r="F16" s="590">
        <f>SUMIFS(произв!A4:A10000,произв!F4:F10000,B16,произв!U4:U10000,F3)+SUMIFS(торг!A4:A10000,торг!F4:F10000,B16,торг!U4:U10000,F3)+SUMIFS(склад!A4:A10000,склад!F4:F10000,B16,склад!U4:U10000,F3)+SUMIFS('обр '!A4:A10000,'обр '!F4:F10000,B16,'обр '!U4:U10000,F3)+SUMIFS(детс!A4:A10000,детс!F4:F10000,B16,детс!U4:U10000,F3)+SUMIFS(культ!A4:A10000,культ!F4:F10000,B16,культ!U4:U10000,F3)+SUMIFS(спорт!A4:A10000,спорт!F4:F10000,B16,спорт!U4:U10000,F3)+SUMIFS(лечеб!A4:A10000,лечеб!F4:F10000,B16,лечеб!U4:U10000,F3)+SUMIFS(Баня!A4:A10000,Баня!F4:F10000,B16,Баня!U4:U10000,F3)+SUMIFS(Адм!A4:A10000,Адм!F4:F10000,B16,Адм!U4:U10000,F3)+SUMIFS(С.Х!A4:A10000,С.Х!F4:F10000,B16,С.Х!U4:U10000,F3)+SUMIFS(новостр!A4:A10000,новостр!F4:F10000,B16,новостр!T4:T10000,F3)+SUMIFS(авт!A4:A10000,авт!F4:F10000,B16,авт!W4:W10000,F3)+SUMIFS(ЖС!A4:A10000,ЖС!F4:F10000,B16,ЖС!AJ4:AJ10000,F3)+SUMIFS(Лес!A5:A10000,Лес!F5:F10000,B16,Лес!AD5:AD10000,F3)+SUMIFS('степь '!A5:A10000,'степь '!F5:F10000,B16,'степь '!AC5:AC10000,F3)+SUMIFS(Пр.откр.тер!A4:A10000,Пр.откр.тер!F4:F10000,B16,Пр.откр.тер!T4:T10000,F3)+SUMIFS(угар!A5:A10001,угар!F5:F10001,B16,угар!AU5:AU10001,F3)+SUMIFS(задым!A4:A10000,задым!E4:E10000,B16,задым!P4:P10000,F3)+SUMIFS(обр.огнем!A4:A10000,обр.огнем!E4:E10000,B16,обр.огнем!P4:P10000,F3)+SUMIFS(вспыш!A4:A10000,вспыш!E4:E10000,B16,вспыш!P4:P10000,F3)+SUMIFS(КЗ!A4:A10000,КЗ!E4:E10000,B16,КЗ!N4:N10000,F3)+SUMIFS('подгор.пищи '!A4:A10000,'подгор.пищи '!E4:E10000,B16,'подгор.пищи '!P4:P10000,F3)+SUMIFS(Трава!A5:A10000,Трава!E5:E10000,B16,Трава!V5:V10000,F3)+SUMIFS(мусор!A4:A10000,мусор!E4:E10000,B16,мусор!O4:O10000,F3)+SUMIFS(самосозж!A4:A10000,самосозж!E4:E10000,B16,самосозж!O4:O10000,F3)+SUMIFS(дтп.заг!A4:A10000,дтп.заг!E4:E10000,B16,дтп.заг!X4:X10000,F3)+SUMIFS(авиа!A4:A9999,авиа!E4:E9999,B16,авиа!N4:N9999,F3)+SUMIFS(самовозг!A4:A10000,самовозг!E4:E10000,B16,самовозг!P4:P10000,F3)+SUMIFS(АСР!A4:A10000,АСР!E4:E10000,B16,АСР!O4:O10000,F3)+SUMIFS(ложный!A4:A10000,ложный!E4:E10000,B16,ложный!N4:N10000,F3)+SUMIFS(ср.сигнал!A4:A10000,ср.сигнал!E4:E10000,B16,ср.сигнал!P4:P10000,F3)+SUMIFS('Прочие выезда'!A4:A10000,'Прочие выезда'!E4:E10000,B16,'Прочие выезда'!P4:P10000,F3)</f>
        <v>1</v>
      </c>
      <c r="G16" s="590">
        <f>SUMIFS(произв!A4:A10000,произв!F4:F10000,B16,произв!U4:U10000,G3)+SUMIFS(торг!A4:A10000,торг!F4:F10000,B16,торг!U4:U10000,G3)+SUMIFS(склад!A4:A10000,склад!F4:F10000,B16,склад!U4:U10000,G3)+SUMIFS('обр '!A4:A10000,'обр '!F4:F10000,B16,'обр '!U4:U10000,G3)+SUMIFS(детс!A4:A10000,детс!F4:F10000,B16,детс!U4:U10000,G3)+SUMIFS(культ!A4:A10000,культ!F4:F10000,B16,культ!U4:U10000,G3)+SUMIFS(спорт!A4:A10000,спорт!F4:F10000,B16,спорт!U4:U10000,G3)+SUMIFS(лечеб!A4:A10000,лечеб!F4:F10000,B16,лечеб!U4:U10000,G3)+SUMIFS(Баня!A4:A10000,Баня!F4:F10000,B16,Баня!U4:U10000,G3)+SUMIFS(Адм!A4:A10000,Адм!F4:F10000,B16,Адм!U4:U10000,G3)+SUMIFS(С.Х!A4:A10000,С.Х!F4:F10000,B16,С.Х!U4:U10000,G3)+SUMIFS(новостр!A4:A10000,новостр!F4:F10000,B16,новостр!T4:T10000,G3)+SUMIFS(авт!A4:A10000,авт!F4:F10000,B16,авт!W4:W10000,G3)+SUMIFS(ЖС!A4:A10000,ЖС!F4:F10000,B16,ЖС!AJ4:AJ10000,G3)+SUMIFS(Лес!A5:A10000,Лес!F5:F10000,B16,Лес!AD5:AD10000,G3)+SUMIFS('степь '!A5:A10000,'степь '!F5:F10000,B16,'степь '!AC5:AC10000,G3)+SUMIFS(Пр.откр.тер!A4:A10000,Пр.откр.тер!F4:F10000,B16,Пр.откр.тер!T4:T10000,G3)+SUMIFS(угар!A5:A10001,угар!F5:F10001,B16,угар!AU5:AU10001,G3)+SUMIFS(задым!A4:A10000,задым!E4:E10000,B16,задым!P4:P10000,G3)+SUMIFS(обр.огнем!A4:A10000,обр.огнем!E4:E10000,B16,обр.огнем!P4:P10000,G3)+SUMIFS(вспыш!A4:A10000,вспыш!E4:E10000,B16,вспыш!P4:P10000,G3)+SUMIFS(КЗ!A4:A10000,КЗ!E4:E10000,B16,КЗ!N4:N10000,G3)+SUMIFS('подгор.пищи '!A4:A10000,'подгор.пищи '!E4:E10000,B16,'подгор.пищи '!P4:P10000,G3)+SUMIFS(Трава!A5:A10000,Трава!E5:E10000,B16,Трава!V5:V10000,G3)+SUMIFS(мусор!A4:A10000,мусор!E4:E10000,B16,мусор!O4:O10000,G3)+SUMIFS(самосозж!A4:A10000,самосозж!E4:E10000,B16,самосозж!O4:O10000,G3)+SUMIFS(дтп.заг!A4:A10000,дтп.заг!E4:E10000,B16,дтп.заг!X4:X10000,G3)+SUMIFS(авиа!A4:A9999,авиа!E4:E9999,B16,авиа!N4:N9999,G3)+SUMIFS(самовозг!A4:A10000,самовозг!E4:E10000,B16,самовозг!P4:P10000,G3)+SUMIFS(АСР!A4:A10000,АСР!E4:E10000,B16,АСР!O4:O10000,G3)+SUMIFS(ложный!A4:A10000,ложный!E4:E10000,B16,ложный!N4:N10000,G3)+SUMIFS(ср.сигнал!A4:A10000,ср.сигнал!E4:E10000,B16,ср.сигнал!P4:P10000,G3)+SUMIFS('Прочие выезда'!A4:A10000,'Прочие выезда'!E4:E10000,B16,'Прочие выезда'!P4:P10000,G3)</f>
        <v>0</v>
      </c>
      <c r="H16" s="590">
        <f>SUMIFS(произв!A4:A10000,произв!F4:F10000,B16,произв!U4:U10000,H3)+SUMIFS(торг!A4:A10000,торг!F4:F10000,B16,торг!U4:U10000,H3)+SUMIFS(склад!A4:A10000,склад!F4:F10000,B16,склад!U4:U10000,H3)+SUMIFS('обр '!A4:A10000,'обр '!F4:F10000,B16,'обр '!U4:U10000,H3)+SUMIFS(детс!A4:A10000,детс!F4:F10000,B16,детс!U4:U10000,H3)+SUMIFS(культ!A4:A10000,культ!F4:F10000,B16,культ!U4:U10000,H3)+SUMIFS(спорт!A4:A10000,спорт!F4:F10000,B16,спорт!U4:U10000,H3)+SUMIFS(лечеб!A4:A10000,лечеб!F4:F10000,B16,лечеб!U4:U10000,H3)+SUMIFS(Баня!A4:A10000,Баня!F4:F10000,B16,Баня!U4:U10000,H3)+SUMIFS(Адм!A4:A10000,Адм!F4:F10000,B16,Адм!U4:U10000,H3)+SUMIFS(С.Х!A4:A10000,С.Х!F4:F10000,B16,С.Х!U4:U10000,H3)+SUMIFS(новостр!A4:A10000,новостр!F4:F10000,B16,новостр!T4:T10000,H3)+SUMIFS(авт!A4:A10000,авт!F4:F10000,B16,авт!W4:W10000,H3)+SUMIFS(ЖС!A4:A10000,ЖС!F4:F10000,B16,ЖС!AJ4:AJ10000,H3)+SUMIFS(Лес!A5:A10000,Лес!F5:F10000,B16,Лес!AD5:AD10000,H3)+SUMIFS('степь '!A5:A10000,'степь '!F5:F10000,B16,'степь '!AC5:AC10000,H3)+SUMIFS(Пр.откр.тер!A4:A10000,Пр.откр.тер!F4:F10000,B16,Пр.откр.тер!T4:T10000,H3)+SUMIFS(угар!A5:A10001,угар!F5:F10001,B16,угар!AU5:AU10001,H3)+SUMIFS(задым!A4:A10000,задым!E4:E10000,B16,задым!P4:P10000,H3)+SUMIFS(обр.огнем!A4:A10000,обр.огнем!E4:E10000,B16,обр.огнем!P4:P10000,H3)+SUMIFS(вспыш!A4:A10000,вспыш!E4:E10000,B16,вспыш!P4:P10000,H3)+SUMIFS(КЗ!A4:A10000,КЗ!E4:E10000,B16,КЗ!N4:N10000,H3)+SUMIFS('подгор.пищи '!A4:A10000,'подгор.пищи '!E4:E10000,B16,'подгор.пищи '!P4:P10000,H3)+SUMIFS(Трава!A5:A10000,Трава!E5:E10000,B16,Трава!V5:V10000,H3)+SUMIFS(мусор!A4:A10000,мусор!E4:E10000,B16,мусор!O4:O10000,H3)+SUMIFS(самосозж!A4:A10000,самосозж!E4:E10000,B16,самосозж!O4:O10000,H3)+SUMIFS(дтп.заг!A4:A10000,дтп.заг!E4:E10000,B16,дтп.заг!X4:X10000,H3)+SUMIFS(авиа!A4:A9999,авиа!E4:E9999,B16,авиа!N4:N9999,H3)+SUMIFS(самовозг!A4:A10000,самовозг!E4:E10000,B16,самовозг!P4:P10000,H3)+SUMIFS(АСР!A4:A10000,АСР!E4:E10000,B16,АСР!O4:O10000,H3)+SUMIFS(ложный!A4:A10000,ложный!E4:E10000,B16,ложный!N4:N10000,H3)+SUMIFS(ср.сигнал!A4:A10000,ср.сигнал!E4:E10000,B16,ср.сигнал!P4:P10000,H3)+SUMIFS('Прочие выезда'!A4:A10000,'Прочие выезда'!E4:E10000,B16,'Прочие выезда'!P4:P10000,H3)</f>
        <v>0</v>
      </c>
      <c r="I16" s="590">
        <f>SUMIFS(произв!A4:A10000,произв!F4:F10000,B16,произв!U4:U10000,I3)+SUMIFS(торг!A4:A10000,торг!F4:F10000,B16,торг!U4:U10000,I3)+SUMIFS(склад!A4:A10000,склад!F4:F10000,B16,склад!U4:U10000,I3)+SUMIFS('обр '!A4:A10000,'обр '!F4:F10000,B16,'обр '!U4:U10000,I3)+SUMIFS(детс!A4:A10000,детс!F4:F10000,B16,детс!U4:U10000,I3)+SUMIFS(культ!A4:A10000,культ!F4:F10000,B16,культ!U4:U10000,I3)+SUMIFS(спорт!A4:A10000,спорт!F4:F10000,B16,спорт!U4:U10000,I3)+SUMIFS(лечеб!A4:A10000,лечеб!F4:F10000,B16,лечеб!U4:U10000,I3)+SUMIFS(Баня!A4:A10000,Баня!F4:F10000,B16,Баня!U4:U10000,I3)+SUMIFS(Адм!A4:A10000,Адм!F4:F10000,B16,Адм!U4:U10000,I3)+SUMIFS(С.Х!A4:A10000,С.Х!F4:F10000,B16,С.Х!U4:U10000,I3)+SUMIFS(новостр!A4:A10000,новостр!F4:F10000,B16,новостр!T4:T10000,I3)+SUMIFS(авт!A4:A10000,авт!F4:F10000,B16,авт!W4:W10000,I3)+SUMIFS(ЖС!A4:A10000,ЖС!F4:F10000,B16,ЖС!AJ4:AJ10000,I3)+SUMIFS(Лес!A5:A10000,Лес!F5:F10000,B16,Лес!AD5:AD10000,I3)+SUMIFS('степь '!A5:A10000,'степь '!F5:F10000,B16,'степь '!AC5:AC10000,I3)+SUMIFS(Пр.откр.тер!A4:A10000,Пр.откр.тер!F4:F10000,B16,Пр.откр.тер!T4:T10000,I3)+SUMIFS(угар!A5:A10001,угар!F5:F10001,B16,угар!AU5:AU10001,I3)+SUMIFS(задым!A4:A10000,задым!E4:E10000,B16,задым!P4:P10000,I3)+SUMIFS(обр.огнем!A4:A10000,обр.огнем!E4:E10000,B16,обр.огнем!P4:P10000,I3)+SUMIFS(вспыш!A4:A10000,вспыш!E4:E10000,B16,вспыш!P4:P10000,I3)+SUMIFS(КЗ!A4:A10000,КЗ!E4:E10000,B16,КЗ!N4:N10000,I3)+SUMIFS('подгор.пищи '!A4:A10000,'подгор.пищи '!E4:E10000,B16,'подгор.пищи '!P4:P10000,I3)+SUMIFS(Трава!A5:A10000,Трава!E5:E10000,B16,Трава!V5:V10000,I3)+SUMIFS(мусор!A4:A10000,мусор!E4:E10000,B16,мусор!O4:O10000,I3)+SUMIFS(самосозж!A4:A10000,самосозж!E4:E10000,B16,самосозж!O4:O10000,I3)+SUMIFS(дтп.заг!A4:A10000,дтп.заг!E4:E10000,B16,дтп.заг!X4:X10000,I3)+SUMIFS(авиа!A4:A9999,авиа!E4:E9999,B16,авиа!N4:N9999,I3)+SUMIFS(самовозг!A4:A10000,самовозг!E4:E10000,B16,самовозг!P4:P10000,I3)+SUMIFS(АСР!A4:A10000,АСР!E4:E10000,B16,АСР!O4:O10000,I3)+SUMIFS(ложный!A4:A10000,ложный!E4:E10000,B16,ложный!N4:N10000,I3)+SUMIFS(ср.сигнал!A4:A10000,ср.сигнал!E4:E10000,B16,ср.сигнал!P4:P10000,I3)+SUMIFS('Прочие выезда'!A4:A10000,'Прочие выезда'!E4:E10000,B16,'Прочие выезда'!P4:P10000,I3)</f>
        <v>2</v>
      </c>
      <c r="J16" s="590">
        <f>SUMIFS(произв!A4:A10000,произв!F4:F10000,B16,произв!U4:U10000,J3)+SUMIFS(торг!A4:A10000,торг!F4:F10000,B16,торг!U4:U10000,J3)+SUMIFS(склад!A4:A10000,склад!F4:F10000,B16,склад!U4:U10000,J3)+SUMIFS('обр '!A4:A10000,'обр '!F4:F10000,B16,'обр '!U4:U10000,J3)+SUMIFS(детс!A4:A10000,детс!F4:F10000,B16,детс!U4:U10000,J3)+SUMIFS(культ!A4:A10000,культ!F4:F10000,B16,культ!U4:U10000,J3)+SUMIFS(спорт!A4:A10000,спорт!F4:F10000,B16,спорт!U4:U10000,J3)+SUMIFS(лечеб!A4:A10000,лечеб!F4:F10000,B16,лечеб!U4:U10000,J3)+SUMIFS(Баня!A4:A10000,Баня!F4:F10000,B16,Баня!U4:U10000,J3)+SUMIFS(Адм!A4:A10000,Адм!F4:F10000,B16,Адм!U4:U10000,J3)+SUMIFS(С.Х!A4:A10000,С.Х!F4:F10000,B16,С.Х!U4:U10000,J3)+SUMIFS(новостр!A4:A10000,новостр!F4:F10000,B16,новостр!T4:T10000,J3)+SUMIFS(авт!A4:A10000,авт!F4:F10000,B16,авт!W4:W10000,J3)+SUMIFS(ЖС!A4:A10000,ЖС!F4:F10000,B16,ЖС!AJ4:AJ10000,J3)+SUMIFS(Лес!A5:A10000,Лес!F5:F10000,B16,Лес!AD5:AD10000,J3)+SUMIFS('степь '!A5:A10000,'степь '!F5:F10000,B16,'степь '!AC5:AC10000,J3)+SUMIFS(Пр.откр.тер!A4:A10000,Пр.откр.тер!F4:F10000,B16,Пр.откр.тер!T4:T10000,J3)+SUMIFS(угар!A5:A10001,угар!F5:F10001,B16,угар!AU5:AU10001,J3)+SUMIFS(задым!A4:A10000,задым!E4:E10000,B16,задым!P4:P10000,J3)+SUMIFS(обр.огнем!A4:A10000,обр.огнем!E4:E10000,B16,обр.огнем!P4:P10000,J3)+SUMIFS(вспыш!A4:A10000,вспыш!E4:E10000,B16,вспыш!P4:P10000,J3)+SUMIFS(КЗ!A4:A10000,КЗ!E4:E10000,B16,КЗ!N4:N10000,J3)+SUMIFS('подгор.пищи '!A4:A10000,'подгор.пищи '!E4:E10000,B16,'подгор.пищи '!P4:P10000,J3)+SUMIFS(Трава!A5:A10000,Трава!E5:E10000,B16,Трава!V5:V10000,J3)+SUMIFS(мусор!A4:A10000,мусор!E4:E10000,B16,мусор!O4:O10000,J3)+SUMIFS(самосозж!A4:A10000,самосозж!E4:E10000,B16,самосозж!O4:O10000,J3)+SUMIFS(дтп.заг!A4:A10000,дтп.заг!E4:E10000,B16,дтп.заг!X4:X10000,J3)+SUMIFS(авиа!A4:A9999,авиа!E4:E9999,B16,авиа!N4:N9999,J3)+SUMIFS(самовозг!A4:A10000,самовозг!E4:E10000,B16,самовозг!P4:P10000,J3)+SUMIFS(АСР!A4:A10000,АСР!E4:E10000,B16,АСР!O4:O10000,J3)+SUMIFS(ложный!A4:A10000,ложный!E4:E10000,B16,ложный!N4:N10000,J3)+SUMIFS(ср.сигнал!A4:A10000,ср.сигнал!E4:E10000,B16,ср.сигнал!P4:P10000,J3)+SUMIFS('Прочие выезда'!A4:A10000,'Прочие выезда'!E4:E10000,B16,'Прочие выезда'!P4:P10000,J3)</f>
        <v>0</v>
      </c>
      <c r="K16" s="590"/>
      <c r="L16" s="590"/>
    </row>
    <row r="17" spans="1:12" s="586" customFormat="1" ht="15" customHeight="1" thickBot="1">
      <c r="A17" s="1279">
        <v>14</v>
      </c>
      <c r="B17" s="1284" t="s">
        <v>133</v>
      </c>
      <c r="C17" s="2111"/>
      <c r="D17" s="589">
        <f t="shared" si="0"/>
        <v>12</v>
      </c>
      <c r="E17" s="590">
        <f>SUMIFS(произв!A4:A10000,произв!F4:F10000,B17,произв!U4:U10000,E3)+SUMIFS(торг!A4:A10000,торг!F4:F10000,B17,торг!U4:U10000,E3)+SUMIFS(склад!A4:A10000,склад!F4:F10000,B17,склад!U4:U10000,E3)+SUMIFS('обр '!A4:A10000,'обр '!F4:F10000,B17,'обр '!U4:U10000,E3)+SUMIFS(детс!A4:A10000,детс!F4:F10000,B17,детс!U4:U10000,E3)+SUMIFS(культ!A4:A10000,культ!F4:F10000,B17,культ!U4:U10000,E3)+SUMIFS(спорт!A4:A10000,спорт!F4:F10000,B17,спорт!U4:U10000,E3)+SUMIFS(лечеб!A4:A10000,лечеб!F4:F10000,B17,лечеб!U4:U10000,E3)+SUMIFS(Баня!A4:A10000,Баня!F4:F10000,B17,Баня!U4:U10000,E3)+SUMIFS(Адм!A4:A10000,Адм!F4:F10000,B17,Адм!U4:U10000,E3)+SUMIFS(С.Х!A4:A10000,С.Х!F4:F10000,B17,С.Х!U4:U10000,E3)+SUMIFS(новостр!A4:A10000,новостр!F4:F10000,B17,новостр!T4:T10000,E3)+SUMIFS(авт!A4:A10000,авт!F4:F10000,B17,авт!W4:W10000,E3)+SUMIFS(ЖС!A4:A10000,ЖС!F4:F10000,B17,ЖС!AJ4:AJ10000,E3)+SUMIFS(Лес!A5:A10000,Лес!F5:F10000,B17,Лес!AD5:AD10000,E3)+SUMIFS('степь '!A5:A10000,'степь '!F5:F10000,B17,'степь '!AC5:AC10000,E3)+SUMIFS(Пр.откр.тер!A4:A10000,Пр.откр.тер!F4:F10000,B17,Пр.откр.тер!T4:T10000,E3)+SUMIFS(угар!A5:A10001,угар!F5:F10001,B17,угар!AU5:AU10001,E3)+SUMIFS(задым!A4:A10000,задым!E4:E10000,B17,задым!P4:P10000,E3)+SUMIFS(обр.огнем!A4:A10000,обр.огнем!E4:E10000,B17,обр.огнем!P4:P10000,E3)+SUMIFS(вспыш!A4:A10000,вспыш!E4:E10000,B17,вспыш!P4:P10000,E3)+SUMIFS(КЗ!A4:A10000,КЗ!E4:E10000,B17,КЗ!N4:N10000,E3)+SUMIFS('подгор.пищи '!A4:A10000,'подгор.пищи '!E4:E10000,B17,'подгор.пищи '!P4:P10000,E3)+SUMIFS(Трава!A5:A10000,Трава!E5:E10000,B17,Трава!V5:V10000,E3)+SUMIFS(мусор!A4:A10000,мусор!E4:E10000,B17,мусор!O4:O10000,E3)+SUMIFS(самосозж!A4:A10000,самосозж!E4:E10000,B17,самосозж!O4:O10000,E3)+SUMIFS(дтп.заг!A4:A10000,дтп.заг!E4:E10000,B17,дтп.заг!X4:X10000,E3)+SUMIFS(авиа!A4:A9999,авиа!E4:E9999,B17,авиа!N4:N9999,E3)+SUMIFS(самовозг!A4:A10000,самовозг!E4:E10000,B17,самовозг!P4:P10000,E3)+SUMIFS(АСР!A4:A10000,АСР!E4:E10000,B17,АСР!O4:O10000,E3)+SUMIFS(ложный!A4:A10000,ложный!E4:E10000,B17,ложный!N4:N10000,E3)+SUMIFS(ср.сигнал!A4:A10000,ср.сигнал!E4:E10000,B17,ср.сигнал!P4:P10000,E3)+SUMIFS('Прочие выезда'!A4:A10000,'Прочие выезда'!E4:E10000,B17,'Прочие выезда'!P4:P10000,E3)</f>
        <v>2</v>
      </c>
      <c r="F17" s="590">
        <f>SUMIFS(произв!A4:A10000,произв!F4:F10000,B17,произв!U4:U10000,F3)+SUMIFS(торг!A4:A10000,торг!F4:F10000,B17,торг!U4:U10000,F3)+SUMIFS(склад!A4:A10000,склад!F4:F10000,B17,склад!U4:U10000,F3)+SUMIFS('обр '!A4:A10000,'обр '!F4:F10000,B17,'обр '!U4:U10000,F3)+SUMIFS(детс!A4:A10000,детс!F4:F10000,B17,детс!U4:U10000,F3)+SUMIFS(культ!A4:A10000,культ!F4:F10000,B17,культ!U4:U10000,F3)+SUMIFS(спорт!A4:A10000,спорт!F4:F10000,B17,спорт!U4:U10000,F3)+SUMIFS(лечеб!A4:A10000,лечеб!F4:F10000,B17,лечеб!U4:U10000,F3)+SUMIFS(Баня!A4:A10000,Баня!F4:F10000,B17,Баня!U4:U10000,F3)+SUMIFS(Адм!A4:A10000,Адм!F4:F10000,B17,Адм!U4:U10000,F3)+SUMIFS(С.Х!A4:A10000,С.Х!F4:F10000,B17,С.Х!U4:U10000,F3)+SUMIFS(новостр!A4:A10000,новостр!F4:F10000,B17,новостр!T4:T10000,F3)+SUMIFS(авт!A4:A10000,авт!F4:F10000,B17,авт!W4:W10000,F3)+SUMIFS(ЖС!A4:A10000,ЖС!F4:F10000,B17,ЖС!AJ4:AJ10000,F3)+SUMIFS(Лес!A5:A10000,Лес!F5:F10000,B17,Лес!AD5:AD10000,F3)+SUMIFS('степь '!A5:A10000,'степь '!F5:F10000,B17,'степь '!AC5:AC10000,F3)+SUMIFS(Пр.откр.тер!A4:A10000,Пр.откр.тер!F4:F10000,B17,Пр.откр.тер!T4:T10000,F3)+SUMIFS(угар!A5:A10001,угар!F5:F10001,B17,угар!AU5:AU10001,F3)+SUMIFS(задым!A4:A10000,задым!E4:E10000,B17,задым!P4:P10000,F3)+SUMIFS(обр.огнем!A4:A10000,обр.огнем!E4:E10000,B17,обр.огнем!P4:P10000,F3)+SUMIFS(вспыш!A4:A10000,вспыш!E4:E10000,B17,вспыш!P4:P10000,F3)+SUMIFS(КЗ!A4:A10000,КЗ!E4:E10000,B17,КЗ!N4:N10000,F3)+SUMIFS('подгор.пищи '!A4:A10000,'подгор.пищи '!E4:E10000,B17,'подгор.пищи '!P4:P10000,F3)+SUMIFS(Трава!A5:A10000,Трава!E5:E10000,B17,Трава!V5:V10000,F3)+SUMIFS(мусор!A4:A10000,мусор!E4:E10000,B17,мусор!O4:O10000,F3)+SUMIFS(самосозж!A4:A10000,самосозж!E4:E10000,B17,самосозж!O4:O10000,F3)+SUMIFS(дтп.заг!A4:A10000,дтп.заг!E4:E10000,B17,дтп.заг!X4:X10000,F3)+SUMIFS(авиа!A4:A9999,авиа!E4:E9999,B17,авиа!N4:N9999,F3)+SUMIFS(самовозг!A4:A10000,самовозг!E4:E10000,B17,самовозг!P4:P10000,F3)+SUMIFS(АСР!A4:A10000,АСР!E4:E10000,B17,АСР!O4:O10000,F3)+SUMIFS(ложный!A4:A10000,ложный!E4:E10000,B17,ложный!N4:N10000,F3)+SUMIFS(ср.сигнал!A4:A10000,ср.сигнал!E4:E10000,B17,ср.сигнал!P4:P10000,F3)+SUMIFS('Прочие выезда'!A4:A10000,'Прочие выезда'!E4:E10000,B17,'Прочие выезда'!P4:P10000,F3)</f>
        <v>0</v>
      </c>
      <c r="G17" s="590">
        <f>SUMIFS(произв!A4:A10000,произв!F4:F10000,B17,произв!U4:U10000,G3)+SUMIFS(торг!A4:A10000,торг!F4:F10000,B17,торг!U4:U10000,G3)+SUMIFS(склад!A4:A10000,склад!F4:F10000,B17,склад!U4:U10000,G3)+SUMIFS('обр '!A4:A10000,'обр '!F4:F10000,B17,'обр '!U4:U10000,G3)+SUMIFS(детс!A4:A10000,детс!F4:F10000,B17,детс!U4:U10000,G3)+SUMIFS(культ!A4:A10000,культ!F4:F10000,B17,культ!U4:U10000,G3)+SUMIFS(спорт!A4:A10000,спорт!F4:F10000,B17,спорт!U4:U10000,G3)+SUMIFS(лечеб!A4:A10000,лечеб!F4:F10000,B17,лечеб!U4:U10000,G3)+SUMIFS(Баня!A4:A10000,Баня!F4:F10000,B17,Баня!U4:U10000,G3)+SUMIFS(Адм!A4:A10000,Адм!F4:F10000,B17,Адм!U4:U10000,G3)+SUMIFS(С.Х!A4:A10000,С.Х!F4:F10000,B17,С.Х!U4:U10000,G3)+SUMIFS(новостр!A4:A10000,новостр!F4:F10000,B17,новостр!T4:T10000,G3)+SUMIFS(авт!A4:A10000,авт!F4:F10000,B17,авт!W4:W10000,G3)+SUMIFS(ЖС!A4:A10000,ЖС!F4:F10000,B17,ЖС!AJ4:AJ10000,G3)+SUMIFS(Лес!A5:A10000,Лес!F5:F10000,B17,Лес!AD5:AD10000,G3)+SUMIFS('степь '!A5:A10000,'степь '!F5:F10000,B17,'степь '!AC5:AC10000,G3)+SUMIFS(Пр.откр.тер!A4:A10000,Пр.откр.тер!F4:F10000,B17,Пр.откр.тер!T4:T10000,G3)+SUMIFS(угар!A5:A10001,угар!F5:F10001,B17,угар!AU5:AU10001,G3)+SUMIFS(задым!A4:A10000,задым!E4:E10000,B17,задым!P4:P10000,G3)+SUMIFS(обр.огнем!A4:A10000,обр.огнем!E4:E10000,B17,обр.огнем!P4:P10000,G3)+SUMIFS(вспыш!A4:A10000,вспыш!E4:E10000,B17,вспыш!P4:P10000,G3)+SUMIFS(КЗ!A4:A10000,КЗ!E4:E10000,B17,КЗ!N4:N10000,G3)+SUMIFS('подгор.пищи '!A4:A10000,'подгор.пищи '!E4:E10000,B17,'подгор.пищи '!P4:P10000,G3)+SUMIFS(Трава!A5:A10000,Трава!E5:E10000,B17,Трава!V5:V10000,G3)+SUMIFS(мусор!A4:A10000,мусор!E4:E10000,B17,мусор!O4:O10000,G3)+SUMIFS(самосозж!A4:A10000,самосозж!E4:E10000,B17,самосозж!O4:O10000,G3)+SUMIFS(дтп.заг!A4:A10000,дтп.заг!E4:E10000,B17,дтп.заг!X4:X10000,G3)+SUMIFS(авиа!A4:A9999,авиа!E4:E9999,B17,авиа!N4:N9999,G3)+SUMIFS(самовозг!A4:A10000,самовозг!E4:E10000,B17,самовозг!P4:P10000,G3)+SUMIFS(АСР!A4:A10000,АСР!E4:E10000,B17,АСР!O4:O10000,G3)+SUMIFS(ложный!A4:A10000,ложный!E4:E10000,B17,ложный!N4:N10000,G3)+SUMIFS(ср.сигнал!A4:A10000,ср.сигнал!E4:E10000,B17,ср.сигнал!P4:P10000,G3)+SUMIFS('Прочие выезда'!A4:A10000,'Прочие выезда'!E4:E10000,B17,'Прочие выезда'!P4:P10000,G3)</f>
        <v>0</v>
      </c>
      <c r="H17" s="590">
        <f>SUMIFS(произв!A4:A10000,произв!F4:F10000,B17,произв!U4:U10000,H3)+SUMIFS(торг!A4:A10000,торг!F4:F10000,B17,торг!U4:U10000,H3)+SUMIFS(склад!A4:A10000,склад!F4:F10000,B17,склад!U4:U10000,H3)+SUMIFS('обр '!A4:A10000,'обр '!F4:F10000,B17,'обр '!U4:U10000,H3)+SUMIFS(детс!A4:A10000,детс!F4:F10000,B17,детс!U4:U10000,H3)+SUMIFS(культ!A4:A10000,культ!F4:F10000,B17,культ!U4:U10000,H3)+SUMIFS(спорт!A4:A10000,спорт!F4:F10000,B17,спорт!U4:U10000,H3)+SUMIFS(лечеб!A4:A10000,лечеб!F4:F10000,B17,лечеб!U4:U10000,H3)+SUMIFS(Баня!A4:A10000,Баня!F4:F10000,B17,Баня!U4:U10000,H3)+SUMIFS(Адм!A4:A10000,Адм!F4:F10000,B17,Адм!U4:U10000,H3)+SUMIFS(С.Х!A4:A10000,С.Х!F4:F10000,B17,С.Х!U4:U10000,H3)+SUMIFS(новостр!A4:A10000,новостр!F4:F10000,B17,новостр!T4:T10000,H3)+SUMIFS(авт!A4:A10000,авт!F4:F10000,B17,авт!W4:W10000,H3)+SUMIFS(ЖС!A4:A10000,ЖС!F4:F10000,B17,ЖС!AJ4:AJ10000,H3)+SUMIFS(Лес!A5:A10000,Лес!F5:F10000,B17,Лес!AD5:AD10000,H3)+SUMIFS('степь '!A5:A10000,'степь '!F5:F10000,B17,'степь '!AC5:AC10000,H3)+SUMIFS(Пр.откр.тер!A4:A10000,Пр.откр.тер!F4:F10000,B17,Пр.откр.тер!T4:T10000,H3)+SUMIFS(угар!A5:A10001,угар!F5:F10001,B17,угар!AU5:AU10001,H3)+SUMIFS(задым!A4:A10000,задым!E4:E10000,B17,задым!P4:P10000,H3)+SUMIFS(обр.огнем!A4:A10000,обр.огнем!E4:E10000,B17,обр.огнем!P4:P10000,H3)+SUMIFS(вспыш!A4:A10000,вспыш!E4:E10000,B17,вспыш!P4:P10000,H3)+SUMIFS(КЗ!A4:A10000,КЗ!E4:E10000,B17,КЗ!N4:N10000,H3)+SUMIFS('подгор.пищи '!A4:A10000,'подгор.пищи '!E4:E10000,B17,'подгор.пищи '!P4:P10000,H3)+SUMIFS(Трава!A5:A10000,Трава!E5:E10000,B17,Трава!V5:V10000,H3)+SUMIFS(мусор!A4:A10000,мусор!E4:E10000,B17,мусор!O4:O10000,H3)+SUMIFS(самосозж!A4:A10000,самосозж!E4:E10000,B17,самосозж!O4:O10000,H3)+SUMIFS(дтп.заг!A4:A10000,дтп.заг!E4:E10000,B17,дтп.заг!X4:X10000,H3)+SUMIFS(авиа!A4:A9999,авиа!E4:E9999,B17,авиа!N4:N9999,H3)+SUMIFS(самовозг!A4:A10000,самовозг!E4:E10000,B17,самовозг!P4:P10000,H3)+SUMIFS(АСР!A4:A10000,АСР!E4:E10000,B17,АСР!O4:O10000,H3)+SUMIFS(ложный!A4:A10000,ложный!E4:E10000,B17,ложный!N4:N10000,H3)+SUMIFS(ср.сигнал!A4:A10000,ср.сигнал!E4:E10000,B17,ср.сигнал!P4:P10000,H3)+SUMIFS('Прочие выезда'!A4:A10000,'Прочие выезда'!E4:E10000,B17,'Прочие выезда'!P4:P10000,H3)</f>
        <v>0</v>
      </c>
      <c r="I17" s="590">
        <f>SUMIFS(произв!A4:A10000,произв!F4:F10000,B17,произв!U4:U10000,I3)+SUMIFS(торг!A4:A10000,торг!F4:F10000,B17,торг!U4:U10000,I3)+SUMIFS(склад!A4:A10000,склад!F4:F10000,B17,склад!U4:U10000,I3)+SUMIFS('обр '!A4:A10000,'обр '!F4:F10000,B17,'обр '!U4:U10000,I3)+SUMIFS(детс!A4:A10000,детс!F4:F10000,B17,детс!U4:U10000,I3)+SUMIFS(культ!A4:A10000,культ!F4:F10000,B17,культ!U4:U10000,I3)+SUMIFS(спорт!A4:A10000,спорт!F4:F10000,B17,спорт!U4:U10000,I3)+SUMIFS(лечеб!A4:A10000,лечеб!F4:F10000,B17,лечеб!U4:U10000,I3)+SUMIFS(Баня!A4:A10000,Баня!F4:F10000,B17,Баня!U4:U10000,I3)+SUMIFS(Адм!A4:A10000,Адм!F4:F10000,B17,Адм!U4:U10000,I3)+SUMIFS(С.Х!A4:A10000,С.Х!F4:F10000,B17,С.Х!U4:U10000,I3)+SUMIFS(новостр!A4:A10000,новостр!F4:F10000,B17,новостр!T4:T10000,I3)+SUMIFS(авт!A4:A10000,авт!F4:F10000,B17,авт!W4:W10000,I3)+SUMIFS(ЖС!A4:A10000,ЖС!F4:F10000,B17,ЖС!AJ4:AJ10000,I3)+SUMIFS(Лес!A5:A10000,Лес!F5:F10000,B17,Лес!AD5:AD10000,I3)+SUMIFS('степь '!A5:A10000,'степь '!F5:F10000,B17,'степь '!AC5:AC10000,I3)+SUMIFS(Пр.откр.тер!A4:A10000,Пр.откр.тер!F4:F10000,B17,Пр.откр.тер!T4:T10000,I3)+SUMIFS(угар!A5:A10001,угар!F5:F10001,B17,угар!AU5:AU10001,I3)+SUMIFS(задым!A4:A10000,задым!E4:E10000,B17,задым!P4:P10000,I3)+SUMIFS(обр.огнем!A4:A10000,обр.огнем!E4:E10000,B17,обр.огнем!P4:P10000,I3)+SUMIFS(вспыш!A4:A10000,вспыш!E4:E10000,B17,вспыш!P4:P10000,I3)+SUMIFS(КЗ!A4:A10000,КЗ!E4:E10000,B17,КЗ!N4:N10000,I3)+SUMIFS('подгор.пищи '!A4:A10000,'подгор.пищи '!E4:E10000,B17,'подгор.пищи '!P4:P10000,I3)+SUMIFS(Трава!A5:A10000,Трава!E5:E10000,B17,Трава!V5:V10000,I3)+SUMIFS(мусор!A4:A10000,мусор!E4:E10000,B17,мусор!O4:O10000,I3)+SUMIFS(самосозж!A4:A10000,самосозж!E4:E10000,B17,самосозж!O4:O10000,I3)+SUMIFS(дтп.заг!A4:A10000,дтп.заг!E4:E10000,B17,дтп.заг!X4:X10000,I3)+SUMIFS(авиа!A4:A9999,авиа!E4:E9999,B17,авиа!N4:N9999,I3)+SUMIFS(самовозг!A4:A10000,самовозг!E4:E10000,B17,самовозг!P4:P10000,I3)+SUMIFS(АСР!A4:A10000,АСР!E4:E10000,B17,АСР!O4:O10000,I3)+SUMIFS(ложный!A4:A10000,ложный!E4:E10000,B17,ложный!N4:N10000,I3)+SUMIFS(ср.сигнал!A4:A10000,ср.сигнал!E4:E10000,B17,ср.сигнал!P4:P10000,I3)+SUMIFS('Прочие выезда'!A4:A10000,'Прочие выезда'!E4:E10000,B17,'Прочие выезда'!P4:P10000,I3)</f>
        <v>10</v>
      </c>
      <c r="J17" s="590">
        <f>SUMIFS(произв!A4:A10000,произв!F4:F10000,B17,произв!U4:U10000,J3)+SUMIFS(торг!A4:A10000,торг!F4:F10000,B17,торг!U4:U10000,J3)+SUMIFS(склад!A4:A10000,склад!F4:F10000,B17,склад!U4:U10000,J3)+SUMIFS('обр '!A4:A10000,'обр '!F4:F10000,B17,'обр '!U4:U10000,J3)+SUMIFS(детс!A4:A10000,детс!F4:F10000,B17,детс!U4:U10000,J3)+SUMIFS(культ!A4:A10000,культ!F4:F10000,B17,культ!U4:U10000,J3)+SUMIFS(спорт!A4:A10000,спорт!F4:F10000,B17,спорт!U4:U10000,J3)+SUMIFS(лечеб!A4:A10000,лечеб!F4:F10000,B17,лечеб!U4:U10000,J3)+SUMIFS(Баня!A4:A10000,Баня!F4:F10000,B17,Баня!U4:U10000,J3)+SUMIFS(Адм!A4:A10000,Адм!F4:F10000,B17,Адм!U4:U10000,J3)+SUMIFS(С.Х!A4:A10000,С.Х!F4:F10000,B17,С.Х!U4:U10000,J3)+SUMIFS(новостр!A4:A10000,новостр!F4:F10000,B17,новостр!T4:T10000,J3)+SUMIFS(авт!A4:A10000,авт!F4:F10000,B17,авт!W4:W10000,J3)+SUMIFS(ЖС!A4:A10000,ЖС!F4:F10000,B17,ЖС!AJ4:AJ10000,J3)+SUMIFS(Лес!A5:A10000,Лес!F5:F10000,B17,Лес!AD5:AD10000,J3)+SUMIFS('степь '!A5:A10000,'степь '!F5:F10000,B17,'степь '!AC5:AC10000,J3)+SUMIFS(Пр.откр.тер!A4:A10000,Пр.откр.тер!F4:F10000,B17,Пр.откр.тер!T4:T10000,J3)+SUMIFS(угар!A5:A10001,угар!F5:F10001,B17,угар!AU5:AU10001,J3)+SUMIFS(задым!A4:A10000,задым!E4:E10000,B17,задым!P4:P10000,J3)+SUMIFS(обр.огнем!A4:A10000,обр.огнем!E4:E10000,B17,обр.огнем!P4:P10000,J3)+SUMIFS(вспыш!A4:A10000,вспыш!E4:E10000,B17,вспыш!P4:P10000,J3)+SUMIFS(КЗ!A4:A10000,КЗ!E4:E10000,B17,КЗ!N4:N10000,J3)+SUMIFS('подгор.пищи '!A4:A10000,'подгор.пищи '!E4:E10000,B17,'подгор.пищи '!P4:P10000,J3)+SUMIFS(Трава!A5:A10000,Трава!E5:E10000,B17,Трава!V5:V10000,J3)+SUMIFS(мусор!A4:A10000,мусор!E4:E10000,B17,мусор!O4:O10000,J3)+SUMIFS(самосозж!A4:A10000,самосозж!E4:E10000,B17,самосозж!O4:O10000,J3)+SUMIFS(дтп.заг!A4:A10000,дтп.заг!E4:E10000,B17,дтп.заг!X4:X10000,J3)+SUMIFS(авиа!A4:A9999,авиа!E4:E9999,B17,авиа!N4:N9999,J3)+SUMIFS(самовозг!A4:A10000,самовозг!E4:E10000,B17,самовозг!P4:P10000,J3)+SUMIFS(АСР!A4:A10000,АСР!E4:E10000,B17,АСР!O4:O10000,J3)+SUMIFS(ложный!A4:A10000,ложный!E4:E10000,B17,ложный!N4:N10000,J3)+SUMIFS(ср.сигнал!A4:A10000,ср.сигнал!E4:E10000,B17,ср.сигнал!P4:P10000,J3)+SUMIFS('Прочие выезда'!A4:A10000,'Прочие выезда'!E4:E10000,B17,'Прочие выезда'!P4:P10000,J3)</f>
        <v>0</v>
      </c>
      <c r="K17" s="590"/>
      <c r="L17" s="590"/>
    </row>
    <row r="18" spans="1:12" s="585" customFormat="1" ht="15" customHeight="1" thickBot="1">
      <c r="A18" s="1279">
        <v>15</v>
      </c>
      <c r="B18" s="1284" t="s">
        <v>130</v>
      </c>
      <c r="C18" s="2111"/>
      <c r="D18" s="589">
        <f t="shared" si="0"/>
        <v>45</v>
      </c>
      <c r="E18" s="590">
        <f>SUMIFS(произв!A4:A10000,произв!F4:F10000,B18,произв!U4:U10000,E3)+SUMIFS(торг!A4:A10000,торг!F4:F10000,B18,торг!U4:U10000,E3)+SUMIFS(склад!A4:A10000,склад!F4:F10000,B18,склад!U4:U10000,E3)+SUMIFS('обр '!A4:A10000,'обр '!F4:F10000,B18,'обр '!U4:U10000,E3)+SUMIFS(детс!A4:A10000,детс!F4:F10000,B18,детс!U4:U10000,E3)+SUMIFS(культ!A4:A10000,культ!F4:F10000,B18,культ!U4:U10000,E3)+SUMIFS(спорт!A4:A10000,спорт!F4:F10000,B18,спорт!U4:U10000,E3)+SUMIFS(лечеб!A4:A10000,лечеб!F4:F10000,B18,лечеб!U4:U10000,E3)+SUMIFS(Баня!A4:A10000,Баня!F4:F10000,B18,Баня!U4:U10000,E3)+SUMIFS(Адм!A4:A10000,Адм!F4:F10000,B18,Адм!U4:U10000,E3)+SUMIFS(С.Х!A4:A10000,С.Х!F4:F10000,B18,С.Х!U4:U10000,E3)+SUMIFS(новостр!A4:A10000,новостр!F4:F10000,B18,новостр!T4:T10000,E3)+SUMIFS(авт!A4:A10000,авт!F4:F10000,B18,авт!W4:W10000,E3)+SUMIFS(ЖС!A4:A10000,ЖС!F4:F10000,B18,ЖС!AJ4:AJ10000,E3)+SUMIFS(Лес!A5:A10000,Лес!F5:F10000,B18,Лес!AD5:AD10000,E3)+SUMIFS('степь '!A5:A10000,'степь '!F5:F10000,B18,'степь '!AC5:AC10000,E3)+SUMIFS(Пр.откр.тер!A4:A10000,Пр.откр.тер!F4:F10000,B18,Пр.откр.тер!T4:T10000,E3)+SUMIFS(угар!A5:A10001,угар!F5:F10001,B18,угар!AU5:AU10001,E3)+SUMIFS(задым!A4:A10000,задым!E4:E10000,B18,задым!P4:P10000,E3)+SUMIFS(обр.огнем!A4:A10000,обр.огнем!E4:E10000,B18,обр.огнем!P4:P10000,E3)+SUMIFS(вспыш!A4:A10000,вспыш!E4:E10000,B18,вспыш!P4:P10000,E3)+SUMIFS(КЗ!A4:A10000,КЗ!E4:E10000,B18,КЗ!N4:N10000,E3)+SUMIFS('подгор.пищи '!A4:A10000,'подгор.пищи '!E4:E10000,B18,'подгор.пищи '!P4:P10000,E3)+SUMIFS(Трава!A5:A10000,Трава!E5:E10000,B18,Трава!V5:V10000,E3)+SUMIFS(мусор!A4:A10000,мусор!E4:E10000,B18,мусор!O4:O10000,E3)+SUMIFS(самосозж!A4:A10000,самосозж!E4:E10000,B18,самосозж!O4:O10000,E3)+SUMIFS(дтп.заг!A4:A10000,дтп.заг!E4:E10000,B18,дтп.заг!X4:X10000,E3)+SUMIFS(авиа!A4:A9999,авиа!E4:E9999,B18,авиа!N4:N9999,E3)+SUMIFS(самовозг!A4:A10000,самовозг!E4:E10000,B18,самовозг!P4:P10000,E3)+SUMIFS(АСР!A4:A10000,АСР!E4:E10000,B18,АСР!O4:O10000,E3)+SUMIFS(ложный!A4:A10000,ложный!E4:E10000,B18,ложный!N4:N10000,E3)+SUMIFS(ср.сигнал!A4:A10000,ср.сигнал!E4:E10000,B18,ср.сигнал!P4:P10000,E3)+SUMIFS('Прочие выезда'!A4:A10000,'Прочие выезда'!E4:E10000,B18,'Прочие выезда'!P4:P10000,E3)</f>
        <v>16</v>
      </c>
      <c r="F18" s="590">
        <f>SUMIFS(произв!A4:A10000,произв!F4:F10000,B18,произв!U4:U10000,F3)+SUMIFS(торг!A4:A10000,торг!F4:F10000,B18,торг!U4:U10000,F3)+SUMIFS(склад!A4:A10000,склад!F4:F10000,B18,склад!U4:U10000,F3)+SUMIFS('обр '!A4:A10000,'обр '!F4:F10000,B18,'обр '!U4:U10000,F3)+SUMIFS(детс!A4:A10000,детс!F4:F10000,B18,детс!U4:U10000,F3)+SUMIFS(культ!A4:A10000,культ!F4:F10000,B18,культ!U4:U10000,F3)+SUMIFS(спорт!A4:A10000,спорт!F4:F10000,B18,спорт!U4:U10000,F3)+SUMIFS(лечеб!A4:A10000,лечеб!F4:F10000,B18,лечеб!U4:U10000,F3)+SUMIFS(Баня!A4:A10000,Баня!F4:F10000,B18,Баня!U4:U10000,F3)+SUMIFS(Адм!A4:A10000,Адм!F4:F10000,B18,Адм!U4:U10000,F3)+SUMIFS(С.Х!A4:A10000,С.Х!F4:F10000,B18,С.Х!U4:U10000,F3)+SUMIFS(новостр!A4:A10000,новостр!F4:F10000,B18,новостр!T4:T10000,F3)+SUMIFS(авт!A4:A10000,авт!F4:F10000,B18,авт!W4:W10000,F3)+SUMIFS(ЖС!A4:A10000,ЖС!F4:F10000,B18,ЖС!AJ4:AJ10000,F3)+SUMIFS(Лес!A5:A10000,Лес!F5:F10000,B18,Лес!AD5:AD10000,F3)+SUMIFS('степь '!A5:A10000,'степь '!F5:F10000,B18,'степь '!AC5:AC10000,F3)+SUMIFS(Пр.откр.тер!A4:A10000,Пр.откр.тер!F4:F10000,B18,Пр.откр.тер!T4:T10000,F3)+SUMIFS(угар!A5:A10001,угар!F5:F10001,B18,угар!AU5:AU10001,F3)+SUMIFS(задым!A4:A10000,задым!E4:E10000,B18,задым!P4:P10000,F3)+SUMIFS(обр.огнем!A4:A10000,обр.огнем!E4:E10000,B18,обр.огнем!P4:P10000,F3)+SUMIFS(вспыш!A4:A10000,вспыш!E4:E10000,B18,вспыш!P4:P10000,F3)+SUMIFS(КЗ!A4:A10000,КЗ!E4:E10000,B18,КЗ!N4:N10000,F3)+SUMIFS('подгор.пищи '!A4:A10000,'подгор.пищи '!E4:E10000,B18,'подгор.пищи '!P4:P10000,F3)+SUMIFS(Трава!A5:A10000,Трава!E5:E10000,B18,Трава!V5:V10000,F3)+SUMIFS(мусор!A4:A10000,мусор!E4:E10000,B18,мусор!O4:O10000,F3)+SUMIFS(самосозж!A4:A10000,самосозж!E4:E10000,B18,самосозж!O4:O10000,F3)+SUMIFS(дтп.заг!A4:A10000,дтп.заг!E4:E10000,B18,дтп.заг!X4:X10000,F3)+SUMIFS(авиа!A4:A9999,авиа!E4:E9999,B18,авиа!N4:N9999,F3)+SUMIFS(самовозг!A4:A10000,самовозг!E4:E10000,B18,самовозг!P4:P10000,F3)+SUMIFS(АСР!A4:A10000,АСР!E4:E10000,B18,АСР!O4:O10000,F3)+SUMIFS(ложный!A4:A10000,ложный!E4:E10000,B18,ложный!N4:N10000,F3)+SUMIFS(ср.сигнал!A4:A10000,ср.сигнал!E4:E10000,B18,ср.сигнал!P4:P10000,F3)+SUMIFS('Прочие выезда'!A4:A10000,'Прочие выезда'!E4:E10000,B18,'Прочие выезда'!P4:P10000,F3)</f>
        <v>9</v>
      </c>
      <c r="G18" s="590">
        <f>SUMIFS(произв!A4:A10000,произв!F4:F10000,B18,произв!U4:U10000,G3)+SUMIFS(торг!A4:A10000,торг!F4:F10000,B18,торг!U4:U10000,G3)+SUMIFS(склад!A4:A10000,склад!F4:F10000,B18,склад!U4:U10000,G3)+SUMIFS('обр '!A4:A10000,'обр '!F4:F10000,B18,'обр '!U4:U10000,G3)+SUMIFS(детс!A4:A10000,детс!F4:F10000,B18,детс!U4:U10000,G3)+SUMIFS(культ!A4:A10000,культ!F4:F10000,B18,культ!U4:U10000,G3)+SUMIFS(спорт!A4:A10000,спорт!F4:F10000,B18,спорт!U4:U10000,G3)+SUMIFS(лечеб!A4:A10000,лечеб!F4:F10000,B18,лечеб!U4:U10000,G3)+SUMIFS(Баня!A4:A10000,Баня!F4:F10000,B18,Баня!U4:U10000,G3)+SUMIFS(Адм!A4:A10000,Адм!F4:F10000,B18,Адм!U4:U10000,G3)+SUMIFS(С.Х!A4:A10000,С.Х!F4:F10000,B18,С.Х!U4:U10000,G3)+SUMIFS(новостр!A4:A10000,новостр!F4:F10000,B18,новостр!T4:T10000,G3)+SUMIFS(авт!A4:A10000,авт!F4:F10000,B18,авт!W4:W10000,G3)+SUMIFS(ЖС!A4:A10000,ЖС!F4:F10000,B18,ЖС!AJ4:AJ10000,G3)+SUMIFS(Лес!A5:A10000,Лес!F5:F10000,B18,Лес!AD5:AD10000,G3)+SUMIFS('степь '!A5:A10000,'степь '!F5:F10000,B18,'степь '!AC5:AC10000,G3)+SUMIFS(Пр.откр.тер!A4:A10000,Пр.откр.тер!F4:F10000,B18,Пр.откр.тер!T4:T10000,G3)+SUMIFS(угар!A5:A10001,угар!F5:F10001,B18,угар!AU5:AU10001,G3)+SUMIFS(задым!A4:A10000,задым!E4:E10000,B18,задым!P4:P10000,G3)+SUMIFS(обр.огнем!A4:A10000,обр.огнем!E4:E10000,B18,обр.огнем!P4:P10000,G3)+SUMIFS(вспыш!A4:A10000,вспыш!E4:E10000,B18,вспыш!P4:P10000,G3)+SUMIFS(КЗ!A4:A10000,КЗ!E4:E10000,B18,КЗ!N4:N10000,G3)+SUMIFS('подгор.пищи '!A4:A10000,'подгор.пищи '!E4:E10000,B18,'подгор.пищи '!P4:P10000,G3)+SUMIFS(Трава!A5:A10000,Трава!E5:E10000,B18,Трава!V5:V10000,G3)+SUMIFS(мусор!A4:A10000,мусор!E4:E10000,B18,мусор!O4:O10000,G3)+SUMIFS(самосозж!A4:A10000,самосозж!E4:E10000,B18,самосозж!O4:O10000,G3)+SUMIFS(дтп.заг!A4:A10000,дтп.заг!E4:E10000,B18,дтп.заг!X4:X10000,G3)+SUMIFS(авиа!A4:A9999,авиа!E4:E9999,B18,авиа!N4:N9999,G3)+SUMIFS(самовозг!A4:A10000,самовозг!E4:E10000,B18,самовозг!P4:P10000,G3)+SUMIFS(АСР!A4:A10000,АСР!E4:E10000,B18,АСР!O4:O10000,G3)+SUMIFS(ложный!A4:A10000,ложный!E4:E10000,B18,ложный!N4:N10000,G3)+SUMIFS(ср.сигнал!A4:A10000,ср.сигнал!E4:E10000,B18,ср.сигнал!P4:P10000,G3)+SUMIFS('Прочие выезда'!A4:A10000,'Прочие выезда'!E4:E10000,B18,'Прочие выезда'!P4:P10000,G3)</f>
        <v>0</v>
      </c>
      <c r="H18" s="590">
        <f>SUMIFS(произв!A4:A10000,произв!F4:F10000,B18,произв!U4:U10000,H3)+SUMIFS(торг!A4:A10000,торг!F4:F10000,B18,торг!U4:U10000,H3)+SUMIFS(склад!A4:A10000,склад!F4:F10000,B18,склад!U4:U10000,H3)+SUMIFS('обр '!A4:A10000,'обр '!F4:F10000,B18,'обр '!U4:U10000,H3)+SUMIFS(детс!A4:A10000,детс!F4:F10000,B18,детс!U4:U10000,H3)+SUMIFS(культ!A4:A10000,культ!F4:F10000,B18,культ!U4:U10000,H3)+SUMIFS(спорт!A4:A10000,спорт!F4:F10000,B18,спорт!U4:U10000,H3)+SUMIFS(лечеб!A4:A10000,лечеб!F4:F10000,B18,лечеб!U4:U10000,H3)+SUMIFS(Баня!A4:A10000,Баня!F4:F10000,B18,Баня!U4:U10000,H3)+SUMIFS(Адм!A4:A10000,Адм!F4:F10000,B18,Адм!U4:U10000,H3)+SUMIFS(С.Х!A4:A10000,С.Х!F4:F10000,B18,С.Х!U4:U10000,H3)+SUMIFS(новостр!A4:A10000,новостр!F4:F10000,B18,новостр!T4:T10000,H3)+SUMIFS(авт!A4:A10000,авт!F4:F10000,B18,авт!W4:W10000,H3)+SUMIFS(ЖС!A4:A10000,ЖС!F4:F10000,B18,ЖС!AJ4:AJ10000,H3)+SUMIFS(Лес!A5:A10000,Лес!F5:F10000,B18,Лес!AD5:AD10000,H3)+SUMIFS('степь '!A5:A10000,'степь '!F5:F10000,B18,'степь '!AC5:AC10000,H3)+SUMIFS(Пр.откр.тер!A4:A10000,Пр.откр.тер!F4:F10000,B18,Пр.откр.тер!T4:T10000,H3)+SUMIFS(угар!A5:A10001,угар!F5:F10001,B18,угар!AU5:AU10001,H3)+SUMIFS(задым!A4:A10000,задым!E4:E10000,B18,задым!P4:P10000,H3)+SUMIFS(обр.огнем!A4:A10000,обр.огнем!E4:E10000,B18,обр.огнем!P4:P10000,H3)+SUMIFS(вспыш!A4:A10000,вспыш!E4:E10000,B18,вспыш!P4:P10000,H3)+SUMIFS(КЗ!A4:A10000,КЗ!E4:E10000,B18,КЗ!N4:N10000,H3)+SUMIFS('подгор.пищи '!A4:A10000,'подгор.пищи '!E4:E10000,B18,'подгор.пищи '!P4:P10000,H3)+SUMIFS(Трава!A5:A10000,Трава!E5:E10000,B18,Трава!V5:V10000,H3)+SUMIFS(мусор!A4:A10000,мусор!E4:E10000,B18,мусор!O4:O10000,H3)+SUMIFS(самосозж!A4:A10000,самосозж!E4:E10000,B18,самосозж!O4:O10000,H3)+SUMIFS(дтп.заг!A4:A10000,дтп.заг!E4:E10000,B18,дтп.заг!X4:X10000,H3)+SUMIFS(авиа!A4:A9999,авиа!E4:E9999,B18,авиа!N4:N9999,H3)+SUMIFS(самовозг!A4:A10000,самовозг!E4:E10000,B18,самовозг!P4:P10000,H3)+SUMIFS(АСР!A4:A10000,АСР!E4:E10000,B18,АСР!O4:O10000,H3)+SUMIFS(ложный!A4:A10000,ложный!E4:E10000,B18,ложный!N4:N10000,H3)+SUMIFS(ср.сигнал!A4:A10000,ср.сигнал!E4:E10000,B18,ср.сигнал!P4:P10000,H3)+SUMIFS('Прочие выезда'!A4:A10000,'Прочие выезда'!E4:E10000,B18,'Прочие выезда'!P4:P10000,H3)</f>
        <v>3</v>
      </c>
      <c r="I18" s="590">
        <f>SUMIFS(произв!A4:A10000,произв!F4:F10000,B18,произв!U4:U10000,I3)+SUMIFS(торг!A4:A10000,торг!F4:F10000,B18,торг!U4:U10000,I3)+SUMIFS(склад!A4:A10000,склад!F4:F10000,B18,склад!U4:U10000,I3)+SUMIFS('обр '!A4:A10000,'обр '!F4:F10000,B18,'обр '!U4:U10000,I3)+SUMIFS(детс!A4:A10000,детс!F4:F10000,B18,детс!U4:U10000,I3)+SUMIFS(культ!A4:A10000,культ!F4:F10000,B18,культ!U4:U10000,I3)+SUMIFS(спорт!A4:A10000,спорт!F4:F10000,B18,спорт!U4:U10000,I3)+SUMIFS(лечеб!A4:A10000,лечеб!F4:F10000,B18,лечеб!U4:U10000,I3)+SUMIFS(Баня!A4:A10000,Баня!F4:F10000,B18,Баня!U4:U10000,I3)+SUMIFS(Адм!A4:A10000,Адм!F4:F10000,B18,Адм!U4:U10000,I3)+SUMIFS(С.Х!A4:A10000,С.Х!F4:F10000,B18,С.Х!U4:U10000,I3)+SUMIFS(новостр!A4:A10000,новостр!F4:F10000,B18,новостр!T4:T10000,I3)+SUMIFS(авт!A4:A10000,авт!F4:F10000,B18,авт!W4:W10000,I3)+SUMIFS(ЖС!A4:A10000,ЖС!F4:F10000,B18,ЖС!AJ4:AJ10000,I3)+SUMIFS(Лес!A5:A10000,Лес!F5:F10000,B18,Лес!AD5:AD10000,I3)+SUMIFS('степь '!A5:A10000,'степь '!F5:F10000,B18,'степь '!AC5:AC10000,I3)+SUMIFS(Пр.откр.тер!A4:A10000,Пр.откр.тер!F4:F10000,B18,Пр.откр.тер!T4:T10000,I3)+SUMIFS(угар!A5:A10001,угар!F5:F10001,B18,угар!AU5:AU10001,I3)+SUMIFS(задым!A4:A10000,задым!E4:E10000,B18,задым!P4:P10000,I3)+SUMIFS(обр.огнем!A4:A10000,обр.огнем!E4:E10000,B18,обр.огнем!P4:P10000,I3)+SUMIFS(вспыш!A4:A10000,вспыш!E4:E10000,B18,вспыш!P4:P10000,I3)+SUMIFS(КЗ!A4:A10000,КЗ!E4:E10000,B18,КЗ!N4:N10000,I3)+SUMIFS('подгор.пищи '!A4:A10000,'подгор.пищи '!E4:E10000,B18,'подгор.пищи '!P4:P10000,I3)+SUMIFS(Трава!A5:A10000,Трава!E5:E10000,B18,Трава!V5:V10000,I3)+SUMIFS(мусор!A4:A10000,мусор!E4:E10000,B18,мусор!O4:O10000,I3)+SUMIFS(самосозж!A4:A10000,самосозж!E4:E10000,B18,самосозж!O4:O10000,I3)+SUMIFS(дтп.заг!A4:A10000,дтп.заг!E4:E10000,B18,дтп.заг!X4:X10000,I3)+SUMIFS(авиа!A4:A9999,авиа!E4:E9999,B18,авиа!N4:N9999,I3)+SUMIFS(самовозг!A4:A10000,самовозг!E4:E10000,B18,самовозг!P4:P10000,I3)+SUMIFS(АСР!A4:A10000,АСР!E4:E10000,B18,АСР!O4:O10000,I3)+SUMIFS(ложный!A4:A10000,ложный!E4:E10000,B18,ложный!N4:N10000,I3)+SUMIFS(ср.сигнал!A4:A10000,ср.сигнал!E4:E10000,B18,ср.сигнал!P4:P10000,I3)+SUMIFS('Прочие выезда'!A4:A10000,'Прочие выезда'!E4:E10000,B18,'Прочие выезда'!P4:P10000,I3)</f>
        <v>17</v>
      </c>
      <c r="J18" s="590">
        <f>SUMIFS(произв!A4:A10000,произв!F4:F10000,B18,произв!U4:U10000,J3)+SUMIFS(торг!A4:A10000,торг!F4:F10000,B18,торг!U4:U10000,J3)+SUMIFS(склад!A4:A10000,склад!F4:F10000,B18,склад!U4:U10000,J3)+SUMIFS('обр '!A4:A10000,'обр '!F4:F10000,B18,'обр '!U4:U10000,J3)+SUMIFS(детс!A4:A10000,детс!F4:F10000,B18,детс!U4:U10000,J3)+SUMIFS(культ!A4:A10000,культ!F4:F10000,B18,культ!U4:U10000,J3)+SUMIFS(спорт!A4:A10000,спорт!F4:F10000,B18,спорт!U4:U10000,J3)+SUMIFS(лечеб!A4:A10000,лечеб!F4:F10000,B18,лечеб!U4:U10000,J3)+SUMIFS(Баня!A4:A10000,Баня!F4:F10000,B18,Баня!U4:U10000,J3)+SUMIFS(Адм!A4:A10000,Адм!F4:F10000,B18,Адм!U4:U10000,J3)+SUMIFS(С.Х!A4:A10000,С.Х!F4:F10000,B18,С.Х!U4:U10000,J3)+SUMIFS(новостр!A4:A10000,новостр!F4:F10000,B18,новостр!T4:T10000,J3)+SUMIFS(авт!A4:A10000,авт!F4:F10000,B18,авт!W4:W10000,J3)+SUMIFS(ЖС!A4:A10000,ЖС!F4:F10000,B18,ЖС!AJ4:AJ10000,J3)+SUMIFS(Лес!A5:A10000,Лес!F5:F10000,B18,Лес!AD5:AD10000,J3)+SUMIFS('степь '!A5:A10000,'степь '!F5:F10000,B18,'степь '!AC5:AC10000,J3)+SUMIFS(Пр.откр.тер!A4:A10000,Пр.откр.тер!F4:F10000,B18,Пр.откр.тер!T4:T10000,J3)+SUMIFS(угар!A5:A10001,угар!F5:F10001,B18,угар!AU5:AU10001,J3)+SUMIFS(задым!A4:A10000,задым!E4:E10000,B18,задым!P4:P10000,J3)+SUMIFS(обр.огнем!A4:A10000,обр.огнем!E4:E10000,B18,обр.огнем!P4:P10000,J3)+SUMIFS(вспыш!A4:A10000,вспыш!E4:E10000,B18,вспыш!P4:P10000,J3)+SUMIFS(КЗ!A4:A10000,КЗ!E4:E10000,B18,КЗ!N4:N10000,J3)+SUMIFS('подгор.пищи '!A4:A10000,'подгор.пищи '!E4:E10000,B18,'подгор.пищи '!P4:P10000,J3)+SUMIFS(Трава!A5:A10000,Трава!E5:E10000,B18,Трава!V5:V10000,J3)+SUMIFS(мусор!A4:A10000,мусор!E4:E10000,B18,мусор!O4:O10000,J3)+SUMIFS(самосозж!A4:A10000,самосозж!E4:E10000,B18,самосозж!O4:O10000,J3)+SUMIFS(дтп.заг!A4:A10000,дтп.заг!E4:E10000,B18,дтп.заг!X4:X10000,J3)+SUMIFS(авиа!A4:A9999,авиа!E4:E9999,B18,авиа!N4:N9999,J3)+SUMIFS(самовозг!A4:A10000,самовозг!E4:E10000,B18,самовозг!P4:P10000,J3)+SUMIFS(АСР!A4:A10000,АСР!E4:E10000,B18,АСР!O4:O10000,J3)+SUMIFS(ложный!A4:A10000,ложный!E4:E10000,B18,ложный!N4:N10000,J3)+SUMIFS(ср.сигнал!A4:A10000,ср.сигнал!E4:E10000,B18,ср.сигнал!P4:P10000,J3)+SUMIFS('Прочие выезда'!A4:A10000,'Прочие выезда'!E4:E10000,B18,'Прочие выезда'!P4:P10000,J3)</f>
        <v>0</v>
      </c>
      <c r="K18" s="590"/>
      <c r="L18" s="590"/>
    </row>
    <row r="19" spans="1:12" s="586" customFormat="1" ht="15" customHeight="1" thickBot="1">
      <c r="A19" s="1279">
        <v>16</v>
      </c>
      <c r="B19" s="1284" t="s">
        <v>134</v>
      </c>
      <c r="C19" s="2111"/>
      <c r="D19" s="589">
        <f t="shared" si="0"/>
        <v>13</v>
      </c>
      <c r="E19" s="590">
        <f>SUMIFS(произв!A4:A10000,произв!F4:F10000,B19,произв!U4:U10000,E3)+SUMIFS(торг!A4:A10000,торг!F4:F10000,B19,торг!U4:U10000,E3)+SUMIFS(склад!A4:A10000,склад!F4:F10000,B19,склад!U4:U10000,E3)+SUMIFS('обр '!A4:A10000,'обр '!F4:F10000,B19,'обр '!U4:U10000,E3)+SUMIFS(детс!A4:A10000,детс!F4:F10000,B19,детс!U4:U10000,E3)+SUMIFS(культ!A4:A10000,культ!F4:F10000,B19,культ!U4:U10000,E3)+SUMIFS(спорт!A4:A10000,спорт!F4:F10000,B19,спорт!U4:U10000,E3)+SUMIFS(лечеб!A4:A10000,лечеб!F4:F10000,B19,лечеб!U4:U10000,E3)+SUMIFS(Баня!A4:A10000,Баня!F4:F10000,B19,Баня!U4:U10000,E3)+SUMIFS(Адм!A4:A10000,Адм!F4:F10000,B19,Адм!U4:U10000,E3)+SUMIFS(С.Х!A4:A10000,С.Х!F4:F10000,B19,С.Х!U4:U10000,E3)+SUMIFS(новостр!A4:A10000,новостр!F4:F10000,B19,новостр!T4:T10000,E3)+SUMIFS(авт!A4:A10000,авт!F4:F10000,B19,авт!W4:W10000,E3)+SUMIFS(ЖС!A4:A10000,ЖС!F4:F10000,B19,ЖС!AJ4:AJ10000,E3)+SUMIFS(Лес!A5:A10000,Лес!F5:F10000,B19,Лес!AD5:AD10000,E3)+SUMIFS('степь '!A5:A10000,'степь '!F5:F10000,B19,'степь '!AC5:AC10000,E3)+SUMIFS(Пр.откр.тер!A4:A10000,Пр.откр.тер!F4:F10000,B19,Пр.откр.тер!T4:T10000,E3)+SUMIFS(угар!A5:A10001,угар!F5:F10001,B19,угар!AU5:AU10001,E3)+SUMIFS(задым!A4:A10000,задым!E4:E10000,B19,задым!P4:P10000,E3)+SUMIFS(обр.огнем!A4:A10000,обр.огнем!E4:E10000,B19,обр.огнем!P4:P10000,E3)+SUMIFS(вспыш!A4:A10000,вспыш!E4:E10000,B19,вспыш!P4:P10000,E3)+SUMIFS(КЗ!A4:A10000,КЗ!E4:E10000,B19,КЗ!N4:N10000,E3)+SUMIFS('подгор.пищи '!A4:A10000,'подгор.пищи '!E4:E10000,B19,'подгор.пищи '!P4:P10000,E3)+SUMIFS(Трава!A5:A10000,Трава!E5:E10000,B19,Трава!V5:V10000,E3)+SUMIFS(мусор!A4:A10000,мусор!E4:E10000,B19,мусор!O4:O10000,E3)+SUMIFS(самосозж!A4:A10000,самосозж!E4:E10000,B19,самосозж!O4:O10000,E3)+SUMIFS(дтп.заг!A4:A10000,дтп.заг!E4:E10000,B19,дтп.заг!X4:X10000,E3)+SUMIFS(авиа!A4:A9999,авиа!E4:E9999,B19,авиа!N4:N9999,E3)+SUMIFS(самовозг!A4:A10000,самовозг!E4:E10000,B19,самовозг!P4:P10000,E3)+SUMIFS(АСР!A4:A10000,АСР!E4:E10000,B19,АСР!O4:O10000,E3)+SUMIFS(ложный!A4:A10000,ложный!E4:E10000,B19,ложный!N4:N10000,E3)+SUMIFS(ср.сигнал!A4:A10000,ср.сигнал!E4:E10000,B19,ср.сигнал!P4:P10000,E3)+SUMIFS('Прочие выезда'!A4:A10000,'Прочие выезда'!E4:E10000,B19,'Прочие выезда'!P4:P10000,E3)</f>
        <v>6</v>
      </c>
      <c r="F19" s="590">
        <f>SUMIFS(произв!A4:A10000,произв!F4:F10000,B19,произв!U4:U10000,F3)+SUMIFS(торг!A4:A10000,торг!F4:F10000,B19,торг!U4:U10000,F3)+SUMIFS(склад!A4:A10000,склад!F4:F10000,B19,склад!U4:U10000,F3)+SUMIFS('обр '!A4:A10000,'обр '!F4:F10000,B19,'обр '!U4:U10000,F3)+SUMIFS(детс!A4:A10000,детс!F4:F10000,B19,детс!U4:U10000,F3)+SUMIFS(культ!A4:A10000,культ!F4:F10000,B19,культ!U4:U10000,F3)+SUMIFS(спорт!A4:A10000,спорт!F4:F10000,B19,спорт!U4:U10000,F3)+SUMIFS(лечеб!A4:A10000,лечеб!F4:F10000,B19,лечеб!U4:U10000,F3)+SUMIFS(Баня!A4:A10000,Баня!F4:F10000,B19,Баня!U4:U10000,F3)+SUMIFS(Адм!A4:A10000,Адм!F4:F10000,B19,Адм!U4:U10000,F3)+SUMIFS(С.Х!A4:A10000,С.Х!F4:F10000,B19,С.Х!U4:U10000,F3)+SUMIFS(новостр!A4:A10000,новостр!F4:F10000,B19,новостр!T4:T10000,F3)+SUMIFS(авт!A4:A10000,авт!F4:F10000,B19,авт!W4:W10000,F3)+SUMIFS(ЖС!A4:A10000,ЖС!F4:F10000,B19,ЖС!AJ4:AJ10000,F3)+SUMIFS(Лес!A5:A10000,Лес!F5:F10000,B19,Лес!AD5:AD10000,F3)+SUMIFS('степь '!A5:A10000,'степь '!F5:F10000,B19,'степь '!AC5:AC10000,F3)+SUMIFS(Пр.откр.тер!A4:A10000,Пр.откр.тер!F4:F10000,B19,Пр.откр.тер!T4:T10000,F3)+SUMIFS(угар!A5:A10001,угар!F5:F10001,B19,угар!AU5:AU10001,F3)+SUMIFS(задым!A4:A10000,задым!E4:E10000,B19,задым!P4:P10000,F3)+SUMIFS(обр.огнем!A4:A10000,обр.огнем!E4:E10000,B19,обр.огнем!P4:P10000,F3)+SUMIFS(вспыш!A4:A10000,вспыш!E4:E10000,B19,вспыш!P4:P10000,F3)+SUMIFS(КЗ!A4:A10000,КЗ!E4:E10000,B19,КЗ!N4:N10000,F3)+SUMIFS('подгор.пищи '!A4:A10000,'подгор.пищи '!E4:E10000,B19,'подгор.пищи '!P4:P10000,F3)+SUMIFS(Трава!A5:A10000,Трава!E5:E10000,B19,Трава!V5:V10000,F3)+SUMIFS(мусор!A4:A10000,мусор!E4:E10000,B19,мусор!O4:O10000,F3)+SUMIFS(самосозж!A4:A10000,самосозж!E4:E10000,B19,самосозж!O4:O10000,F3)+SUMIFS(дтп.заг!A4:A10000,дтп.заг!E4:E10000,B19,дтп.заг!X4:X10000,F3)+SUMIFS(авиа!A4:A9999,авиа!E4:E9999,B19,авиа!N4:N9999,F3)+SUMIFS(самовозг!A4:A10000,самовозг!E4:E10000,B19,самовозг!P4:P10000,F3)+SUMIFS(АСР!A4:A10000,АСР!E4:E10000,B19,АСР!O4:O10000,F3)+SUMIFS(ложный!A4:A10000,ложный!E4:E10000,B19,ложный!N4:N10000,F3)+SUMIFS(ср.сигнал!A4:A10000,ср.сигнал!E4:E10000,B19,ср.сигнал!P4:P10000,F3)+SUMIFS('Прочие выезда'!A4:A10000,'Прочие выезда'!E4:E10000,B19,'Прочие выезда'!P4:P10000,F3)</f>
        <v>4</v>
      </c>
      <c r="G19" s="590">
        <f>SUMIFS(произв!A4:A10000,произв!F4:F10000,B19,произв!U4:U10000,G3)+SUMIFS(торг!A4:A10000,торг!F4:F10000,B19,торг!U4:U10000,G3)+SUMIFS(склад!A4:A10000,склад!F4:F10000,B19,склад!U4:U10000,G3)+SUMIFS('обр '!A4:A10000,'обр '!F4:F10000,B19,'обр '!U4:U10000,G3)+SUMIFS(детс!A4:A10000,детс!F4:F10000,B19,детс!U4:U10000,G3)+SUMIFS(культ!A4:A10000,культ!F4:F10000,B19,культ!U4:U10000,G3)+SUMIFS(спорт!A4:A10000,спорт!F4:F10000,B19,спорт!U4:U10000,G3)+SUMIFS(лечеб!A4:A10000,лечеб!F4:F10000,B19,лечеб!U4:U10000,G3)+SUMIFS(Баня!A4:A10000,Баня!F4:F10000,B19,Баня!U4:U10000,G3)+SUMIFS(Адм!A4:A10000,Адм!F4:F10000,B19,Адм!U4:U10000,G3)+SUMIFS(С.Х!A4:A10000,С.Х!F4:F10000,B19,С.Х!U4:U10000,G3)+SUMIFS(новостр!A4:A10000,новостр!F4:F10000,B19,новостр!T4:T10000,G3)+SUMIFS(авт!A4:A10000,авт!F4:F10000,B19,авт!W4:W10000,G3)+SUMIFS(ЖС!A4:A10000,ЖС!F4:F10000,B19,ЖС!AJ4:AJ10000,G3)+SUMIFS(Лес!A5:A10000,Лес!F5:F10000,B19,Лес!AD5:AD10000,G3)+SUMIFS('степь '!A5:A10000,'степь '!F5:F10000,B19,'степь '!AC5:AC10000,G3)+SUMIFS(Пр.откр.тер!A4:A10000,Пр.откр.тер!F4:F10000,B19,Пр.откр.тер!T4:T10000,G3)+SUMIFS(угар!A5:A10001,угар!F5:F10001,B19,угар!AU5:AU10001,G3)+SUMIFS(задым!A4:A10000,задым!E4:E10000,B19,задым!P4:P10000,G3)+SUMIFS(обр.огнем!A4:A10000,обр.огнем!E4:E10000,B19,обр.огнем!P4:P10000,G3)+SUMIFS(вспыш!A4:A10000,вспыш!E4:E10000,B19,вспыш!P4:P10000,G3)+SUMIFS(КЗ!A4:A10000,КЗ!E4:E10000,B19,КЗ!N4:N10000,G3)+SUMIFS('подгор.пищи '!A4:A10000,'подгор.пищи '!E4:E10000,B19,'подгор.пищи '!P4:P10000,G3)+SUMIFS(Трава!A5:A10000,Трава!E5:E10000,B19,Трава!V5:V10000,G3)+SUMIFS(мусор!A4:A10000,мусор!E4:E10000,B19,мусор!O4:O10000,G3)+SUMIFS(самосозж!A4:A10000,самосозж!E4:E10000,B19,самосозж!O4:O10000,G3)+SUMIFS(дтп.заг!A4:A10000,дтп.заг!E4:E10000,B19,дтп.заг!X4:X10000,G3)+SUMIFS(авиа!A4:A9999,авиа!E4:E9999,B19,авиа!N4:N9999,G3)+SUMIFS(самовозг!A4:A10000,самовозг!E4:E10000,B19,самовозг!P4:P10000,G3)+SUMIFS(АСР!A4:A10000,АСР!E4:E10000,B19,АСР!O4:O10000,G3)+SUMIFS(ложный!A4:A10000,ложный!E4:E10000,B19,ложный!N4:N10000,G3)+SUMIFS(ср.сигнал!A4:A10000,ср.сигнал!E4:E10000,B19,ср.сигнал!P4:P10000,G3)+SUMIFS('Прочие выезда'!A4:A10000,'Прочие выезда'!E4:E10000,B19,'Прочие выезда'!P4:P10000,G3)</f>
        <v>0</v>
      </c>
      <c r="H19" s="590">
        <f>SUMIFS(произв!A4:A10000,произв!F4:F10000,B19,произв!U4:U10000,H3)+SUMIFS(торг!A4:A10000,торг!F4:F10000,B19,торг!U4:U10000,H3)+SUMIFS(склад!A4:A10000,склад!F4:F10000,B19,склад!U4:U10000,H3)+SUMIFS('обр '!A4:A10000,'обр '!F4:F10000,B19,'обр '!U4:U10000,H3)+SUMIFS(детс!A4:A10000,детс!F4:F10000,B19,детс!U4:U10000,H3)+SUMIFS(культ!A4:A10000,культ!F4:F10000,B19,культ!U4:U10000,H3)+SUMIFS(спорт!A4:A10000,спорт!F4:F10000,B19,спорт!U4:U10000,H3)+SUMIFS(лечеб!A4:A10000,лечеб!F4:F10000,B19,лечеб!U4:U10000,H3)+SUMIFS(Баня!A4:A10000,Баня!F4:F10000,B19,Баня!U4:U10000,H3)+SUMIFS(Адм!A4:A10000,Адм!F4:F10000,B19,Адм!U4:U10000,H3)+SUMIFS(С.Х!A4:A10000,С.Х!F4:F10000,B19,С.Х!U4:U10000,H3)+SUMIFS(новостр!A4:A10000,новостр!F4:F10000,B19,новостр!T4:T10000,H3)+SUMIFS(авт!A4:A10000,авт!F4:F10000,B19,авт!W4:W10000,H3)+SUMIFS(ЖС!A4:A10000,ЖС!F4:F10000,B19,ЖС!AJ4:AJ10000,H3)+SUMIFS(Лес!A5:A10000,Лес!F5:F10000,B19,Лес!AD5:AD10000,H3)+SUMIFS('степь '!A5:A10000,'степь '!F5:F10000,B19,'степь '!AC5:AC10000,H3)+SUMIFS(Пр.откр.тер!A4:A10000,Пр.откр.тер!F4:F10000,B19,Пр.откр.тер!T4:T10000,H3)+SUMIFS(угар!A5:A10001,угар!F5:F10001,B19,угар!AU5:AU10001,H3)+SUMIFS(задым!A4:A10000,задым!E4:E10000,B19,задым!P4:P10000,H3)+SUMIFS(обр.огнем!A4:A10000,обр.огнем!E4:E10000,B19,обр.огнем!P4:P10000,H3)+SUMIFS(вспыш!A4:A10000,вспыш!E4:E10000,B19,вспыш!P4:P10000,H3)+SUMIFS(КЗ!A4:A10000,КЗ!E4:E10000,B19,КЗ!N4:N10000,H3)+SUMIFS('подгор.пищи '!A4:A10000,'подгор.пищи '!E4:E10000,B19,'подгор.пищи '!P4:P10000,H3)+SUMIFS(Трава!A5:A10000,Трава!E5:E10000,B19,Трава!V5:V10000,H3)+SUMIFS(мусор!A4:A10000,мусор!E4:E10000,B19,мусор!O4:O10000,H3)+SUMIFS(самосозж!A4:A10000,самосозж!E4:E10000,B19,самосозж!O4:O10000,H3)+SUMIFS(дтп.заг!A4:A10000,дтп.заг!E4:E10000,B19,дтп.заг!X4:X10000,H3)+SUMIFS(авиа!A4:A9999,авиа!E4:E9999,B19,авиа!N4:N9999,H3)+SUMIFS(самовозг!A4:A10000,самовозг!E4:E10000,B19,самовозг!P4:P10000,H3)+SUMIFS(АСР!A4:A10000,АСР!E4:E10000,B19,АСР!O4:O10000,H3)+SUMIFS(ложный!A4:A10000,ложный!E4:E10000,B19,ложный!N4:N10000,H3)+SUMIFS(ср.сигнал!A4:A10000,ср.сигнал!E4:E10000,B19,ср.сигнал!P4:P10000,H3)+SUMIFS('Прочие выезда'!A4:A10000,'Прочие выезда'!E4:E10000,B19,'Прочие выезда'!P4:P10000,H3)</f>
        <v>0</v>
      </c>
      <c r="I19" s="590">
        <f>SUMIFS(произв!A4:A10000,произв!F4:F10000,B19,произв!U4:U10000,I3)+SUMIFS(торг!A4:A10000,торг!F4:F10000,B19,торг!U4:U10000,I3)+SUMIFS(склад!A4:A10000,склад!F4:F10000,B19,склад!U4:U10000,I3)+SUMIFS('обр '!A4:A10000,'обр '!F4:F10000,B19,'обр '!U4:U10000,I3)+SUMIFS(детс!A4:A10000,детс!F4:F10000,B19,детс!U4:U10000,I3)+SUMIFS(культ!A4:A10000,культ!F4:F10000,B19,культ!U4:U10000,I3)+SUMIFS(спорт!A4:A10000,спорт!F4:F10000,B19,спорт!U4:U10000,I3)+SUMIFS(лечеб!A4:A10000,лечеб!F4:F10000,B19,лечеб!U4:U10000,I3)+SUMIFS(Баня!A4:A10000,Баня!F4:F10000,B19,Баня!U4:U10000,I3)+SUMIFS(Адм!A4:A10000,Адм!F4:F10000,B19,Адм!U4:U10000,I3)+SUMIFS(С.Х!A4:A10000,С.Х!F4:F10000,B19,С.Х!U4:U10000,I3)+SUMIFS(новостр!A4:A10000,новостр!F4:F10000,B19,новостр!T4:T10000,I3)+SUMIFS(авт!A4:A10000,авт!F4:F10000,B19,авт!W4:W10000,I3)+SUMIFS(ЖС!A4:A10000,ЖС!F4:F10000,B19,ЖС!AJ4:AJ10000,I3)+SUMIFS(Лес!A5:A10000,Лес!F5:F10000,B19,Лес!AD5:AD10000,I3)+SUMIFS('степь '!A5:A10000,'степь '!F5:F10000,B19,'степь '!AC5:AC10000,I3)+SUMIFS(Пр.откр.тер!A4:A10000,Пр.откр.тер!F4:F10000,B19,Пр.откр.тер!T4:T10000,I3)+SUMIFS(угар!A5:A10001,угар!F5:F10001,B19,угар!AU5:AU10001,I3)+SUMIFS(задым!A4:A10000,задым!E4:E10000,B19,задым!P4:P10000,I3)+SUMIFS(обр.огнем!A4:A10000,обр.огнем!E4:E10000,B19,обр.огнем!P4:P10000,I3)+SUMIFS(вспыш!A4:A10000,вспыш!E4:E10000,B19,вспыш!P4:P10000,I3)+SUMIFS(КЗ!A4:A10000,КЗ!E4:E10000,B19,КЗ!N4:N10000,I3)+SUMIFS('подгор.пищи '!A4:A10000,'подгор.пищи '!E4:E10000,B19,'подгор.пищи '!P4:P10000,I3)+SUMIFS(Трава!A5:A10000,Трава!E5:E10000,B19,Трава!V5:V10000,I3)+SUMIFS(мусор!A4:A10000,мусор!E4:E10000,B19,мусор!O4:O10000,I3)+SUMIFS(самосозж!A4:A10000,самосозж!E4:E10000,B19,самосозж!O4:O10000,I3)+SUMIFS(дтп.заг!A4:A10000,дтп.заг!E4:E10000,B19,дтп.заг!X4:X10000,I3)+SUMIFS(авиа!A4:A9999,авиа!E4:E9999,B19,авиа!N4:N9999,I3)+SUMIFS(самовозг!A4:A10000,самовозг!E4:E10000,B19,самовозг!P4:P10000,I3)+SUMIFS(АСР!A4:A10000,АСР!E4:E10000,B19,АСР!O4:O10000,I3)+SUMIFS(ложный!A4:A10000,ложный!E4:E10000,B19,ложный!N4:N10000,I3)+SUMIFS(ср.сигнал!A4:A10000,ср.сигнал!E4:E10000,B19,ср.сигнал!P4:P10000,I3)+SUMIFS('Прочие выезда'!A4:A10000,'Прочие выезда'!E4:E10000,B19,'Прочие выезда'!P4:P10000,I3)</f>
        <v>2</v>
      </c>
      <c r="J19" s="590">
        <f>SUMIFS(произв!A4:A10000,произв!F4:F10000,B19,произв!U4:U10000,J3)+SUMIFS(торг!A4:A10000,торг!F4:F10000,B19,торг!U4:U10000,J3)+SUMIFS(склад!A4:A10000,склад!F4:F10000,B19,склад!U4:U10000,J3)+SUMIFS('обр '!A4:A10000,'обр '!F4:F10000,B19,'обр '!U4:U10000,J3)+SUMIFS(детс!A4:A10000,детс!F4:F10000,B19,детс!U4:U10000,J3)+SUMIFS(культ!A4:A10000,культ!F4:F10000,B19,культ!U4:U10000,J3)+SUMIFS(спорт!A4:A10000,спорт!F4:F10000,B19,спорт!U4:U10000,J3)+SUMIFS(лечеб!A4:A10000,лечеб!F4:F10000,B19,лечеб!U4:U10000,J3)+SUMIFS(Баня!A4:A10000,Баня!F4:F10000,B19,Баня!U4:U10000,J3)+SUMIFS(Адм!A4:A10000,Адм!F4:F10000,B19,Адм!U4:U10000,J3)+SUMIFS(С.Х!A4:A10000,С.Х!F4:F10000,B19,С.Х!U4:U10000,J3)+SUMIFS(новостр!A4:A10000,новостр!F4:F10000,B19,новостр!T4:T10000,J3)+SUMIFS(авт!A4:A10000,авт!F4:F10000,B19,авт!W4:W10000,J3)+SUMIFS(ЖС!A4:A10000,ЖС!F4:F10000,B19,ЖС!AJ4:AJ10000,J3)+SUMIFS(Лес!A5:A10000,Лес!F5:F10000,B19,Лес!AD5:AD10000,J3)+SUMIFS('степь '!A5:A10000,'степь '!F5:F10000,B19,'степь '!AC5:AC10000,J3)+SUMIFS(Пр.откр.тер!A4:A10000,Пр.откр.тер!F4:F10000,B19,Пр.откр.тер!T4:T10000,J3)+SUMIFS(угар!A5:A10001,угар!F5:F10001,B19,угар!AU5:AU10001,J3)+SUMIFS(задым!A4:A10000,задым!E4:E10000,B19,задым!P4:P10000,J3)+SUMIFS(обр.огнем!A4:A10000,обр.огнем!E4:E10000,B19,обр.огнем!P4:P10000,J3)+SUMIFS(вспыш!A4:A10000,вспыш!E4:E10000,B19,вспыш!P4:P10000,J3)+SUMIFS(КЗ!A4:A10000,КЗ!E4:E10000,B19,КЗ!N4:N10000,J3)+SUMIFS('подгор.пищи '!A4:A10000,'подгор.пищи '!E4:E10000,B19,'подгор.пищи '!P4:P10000,J3)+SUMIFS(Трава!A5:A10000,Трава!E5:E10000,B19,Трава!V5:V10000,J3)+SUMIFS(мусор!A4:A10000,мусор!E4:E10000,B19,мусор!O4:O10000,J3)+SUMIFS(самосозж!A4:A10000,самосозж!E4:E10000,B19,самосозж!O4:O10000,J3)+SUMIFS(дтп.заг!A4:A10000,дтп.заг!E4:E10000,B19,дтп.заг!X4:X10000,J3)+SUMIFS(авиа!A4:A9999,авиа!E4:E9999,B19,авиа!N4:N9999,J3)+SUMIFS(самовозг!A4:A10000,самовозг!E4:E10000,B19,самовозг!P4:P10000,J3)+SUMIFS(АСР!A4:A10000,АСР!E4:E10000,B19,АСР!O4:O10000,J3)+SUMIFS(ложный!A4:A10000,ложный!E4:E10000,B19,ложный!N4:N10000,J3)+SUMIFS(ср.сигнал!A4:A10000,ср.сигнал!E4:E10000,B19,ср.сигнал!P4:P10000,J3)+SUMIFS('Прочие выезда'!A4:A10000,'Прочие выезда'!E4:E10000,B19,'Прочие выезда'!P4:P10000,J3)</f>
        <v>1</v>
      </c>
      <c r="K19" s="590"/>
      <c r="L19" s="590"/>
    </row>
    <row r="20" spans="1:12" s="585" customFormat="1" ht="15" customHeight="1" thickBot="1">
      <c r="A20" s="1279">
        <v>17</v>
      </c>
      <c r="B20" s="1284" t="s">
        <v>128</v>
      </c>
      <c r="C20" s="2111"/>
      <c r="D20" s="589">
        <f t="shared" si="0"/>
        <v>63</v>
      </c>
      <c r="E20" s="590">
        <f>SUMIFS(произв!A4:A10000,произв!F4:F10000,B20,произв!U4:U10000,E3)+SUMIFS(торг!A4:A10000,торг!F4:F10000,B20,торг!U4:U10000,E3)+SUMIFS(склад!A4:A10000,склад!F4:F10000,B20,склад!U4:U10000,E3)+SUMIFS('обр '!A4:A10000,'обр '!F4:F10000,B20,'обр '!U4:U10000,E3)+SUMIFS(детс!A4:A10000,детс!F4:F10000,B20,детс!U4:U10000,E3)+SUMIFS(культ!A4:A10000,культ!F4:F10000,B20,культ!U4:U10000,E3)+SUMIFS(спорт!A4:A10000,спорт!F4:F10000,B20,спорт!U4:U10000,E3)+SUMIFS(лечеб!A4:A10000,лечеб!F4:F10000,B20,лечеб!U4:U10000,E3)+SUMIFS(Баня!A4:A10000,Баня!F4:F10000,B20,Баня!U4:U10000,E3)+SUMIFS(Адм!A4:A10000,Адм!F4:F10000,B20,Адм!U4:U10000,E3)+SUMIFS(С.Х!A4:A10000,С.Х!F4:F10000,B20,С.Х!U4:U10000,E3)+SUMIFS(новостр!A4:A10000,новостр!F4:F10000,B20,новостр!T4:T10000,E3)+SUMIFS(авт!A4:A10000,авт!F4:F10000,B20,авт!W4:W10000,E3)+SUMIFS(ЖС!A4:A10000,ЖС!F4:F10000,B20,ЖС!AJ4:AJ10000,E3)+SUMIFS(Лес!A5:A10000,Лес!F5:F10000,B20,Лес!AD5:AD10000,E3)+SUMIFS('степь '!A5:A10000,'степь '!F5:F10000,B20,'степь '!AC5:AC10000,E3)+SUMIFS(Пр.откр.тер!A4:A10000,Пр.откр.тер!F4:F10000,B20,Пр.откр.тер!T4:T10000,E3)+SUMIFS(угар!A5:A10001,угар!F5:F10001,B20,угар!AU5:AU10001,E3)+SUMIFS(задым!A4:A10000,задым!E4:E10000,B20,задым!P4:P10000,E3)+SUMIFS(обр.огнем!A4:A10000,обр.огнем!E4:E10000,B20,обр.огнем!P4:P10000,E3)+SUMIFS(вспыш!A4:A10000,вспыш!E4:E10000,B20,вспыш!P4:P10000,E3)+SUMIFS(КЗ!A4:A10000,КЗ!E4:E10000,B20,КЗ!N4:N10000,E3)+SUMIFS('подгор.пищи '!A4:A10000,'подгор.пищи '!E4:E10000,B20,'подгор.пищи '!P4:P10000,E3)+SUMIFS(Трава!A5:A10000,Трава!E5:E10000,B20,Трава!V5:V10000,E3)+SUMIFS(мусор!A4:A10000,мусор!E4:E10000,B20,мусор!O4:O10000,E3)+SUMIFS(самосозж!A4:A10000,самосозж!E4:E10000,B20,самосозж!O4:O10000,E3)+SUMIFS(дтп.заг!A4:A10000,дтп.заг!E4:E10000,B20,дтп.заг!X4:X10000,E3)+SUMIFS(авиа!A4:A9999,авиа!E4:E9999,B20,авиа!N4:N9999,E3)+SUMIFS(самовозг!A4:A10000,самовозг!E4:E10000,B20,самовозг!P4:P10000,E3)+SUMIFS(АСР!A4:A10000,АСР!E4:E10000,B20,АСР!O4:O10000,E3)+SUMIFS(ложный!A4:A10000,ложный!E4:E10000,B20,ложный!N4:N10000,E3)+SUMIFS(ср.сигнал!A4:A10000,ср.сигнал!E4:E10000,B20,ср.сигнал!P4:P10000,E3)+SUMIFS('Прочие выезда'!A4:A10000,'Прочие выезда'!E4:E10000,B20,'Прочие выезда'!P4:P10000,E3)</f>
        <v>43</v>
      </c>
      <c r="F20" s="590">
        <f>SUMIFS(произв!A4:A10000,произв!F4:F10000,B20,произв!U4:U10000,F3)+SUMIFS(торг!A4:A10000,торг!F4:F10000,B20,торг!U4:U10000,F3)+SUMIFS(склад!A4:A10000,склад!F4:F10000,B20,склад!U4:U10000,F3)+SUMIFS('обр '!A4:A10000,'обр '!F4:F10000,B20,'обр '!U4:U10000,F3)+SUMIFS(детс!A4:A10000,детс!F4:F10000,B20,детс!U4:U10000,F3)+SUMIFS(культ!A4:A10000,культ!F4:F10000,B20,культ!U4:U10000,F3)+SUMIFS(спорт!A4:A10000,спорт!F4:F10000,B20,спорт!U4:U10000,F3)+SUMIFS(лечеб!A4:A10000,лечеб!F4:F10000,B20,лечеб!U4:U10000,F3)+SUMIFS(Баня!A4:A10000,Баня!F4:F10000,B20,Баня!U4:U10000,F3)+SUMIFS(Адм!A4:A10000,Адм!F4:F10000,B20,Адм!U4:U10000,F3)+SUMIFS(С.Х!A4:A10000,С.Х!F4:F10000,B20,С.Х!U4:U10000,F3)+SUMIFS(новостр!A4:A10000,новостр!F4:F10000,B20,новостр!T4:T10000,F3)+SUMIFS(авт!A4:A10000,авт!F4:F10000,B20,авт!W4:W10000,F3)+SUMIFS(ЖС!A4:A10000,ЖС!F4:F10000,B20,ЖС!AJ4:AJ10000,F3)+SUMIFS(Лес!A5:A10000,Лес!F5:F10000,B20,Лес!AD5:AD10000,F3)+SUMIFS('степь '!A5:A10000,'степь '!F5:F10000,B20,'степь '!AC5:AC10000,F3)+SUMIFS(Пр.откр.тер!A4:A10000,Пр.откр.тер!F4:F10000,B20,Пр.откр.тер!T4:T10000,F3)+SUMIFS(угар!A5:A10001,угар!F5:F10001,B20,угар!AU5:AU10001,F3)+SUMIFS(задым!A4:A10000,задым!E4:E10000,B20,задым!P4:P10000,F3)+SUMIFS(обр.огнем!A4:A10000,обр.огнем!E4:E10000,B20,обр.огнем!P4:P10000,F3)+SUMIFS(вспыш!A4:A10000,вспыш!E4:E10000,B20,вспыш!P4:P10000,F3)+SUMIFS(КЗ!A4:A10000,КЗ!E4:E10000,B20,КЗ!N4:N10000,F3)+SUMIFS('подгор.пищи '!A4:A10000,'подгор.пищи '!E4:E10000,B20,'подгор.пищи '!P4:P10000,F3)+SUMIFS(Трава!A5:A10000,Трава!E5:E10000,B20,Трава!V5:V10000,F3)+SUMIFS(мусор!A4:A10000,мусор!E4:E10000,B20,мусор!O4:O10000,F3)+SUMIFS(самосозж!A4:A10000,самосозж!E4:E10000,B20,самосозж!O4:O10000,F3)+SUMIFS(дтп.заг!A4:A10000,дтп.заг!E4:E10000,B20,дтп.заг!X4:X10000,F3)+SUMIFS(авиа!A4:A9999,авиа!E4:E9999,B20,авиа!N4:N9999,F3)+SUMIFS(самовозг!A4:A10000,самовозг!E4:E10000,B20,самовозг!P4:P10000,F3)+SUMIFS(АСР!A4:A10000,АСР!E4:E10000,B20,АСР!O4:O10000,F3)+SUMIFS(ложный!A4:A10000,ложный!E4:E10000,B20,ложный!N4:N10000,F3)+SUMIFS(ср.сигнал!A4:A10000,ср.сигнал!E4:E10000,B20,ср.сигнал!P4:P10000,F3)+SUMIFS('Прочие выезда'!A4:A10000,'Прочие выезда'!E4:E10000,B20,'Прочие выезда'!P4:P10000,F3)</f>
        <v>5</v>
      </c>
      <c r="G20" s="590">
        <f>SUMIFS(произв!A4:A10000,произв!F4:F10000,B20,произв!U4:U10000,G3)+SUMIFS(торг!A4:A10000,торг!F4:F10000,B20,торг!U4:U10000,G3)+SUMIFS(склад!A4:A10000,склад!F4:F10000,B20,склад!U4:U10000,G3)+SUMIFS('обр '!A4:A10000,'обр '!F4:F10000,B20,'обр '!U4:U10000,G3)+SUMIFS(детс!A4:A10000,детс!F4:F10000,B20,детс!U4:U10000,G3)+SUMIFS(культ!A4:A10000,культ!F4:F10000,B20,культ!U4:U10000,G3)+SUMIFS(спорт!A4:A10000,спорт!F4:F10000,B20,спорт!U4:U10000,G3)+SUMIFS(лечеб!A4:A10000,лечеб!F4:F10000,B20,лечеб!U4:U10000,G3)+SUMIFS(Баня!A4:A10000,Баня!F4:F10000,B20,Баня!U4:U10000,G3)+SUMIFS(Адм!A4:A10000,Адм!F4:F10000,B20,Адм!U4:U10000,G3)+SUMIFS(С.Х!A4:A10000,С.Х!F4:F10000,B20,С.Х!U4:U10000,G3)+SUMIFS(новостр!A4:A10000,новостр!F4:F10000,B20,новостр!T4:T10000,G3)+SUMIFS(авт!A4:A10000,авт!F4:F10000,B20,авт!W4:W10000,G3)+SUMIFS(ЖС!A4:A10000,ЖС!F4:F10000,B20,ЖС!AJ4:AJ10000,G3)+SUMIFS(Лес!A5:A10000,Лес!F5:F10000,B20,Лес!AD5:AD10000,G3)+SUMIFS('степь '!A5:A10000,'степь '!F5:F10000,B20,'степь '!AC5:AC10000,G3)+SUMIFS(Пр.откр.тер!A4:A10000,Пр.откр.тер!F4:F10000,B20,Пр.откр.тер!T4:T10000,G3)+SUMIFS(угар!A5:A10001,угар!F5:F10001,B20,угар!AU5:AU10001,G3)+SUMIFS(задым!A4:A10000,задым!E4:E10000,B20,задым!P4:P10000,G3)+SUMIFS(обр.огнем!A4:A10000,обр.огнем!E4:E10000,B20,обр.огнем!P4:P10000,G3)+SUMIFS(вспыш!A4:A10000,вспыш!E4:E10000,B20,вспыш!P4:P10000,G3)+SUMIFS(КЗ!A4:A10000,КЗ!E4:E10000,B20,КЗ!N4:N10000,G3)+SUMIFS('подгор.пищи '!A4:A10000,'подгор.пищи '!E4:E10000,B20,'подгор.пищи '!P4:P10000,G3)+SUMIFS(Трава!A5:A10000,Трава!E5:E10000,B20,Трава!V5:V10000,G3)+SUMIFS(мусор!A4:A10000,мусор!E4:E10000,B20,мусор!O4:O10000,G3)+SUMIFS(самосозж!A4:A10000,самосозж!E4:E10000,B20,самосозж!O4:O10000,G3)+SUMIFS(дтп.заг!A4:A10000,дтп.заг!E4:E10000,B20,дтп.заг!X4:X10000,G3)+SUMIFS(авиа!A4:A9999,авиа!E4:E9999,B20,авиа!N4:N9999,G3)+SUMIFS(самовозг!A4:A10000,самовозг!E4:E10000,B20,самовозг!P4:P10000,G3)+SUMIFS(АСР!A4:A10000,АСР!E4:E10000,B20,АСР!O4:O10000,G3)+SUMIFS(ложный!A4:A10000,ложный!E4:E10000,B20,ложный!N4:N10000,G3)+SUMIFS(ср.сигнал!A4:A10000,ср.сигнал!E4:E10000,B20,ср.сигнал!P4:P10000,G3)+SUMIFS('Прочие выезда'!A4:A10000,'Прочие выезда'!E4:E10000,B20,'Прочие выезда'!P4:P10000,G3)</f>
        <v>0</v>
      </c>
      <c r="H20" s="590">
        <f>SUMIFS(произв!A4:A10000,произв!F4:F10000,B20,произв!U4:U10000,H3)+SUMIFS(торг!A4:A10000,торг!F4:F10000,B20,торг!U4:U10000,H3)+SUMIFS(склад!A4:A10000,склад!F4:F10000,B20,склад!U4:U10000,H3)+SUMIFS('обр '!A4:A10000,'обр '!F4:F10000,B20,'обр '!U4:U10000,H3)+SUMIFS(детс!A4:A10000,детс!F4:F10000,B20,детс!U4:U10000,H3)+SUMIFS(культ!A4:A10000,культ!F4:F10000,B20,культ!U4:U10000,H3)+SUMIFS(спорт!A4:A10000,спорт!F4:F10000,B20,спорт!U4:U10000,H3)+SUMIFS(лечеб!A4:A10000,лечеб!F4:F10000,B20,лечеб!U4:U10000,H3)+SUMIFS(Баня!A4:A10000,Баня!F4:F10000,B20,Баня!U4:U10000,H3)+SUMIFS(Адм!A4:A10000,Адм!F4:F10000,B20,Адм!U4:U10000,H3)+SUMIFS(С.Х!A4:A10000,С.Х!F4:F10000,B20,С.Х!U4:U10000,H3)+SUMIFS(новостр!A4:A10000,новостр!F4:F10000,B20,новостр!T4:T10000,H3)+SUMIFS(авт!A4:A10000,авт!F4:F10000,B20,авт!W4:W10000,H3)+SUMIFS(ЖС!A4:A10000,ЖС!F4:F10000,B20,ЖС!AJ4:AJ10000,H3)+SUMIFS(Лес!A5:A10000,Лес!F5:F10000,B20,Лес!AD5:AD10000,H3)+SUMIFS('степь '!A5:A10000,'степь '!F5:F10000,B20,'степь '!AC5:AC10000,H3)+SUMIFS(Пр.откр.тер!A4:A10000,Пр.откр.тер!F4:F10000,B20,Пр.откр.тер!T4:T10000,H3)+SUMIFS(угар!A5:A10001,угар!F5:F10001,B20,угар!AU5:AU10001,H3)+SUMIFS(задым!A4:A10000,задым!E4:E10000,B20,задым!P4:P10000,H3)+SUMIFS(обр.огнем!A4:A10000,обр.огнем!E4:E10000,B20,обр.огнем!P4:P10000,H3)+SUMIFS(вспыш!A4:A10000,вспыш!E4:E10000,B20,вспыш!P4:P10000,H3)+SUMIFS(КЗ!A4:A10000,КЗ!E4:E10000,B20,КЗ!N4:N10000,H3)+SUMIFS('подгор.пищи '!A4:A10000,'подгор.пищи '!E4:E10000,B20,'подгор.пищи '!P4:P10000,H3)+SUMIFS(Трава!A5:A10000,Трава!E5:E10000,B20,Трава!V5:V10000,H3)+SUMIFS(мусор!A4:A10000,мусор!E4:E10000,B20,мусор!O4:O10000,H3)+SUMIFS(самосозж!A4:A10000,самосозж!E4:E10000,B20,самосозж!O4:O10000,H3)+SUMIFS(дтп.заг!A4:A10000,дтп.заг!E4:E10000,B20,дтп.заг!X4:X10000,H3)+SUMIFS(авиа!A4:A9999,авиа!E4:E9999,B20,авиа!N4:N9999,H3)+SUMIFS(самовозг!A4:A10000,самовозг!E4:E10000,B20,самовозг!P4:P10000,H3)+SUMIFS(АСР!A4:A10000,АСР!E4:E10000,B20,АСР!O4:O10000,H3)+SUMIFS(ложный!A4:A10000,ложный!E4:E10000,B20,ложный!N4:N10000,H3)+SUMIFS(ср.сигнал!A4:A10000,ср.сигнал!E4:E10000,B20,ср.сигнал!P4:P10000,H3)+SUMIFS('Прочие выезда'!A4:A10000,'Прочие выезда'!E4:E10000,B20,'Прочие выезда'!P4:P10000,H3)</f>
        <v>0</v>
      </c>
      <c r="I20" s="590">
        <f>SUMIFS(произв!A4:A10000,произв!F4:F10000,B20,произв!U4:U10000,I3)+SUMIFS(торг!A4:A10000,торг!F4:F10000,B20,торг!U4:U10000,I3)+SUMIFS(склад!A4:A10000,склад!F4:F10000,B20,склад!U4:U10000,I3)+SUMIFS('обр '!A4:A10000,'обр '!F4:F10000,B20,'обр '!U4:U10000,I3)+SUMIFS(детс!A4:A10000,детс!F4:F10000,B20,детс!U4:U10000,I3)+SUMIFS(культ!A4:A10000,культ!F4:F10000,B20,культ!U4:U10000,I3)+SUMIFS(спорт!A4:A10000,спорт!F4:F10000,B20,спорт!U4:U10000,I3)+SUMIFS(лечеб!A4:A10000,лечеб!F4:F10000,B20,лечеб!U4:U10000,I3)+SUMIFS(Баня!A4:A10000,Баня!F4:F10000,B20,Баня!U4:U10000,I3)+SUMIFS(Адм!A4:A10000,Адм!F4:F10000,B20,Адм!U4:U10000,I3)+SUMIFS(С.Х!A4:A10000,С.Х!F4:F10000,B20,С.Х!U4:U10000,I3)+SUMIFS(новостр!A4:A10000,новостр!F4:F10000,B20,новостр!T4:T10000,I3)+SUMIFS(авт!A4:A10000,авт!F4:F10000,B20,авт!W4:W10000,I3)+SUMIFS(ЖС!A4:A10000,ЖС!F4:F10000,B20,ЖС!AJ4:AJ10000,I3)+SUMIFS(Лес!A5:A10000,Лес!F5:F10000,B20,Лес!AD5:AD10000,I3)+SUMIFS('степь '!A5:A10000,'степь '!F5:F10000,B20,'степь '!AC5:AC10000,I3)+SUMIFS(Пр.откр.тер!A4:A10000,Пр.откр.тер!F4:F10000,B20,Пр.откр.тер!T4:T10000,I3)+SUMIFS(угар!A5:A10001,угар!F5:F10001,B20,угар!AU5:AU10001,I3)+SUMIFS(задым!A4:A10000,задым!E4:E10000,B20,задым!P4:P10000,I3)+SUMIFS(обр.огнем!A4:A10000,обр.огнем!E4:E10000,B20,обр.огнем!P4:P10000,I3)+SUMIFS(вспыш!A4:A10000,вспыш!E4:E10000,B20,вспыш!P4:P10000,I3)+SUMIFS(КЗ!A4:A10000,КЗ!E4:E10000,B20,КЗ!N4:N10000,I3)+SUMIFS('подгор.пищи '!A4:A10000,'подгор.пищи '!E4:E10000,B20,'подгор.пищи '!P4:P10000,I3)+SUMIFS(Трава!A5:A10000,Трава!E5:E10000,B20,Трава!V5:V10000,I3)+SUMIFS(мусор!A4:A10000,мусор!E4:E10000,B20,мусор!O4:O10000,I3)+SUMIFS(самосозж!A4:A10000,самосозж!E4:E10000,B20,самосозж!O4:O10000,I3)+SUMIFS(дтп.заг!A4:A10000,дтп.заг!E4:E10000,B20,дтп.заг!X4:X10000,I3)+SUMIFS(авиа!A4:A9999,авиа!E4:E9999,B20,авиа!N4:N9999,I3)+SUMIFS(самовозг!A4:A10000,самовозг!E4:E10000,B20,самовозг!P4:P10000,I3)+SUMIFS(АСР!A4:A10000,АСР!E4:E10000,B20,АСР!O4:O10000,I3)+SUMIFS(ложный!A4:A10000,ложный!E4:E10000,B20,ложный!N4:N10000,I3)+SUMIFS(ср.сигнал!A4:A10000,ср.сигнал!E4:E10000,B20,ср.сигнал!P4:P10000,I3)+SUMIFS('Прочие выезда'!A4:A10000,'Прочие выезда'!E4:E10000,B20,'Прочие выезда'!P4:P10000,I3)</f>
        <v>10</v>
      </c>
      <c r="J20" s="590">
        <f>SUMIFS(произв!A4:A10000,произв!F4:F10000,B20,произв!U4:U10000,J3)+SUMIFS(торг!A4:A10000,торг!F4:F10000,B20,торг!U4:U10000,J3)+SUMIFS(склад!A4:A10000,склад!F4:F10000,B20,склад!U4:U10000,J3)+SUMIFS('обр '!A4:A10000,'обр '!F4:F10000,B20,'обр '!U4:U10000,J3)+SUMIFS(детс!A4:A10000,детс!F4:F10000,B20,детс!U4:U10000,J3)+SUMIFS(культ!A4:A10000,культ!F4:F10000,B20,культ!U4:U10000,J3)+SUMIFS(спорт!A4:A10000,спорт!F4:F10000,B20,спорт!U4:U10000,J3)+SUMIFS(лечеб!A4:A10000,лечеб!F4:F10000,B20,лечеб!U4:U10000,J3)+SUMIFS(Баня!A4:A10000,Баня!F4:F10000,B20,Баня!U4:U10000,J3)+SUMIFS(Адм!A4:A10000,Адм!F4:F10000,B20,Адм!U4:U10000,J3)+SUMIFS(С.Х!A4:A10000,С.Х!F4:F10000,B20,С.Х!U4:U10000,J3)+SUMIFS(новостр!A4:A10000,новостр!F4:F10000,B20,новостр!T4:T10000,J3)+SUMIFS(авт!A4:A10000,авт!F4:F10000,B20,авт!W4:W10000,J3)+SUMIFS(ЖС!A4:A10000,ЖС!F4:F10000,B20,ЖС!AJ4:AJ10000,J3)+SUMIFS(Лес!A5:A10000,Лес!F5:F10000,B20,Лес!AD5:AD10000,J3)+SUMIFS('степь '!A5:A10000,'степь '!F5:F10000,B20,'степь '!AC5:AC10000,J3)+SUMIFS(Пр.откр.тер!A4:A10000,Пр.откр.тер!F4:F10000,B20,Пр.откр.тер!T4:T10000,J3)+SUMIFS(угар!A5:A10001,угар!F5:F10001,B20,угар!AU5:AU10001,J3)+SUMIFS(задым!A4:A10000,задым!E4:E10000,B20,задым!P4:P10000,J3)+SUMIFS(обр.огнем!A4:A10000,обр.огнем!E4:E10000,B20,обр.огнем!P4:P10000,J3)+SUMIFS(вспыш!A4:A10000,вспыш!E4:E10000,B20,вспыш!P4:P10000,J3)+SUMIFS(КЗ!A4:A10000,КЗ!E4:E10000,B20,КЗ!N4:N10000,J3)+SUMIFS('подгор.пищи '!A4:A10000,'подгор.пищи '!E4:E10000,B20,'подгор.пищи '!P4:P10000,J3)+SUMIFS(Трава!A5:A10000,Трава!E5:E10000,B20,Трава!V5:V10000,J3)+SUMIFS(мусор!A4:A10000,мусор!E4:E10000,B20,мусор!O4:O10000,J3)+SUMIFS(самосозж!A4:A10000,самосозж!E4:E10000,B20,самосозж!O4:O10000,J3)+SUMIFS(дтп.заг!A4:A10000,дтп.заг!E4:E10000,B20,дтп.заг!X4:X10000,J3)+SUMIFS(авиа!A4:A9999,авиа!E4:E9999,B20,авиа!N4:N9999,J3)+SUMIFS(самовозг!A4:A10000,самовозг!E4:E10000,B20,самовозг!P4:P10000,J3)+SUMIFS(АСР!A4:A10000,АСР!E4:E10000,B20,АСР!O4:O10000,J3)+SUMIFS(ложный!A4:A10000,ложный!E4:E10000,B20,ложный!N4:N10000,J3)+SUMIFS(ср.сигнал!A4:A10000,ср.сигнал!E4:E10000,B20,ср.сигнал!P4:P10000,J3)+SUMIFS('Прочие выезда'!A4:A10000,'Прочие выезда'!E4:E10000,B20,'Прочие выезда'!P4:P10000,J3)</f>
        <v>5</v>
      </c>
      <c r="K20" s="590"/>
      <c r="L20" s="590"/>
    </row>
    <row r="21" spans="1:12" s="585" customFormat="1" ht="15" customHeight="1" thickBot="1">
      <c r="A21" s="1279">
        <v>18</v>
      </c>
      <c r="B21" s="1284" t="s">
        <v>288</v>
      </c>
      <c r="C21" s="2111">
        <v>1</v>
      </c>
      <c r="D21" s="589">
        <f t="shared" si="0"/>
        <v>10</v>
      </c>
      <c r="E21" s="590">
        <f>SUMIFS(произв!A4:A10000,произв!F4:F10000,B21,произв!U4:U10000,E3)+SUMIFS(торг!A4:A10000,торг!F4:F10000,B21,торг!U4:U10000,E3)+SUMIFS(склад!A4:A10000,склад!F4:F10000,B21,склад!U4:U10000,E3)+SUMIFS('обр '!A4:A10000,'обр '!F4:F10000,B21,'обр '!U4:U10000,E3)+SUMIFS(детс!A4:A10000,детс!F4:F10000,B21,детс!U4:U10000,E3)+SUMIFS(культ!A4:A10000,культ!F4:F10000,B21,культ!U4:U10000,E3)+SUMIFS(спорт!A4:A10000,спорт!F4:F10000,B21,спорт!U4:U10000,E3)+SUMIFS(лечеб!A4:A10000,лечеб!F4:F10000,B21,лечеб!U4:U10000,E3)+SUMIFS(Баня!A4:A10000,Баня!F4:F10000,B21,Баня!U4:U10000,E3)+SUMIFS(Адм!A4:A10000,Адм!F4:F10000,B21,Адм!U4:U10000,E3)+SUMIFS(С.Х!A4:A10000,С.Х!F4:F10000,B21,С.Х!U4:U10000,E3)+SUMIFS(новостр!A4:A10000,новостр!F4:F10000,B21,новостр!T4:T10000,E3)+SUMIFS(авт!A4:A10000,авт!F4:F10000,B21,авт!W4:W10000,E3)+SUMIFS(ЖС!A4:A10000,ЖС!F4:F10000,B21,ЖС!AJ4:AJ10000,E3)+SUMIFS(Лес!A5:A10000,Лес!F5:F10000,B21,Лес!AD5:AD10000,E3)+SUMIFS('степь '!A5:A10000,'степь '!F5:F10000,B21,'степь '!AC5:AC10000,E3)+SUMIFS(Пр.откр.тер!A4:A10000,Пр.откр.тер!F4:F10000,B21,Пр.откр.тер!T4:T10000,E3)+SUMIFS(угар!A5:A10001,угар!F5:F10001,B21,угар!AU5:AU10001,E3)+SUMIFS(задым!A4:A10000,задым!E4:E10000,B21,задым!P4:P10000,E3)+SUMIFS(обр.огнем!A4:A10000,обр.огнем!E4:E10000,B21,обр.огнем!P4:P10000,E3)+SUMIFS(вспыш!A4:A10000,вспыш!E4:E10000,B21,вспыш!P4:P10000,E3)+SUMIFS(КЗ!A4:A10000,КЗ!E4:E10000,B21,КЗ!N4:N10000,E3)+SUMIFS('подгор.пищи '!A4:A10000,'подгор.пищи '!E4:E10000,B21,'подгор.пищи '!P4:P10000,E3)+SUMIFS(Трава!A5:A10000,Трава!E5:E10000,B21,Трава!V5:V10000,E3)+SUMIFS(мусор!A4:A10000,мусор!E4:E10000,B21,мусор!O4:O10000,E3)+SUMIFS(самосозж!A4:A10000,самосозж!E4:E10000,B21,самосозж!O4:O10000,E3)+SUMIFS(дтп.заг!A4:A10000,дтп.заг!E4:E10000,B21,дтп.заг!X4:X10000,E3)+SUMIFS(авиа!A4:A9999,авиа!E4:E9999,B21,авиа!N4:N9999,E3)+SUMIFS(самовозг!A4:A10000,самовозг!E4:E10000,B21,самовозг!P4:P10000,E3)+SUMIFS(АСР!A4:A10000,АСР!E4:E10000,B21,АСР!O4:O10000,E3)+SUMIFS(ложный!A4:A10000,ложный!E4:E10000,B21,ложный!N4:N10000,E3)+SUMIFS(ср.сигнал!A4:A10000,ср.сигнал!E4:E10000,B21,ср.сигнал!P4:P10000,E3)+SUMIFS('Прочие выезда'!A4:A10000,'Прочие выезда'!E4:E10000,B21,'Прочие выезда'!P4:P10000,E3)</f>
        <v>1</v>
      </c>
      <c r="F21" s="590">
        <f>SUMIFS(произв!A4:A10000,произв!F4:F10000,B21,произв!U4:U10000,F3)+SUMIFS(торг!A4:A10000,торг!F4:F10000,B21,торг!U4:U10000,F3)+SUMIFS(склад!A4:A10000,склад!F4:F10000,B21,склад!U4:U10000,F3)+SUMIFS('обр '!A4:A10000,'обр '!F4:F10000,B21,'обр '!U4:U10000,F3)+SUMIFS(детс!A4:A10000,детс!F4:F10000,B21,детс!U4:U10000,F3)+SUMIFS(культ!A4:A10000,культ!F4:F10000,B21,культ!U4:U10000,F3)+SUMIFS(спорт!A4:A10000,спорт!F4:F10000,B21,спорт!U4:U10000,F3)+SUMIFS(лечеб!A4:A10000,лечеб!F4:F10000,B21,лечеб!U4:U10000,F3)+SUMIFS(Баня!A4:A10000,Баня!F4:F10000,B21,Баня!U4:U10000,F3)+SUMIFS(Адм!A4:A10000,Адм!F4:F10000,B21,Адм!U4:U10000,F3)+SUMIFS(С.Х!A4:A10000,С.Х!F4:F10000,B21,С.Х!U4:U10000,F3)+SUMIFS(новостр!A4:A10000,новостр!F4:F10000,B21,новостр!T4:T10000,F3)+SUMIFS(авт!A4:A10000,авт!F4:F10000,B21,авт!W4:W10000,F3)+SUMIFS(ЖС!A4:A10000,ЖС!F4:F10000,B21,ЖС!AJ4:AJ10000,F3)+SUMIFS(Лес!A5:A10000,Лес!F5:F10000,B21,Лес!AD5:AD10000,F3)+SUMIFS('степь '!A5:A10000,'степь '!F5:F10000,B21,'степь '!AC5:AC10000,F3)+SUMIFS(Пр.откр.тер!A4:A10000,Пр.откр.тер!F4:F10000,B21,Пр.откр.тер!T4:T10000,F3)+SUMIFS(угар!A5:A10001,угар!F5:F10001,B21,угар!AU5:AU10001,F3)+SUMIFS(задым!A4:A10000,задым!E4:E10000,B21,задым!P4:P10000,F3)+SUMIFS(обр.огнем!A4:A10000,обр.огнем!E4:E10000,B21,обр.огнем!P4:P10000,F3)+SUMIFS(вспыш!A4:A10000,вспыш!E4:E10000,B21,вспыш!P4:P10000,F3)+SUMIFS(КЗ!A4:A10000,КЗ!E4:E10000,B21,КЗ!N4:N10000,F3)+SUMIFS('подгор.пищи '!A4:A10000,'подгор.пищи '!E4:E10000,B21,'подгор.пищи '!P4:P10000,F3)+SUMIFS(Трава!A5:A10000,Трава!E5:E10000,B21,Трава!V5:V10000,F3)+SUMIFS(мусор!A4:A10000,мусор!E4:E10000,B21,мусор!O4:O10000,F3)+SUMIFS(самосозж!A4:A10000,самосозж!E4:E10000,B21,самосозж!O4:O10000,F3)+SUMIFS(дтп.заг!A4:A10000,дтп.заг!E4:E10000,B21,дтп.заг!X4:X10000,F3)+SUMIFS(авиа!A4:A9999,авиа!E4:E9999,B21,авиа!N4:N9999,F3)+SUMIFS(самовозг!A4:A10000,самовозг!E4:E10000,B21,самовозг!P4:P10000,F3)+SUMIFS(АСР!A4:A10000,АСР!E4:E10000,B21,АСР!O4:O10000,F3)+SUMIFS(ложный!A4:A10000,ложный!E4:E10000,B21,ложный!N4:N10000,F3)+SUMIFS(ср.сигнал!A4:A10000,ср.сигнал!E4:E10000,B21,ср.сигнал!P4:P10000,F3)+SUMIFS('Прочие выезда'!A4:A10000,'Прочие выезда'!E4:E10000,B21,'Прочие выезда'!P4:P10000,F3)</f>
        <v>1</v>
      </c>
      <c r="G21" s="590">
        <f>SUMIFS(произв!A4:A10000,произв!F4:F10000,B21,произв!U4:U10000,G3)+SUMIFS(торг!A4:A10000,торг!F4:F10000,B21,торг!U4:U10000,G3)+SUMIFS(склад!A4:A10000,склад!F4:F10000,B21,склад!U4:U10000,G3)+SUMIFS('обр '!A4:A10000,'обр '!F4:F10000,B21,'обр '!U4:U10000,G3)+SUMIFS(детс!A4:A10000,детс!F4:F10000,B21,детс!U4:U10000,G3)+SUMIFS(культ!A4:A10000,культ!F4:F10000,B21,культ!U4:U10000,G3)+SUMIFS(спорт!A4:A10000,спорт!F4:F10000,B21,спорт!U4:U10000,G3)+SUMIFS(лечеб!A4:A10000,лечеб!F4:F10000,B21,лечеб!U4:U10000,G3)+SUMIFS(Баня!A4:A10000,Баня!F4:F10000,B21,Баня!U4:U10000,G3)+SUMIFS(Адм!A4:A10000,Адм!F4:F10000,B21,Адм!U4:U10000,G3)+SUMIFS(С.Х!A4:A10000,С.Х!F4:F10000,B21,С.Х!U4:U10000,G3)+SUMIFS(новостр!A4:A10000,новостр!F4:F10000,B21,новостр!T4:T10000,G3)+SUMIFS(авт!A4:A10000,авт!F4:F10000,B21,авт!W4:W10000,G3)+SUMIFS(ЖС!A4:A10000,ЖС!F4:F10000,B21,ЖС!AJ4:AJ10000,G3)+SUMIFS(Лес!A5:A10000,Лес!F5:F10000,B21,Лес!AD5:AD10000,G3)+SUMIFS('степь '!A5:A10000,'степь '!F5:F10000,B21,'степь '!AC5:AC10000,G3)+SUMIFS(Пр.откр.тер!A4:A10000,Пр.откр.тер!F4:F10000,B21,Пр.откр.тер!T4:T10000,G3)+SUMIFS(угар!A5:A10001,угар!F5:F10001,B21,угар!AU5:AU10001,G3)+SUMIFS(задым!A4:A10000,задым!E4:E10000,B21,задым!P4:P10000,G3)+SUMIFS(обр.огнем!A4:A10000,обр.огнем!E4:E10000,B21,обр.огнем!P4:P10000,G3)+SUMIFS(вспыш!A4:A10000,вспыш!E4:E10000,B21,вспыш!P4:P10000,G3)+SUMIFS(КЗ!A4:A10000,КЗ!E4:E10000,B21,КЗ!N4:N10000,G3)+SUMIFS('подгор.пищи '!A4:A10000,'подгор.пищи '!E4:E10000,B21,'подгор.пищи '!P4:P10000,G3)+SUMIFS(Трава!A5:A10000,Трава!E5:E10000,B21,Трава!V5:V10000,G3)+SUMIFS(мусор!A4:A10000,мусор!E4:E10000,B21,мусор!O4:O10000,G3)+SUMIFS(самосозж!A4:A10000,самосозж!E4:E10000,B21,самосозж!O4:O10000,G3)+SUMIFS(дтп.заг!A4:A10000,дтп.заг!E4:E10000,B21,дтп.заг!X4:X10000,G3)+SUMIFS(авиа!A4:A9999,авиа!E4:E9999,B21,авиа!N4:N9999,G3)+SUMIFS(самовозг!A4:A10000,самовозг!E4:E10000,B21,самовозг!P4:P10000,G3)+SUMIFS(АСР!A4:A10000,АСР!E4:E10000,B21,АСР!O4:O10000,G3)+SUMIFS(ложный!A4:A10000,ложный!E4:E10000,B21,ложный!N4:N10000,G3)+SUMIFS(ср.сигнал!A4:A10000,ср.сигнал!E4:E10000,B21,ср.сигнал!P4:P10000,G3)+SUMIFS('Прочие выезда'!A4:A10000,'Прочие выезда'!E4:E10000,B21,'Прочие выезда'!P4:P10000,G3)</f>
        <v>0</v>
      </c>
      <c r="H21" s="590">
        <f>SUMIFS(произв!A4:A10000,произв!F4:F10000,B21,произв!U4:U10000,H3)+SUMIFS(торг!A4:A10000,торг!F4:F10000,B21,торг!U4:U10000,H3)+SUMIFS(склад!A4:A10000,склад!F4:F10000,B21,склад!U4:U10000,H3)+SUMIFS('обр '!A4:A10000,'обр '!F4:F10000,B21,'обр '!U4:U10000,H3)+SUMIFS(детс!A4:A10000,детс!F4:F10000,B21,детс!U4:U10000,H3)+SUMIFS(культ!A4:A10000,культ!F4:F10000,B21,культ!U4:U10000,H3)+SUMIFS(спорт!A4:A10000,спорт!F4:F10000,B21,спорт!U4:U10000,H3)+SUMIFS(лечеб!A4:A10000,лечеб!F4:F10000,B21,лечеб!U4:U10000,H3)+SUMIFS(Баня!A4:A10000,Баня!F4:F10000,B21,Баня!U4:U10000,H3)+SUMIFS(Адм!A4:A10000,Адм!F4:F10000,B21,Адм!U4:U10000,H3)+SUMIFS(С.Х!A4:A10000,С.Х!F4:F10000,B21,С.Х!U4:U10000,H3)+SUMIFS(новостр!A4:A10000,новостр!F4:F10000,B21,новостр!T4:T10000,H3)+SUMIFS(авт!A4:A10000,авт!F4:F10000,B21,авт!W4:W10000,H3)+SUMIFS(ЖС!A4:A10000,ЖС!F4:F10000,B21,ЖС!AJ4:AJ10000,H3)+SUMIFS(Лес!A5:A10000,Лес!F5:F10000,B21,Лес!AD5:AD10000,H3)+SUMIFS('степь '!A5:A10000,'степь '!F5:F10000,B21,'степь '!AC5:AC10000,H3)+SUMIFS(Пр.откр.тер!A4:A10000,Пр.откр.тер!F4:F10000,B21,Пр.откр.тер!T4:T10000,H3)+SUMIFS(угар!A5:A10001,угар!F5:F10001,B21,угар!AU5:AU10001,H3)+SUMIFS(задым!A4:A10000,задым!E4:E10000,B21,задым!P4:P10000,H3)+SUMIFS(обр.огнем!A4:A10000,обр.огнем!E4:E10000,B21,обр.огнем!P4:P10000,H3)+SUMIFS(вспыш!A4:A10000,вспыш!E4:E10000,B21,вспыш!P4:P10000,H3)+SUMIFS(КЗ!A4:A10000,КЗ!E4:E10000,B21,КЗ!N4:N10000,H3)+SUMIFS('подгор.пищи '!A4:A10000,'подгор.пищи '!E4:E10000,B21,'подгор.пищи '!P4:P10000,H3)+SUMIFS(Трава!A5:A10000,Трава!E5:E10000,B21,Трава!V5:V10000,H3)+SUMIFS(мусор!A4:A10000,мусор!E4:E10000,B21,мусор!O4:O10000,H3)+SUMIFS(самосозж!A4:A10000,самосозж!E4:E10000,B21,самосозж!O4:O10000,H3)+SUMIFS(дтп.заг!A4:A10000,дтп.заг!E4:E10000,B21,дтп.заг!X4:X10000,H3)+SUMIFS(авиа!A4:A9999,авиа!E4:E9999,B21,авиа!N4:N9999,H3)+SUMIFS(самовозг!A4:A10000,самовозг!E4:E10000,B21,самовозг!P4:P10000,H3)+SUMIFS(АСР!A4:A10000,АСР!E4:E10000,B21,АСР!O4:O10000,H3)+SUMIFS(ложный!A4:A10000,ложный!E4:E10000,B21,ложный!N4:N10000,H3)+SUMIFS(ср.сигнал!A4:A10000,ср.сигнал!E4:E10000,B21,ср.сигнал!P4:P10000,H3)+SUMIFS('Прочие выезда'!A4:A10000,'Прочие выезда'!E4:E10000,B21,'Прочие выезда'!P4:P10000,H3)</f>
        <v>0</v>
      </c>
      <c r="I21" s="590">
        <f>SUMIFS(произв!A4:A10000,произв!F4:F10000,B21,произв!U4:U10000,I3)+SUMIFS(торг!A4:A10000,торг!F4:F10000,B21,торг!U4:U10000,I3)+SUMIFS(склад!A4:A10000,склад!F4:F10000,B21,склад!U4:U10000,I3)+SUMIFS('обр '!A4:A10000,'обр '!F4:F10000,B21,'обр '!U4:U10000,I3)+SUMIFS(детс!A4:A10000,детс!F4:F10000,B21,детс!U4:U10000,I3)+SUMIFS(культ!A4:A10000,культ!F4:F10000,B21,культ!U4:U10000,I3)+SUMIFS(спорт!A4:A10000,спорт!F4:F10000,B21,спорт!U4:U10000,I3)+SUMIFS(лечеб!A4:A10000,лечеб!F4:F10000,B21,лечеб!U4:U10000,I3)+SUMIFS(Баня!A4:A10000,Баня!F4:F10000,B21,Баня!U4:U10000,I3)+SUMIFS(Адм!A4:A10000,Адм!F4:F10000,B21,Адм!U4:U10000,I3)+SUMIFS(С.Х!A4:A10000,С.Х!F4:F10000,B21,С.Х!U4:U10000,I3)+SUMIFS(новостр!A4:A10000,новостр!F4:F10000,B21,новостр!T4:T10000,I3)+SUMIFS(авт!A4:A10000,авт!F4:F10000,B21,авт!W4:W10000,I3)+SUMIFS(ЖС!A4:A10000,ЖС!F4:F10000,B21,ЖС!AJ4:AJ10000,I3)+SUMIFS(Лес!A5:A10000,Лес!F5:F10000,B21,Лес!AD5:AD10000,I3)+SUMIFS('степь '!A5:A10000,'степь '!F5:F10000,B21,'степь '!AC5:AC10000,I3)+SUMIFS(Пр.откр.тер!A4:A10000,Пр.откр.тер!F4:F10000,B21,Пр.откр.тер!T4:T10000,I3)+SUMIFS(угар!A5:A10001,угар!F5:F10001,B21,угар!AU5:AU10001,I3)+SUMIFS(задым!A4:A10000,задым!E4:E10000,B21,задым!P4:P10000,I3)+SUMIFS(обр.огнем!A4:A10000,обр.огнем!E4:E10000,B21,обр.огнем!P4:P10000,I3)+SUMIFS(вспыш!A4:A10000,вспыш!E4:E10000,B21,вспыш!P4:P10000,I3)+SUMIFS(КЗ!A4:A10000,КЗ!E4:E10000,B21,КЗ!N4:N10000,I3)+SUMIFS('подгор.пищи '!A4:A10000,'подгор.пищи '!E4:E10000,B21,'подгор.пищи '!P4:P10000,I3)+SUMIFS(Трава!A5:A10000,Трава!E5:E10000,B21,Трава!V5:V10000,I3)+SUMIFS(мусор!A4:A10000,мусор!E4:E10000,B21,мусор!O4:O10000,I3)+SUMIFS(самосозж!A4:A10000,самосозж!E4:E10000,B21,самосозж!O4:O10000,I3)+SUMIFS(дтп.заг!A4:A10000,дтп.заг!E4:E10000,B21,дтп.заг!X4:X10000,I3)+SUMIFS(авиа!A4:A9999,авиа!E4:E9999,B21,авиа!N4:N9999,I3)+SUMIFS(самовозг!A4:A10000,самовозг!E4:E10000,B21,самовозг!P4:P10000,I3)+SUMIFS(АСР!A4:A10000,АСР!E4:E10000,B21,АСР!O4:O10000,I3)+SUMIFS(ложный!A4:A10000,ложный!E4:E10000,B21,ложный!N4:N10000,I3)+SUMIFS(ср.сигнал!A4:A10000,ср.сигнал!E4:E10000,B21,ср.сигнал!P4:P10000,I3)+SUMIFS('Прочие выезда'!A4:A10000,'Прочие выезда'!E4:E10000,B21,'Прочие выезда'!P4:P10000,I3)</f>
        <v>8</v>
      </c>
      <c r="J21" s="590">
        <f>SUMIFS(произв!A4:A10000,произв!F4:F10000,B21,произв!U4:U10000,J3)+SUMIFS(торг!A4:A10000,торг!F4:F10000,B21,торг!U4:U10000,J3)+SUMIFS(склад!A4:A10000,склад!F4:F10000,B21,склад!U4:U10000,J3)+SUMIFS('обр '!A4:A10000,'обр '!F4:F10000,B21,'обр '!U4:U10000,J3)+SUMIFS(детс!A4:A10000,детс!F4:F10000,B21,детс!U4:U10000,J3)+SUMIFS(культ!A4:A10000,культ!F4:F10000,B21,культ!U4:U10000,J3)+SUMIFS(спорт!A4:A10000,спорт!F4:F10000,B21,спорт!U4:U10000,J3)+SUMIFS(лечеб!A4:A10000,лечеб!F4:F10000,B21,лечеб!U4:U10000,J3)+SUMIFS(Баня!A4:A10000,Баня!F4:F10000,B21,Баня!U4:U10000,J3)+SUMIFS(Адм!A4:A10000,Адм!F4:F10000,B21,Адм!U4:U10000,J3)+SUMIFS(С.Х!A4:A10000,С.Х!F4:F10000,B21,С.Х!U4:U10000,J3)+SUMIFS(новостр!A4:A10000,новостр!F4:F10000,B21,новостр!T4:T10000,J3)+SUMIFS(авт!A4:A10000,авт!F4:F10000,B21,авт!W4:W10000,J3)+SUMIFS(ЖС!A4:A10000,ЖС!F4:F10000,B21,ЖС!AJ4:AJ10000,J3)+SUMIFS(Лес!A5:A10000,Лес!F5:F10000,B21,Лес!AD5:AD10000,J3)+SUMIFS('степь '!A5:A10000,'степь '!F5:F10000,B21,'степь '!AC5:AC10000,J3)+SUMIFS(Пр.откр.тер!A4:A10000,Пр.откр.тер!F4:F10000,B21,Пр.откр.тер!T4:T10000,J3)+SUMIFS(угар!A5:A10001,угар!F5:F10001,B21,угар!AU5:AU10001,J3)+SUMIFS(задым!A4:A10000,задым!E4:E10000,B21,задым!P4:P10000,J3)+SUMIFS(обр.огнем!A4:A10000,обр.огнем!E4:E10000,B21,обр.огнем!P4:P10000,J3)+SUMIFS(вспыш!A4:A10000,вспыш!E4:E10000,B21,вспыш!P4:P10000,J3)+SUMIFS(КЗ!A4:A10000,КЗ!E4:E10000,B21,КЗ!N4:N10000,J3)+SUMIFS('подгор.пищи '!A4:A10000,'подгор.пищи '!E4:E10000,B21,'подгор.пищи '!P4:P10000,J3)+SUMIFS(Трава!A5:A10000,Трава!E5:E10000,B21,Трава!V5:V10000,J3)+SUMIFS(мусор!A4:A10000,мусор!E4:E10000,B21,мусор!O4:O10000,J3)+SUMIFS(самосозж!A4:A10000,самосозж!E4:E10000,B21,самосозж!O4:O10000,J3)+SUMIFS(дтп.заг!A4:A10000,дтп.заг!E4:E10000,B21,дтп.заг!X4:X10000,J3)+SUMIFS(авиа!A4:A9999,авиа!E4:E9999,B21,авиа!N4:N9999,J3)+SUMIFS(самовозг!A4:A10000,самовозг!E4:E10000,B21,самовозг!P4:P10000,J3)+SUMIFS(АСР!A4:A10000,АСР!E4:E10000,B21,АСР!O4:O10000,J3)+SUMIFS(ложный!A4:A10000,ложный!E4:E10000,B21,ложный!N4:N10000,J3)+SUMIFS(ср.сигнал!A4:A10000,ср.сигнал!E4:E10000,B21,ср.сигнал!P4:P10000,J3)+SUMIFS('Прочие выезда'!A4:A10000,'Прочие выезда'!E4:E10000,B21,'Прочие выезда'!P4:P10000,J3)</f>
        <v>0</v>
      </c>
      <c r="K21" s="590"/>
      <c r="L21" s="590"/>
    </row>
    <row r="22" spans="1:12" s="585" customFormat="1" ht="15" customHeight="1" thickBot="1">
      <c r="A22" s="1279">
        <v>19</v>
      </c>
      <c r="B22" s="1284" t="s">
        <v>139</v>
      </c>
      <c r="C22" s="2111"/>
      <c r="D22" s="589">
        <f t="shared" si="0"/>
        <v>12</v>
      </c>
      <c r="E22" s="590">
        <f>SUMIFS(произв!A4:A10000,произв!F4:F10000,B22,произв!U4:U10000,E3)+SUMIFS(торг!A4:A10000,торг!F4:F10000,B22,торг!U4:U10000,E3)+SUMIFS(склад!A4:A10000,склад!F4:F10000,B22,склад!U4:U10000,E3)+SUMIFS('обр '!A4:A10000,'обр '!F4:F10000,B22,'обр '!U4:U10000,E3)+SUMIFS(детс!A4:A10000,детс!F4:F10000,B22,детс!U4:U10000,E3)+SUMIFS(культ!A4:A10000,культ!F4:F10000,B22,культ!U4:U10000,E3)+SUMIFS(спорт!A4:A10000,спорт!F4:F10000,B22,спорт!U4:U10000,E3)+SUMIFS(лечеб!A4:A10000,лечеб!F4:F10000,B22,лечеб!U4:U10000,E3)+SUMIFS(Баня!A4:A10000,Баня!F4:F10000,B22,Баня!U4:U10000,E3)+SUMIFS(Адм!A4:A10000,Адм!F4:F10000,B22,Адм!U4:U10000,E3)+SUMIFS(С.Х!A4:A10000,С.Х!F4:F10000,B22,С.Х!U4:U10000,E3)+SUMIFS(новостр!A4:A10000,новостр!F4:F10000,B22,новостр!T4:T10000,E3)+SUMIFS(авт!A4:A10000,авт!F4:F10000,B22,авт!W4:W10000,E3)+SUMIFS(ЖС!A4:A10000,ЖС!F4:F10000,B22,ЖС!AJ4:AJ10000,E3)+SUMIFS(Лес!A5:A10000,Лес!F5:F10000,B22,Лес!AD5:AD10000,E3)+SUMIFS('степь '!A5:A10000,'степь '!F5:F10000,B22,'степь '!AC5:AC10000,E3)+SUMIFS(Пр.откр.тер!A4:A10000,Пр.откр.тер!F4:F10000,B22,Пр.откр.тер!T4:T10000,E3)+SUMIFS(угар!A5:A10001,угар!F5:F10001,B22,угар!AU5:AU10001,E3)+SUMIFS(задым!A4:A10000,задым!E4:E10000,B22,задым!P4:P10000,E3)+SUMIFS(обр.огнем!A4:A10000,обр.огнем!E4:E10000,B22,обр.огнем!P4:P10000,E3)+SUMIFS(вспыш!A4:A10000,вспыш!E4:E10000,B22,вспыш!P4:P10000,E3)+SUMIFS(КЗ!A4:A10000,КЗ!E4:E10000,B22,КЗ!N4:N10000,E3)+SUMIFS('подгор.пищи '!A4:A10000,'подгор.пищи '!E4:E10000,B22,'подгор.пищи '!P4:P10000,E3)+SUMIFS(Трава!A5:A10000,Трава!E5:E10000,B22,Трава!V5:V10000,E3)+SUMIFS(мусор!A4:A10000,мусор!E4:E10000,B22,мусор!O4:O10000,E3)+SUMIFS(самосозж!A4:A10000,самосозж!E4:E10000,B22,самосозж!O4:O10000,E3)+SUMIFS(дтп.заг!A4:A10000,дтп.заг!E4:E10000,B22,дтп.заг!X4:X10000,E3)+SUMIFS(авиа!A4:A9999,авиа!E4:E9999,B22,авиа!N4:N9999,E3)+SUMIFS(самовозг!A4:A10000,самовозг!E4:E10000,B22,самовозг!P4:P10000,E3)+SUMIFS(АСР!A4:A10000,АСР!E4:E10000,B22,АСР!O4:O10000,E3)+SUMIFS(ложный!A4:A10000,ложный!E4:E10000,B22,ложный!N4:N10000,E3)+SUMIFS(ср.сигнал!A4:A10000,ср.сигнал!E4:E10000,B22,ср.сигнал!P4:P10000,E3)+SUMIFS('Прочие выезда'!A4:A10000,'Прочие выезда'!E4:E10000,B22,'Прочие выезда'!P4:P10000,E3)</f>
        <v>5</v>
      </c>
      <c r="F22" s="590">
        <f>SUMIFS(произв!A4:A10000,произв!F4:F10000,B22,произв!U4:U10000,F3)+SUMIFS(торг!A4:A10000,торг!F4:F10000,B22,торг!U4:U10000,F3)+SUMIFS(склад!A4:A10000,склад!F4:F10000,B22,склад!U4:U10000,F3)+SUMIFS('обр '!A4:A10000,'обр '!F4:F10000,B22,'обр '!U4:U10000,F3)+SUMIFS(детс!A4:A10000,детс!F4:F10000,B22,детс!U4:U10000,F3)+SUMIFS(культ!A4:A10000,культ!F4:F10000,B22,культ!U4:U10000,F3)+SUMIFS(спорт!A4:A10000,спорт!F4:F10000,B22,спорт!U4:U10000,F3)+SUMIFS(лечеб!A4:A10000,лечеб!F4:F10000,B22,лечеб!U4:U10000,F3)+SUMIFS(Баня!A4:A10000,Баня!F4:F10000,B22,Баня!U4:U10000,F3)+SUMIFS(Адм!A4:A10000,Адм!F4:F10000,B22,Адм!U4:U10000,F3)+SUMIFS(С.Х!A4:A10000,С.Х!F4:F10000,B22,С.Х!U4:U10000,F3)+SUMIFS(новостр!A4:A10000,новостр!F4:F10000,B22,новостр!T4:T10000,F3)+SUMIFS(авт!A4:A10000,авт!F4:F10000,B22,авт!W4:W10000,F3)+SUMIFS(ЖС!A4:A10000,ЖС!F4:F10000,B22,ЖС!AJ4:AJ10000,F3)+SUMIFS(Лес!A5:A10000,Лес!F5:F10000,B22,Лес!AD5:AD10000,F3)+SUMIFS('степь '!A5:A10000,'степь '!F5:F10000,B22,'степь '!AC5:AC10000,F3)+SUMIFS(Пр.откр.тер!A4:A10000,Пр.откр.тер!F4:F10000,B22,Пр.откр.тер!T4:T10000,F3)+SUMIFS(угар!A5:A10001,угар!F5:F10001,B22,угар!AU5:AU10001,F3)+SUMIFS(задым!A4:A10000,задым!E4:E10000,B22,задым!P4:P10000,F3)+SUMIFS(обр.огнем!A4:A10000,обр.огнем!E4:E10000,B22,обр.огнем!P4:P10000,F3)+SUMIFS(вспыш!A4:A10000,вспыш!E4:E10000,B22,вспыш!P4:P10000,F3)+SUMIFS(КЗ!A4:A10000,КЗ!E4:E10000,B22,КЗ!N4:N10000,F3)+SUMIFS('подгор.пищи '!A4:A10000,'подгор.пищи '!E4:E10000,B22,'подгор.пищи '!P4:P10000,F3)+SUMIFS(Трава!A5:A10000,Трава!E5:E10000,B22,Трава!V5:V10000,F3)+SUMIFS(мусор!A4:A10000,мусор!E4:E10000,B22,мусор!O4:O10000,F3)+SUMIFS(самосозж!A4:A10000,самосозж!E4:E10000,B22,самосозж!O4:O10000,F3)+SUMIFS(дтп.заг!A4:A10000,дтп.заг!E4:E10000,B22,дтп.заг!X4:X10000,F3)+SUMIFS(авиа!A4:A9999,авиа!E4:E9999,B22,авиа!N4:N9999,F3)+SUMIFS(самовозг!A4:A10000,самовозг!E4:E10000,B22,самовозг!P4:P10000,F3)+SUMIFS(АСР!A4:A10000,АСР!E4:E10000,B22,АСР!O4:O10000,F3)+SUMIFS(ложный!A4:A10000,ложный!E4:E10000,B22,ложный!N4:N10000,F3)+SUMIFS(ср.сигнал!A4:A10000,ср.сигнал!E4:E10000,B22,ср.сигнал!P4:P10000,F3)+SUMIFS('Прочие выезда'!A4:A10000,'Прочие выезда'!E4:E10000,B22,'Прочие выезда'!P4:P10000,F3)</f>
        <v>6</v>
      </c>
      <c r="G22" s="590">
        <f>SUMIFS(произв!A4:A10000,произв!F4:F10000,B22,произв!U4:U10000,G3)+SUMIFS(торг!A4:A10000,торг!F4:F10000,B22,торг!U4:U10000,G3)+SUMIFS(склад!A4:A10000,склад!F4:F10000,B22,склад!U4:U10000,G3)+SUMIFS('обр '!A4:A10000,'обр '!F4:F10000,B22,'обр '!U4:U10000,G3)+SUMIFS(детс!A4:A10000,детс!F4:F10000,B22,детс!U4:U10000,G3)+SUMIFS(культ!A4:A10000,культ!F4:F10000,B22,культ!U4:U10000,G3)+SUMIFS(спорт!A4:A10000,спорт!F4:F10000,B22,спорт!U4:U10000,G3)+SUMIFS(лечеб!A4:A10000,лечеб!F4:F10000,B22,лечеб!U4:U10000,G3)+SUMIFS(Баня!A4:A10000,Баня!F4:F10000,B22,Баня!U4:U10000,G3)+SUMIFS(Адм!A4:A10000,Адм!F4:F10000,B22,Адм!U4:U10000,G3)+SUMIFS(С.Х!A4:A10000,С.Х!F4:F10000,B22,С.Х!U4:U10000,G3)+SUMIFS(новостр!A4:A10000,новостр!F4:F10000,B22,новостр!T4:T10000,G3)+SUMIFS(авт!A4:A10000,авт!F4:F10000,B22,авт!W4:W10000,G3)+SUMIFS(ЖС!A4:A10000,ЖС!F4:F10000,B22,ЖС!AJ4:AJ10000,G3)+SUMIFS(Лес!A5:A10000,Лес!F5:F10000,B22,Лес!AD5:AD10000,G3)+SUMIFS('степь '!A5:A10000,'степь '!F5:F10000,B22,'степь '!AC5:AC10000,G3)+SUMIFS(Пр.откр.тер!A4:A10000,Пр.откр.тер!F4:F10000,B22,Пр.откр.тер!T4:T10000,G3)+SUMIFS(угар!A5:A10001,угар!F5:F10001,B22,угар!AU5:AU10001,G3)+SUMIFS(задым!A4:A10000,задым!E4:E10000,B22,задым!P4:P10000,G3)+SUMIFS(обр.огнем!A4:A10000,обр.огнем!E4:E10000,B22,обр.огнем!P4:P10000,G3)+SUMIFS(вспыш!A4:A10000,вспыш!E4:E10000,B22,вспыш!P4:P10000,G3)+SUMIFS(КЗ!A4:A10000,КЗ!E4:E10000,B22,КЗ!N4:N10000,G3)+SUMIFS('подгор.пищи '!A4:A10000,'подгор.пищи '!E4:E10000,B22,'подгор.пищи '!P4:P10000,G3)+SUMIFS(Трава!A5:A10000,Трава!E5:E10000,B22,Трава!V5:V10000,G3)+SUMIFS(мусор!A4:A10000,мусор!E4:E10000,B22,мусор!O4:O10000,G3)+SUMIFS(самосозж!A4:A10000,самосозж!E4:E10000,B22,самосозж!O4:O10000,G3)+SUMIFS(дтп.заг!A4:A10000,дтп.заг!E4:E10000,B22,дтп.заг!X4:X10000,G3)+SUMIFS(авиа!A4:A9999,авиа!E4:E9999,B22,авиа!N4:N9999,G3)+SUMIFS(самовозг!A4:A10000,самовозг!E4:E10000,B22,самовозг!P4:P10000,G3)+SUMIFS(АСР!A4:A10000,АСР!E4:E10000,B22,АСР!O4:O10000,G3)+SUMIFS(ложный!A4:A10000,ложный!E4:E10000,B22,ложный!N4:N10000,G3)+SUMIFS(ср.сигнал!A4:A10000,ср.сигнал!E4:E10000,B22,ср.сигнал!P4:P10000,G3)+SUMIFS('Прочие выезда'!A4:A10000,'Прочие выезда'!E4:E10000,B22,'Прочие выезда'!P4:P10000,G3)</f>
        <v>0</v>
      </c>
      <c r="H22" s="590">
        <f>SUMIFS(произв!A4:A10000,произв!F4:F10000,B22,произв!U4:U10000,H3)+SUMIFS(торг!A4:A10000,торг!F4:F10000,B22,торг!U4:U10000,H3)+SUMIFS(склад!A4:A10000,склад!F4:F10000,B22,склад!U4:U10000,H3)+SUMIFS('обр '!A4:A10000,'обр '!F4:F10000,B22,'обр '!U4:U10000,H3)+SUMIFS(детс!A4:A10000,детс!F4:F10000,B22,детс!U4:U10000,H3)+SUMIFS(культ!A4:A10000,культ!F4:F10000,B22,культ!U4:U10000,H3)+SUMIFS(спорт!A4:A10000,спорт!F4:F10000,B22,спорт!U4:U10000,H3)+SUMIFS(лечеб!A4:A10000,лечеб!F4:F10000,B22,лечеб!U4:U10000,H3)+SUMIFS(Баня!A4:A10000,Баня!F4:F10000,B22,Баня!U4:U10000,H3)+SUMIFS(Адм!A4:A10000,Адм!F4:F10000,B22,Адм!U4:U10000,H3)+SUMIFS(С.Х!A4:A10000,С.Х!F4:F10000,B22,С.Х!U4:U10000,H3)+SUMIFS(новостр!A4:A10000,новостр!F4:F10000,B22,новостр!T4:T10000,H3)+SUMIFS(авт!A4:A10000,авт!F4:F10000,B22,авт!W4:W10000,H3)+SUMIFS(ЖС!A4:A10000,ЖС!F4:F10000,B22,ЖС!AJ4:AJ10000,H3)+SUMIFS(Лес!A5:A10000,Лес!F5:F10000,B22,Лес!AD5:AD10000,H3)+SUMIFS('степь '!A5:A10000,'степь '!F5:F10000,B22,'степь '!AC5:AC10000,H3)+SUMIFS(Пр.откр.тер!A4:A10000,Пр.откр.тер!F4:F10000,B22,Пр.откр.тер!T4:T10000,H3)+SUMIFS(угар!A5:A10001,угар!F5:F10001,B22,угар!AU5:AU10001,H3)+SUMIFS(задым!A4:A10000,задым!E4:E10000,B22,задым!P4:P10000,H3)+SUMIFS(обр.огнем!A4:A10000,обр.огнем!E4:E10000,B22,обр.огнем!P4:P10000,H3)+SUMIFS(вспыш!A4:A10000,вспыш!E4:E10000,B22,вспыш!P4:P10000,H3)+SUMIFS(КЗ!A4:A10000,КЗ!E4:E10000,B22,КЗ!N4:N10000,H3)+SUMIFS('подгор.пищи '!A4:A10000,'подгор.пищи '!E4:E10000,B22,'подгор.пищи '!P4:P10000,H3)+SUMIFS(Трава!A5:A10000,Трава!E5:E10000,B22,Трава!V5:V10000,H3)+SUMIFS(мусор!A4:A10000,мусор!E4:E10000,B22,мусор!O4:O10000,H3)+SUMIFS(самосозж!A4:A10000,самосозж!E4:E10000,B22,самосозж!O4:O10000,H3)+SUMIFS(дтп.заг!A4:A10000,дтп.заг!E4:E10000,B22,дтп.заг!X4:X10000,H3)+SUMIFS(авиа!A4:A9999,авиа!E4:E9999,B22,авиа!N4:N9999,H3)+SUMIFS(самовозг!A4:A10000,самовозг!E4:E10000,B22,самовозг!P4:P10000,H3)+SUMIFS(АСР!A4:A10000,АСР!E4:E10000,B22,АСР!O4:O10000,H3)+SUMIFS(ложный!A4:A10000,ложный!E4:E10000,B22,ложный!N4:N10000,H3)+SUMIFS(ср.сигнал!A4:A10000,ср.сигнал!E4:E10000,B22,ср.сигнал!P4:P10000,H3)+SUMIFS('Прочие выезда'!A4:A10000,'Прочие выезда'!E4:E10000,B22,'Прочие выезда'!P4:P10000,H3)</f>
        <v>1</v>
      </c>
      <c r="I22" s="590">
        <f>SUMIFS(произв!A4:A10000,произв!F4:F10000,B22,произв!U4:U10000,I3)+SUMIFS(торг!A4:A10000,торг!F4:F10000,B22,торг!U4:U10000,I3)+SUMIFS(склад!A4:A10000,склад!F4:F10000,B22,склад!U4:U10000,I3)+SUMIFS('обр '!A4:A10000,'обр '!F4:F10000,B22,'обр '!U4:U10000,I3)+SUMIFS(детс!A4:A10000,детс!F4:F10000,B22,детс!U4:U10000,I3)+SUMIFS(культ!A4:A10000,культ!F4:F10000,B22,культ!U4:U10000,I3)+SUMIFS(спорт!A4:A10000,спорт!F4:F10000,B22,спорт!U4:U10000,I3)+SUMIFS(лечеб!A4:A10000,лечеб!F4:F10000,B22,лечеб!U4:U10000,I3)+SUMIFS(Баня!A4:A10000,Баня!F4:F10000,B22,Баня!U4:U10000,I3)+SUMIFS(Адм!A4:A10000,Адм!F4:F10000,B22,Адм!U4:U10000,I3)+SUMIFS(С.Х!A4:A10000,С.Х!F4:F10000,B22,С.Х!U4:U10000,I3)+SUMIFS(новостр!A4:A10000,новостр!F4:F10000,B22,новостр!T4:T10000,I3)+SUMIFS(авт!A4:A10000,авт!F4:F10000,B22,авт!W4:W10000,I3)+SUMIFS(ЖС!A4:A10000,ЖС!F4:F10000,B22,ЖС!AJ4:AJ10000,I3)+SUMIFS(Лес!A5:A10000,Лес!F5:F10000,B22,Лес!AD5:AD10000,I3)+SUMIFS('степь '!A5:A10000,'степь '!F5:F10000,B22,'степь '!AC5:AC10000,I3)+SUMIFS(Пр.откр.тер!A4:A10000,Пр.откр.тер!F4:F10000,B22,Пр.откр.тер!T4:T10000,I3)+SUMIFS(угар!A5:A10001,угар!F5:F10001,B22,угар!AU5:AU10001,I3)+SUMIFS(задым!A4:A10000,задым!E4:E10000,B22,задым!P4:P10000,I3)+SUMIFS(обр.огнем!A4:A10000,обр.огнем!E4:E10000,B22,обр.огнем!P4:P10000,I3)+SUMIFS(вспыш!A4:A10000,вспыш!E4:E10000,B22,вспыш!P4:P10000,I3)+SUMIFS(КЗ!A4:A10000,КЗ!E4:E10000,B22,КЗ!N4:N10000,I3)+SUMIFS('подгор.пищи '!A4:A10000,'подгор.пищи '!E4:E10000,B22,'подгор.пищи '!P4:P10000,I3)+SUMIFS(Трава!A5:A10000,Трава!E5:E10000,B22,Трава!V5:V10000,I3)+SUMIFS(мусор!A4:A10000,мусор!E4:E10000,B22,мусор!O4:O10000,I3)+SUMIFS(самосозж!A4:A10000,самосозж!E4:E10000,B22,самосозж!O4:O10000,I3)+SUMIFS(дтп.заг!A4:A10000,дтп.заг!E4:E10000,B22,дтп.заг!X4:X10000,I3)+SUMIFS(авиа!A4:A9999,авиа!E4:E9999,B22,авиа!N4:N9999,I3)+SUMIFS(самовозг!A4:A10000,самовозг!E4:E10000,B22,самовозг!P4:P10000,I3)+SUMIFS(АСР!A4:A10000,АСР!E4:E10000,B22,АСР!O4:O10000,I3)+SUMIFS(ложный!A4:A10000,ложный!E4:E10000,B22,ложный!N4:N10000,I3)+SUMIFS(ср.сигнал!A4:A10000,ср.сигнал!E4:E10000,B22,ср.сигнал!P4:P10000,I3)+SUMIFS('Прочие выезда'!A4:A10000,'Прочие выезда'!E4:E10000,B22,'Прочие выезда'!P4:P10000,I3)</f>
        <v>0</v>
      </c>
      <c r="J22" s="590">
        <f>SUMIFS(произв!A4:A10000,произв!F4:F10000,B22,произв!U4:U10000,J3)+SUMIFS(торг!A4:A10000,торг!F4:F10000,B22,торг!U4:U10000,J3)+SUMIFS(склад!A4:A10000,склад!F4:F10000,B22,склад!U4:U10000,J3)+SUMIFS('обр '!A4:A10000,'обр '!F4:F10000,B22,'обр '!U4:U10000,J3)+SUMIFS(детс!A4:A10000,детс!F4:F10000,B22,детс!U4:U10000,J3)+SUMIFS(культ!A4:A10000,культ!F4:F10000,B22,культ!U4:U10000,J3)+SUMIFS(спорт!A4:A10000,спорт!F4:F10000,B22,спорт!U4:U10000,J3)+SUMIFS(лечеб!A4:A10000,лечеб!F4:F10000,B22,лечеб!U4:U10000,J3)+SUMIFS(Баня!A4:A10000,Баня!F4:F10000,B22,Баня!U4:U10000,J3)+SUMIFS(Адм!A4:A10000,Адм!F4:F10000,B22,Адм!U4:U10000,J3)+SUMIFS(С.Х!A4:A10000,С.Х!F4:F10000,B22,С.Х!U4:U10000,J3)+SUMIFS(новостр!A4:A10000,новостр!F4:F10000,B22,новостр!T4:T10000,J3)+SUMIFS(авт!A4:A10000,авт!F4:F10000,B22,авт!W4:W10000,J3)+SUMIFS(ЖС!A4:A10000,ЖС!F4:F10000,B22,ЖС!AJ4:AJ10000,J3)+SUMIFS(Лес!A5:A10000,Лес!F5:F10000,B22,Лес!AD5:AD10000,J3)+SUMIFS('степь '!A5:A10000,'степь '!F5:F10000,B22,'степь '!AC5:AC10000,J3)+SUMIFS(Пр.откр.тер!A4:A10000,Пр.откр.тер!F4:F10000,B22,Пр.откр.тер!T4:T10000,J3)+SUMIFS(угар!A5:A10001,угар!F5:F10001,B22,угар!AU5:AU10001,J3)+SUMIFS(задым!A4:A10000,задым!E4:E10000,B22,задым!P4:P10000,J3)+SUMIFS(обр.огнем!A4:A10000,обр.огнем!E4:E10000,B22,обр.огнем!P4:P10000,J3)+SUMIFS(вспыш!A4:A10000,вспыш!E4:E10000,B22,вспыш!P4:P10000,J3)+SUMIFS(КЗ!A4:A10000,КЗ!E4:E10000,B22,КЗ!N4:N10000,J3)+SUMIFS('подгор.пищи '!A4:A10000,'подгор.пищи '!E4:E10000,B22,'подгор.пищи '!P4:P10000,J3)+SUMIFS(Трава!A5:A10000,Трава!E5:E10000,B22,Трава!V5:V10000,J3)+SUMIFS(мусор!A4:A10000,мусор!E4:E10000,B22,мусор!O4:O10000,J3)+SUMIFS(самосозж!A4:A10000,самосозж!E4:E10000,B22,самосозж!O4:O10000,J3)+SUMIFS(дтп.заг!A4:A10000,дтп.заг!E4:E10000,B22,дтп.заг!X4:X10000,J3)+SUMIFS(авиа!A4:A9999,авиа!E4:E9999,B22,авиа!N4:N9999,J3)+SUMIFS(самовозг!A4:A10000,самовозг!E4:E10000,B22,самовозг!P4:P10000,J3)+SUMIFS(АСР!A4:A10000,АСР!E4:E10000,B22,АСР!O4:O10000,J3)+SUMIFS(ложный!A4:A10000,ложный!E4:E10000,B22,ложный!N4:N10000,J3)+SUMIFS(ср.сигнал!A4:A10000,ср.сигнал!E4:E10000,B22,ср.сигнал!P4:P10000,J3)+SUMIFS('Прочие выезда'!A4:A10000,'Прочие выезда'!E4:E10000,B22,'Прочие выезда'!P4:P10000,J3)</f>
        <v>0</v>
      </c>
      <c r="K22" s="590"/>
      <c r="L22" s="590"/>
    </row>
    <row r="23" spans="1:12" s="585" customFormat="1" ht="15" customHeight="1" thickBot="1">
      <c r="A23" s="1279">
        <v>20</v>
      </c>
      <c r="B23" s="2236" t="s">
        <v>1081</v>
      </c>
      <c r="C23" s="2111"/>
      <c r="D23" s="589">
        <f t="shared" si="0"/>
        <v>0</v>
      </c>
      <c r="E23" s="590">
        <f>SUMIFS(произв!A4:A10000,произв!F4:F10000,B23,произв!U4:U10000,E3)+SUMIFS(торг!A4:A10000,торг!F4:F10000,B23,торг!U4:U10000,E3)+SUMIFS(склад!A4:A10000,склад!F4:F10000,B23,склад!U4:U10000,E3)+SUMIFS('обр '!A4:A10000,'обр '!F4:F10000,B23,'обр '!U4:U10000,E3)+SUMIFS(детс!A4:A10000,детс!F4:F10000,B23,детс!U4:U10000,E3)+SUMIFS(культ!A4:A10000,культ!F4:F10000,B23,культ!U4:U10000,E3)+SUMIFS(спорт!A4:A10000,спорт!F4:F10000,B23,спорт!U4:U10000,E3)+SUMIFS(лечеб!A4:A10000,лечеб!F4:F10000,B23,лечеб!U4:U10000,E3)+SUMIFS(Баня!A4:A10000,Баня!F4:F10000,B23,Баня!U4:U10000,E3)+SUMIFS(Адм!A4:A10000,Адм!F4:F10000,B23,Адм!U4:U10000,E3)+SUMIFS(С.Х!A4:A10000,С.Х!F4:F10000,B23,С.Х!U4:U10000,E3)+SUMIFS(новостр!A4:A10000,новостр!F4:F10000,B23,новостр!T4:T10000,E3)+SUMIFS(авт!A4:A10000,авт!F4:F10000,B23,авт!W4:W10000,E3)+SUMIFS(ЖС!A4:A10000,ЖС!F4:F10000,B23,ЖС!AJ4:AJ10000,E3)+SUMIFS(Лес!A5:A10000,Лес!F5:F10000,B23,Лес!AD5:AD10000,E3)+SUMIFS('степь '!A5:A10000,'степь '!F5:F10000,B23,'степь '!AC5:AC10000,E3)+SUMIFS(Пр.откр.тер!A4:A10000,Пр.откр.тер!F4:F10000,B23,Пр.откр.тер!T4:T10000,E3)+SUMIFS(угар!A5:A10001,угар!F5:F10001,B23,угар!AU5:AU10001,E3)+SUMIFS(задым!A4:A10000,задым!E4:E10000,B23,задым!P4:P10000,E3)+SUMIFS(обр.огнем!A4:A10000,обр.огнем!E4:E10000,B23,обр.огнем!P4:P10000,E3)+SUMIFS(вспыш!A4:A10000,вспыш!E4:E10000,B23,вспыш!P4:P10000,E3)+SUMIFS(КЗ!A4:A10000,КЗ!E4:E10000,B23,КЗ!N4:N10000,E3)+SUMIFS('подгор.пищи '!A4:A10000,'подгор.пищи '!E4:E10000,B23,'подгор.пищи '!P4:P10000,E3)+SUMIFS(Трава!A5:A10000,Трава!E5:E10000,B23,Трава!V5:V10000,E3)+SUMIFS(мусор!A4:A10000,мусор!E4:E10000,B23,мусор!O4:O10000,E3)+SUMIFS(самосозж!A4:A10000,самосозж!E4:E10000,B23,самосозж!O4:O10000,E3)+SUMIFS(дтп.заг!A4:A10000,дтп.заг!E4:E10000,B23,дтп.заг!X4:X10000,E3)+SUMIFS(авиа!A4:A9999,авиа!E4:E9999,B23,авиа!N4:N9999,E3)+SUMIFS(самовозг!A4:A10000,самовозг!E4:E10000,B23,самовозг!P4:P10000,E3)+SUMIFS(АСР!A4:A10000,АСР!E4:E10000,B23,АСР!O4:O10000,E3)+SUMIFS(ложный!A4:A10000,ложный!E4:E10000,B23,ложный!N4:N10000,E3)+SUMIFS(ср.сигнал!A4:A10000,ср.сигнал!E4:E10000,B23,ср.сигнал!P4:P10000,E3)+SUMIFS('Прочие выезда'!A4:A10000,'Прочие выезда'!E4:E10000,B23,'Прочие выезда'!P4:P10000,E3)</f>
        <v>0</v>
      </c>
      <c r="F23" s="590">
        <f>SUMIFS(произв!A4:A10000,произв!F4:F10000,B23,произв!U4:U10000,F3)+SUMIFS(торг!A4:A10000,торг!F4:F10000,B23,торг!U4:U10000,F3)+SUMIFS(склад!A4:A10000,склад!F4:F10000,B23,склад!U4:U10000,F3)+SUMIFS('обр '!A4:A10000,'обр '!F4:F10000,B23,'обр '!U4:U10000,F3)+SUMIFS(детс!A4:A10000,детс!F4:F10000,B23,детс!U4:U10000,F3)+SUMIFS(культ!A4:A10000,культ!F4:F10000,B23,культ!U4:U10000,F3)+SUMIFS(спорт!A4:A10000,спорт!F4:F10000,B23,спорт!U4:U10000,F3)+SUMIFS(лечеб!A4:A10000,лечеб!F4:F10000,B23,лечеб!U4:U10000,F3)+SUMIFS(Баня!A4:A10000,Баня!F4:F10000,B23,Баня!U4:U10000,F3)+SUMIFS(Адм!A4:A10000,Адм!F4:F10000,B23,Адм!U4:U10000,F3)+SUMIFS(С.Х!A4:A10000,С.Х!F4:F10000,B23,С.Х!U4:U10000,F3)+SUMIFS(новостр!A4:A10000,новостр!F4:F10000,B23,новостр!T4:T10000,F3)+SUMIFS(авт!A4:A10000,авт!F4:F10000,B23,авт!W4:W10000,F3)+SUMIFS(ЖС!A4:A10000,ЖС!F4:F10000,B23,ЖС!AJ4:AJ10000,F3)+SUMIFS(Лес!A5:A10000,Лес!F5:F10000,B23,Лес!AD5:AD10000,F3)+SUMIFS('степь '!A5:A10000,'степь '!F5:F10000,B23,'степь '!AC5:AC10000,F3)+SUMIFS(Пр.откр.тер!A4:A10000,Пр.откр.тер!F4:F10000,B23,Пр.откр.тер!T4:T10000,F3)+SUMIFS(угар!A5:A10001,угар!F5:F10001,B23,угар!AU5:AU10001,F3)+SUMIFS(задым!A4:A10000,задым!E4:E10000,B23,задым!P4:P10000,F3)+SUMIFS(обр.огнем!A4:A10000,обр.огнем!E4:E10000,B23,обр.огнем!P4:P10000,F3)+SUMIFS(вспыш!A4:A10000,вспыш!E4:E10000,B23,вспыш!P4:P10000,F3)+SUMIFS(КЗ!A4:A10000,КЗ!E4:E10000,B23,КЗ!N4:N10000,F3)+SUMIFS('подгор.пищи '!A4:A10000,'подгор.пищи '!E4:E10000,B23,'подгор.пищи '!P4:P10000,F3)+SUMIFS(Трава!A5:A10000,Трава!E5:E10000,B23,Трава!V5:V10000,F3)+SUMIFS(мусор!A4:A10000,мусор!E4:E10000,B23,мусор!O4:O10000,F3)+SUMIFS(самосозж!A4:A10000,самосозж!E4:E10000,B23,самосозж!O4:O10000,F3)+SUMIFS(дтп.заг!A4:A10000,дтп.заг!E4:E10000,B23,дтп.заг!X4:X10000,F3)+SUMIFS(авиа!A4:A9999,авиа!E4:E9999,B23,авиа!N4:N9999,F3)+SUMIFS(самовозг!A4:A10000,самовозг!E4:E10000,B23,самовозг!P4:P10000,F3)+SUMIFS(АСР!A4:A10000,АСР!E4:E10000,B23,АСР!O4:O10000,F3)+SUMIFS(ложный!A4:A10000,ложный!E4:E10000,B23,ложный!N4:N10000,F3)+SUMIFS(ср.сигнал!A4:A10000,ср.сигнал!E4:E10000,B23,ср.сигнал!P4:P10000,F3)+SUMIFS('Прочие выезда'!A4:A10000,'Прочие выезда'!E4:E10000,B23,'Прочие выезда'!P4:P10000,F3)</f>
        <v>0</v>
      </c>
      <c r="G23" s="590">
        <f>SUMIFS(произв!A4:A10000,произв!F4:F10000,B23,произв!U4:U10000,G3)+SUMIFS(торг!A4:A10000,торг!F4:F10000,B23,торг!U4:U10000,G3)+SUMIFS(склад!A4:A10000,склад!F4:F10000,B23,склад!U4:U10000,G3)+SUMIFS('обр '!A4:A10000,'обр '!F4:F10000,B23,'обр '!U4:U10000,G3)+SUMIFS(детс!A4:A10000,детс!F4:F10000,B23,детс!U4:U10000,G3)+SUMIFS(культ!A4:A10000,культ!F4:F10000,B23,культ!U4:U10000,G3)+SUMIFS(спорт!A4:A10000,спорт!F4:F10000,B23,спорт!U4:U10000,G3)+SUMIFS(лечеб!A4:A10000,лечеб!F4:F10000,B23,лечеб!U4:U10000,G3)+SUMIFS(Баня!A4:A10000,Баня!F4:F10000,B23,Баня!U4:U10000,G3)+SUMIFS(Адм!A4:A10000,Адм!F4:F10000,B23,Адм!U4:U10000,G3)+SUMIFS(С.Х!A4:A10000,С.Х!F4:F10000,B23,С.Х!U4:U10000,G3)+SUMIFS(новостр!A4:A10000,новостр!F4:F10000,B23,новостр!T4:T10000,G3)+SUMIFS(авт!A4:A10000,авт!F4:F10000,B23,авт!W4:W10000,G3)+SUMIFS(ЖС!A4:A10000,ЖС!F4:F10000,B23,ЖС!AJ4:AJ10000,G3)+SUMIFS(Лес!A5:A10000,Лес!F5:F10000,B23,Лес!AD5:AD10000,G3)+SUMIFS('степь '!A5:A10000,'степь '!F5:F10000,B23,'степь '!AC5:AC10000,G3)+SUMIFS(Пр.откр.тер!A4:A10000,Пр.откр.тер!F4:F10000,B23,Пр.откр.тер!T4:T10000,G3)+SUMIFS(угар!A5:A10001,угар!F5:F10001,B23,угар!AU5:AU10001,G3)+SUMIFS(задым!A4:A10000,задым!E4:E10000,B23,задым!P4:P10000,G3)+SUMIFS(обр.огнем!A4:A10000,обр.огнем!E4:E10000,B23,обр.огнем!P4:P10000,G3)+SUMIFS(вспыш!A4:A10000,вспыш!E4:E10000,B23,вспыш!P4:P10000,G3)+SUMIFS(КЗ!A4:A10000,КЗ!E4:E10000,B23,КЗ!N4:N10000,G3)+SUMIFS('подгор.пищи '!A4:A10000,'подгор.пищи '!E4:E10000,B23,'подгор.пищи '!P4:P10000,G3)+SUMIFS(Трава!A5:A10000,Трава!E5:E10000,B23,Трава!V5:V10000,G3)+SUMIFS(мусор!A4:A10000,мусор!E4:E10000,B23,мусор!O4:O10000,G3)+SUMIFS(самосозж!A4:A10000,самосозж!E4:E10000,B23,самосозж!O4:O10000,G3)+SUMIFS(дтп.заг!A4:A10000,дтп.заг!E4:E10000,B23,дтп.заг!X4:X10000,G3)+SUMIFS(авиа!A4:A9999,авиа!E4:E9999,B23,авиа!N4:N9999,G3)+SUMIFS(самовозг!A4:A10000,самовозг!E4:E10000,B23,самовозг!P4:P10000,G3)+SUMIFS(АСР!A4:A10000,АСР!E4:E10000,B23,АСР!O4:O10000,G3)+SUMIFS(ложный!A4:A10000,ложный!E4:E10000,B23,ложный!N4:N10000,G3)+SUMIFS(ср.сигнал!A4:A10000,ср.сигнал!E4:E10000,B23,ср.сигнал!P4:P10000,G3)+SUMIFS('Прочие выезда'!A4:A10000,'Прочие выезда'!E4:E10000,B23,'Прочие выезда'!P4:P10000,G3)</f>
        <v>0</v>
      </c>
      <c r="H23" s="590">
        <f>SUMIFS(произв!A4:A10000,произв!F4:F10000,B23,произв!U4:U10000,H3)+SUMIFS(торг!A4:A10000,торг!F4:F10000,B23,торг!U4:U10000,H3)+SUMIFS(склад!A4:A10000,склад!F4:F10000,B23,склад!U4:U10000,H3)+SUMIFS('обр '!A4:A10000,'обр '!F4:F10000,B23,'обр '!U4:U10000,H3)+SUMIFS(детс!A4:A10000,детс!F4:F10000,B23,детс!U4:U10000,H3)+SUMIFS(культ!A4:A10000,культ!F4:F10000,B23,культ!U4:U10000,H3)+SUMIFS(спорт!A4:A10000,спорт!F4:F10000,B23,спорт!U4:U10000,H3)+SUMIFS(лечеб!A4:A10000,лечеб!F4:F10000,B23,лечеб!U4:U10000,H3)+SUMIFS(Баня!A4:A10000,Баня!F4:F10000,B23,Баня!U4:U10000,H3)+SUMIFS(Адм!A4:A10000,Адм!F4:F10000,B23,Адм!U4:U10000,H3)+SUMIFS(С.Х!A4:A10000,С.Х!F4:F10000,B23,С.Х!U4:U10000,H3)+SUMIFS(новостр!A4:A10000,новостр!F4:F10000,B23,новостр!T4:T10000,H3)+SUMIFS(авт!A4:A10000,авт!F4:F10000,B23,авт!W4:W10000,H3)+SUMIFS(ЖС!A4:A10000,ЖС!F4:F10000,B23,ЖС!AJ4:AJ10000,H3)+SUMIFS(Лес!A5:A10000,Лес!F5:F10000,B23,Лес!AD5:AD10000,H3)+SUMIFS('степь '!A5:A10000,'степь '!F5:F10000,B23,'степь '!AC5:AC10000,H3)+SUMIFS(Пр.откр.тер!A4:A10000,Пр.откр.тер!F4:F10000,B23,Пр.откр.тер!T4:T10000,H3)+SUMIFS(угар!A5:A10001,угар!F5:F10001,B23,угар!AU5:AU10001,H3)+SUMIFS(задым!A4:A10000,задым!E4:E10000,B23,задым!P4:P10000,H3)+SUMIFS(обр.огнем!A4:A10000,обр.огнем!E4:E10000,B23,обр.огнем!P4:P10000,H3)+SUMIFS(вспыш!A4:A10000,вспыш!E4:E10000,B23,вспыш!P4:P10000,H3)+SUMIFS(КЗ!A4:A10000,КЗ!E4:E10000,B23,КЗ!N4:N10000,H3)+SUMIFS('подгор.пищи '!A4:A10000,'подгор.пищи '!E4:E10000,B23,'подгор.пищи '!P4:P10000,H3)+SUMIFS(Трава!A5:A10000,Трава!E5:E10000,B23,Трава!V5:V10000,H3)+SUMIFS(мусор!A4:A10000,мусор!E4:E10000,B23,мусор!O4:O10000,H3)+SUMIFS(самосозж!A4:A10000,самосозж!E4:E10000,B23,самосозж!O4:O10000,H3)+SUMIFS(дтп.заг!A4:A10000,дтп.заг!E4:E10000,B23,дтп.заг!X4:X10000,H3)+SUMIFS(авиа!A4:A9999,авиа!E4:E9999,B23,авиа!N4:N9999,H3)+SUMIFS(самовозг!A4:A10000,самовозг!E4:E10000,B23,самовозг!P4:P10000,H3)+SUMIFS(АСР!A4:A10000,АСР!E4:E10000,B23,АСР!O4:O10000,H3)+SUMIFS(ложный!A4:A10000,ложный!E4:E10000,B23,ложный!N4:N10000,H3)+SUMIFS(ср.сигнал!A4:A10000,ср.сигнал!E4:E10000,B23,ср.сигнал!P4:P10000,H3)+SUMIFS('Прочие выезда'!A4:A10000,'Прочие выезда'!E4:E10000,B23,'Прочие выезда'!P4:P10000,H3)</f>
        <v>0</v>
      </c>
      <c r="I23" s="590">
        <f>SUMIFS(произв!A4:A10000,произв!F4:F10000,B23,произв!U4:U10000,I3)+SUMIFS(торг!A4:A10000,торг!F4:F10000,B23,торг!U4:U10000,I3)+SUMIFS(склад!A4:A10000,склад!F4:F10000,B23,склад!U4:U10000,I3)+SUMIFS('обр '!A4:A10000,'обр '!F4:F10000,B23,'обр '!U4:U10000,I3)+SUMIFS(детс!A4:A10000,детс!F4:F10000,B23,детс!U4:U10000,I3)+SUMIFS(культ!A4:A10000,культ!F4:F10000,B23,культ!U4:U10000,I3)+SUMIFS(спорт!A4:A10000,спорт!F4:F10000,B23,спорт!U4:U10000,I3)+SUMIFS(лечеб!A4:A10000,лечеб!F4:F10000,B23,лечеб!U4:U10000,I3)+SUMIFS(Баня!A4:A10000,Баня!F4:F10000,B23,Баня!U4:U10000,I3)+SUMIFS(Адм!A4:A10000,Адм!F4:F10000,B23,Адм!U4:U10000,I3)+SUMIFS(С.Х!A4:A10000,С.Х!F4:F10000,B23,С.Х!U4:U10000,I3)+SUMIFS(новостр!A4:A10000,новостр!F4:F10000,B23,новостр!T4:T10000,I3)+SUMIFS(авт!A4:A10000,авт!F4:F10000,B23,авт!W4:W10000,I3)+SUMIFS(ЖС!A4:A10000,ЖС!F4:F10000,B23,ЖС!AJ4:AJ10000,I3)+SUMIFS(Лес!A5:A10000,Лес!F5:F10000,B23,Лес!AD5:AD10000,I3)+SUMIFS('степь '!A5:A10000,'степь '!F5:F10000,B23,'степь '!AC5:AC10000,I3)+SUMIFS(Пр.откр.тер!A4:A10000,Пр.откр.тер!F4:F10000,B23,Пр.откр.тер!T4:T10000,I3)+SUMIFS(угар!A5:A10001,угар!F5:F10001,B23,угар!AU5:AU10001,I3)+SUMIFS(задым!A4:A10000,задым!E4:E10000,B23,задым!P4:P10000,I3)+SUMIFS(обр.огнем!A4:A10000,обр.огнем!E4:E10000,B23,обр.огнем!P4:P10000,I3)+SUMIFS(вспыш!A4:A10000,вспыш!E4:E10000,B23,вспыш!P4:P10000,I3)+SUMIFS(КЗ!A4:A10000,КЗ!E4:E10000,B23,КЗ!N4:N10000,I3)+SUMIFS('подгор.пищи '!A4:A10000,'подгор.пищи '!E4:E10000,B23,'подгор.пищи '!P4:P10000,I3)+SUMIFS(Трава!A5:A10000,Трава!E5:E10000,B23,Трава!V5:V10000,I3)+SUMIFS(мусор!A4:A10000,мусор!E4:E10000,B23,мусор!O4:O10000,I3)+SUMIFS(самосозж!A4:A10000,самосозж!E4:E10000,B23,самосозж!O4:O10000,I3)+SUMIFS(дтп.заг!A4:A10000,дтп.заг!E4:E10000,B23,дтп.заг!X4:X10000,I3)+SUMIFS(авиа!A4:A9999,авиа!E4:E9999,B23,авиа!N4:N9999,I3)+SUMIFS(самовозг!A4:A10000,самовозг!E4:E10000,B23,самовозг!P4:P10000,I3)+SUMIFS(АСР!A4:A10000,АСР!E4:E10000,B23,АСР!O4:O10000,I3)+SUMIFS(ложный!A4:A10000,ложный!E4:E10000,B23,ложный!N4:N10000,I3)+SUMIFS(ср.сигнал!A4:A10000,ср.сигнал!E4:E10000,B23,ср.сигнал!P4:P10000,I3)+SUMIFS('Прочие выезда'!A4:A10000,'Прочие выезда'!E4:E10000,B23,'Прочие выезда'!P4:P10000,I3)</f>
        <v>0</v>
      </c>
      <c r="J23" s="590">
        <f>SUMIFS(произв!A4:A10000,произв!F4:F10000,B23,произв!U4:U10000,J3)+SUMIFS(торг!A4:A10000,торг!F4:F10000,B23,торг!U4:U10000,J3)+SUMIFS(склад!A4:A10000,склад!F4:F10000,B23,склад!U4:U10000,J3)+SUMIFS('обр '!A4:A10000,'обр '!F4:F10000,B23,'обр '!U4:U10000,J3)+SUMIFS(детс!A4:A10000,детс!F4:F10000,B23,детс!U4:U10000,J3)+SUMIFS(культ!A4:A10000,культ!F4:F10000,B23,культ!U4:U10000,J3)+SUMIFS(спорт!A4:A10000,спорт!F4:F10000,B23,спорт!U4:U10000,J3)+SUMIFS(лечеб!A4:A10000,лечеб!F4:F10000,B23,лечеб!U4:U10000,J3)+SUMIFS(Баня!A4:A10000,Баня!F4:F10000,B23,Баня!U4:U10000,J3)+SUMIFS(Адм!A4:A10000,Адм!F4:F10000,B23,Адм!U4:U10000,J3)+SUMIFS(С.Х!A4:A10000,С.Х!F4:F10000,B23,С.Х!U4:U10000,J3)+SUMIFS(новостр!A4:A10000,новостр!F4:F10000,B23,новостр!T4:T10000,J3)+SUMIFS(авт!A4:A10000,авт!F4:F10000,B23,авт!W4:W10000,J3)+SUMIFS(ЖС!A4:A10000,ЖС!F4:F10000,B23,ЖС!AJ4:AJ10000,J3)+SUMIFS(Лес!A5:A10000,Лес!F5:F10000,B23,Лес!AD5:AD10000,J3)+SUMIFS('степь '!A5:A10000,'степь '!F5:F10000,B23,'степь '!AC5:AC10000,J3)+SUMIFS(Пр.откр.тер!A4:A10000,Пр.откр.тер!F4:F10000,B23,Пр.откр.тер!T4:T10000,J3)+SUMIFS(угар!A5:A10001,угар!F5:F10001,B23,угар!AU5:AU10001,J3)+SUMIFS(задым!A4:A10000,задым!E4:E10000,B23,задым!P4:P10000,J3)+SUMIFS(обр.огнем!A4:A10000,обр.огнем!E4:E10000,B23,обр.огнем!P4:P10000,J3)+SUMIFS(вспыш!A4:A10000,вспыш!E4:E10000,B23,вспыш!P4:P10000,J3)+SUMIFS(КЗ!A4:A10000,КЗ!E4:E10000,B23,КЗ!N4:N10000,J3)+SUMIFS('подгор.пищи '!A4:A10000,'подгор.пищи '!E4:E10000,B23,'подгор.пищи '!P4:P10000,J3)+SUMIFS(Трава!A5:A10000,Трава!E5:E10000,B23,Трава!V5:V10000,J3)+SUMIFS(мусор!A4:A10000,мусор!E4:E10000,B23,мусор!O4:O10000,J3)+SUMIFS(самосозж!A4:A10000,самосозж!E4:E10000,B23,самосозж!O4:O10000,J3)+SUMIFS(дтп.заг!A4:A10000,дтп.заг!E4:E10000,B23,дтп.заг!X4:X10000,J3)+SUMIFS(авиа!A4:A9999,авиа!E4:E9999,B23,авиа!N4:N9999,J3)+SUMIFS(самовозг!A4:A10000,самовозг!E4:E10000,B23,самовозг!P4:P10000,J3)+SUMIFS(АСР!A4:A10000,АСР!E4:E10000,B23,АСР!O4:O10000,J3)+SUMIFS(ложный!A4:A10000,ложный!E4:E10000,B23,ложный!N4:N10000,J3)+SUMIFS(ср.сигнал!A4:A10000,ср.сигнал!E4:E10000,B23,ср.сигнал!P4:P10000,J3)+SUMIFS('Прочие выезда'!A4:A10000,'Прочие выезда'!E4:E10000,B23,'Прочие выезда'!P4:P10000,J3)</f>
        <v>0</v>
      </c>
      <c r="K23" s="590"/>
      <c r="L23" s="590"/>
    </row>
    <row r="24" spans="1:12" s="586" customFormat="1" ht="15" customHeight="1" thickBot="1">
      <c r="A24" s="2836" t="s">
        <v>796</v>
      </c>
      <c r="B24" s="2837"/>
      <c r="C24" s="592">
        <f t="shared" ref="C24:K24" si="1">C4+C5+C6+C7+C8+C9+C10+C11+C12+C13+C14+C15+C16+C17+C18+C19+C20+C21+C22+C23</f>
        <v>4</v>
      </c>
      <c r="D24" s="592">
        <f t="shared" si="1"/>
        <v>408</v>
      </c>
      <c r="E24" s="592">
        <f t="shared" si="1"/>
        <v>180</v>
      </c>
      <c r="F24" s="592">
        <f t="shared" si="1"/>
        <v>60</v>
      </c>
      <c r="G24" s="592">
        <f t="shared" si="1"/>
        <v>1</v>
      </c>
      <c r="H24" s="592">
        <f t="shared" si="1"/>
        <v>9</v>
      </c>
      <c r="I24" s="592">
        <f t="shared" si="1"/>
        <v>146</v>
      </c>
      <c r="J24" s="592">
        <f t="shared" si="1"/>
        <v>12</v>
      </c>
      <c r="K24" s="592">
        <f t="shared" si="1"/>
        <v>0</v>
      </c>
      <c r="L24" s="592"/>
    </row>
  </sheetData>
  <sheetProtection password="CE2A" sheet="1" objects="1" scenarios="1" formatCells="0" formatColumns="0" formatRows="0" insertColumns="0" insertRows="0" insertHyperlinks="0" deleteColumns="0" deleteRows="0" sort="0" autoFilter="0" pivotTables="0"/>
  <autoFilter ref="A3:L24"/>
  <mergeCells count="3">
    <mergeCell ref="I1:K1"/>
    <mergeCell ref="A2:L2"/>
    <mergeCell ref="A24:B24"/>
  </mergeCells>
  <printOptions horizontalCentered="1" verticalCentered="1"/>
  <pageMargins left="0.70866141732283472" right="0.70866141732283472" top="0.74803149606299213" bottom="0.74803149606299213" header="0.31496062992125984" footer="0.31496062992125984"/>
  <pageSetup paperSize="9" scale="60" orientation="landscape" r:id="rId1"/>
</worksheet>
</file>

<file path=xl/worksheets/sheet13.xml><?xml version="1.0" encoding="utf-8"?>
<worksheet xmlns="http://schemas.openxmlformats.org/spreadsheetml/2006/main" xmlns:r="http://schemas.openxmlformats.org/officeDocument/2006/relationships">
  <sheetPr codeName="Лист49">
    <tabColor rgb="FF00B0F0"/>
  </sheetPr>
  <dimension ref="A1:D36"/>
  <sheetViews>
    <sheetView view="pageBreakPreview" zoomScale="60" zoomScaleNormal="70" workbookViewId="0">
      <selection activeCell="C27" sqref="C27"/>
    </sheetView>
  </sheetViews>
  <sheetFormatPr defaultRowHeight="12.75"/>
  <cols>
    <col min="1" max="1" width="8.85546875" customWidth="1"/>
    <col min="2" max="2" width="95.5703125" customWidth="1"/>
    <col min="3" max="3" width="24.85546875" style="302" customWidth="1"/>
    <col min="4" max="4" width="23.7109375" customWidth="1"/>
    <col min="19" max="19" width="10.7109375" customWidth="1"/>
  </cols>
  <sheetData>
    <row r="1" spans="1:4" ht="68.25" customHeight="1">
      <c r="A1" s="566" t="s">
        <v>121</v>
      </c>
      <c r="B1" s="560" t="s">
        <v>898</v>
      </c>
      <c r="C1" s="567" t="s">
        <v>923</v>
      </c>
      <c r="D1" s="2601" t="s">
        <v>2467</v>
      </c>
    </row>
    <row r="2" spans="1:4" ht="20.25">
      <c r="A2" s="566" t="s">
        <v>899</v>
      </c>
      <c r="B2" s="568" t="s">
        <v>924</v>
      </c>
      <c r="C2" s="561">
        <f>SUM(C4:C5)</f>
        <v>0</v>
      </c>
      <c r="D2" s="2592">
        <f>SUM(D4:D5)</f>
        <v>138</v>
      </c>
    </row>
    <row r="3" spans="1:4" ht="20.25">
      <c r="A3" s="557"/>
      <c r="B3" s="569" t="s">
        <v>36</v>
      </c>
      <c r="C3" s="562"/>
      <c r="D3" s="2593"/>
    </row>
    <row r="4" spans="1:4" ht="20.25">
      <c r="A4" s="557" t="s">
        <v>345</v>
      </c>
      <c r="B4" s="570" t="s">
        <v>925</v>
      </c>
      <c r="C4" s="550"/>
      <c r="D4" s="2594">
        <v>19</v>
      </c>
    </row>
    <row r="5" spans="1:4" ht="20.25">
      <c r="A5" s="557" t="s">
        <v>347</v>
      </c>
      <c r="B5" s="571" t="s">
        <v>926</v>
      </c>
      <c r="C5" s="550"/>
      <c r="D5" s="2594">
        <v>119</v>
      </c>
    </row>
    <row r="6" spans="1:4" ht="20.25">
      <c r="A6" s="566" t="s">
        <v>900</v>
      </c>
      <c r="B6" s="568" t="s">
        <v>122</v>
      </c>
      <c r="C6" s="561">
        <f>SUM(C8:C19)</f>
        <v>0</v>
      </c>
      <c r="D6" s="2592">
        <f>SUM(D8:D19)</f>
        <v>138</v>
      </c>
    </row>
    <row r="7" spans="1:4" ht="20.25">
      <c r="A7" s="557"/>
      <c r="B7" s="569" t="s">
        <v>927</v>
      </c>
      <c r="C7" s="562"/>
      <c r="D7" s="2593"/>
    </row>
    <row r="8" spans="1:4" ht="20.25">
      <c r="A8" s="557" t="s">
        <v>381</v>
      </c>
      <c r="B8" s="2110" t="s">
        <v>999</v>
      </c>
      <c r="C8" s="564"/>
      <c r="D8" s="2595">
        <v>44</v>
      </c>
    </row>
    <row r="9" spans="1:4" ht="60" customHeight="1">
      <c r="A9" s="557" t="s">
        <v>383</v>
      </c>
      <c r="B9" s="2110" t="s">
        <v>894</v>
      </c>
      <c r="C9" s="2109"/>
      <c r="D9" s="2596">
        <v>0</v>
      </c>
    </row>
    <row r="10" spans="1:4" ht="20.25">
      <c r="A10" s="557" t="s">
        <v>385</v>
      </c>
      <c r="B10" s="2110" t="s">
        <v>893</v>
      </c>
      <c r="C10" s="564"/>
      <c r="D10" s="2595">
        <v>16</v>
      </c>
    </row>
    <row r="11" spans="1:4" ht="31.5" customHeight="1">
      <c r="A11" s="557" t="s">
        <v>387</v>
      </c>
      <c r="B11" s="2110" t="s">
        <v>896</v>
      </c>
      <c r="C11" s="564"/>
      <c r="D11" s="2595">
        <v>2</v>
      </c>
    </row>
    <row r="12" spans="1:4" ht="20.25">
      <c r="A12" s="557" t="s">
        <v>389</v>
      </c>
      <c r="B12" s="2110" t="s">
        <v>895</v>
      </c>
      <c r="C12" s="564"/>
      <c r="D12" s="2595">
        <v>5</v>
      </c>
    </row>
    <row r="13" spans="1:4" ht="20.25">
      <c r="A13" s="557" t="s">
        <v>391</v>
      </c>
      <c r="B13" s="2110" t="s">
        <v>998</v>
      </c>
      <c r="C13" s="564"/>
      <c r="D13" s="2595">
        <v>3</v>
      </c>
    </row>
    <row r="14" spans="1:4" ht="37.5">
      <c r="A14" s="557" t="s">
        <v>393</v>
      </c>
      <c r="B14" s="2110" t="s">
        <v>901</v>
      </c>
      <c r="C14" s="564"/>
      <c r="D14" s="2595">
        <v>26</v>
      </c>
    </row>
    <row r="15" spans="1:4" ht="20.25">
      <c r="A15" s="557" t="s">
        <v>399</v>
      </c>
      <c r="B15" s="2110" t="s">
        <v>881</v>
      </c>
      <c r="C15" s="564"/>
      <c r="D15" s="2595">
        <v>34</v>
      </c>
    </row>
    <row r="16" spans="1:4" ht="37.5">
      <c r="A16" s="557" t="s">
        <v>401</v>
      </c>
      <c r="B16" s="1396" t="s">
        <v>883</v>
      </c>
      <c r="C16" s="564"/>
      <c r="D16" s="2595">
        <v>3</v>
      </c>
    </row>
    <row r="17" spans="1:4" ht="37.5">
      <c r="A17" s="557" t="s">
        <v>403</v>
      </c>
      <c r="B17" s="1396" t="s">
        <v>902</v>
      </c>
      <c r="C17" s="564"/>
      <c r="D17" s="2595">
        <v>1</v>
      </c>
    </row>
    <row r="18" spans="1:4" ht="20.25">
      <c r="A18" s="557" t="s">
        <v>903</v>
      </c>
      <c r="B18" s="1396" t="s">
        <v>198</v>
      </c>
      <c r="C18" s="564"/>
      <c r="D18" s="2595">
        <v>3</v>
      </c>
    </row>
    <row r="19" spans="1:4" ht="20.25">
      <c r="A19" s="557" t="s">
        <v>904</v>
      </c>
      <c r="B19" s="1396" t="s">
        <v>897</v>
      </c>
      <c r="C19" s="564"/>
      <c r="D19" s="2595">
        <v>1</v>
      </c>
    </row>
    <row r="20" spans="1:4" ht="20.25">
      <c r="A20" s="557" t="s">
        <v>938</v>
      </c>
      <c r="B20" s="571" t="s">
        <v>905</v>
      </c>
      <c r="C20" s="564"/>
      <c r="D20" s="2595">
        <v>0</v>
      </c>
    </row>
    <row r="21" spans="1:4" ht="20.25">
      <c r="A21" s="566" t="s">
        <v>160</v>
      </c>
      <c r="B21" s="568" t="s">
        <v>928</v>
      </c>
      <c r="C21" s="559"/>
      <c r="D21" s="2597" t="s">
        <v>1001</v>
      </c>
    </row>
    <row r="22" spans="1:4" ht="20.25">
      <c r="A22" s="566" t="s">
        <v>906</v>
      </c>
      <c r="B22" s="573" t="s">
        <v>929</v>
      </c>
      <c r="C22" s="560"/>
      <c r="D22" s="2598">
        <v>2</v>
      </c>
    </row>
    <row r="23" spans="1:4" ht="20.25">
      <c r="A23" s="566" t="s">
        <v>426</v>
      </c>
      <c r="B23" s="568" t="s">
        <v>930</v>
      </c>
      <c r="C23" s="560"/>
      <c r="D23" s="2598">
        <v>5</v>
      </c>
    </row>
    <row r="24" spans="1:4" ht="20.25">
      <c r="A24" s="566" t="s">
        <v>225</v>
      </c>
      <c r="B24" s="573" t="s">
        <v>878</v>
      </c>
      <c r="C24" s="561">
        <f>SUM(C26:C28)</f>
        <v>0</v>
      </c>
      <c r="D24" s="2592">
        <f>SUM(D26:D28)</f>
        <v>138</v>
      </c>
    </row>
    <row r="25" spans="1:4" ht="20.25">
      <c r="A25" s="557"/>
      <c r="B25" s="569" t="s">
        <v>36</v>
      </c>
      <c r="C25" s="563"/>
      <c r="D25" s="2599"/>
    </row>
    <row r="26" spans="1:4" ht="20.25">
      <c r="A26" s="557" t="s">
        <v>435</v>
      </c>
      <c r="B26" s="572" t="s">
        <v>931</v>
      </c>
      <c r="C26" s="550"/>
      <c r="D26" s="2594">
        <v>89</v>
      </c>
    </row>
    <row r="27" spans="1:4" ht="20.25">
      <c r="A27" s="557" t="s">
        <v>436</v>
      </c>
      <c r="B27" s="572" t="s">
        <v>890</v>
      </c>
      <c r="C27" s="550"/>
      <c r="D27" s="2594">
        <v>18</v>
      </c>
    </row>
    <row r="28" spans="1:4" ht="20.25">
      <c r="A28" s="557" t="s">
        <v>437</v>
      </c>
      <c r="B28" s="572" t="s">
        <v>932</v>
      </c>
      <c r="C28" s="550"/>
      <c r="D28" s="2594">
        <v>31</v>
      </c>
    </row>
    <row r="29" spans="1:4" ht="20.25">
      <c r="A29" s="566" t="s">
        <v>227</v>
      </c>
      <c r="B29" s="573" t="s">
        <v>933</v>
      </c>
      <c r="C29" s="561"/>
      <c r="D29" s="2592">
        <v>34</v>
      </c>
    </row>
    <row r="30" spans="1:4" ht="20.25">
      <c r="A30" s="557" t="s">
        <v>907</v>
      </c>
      <c r="B30" s="574" t="s">
        <v>908</v>
      </c>
      <c r="C30" s="562"/>
      <c r="D30" s="2593">
        <v>14</v>
      </c>
    </row>
    <row r="31" spans="1:4" ht="20.25">
      <c r="A31" s="566" t="s">
        <v>909</v>
      </c>
      <c r="B31" s="568" t="s">
        <v>934</v>
      </c>
      <c r="C31" s="561"/>
      <c r="D31" s="2592">
        <v>19</v>
      </c>
    </row>
    <row r="32" spans="1:4" ht="20.25">
      <c r="A32" s="557" t="s">
        <v>910</v>
      </c>
      <c r="B32" s="577" t="s">
        <v>935</v>
      </c>
      <c r="C32" s="563"/>
      <c r="D32" s="2599">
        <v>16</v>
      </c>
    </row>
    <row r="33" spans="1:4" ht="20.25">
      <c r="A33" s="557"/>
      <c r="B33" s="569" t="s">
        <v>936</v>
      </c>
      <c r="C33" s="563"/>
      <c r="D33" s="2599"/>
    </row>
    <row r="34" spans="1:4" ht="20.25">
      <c r="A34" s="557" t="s">
        <v>911</v>
      </c>
      <c r="B34" s="575" t="s">
        <v>912</v>
      </c>
      <c r="C34" s="550"/>
      <c r="D34" s="2594">
        <v>16</v>
      </c>
    </row>
    <row r="35" spans="1:4" ht="20.25">
      <c r="A35" s="557" t="s">
        <v>913</v>
      </c>
      <c r="B35" s="576" t="s">
        <v>914</v>
      </c>
      <c r="C35" s="550"/>
      <c r="D35" s="2594">
        <v>0</v>
      </c>
    </row>
    <row r="36" spans="1:4" ht="20.25">
      <c r="A36" s="557" t="s">
        <v>238</v>
      </c>
      <c r="B36" s="577" t="s">
        <v>937</v>
      </c>
      <c r="C36" s="565"/>
      <c r="D36" s="2600">
        <v>0</v>
      </c>
    </row>
  </sheetData>
  <sheetProtection formatCells="0" formatColumns="0" formatRows="0" insertColumns="0" insertRows="0" insertHyperlinks="0" deleteColumns="0" deleteRows="0" sort="0" autoFilter="0" pivotTables="0"/>
  <pageMargins left="0.7" right="0.7" top="0.75" bottom="0.75" header="0.3" footer="0.3"/>
  <pageSetup paperSize="9" scale="69" orientation="portrait" r:id="rId1"/>
</worksheet>
</file>

<file path=xl/worksheets/sheet14.xml><?xml version="1.0" encoding="utf-8"?>
<worksheet xmlns="http://schemas.openxmlformats.org/spreadsheetml/2006/main" xmlns:r="http://schemas.openxmlformats.org/officeDocument/2006/relationships">
  <sheetPr codeName="Лист46">
    <tabColor rgb="FF00B0F0"/>
  </sheetPr>
  <dimension ref="A1:V137"/>
  <sheetViews>
    <sheetView zoomScale="70" zoomScaleNormal="70" zoomScaleSheetLayoutView="115" workbookViewId="0">
      <selection activeCell="B9" sqref="B9"/>
    </sheetView>
  </sheetViews>
  <sheetFormatPr defaultRowHeight="12.75"/>
  <cols>
    <col min="1" max="1" width="5.85546875" style="4" customWidth="1"/>
    <col min="2" max="2" width="14.42578125" style="4" customWidth="1"/>
    <col min="3" max="3" width="34.42578125" style="4" customWidth="1"/>
    <col min="4" max="4" width="22.85546875" style="4" customWidth="1"/>
    <col min="5" max="5" width="14.140625" style="4" customWidth="1"/>
    <col min="6" max="6" width="5.7109375" style="4" customWidth="1"/>
    <col min="7" max="7" width="6.42578125" style="4" customWidth="1"/>
    <col min="8" max="8" width="18.28515625" style="4" customWidth="1"/>
    <col min="9" max="9" width="14.42578125" style="4" customWidth="1"/>
    <col min="10" max="10" width="15.7109375" style="4" customWidth="1"/>
    <col min="11" max="11" width="34.5703125" style="4" customWidth="1"/>
    <col min="12" max="12" width="23" style="4" customWidth="1"/>
    <col min="13" max="13" width="16.85546875" style="4" customWidth="1"/>
    <col min="15" max="16" width="9.140625" customWidth="1"/>
    <col min="17" max="17" width="7.85546875" hidden="1" customWidth="1"/>
    <col min="18" max="18" width="8.5703125" hidden="1" customWidth="1"/>
    <col min="19" max="22" width="9.140625" hidden="1" customWidth="1"/>
    <col min="23" max="23" width="9.140625" customWidth="1"/>
    <col min="26" max="27" width="9.140625" customWidth="1"/>
  </cols>
  <sheetData>
    <row r="1" spans="1:22" ht="110.25" customHeight="1">
      <c r="A1" s="553" t="s">
        <v>121</v>
      </c>
      <c r="B1" s="554" t="s">
        <v>879</v>
      </c>
      <c r="C1" s="554" t="s">
        <v>877</v>
      </c>
      <c r="D1" s="554" t="s">
        <v>122</v>
      </c>
      <c r="E1" s="554" t="s">
        <v>320</v>
      </c>
      <c r="F1" s="554" t="s">
        <v>331</v>
      </c>
      <c r="G1" s="554" t="s">
        <v>332</v>
      </c>
      <c r="H1" s="555" t="s">
        <v>884</v>
      </c>
      <c r="I1" s="555" t="s">
        <v>885</v>
      </c>
      <c r="J1" s="555" t="s">
        <v>886</v>
      </c>
      <c r="K1" s="554" t="s">
        <v>891</v>
      </c>
      <c r="L1" s="554" t="s">
        <v>875</v>
      </c>
      <c r="M1" s="554" t="s">
        <v>876</v>
      </c>
      <c r="N1" s="580" t="s">
        <v>892</v>
      </c>
      <c r="Q1" s="552" t="s">
        <v>916</v>
      </c>
      <c r="R1" s="552" t="s">
        <v>920</v>
      </c>
      <c r="S1" s="552" t="s">
        <v>919</v>
      </c>
      <c r="T1" s="552" t="s">
        <v>918</v>
      </c>
      <c r="U1" s="552" t="s">
        <v>917</v>
      </c>
      <c r="V1" s="552" t="s">
        <v>867</v>
      </c>
    </row>
    <row r="2" spans="1:22" ht="99" customHeight="1" thickBot="1">
      <c r="A2" s="2334">
        <v>1</v>
      </c>
      <c r="B2" s="2335" t="s">
        <v>1899</v>
      </c>
      <c r="C2" s="2336" t="s">
        <v>1900</v>
      </c>
      <c r="D2" s="2337" t="s">
        <v>956</v>
      </c>
      <c r="E2" s="2338" t="s">
        <v>1901</v>
      </c>
      <c r="F2" s="2338" t="s">
        <v>1902</v>
      </c>
      <c r="G2" s="2338" t="s">
        <v>1902</v>
      </c>
      <c r="H2" s="2339" t="s">
        <v>1902</v>
      </c>
      <c r="I2" s="2338" t="s">
        <v>1903</v>
      </c>
      <c r="J2" s="2338" t="s">
        <v>1902</v>
      </c>
      <c r="K2" s="2340" t="s">
        <v>1431</v>
      </c>
      <c r="L2" s="2340" t="s">
        <v>1432</v>
      </c>
      <c r="M2" s="2340" t="s">
        <v>880</v>
      </c>
      <c r="N2" s="2348" t="s">
        <v>943</v>
      </c>
    </row>
    <row r="3" spans="1:22" ht="63.75" customHeight="1" thickBot="1">
      <c r="A3" s="2334">
        <v>2</v>
      </c>
      <c r="B3" s="2335" t="s">
        <v>1904</v>
      </c>
      <c r="C3" s="2336" t="s">
        <v>1905</v>
      </c>
      <c r="D3" s="2337" t="s">
        <v>955</v>
      </c>
      <c r="E3" s="2338" t="s">
        <v>1901</v>
      </c>
      <c r="F3" s="2338" t="s">
        <v>1902</v>
      </c>
      <c r="G3" s="2338" t="s">
        <v>1902</v>
      </c>
      <c r="H3" s="2340" t="s">
        <v>1906</v>
      </c>
      <c r="I3" s="2338" t="s">
        <v>1902</v>
      </c>
      <c r="J3" s="2338" t="s">
        <v>1902</v>
      </c>
      <c r="K3" s="2340" t="s">
        <v>1431</v>
      </c>
      <c r="L3" s="2340" t="s">
        <v>1432</v>
      </c>
      <c r="M3" s="2340" t="s">
        <v>880</v>
      </c>
      <c r="N3" s="2348" t="s">
        <v>943</v>
      </c>
    </row>
    <row r="4" spans="1:22" ht="51" customHeight="1" thickBot="1">
      <c r="A4" s="2334">
        <v>3</v>
      </c>
      <c r="B4" s="2335" t="s">
        <v>1907</v>
      </c>
      <c r="C4" s="2336" t="s">
        <v>1908</v>
      </c>
      <c r="D4" s="2337" t="s">
        <v>289</v>
      </c>
      <c r="E4" s="2338" t="s">
        <v>1901</v>
      </c>
      <c r="F4" s="2338" t="s">
        <v>1902</v>
      </c>
      <c r="G4" s="2338" t="s">
        <v>1902</v>
      </c>
      <c r="H4" s="2340" t="s">
        <v>1906</v>
      </c>
      <c r="I4" s="2338" t="s">
        <v>1902</v>
      </c>
      <c r="J4" s="2338" t="s">
        <v>1902</v>
      </c>
      <c r="K4" s="2340" t="s">
        <v>1431</v>
      </c>
      <c r="L4" s="2340" t="s">
        <v>1432</v>
      </c>
      <c r="M4" s="2340" t="s">
        <v>880</v>
      </c>
      <c r="N4" s="2349" t="s">
        <v>1921</v>
      </c>
    </row>
    <row r="5" spans="1:22" ht="63.75" customHeight="1" thickBot="1">
      <c r="A5" s="2344">
        <v>4</v>
      </c>
      <c r="B5" s="2345" t="s">
        <v>1909</v>
      </c>
      <c r="C5" s="2345" t="s">
        <v>1910</v>
      </c>
      <c r="D5" s="2345" t="s">
        <v>291</v>
      </c>
      <c r="E5" s="2344" t="s">
        <v>1911</v>
      </c>
      <c r="F5" s="2344" t="s">
        <v>1902</v>
      </c>
      <c r="G5" s="2344" t="s">
        <v>1902</v>
      </c>
      <c r="H5" s="2344" t="s">
        <v>1906</v>
      </c>
      <c r="I5" s="2344" t="s">
        <v>1902</v>
      </c>
      <c r="J5" s="2344" t="s">
        <v>1902</v>
      </c>
      <c r="K5" s="2346" t="s">
        <v>1431</v>
      </c>
      <c r="L5" s="2346" t="s">
        <v>1432</v>
      </c>
      <c r="M5" s="2346" t="s">
        <v>880</v>
      </c>
      <c r="N5" s="2349" t="s">
        <v>1922</v>
      </c>
    </row>
    <row r="6" spans="1:22" ht="38.25" customHeight="1" thickBot="1">
      <c r="A6" s="2334">
        <v>5</v>
      </c>
      <c r="B6" s="275" t="s">
        <v>1912</v>
      </c>
      <c r="C6" s="2341" t="s">
        <v>1913</v>
      </c>
      <c r="D6" s="2337" t="s">
        <v>954</v>
      </c>
      <c r="E6" s="2338" t="s">
        <v>1901</v>
      </c>
      <c r="F6" s="2338" t="s">
        <v>1902</v>
      </c>
      <c r="G6" s="2338" t="s">
        <v>1902</v>
      </c>
      <c r="H6" s="2338" t="s">
        <v>1902</v>
      </c>
      <c r="I6" s="2338" t="s">
        <v>1903</v>
      </c>
      <c r="J6" s="2338" t="s">
        <v>1902</v>
      </c>
      <c r="K6" s="2340" t="s">
        <v>1431</v>
      </c>
      <c r="L6" s="2338" t="s">
        <v>1883</v>
      </c>
      <c r="M6" s="2340" t="s">
        <v>880</v>
      </c>
      <c r="N6" s="2348" t="s">
        <v>943</v>
      </c>
    </row>
    <row r="7" spans="1:22" ht="79.5" customHeight="1" thickBot="1">
      <c r="A7" s="2334">
        <v>6</v>
      </c>
      <c r="B7" s="2335" t="s">
        <v>1914</v>
      </c>
      <c r="C7" s="2341" t="s">
        <v>1915</v>
      </c>
      <c r="D7" s="2337" t="s">
        <v>299</v>
      </c>
      <c r="E7" s="2338" t="s">
        <v>1916</v>
      </c>
      <c r="F7" s="2338" t="s">
        <v>1902</v>
      </c>
      <c r="G7" s="2338" t="s">
        <v>1902</v>
      </c>
      <c r="H7" s="2338" t="s">
        <v>1906</v>
      </c>
      <c r="I7" s="2338" t="s">
        <v>1902</v>
      </c>
      <c r="J7" s="2338" t="s">
        <v>1902</v>
      </c>
      <c r="K7" s="2340" t="s">
        <v>1431</v>
      </c>
      <c r="L7" s="2338" t="s">
        <v>1893</v>
      </c>
      <c r="M7" s="2340" t="s">
        <v>880</v>
      </c>
      <c r="N7" s="2349" t="s">
        <v>1923</v>
      </c>
    </row>
    <row r="8" spans="1:22" ht="63" customHeight="1" thickBot="1">
      <c r="A8" s="2334">
        <v>7</v>
      </c>
      <c r="B8" s="2343" t="s">
        <v>1917</v>
      </c>
      <c r="C8" s="2341" t="s">
        <v>1918</v>
      </c>
      <c r="D8" s="2337" t="s">
        <v>289</v>
      </c>
      <c r="E8" s="2338" t="s">
        <v>1916</v>
      </c>
      <c r="F8" s="2338" t="s">
        <v>1902</v>
      </c>
      <c r="G8" s="2338" t="s">
        <v>1902</v>
      </c>
      <c r="H8" s="2338" t="s">
        <v>1906</v>
      </c>
      <c r="I8" s="2338" t="s">
        <v>1902</v>
      </c>
      <c r="J8" s="2338" t="s">
        <v>1902</v>
      </c>
      <c r="K8" s="2340" t="s">
        <v>1431</v>
      </c>
      <c r="L8" s="2338" t="s">
        <v>1893</v>
      </c>
      <c r="M8" s="2340" t="s">
        <v>880</v>
      </c>
      <c r="N8" s="2349" t="s">
        <v>1921</v>
      </c>
    </row>
    <row r="9" spans="1:22" ht="100.5" customHeight="1" thickBot="1">
      <c r="A9" s="2344">
        <v>8</v>
      </c>
      <c r="B9" s="2347" t="s">
        <v>1914</v>
      </c>
      <c r="C9" s="2344" t="s">
        <v>1919</v>
      </c>
      <c r="D9" s="2345" t="s">
        <v>291</v>
      </c>
      <c r="E9" s="2344" t="s">
        <v>1916</v>
      </c>
      <c r="F9" s="2344" t="s">
        <v>1902</v>
      </c>
      <c r="G9" s="2344" t="s">
        <v>1902</v>
      </c>
      <c r="H9" s="2344" t="s">
        <v>1902</v>
      </c>
      <c r="I9" s="2344" t="s">
        <v>1903</v>
      </c>
      <c r="J9" s="2344" t="s">
        <v>1902</v>
      </c>
      <c r="K9" s="2342" t="s">
        <v>1920</v>
      </c>
      <c r="L9" s="2344" t="s">
        <v>1432</v>
      </c>
      <c r="M9" s="2344" t="s">
        <v>882</v>
      </c>
      <c r="N9" s="2349" t="s">
        <v>1924</v>
      </c>
    </row>
    <row r="10" spans="1:22" ht="63.75" customHeight="1">
      <c r="A10" s="1686"/>
      <c r="B10" s="1686"/>
      <c r="C10" s="1686"/>
      <c r="D10" s="1686"/>
      <c r="E10" s="1687"/>
      <c r="F10" s="1686"/>
      <c r="G10" s="1686"/>
      <c r="H10" s="1686"/>
      <c r="I10" s="1686"/>
      <c r="J10" s="1686"/>
      <c r="K10" s="1686"/>
      <c r="L10" s="1686"/>
      <c r="M10" s="1686"/>
      <c r="N10" s="1686"/>
    </row>
    <row r="11" spans="1:22" ht="140.25" customHeight="1">
      <c r="A11" s="1686"/>
      <c r="B11" s="1686"/>
      <c r="C11" s="1686"/>
      <c r="D11" s="1686"/>
      <c r="E11" s="1687"/>
      <c r="F11" s="1686"/>
      <c r="G11" s="1686"/>
      <c r="H11" s="1686"/>
      <c r="I11" s="1686"/>
      <c r="J11" s="1686"/>
      <c r="K11" s="1686"/>
      <c r="L11" s="1686"/>
      <c r="M11" s="1686"/>
      <c r="N11" s="1686"/>
    </row>
    <row r="12" spans="1:22" ht="38.25" customHeight="1">
      <c r="A12" s="1686"/>
      <c r="B12" s="1686"/>
      <c r="C12" s="1686"/>
      <c r="D12" s="1686"/>
      <c r="E12" s="1687"/>
      <c r="F12" s="1686"/>
      <c r="G12" s="1686"/>
      <c r="H12" s="1686"/>
      <c r="I12" s="1686"/>
      <c r="J12" s="1686"/>
      <c r="K12" s="1686"/>
      <c r="L12" s="1686"/>
      <c r="M12" s="1686"/>
      <c r="N12" s="1686"/>
    </row>
    <row r="13" spans="1:22" ht="38.25" customHeight="1">
      <c r="A13" s="1686"/>
      <c r="B13" s="1686"/>
      <c r="C13" s="1686"/>
      <c r="D13" s="1686"/>
      <c r="E13" s="1687"/>
      <c r="F13" s="1686"/>
      <c r="G13" s="1686"/>
      <c r="H13" s="1686"/>
      <c r="I13" s="1686"/>
      <c r="J13" s="1686"/>
      <c r="K13" s="1686"/>
      <c r="L13" s="1686"/>
      <c r="M13" s="1686"/>
      <c r="N13" s="1686"/>
    </row>
    <row r="14" spans="1:22" ht="63.75" customHeight="1">
      <c r="A14" s="1686"/>
      <c r="B14" s="1686"/>
      <c r="C14" s="1686"/>
      <c r="D14" s="1686"/>
      <c r="E14" s="1687"/>
      <c r="F14" s="1686"/>
      <c r="G14" s="1686"/>
      <c r="H14" s="1686"/>
      <c r="I14" s="1686"/>
      <c r="J14" s="1686"/>
      <c r="K14" s="1686"/>
      <c r="L14" s="1686"/>
      <c r="M14" s="1686"/>
      <c r="N14" s="1686"/>
    </row>
    <row r="15" spans="1:22" ht="63.75" customHeight="1">
      <c r="A15" s="1686"/>
      <c r="B15" s="1686"/>
      <c r="C15" s="1686"/>
      <c r="D15" s="1686"/>
      <c r="E15" s="1687"/>
      <c r="F15" s="1686"/>
      <c r="G15" s="1686"/>
      <c r="H15" s="1686"/>
      <c r="I15" s="1686"/>
      <c r="J15" s="1686"/>
      <c r="K15" s="1686"/>
      <c r="L15" s="1686"/>
      <c r="M15" s="1686"/>
      <c r="N15" s="1686"/>
    </row>
    <row r="16" spans="1:22" ht="50.25" customHeight="1">
      <c r="A16" s="1686"/>
      <c r="B16" s="1686"/>
      <c r="C16" s="1686"/>
      <c r="D16" s="1686"/>
      <c r="E16" s="1687"/>
      <c r="F16" s="1686"/>
      <c r="G16" s="1686"/>
      <c r="H16" s="1686"/>
      <c r="I16" s="1686"/>
      <c r="J16" s="1686"/>
      <c r="K16" s="1686"/>
      <c r="L16" s="1686"/>
      <c r="M16" s="1686"/>
      <c r="N16" s="1686"/>
    </row>
    <row r="17" spans="1:14" ht="51" customHeight="1">
      <c r="A17" s="1686"/>
      <c r="B17" s="1686"/>
      <c r="C17" s="1686"/>
      <c r="D17" s="1686"/>
      <c r="E17" s="1687"/>
      <c r="F17" s="1686"/>
      <c r="G17" s="1686"/>
      <c r="H17" s="1686"/>
      <c r="I17" s="1686"/>
      <c r="J17" s="1686"/>
      <c r="K17" s="1686"/>
      <c r="L17" s="1686"/>
      <c r="M17" s="1686"/>
      <c r="N17" s="1686"/>
    </row>
    <row r="18" spans="1:14" ht="38.25" customHeight="1">
      <c r="A18" s="1686"/>
      <c r="B18" s="1686"/>
      <c r="C18" s="1686"/>
      <c r="D18" s="1686"/>
      <c r="E18" s="1687"/>
      <c r="F18" s="1686"/>
      <c r="G18" s="1686"/>
      <c r="H18" s="1686"/>
      <c r="I18" s="1686"/>
      <c r="J18" s="1686"/>
      <c r="K18" s="1686"/>
      <c r="L18" s="1686"/>
      <c r="M18" s="1686"/>
      <c r="N18" s="1686"/>
    </row>
    <row r="19" spans="1:14" ht="102" customHeight="1">
      <c r="A19" s="1686"/>
      <c r="B19" s="1686"/>
      <c r="C19" s="1686"/>
      <c r="D19" s="1686"/>
      <c r="E19" s="1687"/>
      <c r="F19" s="1686"/>
      <c r="G19" s="1686"/>
      <c r="H19" s="1686"/>
      <c r="I19" s="1686"/>
      <c r="J19" s="1686"/>
      <c r="K19" s="1686"/>
      <c r="L19" s="1686"/>
      <c r="M19" s="1686"/>
      <c r="N19" s="1686"/>
    </row>
    <row r="20" spans="1:14" ht="89.25" customHeight="1">
      <c r="A20" s="1686"/>
      <c r="B20" s="1686"/>
      <c r="C20" s="1686"/>
      <c r="D20" s="1686"/>
      <c r="E20" s="1687"/>
      <c r="F20" s="1686"/>
      <c r="G20" s="1686"/>
      <c r="H20" s="1686"/>
      <c r="I20" s="1686"/>
      <c r="J20" s="1686"/>
      <c r="K20" s="1686"/>
      <c r="L20" s="1686"/>
      <c r="M20" s="1686"/>
      <c r="N20" s="1686"/>
    </row>
    <row r="21" spans="1:14" ht="102" customHeight="1">
      <c r="A21" s="1686"/>
      <c r="B21" s="1686"/>
      <c r="C21" s="1686"/>
      <c r="D21" s="1686"/>
      <c r="E21" s="1687"/>
      <c r="F21" s="1686"/>
      <c r="G21" s="1686"/>
      <c r="H21" s="1686"/>
      <c r="I21" s="1686"/>
      <c r="J21" s="1686"/>
      <c r="K21" s="1686"/>
      <c r="L21" s="1686"/>
      <c r="M21" s="1686"/>
      <c r="N21" s="1686"/>
    </row>
    <row r="22" spans="1:14" ht="39" customHeight="1">
      <c r="A22" s="1686"/>
      <c r="B22" s="1686"/>
      <c r="C22" s="1686"/>
      <c r="D22" s="1686"/>
      <c r="E22" s="1687"/>
      <c r="F22" s="1686"/>
      <c r="G22" s="1686"/>
      <c r="H22" s="1686"/>
      <c r="I22" s="1686"/>
      <c r="J22" s="1686"/>
      <c r="K22" s="1686"/>
      <c r="L22" s="1686"/>
      <c r="M22" s="1686"/>
      <c r="N22" s="1686"/>
    </row>
    <row r="23" spans="1:14" ht="38.25" customHeight="1">
      <c r="A23" s="1686"/>
      <c r="B23" s="1686"/>
      <c r="C23" s="1686"/>
      <c r="D23" s="1686"/>
      <c r="E23" s="1687"/>
      <c r="F23" s="1686"/>
      <c r="G23" s="1686"/>
      <c r="H23" s="1686"/>
      <c r="I23" s="1686"/>
      <c r="J23" s="1686"/>
      <c r="K23" s="1686"/>
      <c r="L23" s="1686"/>
      <c r="M23" s="1686"/>
      <c r="N23" s="1686"/>
    </row>
    <row r="24" spans="1:14" ht="38.25" customHeight="1">
      <c r="A24" s="1686"/>
      <c r="B24" s="1686"/>
      <c r="C24" s="1686"/>
      <c r="D24" s="1686"/>
      <c r="E24" s="1687"/>
      <c r="F24" s="1686"/>
      <c r="G24" s="1686"/>
      <c r="H24" s="1686"/>
      <c r="I24" s="1686"/>
      <c r="J24" s="1686"/>
      <c r="K24" s="1686"/>
      <c r="L24" s="1686"/>
      <c r="M24" s="1686"/>
      <c r="N24" s="1686"/>
    </row>
    <row r="25" spans="1:14" ht="33" customHeight="1">
      <c r="A25" s="1686"/>
      <c r="B25" s="1686"/>
      <c r="C25" s="1686"/>
      <c r="D25" s="1686"/>
      <c r="E25" s="1687"/>
      <c r="F25" s="1686"/>
      <c r="G25" s="1686"/>
      <c r="H25" s="1686"/>
      <c r="I25" s="1686"/>
      <c r="J25" s="1686"/>
      <c r="K25" s="1686"/>
      <c r="L25" s="1686"/>
      <c r="M25" s="1686"/>
      <c r="N25" s="1686"/>
    </row>
    <row r="26" spans="1:14" ht="51" customHeight="1">
      <c r="A26" s="1686"/>
      <c r="B26" s="1686"/>
      <c r="C26" s="1686"/>
      <c r="D26" s="1686"/>
      <c r="E26" s="1687"/>
      <c r="F26" s="1686"/>
      <c r="G26" s="1686"/>
      <c r="H26" s="1686"/>
      <c r="I26" s="1686"/>
      <c r="J26" s="1686"/>
      <c r="K26" s="1686"/>
      <c r="L26" s="1686"/>
      <c r="M26" s="1686"/>
      <c r="N26" s="1686"/>
    </row>
    <row r="27" spans="1:14" ht="38.25" customHeight="1">
      <c r="A27" s="1686"/>
      <c r="B27" s="1686"/>
      <c r="C27" s="1686"/>
      <c r="D27" s="1686"/>
      <c r="E27" s="1687"/>
      <c r="F27" s="1686"/>
      <c r="G27" s="1686"/>
      <c r="H27" s="1686"/>
      <c r="I27" s="1686"/>
      <c r="J27" s="1686"/>
      <c r="K27" s="1686"/>
      <c r="L27" s="1686"/>
      <c r="M27" s="1686"/>
      <c r="N27" s="1686"/>
    </row>
    <row r="28" spans="1:14" ht="38.25" customHeight="1">
      <c r="A28" s="1686"/>
      <c r="B28" s="1686"/>
      <c r="C28" s="1686"/>
      <c r="D28" s="1686"/>
      <c r="E28" s="1687"/>
      <c r="F28" s="1686"/>
      <c r="G28" s="1686"/>
      <c r="H28" s="1686"/>
      <c r="I28" s="1686"/>
      <c r="J28" s="1686"/>
      <c r="K28" s="1686"/>
      <c r="L28" s="1686"/>
      <c r="M28" s="1686"/>
      <c r="N28" s="1686"/>
    </row>
    <row r="29" spans="1:14" ht="50.25" customHeight="1">
      <c r="A29" s="1686"/>
      <c r="B29" s="1686"/>
      <c r="C29" s="1686"/>
      <c r="D29" s="1686"/>
      <c r="E29" s="1687"/>
      <c r="F29" s="1686"/>
      <c r="G29" s="1686"/>
      <c r="H29" s="1686"/>
      <c r="I29" s="1686"/>
      <c r="J29" s="1686"/>
      <c r="K29" s="1686"/>
      <c r="L29" s="1686"/>
      <c r="M29" s="1686"/>
      <c r="N29" s="1686"/>
    </row>
    <row r="30" spans="1:14" ht="51" customHeight="1">
      <c r="A30" s="1686"/>
      <c r="B30" s="1686"/>
      <c r="C30" s="1686"/>
      <c r="D30" s="1686"/>
      <c r="E30" s="1687"/>
      <c r="F30" s="1686"/>
      <c r="G30" s="1686"/>
      <c r="H30" s="1686"/>
      <c r="I30" s="1686"/>
      <c r="J30" s="1686"/>
      <c r="K30" s="1686"/>
      <c r="L30" s="1686"/>
      <c r="M30" s="1686"/>
      <c r="N30" s="1686"/>
    </row>
    <row r="31" spans="1:14" ht="38.25" customHeight="1">
      <c r="A31" s="1686"/>
      <c r="B31" s="1686"/>
      <c r="C31" s="1686"/>
      <c r="D31" s="1686"/>
      <c r="E31" s="1687"/>
      <c r="F31" s="1686"/>
      <c r="G31" s="1686"/>
      <c r="H31" s="1686"/>
      <c r="I31" s="1686"/>
      <c r="J31" s="1686"/>
      <c r="K31" s="1686"/>
      <c r="L31" s="1686"/>
      <c r="M31" s="1686"/>
      <c r="N31" s="1686"/>
    </row>
    <row r="32" spans="1:14" ht="38.25" customHeight="1">
      <c r="A32" s="1686"/>
      <c r="B32" s="1686"/>
      <c r="C32" s="1686"/>
      <c r="D32" s="1686"/>
      <c r="E32" s="1687"/>
      <c r="F32" s="1686"/>
      <c r="G32" s="1686"/>
      <c r="H32" s="1686"/>
      <c r="I32" s="1686"/>
      <c r="J32" s="1686"/>
      <c r="K32" s="1686"/>
      <c r="L32" s="1686"/>
      <c r="M32" s="1686"/>
      <c r="N32" s="1686"/>
    </row>
    <row r="33" spans="1:17" ht="140.25" customHeight="1">
      <c r="A33" s="1686"/>
      <c r="B33" s="1686"/>
      <c r="C33" s="1686"/>
      <c r="D33" s="1686"/>
      <c r="E33" s="1687"/>
      <c r="F33" s="1686"/>
      <c r="G33" s="1686"/>
      <c r="H33" s="1686"/>
      <c r="I33" s="1686"/>
      <c r="J33" s="1686"/>
      <c r="K33" s="1686"/>
      <c r="L33" s="1686"/>
      <c r="M33" s="1686"/>
      <c r="N33" s="1686"/>
    </row>
    <row r="34" spans="1:17" ht="46.5" customHeight="1">
      <c r="A34" s="1686"/>
      <c r="B34" s="1686"/>
      <c r="C34" s="1686"/>
      <c r="D34" s="1686"/>
      <c r="E34" s="1687"/>
      <c r="F34" s="1686"/>
      <c r="G34" s="1686"/>
      <c r="H34" s="1686"/>
      <c r="I34" s="1686"/>
      <c r="J34" s="1686"/>
      <c r="K34" s="1686"/>
      <c r="L34" s="1686"/>
      <c r="M34" s="1686"/>
      <c r="N34" s="1685"/>
    </row>
    <row r="35" spans="1:17" ht="63.75" customHeight="1">
      <c r="A35" s="1686"/>
      <c r="B35" s="1686"/>
      <c r="C35" s="1686"/>
      <c r="D35" s="1686"/>
      <c r="E35" s="1687"/>
      <c r="F35" s="1686"/>
      <c r="G35" s="1686"/>
      <c r="H35" s="1686"/>
      <c r="I35" s="1686"/>
      <c r="J35" s="1686"/>
      <c r="K35" s="1686"/>
      <c r="L35" s="1686"/>
      <c r="M35" s="1686"/>
      <c r="N35" s="1686"/>
    </row>
    <row r="36" spans="1:17" ht="140.25" customHeight="1">
      <c r="A36" s="1686"/>
      <c r="B36" s="1686"/>
      <c r="C36" s="1686"/>
      <c r="D36" s="1686"/>
      <c r="E36" s="1687"/>
      <c r="F36" s="1686"/>
      <c r="G36" s="1686"/>
      <c r="H36" s="1686"/>
      <c r="I36" s="1686"/>
      <c r="J36" s="1686"/>
      <c r="K36" s="1686"/>
      <c r="L36" s="1686"/>
      <c r="M36" s="1686"/>
      <c r="N36" s="1686"/>
    </row>
    <row r="37" spans="1:17" ht="38.25" customHeight="1">
      <c r="A37" s="1686"/>
      <c r="B37" s="1686"/>
      <c r="C37" s="1686"/>
      <c r="D37" s="1686"/>
      <c r="E37" s="1687"/>
      <c r="F37" s="1686"/>
      <c r="G37" s="1686"/>
      <c r="H37" s="1686"/>
      <c r="I37" s="1686"/>
      <c r="J37" s="1686"/>
      <c r="K37" s="1686"/>
      <c r="L37" s="1686"/>
      <c r="M37" s="1686"/>
      <c r="N37" s="1686"/>
    </row>
    <row r="38" spans="1:17" ht="50.25" customHeight="1">
      <c r="A38" s="1686"/>
      <c r="B38" s="1686"/>
      <c r="C38" s="1686"/>
      <c r="D38" s="1686"/>
      <c r="E38" s="1687"/>
      <c r="F38" s="1686"/>
      <c r="G38" s="1686"/>
      <c r="H38" s="1686"/>
      <c r="I38" s="1686"/>
      <c r="J38" s="1686"/>
      <c r="K38" s="1686"/>
      <c r="L38" s="1686"/>
      <c r="M38" s="1686"/>
      <c r="N38" s="1686"/>
    </row>
    <row r="39" spans="1:17" ht="97.5" customHeight="1">
      <c r="A39" s="1686"/>
      <c r="B39" s="1688"/>
      <c r="C39" s="1686"/>
      <c r="D39" s="1686"/>
      <c r="E39" s="1687"/>
      <c r="F39" s="1686"/>
      <c r="G39" s="1686"/>
      <c r="H39" s="1686"/>
      <c r="I39" s="1686"/>
      <c r="J39" s="1686"/>
      <c r="K39" s="1686"/>
      <c r="L39" s="1686"/>
      <c r="M39" s="1686"/>
      <c r="N39" s="1686"/>
    </row>
    <row r="40" spans="1:17" ht="27.75" customHeight="1">
      <c r="A40" s="1686"/>
      <c r="B40" s="1686"/>
      <c r="C40" s="1686"/>
      <c r="D40" s="1686"/>
      <c r="E40" s="1687"/>
      <c r="F40" s="1686"/>
      <c r="G40" s="1686"/>
      <c r="H40" s="1686"/>
      <c r="I40" s="1686"/>
      <c r="J40" s="1686"/>
      <c r="K40" s="1686"/>
      <c r="L40" s="1686"/>
      <c r="M40" s="1686"/>
      <c r="N40" s="1686"/>
    </row>
    <row r="41" spans="1:17" ht="37.5" customHeight="1">
      <c r="A41" s="1686"/>
      <c r="B41" s="1686"/>
      <c r="C41" s="1686"/>
      <c r="D41" s="1686"/>
      <c r="E41" s="1687"/>
      <c r="F41" s="1686"/>
      <c r="G41" s="1686"/>
      <c r="H41" s="1686"/>
      <c r="I41" s="1686"/>
      <c r="J41" s="1686"/>
      <c r="K41" s="1686"/>
      <c r="L41" s="1686"/>
      <c r="M41" s="1686"/>
      <c r="N41" s="1685"/>
      <c r="Q41" s="3"/>
    </row>
    <row r="42" spans="1:17" ht="27.75" customHeight="1">
      <c r="A42" s="1686"/>
      <c r="B42" s="1686"/>
      <c r="C42" s="1686"/>
      <c r="D42" s="1686"/>
      <c r="E42" s="1687"/>
      <c r="F42" s="1686"/>
      <c r="G42" s="1686"/>
      <c r="H42" s="1686"/>
      <c r="I42" s="1686"/>
      <c r="J42" s="1686"/>
      <c r="K42" s="1686"/>
      <c r="L42" s="1686"/>
      <c r="M42" s="1686"/>
      <c r="N42" s="1686"/>
    </row>
    <row r="43" spans="1:17" ht="127.5" customHeight="1">
      <c r="A43" s="1686"/>
      <c r="B43" s="1686"/>
      <c r="C43" s="1686"/>
      <c r="D43" s="1689"/>
      <c r="E43" s="1687"/>
      <c r="F43" s="1686"/>
      <c r="G43" s="1686"/>
      <c r="H43" s="1686"/>
      <c r="I43" s="1686"/>
      <c r="J43" s="1686"/>
      <c r="K43" s="1686"/>
      <c r="L43" s="1686"/>
      <c r="M43" s="1686"/>
      <c r="N43" s="1686"/>
    </row>
    <row r="44" spans="1:17" ht="31.5" customHeight="1">
      <c r="A44" s="1686"/>
      <c r="B44" s="1686"/>
      <c r="C44" s="1686"/>
      <c r="D44" s="1686"/>
      <c r="E44" s="1687"/>
      <c r="F44" s="1686"/>
      <c r="G44" s="1686"/>
      <c r="H44" s="1686"/>
      <c r="I44" s="1686"/>
      <c r="J44" s="1686"/>
      <c r="K44" s="1686"/>
      <c r="L44" s="1686"/>
      <c r="M44" s="1686"/>
      <c r="N44" s="1686"/>
    </row>
    <row r="45" spans="1:17" ht="64.5" customHeight="1">
      <c r="A45" s="1686"/>
      <c r="B45" s="1686"/>
      <c r="C45" s="1686"/>
      <c r="D45" s="1686"/>
      <c r="E45" s="1687"/>
      <c r="F45" s="1686"/>
      <c r="G45" s="1686"/>
      <c r="H45" s="1686"/>
      <c r="I45" s="1686"/>
      <c r="J45" s="1686"/>
      <c r="K45" s="1686"/>
      <c r="L45" s="1686"/>
      <c r="M45" s="1686"/>
      <c r="N45" s="1686"/>
    </row>
    <row r="46" spans="1:17" ht="48.75" customHeight="1">
      <c r="A46" s="1686"/>
      <c r="B46" s="1686"/>
      <c r="C46" s="1686"/>
      <c r="D46" s="1686"/>
      <c r="E46" s="1687"/>
      <c r="F46" s="1686"/>
      <c r="G46" s="1686"/>
      <c r="H46" s="1686"/>
      <c r="I46" s="1686"/>
      <c r="J46" s="1686"/>
      <c r="K46" s="1686"/>
      <c r="L46" s="1686"/>
      <c r="M46" s="1686"/>
      <c r="N46" s="1686"/>
    </row>
    <row r="47" spans="1:17" ht="33.75" customHeight="1">
      <c r="A47" s="1686"/>
      <c r="B47" s="1688"/>
      <c r="C47" s="1686"/>
      <c r="D47" s="1686"/>
      <c r="E47" s="1687"/>
      <c r="F47" s="1686"/>
      <c r="G47" s="1686"/>
      <c r="H47" s="1686"/>
      <c r="I47" s="1686"/>
      <c r="J47" s="1686"/>
      <c r="K47" s="1686"/>
      <c r="L47" s="1686"/>
      <c r="M47" s="1686"/>
      <c r="N47" s="1686"/>
    </row>
    <row r="48" spans="1:17" ht="26.25" customHeight="1">
      <c r="A48" s="1686"/>
      <c r="B48" s="1686"/>
      <c r="C48" s="1686"/>
      <c r="D48" s="1686"/>
      <c r="E48" s="1687"/>
      <c r="F48" s="1686"/>
      <c r="G48" s="1686"/>
      <c r="H48" s="1686"/>
      <c r="I48" s="1686"/>
      <c r="J48" s="1686"/>
      <c r="K48" s="1686"/>
      <c r="L48" s="1686"/>
      <c r="M48" s="1686"/>
      <c r="N48" s="1686"/>
    </row>
    <row r="49" spans="1:14" ht="51" customHeight="1">
      <c r="A49" s="1686"/>
      <c r="B49" s="1686"/>
      <c r="C49" s="1686"/>
      <c r="D49" s="1686"/>
      <c r="E49" s="1687"/>
      <c r="F49" s="1686"/>
      <c r="G49" s="1686"/>
      <c r="H49" s="1686"/>
      <c r="I49" s="1686"/>
      <c r="J49" s="1686"/>
      <c r="K49" s="1686"/>
      <c r="L49" s="1686"/>
      <c r="M49" s="1686"/>
      <c r="N49" s="1686"/>
    </row>
    <row r="50" spans="1:14" ht="140.25" customHeight="1">
      <c r="A50" s="1686"/>
      <c r="B50" s="1688"/>
      <c r="C50" s="1686"/>
      <c r="D50" s="1686"/>
      <c r="E50" s="1687"/>
      <c r="F50" s="1686"/>
      <c r="G50" s="1686"/>
      <c r="H50" s="1686"/>
      <c r="I50" s="1686"/>
      <c r="J50" s="1686"/>
      <c r="K50" s="1686"/>
      <c r="L50" s="1686"/>
      <c r="M50" s="1686"/>
      <c r="N50" s="1686"/>
    </row>
    <row r="51" spans="1:14" ht="72.75" customHeight="1">
      <c r="A51" s="1686"/>
      <c r="B51" s="1688"/>
      <c r="C51" s="1686"/>
      <c r="D51" s="1686"/>
      <c r="E51" s="1687"/>
      <c r="F51" s="1686"/>
      <c r="G51" s="1686"/>
      <c r="H51" s="1686"/>
      <c r="I51" s="1686"/>
      <c r="J51" s="1686"/>
      <c r="K51" s="1686"/>
      <c r="L51" s="1686"/>
      <c r="M51" s="1686"/>
      <c r="N51" s="1685"/>
    </row>
    <row r="52" spans="1:14" ht="53.25" customHeight="1">
      <c r="A52" s="1686"/>
      <c r="B52" s="1686"/>
      <c r="C52" s="1686"/>
      <c r="D52" s="1686"/>
      <c r="E52" s="1687"/>
      <c r="F52" s="1686"/>
      <c r="G52" s="1686"/>
      <c r="H52" s="1686"/>
      <c r="I52" s="1686"/>
      <c r="J52" s="1686"/>
      <c r="K52" s="1686"/>
      <c r="L52" s="1686"/>
      <c r="M52" s="1686"/>
      <c r="N52" s="1686"/>
    </row>
    <row r="53" spans="1:14" ht="63.75" customHeight="1">
      <c r="A53" s="1686"/>
      <c r="B53" s="1688"/>
      <c r="C53" s="1686"/>
      <c r="D53" s="1686"/>
      <c r="E53" s="1687"/>
      <c r="F53" s="1686"/>
      <c r="G53" s="1686"/>
      <c r="H53" s="1686"/>
      <c r="I53" s="1686"/>
      <c r="J53" s="1686"/>
      <c r="K53" s="1686"/>
      <c r="L53" s="1686"/>
      <c r="M53" s="1686"/>
      <c r="N53" s="1686"/>
    </row>
    <row r="54" spans="1:14" ht="24.75" customHeight="1">
      <c r="A54" s="1686"/>
      <c r="B54" s="1686"/>
      <c r="C54" s="1686"/>
      <c r="D54" s="1686"/>
      <c r="E54" s="1687"/>
      <c r="F54" s="1686"/>
      <c r="G54" s="1686"/>
      <c r="H54" s="1686"/>
      <c r="I54" s="1686"/>
      <c r="J54" s="1686"/>
      <c r="K54" s="1686"/>
      <c r="L54" s="1686"/>
      <c r="M54" s="1686"/>
      <c r="N54" s="1686"/>
    </row>
    <row r="55" spans="1:14" ht="36.75" customHeight="1">
      <c r="A55" s="1686"/>
      <c r="B55" s="1688"/>
      <c r="C55" s="1686"/>
      <c r="D55" s="1686"/>
      <c r="E55" s="1687"/>
      <c r="F55" s="1686"/>
      <c r="G55" s="1686"/>
      <c r="H55" s="1686"/>
      <c r="I55" s="1686"/>
      <c r="J55" s="1686"/>
      <c r="K55" s="1686"/>
      <c r="L55" s="1686"/>
      <c r="M55" s="1686"/>
      <c r="N55" s="1686"/>
    </row>
    <row r="56" spans="1:14" ht="50.25" customHeight="1">
      <c r="A56" s="1686"/>
      <c r="B56" s="1688"/>
      <c r="C56" s="1686"/>
      <c r="D56" s="1686"/>
      <c r="E56" s="1687"/>
      <c r="F56" s="1686"/>
      <c r="G56" s="1686"/>
      <c r="H56" s="1686"/>
      <c r="I56" s="1686"/>
      <c r="J56" s="1686"/>
      <c r="K56" s="1686"/>
      <c r="L56" s="1686"/>
      <c r="M56" s="1686"/>
      <c r="N56" s="1686"/>
    </row>
    <row r="57" spans="1:14" ht="38.25" customHeight="1">
      <c r="A57" s="1686"/>
      <c r="B57" s="1689"/>
      <c r="C57" s="1686"/>
      <c r="D57" s="1686"/>
      <c r="E57" s="1687"/>
      <c r="F57" s="1686"/>
      <c r="G57" s="1686"/>
      <c r="H57" s="1686"/>
      <c r="I57" s="1686"/>
      <c r="J57" s="1686"/>
      <c r="K57" s="1686"/>
      <c r="L57" s="1686"/>
      <c r="M57" s="1686"/>
      <c r="N57" s="1686"/>
    </row>
    <row r="58" spans="1:14" ht="38.25" customHeight="1">
      <c r="A58" s="1686"/>
      <c r="B58" s="1689"/>
      <c r="C58" s="1686"/>
      <c r="D58" s="1686"/>
      <c r="E58" s="1687"/>
      <c r="F58" s="1686"/>
      <c r="G58" s="1686"/>
      <c r="H58" s="1686"/>
      <c r="I58" s="1686"/>
      <c r="J58" s="1686"/>
      <c r="K58" s="1686"/>
      <c r="L58" s="1686"/>
      <c r="M58" s="1686"/>
      <c r="N58" s="1686"/>
    </row>
    <row r="59" spans="1:14" ht="51" customHeight="1">
      <c r="A59" s="1686"/>
      <c r="B59" s="1688"/>
      <c r="C59" s="1686"/>
      <c r="D59" s="1686"/>
      <c r="E59" s="1687"/>
      <c r="F59" s="1686"/>
      <c r="G59" s="1686"/>
      <c r="H59" s="1686"/>
      <c r="I59" s="1686"/>
      <c r="J59" s="1686"/>
      <c r="K59" s="1686"/>
      <c r="L59" s="1686"/>
      <c r="M59" s="1686"/>
      <c r="N59" s="1686"/>
    </row>
    <row r="60" spans="1:14" ht="63.75" customHeight="1">
      <c r="A60" s="1686"/>
      <c r="B60" s="1686"/>
      <c r="C60" s="1686"/>
      <c r="D60" s="1686"/>
      <c r="E60" s="1687"/>
      <c r="F60" s="1686"/>
      <c r="G60" s="1686"/>
      <c r="H60" s="1686"/>
      <c r="I60" s="1686"/>
      <c r="J60" s="1686"/>
      <c r="K60" s="1686"/>
      <c r="L60" s="1686"/>
      <c r="M60" s="1686"/>
      <c r="N60" s="1686"/>
    </row>
    <row r="61" spans="1:14" ht="140.25" customHeight="1">
      <c r="A61" s="1686"/>
      <c r="B61" s="1688"/>
      <c r="C61" s="1686"/>
      <c r="D61" s="1686"/>
      <c r="E61" s="1687"/>
      <c r="F61" s="1686"/>
      <c r="G61" s="1686"/>
      <c r="H61" s="1686"/>
      <c r="I61" s="1686"/>
      <c r="J61" s="1686"/>
      <c r="K61" s="1686"/>
      <c r="L61" s="1686"/>
      <c r="M61" s="1686"/>
      <c r="N61" s="1686"/>
    </row>
    <row r="62" spans="1:14" ht="140.25" customHeight="1">
      <c r="A62" s="1686"/>
      <c r="B62" s="1686"/>
      <c r="C62" s="1686"/>
      <c r="D62" s="1686"/>
      <c r="E62" s="1687"/>
      <c r="F62" s="1686"/>
      <c r="G62" s="1686"/>
      <c r="H62" s="1686"/>
      <c r="I62" s="1686"/>
      <c r="J62" s="1686"/>
      <c r="K62" s="1686"/>
      <c r="L62" s="1686"/>
      <c r="M62" s="1686"/>
      <c r="N62" s="1686"/>
    </row>
    <row r="63" spans="1:14" ht="38.25" customHeight="1">
      <c r="A63" s="1686"/>
      <c r="B63" s="1686"/>
      <c r="C63" s="1686"/>
      <c r="D63" s="1686"/>
      <c r="E63" s="1687"/>
      <c r="F63" s="1686"/>
      <c r="G63" s="1686"/>
      <c r="H63" s="1686"/>
      <c r="I63" s="1686"/>
      <c r="J63" s="1686"/>
      <c r="K63" s="1686"/>
      <c r="L63" s="1686"/>
      <c r="M63" s="1686"/>
      <c r="N63" s="1686"/>
    </row>
    <row r="64" spans="1:14" ht="50.25" customHeight="1">
      <c r="A64" s="1686"/>
      <c r="B64" s="1688"/>
      <c r="C64" s="1686"/>
      <c r="D64" s="1686"/>
      <c r="E64" s="1687"/>
      <c r="F64" s="1686"/>
      <c r="G64" s="1686"/>
      <c r="H64" s="1686"/>
      <c r="I64" s="1686"/>
      <c r="J64" s="1686"/>
      <c r="K64" s="1686"/>
      <c r="L64" s="1686"/>
      <c r="M64" s="1686"/>
      <c r="N64" s="1686"/>
    </row>
    <row r="65" spans="1:14" ht="51" customHeight="1">
      <c r="A65" s="1686"/>
      <c r="B65" s="1688"/>
      <c r="C65" s="1686"/>
      <c r="D65" s="1686"/>
      <c r="E65" s="1687"/>
      <c r="F65" s="1686"/>
      <c r="G65" s="1686"/>
      <c r="H65" s="1686"/>
      <c r="I65" s="1686"/>
      <c r="J65" s="1686"/>
      <c r="K65" s="1686"/>
      <c r="L65" s="1686"/>
      <c r="M65" s="1686"/>
      <c r="N65" s="1686"/>
    </row>
    <row r="66" spans="1:14" ht="49.5" customHeight="1">
      <c r="A66" s="1686"/>
      <c r="B66" s="1688"/>
      <c r="C66" s="1686"/>
      <c r="D66" s="1686"/>
      <c r="E66" s="1687"/>
      <c r="F66" s="1686"/>
      <c r="G66" s="1686"/>
      <c r="H66" s="1686"/>
      <c r="I66" s="1686"/>
      <c r="J66" s="1686"/>
      <c r="K66" s="1686"/>
      <c r="L66" s="1686"/>
      <c r="M66" s="1686"/>
      <c r="N66" s="1686"/>
    </row>
    <row r="67" spans="1:14" ht="102" customHeight="1">
      <c r="A67" s="1686"/>
      <c r="B67" s="1686"/>
      <c r="C67" s="1686"/>
      <c r="D67" s="1686"/>
      <c r="E67" s="1687"/>
      <c r="F67" s="1686"/>
      <c r="G67" s="1686"/>
      <c r="H67" s="1686"/>
      <c r="I67" s="1686"/>
      <c r="J67" s="1686"/>
      <c r="K67" s="1686"/>
      <c r="L67" s="1686"/>
      <c r="M67" s="1686"/>
      <c r="N67" s="1686"/>
    </row>
    <row r="68" spans="1:14" ht="38.25" customHeight="1">
      <c r="A68" s="1686"/>
      <c r="B68" s="1689"/>
      <c r="C68" s="1686"/>
      <c r="D68" s="1686"/>
      <c r="E68" s="1687"/>
      <c r="F68" s="1686"/>
      <c r="G68" s="1686"/>
      <c r="H68" s="1686"/>
      <c r="I68" s="1686"/>
      <c r="J68" s="1686"/>
      <c r="K68" s="1686"/>
      <c r="L68" s="1686"/>
      <c r="M68" s="1686"/>
      <c r="N68" s="1686"/>
    </row>
    <row r="69" spans="1:14" ht="38.25" customHeight="1">
      <c r="A69" s="1686"/>
      <c r="B69" s="1686"/>
      <c r="C69" s="1686"/>
      <c r="D69" s="1686"/>
      <c r="E69" s="1687"/>
      <c r="F69" s="1686"/>
      <c r="G69" s="1686"/>
      <c r="H69" s="1686"/>
      <c r="I69" s="1686"/>
      <c r="J69" s="1686"/>
      <c r="K69" s="1686"/>
      <c r="L69" s="1686"/>
      <c r="M69" s="1686"/>
      <c r="N69" s="1686"/>
    </row>
    <row r="70" spans="1:14" ht="38.25" customHeight="1">
      <c r="A70" s="1686"/>
      <c r="B70" s="1686"/>
      <c r="C70" s="1686"/>
      <c r="D70" s="1686"/>
      <c r="E70" s="1687"/>
      <c r="F70" s="1686"/>
      <c r="G70" s="1686"/>
      <c r="H70" s="1686"/>
      <c r="I70" s="1686"/>
      <c r="J70" s="1686"/>
      <c r="K70" s="1686"/>
      <c r="L70" s="1686"/>
      <c r="M70" s="1686"/>
      <c r="N70" s="1686"/>
    </row>
    <row r="71" spans="1:14" ht="38.25" customHeight="1">
      <c r="A71" s="1686"/>
      <c r="B71" s="1689"/>
      <c r="C71" s="1686"/>
      <c r="D71" s="1686"/>
      <c r="E71" s="1687"/>
      <c r="F71" s="1686"/>
      <c r="G71" s="1686"/>
      <c r="H71" s="1686"/>
      <c r="I71" s="1686"/>
      <c r="J71" s="1686"/>
      <c r="K71" s="1686"/>
      <c r="L71" s="1686"/>
      <c r="M71" s="1686"/>
      <c r="N71" s="1686"/>
    </row>
    <row r="72" spans="1:14" ht="38.25" customHeight="1">
      <c r="A72" s="1686"/>
      <c r="B72" s="1686"/>
      <c r="C72" s="1686"/>
      <c r="D72" s="1686"/>
      <c r="E72" s="1687"/>
      <c r="F72" s="1686"/>
      <c r="G72" s="1686"/>
      <c r="H72" s="1686"/>
      <c r="I72" s="1686"/>
      <c r="J72" s="1686"/>
      <c r="K72" s="1686"/>
      <c r="L72" s="1686"/>
      <c r="M72" s="1686"/>
      <c r="N72" s="1686"/>
    </row>
    <row r="73" spans="1:14" ht="46.5" customHeight="1">
      <c r="A73" s="1686"/>
      <c r="B73" s="1686"/>
      <c r="C73" s="1686"/>
      <c r="D73" s="1686"/>
      <c r="E73" s="1687"/>
      <c r="F73" s="1686"/>
      <c r="G73" s="1686"/>
      <c r="H73" s="1686"/>
      <c r="I73" s="1686"/>
      <c r="J73" s="1686"/>
      <c r="K73" s="1686"/>
      <c r="L73" s="1686"/>
      <c r="M73" s="1686"/>
      <c r="N73" s="1686"/>
    </row>
    <row r="74" spans="1:14" ht="140.25" customHeight="1">
      <c r="A74" s="1686"/>
      <c r="B74" s="1686"/>
      <c r="C74" s="1686"/>
      <c r="D74" s="1685"/>
      <c r="E74" s="1687"/>
      <c r="F74" s="1686"/>
      <c r="G74" s="1686"/>
      <c r="H74" s="1686"/>
      <c r="I74" s="1686"/>
      <c r="J74" s="1686"/>
      <c r="K74" s="1686"/>
      <c r="L74" s="1686"/>
      <c r="M74" s="1686"/>
      <c r="N74" s="1685"/>
    </row>
    <row r="75" spans="1:14" ht="140.25" customHeight="1">
      <c r="A75" s="1686"/>
      <c r="B75" s="1686"/>
      <c r="C75" s="1686"/>
      <c r="D75" s="1686"/>
      <c r="E75" s="1687"/>
      <c r="F75" s="1686"/>
      <c r="G75" s="1686"/>
      <c r="H75" s="1686"/>
      <c r="I75" s="1686"/>
      <c r="J75" s="1686"/>
      <c r="K75" s="1686"/>
      <c r="L75" s="1686"/>
      <c r="M75" s="1686"/>
      <c r="N75" s="1686"/>
    </row>
    <row r="76" spans="1:14" ht="140.25" customHeight="1">
      <c r="A76" s="1686"/>
      <c r="B76" s="1686"/>
      <c r="C76" s="1686"/>
      <c r="D76" s="1686"/>
      <c r="E76" s="1687"/>
      <c r="F76" s="1686"/>
      <c r="G76" s="1686"/>
      <c r="H76" s="1686"/>
      <c r="I76" s="1686"/>
      <c r="J76" s="1686"/>
      <c r="K76" s="1686"/>
      <c r="L76" s="1686"/>
      <c r="M76" s="1686"/>
      <c r="N76" s="1686"/>
    </row>
    <row r="77" spans="1:14" ht="38.25" customHeight="1">
      <c r="A77" s="1686"/>
      <c r="B77" s="1686"/>
      <c r="C77" s="1686"/>
      <c r="D77" s="1686"/>
      <c r="E77" s="1687"/>
      <c r="F77" s="1686"/>
      <c r="G77" s="1686"/>
      <c r="H77" s="1686"/>
      <c r="I77" s="1686"/>
      <c r="J77" s="1686"/>
      <c r="K77" s="1686"/>
      <c r="L77" s="1686"/>
      <c r="M77" s="1686"/>
      <c r="N77" s="1686"/>
    </row>
    <row r="78" spans="1:14" ht="127.5" customHeight="1">
      <c r="A78" s="1686"/>
      <c r="B78" s="1688"/>
      <c r="C78" s="1686"/>
      <c r="D78" s="1686"/>
      <c r="E78" s="1687"/>
      <c r="F78" s="1686"/>
      <c r="G78" s="1686"/>
      <c r="H78" s="1686"/>
      <c r="I78" s="1686"/>
      <c r="J78" s="1686"/>
      <c r="K78" s="1686"/>
      <c r="L78" s="1686"/>
      <c r="M78" s="1686"/>
      <c r="N78" s="1686"/>
    </row>
    <row r="79" spans="1:14" ht="64.5" customHeight="1">
      <c r="A79" s="1686"/>
      <c r="B79" s="1688"/>
      <c r="C79" s="1686"/>
      <c r="D79" s="1686"/>
      <c r="E79" s="1687"/>
      <c r="F79" s="1686"/>
      <c r="G79" s="1686"/>
      <c r="H79" s="1686"/>
      <c r="I79" s="1686"/>
      <c r="J79" s="1686"/>
      <c r="K79" s="1686"/>
      <c r="L79" s="1686"/>
      <c r="M79" s="1686"/>
      <c r="N79" s="1686"/>
    </row>
    <row r="80" spans="1:14" ht="38.25" customHeight="1">
      <c r="A80" s="1686"/>
      <c r="B80" s="1688"/>
      <c r="C80" s="1686"/>
      <c r="D80" s="1686"/>
      <c r="E80" s="1687"/>
      <c r="F80" s="1686"/>
      <c r="G80" s="1686"/>
      <c r="H80" s="1686"/>
      <c r="I80" s="1686"/>
      <c r="J80" s="1686"/>
      <c r="K80" s="1686"/>
      <c r="L80" s="1686"/>
      <c r="M80" s="1686"/>
      <c r="N80" s="1686"/>
    </row>
    <row r="81" spans="1:14" ht="38.25" customHeight="1">
      <c r="A81" s="1686"/>
      <c r="B81" s="1688"/>
      <c r="C81" s="1686"/>
      <c r="D81" s="1686"/>
      <c r="E81" s="1687"/>
      <c r="F81" s="1686"/>
      <c r="G81" s="1686"/>
      <c r="H81" s="1686"/>
      <c r="I81" s="1686"/>
      <c r="J81" s="1686"/>
      <c r="K81" s="1686"/>
      <c r="L81" s="1686"/>
      <c r="M81" s="1686"/>
      <c r="N81" s="1686"/>
    </row>
    <row r="82" spans="1:14" ht="41.25" customHeight="1">
      <c r="A82" s="1686"/>
      <c r="B82" s="1688"/>
      <c r="C82" s="1686"/>
      <c r="D82" s="1686"/>
      <c r="E82" s="1687"/>
      <c r="F82" s="1686"/>
      <c r="G82" s="1686"/>
      <c r="H82" s="1686"/>
      <c r="I82" s="1686"/>
      <c r="J82" s="1686"/>
      <c r="K82" s="1686"/>
      <c r="L82" s="1686"/>
      <c r="M82" s="1686"/>
      <c r="N82" s="1686"/>
    </row>
    <row r="83" spans="1:14" ht="25.5" customHeight="1">
      <c r="A83" s="1686"/>
      <c r="B83" s="1688"/>
      <c r="C83" s="1686"/>
      <c r="D83" s="1686"/>
      <c r="E83" s="1687"/>
      <c r="F83" s="1686"/>
      <c r="G83" s="1686"/>
      <c r="H83" s="1686"/>
      <c r="I83" s="1686"/>
      <c r="J83" s="1686"/>
      <c r="K83" s="1686"/>
      <c r="L83" s="1686"/>
      <c r="M83" s="1686"/>
      <c r="N83" s="1686"/>
    </row>
    <row r="84" spans="1:14" ht="69.75" customHeight="1">
      <c r="A84" s="1686"/>
      <c r="B84" s="1690"/>
      <c r="C84" s="1685"/>
      <c r="D84" s="1685"/>
      <c r="E84" s="1691"/>
      <c r="F84" s="1685"/>
      <c r="G84" s="1685"/>
      <c r="H84" s="1685"/>
      <c r="I84" s="1685"/>
      <c r="J84" s="1685"/>
      <c r="K84" s="1685"/>
      <c r="L84" s="1685"/>
      <c r="M84" s="1685"/>
      <c r="N84" s="1686"/>
    </row>
    <row r="85" spans="1:14" ht="85.5" customHeight="1">
      <c r="A85" s="1686"/>
      <c r="B85" s="1688"/>
      <c r="C85" s="1686"/>
      <c r="D85" s="1686"/>
      <c r="E85" s="1687"/>
      <c r="F85" s="1686"/>
      <c r="G85" s="1686"/>
      <c r="H85" s="1686"/>
      <c r="I85" s="1686"/>
      <c r="J85" s="1686"/>
      <c r="K85" s="1686"/>
      <c r="L85" s="1686"/>
      <c r="M85" s="1686"/>
      <c r="N85" s="1686"/>
    </row>
    <row r="86" spans="1:14" ht="51.75" customHeight="1">
      <c r="A86" s="1686"/>
      <c r="B86" s="1688"/>
      <c r="C86" s="1686"/>
      <c r="D86" s="1686"/>
      <c r="E86" s="1687"/>
      <c r="F86" s="1686"/>
      <c r="G86" s="1686"/>
      <c r="H86" s="1686"/>
      <c r="I86" s="1686"/>
      <c r="J86" s="1686"/>
      <c r="K86" s="1688"/>
      <c r="L86" s="1686"/>
      <c r="M86" s="1686"/>
      <c r="N86" s="1686"/>
    </row>
    <row r="87" spans="1:14" ht="38.25" customHeight="1">
      <c r="A87" s="1686"/>
      <c r="B87" s="1688"/>
      <c r="C87" s="1686"/>
      <c r="D87" s="1686"/>
      <c r="E87" s="1687"/>
      <c r="F87" s="1686"/>
      <c r="G87" s="1686"/>
      <c r="H87" s="1686"/>
      <c r="I87" s="1686"/>
      <c r="J87" s="1686"/>
      <c r="K87" s="1686"/>
      <c r="L87" s="1686"/>
      <c r="M87" s="1686"/>
      <c r="N87" s="1686"/>
    </row>
    <row r="88" spans="1:14" ht="45.75" customHeight="1">
      <c r="A88" s="1686"/>
      <c r="B88" s="1688"/>
      <c r="C88" s="1686"/>
      <c r="D88" s="1686"/>
      <c r="E88" s="1687"/>
      <c r="F88" s="1686"/>
      <c r="G88" s="1686"/>
      <c r="H88" s="1686"/>
      <c r="I88" s="1686"/>
      <c r="J88" s="1686"/>
      <c r="K88" s="1686"/>
      <c r="L88" s="1686"/>
      <c r="M88" s="1686"/>
      <c r="N88" s="1686"/>
    </row>
    <row r="89" spans="1:14" ht="59.25" customHeight="1">
      <c r="A89" s="1686"/>
      <c r="B89" s="1688"/>
      <c r="C89" s="1686"/>
      <c r="D89" s="1686"/>
      <c r="E89" s="1687"/>
      <c r="F89" s="1686"/>
      <c r="G89" s="1686"/>
      <c r="H89" s="1686"/>
      <c r="I89" s="1686"/>
      <c r="J89" s="1686"/>
      <c r="K89" s="1686"/>
      <c r="L89" s="1686"/>
      <c r="M89" s="1686"/>
      <c r="N89" s="1686"/>
    </row>
    <row r="90" spans="1:14" ht="38.25" customHeight="1">
      <c r="A90" s="1686"/>
      <c r="B90" s="1688"/>
      <c r="C90" s="1686"/>
      <c r="D90" s="1686"/>
      <c r="E90" s="1687"/>
      <c r="F90" s="1686"/>
      <c r="G90" s="1686"/>
      <c r="H90" s="1686"/>
      <c r="I90" s="1686"/>
      <c r="J90" s="1686"/>
      <c r="K90" s="1686"/>
      <c r="L90" s="1686"/>
      <c r="M90" s="1686"/>
      <c r="N90" s="1686"/>
    </row>
    <row r="91" spans="1:14" ht="36" customHeight="1">
      <c r="A91" s="1686"/>
      <c r="B91" s="1688"/>
      <c r="C91" s="1686"/>
      <c r="D91" s="1686"/>
      <c r="E91" s="1687"/>
      <c r="F91" s="1686"/>
      <c r="G91" s="1686"/>
      <c r="H91" s="1686"/>
      <c r="I91" s="1686"/>
      <c r="J91" s="1686"/>
      <c r="K91" s="1686"/>
      <c r="L91" s="1686"/>
      <c r="M91" s="1686"/>
      <c r="N91" s="1686"/>
    </row>
    <row r="92" spans="1:14" ht="38.25" customHeight="1">
      <c r="A92" s="1686"/>
      <c r="B92" s="1688"/>
      <c r="C92" s="1686"/>
      <c r="D92" s="1686"/>
      <c r="E92" s="1687"/>
      <c r="F92" s="1686"/>
      <c r="G92" s="1686"/>
      <c r="H92" s="1686"/>
      <c r="I92" s="1686"/>
      <c r="J92" s="1686"/>
      <c r="K92" s="1686"/>
      <c r="L92" s="1686"/>
      <c r="M92" s="1686"/>
      <c r="N92" s="1686"/>
    </row>
    <row r="93" spans="1:14" ht="25.5" customHeight="1">
      <c r="A93" s="1686"/>
      <c r="B93" s="1688"/>
      <c r="C93" s="1686"/>
      <c r="D93" s="1686"/>
      <c r="E93" s="1687"/>
      <c r="F93" s="1686"/>
      <c r="G93" s="1686"/>
      <c r="H93" s="1686"/>
      <c r="I93" s="1686"/>
      <c r="J93" s="1686"/>
      <c r="K93" s="1686"/>
      <c r="L93" s="1686"/>
      <c r="M93" s="1686"/>
      <c r="N93" s="1686"/>
    </row>
    <row r="94" spans="1:14" ht="37.5" customHeight="1">
      <c r="A94" s="1686"/>
      <c r="B94" s="1688"/>
      <c r="C94" s="1686"/>
      <c r="D94" s="1686"/>
      <c r="E94" s="1687"/>
      <c r="F94" s="1686"/>
      <c r="G94" s="1686"/>
      <c r="H94" s="1686"/>
      <c r="I94" s="1686"/>
      <c r="J94" s="1686"/>
      <c r="K94" s="1686"/>
      <c r="L94" s="1686"/>
      <c r="M94" s="1686"/>
      <c r="N94" s="1686"/>
    </row>
    <row r="95" spans="1:14" ht="58.5" customHeight="1">
      <c r="A95" s="1686"/>
      <c r="B95" s="1688"/>
      <c r="C95" s="1685"/>
      <c r="D95" s="1686"/>
      <c r="E95" s="1687"/>
      <c r="F95" s="1686"/>
      <c r="G95" s="1686"/>
      <c r="H95" s="1686"/>
      <c r="I95" s="1686"/>
      <c r="J95" s="1686"/>
      <c r="K95" s="1686"/>
      <c r="L95" s="1686"/>
      <c r="M95" s="1686"/>
      <c r="N95" s="1686"/>
    </row>
    <row r="96" spans="1:14" ht="41.25" customHeight="1">
      <c r="A96" s="1686"/>
      <c r="B96" s="1688"/>
      <c r="C96" s="1685"/>
      <c r="D96" s="1686"/>
      <c r="E96" s="1687"/>
      <c r="F96" s="1686"/>
      <c r="G96" s="1686"/>
      <c r="H96" s="1686"/>
      <c r="I96" s="1686"/>
      <c r="J96" s="1686"/>
      <c r="K96" s="1686"/>
      <c r="L96" s="1686"/>
      <c r="M96" s="1686"/>
      <c r="N96" s="1686"/>
    </row>
    <row r="97" spans="1:14" ht="102" customHeight="1">
      <c r="A97" s="1686"/>
      <c r="B97" s="1688"/>
      <c r="C97" s="1685"/>
      <c r="D97" s="1686"/>
      <c r="E97" s="1691"/>
      <c r="F97" s="1686"/>
      <c r="G97" s="1686"/>
      <c r="H97" s="1686"/>
      <c r="I97" s="1686"/>
      <c r="J97" s="1686"/>
      <c r="K97" s="1686"/>
      <c r="L97" s="1686"/>
      <c r="M97" s="1686"/>
      <c r="N97" s="1686"/>
    </row>
    <row r="98" spans="1:14" ht="140.25" customHeight="1">
      <c r="A98" s="1686"/>
      <c r="B98" s="1688"/>
      <c r="C98" s="1685"/>
      <c r="D98" s="1685"/>
      <c r="E98" s="1691"/>
      <c r="F98" s="1686"/>
      <c r="G98" s="1686"/>
      <c r="H98" s="1686"/>
      <c r="I98" s="1686"/>
      <c r="J98" s="1686"/>
      <c r="K98" s="1686"/>
      <c r="L98" s="1686"/>
      <c r="M98" s="1686"/>
      <c r="N98" s="1686"/>
    </row>
    <row r="99" spans="1:14" ht="38.25" customHeight="1">
      <c r="A99" s="1686"/>
      <c r="B99" s="1688"/>
      <c r="C99" s="1685"/>
      <c r="D99" s="1686"/>
      <c r="E99" s="1687"/>
      <c r="F99" s="1686"/>
      <c r="G99" s="1686"/>
      <c r="H99" s="1686"/>
      <c r="I99" s="1686"/>
      <c r="J99" s="1686"/>
      <c r="K99" s="1686"/>
      <c r="L99" s="1686"/>
      <c r="M99" s="1686"/>
      <c r="N99" s="1686"/>
    </row>
    <row r="100" spans="1:14" ht="51" customHeight="1">
      <c r="A100" s="1686"/>
      <c r="B100" s="1688"/>
      <c r="C100" s="1685"/>
      <c r="D100" s="1686"/>
      <c r="E100" s="1691"/>
      <c r="F100" s="1686"/>
      <c r="G100" s="1686"/>
      <c r="H100" s="1686"/>
      <c r="I100" s="1686"/>
      <c r="J100" s="1686"/>
      <c r="K100" s="1686"/>
      <c r="L100" s="1686"/>
      <c r="M100" s="1686"/>
      <c r="N100" s="1686"/>
    </row>
    <row r="101" spans="1:14" ht="102" customHeight="1">
      <c r="A101" s="1686"/>
      <c r="B101" s="1688"/>
      <c r="C101" s="1685"/>
      <c r="D101" s="1686"/>
      <c r="E101" s="1691"/>
      <c r="F101" s="1686"/>
      <c r="G101" s="1686"/>
      <c r="H101" s="1686"/>
      <c r="I101" s="1686"/>
      <c r="J101" s="1686"/>
      <c r="K101" s="1685"/>
      <c r="L101" s="1686"/>
      <c r="M101" s="1686"/>
      <c r="N101" s="1686"/>
    </row>
    <row r="102" spans="1:14" ht="63.75" customHeight="1">
      <c r="A102" s="1686"/>
      <c r="B102" s="1688"/>
      <c r="C102" s="1685"/>
      <c r="D102" s="1686"/>
      <c r="E102" s="1691"/>
      <c r="F102" s="1686"/>
      <c r="G102" s="1686"/>
      <c r="H102" s="1686"/>
      <c r="I102" s="1686"/>
      <c r="J102" s="1686"/>
      <c r="K102" s="1685"/>
      <c r="L102" s="1686"/>
      <c r="M102" s="1686"/>
      <c r="N102" s="1686"/>
    </row>
    <row r="103" spans="1:14" ht="43.5" customHeight="1">
      <c r="A103" s="1686"/>
      <c r="B103" s="1688"/>
      <c r="C103" s="1685"/>
      <c r="D103" s="1686"/>
      <c r="E103" s="1687"/>
      <c r="F103" s="1686"/>
      <c r="G103" s="1686"/>
      <c r="H103" s="1686"/>
      <c r="I103" s="1686"/>
      <c r="J103" s="1686"/>
      <c r="K103" s="1686"/>
      <c r="L103" s="1686"/>
      <c r="M103" s="1686"/>
      <c r="N103" s="1686"/>
    </row>
    <row r="104" spans="1:14" ht="102" customHeight="1">
      <c r="A104" s="1686"/>
      <c r="B104" s="1688"/>
      <c r="C104" s="1685"/>
      <c r="D104" s="1686"/>
      <c r="E104" s="1691"/>
      <c r="F104" s="1686"/>
      <c r="G104" s="1686"/>
      <c r="H104" s="1686"/>
      <c r="I104" s="1686"/>
      <c r="J104" s="1686"/>
      <c r="K104" s="1686"/>
      <c r="L104" s="1685"/>
      <c r="M104" s="1686"/>
      <c r="N104" s="1686"/>
    </row>
    <row r="105" spans="1:14" ht="140.25" customHeight="1">
      <c r="A105" s="1686"/>
      <c r="B105" s="1688"/>
      <c r="C105" s="1685"/>
      <c r="D105" s="1685"/>
      <c r="E105" s="1687"/>
      <c r="F105" s="1686"/>
      <c r="G105" s="1686"/>
      <c r="H105" s="1686"/>
      <c r="I105" s="1686"/>
      <c r="J105" s="1686"/>
      <c r="K105" s="1686"/>
      <c r="L105" s="1685"/>
      <c r="M105" s="1686"/>
      <c r="N105" s="1686"/>
    </row>
    <row r="106" spans="1:14" ht="51" customHeight="1">
      <c r="A106" s="1686"/>
      <c r="B106" s="1688"/>
      <c r="C106" s="1685"/>
      <c r="D106" s="1686"/>
      <c r="E106" s="1687"/>
      <c r="F106" s="1686"/>
      <c r="G106" s="1686"/>
      <c r="H106" s="1686"/>
      <c r="I106" s="1686"/>
      <c r="J106" s="1686"/>
      <c r="K106" s="1686"/>
      <c r="L106" s="1686"/>
      <c r="M106" s="1686"/>
      <c r="N106" s="1686"/>
    </row>
    <row r="107" spans="1:14" ht="63.75" customHeight="1">
      <c r="A107" s="1686"/>
      <c r="B107" s="1688"/>
      <c r="C107" s="1685"/>
      <c r="D107" s="1686"/>
      <c r="E107" s="1687"/>
      <c r="F107" s="1686"/>
      <c r="G107" s="1686"/>
      <c r="H107" s="1686"/>
      <c r="I107" s="1686"/>
      <c r="J107" s="1686"/>
      <c r="K107" s="1686"/>
      <c r="L107" s="1686"/>
      <c r="M107" s="1686"/>
      <c r="N107" s="1686"/>
    </row>
    <row r="108" spans="1:14" ht="51" customHeight="1">
      <c r="A108" s="1686"/>
      <c r="B108" s="1688"/>
      <c r="C108" s="1685"/>
      <c r="D108" s="1686"/>
      <c r="E108" s="1687"/>
      <c r="F108" s="1686"/>
      <c r="G108" s="1686"/>
      <c r="H108" s="1686"/>
      <c r="I108" s="1686"/>
      <c r="J108" s="1686"/>
      <c r="K108" s="1686"/>
      <c r="L108" s="1686"/>
      <c r="M108" s="1686"/>
      <c r="N108" s="1686"/>
    </row>
    <row r="109" spans="1:14" ht="140.25" customHeight="1">
      <c r="A109" s="1686"/>
      <c r="B109" s="1688"/>
      <c r="C109" s="1685"/>
      <c r="D109" s="1686"/>
      <c r="E109" s="1691"/>
      <c r="F109" s="1686"/>
      <c r="G109" s="1686"/>
      <c r="H109" s="1686"/>
      <c r="I109" s="1686"/>
      <c r="J109" s="1686"/>
      <c r="K109" s="1686"/>
      <c r="L109" s="1686"/>
      <c r="M109" s="1686"/>
      <c r="N109" s="1686"/>
    </row>
    <row r="110" spans="1:14" s="1" customFormat="1" ht="52.5" customHeight="1">
      <c r="A110" s="1686"/>
      <c r="B110" s="1692"/>
      <c r="C110" s="1693"/>
      <c r="D110" s="1685"/>
      <c r="E110" s="1691"/>
      <c r="F110" s="1686"/>
      <c r="G110" s="1686"/>
      <c r="H110" s="1686"/>
      <c r="I110" s="1686"/>
      <c r="J110" s="1686"/>
      <c r="K110" s="1686"/>
      <c r="L110" s="1694"/>
      <c r="M110" s="1686"/>
      <c r="N110" s="1686"/>
    </row>
    <row r="111" spans="1:14" ht="46.5" customHeight="1">
      <c r="A111" s="1686"/>
      <c r="B111" s="1692"/>
      <c r="C111" s="1694"/>
      <c r="D111" s="1686"/>
      <c r="E111" s="1691"/>
      <c r="F111" s="1686"/>
      <c r="G111" s="1686"/>
      <c r="H111" s="1686"/>
      <c r="I111" s="1686"/>
      <c r="J111" s="1686"/>
      <c r="K111" s="1686"/>
      <c r="L111" s="1686"/>
      <c r="M111" s="1686"/>
      <c r="N111" s="1686"/>
    </row>
    <row r="112" spans="1:14" ht="39.75" customHeight="1">
      <c r="A112" s="1686"/>
      <c r="B112" s="1692"/>
      <c r="C112" s="1694"/>
      <c r="D112" s="1686"/>
      <c r="E112" s="1695"/>
      <c r="F112" s="1686"/>
      <c r="G112" s="1686"/>
      <c r="H112" s="1686"/>
      <c r="I112" s="1686"/>
      <c r="J112" s="1686"/>
      <c r="K112" s="1686"/>
      <c r="L112" s="1686"/>
      <c r="M112" s="1686"/>
      <c r="N112" s="1686"/>
    </row>
    <row r="113" spans="1:14" ht="59.25" customHeight="1">
      <c r="A113" s="1686"/>
      <c r="B113" s="1692"/>
      <c r="C113" s="1696"/>
      <c r="D113" s="1686"/>
      <c r="E113" s="1697"/>
      <c r="F113" s="1686"/>
      <c r="G113" s="1686"/>
      <c r="H113" s="1686"/>
      <c r="I113" s="1686"/>
      <c r="J113" s="1686"/>
      <c r="K113" s="1698"/>
      <c r="L113" s="1698"/>
      <c r="M113" s="1686"/>
      <c r="N113" s="1686"/>
    </row>
    <row r="114" spans="1:14" ht="51" customHeight="1">
      <c r="A114" s="1686"/>
      <c r="B114" s="1692"/>
      <c r="C114" s="1699"/>
      <c r="D114" s="1686"/>
      <c r="E114" s="1691"/>
      <c r="F114" s="1686"/>
      <c r="G114" s="1686"/>
      <c r="H114" s="1686"/>
      <c r="I114" s="1686"/>
      <c r="J114" s="1686"/>
      <c r="K114" s="1444"/>
      <c r="L114" s="1694"/>
      <c r="M114" s="1686"/>
      <c r="N114" s="1686"/>
    </row>
    <row r="115" spans="1:14" ht="49.5" customHeight="1">
      <c r="A115" s="1686"/>
      <c r="B115" s="1692"/>
      <c r="C115" s="1699"/>
      <c r="D115" s="1685"/>
      <c r="E115" s="1687"/>
      <c r="F115" s="1686"/>
      <c r="G115" s="1686"/>
      <c r="H115" s="1686"/>
      <c r="I115" s="1686"/>
      <c r="J115" s="1686"/>
      <c r="K115" s="1686"/>
      <c r="L115" s="1694"/>
      <c r="M115" s="1686"/>
      <c r="N115" s="1686"/>
    </row>
    <row r="116" spans="1:14" ht="37.5" customHeight="1">
      <c r="A116" s="1686"/>
      <c r="B116" s="1692"/>
      <c r="C116" s="1444"/>
      <c r="D116" s="1685"/>
      <c r="E116" s="1691"/>
      <c r="F116" s="1686"/>
      <c r="G116" s="1686"/>
      <c r="H116" s="1686"/>
      <c r="I116" s="1686"/>
      <c r="J116" s="1686"/>
      <c r="K116" s="1686"/>
      <c r="L116" s="1686"/>
      <c r="M116" s="1686"/>
      <c r="N116" s="1686"/>
    </row>
    <row r="117" spans="1:14" ht="140.25" customHeight="1">
      <c r="A117" s="1686"/>
      <c r="B117" s="1690"/>
      <c r="C117" s="1694"/>
      <c r="D117" s="1685"/>
      <c r="E117" s="1691"/>
      <c r="F117" s="1686"/>
      <c r="G117" s="1686"/>
      <c r="H117" s="1686"/>
      <c r="I117" s="1686"/>
      <c r="J117" s="1686"/>
      <c r="K117" s="1698"/>
      <c r="L117" s="1694"/>
      <c r="M117" s="1686"/>
      <c r="N117" s="1686"/>
    </row>
    <row r="118" spans="1:14" ht="89.25" customHeight="1">
      <c r="A118" s="1686"/>
      <c r="B118" s="1690"/>
      <c r="C118" s="1700"/>
      <c r="D118" s="1686"/>
      <c r="E118" s="1691"/>
      <c r="F118" s="1686"/>
      <c r="G118" s="1686"/>
      <c r="H118" s="1686"/>
      <c r="I118" s="1686"/>
      <c r="J118" s="1686"/>
      <c r="K118" s="1698"/>
      <c r="L118" s="1694"/>
      <c r="M118" s="1686"/>
      <c r="N118" s="1686"/>
    </row>
    <row r="119" spans="1:14" ht="51" customHeight="1">
      <c r="A119" s="1686"/>
      <c r="B119" s="1690"/>
      <c r="C119" s="1701"/>
      <c r="D119" s="1686"/>
      <c r="E119" s="1687"/>
      <c r="F119" s="1686"/>
      <c r="G119" s="1686"/>
      <c r="H119" s="1686"/>
      <c r="I119" s="1686"/>
      <c r="J119" s="1686"/>
      <c r="K119" s="1686"/>
      <c r="L119" s="1686"/>
      <c r="M119" s="1686"/>
      <c r="N119" s="1686"/>
    </row>
    <row r="120" spans="1:14" ht="61.5" customHeight="1">
      <c r="A120" s="1686"/>
      <c r="B120" s="1690"/>
      <c r="C120" s="1685"/>
      <c r="D120" s="1686"/>
      <c r="E120" s="1687"/>
      <c r="F120" s="1686"/>
      <c r="G120" s="1686"/>
      <c r="H120" s="1686"/>
      <c r="I120" s="1686"/>
      <c r="J120" s="1686"/>
      <c r="K120" s="1694"/>
      <c r="L120" s="1694"/>
      <c r="M120" s="1686"/>
      <c r="N120" s="1686"/>
    </row>
    <row r="121" spans="1:14" ht="48.75" customHeight="1">
      <c r="A121" s="1686"/>
      <c r="B121" s="1690"/>
      <c r="C121" s="1702"/>
      <c r="D121" s="1686"/>
      <c r="E121" s="1691"/>
      <c r="F121" s="1686"/>
      <c r="G121" s="1686"/>
      <c r="H121" s="1686"/>
      <c r="I121" s="1686"/>
      <c r="J121" s="1686"/>
      <c r="K121" s="1686"/>
      <c r="L121" s="1686"/>
      <c r="M121" s="1686"/>
      <c r="N121" s="1686"/>
    </row>
    <row r="122" spans="1:14" ht="63.75" customHeight="1">
      <c r="A122" s="1686"/>
      <c r="B122" s="1690"/>
      <c r="C122" s="1694"/>
      <c r="D122" s="1686"/>
      <c r="E122" s="1687"/>
      <c r="F122" s="1686"/>
      <c r="G122" s="1686"/>
      <c r="H122" s="1686"/>
      <c r="I122" s="1686"/>
      <c r="J122" s="1686"/>
      <c r="K122" s="1686"/>
      <c r="L122" s="1686"/>
      <c r="M122" s="1686"/>
      <c r="N122" s="1686"/>
    </row>
    <row r="123" spans="1:14" ht="30.75" customHeight="1">
      <c r="A123" s="1686"/>
      <c r="B123" s="1703"/>
      <c r="C123" s="1704"/>
      <c r="D123" s="1686"/>
      <c r="E123" s="1691"/>
      <c r="F123" s="1686"/>
      <c r="G123" s="1686"/>
      <c r="H123" s="1686"/>
      <c r="I123" s="1686"/>
      <c r="J123" s="1686"/>
      <c r="K123" s="1686"/>
      <c r="L123" s="1686"/>
      <c r="M123" s="1686"/>
      <c r="N123" s="1686"/>
    </row>
    <row r="124" spans="1:14" ht="38.25" customHeight="1">
      <c r="A124" s="1686"/>
      <c r="B124" s="1705"/>
      <c r="C124" s="1706"/>
      <c r="D124" s="1686"/>
      <c r="E124" s="1687"/>
      <c r="F124" s="1686"/>
      <c r="G124" s="1686"/>
      <c r="H124" s="1686"/>
      <c r="I124" s="1686"/>
      <c r="J124" s="1686"/>
      <c r="K124" s="1686"/>
      <c r="L124" s="1686"/>
      <c r="M124" s="1686"/>
      <c r="N124" s="1686"/>
    </row>
    <row r="125" spans="1:14" ht="140.25" customHeight="1">
      <c r="A125" s="1686"/>
      <c r="B125" s="1705"/>
      <c r="C125" s="1706"/>
      <c r="D125" s="1685"/>
      <c r="E125" s="1691"/>
      <c r="F125" s="1686"/>
      <c r="G125" s="1686"/>
      <c r="H125" s="1686"/>
      <c r="I125" s="1686"/>
      <c r="J125" s="1686"/>
      <c r="K125" s="1686"/>
      <c r="L125" s="1686"/>
      <c r="M125" s="1686"/>
      <c r="N125" s="1686"/>
    </row>
    <row r="126" spans="1:14" ht="38.25" customHeight="1">
      <c r="A126" s="1686"/>
      <c r="B126" s="1705"/>
      <c r="C126" s="1706"/>
      <c r="D126" s="1686"/>
      <c r="E126" s="1687"/>
      <c r="F126" s="1686"/>
      <c r="G126" s="1686"/>
      <c r="H126" s="1686"/>
      <c r="I126" s="1686"/>
      <c r="J126" s="1686"/>
      <c r="K126" s="1686"/>
      <c r="L126" s="1686"/>
      <c r="M126" s="1686"/>
      <c r="N126" s="1686"/>
    </row>
    <row r="127" spans="1:14" ht="38.25" customHeight="1">
      <c r="A127" s="1686"/>
      <c r="B127" s="1705"/>
      <c r="C127" s="1706"/>
      <c r="D127" s="1686"/>
      <c r="E127" s="1691"/>
      <c r="F127" s="1686"/>
      <c r="G127" s="1686"/>
      <c r="H127" s="1686"/>
      <c r="I127" s="1686"/>
      <c r="J127" s="1686"/>
      <c r="K127" s="1686"/>
      <c r="L127" s="1694"/>
      <c r="M127" s="1686"/>
      <c r="N127" s="1686"/>
    </row>
    <row r="128" spans="1:14" ht="71.25" customHeight="1">
      <c r="A128" s="1686"/>
      <c r="B128" s="1705"/>
      <c r="C128" s="1706"/>
      <c r="D128" s="1686"/>
      <c r="E128" s="1695"/>
      <c r="F128" s="1686"/>
      <c r="G128" s="1686"/>
      <c r="H128" s="1686"/>
      <c r="I128" s="1686"/>
      <c r="J128" s="1686"/>
      <c r="K128" s="1444"/>
      <c r="L128" s="1686"/>
      <c r="M128" s="1686"/>
      <c r="N128" s="1686"/>
    </row>
    <row r="129" spans="1:14" ht="102" customHeight="1">
      <c r="A129" s="1686"/>
      <c r="B129" s="1705"/>
      <c r="C129" s="1706"/>
      <c r="D129" s="1686"/>
      <c r="E129" s="1687"/>
      <c r="F129" s="1686"/>
      <c r="G129" s="1686"/>
      <c r="H129" s="1686"/>
      <c r="I129" s="1686"/>
      <c r="J129" s="1686"/>
      <c r="K129" s="1686"/>
      <c r="L129" s="1686"/>
      <c r="M129" s="1686"/>
      <c r="N129" s="1686"/>
    </row>
    <row r="130" spans="1:14" ht="89.25" customHeight="1">
      <c r="A130" s="1686"/>
      <c r="B130" s="1707"/>
      <c r="C130" s="1704"/>
      <c r="D130" s="1686"/>
      <c r="E130" s="1691"/>
      <c r="F130" s="1686"/>
      <c r="G130" s="1686"/>
      <c r="H130" s="1686"/>
      <c r="I130" s="1686"/>
      <c r="J130" s="1686"/>
      <c r="K130" s="1686"/>
      <c r="L130" s="1686"/>
      <c r="M130" s="1686"/>
      <c r="N130" s="1686"/>
    </row>
    <row r="131" spans="1:14" ht="89.25" customHeight="1">
      <c r="A131" s="1686"/>
      <c r="B131" s="1708"/>
      <c r="C131" s="1704"/>
      <c r="D131" s="1686"/>
      <c r="E131" s="1687"/>
      <c r="F131" s="1686"/>
      <c r="G131" s="1686"/>
      <c r="H131" s="1686"/>
      <c r="I131" s="1686"/>
      <c r="J131" s="1686"/>
      <c r="K131" s="1686"/>
      <c r="L131" s="1694"/>
      <c r="M131" s="1686"/>
      <c r="N131" s="1686"/>
    </row>
    <row r="132" spans="1:14" ht="15.75">
      <c r="A132" s="1686"/>
      <c r="B132" s="1709"/>
      <c r="C132" s="1710"/>
      <c r="D132" s="1685"/>
      <c r="E132" s="1695"/>
      <c r="F132" s="1686"/>
      <c r="G132" s="1686"/>
      <c r="H132" s="1686"/>
      <c r="I132" s="1686"/>
      <c r="J132" s="1686"/>
      <c r="K132" s="1701"/>
      <c r="L132" s="1686"/>
      <c r="M132" s="1686"/>
      <c r="N132" s="1686"/>
    </row>
    <row r="133" spans="1:14" ht="89.25" customHeight="1">
      <c r="A133" s="1686"/>
      <c r="B133" s="1711"/>
      <c r="C133" s="1444"/>
      <c r="D133" s="1686"/>
      <c r="E133" s="1687"/>
      <c r="F133" s="1686"/>
      <c r="G133" s="1686"/>
      <c r="H133" s="1686"/>
      <c r="I133" s="1686"/>
      <c r="J133" s="1686"/>
      <c r="K133" s="1686"/>
      <c r="L133" s="1701"/>
      <c r="M133" s="1686"/>
      <c r="N133" s="1686"/>
    </row>
    <row r="134" spans="1:14" ht="15">
      <c r="A134" s="1686"/>
      <c r="B134" s="1712"/>
      <c r="C134" s="1444"/>
      <c r="D134" s="1686"/>
      <c r="E134" s="1687"/>
      <c r="F134" s="1686"/>
      <c r="G134" s="1686"/>
      <c r="H134" s="1686"/>
      <c r="I134" s="1686"/>
      <c r="J134" s="1686"/>
      <c r="K134" s="1701"/>
      <c r="L134" s="1686"/>
      <c r="M134" s="1686"/>
      <c r="N134" s="1686"/>
    </row>
    <row r="135" spans="1:14" ht="51" customHeight="1">
      <c r="A135" s="1686"/>
      <c r="B135" s="1713"/>
      <c r="C135" s="1694"/>
      <c r="D135" s="1686"/>
      <c r="E135" s="1687"/>
      <c r="F135" s="1686"/>
      <c r="G135" s="1686"/>
      <c r="H135" s="1686"/>
      <c r="I135" s="1686"/>
      <c r="J135" s="1686"/>
      <c r="K135" s="1686"/>
      <c r="L135" s="1686"/>
      <c r="M135" s="1686"/>
      <c r="N135" s="1686"/>
    </row>
    <row r="136" spans="1:14" ht="89.25" customHeight="1">
      <c r="A136" s="1686"/>
      <c r="B136" s="1713"/>
      <c r="C136" s="1694"/>
      <c r="D136" s="1686"/>
      <c r="E136" s="1691"/>
      <c r="F136" s="1686"/>
      <c r="G136" s="1686"/>
      <c r="H136" s="1686"/>
      <c r="I136" s="1686"/>
      <c r="J136" s="1686"/>
      <c r="K136" s="1686"/>
      <c r="L136" s="1686"/>
      <c r="M136" s="1686"/>
      <c r="N136" s="1686"/>
    </row>
    <row r="137" spans="1:14" ht="140.25" customHeight="1">
      <c r="A137" s="1686"/>
      <c r="B137" s="1707"/>
      <c r="C137" s="1704"/>
      <c r="D137" s="1685"/>
      <c r="E137" s="1691"/>
      <c r="F137" s="1686"/>
      <c r="G137" s="1686"/>
      <c r="H137" s="1686"/>
      <c r="I137" s="1686"/>
      <c r="J137" s="1686"/>
      <c r="K137" s="1699"/>
      <c r="L137" s="1686"/>
      <c r="M137" s="1686"/>
      <c r="N137" s="1686"/>
    </row>
  </sheetData>
  <sheetProtection formatCells="0" formatColumns="0" formatRows="0" insertColumns="0" insertRows="0" insertHyperlinks="0" deleteColumns="0" deleteRows="0" sort="0" autoFilter="0" pivotTables="0"/>
  <dataValidations count="1">
    <dataValidation type="list" allowBlank="1" showInputMessage="1" showErrorMessage="1" sqref="M92:M93">
      <formula1>Степень_риска</formula1>
    </dataValidation>
  </dataValidations>
  <pageMargins left="0.70866141732283472" right="0.70866141732283472" top="0.74803149606299213" bottom="0.74803149606299213" header="0.31496062992125984" footer="0.31496062992125984"/>
  <pageSetup paperSize="9" scale="47" orientation="landscape" verticalDpi="0" r:id="rId1"/>
  <tableParts count="1">
    <tablePart r:id="rId2"/>
  </tableParts>
</worksheet>
</file>

<file path=xl/worksheets/sheet15.xml><?xml version="1.0" encoding="utf-8"?>
<worksheet xmlns="http://schemas.openxmlformats.org/spreadsheetml/2006/main" xmlns:r="http://schemas.openxmlformats.org/officeDocument/2006/relationships">
  <sheetPr codeName="Лист52">
    <tabColor rgb="FF00B0F0"/>
  </sheetPr>
  <dimension ref="A1:U39"/>
  <sheetViews>
    <sheetView view="pageBreakPreview" zoomScale="80" zoomScaleSheetLayoutView="80" workbookViewId="0">
      <selection activeCell="M13" sqref="A13:M13"/>
    </sheetView>
  </sheetViews>
  <sheetFormatPr defaultRowHeight="12.75"/>
  <cols>
    <col min="1" max="1" width="5.5703125" style="3" customWidth="1"/>
    <col min="2" max="2" width="20.85546875" style="3" customWidth="1"/>
    <col min="3" max="5" width="9.140625" style="3"/>
    <col min="6" max="6" width="9.5703125" style="3" bestFit="1" customWidth="1"/>
    <col min="7" max="18" width="9.140625" style="3"/>
    <col min="19" max="19" width="10.28515625" customWidth="1"/>
    <col min="20" max="20" width="12.42578125" style="584" customWidth="1"/>
    <col min="21" max="21" width="10.140625" bestFit="1" customWidth="1"/>
  </cols>
  <sheetData>
    <row r="1" spans="1:21" ht="18.75">
      <c r="A1" s="2841" t="s">
        <v>864</v>
      </c>
      <c r="B1" s="2841"/>
      <c r="C1" s="2841"/>
      <c r="D1" s="2841"/>
      <c r="E1" s="2841"/>
      <c r="F1" s="2841"/>
      <c r="G1" s="2841"/>
      <c r="H1" s="2841"/>
      <c r="I1" s="2841"/>
      <c r="J1" s="2841"/>
      <c r="K1" s="2841"/>
      <c r="L1" s="2841"/>
      <c r="M1" s="2841"/>
      <c r="N1" s="2841"/>
      <c r="O1" s="2841"/>
      <c r="P1" s="2841"/>
      <c r="Q1" s="2841"/>
      <c r="R1" s="2841"/>
    </row>
    <row r="2" spans="1:21" ht="18.75" customHeight="1">
      <c r="A2" s="2717" t="s">
        <v>2468</v>
      </c>
      <c r="B2" s="2717"/>
      <c r="C2" s="2717"/>
      <c r="D2" s="2717"/>
      <c r="E2" s="2717"/>
      <c r="F2" s="2717"/>
      <c r="G2" s="2717"/>
      <c r="H2" s="2717"/>
      <c r="I2" s="2717"/>
      <c r="J2" s="2717"/>
      <c r="K2" s="2717"/>
      <c r="L2" s="2717"/>
      <c r="M2" s="2717"/>
      <c r="N2" s="2717"/>
      <c r="O2" s="2717"/>
      <c r="P2" s="2717"/>
      <c r="Q2" s="2717"/>
      <c r="R2" s="2717"/>
    </row>
    <row r="3" spans="1:21" ht="19.5" thickBot="1">
      <c r="A3" s="292"/>
      <c r="B3" s="292"/>
      <c r="C3" s="292"/>
      <c r="D3" s="292"/>
      <c r="E3" s="292"/>
      <c r="F3" s="292"/>
      <c r="G3" s="292"/>
      <c r="H3" s="292"/>
      <c r="I3" s="292"/>
      <c r="J3" s="292"/>
      <c r="K3" s="292"/>
      <c r="L3" s="292"/>
      <c r="M3" s="292"/>
      <c r="N3" s="292"/>
      <c r="O3" s="292"/>
      <c r="P3" s="292"/>
      <c r="Q3" s="292"/>
      <c r="R3" s="292"/>
    </row>
    <row r="4" spans="1:21" ht="23.25" customHeight="1" thickBot="1">
      <c r="A4" s="2840" t="s">
        <v>121</v>
      </c>
      <c r="B4" s="1288"/>
      <c r="C4" s="2840" t="s">
        <v>839</v>
      </c>
      <c r="D4" s="2840"/>
      <c r="E4" s="2840"/>
      <c r="F4" s="2840"/>
      <c r="G4" s="2840"/>
      <c r="H4" s="2840"/>
      <c r="I4" s="2840"/>
      <c r="J4" s="2840"/>
      <c r="K4" s="2840"/>
      <c r="L4" s="2840"/>
      <c r="M4" s="2840"/>
      <c r="N4" s="2839" t="s">
        <v>840</v>
      </c>
      <c r="O4" s="2839" t="s">
        <v>841</v>
      </c>
      <c r="P4" s="2839" t="s">
        <v>842</v>
      </c>
      <c r="Q4" s="2839" t="s">
        <v>843</v>
      </c>
      <c r="R4" s="2839" t="s">
        <v>844</v>
      </c>
    </row>
    <row r="5" spans="1:21" ht="48.75" customHeight="1" thickBot="1">
      <c r="A5" s="2840"/>
      <c r="B5" s="2840" t="s">
        <v>838</v>
      </c>
      <c r="C5" s="2839" t="s">
        <v>845</v>
      </c>
      <c r="D5" s="2839" t="s">
        <v>846</v>
      </c>
      <c r="E5" s="2839" t="s">
        <v>847</v>
      </c>
      <c r="F5" s="2839" t="s">
        <v>848</v>
      </c>
      <c r="G5" s="2839" t="s">
        <v>849</v>
      </c>
      <c r="H5" s="2839" t="s">
        <v>850</v>
      </c>
      <c r="I5" s="2840" t="s">
        <v>851</v>
      </c>
      <c r="J5" s="2840"/>
      <c r="K5" s="2840"/>
      <c r="L5" s="2840"/>
      <c r="M5" s="2839" t="s">
        <v>75</v>
      </c>
      <c r="N5" s="2839"/>
      <c r="O5" s="2839"/>
      <c r="P5" s="2839"/>
      <c r="Q5" s="2839"/>
      <c r="R5" s="2839"/>
    </row>
    <row r="6" spans="1:21" ht="16.5" thickBot="1">
      <c r="A6" s="2840"/>
      <c r="B6" s="2840"/>
      <c r="C6" s="2839"/>
      <c r="D6" s="2839"/>
      <c r="E6" s="2839"/>
      <c r="F6" s="2839"/>
      <c r="G6" s="2839"/>
      <c r="H6" s="2839"/>
      <c r="I6" s="2840" t="s">
        <v>852</v>
      </c>
      <c r="J6" s="2840"/>
      <c r="K6" s="2840" t="s">
        <v>853</v>
      </c>
      <c r="L6" s="2840"/>
      <c r="M6" s="2839"/>
      <c r="N6" s="2839"/>
      <c r="O6" s="2839"/>
      <c r="P6" s="2839"/>
      <c r="Q6" s="2839"/>
      <c r="R6" s="2839"/>
    </row>
    <row r="7" spans="1:21" ht="42" thickBot="1">
      <c r="A7" s="2840"/>
      <c r="B7" s="2840"/>
      <c r="C7" s="2839"/>
      <c r="D7" s="2839"/>
      <c r="E7" s="2839"/>
      <c r="F7" s="2839"/>
      <c r="G7" s="2839"/>
      <c r="H7" s="2839"/>
      <c r="I7" s="1289" t="s">
        <v>854</v>
      </c>
      <c r="J7" s="1289" t="s">
        <v>855</v>
      </c>
      <c r="K7" s="1289" t="s">
        <v>854</v>
      </c>
      <c r="L7" s="1289" t="s">
        <v>855</v>
      </c>
      <c r="M7" s="2839"/>
      <c r="N7" s="2839"/>
      <c r="O7" s="2839"/>
      <c r="P7" s="2839"/>
      <c r="Q7" s="2839"/>
      <c r="R7" s="2839"/>
    </row>
    <row r="8" spans="1:21" ht="16.5" thickBot="1">
      <c r="A8" s="1290">
        <v>1</v>
      </c>
      <c r="B8" s="1290">
        <v>2</v>
      </c>
      <c r="C8" s="1290">
        <v>3</v>
      </c>
      <c r="D8" s="1290">
        <v>4</v>
      </c>
      <c r="E8" s="1290">
        <v>5</v>
      </c>
      <c r="F8" s="1290">
        <v>6</v>
      </c>
      <c r="G8" s="1290">
        <v>7</v>
      </c>
      <c r="H8" s="1290">
        <v>8</v>
      </c>
      <c r="I8" s="1290">
        <v>9</v>
      </c>
      <c r="J8" s="1290">
        <v>10</v>
      </c>
      <c r="K8" s="1290">
        <v>11</v>
      </c>
      <c r="L8" s="1290">
        <v>12</v>
      </c>
      <c r="M8" s="1290">
        <v>13</v>
      </c>
      <c r="N8" s="1290">
        <v>14</v>
      </c>
      <c r="O8" s="1290">
        <v>15</v>
      </c>
      <c r="P8" s="1290">
        <v>16</v>
      </c>
      <c r="Q8" s="1290">
        <v>17</v>
      </c>
      <c r="R8" s="1290">
        <v>18</v>
      </c>
      <c r="T8" s="584" t="s">
        <v>1243</v>
      </c>
    </row>
    <row r="9" spans="1:21" s="10" customFormat="1" ht="17.25" customHeight="1" thickBot="1">
      <c r="A9" s="2358">
        <v>1</v>
      </c>
      <c r="B9" s="1748" t="s">
        <v>148</v>
      </c>
      <c r="C9" s="2359">
        <f>SUMIFS(произв!A4:A9997,произв!F4:F9997,B9,произв!C4:C9997,T9)+SUMIFS(торг!A4:A9999,торг!F4:F9999,B9,торг!C4:C9999,T9)+SUMIFS(склад!A4:A10000,склад!F4:F10000,B9,склад!C4:C10000,T9)+SUMIFS('обр '!A4:A10000,'обр '!F4:F10000,B9,'обр '!C4:C10000,T9)+SUMIFS(детс!A4:A10000,детс!F4:F10000,B9,детс!C4:C10000,T9)+SUMIFS(культ!A4:A10000,культ!F4:F10000,B9,культ!C4:C10000,T9)+SUMIFS(спорт!A4:A10000,спорт!F4:F10000,B9,спорт!C4:C10000,T9)+SUMIFS(лечеб!A4:A10000,лечеб!F4:F10000,B9,лечеб!C4:C10000,T9)+SUMIFS(Баня!A4:A10000,Баня!F4:F10000,B9,Баня!C4:C10000,T9)+SUMIFS(Адм!A4:A9999,Адм!F4:F9999,B9,Адм!C4:C9999,T9)+SUMIFS(С.Х!A4:A10000,С.Х!F4:F10000,B9,С.Х!C4:C10000,T9)+SUMIFS(новостр!A4:A10000,новостр!F4:F10000,B9,новостр!C4:C10000,T9)+SUMIFS(произв!A4:A9997,произв!F4:F9997,B9,произв!C4:C9997,T10)+SUMIFS(торг!A4:A9999,торг!F4:F9999,B9,торг!C4:C9999,T10)+SUMIFS(склад!A4:A10000,склад!F4:F10000,B9,склад!C4:C10000,T10)+SUMIFS('обр '!A4:A10000,'обр '!F4:F10000,B9,'обр '!C4:C10000,T10)+SUMIFS(детс!A4:A10000,детс!F4:F10000,B9,детс!C4:C10000,T10)+SUMIFS(культ!A4:A10000,культ!F4:F10000,B9,культ!C4:C10000,T10)+SUMIFS(спорт!A4:A10000,спорт!F4:F10000,B9,спорт!C4:C10000,T10)+SUMIFS(лечеб!A4:A10000,лечеб!F4:F10000,B9,лечеб!C4:C10000,T10)+SUMIFS(Баня!A4:A10000,Баня!F4:F10000,B9,Баня!C4:C10000,T10)+SUMIFS(Адм!A4:A9999,Адм!F4:F9999,B9,Адм!C4:C9999,T10)+SUMIFS(С.Х!A4:A10000,С.Х!F4:F10000,B9,С.Х!C4:C10000,T10)+SUMIFS(новостр!A4:A10000,новостр!F4:F10000,B9,новостр!C4:C10000,T10)+SUMIFS(произв!A4:A9997,произв!F4:F9997,B9,произв!C4:C9997,T11)+SUMIFS(торг!A4:A9999,торг!F4:F9999,B9,торг!C4:C9999,T11)+SUMIFS(склад!A4:A10000,склад!F4:F10000,B9,склад!C4:C10000,T11)+SUMIFS('обр '!A4:A10000,'обр '!F4:F10000,B9,'обр '!C4:C10000,T11)+SUMIFS(детс!A4:A10000,детс!F4:F10000,B9,детс!C4:C10000,T11)+SUMIFS(культ!A4:A10000,культ!F4:F10000,B9,культ!C4:C10000,T11)+SUMIFS(спорт!A4:A10000,спорт!F4:F10000,B9,спорт!C4:C10000,T11)+SUMIFS(лечеб!A4:A10000,лечеб!F4:F10000,B9,лечеб!C4:C10000,T11)+SUMIFS(Баня!A4:A10000,Баня!F4:F10000,B9,Баня!C4:C10000,T11)+SUMIFS(Адм!A4:A9999,Адм!F4:F9999,B9,Адм!C4:C9999,T11)+SUMIFS(С.Х!A4:A10000,С.Х!F4:F10000,B9,С.Х!C4:C10000,T11)+SUMIFS(новостр!A4:A10000,новостр!F4:F10000,B9,новостр!C4:C10000,T11)+SUMIFS(произв!A4:A9997,произв!F4:F9997,B9,произв!C4:C9997,T12)+SUMIFS(торг!A4:A9999,торг!F4:F9999,B9,торг!C4:C9999,T12)+SUMIFS(склад!A4:A10000,склад!F4:F10000,B9,склад!C4:C10000,T12)+SUMIFS('обр '!A4:A10000,'обр '!F4:F10000,B9,'обр '!C4:C10000,T12)+SUMIFS(детс!A4:A10000,детс!F4:F10000,B9,детс!C4:C10000,T12)+SUMIFS(культ!A4:A10000,культ!F4:F10000,B9,культ!C4:C10000,T12)+SUMIFS(спорт!A4:A10000,спорт!F4:F10000,B9,спорт!C4:C10000,T12)+SUMIFS(лечеб!A4:A10000,лечеб!F4:F10000,B9,лечеб!C4:C10000,T12)+SUMIFS(Баня!A4:A10000,Баня!F4:F10000,B9,Баня!C4:C10000,T12)+SUMIFS(Адм!A4:A9999,Адм!F4:F9999,B9,Адм!C4:C9999,T12)+SUMIFS(С.Х!A4:A10000,С.Х!F4:F10000,B9,С.Х!C4:C10000,T12)+SUMIFS(новостр!A4:A10000,новостр!F4:F10000,B9,новостр!C4:C10000,T12)+SUMIFS(произв!A4:A9997,произв!F4:F9997,B9,произв!C4:C9997,T13)+SUMIFS(торг!A4:A9999,торг!F4:F9999,B9,торг!C4:C9999,T13)+SUMIFS(склад!A4:A10000,склад!F4:F10000,B9,склад!C4:C10000,T13)+SUMIFS('обр '!A4:A10000,'обр '!F4:F10000,B9,'обр '!C4:C10000,T13)+SUMIFS(детс!A4:A10000,детс!F4:F10000,B9,детс!C4:C10000,T13)+SUMIFS(культ!A4:A10000,культ!F4:F10000,B9,культ!C4:C10000,T13)+SUMIFS(спорт!A4:A10000,спорт!F4:F10000,B9,спорт!C4:C10000,T13)+SUMIFS(лечеб!A4:A10000,лечеб!F4:F10000,B9,лечеб!C4:C10000,T13)+SUMIFS(Баня!A4:A10000,Баня!F4:F10000,B9,Баня!C4:C10000,T13)+SUMIFS(Адм!A4:A9999,Адм!F4:F9999,B9,Адм!C4:C9999,T13)+SUMIFS(С.Х!A4:A10000,С.Х!F4:F10000,B9,С.Х!C4:C10000,T13)+SUMIFS(новостр!A4:A10000,новостр!F4:F10000,B9,новостр!C4:C10000,T13)+SUMIFS(произв!A4:A9997,произв!F4:F9997,B9,произв!C4:C9997,T14)+SUMIFS(торг!A4:A9999,торг!F4:F9999,B9,торг!C4:C9999,T14)+SUMIFS(склад!A4:A10000,склад!F4:F10000,B9,склад!C4:C10000,T14)+SUMIFS('обр '!A4:A10000,'обр '!F4:F10000,B9,'обр '!C4:C10000,T14)+SUMIFS(детс!A4:A10000,детс!F4:F10000,B9,детс!C4:C10000,T14)+SUMIFS(культ!A4:A10000,культ!F4:F10000,B9,культ!C4:C10000,T14)+SUMIFS(спорт!A4:A10000,спорт!F4:F10000,B9,спорт!C4:C10000,T14)+SUMIFS(лечеб!A4:A10000,лечеб!F4:F10000,B9,лечеб!C4:C10000,T14)+SUMIFS(Баня!A4:A10000,Баня!F4:F10000,B9,Баня!C4:C10000,T14)+SUMIFS(Адм!A4:A9999,Адм!F4:F9999,B9,Адм!C4:C9999,T14)+SUMIFS(С.Х!A4:A10000,С.Х!F4:F10000,B9,С.Х!C4:C10000,T14)+SUMIFS(новостр!A4:A10000,новостр!F4:F10000,B9,новостр!C4:C10000,T14)+SUMIFS(произв!A4:A9997,произв!F4:F9997,B9,произв!C4:C9997,T15)+SUMIFS(торг!A4:A9999,торг!F4:F9999,B9,торг!C4:C9999,T15)+SUMIFS(склад!A4:A10000,склад!F4:F10000,B9,склад!C4:C10000,T15)+SUMIFS('обр '!A4:A10000,'обр '!F4:F10000,B9,'обр '!C4:C10000,T15)+SUMIFS(детс!A4:A10000,детс!F4:F10000,B9,детс!C4:C10000,T15)+SUMIFS(культ!A4:A10000,культ!F4:F10000,B9,культ!C4:C10000,T15)+SUMIFS(спорт!A4:A10000,спорт!F4:F10000,B9,спорт!C4:C10000,T15)+SUMIFS(лечеб!A4:A10000,лечеб!F4:F10000,B9,лечеб!C4:C10000,T15)+SUMIFS(Баня!A4:A10000,Баня!F4:F10000,B9,Баня!C4:C10000,T15)+SUMIFS(Адм!A4:A9999,Адм!F4:F9999,B9,Адм!C4:C9999,T15)+SUMIFS(С.Х!A4:A10000,С.Х!F4:F10000,B9,С.Х!C4:C10000,T15)+SUMIFS(новостр!A4:A10000,новостр!F4:F10000,B9,новостр!C4:C10000,T15)</f>
        <v>0</v>
      </c>
      <c r="D9" s="2360">
        <f>SUMIFS(ЖС!A4:A10008,ЖС!F4:F10008,B9,ЖС!C4:C10008,T9)+SUMIFS(ЖС!A4:A10008,ЖС!F4:F10008,B9,ЖС!C4:C10008,T10)+SUMIFS(ЖС!A4:A10008,ЖС!F4:F10008,B9,ЖС!C4:C10008,T11)+SUMIFS(ЖС!A4:A10008,ЖС!F4:F10008,B9,ЖС!C4:C10008,T12)+SUMIFS(ЖС!A4:A10008,ЖС!F4:F10008,B9,ЖС!C4:C10008,T13)+SUMIFS(ЖС!A4:A10008,ЖС!F4:F10008,B9,ЖС!C4:C10008,T14)+SUMIFS(ЖС!A4:A10008,ЖС!F4:F10008,B9,ЖС!C4:C10008,T15)</f>
        <v>0</v>
      </c>
      <c r="E9" s="2360">
        <f>SUMIFS(авт!A4:A10004,авт!F4:F10004,B9,авт!C4:C10004,T9)+SUMIFS(Пр.откр.тер!A4:A9978,Пр.откр.тер!F4:F9978,B9,Пр.откр.тер!C4:C9978,T9)+SUMIFS(авт!A4:A10004,авт!F4:F10004,B9,авт!C4:C10004,T10)+SUMIFS(Пр.откр.тер!A4:A9978,Пр.откр.тер!F4:F9978,B9,Пр.откр.тер!C4:C9978,T10)+SUMIFS(авт!A4:A10004,авт!F4:F10004,B9,авт!C4:C10004,T11)+SUMIFS(Пр.откр.тер!A4:A9978,Пр.откр.тер!F4:F9978,B9,Пр.откр.тер!C4:C9978,T11)+SUMIFS(авт!A4:A10004,авт!F4:F10004,B9,авт!C4:C10004,T12)+SUMIFS(Пр.откр.тер!A4:A9978,Пр.откр.тер!F4:F9978,B9,Пр.откр.тер!C4:C9978,T12)+SUMIFS(авт!A4:A10004,авт!F4:F10004,B9,авт!C4:C10004,T13)+SUMIFS(Пр.откр.тер!A4:A9978,Пр.откр.тер!F4:F9978,B9,Пр.откр.тер!C4:C9978,T13)+SUMIFS(авт!A4:A10004,авт!F4:F10004,B9,авт!C4:C10004,T14)+SUMIFS(Пр.откр.тер!A4:A9978,Пр.откр.тер!F4:F9978,B9,Пр.откр.тер!C4:C9978,T14)+SUMIFS(авт!A4:A10004,авт!F4:F10004,B9,авт!C4:C10004,T15)+SUMIFS(Пр.откр.тер!A4:A9978,Пр.откр.тер!F4:F9978,B9,Пр.откр.тер!C4:C9978,T15)</f>
        <v>0</v>
      </c>
      <c r="F9" s="2360">
        <f>SUMIFS(угар!A5:A9997,угар!F5:F9997,B9,угар!C5:C9997,T9,угар!AK5:AK9997,"да")+SUMIFS(задым!A4:A10003,задым!E4:E10003,B9,задым!C4:C10003,T9)+SUMIFS(обр.огнем!A4:A10002,обр.огнем!E4:E10002,B9,обр.огнем!C4:C10002,T9)+SUMIFS(КЗ!A4:A10009,КЗ!E4:E10009,B9,КЗ!C4:C10009,T9)+SUMIFS('подгор.пищи '!A4:A10003,'подгор.пищи '!E4:E10003,B9,'подгор.пищи '!C4:C10003,T9)+SUMIFS(самосозж!A4:A10000,самосозж!E4:E10000,B9,самосозж!C4:C10000,T9)+SUMIFS(Трава!A5:A10000,Трава!E5:E10000,B9,Трава!C5:C10000,T9)+SUMIFS(мусор!A4:A10001,мусор!E4:E10001,B9,мусор!C4:C10001,T9)+SUMIFS(дтп.заг!A4:A10000,дтп.заг!E4:E10000,B9,дтп.заг!C4:C10000,T9)+SUMIFS(авиа!A4:A9999,авиа!E4:E9999,B9,авиа!C4:C9999,T9)+SUMIFS(самовозг!A4:A10000,самовозг!E4:E10000,B9,самовозг!C4:C10000,T9)+SUMIFS(вспыш!A4:A10002,вспыш!E4:E10002,B9,вспыш!C4:C10002,T9)+SUMIFS(угар!A5:A9997,угар!F5:F9997,B9,угар!C5:C9997,T10,угар!AK5:AK9997,"да")+SUMIFS(задым!A4:A10003,задым!E4:E10003,B9,задым!C4:C10003,T10)+SUMIFS(обр.огнем!A4:A10002,обр.огнем!E4:E10002,B9,обр.огнем!C4:C10002,T10)+SUMIFS(КЗ!A4:A10009,КЗ!E4:E10009,B9,КЗ!C4:C10009,T10)+SUMIFS('подгор.пищи '!A4:A10003,'подгор.пищи '!E4:E10003,B9,'подгор.пищи '!C4:C10003,T10)+SUMIFS(самосозж!A4:A10000,самосозж!E4:E10000,B9,самосозж!C4:C10000,T10)+SUMIFS(Трава!A5:A10000,Трава!E5:E10000,B9,Трава!C5:C10000,T10)+SUMIFS(мусор!A4:A10001,мусор!E4:E10001,B9,мусор!C4:C10001,T10)+SUMIFS(дтп.заг!A4:A10000,дтп.заг!E4:E10000,B9,дтп.заг!C4:C10000,T10)+SUMIFS(авиа!A4:A9999,авиа!E4:E9999,B9,авиа!C4:C9999,T10)+SUMIFS(самовозг!A4:A10000,самовозг!E4:E10000,B9,самовозг!C4:C10000,T10)+SUMIFS(вспыш!A4:A10002,вспыш!E4:E10002,B9,вспыш!C4:C10002,T10)+SUMIFS(угар!A5:A9997,угар!F5:F9997,B9,угар!C5:C9997,T11,угар!AK5:AK9997,"да")+SUMIFS(задым!A4:A10003,задым!E4:E10003,B9,задым!C4:C10003,T11)+SUMIFS(обр.огнем!A4:A10002,обр.огнем!E4:E10002,B9,обр.огнем!C4:C10002,T11)+SUMIFS(КЗ!A4:A10009,КЗ!E4:E10009,B9,КЗ!C4:C10009,T11)+SUMIFS('подгор.пищи '!A4:A10003,'подгор.пищи '!E4:E10003,B9,'подгор.пищи '!C4:C10003,T11)+SUMIFS(самосозж!A4:A10000,самосозж!E4:E10000,B9,самосозж!C4:C10000,T11)+SUMIFS(Трава!A5:A10000,Трава!E5:E10000,B9,Трава!C5:C10000,T11)+SUMIFS(мусор!A4:A10001,мусор!E4:E10001,B9,мусор!C4:C10001,T11)+SUMIFS(дтп.заг!A4:A10000,дтп.заг!E4:E10000,B9,дтп.заг!C4:C10000,T11)+SUMIFS(авиа!A4:A9999,авиа!E4:E9999,B9,авиа!C4:C9999,T11)+SUMIFS(самовозг!A4:A10000,самовозг!E4:E10000,B9,самовозг!C4:C10000,T11)+SUMIFS(вспыш!A4:A10002,вспыш!E4:E10002,B9,вспыш!C4:C10002,T11)+SUMIFS(угар!A5:A9997,угар!F5:F9997,B9,угар!C5:C9997,T12,угар!AK5:AK9997,"да")+SUMIFS(задым!A4:A10003,задым!E4:E10003,B9,задым!C4:C10003,T12)+SUMIFS(обр.огнем!A4:A10002,обр.огнем!E4:E10002,B9,обр.огнем!C4:C10002,T12)+SUMIFS(КЗ!A4:A10009,КЗ!E4:E10009,B9,КЗ!C4:C10009,T12)+SUMIFS('подгор.пищи '!A4:A10003,'подгор.пищи '!E4:E10003,B9,'подгор.пищи '!C4:C10003,T12)+SUMIFS(самосозж!A4:A10000,самосозж!E4:E10000,B9,самосозж!C4:C10000,T12)+SUMIFS(Трава!A5:A10000,Трава!E5:E10000,B9,Трава!C5:C10000,T12)+SUMIFS(мусор!A4:A10001,мусор!E4:E10001,B9,мусор!C4:C10001,T12)+SUMIFS(дтп.заг!A4:A10000,дтп.заг!E4:E10000,B9,дтп.заг!C4:C10000,T12)+SUMIFS(авиа!A4:A9999,авиа!E4:E9999,B9,авиа!C4:C9999,T12)+SUMIFS(самовозг!A4:A10000,самовозг!E4:E10000,B9,самовозг!C4:C10000,T12)+SUMIFS(вспыш!A4:A10002,вспыш!E4:E10002,B9,вспыш!C4:C10002,T12)+SUMIFS(угар!A5:A9997,угар!F5:F9997,B9,угар!C5:C9997,T13,угар!AK5:AK9997,"да")+SUMIFS(задым!A4:A10003,задым!E4:E10003,B9,задым!C4:C10003,T13)+SUMIFS(обр.огнем!A4:A10002,обр.огнем!E4:E10002,B9,обр.огнем!C4:C10002,T13)+SUMIFS(КЗ!A4:A10009,КЗ!E4:E10009,B9,КЗ!C4:C10009,T13)+SUMIFS('подгор.пищи '!A4:A10003,'подгор.пищи '!E4:E10003,B9,'подгор.пищи '!C4:C10003,T13)+SUMIFS(самосозж!A4:A10000,самосозж!E4:E10000,B9,самосозж!C4:C10000,T13)+SUMIFS(Трава!A5:A10000,Трава!E5:E10000,B9,Трава!C5:C10000,T13)+SUMIFS(мусор!A4:A10001,мусор!E4:E10001,B9,мусор!C4:C10001,T13)+SUMIFS(дтп.заг!A4:A10000,дтп.заг!E4:E10000,B9,дтп.заг!C4:C10000,T13)+SUMIFS(авиа!A4:A9999,авиа!E4:E9999,B9,авиа!C4:C9999,T13)+SUMIFS(самовозг!A4:A10000,самовозг!E4:E10000,B9,самовозг!C4:C10000,T13)+SUMIFS(вспыш!A4:A10002,вспыш!E4:E10002,B9,вспыш!C4:C10002,T13)+SUMIFS(угар!A5:A9997,угар!F5:F9997,B9,угар!C5:C9997,T14,угар!AK5:AK9997,"да")+SUMIFS(задым!A4:A10003,задым!E4:E10003,B9,задым!C4:C10003,T14)+SUMIFS(обр.огнем!A4:A10002,обр.огнем!E4:E10002,B9,обр.огнем!C4:C10002,T14)+SUMIFS(КЗ!A4:A10009,КЗ!E4:E10009,B9,КЗ!C4:C10009,T14)+SUMIFS('подгор.пищи '!A4:A10003,'подгор.пищи '!E4:E10003,B9,'подгор.пищи '!C4:C10003,T14)+SUMIFS(самосозж!A4:A10000,самосозж!E4:E10000,B9,самосозж!C4:C10000,T14)+SUMIFS(Трава!A5:A10000,Трава!E5:E10000,B9,Трава!C5:C10000,T14)+SUMIFS(мусор!A4:A10001,мусор!E4:E10001,B9,мусор!C4:C10001,T14)+SUMIFS(дтп.заг!A4:A10000,дтп.заг!E4:E10000,B9,дтп.заг!C4:C10000,T14)+SUMIFS(авиа!A4:A9999,авиа!E4:E9999,B9,авиа!C4:C9999,T14)+SUMIFS(самовозг!A4:A10000,самовозг!E4:E10000,B9,самовозг!C4:C10000,T14)+SUMIFS(вспыш!A4:A10002,вспыш!E4:E10002,B9,вспыш!C4:C10002,T14)+SUMIFS(угар!A5:A9997,угар!F5:F9997,B9,угар!C5:C9997,T15,угар!AK5:AK9997,"да")+SUMIFS(задым!A4:A10003,задым!E4:E10003,B9,задым!C4:C10003,T15)+SUMIFS(обр.огнем!A4:A10002,обр.огнем!E4:E10002,B9,обр.огнем!C4:C10002,T15)+SUMIFS(КЗ!A4:A10009,КЗ!E4:E10009,B9,КЗ!C4:C10009,T15)+SUMIFS('подгор.пищи '!A4:A10003,'подгор.пищи '!E4:E10003,B9,'подгор.пищи '!C4:C10003,T15)+SUMIFS(самосозж!A4:A10000,самосозж!E4:E10000,B9,самосозж!C4:C10000,T15)+SUMIFS(Трава!A5:A10000,Трава!E5:E10000,B9,Трава!C5:C10000,T15)+SUMIFS(мусор!A4:A10001,мусор!E4:E10001,B9,мусор!C4:C10001,T15)+SUMIFS(дтп.заг!A4:A10000,дтп.заг!E4:E10000,B9,дтп.заг!C4:C10000,T15)+SUMIFS(авиа!A4:A9999,авиа!E4:E9999,B9,авиа!C4:C9999,T15)+SUMIFS(самовозг!A4:A10000,самовозг!E4:E10000,B9,самовозг!C4:C10000,T15)+SUMIFS(вспыш!A4:A10002,вспыш!E4:E10002,B9,вспыш!C4:C10002,T15)</f>
        <v>0</v>
      </c>
      <c r="G9" s="2360">
        <f>SUMIFS(АСР!A4:A9998,АСР!E4:E9998,B9,АСР!C4:C9998,T9)+SUMIFS(АСР!A4:A9998,АСР!E4:E9998,B9,АСР!C4:C9998,T10)+SUMIFS(АСР!A4:A9998,АСР!E4:E9998,B9,АСР!C4:C9998,T11)+SUMIFS(АСР!A4:A9998,АСР!E4:E9998,B9,АСР!C4:C9998,T12)+SUMIFS(АСР!A4:A9998,АСР!E4:E9998,B9,АСР!C4:C9998,T13)+SUMIFS(АСР!A4:A9998,АСР!E4:E9998,B9,АСР!C4:C9998,T14)+SUMIFS(АСР!A4:A9998,АСР!E4:E9998,B9,АСР!C4:C9998,T15)</f>
        <v>0</v>
      </c>
      <c r="H9" s="2360">
        <f>SUMIFS(ложный!A4:A10003,ложный!E4:E10003,B9,ложный!C4:C10003,T9)+SUMIFS(ложный!A4:A10003,ложный!E4:E10003,B9,ложный!C4:C10003,T10)+SUMIFS(ложный!A4:A10003,ложный!E4:E10003,B9,ложный!C4:C10003,T11)+SUMIFS(ложный!A4:A10003,ложный!E4:E10003,B9,ложный!C4:C10003,T12)+SUMIFS(ложный!A4:A10003,ложный!E4:E10003,B9,ложный!C4:C10003,T13)+SUMIFS(ложный!A4:A10003,ложный!E4:E10003,B9,ложный!C4:C10003,T14)+SUMIFS(ложный!A4:A10003,ложный!E4:E10003,B9,ложный!C4:C10003,T15)</f>
        <v>0</v>
      </c>
      <c r="I9" s="2360">
        <f>SUMIFS('степь '!A5:A9998,'степь '!F5:F9998,B9,'степь '!C5:C9998,T9)+SUMIFS('степь '!A5:A9998,'степь '!F5:F9998,B9,'степь '!C5:C9998,T10)+SUMIFS('степь '!A5:A9998,'степь '!F5:F9998,B9,'степь '!C5:C9998,T11)+SUMIFS('степь '!A5:A9998,'степь '!F5:F9998,B9,'степь '!C5:C9998,T12)+SUMIFS('степь '!A5:A9998,'степь '!F5:F9998,B9,'степь '!C5:C9998,T13)+SUMIFS('степь '!A5:A9998,'степь '!F5:F9998,B9,'степь '!C5:C9998,T14)+SUMIFS('степь '!A5:A9998,'степь '!F5:F9998,B9,'степь '!C5:C9998,T15)</f>
        <v>0</v>
      </c>
      <c r="J9" s="2360">
        <f>SUMIFS('степь '!I5:I9998,'степь '!F5:F9998,B9,'степь '!C5:C9998,T9)+SUMIFS('степь '!I5:I9998,'степь '!F5:F9998,B9,'степь '!C5:C9998,T10)+SUMIFS('степь '!I5:I9998,'степь '!F5:F9998,B9,'степь '!C5:C9998,T11)+SUMIFS('степь '!I5:I9998,'степь '!F5:F9998,B9,'степь '!C5:C9998,T12)+SUMIFS('степь '!I5:I9998,'степь '!F5:F9998,B9,'степь '!C5:C9998,T13)+SUMIFS('степь '!I5:I9998,'степь '!F5:F9998,B9,'степь '!C5:C9998,T14)+SUMIFS('степь '!I5:I9998,'степь '!F5:F9998,B9,'степь '!C5:C9998,T15)</f>
        <v>0</v>
      </c>
      <c r="K9" s="2360">
        <f>SUMIFS(Лес!A5:A9992,Лес!F5:F9992,B9,Лес!C5:C9992,T9)+SUMIFS(Лес!A5:A9992,Лес!F5:F9992,B9,Лес!C5:C9992,T10)+SUMIFS(Лес!A5:A9992,Лес!F5:F9992,B9,Лес!C5:C9992,T11)+SUMIFS(Лес!A5:A9992,Лес!F5:F9992,B9,Лес!C5:C9992,T12)+SUMIFS(Лес!A5:A9992,Лес!F5:F9992,B9,Лес!C5:C9992,T13)+SUMIFS(Лес!A5:A9992,Лес!F5:F9992,B9,Лес!C5:C9992,T14)+SUMIFS(Лес!A5:A9992,Лес!F5:F9992,B9,Лес!C5:C9992,T15)</f>
        <v>0</v>
      </c>
      <c r="L9" s="2360">
        <f>SUMIFS(Лес!J5:J9992,Лес!F5:F9992,B9,Лес!C5:C9992,T9)+SUMIFS(Лес!J5:J9992,Лес!F5:F9992,B9,Лес!C5:C9992,T10)+SUMIFS(Лес!J5:J9992,Лес!F5:F9992,B9,Лес!C5:C9992,T11)+SUMIFS(Лес!J5:J9992,Лес!F5:F9992,B9,Лес!C5:C9992,T12)+SUMIFS(Лес!J5:J9992,Лес!F5:F9992,B9,Лес!C5:C9992,T13)+SUMIFS(Лес!J5:J9992,Лес!F5:F9992,B9,Лес!C5:C9992,T14)+SUMIFS(Лес!J5:J9992,Лес!F5:F9992,B9,Лес!C5:C9992,T15)</f>
        <v>0</v>
      </c>
      <c r="M9" s="2360">
        <f>SUM(C9:L9)</f>
        <v>0</v>
      </c>
      <c r="N9" s="2361">
        <f>SUMIFS(произв!O4:O9997,произв!F4:F9997,B9,произв!C4:C9997,T9)+SUMIFS(торг!O4:O9999,торг!F4:F9999,B9,торг!C4:C9999,T9)+SUMIFS(склад!O4:O10000,склад!F4:F10000,B9,склад!C4:C10000,T9)+SUMIFS('обр '!O4:O10000,'обр '!F4:F10000,B9,'обр '!C4:C10000,T9)+SUMIFS(детс!O4:O10000,детс!F4:F10000,B9,детс!C4:C10000,T9)+SUMIFS(культ!O4:O10000,культ!F4:F10000,B9,культ!C4:C10000,T9)+SUMIFS(спорт!O4:O10000,спорт!F4:F10000,B9,спорт!C4:C10000,T9)+SUMIFS(лечеб!O4:O10000,лечеб!F4:F10000,B9,лечеб!C4:C10000,T9)+SUMIFS(Баня!O4:O10000,Баня!F4:F10000,B9,Баня!C4:C10000,T9)+SUMIFS(Адм!O4:O9999,Адм!F4:F9999,B9,Адм!C4:C9999,T9)+SUMIFS(С.Х!O4:O10000,С.Х!F4:F10000,B9,С.Х!C4:C10000,T9)+SUMIFS(новостр!N4:N10000,новостр!F4:F10000,B9,новостр!C4:C10000,T9)+SUMIFS(авт!K4:K10004,авт!F4:F10004,B9,авт!C4:C10004,T9)+SUMIFS(ЖС!S4:S10008,ЖС!F4:F10008,B9,ЖС!C4:C10008,T9)+SUMIFS(Лес!L5:L9992,Лес!F5:F9992,B9,Лес!C5:C9992,T9)+SUMIFS('степь '!K5:K9998,'степь '!F5:F9998,B9,'степь '!C5:C9998,T9)+SUMIFS(Пр.откр.тер!N4:N9978,Пр.откр.тер!F4:F9978,B9,Пр.откр.тер!C4:C9978,T9)+SUMIFS(произв!O4:O9997,произв!F4:F9997,B9,произв!C4:C9997,T10)+SUMIFS(торг!O4:O9999,торг!F4:F9999,B9,торг!C4:C9999,T10)+SUMIFS(склад!O4:O10000,склад!F4:F10000,B9,склад!C4:C10000,T10)+SUMIFS('обр '!O4:O10000,'обр '!F4:F10000,B9,'обр '!C4:C10000,T10)+SUMIFS(детс!O4:O10000,детс!F4:F10000,B9,детс!C4:C10000,T10)+SUMIFS(культ!O4:O10000,культ!F4:F10000,B9,культ!C4:C10000,T10)+SUMIFS(спорт!O4:O10000,спорт!F4:F10000,B9,спорт!C4:C10000,T10)+SUMIFS(лечеб!O4:O10000,лечеб!F4:F10000,B9,лечеб!C4:C10000,T10)+SUMIFS(Баня!O4:O10000,Баня!F4:F10000,B9,Баня!C4:C10000,T10)+SUMIFS(Адм!O4:O9999,Адм!F4:F9999,B9,Адм!C4:C9999,T10)+SUMIFS(С.Х!O4:O10000,С.Х!F4:F10000,B9,С.Х!C4:C10000,T10)+SUMIFS(новостр!N4:N10000,новостр!F4:F10000,B9,новостр!C4:C10000,T10)+SUMIFS(авт!K4:K10004,авт!F4:F10004,B9,авт!C4:C10004,T10)+SUMIFS(ЖС!S4:S10008,ЖС!F4:F10008,B9,ЖС!C4:C10008,T10)+SUMIFS(Лес!L5:L9992,Лес!F5:F9992,B9,Лес!C5:C9992,T10)+SUMIFS('степь '!K5:K9998,'степь '!F5:F9998,B9,'степь '!C5:C9998,T10)+SUMIFS(Пр.откр.тер!N4:N9978,Пр.откр.тер!F4:F9978,B9,Пр.откр.тер!C4:C9978,T10)+SUMIFS(произв!O4:O9997,произв!F4:F9997,B9,произв!C4:C9997,T11)+SUMIFS(торг!O4:O9999,торг!F4:F9999,B9,торг!C4:C9999,T11)+SUMIFS(склад!O4:O10000,склад!F4:F10000,B9,склад!C4:C10000,T11)+SUMIFS('обр '!O4:O10000,'обр '!F4:F10000,B9,'обр '!C4:C10000,T11)+SUMIFS(детс!O4:O10000,детс!F4:F10000,B9,детс!C4:C10000,T11)+SUMIFS(культ!O4:O10000,культ!F4:F10000,B9,культ!C4:C10000,T11)+SUMIFS(спорт!O4:O10000,спорт!F4:F10000,B9,спорт!C4:C10000,T11)+SUMIFS(лечеб!O4:O10000,лечеб!F4:F10000,B9,лечеб!C4:C10000,T11)+SUMIFS(Баня!O4:O10000,Баня!F4:F10000,B9,Баня!C4:C10000,T11)+SUMIFS(Адм!O4:O9999,Адм!F4:F9999,B9,Адм!C4:C9999,T11)+SUMIFS(С.Х!O4:O10000,С.Х!F4:F10000,B9,С.Х!C4:C10000,T11)+SUMIFS(новостр!N4:N10000,новостр!F4:F10000,B9,новостр!C4:C10000,T11)+SUMIFS(авт!K4:K10004,авт!F4:F10004,B9,авт!C4:C10004,T11)+SUMIFS(ЖС!S4:S10008,ЖС!F4:F10008,B9,ЖС!C4:C10008,T11)+SUMIFS(Лес!L5:L9992,Лес!F5:F9992,B9,Лес!C5:C9992,T11)+SUMIFS('степь '!K5:K9998,'степь '!F5:F9998,B9,'степь '!C5:C9998,T11)+SUMIFS(Пр.откр.тер!N4:N9978,Пр.откр.тер!F4:F9978,B9,Пр.откр.тер!C4:C9978,T11)+SUMIFS(произв!O4:O9997,произв!F4:F9997,B9,произв!C4:C9997,T12)+SUMIFS(торг!O4:O9999,торг!F4:F9999,B9,торг!C4:C9999,T12)+SUMIFS(склад!O4:O10000,склад!F4:F10000,B9,склад!C4:C10000,T12)+SUMIFS('обр '!O4:O10000,'обр '!F4:F10000,B9,'обр '!C4:C10000,T12)+SUMIFS(детс!O4:O10000,детс!F4:F10000,B9,детс!C4:C10000,T12)+SUMIFS(культ!O4:O10000,культ!F4:F10000,B9,культ!C4:C10000,T12)+SUMIFS(спорт!O4:O10000,спорт!F4:F10000,B9,спорт!C4:C10000,T12)+SUMIFS(лечеб!O4:O10000,лечеб!F4:F10000,B9,лечеб!C4:C10000,T12)+SUMIFS(Баня!O4:O10000,Баня!F4:F10000,B9,Баня!C4:C10000,T12)+SUMIFS(Адм!O4:O9999,Адм!F4:F9999,B9,Адм!C4:C9999,T12)+SUMIFS(С.Х!O4:O10000,С.Х!F4:F10000,B9,С.Х!C4:C10000,T12)+SUMIFS(новостр!N4:N10000,новостр!F4:F10000,B9,новостр!C4:C10000,T12)+SUMIFS(авт!K4:K10004,авт!F4:F10004,B9,авт!C4:C10004,T12)+SUMIFS(ЖС!S4:S10008,ЖС!F4:F10008,B9,ЖС!C4:C10008,T12)+SUMIFS(Лес!L5:L9992,Лес!F5:F9992,B9,Лес!C5:C9992,T12)+SUMIFS('степь '!K5:K9998,'степь '!F5:F9998,B9,'степь '!C5:C9998,T12)+SUMIFS(Пр.откр.тер!N4:N9978,Пр.откр.тер!F4:F9978,B9,Пр.откр.тер!C4:C9978,T12)+SUMIFS(произв!O4:O9997,произв!F4:F9997,B9,произв!C4:C9997,T13)+SUMIFS(торг!O4:O9999,торг!F4:F9999,B9,торг!C4:C9999,T13)+SUMIFS(склад!O4:O10000,склад!F4:F10000,B9,склад!C4:C10000,T13)+SUMIFS('обр '!O4:O10000,'обр '!F4:F10000,B9,'обр '!C4:C10000,T13)+SUMIFS(детс!O4:O10000,детс!F4:F10000,B9,детс!C4:C10000,T13)+SUMIFS(культ!O4:O10000,культ!F4:F10000,B9,культ!C4:C10000,T13)+SUMIFS(спорт!O4:O10000,спорт!F4:F10000,B9,спорт!C4:C10000,T13)+SUMIFS(лечеб!O4:O10000,лечеб!F4:F10000,B9,лечеб!C4:C10000,T13)+SUMIFS(Баня!O4:O10000,Баня!F4:F10000,B9,Баня!C4:C10000,T13)+SUMIFS(Адм!O4:O9999,Адм!F4:F9999,B9,Адм!C4:C9999,T13)+SUMIFS(С.Х!O4:O10000,С.Х!F4:F10000,B9,С.Х!C4:C10000,T13)+SUMIFS(новостр!N4:N10000,новостр!F4:F10000,B9,новостр!C4:C10000,T13)+SUMIFS(авт!K4:K10004,авт!F4:F10004,B9,авт!C4:C10004,T13)+SUMIFS(ЖС!S4:S10008,ЖС!F4:F10008,B9,ЖС!C4:C10008,T13)+SUMIFS(Лес!L5:L9992,Лес!F5:F9992,B9,Лес!C5:C9992,T13)+SUMIFS('степь '!K5:K9998,'степь '!F5:F9998,B9,'степь '!C5:C9998,T13)+SUMIFS(Пр.откр.тер!N4:N9978,Пр.откр.тер!F4:F9978,B9,Пр.откр.тер!C4:C9978,T13)+SUMIFS(произв!O4:O9997,произв!F4:F9997,B9,произв!C4:C9997,T14)+SUMIFS(торг!O4:O9999,торг!F4:F9999,B9,торг!C4:C9999,T14)+SUMIFS(склад!O4:O10000,склад!F4:F10000,B9,склад!C4:C10000,T14)+SUMIFS('обр '!O4:O10000,'обр '!F4:F10000,B9,'обр '!C4:C10000,T14)+SUMIFS(детс!O4:O10000,детс!F4:F10000,B9,детс!C4:C10000,T14)+SUMIFS(культ!O4:O10000,культ!F4:F10000,B9,культ!C4:C10000,T14)+SUMIFS(спорт!O4:O10000,спорт!F4:F10000,B9,спорт!C4:C10000,T14)+SUMIFS(лечеб!O4:O10000,лечеб!F4:F10000,B9,лечеб!C4:C10000,T14)+SUMIFS(Баня!O4:O10000,Баня!F4:F10000,B9,Баня!C4:C10000,T14)+SUMIFS(Адм!O4:O9999,Адм!F4:F9999,B9,Адм!C4:C9999,T14)+SUMIFS(С.Х!O4:O10000,С.Х!F4:F10000,B9,С.Х!C4:C10000,T14)+SUMIFS(новостр!N4:N10000,новостр!F4:F10000,B9,новостр!C4:C10000,T14)+SUMIFS(авт!K4:K10004,авт!F4:F10004,B9,авт!C4:C10004,T14)+SUMIFS(ЖС!S4:S10008,ЖС!F4:F10008,B9,ЖС!C4:C10008,T14)+SUMIFS(Лес!L5:L9992,Лес!F5:F9992,B9,Лес!C5:C9992,T14)+SUMIFS('степь '!K5:K9998,'степь '!F5:F9998,B9,'степь '!C5:C9998,T14)+SUMIFS(Пр.откр.тер!N4:N9978,Пр.откр.тер!F4:F9978,B9,Пр.откр.тер!C4:C9978,T14)+SUMIFS(произв!O4:O9997,произв!F4:F9997,B9,произв!C4:C9997,T15)+SUMIFS(торг!O4:O9999,торг!F4:F9999,B9,торг!C4:C9999,T15)+SUMIFS(склад!O4:O10000,склад!F4:F10000,B9,склад!C4:C10000,T15)+SUMIFS('обр '!O4:O10000,'обр '!F4:F10000,B9,'обр '!C4:C10000,T15)+SUMIFS(детс!O4:O10000,детс!F4:F10000,B9,детс!C4:C10000,T15)+SUMIFS(культ!O4:O10000,культ!F4:F10000,B9,культ!C4:C10000,T15)+SUMIFS(спорт!O4:O10000,спорт!F4:F10000,B9,спорт!C4:C10000,T15)+SUMIFS(лечеб!O4:O10000,лечеб!F4:F10000,B9,лечеб!C4:C10000,T15)+SUMIFS(Баня!O4:O10000,Баня!F4:F10000,B9,Баня!C4:C10000,T15)+SUMIFS(Адм!O4:O9999,Адм!F4:F9999,B9,Адм!C4:C9999,T15)+SUMIFS(С.Х!O4:O10000,С.Х!F4:F10000,B9,С.Х!C4:C10000,T15)+SUMIFS(новостр!N4:N10000,новостр!F4:F10000,B9,новостр!C4:C10000,T15)+SUMIFS(авт!K4:K10004,авт!F4:F10004,B9,авт!C4:C10004,T15)+SUMIFS(ЖС!S4:S10008,ЖС!F4:F10008,B9,ЖС!C4:C10008,T15)+SUMIFS(Лес!L5:L9992,Лес!F5:F9992,B9,Лес!C5:C9992,T15)+SUMIFS('степь '!K5:K9998,'степь '!F5:F9998,B9,'степь '!C5:C9998,T15)+SUMIFS(Пр.откр.тер!N4:N9978,Пр.откр.тер!F4:F9978,B9,Пр.откр.тер!C4:C9978,T15)</f>
        <v>0</v>
      </c>
      <c r="O9" s="2362">
        <f>SUMIFS(Гиб.!O5:O9995,Гиб.!E5:E9995,B9,Гиб.!B5:B9995,T9)+SUMIFS(Гиб.!O5:O9995,Гиб.!E5:E9995,B9,Гиб.!B5:B9995,T10)+SUMIFS(Гиб.!O5:O9995,Гиб.!E5:E9995,B9,Гиб.!B5:B9995,T11)+SUMIFS(Гиб.!O5:O9995,Гиб.!E5:E9995,B9,Гиб.!B5:B9995,T12)+SUMIFS(Гиб.!O5:O9995,Гиб.!E5:E9995,B9,Гиб.!B5:B9995,T13)+SUMIFS(Гиб.!O5:O9995,Гиб.!E5:E9995,B9,Гиб.!B5:B9995,T14)+SUMIFS(Гиб.!O5:O9995,Гиб.!E5:E9995,B9,Гиб.!B5:B9995,T15)</f>
        <v>0</v>
      </c>
      <c r="P9" s="2360">
        <f>SUMIFS(Тр.!M5:M9997,Тр.!E5:E9997,B9,Тр.!B5:B9997,T9)+SUMIFS(Тр.!M5:M9997,Тр.!E5:E9997,B9,Тр.!B5:B9997,T10)+SUMIFS(Тр.!M5:M9997,Тр.!E5:E9997,B9,Тр.!B5:B9997,T11)+SUMIFS(Тр.!M5:M9997,Тр.!E5:E9997,B9,Тр.!B5:B9997,T12)+SUMIFS(Тр.!M5:M9997,Тр.!E5:E9997,B9,Тр.!B5:B9997,T13)+SUMIFS(Тр.!M5:M9997,Тр.!E5:E9997,B9,Тр.!B5:B9997,T14)+SUMIFS(Тр.!M5:M9997,Тр.!E5:E9997,B9,Тр.!B5:B9997,T15)</f>
        <v>0</v>
      </c>
      <c r="Q9" s="2361">
        <f>SUMIFS(произв!P4:P9997,произв!F4:F9997,B9,произв!C4:C9997,T9)+SUMIFS(торг!P4:P9999,торг!F4:F9999,B9,торг!C4:C9999,T9)+SUMIFS(склад!P4:P10000,склад!F4:F10000,B9,склад!C4:C10000,T9)+SUMIFS('обр '!P4:P10000,'обр '!F4:F10000,B9,'обр '!C4:C10000,T9)+SUMIFS(детс!P4:P10000,детс!F4:F10000,B9,детс!C4:C10000,T9)+SUMIFS(культ!P4:P10000,культ!F4:F10000,B9,культ!C4:C10000,T9)+SUMIFS(спорт!P4:P10000,спорт!F4:F10000,B9,спорт!C4:C10000,T9)+SUMIFS(лечеб!P4:P10000,лечеб!F4:F10000,B9,лечеб!C4:C10000,T9)+SUMIFS(Баня!P4:P10000,Баня!F4:F10000,B9,Баня!C4:C10000,T9)+SUMIFS(Адм!P4:P9999,Адм!F4:F9999,B9,Адм!C4:C9999,T9)+SUMIFS(С.Х!P4:P10000,С.Х!F4:F10000,B9,С.Х!C4:C10000,T9)+SUMIFS(новостр!O4:O10000,новостр!F4:F10000,B9,новостр!C4:C10000,T9)+SUMIFS(авт!S4:S10004,авт!F4:F10004,B9,авт!C4:C10004,T9)+SUMIFS(ЖС!T4:T10008,ЖС!F4:F10008,B9,ЖС!C4:C10008,T9)+SUMIFS(Лес!M5:M9992,Лес!F5:F9992,B9,Лес!C5:C9992,T9)+SUMIFS('степь '!L5:L9998,'степь '!F5:F9998,B9,'степь '!C5:C9998,T9)+SUMIFS(Пр.откр.тер!O4:O9978,Пр.откр.тер!F4:F9978,B9,Пр.откр.тер!C4:C9978,T9)+SUMIFS(произв!P4:P9997,произв!F4:F9997,B9,произв!C4:C9997,T10)+SUMIFS(торг!P4:P9999,торг!F4:F9999,B9,торг!C4:C9999,T10)+SUMIFS(склад!P4:P10000,склад!F4:F10000,B9,склад!C4:C10000,T10)+SUMIFS('обр '!P4:P10000,'обр '!F4:F10000,B9,'обр '!C4:C10000,T10)+SUMIFS(детс!P4:P10000,детс!F4:F10000,B9,детс!C4:C10000,T10)+SUMIFS(культ!P4:P10000,культ!F4:F10000,B9,культ!C4:C10000,T10)+SUMIFS(спорт!P4:P10000,спорт!F4:F10000,B9,спорт!C4:C10000,T10)+SUMIFS(лечеб!P4:P10000,лечеб!F4:F10000,B9,лечеб!C4:C10000,T10)+SUMIFS(Баня!P4:P10000,Баня!F4:F10000,B9,Баня!C4:C10000,T10)+SUMIFS(Адм!P4:P9999,Адм!F4:F9999,B9,Адм!C4:C9999,T10)+SUMIFS(С.Х!P4:P10000,С.Х!F4:F10000,B9,С.Х!C4:C10000,T10)+SUMIFS(новостр!O4:O10000,новостр!F4:F10000,B9,новостр!C4:C10000,T10)+SUMIFS(авт!S4:S10004,авт!F4:F10004,B9,авт!C4:C10004,T10)+SUMIFS(ЖС!T4:T10008,ЖС!F4:F10008,B9,ЖС!C4:C10008,T10)+SUMIFS(Лес!M5:M9992,Лес!F5:F9992,B9,Лес!C5:C9992,T10)+SUMIFS('степь '!L5:L9998,'степь '!F5:F9998,B9,'степь '!C5:C9998,T10)+SUMIFS(Пр.откр.тер!O4:O9978,Пр.откр.тер!F4:F9978,B9,Пр.откр.тер!C4:C9978,T10)+SUMIFS(произв!P4:P9997,произв!F4:F9997,B9,произв!C4:C9997,T11)+SUMIFS(торг!P4:P9999,торг!F4:F9999,B9,торг!C4:C9999,T11)+SUMIFS(склад!P4:P10000,склад!F4:F10000,B9,склад!C4:C10000,T11)+SUMIFS('обр '!P4:P10000,'обр '!F4:F10000,B9,'обр '!C4:C10000,T11)+SUMIFS(детс!P4:P10000,детс!F4:F10000,B9,детс!C4:C10000,T11)+SUMIFS(культ!P4:P10000,культ!F4:F10000,B9,культ!C4:C10000,T11)+SUMIFS(спорт!P4:P10000,спорт!F4:F10000,B9,спорт!C4:C10000,T11)+SUMIFS(лечеб!P4:P10000,лечеб!F4:F10000,B9,лечеб!C4:C10000,T11)+SUMIFS(Баня!P4:P10000,Баня!F4:F10000,B9,Баня!C4:C10000,T11)+SUMIFS(Адм!P4:P9999,Адм!F4:F9999,B9,Адм!C4:C9999,T11)+SUMIFS(С.Х!P4:P10000,С.Х!F4:F10000,B9,С.Х!C4:C10000,T11)+SUMIFS(новостр!O4:O10000,новостр!F4:F10000,B9,новостр!C4:C10000,T11)+SUMIFS(авт!S4:S10004,авт!F4:F10004,B9,авт!C4:C10004,T11)+SUMIFS(ЖС!T4:T10008,ЖС!F4:F10008,B9,ЖС!C4:C10008,T11)+SUMIFS(Лес!M5:M9992,Лес!F5:F9992,B9,Лес!C5:C9992,T11)+SUMIFS('степь '!L5:L9998,'степь '!F5:F9998,B9,'степь '!C5:C9998,T11)+SUMIFS(Пр.откр.тер!O4:O9978,Пр.откр.тер!F4:F9978,B9,Пр.откр.тер!C4:C9978,T11)+SUMIFS(произв!P4:P9997,произв!F4:F9997,B9,произв!C4:C9997,T12)+SUMIFS(торг!P4:P9999,торг!F4:F9999,B9,торг!C4:C9999,T12)+SUMIFS(склад!P4:P10000,склад!F4:F10000,B9,склад!C4:C10000,T12)+SUMIFS('обр '!P4:P10000,'обр '!F4:F10000,B9,'обр '!C4:C10000,T12)+SUMIFS(детс!P4:P10000,детс!F4:F10000,B9,детс!C4:C10000,T12)+SUMIFS(культ!P4:P10000,культ!F4:F10000,B9,культ!C4:C10000,T12)+SUMIFS(спорт!P4:P10000,спорт!F4:F10000,B9,спорт!C4:C10000,T12)+SUMIFS(лечеб!P4:P10000,лечеб!F4:F10000,B9,лечеб!C4:C10000,T12)+SUMIFS(Баня!P4:P10000,Баня!F4:F10000,B9,Баня!C4:C10000,T12)+SUMIFS(Адм!P4:P9999,Адм!F4:F9999,B9,Адм!C4:C9999,T12)+SUMIFS(С.Х!P4:P10000,С.Х!F4:F10000,B9,С.Х!C4:C10000,T12)+SUMIFS(новостр!O4:O10000,новостр!F4:F10000,B9,новостр!C4:C10000,T12)+SUMIFS(авт!S4:S10004,авт!F4:F10004,B9,авт!C4:C10004,T12)+SUMIFS(ЖС!T4:T10008,ЖС!F4:F10008,B9,ЖС!C4:C10008,T12)+SUMIFS(Лес!M5:M9992,Лес!F5:F9992,B9,Лес!C5:C9992,T12)+SUMIFS('степь '!L5:L9998,'степь '!F5:F9998,B9,'степь '!C5:C9998,T12)+SUMIFS(Пр.откр.тер!O4:O9978,Пр.откр.тер!F4:F9978,B9,Пр.откр.тер!C4:C9978,T12)+SUMIFS(произв!P4:P9997,произв!F4:F9997,B9,произв!C4:C9997,T13)+SUMIFS(торг!P4:P9999,торг!F4:F9999,B9,торг!C4:C9999,T13)+SUMIFS(склад!P4:P10000,склад!F4:F10000,B9,склад!C4:C10000,T13)+SUMIFS('обр '!P4:P10000,'обр '!F4:F10000,B9,'обр '!C4:C10000,T13)+SUMIFS(детс!P4:P10000,детс!F4:F10000,B9,детс!C4:C10000,T13)+SUMIFS(культ!P4:P10000,культ!F4:F10000,B9,культ!C4:C10000,T13)+SUMIFS(спорт!P4:P10000,спорт!F4:F10000,B9,спорт!C4:C10000,T13)+SUMIFS(лечеб!P4:P10000,лечеб!F4:F10000,B9,лечеб!C4:C10000,T13)+SUMIFS(Баня!P4:P10000,Баня!F4:F10000,B9,Баня!C4:C10000,T13)+SUMIFS(Адм!P4:P9999,Адм!F4:F9999,B9,Адм!C4:C9999,T13)+SUMIFS(С.Х!P4:P10000,С.Х!F4:F10000,B9,С.Х!C4:C10000,T13)+SUMIFS(новостр!O4:O10000,новостр!F4:F10000,B9,новостр!C4:C10000,T13)+SUMIFS(авт!S4:S10004,авт!F4:F10004,B9,авт!C4:C10004,T13)+SUMIFS(ЖС!T4:T10008,ЖС!F4:F10008,B9,ЖС!C4:C10008,T13)+SUMIFS(Лес!M5:M9992,Лес!F5:F9992,B9,Лес!C5:C9992,T13)+SUMIFS('степь '!L5:L9998,'степь '!F5:F9998,B9,'степь '!C5:C9998,T13)+SUMIFS(Пр.откр.тер!O4:O9978,Пр.откр.тер!F4:F9978,B9,Пр.откр.тер!C4:C9978,T13)+SUMIFS(произв!P4:P9997,произв!F4:F9997,B9,произв!C4:C9997,T14)+SUMIFS(торг!P4:P9999,торг!F4:F9999,B9,торг!C4:C9999,T14)+SUMIFS(склад!P4:P10000,склад!F4:F10000,B9,склад!C4:C10000,T14)+SUMIFS('обр '!P4:P10000,'обр '!F4:F10000,B9,'обр '!C4:C10000,T14)+SUMIFS(детс!P4:P10000,детс!F4:F10000,B9,детс!C4:C10000,T14)+SUMIFS(культ!P4:P10000,культ!F4:F10000,B9,культ!C4:C10000,T14)+SUMIFS(спорт!P4:P10000,спорт!F4:F10000,B9,спорт!C4:C10000,T14)+SUMIFS(лечеб!P4:P10000,лечеб!F4:F10000,B9,лечеб!C4:C10000,T14)+SUMIFS(Баня!P4:P10000,Баня!F4:F10000,B9,Баня!C4:C10000,T14)+SUMIFS(Адм!P4:P9999,Адм!F4:F9999,B9,Адм!C4:C9999,T14)+SUMIFS(С.Х!P4:P10000,С.Х!F4:F10000,B9,С.Х!C4:C10000,T14)+SUMIFS(новостр!O4:O10000,новостр!F4:F10000,B9,новостр!C4:C10000,T14)+SUMIFS(авт!S4:S10004,авт!F4:F10004,B9,авт!C4:C10004,T14)+SUMIFS(ЖС!T4:T10008,ЖС!F4:F10008,B9,ЖС!C4:C10008,T14)+SUMIFS(Лес!M5:M9992,Лес!F5:F9992,B9,Лес!C5:C9992,T14)+SUMIFS('степь '!L5:L9998,'степь '!F5:F9998,B9,'степь '!C5:C9998,T14)+SUMIFS(Пр.откр.тер!O4:O9978,Пр.откр.тер!F4:F9978,B9,Пр.откр.тер!C4:C9978,T14)+SUMIFS(произв!P4:P9997,произв!F4:F9997,B9,произв!C4:C9997,T15)+SUMIFS(торг!P4:P9999,торг!F4:F9999,B9,торг!C4:C9999,T15)+SUMIFS(склад!P4:P10000,склад!F4:F10000,B9,склад!C4:C10000,T15)+SUMIFS('обр '!P4:P10000,'обр '!F4:F10000,B9,'обр '!C4:C10000,T15)+SUMIFS(детс!P4:P10000,детс!F4:F10000,B9,детс!C4:C10000,T15)+SUMIFS(культ!P4:P10000,культ!F4:F10000,B9,культ!C4:C10000,T15)+SUMIFS(спорт!P4:P10000,спорт!F4:F10000,B9,спорт!C4:C10000,T15)+SUMIFS(лечеб!P4:P10000,лечеб!F4:F10000,B9,лечеб!C4:C10000,T15)+SUMIFS(Баня!P4:P10000,Баня!F4:F10000,B9,Баня!C4:C10000,T15)+SUMIFS(Адм!P4:P9999,Адм!F4:F9999,B9,Адм!C4:C9999,T15)+SUMIFS(С.Х!P4:P10000,С.Х!F4:F10000,B9,С.Х!C4:C10000,T15)+SUMIFS(новостр!O4:O10000,новостр!F4:F10000,B9,новостр!C4:C10000,T15)+SUMIFS(авт!S4:S10004,авт!F4:F10004,B9,авт!C4:C10004,T15)+SUMIFS(ЖС!T4:T10008,ЖС!F4:F10008,B9,ЖС!C4:C10008,T15)+SUMIFS(Лес!M5:M9992,Лес!F5:F9992,B9,Лес!C5:C9992,T15)+SUMIFS('степь '!L5:L9998,'степь '!F5:F9998,B9,'степь '!C5:C9998,T15)+SUMIFS(Пр.откр.тер!O4:O9978,Пр.откр.тер!F4:F9978,B9,Пр.откр.тер!C4:C9978,T15)</f>
        <v>0</v>
      </c>
      <c r="R9" s="2361">
        <f>SUMIFS(произв!R4:R9997,произв!F4:F9997,B9,произв!C4:C9997,T9)+SUMIFS(торг!R4:R9999,торг!F4:F9999,B9,торг!C4:C9999,T9)+SUMIFS(склад!R4:R10000,склад!F4:F10000,B9,склад!C4:C10000,T9)+SUMIFS('обр '!R4:R10000,'обр '!F4:F10000,B9,'обр '!C4:C10000,T9)+SUMIFS(детс!R4:R10000,детс!F4:F10000,B9,детс!C4:C10000,T9)+SUMIFS(культ!R4:R10000,культ!F4:F10000,B9,культ!C4:C10000,T9)+SUMIFS(спорт!R4:R10000,спорт!F4:F10000,B9,спорт!C4:C10000,T9)+SUMIFS(лечеб!R4:R10000,лечеб!F4:F10000,B9,лечеб!C4:C10000,T9)+SUMIFS(Баня!R4:R10000,Баня!F4:F10000,B9,Баня!C4:C10000,T9)+SUMIFS(Адм!R4:R9999,Адм!F4:F9999,B9,Адм!C4:C9999,T9)+SUMIFS(С.Х!R4:R10000,С.Х!F4:F10000,B9,С.Х!C4:C10000,T9)+SUMIFS(новостр!Q4:Q10000,новостр!F4:F10000,B9,новостр!C4:C10000,T9)+SUMIFS(авт!U4:U10004,авт!F4:F10004,B9,авт!C4:C10004,T9)+SUMIFS(ЖС!W4:W10008,ЖС!F4:F10008,B9,ЖС!C4:C10008,T9)+SUMIFS(Лес!O5:O9992,Лес!F5:F9992,B9,Лес!C5:C9992,T9)+SUMIFS('степь '!N5:N9998,'степь '!F5:F9998,B9,'степь '!C5:C9998,T9)+SUMIFS(Пр.откр.тер!Q4:Q9978,Пр.откр.тер!F4:F9978,B9,Пр.откр.тер!C4:C9978,T9)+SUMIFS(произв!R4:R9997,произв!F4:F9997,B9,произв!C4:C9997,T10)+SUMIFS(торг!R4:R9999,торг!F4:F9999,B9,торг!C4:C9999,T10)+SUMIFS(склад!R4:R10000,склад!F4:F10000,B9,склад!C4:C10000,T10)+SUMIFS('обр '!R4:R10000,'обр '!F4:F10000,B9,'обр '!C4:C10000,T10)+SUMIFS(детс!R4:R10000,детс!F4:F10000,B9,детс!C4:C10000,T10)+SUMIFS(культ!R4:R10000,культ!F4:F10000,B9,культ!C4:C10000,T10)+SUMIFS(спорт!R4:R10000,спорт!F4:F10000,B9,спорт!C4:C10000,T10)+SUMIFS(лечеб!R4:R10000,лечеб!F4:F10000,B9,лечеб!C4:C10000,T10)+SUMIFS(Баня!R4:R10000,Баня!F4:F10000,B9,Баня!C4:C10000,T10)+SUMIFS(Адм!R4:R9999,Адм!F4:F9999,B9,Адм!C4:C9999,T10)+SUMIFS(С.Х!R4:R10000,С.Х!F4:F10000,B9,С.Х!C4:C10000,T10)+SUMIFS(новостр!Q4:Q10000,новостр!F4:F10000,B9,новостр!C4:C10000,T10)+SUMIFS(авт!U4:U10004,авт!F4:F10004,B9,авт!C4:C10004,T10)+SUMIFS(ЖС!W4:W10008,ЖС!F4:F10008,B9,ЖС!C4:C10008,T10)+SUMIFS(Лес!O5:O9992,Лес!F5:F9992,B9,Лес!C5:C9992,T10)+SUMIFS('степь '!N5:N9998,'степь '!F5:F9998,B9,'степь '!C5:C9998,T10)+SUMIFS(Пр.откр.тер!Q4:Q9978,Пр.откр.тер!F4:F9978,B9,Пр.откр.тер!C4:C9978,T10)+SUMIFS(произв!R4:R9997,произв!F4:F9997,B9,произв!C4:C9997,T11)+SUMIFS(торг!R4:R9999,торг!F4:F9999,B9,торг!C4:C9999,T11)+SUMIFS(склад!R4:R10000,склад!F4:F10000,B9,склад!C4:C10000,T11)+SUMIFS('обр '!R4:R10000,'обр '!F4:F10000,B9,'обр '!C4:C10000,T11)+SUMIFS(детс!R4:R10000,детс!F4:F10000,B9,детс!C4:C10000,T11)+SUMIFS(культ!R4:R10000,культ!F4:F10000,B9,культ!C4:C10000,T11)+SUMIFS(спорт!R4:R10000,спорт!F4:F10000,B9,спорт!C4:C10000,T11)+SUMIFS(лечеб!R4:R10000,лечеб!F4:F10000,B9,лечеб!C4:C10000,T11)+SUMIFS(Баня!R4:R10000,Баня!F4:F10000,B9,Баня!C4:C10000,T11)+SUMIFS(Адм!R4:R9999,Адм!F4:F9999,B9,Адм!C4:C9999,T11)+SUMIFS(С.Х!R4:R10000,С.Х!F4:F10000,B9,С.Х!C4:C10000,T11)+SUMIFS(новостр!Q4:Q10000,новостр!F4:F10000,B9,новостр!C4:C10000,T11)+SUMIFS(авт!U4:U10004,авт!F4:F10004,B9,авт!C4:C10004,T11)+SUMIFS(ЖС!W4:W10008,ЖС!F4:F10008,B9,ЖС!C4:C10008,T11)+SUMIFS(Лес!O5:O9992,Лес!F5:F9992,B9,Лес!C5:C9992,T11)+SUMIFS('степь '!N5:N9998,'степь '!F5:F9998,B9,'степь '!C5:C9998,T11)+SUMIFS(Пр.откр.тер!Q4:Q9978,Пр.откр.тер!F4:F9978,B9,Пр.откр.тер!C4:C9978,T11)+SUMIFS(произв!R4:R9997,произв!F4:F9997,B9,произв!C4:C9997,T12)+SUMIFS(торг!R4:R9999,торг!F4:F9999,B9,торг!C4:C9999,T12)+SUMIFS(склад!R4:R10000,склад!F4:F10000,B9,склад!C4:C10000,T12)+SUMIFS('обр '!R4:R10000,'обр '!F4:F10000,B9,'обр '!C4:C10000,T12)+SUMIFS(детс!R4:R10000,детс!F4:F10000,B9,детс!C4:C10000,T12)+SUMIFS(культ!R4:R10000,культ!F4:F10000,B9,культ!C4:C10000,T12)+SUMIFS(спорт!R4:R10000,спорт!F4:F10000,B9,спорт!C4:C10000,T12)+SUMIFS(лечеб!R4:R10000,лечеб!F4:F10000,B9,лечеб!C4:C10000,T12)+SUMIFS(Баня!R4:R10000,Баня!F4:F10000,B9,Баня!C4:C10000,T12)+SUMIFS(Адм!R4:R9999,Адм!F4:F9999,B9,Адм!C4:C9999,T12)+SUMIFS(С.Х!R4:R10000,С.Х!F4:F10000,B9,С.Х!C4:C10000,T12)+SUMIFS(новостр!Q4:Q10000,новостр!F4:F10000,B9,новостр!C4:C10000,T12)+SUMIFS(авт!U4:U10004,авт!F4:F10004,B9,авт!C4:C10004,T12)+SUMIFS(ЖС!W4:W10008,ЖС!F4:F10008,B9,ЖС!C4:C10008,T12)+SUMIFS(Лес!O5:O9992,Лес!F5:F9992,B9,Лес!C5:C9992,T12)+SUMIFS('степь '!N5:N9998,'степь '!F5:F9998,B9,'степь '!C5:C9998,T12)+SUMIFS(Пр.откр.тер!Q4:Q9978,Пр.откр.тер!F4:F9978,B9,Пр.откр.тер!C4:C9978,T12)+SUMIFS(произв!R4:R9997,произв!F4:F9997,B9,произв!C4:C9997,T13)+SUMIFS(торг!R4:R9999,торг!F4:F9999,B9,торг!C4:C9999,T13)+SUMIFS(склад!R4:R10000,склад!F4:F10000,B9,склад!C4:C10000,T13)+SUMIFS('обр '!R4:R10000,'обр '!F4:F10000,B9,'обр '!C4:C10000,T13)+SUMIFS(детс!R4:R10000,детс!F4:F10000,B9,детс!C4:C10000,T13)+SUMIFS(культ!R4:R10000,культ!F4:F10000,B9,культ!C4:C10000,T13)+SUMIFS(спорт!R4:R10000,спорт!F4:F10000,B9,спорт!C4:C10000,T13)+SUMIFS(лечеб!R4:R10000,лечеб!F4:F10000,B9,лечеб!C4:C10000,T13)+SUMIFS(Баня!R4:R10000,Баня!F4:F10000,B9,Баня!C4:C10000,T13)+SUMIFS(Адм!R4:R9999,Адм!F4:F9999,B9,Адм!C4:C9999,T13)+SUMIFS(С.Х!R4:R10000,С.Х!F4:F10000,B9,С.Х!C4:C10000,T13)+SUMIFS(новостр!Q4:Q10000,новостр!F4:F10000,B9,новостр!C4:C10000,T13)+SUMIFS(авт!U4:U10004,авт!F4:F10004,B9,авт!C4:C10004,T13)+SUMIFS(ЖС!W4:W10008,ЖС!F4:F10008,B9,ЖС!C4:C10008,T13)+SUMIFS(Лес!O5:O9992,Лес!F5:F9992,B9,Лес!C5:C9992,T13)+SUMIFS('степь '!N5:N9998,'степь '!F5:F9998,B9,'степь '!C5:C9998,T13)+SUMIFS(Пр.откр.тер!Q4:Q9978,Пр.откр.тер!F4:F9978,B9,Пр.откр.тер!C4:C9978,T13)+SUMIFS(произв!R4:R9997,произв!F4:F9997,B9,произв!C4:C9997,T14)+SUMIFS(торг!R4:R9999,торг!F4:F9999,B9,торг!C4:C9999,T14)+SUMIFS(склад!R4:R10000,склад!F4:F10000,B9,склад!C4:C10000,T14)+SUMIFS('обр '!R4:R10000,'обр '!F4:F10000,B9,'обр '!C4:C10000,T14)+SUMIFS(детс!R4:R10000,детс!F4:F10000,B9,детс!C4:C10000,T14)+SUMIFS(культ!R4:R10000,культ!F4:F10000,B9,культ!C4:C10000,T14)+SUMIFS(спорт!R4:R10000,спорт!F4:F10000,B9,спорт!C4:C10000,T14)+SUMIFS(лечеб!R4:R10000,лечеб!F4:F10000,B9,лечеб!C4:C10000,T14)+SUMIFS(Баня!R4:R10000,Баня!F4:F10000,B9,Баня!C4:C10000,T14)+SUMIFS(Адм!R4:R9999,Адм!F4:F9999,B9,Адм!C4:C9999,T14)+SUMIFS(С.Х!R4:R10000,С.Х!F4:F10000,B9,С.Х!C4:C10000,T14)+SUMIFS(новостр!Q4:Q10000,новостр!F4:F10000,B9,новостр!C4:C10000,T14)+SUMIFS(авт!U4:U10004,авт!F4:F10004,B9,авт!C4:C10004,T14)+SUMIFS(ЖС!W4:W10008,ЖС!F4:F10008,B9,ЖС!C4:C10008,T14)+SUMIFS(Лес!O5:O9992,Лес!F5:F9992,B9,Лес!C5:C9992,T14)+SUMIFS('степь '!N5:N9998,'степь '!F5:F9998,B9,'степь '!C5:C9998,T14)+SUMIFS(Пр.откр.тер!Q4:Q9978,Пр.откр.тер!F4:F9978,B9,Пр.откр.тер!C4:C9978,T14)+SUMIFS(произв!R4:R9997,произв!F4:F9997,B9,произв!C4:C9997,T15)+SUMIFS(торг!R4:R9999,торг!F4:F9999,B9,торг!C4:C9999,T15)+SUMIFS(склад!R4:R10000,склад!F4:F10000,B9,склад!C4:C10000,T15)+SUMIFS('обр '!R4:R10000,'обр '!F4:F10000,B9,'обр '!C4:C10000,T15)+SUMIFS(детс!R4:R10000,детс!F4:F10000,B9,детс!C4:C10000,T15)+SUMIFS(культ!R4:R10000,культ!F4:F10000,B9,культ!C4:C10000,T15)+SUMIFS(спорт!R4:R10000,спорт!F4:F10000,B9,спорт!C4:C10000,T15)+SUMIFS(лечеб!R4:R10000,лечеб!F4:F10000,B9,лечеб!C4:C10000,T15)+SUMIFS(Баня!R4:R10000,Баня!F4:F10000,B9,Баня!C4:C10000,T15)+SUMIFS(Адм!R4:R9999,Адм!F4:F9999,B9,Адм!C4:C9999,T15)+SUMIFS(С.Х!R4:R10000,С.Х!F4:F10000,B9,С.Х!C4:C10000,T15)+SUMIFS(новостр!Q4:Q10000,новостр!F4:F10000,B9,новостр!C4:C10000,T15)+SUMIFS(авт!U4:U10004,авт!F4:F10004,B9,авт!C4:C10004,T15)+SUMIFS(ЖС!W4:W10008,ЖС!F4:F10008,B9,ЖС!C4:C10008,T15)+SUMIFS(Лес!O5:O9992,Лес!F5:F9992,B9,Лес!C5:C9992,T15)+SUMIFS('степь '!N5:N9998,'степь '!F5:F9998,B9,'степь '!C5:C9998,T15)+SUMIFS(Пр.откр.тер!Q4:Q9978,Пр.откр.тер!F4:F9978,B9,Пр.откр.тер!C4:C9978,T15)</f>
        <v>0</v>
      </c>
      <c r="S9" s="10" t="s">
        <v>857</v>
      </c>
      <c r="T9" s="2363">
        <v>42776</v>
      </c>
      <c r="U9" s="2364"/>
    </row>
    <row r="10" spans="1:21" s="10" customFormat="1" ht="18.75" customHeight="1" thickBot="1">
      <c r="A10" s="2358">
        <v>2</v>
      </c>
      <c r="B10" s="1748" t="s">
        <v>142</v>
      </c>
      <c r="C10" s="1291">
        <f>SUMIFS(произв!A4:A9997,произв!F4:F9997,B10,произв!C4:C9997,T9)+SUMIFS(торг!A4:A9999,торг!F4:F9999,B10,торг!C4:C9999,T9)+SUMIFS(склад!A4:A10000,склад!F4:F10000,B10,склад!C4:C10000,T9)+SUMIFS('обр '!A4:A10000,'обр '!F4:F10000,B10,'обр '!C4:C10000,T9)+SUMIFS(детс!A4:A10000,детс!F4:F10000,B10,детс!C4:C10000,T9)+SUMIFS(культ!A4:A10000,культ!F4:F10000,B10,культ!C4:C10000,T9)+SUMIFS(спорт!A4:A10000,спорт!F4:F10000,B10,спорт!C4:C10000,T9)+SUMIFS(лечеб!A4:A10000,лечеб!F4:F10000,B10,лечеб!C4:C10000,T9)+SUMIFS(Баня!A4:A10000,Баня!F4:F10000,B10,Баня!C4:C10000,T9)+SUMIFS(Адм!A4:A9999,Адм!F4:F9999,B10,Адм!C4:C9999,T9)+SUMIFS(С.Х!A4:A10000,С.Х!F4:F10000,B10,С.Х!C4:C10000,T9)+SUMIFS(новостр!A4:A10000,новостр!F4:F10000,B10,новостр!C4:C10000,T9)+SUMIFS(произв!A4:A9997,произв!F4:F9997,B10,произв!C4:C9997,T10)+SUMIFS(торг!A4:A9999,торг!F4:F9999,B10,торг!C4:C9999,T10)+SUMIFS(склад!A4:A10000,склад!F4:F10000,B10,склад!C4:C10000,T10)+SUMIFS('обр '!A4:A10000,'обр '!F4:F10000,B10,'обр '!C4:C10000,T10)+SUMIFS(детс!A4:A10000,детс!F4:F10000,B10,детс!C4:C10000,T10)+SUMIFS(культ!A4:A10000,культ!F4:F10000,B10,культ!C4:C10000,T10)+SUMIFS(спорт!A4:A10000,спорт!F4:F10000,B10,спорт!C4:C10000,T10)+SUMIFS(лечеб!A4:A10000,лечеб!F4:F10000,B10,лечеб!C4:C10000,T10)+SUMIFS(Баня!A4:A10000,Баня!F4:F10000,B10,Баня!C4:C10000,T10)+SUMIFS(Адм!A4:A9999,Адм!F4:F9999,B10,Адм!C4:C9999,T10)+SUMIFS(С.Х!A4:A10000,С.Х!F4:F10000,B10,С.Х!C4:C10000,T10)+SUMIFS(новостр!A4:A10000,новостр!F4:F10000,B10,новостр!C4:C10000,T10)+SUMIFS(произв!A4:A9997,произв!F4:F9997,B10,произв!C4:C9997,T11)+SUMIFS(торг!A4:A9999,торг!F4:F9999,B10,торг!C4:C9999,T11)+SUMIFS(склад!A4:A10000,склад!F4:F10000,B10,склад!C4:C10000,T11)+SUMIFS('обр '!A4:A10000,'обр '!F4:F10000,B10,'обр '!C4:C10000,T11)+SUMIFS(детс!A4:A10000,детс!F4:F10000,B10,детс!C4:C10000,T11)+SUMIFS(культ!A4:A10000,культ!F4:F10000,B10,культ!C4:C10000,T11)+SUMIFS(спорт!A4:A10000,спорт!F4:F10000,B10,спорт!C4:C10000,T11)+SUMIFS(лечеб!A4:A10000,лечеб!F4:F10000,B10,лечеб!C4:C10000,T11)+SUMIFS(Баня!A4:A10000,Баня!F4:F10000,B10,Баня!C4:C10000,T11)+SUMIFS(Адм!A4:A9999,Адм!F4:F9999,B10,Адм!C4:C9999,T11)+SUMIFS(С.Х!A4:A10000,С.Х!F4:F10000,B10,С.Х!C4:C10000,T11)+SUMIFS(новостр!A4:A10000,новостр!F4:F10000,B10,новостр!C4:C10000,T11)+SUMIFS(произв!A4:A9997,произв!F4:F9997,B10,произв!C4:C9997,T12)+SUMIFS(торг!A4:A9999,торг!F4:F9999,B10,торг!C4:C9999,T12)+SUMIFS(склад!A4:A10000,склад!F4:F10000,B10,склад!C4:C10000,T12)+SUMIFS('обр '!A4:A10000,'обр '!F4:F10000,B10,'обр '!C4:C10000,T12)+SUMIFS(детс!A4:A10000,детс!F4:F10000,B10,детс!C4:C10000,T12)+SUMIFS(культ!A4:A10000,культ!F4:F10000,B10,культ!C4:C10000,T12)+SUMIFS(спорт!A4:A10000,спорт!F4:F10000,B10,спорт!C4:C10000,T12)+SUMIFS(лечеб!A4:A10000,лечеб!F4:F10000,B10,лечеб!C4:C10000,T12)+SUMIFS(Баня!A4:A10000,Баня!F4:F10000,B10,Баня!C4:C10000,T12)+SUMIFS(Адм!A4:A9999,Адм!F4:F9999,B10,Адм!C4:C9999,T12)+SUMIFS(С.Х!A4:A10000,С.Х!F4:F10000,B10,С.Х!C4:C10000,T12)+SUMIFS(новостр!A4:A10000,новостр!F4:F10000,B10,новостр!C4:C10000,T12)+SUMIFS(произв!A4:A9997,произв!F4:F9997,B10,произв!C4:C9997,T13)+SUMIFS(торг!A4:A9999,торг!F4:F9999,B10,торг!C4:C9999,T13)+SUMIFS(склад!A4:A10000,склад!F4:F10000,B10,склад!C4:C10000,T13)+SUMIFS('обр '!A4:A10000,'обр '!F4:F10000,B10,'обр '!C4:C10000,T13)+SUMIFS(детс!A4:A10000,детс!F4:F10000,B10,детс!C4:C10000,T13)+SUMIFS(культ!A4:A10000,культ!F4:F10000,B10,культ!C4:C10000,T13)+SUMIFS(спорт!A4:A10000,спорт!F4:F10000,B10,спорт!C4:C10000,T13)+SUMIFS(лечеб!A4:A10000,лечеб!F4:F10000,B10,лечеб!C4:C10000,T13)+SUMIFS(Баня!A4:A10000,Баня!F4:F10000,B10,Баня!C4:C10000,T13)+SUMIFS(Адм!A4:A9999,Адм!F4:F9999,B10,Адм!C4:C9999,T13)+SUMIFS(С.Х!A4:A10000,С.Х!F4:F10000,B10,С.Х!C4:C10000,T13)+SUMIFS(новостр!A4:A10000,новостр!F4:F10000,B10,новостр!C4:C10000,T13)+SUMIFS(произв!A4:A9997,произв!F4:F9997,B10,произв!C4:C9997,T14)+SUMIFS(торг!A4:A9999,торг!F4:F9999,B10,торг!C4:C9999,T14)+SUMIFS(склад!A4:A10000,склад!F4:F10000,B10,склад!C4:C10000,T14)+SUMIFS('обр '!A4:A10000,'обр '!F4:F10000,B10,'обр '!C4:C10000,T14)+SUMIFS(детс!A4:A10000,детс!F4:F10000,B10,детс!C4:C10000,T14)+SUMIFS(культ!A4:A10000,культ!F4:F10000,B10,культ!C4:C10000,T14)+SUMIFS(спорт!A4:A10000,спорт!F4:F10000,B10,спорт!C4:C10000,T14)+SUMIFS(лечеб!A4:A10000,лечеб!F4:F10000,B10,лечеб!C4:C10000,T14)+SUMIFS(Баня!A4:A10000,Баня!F4:F10000,B10,Баня!C4:C10000,T14)+SUMIFS(Адм!A4:A9999,Адм!F4:F9999,B10,Адм!C4:C9999,T14)+SUMIFS(С.Х!A4:A10000,С.Х!F4:F10000,B10,С.Х!C4:C10000,T14)+SUMIFS(новостр!A4:A10000,новостр!F4:F10000,B10,новостр!C4:C10000,T14)+SUMIFS(произв!A4:A9997,произв!F4:F9997,B10,произв!C4:C9997,T15)+SUMIFS(торг!A4:A9999,торг!F4:F9999,B10,торг!C4:C9999,T15)+SUMIFS(склад!A4:A10000,склад!F4:F10000,B10,склад!C4:C10000,T15)+SUMIFS('обр '!A4:A10000,'обр '!F4:F10000,B10,'обр '!C4:C10000,T15)+SUMIFS(детс!A4:A10000,детс!F4:F10000,B10,детс!C4:C10000,T15)+SUMIFS(культ!A4:A10000,культ!F4:F10000,B10,культ!C4:C10000,T15)+SUMIFS(спорт!A4:A10000,спорт!F4:F10000,B10,спорт!C4:C10000,T15)+SUMIFS(лечеб!A4:A10000,лечеб!F4:F10000,B10,лечеб!C4:C10000,T15)+SUMIFS(Баня!A4:A10000,Баня!F4:F10000,B10,Баня!C4:C10000,T15)+SUMIFS(Адм!A4:A9999,Адм!F4:F9999,B10,Адм!C4:C9999,T15)+SUMIFS(С.Х!A4:A10000,С.Х!F4:F10000,B10,С.Х!C4:C10000,T15)+SUMIFS(новостр!A4:A10000,новостр!F4:F10000,B10,новостр!C4:C10000,T15)</f>
        <v>0</v>
      </c>
      <c r="D10" s="272">
        <f>SUMIFS(ЖС!A4:A10008,ЖС!F4:F10008,B10,ЖС!C4:C10008,T9)+SUMIFS(ЖС!A4:A10008,ЖС!F4:F10008,B10,ЖС!C4:C10008,T10)+SUMIFS(ЖС!A4:A10008,ЖС!F4:F10008,B10,ЖС!C4:C10008,T11)+SUMIFS(ЖС!A4:A10008,ЖС!F4:F10008,B10,ЖС!C4:C10008,T12)+SUMIFS(ЖС!A4:A10008,ЖС!F4:F10008,B10,ЖС!C4:C10008,T13)+SUMIFS(ЖС!A4:A10008,ЖС!F4:F10008,B10,ЖС!C4:C10008,T14)+SUMIFS(ЖС!A4:A10008,ЖС!F4:F10008,B10,ЖС!C4:C10008,T15)</f>
        <v>0</v>
      </c>
      <c r="E10" s="272">
        <f>SUMIFS(авт!A4:A10004,авт!F4:F10004,B10,авт!C4:C10004,T9)+SUMIFS(Пр.откр.тер!A4:A9978,Пр.откр.тер!F4:F9978,B10,Пр.откр.тер!C4:C9978,T9)+SUMIFS(авт!A4:A10004,авт!F4:F10004,B10,авт!C4:C10004,T10)+SUMIFS(Пр.откр.тер!A4:A9978,Пр.откр.тер!F4:F9978,B10,Пр.откр.тер!C4:C9978,T10)+SUMIFS(авт!A4:A10004,авт!F4:F10004,B10,авт!C4:C10004,T11)+SUMIFS(Пр.откр.тер!A4:A9978,Пр.откр.тер!F4:F9978,B10,Пр.откр.тер!C4:C9978,T11)+SUMIFS(авт!A4:A10004,авт!F4:F10004,B10,авт!C4:C10004,T12)+SUMIFS(Пр.откр.тер!A4:A9978,Пр.откр.тер!F4:F9978,B10,Пр.откр.тер!C4:C9978,T12)+SUMIFS(авт!A4:A10004,авт!F4:F10004,B10,авт!C4:C10004,T13)+SUMIFS(Пр.откр.тер!A4:A9978,Пр.откр.тер!F4:F9978,B10,Пр.откр.тер!C4:C9978,T13)+SUMIFS(авт!A4:A10004,авт!F4:F10004,B10,авт!C4:C10004,T14)+SUMIFS(Пр.откр.тер!A4:A9978,Пр.откр.тер!F4:F9978,B10,Пр.откр.тер!C4:C9978,T14)+SUMIFS(авт!A4:A10004,авт!F4:F10004,B10,авт!C4:C10004,T15)+SUMIFS(Пр.откр.тер!A4:A9978,Пр.откр.тер!F4:F9978,B10,Пр.откр.тер!C4:C9978,T15)</f>
        <v>0</v>
      </c>
      <c r="F10" s="272">
        <f>SUMIFS(угар!A5:A9997,угар!F5:F9997,B10,угар!C5:C9997,T9,угар!AK5:AK9997,"да")+SUMIFS(задым!A4:A10003,задым!E4:E10003,B10,задым!C4:C10003,T9)+SUMIFS(обр.огнем!A4:A10002,обр.огнем!E4:E10002,B10,обр.огнем!C4:C10002,T9)+SUMIFS(КЗ!A4:A10009,КЗ!E4:E10009,B10,КЗ!C4:C10009,T9)+SUMIFS('подгор.пищи '!A4:A10003,'подгор.пищи '!E4:E10003,B10,'подгор.пищи '!C4:C10003,T9)+SUMIFS(самосозж!A4:A10000,самосозж!E4:E10000,B10,самосозж!C4:C10000,T9)+SUMIFS(Трава!A5:A10000,Трава!E5:E10000,B10,Трава!C5:C10000,T9)+SUMIFS(мусор!A4:A10001,мусор!E4:E10001,B10,мусор!C4:C10001,T9)+SUMIFS(дтп.заг!A4:A10000,дтп.заг!E4:E10000,B10,дтп.заг!C4:C10000,T9)+SUMIFS(авиа!A4:A9999,авиа!E4:E9999,B10,авиа!C4:C9999,T9)+SUMIFS(самовозг!A4:A10000,самовозг!E4:E10000,B10,самовозг!C4:C10000,T9)+SUMIFS(вспыш!A4:A10002,вспыш!E4:E10002,B10,вспыш!C4:C10002,T9)+SUMIFS(угар!A5:A9997,угар!F5:F9997,B10,угар!C5:C9997,T10,угар!AK5:AK9997,"да")+SUMIFS(задым!A4:A10003,задым!E4:E10003,B10,задым!C4:C10003,T10)+SUMIFS(обр.огнем!A4:A10002,обр.огнем!E4:E10002,B10,обр.огнем!C4:C10002,T10)+SUMIFS(КЗ!A4:A10009,КЗ!E4:E10009,B10,КЗ!C4:C10009,T10)+SUMIFS('подгор.пищи '!A4:A10003,'подгор.пищи '!E4:E10003,B10,'подгор.пищи '!C4:C10003,T10)+SUMIFS(самосозж!A4:A10000,самосозж!E4:E10000,B10,самосозж!C4:C10000,T10)+SUMIFS(Трава!A5:A10000,Трава!E5:E10000,B10,Трава!C5:C10000,T10)+SUMIFS(мусор!A4:A10001,мусор!E4:E10001,B10,мусор!C4:C10001,T10)+SUMIFS(дтп.заг!A4:A10000,дтп.заг!E4:E10000,B10,дтп.заг!C4:C10000,T10)+SUMIFS(авиа!A4:A9999,авиа!E4:E9999,B10,авиа!C4:C9999,T10)+SUMIFS(самовозг!A4:A10000,самовозг!E4:E10000,B10,самовозг!C4:C10000,T10)+SUMIFS(вспыш!A4:A10002,вспыш!E4:E10002,B10,вспыш!C4:C10002,T10)+SUMIFS(угар!A5:A9997,угар!F5:F9997,B10,угар!C5:C9997,T11,угар!AK5:AK9997,"да")+SUMIFS(задым!A4:A10003,задым!E4:E10003,B10,задым!C4:C10003,T11)+SUMIFS(обр.огнем!A4:A10002,обр.огнем!E4:E10002,B10,обр.огнем!C4:C10002,T11)+SUMIFS(КЗ!A4:A10009,КЗ!E4:E10009,B10,КЗ!C4:C10009,T11)+SUMIFS('подгор.пищи '!A4:A10003,'подгор.пищи '!E4:E10003,B10,'подгор.пищи '!C4:C10003,T11)+SUMIFS(самосозж!A4:A10000,самосозж!E4:E10000,B10,самосозж!C4:C10000,T11)+SUMIFS(Трава!A5:A10000,Трава!E5:E10000,B10,Трава!C5:C10000,T11)+SUMIFS(мусор!A4:A10001,мусор!E4:E10001,B10,мусор!C4:C10001,T11)+SUMIFS(дтп.заг!A4:A10000,дтп.заг!E4:E10000,B10,дтп.заг!C4:C10000,T11)+SUMIFS(авиа!A4:A9999,авиа!E4:E9999,B10,авиа!C4:C9999,T11)+SUMIFS(самовозг!A4:A10000,самовозг!E4:E10000,B10,самовозг!C4:C10000,T11)+SUMIFS(вспыш!A4:A10002,вспыш!E4:E10002,B10,вспыш!C4:C10002,T11)+SUMIFS(угар!A5:A9997,угар!F5:F9997,B10,угар!C5:C9997,T12,угар!AK5:AK9997,"да")+SUMIFS(задым!A4:A10003,задым!E4:E10003,B10,задым!C4:C10003,T12)+SUMIFS(обр.огнем!A4:A10002,обр.огнем!E4:E10002,B10,обр.огнем!C4:C10002,T12)+SUMIFS(КЗ!A4:A10009,КЗ!E4:E10009,B10,КЗ!C4:C10009,T12)+SUMIFS('подгор.пищи '!A4:A10003,'подгор.пищи '!E4:E10003,B10,'подгор.пищи '!C4:C10003,T12)+SUMIFS(самосозж!A4:A10000,самосозж!E4:E10000,B10,самосозж!C4:C10000,T12)+SUMIFS(Трава!A5:A10000,Трава!E5:E10000,B10,Трава!C5:C10000,T12)+SUMIFS(мусор!A4:A10001,мусор!E4:E10001,B10,мусор!C4:C10001,T12)+SUMIFS(дтп.заг!A4:A10000,дтп.заг!E4:E10000,B10,дтп.заг!C4:C10000,T12)+SUMIFS(авиа!A4:A9999,авиа!E4:E9999,B10,авиа!C4:C9999,T12)+SUMIFS(самовозг!A4:A10000,самовозг!E4:E10000,B10,самовозг!C4:C10000,T12)+SUMIFS(вспыш!A4:A10002,вспыш!E4:E10002,B10,вспыш!C4:C10002,T12)+SUMIFS(угар!A5:A9997,угар!F5:F9997,B10,угар!C5:C9997,T13,угар!AK5:AK9997,"да")+SUMIFS(задым!A4:A10003,задым!E4:E10003,B10,задым!C4:C10003,T13)+SUMIFS(обр.огнем!A4:A10002,обр.огнем!E4:E10002,B10,обр.огнем!C4:C10002,T13)+SUMIFS(КЗ!A4:A10009,КЗ!E4:E10009,B10,КЗ!C4:C10009,T13)+SUMIFS('подгор.пищи '!A4:A10003,'подгор.пищи '!E4:E10003,B10,'подгор.пищи '!C4:C10003,T13)+SUMIFS(самосозж!A4:A10000,самосозж!E4:E10000,B10,самосозж!C4:C10000,T13)+SUMIFS(Трава!A5:A10000,Трава!E5:E10000,B10,Трава!C5:C10000,T13)+SUMIFS(мусор!A4:A10001,мусор!E4:E10001,B10,мусор!C4:C10001,T13)+SUMIFS(дтп.заг!A4:A10000,дтп.заг!E4:E10000,B10,дтп.заг!C4:C10000,T13)+SUMIFS(авиа!A4:A9999,авиа!E4:E9999,B10,авиа!C4:C9999,T13)+SUMIFS(самовозг!A4:A10000,самовозг!E4:E10000,B10,самовозг!C4:C10000,T13)+SUMIFS(вспыш!A4:A10002,вспыш!E4:E10002,B10,вспыш!C4:C10002,T13)+SUMIFS(угар!A5:A9997,угар!F5:F9997,B10,угар!C5:C9997,T14,угар!AK5:AK9997,"да")+SUMIFS(задым!A4:A10003,задым!E4:E10003,B10,задым!C4:C10003,T14)+SUMIFS(обр.огнем!A4:A10002,обр.огнем!E4:E10002,B10,обр.огнем!C4:C10002,T14)+SUMIFS(КЗ!A4:A10009,КЗ!E4:E10009,B10,КЗ!C4:C10009,T14)+SUMIFS('подгор.пищи '!A4:A10003,'подгор.пищи '!E4:E10003,B10,'подгор.пищи '!C4:C10003,T14)+SUMIFS(самосозж!A4:A10000,самосозж!E4:E10000,B10,самосозж!C4:C10000,T14)+SUMIFS(Трава!A5:A10000,Трава!E5:E10000,B10,Трава!C5:C10000,T14)+SUMIFS(мусор!A4:A10001,мусор!E4:E10001,B10,мусор!C4:C10001,T14)+SUMIFS(дтп.заг!A4:A10000,дтп.заг!E4:E10000,B10,дтп.заг!C4:C10000,T14)+SUMIFS(авиа!A4:A9999,авиа!E4:E9999,B10,авиа!C4:C9999,T14)+SUMIFS(самовозг!A4:A10000,самовозг!E4:E10000,B10,самовозг!C4:C10000,T14)+SUMIFS(вспыш!A4:A10002,вспыш!E4:E10002,B10,вспыш!C4:C10002,T14)+SUMIFS(угар!A5:A9997,угар!F5:F9997,B10,угар!C5:C9997,T15,угар!AK5:AK9997,"да")+SUMIFS(задым!A4:A10003,задым!E4:E10003,B10,задым!C4:C10003,T15)+SUMIFS(обр.огнем!A4:A10002,обр.огнем!E4:E10002,B10,обр.огнем!C4:C10002,T15)+SUMIFS(КЗ!A4:A10009,КЗ!E4:E10009,B10,КЗ!C4:C10009,T15)+SUMIFS('подгор.пищи '!A4:A10003,'подгор.пищи '!E4:E10003,B10,'подгор.пищи '!C4:C10003,T15)+SUMIFS(самосозж!A4:A10000,самосозж!E4:E10000,B10,самосозж!C4:C10000,T15)+SUMIFS(Трава!A5:A10000,Трава!E5:E10000,B10,Трава!C5:C10000,T15)+SUMIFS(мусор!A4:A10001,мусор!E4:E10001,B10,мусор!C4:C10001,T15)+SUMIFS(дтп.заг!A4:A10000,дтп.заг!E4:E10000,B10,дтп.заг!C4:C10000,T15)+SUMIFS(авиа!A4:A9999,авиа!E4:E9999,B10,авиа!C4:C9999,T15)+SUMIFS(самовозг!A4:A10000,самовозг!E4:E10000,B10,самовозг!C4:C10000,T15)+SUMIFS(вспыш!A4:A10002,вспыш!E4:E10002,B10,вспыш!C4:C10002,T15)</f>
        <v>0</v>
      </c>
      <c r="G10" s="272">
        <f>SUMIFS(АСР!A4:A9998,АСР!E4:E9998,B10,АСР!C4:C9998,T9)+SUMIFS(АСР!A4:A9998,АСР!E4:E9998,B10,АСР!C4:C9998,T10)+SUMIFS(АСР!A4:A9998,АСР!E4:E9998,B10,АСР!C4:C9998,T11)+SUMIFS(АСР!A4:A9998,АСР!E4:E9998,B10,АСР!C4:C9998,T12)+SUMIFS(АСР!A4:A9998,АСР!E4:E9998,B10,АСР!C4:C9998,T13)+SUMIFS(АСР!A4:A9998,АСР!E4:E9998,B10,АСР!C4:C9998,T14)+SUMIFS(АСР!A4:A9998,АСР!E4:E9998,B10,АСР!C4:C9998,T15)</f>
        <v>0</v>
      </c>
      <c r="H10" s="272">
        <f>SUMIFS(ложный!A4:A10003,ложный!E4:E10003,B10,ложный!C4:C10003,T9)+SUMIFS(ложный!A4:A10003,ложный!E4:E10003,B10,ложный!C4:C10003,T10)+SUMIFS(ложный!A4:A10003,ложный!E4:E10003,B10,ложный!C4:C10003,T11)+SUMIFS(ложный!A4:A10003,ложный!E4:E10003,B10,ложный!C4:C10003,T12)+SUMIFS(ложный!A4:A10003,ложный!E4:E10003,B10,ложный!C4:C10003,T13)+SUMIFS(ложный!A4:A10003,ложный!E4:E10003,B10,ложный!C4:C10003,T14)+SUMIFS(ложный!A4:A10003,ложный!E4:E10003,B10,ложный!C4:C10003,T15)</f>
        <v>0</v>
      </c>
      <c r="I10" s="272">
        <f>SUMIFS('степь '!A5:A9998,'степь '!F5:F9998,B10,'степь '!C5:C9998,T9)+SUMIFS('степь '!A5:A9998,'степь '!F5:F9998,B10,'степь '!C5:C9998,T10)+SUMIFS('степь '!A5:A9998,'степь '!F5:F9998,B10,'степь '!C5:C9998,T11)+SUMIFS('степь '!A5:A9998,'степь '!F5:F9998,B10,'степь '!C5:C9998,T12)+SUMIFS('степь '!A5:A9998,'степь '!F5:F9998,B10,'степь '!C5:C9998,T13)+SUMIFS('степь '!A5:A9998,'степь '!F5:F9998,B10,'степь '!C5:C9998,T14)+SUMIFS('степь '!A5:A9998,'степь '!F5:F9998,B10,'степь '!C5:C9998,T15)</f>
        <v>0</v>
      </c>
      <c r="J10" s="272">
        <f>SUMIFS('степь '!I5:I9998,'степь '!F5:F9998,B10,'степь '!C5:C9998,T9)+SUMIFS('степь '!I5:I9998,'степь '!F5:F9998,B10,'степь '!C5:C9998,T10)+SUMIFS('степь '!I5:I9998,'степь '!F5:F9998,B10,'степь '!C5:C9998,T11)+SUMIFS('степь '!I5:I9998,'степь '!F5:F9998,B10,'степь '!C5:C9998,T12)+SUMIFS('степь '!I5:I9998,'степь '!F5:F9998,B10,'степь '!C5:C9998,T13)+SUMIFS('степь '!I5:I9998,'степь '!F5:F9998,B10,'степь '!C5:C9998,T14)+SUMIFS('степь '!I5:I9998,'степь '!F5:F9998,B10,'степь '!C5:C9998,T15)</f>
        <v>0</v>
      </c>
      <c r="K10" s="272">
        <f>SUMIFS(Лес!A5:A9992,Лес!F5:F9992,B10,Лес!C5:C9992,T9)+SUMIFS(Лес!A5:A9992,Лес!F5:F9992,B10,Лес!C5:C9992,T10)+SUMIFS(Лес!A5:A9992,Лес!F5:F9992,B10,Лес!C5:C9992,T11)+SUMIFS(Лес!A5:A9992,Лес!F5:F9992,B10,Лес!C5:C9992,T12)+SUMIFS(Лес!A5:A9992,Лес!F5:F9992,B10,Лес!C5:C9992,T13)+SUMIFS(Лес!A5:A9992,Лес!F5:F9992,B10,Лес!C5:C9992,T14)+SUMIFS(Лес!A5:A9992,Лес!F5:F9992,B10,Лес!C5:C9992,T15)</f>
        <v>0</v>
      </c>
      <c r="L10" s="272">
        <f>SUMIFS(Лес!J5:J9992,Лес!F5:F9992,B10,Лес!C5:C9992,T9)+SUMIFS(Лес!J5:J9992,Лес!F5:F9992,B10,Лес!C5:C9992,T10)+SUMIFS(Лес!J5:J9992,Лес!F5:F9992,B10,Лес!C5:C9992,T11)+SUMIFS(Лес!J5:J9992,Лес!F5:F9992,B10,Лес!C5:C9992,T12)+SUMIFS(Лес!J5:J9992,Лес!F5:F9992,B10,Лес!C5:C9992,T13)+SUMIFS(Лес!J5:J9992,Лес!F5:F9992,B10,Лес!C5:C9992,T14)+SUMIFS(Лес!J5:J9992,Лес!F5:F9992,B10,Лес!C5:C9992,T15)</f>
        <v>0</v>
      </c>
      <c r="M10" s="272">
        <f t="shared" ref="M10:M27" si="0">SUM(C10:L10)</f>
        <v>0</v>
      </c>
      <c r="N10" s="293">
        <f>SUMIFS(произв!O4:O9997,произв!F4:F9997,B10,произв!C4:C9997,T9)+SUMIFS(торг!O4:O9999,торг!F4:F9999,B10,торг!C4:C9999,T9)+SUMIFS(склад!O4:O10000,склад!F4:F10000,B10,склад!C4:C10000,T9)+SUMIFS('обр '!O4:O10000,'обр '!F4:F10000,B10,'обр '!C4:C10000,T9)+SUMIFS(детс!O4:O10000,детс!F4:F10000,B10,детс!C4:C10000,T9)+SUMIFS(культ!O4:O10000,культ!F4:F10000,B10,культ!C4:C10000,T9)+SUMIFS(спорт!O4:O10000,спорт!F4:F10000,B10,спорт!C4:C10000,T9)+SUMIFS(лечеб!O4:O10000,лечеб!F4:F10000,B10,лечеб!C4:C10000,T9)+SUMIFS(Баня!O4:O10000,Баня!F4:F10000,B10,Баня!C4:C10000,T9)+SUMIFS(Адм!O4:O9999,Адм!F4:F9999,B10,Адм!C4:C9999,T9)+SUMIFS(С.Х!O4:O10000,С.Х!F4:F10000,B10,С.Х!C4:C10000,T9)+SUMIFS(новостр!N4:N10000,новостр!F4:F10000,B10,новостр!C4:C10000,T9)+SUMIFS(авт!K4:K10004,авт!F4:F10004,B10,авт!C4:C10004,T9)+SUMIFS(ЖС!S4:S10008,ЖС!F4:F10008,B10,ЖС!C4:C10008,T9)+SUMIFS(Лес!L5:L9992,Лес!F5:F9992,B10,Лес!C5:C9992,T9)+SUMIFS('степь '!K5:K9998,'степь '!F5:F9998,B10,'степь '!C5:C9998,T9)+SUMIFS(Пр.откр.тер!N4:N9978,Пр.откр.тер!F4:F9978,B10,Пр.откр.тер!C4:C9978,T9)+SUMIFS(произв!O4:O9997,произв!F4:F9997,B10,произв!C4:C9997,T10)+SUMIFS(торг!O4:O9999,торг!F4:F9999,B10,торг!C4:C9999,T10)+SUMIFS(склад!O4:O10000,склад!F4:F10000,B10,склад!C4:C10000,T10)+SUMIFS('обр '!O4:O10000,'обр '!F4:F10000,B10,'обр '!C4:C10000,T10)+SUMIFS(детс!O4:O10000,детс!F4:F10000,B10,детс!C4:C10000,T10)+SUMIFS(культ!O4:O10000,культ!F4:F10000,B10,культ!C4:C10000,T10)+SUMIFS(спорт!O4:O10000,спорт!F4:F10000,B10,спорт!C4:C10000,T10)+SUMIFS(лечеб!O4:O10000,лечеб!F4:F10000,B10,лечеб!C4:C10000,T10)+SUMIFS(Баня!O4:O10000,Баня!F4:F10000,B10,Баня!C4:C10000,T10)+SUMIFS(Адм!O4:O9999,Адм!F4:F9999,B10,Адм!C4:C9999,T10)+SUMIFS(С.Х!O4:O10000,С.Х!F4:F10000,B10,С.Х!C4:C10000,T10)+SUMIFS(новостр!N4:N10000,новостр!F4:F10000,B10,новостр!C4:C10000,T10)+SUMIFS(авт!K4:K10004,авт!F4:F10004,B10,авт!C4:C10004,T10)+SUMIFS(ЖС!S4:S10008,ЖС!F4:F10008,B10,ЖС!C4:C10008,T10)+SUMIFS(Лес!L5:L9992,Лес!F5:F9992,B10,Лес!C5:C9992,T10)+SUMIFS('степь '!K5:K9998,'степь '!F5:F9998,B10,'степь '!C5:C9998,T10)+SUMIFS(Пр.откр.тер!N4:N9978,Пр.откр.тер!F4:F9978,B10,Пр.откр.тер!C4:C9978,T10)+SUMIFS(произв!O4:O9997,произв!F4:F9997,B10,произв!C4:C9997,T11)+SUMIFS(торг!O4:O9999,торг!F4:F9999,B10,торг!C4:C9999,T11)+SUMIFS(склад!O4:O10000,склад!F4:F10000,B10,склад!C4:C10000,T11)+SUMIFS('обр '!O4:O10000,'обр '!F4:F10000,B10,'обр '!C4:C10000,T11)+SUMIFS(детс!O4:O10000,детс!F4:F10000,B10,детс!C4:C10000,T11)+SUMIFS(культ!O4:O10000,культ!F4:F10000,B10,культ!C4:C10000,T11)+SUMIFS(спорт!O4:O10000,спорт!F4:F10000,B10,спорт!C4:C10000,T11)+SUMIFS(лечеб!O4:O10000,лечеб!F4:F10000,B10,лечеб!C4:C10000,T11)+SUMIFS(Баня!O4:O10000,Баня!F4:F10000,B10,Баня!C4:C10000,T11)+SUMIFS(Адм!O4:O9999,Адм!F4:F9999,B10,Адм!C4:C9999,T11)+SUMIFS(С.Х!O4:O10000,С.Х!F4:F10000,B10,С.Х!C4:C10000,T11)+SUMIFS(новостр!N4:N10000,новостр!F4:F10000,B10,новостр!C4:C10000,T11)+SUMIFS(авт!K4:K10004,авт!F4:F10004,B10,авт!C4:C10004,T11)+SUMIFS(ЖС!S4:S10008,ЖС!F4:F10008,B10,ЖС!C4:C10008,T11)+SUMIFS(Лес!L5:L9992,Лес!F5:F9992,B10,Лес!C5:C9992,T11)+SUMIFS('степь '!K5:K9998,'степь '!F5:F9998,B10,'степь '!C5:C9998,T11)+SUMIFS(Пр.откр.тер!N4:N9978,Пр.откр.тер!F4:F9978,B10,Пр.откр.тер!C4:C9978,T11)+SUMIFS(произв!O4:O9997,произв!F4:F9997,B10,произв!C4:C9997,T12)+SUMIFS(торг!O4:O9999,торг!F4:F9999,B10,торг!C4:C9999,T12)+SUMIFS(склад!O4:O10000,склад!F4:F10000,B10,склад!C4:C10000,T12)+SUMIFS('обр '!O4:O10000,'обр '!F4:F10000,B10,'обр '!C4:C10000,T12)+SUMIFS(детс!O4:O10000,детс!F4:F10000,B10,детс!C4:C10000,T12)+SUMIFS(культ!O4:O10000,культ!F4:F10000,B10,культ!C4:C10000,T12)+SUMIFS(спорт!O4:O10000,спорт!F4:F10000,B10,спорт!C4:C10000,T12)+SUMIFS(лечеб!O4:O10000,лечеб!F4:F10000,B10,лечеб!C4:C10000,T12)+SUMIFS(Баня!O4:O10000,Баня!F4:F10000,B10,Баня!C4:C10000,T12)+SUMIFS(Адм!O4:O9999,Адм!F4:F9999,B10,Адм!C4:C9999,T12)+SUMIFS(С.Х!O4:O10000,С.Х!F4:F10000,B10,С.Х!C4:C10000,T12)+SUMIFS(новостр!N4:N10000,новостр!F4:F10000,B10,новостр!C4:C10000,T12)+SUMIFS(авт!K4:K10004,авт!F4:F10004,B10,авт!C4:C10004,T12)+SUMIFS(ЖС!S4:S10008,ЖС!F4:F10008,B10,ЖС!C4:C10008,T12)+SUMIFS(Лес!L5:L9992,Лес!F5:F9992,B10,Лес!C5:C9992,T12)+SUMIFS('степь '!K5:K9998,'степь '!F5:F9998,B10,'степь '!C5:C9998,T12)+SUMIFS(Пр.откр.тер!N4:N9978,Пр.откр.тер!F4:F9978,B10,Пр.откр.тер!C4:C9978,T12)+SUMIFS(произв!O4:O9997,произв!F4:F9997,B10,произв!C4:C9997,T13)+SUMIFS(торг!O4:O9999,торг!F4:F9999,B10,торг!C4:C9999,T13)+SUMIFS(склад!O4:O10000,склад!F4:F10000,B10,склад!C4:C10000,T13)+SUMIFS('обр '!O4:O10000,'обр '!F4:F10000,B10,'обр '!C4:C10000,T13)+SUMIFS(детс!O4:O10000,детс!F4:F10000,B10,детс!C4:C10000,T13)+SUMIFS(культ!O4:O10000,культ!F4:F10000,B10,культ!C4:C10000,T13)+SUMIFS(спорт!O4:O10000,спорт!F4:F10000,B10,спорт!C4:C10000,T13)+SUMIFS(лечеб!O4:O10000,лечеб!F4:F10000,B10,лечеб!C4:C10000,T13)+SUMIFS(Баня!O4:O10000,Баня!F4:F10000,B10,Баня!C4:C10000,T13)+SUMIFS(Адм!O4:O9999,Адм!F4:F9999,B10,Адм!C4:C9999,T13)+SUMIFS(С.Х!O4:O10000,С.Х!F4:F10000,B10,С.Х!C4:C10000,T13)+SUMIFS(новостр!N4:N10000,новостр!F4:F10000,B10,новостр!C4:C10000,T13)+SUMIFS(авт!K4:K10004,авт!F4:F10004,B10,авт!C4:C10004,T13)+SUMIFS(ЖС!S4:S10008,ЖС!F4:F10008,B10,ЖС!C4:C10008,T13)+SUMIFS(Лес!L5:L9992,Лес!F5:F9992,B10,Лес!C5:C9992,T13)+SUMIFS('степь '!K5:K9998,'степь '!F5:F9998,B10,'степь '!C5:C9998,T13)+SUMIFS(Пр.откр.тер!N4:N9978,Пр.откр.тер!F4:F9978,B10,Пр.откр.тер!C4:C9978,T13)+SUMIFS(произв!O4:O9997,произв!F4:F9997,B10,произв!C4:C9997,T14)+SUMIFS(торг!O4:O9999,торг!F4:F9999,B10,торг!C4:C9999,T14)+SUMIFS(склад!O4:O10000,склад!F4:F10000,B10,склад!C4:C10000,T14)+SUMIFS('обр '!O4:O10000,'обр '!F4:F10000,B10,'обр '!C4:C10000,T14)+SUMIFS(детс!O4:O10000,детс!F4:F10000,B10,детс!C4:C10000,T14)+SUMIFS(культ!O4:O10000,культ!F4:F10000,B10,культ!C4:C10000,T14)+SUMIFS(спорт!O4:O10000,спорт!F4:F10000,B10,спорт!C4:C10000,T14)+SUMIFS(лечеб!O4:O10000,лечеб!F4:F10000,B10,лечеб!C4:C10000,T14)+SUMIFS(Баня!O4:O10000,Баня!F4:F10000,B10,Баня!C4:C10000,T14)+SUMIFS(Адм!O4:O9999,Адм!F4:F9999,B10,Адм!C4:C9999,T14)+SUMIFS(С.Х!O4:O10000,С.Х!F4:F10000,B10,С.Х!C4:C10000,T14)+SUMIFS(новостр!N4:N10000,новостр!F4:F10000,B10,новостр!C4:C10000,T14)+SUMIFS(авт!K4:K10004,авт!F4:F10004,B10,авт!C4:C10004,T14)+SUMIFS(ЖС!S4:S10008,ЖС!F4:F10008,B10,ЖС!C4:C10008,T14)+SUMIFS(Лес!L5:L9992,Лес!F5:F9992,B10,Лес!C5:C9992,T14)+SUMIFS('степь '!K5:K9998,'степь '!F5:F9998,B10,'степь '!C5:C9998,T14)+SUMIFS(Пр.откр.тер!N4:N9978,Пр.откр.тер!F4:F9978,B10,Пр.откр.тер!C4:C9978,T14)+SUMIFS(произв!O4:O9997,произв!F4:F9997,B10,произв!C4:C9997,T15)+SUMIFS(торг!O4:O9999,торг!F4:F9999,B10,торг!C4:C9999,T15)+SUMIFS(склад!O4:O10000,склад!F4:F10000,B10,склад!C4:C10000,T15)+SUMIFS('обр '!O4:O10000,'обр '!F4:F10000,B10,'обр '!C4:C10000,T15)+SUMIFS(детс!O4:O10000,детс!F4:F10000,B10,детс!C4:C10000,T15)+SUMIFS(культ!O4:O10000,культ!F4:F10000,B10,культ!C4:C10000,T15)+SUMIFS(спорт!O4:O10000,спорт!F4:F10000,B10,спорт!C4:C10000,T15)+SUMIFS(лечеб!O4:O10000,лечеб!F4:F10000,B10,лечеб!C4:C10000,T15)+SUMIFS(Баня!O4:O10000,Баня!F4:F10000,B10,Баня!C4:C10000,T15)+SUMIFS(Адм!O4:O9999,Адм!F4:F9999,B10,Адм!C4:C9999,T15)+SUMIFS(С.Х!O4:O10000,С.Х!F4:F10000,B10,С.Х!C4:C10000,T15)+SUMIFS(новостр!N4:N10000,новостр!F4:F10000,B10,новостр!C4:C10000,T15)+SUMIFS(авт!K4:K10004,авт!F4:F10004,B10,авт!C4:C10004,T15)+SUMIFS(ЖС!S4:S10008,ЖС!F4:F10008,B10,ЖС!C4:C10008,T15)+SUMIFS(Лес!L5:L9992,Лес!F5:F9992,B10,Лес!C5:C9992,T15)+SUMIFS('степь '!K5:K9998,'степь '!F5:F9998,B10,'степь '!C5:C9998,T15)+SUMIFS(Пр.откр.тер!N4:N9978,Пр.откр.тер!F4:F9978,B10,Пр.откр.тер!C4:C9978,T15)</f>
        <v>0</v>
      </c>
      <c r="O10" s="271">
        <f>SUMIFS(Гиб.!O5:O9995,Гиб.!E5:E9995,B10,Гиб.!B5:B9995,T9)+SUMIFS(Гиб.!O5:O9995,Гиб.!E5:E9995,B10,Гиб.!B5:B9995,T10)+SUMIFS(Гиб.!O5:O9995,Гиб.!E5:E9995,B10,Гиб.!B5:B9995,T11)+SUMIFS(Гиб.!O5:O9995,Гиб.!E5:E9995,B10,Гиб.!B5:B9995,T12)+SUMIFS(Гиб.!O5:O9995,Гиб.!E5:E9995,B10,Гиб.!B5:B9995,T13)+SUMIFS(Гиб.!O5:O9995,Гиб.!E5:E9995,B10,Гиб.!B5:B9995,T14)+SUMIFS(Гиб.!O5:O9995,Гиб.!E5:E9995,B10,Гиб.!B5:B9995,T15)</f>
        <v>0</v>
      </c>
      <c r="P10" s="272">
        <f>SUMIFS(Тр.!M5:M9997,Тр.!E5:E9997,B10,Тр.!B5:B9997,T9)+SUMIFS(Тр.!M5:M9997,Тр.!E5:E9997,B10,Тр.!B5:B9997,T10)+SUMIFS(Тр.!M5:M9997,Тр.!E5:E9997,B10,Тр.!B5:B9997,T11)+SUMIFS(Тр.!M5:M9997,Тр.!E5:E9997,B10,Тр.!B5:B9997,T12)+SUMIFS(Тр.!M5:M9997,Тр.!E5:E9997,B10,Тр.!B5:B9997,T13)+SUMIFS(Тр.!M5:M9997,Тр.!E5:E9997,B10,Тр.!B5:B9997,T14)+SUMIFS(Тр.!M5:M9997,Тр.!E5:E9997,B10,Тр.!B5:B9997,T15)</f>
        <v>0</v>
      </c>
      <c r="Q10" s="293">
        <f>SUMIFS(произв!P4:P9997,произв!F4:F9997,B10,произв!C4:C9997,T9)+SUMIFS(торг!P4:P9999,торг!F4:F9999,B10,торг!C4:C9999,T9)+SUMIFS(склад!P4:P10000,склад!F4:F10000,B10,склад!C4:C10000,T9)+SUMIFS('обр '!P4:P10000,'обр '!F4:F10000,B10,'обр '!C4:C10000,T9)+SUMIFS(детс!P4:P10000,детс!F4:F10000,B10,детс!C4:C10000,T9)+SUMIFS(культ!P4:P10000,культ!F4:F10000,B10,культ!C4:C10000,T9)+SUMIFS(спорт!P4:P10000,спорт!F4:F10000,B10,спорт!C4:C10000,T9)+SUMIFS(лечеб!P4:P10000,лечеб!F4:F10000,B10,лечеб!C4:C10000,T9)+SUMIFS(Баня!P4:P10000,Баня!F4:F10000,B10,Баня!C4:C10000,T9)+SUMIFS(Адм!P4:P9999,Адм!F4:F9999,B10,Адм!C4:C9999,T9)+SUMIFS(С.Х!P4:P10000,С.Х!F4:F10000,B10,С.Х!C4:C10000,T9)+SUMIFS(новостр!O4:O10000,новостр!F4:F10000,B10,новостр!C4:C10000,T9)+SUMIFS(авт!S4:S10004,авт!F4:F10004,B10,авт!C4:C10004,T9)+SUMIFS(ЖС!T4:T10008,ЖС!F4:F10008,B10,ЖС!C4:C10008,T9)+SUMIFS(Лес!M5:M9992,Лес!F5:F9992,B10,Лес!C5:C9992,T9)+SUMIFS('степь '!L5:L9998,'степь '!F5:F9998,B10,'степь '!C5:C9998,T9)+SUMIFS(Пр.откр.тер!O4:O9978,Пр.откр.тер!F4:F9978,B10,Пр.откр.тер!C4:C9978,T9)+SUMIFS(произв!P4:P9997,произв!F4:F9997,B10,произв!C4:C9997,T10)+SUMIFS(торг!P4:P9999,торг!F4:F9999,B10,торг!C4:C9999,T10)+SUMIFS(склад!P4:P10000,склад!F4:F10000,B10,склад!C4:C10000,T10)+SUMIFS('обр '!P4:P10000,'обр '!F4:F10000,B10,'обр '!C4:C10000,T10)+SUMIFS(детс!P4:P10000,детс!F4:F10000,B10,детс!C4:C10000,T10)+SUMIFS(культ!P4:P10000,культ!F4:F10000,B10,культ!C4:C10000,T10)+SUMIFS(спорт!P4:P10000,спорт!F4:F10000,B10,спорт!C4:C10000,T10)+SUMIFS(лечеб!P4:P10000,лечеб!F4:F10000,B10,лечеб!C4:C10000,T10)+SUMIFS(Баня!P4:P10000,Баня!F4:F10000,B10,Баня!C4:C10000,T10)+SUMIFS(Адм!P4:P9999,Адм!F4:F9999,B10,Адм!C4:C9999,T10)+SUMIFS(С.Х!P4:P10000,С.Х!F4:F10000,B10,С.Х!C4:C10000,T10)+SUMIFS(новостр!O4:O10000,новостр!F4:F10000,B10,новостр!C4:C10000,T10)+SUMIFS(авт!S4:S10004,авт!F4:F10004,B10,авт!C4:C10004,T10)+SUMIFS(ЖС!T4:T10008,ЖС!F4:F10008,B10,ЖС!C4:C10008,T10)+SUMIFS(Лес!M5:M9992,Лес!F5:F9992,B10,Лес!C5:C9992,T10)+SUMIFS('степь '!L5:L9998,'степь '!F5:F9998,B10,'степь '!C5:C9998,T10)+SUMIFS(Пр.откр.тер!O4:O9978,Пр.откр.тер!F4:F9978,B10,Пр.откр.тер!C4:C9978,T10)+SUMIFS(произв!P4:P9997,произв!F4:F9997,B10,произв!C4:C9997,T11)+SUMIFS(торг!P4:P9999,торг!F4:F9999,B10,торг!C4:C9999,T11)+SUMIFS(склад!P4:P10000,склад!F4:F10000,B10,склад!C4:C10000,T11)+SUMIFS('обр '!P4:P10000,'обр '!F4:F10000,B10,'обр '!C4:C10000,T11)+SUMIFS(детс!P4:P10000,детс!F4:F10000,B10,детс!C4:C10000,T11)+SUMIFS(культ!P4:P10000,культ!F4:F10000,B10,культ!C4:C10000,T11)+SUMIFS(спорт!P4:P10000,спорт!F4:F10000,B10,спорт!C4:C10000,T11)+SUMIFS(лечеб!P4:P10000,лечеб!F4:F10000,B10,лечеб!C4:C10000,T11)+SUMIFS(Баня!P4:P10000,Баня!F4:F10000,B10,Баня!C4:C10000,T11)+SUMIFS(Адм!P4:P9999,Адм!F4:F9999,B10,Адм!C4:C9999,T11)+SUMIFS(С.Х!P4:P10000,С.Х!F4:F10000,B10,С.Х!C4:C10000,T11)+SUMIFS(новостр!O4:O10000,новостр!F4:F10000,B10,новостр!C4:C10000,T11)+SUMIFS(авт!S4:S10004,авт!F4:F10004,B10,авт!C4:C10004,T11)+SUMIFS(ЖС!T4:T10008,ЖС!F4:F10008,B10,ЖС!C4:C10008,T11)+SUMIFS(Лес!M5:M9992,Лес!F5:F9992,B10,Лес!C5:C9992,T11)+SUMIFS('степь '!L5:L9998,'степь '!F5:F9998,B10,'степь '!C5:C9998,T11)+SUMIFS(Пр.откр.тер!O4:O9978,Пр.откр.тер!F4:F9978,B10,Пр.откр.тер!C4:C9978,T11)+SUMIFS(произв!P4:P9997,произв!F4:F9997,B10,произв!C4:C9997,T12)+SUMIFS(торг!P4:P9999,торг!F4:F9999,B10,торг!C4:C9999,T12)+SUMIFS(склад!P4:P10000,склад!F4:F10000,B10,склад!C4:C10000,T12)+SUMIFS('обр '!P4:P10000,'обр '!F4:F10000,B10,'обр '!C4:C10000,T12)+SUMIFS(детс!P4:P10000,детс!F4:F10000,B10,детс!C4:C10000,T12)+SUMIFS(культ!P4:P10000,культ!F4:F10000,B10,культ!C4:C10000,T12)+SUMIFS(спорт!P4:P10000,спорт!F4:F10000,B10,спорт!C4:C10000,T12)+SUMIFS(лечеб!P4:P10000,лечеб!F4:F10000,B10,лечеб!C4:C10000,T12)+SUMIFS(Баня!P4:P10000,Баня!F4:F10000,B10,Баня!C4:C10000,T12)+SUMIFS(Адм!P4:P9999,Адм!F4:F9999,B10,Адм!C4:C9999,T12)+SUMIFS(С.Х!P4:P10000,С.Х!F4:F10000,B10,С.Х!C4:C10000,T12)+SUMIFS(новостр!O4:O10000,новостр!F4:F10000,B10,новостр!C4:C10000,T12)+SUMIFS(авт!S4:S10004,авт!F4:F10004,B10,авт!C4:C10004,T12)+SUMIFS(ЖС!T4:T10008,ЖС!F4:F10008,B10,ЖС!C4:C10008,T12)+SUMIFS(Лес!M5:M9992,Лес!F5:F9992,B10,Лес!C5:C9992,T12)+SUMIFS('степь '!L5:L9998,'степь '!F5:F9998,B10,'степь '!C5:C9998,T12)+SUMIFS(Пр.откр.тер!O4:O9978,Пр.откр.тер!F4:F9978,B10,Пр.откр.тер!C4:C9978,T12)+SUMIFS(произв!P4:P9997,произв!F4:F9997,B10,произв!C4:C9997,T13)+SUMIFS(торг!P4:P9999,торг!F4:F9999,B10,торг!C4:C9999,T13)+SUMIFS(склад!P4:P10000,склад!F4:F10000,B10,склад!C4:C10000,T13)+SUMIFS('обр '!P4:P10000,'обр '!F4:F10000,B10,'обр '!C4:C10000,T13)+SUMIFS(детс!P4:P10000,детс!F4:F10000,B10,детс!C4:C10000,T13)+SUMIFS(культ!P4:P10000,культ!F4:F10000,B10,культ!C4:C10000,T13)+SUMIFS(спорт!P4:P10000,спорт!F4:F10000,B10,спорт!C4:C10000,T13)+SUMIFS(лечеб!P4:P10000,лечеб!F4:F10000,B10,лечеб!C4:C10000,T13)+SUMIFS(Баня!P4:P10000,Баня!F4:F10000,B10,Баня!C4:C10000,T13)+SUMIFS(Адм!P4:P9999,Адм!F4:F9999,B10,Адм!C4:C9999,T13)+SUMIFS(С.Х!P4:P10000,С.Х!F4:F10000,B10,С.Х!C4:C10000,T13)+SUMIFS(новостр!O4:O10000,новостр!F4:F10000,B10,новостр!C4:C10000,T13)+SUMIFS(авт!S4:S10004,авт!F4:F10004,B10,авт!C4:C10004,T13)+SUMIFS(ЖС!T4:T10008,ЖС!F4:F10008,B10,ЖС!C4:C10008,T13)+SUMIFS(Лес!M5:M9992,Лес!F5:F9992,B10,Лес!C5:C9992,T13)+SUMIFS('степь '!L5:L9998,'степь '!F5:F9998,B10,'степь '!C5:C9998,T13)+SUMIFS(Пр.откр.тер!O4:O9978,Пр.откр.тер!F4:F9978,B10,Пр.откр.тер!C4:C9978,T13)+SUMIFS(произв!P4:P9997,произв!F4:F9997,B10,произв!C4:C9997,T14)+SUMIFS(торг!P4:P9999,торг!F4:F9999,B10,торг!C4:C9999,T14)+SUMIFS(склад!P4:P10000,склад!F4:F10000,B10,склад!C4:C10000,T14)+SUMIFS('обр '!P4:P10000,'обр '!F4:F10000,B10,'обр '!C4:C10000,T14)+SUMIFS(детс!P4:P10000,детс!F4:F10000,B10,детс!C4:C10000,T14)+SUMIFS(культ!P4:P10000,культ!F4:F10000,B10,культ!C4:C10000,T14)+SUMIFS(спорт!P4:P10000,спорт!F4:F10000,B10,спорт!C4:C10000,T14)+SUMIFS(лечеб!P4:P10000,лечеб!F4:F10000,B10,лечеб!C4:C10000,T14)+SUMIFS(Баня!P4:P10000,Баня!F4:F10000,B10,Баня!C4:C10000,T14)+SUMIFS(Адм!P4:P9999,Адм!F4:F9999,B10,Адм!C4:C9999,T14)+SUMIFS(С.Х!P4:P10000,С.Х!F4:F10000,B10,С.Х!C4:C10000,T14)+SUMIFS(новостр!O4:O10000,новостр!F4:F10000,B10,новостр!C4:C10000,T14)+SUMIFS(авт!S4:S10004,авт!F4:F10004,B10,авт!C4:C10004,T14)+SUMIFS(ЖС!T4:T10008,ЖС!F4:F10008,B10,ЖС!C4:C10008,T14)+SUMIFS(Лес!M5:M9992,Лес!F5:F9992,B10,Лес!C5:C9992,T14)+SUMIFS('степь '!L5:L9998,'степь '!F5:F9998,B10,'степь '!C5:C9998,T14)+SUMIFS(Пр.откр.тер!O4:O9978,Пр.откр.тер!F4:F9978,B10,Пр.откр.тер!C4:C9978,T14)+SUMIFS(произв!P4:P9997,произв!F4:F9997,B10,произв!C4:C9997,T15)+SUMIFS(торг!P4:P9999,торг!F4:F9999,B10,торг!C4:C9999,T15)+SUMIFS(склад!P4:P10000,склад!F4:F10000,B10,склад!C4:C10000,T15)+SUMIFS('обр '!P4:P10000,'обр '!F4:F10000,B10,'обр '!C4:C10000,T15)+SUMIFS(детс!P4:P10000,детс!F4:F10000,B10,детс!C4:C10000,T15)+SUMIFS(культ!P4:P10000,культ!F4:F10000,B10,культ!C4:C10000,T15)+SUMIFS(спорт!P4:P10000,спорт!F4:F10000,B10,спорт!C4:C10000,T15)+SUMIFS(лечеб!P4:P10000,лечеб!F4:F10000,B10,лечеб!C4:C10000,T15)+SUMIFS(Баня!P4:P10000,Баня!F4:F10000,B10,Баня!C4:C10000,T15)+SUMIFS(Адм!P4:P9999,Адм!F4:F9999,B10,Адм!C4:C9999,T15)+SUMIFS(С.Х!P4:P10000,С.Х!F4:F10000,B10,С.Х!C4:C10000,T15)+SUMIFS(новостр!O4:O10000,новостр!F4:F10000,B10,новостр!C4:C10000,T15)+SUMIFS(авт!S4:S10004,авт!F4:F10004,B10,авт!C4:C10004,T15)+SUMIFS(ЖС!T4:T10008,ЖС!F4:F10008,B10,ЖС!C4:C10008,T15)+SUMIFS(Лес!M5:M9992,Лес!F5:F9992,B10,Лес!C5:C9992,T15)+SUMIFS('степь '!L5:L9998,'степь '!F5:F9998,B10,'степь '!C5:C9998,T15)+SUMIFS(Пр.откр.тер!O4:O9978,Пр.откр.тер!F4:F9978,B10,Пр.откр.тер!C4:C9978,T15)</f>
        <v>0</v>
      </c>
      <c r="R10" s="293">
        <f>SUMIFS(произв!R4:R9997,произв!F4:F9997,B10,произв!C4:C9997,T9)+SUMIFS(торг!R4:R9999,торг!F4:F9999,B10,торг!C4:C9999,T9)+SUMIFS(склад!R4:R10000,склад!F4:F10000,B10,склад!C4:C10000,T9)+SUMIFS('обр '!R4:R10000,'обр '!F4:F10000,B10,'обр '!C4:C10000,T9)+SUMIFS(детс!R4:R10000,детс!F4:F10000,B10,детс!C4:C10000,T9)+SUMIFS(культ!R4:R10000,культ!F4:F10000,B10,культ!C4:C10000,T9)+SUMIFS(спорт!R4:R10000,спорт!F4:F10000,B10,спорт!C4:C10000,T9)+SUMIFS(лечеб!R4:R10000,лечеб!F4:F10000,B10,лечеб!C4:C10000,T9)+SUMIFS(Баня!R4:R10000,Баня!F4:F10000,B10,Баня!C4:C10000,T9)+SUMIFS(Адм!R4:R9999,Адм!F4:F9999,B10,Адм!C4:C9999,T9)+SUMIFS(С.Х!R4:R10000,С.Х!F4:F10000,B10,С.Х!C4:C10000,T9)+SUMIFS(новостр!Q4:Q10000,новостр!F4:F10000,B10,новостр!C4:C10000,T9)+SUMIFS(авт!U4:U10004,авт!F4:F10004,B10,авт!C4:C10004,T9)+SUMIFS(ЖС!W4:W10008,ЖС!F4:F10008,B10,ЖС!C4:C10008,T9)+SUMIFS(Лес!O5:O9992,Лес!F5:F9992,B10,Лес!C5:C9992,T9)+SUMIFS('степь '!N5:N9998,'степь '!F5:F9998,B10,'степь '!C5:C9998,T9)+SUMIFS(Пр.откр.тер!Q4:Q9978,Пр.откр.тер!F4:F9978,B10,Пр.откр.тер!C4:C9978,T9)+SUMIFS(произв!R4:R9997,произв!F4:F9997,B10,произв!C4:C9997,T10)+SUMIFS(торг!R4:R9999,торг!F4:F9999,B10,торг!C4:C9999,T10)+SUMIFS(склад!R4:R10000,склад!F4:F10000,B10,склад!C4:C10000,T10)+SUMIFS('обр '!R4:R10000,'обр '!F4:F10000,B10,'обр '!C4:C10000,T10)+SUMIFS(детс!R4:R10000,детс!F4:F10000,B10,детс!C4:C10000,T10)+SUMIFS(культ!R4:R10000,культ!F4:F10000,B10,культ!C4:C10000,T10)+SUMIFS(спорт!R4:R10000,спорт!F4:F10000,B10,спорт!C4:C10000,T10)+SUMIFS(лечеб!R4:R10000,лечеб!F4:F10000,B10,лечеб!C4:C10000,T10)+SUMIFS(Баня!R4:R10000,Баня!F4:F10000,B10,Баня!C4:C10000,T10)+SUMIFS(Адм!R4:R9999,Адм!F4:F9999,B10,Адм!C4:C9999,T10)+SUMIFS(С.Х!R4:R10000,С.Х!F4:F10000,B10,С.Х!C4:C10000,T10)+SUMIFS(новостр!Q4:Q10000,новостр!F4:F10000,B10,новостр!C4:C10000,T10)+SUMIFS(авт!U4:U10004,авт!F4:F10004,B10,авт!C4:C10004,T10)+SUMIFS(ЖС!W4:W10008,ЖС!F4:F10008,B10,ЖС!C4:C10008,T10)+SUMIFS(Лес!O5:O9992,Лес!F5:F9992,B10,Лес!C5:C9992,T10)+SUMIFS('степь '!N5:N9998,'степь '!F5:F9998,B10,'степь '!C5:C9998,T10)+SUMIFS(Пр.откр.тер!Q4:Q9978,Пр.откр.тер!F4:F9978,B10,Пр.откр.тер!C4:C9978,T10)+SUMIFS(произв!R4:R9997,произв!F4:F9997,B10,произв!C4:C9997,T11)+SUMIFS(торг!R4:R9999,торг!F4:F9999,B10,торг!C4:C9999,T11)+SUMIFS(склад!R4:R10000,склад!F4:F10000,B10,склад!C4:C10000,T11)+SUMIFS('обр '!R4:R10000,'обр '!F4:F10000,B10,'обр '!C4:C10000,T11)+SUMIFS(детс!R4:R10000,детс!F4:F10000,B10,детс!C4:C10000,T11)+SUMIFS(культ!R4:R10000,культ!F4:F10000,B10,культ!C4:C10000,T11)+SUMIFS(спорт!R4:R10000,спорт!F4:F10000,B10,спорт!C4:C10000,T11)+SUMIFS(лечеб!R4:R10000,лечеб!F4:F10000,B10,лечеб!C4:C10000,T11)+SUMIFS(Баня!R4:R10000,Баня!F4:F10000,B10,Баня!C4:C10000,T11)+SUMIFS(Адм!R4:R9999,Адм!F4:F9999,B10,Адм!C4:C9999,T11)+SUMIFS(С.Х!R4:R10000,С.Х!F4:F10000,B10,С.Х!C4:C10000,T11)+SUMIFS(новостр!Q4:Q10000,новостр!F4:F10000,B10,новостр!C4:C10000,T11)+SUMIFS(авт!U4:U10004,авт!F4:F10004,B10,авт!C4:C10004,T11)+SUMIFS(ЖС!W4:W10008,ЖС!F4:F10008,B10,ЖС!C4:C10008,T11)+SUMIFS(Лес!O5:O9992,Лес!F5:F9992,B10,Лес!C5:C9992,T11)+SUMIFS('степь '!N5:N9998,'степь '!F5:F9998,B10,'степь '!C5:C9998,T11)+SUMIFS(Пр.откр.тер!Q4:Q9978,Пр.откр.тер!F4:F9978,B10,Пр.откр.тер!C4:C9978,T11)+SUMIFS(произв!R4:R9997,произв!F4:F9997,B10,произв!C4:C9997,T12)+SUMIFS(торг!R4:R9999,торг!F4:F9999,B10,торг!C4:C9999,T12)+SUMIFS(склад!R4:R10000,склад!F4:F10000,B10,склад!C4:C10000,T12)+SUMIFS('обр '!R4:R10000,'обр '!F4:F10000,B10,'обр '!C4:C10000,T12)+SUMIFS(детс!R4:R10000,детс!F4:F10000,B10,детс!C4:C10000,T12)+SUMIFS(культ!R4:R10000,культ!F4:F10000,B10,культ!C4:C10000,T12)+SUMIFS(спорт!R4:R10000,спорт!F4:F10000,B10,спорт!C4:C10000,T12)+SUMIFS(лечеб!R4:R10000,лечеб!F4:F10000,B10,лечеб!C4:C10000,T12)+SUMIFS(Баня!R4:R10000,Баня!F4:F10000,B10,Баня!C4:C10000,T12)+SUMIFS(Адм!R4:R9999,Адм!F4:F9999,B10,Адм!C4:C9999,T12)+SUMIFS(С.Х!R4:R10000,С.Х!F4:F10000,B10,С.Х!C4:C10000,T12)+SUMIFS(новостр!Q4:Q10000,новостр!F4:F10000,B10,новостр!C4:C10000,T12)+SUMIFS(авт!U4:U10004,авт!F4:F10004,B10,авт!C4:C10004,T12)+SUMIFS(ЖС!W4:W10008,ЖС!F4:F10008,B10,ЖС!C4:C10008,T12)+SUMIFS(Лес!O5:O9992,Лес!F5:F9992,B10,Лес!C5:C9992,T12)+SUMIFS('степь '!N5:N9998,'степь '!F5:F9998,B10,'степь '!C5:C9998,T12)+SUMIFS(Пр.откр.тер!Q4:Q9978,Пр.откр.тер!F4:F9978,B10,Пр.откр.тер!C4:C9978,T12)+SUMIFS(произв!R4:R9997,произв!F4:F9997,B10,произв!C4:C9997,T13)+SUMIFS(торг!R4:R9999,торг!F4:F9999,B10,торг!C4:C9999,T13)+SUMIFS(склад!R4:R10000,склад!F4:F10000,B10,склад!C4:C10000,T13)+SUMIFS('обр '!R4:R10000,'обр '!F4:F10000,B10,'обр '!C4:C10000,T13)+SUMIFS(детс!R4:R10000,детс!F4:F10000,B10,детс!C4:C10000,T13)+SUMIFS(культ!R4:R10000,культ!F4:F10000,B10,культ!C4:C10000,T13)+SUMIFS(спорт!R4:R10000,спорт!F4:F10000,B10,спорт!C4:C10000,T13)+SUMIFS(лечеб!R4:R10000,лечеб!F4:F10000,B10,лечеб!C4:C10000,T13)+SUMIFS(Баня!R4:R10000,Баня!F4:F10000,B10,Баня!C4:C10000,T13)+SUMIFS(Адм!R4:R9999,Адм!F4:F9999,B10,Адм!C4:C9999,T13)+SUMIFS(С.Х!R4:R10000,С.Х!F4:F10000,B10,С.Х!C4:C10000,T13)+SUMIFS(новостр!Q4:Q10000,новостр!F4:F10000,B10,новостр!C4:C10000,T13)+SUMIFS(авт!U4:U10004,авт!F4:F10004,B10,авт!C4:C10004,T13)+SUMIFS(ЖС!W4:W10008,ЖС!F4:F10008,B10,ЖС!C4:C10008,T13)+SUMIFS(Лес!O5:O9992,Лес!F5:F9992,B10,Лес!C5:C9992,T13)+SUMIFS('степь '!N5:N9998,'степь '!F5:F9998,B10,'степь '!C5:C9998,T13)+SUMIFS(Пр.откр.тер!Q4:Q9978,Пр.откр.тер!F4:F9978,B10,Пр.откр.тер!C4:C9978,T13)+SUMIFS(произв!R4:R9997,произв!F4:F9997,B10,произв!C4:C9997,T14)+SUMIFS(торг!R4:R9999,торг!F4:F9999,B10,торг!C4:C9999,T14)+SUMIFS(склад!R4:R10000,склад!F4:F10000,B10,склад!C4:C10000,T14)+SUMIFS('обр '!R4:R10000,'обр '!F4:F10000,B10,'обр '!C4:C10000,T14)+SUMIFS(детс!R4:R10000,детс!F4:F10000,B10,детс!C4:C10000,T14)+SUMIFS(культ!R4:R10000,культ!F4:F10000,B10,культ!C4:C10000,T14)+SUMIFS(спорт!R4:R10000,спорт!F4:F10000,B10,спорт!C4:C10000,T14)+SUMIFS(лечеб!R4:R10000,лечеб!F4:F10000,B10,лечеб!C4:C10000,T14)+SUMIFS(Баня!R4:R10000,Баня!F4:F10000,B10,Баня!C4:C10000,T14)+SUMIFS(Адм!R4:R9999,Адм!F4:F9999,B10,Адм!C4:C9999,T14)+SUMIFS(С.Х!R4:R10000,С.Х!F4:F10000,B10,С.Х!C4:C10000,T14)+SUMIFS(новостр!Q4:Q10000,новостр!F4:F10000,B10,новостр!C4:C10000,T14)+SUMIFS(авт!U4:U10004,авт!F4:F10004,B10,авт!C4:C10004,T14)+SUMIFS(ЖС!W4:W10008,ЖС!F4:F10008,B10,ЖС!C4:C10008,T14)+SUMIFS(Лес!O5:O9992,Лес!F5:F9992,B10,Лес!C5:C9992,T14)+SUMIFS('степь '!N5:N9998,'степь '!F5:F9998,B10,'степь '!C5:C9998,T14)+SUMIFS(Пр.откр.тер!Q4:Q9978,Пр.откр.тер!F4:F9978,B10,Пр.откр.тер!C4:C9978,T14)+SUMIFS(произв!R4:R9997,произв!F4:F9997,B10,произв!C4:C9997,T15)+SUMIFS(торг!R4:R9999,торг!F4:F9999,B10,торг!C4:C9999,T15)+SUMIFS(склад!R4:R10000,склад!F4:F10000,B10,склад!C4:C10000,T15)+SUMIFS('обр '!R4:R10000,'обр '!F4:F10000,B10,'обр '!C4:C10000,T15)+SUMIFS(детс!R4:R10000,детс!F4:F10000,B10,детс!C4:C10000,T15)+SUMIFS(культ!R4:R10000,культ!F4:F10000,B10,культ!C4:C10000,T15)+SUMIFS(спорт!R4:R10000,спорт!F4:F10000,B10,спорт!C4:C10000,T15)+SUMIFS(лечеб!R4:R10000,лечеб!F4:F10000,B10,лечеб!C4:C10000,T15)+SUMIFS(Баня!R4:R10000,Баня!F4:F10000,B10,Баня!C4:C10000,T15)+SUMIFS(Адм!R4:R9999,Адм!F4:F9999,B10,Адм!C4:C9999,T15)+SUMIFS(С.Х!R4:R10000,С.Х!F4:F10000,B10,С.Х!C4:C10000,T15)+SUMIFS(новостр!Q4:Q10000,новостр!F4:F10000,B10,новостр!C4:C10000,T15)+SUMIFS(авт!U4:U10004,авт!F4:F10004,B10,авт!C4:C10004,T15)+SUMIFS(ЖС!W4:W10008,ЖС!F4:F10008,B10,ЖС!C4:C10008,T15)+SUMIFS(Лес!O5:O9992,Лес!F5:F9992,B10,Лес!C5:C9992,T15)+SUMIFS('степь '!N5:N9998,'степь '!F5:F9998,B10,'степь '!C5:C9998,T15)+SUMIFS(Пр.откр.тер!Q4:Q9978,Пр.откр.тер!F4:F9978,B10,Пр.откр.тер!C4:C9978,T15)</f>
        <v>0</v>
      </c>
      <c r="S10" s="10" t="s">
        <v>858</v>
      </c>
      <c r="T10" s="2363">
        <v>42777</v>
      </c>
      <c r="U10" s="2364"/>
    </row>
    <row r="11" spans="1:21" s="10" customFormat="1" ht="16.5" thickBot="1">
      <c r="A11" s="2358">
        <v>3</v>
      </c>
      <c r="B11" s="1748" t="s">
        <v>136</v>
      </c>
      <c r="C11" s="1291">
        <f>SUMIFS(произв!A4:A9997,произв!F4:F9997,B11,произв!C4:C9997,T9)+SUMIFS(торг!A4:A9999,торг!F4:F9999,B11,торг!C4:C9999,T9)+SUMIFS(склад!A4:A10000,склад!F4:F10000,B11,склад!C4:C10000,T9)+SUMIFS('обр '!A4:A10000,'обр '!F4:F10000,B11,'обр '!C4:C10000,T9)+SUMIFS(детс!A4:A10000,детс!F4:F10000,B11,детс!C4:C10000,T9)+SUMIFS(культ!A4:A10000,культ!F4:F10000,B11,культ!C4:C10000,T9)+SUMIFS(спорт!A4:A10000,спорт!F4:F10000,B11,спорт!C4:C10000,T9)+SUMIFS(лечеб!A4:A10000,лечеб!F4:F10000,B11,лечеб!C4:C10000,T9)+SUMIFS(Баня!A4:A10000,Баня!F4:F10000,B11,Баня!C4:C10000,T9)+SUMIFS(Адм!A4:A9999,Адм!F4:F9999,B11,Адм!C4:C9999,T9)+SUMIFS(С.Х!A4:A10000,С.Х!F4:F10000,B11,С.Х!C4:C10000,T9)+SUMIFS(новостр!A4:A10000,новостр!F4:F10000,B11,новостр!C4:C10000,T9)+SUMIFS(произв!A4:A9997,произв!F4:F9997,B11,произв!C4:C9997,T10)+SUMIFS(торг!A4:A9999,торг!F4:F9999,B11,торг!C4:C9999,T10)+SUMIFS(склад!A4:A10000,склад!F4:F10000,B11,склад!C4:C10000,T10)+SUMIFS('обр '!A4:A10000,'обр '!F4:F10000,B11,'обр '!C4:C10000,T10)+SUMIFS(детс!A4:A10000,детс!F4:F10000,B11,детс!C4:C10000,T10)+SUMIFS(культ!A4:A10000,культ!F4:F10000,B11,культ!C4:C10000,T10)+SUMIFS(спорт!A4:A10000,спорт!F4:F10000,B11,спорт!C4:C10000,T10)+SUMIFS(лечеб!A4:A10000,лечеб!F4:F10000,B11,лечеб!C4:C10000,T10)+SUMIFS(Баня!A4:A10000,Баня!F4:F10000,B11,Баня!C4:C10000,T10)+SUMIFS(Адм!A4:A9999,Адм!F4:F9999,B11,Адм!C4:C9999,T10)+SUMIFS(С.Х!A4:A10000,С.Х!F4:F10000,B11,С.Х!C4:C10000,T10)+SUMIFS(новостр!A4:A10000,новостр!F4:F10000,B11,новостр!C4:C10000,T10)+SUMIFS(произв!A4:A9997,произв!F4:F9997,B11,произв!C4:C9997,T11)+SUMIFS(торг!A4:A9999,торг!F4:F9999,B11,торг!C4:C9999,T11)+SUMIFS(склад!A4:A10000,склад!F4:F10000,B11,склад!C4:C10000,T11)+SUMIFS('обр '!A4:A10000,'обр '!F4:F10000,B11,'обр '!C4:C10000,T11)+SUMIFS(детс!A4:A10000,детс!F4:F10000,B11,детс!C4:C10000,T11)+SUMIFS(культ!A4:A10000,культ!F4:F10000,B11,культ!C4:C10000,T11)+SUMIFS(спорт!A4:A10000,спорт!F4:F10000,B11,спорт!C4:C10000,T11)+SUMIFS(лечеб!A4:A10000,лечеб!F4:F10000,B11,лечеб!C4:C10000,T11)+SUMIFS(Баня!A4:A10000,Баня!F4:F10000,B11,Баня!C4:C10000,T11)+SUMIFS(Адм!A4:A9999,Адм!F4:F9999,B11,Адм!C4:C9999,T11)+SUMIFS(С.Х!A4:A10000,С.Х!F4:F10000,B11,С.Х!C4:C10000,T11)+SUMIFS(новостр!A4:A10000,новостр!F4:F10000,B11,новостр!C4:C10000,T11)+SUMIFS(произв!A4:A9997,произв!F4:F9997,B11,произв!C4:C9997,T12)+SUMIFS(торг!A4:A9999,торг!F4:F9999,B11,торг!C4:C9999,T12)+SUMIFS(склад!A4:A10000,склад!F4:F10000,B11,склад!C4:C10000,T12)+SUMIFS('обр '!A4:A10000,'обр '!F4:F10000,B11,'обр '!C4:C10000,T12)+SUMIFS(детс!A4:A10000,детс!F4:F10000,B11,детс!C4:C10000,T12)+SUMIFS(культ!A4:A10000,культ!F4:F10000,B11,культ!C4:C10000,T12)+SUMIFS(спорт!A4:A10000,спорт!F4:F10000,B11,спорт!C4:C10000,T12)+SUMIFS(лечеб!A4:A10000,лечеб!F4:F10000,B11,лечеб!C4:C10000,T12)+SUMIFS(Баня!A4:A10000,Баня!F4:F10000,B11,Баня!C4:C10000,T12)+SUMIFS(Адм!A4:A9999,Адм!F4:F9999,B11,Адм!C4:C9999,T12)+SUMIFS(С.Х!A4:A10000,С.Х!F4:F10000,B11,С.Х!C4:C10000,T12)+SUMIFS(новостр!A4:A10000,новостр!F4:F10000,B11,новостр!C4:C10000,T12)+SUMIFS(произв!A4:A9997,произв!F4:F9997,B11,произв!C4:C9997,T13)+SUMIFS(торг!A4:A9999,торг!F4:F9999,B11,торг!C4:C9999,T13)+SUMIFS(склад!A4:A10000,склад!F4:F10000,B11,склад!C4:C10000,T13)+SUMIFS('обр '!A4:A10000,'обр '!F4:F10000,B11,'обр '!C4:C10000,T13)+SUMIFS(детс!A4:A10000,детс!F4:F10000,B11,детс!C4:C10000,T13)+SUMIFS(культ!A4:A10000,культ!F4:F10000,B11,культ!C4:C10000,T13)+SUMIFS(спорт!A4:A10000,спорт!F4:F10000,B11,спорт!C4:C10000,T13)+SUMIFS(лечеб!A4:A10000,лечеб!F4:F10000,B11,лечеб!C4:C10000,T13)+SUMIFS(Баня!A4:A10000,Баня!F4:F10000,B11,Баня!C4:C10000,T13)+SUMIFS(Адм!A4:A9999,Адм!F4:F9999,B11,Адм!C4:C9999,T13)+SUMIFS(С.Х!A4:A10000,С.Х!F4:F10000,B11,С.Х!C4:C10000,T13)+SUMIFS(новостр!A4:A10000,новостр!F4:F10000,B11,новостр!C4:C10000,T13)+SUMIFS(произв!A4:A9997,произв!F4:F9997,B11,произв!C4:C9997,T14)+SUMIFS(торг!A4:A9999,торг!F4:F9999,B11,торг!C4:C9999,T14)+SUMIFS(склад!A4:A10000,склад!F4:F10000,B11,склад!C4:C10000,T14)+SUMIFS('обр '!A4:A10000,'обр '!F4:F10000,B11,'обр '!C4:C10000,T14)+SUMIFS(детс!A4:A10000,детс!F4:F10000,B11,детс!C4:C10000,T14)+SUMIFS(культ!A4:A10000,культ!F4:F10000,B11,культ!C4:C10000,T14)+SUMIFS(спорт!A4:A10000,спорт!F4:F10000,B11,спорт!C4:C10000,T14)+SUMIFS(лечеб!A4:A10000,лечеб!F4:F10000,B11,лечеб!C4:C10000,T14)+SUMIFS(Баня!A4:A10000,Баня!F4:F10000,B11,Баня!C4:C10000,T14)+SUMIFS(Адм!A4:A9999,Адм!F4:F9999,B11,Адм!C4:C9999,T14)+SUMIFS(С.Х!A4:A10000,С.Х!F4:F10000,B11,С.Х!C4:C10000,T14)+SUMIFS(новостр!A4:A10000,новостр!F4:F10000,B11,новостр!C4:C10000,T14)+SUMIFS(произв!A4:A9997,произв!F4:F9997,B11,произв!C4:C9997,T15)+SUMIFS(торг!A4:A9999,торг!F4:F9999,B11,торг!C4:C9999,T15)+SUMIFS(склад!A4:A10000,склад!F4:F10000,B11,склад!C4:C10000,T15)+SUMIFS('обр '!A4:A10000,'обр '!F4:F10000,B11,'обр '!C4:C10000,T15)+SUMIFS(детс!A4:A10000,детс!F4:F10000,B11,детс!C4:C10000,T15)+SUMIFS(культ!A4:A10000,культ!F4:F10000,B11,культ!C4:C10000,T15)+SUMIFS(спорт!A4:A10000,спорт!F4:F10000,B11,спорт!C4:C10000,T15)+SUMIFS(лечеб!A4:A10000,лечеб!F4:F10000,B11,лечеб!C4:C10000,T15)+SUMIFS(Баня!A4:A10000,Баня!F4:F10000,B11,Баня!C4:C10000,T15)+SUMIFS(Адм!A4:A9999,Адм!F4:F9999,B11,Адм!C4:C9999,T15)+SUMIFS(С.Х!A4:A10000,С.Х!F4:F10000,B11,С.Х!C4:C10000,T15)+SUMIFS(новостр!A4:A10000,новостр!F4:F10000,B11,новостр!C4:C10000,T15)</f>
        <v>0</v>
      </c>
      <c r="D11" s="272">
        <f>SUMIFS(ЖС!A4:A10008,ЖС!F4:F10008,B11,ЖС!C4:C10008,T9)+SUMIFS(ЖС!A4:A10008,ЖС!F4:F10008,B11,ЖС!C4:C10008,T10)+SUMIFS(ЖС!A4:A10008,ЖС!F4:F10008,B11,ЖС!C4:C10008,T11)+SUMIFS(ЖС!A4:A10008,ЖС!F4:F10008,B11,ЖС!C4:C10008,T12)+SUMIFS(ЖС!A4:A10008,ЖС!F4:F10008,B11,ЖС!C4:C10008,T13)+SUMIFS(ЖС!A4:A10008,ЖС!F4:F10008,B11,ЖС!C4:C10008,T14)+SUMIFS(ЖС!A4:A10008,ЖС!F4:F10008,B11,ЖС!C4:C10008,T15)</f>
        <v>0</v>
      </c>
      <c r="E11" s="272">
        <f>SUMIFS(авт!A4:A10004,авт!F4:F10004,B11,авт!C4:C10004,T9)+SUMIFS(Пр.откр.тер!A4:A9978,Пр.откр.тер!F4:F9978,B11,Пр.откр.тер!C4:C9978,T9)+SUMIFS(авт!A4:A10004,авт!F4:F10004,B11,авт!C4:C10004,T10)+SUMIFS(Пр.откр.тер!A4:A9978,Пр.откр.тер!F4:F9978,B11,Пр.откр.тер!C4:C9978,T10)+SUMIFS(авт!A4:A10004,авт!F4:F10004,B11,авт!C4:C10004,T11)+SUMIFS(Пр.откр.тер!A4:A9978,Пр.откр.тер!F4:F9978,B11,Пр.откр.тер!C4:C9978,T11)+SUMIFS(авт!A4:A10004,авт!F4:F10004,B11,авт!C4:C10004,T12)+SUMIFS(Пр.откр.тер!A4:A9978,Пр.откр.тер!F4:F9978,B11,Пр.откр.тер!C4:C9978,T12)+SUMIFS(авт!A4:A10004,авт!F4:F10004,B11,авт!C4:C10004,T13)+SUMIFS(Пр.откр.тер!A4:A9978,Пр.откр.тер!F4:F9978,B11,Пр.откр.тер!C4:C9978,T13)+SUMIFS(авт!A4:A10004,авт!F4:F10004,B11,авт!C4:C10004,T14)+SUMIFS(Пр.откр.тер!A4:A9978,Пр.откр.тер!F4:F9978,B11,Пр.откр.тер!C4:C9978,T14)+SUMIFS(авт!A4:A10004,авт!F4:F10004,B11,авт!C4:C10004,T15)+SUMIFS(Пр.откр.тер!A4:A9978,Пр.откр.тер!F4:F9978,B11,Пр.откр.тер!C4:C9978,T15)</f>
        <v>0</v>
      </c>
      <c r="F11" s="272">
        <f>SUMIFS(угар!A5:A9997,угар!F5:F9997,B11,угар!C5:C9997,T9,угар!AK5:AK9997,"да")+SUMIFS(задым!A4:A10003,задым!E4:E10003,B11,задым!C4:C10003,T9)+SUMIFS(обр.огнем!A4:A10002,обр.огнем!E4:E10002,B11,обр.огнем!C4:C10002,T9)+SUMIFS(КЗ!A4:A10009,КЗ!E4:E10009,B11,КЗ!C4:C10009,T9)+SUMIFS('подгор.пищи '!A4:A10003,'подгор.пищи '!E4:E10003,B11,'подгор.пищи '!C4:C10003,T9)+SUMIFS(самосозж!A4:A10000,самосозж!E4:E10000,B11,самосозж!C4:C10000,T9)+SUMIFS(Трава!A5:A10000,Трава!E5:E10000,B11,Трава!C5:C10000,T9)+SUMIFS(мусор!A4:A10001,мусор!E4:E10001,B11,мусор!C4:C10001,T9)+SUMIFS(дтп.заг!A4:A10000,дтп.заг!E4:E10000,B11,дтп.заг!C4:C10000,T9)+SUMIFS(авиа!A4:A9999,авиа!E4:E9999,B11,авиа!C4:C9999,T9)+SUMIFS(самовозг!A4:A10000,самовозг!E4:E10000,B11,самовозг!C4:C10000,T9)+SUMIFS(вспыш!A4:A10002,вспыш!E4:E10002,B11,вспыш!C4:C10002,T9)+SUMIFS(угар!A5:A9997,угар!F5:F9997,B11,угар!C5:C9997,T10,угар!AK5:AK9997,"да")+SUMIFS(задым!A4:A10003,задым!E4:E10003,B11,задым!C4:C10003,T10)+SUMIFS(обр.огнем!A4:A10002,обр.огнем!E4:E10002,B11,обр.огнем!C4:C10002,T10)+SUMIFS(КЗ!A4:A10009,КЗ!E4:E10009,B11,КЗ!C4:C10009,T10)+SUMIFS('подгор.пищи '!A4:A10003,'подгор.пищи '!E4:E10003,B11,'подгор.пищи '!C4:C10003,T10)+SUMIFS(самосозж!A4:A10000,самосозж!E4:E10000,B11,самосозж!C4:C10000,T10)+SUMIFS(Трава!A5:A10000,Трава!E5:E10000,B11,Трава!C5:C10000,T10)+SUMIFS(мусор!A4:A10001,мусор!E4:E10001,B11,мусор!C4:C10001,T10)+SUMIFS(дтп.заг!A4:A10000,дтп.заг!E4:E10000,B11,дтп.заг!C4:C10000,T10)+SUMIFS(авиа!A4:A9999,авиа!E4:E9999,B11,авиа!C4:C9999,T10)+SUMIFS(самовозг!A4:A10000,самовозг!E4:E10000,B11,самовозг!C4:C10000,T10)+SUMIFS(вспыш!A4:A10002,вспыш!E4:E10002,B11,вспыш!C4:C10002,T10)+SUMIFS(угар!A5:A9997,угар!F5:F9997,B11,угар!C5:C9997,T11,угар!AK5:AK9997,"да")+SUMIFS(задым!A4:A10003,задым!E4:E10003,B11,задым!C4:C10003,T11)+SUMIFS(обр.огнем!A4:A10002,обр.огнем!E4:E10002,B11,обр.огнем!C4:C10002,T11)+SUMIFS(КЗ!A4:A10009,КЗ!E4:E10009,B11,КЗ!C4:C10009,T11)+SUMIFS('подгор.пищи '!A4:A10003,'подгор.пищи '!E4:E10003,B11,'подгор.пищи '!C4:C10003,T11)+SUMIFS(самосозж!A4:A10000,самосозж!E4:E10000,B11,самосозж!C4:C10000,T11)+SUMIFS(Трава!A5:A10000,Трава!E5:E10000,B11,Трава!C5:C10000,T11)+SUMIFS(мусор!A4:A10001,мусор!E4:E10001,B11,мусор!C4:C10001,T11)+SUMIFS(дтп.заг!A4:A10000,дтп.заг!E4:E10000,B11,дтп.заг!C4:C10000,T11)+SUMIFS(авиа!A4:A9999,авиа!E4:E9999,B11,авиа!C4:C9999,T11)+SUMIFS(самовозг!A4:A10000,самовозг!E4:E10000,B11,самовозг!C4:C10000,T11)+SUMIFS(вспыш!A4:A10002,вспыш!E4:E10002,B11,вспыш!C4:C10002,T11)+SUMIFS(угар!A5:A9997,угар!F5:F9997,B11,угар!C5:C9997,T12,угар!AK5:AK9997,"да")+SUMIFS(задым!A4:A10003,задым!E4:E10003,B11,задым!C4:C10003,T12)+SUMIFS(обр.огнем!A4:A10002,обр.огнем!E4:E10002,B11,обр.огнем!C4:C10002,T12)+SUMIFS(КЗ!A4:A10009,КЗ!E4:E10009,B11,КЗ!C4:C10009,T12)+SUMIFS('подгор.пищи '!A4:A10003,'подгор.пищи '!E4:E10003,B11,'подгор.пищи '!C4:C10003,T12)+SUMIFS(самосозж!A4:A10000,самосозж!E4:E10000,B11,самосозж!C4:C10000,T12)+SUMIFS(Трава!A5:A10000,Трава!E5:E10000,B11,Трава!C5:C10000,T12)+SUMIFS(мусор!A4:A10001,мусор!E4:E10001,B11,мусор!C4:C10001,T12)+SUMIFS(дтп.заг!A4:A10000,дтп.заг!E4:E10000,B11,дтп.заг!C4:C10000,T12)+SUMIFS(авиа!A4:A9999,авиа!E4:E9999,B11,авиа!C4:C9999,T12)+SUMIFS(самовозг!A4:A10000,самовозг!E4:E10000,B11,самовозг!C4:C10000,T12)+SUMIFS(вспыш!A4:A10002,вспыш!E4:E10002,B11,вспыш!C4:C10002,T12)+SUMIFS(угар!A5:A9997,угар!F5:F9997,B11,угар!C5:C9997,T13,угар!AK5:AK9997,"да")+SUMIFS(задым!A4:A10003,задым!E4:E10003,B11,задым!C4:C10003,T13)+SUMIFS(обр.огнем!A4:A10002,обр.огнем!E4:E10002,B11,обр.огнем!C4:C10002,T13)+SUMIFS(КЗ!A4:A10009,КЗ!E4:E10009,B11,КЗ!C4:C10009,T13)+SUMIFS('подгор.пищи '!A4:A10003,'подгор.пищи '!E4:E10003,B11,'подгор.пищи '!C4:C10003,T13)+SUMIFS(самосозж!A4:A10000,самосозж!E4:E10000,B11,самосозж!C4:C10000,T13)+SUMIFS(Трава!A5:A10000,Трава!E5:E10000,B11,Трава!C5:C10000,T13)+SUMIFS(мусор!A4:A10001,мусор!E4:E10001,B11,мусор!C4:C10001,T13)+SUMIFS(дтп.заг!A4:A10000,дтп.заг!E4:E10000,B11,дтп.заг!C4:C10000,T13)+SUMIFS(авиа!A4:A9999,авиа!E4:E9999,B11,авиа!C4:C9999,T13)+SUMIFS(самовозг!A4:A10000,самовозг!E4:E10000,B11,самовозг!C4:C10000,T13)+SUMIFS(вспыш!A4:A10002,вспыш!E4:E10002,B11,вспыш!C4:C10002,T13)+SUMIFS(угар!A5:A9997,угар!F5:F9997,B11,угар!C5:C9997,T14,угар!AK5:AK9997,"да")+SUMIFS(задым!A4:A10003,задым!E4:E10003,B11,задым!C4:C10003,T14)+SUMIFS(обр.огнем!A4:A10002,обр.огнем!E4:E10002,B11,обр.огнем!C4:C10002,T14)+SUMIFS(КЗ!A4:A10009,КЗ!E4:E10009,B11,КЗ!C4:C10009,T14)+SUMIFS('подгор.пищи '!A4:A10003,'подгор.пищи '!E4:E10003,B11,'подгор.пищи '!C4:C10003,T14)+SUMIFS(самосозж!A4:A10000,самосозж!E4:E10000,B11,самосозж!C4:C10000,T14)+SUMIFS(Трава!A5:A10000,Трава!E5:E10000,B11,Трава!C5:C10000,T14)+SUMIFS(мусор!A4:A10001,мусор!E4:E10001,B11,мусор!C4:C10001,T14)+SUMIFS(дтп.заг!A4:A10000,дтп.заг!E4:E10000,B11,дтп.заг!C4:C10000,T14)+SUMIFS(авиа!A4:A9999,авиа!E4:E9999,B11,авиа!C4:C9999,T14)+SUMIFS(самовозг!A4:A10000,самовозг!E4:E10000,B11,самовозг!C4:C10000,T14)+SUMIFS(вспыш!A4:A10002,вспыш!E4:E10002,B11,вспыш!C4:C10002,T14)+SUMIFS(угар!A5:A9997,угар!F5:F9997,B11,угар!C5:C9997,T15,угар!AK5:AK9997,"да")+SUMIFS(задым!A4:A10003,задым!E4:E10003,B11,задым!C4:C10003,T15)+SUMIFS(обр.огнем!A4:A10002,обр.огнем!E4:E10002,B11,обр.огнем!C4:C10002,T15)+SUMIFS(КЗ!A4:A10009,КЗ!E4:E10009,B11,КЗ!C4:C10009,T15)+SUMIFS('подгор.пищи '!A4:A10003,'подгор.пищи '!E4:E10003,B11,'подгор.пищи '!C4:C10003,T15)+SUMIFS(самосозж!A4:A10000,самосозж!E4:E10000,B11,самосозж!C4:C10000,T15)+SUMIFS(Трава!A5:A10000,Трава!E5:E10000,B11,Трава!C5:C10000,T15)+SUMIFS(мусор!A4:A10001,мусор!E4:E10001,B11,мусор!C4:C10001,T15)+SUMIFS(дтп.заг!A4:A10000,дтп.заг!E4:E10000,B11,дтп.заг!C4:C10000,T15)+SUMIFS(авиа!A4:A9999,авиа!E4:E9999,B11,авиа!C4:C9999,T15)+SUMIFS(самовозг!A4:A10000,самовозг!E4:E10000,B11,самовозг!C4:C10000,T15)+SUMIFS(вспыш!A4:A10002,вспыш!E4:E10002,B11,вспыш!C4:C10002,T15)</f>
        <v>0</v>
      </c>
      <c r="G11" s="272">
        <f>SUMIFS(АСР!A4:A9998,АСР!E4:E9998,B11,АСР!C4:C9998,T9)+SUMIFS(АСР!A4:A9998,АСР!E4:E9998,B11,АСР!C4:C9998,T10)+SUMIFS(АСР!A4:A9998,АСР!E4:E9998,B11,АСР!C4:C9998,T11)+SUMIFS(АСР!A4:A9998,АСР!E4:E9998,B11,АСР!C4:C9998,T12)+SUMIFS(АСР!A4:A9998,АСР!E4:E9998,B11,АСР!C4:C9998,T13)+SUMIFS(АСР!A4:A9998,АСР!E4:E9998,B11,АСР!C4:C9998,T14)+SUMIFS(АСР!A4:A9998,АСР!E4:E9998,B11,АСР!C4:C9998,T15)</f>
        <v>0</v>
      </c>
      <c r="H11" s="272">
        <f>SUMIFS(ложный!A4:A10003,ложный!E4:E10003,B11,ложный!C4:C10003,T9)+SUMIFS(ложный!A4:A10003,ложный!E4:E10003,B11,ложный!C4:C10003,T10)+SUMIFS(ложный!A4:A10003,ложный!E4:E10003,B11,ложный!C4:C10003,T11)+SUMIFS(ложный!A4:A10003,ложный!E4:E10003,B11,ложный!C4:C10003,T12)+SUMIFS(ложный!A4:A10003,ложный!E4:E10003,B11,ложный!C4:C10003,T13)+SUMIFS(ложный!A4:A10003,ложный!E4:E10003,B11,ложный!C4:C10003,T14)+SUMIFS(ложный!A4:A10003,ложный!E4:E10003,B11,ложный!C4:C10003,T15)</f>
        <v>0</v>
      </c>
      <c r="I11" s="272">
        <f>SUMIFS('степь '!A5:A9998,'степь '!F5:F9998,B11,'степь '!C5:C9998,T9)+SUMIFS('степь '!A5:A9998,'степь '!F5:F9998,B11,'степь '!C5:C9998,T10)+SUMIFS('степь '!A5:A9998,'степь '!F5:F9998,B11,'степь '!C5:C9998,T11)+SUMIFS('степь '!A5:A9998,'степь '!F5:F9998,B11,'степь '!C5:C9998,T12)+SUMIFS('степь '!A5:A9998,'степь '!F5:F9998,B11,'степь '!C5:C9998,T13)+SUMIFS('степь '!A5:A9998,'степь '!F5:F9998,B11,'степь '!C5:C9998,T14)+SUMIFS('степь '!A5:A9998,'степь '!F5:F9998,B11,'степь '!C5:C9998,T15)</f>
        <v>0</v>
      </c>
      <c r="J11" s="272">
        <f>SUMIFS('степь '!I5:I9998,'степь '!F5:F9998,B11,'степь '!C5:C9998,T9)+SUMIFS('степь '!I5:I9998,'степь '!F5:F9998,B11,'степь '!C5:C9998,T10)+SUMIFS('степь '!I5:I9998,'степь '!F5:F9998,B11,'степь '!C5:C9998,T11)+SUMIFS('степь '!I5:I9998,'степь '!F5:F9998,B11,'степь '!C5:C9998,T12)+SUMIFS('степь '!I5:I9998,'степь '!F5:F9998,B11,'степь '!C5:C9998,T13)+SUMIFS('степь '!I5:I9998,'степь '!F5:F9998,B11,'степь '!C5:C9998,T14)+SUMIFS('степь '!I5:I9998,'степь '!F5:F9998,B11,'степь '!C5:C9998,T15)</f>
        <v>0</v>
      </c>
      <c r="K11" s="272">
        <f>SUMIFS(Лес!A5:A9992,Лес!F5:F9992,B11,Лес!C5:C9992,T9)+SUMIFS(Лес!A5:A9992,Лес!F5:F9992,B11,Лес!C5:C9992,T10)+SUMIFS(Лес!A5:A9992,Лес!F5:F9992,B11,Лес!C5:C9992,T11)+SUMIFS(Лес!A5:A9992,Лес!F5:F9992,B11,Лес!C5:C9992,T12)+SUMIFS(Лес!A5:A9992,Лес!F5:F9992,B11,Лес!C5:C9992,T13)+SUMIFS(Лес!A5:A9992,Лес!F5:F9992,B11,Лес!C5:C9992,T14)+SUMIFS(Лес!A5:A9992,Лес!F5:F9992,B11,Лес!C5:C9992,T15)</f>
        <v>0</v>
      </c>
      <c r="L11" s="272">
        <f>SUMIFS(Лес!J5:J9992,Лес!F5:F9992,B11,Лес!C5:C9992,T9)+SUMIFS(Лес!J5:J9992,Лес!F5:F9992,B11,Лес!C5:C9992,T10)+SUMIFS(Лес!J5:J9992,Лес!F5:F9992,B11,Лес!C5:C9992,T11)+SUMIFS(Лес!J5:J9992,Лес!F5:F9992,B11,Лес!C5:C9992,T12)+SUMIFS(Лес!J5:J9992,Лес!F5:F9992,B11,Лес!C5:C9992,T13)+SUMIFS(Лес!J5:J9992,Лес!F5:F9992,B11,Лес!C5:C9992,T14)+SUMIFS(Лес!J5:J9992,Лес!F5:F9992,B11,Лес!C5:C9992,T15)</f>
        <v>0</v>
      </c>
      <c r="M11" s="272">
        <f t="shared" si="0"/>
        <v>0</v>
      </c>
      <c r="N11" s="293">
        <f>SUMIFS(произв!O4:O9997,произв!F4:F9997,B11,произв!C4:C9997,T9)+SUMIFS(торг!O4:O9999,торг!F4:F9999,B11,торг!C4:C9999,T9)+SUMIFS(склад!O4:O10000,склад!F4:F10000,B11,склад!C4:C10000,T9)+SUMIFS('обр '!O4:O10000,'обр '!F4:F10000,B11,'обр '!C4:C10000,T9)+SUMIFS(детс!O4:O10000,детс!F4:F10000,B11,детс!C4:C10000,T9)+SUMIFS(культ!O4:O10000,культ!F4:F10000,B11,культ!C4:C10000,T9)+SUMIFS(спорт!O4:O10000,спорт!F4:F10000,B11,спорт!C4:C10000,T9)+SUMIFS(лечеб!O4:O10000,лечеб!F4:F10000,B11,лечеб!C4:C10000,T9)+SUMIFS(Баня!O4:O10000,Баня!F4:F10000,B11,Баня!C4:C10000,T9)+SUMIFS(Адм!O4:O9999,Адм!F4:F9999,B11,Адм!C4:C9999,T9)+SUMIFS(С.Х!O4:O10000,С.Х!F4:F10000,B11,С.Х!C4:C10000,T9)+SUMIFS(новостр!N4:N10000,новостр!F4:F10000,B11,новостр!C4:C10000,T9)+SUMIFS(авт!K4:K10004,авт!F4:F10004,B11,авт!C4:C10004,T9)+SUMIFS(ЖС!S4:S10008,ЖС!F4:F10008,B11,ЖС!C4:C10008,T9)+SUMIFS(Лес!L5:L9992,Лес!F5:F9992,B11,Лес!C5:C9992,T9)+SUMIFS('степь '!K5:K9998,'степь '!F5:F9998,B11,'степь '!C5:C9998,T9)+SUMIFS(Пр.откр.тер!N4:N9978,Пр.откр.тер!F4:F9978,B11,Пр.откр.тер!C4:C9978,T9)+SUMIFS(произв!O4:O9997,произв!F4:F9997,B11,произв!C4:C9997,T10)+SUMIFS(торг!O4:O9999,торг!F4:F9999,B11,торг!C4:C9999,T10)+SUMIFS(склад!O4:O10000,склад!F4:F10000,B11,склад!C4:C10000,T10)+SUMIFS('обр '!O4:O10000,'обр '!F4:F10000,B11,'обр '!C4:C10000,T10)+SUMIFS(детс!O4:O10000,детс!F4:F10000,B11,детс!C4:C10000,T10)+SUMIFS(культ!O4:O10000,культ!F4:F10000,B11,культ!C4:C10000,T10)+SUMIFS(спорт!O4:O10000,спорт!F4:F10000,B11,спорт!C4:C10000,T10)+SUMIFS(лечеб!O4:O10000,лечеб!F4:F10000,B11,лечеб!C4:C10000,T10)+SUMIFS(Баня!O4:O10000,Баня!F4:F10000,B11,Баня!C4:C10000,T10)+SUMIFS(Адм!O4:O9999,Адм!F4:F9999,B11,Адм!C4:C9999,T10)+SUMIFS(С.Х!O4:O10000,С.Х!F4:F10000,B11,С.Х!C4:C10000,T10)+SUMIFS(новостр!N4:N10000,новостр!F4:F10000,B11,новостр!C4:C10000,T10)+SUMIFS(авт!K4:K10004,авт!F4:F10004,B11,авт!C4:C10004,T10)+SUMIFS(ЖС!S4:S10008,ЖС!F4:F10008,B11,ЖС!C4:C10008,T10)+SUMIFS(Лес!L5:L9992,Лес!F5:F9992,B11,Лес!C5:C9992,T10)+SUMIFS('степь '!K5:K9998,'степь '!F5:F9998,B11,'степь '!C5:C9998,T10)+SUMIFS(Пр.откр.тер!N4:N9978,Пр.откр.тер!F4:F9978,B11,Пр.откр.тер!C4:C9978,T10)+SUMIFS(произв!O4:O9997,произв!F4:F9997,B11,произв!C4:C9997,T11)+SUMIFS(торг!O4:O9999,торг!F4:F9999,B11,торг!C4:C9999,T11)+SUMIFS(склад!O4:O10000,склад!F4:F10000,B11,склад!C4:C10000,T11)+SUMIFS('обр '!O4:O10000,'обр '!F4:F10000,B11,'обр '!C4:C10000,T11)+SUMIFS(детс!O4:O10000,детс!F4:F10000,B11,детс!C4:C10000,T11)+SUMIFS(культ!O4:O10000,культ!F4:F10000,B11,культ!C4:C10000,T11)+SUMIFS(спорт!O4:O10000,спорт!F4:F10000,B11,спорт!C4:C10000,T11)+SUMIFS(лечеб!O4:O10000,лечеб!F4:F10000,B11,лечеб!C4:C10000,T11)+SUMIFS(Баня!O4:O10000,Баня!F4:F10000,B11,Баня!C4:C10000,T11)+SUMIFS(Адм!O4:O9999,Адм!F4:F9999,B11,Адм!C4:C9999,T11)+SUMIFS(С.Х!O4:O10000,С.Х!F4:F10000,B11,С.Х!C4:C10000,T11)+SUMIFS(новостр!N4:N10000,новостр!F4:F10000,B11,новостр!C4:C10000,T11)+SUMIFS(авт!K4:K10004,авт!F4:F10004,B11,авт!C4:C10004,T11)+SUMIFS(ЖС!S4:S10008,ЖС!F4:F10008,B11,ЖС!C4:C10008,T11)+SUMIFS(Лес!L5:L9992,Лес!F5:F9992,B11,Лес!C5:C9992,T11)+SUMIFS('степь '!K5:K9998,'степь '!F5:F9998,B11,'степь '!C5:C9998,T11)+SUMIFS(Пр.откр.тер!N4:N9978,Пр.откр.тер!F4:F9978,B11,Пр.откр.тер!C4:C9978,T11)+SUMIFS(произв!O4:O9997,произв!F4:F9997,B11,произв!C4:C9997,T12)+SUMIFS(торг!O4:O9999,торг!F4:F9999,B11,торг!C4:C9999,T12)+SUMIFS(склад!O4:O10000,склад!F4:F10000,B11,склад!C4:C10000,T12)+SUMIFS('обр '!O4:O10000,'обр '!F4:F10000,B11,'обр '!C4:C10000,T12)+SUMIFS(детс!O4:O10000,детс!F4:F10000,B11,детс!C4:C10000,T12)+SUMIFS(культ!O4:O10000,культ!F4:F10000,B11,культ!C4:C10000,T12)+SUMIFS(спорт!O4:O10000,спорт!F4:F10000,B11,спорт!C4:C10000,T12)+SUMIFS(лечеб!O4:O10000,лечеб!F4:F10000,B11,лечеб!C4:C10000,T12)+SUMIFS(Баня!O4:O10000,Баня!F4:F10000,B11,Баня!C4:C10000,T12)+SUMIFS(Адм!O4:O9999,Адм!F4:F9999,B11,Адм!C4:C9999,T12)+SUMIFS(С.Х!O4:O10000,С.Х!F4:F10000,B11,С.Х!C4:C10000,T12)+SUMIFS(новостр!N4:N10000,новостр!F4:F10000,B11,новостр!C4:C10000,T12)+SUMIFS(авт!K4:K10004,авт!F4:F10004,B11,авт!C4:C10004,T12)+SUMIFS(ЖС!S4:S10008,ЖС!F4:F10008,B11,ЖС!C4:C10008,T12)+SUMIFS(Лес!L5:L9992,Лес!F5:F9992,B11,Лес!C5:C9992,T12)+SUMIFS('степь '!K5:K9998,'степь '!F5:F9998,B11,'степь '!C5:C9998,T12)+SUMIFS(Пр.откр.тер!N4:N9978,Пр.откр.тер!F4:F9978,B11,Пр.откр.тер!C4:C9978,T12)+SUMIFS(произв!O4:O9997,произв!F4:F9997,B11,произв!C4:C9997,T13)+SUMIFS(торг!O4:O9999,торг!F4:F9999,B11,торг!C4:C9999,T13)+SUMIFS(склад!O4:O10000,склад!F4:F10000,B11,склад!C4:C10000,T13)+SUMIFS('обр '!O4:O10000,'обр '!F4:F10000,B11,'обр '!C4:C10000,T13)+SUMIFS(детс!O4:O10000,детс!F4:F10000,B11,детс!C4:C10000,T13)+SUMIFS(культ!O4:O10000,культ!F4:F10000,B11,культ!C4:C10000,T13)+SUMIFS(спорт!O4:O10000,спорт!F4:F10000,B11,спорт!C4:C10000,T13)+SUMIFS(лечеб!O4:O10000,лечеб!F4:F10000,B11,лечеб!C4:C10000,T13)+SUMIFS(Баня!O4:O10000,Баня!F4:F10000,B11,Баня!C4:C10000,T13)+SUMIFS(Адм!O4:O9999,Адм!F4:F9999,B11,Адм!C4:C9999,T13)+SUMIFS(С.Х!O4:O10000,С.Х!F4:F10000,B11,С.Х!C4:C10000,T13)+SUMIFS(новостр!N4:N10000,новостр!F4:F10000,B11,новостр!C4:C10000,T13)+SUMIFS(авт!K4:K10004,авт!F4:F10004,B11,авт!C4:C10004,T13)+SUMIFS(ЖС!S4:S10008,ЖС!F4:F10008,B11,ЖС!C4:C10008,T13)+SUMIFS(Лес!L5:L9992,Лес!F5:F9992,B11,Лес!C5:C9992,T13)+SUMIFS('степь '!K5:K9998,'степь '!F5:F9998,B11,'степь '!C5:C9998,T13)+SUMIFS(Пр.откр.тер!N4:N9978,Пр.откр.тер!F4:F9978,B11,Пр.откр.тер!C4:C9978,T13)+SUMIFS(произв!O4:O9997,произв!F4:F9997,B11,произв!C4:C9997,T14)+SUMIFS(торг!O4:O9999,торг!F4:F9999,B11,торг!C4:C9999,T14)+SUMIFS(склад!O4:O10000,склад!F4:F10000,B11,склад!C4:C10000,T14)+SUMIFS('обр '!O4:O10000,'обр '!F4:F10000,B11,'обр '!C4:C10000,T14)+SUMIFS(детс!O4:O10000,детс!F4:F10000,B11,детс!C4:C10000,T14)+SUMIFS(культ!O4:O10000,культ!F4:F10000,B11,культ!C4:C10000,T14)+SUMIFS(спорт!O4:O10000,спорт!F4:F10000,B11,спорт!C4:C10000,T14)+SUMIFS(лечеб!O4:O10000,лечеб!F4:F10000,B11,лечеб!C4:C10000,T14)+SUMIFS(Баня!O4:O10000,Баня!F4:F10000,B11,Баня!C4:C10000,T14)+SUMIFS(Адм!O4:O9999,Адм!F4:F9999,B11,Адм!C4:C9999,T14)+SUMIFS(С.Х!O4:O10000,С.Х!F4:F10000,B11,С.Х!C4:C10000,T14)+SUMIFS(новостр!N4:N10000,новостр!F4:F10000,B11,новостр!C4:C10000,T14)+SUMIFS(авт!K4:K10004,авт!F4:F10004,B11,авт!C4:C10004,T14)+SUMIFS(ЖС!S4:S10008,ЖС!F4:F10008,B11,ЖС!C4:C10008,T14)+SUMIFS(Лес!L5:L9992,Лес!F5:F9992,B11,Лес!C5:C9992,T14)+SUMIFS('степь '!K5:K9998,'степь '!F5:F9998,B11,'степь '!C5:C9998,T14)+SUMIFS(Пр.откр.тер!N4:N9978,Пр.откр.тер!F4:F9978,B11,Пр.откр.тер!C4:C9978,T14)+SUMIFS(произв!O4:O9997,произв!F4:F9997,B11,произв!C4:C9997,T15)+SUMIFS(торг!O4:O9999,торг!F4:F9999,B11,торг!C4:C9999,T15)+SUMIFS(склад!O4:O10000,склад!F4:F10000,B11,склад!C4:C10000,T15)+SUMIFS('обр '!O4:O10000,'обр '!F4:F10000,B11,'обр '!C4:C10000,T15)+SUMIFS(детс!O4:O10000,детс!F4:F10000,B11,детс!C4:C10000,T15)+SUMIFS(культ!O4:O10000,культ!F4:F10000,B11,культ!C4:C10000,T15)+SUMIFS(спорт!O4:O10000,спорт!F4:F10000,B11,спорт!C4:C10000,T15)+SUMIFS(лечеб!O4:O10000,лечеб!F4:F10000,B11,лечеб!C4:C10000,T15)+SUMIFS(Баня!O4:O10000,Баня!F4:F10000,B11,Баня!C4:C10000,T15)+SUMIFS(Адм!O4:O9999,Адм!F4:F9999,B11,Адм!C4:C9999,T15)+SUMIFS(С.Х!O4:O10000,С.Х!F4:F10000,B11,С.Х!C4:C10000,T15)+SUMIFS(новостр!N4:N10000,новостр!F4:F10000,B11,новостр!C4:C10000,T15)+SUMIFS(авт!K4:K10004,авт!F4:F10004,B11,авт!C4:C10004,T15)+SUMIFS(ЖС!S4:S10008,ЖС!F4:F10008,B11,ЖС!C4:C10008,T15)+SUMIFS(Лес!L5:L9992,Лес!F5:F9992,B11,Лес!C5:C9992,T15)+SUMIFS('степь '!K5:K9998,'степь '!F5:F9998,B11,'степь '!C5:C9998,T15)+SUMIFS(Пр.откр.тер!N4:N9978,Пр.откр.тер!F4:F9978,B11,Пр.откр.тер!C4:C9978,T15)</f>
        <v>0</v>
      </c>
      <c r="O11" s="271">
        <f>SUMIFS(Гиб.!O5:O9995,Гиб.!E5:E9995,B11,Гиб.!B5:B9995,T9)+SUMIFS(Гиб.!O5:O9995,Гиб.!E5:E9995,B11,Гиб.!B5:B9995,T10)+SUMIFS(Гиб.!O5:O9995,Гиб.!E5:E9995,B11,Гиб.!B5:B9995,T11)+SUMIFS(Гиб.!O5:O9995,Гиб.!E5:E9995,B11,Гиб.!B5:B9995,T12)+SUMIFS(Гиб.!O5:O9995,Гиб.!E5:E9995,B11,Гиб.!B5:B9995,T13)+SUMIFS(Гиб.!O5:O9995,Гиб.!E5:E9995,B11,Гиб.!B5:B9995,T14)+SUMIFS(Гиб.!O5:O9995,Гиб.!E5:E9995,B11,Гиб.!B5:B9995,T15)</f>
        <v>0</v>
      </c>
      <c r="P11" s="272">
        <f>SUMIFS(Тр.!M5:M9997,Тр.!E5:E9997,B11,Тр.!B5:B9997,T9)+SUMIFS(Тр.!M5:M9997,Тр.!E5:E9997,B11,Тр.!B5:B9997,T10)+SUMIFS(Тр.!M5:M9997,Тр.!E5:E9997,B11,Тр.!B5:B9997,T11)+SUMIFS(Тр.!M5:M9997,Тр.!E5:E9997,B11,Тр.!B5:B9997,T12)+SUMIFS(Тр.!M5:M9997,Тр.!E5:E9997,B11,Тр.!B5:B9997,T13)+SUMIFS(Тр.!M5:M9997,Тр.!E5:E9997,B11,Тр.!B5:B9997,T14)+SUMIFS(Тр.!M5:M9997,Тр.!E5:E9997,B11,Тр.!B5:B9997,T15)</f>
        <v>0</v>
      </c>
      <c r="Q11" s="293">
        <f>SUMIFS(произв!P4:P9997,произв!F4:F9997,B11,произв!C4:C9997,T9)+SUMIFS(торг!P4:P9999,торг!F4:F9999,B11,торг!C4:C9999,T9)+SUMIFS(склад!P4:P10000,склад!F4:F10000,B11,склад!C4:C10000,T9)+SUMIFS('обр '!P4:P10000,'обр '!F4:F10000,B11,'обр '!C4:C10000,T9)+SUMIFS(детс!P4:P10000,детс!F4:F10000,B11,детс!C4:C10000,T9)+SUMIFS(культ!P4:P10000,культ!F4:F10000,B11,культ!C4:C10000,T9)+SUMIFS(спорт!P4:P10000,спорт!F4:F10000,B11,спорт!C4:C10000,T9)+SUMIFS(лечеб!P4:P10000,лечеб!F4:F10000,B11,лечеб!C4:C10000,T9)+SUMIFS(Баня!P4:P10000,Баня!F4:F10000,B11,Баня!C4:C10000,T9)+SUMIFS(Адм!P4:P9999,Адм!F4:F9999,B11,Адм!C4:C9999,T9)+SUMIFS(С.Х!P4:P10000,С.Х!F4:F10000,B11,С.Х!C4:C10000,T9)+SUMIFS(новостр!O4:O10000,новостр!F4:F10000,B11,новостр!C4:C10000,T9)+SUMIFS(авт!S4:S10004,авт!F4:F10004,B11,авт!C4:C10004,T9)+SUMIFS(ЖС!T4:T10008,ЖС!F4:F10008,B11,ЖС!C4:C10008,T9)+SUMIFS(Лес!M5:M9992,Лес!F5:F9992,B11,Лес!C5:C9992,T9)+SUMIFS('степь '!L5:L9998,'степь '!F5:F9998,B11,'степь '!C5:C9998,T9)+SUMIFS(Пр.откр.тер!O4:O9978,Пр.откр.тер!F4:F9978,B11,Пр.откр.тер!C4:C9978,T9)+SUMIFS(произв!P4:P9997,произв!F4:F9997,B11,произв!C4:C9997,T10)+SUMIFS(торг!P4:P9999,торг!F4:F9999,B11,торг!C4:C9999,T10)+SUMIFS(склад!P4:P10000,склад!F4:F10000,B11,склад!C4:C10000,T10)+SUMIFS('обр '!P4:P10000,'обр '!F4:F10000,B11,'обр '!C4:C10000,T10)+SUMIFS(детс!P4:P10000,детс!F4:F10000,B11,детс!C4:C10000,T10)+SUMIFS(культ!P4:P10000,культ!F4:F10000,B11,культ!C4:C10000,T10)+SUMIFS(спорт!P4:P10000,спорт!F4:F10000,B11,спорт!C4:C10000,T10)+SUMIFS(лечеб!P4:P10000,лечеб!F4:F10000,B11,лечеб!C4:C10000,T10)+SUMIFS(Баня!P4:P10000,Баня!F4:F10000,B11,Баня!C4:C10000,T10)+SUMIFS(Адм!P4:P9999,Адм!F4:F9999,B11,Адм!C4:C9999,T10)+SUMIFS(С.Х!P4:P10000,С.Х!F4:F10000,B11,С.Х!C4:C10000,T10)+SUMIFS(новостр!O4:O10000,новостр!F4:F10000,B11,новостр!C4:C10000,T10)+SUMIFS(авт!S4:S10004,авт!F4:F10004,B11,авт!C4:C10004,T10)+SUMIFS(ЖС!T4:T10008,ЖС!F4:F10008,B11,ЖС!C4:C10008,T10)+SUMIFS(Лес!M5:M9992,Лес!F5:F9992,B11,Лес!C5:C9992,T10)+SUMIFS('степь '!L5:L9998,'степь '!F5:F9998,B11,'степь '!C5:C9998,T10)+SUMIFS(Пр.откр.тер!O4:O9978,Пр.откр.тер!F4:F9978,B11,Пр.откр.тер!C4:C9978,T10)+SUMIFS(произв!P4:P9997,произв!F4:F9997,B11,произв!C4:C9997,T11)+SUMIFS(торг!P4:P9999,торг!F4:F9999,B11,торг!C4:C9999,T11)+SUMIFS(склад!P4:P10000,склад!F4:F10000,B11,склад!C4:C10000,T11)+SUMIFS('обр '!P4:P10000,'обр '!F4:F10000,B11,'обр '!C4:C10000,T11)+SUMIFS(детс!P4:P10000,детс!F4:F10000,B11,детс!C4:C10000,T11)+SUMIFS(культ!P4:P10000,культ!F4:F10000,B11,культ!C4:C10000,T11)+SUMIFS(спорт!P4:P10000,спорт!F4:F10000,B11,спорт!C4:C10000,T11)+SUMIFS(лечеб!P4:P10000,лечеб!F4:F10000,B11,лечеб!C4:C10000,T11)+SUMIFS(Баня!P4:P10000,Баня!F4:F10000,B11,Баня!C4:C10000,T11)+SUMIFS(Адм!P4:P9999,Адм!F4:F9999,B11,Адм!C4:C9999,T11)+SUMIFS(С.Х!P4:P10000,С.Х!F4:F10000,B11,С.Х!C4:C10000,T11)+SUMIFS(новостр!O4:O10000,новостр!F4:F10000,B11,новостр!C4:C10000,T11)+SUMIFS(авт!S4:S10004,авт!F4:F10004,B11,авт!C4:C10004,T11)+SUMIFS(ЖС!T4:T10008,ЖС!F4:F10008,B11,ЖС!C4:C10008,T11)+SUMIFS(Лес!M5:M9992,Лес!F5:F9992,B11,Лес!C5:C9992,T11)+SUMIFS('степь '!L5:L9998,'степь '!F5:F9998,B11,'степь '!C5:C9998,T11)+SUMIFS(Пр.откр.тер!O4:O9978,Пр.откр.тер!F4:F9978,B11,Пр.откр.тер!C4:C9978,T11)+SUMIFS(произв!P4:P9997,произв!F4:F9997,B11,произв!C4:C9997,T12)+SUMIFS(торг!P4:P9999,торг!F4:F9999,B11,торг!C4:C9999,T12)+SUMIFS(склад!P4:P10000,склад!F4:F10000,B11,склад!C4:C10000,T12)+SUMIFS('обр '!P4:P10000,'обр '!F4:F10000,B11,'обр '!C4:C10000,T12)+SUMIFS(детс!P4:P10000,детс!F4:F10000,B11,детс!C4:C10000,T12)+SUMIFS(культ!P4:P10000,культ!F4:F10000,B11,культ!C4:C10000,T12)+SUMIFS(спорт!P4:P10000,спорт!F4:F10000,B11,спорт!C4:C10000,T12)+SUMIFS(лечеб!P4:P10000,лечеб!F4:F10000,B11,лечеб!C4:C10000,T12)+SUMIFS(Баня!P4:P10000,Баня!F4:F10000,B11,Баня!C4:C10000,T12)+SUMIFS(Адм!P4:P9999,Адм!F4:F9999,B11,Адм!C4:C9999,T12)+SUMIFS(С.Х!P4:P10000,С.Х!F4:F10000,B11,С.Х!C4:C10000,T12)+SUMIFS(новостр!O4:O10000,новостр!F4:F10000,B11,новостр!C4:C10000,T12)+SUMIFS(авт!S4:S10004,авт!F4:F10004,B11,авт!C4:C10004,T12)+SUMIFS(ЖС!T4:T10008,ЖС!F4:F10008,B11,ЖС!C4:C10008,T12)+SUMIFS(Лес!M5:M9992,Лес!F5:F9992,B11,Лес!C5:C9992,T12)+SUMIFS('степь '!L5:L9998,'степь '!F5:F9998,B11,'степь '!C5:C9998,T12)+SUMIFS(Пр.откр.тер!O4:O9978,Пр.откр.тер!F4:F9978,B11,Пр.откр.тер!C4:C9978,T12)+SUMIFS(произв!P4:P9997,произв!F4:F9997,B11,произв!C4:C9997,T13)+SUMIFS(торг!P4:P9999,торг!F4:F9999,B11,торг!C4:C9999,T13)+SUMIFS(склад!P4:P10000,склад!F4:F10000,B11,склад!C4:C10000,T13)+SUMIFS('обр '!P4:P10000,'обр '!F4:F10000,B11,'обр '!C4:C10000,T13)+SUMIFS(детс!P4:P10000,детс!F4:F10000,B11,детс!C4:C10000,T13)+SUMIFS(культ!P4:P10000,культ!F4:F10000,B11,культ!C4:C10000,T13)+SUMIFS(спорт!P4:P10000,спорт!F4:F10000,B11,спорт!C4:C10000,T13)+SUMIFS(лечеб!P4:P10000,лечеб!F4:F10000,B11,лечеб!C4:C10000,T13)+SUMIFS(Баня!P4:P10000,Баня!F4:F10000,B11,Баня!C4:C10000,T13)+SUMIFS(Адм!P4:P9999,Адм!F4:F9999,B11,Адм!C4:C9999,T13)+SUMIFS(С.Х!P4:P10000,С.Х!F4:F10000,B11,С.Х!C4:C10000,T13)+SUMIFS(новостр!O4:O10000,новостр!F4:F10000,B11,новостр!C4:C10000,T13)+SUMIFS(авт!S4:S10004,авт!F4:F10004,B11,авт!C4:C10004,T13)+SUMIFS(ЖС!T4:T10008,ЖС!F4:F10008,B11,ЖС!C4:C10008,T13)+SUMIFS(Лес!M5:M9992,Лес!F5:F9992,B11,Лес!C5:C9992,T13)+SUMIFS('степь '!L5:L9998,'степь '!F5:F9998,B11,'степь '!C5:C9998,T13)+SUMIFS(Пр.откр.тер!O4:O9978,Пр.откр.тер!F4:F9978,B11,Пр.откр.тер!C4:C9978,T13)+SUMIFS(произв!P4:P9997,произв!F4:F9997,B11,произв!C4:C9997,T14)+SUMIFS(торг!P4:P9999,торг!F4:F9999,B11,торг!C4:C9999,T14)+SUMIFS(склад!P4:P10000,склад!F4:F10000,B11,склад!C4:C10000,T14)+SUMIFS('обр '!P4:P10000,'обр '!F4:F10000,B11,'обр '!C4:C10000,T14)+SUMIFS(детс!P4:P10000,детс!F4:F10000,B11,детс!C4:C10000,T14)+SUMIFS(культ!P4:P10000,культ!F4:F10000,B11,культ!C4:C10000,T14)+SUMIFS(спорт!P4:P10000,спорт!F4:F10000,B11,спорт!C4:C10000,T14)+SUMIFS(лечеб!P4:P10000,лечеб!F4:F10000,B11,лечеб!C4:C10000,T14)+SUMIFS(Баня!P4:P10000,Баня!F4:F10000,B11,Баня!C4:C10000,T14)+SUMIFS(Адм!P4:P9999,Адм!F4:F9999,B11,Адм!C4:C9999,T14)+SUMIFS(С.Х!P4:P10000,С.Х!F4:F10000,B11,С.Х!C4:C10000,T14)+SUMIFS(новостр!O4:O10000,новостр!F4:F10000,B11,новостр!C4:C10000,T14)+SUMIFS(авт!S4:S10004,авт!F4:F10004,B11,авт!C4:C10004,T14)+SUMIFS(ЖС!T4:T10008,ЖС!F4:F10008,B11,ЖС!C4:C10008,T14)+SUMIFS(Лес!M5:M9992,Лес!F5:F9992,B11,Лес!C5:C9992,T14)+SUMIFS('степь '!L5:L9998,'степь '!F5:F9998,B11,'степь '!C5:C9998,T14)+SUMIFS(Пр.откр.тер!O4:O9978,Пр.откр.тер!F4:F9978,B11,Пр.откр.тер!C4:C9978,T14)+SUMIFS(произв!P4:P9997,произв!F4:F9997,B11,произв!C4:C9997,T15)+SUMIFS(торг!P4:P9999,торг!F4:F9999,B11,торг!C4:C9999,T15)+SUMIFS(склад!P4:P10000,склад!F4:F10000,B11,склад!C4:C10000,T15)+SUMIFS('обр '!P4:P10000,'обр '!F4:F10000,B11,'обр '!C4:C10000,T15)+SUMIFS(детс!P4:P10000,детс!F4:F10000,B11,детс!C4:C10000,T15)+SUMIFS(культ!P4:P10000,культ!F4:F10000,B11,культ!C4:C10000,T15)+SUMIFS(спорт!P4:P10000,спорт!F4:F10000,B11,спорт!C4:C10000,T15)+SUMIFS(лечеб!P4:P10000,лечеб!F4:F10000,B11,лечеб!C4:C10000,T15)+SUMIFS(Баня!P4:P10000,Баня!F4:F10000,B11,Баня!C4:C10000,T15)+SUMIFS(Адм!P4:P9999,Адм!F4:F9999,B11,Адм!C4:C9999,T15)+SUMIFS(С.Х!P4:P10000,С.Х!F4:F10000,B11,С.Х!C4:C10000,T15)+SUMIFS(новостр!O4:O10000,новостр!F4:F10000,B11,новостр!C4:C10000,T15)+SUMIFS(авт!S4:S10004,авт!F4:F10004,B11,авт!C4:C10004,T15)+SUMIFS(ЖС!T4:T10008,ЖС!F4:F10008,B11,ЖС!C4:C10008,T15)+SUMIFS(Лес!M5:M9992,Лес!F5:F9992,B11,Лес!C5:C9992,T15)+SUMIFS('степь '!L5:L9998,'степь '!F5:F9998,B11,'степь '!C5:C9998,T15)+SUMIFS(Пр.откр.тер!O4:O9978,Пр.откр.тер!F4:F9978,B11,Пр.откр.тер!C4:C9978,T15)</f>
        <v>0</v>
      </c>
      <c r="R11" s="293">
        <f>SUMIFS(произв!R4:R9997,произв!F4:F9997,B11,произв!C4:C9997,T9)+SUMIFS(торг!R4:R9999,торг!F4:F9999,B11,торг!C4:C9999,T9)+SUMIFS(склад!R4:R10000,склад!F4:F10000,B11,склад!C4:C10000,T9)+SUMIFS('обр '!R4:R10000,'обр '!F4:F10000,B11,'обр '!C4:C10000,T9)+SUMIFS(детс!R4:R10000,детс!F4:F10000,B11,детс!C4:C10000,T9)+SUMIFS(культ!R4:R10000,культ!F4:F10000,B11,культ!C4:C10000,T9)+SUMIFS(спорт!R4:R10000,спорт!F4:F10000,B11,спорт!C4:C10000,T9)+SUMIFS(лечеб!R4:R10000,лечеб!F4:F10000,B11,лечеб!C4:C10000,T9)+SUMIFS(Баня!R4:R10000,Баня!F4:F10000,B11,Баня!C4:C10000,T9)+SUMIFS(Адм!R4:R9999,Адм!F4:F9999,B11,Адм!C4:C9999,T9)+SUMIFS(С.Х!R4:R10000,С.Х!F4:F10000,B11,С.Х!C4:C10000,T9)+SUMIFS(новостр!Q4:Q10000,новостр!F4:F10000,B11,новостр!C4:C10000,T9)+SUMIFS(авт!U4:U10004,авт!F4:F10004,B11,авт!C4:C10004,T9)+SUMIFS(ЖС!W4:W10008,ЖС!F4:F10008,B11,ЖС!C4:C10008,T9)+SUMIFS(Лес!O5:O9992,Лес!F5:F9992,B11,Лес!C5:C9992,T9)+SUMIFS('степь '!N5:N9998,'степь '!F5:F9998,B11,'степь '!C5:C9998,T9)+SUMIFS(Пр.откр.тер!Q4:Q9978,Пр.откр.тер!F4:F9978,B11,Пр.откр.тер!C4:C9978,T9)+SUMIFS(произв!R4:R9997,произв!F4:F9997,B11,произв!C4:C9997,T10)+SUMIFS(торг!R4:R9999,торг!F4:F9999,B11,торг!C4:C9999,T10)+SUMIFS(склад!R4:R10000,склад!F4:F10000,B11,склад!C4:C10000,T10)+SUMIFS('обр '!R4:R10000,'обр '!F4:F10000,B11,'обр '!C4:C10000,T10)+SUMIFS(детс!R4:R10000,детс!F4:F10000,B11,детс!C4:C10000,T10)+SUMIFS(культ!R4:R10000,культ!F4:F10000,B11,культ!C4:C10000,T10)+SUMIFS(спорт!R4:R10000,спорт!F4:F10000,B11,спорт!C4:C10000,T10)+SUMIFS(лечеб!R4:R10000,лечеб!F4:F10000,B11,лечеб!C4:C10000,T10)+SUMIFS(Баня!R4:R10000,Баня!F4:F10000,B11,Баня!C4:C10000,T10)+SUMIFS(Адм!R4:R9999,Адм!F4:F9999,B11,Адм!C4:C9999,T10)+SUMIFS(С.Х!R4:R10000,С.Х!F4:F10000,B11,С.Х!C4:C10000,T10)+SUMIFS(новостр!Q4:Q10000,новостр!F4:F10000,B11,новостр!C4:C10000,T10)+SUMIFS(авт!U4:U10004,авт!F4:F10004,B11,авт!C4:C10004,T10)+SUMIFS(ЖС!W4:W10008,ЖС!F4:F10008,B11,ЖС!C4:C10008,T10)+SUMIFS(Лес!O5:O9992,Лес!F5:F9992,B11,Лес!C5:C9992,T10)+SUMIFS('степь '!N5:N9998,'степь '!F5:F9998,B11,'степь '!C5:C9998,T10)+SUMIFS(Пр.откр.тер!Q4:Q9978,Пр.откр.тер!F4:F9978,B11,Пр.откр.тер!C4:C9978,T10)+SUMIFS(произв!R4:R9997,произв!F4:F9997,B11,произв!C4:C9997,T11)+SUMIFS(торг!R4:R9999,торг!F4:F9999,B11,торг!C4:C9999,T11)+SUMIFS(склад!R4:R10000,склад!F4:F10000,B11,склад!C4:C10000,T11)+SUMIFS('обр '!R4:R10000,'обр '!F4:F10000,B11,'обр '!C4:C10000,T11)+SUMIFS(детс!R4:R10000,детс!F4:F10000,B11,детс!C4:C10000,T11)+SUMIFS(культ!R4:R10000,культ!F4:F10000,B11,культ!C4:C10000,T11)+SUMIFS(спорт!R4:R10000,спорт!F4:F10000,B11,спорт!C4:C10000,T11)+SUMIFS(лечеб!R4:R10000,лечеб!F4:F10000,B11,лечеб!C4:C10000,T11)+SUMIFS(Баня!R4:R10000,Баня!F4:F10000,B11,Баня!C4:C10000,T11)+SUMIFS(Адм!R4:R9999,Адм!F4:F9999,B11,Адм!C4:C9999,T11)+SUMIFS(С.Х!R4:R10000,С.Х!F4:F10000,B11,С.Х!C4:C10000,T11)+SUMIFS(новостр!Q4:Q10000,новостр!F4:F10000,B11,новостр!C4:C10000,T11)+SUMIFS(авт!U4:U10004,авт!F4:F10004,B11,авт!C4:C10004,T11)+SUMIFS(ЖС!W4:W10008,ЖС!F4:F10008,B11,ЖС!C4:C10008,T11)+SUMIFS(Лес!O5:O9992,Лес!F5:F9992,B11,Лес!C5:C9992,T11)+SUMIFS('степь '!N5:N9998,'степь '!F5:F9998,B11,'степь '!C5:C9998,T11)+SUMIFS(Пр.откр.тер!Q4:Q9978,Пр.откр.тер!F4:F9978,B11,Пр.откр.тер!C4:C9978,T11)+SUMIFS(произв!R4:R9997,произв!F4:F9997,B11,произв!C4:C9997,T12)+SUMIFS(торг!R4:R9999,торг!F4:F9999,B11,торг!C4:C9999,T12)+SUMIFS(склад!R4:R10000,склад!F4:F10000,B11,склад!C4:C10000,T12)+SUMIFS('обр '!R4:R10000,'обр '!F4:F10000,B11,'обр '!C4:C10000,T12)+SUMIFS(детс!R4:R10000,детс!F4:F10000,B11,детс!C4:C10000,T12)+SUMIFS(культ!R4:R10000,культ!F4:F10000,B11,культ!C4:C10000,T12)+SUMIFS(спорт!R4:R10000,спорт!F4:F10000,B11,спорт!C4:C10000,T12)+SUMIFS(лечеб!R4:R10000,лечеб!F4:F10000,B11,лечеб!C4:C10000,T12)+SUMIFS(Баня!R4:R10000,Баня!F4:F10000,B11,Баня!C4:C10000,T12)+SUMIFS(Адм!R4:R9999,Адм!F4:F9999,B11,Адм!C4:C9999,T12)+SUMIFS(С.Х!R4:R10000,С.Х!F4:F10000,B11,С.Х!C4:C10000,T12)+SUMIFS(новостр!Q4:Q10000,новостр!F4:F10000,B11,новостр!C4:C10000,T12)+SUMIFS(авт!U4:U10004,авт!F4:F10004,B11,авт!C4:C10004,T12)+SUMIFS(ЖС!W4:W10008,ЖС!F4:F10008,B11,ЖС!C4:C10008,T12)+SUMIFS(Лес!O5:O9992,Лес!F5:F9992,B11,Лес!C5:C9992,T12)+SUMIFS('степь '!N5:N9998,'степь '!F5:F9998,B11,'степь '!C5:C9998,T12)+SUMIFS(Пр.откр.тер!Q4:Q9978,Пр.откр.тер!F4:F9978,B11,Пр.откр.тер!C4:C9978,T12)+SUMIFS(произв!R4:R9997,произв!F4:F9997,B11,произв!C4:C9997,T13)+SUMIFS(торг!R4:R9999,торг!F4:F9999,B11,торг!C4:C9999,T13)+SUMIFS(склад!R4:R10000,склад!F4:F10000,B11,склад!C4:C10000,T13)+SUMIFS('обр '!R4:R10000,'обр '!F4:F10000,B11,'обр '!C4:C10000,T13)+SUMIFS(детс!R4:R10000,детс!F4:F10000,B11,детс!C4:C10000,T13)+SUMIFS(культ!R4:R10000,культ!F4:F10000,B11,культ!C4:C10000,T13)+SUMIFS(спорт!R4:R10000,спорт!F4:F10000,B11,спорт!C4:C10000,T13)+SUMIFS(лечеб!R4:R10000,лечеб!F4:F10000,B11,лечеб!C4:C10000,T13)+SUMIFS(Баня!R4:R10000,Баня!F4:F10000,B11,Баня!C4:C10000,T13)+SUMIFS(Адм!R4:R9999,Адм!F4:F9999,B11,Адм!C4:C9999,T13)+SUMIFS(С.Х!R4:R10000,С.Х!F4:F10000,B11,С.Х!C4:C10000,T13)+SUMIFS(новостр!Q4:Q10000,новостр!F4:F10000,B11,новостр!C4:C10000,T13)+SUMIFS(авт!U4:U10004,авт!F4:F10004,B11,авт!C4:C10004,T13)+SUMIFS(ЖС!W4:W10008,ЖС!F4:F10008,B11,ЖС!C4:C10008,T13)+SUMIFS(Лес!O5:O9992,Лес!F5:F9992,B11,Лес!C5:C9992,T13)+SUMIFS('степь '!N5:N9998,'степь '!F5:F9998,B11,'степь '!C5:C9998,T13)+SUMIFS(Пр.откр.тер!Q4:Q9978,Пр.откр.тер!F4:F9978,B11,Пр.откр.тер!C4:C9978,T13)+SUMIFS(произв!R4:R9997,произв!F4:F9997,B11,произв!C4:C9997,T14)+SUMIFS(торг!R4:R9999,торг!F4:F9999,B11,торг!C4:C9999,T14)+SUMIFS(склад!R4:R10000,склад!F4:F10000,B11,склад!C4:C10000,T14)+SUMIFS('обр '!R4:R10000,'обр '!F4:F10000,B11,'обр '!C4:C10000,T14)+SUMIFS(детс!R4:R10000,детс!F4:F10000,B11,детс!C4:C10000,T14)+SUMIFS(культ!R4:R10000,культ!F4:F10000,B11,культ!C4:C10000,T14)+SUMIFS(спорт!R4:R10000,спорт!F4:F10000,B11,спорт!C4:C10000,T14)+SUMIFS(лечеб!R4:R10000,лечеб!F4:F10000,B11,лечеб!C4:C10000,T14)+SUMIFS(Баня!R4:R10000,Баня!F4:F10000,B11,Баня!C4:C10000,T14)+SUMIFS(Адм!R4:R9999,Адм!F4:F9999,B11,Адм!C4:C9999,T14)+SUMIFS(С.Х!R4:R10000,С.Х!F4:F10000,B11,С.Х!C4:C10000,T14)+SUMIFS(новостр!Q4:Q10000,новостр!F4:F10000,B11,новостр!C4:C10000,T14)+SUMIFS(авт!U4:U10004,авт!F4:F10004,B11,авт!C4:C10004,T14)+SUMIFS(ЖС!W4:W10008,ЖС!F4:F10008,B11,ЖС!C4:C10008,T14)+SUMIFS(Лес!O5:O9992,Лес!F5:F9992,B11,Лес!C5:C9992,T14)+SUMIFS('степь '!N5:N9998,'степь '!F5:F9998,B11,'степь '!C5:C9998,T14)+SUMIFS(Пр.откр.тер!Q4:Q9978,Пр.откр.тер!F4:F9978,B11,Пр.откр.тер!C4:C9978,T14)+SUMIFS(произв!R4:R9997,произв!F4:F9997,B11,произв!C4:C9997,T15)+SUMIFS(торг!R4:R9999,торг!F4:F9999,B11,торг!C4:C9999,T15)+SUMIFS(склад!R4:R10000,склад!F4:F10000,B11,склад!C4:C10000,T15)+SUMIFS('обр '!R4:R10000,'обр '!F4:F10000,B11,'обр '!C4:C10000,T15)+SUMIFS(детс!R4:R10000,детс!F4:F10000,B11,детс!C4:C10000,T15)+SUMIFS(культ!R4:R10000,культ!F4:F10000,B11,культ!C4:C10000,T15)+SUMIFS(спорт!R4:R10000,спорт!F4:F10000,B11,спорт!C4:C10000,T15)+SUMIFS(лечеб!R4:R10000,лечеб!F4:F10000,B11,лечеб!C4:C10000,T15)+SUMIFS(Баня!R4:R10000,Баня!F4:F10000,B11,Баня!C4:C10000,T15)+SUMIFS(Адм!R4:R9999,Адм!F4:F9999,B11,Адм!C4:C9999,T15)+SUMIFS(С.Х!R4:R10000,С.Х!F4:F10000,B11,С.Х!C4:C10000,T15)+SUMIFS(новостр!Q4:Q10000,новостр!F4:F10000,B11,новостр!C4:C10000,T15)+SUMIFS(авт!U4:U10004,авт!F4:F10004,B11,авт!C4:C10004,T15)+SUMIFS(ЖС!W4:W10008,ЖС!F4:F10008,B11,ЖС!C4:C10008,T15)+SUMIFS(Лес!O5:O9992,Лес!F5:F9992,B11,Лес!C5:C9992,T15)+SUMIFS('степь '!N5:N9998,'степь '!F5:F9998,B11,'степь '!C5:C9998,T15)+SUMIFS(Пр.откр.тер!Q4:Q9978,Пр.откр.тер!F4:F9978,B11,Пр.откр.тер!C4:C9978,T15)</f>
        <v>0</v>
      </c>
      <c r="S11" s="10" t="s">
        <v>859</v>
      </c>
      <c r="T11" s="2363">
        <v>42778</v>
      </c>
      <c r="U11" s="2364"/>
    </row>
    <row r="12" spans="1:21" s="10" customFormat="1" ht="16.5" customHeight="1" thickBot="1">
      <c r="A12" s="2358">
        <v>4</v>
      </c>
      <c r="B12" s="1748" t="s">
        <v>127</v>
      </c>
      <c r="C12" s="1291">
        <f>SUMIFS(произв!A4:A9997,произв!F4:F9997,B12,произв!C4:C9997,T9)+SUMIFS(торг!A4:A9999,торг!F4:F9999,B12,торг!C4:C9999,T9)+SUMIFS(склад!A4:A10000,склад!F4:F10000,B12,склад!C4:C10000,T9)+SUMIFS('обр '!A4:A10000,'обр '!F4:F10000,B12,'обр '!C4:C10000,T9)+SUMIFS(детс!A4:A10000,детс!F4:F10000,B12,детс!C4:C10000,T9)+SUMIFS(культ!A4:A10000,культ!F4:F10000,B12,культ!C4:C10000,T9)+SUMIFS(спорт!A4:A10000,спорт!F4:F10000,B12,спорт!C4:C10000,T9)+SUMIFS(лечеб!A4:A10000,лечеб!F4:F10000,B12,лечеб!C4:C10000,T9)+SUMIFS(Баня!A4:A10000,Баня!F4:F10000,B12,Баня!C4:C10000,T9)+SUMIFS(Адм!A4:A9999,Адм!F4:F9999,B12,Адм!C4:C9999,T9)+SUMIFS(С.Х!A4:A10000,С.Х!F4:F10000,B12,С.Х!C4:C10000,T9)+SUMIFS(новостр!A4:A10000,новостр!F4:F10000,B12,новостр!C4:C10000,T9)+SUMIFS(произв!A4:A9997,произв!F4:F9997,B12,произв!C4:C9997,T10)+SUMIFS(торг!A4:A9999,торг!F4:F9999,B12,торг!C4:C9999,T10)+SUMIFS(склад!A4:A10000,склад!F4:F10000,B12,склад!C4:C10000,T10)+SUMIFS('обр '!A4:A10000,'обр '!F4:F10000,B12,'обр '!C4:C10000,T10)+SUMIFS(детс!A4:A10000,детс!F4:F10000,B12,детс!C4:C10000,T10)+SUMIFS(культ!A4:A10000,культ!F4:F10000,B12,культ!C4:C10000,T10)+SUMIFS(спорт!A4:A10000,спорт!F4:F10000,B12,спорт!C4:C10000,T10)+SUMIFS(лечеб!A4:A10000,лечеб!F4:F10000,B12,лечеб!C4:C10000,T10)+SUMIFS(Баня!A4:A10000,Баня!F4:F10000,B12,Баня!C4:C10000,T10)+SUMIFS(Адм!A4:A9999,Адм!F4:F9999,B12,Адм!C4:C9999,T10)+SUMIFS(С.Х!A4:A10000,С.Х!F4:F10000,B12,С.Х!C4:C10000,T10)+SUMIFS(новостр!A4:A10000,новостр!F4:F10000,B12,новостр!C4:C10000,T10)+SUMIFS(произв!A4:A9997,произв!F4:F9997,B12,произв!C4:C9997,T11)+SUMIFS(торг!A4:A9999,торг!F4:F9999,B12,торг!C4:C9999,T11)+SUMIFS(склад!A4:A10000,склад!F4:F10000,B12,склад!C4:C10000,T11)+SUMIFS('обр '!A4:A10000,'обр '!F4:F10000,B12,'обр '!C4:C10000,T11)+SUMIFS(детс!A4:A10000,детс!F4:F10000,B12,детс!C4:C10000,T11)+SUMIFS(культ!A4:A10000,культ!F4:F10000,B12,культ!C4:C10000,T11)+SUMIFS(спорт!A4:A10000,спорт!F4:F10000,B12,спорт!C4:C10000,T11)+SUMIFS(лечеб!A4:A10000,лечеб!F4:F10000,B12,лечеб!C4:C10000,T11)+SUMIFS(Баня!A4:A10000,Баня!F4:F10000,B12,Баня!C4:C10000,T11)+SUMIFS(Адм!A4:A9999,Адм!F4:F9999,B12,Адм!C4:C9999,T11)+SUMIFS(С.Х!A4:A10000,С.Х!F4:F10000,B12,С.Х!C4:C10000,T11)+SUMIFS(новостр!A4:A10000,новостр!F4:F10000,B12,новостр!C4:C10000,T11)+SUMIFS(произв!A4:A9997,произв!F4:F9997,B12,произв!C4:C9997,T12)+SUMIFS(торг!A4:A9999,торг!F4:F9999,B12,торг!C4:C9999,T12)+SUMIFS(склад!A4:A10000,склад!F4:F10000,B12,склад!C4:C10000,T12)+SUMIFS('обр '!A4:A10000,'обр '!F4:F10000,B12,'обр '!C4:C10000,T12)+SUMIFS(детс!A4:A10000,детс!F4:F10000,B12,детс!C4:C10000,T12)+SUMIFS(культ!A4:A10000,культ!F4:F10000,B12,культ!C4:C10000,T12)+SUMIFS(спорт!A4:A10000,спорт!F4:F10000,B12,спорт!C4:C10000,T12)+SUMIFS(лечеб!A4:A10000,лечеб!F4:F10000,B12,лечеб!C4:C10000,T12)+SUMIFS(Баня!A4:A10000,Баня!F4:F10000,B12,Баня!C4:C10000,T12)+SUMIFS(Адм!A4:A9999,Адм!F4:F9999,B12,Адм!C4:C9999,T12)+SUMIFS(С.Х!A4:A10000,С.Х!F4:F10000,B12,С.Х!C4:C10000,T12)+SUMIFS(новостр!A4:A10000,новостр!F4:F10000,B12,новостр!C4:C10000,T12)+SUMIFS(произв!A4:A9997,произв!F4:F9997,B12,произв!C4:C9997,T13)+SUMIFS(торг!A4:A9999,торг!F4:F9999,B12,торг!C4:C9999,T13)+SUMIFS(склад!A4:A10000,склад!F4:F10000,B12,склад!C4:C10000,T13)+SUMIFS('обр '!A4:A10000,'обр '!F4:F10000,B12,'обр '!C4:C10000,T13)+SUMIFS(детс!A4:A10000,детс!F4:F10000,B12,детс!C4:C10000,T13)+SUMIFS(культ!A4:A10000,культ!F4:F10000,B12,культ!C4:C10000,T13)+SUMIFS(спорт!A4:A10000,спорт!F4:F10000,B12,спорт!C4:C10000,T13)+SUMIFS(лечеб!A4:A10000,лечеб!F4:F10000,B12,лечеб!C4:C10000,T13)+SUMIFS(Баня!A4:A10000,Баня!F4:F10000,B12,Баня!C4:C10000,T13)+SUMIFS(Адм!A4:A9999,Адм!F4:F9999,B12,Адм!C4:C9999,T13)+SUMIFS(С.Х!A4:A10000,С.Х!F4:F10000,B12,С.Х!C4:C10000,T13)+SUMIFS(новостр!A4:A10000,новостр!F4:F10000,B12,новостр!C4:C10000,T13)+SUMIFS(произв!A4:A9997,произв!F4:F9997,B12,произв!C4:C9997,T14)+SUMIFS(торг!A4:A9999,торг!F4:F9999,B12,торг!C4:C9999,T14)+SUMIFS(склад!A4:A10000,склад!F4:F10000,B12,склад!C4:C10000,T14)+SUMIFS('обр '!A4:A10000,'обр '!F4:F10000,B12,'обр '!C4:C10000,T14)+SUMIFS(детс!A4:A10000,детс!F4:F10000,B12,детс!C4:C10000,T14)+SUMIFS(культ!A4:A10000,культ!F4:F10000,B12,культ!C4:C10000,T14)+SUMIFS(спорт!A4:A10000,спорт!F4:F10000,B12,спорт!C4:C10000,T14)+SUMIFS(лечеб!A4:A10000,лечеб!F4:F10000,B12,лечеб!C4:C10000,T14)+SUMIFS(Баня!A4:A10000,Баня!F4:F10000,B12,Баня!C4:C10000,T14)+SUMIFS(Адм!A4:A9999,Адм!F4:F9999,B12,Адм!C4:C9999,T14)+SUMIFS(С.Х!A4:A10000,С.Х!F4:F10000,B12,С.Х!C4:C10000,T14)+SUMIFS(новостр!A4:A10000,новостр!F4:F10000,B12,новостр!C4:C10000,T14)+SUMIFS(произв!A4:A9997,произв!F4:F9997,B12,произв!C4:C9997,T15)+SUMIFS(торг!A4:A9999,торг!F4:F9999,B12,торг!C4:C9999,T15)+SUMIFS(склад!A4:A10000,склад!F4:F10000,B12,склад!C4:C10000,T15)+SUMIFS('обр '!A4:A10000,'обр '!F4:F10000,B12,'обр '!C4:C10000,T15)+SUMIFS(детс!A4:A10000,детс!F4:F10000,B12,детс!C4:C10000,T15)+SUMIFS(культ!A4:A10000,культ!F4:F10000,B12,культ!C4:C10000,T15)+SUMIFS(спорт!A4:A10000,спорт!F4:F10000,B12,спорт!C4:C10000,T15)+SUMIFS(лечеб!A4:A10000,лечеб!F4:F10000,B12,лечеб!C4:C10000,T15)+SUMIFS(Баня!A4:A10000,Баня!F4:F10000,B12,Баня!C4:C10000,T15)+SUMIFS(Адм!A4:A9999,Адм!F4:F9999,B12,Адм!C4:C9999,T15)+SUMIFS(С.Х!A4:A10000,С.Х!F4:F10000,B12,С.Х!C4:C10000,T15)+SUMIFS(новостр!A4:A10000,новостр!F4:F10000,B12,новостр!C4:C10000,T15)</f>
        <v>0</v>
      </c>
      <c r="D12" s="272">
        <f>SUMIFS(ЖС!A4:A10008,ЖС!F4:F10008,B12,ЖС!C4:C10008,T9)+SUMIFS(ЖС!A4:A10008,ЖС!F4:F10008,B12,ЖС!C4:C10008,T10)+SUMIFS(ЖС!A4:A10008,ЖС!F4:F10008,B12,ЖС!C4:C10008,T11)+SUMIFS(ЖС!A4:A10008,ЖС!F4:F10008,B12,ЖС!C4:C10008,T12)+SUMIFS(ЖС!A4:A10008,ЖС!F4:F10008,B12,ЖС!C4:C10008,T13)+SUMIFS(ЖС!A4:A10008,ЖС!F4:F10008,B12,ЖС!C4:C10008,T14)+SUMIFS(ЖС!A4:A10008,ЖС!F4:F10008,B12,ЖС!C4:C10008,T15)</f>
        <v>0</v>
      </c>
      <c r="E12" s="272">
        <f>SUMIFS(авт!A4:A10004,авт!F4:F10004,B12,авт!C4:C10004,T9)+SUMIFS(Пр.откр.тер!A4:A9978,Пр.откр.тер!F4:F9978,B12,Пр.откр.тер!C4:C9978,T9)+SUMIFS(авт!A4:A10004,авт!F4:F10004,B12,авт!C4:C10004,T10)+SUMIFS(Пр.откр.тер!A4:A9978,Пр.откр.тер!F4:F9978,B12,Пр.откр.тер!C4:C9978,T10)+SUMIFS(авт!A4:A10004,авт!F4:F10004,B12,авт!C4:C10004,T11)+SUMIFS(Пр.откр.тер!A4:A9978,Пр.откр.тер!F4:F9978,B12,Пр.откр.тер!C4:C9978,T11)+SUMIFS(авт!A4:A10004,авт!F4:F10004,B12,авт!C4:C10004,T12)+SUMIFS(Пр.откр.тер!A4:A9978,Пр.откр.тер!F4:F9978,B12,Пр.откр.тер!C4:C9978,T12)+SUMIFS(авт!A4:A10004,авт!F4:F10004,B12,авт!C4:C10004,T13)+SUMIFS(Пр.откр.тер!A4:A9978,Пр.откр.тер!F4:F9978,B12,Пр.откр.тер!C4:C9978,T13)+SUMIFS(авт!A4:A10004,авт!F4:F10004,B12,авт!C4:C10004,T14)+SUMIFS(Пр.откр.тер!A4:A9978,Пр.откр.тер!F4:F9978,B12,Пр.откр.тер!C4:C9978,T14)+SUMIFS(авт!A4:A10004,авт!F4:F10004,B12,авт!C4:C10004,T15)+SUMIFS(Пр.откр.тер!A4:A9978,Пр.откр.тер!F4:F9978,B12,Пр.откр.тер!C4:C9978,T15)</f>
        <v>0</v>
      </c>
      <c r="F12" s="272">
        <f>SUMIFS(угар!A5:A9997,угар!F5:F9997,B12,угар!C5:C9997,T9,угар!AK5:AK9997,"да")+SUMIFS(задым!A4:A10003,задым!E4:E10003,B12,задым!C4:C10003,T9)+SUMIFS(обр.огнем!A4:A10002,обр.огнем!E4:E10002,B12,обр.огнем!C4:C10002,T9)+SUMIFS(КЗ!A4:A10009,КЗ!E4:E10009,B12,КЗ!C4:C10009,T9)+SUMIFS('подгор.пищи '!A4:A10003,'подгор.пищи '!E4:E10003,B12,'подгор.пищи '!C4:C10003,T9)+SUMIFS(самосозж!A4:A10000,самосозж!E4:E10000,B12,самосозж!C4:C10000,T9)+SUMIFS(Трава!A5:A10000,Трава!E5:E10000,B12,Трава!C5:C10000,T9)+SUMIFS(мусор!A4:A10001,мусор!E4:E10001,B12,мусор!C4:C10001,T9)+SUMIFS(дтп.заг!A4:A10000,дтп.заг!E4:E10000,B12,дтп.заг!C4:C10000,T9)+SUMIFS(авиа!A4:A9999,авиа!E4:E9999,B12,авиа!C4:C9999,T9)+SUMIFS(самовозг!A4:A10000,самовозг!E4:E10000,B12,самовозг!C4:C10000,T9)+SUMIFS(вспыш!A4:A10002,вспыш!E4:E10002,B12,вспыш!C4:C10002,T9)+SUMIFS(угар!A5:A9997,угар!F5:F9997,B12,угар!C5:C9997,T10,угар!AK5:AK9997,"да")+SUMIFS(задым!A4:A10003,задым!E4:E10003,B12,задым!C4:C10003,T10)+SUMIFS(обр.огнем!A4:A10002,обр.огнем!E4:E10002,B12,обр.огнем!C4:C10002,T10)+SUMIFS(КЗ!A4:A10009,КЗ!E4:E10009,B12,КЗ!C4:C10009,T10)+SUMIFS('подгор.пищи '!A4:A10003,'подгор.пищи '!E4:E10003,B12,'подгор.пищи '!C4:C10003,T10)+SUMIFS(самосозж!A4:A10000,самосозж!E4:E10000,B12,самосозж!C4:C10000,T10)+SUMIFS(Трава!A5:A10000,Трава!E5:E10000,B12,Трава!C5:C10000,T10)+SUMIFS(мусор!A4:A10001,мусор!E4:E10001,B12,мусор!C4:C10001,T10)+SUMIFS(дтп.заг!A4:A10000,дтп.заг!E4:E10000,B12,дтп.заг!C4:C10000,T10)+SUMIFS(авиа!A4:A9999,авиа!E4:E9999,B12,авиа!C4:C9999,T10)+SUMIFS(самовозг!A4:A10000,самовозг!E4:E10000,B12,самовозг!C4:C10000,T10)+SUMIFS(вспыш!A4:A10002,вспыш!E4:E10002,B12,вспыш!C4:C10002,T10)+SUMIFS(угар!A5:A9997,угар!F5:F9997,B12,угар!C5:C9997,T11,угар!AK5:AK9997,"да")+SUMIFS(задым!A4:A10003,задым!E4:E10003,B12,задым!C4:C10003,T11)+SUMIFS(обр.огнем!A4:A10002,обр.огнем!E4:E10002,B12,обр.огнем!C4:C10002,T11)+SUMIFS(КЗ!A4:A10009,КЗ!E4:E10009,B12,КЗ!C4:C10009,T11)+SUMIFS('подгор.пищи '!A4:A10003,'подгор.пищи '!E4:E10003,B12,'подгор.пищи '!C4:C10003,T11)+SUMIFS(самосозж!A4:A10000,самосозж!E4:E10000,B12,самосозж!C4:C10000,T11)+SUMIFS(Трава!A5:A10000,Трава!E5:E10000,B12,Трава!C5:C10000,T11)+SUMIFS(мусор!A4:A10001,мусор!E4:E10001,B12,мусор!C4:C10001,T11)+SUMIFS(дтп.заг!A4:A10000,дтп.заг!E4:E10000,B12,дтп.заг!C4:C10000,T11)+SUMIFS(авиа!A4:A9999,авиа!E4:E9999,B12,авиа!C4:C9999,T11)+SUMIFS(самовозг!A4:A10000,самовозг!E4:E10000,B12,самовозг!C4:C10000,T11)+SUMIFS(вспыш!A4:A10002,вспыш!E4:E10002,B12,вспыш!C4:C10002,T11)+SUMIFS(угар!A5:A9997,угар!F5:F9997,B12,угар!C5:C9997,T12,угар!AK5:AK9997,"да")+SUMIFS(задым!A4:A10003,задым!E4:E10003,B12,задым!C4:C10003,T12)+SUMIFS(обр.огнем!A4:A10002,обр.огнем!E4:E10002,B12,обр.огнем!C4:C10002,T12)+SUMIFS(КЗ!A4:A10009,КЗ!E4:E10009,B12,КЗ!C4:C10009,T12)+SUMIFS('подгор.пищи '!A4:A10003,'подгор.пищи '!E4:E10003,B12,'подгор.пищи '!C4:C10003,T12)+SUMIFS(самосозж!A4:A10000,самосозж!E4:E10000,B12,самосозж!C4:C10000,T12)+SUMIFS(Трава!A5:A10000,Трава!E5:E10000,B12,Трава!C5:C10000,T12)+SUMIFS(мусор!A4:A10001,мусор!E4:E10001,B12,мусор!C4:C10001,T12)+SUMIFS(дтп.заг!A4:A10000,дтп.заг!E4:E10000,B12,дтп.заг!C4:C10000,T12)+SUMIFS(авиа!A4:A9999,авиа!E4:E9999,B12,авиа!C4:C9999,T12)+SUMIFS(самовозг!A4:A10000,самовозг!E4:E10000,B12,самовозг!C4:C10000,T12)+SUMIFS(вспыш!A4:A10002,вспыш!E4:E10002,B12,вспыш!C4:C10002,T12)+SUMIFS(угар!A5:A9997,угар!F5:F9997,B12,угар!C5:C9997,T13,угар!AK5:AK9997,"да")+SUMIFS(задым!A4:A10003,задым!E4:E10003,B12,задым!C4:C10003,T13)+SUMIFS(обр.огнем!A4:A10002,обр.огнем!E4:E10002,B12,обр.огнем!C4:C10002,T13)+SUMIFS(КЗ!A4:A10009,КЗ!E4:E10009,B12,КЗ!C4:C10009,T13)+SUMIFS('подгор.пищи '!A4:A10003,'подгор.пищи '!E4:E10003,B12,'подгор.пищи '!C4:C10003,T13)+SUMIFS(самосозж!A4:A10000,самосозж!E4:E10000,B12,самосозж!C4:C10000,T13)+SUMIFS(Трава!A5:A10000,Трава!E5:E10000,B12,Трава!C5:C10000,T13)+SUMIFS(мусор!A4:A10001,мусор!E4:E10001,B12,мусор!C4:C10001,T13)+SUMIFS(дтп.заг!A4:A10000,дтп.заг!E4:E10000,B12,дтп.заг!C4:C10000,T13)+SUMIFS(авиа!A4:A9999,авиа!E4:E9999,B12,авиа!C4:C9999,T13)+SUMIFS(самовозг!A4:A10000,самовозг!E4:E10000,B12,самовозг!C4:C10000,T13)+SUMIFS(вспыш!A4:A10002,вспыш!E4:E10002,B12,вспыш!C4:C10002,T13)+SUMIFS(угар!A5:A9997,угар!F5:F9997,B12,угар!C5:C9997,T14,угар!AK5:AK9997,"да")+SUMIFS(задым!A4:A10003,задым!E4:E10003,B12,задым!C4:C10003,T14)+SUMIFS(обр.огнем!A4:A10002,обр.огнем!E4:E10002,B12,обр.огнем!C4:C10002,T14)+SUMIFS(КЗ!A4:A10009,КЗ!E4:E10009,B12,КЗ!C4:C10009,T14)+SUMIFS('подгор.пищи '!A4:A10003,'подгор.пищи '!E4:E10003,B12,'подгор.пищи '!C4:C10003,T14)+SUMIFS(самосозж!A4:A10000,самосозж!E4:E10000,B12,самосозж!C4:C10000,T14)+SUMIFS(Трава!A5:A10000,Трава!E5:E10000,B12,Трава!C5:C10000,T14)+SUMIFS(мусор!A4:A10001,мусор!E4:E10001,B12,мусор!C4:C10001,T14)+SUMIFS(дтп.заг!A4:A10000,дтп.заг!E4:E10000,B12,дтп.заг!C4:C10000,T14)+SUMIFS(авиа!A4:A9999,авиа!E4:E9999,B12,авиа!C4:C9999,T14)+SUMIFS(самовозг!A4:A10000,самовозг!E4:E10000,B12,самовозг!C4:C10000,T14)+SUMIFS(вспыш!A4:A10002,вспыш!E4:E10002,B12,вспыш!C4:C10002,T14)+SUMIFS(угар!A5:A9997,угар!F5:F9997,B12,угар!C5:C9997,T15,угар!AK5:AK9997,"да")+SUMIFS(задым!A4:A10003,задым!E4:E10003,B12,задым!C4:C10003,T15)+SUMIFS(обр.огнем!A4:A10002,обр.огнем!E4:E10002,B12,обр.огнем!C4:C10002,T15)+SUMIFS(КЗ!A4:A10009,КЗ!E4:E10009,B12,КЗ!C4:C10009,T15)+SUMIFS('подгор.пищи '!A4:A10003,'подгор.пищи '!E4:E10003,B12,'подгор.пищи '!C4:C10003,T15)+SUMIFS(самосозж!A4:A10000,самосозж!E4:E10000,B12,самосозж!C4:C10000,T15)+SUMIFS(Трава!A5:A10000,Трава!E5:E10000,B12,Трава!C5:C10000,T15)+SUMIFS(мусор!A4:A10001,мусор!E4:E10001,B12,мусор!C4:C10001,T15)+SUMIFS(дтп.заг!A4:A10000,дтп.заг!E4:E10000,B12,дтп.заг!C4:C10000,T15)+SUMIFS(авиа!A4:A9999,авиа!E4:E9999,B12,авиа!C4:C9999,T15)+SUMIFS(самовозг!A4:A10000,самовозг!E4:E10000,B12,самовозг!C4:C10000,T15)+SUMIFS(вспыш!A4:A10002,вспыш!E4:E10002,B12,вспыш!C4:C10002,T15)</f>
        <v>0</v>
      </c>
      <c r="G12" s="272">
        <f>SUMIFS(АСР!A4:A9998,АСР!E4:E9998,B12,АСР!C4:C9998,T9)+SUMIFS(АСР!A4:A9998,АСР!E4:E9998,B12,АСР!C4:C9998,T10)+SUMIFS(АСР!A4:A9998,АСР!E4:E9998,B12,АСР!C4:C9998,T11)+SUMIFS(АСР!A4:A9998,АСР!E4:E9998,B12,АСР!C4:C9998,T12)+SUMIFS(АСР!A4:A9998,АСР!E4:E9998,B12,АСР!C4:C9998,T13)+SUMIFS(АСР!A4:A9998,АСР!E4:E9998,B12,АСР!C4:C9998,T14)+SUMIFS(АСР!A4:A9998,АСР!E4:E9998,B12,АСР!C4:C9998,T15)</f>
        <v>0</v>
      </c>
      <c r="H12" s="272">
        <f>SUMIFS(ложный!A4:A10003,ложный!E4:E10003,B12,ложный!C4:C10003,T9)+SUMIFS(ложный!A4:A10003,ложный!E4:E10003,B12,ложный!C4:C10003,T10)+SUMIFS(ложный!A4:A10003,ложный!E4:E10003,B12,ложный!C4:C10003,T11)+SUMIFS(ложный!A4:A10003,ложный!E4:E10003,B12,ложный!C4:C10003,T12)+SUMIFS(ложный!A4:A10003,ложный!E4:E10003,B12,ложный!C4:C10003,T13)+SUMIFS(ложный!A4:A10003,ложный!E4:E10003,B12,ложный!C4:C10003,T14)+SUMIFS(ложный!A4:A10003,ложный!E4:E10003,B12,ложный!C4:C10003,T15)</f>
        <v>0</v>
      </c>
      <c r="I12" s="272">
        <f>SUMIFS('степь '!A5:A9998,'степь '!F5:F9998,B12,'степь '!C5:C9998,T9)+SUMIFS('степь '!A5:A9998,'степь '!F5:F9998,B12,'степь '!C5:C9998,T10)+SUMIFS('степь '!A5:A9998,'степь '!F5:F9998,B12,'степь '!C5:C9998,T11)+SUMIFS('степь '!A5:A9998,'степь '!F5:F9998,B12,'степь '!C5:C9998,T12)+SUMIFS('степь '!A5:A9998,'степь '!F5:F9998,B12,'степь '!C5:C9998,T13)+SUMIFS('степь '!A5:A9998,'степь '!F5:F9998,B12,'степь '!C5:C9998,T14)+SUMIFS('степь '!A5:A9998,'степь '!F5:F9998,B12,'степь '!C5:C9998,T15)</f>
        <v>0</v>
      </c>
      <c r="J12" s="272">
        <f>SUMIFS('степь '!I5:I9998,'степь '!F5:F9998,B12,'степь '!C5:C9998,T9)+SUMIFS('степь '!I5:I9998,'степь '!F5:F9998,B12,'степь '!C5:C9998,T10)+SUMIFS('степь '!I5:I9998,'степь '!F5:F9998,B12,'степь '!C5:C9998,T11)+SUMIFS('степь '!I5:I9998,'степь '!F5:F9998,B12,'степь '!C5:C9998,T12)+SUMIFS('степь '!I5:I9998,'степь '!F5:F9998,B12,'степь '!C5:C9998,T13)+SUMIFS('степь '!I5:I9998,'степь '!F5:F9998,B12,'степь '!C5:C9998,T14)+SUMIFS('степь '!I5:I9998,'степь '!F5:F9998,B12,'степь '!C5:C9998,T15)</f>
        <v>0</v>
      </c>
      <c r="K12" s="272">
        <f>SUMIFS(Лес!A5:A9992,Лес!F5:F9992,B12,Лес!C5:C9992,T9)+SUMIFS(Лес!A5:A9992,Лес!F5:F9992,B12,Лес!C5:C9992,T10)+SUMIFS(Лес!A5:A9992,Лес!F5:F9992,B12,Лес!C5:C9992,T11)+SUMIFS(Лес!A5:A9992,Лес!F5:F9992,B12,Лес!C5:C9992,T12)+SUMIFS(Лес!A5:A9992,Лес!F5:F9992,B12,Лес!C5:C9992,T13)+SUMIFS(Лес!A5:A9992,Лес!F5:F9992,B12,Лес!C5:C9992,T14)+SUMIFS(Лес!A5:A9992,Лес!F5:F9992,B12,Лес!C5:C9992,T15)</f>
        <v>0</v>
      </c>
      <c r="L12" s="272">
        <f>SUMIFS(Лес!J5:J9992,Лес!F5:F9992,B12,Лес!C5:C9992,T9)+SUMIFS(Лес!J5:J9992,Лес!F5:F9992,B12,Лес!C5:C9992,T10)+SUMIFS(Лес!J5:J9992,Лес!F5:F9992,B12,Лес!C5:C9992,T11)+SUMIFS(Лес!J5:J9992,Лес!F5:F9992,B12,Лес!C5:C9992,T12)+SUMIFS(Лес!J5:J9992,Лес!F5:F9992,B12,Лес!C5:C9992,T13)+SUMIFS(Лес!J5:J9992,Лес!F5:F9992,B12,Лес!C5:C9992,T14)+SUMIFS(Лес!J5:J9992,Лес!F5:F9992,B12,Лес!C5:C9992,T15)</f>
        <v>0</v>
      </c>
      <c r="M12" s="272">
        <f t="shared" si="0"/>
        <v>0</v>
      </c>
      <c r="N12" s="293">
        <f>SUMIFS(произв!O4:O9997,произв!F4:F9997,B12,произв!C4:C9997,T9)+SUMIFS(торг!O4:O9999,торг!F4:F9999,B12,торг!C4:C9999,T9)+SUMIFS(склад!O4:O10000,склад!F4:F10000,B12,склад!C4:C10000,T9)+SUMIFS('обр '!O4:O10000,'обр '!F4:F10000,B12,'обр '!C4:C10000,T9)+SUMIFS(детс!O4:O10000,детс!F4:F10000,B12,детс!C4:C10000,T9)+SUMIFS(культ!O4:O10000,культ!F4:F10000,B12,культ!C4:C10000,T9)+SUMIFS(спорт!O4:O10000,спорт!F4:F10000,B12,спорт!C4:C10000,T9)+SUMIFS(лечеб!O4:O10000,лечеб!F4:F10000,B12,лечеб!C4:C10000,T9)+SUMIFS(Баня!O4:O10000,Баня!F4:F10000,B12,Баня!C4:C10000,T9)+SUMIFS(Адм!O4:O9999,Адм!F4:F9999,B12,Адм!C4:C9999,T9)+SUMIFS(С.Х!O4:O10000,С.Х!F4:F10000,B12,С.Х!C4:C10000,T9)+SUMIFS(новостр!N4:N10000,новостр!F4:F10000,B12,новостр!C4:C10000,T9)+SUMIFS(авт!K4:K10004,авт!F4:F10004,B12,авт!C4:C10004,T9)+SUMIFS(ЖС!S4:S10008,ЖС!F4:F10008,B12,ЖС!C4:C10008,T9)+SUMIFS(Лес!L5:L9992,Лес!F5:F9992,B12,Лес!C5:C9992,T9)+SUMIFS('степь '!K5:K9998,'степь '!F5:F9998,B12,'степь '!C5:C9998,T9)+SUMIFS(Пр.откр.тер!N4:N9978,Пр.откр.тер!F4:F9978,B12,Пр.откр.тер!C4:C9978,T9)+SUMIFS(произв!O4:O9997,произв!F4:F9997,B12,произв!C4:C9997,T10)+SUMIFS(торг!O4:O9999,торг!F4:F9999,B12,торг!C4:C9999,T10)+SUMIFS(склад!O4:O10000,склад!F4:F10000,B12,склад!C4:C10000,T10)+SUMIFS('обр '!O4:O10000,'обр '!F4:F10000,B12,'обр '!C4:C10000,T10)+SUMIFS(детс!O4:O10000,детс!F4:F10000,B12,детс!C4:C10000,T10)+SUMIFS(культ!O4:O10000,культ!F4:F10000,B12,культ!C4:C10000,T10)+SUMIFS(спорт!O4:O10000,спорт!F4:F10000,B12,спорт!C4:C10000,T10)+SUMIFS(лечеб!O4:O10000,лечеб!F4:F10000,B12,лечеб!C4:C10000,T10)+SUMIFS(Баня!O4:O10000,Баня!F4:F10000,B12,Баня!C4:C10000,T10)+SUMIFS(Адм!O4:O9999,Адм!F4:F9999,B12,Адм!C4:C9999,T10)+SUMIFS(С.Х!O4:O10000,С.Х!F4:F10000,B12,С.Х!C4:C10000,T10)+SUMIFS(новостр!N4:N10000,новостр!F4:F10000,B12,новостр!C4:C10000,T10)+SUMIFS(авт!K4:K10004,авт!F4:F10004,B12,авт!C4:C10004,T10)+SUMIFS(ЖС!S4:S10008,ЖС!F4:F10008,B12,ЖС!C4:C10008,T10)+SUMIFS(Лес!L5:L9992,Лес!F5:F9992,B12,Лес!C5:C9992,T10)+SUMIFS('степь '!K5:K9998,'степь '!F5:F9998,B12,'степь '!C5:C9998,T10)+SUMIFS(Пр.откр.тер!N4:N9978,Пр.откр.тер!F4:F9978,B12,Пр.откр.тер!C4:C9978,T10)+SUMIFS(произв!O4:O9997,произв!F4:F9997,B12,произв!C4:C9997,T11)+SUMIFS(торг!O4:O9999,торг!F4:F9999,B12,торг!C4:C9999,T11)+SUMIFS(склад!O4:O10000,склад!F4:F10000,B12,склад!C4:C10000,T11)+SUMIFS('обр '!O4:O10000,'обр '!F4:F10000,B12,'обр '!C4:C10000,T11)+SUMIFS(детс!O4:O10000,детс!F4:F10000,B12,детс!C4:C10000,T11)+SUMIFS(культ!O4:O10000,культ!F4:F10000,B12,культ!C4:C10000,T11)+SUMIFS(спорт!O4:O10000,спорт!F4:F10000,B12,спорт!C4:C10000,T11)+SUMIFS(лечеб!O4:O10000,лечеб!F4:F10000,B12,лечеб!C4:C10000,T11)+SUMIFS(Баня!O4:O10000,Баня!F4:F10000,B12,Баня!C4:C10000,T11)+SUMIFS(Адм!O4:O9999,Адм!F4:F9999,B12,Адм!C4:C9999,T11)+SUMIFS(С.Х!O4:O10000,С.Х!F4:F10000,B12,С.Х!C4:C10000,T11)+SUMIFS(новостр!N4:N10000,новостр!F4:F10000,B12,новостр!C4:C10000,T11)+SUMIFS(авт!K4:K10004,авт!F4:F10004,B12,авт!C4:C10004,T11)+SUMIFS(ЖС!S4:S10008,ЖС!F4:F10008,B12,ЖС!C4:C10008,T11)+SUMIFS(Лес!L5:L9992,Лес!F5:F9992,B12,Лес!C5:C9992,T11)+SUMIFS('степь '!K5:K9998,'степь '!F5:F9998,B12,'степь '!C5:C9998,T11)+SUMIFS(Пр.откр.тер!N4:N9978,Пр.откр.тер!F4:F9978,B12,Пр.откр.тер!C4:C9978,T11)+SUMIFS(произв!O4:O9997,произв!F4:F9997,B12,произв!C4:C9997,T12)+SUMIFS(торг!O4:O9999,торг!F4:F9999,B12,торг!C4:C9999,T12)+SUMIFS(склад!O4:O10000,склад!F4:F10000,B12,склад!C4:C10000,T12)+SUMIFS('обр '!O4:O10000,'обр '!F4:F10000,B12,'обр '!C4:C10000,T12)+SUMIFS(детс!O4:O10000,детс!F4:F10000,B12,детс!C4:C10000,T12)+SUMIFS(культ!O4:O10000,культ!F4:F10000,B12,культ!C4:C10000,T12)+SUMIFS(спорт!O4:O10000,спорт!F4:F10000,B12,спорт!C4:C10000,T12)+SUMIFS(лечеб!O4:O10000,лечеб!F4:F10000,B12,лечеб!C4:C10000,T12)+SUMIFS(Баня!O4:O10000,Баня!F4:F10000,B12,Баня!C4:C10000,T12)+SUMIFS(Адм!O4:O9999,Адм!F4:F9999,B12,Адм!C4:C9999,T12)+SUMIFS(С.Х!O4:O10000,С.Х!F4:F10000,B12,С.Х!C4:C10000,T12)+SUMIFS(новостр!N4:N10000,новостр!F4:F10000,B12,новостр!C4:C10000,T12)+SUMIFS(авт!K4:K10004,авт!F4:F10004,B12,авт!C4:C10004,T12)+SUMIFS(ЖС!S4:S10008,ЖС!F4:F10008,B12,ЖС!C4:C10008,T12)+SUMIFS(Лес!L5:L9992,Лес!F5:F9992,B12,Лес!C5:C9992,T12)+SUMIFS('степь '!K5:K9998,'степь '!F5:F9998,B12,'степь '!C5:C9998,T12)+SUMIFS(Пр.откр.тер!N4:N9978,Пр.откр.тер!F4:F9978,B12,Пр.откр.тер!C4:C9978,T12)+SUMIFS(произв!O4:O9997,произв!F4:F9997,B12,произв!C4:C9997,T13)+SUMIFS(торг!O4:O9999,торг!F4:F9999,B12,торг!C4:C9999,T13)+SUMIFS(склад!O4:O10000,склад!F4:F10000,B12,склад!C4:C10000,T13)+SUMIFS('обр '!O4:O10000,'обр '!F4:F10000,B12,'обр '!C4:C10000,T13)+SUMIFS(детс!O4:O10000,детс!F4:F10000,B12,детс!C4:C10000,T13)+SUMIFS(культ!O4:O10000,культ!F4:F10000,B12,культ!C4:C10000,T13)+SUMIFS(спорт!O4:O10000,спорт!F4:F10000,B12,спорт!C4:C10000,T13)+SUMIFS(лечеб!O4:O10000,лечеб!F4:F10000,B12,лечеб!C4:C10000,T13)+SUMIFS(Баня!O4:O10000,Баня!F4:F10000,B12,Баня!C4:C10000,T13)+SUMIFS(Адм!O4:O9999,Адм!F4:F9999,B12,Адм!C4:C9999,T13)+SUMIFS(С.Х!O4:O10000,С.Х!F4:F10000,B12,С.Х!C4:C10000,T13)+SUMIFS(новостр!N4:N10000,новостр!F4:F10000,B12,новостр!C4:C10000,T13)+SUMIFS(авт!K4:K10004,авт!F4:F10004,B12,авт!C4:C10004,T13)+SUMIFS(ЖС!S4:S10008,ЖС!F4:F10008,B12,ЖС!C4:C10008,T13)+SUMIFS(Лес!L5:L9992,Лес!F5:F9992,B12,Лес!C5:C9992,T13)+SUMIFS('степь '!K5:K9998,'степь '!F5:F9998,B12,'степь '!C5:C9998,T13)+SUMIFS(Пр.откр.тер!N4:N9978,Пр.откр.тер!F4:F9978,B12,Пр.откр.тер!C4:C9978,T13)+SUMIFS(произв!O4:O9997,произв!F4:F9997,B12,произв!C4:C9997,T14)+SUMIFS(торг!O4:O9999,торг!F4:F9999,B12,торг!C4:C9999,T14)+SUMIFS(склад!O4:O10000,склад!F4:F10000,B12,склад!C4:C10000,T14)+SUMIFS('обр '!O4:O10000,'обр '!F4:F10000,B12,'обр '!C4:C10000,T14)+SUMIFS(детс!O4:O10000,детс!F4:F10000,B12,детс!C4:C10000,T14)+SUMIFS(культ!O4:O10000,культ!F4:F10000,B12,культ!C4:C10000,T14)+SUMIFS(спорт!O4:O10000,спорт!F4:F10000,B12,спорт!C4:C10000,T14)+SUMIFS(лечеб!O4:O10000,лечеб!F4:F10000,B12,лечеб!C4:C10000,T14)+SUMIFS(Баня!O4:O10000,Баня!F4:F10000,B12,Баня!C4:C10000,T14)+SUMIFS(Адм!O4:O9999,Адм!F4:F9999,B12,Адм!C4:C9999,T14)+SUMIFS(С.Х!O4:O10000,С.Х!F4:F10000,B12,С.Х!C4:C10000,T14)+SUMIFS(новостр!N4:N10000,новостр!F4:F10000,B12,новостр!C4:C10000,T14)+SUMIFS(авт!K4:K10004,авт!F4:F10004,B12,авт!C4:C10004,T14)+SUMIFS(ЖС!S4:S10008,ЖС!F4:F10008,B12,ЖС!C4:C10008,T14)+SUMIFS(Лес!L5:L9992,Лес!F5:F9992,B12,Лес!C5:C9992,T14)+SUMIFS('степь '!K5:K9998,'степь '!F5:F9998,B12,'степь '!C5:C9998,T14)+SUMIFS(Пр.откр.тер!N4:N9978,Пр.откр.тер!F4:F9978,B12,Пр.откр.тер!C4:C9978,T14)+SUMIFS(произв!O4:O9997,произв!F4:F9997,B12,произв!C4:C9997,T15)+SUMIFS(торг!O4:O9999,торг!F4:F9999,B12,торг!C4:C9999,T15)+SUMIFS(склад!O4:O10000,склад!F4:F10000,B12,склад!C4:C10000,T15)+SUMIFS('обр '!O4:O10000,'обр '!F4:F10000,B12,'обр '!C4:C10000,T15)+SUMIFS(детс!O4:O10000,детс!F4:F10000,B12,детс!C4:C10000,T15)+SUMIFS(культ!O4:O10000,культ!F4:F10000,B12,культ!C4:C10000,T15)+SUMIFS(спорт!O4:O10000,спорт!F4:F10000,B12,спорт!C4:C10000,T15)+SUMIFS(лечеб!O4:O10000,лечеб!F4:F10000,B12,лечеб!C4:C10000,T15)+SUMIFS(Баня!O4:O10000,Баня!F4:F10000,B12,Баня!C4:C10000,T15)+SUMIFS(Адм!O4:O9999,Адм!F4:F9999,B12,Адм!C4:C9999,T15)+SUMIFS(С.Х!O4:O10000,С.Х!F4:F10000,B12,С.Х!C4:C10000,T15)+SUMIFS(новостр!N4:N10000,новостр!F4:F10000,B12,новостр!C4:C10000,T15)+SUMIFS(авт!K4:K10004,авт!F4:F10004,B12,авт!C4:C10004,T15)+SUMIFS(ЖС!S4:S10008,ЖС!F4:F10008,B12,ЖС!C4:C10008,T15)+SUMIFS(Лес!L5:L9992,Лес!F5:F9992,B12,Лес!C5:C9992,T15)+SUMIFS('степь '!K5:K9998,'степь '!F5:F9998,B12,'степь '!C5:C9998,T15)+SUMIFS(Пр.откр.тер!N4:N9978,Пр.откр.тер!F4:F9978,B12,Пр.откр.тер!C4:C9978,T15)</f>
        <v>0</v>
      </c>
      <c r="O12" s="271">
        <f>SUMIFS(Гиб.!O5:O9995,Гиб.!E5:E9995,B12,Гиб.!B5:B9995,T9)+SUMIFS(Гиб.!O5:O9995,Гиб.!E5:E9995,B12,Гиб.!B5:B9995,T10)+SUMIFS(Гиб.!O5:O9995,Гиб.!E5:E9995,B12,Гиб.!B5:B9995,T11)+SUMIFS(Гиб.!O5:O9995,Гиб.!E5:E9995,B12,Гиб.!B5:B9995,T12)+SUMIFS(Гиб.!O5:O9995,Гиб.!E5:E9995,B12,Гиб.!B5:B9995,T13)+SUMIFS(Гиб.!O5:O9995,Гиб.!E5:E9995,B12,Гиб.!B5:B9995,T14)+SUMIFS(Гиб.!O5:O9995,Гиб.!E5:E9995,B12,Гиб.!B5:B9995,T15)</f>
        <v>0</v>
      </c>
      <c r="P12" s="272">
        <f>SUMIFS(Тр.!M5:M9997,Тр.!E5:E9997,B12,Тр.!B5:B9997,T9)+SUMIFS(Тр.!M5:M9997,Тр.!E5:E9997,B12,Тр.!B5:B9997,T10)+SUMIFS(Тр.!M5:M9997,Тр.!E5:E9997,B12,Тр.!B5:B9997,T11)+SUMIFS(Тр.!M5:M9997,Тр.!E5:E9997,B12,Тр.!B5:B9997,T12)+SUMIFS(Тр.!M5:M9997,Тр.!E5:E9997,B12,Тр.!B5:B9997,T13)+SUMIFS(Тр.!M5:M9997,Тр.!E5:E9997,B12,Тр.!B5:B9997,T14)+SUMIFS(Тр.!M5:M9997,Тр.!E5:E9997,B12,Тр.!B5:B9997,T15)</f>
        <v>0</v>
      </c>
      <c r="Q12" s="293">
        <f>SUMIFS(произв!P4:P9997,произв!F4:F9997,B12,произв!C4:C9997,T9)+SUMIFS(торг!P4:P9999,торг!F4:F9999,B12,торг!C4:C9999,T9)+SUMIFS(склад!P4:P10000,склад!F4:F10000,B12,склад!C4:C10000,T9)+SUMIFS('обр '!P4:P10000,'обр '!F4:F10000,B12,'обр '!C4:C10000,T9)+SUMIFS(детс!P4:P10000,детс!F4:F10000,B12,детс!C4:C10000,T9)+SUMIFS(культ!P4:P10000,культ!F4:F10000,B12,культ!C4:C10000,T9)+SUMIFS(спорт!P4:P10000,спорт!F4:F10000,B12,спорт!C4:C10000,T9)+SUMIFS(лечеб!P4:P10000,лечеб!F4:F10000,B12,лечеб!C4:C10000,T9)+SUMIFS(Баня!P4:P10000,Баня!F4:F10000,B12,Баня!C4:C10000,T9)+SUMIFS(Адм!P4:P9999,Адм!F4:F9999,B12,Адм!C4:C9999,T9)+SUMIFS(С.Х!P4:P10000,С.Х!F4:F10000,B12,С.Х!C4:C10000,T9)+SUMIFS(новостр!O4:O10000,новостр!F4:F10000,B12,новостр!C4:C10000,T9)+SUMIFS(авт!S4:S10004,авт!F4:F10004,B12,авт!C4:C10004,T9)+SUMIFS(ЖС!T4:T10008,ЖС!F4:F10008,B12,ЖС!C4:C10008,T9)+SUMIFS(Лес!M5:M9992,Лес!F5:F9992,B12,Лес!C5:C9992,T9)+SUMIFS('степь '!L5:L9998,'степь '!F5:F9998,B12,'степь '!C5:C9998,T9)+SUMIFS(Пр.откр.тер!O4:O9978,Пр.откр.тер!F4:F9978,B12,Пр.откр.тер!C4:C9978,T9)+SUMIFS(произв!P4:P9997,произв!F4:F9997,B12,произв!C4:C9997,T10)+SUMIFS(торг!P4:P9999,торг!F4:F9999,B12,торг!C4:C9999,T10)+SUMIFS(склад!P4:P10000,склад!F4:F10000,B12,склад!C4:C10000,T10)+SUMIFS('обр '!P4:P10000,'обр '!F4:F10000,B12,'обр '!C4:C10000,T10)+SUMIFS(детс!P4:P10000,детс!F4:F10000,B12,детс!C4:C10000,T10)+SUMIFS(культ!P4:P10000,культ!F4:F10000,B12,культ!C4:C10000,T10)+SUMIFS(спорт!P4:P10000,спорт!F4:F10000,B12,спорт!C4:C10000,T10)+SUMIFS(лечеб!P4:P10000,лечеб!F4:F10000,B12,лечеб!C4:C10000,T10)+SUMIFS(Баня!P4:P10000,Баня!F4:F10000,B12,Баня!C4:C10000,T10)+SUMIFS(Адм!P4:P9999,Адм!F4:F9999,B12,Адм!C4:C9999,T10)+SUMIFS(С.Х!P4:P10000,С.Х!F4:F10000,B12,С.Х!C4:C10000,T10)+SUMIFS(новостр!O4:O10000,новостр!F4:F10000,B12,новостр!C4:C10000,T10)+SUMIFS(авт!S4:S10004,авт!F4:F10004,B12,авт!C4:C10004,T10)+SUMIFS(ЖС!T4:T10008,ЖС!F4:F10008,B12,ЖС!C4:C10008,T10)+SUMIFS(Лес!M5:M9992,Лес!F5:F9992,B12,Лес!C5:C9992,T10)+SUMIFS('степь '!L5:L9998,'степь '!F5:F9998,B12,'степь '!C5:C9998,T10)+SUMIFS(Пр.откр.тер!O4:O9978,Пр.откр.тер!F4:F9978,B12,Пр.откр.тер!C4:C9978,T10)+SUMIFS(произв!P4:P9997,произв!F4:F9997,B12,произв!C4:C9997,T11)+SUMIFS(торг!P4:P9999,торг!F4:F9999,B12,торг!C4:C9999,T11)+SUMIFS(склад!P4:P10000,склад!F4:F10000,B12,склад!C4:C10000,T11)+SUMIFS('обр '!P4:P10000,'обр '!F4:F10000,B12,'обр '!C4:C10000,T11)+SUMIFS(детс!P4:P10000,детс!F4:F10000,B12,детс!C4:C10000,T11)+SUMIFS(культ!P4:P10000,культ!F4:F10000,B12,культ!C4:C10000,T11)+SUMIFS(спорт!P4:P10000,спорт!F4:F10000,B12,спорт!C4:C10000,T11)+SUMIFS(лечеб!P4:P10000,лечеб!F4:F10000,B12,лечеб!C4:C10000,T11)+SUMIFS(Баня!P4:P10000,Баня!F4:F10000,B12,Баня!C4:C10000,T11)+SUMIFS(Адм!P4:P9999,Адм!F4:F9999,B12,Адм!C4:C9999,T11)+SUMIFS(С.Х!P4:P10000,С.Х!F4:F10000,B12,С.Х!C4:C10000,T11)+SUMIFS(новостр!O4:O10000,новостр!F4:F10000,B12,новостр!C4:C10000,T11)+SUMIFS(авт!S4:S10004,авт!F4:F10004,B12,авт!C4:C10004,T11)+SUMIFS(ЖС!T4:T10008,ЖС!F4:F10008,B12,ЖС!C4:C10008,T11)+SUMIFS(Лес!M5:M9992,Лес!F5:F9992,B12,Лес!C5:C9992,T11)+SUMIFS('степь '!L5:L9998,'степь '!F5:F9998,B12,'степь '!C5:C9998,T11)+SUMIFS(Пр.откр.тер!O4:O9978,Пр.откр.тер!F4:F9978,B12,Пр.откр.тер!C4:C9978,T11)+SUMIFS(произв!P4:P9997,произв!F4:F9997,B12,произв!C4:C9997,T12)+SUMIFS(торг!P4:P9999,торг!F4:F9999,B12,торг!C4:C9999,T12)+SUMIFS(склад!P4:P10000,склад!F4:F10000,B12,склад!C4:C10000,T12)+SUMIFS('обр '!P4:P10000,'обр '!F4:F10000,B12,'обр '!C4:C10000,T12)+SUMIFS(детс!P4:P10000,детс!F4:F10000,B12,детс!C4:C10000,T12)+SUMIFS(культ!P4:P10000,культ!F4:F10000,B12,культ!C4:C10000,T12)+SUMIFS(спорт!P4:P10000,спорт!F4:F10000,B12,спорт!C4:C10000,T12)+SUMIFS(лечеб!P4:P10000,лечеб!F4:F10000,B12,лечеб!C4:C10000,T12)+SUMIFS(Баня!P4:P10000,Баня!F4:F10000,B12,Баня!C4:C10000,T12)+SUMIFS(Адм!P4:P9999,Адм!F4:F9999,B12,Адм!C4:C9999,T12)+SUMIFS(С.Х!P4:P10000,С.Х!F4:F10000,B12,С.Х!C4:C10000,T12)+SUMIFS(новостр!O4:O10000,новостр!F4:F10000,B12,новостр!C4:C10000,T12)+SUMIFS(авт!S4:S10004,авт!F4:F10004,B12,авт!C4:C10004,T12)+SUMIFS(ЖС!T4:T10008,ЖС!F4:F10008,B12,ЖС!C4:C10008,T12)+SUMIFS(Лес!M5:M9992,Лес!F5:F9992,B12,Лес!C5:C9992,T12)+SUMIFS('степь '!L5:L9998,'степь '!F5:F9998,B12,'степь '!C5:C9998,T12)+SUMIFS(Пр.откр.тер!O4:O9978,Пр.откр.тер!F4:F9978,B12,Пр.откр.тер!C4:C9978,T12)+SUMIFS(произв!P4:P9997,произв!F4:F9997,B12,произв!C4:C9997,T13)+SUMIFS(торг!P4:P9999,торг!F4:F9999,B12,торг!C4:C9999,T13)+SUMIFS(склад!P4:P10000,склад!F4:F10000,B12,склад!C4:C10000,T13)+SUMIFS('обр '!P4:P10000,'обр '!F4:F10000,B12,'обр '!C4:C10000,T13)+SUMIFS(детс!P4:P10000,детс!F4:F10000,B12,детс!C4:C10000,T13)+SUMIFS(культ!P4:P10000,культ!F4:F10000,B12,культ!C4:C10000,T13)+SUMIFS(спорт!P4:P10000,спорт!F4:F10000,B12,спорт!C4:C10000,T13)+SUMIFS(лечеб!P4:P10000,лечеб!F4:F10000,B12,лечеб!C4:C10000,T13)+SUMIFS(Баня!P4:P10000,Баня!F4:F10000,B12,Баня!C4:C10000,T13)+SUMIFS(Адм!P4:P9999,Адм!F4:F9999,B12,Адм!C4:C9999,T13)+SUMIFS(С.Х!P4:P10000,С.Х!F4:F10000,B12,С.Х!C4:C10000,T13)+SUMIFS(новостр!O4:O10000,новостр!F4:F10000,B12,новостр!C4:C10000,T13)+SUMIFS(авт!S4:S10004,авт!F4:F10004,B12,авт!C4:C10004,T13)+SUMIFS(ЖС!T4:T10008,ЖС!F4:F10008,B12,ЖС!C4:C10008,T13)+SUMIFS(Лес!M5:M9992,Лес!F5:F9992,B12,Лес!C5:C9992,T13)+SUMIFS('степь '!L5:L9998,'степь '!F5:F9998,B12,'степь '!C5:C9998,T13)+SUMIFS(Пр.откр.тер!O4:O9978,Пр.откр.тер!F4:F9978,B12,Пр.откр.тер!C4:C9978,T13)+SUMIFS(произв!P4:P9997,произв!F4:F9997,B12,произв!C4:C9997,T14)+SUMIFS(торг!P4:P9999,торг!F4:F9999,B12,торг!C4:C9999,T14)+SUMIFS(склад!P4:P10000,склад!F4:F10000,B12,склад!C4:C10000,T14)+SUMIFS('обр '!P4:P10000,'обр '!F4:F10000,B12,'обр '!C4:C10000,T14)+SUMIFS(детс!P4:P10000,детс!F4:F10000,B12,детс!C4:C10000,T14)+SUMIFS(культ!P4:P10000,культ!F4:F10000,B12,культ!C4:C10000,T14)+SUMIFS(спорт!P4:P10000,спорт!F4:F10000,B12,спорт!C4:C10000,T14)+SUMIFS(лечеб!P4:P10000,лечеб!F4:F10000,B12,лечеб!C4:C10000,T14)+SUMIFS(Баня!P4:P10000,Баня!F4:F10000,B12,Баня!C4:C10000,T14)+SUMIFS(Адм!P4:P9999,Адм!F4:F9999,B12,Адм!C4:C9999,T14)+SUMIFS(С.Х!P4:P10000,С.Х!F4:F10000,B12,С.Х!C4:C10000,T14)+SUMIFS(новостр!O4:O10000,новостр!F4:F10000,B12,новостр!C4:C10000,T14)+SUMIFS(авт!S4:S10004,авт!F4:F10004,B12,авт!C4:C10004,T14)+SUMIFS(ЖС!T4:T10008,ЖС!F4:F10008,B12,ЖС!C4:C10008,T14)+SUMIFS(Лес!M5:M9992,Лес!F5:F9992,B12,Лес!C5:C9992,T14)+SUMIFS('степь '!L5:L9998,'степь '!F5:F9998,B12,'степь '!C5:C9998,T14)+SUMIFS(Пр.откр.тер!O4:O9978,Пр.откр.тер!F4:F9978,B12,Пр.откр.тер!C4:C9978,T14)+SUMIFS(произв!P4:P9997,произв!F4:F9997,B12,произв!C4:C9997,T15)+SUMIFS(торг!P4:P9999,торг!F4:F9999,B12,торг!C4:C9999,T15)+SUMIFS(склад!P4:P10000,склад!F4:F10000,B12,склад!C4:C10000,T15)+SUMIFS('обр '!P4:P10000,'обр '!F4:F10000,B12,'обр '!C4:C10000,T15)+SUMIFS(детс!P4:P10000,детс!F4:F10000,B12,детс!C4:C10000,T15)+SUMIFS(культ!P4:P10000,культ!F4:F10000,B12,культ!C4:C10000,T15)+SUMIFS(спорт!P4:P10000,спорт!F4:F10000,B12,спорт!C4:C10000,T15)+SUMIFS(лечеб!P4:P10000,лечеб!F4:F10000,B12,лечеб!C4:C10000,T15)+SUMIFS(Баня!P4:P10000,Баня!F4:F10000,B12,Баня!C4:C10000,T15)+SUMIFS(Адм!P4:P9999,Адм!F4:F9999,B12,Адм!C4:C9999,T15)+SUMIFS(С.Х!P4:P10000,С.Х!F4:F10000,B12,С.Х!C4:C10000,T15)+SUMIFS(новостр!O4:O10000,новостр!F4:F10000,B12,новостр!C4:C10000,T15)+SUMIFS(авт!S4:S10004,авт!F4:F10004,B12,авт!C4:C10004,T15)+SUMIFS(ЖС!T4:T10008,ЖС!F4:F10008,B12,ЖС!C4:C10008,T15)+SUMIFS(Лес!M5:M9992,Лес!F5:F9992,B12,Лес!C5:C9992,T15)+SUMIFS('степь '!L5:L9998,'степь '!F5:F9998,B12,'степь '!C5:C9998,T15)+SUMIFS(Пр.откр.тер!O4:O9978,Пр.откр.тер!F4:F9978,B12,Пр.откр.тер!C4:C9978,T15)</f>
        <v>0</v>
      </c>
      <c r="R12" s="293">
        <f>SUMIFS(произв!R4:R9997,произв!F4:F9997,B12,произв!C4:C9997,T9)+SUMIFS(торг!R4:R9999,торг!F4:F9999,B12,торг!C4:C9999,T9)+SUMIFS(склад!R4:R10000,склад!F4:F10000,B12,склад!C4:C10000,T9)+SUMIFS('обр '!R4:R10000,'обр '!F4:F10000,B12,'обр '!C4:C10000,T9)+SUMIFS(детс!R4:R10000,детс!F4:F10000,B12,детс!C4:C10000,T9)+SUMIFS(культ!R4:R10000,культ!F4:F10000,B12,культ!C4:C10000,T9)+SUMIFS(спорт!R4:R10000,спорт!F4:F10000,B12,спорт!C4:C10000,T9)+SUMIFS(лечеб!R4:R10000,лечеб!F4:F10000,B12,лечеб!C4:C10000,T9)+SUMIFS(Баня!R4:R10000,Баня!F4:F10000,B12,Баня!C4:C10000,T9)+SUMIFS(Адм!R4:R9999,Адм!F4:F9999,B12,Адм!C4:C9999,T9)+SUMIFS(С.Х!R4:R10000,С.Х!F4:F10000,B12,С.Х!C4:C10000,T9)+SUMIFS(новостр!Q4:Q10000,новостр!F4:F10000,B12,новостр!C4:C10000,T9)+SUMIFS(авт!U4:U10004,авт!F4:F10004,B12,авт!C4:C10004,T9)+SUMIFS(ЖС!W4:W10008,ЖС!F4:F10008,B12,ЖС!C4:C10008,T9)+SUMIFS(Лес!O5:O9992,Лес!F5:F9992,B12,Лес!C5:C9992,T9)+SUMIFS('степь '!N5:N9998,'степь '!F5:F9998,B12,'степь '!C5:C9998,T9)+SUMIFS(Пр.откр.тер!Q4:Q9978,Пр.откр.тер!F4:F9978,B12,Пр.откр.тер!C4:C9978,T9)+SUMIFS(произв!R4:R9997,произв!F4:F9997,B12,произв!C4:C9997,T10)+SUMIFS(торг!R4:R9999,торг!F4:F9999,B12,торг!C4:C9999,T10)+SUMIFS(склад!R4:R10000,склад!F4:F10000,B12,склад!C4:C10000,T10)+SUMIFS('обр '!R4:R10000,'обр '!F4:F10000,B12,'обр '!C4:C10000,T10)+SUMIFS(детс!R4:R10000,детс!F4:F10000,B12,детс!C4:C10000,T10)+SUMIFS(культ!R4:R10000,культ!F4:F10000,B12,культ!C4:C10000,T10)+SUMIFS(спорт!R4:R10000,спорт!F4:F10000,B12,спорт!C4:C10000,T10)+SUMIFS(лечеб!R4:R10000,лечеб!F4:F10000,B12,лечеб!C4:C10000,T10)+SUMIFS(Баня!R4:R10000,Баня!F4:F10000,B12,Баня!C4:C10000,T10)+SUMIFS(Адм!R4:R9999,Адм!F4:F9999,B12,Адм!C4:C9999,T10)+SUMIFS(С.Х!R4:R10000,С.Х!F4:F10000,B12,С.Х!C4:C10000,T10)+SUMIFS(новостр!Q4:Q10000,новостр!F4:F10000,B12,новостр!C4:C10000,T10)+SUMIFS(авт!U4:U10004,авт!F4:F10004,B12,авт!C4:C10004,T10)+SUMIFS(ЖС!W4:W10008,ЖС!F4:F10008,B12,ЖС!C4:C10008,T10)+SUMIFS(Лес!O5:O9992,Лес!F5:F9992,B12,Лес!C5:C9992,T10)+SUMIFS('степь '!N5:N9998,'степь '!F5:F9998,B12,'степь '!C5:C9998,T10)+SUMIFS(Пр.откр.тер!Q4:Q9978,Пр.откр.тер!F4:F9978,B12,Пр.откр.тер!C4:C9978,T10)+SUMIFS(произв!R4:R9997,произв!F4:F9997,B12,произв!C4:C9997,T11)+SUMIFS(торг!R4:R9999,торг!F4:F9999,B12,торг!C4:C9999,T11)+SUMIFS(склад!R4:R10000,склад!F4:F10000,B12,склад!C4:C10000,T11)+SUMIFS('обр '!R4:R10000,'обр '!F4:F10000,B12,'обр '!C4:C10000,T11)+SUMIFS(детс!R4:R10000,детс!F4:F10000,B12,детс!C4:C10000,T11)+SUMIFS(культ!R4:R10000,культ!F4:F10000,B12,культ!C4:C10000,T11)+SUMIFS(спорт!R4:R10000,спорт!F4:F10000,B12,спорт!C4:C10000,T11)+SUMIFS(лечеб!R4:R10000,лечеб!F4:F10000,B12,лечеб!C4:C10000,T11)+SUMIFS(Баня!R4:R10000,Баня!F4:F10000,B12,Баня!C4:C10000,T11)+SUMIFS(Адм!R4:R9999,Адм!F4:F9999,B12,Адм!C4:C9999,T11)+SUMIFS(С.Х!R4:R10000,С.Х!F4:F10000,B12,С.Х!C4:C10000,T11)+SUMIFS(новостр!Q4:Q10000,новостр!F4:F10000,B12,новостр!C4:C10000,T11)+SUMIFS(авт!U4:U10004,авт!F4:F10004,B12,авт!C4:C10004,T11)+SUMIFS(ЖС!W4:W10008,ЖС!F4:F10008,B12,ЖС!C4:C10008,T11)+SUMIFS(Лес!O5:O9992,Лес!F5:F9992,B12,Лес!C5:C9992,T11)+SUMIFS('степь '!N5:N9998,'степь '!F5:F9998,B12,'степь '!C5:C9998,T11)+SUMIFS(Пр.откр.тер!Q4:Q9978,Пр.откр.тер!F4:F9978,B12,Пр.откр.тер!C4:C9978,T11)+SUMIFS(произв!R4:R9997,произв!F4:F9997,B12,произв!C4:C9997,T12)+SUMIFS(торг!R4:R9999,торг!F4:F9999,B12,торг!C4:C9999,T12)+SUMIFS(склад!R4:R10000,склад!F4:F10000,B12,склад!C4:C10000,T12)+SUMIFS('обр '!R4:R10000,'обр '!F4:F10000,B12,'обр '!C4:C10000,T12)+SUMIFS(детс!R4:R10000,детс!F4:F10000,B12,детс!C4:C10000,T12)+SUMIFS(культ!R4:R10000,культ!F4:F10000,B12,культ!C4:C10000,T12)+SUMIFS(спорт!R4:R10000,спорт!F4:F10000,B12,спорт!C4:C10000,T12)+SUMIFS(лечеб!R4:R10000,лечеб!F4:F10000,B12,лечеб!C4:C10000,T12)+SUMIFS(Баня!R4:R10000,Баня!F4:F10000,B12,Баня!C4:C10000,T12)+SUMIFS(Адм!R4:R9999,Адм!F4:F9999,B12,Адм!C4:C9999,T12)+SUMIFS(С.Х!R4:R10000,С.Х!F4:F10000,B12,С.Х!C4:C10000,T12)+SUMIFS(новостр!Q4:Q10000,новостр!F4:F10000,B12,новостр!C4:C10000,T12)+SUMIFS(авт!U4:U10004,авт!F4:F10004,B12,авт!C4:C10004,T12)+SUMIFS(ЖС!W4:W10008,ЖС!F4:F10008,B12,ЖС!C4:C10008,T12)+SUMIFS(Лес!O5:O9992,Лес!F5:F9992,B12,Лес!C5:C9992,T12)+SUMIFS('степь '!N5:N9998,'степь '!F5:F9998,B12,'степь '!C5:C9998,T12)+SUMIFS(Пр.откр.тер!Q4:Q9978,Пр.откр.тер!F4:F9978,B12,Пр.откр.тер!C4:C9978,T12)+SUMIFS(произв!R4:R9997,произв!F4:F9997,B12,произв!C4:C9997,T13)+SUMIFS(торг!R4:R9999,торг!F4:F9999,B12,торг!C4:C9999,T13)+SUMIFS(склад!R4:R10000,склад!F4:F10000,B12,склад!C4:C10000,T13)+SUMIFS('обр '!R4:R10000,'обр '!F4:F10000,B12,'обр '!C4:C10000,T13)+SUMIFS(детс!R4:R10000,детс!F4:F10000,B12,детс!C4:C10000,T13)+SUMIFS(культ!R4:R10000,культ!F4:F10000,B12,культ!C4:C10000,T13)+SUMIFS(спорт!R4:R10000,спорт!F4:F10000,B12,спорт!C4:C10000,T13)+SUMIFS(лечеб!R4:R10000,лечеб!F4:F10000,B12,лечеб!C4:C10000,T13)+SUMIFS(Баня!R4:R10000,Баня!F4:F10000,B12,Баня!C4:C10000,T13)+SUMIFS(Адм!R4:R9999,Адм!F4:F9999,B12,Адм!C4:C9999,T13)+SUMIFS(С.Х!R4:R10000,С.Х!F4:F10000,B12,С.Х!C4:C10000,T13)+SUMIFS(новостр!Q4:Q10000,новостр!F4:F10000,B12,новостр!C4:C10000,T13)+SUMIFS(авт!U4:U10004,авт!F4:F10004,B12,авт!C4:C10004,T13)+SUMIFS(ЖС!W4:W10008,ЖС!F4:F10008,B12,ЖС!C4:C10008,T13)+SUMIFS(Лес!O5:O9992,Лес!F5:F9992,B12,Лес!C5:C9992,T13)+SUMIFS('степь '!N5:N9998,'степь '!F5:F9998,B12,'степь '!C5:C9998,T13)+SUMIFS(Пр.откр.тер!Q4:Q9978,Пр.откр.тер!F4:F9978,B12,Пр.откр.тер!C4:C9978,T13)+SUMIFS(произв!R4:R9997,произв!F4:F9997,B12,произв!C4:C9997,T14)+SUMIFS(торг!R4:R9999,торг!F4:F9999,B12,торг!C4:C9999,T14)+SUMIFS(склад!R4:R10000,склад!F4:F10000,B12,склад!C4:C10000,T14)+SUMIFS('обр '!R4:R10000,'обр '!F4:F10000,B12,'обр '!C4:C10000,T14)+SUMIFS(детс!R4:R10000,детс!F4:F10000,B12,детс!C4:C10000,T14)+SUMIFS(культ!R4:R10000,культ!F4:F10000,B12,культ!C4:C10000,T14)+SUMIFS(спорт!R4:R10000,спорт!F4:F10000,B12,спорт!C4:C10000,T14)+SUMIFS(лечеб!R4:R10000,лечеб!F4:F10000,B12,лечеб!C4:C10000,T14)+SUMIFS(Баня!R4:R10000,Баня!F4:F10000,B12,Баня!C4:C10000,T14)+SUMIFS(Адм!R4:R9999,Адм!F4:F9999,B12,Адм!C4:C9999,T14)+SUMIFS(С.Х!R4:R10000,С.Х!F4:F10000,B12,С.Х!C4:C10000,T14)+SUMIFS(новостр!Q4:Q10000,новостр!F4:F10000,B12,новостр!C4:C10000,T14)+SUMIFS(авт!U4:U10004,авт!F4:F10004,B12,авт!C4:C10004,T14)+SUMIFS(ЖС!W4:W10008,ЖС!F4:F10008,B12,ЖС!C4:C10008,T14)+SUMIFS(Лес!O5:O9992,Лес!F5:F9992,B12,Лес!C5:C9992,T14)+SUMIFS('степь '!N5:N9998,'степь '!F5:F9998,B12,'степь '!C5:C9998,T14)+SUMIFS(Пр.откр.тер!Q4:Q9978,Пр.откр.тер!F4:F9978,B12,Пр.откр.тер!C4:C9978,T14)+SUMIFS(произв!R4:R9997,произв!F4:F9997,B12,произв!C4:C9997,T15)+SUMIFS(торг!R4:R9999,торг!F4:F9999,B12,торг!C4:C9999,T15)+SUMIFS(склад!R4:R10000,склад!F4:F10000,B12,склад!C4:C10000,T15)+SUMIFS('обр '!R4:R10000,'обр '!F4:F10000,B12,'обр '!C4:C10000,T15)+SUMIFS(детс!R4:R10000,детс!F4:F10000,B12,детс!C4:C10000,T15)+SUMIFS(культ!R4:R10000,культ!F4:F10000,B12,культ!C4:C10000,T15)+SUMIFS(спорт!R4:R10000,спорт!F4:F10000,B12,спорт!C4:C10000,T15)+SUMIFS(лечеб!R4:R10000,лечеб!F4:F10000,B12,лечеб!C4:C10000,T15)+SUMIFS(Баня!R4:R10000,Баня!F4:F10000,B12,Баня!C4:C10000,T15)+SUMIFS(Адм!R4:R9999,Адм!F4:F9999,B12,Адм!C4:C9999,T15)+SUMIFS(С.Х!R4:R10000,С.Х!F4:F10000,B12,С.Х!C4:C10000,T15)+SUMIFS(новостр!Q4:Q10000,новостр!F4:F10000,B12,новостр!C4:C10000,T15)+SUMIFS(авт!U4:U10004,авт!F4:F10004,B12,авт!C4:C10004,T15)+SUMIFS(ЖС!W4:W10008,ЖС!F4:F10008,B12,ЖС!C4:C10008,T15)+SUMIFS(Лес!O5:O9992,Лес!F5:F9992,B12,Лес!C5:C9992,T15)+SUMIFS('степь '!N5:N9998,'степь '!F5:F9998,B12,'степь '!C5:C9998,T15)+SUMIFS(Пр.откр.тер!Q4:Q9978,Пр.откр.тер!F4:F9978,B12,Пр.откр.тер!C4:C9978,T15)</f>
        <v>0</v>
      </c>
      <c r="S12" s="10" t="s">
        <v>860</v>
      </c>
      <c r="T12" s="2363">
        <v>42779</v>
      </c>
      <c r="U12" s="2364"/>
    </row>
    <row r="13" spans="1:21" s="10" customFormat="1" ht="16.5" thickBot="1">
      <c r="A13" s="2358">
        <v>5</v>
      </c>
      <c r="B13" s="1748" t="s">
        <v>140</v>
      </c>
      <c r="C13" s="1291">
        <f>SUMIFS(произв!A4:A9997,произв!F4:F9997,B13,произв!C4:C9997,T9)+SUMIFS(торг!A4:A9999,торг!F4:F9999,B13,торг!C4:C9999,T9)+SUMIFS(склад!A4:A10000,склад!F4:F10000,B13,склад!C4:C10000,T9)+SUMIFS('обр '!A4:A10000,'обр '!F4:F10000,B13,'обр '!C4:C10000,T9)+SUMIFS(детс!A4:A10000,детс!F4:F10000,B13,детс!C4:C10000,T9)+SUMIFS(культ!A4:A10000,культ!F4:F10000,B13,культ!C4:C10000,T9)+SUMIFS(спорт!A4:A10000,спорт!F4:F10000,B13,спорт!C4:C10000,T9)+SUMIFS(лечеб!A4:A10000,лечеб!F4:F10000,B13,лечеб!C4:C10000,T9)+SUMIFS(Баня!A4:A10000,Баня!F4:F10000,B13,Баня!C4:C10000,T9)+SUMIFS(Адм!A4:A9999,Адм!F4:F9999,B13,Адм!C4:C9999,T9)+SUMIFS(С.Х!A4:A10000,С.Х!F4:F10000,B13,С.Х!C4:C10000,T9)+SUMIFS(новостр!A4:A10000,новостр!F4:F10000,B13,новостр!C4:C10000,T9)+SUMIFS(произв!A4:A9997,произв!F4:F9997,B13,произв!C4:C9997,T10)+SUMIFS(торг!A4:A9999,торг!F4:F9999,B13,торг!C4:C9999,T10)+SUMIFS(склад!A4:A10000,склад!F4:F10000,B13,склад!C4:C10000,T10)+SUMIFS('обр '!A4:A10000,'обр '!F4:F10000,B13,'обр '!C4:C10000,T10)+SUMIFS(детс!A4:A10000,детс!F4:F10000,B13,детс!C4:C10000,T10)+SUMIFS(культ!A4:A10000,культ!F4:F10000,B13,культ!C4:C10000,T10)+SUMIFS(спорт!A4:A10000,спорт!F4:F10000,B13,спорт!C4:C10000,T10)+SUMIFS(лечеб!A4:A10000,лечеб!F4:F10000,B13,лечеб!C4:C10000,T10)+SUMIFS(Баня!A4:A10000,Баня!F4:F10000,B13,Баня!C4:C10000,T10)+SUMIFS(Адм!A4:A9999,Адм!F4:F9999,B13,Адм!C4:C9999,T10)+SUMIFS(С.Х!A4:A10000,С.Х!F4:F10000,B13,С.Х!C4:C10000,T10)+SUMIFS(новостр!A4:A10000,новостр!F4:F10000,B13,новостр!C4:C10000,T10)+SUMIFS(произв!A4:A9997,произв!F4:F9997,B13,произв!C4:C9997,T11)+SUMIFS(торг!A4:A9999,торг!F4:F9999,B13,торг!C4:C9999,T11)+SUMIFS(склад!A4:A10000,склад!F4:F10000,B13,склад!C4:C10000,T11)+SUMIFS('обр '!A4:A10000,'обр '!F4:F10000,B13,'обр '!C4:C10000,T11)+SUMIFS(детс!A4:A10000,детс!F4:F10000,B13,детс!C4:C10000,T11)+SUMIFS(культ!A4:A10000,культ!F4:F10000,B13,культ!C4:C10000,T11)+SUMIFS(спорт!A4:A10000,спорт!F4:F10000,B13,спорт!C4:C10000,T11)+SUMIFS(лечеб!A4:A10000,лечеб!F4:F10000,B13,лечеб!C4:C10000,T11)+SUMIFS(Баня!A4:A10000,Баня!F4:F10000,B13,Баня!C4:C10000,T11)+SUMIFS(Адм!A4:A9999,Адм!F4:F9999,B13,Адм!C4:C9999,T11)+SUMIFS(С.Х!A4:A10000,С.Х!F4:F10000,B13,С.Х!C4:C10000,T11)+SUMIFS(новостр!A4:A10000,новостр!F4:F10000,B13,новостр!C4:C10000,T11)+SUMIFS(произв!A4:A9997,произв!F4:F9997,B13,произв!C4:C9997,T12)+SUMIFS(торг!A4:A9999,торг!F4:F9999,B13,торг!C4:C9999,T12)+SUMIFS(склад!A4:A10000,склад!F4:F10000,B13,склад!C4:C10000,T12)+SUMIFS('обр '!A4:A10000,'обр '!F4:F10000,B13,'обр '!C4:C10000,T12)+SUMIFS(детс!A4:A10000,детс!F4:F10000,B13,детс!C4:C10000,T12)+SUMIFS(культ!A4:A10000,культ!F4:F10000,B13,культ!C4:C10000,T12)+SUMIFS(спорт!A4:A10000,спорт!F4:F10000,B13,спорт!C4:C10000,T12)+SUMIFS(лечеб!A4:A10000,лечеб!F4:F10000,B13,лечеб!C4:C10000,T12)+SUMIFS(Баня!A4:A10000,Баня!F4:F10000,B13,Баня!C4:C10000,T12)+SUMIFS(Адм!A4:A9999,Адм!F4:F9999,B13,Адм!C4:C9999,T12)+SUMIFS(С.Х!A4:A10000,С.Х!F4:F10000,B13,С.Х!C4:C10000,T12)+SUMIFS(новостр!A4:A10000,новостр!F4:F10000,B13,новостр!C4:C10000,T12)+SUMIFS(произв!A4:A9997,произв!F4:F9997,B13,произв!C4:C9997,T13)+SUMIFS(торг!A4:A9999,торг!F4:F9999,B13,торг!C4:C9999,T13)+SUMIFS(склад!A4:A10000,склад!F4:F10000,B13,склад!C4:C10000,T13)+SUMIFS('обр '!A4:A10000,'обр '!F4:F10000,B13,'обр '!C4:C10000,T13)+SUMIFS(детс!A4:A10000,детс!F4:F10000,B13,детс!C4:C10000,T13)+SUMIFS(культ!A4:A10000,культ!F4:F10000,B13,культ!C4:C10000,T13)+SUMIFS(спорт!A4:A10000,спорт!F4:F10000,B13,спорт!C4:C10000,T13)+SUMIFS(лечеб!A4:A10000,лечеб!F4:F10000,B13,лечеб!C4:C10000,T13)+SUMIFS(Баня!A4:A10000,Баня!F4:F10000,B13,Баня!C4:C10000,T13)+SUMIFS(Адм!A4:A9999,Адм!F4:F9999,B13,Адм!C4:C9999,T13)+SUMIFS(С.Х!A4:A10000,С.Х!F4:F10000,B13,С.Х!C4:C10000,T13)+SUMIFS(новостр!A4:A10000,новостр!F4:F10000,B13,новостр!C4:C10000,T13)+SUMIFS(произв!A4:A9997,произв!F4:F9997,B13,произв!C4:C9997,T14)+SUMIFS(торг!A4:A9999,торг!F4:F9999,B13,торг!C4:C9999,T14)+SUMIFS(склад!A4:A10000,склад!F4:F10000,B13,склад!C4:C10000,T14)+SUMIFS('обр '!A4:A10000,'обр '!F4:F10000,B13,'обр '!C4:C10000,T14)+SUMIFS(детс!A4:A10000,детс!F4:F10000,B13,детс!C4:C10000,T14)+SUMIFS(культ!A4:A10000,культ!F4:F10000,B13,культ!C4:C10000,T14)+SUMIFS(спорт!A4:A10000,спорт!F4:F10000,B13,спорт!C4:C10000,T14)+SUMIFS(лечеб!A4:A10000,лечеб!F4:F10000,B13,лечеб!C4:C10000,T14)+SUMIFS(Баня!A4:A10000,Баня!F4:F10000,B13,Баня!C4:C10000,T14)+SUMIFS(Адм!A4:A9999,Адм!F4:F9999,B13,Адм!C4:C9999,T14)+SUMIFS(С.Х!A4:A10000,С.Х!F4:F10000,B13,С.Х!C4:C10000,T14)+SUMIFS(новостр!A4:A10000,новостр!F4:F10000,B13,новостр!C4:C10000,T14)+SUMIFS(произв!A4:A9997,произв!F4:F9997,B13,произв!C4:C9997,T15)+SUMIFS(торг!A4:A9999,торг!F4:F9999,B13,торг!C4:C9999,T15)+SUMIFS(склад!A4:A10000,склад!F4:F10000,B13,склад!C4:C10000,T15)+SUMIFS('обр '!A4:A10000,'обр '!F4:F10000,B13,'обр '!C4:C10000,T15)+SUMIFS(детс!A4:A10000,детс!F4:F10000,B13,детс!C4:C10000,T15)+SUMIFS(культ!A4:A10000,культ!F4:F10000,B13,культ!C4:C10000,T15)+SUMIFS(спорт!A4:A10000,спорт!F4:F10000,B13,спорт!C4:C10000,T15)+SUMIFS(лечеб!A4:A10000,лечеб!F4:F10000,B13,лечеб!C4:C10000,T15)+SUMIFS(Баня!A4:A10000,Баня!F4:F10000,B13,Баня!C4:C10000,T15)+SUMIFS(Адм!A4:A9999,Адм!F4:F9999,B13,Адм!C4:C9999,T15)+SUMIFS(С.Х!A4:A10000,С.Х!F4:F10000,B13,С.Х!C4:C10000,T15)+SUMIFS(новостр!A4:A10000,новостр!F4:F10000,B13,новостр!C4:C10000,T15)</f>
        <v>0</v>
      </c>
      <c r="D13" s="272">
        <f>SUMIFS(ЖС!A4:A10008,ЖС!F4:F10008,B13,ЖС!C4:C10008,T9)+SUMIFS(ЖС!A4:A10008,ЖС!F4:F10008,B13,ЖС!C4:C10008,T10)+SUMIFS(ЖС!A4:A10008,ЖС!F4:F10008,B13,ЖС!C4:C10008,T11)+SUMIFS(ЖС!A4:A10008,ЖС!F4:F10008,B13,ЖС!C4:C10008,T12)+SUMIFS(ЖС!A4:A10008,ЖС!F4:F10008,B13,ЖС!C4:C10008,T13)+SUMIFS(ЖС!A4:A10008,ЖС!F4:F10008,B13,ЖС!C4:C10008,T14)+SUMIFS(ЖС!A4:A10008,ЖС!F4:F10008,B13,ЖС!C4:C10008,T15)</f>
        <v>0</v>
      </c>
      <c r="E13" s="272">
        <f>SUMIFS(авт!A4:A10004,авт!F4:F10004,B13,авт!C4:C10004,T9)+SUMIFS(Пр.откр.тер!A4:A9978,Пр.откр.тер!F4:F9978,B13,Пр.откр.тер!C4:C9978,T9)+SUMIFS(авт!A4:A10004,авт!F4:F10004,B13,авт!C4:C10004,T10)+SUMIFS(Пр.откр.тер!A4:A9978,Пр.откр.тер!F4:F9978,B13,Пр.откр.тер!C4:C9978,T10)+SUMIFS(авт!A4:A10004,авт!F4:F10004,B13,авт!C4:C10004,T11)+SUMIFS(Пр.откр.тер!A4:A9978,Пр.откр.тер!F4:F9978,B13,Пр.откр.тер!C4:C9978,T11)+SUMIFS(авт!A4:A10004,авт!F4:F10004,B13,авт!C4:C10004,T12)+SUMIFS(Пр.откр.тер!A4:A9978,Пр.откр.тер!F4:F9978,B13,Пр.откр.тер!C4:C9978,T12)+SUMIFS(авт!A4:A10004,авт!F4:F10004,B13,авт!C4:C10004,T13)+SUMIFS(Пр.откр.тер!A4:A9978,Пр.откр.тер!F4:F9978,B13,Пр.откр.тер!C4:C9978,T13)+SUMIFS(авт!A4:A10004,авт!F4:F10004,B13,авт!C4:C10004,T14)+SUMIFS(Пр.откр.тер!A4:A9978,Пр.откр.тер!F4:F9978,B13,Пр.откр.тер!C4:C9978,T14)+SUMIFS(авт!A4:A10004,авт!F4:F10004,B13,авт!C4:C10004,T15)+SUMIFS(Пр.откр.тер!A4:A9978,Пр.откр.тер!F4:F9978,B13,Пр.откр.тер!C4:C9978,T15)</f>
        <v>0</v>
      </c>
      <c r="F13" s="272">
        <f>SUMIFS(угар!A5:A9997,угар!F5:F9997,B13,угар!C5:C9997,T9,угар!AK5:AK9997,"да")+SUMIFS(задым!A4:A10003,задым!E4:E10003,B13,задым!C4:C10003,T9)+SUMIFS(обр.огнем!A4:A10002,обр.огнем!E4:E10002,B13,обр.огнем!C4:C10002,T9)+SUMIFS(КЗ!A4:A10009,КЗ!E4:E10009,B13,КЗ!C4:C10009,T9)+SUMIFS('подгор.пищи '!A4:A10003,'подгор.пищи '!E4:E10003,B13,'подгор.пищи '!C4:C10003,T9)+SUMIFS(самосозж!A4:A10000,самосозж!E4:E10000,B13,самосозж!C4:C10000,T9)+SUMIFS(Трава!A5:A10000,Трава!E5:E10000,B13,Трава!C5:C10000,T9)+SUMIFS(мусор!A4:A10001,мусор!E4:E10001,B13,мусор!C4:C10001,T9)+SUMIFS(дтп.заг!A4:A10000,дтп.заг!E4:E10000,B13,дтп.заг!C4:C10000,T9)+SUMIFS(авиа!A4:A9999,авиа!E4:E9999,B13,авиа!C4:C9999,T9)+SUMIFS(самовозг!A4:A10000,самовозг!E4:E10000,B13,самовозг!C4:C10000,T9)+SUMIFS(вспыш!A4:A10002,вспыш!E4:E10002,B13,вспыш!C4:C10002,T9)+SUMIFS(угар!A5:A9997,угар!F5:F9997,B13,угар!C5:C9997,T10,угар!AK5:AK9997,"да")+SUMIFS(задым!A4:A10003,задым!E4:E10003,B13,задым!C4:C10003,T10)+SUMIFS(обр.огнем!A4:A10002,обр.огнем!E4:E10002,B13,обр.огнем!C4:C10002,T10)+SUMIFS(КЗ!A4:A10009,КЗ!E4:E10009,B13,КЗ!C4:C10009,T10)+SUMIFS('подгор.пищи '!A4:A10003,'подгор.пищи '!E4:E10003,B13,'подгор.пищи '!C4:C10003,T10)+SUMIFS(самосозж!A4:A10000,самосозж!E4:E10000,B13,самосозж!C4:C10000,T10)+SUMIFS(Трава!A5:A10000,Трава!E5:E10000,B13,Трава!C5:C10000,T10)+SUMIFS(мусор!A4:A10001,мусор!E4:E10001,B13,мусор!C4:C10001,T10)+SUMIFS(дтп.заг!A4:A10000,дтп.заг!E4:E10000,B13,дтп.заг!C4:C10000,T10)+SUMIFS(авиа!A4:A9999,авиа!E4:E9999,B13,авиа!C4:C9999,T10)+SUMIFS(самовозг!A4:A10000,самовозг!E4:E10000,B13,самовозг!C4:C10000,T10)+SUMIFS(вспыш!A4:A10002,вспыш!E4:E10002,B13,вспыш!C4:C10002,T10)+SUMIFS(угар!A5:A9997,угар!F5:F9997,B13,угар!C5:C9997,T11,угар!AK5:AK9997,"да")+SUMIFS(задым!A4:A10003,задым!E4:E10003,B13,задым!C4:C10003,T11)+SUMIFS(обр.огнем!A4:A10002,обр.огнем!E4:E10002,B13,обр.огнем!C4:C10002,T11)+SUMIFS(КЗ!A4:A10009,КЗ!E4:E10009,B13,КЗ!C4:C10009,T11)+SUMIFS('подгор.пищи '!A4:A10003,'подгор.пищи '!E4:E10003,B13,'подгор.пищи '!C4:C10003,T11)+SUMIFS(самосозж!A4:A10000,самосозж!E4:E10000,B13,самосозж!C4:C10000,T11)+SUMIFS(Трава!A5:A10000,Трава!E5:E10000,B13,Трава!C5:C10000,T11)+SUMIFS(мусор!A4:A10001,мусор!E4:E10001,B13,мусор!C4:C10001,T11)+SUMIFS(дтп.заг!A4:A10000,дтп.заг!E4:E10000,B13,дтп.заг!C4:C10000,T11)+SUMIFS(авиа!A4:A9999,авиа!E4:E9999,B13,авиа!C4:C9999,T11)+SUMIFS(самовозг!A4:A10000,самовозг!E4:E10000,B13,самовозг!C4:C10000,T11)+SUMIFS(вспыш!A4:A10002,вспыш!E4:E10002,B13,вспыш!C4:C10002,T11)+SUMIFS(угар!A5:A9997,угар!F5:F9997,B13,угар!C5:C9997,T12,угар!AK5:AK9997,"да")+SUMIFS(задым!A4:A10003,задым!E4:E10003,B13,задым!C4:C10003,T12)+SUMIFS(обр.огнем!A4:A10002,обр.огнем!E4:E10002,B13,обр.огнем!C4:C10002,T12)+SUMIFS(КЗ!A4:A10009,КЗ!E4:E10009,B13,КЗ!C4:C10009,T12)+SUMIFS('подгор.пищи '!A4:A10003,'подгор.пищи '!E4:E10003,B13,'подгор.пищи '!C4:C10003,T12)+SUMIFS(самосозж!A4:A10000,самосозж!E4:E10000,B13,самосозж!C4:C10000,T12)+SUMIFS(Трава!A5:A10000,Трава!E5:E10000,B13,Трава!C5:C10000,T12)+SUMIFS(мусор!A4:A10001,мусор!E4:E10001,B13,мусор!C4:C10001,T12)+SUMIFS(дтп.заг!A4:A10000,дтп.заг!E4:E10000,B13,дтп.заг!C4:C10000,T12)+SUMIFS(авиа!A4:A9999,авиа!E4:E9999,B13,авиа!C4:C9999,T12)+SUMIFS(самовозг!A4:A10000,самовозг!E4:E10000,B13,самовозг!C4:C10000,T12)+SUMIFS(вспыш!A4:A10002,вспыш!E4:E10002,B13,вспыш!C4:C10002,T12)+SUMIFS(угар!A5:A9997,угар!F5:F9997,B13,угар!C5:C9997,T13,угар!AK5:AK9997,"да")+SUMIFS(задым!A4:A10003,задым!E4:E10003,B13,задым!C4:C10003,T13)+SUMIFS(обр.огнем!A4:A10002,обр.огнем!E4:E10002,B13,обр.огнем!C4:C10002,T13)+SUMIFS(КЗ!A4:A10009,КЗ!E4:E10009,B13,КЗ!C4:C10009,T13)+SUMIFS('подгор.пищи '!A4:A10003,'подгор.пищи '!E4:E10003,B13,'подгор.пищи '!C4:C10003,T13)+SUMIFS(самосозж!A4:A10000,самосозж!E4:E10000,B13,самосозж!C4:C10000,T13)+SUMIFS(Трава!A5:A10000,Трава!E5:E10000,B13,Трава!C5:C10000,T13)+SUMIFS(мусор!A4:A10001,мусор!E4:E10001,B13,мусор!C4:C10001,T13)+SUMIFS(дтп.заг!A4:A10000,дтп.заг!E4:E10000,B13,дтп.заг!C4:C10000,T13)+SUMIFS(авиа!A4:A9999,авиа!E4:E9999,B13,авиа!C4:C9999,T13)+SUMIFS(самовозг!A4:A10000,самовозг!E4:E10000,B13,самовозг!C4:C10000,T13)+SUMIFS(вспыш!A4:A10002,вспыш!E4:E10002,B13,вспыш!C4:C10002,T13)+SUMIFS(угар!A5:A9997,угар!F5:F9997,B13,угар!C5:C9997,T14,угар!AK5:AK9997,"да")+SUMIFS(задым!A4:A10003,задым!E4:E10003,B13,задым!C4:C10003,T14)+SUMIFS(обр.огнем!A4:A10002,обр.огнем!E4:E10002,B13,обр.огнем!C4:C10002,T14)+SUMIFS(КЗ!A4:A10009,КЗ!E4:E10009,B13,КЗ!C4:C10009,T14)+SUMIFS('подгор.пищи '!A4:A10003,'подгор.пищи '!E4:E10003,B13,'подгор.пищи '!C4:C10003,T14)+SUMIFS(самосозж!A4:A10000,самосозж!E4:E10000,B13,самосозж!C4:C10000,T14)+SUMIFS(Трава!A5:A10000,Трава!E5:E10000,B13,Трава!C5:C10000,T14)+SUMIFS(мусор!A4:A10001,мусор!E4:E10001,B13,мусор!C4:C10001,T14)+SUMIFS(дтп.заг!A4:A10000,дтп.заг!E4:E10000,B13,дтп.заг!C4:C10000,T14)+SUMIFS(авиа!A4:A9999,авиа!E4:E9999,B13,авиа!C4:C9999,T14)+SUMIFS(самовозг!A4:A10000,самовозг!E4:E10000,B13,самовозг!C4:C10000,T14)+SUMIFS(вспыш!A4:A10002,вспыш!E4:E10002,B13,вспыш!C4:C10002,T14)+SUMIFS(угар!A5:A9997,угар!F5:F9997,B13,угар!C5:C9997,T15,угар!AK5:AK9997,"да")+SUMIFS(задым!A4:A10003,задым!E4:E10003,B13,задым!C4:C10003,T15)+SUMIFS(обр.огнем!A4:A10002,обр.огнем!E4:E10002,B13,обр.огнем!C4:C10002,T15)+SUMIFS(КЗ!A4:A10009,КЗ!E4:E10009,B13,КЗ!C4:C10009,T15)+SUMIFS('подгор.пищи '!A4:A10003,'подгор.пищи '!E4:E10003,B13,'подгор.пищи '!C4:C10003,T15)+SUMIFS(самосозж!A4:A10000,самосозж!E4:E10000,B13,самосозж!C4:C10000,T15)+SUMIFS(Трава!A5:A10000,Трава!E5:E10000,B13,Трава!C5:C10000,T15)+SUMIFS(мусор!A4:A10001,мусор!E4:E10001,B13,мусор!C4:C10001,T15)+SUMIFS(дтп.заг!A4:A10000,дтп.заг!E4:E10000,B13,дтп.заг!C4:C10000,T15)+SUMIFS(авиа!A4:A9999,авиа!E4:E9999,B13,авиа!C4:C9999,T15)+SUMIFS(самовозг!A4:A10000,самовозг!E4:E10000,B13,самовозг!C4:C10000,T15)+SUMIFS(вспыш!A4:A10002,вспыш!E4:E10002,B13,вспыш!C4:C10002,T15)</f>
        <v>0</v>
      </c>
      <c r="G13" s="272">
        <f>SUMIFS(АСР!A4:A9998,АСР!E4:E9998,B13,АСР!C4:C9998,T9)+SUMIFS(АСР!A4:A9998,АСР!E4:E9998,B13,АСР!C4:C9998,T10)+SUMIFS(АСР!A4:A9998,АСР!E4:E9998,B13,АСР!C4:C9998,T11)+SUMIFS(АСР!A4:A9998,АСР!E4:E9998,B13,АСР!C4:C9998,T12)+SUMIFS(АСР!A4:A9998,АСР!E4:E9998,B13,АСР!C4:C9998,T13)+SUMIFS(АСР!A4:A9998,АСР!E4:E9998,B13,АСР!C4:C9998,T14)+SUMIFS(АСР!A4:A9998,АСР!E4:E9998,B13,АСР!C4:C9998,T15)</f>
        <v>0</v>
      </c>
      <c r="H13" s="272">
        <f>SUMIFS(ложный!A4:A10003,ложный!E4:E10003,B13,ложный!C4:C10003,T9)+SUMIFS(ложный!A4:A10003,ложный!E4:E10003,B13,ложный!C4:C10003,T10)+SUMIFS(ложный!A4:A10003,ложный!E4:E10003,B13,ложный!C4:C10003,T11)+SUMIFS(ложный!A4:A10003,ложный!E4:E10003,B13,ложный!C4:C10003,T12)+SUMIFS(ложный!A4:A10003,ложный!E4:E10003,B13,ложный!C4:C10003,T13)+SUMIFS(ложный!A4:A10003,ложный!E4:E10003,B13,ложный!C4:C10003,T14)+SUMIFS(ложный!A4:A10003,ложный!E4:E10003,B13,ложный!C4:C10003,T15)</f>
        <v>0</v>
      </c>
      <c r="I13" s="272">
        <f>SUMIFS('степь '!A5:A9998,'степь '!F5:F9998,B13,'степь '!C5:C9998,T9)+SUMIFS('степь '!A5:A9998,'степь '!F5:F9998,B13,'степь '!C5:C9998,T10)+SUMIFS('степь '!A5:A9998,'степь '!F5:F9998,B13,'степь '!C5:C9998,T11)+SUMIFS('степь '!A5:A9998,'степь '!F5:F9998,B13,'степь '!C5:C9998,T12)+SUMIFS('степь '!A5:A9998,'степь '!F5:F9998,B13,'степь '!C5:C9998,T13)+SUMIFS('степь '!A5:A9998,'степь '!F5:F9998,B13,'степь '!C5:C9998,T14)+SUMIFS('степь '!A5:A9998,'степь '!F5:F9998,B13,'степь '!C5:C9998,T15)</f>
        <v>0</v>
      </c>
      <c r="J13" s="272">
        <f>SUMIFS('степь '!I5:I9998,'степь '!F5:F9998,B13,'степь '!C5:C9998,T9)+SUMIFS('степь '!I5:I9998,'степь '!F5:F9998,B13,'степь '!C5:C9998,T10)+SUMIFS('степь '!I5:I9998,'степь '!F5:F9998,B13,'степь '!C5:C9998,T11)+SUMIFS('степь '!I5:I9998,'степь '!F5:F9998,B13,'степь '!C5:C9998,T12)+SUMIFS('степь '!I5:I9998,'степь '!F5:F9998,B13,'степь '!C5:C9998,T13)+SUMIFS('степь '!I5:I9998,'степь '!F5:F9998,B13,'степь '!C5:C9998,T14)+SUMIFS('степь '!I5:I9998,'степь '!F5:F9998,B13,'степь '!C5:C9998,T15)</f>
        <v>0</v>
      </c>
      <c r="K13" s="272">
        <f>SUMIFS(Лес!A5:A9992,Лес!F5:F9992,B13,Лес!C5:C9992,T9)+SUMIFS(Лес!A5:A9992,Лес!F5:F9992,B13,Лес!C5:C9992,T10)+SUMIFS(Лес!A5:A9992,Лес!F5:F9992,B13,Лес!C5:C9992,T11)+SUMIFS(Лес!A5:A9992,Лес!F5:F9992,B13,Лес!C5:C9992,T12)+SUMIFS(Лес!A5:A9992,Лес!F5:F9992,B13,Лес!C5:C9992,T13)+SUMIFS(Лес!A5:A9992,Лес!F5:F9992,B13,Лес!C5:C9992,T14)+SUMIFS(Лес!A5:A9992,Лес!F5:F9992,B13,Лес!C5:C9992,T15)</f>
        <v>0</v>
      </c>
      <c r="L13" s="272">
        <f>SUMIFS(Лес!J5:J9992,Лес!F5:F9992,B13,Лес!C5:C9992,T9)+SUMIFS(Лес!J5:J9992,Лес!F5:F9992,B13,Лес!C5:C9992,T10)+SUMIFS(Лес!J5:J9992,Лес!F5:F9992,B13,Лес!C5:C9992,T11)+SUMIFS(Лес!J5:J9992,Лес!F5:F9992,B13,Лес!C5:C9992,T12)+SUMIFS(Лес!J5:J9992,Лес!F5:F9992,B13,Лес!C5:C9992,T13)+SUMIFS(Лес!J5:J9992,Лес!F5:F9992,B13,Лес!C5:C9992,T14)+SUMIFS(Лес!J5:J9992,Лес!F5:F9992,B13,Лес!C5:C9992,T15)</f>
        <v>0</v>
      </c>
      <c r="M13" s="272">
        <f t="shared" si="0"/>
        <v>0</v>
      </c>
      <c r="N13" s="293">
        <f>SUMIFS(произв!O4:O9997,произв!F4:F9997,B13,произв!C4:C9997,T9)+SUMIFS(торг!O4:O9999,торг!F4:F9999,B13,торг!C4:C9999,T9)+SUMIFS(склад!O4:O10000,склад!F4:F10000,B13,склад!C4:C10000,T9)+SUMIFS('обр '!O4:O10000,'обр '!F4:F10000,B13,'обр '!C4:C10000,T9)+SUMIFS(детс!O4:O10000,детс!F4:F10000,B13,детс!C4:C10000,T9)+SUMIFS(культ!O4:O10000,культ!F4:F10000,B13,культ!C4:C10000,T9)+SUMIFS(спорт!O4:O10000,спорт!F4:F10000,B13,спорт!C4:C10000,T9)+SUMIFS(лечеб!O4:O10000,лечеб!F4:F10000,B13,лечеб!C4:C10000,T9)+SUMIFS(Баня!O4:O10000,Баня!F4:F10000,B13,Баня!C4:C10000,T9)+SUMIFS(Адм!O4:O9999,Адм!F4:F9999,B13,Адм!C4:C9999,T9)+SUMIFS(С.Х!O4:O10000,С.Х!F4:F10000,B13,С.Х!C4:C10000,T9)+SUMIFS(новостр!N4:N10000,новостр!F4:F10000,B13,новостр!C4:C10000,T9)+SUMIFS(авт!K4:K10004,авт!F4:F10004,B13,авт!C4:C10004,T9)+SUMIFS(ЖС!S4:S10008,ЖС!F4:F10008,B13,ЖС!C4:C10008,T9)+SUMIFS(Лес!L5:L9992,Лес!F5:F9992,B13,Лес!C5:C9992,T9)+SUMIFS('степь '!K5:K9998,'степь '!F5:F9998,B13,'степь '!C5:C9998,T9)+SUMIFS(Пр.откр.тер!N4:N9978,Пр.откр.тер!F4:F9978,B13,Пр.откр.тер!C4:C9978,T9)+SUMIFS(произв!O4:O9997,произв!F4:F9997,B13,произв!C4:C9997,T10)+SUMIFS(торг!O4:O9999,торг!F4:F9999,B13,торг!C4:C9999,T10)+SUMIFS(склад!O4:O10000,склад!F4:F10000,B13,склад!C4:C10000,T10)+SUMIFS('обр '!O4:O10000,'обр '!F4:F10000,B13,'обр '!C4:C10000,T10)+SUMIFS(детс!O4:O10000,детс!F4:F10000,B13,детс!C4:C10000,T10)+SUMIFS(культ!O4:O10000,культ!F4:F10000,B13,культ!C4:C10000,T10)+SUMIFS(спорт!O4:O10000,спорт!F4:F10000,B13,спорт!C4:C10000,T10)+SUMIFS(лечеб!O4:O10000,лечеб!F4:F10000,B13,лечеб!C4:C10000,T10)+SUMIFS(Баня!O4:O10000,Баня!F4:F10000,B13,Баня!C4:C10000,T10)+SUMIFS(Адм!O4:O9999,Адм!F4:F9999,B13,Адм!C4:C9999,T10)+SUMIFS(С.Х!O4:O10000,С.Х!F4:F10000,B13,С.Х!C4:C10000,T10)+SUMIFS(новостр!N4:N10000,новостр!F4:F10000,B13,новостр!C4:C10000,T10)+SUMIFS(авт!K4:K10004,авт!F4:F10004,B13,авт!C4:C10004,T10)+SUMIFS(ЖС!S4:S10008,ЖС!F4:F10008,B13,ЖС!C4:C10008,T10)+SUMIFS(Лес!L5:L9992,Лес!F5:F9992,B13,Лес!C5:C9992,T10)+SUMIFS('степь '!K5:K9998,'степь '!F5:F9998,B13,'степь '!C5:C9998,T10)+SUMIFS(Пр.откр.тер!N4:N9978,Пр.откр.тер!F4:F9978,B13,Пр.откр.тер!C4:C9978,T10)+SUMIFS(произв!O4:O9997,произв!F4:F9997,B13,произв!C4:C9997,T11)+SUMIFS(торг!O4:O9999,торг!F4:F9999,B13,торг!C4:C9999,T11)+SUMIFS(склад!O4:O10000,склад!F4:F10000,B13,склад!C4:C10000,T11)+SUMIFS('обр '!O4:O10000,'обр '!F4:F10000,B13,'обр '!C4:C10000,T11)+SUMIFS(детс!O4:O10000,детс!F4:F10000,B13,детс!C4:C10000,T11)+SUMIFS(культ!O4:O10000,культ!F4:F10000,B13,культ!C4:C10000,T11)+SUMIFS(спорт!O4:O10000,спорт!F4:F10000,B13,спорт!C4:C10000,T11)+SUMIFS(лечеб!O4:O10000,лечеб!F4:F10000,B13,лечеб!C4:C10000,T11)+SUMIFS(Баня!O4:O10000,Баня!F4:F10000,B13,Баня!C4:C10000,T11)+SUMIFS(Адм!O4:O9999,Адм!F4:F9999,B13,Адм!C4:C9999,T11)+SUMIFS(С.Х!O4:O10000,С.Х!F4:F10000,B13,С.Х!C4:C10000,T11)+SUMIFS(новостр!N4:N10000,новостр!F4:F10000,B13,новостр!C4:C10000,T11)+SUMIFS(авт!K4:K10004,авт!F4:F10004,B13,авт!C4:C10004,T11)+SUMIFS(ЖС!S4:S10008,ЖС!F4:F10008,B13,ЖС!C4:C10008,T11)+SUMIFS(Лес!L5:L9992,Лес!F5:F9992,B13,Лес!C5:C9992,T11)+SUMIFS('степь '!K5:K9998,'степь '!F5:F9998,B13,'степь '!C5:C9998,T11)+SUMIFS(Пр.откр.тер!N4:N9978,Пр.откр.тер!F4:F9978,B13,Пр.откр.тер!C4:C9978,T11)+SUMIFS(произв!O4:O9997,произв!F4:F9997,B13,произв!C4:C9997,T12)+SUMIFS(торг!O4:O9999,торг!F4:F9999,B13,торг!C4:C9999,T12)+SUMIFS(склад!O4:O10000,склад!F4:F10000,B13,склад!C4:C10000,T12)+SUMIFS('обр '!O4:O10000,'обр '!F4:F10000,B13,'обр '!C4:C10000,T12)+SUMIFS(детс!O4:O10000,детс!F4:F10000,B13,детс!C4:C10000,T12)+SUMIFS(культ!O4:O10000,культ!F4:F10000,B13,культ!C4:C10000,T12)+SUMIFS(спорт!O4:O10000,спорт!F4:F10000,B13,спорт!C4:C10000,T12)+SUMIFS(лечеб!O4:O10000,лечеб!F4:F10000,B13,лечеб!C4:C10000,T12)+SUMIFS(Баня!O4:O10000,Баня!F4:F10000,B13,Баня!C4:C10000,T12)+SUMIFS(Адм!O4:O9999,Адм!F4:F9999,B13,Адм!C4:C9999,T12)+SUMIFS(С.Х!O4:O10000,С.Х!F4:F10000,B13,С.Х!C4:C10000,T12)+SUMIFS(новостр!N4:N10000,новостр!F4:F10000,B13,новостр!C4:C10000,T12)+SUMIFS(авт!K4:K10004,авт!F4:F10004,B13,авт!C4:C10004,T12)+SUMIFS(ЖС!S4:S10008,ЖС!F4:F10008,B13,ЖС!C4:C10008,T12)+SUMIFS(Лес!L5:L9992,Лес!F5:F9992,B13,Лес!C5:C9992,T12)+SUMIFS('степь '!K5:K9998,'степь '!F5:F9998,B13,'степь '!C5:C9998,T12)+SUMIFS(Пр.откр.тер!N4:N9978,Пр.откр.тер!F4:F9978,B13,Пр.откр.тер!C4:C9978,T12)+SUMIFS(произв!O4:O9997,произв!F4:F9997,B13,произв!C4:C9997,T13)+SUMIFS(торг!O4:O9999,торг!F4:F9999,B13,торг!C4:C9999,T13)+SUMIFS(склад!O4:O10000,склад!F4:F10000,B13,склад!C4:C10000,T13)+SUMIFS('обр '!O4:O10000,'обр '!F4:F10000,B13,'обр '!C4:C10000,T13)+SUMIFS(детс!O4:O10000,детс!F4:F10000,B13,детс!C4:C10000,T13)+SUMIFS(культ!O4:O10000,культ!F4:F10000,B13,культ!C4:C10000,T13)+SUMIFS(спорт!O4:O10000,спорт!F4:F10000,B13,спорт!C4:C10000,T13)+SUMIFS(лечеб!O4:O10000,лечеб!F4:F10000,B13,лечеб!C4:C10000,T13)+SUMIFS(Баня!O4:O10000,Баня!F4:F10000,B13,Баня!C4:C10000,T13)+SUMIFS(Адм!O4:O9999,Адм!F4:F9999,B13,Адм!C4:C9999,T13)+SUMIFS(С.Х!O4:O10000,С.Х!F4:F10000,B13,С.Х!C4:C10000,T13)+SUMIFS(новостр!N4:N10000,новостр!F4:F10000,B13,новостр!C4:C10000,T13)+SUMIFS(авт!K4:K10004,авт!F4:F10004,B13,авт!C4:C10004,T13)+SUMIFS(ЖС!S4:S10008,ЖС!F4:F10008,B13,ЖС!C4:C10008,T13)+SUMIFS(Лес!L5:L9992,Лес!F5:F9992,B13,Лес!C5:C9992,T13)+SUMIFS('степь '!K5:K9998,'степь '!F5:F9998,B13,'степь '!C5:C9998,T13)+SUMIFS(Пр.откр.тер!N4:N9978,Пр.откр.тер!F4:F9978,B13,Пр.откр.тер!C4:C9978,T13)+SUMIFS(произв!O4:O9997,произв!F4:F9997,B13,произв!C4:C9997,T14)+SUMIFS(торг!O4:O9999,торг!F4:F9999,B13,торг!C4:C9999,T14)+SUMIFS(склад!O4:O10000,склад!F4:F10000,B13,склад!C4:C10000,T14)+SUMIFS('обр '!O4:O10000,'обр '!F4:F10000,B13,'обр '!C4:C10000,T14)+SUMIFS(детс!O4:O10000,детс!F4:F10000,B13,детс!C4:C10000,T14)+SUMIFS(культ!O4:O10000,культ!F4:F10000,B13,культ!C4:C10000,T14)+SUMIFS(спорт!O4:O10000,спорт!F4:F10000,B13,спорт!C4:C10000,T14)+SUMIFS(лечеб!O4:O10000,лечеб!F4:F10000,B13,лечеб!C4:C10000,T14)+SUMIFS(Баня!O4:O10000,Баня!F4:F10000,B13,Баня!C4:C10000,T14)+SUMIFS(Адм!O4:O9999,Адм!F4:F9999,B13,Адм!C4:C9999,T14)+SUMIFS(С.Х!O4:O10000,С.Х!F4:F10000,B13,С.Х!C4:C10000,T14)+SUMIFS(новостр!N4:N10000,новостр!F4:F10000,B13,новостр!C4:C10000,T14)+SUMIFS(авт!K4:K10004,авт!F4:F10004,B13,авт!C4:C10004,T14)+SUMIFS(ЖС!S4:S10008,ЖС!F4:F10008,B13,ЖС!C4:C10008,T14)+SUMIFS(Лес!L5:L9992,Лес!F5:F9992,B13,Лес!C5:C9992,T14)+SUMIFS('степь '!K5:K9998,'степь '!F5:F9998,B13,'степь '!C5:C9998,T14)+SUMIFS(Пр.откр.тер!N4:N9978,Пр.откр.тер!F4:F9978,B13,Пр.откр.тер!C4:C9978,T14)+SUMIFS(произв!O4:O9997,произв!F4:F9997,B13,произв!C4:C9997,T15)+SUMIFS(торг!O4:O9999,торг!F4:F9999,B13,торг!C4:C9999,T15)+SUMIFS(склад!O4:O10000,склад!F4:F10000,B13,склад!C4:C10000,T15)+SUMIFS('обр '!O4:O10000,'обр '!F4:F10000,B13,'обр '!C4:C10000,T15)+SUMIFS(детс!O4:O10000,детс!F4:F10000,B13,детс!C4:C10000,T15)+SUMIFS(культ!O4:O10000,культ!F4:F10000,B13,культ!C4:C10000,T15)+SUMIFS(спорт!O4:O10000,спорт!F4:F10000,B13,спорт!C4:C10000,T15)+SUMIFS(лечеб!O4:O10000,лечеб!F4:F10000,B13,лечеб!C4:C10000,T15)+SUMIFS(Баня!O4:O10000,Баня!F4:F10000,B13,Баня!C4:C10000,T15)+SUMIFS(Адм!O4:O9999,Адм!F4:F9999,B13,Адм!C4:C9999,T15)+SUMIFS(С.Х!O4:O10000,С.Х!F4:F10000,B13,С.Х!C4:C10000,T15)+SUMIFS(новостр!N4:N10000,новостр!F4:F10000,B13,новостр!C4:C10000,T15)+SUMIFS(авт!K4:K10004,авт!F4:F10004,B13,авт!C4:C10004,T15)+SUMIFS(ЖС!S4:S10008,ЖС!F4:F10008,B13,ЖС!C4:C10008,T15)+SUMIFS(Лес!L5:L9992,Лес!F5:F9992,B13,Лес!C5:C9992,T15)+SUMIFS('степь '!K5:K9998,'степь '!F5:F9998,B13,'степь '!C5:C9998,T15)+SUMIFS(Пр.откр.тер!N4:N9978,Пр.откр.тер!F4:F9978,B13,Пр.откр.тер!C4:C9978,T15)</f>
        <v>0</v>
      </c>
      <c r="O13" s="271">
        <f>SUMIFS(Гиб.!O5:O9995,Гиб.!E5:E9995,B13,Гиб.!B5:B9995,T9)+SUMIFS(Гиб.!O5:O9995,Гиб.!E5:E9995,B13,Гиб.!B5:B9995,T10)+SUMIFS(Гиб.!O5:O9995,Гиб.!E5:E9995,B13,Гиб.!B5:B9995,T11)+SUMIFS(Гиб.!O5:O9995,Гиб.!E5:E9995,B13,Гиб.!B5:B9995,T12)+SUMIFS(Гиб.!O5:O9995,Гиб.!E5:E9995,B13,Гиб.!B5:B9995,T13)+SUMIFS(Гиб.!O5:O9995,Гиб.!E5:E9995,B13,Гиб.!B5:B9995,T14)+SUMIFS(Гиб.!O5:O9995,Гиб.!E5:E9995,B13,Гиб.!B5:B9995,T15)</f>
        <v>0</v>
      </c>
      <c r="P13" s="272">
        <f>SUMIFS(Тр.!M5:M9997,Тр.!E5:E9997,B13,Тр.!B5:B9997,T9)+SUMIFS(Тр.!M5:M9997,Тр.!E5:E9997,B13,Тр.!B5:B9997,T10)+SUMIFS(Тр.!M5:M9997,Тр.!E5:E9997,B13,Тр.!B5:B9997,T11)+SUMIFS(Тр.!M5:M9997,Тр.!E5:E9997,B13,Тр.!B5:B9997,T12)+SUMIFS(Тр.!M5:M9997,Тр.!E5:E9997,B13,Тр.!B5:B9997,T13)+SUMIFS(Тр.!M5:M9997,Тр.!E5:E9997,B13,Тр.!B5:B9997,T14)+SUMIFS(Тр.!M5:M9997,Тр.!E5:E9997,B13,Тр.!B5:B9997,T15)</f>
        <v>0</v>
      </c>
      <c r="Q13" s="293">
        <f>SUMIFS(произв!P4:P9997,произв!F4:F9997,B13,произв!C4:C9997,T9)+SUMIFS(торг!P4:P9999,торг!F4:F9999,B13,торг!C4:C9999,T9)+SUMIFS(склад!P4:P10000,склад!F4:F10000,B13,склад!C4:C10000,T9)+SUMIFS('обр '!P4:P10000,'обр '!F4:F10000,B13,'обр '!C4:C10000,T9)+SUMIFS(детс!P4:P10000,детс!F4:F10000,B13,детс!C4:C10000,T9)+SUMIFS(культ!P4:P10000,культ!F4:F10000,B13,культ!C4:C10000,T9)+SUMIFS(спорт!P4:P10000,спорт!F4:F10000,B13,спорт!C4:C10000,T9)+SUMIFS(лечеб!P4:P10000,лечеб!F4:F10000,B13,лечеб!C4:C10000,T9)+SUMIFS(Баня!P4:P10000,Баня!F4:F10000,B13,Баня!C4:C10000,T9)+SUMIFS(Адм!P4:P9999,Адм!F4:F9999,B13,Адм!C4:C9999,T9)+SUMIFS(С.Х!P4:P10000,С.Х!F4:F10000,B13,С.Х!C4:C10000,T9)+SUMIFS(новостр!O4:O10000,новостр!F4:F10000,B13,новостр!C4:C10000,T9)+SUMIFS(авт!S4:S10004,авт!F4:F10004,B13,авт!C4:C10004,T9)+SUMIFS(ЖС!T4:T10008,ЖС!F4:F10008,B13,ЖС!C4:C10008,T9)+SUMIFS(Лес!M5:M9992,Лес!F5:F9992,B13,Лес!C5:C9992,T9)+SUMIFS('степь '!L5:L9998,'степь '!F5:F9998,B13,'степь '!C5:C9998,T9)+SUMIFS(Пр.откр.тер!O4:O9978,Пр.откр.тер!F4:F9978,B13,Пр.откр.тер!C4:C9978,T9)+SUMIFS(произв!P4:P9997,произв!F4:F9997,B13,произв!C4:C9997,T10)+SUMIFS(торг!P4:P9999,торг!F4:F9999,B13,торг!C4:C9999,T10)+SUMIFS(склад!P4:P10000,склад!F4:F10000,B13,склад!C4:C10000,T10)+SUMIFS('обр '!P4:P10000,'обр '!F4:F10000,B13,'обр '!C4:C10000,T10)+SUMIFS(детс!P4:P10000,детс!F4:F10000,B13,детс!C4:C10000,T10)+SUMIFS(культ!P4:P10000,культ!F4:F10000,B13,культ!C4:C10000,T10)+SUMIFS(спорт!P4:P10000,спорт!F4:F10000,B13,спорт!C4:C10000,T10)+SUMIFS(лечеб!P4:P10000,лечеб!F4:F10000,B13,лечеб!C4:C10000,T10)+SUMIFS(Баня!P4:P10000,Баня!F4:F10000,B13,Баня!C4:C10000,T10)+SUMIFS(Адм!P4:P9999,Адм!F4:F9999,B13,Адм!C4:C9999,T10)+SUMIFS(С.Х!P4:P10000,С.Х!F4:F10000,B13,С.Х!C4:C10000,T10)+SUMIFS(новостр!O4:O10000,новостр!F4:F10000,B13,новостр!C4:C10000,T10)+SUMIFS(авт!S4:S10004,авт!F4:F10004,B13,авт!C4:C10004,T10)+SUMIFS(ЖС!T4:T10008,ЖС!F4:F10008,B13,ЖС!C4:C10008,T10)+SUMIFS(Лес!M5:M9992,Лес!F5:F9992,B13,Лес!C5:C9992,T10)+SUMIFS('степь '!L5:L9998,'степь '!F5:F9998,B13,'степь '!C5:C9998,T10)+SUMIFS(Пр.откр.тер!O4:O9978,Пр.откр.тер!F4:F9978,B13,Пр.откр.тер!C4:C9978,T10)+SUMIFS(произв!P4:P9997,произв!F4:F9997,B13,произв!C4:C9997,T11)+SUMIFS(торг!P4:P9999,торг!F4:F9999,B13,торг!C4:C9999,T11)+SUMIFS(склад!P4:P10000,склад!F4:F10000,B13,склад!C4:C10000,T11)+SUMIFS('обр '!P4:P10000,'обр '!F4:F10000,B13,'обр '!C4:C10000,T11)+SUMIFS(детс!P4:P10000,детс!F4:F10000,B13,детс!C4:C10000,T11)+SUMIFS(культ!P4:P10000,культ!F4:F10000,B13,культ!C4:C10000,T11)+SUMIFS(спорт!P4:P10000,спорт!F4:F10000,B13,спорт!C4:C10000,T11)+SUMIFS(лечеб!P4:P10000,лечеб!F4:F10000,B13,лечеб!C4:C10000,T11)+SUMIFS(Баня!P4:P10000,Баня!F4:F10000,B13,Баня!C4:C10000,T11)+SUMIFS(Адм!P4:P9999,Адм!F4:F9999,B13,Адм!C4:C9999,T11)+SUMIFS(С.Х!P4:P10000,С.Х!F4:F10000,B13,С.Х!C4:C10000,T11)+SUMIFS(новостр!O4:O10000,новостр!F4:F10000,B13,новостр!C4:C10000,T11)+SUMIFS(авт!S4:S10004,авт!F4:F10004,B13,авт!C4:C10004,T11)+SUMIFS(ЖС!T4:T10008,ЖС!F4:F10008,B13,ЖС!C4:C10008,T11)+SUMIFS(Лес!M5:M9992,Лес!F5:F9992,B13,Лес!C5:C9992,T11)+SUMIFS('степь '!L5:L9998,'степь '!F5:F9998,B13,'степь '!C5:C9998,T11)+SUMIFS(Пр.откр.тер!O4:O9978,Пр.откр.тер!F4:F9978,B13,Пр.откр.тер!C4:C9978,T11)+SUMIFS(произв!P4:P9997,произв!F4:F9997,B13,произв!C4:C9997,T12)+SUMIFS(торг!P4:P9999,торг!F4:F9999,B13,торг!C4:C9999,T12)+SUMIFS(склад!P4:P10000,склад!F4:F10000,B13,склад!C4:C10000,T12)+SUMIFS('обр '!P4:P10000,'обр '!F4:F10000,B13,'обр '!C4:C10000,T12)+SUMIFS(детс!P4:P10000,детс!F4:F10000,B13,детс!C4:C10000,T12)+SUMIFS(культ!P4:P10000,культ!F4:F10000,B13,культ!C4:C10000,T12)+SUMIFS(спорт!P4:P10000,спорт!F4:F10000,B13,спорт!C4:C10000,T12)+SUMIFS(лечеб!P4:P10000,лечеб!F4:F10000,B13,лечеб!C4:C10000,T12)+SUMIFS(Баня!P4:P10000,Баня!F4:F10000,B13,Баня!C4:C10000,T12)+SUMIFS(Адм!P4:P9999,Адм!F4:F9999,B13,Адм!C4:C9999,T12)+SUMIFS(С.Х!P4:P10000,С.Х!F4:F10000,B13,С.Х!C4:C10000,T12)+SUMIFS(новостр!O4:O10000,новостр!F4:F10000,B13,новостр!C4:C10000,T12)+SUMIFS(авт!S4:S10004,авт!F4:F10004,B13,авт!C4:C10004,T12)+SUMIFS(ЖС!T4:T10008,ЖС!F4:F10008,B13,ЖС!C4:C10008,T12)+SUMIFS(Лес!M5:M9992,Лес!F5:F9992,B13,Лес!C5:C9992,T12)+SUMIFS('степь '!L5:L9998,'степь '!F5:F9998,B13,'степь '!C5:C9998,T12)+SUMIFS(Пр.откр.тер!O4:O9978,Пр.откр.тер!F4:F9978,B13,Пр.откр.тер!C4:C9978,T12)+SUMIFS(произв!P4:P9997,произв!F4:F9997,B13,произв!C4:C9997,T13)+SUMIFS(торг!P4:P9999,торг!F4:F9999,B13,торг!C4:C9999,T13)+SUMIFS(склад!P4:P10000,склад!F4:F10000,B13,склад!C4:C10000,T13)+SUMIFS('обр '!P4:P10000,'обр '!F4:F10000,B13,'обр '!C4:C10000,T13)+SUMIFS(детс!P4:P10000,детс!F4:F10000,B13,детс!C4:C10000,T13)+SUMIFS(культ!P4:P10000,культ!F4:F10000,B13,культ!C4:C10000,T13)+SUMIFS(спорт!P4:P10000,спорт!F4:F10000,B13,спорт!C4:C10000,T13)+SUMIFS(лечеб!P4:P10000,лечеб!F4:F10000,B13,лечеб!C4:C10000,T13)+SUMIFS(Баня!P4:P10000,Баня!F4:F10000,B13,Баня!C4:C10000,T13)+SUMIFS(Адм!P4:P9999,Адм!F4:F9999,B13,Адм!C4:C9999,T13)+SUMIFS(С.Х!P4:P10000,С.Х!F4:F10000,B13,С.Х!C4:C10000,T13)+SUMIFS(новостр!O4:O10000,новостр!F4:F10000,B13,новостр!C4:C10000,T13)+SUMIFS(авт!S4:S10004,авт!F4:F10004,B13,авт!C4:C10004,T13)+SUMIFS(ЖС!T4:T10008,ЖС!F4:F10008,B13,ЖС!C4:C10008,T13)+SUMIFS(Лес!M5:M9992,Лес!F5:F9992,B13,Лес!C5:C9992,T13)+SUMIFS('степь '!L5:L9998,'степь '!F5:F9998,B13,'степь '!C5:C9998,T13)+SUMIFS(Пр.откр.тер!O4:O9978,Пр.откр.тер!F4:F9978,B13,Пр.откр.тер!C4:C9978,T13)+SUMIFS(произв!P4:P9997,произв!F4:F9997,B13,произв!C4:C9997,T14)+SUMIFS(торг!P4:P9999,торг!F4:F9999,B13,торг!C4:C9999,T14)+SUMIFS(склад!P4:P10000,склад!F4:F10000,B13,склад!C4:C10000,T14)+SUMIFS('обр '!P4:P10000,'обр '!F4:F10000,B13,'обр '!C4:C10000,T14)+SUMIFS(детс!P4:P10000,детс!F4:F10000,B13,детс!C4:C10000,T14)+SUMIFS(культ!P4:P10000,культ!F4:F10000,B13,культ!C4:C10000,T14)+SUMIFS(спорт!P4:P10000,спорт!F4:F10000,B13,спорт!C4:C10000,T14)+SUMIFS(лечеб!P4:P10000,лечеб!F4:F10000,B13,лечеб!C4:C10000,T14)+SUMIFS(Баня!P4:P10000,Баня!F4:F10000,B13,Баня!C4:C10000,T14)+SUMIFS(Адм!P4:P9999,Адм!F4:F9999,B13,Адм!C4:C9999,T14)+SUMIFS(С.Х!P4:P10000,С.Х!F4:F10000,B13,С.Х!C4:C10000,T14)+SUMIFS(новостр!O4:O10000,новостр!F4:F10000,B13,новостр!C4:C10000,T14)+SUMIFS(авт!S4:S10004,авт!F4:F10004,B13,авт!C4:C10004,T14)+SUMIFS(ЖС!T4:T10008,ЖС!F4:F10008,B13,ЖС!C4:C10008,T14)+SUMIFS(Лес!M5:M9992,Лес!F5:F9992,B13,Лес!C5:C9992,T14)+SUMIFS('степь '!L5:L9998,'степь '!F5:F9998,B13,'степь '!C5:C9998,T14)+SUMIFS(Пр.откр.тер!O4:O9978,Пр.откр.тер!F4:F9978,B13,Пр.откр.тер!C4:C9978,T14)+SUMIFS(произв!P4:P9997,произв!F4:F9997,B13,произв!C4:C9997,T15)+SUMIFS(торг!P4:P9999,торг!F4:F9999,B13,торг!C4:C9999,T15)+SUMIFS(склад!P4:P10000,склад!F4:F10000,B13,склад!C4:C10000,T15)+SUMIFS('обр '!P4:P10000,'обр '!F4:F10000,B13,'обр '!C4:C10000,T15)+SUMIFS(детс!P4:P10000,детс!F4:F10000,B13,детс!C4:C10000,T15)+SUMIFS(культ!P4:P10000,культ!F4:F10000,B13,культ!C4:C10000,T15)+SUMIFS(спорт!P4:P10000,спорт!F4:F10000,B13,спорт!C4:C10000,T15)+SUMIFS(лечеб!P4:P10000,лечеб!F4:F10000,B13,лечеб!C4:C10000,T15)+SUMIFS(Баня!P4:P10000,Баня!F4:F10000,B13,Баня!C4:C10000,T15)+SUMIFS(Адм!P4:P9999,Адм!F4:F9999,B13,Адм!C4:C9999,T15)+SUMIFS(С.Х!P4:P10000,С.Х!F4:F10000,B13,С.Х!C4:C10000,T15)+SUMIFS(новостр!O4:O10000,новостр!F4:F10000,B13,новостр!C4:C10000,T15)+SUMIFS(авт!S4:S10004,авт!F4:F10004,B13,авт!C4:C10004,T15)+SUMIFS(ЖС!T4:T10008,ЖС!F4:F10008,B13,ЖС!C4:C10008,T15)+SUMIFS(Лес!M5:M9992,Лес!F5:F9992,B13,Лес!C5:C9992,T15)+SUMIFS('степь '!L5:L9998,'степь '!F5:F9998,B13,'степь '!C5:C9998,T15)+SUMIFS(Пр.откр.тер!O4:O9978,Пр.откр.тер!F4:F9978,B13,Пр.откр.тер!C4:C9978,T15)</f>
        <v>0</v>
      </c>
      <c r="R13" s="293">
        <f>SUMIFS(произв!R4:R9997,произв!F4:F9997,B13,произв!C4:C9997,T9)+SUMIFS(торг!R4:R9999,торг!F4:F9999,B13,торг!C4:C9999,T9)+SUMIFS(склад!R4:R10000,склад!F4:F10000,B13,склад!C4:C10000,T9)+SUMIFS('обр '!R4:R10000,'обр '!F4:F10000,B13,'обр '!C4:C10000,T9)+SUMIFS(детс!R4:R10000,детс!F4:F10000,B13,детс!C4:C10000,T9)+SUMIFS(культ!R4:R10000,культ!F4:F10000,B13,культ!C4:C10000,T9)+SUMIFS(спорт!R4:R10000,спорт!F4:F10000,B13,спорт!C4:C10000,T9)+SUMIFS(лечеб!R4:R10000,лечеб!F4:F10000,B13,лечеб!C4:C10000,T9)+SUMIFS(Баня!R4:R10000,Баня!F4:F10000,B13,Баня!C4:C10000,T9)+SUMIFS(Адм!R4:R9999,Адм!F4:F9999,B13,Адм!C4:C9999,T9)+SUMIFS(С.Х!R4:R10000,С.Х!F4:F10000,B13,С.Х!C4:C10000,T9)+SUMIFS(новостр!Q4:Q10000,новостр!F4:F10000,B13,новостр!C4:C10000,T9)+SUMIFS(авт!U4:U10004,авт!F4:F10004,B13,авт!C4:C10004,T9)+SUMIFS(ЖС!W4:W10008,ЖС!F4:F10008,B13,ЖС!C4:C10008,T9)+SUMIFS(Лес!O5:O9992,Лес!F5:F9992,B13,Лес!C5:C9992,T9)+SUMIFS('степь '!N5:N9998,'степь '!F5:F9998,B13,'степь '!C5:C9998,T9)+SUMIFS(Пр.откр.тер!Q4:Q9978,Пр.откр.тер!F4:F9978,B13,Пр.откр.тер!C4:C9978,T9)+SUMIFS(произв!R4:R9997,произв!F4:F9997,B13,произв!C4:C9997,T10)+SUMIFS(торг!R4:R9999,торг!F4:F9999,B13,торг!C4:C9999,T10)+SUMIFS(склад!R4:R10000,склад!F4:F10000,B13,склад!C4:C10000,T10)+SUMIFS('обр '!R4:R10000,'обр '!F4:F10000,B13,'обр '!C4:C10000,T10)+SUMIFS(детс!R4:R10000,детс!F4:F10000,B13,детс!C4:C10000,T10)+SUMIFS(культ!R4:R10000,культ!F4:F10000,B13,культ!C4:C10000,T10)+SUMIFS(спорт!R4:R10000,спорт!F4:F10000,B13,спорт!C4:C10000,T10)+SUMIFS(лечеб!R4:R10000,лечеб!F4:F10000,B13,лечеб!C4:C10000,T10)+SUMIFS(Баня!R4:R10000,Баня!F4:F10000,B13,Баня!C4:C10000,T10)+SUMIFS(Адм!R4:R9999,Адм!F4:F9999,B13,Адм!C4:C9999,T10)+SUMIFS(С.Х!R4:R10000,С.Х!F4:F10000,B13,С.Х!C4:C10000,T10)+SUMIFS(новостр!Q4:Q10000,новостр!F4:F10000,B13,новостр!C4:C10000,T10)+SUMIFS(авт!U4:U10004,авт!F4:F10004,B13,авт!C4:C10004,T10)+SUMIFS(ЖС!W4:W10008,ЖС!F4:F10008,B13,ЖС!C4:C10008,T10)+SUMIFS(Лес!O5:O9992,Лес!F5:F9992,B13,Лес!C5:C9992,T10)+SUMIFS('степь '!N5:N9998,'степь '!F5:F9998,B13,'степь '!C5:C9998,T10)+SUMIFS(Пр.откр.тер!Q4:Q9978,Пр.откр.тер!F4:F9978,B13,Пр.откр.тер!C4:C9978,T10)+SUMIFS(произв!R4:R9997,произв!F4:F9997,B13,произв!C4:C9997,T11)+SUMIFS(торг!R4:R9999,торг!F4:F9999,B13,торг!C4:C9999,T11)+SUMIFS(склад!R4:R10000,склад!F4:F10000,B13,склад!C4:C10000,T11)+SUMIFS('обр '!R4:R10000,'обр '!F4:F10000,B13,'обр '!C4:C10000,T11)+SUMIFS(детс!R4:R10000,детс!F4:F10000,B13,детс!C4:C10000,T11)+SUMIFS(культ!R4:R10000,культ!F4:F10000,B13,культ!C4:C10000,T11)+SUMIFS(спорт!R4:R10000,спорт!F4:F10000,B13,спорт!C4:C10000,T11)+SUMIFS(лечеб!R4:R10000,лечеб!F4:F10000,B13,лечеб!C4:C10000,T11)+SUMIFS(Баня!R4:R10000,Баня!F4:F10000,B13,Баня!C4:C10000,T11)+SUMIFS(Адм!R4:R9999,Адм!F4:F9999,B13,Адм!C4:C9999,T11)+SUMIFS(С.Х!R4:R10000,С.Х!F4:F10000,B13,С.Х!C4:C10000,T11)+SUMIFS(новостр!Q4:Q10000,новостр!F4:F10000,B13,новостр!C4:C10000,T11)+SUMIFS(авт!U4:U10004,авт!F4:F10004,B13,авт!C4:C10004,T11)+SUMIFS(ЖС!W4:W10008,ЖС!F4:F10008,B13,ЖС!C4:C10008,T11)+SUMIFS(Лес!O5:O9992,Лес!F5:F9992,B13,Лес!C5:C9992,T11)+SUMIFS('степь '!N5:N9998,'степь '!F5:F9998,B13,'степь '!C5:C9998,T11)+SUMIFS(Пр.откр.тер!Q4:Q9978,Пр.откр.тер!F4:F9978,B13,Пр.откр.тер!C4:C9978,T11)+SUMIFS(произв!R4:R9997,произв!F4:F9997,B13,произв!C4:C9997,T12)+SUMIFS(торг!R4:R9999,торг!F4:F9999,B13,торг!C4:C9999,T12)+SUMIFS(склад!R4:R10000,склад!F4:F10000,B13,склад!C4:C10000,T12)+SUMIFS('обр '!R4:R10000,'обр '!F4:F10000,B13,'обр '!C4:C10000,T12)+SUMIFS(детс!R4:R10000,детс!F4:F10000,B13,детс!C4:C10000,T12)+SUMIFS(культ!R4:R10000,культ!F4:F10000,B13,культ!C4:C10000,T12)+SUMIFS(спорт!R4:R10000,спорт!F4:F10000,B13,спорт!C4:C10000,T12)+SUMIFS(лечеб!R4:R10000,лечеб!F4:F10000,B13,лечеб!C4:C10000,T12)+SUMIFS(Баня!R4:R10000,Баня!F4:F10000,B13,Баня!C4:C10000,T12)+SUMIFS(Адм!R4:R9999,Адм!F4:F9999,B13,Адм!C4:C9999,T12)+SUMIFS(С.Х!R4:R10000,С.Х!F4:F10000,B13,С.Х!C4:C10000,T12)+SUMIFS(новостр!Q4:Q10000,новостр!F4:F10000,B13,новостр!C4:C10000,T12)+SUMIFS(авт!U4:U10004,авт!F4:F10004,B13,авт!C4:C10004,T12)+SUMIFS(ЖС!W4:W10008,ЖС!F4:F10008,B13,ЖС!C4:C10008,T12)+SUMIFS(Лес!O5:O9992,Лес!F5:F9992,B13,Лес!C5:C9992,T12)+SUMIFS('степь '!N5:N9998,'степь '!F5:F9998,B13,'степь '!C5:C9998,T12)+SUMIFS(Пр.откр.тер!Q4:Q9978,Пр.откр.тер!F4:F9978,B13,Пр.откр.тер!C4:C9978,T12)+SUMIFS(произв!R4:R9997,произв!F4:F9997,B13,произв!C4:C9997,T13)+SUMIFS(торг!R4:R9999,торг!F4:F9999,B13,торг!C4:C9999,T13)+SUMIFS(склад!R4:R10000,склад!F4:F10000,B13,склад!C4:C10000,T13)+SUMIFS('обр '!R4:R10000,'обр '!F4:F10000,B13,'обр '!C4:C10000,T13)+SUMIFS(детс!R4:R10000,детс!F4:F10000,B13,детс!C4:C10000,T13)+SUMIFS(культ!R4:R10000,культ!F4:F10000,B13,культ!C4:C10000,T13)+SUMIFS(спорт!R4:R10000,спорт!F4:F10000,B13,спорт!C4:C10000,T13)+SUMIFS(лечеб!R4:R10000,лечеб!F4:F10000,B13,лечеб!C4:C10000,T13)+SUMIFS(Баня!R4:R10000,Баня!F4:F10000,B13,Баня!C4:C10000,T13)+SUMIFS(Адм!R4:R9999,Адм!F4:F9999,B13,Адм!C4:C9999,T13)+SUMIFS(С.Х!R4:R10000,С.Х!F4:F10000,B13,С.Х!C4:C10000,T13)+SUMIFS(новостр!Q4:Q10000,новостр!F4:F10000,B13,новостр!C4:C10000,T13)+SUMIFS(авт!U4:U10004,авт!F4:F10004,B13,авт!C4:C10004,T13)+SUMIFS(ЖС!W4:W10008,ЖС!F4:F10008,B13,ЖС!C4:C10008,T13)+SUMIFS(Лес!O5:O9992,Лес!F5:F9992,B13,Лес!C5:C9992,T13)+SUMIFS('степь '!N5:N9998,'степь '!F5:F9998,B13,'степь '!C5:C9998,T13)+SUMIFS(Пр.откр.тер!Q4:Q9978,Пр.откр.тер!F4:F9978,B13,Пр.откр.тер!C4:C9978,T13)+SUMIFS(произв!R4:R9997,произв!F4:F9997,B13,произв!C4:C9997,T14)+SUMIFS(торг!R4:R9999,торг!F4:F9999,B13,торг!C4:C9999,T14)+SUMIFS(склад!R4:R10000,склад!F4:F10000,B13,склад!C4:C10000,T14)+SUMIFS('обр '!R4:R10000,'обр '!F4:F10000,B13,'обр '!C4:C10000,T14)+SUMIFS(детс!R4:R10000,детс!F4:F10000,B13,детс!C4:C10000,T14)+SUMIFS(культ!R4:R10000,культ!F4:F10000,B13,культ!C4:C10000,T14)+SUMIFS(спорт!R4:R10000,спорт!F4:F10000,B13,спорт!C4:C10000,T14)+SUMIFS(лечеб!R4:R10000,лечеб!F4:F10000,B13,лечеб!C4:C10000,T14)+SUMIFS(Баня!R4:R10000,Баня!F4:F10000,B13,Баня!C4:C10000,T14)+SUMIFS(Адм!R4:R9999,Адм!F4:F9999,B13,Адм!C4:C9999,T14)+SUMIFS(С.Х!R4:R10000,С.Х!F4:F10000,B13,С.Х!C4:C10000,T14)+SUMIFS(новостр!Q4:Q10000,новостр!F4:F10000,B13,новостр!C4:C10000,T14)+SUMIFS(авт!U4:U10004,авт!F4:F10004,B13,авт!C4:C10004,T14)+SUMIFS(ЖС!W4:W10008,ЖС!F4:F10008,B13,ЖС!C4:C10008,T14)+SUMIFS(Лес!O5:O9992,Лес!F5:F9992,B13,Лес!C5:C9992,T14)+SUMIFS('степь '!N5:N9998,'степь '!F5:F9998,B13,'степь '!C5:C9998,T14)+SUMIFS(Пр.откр.тер!Q4:Q9978,Пр.откр.тер!F4:F9978,B13,Пр.откр.тер!C4:C9978,T14)+SUMIFS(произв!R4:R9997,произв!F4:F9997,B13,произв!C4:C9997,T15)+SUMIFS(торг!R4:R9999,торг!F4:F9999,B13,торг!C4:C9999,T15)+SUMIFS(склад!R4:R10000,склад!F4:F10000,B13,склад!C4:C10000,T15)+SUMIFS('обр '!R4:R10000,'обр '!F4:F10000,B13,'обр '!C4:C10000,T15)+SUMIFS(детс!R4:R10000,детс!F4:F10000,B13,детс!C4:C10000,T15)+SUMIFS(культ!R4:R10000,культ!F4:F10000,B13,культ!C4:C10000,T15)+SUMIFS(спорт!R4:R10000,спорт!F4:F10000,B13,спорт!C4:C10000,T15)+SUMIFS(лечеб!R4:R10000,лечеб!F4:F10000,B13,лечеб!C4:C10000,T15)+SUMIFS(Баня!R4:R10000,Баня!F4:F10000,B13,Баня!C4:C10000,T15)+SUMIFS(Адм!R4:R9999,Адм!F4:F9999,B13,Адм!C4:C9999,T15)+SUMIFS(С.Х!R4:R10000,С.Х!F4:F10000,B13,С.Х!C4:C10000,T15)+SUMIFS(новостр!Q4:Q10000,новостр!F4:F10000,B13,новостр!C4:C10000,T15)+SUMIFS(авт!U4:U10004,авт!F4:F10004,B13,авт!C4:C10004,T15)+SUMIFS(ЖС!W4:W10008,ЖС!F4:F10008,B13,ЖС!C4:C10008,T15)+SUMIFS(Лес!O5:O9992,Лес!F5:F9992,B13,Лес!C5:C9992,T15)+SUMIFS('степь '!N5:N9998,'степь '!F5:F9998,B13,'степь '!C5:C9998,T15)+SUMIFS(Пр.откр.тер!Q4:Q9978,Пр.откр.тер!F4:F9978,B13,Пр.откр.тер!C4:C9978,T15)</f>
        <v>0</v>
      </c>
      <c r="S13" s="10" t="s">
        <v>861</v>
      </c>
      <c r="T13" s="2363">
        <v>42780</v>
      </c>
      <c r="U13" s="2364"/>
    </row>
    <row r="14" spans="1:21" s="10" customFormat="1" ht="16.5" thickBot="1">
      <c r="A14" s="2358">
        <v>6</v>
      </c>
      <c r="B14" s="1748" t="s">
        <v>144</v>
      </c>
      <c r="C14" s="1291">
        <f>SUMIFS(произв!A4:A9997,произв!F4:F9997,B14,произв!C4:C9997,T9)+SUMIFS(торг!A4:A9999,торг!F4:F9999,B14,торг!C4:C9999,T9)+SUMIFS(склад!A4:A10000,склад!F4:F10000,B14,склад!C4:C10000,T9)+SUMIFS('обр '!A4:A10000,'обр '!F4:F10000,B14,'обр '!C4:C10000,T9)+SUMIFS(детс!A4:A10000,детс!F4:F10000,B14,детс!C4:C10000,T9)+SUMIFS(культ!A4:A10000,культ!F4:F10000,B14,культ!C4:C10000,T9)+SUMIFS(спорт!A4:A10000,спорт!F4:F10000,B14,спорт!C4:C10000,T9)+SUMIFS(лечеб!A4:A10000,лечеб!F4:F10000,B14,лечеб!C4:C10000,T9)+SUMIFS(Баня!A4:A10000,Баня!F4:F10000,B14,Баня!C4:C10000,T9)+SUMIFS(Адм!A4:A9999,Адм!F4:F9999,B14,Адм!C4:C9999,T9)+SUMIFS(С.Х!A4:A10000,С.Х!F4:F10000,B14,С.Х!C4:C10000,T9)+SUMIFS(новостр!A4:A10000,новостр!F4:F10000,B14,новостр!C4:C10000,T9)+SUMIFS(произв!A4:A9997,произв!F4:F9997,B14,произв!C4:C9997,T10)+SUMIFS(торг!A4:A9999,торг!F4:F9999,B14,торг!C4:C9999,T10)+SUMIFS(склад!A4:A10000,склад!F4:F10000,B14,склад!C4:C10000,T10)+SUMIFS('обр '!A4:A10000,'обр '!F4:F10000,B14,'обр '!C4:C10000,T10)+SUMIFS(детс!A4:A10000,детс!F4:F10000,B14,детс!C4:C10000,T10)+SUMIFS(культ!A4:A10000,культ!F4:F10000,B14,культ!C4:C10000,T10)+SUMIFS(спорт!A4:A10000,спорт!F4:F10000,B14,спорт!C4:C10000,T10)+SUMIFS(лечеб!A4:A10000,лечеб!F4:F10000,B14,лечеб!C4:C10000,T10)+SUMIFS(Баня!A4:A10000,Баня!F4:F10000,B14,Баня!C4:C10000,T10)+SUMIFS(Адм!A4:A9999,Адм!F4:F9999,B14,Адм!C4:C9999,T10)+SUMIFS(С.Х!A4:A10000,С.Х!F4:F10000,B14,С.Х!C4:C10000,T10)+SUMIFS(новостр!A4:A10000,новостр!F4:F10000,B14,новостр!C4:C10000,T10)+SUMIFS(произв!A4:A9997,произв!F4:F9997,B14,произв!C4:C9997,T11)+SUMIFS(торг!A4:A9999,торг!F4:F9999,B14,торг!C4:C9999,T11)+SUMIFS(склад!A4:A10000,склад!F4:F10000,B14,склад!C4:C10000,T11)+SUMIFS('обр '!A4:A10000,'обр '!F4:F10000,B14,'обр '!C4:C10000,T11)+SUMIFS(детс!A4:A10000,детс!F4:F10000,B14,детс!C4:C10000,T11)+SUMIFS(культ!A4:A10000,культ!F4:F10000,B14,культ!C4:C10000,T11)+SUMIFS(спорт!A4:A10000,спорт!F4:F10000,B14,спорт!C4:C10000,T11)+SUMIFS(лечеб!A4:A10000,лечеб!F4:F10000,B14,лечеб!C4:C10000,T11)+SUMIFS(Баня!A4:A10000,Баня!F4:F10000,B14,Баня!C4:C10000,T11)+SUMIFS(Адм!A4:A9999,Адм!F4:F9999,B14,Адм!C4:C9999,T11)+SUMIFS(С.Х!A4:A10000,С.Х!F4:F10000,B14,С.Х!C4:C10000,T11)+SUMIFS(новостр!A4:A10000,новостр!F4:F10000,B14,новостр!C4:C10000,T11)+SUMIFS(произв!A4:A9997,произв!F4:F9997,B14,произв!C4:C9997,T12)+SUMIFS(торг!A4:A9999,торг!F4:F9999,B14,торг!C4:C9999,T12)+SUMIFS(склад!A4:A10000,склад!F4:F10000,B14,склад!C4:C10000,T12)+SUMIFS('обр '!A4:A10000,'обр '!F4:F10000,B14,'обр '!C4:C10000,T12)+SUMIFS(детс!A4:A10000,детс!F4:F10000,B14,детс!C4:C10000,T12)+SUMIFS(культ!A4:A10000,культ!F4:F10000,B14,культ!C4:C10000,T12)+SUMIFS(спорт!A4:A10000,спорт!F4:F10000,B14,спорт!C4:C10000,T12)+SUMIFS(лечеб!A4:A10000,лечеб!F4:F10000,B14,лечеб!C4:C10000,T12)+SUMIFS(Баня!A4:A10000,Баня!F4:F10000,B14,Баня!C4:C10000,T12)+SUMIFS(Адм!A4:A9999,Адм!F4:F9999,B14,Адм!C4:C9999,T12)+SUMIFS(С.Х!A4:A10000,С.Х!F4:F10000,B14,С.Х!C4:C10000,T12)+SUMIFS(новостр!A4:A10000,новостр!F4:F10000,B14,новостр!C4:C10000,T12)+SUMIFS(произв!A4:A9997,произв!F4:F9997,B14,произв!C4:C9997,T13)+SUMIFS(торг!A4:A9999,торг!F4:F9999,B14,торг!C4:C9999,T13)+SUMIFS(склад!A4:A10000,склад!F4:F10000,B14,склад!C4:C10000,T13)+SUMIFS('обр '!A4:A10000,'обр '!F4:F10000,B14,'обр '!C4:C10000,T13)+SUMIFS(детс!A4:A10000,детс!F4:F10000,B14,детс!C4:C10000,T13)+SUMIFS(культ!A4:A10000,культ!F4:F10000,B14,культ!C4:C10000,T13)+SUMIFS(спорт!A4:A10000,спорт!F4:F10000,B14,спорт!C4:C10000,T13)+SUMIFS(лечеб!A4:A10000,лечеб!F4:F10000,B14,лечеб!C4:C10000,T13)+SUMIFS(Баня!A4:A10000,Баня!F4:F10000,B14,Баня!C4:C10000,T13)+SUMIFS(Адм!A4:A9999,Адм!F4:F9999,B14,Адм!C4:C9999,T13)+SUMIFS(С.Х!A4:A10000,С.Х!F4:F10000,B14,С.Х!C4:C10000,T13)+SUMIFS(новостр!A4:A10000,новостр!F4:F10000,B14,новостр!C4:C10000,T13)+SUMIFS(произв!A4:A9997,произв!F4:F9997,B14,произв!C4:C9997,T14)+SUMIFS(торг!A4:A9999,торг!F4:F9999,B14,торг!C4:C9999,T14)+SUMIFS(склад!A4:A10000,склад!F4:F10000,B14,склад!C4:C10000,T14)+SUMIFS('обр '!A4:A10000,'обр '!F4:F10000,B14,'обр '!C4:C10000,T14)+SUMIFS(детс!A4:A10000,детс!F4:F10000,B14,детс!C4:C10000,T14)+SUMIFS(культ!A4:A10000,культ!F4:F10000,B14,культ!C4:C10000,T14)+SUMIFS(спорт!A4:A10000,спорт!F4:F10000,B14,спорт!C4:C10000,T14)+SUMIFS(лечеб!A4:A10000,лечеб!F4:F10000,B14,лечеб!C4:C10000,T14)+SUMIFS(Баня!A4:A10000,Баня!F4:F10000,B14,Баня!C4:C10000,T14)+SUMIFS(Адм!A4:A9999,Адм!F4:F9999,B14,Адм!C4:C9999,T14)+SUMIFS(С.Х!A4:A10000,С.Х!F4:F10000,B14,С.Х!C4:C10000,T14)+SUMIFS(новостр!A4:A10000,новостр!F4:F10000,B14,новостр!C4:C10000,T14)+SUMIFS(произв!A4:A9997,произв!F4:F9997,B14,произв!C4:C9997,T15)+SUMIFS(торг!A4:A9999,торг!F4:F9999,B14,торг!C4:C9999,T15)+SUMIFS(склад!A4:A10000,склад!F4:F10000,B14,склад!C4:C10000,T15)+SUMIFS('обр '!A4:A10000,'обр '!F4:F10000,B14,'обр '!C4:C10000,T15)+SUMIFS(детс!A4:A10000,детс!F4:F10000,B14,детс!C4:C10000,T15)+SUMIFS(культ!A4:A10000,культ!F4:F10000,B14,культ!C4:C10000,T15)+SUMIFS(спорт!A4:A10000,спорт!F4:F10000,B14,спорт!C4:C10000,T15)+SUMIFS(лечеб!A4:A10000,лечеб!F4:F10000,B14,лечеб!C4:C10000,T15)+SUMIFS(Баня!A4:A10000,Баня!F4:F10000,B14,Баня!C4:C10000,T15)+SUMIFS(Адм!A4:A9999,Адм!F4:F9999,B14,Адм!C4:C9999,T15)+SUMIFS(С.Х!A4:A10000,С.Х!F4:F10000,B14,С.Х!C4:C10000,T15)+SUMIFS(новостр!A4:A10000,новостр!F4:F10000,B14,новостр!C4:C10000,T15)</f>
        <v>0</v>
      </c>
      <c r="D14" s="272">
        <f>SUMIFS(ЖС!A4:A10008,ЖС!F4:F10008,B14,ЖС!C4:C10008,T9)+SUMIFS(ЖС!A4:A10008,ЖС!F4:F10008,B14,ЖС!C4:C10008,T10)+SUMIFS(ЖС!A4:A10008,ЖС!F4:F10008,B14,ЖС!C4:C10008,T11)+SUMIFS(ЖС!A4:A10008,ЖС!F4:F10008,B14,ЖС!C4:C10008,T12)+SUMIFS(ЖС!A4:A10008,ЖС!F4:F10008,B14,ЖС!C4:C10008,T13)+SUMIFS(ЖС!A4:A10008,ЖС!F4:F10008,B14,ЖС!C4:C10008,T14)+SUMIFS(ЖС!A4:A10008,ЖС!F4:F10008,B14,ЖС!C4:C10008,T15)</f>
        <v>0</v>
      </c>
      <c r="E14" s="272">
        <f>SUMIFS(авт!A4:A10004,авт!F4:F10004,B14,авт!C4:C10004,T9)+SUMIFS(Пр.откр.тер!A4:A9978,Пр.откр.тер!F4:F9978,B14,Пр.откр.тер!C4:C9978,T9)+SUMIFS(авт!A4:A10004,авт!F4:F10004,B14,авт!C4:C10004,T10)+SUMIFS(Пр.откр.тер!A4:A9978,Пр.откр.тер!F4:F9978,B14,Пр.откр.тер!C4:C9978,T10)+SUMIFS(авт!A4:A10004,авт!F4:F10004,B14,авт!C4:C10004,T11)+SUMIFS(Пр.откр.тер!A4:A9978,Пр.откр.тер!F4:F9978,B14,Пр.откр.тер!C4:C9978,T11)+SUMIFS(авт!A4:A10004,авт!F4:F10004,B14,авт!C4:C10004,T12)+SUMIFS(Пр.откр.тер!A4:A9978,Пр.откр.тер!F4:F9978,B14,Пр.откр.тер!C4:C9978,T12)+SUMIFS(авт!A4:A10004,авт!F4:F10004,B14,авт!C4:C10004,T13)+SUMIFS(Пр.откр.тер!A4:A9978,Пр.откр.тер!F4:F9978,B14,Пр.откр.тер!C4:C9978,T13)+SUMIFS(авт!A4:A10004,авт!F4:F10004,B14,авт!C4:C10004,T14)+SUMIFS(Пр.откр.тер!A4:A9978,Пр.откр.тер!F4:F9978,B14,Пр.откр.тер!C4:C9978,T14)+SUMIFS(авт!A4:A10004,авт!F4:F10004,B14,авт!C4:C10004,T15)+SUMIFS(Пр.откр.тер!A4:A9978,Пр.откр.тер!F4:F9978,B14,Пр.откр.тер!C4:C9978,T15)</f>
        <v>0</v>
      </c>
      <c r="F14" s="272">
        <f>SUMIFS(угар!A5:A9997,угар!F5:F9997,B14,угар!C5:C9997,T9,угар!AK5:AK9997,"да")+SUMIFS(задым!A4:A10003,задым!E4:E10003,B14,задым!C4:C10003,T9)+SUMIFS(обр.огнем!A4:A10002,обр.огнем!E4:E10002,B14,обр.огнем!C4:C10002,T9)+SUMIFS(КЗ!A4:A10009,КЗ!E4:E10009,B14,КЗ!C4:C10009,T9)+SUMIFS('подгор.пищи '!A4:A10003,'подгор.пищи '!E4:E10003,B14,'подгор.пищи '!C4:C10003,T9)+SUMIFS(самосозж!A4:A10000,самосозж!E4:E10000,B14,самосозж!C4:C10000,T9)+SUMIFS(Трава!A5:A10000,Трава!E5:E10000,B14,Трава!C5:C10000,T9)+SUMIFS(мусор!A4:A10001,мусор!E4:E10001,B14,мусор!C4:C10001,T9)+SUMIFS(дтп.заг!A4:A10000,дтп.заг!E4:E10000,B14,дтп.заг!C4:C10000,T9)+SUMIFS(авиа!A4:A9999,авиа!E4:E9999,B14,авиа!C4:C9999,T9)+SUMIFS(самовозг!A4:A10000,самовозг!E4:E10000,B14,самовозг!C4:C10000,T9)+SUMIFS(вспыш!A4:A10002,вспыш!E4:E10002,B14,вспыш!C4:C10002,T9)+SUMIFS(угар!A5:A9997,угар!F5:F9997,B14,угар!C5:C9997,T10,угар!AK5:AK9997,"да")+SUMIFS(задым!A4:A10003,задым!E4:E10003,B14,задым!C4:C10003,T10)+SUMIFS(обр.огнем!A4:A10002,обр.огнем!E4:E10002,B14,обр.огнем!C4:C10002,T10)+SUMIFS(КЗ!A4:A10009,КЗ!E4:E10009,B14,КЗ!C4:C10009,T10)+SUMIFS('подгор.пищи '!A4:A10003,'подгор.пищи '!E4:E10003,B14,'подгор.пищи '!C4:C10003,T10)+SUMIFS(самосозж!A4:A10000,самосозж!E4:E10000,B14,самосозж!C4:C10000,T10)+SUMIFS(Трава!A5:A10000,Трава!E5:E10000,B14,Трава!C5:C10000,T10)+SUMIFS(мусор!A4:A10001,мусор!E4:E10001,B14,мусор!C4:C10001,T10)+SUMIFS(дтп.заг!A4:A10000,дтп.заг!E4:E10000,B14,дтп.заг!C4:C10000,T10)+SUMIFS(авиа!A4:A9999,авиа!E4:E9999,B14,авиа!C4:C9999,T10)+SUMIFS(самовозг!A4:A10000,самовозг!E4:E10000,B14,самовозг!C4:C10000,T10)+SUMIFS(вспыш!A4:A10002,вспыш!E4:E10002,B14,вспыш!C4:C10002,T10)+SUMIFS(угар!A5:A9997,угар!F5:F9997,B14,угар!C5:C9997,T11,угар!AK5:AK9997,"да")+SUMIFS(задым!A4:A10003,задым!E4:E10003,B14,задым!C4:C10003,T11)+SUMIFS(обр.огнем!A4:A10002,обр.огнем!E4:E10002,B14,обр.огнем!C4:C10002,T11)+SUMIFS(КЗ!A4:A10009,КЗ!E4:E10009,B14,КЗ!C4:C10009,T11)+SUMIFS('подгор.пищи '!A4:A10003,'подгор.пищи '!E4:E10003,B14,'подгор.пищи '!C4:C10003,T11)+SUMIFS(самосозж!A4:A10000,самосозж!E4:E10000,B14,самосозж!C4:C10000,T11)+SUMIFS(Трава!A5:A10000,Трава!E5:E10000,B14,Трава!C5:C10000,T11)+SUMIFS(мусор!A4:A10001,мусор!E4:E10001,B14,мусор!C4:C10001,T11)+SUMIFS(дтп.заг!A4:A10000,дтп.заг!E4:E10000,B14,дтп.заг!C4:C10000,T11)+SUMIFS(авиа!A4:A9999,авиа!E4:E9999,B14,авиа!C4:C9999,T11)+SUMIFS(самовозг!A4:A10000,самовозг!E4:E10000,B14,самовозг!C4:C10000,T11)+SUMIFS(вспыш!A4:A10002,вспыш!E4:E10002,B14,вспыш!C4:C10002,T11)+SUMIFS(угар!A5:A9997,угар!F5:F9997,B14,угар!C5:C9997,T12,угар!AK5:AK9997,"да")+SUMIFS(задым!A4:A10003,задым!E4:E10003,B14,задым!C4:C10003,T12)+SUMIFS(обр.огнем!A4:A10002,обр.огнем!E4:E10002,B14,обр.огнем!C4:C10002,T12)+SUMIFS(КЗ!A4:A10009,КЗ!E4:E10009,B14,КЗ!C4:C10009,T12)+SUMIFS('подгор.пищи '!A4:A10003,'подгор.пищи '!E4:E10003,B14,'подгор.пищи '!C4:C10003,T12)+SUMIFS(самосозж!A4:A10000,самосозж!E4:E10000,B14,самосозж!C4:C10000,T12)+SUMIFS(Трава!A5:A10000,Трава!E5:E10000,B14,Трава!C5:C10000,T12)+SUMIFS(мусор!A4:A10001,мусор!E4:E10001,B14,мусор!C4:C10001,T12)+SUMIFS(дтп.заг!A4:A10000,дтп.заг!E4:E10000,B14,дтп.заг!C4:C10000,T12)+SUMIFS(авиа!A4:A9999,авиа!E4:E9999,B14,авиа!C4:C9999,T12)+SUMIFS(самовозг!A4:A10000,самовозг!E4:E10000,B14,самовозг!C4:C10000,T12)+SUMIFS(вспыш!A4:A10002,вспыш!E4:E10002,B14,вспыш!C4:C10002,T12)+SUMIFS(угар!A5:A9997,угар!F5:F9997,B14,угар!C5:C9997,T13,угар!AK5:AK9997,"да")+SUMIFS(задым!A4:A10003,задым!E4:E10003,B14,задым!C4:C10003,T13)+SUMIFS(обр.огнем!A4:A10002,обр.огнем!E4:E10002,B14,обр.огнем!C4:C10002,T13)+SUMIFS(КЗ!A4:A10009,КЗ!E4:E10009,B14,КЗ!C4:C10009,T13)+SUMIFS('подгор.пищи '!A4:A10003,'подгор.пищи '!E4:E10003,B14,'подгор.пищи '!C4:C10003,T13)+SUMIFS(самосозж!A4:A10000,самосозж!E4:E10000,B14,самосозж!C4:C10000,T13)+SUMIFS(Трава!A5:A10000,Трава!E5:E10000,B14,Трава!C5:C10000,T13)+SUMIFS(мусор!A4:A10001,мусор!E4:E10001,B14,мусор!C4:C10001,T13)+SUMIFS(дтп.заг!A4:A10000,дтп.заг!E4:E10000,B14,дтп.заг!C4:C10000,T13)+SUMIFS(авиа!A4:A9999,авиа!E4:E9999,B14,авиа!C4:C9999,T13)+SUMIFS(самовозг!A4:A10000,самовозг!E4:E10000,B14,самовозг!C4:C10000,T13)+SUMIFS(вспыш!A4:A10002,вспыш!E4:E10002,B14,вспыш!C4:C10002,T13)+SUMIFS(угар!A5:A9997,угар!F5:F9997,B14,угар!C5:C9997,T14,угар!AK5:AK9997,"да")+SUMIFS(задым!A4:A10003,задым!E4:E10003,B14,задым!C4:C10003,T14)+SUMIFS(обр.огнем!A4:A10002,обр.огнем!E4:E10002,B14,обр.огнем!C4:C10002,T14)+SUMIFS(КЗ!A4:A10009,КЗ!E4:E10009,B14,КЗ!C4:C10009,T14)+SUMIFS('подгор.пищи '!A4:A10003,'подгор.пищи '!E4:E10003,B14,'подгор.пищи '!C4:C10003,T14)+SUMIFS(самосозж!A4:A10000,самосозж!E4:E10000,B14,самосозж!C4:C10000,T14)+SUMIFS(Трава!A5:A10000,Трава!E5:E10000,B14,Трава!C5:C10000,T14)+SUMIFS(мусор!A4:A10001,мусор!E4:E10001,B14,мусор!C4:C10001,T14)+SUMIFS(дтп.заг!A4:A10000,дтп.заг!E4:E10000,B14,дтп.заг!C4:C10000,T14)+SUMIFS(авиа!A4:A9999,авиа!E4:E9999,B14,авиа!C4:C9999,T14)+SUMIFS(самовозг!A4:A10000,самовозг!E4:E10000,B14,самовозг!C4:C10000,T14)+SUMIFS(вспыш!A4:A10002,вспыш!E4:E10002,B14,вспыш!C4:C10002,T14)+SUMIFS(угар!A5:A9997,угар!F5:F9997,B14,угар!C5:C9997,T15,угар!AK5:AK9997,"да")+SUMIFS(задым!A4:A10003,задым!E4:E10003,B14,задым!C4:C10003,T15)+SUMIFS(обр.огнем!A4:A10002,обр.огнем!E4:E10002,B14,обр.огнем!C4:C10002,T15)+SUMIFS(КЗ!A4:A10009,КЗ!E4:E10009,B14,КЗ!C4:C10009,T15)+SUMIFS('подгор.пищи '!A4:A10003,'подгор.пищи '!E4:E10003,B14,'подгор.пищи '!C4:C10003,T15)+SUMIFS(самосозж!A4:A10000,самосозж!E4:E10000,B14,самосозж!C4:C10000,T15)+SUMIFS(Трава!A5:A10000,Трава!E5:E10000,B14,Трава!C5:C10000,T15)+SUMIFS(мусор!A4:A10001,мусор!E4:E10001,B14,мусор!C4:C10001,T15)+SUMIFS(дтп.заг!A4:A10000,дтп.заг!E4:E10000,B14,дтп.заг!C4:C10000,T15)+SUMIFS(авиа!A4:A9999,авиа!E4:E9999,B14,авиа!C4:C9999,T15)+SUMIFS(самовозг!A4:A10000,самовозг!E4:E10000,B14,самовозг!C4:C10000,T15)+SUMIFS(вспыш!A4:A10002,вспыш!E4:E10002,B14,вспыш!C4:C10002,T15)</f>
        <v>0</v>
      </c>
      <c r="G14" s="272">
        <f>SUMIFS(АСР!A4:A9998,АСР!E4:E9998,B14,АСР!C4:C9998,T9)+SUMIFS(АСР!A4:A9998,АСР!E4:E9998,B14,АСР!C4:C9998,T10)+SUMIFS(АСР!A4:A9998,АСР!E4:E9998,B14,АСР!C4:C9998,T11)+SUMIFS(АСР!A4:A9998,АСР!E4:E9998,B14,АСР!C4:C9998,T12)+SUMIFS(АСР!A4:A9998,АСР!E4:E9998,B14,АСР!C4:C9998,T13)+SUMIFS(АСР!A4:A9998,АСР!E4:E9998,B14,АСР!C4:C9998,T14)+SUMIFS(АСР!A4:A9998,АСР!E4:E9998,B14,АСР!C4:C9998,T15)</f>
        <v>0</v>
      </c>
      <c r="H14" s="272">
        <f>SUMIFS(ложный!A4:A10003,ложный!E4:E10003,B14,ложный!C4:C10003,T9)+SUMIFS(ложный!A4:A10003,ложный!E4:E10003,B14,ложный!C4:C10003,T10)+SUMIFS(ложный!A4:A10003,ложный!E4:E10003,B14,ложный!C4:C10003,T11)+SUMIFS(ложный!A4:A10003,ложный!E4:E10003,B14,ложный!C4:C10003,T12)+SUMIFS(ложный!A4:A10003,ложный!E4:E10003,B14,ложный!C4:C10003,T13)+SUMIFS(ложный!A4:A10003,ложный!E4:E10003,B14,ложный!C4:C10003,T14)+SUMIFS(ложный!A4:A10003,ложный!E4:E10003,B14,ложный!C4:C10003,T15)</f>
        <v>0</v>
      </c>
      <c r="I14" s="272">
        <f>SUMIFS('степь '!A5:A9998,'степь '!F5:F9998,B14,'степь '!C5:C9998,T9)+SUMIFS('степь '!A5:A9998,'степь '!F5:F9998,B14,'степь '!C5:C9998,T10)+SUMIFS('степь '!A5:A9998,'степь '!F5:F9998,B14,'степь '!C5:C9998,T11)+SUMIFS('степь '!A5:A9998,'степь '!F5:F9998,B14,'степь '!C5:C9998,T12)+SUMIFS('степь '!A5:A9998,'степь '!F5:F9998,B14,'степь '!C5:C9998,T13)+SUMIFS('степь '!A5:A9998,'степь '!F5:F9998,B14,'степь '!C5:C9998,T14)+SUMIFS('степь '!A5:A9998,'степь '!F5:F9998,B14,'степь '!C5:C9998,T15)</f>
        <v>0</v>
      </c>
      <c r="J14" s="272">
        <f>SUMIFS('степь '!I5:I9998,'степь '!F5:F9998,B14,'степь '!C5:C9998,T9)+SUMIFS('степь '!I5:I9998,'степь '!F5:F9998,B14,'степь '!C5:C9998,T10)+SUMIFS('степь '!I5:I9998,'степь '!F5:F9998,B14,'степь '!C5:C9998,T11)+SUMIFS('степь '!I5:I9998,'степь '!F5:F9998,B14,'степь '!C5:C9998,T12)+SUMIFS('степь '!I5:I9998,'степь '!F5:F9998,B14,'степь '!C5:C9998,T13)+SUMIFS('степь '!I5:I9998,'степь '!F5:F9998,B14,'степь '!C5:C9998,T14)+SUMIFS('степь '!I5:I9998,'степь '!F5:F9998,B14,'степь '!C5:C9998,T15)</f>
        <v>0</v>
      </c>
      <c r="K14" s="272">
        <f>SUMIFS(Лес!A5:A9992,Лес!F5:F9992,B14,Лес!C5:C9992,T9)+SUMIFS(Лес!A5:A9992,Лес!F5:F9992,B14,Лес!C5:C9992,T10)+SUMIFS(Лес!A5:A9992,Лес!F5:F9992,B14,Лес!C5:C9992,T11)+SUMIFS(Лес!A5:A9992,Лес!F5:F9992,B14,Лес!C5:C9992,T12)+SUMIFS(Лес!A5:A9992,Лес!F5:F9992,B14,Лес!C5:C9992,T13)+SUMIFS(Лес!A5:A9992,Лес!F5:F9992,B14,Лес!C5:C9992,T14)+SUMIFS(Лес!A5:A9992,Лес!F5:F9992,B14,Лес!C5:C9992,T15)</f>
        <v>0</v>
      </c>
      <c r="L14" s="272">
        <f>SUMIFS(Лес!J5:J9992,Лес!F5:F9992,B14,Лес!C5:C9992,T9)+SUMIFS(Лес!J5:J9992,Лес!F5:F9992,B14,Лес!C5:C9992,T10)+SUMIFS(Лес!J5:J9992,Лес!F5:F9992,B14,Лес!C5:C9992,T11)+SUMIFS(Лес!J5:J9992,Лес!F5:F9992,B14,Лес!C5:C9992,T12)+SUMIFS(Лес!J5:J9992,Лес!F5:F9992,B14,Лес!C5:C9992,T13)+SUMIFS(Лес!J5:J9992,Лес!F5:F9992,B14,Лес!C5:C9992,T14)+SUMIFS(Лес!J5:J9992,Лес!F5:F9992,B14,Лес!C5:C9992,T15)</f>
        <v>0</v>
      </c>
      <c r="M14" s="272">
        <f t="shared" si="0"/>
        <v>0</v>
      </c>
      <c r="N14" s="293">
        <f>SUMIFS(произв!O4:O9997,произв!F4:F9997,B14,произв!C4:C9997,T9)+SUMIFS(торг!O4:O9999,торг!F4:F9999,B14,торг!C4:C9999,T9)+SUMIFS(склад!O4:O10000,склад!F4:F10000,B14,склад!C4:C10000,T9)+SUMIFS('обр '!O4:O10000,'обр '!F4:F10000,B14,'обр '!C4:C10000,T9)+SUMIFS(детс!O4:O10000,детс!F4:F10000,B14,детс!C4:C10000,T9)+SUMIFS(культ!O4:O10000,культ!F4:F10000,B14,культ!C4:C10000,T9)+SUMIFS(спорт!O4:O10000,спорт!F4:F10000,B14,спорт!C4:C10000,T9)+SUMIFS(лечеб!O4:O10000,лечеб!F4:F10000,B14,лечеб!C4:C10000,T9)+SUMIFS(Баня!O4:O10000,Баня!F4:F10000,B14,Баня!C4:C10000,T9)+SUMIFS(Адм!O4:O9999,Адм!F4:F9999,B14,Адм!C4:C9999,T9)+SUMIFS(С.Х!O4:O10000,С.Х!F4:F10000,B14,С.Х!C4:C10000,T9)+SUMIFS(новостр!N4:N10000,новостр!F4:F10000,B14,новостр!C4:C10000,T9)+SUMIFS(авт!K4:K10004,авт!F4:F10004,B14,авт!C4:C10004,T9)+SUMIFS(ЖС!S4:S10008,ЖС!F4:F10008,B14,ЖС!C4:C10008,T9)+SUMIFS(Лес!L5:L9992,Лес!F5:F9992,B14,Лес!C5:C9992,T9)+SUMIFS('степь '!K5:K9998,'степь '!F5:F9998,B14,'степь '!C5:C9998,T9)+SUMIFS(Пр.откр.тер!N4:N9978,Пр.откр.тер!F4:F9978,B14,Пр.откр.тер!C4:C9978,T9)+SUMIFS(произв!O4:O9997,произв!F4:F9997,B14,произв!C4:C9997,T10)+SUMIFS(торг!O4:O9999,торг!F4:F9999,B14,торг!C4:C9999,T10)+SUMIFS(склад!O4:O10000,склад!F4:F10000,B14,склад!C4:C10000,T10)+SUMIFS('обр '!O4:O10000,'обр '!F4:F10000,B14,'обр '!C4:C10000,T10)+SUMIFS(детс!O4:O10000,детс!F4:F10000,B14,детс!C4:C10000,T10)+SUMIFS(культ!O4:O10000,культ!F4:F10000,B14,культ!C4:C10000,T10)+SUMIFS(спорт!O4:O10000,спорт!F4:F10000,B14,спорт!C4:C10000,T10)+SUMIFS(лечеб!O4:O10000,лечеб!F4:F10000,B14,лечеб!C4:C10000,T10)+SUMIFS(Баня!O4:O10000,Баня!F4:F10000,B14,Баня!C4:C10000,T10)+SUMIFS(Адм!O4:O9999,Адм!F4:F9999,B14,Адм!C4:C9999,T10)+SUMIFS(С.Х!O4:O10000,С.Х!F4:F10000,B14,С.Х!C4:C10000,T10)+SUMIFS(новостр!N4:N10000,новостр!F4:F10000,B14,новостр!C4:C10000,T10)+SUMIFS(авт!K4:K10004,авт!F4:F10004,B14,авт!C4:C10004,T10)+SUMIFS(ЖС!S4:S10008,ЖС!F4:F10008,B14,ЖС!C4:C10008,T10)+SUMIFS(Лес!L5:L9992,Лес!F5:F9992,B14,Лес!C5:C9992,T10)+SUMIFS('степь '!K5:K9998,'степь '!F5:F9998,B14,'степь '!C5:C9998,T10)+SUMIFS(Пр.откр.тер!N4:N9978,Пр.откр.тер!F4:F9978,B14,Пр.откр.тер!C4:C9978,T10)+SUMIFS(произв!O4:O9997,произв!F4:F9997,B14,произв!C4:C9997,T11)+SUMIFS(торг!O4:O9999,торг!F4:F9999,B14,торг!C4:C9999,T11)+SUMIFS(склад!O4:O10000,склад!F4:F10000,B14,склад!C4:C10000,T11)+SUMIFS('обр '!O4:O10000,'обр '!F4:F10000,B14,'обр '!C4:C10000,T11)+SUMIFS(детс!O4:O10000,детс!F4:F10000,B14,детс!C4:C10000,T11)+SUMIFS(культ!O4:O10000,культ!F4:F10000,B14,культ!C4:C10000,T11)+SUMIFS(спорт!O4:O10000,спорт!F4:F10000,B14,спорт!C4:C10000,T11)+SUMIFS(лечеб!O4:O10000,лечеб!F4:F10000,B14,лечеб!C4:C10000,T11)+SUMIFS(Баня!O4:O10000,Баня!F4:F10000,B14,Баня!C4:C10000,T11)+SUMIFS(Адм!O4:O9999,Адм!F4:F9999,B14,Адм!C4:C9999,T11)+SUMIFS(С.Х!O4:O10000,С.Х!F4:F10000,B14,С.Х!C4:C10000,T11)+SUMIFS(новостр!N4:N10000,новостр!F4:F10000,B14,новостр!C4:C10000,T11)+SUMIFS(авт!K4:K10004,авт!F4:F10004,B14,авт!C4:C10004,T11)+SUMIFS(ЖС!S4:S10008,ЖС!F4:F10008,B14,ЖС!C4:C10008,T11)+SUMIFS(Лес!L5:L9992,Лес!F5:F9992,B14,Лес!C5:C9992,T11)+SUMIFS('степь '!K5:K9998,'степь '!F5:F9998,B14,'степь '!C5:C9998,T11)+SUMIFS(Пр.откр.тер!N4:N9978,Пр.откр.тер!F4:F9978,B14,Пр.откр.тер!C4:C9978,T11)+SUMIFS(произв!O4:O9997,произв!F4:F9997,B14,произв!C4:C9997,T12)+SUMIFS(торг!O4:O9999,торг!F4:F9999,B14,торг!C4:C9999,T12)+SUMIFS(склад!O4:O10000,склад!F4:F10000,B14,склад!C4:C10000,T12)+SUMIFS('обр '!O4:O10000,'обр '!F4:F10000,B14,'обр '!C4:C10000,T12)+SUMIFS(детс!O4:O10000,детс!F4:F10000,B14,детс!C4:C10000,T12)+SUMIFS(культ!O4:O10000,культ!F4:F10000,B14,культ!C4:C10000,T12)+SUMIFS(спорт!O4:O10000,спорт!F4:F10000,B14,спорт!C4:C10000,T12)+SUMIFS(лечеб!O4:O10000,лечеб!F4:F10000,B14,лечеб!C4:C10000,T12)+SUMIFS(Баня!O4:O10000,Баня!F4:F10000,B14,Баня!C4:C10000,T12)+SUMIFS(Адм!O4:O9999,Адм!F4:F9999,B14,Адм!C4:C9999,T12)+SUMIFS(С.Х!O4:O10000,С.Х!F4:F10000,B14,С.Х!C4:C10000,T12)+SUMIFS(новостр!N4:N10000,новостр!F4:F10000,B14,новостр!C4:C10000,T12)+SUMIFS(авт!K4:K10004,авт!F4:F10004,B14,авт!C4:C10004,T12)+SUMIFS(ЖС!S4:S10008,ЖС!F4:F10008,B14,ЖС!C4:C10008,T12)+SUMIFS(Лес!L5:L9992,Лес!F5:F9992,B14,Лес!C5:C9992,T12)+SUMIFS('степь '!K5:K9998,'степь '!F5:F9998,B14,'степь '!C5:C9998,T12)+SUMIFS(Пр.откр.тер!N4:N9978,Пр.откр.тер!F4:F9978,B14,Пр.откр.тер!C4:C9978,T12)+SUMIFS(произв!O4:O9997,произв!F4:F9997,B14,произв!C4:C9997,T13)+SUMIFS(торг!O4:O9999,торг!F4:F9999,B14,торг!C4:C9999,T13)+SUMIFS(склад!O4:O10000,склад!F4:F10000,B14,склад!C4:C10000,T13)+SUMIFS('обр '!O4:O10000,'обр '!F4:F10000,B14,'обр '!C4:C10000,T13)+SUMIFS(детс!O4:O10000,детс!F4:F10000,B14,детс!C4:C10000,T13)+SUMIFS(культ!O4:O10000,культ!F4:F10000,B14,культ!C4:C10000,T13)+SUMIFS(спорт!O4:O10000,спорт!F4:F10000,B14,спорт!C4:C10000,T13)+SUMIFS(лечеб!O4:O10000,лечеб!F4:F10000,B14,лечеб!C4:C10000,T13)+SUMIFS(Баня!O4:O10000,Баня!F4:F10000,B14,Баня!C4:C10000,T13)+SUMIFS(Адм!O4:O9999,Адм!F4:F9999,B14,Адм!C4:C9999,T13)+SUMIFS(С.Х!O4:O10000,С.Х!F4:F10000,B14,С.Х!C4:C10000,T13)+SUMIFS(новостр!N4:N10000,новостр!F4:F10000,B14,новостр!C4:C10000,T13)+SUMIFS(авт!K4:K10004,авт!F4:F10004,B14,авт!C4:C10004,T13)+SUMIFS(ЖС!S4:S10008,ЖС!F4:F10008,B14,ЖС!C4:C10008,T13)+SUMIFS(Лес!L5:L9992,Лес!F5:F9992,B14,Лес!C5:C9992,T13)+SUMIFS('степь '!K5:K9998,'степь '!F5:F9998,B14,'степь '!C5:C9998,T13)+SUMIFS(Пр.откр.тер!N4:N9978,Пр.откр.тер!F4:F9978,B14,Пр.откр.тер!C4:C9978,T13)+SUMIFS(произв!O4:O9997,произв!F4:F9997,B14,произв!C4:C9997,T14)+SUMIFS(торг!O4:O9999,торг!F4:F9999,B14,торг!C4:C9999,T14)+SUMIFS(склад!O4:O10000,склад!F4:F10000,B14,склад!C4:C10000,T14)+SUMIFS('обр '!O4:O10000,'обр '!F4:F10000,B14,'обр '!C4:C10000,T14)+SUMIFS(детс!O4:O10000,детс!F4:F10000,B14,детс!C4:C10000,T14)+SUMIFS(культ!O4:O10000,культ!F4:F10000,B14,культ!C4:C10000,T14)+SUMIFS(спорт!O4:O10000,спорт!F4:F10000,B14,спорт!C4:C10000,T14)+SUMIFS(лечеб!O4:O10000,лечеб!F4:F10000,B14,лечеб!C4:C10000,T14)+SUMIFS(Баня!O4:O10000,Баня!F4:F10000,B14,Баня!C4:C10000,T14)+SUMIFS(Адм!O4:O9999,Адм!F4:F9999,B14,Адм!C4:C9999,T14)+SUMIFS(С.Х!O4:O10000,С.Х!F4:F10000,B14,С.Х!C4:C10000,T14)+SUMIFS(новостр!N4:N10000,новостр!F4:F10000,B14,новостр!C4:C10000,T14)+SUMIFS(авт!K4:K10004,авт!F4:F10004,B14,авт!C4:C10004,T14)+SUMIFS(ЖС!S4:S10008,ЖС!F4:F10008,B14,ЖС!C4:C10008,T14)+SUMIFS(Лес!L5:L9992,Лес!F5:F9992,B14,Лес!C5:C9992,T14)+SUMIFS('степь '!K5:K9998,'степь '!F5:F9998,B14,'степь '!C5:C9998,T14)+SUMIFS(Пр.откр.тер!N4:N9978,Пр.откр.тер!F4:F9978,B14,Пр.откр.тер!C4:C9978,T14)+SUMIFS(произв!O4:O9997,произв!F4:F9997,B14,произв!C4:C9997,T15)+SUMIFS(торг!O4:O9999,торг!F4:F9999,B14,торг!C4:C9999,T15)+SUMIFS(склад!O4:O10000,склад!F4:F10000,B14,склад!C4:C10000,T15)+SUMIFS('обр '!O4:O10000,'обр '!F4:F10000,B14,'обр '!C4:C10000,T15)+SUMIFS(детс!O4:O10000,детс!F4:F10000,B14,детс!C4:C10000,T15)+SUMIFS(культ!O4:O10000,культ!F4:F10000,B14,культ!C4:C10000,T15)+SUMIFS(спорт!O4:O10000,спорт!F4:F10000,B14,спорт!C4:C10000,T15)+SUMIFS(лечеб!O4:O10000,лечеб!F4:F10000,B14,лечеб!C4:C10000,T15)+SUMIFS(Баня!O4:O10000,Баня!F4:F10000,B14,Баня!C4:C10000,T15)+SUMIFS(Адм!O4:O9999,Адм!F4:F9999,B14,Адм!C4:C9999,T15)+SUMIFS(С.Х!O4:O10000,С.Х!F4:F10000,B14,С.Х!C4:C10000,T15)+SUMIFS(новостр!N4:N10000,новостр!F4:F10000,B14,новостр!C4:C10000,T15)+SUMIFS(авт!K4:K10004,авт!F4:F10004,B14,авт!C4:C10004,T15)+SUMIFS(ЖС!S4:S10008,ЖС!F4:F10008,B14,ЖС!C4:C10008,T15)+SUMIFS(Лес!L5:L9992,Лес!F5:F9992,B14,Лес!C5:C9992,T15)+SUMIFS('степь '!K5:K9998,'степь '!F5:F9998,B14,'степь '!C5:C9998,T15)+SUMIFS(Пр.откр.тер!N4:N9978,Пр.откр.тер!F4:F9978,B14,Пр.откр.тер!C4:C9978,T15)</f>
        <v>0</v>
      </c>
      <c r="O14" s="271">
        <f>SUMIFS(Гиб.!O5:O9995,Гиб.!E5:E9995,B14,Гиб.!B5:B9995,T9)+SUMIFS(Гиб.!O5:O9995,Гиб.!E5:E9995,B14,Гиб.!B5:B9995,T10)+SUMIFS(Гиб.!O5:O9995,Гиб.!E5:E9995,B14,Гиб.!B5:B9995,T11)+SUMIFS(Гиб.!O5:O9995,Гиб.!E5:E9995,B14,Гиб.!B5:B9995,T12)+SUMIFS(Гиб.!O5:O9995,Гиб.!E5:E9995,B14,Гиб.!B5:B9995,T13)+SUMIFS(Гиб.!O5:O9995,Гиб.!E5:E9995,B14,Гиб.!B5:B9995,T14)+SUMIFS(Гиб.!O5:O9995,Гиб.!E5:E9995,B14,Гиб.!B5:B9995,T15)</f>
        <v>0</v>
      </c>
      <c r="P14" s="272">
        <f>SUMIFS(Тр.!M5:M9997,Тр.!E5:E9997,B14,Тр.!B5:B9997,T9)+SUMIFS(Тр.!M5:M9997,Тр.!E5:E9997,B14,Тр.!B5:B9997,T10)+SUMIFS(Тр.!M5:M9997,Тр.!E5:E9997,B14,Тр.!B5:B9997,T11)+SUMIFS(Тр.!M5:M9997,Тр.!E5:E9997,B14,Тр.!B5:B9997,T12)+SUMIFS(Тр.!M5:M9997,Тр.!E5:E9997,B14,Тр.!B5:B9997,T13)+SUMIFS(Тр.!M5:M9997,Тр.!E5:E9997,B14,Тр.!B5:B9997,T14)+SUMIFS(Тр.!M5:M9997,Тр.!E5:E9997,B14,Тр.!B5:B9997,T15)</f>
        <v>0</v>
      </c>
      <c r="Q14" s="293">
        <f>SUMIFS(произв!P4:P9997,произв!F4:F9997,B14,произв!C4:C9997,T9)+SUMIFS(торг!P4:P9999,торг!F4:F9999,B14,торг!C4:C9999,T9)+SUMIFS(склад!P4:P10000,склад!F4:F10000,B14,склад!C4:C10000,T9)+SUMIFS('обр '!P4:P10000,'обр '!F4:F10000,B14,'обр '!C4:C10000,T9)+SUMIFS(детс!P4:P10000,детс!F4:F10000,B14,детс!C4:C10000,T9)+SUMIFS(культ!P4:P10000,культ!F4:F10000,B14,культ!C4:C10000,T9)+SUMIFS(спорт!P4:P10000,спорт!F4:F10000,B14,спорт!C4:C10000,T9)+SUMIFS(лечеб!P4:P10000,лечеб!F4:F10000,B14,лечеб!C4:C10000,T9)+SUMIFS(Баня!P4:P10000,Баня!F4:F10000,B14,Баня!C4:C10000,T9)+SUMIFS(Адм!P4:P9999,Адм!F4:F9999,B14,Адм!C4:C9999,T9)+SUMIFS(С.Х!P4:P10000,С.Х!F4:F10000,B14,С.Х!C4:C10000,T9)+SUMIFS(новостр!O4:O10000,новостр!F4:F10000,B14,новостр!C4:C10000,T9)+SUMIFS(авт!S4:S10004,авт!F4:F10004,B14,авт!C4:C10004,T9)+SUMIFS(ЖС!T4:T10008,ЖС!F4:F10008,B14,ЖС!C4:C10008,T9)+SUMIFS(Лес!M5:M9992,Лес!F5:F9992,B14,Лес!C5:C9992,T9)+SUMIFS('степь '!L5:L9998,'степь '!F5:F9998,B14,'степь '!C5:C9998,T9)+SUMIFS(Пр.откр.тер!O4:O9978,Пр.откр.тер!F4:F9978,B14,Пр.откр.тер!C4:C9978,T9)+SUMIFS(произв!P4:P9997,произв!F4:F9997,B14,произв!C4:C9997,T10)+SUMIFS(торг!P4:P9999,торг!F4:F9999,B14,торг!C4:C9999,T10)+SUMIFS(склад!P4:P10000,склад!F4:F10000,B14,склад!C4:C10000,T10)+SUMIFS('обр '!P4:P10000,'обр '!F4:F10000,B14,'обр '!C4:C10000,T10)+SUMIFS(детс!P4:P10000,детс!F4:F10000,B14,детс!C4:C10000,T10)+SUMIFS(культ!P4:P10000,культ!F4:F10000,B14,культ!C4:C10000,T10)+SUMIFS(спорт!P4:P10000,спорт!F4:F10000,B14,спорт!C4:C10000,T10)+SUMIFS(лечеб!P4:P10000,лечеб!F4:F10000,B14,лечеб!C4:C10000,T10)+SUMIFS(Баня!P4:P10000,Баня!F4:F10000,B14,Баня!C4:C10000,T10)+SUMIFS(Адм!P4:P9999,Адм!F4:F9999,B14,Адм!C4:C9999,T10)+SUMIFS(С.Х!P4:P10000,С.Х!F4:F10000,B14,С.Х!C4:C10000,T10)+SUMIFS(новостр!O4:O10000,новостр!F4:F10000,B14,новостр!C4:C10000,T10)+SUMIFS(авт!S4:S10004,авт!F4:F10004,B14,авт!C4:C10004,T10)+SUMIFS(ЖС!T4:T10008,ЖС!F4:F10008,B14,ЖС!C4:C10008,T10)+SUMIFS(Лес!M5:M9992,Лес!F5:F9992,B14,Лес!C5:C9992,T10)+SUMIFS('степь '!L5:L9998,'степь '!F5:F9998,B14,'степь '!C5:C9998,T10)+SUMIFS(Пр.откр.тер!O4:O9978,Пр.откр.тер!F4:F9978,B14,Пр.откр.тер!C4:C9978,T10)+SUMIFS(произв!P4:P9997,произв!F4:F9997,B14,произв!C4:C9997,T11)+SUMIFS(торг!P4:P9999,торг!F4:F9999,B14,торг!C4:C9999,T11)+SUMIFS(склад!P4:P10000,склад!F4:F10000,B14,склад!C4:C10000,T11)+SUMIFS('обр '!P4:P10000,'обр '!F4:F10000,B14,'обр '!C4:C10000,T11)+SUMIFS(детс!P4:P10000,детс!F4:F10000,B14,детс!C4:C10000,T11)+SUMIFS(культ!P4:P10000,культ!F4:F10000,B14,культ!C4:C10000,T11)+SUMIFS(спорт!P4:P10000,спорт!F4:F10000,B14,спорт!C4:C10000,T11)+SUMIFS(лечеб!P4:P10000,лечеб!F4:F10000,B14,лечеб!C4:C10000,T11)+SUMIFS(Баня!P4:P10000,Баня!F4:F10000,B14,Баня!C4:C10000,T11)+SUMIFS(Адм!P4:P9999,Адм!F4:F9999,B14,Адм!C4:C9999,T11)+SUMIFS(С.Х!P4:P10000,С.Х!F4:F10000,B14,С.Х!C4:C10000,T11)+SUMIFS(новостр!O4:O10000,новостр!F4:F10000,B14,новостр!C4:C10000,T11)+SUMIFS(авт!S4:S10004,авт!F4:F10004,B14,авт!C4:C10004,T11)+SUMIFS(ЖС!T4:T10008,ЖС!F4:F10008,B14,ЖС!C4:C10008,T11)+SUMIFS(Лес!M5:M9992,Лес!F5:F9992,B14,Лес!C5:C9992,T11)+SUMIFS('степь '!L5:L9998,'степь '!F5:F9998,B14,'степь '!C5:C9998,T11)+SUMIFS(Пр.откр.тер!O4:O9978,Пр.откр.тер!F4:F9978,B14,Пр.откр.тер!C4:C9978,T11)+SUMIFS(произв!P4:P9997,произв!F4:F9997,B14,произв!C4:C9997,T12)+SUMIFS(торг!P4:P9999,торг!F4:F9999,B14,торг!C4:C9999,T12)+SUMIFS(склад!P4:P10000,склад!F4:F10000,B14,склад!C4:C10000,T12)+SUMIFS('обр '!P4:P10000,'обр '!F4:F10000,B14,'обр '!C4:C10000,T12)+SUMIFS(детс!P4:P10000,детс!F4:F10000,B14,детс!C4:C10000,T12)+SUMIFS(культ!P4:P10000,культ!F4:F10000,B14,культ!C4:C10000,T12)+SUMIFS(спорт!P4:P10000,спорт!F4:F10000,B14,спорт!C4:C10000,T12)+SUMIFS(лечеб!P4:P10000,лечеб!F4:F10000,B14,лечеб!C4:C10000,T12)+SUMIFS(Баня!P4:P10000,Баня!F4:F10000,B14,Баня!C4:C10000,T12)+SUMIFS(Адм!P4:P9999,Адм!F4:F9999,B14,Адм!C4:C9999,T12)+SUMIFS(С.Х!P4:P10000,С.Х!F4:F10000,B14,С.Х!C4:C10000,T12)+SUMIFS(новостр!O4:O10000,новостр!F4:F10000,B14,новостр!C4:C10000,T12)+SUMIFS(авт!S4:S10004,авт!F4:F10004,B14,авт!C4:C10004,T12)+SUMIFS(ЖС!T4:T10008,ЖС!F4:F10008,B14,ЖС!C4:C10008,T12)+SUMIFS(Лес!M5:M9992,Лес!F5:F9992,B14,Лес!C5:C9992,T12)+SUMIFS('степь '!L5:L9998,'степь '!F5:F9998,B14,'степь '!C5:C9998,T12)+SUMIFS(Пр.откр.тер!O4:O9978,Пр.откр.тер!F4:F9978,B14,Пр.откр.тер!C4:C9978,T12)+SUMIFS(произв!P4:P9997,произв!F4:F9997,B14,произв!C4:C9997,T13)+SUMIFS(торг!P4:P9999,торг!F4:F9999,B14,торг!C4:C9999,T13)+SUMIFS(склад!P4:P10000,склад!F4:F10000,B14,склад!C4:C10000,T13)+SUMIFS('обр '!P4:P10000,'обр '!F4:F10000,B14,'обр '!C4:C10000,T13)+SUMIFS(детс!P4:P10000,детс!F4:F10000,B14,детс!C4:C10000,T13)+SUMIFS(культ!P4:P10000,культ!F4:F10000,B14,культ!C4:C10000,T13)+SUMIFS(спорт!P4:P10000,спорт!F4:F10000,B14,спорт!C4:C10000,T13)+SUMIFS(лечеб!P4:P10000,лечеб!F4:F10000,B14,лечеб!C4:C10000,T13)+SUMIFS(Баня!P4:P10000,Баня!F4:F10000,B14,Баня!C4:C10000,T13)+SUMIFS(Адм!P4:P9999,Адм!F4:F9999,B14,Адм!C4:C9999,T13)+SUMIFS(С.Х!P4:P10000,С.Х!F4:F10000,B14,С.Х!C4:C10000,T13)+SUMIFS(новостр!O4:O10000,новостр!F4:F10000,B14,новостр!C4:C10000,T13)+SUMIFS(авт!S4:S10004,авт!F4:F10004,B14,авт!C4:C10004,T13)+SUMIFS(ЖС!T4:T10008,ЖС!F4:F10008,B14,ЖС!C4:C10008,T13)+SUMIFS(Лес!M5:M9992,Лес!F5:F9992,B14,Лес!C5:C9992,T13)+SUMIFS('степь '!L5:L9998,'степь '!F5:F9998,B14,'степь '!C5:C9998,T13)+SUMIFS(Пр.откр.тер!O4:O9978,Пр.откр.тер!F4:F9978,B14,Пр.откр.тер!C4:C9978,T13)+SUMIFS(произв!P4:P9997,произв!F4:F9997,B14,произв!C4:C9997,T14)+SUMIFS(торг!P4:P9999,торг!F4:F9999,B14,торг!C4:C9999,T14)+SUMIFS(склад!P4:P10000,склад!F4:F10000,B14,склад!C4:C10000,T14)+SUMIFS('обр '!P4:P10000,'обр '!F4:F10000,B14,'обр '!C4:C10000,T14)+SUMIFS(детс!P4:P10000,детс!F4:F10000,B14,детс!C4:C10000,T14)+SUMIFS(культ!P4:P10000,культ!F4:F10000,B14,культ!C4:C10000,T14)+SUMIFS(спорт!P4:P10000,спорт!F4:F10000,B14,спорт!C4:C10000,T14)+SUMIFS(лечеб!P4:P10000,лечеб!F4:F10000,B14,лечеб!C4:C10000,T14)+SUMIFS(Баня!P4:P10000,Баня!F4:F10000,B14,Баня!C4:C10000,T14)+SUMIFS(Адм!P4:P9999,Адм!F4:F9999,B14,Адм!C4:C9999,T14)+SUMIFS(С.Х!P4:P10000,С.Х!F4:F10000,B14,С.Х!C4:C10000,T14)+SUMIFS(новостр!O4:O10000,новостр!F4:F10000,B14,новостр!C4:C10000,T14)+SUMIFS(авт!S4:S10004,авт!F4:F10004,B14,авт!C4:C10004,T14)+SUMIFS(ЖС!T4:T10008,ЖС!F4:F10008,B14,ЖС!C4:C10008,T14)+SUMIFS(Лес!M5:M9992,Лес!F5:F9992,B14,Лес!C5:C9992,T14)+SUMIFS('степь '!L5:L9998,'степь '!F5:F9998,B14,'степь '!C5:C9998,T14)+SUMIFS(Пр.откр.тер!O4:O9978,Пр.откр.тер!F4:F9978,B14,Пр.откр.тер!C4:C9978,T14)+SUMIFS(произв!P4:P9997,произв!F4:F9997,B14,произв!C4:C9997,T15)+SUMIFS(торг!P4:P9999,торг!F4:F9999,B14,торг!C4:C9999,T15)+SUMIFS(склад!P4:P10000,склад!F4:F10000,B14,склад!C4:C10000,T15)+SUMIFS('обр '!P4:P10000,'обр '!F4:F10000,B14,'обр '!C4:C10000,T15)+SUMIFS(детс!P4:P10000,детс!F4:F10000,B14,детс!C4:C10000,T15)+SUMIFS(культ!P4:P10000,культ!F4:F10000,B14,культ!C4:C10000,T15)+SUMIFS(спорт!P4:P10000,спорт!F4:F10000,B14,спорт!C4:C10000,T15)+SUMIFS(лечеб!P4:P10000,лечеб!F4:F10000,B14,лечеб!C4:C10000,T15)+SUMIFS(Баня!P4:P10000,Баня!F4:F10000,B14,Баня!C4:C10000,T15)+SUMIFS(Адм!P4:P9999,Адм!F4:F9999,B14,Адм!C4:C9999,T15)+SUMIFS(С.Х!P4:P10000,С.Х!F4:F10000,B14,С.Х!C4:C10000,T15)+SUMIFS(новостр!O4:O10000,новостр!F4:F10000,B14,новостр!C4:C10000,T15)+SUMIFS(авт!S4:S10004,авт!F4:F10004,B14,авт!C4:C10004,T15)+SUMIFS(ЖС!T4:T10008,ЖС!F4:F10008,B14,ЖС!C4:C10008,T15)+SUMIFS(Лес!M5:M9992,Лес!F5:F9992,B14,Лес!C5:C9992,T15)+SUMIFS('степь '!L5:L9998,'степь '!F5:F9998,B14,'степь '!C5:C9998,T15)+SUMIFS(Пр.откр.тер!O4:O9978,Пр.откр.тер!F4:F9978,B14,Пр.откр.тер!C4:C9978,T15)</f>
        <v>0</v>
      </c>
      <c r="R14" s="293">
        <f>SUMIFS(произв!R4:R9997,произв!F4:F9997,B14,произв!C4:C9997,T9)+SUMIFS(торг!R4:R9999,торг!F4:F9999,B14,торг!C4:C9999,T9)+SUMIFS(склад!R4:R10000,склад!F4:F10000,B14,склад!C4:C10000,T9)+SUMIFS('обр '!R4:R10000,'обр '!F4:F10000,B14,'обр '!C4:C10000,T9)+SUMIFS(детс!R4:R10000,детс!F4:F10000,B14,детс!C4:C10000,T9)+SUMIFS(культ!R4:R10000,культ!F4:F10000,B14,культ!C4:C10000,T9)+SUMIFS(спорт!R4:R10000,спорт!F4:F10000,B14,спорт!C4:C10000,T9)+SUMIFS(лечеб!R4:R10000,лечеб!F4:F10000,B14,лечеб!C4:C10000,T9)+SUMIFS(Баня!R4:R10000,Баня!F4:F10000,B14,Баня!C4:C10000,T9)+SUMIFS(Адм!R4:R9999,Адм!F4:F9999,B14,Адм!C4:C9999,T9)+SUMIFS(С.Х!R4:R10000,С.Х!F4:F10000,B14,С.Х!C4:C10000,T9)+SUMIFS(новостр!Q4:Q10000,новостр!F4:F10000,B14,новостр!C4:C10000,T9)+SUMIFS(авт!U4:U10004,авт!F4:F10004,B14,авт!C4:C10004,T9)+SUMIFS(ЖС!W4:W10008,ЖС!F4:F10008,B14,ЖС!C4:C10008,T9)+SUMIFS(Лес!O5:O9992,Лес!F5:F9992,B14,Лес!C5:C9992,T9)+SUMIFS('степь '!N5:N9998,'степь '!F5:F9998,B14,'степь '!C5:C9998,T9)+SUMIFS(Пр.откр.тер!Q4:Q9978,Пр.откр.тер!F4:F9978,B14,Пр.откр.тер!C4:C9978,T9)+SUMIFS(произв!R4:R9997,произв!F4:F9997,B14,произв!C4:C9997,T10)+SUMIFS(торг!R4:R9999,торг!F4:F9999,B14,торг!C4:C9999,T10)+SUMIFS(склад!R4:R10000,склад!F4:F10000,B14,склад!C4:C10000,T10)+SUMIFS('обр '!R4:R10000,'обр '!F4:F10000,B14,'обр '!C4:C10000,T10)+SUMIFS(детс!R4:R10000,детс!F4:F10000,B14,детс!C4:C10000,T10)+SUMIFS(культ!R4:R10000,культ!F4:F10000,B14,культ!C4:C10000,T10)+SUMIFS(спорт!R4:R10000,спорт!F4:F10000,B14,спорт!C4:C10000,T10)+SUMIFS(лечеб!R4:R10000,лечеб!F4:F10000,B14,лечеб!C4:C10000,T10)+SUMIFS(Баня!R4:R10000,Баня!F4:F10000,B14,Баня!C4:C10000,T10)+SUMIFS(Адм!R4:R9999,Адм!F4:F9999,B14,Адм!C4:C9999,T10)+SUMIFS(С.Х!R4:R10000,С.Х!F4:F10000,B14,С.Х!C4:C10000,T10)+SUMIFS(новостр!Q4:Q10000,новостр!F4:F10000,B14,новостр!C4:C10000,T10)+SUMIFS(авт!U4:U10004,авт!F4:F10004,B14,авт!C4:C10004,T10)+SUMIFS(ЖС!W4:W10008,ЖС!F4:F10008,B14,ЖС!C4:C10008,T10)+SUMIFS(Лес!O5:O9992,Лес!F5:F9992,B14,Лес!C5:C9992,T10)+SUMIFS('степь '!N5:N9998,'степь '!F5:F9998,B14,'степь '!C5:C9998,T10)+SUMIFS(Пр.откр.тер!Q4:Q9978,Пр.откр.тер!F4:F9978,B14,Пр.откр.тер!C4:C9978,T10)+SUMIFS(произв!R4:R9997,произв!F4:F9997,B14,произв!C4:C9997,T11)+SUMIFS(торг!R4:R9999,торг!F4:F9999,B14,торг!C4:C9999,T11)+SUMIFS(склад!R4:R10000,склад!F4:F10000,B14,склад!C4:C10000,T11)+SUMIFS('обр '!R4:R10000,'обр '!F4:F10000,B14,'обр '!C4:C10000,T11)+SUMIFS(детс!R4:R10000,детс!F4:F10000,B14,детс!C4:C10000,T11)+SUMIFS(культ!R4:R10000,культ!F4:F10000,B14,культ!C4:C10000,T11)+SUMIFS(спорт!R4:R10000,спорт!F4:F10000,B14,спорт!C4:C10000,T11)+SUMIFS(лечеб!R4:R10000,лечеб!F4:F10000,B14,лечеб!C4:C10000,T11)+SUMIFS(Баня!R4:R10000,Баня!F4:F10000,B14,Баня!C4:C10000,T11)+SUMIFS(Адм!R4:R9999,Адм!F4:F9999,B14,Адм!C4:C9999,T11)+SUMIFS(С.Х!R4:R10000,С.Х!F4:F10000,B14,С.Х!C4:C10000,T11)+SUMIFS(новостр!Q4:Q10000,новостр!F4:F10000,B14,новостр!C4:C10000,T11)+SUMIFS(авт!U4:U10004,авт!F4:F10004,B14,авт!C4:C10004,T11)+SUMIFS(ЖС!W4:W10008,ЖС!F4:F10008,B14,ЖС!C4:C10008,T11)+SUMIFS(Лес!O5:O9992,Лес!F5:F9992,B14,Лес!C5:C9992,T11)+SUMIFS('степь '!N5:N9998,'степь '!F5:F9998,B14,'степь '!C5:C9998,T11)+SUMIFS(Пр.откр.тер!Q4:Q9978,Пр.откр.тер!F4:F9978,B14,Пр.откр.тер!C4:C9978,T11)+SUMIFS(произв!R4:R9997,произв!F4:F9997,B14,произв!C4:C9997,T12)+SUMIFS(торг!R4:R9999,торг!F4:F9999,B14,торг!C4:C9999,T12)+SUMIFS(склад!R4:R10000,склад!F4:F10000,B14,склад!C4:C10000,T12)+SUMIFS('обр '!R4:R10000,'обр '!F4:F10000,B14,'обр '!C4:C10000,T12)+SUMIFS(детс!R4:R10000,детс!F4:F10000,B14,детс!C4:C10000,T12)+SUMIFS(культ!R4:R10000,культ!F4:F10000,B14,культ!C4:C10000,T12)+SUMIFS(спорт!R4:R10000,спорт!F4:F10000,B14,спорт!C4:C10000,T12)+SUMIFS(лечеб!R4:R10000,лечеб!F4:F10000,B14,лечеб!C4:C10000,T12)+SUMIFS(Баня!R4:R10000,Баня!F4:F10000,B14,Баня!C4:C10000,T12)+SUMIFS(Адм!R4:R9999,Адм!F4:F9999,B14,Адм!C4:C9999,T12)+SUMIFS(С.Х!R4:R10000,С.Х!F4:F10000,B14,С.Х!C4:C10000,T12)+SUMIFS(новостр!Q4:Q10000,новостр!F4:F10000,B14,новостр!C4:C10000,T12)+SUMIFS(авт!U4:U10004,авт!F4:F10004,B14,авт!C4:C10004,T12)+SUMIFS(ЖС!W4:W10008,ЖС!F4:F10008,B14,ЖС!C4:C10008,T12)+SUMIFS(Лес!O5:O9992,Лес!F5:F9992,B14,Лес!C5:C9992,T12)+SUMIFS('степь '!N5:N9998,'степь '!F5:F9998,B14,'степь '!C5:C9998,T12)+SUMIFS(Пр.откр.тер!Q4:Q9978,Пр.откр.тер!F4:F9978,B14,Пр.откр.тер!C4:C9978,T12)+SUMIFS(произв!R4:R9997,произв!F4:F9997,B14,произв!C4:C9997,T13)+SUMIFS(торг!R4:R9999,торг!F4:F9999,B14,торг!C4:C9999,T13)+SUMIFS(склад!R4:R10000,склад!F4:F10000,B14,склад!C4:C10000,T13)+SUMIFS('обр '!R4:R10000,'обр '!F4:F10000,B14,'обр '!C4:C10000,T13)+SUMIFS(детс!R4:R10000,детс!F4:F10000,B14,детс!C4:C10000,T13)+SUMIFS(культ!R4:R10000,культ!F4:F10000,B14,культ!C4:C10000,T13)+SUMIFS(спорт!R4:R10000,спорт!F4:F10000,B14,спорт!C4:C10000,T13)+SUMIFS(лечеб!R4:R10000,лечеб!F4:F10000,B14,лечеб!C4:C10000,T13)+SUMIFS(Баня!R4:R10000,Баня!F4:F10000,B14,Баня!C4:C10000,T13)+SUMIFS(Адм!R4:R9999,Адм!F4:F9999,B14,Адм!C4:C9999,T13)+SUMIFS(С.Х!R4:R10000,С.Х!F4:F10000,B14,С.Х!C4:C10000,T13)+SUMIFS(новостр!Q4:Q10000,новостр!F4:F10000,B14,новостр!C4:C10000,T13)+SUMIFS(авт!U4:U10004,авт!F4:F10004,B14,авт!C4:C10004,T13)+SUMIFS(ЖС!W4:W10008,ЖС!F4:F10008,B14,ЖС!C4:C10008,T13)+SUMIFS(Лес!O5:O9992,Лес!F5:F9992,B14,Лес!C5:C9992,T13)+SUMIFS('степь '!N5:N9998,'степь '!F5:F9998,B14,'степь '!C5:C9998,T13)+SUMIFS(Пр.откр.тер!Q4:Q9978,Пр.откр.тер!F4:F9978,B14,Пр.откр.тер!C4:C9978,T13)+SUMIFS(произв!R4:R9997,произв!F4:F9997,B14,произв!C4:C9997,T14)+SUMIFS(торг!R4:R9999,торг!F4:F9999,B14,торг!C4:C9999,T14)+SUMIFS(склад!R4:R10000,склад!F4:F10000,B14,склад!C4:C10000,T14)+SUMIFS('обр '!R4:R10000,'обр '!F4:F10000,B14,'обр '!C4:C10000,T14)+SUMIFS(детс!R4:R10000,детс!F4:F10000,B14,детс!C4:C10000,T14)+SUMIFS(культ!R4:R10000,культ!F4:F10000,B14,культ!C4:C10000,T14)+SUMIFS(спорт!R4:R10000,спорт!F4:F10000,B14,спорт!C4:C10000,T14)+SUMIFS(лечеб!R4:R10000,лечеб!F4:F10000,B14,лечеб!C4:C10000,T14)+SUMIFS(Баня!R4:R10000,Баня!F4:F10000,B14,Баня!C4:C10000,T14)+SUMIFS(Адм!R4:R9999,Адм!F4:F9999,B14,Адм!C4:C9999,T14)+SUMIFS(С.Х!R4:R10000,С.Х!F4:F10000,B14,С.Х!C4:C10000,T14)+SUMIFS(новостр!Q4:Q10000,новостр!F4:F10000,B14,новостр!C4:C10000,T14)+SUMIFS(авт!U4:U10004,авт!F4:F10004,B14,авт!C4:C10004,T14)+SUMIFS(ЖС!W4:W10008,ЖС!F4:F10008,B14,ЖС!C4:C10008,T14)+SUMIFS(Лес!O5:O9992,Лес!F5:F9992,B14,Лес!C5:C9992,T14)+SUMIFS('степь '!N5:N9998,'степь '!F5:F9998,B14,'степь '!C5:C9998,T14)+SUMIFS(Пр.откр.тер!Q4:Q9978,Пр.откр.тер!F4:F9978,B14,Пр.откр.тер!C4:C9978,T14)+SUMIFS(произв!R4:R9997,произв!F4:F9997,B14,произв!C4:C9997,T15)+SUMIFS(торг!R4:R9999,торг!F4:F9999,B14,торг!C4:C9999,T15)+SUMIFS(склад!R4:R10000,склад!F4:F10000,B14,склад!C4:C10000,T15)+SUMIFS('обр '!R4:R10000,'обр '!F4:F10000,B14,'обр '!C4:C10000,T15)+SUMIFS(детс!R4:R10000,детс!F4:F10000,B14,детс!C4:C10000,T15)+SUMIFS(культ!R4:R10000,культ!F4:F10000,B14,культ!C4:C10000,T15)+SUMIFS(спорт!R4:R10000,спорт!F4:F10000,B14,спорт!C4:C10000,T15)+SUMIFS(лечеб!R4:R10000,лечеб!F4:F10000,B14,лечеб!C4:C10000,T15)+SUMIFS(Баня!R4:R10000,Баня!F4:F10000,B14,Баня!C4:C10000,T15)+SUMIFS(Адм!R4:R9999,Адм!F4:F9999,B14,Адм!C4:C9999,T15)+SUMIFS(С.Х!R4:R10000,С.Х!F4:F10000,B14,С.Х!C4:C10000,T15)+SUMIFS(новостр!Q4:Q10000,новостр!F4:F10000,B14,новостр!C4:C10000,T15)+SUMIFS(авт!U4:U10004,авт!F4:F10004,B14,авт!C4:C10004,T15)+SUMIFS(ЖС!W4:W10008,ЖС!F4:F10008,B14,ЖС!C4:C10008,T15)+SUMIFS(Лес!O5:O9992,Лес!F5:F9992,B14,Лес!C5:C9992,T15)+SUMIFS('степь '!N5:N9998,'степь '!F5:F9998,B14,'степь '!C5:C9998,T15)+SUMIFS(Пр.откр.тер!Q4:Q9978,Пр.откр.тер!F4:F9978,B14,Пр.откр.тер!C4:C9978,T15)</f>
        <v>0</v>
      </c>
      <c r="S14" s="10" t="s">
        <v>862</v>
      </c>
      <c r="T14" s="2363">
        <v>42781</v>
      </c>
      <c r="U14" s="2364"/>
    </row>
    <row r="15" spans="1:21" s="10" customFormat="1" ht="16.5" thickBot="1">
      <c r="A15" s="2358">
        <v>7</v>
      </c>
      <c r="B15" s="1748" t="s">
        <v>137</v>
      </c>
      <c r="C15" s="1291">
        <f>SUMIFS(произв!A4:A9997,произв!F4:F9997,B15,произв!C4:C9997,T9)+SUMIFS(торг!A4:A9999,торг!F4:F9999,B15,торг!C4:C9999,T9)+SUMIFS(склад!A4:A10000,склад!F4:F10000,B15,склад!C4:C10000,T9)+SUMIFS('обр '!A4:A10000,'обр '!F4:F10000,B15,'обр '!C4:C10000,T9)+SUMIFS(детс!A4:A10000,детс!F4:F10000,B15,детс!C4:C10000,T9)+SUMIFS(культ!A4:A10000,культ!F4:F10000,B15,культ!C4:C10000,T9)+SUMIFS(спорт!A4:A10000,спорт!F4:F10000,B15,спорт!C4:C10000,T9)+SUMIFS(лечеб!A4:A10000,лечеб!F4:F10000,B15,лечеб!C4:C10000,T9)+SUMIFS(Баня!A4:A10000,Баня!F4:F10000,B15,Баня!C4:C10000,T9)+SUMIFS(Адм!A4:A9999,Адм!F4:F9999,B15,Адм!C4:C9999,T9)+SUMIFS(С.Х!A4:A10000,С.Х!F4:F10000,B15,С.Х!C4:C10000,T9)+SUMIFS(новостр!A4:A10000,новостр!F4:F10000,B15,новостр!C4:C10000,T9)+SUMIFS(произв!A4:A9997,произв!F4:F9997,B15,произв!C4:C9997,T10)+SUMIFS(торг!A4:A9999,торг!F4:F9999,B15,торг!C4:C9999,T10)+SUMIFS(склад!A4:A10000,склад!F4:F10000,B15,склад!C4:C10000,T10)+SUMIFS('обр '!A4:A10000,'обр '!F4:F10000,B15,'обр '!C4:C10000,T10)+SUMIFS(детс!A4:A10000,детс!F4:F10000,B15,детс!C4:C10000,T10)+SUMIFS(культ!A4:A10000,культ!F4:F10000,B15,культ!C4:C10000,T10)+SUMIFS(спорт!A4:A10000,спорт!F4:F10000,B15,спорт!C4:C10000,T10)+SUMIFS(лечеб!A4:A10000,лечеб!F4:F10000,B15,лечеб!C4:C10000,T10)+SUMIFS(Баня!A4:A10000,Баня!F4:F10000,B15,Баня!C4:C10000,T10)+SUMIFS(Адм!A4:A9999,Адм!F4:F9999,B15,Адм!C4:C9999,T10)+SUMIFS(С.Х!A4:A10000,С.Х!F4:F10000,B15,С.Х!C4:C10000,T10)+SUMIFS(новостр!A4:A10000,новостр!F4:F10000,B15,новостр!C4:C10000,T10)+SUMIFS(произв!A4:A9997,произв!F4:F9997,B15,произв!C4:C9997,T11)+SUMIFS(торг!A4:A9999,торг!F4:F9999,B15,торг!C4:C9999,T11)+SUMIFS(склад!A4:A10000,склад!F4:F10000,B15,склад!C4:C10000,T11)+SUMIFS('обр '!A4:A10000,'обр '!F4:F10000,B15,'обр '!C4:C10000,T11)+SUMIFS(детс!A4:A10000,детс!F4:F10000,B15,детс!C4:C10000,T11)+SUMIFS(культ!A4:A10000,культ!F4:F10000,B15,культ!C4:C10000,T11)+SUMIFS(спорт!A4:A10000,спорт!F4:F10000,B15,спорт!C4:C10000,T11)+SUMIFS(лечеб!A4:A10000,лечеб!F4:F10000,B15,лечеб!C4:C10000,T11)+SUMIFS(Баня!A4:A10000,Баня!F4:F10000,B15,Баня!C4:C10000,T11)+SUMIFS(Адм!A4:A9999,Адм!F4:F9999,B15,Адм!C4:C9999,T11)+SUMIFS(С.Х!A4:A10000,С.Х!F4:F10000,B15,С.Х!C4:C10000,T11)+SUMIFS(новостр!A4:A10000,новостр!F4:F10000,B15,новостр!C4:C10000,T11)+SUMIFS(произв!A4:A9997,произв!F4:F9997,B15,произв!C4:C9997,T12)+SUMIFS(торг!A4:A9999,торг!F4:F9999,B15,торг!C4:C9999,T12)+SUMIFS(склад!A4:A10000,склад!F4:F10000,B15,склад!C4:C10000,T12)+SUMIFS('обр '!A4:A10000,'обр '!F4:F10000,B15,'обр '!C4:C10000,T12)+SUMIFS(детс!A4:A10000,детс!F4:F10000,B15,детс!C4:C10000,T12)+SUMIFS(культ!A4:A10000,культ!F4:F10000,B15,культ!C4:C10000,T12)+SUMIFS(спорт!A4:A10000,спорт!F4:F10000,B15,спорт!C4:C10000,T12)+SUMIFS(лечеб!A4:A10000,лечеб!F4:F10000,B15,лечеб!C4:C10000,T12)+SUMIFS(Баня!A4:A10000,Баня!F4:F10000,B15,Баня!C4:C10000,T12)+SUMIFS(Адм!A4:A9999,Адм!F4:F9999,B15,Адм!C4:C9999,T12)+SUMIFS(С.Х!A4:A10000,С.Х!F4:F10000,B15,С.Х!C4:C10000,T12)+SUMIFS(новостр!A4:A10000,новостр!F4:F10000,B15,новостр!C4:C10000,T12)+SUMIFS(произв!A4:A9997,произв!F4:F9997,B15,произв!C4:C9997,T13)+SUMIFS(торг!A4:A9999,торг!F4:F9999,B15,торг!C4:C9999,T13)+SUMIFS(склад!A4:A10000,склад!F4:F10000,B15,склад!C4:C10000,T13)+SUMIFS('обр '!A4:A10000,'обр '!F4:F10000,B15,'обр '!C4:C10000,T13)+SUMIFS(детс!A4:A10000,детс!F4:F10000,B15,детс!C4:C10000,T13)+SUMIFS(культ!A4:A10000,культ!F4:F10000,B15,культ!C4:C10000,T13)+SUMIFS(спорт!A4:A10000,спорт!F4:F10000,B15,спорт!C4:C10000,T13)+SUMIFS(лечеб!A4:A10000,лечеб!F4:F10000,B15,лечеб!C4:C10000,T13)+SUMIFS(Баня!A4:A10000,Баня!F4:F10000,B15,Баня!C4:C10000,T13)+SUMIFS(Адм!A4:A9999,Адм!F4:F9999,B15,Адм!C4:C9999,T13)+SUMIFS(С.Х!A4:A10000,С.Х!F4:F10000,B15,С.Х!C4:C10000,T13)+SUMIFS(новостр!A4:A10000,новостр!F4:F10000,B15,новостр!C4:C10000,T13)+SUMIFS(произв!A4:A9997,произв!F4:F9997,B15,произв!C4:C9997,T14)+SUMIFS(торг!A4:A9999,торг!F4:F9999,B15,торг!C4:C9999,T14)+SUMIFS(склад!A4:A10000,склад!F4:F10000,B15,склад!C4:C10000,T14)+SUMIFS('обр '!A4:A10000,'обр '!F4:F10000,B15,'обр '!C4:C10000,T14)+SUMIFS(детс!A4:A10000,детс!F4:F10000,B15,детс!C4:C10000,T14)+SUMIFS(культ!A4:A10000,культ!F4:F10000,B15,культ!C4:C10000,T14)+SUMIFS(спорт!A4:A10000,спорт!F4:F10000,B15,спорт!C4:C10000,T14)+SUMIFS(лечеб!A4:A10000,лечеб!F4:F10000,B15,лечеб!C4:C10000,T14)+SUMIFS(Баня!A4:A10000,Баня!F4:F10000,B15,Баня!C4:C10000,T14)+SUMIFS(Адм!A4:A9999,Адм!F4:F9999,B15,Адм!C4:C9999,T14)+SUMIFS(С.Х!A4:A10000,С.Х!F4:F10000,B15,С.Х!C4:C10000,T14)+SUMIFS(новостр!A4:A10000,новостр!F4:F10000,B15,новостр!C4:C10000,T14)+SUMIFS(произв!A4:A9997,произв!F4:F9997,B15,произв!C4:C9997,T15)+SUMIFS(торг!A4:A9999,торг!F4:F9999,B15,торг!C4:C9999,T15)+SUMIFS(склад!A4:A10000,склад!F4:F10000,B15,склад!C4:C10000,T15)+SUMIFS('обр '!A4:A10000,'обр '!F4:F10000,B15,'обр '!C4:C10000,T15)+SUMIFS(детс!A4:A10000,детс!F4:F10000,B15,детс!C4:C10000,T15)+SUMIFS(культ!A4:A10000,культ!F4:F10000,B15,культ!C4:C10000,T15)+SUMIFS(спорт!A4:A10000,спорт!F4:F10000,B15,спорт!C4:C10000,T15)+SUMIFS(лечеб!A4:A10000,лечеб!F4:F10000,B15,лечеб!C4:C10000,T15)+SUMIFS(Баня!A4:A10000,Баня!F4:F10000,B15,Баня!C4:C10000,T15)+SUMIFS(Адм!A4:A9999,Адм!F4:F9999,B15,Адм!C4:C9999,T15)+SUMIFS(С.Х!A4:A10000,С.Х!F4:F10000,B15,С.Х!C4:C10000,T15)+SUMIFS(новостр!A4:A10000,новостр!F4:F10000,B15,новостр!C4:C10000,T15)</f>
        <v>0</v>
      </c>
      <c r="D15" s="272">
        <f>SUMIFS(ЖС!A4:A10008,ЖС!F4:F10008,B15,ЖС!C4:C10008,T9)+SUMIFS(ЖС!A4:A10008,ЖС!F4:F10008,B15,ЖС!C4:C10008,T10)+SUMIFS(ЖС!A4:A10008,ЖС!F4:F10008,B15,ЖС!C4:C10008,T11)+SUMIFS(ЖС!A4:A10008,ЖС!F4:F10008,B15,ЖС!C4:C10008,T12)+SUMIFS(ЖС!A4:A10008,ЖС!F4:F10008,B15,ЖС!C4:C10008,T13)+SUMIFS(ЖС!A4:A10008,ЖС!F4:F10008,B15,ЖС!C4:C10008,T14)+SUMIFS(ЖС!A4:A10008,ЖС!F4:F10008,B15,ЖС!C4:C10008,T15)</f>
        <v>0</v>
      </c>
      <c r="E15" s="272">
        <f>SUMIFS(авт!A4:A10004,авт!F4:F10004,B15,авт!C4:C10004,T9)+SUMIFS(Пр.откр.тер!A4:A9978,Пр.откр.тер!F4:F9978,B15,Пр.откр.тер!C4:C9978,T9)+SUMIFS(авт!A4:A10004,авт!F4:F10004,B15,авт!C4:C10004,T10)+SUMIFS(Пр.откр.тер!A4:A9978,Пр.откр.тер!F4:F9978,B15,Пр.откр.тер!C4:C9978,T10)+SUMIFS(авт!A4:A10004,авт!F4:F10004,B15,авт!C4:C10004,T11)+SUMIFS(Пр.откр.тер!A4:A9978,Пр.откр.тер!F4:F9978,B15,Пр.откр.тер!C4:C9978,T11)+SUMIFS(авт!A4:A10004,авт!F4:F10004,B15,авт!C4:C10004,T12)+SUMIFS(Пр.откр.тер!A4:A9978,Пр.откр.тер!F4:F9978,B15,Пр.откр.тер!C4:C9978,T12)+SUMIFS(авт!A4:A10004,авт!F4:F10004,B15,авт!C4:C10004,T13)+SUMIFS(Пр.откр.тер!A4:A9978,Пр.откр.тер!F4:F9978,B15,Пр.откр.тер!C4:C9978,T13)+SUMIFS(авт!A4:A10004,авт!F4:F10004,B15,авт!C4:C10004,T14)+SUMIFS(Пр.откр.тер!A4:A9978,Пр.откр.тер!F4:F9978,B15,Пр.откр.тер!C4:C9978,T14)+SUMIFS(авт!A4:A10004,авт!F4:F10004,B15,авт!C4:C10004,T15)+SUMIFS(Пр.откр.тер!A4:A9978,Пр.откр.тер!F4:F9978,B15,Пр.откр.тер!C4:C9978,T15)</f>
        <v>0</v>
      </c>
      <c r="F15" s="272">
        <f>SUMIFS(угар!A5:A9997,угар!F5:F9997,B15,угар!C5:C9997,T9,угар!AK5:AK9997,"да")+SUMIFS(задым!A4:A10003,задым!E4:E10003,B15,задым!C4:C10003,T9)+SUMIFS(обр.огнем!A4:A10002,обр.огнем!E4:E10002,B15,обр.огнем!C4:C10002,T9)+SUMIFS(КЗ!A4:A10009,КЗ!E4:E10009,B15,КЗ!C4:C10009,T9)+SUMIFS('подгор.пищи '!A4:A10003,'подгор.пищи '!E4:E10003,B15,'подгор.пищи '!C4:C10003,T9)+SUMIFS(самосозж!A4:A10000,самосозж!E4:E10000,B15,самосозж!C4:C10000,T9)+SUMIFS(Трава!A5:A10000,Трава!E5:E10000,B15,Трава!C5:C10000,T9)+SUMIFS(мусор!A4:A10001,мусор!E4:E10001,B15,мусор!C4:C10001,T9)+SUMIFS(дтп.заг!A4:A10000,дтп.заг!E4:E10000,B15,дтп.заг!C4:C10000,T9)+SUMIFS(авиа!A4:A9999,авиа!E4:E9999,B15,авиа!C4:C9999,T9)+SUMIFS(самовозг!A4:A10000,самовозг!E4:E10000,B15,самовозг!C4:C10000,T9)+SUMIFS(вспыш!A4:A10002,вспыш!E4:E10002,B15,вспыш!C4:C10002,T9)+SUMIFS(угар!A5:A9997,угар!F5:F9997,B15,угар!C5:C9997,T10,угар!AK5:AK9997,"да")+SUMIFS(задым!A4:A10003,задым!E4:E10003,B15,задым!C4:C10003,T10)+SUMIFS(обр.огнем!A4:A10002,обр.огнем!E4:E10002,B15,обр.огнем!C4:C10002,T10)+SUMIFS(КЗ!A4:A10009,КЗ!E4:E10009,B15,КЗ!C4:C10009,T10)+SUMIFS('подгор.пищи '!A4:A10003,'подгор.пищи '!E4:E10003,B15,'подгор.пищи '!C4:C10003,T10)+SUMIFS(самосозж!A4:A10000,самосозж!E4:E10000,B15,самосозж!C4:C10000,T10)+SUMIFS(Трава!A5:A10000,Трава!E5:E10000,B15,Трава!C5:C10000,T10)+SUMIFS(мусор!A4:A10001,мусор!E4:E10001,B15,мусор!C4:C10001,T10)+SUMIFS(дтп.заг!A4:A10000,дтп.заг!E4:E10000,B15,дтп.заг!C4:C10000,T10)+SUMIFS(авиа!A4:A9999,авиа!E4:E9999,B15,авиа!C4:C9999,T10)+SUMIFS(самовозг!A4:A10000,самовозг!E4:E10000,B15,самовозг!C4:C10000,T10)+SUMIFS(вспыш!A4:A10002,вспыш!E4:E10002,B15,вспыш!C4:C10002,T10)+SUMIFS(угар!A5:A9997,угар!F5:F9997,B15,угар!C5:C9997,T11,угар!AK5:AK9997,"да")+SUMIFS(задым!A4:A10003,задым!E4:E10003,B15,задым!C4:C10003,T11)+SUMIFS(обр.огнем!A4:A10002,обр.огнем!E4:E10002,B15,обр.огнем!C4:C10002,T11)+SUMIFS(КЗ!A4:A10009,КЗ!E4:E10009,B15,КЗ!C4:C10009,T11)+SUMIFS('подгор.пищи '!A4:A10003,'подгор.пищи '!E4:E10003,B15,'подгор.пищи '!C4:C10003,T11)+SUMIFS(самосозж!A4:A10000,самосозж!E4:E10000,B15,самосозж!C4:C10000,T11)+SUMIFS(Трава!A5:A10000,Трава!E5:E10000,B15,Трава!C5:C10000,T11)+SUMIFS(мусор!A4:A10001,мусор!E4:E10001,B15,мусор!C4:C10001,T11)+SUMIFS(дтп.заг!A4:A10000,дтп.заг!E4:E10000,B15,дтп.заг!C4:C10000,T11)+SUMIFS(авиа!A4:A9999,авиа!E4:E9999,B15,авиа!C4:C9999,T11)+SUMIFS(самовозг!A4:A10000,самовозг!E4:E10000,B15,самовозг!C4:C10000,T11)+SUMIFS(вспыш!A4:A10002,вспыш!E4:E10002,B15,вспыш!C4:C10002,T11)+SUMIFS(угар!A5:A9997,угар!F5:F9997,B15,угар!C5:C9997,T12,угар!AK5:AK9997,"да")+SUMIFS(задым!A4:A10003,задым!E4:E10003,B15,задым!C4:C10003,T12)+SUMIFS(обр.огнем!A4:A10002,обр.огнем!E4:E10002,B15,обр.огнем!C4:C10002,T12)+SUMIFS(КЗ!A4:A10009,КЗ!E4:E10009,B15,КЗ!C4:C10009,T12)+SUMIFS('подгор.пищи '!A4:A10003,'подгор.пищи '!E4:E10003,B15,'подгор.пищи '!C4:C10003,T12)+SUMIFS(самосозж!A4:A10000,самосозж!E4:E10000,B15,самосозж!C4:C10000,T12)+SUMIFS(Трава!A5:A10000,Трава!E5:E10000,B15,Трава!C5:C10000,T12)+SUMIFS(мусор!A4:A10001,мусор!E4:E10001,B15,мусор!C4:C10001,T12)+SUMIFS(дтп.заг!A4:A10000,дтп.заг!E4:E10000,B15,дтп.заг!C4:C10000,T12)+SUMIFS(авиа!A4:A9999,авиа!E4:E9999,B15,авиа!C4:C9999,T12)+SUMIFS(самовозг!A4:A10000,самовозг!E4:E10000,B15,самовозг!C4:C10000,T12)+SUMIFS(вспыш!A4:A10002,вспыш!E4:E10002,B15,вспыш!C4:C10002,T12)+SUMIFS(угар!A5:A9997,угар!F5:F9997,B15,угар!C5:C9997,T13,угар!AK5:AK9997,"да")+SUMIFS(задым!A4:A10003,задым!E4:E10003,B15,задым!C4:C10003,T13)+SUMIFS(обр.огнем!A4:A10002,обр.огнем!E4:E10002,B15,обр.огнем!C4:C10002,T13)+SUMIFS(КЗ!A4:A10009,КЗ!E4:E10009,B15,КЗ!C4:C10009,T13)+SUMIFS('подгор.пищи '!A4:A10003,'подгор.пищи '!E4:E10003,B15,'подгор.пищи '!C4:C10003,T13)+SUMIFS(самосозж!A4:A10000,самосозж!E4:E10000,B15,самосозж!C4:C10000,T13)+SUMIFS(Трава!A5:A10000,Трава!E5:E10000,B15,Трава!C5:C10000,T13)+SUMIFS(мусор!A4:A10001,мусор!E4:E10001,B15,мусор!C4:C10001,T13)+SUMIFS(дтп.заг!A4:A10000,дтп.заг!E4:E10000,B15,дтп.заг!C4:C10000,T13)+SUMIFS(авиа!A4:A9999,авиа!E4:E9999,B15,авиа!C4:C9999,T13)+SUMIFS(самовозг!A4:A10000,самовозг!E4:E10000,B15,самовозг!C4:C10000,T13)+SUMIFS(вспыш!A4:A10002,вспыш!E4:E10002,B15,вспыш!C4:C10002,T13)+SUMIFS(угар!A5:A9997,угар!F5:F9997,B15,угар!C5:C9997,T14,угар!AK5:AK9997,"да")+SUMIFS(задым!A4:A10003,задым!E4:E10003,B15,задым!C4:C10003,T14)+SUMIFS(обр.огнем!A4:A10002,обр.огнем!E4:E10002,B15,обр.огнем!C4:C10002,T14)+SUMIFS(КЗ!A4:A10009,КЗ!E4:E10009,B15,КЗ!C4:C10009,T14)+SUMIFS('подгор.пищи '!A4:A10003,'подгор.пищи '!E4:E10003,B15,'подгор.пищи '!C4:C10003,T14)+SUMIFS(самосозж!A4:A10000,самосозж!E4:E10000,B15,самосозж!C4:C10000,T14)+SUMIFS(Трава!A5:A10000,Трава!E5:E10000,B15,Трава!C5:C10000,T14)+SUMIFS(мусор!A4:A10001,мусор!E4:E10001,B15,мусор!C4:C10001,T14)+SUMIFS(дтп.заг!A4:A10000,дтп.заг!E4:E10000,B15,дтп.заг!C4:C10000,T14)+SUMIFS(авиа!A4:A9999,авиа!E4:E9999,B15,авиа!C4:C9999,T14)+SUMIFS(самовозг!A4:A10000,самовозг!E4:E10000,B15,самовозг!C4:C10000,T14)+SUMIFS(вспыш!A4:A10002,вспыш!E4:E10002,B15,вспыш!C4:C10002,T14)+SUMIFS(угар!A5:A9997,угар!F5:F9997,B15,угар!C5:C9997,T15,угар!AK5:AK9997,"да")+SUMIFS(задым!A4:A10003,задым!E4:E10003,B15,задым!C4:C10003,T15)+SUMIFS(обр.огнем!A4:A10002,обр.огнем!E4:E10002,B15,обр.огнем!C4:C10002,T15)+SUMIFS(КЗ!A4:A10009,КЗ!E4:E10009,B15,КЗ!C4:C10009,T15)+SUMIFS('подгор.пищи '!A4:A10003,'подгор.пищи '!E4:E10003,B15,'подгор.пищи '!C4:C10003,T15)+SUMIFS(самосозж!A4:A10000,самосозж!E4:E10000,B15,самосозж!C4:C10000,T15)+SUMIFS(Трава!A5:A10000,Трава!E5:E10000,B15,Трава!C5:C10000,T15)+SUMIFS(мусор!A4:A10001,мусор!E4:E10001,B15,мусор!C4:C10001,T15)+SUMIFS(дтп.заг!A4:A10000,дтп.заг!E4:E10000,B15,дтп.заг!C4:C10000,T15)+SUMIFS(авиа!A4:A9999,авиа!E4:E9999,B15,авиа!C4:C9999,T15)+SUMIFS(самовозг!A4:A10000,самовозг!E4:E10000,B15,самовозг!C4:C10000,T15)+SUMIFS(вспыш!A4:A10002,вспыш!E4:E10002,B15,вспыш!C4:C10002,T15)</f>
        <v>0</v>
      </c>
      <c r="G15" s="272">
        <f>SUMIFS(АСР!A4:A9998,АСР!E4:E9998,B15,АСР!C4:C9998,T9)+SUMIFS(АСР!A4:A9998,АСР!E4:E9998,B15,АСР!C4:C9998,T10)+SUMIFS(АСР!A4:A9998,АСР!E4:E9998,B15,АСР!C4:C9998,T11)+SUMIFS(АСР!A4:A9998,АСР!E4:E9998,B15,АСР!C4:C9998,T12)+SUMIFS(АСР!A4:A9998,АСР!E4:E9998,B15,АСР!C4:C9998,T13)+SUMIFS(АСР!A4:A9998,АСР!E4:E9998,B15,АСР!C4:C9998,T14)+SUMIFS(АСР!A4:A9998,АСР!E4:E9998,B15,АСР!C4:C9998,T15)</f>
        <v>0</v>
      </c>
      <c r="H15" s="272">
        <f>SUMIFS(ложный!A4:A10003,ложный!E4:E10003,B15,ложный!C4:C10003,T9)+SUMIFS(ложный!A4:A10003,ложный!E4:E10003,B15,ложный!C4:C10003,T10)+SUMIFS(ложный!A4:A10003,ложный!E4:E10003,B15,ложный!C4:C10003,T11)+SUMIFS(ложный!A4:A10003,ложный!E4:E10003,B15,ложный!C4:C10003,T12)+SUMIFS(ложный!A4:A10003,ложный!E4:E10003,B15,ложный!C4:C10003,T13)+SUMIFS(ложный!A4:A10003,ложный!E4:E10003,B15,ложный!C4:C10003,T14)+SUMIFS(ложный!A4:A10003,ложный!E4:E10003,B15,ложный!C4:C10003,T15)</f>
        <v>0</v>
      </c>
      <c r="I15" s="272">
        <f>SUMIFS('степь '!A5:A9998,'степь '!F5:F9998,B15,'степь '!C5:C9998,T9)+SUMIFS('степь '!A5:A9998,'степь '!F5:F9998,B15,'степь '!C5:C9998,T10)+SUMIFS('степь '!A5:A9998,'степь '!F5:F9998,B15,'степь '!C5:C9998,T11)+SUMIFS('степь '!A5:A9998,'степь '!F5:F9998,B15,'степь '!C5:C9998,T12)+SUMIFS('степь '!A5:A9998,'степь '!F5:F9998,B15,'степь '!C5:C9998,T13)+SUMIFS('степь '!A5:A9998,'степь '!F5:F9998,B15,'степь '!C5:C9998,T14)+SUMIFS('степь '!A5:A9998,'степь '!F5:F9998,B15,'степь '!C5:C9998,T15)</f>
        <v>0</v>
      </c>
      <c r="J15" s="272">
        <f>SUMIFS('степь '!I5:I9998,'степь '!F5:F9998,B15,'степь '!C5:C9998,T9)+SUMIFS('степь '!I5:I9998,'степь '!F5:F9998,B15,'степь '!C5:C9998,T10)+SUMIFS('степь '!I5:I9998,'степь '!F5:F9998,B15,'степь '!C5:C9998,T11)+SUMIFS('степь '!I5:I9998,'степь '!F5:F9998,B15,'степь '!C5:C9998,T12)+SUMIFS('степь '!I5:I9998,'степь '!F5:F9998,B15,'степь '!C5:C9998,T13)+SUMIFS('степь '!I5:I9998,'степь '!F5:F9998,B15,'степь '!C5:C9998,T14)+SUMIFS('степь '!I5:I9998,'степь '!F5:F9998,B15,'степь '!C5:C9998,T15)</f>
        <v>0</v>
      </c>
      <c r="K15" s="272">
        <f>SUMIFS(Лес!A5:A9992,Лес!F5:F9992,B15,Лес!C5:C9992,T9)+SUMIFS(Лес!A5:A9992,Лес!F5:F9992,B15,Лес!C5:C9992,T10)+SUMIFS(Лес!A5:A9992,Лес!F5:F9992,B15,Лес!C5:C9992,T11)+SUMIFS(Лес!A5:A9992,Лес!F5:F9992,B15,Лес!C5:C9992,T12)+SUMIFS(Лес!A5:A9992,Лес!F5:F9992,B15,Лес!C5:C9992,T13)+SUMIFS(Лес!A5:A9992,Лес!F5:F9992,B15,Лес!C5:C9992,T14)+SUMIFS(Лес!A5:A9992,Лес!F5:F9992,B15,Лес!C5:C9992,T15)</f>
        <v>0</v>
      </c>
      <c r="L15" s="272">
        <f>SUMIFS(Лес!J5:J9992,Лес!F5:F9992,B15,Лес!C5:C9992,T9)+SUMIFS(Лес!J5:J9992,Лес!F5:F9992,B15,Лес!C5:C9992,T10)+SUMIFS(Лес!J5:J9992,Лес!F5:F9992,B15,Лес!C5:C9992,T11)+SUMIFS(Лес!J5:J9992,Лес!F5:F9992,B15,Лес!C5:C9992,T12)+SUMIFS(Лес!J5:J9992,Лес!F5:F9992,B15,Лес!C5:C9992,T13)+SUMIFS(Лес!J5:J9992,Лес!F5:F9992,B15,Лес!C5:C9992,T14)+SUMIFS(Лес!J5:J9992,Лес!F5:F9992,B15,Лес!C5:C9992,T15)</f>
        <v>0</v>
      </c>
      <c r="M15" s="272">
        <f t="shared" si="0"/>
        <v>0</v>
      </c>
      <c r="N15" s="293">
        <f>SUMIFS(произв!O4:O9997,произв!F4:F9997,B15,произв!C4:C9997,T9)+SUMIFS(торг!O4:O9999,торг!F4:F9999,B15,торг!C4:C9999,T9)+SUMIFS(склад!O4:O10000,склад!F4:F10000,B15,склад!C4:C10000,T9)+SUMIFS('обр '!O4:O10000,'обр '!F4:F10000,B15,'обр '!C4:C10000,T9)+SUMIFS(детс!O4:O10000,детс!F4:F10000,B15,детс!C4:C10000,T9)+SUMIFS(культ!O4:O10000,культ!F4:F10000,B15,культ!C4:C10000,T9)+SUMIFS(спорт!O4:O10000,спорт!F4:F10000,B15,спорт!C4:C10000,T9)+SUMIFS(лечеб!O4:O10000,лечеб!F4:F10000,B15,лечеб!C4:C10000,T9)+SUMIFS(Баня!O4:O10000,Баня!F4:F10000,B15,Баня!C4:C10000,T9)+SUMIFS(Адм!O4:O9999,Адм!F4:F9999,B15,Адм!C4:C9999,T9)+SUMIFS(С.Х!O4:O10000,С.Х!F4:F10000,B15,С.Х!C4:C10000,T9)+SUMIFS(новостр!N4:N10000,новостр!F4:F10000,B15,новостр!C4:C10000,T9)+SUMIFS(авт!K4:K10004,авт!F4:F10004,B15,авт!C4:C10004,T9)+SUMIFS(ЖС!S4:S10008,ЖС!F4:F10008,B15,ЖС!C4:C10008,T9)+SUMIFS(Лес!L5:L9992,Лес!F5:F9992,B15,Лес!C5:C9992,T9)+SUMIFS('степь '!K5:K9998,'степь '!F5:F9998,B15,'степь '!C5:C9998,T9)+SUMIFS(Пр.откр.тер!N4:N9978,Пр.откр.тер!F4:F9978,B15,Пр.откр.тер!C4:C9978,T9)+SUMIFS(произв!O4:O9997,произв!F4:F9997,B15,произв!C4:C9997,T10)+SUMIFS(торг!O4:O9999,торг!F4:F9999,B15,торг!C4:C9999,T10)+SUMIFS(склад!O4:O10000,склад!F4:F10000,B15,склад!C4:C10000,T10)+SUMIFS('обр '!O4:O10000,'обр '!F4:F10000,B15,'обр '!C4:C10000,T10)+SUMIFS(детс!O4:O10000,детс!F4:F10000,B15,детс!C4:C10000,T10)+SUMIFS(культ!O4:O10000,культ!F4:F10000,B15,культ!C4:C10000,T10)+SUMIFS(спорт!O4:O10000,спорт!F4:F10000,B15,спорт!C4:C10000,T10)+SUMIFS(лечеб!O4:O10000,лечеб!F4:F10000,B15,лечеб!C4:C10000,T10)+SUMIFS(Баня!O4:O10000,Баня!F4:F10000,B15,Баня!C4:C10000,T10)+SUMIFS(Адм!O4:O9999,Адм!F4:F9999,B15,Адм!C4:C9999,T10)+SUMIFS(С.Х!O4:O10000,С.Х!F4:F10000,B15,С.Х!C4:C10000,T10)+SUMIFS(новостр!N4:N10000,новостр!F4:F10000,B15,новостр!C4:C10000,T10)+SUMIFS(авт!K4:K10004,авт!F4:F10004,B15,авт!C4:C10004,T10)+SUMIFS(ЖС!S4:S10008,ЖС!F4:F10008,B15,ЖС!C4:C10008,T10)+SUMIFS(Лес!L5:L9992,Лес!F5:F9992,B15,Лес!C5:C9992,T10)+SUMIFS('степь '!K5:K9998,'степь '!F5:F9998,B15,'степь '!C5:C9998,T10)+SUMIFS(Пр.откр.тер!N4:N9978,Пр.откр.тер!F4:F9978,B15,Пр.откр.тер!C4:C9978,T10)+SUMIFS(произв!O4:O9997,произв!F4:F9997,B15,произв!C4:C9997,T11)+SUMIFS(торг!O4:O9999,торг!F4:F9999,B15,торг!C4:C9999,T11)+SUMIFS(склад!O4:O10000,склад!F4:F10000,B15,склад!C4:C10000,T11)+SUMIFS('обр '!O4:O10000,'обр '!F4:F10000,B15,'обр '!C4:C10000,T11)+SUMIFS(детс!O4:O10000,детс!F4:F10000,B15,детс!C4:C10000,T11)+SUMIFS(культ!O4:O10000,культ!F4:F10000,B15,культ!C4:C10000,T11)+SUMIFS(спорт!O4:O10000,спорт!F4:F10000,B15,спорт!C4:C10000,T11)+SUMIFS(лечеб!O4:O10000,лечеб!F4:F10000,B15,лечеб!C4:C10000,T11)+SUMIFS(Баня!O4:O10000,Баня!F4:F10000,B15,Баня!C4:C10000,T11)+SUMIFS(Адм!O4:O9999,Адм!F4:F9999,B15,Адм!C4:C9999,T11)+SUMIFS(С.Х!O4:O10000,С.Х!F4:F10000,B15,С.Х!C4:C10000,T11)+SUMIFS(новостр!N4:N10000,новостр!F4:F10000,B15,новостр!C4:C10000,T11)+SUMIFS(авт!K4:K10004,авт!F4:F10004,B15,авт!C4:C10004,T11)+SUMIFS(ЖС!S4:S10008,ЖС!F4:F10008,B15,ЖС!C4:C10008,T11)+SUMIFS(Лес!L5:L9992,Лес!F5:F9992,B15,Лес!C5:C9992,T11)+SUMIFS('степь '!K5:K9998,'степь '!F5:F9998,B15,'степь '!C5:C9998,T11)+SUMIFS(Пр.откр.тер!N4:N9978,Пр.откр.тер!F4:F9978,B15,Пр.откр.тер!C4:C9978,T11)+SUMIFS(произв!O4:O9997,произв!F4:F9997,B15,произв!C4:C9997,T12)+SUMIFS(торг!O4:O9999,торг!F4:F9999,B15,торг!C4:C9999,T12)+SUMIFS(склад!O4:O10000,склад!F4:F10000,B15,склад!C4:C10000,T12)+SUMIFS('обр '!O4:O10000,'обр '!F4:F10000,B15,'обр '!C4:C10000,T12)+SUMIFS(детс!O4:O10000,детс!F4:F10000,B15,детс!C4:C10000,T12)+SUMIFS(культ!O4:O10000,культ!F4:F10000,B15,культ!C4:C10000,T12)+SUMIFS(спорт!O4:O10000,спорт!F4:F10000,B15,спорт!C4:C10000,T12)+SUMIFS(лечеб!O4:O10000,лечеб!F4:F10000,B15,лечеб!C4:C10000,T12)+SUMIFS(Баня!O4:O10000,Баня!F4:F10000,B15,Баня!C4:C10000,T12)+SUMIFS(Адм!O4:O9999,Адм!F4:F9999,B15,Адм!C4:C9999,T12)+SUMIFS(С.Х!O4:O10000,С.Х!F4:F10000,B15,С.Х!C4:C10000,T12)+SUMIFS(новостр!N4:N10000,новостр!F4:F10000,B15,новостр!C4:C10000,T12)+SUMIFS(авт!K4:K10004,авт!F4:F10004,B15,авт!C4:C10004,T12)+SUMIFS(ЖС!S4:S10008,ЖС!F4:F10008,B15,ЖС!C4:C10008,T12)+SUMIFS(Лес!L5:L9992,Лес!F5:F9992,B15,Лес!C5:C9992,T12)+SUMIFS('степь '!K5:K9998,'степь '!F5:F9998,B15,'степь '!C5:C9998,T12)+SUMIFS(Пр.откр.тер!N4:N9978,Пр.откр.тер!F4:F9978,B15,Пр.откр.тер!C4:C9978,T12)+SUMIFS(произв!O4:O9997,произв!F4:F9997,B15,произв!C4:C9997,T13)+SUMIFS(торг!O4:O9999,торг!F4:F9999,B15,торг!C4:C9999,T13)+SUMIFS(склад!O4:O10000,склад!F4:F10000,B15,склад!C4:C10000,T13)+SUMIFS('обр '!O4:O10000,'обр '!F4:F10000,B15,'обр '!C4:C10000,T13)+SUMIFS(детс!O4:O10000,детс!F4:F10000,B15,детс!C4:C10000,T13)+SUMIFS(культ!O4:O10000,культ!F4:F10000,B15,культ!C4:C10000,T13)+SUMIFS(спорт!O4:O10000,спорт!F4:F10000,B15,спорт!C4:C10000,T13)+SUMIFS(лечеб!O4:O10000,лечеб!F4:F10000,B15,лечеб!C4:C10000,T13)+SUMIFS(Баня!O4:O10000,Баня!F4:F10000,B15,Баня!C4:C10000,T13)+SUMIFS(Адм!O4:O9999,Адм!F4:F9999,B15,Адм!C4:C9999,T13)+SUMIFS(С.Х!O4:O10000,С.Х!F4:F10000,B15,С.Х!C4:C10000,T13)+SUMIFS(новостр!N4:N10000,новостр!F4:F10000,B15,новостр!C4:C10000,T13)+SUMIFS(авт!K4:K10004,авт!F4:F10004,B15,авт!C4:C10004,T13)+SUMIFS(ЖС!S4:S10008,ЖС!F4:F10008,B15,ЖС!C4:C10008,T13)+SUMIFS(Лес!L5:L9992,Лес!F5:F9992,B15,Лес!C5:C9992,T13)+SUMIFS('степь '!K5:K9998,'степь '!F5:F9998,B15,'степь '!C5:C9998,T13)+SUMIFS(Пр.откр.тер!N4:N9978,Пр.откр.тер!F4:F9978,B15,Пр.откр.тер!C4:C9978,T13)+SUMIFS(произв!O4:O9997,произв!F4:F9997,B15,произв!C4:C9997,T14)+SUMIFS(торг!O4:O9999,торг!F4:F9999,B15,торг!C4:C9999,T14)+SUMIFS(склад!O4:O10000,склад!F4:F10000,B15,склад!C4:C10000,T14)+SUMIFS('обр '!O4:O10000,'обр '!F4:F10000,B15,'обр '!C4:C10000,T14)+SUMIFS(детс!O4:O10000,детс!F4:F10000,B15,детс!C4:C10000,T14)+SUMIFS(культ!O4:O10000,культ!F4:F10000,B15,культ!C4:C10000,T14)+SUMIFS(спорт!O4:O10000,спорт!F4:F10000,B15,спорт!C4:C10000,T14)+SUMIFS(лечеб!O4:O10000,лечеб!F4:F10000,B15,лечеб!C4:C10000,T14)+SUMIFS(Баня!O4:O10000,Баня!F4:F10000,B15,Баня!C4:C10000,T14)+SUMIFS(Адм!O4:O9999,Адм!F4:F9999,B15,Адм!C4:C9999,T14)+SUMIFS(С.Х!O4:O10000,С.Х!F4:F10000,B15,С.Х!C4:C10000,T14)+SUMIFS(новостр!N4:N10000,новостр!F4:F10000,B15,новостр!C4:C10000,T14)+SUMIFS(авт!K4:K10004,авт!F4:F10004,B15,авт!C4:C10004,T14)+SUMIFS(ЖС!S4:S10008,ЖС!F4:F10008,B15,ЖС!C4:C10008,T14)+SUMIFS(Лес!L5:L9992,Лес!F5:F9992,B15,Лес!C5:C9992,T14)+SUMIFS('степь '!K5:K9998,'степь '!F5:F9998,B15,'степь '!C5:C9998,T14)+SUMIFS(Пр.откр.тер!N4:N9978,Пр.откр.тер!F4:F9978,B15,Пр.откр.тер!C4:C9978,T14)+SUMIFS(произв!O4:O9997,произв!F4:F9997,B15,произв!C4:C9997,T15)+SUMIFS(торг!O4:O9999,торг!F4:F9999,B15,торг!C4:C9999,T15)+SUMIFS(склад!O4:O10000,склад!F4:F10000,B15,склад!C4:C10000,T15)+SUMIFS('обр '!O4:O10000,'обр '!F4:F10000,B15,'обр '!C4:C10000,T15)+SUMIFS(детс!O4:O10000,детс!F4:F10000,B15,детс!C4:C10000,T15)+SUMIFS(культ!O4:O10000,культ!F4:F10000,B15,культ!C4:C10000,T15)+SUMIFS(спорт!O4:O10000,спорт!F4:F10000,B15,спорт!C4:C10000,T15)+SUMIFS(лечеб!O4:O10000,лечеб!F4:F10000,B15,лечеб!C4:C10000,T15)+SUMIFS(Баня!O4:O10000,Баня!F4:F10000,B15,Баня!C4:C10000,T15)+SUMIFS(Адм!O4:O9999,Адм!F4:F9999,B15,Адм!C4:C9999,T15)+SUMIFS(С.Х!O4:O10000,С.Х!F4:F10000,B15,С.Х!C4:C10000,T15)+SUMIFS(новостр!N4:N10000,новостр!F4:F10000,B15,новостр!C4:C10000,T15)+SUMIFS(авт!K4:K10004,авт!F4:F10004,B15,авт!C4:C10004,T15)+SUMIFS(ЖС!S4:S10008,ЖС!F4:F10008,B15,ЖС!C4:C10008,T15)+SUMIFS(Лес!L5:L9992,Лес!F5:F9992,B15,Лес!C5:C9992,T15)+SUMIFS('степь '!K5:K9998,'степь '!F5:F9998,B15,'степь '!C5:C9998,T15)+SUMIFS(Пр.откр.тер!N4:N9978,Пр.откр.тер!F4:F9978,B15,Пр.откр.тер!C4:C9978,T15)</f>
        <v>0</v>
      </c>
      <c r="O15" s="271">
        <f>SUMIFS(Гиб.!O5:O9995,Гиб.!E5:E9995,B15,Гиб.!B5:B9995,T9)+SUMIFS(Гиб.!O5:O9995,Гиб.!E5:E9995,B15,Гиб.!B5:B9995,T10)+SUMIFS(Гиб.!O5:O9995,Гиб.!E5:E9995,B15,Гиб.!B5:B9995,T11)+SUMIFS(Гиб.!O5:O9995,Гиб.!E5:E9995,B15,Гиб.!B5:B9995,T12)+SUMIFS(Гиб.!O5:O9995,Гиб.!E5:E9995,B15,Гиб.!B5:B9995,T13)+SUMIFS(Гиб.!O5:O9995,Гиб.!E5:E9995,B15,Гиб.!B5:B9995,T14)+SUMIFS(Гиб.!O5:O9995,Гиб.!E5:E9995,B15,Гиб.!B5:B9995,T15)</f>
        <v>0</v>
      </c>
      <c r="P15" s="272">
        <f>SUMIFS(Тр.!M5:M9997,Тр.!E5:E9997,B15,Тр.!B5:B9997,T9)+SUMIFS(Тр.!M5:M9997,Тр.!E5:E9997,B15,Тр.!B5:B9997,T10)+SUMIFS(Тр.!M5:M9997,Тр.!E5:E9997,B15,Тр.!B5:B9997,T11)+SUMIFS(Тр.!M5:M9997,Тр.!E5:E9997,B15,Тр.!B5:B9997,T12)+SUMIFS(Тр.!M5:M9997,Тр.!E5:E9997,B15,Тр.!B5:B9997,T13)+SUMIFS(Тр.!M5:M9997,Тр.!E5:E9997,B15,Тр.!B5:B9997,T14)+SUMIFS(Тр.!M5:M9997,Тр.!E5:E9997,B15,Тр.!B5:B9997,T15)</f>
        <v>0</v>
      </c>
      <c r="Q15" s="293">
        <f>SUMIFS(произв!P4:P9997,произв!F4:F9997,B15,произв!C4:C9997,T9)+SUMIFS(торг!P4:P9999,торг!F4:F9999,B15,торг!C4:C9999,T9)+SUMIFS(склад!P4:P10000,склад!F4:F10000,B15,склад!C4:C10000,T9)+SUMIFS('обр '!P4:P10000,'обр '!F4:F10000,B15,'обр '!C4:C10000,T9)+SUMIFS(детс!P4:P10000,детс!F4:F10000,B15,детс!C4:C10000,T9)+SUMIFS(культ!P4:P10000,культ!F4:F10000,B15,культ!C4:C10000,T9)+SUMIFS(спорт!P4:P10000,спорт!F4:F10000,B15,спорт!C4:C10000,T9)+SUMIFS(лечеб!P4:P10000,лечеб!F4:F10000,B15,лечеб!C4:C10000,T9)+SUMIFS(Баня!P4:P10000,Баня!F4:F10000,B15,Баня!C4:C10000,T9)+SUMIFS(Адм!P4:P9999,Адм!F4:F9999,B15,Адм!C4:C9999,T9)+SUMIFS(С.Х!P4:P10000,С.Х!F4:F10000,B15,С.Х!C4:C10000,T9)+SUMIFS(новостр!O4:O10000,новостр!F4:F10000,B15,новостр!C4:C10000,T9)+SUMIFS(авт!S4:S10004,авт!F4:F10004,B15,авт!C4:C10004,T9)+SUMIFS(ЖС!T4:T10008,ЖС!F4:F10008,B15,ЖС!C4:C10008,T9)+SUMIFS(Лес!M5:M9992,Лес!F5:F9992,B15,Лес!C5:C9992,T9)+SUMIFS('степь '!L5:L9998,'степь '!F5:F9998,B15,'степь '!C5:C9998,T9)+SUMIFS(Пр.откр.тер!O4:O9978,Пр.откр.тер!F4:F9978,B15,Пр.откр.тер!C4:C9978,T9)+SUMIFS(произв!P4:P9997,произв!F4:F9997,B15,произв!C4:C9997,T10)+SUMIFS(торг!P4:P9999,торг!F4:F9999,B15,торг!C4:C9999,T10)+SUMIFS(склад!P4:P10000,склад!F4:F10000,B15,склад!C4:C10000,T10)+SUMIFS('обр '!P4:P10000,'обр '!F4:F10000,B15,'обр '!C4:C10000,T10)+SUMIFS(детс!P4:P10000,детс!F4:F10000,B15,детс!C4:C10000,T10)+SUMIFS(культ!P4:P10000,культ!F4:F10000,B15,культ!C4:C10000,T10)+SUMIFS(спорт!P4:P10000,спорт!F4:F10000,B15,спорт!C4:C10000,T10)+SUMIFS(лечеб!P4:P10000,лечеб!F4:F10000,B15,лечеб!C4:C10000,T10)+SUMIFS(Баня!P4:P10000,Баня!F4:F10000,B15,Баня!C4:C10000,T10)+SUMIFS(Адм!P4:P9999,Адм!F4:F9999,B15,Адм!C4:C9999,T10)+SUMIFS(С.Х!P4:P10000,С.Х!F4:F10000,B15,С.Х!C4:C10000,T10)+SUMIFS(новостр!O4:O10000,новостр!F4:F10000,B15,новостр!C4:C10000,T10)+SUMIFS(авт!S4:S10004,авт!F4:F10004,B15,авт!C4:C10004,T10)+SUMIFS(ЖС!T4:T10008,ЖС!F4:F10008,B15,ЖС!C4:C10008,T10)+SUMIFS(Лес!M5:M9992,Лес!F5:F9992,B15,Лес!C5:C9992,T10)+SUMIFS('степь '!L5:L9998,'степь '!F5:F9998,B15,'степь '!C5:C9998,T10)+SUMIFS(Пр.откр.тер!O4:O9978,Пр.откр.тер!F4:F9978,B15,Пр.откр.тер!C4:C9978,T10)+SUMIFS(произв!P4:P9997,произв!F4:F9997,B15,произв!C4:C9997,T11)+SUMIFS(торг!P4:P9999,торг!F4:F9999,B15,торг!C4:C9999,T11)+SUMIFS(склад!P4:P10000,склад!F4:F10000,B15,склад!C4:C10000,T11)+SUMIFS('обр '!P4:P10000,'обр '!F4:F10000,B15,'обр '!C4:C10000,T11)+SUMIFS(детс!P4:P10000,детс!F4:F10000,B15,детс!C4:C10000,T11)+SUMIFS(культ!P4:P10000,культ!F4:F10000,B15,культ!C4:C10000,T11)+SUMIFS(спорт!P4:P10000,спорт!F4:F10000,B15,спорт!C4:C10000,T11)+SUMIFS(лечеб!P4:P10000,лечеб!F4:F10000,B15,лечеб!C4:C10000,T11)+SUMIFS(Баня!P4:P10000,Баня!F4:F10000,B15,Баня!C4:C10000,T11)+SUMIFS(Адм!P4:P9999,Адм!F4:F9999,B15,Адм!C4:C9999,T11)+SUMIFS(С.Х!P4:P10000,С.Х!F4:F10000,B15,С.Х!C4:C10000,T11)+SUMIFS(новостр!O4:O10000,новостр!F4:F10000,B15,новостр!C4:C10000,T11)+SUMIFS(авт!S4:S10004,авт!F4:F10004,B15,авт!C4:C10004,T11)+SUMIFS(ЖС!T4:T10008,ЖС!F4:F10008,B15,ЖС!C4:C10008,T11)+SUMIFS(Лес!M5:M9992,Лес!F5:F9992,B15,Лес!C5:C9992,T11)+SUMIFS('степь '!L5:L9998,'степь '!F5:F9998,B15,'степь '!C5:C9998,T11)+SUMIFS(Пр.откр.тер!O4:O9978,Пр.откр.тер!F4:F9978,B15,Пр.откр.тер!C4:C9978,T11)+SUMIFS(произв!P4:P9997,произв!F4:F9997,B15,произв!C4:C9997,T12)+SUMIFS(торг!P4:P9999,торг!F4:F9999,B15,торг!C4:C9999,T12)+SUMIFS(склад!P4:P10000,склад!F4:F10000,B15,склад!C4:C10000,T12)+SUMIFS('обр '!P4:P10000,'обр '!F4:F10000,B15,'обр '!C4:C10000,T12)+SUMIFS(детс!P4:P10000,детс!F4:F10000,B15,детс!C4:C10000,T12)+SUMIFS(культ!P4:P10000,культ!F4:F10000,B15,культ!C4:C10000,T12)+SUMIFS(спорт!P4:P10000,спорт!F4:F10000,B15,спорт!C4:C10000,T12)+SUMIFS(лечеб!P4:P10000,лечеб!F4:F10000,B15,лечеб!C4:C10000,T12)+SUMIFS(Баня!P4:P10000,Баня!F4:F10000,B15,Баня!C4:C10000,T12)+SUMIFS(Адм!P4:P9999,Адм!F4:F9999,B15,Адм!C4:C9999,T12)+SUMIFS(С.Х!P4:P10000,С.Х!F4:F10000,B15,С.Х!C4:C10000,T12)+SUMIFS(новостр!O4:O10000,новостр!F4:F10000,B15,новостр!C4:C10000,T12)+SUMIFS(авт!S4:S10004,авт!F4:F10004,B15,авт!C4:C10004,T12)+SUMIFS(ЖС!T4:T10008,ЖС!F4:F10008,B15,ЖС!C4:C10008,T12)+SUMIFS(Лес!M5:M9992,Лес!F5:F9992,B15,Лес!C5:C9992,T12)+SUMIFS('степь '!L5:L9998,'степь '!F5:F9998,B15,'степь '!C5:C9998,T12)+SUMIFS(Пр.откр.тер!O4:O9978,Пр.откр.тер!F4:F9978,B15,Пр.откр.тер!C4:C9978,T12)+SUMIFS(произв!P4:P9997,произв!F4:F9997,B15,произв!C4:C9997,T13)+SUMIFS(торг!P4:P9999,торг!F4:F9999,B15,торг!C4:C9999,T13)+SUMIFS(склад!P4:P10000,склад!F4:F10000,B15,склад!C4:C10000,T13)+SUMIFS('обр '!P4:P10000,'обр '!F4:F10000,B15,'обр '!C4:C10000,T13)+SUMIFS(детс!P4:P10000,детс!F4:F10000,B15,детс!C4:C10000,T13)+SUMIFS(культ!P4:P10000,культ!F4:F10000,B15,культ!C4:C10000,T13)+SUMIFS(спорт!P4:P10000,спорт!F4:F10000,B15,спорт!C4:C10000,T13)+SUMIFS(лечеб!P4:P10000,лечеб!F4:F10000,B15,лечеб!C4:C10000,T13)+SUMIFS(Баня!P4:P10000,Баня!F4:F10000,B15,Баня!C4:C10000,T13)+SUMIFS(Адм!P4:P9999,Адм!F4:F9999,B15,Адм!C4:C9999,T13)+SUMIFS(С.Х!P4:P10000,С.Х!F4:F10000,B15,С.Х!C4:C10000,T13)+SUMIFS(новостр!O4:O10000,новостр!F4:F10000,B15,новостр!C4:C10000,T13)+SUMIFS(авт!S4:S10004,авт!F4:F10004,B15,авт!C4:C10004,T13)+SUMIFS(ЖС!T4:T10008,ЖС!F4:F10008,B15,ЖС!C4:C10008,T13)+SUMIFS(Лес!M5:M9992,Лес!F5:F9992,B15,Лес!C5:C9992,T13)+SUMIFS('степь '!L5:L9998,'степь '!F5:F9998,B15,'степь '!C5:C9998,T13)+SUMIFS(Пр.откр.тер!O4:O9978,Пр.откр.тер!F4:F9978,B15,Пр.откр.тер!C4:C9978,T13)+SUMIFS(произв!P4:P9997,произв!F4:F9997,B15,произв!C4:C9997,T14)+SUMIFS(торг!P4:P9999,торг!F4:F9999,B15,торг!C4:C9999,T14)+SUMIFS(склад!P4:P10000,склад!F4:F10000,B15,склад!C4:C10000,T14)+SUMIFS('обр '!P4:P10000,'обр '!F4:F10000,B15,'обр '!C4:C10000,T14)+SUMIFS(детс!P4:P10000,детс!F4:F10000,B15,детс!C4:C10000,T14)+SUMIFS(культ!P4:P10000,культ!F4:F10000,B15,культ!C4:C10000,T14)+SUMIFS(спорт!P4:P10000,спорт!F4:F10000,B15,спорт!C4:C10000,T14)+SUMIFS(лечеб!P4:P10000,лечеб!F4:F10000,B15,лечеб!C4:C10000,T14)+SUMIFS(Баня!P4:P10000,Баня!F4:F10000,B15,Баня!C4:C10000,T14)+SUMIFS(Адм!P4:P9999,Адм!F4:F9999,B15,Адм!C4:C9999,T14)+SUMIFS(С.Х!P4:P10000,С.Х!F4:F10000,B15,С.Х!C4:C10000,T14)+SUMIFS(новостр!O4:O10000,новостр!F4:F10000,B15,новостр!C4:C10000,T14)+SUMIFS(авт!S4:S10004,авт!F4:F10004,B15,авт!C4:C10004,T14)+SUMIFS(ЖС!T4:T10008,ЖС!F4:F10008,B15,ЖС!C4:C10008,T14)+SUMIFS(Лес!M5:M9992,Лес!F5:F9992,B15,Лес!C5:C9992,T14)+SUMIFS('степь '!L5:L9998,'степь '!F5:F9998,B15,'степь '!C5:C9998,T14)+SUMIFS(Пр.откр.тер!O4:O9978,Пр.откр.тер!F4:F9978,B15,Пр.откр.тер!C4:C9978,T14)+SUMIFS(произв!P4:P9997,произв!F4:F9997,B15,произв!C4:C9997,T15)+SUMIFS(торг!P4:P9999,торг!F4:F9999,B15,торг!C4:C9999,T15)+SUMIFS(склад!P4:P10000,склад!F4:F10000,B15,склад!C4:C10000,T15)+SUMIFS('обр '!P4:P10000,'обр '!F4:F10000,B15,'обр '!C4:C10000,T15)+SUMIFS(детс!P4:P10000,детс!F4:F10000,B15,детс!C4:C10000,T15)+SUMIFS(культ!P4:P10000,культ!F4:F10000,B15,культ!C4:C10000,T15)+SUMIFS(спорт!P4:P10000,спорт!F4:F10000,B15,спорт!C4:C10000,T15)+SUMIFS(лечеб!P4:P10000,лечеб!F4:F10000,B15,лечеб!C4:C10000,T15)+SUMIFS(Баня!P4:P10000,Баня!F4:F10000,B15,Баня!C4:C10000,T15)+SUMIFS(Адм!P4:P9999,Адм!F4:F9999,B15,Адм!C4:C9999,T15)+SUMIFS(С.Х!P4:P10000,С.Х!F4:F10000,B15,С.Х!C4:C10000,T15)+SUMIFS(новостр!O4:O10000,новостр!F4:F10000,B15,новостр!C4:C10000,T15)+SUMIFS(авт!S4:S10004,авт!F4:F10004,B15,авт!C4:C10004,T15)+SUMIFS(ЖС!T4:T10008,ЖС!F4:F10008,B15,ЖС!C4:C10008,T15)+SUMIFS(Лес!M5:M9992,Лес!F5:F9992,B15,Лес!C5:C9992,T15)+SUMIFS('степь '!L5:L9998,'степь '!F5:F9998,B15,'степь '!C5:C9998,T15)+SUMIFS(Пр.откр.тер!O4:O9978,Пр.откр.тер!F4:F9978,B15,Пр.откр.тер!C4:C9978,T15)</f>
        <v>0</v>
      </c>
      <c r="R15" s="293">
        <f>SUMIFS(произв!R4:R9997,произв!F4:F9997,B15,произв!C4:C9997,T9)+SUMIFS(торг!R4:R9999,торг!F4:F9999,B15,торг!C4:C9999,T9)+SUMIFS(склад!R4:R10000,склад!F4:F10000,B15,склад!C4:C10000,T9)+SUMIFS('обр '!R4:R10000,'обр '!F4:F10000,B15,'обр '!C4:C10000,T9)+SUMIFS(детс!R4:R10000,детс!F4:F10000,B15,детс!C4:C10000,T9)+SUMIFS(культ!R4:R10000,культ!F4:F10000,B15,культ!C4:C10000,T9)+SUMIFS(спорт!R4:R10000,спорт!F4:F10000,B15,спорт!C4:C10000,T9)+SUMIFS(лечеб!R4:R10000,лечеб!F4:F10000,B15,лечеб!C4:C10000,T9)+SUMIFS(Баня!R4:R10000,Баня!F4:F10000,B15,Баня!C4:C10000,T9)+SUMIFS(Адм!R4:R9999,Адм!F4:F9999,B15,Адм!C4:C9999,T9)+SUMIFS(С.Х!R4:R10000,С.Х!F4:F10000,B15,С.Х!C4:C10000,T9)+SUMIFS(новостр!Q4:Q10000,новостр!F4:F10000,B15,новостр!C4:C10000,T9)+SUMIFS(авт!U4:U10004,авт!F4:F10004,B15,авт!C4:C10004,T9)+SUMIFS(ЖС!W4:W10008,ЖС!F4:F10008,B15,ЖС!C4:C10008,T9)+SUMIFS(Лес!O5:O9992,Лес!F5:F9992,B15,Лес!C5:C9992,T9)+SUMIFS('степь '!N5:N9998,'степь '!F5:F9998,B15,'степь '!C5:C9998,T9)+SUMIFS(Пр.откр.тер!Q4:Q9978,Пр.откр.тер!F4:F9978,B15,Пр.откр.тер!C4:C9978,T9)+SUMIFS(произв!R4:R9997,произв!F4:F9997,B15,произв!C4:C9997,T10)+SUMIFS(торг!R4:R9999,торг!F4:F9999,B15,торг!C4:C9999,T10)+SUMIFS(склад!R4:R10000,склад!F4:F10000,B15,склад!C4:C10000,T10)+SUMIFS('обр '!R4:R10000,'обр '!F4:F10000,B15,'обр '!C4:C10000,T10)+SUMIFS(детс!R4:R10000,детс!F4:F10000,B15,детс!C4:C10000,T10)+SUMIFS(культ!R4:R10000,культ!F4:F10000,B15,культ!C4:C10000,T10)+SUMIFS(спорт!R4:R10000,спорт!F4:F10000,B15,спорт!C4:C10000,T10)+SUMIFS(лечеб!R4:R10000,лечеб!F4:F10000,B15,лечеб!C4:C10000,T10)+SUMIFS(Баня!R4:R10000,Баня!F4:F10000,B15,Баня!C4:C10000,T10)+SUMIFS(Адм!R4:R9999,Адм!F4:F9999,B15,Адм!C4:C9999,T10)+SUMIFS(С.Х!R4:R10000,С.Х!F4:F10000,B15,С.Х!C4:C10000,T10)+SUMIFS(новостр!Q4:Q10000,новостр!F4:F10000,B15,новостр!C4:C10000,T10)+SUMIFS(авт!U4:U10004,авт!F4:F10004,B15,авт!C4:C10004,T10)+SUMIFS(ЖС!W4:W10008,ЖС!F4:F10008,B15,ЖС!C4:C10008,T10)+SUMIFS(Лес!O5:O9992,Лес!F5:F9992,B15,Лес!C5:C9992,T10)+SUMIFS('степь '!N5:N9998,'степь '!F5:F9998,B15,'степь '!C5:C9998,T10)+SUMIFS(Пр.откр.тер!Q4:Q9978,Пр.откр.тер!F4:F9978,B15,Пр.откр.тер!C4:C9978,T10)+SUMIFS(произв!R4:R9997,произв!F4:F9997,B15,произв!C4:C9997,T11)+SUMIFS(торг!R4:R9999,торг!F4:F9999,B15,торг!C4:C9999,T11)+SUMIFS(склад!R4:R10000,склад!F4:F10000,B15,склад!C4:C10000,T11)+SUMIFS('обр '!R4:R10000,'обр '!F4:F10000,B15,'обр '!C4:C10000,T11)+SUMIFS(детс!R4:R10000,детс!F4:F10000,B15,детс!C4:C10000,T11)+SUMIFS(культ!R4:R10000,культ!F4:F10000,B15,культ!C4:C10000,T11)+SUMIFS(спорт!R4:R10000,спорт!F4:F10000,B15,спорт!C4:C10000,T11)+SUMIFS(лечеб!R4:R10000,лечеб!F4:F10000,B15,лечеб!C4:C10000,T11)+SUMIFS(Баня!R4:R10000,Баня!F4:F10000,B15,Баня!C4:C10000,T11)+SUMIFS(Адм!R4:R9999,Адм!F4:F9999,B15,Адм!C4:C9999,T11)+SUMIFS(С.Х!R4:R10000,С.Х!F4:F10000,B15,С.Х!C4:C10000,T11)+SUMIFS(новостр!Q4:Q10000,новостр!F4:F10000,B15,новостр!C4:C10000,T11)+SUMIFS(авт!U4:U10004,авт!F4:F10004,B15,авт!C4:C10004,T11)+SUMIFS(ЖС!W4:W10008,ЖС!F4:F10008,B15,ЖС!C4:C10008,T11)+SUMIFS(Лес!O5:O9992,Лес!F5:F9992,B15,Лес!C5:C9992,T11)+SUMIFS('степь '!N5:N9998,'степь '!F5:F9998,B15,'степь '!C5:C9998,T11)+SUMIFS(Пр.откр.тер!Q4:Q9978,Пр.откр.тер!F4:F9978,B15,Пр.откр.тер!C4:C9978,T11)+SUMIFS(произв!R4:R9997,произв!F4:F9997,B15,произв!C4:C9997,T12)+SUMIFS(торг!R4:R9999,торг!F4:F9999,B15,торг!C4:C9999,T12)+SUMIFS(склад!R4:R10000,склад!F4:F10000,B15,склад!C4:C10000,T12)+SUMIFS('обр '!R4:R10000,'обр '!F4:F10000,B15,'обр '!C4:C10000,T12)+SUMIFS(детс!R4:R10000,детс!F4:F10000,B15,детс!C4:C10000,T12)+SUMIFS(культ!R4:R10000,культ!F4:F10000,B15,культ!C4:C10000,T12)+SUMIFS(спорт!R4:R10000,спорт!F4:F10000,B15,спорт!C4:C10000,T12)+SUMIFS(лечеб!R4:R10000,лечеб!F4:F10000,B15,лечеб!C4:C10000,T12)+SUMIFS(Баня!R4:R10000,Баня!F4:F10000,B15,Баня!C4:C10000,T12)+SUMIFS(Адм!R4:R9999,Адм!F4:F9999,B15,Адм!C4:C9999,T12)+SUMIFS(С.Х!R4:R10000,С.Х!F4:F10000,B15,С.Х!C4:C10000,T12)+SUMIFS(новостр!Q4:Q10000,новостр!F4:F10000,B15,новостр!C4:C10000,T12)+SUMIFS(авт!U4:U10004,авт!F4:F10004,B15,авт!C4:C10004,T12)+SUMIFS(ЖС!W4:W10008,ЖС!F4:F10008,B15,ЖС!C4:C10008,T12)+SUMIFS(Лес!O5:O9992,Лес!F5:F9992,B15,Лес!C5:C9992,T12)+SUMIFS('степь '!N5:N9998,'степь '!F5:F9998,B15,'степь '!C5:C9998,T12)+SUMIFS(Пр.откр.тер!Q4:Q9978,Пр.откр.тер!F4:F9978,B15,Пр.откр.тер!C4:C9978,T12)+SUMIFS(произв!R4:R9997,произв!F4:F9997,B15,произв!C4:C9997,T13)+SUMIFS(торг!R4:R9999,торг!F4:F9999,B15,торг!C4:C9999,T13)+SUMIFS(склад!R4:R10000,склад!F4:F10000,B15,склад!C4:C10000,T13)+SUMIFS('обр '!R4:R10000,'обр '!F4:F10000,B15,'обр '!C4:C10000,T13)+SUMIFS(детс!R4:R10000,детс!F4:F10000,B15,детс!C4:C10000,T13)+SUMIFS(культ!R4:R10000,культ!F4:F10000,B15,культ!C4:C10000,T13)+SUMIFS(спорт!R4:R10000,спорт!F4:F10000,B15,спорт!C4:C10000,T13)+SUMIFS(лечеб!R4:R10000,лечеб!F4:F10000,B15,лечеб!C4:C10000,T13)+SUMIFS(Баня!R4:R10000,Баня!F4:F10000,B15,Баня!C4:C10000,T13)+SUMIFS(Адм!R4:R9999,Адм!F4:F9999,B15,Адм!C4:C9999,T13)+SUMIFS(С.Х!R4:R10000,С.Х!F4:F10000,B15,С.Х!C4:C10000,T13)+SUMIFS(новостр!Q4:Q10000,новостр!F4:F10000,B15,новостр!C4:C10000,T13)+SUMIFS(авт!U4:U10004,авт!F4:F10004,B15,авт!C4:C10004,T13)+SUMIFS(ЖС!W4:W10008,ЖС!F4:F10008,B15,ЖС!C4:C10008,T13)+SUMIFS(Лес!O5:O9992,Лес!F5:F9992,B15,Лес!C5:C9992,T13)+SUMIFS('степь '!N5:N9998,'степь '!F5:F9998,B15,'степь '!C5:C9998,T13)+SUMIFS(Пр.откр.тер!Q4:Q9978,Пр.откр.тер!F4:F9978,B15,Пр.откр.тер!C4:C9978,T13)+SUMIFS(произв!R4:R9997,произв!F4:F9997,B15,произв!C4:C9997,T14)+SUMIFS(торг!R4:R9999,торг!F4:F9999,B15,торг!C4:C9999,T14)+SUMIFS(склад!R4:R10000,склад!F4:F10000,B15,склад!C4:C10000,T14)+SUMIFS('обр '!R4:R10000,'обр '!F4:F10000,B15,'обр '!C4:C10000,T14)+SUMIFS(детс!R4:R10000,детс!F4:F10000,B15,детс!C4:C10000,T14)+SUMIFS(культ!R4:R10000,культ!F4:F10000,B15,культ!C4:C10000,T14)+SUMIFS(спорт!R4:R10000,спорт!F4:F10000,B15,спорт!C4:C10000,T14)+SUMIFS(лечеб!R4:R10000,лечеб!F4:F10000,B15,лечеб!C4:C10000,T14)+SUMIFS(Баня!R4:R10000,Баня!F4:F10000,B15,Баня!C4:C10000,T14)+SUMIFS(Адм!R4:R9999,Адм!F4:F9999,B15,Адм!C4:C9999,T14)+SUMIFS(С.Х!R4:R10000,С.Х!F4:F10000,B15,С.Х!C4:C10000,T14)+SUMIFS(новостр!Q4:Q10000,новостр!F4:F10000,B15,новостр!C4:C10000,T14)+SUMIFS(авт!U4:U10004,авт!F4:F10004,B15,авт!C4:C10004,T14)+SUMIFS(ЖС!W4:W10008,ЖС!F4:F10008,B15,ЖС!C4:C10008,T14)+SUMIFS(Лес!O5:O9992,Лес!F5:F9992,B15,Лес!C5:C9992,T14)+SUMIFS('степь '!N5:N9998,'степь '!F5:F9998,B15,'степь '!C5:C9998,T14)+SUMIFS(Пр.откр.тер!Q4:Q9978,Пр.откр.тер!F4:F9978,B15,Пр.откр.тер!C4:C9978,T14)+SUMIFS(произв!R4:R9997,произв!F4:F9997,B15,произв!C4:C9997,T15)+SUMIFS(торг!R4:R9999,торг!F4:F9999,B15,торг!C4:C9999,T15)+SUMIFS(склад!R4:R10000,склад!F4:F10000,B15,склад!C4:C10000,T15)+SUMIFS('обр '!R4:R10000,'обр '!F4:F10000,B15,'обр '!C4:C10000,T15)+SUMIFS(детс!R4:R10000,детс!F4:F10000,B15,детс!C4:C10000,T15)+SUMIFS(культ!R4:R10000,культ!F4:F10000,B15,культ!C4:C10000,T15)+SUMIFS(спорт!R4:R10000,спорт!F4:F10000,B15,спорт!C4:C10000,T15)+SUMIFS(лечеб!R4:R10000,лечеб!F4:F10000,B15,лечеб!C4:C10000,T15)+SUMIFS(Баня!R4:R10000,Баня!F4:F10000,B15,Баня!C4:C10000,T15)+SUMIFS(Адм!R4:R9999,Адм!F4:F9999,B15,Адм!C4:C9999,T15)+SUMIFS(С.Х!R4:R10000,С.Х!F4:F10000,B15,С.Х!C4:C10000,T15)+SUMIFS(новостр!Q4:Q10000,новостр!F4:F10000,B15,новостр!C4:C10000,T15)+SUMIFS(авт!U4:U10004,авт!F4:F10004,B15,авт!C4:C10004,T15)+SUMIFS(ЖС!W4:W10008,ЖС!F4:F10008,B15,ЖС!C4:C10008,T15)+SUMIFS(Лес!O5:O9992,Лес!F5:F9992,B15,Лес!C5:C9992,T15)+SUMIFS('степь '!N5:N9998,'степь '!F5:F9998,B15,'степь '!C5:C9998,T15)+SUMIFS(Пр.откр.тер!Q4:Q9978,Пр.откр.тер!F4:F9978,B15,Пр.откр.тер!C4:C9978,T15)</f>
        <v>0</v>
      </c>
      <c r="S15" s="10" t="s">
        <v>863</v>
      </c>
      <c r="T15" s="2363">
        <v>42782</v>
      </c>
      <c r="U15" s="2364"/>
    </row>
    <row r="16" spans="1:21" s="10" customFormat="1" ht="16.5" thickBot="1">
      <c r="A16" s="2358">
        <v>8</v>
      </c>
      <c r="B16" s="1748" t="s">
        <v>131</v>
      </c>
      <c r="C16" s="1291">
        <f>SUMIFS(произв!A4:A9997,произв!F4:F9997,B16,произв!C4:C9997,T9)+SUMIFS(торг!A4:A9999,торг!F4:F9999,B16,торг!C4:C9999,T9)+SUMIFS(склад!A4:A10000,склад!F4:F10000,B16,склад!C4:C10000,T9)+SUMIFS('обр '!A4:A10000,'обр '!F4:F10000,B16,'обр '!C4:C10000,T9)+SUMIFS(детс!A4:A10000,детс!F4:F10000,B16,детс!C4:C10000,T9)+SUMIFS(культ!A4:A10000,культ!F4:F10000,B16,культ!C4:C10000,T9)+SUMIFS(спорт!A4:A10000,спорт!F4:F10000,B16,спорт!C4:C10000,T9)+SUMIFS(лечеб!A4:A10000,лечеб!F4:F10000,B16,лечеб!C4:C10000,T9)+SUMIFS(Баня!A4:A10000,Баня!F4:F10000,B16,Баня!C4:C10000,T9)+SUMIFS(Адм!A4:A9999,Адм!F4:F9999,B16,Адм!C4:C9999,T9)+SUMIFS(С.Х!A4:A10000,С.Х!F4:F10000,B16,С.Х!C4:C10000,T9)+SUMIFS(новостр!A4:A10000,новостр!F4:F10000,B16,новостр!C4:C10000,T9)+SUMIFS(произв!A4:A9997,произв!F4:F9997,B16,произв!C4:C9997,T10)+SUMIFS(торг!A4:A9999,торг!F4:F9999,B16,торг!C4:C9999,T10)+SUMIFS(склад!A4:A10000,склад!F4:F10000,B16,склад!C4:C10000,T10)+SUMIFS('обр '!A4:A10000,'обр '!F4:F10000,B16,'обр '!C4:C10000,T10)+SUMIFS(детс!A4:A10000,детс!F4:F10000,B16,детс!C4:C10000,T10)+SUMIFS(культ!A4:A10000,культ!F4:F10000,B16,культ!C4:C10000,T10)+SUMIFS(спорт!A4:A10000,спорт!F4:F10000,B16,спорт!C4:C10000,T10)+SUMIFS(лечеб!A4:A10000,лечеб!F4:F10000,B16,лечеб!C4:C10000,T10)+SUMIFS(Баня!A4:A10000,Баня!F4:F10000,B16,Баня!C4:C10000,T10)+SUMIFS(Адм!A4:A9999,Адм!F4:F9999,B16,Адм!C4:C9999,T10)+SUMIFS(С.Х!A4:A10000,С.Х!F4:F10000,B16,С.Х!C4:C10000,T10)+SUMIFS(новостр!A4:A10000,новостр!F4:F10000,B16,новостр!C4:C10000,T10)+SUMIFS(произв!A4:A9997,произв!F4:F9997,B16,произв!C4:C9997,T11)+SUMIFS(торг!A4:A9999,торг!F4:F9999,B16,торг!C4:C9999,T11)+SUMIFS(склад!A4:A10000,склад!F4:F10000,B16,склад!C4:C10000,T11)+SUMIFS('обр '!A4:A10000,'обр '!F4:F10000,B16,'обр '!C4:C10000,T11)+SUMIFS(детс!A4:A10000,детс!F4:F10000,B16,детс!C4:C10000,T11)+SUMIFS(культ!A4:A10000,культ!F4:F10000,B16,культ!C4:C10000,T11)+SUMIFS(спорт!A4:A10000,спорт!F4:F10000,B16,спорт!C4:C10000,T11)+SUMIFS(лечеб!A4:A10000,лечеб!F4:F10000,B16,лечеб!C4:C10000,T11)+SUMIFS(Баня!A4:A10000,Баня!F4:F10000,B16,Баня!C4:C10000,T11)+SUMIFS(Адм!A4:A9999,Адм!F4:F9999,B16,Адм!C4:C9999,T11)+SUMIFS(С.Х!A4:A10000,С.Х!F4:F10000,B16,С.Х!C4:C10000,T11)+SUMIFS(новостр!A4:A10000,новостр!F4:F10000,B16,новостр!C4:C10000,T11)+SUMIFS(произв!A4:A9997,произв!F4:F9997,B16,произв!C4:C9997,T12)+SUMIFS(торг!A4:A9999,торг!F4:F9999,B16,торг!C4:C9999,T12)+SUMIFS(склад!A4:A10000,склад!F4:F10000,B16,склад!C4:C10000,T12)+SUMIFS('обр '!A4:A10000,'обр '!F4:F10000,B16,'обр '!C4:C10000,T12)+SUMIFS(детс!A4:A10000,детс!F4:F10000,B16,детс!C4:C10000,T12)+SUMIFS(культ!A4:A10000,культ!F4:F10000,B16,культ!C4:C10000,T12)+SUMIFS(спорт!A4:A10000,спорт!F4:F10000,B16,спорт!C4:C10000,T12)+SUMIFS(лечеб!A4:A10000,лечеб!F4:F10000,B16,лечеб!C4:C10000,T12)+SUMIFS(Баня!A4:A10000,Баня!F4:F10000,B16,Баня!C4:C10000,T12)+SUMIFS(Адм!A4:A9999,Адм!F4:F9999,B16,Адм!C4:C9999,T12)+SUMIFS(С.Х!A4:A10000,С.Х!F4:F10000,B16,С.Х!C4:C10000,T12)+SUMIFS(новостр!A4:A10000,новостр!F4:F10000,B16,новостр!C4:C10000,T12)+SUMIFS(произв!A4:A9997,произв!F4:F9997,B16,произв!C4:C9997,T13)+SUMIFS(торг!A4:A9999,торг!F4:F9999,B16,торг!C4:C9999,T13)+SUMIFS(склад!A4:A10000,склад!F4:F10000,B16,склад!C4:C10000,T13)+SUMIFS('обр '!A4:A10000,'обр '!F4:F10000,B16,'обр '!C4:C10000,T13)+SUMIFS(детс!A4:A10000,детс!F4:F10000,B16,детс!C4:C10000,T13)+SUMIFS(культ!A4:A10000,культ!F4:F10000,B16,культ!C4:C10000,T13)+SUMIFS(спорт!A4:A10000,спорт!F4:F10000,B16,спорт!C4:C10000,T13)+SUMIFS(лечеб!A4:A10000,лечеб!F4:F10000,B16,лечеб!C4:C10000,T13)+SUMIFS(Баня!A4:A10000,Баня!F4:F10000,B16,Баня!C4:C10000,T13)+SUMIFS(Адм!A4:A9999,Адм!F4:F9999,B16,Адм!C4:C9999,T13)+SUMIFS(С.Х!A4:A10000,С.Х!F4:F10000,B16,С.Х!C4:C10000,T13)+SUMIFS(новостр!A4:A10000,новостр!F4:F10000,B16,новостр!C4:C10000,T13)+SUMIFS(произв!A4:A9997,произв!F4:F9997,B16,произв!C4:C9997,T14)+SUMIFS(торг!A4:A9999,торг!F4:F9999,B16,торг!C4:C9999,T14)+SUMIFS(склад!A4:A10000,склад!F4:F10000,B16,склад!C4:C10000,T14)+SUMIFS('обр '!A4:A10000,'обр '!F4:F10000,B16,'обр '!C4:C10000,T14)+SUMIFS(детс!A4:A10000,детс!F4:F10000,B16,детс!C4:C10000,T14)+SUMIFS(культ!A4:A10000,культ!F4:F10000,B16,культ!C4:C10000,T14)+SUMIFS(спорт!A4:A10000,спорт!F4:F10000,B16,спорт!C4:C10000,T14)+SUMIFS(лечеб!A4:A10000,лечеб!F4:F10000,B16,лечеб!C4:C10000,T14)+SUMIFS(Баня!A4:A10000,Баня!F4:F10000,B16,Баня!C4:C10000,T14)+SUMIFS(Адм!A4:A9999,Адм!F4:F9999,B16,Адм!C4:C9999,T14)+SUMIFS(С.Х!A4:A10000,С.Х!F4:F10000,B16,С.Х!C4:C10000,T14)+SUMIFS(новостр!A4:A10000,новостр!F4:F10000,B16,новостр!C4:C10000,T14)+SUMIFS(произв!A4:A9997,произв!F4:F9997,B16,произв!C4:C9997,T15)+SUMIFS(торг!A4:A9999,торг!F4:F9999,B16,торг!C4:C9999,T15)+SUMIFS(склад!A4:A10000,склад!F4:F10000,B16,склад!C4:C10000,T15)+SUMIFS('обр '!A4:A10000,'обр '!F4:F10000,B16,'обр '!C4:C10000,T15)+SUMIFS(детс!A4:A10000,детс!F4:F10000,B16,детс!C4:C10000,T15)+SUMIFS(культ!A4:A10000,культ!F4:F10000,B16,культ!C4:C10000,T15)+SUMIFS(спорт!A4:A10000,спорт!F4:F10000,B16,спорт!C4:C10000,T15)+SUMIFS(лечеб!A4:A10000,лечеб!F4:F10000,B16,лечеб!C4:C10000,T15)+SUMIFS(Баня!A4:A10000,Баня!F4:F10000,B16,Баня!C4:C10000,T15)+SUMIFS(Адм!A4:A9999,Адм!F4:F9999,B16,Адм!C4:C9999,T15)+SUMIFS(С.Х!A4:A10000,С.Х!F4:F10000,B16,С.Х!C4:C10000,T15)+SUMIFS(новостр!A4:A10000,новостр!F4:F10000,B16,новостр!C4:C10000,T15)</f>
        <v>0</v>
      </c>
      <c r="D16" s="272">
        <f>SUMIFS(ЖС!A4:A10008,ЖС!F4:F10008,B16,ЖС!C4:C10008,T9)+SUMIFS(ЖС!A4:A10008,ЖС!F4:F10008,B16,ЖС!C4:C10008,T10)+SUMIFS(ЖС!A4:A10008,ЖС!F4:F10008,B16,ЖС!C4:C10008,T11)+SUMIFS(ЖС!A4:A10008,ЖС!F4:F10008,B16,ЖС!C4:C10008,T12)+SUMIFS(ЖС!A4:A10008,ЖС!F4:F10008,B16,ЖС!C4:C10008,T13)+SUMIFS(ЖС!A4:A10008,ЖС!F4:F10008,B16,ЖС!C4:C10008,T14)+SUMIFS(ЖС!A4:A10008,ЖС!F4:F10008,B16,ЖС!C4:C10008,T15)</f>
        <v>0</v>
      </c>
      <c r="E16" s="272">
        <f>SUMIFS(авт!A4:A10004,авт!F4:F10004,B16,авт!C4:C10004,T9)+SUMIFS(Пр.откр.тер!A4:A9978,Пр.откр.тер!F4:F9978,B16,Пр.откр.тер!C4:C9978,T9)+SUMIFS(авт!A4:A10004,авт!F4:F10004,B16,авт!C4:C10004,T10)+SUMIFS(Пр.откр.тер!A4:A9978,Пр.откр.тер!F4:F9978,B16,Пр.откр.тер!C4:C9978,T10)+SUMIFS(авт!A4:A10004,авт!F4:F10004,B16,авт!C4:C10004,T11)+SUMIFS(Пр.откр.тер!A4:A9978,Пр.откр.тер!F4:F9978,B16,Пр.откр.тер!C4:C9978,T11)+SUMIFS(авт!A4:A10004,авт!F4:F10004,B16,авт!C4:C10004,T12)+SUMIFS(Пр.откр.тер!A4:A9978,Пр.откр.тер!F4:F9978,B16,Пр.откр.тер!C4:C9978,T12)+SUMIFS(авт!A4:A10004,авт!F4:F10004,B16,авт!C4:C10004,T13)+SUMIFS(Пр.откр.тер!A4:A9978,Пр.откр.тер!F4:F9978,B16,Пр.откр.тер!C4:C9978,T13)+SUMIFS(авт!A4:A10004,авт!F4:F10004,B16,авт!C4:C10004,T14)+SUMIFS(Пр.откр.тер!A4:A9978,Пр.откр.тер!F4:F9978,B16,Пр.откр.тер!C4:C9978,T14)+SUMIFS(авт!A4:A10004,авт!F4:F10004,B16,авт!C4:C10004,T15)+SUMIFS(Пр.откр.тер!A4:A9978,Пр.откр.тер!F4:F9978,B16,Пр.откр.тер!C4:C9978,T15)</f>
        <v>0</v>
      </c>
      <c r="F16" s="272">
        <f>SUMIFS(угар!A5:A9997,угар!F5:F9997,B16,угар!C5:C9997,T9,угар!AK5:AK9997,"да")+SUMIFS(задым!A4:A10003,задым!E4:E10003,B16,задым!C4:C10003,T9)+SUMIFS(обр.огнем!A4:A10002,обр.огнем!E4:E10002,B16,обр.огнем!C4:C10002,T9)+SUMIFS(КЗ!A4:A10009,КЗ!E4:E10009,B16,КЗ!C4:C10009,T9)+SUMIFS('подгор.пищи '!A4:A10003,'подгор.пищи '!E4:E10003,B16,'подгор.пищи '!C4:C10003,T9)+SUMIFS(самосозж!A4:A10000,самосозж!E4:E10000,B16,самосозж!C4:C10000,T9)+SUMIFS(Трава!A5:A10000,Трава!E5:E10000,B16,Трава!C5:C10000,T9)+SUMIFS(мусор!A4:A10001,мусор!E4:E10001,B16,мусор!C4:C10001,T9)+SUMIFS(дтп.заг!A4:A10000,дтп.заг!E4:E10000,B16,дтп.заг!C4:C10000,T9)+SUMIFS(авиа!A4:A9999,авиа!E4:E9999,B16,авиа!C4:C9999,T9)+SUMIFS(самовозг!A4:A10000,самовозг!E4:E10000,B16,самовозг!C4:C10000,T9)+SUMIFS(вспыш!A4:A10002,вспыш!E4:E10002,B16,вспыш!C4:C10002,T9)+SUMIFS(угар!A5:A9997,угар!F5:F9997,B16,угар!C5:C9997,T10,угар!AK5:AK9997,"да")+SUMIFS(задым!A4:A10003,задым!E4:E10003,B16,задым!C4:C10003,T10)+SUMIFS(обр.огнем!A4:A10002,обр.огнем!E4:E10002,B16,обр.огнем!C4:C10002,T10)+SUMIFS(КЗ!A4:A10009,КЗ!E4:E10009,B16,КЗ!C4:C10009,T10)+SUMIFS('подгор.пищи '!A4:A10003,'подгор.пищи '!E4:E10003,B16,'подгор.пищи '!C4:C10003,T10)+SUMIFS(самосозж!A4:A10000,самосозж!E4:E10000,B16,самосозж!C4:C10000,T10)+SUMIFS(Трава!A5:A10000,Трава!E5:E10000,B16,Трава!C5:C10000,T10)+SUMIFS(мусор!A4:A10001,мусор!E4:E10001,B16,мусор!C4:C10001,T10)+SUMIFS(дтп.заг!A4:A10000,дтп.заг!E4:E10000,B16,дтп.заг!C4:C10000,T10)+SUMIFS(авиа!A4:A9999,авиа!E4:E9999,B16,авиа!C4:C9999,T10)+SUMIFS(самовозг!A4:A10000,самовозг!E4:E10000,B16,самовозг!C4:C10000,T10)+SUMIFS(вспыш!A4:A10002,вспыш!E4:E10002,B16,вспыш!C4:C10002,T10)+SUMIFS(угар!A5:A9997,угар!F5:F9997,B16,угар!C5:C9997,T11,угар!AK5:AK9997,"да")+SUMIFS(задым!A4:A10003,задым!E4:E10003,B16,задым!C4:C10003,T11)+SUMIFS(обр.огнем!A4:A10002,обр.огнем!E4:E10002,B16,обр.огнем!C4:C10002,T11)+SUMIFS(КЗ!A4:A10009,КЗ!E4:E10009,B16,КЗ!C4:C10009,T11)+SUMIFS('подгор.пищи '!A4:A10003,'подгор.пищи '!E4:E10003,B16,'подгор.пищи '!C4:C10003,T11)+SUMIFS(самосозж!A4:A10000,самосозж!E4:E10000,B16,самосозж!C4:C10000,T11)+SUMIFS(Трава!A5:A10000,Трава!E5:E10000,B16,Трава!C5:C10000,T11)+SUMIFS(мусор!A4:A10001,мусор!E4:E10001,B16,мусор!C4:C10001,T11)+SUMIFS(дтп.заг!A4:A10000,дтп.заг!E4:E10000,B16,дтп.заг!C4:C10000,T11)+SUMIFS(авиа!A4:A9999,авиа!E4:E9999,B16,авиа!C4:C9999,T11)+SUMIFS(самовозг!A4:A10000,самовозг!E4:E10000,B16,самовозг!C4:C10000,T11)+SUMIFS(вспыш!A4:A10002,вспыш!E4:E10002,B16,вспыш!C4:C10002,T11)+SUMIFS(угар!A5:A9997,угар!F5:F9997,B16,угар!C5:C9997,T12,угар!AK5:AK9997,"да")+SUMIFS(задым!A4:A10003,задым!E4:E10003,B16,задым!C4:C10003,T12)+SUMIFS(обр.огнем!A4:A10002,обр.огнем!E4:E10002,B16,обр.огнем!C4:C10002,T12)+SUMIFS(КЗ!A4:A10009,КЗ!E4:E10009,B16,КЗ!C4:C10009,T12)+SUMIFS('подгор.пищи '!A4:A10003,'подгор.пищи '!E4:E10003,B16,'подгор.пищи '!C4:C10003,T12)+SUMIFS(самосозж!A4:A10000,самосозж!E4:E10000,B16,самосозж!C4:C10000,T12)+SUMIFS(Трава!A5:A10000,Трава!E5:E10000,B16,Трава!C5:C10000,T12)+SUMIFS(мусор!A4:A10001,мусор!E4:E10001,B16,мусор!C4:C10001,T12)+SUMIFS(дтп.заг!A4:A10000,дтп.заг!E4:E10000,B16,дтп.заг!C4:C10000,T12)+SUMIFS(авиа!A4:A9999,авиа!E4:E9999,B16,авиа!C4:C9999,T12)+SUMIFS(самовозг!A4:A10000,самовозг!E4:E10000,B16,самовозг!C4:C10000,T12)+SUMIFS(вспыш!A4:A10002,вспыш!E4:E10002,B16,вспыш!C4:C10002,T12)+SUMIFS(угар!A5:A9997,угар!F5:F9997,B16,угар!C5:C9997,T13,угар!AK5:AK9997,"да")+SUMIFS(задым!A4:A10003,задым!E4:E10003,B16,задым!C4:C10003,T13)+SUMIFS(обр.огнем!A4:A10002,обр.огнем!E4:E10002,B16,обр.огнем!C4:C10002,T13)+SUMIFS(КЗ!A4:A10009,КЗ!E4:E10009,B16,КЗ!C4:C10009,T13)+SUMIFS('подгор.пищи '!A4:A10003,'подгор.пищи '!E4:E10003,B16,'подгор.пищи '!C4:C10003,T13)+SUMIFS(самосозж!A4:A10000,самосозж!E4:E10000,B16,самосозж!C4:C10000,T13)+SUMIFS(Трава!A5:A10000,Трава!E5:E10000,B16,Трава!C5:C10000,T13)+SUMIFS(мусор!A4:A10001,мусор!E4:E10001,B16,мусор!C4:C10001,T13)+SUMIFS(дтп.заг!A4:A10000,дтп.заг!E4:E10000,B16,дтп.заг!C4:C10000,T13)+SUMIFS(авиа!A4:A9999,авиа!E4:E9999,B16,авиа!C4:C9999,T13)+SUMIFS(самовозг!A4:A10000,самовозг!E4:E10000,B16,самовозг!C4:C10000,T13)+SUMIFS(вспыш!A4:A10002,вспыш!E4:E10002,B16,вспыш!C4:C10002,T13)+SUMIFS(угар!A5:A9997,угар!F5:F9997,B16,угар!C5:C9997,T14,угар!AK5:AK9997,"да")+SUMIFS(задым!A4:A10003,задым!E4:E10003,B16,задым!C4:C10003,T14)+SUMIFS(обр.огнем!A4:A10002,обр.огнем!E4:E10002,B16,обр.огнем!C4:C10002,T14)+SUMIFS(КЗ!A4:A10009,КЗ!E4:E10009,B16,КЗ!C4:C10009,T14)+SUMIFS('подгор.пищи '!A4:A10003,'подгор.пищи '!E4:E10003,B16,'подгор.пищи '!C4:C10003,T14)+SUMIFS(самосозж!A4:A10000,самосозж!E4:E10000,B16,самосозж!C4:C10000,T14)+SUMIFS(Трава!A5:A10000,Трава!E5:E10000,B16,Трава!C5:C10000,T14)+SUMIFS(мусор!A4:A10001,мусор!E4:E10001,B16,мусор!C4:C10001,T14)+SUMIFS(дтп.заг!A4:A10000,дтп.заг!E4:E10000,B16,дтп.заг!C4:C10000,T14)+SUMIFS(авиа!A4:A9999,авиа!E4:E9999,B16,авиа!C4:C9999,T14)+SUMIFS(самовозг!A4:A10000,самовозг!E4:E10000,B16,самовозг!C4:C10000,T14)+SUMIFS(вспыш!A4:A10002,вспыш!E4:E10002,B16,вспыш!C4:C10002,T14)+SUMIFS(угар!A5:A9997,угар!F5:F9997,B16,угар!C5:C9997,T15,угар!AK5:AK9997,"да")+SUMIFS(задым!A4:A10003,задым!E4:E10003,B16,задым!C4:C10003,T15)+SUMIFS(обр.огнем!A4:A10002,обр.огнем!E4:E10002,B16,обр.огнем!C4:C10002,T15)+SUMIFS(КЗ!A4:A10009,КЗ!E4:E10009,B16,КЗ!C4:C10009,T15)+SUMIFS('подгор.пищи '!A4:A10003,'подгор.пищи '!E4:E10003,B16,'подгор.пищи '!C4:C10003,T15)+SUMIFS(самосозж!A4:A10000,самосозж!E4:E10000,B16,самосозж!C4:C10000,T15)+SUMIFS(Трава!A5:A10000,Трава!E5:E10000,B16,Трава!C5:C10000,T15)+SUMIFS(мусор!A4:A10001,мусор!E4:E10001,B16,мусор!C4:C10001,T15)+SUMIFS(дтп.заг!A4:A10000,дтп.заг!E4:E10000,B16,дтп.заг!C4:C10000,T15)+SUMIFS(авиа!A4:A9999,авиа!E4:E9999,B16,авиа!C4:C9999,T15)+SUMIFS(самовозг!A4:A10000,самовозг!E4:E10000,B16,самовозг!C4:C10000,T15)+SUMIFS(вспыш!A4:A10002,вспыш!E4:E10002,B16,вспыш!C4:C10002,T15)</f>
        <v>0</v>
      </c>
      <c r="G16" s="272">
        <f>SUMIFS(АСР!A4:A9998,АСР!E4:E9998,B16,АСР!C4:C9998,T9)+SUMIFS(АСР!A4:A9998,АСР!E4:E9998,B16,АСР!C4:C9998,T10)+SUMIFS(АСР!A4:A9998,АСР!E4:E9998,B16,АСР!C4:C9998,T11)+SUMIFS(АСР!A4:A9998,АСР!E4:E9998,B16,АСР!C4:C9998,T12)+SUMIFS(АСР!A4:A9998,АСР!E4:E9998,B16,АСР!C4:C9998,T13)+SUMIFS(АСР!A4:A9998,АСР!E4:E9998,B16,АСР!C4:C9998,T14)+SUMIFS(АСР!A4:A9998,АСР!E4:E9998,B16,АСР!C4:C9998,T15)</f>
        <v>0</v>
      </c>
      <c r="H16" s="272">
        <f>SUMIFS(ложный!A4:A10003,ложный!E4:E10003,B16,ложный!C4:C10003,T9)+SUMIFS(ложный!A4:A10003,ложный!E4:E10003,B16,ложный!C4:C10003,T10)+SUMIFS(ложный!A4:A10003,ложный!E4:E10003,B16,ложный!C4:C10003,T11)+SUMIFS(ложный!A4:A10003,ложный!E4:E10003,B16,ложный!C4:C10003,T12)+SUMIFS(ложный!A4:A10003,ложный!E4:E10003,B16,ложный!C4:C10003,T13)+SUMIFS(ложный!A4:A10003,ложный!E4:E10003,B16,ложный!C4:C10003,T14)+SUMIFS(ложный!A4:A10003,ложный!E4:E10003,B16,ложный!C4:C10003,T15)</f>
        <v>0</v>
      </c>
      <c r="I16" s="272">
        <f>SUMIFS('степь '!A5:A9998,'степь '!F5:F9998,B16,'степь '!C5:C9998,T9)+SUMIFS('степь '!A5:A9998,'степь '!F5:F9998,B16,'степь '!C5:C9998,T10)+SUMIFS('степь '!A5:A9998,'степь '!F5:F9998,B16,'степь '!C5:C9998,T11)+SUMIFS('степь '!A5:A9998,'степь '!F5:F9998,B16,'степь '!C5:C9998,T12)+SUMIFS('степь '!A5:A9998,'степь '!F5:F9998,B16,'степь '!C5:C9998,T13)+SUMIFS('степь '!A5:A9998,'степь '!F5:F9998,B16,'степь '!C5:C9998,T14)+SUMIFS('степь '!A5:A9998,'степь '!F5:F9998,B16,'степь '!C5:C9998,T15)</f>
        <v>0</v>
      </c>
      <c r="J16" s="272">
        <f>SUMIFS('степь '!I5:I9998,'степь '!F5:F9998,B16,'степь '!C5:C9998,T9)+SUMIFS('степь '!I5:I9998,'степь '!F5:F9998,B16,'степь '!C5:C9998,T10)+SUMIFS('степь '!I5:I9998,'степь '!F5:F9998,B16,'степь '!C5:C9998,T11)+SUMIFS('степь '!I5:I9998,'степь '!F5:F9998,B16,'степь '!C5:C9998,T12)+SUMIFS('степь '!I5:I9998,'степь '!F5:F9998,B16,'степь '!C5:C9998,T13)+SUMIFS('степь '!I5:I9998,'степь '!F5:F9998,B16,'степь '!C5:C9998,T14)+SUMIFS('степь '!I5:I9998,'степь '!F5:F9998,B16,'степь '!C5:C9998,T15)</f>
        <v>0</v>
      </c>
      <c r="K16" s="272">
        <f>SUMIFS(Лес!A5:A9992,Лес!F5:F9992,B16,Лес!C5:C9992,T9)+SUMIFS(Лес!A5:A9992,Лес!F5:F9992,B16,Лес!C5:C9992,T10)+SUMIFS(Лес!A5:A9992,Лес!F5:F9992,B16,Лес!C5:C9992,T11)+SUMIFS(Лес!A5:A9992,Лес!F5:F9992,B16,Лес!C5:C9992,T12)+SUMIFS(Лес!A5:A9992,Лес!F5:F9992,B16,Лес!C5:C9992,T13)+SUMIFS(Лес!A5:A9992,Лес!F5:F9992,B16,Лес!C5:C9992,T14)+SUMIFS(Лес!A5:A9992,Лес!F5:F9992,B16,Лес!C5:C9992,T15)</f>
        <v>0</v>
      </c>
      <c r="L16" s="272">
        <f>SUMIFS(Лес!J5:J9992,Лес!F5:F9992,B16,Лес!C5:C9992,T9)+SUMIFS(Лес!J5:J9992,Лес!F5:F9992,B16,Лес!C5:C9992,T10)+SUMIFS(Лес!J5:J9992,Лес!F5:F9992,B16,Лес!C5:C9992,T11)+SUMIFS(Лес!J5:J9992,Лес!F5:F9992,B16,Лес!C5:C9992,T12)+SUMIFS(Лес!J5:J9992,Лес!F5:F9992,B16,Лес!C5:C9992,T13)+SUMIFS(Лес!J5:J9992,Лес!F5:F9992,B16,Лес!C5:C9992,T14)+SUMIFS(Лес!J5:J9992,Лес!F5:F9992,B16,Лес!C5:C9992,T15)</f>
        <v>0</v>
      </c>
      <c r="M16" s="272">
        <f t="shared" si="0"/>
        <v>0</v>
      </c>
      <c r="N16" s="293">
        <f>SUMIFS(произв!O4:O9997,произв!F4:F9997,B16,произв!C4:C9997,T9)+SUMIFS(торг!O4:O9999,торг!F4:F9999,B16,торг!C4:C9999,T9)+SUMIFS(склад!O4:O10000,склад!F4:F10000,B16,склад!C4:C10000,T9)+SUMIFS('обр '!O4:O10000,'обр '!F4:F10000,B16,'обр '!C4:C10000,T9)+SUMIFS(детс!O4:O10000,детс!F4:F10000,B16,детс!C4:C10000,T9)+SUMIFS(культ!O4:O10000,культ!F4:F10000,B16,культ!C4:C10000,T9)+SUMIFS(спорт!O4:O10000,спорт!F4:F10000,B16,спорт!C4:C10000,T9)+SUMIFS(лечеб!O4:O10000,лечеб!F4:F10000,B16,лечеб!C4:C10000,T9)+SUMIFS(Баня!O4:O10000,Баня!F4:F10000,B16,Баня!C4:C10000,T9)+SUMIFS(Адм!O4:O9999,Адм!F4:F9999,B16,Адм!C4:C9999,T9)+SUMIFS(С.Х!O4:O10000,С.Х!F4:F10000,B16,С.Х!C4:C10000,T9)+SUMIFS(новостр!N4:N10000,новостр!F4:F10000,B16,новостр!C4:C10000,T9)+SUMIFS(авт!K4:K10004,авт!F4:F10004,B16,авт!C4:C10004,T9)+SUMIFS(ЖС!S4:S10008,ЖС!F4:F10008,B16,ЖС!C4:C10008,T9)+SUMIFS(Лес!L5:L9992,Лес!F5:F9992,B16,Лес!C5:C9992,T9)+SUMIFS('степь '!K5:K9998,'степь '!F5:F9998,B16,'степь '!C5:C9998,T9)+SUMIFS(Пр.откр.тер!N4:N9978,Пр.откр.тер!F4:F9978,B16,Пр.откр.тер!C4:C9978,T9)+SUMIFS(произв!O4:O9997,произв!F4:F9997,B16,произв!C4:C9997,T10)+SUMIFS(торг!O4:O9999,торг!F4:F9999,B16,торг!C4:C9999,T10)+SUMIFS(склад!O4:O10000,склад!F4:F10000,B16,склад!C4:C10000,T10)+SUMIFS('обр '!O4:O10000,'обр '!F4:F10000,B16,'обр '!C4:C10000,T10)+SUMIFS(детс!O4:O10000,детс!F4:F10000,B16,детс!C4:C10000,T10)+SUMIFS(культ!O4:O10000,культ!F4:F10000,B16,культ!C4:C10000,T10)+SUMIFS(спорт!O4:O10000,спорт!F4:F10000,B16,спорт!C4:C10000,T10)+SUMIFS(лечеб!O4:O10000,лечеб!F4:F10000,B16,лечеб!C4:C10000,T10)+SUMIFS(Баня!O4:O10000,Баня!F4:F10000,B16,Баня!C4:C10000,T10)+SUMIFS(Адм!O4:O9999,Адм!F4:F9999,B16,Адм!C4:C9999,T10)+SUMIFS(С.Х!O4:O10000,С.Х!F4:F10000,B16,С.Х!C4:C10000,T10)+SUMIFS(новостр!N4:N10000,новостр!F4:F10000,B16,новостр!C4:C10000,T10)+SUMIFS(авт!K4:K10004,авт!F4:F10004,B16,авт!C4:C10004,T10)+SUMIFS(ЖС!S4:S10008,ЖС!F4:F10008,B16,ЖС!C4:C10008,T10)+SUMIFS(Лес!L5:L9992,Лес!F5:F9992,B16,Лес!C5:C9992,T10)+SUMIFS('степь '!K5:K9998,'степь '!F5:F9998,B16,'степь '!C5:C9998,T10)+SUMIFS(Пр.откр.тер!N4:N9978,Пр.откр.тер!F4:F9978,B16,Пр.откр.тер!C4:C9978,T10)+SUMIFS(произв!O4:O9997,произв!F4:F9997,B16,произв!C4:C9997,T11)+SUMIFS(торг!O4:O9999,торг!F4:F9999,B16,торг!C4:C9999,T11)+SUMIFS(склад!O4:O10000,склад!F4:F10000,B16,склад!C4:C10000,T11)+SUMIFS('обр '!O4:O10000,'обр '!F4:F10000,B16,'обр '!C4:C10000,T11)+SUMIFS(детс!O4:O10000,детс!F4:F10000,B16,детс!C4:C10000,T11)+SUMIFS(культ!O4:O10000,культ!F4:F10000,B16,культ!C4:C10000,T11)+SUMIFS(спорт!O4:O10000,спорт!F4:F10000,B16,спорт!C4:C10000,T11)+SUMIFS(лечеб!O4:O10000,лечеб!F4:F10000,B16,лечеб!C4:C10000,T11)+SUMIFS(Баня!O4:O10000,Баня!F4:F10000,B16,Баня!C4:C10000,T11)+SUMIFS(Адм!O4:O9999,Адм!F4:F9999,B16,Адм!C4:C9999,T11)+SUMIFS(С.Х!O4:O10000,С.Х!F4:F10000,B16,С.Х!C4:C10000,T11)+SUMIFS(новостр!N4:N10000,новостр!F4:F10000,B16,новостр!C4:C10000,T11)+SUMIFS(авт!K4:K10004,авт!F4:F10004,B16,авт!C4:C10004,T11)+SUMIFS(ЖС!S4:S10008,ЖС!F4:F10008,B16,ЖС!C4:C10008,T11)+SUMIFS(Лес!L5:L9992,Лес!F5:F9992,B16,Лес!C5:C9992,T11)+SUMIFS('степь '!K5:K9998,'степь '!F5:F9998,B16,'степь '!C5:C9998,T11)+SUMIFS(Пр.откр.тер!N4:N9978,Пр.откр.тер!F4:F9978,B16,Пр.откр.тер!C4:C9978,T11)+SUMIFS(произв!O4:O9997,произв!F4:F9997,B16,произв!C4:C9997,T12)+SUMIFS(торг!O4:O9999,торг!F4:F9999,B16,торг!C4:C9999,T12)+SUMIFS(склад!O4:O10000,склад!F4:F10000,B16,склад!C4:C10000,T12)+SUMIFS('обр '!O4:O10000,'обр '!F4:F10000,B16,'обр '!C4:C10000,T12)+SUMIFS(детс!O4:O10000,детс!F4:F10000,B16,детс!C4:C10000,T12)+SUMIFS(культ!O4:O10000,культ!F4:F10000,B16,культ!C4:C10000,T12)+SUMIFS(спорт!O4:O10000,спорт!F4:F10000,B16,спорт!C4:C10000,T12)+SUMIFS(лечеб!O4:O10000,лечеб!F4:F10000,B16,лечеб!C4:C10000,T12)+SUMIFS(Баня!O4:O10000,Баня!F4:F10000,B16,Баня!C4:C10000,T12)+SUMIFS(Адм!O4:O9999,Адм!F4:F9999,B16,Адм!C4:C9999,T12)+SUMIFS(С.Х!O4:O10000,С.Х!F4:F10000,B16,С.Х!C4:C10000,T12)+SUMIFS(новостр!N4:N10000,новостр!F4:F10000,B16,новостр!C4:C10000,T12)+SUMIFS(авт!K4:K10004,авт!F4:F10004,B16,авт!C4:C10004,T12)+SUMIFS(ЖС!S4:S10008,ЖС!F4:F10008,B16,ЖС!C4:C10008,T12)+SUMIFS(Лес!L5:L9992,Лес!F5:F9992,B16,Лес!C5:C9992,T12)+SUMIFS('степь '!K5:K9998,'степь '!F5:F9998,B16,'степь '!C5:C9998,T12)+SUMIFS(Пр.откр.тер!N4:N9978,Пр.откр.тер!F4:F9978,B16,Пр.откр.тер!C4:C9978,T12)+SUMIFS(произв!O4:O9997,произв!F4:F9997,B16,произв!C4:C9997,T13)+SUMIFS(торг!O4:O9999,торг!F4:F9999,B16,торг!C4:C9999,T13)+SUMIFS(склад!O4:O10000,склад!F4:F10000,B16,склад!C4:C10000,T13)+SUMIFS('обр '!O4:O10000,'обр '!F4:F10000,B16,'обр '!C4:C10000,T13)+SUMIFS(детс!O4:O10000,детс!F4:F10000,B16,детс!C4:C10000,T13)+SUMIFS(культ!O4:O10000,культ!F4:F10000,B16,культ!C4:C10000,T13)+SUMIFS(спорт!O4:O10000,спорт!F4:F10000,B16,спорт!C4:C10000,T13)+SUMIFS(лечеб!O4:O10000,лечеб!F4:F10000,B16,лечеб!C4:C10000,T13)+SUMIFS(Баня!O4:O10000,Баня!F4:F10000,B16,Баня!C4:C10000,T13)+SUMIFS(Адм!O4:O9999,Адм!F4:F9999,B16,Адм!C4:C9999,T13)+SUMIFS(С.Х!O4:O10000,С.Х!F4:F10000,B16,С.Х!C4:C10000,T13)+SUMIFS(новостр!N4:N10000,новостр!F4:F10000,B16,новостр!C4:C10000,T13)+SUMIFS(авт!K4:K10004,авт!F4:F10004,B16,авт!C4:C10004,T13)+SUMIFS(ЖС!S4:S10008,ЖС!F4:F10008,B16,ЖС!C4:C10008,T13)+SUMIFS(Лес!L5:L9992,Лес!F5:F9992,B16,Лес!C5:C9992,T13)+SUMIFS('степь '!K5:K9998,'степь '!F5:F9998,B16,'степь '!C5:C9998,T13)+SUMIFS(Пр.откр.тер!N4:N9978,Пр.откр.тер!F4:F9978,B16,Пр.откр.тер!C4:C9978,T13)+SUMIFS(произв!O4:O9997,произв!F4:F9997,B16,произв!C4:C9997,T14)+SUMIFS(торг!O4:O9999,торг!F4:F9999,B16,торг!C4:C9999,T14)+SUMIFS(склад!O4:O10000,склад!F4:F10000,B16,склад!C4:C10000,T14)+SUMIFS('обр '!O4:O10000,'обр '!F4:F10000,B16,'обр '!C4:C10000,T14)+SUMIFS(детс!O4:O10000,детс!F4:F10000,B16,детс!C4:C10000,T14)+SUMIFS(культ!O4:O10000,культ!F4:F10000,B16,культ!C4:C10000,T14)+SUMIFS(спорт!O4:O10000,спорт!F4:F10000,B16,спорт!C4:C10000,T14)+SUMIFS(лечеб!O4:O10000,лечеб!F4:F10000,B16,лечеб!C4:C10000,T14)+SUMIFS(Баня!O4:O10000,Баня!F4:F10000,B16,Баня!C4:C10000,T14)+SUMIFS(Адм!O4:O9999,Адм!F4:F9999,B16,Адм!C4:C9999,T14)+SUMIFS(С.Х!O4:O10000,С.Х!F4:F10000,B16,С.Х!C4:C10000,T14)+SUMIFS(новостр!N4:N10000,новостр!F4:F10000,B16,новостр!C4:C10000,T14)+SUMIFS(авт!K4:K10004,авт!F4:F10004,B16,авт!C4:C10004,T14)+SUMIFS(ЖС!S4:S10008,ЖС!F4:F10008,B16,ЖС!C4:C10008,T14)+SUMIFS(Лес!L5:L9992,Лес!F5:F9992,B16,Лес!C5:C9992,T14)+SUMIFS('степь '!K5:K9998,'степь '!F5:F9998,B16,'степь '!C5:C9998,T14)+SUMIFS(Пр.откр.тер!N4:N9978,Пр.откр.тер!F4:F9978,B16,Пр.откр.тер!C4:C9978,T14)+SUMIFS(произв!O4:O9997,произв!F4:F9997,B16,произв!C4:C9997,T15)+SUMIFS(торг!O4:O9999,торг!F4:F9999,B16,торг!C4:C9999,T15)+SUMIFS(склад!O4:O10000,склад!F4:F10000,B16,склад!C4:C10000,T15)+SUMIFS('обр '!O4:O10000,'обр '!F4:F10000,B16,'обр '!C4:C10000,T15)+SUMIFS(детс!O4:O10000,детс!F4:F10000,B16,детс!C4:C10000,T15)+SUMIFS(культ!O4:O10000,культ!F4:F10000,B16,культ!C4:C10000,T15)+SUMIFS(спорт!O4:O10000,спорт!F4:F10000,B16,спорт!C4:C10000,T15)+SUMIFS(лечеб!O4:O10000,лечеб!F4:F10000,B16,лечеб!C4:C10000,T15)+SUMIFS(Баня!O4:O10000,Баня!F4:F10000,B16,Баня!C4:C10000,T15)+SUMIFS(Адм!O4:O9999,Адм!F4:F9999,B16,Адм!C4:C9999,T15)+SUMIFS(С.Х!O4:O10000,С.Х!F4:F10000,B16,С.Х!C4:C10000,T15)+SUMIFS(новостр!N4:N10000,новостр!F4:F10000,B16,новостр!C4:C10000,T15)+SUMIFS(авт!K4:K10004,авт!F4:F10004,B16,авт!C4:C10004,T15)+SUMIFS(ЖС!S4:S10008,ЖС!F4:F10008,B16,ЖС!C4:C10008,T15)+SUMIFS(Лес!L5:L9992,Лес!F5:F9992,B16,Лес!C5:C9992,T15)+SUMIFS('степь '!K5:K9998,'степь '!F5:F9998,B16,'степь '!C5:C9998,T15)+SUMIFS(Пр.откр.тер!N4:N9978,Пр.откр.тер!F4:F9978,B16,Пр.откр.тер!C4:C9978,T15)</f>
        <v>0</v>
      </c>
      <c r="O16" s="271">
        <f>SUMIFS(Гиб.!O5:O9995,Гиб.!E5:E9995,B16,Гиб.!B5:B9995,T9)+SUMIFS(Гиб.!O5:O9995,Гиб.!E5:E9995,B16,Гиб.!B5:B9995,T10)+SUMIFS(Гиб.!O5:O9995,Гиб.!E5:E9995,B16,Гиб.!B5:B9995,T11)+SUMIFS(Гиб.!O5:O9995,Гиб.!E5:E9995,B16,Гиб.!B5:B9995,T12)+SUMIFS(Гиб.!O5:O9995,Гиб.!E5:E9995,B16,Гиб.!B5:B9995,T13)+SUMIFS(Гиб.!O5:O9995,Гиб.!E5:E9995,B16,Гиб.!B5:B9995,T14)+SUMIFS(Гиб.!O5:O9995,Гиб.!E5:E9995,B16,Гиб.!B5:B9995,T15)</f>
        <v>0</v>
      </c>
      <c r="P16" s="272">
        <f>SUMIFS(Тр.!M5:M9997,Тр.!E5:E9997,B16,Тр.!B5:B9997,T9)+SUMIFS(Тр.!M5:M9997,Тр.!E5:E9997,B16,Тр.!B5:B9997,T10)+SUMIFS(Тр.!M5:M9997,Тр.!E5:E9997,B16,Тр.!B5:B9997,T11)+SUMIFS(Тр.!M5:M9997,Тр.!E5:E9997,B16,Тр.!B5:B9997,T12)+SUMIFS(Тр.!M5:M9997,Тр.!E5:E9997,B16,Тр.!B5:B9997,T13)+SUMIFS(Тр.!M5:M9997,Тр.!E5:E9997,B16,Тр.!B5:B9997,T14)+SUMIFS(Тр.!M5:M9997,Тр.!E5:E9997,B16,Тр.!B5:B9997,T15)</f>
        <v>0</v>
      </c>
      <c r="Q16" s="293">
        <f>SUMIFS(произв!P4:P9997,произв!F4:F9997,B16,произв!C4:C9997,T9)+SUMIFS(торг!P4:P9999,торг!F4:F9999,B16,торг!C4:C9999,T9)+SUMIFS(склад!P4:P10000,склад!F4:F10000,B16,склад!C4:C10000,T9)+SUMIFS('обр '!P4:P10000,'обр '!F4:F10000,B16,'обр '!C4:C10000,T9)+SUMIFS(детс!P4:P10000,детс!F4:F10000,B16,детс!C4:C10000,T9)+SUMIFS(культ!P4:P10000,культ!F4:F10000,B16,культ!C4:C10000,T9)+SUMIFS(спорт!P4:P10000,спорт!F4:F10000,B16,спорт!C4:C10000,T9)+SUMIFS(лечеб!P4:P10000,лечеб!F4:F10000,B16,лечеб!C4:C10000,T9)+SUMIFS(Баня!P4:P10000,Баня!F4:F10000,B16,Баня!C4:C10000,T9)+SUMIFS(Адм!P4:P9999,Адм!F4:F9999,B16,Адм!C4:C9999,T9)+SUMIFS(С.Х!P4:P10000,С.Х!F4:F10000,B16,С.Х!C4:C10000,T9)+SUMIFS(новостр!O4:O10000,новостр!F4:F10000,B16,новостр!C4:C10000,T9)+SUMIFS(авт!S4:S10004,авт!F4:F10004,B16,авт!C4:C10004,T9)+SUMIFS(ЖС!T4:T10008,ЖС!F4:F10008,B16,ЖС!C4:C10008,T9)+SUMIFS(Лес!M5:M9992,Лес!F5:F9992,B16,Лес!C5:C9992,T9)+SUMIFS('степь '!L5:L9998,'степь '!F5:F9998,B16,'степь '!C5:C9998,T9)+SUMIFS(Пр.откр.тер!O4:O9978,Пр.откр.тер!F4:F9978,B16,Пр.откр.тер!C4:C9978,T9)+SUMIFS(произв!P4:P9997,произв!F4:F9997,B16,произв!C4:C9997,T10)+SUMIFS(торг!P4:P9999,торг!F4:F9999,B16,торг!C4:C9999,T10)+SUMIFS(склад!P4:P10000,склад!F4:F10000,B16,склад!C4:C10000,T10)+SUMIFS('обр '!P4:P10000,'обр '!F4:F10000,B16,'обр '!C4:C10000,T10)+SUMIFS(детс!P4:P10000,детс!F4:F10000,B16,детс!C4:C10000,T10)+SUMIFS(культ!P4:P10000,культ!F4:F10000,B16,культ!C4:C10000,T10)+SUMIFS(спорт!P4:P10000,спорт!F4:F10000,B16,спорт!C4:C10000,T10)+SUMIFS(лечеб!P4:P10000,лечеб!F4:F10000,B16,лечеб!C4:C10000,T10)+SUMIFS(Баня!P4:P10000,Баня!F4:F10000,B16,Баня!C4:C10000,T10)+SUMIFS(Адм!P4:P9999,Адм!F4:F9999,B16,Адм!C4:C9999,T10)+SUMIFS(С.Х!P4:P10000,С.Х!F4:F10000,B16,С.Х!C4:C10000,T10)+SUMIFS(новостр!O4:O10000,новостр!F4:F10000,B16,новостр!C4:C10000,T10)+SUMIFS(авт!S4:S10004,авт!F4:F10004,B16,авт!C4:C10004,T10)+SUMIFS(ЖС!T4:T10008,ЖС!F4:F10008,B16,ЖС!C4:C10008,T10)+SUMIFS(Лес!M5:M9992,Лес!F5:F9992,B16,Лес!C5:C9992,T10)+SUMIFS('степь '!L5:L9998,'степь '!F5:F9998,B16,'степь '!C5:C9998,T10)+SUMIFS(Пр.откр.тер!O4:O9978,Пр.откр.тер!F4:F9978,B16,Пр.откр.тер!C4:C9978,T10)+SUMIFS(произв!P4:P9997,произв!F4:F9997,B16,произв!C4:C9997,T11)+SUMIFS(торг!P4:P9999,торг!F4:F9999,B16,торг!C4:C9999,T11)+SUMIFS(склад!P4:P10000,склад!F4:F10000,B16,склад!C4:C10000,T11)+SUMIFS('обр '!P4:P10000,'обр '!F4:F10000,B16,'обр '!C4:C10000,T11)+SUMIFS(детс!P4:P10000,детс!F4:F10000,B16,детс!C4:C10000,T11)+SUMIFS(культ!P4:P10000,культ!F4:F10000,B16,культ!C4:C10000,T11)+SUMIFS(спорт!P4:P10000,спорт!F4:F10000,B16,спорт!C4:C10000,T11)+SUMIFS(лечеб!P4:P10000,лечеб!F4:F10000,B16,лечеб!C4:C10000,T11)+SUMIFS(Баня!P4:P10000,Баня!F4:F10000,B16,Баня!C4:C10000,T11)+SUMIFS(Адм!P4:P9999,Адм!F4:F9999,B16,Адм!C4:C9999,T11)+SUMIFS(С.Х!P4:P10000,С.Х!F4:F10000,B16,С.Х!C4:C10000,T11)+SUMIFS(новостр!O4:O10000,новостр!F4:F10000,B16,новостр!C4:C10000,T11)+SUMIFS(авт!S4:S10004,авт!F4:F10004,B16,авт!C4:C10004,T11)+SUMIFS(ЖС!T4:T10008,ЖС!F4:F10008,B16,ЖС!C4:C10008,T11)+SUMIFS(Лес!M5:M9992,Лес!F5:F9992,B16,Лес!C5:C9992,T11)+SUMIFS('степь '!L5:L9998,'степь '!F5:F9998,B16,'степь '!C5:C9998,T11)+SUMIFS(Пр.откр.тер!O4:O9978,Пр.откр.тер!F4:F9978,B16,Пр.откр.тер!C4:C9978,T11)+SUMIFS(произв!P4:P9997,произв!F4:F9997,B16,произв!C4:C9997,T12)+SUMIFS(торг!P4:P9999,торг!F4:F9999,B16,торг!C4:C9999,T12)+SUMIFS(склад!P4:P10000,склад!F4:F10000,B16,склад!C4:C10000,T12)+SUMIFS('обр '!P4:P10000,'обр '!F4:F10000,B16,'обр '!C4:C10000,T12)+SUMIFS(детс!P4:P10000,детс!F4:F10000,B16,детс!C4:C10000,T12)+SUMIFS(культ!P4:P10000,культ!F4:F10000,B16,культ!C4:C10000,T12)+SUMIFS(спорт!P4:P10000,спорт!F4:F10000,B16,спорт!C4:C10000,T12)+SUMIFS(лечеб!P4:P10000,лечеб!F4:F10000,B16,лечеб!C4:C10000,T12)+SUMIFS(Баня!P4:P10000,Баня!F4:F10000,B16,Баня!C4:C10000,T12)+SUMIFS(Адм!P4:P9999,Адм!F4:F9999,B16,Адм!C4:C9999,T12)+SUMIFS(С.Х!P4:P10000,С.Х!F4:F10000,B16,С.Х!C4:C10000,T12)+SUMIFS(новостр!O4:O10000,новостр!F4:F10000,B16,новостр!C4:C10000,T12)+SUMIFS(авт!S4:S10004,авт!F4:F10004,B16,авт!C4:C10004,T12)+SUMIFS(ЖС!T4:T10008,ЖС!F4:F10008,B16,ЖС!C4:C10008,T12)+SUMIFS(Лес!M5:M9992,Лес!F5:F9992,B16,Лес!C5:C9992,T12)+SUMIFS('степь '!L5:L9998,'степь '!F5:F9998,B16,'степь '!C5:C9998,T12)+SUMIFS(Пр.откр.тер!O4:O9978,Пр.откр.тер!F4:F9978,B16,Пр.откр.тер!C4:C9978,T12)+SUMIFS(произв!P4:P9997,произв!F4:F9997,B16,произв!C4:C9997,T13)+SUMIFS(торг!P4:P9999,торг!F4:F9999,B16,торг!C4:C9999,T13)+SUMIFS(склад!P4:P10000,склад!F4:F10000,B16,склад!C4:C10000,T13)+SUMIFS('обр '!P4:P10000,'обр '!F4:F10000,B16,'обр '!C4:C10000,T13)+SUMIFS(детс!P4:P10000,детс!F4:F10000,B16,детс!C4:C10000,T13)+SUMIFS(культ!P4:P10000,культ!F4:F10000,B16,культ!C4:C10000,T13)+SUMIFS(спорт!P4:P10000,спорт!F4:F10000,B16,спорт!C4:C10000,T13)+SUMIFS(лечеб!P4:P10000,лечеб!F4:F10000,B16,лечеб!C4:C10000,T13)+SUMIFS(Баня!P4:P10000,Баня!F4:F10000,B16,Баня!C4:C10000,T13)+SUMIFS(Адм!P4:P9999,Адм!F4:F9999,B16,Адм!C4:C9999,T13)+SUMIFS(С.Х!P4:P10000,С.Х!F4:F10000,B16,С.Х!C4:C10000,T13)+SUMIFS(новостр!O4:O10000,новостр!F4:F10000,B16,новостр!C4:C10000,T13)+SUMIFS(авт!S4:S10004,авт!F4:F10004,B16,авт!C4:C10004,T13)+SUMIFS(ЖС!T4:T10008,ЖС!F4:F10008,B16,ЖС!C4:C10008,T13)+SUMIFS(Лес!M5:M9992,Лес!F5:F9992,B16,Лес!C5:C9992,T13)+SUMIFS('степь '!L5:L9998,'степь '!F5:F9998,B16,'степь '!C5:C9998,T13)+SUMIFS(Пр.откр.тер!O4:O9978,Пр.откр.тер!F4:F9978,B16,Пр.откр.тер!C4:C9978,T13)+SUMIFS(произв!P4:P9997,произв!F4:F9997,B16,произв!C4:C9997,T14)+SUMIFS(торг!P4:P9999,торг!F4:F9999,B16,торг!C4:C9999,T14)+SUMIFS(склад!P4:P10000,склад!F4:F10000,B16,склад!C4:C10000,T14)+SUMIFS('обр '!P4:P10000,'обр '!F4:F10000,B16,'обр '!C4:C10000,T14)+SUMIFS(детс!P4:P10000,детс!F4:F10000,B16,детс!C4:C10000,T14)+SUMIFS(культ!P4:P10000,культ!F4:F10000,B16,культ!C4:C10000,T14)+SUMIFS(спорт!P4:P10000,спорт!F4:F10000,B16,спорт!C4:C10000,T14)+SUMIFS(лечеб!P4:P10000,лечеб!F4:F10000,B16,лечеб!C4:C10000,T14)+SUMIFS(Баня!P4:P10000,Баня!F4:F10000,B16,Баня!C4:C10000,T14)+SUMIFS(Адм!P4:P9999,Адм!F4:F9999,B16,Адм!C4:C9999,T14)+SUMIFS(С.Х!P4:P10000,С.Х!F4:F10000,B16,С.Х!C4:C10000,T14)+SUMIFS(новостр!O4:O10000,новостр!F4:F10000,B16,новостр!C4:C10000,T14)+SUMIFS(авт!S4:S10004,авт!F4:F10004,B16,авт!C4:C10004,T14)+SUMIFS(ЖС!T4:T10008,ЖС!F4:F10008,B16,ЖС!C4:C10008,T14)+SUMIFS(Лес!M5:M9992,Лес!F5:F9992,B16,Лес!C5:C9992,T14)+SUMIFS('степь '!L5:L9998,'степь '!F5:F9998,B16,'степь '!C5:C9998,T14)+SUMIFS(Пр.откр.тер!O4:O9978,Пр.откр.тер!F4:F9978,B16,Пр.откр.тер!C4:C9978,T14)+SUMIFS(произв!P4:P9997,произв!F4:F9997,B16,произв!C4:C9997,T15)+SUMIFS(торг!P4:P9999,торг!F4:F9999,B16,торг!C4:C9999,T15)+SUMIFS(склад!P4:P10000,склад!F4:F10000,B16,склад!C4:C10000,T15)+SUMIFS('обр '!P4:P10000,'обр '!F4:F10000,B16,'обр '!C4:C10000,T15)+SUMIFS(детс!P4:P10000,детс!F4:F10000,B16,детс!C4:C10000,T15)+SUMIFS(культ!P4:P10000,культ!F4:F10000,B16,культ!C4:C10000,T15)+SUMIFS(спорт!P4:P10000,спорт!F4:F10000,B16,спорт!C4:C10000,T15)+SUMIFS(лечеб!P4:P10000,лечеб!F4:F10000,B16,лечеб!C4:C10000,T15)+SUMIFS(Баня!P4:P10000,Баня!F4:F10000,B16,Баня!C4:C10000,T15)+SUMIFS(Адм!P4:P9999,Адм!F4:F9999,B16,Адм!C4:C9999,T15)+SUMIFS(С.Х!P4:P10000,С.Х!F4:F10000,B16,С.Х!C4:C10000,T15)+SUMIFS(новостр!O4:O10000,новостр!F4:F10000,B16,новостр!C4:C10000,T15)+SUMIFS(авт!S4:S10004,авт!F4:F10004,B16,авт!C4:C10004,T15)+SUMIFS(ЖС!T4:T10008,ЖС!F4:F10008,B16,ЖС!C4:C10008,T15)+SUMIFS(Лес!M5:M9992,Лес!F5:F9992,B16,Лес!C5:C9992,T15)+SUMIFS('степь '!L5:L9998,'степь '!F5:F9998,B16,'степь '!C5:C9998,T15)+SUMIFS(Пр.откр.тер!O4:O9978,Пр.откр.тер!F4:F9978,B16,Пр.откр.тер!C4:C9978,T15)</f>
        <v>0</v>
      </c>
      <c r="R16" s="293">
        <f>SUMIFS(произв!R4:R9997,произв!F4:F9997,B16,произв!C4:C9997,T9)+SUMIFS(торг!R4:R9999,торг!F4:F9999,B16,торг!C4:C9999,T9)+SUMIFS(склад!R4:R10000,склад!F4:F10000,B16,склад!C4:C10000,T9)+SUMIFS('обр '!R4:R10000,'обр '!F4:F10000,B16,'обр '!C4:C10000,T9)+SUMIFS(детс!R4:R10000,детс!F4:F10000,B16,детс!C4:C10000,T9)+SUMIFS(культ!R4:R10000,культ!F4:F10000,B16,культ!C4:C10000,T9)+SUMIFS(спорт!R4:R10000,спорт!F4:F10000,B16,спорт!C4:C10000,T9)+SUMIFS(лечеб!R4:R10000,лечеб!F4:F10000,B16,лечеб!C4:C10000,T9)+SUMIFS(Баня!R4:R10000,Баня!F4:F10000,B16,Баня!C4:C10000,T9)+SUMIFS(Адм!R4:R9999,Адм!F4:F9999,B16,Адм!C4:C9999,T9)+SUMIFS(С.Х!R4:R10000,С.Х!F4:F10000,B16,С.Х!C4:C10000,T9)+SUMIFS(новостр!Q4:Q10000,новостр!F4:F10000,B16,новостр!C4:C10000,T9)+SUMIFS(авт!U4:U10004,авт!F4:F10004,B16,авт!C4:C10004,T9)+SUMIFS(ЖС!W4:W10008,ЖС!F4:F10008,B16,ЖС!C4:C10008,T9)+SUMIFS(Лес!O5:O9992,Лес!F5:F9992,B16,Лес!C5:C9992,T9)+SUMIFS('степь '!N5:N9998,'степь '!F5:F9998,B16,'степь '!C5:C9998,T9)+SUMIFS(Пр.откр.тер!Q4:Q9978,Пр.откр.тер!F4:F9978,B16,Пр.откр.тер!C4:C9978,T9)+SUMIFS(произв!R4:R9997,произв!F4:F9997,B16,произв!C4:C9997,T10)+SUMIFS(торг!R4:R9999,торг!F4:F9999,B16,торг!C4:C9999,T10)+SUMIFS(склад!R4:R10000,склад!F4:F10000,B16,склад!C4:C10000,T10)+SUMIFS('обр '!R4:R10000,'обр '!F4:F10000,B16,'обр '!C4:C10000,T10)+SUMIFS(детс!R4:R10000,детс!F4:F10000,B16,детс!C4:C10000,T10)+SUMIFS(культ!R4:R10000,культ!F4:F10000,B16,культ!C4:C10000,T10)+SUMIFS(спорт!R4:R10000,спорт!F4:F10000,B16,спорт!C4:C10000,T10)+SUMIFS(лечеб!R4:R10000,лечеб!F4:F10000,B16,лечеб!C4:C10000,T10)+SUMIFS(Баня!R4:R10000,Баня!F4:F10000,B16,Баня!C4:C10000,T10)+SUMIFS(Адм!R4:R9999,Адм!F4:F9999,B16,Адм!C4:C9999,T10)+SUMIFS(С.Х!R4:R10000,С.Х!F4:F10000,B16,С.Х!C4:C10000,T10)+SUMIFS(новостр!Q4:Q10000,новостр!F4:F10000,B16,новостр!C4:C10000,T10)+SUMIFS(авт!U4:U10004,авт!F4:F10004,B16,авт!C4:C10004,T10)+SUMIFS(ЖС!W4:W10008,ЖС!F4:F10008,B16,ЖС!C4:C10008,T10)+SUMIFS(Лес!O5:O9992,Лес!F5:F9992,B16,Лес!C5:C9992,T10)+SUMIFS('степь '!N5:N9998,'степь '!F5:F9998,B16,'степь '!C5:C9998,T10)+SUMIFS(Пр.откр.тер!Q4:Q9978,Пр.откр.тер!F4:F9978,B16,Пр.откр.тер!C4:C9978,T10)+SUMIFS(произв!R4:R9997,произв!F4:F9997,B16,произв!C4:C9997,T11)+SUMIFS(торг!R4:R9999,торг!F4:F9999,B16,торг!C4:C9999,T11)+SUMIFS(склад!R4:R10000,склад!F4:F10000,B16,склад!C4:C10000,T11)+SUMIFS('обр '!R4:R10000,'обр '!F4:F10000,B16,'обр '!C4:C10000,T11)+SUMIFS(детс!R4:R10000,детс!F4:F10000,B16,детс!C4:C10000,T11)+SUMIFS(культ!R4:R10000,культ!F4:F10000,B16,культ!C4:C10000,T11)+SUMIFS(спорт!R4:R10000,спорт!F4:F10000,B16,спорт!C4:C10000,T11)+SUMIFS(лечеб!R4:R10000,лечеб!F4:F10000,B16,лечеб!C4:C10000,T11)+SUMIFS(Баня!R4:R10000,Баня!F4:F10000,B16,Баня!C4:C10000,T11)+SUMIFS(Адм!R4:R9999,Адм!F4:F9999,B16,Адм!C4:C9999,T11)+SUMIFS(С.Х!R4:R10000,С.Х!F4:F10000,B16,С.Х!C4:C10000,T11)+SUMIFS(новостр!Q4:Q10000,новостр!F4:F10000,B16,новостр!C4:C10000,T11)+SUMIFS(авт!U4:U10004,авт!F4:F10004,B16,авт!C4:C10004,T11)+SUMIFS(ЖС!W4:W10008,ЖС!F4:F10008,B16,ЖС!C4:C10008,T11)+SUMIFS(Лес!O5:O9992,Лес!F5:F9992,B16,Лес!C5:C9992,T11)+SUMIFS('степь '!N5:N9998,'степь '!F5:F9998,B16,'степь '!C5:C9998,T11)+SUMIFS(Пр.откр.тер!Q4:Q9978,Пр.откр.тер!F4:F9978,B16,Пр.откр.тер!C4:C9978,T11)+SUMIFS(произв!R4:R9997,произв!F4:F9997,B16,произв!C4:C9997,T12)+SUMIFS(торг!R4:R9999,торг!F4:F9999,B16,торг!C4:C9999,T12)+SUMIFS(склад!R4:R10000,склад!F4:F10000,B16,склад!C4:C10000,T12)+SUMIFS('обр '!R4:R10000,'обр '!F4:F10000,B16,'обр '!C4:C10000,T12)+SUMIFS(детс!R4:R10000,детс!F4:F10000,B16,детс!C4:C10000,T12)+SUMIFS(культ!R4:R10000,культ!F4:F10000,B16,культ!C4:C10000,T12)+SUMIFS(спорт!R4:R10000,спорт!F4:F10000,B16,спорт!C4:C10000,T12)+SUMIFS(лечеб!R4:R10000,лечеб!F4:F10000,B16,лечеб!C4:C10000,T12)+SUMIFS(Баня!R4:R10000,Баня!F4:F10000,B16,Баня!C4:C10000,T12)+SUMIFS(Адм!R4:R9999,Адм!F4:F9999,B16,Адм!C4:C9999,T12)+SUMIFS(С.Х!R4:R10000,С.Х!F4:F10000,B16,С.Х!C4:C10000,T12)+SUMIFS(новостр!Q4:Q10000,новостр!F4:F10000,B16,новостр!C4:C10000,T12)+SUMIFS(авт!U4:U10004,авт!F4:F10004,B16,авт!C4:C10004,T12)+SUMIFS(ЖС!W4:W10008,ЖС!F4:F10008,B16,ЖС!C4:C10008,T12)+SUMIFS(Лес!O5:O9992,Лес!F5:F9992,B16,Лес!C5:C9992,T12)+SUMIFS('степь '!N5:N9998,'степь '!F5:F9998,B16,'степь '!C5:C9998,T12)+SUMIFS(Пр.откр.тер!Q4:Q9978,Пр.откр.тер!F4:F9978,B16,Пр.откр.тер!C4:C9978,T12)+SUMIFS(произв!R4:R9997,произв!F4:F9997,B16,произв!C4:C9997,T13)+SUMIFS(торг!R4:R9999,торг!F4:F9999,B16,торг!C4:C9999,T13)+SUMIFS(склад!R4:R10000,склад!F4:F10000,B16,склад!C4:C10000,T13)+SUMIFS('обр '!R4:R10000,'обр '!F4:F10000,B16,'обр '!C4:C10000,T13)+SUMIFS(детс!R4:R10000,детс!F4:F10000,B16,детс!C4:C10000,T13)+SUMIFS(культ!R4:R10000,культ!F4:F10000,B16,культ!C4:C10000,T13)+SUMIFS(спорт!R4:R10000,спорт!F4:F10000,B16,спорт!C4:C10000,T13)+SUMIFS(лечеб!R4:R10000,лечеб!F4:F10000,B16,лечеб!C4:C10000,T13)+SUMIFS(Баня!R4:R10000,Баня!F4:F10000,B16,Баня!C4:C10000,T13)+SUMIFS(Адм!R4:R9999,Адм!F4:F9999,B16,Адм!C4:C9999,T13)+SUMIFS(С.Х!R4:R10000,С.Х!F4:F10000,B16,С.Х!C4:C10000,T13)+SUMIFS(новостр!Q4:Q10000,новостр!F4:F10000,B16,новостр!C4:C10000,T13)+SUMIFS(авт!U4:U10004,авт!F4:F10004,B16,авт!C4:C10004,T13)+SUMIFS(ЖС!W4:W10008,ЖС!F4:F10008,B16,ЖС!C4:C10008,T13)+SUMIFS(Лес!O5:O9992,Лес!F5:F9992,B16,Лес!C5:C9992,T13)+SUMIFS('степь '!N5:N9998,'степь '!F5:F9998,B16,'степь '!C5:C9998,T13)+SUMIFS(Пр.откр.тер!Q4:Q9978,Пр.откр.тер!F4:F9978,B16,Пр.откр.тер!C4:C9978,T13)+SUMIFS(произв!R4:R9997,произв!F4:F9997,B16,произв!C4:C9997,T14)+SUMIFS(торг!R4:R9999,торг!F4:F9999,B16,торг!C4:C9999,T14)+SUMIFS(склад!R4:R10000,склад!F4:F10000,B16,склад!C4:C10000,T14)+SUMIFS('обр '!R4:R10000,'обр '!F4:F10000,B16,'обр '!C4:C10000,T14)+SUMIFS(детс!R4:R10000,детс!F4:F10000,B16,детс!C4:C10000,T14)+SUMIFS(культ!R4:R10000,культ!F4:F10000,B16,культ!C4:C10000,T14)+SUMIFS(спорт!R4:R10000,спорт!F4:F10000,B16,спорт!C4:C10000,T14)+SUMIFS(лечеб!R4:R10000,лечеб!F4:F10000,B16,лечеб!C4:C10000,T14)+SUMIFS(Баня!R4:R10000,Баня!F4:F10000,B16,Баня!C4:C10000,T14)+SUMIFS(Адм!R4:R9999,Адм!F4:F9999,B16,Адм!C4:C9999,T14)+SUMIFS(С.Х!R4:R10000,С.Х!F4:F10000,B16,С.Х!C4:C10000,T14)+SUMIFS(новостр!Q4:Q10000,новостр!F4:F10000,B16,новостр!C4:C10000,T14)+SUMIFS(авт!U4:U10004,авт!F4:F10004,B16,авт!C4:C10004,T14)+SUMIFS(ЖС!W4:W10008,ЖС!F4:F10008,B16,ЖС!C4:C10008,T14)+SUMIFS(Лес!O5:O9992,Лес!F5:F9992,B16,Лес!C5:C9992,T14)+SUMIFS('степь '!N5:N9998,'степь '!F5:F9998,B16,'степь '!C5:C9998,T14)+SUMIFS(Пр.откр.тер!Q4:Q9978,Пр.откр.тер!F4:F9978,B16,Пр.откр.тер!C4:C9978,T14)+SUMIFS(произв!R4:R9997,произв!F4:F9997,B16,произв!C4:C9997,T15)+SUMIFS(торг!R4:R9999,торг!F4:F9999,B16,торг!C4:C9999,T15)+SUMIFS(склад!R4:R10000,склад!F4:F10000,B16,склад!C4:C10000,T15)+SUMIFS('обр '!R4:R10000,'обр '!F4:F10000,B16,'обр '!C4:C10000,T15)+SUMIFS(детс!R4:R10000,детс!F4:F10000,B16,детс!C4:C10000,T15)+SUMIFS(культ!R4:R10000,культ!F4:F10000,B16,культ!C4:C10000,T15)+SUMIFS(спорт!R4:R10000,спорт!F4:F10000,B16,спорт!C4:C10000,T15)+SUMIFS(лечеб!R4:R10000,лечеб!F4:F10000,B16,лечеб!C4:C10000,T15)+SUMIFS(Баня!R4:R10000,Баня!F4:F10000,B16,Баня!C4:C10000,T15)+SUMIFS(Адм!R4:R9999,Адм!F4:F9999,B16,Адм!C4:C9999,T15)+SUMIFS(С.Х!R4:R10000,С.Х!F4:F10000,B16,С.Х!C4:C10000,T15)+SUMIFS(новостр!Q4:Q10000,новостр!F4:F10000,B16,новостр!C4:C10000,T15)+SUMIFS(авт!U4:U10004,авт!F4:F10004,B16,авт!C4:C10004,T15)+SUMIFS(ЖС!W4:W10008,ЖС!F4:F10008,B16,ЖС!C4:C10008,T15)+SUMIFS(Лес!O5:O9992,Лес!F5:F9992,B16,Лес!C5:C9992,T15)+SUMIFS('степь '!N5:N9998,'степь '!F5:F9998,B16,'степь '!C5:C9998,T15)+SUMIFS(Пр.откр.тер!Q4:Q9978,Пр.откр.тер!F4:F9978,B16,Пр.откр.тер!C4:C9978,T15)</f>
        <v>0</v>
      </c>
      <c r="T16" s="2365"/>
      <c r="U16" s="2364"/>
    </row>
    <row r="17" spans="1:20" s="10" customFormat="1" ht="16.5" thickBot="1">
      <c r="A17" s="2358">
        <v>9</v>
      </c>
      <c r="B17" s="1748" t="s">
        <v>143</v>
      </c>
      <c r="C17" s="1291">
        <f>SUMIFS(произв!A4:A9997,произв!F4:F9997,B17,произв!C4:C9997,T9)+SUMIFS(торг!A4:A9999,торг!F4:F9999,B17,торг!C4:C9999,T9)+SUMIFS(склад!A4:A10000,склад!F4:F10000,B17,склад!C4:C10000,T9)+SUMIFS('обр '!A4:A10000,'обр '!F4:F10000,B17,'обр '!C4:C10000,T9)+SUMIFS(детс!A4:A10000,детс!F4:F10000,B17,детс!C4:C10000,T9)+SUMIFS(культ!A4:A10000,культ!F4:F10000,B17,культ!C4:C10000,T9)+SUMIFS(спорт!A4:A10000,спорт!F4:F10000,B17,спорт!C4:C10000,T9)+SUMIFS(лечеб!A4:A10000,лечеб!F4:F10000,B17,лечеб!C4:C10000,T9)+SUMIFS(Баня!A4:A10000,Баня!F4:F10000,B17,Баня!C4:C10000,T9)+SUMIFS(Адм!A4:A9999,Адм!F4:F9999,B17,Адм!C4:C9999,T9)+SUMIFS(С.Х!A4:A10000,С.Х!F4:F10000,B17,С.Х!C4:C10000,T9)+SUMIFS(новостр!A4:A10000,новостр!F4:F10000,B17,новостр!C4:C10000,T9)+SUMIFS(произв!A4:A9997,произв!F4:F9997,B17,произв!C4:C9997,T10)+SUMIFS(торг!A4:A9999,торг!F4:F9999,B17,торг!C4:C9999,T10)+SUMIFS(склад!A4:A10000,склад!F4:F10000,B17,склад!C4:C10000,T10)+SUMIFS('обр '!A4:A10000,'обр '!F4:F10000,B17,'обр '!C4:C10000,T10)+SUMIFS(детс!A4:A10000,детс!F4:F10000,B17,детс!C4:C10000,T10)+SUMIFS(культ!A4:A10000,культ!F4:F10000,B17,культ!C4:C10000,T10)+SUMIFS(спорт!A4:A10000,спорт!F4:F10000,B17,спорт!C4:C10000,T10)+SUMIFS(лечеб!A4:A10000,лечеб!F4:F10000,B17,лечеб!C4:C10000,T10)+SUMIFS(Баня!A4:A10000,Баня!F4:F10000,B17,Баня!C4:C10000,T10)+SUMIFS(Адм!A4:A9999,Адм!F4:F9999,B17,Адм!C4:C9999,T10)+SUMIFS(С.Х!A4:A10000,С.Х!F4:F10000,B17,С.Х!C4:C10000,T10)+SUMIFS(новостр!A4:A10000,новостр!F4:F10000,B17,новостр!C4:C10000,T10)+SUMIFS(произв!A4:A9997,произв!F4:F9997,B17,произв!C4:C9997,T11)+SUMIFS(торг!A4:A9999,торг!F4:F9999,B17,торг!C4:C9999,T11)+SUMIFS(склад!A4:A10000,склад!F4:F10000,B17,склад!C4:C10000,T11)+SUMIFS('обр '!A4:A10000,'обр '!F4:F10000,B17,'обр '!C4:C10000,T11)+SUMIFS(детс!A4:A10000,детс!F4:F10000,B17,детс!C4:C10000,T11)+SUMIFS(культ!A4:A10000,культ!F4:F10000,B17,культ!C4:C10000,T11)+SUMIFS(спорт!A4:A10000,спорт!F4:F10000,B17,спорт!C4:C10000,T11)+SUMIFS(лечеб!A4:A10000,лечеб!F4:F10000,B17,лечеб!C4:C10000,T11)+SUMIFS(Баня!A4:A10000,Баня!F4:F10000,B17,Баня!C4:C10000,T11)+SUMIFS(Адм!A4:A9999,Адм!F4:F9999,B17,Адм!C4:C9999,T11)+SUMIFS(С.Х!A4:A10000,С.Х!F4:F10000,B17,С.Х!C4:C10000,T11)+SUMIFS(новостр!A4:A10000,новостр!F4:F10000,B17,новостр!C4:C10000,T11)+SUMIFS(произв!A4:A9997,произв!F4:F9997,B17,произв!C4:C9997,T12)+SUMIFS(торг!A4:A9999,торг!F4:F9999,B17,торг!C4:C9999,T12)+SUMIFS(склад!A4:A10000,склад!F4:F10000,B17,склад!C4:C10000,T12)+SUMIFS('обр '!A4:A10000,'обр '!F4:F10000,B17,'обр '!C4:C10000,T12)+SUMIFS(детс!A4:A10000,детс!F4:F10000,B17,детс!C4:C10000,T12)+SUMIFS(культ!A4:A10000,культ!F4:F10000,B17,культ!C4:C10000,T12)+SUMIFS(спорт!A4:A10000,спорт!F4:F10000,B17,спорт!C4:C10000,T12)+SUMIFS(лечеб!A4:A10000,лечеб!F4:F10000,B17,лечеб!C4:C10000,T12)+SUMIFS(Баня!A4:A10000,Баня!F4:F10000,B17,Баня!C4:C10000,T12)+SUMIFS(Адм!A4:A9999,Адм!F4:F9999,B17,Адм!C4:C9999,T12)+SUMIFS(С.Х!A4:A10000,С.Х!F4:F10000,B17,С.Х!C4:C10000,T12)+SUMIFS(новостр!A4:A10000,новостр!F4:F10000,B17,новостр!C4:C10000,T12)+SUMIFS(произв!A4:A9997,произв!F4:F9997,B17,произв!C4:C9997,T13)+SUMIFS(торг!A4:A9999,торг!F4:F9999,B17,торг!C4:C9999,T13)+SUMIFS(склад!A4:A10000,склад!F4:F10000,B17,склад!C4:C10000,T13)+SUMIFS('обр '!A4:A10000,'обр '!F4:F10000,B17,'обр '!C4:C10000,T13)+SUMIFS(детс!A4:A10000,детс!F4:F10000,B17,детс!C4:C10000,T13)+SUMIFS(культ!A4:A10000,культ!F4:F10000,B17,культ!C4:C10000,T13)+SUMIFS(спорт!A4:A10000,спорт!F4:F10000,B17,спорт!C4:C10000,T13)+SUMIFS(лечеб!A4:A10000,лечеб!F4:F10000,B17,лечеб!C4:C10000,T13)+SUMIFS(Баня!A4:A10000,Баня!F4:F10000,B17,Баня!C4:C10000,T13)+SUMIFS(Адм!A4:A9999,Адм!F4:F9999,B17,Адм!C4:C9999,T13)+SUMIFS(С.Х!A4:A10000,С.Х!F4:F10000,B17,С.Х!C4:C10000,T13)+SUMIFS(новостр!A4:A10000,новостр!F4:F10000,B17,новостр!C4:C10000,T13)+SUMIFS(произв!A4:A9997,произв!F4:F9997,B17,произв!C4:C9997,T14)+SUMIFS(торг!A4:A9999,торг!F4:F9999,B17,торг!C4:C9999,T14)+SUMIFS(склад!A4:A10000,склад!F4:F10000,B17,склад!C4:C10000,T14)+SUMIFS('обр '!A4:A10000,'обр '!F4:F10000,B17,'обр '!C4:C10000,T14)+SUMIFS(детс!A4:A10000,детс!F4:F10000,B17,детс!C4:C10000,T14)+SUMIFS(культ!A4:A10000,культ!F4:F10000,B17,культ!C4:C10000,T14)+SUMIFS(спорт!A4:A10000,спорт!F4:F10000,B17,спорт!C4:C10000,T14)+SUMIFS(лечеб!A4:A10000,лечеб!F4:F10000,B17,лечеб!C4:C10000,T14)+SUMIFS(Баня!A4:A10000,Баня!F4:F10000,B17,Баня!C4:C10000,T14)+SUMIFS(Адм!A4:A9999,Адм!F4:F9999,B17,Адм!C4:C9999,T14)+SUMIFS(С.Х!A4:A10000,С.Х!F4:F10000,B17,С.Х!C4:C10000,T14)+SUMIFS(новостр!A4:A10000,новостр!F4:F10000,B17,новостр!C4:C10000,T14)+SUMIFS(произв!A4:A9997,произв!F4:F9997,B17,произв!C4:C9997,T15)+SUMIFS(торг!A4:A9999,торг!F4:F9999,B17,торг!C4:C9999,T15)+SUMIFS(склад!A4:A10000,склад!F4:F10000,B17,склад!C4:C10000,T15)+SUMIFS('обр '!A4:A10000,'обр '!F4:F10000,B17,'обр '!C4:C10000,T15)+SUMIFS(детс!A4:A10000,детс!F4:F10000,B17,детс!C4:C10000,T15)+SUMIFS(культ!A4:A10000,культ!F4:F10000,B17,культ!C4:C10000,T15)+SUMIFS(спорт!A4:A10000,спорт!F4:F10000,B17,спорт!C4:C10000,T15)+SUMIFS(лечеб!A4:A10000,лечеб!F4:F10000,B17,лечеб!C4:C10000,T15)+SUMIFS(Баня!A4:A10000,Баня!F4:F10000,B17,Баня!C4:C10000,T15)+SUMIFS(Адм!A4:A9999,Адм!F4:F9999,B17,Адм!C4:C9999,T15)+SUMIFS(С.Х!A4:A10000,С.Х!F4:F10000,B17,С.Х!C4:C10000,T15)+SUMIFS(новостр!A4:A10000,новостр!F4:F10000,B17,новостр!C4:C10000,T15)</f>
        <v>0</v>
      </c>
      <c r="D17" s="272">
        <f>SUMIFS(ЖС!A4:A10008,ЖС!F4:F10008,B17,ЖС!C4:C10008,T9)+SUMIFS(ЖС!A4:A10008,ЖС!F4:F10008,B17,ЖС!C4:C10008,T10)+SUMIFS(ЖС!A4:A10008,ЖС!F4:F10008,B17,ЖС!C4:C10008,T11)+SUMIFS(ЖС!A4:A10008,ЖС!F4:F10008,B17,ЖС!C4:C10008,T12)+SUMIFS(ЖС!A4:A10008,ЖС!F4:F10008,B17,ЖС!C4:C10008,T13)+SUMIFS(ЖС!A4:A10008,ЖС!F4:F10008,B17,ЖС!C4:C10008,T14)+SUMIFS(ЖС!A4:A10008,ЖС!F4:F10008,B17,ЖС!C4:C10008,T15)</f>
        <v>0</v>
      </c>
      <c r="E17" s="272">
        <f>SUMIFS(авт!A4:A10004,авт!F4:F10004,B17,авт!C4:C10004,T9)+SUMIFS(Пр.откр.тер!A4:A9978,Пр.откр.тер!F4:F9978,B17,Пр.откр.тер!C4:C9978,T9)+SUMIFS(авт!A4:A10004,авт!F4:F10004,B17,авт!C4:C10004,T10)+SUMIFS(Пр.откр.тер!A4:A9978,Пр.откр.тер!F4:F9978,B17,Пр.откр.тер!C4:C9978,T10)+SUMIFS(авт!A4:A10004,авт!F4:F10004,B17,авт!C4:C10004,T11)+SUMIFS(Пр.откр.тер!A4:A9978,Пр.откр.тер!F4:F9978,B17,Пр.откр.тер!C4:C9978,T11)+SUMIFS(авт!A4:A10004,авт!F4:F10004,B17,авт!C4:C10004,T12)+SUMIFS(Пр.откр.тер!A4:A9978,Пр.откр.тер!F4:F9978,B17,Пр.откр.тер!C4:C9978,T12)+SUMIFS(авт!A4:A10004,авт!F4:F10004,B17,авт!C4:C10004,T13)+SUMIFS(Пр.откр.тер!A4:A9978,Пр.откр.тер!F4:F9978,B17,Пр.откр.тер!C4:C9978,T13)+SUMIFS(авт!A4:A10004,авт!F4:F10004,B17,авт!C4:C10004,T14)+SUMIFS(Пр.откр.тер!A4:A9978,Пр.откр.тер!F4:F9978,B17,Пр.откр.тер!C4:C9978,T14)+SUMIFS(авт!A4:A10004,авт!F4:F10004,B17,авт!C4:C10004,T15)+SUMIFS(Пр.откр.тер!A4:A9978,Пр.откр.тер!F4:F9978,B17,Пр.откр.тер!C4:C9978,T15)</f>
        <v>0</v>
      </c>
      <c r="F17" s="272">
        <f>SUMIFS(угар!A5:A9997,угар!F5:F9997,B17,угар!C5:C9997,T9,угар!AK5:AK9997,"да")+SUMIFS(задым!A4:A10003,задым!E4:E10003,B17,задым!C4:C10003,T9)+SUMIFS(обр.огнем!A4:A10002,обр.огнем!E4:E10002,B17,обр.огнем!C4:C10002,T9)+SUMIFS(КЗ!A4:A10009,КЗ!E4:E10009,B17,КЗ!C4:C10009,T9)+SUMIFS('подгор.пищи '!A4:A10003,'подгор.пищи '!E4:E10003,B17,'подгор.пищи '!C4:C10003,T9)+SUMIFS(самосозж!A4:A10000,самосозж!E4:E10000,B17,самосозж!C4:C10000,T9)+SUMIFS(Трава!A5:A10000,Трава!E5:E10000,B17,Трава!C5:C10000,T9)+SUMIFS(мусор!A4:A10001,мусор!E4:E10001,B17,мусор!C4:C10001,T9)+SUMIFS(дтп.заг!A4:A10000,дтп.заг!E4:E10000,B17,дтп.заг!C4:C10000,T9)+SUMIFS(авиа!A4:A9999,авиа!E4:E9999,B17,авиа!C4:C9999,T9)+SUMIFS(самовозг!A4:A10000,самовозг!E4:E10000,B17,самовозг!C4:C10000,T9)+SUMIFS(вспыш!A4:A10002,вспыш!E4:E10002,B17,вспыш!C4:C10002,T9)+SUMIFS(угар!A5:A9997,угар!F5:F9997,B17,угар!C5:C9997,T10,угар!AK5:AK9997,"да")+SUMIFS(задым!A4:A10003,задым!E4:E10003,B17,задым!C4:C10003,T10)+SUMIFS(обр.огнем!A4:A10002,обр.огнем!E4:E10002,B17,обр.огнем!C4:C10002,T10)+SUMIFS(КЗ!A4:A10009,КЗ!E4:E10009,B17,КЗ!C4:C10009,T10)+SUMIFS('подгор.пищи '!A4:A10003,'подгор.пищи '!E4:E10003,B17,'подгор.пищи '!C4:C10003,T10)+SUMIFS(самосозж!A4:A10000,самосозж!E4:E10000,B17,самосозж!C4:C10000,T10)+SUMIFS(Трава!A5:A10000,Трава!E5:E10000,B17,Трава!C5:C10000,T10)+SUMIFS(мусор!A4:A10001,мусор!E4:E10001,B17,мусор!C4:C10001,T10)+SUMIFS(дтп.заг!A4:A10000,дтп.заг!E4:E10000,B17,дтп.заг!C4:C10000,T10)+SUMIFS(авиа!A4:A9999,авиа!E4:E9999,B17,авиа!C4:C9999,T10)+SUMIFS(самовозг!A4:A10000,самовозг!E4:E10000,B17,самовозг!C4:C10000,T10)+SUMIFS(вспыш!A4:A10002,вспыш!E4:E10002,B17,вспыш!C4:C10002,T10)+SUMIFS(угар!A5:A9997,угар!F5:F9997,B17,угар!C5:C9997,T11,угар!AK5:AK9997,"да")+SUMIFS(задым!A4:A10003,задым!E4:E10003,B17,задым!C4:C10003,T11)+SUMIFS(обр.огнем!A4:A10002,обр.огнем!E4:E10002,B17,обр.огнем!C4:C10002,T11)+SUMIFS(КЗ!A4:A10009,КЗ!E4:E10009,B17,КЗ!C4:C10009,T11)+SUMIFS('подгор.пищи '!A4:A10003,'подгор.пищи '!E4:E10003,B17,'подгор.пищи '!C4:C10003,T11)+SUMIFS(самосозж!A4:A10000,самосозж!E4:E10000,B17,самосозж!C4:C10000,T11)+SUMIFS(Трава!A5:A10000,Трава!E5:E10000,B17,Трава!C5:C10000,T11)+SUMIFS(мусор!A4:A10001,мусор!E4:E10001,B17,мусор!C4:C10001,T11)+SUMIFS(дтп.заг!A4:A10000,дтп.заг!E4:E10000,B17,дтп.заг!C4:C10000,T11)+SUMIFS(авиа!A4:A9999,авиа!E4:E9999,B17,авиа!C4:C9999,T11)+SUMIFS(самовозг!A4:A10000,самовозг!E4:E10000,B17,самовозг!C4:C10000,T11)+SUMIFS(вспыш!A4:A10002,вспыш!E4:E10002,B17,вспыш!C4:C10002,T11)+SUMIFS(угар!A5:A9997,угар!F5:F9997,B17,угар!C5:C9997,T12,угар!AK5:AK9997,"да")+SUMIFS(задым!A4:A10003,задым!E4:E10003,B17,задым!C4:C10003,T12)+SUMIFS(обр.огнем!A4:A10002,обр.огнем!E4:E10002,B17,обр.огнем!C4:C10002,T12)+SUMIFS(КЗ!A4:A10009,КЗ!E4:E10009,B17,КЗ!C4:C10009,T12)+SUMIFS('подгор.пищи '!A4:A10003,'подгор.пищи '!E4:E10003,B17,'подгор.пищи '!C4:C10003,T12)+SUMIFS(самосозж!A4:A10000,самосозж!E4:E10000,B17,самосозж!C4:C10000,T12)+SUMIFS(Трава!A5:A10000,Трава!E5:E10000,B17,Трава!C5:C10000,T12)+SUMIFS(мусор!A4:A10001,мусор!E4:E10001,B17,мусор!C4:C10001,T12)+SUMIFS(дтп.заг!A4:A10000,дтп.заг!E4:E10000,B17,дтп.заг!C4:C10000,T12)+SUMIFS(авиа!A4:A9999,авиа!E4:E9999,B17,авиа!C4:C9999,T12)+SUMIFS(самовозг!A4:A10000,самовозг!E4:E10000,B17,самовозг!C4:C10000,T12)+SUMIFS(вспыш!A4:A10002,вспыш!E4:E10002,B17,вспыш!C4:C10002,T12)+SUMIFS(угар!A5:A9997,угар!F5:F9997,B17,угар!C5:C9997,T13,угар!AK5:AK9997,"да")+SUMIFS(задым!A4:A10003,задым!E4:E10003,B17,задым!C4:C10003,T13)+SUMIFS(обр.огнем!A4:A10002,обр.огнем!E4:E10002,B17,обр.огнем!C4:C10002,T13)+SUMIFS(КЗ!A4:A10009,КЗ!E4:E10009,B17,КЗ!C4:C10009,T13)+SUMIFS('подгор.пищи '!A4:A10003,'подгор.пищи '!E4:E10003,B17,'подгор.пищи '!C4:C10003,T13)+SUMIFS(самосозж!A4:A10000,самосозж!E4:E10000,B17,самосозж!C4:C10000,T13)+SUMIFS(Трава!A5:A10000,Трава!E5:E10000,B17,Трава!C5:C10000,T13)+SUMIFS(мусор!A4:A10001,мусор!E4:E10001,B17,мусор!C4:C10001,T13)+SUMIFS(дтп.заг!A4:A10000,дтп.заг!E4:E10000,B17,дтп.заг!C4:C10000,T13)+SUMIFS(авиа!A4:A9999,авиа!E4:E9999,B17,авиа!C4:C9999,T13)+SUMIFS(самовозг!A4:A10000,самовозг!E4:E10000,B17,самовозг!C4:C10000,T13)+SUMIFS(вспыш!A4:A10002,вспыш!E4:E10002,B17,вспыш!C4:C10002,T13)+SUMIFS(угар!A5:A9997,угар!F5:F9997,B17,угар!C5:C9997,T14,угар!AK5:AK9997,"да")+SUMIFS(задым!A4:A10003,задым!E4:E10003,B17,задым!C4:C10003,T14)+SUMIFS(обр.огнем!A4:A10002,обр.огнем!E4:E10002,B17,обр.огнем!C4:C10002,T14)+SUMIFS(КЗ!A4:A10009,КЗ!E4:E10009,B17,КЗ!C4:C10009,T14)+SUMIFS('подгор.пищи '!A4:A10003,'подгор.пищи '!E4:E10003,B17,'подгор.пищи '!C4:C10003,T14)+SUMIFS(самосозж!A4:A10000,самосозж!E4:E10000,B17,самосозж!C4:C10000,T14)+SUMIFS(Трава!A5:A10000,Трава!E5:E10000,B17,Трава!C5:C10000,T14)+SUMIFS(мусор!A4:A10001,мусор!E4:E10001,B17,мусор!C4:C10001,T14)+SUMIFS(дтп.заг!A4:A10000,дтп.заг!E4:E10000,B17,дтп.заг!C4:C10000,T14)+SUMIFS(авиа!A4:A9999,авиа!E4:E9999,B17,авиа!C4:C9999,T14)+SUMIFS(самовозг!A4:A10000,самовозг!E4:E10000,B17,самовозг!C4:C10000,T14)+SUMIFS(вспыш!A4:A10002,вспыш!E4:E10002,B17,вспыш!C4:C10002,T14)+SUMIFS(угар!A5:A9997,угар!F5:F9997,B17,угар!C5:C9997,T15,угар!AK5:AK9997,"да")+SUMIFS(задым!A4:A10003,задым!E4:E10003,B17,задым!C4:C10003,T15)+SUMIFS(обр.огнем!A4:A10002,обр.огнем!E4:E10002,B17,обр.огнем!C4:C10002,T15)+SUMIFS(КЗ!A4:A10009,КЗ!E4:E10009,B17,КЗ!C4:C10009,T15)+SUMIFS('подгор.пищи '!A4:A10003,'подгор.пищи '!E4:E10003,B17,'подгор.пищи '!C4:C10003,T15)+SUMIFS(самосозж!A4:A10000,самосозж!E4:E10000,B17,самосозж!C4:C10000,T15)+SUMIFS(Трава!A5:A10000,Трава!E5:E10000,B17,Трава!C5:C10000,T15)+SUMIFS(мусор!A4:A10001,мусор!E4:E10001,B17,мусор!C4:C10001,T15)+SUMIFS(дтп.заг!A4:A10000,дтп.заг!E4:E10000,B17,дтп.заг!C4:C10000,T15)+SUMIFS(авиа!A4:A9999,авиа!E4:E9999,B17,авиа!C4:C9999,T15)+SUMIFS(самовозг!A4:A10000,самовозг!E4:E10000,B17,самовозг!C4:C10000,T15)+SUMIFS(вспыш!A4:A10002,вспыш!E4:E10002,B17,вспыш!C4:C10002,T15)</f>
        <v>0</v>
      </c>
      <c r="G17" s="272">
        <f>SUMIFS(АСР!A4:A9998,АСР!E4:E9998,B17,АСР!C4:C9998,T9)+SUMIFS(АСР!A4:A9998,АСР!E4:E9998,B17,АСР!C4:C9998,T10)+SUMIFS(АСР!A4:A9998,АСР!E4:E9998,B17,АСР!C4:C9998,T11)+SUMIFS(АСР!A4:A9998,АСР!E4:E9998,B17,АСР!C4:C9998,T12)+SUMIFS(АСР!A4:A9998,АСР!E4:E9998,B17,АСР!C4:C9998,T13)+SUMIFS(АСР!A4:A9998,АСР!E4:E9998,B17,АСР!C4:C9998,T14)+SUMIFS(АСР!A4:A9998,АСР!E4:E9998,B17,АСР!C4:C9998,T15)</f>
        <v>0</v>
      </c>
      <c r="H17" s="272">
        <f>SUMIFS(ложный!A4:A10003,ложный!E4:E10003,B17,ложный!C4:C10003,T9)+SUMIFS(ложный!A4:A10003,ложный!E4:E10003,B17,ложный!C4:C10003,T10)+SUMIFS(ложный!A4:A10003,ложный!E4:E10003,B17,ложный!C4:C10003,T11)+SUMIFS(ложный!A4:A10003,ложный!E4:E10003,B17,ложный!C4:C10003,T12)+SUMIFS(ложный!A4:A10003,ложный!E4:E10003,B17,ложный!C4:C10003,T13)+SUMIFS(ложный!A4:A10003,ложный!E4:E10003,B17,ложный!C4:C10003,T14)+SUMIFS(ложный!A4:A10003,ложный!E4:E10003,B17,ложный!C4:C10003,T15)</f>
        <v>0</v>
      </c>
      <c r="I17" s="272">
        <f>SUMIFS('степь '!A5:A9998,'степь '!F5:F9998,B17,'степь '!C5:C9998,T9)+SUMIFS('степь '!A5:A9998,'степь '!F5:F9998,B17,'степь '!C5:C9998,T10)+SUMIFS('степь '!A5:A9998,'степь '!F5:F9998,B17,'степь '!C5:C9998,T11)+SUMIFS('степь '!A5:A9998,'степь '!F5:F9998,B17,'степь '!C5:C9998,T12)+SUMIFS('степь '!A5:A9998,'степь '!F5:F9998,B17,'степь '!C5:C9998,T13)+SUMIFS('степь '!A5:A9998,'степь '!F5:F9998,B17,'степь '!C5:C9998,T14)+SUMIFS('степь '!A5:A9998,'степь '!F5:F9998,B17,'степь '!C5:C9998,T15)</f>
        <v>0</v>
      </c>
      <c r="J17" s="272">
        <f>SUMIFS('степь '!I5:I9998,'степь '!F5:F9998,B17,'степь '!C5:C9998,T9)+SUMIFS('степь '!I5:I9998,'степь '!F5:F9998,B17,'степь '!C5:C9998,T10)+SUMIFS('степь '!I5:I9998,'степь '!F5:F9998,B17,'степь '!C5:C9998,T11)+SUMIFS('степь '!I5:I9998,'степь '!F5:F9998,B17,'степь '!C5:C9998,T12)+SUMIFS('степь '!I5:I9998,'степь '!F5:F9998,B17,'степь '!C5:C9998,T13)+SUMIFS('степь '!I5:I9998,'степь '!F5:F9998,B17,'степь '!C5:C9998,T14)+SUMIFS('степь '!I5:I9998,'степь '!F5:F9998,B17,'степь '!C5:C9998,T15)</f>
        <v>0</v>
      </c>
      <c r="K17" s="272">
        <f>SUMIFS(Лес!A5:A9992,Лес!F5:F9992,B17,Лес!C5:C9992,T9)+SUMIFS(Лес!A5:A9992,Лес!F5:F9992,B17,Лес!C5:C9992,T10)+SUMIFS(Лес!A5:A9992,Лес!F5:F9992,B17,Лес!C5:C9992,T11)+SUMIFS(Лес!A5:A9992,Лес!F5:F9992,B17,Лес!C5:C9992,T12)+SUMIFS(Лес!A5:A9992,Лес!F5:F9992,B17,Лес!C5:C9992,T13)+SUMIFS(Лес!A5:A9992,Лес!F5:F9992,B17,Лес!C5:C9992,T14)+SUMIFS(Лес!A5:A9992,Лес!F5:F9992,B17,Лес!C5:C9992,T15)</f>
        <v>0</v>
      </c>
      <c r="L17" s="272">
        <f>SUMIFS(Лес!J5:J9992,Лес!F5:F9992,B17,Лес!C5:C9992,T9)+SUMIFS(Лес!J5:J9992,Лес!F5:F9992,B17,Лес!C5:C9992,T10)+SUMIFS(Лес!J5:J9992,Лес!F5:F9992,B17,Лес!C5:C9992,T11)+SUMIFS(Лес!J5:J9992,Лес!F5:F9992,B17,Лес!C5:C9992,T12)+SUMIFS(Лес!J5:J9992,Лес!F5:F9992,B17,Лес!C5:C9992,T13)+SUMIFS(Лес!J5:J9992,Лес!F5:F9992,B17,Лес!C5:C9992,T14)+SUMIFS(Лес!J5:J9992,Лес!F5:F9992,B17,Лес!C5:C9992,T15)</f>
        <v>0</v>
      </c>
      <c r="M17" s="272">
        <f t="shared" si="0"/>
        <v>0</v>
      </c>
      <c r="N17" s="293">
        <f>SUMIFS(произв!O4:O9997,произв!F4:F9997,B17,произв!C4:C9997,T9)+SUMIFS(торг!O4:O9999,торг!F4:F9999,B17,торг!C4:C9999,T9)+SUMIFS(склад!O4:O10000,склад!F4:F10000,B17,склад!C4:C10000,T9)+SUMIFS('обр '!O4:O10000,'обр '!F4:F10000,B17,'обр '!C4:C10000,T9)+SUMIFS(детс!O4:O10000,детс!F4:F10000,B17,детс!C4:C10000,T9)+SUMIFS(культ!O4:O10000,культ!F4:F10000,B17,культ!C4:C10000,T9)+SUMIFS(спорт!O4:O10000,спорт!F4:F10000,B17,спорт!C4:C10000,T9)+SUMIFS(лечеб!O4:O10000,лечеб!F4:F10000,B17,лечеб!C4:C10000,T9)+SUMIFS(Баня!O4:O10000,Баня!F4:F10000,B17,Баня!C4:C10000,T9)+SUMIFS(Адм!O4:O9999,Адм!F4:F9999,B17,Адм!C4:C9999,T9)+SUMIFS(С.Х!O4:O10000,С.Х!F4:F10000,B17,С.Х!C4:C10000,T9)+SUMIFS(новостр!N4:N10000,новостр!F4:F10000,B17,новостр!C4:C10000,T9)+SUMIFS(авт!K4:K10004,авт!F4:F10004,B17,авт!C4:C10004,T9)+SUMIFS(ЖС!S4:S10008,ЖС!F4:F10008,B17,ЖС!C4:C10008,T9)+SUMIFS(Лес!L5:L9992,Лес!F5:F9992,B17,Лес!C5:C9992,T9)+SUMIFS('степь '!K5:K9998,'степь '!F5:F9998,B17,'степь '!C5:C9998,T9)+SUMIFS(Пр.откр.тер!N4:N9978,Пр.откр.тер!F4:F9978,B17,Пр.откр.тер!C4:C9978,T9)+SUMIFS(произв!O4:O9997,произв!F4:F9997,B17,произв!C4:C9997,T10)+SUMIFS(торг!O4:O9999,торг!F4:F9999,B17,торг!C4:C9999,T10)+SUMIFS(склад!O4:O10000,склад!F4:F10000,B17,склад!C4:C10000,T10)+SUMIFS('обр '!O4:O10000,'обр '!F4:F10000,B17,'обр '!C4:C10000,T10)+SUMIFS(детс!O4:O10000,детс!F4:F10000,B17,детс!C4:C10000,T10)+SUMIFS(культ!O4:O10000,культ!F4:F10000,B17,культ!C4:C10000,T10)+SUMIFS(спорт!O4:O10000,спорт!F4:F10000,B17,спорт!C4:C10000,T10)+SUMIFS(лечеб!O4:O10000,лечеб!F4:F10000,B17,лечеб!C4:C10000,T10)+SUMIFS(Баня!O4:O10000,Баня!F4:F10000,B17,Баня!C4:C10000,T10)+SUMIFS(Адм!O4:O9999,Адм!F4:F9999,B17,Адм!C4:C9999,T10)+SUMIFS(С.Х!O4:O10000,С.Х!F4:F10000,B17,С.Х!C4:C10000,T10)+SUMIFS(новостр!N4:N10000,новостр!F4:F10000,B17,новостр!C4:C10000,T10)+SUMIFS(авт!K4:K10004,авт!F4:F10004,B17,авт!C4:C10004,T10)+SUMIFS(ЖС!S4:S10008,ЖС!F4:F10008,B17,ЖС!C4:C10008,T10)+SUMIFS(Лес!L5:L9992,Лес!F5:F9992,B17,Лес!C5:C9992,T10)+SUMIFS('степь '!K5:K9998,'степь '!F5:F9998,B17,'степь '!C5:C9998,T10)+SUMIFS(Пр.откр.тер!N4:N9978,Пр.откр.тер!F4:F9978,B17,Пр.откр.тер!C4:C9978,T10)+SUMIFS(произв!O4:O9997,произв!F4:F9997,B17,произв!C4:C9997,T11)+SUMIFS(торг!O4:O9999,торг!F4:F9999,B17,торг!C4:C9999,T11)+SUMIFS(склад!O4:O10000,склад!F4:F10000,B17,склад!C4:C10000,T11)+SUMIFS('обр '!O4:O10000,'обр '!F4:F10000,B17,'обр '!C4:C10000,T11)+SUMIFS(детс!O4:O10000,детс!F4:F10000,B17,детс!C4:C10000,T11)+SUMIFS(культ!O4:O10000,культ!F4:F10000,B17,культ!C4:C10000,T11)+SUMIFS(спорт!O4:O10000,спорт!F4:F10000,B17,спорт!C4:C10000,T11)+SUMIFS(лечеб!O4:O10000,лечеб!F4:F10000,B17,лечеб!C4:C10000,T11)+SUMIFS(Баня!O4:O10000,Баня!F4:F10000,B17,Баня!C4:C10000,T11)+SUMIFS(Адм!O4:O9999,Адм!F4:F9999,B17,Адм!C4:C9999,T11)+SUMIFS(С.Х!O4:O10000,С.Х!F4:F10000,B17,С.Х!C4:C10000,T11)+SUMIFS(новостр!N4:N10000,новостр!F4:F10000,B17,новостр!C4:C10000,T11)+SUMIFS(авт!K4:K10004,авт!F4:F10004,B17,авт!C4:C10004,T11)+SUMIFS(ЖС!S4:S10008,ЖС!F4:F10008,B17,ЖС!C4:C10008,T11)+SUMIFS(Лес!L5:L9992,Лес!F5:F9992,B17,Лес!C5:C9992,T11)+SUMIFS('степь '!K5:K9998,'степь '!F5:F9998,B17,'степь '!C5:C9998,T11)+SUMIFS(Пр.откр.тер!N4:N9978,Пр.откр.тер!F4:F9978,B17,Пр.откр.тер!C4:C9978,T11)+SUMIFS(произв!O4:O9997,произв!F4:F9997,B17,произв!C4:C9997,T12)+SUMIFS(торг!O4:O9999,торг!F4:F9999,B17,торг!C4:C9999,T12)+SUMIFS(склад!O4:O10000,склад!F4:F10000,B17,склад!C4:C10000,T12)+SUMIFS('обр '!O4:O10000,'обр '!F4:F10000,B17,'обр '!C4:C10000,T12)+SUMIFS(детс!O4:O10000,детс!F4:F10000,B17,детс!C4:C10000,T12)+SUMIFS(культ!O4:O10000,культ!F4:F10000,B17,культ!C4:C10000,T12)+SUMIFS(спорт!O4:O10000,спорт!F4:F10000,B17,спорт!C4:C10000,T12)+SUMIFS(лечеб!O4:O10000,лечеб!F4:F10000,B17,лечеб!C4:C10000,T12)+SUMIFS(Баня!O4:O10000,Баня!F4:F10000,B17,Баня!C4:C10000,T12)+SUMIFS(Адм!O4:O9999,Адм!F4:F9999,B17,Адм!C4:C9999,T12)+SUMIFS(С.Х!O4:O10000,С.Х!F4:F10000,B17,С.Х!C4:C10000,T12)+SUMIFS(новостр!N4:N10000,новостр!F4:F10000,B17,новостр!C4:C10000,T12)+SUMIFS(авт!K4:K10004,авт!F4:F10004,B17,авт!C4:C10004,T12)+SUMIFS(ЖС!S4:S10008,ЖС!F4:F10008,B17,ЖС!C4:C10008,T12)+SUMIFS(Лес!L5:L9992,Лес!F5:F9992,B17,Лес!C5:C9992,T12)+SUMIFS('степь '!K5:K9998,'степь '!F5:F9998,B17,'степь '!C5:C9998,T12)+SUMIFS(Пр.откр.тер!N4:N9978,Пр.откр.тер!F4:F9978,B17,Пр.откр.тер!C4:C9978,T12)+SUMIFS(произв!O4:O9997,произв!F4:F9997,B17,произв!C4:C9997,T13)+SUMIFS(торг!O4:O9999,торг!F4:F9999,B17,торг!C4:C9999,T13)+SUMIFS(склад!O4:O10000,склад!F4:F10000,B17,склад!C4:C10000,T13)+SUMIFS('обр '!O4:O10000,'обр '!F4:F10000,B17,'обр '!C4:C10000,T13)+SUMIFS(детс!O4:O10000,детс!F4:F10000,B17,детс!C4:C10000,T13)+SUMIFS(культ!O4:O10000,культ!F4:F10000,B17,культ!C4:C10000,T13)+SUMIFS(спорт!O4:O10000,спорт!F4:F10000,B17,спорт!C4:C10000,T13)+SUMIFS(лечеб!O4:O10000,лечеб!F4:F10000,B17,лечеб!C4:C10000,T13)+SUMIFS(Баня!O4:O10000,Баня!F4:F10000,B17,Баня!C4:C10000,T13)+SUMIFS(Адм!O4:O9999,Адм!F4:F9999,B17,Адм!C4:C9999,T13)+SUMIFS(С.Х!O4:O10000,С.Х!F4:F10000,B17,С.Х!C4:C10000,T13)+SUMIFS(новостр!N4:N10000,новостр!F4:F10000,B17,новостр!C4:C10000,T13)+SUMIFS(авт!K4:K10004,авт!F4:F10004,B17,авт!C4:C10004,T13)+SUMIFS(ЖС!S4:S10008,ЖС!F4:F10008,B17,ЖС!C4:C10008,T13)+SUMIFS(Лес!L5:L9992,Лес!F5:F9992,B17,Лес!C5:C9992,T13)+SUMIFS('степь '!K5:K9998,'степь '!F5:F9998,B17,'степь '!C5:C9998,T13)+SUMIFS(Пр.откр.тер!N4:N9978,Пр.откр.тер!F4:F9978,B17,Пр.откр.тер!C4:C9978,T13)+SUMIFS(произв!O4:O9997,произв!F4:F9997,B17,произв!C4:C9997,T14)+SUMIFS(торг!O4:O9999,торг!F4:F9999,B17,торг!C4:C9999,T14)+SUMIFS(склад!O4:O10000,склад!F4:F10000,B17,склад!C4:C10000,T14)+SUMIFS('обр '!O4:O10000,'обр '!F4:F10000,B17,'обр '!C4:C10000,T14)+SUMIFS(детс!O4:O10000,детс!F4:F10000,B17,детс!C4:C10000,T14)+SUMIFS(культ!O4:O10000,культ!F4:F10000,B17,культ!C4:C10000,T14)+SUMIFS(спорт!O4:O10000,спорт!F4:F10000,B17,спорт!C4:C10000,T14)+SUMIFS(лечеб!O4:O10000,лечеб!F4:F10000,B17,лечеб!C4:C10000,T14)+SUMIFS(Баня!O4:O10000,Баня!F4:F10000,B17,Баня!C4:C10000,T14)+SUMIFS(Адм!O4:O9999,Адм!F4:F9999,B17,Адм!C4:C9999,T14)+SUMIFS(С.Х!O4:O10000,С.Х!F4:F10000,B17,С.Х!C4:C10000,T14)+SUMIFS(новостр!N4:N10000,новостр!F4:F10000,B17,новостр!C4:C10000,T14)+SUMIFS(авт!K4:K10004,авт!F4:F10004,B17,авт!C4:C10004,T14)+SUMIFS(ЖС!S4:S10008,ЖС!F4:F10008,B17,ЖС!C4:C10008,T14)+SUMIFS(Лес!L5:L9992,Лес!F5:F9992,B17,Лес!C5:C9992,T14)+SUMIFS('степь '!K5:K9998,'степь '!F5:F9998,B17,'степь '!C5:C9998,T14)+SUMIFS(Пр.откр.тер!N4:N9978,Пр.откр.тер!F4:F9978,B17,Пр.откр.тер!C4:C9978,T14)+SUMIFS(произв!O4:O9997,произв!F4:F9997,B17,произв!C4:C9997,T15)+SUMIFS(торг!O4:O9999,торг!F4:F9999,B17,торг!C4:C9999,T15)+SUMIFS(склад!O4:O10000,склад!F4:F10000,B17,склад!C4:C10000,T15)+SUMIFS('обр '!O4:O10000,'обр '!F4:F10000,B17,'обр '!C4:C10000,T15)+SUMIFS(детс!O4:O10000,детс!F4:F10000,B17,детс!C4:C10000,T15)+SUMIFS(культ!O4:O10000,культ!F4:F10000,B17,культ!C4:C10000,T15)+SUMIFS(спорт!O4:O10000,спорт!F4:F10000,B17,спорт!C4:C10000,T15)+SUMIFS(лечеб!O4:O10000,лечеб!F4:F10000,B17,лечеб!C4:C10000,T15)+SUMIFS(Баня!O4:O10000,Баня!F4:F10000,B17,Баня!C4:C10000,T15)+SUMIFS(Адм!O4:O9999,Адм!F4:F9999,B17,Адм!C4:C9999,T15)+SUMIFS(С.Х!O4:O10000,С.Х!F4:F10000,B17,С.Х!C4:C10000,T15)+SUMIFS(новостр!N4:N10000,новостр!F4:F10000,B17,новостр!C4:C10000,T15)+SUMIFS(авт!K4:K10004,авт!F4:F10004,B17,авт!C4:C10004,T15)+SUMIFS(ЖС!S4:S10008,ЖС!F4:F10008,B17,ЖС!C4:C10008,T15)+SUMIFS(Лес!L5:L9992,Лес!F5:F9992,B17,Лес!C5:C9992,T15)+SUMIFS('степь '!K5:K9998,'степь '!F5:F9998,B17,'степь '!C5:C9998,T15)+SUMIFS(Пр.откр.тер!N4:N9978,Пр.откр.тер!F4:F9978,B17,Пр.откр.тер!C4:C9978,T15)</f>
        <v>0</v>
      </c>
      <c r="O17" s="271">
        <f>SUMIFS(Гиб.!O5:O9995,Гиб.!E5:E9995,B17,Гиб.!B5:B9995,T9)+SUMIFS(Гиб.!O5:O9995,Гиб.!E5:E9995,B17,Гиб.!B5:B9995,T10)+SUMIFS(Гиб.!O5:O9995,Гиб.!E5:E9995,B17,Гиб.!B5:B9995,T11)+SUMIFS(Гиб.!O5:O9995,Гиб.!E5:E9995,B17,Гиб.!B5:B9995,T12)+SUMIFS(Гиб.!O5:O9995,Гиб.!E5:E9995,B17,Гиб.!B5:B9995,T13)+SUMIFS(Гиб.!O5:O9995,Гиб.!E5:E9995,B17,Гиб.!B5:B9995,T14)+SUMIFS(Гиб.!O5:O9995,Гиб.!E5:E9995,B17,Гиб.!B5:B9995,T15)</f>
        <v>0</v>
      </c>
      <c r="P17" s="272">
        <f>SUMIFS(Тр.!M5:M9997,Тр.!E5:E9997,B17,Тр.!B5:B9997,T9)+SUMIFS(Тр.!M5:M9997,Тр.!E5:E9997,B17,Тр.!B5:B9997,T10)+SUMIFS(Тр.!M5:M9997,Тр.!E5:E9997,B17,Тр.!B5:B9997,T11)+SUMIFS(Тр.!M5:M9997,Тр.!E5:E9997,B17,Тр.!B5:B9997,T12)+SUMIFS(Тр.!M5:M9997,Тр.!E5:E9997,B17,Тр.!B5:B9997,T13)+SUMIFS(Тр.!M5:M9997,Тр.!E5:E9997,B17,Тр.!B5:B9997,T14)+SUMIFS(Тр.!M5:M9997,Тр.!E5:E9997,B17,Тр.!B5:B9997,T15)</f>
        <v>0</v>
      </c>
      <c r="Q17" s="293">
        <f>SUMIFS(произв!P4:P9997,произв!F4:F9997,B17,произв!C4:C9997,T9)+SUMIFS(торг!P4:P9999,торг!F4:F9999,B17,торг!C4:C9999,T9)+SUMIFS(склад!P4:P10000,склад!F4:F10000,B17,склад!C4:C10000,T9)+SUMIFS('обр '!P4:P10000,'обр '!F4:F10000,B17,'обр '!C4:C10000,T9)+SUMIFS(детс!P4:P10000,детс!F4:F10000,B17,детс!C4:C10000,T9)+SUMIFS(культ!P4:P10000,культ!F4:F10000,B17,культ!C4:C10000,T9)+SUMIFS(спорт!P4:P10000,спорт!F4:F10000,B17,спорт!C4:C10000,T9)+SUMIFS(лечеб!P4:P10000,лечеб!F4:F10000,B17,лечеб!C4:C10000,T9)+SUMIFS(Баня!P4:P10000,Баня!F4:F10000,B17,Баня!C4:C10000,T9)+SUMIFS(Адм!P4:P9999,Адм!F4:F9999,B17,Адм!C4:C9999,T9)+SUMIFS(С.Х!P4:P10000,С.Х!F4:F10000,B17,С.Х!C4:C10000,T9)+SUMIFS(новостр!O4:O10000,новостр!F4:F10000,B17,новостр!C4:C10000,T9)+SUMIFS(авт!S4:S10004,авт!F4:F10004,B17,авт!C4:C10004,T9)+SUMIFS(ЖС!T4:T10008,ЖС!F4:F10008,B17,ЖС!C4:C10008,T9)+SUMIFS(Лес!M5:M9992,Лес!F5:F9992,B17,Лес!C5:C9992,T9)+SUMIFS('степь '!L5:L9998,'степь '!F5:F9998,B17,'степь '!C5:C9998,T9)+SUMIFS(Пр.откр.тер!O4:O9978,Пр.откр.тер!F4:F9978,B17,Пр.откр.тер!C4:C9978,T9)+SUMIFS(произв!P4:P9997,произв!F4:F9997,B17,произв!C4:C9997,T10)+SUMIFS(торг!P4:P9999,торг!F4:F9999,B17,торг!C4:C9999,T10)+SUMIFS(склад!P4:P10000,склад!F4:F10000,B17,склад!C4:C10000,T10)+SUMIFS('обр '!P4:P10000,'обр '!F4:F10000,B17,'обр '!C4:C10000,T10)+SUMIFS(детс!P4:P10000,детс!F4:F10000,B17,детс!C4:C10000,T10)+SUMIFS(культ!P4:P10000,культ!F4:F10000,B17,культ!C4:C10000,T10)+SUMIFS(спорт!P4:P10000,спорт!F4:F10000,B17,спорт!C4:C10000,T10)+SUMIFS(лечеб!P4:P10000,лечеб!F4:F10000,B17,лечеб!C4:C10000,T10)+SUMIFS(Баня!P4:P10000,Баня!F4:F10000,B17,Баня!C4:C10000,T10)+SUMIFS(Адм!P4:P9999,Адм!F4:F9999,B17,Адм!C4:C9999,T10)+SUMIFS(С.Х!P4:P10000,С.Х!F4:F10000,B17,С.Х!C4:C10000,T10)+SUMIFS(новостр!O4:O10000,новостр!F4:F10000,B17,новостр!C4:C10000,T10)+SUMIFS(авт!S4:S10004,авт!F4:F10004,B17,авт!C4:C10004,T10)+SUMIFS(ЖС!T4:T10008,ЖС!F4:F10008,B17,ЖС!C4:C10008,T10)+SUMIFS(Лес!M5:M9992,Лес!F5:F9992,B17,Лес!C5:C9992,T10)+SUMIFS('степь '!L5:L9998,'степь '!F5:F9998,B17,'степь '!C5:C9998,T10)+SUMIFS(Пр.откр.тер!O4:O9978,Пр.откр.тер!F4:F9978,B17,Пр.откр.тер!C4:C9978,T10)+SUMIFS(произв!P4:P9997,произв!F4:F9997,B17,произв!C4:C9997,T11)+SUMIFS(торг!P4:P9999,торг!F4:F9999,B17,торг!C4:C9999,T11)+SUMIFS(склад!P4:P10000,склад!F4:F10000,B17,склад!C4:C10000,T11)+SUMIFS('обр '!P4:P10000,'обр '!F4:F10000,B17,'обр '!C4:C10000,T11)+SUMIFS(детс!P4:P10000,детс!F4:F10000,B17,детс!C4:C10000,T11)+SUMIFS(культ!P4:P10000,культ!F4:F10000,B17,культ!C4:C10000,T11)+SUMIFS(спорт!P4:P10000,спорт!F4:F10000,B17,спорт!C4:C10000,T11)+SUMIFS(лечеб!P4:P10000,лечеб!F4:F10000,B17,лечеб!C4:C10000,T11)+SUMIFS(Баня!P4:P10000,Баня!F4:F10000,B17,Баня!C4:C10000,T11)+SUMIFS(Адм!P4:P9999,Адм!F4:F9999,B17,Адм!C4:C9999,T11)+SUMIFS(С.Х!P4:P10000,С.Х!F4:F10000,B17,С.Х!C4:C10000,T11)+SUMIFS(новостр!O4:O10000,новостр!F4:F10000,B17,новостр!C4:C10000,T11)+SUMIFS(авт!S4:S10004,авт!F4:F10004,B17,авт!C4:C10004,T11)+SUMIFS(ЖС!T4:T10008,ЖС!F4:F10008,B17,ЖС!C4:C10008,T11)+SUMIFS(Лес!M5:M9992,Лес!F5:F9992,B17,Лес!C5:C9992,T11)+SUMIFS('степь '!L5:L9998,'степь '!F5:F9998,B17,'степь '!C5:C9998,T11)+SUMIFS(Пр.откр.тер!O4:O9978,Пр.откр.тер!F4:F9978,B17,Пр.откр.тер!C4:C9978,T11)+SUMIFS(произв!P4:P9997,произв!F4:F9997,B17,произв!C4:C9997,T12)+SUMIFS(торг!P4:P9999,торг!F4:F9999,B17,торг!C4:C9999,T12)+SUMIFS(склад!P4:P10000,склад!F4:F10000,B17,склад!C4:C10000,T12)+SUMIFS('обр '!P4:P10000,'обр '!F4:F10000,B17,'обр '!C4:C10000,T12)+SUMIFS(детс!P4:P10000,детс!F4:F10000,B17,детс!C4:C10000,T12)+SUMIFS(культ!P4:P10000,культ!F4:F10000,B17,культ!C4:C10000,T12)+SUMIFS(спорт!P4:P10000,спорт!F4:F10000,B17,спорт!C4:C10000,T12)+SUMIFS(лечеб!P4:P10000,лечеб!F4:F10000,B17,лечеб!C4:C10000,T12)+SUMIFS(Баня!P4:P10000,Баня!F4:F10000,B17,Баня!C4:C10000,T12)+SUMIFS(Адм!P4:P9999,Адм!F4:F9999,B17,Адм!C4:C9999,T12)+SUMIFS(С.Х!P4:P10000,С.Х!F4:F10000,B17,С.Х!C4:C10000,T12)+SUMIFS(новостр!O4:O10000,новостр!F4:F10000,B17,новостр!C4:C10000,T12)+SUMIFS(авт!S4:S10004,авт!F4:F10004,B17,авт!C4:C10004,T12)+SUMIFS(ЖС!T4:T10008,ЖС!F4:F10008,B17,ЖС!C4:C10008,T12)+SUMIFS(Лес!M5:M9992,Лес!F5:F9992,B17,Лес!C5:C9992,T12)+SUMIFS('степь '!L5:L9998,'степь '!F5:F9998,B17,'степь '!C5:C9998,T12)+SUMIFS(Пр.откр.тер!O4:O9978,Пр.откр.тер!F4:F9978,B17,Пр.откр.тер!C4:C9978,T12)+SUMIFS(произв!P4:P9997,произв!F4:F9997,B17,произв!C4:C9997,T13)+SUMIFS(торг!P4:P9999,торг!F4:F9999,B17,торг!C4:C9999,T13)+SUMIFS(склад!P4:P10000,склад!F4:F10000,B17,склад!C4:C10000,T13)+SUMIFS('обр '!P4:P10000,'обр '!F4:F10000,B17,'обр '!C4:C10000,T13)+SUMIFS(детс!P4:P10000,детс!F4:F10000,B17,детс!C4:C10000,T13)+SUMIFS(культ!P4:P10000,культ!F4:F10000,B17,культ!C4:C10000,T13)+SUMIFS(спорт!P4:P10000,спорт!F4:F10000,B17,спорт!C4:C10000,T13)+SUMIFS(лечеб!P4:P10000,лечеб!F4:F10000,B17,лечеб!C4:C10000,T13)+SUMIFS(Баня!P4:P10000,Баня!F4:F10000,B17,Баня!C4:C10000,T13)+SUMIFS(Адм!P4:P9999,Адм!F4:F9999,B17,Адм!C4:C9999,T13)+SUMIFS(С.Х!P4:P10000,С.Х!F4:F10000,B17,С.Х!C4:C10000,T13)+SUMIFS(новостр!O4:O10000,новостр!F4:F10000,B17,новостр!C4:C10000,T13)+SUMIFS(авт!S4:S10004,авт!F4:F10004,B17,авт!C4:C10004,T13)+SUMIFS(ЖС!T4:T10008,ЖС!F4:F10008,B17,ЖС!C4:C10008,T13)+SUMIFS(Лес!M5:M9992,Лес!F5:F9992,B17,Лес!C5:C9992,T13)+SUMIFS('степь '!L5:L9998,'степь '!F5:F9998,B17,'степь '!C5:C9998,T13)+SUMIFS(Пр.откр.тер!O4:O9978,Пр.откр.тер!F4:F9978,B17,Пр.откр.тер!C4:C9978,T13)+SUMIFS(произв!P4:P9997,произв!F4:F9997,B17,произв!C4:C9997,T14)+SUMIFS(торг!P4:P9999,торг!F4:F9999,B17,торг!C4:C9999,T14)+SUMIFS(склад!P4:P10000,склад!F4:F10000,B17,склад!C4:C10000,T14)+SUMIFS('обр '!P4:P10000,'обр '!F4:F10000,B17,'обр '!C4:C10000,T14)+SUMIFS(детс!P4:P10000,детс!F4:F10000,B17,детс!C4:C10000,T14)+SUMIFS(культ!P4:P10000,культ!F4:F10000,B17,культ!C4:C10000,T14)+SUMIFS(спорт!P4:P10000,спорт!F4:F10000,B17,спорт!C4:C10000,T14)+SUMIFS(лечеб!P4:P10000,лечеб!F4:F10000,B17,лечеб!C4:C10000,T14)+SUMIFS(Баня!P4:P10000,Баня!F4:F10000,B17,Баня!C4:C10000,T14)+SUMIFS(Адм!P4:P9999,Адм!F4:F9999,B17,Адм!C4:C9999,T14)+SUMIFS(С.Х!P4:P10000,С.Х!F4:F10000,B17,С.Х!C4:C10000,T14)+SUMIFS(новостр!O4:O10000,новостр!F4:F10000,B17,новостр!C4:C10000,T14)+SUMIFS(авт!S4:S10004,авт!F4:F10004,B17,авт!C4:C10004,T14)+SUMIFS(ЖС!T4:T10008,ЖС!F4:F10008,B17,ЖС!C4:C10008,T14)+SUMIFS(Лес!M5:M9992,Лес!F5:F9992,B17,Лес!C5:C9992,T14)+SUMIFS('степь '!L5:L9998,'степь '!F5:F9998,B17,'степь '!C5:C9998,T14)+SUMIFS(Пр.откр.тер!O4:O9978,Пр.откр.тер!F4:F9978,B17,Пр.откр.тер!C4:C9978,T14)+SUMIFS(произв!P4:P9997,произв!F4:F9997,B17,произв!C4:C9997,T15)+SUMIFS(торг!P4:P9999,торг!F4:F9999,B17,торг!C4:C9999,T15)+SUMIFS(склад!P4:P10000,склад!F4:F10000,B17,склад!C4:C10000,T15)+SUMIFS('обр '!P4:P10000,'обр '!F4:F10000,B17,'обр '!C4:C10000,T15)+SUMIFS(детс!P4:P10000,детс!F4:F10000,B17,детс!C4:C10000,T15)+SUMIFS(культ!P4:P10000,культ!F4:F10000,B17,культ!C4:C10000,T15)+SUMIFS(спорт!P4:P10000,спорт!F4:F10000,B17,спорт!C4:C10000,T15)+SUMIFS(лечеб!P4:P10000,лечеб!F4:F10000,B17,лечеб!C4:C10000,T15)+SUMIFS(Баня!P4:P10000,Баня!F4:F10000,B17,Баня!C4:C10000,T15)+SUMIFS(Адм!P4:P9999,Адм!F4:F9999,B17,Адм!C4:C9999,T15)+SUMIFS(С.Х!P4:P10000,С.Х!F4:F10000,B17,С.Х!C4:C10000,T15)+SUMIFS(новостр!O4:O10000,новостр!F4:F10000,B17,новостр!C4:C10000,T15)+SUMIFS(авт!S4:S10004,авт!F4:F10004,B17,авт!C4:C10004,T15)+SUMIFS(ЖС!T4:T10008,ЖС!F4:F10008,B17,ЖС!C4:C10008,T15)+SUMIFS(Лес!M5:M9992,Лес!F5:F9992,B17,Лес!C5:C9992,T15)+SUMIFS('степь '!L5:L9998,'степь '!F5:F9998,B17,'степь '!C5:C9998,T15)+SUMIFS(Пр.откр.тер!O4:O9978,Пр.откр.тер!F4:F9978,B17,Пр.откр.тер!C4:C9978,T15)</f>
        <v>0</v>
      </c>
      <c r="R17" s="293">
        <f>SUMIFS(произв!R4:R9997,произв!F4:F9997,B17,произв!C4:C9997,T9)+SUMIFS(торг!R4:R9999,торг!F4:F9999,B17,торг!C4:C9999,T9)+SUMIFS(склад!R4:R10000,склад!F4:F10000,B17,склад!C4:C10000,T9)+SUMIFS('обр '!R4:R10000,'обр '!F4:F10000,B17,'обр '!C4:C10000,T9)+SUMIFS(детс!R4:R10000,детс!F4:F10000,B17,детс!C4:C10000,T9)+SUMIFS(культ!R4:R10000,культ!F4:F10000,B17,культ!C4:C10000,T9)+SUMIFS(спорт!R4:R10000,спорт!F4:F10000,B17,спорт!C4:C10000,T9)+SUMIFS(лечеб!R4:R10000,лечеб!F4:F10000,B17,лечеб!C4:C10000,T9)+SUMIFS(Баня!R4:R10000,Баня!F4:F10000,B17,Баня!C4:C10000,T9)+SUMIFS(Адм!R4:R9999,Адм!F4:F9999,B17,Адм!C4:C9999,T9)+SUMIFS(С.Х!R4:R10000,С.Х!F4:F10000,B17,С.Х!C4:C10000,T9)+SUMIFS(новостр!Q4:Q10000,новостр!F4:F10000,B17,новостр!C4:C10000,T9)+SUMIFS(авт!U4:U10004,авт!F4:F10004,B17,авт!C4:C10004,T9)+SUMIFS(ЖС!W4:W10008,ЖС!F4:F10008,B17,ЖС!C4:C10008,T9)+SUMIFS(Лес!O5:O9992,Лес!F5:F9992,B17,Лес!C5:C9992,T9)+SUMIFS('степь '!N5:N9998,'степь '!F5:F9998,B17,'степь '!C5:C9998,T9)+SUMIFS(Пр.откр.тер!Q4:Q9978,Пр.откр.тер!F4:F9978,B17,Пр.откр.тер!C4:C9978,T9)+SUMIFS(произв!R4:R9997,произв!F4:F9997,B17,произв!C4:C9997,T10)+SUMIFS(торг!R4:R9999,торг!F4:F9999,B17,торг!C4:C9999,T10)+SUMIFS(склад!R4:R10000,склад!F4:F10000,B17,склад!C4:C10000,T10)+SUMIFS('обр '!R4:R10000,'обр '!F4:F10000,B17,'обр '!C4:C10000,T10)+SUMIFS(детс!R4:R10000,детс!F4:F10000,B17,детс!C4:C10000,T10)+SUMIFS(культ!R4:R10000,культ!F4:F10000,B17,культ!C4:C10000,T10)+SUMIFS(спорт!R4:R10000,спорт!F4:F10000,B17,спорт!C4:C10000,T10)+SUMIFS(лечеб!R4:R10000,лечеб!F4:F10000,B17,лечеб!C4:C10000,T10)+SUMIFS(Баня!R4:R10000,Баня!F4:F10000,B17,Баня!C4:C10000,T10)+SUMIFS(Адм!R4:R9999,Адм!F4:F9999,B17,Адм!C4:C9999,T10)+SUMIFS(С.Х!R4:R10000,С.Х!F4:F10000,B17,С.Х!C4:C10000,T10)+SUMIFS(новостр!Q4:Q10000,новостр!F4:F10000,B17,новостр!C4:C10000,T10)+SUMIFS(авт!U4:U10004,авт!F4:F10004,B17,авт!C4:C10004,T10)+SUMIFS(ЖС!W4:W10008,ЖС!F4:F10008,B17,ЖС!C4:C10008,T10)+SUMIFS(Лес!O5:O9992,Лес!F5:F9992,B17,Лес!C5:C9992,T10)+SUMIFS('степь '!N5:N9998,'степь '!F5:F9998,B17,'степь '!C5:C9998,T10)+SUMIFS(Пр.откр.тер!Q4:Q9978,Пр.откр.тер!F4:F9978,B17,Пр.откр.тер!C4:C9978,T10)+SUMIFS(произв!R4:R9997,произв!F4:F9997,B17,произв!C4:C9997,T11)+SUMIFS(торг!R4:R9999,торг!F4:F9999,B17,торг!C4:C9999,T11)+SUMIFS(склад!R4:R10000,склад!F4:F10000,B17,склад!C4:C10000,T11)+SUMIFS('обр '!R4:R10000,'обр '!F4:F10000,B17,'обр '!C4:C10000,T11)+SUMIFS(детс!R4:R10000,детс!F4:F10000,B17,детс!C4:C10000,T11)+SUMIFS(культ!R4:R10000,культ!F4:F10000,B17,культ!C4:C10000,T11)+SUMIFS(спорт!R4:R10000,спорт!F4:F10000,B17,спорт!C4:C10000,T11)+SUMIFS(лечеб!R4:R10000,лечеб!F4:F10000,B17,лечеб!C4:C10000,T11)+SUMIFS(Баня!R4:R10000,Баня!F4:F10000,B17,Баня!C4:C10000,T11)+SUMIFS(Адм!R4:R9999,Адм!F4:F9999,B17,Адм!C4:C9999,T11)+SUMIFS(С.Х!R4:R10000,С.Х!F4:F10000,B17,С.Х!C4:C10000,T11)+SUMIFS(новостр!Q4:Q10000,новостр!F4:F10000,B17,новостр!C4:C10000,T11)+SUMIFS(авт!U4:U10004,авт!F4:F10004,B17,авт!C4:C10004,T11)+SUMIFS(ЖС!W4:W10008,ЖС!F4:F10008,B17,ЖС!C4:C10008,T11)+SUMIFS(Лес!O5:O9992,Лес!F5:F9992,B17,Лес!C5:C9992,T11)+SUMIFS('степь '!N5:N9998,'степь '!F5:F9998,B17,'степь '!C5:C9998,T11)+SUMIFS(Пр.откр.тер!Q4:Q9978,Пр.откр.тер!F4:F9978,B17,Пр.откр.тер!C4:C9978,T11)+SUMIFS(произв!R4:R9997,произв!F4:F9997,B17,произв!C4:C9997,T12)+SUMIFS(торг!R4:R9999,торг!F4:F9999,B17,торг!C4:C9999,T12)+SUMIFS(склад!R4:R10000,склад!F4:F10000,B17,склад!C4:C10000,T12)+SUMIFS('обр '!R4:R10000,'обр '!F4:F10000,B17,'обр '!C4:C10000,T12)+SUMIFS(детс!R4:R10000,детс!F4:F10000,B17,детс!C4:C10000,T12)+SUMIFS(культ!R4:R10000,культ!F4:F10000,B17,культ!C4:C10000,T12)+SUMIFS(спорт!R4:R10000,спорт!F4:F10000,B17,спорт!C4:C10000,T12)+SUMIFS(лечеб!R4:R10000,лечеб!F4:F10000,B17,лечеб!C4:C10000,T12)+SUMIFS(Баня!R4:R10000,Баня!F4:F10000,B17,Баня!C4:C10000,T12)+SUMIFS(Адм!R4:R9999,Адм!F4:F9999,B17,Адм!C4:C9999,T12)+SUMIFS(С.Х!R4:R10000,С.Х!F4:F10000,B17,С.Х!C4:C10000,T12)+SUMIFS(новостр!Q4:Q10000,новостр!F4:F10000,B17,новостр!C4:C10000,T12)+SUMIFS(авт!U4:U10004,авт!F4:F10004,B17,авт!C4:C10004,T12)+SUMIFS(ЖС!W4:W10008,ЖС!F4:F10008,B17,ЖС!C4:C10008,T12)+SUMIFS(Лес!O5:O9992,Лес!F5:F9992,B17,Лес!C5:C9992,T12)+SUMIFS('степь '!N5:N9998,'степь '!F5:F9998,B17,'степь '!C5:C9998,T12)+SUMIFS(Пр.откр.тер!Q4:Q9978,Пр.откр.тер!F4:F9978,B17,Пр.откр.тер!C4:C9978,T12)+SUMIFS(произв!R4:R9997,произв!F4:F9997,B17,произв!C4:C9997,T13)+SUMIFS(торг!R4:R9999,торг!F4:F9999,B17,торг!C4:C9999,T13)+SUMIFS(склад!R4:R10000,склад!F4:F10000,B17,склад!C4:C10000,T13)+SUMIFS('обр '!R4:R10000,'обр '!F4:F10000,B17,'обр '!C4:C10000,T13)+SUMIFS(детс!R4:R10000,детс!F4:F10000,B17,детс!C4:C10000,T13)+SUMIFS(культ!R4:R10000,культ!F4:F10000,B17,культ!C4:C10000,T13)+SUMIFS(спорт!R4:R10000,спорт!F4:F10000,B17,спорт!C4:C10000,T13)+SUMIFS(лечеб!R4:R10000,лечеб!F4:F10000,B17,лечеб!C4:C10000,T13)+SUMIFS(Баня!R4:R10000,Баня!F4:F10000,B17,Баня!C4:C10000,T13)+SUMIFS(Адм!R4:R9999,Адм!F4:F9999,B17,Адм!C4:C9999,T13)+SUMIFS(С.Х!R4:R10000,С.Х!F4:F10000,B17,С.Х!C4:C10000,T13)+SUMIFS(новостр!Q4:Q10000,новостр!F4:F10000,B17,новостр!C4:C10000,T13)+SUMIFS(авт!U4:U10004,авт!F4:F10004,B17,авт!C4:C10004,T13)+SUMIFS(ЖС!W4:W10008,ЖС!F4:F10008,B17,ЖС!C4:C10008,T13)+SUMIFS(Лес!O5:O9992,Лес!F5:F9992,B17,Лес!C5:C9992,T13)+SUMIFS('степь '!N5:N9998,'степь '!F5:F9998,B17,'степь '!C5:C9998,T13)+SUMIFS(Пр.откр.тер!Q4:Q9978,Пр.откр.тер!F4:F9978,B17,Пр.откр.тер!C4:C9978,T13)+SUMIFS(произв!R4:R9997,произв!F4:F9997,B17,произв!C4:C9997,T14)+SUMIFS(торг!R4:R9999,торг!F4:F9999,B17,торг!C4:C9999,T14)+SUMIFS(склад!R4:R10000,склад!F4:F10000,B17,склад!C4:C10000,T14)+SUMIFS('обр '!R4:R10000,'обр '!F4:F10000,B17,'обр '!C4:C10000,T14)+SUMIFS(детс!R4:R10000,детс!F4:F10000,B17,детс!C4:C10000,T14)+SUMIFS(культ!R4:R10000,культ!F4:F10000,B17,культ!C4:C10000,T14)+SUMIFS(спорт!R4:R10000,спорт!F4:F10000,B17,спорт!C4:C10000,T14)+SUMIFS(лечеб!R4:R10000,лечеб!F4:F10000,B17,лечеб!C4:C10000,T14)+SUMIFS(Баня!R4:R10000,Баня!F4:F10000,B17,Баня!C4:C10000,T14)+SUMIFS(Адм!R4:R9999,Адм!F4:F9999,B17,Адм!C4:C9999,T14)+SUMIFS(С.Х!R4:R10000,С.Х!F4:F10000,B17,С.Х!C4:C10000,T14)+SUMIFS(новостр!Q4:Q10000,новостр!F4:F10000,B17,новостр!C4:C10000,T14)+SUMIFS(авт!U4:U10004,авт!F4:F10004,B17,авт!C4:C10004,T14)+SUMIFS(ЖС!W4:W10008,ЖС!F4:F10008,B17,ЖС!C4:C10008,T14)+SUMIFS(Лес!O5:O9992,Лес!F5:F9992,B17,Лес!C5:C9992,T14)+SUMIFS('степь '!N5:N9998,'степь '!F5:F9998,B17,'степь '!C5:C9998,T14)+SUMIFS(Пр.откр.тер!Q4:Q9978,Пр.откр.тер!F4:F9978,B17,Пр.откр.тер!C4:C9978,T14)+SUMIFS(произв!R4:R9997,произв!F4:F9997,B17,произв!C4:C9997,T15)+SUMIFS(торг!R4:R9999,торг!F4:F9999,B17,торг!C4:C9999,T15)+SUMIFS(склад!R4:R10000,склад!F4:F10000,B17,склад!C4:C10000,T15)+SUMIFS('обр '!R4:R10000,'обр '!F4:F10000,B17,'обр '!C4:C10000,T15)+SUMIFS(детс!R4:R10000,детс!F4:F10000,B17,детс!C4:C10000,T15)+SUMIFS(культ!R4:R10000,культ!F4:F10000,B17,культ!C4:C10000,T15)+SUMIFS(спорт!R4:R10000,спорт!F4:F10000,B17,спорт!C4:C10000,T15)+SUMIFS(лечеб!R4:R10000,лечеб!F4:F10000,B17,лечеб!C4:C10000,T15)+SUMIFS(Баня!R4:R10000,Баня!F4:F10000,B17,Баня!C4:C10000,T15)+SUMIFS(Адм!R4:R9999,Адм!F4:F9999,B17,Адм!C4:C9999,T15)+SUMIFS(С.Х!R4:R10000,С.Х!F4:F10000,B17,С.Х!C4:C10000,T15)+SUMIFS(новостр!Q4:Q10000,новостр!F4:F10000,B17,новостр!C4:C10000,T15)+SUMIFS(авт!U4:U10004,авт!F4:F10004,B17,авт!C4:C10004,T15)+SUMIFS(ЖС!W4:W10008,ЖС!F4:F10008,B17,ЖС!C4:C10008,T15)+SUMIFS(Лес!O5:O9992,Лес!F5:F9992,B17,Лес!C5:C9992,T15)+SUMIFS('степь '!N5:N9998,'степь '!F5:F9998,B17,'степь '!C5:C9998,T15)+SUMIFS(Пр.откр.тер!Q4:Q9978,Пр.откр.тер!F4:F9978,B17,Пр.откр.тер!C4:C9978,T15)</f>
        <v>0</v>
      </c>
      <c r="S17" s="2366"/>
      <c r="T17" s="2365"/>
    </row>
    <row r="18" spans="1:20" s="10" customFormat="1" ht="16.5" thickBot="1">
      <c r="A18" s="2358">
        <v>10</v>
      </c>
      <c r="B18" s="1748" t="s">
        <v>141</v>
      </c>
      <c r="C18" s="1291">
        <f>SUMIFS(произв!A4:A9997,произв!F4:F9997,B18,произв!C4:C9997,T9)+SUMIFS(торг!A4:A9999,торг!F4:F9999,B18,торг!C4:C9999,T9)+SUMIFS(склад!A4:A10000,склад!F4:F10000,B18,склад!C4:C10000,T9)+SUMIFS('обр '!A4:A10000,'обр '!F4:F10000,B18,'обр '!C4:C10000,T9)+SUMIFS(детс!A4:A10000,детс!F4:F10000,B18,детс!C4:C10000,T9)+SUMIFS(культ!A4:A10000,культ!F4:F10000,B18,культ!C4:C10000,T9)+SUMIFS(спорт!A4:A10000,спорт!F4:F10000,B18,спорт!C4:C10000,T9)+SUMIFS(лечеб!A4:A10000,лечеб!F4:F10000,B18,лечеб!C4:C10000,T9)+SUMIFS(Баня!A4:A10000,Баня!F4:F10000,B18,Баня!C4:C10000,T9)+SUMIFS(Адм!A4:A9999,Адм!F4:F9999,B18,Адм!C4:C9999,T9)+SUMIFS(С.Х!A4:A10000,С.Х!F4:F10000,B18,С.Х!C4:C10000,T9)+SUMIFS(новостр!A4:A10000,новостр!F4:F10000,B18,новостр!C4:C10000,T9)+SUMIFS(произв!A4:A9997,произв!F4:F9997,B18,произв!C4:C9997,T10)+SUMIFS(торг!A4:A9999,торг!F4:F9999,B18,торг!C4:C9999,T10)+SUMIFS(склад!A4:A10000,склад!F4:F10000,B18,склад!C4:C10000,T10)+SUMIFS('обр '!A4:A10000,'обр '!F4:F10000,B18,'обр '!C4:C10000,T10)+SUMIFS(детс!A4:A10000,детс!F4:F10000,B18,детс!C4:C10000,T10)+SUMIFS(культ!A4:A10000,культ!F4:F10000,B18,культ!C4:C10000,T10)+SUMIFS(спорт!A4:A10000,спорт!F4:F10000,B18,спорт!C4:C10000,T10)+SUMIFS(лечеб!A4:A10000,лечеб!F4:F10000,B18,лечеб!C4:C10000,T10)+SUMIFS(Баня!A4:A10000,Баня!F4:F10000,B18,Баня!C4:C10000,T10)+SUMIFS(Адм!A4:A9999,Адм!F4:F9999,B18,Адм!C4:C9999,T10)+SUMIFS(С.Х!A4:A10000,С.Х!F4:F10000,B18,С.Х!C4:C10000,T10)+SUMIFS(новостр!A4:A10000,новостр!F4:F10000,B18,новостр!C4:C10000,T10)+SUMIFS(произв!A4:A9997,произв!F4:F9997,B18,произв!C4:C9997,T11)+SUMIFS(торг!A4:A9999,торг!F4:F9999,B18,торг!C4:C9999,T11)+SUMIFS(склад!A4:A10000,склад!F4:F10000,B18,склад!C4:C10000,T11)+SUMIFS('обр '!A4:A10000,'обр '!F4:F10000,B18,'обр '!C4:C10000,T11)+SUMIFS(детс!A4:A10000,детс!F4:F10000,B18,детс!C4:C10000,T11)+SUMIFS(культ!A4:A10000,культ!F4:F10000,B18,культ!C4:C10000,T11)+SUMIFS(спорт!A4:A10000,спорт!F4:F10000,B18,спорт!C4:C10000,T11)+SUMIFS(лечеб!A4:A10000,лечеб!F4:F10000,B18,лечеб!C4:C10000,T11)+SUMIFS(Баня!A4:A10000,Баня!F4:F10000,B18,Баня!C4:C10000,T11)+SUMIFS(Адм!A4:A9999,Адм!F4:F9999,B18,Адм!C4:C9999,T11)+SUMIFS(С.Х!A4:A10000,С.Х!F4:F10000,B18,С.Х!C4:C10000,T11)+SUMIFS(новостр!A4:A10000,новостр!F4:F10000,B18,новостр!C4:C10000,T11)+SUMIFS(произв!A4:A9997,произв!F4:F9997,B18,произв!C4:C9997,T12)+SUMIFS(торг!A4:A9999,торг!F4:F9999,B18,торг!C4:C9999,T12)+SUMIFS(склад!A4:A10000,склад!F4:F10000,B18,склад!C4:C10000,T12)+SUMIFS('обр '!A4:A10000,'обр '!F4:F10000,B18,'обр '!C4:C10000,T12)+SUMIFS(детс!A4:A10000,детс!F4:F10000,B18,детс!C4:C10000,T12)+SUMIFS(культ!A4:A10000,культ!F4:F10000,B18,культ!C4:C10000,T12)+SUMIFS(спорт!A4:A10000,спорт!F4:F10000,B18,спорт!C4:C10000,T12)+SUMIFS(лечеб!A4:A10000,лечеб!F4:F10000,B18,лечеб!C4:C10000,T12)+SUMIFS(Баня!A4:A10000,Баня!F4:F10000,B18,Баня!C4:C10000,T12)+SUMIFS(Адм!A4:A9999,Адм!F4:F9999,B18,Адм!C4:C9999,T12)+SUMIFS(С.Х!A4:A10000,С.Х!F4:F10000,B18,С.Х!C4:C10000,T12)+SUMIFS(новостр!A4:A10000,новостр!F4:F10000,B18,новостр!C4:C10000,T12)+SUMIFS(произв!A4:A9997,произв!F4:F9997,B18,произв!C4:C9997,T13)+SUMIFS(торг!A4:A9999,торг!F4:F9999,B18,торг!C4:C9999,T13)+SUMIFS(склад!A4:A10000,склад!F4:F10000,B18,склад!C4:C10000,T13)+SUMIFS('обр '!A4:A10000,'обр '!F4:F10000,B18,'обр '!C4:C10000,T13)+SUMIFS(детс!A4:A10000,детс!F4:F10000,B18,детс!C4:C10000,T13)+SUMIFS(культ!A4:A10000,культ!F4:F10000,B18,культ!C4:C10000,T13)+SUMIFS(спорт!A4:A10000,спорт!F4:F10000,B18,спорт!C4:C10000,T13)+SUMIFS(лечеб!A4:A10000,лечеб!F4:F10000,B18,лечеб!C4:C10000,T13)+SUMIFS(Баня!A4:A10000,Баня!F4:F10000,B18,Баня!C4:C10000,T13)+SUMIFS(Адм!A4:A9999,Адм!F4:F9999,B18,Адм!C4:C9999,T13)+SUMIFS(С.Х!A4:A10000,С.Х!F4:F10000,B18,С.Х!C4:C10000,T13)+SUMIFS(новостр!A4:A10000,новостр!F4:F10000,B18,новостр!C4:C10000,T13)+SUMIFS(произв!A4:A9997,произв!F4:F9997,B18,произв!C4:C9997,T14)+SUMIFS(торг!A4:A9999,торг!F4:F9999,B18,торг!C4:C9999,T14)+SUMIFS(склад!A4:A10000,склад!F4:F10000,B18,склад!C4:C10000,T14)+SUMIFS('обр '!A4:A10000,'обр '!F4:F10000,B18,'обр '!C4:C10000,T14)+SUMIFS(детс!A4:A10000,детс!F4:F10000,B18,детс!C4:C10000,T14)+SUMIFS(культ!A4:A10000,культ!F4:F10000,B18,культ!C4:C10000,T14)+SUMIFS(спорт!A4:A10000,спорт!F4:F10000,B18,спорт!C4:C10000,T14)+SUMIFS(лечеб!A4:A10000,лечеб!F4:F10000,B18,лечеб!C4:C10000,T14)+SUMIFS(Баня!A4:A10000,Баня!F4:F10000,B18,Баня!C4:C10000,T14)+SUMIFS(Адм!A4:A9999,Адм!F4:F9999,B18,Адм!C4:C9999,T14)+SUMIFS(С.Х!A4:A10000,С.Х!F4:F10000,B18,С.Х!C4:C10000,T14)+SUMIFS(новостр!A4:A10000,новостр!F4:F10000,B18,новостр!C4:C10000,T14)+SUMIFS(произв!A4:A9997,произв!F4:F9997,B18,произв!C4:C9997,T15)+SUMIFS(торг!A4:A9999,торг!F4:F9999,B18,торг!C4:C9999,T15)+SUMIFS(склад!A4:A10000,склад!F4:F10000,B18,склад!C4:C10000,T15)+SUMIFS('обр '!A4:A10000,'обр '!F4:F10000,B18,'обр '!C4:C10000,T15)+SUMIFS(детс!A4:A10000,детс!F4:F10000,B18,детс!C4:C10000,T15)+SUMIFS(культ!A4:A10000,культ!F4:F10000,B18,культ!C4:C10000,T15)+SUMIFS(спорт!A4:A10000,спорт!F4:F10000,B18,спорт!C4:C10000,T15)+SUMIFS(лечеб!A4:A10000,лечеб!F4:F10000,B18,лечеб!C4:C10000,T15)+SUMIFS(Баня!A4:A10000,Баня!F4:F10000,B18,Баня!C4:C10000,T15)+SUMIFS(Адм!A4:A9999,Адм!F4:F9999,B18,Адм!C4:C9999,T15)+SUMIFS(С.Х!A4:A10000,С.Х!F4:F10000,B18,С.Х!C4:C10000,T15)+SUMIFS(новостр!A4:A10000,новостр!F4:F10000,B18,новостр!C4:C10000,T15)</f>
        <v>0</v>
      </c>
      <c r="D18" s="272">
        <f>SUMIFS(ЖС!A4:A10008,ЖС!F4:F10008,B18,ЖС!C4:C10008,T9)+SUMIFS(ЖС!A4:A10008,ЖС!F4:F10008,B18,ЖС!C4:C10008,T10)+SUMIFS(ЖС!A4:A10008,ЖС!F4:F10008,B18,ЖС!C4:C10008,T11)+SUMIFS(ЖС!A4:A10008,ЖС!F4:F10008,B18,ЖС!C4:C10008,T12)+SUMIFS(ЖС!A4:A10008,ЖС!F4:F10008,B18,ЖС!C4:C10008,T13)+SUMIFS(ЖС!A4:A10008,ЖС!F4:F10008,B18,ЖС!C4:C10008,T14)+SUMIFS(ЖС!A4:A10008,ЖС!F4:F10008,B18,ЖС!C4:C10008,T15)</f>
        <v>0</v>
      </c>
      <c r="E18" s="272">
        <f>SUMIFS(авт!A4:A10004,авт!F4:F10004,B18,авт!C4:C10004,T9)+SUMIFS(Пр.откр.тер!A4:A9978,Пр.откр.тер!F4:F9978,B18,Пр.откр.тер!C4:C9978,T9)+SUMIFS(авт!A4:A10004,авт!F4:F10004,B18,авт!C4:C10004,T10)+SUMIFS(Пр.откр.тер!A4:A9978,Пр.откр.тер!F4:F9978,B18,Пр.откр.тер!C4:C9978,T10)+SUMIFS(авт!A4:A10004,авт!F4:F10004,B18,авт!C4:C10004,T11)+SUMIFS(Пр.откр.тер!A4:A9978,Пр.откр.тер!F4:F9978,B18,Пр.откр.тер!C4:C9978,T11)+SUMIFS(авт!A4:A10004,авт!F4:F10004,B18,авт!C4:C10004,T12)+SUMIFS(Пр.откр.тер!A4:A9978,Пр.откр.тер!F4:F9978,B18,Пр.откр.тер!C4:C9978,T12)+SUMIFS(авт!A4:A10004,авт!F4:F10004,B18,авт!C4:C10004,T13)+SUMIFS(Пр.откр.тер!A4:A9978,Пр.откр.тер!F4:F9978,B18,Пр.откр.тер!C4:C9978,T13)+SUMIFS(авт!A4:A10004,авт!F4:F10004,B18,авт!C4:C10004,T14)+SUMIFS(Пр.откр.тер!A4:A9978,Пр.откр.тер!F4:F9978,B18,Пр.откр.тер!C4:C9978,T14)+SUMIFS(авт!A4:A10004,авт!F4:F10004,B18,авт!C4:C10004,T15)+SUMIFS(Пр.откр.тер!A4:A9978,Пр.откр.тер!F4:F9978,B18,Пр.откр.тер!C4:C9978,T15)</f>
        <v>0</v>
      </c>
      <c r="F18" s="272">
        <f>SUMIFS(угар!A5:A9997,угар!F5:F9997,B18,угар!C5:C9997,T9,угар!AK5:AK9997,"да")+SUMIFS(задым!A4:A10003,задым!E4:E10003,B18,задым!C4:C10003,T9)+SUMIFS(обр.огнем!A4:A10002,обр.огнем!E4:E10002,B18,обр.огнем!C4:C10002,T9)+SUMIFS(КЗ!A4:A10009,КЗ!E4:E10009,B18,КЗ!C4:C10009,T9)+SUMIFS('подгор.пищи '!A4:A10003,'подгор.пищи '!E4:E10003,B18,'подгор.пищи '!C4:C10003,T9)+SUMIFS(самосозж!A4:A10000,самосозж!E4:E10000,B18,самосозж!C4:C10000,T9)+SUMIFS(Трава!A5:A10000,Трава!E5:E10000,B18,Трава!C5:C10000,T9)+SUMIFS(мусор!A4:A10001,мусор!E4:E10001,B18,мусор!C4:C10001,T9)+SUMIFS(дтп.заг!A4:A10000,дтп.заг!E4:E10000,B18,дтп.заг!C4:C10000,T9)+SUMIFS(авиа!A4:A9999,авиа!E4:E9999,B18,авиа!C4:C9999,T9)+SUMIFS(самовозг!A4:A10000,самовозг!E4:E10000,B18,самовозг!C4:C10000,T9)+SUMIFS(вспыш!A4:A10002,вспыш!E4:E10002,B18,вспыш!C4:C10002,T9)+SUMIFS(угар!A5:A9997,угар!F5:F9997,B18,угар!C5:C9997,T10,угар!AK5:AK9997,"да")+SUMIFS(задым!A4:A10003,задым!E4:E10003,B18,задым!C4:C10003,T10)+SUMIFS(обр.огнем!A4:A10002,обр.огнем!E4:E10002,B18,обр.огнем!C4:C10002,T10)+SUMIFS(КЗ!A4:A10009,КЗ!E4:E10009,B18,КЗ!C4:C10009,T10)+SUMIFS('подгор.пищи '!A4:A10003,'подгор.пищи '!E4:E10003,B18,'подгор.пищи '!C4:C10003,T10)+SUMIFS(самосозж!A4:A10000,самосозж!E4:E10000,B18,самосозж!C4:C10000,T10)+SUMIFS(Трава!A5:A10000,Трава!E5:E10000,B18,Трава!C5:C10000,T10)+SUMIFS(мусор!A4:A10001,мусор!E4:E10001,B18,мусор!C4:C10001,T10)+SUMIFS(дтп.заг!A4:A10000,дтп.заг!E4:E10000,B18,дтп.заг!C4:C10000,T10)+SUMIFS(авиа!A4:A9999,авиа!E4:E9999,B18,авиа!C4:C9999,T10)+SUMIFS(самовозг!A4:A10000,самовозг!E4:E10000,B18,самовозг!C4:C10000,T10)+SUMIFS(вспыш!A4:A10002,вспыш!E4:E10002,B18,вспыш!C4:C10002,T10)+SUMIFS(угар!A5:A9997,угар!F5:F9997,B18,угар!C5:C9997,T11,угар!AK5:AK9997,"да")+SUMIFS(задым!A4:A10003,задым!E4:E10003,B18,задым!C4:C10003,T11)+SUMIFS(обр.огнем!A4:A10002,обр.огнем!E4:E10002,B18,обр.огнем!C4:C10002,T11)+SUMIFS(КЗ!A4:A10009,КЗ!E4:E10009,B18,КЗ!C4:C10009,T11)+SUMIFS('подгор.пищи '!A4:A10003,'подгор.пищи '!E4:E10003,B18,'подгор.пищи '!C4:C10003,T11)+SUMIFS(самосозж!A4:A10000,самосозж!E4:E10000,B18,самосозж!C4:C10000,T11)+SUMIFS(Трава!A5:A10000,Трава!E5:E10000,B18,Трава!C5:C10000,T11)+SUMIFS(мусор!A4:A10001,мусор!E4:E10001,B18,мусор!C4:C10001,T11)+SUMIFS(дтп.заг!A4:A10000,дтп.заг!E4:E10000,B18,дтп.заг!C4:C10000,T11)+SUMIFS(авиа!A4:A9999,авиа!E4:E9999,B18,авиа!C4:C9999,T11)+SUMIFS(самовозг!A4:A10000,самовозг!E4:E10000,B18,самовозг!C4:C10000,T11)+SUMIFS(вспыш!A4:A10002,вспыш!E4:E10002,B18,вспыш!C4:C10002,T11)+SUMIFS(угар!A5:A9997,угар!F5:F9997,B18,угар!C5:C9997,T12,угар!AK5:AK9997,"да")+SUMIFS(задым!A4:A10003,задым!E4:E10003,B18,задым!C4:C10003,T12)+SUMIFS(обр.огнем!A4:A10002,обр.огнем!E4:E10002,B18,обр.огнем!C4:C10002,T12)+SUMIFS(КЗ!A4:A10009,КЗ!E4:E10009,B18,КЗ!C4:C10009,T12)+SUMIFS('подгор.пищи '!A4:A10003,'подгор.пищи '!E4:E10003,B18,'подгор.пищи '!C4:C10003,T12)+SUMIFS(самосозж!A4:A10000,самосозж!E4:E10000,B18,самосозж!C4:C10000,T12)+SUMIFS(Трава!A5:A10000,Трава!E5:E10000,B18,Трава!C5:C10000,T12)+SUMIFS(мусор!A4:A10001,мусор!E4:E10001,B18,мусор!C4:C10001,T12)+SUMIFS(дтп.заг!A4:A10000,дтп.заг!E4:E10000,B18,дтп.заг!C4:C10000,T12)+SUMIFS(авиа!A4:A9999,авиа!E4:E9999,B18,авиа!C4:C9999,T12)+SUMIFS(самовозг!A4:A10000,самовозг!E4:E10000,B18,самовозг!C4:C10000,T12)+SUMIFS(вспыш!A4:A10002,вспыш!E4:E10002,B18,вспыш!C4:C10002,T12)+SUMIFS(угар!A5:A9997,угар!F5:F9997,B18,угар!C5:C9997,T13,угар!AK5:AK9997,"да")+SUMIFS(задым!A4:A10003,задым!E4:E10003,B18,задым!C4:C10003,T13)+SUMIFS(обр.огнем!A4:A10002,обр.огнем!E4:E10002,B18,обр.огнем!C4:C10002,T13)+SUMIFS(КЗ!A4:A10009,КЗ!E4:E10009,B18,КЗ!C4:C10009,T13)+SUMIFS('подгор.пищи '!A4:A10003,'подгор.пищи '!E4:E10003,B18,'подгор.пищи '!C4:C10003,T13)+SUMIFS(самосозж!A4:A10000,самосозж!E4:E10000,B18,самосозж!C4:C10000,T13)+SUMIFS(Трава!A5:A10000,Трава!E5:E10000,B18,Трава!C5:C10000,T13)+SUMIFS(мусор!A4:A10001,мусор!E4:E10001,B18,мусор!C4:C10001,T13)+SUMIFS(дтп.заг!A4:A10000,дтп.заг!E4:E10000,B18,дтп.заг!C4:C10000,T13)+SUMIFS(авиа!A4:A9999,авиа!E4:E9999,B18,авиа!C4:C9999,T13)+SUMIFS(самовозг!A4:A10000,самовозг!E4:E10000,B18,самовозг!C4:C10000,T13)+SUMIFS(вспыш!A4:A10002,вспыш!E4:E10002,B18,вспыш!C4:C10002,T13)+SUMIFS(угар!A5:A9997,угар!F5:F9997,B18,угар!C5:C9997,T14,угар!AK5:AK9997,"да")+SUMIFS(задым!A4:A10003,задым!E4:E10003,B18,задым!C4:C10003,T14)+SUMIFS(обр.огнем!A4:A10002,обр.огнем!E4:E10002,B18,обр.огнем!C4:C10002,T14)+SUMIFS(КЗ!A4:A10009,КЗ!E4:E10009,B18,КЗ!C4:C10009,T14)+SUMIFS('подгор.пищи '!A4:A10003,'подгор.пищи '!E4:E10003,B18,'подгор.пищи '!C4:C10003,T14)+SUMIFS(самосозж!A4:A10000,самосозж!E4:E10000,B18,самосозж!C4:C10000,T14)+SUMIFS(Трава!A5:A10000,Трава!E5:E10000,B18,Трава!C5:C10000,T14)+SUMIFS(мусор!A4:A10001,мусор!E4:E10001,B18,мусор!C4:C10001,T14)+SUMIFS(дтп.заг!A4:A10000,дтп.заг!E4:E10000,B18,дтп.заг!C4:C10000,T14)+SUMIFS(авиа!A4:A9999,авиа!E4:E9999,B18,авиа!C4:C9999,T14)+SUMIFS(самовозг!A4:A10000,самовозг!E4:E10000,B18,самовозг!C4:C10000,T14)+SUMIFS(вспыш!A4:A10002,вспыш!E4:E10002,B18,вспыш!C4:C10002,T14)+SUMIFS(угар!A5:A9997,угар!F5:F9997,B18,угар!C5:C9997,T15,угар!AK5:AK9997,"да")+SUMIFS(задым!A4:A10003,задым!E4:E10003,B18,задым!C4:C10003,T15)+SUMIFS(обр.огнем!A4:A10002,обр.огнем!E4:E10002,B18,обр.огнем!C4:C10002,T15)+SUMIFS(КЗ!A4:A10009,КЗ!E4:E10009,B18,КЗ!C4:C10009,T15)+SUMIFS('подгор.пищи '!A4:A10003,'подгор.пищи '!E4:E10003,B18,'подгор.пищи '!C4:C10003,T15)+SUMIFS(самосозж!A4:A10000,самосозж!E4:E10000,B18,самосозж!C4:C10000,T15)+SUMIFS(Трава!A5:A10000,Трава!E5:E10000,B18,Трава!C5:C10000,T15)+SUMIFS(мусор!A4:A10001,мусор!E4:E10001,B18,мусор!C4:C10001,T15)+SUMIFS(дтп.заг!A4:A10000,дтп.заг!E4:E10000,B18,дтп.заг!C4:C10000,T15)+SUMIFS(авиа!A4:A9999,авиа!E4:E9999,B18,авиа!C4:C9999,T15)+SUMIFS(самовозг!A4:A10000,самовозг!E4:E10000,B18,самовозг!C4:C10000,T15)+SUMIFS(вспыш!A4:A10002,вспыш!E4:E10002,B18,вспыш!C4:C10002,T15)</f>
        <v>0</v>
      </c>
      <c r="G18" s="272">
        <f>SUMIFS(АСР!A4:A9998,АСР!E4:E9998,B18,АСР!C4:C9998,T9)+SUMIFS(АСР!A4:A9998,АСР!E4:E9998,B18,АСР!C4:C9998,T10)+SUMIFS(АСР!A4:A9998,АСР!E4:E9998,B18,АСР!C4:C9998,T11)+SUMIFS(АСР!A4:A9998,АСР!E4:E9998,B18,АСР!C4:C9998,T12)+SUMIFS(АСР!A4:A9998,АСР!E4:E9998,B18,АСР!C4:C9998,T13)+SUMIFS(АСР!A4:A9998,АСР!E4:E9998,B18,АСР!C4:C9998,T14)+SUMIFS(АСР!A4:A9998,АСР!E4:E9998,B18,АСР!C4:C9998,T15)</f>
        <v>0</v>
      </c>
      <c r="H18" s="272">
        <f>SUMIFS(ложный!A4:A10003,ложный!E4:E10003,B18,ложный!C4:C10003,T9)+SUMIFS(ложный!A4:A10003,ложный!E4:E10003,B18,ложный!C4:C10003,T10)+SUMIFS(ложный!A4:A10003,ложный!E4:E10003,B18,ложный!C4:C10003,T11)+SUMIFS(ложный!A4:A10003,ложный!E4:E10003,B18,ложный!C4:C10003,T12)+SUMIFS(ложный!A4:A10003,ложный!E4:E10003,B18,ложный!C4:C10003,T13)+SUMIFS(ложный!A4:A10003,ложный!E4:E10003,B18,ложный!C4:C10003,T14)+SUMIFS(ложный!A4:A10003,ложный!E4:E10003,B18,ложный!C4:C10003,T15)</f>
        <v>0</v>
      </c>
      <c r="I18" s="272">
        <f>SUMIFS('степь '!A5:A9998,'степь '!F5:F9998,B18,'степь '!C5:C9998,T9)+SUMIFS('степь '!A5:A9998,'степь '!F5:F9998,B18,'степь '!C5:C9998,T10)+SUMIFS('степь '!A5:A9998,'степь '!F5:F9998,B18,'степь '!C5:C9998,T11)+SUMIFS('степь '!A5:A9998,'степь '!F5:F9998,B18,'степь '!C5:C9998,T12)+SUMIFS('степь '!A5:A9998,'степь '!F5:F9998,B18,'степь '!C5:C9998,T13)+SUMIFS('степь '!A5:A9998,'степь '!F5:F9998,B18,'степь '!C5:C9998,T14)+SUMIFS('степь '!A5:A9998,'степь '!F5:F9998,B18,'степь '!C5:C9998,T15)</f>
        <v>0</v>
      </c>
      <c r="J18" s="272">
        <f>SUMIFS('степь '!I5:I9998,'степь '!F5:F9998,B18,'степь '!C5:C9998,T9)+SUMIFS('степь '!I5:I9998,'степь '!F5:F9998,B18,'степь '!C5:C9998,T10)+SUMIFS('степь '!I5:I9998,'степь '!F5:F9998,B18,'степь '!C5:C9998,T11)+SUMIFS('степь '!I5:I9998,'степь '!F5:F9998,B18,'степь '!C5:C9998,T12)+SUMIFS('степь '!I5:I9998,'степь '!F5:F9998,B18,'степь '!C5:C9998,T13)+SUMIFS('степь '!I5:I9998,'степь '!F5:F9998,B18,'степь '!C5:C9998,T14)+SUMIFS('степь '!I5:I9998,'степь '!F5:F9998,B18,'степь '!C5:C9998,T15)</f>
        <v>0</v>
      </c>
      <c r="K18" s="272">
        <f>SUMIFS(Лес!A5:A9992,Лес!F5:F9992,B18,Лес!C5:C9992,T9)+SUMIFS(Лес!A5:A9992,Лес!F5:F9992,B18,Лес!C5:C9992,T10)+SUMIFS(Лес!A5:A9992,Лес!F5:F9992,B18,Лес!C5:C9992,T11)+SUMIFS(Лес!A5:A9992,Лес!F5:F9992,B18,Лес!C5:C9992,T12)+SUMIFS(Лес!A5:A9992,Лес!F5:F9992,B18,Лес!C5:C9992,T13)+SUMIFS(Лес!A5:A9992,Лес!F5:F9992,B18,Лес!C5:C9992,T14)+SUMIFS(Лес!A5:A9992,Лес!F5:F9992,B18,Лес!C5:C9992,T15)</f>
        <v>0</v>
      </c>
      <c r="L18" s="272">
        <f>SUMIFS(Лес!J5:J9992,Лес!F5:F9992,B18,Лес!C5:C9992,T9)+SUMIFS(Лес!J5:J9992,Лес!F5:F9992,B18,Лес!C5:C9992,T10)+SUMIFS(Лес!J5:J9992,Лес!F5:F9992,B18,Лес!C5:C9992,T11)+SUMIFS(Лес!J5:J9992,Лес!F5:F9992,B18,Лес!C5:C9992,T12)+SUMIFS(Лес!J5:J9992,Лес!F5:F9992,B18,Лес!C5:C9992,T13)+SUMIFS(Лес!J5:J9992,Лес!F5:F9992,B18,Лес!C5:C9992,T14)+SUMIFS(Лес!J5:J9992,Лес!F5:F9992,B18,Лес!C5:C9992,T15)</f>
        <v>0</v>
      </c>
      <c r="M18" s="272">
        <f t="shared" si="0"/>
        <v>0</v>
      </c>
      <c r="N18" s="293">
        <f>SUMIFS(произв!O4:O9997,произв!F4:F9997,B18,произв!C4:C9997,T9)+SUMIFS(торг!O4:O9999,торг!F4:F9999,B18,торг!C4:C9999,T9)+SUMIFS(склад!O4:O10000,склад!F4:F10000,B18,склад!C4:C10000,T9)+SUMIFS('обр '!O4:O10000,'обр '!F4:F10000,B18,'обр '!C4:C10000,T9)+SUMIFS(детс!O4:O10000,детс!F4:F10000,B18,детс!C4:C10000,T9)+SUMIFS(культ!O4:O10000,культ!F4:F10000,B18,культ!C4:C10000,T9)+SUMIFS(спорт!O4:O10000,спорт!F4:F10000,B18,спорт!C4:C10000,T9)+SUMIFS(лечеб!O4:O10000,лечеб!F4:F10000,B18,лечеб!C4:C10000,T9)+SUMIFS(Баня!O4:O10000,Баня!F4:F10000,B18,Баня!C4:C10000,T9)+SUMIFS(Адм!O4:O9999,Адм!F4:F9999,B18,Адм!C4:C9999,T9)+SUMIFS(С.Х!O4:O10000,С.Х!F4:F10000,B18,С.Х!C4:C10000,T9)+SUMIFS(новостр!N4:N10000,новостр!F4:F10000,B18,новостр!C4:C10000,T9)+SUMIFS(авт!K4:K10004,авт!F4:F10004,B18,авт!C4:C10004,T9)+SUMIFS(ЖС!S4:S10008,ЖС!F4:F10008,B18,ЖС!C4:C10008,T9)+SUMIFS(Лес!L5:L9992,Лес!F5:F9992,B18,Лес!C5:C9992,T9)+SUMIFS('степь '!K5:K9998,'степь '!F5:F9998,B18,'степь '!C5:C9998,T9)+SUMIFS(Пр.откр.тер!N4:N9978,Пр.откр.тер!F4:F9978,B18,Пр.откр.тер!C4:C9978,T9)+SUMIFS(произв!O4:O9997,произв!F4:F9997,B18,произв!C4:C9997,T10)+SUMIFS(торг!O4:O9999,торг!F4:F9999,B18,торг!C4:C9999,T10)+SUMIFS(склад!O4:O10000,склад!F4:F10000,B18,склад!C4:C10000,T10)+SUMIFS('обр '!O4:O10000,'обр '!F4:F10000,B18,'обр '!C4:C10000,T10)+SUMIFS(детс!O4:O10000,детс!F4:F10000,B18,детс!C4:C10000,T10)+SUMIFS(культ!O4:O10000,культ!F4:F10000,B18,культ!C4:C10000,T10)+SUMIFS(спорт!O4:O10000,спорт!F4:F10000,B18,спорт!C4:C10000,T10)+SUMIFS(лечеб!O4:O10000,лечеб!F4:F10000,B18,лечеб!C4:C10000,T10)+SUMIFS(Баня!O4:O10000,Баня!F4:F10000,B18,Баня!C4:C10000,T10)+SUMIFS(Адм!O4:O9999,Адм!F4:F9999,B18,Адм!C4:C9999,T10)+SUMIFS(С.Х!O4:O10000,С.Х!F4:F10000,B18,С.Х!C4:C10000,T10)+SUMIFS(новостр!N4:N10000,новостр!F4:F10000,B18,новостр!C4:C10000,T10)+SUMIFS(авт!K4:K10004,авт!F4:F10004,B18,авт!C4:C10004,T10)+SUMIFS(ЖС!S4:S10008,ЖС!F4:F10008,B18,ЖС!C4:C10008,T10)+SUMIFS(Лес!L5:L9992,Лес!F5:F9992,B18,Лес!C5:C9992,T10)+SUMIFS('степь '!K5:K9998,'степь '!F5:F9998,B18,'степь '!C5:C9998,T10)+SUMIFS(Пр.откр.тер!N4:N9978,Пр.откр.тер!F4:F9978,B18,Пр.откр.тер!C4:C9978,T10)+SUMIFS(произв!O4:O9997,произв!F4:F9997,B18,произв!C4:C9997,T11)+SUMIFS(торг!O4:O9999,торг!F4:F9999,B18,торг!C4:C9999,T11)+SUMIFS(склад!O4:O10000,склад!F4:F10000,B18,склад!C4:C10000,T11)+SUMIFS('обр '!O4:O10000,'обр '!F4:F10000,B18,'обр '!C4:C10000,T11)+SUMIFS(детс!O4:O10000,детс!F4:F10000,B18,детс!C4:C10000,T11)+SUMIFS(культ!O4:O10000,культ!F4:F10000,B18,культ!C4:C10000,T11)+SUMIFS(спорт!O4:O10000,спорт!F4:F10000,B18,спорт!C4:C10000,T11)+SUMIFS(лечеб!O4:O10000,лечеб!F4:F10000,B18,лечеб!C4:C10000,T11)+SUMIFS(Баня!O4:O10000,Баня!F4:F10000,B18,Баня!C4:C10000,T11)+SUMIFS(Адм!O4:O9999,Адм!F4:F9999,B18,Адм!C4:C9999,T11)+SUMIFS(С.Х!O4:O10000,С.Х!F4:F10000,B18,С.Х!C4:C10000,T11)+SUMIFS(новостр!N4:N10000,новостр!F4:F10000,B18,новостр!C4:C10000,T11)+SUMIFS(авт!K4:K10004,авт!F4:F10004,B18,авт!C4:C10004,T11)+SUMIFS(ЖС!S4:S10008,ЖС!F4:F10008,B18,ЖС!C4:C10008,T11)+SUMIFS(Лес!L5:L9992,Лес!F5:F9992,B18,Лес!C5:C9992,T11)+SUMIFS('степь '!K5:K9998,'степь '!F5:F9998,B18,'степь '!C5:C9998,T11)+SUMIFS(Пр.откр.тер!N4:N9978,Пр.откр.тер!F4:F9978,B18,Пр.откр.тер!C4:C9978,T11)+SUMIFS(произв!O4:O9997,произв!F4:F9997,B18,произв!C4:C9997,T12)+SUMIFS(торг!O4:O9999,торг!F4:F9999,B18,торг!C4:C9999,T12)+SUMIFS(склад!O4:O10000,склад!F4:F10000,B18,склад!C4:C10000,T12)+SUMIFS('обр '!O4:O10000,'обр '!F4:F10000,B18,'обр '!C4:C10000,T12)+SUMIFS(детс!O4:O10000,детс!F4:F10000,B18,детс!C4:C10000,T12)+SUMIFS(культ!O4:O10000,культ!F4:F10000,B18,культ!C4:C10000,T12)+SUMIFS(спорт!O4:O10000,спорт!F4:F10000,B18,спорт!C4:C10000,T12)+SUMIFS(лечеб!O4:O10000,лечеб!F4:F10000,B18,лечеб!C4:C10000,T12)+SUMIFS(Баня!O4:O10000,Баня!F4:F10000,B18,Баня!C4:C10000,T12)+SUMIFS(Адм!O4:O9999,Адм!F4:F9999,B18,Адм!C4:C9999,T12)+SUMIFS(С.Х!O4:O10000,С.Х!F4:F10000,B18,С.Х!C4:C10000,T12)+SUMIFS(новостр!N4:N10000,новостр!F4:F10000,B18,новостр!C4:C10000,T12)+SUMIFS(авт!K4:K10004,авт!F4:F10004,B18,авт!C4:C10004,T12)+SUMIFS(ЖС!S4:S10008,ЖС!F4:F10008,B18,ЖС!C4:C10008,T12)+SUMIFS(Лес!L5:L9992,Лес!F5:F9992,B18,Лес!C5:C9992,T12)+SUMIFS('степь '!K5:K9998,'степь '!F5:F9998,B18,'степь '!C5:C9998,T12)+SUMIFS(Пр.откр.тер!N4:N9978,Пр.откр.тер!F4:F9978,B18,Пр.откр.тер!C4:C9978,T12)+SUMIFS(произв!O4:O9997,произв!F4:F9997,B18,произв!C4:C9997,T13)+SUMIFS(торг!O4:O9999,торг!F4:F9999,B18,торг!C4:C9999,T13)+SUMIFS(склад!O4:O10000,склад!F4:F10000,B18,склад!C4:C10000,T13)+SUMIFS('обр '!O4:O10000,'обр '!F4:F10000,B18,'обр '!C4:C10000,T13)+SUMIFS(детс!O4:O10000,детс!F4:F10000,B18,детс!C4:C10000,T13)+SUMIFS(культ!O4:O10000,культ!F4:F10000,B18,культ!C4:C10000,T13)+SUMIFS(спорт!O4:O10000,спорт!F4:F10000,B18,спорт!C4:C10000,T13)+SUMIFS(лечеб!O4:O10000,лечеб!F4:F10000,B18,лечеб!C4:C10000,T13)+SUMIFS(Баня!O4:O10000,Баня!F4:F10000,B18,Баня!C4:C10000,T13)+SUMIFS(Адм!O4:O9999,Адм!F4:F9999,B18,Адм!C4:C9999,T13)+SUMIFS(С.Х!O4:O10000,С.Х!F4:F10000,B18,С.Х!C4:C10000,T13)+SUMIFS(новостр!N4:N10000,новостр!F4:F10000,B18,новостр!C4:C10000,T13)+SUMIFS(авт!K4:K10004,авт!F4:F10004,B18,авт!C4:C10004,T13)+SUMIFS(ЖС!S4:S10008,ЖС!F4:F10008,B18,ЖС!C4:C10008,T13)+SUMIFS(Лес!L5:L9992,Лес!F5:F9992,B18,Лес!C5:C9992,T13)+SUMIFS('степь '!K5:K9998,'степь '!F5:F9998,B18,'степь '!C5:C9998,T13)+SUMIFS(Пр.откр.тер!N4:N9978,Пр.откр.тер!F4:F9978,B18,Пр.откр.тер!C4:C9978,T13)+SUMIFS(произв!O4:O9997,произв!F4:F9997,B18,произв!C4:C9997,T14)+SUMIFS(торг!O4:O9999,торг!F4:F9999,B18,торг!C4:C9999,T14)+SUMIFS(склад!O4:O10000,склад!F4:F10000,B18,склад!C4:C10000,T14)+SUMIFS('обр '!O4:O10000,'обр '!F4:F10000,B18,'обр '!C4:C10000,T14)+SUMIFS(детс!O4:O10000,детс!F4:F10000,B18,детс!C4:C10000,T14)+SUMIFS(культ!O4:O10000,культ!F4:F10000,B18,культ!C4:C10000,T14)+SUMIFS(спорт!O4:O10000,спорт!F4:F10000,B18,спорт!C4:C10000,T14)+SUMIFS(лечеб!O4:O10000,лечеб!F4:F10000,B18,лечеб!C4:C10000,T14)+SUMIFS(Баня!O4:O10000,Баня!F4:F10000,B18,Баня!C4:C10000,T14)+SUMIFS(Адм!O4:O9999,Адм!F4:F9999,B18,Адм!C4:C9999,T14)+SUMIFS(С.Х!O4:O10000,С.Х!F4:F10000,B18,С.Х!C4:C10000,T14)+SUMIFS(новостр!N4:N10000,новостр!F4:F10000,B18,новостр!C4:C10000,T14)+SUMIFS(авт!K4:K10004,авт!F4:F10004,B18,авт!C4:C10004,T14)+SUMIFS(ЖС!S4:S10008,ЖС!F4:F10008,B18,ЖС!C4:C10008,T14)+SUMIFS(Лес!L5:L9992,Лес!F5:F9992,B18,Лес!C5:C9992,T14)+SUMIFS('степь '!K5:K9998,'степь '!F5:F9998,B18,'степь '!C5:C9998,T14)+SUMIFS(Пр.откр.тер!N4:N9978,Пр.откр.тер!F4:F9978,B18,Пр.откр.тер!C4:C9978,T14)+SUMIFS(произв!O4:O9997,произв!F4:F9997,B18,произв!C4:C9997,T15)+SUMIFS(торг!O4:O9999,торг!F4:F9999,B18,торг!C4:C9999,T15)+SUMIFS(склад!O4:O10000,склад!F4:F10000,B18,склад!C4:C10000,T15)+SUMIFS('обр '!O4:O10000,'обр '!F4:F10000,B18,'обр '!C4:C10000,T15)+SUMIFS(детс!O4:O10000,детс!F4:F10000,B18,детс!C4:C10000,T15)+SUMIFS(культ!O4:O10000,культ!F4:F10000,B18,культ!C4:C10000,T15)+SUMIFS(спорт!O4:O10000,спорт!F4:F10000,B18,спорт!C4:C10000,T15)+SUMIFS(лечеб!O4:O10000,лечеб!F4:F10000,B18,лечеб!C4:C10000,T15)+SUMIFS(Баня!O4:O10000,Баня!F4:F10000,B18,Баня!C4:C10000,T15)+SUMIFS(Адм!O4:O9999,Адм!F4:F9999,B18,Адм!C4:C9999,T15)+SUMIFS(С.Х!O4:O10000,С.Х!F4:F10000,B18,С.Х!C4:C10000,T15)+SUMIFS(новостр!N4:N10000,новостр!F4:F10000,B18,новостр!C4:C10000,T15)+SUMIFS(авт!K4:K10004,авт!F4:F10004,B18,авт!C4:C10004,T15)+SUMIFS(ЖС!S4:S10008,ЖС!F4:F10008,B18,ЖС!C4:C10008,T15)+SUMIFS(Лес!L5:L9992,Лес!F5:F9992,B18,Лес!C5:C9992,T15)+SUMIFS('степь '!K5:K9998,'степь '!F5:F9998,B18,'степь '!C5:C9998,T15)+SUMIFS(Пр.откр.тер!N4:N9978,Пр.откр.тер!F4:F9978,B18,Пр.откр.тер!C4:C9978,T15)</f>
        <v>0</v>
      </c>
      <c r="O18" s="271">
        <f>SUMIFS(Гиб.!O5:O9995,Гиб.!E5:E9995,B18,Гиб.!B5:B9995,T9)+SUMIFS(Гиб.!O5:O9995,Гиб.!E5:E9995,B18,Гиб.!B5:B9995,T10)+SUMIFS(Гиб.!O5:O9995,Гиб.!E5:E9995,B18,Гиб.!B5:B9995,T11)+SUMIFS(Гиб.!O5:O9995,Гиб.!E5:E9995,B18,Гиб.!B5:B9995,T12)+SUMIFS(Гиб.!O5:O9995,Гиб.!E5:E9995,B18,Гиб.!B5:B9995,T13)+SUMIFS(Гиб.!O5:O9995,Гиб.!E5:E9995,B18,Гиб.!B5:B9995,T14)+SUMIFS(Гиб.!O5:O9995,Гиб.!E5:E9995,B18,Гиб.!B5:B9995,T15)</f>
        <v>0</v>
      </c>
      <c r="P18" s="272">
        <f>SUMIFS(Тр.!M5:M9997,Тр.!E5:E9997,B18,Тр.!B5:B9997,T9)+SUMIFS(Тр.!M5:M9997,Тр.!E5:E9997,B18,Тр.!B5:B9997,T10)+SUMIFS(Тр.!M5:M9997,Тр.!E5:E9997,B18,Тр.!B5:B9997,T11)+SUMIFS(Тр.!M5:M9997,Тр.!E5:E9997,B18,Тр.!B5:B9997,T12)+SUMIFS(Тр.!M5:M9997,Тр.!E5:E9997,B18,Тр.!B5:B9997,T13)+SUMIFS(Тр.!M5:M9997,Тр.!E5:E9997,B18,Тр.!B5:B9997,T14)+SUMIFS(Тр.!M5:M9997,Тр.!E5:E9997,B18,Тр.!B5:B9997,T15)</f>
        <v>0</v>
      </c>
      <c r="Q18" s="293">
        <f>SUMIFS(произв!P4:P9997,произв!F4:F9997,B18,произв!C4:C9997,T9)+SUMIFS(торг!P4:P9999,торг!F4:F9999,B18,торг!C4:C9999,T9)+SUMIFS(склад!P4:P10000,склад!F4:F10000,B18,склад!C4:C10000,T9)+SUMIFS('обр '!P4:P10000,'обр '!F4:F10000,B18,'обр '!C4:C10000,T9)+SUMIFS(детс!P4:P10000,детс!F4:F10000,B18,детс!C4:C10000,T9)+SUMIFS(культ!P4:P10000,культ!F4:F10000,B18,культ!C4:C10000,T9)+SUMIFS(спорт!P4:P10000,спорт!F4:F10000,B18,спорт!C4:C10000,T9)+SUMIFS(лечеб!P4:P10000,лечеб!F4:F10000,B18,лечеб!C4:C10000,T9)+SUMIFS(Баня!P4:P10000,Баня!F4:F10000,B18,Баня!C4:C10000,T9)+SUMIFS(Адм!P4:P9999,Адм!F4:F9999,B18,Адм!C4:C9999,T9)+SUMIFS(С.Х!P4:P10000,С.Х!F4:F10000,B18,С.Х!C4:C10000,T9)+SUMIFS(новостр!O4:O10000,новостр!F4:F10000,B18,новостр!C4:C10000,T9)+SUMIFS(авт!S4:S10004,авт!F4:F10004,B18,авт!C4:C10004,T9)+SUMIFS(ЖС!T4:T10008,ЖС!F4:F10008,B18,ЖС!C4:C10008,T9)+SUMIFS(Лес!M5:M9992,Лес!F5:F9992,B18,Лес!C5:C9992,T9)+SUMIFS('степь '!L5:L9998,'степь '!F5:F9998,B18,'степь '!C5:C9998,T9)+SUMIFS(Пр.откр.тер!O4:O9978,Пр.откр.тер!F4:F9978,B18,Пр.откр.тер!C4:C9978,T9)+SUMIFS(произв!P4:P9997,произв!F4:F9997,B18,произв!C4:C9997,T10)+SUMIFS(торг!P4:P9999,торг!F4:F9999,B18,торг!C4:C9999,T10)+SUMIFS(склад!P4:P10000,склад!F4:F10000,B18,склад!C4:C10000,T10)+SUMIFS('обр '!P4:P10000,'обр '!F4:F10000,B18,'обр '!C4:C10000,T10)+SUMIFS(детс!P4:P10000,детс!F4:F10000,B18,детс!C4:C10000,T10)+SUMIFS(культ!P4:P10000,культ!F4:F10000,B18,культ!C4:C10000,T10)+SUMIFS(спорт!P4:P10000,спорт!F4:F10000,B18,спорт!C4:C10000,T10)+SUMIFS(лечеб!P4:P10000,лечеб!F4:F10000,B18,лечеб!C4:C10000,T10)+SUMIFS(Баня!P4:P10000,Баня!F4:F10000,B18,Баня!C4:C10000,T10)+SUMIFS(Адм!P4:P9999,Адм!F4:F9999,B18,Адм!C4:C9999,T10)+SUMIFS(С.Х!P4:P10000,С.Х!F4:F10000,B18,С.Х!C4:C10000,T10)+SUMIFS(новостр!O4:O10000,новостр!F4:F10000,B18,новостр!C4:C10000,T10)+SUMIFS(авт!S4:S10004,авт!F4:F10004,B18,авт!C4:C10004,T10)+SUMIFS(ЖС!T4:T10008,ЖС!F4:F10008,B18,ЖС!C4:C10008,T10)+SUMIFS(Лес!M5:M9992,Лес!F5:F9992,B18,Лес!C5:C9992,T10)+SUMIFS('степь '!L5:L9998,'степь '!F5:F9998,B18,'степь '!C5:C9998,T10)+SUMIFS(Пр.откр.тер!O4:O9978,Пр.откр.тер!F4:F9978,B18,Пр.откр.тер!C4:C9978,T10)+SUMIFS(произв!P4:P9997,произв!F4:F9997,B18,произв!C4:C9997,T11)+SUMIFS(торг!P4:P9999,торг!F4:F9999,B18,торг!C4:C9999,T11)+SUMIFS(склад!P4:P10000,склад!F4:F10000,B18,склад!C4:C10000,T11)+SUMIFS('обр '!P4:P10000,'обр '!F4:F10000,B18,'обр '!C4:C10000,T11)+SUMIFS(детс!P4:P10000,детс!F4:F10000,B18,детс!C4:C10000,T11)+SUMIFS(культ!P4:P10000,культ!F4:F10000,B18,культ!C4:C10000,T11)+SUMIFS(спорт!P4:P10000,спорт!F4:F10000,B18,спорт!C4:C10000,T11)+SUMIFS(лечеб!P4:P10000,лечеб!F4:F10000,B18,лечеб!C4:C10000,T11)+SUMIFS(Баня!P4:P10000,Баня!F4:F10000,B18,Баня!C4:C10000,T11)+SUMIFS(Адм!P4:P9999,Адм!F4:F9999,B18,Адм!C4:C9999,T11)+SUMIFS(С.Х!P4:P10000,С.Х!F4:F10000,B18,С.Х!C4:C10000,T11)+SUMIFS(новостр!O4:O10000,новостр!F4:F10000,B18,новостр!C4:C10000,T11)+SUMIFS(авт!S4:S10004,авт!F4:F10004,B18,авт!C4:C10004,T11)+SUMIFS(ЖС!T4:T10008,ЖС!F4:F10008,B18,ЖС!C4:C10008,T11)+SUMIFS(Лес!M5:M9992,Лес!F5:F9992,B18,Лес!C5:C9992,T11)+SUMIFS('степь '!L5:L9998,'степь '!F5:F9998,B18,'степь '!C5:C9998,T11)+SUMIFS(Пр.откр.тер!O4:O9978,Пр.откр.тер!F4:F9978,B18,Пр.откр.тер!C4:C9978,T11)+SUMIFS(произв!P4:P9997,произв!F4:F9997,B18,произв!C4:C9997,T12)+SUMIFS(торг!P4:P9999,торг!F4:F9999,B18,торг!C4:C9999,T12)+SUMIFS(склад!P4:P10000,склад!F4:F10000,B18,склад!C4:C10000,T12)+SUMIFS('обр '!P4:P10000,'обр '!F4:F10000,B18,'обр '!C4:C10000,T12)+SUMIFS(детс!P4:P10000,детс!F4:F10000,B18,детс!C4:C10000,T12)+SUMIFS(культ!P4:P10000,культ!F4:F10000,B18,культ!C4:C10000,T12)+SUMIFS(спорт!P4:P10000,спорт!F4:F10000,B18,спорт!C4:C10000,T12)+SUMIFS(лечеб!P4:P10000,лечеб!F4:F10000,B18,лечеб!C4:C10000,T12)+SUMIFS(Баня!P4:P10000,Баня!F4:F10000,B18,Баня!C4:C10000,T12)+SUMIFS(Адм!P4:P9999,Адм!F4:F9999,B18,Адм!C4:C9999,T12)+SUMIFS(С.Х!P4:P10000,С.Х!F4:F10000,B18,С.Х!C4:C10000,T12)+SUMIFS(новостр!O4:O10000,новостр!F4:F10000,B18,новостр!C4:C10000,T12)+SUMIFS(авт!S4:S10004,авт!F4:F10004,B18,авт!C4:C10004,T12)+SUMIFS(ЖС!T4:T10008,ЖС!F4:F10008,B18,ЖС!C4:C10008,T12)+SUMIFS(Лес!M5:M9992,Лес!F5:F9992,B18,Лес!C5:C9992,T12)+SUMIFS('степь '!L5:L9998,'степь '!F5:F9998,B18,'степь '!C5:C9998,T12)+SUMIFS(Пр.откр.тер!O4:O9978,Пр.откр.тер!F4:F9978,B18,Пр.откр.тер!C4:C9978,T12)+SUMIFS(произв!P4:P9997,произв!F4:F9997,B18,произв!C4:C9997,T13)+SUMIFS(торг!P4:P9999,торг!F4:F9999,B18,торг!C4:C9999,T13)+SUMIFS(склад!P4:P10000,склад!F4:F10000,B18,склад!C4:C10000,T13)+SUMIFS('обр '!P4:P10000,'обр '!F4:F10000,B18,'обр '!C4:C10000,T13)+SUMIFS(детс!P4:P10000,детс!F4:F10000,B18,детс!C4:C10000,T13)+SUMIFS(культ!P4:P10000,культ!F4:F10000,B18,культ!C4:C10000,T13)+SUMIFS(спорт!P4:P10000,спорт!F4:F10000,B18,спорт!C4:C10000,T13)+SUMIFS(лечеб!P4:P10000,лечеб!F4:F10000,B18,лечеб!C4:C10000,T13)+SUMIFS(Баня!P4:P10000,Баня!F4:F10000,B18,Баня!C4:C10000,T13)+SUMIFS(Адм!P4:P9999,Адм!F4:F9999,B18,Адм!C4:C9999,T13)+SUMIFS(С.Х!P4:P10000,С.Х!F4:F10000,B18,С.Х!C4:C10000,T13)+SUMIFS(новостр!O4:O10000,новостр!F4:F10000,B18,новостр!C4:C10000,T13)+SUMIFS(авт!S4:S10004,авт!F4:F10004,B18,авт!C4:C10004,T13)+SUMIFS(ЖС!T4:T10008,ЖС!F4:F10008,B18,ЖС!C4:C10008,T13)+SUMIFS(Лес!M5:M9992,Лес!F5:F9992,B18,Лес!C5:C9992,T13)+SUMIFS('степь '!L5:L9998,'степь '!F5:F9998,B18,'степь '!C5:C9998,T13)+SUMIFS(Пр.откр.тер!O4:O9978,Пр.откр.тер!F4:F9978,B18,Пр.откр.тер!C4:C9978,T13)+SUMIFS(произв!P4:P9997,произв!F4:F9997,B18,произв!C4:C9997,T14)+SUMIFS(торг!P4:P9999,торг!F4:F9999,B18,торг!C4:C9999,T14)+SUMIFS(склад!P4:P10000,склад!F4:F10000,B18,склад!C4:C10000,T14)+SUMIFS('обр '!P4:P10000,'обр '!F4:F10000,B18,'обр '!C4:C10000,T14)+SUMIFS(детс!P4:P10000,детс!F4:F10000,B18,детс!C4:C10000,T14)+SUMIFS(культ!P4:P10000,культ!F4:F10000,B18,культ!C4:C10000,T14)+SUMIFS(спорт!P4:P10000,спорт!F4:F10000,B18,спорт!C4:C10000,T14)+SUMIFS(лечеб!P4:P10000,лечеб!F4:F10000,B18,лечеб!C4:C10000,T14)+SUMIFS(Баня!P4:P10000,Баня!F4:F10000,B18,Баня!C4:C10000,T14)+SUMIFS(Адм!P4:P9999,Адм!F4:F9999,B18,Адм!C4:C9999,T14)+SUMIFS(С.Х!P4:P10000,С.Х!F4:F10000,B18,С.Х!C4:C10000,T14)+SUMIFS(новостр!O4:O10000,новостр!F4:F10000,B18,новостр!C4:C10000,T14)+SUMIFS(авт!S4:S10004,авт!F4:F10004,B18,авт!C4:C10004,T14)+SUMIFS(ЖС!T4:T10008,ЖС!F4:F10008,B18,ЖС!C4:C10008,T14)+SUMIFS(Лес!M5:M9992,Лес!F5:F9992,B18,Лес!C5:C9992,T14)+SUMIFS('степь '!L5:L9998,'степь '!F5:F9998,B18,'степь '!C5:C9998,T14)+SUMIFS(Пр.откр.тер!O4:O9978,Пр.откр.тер!F4:F9978,B18,Пр.откр.тер!C4:C9978,T14)+SUMIFS(произв!P4:P9997,произв!F4:F9997,B18,произв!C4:C9997,T15)+SUMIFS(торг!P4:P9999,торг!F4:F9999,B18,торг!C4:C9999,T15)+SUMIFS(склад!P4:P10000,склад!F4:F10000,B18,склад!C4:C10000,T15)+SUMIFS('обр '!P4:P10000,'обр '!F4:F10000,B18,'обр '!C4:C10000,T15)+SUMIFS(детс!P4:P10000,детс!F4:F10000,B18,детс!C4:C10000,T15)+SUMIFS(культ!P4:P10000,культ!F4:F10000,B18,культ!C4:C10000,T15)+SUMIFS(спорт!P4:P10000,спорт!F4:F10000,B18,спорт!C4:C10000,T15)+SUMIFS(лечеб!P4:P10000,лечеб!F4:F10000,B18,лечеб!C4:C10000,T15)+SUMIFS(Баня!P4:P10000,Баня!F4:F10000,B18,Баня!C4:C10000,T15)+SUMIFS(Адм!P4:P9999,Адм!F4:F9999,B18,Адм!C4:C9999,T15)+SUMIFS(С.Х!P4:P10000,С.Х!F4:F10000,B18,С.Х!C4:C10000,T15)+SUMIFS(новостр!O4:O10000,новостр!F4:F10000,B18,новостр!C4:C10000,T15)+SUMIFS(авт!S4:S10004,авт!F4:F10004,B18,авт!C4:C10004,T15)+SUMIFS(ЖС!T4:T10008,ЖС!F4:F10008,B18,ЖС!C4:C10008,T15)+SUMIFS(Лес!M5:M9992,Лес!F5:F9992,B18,Лес!C5:C9992,T15)+SUMIFS('степь '!L5:L9998,'степь '!F5:F9998,B18,'степь '!C5:C9998,T15)+SUMIFS(Пр.откр.тер!O4:O9978,Пр.откр.тер!F4:F9978,B18,Пр.откр.тер!C4:C9978,T15)</f>
        <v>0</v>
      </c>
      <c r="R18" s="293">
        <f>SUMIFS(произв!R4:R9997,произв!F4:F9997,B18,произв!C4:C9997,T9)+SUMIFS(торг!R4:R9999,торг!F4:F9999,B18,торг!C4:C9999,T9)+SUMIFS(склад!R4:R10000,склад!F4:F10000,B18,склад!C4:C10000,T9)+SUMIFS('обр '!R4:R10000,'обр '!F4:F10000,B18,'обр '!C4:C10000,T9)+SUMIFS(детс!R4:R10000,детс!F4:F10000,B18,детс!C4:C10000,T9)+SUMIFS(культ!R4:R10000,культ!F4:F10000,B18,культ!C4:C10000,T9)+SUMIFS(спорт!R4:R10000,спорт!F4:F10000,B18,спорт!C4:C10000,T9)+SUMIFS(лечеб!R4:R10000,лечеб!F4:F10000,B18,лечеб!C4:C10000,T9)+SUMIFS(Баня!R4:R10000,Баня!F4:F10000,B18,Баня!C4:C10000,T9)+SUMIFS(Адм!R4:R9999,Адм!F4:F9999,B18,Адм!C4:C9999,T9)+SUMIFS(С.Х!R4:R10000,С.Х!F4:F10000,B18,С.Х!C4:C10000,T9)+SUMIFS(новостр!Q4:Q10000,новостр!F4:F10000,B18,новостр!C4:C10000,T9)+SUMIFS(авт!U4:U10004,авт!F4:F10004,B18,авт!C4:C10004,T9)+SUMIFS(ЖС!W4:W10008,ЖС!F4:F10008,B18,ЖС!C4:C10008,T9)+SUMIFS(Лес!O5:O9992,Лес!F5:F9992,B18,Лес!C5:C9992,T9)+SUMIFS('степь '!N5:N9998,'степь '!F5:F9998,B18,'степь '!C5:C9998,T9)+SUMIFS(Пр.откр.тер!Q4:Q9978,Пр.откр.тер!F4:F9978,B18,Пр.откр.тер!C4:C9978,T9)+SUMIFS(произв!R4:R9997,произв!F4:F9997,B18,произв!C4:C9997,T10)+SUMIFS(торг!R4:R9999,торг!F4:F9999,B18,торг!C4:C9999,T10)+SUMIFS(склад!R4:R10000,склад!F4:F10000,B18,склад!C4:C10000,T10)+SUMIFS('обр '!R4:R10000,'обр '!F4:F10000,B18,'обр '!C4:C10000,T10)+SUMIFS(детс!R4:R10000,детс!F4:F10000,B18,детс!C4:C10000,T10)+SUMIFS(культ!R4:R10000,культ!F4:F10000,B18,культ!C4:C10000,T10)+SUMIFS(спорт!R4:R10000,спорт!F4:F10000,B18,спорт!C4:C10000,T10)+SUMIFS(лечеб!R4:R10000,лечеб!F4:F10000,B18,лечеб!C4:C10000,T10)+SUMIFS(Баня!R4:R10000,Баня!F4:F10000,B18,Баня!C4:C10000,T10)+SUMIFS(Адм!R4:R9999,Адм!F4:F9999,B18,Адм!C4:C9999,T10)+SUMIFS(С.Х!R4:R10000,С.Х!F4:F10000,B18,С.Х!C4:C10000,T10)+SUMIFS(новостр!Q4:Q10000,новостр!F4:F10000,B18,новостр!C4:C10000,T10)+SUMIFS(авт!U4:U10004,авт!F4:F10004,B18,авт!C4:C10004,T10)+SUMIFS(ЖС!W4:W10008,ЖС!F4:F10008,B18,ЖС!C4:C10008,T10)+SUMIFS(Лес!O5:O9992,Лес!F5:F9992,B18,Лес!C5:C9992,T10)+SUMIFS('степь '!N5:N9998,'степь '!F5:F9998,B18,'степь '!C5:C9998,T10)+SUMIFS(Пр.откр.тер!Q4:Q9978,Пр.откр.тер!F4:F9978,B18,Пр.откр.тер!C4:C9978,T10)+SUMIFS(произв!R4:R9997,произв!F4:F9997,B18,произв!C4:C9997,T11)+SUMIFS(торг!R4:R9999,торг!F4:F9999,B18,торг!C4:C9999,T11)+SUMIFS(склад!R4:R10000,склад!F4:F10000,B18,склад!C4:C10000,T11)+SUMIFS('обр '!R4:R10000,'обр '!F4:F10000,B18,'обр '!C4:C10000,T11)+SUMIFS(детс!R4:R10000,детс!F4:F10000,B18,детс!C4:C10000,T11)+SUMIFS(культ!R4:R10000,культ!F4:F10000,B18,культ!C4:C10000,T11)+SUMIFS(спорт!R4:R10000,спорт!F4:F10000,B18,спорт!C4:C10000,T11)+SUMIFS(лечеб!R4:R10000,лечеб!F4:F10000,B18,лечеб!C4:C10000,T11)+SUMIFS(Баня!R4:R10000,Баня!F4:F10000,B18,Баня!C4:C10000,T11)+SUMIFS(Адм!R4:R9999,Адм!F4:F9999,B18,Адм!C4:C9999,T11)+SUMIFS(С.Х!R4:R10000,С.Х!F4:F10000,B18,С.Х!C4:C10000,T11)+SUMIFS(новостр!Q4:Q10000,новостр!F4:F10000,B18,новостр!C4:C10000,T11)+SUMIFS(авт!U4:U10004,авт!F4:F10004,B18,авт!C4:C10004,T11)+SUMIFS(ЖС!W4:W10008,ЖС!F4:F10008,B18,ЖС!C4:C10008,T11)+SUMIFS(Лес!O5:O9992,Лес!F5:F9992,B18,Лес!C5:C9992,T11)+SUMIFS('степь '!N5:N9998,'степь '!F5:F9998,B18,'степь '!C5:C9998,T11)+SUMIFS(Пр.откр.тер!Q4:Q9978,Пр.откр.тер!F4:F9978,B18,Пр.откр.тер!C4:C9978,T11)+SUMIFS(произв!R4:R9997,произв!F4:F9997,B18,произв!C4:C9997,T12)+SUMIFS(торг!R4:R9999,торг!F4:F9999,B18,торг!C4:C9999,T12)+SUMIFS(склад!R4:R10000,склад!F4:F10000,B18,склад!C4:C10000,T12)+SUMIFS('обр '!R4:R10000,'обр '!F4:F10000,B18,'обр '!C4:C10000,T12)+SUMIFS(детс!R4:R10000,детс!F4:F10000,B18,детс!C4:C10000,T12)+SUMIFS(культ!R4:R10000,культ!F4:F10000,B18,культ!C4:C10000,T12)+SUMIFS(спорт!R4:R10000,спорт!F4:F10000,B18,спорт!C4:C10000,T12)+SUMIFS(лечеб!R4:R10000,лечеб!F4:F10000,B18,лечеб!C4:C10000,T12)+SUMIFS(Баня!R4:R10000,Баня!F4:F10000,B18,Баня!C4:C10000,T12)+SUMIFS(Адм!R4:R9999,Адм!F4:F9999,B18,Адм!C4:C9999,T12)+SUMIFS(С.Х!R4:R10000,С.Х!F4:F10000,B18,С.Х!C4:C10000,T12)+SUMIFS(новостр!Q4:Q10000,новостр!F4:F10000,B18,новостр!C4:C10000,T12)+SUMIFS(авт!U4:U10004,авт!F4:F10004,B18,авт!C4:C10004,T12)+SUMIFS(ЖС!W4:W10008,ЖС!F4:F10008,B18,ЖС!C4:C10008,T12)+SUMIFS(Лес!O5:O9992,Лес!F5:F9992,B18,Лес!C5:C9992,T12)+SUMIFS('степь '!N5:N9998,'степь '!F5:F9998,B18,'степь '!C5:C9998,T12)+SUMIFS(Пр.откр.тер!Q4:Q9978,Пр.откр.тер!F4:F9978,B18,Пр.откр.тер!C4:C9978,T12)+SUMIFS(произв!R4:R9997,произв!F4:F9997,B18,произв!C4:C9997,T13)+SUMIFS(торг!R4:R9999,торг!F4:F9999,B18,торг!C4:C9999,T13)+SUMIFS(склад!R4:R10000,склад!F4:F10000,B18,склад!C4:C10000,T13)+SUMIFS('обр '!R4:R10000,'обр '!F4:F10000,B18,'обр '!C4:C10000,T13)+SUMIFS(детс!R4:R10000,детс!F4:F10000,B18,детс!C4:C10000,T13)+SUMIFS(культ!R4:R10000,культ!F4:F10000,B18,культ!C4:C10000,T13)+SUMIFS(спорт!R4:R10000,спорт!F4:F10000,B18,спорт!C4:C10000,T13)+SUMIFS(лечеб!R4:R10000,лечеб!F4:F10000,B18,лечеб!C4:C10000,T13)+SUMIFS(Баня!R4:R10000,Баня!F4:F10000,B18,Баня!C4:C10000,T13)+SUMIFS(Адм!R4:R9999,Адм!F4:F9999,B18,Адм!C4:C9999,T13)+SUMIFS(С.Х!R4:R10000,С.Х!F4:F10000,B18,С.Х!C4:C10000,T13)+SUMIFS(новостр!Q4:Q10000,новостр!F4:F10000,B18,новостр!C4:C10000,T13)+SUMIFS(авт!U4:U10004,авт!F4:F10004,B18,авт!C4:C10004,T13)+SUMIFS(ЖС!W4:W10008,ЖС!F4:F10008,B18,ЖС!C4:C10008,T13)+SUMIFS(Лес!O5:O9992,Лес!F5:F9992,B18,Лес!C5:C9992,T13)+SUMIFS('степь '!N5:N9998,'степь '!F5:F9998,B18,'степь '!C5:C9998,T13)+SUMIFS(Пр.откр.тер!Q4:Q9978,Пр.откр.тер!F4:F9978,B18,Пр.откр.тер!C4:C9978,T13)+SUMIFS(произв!R4:R9997,произв!F4:F9997,B18,произв!C4:C9997,T14)+SUMIFS(торг!R4:R9999,торг!F4:F9999,B18,торг!C4:C9999,T14)+SUMIFS(склад!R4:R10000,склад!F4:F10000,B18,склад!C4:C10000,T14)+SUMIFS('обр '!R4:R10000,'обр '!F4:F10000,B18,'обр '!C4:C10000,T14)+SUMIFS(детс!R4:R10000,детс!F4:F10000,B18,детс!C4:C10000,T14)+SUMIFS(культ!R4:R10000,культ!F4:F10000,B18,культ!C4:C10000,T14)+SUMIFS(спорт!R4:R10000,спорт!F4:F10000,B18,спорт!C4:C10000,T14)+SUMIFS(лечеб!R4:R10000,лечеб!F4:F10000,B18,лечеб!C4:C10000,T14)+SUMIFS(Баня!R4:R10000,Баня!F4:F10000,B18,Баня!C4:C10000,T14)+SUMIFS(Адм!R4:R9999,Адм!F4:F9999,B18,Адм!C4:C9999,T14)+SUMIFS(С.Х!R4:R10000,С.Х!F4:F10000,B18,С.Х!C4:C10000,T14)+SUMIFS(новостр!Q4:Q10000,новостр!F4:F10000,B18,новостр!C4:C10000,T14)+SUMIFS(авт!U4:U10004,авт!F4:F10004,B18,авт!C4:C10004,T14)+SUMIFS(ЖС!W4:W10008,ЖС!F4:F10008,B18,ЖС!C4:C10008,T14)+SUMIFS(Лес!O5:O9992,Лес!F5:F9992,B18,Лес!C5:C9992,T14)+SUMIFS('степь '!N5:N9998,'степь '!F5:F9998,B18,'степь '!C5:C9998,T14)+SUMIFS(Пр.откр.тер!Q4:Q9978,Пр.откр.тер!F4:F9978,B18,Пр.откр.тер!C4:C9978,T14)+SUMIFS(произв!R4:R9997,произв!F4:F9997,B18,произв!C4:C9997,T15)+SUMIFS(торг!R4:R9999,торг!F4:F9999,B18,торг!C4:C9999,T15)+SUMIFS(склад!R4:R10000,склад!F4:F10000,B18,склад!C4:C10000,T15)+SUMIFS('обр '!R4:R10000,'обр '!F4:F10000,B18,'обр '!C4:C10000,T15)+SUMIFS(детс!R4:R10000,детс!F4:F10000,B18,детс!C4:C10000,T15)+SUMIFS(культ!R4:R10000,культ!F4:F10000,B18,культ!C4:C10000,T15)+SUMIFS(спорт!R4:R10000,спорт!F4:F10000,B18,спорт!C4:C10000,T15)+SUMIFS(лечеб!R4:R10000,лечеб!F4:F10000,B18,лечеб!C4:C10000,T15)+SUMIFS(Баня!R4:R10000,Баня!F4:F10000,B18,Баня!C4:C10000,T15)+SUMIFS(Адм!R4:R9999,Адм!F4:F9999,B18,Адм!C4:C9999,T15)+SUMIFS(С.Х!R4:R10000,С.Х!F4:F10000,B18,С.Х!C4:C10000,T15)+SUMIFS(новостр!Q4:Q10000,новостр!F4:F10000,B18,новостр!C4:C10000,T15)+SUMIFS(авт!U4:U10004,авт!F4:F10004,B18,авт!C4:C10004,T15)+SUMIFS(ЖС!W4:W10008,ЖС!F4:F10008,B18,ЖС!C4:C10008,T15)+SUMIFS(Лес!O5:O9992,Лес!F5:F9992,B18,Лес!C5:C9992,T15)+SUMIFS('степь '!N5:N9998,'степь '!F5:F9998,B18,'степь '!C5:C9998,T15)+SUMIFS(Пр.откр.тер!Q4:Q9978,Пр.откр.тер!F4:F9978,B18,Пр.откр.тер!C4:C9978,T15)</f>
        <v>0</v>
      </c>
      <c r="S18" s="2366"/>
      <c r="T18" s="2367"/>
    </row>
    <row r="19" spans="1:20" s="10" customFormat="1" ht="16.5" thickBot="1">
      <c r="A19" s="2358">
        <v>11</v>
      </c>
      <c r="B19" s="1748" t="s">
        <v>146</v>
      </c>
      <c r="C19" s="1291">
        <f>SUMIFS(произв!A4:A9997,произв!F4:F9997,B19,произв!C4:C9997,T9)+SUMIFS(торг!A4:A9999,торг!F4:F9999,B19,торг!C4:C9999,T9)+SUMIFS(склад!A4:A10000,склад!F4:F10000,B19,склад!C4:C10000,T9)+SUMIFS('обр '!A4:A10000,'обр '!F4:F10000,B19,'обр '!C4:C10000,T9)+SUMIFS(детс!A4:A10000,детс!F4:F10000,B19,детс!C4:C10000,T9)+SUMIFS(культ!A4:A10000,культ!F4:F10000,B19,культ!C4:C10000,T9)+SUMIFS(спорт!A4:A10000,спорт!F4:F10000,B19,спорт!C4:C10000,T9)+SUMIFS(лечеб!A4:A10000,лечеб!F4:F10000,B19,лечеб!C4:C10000,T9)+SUMIFS(Баня!A4:A10000,Баня!F4:F10000,B19,Баня!C4:C10000,T9)+SUMIFS(Адм!A4:A9999,Адм!F4:F9999,B19,Адм!C4:C9999,T9)+SUMIFS(С.Х!A4:A10000,С.Х!F4:F10000,B19,С.Х!C4:C10000,T9)+SUMIFS(новостр!A4:A10000,новостр!F4:F10000,B19,новостр!C4:C10000,T9)+SUMIFS(произв!A4:A9997,произв!F4:F9997,B19,произв!C4:C9997,T10)+SUMIFS(торг!A4:A9999,торг!F4:F9999,B19,торг!C4:C9999,T10)+SUMIFS(склад!A4:A10000,склад!F4:F10000,B19,склад!C4:C10000,T10)+SUMIFS('обр '!A4:A10000,'обр '!F4:F10000,B19,'обр '!C4:C10000,T10)+SUMIFS(детс!A4:A10000,детс!F4:F10000,B19,детс!C4:C10000,T10)+SUMIFS(культ!A4:A10000,культ!F4:F10000,B19,культ!C4:C10000,T10)+SUMIFS(спорт!A4:A10000,спорт!F4:F10000,B19,спорт!C4:C10000,T10)+SUMIFS(лечеб!A4:A10000,лечеб!F4:F10000,B19,лечеб!C4:C10000,T10)+SUMIFS(Баня!A4:A10000,Баня!F4:F10000,B19,Баня!C4:C10000,T10)+SUMIFS(Адм!A4:A9999,Адм!F4:F9999,B19,Адм!C4:C9999,T10)+SUMIFS(С.Х!A4:A10000,С.Х!F4:F10000,B19,С.Х!C4:C10000,T10)+SUMIFS(новостр!A4:A10000,новостр!F4:F10000,B19,новостр!C4:C10000,T10)+SUMIFS(произв!A4:A9997,произв!F4:F9997,B19,произв!C4:C9997,T11)+SUMIFS(торг!A4:A9999,торг!F4:F9999,B19,торг!C4:C9999,T11)+SUMIFS(склад!A4:A10000,склад!F4:F10000,B19,склад!C4:C10000,T11)+SUMIFS('обр '!A4:A10000,'обр '!F4:F10000,B19,'обр '!C4:C10000,T11)+SUMIFS(детс!A4:A10000,детс!F4:F10000,B19,детс!C4:C10000,T11)+SUMIFS(культ!A4:A10000,культ!F4:F10000,B19,культ!C4:C10000,T11)+SUMIFS(спорт!A4:A10000,спорт!F4:F10000,B19,спорт!C4:C10000,T11)+SUMIFS(лечеб!A4:A10000,лечеб!F4:F10000,B19,лечеб!C4:C10000,T11)+SUMIFS(Баня!A4:A10000,Баня!F4:F10000,B19,Баня!C4:C10000,T11)+SUMIFS(Адм!A4:A9999,Адм!F4:F9999,B19,Адм!C4:C9999,T11)+SUMIFS(С.Х!A4:A10000,С.Х!F4:F10000,B19,С.Х!C4:C10000,T11)+SUMIFS(новостр!A4:A10000,новостр!F4:F10000,B19,новостр!C4:C10000,T11)+SUMIFS(произв!A4:A9997,произв!F4:F9997,B19,произв!C4:C9997,T12)+SUMIFS(торг!A4:A9999,торг!F4:F9999,B19,торг!C4:C9999,T12)+SUMIFS(склад!A4:A10000,склад!F4:F10000,B19,склад!C4:C10000,T12)+SUMIFS('обр '!A4:A10000,'обр '!F4:F10000,B19,'обр '!C4:C10000,T12)+SUMIFS(детс!A4:A10000,детс!F4:F10000,B19,детс!C4:C10000,T12)+SUMIFS(культ!A4:A10000,культ!F4:F10000,B19,культ!C4:C10000,T12)+SUMIFS(спорт!A4:A10000,спорт!F4:F10000,B19,спорт!C4:C10000,T12)+SUMIFS(лечеб!A4:A10000,лечеб!F4:F10000,B19,лечеб!C4:C10000,T12)+SUMIFS(Баня!A4:A10000,Баня!F4:F10000,B19,Баня!C4:C10000,T12)+SUMIFS(Адм!A4:A9999,Адм!F4:F9999,B19,Адм!C4:C9999,T12)+SUMIFS(С.Х!A4:A10000,С.Х!F4:F10000,B19,С.Х!C4:C10000,T12)+SUMIFS(новостр!A4:A10000,новостр!F4:F10000,B19,новостр!C4:C10000,T12)+SUMIFS(произв!A4:A9997,произв!F4:F9997,B19,произв!C4:C9997,T13)+SUMIFS(торг!A4:A9999,торг!F4:F9999,B19,торг!C4:C9999,T13)+SUMIFS(склад!A4:A10000,склад!F4:F10000,B19,склад!C4:C10000,T13)+SUMIFS('обр '!A4:A10000,'обр '!F4:F10000,B19,'обр '!C4:C10000,T13)+SUMIFS(детс!A4:A10000,детс!F4:F10000,B19,детс!C4:C10000,T13)+SUMIFS(культ!A4:A10000,культ!F4:F10000,B19,культ!C4:C10000,T13)+SUMIFS(спорт!A4:A10000,спорт!F4:F10000,B19,спорт!C4:C10000,T13)+SUMIFS(лечеб!A4:A10000,лечеб!F4:F10000,B19,лечеб!C4:C10000,T13)+SUMIFS(Баня!A4:A10000,Баня!F4:F10000,B19,Баня!C4:C10000,T13)+SUMIFS(Адм!A4:A9999,Адм!F4:F9999,B19,Адм!C4:C9999,T13)+SUMIFS(С.Х!A4:A10000,С.Х!F4:F10000,B19,С.Х!C4:C10000,T13)+SUMIFS(новостр!A4:A10000,новостр!F4:F10000,B19,новостр!C4:C10000,T13)+SUMIFS(произв!A4:A9997,произв!F4:F9997,B19,произв!C4:C9997,T14)+SUMIFS(торг!A4:A9999,торг!F4:F9999,B19,торг!C4:C9999,T14)+SUMIFS(склад!A4:A10000,склад!F4:F10000,B19,склад!C4:C10000,T14)+SUMIFS('обр '!A4:A10000,'обр '!F4:F10000,B19,'обр '!C4:C10000,T14)+SUMIFS(детс!A4:A10000,детс!F4:F10000,B19,детс!C4:C10000,T14)+SUMIFS(культ!A4:A10000,культ!F4:F10000,B19,культ!C4:C10000,T14)+SUMIFS(спорт!A4:A10000,спорт!F4:F10000,B19,спорт!C4:C10000,T14)+SUMIFS(лечеб!A4:A10000,лечеб!F4:F10000,B19,лечеб!C4:C10000,T14)+SUMIFS(Баня!A4:A10000,Баня!F4:F10000,B19,Баня!C4:C10000,T14)+SUMIFS(Адм!A4:A9999,Адм!F4:F9999,B19,Адм!C4:C9999,T14)+SUMIFS(С.Х!A4:A10000,С.Х!F4:F10000,B19,С.Х!C4:C10000,T14)+SUMIFS(новостр!A4:A10000,новостр!F4:F10000,B19,новостр!C4:C10000,T14)+SUMIFS(произв!A4:A9997,произв!F4:F9997,B19,произв!C4:C9997,T15)+SUMIFS(торг!A4:A9999,торг!F4:F9999,B19,торг!C4:C9999,T15)+SUMIFS(склад!A4:A10000,склад!F4:F10000,B19,склад!C4:C10000,T15)+SUMIFS('обр '!A4:A10000,'обр '!F4:F10000,B19,'обр '!C4:C10000,T15)+SUMIFS(детс!A4:A10000,детс!F4:F10000,B19,детс!C4:C10000,T15)+SUMIFS(культ!A4:A10000,культ!F4:F10000,B19,культ!C4:C10000,T15)+SUMIFS(спорт!A4:A10000,спорт!F4:F10000,B19,спорт!C4:C10000,T15)+SUMIFS(лечеб!A4:A10000,лечеб!F4:F10000,B19,лечеб!C4:C10000,T15)+SUMIFS(Баня!A4:A10000,Баня!F4:F10000,B19,Баня!C4:C10000,T15)+SUMIFS(Адм!A4:A9999,Адм!F4:F9999,B19,Адм!C4:C9999,T15)+SUMIFS(С.Х!A4:A10000,С.Х!F4:F10000,B19,С.Х!C4:C10000,T15)+SUMIFS(новостр!A4:A10000,новостр!F4:F10000,B19,новостр!C4:C10000,T15)</f>
        <v>0</v>
      </c>
      <c r="D19" s="272">
        <f>SUMIFS(ЖС!A4:A10008,ЖС!F4:F10008,B19,ЖС!C4:C10008,T9)+SUMIFS(ЖС!A4:A10008,ЖС!F4:F10008,B19,ЖС!C4:C10008,T10)+SUMIFS(ЖС!A4:A10008,ЖС!F4:F10008,B19,ЖС!C4:C10008,T11)+SUMIFS(ЖС!A4:A10008,ЖС!F4:F10008,B19,ЖС!C4:C10008,T12)+SUMIFS(ЖС!A4:A10008,ЖС!F4:F10008,B19,ЖС!C4:C10008,T13)+SUMIFS(ЖС!A4:A10008,ЖС!F4:F10008,B19,ЖС!C4:C10008,T14)+SUMIFS(ЖС!A4:A10008,ЖС!F4:F10008,B19,ЖС!C4:C10008,T15)</f>
        <v>0</v>
      </c>
      <c r="E19" s="272">
        <f>SUMIFS(авт!A4:A10004,авт!F4:F10004,B19,авт!C4:C10004,T9)+SUMIFS(Пр.откр.тер!A4:A9978,Пр.откр.тер!F4:F9978,B19,Пр.откр.тер!C4:C9978,T9)+SUMIFS(авт!A4:A10004,авт!F4:F10004,B19,авт!C4:C10004,T10)+SUMIFS(Пр.откр.тер!A4:A9978,Пр.откр.тер!F4:F9978,B19,Пр.откр.тер!C4:C9978,T10)+SUMIFS(авт!A4:A10004,авт!F4:F10004,B19,авт!C4:C10004,T11)+SUMIFS(Пр.откр.тер!A4:A9978,Пр.откр.тер!F4:F9978,B19,Пр.откр.тер!C4:C9978,T11)+SUMIFS(авт!A4:A10004,авт!F4:F10004,B19,авт!C4:C10004,T12)+SUMIFS(Пр.откр.тер!A4:A9978,Пр.откр.тер!F4:F9978,B19,Пр.откр.тер!C4:C9978,T12)+SUMIFS(авт!A4:A10004,авт!F4:F10004,B19,авт!C4:C10004,T13)+SUMIFS(Пр.откр.тер!A4:A9978,Пр.откр.тер!F4:F9978,B19,Пр.откр.тер!C4:C9978,T13)+SUMIFS(авт!A4:A10004,авт!F4:F10004,B19,авт!C4:C10004,T14)+SUMIFS(Пр.откр.тер!A4:A9978,Пр.откр.тер!F4:F9978,B19,Пр.откр.тер!C4:C9978,T14)+SUMIFS(авт!A4:A10004,авт!F4:F10004,B19,авт!C4:C10004,T15)+SUMIFS(Пр.откр.тер!A4:A9978,Пр.откр.тер!F4:F9978,B19,Пр.откр.тер!C4:C9978,T15)</f>
        <v>0</v>
      </c>
      <c r="F19" s="272">
        <f>SUMIFS(угар!A5:A9997,угар!F5:F9997,B19,угар!C5:C9997,T9,угар!AK5:AK9997,"да")+SUMIFS(задым!A4:A10003,задым!E4:E10003,B19,задым!C4:C10003,T9)+SUMIFS(обр.огнем!A4:A10002,обр.огнем!E4:E10002,B19,обр.огнем!C4:C10002,T9)+SUMIFS(КЗ!A4:A10009,КЗ!E4:E10009,B19,КЗ!C4:C10009,T9)+SUMIFS('подгор.пищи '!A4:A10003,'подгор.пищи '!E4:E10003,B19,'подгор.пищи '!C4:C10003,T9)+SUMIFS(самосозж!A4:A10000,самосозж!E4:E10000,B19,самосозж!C4:C10000,T9)+SUMIFS(Трава!A5:A10000,Трава!E5:E10000,B19,Трава!C5:C10000,T9)+SUMIFS(мусор!A4:A10001,мусор!E4:E10001,B19,мусор!C4:C10001,T9)+SUMIFS(дтп.заг!A4:A10000,дтп.заг!E4:E10000,B19,дтп.заг!C4:C10000,T9)+SUMIFS(авиа!A4:A9999,авиа!E4:E9999,B19,авиа!C4:C9999,T9)+SUMIFS(самовозг!A4:A10000,самовозг!E4:E10000,B19,самовозг!C4:C10000,T9)+SUMIFS(вспыш!A4:A10002,вспыш!E4:E10002,B19,вспыш!C4:C10002,T9)+SUMIFS(угар!A5:A9997,угар!F5:F9997,B19,угар!C5:C9997,T10,угар!AK5:AK9997,"да")+SUMIFS(задым!A4:A10003,задым!E4:E10003,B19,задым!C4:C10003,T10)+SUMIFS(обр.огнем!A4:A10002,обр.огнем!E4:E10002,B19,обр.огнем!C4:C10002,T10)+SUMIFS(КЗ!A4:A10009,КЗ!E4:E10009,B19,КЗ!C4:C10009,T10)+SUMIFS('подгор.пищи '!A4:A10003,'подгор.пищи '!E4:E10003,B19,'подгор.пищи '!C4:C10003,T10)+SUMIFS(самосозж!A4:A10000,самосозж!E4:E10000,B19,самосозж!C4:C10000,T10)+SUMIFS(Трава!A5:A10000,Трава!E5:E10000,B19,Трава!C5:C10000,T10)+SUMIFS(мусор!A4:A10001,мусор!E4:E10001,B19,мусор!C4:C10001,T10)+SUMIFS(дтп.заг!A4:A10000,дтп.заг!E4:E10000,B19,дтп.заг!C4:C10000,T10)+SUMIFS(авиа!A4:A9999,авиа!E4:E9999,B19,авиа!C4:C9999,T10)+SUMIFS(самовозг!A4:A10000,самовозг!E4:E10000,B19,самовозг!C4:C10000,T10)+SUMIFS(вспыш!A4:A10002,вспыш!E4:E10002,B19,вспыш!C4:C10002,T10)+SUMIFS(угар!A5:A9997,угар!F5:F9997,B19,угар!C5:C9997,T11,угар!AK5:AK9997,"да")+SUMIFS(задым!A4:A10003,задым!E4:E10003,B19,задым!C4:C10003,T11)+SUMIFS(обр.огнем!A4:A10002,обр.огнем!E4:E10002,B19,обр.огнем!C4:C10002,T11)+SUMIFS(КЗ!A4:A10009,КЗ!E4:E10009,B19,КЗ!C4:C10009,T11)+SUMIFS('подгор.пищи '!A4:A10003,'подгор.пищи '!E4:E10003,B19,'подгор.пищи '!C4:C10003,T11)+SUMIFS(самосозж!A4:A10000,самосозж!E4:E10000,B19,самосозж!C4:C10000,T11)+SUMIFS(Трава!A5:A10000,Трава!E5:E10000,B19,Трава!C5:C10000,T11)+SUMIFS(мусор!A4:A10001,мусор!E4:E10001,B19,мусор!C4:C10001,T11)+SUMIFS(дтп.заг!A4:A10000,дтп.заг!E4:E10000,B19,дтп.заг!C4:C10000,T11)+SUMIFS(авиа!A4:A9999,авиа!E4:E9999,B19,авиа!C4:C9999,T11)+SUMIFS(самовозг!A4:A10000,самовозг!E4:E10000,B19,самовозг!C4:C10000,T11)+SUMIFS(вспыш!A4:A10002,вспыш!E4:E10002,B19,вспыш!C4:C10002,T11)+SUMIFS(угар!A5:A9997,угар!F5:F9997,B19,угар!C5:C9997,T12,угар!AK5:AK9997,"да")+SUMIFS(задым!A4:A10003,задым!E4:E10003,B19,задым!C4:C10003,T12)+SUMIFS(обр.огнем!A4:A10002,обр.огнем!E4:E10002,B19,обр.огнем!C4:C10002,T12)+SUMIFS(КЗ!A4:A10009,КЗ!E4:E10009,B19,КЗ!C4:C10009,T12)+SUMIFS('подгор.пищи '!A4:A10003,'подгор.пищи '!E4:E10003,B19,'подгор.пищи '!C4:C10003,T12)+SUMIFS(самосозж!A4:A10000,самосозж!E4:E10000,B19,самосозж!C4:C10000,T12)+SUMIFS(Трава!A5:A10000,Трава!E5:E10000,B19,Трава!C5:C10000,T12)+SUMIFS(мусор!A4:A10001,мусор!E4:E10001,B19,мусор!C4:C10001,T12)+SUMIFS(дтп.заг!A4:A10000,дтп.заг!E4:E10000,B19,дтп.заг!C4:C10000,T12)+SUMIFS(авиа!A4:A9999,авиа!E4:E9999,B19,авиа!C4:C9999,T12)+SUMIFS(самовозг!A4:A10000,самовозг!E4:E10000,B19,самовозг!C4:C10000,T12)+SUMIFS(вспыш!A4:A10002,вспыш!E4:E10002,B19,вспыш!C4:C10002,T12)+SUMIFS(угар!A5:A9997,угар!F5:F9997,B19,угар!C5:C9997,T13,угар!AK5:AK9997,"да")+SUMIFS(задым!A4:A10003,задым!E4:E10003,B19,задым!C4:C10003,T13)+SUMIFS(обр.огнем!A4:A10002,обр.огнем!E4:E10002,B19,обр.огнем!C4:C10002,T13)+SUMIFS(КЗ!A4:A10009,КЗ!E4:E10009,B19,КЗ!C4:C10009,T13)+SUMIFS('подгор.пищи '!A4:A10003,'подгор.пищи '!E4:E10003,B19,'подгор.пищи '!C4:C10003,T13)+SUMIFS(самосозж!A4:A10000,самосозж!E4:E10000,B19,самосозж!C4:C10000,T13)+SUMIFS(Трава!A5:A10000,Трава!E5:E10000,B19,Трава!C5:C10000,T13)+SUMIFS(мусор!A4:A10001,мусор!E4:E10001,B19,мусор!C4:C10001,T13)+SUMIFS(дтп.заг!A4:A10000,дтп.заг!E4:E10000,B19,дтп.заг!C4:C10000,T13)+SUMIFS(авиа!A4:A9999,авиа!E4:E9999,B19,авиа!C4:C9999,T13)+SUMIFS(самовозг!A4:A10000,самовозг!E4:E10000,B19,самовозг!C4:C10000,T13)+SUMIFS(вспыш!A4:A10002,вспыш!E4:E10002,B19,вспыш!C4:C10002,T13)+SUMIFS(угар!A5:A9997,угар!F5:F9997,B19,угар!C5:C9997,T14,угар!AK5:AK9997,"да")+SUMIFS(задым!A4:A10003,задым!E4:E10003,B19,задым!C4:C10003,T14)+SUMIFS(обр.огнем!A4:A10002,обр.огнем!E4:E10002,B19,обр.огнем!C4:C10002,T14)+SUMIFS(КЗ!A4:A10009,КЗ!E4:E10009,B19,КЗ!C4:C10009,T14)+SUMIFS('подгор.пищи '!A4:A10003,'подгор.пищи '!E4:E10003,B19,'подгор.пищи '!C4:C10003,T14)+SUMIFS(самосозж!A4:A10000,самосозж!E4:E10000,B19,самосозж!C4:C10000,T14)+SUMIFS(Трава!A5:A10000,Трава!E5:E10000,B19,Трава!C5:C10000,T14)+SUMIFS(мусор!A4:A10001,мусор!E4:E10001,B19,мусор!C4:C10001,T14)+SUMIFS(дтп.заг!A4:A10000,дтп.заг!E4:E10000,B19,дтп.заг!C4:C10000,T14)+SUMIFS(авиа!A4:A9999,авиа!E4:E9999,B19,авиа!C4:C9999,T14)+SUMIFS(самовозг!A4:A10000,самовозг!E4:E10000,B19,самовозг!C4:C10000,T14)+SUMIFS(вспыш!A4:A10002,вспыш!E4:E10002,B19,вспыш!C4:C10002,T14)+SUMIFS(угар!A5:A9997,угар!F5:F9997,B19,угар!C5:C9997,T15,угар!AK5:AK9997,"да")+SUMIFS(задым!A4:A10003,задым!E4:E10003,B19,задым!C4:C10003,T15)+SUMIFS(обр.огнем!A4:A10002,обр.огнем!E4:E10002,B19,обр.огнем!C4:C10002,T15)+SUMIFS(КЗ!A4:A10009,КЗ!E4:E10009,B19,КЗ!C4:C10009,T15)+SUMIFS('подгор.пищи '!A4:A10003,'подгор.пищи '!E4:E10003,B19,'подгор.пищи '!C4:C10003,T15)+SUMIFS(самосозж!A4:A10000,самосозж!E4:E10000,B19,самосозж!C4:C10000,T15)+SUMIFS(Трава!A5:A10000,Трава!E5:E10000,B19,Трава!C5:C10000,T15)+SUMIFS(мусор!A4:A10001,мусор!E4:E10001,B19,мусор!C4:C10001,T15)+SUMIFS(дтп.заг!A4:A10000,дтп.заг!E4:E10000,B19,дтп.заг!C4:C10000,T15)+SUMIFS(авиа!A4:A9999,авиа!E4:E9999,B19,авиа!C4:C9999,T15)+SUMIFS(самовозг!A4:A10000,самовозг!E4:E10000,B19,самовозг!C4:C10000,T15)+SUMIFS(вспыш!A4:A10002,вспыш!E4:E10002,B19,вспыш!C4:C10002,T15)</f>
        <v>0</v>
      </c>
      <c r="G19" s="272">
        <f>SUMIFS(АСР!A4:A9998,АСР!E4:E9998,B19,АСР!C4:C9998,T9)+SUMIFS(АСР!A4:A9998,АСР!E4:E9998,B19,АСР!C4:C9998,T10)+SUMIFS(АСР!A4:A9998,АСР!E4:E9998,B19,АСР!C4:C9998,T11)+SUMIFS(АСР!A4:A9998,АСР!E4:E9998,B19,АСР!C4:C9998,T12)+SUMIFS(АСР!A4:A9998,АСР!E4:E9998,B19,АСР!C4:C9998,T13)+SUMIFS(АСР!A4:A9998,АСР!E4:E9998,B19,АСР!C4:C9998,T14)+SUMIFS(АСР!A4:A9998,АСР!E4:E9998,B19,АСР!C4:C9998,T15)</f>
        <v>0</v>
      </c>
      <c r="H19" s="272">
        <f>SUMIFS(ложный!A4:A10003,ложный!E4:E10003,B19,ложный!C4:C10003,T9)+SUMIFS(ложный!A4:A10003,ложный!E4:E10003,B19,ложный!C4:C10003,T10)+SUMIFS(ложный!A4:A10003,ложный!E4:E10003,B19,ложный!C4:C10003,T11)+SUMIFS(ложный!A4:A10003,ложный!E4:E10003,B19,ложный!C4:C10003,T12)+SUMIFS(ложный!A4:A10003,ложный!E4:E10003,B19,ложный!C4:C10003,T13)+SUMIFS(ложный!A4:A10003,ложный!E4:E10003,B19,ложный!C4:C10003,T14)+SUMIFS(ложный!A4:A10003,ложный!E4:E10003,B19,ложный!C4:C10003,T15)</f>
        <v>0</v>
      </c>
      <c r="I19" s="272">
        <f>SUMIFS('степь '!A5:A9998,'степь '!F5:F9998,B19,'степь '!C5:C9998,T9)+SUMIFS('степь '!A5:A9998,'степь '!F5:F9998,B19,'степь '!C5:C9998,T10)+SUMIFS('степь '!A5:A9998,'степь '!F5:F9998,B19,'степь '!C5:C9998,T11)+SUMIFS('степь '!A5:A9998,'степь '!F5:F9998,B19,'степь '!C5:C9998,T12)+SUMIFS('степь '!A5:A9998,'степь '!F5:F9998,B19,'степь '!C5:C9998,T13)+SUMIFS('степь '!A5:A9998,'степь '!F5:F9998,B19,'степь '!C5:C9998,T14)+SUMIFS('степь '!A5:A9998,'степь '!F5:F9998,B19,'степь '!C5:C9998,T15)</f>
        <v>0</v>
      </c>
      <c r="J19" s="272">
        <f>SUMIFS('степь '!I5:I9998,'степь '!F5:F9998,B19,'степь '!C5:C9998,T9)+SUMIFS('степь '!I5:I9998,'степь '!F5:F9998,B19,'степь '!C5:C9998,T10)+SUMIFS('степь '!I5:I9998,'степь '!F5:F9998,B19,'степь '!C5:C9998,T11)+SUMIFS('степь '!I5:I9998,'степь '!F5:F9998,B19,'степь '!C5:C9998,T12)+SUMIFS('степь '!I5:I9998,'степь '!F5:F9998,B19,'степь '!C5:C9998,T13)+SUMIFS('степь '!I5:I9998,'степь '!F5:F9998,B19,'степь '!C5:C9998,T14)+SUMIFS('степь '!I5:I9998,'степь '!F5:F9998,B19,'степь '!C5:C9998,T15)</f>
        <v>0</v>
      </c>
      <c r="K19" s="272">
        <f>SUMIFS(Лес!A5:A9992,Лес!F5:F9992,B19,Лес!C5:C9992,T9)+SUMIFS(Лес!A5:A9992,Лес!F5:F9992,B19,Лес!C5:C9992,T10)+SUMIFS(Лес!A5:A9992,Лес!F5:F9992,B19,Лес!C5:C9992,T11)+SUMIFS(Лес!A5:A9992,Лес!F5:F9992,B19,Лес!C5:C9992,T12)+SUMIFS(Лес!A5:A9992,Лес!F5:F9992,B19,Лес!C5:C9992,T13)+SUMIFS(Лес!A5:A9992,Лес!F5:F9992,B19,Лес!C5:C9992,T14)+SUMIFS(Лес!A5:A9992,Лес!F5:F9992,B19,Лес!C5:C9992,T15)</f>
        <v>0</v>
      </c>
      <c r="L19" s="272">
        <f>SUMIFS(Лес!J5:J9992,Лес!F5:F9992,B19,Лес!C5:C9992,T9)+SUMIFS(Лес!J5:J9992,Лес!F5:F9992,B19,Лес!C5:C9992,T10)+SUMIFS(Лес!J5:J9992,Лес!F5:F9992,B19,Лес!C5:C9992,T11)+SUMIFS(Лес!J5:J9992,Лес!F5:F9992,B19,Лес!C5:C9992,T12)+SUMIFS(Лес!J5:J9992,Лес!F5:F9992,B19,Лес!C5:C9992,T13)+SUMIFS(Лес!J5:J9992,Лес!F5:F9992,B19,Лес!C5:C9992,T14)+SUMIFS(Лес!J5:J9992,Лес!F5:F9992,B19,Лес!C5:C9992,T15)</f>
        <v>0</v>
      </c>
      <c r="M19" s="272">
        <f t="shared" si="0"/>
        <v>0</v>
      </c>
      <c r="N19" s="293">
        <f>SUMIFS(произв!O4:O9997,произв!F4:F9997,B19,произв!C4:C9997,T9)+SUMIFS(торг!O4:O9999,торг!F4:F9999,B19,торг!C4:C9999,T9)+SUMIFS(склад!O4:O10000,склад!F4:F10000,B19,склад!C4:C10000,T9)+SUMIFS('обр '!O4:O10000,'обр '!F4:F10000,B19,'обр '!C4:C10000,T9)+SUMIFS(детс!O4:O10000,детс!F4:F10000,B19,детс!C4:C10000,T9)+SUMIFS(культ!O4:O10000,культ!F4:F10000,B19,культ!C4:C10000,T9)+SUMIFS(спорт!O4:O10000,спорт!F4:F10000,B19,спорт!C4:C10000,T9)+SUMIFS(лечеб!O4:O10000,лечеб!F4:F10000,B19,лечеб!C4:C10000,T9)+SUMIFS(Баня!O4:O10000,Баня!F4:F10000,B19,Баня!C4:C10000,T9)+SUMIFS(Адм!O4:O9999,Адм!F4:F9999,B19,Адм!C4:C9999,T9)+SUMIFS(С.Х!O4:O10000,С.Х!F4:F10000,B19,С.Х!C4:C10000,T9)+SUMIFS(новостр!N4:N10000,новостр!F4:F10000,B19,новостр!C4:C10000,T9)+SUMIFS(авт!K4:K10004,авт!F4:F10004,B19,авт!C4:C10004,T9)+SUMIFS(ЖС!S4:S10008,ЖС!F4:F10008,B19,ЖС!C4:C10008,T9)+SUMIFS(Лес!L5:L9992,Лес!F5:F9992,B19,Лес!C5:C9992,T9)+SUMIFS('степь '!K5:K9998,'степь '!F5:F9998,B19,'степь '!C5:C9998,T9)+SUMIFS(Пр.откр.тер!N4:N9978,Пр.откр.тер!F4:F9978,B19,Пр.откр.тер!C4:C9978,T9)+SUMIFS(произв!O4:O9997,произв!F4:F9997,B19,произв!C4:C9997,T10)+SUMIFS(торг!O4:O9999,торг!F4:F9999,B19,торг!C4:C9999,T10)+SUMIFS(склад!O4:O10000,склад!F4:F10000,B19,склад!C4:C10000,T10)+SUMIFS('обр '!O4:O10000,'обр '!F4:F10000,B19,'обр '!C4:C10000,T10)+SUMIFS(детс!O4:O10000,детс!F4:F10000,B19,детс!C4:C10000,T10)+SUMIFS(культ!O4:O10000,культ!F4:F10000,B19,культ!C4:C10000,T10)+SUMIFS(спорт!O4:O10000,спорт!F4:F10000,B19,спорт!C4:C10000,T10)+SUMIFS(лечеб!O4:O10000,лечеб!F4:F10000,B19,лечеб!C4:C10000,T10)+SUMIFS(Баня!O4:O10000,Баня!F4:F10000,B19,Баня!C4:C10000,T10)+SUMIFS(Адм!O4:O9999,Адм!F4:F9999,B19,Адм!C4:C9999,T10)+SUMIFS(С.Х!O4:O10000,С.Х!F4:F10000,B19,С.Х!C4:C10000,T10)+SUMIFS(новостр!N4:N10000,новостр!F4:F10000,B19,новостр!C4:C10000,T10)+SUMIFS(авт!K4:K10004,авт!F4:F10004,B19,авт!C4:C10004,T10)+SUMIFS(ЖС!S4:S10008,ЖС!F4:F10008,B19,ЖС!C4:C10008,T10)+SUMIFS(Лес!L5:L9992,Лес!F5:F9992,B19,Лес!C5:C9992,T10)+SUMIFS('степь '!K5:K9998,'степь '!F5:F9998,B19,'степь '!C5:C9998,T10)+SUMIFS(Пр.откр.тер!N4:N9978,Пр.откр.тер!F4:F9978,B19,Пр.откр.тер!C4:C9978,T10)+SUMIFS(произв!O4:O9997,произв!F4:F9997,B19,произв!C4:C9997,T11)+SUMIFS(торг!O4:O9999,торг!F4:F9999,B19,торг!C4:C9999,T11)+SUMIFS(склад!O4:O10000,склад!F4:F10000,B19,склад!C4:C10000,T11)+SUMIFS('обр '!O4:O10000,'обр '!F4:F10000,B19,'обр '!C4:C10000,T11)+SUMIFS(детс!O4:O10000,детс!F4:F10000,B19,детс!C4:C10000,T11)+SUMIFS(культ!O4:O10000,культ!F4:F10000,B19,культ!C4:C10000,T11)+SUMIFS(спорт!O4:O10000,спорт!F4:F10000,B19,спорт!C4:C10000,T11)+SUMIFS(лечеб!O4:O10000,лечеб!F4:F10000,B19,лечеб!C4:C10000,T11)+SUMIFS(Баня!O4:O10000,Баня!F4:F10000,B19,Баня!C4:C10000,T11)+SUMIFS(Адм!O4:O9999,Адм!F4:F9999,B19,Адм!C4:C9999,T11)+SUMIFS(С.Х!O4:O10000,С.Х!F4:F10000,B19,С.Х!C4:C10000,T11)+SUMIFS(новостр!N4:N10000,новостр!F4:F10000,B19,новостр!C4:C10000,T11)+SUMIFS(авт!K4:K10004,авт!F4:F10004,B19,авт!C4:C10004,T11)+SUMIFS(ЖС!S4:S10008,ЖС!F4:F10008,B19,ЖС!C4:C10008,T11)+SUMIFS(Лес!L5:L9992,Лес!F5:F9992,B19,Лес!C5:C9992,T11)+SUMIFS('степь '!K5:K9998,'степь '!F5:F9998,B19,'степь '!C5:C9998,T11)+SUMIFS(Пр.откр.тер!N4:N9978,Пр.откр.тер!F4:F9978,B19,Пр.откр.тер!C4:C9978,T11)+SUMIFS(произв!O4:O9997,произв!F4:F9997,B19,произв!C4:C9997,T12)+SUMIFS(торг!O4:O9999,торг!F4:F9999,B19,торг!C4:C9999,T12)+SUMIFS(склад!O4:O10000,склад!F4:F10000,B19,склад!C4:C10000,T12)+SUMIFS('обр '!O4:O10000,'обр '!F4:F10000,B19,'обр '!C4:C10000,T12)+SUMIFS(детс!O4:O10000,детс!F4:F10000,B19,детс!C4:C10000,T12)+SUMIFS(культ!O4:O10000,культ!F4:F10000,B19,культ!C4:C10000,T12)+SUMIFS(спорт!O4:O10000,спорт!F4:F10000,B19,спорт!C4:C10000,T12)+SUMIFS(лечеб!O4:O10000,лечеб!F4:F10000,B19,лечеб!C4:C10000,T12)+SUMIFS(Баня!O4:O10000,Баня!F4:F10000,B19,Баня!C4:C10000,T12)+SUMIFS(Адм!O4:O9999,Адм!F4:F9999,B19,Адм!C4:C9999,T12)+SUMIFS(С.Х!O4:O10000,С.Х!F4:F10000,B19,С.Х!C4:C10000,T12)+SUMIFS(новостр!N4:N10000,новостр!F4:F10000,B19,новостр!C4:C10000,T12)+SUMIFS(авт!K4:K10004,авт!F4:F10004,B19,авт!C4:C10004,T12)+SUMIFS(ЖС!S4:S10008,ЖС!F4:F10008,B19,ЖС!C4:C10008,T12)+SUMIFS(Лес!L5:L9992,Лес!F5:F9992,B19,Лес!C5:C9992,T12)+SUMIFS('степь '!K5:K9998,'степь '!F5:F9998,B19,'степь '!C5:C9998,T12)+SUMIFS(Пр.откр.тер!N4:N9978,Пр.откр.тер!F4:F9978,B19,Пр.откр.тер!C4:C9978,T12)+SUMIFS(произв!O4:O9997,произв!F4:F9997,B19,произв!C4:C9997,T13)+SUMIFS(торг!O4:O9999,торг!F4:F9999,B19,торг!C4:C9999,T13)+SUMIFS(склад!O4:O10000,склад!F4:F10000,B19,склад!C4:C10000,T13)+SUMIFS('обр '!O4:O10000,'обр '!F4:F10000,B19,'обр '!C4:C10000,T13)+SUMIFS(детс!O4:O10000,детс!F4:F10000,B19,детс!C4:C10000,T13)+SUMIFS(культ!O4:O10000,культ!F4:F10000,B19,культ!C4:C10000,T13)+SUMIFS(спорт!O4:O10000,спорт!F4:F10000,B19,спорт!C4:C10000,T13)+SUMIFS(лечеб!O4:O10000,лечеб!F4:F10000,B19,лечеб!C4:C10000,T13)+SUMIFS(Баня!O4:O10000,Баня!F4:F10000,B19,Баня!C4:C10000,T13)+SUMIFS(Адм!O4:O9999,Адм!F4:F9999,B19,Адм!C4:C9999,T13)+SUMIFS(С.Х!O4:O10000,С.Х!F4:F10000,B19,С.Х!C4:C10000,T13)+SUMIFS(новостр!N4:N10000,новостр!F4:F10000,B19,новостр!C4:C10000,T13)+SUMIFS(авт!K4:K10004,авт!F4:F10004,B19,авт!C4:C10004,T13)+SUMIFS(ЖС!S4:S10008,ЖС!F4:F10008,B19,ЖС!C4:C10008,T13)+SUMIFS(Лес!L5:L9992,Лес!F5:F9992,B19,Лес!C5:C9992,T13)+SUMIFS('степь '!K5:K9998,'степь '!F5:F9998,B19,'степь '!C5:C9998,T13)+SUMIFS(Пр.откр.тер!N4:N9978,Пр.откр.тер!F4:F9978,B19,Пр.откр.тер!C4:C9978,T13)+SUMIFS(произв!O4:O9997,произв!F4:F9997,B19,произв!C4:C9997,T14)+SUMIFS(торг!O4:O9999,торг!F4:F9999,B19,торг!C4:C9999,T14)+SUMIFS(склад!O4:O10000,склад!F4:F10000,B19,склад!C4:C10000,T14)+SUMIFS('обр '!O4:O10000,'обр '!F4:F10000,B19,'обр '!C4:C10000,T14)+SUMIFS(детс!O4:O10000,детс!F4:F10000,B19,детс!C4:C10000,T14)+SUMIFS(культ!O4:O10000,культ!F4:F10000,B19,культ!C4:C10000,T14)+SUMIFS(спорт!O4:O10000,спорт!F4:F10000,B19,спорт!C4:C10000,T14)+SUMIFS(лечеб!O4:O10000,лечеб!F4:F10000,B19,лечеб!C4:C10000,T14)+SUMIFS(Баня!O4:O10000,Баня!F4:F10000,B19,Баня!C4:C10000,T14)+SUMIFS(Адм!O4:O9999,Адм!F4:F9999,B19,Адм!C4:C9999,T14)+SUMIFS(С.Х!O4:O10000,С.Х!F4:F10000,B19,С.Х!C4:C10000,T14)+SUMIFS(новостр!N4:N10000,новостр!F4:F10000,B19,новостр!C4:C10000,T14)+SUMIFS(авт!K4:K10004,авт!F4:F10004,B19,авт!C4:C10004,T14)+SUMIFS(ЖС!S4:S10008,ЖС!F4:F10008,B19,ЖС!C4:C10008,T14)+SUMIFS(Лес!L5:L9992,Лес!F5:F9992,B19,Лес!C5:C9992,T14)+SUMIFS('степь '!K5:K9998,'степь '!F5:F9998,B19,'степь '!C5:C9998,T14)+SUMIFS(Пр.откр.тер!N4:N9978,Пр.откр.тер!F4:F9978,B19,Пр.откр.тер!C4:C9978,T14)+SUMIFS(произв!O4:O9997,произв!F4:F9997,B19,произв!C4:C9997,T15)+SUMIFS(торг!O4:O9999,торг!F4:F9999,B19,торг!C4:C9999,T15)+SUMIFS(склад!O4:O10000,склад!F4:F10000,B19,склад!C4:C10000,T15)+SUMIFS('обр '!O4:O10000,'обр '!F4:F10000,B19,'обр '!C4:C10000,T15)+SUMIFS(детс!O4:O10000,детс!F4:F10000,B19,детс!C4:C10000,T15)+SUMIFS(культ!O4:O10000,культ!F4:F10000,B19,культ!C4:C10000,T15)+SUMIFS(спорт!O4:O10000,спорт!F4:F10000,B19,спорт!C4:C10000,T15)+SUMIFS(лечеб!O4:O10000,лечеб!F4:F10000,B19,лечеб!C4:C10000,T15)+SUMIFS(Баня!O4:O10000,Баня!F4:F10000,B19,Баня!C4:C10000,T15)+SUMIFS(Адм!O4:O9999,Адм!F4:F9999,B19,Адм!C4:C9999,T15)+SUMIFS(С.Х!O4:O10000,С.Х!F4:F10000,B19,С.Х!C4:C10000,T15)+SUMIFS(новостр!N4:N10000,новостр!F4:F10000,B19,новостр!C4:C10000,T15)+SUMIFS(авт!K4:K10004,авт!F4:F10004,B19,авт!C4:C10004,T15)+SUMIFS(ЖС!S4:S10008,ЖС!F4:F10008,B19,ЖС!C4:C10008,T15)+SUMIFS(Лес!L5:L9992,Лес!F5:F9992,B19,Лес!C5:C9992,T15)+SUMIFS('степь '!K5:K9998,'степь '!F5:F9998,B19,'степь '!C5:C9998,T15)+SUMIFS(Пр.откр.тер!N4:N9978,Пр.откр.тер!F4:F9978,B19,Пр.откр.тер!C4:C9978,T15)</f>
        <v>0</v>
      </c>
      <c r="O19" s="271">
        <f>SUMIFS(Гиб.!O5:O9995,Гиб.!E5:E9995,B19,Гиб.!B5:B9995,T9)+SUMIFS(Гиб.!O5:O9995,Гиб.!E5:E9995,B19,Гиб.!B5:B9995,T10)+SUMIFS(Гиб.!O5:O9995,Гиб.!E5:E9995,B19,Гиб.!B5:B9995,T11)+SUMIFS(Гиб.!O5:O9995,Гиб.!E5:E9995,B19,Гиб.!B5:B9995,T12)+SUMIFS(Гиб.!O5:O9995,Гиб.!E5:E9995,B19,Гиб.!B5:B9995,T13)+SUMIFS(Гиб.!O5:O9995,Гиб.!E5:E9995,B19,Гиб.!B5:B9995,T14)+SUMIFS(Гиб.!O5:O9995,Гиб.!E5:E9995,B19,Гиб.!B5:B9995,T15)</f>
        <v>0</v>
      </c>
      <c r="P19" s="272">
        <f>SUMIFS(Тр.!M5:M9997,Тр.!E5:E9997,B19,Тр.!B5:B9997,T9)+SUMIFS(Тр.!M5:M9997,Тр.!E5:E9997,B19,Тр.!B5:B9997,T10)+SUMIFS(Тр.!M5:M9997,Тр.!E5:E9997,B19,Тр.!B5:B9997,T11)+SUMIFS(Тр.!M5:M9997,Тр.!E5:E9997,B19,Тр.!B5:B9997,T12)+SUMIFS(Тр.!M5:M9997,Тр.!E5:E9997,B19,Тр.!B5:B9997,T13)+SUMIFS(Тр.!M5:M9997,Тр.!E5:E9997,B19,Тр.!B5:B9997,T14)+SUMIFS(Тр.!M5:M9997,Тр.!E5:E9997,B19,Тр.!B5:B9997,T15)</f>
        <v>0</v>
      </c>
      <c r="Q19" s="293">
        <f>SUMIFS(произв!P4:P9997,произв!F4:F9997,B19,произв!C4:C9997,T9)+SUMIFS(торг!P4:P9999,торг!F4:F9999,B19,торг!C4:C9999,T9)+SUMIFS(склад!P4:P10000,склад!F4:F10000,B19,склад!C4:C10000,T9)+SUMIFS('обр '!P4:P10000,'обр '!F4:F10000,B19,'обр '!C4:C10000,T9)+SUMIFS(детс!P4:P10000,детс!F4:F10000,B19,детс!C4:C10000,T9)+SUMIFS(культ!P4:P10000,культ!F4:F10000,B19,культ!C4:C10000,T9)+SUMIFS(спорт!P4:P10000,спорт!F4:F10000,B19,спорт!C4:C10000,T9)+SUMIFS(лечеб!P4:P10000,лечеб!F4:F10000,B19,лечеб!C4:C10000,T9)+SUMIFS(Баня!P4:P10000,Баня!F4:F10000,B19,Баня!C4:C10000,T9)+SUMIFS(Адм!P4:P9999,Адм!F4:F9999,B19,Адм!C4:C9999,T9)+SUMIFS(С.Х!P4:P10000,С.Х!F4:F10000,B19,С.Х!C4:C10000,T9)+SUMIFS(новостр!O4:O10000,новостр!F4:F10000,B19,новостр!C4:C10000,T9)+SUMIFS(авт!S4:S10004,авт!F4:F10004,B19,авт!C4:C10004,T9)+SUMIFS(ЖС!T4:T10008,ЖС!F4:F10008,B19,ЖС!C4:C10008,T9)+SUMIFS(Лес!M5:M9992,Лес!F5:F9992,B19,Лес!C5:C9992,T9)+SUMIFS('степь '!L5:L9998,'степь '!F5:F9998,B19,'степь '!C5:C9998,T9)+SUMIFS(Пр.откр.тер!O4:O9978,Пр.откр.тер!F4:F9978,B19,Пр.откр.тер!C4:C9978,T9)+SUMIFS(произв!P4:P9997,произв!F4:F9997,B19,произв!C4:C9997,T10)+SUMIFS(торг!P4:P9999,торг!F4:F9999,B19,торг!C4:C9999,T10)+SUMIFS(склад!P4:P10000,склад!F4:F10000,B19,склад!C4:C10000,T10)+SUMIFS('обр '!P4:P10000,'обр '!F4:F10000,B19,'обр '!C4:C10000,T10)+SUMIFS(детс!P4:P10000,детс!F4:F10000,B19,детс!C4:C10000,T10)+SUMIFS(культ!P4:P10000,культ!F4:F10000,B19,культ!C4:C10000,T10)+SUMIFS(спорт!P4:P10000,спорт!F4:F10000,B19,спорт!C4:C10000,T10)+SUMIFS(лечеб!P4:P10000,лечеб!F4:F10000,B19,лечеб!C4:C10000,T10)+SUMIFS(Баня!P4:P10000,Баня!F4:F10000,B19,Баня!C4:C10000,T10)+SUMIFS(Адм!P4:P9999,Адм!F4:F9999,B19,Адм!C4:C9999,T10)+SUMIFS(С.Х!P4:P10000,С.Х!F4:F10000,B19,С.Х!C4:C10000,T10)+SUMIFS(новостр!O4:O10000,новостр!F4:F10000,B19,новостр!C4:C10000,T10)+SUMIFS(авт!S4:S10004,авт!F4:F10004,B19,авт!C4:C10004,T10)+SUMIFS(ЖС!T4:T10008,ЖС!F4:F10008,B19,ЖС!C4:C10008,T10)+SUMIFS(Лес!M5:M9992,Лес!F5:F9992,B19,Лес!C5:C9992,T10)+SUMIFS('степь '!L5:L9998,'степь '!F5:F9998,B19,'степь '!C5:C9998,T10)+SUMIFS(Пр.откр.тер!O4:O9978,Пр.откр.тер!F4:F9978,B19,Пр.откр.тер!C4:C9978,T10)+SUMIFS(произв!P4:P9997,произв!F4:F9997,B19,произв!C4:C9997,T11)+SUMIFS(торг!P4:P9999,торг!F4:F9999,B19,торг!C4:C9999,T11)+SUMIFS(склад!P4:P10000,склад!F4:F10000,B19,склад!C4:C10000,T11)+SUMIFS('обр '!P4:P10000,'обр '!F4:F10000,B19,'обр '!C4:C10000,T11)+SUMIFS(детс!P4:P10000,детс!F4:F10000,B19,детс!C4:C10000,T11)+SUMIFS(культ!P4:P10000,культ!F4:F10000,B19,культ!C4:C10000,T11)+SUMIFS(спорт!P4:P10000,спорт!F4:F10000,B19,спорт!C4:C10000,T11)+SUMIFS(лечеб!P4:P10000,лечеб!F4:F10000,B19,лечеб!C4:C10000,T11)+SUMIFS(Баня!P4:P10000,Баня!F4:F10000,B19,Баня!C4:C10000,T11)+SUMIFS(Адм!P4:P9999,Адм!F4:F9999,B19,Адм!C4:C9999,T11)+SUMIFS(С.Х!P4:P10000,С.Х!F4:F10000,B19,С.Х!C4:C10000,T11)+SUMIFS(новостр!O4:O10000,новостр!F4:F10000,B19,новостр!C4:C10000,T11)+SUMIFS(авт!S4:S10004,авт!F4:F10004,B19,авт!C4:C10004,T11)+SUMIFS(ЖС!T4:T10008,ЖС!F4:F10008,B19,ЖС!C4:C10008,T11)+SUMIFS(Лес!M5:M9992,Лес!F5:F9992,B19,Лес!C5:C9992,T11)+SUMIFS('степь '!L5:L9998,'степь '!F5:F9998,B19,'степь '!C5:C9998,T11)+SUMIFS(Пр.откр.тер!O4:O9978,Пр.откр.тер!F4:F9978,B19,Пр.откр.тер!C4:C9978,T11)+SUMIFS(произв!P4:P9997,произв!F4:F9997,B19,произв!C4:C9997,T12)+SUMIFS(торг!P4:P9999,торг!F4:F9999,B19,торг!C4:C9999,T12)+SUMIFS(склад!P4:P10000,склад!F4:F10000,B19,склад!C4:C10000,T12)+SUMIFS('обр '!P4:P10000,'обр '!F4:F10000,B19,'обр '!C4:C10000,T12)+SUMIFS(детс!P4:P10000,детс!F4:F10000,B19,детс!C4:C10000,T12)+SUMIFS(культ!P4:P10000,культ!F4:F10000,B19,культ!C4:C10000,T12)+SUMIFS(спорт!P4:P10000,спорт!F4:F10000,B19,спорт!C4:C10000,T12)+SUMIFS(лечеб!P4:P10000,лечеб!F4:F10000,B19,лечеб!C4:C10000,T12)+SUMIFS(Баня!P4:P10000,Баня!F4:F10000,B19,Баня!C4:C10000,T12)+SUMIFS(Адм!P4:P9999,Адм!F4:F9999,B19,Адм!C4:C9999,T12)+SUMIFS(С.Х!P4:P10000,С.Х!F4:F10000,B19,С.Х!C4:C10000,T12)+SUMIFS(новостр!O4:O10000,новостр!F4:F10000,B19,новостр!C4:C10000,T12)+SUMIFS(авт!S4:S10004,авт!F4:F10004,B19,авт!C4:C10004,T12)+SUMIFS(ЖС!T4:T10008,ЖС!F4:F10008,B19,ЖС!C4:C10008,T12)+SUMIFS(Лес!M5:M9992,Лес!F5:F9992,B19,Лес!C5:C9992,T12)+SUMIFS('степь '!L5:L9998,'степь '!F5:F9998,B19,'степь '!C5:C9998,T12)+SUMIFS(Пр.откр.тер!O4:O9978,Пр.откр.тер!F4:F9978,B19,Пр.откр.тер!C4:C9978,T12)+SUMIFS(произв!P4:P9997,произв!F4:F9997,B19,произв!C4:C9997,T13)+SUMIFS(торг!P4:P9999,торг!F4:F9999,B19,торг!C4:C9999,T13)+SUMIFS(склад!P4:P10000,склад!F4:F10000,B19,склад!C4:C10000,T13)+SUMIFS('обр '!P4:P10000,'обр '!F4:F10000,B19,'обр '!C4:C10000,T13)+SUMIFS(детс!P4:P10000,детс!F4:F10000,B19,детс!C4:C10000,T13)+SUMIFS(культ!P4:P10000,культ!F4:F10000,B19,культ!C4:C10000,T13)+SUMIFS(спорт!P4:P10000,спорт!F4:F10000,B19,спорт!C4:C10000,T13)+SUMIFS(лечеб!P4:P10000,лечеб!F4:F10000,B19,лечеб!C4:C10000,T13)+SUMIFS(Баня!P4:P10000,Баня!F4:F10000,B19,Баня!C4:C10000,T13)+SUMIFS(Адм!P4:P9999,Адм!F4:F9999,B19,Адм!C4:C9999,T13)+SUMIFS(С.Х!P4:P10000,С.Х!F4:F10000,B19,С.Х!C4:C10000,T13)+SUMIFS(новостр!O4:O10000,новостр!F4:F10000,B19,новостр!C4:C10000,T13)+SUMIFS(авт!S4:S10004,авт!F4:F10004,B19,авт!C4:C10004,T13)+SUMIFS(ЖС!T4:T10008,ЖС!F4:F10008,B19,ЖС!C4:C10008,T13)+SUMIFS(Лес!M5:M9992,Лес!F5:F9992,B19,Лес!C5:C9992,T13)+SUMIFS('степь '!L5:L9998,'степь '!F5:F9998,B19,'степь '!C5:C9998,T13)+SUMIFS(Пр.откр.тер!O4:O9978,Пр.откр.тер!F4:F9978,B19,Пр.откр.тер!C4:C9978,T13)+SUMIFS(произв!P4:P9997,произв!F4:F9997,B19,произв!C4:C9997,T14)+SUMIFS(торг!P4:P9999,торг!F4:F9999,B19,торг!C4:C9999,T14)+SUMIFS(склад!P4:P10000,склад!F4:F10000,B19,склад!C4:C10000,T14)+SUMIFS('обр '!P4:P10000,'обр '!F4:F10000,B19,'обр '!C4:C10000,T14)+SUMIFS(детс!P4:P10000,детс!F4:F10000,B19,детс!C4:C10000,T14)+SUMIFS(культ!P4:P10000,культ!F4:F10000,B19,культ!C4:C10000,T14)+SUMIFS(спорт!P4:P10000,спорт!F4:F10000,B19,спорт!C4:C10000,T14)+SUMIFS(лечеб!P4:P10000,лечеб!F4:F10000,B19,лечеб!C4:C10000,T14)+SUMIFS(Баня!P4:P10000,Баня!F4:F10000,B19,Баня!C4:C10000,T14)+SUMIFS(Адм!P4:P9999,Адм!F4:F9999,B19,Адм!C4:C9999,T14)+SUMIFS(С.Х!P4:P10000,С.Х!F4:F10000,B19,С.Х!C4:C10000,T14)+SUMIFS(новостр!O4:O10000,новостр!F4:F10000,B19,новостр!C4:C10000,T14)+SUMIFS(авт!S4:S10004,авт!F4:F10004,B19,авт!C4:C10004,T14)+SUMIFS(ЖС!T4:T10008,ЖС!F4:F10008,B19,ЖС!C4:C10008,T14)+SUMIFS(Лес!M5:M9992,Лес!F5:F9992,B19,Лес!C5:C9992,T14)+SUMIFS('степь '!L5:L9998,'степь '!F5:F9998,B19,'степь '!C5:C9998,T14)+SUMIFS(Пр.откр.тер!O4:O9978,Пр.откр.тер!F4:F9978,B19,Пр.откр.тер!C4:C9978,T14)+SUMIFS(произв!P4:P9997,произв!F4:F9997,B19,произв!C4:C9997,T15)+SUMIFS(торг!P4:P9999,торг!F4:F9999,B19,торг!C4:C9999,T15)+SUMIFS(склад!P4:P10000,склад!F4:F10000,B19,склад!C4:C10000,T15)+SUMIFS('обр '!P4:P10000,'обр '!F4:F10000,B19,'обр '!C4:C10000,T15)+SUMIFS(детс!P4:P10000,детс!F4:F10000,B19,детс!C4:C10000,T15)+SUMIFS(культ!P4:P10000,культ!F4:F10000,B19,культ!C4:C10000,T15)+SUMIFS(спорт!P4:P10000,спорт!F4:F10000,B19,спорт!C4:C10000,T15)+SUMIFS(лечеб!P4:P10000,лечеб!F4:F10000,B19,лечеб!C4:C10000,T15)+SUMIFS(Баня!P4:P10000,Баня!F4:F10000,B19,Баня!C4:C10000,T15)+SUMIFS(Адм!P4:P9999,Адм!F4:F9999,B19,Адм!C4:C9999,T15)+SUMIFS(С.Х!P4:P10000,С.Х!F4:F10000,B19,С.Х!C4:C10000,T15)+SUMIFS(новостр!O4:O10000,новостр!F4:F10000,B19,новостр!C4:C10000,T15)+SUMIFS(авт!S4:S10004,авт!F4:F10004,B19,авт!C4:C10004,T15)+SUMIFS(ЖС!T4:T10008,ЖС!F4:F10008,B19,ЖС!C4:C10008,T15)+SUMIFS(Лес!M5:M9992,Лес!F5:F9992,B19,Лес!C5:C9992,T15)+SUMIFS('степь '!L5:L9998,'степь '!F5:F9998,B19,'степь '!C5:C9998,T15)+SUMIFS(Пр.откр.тер!O4:O9978,Пр.откр.тер!F4:F9978,B19,Пр.откр.тер!C4:C9978,T15)</f>
        <v>0</v>
      </c>
      <c r="R19" s="293">
        <f>SUMIFS(произв!R4:R9997,произв!F4:F9997,B19,произв!C4:C9997,T9)+SUMIFS(торг!R4:R9999,торг!F4:F9999,B19,торг!C4:C9999,T9)+SUMIFS(склад!R4:R10000,склад!F4:F10000,B19,склад!C4:C10000,T9)+SUMIFS('обр '!R4:R10000,'обр '!F4:F10000,B19,'обр '!C4:C10000,T9)+SUMIFS(детс!R4:R10000,детс!F4:F10000,B19,детс!C4:C10000,T9)+SUMIFS(культ!R4:R10000,культ!F4:F10000,B19,культ!C4:C10000,T9)+SUMIFS(спорт!R4:R10000,спорт!F4:F10000,B19,спорт!C4:C10000,T9)+SUMIFS(лечеб!R4:R10000,лечеб!F4:F10000,B19,лечеб!C4:C10000,T9)+SUMIFS(Баня!R4:R10000,Баня!F4:F10000,B19,Баня!C4:C10000,T9)+SUMIFS(Адм!R4:R9999,Адм!F4:F9999,B19,Адм!C4:C9999,T9)+SUMIFS(С.Х!R4:R10000,С.Х!F4:F10000,B19,С.Х!C4:C10000,T9)+SUMIFS(новостр!Q4:Q10000,новостр!F4:F10000,B19,новостр!C4:C10000,T9)+SUMIFS(авт!U4:U10004,авт!F4:F10004,B19,авт!C4:C10004,T9)+SUMIFS(ЖС!W4:W10008,ЖС!F4:F10008,B19,ЖС!C4:C10008,T9)+SUMIFS(Лес!O5:O9992,Лес!F5:F9992,B19,Лес!C5:C9992,T9)+SUMIFS('степь '!N5:N9998,'степь '!F5:F9998,B19,'степь '!C5:C9998,T9)+SUMIFS(Пр.откр.тер!Q4:Q9978,Пр.откр.тер!F4:F9978,B19,Пр.откр.тер!C4:C9978,T9)+SUMIFS(произв!R4:R9997,произв!F4:F9997,B19,произв!C4:C9997,T10)+SUMIFS(торг!R4:R9999,торг!F4:F9999,B19,торг!C4:C9999,T10)+SUMIFS(склад!R4:R10000,склад!F4:F10000,B19,склад!C4:C10000,T10)+SUMIFS('обр '!R4:R10000,'обр '!F4:F10000,B19,'обр '!C4:C10000,T10)+SUMIFS(детс!R4:R10000,детс!F4:F10000,B19,детс!C4:C10000,T10)+SUMIFS(культ!R4:R10000,культ!F4:F10000,B19,культ!C4:C10000,T10)+SUMIFS(спорт!R4:R10000,спорт!F4:F10000,B19,спорт!C4:C10000,T10)+SUMIFS(лечеб!R4:R10000,лечеб!F4:F10000,B19,лечеб!C4:C10000,T10)+SUMIFS(Баня!R4:R10000,Баня!F4:F10000,B19,Баня!C4:C10000,T10)+SUMIFS(Адм!R4:R9999,Адм!F4:F9999,B19,Адм!C4:C9999,T10)+SUMIFS(С.Х!R4:R10000,С.Х!F4:F10000,B19,С.Х!C4:C10000,T10)+SUMIFS(новостр!Q4:Q10000,новостр!F4:F10000,B19,новостр!C4:C10000,T10)+SUMIFS(авт!U4:U10004,авт!F4:F10004,B19,авт!C4:C10004,T10)+SUMIFS(ЖС!W4:W10008,ЖС!F4:F10008,B19,ЖС!C4:C10008,T10)+SUMIFS(Лес!O5:O9992,Лес!F5:F9992,B19,Лес!C5:C9992,T10)+SUMIFS('степь '!N5:N9998,'степь '!F5:F9998,B19,'степь '!C5:C9998,T10)+SUMIFS(Пр.откр.тер!Q4:Q9978,Пр.откр.тер!F4:F9978,B19,Пр.откр.тер!C4:C9978,T10)+SUMIFS(произв!R4:R9997,произв!F4:F9997,B19,произв!C4:C9997,T11)+SUMIFS(торг!R4:R9999,торг!F4:F9999,B19,торг!C4:C9999,T11)+SUMIFS(склад!R4:R10000,склад!F4:F10000,B19,склад!C4:C10000,T11)+SUMIFS('обр '!R4:R10000,'обр '!F4:F10000,B19,'обр '!C4:C10000,T11)+SUMIFS(детс!R4:R10000,детс!F4:F10000,B19,детс!C4:C10000,T11)+SUMIFS(культ!R4:R10000,культ!F4:F10000,B19,культ!C4:C10000,T11)+SUMIFS(спорт!R4:R10000,спорт!F4:F10000,B19,спорт!C4:C10000,T11)+SUMIFS(лечеб!R4:R10000,лечеб!F4:F10000,B19,лечеб!C4:C10000,T11)+SUMIFS(Баня!R4:R10000,Баня!F4:F10000,B19,Баня!C4:C10000,T11)+SUMIFS(Адм!R4:R9999,Адм!F4:F9999,B19,Адм!C4:C9999,T11)+SUMIFS(С.Х!R4:R10000,С.Х!F4:F10000,B19,С.Х!C4:C10000,T11)+SUMIFS(новостр!Q4:Q10000,новостр!F4:F10000,B19,новостр!C4:C10000,T11)+SUMIFS(авт!U4:U10004,авт!F4:F10004,B19,авт!C4:C10004,T11)+SUMIFS(ЖС!W4:W10008,ЖС!F4:F10008,B19,ЖС!C4:C10008,T11)+SUMIFS(Лес!O5:O9992,Лес!F5:F9992,B19,Лес!C5:C9992,T11)+SUMIFS('степь '!N5:N9998,'степь '!F5:F9998,B19,'степь '!C5:C9998,T11)+SUMIFS(Пр.откр.тер!Q4:Q9978,Пр.откр.тер!F4:F9978,B19,Пр.откр.тер!C4:C9978,T11)+SUMIFS(произв!R4:R9997,произв!F4:F9997,B19,произв!C4:C9997,T12)+SUMIFS(торг!R4:R9999,торг!F4:F9999,B19,торг!C4:C9999,T12)+SUMIFS(склад!R4:R10000,склад!F4:F10000,B19,склад!C4:C10000,T12)+SUMIFS('обр '!R4:R10000,'обр '!F4:F10000,B19,'обр '!C4:C10000,T12)+SUMIFS(детс!R4:R10000,детс!F4:F10000,B19,детс!C4:C10000,T12)+SUMIFS(культ!R4:R10000,культ!F4:F10000,B19,культ!C4:C10000,T12)+SUMIFS(спорт!R4:R10000,спорт!F4:F10000,B19,спорт!C4:C10000,T12)+SUMIFS(лечеб!R4:R10000,лечеб!F4:F10000,B19,лечеб!C4:C10000,T12)+SUMIFS(Баня!R4:R10000,Баня!F4:F10000,B19,Баня!C4:C10000,T12)+SUMIFS(Адм!R4:R9999,Адм!F4:F9999,B19,Адм!C4:C9999,T12)+SUMIFS(С.Х!R4:R10000,С.Х!F4:F10000,B19,С.Х!C4:C10000,T12)+SUMIFS(новостр!Q4:Q10000,новостр!F4:F10000,B19,новостр!C4:C10000,T12)+SUMIFS(авт!U4:U10004,авт!F4:F10004,B19,авт!C4:C10004,T12)+SUMIFS(ЖС!W4:W10008,ЖС!F4:F10008,B19,ЖС!C4:C10008,T12)+SUMIFS(Лес!O5:O9992,Лес!F5:F9992,B19,Лес!C5:C9992,T12)+SUMIFS('степь '!N5:N9998,'степь '!F5:F9998,B19,'степь '!C5:C9998,T12)+SUMIFS(Пр.откр.тер!Q4:Q9978,Пр.откр.тер!F4:F9978,B19,Пр.откр.тер!C4:C9978,T12)+SUMIFS(произв!R4:R9997,произв!F4:F9997,B19,произв!C4:C9997,T13)+SUMIFS(торг!R4:R9999,торг!F4:F9999,B19,торг!C4:C9999,T13)+SUMIFS(склад!R4:R10000,склад!F4:F10000,B19,склад!C4:C10000,T13)+SUMIFS('обр '!R4:R10000,'обр '!F4:F10000,B19,'обр '!C4:C10000,T13)+SUMIFS(детс!R4:R10000,детс!F4:F10000,B19,детс!C4:C10000,T13)+SUMIFS(культ!R4:R10000,культ!F4:F10000,B19,культ!C4:C10000,T13)+SUMIFS(спорт!R4:R10000,спорт!F4:F10000,B19,спорт!C4:C10000,T13)+SUMIFS(лечеб!R4:R10000,лечеб!F4:F10000,B19,лечеб!C4:C10000,T13)+SUMIFS(Баня!R4:R10000,Баня!F4:F10000,B19,Баня!C4:C10000,T13)+SUMIFS(Адм!R4:R9999,Адм!F4:F9999,B19,Адм!C4:C9999,T13)+SUMIFS(С.Х!R4:R10000,С.Х!F4:F10000,B19,С.Х!C4:C10000,T13)+SUMIFS(новостр!Q4:Q10000,новостр!F4:F10000,B19,новостр!C4:C10000,T13)+SUMIFS(авт!U4:U10004,авт!F4:F10004,B19,авт!C4:C10004,T13)+SUMIFS(ЖС!W4:W10008,ЖС!F4:F10008,B19,ЖС!C4:C10008,T13)+SUMIFS(Лес!O5:O9992,Лес!F5:F9992,B19,Лес!C5:C9992,T13)+SUMIFS('степь '!N5:N9998,'степь '!F5:F9998,B19,'степь '!C5:C9998,T13)+SUMIFS(Пр.откр.тер!Q4:Q9978,Пр.откр.тер!F4:F9978,B19,Пр.откр.тер!C4:C9978,T13)+SUMIFS(произв!R4:R9997,произв!F4:F9997,B19,произв!C4:C9997,T14)+SUMIFS(торг!R4:R9999,торг!F4:F9999,B19,торг!C4:C9999,T14)+SUMIFS(склад!R4:R10000,склад!F4:F10000,B19,склад!C4:C10000,T14)+SUMIFS('обр '!R4:R10000,'обр '!F4:F10000,B19,'обр '!C4:C10000,T14)+SUMIFS(детс!R4:R10000,детс!F4:F10000,B19,детс!C4:C10000,T14)+SUMIFS(культ!R4:R10000,культ!F4:F10000,B19,культ!C4:C10000,T14)+SUMIFS(спорт!R4:R10000,спорт!F4:F10000,B19,спорт!C4:C10000,T14)+SUMIFS(лечеб!R4:R10000,лечеб!F4:F10000,B19,лечеб!C4:C10000,T14)+SUMIFS(Баня!R4:R10000,Баня!F4:F10000,B19,Баня!C4:C10000,T14)+SUMIFS(Адм!R4:R9999,Адм!F4:F9999,B19,Адм!C4:C9999,T14)+SUMIFS(С.Х!R4:R10000,С.Х!F4:F10000,B19,С.Х!C4:C10000,T14)+SUMIFS(новостр!Q4:Q10000,новостр!F4:F10000,B19,новостр!C4:C10000,T14)+SUMIFS(авт!U4:U10004,авт!F4:F10004,B19,авт!C4:C10004,T14)+SUMIFS(ЖС!W4:W10008,ЖС!F4:F10008,B19,ЖС!C4:C10008,T14)+SUMIFS(Лес!O5:O9992,Лес!F5:F9992,B19,Лес!C5:C9992,T14)+SUMIFS('степь '!N5:N9998,'степь '!F5:F9998,B19,'степь '!C5:C9998,T14)+SUMIFS(Пр.откр.тер!Q4:Q9978,Пр.откр.тер!F4:F9978,B19,Пр.откр.тер!C4:C9978,T14)+SUMIFS(произв!R4:R9997,произв!F4:F9997,B19,произв!C4:C9997,T15)+SUMIFS(торг!R4:R9999,торг!F4:F9999,B19,торг!C4:C9999,T15)+SUMIFS(склад!R4:R10000,склад!F4:F10000,B19,склад!C4:C10000,T15)+SUMIFS('обр '!R4:R10000,'обр '!F4:F10000,B19,'обр '!C4:C10000,T15)+SUMIFS(детс!R4:R10000,детс!F4:F10000,B19,детс!C4:C10000,T15)+SUMIFS(культ!R4:R10000,культ!F4:F10000,B19,культ!C4:C10000,T15)+SUMIFS(спорт!R4:R10000,спорт!F4:F10000,B19,спорт!C4:C10000,T15)+SUMIFS(лечеб!R4:R10000,лечеб!F4:F10000,B19,лечеб!C4:C10000,T15)+SUMIFS(Баня!R4:R10000,Баня!F4:F10000,B19,Баня!C4:C10000,T15)+SUMIFS(Адм!R4:R9999,Адм!F4:F9999,B19,Адм!C4:C9999,T15)+SUMIFS(С.Х!R4:R10000,С.Х!F4:F10000,B19,С.Х!C4:C10000,T15)+SUMIFS(новостр!Q4:Q10000,новостр!F4:F10000,B19,новостр!C4:C10000,T15)+SUMIFS(авт!U4:U10004,авт!F4:F10004,B19,авт!C4:C10004,T15)+SUMIFS(ЖС!W4:W10008,ЖС!F4:F10008,B19,ЖС!C4:C10008,T15)+SUMIFS(Лес!O5:O9992,Лес!F5:F9992,B19,Лес!C5:C9992,T15)+SUMIFS('степь '!N5:N9998,'степь '!F5:F9998,B19,'степь '!C5:C9998,T15)+SUMIFS(Пр.откр.тер!Q4:Q9978,Пр.откр.тер!F4:F9978,B19,Пр.откр.тер!C4:C9978,T15)</f>
        <v>0</v>
      </c>
      <c r="T19" s="2367"/>
    </row>
    <row r="20" spans="1:20" s="10" customFormat="1" ht="16.5" thickBot="1">
      <c r="A20" s="2358">
        <v>12</v>
      </c>
      <c r="B20" s="1748" t="s">
        <v>135</v>
      </c>
      <c r="C20" s="1291">
        <f>SUMIFS(произв!A4:A9997,произв!F4:F9997,B20,произв!C4:C9997,T9)+SUMIFS(торг!A4:A9999,торг!F4:F9999,B20,торг!C4:C9999,T9)+SUMIFS(склад!A4:A10000,склад!F4:F10000,B20,склад!C4:C10000,T9)+SUMIFS('обр '!A4:A10000,'обр '!F4:F10000,B20,'обр '!C4:C10000,T9)+SUMIFS(детс!A4:A10000,детс!F4:F10000,B20,детс!C4:C10000,T9)+SUMIFS(культ!A4:A10000,культ!F4:F10000,B20,культ!C4:C10000,T9)+SUMIFS(спорт!A4:A10000,спорт!F4:F10000,B20,спорт!C4:C10000,T9)+SUMIFS(лечеб!A4:A10000,лечеб!F4:F10000,B20,лечеб!C4:C10000,T9)+SUMIFS(Баня!A4:A10000,Баня!F4:F10000,B20,Баня!C4:C10000,T9)+SUMIFS(Адм!A4:A9999,Адм!F4:F9999,B20,Адм!C4:C9999,T9)+SUMIFS(С.Х!A4:A10000,С.Х!F4:F10000,B20,С.Х!C4:C10000,T9)+SUMIFS(новостр!A4:A10000,новостр!F4:F10000,B20,новостр!C4:C10000,T9)+SUMIFS(произв!A4:A9997,произв!F4:F9997,B20,произв!C4:C9997,T10)+SUMIFS(торг!A4:A9999,торг!F4:F9999,B20,торг!C4:C9999,T10)+SUMIFS(склад!A4:A10000,склад!F4:F10000,B20,склад!C4:C10000,T10)+SUMIFS('обр '!A4:A10000,'обр '!F4:F10000,B20,'обр '!C4:C10000,T10)+SUMIFS(детс!A4:A10000,детс!F4:F10000,B20,детс!C4:C10000,T10)+SUMIFS(культ!A4:A10000,культ!F4:F10000,B20,культ!C4:C10000,T10)+SUMIFS(спорт!A4:A10000,спорт!F4:F10000,B20,спорт!C4:C10000,T10)+SUMIFS(лечеб!A4:A10000,лечеб!F4:F10000,B20,лечеб!C4:C10000,T10)+SUMIFS(Баня!A4:A10000,Баня!F4:F10000,B20,Баня!C4:C10000,T10)+SUMIFS(Адм!A4:A9999,Адм!F4:F9999,B20,Адм!C4:C9999,T10)+SUMIFS(С.Х!A4:A10000,С.Х!F4:F10000,B20,С.Х!C4:C10000,T10)+SUMIFS(новостр!A4:A10000,новостр!F4:F10000,B20,новостр!C4:C10000,T10)+SUMIFS(произв!A4:A9997,произв!F4:F9997,B20,произв!C4:C9997,T11)+SUMIFS(торг!A4:A9999,торг!F4:F9999,B20,торг!C4:C9999,T11)+SUMIFS(склад!A4:A10000,склад!F4:F10000,B20,склад!C4:C10000,T11)+SUMIFS('обр '!A4:A10000,'обр '!F4:F10000,B20,'обр '!C4:C10000,T11)+SUMIFS(детс!A4:A10000,детс!F4:F10000,B20,детс!C4:C10000,T11)+SUMIFS(культ!A4:A10000,культ!F4:F10000,B20,культ!C4:C10000,T11)+SUMIFS(спорт!A4:A10000,спорт!F4:F10000,B20,спорт!C4:C10000,T11)+SUMIFS(лечеб!A4:A10000,лечеб!F4:F10000,B20,лечеб!C4:C10000,T11)+SUMIFS(Баня!A4:A10000,Баня!F4:F10000,B20,Баня!C4:C10000,T11)+SUMIFS(Адм!A4:A9999,Адм!F4:F9999,B20,Адм!C4:C9999,T11)+SUMIFS(С.Х!A4:A10000,С.Х!F4:F10000,B20,С.Х!C4:C10000,T11)+SUMIFS(новостр!A4:A10000,новостр!F4:F10000,B20,новостр!C4:C10000,T11)+SUMIFS(произв!A4:A9997,произв!F4:F9997,B20,произв!C4:C9997,T12)+SUMIFS(торг!A4:A9999,торг!F4:F9999,B20,торг!C4:C9999,T12)+SUMIFS(склад!A4:A10000,склад!F4:F10000,B20,склад!C4:C10000,T12)+SUMIFS('обр '!A4:A10000,'обр '!F4:F10000,B20,'обр '!C4:C10000,T12)+SUMIFS(детс!A4:A10000,детс!F4:F10000,B20,детс!C4:C10000,T12)+SUMIFS(культ!A4:A10000,культ!F4:F10000,B20,культ!C4:C10000,T12)+SUMIFS(спорт!A4:A10000,спорт!F4:F10000,B20,спорт!C4:C10000,T12)+SUMIFS(лечеб!A4:A10000,лечеб!F4:F10000,B20,лечеб!C4:C10000,T12)+SUMIFS(Баня!A4:A10000,Баня!F4:F10000,B20,Баня!C4:C10000,T12)+SUMIFS(Адм!A4:A9999,Адм!F4:F9999,B20,Адм!C4:C9999,T12)+SUMIFS(С.Х!A4:A10000,С.Х!F4:F10000,B20,С.Х!C4:C10000,T12)+SUMIFS(новостр!A4:A10000,новостр!F4:F10000,B20,новостр!C4:C10000,T12)+SUMIFS(произв!A4:A9997,произв!F4:F9997,B20,произв!C4:C9997,T13)+SUMIFS(торг!A4:A9999,торг!F4:F9999,B20,торг!C4:C9999,T13)+SUMIFS(склад!A4:A10000,склад!F4:F10000,B20,склад!C4:C10000,T13)+SUMIFS('обр '!A4:A10000,'обр '!F4:F10000,B20,'обр '!C4:C10000,T13)+SUMIFS(детс!A4:A10000,детс!F4:F10000,B20,детс!C4:C10000,T13)+SUMIFS(культ!A4:A10000,культ!F4:F10000,B20,культ!C4:C10000,T13)+SUMIFS(спорт!A4:A10000,спорт!F4:F10000,B20,спорт!C4:C10000,T13)+SUMIFS(лечеб!A4:A10000,лечеб!F4:F10000,B20,лечеб!C4:C10000,T13)+SUMIFS(Баня!A4:A10000,Баня!F4:F10000,B20,Баня!C4:C10000,T13)+SUMIFS(Адм!A4:A9999,Адм!F4:F9999,B20,Адм!C4:C9999,T13)+SUMIFS(С.Х!A4:A10000,С.Х!F4:F10000,B20,С.Х!C4:C10000,T13)+SUMIFS(новостр!A4:A10000,новостр!F4:F10000,B20,новостр!C4:C10000,T13)+SUMIFS(произв!A4:A9997,произв!F4:F9997,B20,произв!C4:C9997,T14)+SUMIFS(торг!A4:A9999,торг!F4:F9999,B20,торг!C4:C9999,T14)+SUMIFS(склад!A4:A10000,склад!F4:F10000,B20,склад!C4:C10000,T14)+SUMIFS('обр '!A4:A10000,'обр '!F4:F10000,B20,'обр '!C4:C10000,T14)+SUMIFS(детс!A4:A10000,детс!F4:F10000,B20,детс!C4:C10000,T14)+SUMIFS(культ!A4:A10000,культ!F4:F10000,B20,культ!C4:C10000,T14)+SUMIFS(спорт!A4:A10000,спорт!F4:F10000,B20,спорт!C4:C10000,T14)+SUMIFS(лечеб!A4:A10000,лечеб!F4:F10000,B20,лечеб!C4:C10000,T14)+SUMIFS(Баня!A4:A10000,Баня!F4:F10000,B20,Баня!C4:C10000,T14)+SUMIFS(Адм!A4:A9999,Адм!F4:F9999,B20,Адм!C4:C9999,T14)+SUMIFS(С.Х!A4:A10000,С.Х!F4:F10000,B20,С.Х!C4:C10000,T14)+SUMIFS(новостр!A4:A10000,новостр!F4:F10000,B20,новостр!C4:C10000,T14)+SUMIFS(произв!A4:A9997,произв!F4:F9997,B20,произв!C4:C9997,T15)+SUMIFS(торг!A4:A9999,торг!F4:F9999,B20,торг!C4:C9999,T15)+SUMIFS(склад!A4:A10000,склад!F4:F10000,B20,склад!C4:C10000,T15)+SUMIFS('обр '!A4:A10000,'обр '!F4:F10000,B20,'обр '!C4:C10000,T15)+SUMIFS(детс!A4:A10000,детс!F4:F10000,B20,детс!C4:C10000,T15)+SUMIFS(культ!A4:A10000,культ!F4:F10000,B20,культ!C4:C10000,T15)+SUMIFS(спорт!A4:A10000,спорт!F4:F10000,B20,спорт!C4:C10000,T15)+SUMIFS(лечеб!A4:A10000,лечеб!F4:F10000,B20,лечеб!C4:C10000,T15)+SUMIFS(Баня!A4:A10000,Баня!F4:F10000,B20,Баня!C4:C10000,T15)+SUMIFS(Адм!A4:A9999,Адм!F4:F9999,B20,Адм!C4:C9999,T15)+SUMIFS(С.Х!A4:A10000,С.Х!F4:F10000,B20,С.Х!C4:C10000,T15)+SUMIFS(новостр!A4:A10000,новостр!F4:F10000,B20,новостр!C4:C10000,T15)</f>
        <v>0</v>
      </c>
      <c r="D20" s="272">
        <f>SUMIFS(ЖС!A4:A10008,ЖС!F4:F10008,B20,ЖС!C4:C10008,T9)+SUMIFS(ЖС!A4:A10008,ЖС!F4:F10008,B20,ЖС!C4:C10008,T10)+SUMIFS(ЖС!A4:A10008,ЖС!F4:F10008,B20,ЖС!C4:C10008,T11)+SUMIFS(ЖС!A4:A10008,ЖС!F4:F10008,B20,ЖС!C4:C10008,T12)+SUMIFS(ЖС!A4:A10008,ЖС!F4:F10008,B20,ЖС!C4:C10008,T13)+SUMIFS(ЖС!A4:A10008,ЖС!F4:F10008,B20,ЖС!C4:C10008,T14)+SUMIFS(ЖС!A4:A10008,ЖС!F4:F10008,B20,ЖС!C4:C10008,T15)</f>
        <v>0</v>
      </c>
      <c r="E20" s="272">
        <f>SUMIFS(авт!A4:A10004,авт!F4:F10004,B20,авт!C4:C10004,T9)+SUMIFS(Пр.откр.тер!A4:A9978,Пр.откр.тер!F4:F9978,B20,Пр.откр.тер!C4:C9978,T9)+SUMIFS(авт!A4:A10004,авт!F4:F10004,B20,авт!C4:C10004,T10)+SUMIFS(Пр.откр.тер!A4:A9978,Пр.откр.тер!F4:F9978,B20,Пр.откр.тер!C4:C9978,T10)+SUMIFS(авт!A4:A10004,авт!F4:F10004,B20,авт!C4:C10004,T11)+SUMIFS(Пр.откр.тер!A4:A9978,Пр.откр.тер!F4:F9978,B20,Пр.откр.тер!C4:C9978,T11)+SUMIFS(авт!A4:A10004,авт!F4:F10004,B20,авт!C4:C10004,T12)+SUMIFS(Пр.откр.тер!A4:A9978,Пр.откр.тер!F4:F9978,B20,Пр.откр.тер!C4:C9978,T12)+SUMIFS(авт!A4:A10004,авт!F4:F10004,B20,авт!C4:C10004,T13)+SUMIFS(Пр.откр.тер!A4:A9978,Пр.откр.тер!F4:F9978,B20,Пр.откр.тер!C4:C9978,T13)+SUMIFS(авт!A4:A10004,авт!F4:F10004,B20,авт!C4:C10004,T14)+SUMIFS(Пр.откр.тер!A4:A9978,Пр.откр.тер!F4:F9978,B20,Пр.откр.тер!C4:C9978,T14)+SUMIFS(авт!A4:A10004,авт!F4:F10004,B20,авт!C4:C10004,T15)+SUMIFS(Пр.откр.тер!A4:A9978,Пр.откр.тер!F4:F9978,B20,Пр.откр.тер!C4:C9978,T15)</f>
        <v>0</v>
      </c>
      <c r="F20" s="272">
        <f>SUMIFS(угар!A5:A9997,угар!F5:F9997,B20,угар!C5:C9997,T9,угар!AK5:AK9997,"да")+SUMIFS(задым!A4:A10003,задым!E4:E10003,B20,задым!C4:C10003,T9)+SUMIFS(обр.огнем!A4:A10002,обр.огнем!E4:E10002,B20,обр.огнем!C4:C10002,T9)+SUMIFS(КЗ!A4:A10009,КЗ!E4:E10009,B20,КЗ!C4:C10009,T9)+SUMIFS('подгор.пищи '!A4:A10003,'подгор.пищи '!E4:E10003,B20,'подгор.пищи '!C4:C10003,T9)+SUMIFS(самосозж!A4:A10000,самосозж!E4:E10000,B20,самосозж!C4:C10000,T9)+SUMIFS(Трава!A5:A10000,Трава!E5:E10000,B20,Трава!C5:C10000,T9)+SUMIFS(мусор!A4:A10001,мусор!E4:E10001,B20,мусор!C4:C10001,T9)+SUMIFS(дтп.заг!A4:A10000,дтп.заг!E4:E10000,B20,дтп.заг!C4:C10000,T9)+SUMIFS(авиа!A4:A9999,авиа!E4:E9999,B20,авиа!C4:C9999,T9)+SUMIFS(самовозг!A4:A10000,самовозг!E4:E10000,B20,самовозг!C4:C10000,T9)+SUMIFS(вспыш!A4:A10002,вспыш!E4:E10002,B20,вспыш!C4:C10002,T9)+SUMIFS(угар!A5:A9997,угар!F5:F9997,B20,угар!C5:C9997,T10,угар!AK5:AK9997,"да")+SUMIFS(задым!A4:A10003,задым!E4:E10003,B20,задым!C4:C10003,T10)+SUMIFS(обр.огнем!A4:A10002,обр.огнем!E4:E10002,B20,обр.огнем!C4:C10002,T10)+SUMIFS(КЗ!A4:A10009,КЗ!E4:E10009,B20,КЗ!C4:C10009,T10)+SUMIFS('подгор.пищи '!A4:A10003,'подгор.пищи '!E4:E10003,B20,'подгор.пищи '!C4:C10003,T10)+SUMIFS(самосозж!A4:A10000,самосозж!E4:E10000,B20,самосозж!C4:C10000,T10)+SUMIFS(Трава!A5:A10000,Трава!E5:E10000,B20,Трава!C5:C10000,T10)+SUMIFS(мусор!A4:A10001,мусор!E4:E10001,B20,мусор!C4:C10001,T10)+SUMIFS(дтп.заг!A4:A10000,дтп.заг!E4:E10000,B20,дтп.заг!C4:C10000,T10)+SUMIFS(авиа!A4:A9999,авиа!E4:E9999,B20,авиа!C4:C9999,T10)+SUMIFS(самовозг!A4:A10000,самовозг!E4:E10000,B20,самовозг!C4:C10000,T10)+SUMIFS(вспыш!A4:A10002,вспыш!E4:E10002,B20,вспыш!C4:C10002,T10)+SUMIFS(угар!A5:A9997,угар!F5:F9997,B20,угар!C5:C9997,T11,угар!AK5:AK9997,"да")+SUMIFS(задым!A4:A10003,задым!E4:E10003,B20,задым!C4:C10003,T11)+SUMIFS(обр.огнем!A4:A10002,обр.огнем!E4:E10002,B20,обр.огнем!C4:C10002,T11)+SUMIFS(КЗ!A4:A10009,КЗ!E4:E10009,B20,КЗ!C4:C10009,T11)+SUMIFS('подгор.пищи '!A4:A10003,'подгор.пищи '!E4:E10003,B20,'подгор.пищи '!C4:C10003,T11)+SUMIFS(самосозж!A4:A10000,самосозж!E4:E10000,B20,самосозж!C4:C10000,T11)+SUMIFS(Трава!A5:A10000,Трава!E5:E10000,B20,Трава!C5:C10000,T11)+SUMIFS(мусор!A4:A10001,мусор!E4:E10001,B20,мусор!C4:C10001,T11)+SUMIFS(дтп.заг!A4:A10000,дтп.заг!E4:E10000,B20,дтп.заг!C4:C10000,T11)+SUMIFS(авиа!A4:A9999,авиа!E4:E9999,B20,авиа!C4:C9999,T11)+SUMIFS(самовозг!A4:A10000,самовозг!E4:E10000,B20,самовозг!C4:C10000,T11)+SUMIFS(вспыш!A4:A10002,вспыш!E4:E10002,B20,вспыш!C4:C10002,T11)+SUMIFS(угар!A5:A9997,угар!F5:F9997,B20,угар!C5:C9997,T12,угар!AK5:AK9997,"да")+SUMIFS(задым!A4:A10003,задым!E4:E10003,B20,задым!C4:C10003,T12)+SUMIFS(обр.огнем!A4:A10002,обр.огнем!E4:E10002,B20,обр.огнем!C4:C10002,T12)+SUMIFS(КЗ!A4:A10009,КЗ!E4:E10009,B20,КЗ!C4:C10009,T12)+SUMIFS('подгор.пищи '!A4:A10003,'подгор.пищи '!E4:E10003,B20,'подгор.пищи '!C4:C10003,T12)+SUMIFS(самосозж!A4:A10000,самосозж!E4:E10000,B20,самосозж!C4:C10000,T12)+SUMIFS(Трава!A5:A10000,Трава!E5:E10000,B20,Трава!C5:C10000,T12)+SUMIFS(мусор!A4:A10001,мусор!E4:E10001,B20,мусор!C4:C10001,T12)+SUMIFS(дтп.заг!A4:A10000,дтп.заг!E4:E10000,B20,дтп.заг!C4:C10000,T12)+SUMIFS(авиа!A4:A9999,авиа!E4:E9999,B20,авиа!C4:C9999,T12)+SUMIFS(самовозг!A4:A10000,самовозг!E4:E10000,B20,самовозг!C4:C10000,T12)+SUMIFS(вспыш!A4:A10002,вспыш!E4:E10002,B20,вспыш!C4:C10002,T12)+SUMIFS(угар!A5:A9997,угар!F5:F9997,B20,угар!C5:C9997,T13,угар!AK5:AK9997,"да")+SUMIFS(задым!A4:A10003,задым!E4:E10003,B20,задым!C4:C10003,T13)+SUMIFS(обр.огнем!A4:A10002,обр.огнем!E4:E10002,B20,обр.огнем!C4:C10002,T13)+SUMIFS(КЗ!A4:A10009,КЗ!E4:E10009,B20,КЗ!C4:C10009,T13)+SUMIFS('подгор.пищи '!A4:A10003,'подгор.пищи '!E4:E10003,B20,'подгор.пищи '!C4:C10003,T13)+SUMIFS(самосозж!A4:A10000,самосозж!E4:E10000,B20,самосозж!C4:C10000,T13)+SUMIFS(Трава!A5:A10000,Трава!E5:E10000,B20,Трава!C5:C10000,T13)+SUMIFS(мусор!A4:A10001,мусор!E4:E10001,B20,мусор!C4:C10001,T13)+SUMIFS(дтп.заг!A4:A10000,дтп.заг!E4:E10000,B20,дтп.заг!C4:C10000,T13)+SUMIFS(авиа!A4:A9999,авиа!E4:E9999,B20,авиа!C4:C9999,T13)+SUMIFS(самовозг!A4:A10000,самовозг!E4:E10000,B20,самовозг!C4:C10000,T13)+SUMIFS(вспыш!A4:A10002,вспыш!E4:E10002,B20,вспыш!C4:C10002,T13)+SUMIFS(угар!A5:A9997,угар!F5:F9997,B20,угар!C5:C9997,T14,угар!AK5:AK9997,"да")+SUMIFS(задым!A4:A10003,задым!E4:E10003,B20,задым!C4:C10003,T14)+SUMIFS(обр.огнем!A4:A10002,обр.огнем!E4:E10002,B20,обр.огнем!C4:C10002,T14)+SUMIFS(КЗ!A4:A10009,КЗ!E4:E10009,B20,КЗ!C4:C10009,T14)+SUMIFS('подгор.пищи '!A4:A10003,'подгор.пищи '!E4:E10003,B20,'подгор.пищи '!C4:C10003,T14)+SUMIFS(самосозж!A4:A10000,самосозж!E4:E10000,B20,самосозж!C4:C10000,T14)+SUMIFS(Трава!A5:A10000,Трава!E5:E10000,B20,Трава!C5:C10000,T14)+SUMIFS(мусор!A4:A10001,мусор!E4:E10001,B20,мусор!C4:C10001,T14)+SUMIFS(дтп.заг!A4:A10000,дтп.заг!E4:E10000,B20,дтп.заг!C4:C10000,T14)+SUMIFS(авиа!A4:A9999,авиа!E4:E9999,B20,авиа!C4:C9999,T14)+SUMIFS(самовозг!A4:A10000,самовозг!E4:E10000,B20,самовозг!C4:C10000,T14)+SUMIFS(вспыш!A4:A10002,вспыш!E4:E10002,B20,вспыш!C4:C10002,T14)+SUMIFS(угар!A5:A9997,угар!F5:F9997,B20,угар!C5:C9997,T15,угар!AK5:AK9997,"да")+SUMIFS(задым!A4:A10003,задым!E4:E10003,B20,задым!C4:C10003,T15)+SUMIFS(обр.огнем!A4:A10002,обр.огнем!E4:E10002,B20,обр.огнем!C4:C10002,T15)+SUMIFS(КЗ!A4:A10009,КЗ!E4:E10009,B20,КЗ!C4:C10009,T15)+SUMIFS('подгор.пищи '!A4:A10003,'подгор.пищи '!E4:E10003,B20,'подгор.пищи '!C4:C10003,T15)+SUMIFS(самосозж!A4:A10000,самосозж!E4:E10000,B20,самосозж!C4:C10000,T15)+SUMIFS(Трава!A5:A10000,Трава!E5:E10000,B20,Трава!C5:C10000,T15)+SUMIFS(мусор!A4:A10001,мусор!E4:E10001,B20,мусор!C4:C10001,T15)+SUMIFS(дтп.заг!A4:A10000,дтп.заг!E4:E10000,B20,дтп.заг!C4:C10000,T15)+SUMIFS(авиа!A4:A9999,авиа!E4:E9999,B20,авиа!C4:C9999,T15)+SUMIFS(самовозг!A4:A10000,самовозг!E4:E10000,B20,самовозг!C4:C10000,T15)+SUMIFS(вспыш!A4:A10002,вспыш!E4:E10002,B20,вспыш!C4:C10002,T15)</f>
        <v>0</v>
      </c>
      <c r="G20" s="272">
        <f>SUMIFS(АСР!A4:A9998,АСР!E4:E9998,B20,АСР!C4:C9998,T9)+SUMIFS(АСР!A4:A9998,АСР!E4:E9998,B20,АСР!C4:C9998,T10)+SUMIFS(АСР!A4:A9998,АСР!E4:E9998,B20,АСР!C4:C9998,T11)+SUMIFS(АСР!A4:A9998,АСР!E4:E9998,B20,АСР!C4:C9998,T12)+SUMIFS(АСР!A4:A9998,АСР!E4:E9998,B20,АСР!C4:C9998,T13)+SUMIFS(АСР!A4:A9998,АСР!E4:E9998,B20,АСР!C4:C9998,T14)+SUMIFS(АСР!A4:A9998,АСР!E4:E9998,B20,АСР!C4:C9998,T15)</f>
        <v>0</v>
      </c>
      <c r="H20" s="272">
        <f>SUMIFS(ложный!A4:A10003,ложный!E4:E10003,B20,ложный!C4:C10003,T9)+SUMIFS(ложный!A4:A10003,ложный!E4:E10003,B20,ложный!C4:C10003,T10)+SUMIFS(ложный!A4:A10003,ложный!E4:E10003,B20,ложный!C4:C10003,T11)+SUMIFS(ложный!A4:A10003,ложный!E4:E10003,B20,ложный!C4:C10003,T12)+SUMIFS(ложный!A4:A10003,ложный!E4:E10003,B20,ложный!C4:C10003,T13)+SUMIFS(ложный!A4:A10003,ложный!E4:E10003,B20,ложный!C4:C10003,T14)+SUMIFS(ложный!A4:A10003,ложный!E4:E10003,B20,ложный!C4:C10003,T15)</f>
        <v>0</v>
      </c>
      <c r="I20" s="272">
        <f>SUMIFS('степь '!A5:A9998,'степь '!F5:F9998,B20,'степь '!C5:C9998,T9)+SUMIFS('степь '!A5:A9998,'степь '!F5:F9998,B20,'степь '!C5:C9998,T10)+SUMIFS('степь '!A5:A9998,'степь '!F5:F9998,B20,'степь '!C5:C9998,T11)+SUMIFS('степь '!A5:A9998,'степь '!F5:F9998,B20,'степь '!C5:C9998,T12)+SUMIFS('степь '!A5:A9998,'степь '!F5:F9998,B20,'степь '!C5:C9998,T13)+SUMIFS('степь '!A5:A9998,'степь '!F5:F9998,B20,'степь '!C5:C9998,T14)+SUMIFS('степь '!A5:A9998,'степь '!F5:F9998,B20,'степь '!C5:C9998,T15)</f>
        <v>0</v>
      </c>
      <c r="J20" s="272">
        <f>SUMIFS('степь '!I5:I9998,'степь '!F5:F9998,B20,'степь '!C5:C9998,T9)+SUMIFS('степь '!I5:I9998,'степь '!F5:F9998,B20,'степь '!C5:C9998,T10)+SUMIFS('степь '!I5:I9998,'степь '!F5:F9998,B20,'степь '!C5:C9998,T11)+SUMIFS('степь '!I5:I9998,'степь '!F5:F9998,B20,'степь '!C5:C9998,T12)+SUMIFS('степь '!I5:I9998,'степь '!F5:F9998,B20,'степь '!C5:C9998,T13)+SUMIFS('степь '!I5:I9998,'степь '!F5:F9998,B20,'степь '!C5:C9998,T14)+SUMIFS('степь '!I5:I9998,'степь '!F5:F9998,B20,'степь '!C5:C9998,T15)</f>
        <v>0</v>
      </c>
      <c r="K20" s="272">
        <f>SUMIFS(Лес!A5:A9992,Лес!F5:F9992,B20,Лес!C5:C9992,T9)+SUMIFS(Лес!A5:A9992,Лес!F5:F9992,B20,Лес!C5:C9992,T10)+SUMIFS(Лес!A5:A9992,Лес!F5:F9992,B20,Лес!C5:C9992,T11)+SUMIFS(Лес!A5:A9992,Лес!F5:F9992,B20,Лес!C5:C9992,T12)+SUMIFS(Лес!A5:A9992,Лес!F5:F9992,B20,Лес!C5:C9992,T13)+SUMIFS(Лес!A5:A9992,Лес!F5:F9992,B20,Лес!C5:C9992,T14)+SUMIFS(Лес!A5:A9992,Лес!F5:F9992,B20,Лес!C5:C9992,T15)</f>
        <v>0</v>
      </c>
      <c r="L20" s="272">
        <f>SUMIFS(Лес!J5:J9992,Лес!F5:F9992,B20,Лес!C5:C9992,T9)+SUMIFS(Лес!J5:J9992,Лес!F5:F9992,B20,Лес!C5:C9992,T10)+SUMIFS(Лес!J5:J9992,Лес!F5:F9992,B20,Лес!C5:C9992,T11)+SUMIFS(Лес!J5:J9992,Лес!F5:F9992,B20,Лес!C5:C9992,T12)+SUMIFS(Лес!J5:J9992,Лес!F5:F9992,B20,Лес!C5:C9992,T13)+SUMIFS(Лес!J5:J9992,Лес!F5:F9992,B20,Лес!C5:C9992,T14)+SUMIFS(Лес!J5:J9992,Лес!F5:F9992,B20,Лес!C5:C9992,T15)</f>
        <v>0</v>
      </c>
      <c r="M20" s="272">
        <f t="shared" si="0"/>
        <v>0</v>
      </c>
      <c r="N20" s="293">
        <f>SUMIFS(произв!O4:O9997,произв!F4:F9997,B20,произв!C4:C9997,T9)+SUMIFS(торг!O4:O9999,торг!F4:F9999,B20,торг!C4:C9999,T9)+SUMIFS(склад!O4:O10000,склад!F4:F10000,B20,склад!C4:C10000,T9)+SUMIFS('обр '!O4:O10000,'обр '!F4:F10000,B20,'обр '!C4:C10000,T9)+SUMIFS(детс!O4:O10000,детс!F4:F10000,B20,детс!C4:C10000,T9)+SUMIFS(культ!O4:O10000,культ!F4:F10000,B20,культ!C4:C10000,T9)+SUMIFS(спорт!O4:O10000,спорт!F4:F10000,B20,спорт!C4:C10000,T9)+SUMIFS(лечеб!O4:O10000,лечеб!F4:F10000,B20,лечеб!C4:C10000,T9)+SUMIFS(Баня!O4:O10000,Баня!F4:F10000,B20,Баня!C4:C10000,T9)+SUMIFS(Адм!O4:O9999,Адм!F4:F9999,B20,Адм!C4:C9999,T9)+SUMIFS(С.Х!O4:O10000,С.Х!F4:F10000,B20,С.Х!C4:C10000,T9)+SUMIFS(новостр!N4:N10000,новостр!F4:F10000,B20,новостр!C4:C10000,T9)+SUMIFS(авт!K4:K10004,авт!F4:F10004,B20,авт!C4:C10004,T9)+SUMIFS(ЖС!S4:S10008,ЖС!F4:F10008,B20,ЖС!C4:C10008,T9)+SUMIFS(Лес!L5:L9992,Лес!F5:F9992,B20,Лес!C5:C9992,T9)+SUMIFS('степь '!K5:K9998,'степь '!F5:F9998,B20,'степь '!C5:C9998,T9)+SUMIFS(Пр.откр.тер!N4:N9978,Пр.откр.тер!F4:F9978,B20,Пр.откр.тер!C4:C9978,T9)+SUMIFS(произв!O4:O9997,произв!F4:F9997,B20,произв!C4:C9997,T10)+SUMIFS(торг!O4:O9999,торг!F4:F9999,B20,торг!C4:C9999,T10)+SUMIFS(склад!O4:O10000,склад!F4:F10000,B20,склад!C4:C10000,T10)+SUMIFS('обр '!O4:O10000,'обр '!F4:F10000,B20,'обр '!C4:C10000,T10)+SUMIFS(детс!O4:O10000,детс!F4:F10000,B20,детс!C4:C10000,T10)+SUMIFS(культ!O4:O10000,культ!F4:F10000,B20,культ!C4:C10000,T10)+SUMIFS(спорт!O4:O10000,спорт!F4:F10000,B20,спорт!C4:C10000,T10)+SUMIFS(лечеб!O4:O10000,лечеб!F4:F10000,B20,лечеб!C4:C10000,T10)+SUMIFS(Баня!O4:O10000,Баня!F4:F10000,B20,Баня!C4:C10000,T10)+SUMIFS(Адм!O4:O9999,Адм!F4:F9999,B20,Адм!C4:C9999,T10)+SUMIFS(С.Х!O4:O10000,С.Х!F4:F10000,B20,С.Х!C4:C10000,T10)+SUMIFS(новостр!N4:N10000,новостр!F4:F10000,B20,новостр!C4:C10000,T10)+SUMIFS(авт!K4:K10004,авт!F4:F10004,B20,авт!C4:C10004,T10)+SUMIFS(ЖС!S4:S10008,ЖС!F4:F10008,B20,ЖС!C4:C10008,T10)+SUMIFS(Лес!L5:L9992,Лес!F5:F9992,B20,Лес!C5:C9992,T10)+SUMIFS('степь '!K5:K9998,'степь '!F5:F9998,B20,'степь '!C5:C9998,T10)+SUMIFS(Пр.откр.тер!N4:N9978,Пр.откр.тер!F4:F9978,B20,Пр.откр.тер!C4:C9978,T10)+SUMIFS(произв!O4:O9997,произв!F4:F9997,B20,произв!C4:C9997,T11)+SUMIFS(торг!O4:O9999,торг!F4:F9999,B20,торг!C4:C9999,T11)+SUMIFS(склад!O4:O10000,склад!F4:F10000,B20,склад!C4:C10000,T11)+SUMIFS('обр '!O4:O10000,'обр '!F4:F10000,B20,'обр '!C4:C10000,T11)+SUMIFS(детс!O4:O10000,детс!F4:F10000,B20,детс!C4:C10000,T11)+SUMIFS(культ!O4:O10000,культ!F4:F10000,B20,культ!C4:C10000,T11)+SUMIFS(спорт!O4:O10000,спорт!F4:F10000,B20,спорт!C4:C10000,T11)+SUMIFS(лечеб!O4:O10000,лечеб!F4:F10000,B20,лечеб!C4:C10000,T11)+SUMIFS(Баня!O4:O10000,Баня!F4:F10000,B20,Баня!C4:C10000,T11)+SUMIFS(Адм!O4:O9999,Адм!F4:F9999,B20,Адм!C4:C9999,T11)+SUMIFS(С.Х!O4:O10000,С.Х!F4:F10000,B20,С.Х!C4:C10000,T11)+SUMIFS(новостр!N4:N10000,новостр!F4:F10000,B20,новостр!C4:C10000,T11)+SUMIFS(авт!K4:K10004,авт!F4:F10004,B20,авт!C4:C10004,T11)+SUMIFS(ЖС!S4:S10008,ЖС!F4:F10008,B20,ЖС!C4:C10008,T11)+SUMIFS(Лес!L5:L9992,Лес!F5:F9992,B20,Лес!C5:C9992,T11)+SUMIFS('степь '!K5:K9998,'степь '!F5:F9998,B20,'степь '!C5:C9998,T11)+SUMIFS(Пр.откр.тер!N4:N9978,Пр.откр.тер!F4:F9978,B20,Пр.откр.тер!C4:C9978,T11)+SUMIFS(произв!O4:O9997,произв!F4:F9997,B20,произв!C4:C9997,T12)+SUMIFS(торг!O4:O9999,торг!F4:F9999,B20,торг!C4:C9999,T12)+SUMIFS(склад!O4:O10000,склад!F4:F10000,B20,склад!C4:C10000,T12)+SUMIFS('обр '!O4:O10000,'обр '!F4:F10000,B20,'обр '!C4:C10000,T12)+SUMIFS(детс!O4:O10000,детс!F4:F10000,B20,детс!C4:C10000,T12)+SUMIFS(культ!O4:O10000,культ!F4:F10000,B20,культ!C4:C10000,T12)+SUMIFS(спорт!O4:O10000,спорт!F4:F10000,B20,спорт!C4:C10000,T12)+SUMIFS(лечеб!O4:O10000,лечеб!F4:F10000,B20,лечеб!C4:C10000,T12)+SUMIFS(Баня!O4:O10000,Баня!F4:F10000,B20,Баня!C4:C10000,T12)+SUMIFS(Адм!O4:O9999,Адм!F4:F9999,B20,Адм!C4:C9999,T12)+SUMIFS(С.Х!O4:O10000,С.Х!F4:F10000,B20,С.Х!C4:C10000,T12)+SUMIFS(новостр!N4:N10000,новостр!F4:F10000,B20,новостр!C4:C10000,T12)+SUMIFS(авт!K4:K10004,авт!F4:F10004,B20,авт!C4:C10004,T12)+SUMIFS(ЖС!S4:S10008,ЖС!F4:F10008,B20,ЖС!C4:C10008,T12)+SUMIFS(Лес!L5:L9992,Лес!F5:F9992,B20,Лес!C5:C9992,T12)+SUMIFS('степь '!K5:K9998,'степь '!F5:F9998,B20,'степь '!C5:C9998,T12)+SUMIFS(Пр.откр.тер!N4:N9978,Пр.откр.тер!F4:F9978,B20,Пр.откр.тер!C4:C9978,T12)+SUMIFS(произв!O4:O9997,произв!F4:F9997,B20,произв!C4:C9997,T13)+SUMIFS(торг!O4:O9999,торг!F4:F9999,B20,торг!C4:C9999,T13)+SUMIFS(склад!O4:O10000,склад!F4:F10000,B20,склад!C4:C10000,T13)+SUMIFS('обр '!O4:O10000,'обр '!F4:F10000,B20,'обр '!C4:C10000,T13)+SUMIFS(детс!O4:O10000,детс!F4:F10000,B20,детс!C4:C10000,T13)+SUMIFS(культ!O4:O10000,культ!F4:F10000,B20,культ!C4:C10000,T13)+SUMIFS(спорт!O4:O10000,спорт!F4:F10000,B20,спорт!C4:C10000,T13)+SUMIFS(лечеб!O4:O10000,лечеб!F4:F10000,B20,лечеб!C4:C10000,T13)+SUMIFS(Баня!O4:O10000,Баня!F4:F10000,B20,Баня!C4:C10000,T13)+SUMIFS(Адм!O4:O9999,Адм!F4:F9999,B20,Адм!C4:C9999,T13)+SUMIFS(С.Х!O4:O10000,С.Х!F4:F10000,B20,С.Х!C4:C10000,T13)+SUMIFS(новостр!N4:N10000,новостр!F4:F10000,B20,новостр!C4:C10000,T13)+SUMIFS(авт!K4:K10004,авт!F4:F10004,B20,авт!C4:C10004,T13)+SUMIFS(ЖС!S4:S10008,ЖС!F4:F10008,B20,ЖС!C4:C10008,T13)+SUMIFS(Лес!L5:L9992,Лес!F5:F9992,B20,Лес!C5:C9992,T13)+SUMIFS('степь '!K5:K9998,'степь '!F5:F9998,B20,'степь '!C5:C9998,T13)+SUMIFS(Пр.откр.тер!N4:N9978,Пр.откр.тер!F4:F9978,B20,Пр.откр.тер!C4:C9978,T13)+SUMIFS(произв!O4:O9997,произв!F4:F9997,B20,произв!C4:C9997,T14)+SUMIFS(торг!O4:O9999,торг!F4:F9999,B20,торг!C4:C9999,T14)+SUMIFS(склад!O4:O10000,склад!F4:F10000,B20,склад!C4:C10000,T14)+SUMIFS('обр '!O4:O10000,'обр '!F4:F10000,B20,'обр '!C4:C10000,T14)+SUMIFS(детс!O4:O10000,детс!F4:F10000,B20,детс!C4:C10000,T14)+SUMIFS(культ!O4:O10000,культ!F4:F10000,B20,культ!C4:C10000,T14)+SUMIFS(спорт!O4:O10000,спорт!F4:F10000,B20,спорт!C4:C10000,T14)+SUMIFS(лечеб!O4:O10000,лечеб!F4:F10000,B20,лечеб!C4:C10000,T14)+SUMIFS(Баня!O4:O10000,Баня!F4:F10000,B20,Баня!C4:C10000,T14)+SUMIFS(Адм!O4:O9999,Адм!F4:F9999,B20,Адм!C4:C9999,T14)+SUMIFS(С.Х!O4:O10000,С.Х!F4:F10000,B20,С.Х!C4:C10000,T14)+SUMIFS(новостр!N4:N10000,новостр!F4:F10000,B20,новостр!C4:C10000,T14)+SUMIFS(авт!K4:K10004,авт!F4:F10004,B20,авт!C4:C10004,T14)+SUMIFS(ЖС!S4:S10008,ЖС!F4:F10008,B20,ЖС!C4:C10008,T14)+SUMIFS(Лес!L5:L9992,Лес!F5:F9992,B20,Лес!C5:C9992,T14)+SUMIFS('степь '!K5:K9998,'степь '!F5:F9998,B20,'степь '!C5:C9998,T14)+SUMIFS(Пр.откр.тер!N4:N9978,Пр.откр.тер!F4:F9978,B20,Пр.откр.тер!C4:C9978,T14)+SUMIFS(произв!O4:O9997,произв!F4:F9997,B20,произв!C4:C9997,T15)+SUMIFS(торг!O4:O9999,торг!F4:F9999,B20,торг!C4:C9999,T15)+SUMIFS(склад!O4:O10000,склад!F4:F10000,B20,склад!C4:C10000,T15)+SUMIFS('обр '!O4:O10000,'обр '!F4:F10000,B20,'обр '!C4:C10000,T15)+SUMIFS(детс!O4:O10000,детс!F4:F10000,B20,детс!C4:C10000,T15)+SUMIFS(культ!O4:O10000,культ!F4:F10000,B20,культ!C4:C10000,T15)+SUMIFS(спорт!O4:O10000,спорт!F4:F10000,B20,спорт!C4:C10000,T15)+SUMIFS(лечеб!O4:O10000,лечеб!F4:F10000,B20,лечеб!C4:C10000,T15)+SUMIFS(Баня!O4:O10000,Баня!F4:F10000,B20,Баня!C4:C10000,T15)+SUMIFS(Адм!O4:O9999,Адм!F4:F9999,B20,Адм!C4:C9999,T15)+SUMIFS(С.Х!O4:O10000,С.Х!F4:F10000,B20,С.Х!C4:C10000,T15)+SUMIFS(новостр!N4:N10000,новостр!F4:F10000,B20,новостр!C4:C10000,T15)+SUMIFS(авт!K4:K10004,авт!F4:F10004,B20,авт!C4:C10004,T15)+SUMIFS(ЖС!S4:S10008,ЖС!F4:F10008,B20,ЖС!C4:C10008,T15)+SUMIFS(Лес!L5:L9992,Лес!F5:F9992,B20,Лес!C5:C9992,T15)+SUMIFS('степь '!K5:K9998,'степь '!F5:F9998,B20,'степь '!C5:C9998,T15)+SUMIFS(Пр.откр.тер!N4:N9978,Пр.откр.тер!F4:F9978,B20,Пр.откр.тер!C4:C9978,T15)</f>
        <v>0</v>
      </c>
      <c r="O20" s="271">
        <f>SUMIFS(Гиб.!O5:O9995,Гиб.!E5:E9995,B20,Гиб.!B5:B9995,T9)+SUMIFS(Гиб.!O5:O9995,Гиб.!E5:E9995,B20,Гиб.!B5:B9995,T10)+SUMIFS(Гиб.!O5:O9995,Гиб.!E5:E9995,B20,Гиб.!B5:B9995,T11)+SUMIFS(Гиб.!O5:O9995,Гиб.!E5:E9995,B20,Гиб.!B5:B9995,T12)+SUMIFS(Гиб.!O5:O9995,Гиб.!E5:E9995,B20,Гиб.!B5:B9995,T13)+SUMIFS(Гиб.!O5:O9995,Гиб.!E5:E9995,B20,Гиб.!B5:B9995,T14)+SUMIFS(Гиб.!O5:O9995,Гиб.!E5:E9995,B20,Гиб.!B5:B9995,T15)</f>
        <v>0</v>
      </c>
      <c r="P20" s="272">
        <f>SUMIFS(Тр.!M5:M9997,Тр.!E5:E9997,B20,Тр.!B5:B9997,T9)+SUMIFS(Тр.!M5:M9997,Тр.!E5:E9997,B20,Тр.!B5:B9997,T10)+SUMIFS(Тр.!M5:M9997,Тр.!E5:E9997,B20,Тр.!B5:B9997,T11)+SUMIFS(Тр.!M5:M9997,Тр.!E5:E9997,B20,Тр.!B5:B9997,T12)+SUMIFS(Тр.!M5:M9997,Тр.!E5:E9997,B20,Тр.!B5:B9997,T13)+SUMIFS(Тр.!M5:M9997,Тр.!E5:E9997,B20,Тр.!B5:B9997,T14)+SUMIFS(Тр.!M5:M9997,Тр.!E5:E9997,B20,Тр.!B5:B9997,T15)</f>
        <v>0</v>
      </c>
      <c r="Q20" s="293">
        <f>SUMIFS(произв!P4:P9997,произв!F4:F9997,B20,произв!C4:C9997,T9)+SUMIFS(торг!P4:P9999,торг!F4:F9999,B20,торг!C4:C9999,T9)+SUMIFS(склад!P4:P10000,склад!F4:F10000,B20,склад!C4:C10000,T9)+SUMIFS('обр '!P4:P10000,'обр '!F4:F10000,B20,'обр '!C4:C10000,T9)+SUMIFS(детс!P4:P10000,детс!F4:F10000,B20,детс!C4:C10000,T9)+SUMIFS(культ!P4:P10000,культ!F4:F10000,B20,культ!C4:C10000,T9)+SUMIFS(спорт!P4:P10000,спорт!F4:F10000,B20,спорт!C4:C10000,T9)+SUMIFS(лечеб!P4:P10000,лечеб!F4:F10000,B20,лечеб!C4:C10000,T9)+SUMIFS(Баня!P4:P10000,Баня!F4:F10000,B20,Баня!C4:C10000,T9)+SUMIFS(Адм!P4:P9999,Адм!F4:F9999,B20,Адм!C4:C9999,T9)+SUMIFS(С.Х!P4:P10000,С.Х!F4:F10000,B20,С.Х!C4:C10000,T9)+SUMIFS(новостр!O4:O10000,новостр!F4:F10000,B20,новостр!C4:C10000,T9)+SUMIFS(авт!S4:S10004,авт!F4:F10004,B20,авт!C4:C10004,T9)+SUMIFS(ЖС!T4:T10008,ЖС!F4:F10008,B20,ЖС!C4:C10008,T9)+SUMIFS(Лес!M5:M9992,Лес!F5:F9992,B20,Лес!C5:C9992,T9)+SUMIFS('степь '!L5:L9998,'степь '!F5:F9998,B20,'степь '!C5:C9998,T9)+SUMIFS(Пр.откр.тер!O4:O9978,Пр.откр.тер!F4:F9978,B20,Пр.откр.тер!C4:C9978,T9)+SUMIFS(произв!P4:P9997,произв!F4:F9997,B20,произв!C4:C9997,T10)+SUMIFS(торг!P4:P9999,торг!F4:F9999,B20,торг!C4:C9999,T10)+SUMIFS(склад!P4:P10000,склад!F4:F10000,B20,склад!C4:C10000,T10)+SUMIFS('обр '!P4:P10000,'обр '!F4:F10000,B20,'обр '!C4:C10000,T10)+SUMIFS(детс!P4:P10000,детс!F4:F10000,B20,детс!C4:C10000,T10)+SUMIFS(культ!P4:P10000,культ!F4:F10000,B20,культ!C4:C10000,T10)+SUMIFS(спорт!P4:P10000,спорт!F4:F10000,B20,спорт!C4:C10000,T10)+SUMIFS(лечеб!P4:P10000,лечеб!F4:F10000,B20,лечеб!C4:C10000,T10)+SUMIFS(Баня!P4:P10000,Баня!F4:F10000,B20,Баня!C4:C10000,T10)+SUMIFS(Адм!P4:P9999,Адм!F4:F9999,B20,Адм!C4:C9999,T10)+SUMIFS(С.Х!P4:P10000,С.Х!F4:F10000,B20,С.Х!C4:C10000,T10)+SUMIFS(новостр!O4:O10000,новостр!F4:F10000,B20,новостр!C4:C10000,T10)+SUMIFS(авт!S4:S10004,авт!F4:F10004,B20,авт!C4:C10004,T10)+SUMIFS(ЖС!T4:T10008,ЖС!F4:F10008,B20,ЖС!C4:C10008,T10)+SUMIFS(Лес!M5:M9992,Лес!F5:F9992,B20,Лес!C5:C9992,T10)+SUMIFS('степь '!L5:L9998,'степь '!F5:F9998,B20,'степь '!C5:C9998,T10)+SUMIFS(Пр.откр.тер!O4:O9978,Пр.откр.тер!F4:F9978,B20,Пр.откр.тер!C4:C9978,T10)+SUMIFS(произв!P4:P9997,произв!F4:F9997,B20,произв!C4:C9997,T11)+SUMIFS(торг!P4:P9999,торг!F4:F9999,B20,торг!C4:C9999,T11)+SUMIFS(склад!P4:P10000,склад!F4:F10000,B20,склад!C4:C10000,T11)+SUMIFS('обр '!P4:P10000,'обр '!F4:F10000,B20,'обр '!C4:C10000,T11)+SUMIFS(детс!P4:P10000,детс!F4:F10000,B20,детс!C4:C10000,T11)+SUMIFS(культ!P4:P10000,культ!F4:F10000,B20,культ!C4:C10000,T11)+SUMIFS(спорт!P4:P10000,спорт!F4:F10000,B20,спорт!C4:C10000,T11)+SUMIFS(лечеб!P4:P10000,лечеб!F4:F10000,B20,лечеб!C4:C10000,T11)+SUMIFS(Баня!P4:P10000,Баня!F4:F10000,B20,Баня!C4:C10000,T11)+SUMIFS(Адм!P4:P9999,Адм!F4:F9999,B20,Адм!C4:C9999,T11)+SUMIFS(С.Х!P4:P10000,С.Х!F4:F10000,B20,С.Х!C4:C10000,T11)+SUMIFS(новостр!O4:O10000,новостр!F4:F10000,B20,новостр!C4:C10000,T11)+SUMIFS(авт!S4:S10004,авт!F4:F10004,B20,авт!C4:C10004,T11)+SUMIFS(ЖС!T4:T10008,ЖС!F4:F10008,B20,ЖС!C4:C10008,T11)+SUMIFS(Лес!M5:M9992,Лес!F5:F9992,B20,Лес!C5:C9992,T11)+SUMIFS('степь '!L5:L9998,'степь '!F5:F9998,B20,'степь '!C5:C9998,T11)+SUMIFS(Пр.откр.тер!O4:O9978,Пр.откр.тер!F4:F9978,B20,Пр.откр.тер!C4:C9978,T11)+SUMIFS(произв!P4:P9997,произв!F4:F9997,B20,произв!C4:C9997,T12)+SUMIFS(торг!P4:P9999,торг!F4:F9999,B20,торг!C4:C9999,T12)+SUMIFS(склад!P4:P10000,склад!F4:F10000,B20,склад!C4:C10000,T12)+SUMIFS('обр '!P4:P10000,'обр '!F4:F10000,B20,'обр '!C4:C10000,T12)+SUMIFS(детс!P4:P10000,детс!F4:F10000,B20,детс!C4:C10000,T12)+SUMIFS(культ!P4:P10000,культ!F4:F10000,B20,культ!C4:C10000,T12)+SUMIFS(спорт!P4:P10000,спорт!F4:F10000,B20,спорт!C4:C10000,T12)+SUMIFS(лечеб!P4:P10000,лечеб!F4:F10000,B20,лечеб!C4:C10000,T12)+SUMIFS(Баня!P4:P10000,Баня!F4:F10000,B20,Баня!C4:C10000,T12)+SUMIFS(Адм!P4:P9999,Адм!F4:F9999,B20,Адм!C4:C9999,T12)+SUMIFS(С.Х!P4:P10000,С.Х!F4:F10000,B20,С.Х!C4:C10000,T12)+SUMIFS(новостр!O4:O10000,новостр!F4:F10000,B20,новостр!C4:C10000,T12)+SUMIFS(авт!S4:S10004,авт!F4:F10004,B20,авт!C4:C10004,T12)+SUMIFS(ЖС!T4:T10008,ЖС!F4:F10008,B20,ЖС!C4:C10008,T12)+SUMIFS(Лес!M5:M9992,Лес!F5:F9992,B20,Лес!C5:C9992,T12)+SUMIFS('степь '!L5:L9998,'степь '!F5:F9998,B20,'степь '!C5:C9998,T12)+SUMIFS(Пр.откр.тер!O4:O9978,Пр.откр.тер!F4:F9978,B20,Пр.откр.тер!C4:C9978,T12)+SUMIFS(произв!P4:P9997,произв!F4:F9997,B20,произв!C4:C9997,T13)+SUMIFS(торг!P4:P9999,торг!F4:F9999,B20,торг!C4:C9999,T13)+SUMIFS(склад!P4:P10000,склад!F4:F10000,B20,склад!C4:C10000,T13)+SUMIFS('обр '!P4:P10000,'обр '!F4:F10000,B20,'обр '!C4:C10000,T13)+SUMIFS(детс!P4:P10000,детс!F4:F10000,B20,детс!C4:C10000,T13)+SUMIFS(культ!P4:P10000,культ!F4:F10000,B20,культ!C4:C10000,T13)+SUMIFS(спорт!P4:P10000,спорт!F4:F10000,B20,спорт!C4:C10000,T13)+SUMIFS(лечеб!P4:P10000,лечеб!F4:F10000,B20,лечеб!C4:C10000,T13)+SUMIFS(Баня!P4:P10000,Баня!F4:F10000,B20,Баня!C4:C10000,T13)+SUMIFS(Адм!P4:P9999,Адм!F4:F9999,B20,Адм!C4:C9999,T13)+SUMIFS(С.Х!P4:P10000,С.Х!F4:F10000,B20,С.Х!C4:C10000,T13)+SUMIFS(новостр!O4:O10000,новостр!F4:F10000,B20,новостр!C4:C10000,T13)+SUMIFS(авт!S4:S10004,авт!F4:F10004,B20,авт!C4:C10004,T13)+SUMIFS(ЖС!T4:T10008,ЖС!F4:F10008,B20,ЖС!C4:C10008,T13)+SUMIFS(Лес!M5:M9992,Лес!F5:F9992,B20,Лес!C5:C9992,T13)+SUMIFS('степь '!L5:L9998,'степь '!F5:F9998,B20,'степь '!C5:C9998,T13)+SUMIFS(Пр.откр.тер!O4:O9978,Пр.откр.тер!F4:F9978,B20,Пр.откр.тер!C4:C9978,T13)+SUMIFS(произв!P4:P9997,произв!F4:F9997,B20,произв!C4:C9997,T14)+SUMIFS(торг!P4:P9999,торг!F4:F9999,B20,торг!C4:C9999,T14)+SUMIFS(склад!P4:P10000,склад!F4:F10000,B20,склад!C4:C10000,T14)+SUMIFS('обр '!P4:P10000,'обр '!F4:F10000,B20,'обр '!C4:C10000,T14)+SUMIFS(детс!P4:P10000,детс!F4:F10000,B20,детс!C4:C10000,T14)+SUMIFS(культ!P4:P10000,культ!F4:F10000,B20,культ!C4:C10000,T14)+SUMIFS(спорт!P4:P10000,спорт!F4:F10000,B20,спорт!C4:C10000,T14)+SUMIFS(лечеб!P4:P10000,лечеб!F4:F10000,B20,лечеб!C4:C10000,T14)+SUMIFS(Баня!P4:P10000,Баня!F4:F10000,B20,Баня!C4:C10000,T14)+SUMIFS(Адм!P4:P9999,Адм!F4:F9999,B20,Адм!C4:C9999,T14)+SUMIFS(С.Х!P4:P10000,С.Х!F4:F10000,B20,С.Х!C4:C10000,T14)+SUMIFS(новостр!O4:O10000,новостр!F4:F10000,B20,новостр!C4:C10000,T14)+SUMIFS(авт!S4:S10004,авт!F4:F10004,B20,авт!C4:C10004,T14)+SUMIFS(ЖС!T4:T10008,ЖС!F4:F10008,B20,ЖС!C4:C10008,T14)+SUMIFS(Лес!M5:M9992,Лес!F5:F9992,B20,Лес!C5:C9992,T14)+SUMIFS('степь '!L5:L9998,'степь '!F5:F9998,B20,'степь '!C5:C9998,T14)+SUMIFS(Пр.откр.тер!O4:O9978,Пр.откр.тер!F4:F9978,B20,Пр.откр.тер!C4:C9978,T14)+SUMIFS(произв!P4:P9997,произв!F4:F9997,B20,произв!C4:C9997,T15)+SUMIFS(торг!P4:P9999,торг!F4:F9999,B20,торг!C4:C9999,T15)+SUMIFS(склад!P4:P10000,склад!F4:F10000,B20,склад!C4:C10000,T15)+SUMIFS('обр '!P4:P10000,'обр '!F4:F10000,B20,'обр '!C4:C10000,T15)+SUMIFS(детс!P4:P10000,детс!F4:F10000,B20,детс!C4:C10000,T15)+SUMIFS(культ!P4:P10000,культ!F4:F10000,B20,культ!C4:C10000,T15)+SUMIFS(спорт!P4:P10000,спорт!F4:F10000,B20,спорт!C4:C10000,T15)+SUMIFS(лечеб!P4:P10000,лечеб!F4:F10000,B20,лечеб!C4:C10000,T15)+SUMIFS(Баня!P4:P10000,Баня!F4:F10000,B20,Баня!C4:C10000,T15)+SUMIFS(Адм!P4:P9999,Адм!F4:F9999,B20,Адм!C4:C9999,T15)+SUMIFS(С.Х!P4:P10000,С.Х!F4:F10000,B20,С.Х!C4:C10000,T15)+SUMIFS(новостр!O4:O10000,новостр!F4:F10000,B20,новостр!C4:C10000,T15)+SUMIFS(авт!S4:S10004,авт!F4:F10004,B20,авт!C4:C10004,T15)+SUMIFS(ЖС!T4:T10008,ЖС!F4:F10008,B20,ЖС!C4:C10008,T15)+SUMIFS(Лес!M5:M9992,Лес!F5:F9992,B20,Лес!C5:C9992,T15)+SUMIFS('степь '!L5:L9998,'степь '!F5:F9998,B20,'степь '!C5:C9998,T15)+SUMIFS(Пр.откр.тер!O4:O9978,Пр.откр.тер!F4:F9978,B20,Пр.откр.тер!C4:C9978,T15)</f>
        <v>0</v>
      </c>
      <c r="R20" s="293">
        <f>SUMIFS(произв!R4:R9997,произв!F4:F9997,B20,произв!C4:C9997,T9)+SUMIFS(торг!R4:R9999,торг!F4:F9999,B20,торг!C4:C9999,T9)+SUMIFS(склад!R4:R10000,склад!F4:F10000,B20,склад!C4:C10000,T9)+SUMIFS('обр '!R4:R10000,'обр '!F4:F10000,B20,'обр '!C4:C10000,T9)+SUMIFS(детс!R4:R10000,детс!F4:F10000,B20,детс!C4:C10000,T9)+SUMIFS(культ!R4:R10000,культ!F4:F10000,B20,культ!C4:C10000,T9)+SUMIFS(спорт!R4:R10000,спорт!F4:F10000,B20,спорт!C4:C10000,T9)+SUMIFS(лечеб!R4:R10000,лечеб!F4:F10000,B20,лечеб!C4:C10000,T9)+SUMIFS(Баня!R4:R10000,Баня!F4:F10000,B20,Баня!C4:C10000,T9)+SUMIFS(Адм!R4:R9999,Адм!F4:F9999,B20,Адм!C4:C9999,T9)+SUMIFS(С.Х!R4:R10000,С.Х!F4:F10000,B20,С.Х!C4:C10000,T9)+SUMIFS(новостр!Q4:Q10000,новостр!F4:F10000,B20,новостр!C4:C10000,T9)+SUMIFS(авт!U4:U10004,авт!F4:F10004,B20,авт!C4:C10004,T9)+SUMIFS(ЖС!W4:W10008,ЖС!F4:F10008,B20,ЖС!C4:C10008,T9)+SUMIFS(Лес!O5:O9992,Лес!F5:F9992,B20,Лес!C5:C9992,T9)+SUMIFS('степь '!N5:N9998,'степь '!F5:F9998,B20,'степь '!C5:C9998,T9)+SUMIFS(Пр.откр.тер!Q4:Q9978,Пр.откр.тер!F4:F9978,B20,Пр.откр.тер!C4:C9978,T9)+SUMIFS(произв!R4:R9997,произв!F4:F9997,B20,произв!C4:C9997,T10)+SUMIFS(торг!R4:R9999,торг!F4:F9999,B20,торг!C4:C9999,T10)+SUMIFS(склад!R4:R10000,склад!F4:F10000,B20,склад!C4:C10000,T10)+SUMIFS('обр '!R4:R10000,'обр '!F4:F10000,B20,'обр '!C4:C10000,T10)+SUMIFS(детс!R4:R10000,детс!F4:F10000,B20,детс!C4:C10000,T10)+SUMIFS(культ!R4:R10000,культ!F4:F10000,B20,культ!C4:C10000,T10)+SUMIFS(спорт!R4:R10000,спорт!F4:F10000,B20,спорт!C4:C10000,T10)+SUMIFS(лечеб!R4:R10000,лечеб!F4:F10000,B20,лечеб!C4:C10000,T10)+SUMIFS(Баня!R4:R10000,Баня!F4:F10000,B20,Баня!C4:C10000,T10)+SUMIFS(Адм!R4:R9999,Адм!F4:F9999,B20,Адм!C4:C9999,T10)+SUMIFS(С.Х!R4:R10000,С.Х!F4:F10000,B20,С.Х!C4:C10000,T10)+SUMIFS(новостр!Q4:Q10000,новостр!F4:F10000,B20,новостр!C4:C10000,T10)+SUMIFS(авт!U4:U10004,авт!F4:F10004,B20,авт!C4:C10004,T10)+SUMIFS(ЖС!W4:W10008,ЖС!F4:F10008,B20,ЖС!C4:C10008,T10)+SUMIFS(Лес!O5:O9992,Лес!F5:F9992,B20,Лес!C5:C9992,T10)+SUMIFS('степь '!N5:N9998,'степь '!F5:F9998,B20,'степь '!C5:C9998,T10)+SUMIFS(Пр.откр.тер!Q4:Q9978,Пр.откр.тер!F4:F9978,B20,Пр.откр.тер!C4:C9978,T10)+SUMIFS(произв!R4:R9997,произв!F4:F9997,B20,произв!C4:C9997,T11)+SUMIFS(торг!R4:R9999,торг!F4:F9999,B20,торг!C4:C9999,T11)+SUMIFS(склад!R4:R10000,склад!F4:F10000,B20,склад!C4:C10000,T11)+SUMIFS('обр '!R4:R10000,'обр '!F4:F10000,B20,'обр '!C4:C10000,T11)+SUMIFS(детс!R4:R10000,детс!F4:F10000,B20,детс!C4:C10000,T11)+SUMIFS(культ!R4:R10000,культ!F4:F10000,B20,культ!C4:C10000,T11)+SUMIFS(спорт!R4:R10000,спорт!F4:F10000,B20,спорт!C4:C10000,T11)+SUMIFS(лечеб!R4:R10000,лечеб!F4:F10000,B20,лечеб!C4:C10000,T11)+SUMIFS(Баня!R4:R10000,Баня!F4:F10000,B20,Баня!C4:C10000,T11)+SUMIFS(Адм!R4:R9999,Адм!F4:F9999,B20,Адм!C4:C9999,T11)+SUMIFS(С.Х!R4:R10000,С.Х!F4:F10000,B20,С.Х!C4:C10000,T11)+SUMIFS(новостр!Q4:Q10000,новостр!F4:F10000,B20,новостр!C4:C10000,T11)+SUMIFS(авт!U4:U10004,авт!F4:F10004,B20,авт!C4:C10004,T11)+SUMIFS(ЖС!W4:W10008,ЖС!F4:F10008,B20,ЖС!C4:C10008,T11)+SUMIFS(Лес!O5:O9992,Лес!F5:F9992,B20,Лес!C5:C9992,T11)+SUMIFS('степь '!N5:N9998,'степь '!F5:F9998,B20,'степь '!C5:C9998,T11)+SUMIFS(Пр.откр.тер!Q4:Q9978,Пр.откр.тер!F4:F9978,B20,Пр.откр.тер!C4:C9978,T11)+SUMIFS(произв!R4:R9997,произв!F4:F9997,B20,произв!C4:C9997,T12)+SUMIFS(торг!R4:R9999,торг!F4:F9999,B20,торг!C4:C9999,T12)+SUMIFS(склад!R4:R10000,склад!F4:F10000,B20,склад!C4:C10000,T12)+SUMIFS('обр '!R4:R10000,'обр '!F4:F10000,B20,'обр '!C4:C10000,T12)+SUMIFS(детс!R4:R10000,детс!F4:F10000,B20,детс!C4:C10000,T12)+SUMIFS(культ!R4:R10000,культ!F4:F10000,B20,культ!C4:C10000,T12)+SUMIFS(спорт!R4:R10000,спорт!F4:F10000,B20,спорт!C4:C10000,T12)+SUMIFS(лечеб!R4:R10000,лечеб!F4:F10000,B20,лечеб!C4:C10000,T12)+SUMIFS(Баня!R4:R10000,Баня!F4:F10000,B20,Баня!C4:C10000,T12)+SUMIFS(Адм!R4:R9999,Адм!F4:F9999,B20,Адм!C4:C9999,T12)+SUMIFS(С.Х!R4:R10000,С.Х!F4:F10000,B20,С.Х!C4:C10000,T12)+SUMIFS(новостр!Q4:Q10000,новостр!F4:F10000,B20,новостр!C4:C10000,T12)+SUMIFS(авт!U4:U10004,авт!F4:F10004,B20,авт!C4:C10004,T12)+SUMIFS(ЖС!W4:W10008,ЖС!F4:F10008,B20,ЖС!C4:C10008,T12)+SUMIFS(Лес!O5:O9992,Лес!F5:F9992,B20,Лес!C5:C9992,T12)+SUMIFS('степь '!N5:N9998,'степь '!F5:F9998,B20,'степь '!C5:C9998,T12)+SUMIFS(Пр.откр.тер!Q4:Q9978,Пр.откр.тер!F4:F9978,B20,Пр.откр.тер!C4:C9978,T12)+SUMIFS(произв!R4:R9997,произв!F4:F9997,B20,произв!C4:C9997,T13)+SUMIFS(торг!R4:R9999,торг!F4:F9999,B20,торг!C4:C9999,T13)+SUMIFS(склад!R4:R10000,склад!F4:F10000,B20,склад!C4:C10000,T13)+SUMIFS('обр '!R4:R10000,'обр '!F4:F10000,B20,'обр '!C4:C10000,T13)+SUMIFS(детс!R4:R10000,детс!F4:F10000,B20,детс!C4:C10000,T13)+SUMIFS(культ!R4:R10000,культ!F4:F10000,B20,культ!C4:C10000,T13)+SUMIFS(спорт!R4:R10000,спорт!F4:F10000,B20,спорт!C4:C10000,T13)+SUMIFS(лечеб!R4:R10000,лечеб!F4:F10000,B20,лечеб!C4:C10000,T13)+SUMIFS(Баня!R4:R10000,Баня!F4:F10000,B20,Баня!C4:C10000,T13)+SUMIFS(Адм!R4:R9999,Адм!F4:F9999,B20,Адм!C4:C9999,T13)+SUMIFS(С.Х!R4:R10000,С.Х!F4:F10000,B20,С.Х!C4:C10000,T13)+SUMIFS(новостр!Q4:Q10000,новостр!F4:F10000,B20,новостр!C4:C10000,T13)+SUMIFS(авт!U4:U10004,авт!F4:F10004,B20,авт!C4:C10004,T13)+SUMIFS(ЖС!W4:W10008,ЖС!F4:F10008,B20,ЖС!C4:C10008,T13)+SUMIFS(Лес!O5:O9992,Лес!F5:F9992,B20,Лес!C5:C9992,T13)+SUMIFS('степь '!N5:N9998,'степь '!F5:F9998,B20,'степь '!C5:C9998,T13)+SUMIFS(Пр.откр.тер!Q4:Q9978,Пр.откр.тер!F4:F9978,B20,Пр.откр.тер!C4:C9978,T13)+SUMIFS(произв!R4:R9997,произв!F4:F9997,B20,произв!C4:C9997,T14)+SUMIFS(торг!R4:R9999,торг!F4:F9999,B20,торг!C4:C9999,T14)+SUMIFS(склад!R4:R10000,склад!F4:F10000,B20,склад!C4:C10000,T14)+SUMIFS('обр '!R4:R10000,'обр '!F4:F10000,B20,'обр '!C4:C10000,T14)+SUMIFS(детс!R4:R10000,детс!F4:F10000,B20,детс!C4:C10000,T14)+SUMIFS(культ!R4:R10000,культ!F4:F10000,B20,культ!C4:C10000,T14)+SUMIFS(спорт!R4:R10000,спорт!F4:F10000,B20,спорт!C4:C10000,T14)+SUMIFS(лечеб!R4:R10000,лечеб!F4:F10000,B20,лечеб!C4:C10000,T14)+SUMIFS(Баня!R4:R10000,Баня!F4:F10000,B20,Баня!C4:C10000,T14)+SUMIFS(Адм!R4:R9999,Адм!F4:F9999,B20,Адм!C4:C9999,T14)+SUMIFS(С.Х!R4:R10000,С.Х!F4:F10000,B20,С.Х!C4:C10000,T14)+SUMIFS(новостр!Q4:Q10000,новостр!F4:F10000,B20,новостр!C4:C10000,T14)+SUMIFS(авт!U4:U10004,авт!F4:F10004,B20,авт!C4:C10004,T14)+SUMIFS(ЖС!W4:W10008,ЖС!F4:F10008,B20,ЖС!C4:C10008,T14)+SUMIFS(Лес!O5:O9992,Лес!F5:F9992,B20,Лес!C5:C9992,T14)+SUMIFS('степь '!N5:N9998,'степь '!F5:F9998,B20,'степь '!C5:C9998,T14)+SUMIFS(Пр.откр.тер!Q4:Q9978,Пр.откр.тер!F4:F9978,B20,Пр.откр.тер!C4:C9978,T14)+SUMIFS(произв!R4:R9997,произв!F4:F9997,B20,произв!C4:C9997,T15)+SUMIFS(торг!R4:R9999,торг!F4:F9999,B20,торг!C4:C9999,T15)+SUMIFS(склад!R4:R10000,склад!F4:F10000,B20,склад!C4:C10000,T15)+SUMIFS('обр '!R4:R10000,'обр '!F4:F10000,B20,'обр '!C4:C10000,T15)+SUMIFS(детс!R4:R10000,детс!F4:F10000,B20,детс!C4:C10000,T15)+SUMIFS(культ!R4:R10000,культ!F4:F10000,B20,культ!C4:C10000,T15)+SUMIFS(спорт!R4:R10000,спорт!F4:F10000,B20,спорт!C4:C10000,T15)+SUMIFS(лечеб!R4:R10000,лечеб!F4:F10000,B20,лечеб!C4:C10000,T15)+SUMIFS(Баня!R4:R10000,Баня!F4:F10000,B20,Баня!C4:C10000,T15)+SUMIFS(Адм!R4:R9999,Адм!F4:F9999,B20,Адм!C4:C9999,T15)+SUMIFS(С.Х!R4:R10000,С.Х!F4:F10000,B20,С.Х!C4:C10000,T15)+SUMIFS(новостр!Q4:Q10000,новостр!F4:F10000,B20,новостр!C4:C10000,T15)+SUMIFS(авт!U4:U10004,авт!F4:F10004,B20,авт!C4:C10004,T15)+SUMIFS(ЖС!W4:W10008,ЖС!F4:F10008,B20,ЖС!C4:C10008,T15)+SUMIFS(Лес!O5:O9992,Лес!F5:F9992,B20,Лес!C5:C9992,T15)+SUMIFS('степь '!N5:N9998,'степь '!F5:F9998,B20,'степь '!C5:C9998,T15)+SUMIFS(Пр.откр.тер!Q4:Q9978,Пр.откр.тер!F4:F9978,B20,Пр.откр.тер!C4:C9978,T15)</f>
        <v>0</v>
      </c>
      <c r="T20" s="2365"/>
    </row>
    <row r="21" spans="1:20" s="10" customFormat="1" ht="16.5" thickBot="1">
      <c r="A21" s="2358">
        <v>13</v>
      </c>
      <c r="B21" s="1748" t="s">
        <v>132</v>
      </c>
      <c r="C21" s="1291">
        <f>SUMIFS(произв!A4:A9997,произв!F4:F9997,B21,произв!C4:C9997,T9)+SUMIFS(торг!A4:A9999,торг!F4:F9999,B21,торг!C4:C9999,T9)+SUMIFS(склад!A4:A10000,склад!F4:F10000,B21,склад!C4:C10000,T9)+SUMIFS('обр '!A4:A10000,'обр '!F4:F10000,B21,'обр '!C4:C10000,T9)+SUMIFS(детс!A4:A10000,детс!F4:F10000,B21,детс!C4:C10000,T9)+SUMIFS(культ!A4:A10000,культ!F4:F10000,B21,культ!C4:C10000,T9)+SUMIFS(спорт!A4:A10000,спорт!F4:F10000,B21,спорт!C4:C10000,T9)+SUMIFS(лечеб!A4:A10000,лечеб!F4:F10000,B21,лечеб!C4:C10000,T9)+SUMIFS(Баня!A4:A10000,Баня!F4:F10000,B21,Баня!C4:C10000,T9)+SUMIFS(Адм!A4:A9999,Адм!F4:F9999,B21,Адм!C4:C9999,T9)+SUMIFS(С.Х!A4:A10000,С.Х!F4:F10000,B21,С.Х!C4:C10000,T9)+SUMIFS(новостр!A4:A10000,новостр!F4:F10000,B21,новостр!C4:C10000,T9)+SUMIFS(произв!A4:A9997,произв!F4:F9997,B21,произв!C4:C9997,T10)+SUMIFS(торг!A4:A9999,торг!F4:F9999,B21,торг!C4:C9999,T10)+SUMIFS(склад!A4:A10000,склад!F4:F10000,B21,склад!C4:C10000,T10)+SUMIFS('обр '!A4:A10000,'обр '!F4:F10000,B21,'обр '!C4:C10000,T10)+SUMIFS(детс!A4:A10000,детс!F4:F10000,B21,детс!C4:C10000,T10)+SUMIFS(культ!A4:A10000,культ!F4:F10000,B21,культ!C4:C10000,T10)+SUMIFS(спорт!A4:A10000,спорт!F4:F10000,B21,спорт!C4:C10000,T10)+SUMIFS(лечеб!A4:A10000,лечеб!F4:F10000,B21,лечеб!C4:C10000,T10)+SUMIFS(Баня!A4:A10000,Баня!F4:F10000,B21,Баня!C4:C10000,T10)+SUMIFS(Адм!A4:A9999,Адм!F4:F9999,B21,Адм!C4:C9999,T10)+SUMIFS(С.Х!A4:A10000,С.Х!F4:F10000,B21,С.Х!C4:C10000,T10)+SUMIFS(новостр!A4:A10000,новостр!F4:F10000,B21,новостр!C4:C10000,T10)+SUMIFS(произв!A4:A9997,произв!F4:F9997,B21,произв!C4:C9997,T11)+SUMIFS(торг!A4:A9999,торг!F4:F9999,B21,торг!C4:C9999,T11)+SUMIFS(склад!A4:A10000,склад!F4:F10000,B21,склад!C4:C10000,T11)+SUMIFS('обр '!A4:A10000,'обр '!F4:F10000,B21,'обр '!C4:C10000,T11)+SUMIFS(детс!A4:A10000,детс!F4:F10000,B21,детс!C4:C10000,T11)+SUMIFS(культ!A4:A10000,культ!F4:F10000,B21,культ!C4:C10000,T11)+SUMIFS(спорт!A4:A10000,спорт!F4:F10000,B21,спорт!C4:C10000,T11)+SUMIFS(лечеб!A4:A10000,лечеб!F4:F10000,B21,лечеб!C4:C10000,T11)+SUMIFS(Баня!A4:A10000,Баня!F4:F10000,B21,Баня!C4:C10000,T11)+SUMIFS(Адм!A4:A9999,Адм!F4:F9999,B21,Адм!C4:C9999,T11)+SUMIFS(С.Х!A4:A10000,С.Х!F4:F10000,B21,С.Х!C4:C10000,T11)+SUMIFS(новостр!A4:A10000,новостр!F4:F10000,B21,новостр!C4:C10000,T11)+SUMIFS(произв!A4:A9997,произв!F4:F9997,B21,произв!C4:C9997,T12)+SUMIFS(торг!A4:A9999,торг!F4:F9999,B21,торг!C4:C9999,T12)+SUMIFS(склад!A4:A10000,склад!F4:F10000,B21,склад!C4:C10000,T12)+SUMIFS('обр '!A4:A10000,'обр '!F4:F10000,B21,'обр '!C4:C10000,T12)+SUMIFS(детс!A4:A10000,детс!F4:F10000,B21,детс!C4:C10000,T12)+SUMIFS(культ!A4:A10000,культ!F4:F10000,B21,культ!C4:C10000,T12)+SUMIFS(спорт!A4:A10000,спорт!F4:F10000,B21,спорт!C4:C10000,T12)+SUMIFS(лечеб!A4:A10000,лечеб!F4:F10000,B21,лечеб!C4:C10000,T12)+SUMIFS(Баня!A4:A10000,Баня!F4:F10000,B21,Баня!C4:C10000,T12)+SUMIFS(Адм!A4:A9999,Адм!F4:F9999,B21,Адм!C4:C9999,T12)+SUMIFS(С.Х!A4:A10000,С.Х!F4:F10000,B21,С.Х!C4:C10000,T12)+SUMIFS(новостр!A4:A10000,новостр!F4:F10000,B21,новостр!C4:C10000,T12)+SUMIFS(произв!A4:A9997,произв!F4:F9997,B21,произв!C4:C9997,T13)+SUMIFS(торг!A4:A9999,торг!F4:F9999,B21,торг!C4:C9999,T13)+SUMIFS(склад!A4:A10000,склад!F4:F10000,B21,склад!C4:C10000,T13)+SUMIFS('обр '!A4:A10000,'обр '!F4:F10000,B21,'обр '!C4:C10000,T13)+SUMIFS(детс!A4:A10000,детс!F4:F10000,B21,детс!C4:C10000,T13)+SUMIFS(культ!A4:A10000,культ!F4:F10000,B21,культ!C4:C10000,T13)+SUMIFS(спорт!A4:A10000,спорт!F4:F10000,B21,спорт!C4:C10000,T13)+SUMIFS(лечеб!A4:A10000,лечеб!F4:F10000,B21,лечеб!C4:C10000,T13)+SUMIFS(Баня!A4:A10000,Баня!F4:F10000,B21,Баня!C4:C10000,T13)+SUMIFS(Адм!A4:A9999,Адм!F4:F9999,B21,Адм!C4:C9999,T13)+SUMIFS(С.Х!A4:A10000,С.Х!F4:F10000,B21,С.Х!C4:C10000,T13)+SUMIFS(новостр!A4:A10000,новостр!F4:F10000,B21,новостр!C4:C10000,T13)+SUMIFS(произв!A4:A9997,произв!F4:F9997,B21,произв!C4:C9997,T14)+SUMIFS(торг!A4:A9999,торг!F4:F9999,B21,торг!C4:C9999,T14)+SUMIFS(склад!A4:A10000,склад!F4:F10000,B21,склад!C4:C10000,T14)+SUMIFS('обр '!A4:A10000,'обр '!F4:F10000,B21,'обр '!C4:C10000,T14)+SUMIFS(детс!A4:A10000,детс!F4:F10000,B21,детс!C4:C10000,T14)+SUMIFS(культ!A4:A10000,культ!F4:F10000,B21,культ!C4:C10000,T14)+SUMIFS(спорт!A4:A10000,спорт!F4:F10000,B21,спорт!C4:C10000,T14)+SUMIFS(лечеб!A4:A10000,лечеб!F4:F10000,B21,лечеб!C4:C10000,T14)+SUMIFS(Баня!A4:A10000,Баня!F4:F10000,B21,Баня!C4:C10000,T14)+SUMIFS(Адм!A4:A9999,Адм!F4:F9999,B21,Адм!C4:C9999,T14)+SUMIFS(С.Х!A4:A10000,С.Х!F4:F10000,B21,С.Х!C4:C10000,T14)+SUMIFS(новостр!A4:A10000,новостр!F4:F10000,B21,новостр!C4:C10000,T14)+SUMIFS(произв!A4:A9997,произв!F4:F9997,B21,произв!C4:C9997,T15)+SUMIFS(торг!A4:A9999,торг!F4:F9999,B21,торг!C4:C9999,T15)+SUMIFS(склад!A4:A10000,склад!F4:F10000,B21,склад!C4:C10000,T15)+SUMIFS('обр '!A4:A10000,'обр '!F4:F10000,B21,'обр '!C4:C10000,T15)+SUMIFS(детс!A4:A10000,детс!F4:F10000,B21,детс!C4:C10000,T15)+SUMIFS(культ!A4:A10000,культ!F4:F10000,B21,культ!C4:C10000,T15)+SUMIFS(спорт!A4:A10000,спорт!F4:F10000,B21,спорт!C4:C10000,T15)+SUMIFS(лечеб!A4:A10000,лечеб!F4:F10000,B21,лечеб!C4:C10000,T15)+SUMIFS(Баня!A4:A10000,Баня!F4:F10000,B21,Баня!C4:C10000,T15)+SUMIFS(Адм!A4:A9999,Адм!F4:F9999,B21,Адм!C4:C9999,T15)+SUMIFS(С.Х!A4:A10000,С.Х!F4:F10000,B21,С.Х!C4:C10000,T15)+SUMIFS(новостр!A4:A10000,новостр!F4:F10000,B21,новостр!C4:C10000,T15)</f>
        <v>0</v>
      </c>
      <c r="D21" s="272">
        <f>SUMIFS(ЖС!A4:A10008,ЖС!F4:F10008,B21,ЖС!C4:C10008,T9)+SUMIFS(ЖС!A4:A10008,ЖС!F4:F10008,B21,ЖС!C4:C10008,T10)+SUMIFS(ЖС!A4:A10008,ЖС!F4:F10008,B21,ЖС!C4:C10008,T11)+SUMIFS(ЖС!A4:A10008,ЖС!F4:F10008,B21,ЖС!C4:C10008,T12)+SUMIFS(ЖС!A4:A10008,ЖС!F4:F10008,B21,ЖС!C4:C10008,T13)+SUMIFS(ЖС!A4:A10008,ЖС!F4:F10008,B21,ЖС!C4:C10008,T14)+SUMIFS(ЖС!A4:A10008,ЖС!F4:F10008,B21,ЖС!C4:C10008,T15)</f>
        <v>0</v>
      </c>
      <c r="E21" s="272">
        <f>SUMIFS(авт!A4:A10004,авт!F4:F10004,B21,авт!C4:C10004,T9)+SUMIFS(Пр.откр.тер!A4:A9978,Пр.откр.тер!F4:F9978,B21,Пр.откр.тер!C4:C9978,T9)+SUMIFS(авт!A4:A10004,авт!F4:F10004,B21,авт!C4:C10004,T10)+SUMIFS(Пр.откр.тер!A4:A9978,Пр.откр.тер!F4:F9978,B21,Пр.откр.тер!C4:C9978,T10)+SUMIFS(авт!A4:A10004,авт!F4:F10004,B21,авт!C4:C10004,T11)+SUMIFS(Пр.откр.тер!A4:A9978,Пр.откр.тер!F4:F9978,B21,Пр.откр.тер!C4:C9978,T11)+SUMIFS(авт!A4:A10004,авт!F4:F10004,B21,авт!C4:C10004,T12)+SUMIFS(Пр.откр.тер!A4:A9978,Пр.откр.тер!F4:F9978,B21,Пр.откр.тер!C4:C9978,T12)+SUMIFS(авт!A4:A10004,авт!F4:F10004,B21,авт!C4:C10004,T13)+SUMIFS(Пр.откр.тер!A4:A9978,Пр.откр.тер!F4:F9978,B21,Пр.откр.тер!C4:C9978,T13)+SUMIFS(авт!A4:A10004,авт!F4:F10004,B21,авт!C4:C10004,T14)+SUMIFS(Пр.откр.тер!A4:A9978,Пр.откр.тер!F4:F9978,B21,Пр.откр.тер!C4:C9978,T14)+SUMIFS(авт!A4:A10004,авт!F4:F10004,B21,авт!C4:C10004,T15)+SUMIFS(Пр.откр.тер!A4:A9978,Пр.откр.тер!F4:F9978,B21,Пр.откр.тер!C4:C9978,T15)</f>
        <v>0</v>
      </c>
      <c r="F21" s="272">
        <f>SUMIFS(угар!A5:A9997,угар!F5:F9997,B21,угар!C5:C9997,T9,угар!AK5:AK9997,"да")+SUMIFS(задым!A4:A10003,задым!E4:E10003,B21,задым!C4:C10003,T9)+SUMIFS(обр.огнем!A4:A10002,обр.огнем!E4:E10002,B21,обр.огнем!C4:C10002,T9)+SUMIFS(КЗ!A4:A10009,КЗ!E4:E10009,B21,КЗ!C4:C10009,T9)+SUMIFS('подгор.пищи '!A4:A10003,'подгор.пищи '!E4:E10003,B21,'подгор.пищи '!C4:C10003,T9)+SUMIFS(самосозж!A4:A10000,самосозж!E4:E10000,B21,самосозж!C4:C10000,T9)+SUMIFS(Трава!A5:A10000,Трава!E5:E10000,B21,Трава!C5:C10000,T9)+SUMIFS(мусор!A4:A10001,мусор!E4:E10001,B21,мусор!C4:C10001,T9)+SUMIFS(дтп.заг!A4:A10000,дтп.заг!E4:E10000,B21,дтп.заг!C4:C10000,T9)+SUMIFS(авиа!A4:A9999,авиа!E4:E9999,B21,авиа!C4:C9999,T9)+SUMIFS(самовозг!A4:A10000,самовозг!E4:E10000,B21,самовозг!C4:C10000,T9)+SUMIFS(вспыш!A4:A10002,вспыш!E4:E10002,B21,вспыш!C4:C10002,T9)+SUMIFS(угар!A5:A9997,угар!F5:F9997,B21,угар!C5:C9997,T10,угар!AK5:AK9997,"да")+SUMIFS(задым!A4:A10003,задым!E4:E10003,B21,задым!C4:C10003,T10)+SUMIFS(обр.огнем!A4:A10002,обр.огнем!E4:E10002,B21,обр.огнем!C4:C10002,T10)+SUMIFS(КЗ!A4:A10009,КЗ!E4:E10009,B21,КЗ!C4:C10009,T10)+SUMIFS('подгор.пищи '!A4:A10003,'подгор.пищи '!E4:E10003,B21,'подгор.пищи '!C4:C10003,T10)+SUMIFS(самосозж!A4:A10000,самосозж!E4:E10000,B21,самосозж!C4:C10000,T10)+SUMIFS(Трава!A5:A10000,Трава!E5:E10000,B21,Трава!C5:C10000,T10)+SUMIFS(мусор!A4:A10001,мусор!E4:E10001,B21,мусор!C4:C10001,T10)+SUMIFS(дтп.заг!A4:A10000,дтп.заг!E4:E10000,B21,дтп.заг!C4:C10000,T10)+SUMIFS(авиа!A4:A9999,авиа!E4:E9999,B21,авиа!C4:C9999,T10)+SUMIFS(самовозг!A4:A10000,самовозг!E4:E10000,B21,самовозг!C4:C10000,T10)+SUMIFS(вспыш!A4:A10002,вспыш!E4:E10002,B21,вспыш!C4:C10002,T10)+SUMIFS(угар!A5:A9997,угар!F5:F9997,B21,угар!C5:C9997,T11,угар!AK5:AK9997,"да")+SUMIFS(задым!A4:A10003,задым!E4:E10003,B21,задым!C4:C10003,T11)+SUMIFS(обр.огнем!A4:A10002,обр.огнем!E4:E10002,B21,обр.огнем!C4:C10002,T11)+SUMIFS(КЗ!A4:A10009,КЗ!E4:E10009,B21,КЗ!C4:C10009,T11)+SUMIFS('подгор.пищи '!A4:A10003,'подгор.пищи '!E4:E10003,B21,'подгор.пищи '!C4:C10003,T11)+SUMIFS(самосозж!A4:A10000,самосозж!E4:E10000,B21,самосозж!C4:C10000,T11)+SUMIFS(Трава!A5:A10000,Трава!E5:E10000,B21,Трава!C5:C10000,T11)+SUMIFS(мусор!A4:A10001,мусор!E4:E10001,B21,мусор!C4:C10001,T11)+SUMIFS(дтп.заг!A4:A10000,дтп.заг!E4:E10000,B21,дтп.заг!C4:C10000,T11)+SUMIFS(авиа!A4:A9999,авиа!E4:E9999,B21,авиа!C4:C9999,T11)+SUMIFS(самовозг!A4:A10000,самовозг!E4:E10000,B21,самовозг!C4:C10000,T11)+SUMIFS(вспыш!A4:A10002,вспыш!E4:E10002,B21,вспыш!C4:C10002,T11)+SUMIFS(угар!A5:A9997,угар!F5:F9997,B21,угар!C5:C9997,T12,угар!AK5:AK9997,"да")+SUMIFS(задым!A4:A10003,задым!E4:E10003,B21,задым!C4:C10003,T12)+SUMIFS(обр.огнем!A4:A10002,обр.огнем!E4:E10002,B21,обр.огнем!C4:C10002,T12)+SUMIFS(КЗ!A4:A10009,КЗ!E4:E10009,B21,КЗ!C4:C10009,T12)+SUMIFS('подгор.пищи '!A4:A10003,'подгор.пищи '!E4:E10003,B21,'подгор.пищи '!C4:C10003,T12)+SUMIFS(самосозж!A4:A10000,самосозж!E4:E10000,B21,самосозж!C4:C10000,T12)+SUMIFS(Трава!A5:A10000,Трава!E5:E10000,B21,Трава!C5:C10000,T12)+SUMIFS(мусор!A4:A10001,мусор!E4:E10001,B21,мусор!C4:C10001,T12)+SUMIFS(дтп.заг!A4:A10000,дтп.заг!E4:E10000,B21,дтп.заг!C4:C10000,T12)+SUMIFS(авиа!A4:A9999,авиа!E4:E9999,B21,авиа!C4:C9999,T12)+SUMIFS(самовозг!A4:A10000,самовозг!E4:E10000,B21,самовозг!C4:C10000,T12)+SUMIFS(вспыш!A4:A10002,вспыш!E4:E10002,B21,вспыш!C4:C10002,T12)+SUMIFS(угар!A5:A9997,угар!F5:F9997,B21,угар!C5:C9997,T13,угар!AK5:AK9997,"да")+SUMIFS(задым!A4:A10003,задым!E4:E10003,B21,задым!C4:C10003,T13)+SUMIFS(обр.огнем!A4:A10002,обр.огнем!E4:E10002,B21,обр.огнем!C4:C10002,T13)+SUMIFS(КЗ!A4:A10009,КЗ!E4:E10009,B21,КЗ!C4:C10009,T13)+SUMIFS('подгор.пищи '!A4:A10003,'подгор.пищи '!E4:E10003,B21,'подгор.пищи '!C4:C10003,T13)+SUMIFS(самосозж!A4:A10000,самосозж!E4:E10000,B21,самосозж!C4:C10000,T13)+SUMIFS(Трава!A5:A10000,Трава!E5:E10000,B21,Трава!C5:C10000,T13)+SUMIFS(мусор!A4:A10001,мусор!E4:E10001,B21,мусор!C4:C10001,T13)+SUMIFS(дтп.заг!A4:A10000,дтп.заг!E4:E10000,B21,дтп.заг!C4:C10000,T13)+SUMIFS(авиа!A4:A9999,авиа!E4:E9999,B21,авиа!C4:C9999,T13)+SUMIFS(самовозг!A4:A10000,самовозг!E4:E10000,B21,самовозг!C4:C10000,T13)+SUMIFS(вспыш!A4:A10002,вспыш!E4:E10002,B21,вспыш!C4:C10002,T13)+SUMIFS(угар!A5:A9997,угар!F5:F9997,B21,угар!C5:C9997,T14,угар!AK5:AK9997,"да")+SUMIFS(задым!A4:A10003,задым!E4:E10003,B21,задым!C4:C10003,T14)+SUMIFS(обр.огнем!A4:A10002,обр.огнем!E4:E10002,B21,обр.огнем!C4:C10002,T14)+SUMIFS(КЗ!A4:A10009,КЗ!E4:E10009,B21,КЗ!C4:C10009,T14)+SUMIFS('подгор.пищи '!A4:A10003,'подгор.пищи '!E4:E10003,B21,'подгор.пищи '!C4:C10003,T14)+SUMIFS(самосозж!A4:A10000,самосозж!E4:E10000,B21,самосозж!C4:C10000,T14)+SUMIFS(Трава!A5:A10000,Трава!E5:E10000,B21,Трава!C5:C10000,T14)+SUMIFS(мусор!A4:A10001,мусор!E4:E10001,B21,мусор!C4:C10001,T14)+SUMIFS(дтп.заг!A4:A10000,дтп.заг!E4:E10000,B21,дтп.заг!C4:C10000,T14)+SUMIFS(авиа!A4:A9999,авиа!E4:E9999,B21,авиа!C4:C9999,T14)+SUMIFS(самовозг!A4:A10000,самовозг!E4:E10000,B21,самовозг!C4:C10000,T14)+SUMIFS(вспыш!A4:A10002,вспыш!E4:E10002,B21,вспыш!C4:C10002,T14)+SUMIFS(угар!A5:A9997,угар!F5:F9997,B21,угар!C5:C9997,T15,угар!AK5:AK9997,"да")+SUMIFS(задым!A4:A10003,задым!E4:E10003,B21,задым!C4:C10003,T15)+SUMIFS(обр.огнем!A4:A10002,обр.огнем!E4:E10002,B21,обр.огнем!C4:C10002,T15)+SUMIFS(КЗ!A4:A10009,КЗ!E4:E10009,B21,КЗ!C4:C10009,T15)+SUMIFS('подгор.пищи '!A4:A10003,'подгор.пищи '!E4:E10003,B21,'подгор.пищи '!C4:C10003,T15)+SUMIFS(самосозж!A4:A10000,самосозж!E4:E10000,B21,самосозж!C4:C10000,T15)+SUMIFS(Трава!A5:A10000,Трава!E5:E10000,B21,Трава!C5:C10000,T15)+SUMIFS(мусор!A4:A10001,мусор!E4:E10001,B21,мусор!C4:C10001,T15)+SUMIFS(дтп.заг!A4:A10000,дтп.заг!E4:E10000,B21,дтп.заг!C4:C10000,T15)+SUMIFS(авиа!A4:A9999,авиа!E4:E9999,B21,авиа!C4:C9999,T15)+SUMIFS(самовозг!A4:A10000,самовозг!E4:E10000,B21,самовозг!C4:C10000,T15)+SUMIFS(вспыш!A4:A10002,вспыш!E4:E10002,B21,вспыш!C4:C10002,T15)</f>
        <v>0</v>
      </c>
      <c r="G21" s="272">
        <f>SUMIFS(АСР!A4:A9998,АСР!E4:E9998,B21,АСР!C4:C9998,T9)+SUMIFS(АСР!A4:A9998,АСР!E4:E9998,B21,АСР!C4:C9998,T10)+SUMIFS(АСР!A4:A9998,АСР!E4:E9998,B21,АСР!C4:C9998,T11)+SUMIFS(АСР!A4:A9998,АСР!E4:E9998,B21,АСР!C4:C9998,T12)+SUMIFS(АСР!A4:A9998,АСР!E4:E9998,B21,АСР!C4:C9998,T13)+SUMIFS(АСР!A4:A9998,АСР!E4:E9998,B21,АСР!C4:C9998,T14)+SUMIFS(АСР!A4:A9998,АСР!E4:E9998,B21,АСР!C4:C9998,T15)</f>
        <v>0</v>
      </c>
      <c r="H21" s="272">
        <f>SUMIFS(ложный!A4:A10003,ложный!E4:E10003,B21,ложный!C4:C10003,T9)+SUMIFS(ложный!A4:A10003,ложный!E4:E10003,B21,ложный!C4:C10003,T10)+SUMIFS(ложный!A4:A10003,ложный!E4:E10003,B21,ложный!C4:C10003,T11)+SUMIFS(ложный!A4:A10003,ложный!E4:E10003,B21,ложный!C4:C10003,T12)+SUMIFS(ложный!A4:A10003,ложный!E4:E10003,B21,ложный!C4:C10003,T13)+SUMIFS(ложный!A4:A10003,ложный!E4:E10003,B21,ложный!C4:C10003,T14)+SUMIFS(ложный!A4:A10003,ложный!E4:E10003,B21,ложный!C4:C10003,T15)</f>
        <v>0</v>
      </c>
      <c r="I21" s="272">
        <f>SUMIFS('степь '!A5:A9998,'степь '!F5:F9998,B21,'степь '!C5:C9998,T9)+SUMIFS('степь '!A5:A9998,'степь '!F5:F9998,B21,'степь '!C5:C9998,T10)+SUMIFS('степь '!A5:A9998,'степь '!F5:F9998,B21,'степь '!C5:C9998,T11)+SUMIFS('степь '!A5:A9998,'степь '!F5:F9998,B21,'степь '!C5:C9998,T12)+SUMIFS('степь '!A5:A9998,'степь '!F5:F9998,B21,'степь '!C5:C9998,T13)+SUMIFS('степь '!A5:A9998,'степь '!F5:F9998,B21,'степь '!C5:C9998,T14)+SUMIFS('степь '!A5:A9998,'степь '!F5:F9998,B21,'степь '!C5:C9998,T15)</f>
        <v>0</v>
      </c>
      <c r="J21" s="272">
        <f>SUMIFS('степь '!I5:I9998,'степь '!F5:F9998,B21,'степь '!C5:C9998,T9)+SUMIFS('степь '!I5:I9998,'степь '!F5:F9998,B21,'степь '!C5:C9998,T10)+SUMIFS('степь '!I5:I9998,'степь '!F5:F9998,B21,'степь '!C5:C9998,T11)+SUMIFS('степь '!I5:I9998,'степь '!F5:F9998,B21,'степь '!C5:C9998,T12)+SUMIFS('степь '!I5:I9998,'степь '!F5:F9998,B21,'степь '!C5:C9998,T13)+SUMIFS('степь '!I5:I9998,'степь '!F5:F9998,B21,'степь '!C5:C9998,T14)+SUMIFS('степь '!I5:I9998,'степь '!F5:F9998,B21,'степь '!C5:C9998,T15)</f>
        <v>0</v>
      </c>
      <c r="K21" s="272">
        <f>SUMIFS(Лес!A5:A9992,Лес!F5:F9992,B21,Лес!C5:C9992,T9)+SUMIFS(Лес!A5:A9992,Лес!F5:F9992,B21,Лес!C5:C9992,T10)+SUMIFS(Лес!A5:A9992,Лес!F5:F9992,B21,Лес!C5:C9992,T11)+SUMIFS(Лес!A5:A9992,Лес!F5:F9992,B21,Лес!C5:C9992,T12)+SUMIFS(Лес!A5:A9992,Лес!F5:F9992,B21,Лес!C5:C9992,T13)+SUMIFS(Лес!A5:A9992,Лес!F5:F9992,B21,Лес!C5:C9992,T14)+SUMIFS(Лес!A5:A9992,Лес!F5:F9992,B21,Лес!C5:C9992,T15)</f>
        <v>0</v>
      </c>
      <c r="L21" s="272">
        <f>SUMIFS(Лес!J5:J9992,Лес!F5:F9992,B21,Лес!C5:C9992,T9)+SUMIFS(Лес!J5:J9992,Лес!F5:F9992,B21,Лес!C5:C9992,T10)+SUMIFS(Лес!J5:J9992,Лес!F5:F9992,B21,Лес!C5:C9992,T11)+SUMIFS(Лес!J5:J9992,Лес!F5:F9992,B21,Лес!C5:C9992,T12)+SUMIFS(Лес!J5:J9992,Лес!F5:F9992,B21,Лес!C5:C9992,T13)+SUMIFS(Лес!J5:J9992,Лес!F5:F9992,B21,Лес!C5:C9992,T14)+SUMIFS(Лес!J5:J9992,Лес!F5:F9992,B21,Лес!C5:C9992,T15)</f>
        <v>0</v>
      </c>
      <c r="M21" s="272">
        <f t="shared" si="0"/>
        <v>0</v>
      </c>
      <c r="N21" s="293">
        <f>SUMIFS(произв!O4:O9997,произв!F4:F9997,B21,произв!C4:C9997,T9)+SUMIFS(торг!O4:O9999,торг!F4:F9999,B21,торг!C4:C9999,T9)+SUMIFS(склад!O4:O10000,склад!F4:F10000,B21,склад!C4:C10000,T9)+SUMIFS('обр '!O4:O10000,'обр '!F4:F10000,B21,'обр '!C4:C10000,T9)+SUMIFS(детс!O4:O10000,детс!F4:F10000,B21,детс!C4:C10000,T9)+SUMIFS(культ!O4:O10000,культ!F4:F10000,B21,культ!C4:C10000,T9)+SUMIFS(спорт!O4:O10000,спорт!F4:F10000,B21,спорт!C4:C10000,T9)+SUMIFS(лечеб!O4:O10000,лечеб!F4:F10000,B21,лечеб!C4:C10000,T9)+SUMIFS(Баня!O4:O10000,Баня!F4:F10000,B21,Баня!C4:C10000,T9)+SUMIFS(Адм!O4:O9999,Адм!F4:F9999,B21,Адм!C4:C9999,T9)+SUMIFS(С.Х!O4:O10000,С.Х!F4:F10000,B21,С.Х!C4:C10000,T9)+SUMIFS(новостр!N4:N10000,новостр!F4:F10000,B21,новостр!C4:C10000,T9)+SUMIFS(авт!K4:K10004,авт!F4:F10004,B21,авт!C4:C10004,T9)+SUMIFS(ЖС!S4:S10008,ЖС!F4:F10008,B21,ЖС!C4:C10008,T9)+SUMIFS(Лес!L5:L9992,Лес!F5:F9992,B21,Лес!C5:C9992,T9)+SUMIFS('степь '!K5:K9998,'степь '!F5:F9998,B21,'степь '!C5:C9998,T9)+SUMIFS(Пр.откр.тер!N4:N9978,Пр.откр.тер!F4:F9978,B21,Пр.откр.тер!C4:C9978,T9)+SUMIFS(произв!O4:O9997,произв!F4:F9997,B21,произв!C4:C9997,T10)+SUMIFS(торг!O4:O9999,торг!F4:F9999,B21,торг!C4:C9999,T10)+SUMIFS(склад!O4:O10000,склад!F4:F10000,B21,склад!C4:C10000,T10)+SUMIFS('обр '!O4:O10000,'обр '!F4:F10000,B21,'обр '!C4:C10000,T10)+SUMIFS(детс!O4:O10000,детс!F4:F10000,B21,детс!C4:C10000,T10)+SUMIFS(культ!O4:O10000,культ!F4:F10000,B21,культ!C4:C10000,T10)+SUMIFS(спорт!O4:O10000,спорт!F4:F10000,B21,спорт!C4:C10000,T10)+SUMIFS(лечеб!O4:O10000,лечеб!F4:F10000,B21,лечеб!C4:C10000,T10)+SUMIFS(Баня!O4:O10000,Баня!F4:F10000,B21,Баня!C4:C10000,T10)+SUMIFS(Адм!O4:O9999,Адм!F4:F9999,B21,Адм!C4:C9999,T10)+SUMIFS(С.Х!O4:O10000,С.Х!F4:F10000,B21,С.Х!C4:C10000,T10)+SUMIFS(новостр!N4:N10000,новостр!F4:F10000,B21,новостр!C4:C10000,T10)+SUMIFS(авт!K4:K10004,авт!F4:F10004,B21,авт!C4:C10004,T10)+SUMIFS(ЖС!S4:S10008,ЖС!F4:F10008,B21,ЖС!C4:C10008,T10)+SUMIFS(Лес!L5:L9992,Лес!F5:F9992,B21,Лес!C5:C9992,T10)+SUMIFS('степь '!K5:K9998,'степь '!F5:F9998,B21,'степь '!C5:C9998,T10)+SUMIFS(Пр.откр.тер!N4:N9978,Пр.откр.тер!F4:F9978,B21,Пр.откр.тер!C4:C9978,T10)+SUMIFS(произв!O4:O9997,произв!F4:F9997,B21,произв!C4:C9997,T11)+SUMIFS(торг!O4:O9999,торг!F4:F9999,B21,торг!C4:C9999,T11)+SUMIFS(склад!O4:O10000,склад!F4:F10000,B21,склад!C4:C10000,T11)+SUMIFS('обр '!O4:O10000,'обр '!F4:F10000,B21,'обр '!C4:C10000,T11)+SUMIFS(детс!O4:O10000,детс!F4:F10000,B21,детс!C4:C10000,T11)+SUMIFS(культ!O4:O10000,культ!F4:F10000,B21,культ!C4:C10000,T11)+SUMIFS(спорт!O4:O10000,спорт!F4:F10000,B21,спорт!C4:C10000,T11)+SUMIFS(лечеб!O4:O10000,лечеб!F4:F10000,B21,лечеб!C4:C10000,T11)+SUMIFS(Баня!O4:O10000,Баня!F4:F10000,B21,Баня!C4:C10000,T11)+SUMIFS(Адм!O4:O9999,Адм!F4:F9999,B21,Адм!C4:C9999,T11)+SUMIFS(С.Х!O4:O10000,С.Х!F4:F10000,B21,С.Х!C4:C10000,T11)+SUMIFS(новостр!N4:N10000,новостр!F4:F10000,B21,новостр!C4:C10000,T11)+SUMIFS(авт!K4:K10004,авт!F4:F10004,B21,авт!C4:C10004,T11)+SUMIFS(ЖС!S4:S10008,ЖС!F4:F10008,B21,ЖС!C4:C10008,T11)+SUMIFS(Лес!L5:L9992,Лес!F5:F9992,B21,Лес!C5:C9992,T11)+SUMIFS('степь '!K5:K9998,'степь '!F5:F9998,B21,'степь '!C5:C9998,T11)+SUMIFS(Пр.откр.тер!N4:N9978,Пр.откр.тер!F4:F9978,B21,Пр.откр.тер!C4:C9978,T11)+SUMIFS(произв!O4:O9997,произв!F4:F9997,B21,произв!C4:C9997,T12)+SUMIFS(торг!O4:O9999,торг!F4:F9999,B21,торг!C4:C9999,T12)+SUMIFS(склад!O4:O10000,склад!F4:F10000,B21,склад!C4:C10000,T12)+SUMIFS('обр '!O4:O10000,'обр '!F4:F10000,B21,'обр '!C4:C10000,T12)+SUMIFS(детс!O4:O10000,детс!F4:F10000,B21,детс!C4:C10000,T12)+SUMIFS(культ!O4:O10000,культ!F4:F10000,B21,культ!C4:C10000,T12)+SUMIFS(спорт!O4:O10000,спорт!F4:F10000,B21,спорт!C4:C10000,T12)+SUMIFS(лечеб!O4:O10000,лечеб!F4:F10000,B21,лечеб!C4:C10000,T12)+SUMIFS(Баня!O4:O10000,Баня!F4:F10000,B21,Баня!C4:C10000,T12)+SUMIFS(Адм!O4:O9999,Адм!F4:F9999,B21,Адм!C4:C9999,T12)+SUMIFS(С.Х!O4:O10000,С.Х!F4:F10000,B21,С.Х!C4:C10000,T12)+SUMIFS(новостр!N4:N10000,новостр!F4:F10000,B21,новостр!C4:C10000,T12)+SUMIFS(авт!K4:K10004,авт!F4:F10004,B21,авт!C4:C10004,T12)+SUMIFS(ЖС!S4:S10008,ЖС!F4:F10008,B21,ЖС!C4:C10008,T12)+SUMIFS(Лес!L5:L9992,Лес!F5:F9992,B21,Лес!C5:C9992,T12)+SUMIFS('степь '!K5:K9998,'степь '!F5:F9998,B21,'степь '!C5:C9998,T12)+SUMIFS(Пр.откр.тер!N4:N9978,Пр.откр.тер!F4:F9978,B21,Пр.откр.тер!C4:C9978,T12)+SUMIFS(произв!O4:O9997,произв!F4:F9997,B21,произв!C4:C9997,T13)+SUMIFS(торг!O4:O9999,торг!F4:F9999,B21,торг!C4:C9999,T13)+SUMIFS(склад!O4:O10000,склад!F4:F10000,B21,склад!C4:C10000,T13)+SUMIFS('обр '!O4:O10000,'обр '!F4:F10000,B21,'обр '!C4:C10000,T13)+SUMIFS(детс!O4:O10000,детс!F4:F10000,B21,детс!C4:C10000,T13)+SUMIFS(культ!O4:O10000,культ!F4:F10000,B21,культ!C4:C10000,T13)+SUMIFS(спорт!O4:O10000,спорт!F4:F10000,B21,спорт!C4:C10000,T13)+SUMIFS(лечеб!O4:O10000,лечеб!F4:F10000,B21,лечеб!C4:C10000,T13)+SUMIFS(Баня!O4:O10000,Баня!F4:F10000,B21,Баня!C4:C10000,T13)+SUMIFS(Адм!O4:O9999,Адм!F4:F9999,B21,Адм!C4:C9999,T13)+SUMIFS(С.Х!O4:O10000,С.Х!F4:F10000,B21,С.Х!C4:C10000,T13)+SUMIFS(новостр!N4:N10000,новостр!F4:F10000,B21,новостр!C4:C10000,T13)+SUMIFS(авт!K4:K10004,авт!F4:F10004,B21,авт!C4:C10004,T13)+SUMIFS(ЖС!S4:S10008,ЖС!F4:F10008,B21,ЖС!C4:C10008,T13)+SUMIFS(Лес!L5:L9992,Лес!F5:F9992,B21,Лес!C5:C9992,T13)+SUMIFS('степь '!K5:K9998,'степь '!F5:F9998,B21,'степь '!C5:C9998,T13)+SUMIFS(Пр.откр.тер!N4:N9978,Пр.откр.тер!F4:F9978,B21,Пр.откр.тер!C4:C9978,T13)+SUMIFS(произв!O4:O9997,произв!F4:F9997,B21,произв!C4:C9997,T14)+SUMIFS(торг!O4:O9999,торг!F4:F9999,B21,торг!C4:C9999,T14)+SUMIFS(склад!O4:O10000,склад!F4:F10000,B21,склад!C4:C10000,T14)+SUMIFS('обр '!O4:O10000,'обр '!F4:F10000,B21,'обр '!C4:C10000,T14)+SUMIFS(детс!O4:O10000,детс!F4:F10000,B21,детс!C4:C10000,T14)+SUMIFS(культ!O4:O10000,культ!F4:F10000,B21,культ!C4:C10000,T14)+SUMIFS(спорт!O4:O10000,спорт!F4:F10000,B21,спорт!C4:C10000,T14)+SUMIFS(лечеб!O4:O10000,лечеб!F4:F10000,B21,лечеб!C4:C10000,T14)+SUMIFS(Баня!O4:O10000,Баня!F4:F10000,B21,Баня!C4:C10000,T14)+SUMIFS(Адм!O4:O9999,Адм!F4:F9999,B21,Адм!C4:C9999,T14)+SUMIFS(С.Х!O4:O10000,С.Х!F4:F10000,B21,С.Х!C4:C10000,T14)+SUMIFS(новостр!N4:N10000,новостр!F4:F10000,B21,новостр!C4:C10000,T14)+SUMIFS(авт!K4:K10004,авт!F4:F10004,B21,авт!C4:C10004,T14)+SUMIFS(ЖС!S4:S10008,ЖС!F4:F10008,B21,ЖС!C4:C10008,T14)+SUMIFS(Лес!L5:L9992,Лес!F5:F9992,B21,Лес!C5:C9992,T14)+SUMIFS('степь '!K5:K9998,'степь '!F5:F9998,B21,'степь '!C5:C9998,T14)+SUMIFS(Пр.откр.тер!N4:N9978,Пр.откр.тер!F4:F9978,B21,Пр.откр.тер!C4:C9978,T14)+SUMIFS(произв!O4:O9997,произв!F4:F9997,B21,произв!C4:C9997,T15)+SUMIFS(торг!O4:O9999,торг!F4:F9999,B21,торг!C4:C9999,T15)+SUMIFS(склад!O4:O10000,склад!F4:F10000,B21,склад!C4:C10000,T15)+SUMIFS('обр '!O4:O10000,'обр '!F4:F10000,B21,'обр '!C4:C10000,T15)+SUMIFS(детс!O4:O10000,детс!F4:F10000,B21,детс!C4:C10000,T15)+SUMIFS(культ!O4:O10000,культ!F4:F10000,B21,культ!C4:C10000,T15)+SUMIFS(спорт!O4:O10000,спорт!F4:F10000,B21,спорт!C4:C10000,T15)+SUMIFS(лечеб!O4:O10000,лечеб!F4:F10000,B21,лечеб!C4:C10000,T15)+SUMIFS(Баня!O4:O10000,Баня!F4:F10000,B21,Баня!C4:C10000,T15)+SUMIFS(Адм!O4:O9999,Адм!F4:F9999,B21,Адм!C4:C9999,T15)+SUMIFS(С.Х!O4:O10000,С.Х!F4:F10000,B21,С.Х!C4:C10000,T15)+SUMIFS(новостр!N4:N10000,новостр!F4:F10000,B21,новостр!C4:C10000,T15)+SUMIFS(авт!K4:K10004,авт!F4:F10004,B21,авт!C4:C10004,T15)+SUMIFS(ЖС!S4:S10008,ЖС!F4:F10008,B21,ЖС!C4:C10008,T15)+SUMIFS(Лес!L5:L9992,Лес!F5:F9992,B21,Лес!C5:C9992,T15)+SUMIFS('степь '!K5:K9998,'степь '!F5:F9998,B21,'степь '!C5:C9998,T15)+SUMIFS(Пр.откр.тер!N4:N9978,Пр.откр.тер!F4:F9978,B21,Пр.откр.тер!C4:C9978,T15)</f>
        <v>0</v>
      </c>
      <c r="O21" s="271">
        <f>SUMIFS(Гиб.!O5:O9995,Гиб.!E5:E9995,B21,Гиб.!B5:B9995,T9)+SUMIFS(Гиб.!O5:O9995,Гиб.!E5:E9995,B21,Гиб.!B5:B9995,T10)+SUMIFS(Гиб.!O5:O9995,Гиб.!E5:E9995,B21,Гиб.!B5:B9995,T11)+SUMIFS(Гиб.!O5:O9995,Гиб.!E5:E9995,B21,Гиб.!B5:B9995,T12)+SUMIFS(Гиб.!O5:O9995,Гиб.!E5:E9995,B21,Гиб.!B5:B9995,T13)+SUMIFS(Гиб.!O5:O9995,Гиб.!E5:E9995,B21,Гиб.!B5:B9995,T14)+SUMIFS(Гиб.!O5:O9995,Гиб.!E5:E9995,B21,Гиб.!B5:B9995,T15)</f>
        <v>0</v>
      </c>
      <c r="P21" s="272">
        <f>SUMIFS(Тр.!M5:M9997,Тр.!E5:E9997,B21,Тр.!B5:B9997,T9)+SUMIFS(Тр.!M5:M9997,Тр.!E5:E9997,B21,Тр.!B5:B9997,T10)+SUMIFS(Тр.!M5:M9997,Тр.!E5:E9997,B21,Тр.!B5:B9997,T11)+SUMIFS(Тр.!M5:M9997,Тр.!E5:E9997,B21,Тр.!B5:B9997,T12)+SUMIFS(Тр.!M5:M9997,Тр.!E5:E9997,B21,Тр.!B5:B9997,T13)+SUMIFS(Тр.!M5:M9997,Тр.!E5:E9997,B21,Тр.!B5:B9997,T14)+SUMIFS(Тр.!M5:M9997,Тр.!E5:E9997,B21,Тр.!B5:B9997,T15)</f>
        <v>0</v>
      </c>
      <c r="Q21" s="293">
        <f>SUMIFS(произв!P4:P9997,произв!F4:F9997,B21,произв!C4:C9997,T9)+SUMIFS(торг!P4:P9999,торг!F4:F9999,B21,торг!C4:C9999,T9)+SUMIFS(склад!P4:P10000,склад!F4:F10000,B21,склад!C4:C10000,T9)+SUMIFS('обр '!P4:P10000,'обр '!F4:F10000,B21,'обр '!C4:C10000,T9)+SUMIFS(детс!P4:P10000,детс!F4:F10000,B21,детс!C4:C10000,T9)+SUMIFS(культ!P4:P10000,культ!F4:F10000,B21,культ!C4:C10000,T9)+SUMIFS(спорт!P4:P10000,спорт!F4:F10000,B21,спорт!C4:C10000,T9)+SUMIFS(лечеб!P4:P10000,лечеб!F4:F10000,B21,лечеб!C4:C10000,T9)+SUMIFS(Баня!P4:P10000,Баня!F4:F10000,B21,Баня!C4:C10000,T9)+SUMIFS(Адм!P4:P9999,Адм!F4:F9999,B21,Адм!C4:C9999,T9)+SUMIFS(С.Х!P4:P10000,С.Х!F4:F10000,B21,С.Х!C4:C10000,T9)+SUMIFS(новостр!O4:O10000,новостр!F4:F10000,B21,новостр!C4:C10000,T9)+SUMIFS(авт!S4:S10004,авт!F4:F10004,B21,авт!C4:C10004,T9)+SUMIFS(ЖС!T4:T10008,ЖС!F4:F10008,B21,ЖС!C4:C10008,T9)+SUMIFS(Лес!M5:M9992,Лес!F5:F9992,B21,Лес!C5:C9992,T9)+SUMIFS('степь '!L5:L9998,'степь '!F5:F9998,B21,'степь '!C5:C9998,T9)+SUMIFS(Пр.откр.тер!O4:O9978,Пр.откр.тер!F4:F9978,B21,Пр.откр.тер!C4:C9978,T9)+SUMIFS(произв!P4:P9997,произв!F4:F9997,B21,произв!C4:C9997,T10)+SUMIFS(торг!P4:P9999,торг!F4:F9999,B21,торг!C4:C9999,T10)+SUMIFS(склад!P4:P10000,склад!F4:F10000,B21,склад!C4:C10000,T10)+SUMIFS('обр '!P4:P10000,'обр '!F4:F10000,B21,'обр '!C4:C10000,T10)+SUMIFS(детс!P4:P10000,детс!F4:F10000,B21,детс!C4:C10000,T10)+SUMIFS(культ!P4:P10000,культ!F4:F10000,B21,культ!C4:C10000,T10)+SUMIFS(спорт!P4:P10000,спорт!F4:F10000,B21,спорт!C4:C10000,T10)+SUMIFS(лечеб!P4:P10000,лечеб!F4:F10000,B21,лечеб!C4:C10000,T10)+SUMIFS(Баня!P4:P10000,Баня!F4:F10000,B21,Баня!C4:C10000,T10)+SUMIFS(Адм!P4:P9999,Адм!F4:F9999,B21,Адм!C4:C9999,T10)+SUMIFS(С.Х!P4:P10000,С.Х!F4:F10000,B21,С.Х!C4:C10000,T10)+SUMIFS(новостр!O4:O10000,новостр!F4:F10000,B21,новостр!C4:C10000,T10)+SUMIFS(авт!S4:S10004,авт!F4:F10004,B21,авт!C4:C10004,T10)+SUMIFS(ЖС!T4:T10008,ЖС!F4:F10008,B21,ЖС!C4:C10008,T10)+SUMIFS(Лес!M5:M9992,Лес!F5:F9992,B21,Лес!C5:C9992,T10)+SUMIFS('степь '!L5:L9998,'степь '!F5:F9998,B21,'степь '!C5:C9998,T10)+SUMIFS(Пр.откр.тер!O4:O9978,Пр.откр.тер!F4:F9978,B21,Пр.откр.тер!C4:C9978,T10)+SUMIFS(произв!P4:P9997,произв!F4:F9997,B21,произв!C4:C9997,T11)+SUMIFS(торг!P4:P9999,торг!F4:F9999,B21,торг!C4:C9999,T11)+SUMIFS(склад!P4:P10000,склад!F4:F10000,B21,склад!C4:C10000,T11)+SUMIFS('обр '!P4:P10000,'обр '!F4:F10000,B21,'обр '!C4:C10000,T11)+SUMIFS(детс!P4:P10000,детс!F4:F10000,B21,детс!C4:C10000,T11)+SUMIFS(культ!P4:P10000,культ!F4:F10000,B21,культ!C4:C10000,T11)+SUMIFS(спорт!P4:P10000,спорт!F4:F10000,B21,спорт!C4:C10000,T11)+SUMIFS(лечеб!P4:P10000,лечеб!F4:F10000,B21,лечеб!C4:C10000,T11)+SUMIFS(Баня!P4:P10000,Баня!F4:F10000,B21,Баня!C4:C10000,T11)+SUMIFS(Адм!P4:P9999,Адм!F4:F9999,B21,Адм!C4:C9999,T11)+SUMIFS(С.Х!P4:P10000,С.Х!F4:F10000,B21,С.Х!C4:C10000,T11)+SUMIFS(новостр!O4:O10000,новостр!F4:F10000,B21,новостр!C4:C10000,T11)+SUMIFS(авт!S4:S10004,авт!F4:F10004,B21,авт!C4:C10004,T11)+SUMIFS(ЖС!T4:T10008,ЖС!F4:F10008,B21,ЖС!C4:C10008,T11)+SUMIFS(Лес!M5:M9992,Лес!F5:F9992,B21,Лес!C5:C9992,T11)+SUMIFS('степь '!L5:L9998,'степь '!F5:F9998,B21,'степь '!C5:C9998,T11)+SUMIFS(Пр.откр.тер!O4:O9978,Пр.откр.тер!F4:F9978,B21,Пр.откр.тер!C4:C9978,T11)+SUMIFS(произв!P4:P9997,произв!F4:F9997,B21,произв!C4:C9997,T12)+SUMIFS(торг!P4:P9999,торг!F4:F9999,B21,торг!C4:C9999,T12)+SUMIFS(склад!P4:P10000,склад!F4:F10000,B21,склад!C4:C10000,T12)+SUMIFS('обр '!P4:P10000,'обр '!F4:F10000,B21,'обр '!C4:C10000,T12)+SUMIFS(детс!P4:P10000,детс!F4:F10000,B21,детс!C4:C10000,T12)+SUMIFS(культ!P4:P10000,культ!F4:F10000,B21,культ!C4:C10000,T12)+SUMIFS(спорт!P4:P10000,спорт!F4:F10000,B21,спорт!C4:C10000,T12)+SUMIFS(лечеб!P4:P10000,лечеб!F4:F10000,B21,лечеб!C4:C10000,T12)+SUMIFS(Баня!P4:P10000,Баня!F4:F10000,B21,Баня!C4:C10000,T12)+SUMIFS(Адм!P4:P9999,Адм!F4:F9999,B21,Адм!C4:C9999,T12)+SUMIFS(С.Х!P4:P10000,С.Х!F4:F10000,B21,С.Х!C4:C10000,T12)+SUMIFS(новостр!O4:O10000,новостр!F4:F10000,B21,новостр!C4:C10000,T12)+SUMIFS(авт!S4:S10004,авт!F4:F10004,B21,авт!C4:C10004,T12)+SUMIFS(ЖС!T4:T10008,ЖС!F4:F10008,B21,ЖС!C4:C10008,T12)+SUMIFS(Лес!M5:M9992,Лес!F5:F9992,B21,Лес!C5:C9992,T12)+SUMIFS('степь '!L5:L9998,'степь '!F5:F9998,B21,'степь '!C5:C9998,T12)+SUMIFS(Пр.откр.тер!O4:O9978,Пр.откр.тер!F4:F9978,B21,Пр.откр.тер!C4:C9978,T12)+SUMIFS(произв!P4:P9997,произв!F4:F9997,B21,произв!C4:C9997,T13)+SUMIFS(торг!P4:P9999,торг!F4:F9999,B21,торг!C4:C9999,T13)+SUMIFS(склад!P4:P10000,склад!F4:F10000,B21,склад!C4:C10000,T13)+SUMIFS('обр '!P4:P10000,'обр '!F4:F10000,B21,'обр '!C4:C10000,T13)+SUMIFS(детс!P4:P10000,детс!F4:F10000,B21,детс!C4:C10000,T13)+SUMIFS(культ!P4:P10000,культ!F4:F10000,B21,культ!C4:C10000,T13)+SUMIFS(спорт!P4:P10000,спорт!F4:F10000,B21,спорт!C4:C10000,T13)+SUMIFS(лечеб!P4:P10000,лечеб!F4:F10000,B21,лечеб!C4:C10000,T13)+SUMIFS(Баня!P4:P10000,Баня!F4:F10000,B21,Баня!C4:C10000,T13)+SUMIFS(Адм!P4:P9999,Адм!F4:F9999,B21,Адм!C4:C9999,T13)+SUMIFS(С.Х!P4:P10000,С.Х!F4:F10000,B21,С.Х!C4:C10000,T13)+SUMIFS(новостр!O4:O10000,новостр!F4:F10000,B21,новостр!C4:C10000,T13)+SUMIFS(авт!S4:S10004,авт!F4:F10004,B21,авт!C4:C10004,T13)+SUMIFS(ЖС!T4:T10008,ЖС!F4:F10008,B21,ЖС!C4:C10008,T13)+SUMIFS(Лес!M5:M9992,Лес!F5:F9992,B21,Лес!C5:C9992,T13)+SUMIFS('степь '!L5:L9998,'степь '!F5:F9998,B21,'степь '!C5:C9998,T13)+SUMIFS(Пр.откр.тер!O4:O9978,Пр.откр.тер!F4:F9978,B21,Пр.откр.тер!C4:C9978,T13)+SUMIFS(произв!P4:P9997,произв!F4:F9997,B21,произв!C4:C9997,T14)+SUMIFS(торг!P4:P9999,торг!F4:F9999,B21,торг!C4:C9999,T14)+SUMIFS(склад!P4:P10000,склад!F4:F10000,B21,склад!C4:C10000,T14)+SUMIFS('обр '!P4:P10000,'обр '!F4:F10000,B21,'обр '!C4:C10000,T14)+SUMIFS(детс!P4:P10000,детс!F4:F10000,B21,детс!C4:C10000,T14)+SUMIFS(культ!P4:P10000,культ!F4:F10000,B21,культ!C4:C10000,T14)+SUMIFS(спорт!P4:P10000,спорт!F4:F10000,B21,спорт!C4:C10000,T14)+SUMIFS(лечеб!P4:P10000,лечеб!F4:F10000,B21,лечеб!C4:C10000,T14)+SUMIFS(Баня!P4:P10000,Баня!F4:F10000,B21,Баня!C4:C10000,T14)+SUMIFS(Адм!P4:P9999,Адм!F4:F9999,B21,Адм!C4:C9999,T14)+SUMIFS(С.Х!P4:P10000,С.Х!F4:F10000,B21,С.Х!C4:C10000,T14)+SUMIFS(новостр!O4:O10000,новостр!F4:F10000,B21,новостр!C4:C10000,T14)+SUMIFS(авт!S4:S10004,авт!F4:F10004,B21,авт!C4:C10004,T14)+SUMIFS(ЖС!T4:T10008,ЖС!F4:F10008,B21,ЖС!C4:C10008,T14)+SUMIFS(Лес!M5:M9992,Лес!F5:F9992,B21,Лес!C5:C9992,T14)+SUMIFS('степь '!L5:L9998,'степь '!F5:F9998,B21,'степь '!C5:C9998,T14)+SUMIFS(Пр.откр.тер!O4:O9978,Пр.откр.тер!F4:F9978,B21,Пр.откр.тер!C4:C9978,T14)+SUMIFS(произв!P4:P9997,произв!F4:F9997,B21,произв!C4:C9997,T15)+SUMIFS(торг!P4:P9999,торг!F4:F9999,B21,торг!C4:C9999,T15)+SUMIFS(склад!P4:P10000,склад!F4:F10000,B21,склад!C4:C10000,T15)+SUMIFS('обр '!P4:P10000,'обр '!F4:F10000,B21,'обр '!C4:C10000,T15)+SUMIFS(детс!P4:P10000,детс!F4:F10000,B21,детс!C4:C10000,T15)+SUMIFS(культ!P4:P10000,культ!F4:F10000,B21,культ!C4:C10000,T15)+SUMIFS(спорт!P4:P10000,спорт!F4:F10000,B21,спорт!C4:C10000,T15)+SUMIFS(лечеб!P4:P10000,лечеб!F4:F10000,B21,лечеб!C4:C10000,T15)+SUMIFS(Баня!P4:P10000,Баня!F4:F10000,B21,Баня!C4:C10000,T15)+SUMIFS(Адм!P4:P9999,Адм!F4:F9999,B21,Адм!C4:C9999,T15)+SUMIFS(С.Х!P4:P10000,С.Х!F4:F10000,B21,С.Х!C4:C10000,T15)+SUMIFS(новостр!O4:O10000,новостр!F4:F10000,B21,новостр!C4:C10000,T15)+SUMIFS(авт!S4:S10004,авт!F4:F10004,B21,авт!C4:C10004,T15)+SUMIFS(ЖС!T4:T10008,ЖС!F4:F10008,B21,ЖС!C4:C10008,T15)+SUMIFS(Лес!M5:M9992,Лес!F5:F9992,B21,Лес!C5:C9992,T15)+SUMIFS('степь '!L5:L9998,'степь '!F5:F9998,B21,'степь '!C5:C9998,T15)+SUMIFS(Пр.откр.тер!O4:O9978,Пр.откр.тер!F4:F9978,B21,Пр.откр.тер!C4:C9978,T15)</f>
        <v>0</v>
      </c>
      <c r="R21" s="293">
        <f>SUMIFS(произв!R4:R9997,произв!F4:F9997,B21,произв!C4:C9997,T9)+SUMIFS(торг!R4:R9999,торг!F4:F9999,B21,торг!C4:C9999,T9)+SUMIFS(склад!R4:R10000,склад!F4:F10000,B21,склад!C4:C10000,T9)+SUMIFS('обр '!R4:R10000,'обр '!F4:F10000,B21,'обр '!C4:C10000,T9)+SUMIFS(детс!R4:R10000,детс!F4:F10000,B21,детс!C4:C10000,T9)+SUMIFS(культ!R4:R10000,культ!F4:F10000,B21,культ!C4:C10000,T9)+SUMIFS(спорт!R4:R10000,спорт!F4:F10000,B21,спорт!C4:C10000,T9)+SUMIFS(лечеб!R4:R10000,лечеб!F4:F10000,B21,лечеб!C4:C10000,T9)+SUMIFS(Баня!R4:R10000,Баня!F4:F10000,B21,Баня!C4:C10000,T9)+SUMIFS(Адм!R4:R9999,Адм!F4:F9999,B21,Адм!C4:C9999,T9)+SUMIFS(С.Х!R4:R10000,С.Х!F4:F10000,B21,С.Х!C4:C10000,T9)+SUMIFS(новостр!Q4:Q10000,новостр!F4:F10000,B21,новостр!C4:C10000,T9)+SUMIFS(авт!U4:U10004,авт!F4:F10004,B21,авт!C4:C10004,T9)+SUMIFS(ЖС!W4:W10008,ЖС!F4:F10008,B21,ЖС!C4:C10008,T9)+SUMIFS(Лес!O5:O9992,Лес!F5:F9992,B21,Лес!C5:C9992,T9)+SUMIFS('степь '!N5:N9998,'степь '!F5:F9998,B21,'степь '!C5:C9998,T9)+SUMIFS(Пр.откр.тер!Q4:Q9978,Пр.откр.тер!F4:F9978,B21,Пр.откр.тер!C4:C9978,T9)+SUMIFS(произв!R4:R9997,произв!F4:F9997,B21,произв!C4:C9997,T10)+SUMIFS(торг!R4:R9999,торг!F4:F9999,B21,торг!C4:C9999,T10)+SUMIFS(склад!R4:R10000,склад!F4:F10000,B21,склад!C4:C10000,T10)+SUMIFS('обр '!R4:R10000,'обр '!F4:F10000,B21,'обр '!C4:C10000,T10)+SUMIFS(детс!R4:R10000,детс!F4:F10000,B21,детс!C4:C10000,T10)+SUMIFS(культ!R4:R10000,культ!F4:F10000,B21,культ!C4:C10000,T10)+SUMIFS(спорт!R4:R10000,спорт!F4:F10000,B21,спорт!C4:C10000,T10)+SUMIFS(лечеб!R4:R10000,лечеб!F4:F10000,B21,лечеб!C4:C10000,T10)+SUMIFS(Баня!R4:R10000,Баня!F4:F10000,B21,Баня!C4:C10000,T10)+SUMIFS(Адм!R4:R9999,Адм!F4:F9999,B21,Адм!C4:C9999,T10)+SUMIFS(С.Х!R4:R10000,С.Х!F4:F10000,B21,С.Х!C4:C10000,T10)+SUMIFS(новостр!Q4:Q10000,новостр!F4:F10000,B21,новостр!C4:C10000,T10)+SUMIFS(авт!U4:U10004,авт!F4:F10004,B21,авт!C4:C10004,T10)+SUMIFS(ЖС!W4:W10008,ЖС!F4:F10008,B21,ЖС!C4:C10008,T10)+SUMIFS(Лес!O5:O9992,Лес!F5:F9992,B21,Лес!C5:C9992,T10)+SUMIFS('степь '!N5:N9998,'степь '!F5:F9998,B21,'степь '!C5:C9998,T10)+SUMIFS(Пр.откр.тер!Q4:Q9978,Пр.откр.тер!F4:F9978,B21,Пр.откр.тер!C4:C9978,T10)+SUMIFS(произв!R4:R9997,произв!F4:F9997,B21,произв!C4:C9997,T11)+SUMIFS(торг!R4:R9999,торг!F4:F9999,B21,торг!C4:C9999,T11)+SUMIFS(склад!R4:R10000,склад!F4:F10000,B21,склад!C4:C10000,T11)+SUMIFS('обр '!R4:R10000,'обр '!F4:F10000,B21,'обр '!C4:C10000,T11)+SUMIFS(детс!R4:R10000,детс!F4:F10000,B21,детс!C4:C10000,T11)+SUMIFS(культ!R4:R10000,культ!F4:F10000,B21,культ!C4:C10000,T11)+SUMIFS(спорт!R4:R10000,спорт!F4:F10000,B21,спорт!C4:C10000,T11)+SUMIFS(лечеб!R4:R10000,лечеб!F4:F10000,B21,лечеб!C4:C10000,T11)+SUMIFS(Баня!R4:R10000,Баня!F4:F10000,B21,Баня!C4:C10000,T11)+SUMIFS(Адм!R4:R9999,Адм!F4:F9999,B21,Адм!C4:C9999,T11)+SUMIFS(С.Х!R4:R10000,С.Х!F4:F10000,B21,С.Х!C4:C10000,T11)+SUMIFS(новостр!Q4:Q10000,новостр!F4:F10000,B21,новостр!C4:C10000,T11)+SUMIFS(авт!U4:U10004,авт!F4:F10004,B21,авт!C4:C10004,T11)+SUMIFS(ЖС!W4:W10008,ЖС!F4:F10008,B21,ЖС!C4:C10008,T11)+SUMIFS(Лес!O5:O9992,Лес!F5:F9992,B21,Лес!C5:C9992,T11)+SUMIFS('степь '!N5:N9998,'степь '!F5:F9998,B21,'степь '!C5:C9998,T11)+SUMIFS(Пр.откр.тер!Q4:Q9978,Пр.откр.тер!F4:F9978,B21,Пр.откр.тер!C4:C9978,T11)+SUMIFS(произв!R4:R9997,произв!F4:F9997,B21,произв!C4:C9997,T12)+SUMIFS(торг!R4:R9999,торг!F4:F9999,B21,торг!C4:C9999,T12)+SUMIFS(склад!R4:R10000,склад!F4:F10000,B21,склад!C4:C10000,T12)+SUMIFS('обр '!R4:R10000,'обр '!F4:F10000,B21,'обр '!C4:C10000,T12)+SUMIFS(детс!R4:R10000,детс!F4:F10000,B21,детс!C4:C10000,T12)+SUMIFS(культ!R4:R10000,культ!F4:F10000,B21,культ!C4:C10000,T12)+SUMIFS(спорт!R4:R10000,спорт!F4:F10000,B21,спорт!C4:C10000,T12)+SUMIFS(лечеб!R4:R10000,лечеб!F4:F10000,B21,лечеб!C4:C10000,T12)+SUMIFS(Баня!R4:R10000,Баня!F4:F10000,B21,Баня!C4:C10000,T12)+SUMIFS(Адм!R4:R9999,Адм!F4:F9999,B21,Адм!C4:C9999,T12)+SUMIFS(С.Х!R4:R10000,С.Х!F4:F10000,B21,С.Х!C4:C10000,T12)+SUMIFS(новостр!Q4:Q10000,новостр!F4:F10000,B21,новостр!C4:C10000,T12)+SUMIFS(авт!U4:U10004,авт!F4:F10004,B21,авт!C4:C10004,T12)+SUMIFS(ЖС!W4:W10008,ЖС!F4:F10008,B21,ЖС!C4:C10008,T12)+SUMIFS(Лес!O5:O9992,Лес!F5:F9992,B21,Лес!C5:C9992,T12)+SUMIFS('степь '!N5:N9998,'степь '!F5:F9998,B21,'степь '!C5:C9998,T12)+SUMIFS(Пр.откр.тер!Q4:Q9978,Пр.откр.тер!F4:F9978,B21,Пр.откр.тер!C4:C9978,T12)+SUMIFS(произв!R4:R9997,произв!F4:F9997,B21,произв!C4:C9997,T13)+SUMIFS(торг!R4:R9999,торг!F4:F9999,B21,торг!C4:C9999,T13)+SUMIFS(склад!R4:R10000,склад!F4:F10000,B21,склад!C4:C10000,T13)+SUMIFS('обр '!R4:R10000,'обр '!F4:F10000,B21,'обр '!C4:C10000,T13)+SUMIFS(детс!R4:R10000,детс!F4:F10000,B21,детс!C4:C10000,T13)+SUMIFS(культ!R4:R10000,культ!F4:F10000,B21,культ!C4:C10000,T13)+SUMIFS(спорт!R4:R10000,спорт!F4:F10000,B21,спорт!C4:C10000,T13)+SUMIFS(лечеб!R4:R10000,лечеб!F4:F10000,B21,лечеб!C4:C10000,T13)+SUMIFS(Баня!R4:R10000,Баня!F4:F10000,B21,Баня!C4:C10000,T13)+SUMIFS(Адм!R4:R9999,Адм!F4:F9999,B21,Адм!C4:C9999,T13)+SUMIFS(С.Х!R4:R10000,С.Х!F4:F10000,B21,С.Х!C4:C10000,T13)+SUMIFS(новостр!Q4:Q10000,новостр!F4:F10000,B21,новостр!C4:C10000,T13)+SUMIFS(авт!U4:U10004,авт!F4:F10004,B21,авт!C4:C10004,T13)+SUMIFS(ЖС!W4:W10008,ЖС!F4:F10008,B21,ЖС!C4:C10008,T13)+SUMIFS(Лес!O5:O9992,Лес!F5:F9992,B21,Лес!C5:C9992,T13)+SUMIFS('степь '!N5:N9998,'степь '!F5:F9998,B21,'степь '!C5:C9998,T13)+SUMIFS(Пр.откр.тер!Q4:Q9978,Пр.откр.тер!F4:F9978,B21,Пр.откр.тер!C4:C9978,T13)+SUMIFS(произв!R4:R9997,произв!F4:F9997,B21,произв!C4:C9997,T14)+SUMIFS(торг!R4:R9999,торг!F4:F9999,B21,торг!C4:C9999,T14)+SUMIFS(склад!R4:R10000,склад!F4:F10000,B21,склад!C4:C10000,T14)+SUMIFS('обр '!R4:R10000,'обр '!F4:F10000,B21,'обр '!C4:C10000,T14)+SUMIFS(детс!R4:R10000,детс!F4:F10000,B21,детс!C4:C10000,T14)+SUMIFS(культ!R4:R10000,культ!F4:F10000,B21,культ!C4:C10000,T14)+SUMIFS(спорт!R4:R10000,спорт!F4:F10000,B21,спорт!C4:C10000,T14)+SUMIFS(лечеб!R4:R10000,лечеб!F4:F10000,B21,лечеб!C4:C10000,T14)+SUMIFS(Баня!R4:R10000,Баня!F4:F10000,B21,Баня!C4:C10000,T14)+SUMIFS(Адм!R4:R9999,Адм!F4:F9999,B21,Адм!C4:C9999,T14)+SUMIFS(С.Х!R4:R10000,С.Х!F4:F10000,B21,С.Х!C4:C10000,T14)+SUMIFS(новостр!Q4:Q10000,новостр!F4:F10000,B21,новостр!C4:C10000,T14)+SUMIFS(авт!U4:U10004,авт!F4:F10004,B21,авт!C4:C10004,T14)+SUMIFS(ЖС!W4:W10008,ЖС!F4:F10008,B21,ЖС!C4:C10008,T14)+SUMIFS(Лес!O5:O9992,Лес!F5:F9992,B21,Лес!C5:C9992,T14)+SUMIFS('степь '!N5:N9998,'степь '!F5:F9998,B21,'степь '!C5:C9998,T14)+SUMIFS(Пр.откр.тер!Q4:Q9978,Пр.откр.тер!F4:F9978,B21,Пр.откр.тер!C4:C9978,T14)+SUMIFS(произв!R4:R9997,произв!F4:F9997,B21,произв!C4:C9997,T15)+SUMIFS(торг!R4:R9999,торг!F4:F9999,B21,торг!C4:C9999,T15)+SUMIFS(склад!R4:R10000,склад!F4:F10000,B21,склад!C4:C10000,T15)+SUMIFS('обр '!R4:R10000,'обр '!F4:F10000,B21,'обр '!C4:C10000,T15)+SUMIFS(детс!R4:R10000,детс!F4:F10000,B21,детс!C4:C10000,T15)+SUMIFS(культ!R4:R10000,культ!F4:F10000,B21,культ!C4:C10000,T15)+SUMIFS(спорт!R4:R10000,спорт!F4:F10000,B21,спорт!C4:C10000,T15)+SUMIFS(лечеб!R4:R10000,лечеб!F4:F10000,B21,лечеб!C4:C10000,T15)+SUMIFS(Баня!R4:R10000,Баня!F4:F10000,B21,Баня!C4:C10000,T15)+SUMIFS(Адм!R4:R9999,Адм!F4:F9999,B21,Адм!C4:C9999,T15)+SUMIFS(С.Х!R4:R10000,С.Х!F4:F10000,B21,С.Х!C4:C10000,T15)+SUMIFS(новостр!Q4:Q10000,новостр!F4:F10000,B21,новостр!C4:C10000,T15)+SUMIFS(авт!U4:U10004,авт!F4:F10004,B21,авт!C4:C10004,T15)+SUMIFS(ЖС!W4:W10008,ЖС!F4:F10008,B21,ЖС!C4:C10008,T15)+SUMIFS(Лес!O5:O9992,Лес!F5:F9992,B21,Лес!C5:C9992,T15)+SUMIFS('степь '!N5:N9998,'степь '!F5:F9998,B21,'степь '!C5:C9998,T15)+SUMIFS(Пр.откр.тер!Q4:Q9978,Пр.откр.тер!F4:F9978,B21,Пр.откр.тер!C4:C9978,T15)</f>
        <v>0</v>
      </c>
      <c r="T21" s="2365"/>
    </row>
    <row r="22" spans="1:20" s="10" customFormat="1" ht="16.5" thickBot="1">
      <c r="A22" s="2358">
        <v>14</v>
      </c>
      <c r="B22" s="1748" t="s">
        <v>133</v>
      </c>
      <c r="C22" s="1291">
        <f>SUMIFS(произв!A4:A9997,произв!F4:F9997,B22,произв!C4:C9997,T9)+SUMIFS(торг!A4:A9999,торг!F4:F9999,B22,торг!C4:C9999,T9)+SUMIFS(склад!A4:A10000,склад!F4:F10000,B22,склад!C4:C10000,T9)+SUMIFS('обр '!A4:A10000,'обр '!F4:F10000,B22,'обр '!C4:C10000,T9)+SUMIFS(детс!A4:A10000,детс!F4:F10000,B22,детс!C4:C10000,T9)+SUMIFS(культ!A4:A10000,культ!F4:F10000,B22,культ!C4:C10000,T9)+SUMIFS(спорт!A4:A10000,спорт!F4:F10000,B22,спорт!C4:C10000,T9)+SUMIFS(лечеб!A4:A10000,лечеб!F4:F10000,B22,лечеб!C4:C10000,T9)+SUMIFS(Баня!A4:A10000,Баня!F4:F10000,B22,Баня!C4:C10000,T9)+SUMIFS(Адм!A4:A9999,Адм!F4:F9999,B22,Адм!C4:C9999,T9)+SUMIFS(С.Х!A4:A10000,С.Х!F4:F10000,B22,С.Х!C4:C10000,T9)+SUMIFS(новостр!A4:A10000,новостр!F4:F10000,B22,новостр!C4:C10000,T9)+SUMIFS(произв!A4:A9997,произв!F4:F9997,B22,произв!C4:C9997,T10)+SUMIFS(торг!A4:A9999,торг!F4:F9999,B22,торг!C4:C9999,T10)+SUMIFS(склад!A4:A10000,склад!F4:F10000,B22,склад!C4:C10000,T10)+SUMIFS('обр '!A4:A10000,'обр '!F4:F10000,B22,'обр '!C4:C10000,T10)+SUMIFS(детс!A4:A10000,детс!F4:F10000,B22,детс!C4:C10000,T10)+SUMIFS(культ!A4:A10000,культ!F4:F10000,B22,культ!C4:C10000,T10)+SUMIFS(спорт!A4:A10000,спорт!F4:F10000,B22,спорт!C4:C10000,T10)+SUMIFS(лечеб!A4:A10000,лечеб!F4:F10000,B22,лечеб!C4:C10000,T10)+SUMIFS(Баня!A4:A10000,Баня!F4:F10000,B22,Баня!C4:C10000,T10)+SUMIFS(Адм!A4:A9999,Адм!F4:F9999,B22,Адм!C4:C9999,T10)+SUMIFS(С.Х!A4:A10000,С.Х!F4:F10000,B22,С.Х!C4:C10000,T10)+SUMIFS(новостр!A4:A10000,новостр!F4:F10000,B22,новостр!C4:C10000,T10)+SUMIFS(произв!A4:A9997,произв!F4:F9997,B22,произв!C4:C9997,T11)+SUMIFS(торг!A4:A9999,торг!F4:F9999,B22,торг!C4:C9999,T11)+SUMIFS(склад!A4:A10000,склад!F4:F10000,B22,склад!C4:C10000,T11)+SUMIFS('обр '!A4:A10000,'обр '!F4:F10000,B22,'обр '!C4:C10000,T11)+SUMIFS(детс!A4:A10000,детс!F4:F10000,B22,детс!C4:C10000,T11)+SUMIFS(культ!A4:A10000,культ!F4:F10000,B22,культ!C4:C10000,T11)+SUMIFS(спорт!A4:A10000,спорт!F4:F10000,B22,спорт!C4:C10000,T11)+SUMIFS(лечеб!A4:A10000,лечеб!F4:F10000,B22,лечеб!C4:C10000,T11)+SUMIFS(Баня!A4:A10000,Баня!F4:F10000,B22,Баня!C4:C10000,T11)+SUMIFS(Адм!A4:A9999,Адм!F4:F9999,B22,Адм!C4:C9999,T11)+SUMIFS(С.Х!A4:A10000,С.Х!F4:F10000,B22,С.Х!C4:C10000,T11)+SUMIFS(новостр!A4:A10000,новостр!F4:F10000,B22,новостр!C4:C10000,T11)+SUMIFS(произв!A4:A9997,произв!F4:F9997,B22,произв!C4:C9997,T12)+SUMIFS(торг!A4:A9999,торг!F4:F9999,B22,торг!C4:C9999,T12)+SUMIFS(склад!A4:A10000,склад!F4:F10000,B22,склад!C4:C10000,T12)+SUMIFS('обр '!A4:A10000,'обр '!F4:F10000,B22,'обр '!C4:C10000,T12)+SUMIFS(детс!A4:A10000,детс!F4:F10000,B22,детс!C4:C10000,T12)+SUMIFS(культ!A4:A10000,культ!F4:F10000,B22,культ!C4:C10000,T12)+SUMIFS(спорт!A4:A10000,спорт!F4:F10000,B22,спорт!C4:C10000,T12)+SUMIFS(лечеб!A4:A10000,лечеб!F4:F10000,B22,лечеб!C4:C10000,T12)+SUMIFS(Баня!A4:A10000,Баня!F4:F10000,B22,Баня!C4:C10000,T12)+SUMIFS(Адм!A4:A9999,Адм!F4:F9999,B22,Адм!C4:C9999,T12)+SUMIFS(С.Х!A4:A10000,С.Х!F4:F10000,B22,С.Х!C4:C10000,T12)+SUMIFS(новостр!A4:A10000,новостр!F4:F10000,B22,новостр!C4:C10000,T12)+SUMIFS(произв!A4:A9997,произв!F4:F9997,B22,произв!C4:C9997,T13)+SUMIFS(торг!A4:A9999,торг!F4:F9999,B22,торг!C4:C9999,T13)+SUMIFS(склад!A4:A10000,склад!F4:F10000,B22,склад!C4:C10000,T13)+SUMIFS('обр '!A4:A10000,'обр '!F4:F10000,B22,'обр '!C4:C10000,T13)+SUMIFS(детс!A4:A10000,детс!F4:F10000,B22,детс!C4:C10000,T13)+SUMIFS(культ!A4:A10000,культ!F4:F10000,B22,культ!C4:C10000,T13)+SUMIFS(спорт!A4:A10000,спорт!F4:F10000,B22,спорт!C4:C10000,T13)+SUMIFS(лечеб!A4:A10000,лечеб!F4:F10000,B22,лечеб!C4:C10000,T13)+SUMIFS(Баня!A4:A10000,Баня!F4:F10000,B22,Баня!C4:C10000,T13)+SUMIFS(Адм!A4:A9999,Адм!F4:F9999,B22,Адм!C4:C9999,T13)+SUMIFS(С.Х!A4:A10000,С.Х!F4:F10000,B22,С.Х!C4:C10000,T13)+SUMIFS(новостр!A4:A10000,новостр!F4:F10000,B22,новостр!C4:C10000,T13)+SUMIFS(произв!A4:A9997,произв!F4:F9997,B22,произв!C4:C9997,T14)+SUMIFS(торг!A4:A9999,торг!F4:F9999,B22,торг!C4:C9999,T14)+SUMIFS(склад!A4:A10000,склад!F4:F10000,B22,склад!C4:C10000,T14)+SUMIFS('обр '!A4:A10000,'обр '!F4:F10000,B22,'обр '!C4:C10000,T14)+SUMIFS(детс!A4:A10000,детс!F4:F10000,B22,детс!C4:C10000,T14)+SUMIFS(культ!A4:A10000,культ!F4:F10000,B22,культ!C4:C10000,T14)+SUMIFS(спорт!A4:A10000,спорт!F4:F10000,B22,спорт!C4:C10000,T14)+SUMIFS(лечеб!A4:A10000,лечеб!F4:F10000,B22,лечеб!C4:C10000,T14)+SUMIFS(Баня!A4:A10000,Баня!F4:F10000,B22,Баня!C4:C10000,T14)+SUMIFS(Адм!A4:A9999,Адм!F4:F9999,B22,Адм!C4:C9999,T14)+SUMIFS(С.Х!A4:A10000,С.Х!F4:F10000,B22,С.Х!C4:C10000,T14)+SUMIFS(новостр!A4:A10000,новостр!F4:F10000,B22,новостр!C4:C10000,T14)+SUMIFS(произв!A4:A9997,произв!F4:F9997,B22,произв!C4:C9997,T15)+SUMIFS(торг!A4:A9999,торг!F4:F9999,B22,торг!C4:C9999,T15)+SUMIFS(склад!A4:A10000,склад!F4:F10000,B22,склад!C4:C10000,T15)+SUMIFS('обр '!A4:A10000,'обр '!F4:F10000,B22,'обр '!C4:C10000,T15)+SUMIFS(детс!A4:A10000,детс!F4:F10000,B22,детс!C4:C10000,T15)+SUMIFS(культ!A4:A10000,культ!F4:F10000,B22,культ!C4:C10000,T15)+SUMIFS(спорт!A4:A10000,спорт!F4:F10000,B22,спорт!C4:C10000,T15)+SUMIFS(лечеб!A4:A10000,лечеб!F4:F10000,B22,лечеб!C4:C10000,T15)+SUMIFS(Баня!A4:A10000,Баня!F4:F10000,B22,Баня!C4:C10000,T15)+SUMIFS(Адм!A4:A9999,Адм!F4:F9999,B22,Адм!C4:C9999,T15)+SUMIFS(С.Х!A4:A10000,С.Х!F4:F10000,B22,С.Х!C4:C10000,T15)+SUMIFS(новостр!A4:A10000,новостр!F4:F10000,B22,новостр!C4:C10000,T15)</f>
        <v>0</v>
      </c>
      <c r="D22" s="272">
        <f>SUMIFS(ЖС!A4:A10008,ЖС!F4:F10008,B22,ЖС!C4:C10008,T9)+SUMIFS(ЖС!A4:A10008,ЖС!F4:F10008,B22,ЖС!C4:C10008,T10)+SUMIFS(ЖС!A4:A10008,ЖС!F4:F10008,B22,ЖС!C4:C10008,T11)+SUMIFS(ЖС!A4:A10008,ЖС!F4:F10008,B22,ЖС!C4:C10008,T12)+SUMIFS(ЖС!A4:A10008,ЖС!F4:F10008,B22,ЖС!C4:C10008,T13)+SUMIFS(ЖС!A4:A10008,ЖС!F4:F10008,B22,ЖС!C4:C10008,T14)+SUMIFS(ЖС!A4:A10008,ЖС!F4:F10008,B22,ЖС!C4:C10008,T15)</f>
        <v>0</v>
      </c>
      <c r="E22" s="272">
        <f>SUMIFS(авт!A4:A10004,авт!F4:F10004,B22,авт!C4:C10004,T9)+SUMIFS(Пр.откр.тер!A4:A9978,Пр.откр.тер!F4:F9978,B22,Пр.откр.тер!C4:C9978,T9)+SUMIFS(авт!A4:A10004,авт!F4:F10004,B22,авт!C4:C10004,T10)+SUMIFS(Пр.откр.тер!A4:A9978,Пр.откр.тер!F4:F9978,B22,Пр.откр.тер!C4:C9978,T10)+SUMIFS(авт!A4:A10004,авт!F4:F10004,B22,авт!C4:C10004,T11)+SUMIFS(Пр.откр.тер!A4:A9978,Пр.откр.тер!F4:F9978,B22,Пр.откр.тер!C4:C9978,T11)+SUMIFS(авт!A4:A10004,авт!F4:F10004,B22,авт!C4:C10004,T12)+SUMIFS(Пр.откр.тер!A4:A9978,Пр.откр.тер!F4:F9978,B22,Пр.откр.тер!C4:C9978,T12)+SUMIFS(авт!A4:A10004,авт!F4:F10004,B22,авт!C4:C10004,T13)+SUMIFS(Пр.откр.тер!A4:A9978,Пр.откр.тер!F4:F9978,B22,Пр.откр.тер!C4:C9978,T13)+SUMIFS(авт!A4:A10004,авт!F4:F10004,B22,авт!C4:C10004,T14)+SUMIFS(Пр.откр.тер!A4:A9978,Пр.откр.тер!F4:F9978,B22,Пр.откр.тер!C4:C9978,T14)+SUMIFS(авт!A4:A10004,авт!F4:F10004,B22,авт!C4:C10004,T15)+SUMIFS(Пр.откр.тер!A4:A9978,Пр.откр.тер!F4:F9978,B22,Пр.откр.тер!C4:C9978,T15)</f>
        <v>0</v>
      </c>
      <c r="F22" s="272">
        <f>SUMIFS(угар!A5:A9997,угар!F5:F9997,B22,угар!C5:C9997,T9,угар!AK5:AK9997,"да")+SUMIFS(задым!A4:A10003,задым!E4:E10003,B22,задым!C4:C10003,T9)+SUMIFS(обр.огнем!A4:A10002,обр.огнем!E4:E10002,B22,обр.огнем!C4:C10002,T9)+SUMIFS(КЗ!A4:A10009,КЗ!E4:E10009,B22,КЗ!C4:C10009,T9)+SUMIFS('подгор.пищи '!A4:A10003,'подгор.пищи '!E4:E10003,B22,'подгор.пищи '!C4:C10003,T9)+SUMIFS(самосозж!A4:A10000,самосозж!E4:E10000,B22,самосозж!C4:C10000,T9)+SUMIFS(Трава!A5:A10000,Трава!E5:E10000,B22,Трава!C5:C10000,T9)+SUMIFS(мусор!A4:A10001,мусор!E4:E10001,B22,мусор!C4:C10001,T9)+SUMIFS(дтп.заг!A4:A10000,дтп.заг!E4:E10000,B22,дтп.заг!C4:C10000,T9)+SUMIFS(авиа!A4:A9999,авиа!E4:E9999,B22,авиа!C4:C9999,T9)+SUMIFS(самовозг!A4:A10000,самовозг!E4:E10000,B22,самовозг!C4:C10000,T9)+SUMIFS(вспыш!A4:A10002,вспыш!E4:E10002,B22,вспыш!C4:C10002,T9)+SUMIFS(угар!A5:A9997,угар!F5:F9997,B22,угар!C5:C9997,T10,угар!AK5:AK9997,"да")+SUMIFS(задым!A4:A10003,задым!E4:E10003,B22,задым!C4:C10003,T10)+SUMIFS(обр.огнем!A4:A10002,обр.огнем!E4:E10002,B22,обр.огнем!C4:C10002,T10)+SUMIFS(КЗ!A4:A10009,КЗ!E4:E10009,B22,КЗ!C4:C10009,T10)+SUMIFS('подгор.пищи '!A4:A10003,'подгор.пищи '!E4:E10003,B22,'подгор.пищи '!C4:C10003,T10)+SUMIFS(самосозж!A4:A10000,самосозж!E4:E10000,B22,самосозж!C4:C10000,T10)+SUMIFS(Трава!A5:A10000,Трава!E5:E10000,B22,Трава!C5:C10000,T10)+SUMIFS(мусор!A4:A10001,мусор!E4:E10001,B22,мусор!C4:C10001,T10)+SUMIFS(дтп.заг!A4:A10000,дтп.заг!E4:E10000,B22,дтп.заг!C4:C10000,T10)+SUMIFS(авиа!A4:A9999,авиа!E4:E9999,B22,авиа!C4:C9999,T10)+SUMIFS(самовозг!A4:A10000,самовозг!E4:E10000,B22,самовозг!C4:C10000,T10)+SUMIFS(вспыш!A4:A10002,вспыш!E4:E10002,B22,вспыш!C4:C10002,T10)+SUMIFS(угар!A5:A9997,угар!F5:F9997,B22,угар!C5:C9997,T11,угар!AK5:AK9997,"да")+SUMIFS(задым!A4:A10003,задым!E4:E10003,B22,задым!C4:C10003,T11)+SUMIFS(обр.огнем!A4:A10002,обр.огнем!E4:E10002,B22,обр.огнем!C4:C10002,T11)+SUMIFS(КЗ!A4:A10009,КЗ!E4:E10009,B22,КЗ!C4:C10009,T11)+SUMIFS('подгор.пищи '!A4:A10003,'подгор.пищи '!E4:E10003,B22,'подгор.пищи '!C4:C10003,T11)+SUMIFS(самосозж!A4:A10000,самосозж!E4:E10000,B22,самосозж!C4:C10000,T11)+SUMIFS(Трава!A5:A10000,Трава!E5:E10000,B22,Трава!C5:C10000,T11)+SUMIFS(мусор!A4:A10001,мусор!E4:E10001,B22,мусор!C4:C10001,T11)+SUMIFS(дтп.заг!A4:A10000,дтп.заг!E4:E10000,B22,дтп.заг!C4:C10000,T11)+SUMIFS(авиа!A4:A9999,авиа!E4:E9999,B22,авиа!C4:C9999,T11)+SUMIFS(самовозг!A4:A10000,самовозг!E4:E10000,B22,самовозг!C4:C10000,T11)+SUMIFS(вспыш!A4:A10002,вспыш!E4:E10002,B22,вспыш!C4:C10002,T11)+SUMIFS(угар!A5:A9997,угар!F5:F9997,B22,угар!C5:C9997,T12,угар!AK5:AK9997,"да")+SUMIFS(задым!A4:A10003,задым!E4:E10003,B22,задым!C4:C10003,T12)+SUMIFS(обр.огнем!A4:A10002,обр.огнем!E4:E10002,B22,обр.огнем!C4:C10002,T12)+SUMIFS(КЗ!A4:A10009,КЗ!E4:E10009,B22,КЗ!C4:C10009,T12)+SUMIFS('подгор.пищи '!A4:A10003,'подгор.пищи '!E4:E10003,B22,'подгор.пищи '!C4:C10003,T12)+SUMIFS(самосозж!A4:A10000,самосозж!E4:E10000,B22,самосозж!C4:C10000,T12)+SUMIFS(Трава!A5:A10000,Трава!E5:E10000,B22,Трава!C5:C10000,T12)+SUMIFS(мусор!A4:A10001,мусор!E4:E10001,B22,мусор!C4:C10001,T12)+SUMIFS(дтп.заг!A4:A10000,дтп.заг!E4:E10000,B22,дтп.заг!C4:C10000,T12)+SUMIFS(авиа!A4:A9999,авиа!E4:E9999,B22,авиа!C4:C9999,T12)+SUMIFS(самовозг!A4:A10000,самовозг!E4:E10000,B22,самовозг!C4:C10000,T12)+SUMIFS(вспыш!A4:A10002,вспыш!E4:E10002,B22,вспыш!C4:C10002,T12)+SUMIFS(угар!A5:A9997,угар!F5:F9997,B22,угар!C5:C9997,T13,угар!AK5:AK9997,"да")+SUMIFS(задым!A4:A10003,задым!E4:E10003,B22,задым!C4:C10003,T13)+SUMIFS(обр.огнем!A4:A10002,обр.огнем!E4:E10002,B22,обр.огнем!C4:C10002,T13)+SUMIFS(КЗ!A4:A10009,КЗ!E4:E10009,B22,КЗ!C4:C10009,T13)+SUMIFS('подгор.пищи '!A4:A10003,'подгор.пищи '!E4:E10003,B22,'подгор.пищи '!C4:C10003,T13)+SUMIFS(самосозж!A4:A10000,самосозж!E4:E10000,B22,самосозж!C4:C10000,T13)+SUMIFS(Трава!A5:A10000,Трава!E5:E10000,B22,Трава!C5:C10000,T13)+SUMIFS(мусор!A4:A10001,мусор!E4:E10001,B22,мусор!C4:C10001,T13)+SUMIFS(дтп.заг!A4:A10000,дтп.заг!E4:E10000,B22,дтп.заг!C4:C10000,T13)+SUMIFS(авиа!A4:A9999,авиа!E4:E9999,B22,авиа!C4:C9999,T13)+SUMIFS(самовозг!A4:A10000,самовозг!E4:E10000,B22,самовозг!C4:C10000,T13)+SUMIFS(вспыш!A4:A10002,вспыш!E4:E10002,B22,вспыш!C4:C10002,T13)+SUMIFS(угар!A5:A9997,угар!F5:F9997,B22,угар!C5:C9997,T14,угар!AK5:AK9997,"да")+SUMIFS(задым!A4:A10003,задым!E4:E10003,B22,задым!C4:C10003,T14)+SUMIFS(обр.огнем!A4:A10002,обр.огнем!E4:E10002,B22,обр.огнем!C4:C10002,T14)+SUMIFS(КЗ!A4:A10009,КЗ!E4:E10009,B22,КЗ!C4:C10009,T14)+SUMIFS('подгор.пищи '!A4:A10003,'подгор.пищи '!E4:E10003,B22,'подгор.пищи '!C4:C10003,T14)+SUMIFS(самосозж!A4:A10000,самосозж!E4:E10000,B22,самосозж!C4:C10000,T14)+SUMIFS(Трава!A5:A10000,Трава!E5:E10000,B22,Трава!C5:C10000,T14)+SUMIFS(мусор!A4:A10001,мусор!E4:E10001,B22,мусор!C4:C10001,T14)+SUMIFS(дтп.заг!A4:A10000,дтп.заг!E4:E10000,B22,дтп.заг!C4:C10000,T14)+SUMIFS(авиа!A4:A9999,авиа!E4:E9999,B22,авиа!C4:C9999,T14)+SUMIFS(самовозг!A4:A10000,самовозг!E4:E10000,B22,самовозг!C4:C10000,T14)+SUMIFS(вспыш!A4:A10002,вспыш!E4:E10002,B22,вспыш!C4:C10002,T14)+SUMIFS(угар!A5:A9997,угар!F5:F9997,B22,угар!C5:C9997,T15,угар!AK5:AK9997,"да")+SUMIFS(задым!A4:A10003,задым!E4:E10003,B22,задым!C4:C10003,T15)+SUMIFS(обр.огнем!A4:A10002,обр.огнем!E4:E10002,B22,обр.огнем!C4:C10002,T15)+SUMIFS(КЗ!A4:A10009,КЗ!E4:E10009,B22,КЗ!C4:C10009,T15)+SUMIFS('подгор.пищи '!A4:A10003,'подгор.пищи '!E4:E10003,B22,'подгор.пищи '!C4:C10003,T15)+SUMIFS(самосозж!A4:A10000,самосозж!E4:E10000,B22,самосозж!C4:C10000,T15)+SUMIFS(Трава!A5:A10000,Трава!E5:E10000,B22,Трава!C5:C10000,T15)+SUMIFS(мусор!A4:A10001,мусор!E4:E10001,B22,мусор!C4:C10001,T15)+SUMIFS(дтп.заг!A4:A10000,дтп.заг!E4:E10000,B22,дтп.заг!C4:C10000,T15)+SUMIFS(авиа!A4:A9999,авиа!E4:E9999,B22,авиа!C4:C9999,T15)+SUMIFS(самовозг!A4:A10000,самовозг!E4:E10000,B22,самовозг!C4:C10000,T15)+SUMIFS(вспыш!A4:A10002,вспыш!E4:E10002,B22,вспыш!C4:C10002,T15)</f>
        <v>0</v>
      </c>
      <c r="G22" s="272">
        <f>SUMIFS(АСР!A4:A9998,АСР!E4:E9998,B22,АСР!C4:C9998,T9)+SUMIFS(АСР!A4:A9998,АСР!E4:E9998,B22,АСР!C4:C9998,T10)+SUMIFS(АСР!A4:A9998,АСР!E4:E9998,B22,АСР!C4:C9998,T11)+SUMIFS(АСР!A4:A9998,АСР!E4:E9998,B22,АСР!C4:C9998,T12)+SUMIFS(АСР!A4:A9998,АСР!E4:E9998,B22,АСР!C4:C9998,T13)+SUMIFS(АСР!A4:A9998,АСР!E4:E9998,B22,АСР!C4:C9998,T14)+SUMIFS(АСР!A4:A9998,АСР!E4:E9998,B22,АСР!C4:C9998,T15)</f>
        <v>0</v>
      </c>
      <c r="H22" s="272">
        <f>SUMIFS(ложный!A4:A10003,ложный!E4:E10003,B22,ложный!C4:C10003,T9)+SUMIFS(ложный!A4:A10003,ложный!E4:E10003,B22,ложный!C4:C10003,T10)+SUMIFS(ложный!A4:A10003,ложный!E4:E10003,B22,ложный!C4:C10003,T11)+SUMIFS(ложный!A4:A10003,ложный!E4:E10003,B22,ложный!C4:C10003,T12)+SUMIFS(ложный!A4:A10003,ложный!E4:E10003,B22,ложный!C4:C10003,T13)+SUMIFS(ложный!A4:A10003,ложный!E4:E10003,B22,ложный!C4:C10003,T14)+SUMIFS(ложный!A4:A10003,ложный!E4:E10003,B22,ложный!C4:C10003,T15)</f>
        <v>0</v>
      </c>
      <c r="I22" s="272">
        <f>SUMIFS('степь '!A5:A9998,'степь '!F5:F9998,B22,'степь '!C5:C9998,T9)+SUMIFS('степь '!A5:A9998,'степь '!F5:F9998,B22,'степь '!C5:C9998,T10)+SUMIFS('степь '!A5:A9998,'степь '!F5:F9998,B22,'степь '!C5:C9998,T11)+SUMIFS('степь '!A5:A9998,'степь '!F5:F9998,B22,'степь '!C5:C9998,T12)+SUMIFS('степь '!A5:A9998,'степь '!F5:F9998,B22,'степь '!C5:C9998,T13)+SUMIFS('степь '!A5:A9998,'степь '!F5:F9998,B22,'степь '!C5:C9998,T14)+SUMIFS('степь '!A5:A9998,'степь '!F5:F9998,B22,'степь '!C5:C9998,T15)</f>
        <v>0</v>
      </c>
      <c r="J22" s="272">
        <f>SUMIFS('степь '!I5:I9998,'степь '!F5:F9998,B22,'степь '!C5:C9998,T9)+SUMIFS('степь '!I5:I9998,'степь '!F5:F9998,B22,'степь '!C5:C9998,T10)+SUMIFS('степь '!I5:I9998,'степь '!F5:F9998,B22,'степь '!C5:C9998,T11)+SUMIFS('степь '!I5:I9998,'степь '!F5:F9998,B22,'степь '!C5:C9998,T12)+SUMIFS('степь '!I5:I9998,'степь '!F5:F9998,B22,'степь '!C5:C9998,T13)+SUMIFS('степь '!I5:I9998,'степь '!F5:F9998,B22,'степь '!C5:C9998,T14)+SUMIFS('степь '!I5:I9998,'степь '!F5:F9998,B22,'степь '!C5:C9998,T15)</f>
        <v>0</v>
      </c>
      <c r="K22" s="272">
        <f>SUMIFS(Лес!A5:A9992,Лес!F5:F9992,B22,Лес!C5:C9992,T9)+SUMIFS(Лес!A5:A9992,Лес!F5:F9992,B22,Лес!C5:C9992,T10)+SUMIFS(Лес!A5:A9992,Лес!F5:F9992,B22,Лес!C5:C9992,T11)+SUMIFS(Лес!A5:A9992,Лес!F5:F9992,B22,Лес!C5:C9992,T12)+SUMIFS(Лес!A5:A9992,Лес!F5:F9992,B22,Лес!C5:C9992,T13)+SUMIFS(Лес!A5:A9992,Лес!F5:F9992,B22,Лес!C5:C9992,T14)+SUMIFS(Лес!A5:A9992,Лес!F5:F9992,B22,Лес!C5:C9992,T15)</f>
        <v>0</v>
      </c>
      <c r="L22" s="272">
        <f>SUMIFS(Лес!J5:J9992,Лес!F5:F9992,B22,Лес!C5:C9992,T9)+SUMIFS(Лес!J5:J9992,Лес!F5:F9992,B22,Лес!C5:C9992,T10)+SUMIFS(Лес!J5:J9992,Лес!F5:F9992,B22,Лес!C5:C9992,T11)+SUMIFS(Лес!J5:J9992,Лес!F5:F9992,B22,Лес!C5:C9992,T12)+SUMIFS(Лес!J5:J9992,Лес!F5:F9992,B22,Лес!C5:C9992,T13)+SUMIFS(Лес!J5:J9992,Лес!F5:F9992,B22,Лес!C5:C9992,T14)+SUMIFS(Лес!J5:J9992,Лес!F5:F9992,B22,Лес!C5:C9992,T15)</f>
        <v>0</v>
      </c>
      <c r="M22" s="272">
        <f t="shared" si="0"/>
        <v>0</v>
      </c>
      <c r="N22" s="293">
        <f>SUMIFS(произв!O4:O9997,произв!F4:F9997,B22,произв!C4:C9997,T9)+SUMIFS(торг!O4:O9999,торг!F4:F9999,B22,торг!C4:C9999,T9)+SUMIFS(склад!O4:O10000,склад!F4:F10000,B22,склад!C4:C10000,T9)+SUMIFS('обр '!O4:O10000,'обр '!F4:F10000,B22,'обр '!C4:C10000,T9)+SUMIFS(детс!O4:O10000,детс!F4:F10000,B22,детс!C4:C10000,T9)+SUMIFS(культ!O4:O10000,культ!F4:F10000,B22,культ!C4:C10000,T9)+SUMIFS(спорт!O4:O10000,спорт!F4:F10000,B22,спорт!C4:C10000,T9)+SUMIFS(лечеб!O4:O10000,лечеб!F4:F10000,B22,лечеб!C4:C10000,T9)+SUMIFS(Баня!O4:O10000,Баня!F4:F10000,B22,Баня!C4:C10000,T9)+SUMIFS(Адм!O4:O9999,Адм!F4:F9999,B22,Адм!C4:C9999,T9)+SUMIFS(С.Х!O4:O10000,С.Х!F4:F10000,B22,С.Х!C4:C10000,T9)+SUMIFS(новостр!N4:N10000,новостр!F4:F10000,B22,новостр!C4:C10000,T9)+SUMIFS(авт!K4:K10004,авт!F4:F10004,B22,авт!C4:C10004,T9)+SUMIFS(ЖС!S4:S10008,ЖС!F4:F10008,B22,ЖС!C4:C10008,T9)+SUMIFS(Лес!L5:L9992,Лес!F5:F9992,B22,Лес!C5:C9992,T9)+SUMIFS('степь '!K5:K9998,'степь '!F5:F9998,B22,'степь '!C5:C9998,T9)+SUMIFS(Пр.откр.тер!N4:N9978,Пр.откр.тер!F4:F9978,B22,Пр.откр.тер!C4:C9978,T9)+SUMIFS(произв!O4:O9997,произв!F4:F9997,B22,произв!C4:C9997,T10)+SUMIFS(торг!O4:O9999,торг!F4:F9999,B22,торг!C4:C9999,T10)+SUMIFS(склад!O4:O10000,склад!F4:F10000,B22,склад!C4:C10000,T10)+SUMIFS('обр '!O4:O10000,'обр '!F4:F10000,B22,'обр '!C4:C10000,T10)+SUMIFS(детс!O4:O10000,детс!F4:F10000,B22,детс!C4:C10000,T10)+SUMIFS(культ!O4:O10000,культ!F4:F10000,B22,культ!C4:C10000,T10)+SUMIFS(спорт!O4:O10000,спорт!F4:F10000,B22,спорт!C4:C10000,T10)+SUMIFS(лечеб!O4:O10000,лечеб!F4:F10000,B22,лечеб!C4:C10000,T10)+SUMIFS(Баня!O4:O10000,Баня!F4:F10000,B22,Баня!C4:C10000,T10)+SUMIFS(Адм!O4:O9999,Адм!F4:F9999,B22,Адм!C4:C9999,T10)+SUMIFS(С.Х!O4:O10000,С.Х!F4:F10000,B22,С.Х!C4:C10000,T10)+SUMIFS(новостр!N4:N10000,новостр!F4:F10000,B22,новостр!C4:C10000,T10)+SUMIFS(авт!K4:K10004,авт!F4:F10004,B22,авт!C4:C10004,T10)+SUMIFS(ЖС!S4:S10008,ЖС!F4:F10008,B22,ЖС!C4:C10008,T10)+SUMIFS(Лес!L5:L9992,Лес!F5:F9992,B22,Лес!C5:C9992,T10)+SUMIFS('степь '!K5:K9998,'степь '!F5:F9998,B22,'степь '!C5:C9998,T10)+SUMIFS(Пр.откр.тер!N4:N9978,Пр.откр.тер!F4:F9978,B22,Пр.откр.тер!C4:C9978,T10)+SUMIFS(произв!O4:O9997,произв!F4:F9997,B22,произв!C4:C9997,T11)+SUMIFS(торг!O4:O9999,торг!F4:F9999,B22,торг!C4:C9999,T11)+SUMIFS(склад!O4:O10000,склад!F4:F10000,B22,склад!C4:C10000,T11)+SUMIFS('обр '!O4:O10000,'обр '!F4:F10000,B22,'обр '!C4:C10000,T11)+SUMIFS(детс!O4:O10000,детс!F4:F10000,B22,детс!C4:C10000,T11)+SUMIFS(культ!O4:O10000,культ!F4:F10000,B22,культ!C4:C10000,T11)+SUMIFS(спорт!O4:O10000,спорт!F4:F10000,B22,спорт!C4:C10000,T11)+SUMIFS(лечеб!O4:O10000,лечеб!F4:F10000,B22,лечеб!C4:C10000,T11)+SUMIFS(Баня!O4:O10000,Баня!F4:F10000,B22,Баня!C4:C10000,T11)+SUMIFS(Адм!O4:O9999,Адм!F4:F9999,B22,Адм!C4:C9999,T11)+SUMIFS(С.Х!O4:O10000,С.Х!F4:F10000,B22,С.Х!C4:C10000,T11)+SUMIFS(новостр!N4:N10000,новостр!F4:F10000,B22,новостр!C4:C10000,T11)+SUMIFS(авт!K4:K10004,авт!F4:F10004,B22,авт!C4:C10004,T11)+SUMIFS(ЖС!S4:S10008,ЖС!F4:F10008,B22,ЖС!C4:C10008,T11)+SUMIFS(Лес!L5:L9992,Лес!F5:F9992,B22,Лес!C5:C9992,T11)+SUMIFS('степь '!K5:K9998,'степь '!F5:F9998,B22,'степь '!C5:C9998,T11)+SUMIFS(Пр.откр.тер!N4:N9978,Пр.откр.тер!F4:F9978,B22,Пр.откр.тер!C4:C9978,T11)+SUMIFS(произв!O4:O9997,произв!F4:F9997,B22,произв!C4:C9997,T12)+SUMIFS(торг!O4:O9999,торг!F4:F9999,B22,торг!C4:C9999,T12)+SUMIFS(склад!O4:O10000,склад!F4:F10000,B22,склад!C4:C10000,T12)+SUMIFS('обр '!O4:O10000,'обр '!F4:F10000,B22,'обр '!C4:C10000,T12)+SUMIFS(детс!O4:O10000,детс!F4:F10000,B22,детс!C4:C10000,T12)+SUMIFS(культ!O4:O10000,культ!F4:F10000,B22,культ!C4:C10000,T12)+SUMIFS(спорт!O4:O10000,спорт!F4:F10000,B22,спорт!C4:C10000,T12)+SUMIFS(лечеб!O4:O10000,лечеб!F4:F10000,B22,лечеб!C4:C10000,T12)+SUMIFS(Баня!O4:O10000,Баня!F4:F10000,B22,Баня!C4:C10000,T12)+SUMIFS(Адм!O4:O9999,Адм!F4:F9999,B22,Адм!C4:C9999,T12)+SUMIFS(С.Х!O4:O10000,С.Х!F4:F10000,B22,С.Х!C4:C10000,T12)+SUMIFS(новостр!N4:N10000,новостр!F4:F10000,B22,новостр!C4:C10000,T12)+SUMIFS(авт!K4:K10004,авт!F4:F10004,B22,авт!C4:C10004,T12)+SUMIFS(ЖС!S4:S10008,ЖС!F4:F10008,B22,ЖС!C4:C10008,T12)+SUMIFS(Лес!L5:L9992,Лес!F5:F9992,B22,Лес!C5:C9992,T12)+SUMIFS('степь '!K5:K9998,'степь '!F5:F9998,B22,'степь '!C5:C9998,T12)+SUMIFS(Пр.откр.тер!N4:N9978,Пр.откр.тер!F4:F9978,B22,Пр.откр.тер!C4:C9978,T12)+SUMIFS(произв!O4:O9997,произв!F4:F9997,B22,произв!C4:C9997,T13)+SUMIFS(торг!O4:O9999,торг!F4:F9999,B22,торг!C4:C9999,T13)+SUMIFS(склад!O4:O10000,склад!F4:F10000,B22,склад!C4:C10000,T13)+SUMIFS('обр '!O4:O10000,'обр '!F4:F10000,B22,'обр '!C4:C10000,T13)+SUMIFS(детс!O4:O10000,детс!F4:F10000,B22,детс!C4:C10000,T13)+SUMIFS(культ!O4:O10000,культ!F4:F10000,B22,культ!C4:C10000,T13)+SUMIFS(спорт!O4:O10000,спорт!F4:F10000,B22,спорт!C4:C10000,T13)+SUMIFS(лечеб!O4:O10000,лечеб!F4:F10000,B22,лечеб!C4:C10000,T13)+SUMIFS(Баня!O4:O10000,Баня!F4:F10000,B22,Баня!C4:C10000,T13)+SUMIFS(Адм!O4:O9999,Адм!F4:F9999,B22,Адм!C4:C9999,T13)+SUMIFS(С.Х!O4:O10000,С.Х!F4:F10000,B22,С.Х!C4:C10000,T13)+SUMIFS(новостр!N4:N10000,новостр!F4:F10000,B22,новостр!C4:C10000,T13)+SUMIFS(авт!K4:K10004,авт!F4:F10004,B22,авт!C4:C10004,T13)+SUMIFS(ЖС!S4:S10008,ЖС!F4:F10008,B22,ЖС!C4:C10008,T13)+SUMIFS(Лес!L5:L9992,Лес!F5:F9992,B22,Лес!C5:C9992,T13)+SUMIFS('степь '!K5:K9998,'степь '!F5:F9998,B22,'степь '!C5:C9998,T13)+SUMIFS(Пр.откр.тер!N4:N9978,Пр.откр.тер!F4:F9978,B22,Пр.откр.тер!C4:C9978,T13)+SUMIFS(произв!O4:O9997,произв!F4:F9997,B22,произв!C4:C9997,T14)+SUMIFS(торг!O4:O9999,торг!F4:F9999,B22,торг!C4:C9999,T14)+SUMIFS(склад!O4:O10000,склад!F4:F10000,B22,склад!C4:C10000,T14)+SUMIFS('обр '!O4:O10000,'обр '!F4:F10000,B22,'обр '!C4:C10000,T14)+SUMIFS(детс!O4:O10000,детс!F4:F10000,B22,детс!C4:C10000,T14)+SUMIFS(культ!O4:O10000,культ!F4:F10000,B22,культ!C4:C10000,T14)+SUMIFS(спорт!O4:O10000,спорт!F4:F10000,B22,спорт!C4:C10000,T14)+SUMIFS(лечеб!O4:O10000,лечеб!F4:F10000,B22,лечеб!C4:C10000,T14)+SUMIFS(Баня!O4:O10000,Баня!F4:F10000,B22,Баня!C4:C10000,T14)+SUMIFS(Адм!O4:O9999,Адм!F4:F9999,B22,Адм!C4:C9999,T14)+SUMIFS(С.Х!O4:O10000,С.Х!F4:F10000,B22,С.Х!C4:C10000,T14)+SUMIFS(новостр!N4:N10000,новостр!F4:F10000,B22,новостр!C4:C10000,T14)+SUMIFS(авт!K4:K10004,авт!F4:F10004,B22,авт!C4:C10004,T14)+SUMIFS(ЖС!S4:S10008,ЖС!F4:F10008,B22,ЖС!C4:C10008,T14)+SUMIFS(Лес!L5:L9992,Лес!F5:F9992,B22,Лес!C5:C9992,T14)+SUMIFS('степь '!K5:K9998,'степь '!F5:F9998,B22,'степь '!C5:C9998,T14)+SUMIFS(Пр.откр.тер!N4:N9978,Пр.откр.тер!F4:F9978,B22,Пр.откр.тер!C4:C9978,T14)+SUMIFS(произв!O4:O9997,произв!F4:F9997,B22,произв!C4:C9997,T15)+SUMIFS(торг!O4:O9999,торг!F4:F9999,B22,торг!C4:C9999,T15)+SUMIFS(склад!O4:O10000,склад!F4:F10000,B22,склад!C4:C10000,T15)+SUMIFS('обр '!O4:O10000,'обр '!F4:F10000,B22,'обр '!C4:C10000,T15)+SUMIFS(детс!O4:O10000,детс!F4:F10000,B22,детс!C4:C10000,T15)+SUMIFS(культ!O4:O10000,культ!F4:F10000,B22,культ!C4:C10000,T15)+SUMIFS(спорт!O4:O10000,спорт!F4:F10000,B22,спорт!C4:C10000,T15)+SUMIFS(лечеб!O4:O10000,лечеб!F4:F10000,B22,лечеб!C4:C10000,T15)+SUMIFS(Баня!O4:O10000,Баня!F4:F10000,B22,Баня!C4:C10000,T15)+SUMIFS(Адм!O4:O9999,Адм!F4:F9999,B22,Адм!C4:C9999,T15)+SUMIFS(С.Х!O4:O10000,С.Х!F4:F10000,B22,С.Х!C4:C10000,T15)+SUMIFS(новостр!N4:N10000,новостр!F4:F10000,B22,новостр!C4:C10000,T15)+SUMIFS(авт!K4:K10004,авт!F4:F10004,B22,авт!C4:C10004,T15)+SUMIFS(ЖС!S4:S10008,ЖС!F4:F10008,B22,ЖС!C4:C10008,T15)+SUMIFS(Лес!L5:L9992,Лес!F5:F9992,B22,Лес!C5:C9992,T15)+SUMIFS('степь '!K5:K9998,'степь '!F5:F9998,B22,'степь '!C5:C9998,T15)+SUMIFS(Пр.откр.тер!N4:N9978,Пр.откр.тер!F4:F9978,B22,Пр.откр.тер!C4:C9978,T15)</f>
        <v>0</v>
      </c>
      <c r="O22" s="271">
        <f>SUMIFS(Гиб.!O5:O9995,Гиб.!E5:E9995,B22,Гиб.!B5:B9995,T9)+SUMIFS(Гиб.!O5:O9995,Гиб.!E5:E9995,B22,Гиб.!B5:B9995,T10)+SUMIFS(Гиб.!O5:O9995,Гиб.!E5:E9995,B22,Гиб.!B5:B9995,T11)+SUMIFS(Гиб.!O5:O9995,Гиб.!E5:E9995,B22,Гиб.!B5:B9995,T12)+SUMIFS(Гиб.!O5:O9995,Гиб.!E5:E9995,B22,Гиб.!B5:B9995,T13)+SUMIFS(Гиб.!O5:O9995,Гиб.!E5:E9995,B22,Гиб.!B5:B9995,T14)+SUMIFS(Гиб.!O5:O9995,Гиб.!E5:E9995,B22,Гиб.!B5:B9995,T15)</f>
        <v>0</v>
      </c>
      <c r="P22" s="272">
        <f>SUMIFS(Тр.!M5:M9997,Тр.!E5:E9997,B22,Тр.!B5:B9997,T9)+SUMIFS(Тр.!M5:M9997,Тр.!E5:E9997,B22,Тр.!B5:B9997,T10)+SUMIFS(Тр.!M5:M9997,Тр.!E5:E9997,B22,Тр.!B5:B9997,T11)+SUMIFS(Тр.!M5:M9997,Тр.!E5:E9997,B22,Тр.!B5:B9997,T12)+SUMIFS(Тр.!M5:M9997,Тр.!E5:E9997,B22,Тр.!B5:B9997,T13)+SUMIFS(Тр.!M5:M9997,Тр.!E5:E9997,B22,Тр.!B5:B9997,T14)+SUMIFS(Тр.!M5:M9997,Тр.!E5:E9997,B22,Тр.!B5:B9997,T15)</f>
        <v>0</v>
      </c>
      <c r="Q22" s="293">
        <f>SUMIFS(произв!P4:P9997,произв!F4:F9997,B22,произв!C4:C9997,T9)+SUMIFS(торг!P4:P9999,торг!F4:F9999,B22,торг!C4:C9999,T9)+SUMIFS(склад!P4:P10000,склад!F4:F10000,B22,склад!C4:C10000,T9)+SUMIFS('обр '!P4:P10000,'обр '!F4:F10000,B22,'обр '!C4:C10000,T9)+SUMIFS(детс!P4:P10000,детс!F4:F10000,B22,детс!C4:C10000,T9)+SUMIFS(культ!P4:P10000,культ!F4:F10000,B22,культ!C4:C10000,T9)+SUMIFS(спорт!P4:P10000,спорт!F4:F10000,B22,спорт!C4:C10000,T9)+SUMIFS(лечеб!P4:P10000,лечеб!F4:F10000,B22,лечеб!C4:C10000,T9)+SUMIFS(Баня!P4:P10000,Баня!F4:F10000,B22,Баня!C4:C10000,T9)+SUMIFS(Адм!P4:P9999,Адм!F4:F9999,B22,Адм!C4:C9999,T9)+SUMIFS(С.Х!P4:P10000,С.Х!F4:F10000,B22,С.Х!C4:C10000,T9)+SUMIFS(новостр!O4:O10000,новостр!F4:F10000,B22,новостр!C4:C10000,T9)+SUMIFS(авт!S4:S10004,авт!F4:F10004,B22,авт!C4:C10004,T9)+SUMIFS(ЖС!T4:T10008,ЖС!F4:F10008,B22,ЖС!C4:C10008,T9)+SUMIFS(Лес!M5:M9992,Лес!F5:F9992,B22,Лес!C5:C9992,T9)+SUMIFS('степь '!L5:L9998,'степь '!F5:F9998,B22,'степь '!C5:C9998,T9)+SUMIFS(Пр.откр.тер!O4:O9978,Пр.откр.тер!F4:F9978,B22,Пр.откр.тер!C4:C9978,T9)+SUMIFS(произв!P4:P9997,произв!F4:F9997,B22,произв!C4:C9997,T10)+SUMIFS(торг!P4:P9999,торг!F4:F9999,B22,торг!C4:C9999,T10)+SUMIFS(склад!P4:P10000,склад!F4:F10000,B22,склад!C4:C10000,T10)+SUMIFS('обр '!P4:P10000,'обр '!F4:F10000,B22,'обр '!C4:C10000,T10)+SUMIFS(детс!P4:P10000,детс!F4:F10000,B22,детс!C4:C10000,T10)+SUMIFS(культ!P4:P10000,культ!F4:F10000,B22,культ!C4:C10000,T10)+SUMIFS(спорт!P4:P10000,спорт!F4:F10000,B22,спорт!C4:C10000,T10)+SUMIFS(лечеб!P4:P10000,лечеб!F4:F10000,B22,лечеб!C4:C10000,T10)+SUMIFS(Баня!P4:P10000,Баня!F4:F10000,B22,Баня!C4:C10000,T10)+SUMIFS(Адм!P4:P9999,Адм!F4:F9999,B22,Адм!C4:C9999,T10)+SUMIFS(С.Х!P4:P10000,С.Х!F4:F10000,B22,С.Х!C4:C10000,T10)+SUMIFS(новостр!O4:O10000,новостр!F4:F10000,B22,новостр!C4:C10000,T10)+SUMIFS(авт!S4:S10004,авт!F4:F10004,B22,авт!C4:C10004,T10)+SUMIFS(ЖС!T4:T10008,ЖС!F4:F10008,B22,ЖС!C4:C10008,T10)+SUMIFS(Лес!M5:M9992,Лес!F5:F9992,B22,Лес!C5:C9992,T10)+SUMIFS('степь '!L5:L9998,'степь '!F5:F9998,B22,'степь '!C5:C9998,T10)+SUMIFS(Пр.откр.тер!O4:O9978,Пр.откр.тер!F4:F9978,B22,Пр.откр.тер!C4:C9978,T10)+SUMIFS(произв!P4:P9997,произв!F4:F9997,B22,произв!C4:C9997,T11)+SUMIFS(торг!P4:P9999,торг!F4:F9999,B22,торг!C4:C9999,T11)+SUMIFS(склад!P4:P10000,склад!F4:F10000,B22,склад!C4:C10000,T11)+SUMIFS('обр '!P4:P10000,'обр '!F4:F10000,B22,'обр '!C4:C10000,T11)+SUMIFS(детс!P4:P10000,детс!F4:F10000,B22,детс!C4:C10000,T11)+SUMIFS(культ!P4:P10000,культ!F4:F10000,B22,культ!C4:C10000,T11)+SUMIFS(спорт!P4:P10000,спорт!F4:F10000,B22,спорт!C4:C10000,T11)+SUMIFS(лечеб!P4:P10000,лечеб!F4:F10000,B22,лечеб!C4:C10000,T11)+SUMIFS(Баня!P4:P10000,Баня!F4:F10000,B22,Баня!C4:C10000,T11)+SUMIFS(Адм!P4:P9999,Адм!F4:F9999,B22,Адм!C4:C9999,T11)+SUMIFS(С.Х!P4:P10000,С.Х!F4:F10000,B22,С.Х!C4:C10000,T11)+SUMIFS(новостр!O4:O10000,новостр!F4:F10000,B22,новостр!C4:C10000,T11)+SUMIFS(авт!S4:S10004,авт!F4:F10004,B22,авт!C4:C10004,T11)+SUMIFS(ЖС!T4:T10008,ЖС!F4:F10008,B22,ЖС!C4:C10008,T11)+SUMIFS(Лес!M5:M9992,Лес!F5:F9992,B22,Лес!C5:C9992,T11)+SUMIFS('степь '!L5:L9998,'степь '!F5:F9998,B22,'степь '!C5:C9998,T11)+SUMIFS(Пр.откр.тер!O4:O9978,Пр.откр.тер!F4:F9978,B22,Пр.откр.тер!C4:C9978,T11)+SUMIFS(произв!P4:P9997,произв!F4:F9997,B22,произв!C4:C9997,T12)+SUMIFS(торг!P4:P9999,торг!F4:F9999,B22,торг!C4:C9999,T12)+SUMIFS(склад!P4:P10000,склад!F4:F10000,B22,склад!C4:C10000,T12)+SUMIFS('обр '!P4:P10000,'обр '!F4:F10000,B22,'обр '!C4:C10000,T12)+SUMIFS(детс!P4:P10000,детс!F4:F10000,B22,детс!C4:C10000,T12)+SUMIFS(культ!P4:P10000,культ!F4:F10000,B22,культ!C4:C10000,T12)+SUMIFS(спорт!P4:P10000,спорт!F4:F10000,B22,спорт!C4:C10000,T12)+SUMIFS(лечеб!P4:P10000,лечеб!F4:F10000,B22,лечеб!C4:C10000,T12)+SUMIFS(Баня!P4:P10000,Баня!F4:F10000,B22,Баня!C4:C10000,T12)+SUMIFS(Адм!P4:P9999,Адм!F4:F9999,B22,Адм!C4:C9999,T12)+SUMIFS(С.Х!P4:P10000,С.Х!F4:F10000,B22,С.Х!C4:C10000,T12)+SUMIFS(новостр!O4:O10000,новостр!F4:F10000,B22,новостр!C4:C10000,T12)+SUMIFS(авт!S4:S10004,авт!F4:F10004,B22,авт!C4:C10004,T12)+SUMIFS(ЖС!T4:T10008,ЖС!F4:F10008,B22,ЖС!C4:C10008,T12)+SUMIFS(Лес!M5:M9992,Лес!F5:F9992,B22,Лес!C5:C9992,T12)+SUMIFS('степь '!L5:L9998,'степь '!F5:F9998,B22,'степь '!C5:C9998,T12)+SUMIFS(Пр.откр.тер!O4:O9978,Пр.откр.тер!F4:F9978,B22,Пр.откр.тер!C4:C9978,T12)+SUMIFS(произв!P4:P9997,произв!F4:F9997,B22,произв!C4:C9997,T13)+SUMIFS(торг!P4:P9999,торг!F4:F9999,B22,торг!C4:C9999,T13)+SUMIFS(склад!P4:P10000,склад!F4:F10000,B22,склад!C4:C10000,T13)+SUMIFS('обр '!P4:P10000,'обр '!F4:F10000,B22,'обр '!C4:C10000,T13)+SUMIFS(детс!P4:P10000,детс!F4:F10000,B22,детс!C4:C10000,T13)+SUMIFS(культ!P4:P10000,культ!F4:F10000,B22,культ!C4:C10000,T13)+SUMIFS(спорт!P4:P10000,спорт!F4:F10000,B22,спорт!C4:C10000,T13)+SUMIFS(лечеб!P4:P10000,лечеб!F4:F10000,B22,лечеб!C4:C10000,T13)+SUMIFS(Баня!P4:P10000,Баня!F4:F10000,B22,Баня!C4:C10000,T13)+SUMIFS(Адм!P4:P9999,Адм!F4:F9999,B22,Адм!C4:C9999,T13)+SUMIFS(С.Х!P4:P10000,С.Х!F4:F10000,B22,С.Х!C4:C10000,T13)+SUMIFS(новостр!O4:O10000,новостр!F4:F10000,B22,новостр!C4:C10000,T13)+SUMIFS(авт!S4:S10004,авт!F4:F10004,B22,авт!C4:C10004,T13)+SUMIFS(ЖС!T4:T10008,ЖС!F4:F10008,B22,ЖС!C4:C10008,T13)+SUMIFS(Лес!M5:M9992,Лес!F5:F9992,B22,Лес!C5:C9992,T13)+SUMIFS('степь '!L5:L9998,'степь '!F5:F9998,B22,'степь '!C5:C9998,T13)+SUMIFS(Пр.откр.тер!O4:O9978,Пр.откр.тер!F4:F9978,B22,Пр.откр.тер!C4:C9978,T13)+SUMIFS(произв!P4:P9997,произв!F4:F9997,B22,произв!C4:C9997,T14)+SUMIFS(торг!P4:P9999,торг!F4:F9999,B22,торг!C4:C9999,T14)+SUMIFS(склад!P4:P10000,склад!F4:F10000,B22,склад!C4:C10000,T14)+SUMIFS('обр '!P4:P10000,'обр '!F4:F10000,B22,'обр '!C4:C10000,T14)+SUMIFS(детс!P4:P10000,детс!F4:F10000,B22,детс!C4:C10000,T14)+SUMIFS(культ!P4:P10000,культ!F4:F10000,B22,культ!C4:C10000,T14)+SUMIFS(спорт!P4:P10000,спорт!F4:F10000,B22,спорт!C4:C10000,T14)+SUMIFS(лечеб!P4:P10000,лечеб!F4:F10000,B22,лечеб!C4:C10000,T14)+SUMIFS(Баня!P4:P10000,Баня!F4:F10000,B22,Баня!C4:C10000,T14)+SUMIFS(Адм!P4:P9999,Адм!F4:F9999,B22,Адм!C4:C9999,T14)+SUMIFS(С.Х!P4:P10000,С.Х!F4:F10000,B22,С.Х!C4:C10000,T14)+SUMIFS(новостр!O4:O10000,новостр!F4:F10000,B22,новостр!C4:C10000,T14)+SUMIFS(авт!S4:S10004,авт!F4:F10004,B22,авт!C4:C10004,T14)+SUMIFS(ЖС!T4:T10008,ЖС!F4:F10008,B22,ЖС!C4:C10008,T14)+SUMIFS(Лес!M5:M9992,Лес!F5:F9992,B22,Лес!C5:C9992,T14)+SUMIFS('степь '!L5:L9998,'степь '!F5:F9998,B22,'степь '!C5:C9998,T14)+SUMIFS(Пр.откр.тер!O4:O9978,Пр.откр.тер!F4:F9978,B22,Пр.откр.тер!C4:C9978,T14)+SUMIFS(произв!P4:P9997,произв!F4:F9997,B22,произв!C4:C9997,T15)+SUMIFS(торг!P4:P9999,торг!F4:F9999,B22,торг!C4:C9999,T15)+SUMIFS(склад!P4:P10000,склад!F4:F10000,B22,склад!C4:C10000,T15)+SUMIFS('обр '!P4:P10000,'обр '!F4:F10000,B22,'обр '!C4:C10000,T15)+SUMIFS(детс!P4:P10000,детс!F4:F10000,B22,детс!C4:C10000,T15)+SUMIFS(культ!P4:P10000,культ!F4:F10000,B22,культ!C4:C10000,T15)+SUMIFS(спорт!P4:P10000,спорт!F4:F10000,B22,спорт!C4:C10000,T15)+SUMIFS(лечеб!P4:P10000,лечеб!F4:F10000,B22,лечеб!C4:C10000,T15)+SUMIFS(Баня!P4:P10000,Баня!F4:F10000,B22,Баня!C4:C10000,T15)+SUMIFS(Адм!P4:P9999,Адм!F4:F9999,B22,Адм!C4:C9999,T15)+SUMIFS(С.Х!P4:P10000,С.Х!F4:F10000,B22,С.Х!C4:C10000,T15)+SUMIFS(новостр!O4:O10000,новостр!F4:F10000,B22,новостр!C4:C10000,T15)+SUMIFS(авт!S4:S10004,авт!F4:F10004,B22,авт!C4:C10004,T15)+SUMIFS(ЖС!T4:T10008,ЖС!F4:F10008,B22,ЖС!C4:C10008,T15)+SUMIFS(Лес!M5:M9992,Лес!F5:F9992,B22,Лес!C5:C9992,T15)+SUMIFS('степь '!L5:L9998,'степь '!F5:F9998,B22,'степь '!C5:C9998,T15)+SUMIFS(Пр.откр.тер!O4:O9978,Пр.откр.тер!F4:F9978,B22,Пр.откр.тер!C4:C9978,T15)</f>
        <v>0</v>
      </c>
      <c r="R22" s="293">
        <f>SUMIFS(произв!R4:R9997,произв!F4:F9997,B22,произв!C4:C9997,T9)+SUMIFS(торг!R4:R9999,торг!F4:F9999,B22,торг!C4:C9999,T9)+SUMIFS(склад!R4:R10000,склад!F4:F10000,B22,склад!C4:C10000,T9)+SUMIFS('обр '!R4:R10000,'обр '!F4:F10000,B22,'обр '!C4:C10000,T9)+SUMIFS(детс!R4:R10000,детс!F4:F10000,B22,детс!C4:C10000,T9)+SUMIFS(культ!R4:R10000,культ!F4:F10000,B22,культ!C4:C10000,T9)+SUMIFS(спорт!R4:R10000,спорт!F4:F10000,B22,спорт!C4:C10000,T9)+SUMIFS(лечеб!R4:R10000,лечеб!F4:F10000,B22,лечеб!C4:C10000,T9)+SUMIFS(Баня!R4:R10000,Баня!F4:F10000,B22,Баня!C4:C10000,T9)+SUMIFS(Адм!R4:R9999,Адм!F4:F9999,B22,Адм!C4:C9999,T9)+SUMIFS(С.Х!R4:R10000,С.Х!F4:F10000,B22,С.Х!C4:C10000,T9)+SUMIFS(новостр!Q4:Q10000,новостр!F4:F10000,B22,новостр!C4:C10000,T9)+SUMIFS(авт!U4:U10004,авт!F4:F10004,B22,авт!C4:C10004,T9)+SUMIFS(ЖС!W4:W10008,ЖС!F4:F10008,B22,ЖС!C4:C10008,T9)+SUMIFS(Лес!O5:O9992,Лес!F5:F9992,B22,Лес!C5:C9992,T9)+SUMIFS('степь '!N5:N9998,'степь '!F5:F9998,B22,'степь '!C5:C9998,T9)+SUMIFS(Пр.откр.тер!Q4:Q9978,Пр.откр.тер!F4:F9978,B22,Пр.откр.тер!C4:C9978,T9)+SUMIFS(произв!R4:R9997,произв!F4:F9997,B22,произв!C4:C9997,T10)+SUMIFS(торг!R4:R9999,торг!F4:F9999,B22,торг!C4:C9999,T10)+SUMIFS(склад!R4:R10000,склад!F4:F10000,B22,склад!C4:C10000,T10)+SUMIFS('обр '!R4:R10000,'обр '!F4:F10000,B22,'обр '!C4:C10000,T10)+SUMIFS(детс!R4:R10000,детс!F4:F10000,B22,детс!C4:C10000,T10)+SUMIFS(культ!R4:R10000,культ!F4:F10000,B22,культ!C4:C10000,T10)+SUMIFS(спорт!R4:R10000,спорт!F4:F10000,B22,спорт!C4:C10000,T10)+SUMIFS(лечеб!R4:R10000,лечеб!F4:F10000,B22,лечеб!C4:C10000,T10)+SUMIFS(Баня!R4:R10000,Баня!F4:F10000,B22,Баня!C4:C10000,T10)+SUMIFS(Адм!R4:R9999,Адм!F4:F9999,B22,Адм!C4:C9999,T10)+SUMIFS(С.Х!R4:R10000,С.Х!F4:F10000,B22,С.Х!C4:C10000,T10)+SUMIFS(новостр!Q4:Q10000,новостр!F4:F10000,B22,новостр!C4:C10000,T10)+SUMIFS(авт!U4:U10004,авт!F4:F10004,B22,авт!C4:C10004,T10)+SUMIFS(ЖС!W4:W10008,ЖС!F4:F10008,B22,ЖС!C4:C10008,T10)+SUMIFS(Лес!O5:O9992,Лес!F5:F9992,B22,Лес!C5:C9992,T10)+SUMIFS('степь '!N5:N9998,'степь '!F5:F9998,B22,'степь '!C5:C9998,T10)+SUMIFS(Пр.откр.тер!Q4:Q9978,Пр.откр.тер!F4:F9978,B22,Пр.откр.тер!C4:C9978,T10)+SUMIFS(произв!R4:R9997,произв!F4:F9997,B22,произв!C4:C9997,T11)+SUMIFS(торг!R4:R9999,торг!F4:F9999,B22,торг!C4:C9999,T11)+SUMIFS(склад!R4:R10000,склад!F4:F10000,B22,склад!C4:C10000,T11)+SUMIFS('обр '!R4:R10000,'обр '!F4:F10000,B22,'обр '!C4:C10000,T11)+SUMIFS(детс!R4:R10000,детс!F4:F10000,B22,детс!C4:C10000,T11)+SUMIFS(культ!R4:R10000,культ!F4:F10000,B22,культ!C4:C10000,T11)+SUMIFS(спорт!R4:R10000,спорт!F4:F10000,B22,спорт!C4:C10000,T11)+SUMIFS(лечеб!R4:R10000,лечеб!F4:F10000,B22,лечеб!C4:C10000,T11)+SUMIFS(Баня!R4:R10000,Баня!F4:F10000,B22,Баня!C4:C10000,T11)+SUMIFS(Адм!R4:R9999,Адм!F4:F9999,B22,Адм!C4:C9999,T11)+SUMIFS(С.Х!R4:R10000,С.Х!F4:F10000,B22,С.Х!C4:C10000,T11)+SUMIFS(новостр!Q4:Q10000,новостр!F4:F10000,B22,новостр!C4:C10000,T11)+SUMIFS(авт!U4:U10004,авт!F4:F10004,B22,авт!C4:C10004,T11)+SUMIFS(ЖС!W4:W10008,ЖС!F4:F10008,B22,ЖС!C4:C10008,T11)+SUMIFS(Лес!O5:O9992,Лес!F5:F9992,B22,Лес!C5:C9992,T11)+SUMIFS('степь '!N5:N9998,'степь '!F5:F9998,B22,'степь '!C5:C9998,T11)+SUMIFS(Пр.откр.тер!Q4:Q9978,Пр.откр.тер!F4:F9978,B22,Пр.откр.тер!C4:C9978,T11)+SUMIFS(произв!R4:R9997,произв!F4:F9997,B22,произв!C4:C9997,T12)+SUMIFS(торг!R4:R9999,торг!F4:F9999,B22,торг!C4:C9999,T12)+SUMIFS(склад!R4:R10000,склад!F4:F10000,B22,склад!C4:C10000,T12)+SUMIFS('обр '!R4:R10000,'обр '!F4:F10000,B22,'обр '!C4:C10000,T12)+SUMIFS(детс!R4:R10000,детс!F4:F10000,B22,детс!C4:C10000,T12)+SUMIFS(культ!R4:R10000,культ!F4:F10000,B22,культ!C4:C10000,T12)+SUMIFS(спорт!R4:R10000,спорт!F4:F10000,B22,спорт!C4:C10000,T12)+SUMIFS(лечеб!R4:R10000,лечеб!F4:F10000,B22,лечеб!C4:C10000,T12)+SUMIFS(Баня!R4:R10000,Баня!F4:F10000,B22,Баня!C4:C10000,T12)+SUMIFS(Адм!R4:R9999,Адм!F4:F9999,B22,Адм!C4:C9999,T12)+SUMIFS(С.Х!R4:R10000,С.Х!F4:F10000,B22,С.Х!C4:C10000,T12)+SUMIFS(новостр!Q4:Q10000,новостр!F4:F10000,B22,новостр!C4:C10000,T12)+SUMIFS(авт!U4:U10004,авт!F4:F10004,B22,авт!C4:C10004,T12)+SUMIFS(ЖС!W4:W10008,ЖС!F4:F10008,B22,ЖС!C4:C10008,T12)+SUMIFS(Лес!O5:O9992,Лес!F5:F9992,B22,Лес!C5:C9992,T12)+SUMIFS('степь '!N5:N9998,'степь '!F5:F9998,B22,'степь '!C5:C9998,T12)+SUMIFS(Пр.откр.тер!Q4:Q9978,Пр.откр.тер!F4:F9978,B22,Пр.откр.тер!C4:C9978,T12)+SUMIFS(произв!R4:R9997,произв!F4:F9997,B22,произв!C4:C9997,T13)+SUMIFS(торг!R4:R9999,торг!F4:F9999,B22,торг!C4:C9999,T13)+SUMIFS(склад!R4:R10000,склад!F4:F10000,B22,склад!C4:C10000,T13)+SUMIFS('обр '!R4:R10000,'обр '!F4:F10000,B22,'обр '!C4:C10000,T13)+SUMIFS(детс!R4:R10000,детс!F4:F10000,B22,детс!C4:C10000,T13)+SUMIFS(культ!R4:R10000,культ!F4:F10000,B22,культ!C4:C10000,T13)+SUMIFS(спорт!R4:R10000,спорт!F4:F10000,B22,спорт!C4:C10000,T13)+SUMIFS(лечеб!R4:R10000,лечеб!F4:F10000,B22,лечеб!C4:C10000,T13)+SUMIFS(Баня!R4:R10000,Баня!F4:F10000,B22,Баня!C4:C10000,T13)+SUMIFS(Адм!R4:R9999,Адм!F4:F9999,B22,Адм!C4:C9999,T13)+SUMIFS(С.Х!R4:R10000,С.Х!F4:F10000,B22,С.Х!C4:C10000,T13)+SUMIFS(новостр!Q4:Q10000,новостр!F4:F10000,B22,новостр!C4:C10000,T13)+SUMIFS(авт!U4:U10004,авт!F4:F10004,B22,авт!C4:C10004,T13)+SUMIFS(ЖС!W4:W10008,ЖС!F4:F10008,B22,ЖС!C4:C10008,T13)+SUMIFS(Лес!O5:O9992,Лес!F5:F9992,B22,Лес!C5:C9992,T13)+SUMIFS('степь '!N5:N9998,'степь '!F5:F9998,B22,'степь '!C5:C9998,T13)+SUMIFS(Пр.откр.тер!Q4:Q9978,Пр.откр.тер!F4:F9978,B22,Пр.откр.тер!C4:C9978,T13)+SUMIFS(произв!R4:R9997,произв!F4:F9997,B22,произв!C4:C9997,T14)+SUMIFS(торг!R4:R9999,торг!F4:F9999,B22,торг!C4:C9999,T14)+SUMIFS(склад!R4:R10000,склад!F4:F10000,B22,склад!C4:C10000,T14)+SUMIFS('обр '!R4:R10000,'обр '!F4:F10000,B22,'обр '!C4:C10000,T14)+SUMIFS(детс!R4:R10000,детс!F4:F10000,B22,детс!C4:C10000,T14)+SUMIFS(культ!R4:R10000,культ!F4:F10000,B22,культ!C4:C10000,T14)+SUMIFS(спорт!R4:R10000,спорт!F4:F10000,B22,спорт!C4:C10000,T14)+SUMIFS(лечеб!R4:R10000,лечеб!F4:F10000,B22,лечеб!C4:C10000,T14)+SUMIFS(Баня!R4:R10000,Баня!F4:F10000,B22,Баня!C4:C10000,T14)+SUMIFS(Адм!R4:R9999,Адм!F4:F9999,B22,Адм!C4:C9999,T14)+SUMIFS(С.Х!R4:R10000,С.Х!F4:F10000,B22,С.Х!C4:C10000,T14)+SUMIFS(новостр!Q4:Q10000,новостр!F4:F10000,B22,новостр!C4:C10000,T14)+SUMIFS(авт!U4:U10004,авт!F4:F10004,B22,авт!C4:C10004,T14)+SUMIFS(ЖС!W4:W10008,ЖС!F4:F10008,B22,ЖС!C4:C10008,T14)+SUMIFS(Лес!O5:O9992,Лес!F5:F9992,B22,Лес!C5:C9992,T14)+SUMIFS('степь '!N5:N9998,'степь '!F5:F9998,B22,'степь '!C5:C9998,T14)+SUMIFS(Пр.откр.тер!Q4:Q9978,Пр.откр.тер!F4:F9978,B22,Пр.откр.тер!C4:C9978,T14)+SUMIFS(произв!R4:R9997,произв!F4:F9997,B22,произв!C4:C9997,T15)+SUMIFS(торг!R4:R9999,торг!F4:F9999,B22,торг!C4:C9999,T15)+SUMIFS(склад!R4:R10000,склад!F4:F10000,B22,склад!C4:C10000,T15)+SUMIFS('обр '!R4:R10000,'обр '!F4:F10000,B22,'обр '!C4:C10000,T15)+SUMIFS(детс!R4:R10000,детс!F4:F10000,B22,детс!C4:C10000,T15)+SUMIFS(культ!R4:R10000,культ!F4:F10000,B22,культ!C4:C10000,T15)+SUMIFS(спорт!R4:R10000,спорт!F4:F10000,B22,спорт!C4:C10000,T15)+SUMIFS(лечеб!R4:R10000,лечеб!F4:F10000,B22,лечеб!C4:C10000,T15)+SUMIFS(Баня!R4:R10000,Баня!F4:F10000,B22,Баня!C4:C10000,T15)+SUMIFS(Адм!R4:R9999,Адм!F4:F9999,B22,Адм!C4:C9999,T15)+SUMIFS(С.Х!R4:R10000,С.Х!F4:F10000,B22,С.Х!C4:C10000,T15)+SUMIFS(новостр!Q4:Q10000,новостр!F4:F10000,B22,новостр!C4:C10000,T15)+SUMIFS(авт!U4:U10004,авт!F4:F10004,B22,авт!C4:C10004,T15)+SUMIFS(ЖС!W4:W10008,ЖС!F4:F10008,B22,ЖС!C4:C10008,T15)+SUMIFS(Лес!O5:O9992,Лес!F5:F9992,B22,Лес!C5:C9992,T15)+SUMIFS('степь '!N5:N9998,'степь '!F5:F9998,B22,'степь '!C5:C9998,T15)+SUMIFS(Пр.откр.тер!Q4:Q9978,Пр.откр.тер!F4:F9978,B22,Пр.откр.тер!C4:C9978,T15)</f>
        <v>0</v>
      </c>
      <c r="T22" s="2365"/>
    </row>
    <row r="23" spans="1:20" s="10" customFormat="1" ht="16.5" thickBot="1">
      <c r="A23" s="2358">
        <v>15</v>
      </c>
      <c r="B23" s="1748" t="s">
        <v>130</v>
      </c>
      <c r="C23" s="1291">
        <f>SUMIFS(произв!A4:A9997,произв!F4:F9997,B23,произв!C4:C9997,T9)+SUMIFS(торг!A4:A9999,торг!F4:F9999,B23,торг!C4:C9999,T9)+SUMIFS(склад!A4:A10000,склад!F4:F10000,B23,склад!C4:C10000,T9)+SUMIFS('обр '!A4:A10000,'обр '!F4:F10000,B23,'обр '!C4:C10000,T9)+SUMIFS(детс!A4:A10000,детс!F4:F10000,B23,детс!C4:C10000,T9)+SUMIFS(культ!A4:A10000,культ!F4:F10000,B23,культ!C4:C10000,T9)+SUMIFS(спорт!A4:A10000,спорт!F4:F10000,B23,спорт!C4:C10000,T9)+SUMIFS(лечеб!A4:A10000,лечеб!F4:F10000,B23,лечеб!C4:C10000,T9)+SUMIFS(Баня!A4:A10000,Баня!F4:F10000,B23,Баня!C4:C10000,T9)+SUMIFS(Адм!A4:A9999,Адм!F4:F9999,B23,Адм!C4:C9999,T9)+SUMIFS(С.Х!A4:A10000,С.Х!F4:F10000,B23,С.Х!C4:C10000,T9)+SUMIFS(новостр!A4:A10000,новостр!F4:F10000,B23,новостр!C4:C10000,T9)+SUMIFS(произв!A4:A9997,произв!F4:F9997,B23,произв!C4:C9997,T10)+SUMIFS(торг!A4:A9999,торг!F4:F9999,B23,торг!C4:C9999,T10)+SUMIFS(склад!A4:A10000,склад!F4:F10000,B23,склад!C4:C10000,T10)+SUMIFS('обр '!A4:A10000,'обр '!F4:F10000,B23,'обр '!C4:C10000,T10)+SUMIFS(детс!A4:A10000,детс!F4:F10000,B23,детс!C4:C10000,T10)+SUMIFS(культ!A4:A10000,культ!F4:F10000,B23,культ!C4:C10000,T10)+SUMIFS(спорт!A4:A10000,спорт!F4:F10000,B23,спорт!C4:C10000,T10)+SUMIFS(лечеб!A4:A10000,лечеб!F4:F10000,B23,лечеб!C4:C10000,T10)+SUMIFS(Баня!A4:A10000,Баня!F4:F10000,B23,Баня!C4:C10000,T10)+SUMIFS(Адм!A4:A9999,Адм!F4:F9999,B23,Адм!C4:C9999,T10)+SUMIFS(С.Х!A4:A10000,С.Х!F4:F10000,B23,С.Х!C4:C10000,T10)+SUMIFS(новостр!A4:A10000,новостр!F4:F10000,B23,новостр!C4:C10000,T10)+SUMIFS(произв!A4:A9997,произв!F4:F9997,B23,произв!C4:C9997,T11)+SUMIFS(торг!A4:A9999,торг!F4:F9999,B23,торг!C4:C9999,T11)+SUMIFS(склад!A4:A10000,склад!F4:F10000,B23,склад!C4:C10000,T11)+SUMIFS('обр '!A4:A10000,'обр '!F4:F10000,B23,'обр '!C4:C10000,T11)+SUMIFS(детс!A4:A10000,детс!F4:F10000,B23,детс!C4:C10000,T11)+SUMIFS(культ!A4:A10000,культ!F4:F10000,B23,культ!C4:C10000,T11)+SUMIFS(спорт!A4:A10000,спорт!F4:F10000,B23,спорт!C4:C10000,T11)+SUMIFS(лечеб!A4:A10000,лечеб!F4:F10000,B23,лечеб!C4:C10000,T11)+SUMIFS(Баня!A4:A10000,Баня!F4:F10000,B23,Баня!C4:C10000,T11)+SUMIFS(Адм!A4:A9999,Адм!F4:F9999,B23,Адм!C4:C9999,T11)+SUMIFS(С.Х!A4:A10000,С.Х!F4:F10000,B23,С.Х!C4:C10000,T11)+SUMIFS(новостр!A4:A10000,новостр!F4:F10000,B23,новостр!C4:C10000,T11)+SUMIFS(произв!A4:A9997,произв!F4:F9997,B23,произв!C4:C9997,T12)+SUMIFS(торг!A4:A9999,торг!F4:F9999,B23,торг!C4:C9999,T12)+SUMIFS(склад!A4:A10000,склад!F4:F10000,B23,склад!C4:C10000,T12)+SUMIFS('обр '!A4:A10000,'обр '!F4:F10000,B23,'обр '!C4:C10000,T12)+SUMIFS(детс!A4:A10000,детс!F4:F10000,B23,детс!C4:C10000,T12)+SUMIFS(культ!A4:A10000,культ!F4:F10000,B23,культ!C4:C10000,T12)+SUMIFS(спорт!A4:A10000,спорт!F4:F10000,B23,спорт!C4:C10000,T12)+SUMIFS(лечеб!A4:A10000,лечеб!F4:F10000,B23,лечеб!C4:C10000,T12)+SUMIFS(Баня!A4:A10000,Баня!F4:F10000,B23,Баня!C4:C10000,T12)+SUMIFS(Адм!A4:A9999,Адм!F4:F9999,B23,Адм!C4:C9999,T12)+SUMIFS(С.Х!A4:A10000,С.Х!F4:F10000,B23,С.Х!C4:C10000,T12)+SUMIFS(новостр!A4:A10000,новостр!F4:F10000,B23,новостр!C4:C10000,T12)+SUMIFS(произв!A4:A9997,произв!F4:F9997,B23,произв!C4:C9997,T13)+SUMIFS(торг!A4:A9999,торг!F4:F9999,B23,торг!C4:C9999,T13)+SUMIFS(склад!A4:A10000,склад!F4:F10000,B23,склад!C4:C10000,T13)+SUMIFS('обр '!A4:A10000,'обр '!F4:F10000,B23,'обр '!C4:C10000,T13)+SUMIFS(детс!A4:A10000,детс!F4:F10000,B23,детс!C4:C10000,T13)+SUMIFS(культ!A4:A10000,культ!F4:F10000,B23,культ!C4:C10000,T13)+SUMIFS(спорт!A4:A10000,спорт!F4:F10000,B23,спорт!C4:C10000,T13)+SUMIFS(лечеб!A4:A10000,лечеб!F4:F10000,B23,лечеб!C4:C10000,T13)+SUMIFS(Баня!A4:A10000,Баня!F4:F10000,B23,Баня!C4:C10000,T13)+SUMIFS(Адм!A4:A9999,Адм!F4:F9999,B23,Адм!C4:C9999,T13)+SUMIFS(С.Х!A4:A10000,С.Х!F4:F10000,B23,С.Х!C4:C10000,T13)+SUMIFS(новостр!A4:A10000,новостр!F4:F10000,B23,новостр!C4:C10000,T13)+SUMIFS(произв!A4:A9997,произв!F4:F9997,B23,произв!C4:C9997,T14)+SUMIFS(торг!A4:A9999,торг!F4:F9999,B23,торг!C4:C9999,T14)+SUMIFS(склад!A4:A10000,склад!F4:F10000,B23,склад!C4:C10000,T14)+SUMIFS('обр '!A4:A10000,'обр '!F4:F10000,B23,'обр '!C4:C10000,T14)+SUMIFS(детс!A4:A10000,детс!F4:F10000,B23,детс!C4:C10000,T14)+SUMIFS(культ!A4:A10000,культ!F4:F10000,B23,культ!C4:C10000,T14)+SUMIFS(спорт!A4:A10000,спорт!F4:F10000,B23,спорт!C4:C10000,T14)+SUMIFS(лечеб!A4:A10000,лечеб!F4:F10000,B23,лечеб!C4:C10000,T14)+SUMIFS(Баня!A4:A10000,Баня!F4:F10000,B23,Баня!C4:C10000,T14)+SUMIFS(Адм!A4:A9999,Адм!F4:F9999,B23,Адм!C4:C9999,T14)+SUMIFS(С.Х!A4:A10000,С.Х!F4:F10000,B23,С.Х!C4:C10000,T14)+SUMIFS(новостр!A4:A10000,новостр!F4:F10000,B23,новостр!C4:C10000,T14)+SUMIFS(произв!A4:A9997,произв!F4:F9997,B23,произв!C4:C9997,T15)+SUMIFS(торг!A4:A9999,торг!F4:F9999,B23,торг!C4:C9999,T15)+SUMIFS(склад!A4:A10000,склад!F4:F10000,B23,склад!C4:C10000,T15)+SUMIFS('обр '!A4:A10000,'обр '!F4:F10000,B23,'обр '!C4:C10000,T15)+SUMIFS(детс!A4:A10000,детс!F4:F10000,B23,детс!C4:C10000,T15)+SUMIFS(культ!A4:A10000,культ!F4:F10000,B23,культ!C4:C10000,T15)+SUMIFS(спорт!A4:A10000,спорт!F4:F10000,B23,спорт!C4:C10000,T15)+SUMIFS(лечеб!A4:A10000,лечеб!F4:F10000,B23,лечеб!C4:C10000,T15)+SUMIFS(Баня!A4:A10000,Баня!F4:F10000,B23,Баня!C4:C10000,T15)+SUMIFS(Адм!A4:A9999,Адм!F4:F9999,B23,Адм!C4:C9999,T15)+SUMIFS(С.Х!A4:A10000,С.Х!F4:F10000,B23,С.Х!C4:C10000,T15)+SUMIFS(новостр!A4:A10000,новостр!F4:F10000,B23,новостр!C4:C10000,T15)</f>
        <v>0</v>
      </c>
      <c r="D23" s="272">
        <f>SUMIFS(ЖС!A4:A10008,ЖС!F4:F10008,B23,ЖС!C4:C10008,T9)+SUMIFS(ЖС!A4:A10008,ЖС!F4:F10008,B23,ЖС!C4:C10008,T10)+SUMIFS(ЖС!A4:A10008,ЖС!F4:F10008,B23,ЖС!C4:C10008,T11)+SUMIFS(ЖС!A4:A10008,ЖС!F4:F10008,B23,ЖС!C4:C10008,T12)+SUMIFS(ЖС!A4:A10008,ЖС!F4:F10008,B23,ЖС!C4:C10008,T13)+SUMIFS(ЖС!A4:A10008,ЖС!F4:F10008,B23,ЖС!C4:C10008,T14)+SUMIFS(ЖС!A4:A10008,ЖС!F4:F10008,B23,ЖС!C4:C10008,T15)</f>
        <v>0</v>
      </c>
      <c r="E23" s="272">
        <f>SUMIFS(авт!A4:A10004,авт!F4:F10004,B23,авт!C4:C10004,T9)+SUMIFS(Пр.откр.тер!A4:A9978,Пр.откр.тер!F4:F9978,B23,Пр.откр.тер!C4:C9978,T9)+SUMIFS(авт!A4:A10004,авт!F4:F10004,B23,авт!C4:C10004,T10)+SUMIFS(Пр.откр.тер!A4:A9978,Пр.откр.тер!F4:F9978,B23,Пр.откр.тер!C4:C9978,T10)+SUMIFS(авт!A4:A10004,авт!F4:F10004,B23,авт!C4:C10004,T11)+SUMIFS(Пр.откр.тер!A4:A9978,Пр.откр.тер!F4:F9978,B23,Пр.откр.тер!C4:C9978,T11)+SUMIFS(авт!A4:A10004,авт!F4:F10004,B23,авт!C4:C10004,T12)+SUMIFS(Пр.откр.тер!A4:A9978,Пр.откр.тер!F4:F9978,B23,Пр.откр.тер!C4:C9978,T12)+SUMIFS(авт!A4:A10004,авт!F4:F10004,B23,авт!C4:C10004,T13)+SUMIFS(Пр.откр.тер!A4:A9978,Пр.откр.тер!F4:F9978,B23,Пр.откр.тер!C4:C9978,T13)+SUMIFS(авт!A4:A10004,авт!F4:F10004,B23,авт!C4:C10004,T14)+SUMIFS(Пр.откр.тер!A4:A9978,Пр.откр.тер!F4:F9978,B23,Пр.откр.тер!C4:C9978,T14)+SUMIFS(авт!A4:A10004,авт!F4:F10004,B23,авт!C4:C10004,T15)+SUMIFS(Пр.откр.тер!A4:A9978,Пр.откр.тер!F4:F9978,B23,Пр.откр.тер!C4:C9978,T15)</f>
        <v>0</v>
      </c>
      <c r="F23" s="272">
        <f>SUMIFS(угар!A5:A9997,угар!F5:F9997,B23,угар!C5:C9997,T9,угар!AK5:AK9997,"да")+SUMIFS(задым!A4:A10003,задым!E4:E10003,B23,задым!C4:C10003,T9)+SUMIFS(обр.огнем!A4:A10002,обр.огнем!E4:E10002,B23,обр.огнем!C4:C10002,T9)+SUMIFS(КЗ!A4:A10009,КЗ!E4:E10009,B23,КЗ!C4:C10009,T9)+SUMIFS('подгор.пищи '!A4:A10003,'подгор.пищи '!E4:E10003,B23,'подгор.пищи '!C4:C10003,T9)+SUMIFS(самосозж!A4:A10000,самосозж!E4:E10000,B23,самосозж!C4:C10000,T9)+SUMIFS(Трава!A5:A10000,Трава!E5:E10000,B23,Трава!C5:C10000,T9)+SUMIFS(мусор!A4:A10001,мусор!E4:E10001,B23,мусор!C4:C10001,T9)+SUMIFS(дтп.заг!A4:A10000,дтп.заг!E4:E10000,B23,дтп.заг!C4:C10000,T9)+SUMIFS(авиа!A4:A9999,авиа!E4:E9999,B23,авиа!C4:C9999,T9)+SUMIFS(самовозг!A4:A10000,самовозг!E4:E10000,B23,самовозг!C4:C10000,T9)+SUMIFS(вспыш!A4:A10002,вспыш!E4:E10002,B23,вспыш!C4:C10002,T9)+SUMIFS(угар!A5:A9997,угар!F5:F9997,B23,угар!C5:C9997,T10,угар!AK5:AK9997,"да")+SUMIFS(задым!A4:A10003,задым!E4:E10003,B23,задым!C4:C10003,T10)+SUMIFS(обр.огнем!A4:A10002,обр.огнем!E4:E10002,B23,обр.огнем!C4:C10002,T10)+SUMIFS(КЗ!A4:A10009,КЗ!E4:E10009,B23,КЗ!C4:C10009,T10)+SUMIFS('подгор.пищи '!A4:A10003,'подгор.пищи '!E4:E10003,B23,'подгор.пищи '!C4:C10003,T10)+SUMIFS(самосозж!A4:A10000,самосозж!E4:E10000,B23,самосозж!C4:C10000,T10)+SUMIFS(Трава!A5:A10000,Трава!E5:E10000,B23,Трава!C5:C10000,T10)+SUMIFS(мусор!A4:A10001,мусор!E4:E10001,B23,мусор!C4:C10001,T10)+SUMIFS(дтп.заг!A4:A10000,дтп.заг!E4:E10000,B23,дтп.заг!C4:C10000,T10)+SUMIFS(авиа!A4:A9999,авиа!E4:E9999,B23,авиа!C4:C9999,T10)+SUMIFS(самовозг!A4:A10000,самовозг!E4:E10000,B23,самовозг!C4:C10000,T10)+SUMIFS(вспыш!A4:A10002,вспыш!E4:E10002,B23,вспыш!C4:C10002,T10)+SUMIFS(угар!A5:A9997,угар!F5:F9997,B23,угар!C5:C9997,T11,угар!AK5:AK9997,"да")+SUMIFS(задым!A4:A10003,задым!E4:E10003,B23,задым!C4:C10003,T11)+SUMIFS(обр.огнем!A4:A10002,обр.огнем!E4:E10002,B23,обр.огнем!C4:C10002,T11)+SUMIFS(КЗ!A4:A10009,КЗ!E4:E10009,B23,КЗ!C4:C10009,T11)+SUMIFS('подгор.пищи '!A4:A10003,'подгор.пищи '!E4:E10003,B23,'подгор.пищи '!C4:C10003,T11)+SUMIFS(самосозж!A4:A10000,самосозж!E4:E10000,B23,самосозж!C4:C10000,T11)+SUMIFS(Трава!A5:A10000,Трава!E5:E10000,B23,Трава!C5:C10000,T11)+SUMIFS(мусор!A4:A10001,мусор!E4:E10001,B23,мусор!C4:C10001,T11)+SUMIFS(дтп.заг!A4:A10000,дтп.заг!E4:E10000,B23,дтп.заг!C4:C10000,T11)+SUMIFS(авиа!A4:A9999,авиа!E4:E9999,B23,авиа!C4:C9999,T11)+SUMIFS(самовозг!A4:A10000,самовозг!E4:E10000,B23,самовозг!C4:C10000,T11)+SUMIFS(вспыш!A4:A10002,вспыш!E4:E10002,B23,вспыш!C4:C10002,T11)+SUMIFS(угар!A5:A9997,угар!F5:F9997,B23,угар!C5:C9997,T12,угар!AK5:AK9997,"да")+SUMIFS(задым!A4:A10003,задым!E4:E10003,B23,задым!C4:C10003,T12)+SUMIFS(обр.огнем!A4:A10002,обр.огнем!E4:E10002,B23,обр.огнем!C4:C10002,T12)+SUMIFS(КЗ!A4:A10009,КЗ!E4:E10009,B23,КЗ!C4:C10009,T12)+SUMIFS('подгор.пищи '!A4:A10003,'подгор.пищи '!E4:E10003,B23,'подгор.пищи '!C4:C10003,T12)+SUMIFS(самосозж!A4:A10000,самосозж!E4:E10000,B23,самосозж!C4:C10000,T12)+SUMIFS(Трава!A5:A10000,Трава!E5:E10000,B23,Трава!C5:C10000,T12)+SUMIFS(мусор!A4:A10001,мусор!E4:E10001,B23,мусор!C4:C10001,T12)+SUMIFS(дтп.заг!A4:A10000,дтп.заг!E4:E10000,B23,дтп.заг!C4:C10000,T12)+SUMIFS(авиа!A4:A9999,авиа!E4:E9999,B23,авиа!C4:C9999,T12)+SUMIFS(самовозг!A4:A10000,самовозг!E4:E10000,B23,самовозг!C4:C10000,T12)+SUMIFS(вспыш!A4:A10002,вспыш!E4:E10002,B23,вспыш!C4:C10002,T12)+SUMIFS(угар!A5:A9997,угар!F5:F9997,B23,угар!C5:C9997,T13,угар!AK5:AK9997,"да")+SUMIFS(задым!A4:A10003,задым!E4:E10003,B23,задым!C4:C10003,T13)+SUMIFS(обр.огнем!A4:A10002,обр.огнем!E4:E10002,B23,обр.огнем!C4:C10002,T13)+SUMIFS(КЗ!A4:A10009,КЗ!E4:E10009,B23,КЗ!C4:C10009,T13)+SUMIFS('подгор.пищи '!A4:A10003,'подгор.пищи '!E4:E10003,B23,'подгор.пищи '!C4:C10003,T13)+SUMIFS(самосозж!A4:A10000,самосозж!E4:E10000,B23,самосозж!C4:C10000,T13)+SUMIFS(Трава!A5:A10000,Трава!E5:E10000,B23,Трава!C5:C10000,T13)+SUMIFS(мусор!A4:A10001,мусор!E4:E10001,B23,мусор!C4:C10001,T13)+SUMIFS(дтп.заг!A4:A10000,дтп.заг!E4:E10000,B23,дтп.заг!C4:C10000,T13)+SUMIFS(авиа!A4:A9999,авиа!E4:E9999,B23,авиа!C4:C9999,T13)+SUMIFS(самовозг!A4:A10000,самовозг!E4:E10000,B23,самовозг!C4:C10000,T13)+SUMIFS(вспыш!A4:A10002,вспыш!E4:E10002,B23,вспыш!C4:C10002,T13)+SUMIFS(угар!A5:A9997,угар!F5:F9997,B23,угар!C5:C9997,T14,угар!AK5:AK9997,"да")+SUMIFS(задым!A4:A10003,задым!E4:E10003,B23,задым!C4:C10003,T14)+SUMIFS(обр.огнем!A4:A10002,обр.огнем!E4:E10002,B23,обр.огнем!C4:C10002,T14)+SUMIFS(КЗ!A4:A10009,КЗ!E4:E10009,B23,КЗ!C4:C10009,T14)+SUMIFS('подгор.пищи '!A4:A10003,'подгор.пищи '!E4:E10003,B23,'подгор.пищи '!C4:C10003,T14)+SUMIFS(самосозж!A4:A10000,самосозж!E4:E10000,B23,самосозж!C4:C10000,T14)+SUMIFS(Трава!A5:A10000,Трава!E5:E10000,B23,Трава!C5:C10000,T14)+SUMIFS(мусор!A4:A10001,мусор!E4:E10001,B23,мусор!C4:C10001,T14)+SUMIFS(дтп.заг!A4:A10000,дтп.заг!E4:E10000,B23,дтп.заг!C4:C10000,T14)+SUMIFS(авиа!A4:A9999,авиа!E4:E9999,B23,авиа!C4:C9999,T14)+SUMIFS(самовозг!A4:A10000,самовозг!E4:E10000,B23,самовозг!C4:C10000,T14)+SUMIFS(вспыш!A4:A10002,вспыш!E4:E10002,B23,вспыш!C4:C10002,T14)+SUMIFS(угар!A5:A9997,угар!F5:F9997,B23,угар!C5:C9997,T15,угар!AK5:AK9997,"да")+SUMIFS(задым!A4:A10003,задым!E4:E10003,B23,задым!C4:C10003,T15)+SUMIFS(обр.огнем!A4:A10002,обр.огнем!E4:E10002,B23,обр.огнем!C4:C10002,T15)+SUMIFS(КЗ!A4:A10009,КЗ!E4:E10009,B23,КЗ!C4:C10009,T15)+SUMIFS('подгор.пищи '!A4:A10003,'подгор.пищи '!E4:E10003,B23,'подгор.пищи '!C4:C10003,T15)+SUMIFS(самосозж!A4:A10000,самосозж!E4:E10000,B23,самосозж!C4:C10000,T15)+SUMIFS(Трава!A5:A10000,Трава!E5:E10000,B23,Трава!C5:C10000,T15)+SUMIFS(мусор!A4:A10001,мусор!E4:E10001,B23,мусор!C4:C10001,T15)+SUMIFS(дтп.заг!A4:A10000,дтп.заг!E4:E10000,B23,дтп.заг!C4:C10000,T15)+SUMIFS(авиа!A4:A9999,авиа!E4:E9999,B23,авиа!C4:C9999,T15)+SUMIFS(самовозг!A4:A10000,самовозг!E4:E10000,B23,самовозг!C4:C10000,T15)+SUMIFS(вспыш!A4:A10002,вспыш!E4:E10002,B23,вспыш!C4:C10002,T15)</f>
        <v>0</v>
      </c>
      <c r="G23" s="272">
        <f>SUMIFS(АСР!A4:A9998,АСР!E4:E9998,B23,АСР!C4:C9998,T9)+SUMIFS(АСР!A4:A9998,АСР!E4:E9998,B23,АСР!C4:C9998,T10)+SUMIFS(АСР!A4:A9998,АСР!E4:E9998,B23,АСР!C4:C9998,T11)+SUMIFS(АСР!A4:A9998,АСР!E4:E9998,B23,АСР!C4:C9998,T12)+SUMIFS(АСР!A4:A9998,АСР!E4:E9998,B23,АСР!C4:C9998,T13)+SUMIFS(АСР!A4:A9998,АСР!E4:E9998,B23,АСР!C4:C9998,T14)+SUMIFS(АСР!A4:A9998,АСР!E4:E9998,B23,АСР!C4:C9998,T15)</f>
        <v>0</v>
      </c>
      <c r="H23" s="272">
        <f>SUMIFS(ложный!A4:A10003,ложный!E4:E10003,B23,ложный!C4:C10003,T9)+SUMIFS(ложный!A4:A10003,ложный!E4:E10003,B23,ложный!C4:C10003,T10)+SUMIFS(ложный!A4:A10003,ложный!E4:E10003,B23,ложный!C4:C10003,T11)+SUMIFS(ложный!A4:A10003,ложный!E4:E10003,B23,ложный!C4:C10003,T12)+SUMIFS(ложный!A4:A10003,ложный!E4:E10003,B23,ложный!C4:C10003,T13)+SUMIFS(ложный!A4:A10003,ложный!E4:E10003,B23,ложный!C4:C10003,T14)+SUMIFS(ложный!A4:A10003,ложный!E4:E10003,B23,ложный!C4:C10003,T15)</f>
        <v>0</v>
      </c>
      <c r="I23" s="272">
        <f>SUMIFS('степь '!A5:A9998,'степь '!F5:F9998,B23,'степь '!C5:C9998,T9)+SUMIFS('степь '!A5:A9998,'степь '!F5:F9998,B23,'степь '!C5:C9998,T10)+SUMIFS('степь '!A5:A9998,'степь '!F5:F9998,B23,'степь '!C5:C9998,T11)+SUMIFS('степь '!A5:A9998,'степь '!F5:F9998,B23,'степь '!C5:C9998,T12)+SUMIFS('степь '!A5:A9998,'степь '!F5:F9998,B23,'степь '!C5:C9998,T13)+SUMIFS('степь '!A5:A9998,'степь '!F5:F9998,B23,'степь '!C5:C9998,T14)+SUMIFS('степь '!A5:A9998,'степь '!F5:F9998,B23,'степь '!C5:C9998,T15)</f>
        <v>0</v>
      </c>
      <c r="J23" s="272">
        <f>SUMIFS('степь '!I5:I9998,'степь '!F5:F9998,B23,'степь '!C5:C9998,T9)+SUMIFS('степь '!I5:I9998,'степь '!F5:F9998,B23,'степь '!C5:C9998,T10)+SUMIFS('степь '!I5:I9998,'степь '!F5:F9998,B23,'степь '!C5:C9998,T11)+SUMIFS('степь '!I5:I9998,'степь '!F5:F9998,B23,'степь '!C5:C9998,T12)+SUMIFS('степь '!I5:I9998,'степь '!F5:F9998,B23,'степь '!C5:C9998,T13)+SUMIFS('степь '!I5:I9998,'степь '!F5:F9998,B23,'степь '!C5:C9998,T14)+SUMIFS('степь '!I5:I9998,'степь '!F5:F9998,B23,'степь '!C5:C9998,T15)</f>
        <v>0</v>
      </c>
      <c r="K23" s="272">
        <f>SUMIFS(Лес!A5:A9992,Лес!F5:F9992,B23,Лес!C5:C9992,T9)+SUMIFS(Лес!A5:A9992,Лес!F5:F9992,B23,Лес!C5:C9992,T10)+SUMIFS(Лес!A5:A9992,Лес!F5:F9992,B23,Лес!C5:C9992,T11)+SUMIFS(Лес!A5:A9992,Лес!F5:F9992,B23,Лес!C5:C9992,T12)+SUMIFS(Лес!A5:A9992,Лес!F5:F9992,B23,Лес!C5:C9992,T13)+SUMIFS(Лес!A5:A9992,Лес!F5:F9992,B23,Лес!C5:C9992,T14)+SUMIFS(Лес!A5:A9992,Лес!F5:F9992,B23,Лес!C5:C9992,T15)</f>
        <v>0</v>
      </c>
      <c r="L23" s="272">
        <f>SUMIFS(Лес!J5:J9992,Лес!F5:F9992,B23,Лес!C5:C9992,T9)+SUMIFS(Лес!J5:J9992,Лес!F5:F9992,B23,Лес!C5:C9992,T10)+SUMIFS(Лес!J5:J9992,Лес!F5:F9992,B23,Лес!C5:C9992,T11)+SUMIFS(Лес!J5:J9992,Лес!F5:F9992,B23,Лес!C5:C9992,T12)+SUMIFS(Лес!J5:J9992,Лес!F5:F9992,B23,Лес!C5:C9992,T13)+SUMIFS(Лес!J5:J9992,Лес!F5:F9992,B23,Лес!C5:C9992,T14)+SUMIFS(Лес!J5:J9992,Лес!F5:F9992,B23,Лес!C5:C9992,T15)</f>
        <v>0</v>
      </c>
      <c r="M23" s="272">
        <f t="shared" si="0"/>
        <v>0</v>
      </c>
      <c r="N23" s="293">
        <f>SUMIFS(произв!O4:O9997,произв!F4:F9997,B23,произв!C4:C9997,T9)+SUMIFS(торг!O4:O9999,торг!F4:F9999,B23,торг!C4:C9999,T9)+SUMIFS(склад!O4:O10000,склад!F4:F10000,B23,склад!C4:C10000,T9)+SUMIFS('обр '!O4:O10000,'обр '!F4:F10000,B23,'обр '!C4:C10000,T9)+SUMIFS(детс!O4:O10000,детс!F4:F10000,B23,детс!C4:C10000,T9)+SUMIFS(культ!O4:O10000,культ!F4:F10000,B23,культ!C4:C10000,T9)+SUMIFS(спорт!O4:O10000,спорт!F4:F10000,B23,спорт!C4:C10000,T9)+SUMIFS(лечеб!O4:O10000,лечеб!F4:F10000,B23,лечеб!C4:C10000,T9)+SUMIFS(Баня!O4:O10000,Баня!F4:F10000,B23,Баня!C4:C10000,T9)+SUMIFS(Адм!O4:O9999,Адм!F4:F9999,B23,Адм!C4:C9999,T9)+SUMIFS(С.Х!O4:O10000,С.Х!F4:F10000,B23,С.Х!C4:C10000,T9)+SUMIFS(новостр!N4:N10000,новостр!F4:F10000,B23,новостр!C4:C10000,T9)+SUMIFS(авт!K4:K10004,авт!F4:F10004,B23,авт!C4:C10004,T9)+SUMIFS(ЖС!S4:S10008,ЖС!F4:F10008,B23,ЖС!C4:C10008,T9)+SUMIFS(Лес!L5:L9992,Лес!F5:F9992,B23,Лес!C5:C9992,T9)+SUMIFS('степь '!K5:K9998,'степь '!F5:F9998,B23,'степь '!C5:C9998,T9)+SUMIFS(Пр.откр.тер!N4:N9978,Пр.откр.тер!F4:F9978,B23,Пр.откр.тер!C4:C9978,T9)+SUMIFS(произв!O4:O9997,произв!F4:F9997,B23,произв!C4:C9997,T10)+SUMIFS(торг!O4:O9999,торг!F4:F9999,B23,торг!C4:C9999,T10)+SUMIFS(склад!O4:O10000,склад!F4:F10000,B23,склад!C4:C10000,T10)+SUMIFS('обр '!O4:O10000,'обр '!F4:F10000,B23,'обр '!C4:C10000,T10)+SUMIFS(детс!O4:O10000,детс!F4:F10000,B23,детс!C4:C10000,T10)+SUMIFS(культ!O4:O10000,культ!F4:F10000,B23,культ!C4:C10000,T10)+SUMIFS(спорт!O4:O10000,спорт!F4:F10000,B23,спорт!C4:C10000,T10)+SUMIFS(лечеб!O4:O10000,лечеб!F4:F10000,B23,лечеб!C4:C10000,T10)+SUMIFS(Баня!O4:O10000,Баня!F4:F10000,B23,Баня!C4:C10000,T10)+SUMIFS(Адм!O4:O9999,Адм!F4:F9999,B23,Адм!C4:C9999,T10)+SUMIFS(С.Х!O4:O10000,С.Х!F4:F10000,B23,С.Х!C4:C10000,T10)+SUMIFS(новостр!N4:N10000,новостр!F4:F10000,B23,новостр!C4:C10000,T10)+SUMIFS(авт!K4:K10004,авт!F4:F10004,B23,авт!C4:C10004,T10)+SUMIFS(ЖС!S4:S10008,ЖС!F4:F10008,B23,ЖС!C4:C10008,T10)+SUMIFS(Лес!L5:L9992,Лес!F5:F9992,B23,Лес!C5:C9992,T10)+SUMIFS('степь '!K5:K9998,'степь '!F5:F9998,B23,'степь '!C5:C9998,T10)+SUMIFS(Пр.откр.тер!N4:N9978,Пр.откр.тер!F4:F9978,B23,Пр.откр.тер!C4:C9978,T10)+SUMIFS(произв!O4:O9997,произв!F4:F9997,B23,произв!C4:C9997,T11)+SUMIFS(торг!O4:O9999,торг!F4:F9999,B23,торг!C4:C9999,T11)+SUMIFS(склад!O4:O10000,склад!F4:F10000,B23,склад!C4:C10000,T11)+SUMIFS('обр '!O4:O10000,'обр '!F4:F10000,B23,'обр '!C4:C10000,T11)+SUMIFS(детс!O4:O10000,детс!F4:F10000,B23,детс!C4:C10000,T11)+SUMIFS(культ!O4:O10000,культ!F4:F10000,B23,культ!C4:C10000,T11)+SUMIFS(спорт!O4:O10000,спорт!F4:F10000,B23,спорт!C4:C10000,T11)+SUMIFS(лечеб!O4:O10000,лечеб!F4:F10000,B23,лечеб!C4:C10000,T11)+SUMIFS(Баня!O4:O10000,Баня!F4:F10000,B23,Баня!C4:C10000,T11)+SUMIFS(Адм!O4:O9999,Адм!F4:F9999,B23,Адм!C4:C9999,T11)+SUMIFS(С.Х!O4:O10000,С.Х!F4:F10000,B23,С.Х!C4:C10000,T11)+SUMIFS(новостр!N4:N10000,новостр!F4:F10000,B23,новостр!C4:C10000,T11)+SUMIFS(авт!K4:K10004,авт!F4:F10004,B23,авт!C4:C10004,T11)+SUMIFS(ЖС!S4:S10008,ЖС!F4:F10008,B23,ЖС!C4:C10008,T11)+SUMIFS(Лес!L5:L9992,Лес!F5:F9992,B23,Лес!C5:C9992,T11)+SUMIFS('степь '!K5:K9998,'степь '!F5:F9998,B23,'степь '!C5:C9998,T11)+SUMIFS(Пр.откр.тер!N4:N9978,Пр.откр.тер!F4:F9978,B23,Пр.откр.тер!C4:C9978,T11)+SUMIFS(произв!O4:O9997,произв!F4:F9997,B23,произв!C4:C9997,T12)+SUMIFS(торг!O4:O9999,торг!F4:F9999,B23,торг!C4:C9999,T12)+SUMIFS(склад!O4:O10000,склад!F4:F10000,B23,склад!C4:C10000,T12)+SUMIFS('обр '!O4:O10000,'обр '!F4:F10000,B23,'обр '!C4:C10000,T12)+SUMIFS(детс!O4:O10000,детс!F4:F10000,B23,детс!C4:C10000,T12)+SUMIFS(культ!O4:O10000,культ!F4:F10000,B23,культ!C4:C10000,T12)+SUMIFS(спорт!O4:O10000,спорт!F4:F10000,B23,спорт!C4:C10000,T12)+SUMIFS(лечеб!O4:O10000,лечеб!F4:F10000,B23,лечеб!C4:C10000,T12)+SUMIFS(Баня!O4:O10000,Баня!F4:F10000,B23,Баня!C4:C10000,T12)+SUMIFS(Адм!O4:O9999,Адм!F4:F9999,B23,Адм!C4:C9999,T12)+SUMIFS(С.Х!O4:O10000,С.Х!F4:F10000,B23,С.Х!C4:C10000,T12)+SUMIFS(новостр!N4:N10000,новостр!F4:F10000,B23,новостр!C4:C10000,T12)+SUMIFS(авт!K4:K10004,авт!F4:F10004,B23,авт!C4:C10004,T12)+SUMIFS(ЖС!S4:S10008,ЖС!F4:F10008,B23,ЖС!C4:C10008,T12)+SUMIFS(Лес!L5:L9992,Лес!F5:F9992,B23,Лес!C5:C9992,T12)+SUMIFS('степь '!K5:K9998,'степь '!F5:F9998,B23,'степь '!C5:C9998,T12)+SUMIFS(Пр.откр.тер!N4:N9978,Пр.откр.тер!F4:F9978,B23,Пр.откр.тер!C4:C9978,T12)+SUMIFS(произв!O4:O9997,произв!F4:F9997,B23,произв!C4:C9997,T13)+SUMIFS(торг!O4:O9999,торг!F4:F9999,B23,торг!C4:C9999,T13)+SUMIFS(склад!O4:O10000,склад!F4:F10000,B23,склад!C4:C10000,T13)+SUMIFS('обр '!O4:O10000,'обр '!F4:F10000,B23,'обр '!C4:C10000,T13)+SUMIFS(детс!O4:O10000,детс!F4:F10000,B23,детс!C4:C10000,T13)+SUMIFS(культ!O4:O10000,культ!F4:F10000,B23,культ!C4:C10000,T13)+SUMIFS(спорт!O4:O10000,спорт!F4:F10000,B23,спорт!C4:C10000,T13)+SUMIFS(лечеб!O4:O10000,лечеб!F4:F10000,B23,лечеб!C4:C10000,T13)+SUMIFS(Баня!O4:O10000,Баня!F4:F10000,B23,Баня!C4:C10000,T13)+SUMIFS(Адм!O4:O9999,Адм!F4:F9999,B23,Адм!C4:C9999,T13)+SUMIFS(С.Х!O4:O10000,С.Х!F4:F10000,B23,С.Х!C4:C10000,T13)+SUMIFS(новостр!N4:N10000,новостр!F4:F10000,B23,новостр!C4:C10000,T13)+SUMIFS(авт!K4:K10004,авт!F4:F10004,B23,авт!C4:C10004,T13)+SUMIFS(ЖС!S4:S10008,ЖС!F4:F10008,B23,ЖС!C4:C10008,T13)+SUMIFS(Лес!L5:L9992,Лес!F5:F9992,B23,Лес!C5:C9992,T13)+SUMIFS('степь '!K5:K9998,'степь '!F5:F9998,B23,'степь '!C5:C9998,T13)+SUMIFS(Пр.откр.тер!N4:N9978,Пр.откр.тер!F4:F9978,B23,Пр.откр.тер!C4:C9978,T13)+SUMIFS(произв!O4:O9997,произв!F4:F9997,B23,произв!C4:C9997,T14)+SUMIFS(торг!O4:O9999,торг!F4:F9999,B23,торг!C4:C9999,T14)+SUMIFS(склад!O4:O10000,склад!F4:F10000,B23,склад!C4:C10000,T14)+SUMIFS('обр '!O4:O10000,'обр '!F4:F10000,B23,'обр '!C4:C10000,T14)+SUMIFS(детс!O4:O10000,детс!F4:F10000,B23,детс!C4:C10000,T14)+SUMIFS(культ!O4:O10000,культ!F4:F10000,B23,культ!C4:C10000,T14)+SUMIFS(спорт!O4:O10000,спорт!F4:F10000,B23,спорт!C4:C10000,T14)+SUMIFS(лечеб!O4:O10000,лечеб!F4:F10000,B23,лечеб!C4:C10000,T14)+SUMIFS(Баня!O4:O10000,Баня!F4:F10000,B23,Баня!C4:C10000,T14)+SUMIFS(Адм!O4:O9999,Адм!F4:F9999,B23,Адм!C4:C9999,T14)+SUMIFS(С.Х!O4:O10000,С.Х!F4:F10000,B23,С.Х!C4:C10000,T14)+SUMIFS(новостр!N4:N10000,новостр!F4:F10000,B23,новостр!C4:C10000,T14)+SUMIFS(авт!K4:K10004,авт!F4:F10004,B23,авт!C4:C10004,T14)+SUMIFS(ЖС!S4:S10008,ЖС!F4:F10008,B23,ЖС!C4:C10008,T14)+SUMIFS(Лес!L5:L9992,Лес!F5:F9992,B23,Лес!C5:C9992,T14)+SUMIFS('степь '!K5:K9998,'степь '!F5:F9998,B23,'степь '!C5:C9998,T14)+SUMIFS(Пр.откр.тер!N4:N9978,Пр.откр.тер!F4:F9978,B23,Пр.откр.тер!C4:C9978,T14)+SUMIFS(произв!O4:O9997,произв!F4:F9997,B23,произв!C4:C9997,T15)+SUMIFS(торг!O4:O9999,торг!F4:F9999,B23,торг!C4:C9999,T15)+SUMIFS(склад!O4:O10000,склад!F4:F10000,B23,склад!C4:C10000,T15)+SUMIFS('обр '!O4:O10000,'обр '!F4:F10000,B23,'обр '!C4:C10000,T15)+SUMIFS(детс!O4:O10000,детс!F4:F10000,B23,детс!C4:C10000,T15)+SUMIFS(культ!O4:O10000,культ!F4:F10000,B23,культ!C4:C10000,T15)+SUMIFS(спорт!O4:O10000,спорт!F4:F10000,B23,спорт!C4:C10000,T15)+SUMIFS(лечеб!O4:O10000,лечеб!F4:F10000,B23,лечеб!C4:C10000,T15)+SUMIFS(Баня!O4:O10000,Баня!F4:F10000,B23,Баня!C4:C10000,T15)+SUMIFS(Адм!O4:O9999,Адм!F4:F9999,B23,Адм!C4:C9999,T15)+SUMIFS(С.Х!O4:O10000,С.Х!F4:F10000,B23,С.Х!C4:C10000,T15)+SUMIFS(новостр!N4:N10000,новостр!F4:F10000,B23,новостр!C4:C10000,T15)+SUMIFS(авт!K4:K10004,авт!F4:F10004,B23,авт!C4:C10004,T15)+SUMIFS(ЖС!S4:S10008,ЖС!F4:F10008,B23,ЖС!C4:C10008,T15)+SUMIFS(Лес!L5:L9992,Лес!F5:F9992,B23,Лес!C5:C9992,T15)+SUMIFS('степь '!K5:K9998,'степь '!F5:F9998,B23,'степь '!C5:C9998,T15)+SUMIFS(Пр.откр.тер!N4:N9978,Пр.откр.тер!F4:F9978,B23,Пр.откр.тер!C4:C9978,T15)</f>
        <v>0</v>
      </c>
      <c r="O23" s="271">
        <f>SUMIFS(Гиб.!O5:O9995,Гиб.!E5:E9995,B23,Гиб.!B5:B9995,T9)+SUMIFS(Гиб.!O5:O9995,Гиб.!E5:E9995,B23,Гиб.!B5:B9995,T10)+SUMIFS(Гиб.!O5:O9995,Гиб.!E5:E9995,B23,Гиб.!B5:B9995,T11)+SUMIFS(Гиб.!O5:O9995,Гиб.!E5:E9995,B23,Гиб.!B5:B9995,T12)+SUMIFS(Гиб.!O5:O9995,Гиб.!E5:E9995,B23,Гиб.!B5:B9995,T13)+SUMIFS(Гиб.!O5:O9995,Гиб.!E5:E9995,B23,Гиб.!B5:B9995,T14)+SUMIFS(Гиб.!O5:O9995,Гиб.!E5:E9995,B23,Гиб.!B5:B9995,T15)</f>
        <v>0</v>
      </c>
      <c r="P23" s="272">
        <f>SUMIFS(Тр.!M5:M9997,Тр.!E5:E9997,B23,Тр.!B5:B9997,T9)+SUMIFS(Тр.!M5:M9997,Тр.!E5:E9997,B23,Тр.!B5:B9997,T10)+SUMIFS(Тр.!M5:M9997,Тр.!E5:E9997,B23,Тр.!B5:B9997,T11)+SUMIFS(Тр.!M5:M9997,Тр.!E5:E9997,B23,Тр.!B5:B9997,T12)+SUMIFS(Тр.!M5:M9997,Тр.!E5:E9997,B23,Тр.!B5:B9997,T13)+SUMIFS(Тр.!M5:M9997,Тр.!E5:E9997,B23,Тр.!B5:B9997,T14)+SUMIFS(Тр.!M5:M9997,Тр.!E5:E9997,B23,Тр.!B5:B9997,T15)</f>
        <v>0</v>
      </c>
      <c r="Q23" s="293">
        <f>SUMIFS(произв!P4:P9997,произв!F4:F9997,B23,произв!C4:C9997,T9)+SUMIFS(торг!P4:P9999,торг!F4:F9999,B23,торг!C4:C9999,T9)+SUMIFS(склад!P4:P10000,склад!F4:F10000,B23,склад!C4:C10000,T9)+SUMIFS('обр '!P4:P10000,'обр '!F4:F10000,B23,'обр '!C4:C10000,T9)+SUMIFS(детс!P4:P10000,детс!F4:F10000,B23,детс!C4:C10000,T9)+SUMIFS(культ!P4:P10000,культ!F4:F10000,B23,культ!C4:C10000,T9)+SUMIFS(спорт!P4:P10000,спорт!F4:F10000,B23,спорт!C4:C10000,T9)+SUMIFS(лечеб!P4:P10000,лечеб!F4:F10000,B23,лечеб!C4:C10000,T9)+SUMIFS(Баня!P4:P10000,Баня!F4:F10000,B23,Баня!C4:C10000,T9)+SUMIFS(Адм!P4:P9999,Адм!F4:F9999,B23,Адм!C4:C9999,T9)+SUMIFS(С.Х!P4:P10000,С.Х!F4:F10000,B23,С.Х!C4:C10000,T9)+SUMIFS(новостр!O4:O10000,новостр!F4:F10000,B23,новостр!C4:C10000,T9)+SUMIFS(авт!S4:S10004,авт!F4:F10004,B23,авт!C4:C10004,T9)+SUMIFS(ЖС!T4:T10008,ЖС!F4:F10008,B23,ЖС!C4:C10008,T9)+SUMIFS(Лес!M5:M9992,Лес!F5:F9992,B23,Лес!C5:C9992,T9)+SUMIFS('степь '!L5:L9998,'степь '!F5:F9998,B23,'степь '!C5:C9998,T9)+SUMIFS(Пр.откр.тер!O4:O9978,Пр.откр.тер!F4:F9978,B23,Пр.откр.тер!C4:C9978,T9)+SUMIFS(произв!P4:P9997,произв!F4:F9997,B23,произв!C4:C9997,T10)+SUMIFS(торг!P4:P9999,торг!F4:F9999,B23,торг!C4:C9999,T10)+SUMIFS(склад!P4:P10000,склад!F4:F10000,B23,склад!C4:C10000,T10)+SUMIFS('обр '!P4:P10000,'обр '!F4:F10000,B23,'обр '!C4:C10000,T10)+SUMIFS(детс!P4:P10000,детс!F4:F10000,B23,детс!C4:C10000,T10)+SUMIFS(культ!P4:P10000,культ!F4:F10000,B23,культ!C4:C10000,T10)+SUMIFS(спорт!P4:P10000,спорт!F4:F10000,B23,спорт!C4:C10000,T10)+SUMIFS(лечеб!P4:P10000,лечеб!F4:F10000,B23,лечеб!C4:C10000,T10)+SUMIFS(Баня!P4:P10000,Баня!F4:F10000,B23,Баня!C4:C10000,T10)+SUMIFS(Адм!P4:P9999,Адм!F4:F9999,B23,Адм!C4:C9999,T10)+SUMIFS(С.Х!P4:P10000,С.Х!F4:F10000,B23,С.Х!C4:C10000,T10)+SUMIFS(новостр!O4:O10000,новостр!F4:F10000,B23,новостр!C4:C10000,T10)+SUMIFS(авт!S4:S10004,авт!F4:F10004,B23,авт!C4:C10004,T10)+SUMIFS(ЖС!T4:T10008,ЖС!F4:F10008,B23,ЖС!C4:C10008,T10)+SUMIFS(Лес!M5:M9992,Лес!F5:F9992,B23,Лес!C5:C9992,T10)+SUMIFS('степь '!L5:L9998,'степь '!F5:F9998,B23,'степь '!C5:C9998,T10)+SUMIFS(Пр.откр.тер!O4:O9978,Пр.откр.тер!F4:F9978,B23,Пр.откр.тер!C4:C9978,T10)+SUMIFS(произв!P4:P9997,произв!F4:F9997,B23,произв!C4:C9997,T11)+SUMIFS(торг!P4:P9999,торг!F4:F9999,B23,торг!C4:C9999,T11)+SUMIFS(склад!P4:P10000,склад!F4:F10000,B23,склад!C4:C10000,T11)+SUMIFS('обр '!P4:P10000,'обр '!F4:F10000,B23,'обр '!C4:C10000,T11)+SUMIFS(детс!P4:P10000,детс!F4:F10000,B23,детс!C4:C10000,T11)+SUMIFS(культ!P4:P10000,культ!F4:F10000,B23,культ!C4:C10000,T11)+SUMIFS(спорт!P4:P10000,спорт!F4:F10000,B23,спорт!C4:C10000,T11)+SUMIFS(лечеб!P4:P10000,лечеб!F4:F10000,B23,лечеб!C4:C10000,T11)+SUMIFS(Баня!P4:P10000,Баня!F4:F10000,B23,Баня!C4:C10000,T11)+SUMIFS(Адм!P4:P9999,Адм!F4:F9999,B23,Адм!C4:C9999,T11)+SUMIFS(С.Х!P4:P10000,С.Х!F4:F10000,B23,С.Х!C4:C10000,T11)+SUMIFS(новостр!O4:O10000,новостр!F4:F10000,B23,новостр!C4:C10000,T11)+SUMIFS(авт!S4:S10004,авт!F4:F10004,B23,авт!C4:C10004,T11)+SUMIFS(ЖС!T4:T10008,ЖС!F4:F10008,B23,ЖС!C4:C10008,T11)+SUMIFS(Лес!M5:M9992,Лес!F5:F9992,B23,Лес!C5:C9992,T11)+SUMIFS('степь '!L5:L9998,'степь '!F5:F9998,B23,'степь '!C5:C9998,T11)+SUMIFS(Пр.откр.тер!O4:O9978,Пр.откр.тер!F4:F9978,B23,Пр.откр.тер!C4:C9978,T11)+SUMIFS(произв!P4:P9997,произв!F4:F9997,B23,произв!C4:C9997,T12)+SUMIFS(торг!P4:P9999,торг!F4:F9999,B23,торг!C4:C9999,T12)+SUMIFS(склад!P4:P10000,склад!F4:F10000,B23,склад!C4:C10000,T12)+SUMIFS('обр '!P4:P10000,'обр '!F4:F10000,B23,'обр '!C4:C10000,T12)+SUMIFS(детс!P4:P10000,детс!F4:F10000,B23,детс!C4:C10000,T12)+SUMIFS(культ!P4:P10000,культ!F4:F10000,B23,культ!C4:C10000,T12)+SUMIFS(спорт!P4:P10000,спорт!F4:F10000,B23,спорт!C4:C10000,T12)+SUMIFS(лечеб!P4:P10000,лечеб!F4:F10000,B23,лечеб!C4:C10000,T12)+SUMIFS(Баня!P4:P10000,Баня!F4:F10000,B23,Баня!C4:C10000,T12)+SUMIFS(Адм!P4:P9999,Адм!F4:F9999,B23,Адм!C4:C9999,T12)+SUMIFS(С.Х!P4:P10000,С.Х!F4:F10000,B23,С.Х!C4:C10000,T12)+SUMIFS(новостр!O4:O10000,новостр!F4:F10000,B23,новостр!C4:C10000,T12)+SUMIFS(авт!S4:S10004,авт!F4:F10004,B23,авт!C4:C10004,T12)+SUMIFS(ЖС!T4:T10008,ЖС!F4:F10008,B23,ЖС!C4:C10008,T12)+SUMIFS(Лес!M5:M9992,Лес!F5:F9992,B23,Лес!C5:C9992,T12)+SUMIFS('степь '!L5:L9998,'степь '!F5:F9998,B23,'степь '!C5:C9998,T12)+SUMIFS(Пр.откр.тер!O4:O9978,Пр.откр.тер!F4:F9978,B23,Пр.откр.тер!C4:C9978,T12)+SUMIFS(произв!P4:P9997,произв!F4:F9997,B23,произв!C4:C9997,T13)+SUMIFS(торг!P4:P9999,торг!F4:F9999,B23,торг!C4:C9999,T13)+SUMIFS(склад!P4:P10000,склад!F4:F10000,B23,склад!C4:C10000,T13)+SUMIFS('обр '!P4:P10000,'обр '!F4:F10000,B23,'обр '!C4:C10000,T13)+SUMIFS(детс!P4:P10000,детс!F4:F10000,B23,детс!C4:C10000,T13)+SUMIFS(культ!P4:P10000,культ!F4:F10000,B23,культ!C4:C10000,T13)+SUMIFS(спорт!P4:P10000,спорт!F4:F10000,B23,спорт!C4:C10000,T13)+SUMIFS(лечеб!P4:P10000,лечеб!F4:F10000,B23,лечеб!C4:C10000,T13)+SUMIFS(Баня!P4:P10000,Баня!F4:F10000,B23,Баня!C4:C10000,T13)+SUMIFS(Адм!P4:P9999,Адм!F4:F9999,B23,Адм!C4:C9999,T13)+SUMIFS(С.Х!P4:P10000,С.Х!F4:F10000,B23,С.Х!C4:C10000,T13)+SUMIFS(новостр!O4:O10000,новостр!F4:F10000,B23,новостр!C4:C10000,T13)+SUMIFS(авт!S4:S10004,авт!F4:F10004,B23,авт!C4:C10004,T13)+SUMIFS(ЖС!T4:T10008,ЖС!F4:F10008,B23,ЖС!C4:C10008,T13)+SUMIFS(Лес!M5:M9992,Лес!F5:F9992,B23,Лес!C5:C9992,T13)+SUMIFS('степь '!L5:L9998,'степь '!F5:F9998,B23,'степь '!C5:C9998,T13)+SUMIFS(Пр.откр.тер!O4:O9978,Пр.откр.тер!F4:F9978,B23,Пр.откр.тер!C4:C9978,T13)+SUMIFS(произв!P4:P9997,произв!F4:F9997,B23,произв!C4:C9997,T14)+SUMIFS(торг!P4:P9999,торг!F4:F9999,B23,торг!C4:C9999,T14)+SUMIFS(склад!P4:P10000,склад!F4:F10000,B23,склад!C4:C10000,T14)+SUMIFS('обр '!P4:P10000,'обр '!F4:F10000,B23,'обр '!C4:C10000,T14)+SUMIFS(детс!P4:P10000,детс!F4:F10000,B23,детс!C4:C10000,T14)+SUMIFS(культ!P4:P10000,культ!F4:F10000,B23,культ!C4:C10000,T14)+SUMIFS(спорт!P4:P10000,спорт!F4:F10000,B23,спорт!C4:C10000,T14)+SUMIFS(лечеб!P4:P10000,лечеб!F4:F10000,B23,лечеб!C4:C10000,T14)+SUMIFS(Баня!P4:P10000,Баня!F4:F10000,B23,Баня!C4:C10000,T14)+SUMIFS(Адм!P4:P9999,Адм!F4:F9999,B23,Адм!C4:C9999,T14)+SUMIFS(С.Х!P4:P10000,С.Х!F4:F10000,B23,С.Х!C4:C10000,T14)+SUMIFS(новостр!O4:O10000,новостр!F4:F10000,B23,новостр!C4:C10000,T14)+SUMIFS(авт!S4:S10004,авт!F4:F10004,B23,авт!C4:C10004,T14)+SUMIFS(ЖС!T4:T10008,ЖС!F4:F10008,B23,ЖС!C4:C10008,T14)+SUMIFS(Лес!M5:M9992,Лес!F5:F9992,B23,Лес!C5:C9992,T14)+SUMIFS('степь '!L5:L9998,'степь '!F5:F9998,B23,'степь '!C5:C9998,T14)+SUMIFS(Пр.откр.тер!O4:O9978,Пр.откр.тер!F4:F9978,B23,Пр.откр.тер!C4:C9978,T14)+SUMIFS(произв!P4:P9997,произв!F4:F9997,B23,произв!C4:C9997,T15)+SUMIFS(торг!P4:P9999,торг!F4:F9999,B23,торг!C4:C9999,T15)+SUMIFS(склад!P4:P10000,склад!F4:F10000,B23,склад!C4:C10000,T15)+SUMIFS('обр '!P4:P10000,'обр '!F4:F10000,B23,'обр '!C4:C10000,T15)+SUMIFS(детс!P4:P10000,детс!F4:F10000,B23,детс!C4:C10000,T15)+SUMIFS(культ!P4:P10000,культ!F4:F10000,B23,культ!C4:C10000,T15)+SUMIFS(спорт!P4:P10000,спорт!F4:F10000,B23,спорт!C4:C10000,T15)+SUMIFS(лечеб!P4:P10000,лечеб!F4:F10000,B23,лечеб!C4:C10000,T15)+SUMIFS(Баня!P4:P10000,Баня!F4:F10000,B23,Баня!C4:C10000,T15)+SUMIFS(Адм!P4:P9999,Адм!F4:F9999,B23,Адм!C4:C9999,T15)+SUMIFS(С.Х!P4:P10000,С.Х!F4:F10000,B23,С.Х!C4:C10000,T15)+SUMIFS(новостр!O4:O10000,новостр!F4:F10000,B23,новостр!C4:C10000,T15)+SUMIFS(авт!S4:S10004,авт!F4:F10004,B23,авт!C4:C10004,T15)+SUMIFS(ЖС!T4:T10008,ЖС!F4:F10008,B23,ЖС!C4:C10008,T15)+SUMIFS(Лес!M5:M9992,Лес!F5:F9992,B23,Лес!C5:C9992,T15)+SUMIFS('степь '!L5:L9998,'степь '!F5:F9998,B23,'степь '!C5:C9998,T15)+SUMIFS(Пр.откр.тер!O4:O9978,Пр.откр.тер!F4:F9978,B23,Пр.откр.тер!C4:C9978,T15)</f>
        <v>0</v>
      </c>
      <c r="R23" s="293">
        <f>SUMIFS(произв!R4:R9997,произв!F4:F9997,B23,произв!C4:C9997,T9)+SUMIFS(торг!R4:R9999,торг!F4:F9999,B23,торг!C4:C9999,T9)+SUMIFS(склад!R4:R10000,склад!F4:F10000,B23,склад!C4:C10000,T9)+SUMIFS('обр '!R4:R10000,'обр '!F4:F10000,B23,'обр '!C4:C10000,T9)+SUMIFS(детс!R4:R10000,детс!F4:F10000,B23,детс!C4:C10000,T9)+SUMIFS(культ!R4:R10000,культ!F4:F10000,B23,культ!C4:C10000,T9)+SUMIFS(спорт!R4:R10000,спорт!F4:F10000,B23,спорт!C4:C10000,T9)+SUMIFS(лечеб!R4:R10000,лечеб!F4:F10000,B23,лечеб!C4:C10000,T9)+SUMIFS(Баня!R4:R10000,Баня!F4:F10000,B23,Баня!C4:C10000,T9)+SUMIFS(Адм!R4:R9999,Адм!F4:F9999,B23,Адм!C4:C9999,T9)+SUMIFS(С.Х!R4:R10000,С.Х!F4:F10000,B23,С.Х!C4:C10000,T9)+SUMIFS(новостр!Q4:Q10000,новостр!F4:F10000,B23,новостр!C4:C10000,T9)+SUMIFS(авт!U4:U10004,авт!F4:F10004,B23,авт!C4:C10004,T9)+SUMIFS(ЖС!W4:W10008,ЖС!F4:F10008,B23,ЖС!C4:C10008,T9)+SUMIFS(Лес!O5:O9992,Лес!F5:F9992,B23,Лес!C5:C9992,T9)+SUMIFS('степь '!N5:N9998,'степь '!F5:F9998,B23,'степь '!C5:C9998,T9)+SUMIFS(Пр.откр.тер!Q4:Q9978,Пр.откр.тер!F4:F9978,B23,Пр.откр.тер!C4:C9978,T9)+SUMIFS(произв!R4:R9997,произв!F4:F9997,B23,произв!C4:C9997,T10)+SUMIFS(торг!R4:R9999,торг!F4:F9999,B23,торг!C4:C9999,T10)+SUMIFS(склад!R4:R10000,склад!F4:F10000,B23,склад!C4:C10000,T10)+SUMIFS('обр '!R4:R10000,'обр '!F4:F10000,B23,'обр '!C4:C10000,T10)+SUMIFS(детс!R4:R10000,детс!F4:F10000,B23,детс!C4:C10000,T10)+SUMIFS(культ!R4:R10000,культ!F4:F10000,B23,культ!C4:C10000,T10)+SUMIFS(спорт!R4:R10000,спорт!F4:F10000,B23,спорт!C4:C10000,T10)+SUMIFS(лечеб!R4:R10000,лечеб!F4:F10000,B23,лечеб!C4:C10000,T10)+SUMIFS(Баня!R4:R10000,Баня!F4:F10000,B23,Баня!C4:C10000,T10)+SUMIFS(Адм!R4:R9999,Адм!F4:F9999,B23,Адм!C4:C9999,T10)+SUMIFS(С.Х!R4:R10000,С.Х!F4:F10000,B23,С.Х!C4:C10000,T10)+SUMIFS(новостр!Q4:Q10000,новостр!F4:F10000,B23,новостр!C4:C10000,T10)+SUMIFS(авт!U4:U10004,авт!F4:F10004,B23,авт!C4:C10004,T10)+SUMIFS(ЖС!W4:W10008,ЖС!F4:F10008,B23,ЖС!C4:C10008,T10)+SUMIFS(Лес!O5:O9992,Лес!F5:F9992,B23,Лес!C5:C9992,T10)+SUMIFS('степь '!N5:N9998,'степь '!F5:F9998,B23,'степь '!C5:C9998,T10)+SUMIFS(Пр.откр.тер!Q4:Q9978,Пр.откр.тер!F4:F9978,B23,Пр.откр.тер!C4:C9978,T10)+SUMIFS(произв!R4:R9997,произв!F4:F9997,B23,произв!C4:C9997,T11)+SUMIFS(торг!R4:R9999,торг!F4:F9999,B23,торг!C4:C9999,T11)+SUMIFS(склад!R4:R10000,склад!F4:F10000,B23,склад!C4:C10000,T11)+SUMIFS('обр '!R4:R10000,'обр '!F4:F10000,B23,'обр '!C4:C10000,T11)+SUMIFS(детс!R4:R10000,детс!F4:F10000,B23,детс!C4:C10000,T11)+SUMIFS(культ!R4:R10000,культ!F4:F10000,B23,культ!C4:C10000,T11)+SUMIFS(спорт!R4:R10000,спорт!F4:F10000,B23,спорт!C4:C10000,T11)+SUMIFS(лечеб!R4:R10000,лечеб!F4:F10000,B23,лечеб!C4:C10000,T11)+SUMIFS(Баня!R4:R10000,Баня!F4:F10000,B23,Баня!C4:C10000,T11)+SUMIFS(Адм!R4:R9999,Адм!F4:F9999,B23,Адм!C4:C9999,T11)+SUMIFS(С.Х!R4:R10000,С.Х!F4:F10000,B23,С.Х!C4:C10000,T11)+SUMIFS(новостр!Q4:Q10000,новостр!F4:F10000,B23,новостр!C4:C10000,T11)+SUMIFS(авт!U4:U10004,авт!F4:F10004,B23,авт!C4:C10004,T11)+SUMIFS(ЖС!W4:W10008,ЖС!F4:F10008,B23,ЖС!C4:C10008,T11)+SUMIFS(Лес!O5:O9992,Лес!F5:F9992,B23,Лес!C5:C9992,T11)+SUMIFS('степь '!N5:N9998,'степь '!F5:F9998,B23,'степь '!C5:C9998,T11)+SUMIFS(Пр.откр.тер!Q4:Q9978,Пр.откр.тер!F4:F9978,B23,Пр.откр.тер!C4:C9978,T11)+SUMIFS(произв!R4:R9997,произв!F4:F9997,B23,произв!C4:C9997,T12)+SUMIFS(торг!R4:R9999,торг!F4:F9999,B23,торг!C4:C9999,T12)+SUMIFS(склад!R4:R10000,склад!F4:F10000,B23,склад!C4:C10000,T12)+SUMIFS('обр '!R4:R10000,'обр '!F4:F10000,B23,'обр '!C4:C10000,T12)+SUMIFS(детс!R4:R10000,детс!F4:F10000,B23,детс!C4:C10000,T12)+SUMIFS(культ!R4:R10000,культ!F4:F10000,B23,культ!C4:C10000,T12)+SUMIFS(спорт!R4:R10000,спорт!F4:F10000,B23,спорт!C4:C10000,T12)+SUMIFS(лечеб!R4:R10000,лечеб!F4:F10000,B23,лечеб!C4:C10000,T12)+SUMIFS(Баня!R4:R10000,Баня!F4:F10000,B23,Баня!C4:C10000,T12)+SUMIFS(Адм!R4:R9999,Адм!F4:F9999,B23,Адм!C4:C9999,T12)+SUMIFS(С.Х!R4:R10000,С.Х!F4:F10000,B23,С.Х!C4:C10000,T12)+SUMIFS(новостр!Q4:Q10000,новостр!F4:F10000,B23,новостр!C4:C10000,T12)+SUMIFS(авт!U4:U10004,авт!F4:F10004,B23,авт!C4:C10004,T12)+SUMIFS(ЖС!W4:W10008,ЖС!F4:F10008,B23,ЖС!C4:C10008,T12)+SUMIFS(Лес!O5:O9992,Лес!F5:F9992,B23,Лес!C5:C9992,T12)+SUMIFS('степь '!N5:N9998,'степь '!F5:F9998,B23,'степь '!C5:C9998,T12)+SUMIFS(Пр.откр.тер!Q4:Q9978,Пр.откр.тер!F4:F9978,B23,Пр.откр.тер!C4:C9978,T12)+SUMIFS(произв!R4:R9997,произв!F4:F9997,B23,произв!C4:C9997,T13)+SUMIFS(торг!R4:R9999,торг!F4:F9999,B23,торг!C4:C9999,T13)+SUMIFS(склад!R4:R10000,склад!F4:F10000,B23,склад!C4:C10000,T13)+SUMIFS('обр '!R4:R10000,'обр '!F4:F10000,B23,'обр '!C4:C10000,T13)+SUMIFS(детс!R4:R10000,детс!F4:F10000,B23,детс!C4:C10000,T13)+SUMIFS(культ!R4:R10000,культ!F4:F10000,B23,культ!C4:C10000,T13)+SUMIFS(спорт!R4:R10000,спорт!F4:F10000,B23,спорт!C4:C10000,T13)+SUMIFS(лечеб!R4:R10000,лечеб!F4:F10000,B23,лечеб!C4:C10000,T13)+SUMIFS(Баня!R4:R10000,Баня!F4:F10000,B23,Баня!C4:C10000,T13)+SUMIFS(Адм!R4:R9999,Адм!F4:F9999,B23,Адм!C4:C9999,T13)+SUMIFS(С.Х!R4:R10000,С.Х!F4:F10000,B23,С.Х!C4:C10000,T13)+SUMIFS(новостр!Q4:Q10000,новостр!F4:F10000,B23,новостр!C4:C10000,T13)+SUMIFS(авт!U4:U10004,авт!F4:F10004,B23,авт!C4:C10004,T13)+SUMIFS(ЖС!W4:W10008,ЖС!F4:F10008,B23,ЖС!C4:C10008,T13)+SUMIFS(Лес!O5:O9992,Лес!F5:F9992,B23,Лес!C5:C9992,T13)+SUMIFS('степь '!N5:N9998,'степь '!F5:F9998,B23,'степь '!C5:C9998,T13)+SUMIFS(Пр.откр.тер!Q4:Q9978,Пр.откр.тер!F4:F9978,B23,Пр.откр.тер!C4:C9978,T13)+SUMIFS(произв!R4:R9997,произв!F4:F9997,B23,произв!C4:C9997,T14)+SUMIFS(торг!R4:R9999,торг!F4:F9999,B23,торг!C4:C9999,T14)+SUMIFS(склад!R4:R10000,склад!F4:F10000,B23,склад!C4:C10000,T14)+SUMIFS('обр '!R4:R10000,'обр '!F4:F10000,B23,'обр '!C4:C10000,T14)+SUMIFS(детс!R4:R10000,детс!F4:F10000,B23,детс!C4:C10000,T14)+SUMIFS(культ!R4:R10000,культ!F4:F10000,B23,культ!C4:C10000,T14)+SUMIFS(спорт!R4:R10000,спорт!F4:F10000,B23,спорт!C4:C10000,T14)+SUMIFS(лечеб!R4:R10000,лечеб!F4:F10000,B23,лечеб!C4:C10000,T14)+SUMIFS(Баня!R4:R10000,Баня!F4:F10000,B23,Баня!C4:C10000,T14)+SUMIFS(Адм!R4:R9999,Адм!F4:F9999,B23,Адм!C4:C9999,T14)+SUMIFS(С.Х!R4:R10000,С.Х!F4:F10000,B23,С.Х!C4:C10000,T14)+SUMIFS(новостр!Q4:Q10000,новостр!F4:F10000,B23,новостр!C4:C10000,T14)+SUMIFS(авт!U4:U10004,авт!F4:F10004,B23,авт!C4:C10004,T14)+SUMIFS(ЖС!W4:W10008,ЖС!F4:F10008,B23,ЖС!C4:C10008,T14)+SUMIFS(Лес!O5:O9992,Лес!F5:F9992,B23,Лес!C5:C9992,T14)+SUMIFS('степь '!N5:N9998,'степь '!F5:F9998,B23,'степь '!C5:C9998,T14)+SUMIFS(Пр.откр.тер!Q4:Q9978,Пр.откр.тер!F4:F9978,B23,Пр.откр.тер!C4:C9978,T14)+SUMIFS(произв!R4:R9997,произв!F4:F9997,B23,произв!C4:C9997,T15)+SUMIFS(торг!R4:R9999,торг!F4:F9999,B23,торг!C4:C9999,T15)+SUMIFS(склад!R4:R10000,склад!F4:F10000,B23,склад!C4:C10000,T15)+SUMIFS('обр '!R4:R10000,'обр '!F4:F10000,B23,'обр '!C4:C10000,T15)+SUMIFS(детс!R4:R10000,детс!F4:F10000,B23,детс!C4:C10000,T15)+SUMIFS(культ!R4:R10000,культ!F4:F10000,B23,культ!C4:C10000,T15)+SUMIFS(спорт!R4:R10000,спорт!F4:F10000,B23,спорт!C4:C10000,T15)+SUMIFS(лечеб!R4:R10000,лечеб!F4:F10000,B23,лечеб!C4:C10000,T15)+SUMIFS(Баня!R4:R10000,Баня!F4:F10000,B23,Баня!C4:C10000,T15)+SUMIFS(Адм!R4:R9999,Адм!F4:F9999,B23,Адм!C4:C9999,T15)+SUMIFS(С.Х!R4:R10000,С.Х!F4:F10000,B23,С.Х!C4:C10000,T15)+SUMIFS(новостр!Q4:Q10000,новостр!F4:F10000,B23,новостр!C4:C10000,T15)+SUMIFS(авт!U4:U10004,авт!F4:F10004,B23,авт!C4:C10004,T15)+SUMIFS(ЖС!W4:W10008,ЖС!F4:F10008,B23,ЖС!C4:C10008,T15)+SUMIFS(Лес!O5:O9992,Лес!F5:F9992,B23,Лес!C5:C9992,T15)+SUMIFS('степь '!N5:N9998,'степь '!F5:F9998,B23,'степь '!C5:C9998,T15)+SUMIFS(Пр.откр.тер!Q4:Q9978,Пр.откр.тер!F4:F9978,B23,Пр.откр.тер!C4:C9978,T15)</f>
        <v>0</v>
      </c>
      <c r="T23" s="2365"/>
    </row>
    <row r="24" spans="1:20" s="10" customFormat="1" ht="16.5" thickBot="1">
      <c r="A24" s="2358">
        <v>16</v>
      </c>
      <c r="B24" s="1748" t="s">
        <v>134</v>
      </c>
      <c r="C24" s="1291">
        <f>SUMIFS(произв!A4:A9997,произв!F4:F9997,B24,произв!C4:C9997,T9)+SUMIFS(торг!A4:A9999,торг!F4:F9999,B24,торг!C4:C9999,T9)+SUMIFS(склад!A4:A10000,склад!F4:F10000,B24,склад!C4:C10000,T9)+SUMIFS('обр '!A4:A10000,'обр '!F4:F10000,B24,'обр '!C4:C10000,T9)+SUMIFS(детс!A4:A10000,детс!F4:F10000,B24,детс!C4:C10000,T9)+SUMIFS(культ!A4:A10000,культ!F4:F10000,B24,культ!C4:C10000,T9)+SUMIFS(спорт!A4:A10000,спорт!F4:F10000,B24,спорт!C4:C10000,T9)+SUMIFS(лечеб!A4:A10000,лечеб!F4:F10000,B24,лечеб!C4:C10000,T9)+SUMIFS(Баня!A4:A10000,Баня!F4:F10000,B24,Баня!C4:C10000,T9)+SUMIFS(Адм!A4:A9999,Адм!F4:F9999,B24,Адм!C4:C9999,T9)+SUMIFS(С.Х!A4:A10000,С.Х!F4:F10000,B24,С.Х!C4:C10000,T9)+SUMIFS(новостр!A4:A10000,новостр!F4:F10000,B24,новостр!C4:C10000,T9)+SUMIFS(произв!A4:A9997,произв!F4:F9997,B24,произв!C4:C9997,T10)+SUMIFS(торг!A4:A9999,торг!F4:F9999,B24,торг!C4:C9999,T10)+SUMIFS(склад!A4:A10000,склад!F4:F10000,B24,склад!C4:C10000,T10)+SUMIFS('обр '!A4:A10000,'обр '!F4:F10000,B24,'обр '!C4:C10000,T10)+SUMIFS(детс!A4:A10000,детс!F4:F10000,B24,детс!C4:C10000,T10)+SUMIFS(культ!A4:A10000,культ!F4:F10000,B24,культ!C4:C10000,T10)+SUMIFS(спорт!A4:A10000,спорт!F4:F10000,B24,спорт!C4:C10000,T10)+SUMIFS(лечеб!A4:A10000,лечеб!F4:F10000,B24,лечеб!C4:C10000,T10)+SUMIFS(Баня!A4:A10000,Баня!F4:F10000,B24,Баня!C4:C10000,T10)+SUMIFS(Адм!A4:A9999,Адм!F4:F9999,B24,Адм!C4:C9999,T10)+SUMIFS(С.Х!A4:A10000,С.Х!F4:F10000,B24,С.Х!C4:C10000,T10)+SUMIFS(новостр!A4:A10000,новостр!F4:F10000,B24,новостр!C4:C10000,T10)+SUMIFS(произв!A4:A9997,произв!F4:F9997,B24,произв!C4:C9997,T11)+SUMIFS(торг!A4:A9999,торг!F4:F9999,B24,торг!C4:C9999,T11)+SUMIFS(склад!A4:A10000,склад!F4:F10000,B24,склад!C4:C10000,T11)+SUMIFS('обр '!A4:A10000,'обр '!F4:F10000,B24,'обр '!C4:C10000,T11)+SUMIFS(детс!A4:A10000,детс!F4:F10000,B24,детс!C4:C10000,T11)+SUMIFS(культ!A4:A10000,культ!F4:F10000,B24,культ!C4:C10000,T11)+SUMIFS(спорт!A4:A10000,спорт!F4:F10000,B24,спорт!C4:C10000,T11)+SUMIFS(лечеб!A4:A10000,лечеб!F4:F10000,B24,лечеб!C4:C10000,T11)+SUMIFS(Баня!A4:A10000,Баня!F4:F10000,B24,Баня!C4:C10000,T11)+SUMIFS(Адм!A4:A9999,Адм!F4:F9999,B24,Адм!C4:C9999,T11)+SUMIFS(С.Х!A4:A10000,С.Х!F4:F10000,B24,С.Х!C4:C10000,T11)+SUMIFS(новостр!A4:A10000,новостр!F4:F10000,B24,новостр!C4:C10000,T11)+SUMIFS(произв!A4:A9997,произв!F4:F9997,B24,произв!C4:C9997,T12)+SUMIFS(торг!A4:A9999,торг!F4:F9999,B24,торг!C4:C9999,T12)+SUMIFS(склад!A4:A10000,склад!F4:F10000,B24,склад!C4:C10000,T12)+SUMIFS('обр '!A4:A10000,'обр '!F4:F10000,B24,'обр '!C4:C10000,T12)+SUMIFS(детс!A4:A10000,детс!F4:F10000,B24,детс!C4:C10000,T12)+SUMIFS(культ!A4:A10000,культ!F4:F10000,B24,культ!C4:C10000,T12)+SUMIFS(спорт!A4:A10000,спорт!F4:F10000,B24,спорт!C4:C10000,T12)+SUMIFS(лечеб!A4:A10000,лечеб!F4:F10000,B24,лечеб!C4:C10000,T12)+SUMIFS(Баня!A4:A10000,Баня!F4:F10000,B24,Баня!C4:C10000,T12)+SUMIFS(Адм!A4:A9999,Адм!F4:F9999,B24,Адм!C4:C9999,T12)+SUMIFS(С.Х!A4:A10000,С.Х!F4:F10000,B24,С.Х!C4:C10000,T12)+SUMIFS(новостр!A4:A10000,новостр!F4:F10000,B24,новостр!C4:C10000,T12)+SUMIFS(произв!A4:A9997,произв!F4:F9997,B24,произв!C4:C9997,T13)+SUMIFS(торг!A4:A9999,торг!F4:F9999,B24,торг!C4:C9999,T13)+SUMIFS(склад!A4:A10000,склад!F4:F10000,B24,склад!C4:C10000,T13)+SUMIFS('обр '!A4:A10000,'обр '!F4:F10000,B24,'обр '!C4:C10000,T13)+SUMIFS(детс!A4:A10000,детс!F4:F10000,B24,детс!C4:C10000,T13)+SUMIFS(культ!A4:A10000,культ!F4:F10000,B24,культ!C4:C10000,T13)+SUMIFS(спорт!A4:A10000,спорт!F4:F10000,B24,спорт!C4:C10000,T13)+SUMIFS(лечеб!A4:A10000,лечеб!F4:F10000,B24,лечеб!C4:C10000,T13)+SUMIFS(Баня!A4:A10000,Баня!F4:F10000,B24,Баня!C4:C10000,T13)+SUMIFS(Адм!A4:A9999,Адм!F4:F9999,B24,Адм!C4:C9999,T13)+SUMIFS(С.Х!A4:A10000,С.Х!F4:F10000,B24,С.Х!C4:C10000,T13)+SUMIFS(новостр!A4:A10000,новостр!F4:F10000,B24,новостр!C4:C10000,T13)+SUMIFS(произв!A4:A9997,произв!F4:F9997,B24,произв!C4:C9997,T14)+SUMIFS(торг!A4:A9999,торг!F4:F9999,B24,торг!C4:C9999,T14)+SUMIFS(склад!A4:A10000,склад!F4:F10000,B24,склад!C4:C10000,T14)+SUMIFS('обр '!A4:A10000,'обр '!F4:F10000,B24,'обр '!C4:C10000,T14)+SUMIFS(детс!A4:A10000,детс!F4:F10000,B24,детс!C4:C10000,T14)+SUMIFS(культ!A4:A10000,культ!F4:F10000,B24,культ!C4:C10000,T14)+SUMIFS(спорт!A4:A10000,спорт!F4:F10000,B24,спорт!C4:C10000,T14)+SUMIFS(лечеб!A4:A10000,лечеб!F4:F10000,B24,лечеб!C4:C10000,T14)+SUMIFS(Баня!A4:A10000,Баня!F4:F10000,B24,Баня!C4:C10000,T14)+SUMIFS(Адм!A4:A9999,Адм!F4:F9999,B24,Адм!C4:C9999,T14)+SUMIFS(С.Х!A4:A10000,С.Х!F4:F10000,B24,С.Х!C4:C10000,T14)+SUMIFS(новостр!A4:A10000,новостр!F4:F10000,B24,новостр!C4:C10000,T14)+SUMIFS(произв!A4:A9997,произв!F4:F9997,B24,произв!C4:C9997,T15)+SUMIFS(торг!A4:A9999,торг!F4:F9999,B24,торг!C4:C9999,T15)+SUMIFS(склад!A4:A10000,склад!F4:F10000,B24,склад!C4:C10000,T15)+SUMIFS('обр '!A4:A10000,'обр '!F4:F10000,B24,'обр '!C4:C10000,T15)+SUMIFS(детс!A4:A10000,детс!F4:F10000,B24,детс!C4:C10000,T15)+SUMIFS(культ!A4:A10000,культ!F4:F10000,B24,культ!C4:C10000,T15)+SUMIFS(спорт!A4:A10000,спорт!F4:F10000,B24,спорт!C4:C10000,T15)+SUMIFS(лечеб!A4:A10000,лечеб!F4:F10000,B24,лечеб!C4:C10000,T15)+SUMIFS(Баня!A4:A10000,Баня!F4:F10000,B24,Баня!C4:C10000,T15)+SUMIFS(Адм!A4:A9999,Адм!F4:F9999,B24,Адм!C4:C9999,T15)+SUMIFS(С.Х!A4:A10000,С.Х!F4:F10000,B24,С.Х!C4:C10000,T15)+SUMIFS(новостр!A4:A10000,новостр!F4:F10000,B24,новостр!C4:C10000,T15)</f>
        <v>0</v>
      </c>
      <c r="D24" s="272">
        <f>SUMIFS(ЖС!A4:A10008,ЖС!F4:F10008,B24,ЖС!C4:C10008,T9)+SUMIFS(ЖС!A4:A10008,ЖС!F4:F10008,B24,ЖС!C4:C10008,T10)+SUMIFS(ЖС!A4:A10008,ЖС!F4:F10008,B24,ЖС!C4:C10008,T11)+SUMIFS(ЖС!A4:A10008,ЖС!F4:F10008,B24,ЖС!C4:C10008,T12)+SUMIFS(ЖС!A4:A10008,ЖС!F4:F10008,B24,ЖС!C4:C10008,T13)+SUMIFS(ЖС!A4:A10008,ЖС!F4:F10008,B24,ЖС!C4:C10008,T14)+SUMIFS(ЖС!A4:A10008,ЖС!F4:F10008,B24,ЖС!C4:C10008,T15)</f>
        <v>0</v>
      </c>
      <c r="E24" s="272">
        <f>SUMIFS(авт!A4:A10004,авт!F4:F10004,B24,авт!C4:C10004,T9)+SUMIFS(Пр.откр.тер!A4:A9978,Пр.откр.тер!F4:F9978,B24,Пр.откр.тер!C4:C9978,T9)+SUMIFS(авт!A4:A10004,авт!F4:F10004,B24,авт!C4:C10004,T10)+SUMIFS(Пр.откр.тер!A4:A9978,Пр.откр.тер!F4:F9978,B24,Пр.откр.тер!C4:C9978,T10)+SUMIFS(авт!A4:A10004,авт!F4:F10004,B24,авт!C4:C10004,T11)+SUMIFS(Пр.откр.тер!A4:A9978,Пр.откр.тер!F4:F9978,B24,Пр.откр.тер!C4:C9978,T11)+SUMIFS(авт!A4:A10004,авт!F4:F10004,B24,авт!C4:C10004,T12)+SUMIFS(Пр.откр.тер!A4:A9978,Пр.откр.тер!F4:F9978,B24,Пр.откр.тер!C4:C9978,T12)+SUMIFS(авт!A4:A10004,авт!F4:F10004,B24,авт!C4:C10004,T13)+SUMIFS(Пр.откр.тер!A4:A9978,Пр.откр.тер!F4:F9978,B24,Пр.откр.тер!C4:C9978,T13)+SUMIFS(авт!A4:A10004,авт!F4:F10004,B24,авт!C4:C10004,T14)+SUMIFS(Пр.откр.тер!A4:A9978,Пр.откр.тер!F4:F9978,B24,Пр.откр.тер!C4:C9978,T14)+SUMIFS(авт!A4:A10004,авт!F4:F10004,B24,авт!C4:C10004,T15)+SUMIFS(Пр.откр.тер!A4:A9978,Пр.откр.тер!F4:F9978,B24,Пр.откр.тер!C4:C9978,T15)</f>
        <v>0</v>
      </c>
      <c r="F24" s="272">
        <f>SUMIFS(угар!A5:A9997,угар!F5:F9997,B24,угар!C5:C9997,T9,угар!AK5:AK9997,"да")+SUMIFS(задым!A4:A10003,задым!E4:E10003,B24,задым!C4:C10003,T9)+SUMIFS(обр.огнем!A4:A10002,обр.огнем!E4:E10002,B24,обр.огнем!C4:C10002,T9)+SUMIFS(КЗ!A4:A10009,КЗ!E4:E10009,B24,КЗ!C4:C10009,T9)+SUMIFS('подгор.пищи '!A4:A10003,'подгор.пищи '!E4:E10003,B24,'подгор.пищи '!C4:C10003,T9)+SUMIFS(самосозж!A4:A10000,самосозж!E4:E10000,B24,самосозж!C4:C10000,T9)+SUMIFS(Трава!A5:A10000,Трава!E5:E10000,B24,Трава!C5:C10000,T9)+SUMIFS(мусор!A4:A10001,мусор!E4:E10001,B24,мусор!C4:C10001,T9)+SUMIFS(дтп.заг!A4:A10000,дтп.заг!E4:E10000,B24,дтп.заг!C4:C10000,T9)+SUMIFS(авиа!A4:A9999,авиа!E4:E9999,B24,авиа!C4:C9999,T9)+SUMIFS(самовозг!A4:A10000,самовозг!E4:E10000,B24,самовозг!C4:C10000,T9)+SUMIFS(вспыш!A4:A10002,вспыш!E4:E10002,B24,вспыш!C4:C10002,T9)+SUMIFS(угар!A5:A9997,угар!F5:F9997,B24,угар!C5:C9997,T10,угар!AK5:AK9997,"да")+SUMIFS(задым!A4:A10003,задым!E4:E10003,B24,задым!C4:C10003,T10)+SUMIFS(обр.огнем!A4:A10002,обр.огнем!E4:E10002,B24,обр.огнем!C4:C10002,T10)+SUMIFS(КЗ!A4:A10009,КЗ!E4:E10009,B24,КЗ!C4:C10009,T10)+SUMIFS('подгор.пищи '!A4:A10003,'подгор.пищи '!E4:E10003,B24,'подгор.пищи '!C4:C10003,T10)+SUMIFS(самосозж!A4:A10000,самосозж!E4:E10000,B24,самосозж!C4:C10000,T10)+SUMIFS(Трава!A5:A10000,Трава!E5:E10000,B24,Трава!C5:C10000,T10)+SUMIFS(мусор!A4:A10001,мусор!E4:E10001,B24,мусор!C4:C10001,T10)+SUMIFS(дтп.заг!A4:A10000,дтп.заг!E4:E10000,B24,дтп.заг!C4:C10000,T10)+SUMIFS(авиа!A4:A9999,авиа!E4:E9999,B24,авиа!C4:C9999,T10)+SUMIFS(самовозг!A4:A10000,самовозг!E4:E10000,B24,самовозг!C4:C10000,T10)+SUMIFS(вспыш!A4:A10002,вспыш!E4:E10002,B24,вспыш!C4:C10002,T10)+SUMIFS(угар!A5:A9997,угар!F5:F9997,B24,угар!C5:C9997,T11,угар!AK5:AK9997,"да")+SUMIFS(задым!A4:A10003,задым!E4:E10003,B24,задым!C4:C10003,T11)+SUMIFS(обр.огнем!A4:A10002,обр.огнем!E4:E10002,B24,обр.огнем!C4:C10002,T11)+SUMIFS(КЗ!A4:A10009,КЗ!E4:E10009,B24,КЗ!C4:C10009,T11)+SUMIFS('подгор.пищи '!A4:A10003,'подгор.пищи '!E4:E10003,B24,'подгор.пищи '!C4:C10003,T11)+SUMIFS(самосозж!A4:A10000,самосозж!E4:E10000,B24,самосозж!C4:C10000,T11)+SUMIFS(Трава!A5:A10000,Трава!E5:E10000,B24,Трава!C5:C10000,T11)+SUMIFS(мусор!A4:A10001,мусор!E4:E10001,B24,мусор!C4:C10001,T11)+SUMIFS(дтп.заг!A4:A10000,дтп.заг!E4:E10000,B24,дтп.заг!C4:C10000,T11)+SUMIFS(авиа!A4:A9999,авиа!E4:E9999,B24,авиа!C4:C9999,T11)+SUMIFS(самовозг!A4:A10000,самовозг!E4:E10000,B24,самовозг!C4:C10000,T11)+SUMIFS(вспыш!A4:A10002,вспыш!E4:E10002,B24,вспыш!C4:C10002,T11)+SUMIFS(угар!A5:A9997,угар!F5:F9997,B24,угар!C5:C9997,T12,угар!AK5:AK9997,"да")+SUMIFS(задым!A4:A10003,задым!E4:E10003,B24,задым!C4:C10003,T12)+SUMIFS(обр.огнем!A4:A10002,обр.огнем!E4:E10002,B24,обр.огнем!C4:C10002,T12)+SUMIFS(КЗ!A4:A10009,КЗ!E4:E10009,B24,КЗ!C4:C10009,T12)+SUMIFS('подгор.пищи '!A4:A10003,'подгор.пищи '!E4:E10003,B24,'подгор.пищи '!C4:C10003,T12)+SUMIFS(самосозж!A4:A10000,самосозж!E4:E10000,B24,самосозж!C4:C10000,T12)+SUMIFS(Трава!A5:A10000,Трава!E5:E10000,B24,Трава!C5:C10000,T12)+SUMIFS(мусор!A4:A10001,мусор!E4:E10001,B24,мусор!C4:C10001,T12)+SUMIFS(дтп.заг!A4:A10000,дтп.заг!E4:E10000,B24,дтп.заг!C4:C10000,T12)+SUMIFS(авиа!A4:A9999,авиа!E4:E9999,B24,авиа!C4:C9999,T12)+SUMIFS(самовозг!A4:A10000,самовозг!E4:E10000,B24,самовозг!C4:C10000,T12)+SUMIFS(вспыш!A4:A10002,вспыш!E4:E10002,B24,вспыш!C4:C10002,T12)+SUMIFS(угар!A5:A9997,угар!F5:F9997,B24,угар!C5:C9997,T13,угар!AK5:AK9997,"да")+SUMIFS(задым!A4:A10003,задым!E4:E10003,B24,задым!C4:C10003,T13)+SUMIFS(обр.огнем!A4:A10002,обр.огнем!E4:E10002,B24,обр.огнем!C4:C10002,T13)+SUMIFS(КЗ!A4:A10009,КЗ!E4:E10009,B24,КЗ!C4:C10009,T13)+SUMIFS('подгор.пищи '!A4:A10003,'подгор.пищи '!E4:E10003,B24,'подгор.пищи '!C4:C10003,T13)+SUMIFS(самосозж!A4:A10000,самосозж!E4:E10000,B24,самосозж!C4:C10000,T13)+SUMIFS(Трава!A5:A10000,Трава!E5:E10000,B24,Трава!C5:C10000,T13)+SUMIFS(мусор!A4:A10001,мусор!E4:E10001,B24,мусор!C4:C10001,T13)+SUMIFS(дтп.заг!A4:A10000,дтп.заг!E4:E10000,B24,дтп.заг!C4:C10000,T13)+SUMIFS(авиа!A4:A9999,авиа!E4:E9999,B24,авиа!C4:C9999,T13)+SUMIFS(самовозг!A4:A10000,самовозг!E4:E10000,B24,самовозг!C4:C10000,T13)+SUMIFS(вспыш!A4:A10002,вспыш!E4:E10002,B24,вспыш!C4:C10002,T13)+SUMIFS(угар!A5:A9997,угар!F5:F9997,B24,угар!C5:C9997,T14,угар!AK5:AK9997,"да")+SUMIFS(задым!A4:A10003,задым!E4:E10003,B24,задым!C4:C10003,T14)+SUMIFS(обр.огнем!A4:A10002,обр.огнем!E4:E10002,B24,обр.огнем!C4:C10002,T14)+SUMIFS(КЗ!A4:A10009,КЗ!E4:E10009,B24,КЗ!C4:C10009,T14)+SUMIFS('подгор.пищи '!A4:A10003,'подгор.пищи '!E4:E10003,B24,'подгор.пищи '!C4:C10003,T14)+SUMIFS(самосозж!A4:A10000,самосозж!E4:E10000,B24,самосозж!C4:C10000,T14)+SUMIFS(Трава!A5:A10000,Трава!E5:E10000,B24,Трава!C5:C10000,T14)+SUMIFS(мусор!A4:A10001,мусор!E4:E10001,B24,мусор!C4:C10001,T14)+SUMIFS(дтп.заг!A4:A10000,дтп.заг!E4:E10000,B24,дтп.заг!C4:C10000,T14)+SUMIFS(авиа!A4:A9999,авиа!E4:E9999,B24,авиа!C4:C9999,T14)+SUMIFS(самовозг!A4:A10000,самовозг!E4:E10000,B24,самовозг!C4:C10000,T14)+SUMIFS(вспыш!A4:A10002,вспыш!E4:E10002,B24,вспыш!C4:C10002,T14)+SUMIFS(угар!A5:A9997,угар!F5:F9997,B24,угар!C5:C9997,T15,угар!AK5:AK9997,"да")+SUMIFS(задым!A4:A10003,задым!E4:E10003,B24,задым!C4:C10003,T15)+SUMIFS(обр.огнем!A4:A10002,обр.огнем!E4:E10002,B24,обр.огнем!C4:C10002,T15)+SUMIFS(КЗ!A4:A10009,КЗ!E4:E10009,B24,КЗ!C4:C10009,T15)+SUMIFS('подгор.пищи '!A4:A10003,'подгор.пищи '!E4:E10003,B24,'подгор.пищи '!C4:C10003,T15)+SUMIFS(самосозж!A4:A10000,самосозж!E4:E10000,B24,самосозж!C4:C10000,T15)+SUMIFS(Трава!A5:A10000,Трава!E5:E10000,B24,Трава!C5:C10000,T15)+SUMIFS(мусор!A4:A10001,мусор!E4:E10001,B24,мусор!C4:C10001,T15)+SUMIFS(дтп.заг!A4:A10000,дтп.заг!E4:E10000,B24,дтп.заг!C4:C10000,T15)+SUMIFS(авиа!A4:A9999,авиа!E4:E9999,B24,авиа!C4:C9999,T15)+SUMIFS(самовозг!A4:A10000,самовозг!E4:E10000,B24,самовозг!C4:C10000,T15)+SUMIFS(вспыш!A4:A10002,вспыш!E4:E10002,B24,вспыш!C4:C10002,T15)</f>
        <v>0</v>
      </c>
      <c r="G24" s="272">
        <f>SUMIFS(АСР!A4:A9998,АСР!E4:E9998,B24,АСР!C4:C9998,T9)+SUMIFS(АСР!A4:A9998,АСР!E4:E9998,B24,АСР!C4:C9998,T10)+SUMIFS(АСР!A4:A9998,АСР!E4:E9998,B24,АСР!C4:C9998,T11)+SUMIFS(АСР!A4:A9998,АСР!E4:E9998,B24,АСР!C4:C9998,T12)+SUMIFS(АСР!A4:A9998,АСР!E4:E9998,B24,АСР!C4:C9998,T13)+SUMIFS(АСР!A4:A9998,АСР!E4:E9998,B24,АСР!C4:C9998,T14)+SUMIFS(АСР!A4:A9998,АСР!E4:E9998,B24,АСР!C4:C9998,T15)</f>
        <v>0</v>
      </c>
      <c r="H24" s="272">
        <f>SUMIFS(ложный!A4:A10003,ложный!E4:E10003,B24,ложный!C4:C10003,T9)+SUMIFS(ложный!A4:A10003,ложный!E4:E10003,B24,ложный!C4:C10003,T10)+SUMIFS(ложный!A4:A10003,ложный!E4:E10003,B24,ложный!C4:C10003,T11)+SUMIFS(ложный!A4:A10003,ложный!E4:E10003,B24,ложный!C4:C10003,T12)+SUMIFS(ложный!A4:A10003,ложный!E4:E10003,B24,ложный!C4:C10003,T13)+SUMIFS(ложный!A4:A10003,ложный!E4:E10003,B24,ложный!C4:C10003,T14)+SUMIFS(ложный!A4:A10003,ложный!E4:E10003,B24,ложный!C4:C10003,T15)</f>
        <v>0</v>
      </c>
      <c r="I24" s="272">
        <f>SUMIFS('степь '!A5:A9998,'степь '!F5:F9998,B24,'степь '!C5:C9998,T9)+SUMIFS('степь '!A5:A9998,'степь '!F5:F9998,B24,'степь '!C5:C9998,T10)+SUMIFS('степь '!A5:A9998,'степь '!F5:F9998,B24,'степь '!C5:C9998,T11)+SUMIFS('степь '!A5:A9998,'степь '!F5:F9998,B24,'степь '!C5:C9998,T12)+SUMIFS('степь '!A5:A9998,'степь '!F5:F9998,B24,'степь '!C5:C9998,T13)+SUMIFS('степь '!A5:A9998,'степь '!F5:F9998,B24,'степь '!C5:C9998,T14)+SUMIFS('степь '!A5:A9998,'степь '!F5:F9998,B24,'степь '!C5:C9998,T15)</f>
        <v>0</v>
      </c>
      <c r="J24" s="272">
        <f>SUMIFS('степь '!I5:I9998,'степь '!F5:F9998,B24,'степь '!C5:C9998,T9)+SUMIFS('степь '!I5:I9998,'степь '!F5:F9998,B24,'степь '!C5:C9998,T10)+SUMIFS('степь '!I5:I9998,'степь '!F5:F9998,B24,'степь '!C5:C9998,T11)+SUMIFS('степь '!I5:I9998,'степь '!F5:F9998,B24,'степь '!C5:C9998,T12)+SUMIFS('степь '!I5:I9998,'степь '!F5:F9998,B24,'степь '!C5:C9998,T13)+SUMIFS('степь '!I5:I9998,'степь '!F5:F9998,B24,'степь '!C5:C9998,T14)+SUMIFS('степь '!I5:I9998,'степь '!F5:F9998,B24,'степь '!C5:C9998,T15)</f>
        <v>0</v>
      </c>
      <c r="K24" s="272">
        <f>SUMIFS(Лес!A5:A9992,Лес!F5:F9992,B24,Лес!C5:C9992,T9)+SUMIFS(Лес!A5:A9992,Лес!F5:F9992,B24,Лес!C5:C9992,T10)+SUMIFS(Лес!A5:A9992,Лес!F5:F9992,B24,Лес!C5:C9992,T11)+SUMIFS(Лес!A5:A9992,Лес!F5:F9992,B24,Лес!C5:C9992,T12)+SUMIFS(Лес!A5:A9992,Лес!F5:F9992,B24,Лес!C5:C9992,T13)+SUMIFS(Лес!A5:A9992,Лес!F5:F9992,B24,Лес!C5:C9992,T14)+SUMIFS(Лес!A5:A9992,Лес!F5:F9992,B24,Лес!C5:C9992,T15)</f>
        <v>0</v>
      </c>
      <c r="L24" s="272">
        <f>SUMIFS(Лес!J5:J9992,Лес!F5:F9992,B24,Лес!C5:C9992,T9)+SUMIFS(Лес!J5:J9992,Лес!F5:F9992,B24,Лес!C5:C9992,T10)+SUMIFS(Лес!J5:J9992,Лес!F5:F9992,B24,Лес!C5:C9992,T11)+SUMIFS(Лес!J5:J9992,Лес!F5:F9992,B24,Лес!C5:C9992,T12)+SUMIFS(Лес!J5:J9992,Лес!F5:F9992,B24,Лес!C5:C9992,T13)+SUMIFS(Лес!J5:J9992,Лес!F5:F9992,B24,Лес!C5:C9992,T14)+SUMIFS(Лес!J5:J9992,Лес!F5:F9992,B24,Лес!C5:C9992,T15)</f>
        <v>0</v>
      </c>
      <c r="M24" s="272">
        <f t="shared" si="0"/>
        <v>0</v>
      </c>
      <c r="N24" s="293">
        <f>SUMIFS(произв!O4:O9997,произв!F4:F9997,B24,произв!C4:C9997,T9)+SUMIFS(торг!O4:O9999,торг!F4:F9999,B24,торг!C4:C9999,T9)+SUMIFS(склад!O4:O10000,склад!F4:F10000,B24,склад!C4:C10000,T9)+SUMIFS('обр '!O4:O10000,'обр '!F4:F10000,B24,'обр '!C4:C10000,T9)+SUMIFS(детс!O4:O10000,детс!F4:F10000,B24,детс!C4:C10000,T9)+SUMIFS(культ!O4:O10000,культ!F4:F10000,B24,культ!C4:C10000,T9)+SUMIFS(спорт!O4:O10000,спорт!F4:F10000,B24,спорт!C4:C10000,T9)+SUMIFS(лечеб!O4:O10000,лечеб!F4:F10000,B24,лечеб!C4:C10000,T9)+SUMIFS(Баня!O4:O10000,Баня!F4:F10000,B24,Баня!C4:C10000,T9)+SUMIFS(Адм!O4:O9999,Адм!F4:F9999,B24,Адм!C4:C9999,T9)+SUMIFS(С.Х!O4:O10000,С.Х!F4:F10000,B24,С.Х!C4:C10000,T9)+SUMIFS(новостр!N4:N10000,новостр!F4:F10000,B24,новостр!C4:C10000,T9)+SUMIFS(авт!K4:K10004,авт!F4:F10004,B24,авт!C4:C10004,T9)+SUMIFS(ЖС!S4:S10008,ЖС!F4:F10008,B24,ЖС!C4:C10008,T9)+SUMIFS(Лес!L5:L9992,Лес!F5:F9992,B24,Лес!C5:C9992,T9)+SUMIFS('степь '!K5:K9998,'степь '!F5:F9998,B24,'степь '!C5:C9998,T9)+SUMIFS(Пр.откр.тер!N4:N9978,Пр.откр.тер!F4:F9978,B24,Пр.откр.тер!C4:C9978,T9)+SUMIFS(произв!O4:O9997,произв!F4:F9997,B24,произв!C4:C9997,T10)+SUMIFS(торг!O4:O9999,торг!F4:F9999,B24,торг!C4:C9999,T10)+SUMIFS(склад!O4:O10000,склад!F4:F10000,B24,склад!C4:C10000,T10)+SUMIFS('обр '!O4:O10000,'обр '!F4:F10000,B24,'обр '!C4:C10000,T10)+SUMIFS(детс!O4:O10000,детс!F4:F10000,B24,детс!C4:C10000,T10)+SUMIFS(культ!O4:O10000,культ!F4:F10000,B24,культ!C4:C10000,T10)+SUMIFS(спорт!O4:O10000,спорт!F4:F10000,B24,спорт!C4:C10000,T10)+SUMIFS(лечеб!O4:O10000,лечеб!F4:F10000,B24,лечеб!C4:C10000,T10)+SUMIFS(Баня!O4:O10000,Баня!F4:F10000,B24,Баня!C4:C10000,T10)+SUMIFS(Адм!O4:O9999,Адм!F4:F9999,B24,Адм!C4:C9999,T10)+SUMIFS(С.Х!O4:O10000,С.Х!F4:F10000,B24,С.Х!C4:C10000,T10)+SUMIFS(новостр!N4:N10000,новостр!F4:F10000,B24,новостр!C4:C10000,T10)+SUMIFS(авт!K4:K10004,авт!F4:F10004,B24,авт!C4:C10004,T10)+SUMIFS(ЖС!S4:S10008,ЖС!F4:F10008,B24,ЖС!C4:C10008,T10)+SUMIFS(Лес!L5:L9992,Лес!F5:F9992,B24,Лес!C5:C9992,T10)+SUMIFS('степь '!K5:K9998,'степь '!F5:F9998,B24,'степь '!C5:C9998,T10)+SUMIFS(Пр.откр.тер!N4:N9978,Пр.откр.тер!F4:F9978,B24,Пр.откр.тер!C4:C9978,T10)+SUMIFS(произв!O4:O9997,произв!F4:F9997,B24,произв!C4:C9997,T11)+SUMIFS(торг!O4:O9999,торг!F4:F9999,B24,торг!C4:C9999,T11)+SUMIFS(склад!O4:O10000,склад!F4:F10000,B24,склад!C4:C10000,T11)+SUMIFS('обр '!O4:O10000,'обр '!F4:F10000,B24,'обр '!C4:C10000,T11)+SUMIFS(детс!O4:O10000,детс!F4:F10000,B24,детс!C4:C10000,T11)+SUMIFS(культ!O4:O10000,культ!F4:F10000,B24,культ!C4:C10000,T11)+SUMIFS(спорт!O4:O10000,спорт!F4:F10000,B24,спорт!C4:C10000,T11)+SUMIFS(лечеб!O4:O10000,лечеб!F4:F10000,B24,лечеб!C4:C10000,T11)+SUMIFS(Баня!O4:O10000,Баня!F4:F10000,B24,Баня!C4:C10000,T11)+SUMIFS(Адм!O4:O9999,Адм!F4:F9999,B24,Адм!C4:C9999,T11)+SUMIFS(С.Х!O4:O10000,С.Х!F4:F10000,B24,С.Х!C4:C10000,T11)+SUMIFS(новостр!N4:N10000,новостр!F4:F10000,B24,новостр!C4:C10000,T11)+SUMIFS(авт!K4:K10004,авт!F4:F10004,B24,авт!C4:C10004,T11)+SUMIFS(ЖС!S4:S10008,ЖС!F4:F10008,B24,ЖС!C4:C10008,T11)+SUMIFS(Лес!L5:L9992,Лес!F5:F9992,B24,Лес!C5:C9992,T11)+SUMIFS('степь '!K5:K9998,'степь '!F5:F9998,B24,'степь '!C5:C9998,T11)+SUMIFS(Пр.откр.тер!N4:N9978,Пр.откр.тер!F4:F9978,B24,Пр.откр.тер!C4:C9978,T11)+SUMIFS(произв!O4:O9997,произв!F4:F9997,B24,произв!C4:C9997,T12)+SUMIFS(торг!O4:O9999,торг!F4:F9999,B24,торг!C4:C9999,T12)+SUMIFS(склад!O4:O10000,склад!F4:F10000,B24,склад!C4:C10000,T12)+SUMIFS('обр '!O4:O10000,'обр '!F4:F10000,B24,'обр '!C4:C10000,T12)+SUMIFS(детс!O4:O10000,детс!F4:F10000,B24,детс!C4:C10000,T12)+SUMIFS(культ!O4:O10000,культ!F4:F10000,B24,культ!C4:C10000,T12)+SUMIFS(спорт!O4:O10000,спорт!F4:F10000,B24,спорт!C4:C10000,T12)+SUMIFS(лечеб!O4:O10000,лечеб!F4:F10000,B24,лечеб!C4:C10000,T12)+SUMIFS(Баня!O4:O10000,Баня!F4:F10000,B24,Баня!C4:C10000,T12)+SUMIFS(Адм!O4:O9999,Адм!F4:F9999,B24,Адм!C4:C9999,T12)+SUMIFS(С.Х!O4:O10000,С.Х!F4:F10000,B24,С.Х!C4:C10000,T12)+SUMIFS(новостр!N4:N10000,новостр!F4:F10000,B24,новостр!C4:C10000,T12)+SUMIFS(авт!K4:K10004,авт!F4:F10004,B24,авт!C4:C10004,T12)+SUMIFS(ЖС!S4:S10008,ЖС!F4:F10008,B24,ЖС!C4:C10008,T12)+SUMIFS(Лес!L5:L9992,Лес!F5:F9992,B24,Лес!C5:C9992,T12)+SUMIFS('степь '!K5:K9998,'степь '!F5:F9998,B24,'степь '!C5:C9998,T12)+SUMIFS(Пр.откр.тер!N4:N9978,Пр.откр.тер!F4:F9978,B24,Пр.откр.тер!C4:C9978,T12)+SUMIFS(произв!O4:O9997,произв!F4:F9997,B24,произв!C4:C9997,T13)+SUMIFS(торг!O4:O9999,торг!F4:F9999,B24,торг!C4:C9999,T13)+SUMIFS(склад!O4:O10000,склад!F4:F10000,B24,склад!C4:C10000,T13)+SUMIFS('обр '!O4:O10000,'обр '!F4:F10000,B24,'обр '!C4:C10000,T13)+SUMIFS(детс!O4:O10000,детс!F4:F10000,B24,детс!C4:C10000,T13)+SUMIFS(культ!O4:O10000,культ!F4:F10000,B24,культ!C4:C10000,T13)+SUMIFS(спорт!O4:O10000,спорт!F4:F10000,B24,спорт!C4:C10000,T13)+SUMIFS(лечеб!O4:O10000,лечеб!F4:F10000,B24,лечеб!C4:C10000,T13)+SUMIFS(Баня!O4:O10000,Баня!F4:F10000,B24,Баня!C4:C10000,T13)+SUMIFS(Адм!O4:O9999,Адм!F4:F9999,B24,Адм!C4:C9999,T13)+SUMIFS(С.Х!O4:O10000,С.Х!F4:F10000,B24,С.Х!C4:C10000,T13)+SUMIFS(новостр!N4:N10000,новостр!F4:F10000,B24,новостр!C4:C10000,T13)+SUMIFS(авт!K4:K10004,авт!F4:F10004,B24,авт!C4:C10004,T13)+SUMIFS(ЖС!S4:S10008,ЖС!F4:F10008,B24,ЖС!C4:C10008,T13)+SUMIFS(Лес!L5:L9992,Лес!F5:F9992,B24,Лес!C5:C9992,T13)+SUMIFS('степь '!K5:K9998,'степь '!F5:F9998,B24,'степь '!C5:C9998,T13)+SUMIFS(Пр.откр.тер!N4:N9978,Пр.откр.тер!F4:F9978,B24,Пр.откр.тер!C4:C9978,T13)+SUMIFS(произв!O4:O9997,произв!F4:F9997,B24,произв!C4:C9997,T14)+SUMIFS(торг!O4:O9999,торг!F4:F9999,B24,торг!C4:C9999,T14)+SUMIFS(склад!O4:O10000,склад!F4:F10000,B24,склад!C4:C10000,T14)+SUMIFS('обр '!O4:O10000,'обр '!F4:F10000,B24,'обр '!C4:C10000,T14)+SUMIFS(детс!O4:O10000,детс!F4:F10000,B24,детс!C4:C10000,T14)+SUMIFS(культ!O4:O10000,культ!F4:F10000,B24,культ!C4:C10000,T14)+SUMIFS(спорт!O4:O10000,спорт!F4:F10000,B24,спорт!C4:C10000,T14)+SUMIFS(лечеб!O4:O10000,лечеб!F4:F10000,B24,лечеб!C4:C10000,T14)+SUMIFS(Баня!O4:O10000,Баня!F4:F10000,B24,Баня!C4:C10000,T14)+SUMIFS(Адм!O4:O9999,Адм!F4:F9999,B24,Адм!C4:C9999,T14)+SUMIFS(С.Х!O4:O10000,С.Х!F4:F10000,B24,С.Х!C4:C10000,T14)+SUMIFS(новостр!N4:N10000,новостр!F4:F10000,B24,новостр!C4:C10000,T14)+SUMIFS(авт!K4:K10004,авт!F4:F10004,B24,авт!C4:C10004,T14)+SUMIFS(ЖС!S4:S10008,ЖС!F4:F10008,B24,ЖС!C4:C10008,T14)+SUMIFS(Лес!L5:L9992,Лес!F5:F9992,B24,Лес!C5:C9992,T14)+SUMIFS('степь '!K5:K9998,'степь '!F5:F9998,B24,'степь '!C5:C9998,T14)+SUMIFS(Пр.откр.тер!N4:N9978,Пр.откр.тер!F4:F9978,B24,Пр.откр.тер!C4:C9978,T14)+SUMIFS(произв!O4:O9997,произв!F4:F9997,B24,произв!C4:C9997,T15)+SUMIFS(торг!O4:O9999,торг!F4:F9999,B24,торг!C4:C9999,T15)+SUMIFS(склад!O4:O10000,склад!F4:F10000,B24,склад!C4:C10000,T15)+SUMIFS('обр '!O4:O10000,'обр '!F4:F10000,B24,'обр '!C4:C10000,T15)+SUMIFS(детс!O4:O10000,детс!F4:F10000,B24,детс!C4:C10000,T15)+SUMIFS(культ!O4:O10000,культ!F4:F10000,B24,культ!C4:C10000,T15)+SUMIFS(спорт!O4:O10000,спорт!F4:F10000,B24,спорт!C4:C10000,T15)+SUMIFS(лечеб!O4:O10000,лечеб!F4:F10000,B24,лечеб!C4:C10000,T15)+SUMIFS(Баня!O4:O10000,Баня!F4:F10000,B24,Баня!C4:C10000,T15)+SUMIFS(Адм!O4:O9999,Адм!F4:F9999,B24,Адм!C4:C9999,T15)+SUMIFS(С.Х!O4:O10000,С.Х!F4:F10000,B24,С.Х!C4:C10000,T15)+SUMIFS(новостр!N4:N10000,новостр!F4:F10000,B24,новостр!C4:C10000,T15)+SUMIFS(авт!K4:K10004,авт!F4:F10004,B24,авт!C4:C10004,T15)+SUMIFS(ЖС!S4:S10008,ЖС!F4:F10008,B24,ЖС!C4:C10008,T15)+SUMIFS(Лес!L5:L9992,Лес!F5:F9992,B24,Лес!C5:C9992,T15)+SUMIFS('степь '!K5:K9998,'степь '!F5:F9998,B24,'степь '!C5:C9998,T15)+SUMIFS(Пр.откр.тер!N4:N9978,Пр.откр.тер!F4:F9978,B24,Пр.откр.тер!C4:C9978,T15)</f>
        <v>0</v>
      </c>
      <c r="O24" s="271">
        <f>SUMIFS(Гиб.!O5:O9995,Гиб.!E5:E9995,B24,Гиб.!B5:B9995,T9)+SUMIFS(Гиб.!O5:O9995,Гиб.!E5:E9995,B24,Гиб.!B5:B9995,T10)+SUMIFS(Гиб.!O5:O9995,Гиб.!E5:E9995,B24,Гиб.!B5:B9995,T11)+SUMIFS(Гиб.!O5:O9995,Гиб.!E5:E9995,B24,Гиб.!B5:B9995,T12)+SUMIFS(Гиб.!O5:O9995,Гиб.!E5:E9995,B24,Гиб.!B5:B9995,T13)+SUMIFS(Гиб.!O5:O9995,Гиб.!E5:E9995,B24,Гиб.!B5:B9995,T14)+SUMIFS(Гиб.!O5:O9995,Гиб.!E5:E9995,B24,Гиб.!B5:B9995,T15)</f>
        <v>0</v>
      </c>
      <c r="P24" s="272">
        <f>SUMIFS(Тр.!M5:M9997,Тр.!E5:E9997,B24,Тр.!B5:B9997,T9)+SUMIFS(Тр.!M5:M9997,Тр.!E5:E9997,B24,Тр.!B5:B9997,T10)+SUMIFS(Тр.!M5:M9997,Тр.!E5:E9997,B24,Тр.!B5:B9997,T11)+SUMIFS(Тр.!M5:M9997,Тр.!E5:E9997,B24,Тр.!B5:B9997,T12)+SUMIFS(Тр.!M5:M9997,Тр.!E5:E9997,B24,Тр.!B5:B9997,T13)+SUMIFS(Тр.!M5:M9997,Тр.!E5:E9997,B24,Тр.!B5:B9997,T14)+SUMIFS(Тр.!M5:M9997,Тр.!E5:E9997,B24,Тр.!B5:B9997,T15)</f>
        <v>0</v>
      </c>
      <c r="Q24" s="293">
        <f>SUMIFS(произв!P4:P9997,произв!F4:F9997,B24,произв!C4:C9997,T9)+SUMIFS(торг!P4:P9999,торг!F4:F9999,B24,торг!C4:C9999,T9)+SUMIFS(склад!P4:P10000,склад!F4:F10000,B24,склад!C4:C10000,T9)+SUMIFS('обр '!P4:P10000,'обр '!F4:F10000,B24,'обр '!C4:C10000,T9)+SUMIFS(детс!P4:P10000,детс!F4:F10000,B24,детс!C4:C10000,T9)+SUMIFS(культ!P4:P10000,культ!F4:F10000,B24,культ!C4:C10000,T9)+SUMIFS(спорт!P4:P10000,спорт!F4:F10000,B24,спорт!C4:C10000,T9)+SUMIFS(лечеб!P4:P10000,лечеб!F4:F10000,B24,лечеб!C4:C10000,T9)+SUMIFS(Баня!P4:P10000,Баня!F4:F10000,B24,Баня!C4:C10000,T9)+SUMIFS(Адм!P4:P9999,Адм!F4:F9999,B24,Адм!C4:C9999,T9)+SUMIFS(С.Х!P4:P10000,С.Х!F4:F10000,B24,С.Х!C4:C10000,T9)+SUMIFS(новостр!O4:O10000,новостр!F4:F10000,B24,новостр!C4:C10000,T9)+SUMIFS(авт!S4:S10004,авт!F4:F10004,B24,авт!C4:C10004,T9)+SUMIFS(ЖС!T4:T10008,ЖС!F4:F10008,B24,ЖС!C4:C10008,T9)+SUMIFS(Лес!M5:M9992,Лес!F5:F9992,B24,Лес!C5:C9992,T9)+SUMIFS('степь '!L5:L9998,'степь '!F5:F9998,B24,'степь '!C5:C9998,T9)+SUMIFS(Пр.откр.тер!O4:O9978,Пр.откр.тер!F4:F9978,B24,Пр.откр.тер!C4:C9978,T9)+SUMIFS(произв!P4:P9997,произв!F4:F9997,B24,произв!C4:C9997,T10)+SUMIFS(торг!P4:P9999,торг!F4:F9999,B24,торг!C4:C9999,T10)+SUMIFS(склад!P4:P10000,склад!F4:F10000,B24,склад!C4:C10000,T10)+SUMIFS('обр '!P4:P10000,'обр '!F4:F10000,B24,'обр '!C4:C10000,T10)+SUMIFS(детс!P4:P10000,детс!F4:F10000,B24,детс!C4:C10000,T10)+SUMIFS(культ!P4:P10000,культ!F4:F10000,B24,культ!C4:C10000,T10)+SUMIFS(спорт!P4:P10000,спорт!F4:F10000,B24,спорт!C4:C10000,T10)+SUMIFS(лечеб!P4:P10000,лечеб!F4:F10000,B24,лечеб!C4:C10000,T10)+SUMIFS(Баня!P4:P10000,Баня!F4:F10000,B24,Баня!C4:C10000,T10)+SUMIFS(Адм!P4:P9999,Адм!F4:F9999,B24,Адм!C4:C9999,T10)+SUMIFS(С.Х!P4:P10000,С.Х!F4:F10000,B24,С.Х!C4:C10000,T10)+SUMIFS(новостр!O4:O10000,новостр!F4:F10000,B24,новостр!C4:C10000,T10)+SUMIFS(авт!S4:S10004,авт!F4:F10004,B24,авт!C4:C10004,T10)+SUMIFS(ЖС!T4:T10008,ЖС!F4:F10008,B24,ЖС!C4:C10008,T10)+SUMIFS(Лес!M5:M9992,Лес!F5:F9992,B24,Лес!C5:C9992,T10)+SUMIFS('степь '!L5:L9998,'степь '!F5:F9998,B24,'степь '!C5:C9998,T10)+SUMIFS(Пр.откр.тер!O4:O9978,Пр.откр.тер!F4:F9978,B24,Пр.откр.тер!C4:C9978,T10)+SUMIFS(произв!P4:P9997,произв!F4:F9997,B24,произв!C4:C9997,T11)+SUMIFS(торг!P4:P9999,торг!F4:F9999,B24,торг!C4:C9999,T11)+SUMIFS(склад!P4:P10000,склад!F4:F10000,B24,склад!C4:C10000,T11)+SUMIFS('обр '!P4:P10000,'обр '!F4:F10000,B24,'обр '!C4:C10000,T11)+SUMIFS(детс!P4:P10000,детс!F4:F10000,B24,детс!C4:C10000,T11)+SUMIFS(культ!P4:P10000,культ!F4:F10000,B24,культ!C4:C10000,T11)+SUMIFS(спорт!P4:P10000,спорт!F4:F10000,B24,спорт!C4:C10000,T11)+SUMIFS(лечеб!P4:P10000,лечеб!F4:F10000,B24,лечеб!C4:C10000,T11)+SUMIFS(Баня!P4:P10000,Баня!F4:F10000,B24,Баня!C4:C10000,T11)+SUMIFS(Адм!P4:P9999,Адм!F4:F9999,B24,Адм!C4:C9999,T11)+SUMIFS(С.Х!P4:P10000,С.Х!F4:F10000,B24,С.Х!C4:C10000,T11)+SUMIFS(новостр!O4:O10000,новостр!F4:F10000,B24,новостр!C4:C10000,T11)+SUMIFS(авт!S4:S10004,авт!F4:F10004,B24,авт!C4:C10004,T11)+SUMIFS(ЖС!T4:T10008,ЖС!F4:F10008,B24,ЖС!C4:C10008,T11)+SUMIFS(Лес!M5:M9992,Лес!F5:F9992,B24,Лес!C5:C9992,T11)+SUMIFS('степь '!L5:L9998,'степь '!F5:F9998,B24,'степь '!C5:C9998,T11)+SUMIFS(Пр.откр.тер!O4:O9978,Пр.откр.тер!F4:F9978,B24,Пр.откр.тер!C4:C9978,T11)+SUMIFS(произв!P4:P9997,произв!F4:F9997,B24,произв!C4:C9997,T12)+SUMIFS(торг!P4:P9999,торг!F4:F9999,B24,торг!C4:C9999,T12)+SUMIFS(склад!P4:P10000,склад!F4:F10000,B24,склад!C4:C10000,T12)+SUMIFS('обр '!P4:P10000,'обр '!F4:F10000,B24,'обр '!C4:C10000,T12)+SUMIFS(детс!P4:P10000,детс!F4:F10000,B24,детс!C4:C10000,T12)+SUMIFS(культ!P4:P10000,культ!F4:F10000,B24,культ!C4:C10000,T12)+SUMIFS(спорт!P4:P10000,спорт!F4:F10000,B24,спорт!C4:C10000,T12)+SUMIFS(лечеб!P4:P10000,лечеб!F4:F10000,B24,лечеб!C4:C10000,T12)+SUMIFS(Баня!P4:P10000,Баня!F4:F10000,B24,Баня!C4:C10000,T12)+SUMIFS(Адм!P4:P9999,Адм!F4:F9999,B24,Адм!C4:C9999,T12)+SUMIFS(С.Х!P4:P10000,С.Х!F4:F10000,B24,С.Х!C4:C10000,T12)+SUMIFS(новостр!O4:O10000,новостр!F4:F10000,B24,новостр!C4:C10000,T12)+SUMIFS(авт!S4:S10004,авт!F4:F10004,B24,авт!C4:C10004,T12)+SUMIFS(ЖС!T4:T10008,ЖС!F4:F10008,B24,ЖС!C4:C10008,T12)+SUMIFS(Лес!M5:M9992,Лес!F5:F9992,B24,Лес!C5:C9992,T12)+SUMIFS('степь '!L5:L9998,'степь '!F5:F9998,B24,'степь '!C5:C9998,T12)+SUMIFS(Пр.откр.тер!O4:O9978,Пр.откр.тер!F4:F9978,B24,Пр.откр.тер!C4:C9978,T12)+SUMIFS(произв!P4:P9997,произв!F4:F9997,B24,произв!C4:C9997,T13)+SUMIFS(торг!P4:P9999,торг!F4:F9999,B24,торг!C4:C9999,T13)+SUMIFS(склад!P4:P10000,склад!F4:F10000,B24,склад!C4:C10000,T13)+SUMIFS('обр '!P4:P10000,'обр '!F4:F10000,B24,'обр '!C4:C10000,T13)+SUMIFS(детс!P4:P10000,детс!F4:F10000,B24,детс!C4:C10000,T13)+SUMIFS(культ!P4:P10000,культ!F4:F10000,B24,культ!C4:C10000,T13)+SUMIFS(спорт!P4:P10000,спорт!F4:F10000,B24,спорт!C4:C10000,T13)+SUMIFS(лечеб!P4:P10000,лечеб!F4:F10000,B24,лечеб!C4:C10000,T13)+SUMIFS(Баня!P4:P10000,Баня!F4:F10000,B24,Баня!C4:C10000,T13)+SUMIFS(Адм!P4:P9999,Адм!F4:F9999,B24,Адм!C4:C9999,T13)+SUMIFS(С.Х!P4:P10000,С.Х!F4:F10000,B24,С.Х!C4:C10000,T13)+SUMIFS(новостр!O4:O10000,новостр!F4:F10000,B24,новостр!C4:C10000,T13)+SUMIFS(авт!S4:S10004,авт!F4:F10004,B24,авт!C4:C10004,T13)+SUMIFS(ЖС!T4:T10008,ЖС!F4:F10008,B24,ЖС!C4:C10008,T13)+SUMIFS(Лес!M5:M9992,Лес!F5:F9992,B24,Лес!C5:C9992,T13)+SUMIFS('степь '!L5:L9998,'степь '!F5:F9998,B24,'степь '!C5:C9998,T13)+SUMIFS(Пр.откр.тер!O4:O9978,Пр.откр.тер!F4:F9978,B24,Пр.откр.тер!C4:C9978,T13)+SUMIFS(произв!P4:P9997,произв!F4:F9997,B24,произв!C4:C9997,T14)+SUMIFS(торг!P4:P9999,торг!F4:F9999,B24,торг!C4:C9999,T14)+SUMIFS(склад!P4:P10000,склад!F4:F10000,B24,склад!C4:C10000,T14)+SUMIFS('обр '!P4:P10000,'обр '!F4:F10000,B24,'обр '!C4:C10000,T14)+SUMIFS(детс!P4:P10000,детс!F4:F10000,B24,детс!C4:C10000,T14)+SUMIFS(культ!P4:P10000,культ!F4:F10000,B24,культ!C4:C10000,T14)+SUMIFS(спорт!P4:P10000,спорт!F4:F10000,B24,спорт!C4:C10000,T14)+SUMIFS(лечеб!P4:P10000,лечеб!F4:F10000,B24,лечеб!C4:C10000,T14)+SUMIFS(Баня!P4:P10000,Баня!F4:F10000,B24,Баня!C4:C10000,T14)+SUMIFS(Адм!P4:P9999,Адм!F4:F9999,B24,Адм!C4:C9999,T14)+SUMIFS(С.Х!P4:P10000,С.Х!F4:F10000,B24,С.Х!C4:C10000,T14)+SUMIFS(новостр!O4:O10000,новостр!F4:F10000,B24,новостр!C4:C10000,T14)+SUMIFS(авт!S4:S10004,авт!F4:F10004,B24,авт!C4:C10004,T14)+SUMIFS(ЖС!T4:T10008,ЖС!F4:F10008,B24,ЖС!C4:C10008,T14)+SUMIFS(Лес!M5:M9992,Лес!F5:F9992,B24,Лес!C5:C9992,T14)+SUMIFS('степь '!L5:L9998,'степь '!F5:F9998,B24,'степь '!C5:C9998,T14)+SUMIFS(Пр.откр.тер!O4:O9978,Пр.откр.тер!F4:F9978,B24,Пр.откр.тер!C4:C9978,T14)+SUMIFS(произв!P4:P9997,произв!F4:F9997,B24,произв!C4:C9997,T15)+SUMIFS(торг!P4:P9999,торг!F4:F9999,B24,торг!C4:C9999,T15)+SUMIFS(склад!P4:P10000,склад!F4:F10000,B24,склад!C4:C10000,T15)+SUMIFS('обр '!P4:P10000,'обр '!F4:F10000,B24,'обр '!C4:C10000,T15)+SUMIFS(детс!P4:P10000,детс!F4:F10000,B24,детс!C4:C10000,T15)+SUMIFS(культ!P4:P10000,культ!F4:F10000,B24,культ!C4:C10000,T15)+SUMIFS(спорт!P4:P10000,спорт!F4:F10000,B24,спорт!C4:C10000,T15)+SUMIFS(лечеб!P4:P10000,лечеб!F4:F10000,B24,лечеб!C4:C10000,T15)+SUMIFS(Баня!P4:P10000,Баня!F4:F10000,B24,Баня!C4:C10000,T15)+SUMIFS(Адм!P4:P9999,Адм!F4:F9999,B24,Адм!C4:C9999,T15)+SUMIFS(С.Х!P4:P10000,С.Х!F4:F10000,B24,С.Х!C4:C10000,T15)+SUMIFS(новостр!O4:O10000,новостр!F4:F10000,B24,новостр!C4:C10000,T15)+SUMIFS(авт!S4:S10004,авт!F4:F10004,B24,авт!C4:C10004,T15)+SUMIFS(ЖС!T4:T10008,ЖС!F4:F10008,B24,ЖС!C4:C10008,T15)+SUMIFS(Лес!M5:M9992,Лес!F5:F9992,B24,Лес!C5:C9992,T15)+SUMIFS('степь '!L5:L9998,'степь '!F5:F9998,B24,'степь '!C5:C9998,T15)+SUMIFS(Пр.откр.тер!O4:O9978,Пр.откр.тер!F4:F9978,B24,Пр.откр.тер!C4:C9978,T15)</f>
        <v>0</v>
      </c>
      <c r="R24" s="293">
        <f>SUMIFS(произв!R4:R9997,произв!F4:F9997,B24,произв!C4:C9997,T9)+SUMIFS(торг!R4:R9999,торг!F4:F9999,B24,торг!C4:C9999,T9)+SUMIFS(склад!R4:R10000,склад!F4:F10000,B24,склад!C4:C10000,T9)+SUMIFS('обр '!R4:R10000,'обр '!F4:F10000,B24,'обр '!C4:C10000,T9)+SUMIFS(детс!R4:R10000,детс!F4:F10000,B24,детс!C4:C10000,T9)+SUMIFS(культ!R4:R10000,культ!F4:F10000,B24,культ!C4:C10000,T9)+SUMIFS(спорт!R4:R10000,спорт!F4:F10000,B24,спорт!C4:C10000,T9)+SUMIFS(лечеб!R4:R10000,лечеб!F4:F10000,B24,лечеб!C4:C10000,T9)+SUMIFS(Баня!R4:R10000,Баня!F4:F10000,B24,Баня!C4:C10000,T9)+SUMIFS(Адм!R4:R9999,Адм!F4:F9999,B24,Адм!C4:C9999,T9)+SUMIFS(С.Х!R4:R10000,С.Х!F4:F10000,B24,С.Х!C4:C10000,T9)+SUMIFS(новостр!Q4:Q10000,новостр!F4:F10000,B24,новостр!C4:C10000,T9)+SUMIFS(авт!U4:U10004,авт!F4:F10004,B24,авт!C4:C10004,T9)+SUMIFS(ЖС!W4:W10008,ЖС!F4:F10008,B24,ЖС!C4:C10008,T9)+SUMIFS(Лес!O5:O9992,Лес!F5:F9992,B24,Лес!C5:C9992,T9)+SUMIFS('степь '!N5:N9998,'степь '!F5:F9998,B24,'степь '!C5:C9998,T9)+SUMIFS(Пр.откр.тер!Q4:Q9978,Пр.откр.тер!F4:F9978,B24,Пр.откр.тер!C4:C9978,T9)+SUMIFS(произв!R4:R9997,произв!F4:F9997,B24,произв!C4:C9997,T10)+SUMIFS(торг!R4:R9999,торг!F4:F9999,B24,торг!C4:C9999,T10)+SUMIFS(склад!R4:R10000,склад!F4:F10000,B24,склад!C4:C10000,T10)+SUMIFS('обр '!R4:R10000,'обр '!F4:F10000,B24,'обр '!C4:C10000,T10)+SUMIFS(детс!R4:R10000,детс!F4:F10000,B24,детс!C4:C10000,T10)+SUMIFS(культ!R4:R10000,культ!F4:F10000,B24,культ!C4:C10000,T10)+SUMIFS(спорт!R4:R10000,спорт!F4:F10000,B24,спорт!C4:C10000,T10)+SUMIFS(лечеб!R4:R10000,лечеб!F4:F10000,B24,лечеб!C4:C10000,T10)+SUMIFS(Баня!R4:R10000,Баня!F4:F10000,B24,Баня!C4:C10000,T10)+SUMIFS(Адм!R4:R9999,Адм!F4:F9999,B24,Адм!C4:C9999,T10)+SUMIFS(С.Х!R4:R10000,С.Х!F4:F10000,B24,С.Х!C4:C10000,T10)+SUMIFS(новостр!Q4:Q10000,новостр!F4:F10000,B24,новостр!C4:C10000,T10)+SUMIFS(авт!U4:U10004,авт!F4:F10004,B24,авт!C4:C10004,T10)+SUMIFS(ЖС!W4:W10008,ЖС!F4:F10008,B24,ЖС!C4:C10008,T10)+SUMIFS(Лес!O5:O9992,Лес!F5:F9992,B24,Лес!C5:C9992,T10)+SUMIFS('степь '!N5:N9998,'степь '!F5:F9998,B24,'степь '!C5:C9998,T10)+SUMIFS(Пр.откр.тер!Q4:Q9978,Пр.откр.тер!F4:F9978,B24,Пр.откр.тер!C4:C9978,T10)+SUMIFS(произв!R4:R9997,произв!F4:F9997,B24,произв!C4:C9997,T11)+SUMIFS(торг!R4:R9999,торг!F4:F9999,B24,торг!C4:C9999,T11)+SUMIFS(склад!R4:R10000,склад!F4:F10000,B24,склад!C4:C10000,T11)+SUMIFS('обр '!R4:R10000,'обр '!F4:F10000,B24,'обр '!C4:C10000,T11)+SUMIFS(детс!R4:R10000,детс!F4:F10000,B24,детс!C4:C10000,T11)+SUMIFS(культ!R4:R10000,культ!F4:F10000,B24,культ!C4:C10000,T11)+SUMIFS(спорт!R4:R10000,спорт!F4:F10000,B24,спорт!C4:C10000,T11)+SUMIFS(лечеб!R4:R10000,лечеб!F4:F10000,B24,лечеб!C4:C10000,T11)+SUMIFS(Баня!R4:R10000,Баня!F4:F10000,B24,Баня!C4:C10000,T11)+SUMIFS(Адм!R4:R9999,Адм!F4:F9999,B24,Адм!C4:C9999,T11)+SUMIFS(С.Х!R4:R10000,С.Х!F4:F10000,B24,С.Х!C4:C10000,T11)+SUMIFS(новостр!Q4:Q10000,новостр!F4:F10000,B24,новостр!C4:C10000,T11)+SUMIFS(авт!U4:U10004,авт!F4:F10004,B24,авт!C4:C10004,T11)+SUMIFS(ЖС!W4:W10008,ЖС!F4:F10008,B24,ЖС!C4:C10008,T11)+SUMIFS(Лес!O5:O9992,Лес!F5:F9992,B24,Лес!C5:C9992,T11)+SUMIFS('степь '!N5:N9998,'степь '!F5:F9998,B24,'степь '!C5:C9998,T11)+SUMIFS(Пр.откр.тер!Q4:Q9978,Пр.откр.тер!F4:F9978,B24,Пр.откр.тер!C4:C9978,T11)+SUMIFS(произв!R4:R9997,произв!F4:F9997,B24,произв!C4:C9997,T12)+SUMIFS(торг!R4:R9999,торг!F4:F9999,B24,торг!C4:C9999,T12)+SUMIFS(склад!R4:R10000,склад!F4:F10000,B24,склад!C4:C10000,T12)+SUMIFS('обр '!R4:R10000,'обр '!F4:F10000,B24,'обр '!C4:C10000,T12)+SUMIFS(детс!R4:R10000,детс!F4:F10000,B24,детс!C4:C10000,T12)+SUMIFS(культ!R4:R10000,культ!F4:F10000,B24,культ!C4:C10000,T12)+SUMIFS(спорт!R4:R10000,спорт!F4:F10000,B24,спорт!C4:C10000,T12)+SUMIFS(лечеб!R4:R10000,лечеб!F4:F10000,B24,лечеб!C4:C10000,T12)+SUMIFS(Баня!R4:R10000,Баня!F4:F10000,B24,Баня!C4:C10000,T12)+SUMIFS(Адм!R4:R9999,Адм!F4:F9999,B24,Адм!C4:C9999,T12)+SUMIFS(С.Х!R4:R10000,С.Х!F4:F10000,B24,С.Х!C4:C10000,T12)+SUMIFS(новостр!Q4:Q10000,новостр!F4:F10000,B24,новостр!C4:C10000,T12)+SUMIFS(авт!U4:U10004,авт!F4:F10004,B24,авт!C4:C10004,T12)+SUMIFS(ЖС!W4:W10008,ЖС!F4:F10008,B24,ЖС!C4:C10008,T12)+SUMIFS(Лес!O5:O9992,Лес!F5:F9992,B24,Лес!C5:C9992,T12)+SUMIFS('степь '!N5:N9998,'степь '!F5:F9998,B24,'степь '!C5:C9998,T12)+SUMIFS(Пр.откр.тер!Q4:Q9978,Пр.откр.тер!F4:F9978,B24,Пр.откр.тер!C4:C9978,T12)+SUMIFS(произв!R4:R9997,произв!F4:F9997,B24,произв!C4:C9997,T13)+SUMIFS(торг!R4:R9999,торг!F4:F9999,B24,торг!C4:C9999,T13)+SUMIFS(склад!R4:R10000,склад!F4:F10000,B24,склад!C4:C10000,T13)+SUMIFS('обр '!R4:R10000,'обр '!F4:F10000,B24,'обр '!C4:C10000,T13)+SUMIFS(детс!R4:R10000,детс!F4:F10000,B24,детс!C4:C10000,T13)+SUMIFS(культ!R4:R10000,культ!F4:F10000,B24,культ!C4:C10000,T13)+SUMIFS(спорт!R4:R10000,спорт!F4:F10000,B24,спорт!C4:C10000,T13)+SUMIFS(лечеб!R4:R10000,лечеб!F4:F10000,B24,лечеб!C4:C10000,T13)+SUMIFS(Баня!R4:R10000,Баня!F4:F10000,B24,Баня!C4:C10000,T13)+SUMIFS(Адм!R4:R9999,Адм!F4:F9999,B24,Адм!C4:C9999,T13)+SUMIFS(С.Х!R4:R10000,С.Х!F4:F10000,B24,С.Х!C4:C10000,T13)+SUMIFS(новостр!Q4:Q10000,новостр!F4:F10000,B24,новостр!C4:C10000,T13)+SUMIFS(авт!U4:U10004,авт!F4:F10004,B24,авт!C4:C10004,T13)+SUMIFS(ЖС!W4:W10008,ЖС!F4:F10008,B24,ЖС!C4:C10008,T13)+SUMIFS(Лес!O5:O9992,Лес!F5:F9992,B24,Лес!C5:C9992,T13)+SUMIFS('степь '!N5:N9998,'степь '!F5:F9998,B24,'степь '!C5:C9998,T13)+SUMIFS(Пр.откр.тер!Q4:Q9978,Пр.откр.тер!F4:F9978,B24,Пр.откр.тер!C4:C9978,T13)+SUMIFS(произв!R4:R9997,произв!F4:F9997,B24,произв!C4:C9997,T14)+SUMIFS(торг!R4:R9999,торг!F4:F9999,B24,торг!C4:C9999,T14)+SUMIFS(склад!R4:R10000,склад!F4:F10000,B24,склад!C4:C10000,T14)+SUMIFS('обр '!R4:R10000,'обр '!F4:F10000,B24,'обр '!C4:C10000,T14)+SUMIFS(детс!R4:R10000,детс!F4:F10000,B24,детс!C4:C10000,T14)+SUMIFS(культ!R4:R10000,культ!F4:F10000,B24,культ!C4:C10000,T14)+SUMIFS(спорт!R4:R10000,спорт!F4:F10000,B24,спорт!C4:C10000,T14)+SUMIFS(лечеб!R4:R10000,лечеб!F4:F10000,B24,лечеб!C4:C10000,T14)+SUMIFS(Баня!R4:R10000,Баня!F4:F10000,B24,Баня!C4:C10000,T14)+SUMIFS(Адм!R4:R9999,Адм!F4:F9999,B24,Адм!C4:C9999,T14)+SUMIFS(С.Х!R4:R10000,С.Х!F4:F10000,B24,С.Х!C4:C10000,T14)+SUMIFS(новостр!Q4:Q10000,новостр!F4:F10000,B24,новостр!C4:C10000,T14)+SUMIFS(авт!U4:U10004,авт!F4:F10004,B24,авт!C4:C10004,T14)+SUMIFS(ЖС!W4:W10008,ЖС!F4:F10008,B24,ЖС!C4:C10008,T14)+SUMIFS(Лес!O5:O9992,Лес!F5:F9992,B24,Лес!C5:C9992,T14)+SUMIFS('степь '!N5:N9998,'степь '!F5:F9998,B24,'степь '!C5:C9998,T14)+SUMIFS(Пр.откр.тер!Q4:Q9978,Пр.откр.тер!F4:F9978,B24,Пр.откр.тер!C4:C9978,T14)+SUMIFS(произв!R4:R9997,произв!F4:F9997,B24,произв!C4:C9997,T15)+SUMIFS(торг!R4:R9999,торг!F4:F9999,B24,торг!C4:C9999,T15)+SUMIFS(склад!R4:R10000,склад!F4:F10000,B24,склад!C4:C10000,T15)+SUMIFS('обр '!R4:R10000,'обр '!F4:F10000,B24,'обр '!C4:C10000,T15)+SUMIFS(детс!R4:R10000,детс!F4:F10000,B24,детс!C4:C10000,T15)+SUMIFS(культ!R4:R10000,культ!F4:F10000,B24,культ!C4:C10000,T15)+SUMIFS(спорт!R4:R10000,спорт!F4:F10000,B24,спорт!C4:C10000,T15)+SUMIFS(лечеб!R4:R10000,лечеб!F4:F10000,B24,лечеб!C4:C10000,T15)+SUMIFS(Баня!R4:R10000,Баня!F4:F10000,B24,Баня!C4:C10000,T15)+SUMIFS(Адм!R4:R9999,Адм!F4:F9999,B24,Адм!C4:C9999,T15)+SUMIFS(С.Х!R4:R10000,С.Х!F4:F10000,B24,С.Х!C4:C10000,T15)+SUMIFS(новостр!Q4:Q10000,новостр!F4:F10000,B24,новостр!C4:C10000,T15)+SUMIFS(авт!U4:U10004,авт!F4:F10004,B24,авт!C4:C10004,T15)+SUMIFS(ЖС!W4:W10008,ЖС!F4:F10008,B24,ЖС!C4:C10008,T15)+SUMIFS(Лес!O5:O9992,Лес!F5:F9992,B24,Лес!C5:C9992,T15)+SUMIFS('степь '!N5:N9998,'степь '!F5:F9998,B24,'степь '!C5:C9998,T15)+SUMIFS(Пр.откр.тер!Q4:Q9978,Пр.откр.тер!F4:F9978,B24,Пр.откр.тер!C4:C9978,T15)</f>
        <v>0</v>
      </c>
      <c r="T24" s="2365"/>
    </row>
    <row r="25" spans="1:20" s="10" customFormat="1" ht="16.5" thickBot="1">
      <c r="A25" s="2358">
        <v>17</v>
      </c>
      <c r="B25" s="1748" t="s">
        <v>128</v>
      </c>
      <c r="C25" s="1291">
        <f>SUMIFS(произв!A4:A9997,произв!F4:F9997,B25,произв!C4:C9997,T9)+SUMIFS(торг!A4:A9999,торг!F4:F9999,B25,торг!C4:C9999,T9)+SUMIFS(склад!A4:A10000,склад!F4:F10000,B25,склад!C4:C10000,T9)+SUMIFS('обр '!A4:A10000,'обр '!F4:F10000,B25,'обр '!C4:C10000,T9)+SUMIFS(детс!A4:A10000,детс!F4:F10000,B25,детс!C4:C10000,T9)+SUMIFS(культ!A4:A10000,культ!F4:F10000,B25,культ!C4:C10000,T9)+SUMIFS(спорт!A4:A10000,спорт!F4:F10000,B25,спорт!C4:C10000,T9)+SUMIFS(лечеб!A4:A10000,лечеб!F4:F10000,B25,лечеб!C4:C10000,T9)+SUMIFS(Баня!A4:A10000,Баня!F4:F10000,B25,Баня!C4:C10000,T9)+SUMIFS(Адм!A4:A9999,Адм!F4:F9999,B25,Адм!C4:C9999,T9)+SUMIFS(С.Х!A4:A10000,С.Х!F4:F10000,B25,С.Х!C4:C10000,T9)+SUMIFS(новостр!A4:A10000,новостр!F4:F10000,B25,новостр!C4:C10000,T9)+SUMIFS(произв!A4:A9997,произв!F4:F9997,B25,произв!C4:C9997,T10)+SUMIFS(торг!A4:A9999,торг!F4:F9999,B25,торг!C4:C9999,T10)+SUMIFS(склад!A4:A10000,склад!F4:F10000,B25,склад!C4:C10000,T10)+SUMIFS('обр '!A4:A10000,'обр '!F4:F10000,B25,'обр '!C4:C10000,T10)+SUMIFS(детс!A4:A10000,детс!F4:F10000,B25,детс!C4:C10000,T10)+SUMIFS(культ!A4:A10000,культ!F4:F10000,B25,культ!C4:C10000,T10)+SUMIFS(спорт!A4:A10000,спорт!F4:F10000,B25,спорт!C4:C10000,T10)+SUMIFS(лечеб!A4:A10000,лечеб!F4:F10000,B25,лечеб!C4:C10000,T10)+SUMIFS(Баня!A4:A10000,Баня!F4:F10000,B25,Баня!C4:C10000,T10)+SUMIFS(Адм!A4:A9999,Адм!F4:F9999,B25,Адм!C4:C9999,T10)+SUMIFS(С.Х!A4:A10000,С.Х!F4:F10000,B25,С.Х!C4:C10000,T10)+SUMIFS(новостр!A4:A10000,новостр!F4:F10000,B25,новостр!C4:C10000,T10)+SUMIFS(произв!A4:A9997,произв!F4:F9997,B25,произв!C4:C9997,T11)+SUMIFS(торг!A4:A9999,торг!F4:F9999,B25,торг!C4:C9999,T11)+SUMIFS(склад!A4:A10000,склад!F4:F10000,B25,склад!C4:C10000,T11)+SUMIFS('обр '!A4:A10000,'обр '!F4:F10000,B25,'обр '!C4:C10000,T11)+SUMIFS(детс!A4:A10000,детс!F4:F10000,B25,детс!C4:C10000,T11)+SUMIFS(культ!A4:A10000,культ!F4:F10000,B25,культ!C4:C10000,T11)+SUMIFS(спорт!A4:A10000,спорт!F4:F10000,B25,спорт!C4:C10000,T11)+SUMIFS(лечеб!A4:A10000,лечеб!F4:F10000,B25,лечеб!C4:C10000,T11)+SUMIFS(Баня!A4:A10000,Баня!F4:F10000,B25,Баня!C4:C10000,T11)+SUMIFS(Адм!A4:A9999,Адм!F4:F9999,B25,Адм!C4:C9999,T11)+SUMIFS(С.Х!A4:A10000,С.Х!F4:F10000,B25,С.Х!C4:C10000,T11)+SUMIFS(новостр!A4:A10000,новостр!F4:F10000,B25,новостр!C4:C10000,T11)+SUMIFS(произв!A4:A9997,произв!F4:F9997,B25,произв!C4:C9997,T12)+SUMIFS(торг!A4:A9999,торг!F4:F9999,B25,торг!C4:C9999,T12)+SUMIFS(склад!A4:A10000,склад!F4:F10000,B25,склад!C4:C10000,T12)+SUMIFS('обр '!A4:A10000,'обр '!F4:F10000,B25,'обр '!C4:C10000,T12)+SUMIFS(детс!A4:A10000,детс!F4:F10000,B25,детс!C4:C10000,T12)+SUMIFS(культ!A4:A10000,культ!F4:F10000,B25,культ!C4:C10000,T12)+SUMIFS(спорт!A4:A10000,спорт!F4:F10000,B25,спорт!C4:C10000,T12)+SUMIFS(лечеб!A4:A10000,лечеб!F4:F10000,B25,лечеб!C4:C10000,T12)+SUMIFS(Баня!A4:A10000,Баня!F4:F10000,B25,Баня!C4:C10000,T12)+SUMIFS(Адм!A4:A9999,Адм!F4:F9999,B25,Адм!C4:C9999,T12)+SUMIFS(С.Х!A4:A10000,С.Х!F4:F10000,B25,С.Х!C4:C10000,T12)+SUMIFS(новостр!A4:A10000,новостр!F4:F10000,B25,новостр!C4:C10000,T12)+SUMIFS(произв!A4:A9997,произв!F4:F9997,B25,произв!C4:C9997,T13)+SUMIFS(торг!A4:A9999,торг!F4:F9999,B25,торг!C4:C9999,T13)+SUMIFS(склад!A4:A10000,склад!F4:F10000,B25,склад!C4:C10000,T13)+SUMIFS('обр '!A4:A10000,'обр '!F4:F10000,B25,'обр '!C4:C10000,T13)+SUMIFS(детс!A4:A10000,детс!F4:F10000,B25,детс!C4:C10000,T13)+SUMIFS(культ!A4:A10000,культ!F4:F10000,B25,культ!C4:C10000,T13)+SUMIFS(спорт!A4:A10000,спорт!F4:F10000,B25,спорт!C4:C10000,T13)+SUMIFS(лечеб!A4:A10000,лечеб!F4:F10000,B25,лечеб!C4:C10000,T13)+SUMIFS(Баня!A4:A10000,Баня!F4:F10000,B25,Баня!C4:C10000,T13)+SUMIFS(Адм!A4:A9999,Адм!F4:F9999,B25,Адм!C4:C9999,T13)+SUMIFS(С.Х!A4:A10000,С.Х!F4:F10000,B25,С.Х!C4:C10000,T13)+SUMIFS(новостр!A4:A10000,новостр!F4:F10000,B25,новостр!C4:C10000,T13)+SUMIFS(произв!A4:A9997,произв!F4:F9997,B25,произв!C4:C9997,T14)+SUMIFS(торг!A4:A9999,торг!F4:F9999,B25,торг!C4:C9999,T14)+SUMIFS(склад!A4:A10000,склад!F4:F10000,B25,склад!C4:C10000,T14)+SUMIFS('обр '!A4:A10000,'обр '!F4:F10000,B25,'обр '!C4:C10000,T14)+SUMIFS(детс!A4:A10000,детс!F4:F10000,B25,детс!C4:C10000,T14)+SUMIFS(культ!A4:A10000,культ!F4:F10000,B25,культ!C4:C10000,T14)+SUMIFS(спорт!A4:A10000,спорт!F4:F10000,B25,спорт!C4:C10000,T14)+SUMIFS(лечеб!A4:A10000,лечеб!F4:F10000,B25,лечеб!C4:C10000,T14)+SUMIFS(Баня!A4:A10000,Баня!F4:F10000,B25,Баня!C4:C10000,T14)+SUMIFS(Адм!A4:A9999,Адм!F4:F9999,B25,Адм!C4:C9999,T14)+SUMIFS(С.Х!A4:A10000,С.Х!F4:F10000,B25,С.Х!C4:C10000,T14)+SUMIFS(новостр!A4:A10000,новостр!F4:F10000,B25,новостр!C4:C10000,T14)+SUMIFS(произв!A4:A9997,произв!F4:F9997,B25,произв!C4:C9997,T15)+SUMIFS(торг!A4:A9999,торг!F4:F9999,B25,торг!C4:C9999,T15)+SUMIFS(склад!A4:A10000,склад!F4:F10000,B25,склад!C4:C10000,T15)+SUMIFS('обр '!A4:A10000,'обр '!F4:F10000,B25,'обр '!C4:C10000,T15)+SUMIFS(детс!A4:A10000,детс!F4:F10000,B25,детс!C4:C10000,T15)+SUMIFS(культ!A4:A10000,культ!F4:F10000,B25,культ!C4:C10000,T15)+SUMIFS(спорт!A4:A10000,спорт!F4:F10000,B25,спорт!C4:C10000,T15)+SUMIFS(лечеб!A4:A10000,лечеб!F4:F10000,B25,лечеб!C4:C10000,T15)+SUMIFS(Баня!A4:A10000,Баня!F4:F10000,B25,Баня!C4:C10000,T15)+SUMIFS(Адм!A4:A9999,Адм!F4:F9999,B25,Адм!C4:C9999,T15)+SUMIFS(С.Х!A4:A10000,С.Х!F4:F10000,B25,С.Х!C4:C10000,T15)+SUMIFS(новостр!A4:A10000,новостр!F4:F10000,B25,новостр!C4:C10000,T15)</f>
        <v>0</v>
      </c>
      <c r="D25" s="272">
        <f>SUMIFS(ЖС!A4:A10008,ЖС!F4:F10008,B25,ЖС!C4:C10008,T9)+SUMIFS(ЖС!A4:A10008,ЖС!F4:F10008,B25,ЖС!C4:C10008,T10)+SUMIFS(ЖС!A4:A10008,ЖС!F4:F10008,B25,ЖС!C4:C10008,T11)+SUMIFS(ЖС!A4:A10008,ЖС!F4:F10008,B25,ЖС!C4:C10008,T12)+SUMIFS(ЖС!A4:A10008,ЖС!F4:F10008,B25,ЖС!C4:C10008,T13)+SUMIFS(ЖС!A4:A10008,ЖС!F4:F10008,B25,ЖС!C4:C10008,T14)+SUMIFS(ЖС!A4:A10008,ЖС!F4:F10008,B25,ЖС!C4:C10008,T15)</f>
        <v>0</v>
      </c>
      <c r="E25" s="272">
        <f>SUMIFS(авт!A4:A10004,авт!F4:F10004,B25,авт!C4:C10004,T9)+SUMIFS(Пр.откр.тер!A4:A9978,Пр.откр.тер!F4:F9978,B25,Пр.откр.тер!C4:C9978,T9)+SUMIFS(авт!A4:A10004,авт!F4:F10004,B25,авт!C4:C10004,T10)+SUMIFS(Пр.откр.тер!A4:A9978,Пр.откр.тер!F4:F9978,B25,Пр.откр.тер!C4:C9978,T10)+SUMIFS(авт!A4:A10004,авт!F4:F10004,B25,авт!C4:C10004,T11)+SUMIFS(Пр.откр.тер!A4:A9978,Пр.откр.тер!F4:F9978,B25,Пр.откр.тер!C4:C9978,T11)+SUMIFS(авт!A4:A10004,авт!F4:F10004,B25,авт!C4:C10004,T12)+SUMIFS(Пр.откр.тер!A4:A9978,Пр.откр.тер!F4:F9978,B25,Пр.откр.тер!C4:C9978,T12)+SUMIFS(авт!A4:A10004,авт!F4:F10004,B25,авт!C4:C10004,T13)+SUMIFS(Пр.откр.тер!A4:A9978,Пр.откр.тер!F4:F9978,B25,Пр.откр.тер!C4:C9978,T13)+SUMIFS(авт!A4:A10004,авт!F4:F10004,B25,авт!C4:C10004,T14)+SUMIFS(Пр.откр.тер!A4:A9978,Пр.откр.тер!F4:F9978,B25,Пр.откр.тер!C4:C9978,T14)+SUMIFS(авт!A4:A10004,авт!F4:F10004,B25,авт!C4:C10004,T15)+SUMIFS(Пр.откр.тер!A4:A9978,Пр.откр.тер!F4:F9978,B25,Пр.откр.тер!C4:C9978,T15)</f>
        <v>0</v>
      </c>
      <c r="F25" s="272">
        <f>SUMIFS(угар!A5:A9997,угар!F5:F9997,B25,угар!C5:C9997,T9,угар!AK5:AK9997,"да")+SUMIFS(задым!A4:A10003,задым!E4:E10003,B25,задым!C4:C10003,T9)+SUMIFS(обр.огнем!A4:A10002,обр.огнем!E4:E10002,B25,обр.огнем!C4:C10002,T9)+SUMIFS(КЗ!A4:A10009,КЗ!E4:E10009,B25,КЗ!C4:C10009,T9)+SUMIFS('подгор.пищи '!A4:A10003,'подгор.пищи '!E4:E10003,B25,'подгор.пищи '!C4:C10003,T9)+SUMIFS(самосозж!A4:A10000,самосозж!E4:E10000,B25,самосозж!C4:C10000,T9)+SUMIFS(Трава!A5:A10000,Трава!E5:E10000,B25,Трава!C5:C10000,T9)+SUMIFS(мусор!A4:A10001,мусор!E4:E10001,B25,мусор!C4:C10001,T9)+SUMIFS(дтп.заг!A4:A10000,дтп.заг!E4:E10000,B25,дтп.заг!C4:C10000,T9)+SUMIFS(авиа!A4:A9999,авиа!E4:E9999,B25,авиа!C4:C9999,T9)+SUMIFS(самовозг!A4:A10000,самовозг!E4:E10000,B25,самовозг!C4:C10000,T9)+SUMIFS(вспыш!A4:A10002,вспыш!E4:E10002,B25,вспыш!C4:C10002,T9)+SUMIFS(угар!A5:A9997,угар!F5:F9997,B25,угар!C5:C9997,T10,угар!AK5:AK9997,"да")+SUMIFS(задым!A4:A10003,задым!E4:E10003,B25,задым!C4:C10003,T10)+SUMIFS(обр.огнем!A4:A10002,обр.огнем!E4:E10002,B25,обр.огнем!C4:C10002,T10)+SUMIFS(КЗ!A4:A10009,КЗ!E4:E10009,B25,КЗ!C4:C10009,T10)+SUMIFS('подгор.пищи '!A4:A10003,'подгор.пищи '!E4:E10003,B25,'подгор.пищи '!C4:C10003,T10)+SUMIFS(самосозж!A4:A10000,самосозж!E4:E10000,B25,самосозж!C4:C10000,T10)+SUMIFS(Трава!A5:A10000,Трава!E5:E10000,B25,Трава!C5:C10000,T10)+SUMIFS(мусор!A4:A10001,мусор!E4:E10001,B25,мусор!C4:C10001,T10)+SUMIFS(дтп.заг!A4:A10000,дтп.заг!E4:E10000,B25,дтп.заг!C4:C10000,T10)+SUMIFS(авиа!A4:A9999,авиа!E4:E9999,B25,авиа!C4:C9999,T10)+SUMIFS(самовозг!A4:A10000,самовозг!E4:E10000,B25,самовозг!C4:C10000,T10)+SUMIFS(вспыш!A4:A10002,вспыш!E4:E10002,B25,вспыш!C4:C10002,T10)+SUMIFS(угар!A5:A9997,угар!F5:F9997,B25,угар!C5:C9997,T11,угар!AK5:AK9997,"да")+SUMIFS(задым!A4:A10003,задым!E4:E10003,B25,задым!C4:C10003,T11)+SUMIFS(обр.огнем!A4:A10002,обр.огнем!E4:E10002,B25,обр.огнем!C4:C10002,T11)+SUMIFS(КЗ!A4:A10009,КЗ!E4:E10009,B25,КЗ!C4:C10009,T11)+SUMIFS('подгор.пищи '!A4:A10003,'подгор.пищи '!E4:E10003,B25,'подгор.пищи '!C4:C10003,T11)+SUMIFS(самосозж!A4:A10000,самосозж!E4:E10000,B25,самосозж!C4:C10000,T11)+SUMIFS(Трава!A5:A10000,Трава!E5:E10000,B25,Трава!C5:C10000,T11)+SUMIFS(мусор!A4:A10001,мусор!E4:E10001,B25,мусор!C4:C10001,T11)+SUMIFS(дтп.заг!A4:A10000,дтп.заг!E4:E10000,B25,дтп.заг!C4:C10000,T11)+SUMIFS(авиа!A4:A9999,авиа!E4:E9999,B25,авиа!C4:C9999,T11)+SUMIFS(самовозг!A4:A10000,самовозг!E4:E10000,B25,самовозг!C4:C10000,T11)+SUMIFS(вспыш!A4:A10002,вспыш!E4:E10002,B25,вспыш!C4:C10002,T11)+SUMIFS(угар!A5:A9997,угар!F5:F9997,B25,угар!C5:C9997,T12,угар!AK5:AK9997,"да")+SUMIFS(задым!A4:A10003,задым!E4:E10003,B25,задым!C4:C10003,T12)+SUMIFS(обр.огнем!A4:A10002,обр.огнем!E4:E10002,B25,обр.огнем!C4:C10002,T12)+SUMIFS(КЗ!A4:A10009,КЗ!E4:E10009,B25,КЗ!C4:C10009,T12)+SUMIFS('подгор.пищи '!A4:A10003,'подгор.пищи '!E4:E10003,B25,'подгор.пищи '!C4:C10003,T12)+SUMIFS(самосозж!A4:A10000,самосозж!E4:E10000,B25,самосозж!C4:C10000,T12)+SUMIFS(Трава!A5:A10000,Трава!E5:E10000,B25,Трава!C5:C10000,T12)+SUMIFS(мусор!A4:A10001,мусор!E4:E10001,B25,мусор!C4:C10001,T12)+SUMIFS(дтп.заг!A4:A10000,дтп.заг!E4:E10000,B25,дтп.заг!C4:C10000,T12)+SUMIFS(авиа!A4:A9999,авиа!E4:E9999,B25,авиа!C4:C9999,T12)+SUMIFS(самовозг!A4:A10000,самовозг!E4:E10000,B25,самовозг!C4:C10000,T12)+SUMIFS(вспыш!A4:A10002,вспыш!E4:E10002,B25,вспыш!C4:C10002,T12)+SUMIFS(угар!A5:A9997,угар!F5:F9997,B25,угар!C5:C9997,T13,угар!AK5:AK9997,"да")+SUMIFS(задым!A4:A10003,задым!E4:E10003,B25,задым!C4:C10003,T13)+SUMIFS(обр.огнем!A4:A10002,обр.огнем!E4:E10002,B25,обр.огнем!C4:C10002,T13)+SUMIFS(КЗ!A4:A10009,КЗ!E4:E10009,B25,КЗ!C4:C10009,T13)+SUMIFS('подгор.пищи '!A4:A10003,'подгор.пищи '!E4:E10003,B25,'подгор.пищи '!C4:C10003,T13)+SUMIFS(самосозж!A4:A10000,самосозж!E4:E10000,B25,самосозж!C4:C10000,T13)+SUMIFS(Трава!A5:A10000,Трава!E5:E10000,B25,Трава!C5:C10000,T13)+SUMIFS(мусор!A4:A10001,мусор!E4:E10001,B25,мусор!C4:C10001,T13)+SUMIFS(дтп.заг!A4:A10000,дтп.заг!E4:E10000,B25,дтп.заг!C4:C10000,T13)+SUMIFS(авиа!A4:A9999,авиа!E4:E9999,B25,авиа!C4:C9999,T13)+SUMIFS(самовозг!A4:A10000,самовозг!E4:E10000,B25,самовозг!C4:C10000,T13)+SUMIFS(вспыш!A4:A10002,вспыш!E4:E10002,B25,вспыш!C4:C10002,T13)+SUMIFS(угар!A5:A9997,угар!F5:F9997,B25,угар!C5:C9997,T14,угар!AK5:AK9997,"да")+SUMIFS(задым!A4:A10003,задым!E4:E10003,B25,задым!C4:C10003,T14)+SUMIFS(обр.огнем!A4:A10002,обр.огнем!E4:E10002,B25,обр.огнем!C4:C10002,T14)+SUMIFS(КЗ!A4:A10009,КЗ!E4:E10009,B25,КЗ!C4:C10009,T14)+SUMIFS('подгор.пищи '!A4:A10003,'подгор.пищи '!E4:E10003,B25,'подгор.пищи '!C4:C10003,T14)+SUMIFS(самосозж!A4:A10000,самосозж!E4:E10000,B25,самосозж!C4:C10000,T14)+SUMIFS(Трава!A5:A10000,Трава!E5:E10000,B25,Трава!C5:C10000,T14)+SUMIFS(мусор!A4:A10001,мусор!E4:E10001,B25,мусор!C4:C10001,T14)+SUMIFS(дтп.заг!A4:A10000,дтп.заг!E4:E10000,B25,дтп.заг!C4:C10000,T14)+SUMIFS(авиа!A4:A9999,авиа!E4:E9999,B25,авиа!C4:C9999,T14)+SUMIFS(самовозг!A4:A10000,самовозг!E4:E10000,B25,самовозг!C4:C10000,T14)+SUMIFS(вспыш!A4:A10002,вспыш!E4:E10002,B25,вспыш!C4:C10002,T14)+SUMIFS(угар!A5:A9997,угар!F5:F9997,B25,угар!C5:C9997,T15,угар!AK5:AK9997,"да")+SUMIFS(задым!A4:A10003,задым!E4:E10003,B25,задым!C4:C10003,T15)+SUMIFS(обр.огнем!A4:A10002,обр.огнем!E4:E10002,B25,обр.огнем!C4:C10002,T15)+SUMIFS(КЗ!A4:A10009,КЗ!E4:E10009,B25,КЗ!C4:C10009,T15)+SUMIFS('подгор.пищи '!A4:A10003,'подгор.пищи '!E4:E10003,B25,'подгор.пищи '!C4:C10003,T15)+SUMIFS(самосозж!A4:A10000,самосозж!E4:E10000,B25,самосозж!C4:C10000,T15)+SUMIFS(Трава!A5:A10000,Трава!E5:E10000,B25,Трава!C5:C10000,T15)+SUMIFS(мусор!A4:A10001,мусор!E4:E10001,B25,мусор!C4:C10001,T15)+SUMIFS(дтп.заг!A4:A10000,дтп.заг!E4:E10000,B25,дтп.заг!C4:C10000,T15)+SUMIFS(авиа!A4:A9999,авиа!E4:E9999,B25,авиа!C4:C9999,T15)+SUMIFS(самовозг!A4:A10000,самовозг!E4:E10000,B25,самовозг!C4:C10000,T15)+SUMIFS(вспыш!A4:A10002,вспыш!E4:E10002,B25,вспыш!C4:C10002,T15)</f>
        <v>0</v>
      </c>
      <c r="G25" s="272">
        <f>SUMIFS(АСР!A4:A9998,АСР!E4:E9998,B25,АСР!C4:C9998,T9)+SUMIFS(АСР!A4:A9998,АСР!E4:E9998,B25,АСР!C4:C9998,T10)+SUMIFS(АСР!A4:A9998,АСР!E4:E9998,B25,АСР!C4:C9998,T11)+SUMIFS(АСР!A4:A9998,АСР!E4:E9998,B25,АСР!C4:C9998,T12)+SUMIFS(АСР!A4:A9998,АСР!E4:E9998,B25,АСР!C4:C9998,T13)+SUMIFS(АСР!A4:A9998,АСР!E4:E9998,B25,АСР!C4:C9998,T14)+SUMIFS(АСР!A4:A9998,АСР!E4:E9998,B25,АСР!C4:C9998,T15)</f>
        <v>0</v>
      </c>
      <c r="H25" s="272">
        <f>SUMIFS(ложный!A4:A10003,ложный!E4:E10003,B25,ложный!C4:C10003,T9)+SUMIFS(ложный!A4:A10003,ложный!E4:E10003,B25,ложный!C4:C10003,T10)+SUMIFS(ложный!A4:A10003,ложный!E4:E10003,B25,ложный!C4:C10003,T11)+SUMIFS(ложный!A4:A10003,ложный!E4:E10003,B25,ложный!C4:C10003,T12)+SUMIFS(ложный!A4:A10003,ложный!E4:E10003,B25,ложный!C4:C10003,T13)+SUMIFS(ложный!A4:A10003,ложный!E4:E10003,B25,ложный!C4:C10003,T14)+SUMIFS(ложный!A4:A10003,ложный!E4:E10003,B25,ложный!C4:C10003,T15)</f>
        <v>0</v>
      </c>
      <c r="I25" s="272">
        <f>SUMIFS('степь '!A5:A9998,'степь '!F5:F9998,B25,'степь '!C5:C9998,T9)+SUMIFS('степь '!A5:A9998,'степь '!F5:F9998,B25,'степь '!C5:C9998,T10)+SUMIFS('степь '!A5:A9998,'степь '!F5:F9998,B25,'степь '!C5:C9998,T11)+SUMIFS('степь '!A5:A9998,'степь '!F5:F9998,B25,'степь '!C5:C9998,T12)+SUMIFS('степь '!A5:A9998,'степь '!F5:F9998,B25,'степь '!C5:C9998,T13)+SUMIFS('степь '!A5:A9998,'степь '!F5:F9998,B25,'степь '!C5:C9998,T14)+SUMIFS('степь '!A5:A9998,'степь '!F5:F9998,B25,'степь '!C5:C9998,T15)</f>
        <v>0</v>
      </c>
      <c r="J25" s="272">
        <f>SUMIFS('степь '!I5:I9998,'степь '!F5:F9998,B25,'степь '!C5:C9998,T9)+SUMIFS('степь '!I5:I9998,'степь '!F5:F9998,B25,'степь '!C5:C9998,T10)+SUMIFS('степь '!I5:I9998,'степь '!F5:F9998,B25,'степь '!C5:C9998,T11)+SUMIFS('степь '!I5:I9998,'степь '!F5:F9998,B25,'степь '!C5:C9998,T12)+SUMIFS('степь '!I5:I9998,'степь '!F5:F9998,B25,'степь '!C5:C9998,T13)+SUMIFS('степь '!I5:I9998,'степь '!F5:F9998,B25,'степь '!C5:C9998,T14)+SUMIFS('степь '!I5:I9998,'степь '!F5:F9998,B25,'степь '!C5:C9998,T15)</f>
        <v>0</v>
      </c>
      <c r="K25" s="272">
        <f>SUMIFS(Лес!A5:A9992,Лес!F5:F9992,B25,Лес!C5:C9992,T9)+SUMIFS(Лес!A5:A9992,Лес!F5:F9992,B25,Лес!C5:C9992,T10)+SUMIFS(Лес!A5:A9992,Лес!F5:F9992,B25,Лес!C5:C9992,T11)+SUMIFS(Лес!A5:A9992,Лес!F5:F9992,B25,Лес!C5:C9992,T12)+SUMIFS(Лес!A5:A9992,Лес!F5:F9992,B25,Лес!C5:C9992,T13)+SUMIFS(Лес!A5:A9992,Лес!F5:F9992,B25,Лес!C5:C9992,T14)+SUMIFS(Лес!A5:A9992,Лес!F5:F9992,B25,Лес!C5:C9992,T15)</f>
        <v>0</v>
      </c>
      <c r="L25" s="272">
        <f>SUMIFS(Лес!J5:J9992,Лес!F5:F9992,B25,Лес!C5:C9992,T9)+SUMIFS(Лес!J5:J9992,Лес!F5:F9992,B25,Лес!C5:C9992,T10)+SUMIFS(Лес!J5:J9992,Лес!F5:F9992,B25,Лес!C5:C9992,T11)+SUMIFS(Лес!J5:J9992,Лес!F5:F9992,B25,Лес!C5:C9992,T12)+SUMIFS(Лес!J5:J9992,Лес!F5:F9992,B25,Лес!C5:C9992,T13)+SUMIFS(Лес!J5:J9992,Лес!F5:F9992,B25,Лес!C5:C9992,T14)+SUMIFS(Лес!J5:J9992,Лес!F5:F9992,B25,Лес!C5:C9992,T15)</f>
        <v>0</v>
      </c>
      <c r="M25" s="272">
        <f t="shared" si="0"/>
        <v>0</v>
      </c>
      <c r="N25" s="293">
        <f>SUMIFS(произв!O4:O9997,произв!F4:F9997,B25,произв!C4:C9997,T9)+SUMIFS(торг!O4:O9999,торг!F4:F9999,B25,торг!C4:C9999,T9)+SUMIFS(склад!O4:O10000,склад!F4:F10000,B25,склад!C4:C10000,T9)+SUMIFS('обр '!O4:O10000,'обр '!F4:F10000,B25,'обр '!C4:C10000,T9)+SUMIFS(детс!O4:O10000,детс!F4:F10000,B25,детс!C4:C10000,T9)+SUMIFS(культ!O4:O10000,культ!F4:F10000,B25,культ!C4:C10000,T9)+SUMIFS(спорт!O4:O10000,спорт!F4:F10000,B25,спорт!C4:C10000,T9)+SUMIFS(лечеб!O4:O10000,лечеб!F4:F10000,B25,лечеб!C4:C10000,T9)+SUMIFS(Баня!O4:O10000,Баня!F4:F10000,B25,Баня!C4:C10000,T9)+SUMIFS(Адм!O4:O9999,Адм!F4:F9999,B25,Адм!C4:C9999,T9)+SUMIFS(С.Х!O4:O10000,С.Х!F4:F10000,B25,С.Х!C4:C10000,T9)+SUMIFS(новостр!N4:N10000,новостр!F4:F10000,B25,новостр!C4:C10000,T9)+SUMIFS(авт!K4:K10004,авт!F4:F10004,B25,авт!C4:C10004,T9)+SUMIFS(ЖС!S4:S10008,ЖС!F4:F10008,B25,ЖС!C4:C10008,T9)+SUMIFS(Лес!L5:L9992,Лес!F5:F9992,B25,Лес!C5:C9992,T9)+SUMIFS('степь '!K5:K9998,'степь '!F5:F9998,B25,'степь '!C5:C9998,T9)+SUMIFS(Пр.откр.тер!N4:N9978,Пр.откр.тер!F4:F9978,B25,Пр.откр.тер!C4:C9978,T9)+SUMIFS(произв!O4:O9997,произв!F4:F9997,B25,произв!C4:C9997,T10)+SUMIFS(торг!O4:O9999,торг!F4:F9999,B25,торг!C4:C9999,T10)+SUMIFS(склад!O4:O10000,склад!F4:F10000,B25,склад!C4:C10000,T10)+SUMIFS('обр '!O4:O10000,'обр '!F4:F10000,B25,'обр '!C4:C10000,T10)+SUMIFS(детс!O4:O10000,детс!F4:F10000,B25,детс!C4:C10000,T10)+SUMIFS(культ!O4:O10000,культ!F4:F10000,B25,культ!C4:C10000,T10)+SUMIFS(спорт!O4:O10000,спорт!F4:F10000,B25,спорт!C4:C10000,T10)+SUMIFS(лечеб!O4:O10000,лечеб!F4:F10000,B25,лечеб!C4:C10000,T10)+SUMIFS(Баня!O4:O10000,Баня!F4:F10000,B25,Баня!C4:C10000,T10)+SUMIFS(Адм!O4:O9999,Адм!F4:F9999,B25,Адм!C4:C9999,T10)+SUMIFS(С.Х!O4:O10000,С.Х!F4:F10000,B25,С.Х!C4:C10000,T10)+SUMIFS(новостр!N4:N10000,новостр!F4:F10000,B25,новостр!C4:C10000,T10)+SUMIFS(авт!K4:K10004,авт!F4:F10004,B25,авт!C4:C10004,T10)+SUMIFS(ЖС!S4:S10008,ЖС!F4:F10008,B25,ЖС!C4:C10008,T10)+SUMIFS(Лес!L5:L9992,Лес!F5:F9992,B25,Лес!C5:C9992,T10)+SUMIFS('степь '!K5:K9998,'степь '!F5:F9998,B25,'степь '!C5:C9998,T10)+SUMIFS(Пр.откр.тер!N4:N9978,Пр.откр.тер!F4:F9978,B25,Пр.откр.тер!C4:C9978,T10)+SUMIFS(произв!O4:O9997,произв!F4:F9997,B25,произв!C4:C9997,T11)+SUMIFS(торг!O4:O9999,торг!F4:F9999,B25,торг!C4:C9999,T11)+SUMIFS(склад!O4:O10000,склад!F4:F10000,B25,склад!C4:C10000,T11)+SUMIFS('обр '!O4:O10000,'обр '!F4:F10000,B25,'обр '!C4:C10000,T11)+SUMIFS(детс!O4:O10000,детс!F4:F10000,B25,детс!C4:C10000,T11)+SUMIFS(культ!O4:O10000,культ!F4:F10000,B25,культ!C4:C10000,T11)+SUMIFS(спорт!O4:O10000,спорт!F4:F10000,B25,спорт!C4:C10000,T11)+SUMIFS(лечеб!O4:O10000,лечеб!F4:F10000,B25,лечеб!C4:C10000,T11)+SUMIFS(Баня!O4:O10000,Баня!F4:F10000,B25,Баня!C4:C10000,T11)+SUMIFS(Адм!O4:O9999,Адм!F4:F9999,B25,Адм!C4:C9999,T11)+SUMIFS(С.Х!O4:O10000,С.Х!F4:F10000,B25,С.Х!C4:C10000,T11)+SUMIFS(новостр!N4:N10000,новостр!F4:F10000,B25,новостр!C4:C10000,T11)+SUMIFS(авт!K4:K10004,авт!F4:F10004,B25,авт!C4:C10004,T11)+SUMIFS(ЖС!S4:S10008,ЖС!F4:F10008,B25,ЖС!C4:C10008,T11)+SUMIFS(Лес!L5:L9992,Лес!F5:F9992,B25,Лес!C5:C9992,T11)+SUMIFS('степь '!K5:K9998,'степь '!F5:F9998,B25,'степь '!C5:C9998,T11)+SUMIFS(Пр.откр.тер!N4:N9978,Пр.откр.тер!F4:F9978,B25,Пр.откр.тер!C4:C9978,T11)+SUMIFS(произв!O4:O9997,произв!F4:F9997,B25,произв!C4:C9997,T12)+SUMIFS(торг!O4:O9999,торг!F4:F9999,B25,торг!C4:C9999,T12)+SUMIFS(склад!O4:O10000,склад!F4:F10000,B25,склад!C4:C10000,T12)+SUMIFS('обр '!O4:O10000,'обр '!F4:F10000,B25,'обр '!C4:C10000,T12)+SUMIFS(детс!O4:O10000,детс!F4:F10000,B25,детс!C4:C10000,T12)+SUMIFS(культ!O4:O10000,культ!F4:F10000,B25,культ!C4:C10000,T12)+SUMIFS(спорт!O4:O10000,спорт!F4:F10000,B25,спорт!C4:C10000,T12)+SUMIFS(лечеб!O4:O10000,лечеб!F4:F10000,B25,лечеб!C4:C10000,T12)+SUMIFS(Баня!O4:O10000,Баня!F4:F10000,B25,Баня!C4:C10000,T12)+SUMIFS(Адм!O4:O9999,Адм!F4:F9999,B25,Адм!C4:C9999,T12)+SUMIFS(С.Х!O4:O10000,С.Х!F4:F10000,B25,С.Х!C4:C10000,T12)+SUMIFS(новостр!N4:N10000,новостр!F4:F10000,B25,новостр!C4:C10000,T12)+SUMIFS(авт!K4:K10004,авт!F4:F10004,B25,авт!C4:C10004,T12)+SUMIFS(ЖС!S4:S10008,ЖС!F4:F10008,B25,ЖС!C4:C10008,T12)+SUMIFS(Лес!L5:L9992,Лес!F5:F9992,B25,Лес!C5:C9992,T12)+SUMIFS('степь '!K5:K9998,'степь '!F5:F9998,B25,'степь '!C5:C9998,T12)+SUMIFS(Пр.откр.тер!N4:N9978,Пр.откр.тер!F4:F9978,B25,Пр.откр.тер!C4:C9978,T12)+SUMIFS(произв!O4:O9997,произв!F4:F9997,B25,произв!C4:C9997,T13)+SUMIFS(торг!O4:O9999,торг!F4:F9999,B25,торг!C4:C9999,T13)+SUMIFS(склад!O4:O10000,склад!F4:F10000,B25,склад!C4:C10000,T13)+SUMIFS('обр '!O4:O10000,'обр '!F4:F10000,B25,'обр '!C4:C10000,T13)+SUMIFS(детс!O4:O10000,детс!F4:F10000,B25,детс!C4:C10000,T13)+SUMIFS(культ!O4:O10000,культ!F4:F10000,B25,культ!C4:C10000,T13)+SUMIFS(спорт!O4:O10000,спорт!F4:F10000,B25,спорт!C4:C10000,T13)+SUMIFS(лечеб!O4:O10000,лечеб!F4:F10000,B25,лечеб!C4:C10000,T13)+SUMIFS(Баня!O4:O10000,Баня!F4:F10000,B25,Баня!C4:C10000,T13)+SUMIFS(Адм!O4:O9999,Адм!F4:F9999,B25,Адм!C4:C9999,T13)+SUMIFS(С.Х!O4:O10000,С.Х!F4:F10000,B25,С.Х!C4:C10000,T13)+SUMIFS(новостр!N4:N10000,новостр!F4:F10000,B25,новостр!C4:C10000,T13)+SUMIFS(авт!K4:K10004,авт!F4:F10004,B25,авт!C4:C10004,T13)+SUMIFS(ЖС!S4:S10008,ЖС!F4:F10008,B25,ЖС!C4:C10008,T13)+SUMIFS(Лес!L5:L9992,Лес!F5:F9992,B25,Лес!C5:C9992,T13)+SUMIFS('степь '!K5:K9998,'степь '!F5:F9998,B25,'степь '!C5:C9998,T13)+SUMIFS(Пр.откр.тер!N4:N9978,Пр.откр.тер!F4:F9978,B25,Пр.откр.тер!C4:C9978,T13)+SUMIFS(произв!O4:O9997,произв!F4:F9997,B25,произв!C4:C9997,T14)+SUMIFS(торг!O4:O9999,торг!F4:F9999,B25,торг!C4:C9999,T14)+SUMIFS(склад!O4:O10000,склад!F4:F10000,B25,склад!C4:C10000,T14)+SUMIFS('обр '!O4:O10000,'обр '!F4:F10000,B25,'обр '!C4:C10000,T14)+SUMIFS(детс!O4:O10000,детс!F4:F10000,B25,детс!C4:C10000,T14)+SUMIFS(культ!O4:O10000,культ!F4:F10000,B25,культ!C4:C10000,T14)+SUMIFS(спорт!O4:O10000,спорт!F4:F10000,B25,спорт!C4:C10000,T14)+SUMIFS(лечеб!O4:O10000,лечеб!F4:F10000,B25,лечеб!C4:C10000,T14)+SUMIFS(Баня!O4:O10000,Баня!F4:F10000,B25,Баня!C4:C10000,T14)+SUMIFS(Адм!O4:O9999,Адм!F4:F9999,B25,Адм!C4:C9999,T14)+SUMIFS(С.Х!O4:O10000,С.Х!F4:F10000,B25,С.Х!C4:C10000,T14)+SUMIFS(новостр!N4:N10000,новостр!F4:F10000,B25,новостр!C4:C10000,T14)+SUMIFS(авт!K4:K10004,авт!F4:F10004,B25,авт!C4:C10004,T14)+SUMIFS(ЖС!S4:S10008,ЖС!F4:F10008,B25,ЖС!C4:C10008,T14)+SUMIFS(Лес!L5:L9992,Лес!F5:F9992,B25,Лес!C5:C9992,T14)+SUMIFS('степь '!K5:K9998,'степь '!F5:F9998,B25,'степь '!C5:C9998,T14)+SUMIFS(Пр.откр.тер!N4:N9978,Пр.откр.тер!F4:F9978,B25,Пр.откр.тер!C4:C9978,T14)+SUMIFS(произв!O4:O9997,произв!F4:F9997,B25,произв!C4:C9997,T15)+SUMIFS(торг!O4:O9999,торг!F4:F9999,B25,торг!C4:C9999,T15)+SUMIFS(склад!O4:O10000,склад!F4:F10000,B25,склад!C4:C10000,T15)+SUMIFS('обр '!O4:O10000,'обр '!F4:F10000,B25,'обр '!C4:C10000,T15)+SUMIFS(детс!O4:O10000,детс!F4:F10000,B25,детс!C4:C10000,T15)+SUMIFS(культ!O4:O10000,культ!F4:F10000,B25,культ!C4:C10000,T15)+SUMIFS(спорт!O4:O10000,спорт!F4:F10000,B25,спорт!C4:C10000,T15)+SUMIFS(лечеб!O4:O10000,лечеб!F4:F10000,B25,лечеб!C4:C10000,T15)+SUMIFS(Баня!O4:O10000,Баня!F4:F10000,B25,Баня!C4:C10000,T15)+SUMIFS(Адм!O4:O9999,Адм!F4:F9999,B25,Адм!C4:C9999,T15)+SUMIFS(С.Х!O4:O10000,С.Х!F4:F10000,B25,С.Х!C4:C10000,T15)+SUMIFS(новостр!N4:N10000,новостр!F4:F10000,B25,новостр!C4:C10000,T15)+SUMIFS(авт!K4:K10004,авт!F4:F10004,B25,авт!C4:C10004,T15)+SUMIFS(ЖС!S4:S10008,ЖС!F4:F10008,B25,ЖС!C4:C10008,T15)+SUMIFS(Лес!L5:L9992,Лес!F5:F9992,B25,Лес!C5:C9992,T15)+SUMIFS('степь '!K5:K9998,'степь '!F5:F9998,B25,'степь '!C5:C9998,T15)+SUMIFS(Пр.откр.тер!N4:N9978,Пр.откр.тер!F4:F9978,B25,Пр.откр.тер!C4:C9978,T15)</f>
        <v>0</v>
      </c>
      <c r="O25" s="271">
        <f>SUMIFS(Гиб.!O5:O9995,Гиб.!E5:E9995,B25,Гиб.!B5:B9995,T9)+SUMIFS(Гиб.!O5:O9995,Гиб.!E5:E9995,B25,Гиб.!B5:B9995,T10)+SUMIFS(Гиб.!O5:O9995,Гиб.!E5:E9995,B25,Гиб.!B5:B9995,T11)+SUMIFS(Гиб.!O5:O9995,Гиб.!E5:E9995,B25,Гиб.!B5:B9995,T12)+SUMIFS(Гиб.!O5:O9995,Гиб.!E5:E9995,B25,Гиб.!B5:B9995,T13)+SUMIFS(Гиб.!O5:O9995,Гиб.!E5:E9995,B25,Гиб.!B5:B9995,T14)+SUMIFS(Гиб.!O5:O9995,Гиб.!E5:E9995,B25,Гиб.!B5:B9995,T15)</f>
        <v>0</v>
      </c>
      <c r="P25" s="272">
        <f>SUMIFS(Тр.!M5:M9997,Тр.!E5:E9997,B25,Тр.!B5:B9997,T9)+SUMIFS(Тр.!M5:M9997,Тр.!E5:E9997,B25,Тр.!B5:B9997,T10)+SUMIFS(Тр.!M5:M9997,Тр.!E5:E9997,B25,Тр.!B5:B9997,T11)+SUMIFS(Тр.!M5:M9997,Тр.!E5:E9997,B25,Тр.!B5:B9997,T12)+SUMIFS(Тр.!M5:M9997,Тр.!E5:E9997,B25,Тр.!B5:B9997,T13)+SUMIFS(Тр.!M5:M9997,Тр.!E5:E9997,B25,Тр.!B5:B9997,T14)+SUMIFS(Тр.!M5:M9997,Тр.!E5:E9997,B25,Тр.!B5:B9997,T15)</f>
        <v>0</v>
      </c>
      <c r="Q25" s="293">
        <f>SUMIFS(произв!P4:P9997,произв!F4:F9997,B25,произв!C4:C9997,T9)+SUMIFS(торг!P4:P9999,торг!F4:F9999,B25,торг!C4:C9999,T9)+SUMIFS(склад!P4:P10000,склад!F4:F10000,B25,склад!C4:C10000,T9)+SUMIFS('обр '!P4:P10000,'обр '!F4:F10000,B25,'обр '!C4:C10000,T9)+SUMIFS(детс!P4:P10000,детс!F4:F10000,B25,детс!C4:C10000,T9)+SUMIFS(культ!P4:P10000,культ!F4:F10000,B25,культ!C4:C10000,T9)+SUMIFS(спорт!P4:P10000,спорт!F4:F10000,B25,спорт!C4:C10000,T9)+SUMIFS(лечеб!P4:P10000,лечеб!F4:F10000,B25,лечеб!C4:C10000,T9)+SUMIFS(Баня!P4:P10000,Баня!F4:F10000,B25,Баня!C4:C10000,T9)+SUMIFS(Адм!P4:P9999,Адм!F4:F9999,B25,Адм!C4:C9999,T9)+SUMIFS(С.Х!P4:P10000,С.Х!F4:F10000,B25,С.Х!C4:C10000,T9)+SUMIFS(новостр!O4:O10000,новостр!F4:F10000,B25,новостр!C4:C10000,T9)+SUMIFS(авт!S4:S10004,авт!F4:F10004,B25,авт!C4:C10004,T9)+SUMIFS(ЖС!T4:T10008,ЖС!F4:F10008,B25,ЖС!C4:C10008,T9)+SUMIFS(Лес!M5:M9992,Лес!F5:F9992,B25,Лес!C5:C9992,T9)+SUMIFS('степь '!L5:L9998,'степь '!F5:F9998,B25,'степь '!C5:C9998,T9)+SUMIFS(Пр.откр.тер!O4:O9978,Пр.откр.тер!F4:F9978,B25,Пр.откр.тер!C4:C9978,T9)+SUMIFS(произв!P4:P9997,произв!F4:F9997,B25,произв!C4:C9997,T10)+SUMIFS(торг!P4:P9999,торг!F4:F9999,B25,торг!C4:C9999,T10)+SUMIFS(склад!P4:P10000,склад!F4:F10000,B25,склад!C4:C10000,T10)+SUMIFS('обр '!P4:P10000,'обр '!F4:F10000,B25,'обр '!C4:C10000,T10)+SUMIFS(детс!P4:P10000,детс!F4:F10000,B25,детс!C4:C10000,T10)+SUMIFS(культ!P4:P10000,культ!F4:F10000,B25,культ!C4:C10000,T10)+SUMIFS(спорт!P4:P10000,спорт!F4:F10000,B25,спорт!C4:C10000,T10)+SUMIFS(лечеб!P4:P10000,лечеб!F4:F10000,B25,лечеб!C4:C10000,T10)+SUMIFS(Баня!P4:P10000,Баня!F4:F10000,B25,Баня!C4:C10000,T10)+SUMIFS(Адм!P4:P9999,Адм!F4:F9999,B25,Адм!C4:C9999,T10)+SUMIFS(С.Х!P4:P10000,С.Х!F4:F10000,B25,С.Х!C4:C10000,T10)+SUMIFS(новостр!O4:O10000,новостр!F4:F10000,B25,новостр!C4:C10000,T10)+SUMIFS(авт!S4:S10004,авт!F4:F10004,B25,авт!C4:C10004,T10)+SUMIFS(ЖС!T4:T10008,ЖС!F4:F10008,B25,ЖС!C4:C10008,T10)+SUMIFS(Лес!M5:M9992,Лес!F5:F9992,B25,Лес!C5:C9992,T10)+SUMIFS('степь '!L5:L9998,'степь '!F5:F9998,B25,'степь '!C5:C9998,T10)+SUMIFS(Пр.откр.тер!O4:O9978,Пр.откр.тер!F4:F9978,B25,Пр.откр.тер!C4:C9978,T10)+SUMIFS(произв!P4:P9997,произв!F4:F9997,B25,произв!C4:C9997,T11)+SUMIFS(торг!P4:P9999,торг!F4:F9999,B25,торг!C4:C9999,T11)+SUMIFS(склад!P4:P10000,склад!F4:F10000,B25,склад!C4:C10000,T11)+SUMIFS('обр '!P4:P10000,'обр '!F4:F10000,B25,'обр '!C4:C10000,T11)+SUMIFS(детс!P4:P10000,детс!F4:F10000,B25,детс!C4:C10000,T11)+SUMIFS(культ!P4:P10000,культ!F4:F10000,B25,культ!C4:C10000,T11)+SUMIFS(спорт!P4:P10000,спорт!F4:F10000,B25,спорт!C4:C10000,T11)+SUMIFS(лечеб!P4:P10000,лечеб!F4:F10000,B25,лечеб!C4:C10000,T11)+SUMIFS(Баня!P4:P10000,Баня!F4:F10000,B25,Баня!C4:C10000,T11)+SUMIFS(Адм!P4:P9999,Адм!F4:F9999,B25,Адм!C4:C9999,T11)+SUMIFS(С.Х!P4:P10000,С.Х!F4:F10000,B25,С.Х!C4:C10000,T11)+SUMIFS(новостр!O4:O10000,новостр!F4:F10000,B25,новостр!C4:C10000,T11)+SUMIFS(авт!S4:S10004,авт!F4:F10004,B25,авт!C4:C10004,T11)+SUMIFS(ЖС!T4:T10008,ЖС!F4:F10008,B25,ЖС!C4:C10008,T11)+SUMIFS(Лес!M5:M9992,Лес!F5:F9992,B25,Лес!C5:C9992,T11)+SUMIFS('степь '!L5:L9998,'степь '!F5:F9998,B25,'степь '!C5:C9998,T11)+SUMIFS(Пр.откр.тер!O4:O9978,Пр.откр.тер!F4:F9978,B25,Пр.откр.тер!C4:C9978,T11)+SUMIFS(произв!P4:P9997,произв!F4:F9997,B25,произв!C4:C9997,T12)+SUMIFS(торг!P4:P9999,торг!F4:F9999,B25,торг!C4:C9999,T12)+SUMIFS(склад!P4:P10000,склад!F4:F10000,B25,склад!C4:C10000,T12)+SUMIFS('обр '!P4:P10000,'обр '!F4:F10000,B25,'обр '!C4:C10000,T12)+SUMIFS(детс!P4:P10000,детс!F4:F10000,B25,детс!C4:C10000,T12)+SUMIFS(культ!P4:P10000,культ!F4:F10000,B25,культ!C4:C10000,T12)+SUMIFS(спорт!P4:P10000,спорт!F4:F10000,B25,спорт!C4:C10000,T12)+SUMIFS(лечеб!P4:P10000,лечеб!F4:F10000,B25,лечеб!C4:C10000,T12)+SUMIFS(Баня!P4:P10000,Баня!F4:F10000,B25,Баня!C4:C10000,T12)+SUMIFS(Адм!P4:P9999,Адм!F4:F9999,B25,Адм!C4:C9999,T12)+SUMIFS(С.Х!P4:P10000,С.Х!F4:F10000,B25,С.Х!C4:C10000,T12)+SUMIFS(новостр!O4:O10000,новостр!F4:F10000,B25,новостр!C4:C10000,T12)+SUMIFS(авт!S4:S10004,авт!F4:F10004,B25,авт!C4:C10004,T12)+SUMIFS(ЖС!T4:T10008,ЖС!F4:F10008,B25,ЖС!C4:C10008,T12)+SUMIFS(Лес!M5:M9992,Лес!F5:F9992,B25,Лес!C5:C9992,T12)+SUMIFS('степь '!L5:L9998,'степь '!F5:F9998,B25,'степь '!C5:C9998,T12)+SUMIFS(Пр.откр.тер!O4:O9978,Пр.откр.тер!F4:F9978,B25,Пр.откр.тер!C4:C9978,T12)+SUMIFS(произв!P4:P9997,произв!F4:F9997,B25,произв!C4:C9997,T13)+SUMIFS(торг!P4:P9999,торг!F4:F9999,B25,торг!C4:C9999,T13)+SUMIFS(склад!P4:P10000,склад!F4:F10000,B25,склад!C4:C10000,T13)+SUMIFS('обр '!P4:P10000,'обр '!F4:F10000,B25,'обр '!C4:C10000,T13)+SUMIFS(детс!P4:P10000,детс!F4:F10000,B25,детс!C4:C10000,T13)+SUMIFS(культ!P4:P10000,культ!F4:F10000,B25,культ!C4:C10000,T13)+SUMIFS(спорт!P4:P10000,спорт!F4:F10000,B25,спорт!C4:C10000,T13)+SUMIFS(лечеб!P4:P10000,лечеб!F4:F10000,B25,лечеб!C4:C10000,T13)+SUMIFS(Баня!P4:P10000,Баня!F4:F10000,B25,Баня!C4:C10000,T13)+SUMIFS(Адм!P4:P9999,Адм!F4:F9999,B25,Адм!C4:C9999,T13)+SUMIFS(С.Х!P4:P10000,С.Х!F4:F10000,B25,С.Х!C4:C10000,T13)+SUMIFS(новостр!O4:O10000,новостр!F4:F10000,B25,новостр!C4:C10000,T13)+SUMIFS(авт!S4:S10004,авт!F4:F10004,B25,авт!C4:C10004,T13)+SUMIFS(ЖС!T4:T10008,ЖС!F4:F10008,B25,ЖС!C4:C10008,T13)+SUMIFS(Лес!M5:M9992,Лес!F5:F9992,B25,Лес!C5:C9992,T13)+SUMIFS('степь '!L5:L9998,'степь '!F5:F9998,B25,'степь '!C5:C9998,T13)+SUMIFS(Пр.откр.тер!O4:O9978,Пр.откр.тер!F4:F9978,B25,Пр.откр.тер!C4:C9978,T13)+SUMIFS(произв!P4:P9997,произв!F4:F9997,B25,произв!C4:C9997,T14)+SUMIFS(торг!P4:P9999,торг!F4:F9999,B25,торг!C4:C9999,T14)+SUMIFS(склад!P4:P10000,склад!F4:F10000,B25,склад!C4:C10000,T14)+SUMIFS('обр '!P4:P10000,'обр '!F4:F10000,B25,'обр '!C4:C10000,T14)+SUMIFS(детс!P4:P10000,детс!F4:F10000,B25,детс!C4:C10000,T14)+SUMIFS(культ!P4:P10000,культ!F4:F10000,B25,культ!C4:C10000,T14)+SUMIFS(спорт!P4:P10000,спорт!F4:F10000,B25,спорт!C4:C10000,T14)+SUMIFS(лечеб!P4:P10000,лечеб!F4:F10000,B25,лечеб!C4:C10000,T14)+SUMIFS(Баня!P4:P10000,Баня!F4:F10000,B25,Баня!C4:C10000,T14)+SUMIFS(Адм!P4:P9999,Адм!F4:F9999,B25,Адм!C4:C9999,T14)+SUMIFS(С.Х!P4:P10000,С.Х!F4:F10000,B25,С.Х!C4:C10000,T14)+SUMIFS(новостр!O4:O10000,новостр!F4:F10000,B25,новостр!C4:C10000,T14)+SUMIFS(авт!S4:S10004,авт!F4:F10004,B25,авт!C4:C10004,T14)+SUMIFS(ЖС!T4:T10008,ЖС!F4:F10008,B25,ЖС!C4:C10008,T14)+SUMIFS(Лес!M5:M9992,Лес!F5:F9992,B25,Лес!C5:C9992,T14)+SUMIFS('степь '!L5:L9998,'степь '!F5:F9998,B25,'степь '!C5:C9998,T14)+SUMIFS(Пр.откр.тер!O4:O9978,Пр.откр.тер!F4:F9978,B25,Пр.откр.тер!C4:C9978,T14)+SUMIFS(произв!P4:P9997,произв!F4:F9997,B25,произв!C4:C9997,T15)+SUMIFS(торг!P4:P9999,торг!F4:F9999,B25,торг!C4:C9999,T15)+SUMIFS(склад!P4:P10000,склад!F4:F10000,B25,склад!C4:C10000,T15)+SUMIFS('обр '!P4:P10000,'обр '!F4:F10000,B25,'обр '!C4:C10000,T15)+SUMIFS(детс!P4:P10000,детс!F4:F10000,B25,детс!C4:C10000,T15)+SUMIFS(культ!P4:P10000,культ!F4:F10000,B25,культ!C4:C10000,T15)+SUMIFS(спорт!P4:P10000,спорт!F4:F10000,B25,спорт!C4:C10000,T15)+SUMIFS(лечеб!P4:P10000,лечеб!F4:F10000,B25,лечеб!C4:C10000,T15)+SUMIFS(Баня!P4:P10000,Баня!F4:F10000,B25,Баня!C4:C10000,T15)+SUMIFS(Адм!P4:P9999,Адм!F4:F9999,B25,Адм!C4:C9999,T15)+SUMIFS(С.Х!P4:P10000,С.Х!F4:F10000,B25,С.Х!C4:C10000,T15)+SUMIFS(новостр!O4:O10000,новостр!F4:F10000,B25,новостр!C4:C10000,T15)+SUMIFS(авт!S4:S10004,авт!F4:F10004,B25,авт!C4:C10004,T15)+SUMIFS(ЖС!T4:T10008,ЖС!F4:F10008,B25,ЖС!C4:C10008,T15)+SUMIFS(Лес!M5:M9992,Лес!F5:F9992,B25,Лес!C5:C9992,T15)+SUMIFS('степь '!L5:L9998,'степь '!F5:F9998,B25,'степь '!C5:C9998,T15)+SUMIFS(Пр.откр.тер!O4:O9978,Пр.откр.тер!F4:F9978,B25,Пр.откр.тер!C4:C9978,T15)</f>
        <v>0</v>
      </c>
      <c r="R25" s="293">
        <f>SUMIFS(произв!R4:R9997,произв!F4:F9997,B25,произв!C4:C9997,T9)+SUMIFS(торг!R4:R9999,торг!F4:F9999,B25,торг!C4:C9999,T9)+SUMIFS(склад!R4:R10000,склад!F4:F10000,B25,склад!C4:C10000,T9)+SUMIFS('обр '!R4:R10000,'обр '!F4:F10000,B25,'обр '!C4:C10000,T9)+SUMIFS(детс!R4:R10000,детс!F4:F10000,B25,детс!C4:C10000,T9)+SUMIFS(культ!R4:R10000,культ!F4:F10000,B25,культ!C4:C10000,T9)+SUMIFS(спорт!R4:R10000,спорт!F4:F10000,B25,спорт!C4:C10000,T9)+SUMIFS(лечеб!R4:R10000,лечеб!F4:F10000,B25,лечеб!C4:C10000,T9)+SUMIFS(Баня!R4:R10000,Баня!F4:F10000,B25,Баня!C4:C10000,T9)+SUMIFS(Адм!R4:R9999,Адм!F4:F9999,B25,Адм!C4:C9999,T9)+SUMIFS(С.Х!R4:R10000,С.Х!F4:F10000,B25,С.Х!C4:C10000,T9)+SUMIFS(новостр!Q4:Q10000,новостр!F4:F10000,B25,новостр!C4:C10000,T9)+SUMIFS(авт!U4:U10004,авт!F4:F10004,B25,авт!C4:C10004,T9)+SUMIFS(ЖС!W4:W10008,ЖС!F4:F10008,B25,ЖС!C4:C10008,T9)+SUMIFS(Лес!O5:O9992,Лес!F5:F9992,B25,Лес!C5:C9992,T9)+SUMIFS('степь '!N5:N9998,'степь '!F5:F9998,B25,'степь '!C5:C9998,T9)+SUMIFS(Пр.откр.тер!Q4:Q9978,Пр.откр.тер!F4:F9978,B25,Пр.откр.тер!C4:C9978,T9)+SUMIFS(произв!R4:R9997,произв!F4:F9997,B25,произв!C4:C9997,T10)+SUMIFS(торг!R4:R9999,торг!F4:F9999,B25,торг!C4:C9999,T10)+SUMIFS(склад!R4:R10000,склад!F4:F10000,B25,склад!C4:C10000,T10)+SUMIFS('обр '!R4:R10000,'обр '!F4:F10000,B25,'обр '!C4:C10000,T10)+SUMIFS(детс!R4:R10000,детс!F4:F10000,B25,детс!C4:C10000,T10)+SUMIFS(культ!R4:R10000,культ!F4:F10000,B25,культ!C4:C10000,T10)+SUMIFS(спорт!R4:R10000,спорт!F4:F10000,B25,спорт!C4:C10000,T10)+SUMIFS(лечеб!R4:R10000,лечеб!F4:F10000,B25,лечеб!C4:C10000,T10)+SUMIFS(Баня!R4:R10000,Баня!F4:F10000,B25,Баня!C4:C10000,T10)+SUMIFS(Адм!R4:R9999,Адм!F4:F9999,B25,Адм!C4:C9999,T10)+SUMIFS(С.Х!R4:R10000,С.Х!F4:F10000,B25,С.Х!C4:C10000,T10)+SUMIFS(новостр!Q4:Q10000,новостр!F4:F10000,B25,новостр!C4:C10000,T10)+SUMIFS(авт!U4:U10004,авт!F4:F10004,B25,авт!C4:C10004,T10)+SUMIFS(ЖС!W4:W10008,ЖС!F4:F10008,B25,ЖС!C4:C10008,T10)+SUMIFS(Лес!O5:O9992,Лес!F5:F9992,B25,Лес!C5:C9992,T10)+SUMIFS('степь '!N5:N9998,'степь '!F5:F9998,B25,'степь '!C5:C9998,T10)+SUMIFS(Пр.откр.тер!Q4:Q9978,Пр.откр.тер!F4:F9978,B25,Пр.откр.тер!C4:C9978,T10)+SUMIFS(произв!R4:R9997,произв!F4:F9997,B25,произв!C4:C9997,T11)+SUMIFS(торг!R4:R9999,торг!F4:F9999,B25,торг!C4:C9999,T11)+SUMIFS(склад!R4:R10000,склад!F4:F10000,B25,склад!C4:C10000,T11)+SUMIFS('обр '!R4:R10000,'обр '!F4:F10000,B25,'обр '!C4:C10000,T11)+SUMIFS(детс!R4:R10000,детс!F4:F10000,B25,детс!C4:C10000,T11)+SUMIFS(культ!R4:R10000,культ!F4:F10000,B25,культ!C4:C10000,T11)+SUMIFS(спорт!R4:R10000,спорт!F4:F10000,B25,спорт!C4:C10000,T11)+SUMIFS(лечеб!R4:R10000,лечеб!F4:F10000,B25,лечеб!C4:C10000,T11)+SUMIFS(Баня!R4:R10000,Баня!F4:F10000,B25,Баня!C4:C10000,T11)+SUMIFS(Адм!R4:R9999,Адм!F4:F9999,B25,Адм!C4:C9999,T11)+SUMIFS(С.Х!R4:R10000,С.Х!F4:F10000,B25,С.Х!C4:C10000,T11)+SUMIFS(новостр!Q4:Q10000,новостр!F4:F10000,B25,новостр!C4:C10000,T11)+SUMIFS(авт!U4:U10004,авт!F4:F10004,B25,авт!C4:C10004,T11)+SUMIFS(ЖС!W4:W10008,ЖС!F4:F10008,B25,ЖС!C4:C10008,T11)+SUMIFS(Лес!O5:O9992,Лес!F5:F9992,B25,Лес!C5:C9992,T11)+SUMIFS('степь '!N5:N9998,'степь '!F5:F9998,B25,'степь '!C5:C9998,T11)+SUMIFS(Пр.откр.тер!Q4:Q9978,Пр.откр.тер!F4:F9978,B25,Пр.откр.тер!C4:C9978,T11)+SUMIFS(произв!R4:R9997,произв!F4:F9997,B25,произв!C4:C9997,T12)+SUMIFS(торг!R4:R9999,торг!F4:F9999,B25,торг!C4:C9999,T12)+SUMIFS(склад!R4:R10000,склад!F4:F10000,B25,склад!C4:C10000,T12)+SUMIFS('обр '!R4:R10000,'обр '!F4:F10000,B25,'обр '!C4:C10000,T12)+SUMIFS(детс!R4:R10000,детс!F4:F10000,B25,детс!C4:C10000,T12)+SUMIFS(культ!R4:R10000,культ!F4:F10000,B25,культ!C4:C10000,T12)+SUMIFS(спорт!R4:R10000,спорт!F4:F10000,B25,спорт!C4:C10000,T12)+SUMIFS(лечеб!R4:R10000,лечеб!F4:F10000,B25,лечеб!C4:C10000,T12)+SUMIFS(Баня!R4:R10000,Баня!F4:F10000,B25,Баня!C4:C10000,T12)+SUMIFS(Адм!R4:R9999,Адм!F4:F9999,B25,Адм!C4:C9999,T12)+SUMIFS(С.Х!R4:R10000,С.Х!F4:F10000,B25,С.Х!C4:C10000,T12)+SUMIFS(новостр!Q4:Q10000,новостр!F4:F10000,B25,новостр!C4:C10000,T12)+SUMIFS(авт!U4:U10004,авт!F4:F10004,B25,авт!C4:C10004,T12)+SUMIFS(ЖС!W4:W10008,ЖС!F4:F10008,B25,ЖС!C4:C10008,T12)+SUMIFS(Лес!O5:O9992,Лес!F5:F9992,B25,Лес!C5:C9992,T12)+SUMIFS('степь '!N5:N9998,'степь '!F5:F9998,B25,'степь '!C5:C9998,T12)+SUMIFS(Пр.откр.тер!Q4:Q9978,Пр.откр.тер!F4:F9978,B25,Пр.откр.тер!C4:C9978,T12)+SUMIFS(произв!R4:R9997,произв!F4:F9997,B25,произв!C4:C9997,T13)+SUMIFS(торг!R4:R9999,торг!F4:F9999,B25,торг!C4:C9999,T13)+SUMIFS(склад!R4:R10000,склад!F4:F10000,B25,склад!C4:C10000,T13)+SUMIFS('обр '!R4:R10000,'обр '!F4:F10000,B25,'обр '!C4:C10000,T13)+SUMIFS(детс!R4:R10000,детс!F4:F10000,B25,детс!C4:C10000,T13)+SUMIFS(культ!R4:R10000,культ!F4:F10000,B25,культ!C4:C10000,T13)+SUMIFS(спорт!R4:R10000,спорт!F4:F10000,B25,спорт!C4:C10000,T13)+SUMIFS(лечеб!R4:R10000,лечеб!F4:F10000,B25,лечеб!C4:C10000,T13)+SUMIFS(Баня!R4:R10000,Баня!F4:F10000,B25,Баня!C4:C10000,T13)+SUMIFS(Адм!R4:R9999,Адм!F4:F9999,B25,Адм!C4:C9999,T13)+SUMIFS(С.Х!R4:R10000,С.Х!F4:F10000,B25,С.Х!C4:C10000,T13)+SUMIFS(новостр!Q4:Q10000,новостр!F4:F10000,B25,новостр!C4:C10000,T13)+SUMIFS(авт!U4:U10004,авт!F4:F10004,B25,авт!C4:C10004,T13)+SUMIFS(ЖС!W4:W10008,ЖС!F4:F10008,B25,ЖС!C4:C10008,T13)+SUMIFS(Лес!O5:O9992,Лес!F5:F9992,B25,Лес!C5:C9992,T13)+SUMIFS('степь '!N5:N9998,'степь '!F5:F9998,B25,'степь '!C5:C9998,T13)+SUMIFS(Пр.откр.тер!Q4:Q9978,Пр.откр.тер!F4:F9978,B25,Пр.откр.тер!C4:C9978,T13)+SUMIFS(произв!R4:R9997,произв!F4:F9997,B25,произв!C4:C9997,T14)+SUMIFS(торг!R4:R9999,торг!F4:F9999,B25,торг!C4:C9999,T14)+SUMIFS(склад!R4:R10000,склад!F4:F10000,B25,склад!C4:C10000,T14)+SUMIFS('обр '!R4:R10000,'обр '!F4:F10000,B25,'обр '!C4:C10000,T14)+SUMIFS(детс!R4:R10000,детс!F4:F10000,B25,детс!C4:C10000,T14)+SUMIFS(культ!R4:R10000,культ!F4:F10000,B25,культ!C4:C10000,T14)+SUMIFS(спорт!R4:R10000,спорт!F4:F10000,B25,спорт!C4:C10000,T14)+SUMIFS(лечеб!R4:R10000,лечеб!F4:F10000,B25,лечеб!C4:C10000,T14)+SUMIFS(Баня!R4:R10000,Баня!F4:F10000,B25,Баня!C4:C10000,T14)+SUMIFS(Адм!R4:R9999,Адм!F4:F9999,B25,Адм!C4:C9999,T14)+SUMIFS(С.Х!R4:R10000,С.Х!F4:F10000,B25,С.Х!C4:C10000,T14)+SUMIFS(новостр!Q4:Q10000,новостр!F4:F10000,B25,новостр!C4:C10000,T14)+SUMIFS(авт!U4:U10004,авт!F4:F10004,B25,авт!C4:C10004,T14)+SUMIFS(ЖС!W4:W10008,ЖС!F4:F10008,B25,ЖС!C4:C10008,T14)+SUMIFS(Лес!O5:O9992,Лес!F5:F9992,B25,Лес!C5:C9992,T14)+SUMIFS('степь '!N5:N9998,'степь '!F5:F9998,B25,'степь '!C5:C9998,T14)+SUMIFS(Пр.откр.тер!Q4:Q9978,Пр.откр.тер!F4:F9978,B25,Пр.откр.тер!C4:C9978,T14)+SUMIFS(произв!R4:R9997,произв!F4:F9997,B25,произв!C4:C9997,T15)+SUMIFS(торг!R4:R9999,торг!F4:F9999,B25,торг!C4:C9999,T15)+SUMIFS(склад!R4:R10000,склад!F4:F10000,B25,склад!C4:C10000,T15)+SUMIFS('обр '!R4:R10000,'обр '!F4:F10000,B25,'обр '!C4:C10000,T15)+SUMIFS(детс!R4:R10000,детс!F4:F10000,B25,детс!C4:C10000,T15)+SUMIFS(культ!R4:R10000,культ!F4:F10000,B25,культ!C4:C10000,T15)+SUMIFS(спорт!R4:R10000,спорт!F4:F10000,B25,спорт!C4:C10000,T15)+SUMIFS(лечеб!R4:R10000,лечеб!F4:F10000,B25,лечеб!C4:C10000,T15)+SUMIFS(Баня!R4:R10000,Баня!F4:F10000,B25,Баня!C4:C10000,T15)+SUMIFS(Адм!R4:R9999,Адм!F4:F9999,B25,Адм!C4:C9999,T15)+SUMIFS(С.Х!R4:R10000,С.Х!F4:F10000,B25,С.Х!C4:C10000,T15)+SUMIFS(новостр!Q4:Q10000,новостр!F4:F10000,B25,новостр!C4:C10000,T15)+SUMIFS(авт!U4:U10004,авт!F4:F10004,B25,авт!C4:C10004,T15)+SUMIFS(ЖС!W4:W10008,ЖС!F4:F10008,B25,ЖС!C4:C10008,T15)+SUMIFS(Лес!O5:O9992,Лес!F5:F9992,B25,Лес!C5:C9992,T15)+SUMIFS('степь '!N5:N9998,'степь '!F5:F9998,B25,'степь '!C5:C9998,T15)+SUMIFS(Пр.откр.тер!Q4:Q9978,Пр.откр.тер!F4:F9978,B25,Пр.откр.тер!C4:C9978,T15)</f>
        <v>0</v>
      </c>
      <c r="T25" s="2365"/>
    </row>
    <row r="26" spans="1:20" s="10" customFormat="1" ht="16.5" thickBot="1">
      <c r="A26" s="2358">
        <v>18</v>
      </c>
      <c r="B26" s="1748" t="s">
        <v>288</v>
      </c>
      <c r="C26" s="1291">
        <f>SUMIFS(произв!A4:A9997,произв!F4:F9997,B26,произв!C4:C9997,T9)+SUMIFS(торг!A4:A9999,торг!F4:F9999,B26,торг!C4:C9999,T9)+SUMIFS(склад!A4:A10000,склад!F4:F10000,B26,склад!C4:C10000,T9)+SUMIFS('обр '!A4:A10000,'обр '!F4:F10000,B26,'обр '!C4:C10000,T9)+SUMIFS(детс!A4:A10000,детс!F4:F10000,B26,детс!C4:C10000,T9)+SUMIFS(культ!A4:A10000,культ!F4:F10000,B26,культ!C4:C10000,T9)+SUMIFS(спорт!A4:A10000,спорт!F4:F10000,B26,спорт!C4:C10000,T9)+SUMIFS(лечеб!A4:A10000,лечеб!F4:F10000,B26,лечеб!C4:C10000,T9)+SUMIFS(Баня!A4:A10000,Баня!F4:F10000,B26,Баня!C4:C10000,T9)+SUMIFS(Адм!A4:A9999,Адм!F4:F9999,B26,Адм!C4:C9999,T9)+SUMIFS(С.Х!A4:A10000,С.Х!F4:F10000,B26,С.Х!C4:C10000,T9)+SUMIFS(новостр!A4:A10000,новостр!F4:F10000,B26,новостр!C4:C10000,T9)+SUMIFS(произв!A4:A9997,произв!F4:F9997,B26,произв!C4:C9997,T10)+SUMIFS(торг!A4:A9999,торг!F4:F9999,B26,торг!C4:C9999,T10)+SUMIFS(склад!A4:A10000,склад!F4:F10000,B26,склад!C4:C10000,T10)+SUMIFS('обр '!A4:A10000,'обр '!F4:F10000,B26,'обр '!C4:C10000,T10)+SUMIFS(детс!A4:A10000,детс!F4:F10000,B26,детс!C4:C10000,T10)+SUMIFS(культ!A4:A10000,культ!F4:F10000,B26,культ!C4:C10000,T10)+SUMIFS(спорт!A4:A10000,спорт!F4:F10000,B26,спорт!C4:C10000,T10)+SUMIFS(лечеб!A4:A10000,лечеб!F4:F10000,B26,лечеб!C4:C10000,T10)+SUMIFS(Баня!A4:A10000,Баня!F4:F10000,B26,Баня!C4:C10000,T10)+SUMIFS(Адм!A4:A9999,Адм!F4:F9999,B26,Адм!C4:C9999,T10)+SUMIFS(С.Х!A4:A10000,С.Х!F4:F10000,B26,С.Х!C4:C10000,T10)+SUMIFS(новостр!A4:A10000,новостр!F4:F10000,B26,новостр!C4:C10000,T10)+SUMIFS(произв!A4:A9997,произв!F4:F9997,B26,произв!C4:C9997,T11)+SUMIFS(торг!A4:A9999,торг!F4:F9999,B26,торг!C4:C9999,T11)+SUMIFS(склад!A4:A10000,склад!F4:F10000,B26,склад!C4:C10000,T11)+SUMIFS('обр '!A4:A10000,'обр '!F4:F10000,B26,'обр '!C4:C10000,T11)+SUMIFS(детс!A4:A10000,детс!F4:F10000,B26,детс!C4:C10000,T11)+SUMIFS(культ!A4:A10000,культ!F4:F10000,B26,культ!C4:C10000,T11)+SUMIFS(спорт!A4:A10000,спорт!F4:F10000,B26,спорт!C4:C10000,T11)+SUMIFS(лечеб!A4:A10000,лечеб!F4:F10000,B26,лечеб!C4:C10000,T11)+SUMIFS(Баня!A4:A10000,Баня!F4:F10000,B26,Баня!C4:C10000,T11)+SUMIFS(Адм!A4:A9999,Адм!F4:F9999,B26,Адм!C4:C9999,T11)+SUMIFS(С.Х!A4:A10000,С.Х!F4:F10000,B26,С.Х!C4:C10000,T11)+SUMIFS(новостр!A4:A10000,новостр!F4:F10000,B26,новостр!C4:C10000,T11)+SUMIFS(произв!A4:A9997,произв!F4:F9997,B26,произв!C4:C9997,T12)+SUMIFS(торг!A4:A9999,торг!F4:F9999,B26,торг!C4:C9999,T12)+SUMIFS(склад!A4:A10000,склад!F4:F10000,B26,склад!C4:C10000,T12)+SUMIFS('обр '!A4:A10000,'обр '!F4:F10000,B26,'обр '!C4:C10000,T12)+SUMIFS(детс!A4:A10000,детс!F4:F10000,B26,детс!C4:C10000,T12)+SUMIFS(культ!A4:A10000,культ!F4:F10000,B26,культ!C4:C10000,T12)+SUMIFS(спорт!A4:A10000,спорт!F4:F10000,B26,спорт!C4:C10000,T12)+SUMIFS(лечеб!A4:A10000,лечеб!F4:F10000,B26,лечеб!C4:C10000,T12)+SUMIFS(Баня!A4:A10000,Баня!F4:F10000,B26,Баня!C4:C10000,T12)+SUMIFS(Адм!A4:A9999,Адм!F4:F9999,B26,Адм!C4:C9999,T12)+SUMIFS(С.Х!A4:A10000,С.Х!F4:F10000,B26,С.Х!C4:C10000,T12)+SUMIFS(новостр!A4:A10000,новостр!F4:F10000,B26,новостр!C4:C10000,T12)+SUMIFS(произв!A4:A9997,произв!F4:F9997,B26,произв!C4:C9997,T13)+SUMIFS(торг!A4:A9999,торг!F4:F9999,B26,торг!C4:C9999,T13)+SUMIFS(склад!A4:A10000,склад!F4:F10000,B26,склад!C4:C10000,T13)+SUMIFS('обр '!A4:A10000,'обр '!F4:F10000,B26,'обр '!C4:C10000,T13)+SUMIFS(детс!A4:A10000,детс!F4:F10000,B26,детс!C4:C10000,T13)+SUMIFS(культ!A4:A10000,культ!F4:F10000,B26,культ!C4:C10000,T13)+SUMIFS(спорт!A4:A10000,спорт!F4:F10000,B26,спорт!C4:C10000,T13)+SUMIFS(лечеб!A4:A10000,лечеб!F4:F10000,B26,лечеб!C4:C10000,T13)+SUMIFS(Баня!A4:A10000,Баня!F4:F10000,B26,Баня!C4:C10000,T13)+SUMIFS(Адм!A4:A9999,Адм!F4:F9999,B26,Адм!C4:C9999,T13)+SUMIFS(С.Х!A4:A10000,С.Х!F4:F10000,B26,С.Х!C4:C10000,T13)+SUMIFS(новостр!A4:A10000,новостр!F4:F10000,B26,новостр!C4:C10000,T13)+SUMIFS(произв!A4:A9997,произв!F4:F9997,B26,произв!C4:C9997,T14)+SUMIFS(торг!A4:A9999,торг!F4:F9999,B26,торг!C4:C9999,T14)+SUMIFS(склад!A4:A10000,склад!F4:F10000,B26,склад!C4:C10000,T14)+SUMIFS('обр '!A4:A10000,'обр '!F4:F10000,B26,'обр '!C4:C10000,T14)+SUMIFS(детс!A4:A10000,детс!F4:F10000,B26,детс!C4:C10000,T14)+SUMIFS(культ!A4:A10000,культ!F4:F10000,B26,культ!C4:C10000,T14)+SUMIFS(спорт!A4:A10000,спорт!F4:F10000,B26,спорт!C4:C10000,T14)+SUMIFS(лечеб!A4:A10000,лечеб!F4:F10000,B26,лечеб!C4:C10000,T14)+SUMIFS(Баня!A4:A10000,Баня!F4:F10000,B26,Баня!C4:C10000,T14)+SUMIFS(Адм!A4:A9999,Адм!F4:F9999,B26,Адм!C4:C9999,T14)+SUMIFS(С.Х!A4:A10000,С.Х!F4:F10000,B26,С.Х!C4:C10000,T14)+SUMIFS(новостр!A4:A10000,новостр!F4:F10000,B26,новостр!C4:C10000,T14)+SUMIFS(произв!A4:A9997,произв!F4:F9997,B26,произв!C4:C9997,T15)+SUMIFS(торг!A4:A9999,торг!F4:F9999,B26,торг!C4:C9999,T15)+SUMIFS(склад!A4:A10000,склад!F4:F10000,B26,склад!C4:C10000,T15)+SUMIFS('обр '!A4:A10000,'обр '!F4:F10000,B26,'обр '!C4:C10000,T15)+SUMIFS(детс!A4:A10000,детс!F4:F10000,B26,детс!C4:C10000,T15)+SUMIFS(культ!A4:A10000,культ!F4:F10000,B26,культ!C4:C10000,T15)+SUMIFS(спорт!A4:A10000,спорт!F4:F10000,B26,спорт!C4:C10000,T15)+SUMIFS(лечеб!A4:A10000,лечеб!F4:F10000,B26,лечеб!C4:C10000,T15)+SUMIFS(Баня!A4:A10000,Баня!F4:F10000,B26,Баня!C4:C10000,T15)+SUMIFS(Адм!A4:A9999,Адм!F4:F9999,B26,Адм!C4:C9999,T15)+SUMIFS(С.Х!A4:A10000,С.Х!F4:F10000,B26,С.Х!C4:C10000,T15)+SUMIFS(новостр!A4:A10000,новостр!F4:F10000,B26,новостр!C4:C10000,T15)</f>
        <v>0</v>
      </c>
      <c r="D26" s="272">
        <f>SUMIFS(ЖС!A4:A10008,ЖС!F4:F10008,B26,ЖС!C4:C10008,T9)+SUMIFS(ЖС!A4:A10008,ЖС!F4:F10008,B26,ЖС!C4:C10008,T10)+SUMIFS(ЖС!A4:A10008,ЖС!F4:F10008,B26,ЖС!C4:C10008,T11)+SUMIFS(ЖС!A4:A10008,ЖС!F4:F10008,B26,ЖС!C4:C10008,T12)+SUMIFS(ЖС!A4:A10008,ЖС!F4:F10008,B26,ЖС!C4:C10008,T13)+SUMIFS(ЖС!A4:A10008,ЖС!F4:F10008,B26,ЖС!C4:C10008,T14)+SUMIFS(ЖС!A4:A10008,ЖС!F4:F10008,B26,ЖС!C4:C10008,T15)</f>
        <v>0</v>
      </c>
      <c r="E26" s="272">
        <f>SUMIFS(авт!A4:A10004,авт!F4:F10004,B26,авт!C4:C10004,T9)+SUMIFS(Пр.откр.тер!A4:A9978,Пр.откр.тер!F4:F9978,B26,Пр.откр.тер!C4:C9978,T9)+SUMIFS(авт!A4:A10004,авт!F4:F10004,B26,авт!C4:C10004,T10)+SUMIFS(Пр.откр.тер!A4:A9978,Пр.откр.тер!F4:F9978,B26,Пр.откр.тер!C4:C9978,T10)+SUMIFS(авт!A4:A10004,авт!F4:F10004,B26,авт!C4:C10004,T11)+SUMIFS(Пр.откр.тер!A4:A9978,Пр.откр.тер!F4:F9978,B26,Пр.откр.тер!C4:C9978,T11)+SUMIFS(авт!A4:A10004,авт!F4:F10004,B26,авт!C4:C10004,T12)+SUMIFS(Пр.откр.тер!A4:A9978,Пр.откр.тер!F4:F9978,B26,Пр.откр.тер!C4:C9978,T12)+SUMIFS(авт!A4:A10004,авт!F4:F10004,B26,авт!C4:C10004,T13)+SUMIFS(Пр.откр.тер!A4:A9978,Пр.откр.тер!F4:F9978,B26,Пр.откр.тер!C4:C9978,T13)+SUMIFS(авт!A4:A10004,авт!F4:F10004,B26,авт!C4:C10004,T14)+SUMIFS(Пр.откр.тер!A4:A9978,Пр.откр.тер!F4:F9978,B26,Пр.откр.тер!C4:C9978,T14)+SUMIFS(авт!A4:A10004,авт!F4:F10004,B26,авт!C4:C10004,T15)+SUMIFS(Пр.откр.тер!A4:A9978,Пр.откр.тер!F4:F9978,B26,Пр.откр.тер!C4:C9978,T15)</f>
        <v>0</v>
      </c>
      <c r="F26" s="272">
        <f>SUMIFS(угар!A5:A9997,угар!F5:F9997,B26,угар!C5:C9997,T9,угар!AK5:AK9997,"да")+SUMIFS(задым!A4:A10003,задым!E4:E10003,B26,задым!C4:C10003,T9)+SUMIFS(обр.огнем!A4:A10002,обр.огнем!E4:E10002,B26,обр.огнем!C4:C10002,T9)+SUMIFS(КЗ!A4:A10009,КЗ!E4:E10009,B26,КЗ!C4:C10009,T9)+SUMIFS('подгор.пищи '!A4:A10003,'подгор.пищи '!E4:E10003,B26,'подгор.пищи '!C4:C10003,T9)+SUMIFS(самосозж!A4:A10000,самосозж!E4:E10000,B26,самосозж!C4:C10000,T9)+SUMIFS(Трава!A5:A10000,Трава!E5:E10000,B26,Трава!C5:C10000,T9)+SUMIFS(мусор!A4:A10001,мусор!E4:E10001,B26,мусор!C4:C10001,T9)+SUMIFS(дтп.заг!A4:A10000,дтп.заг!E4:E10000,B26,дтп.заг!C4:C10000,T9)+SUMIFS(авиа!A4:A9999,авиа!E4:E9999,B26,авиа!C4:C9999,T9)+SUMIFS(самовозг!A4:A10000,самовозг!E4:E10000,B26,самовозг!C4:C10000,T9)+SUMIFS(вспыш!A4:A10002,вспыш!E4:E10002,B26,вспыш!C4:C10002,T9)+SUMIFS(угар!A5:A9997,угар!F5:F9997,B26,угар!C5:C9997,T10,угар!AK5:AK9997,"да")+SUMIFS(задым!A4:A10003,задым!E4:E10003,B26,задым!C4:C10003,T10)+SUMIFS(обр.огнем!A4:A10002,обр.огнем!E4:E10002,B26,обр.огнем!C4:C10002,T10)+SUMIFS(КЗ!A4:A10009,КЗ!E4:E10009,B26,КЗ!C4:C10009,T10)+SUMIFS('подгор.пищи '!A4:A10003,'подгор.пищи '!E4:E10003,B26,'подгор.пищи '!C4:C10003,T10)+SUMIFS(самосозж!A4:A10000,самосозж!E4:E10000,B26,самосозж!C4:C10000,T10)+SUMIFS(Трава!A5:A10000,Трава!E5:E10000,B26,Трава!C5:C10000,T10)+SUMIFS(мусор!A4:A10001,мусор!E4:E10001,B26,мусор!C4:C10001,T10)+SUMIFS(дтп.заг!A4:A10000,дтп.заг!E4:E10000,B26,дтп.заг!C4:C10000,T10)+SUMIFS(авиа!A4:A9999,авиа!E4:E9999,B26,авиа!C4:C9999,T10)+SUMIFS(самовозг!A4:A10000,самовозг!E4:E10000,B26,самовозг!C4:C10000,T10)+SUMIFS(вспыш!A4:A10002,вспыш!E4:E10002,B26,вспыш!C4:C10002,T10)+SUMIFS(угар!A5:A9997,угар!F5:F9997,B26,угар!C5:C9997,T11,угар!AK5:AK9997,"да")+SUMIFS(задым!A4:A10003,задым!E4:E10003,B26,задым!C4:C10003,T11)+SUMIFS(обр.огнем!A4:A10002,обр.огнем!E4:E10002,B26,обр.огнем!C4:C10002,T11)+SUMIFS(КЗ!A4:A10009,КЗ!E4:E10009,B26,КЗ!C4:C10009,T11)+SUMIFS('подгор.пищи '!A4:A10003,'подгор.пищи '!E4:E10003,B26,'подгор.пищи '!C4:C10003,T11)+SUMIFS(самосозж!A4:A10000,самосозж!E4:E10000,B26,самосозж!C4:C10000,T11)+SUMIFS(Трава!A5:A10000,Трава!E5:E10000,B26,Трава!C5:C10000,T11)+SUMIFS(мусор!A4:A10001,мусор!E4:E10001,B26,мусор!C4:C10001,T11)+SUMIFS(дтп.заг!A4:A10000,дтп.заг!E4:E10000,B26,дтп.заг!C4:C10000,T11)+SUMIFS(авиа!A4:A9999,авиа!E4:E9999,B26,авиа!C4:C9999,T11)+SUMIFS(самовозг!A4:A10000,самовозг!E4:E10000,B26,самовозг!C4:C10000,T11)+SUMIFS(вспыш!A4:A10002,вспыш!E4:E10002,B26,вспыш!C4:C10002,T11)+SUMIFS(угар!A5:A9997,угар!F5:F9997,B26,угар!C5:C9997,T12,угар!AK5:AK9997,"да")+SUMIFS(задым!A4:A10003,задым!E4:E10003,B26,задым!C4:C10003,T12)+SUMIFS(обр.огнем!A4:A10002,обр.огнем!E4:E10002,B26,обр.огнем!C4:C10002,T12)+SUMIFS(КЗ!A4:A10009,КЗ!E4:E10009,B26,КЗ!C4:C10009,T12)+SUMIFS('подгор.пищи '!A4:A10003,'подгор.пищи '!E4:E10003,B26,'подгор.пищи '!C4:C10003,T12)+SUMIFS(самосозж!A4:A10000,самосозж!E4:E10000,B26,самосозж!C4:C10000,T12)+SUMIFS(Трава!A5:A10000,Трава!E5:E10000,B26,Трава!C5:C10000,T12)+SUMIFS(мусор!A4:A10001,мусор!E4:E10001,B26,мусор!C4:C10001,T12)+SUMIFS(дтп.заг!A4:A10000,дтп.заг!E4:E10000,B26,дтп.заг!C4:C10000,T12)+SUMIFS(авиа!A4:A9999,авиа!E4:E9999,B26,авиа!C4:C9999,T12)+SUMIFS(самовозг!A4:A10000,самовозг!E4:E10000,B26,самовозг!C4:C10000,T12)+SUMIFS(вспыш!A4:A10002,вспыш!E4:E10002,B26,вспыш!C4:C10002,T12)+SUMIFS(угар!A5:A9997,угар!F5:F9997,B26,угар!C5:C9997,T13,угар!AK5:AK9997,"да")+SUMIFS(задым!A4:A10003,задым!E4:E10003,B26,задым!C4:C10003,T13)+SUMIFS(обр.огнем!A4:A10002,обр.огнем!E4:E10002,B26,обр.огнем!C4:C10002,T13)+SUMIFS(КЗ!A4:A10009,КЗ!E4:E10009,B26,КЗ!C4:C10009,T13)+SUMIFS('подгор.пищи '!A4:A10003,'подгор.пищи '!E4:E10003,B26,'подгор.пищи '!C4:C10003,T13)+SUMIFS(самосозж!A4:A10000,самосозж!E4:E10000,B26,самосозж!C4:C10000,T13)+SUMIFS(Трава!A5:A10000,Трава!E5:E10000,B26,Трава!C5:C10000,T13)+SUMIFS(мусор!A4:A10001,мусор!E4:E10001,B26,мусор!C4:C10001,T13)+SUMIFS(дтп.заг!A4:A10000,дтп.заг!E4:E10000,B26,дтп.заг!C4:C10000,T13)+SUMIFS(авиа!A4:A9999,авиа!E4:E9999,B26,авиа!C4:C9999,T13)+SUMIFS(самовозг!A4:A10000,самовозг!E4:E10000,B26,самовозг!C4:C10000,T13)+SUMIFS(вспыш!A4:A10002,вспыш!E4:E10002,B26,вспыш!C4:C10002,T13)+SUMIFS(угар!A5:A9997,угар!F5:F9997,B26,угар!C5:C9997,T14,угар!AK5:AK9997,"да")+SUMIFS(задым!A4:A10003,задым!E4:E10003,B26,задым!C4:C10003,T14)+SUMIFS(обр.огнем!A4:A10002,обр.огнем!E4:E10002,B26,обр.огнем!C4:C10002,T14)+SUMIFS(КЗ!A4:A10009,КЗ!E4:E10009,B26,КЗ!C4:C10009,T14)+SUMIFS('подгор.пищи '!A4:A10003,'подгор.пищи '!E4:E10003,B26,'подгор.пищи '!C4:C10003,T14)+SUMIFS(самосозж!A4:A10000,самосозж!E4:E10000,B26,самосозж!C4:C10000,T14)+SUMIFS(Трава!A5:A10000,Трава!E5:E10000,B26,Трава!C5:C10000,T14)+SUMIFS(мусор!A4:A10001,мусор!E4:E10001,B26,мусор!C4:C10001,T14)+SUMIFS(дтп.заг!A4:A10000,дтп.заг!E4:E10000,B26,дтп.заг!C4:C10000,T14)+SUMIFS(авиа!A4:A9999,авиа!E4:E9999,B26,авиа!C4:C9999,T14)+SUMIFS(самовозг!A4:A10000,самовозг!E4:E10000,B26,самовозг!C4:C10000,T14)+SUMIFS(вспыш!A4:A10002,вспыш!E4:E10002,B26,вспыш!C4:C10002,T14)+SUMIFS(угар!A5:A9997,угар!F5:F9997,B26,угар!C5:C9997,T15,угар!AK5:AK9997,"да")+SUMIFS(задым!A4:A10003,задым!E4:E10003,B26,задым!C4:C10003,T15)+SUMIFS(обр.огнем!A4:A10002,обр.огнем!E4:E10002,B26,обр.огнем!C4:C10002,T15)+SUMIFS(КЗ!A4:A10009,КЗ!E4:E10009,B26,КЗ!C4:C10009,T15)+SUMIFS('подгор.пищи '!A4:A10003,'подгор.пищи '!E4:E10003,B26,'подгор.пищи '!C4:C10003,T15)+SUMIFS(самосозж!A4:A10000,самосозж!E4:E10000,B26,самосозж!C4:C10000,T15)+SUMIFS(Трава!A5:A10000,Трава!E5:E10000,B26,Трава!C5:C10000,T15)+SUMIFS(мусор!A4:A10001,мусор!E4:E10001,B26,мусор!C4:C10001,T15)+SUMIFS(дтп.заг!A4:A10000,дтп.заг!E4:E10000,B26,дтп.заг!C4:C10000,T15)+SUMIFS(авиа!A4:A9999,авиа!E4:E9999,B26,авиа!C4:C9999,T15)+SUMIFS(самовозг!A4:A10000,самовозг!E4:E10000,B26,самовозг!C4:C10000,T15)+SUMIFS(вспыш!A4:A10002,вспыш!E4:E10002,B26,вспыш!C4:C10002,T15)</f>
        <v>0</v>
      </c>
      <c r="G26" s="272">
        <f>SUMIFS(АСР!A4:A9998,АСР!E4:E9998,B26,АСР!C4:C9998,T9)+SUMIFS(АСР!A4:A9998,АСР!E4:E9998,B26,АСР!C4:C9998,T10)+SUMIFS(АСР!A4:A9998,АСР!E4:E9998,B26,АСР!C4:C9998,T11)+SUMIFS(АСР!A4:A9998,АСР!E4:E9998,B26,АСР!C4:C9998,T12)+SUMIFS(АСР!A4:A9998,АСР!E4:E9998,B26,АСР!C4:C9998,T13)+SUMIFS(АСР!A4:A9998,АСР!E4:E9998,B26,АСР!C4:C9998,T14)+SUMIFS(АСР!A4:A9998,АСР!E4:E9998,B26,АСР!C4:C9998,T15)</f>
        <v>0</v>
      </c>
      <c r="H26" s="272">
        <f>SUMIFS(ложный!A4:A10003,ложный!E4:E10003,B26,ложный!C4:C10003,T9)+SUMIFS(ложный!A4:A10003,ложный!E4:E10003,B26,ложный!C4:C10003,T10)+SUMIFS(ложный!A4:A10003,ложный!E4:E10003,B26,ложный!C4:C10003,T11)+SUMIFS(ложный!A4:A10003,ложный!E4:E10003,B26,ложный!C4:C10003,T12)+SUMIFS(ложный!A4:A10003,ложный!E4:E10003,B26,ложный!C4:C10003,T13)+SUMIFS(ложный!A4:A10003,ложный!E4:E10003,B26,ложный!C4:C10003,T14)+SUMIFS(ложный!A4:A10003,ложный!E4:E10003,B26,ложный!C4:C10003,T15)</f>
        <v>0</v>
      </c>
      <c r="I26" s="272">
        <f>SUMIFS('степь '!A5:A9998,'степь '!F5:F9998,B26,'степь '!C5:C9998,T9)+SUMIFS('степь '!A5:A9998,'степь '!F5:F9998,B26,'степь '!C5:C9998,T10)+SUMIFS('степь '!A5:A9998,'степь '!F5:F9998,B26,'степь '!C5:C9998,T11)+SUMIFS('степь '!A5:A9998,'степь '!F5:F9998,B26,'степь '!C5:C9998,T12)+SUMIFS('степь '!A5:A9998,'степь '!F5:F9998,B26,'степь '!C5:C9998,T13)+SUMIFS('степь '!A5:A9998,'степь '!F5:F9998,B26,'степь '!C5:C9998,T14)+SUMIFS('степь '!A5:A9998,'степь '!F5:F9998,B26,'степь '!C5:C9998,T15)</f>
        <v>0</v>
      </c>
      <c r="J26" s="272">
        <f>SUMIFS('степь '!I5:I9998,'степь '!F5:F9998,B26,'степь '!C5:C9998,T9)+SUMIFS('степь '!I5:I9998,'степь '!F5:F9998,B26,'степь '!C5:C9998,T10)+SUMIFS('степь '!I5:I9998,'степь '!F5:F9998,B26,'степь '!C5:C9998,T11)+SUMIFS('степь '!I5:I9998,'степь '!F5:F9998,B26,'степь '!C5:C9998,T12)+SUMIFS('степь '!I5:I9998,'степь '!F5:F9998,B26,'степь '!C5:C9998,T13)+SUMIFS('степь '!I5:I9998,'степь '!F5:F9998,B26,'степь '!C5:C9998,T14)+SUMIFS('степь '!I5:I9998,'степь '!F5:F9998,B26,'степь '!C5:C9998,T15)</f>
        <v>0</v>
      </c>
      <c r="K26" s="272">
        <f>SUMIFS(Лес!A5:A9992,Лес!F5:F9992,B26,Лес!C5:C9992,T9)+SUMIFS(Лес!A5:A9992,Лес!F5:F9992,B26,Лес!C5:C9992,T10)+SUMIFS(Лес!A5:A9992,Лес!F5:F9992,B26,Лес!C5:C9992,T11)+SUMIFS(Лес!A5:A9992,Лес!F5:F9992,B26,Лес!C5:C9992,T12)+SUMIFS(Лес!A5:A9992,Лес!F5:F9992,B26,Лес!C5:C9992,T13)+SUMIFS(Лес!A5:A9992,Лес!F5:F9992,B26,Лес!C5:C9992,T14)+SUMIFS(Лес!A5:A9992,Лес!F5:F9992,B26,Лес!C5:C9992,T15)</f>
        <v>0</v>
      </c>
      <c r="L26" s="272">
        <f>SUMIFS(Лес!J5:J9992,Лес!F5:F9992,B26,Лес!C5:C9992,T9)+SUMIFS(Лес!J5:J9992,Лес!F5:F9992,B26,Лес!C5:C9992,T10)+SUMIFS(Лес!J5:J9992,Лес!F5:F9992,B26,Лес!C5:C9992,T11)+SUMIFS(Лес!J5:J9992,Лес!F5:F9992,B26,Лес!C5:C9992,T12)+SUMIFS(Лес!J5:J9992,Лес!F5:F9992,B26,Лес!C5:C9992,T13)+SUMIFS(Лес!J5:J9992,Лес!F5:F9992,B26,Лес!C5:C9992,T14)+SUMIFS(Лес!J5:J9992,Лес!F5:F9992,B26,Лес!C5:C9992,T15)</f>
        <v>0</v>
      </c>
      <c r="M26" s="272">
        <f t="shared" si="0"/>
        <v>0</v>
      </c>
      <c r="N26" s="293">
        <f>SUMIFS(произв!O4:O9997,произв!F4:F9997,B26,произв!C4:C9997,T9)+SUMIFS(торг!O4:O9999,торг!F4:F9999,B26,торг!C4:C9999,T9)+SUMIFS(склад!O4:O10000,склад!F4:F10000,B26,склад!C4:C10000,T9)+SUMIFS('обр '!O4:O10000,'обр '!F4:F10000,B26,'обр '!C4:C10000,T9)+SUMIFS(детс!O4:O10000,детс!F4:F10000,B26,детс!C4:C10000,T9)+SUMIFS(культ!O4:O10000,культ!F4:F10000,B26,культ!C4:C10000,T9)+SUMIFS(спорт!O4:O10000,спорт!F4:F10000,B26,спорт!C4:C10000,T9)+SUMIFS(лечеб!O4:O10000,лечеб!F4:F10000,B26,лечеб!C4:C10000,T9)+SUMIFS(Баня!O4:O10000,Баня!F4:F10000,B26,Баня!C4:C10000,T9)+SUMIFS(Адм!O4:O9999,Адм!F4:F9999,B26,Адм!C4:C9999,T9)+SUMIFS(С.Х!O4:O10000,С.Х!F4:F10000,B26,С.Х!C4:C10000,T9)+SUMIFS(новостр!N4:N10000,новостр!F4:F10000,B26,новостр!C4:C10000,T9)+SUMIFS(авт!K4:K10004,авт!F4:F10004,B26,авт!C4:C10004,T9)+SUMIFS(ЖС!S4:S10008,ЖС!F4:F10008,B26,ЖС!C4:C10008,T9)+SUMIFS(Лес!L5:L9992,Лес!F5:F9992,B26,Лес!C5:C9992,T9)+SUMIFS('степь '!K5:K9998,'степь '!F5:F9998,B26,'степь '!C5:C9998,T9)+SUMIFS(Пр.откр.тер!N4:N9978,Пр.откр.тер!F4:F9978,B26,Пр.откр.тер!C4:C9978,T9)+SUMIFS(произв!O4:O9997,произв!F4:F9997,B26,произв!C4:C9997,T10)+SUMIFS(торг!O4:O9999,торг!F4:F9999,B26,торг!C4:C9999,T10)+SUMIFS(склад!O4:O10000,склад!F4:F10000,B26,склад!C4:C10000,T10)+SUMIFS('обр '!O4:O10000,'обр '!F4:F10000,B26,'обр '!C4:C10000,T10)+SUMIFS(детс!O4:O10000,детс!F4:F10000,B26,детс!C4:C10000,T10)+SUMIFS(культ!O4:O10000,культ!F4:F10000,B26,культ!C4:C10000,T10)+SUMIFS(спорт!O4:O10000,спорт!F4:F10000,B26,спорт!C4:C10000,T10)+SUMIFS(лечеб!O4:O10000,лечеб!F4:F10000,B26,лечеб!C4:C10000,T10)+SUMIFS(Баня!O4:O10000,Баня!F4:F10000,B26,Баня!C4:C10000,T10)+SUMIFS(Адм!O4:O9999,Адм!F4:F9999,B26,Адм!C4:C9999,T10)+SUMIFS(С.Х!O4:O10000,С.Х!F4:F10000,B26,С.Х!C4:C10000,T10)+SUMIFS(новостр!N4:N10000,новостр!F4:F10000,B26,новостр!C4:C10000,T10)+SUMIFS(авт!K4:K10004,авт!F4:F10004,B26,авт!C4:C10004,T10)+SUMIFS(ЖС!S4:S10008,ЖС!F4:F10008,B26,ЖС!C4:C10008,T10)+SUMIFS(Лес!L5:L9992,Лес!F5:F9992,B26,Лес!C5:C9992,T10)+SUMIFS('степь '!K5:K9998,'степь '!F5:F9998,B26,'степь '!C5:C9998,T10)+SUMIFS(Пр.откр.тер!N4:N9978,Пр.откр.тер!F4:F9978,B26,Пр.откр.тер!C4:C9978,T10)+SUMIFS(произв!O4:O9997,произв!F4:F9997,B26,произв!C4:C9997,T11)+SUMIFS(торг!O4:O9999,торг!F4:F9999,B26,торг!C4:C9999,T11)+SUMIFS(склад!O4:O10000,склад!F4:F10000,B26,склад!C4:C10000,T11)+SUMIFS('обр '!O4:O10000,'обр '!F4:F10000,B26,'обр '!C4:C10000,T11)+SUMIFS(детс!O4:O10000,детс!F4:F10000,B26,детс!C4:C10000,T11)+SUMIFS(культ!O4:O10000,культ!F4:F10000,B26,культ!C4:C10000,T11)+SUMIFS(спорт!O4:O10000,спорт!F4:F10000,B26,спорт!C4:C10000,T11)+SUMIFS(лечеб!O4:O10000,лечеб!F4:F10000,B26,лечеб!C4:C10000,T11)+SUMIFS(Баня!O4:O10000,Баня!F4:F10000,B26,Баня!C4:C10000,T11)+SUMIFS(Адм!O4:O9999,Адм!F4:F9999,B26,Адм!C4:C9999,T11)+SUMIFS(С.Х!O4:O10000,С.Х!F4:F10000,B26,С.Х!C4:C10000,T11)+SUMIFS(новостр!N4:N10000,новостр!F4:F10000,B26,новостр!C4:C10000,T11)+SUMIFS(авт!K4:K10004,авт!F4:F10004,B26,авт!C4:C10004,T11)+SUMIFS(ЖС!S4:S10008,ЖС!F4:F10008,B26,ЖС!C4:C10008,T11)+SUMIFS(Лес!L5:L9992,Лес!F5:F9992,B26,Лес!C5:C9992,T11)+SUMIFS('степь '!K5:K9998,'степь '!F5:F9998,B26,'степь '!C5:C9998,T11)+SUMIFS(Пр.откр.тер!N4:N9978,Пр.откр.тер!F4:F9978,B26,Пр.откр.тер!C4:C9978,T11)+SUMIFS(произв!O4:O9997,произв!F4:F9997,B26,произв!C4:C9997,T12)+SUMIFS(торг!O4:O9999,торг!F4:F9999,B26,торг!C4:C9999,T12)+SUMIFS(склад!O4:O10000,склад!F4:F10000,B26,склад!C4:C10000,T12)+SUMIFS('обр '!O4:O10000,'обр '!F4:F10000,B26,'обр '!C4:C10000,T12)+SUMIFS(детс!O4:O10000,детс!F4:F10000,B26,детс!C4:C10000,T12)+SUMIFS(культ!O4:O10000,культ!F4:F10000,B26,культ!C4:C10000,T12)+SUMIFS(спорт!O4:O10000,спорт!F4:F10000,B26,спорт!C4:C10000,T12)+SUMIFS(лечеб!O4:O10000,лечеб!F4:F10000,B26,лечеб!C4:C10000,T12)+SUMIFS(Баня!O4:O10000,Баня!F4:F10000,B26,Баня!C4:C10000,T12)+SUMIFS(Адм!O4:O9999,Адм!F4:F9999,B26,Адм!C4:C9999,T12)+SUMIFS(С.Х!O4:O10000,С.Х!F4:F10000,B26,С.Х!C4:C10000,T12)+SUMIFS(новостр!N4:N10000,новостр!F4:F10000,B26,новостр!C4:C10000,T12)+SUMIFS(авт!K4:K10004,авт!F4:F10004,B26,авт!C4:C10004,T12)+SUMIFS(ЖС!S4:S10008,ЖС!F4:F10008,B26,ЖС!C4:C10008,T12)+SUMIFS(Лес!L5:L9992,Лес!F5:F9992,B26,Лес!C5:C9992,T12)+SUMIFS('степь '!K5:K9998,'степь '!F5:F9998,B26,'степь '!C5:C9998,T12)+SUMIFS(Пр.откр.тер!N4:N9978,Пр.откр.тер!F4:F9978,B26,Пр.откр.тер!C4:C9978,T12)+SUMIFS(произв!O4:O9997,произв!F4:F9997,B26,произв!C4:C9997,T13)+SUMIFS(торг!O4:O9999,торг!F4:F9999,B26,торг!C4:C9999,T13)+SUMIFS(склад!O4:O10000,склад!F4:F10000,B26,склад!C4:C10000,T13)+SUMIFS('обр '!O4:O10000,'обр '!F4:F10000,B26,'обр '!C4:C10000,T13)+SUMIFS(детс!O4:O10000,детс!F4:F10000,B26,детс!C4:C10000,T13)+SUMIFS(культ!O4:O10000,культ!F4:F10000,B26,культ!C4:C10000,T13)+SUMIFS(спорт!O4:O10000,спорт!F4:F10000,B26,спорт!C4:C10000,T13)+SUMIFS(лечеб!O4:O10000,лечеб!F4:F10000,B26,лечеб!C4:C10000,T13)+SUMIFS(Баня!O4:O10000,Баня!F4:F10000,B26,Баня!C4:C10000,T13)+SUMIFS(Адм!O4:O9999,Адм!F4:F9999,B26,Адм!C4:C9999,T13)+SUMIFS(С.Х!O4:O10000,С.Х!F4:F10000,B26,С.Х!C4:C10000,T13)+SUMIFS(новостр!N4:N10000,новостр!F4:F10000,B26,новостр!C4:C10000,T13)+SUMIFS(авт!K4:K10004,авт!F4:F10004,B26,авт!C4:C10004,T13)+SUMIFS(ЖС!S4:S10008,ЖС!F4:F10008,B26,ЖС!C4:C10008,T13)+SUMIFS(Лес!L5:L9992,Лес!F5:F9992,B26,Лес!C5:C9992,T13)+SUMIFS('степь '!K5:K9998,'степь '!F5:F9998,B26,'степь '!C5:C9998,T13)+SUMIFS(Пр.откр.тер!N4:N9978,Пр.откр.тер!F4:F9978,B26,Пр.откр.тер!C4:C9978,T13)+SUMIFS(произв!O4:O9997,произв!F4:F9997,B26,произв!C4:C9997,T14)+SUMIFS(торг!O4:O9999,торг!F4:F9999,B26,торг!C4:C9999,T14)+SUMIFS(склад!O4:O10000,склад!F4:F10000,B26,склад!C4:C10000,T14)+SUMIFS('обр '!O4:O10000,'обр '!F4:F10000,B26,'обр '!C4:C10000,T14)+SUMIFS(детс!O4:O10000,детс!F4:F10000,B26,детс!C4:C10000,T14)+SUMIFS(культ!O4:O10000,культ!F4:F10000,B26,культ!C4:C10000,T14)+SUMIFS(спорт!O4:O10000,спорт!F4:F10000,B26,спорт!C4:C10000,T14)+SUMIFS(лечеб!O4:O10000,лечеб!F4:F10000,B26,лечеб!C4:C10000,T14)+SUMIFS(Баня!O4:O10000,Баня!F4:F10000,B26,Баня!C4:C10000,T14)+SUMIFS(Адм!O4:O9999,Адм!F4:F9999,B26,Адм!C4:C9999,T14)+SUMIFS(С.Х!O4:O10000,С.Х!F4:F10000,B26,С.Х!C4:C10000,T14)+SUMIFS(новостр!N4:N10000,новостр!F4:F10000,B26,новостр!C4:C10000,T14)+SUMIFS(авт!K4:K10004,авт!F4:F10004,B26,авт!C4:C10004,T14)+SUMIFS(ЖС!S4:S10008,ЖС!F4:F10008,B26,ЖС!C4:C10008,T14)+SUMIFS(Лес!L5:L9992,Лес!F5:F9992,B26,Лес!C5:C9992,T14)+SUMIFS('степь '!K5:K9998,'степь '!F5:F9998,B26,'степь '!C5:C9998,T14)+SUMIFS(Пр.откр.тер!N4:N9978,Пр.откр.тер!F4:F9978,B26,Пр.откр.тер!C4:C9978,T14)+SUMIFS(произв!O4:O9997,произв!F4:F9997,B26,произв!C4:C9997,T15)+SUMIFS(торг!O4:O9999,торг!F4:F9999,B26,торг!C4:C9999,T15)+SUMIFS(склад!O4:O10000,склад!F4:F10000,B26,склад!C4:C10000,T15)+SUMIFS('обр '!O4:O10000,'обр '!F4:F10000,B26,'обр '!C4:C10000,T15)+SUMIFS(детс!O4:O10000,детс!F4:F10000,B26,детс!C4:C10000,T15)+SUMIFS(культ!O4:O10000,культ!F4:F10000,B26,культ!C4:C10000,T15)+SUMIFS(спорт!O4:O10000,спорт!F4:F10000,B26,спорт!C4:C10000,T15)+SUMIFS(лечеб!O4:O10000,лечеб!F4:F10000,B26,лечеб!C4:C10000,T15)+SUMIFS(Баня!O4:O10000,Баня!F4:F10000,B26,Баня!C4:C10000,T15)+SUMIFS(Адм!O4:O9999,Адм!F4:F9999,B26,Адм!C4:C9999,T15)+SUMIFS(С.Х!O4:O10000,С.Х!F4:F10000,B26,С.Х!C4:C10000,T15)+SUMIFS(новостр!N4:N10000,новостр!F4:F10000,B26,новостр!C4:C10000,T15)+SUMIFS(авт!K4:K10004,авт!F4:F10004,B26,авт!C4:C10004,T15)+SUMIFS(ЖС!S4:S10008,ЖС!F4:F10008,B26,ЖС!C4:C10008,T15)+SUMIFS(Лес!L5:L9992,Лес!F5:F9992,B26,Лес!C5:C9992,T15)+SUMIFS('степь '!K5:K9998,'степь '!F5:F9998,B26,'степь '!C5:C9998,T15)+SUMIFS(Пр.откр.тер!N4:N9978,Пр.откр.тер!F4:F9978,B26,Пр.откр.тер!C4:C9978,T15)</f>
        <v>0</v>
      </c>
      <c r="O26" s="271">
        <f>SUMIFS(Гиб.!O5:O9995,Гиб.!E5:E9995,B26,Гиб.!B5:B9995,T9)+SUMIFS(Гиб.!O5:O9995,Гиб.!E5:E9995,B26,Гиб.!B5:B9995,T10)+SUMIFS(Гиб.!O5:O9995,Гиб.!E5:E9995,B26,Гиб.!B5:B9995,T11)+SUMIFS(Гиб.!O5:O9995,Гиб.!E5:E9995,B26,Гиб.!B5:B9995,T12)+SUMIFS(Гиб.!O5:O9995,Гиб.!E5:E9995,B26,Гиб.!B5:B9995,T13)+SUMIFS(Гиб.!O5:O9995,Гиб.!E5:E9995,B26,Гиб.!B5:B9995,T14)+SUMIFS(Гиб.!O5:O9995,Гиб.!E5:E9995,B26,Гиб.!B5:B9995,T15)</f>
        <v>0</v>
      </c>
      <c r="P26" s="272">
        <f>SUMIFS(Тр.!M5:M9997,Тр.!E5:E9997,B26,Тр.!B5:B9997,T9)+SUMIFS(Тр.!M5:M9997,Тр.!E5:E9997,B26,Тр.!B5:B9997,T10)+SUMIFS(Тр.!M5:M9997,Тр.!E5:E9997,B26,Тр.!B5:B9997,T11)+SUMIFS(Тр.!M5:M9997,Тр.!E5:E9997,B26,Тр.!B5:B9997,T12)+SUMIFS(Тр.!M5:M9997,Тр.!E5:E9997,B26,Тр.!B5:B9997,T13)+SUMIFS(Тр.!M5:M9997,Тр.!E5:E9997,B26,Тр.!B5:B9997,T14)+SUMIFS(Тр.!M5:M9997,Тр.!E5:E9997,B26,Тр.!B5:B9997,T15)</f>
        <v>0</v>
      </c>
      <c r="Q26" s="293">
        <f>SUMIFS(произв!P4:P9997,произв!F4:F9997,B26,произв!C4:C9997,T9)+SUMIFS(торг!P4:P9999,торг!F4:F9999,B26,торг!C4:C9999,T9)+SUMIFS(склад!P4:P10000,склад!F4:F10000,B26,склад!C4:C10000,T9)+SUMIFS('обр '!P4:P10000,'обр '!F4:F10000,B26,'обр '!C4:C10000,T9)+SUMIFS(детс!P4:P10000,детс!F4:F10000,B26,детс!C4:C10000,T9)+SUMIFS(культ!P4:P10000,культ!F4:F10000,B26,культ!C4:C10000,T9)+SUMIFS(спорт!P4:P10000,спорт!F4:F10000,B26,спорт!C4:C10000,T9)+SUMIFS(лечеб!P4:P10000,лечеб!F4:F10000,B26,лечеб!C4:C10000,T9)+SUMIFS(Баня!P4:P10000,Баня!F4:F10000,B26,Баня!C4:C10000,T9)+SUMIFS(Адм!P4:P9999,Адм!F4:F9999,B26,Адм!C4:C9999,T9)+SUMIFS(С.Х!P4:P10000,С.Х!F4:F10000,B26,С.Х!C4:C10000,T9)+SUMIFS(новостр!O4:O10000,новостр!F4:F10000,B26,новостр!C4:C10000,T9)+SUMIFS(авт!S4:S10004,авт!F4:F10004,B26,авт!C4:C10004,T9)+SUMIFS(ЖС!T4:T10008,ЖС!F4:F10008,B26,ЖС!C4:C10008,T9)+SUMIFS(Лес!M5:M9992,Лес!F5:F9992,B26,Лес!C5:C9992,T9)+SUMIFS('степь '!L5:L9998,'степь '!F5:F9998,B26,'степь '!C5:C9998,T9)+SUMIFS(Пр.откр.тер!O4:O9978,Пр.откр.тер!F4:F9978,B26,Пр.откр.тер!C4:C9978,T9)+SUMIFS(произв!P4:P9997,произв!F4:F9997,B26,произв!C4:C9997,T10)+SUMIFS(торг!P4:P9999,торг!F4:F9999,B26,торг!C4:C9999,T10)+SUMIFS(склад!P4:P10000,склад!F4:F10000,B26,склад!C4:C10000,T10)+SUMIFS('обр '!P4:P10000,'обр '!F4:F10000,B26,'обр '!C4:C10000,T10)+SUMIFS(детс!P4:P10000,детс!F4:F10000,B26,детс!C4:C10000,T10)+SUMIFS(культ!P4:P10000,культ!F4:F10000,B26,культ!C4:C10000,T10)+SUMIFS(спорт!P4:P10000,спорт!F4:F10000,B26,спорт!C4:C10000,T10)+SUMIFS(лечеб!P4:P10000,лечеб!F4:F10000,B26,лечеб!C4:C10000,T10)+SUMIFS(Баня!P4:P10000,Баня!F4:F10000,B26,Баня!C4:C10000,T10)+SUMIFS(Адм!P4:P9999,Адм!F4:F9999,B26,Адм!C4:C9999,T10)+SUMIFS(С.Х!P4:P10000,С.Х!F4:F10000,B26,С.Х!C4:C10000,T10)+SUMIFS(новостр!O4:O10000,новостр!F4:F10000,B26,новостр!C4:C10000,T10)+SUMIFS(авт!S4:S10004,авт!F4:F10004,B26,авт!C4:C10004,T10)+SUMIFS(ЖС!T4:T10008,ЖС!F4:F10008,B26,ЖС!C4:C10008,T10)+SUMIFS(Лес!M5:M9992,Лес!F5:F9992,B26,Лес!C5:C9992,T10)+SUMIFS('степь '!L5:L9998,'степь '!F5:F9998,B26,'степь '!C5:C9998,T10)+SUMIFS(Пр.откр.тер!O4:O9978,Пр.откр.тер!F4:F9978,B26,Пр.откр.тер!C4:C9978,T10)+SUMIFS(произв!P4:P9997,произв!F4:F9997,B26,произв!C4:C9997,T11)+SUMIFS(торг!P4:P9999,торг!F4:F9999,B26,торг!C4:C9999,T11)+SUMIFS(склад!P4:P10000,склад!F4:F10000,B26,склад!C4:C10000,T11)+SUMIFS('обр '!P4:P10000,'обр '!F4:F10000,B26,'обр '!C4:C10000,T11)+SUMIFS(детс!P4:P10000,детс!F4:F10000,B26,детс!C4:C10000,T11)+SUMIFS(культ!P4:P10000,культ!F4:F10000,B26,культ!C4:C10000,T11)+SUMIFS(спорт!P4:P10000,спорт!F4:F10000,B26,спорт!C4:C10000,T11)+SUMIFS(лечеб!P4:P10000,лечеб!F4:F10000,B26,лечеб!C4:C10000,T11)+SUMIFS(Баня!P4:P10000,Баня!F4:F10000,B26,Баня!C4:C10000,T11)+SUMIFS(Адм!P4:P9999,Адм!F4:F9999,B26,Адм!C4:C9999,T11)+SUMIFS(С.Х!P4:P10000,С.Х!F4:F10000,B26,С.Х!C4:C10000,T11)+SUMIFS(новостр!O4:O10000,новостр!F4:F10000,B26,новостр!C4:C10000,T11)+SUMIFS(авт!S4:S10004,авт!F4:F10004,B26,авт!C4:C10004,T11)+SUMIFS(ЖС!T4:T10008,ЖС!F4:F10008,B26,ЖС!C4:C10008,T11)+SUMIFS(Лес!M5:M9992,Лес!F5:F9992,B26,Лес!C5:C9992,T11)+SUMIFS('степь '!L5:L9998,'степь '!F5:F9998,B26,'степь '!C5:C9998,T11)+SUMIFS(Пр.откр.тер!O4:O9978,Пр.откр.тер!F4:F9978,B26,Пр.откр.тер!C4:C9978,T11)+SUMIFS(произв!P4:P9997,произв!F4:F9997,B26,произв!C4:C9997,T12)+SUMIFS(торг!P4:P9999,торг!F4:F9999,B26,торг!C4:C9999,T12)+SUMIFS(склад!P4:P10000,склад!F4:F10000,B26,склад!C4:C10000,T12)+SUMIFS('обр '!P4:P10000,'обр '!F4:F10000,B26,'обр '!C4:C10000,T12)+SUMIFS(детс!P4:P10000,детс!F4:F10000,B26,детс!C4:C10000,T12)+SUMIFS(культ!P4:P10000,культ!F4:F10000,B26,культ!C4:C10000,T12)+SUMIFS(спорт!P4:P10000,спорт!F4:F10000,B26,спорт!C4:C10000,T12)+SUMIFS(лечеб!P4:P10000,лечеб!F4:F10000,B26,лечеб!C4:C10000,T12)+SUMIFS(Баня!P4:P10000,Баня!F4:F10000,B26,Баня!C4:C10000,T12)+SUMIFS(Адм!P4:P9999,Адм!F4:F9999,B26,Адм!C4:C9999,T12)+SUMIFS(С.Х!P4:P10000,С.Х!F4:F10000,B26,С.Х!C4:C10000,T12)+SUMIFS(новостр!O4:O10000,новостр!F4:F10000,B26,новостр!C4:C10000,T12)+SUMIFS(авт!S4:S10004,авт!F4:F10004,B26,авт!C4:C10004,T12)+SUMIFS(ЖС!T4:T10008,ЖС!F4:F10008,B26,ЖС!C4:C10008,T12)+SUMIFS(Лес!M5:M9992,Лес!F5:F9992,B26,Лес!C5:C9992,T12)+SUMIFS('степь '!L5:L9998,'степь '!F5:F9998,B26,'степь '!C5:C9998,T12)+SUMIFS(Пр.откр.тер!O4:O9978,Пр.откр.тер!F4:F9978,B26,Пр.откр.тер!C4:C9978,T12)+SUMIFS(произв!P4:P9997,произв!F4:F9997,B26,произв!C4:C9997,T13)+SUMIFS(торг!P4:P9999,торг!F4:F9999,B26,торг!C4:C9999,T13)+SUMIFS(склад!P4:P10000,склад!F4:F10000,B26,склад!C4:C10000,T13)+SUMIFS('обр '!P4:P10000,'обр '!F4:F10000,B26,'обр '!C4:C10000,T13)+SUMIFS(детс!P4:P10000,детс!F4:F10000,B26,детс!C4:C10000,T13)+SUMIFS(культ!P4:P10000,культ!F4:F10000,B26,культ!C4:C10000,T13)+SUMIFS(спорт!P4:P10000,спорт!F4:F10000,B26,спорт!C4:C10000,T13)+SUMIFS(лечеб!P4:P10000,лечеб!F4:F10000,B26,лечеб!C4:C10000,T13)+SUMIFS(Баня!P4:P10000,Баня!F4:F10000,B26,Баня!C4:C10000,T13)+SUMIFS(Адм!P4:P9999,Адм!F4:F9999,B26,Адм!C4:C9999,T13)+SUMIFS(С.Х!P4:P10000,С.Х!F4:F10000,B26,С.Х!C4:C10000,T13)+SUMIFS(новостр!O4:O10000,новостр!F4:F10000,B26,новостр!C4:C10000,T13)+SUMIFS(авт!S4:S10004,авт!F4:F10004,B26,авт!C4:C10004,T13)+SUMIFS(ЖС!T4:T10008,ЖС!F4:F10008,B26,ЖС!C4:C10008,T13)+SUMIFS(Лес!M5:M9992,Лес!F5:F9992,B26,Лес!C5:C9992,T13)+SUMIFS('степь '!L5:L9998,'степь '!F5:F9998,B26,'степь '!C5:C9998,T13)+SUMIFS(Пр.откр.тер!O4:O9978,Пр.откр.тер!F4:F9978,B26,Пр.откр.тер!C4:C9978,T13)+SUMIFS(произв!P4:P9997,произв!F4:F9997,B26,произв!C4:C9997,T14)+SUMIFS(торг!P4:P9999,торг!F4:F9999,B26,торг!C4:C9999,T14)+SUMIFS(склад!P4:P10000,склад!F4:F10000,B26,склад!C4:C10000,T14)+SUMIFS('обр '!P4:P10000,'обр '!F4:F10000,B26,'обр '!C4:C10000,T14)+SUMIFS(детс!P4:P10000,детс!F4:F10000,B26,детс!C4:C10000,T14)+SUMIFS(культ!P4:P10000,культ!F4:F10000,B26,культ!C4:C10000,T14)+SUMIFS(спорт!P4:P10000,спорт!F4:F10000,B26,спорт!C4:C10000,T14)+SUMIFS(лечеб!P4:P10000,лечеб!F4:F10000,B26,лечеб!C4:C10000,T14)+SUMIFS(Баня!P4:P10000,Баня!F4:F10000,B26,Баня!C4:C10000,T14)+SUMIFS(Адм!P4:P9999,Адм!F4:F9999,B26,Адм!C4:C9999,T14)+SUMIFS(С.Х!P4:P10000,С.Х!F4:F10000,B26,С.Х!C4:C10000,T14)+SUMIFS(новостр!O4:O10000,новостр!F4:F10000,B26,новостр!C4:C10000,T14)+SUMIFS(авт!S4:S10004,авт!F4:F10004,B26,авт!C4:C10004,T14)+SUMIFS(ЖС!T4:T10008,ЖС!F4:F10008,B26,ЖС!C4:C10008,T14)+SUMIFS(Лес!M5:M9992,Лес!F5:F9992,B26,Лес!C5:C9992,T14)+SUMIFS('степь '!L5:L9998,'степь '!F5:F9998,B26,'степь '!C5:C9998,T14)+SUMIFS(Пр.откр.тер!O4:O9978,Пр.откр.тер!F4:F9978,B26,Пр.откр.тер!C4:C9978,T14)+SUMIFS(произв!P4:P9997,произв!F4:F9997,B26,произв!C4:C9997,T15)+SUMIFS(торг!P4:P9999,торг!F4:F9999,B26,торг!C4:C9999,T15)+SUMIFS(склад!P4:P10000,склад!F4:F10000,B26,склад!C4:C10000,T15)+SUMIFS('обр '!P4:P10000,'обр '!F4:F10000,B26,'обр '!C4:C10000,T15)+SUMIFS(детс!P4:P10000,детс!F4:F10000,B26,детс!C4:C10000,T15)+SUMIFS(культ!P4:P10000,культ!F4:F10000,B26,культ!C4:C10000,T15)+SUMIFS(спорт!P4:P10000,спорт!F4:F10000,B26,спорт!C4:C10000,T15)+SUMIFS(лечеб!P4:P10000,лечеб!F4:F10000,B26,лечеб!C4:C10000,T15)+SUMIFS(Баня!P4:P10000,Баня!F4:F10000,B26,Баня!C4:C10000,T15)+SUMIFS(Адм!P4:P9999,Адм!F4:F9999,B26,Адм!C4:C9999,T15)+SUMIFS(С.Х!P4:P10000,С.Х!F4:F10000,B26,С.Х!C4:C10000,T15)+SUMIFS(новостр!O4:O10000,новостр!F4:F10000,B26,новостр!C4:C10000,T15)+SUMIFS(авт!S4:S10004,авт!F4:F10004,B26,авт!C4:C10004,T15)+SUMIFS(ЖС!T4:T10008,ЖС!F4:F10008,B26,ЖС!C4:C10008,T15)+SUMIFS(Лес!M5:M9992,Лес!F5:F9992,B26,Лес!C5:C9992,T15)+SUMIFS('степь '!L5:L9998,'степь '!F5:F9998,B26,'степь '!C5:C9998,T15)+SUMIFS(Пр.откр.тер!O4:O9978,Пр.откр.тер!F4:F9978,B26,Пр.откр.тер!C4:C9978,T15)</f>
        <v>0</v>
      </c>
      <c r="R26" s="293">
        <f>SUMIFS(произв!R4:R9997,произв!F4:F9997,B26,произв!C4:C9997,T9)+SUMIFS(торг!R4:R9999,торг!F4:F9999,B26,торг!C4:C9999,T9)+SUMIFS(склад!R4:R10000,склад!F4:F10000,B26,склад!C4:C10000,T9)+SUMIFS('обр '!R4:R10000,'обр '!F4:F10000,B26,'обр '!C4:C10000,T9)+SUMIFS(детс!R4:R10000,детс!F4:F10000,B26,детс!C4:C10000,T9)+SUMIFS(культ!R4:R10000,культ!F4:F10000,B26,культ!C4:C10000,T9)+SUMIFS(спорт!R4:R10000,спорт!F4:F10000,B26,спорт!C4:C10000,T9)+SUMIFS(лечеб!R4:R10000,лечеб!F4:F10000,B26,лечеб!C4:C10000,T9)+SUMIFS(Баня!R4:R10000,Баня!F4:F10000,B26,Баня!C4:C10000,T9)+SUMIFS(Адм!R4:R9999,Адм!F4:F9999,B26,Адм!C4:C9999,T9)+SUMIFS(С.Х!R4:R10000,С.Х!F4:F10000,B26,С.Х!C4:C10000,T9)+SUMIFS(новостр!Q4:Q10000,новостр!F4:F10000,B26,новостр!C4:C10000,T9)+SUMIFS(авт!U4:U10004,авт!F4:F10004,B26,авт!C4:C10004,T9)+SUMIFS(ЖС!W4:W10008,ЖС!F4:F10008,B26,ЖС!C4:C10008,T9)+SUMIFS(Лес!O5:O9992,Лес!F5:F9992,B26,Лес!C5:C9992,T9)+SUMIFS('степь '!N5:N9998,'степь '!F5:F9998,B26,'степь '!C5:C9998,T9)+SUMIFS(Пр.откр.тер!Q4:Q9978,Пр.откр.тер!F4:F9978,B26,Пр.откр.тер!C4:C9978,T9)+SUMIFS(произв!R4:R9997,произв!F4:F9997,B26,произв!C4:C9997,T10)+SUMIFS(торг!R4:R9999,торг!F4:F9999,B26,торг!C4:C9999,T10)+SUMIFS(склад!R4:R10000,склад!F4:F10000,B26,склад!C4:C10000,T10)+SUMIFS('обр '!R4:R10000,'обр '!F4:F10000,B26,'обр '!C4:C10000,T10)+SUMIFS(детс!R4:R10000,детс!F4:F10000,B26,детс!C4:C10000,T10)+SUMIFS(культ!R4:R10000,культ!F4:F10000,B26,культ!C4:C10000,T10)+SUMIFS(спорт!R4:R10000,спорт!F4:F10000,B26,спорт!C4:C10000,T10)+SUMIFS(лечеб!R4:R10000,лечеб!F4:F10000,B26,лечеб!C4:C10000,T10)+SUMIFS(Баня!R4:R10000,Баня!F4:F10000,B26,Баня!C4:C10000,T10)+SUMIFS(Адм!R4:R9999,Адм!F4:F9999,B26,Адм!C4:C9999,T10)+SUMIFS(С.Х!R4:R10000,С.Х!F4:F10000,B26,С.Х!C4:C10000,T10)+SUMIFS(новостр!Q4:Q10000,новостр!F4:F10000,B26,новостр!C4:C10000,T10)+SUMIFS(авт!U4:U10004,авт!F4:F10004,B26,авт!C4:C10004,T10)+SUMIFS(ЖС!W4:W10008,ЖС!F4:F10008,B26,ЖС!C4:C10008,T10)+SUMIFS(Лес!O5:O9992,Лес!F5:F9992,B26,Лес!C5:C9992,T10)+SUMIFS('степь '!N5:N9998,'степь '!F5:F9998,B26,'степь '!C5:C9998,T10)+SUMIFS(Пр.откр.тер!Q4:Q9978,Пр.откр.тер!F4:F9978,B26,Пр.откр.тер!C4:C9978,T10)+SUMIFS(произв!R4:R9997,произв!F4:F9997,B26,произв!C4:C9997,T11)+SUMIFS(торг!R4:R9999,торг!F4:F9999,B26,торг!C4:C9999,T11)+SUMIFS(склад!R4:R10000,склад!F4:F10000,B26,склад!C4:C10000,T11)+SUMIFS('обр '!R4:R10000,'обр '!F4:F10000,B26,'обр '!C4:C10000,T11)+SUMIFS(детс!R4:R10000,детс!F4:F10000,B26,детс!C4:C10000,T11)+SUMIFS(культ!R4:R10000,культ!F4:F10000,B26,культ!C4:C10000,T11)+SUMIFS(спорт!R4:R10000,спорт!F4:F10000,B26,спорт!C4:C10000,T11)+SUMIFS(лечеб!R4:R10000,лечеб!F4:F10000,B26,лечеб!C4:C10000,T11)+SUMIFS(Баня!R4:R10000,Баня!F4:F10000,B26,Баня!C4:C10000,T11)+SUMIFS(Адм!R4:R9999,Адм!F4:F9999,B26,Адм!C4:C9999,T11)+SUMIFS(С.Х!R4:R10000,С.Х!F4:F10000,B26,С.Х!C4:C10000,T11)+SUMIFS(новостр!Q4:Q10000,новостр!F4:F10000,B26,новостр!C4:C10000,T11)+SUMIFS(авт!U4:U10004,авт!F4:F10004,B26,авт!C4:C10004,T11)+SUMIFS(ЖС!W4:W10008,ЖС!F4:F10008,B26,ЖС!C4:C10008,T11)+SUMIFS(Лес!O5:O9992,Лес!F5:F9992,B26,Лес!C5:C9992,T11)+SUMIFS('степь '!N5:N9998,'степь '!F5:F9998,B26,'степь '!C5:C9998,T11)+SUMIFS(Пр.откр.тер!Q4:Q9978,Пр.откр.тер!F4:F9978,B26,Пр.откр.тер!C4:C9978,T11)+SUMIFS(произв!R4:R9997,произв!F4:F9997,B26,произв!C4:C9997,T12)+SUMIFS(торг!R4:R9999,торг!F4:F9999,B26,торг!C4:C9999,T12)+SUMIFS(склад!R4:R10000,склад!F4:F10000,B26,склад!C4:C10000,T12)+SUMIFS('обр '!R4:R10000,'обр '!F4:F10000,B26,'обр '!C4:C10000,T12)+SUMIFS(детс!R4:R10000,детс!F4:F10000,B26,детс!C4:C10000,T12)+SUMIFS(культ!R4:R10000,культ!F4:F10000,B26,культ!C4:C10000,T12)+SUMIFS(спорт!R4:R10000,спорт!F4:F10000,B26,спорт!C4:C10000,T12)+SUMIFS(лечеб!R4:R10000,лечеб!F4:F10000,B26,лечеб!C4:C10000,T12)+SUMIFS(Баня!R4:R10000,Баня!F4:F10000,B26,Баня!C4:C10000,T12)+SUMIFS(Адм!R4:R9999,Адм!F4:F9999,B26,Адм!C4:C9999,T12)+SUMIFS(С.Х!R4:R10000,С.Х!F4:F10000,B26,С.Х!C4:C10000,T12)+SUMIFS(новостр!Q4:Q10000,новостр!F4:F10000,B26,новостр!C4:C10000,T12)+SUMIFS(авт!U4:U10004,авт!F4:F10004,B26,авт!C4:C10004,T12)+SUMIFS(ЖС!W4:W10008,ЖС!F4:F10008,B26,ЖС!C4:C10008,T12)+SUMIFS(Лес!O5:O9992,Лес!F5:F9992,B26,Лес!C5:C9992,T12)+SUMIFS('степь '!N5:N9998,'степь '!F5:F9998,B26,'степь '!C5:C9998,T12)+SUMIFS(Пр.откр.тер!Q4:Q9978,Пр.откр.тер!F4:F9978,B26,Пр.откр.тер!C4:C9978,T12)+SUMIFS(произв!R4:R9997,произв!F4:F9997,B26,произв!C4:C9997,T13)+SUMIFS(торг!R4:R9999,торг!F4:F9999,B26,торг!C4:C9999,T13)+SUMIFS(склад!R4:R10000,склад!F4:F10000,B26,склад!C4:C10000,T13)+SUMIFS('обр '!R4:R10000,'обр '!F4:F10000,B26,'обр '!C4:C10000,T13)+SUMIFS(детс!R4:R10000,детс!F4:F10000,B26,детс!C4:C10000,T13)+SUMIFS(культ!R4:R10000,культ!F4:F10000,B26,культ!C4:C10000,T13)+SUMIFS(спорт!R4:R10000,спорт!F4:F10000,B26,спорт!C4:C10000,T13)+SUMIFS(лечеб!R4:R10000,лечеб!F4:F10000,B26,лечеб!C4:C10000,T13)+SUMIFS(Баня!R4:R10000,Баня!F4:F10000,B26,Баня!C4:C10000,T13)+SUMIFS(Адм!R4:R9999,Адм!F4:F9999,B26,Адм!C4:C9999,T13)+SUMIFS(С.Х!R4:R10000,С.Х!F4:F10000,B26,С.Х!C4:C10000,T13)+SUMIFS(новостр!Q4:Q10000,новостр!F4:F10000,B26,новостр!C4:C10000,T13)+SUMIFS(авт!U4:U10004,авт!F4:F10004,B26,авт!C4:C10004,T13)+SUMIFS(ЖС!W4:W10008,ЖС!F4:F10008,B26,ЖС!C4:C10008,T13)+SUMIFS(Лес!O5:O9992,Лес!F5:F9992,B26,Лес!C5:C9992,T13)+SUMIFS('степь '!N5:N9998,'степь '!F5:F9998,B26,'степь '!C5:C9998,T13)+SUMIFS(Пр.откр.тер!Q4:Q9978,Пр.откр.тер!F4:F9978,B26,Пр.откр.тер!C4:C9978,T13)+SUMIFS(произв!R4:R9997,произв!F4:F9997,B26,произв!C4:C9997,T14)+SUMIFS(торг!R4:R9999,торг!F4:F9999,B26,торг!C4:C9999,T14)+SUMIFS(склад!R4:R10000,склад!F4:F10000,B26,склад!C4:C10000,T14)+SUMIFS('обр '!R4:R10000,'обр '!F4:F10000,B26,'обр '!C4:C10000,T14)+SUMIFS(детс!R4:R10000,детс!F4:F10000,B26,детс!C4:C10000,T14)+SUMIFS(культ!R4:R10000,культ!F4:F10000,B26,культ!C4:C10000,T14)+SUMIFS(спорт!R4:R10000,спорт!F4:F10000,B26,спорт!C4:C10000,T14)+SUMIFS(лечеб!R4:R10000,лечеб!F4:F10000,B26,лечеб!C4:C10000,T14)+SUMIFS(Баня!R4:R10000,Баня!F4:F10000,B26,Баня!C4:C10000,T14)+SUMIFS(Адм!R4:R9999,Адм!F4:F9999,B26,Адм!C4:C9999,T14)+SUMIFS(С.Х!R4:R10000,С.Х!F4:F10000,B26,С.Х!C4:C10000,T14)+SUMIFS(новостр!Q4:Q10000,новостр!F4:F10000,B26,новостр!C4:C10000,T14)+SUMIFS(авт!U4:U10004,авт!F4:F10004,B26,авт!C4:C10004,T14)+SUMIFS(ЖС!W4:W10008,ЖС!F4:F10008,B26,ЖС!C4:C10008,T14)+SUMIFS(Лес!O5:O9992,Лес!F5:F9992,B26,Лес!C5:C9992,T14)+SUMIFS('степь '!N5:N9998,'степь '!F5:F9998,B26,'степь '!C5:C9998,T14)+SUMIFS(Пр.откр.тер!Q4:Q9978,Пр.откр.тер!F4:F9978,B26,Пр.откр.тер!C4:C9978,T14)+SUMIFS(произв!R4:R9997,произв!F4:F9997,B26,произв!C4:C9997,T15)+SUMIFS(торг!R4:R9999,торг!F4:F9999,B26,торг!C4:C9999,T15)+SUMIFS(склад!R4:R10000,склад!F4:F10000,B26,склад!C4:C10000,T15)+SUMIFS('обр '!R4:R10000,'обр '!F4:F10000,B26,'обр '!C4:C10000,T15)+SUMIFS(детс!R4:R10000,детс!F4:F10000,B26,детс!C4:C10000,T15)+SUMIFS(культ!R4:R10000,культ!F4:F10000,B26,культ!C4:C10000,T15)+SUMIFS(спорт!R4:R10000,спорт!F4:F10000,B26,спорт!C4:C10000,T15)+SUMIFS(лечеб!R4:R10000,лечеб!F4:F10000,B26,лечеб!C4:C10000,T15)+SUMIFS(Баня!R4:R10000,Баня!F4:F10000,B26,Баня!C4:C10000,T15)+SUMIFS(Адм!R4:R9999,Адм!F4:F9999,B26,Адм!C4:C9999,T15)+SUMIFS(С.Х!R4:R10000,С.Х!F4:F10000,B26,С.Х!C4:C10000,T15)+SUMIFS(новостр!Q4:Q10000,новостр!F4:F10000,B26,новостр!C4:C10000,T15)+SUMIFS(авт!U4:U10004,авт!F4:F10004,B26,авт!C4:C10004,T15)+SUMIFS(ЖС!W4:W10008,ЖС!F4:F10008,B26,ЖС!C4:C10008,T15)+SUMIFS(Лес!O5:O9992,Лес!F5:F9992,B26,Лес!C5:C9992,T15)+SUMIFS('степь '!N5:N9998,'степь '!F5:F9998,B26,'степь '!C5:C9998,T15)+SUMIFS(Пр.откр.тер!Q4:Q9978,Пр.откр.тер!F4:F9978,B26,Пр.откр.тер!C4:C9978,T15)</f>
        <v>0</v>
      </c>
      <c r="T26" s="2365"/>
    </row>
    <row r="27" spans="1:20" s="10" customFormat="1" ht="16.5" thickBot="1">
      <c r="A27" s="2368">
        <v>19</v>
      </c>
      <c r="B27" s="2148" t="s">
        <v>139</v>
      </c>
      <c r="C27" s="2149">
        <f>SUMIFS(произв!A4:A9997,произв!F4:F9997,B27,произв!C4:C9997,T9)+SUMIFS(торг!A4:A9999,торг!F4:F9999,B27,торг!C4:C9999,T9)+SUMIFS(склад!A4:A10000,склад!F4:F10000,B27,склад!C4:C10000,T9)+SUMIFS('обр '!A4:A10000,'обр '!F4:F10000,B27,'обр '!C4:C10000,T9)+SUMIFS(детс!A4:A10000,детс!F4:F10000,B27,детс!C4:C10000,T9)+SUMIFS(культ!A4:A10000,культ!F4:F10000,B27,культ!C4:C10000,T9)+SUMIFS(спорт!A4:A10000,спорт!F4:F10000,B27,спорт!C4:C10000,T9)+SUMIFS(лечеб!A4:A10000,лечеб!F4:F10000,B27,лечеб!C4:C10000,T9)+SUMIFS(Баня!A4:A10000,Баня!F4:F10000,B27,Баня!C4:C10000,T9)+SUMIFS(Адм!A4:A9999,Адм!F4:F9999,B27,Адм!C4:C9999,T9)+SUMIFS(С.Х!A4:A10000,С.Х!F4:F10000,B27,С.Х!C4:C10000,T9)+SUMIFS(новостр!A4:A10000,новостр!F4:F10000,B27,новостр!C4:C10000,T9)+SUMIFS(произв!A4:A9997,произв!F4:F9997,B27,произв!C4:C9997,T10)+SUMIFS(торг!A4:A9999,торг!F4:F9999,B27,торг!C4:C9999,T10)+SUMIFS(склад!A4:A10000,склад!F4:F10000,B27,склад!C4:C10000,T10)+SUMIFS('обр '!A4:A10000,'обр '!F4:F10000,B27,'обр '!C4:C10000,T10)+SUMIFS(детс!A4:A10000,детс!F4:F10000,B27,детс!C4:C10000,T10)+SUMIFS(культ!A4:A10000,культ!F4:F10000,B27,культ!C4:C10000,T10)+SUMIFS(спорт!A4:A10000,спорт!F4:F10000,B27,спорт!C4:C10000,T10)+SUMIFS(лечеб!A4:A10000,лечеб!F4:F10000,B27,лечеб!C4:C10000,T10)+SUMIFS(Баня!A4:A10000,Баня!F4:F10000,B27,Баня!C4:C10000,T10)+SUMIFS(Адм!A4:A9999,Адм!F4:F9999,B27,Адм!C4:C9999,T10)+SUMIFS(С.Х!A4:A10000,С.Х!F4:F10000,B27,С.Х!C4:C10000,T10)+SUMIFS(новостр!A4:A10000,новостр!F4:F10000,B27,новостр!C4:C10000,T10)+SUMIFS(произв!A4:A9997,произв!F4:F9997,B27,произв!C4:C9997,T11)+SUMIFS(торг!A4:A9999,торг!F4:F9999,B27,торг!C4:C9999,T11)+SUMIFS(склад!A4:A10000,склад!F4:F10000,B27,склад!C4:C10000,T11)+SUMIFS('обр '!A4:A10000,'обр '!F4:F10000,B27,'обр '!C4:C10000,T11)+SUMIFS(детс!A4:A10000,детс!F4:F10000,B27,детс!C4:C10000,T11)+SUMIFS(культ!A4:A10000,культ!F4:F10000,B27,культ!C4:C10000,T11)+SUMIFS(спорт!A4:A10000,спорт!F4:F10000,B27,спорт!C4:C10000,T11)+SUMIFS(лечеб!A4:A10000,лечеб!F4:F10000,B27,лечеб!C4:C10000,T11)+SUMIFS(Баня!A4:A10000,Баня!F4:F10000,B27,Баня!C4:C10000,T11)+SUMIFS(Адм!A4:A9999,Адм!F4:F9999,B27,Адм!C4:C9999,T11)+SUMIFS(С.Х!A4:A10000,С.Х!F4:F10000,B27,С.Х!C4:C10000,T11)+SUMIFS(новостр!A4:A10000,новостр!F4:F10000,B27,новостр!C4:C10000,T11)+SUMIFS(произв!A4:A9997,произв!F4:F9997,B27,произв!C4:C9997,T12)+SUMIFS(торг!A4:A9999,торг!F4:F9999,B27,торг!C4:C9999,T12)+SUMIFS(склад!A4:A10000,склад!F4:F10000,B27,склад!C4:C10000,T12)+SUMIFS('обр '!A4:A10000,'обр '!F4:F10000,B27,'обр '!C4:C10000,T12)+SUMIFS(детс!A4:A10000,детс!F4:F10000,B27,детс!C4:C10000,T12)+SUMIFS(культ!A4:A10000,культ!F4:F10000,B27,культ!C4:C10000,T12)+SUMIFS(спорт!A4:A10000,спорт!F4:F10000,B27,спорт!C4:C10000,T12)+SUMIFS(лечеб!A4:A10000,лечеб!F4:F10000,B27,лечеб!C4:C10000,T12)+SUMIFS(Баня!A4:A10000,Баня!F4:F10000,B27,Баня!C4:C10000,T12)+SUMIFS(Адм!A4:A9999,Адм!F4:F9999,B27,Адм!C4:C9999,T12)+SUMIFS(С.Х!A4:A10000,С.Х!F4:F10000,B27,С.Х!C4:C10000,T12)+SUMIFS(новостр!A4:A10000,новостр!F4:F10000,B27,новостр!C4:C10000,T12)+SUMIFS(произв!A4:A9997,произв!F4:F9997,B27,произв!C4:C9997,T13)+SUMIFS(торг!A4:A9999,торг!F4:F9999,B27,торг!C4:C9999,T13)+SUMIFS(склад!A4:A10000,склад!F4:F10000,B27,склад!C4:C10000,T13)+SUMIFS('обр '!A4:A10000,'обр '!F4:F10000,B27,'обр '!C4:C10000,T13)+SUMIFS(детс!A4:A10000,детс!F4:F10000,B27,детс!C4:C10000,T13)+SUMIFS(культ!A4:A10000,культ!F4:F10000,B27,культ!C4:C10000,T13)+SUMIFS(спорт!A4:A10000,спорт!F4:F10000,B27,спорт!C4:C10000,T13)+SUMIFS(лечеб!A4:A10000,лечеб!F4:F10000,B27,лечеб!C4:C10000,T13)+SUMIFS(Баня!A4:A10000,Баня!F4:F10000,B27,Баня!C4:C10000,T13)+SUMIFS(Адм!A4:A9999,Адм!F4:F9999,B27,Адм!C4:C9999,T13)+SUMIFS(С.Х!A4:A10000,С.Х!F4:F10000,B27,С.Х!C4:C10000,T13)+SUMIFS(новостр!A4:A10000,новостр!F4:F10000,B27,новостр!C4:C10000,T13)+SUMIFS(произв!A4:A9997,произв!F4:F9997,B27,произв!C4:C9997,T14)+SUMIFS(торг!A4:A9999,торг!F4:F9999,B27,торг!C4:C9999,T14)+SUMIFS(склад!A4:A10000,склад!F4:F10000,B27,склад!C4:C10000,T14)+SUMIFS('обр '!A4:A10000,'обр '!F4:F10000,B27,'обр '!C4:C10000,T14)+SUMIFS(детс!A4:A10000,детс!F4:F10000,B27,детс!C4:C10000,T14)+SUMIFS(культ!A4:A10000,культ!F4:F10000,B27,культ!C4:C10000,T14)+SUMIFS(спорт!A4:A10000,спорт!F4:F10000,B27,спорт!C4:C10000,T14)+SUMIFS(лечеб!A4:A10000,лечеб!F4:F10000,B27,лечеб!C4:C10000,T14)+SUMIFS(Баня!A4:A10000,Баня!F4:F10000,B27,Баня!C4:C10000,T14)+SUMIFS(Адм!A4:A9999,Адм!F4:F9999,B27,Адм!C4:C9999,T14)+SUMIFS(С.Х!A4:A10000,С.Х!F4:F10000,B27,С.Х!C4:C10000,T14)+SUMIFS(новостр!A4:A10000,новостр!F4:F10000,B27,новостр!C4:C10000,T14)+SUMIFS(произв!A4:A9997,произв!F4:F9997,B27,произв!C4:C9997,T15)+SUMIFS(торг!A4:A9999,торг!F4:F9999,B27,торг!C4:C9999,T15)+SUMIFS(склад!A4:A10000,склад!F4:F10000,B27,склад!C4:C10000,T15)+SUMIFS('обр '!A4:A10000,'обр '!F4:F10000,B27,'обр '!C4:C10000,T15)+SUMIFS(детс!A4:A10000,детс!F4:F10000,B27,детс!C4:C10000,T15)+SUMIFS(культ!A4:A10000,культ!F4:F10000,B27,культ!C4:C10000,T15)+SUMIFS(спорт!A4:A10000,спорт!F4:F10000,B27,спорт!C4:C10000,T15)+SUMIFS(лечеб!A4:A10000,лечеб!F4:F10000,B27,лечеб!C4:C10000,T15)+SUMIFS(Баня!A4:A10000,Баня!F4:F10000,B27,Баня!C4:C10000,T15)+SUMIFS(Адм!A4:A9999,Адм!F4:F9999,B27,Адм!C4:C9999,T15)+SUMIFS(С.Х!A4:A10000,С.Х!F4:F10000,B27,С.Х!C4:C10000,T15)+SUMIFS(новостр!A4:A10000,новостр!F4:F10000,B27,новостр!C4:C10000,T15)</f>
        <v>0</v>
      </c>
      <c r="D27" s="2150">
        <f>SUMIFS(ЖС!A4:A10008,ЖС!F4:F10008,B27,ЖС!C4:C10008,T9)+SUMIFS(ЖС!A4:A10008,ЖС!F4:F10008,B27,ЖС!C4:C10008,T10)+SUMIFS(ЖС!A4:A10008,ЖС!F4:F10008,B27,ЖС!C4:C10008,T11)+SUMIFS(ЖС!A4:A10008,ЖС!F4:F10008,B27,ЖС!C4:C10008,T12)+SUMIFS(ЖС!A4:A10008,ЖС!F4:F10008,B27,ЖС!C4:C10008,T13)+SUMIFS(ЖС!A4:A10008,ЖС!F4:F10008,B27,ЖС!C4:C10008,T14)+SUMIFS(ЖС!A4:A10008,ЖС!F4:F10008,B27,ЖС!C4:C10008,T15)</f>
        <v>0</v>
      </c>
      <c r="E27" s="2150">
        <f>SUMIFS(авт!A4:A10004,авт!F4:F10004,B27,авт!C4:C10004,T9)+SUMIFS(Пр.откр.тер!A4:A9978,Пр.откр.тер!F4:F9978,B27,Пр.откр.тер!C4:C9978,T9)+SUMIFS(авт!A4:A10004,авт!F4:F10004,B27,авт!C4:C10004,T10)+SUMIFS(Пр.откр.тер!A4:A9978,Пр.откр.тер!F4:F9978,B27,Пр.откр.тер!C4:C9978,T10)+SUMIFS(авт!A4:A10004,авт!F4:F10004,B27,авт!C4:C10004,T11)+SUMIFS(Пр.откр.тер!A4:A9978,Пр.откр.тер!F4:F9978,B27,Пр.откр.тер!C4:C9978,T11)+SUMIFS(авт!A4:A10004,авт!F4:F10004,B27,авт!C4:C10004,T12)+SUMIFS(Пр.откр.тер!A4:A9978,Пр.откр.тер!F4:F9978,B27,Пр.откр.тер!C4:C9978,T12)+SUMIFS(авт!A4:A10004,авт!F4:F10004,B27,авт!C4:C10004,T13)+SUMIFS(Пр.откр.тер!A4:A9978,Пр.откр.тер!F4:F9978,B27,Пр.откр.тер!C4:C9978,T13)+SUMIFS(авт!A4:A10004,авт!F4:F10004,B27,авт!C4:C10004,T14)+SUMIFS(Пр.откр.тер!A4:A9978,Пр.откр.тер!F4:F9978,B27,Пр.откр.тер!C4:C9978,T14)+SUMIFS(авт!A4:A10004,авт!F4:F10004,B27,авт!C4:C10004,T15)+SUMIFS(Пр.откр.тер!A4:A9978,Пр.откр.тер!F4:F9978,B27,Пр.откр.тер!C4:C9978,T15)</f>
        <v>0</v>
      </c>
      <c r="F27" s="2150">
        <f>SUMIFS(угар!A5:A9997,угар!F5:F9997,B27,угар!C5:C9997,T9,угар!AK5:AK9997,"да")+SUMIFS(задым!A4:A10003,задым!E4:E10003,B27,задым!C4:C10003,T9)+SUMIFS(обр.огнем!A4:A10002,обр.огнем!E4:E10002,B27,обр.огнем!C4:C10002,T9)+SUMIFS(КЗ!A4:A10009,КЗ!E4:E10009,B27,КЗ!C4:C10009,T9)+SUMIFS('подгор.пищи '!A4:A10003,'подгор.пищи '!E4:E10003,B27,'подгор.пищи '!C4:C10003,T9)+SUMIFS(самосозж!A4:A10000,самосозж!E4:E10000,B27,самосозж!C4:C10000,T9)+SUMIFS(Трава!A5:A10000,Трава!E5:E10000,B27,Трава!C5:C10000,T9)+SUMIFS(мусор!A4:A10001,мусор!E4:E10001,B27,мусор!C4:C10001,T9)+SUMIFS(дтп.заг!A4:A10000,дтп.заг!E4:E10000,B27,дтп.заг!C4:C10000,T9)+SUMIFS(авиа!A4:A9999,авиа!E4:E9999,B27,авиа!C4:C9999,T9)+SUMIFS(самовозг!A4:A10000,самовозг!E4:E10000,B27,самовозг!C4:C10000,T9)+SUMIFS(вспыш!A4:A10002,вспыш!E4:E10002,B27,вспыш!C4:C10002,T9)+SUMIFS(угар!A5:A9997,угар!F5:F9997,B27,угар!C5:C9997,T10,угар!AK5:AK9997,"да")+SUMIFS(задым!A4:A10003,задым!E4:E10003,B27,задым!C4:C10003,T10)+SUMIFS(обр.огнем!A4:A10002,обр.огнем!E4:E10002,B27,обр.огнем!C4:C10002,T10)+SUMIFS(КЗ!A4:A10009,КЗ!E4:E10009,B27,КЗ!C4:C10009,T10)+SUMIFS('подгор.пищи '!A4:A10003,'подгор.пищи '!E4:E10003,B27,'подгор.пищи '!C4:C10003,T10)+SUMIFS(самосозж!A4:A10000,самосозж!E4:E10000,B27,самосозж!C4:C10000,T10)+SUMIFS(Трава!A5:A10000,Трава!E5:E10000,B27,Трава!C5:C10000,T10)+SUMIFS(мусор!A4:A10001,мусор!E4:E10001,B27,мусор!C4:C10001,T10)+SUMIFS(дтп.заг!A4:A10000,дтп.заг!E4:E10000,B27,дтп.заг!C4:C10000,T10)+SUMIFS(авиа!A4:A9999,авиа!E4:E9999,B27,авиа!C4:C9999,T10)+SUMIFS(самовозг!A4:A10000,самовозг!E4:E10000,B27,самовозг!C4:C10000,T10)+SUMIFS(вспыш!A4:A10002,вспыш!E4:E10002,B27,вспыш!C4:C10002,T10)+SUMIFS(угар!A5:A9997,угар!F5:F9997,B27,угар!C5:C9997,T11,угар!AK5:AK9997,"да")+SUMIFS(задым!A4:A10003,задым!E4:E10003,B27,задым!C4:C10003,T11)+SUMIFS(обр.огнем!A4:A10002,обр.огнем!E4:E10002,B27,обр.огнем!C4:C10002,T11)+SUMIFS(КЗ!A4:A10009,КЗ!E4:E10009,B27,КЗ!C4:C10009,T11)+SUMIFS('подгор.пищи '!A4:A10003,'подгор.пищи '!E4:E10003,B27,'подгор.пищи '!C4:C10003,T11)+SUMIFS(самосозж!A4:A10000,самосозж!E4:E10000,B27,самосозж!C4:C10000,T11)+SUMIFS(Трава!A5:A10000,Трава!E5:E10000,B27,Трава!C5:C10000,T11)+SUMIFS(мусор!A4:A10001,мусор!E4:E10001,B27,мусор!C4:C10001,T11)+SUMIFS(дтп.заг!A4:A10000,дтп.заг!E4:E10000,B27,дтп.заг!C4:C10000,T11)+SUMIFS(авиа!A4:A9999,авиа!E4:E9999,B27,авиа!C4:C9999,T11)+SUMIFS(самовозг!A4:A10000,самовозг!E4:E10000,B27,самовозг!C4:C10000,T11)+SUMIFS(вспыш!A4:A10002,вспыш!E4:E10002,B27,вспыш!C4:C10002,T11)+SUMIFS(угар!A5:A9997,угар!F5:F9997,B27,угар!C5:C9997,T12,угар!AK5:AK9997,"да")+SUMIFS(задым!A4:A10003,задым!E4:E10003,B27,задым!C4:C10003,T12)+SUMIFS(обр.огнем!A4:A10002,обр.огнем!E4:E10002,B27,обр.огнем!C4:C10002,T12)+SUMIFS(КЗ!A4:A10009,КЗ!E4:E10009,B27,КЗ!C4:C10009,T12)+SUMIFS('подгор.пищи '!A4:A10003,'подгор.пищи '!E4:E10003,B27,'подгор.пищи '!C4:C10003,T12)+SUMIFS(самосозж!A4:A10000,самосозж!E4:E10000,B27,самосозж!C4:C10000,T12)+SUMIFS(Трава!A5:A10000,Трава!E5:E10000,B27,Трава!C5:C10000,T12)+SUMIFS(мусор!A4:A10001,мусор!E4:E10001,B27,мусор!C4:C10001,T12)+SUMIFS(дтп.заг!A4:A10000,дтп.заг!E4:E10000,B27,дтп.заг!C4:C10000,T12)+SUMIFS(авиа!A4:A9999,авиа!E4:E9999,B27,авиа!C4:C9999,T12)+SUMIFS(самовозг!A4:A10000,самовозг!E4:E10000,B27,самовозг!C4:C10000,T12)+SUMIFS(вспыш!A4:A10002,вспыш!E4:E10002,B27,вспыш!C4:C10002,T12)+SUMIFS(угар!A5:A9997,угар!F5:F9997,B27,угар!C5:C9997,T13,угар!AK5:AK9997,"да")+SUMIFS(задым!A4:A10003,задым!E4:E10003,B27,задым!C4:C10003,T13)+SUMIFS(обр.огнем!A4:A10002,обр.огнем!E4:E10002,B27,обр.огнем!C4:C10002,T13)+SUMIFS(КЗ!A4:A10009,КЗ!E4:E10009,B27,КЗ!C4:C10009,T13)+SUMIFS('подгор.пищи '!A4:A10003,'подгор.пищи '!E4:E10003,B27,'подгор.пищи '!C4:C10003,T13)+SUMIFS(самосозж!A4:A10000,самосозж!E4:E10000,B27,самосозж!C4:C10000,T13)+SUMIFS(Трава!A5:A10000,Трава!E5:E10000,B27,Трава!C5:C10000,T13)+SUMIFS(мусор!A4:A10001,мусор!E4:E10001,B27,мусор!C4:C10001,T13)+SUMIFS(дтп.заг!A4:A10000,дтп.заг!E4:E10000,B27,дтп.заг!C4:C10000,T13)+SUMIFS(авиа!A4:A9999,авиа!E4:E9999,B27,авиа!C4:C9999,T13)+SUMIFS(самовозг!A4:A10000,самовозг!E4:E10000,B27,самовозг!C4:C10000,T13)+SUMIFS(вспыш!A4:A10002,вспыш!E4:E10002,B27,вспыш!C4:C10002,T13)+SUMIFS(угар!A5:A9997,угар!F5:F9997,B27,угар!C5:C9997,T14,угар!AK5:AK9997,"да")+SUMIFS(задым!A4:A10003,задым!E4:E10003,B27,задым!C4:C10003,T14)+SUMIFS(обр.огнем!A4:A10002,обр.огнем!E4:E10002,B27,обр.огнем!C4:C10002,T14)+SUMIFS(КЗ!A4:A10009,КЗ!E4:E10009,B27,КЗ!C4:C10009,T14)+SUMIFS('подгор.пищи '!A4:A10003,'подгор.пищи '!E4:E10003,B27,'подгор.пищи '!C4:C10003,T14)+SUMIFS(самосозж!A4:A10000,самосозж!E4:E10000,B27,самосозж!C4:C10000,T14)+SUMIFS(Трава!A5:A10000,Трава!E5:E10000,B27,Трава!C5:C10000,T14)+SUMIFS(мусор!A4:A10001,мусор!E4:E10001,B27,мусор!C4:C10001,T14)+SUMIFS(дтп.заг!A4:A10000,дтп.заг!E4:E10000,B27,дтп.заг!C4:C10000,T14)+SUMIFS(авиа!A4:A9999,авиа!E4:E9999,B27,авиа!C4:C9999,T14)+SUMIFS(самовозг!A4:A10000,самовозг!E4:E10000,B27,самовозг!C4:C10000,T14)+SUMIFS(вспыш!A4:A10002,вспыш!E4:E10002,B27,вспыш!C4:C10002,T14)+SUMIFS(угар!A5:A9997,угар!F5:F9997,B27,угар!C5:C9997,T15,угар!AK5:AK9997,"да")+SUMIFS(задым!A4:A10003,задым!E4:E10003,B27,задым!C4:C10003,T15)+SUMIFS(обр.огнем!A4:A10002,обр.огнем!E4:E10002,B27,обр.огнем!C4:C10002,T15)+SUMIFS(КЗ!A4:A10009,КЗ!E4:E10009,B27,КЗ!C4:C10009,T15)+SUMIFS('подгор.пищи '!A4:A10003,'подгор.пищи '!E4:E10003,B27,'подгор.пищи '!C4:C10003,T15)+SUMIFS(самосозж!A4:A10000,самосозж!E4:E10000,B27,самосозж!C4:C10000,T15)+SUMIFS(Трава!A5:A10000,Трава!E5:E10000,B27,Трава!C5:C10000,T15)+SUMIFS(мусор!A4:A10001,мусор!E4:E10001,B27,мусор!C4:C10001,T15)+SUMIFS(дтп.заг!A4:A10000,дтп.заг!E4:E10000,B27,дтп.заг!C4:C10000,T15)+SUMIFS(авиа!A4:A9999,авиа!E4:E9999,B27,авиа!C4:C9999,T15)+SUMIFS(самовозг!A4:A10000,самовозг!E4:E10000,B27,самовозг!C4:C10000,T15)+SUMIFS(вспыш!A4:A10002,вспыш!E4:E10002,B27,вспыш!C4:C10002,T15)</f>
        <v>0</v>
      </c>
      <c r="G27" s="2150">
        <f>SUMIFS(АСР!A4:A9998,АСР!E4:E9998,B27,АСР!C4:C9998,T9)+SUMIFS(АСР!A4:A9998,АСР!E4:E9998,B27,АСР!C4:C9998,T10)+SUMIFS(АСР!A4:A9998,АСР!E4:E9998,B27,АСР!C4:C9998,T11)+SUMIFS(АСР!A4:A9998,АСР!E4:E9998,B27,АСР!C4:C9998,T12)+SUMIFS(АСР!A4:A9998,АСР!E4:E9998,B27,АСР!C4:C9998,T13)+SUMIFS(АСР!A4:A9998,АСР!E4:E9998,B27,АСР!C4:C9998,T14)+SUMIFS(АСР!A4:A9998,АСР!E4:E9998,B27,АСР!C4:C9998,T15)</f>
        <v>0</v>
      </c>
      <c r="H27" s="2150">
        <f>SUMIFS(ложный!A4:A10003,ложный!E4:E10003,B27,ложный!C4:C10003,T9)+SUMIFS(ложный!A4:A10003,ложный!E4:E10003,B27,ложный!C4:C10003,T10)+SUMIFS(ложный!A4:A10003,ложный!E4:E10003,B27,ложный!C4:C10003,T11)+SUMIFS(ложный!A4:A10003,ложный!E4:E10003,B27,ложный!C4:C10003,T12)+SUMIFS(ложный!A4:A10003,ложный!E4:E10003,B27,ложный!C4:C10003,T13)+SUMIFS(ложный!A4:A10003,ложный!E4:E10003,B27,ложный!C4:C10003,T14)+SUMIFS(ложный!A4:A10003,ложный!E4:E10003,B27,ложный!C4:C10003,T15)</f>
        <v>0</v>
      </c>
      <c r="I27" s="2150">
        <f>SUMIFS('степь '!A5:A9998,'степь '!F5:F9998,B27,'степь '!C5:C9998,T9)+SUMIFS('степь '!A5:A9998,'степь '!F5:F9998,B27,'степь '!C5:C9998,T10)+SUMIFS('степь '!A5:A9998,'степь '!F5:F9998,B27,'степь '!C5:C9998,T11)+SUMIFS('степь '!A5:A9998,'степь '!F5:F9998,B27,'степь '!C5:C9998,T12)+SUMIFS('степь '!A5:A9998,'степь '!F5:F9998,B27,'степь '!C5:C9998,T13)+SUMIFS('степь '!A5:A9998,'степь '!F5:F9998,B27,'степь '!C5:C9998,T14)+SUMIFS('степь '!A5:A9998,'степь '!F5:F9998,B27,'степь '!C5:C9998,T15)</f>
        <v>0</v>
      </c>
      <c r="J27" s="2150">
        <f>SUMIFS('степь '!I5:I9998,'степь '!F5:F9998,B27,'степь '!C5:C9998,T9)+SUMIFS('степь '!I5:I9998,'степь '!F5:F9998,B27,'степь '!C5:C9998,T10)+SUMIFS('степь '!I5:I9998,'степь '!F5:F9998,B27,'степь '!C5:C9998,T11)+SUMIFS('степь '!I5:I9998,'степь '!F5:F9998,B27,'степь '!C5:C9998,T12)+SUMIFS('степь '!I5:I9998,'степь '!F5:F9998,B27,'степь '!C5:C9998,T13)+SUMIFS('степь '!I5:I9998,'степь '!F5:F9998,B27,'степь '!C5:C9998,T14)+SUMIFS('степь '!I5:I9998,'степь '!F5:F9998,B27,'степь '!C5:C9998,T15)</f>
        <v>0</v>
      </c>
      <c r="K27" s="2150">
        <f>SUMIFS(Лес!A5:A9992,Лес!F5:F9992,B27,Лес!C5:C9992,T9)+SUMIFS(Лес!A5:A9992,Лес!F5:F9992,B27,Лес!C5:C9992,T10)+SUMIFS(Лес!A5:A9992,Лес!F5:F9992,B27,Лес!C5:C9992,T11)+SUMIFS(Лес!A5:A9992,Лес!F5:F9992,B27,Лес!C5:C9992,T12)+SUMIFS(Лес!A5:A9992,Лес!F5:F9992,B27,Лес!C5:C9992,T13)+SUMIFS(Лес!A5:A9992,Лес!F5:F9992,B27,Лес!C5:C9992,T14)+SUMIFS(Лес!A5:A9992,Лес!F5:F9992,B27,Лес!C5:C9992,T15)</f>
        <v>0</v>
      </c>
      <c r="L27" s="2150">
        <f>SUMIFS(Лес!J5:J9992,Лес!F5:F9992,B27,Лес!C5:C9992,T9)+SUMIFS(Лес!J5:J9992,Лес!F5:F9992,B27,Лес!C5:C9992,T10)+SUMIFS(Лес!J5:J9992,Лес!F5:F9992,B27,Лес!C5:C9992,T11)+SUMIFS(Лес!J5:J9992,Лес!F5:F9992,B27,Лес!C5:C9992,T12)+SUMIFS(Лес!J5:J9992,Лес!F5:F9992,B27,Лес!C5:C9992,T13)+SUMIFS(Лес!J5:J9992,Лес!F5:F9992,B27,Лес!C5:C9992,T14)+SUMIFS(Лес!J5:J9992,Лес!F5:F9992,B27,Лес!C5:C9992,T15)</f>
        <v>0</v>
      </c>
      <c r="M27" s="2150">
        <f t="shared" si="0"/>
        <v>0</v>
      </c>
      <c r="N27" s="2151">
        <f>SUMIFS(произв!O4:O9997,произв!F4:F9997,B27,произв!C4:C9997,T9)+SUMIFS(торг!O4:O9999,торг!F4:F9999,B27,торг!C4:C9999,T9)+SUMIFS(склад!O4:O10000,склад!F4:F10000,B27,склад!C4:C10000,T9)+SUMIFS('обр '!O4:O10000,'обр '!F4:F10000,B27,'обр '!C4:C10000,T9)+SUMIFS(детс!O4:O10000,детс!F4:F10000,B27,детс!C4:C10000,T9)+SUMIFS(культ!O4:O10000,культ!F4:F10000,B27,культ!C4:C10000,T9)+SUMIFS(спорт!O4:O10000,спорт!F4:F10000,B27,спорт!C4:C10000,T9)+SUMIFS(лечеб!O4:O10000,лечеб!F4:F10000,B27,лечеб!C4:C10000,T9)+SUMIFS(Баня!O4:O10000,Баня!F4:F10000,B27,Баня!C4:C10000,T9)+SUMIFS(Адм!O4:O9999,Адм!F4:F9999,B27,Адм!C4:C9999,T9)+SUMIFS(С.Х!O4:O10000,С.Х!F4:F10000,B27,С.Х!C4:C10000,T9)+SUMIFS(новостр!N4:N10000,новостр!F4:F10000,B27,новостр!C4:C10000,T9)+SUMIFS(авт!K4:K10004,авт!F4:F10004,B27,авт!C4:C10004,T9)+SUMIFS(ЖС!S4:S10008,ЖС!F4:F10008,B27,ЖС!C4:C10008,T9)+SUMIFS(Лес!L5:L9992,Лес!F5:F9992,B27,Лес!C5:C9992,T9)+SUMIFS('степь '!K5:K9998,'степь '!F5:F9998,B27,'степь '!C5:C9998,T9)+SUMIFS(Пр.откр.тер!N4:N9978,Пр.откр.тер!F4:F9978,B27,Пр.откр.тер!C4:C9978,T9)+SUMIFS(произв!O4:O9997,произв!F4:F9997,B27,произв!C4:C9997,T10)+SUMIFS(торг!O4:O9999,торг!F4:F9999,B27,торг!C4:C9999,T10)+SUMIFS(склад!O4:O10000,склад!F4:F10000,B27,склад!C4:C10000,T10)+SUMIFS('обр '!O4:O10000,'обр '!F4:F10000,B27,'обр '!C4:C10000,T10)+SUMIFS(детс!O4:O10000,детс!F4:F10000,B27,детс!C4:C10000,T10)+SUMIFS(культ!O4:O10000,культ!F4:F10000,B27,культ!C4:C10000,T10)+SUMIFS(спорт!O4:O10000,спорт!F4:F10000,B27,спорт!C4:C10000,T10)+SUMIFS(лечеб!O4:O10000,лечеб!F4:F10000,B27,лечеб!C4:C10000,T10)+SUMIFS(Баня!O4:O10000,Баня!F4:F10000,B27,Баня!C4:C10000,T10)+SUMIFS(Адм!O4:O9999,Адм!F4:F9999,B27,Адм!C4:C9999,T10)+SUMIFS(С.Х!O4:O10000,С.Х!F4:F10000,B27,С.Х!C4:C10000,T10)+SUMIFS(новостр!N4:N10000,новостр!F4:F10000,B27,новостр!C4:C10000,T10)+SUMIFS(авт!K4:K10004,авт!F4:F10004,B27,авт!C4:C10004,T10)+SUMIFS(ЖС!S4:S10008,ЖС!F4:F10008,B27,ЖС!C4:C10008,T10)+SUMIFS(Лес!L5:L9992,Лес!F5:F9992,B27,Лес!C5:C9992,T10)+SUMIFS('степь '!K5:K9998,'степь '!F5:F9998,B27,'степь '!C5:C9998,T10)+SUMIFS(Пр.откр.тер!N4:N9978,Пр.откр.тер!F4:F9978,B27,Пр.откр.тер!C4:C9978,T10)+SUMIFS(произв!O4:O9997,произв!F4:F9997,B27,произв!C4:C9997,T11)+SUMIFS(торг!O4:O9999,торг!F4:F9999,B27,торг!C4:C9999,T11)+SUMIFS(склад!O4:O10000,склад!F4:F10000,B27,склад!C4:C10000,T11)+SUMIFS('обр '!O4:O10000,'обр '!F4:F10000,B27,'обр '!C4:C10000,T11)+SUMIFS(детс!O4:O10000,детс!F4:F10000,B27,детс!C4:C10000,T11)+SUMIFS(культ!O4:O10000,культ!F4:F10000,B27,культ!C4:C10000,T11)+SUMIFS(спорт!O4:O10000,спорт!F4:F10000,B27,спорт!C4:C10000,T11)+SUMIFS(лечеб!O4:O10000,лечеб!F4:F10000,B27,лечеб!C4:C10000,T11)+SUMIFS(Баня!O4:O10000,Баня!F4:F10000,B27,Баня!C4:C10000,T11)+SUMIFS(Адм!O4:O9999,Адм!F4:F9999,B27,Адм!C4:C9999,T11)+SUMIFS(С.Х!O4:O10000,С.Х!F4:F10000,B27,С.Х!C4:C10000,T11)+SUMIFS(новостр!N4:N10000,новостр!F4:F10000,B27,новостр!C4:C10000,T11)+SUMIFS(авт!K4:K10004,авт!F4:F10004,B27,авт!C4:C10004,T11)+SUMIFS(ЖС!S4:S10008,ЖС!F4:F10008,B27,ЖС!C4:C10008,T11)+SUMIFS(Лес!L5:L9992,Лес!F5:F9992,B27,Лес!C5:C9992,T11)+SUMIFS('степь '!K5:K9998,'степь '!F5:F9998,B27,'степь '!C5:C9998,T11)+SUMIFS(Пр.откр.тер!N4:N9978,Пр.откр.тер!F4:F9978,B27,Пр.откр.тер!C4:C9978,T11)+SUMIFS(произв!O4:O9997,произв!F4:F9997,B27,произв!C4:C9997,T12)+SUMIFS(торг!O4:O9999,торг!F4:F9999,B27,торг!C4:C9999,T12)+SUMIFS(склад!O4:O10000,склад!F4:F10000,B27,склад!C4:C10000,T12)+SUMIFS('обр '!O4:O10000,'обр '!F4:F10000,B27,'обр '!C4:C10000,T12)+SUMIFS(детс!O4:O10000,детс!F4:F10000,B27,детс!C4:C10000,T12)+SUMIFS(культ!O4:O10000,культ!F4:F10000,B27,культ!C4:C10000,T12)+SUMIFS(спорт!O4:O10000,спорт!F4:F10000,B27,спорт!C4:C10000,T12)+SUMIFS(лечеб!O4:O10000,лечеб!F4:F10000,B27,лечеб!C4:C10000,T12)+SUMIFS(Баня!O4:O10000,Баня!F4:F10000,B27,Баня!C4:C10000,T12)+SUMIFS(Адм!O4:O9999,Адм!F4:F9999,B27,Адм!C4:C9999,T12)+SUMIFS(С.Х!O4:O10000,С.Х!F4:F10000,B27,С.Х!C4:C10000,T12)+SUMIFS(новостр!N4:N10000,новостр!F4:F10000,B27,новостр!C4:C10000,T12)+SUMIFS(авт!K4:K10004,авт!F4:F10004,B27,авт!C4:C10004,T12)+SUMIFS(ЖС!S4:S10008,ЖС!F4:F10008,B27,ЖС!C4:C10008,T12)+SUMIFS(Лес!L5:L9992,Лес!F5:F9992,B27,Лес!C5:C9992,T12)+SUMIFS('степь '!K5:K9998,'степь '!F5:F9998,B27,'степь '!C5:C9998,T12)+SUMIFS(Пр.откр.тер!N4:N9978,Пр.откр.тер!F4:F9978,B27,Пр.откр.тер!C4:C9978,T12)+SUMIFS(произв!O4:O9997,произв!F4:F9997,B27,произв!C4:C9997,T13)+SUMIFS(торг!O4:O9999,торг!F4:F9999,B27,торг!C4:C9999,T13)+SUMIFS(склад!O4:O10000,склад!F4:F10000,B27,склад!C4:C10000,T13)+SUMIFS('обр '!O4:O10000,'обр '!F4:F10000,B27,'обр '!C4:C10000,T13)+SUMIFS(детс!O4:O10000,детс!F4:F10000,B27,детс!C4:C10000,T13)+SUMIFS(культ!O4:O10000,культ!F4:F10000,B27,культ!C4:C10000,T13)+SUMIFS(спорт!O4:O10000,спорт!F4:F10000,B27,спорт!C4:C10000,T13)+SUMIFS(лечеб!O4:O10000,лечеб!F4:F10000,B27,лечеб!C4:C10000,T13)+SUMIFS(Баня!O4:O10000,Баня!F4:F10000,B27,Баня!C4:C10000,T13)+SUMIFS(Адм!O4:O9999,Адм!F4:F9999,B27,Адм!C4:C9999,T13)+SUMIFS(С.Х!O4:O10000,С.Х!F4:F10000,B27,С.Х!C4:C10000,T13)+SUMIFS(новостр!N4:N10000,новостр!F4:F10000,B27,новостр!C4:C10000,T13)+SUMIFS(авт!K4:K10004,авт!F4:F10004,B27,авт!C4:C10004,T13)+SUMIFS(ЖС!S4:S10008,ЖС!F4:F10008,B27,ЖС!C4:C10008,T13)+SUMIFS(Лес!L5:L9992,Лес!F5:F9992,B27,Лес!C5:C9992,T13)+SUMIFS('степь '!K5:K9998,'степь '!F5:F9998,B27,'степь '!C5:C9998,T13)+SUMIFS(Пр.откр.тер!N4:N9978,Пр.откр.тер!F4:F9978,B27,Пр.откр.тер!C4:C9978,T13)+SUMIFS(произв!O4:O9997,произв!F4:F9997,B27,произв!C4:C9997,T14)+SUMIFS(торг!O4:O9999,торг!F4:F9999,B27,торг!C4:C9999,T14)+SUMIFS(склад!O4:O10000,склад!F4:F10000,B27,склад!C4:C10000,T14)+SUMIFS('обр '!O4:O10000,'обр '!F4:F10000,B27,'обр '!C4:C10000,T14)+SUMIFS(детс!O4:O10000,детс!F4:F10000,B27,детс!C4:C10000,T14)+SUMIFS(культ!O4:O10000,культ!F4:F10000,B27,культ!C4:C10000,T14)+SUMIFS(спорт!O4:O10000,спорт!F4:F10000,B27,спорт!C4:C10000,T14)+SUMIFS(лечеб!O4:O10000,лечеб!F4:F10000,B27,лечеб!C4:C10000,T14)+SUMIFS(Баня!O4:O10000,Баня!F4:F10000,B27,Баня!C4:C10000,T14)+SUMIFS(Адм!O4:O9999,Адм!F4:F9999,B27,Адм!C4:C9999,T14)+SUMIFS(С.Х!O4:O10000,С.Х!F4:F10000,B27,С.Х!C4:C10000,T14)+SUMIFS(новостр!N4:N10000,новостр!F4:F10000,B27,новостр!C4:C10000,T14)+SUMIFS(авт!K4:K10004,авт!F4:F10004,B27,авт!C4:C10004,T14)+SUMIFS(ЖС!S4:S10008,ЖС!F4:F10008,B27,ЖС!C4:C10008,T14)+SUMIFS(Лес!L5:L9992,Лес!F5:F9992,B27,Лес!C5:C9992,T14)+SUMIFS('степь '!K5:K9998,'степь '!F5:F9998,B27,'степь '!C5:C9998,T14)+SUMIFS(Пр.откр.тер!N4:N9978,Пр.откр.тер!F4:F9978,B27,Пр.откр.тер!C4:C9978,T14)+SUMIFS(произв!O4:O9997,произв!F4:F9997,B27,произв!C4:C9997,T15)+SUMIFS(торг!O4:O9999,торг!F4:F9999,B27,торг!C4:C9999,T15)+SUMIFS(склад!O4:O10000,склад!F4:F10000,B27,склад!C4:C10000,T15)+SUMIFS('обр '!O4:O10000,'обр '!F4:F10000,B27,'обр '!C4:C10000,T15)+SUMIFS(детс!O4:O10000,детс!F4:F10000,B27,детс!C4:C10000,T15)+SUMIFS(культ!O4:O10000,культ!F4:F10000,B27,культ!C4:C10000,T15)+SUMIFS(спорт!O4:O10000,спорт!F4:F10000,B27,спорт!C4:C10000,T15)+SUMIFS(лечеб!O4:O10000,лечеб!F4:F10000,B27,лечеб!C4:C10000,T15)+SUMIFS(Баня!O4:O10000,Баня!F4:F10000,B27,Баня!C4:C10000,T15)+SUMIFS(Адм!O4:O9999,Адм!F4:F9999,B27,Адм!C4:C9999,T15)+SUMIFS(С.Х!O4:O10000,С.Х!F4:F10000,B27,С.Х!C4:C10000,T15)+SUMIFS(новостр!N4:N10000,новостр!F4:F10000,B27,новостр!C4:C10000,T15)+SUMIFS(авт!K4:K10004,авт!F4:F10004,B27,авт!C4:C10004,T15)+SUMIFS(ЖС!S4:S10008,ЖС!F4:F10008,B27,ЖС!C4:C10008,T15)+SUMIFS(Лес!L5:L9992,Лес!F5:F9992,B27,Лес!C5:C9992,T15)+SUMIFS('степь '!K5:K9998,'степь '!F5:F9998,B27,'степь '!C5:C9998,T15)+SUMIFS(Пр.откр.тер!N4:N9978,Пр.откр.тер!F4:F9978,B27,Пр.откр.тер!C4:C9978,T15)</f>
        <v>0</v>
      </c>
      <c r="O27" s="2152">
        <f>SUMIFS(Гиб.!O5:O9995,Гиб.!E5:E9995,B27,Гиб.!B5:B9995,T9)+SUMIFS(Гиб.!O5:O9995,Гиб.!E5:E9995,B27,Гиб.!B5:B9995,T10)+SUMIFS(Гиб.!O5:O9995,Гиб.!E5:E9995,B27,Гиб.!B5:B9995,T11)+SUMIFS(Гиб.!O5:O9995,Гиб.!E5:E9995,B27,Гиб.!B5:B9995,T12)+SUMIFS(Гиб.!O5:O9995,Гиб.!E5:E9995,B27,Гиб.!B5:B9995,T13)+SUMIFS(Гиб.!O5:O9995,Гиб.!E5:E9995,B27,Гиб.!B5:B9995,T14)+SUMIFS(Гиб.!O5:O9995,Гиб.!E5:E9995,B27,Гиб.!B5:B9995,T15)</f>
        <v>0</v>
      </c>
      <c r="P27" s="2150">
        <f>SUMIFS(Тр.!M5:M9997,Тр.!E5:E9997,B27,Тр.!B5:B9997,T9)+SUMIFS(Тр.!M5:M9997,Тр.!E5:E9997,B27,Тр.!B5:B9997,T10)+SUMIFS(Тр.!M5:M9997,Тр.!E5:E9997,B27,Тр.!B5:B9997,T11)+SUMIFS(Тр.!M5:M9997,Тр.!E5:E9997,B27,Тр.!B5:B9997,T12)+SUMIFS(Тр.!M5:M9997,Тр.!E5:E9997,B27,Тр.!B5:B9997,T13)+SUMIFS(Тр.!M5:M9997,Тр.!E5:E9997,B27,Тр.!B5:B9997,T14)+SUMIFS(Тр.!M5:M9997,Тр.!E5:E9997,B27,Тр.!B5:B9997,T15)</f>
        <v>0</v>
      </c>
      <c r="Q27" s="2151">
        <f>SUMIFS(произв!P4:P9997,произв!F4:F9997,B27,произв!C4:C9997,T9)+SUMIFS(торг!P4:P9999,торг!F4:F9999,B27,торг!C4:C9999,T9)+SUMIFS(склад!P4:P10000,склад!F4:F10000,B27,склад!C4:C10000,T9)+SUMIFS('обр '!P4:P10000,'обр '!F4:F10000,B27,'обр '!C4:C10000,T9)+SUMIFS(детс!P4:P10000,детс!F4:F10000,B27,детс!C4:C10000,T9)+SUMIFS(культ!P4:P10000,культ!F4:F10000,B27,культ!C4:C10000,T9)+SUMIFS(спорт!P4:P10000,спорт!F4:F10000,B27,спорт!C4:C10000,T9)+SUMIFS(лечеб!P4:P10000,лечеб!F4:F10000,B27,лечеб!C4:C10000,T9)+SUMIFS(Баня!P4:P10000,Баня!F4:F10000,B27,Баня!C4:C10000,T9)+SUMIFS(Адм!P4:P9999,Адм!F4:F9999,B27,Адм!C4:C9999,T9)+SUMIFS(С.Х!P4:P10000,С.Х!F4:F10000,B27,С.Х!C4:C10000,T9)+SUMIFS(новостр!O4:O10000,новостр!F4:F10000,B27,новостр!C4:C10000,T9)+SUMIFS(авт!S4:S10004,авт!F4:F10004,B27,авт!C4:C10004,T9)+SUMIFS(ЖС!T4:T10008,ЖС!F4:F10008,B27,ЖС!C4:C10008,T9)+SUMIFS(Лес!M5:M9992,Лес!F5:F9992,B27,Лес!C5:C9992,T9)+SUMIFS('степь '!L5:L9998,'степь '!F5:F9998,B27,'степь '!C5:C9998,T9)+SUMIFS(Пр.откр.тер!O4:O9978,Пр.откр.тер!F4:F9978,B27,Пр.откр.тер!C4:C9978,T9)+SUMIFS(произв!P4:P9997,произв!F4:F9997,B27,произв!C4:C9997,T10)+SUMIFS(торг!P4:P9999,торг!F4:F9999,B27,торг!C4:C9999,T10)+SUMIFS(склад!P4:P10000,склад!F4:F10000,B27,склад!C4:C10000,T10)+SUMIFS('обр '!P4:P10000,'обр '!F4:F10000,B27,'обр '!C4:C10000,T10)+SUMIFS(детс!P4:P10000,детс!F4:F10000,B27,детс!C4:C10000,T10)+SUMIFS(культ!P4:P10000,культ!F4:F10000,B27,культ!C4:C10000,T10)+SUMIFS(спорт!P4:P10000,спорт!F4:F10000,B27,спорт!C4:C10000,T10)+SUMIFS(лечеб!P4:P10000,лечеб!F4:F10000,B27,лечеб!C4:C10000,T10)+SUMIFS(Баня!P4:P10000,Баня!F4:F10000,B27,Баня!C4:C10000,T10)+SUMIFS(Адм!P4:P9999,Адм!F4:F9999,B27,Адм!C4:C9999,T10)+SUMIFS(С.Х!P4:P10000,С.Х!F4:F10000,B27,С.Х!C4:C10000,T10)+SUMIFS(новостр!O4:O10000,новостр!F4:F10000,B27,новостр!C4:C10000,T10)+SUMIFS(авт!S4:S10004,авт!F4:F10004,B27,авт!C4:C10004,T10)+SUMIFS(ЖС!T4:T10008,ЖС!F4:F10008,B27,ЖС!C4:C10008,T10)+SUMIFS(Лес!M5:M9992,Лес!F5:F9992,B27,Лес!C5:C9992,T10)+SUMIFS('степь '!L5:L9998,'степь '!F5:F9998,B27,'степь '!C5:C9998,T10)+SUMIFS(Пр.откр.тер!O4:O9978,Пр.откр.тер!F4:F9978,B27,Пр.откр.тер!C4:C9978,T10)+SUMIFS(произв!P4:P9997,произв!F4:F9997,B27,произв!C4:C9997,T11)+SUMIFS(торг!P4:P9999,торг!F4:F9999,B27,торг!C4:C9999,T11)+SUMIFS(склад!P4:P10000,склад!F4:F10000,B27,склад!C4:C10000,T11)+SUMIFS('обр '!P4:P10000,'обр '!F4:F10000,B27,'обр '!C4:C10000,T11)+SUMIFS(детс!P4:P10000,детс!F4:F10000,B27,детс!C4:C10000,T11)+SUMIFS(культ!P4:P10000,культ!F4:F10000,B27,культ!C4:C10000,T11)+SUMIFS(спорт!P4:P10000,спорт!F4:F10000,B27,спорт!C4:C10000,T11)+SUMIFS(лечеб!P4:P10000,лечеб!F4:F10000,B27,лечеб!C4:C10000,T11)+SUMIFS(Баня!P4:P10000,Баня!F4:F10000,B27,Баня!C4:C10000,T11)+SUMIFS(Адм!P4:P9999,Адм!F4:F9999,B27,Адм!C4:C9999,T11)+SUMIFS(С.Х!P4:P10000,С.Х!F4:F10000,B27,С.Х!C4:C10000,T11)+SUMIFS(новостр!O4:O10000,новостр!F4:F10000,B27,новостр!C4:C10000,T11)+SUMIFS(авт!S4:S10004,авт!F4:F10004,B27,авт!C4:C10004,T11)+SUMIFS(ЖС!T4:T10008,ЖС!F4:F10008,B27,ЖС!C4:C10008,T11)+SUMIFS(Лес!M5:M9992,Лес!F5:F9992,B27,Лес!C5:C9992,T11)+SUMIFS('степь '!L5:L9998,'степь '!F5:F9998,B27,'степь '!C5:C9998,T11)+SUMIFS(Пр.откр.тер!O4:O9978,Пр.откр.тер!F4:F9978,B27,Пр.откр.тер!C4:C9978,T11)+SUMIFS(произв!P4:P9997,произв!F4:F9997,B27,произв!C4:C9997,T12)+SUMIFS(торг!P4:P9999,торг!F4:F9999,B27,торг!C4:C9999,T12)+SUMIFS(склад!P4:P10000,склад!F4:F10000,B27,склад!C4:C10000,T12)+SUMIFS('обр '!P4:P10000,'обр '!F4:F10000,B27,'обр '!C4:C10000,T12)+SUMIFS(детс!P4:P10000,детс!F4:F10000,B27,детс!C4:C10000,T12)+SUMIFS(культ!P4:P10000,культ!F4:F10000,B27,культ!C4:C10000,T12)+SUMIFS(спорт!P4:P10000,спорт!F4:F10000,B27,спорт!C4:C10000,T12)+SUMIFS(лечеб!P4:P10000,лечеб!F4:F10000,B27,лечеб!C4:C10000,T12)+SUMIFS(Баня!P4:P10000,Баня!F4:F10000,B27,Баня!C4:C10000,T12)+SUMIFS(Адм!P4:P9999,Адм!F4:F9999,B27,Адм!C4:C9999,T12)+SUMIFS(С.Х!P4:P10000,С.Х!F4:F10000,B27,С.Х!C4:C10000,T12)+SUMIFS(новостр!O4:O10000,новостр!F4:F10000,B27,новостр!C4:C10000,T12)+SUMIFS(авт!S4:S10004,авт!F4:F10004,B27,авт!C4:C10004,T12)+SUMIFS(ЖС!T4:T10008,ЖС!F4:F10008,B27,ЖС!C4:C10008,T12)+SUMIFS(Лес!M5:M9992,Лес!F5:F9992,B27,Лес!C5:C9992,T12)+SUMIFS('степь '!L5:L9998,'степь '!F5:F9998,B27,'степь '!C5:C9998,T12)+SUMIFS(Пр.откр.тер!O4:O9978,Пр.откр.тер!F4:F9978,B27,Пр.откр.тер!C4:C9978,T12)+SUMIFS(произв!P4:P9997,произв!F4:F9997,B27,произв!C4:C9997,T13)+SUMIFS(торг!P4:P9999,торг!F4:F9999,B27,торг!C4:C9999,T13)+SUMIFS(склад!P4:P10000,склад!F4:F10000,B27,склад!C4:C10000,T13)+SUMIFS('обр '!P4:P10000,'обр '!F4:F10000,B27,'обр '!C4:C10000,T13)+SUMIFS(детс!P4:P10000,детс!F4:F10000,B27,детс!C4:C10000,T13)+SUMIFS(культ!P4:P10000,культ!F4:F10000,B27,культ!C4:C10000,T13)+SUMIFS(спорт!P4:P10000,спорт!F4:F10000,B27,спорт!C4:C10000,T13)+SUMIFS(лечеб!P4:P10000,лечеб!F4:F10000,B27,лечеб!C4:C10000,T13)+SUMIFS(Баня!P4:P10000,Баня!F4:F10000,B27,Баня!C4:C10000,T13)+SUMIFS(Адм!P4:P9999,Адм!F4:F9999,B27,Адм!C4:C9999,T13)+SUMIFS(С.Х!P4:P10000,С.Х!F4:F10000,B27,С.Х!C4:C10000,T13)+SUMIFS(новостр!O4:O10000,новостр!F4:F10000,B27,новостр!C4:C10000,T13)+SUMIFS(авт!S4:S10004,авт!F4:F10004,B27,авт!C4:C10004,T13)+SUMIFS(ЖС!T4:T10008,ЖС!F4:F10008,B27,ЖС!C4:C10008,T13)+SUMIFS(Лес!M5:M9992,Лес!F5:F9992,B27,Лес!C5:C9992,T13)+SUMIFS('степь '!L5:L9998,'степь '!F5:F9998,B27,'степь '!C5:C9998,T13)+SUMIFS(Пр.откр.тер!O4:O9978,Пр.откр.тер!F4:F9978,B27,Пр.откр.тер!C4:C9978,T13)+SUMIFS(произв!P4:P9997,произв!F4:F9997,B27,произв!C4:C9997,T14)+SUMIFS(торг!P4:P9999,торг!F4:F9999,B27,торг!C4:C9999,T14)+SUMIFS(склад!P4:P10000,склад!F4:F10000,B27,склад!C4:C10000,T14)+SUMIFS('обр '!P4:P10000,'обр '!F4:F10000,B27,'обр '!C4:C10000,T14)+SUMIFS(детс!P4:P10000,детс!F4:F10000,B27,детс!C4:C10000,T14)+SUMIFS(культ!P4:P10000,культ!F4:F10000,B27,культ!C4:C10000,T14)+SUMIFS(спорт!P4:P10000,спорт!F4:F10000,B27,спорт!C4:C10000,T14)+SUMIFS(лечеб!P4:P10000,лечеб!F4:F10000,B27,лечеб!C4:C10000,T14)+SUMIFS(Баня!P4:P10000,Баня!F4:F10000,B27,Баня!C4:C10000,T14)+SUMIFS(Адм!P4:P9999,Адм!F4:F9999,B27,Адм!C4:C9999,T14)+SUMIFS(С.Х!P4:P10000,С.Х!F4:F10000,B27,С.Х!C4:C10000,T14)+SUMIFS(новостр!O4:O10000,новостр!F4:F10000,B27,новостр!C4:C10000,T14)+SUMIFS(авт!S4:S10004,авт!F4:F10004,B27,авт!C4:C10004,T14)+SUMIFS(ЖС!T4:T10008,ЖС!F4:F10008,B27,ЖС!C4:C10008,T14)+SUMIFS(Лес!M5:M9992,Лес!F5:F9992,B27,Лес!C5:C9992,T14)+SUMIFS('степь '!L5:L9998,'степь '!F5:F9998,B27,'степь '!C5:C9998,T14)+SUMIFS(Пр.откр.тер!O4:O9978,Пр.откр.тер!F4:F9978,B27,Пр.откр.тер!C4:C9978,T14)+SUMIFS(произв!P4:P9997,произв!F4:F9997,B27,произв!C4:C9997,T15)+SUMIFS(торг!P4:P9999,торг!F4:F9999,B27,торг!C4:C9999,T15)+SUMIFS(склад!P4:P10000,склад!F4:F10000,B27,склад!C4:C10000,T15)+SUMIFS('обр '!P4:P10000,'обр '!F4:F10000,B27,'обр '!C4:C10000,T15)+SUMIFS(детс!P4:P10000,детс!F4:F10000,B27,детс!C4:C10000,T15)+SUMIFS(культ!P4:P10000,культ!F4:F10000,B27,культ!C4:C10000,T15)+SUMIFS(спорт!P4:P10000,спорт!F4:F10000,B27,спорт!C4:C10000,T15)+SUMIFS(лечеб!P4:P10000,лечеб!F4:F10000,B27,лечеб!C4:C10000,T15)+SUMIFS(Баня!P4:P10000,Баня!F4:F10000,B27,Баня!C4:C10000,T15)+SUMIFS(Адм!P4:P9999,Адм!F4:F9999,B27,Адм!C4:C9999,T15)+SUMIFS(С.Х!P4:P10000,С.Х!F4:F10000,B27,С.Х!C4:C10000,T15)+SUMIFS(новостр!O4:O10000,новостр!F4:F10000,B27,новостр!C4:C10000,T15)+SUMIFS(авт!S4:S10004,авт!F4:F10004,B27,авт!C4:C10004,T15)+SUMIFS(ЖС!T4:T10008,ЖС!F4:F10008,B27,ЖС!C4:C10008,T15)+SUMIFS(Лес!M5:M9992,Лес!F5:F9992,B27,Лес!C5:C9992,T15)+SUMIFS('степь '!L5:L9998,'степь '!F5:F9998,B27,'степь '!C5:C9998,T15)+SUMIFS(Пр.откр.тер!O4:O9978,Пр.откр.тер!F4:F9978,B27,Пр.откр.тер!C4:C9978,T15)</f>
        <v>0</v>
      </c>
      <c r="R27" s="2151">
        <f>SUMIFS(произв!R4:R9997,произв!F4:F9997,B27,произв!C4:C9997,T9)+SUMIFS(торг!R4:R9999,торг!F4:F9999,B27,торг!C4:C9999,T9)+SUMIFS(склад!R4:R10000,склад!F4:F10000,B27,склад!C4:C10000,T9)+SUMIFS('обр '!R4:R10000,'обр '!F4:F10000,B27,'обр '!C4:C10000,T9)+SUMIFS(детс!R4:R10000,детс!F4:F10000,B27,детс!C4:C10000,T9)+SUMIFS(культ!R4:R10000,культ!F4:F10000,B27,культ!C4:C10000,T9)+SUMIFS(спорт!R4:R10000,спорт!F4:F10000,B27,спорт!C4:C10000,T9)+SUMIFS(лечеб!R4:R10000,лечеб!F4:F10000,B27,лечеб!C4:C10000,T9)+SUMIFS(Баня!R4:R10000,Баня!F4:F10000,B27,Баня!C4:C10000,T9)+SUMIFS(Адм!R4:R9999,Адм!F4:F9999,B27,Адм!C4:C9999,T9)+SUMIFS(С.Х!R4:R10000,С.Х!F4:F10000,B27,С.Х!C4:C10000,T9)+SUMIFS(новостр!Q4:Q10000,новостр!F4:F10000,B27,новостр!C4:C10000,T9)+SUMIFS(авт!U4:U10004,авт!F4:F10004,B27,авт!C4:C10004,T9)+SUMIFS(ЖС!W4:W10008,ЖС!F4:F10008,B27,ЖС!C4:C10008,T9)+SUMIFS(Лес!O5:O9992,Лес!F5:F9992,B27,Лес!C5:C9992,T9)+SUMIFS('степь '!N5:N9998,'степь '!F5:F9998,B27,'степь '!C5:C9998,T9)+SUMIFS(Пр.откр.тер!Q4:Q9978,Пр.откр.тер!F4:F9978,B27,Пр.откр.тер!C4:C9978,T9)+SUMIFS(произв!R4:R9997,произв!F4:F9997,B27,произв!C4:C9997,T10)+SUMIFS(торг!R4:R9999,торг!F4:F9999,B27,торг!C4:C9999,T10)+SUMIFS(склад!R4:R10000,склад!F4:F10000,B27,склад!C4:C10000,T10)+SUMIFS('обр '!R4:R10000,'обр '!F4:F10000,B27,'обр '!C4:C10000,T10)+SUMIFS(детс!R4:R10000,детс!F4:F10000,B27,детс!C4:C10000,T10)+SUMIFS(культ!R4:R10000,культ!F4:F10000,B27,культ!C4:C10000,T10)+SUMIFS(спорт!R4:R10000,спорт!F4:F10000,B27,спорт!C4:C10000,T10)+SUMIFS(лечеб!R4:R10000,лечеб!F4:F10000,B27,лечеб!C4:C10000,T10)+SUMIFS(Баня!R4:R10000,Баня!F4:F10000,B27,Баня!C4:C10000,T10)+SUMIFS(Адм!R4:R9999,Адм!F4:F9999,B27,Адм!C4:C9999,T10)+SUMIFS(С.Х!R4:R10000,С.Х!F4:F10000,B27,С.Х!C4:C10000,T10)+SUMIFS(новостр!Q4:Q10000,новостр!F4:F10000,B27,новостр!C4:C10000,T10)+SUMIFS(авт!U4:U10004,авт!F4:F10004,B27,авт!C4:C10004,T10)+SUMIFS(ЖС!W4:W10008,ЖС!F4:F10008,B27,ЖС!C4:C10008,T10)+SUMIFS(Лес!O5:O9992,Лес!F5:F9992,B27,Лес!C5:C9992,T10)+SUMIFS('степь '!N5:N9998,'степь '!F5:F9998,B27,'степь '!C5:C9998,T10)+SUMIFS(Пр.откр.тер!Q4:Q9978,Пр.откр.тер!F4:F9978,B27,Пр.откр.тер!C4:C9978,T10)+SUMIFS(произв!R4:R9997,произв!F4:F9997,B27,произв!C4:C9997,T11)+SUMIFS(торг!R4:R9999,торг!F4:F9999,B27,торг!C4:C9999,T11)+SUMIFS(склад!R4:R10000,склад!F4:F10000,B27,склад!C4:C10000,T11)+SUMIFS('обр '!R4:R10000,'обр '!F4:F10000,B27,'обр '!C4:C10000,T11)+SUMIFS(детс!R4:R10000,детс!F4:F10000,B27,детс!C4:C10000,T11)+SUMIFS(культ!R4:R10000,культ!F4:F10000,B27,культ!C4:C10000,T11)+SUMIFS(спорт!R4:R10000,спорт!F4:F10000,B27,спорт!C4:C10000,T11)+SUMIFS(лечеб!R4:R10000,лечеб!F4:F10000,B27,лечеб!C4:C10000,T11)+SUMIFS(Баня!R4:R10000,Баня!F4:F10000,B27,Баня!C4:C10000,T11)+SUMIFS(Адм!R4:R9999,Адм!F4:F9999,B27,Адм!C4:C9999,T11)+SUMIFS(С.Х!R4:R10000,С.Х!F4:F10000,B27,С.Х!C4:C10000,T11)+SUMIFS(новостр!Q4:Q10000,новостр!F4:F10000,B27,новостр!C4:C10000,T11)+SUMIFS(авт!U4:U10004,авт!F4:F10004,B27,авт!C4:C10004,T11)+SUMIFS(ЖС!W4:W10008,ЖС!F4:F10008,B27,ЖС!C4:C10008,T11)+SUMIFS(Лес!O5:O9992,Лес!F5:F9992,B27,Лес!C5:C9992,T11)+SUMIFS('степь '!N5:N9998,'степь '!F5:F9998,B27,'степь '!C5:C9998,T11)+SUMIFS(Пр.откр.тер!Q4:Q9978,Пр.откр.тер!F4:F9978,B27,Пр.откр.тер!C4:C9978,T11)+SUMIFS(произв!R4:R9997,произв!F4:F9997,B27,произв!C4:C9997,T12)+SUMIFS(торг!R4:R9999,торг!F4:F9999,B27,торг!C4:C9999,T12)+SUMIFS(склад!R4:R10000,склад!F4:F10000,B27,склад!C4:C10000,T12)+SUMIFS('обр '!R4:R10000,'обр '!F4:F10000,B27,'обр '!C4:C10000,T12)+SUMIFS(детс!R4:R10000,детс!F4:F10000,B27,детс!C4:C10000,T12)+SUMIFS(культ!R4:R10000,культ!F4:F10000,B27,культ!C4:C10000,T12)+SUMIFS(спорт!R4:R10000,спорт!F4:F10000,B27,спорт!C4:C10000,T12)+SUMIFS(лечеб!R4:R10000,лечеб!F4:F10000,B27,лечеб!C4:C10000,T12)+SUMIFS(Баня!R4:R10000,Баня!F4:F10000,B27,Баня!C4:C10000,T12)+SUMIFS(Адм!R4:R9999,Адм!F4:F9999,B27,Адм!C4:C9999,T12)+SUMIFS(С.Х!R4:R10000,С.Х!F4:F10000,B27,С.Х!C4:C10000,T12)+SUMIFS(новостр!Q4:Q10000,новостр!F4:F10000,B27,новостр!C4:C10000,T12)+SUMIFS(авт!U4:U10004,авт!F4:F10004,B27,авт!C4:C10004,T12)+SUMIFS(ЖС!W4:W10008,ЖС!F4:F10008,B27,ЖС!C4:C10008,T12)+SUMIFS(Лес!O5:O9992,Лес!F5:F9992,B27,Лес!C5:C9992,T12)+SUMIFS('степь '!N5:N9998,'степь '!F5:F9998,B27,'степь '!C5:C9998,T12)+SUMIFS(Пр.откр.тер!Q4:Q9978,Пр.откр.тер!F4:F9978,B27,Пр.откр.тер!C4:C9978,T12)+SUMIFS(произв!R4:R9997,произв!F4:F9997,B27,произв!C4:C9997,T13)+SUMIFS(торг!R4:R9999,торг!F4:F9999,B27,торг!C4:C9999,T13)+SUMIFS(склад!R4:R10000,склад!F4:F10000,B27,склад!C4:C10000,T13)+SUMIFS('обр '!R4:R10000,'обр '!F4:F10000,B27,'обр '!C4:C10000,T13)+SUMIFS(детс!R4:R10000,детс!F4:F10000,B27,детс!C4:C10000,T13)+SUMIFS(культ!R4:R10000,культ!F4:F10000,B27,культ!C4:C10000,T13)+SUMIFS(спорт!R4:R10000,спорт!F4:F10000,B27,спорт!C4:C10000,T13)+SUMIFS(лечеб!R4:R10000,лечеб!F4:F10000,B27,лечеб!C4:C10000,T13)+SUMIFS(Баня!R4:R10000,Баня!F4:F10000,B27,Баня!C4:C10000,T13)+SUMIFS(Адм!R4:R9999,Адм!F4:F9999,B27,Адм!C4:C9999,T13)+SUMIFS(С.Х!R4:R10000,С.Х!F4:F10000,B27,С.Х!C4:C10000,T13)+SUMIFS(новостр!Q4:Q10000,новостр!F4:F10000,B27,новостр!C4:C10000,T13)+SUMIFS(авт!U4:U10004,авт!F4:F10004,B27,авт!C4:C10004,T13)+SUMIFS(ЖС!W4:W10008,ЖС!F4:F10008,B27,ЖС!C4:C10008,T13)+SUMIFS(Лес!O5:O9992,Лес!F5:F9992,B27,Лес!C5:C9992,T13)+SUMIFS('степь '!N5:N9998,'степь '!F5:F9998,B27,'степь '!C5:C9998,T13)+SUMIFS(Пр.откр.тер!Q4:Q9978,Пр.откр.тер!F4:F9978,B27,Пр.откр.тер!C4:C9978,T13)+SUMIFS(произв!R4:R9997,произв!F4:F9997,B27,произв!C4:C9997,T14)+SUMIFS(торг!R4:R9999,торг!F4:F9999,B27,торг!C4:C9999,T14)+SUMIFS(склад!R4:R10000,склад!F4:F10000,B27,склад!C4:C10000,T14)+SUMIFS('обр '!R4:R10000,'обр '!F4:F10000,B27,'обр '!C4:C10000,T14)+SUMIFS(детс!R4:R10000,детс!F4:F10000,B27,детс!C4:C10000,T14)+SUMIFS(культ!R4:R10000,культ!F4:F10000,B27,культ!C4:C10000,T14)+SUMIFS(спорт!R4:R10000,спорт!F4:F10000,B27,спорт!C4:C10000,T14)+SUMIFS(лечеб!R4:R10000,лечеб!F4:F10000,B27,лечеб!C4:C10000,T14)+SUMIFS(Баня!R4:R10000,Баня!F4:F10000,B27,Баня!C4:C10000,T14)+SUMIFS(Адм!R4:R9999,Адм!F4:F9999,B27,Адм!C4:C9999,T14)+SUMIFS(С.Х!R4:R10000,С.Х!F4:F10000,B27,С.Х!C4:C10000,T14)+SUMIFS(новостр!Q4:Q10000,новостр!F4:F10000,B27,новостр!C4:C10000,T14)+SUMIFS(авт!U4:U10004,авт!F4:F10004,B27,авт!C4:C10004,T14)+SUMIFS(ЖС!W4:W10008,ЖС!F4:F10008,B27,ЖС!C4:C10008,T14)+SUMIFS(Лес!O5:O9992,Лес!F5:F9992,B27,Лес!C5:C9992,T14)+SUMIFS('степь '!N5:N9998,'степь '!F5:F9998,B27,'степь '!C5:C9998,T14)+SUMIFS(Пр.откр.тер!Q4:Q9978,Пр.откр.тер!F4:F9978,B27,Пр.откр.тер!C4:C9978,T14)+SUMIFS(произв!R4:R9997,произв!F4:F9997,B27,произв!C4:C9997,T15)+SUMIFS(торг!R4:R9999,торг!F4:F9999,B27,торг!C4:C9999,T15)+SUMIFS(склад!R4:R10000,склад!F4:F10000,B27,склад!C4:C10000,T15)+SUMIFS('обр '!R4:R10000,'обр '!F4:F10000,B27,'обр '!C4:C10000,T15)+SUMIFS(детс!R4:R10000,детс!F4:F10000,B27,детс!C4:C10000,T15)+SUMIFS(культ!R4:R10000,культ!F4:F10000,B27,культ!C4:C10000,T15)+SUMIFS(спорт!R4:R10000,спорт!F4:F10000,B27,спорт!C4:C10000,T15)+SUMIFS(лечеб!R4:R10000,лечеб!F4:F10000,B27,лечеб!C4:C10000,T15)+SUMIFS(Баня!R4:R10000,Баня!F4:F10000,B27,Баня!C4:C10000,T15)+SUMIFS(Адм!R4:R9999,Адм!F4:F9999,B27,Адм!C4:C9999,T15)+SUMIFS(С.Х!R4:R10000,С.Х!F4:F10000,B27,С.Х!C4:C10000,T15)+SUMIFS(новостр!Q4:Q10000,новостр!F4:F10000,B27,новостр!C4:C10000,T15)+SUMIFS(авт!U4:U10004,авт!F4:F10004,B27,авт!C4:C10004,T15)+SUMIFS(ЖС!W4:W10008,ЖС!F4:F10008,B27,ЖС!C4:C10008,T15)+SUMIFS(Лес!O5:O9992,Лес!F5:F9992,B27,Лес!C5:C9992,T15)+SUMIFS('степь '!N5:N9998,'степь '!F5:F9998,B27,'степь '!C5:C9998,T15)+SUMIFS(Пр.откр.тер!Q4:Q9978,Пр.откр.тер!F4:F9978,B27,Пр.откр.тер!C4:C9978,T15)</f>
        <v>0</v>
      </c>
      <c r="T27" s="2365"/>
    </row>
    <row r="28" spans="1:20" ht="16.5" thickBot="1">
      <c r="A28" s="2838" t="s">
        <v>856</v>
      </c>
      <c r="B28" s="2838"/>
      <c r="C28" s="1284">
        <f>SUM(C9:C27)</f>
        <v>0</v>
      </c>
      <c r="D28" s="1284">
        <f t="shared" ref="D28:R28" si="1">SUM(D9:D27)</f>
        <v>0</v>
      </c>
      <c r="E28" s="1284">
        <f t="shared" si="1"/>
        <v>0</v>
      </c>
      <c r="F28" s="1284">
        <f t="shared" si="1"/>
        <v>0</v>
      </c>
      <c r="G28" s="1284">
        <f t="shared" si="1"/>
        <v>0</v>
      </c>
      <c r="H28" s="1284">
        <f t="shared" si="1"/>
        <v>0</v>
      </c>
      <c r="I28" s="1284">
        <f t="shared" si="1"/>
        <v>0</v>
      </c>
      <c r="J28" s="1284">
        <f t="shared" si="1"/>
        <v>0</v>
      </c>
      <c r="K28" s="1284">
        <f t="shared" si="1"/>
        <v>0</v>
      </c>
      <c r="L28" s="1284">
        <f t="shared" si="1"/>
        <v>0</v>
      </c>
      <c r="M28" s="1284">
        <f t="shared" si="1"/>
        <v>0</v>
      </c>
      <c r="N28" s="1284">
        <f t="shared" si="1"/>
        <v>0</v>
      </c>
      <c r="O28" s="1284">
        <f t="shared" si="1"/>
        <v>0</v>
      </c>
      <c r="P28" s="1284">
        <f t="shared" si="1"/>
        <v>0</v>
      </c>
      <c r="Q28" s="1284">
        <f t="shared" si="1"/>
        <v>0</v>
      </c>
      <c r="R28" s="1284">
        <f t="shared" si="1"/>
        <v>0</v>
      </c>
    </row>
    <row r="33" spans="3:3">
      <c r="C33"/>
    </row>
    <row r="34" spans="3:3">
      <c r="C34"/>
    </row>
    <row r="35" spans="3:3">
      <c r="C35"/>
    </row>
    <row r="36" spans="3:3">
      <c r="C36"/>
    </row>
    <row r="37" spans="3:3">
      <c r="C37"/>
    </row>
    <row r="38" spans="3:3">
      <c r="C38"/>
    </row>
    <row r="39" spans="3:3">
      <c r="C39"/>
    </row>
  </sheetData>
  <sheetProtection password="E491" sheet="1" objects="1" scenarios="1" formatCells="0" formatColumns="0" formatRows="0" insertColumns="0" insertRows="0" insertHyperlinks="0" deleteColumns="0" deleteRows="0" sort="0" autoFilter="0" pivotTables="0"/>
  <mergeCells count="21">
    <mergeCell ref="A1:R1"/>
    <mergeCell ref="A2:R2"/>
    <mergeCell ref="C4:M4"/>
    <mergeCell ref="N4:N7"/>
    <mergeCell ref="G5:G7"/>
    <mergeCell ref="H5:H7"/>
    <mergeCell ref="I5:L5"/>
    <mergeCell ref="M5:M7"/>
    <mergeCell ref="I6:J6"/>
    <mergeCell ref="K6:L6"/>
    <mergeCell ref="C5:C7"/>
    <mergeCell ref="D5:D7"/>
    <mergeCell ref="E5:E7"/>
    <mergeCell ref="F5:F7"/>
    <mergeCell ref="A28:B28"/>
    <mergeCell ref="O4:O7"/>
    <mergeCell ref="P4:P7"/>
    <mergeCell ref="Q4:Q7"/>
    <mergeCell ref="R4:R7"/>
    <mergeCell ref="A4:A7"/>
    <mergeCell ref="B5:B7"/>
  </mergeCells>
  <dataValidations count="1">
    <dataValidation type="list" allowBlank="1" showInputMessage="1" showErrorMessage="1" sqref="B9:B27">
      <formula1>районы</formula1>
    </dataValidation>
  </dataValidations>
  <pageMargins left="0.70866141732283472" right="0.70866141732283472" top="0.74803149606299213" bottom="0.74803149606299213" header="0.31496062992125984" footer="0.31496062992125984"/>
  <pageSetup paperSize="9" scale="75" orientation="landscape" r:id="rId1"/>
  <ignoredErrors>
    <ignoredError sqref="C28 E28:I28 J28:L28 N28 P28:R28" formulaRange="1"/>
  </ignoredErrors>
</worksheet>
</file>

<file path=xl/worksheets/sheet16.xml><?xml version="1.0" encoding="utf-8"?>
<worksheet xmlns="http://schemas.openxmlformats.org/spreadsheetml/2006/main" xmlns:r="http://schemas.openxmlformats.org/officeDocument/2006/relationships">
  <sheetPr codeName="Лист47">
    <tabColor rgb="FF00B0F0"/>
  </sheetPr>
  <dimension ref="A1:F38"/>
  <sheetViews>
    <sheetView view="pageBreakPreview" zoomScaleSheetLayoutView="100" workbookViewId="0">
      <selection activeCell="D4" sqref="D4:F4"/>
    </sheetView>
  </sheetViews>
  <sheetFormatPr defaultRowHeight="12.75"/>
  <cols>
    <col min="1" max="1" width="22" style="4" customWidth="1"/>
    <col min="2" max="2" width="11.140625" style="4" customWidth="1"/>
    <col min="3" max="3" width="7.85546875" style="4" customWidth="1"/>
    <col min="4" max="4" width="12" style="4" customWidth="1"/>
    <col min="5" max="5" width="14.140625" style="4" customWidth="1"/>
    <col min="6" max="6" width="16.42578125" style="4" customWidth="1"/>
  </cols>
  <sheetData>
    <row r="1" spans="1:6" s="265" customFormat="1" ht="10.5" customHeight="1" thickBot="1"/>
    <row r="2" spans="1:6" s="264" customFormat="1" ht="41.25" customHeight="1" thickTop="1" thickBot="1">
      <c r="A2" s="1801" t="s">
        <v>805</v>
      </c>
      <c r="B2" s="267" t="s">
        <v>801</v>
      </c>
      <c r="C2" s="1359" t="s">
        <v>836</v>
      </c>
      <c r="D2" s="268" t="s">
        <v>802</v>
      </c>
      <c r="E2" s="268" t="s">
        <v>803</v>
      </c>
      <c r="F2" s="268" t="s">
        <v>804</v>
      </c>
    </row>
    <row r="3" spans="1:6" s="264" customFormat="1" ht="35.25" customHeight="1" thickTop="1" thickBot="1">
      <c r="A3" s="2845" t="s">
        <v>148</v>
      </c>
      <c r="B3" s="1801" t="s">
        <v>809</v>
      </c>
      <c r="C3" s="1800">
        <v>25</v>
      </c>
      <c r="D3" s="2056">
        <f>SUMIFS(произв!A4:A1000,произв!AA4:AA1000,C3)+SUMIFS(произв!A4:A1000,произв!AD4:AD1000,C3)+SUMIFS(торг!A4:A1000,торг!AA4:AA1000,C3)+SUMIFS(торг!A4:A1000,торг!AD4:AD1000,C3)+SUMIFS(склад!A4:A1000,склад!AA4:AA1000,C3)+SUMIFS(склад!A4:A1000,склад!AD4:AD1000,C3)+SUMIFS('обр '!A4:A1000,'обр '!AA4:AA1000,C3)+SUMIFS('обр '!A4:A1000,'обр '!AD4:AD1000,C3)+SUMIFS(детс!A4:A1000,детс!AA4:AA1000,C3)+SUMIFS(детс!A4:A1000,детс!AD4:AD1000,C3)+SUMIFS(культ!A4:A1000,культ!AA4:AA1000,C3)+SUMIFS(культ!A4:A1000,культ!AD4:AD1000,C3)+SUMIFS(спорт!A4:A1000,спорт!AA4:AA1000,C3)+SUMIFS(спорт!A4:A1000,спорт!AD4:AD1000,C3)+SUMIFS(лечеб!A4:A1000,лечеб!AA4:AA1000,C3)</f>
        <v>0</v>
      </c>
      <c r="E3" s="2056"/>
      <c r="F3" s="2057"/>
    </row>
    <row r="4" spans="1:6" s="264" customFormat="1" ht="19.5" customHeight="1" thickTop="1" thickBot="1">
      <c r="A4" s="2845"/>
      <c r="B4" s="1801" t="s">
        <v>810</v>
      </c>
      <c r="C4" s="1800">
        <v>29</v>
      </c>
      <c r="D4" s="2048"/>
      <c r="E4" s="2048"/>
      <c r="F4" s="2052"/>
    </row>
    <row r="5" spans="1:6" s="264" customFormat="1" ht="17.25" customHeight="1" thickTop="1" thickBot="1">
      <c r="A5" s="2842" t="s">
        <v>142</v>
      </c>
      <c r="B5" s="1801" t="s">
        <v>811</v>
      </c>
      <c r="C5" s="1800">
        <v>20</v>
      </c>
      <c r="D5" s="2049"/>
      <c r="E5" s="2049"/>
      <c r="F5" s="2053"/>
    </row>
    <row r="6" spans="1:6" s="264" customFormat="1" ht="17.25" customHeight="1" thickTop="1" thickBot="1">
      <c r="A6" s="2844"/>
      <c r="B6" s="1801" t="s">
        <v>812</v>
      </c>
      <c r="C6" s="1800">
        <v>26</v>
      </c>
      <c r="D6" s="2050"/>
      <c r="E6" s="2050"/>
      <c r="F6" s="2054"/>
    </row>
    <row r="7" spans="1:6" s="264" customFormat="1" ht="17.25" customHeight="1" thickTop="1" thickBot="1">
      <c r="A7" s="2843"/>
      <c r="B7" s="1801" t="s">
        <v>813</v>
      </c>
      <c r="C7" s="1800">
        <v>36</v>
      </c>
      <c r="D7" s="2048"/>
      <c r="E7" s="2048"/>
      <c r="F7" s="2052"/>
    </row>
    <row r="8" spans="1:6" s="264" customFormat="1" ht="16.5" thickTop="1" thickBot="1">
      <c r="A8" s="1801" t="s">
        <v>136</v>
      </c>
      <c r="B8" s="1801" t="s">
        <v>814</v>
      </c>
      <c r="C8" s="1800">
        <v>14</v>
      </c>
      <c r="D8" s="2051"/>
      <c r="E8" s="2051"/>
      <c r="F8" s="2055"/>
    </row>
    <row r="9" spans="1:6" s="4" customFormat="1" ht="17.25" customHeight="1" thickTop="1" thickBot="1">
      <c r="A9" s="2842" t="s">
        <v>127</v>
      </c>
      <c r="B9" s="1801" t="s">
        <v>815</v>
      </c>
      <c r="C9" s="1800">
        <v>6</v>
      </c>
      <c r="D9" s="2049"/>
      <c r="E9" s="2049"/>
      <c r="F9" s="2053"/>
    </row>
    <row r="10" spans="1:6" s="4" customFormat="1" ht="17.25" customHeight="1" thickTop="1" thickBot="1">
      <c r="A10" s="2843"/>
      <c r="B10" s="1801" t="s">
        <v>816</v>
      </c>
      <c r="C10" s="1800">
        <v>9</v>
      </c>
      <c r="D10" s="2048"/>
      <c r="E10" s="2048"/>
      <c r="F10" s="2052"/>
    </row>
    <row r="11" spans="1:6" s="4" customFormat="1" ht="14.25" thickTop="1" thickBot="1">
      <c r="A11" s="1801" t="s">
        <v>140</v>
      </c>
      <c r="B11" s="1801" t="s">
        <v>817</v>
      </c>
      <c r="C11" s="1800">
        <v>35</v>
      </c>
      <c r="D11" s="2051"/>
      <c r="E11" s="2051"/>
      <c r="F11" s="2055"/>
    </row>
    <row r="12" spans="1:6" s="4" customFormat="1" ht="14.25" thickTop="1" thickBot="1">
      <c r="A12" s="1801" t="s">
        <v>144</v>
      </c>
      <c r="B12" s="1801" t="s">
        <v>818</v>
      </c>
      <c r="C12" s="1800">
        <v>7</v>
      </c>
      <c r="D12" s="2051"/>
      <c r="E12" s="2051"/>
      <c r="F12" s="2055"/>
    </row>
    <row r="13" spans="1:6" s="4" customFormat="1" ht="17.25" customHeight="1" thickTop="1" thickBot="1">
      <c r="A13" s="2842" t="s">
        <v>137</v>
      </c>
      <c r="B13" s="1801" t="s">
        <v>820</v>
      </c>
      <c r="C13" s="1800">
        <v>3</v>
      </c>
      <c r="D13" s="2049"/>
      <c r="E13" s="2049"/>
      <c r="F13" s="2053"/>
    </row>
    <row r="14" spans="1:6" s="4" customFormat="1" ht="17.25" customHeight="1" thickTop="1" thickBot="1">
      <c r="A14" s="2844"/>
      <c r="B14" s="1801" t="s">
        <v>819</v>
      </c>
      <c r="C14" s="1800">
        <v>4</v>
      </c>
      <c r="D14" s="2050"/>
      <c r="E14" s="2050"/>
      <c r="F14" s="2054"/>
    </row>
    <row r="15" spans="1:6" s="4" customFormat="1" ht="17.25" customHeight="1" thickTop="1" thickBot="1">
      <c r="A15" s="2843"/>
      <c r="B15" s="1801" t="s">
        <v>821</v>
      </c>
      <c r="C15" s="1800">
        <v>13</v>
      </c>
      <c r="D15" s="2048"/>
      <c r="E15" s="2048"/>
      <c r="F15" s="2052"/>
    </row>
    <row r="16" spans="1:6" s="4" customFormat="1" ht="14.25" thickTop="1" thickBot="1">
      <c r="A16" s="1801" t="s">
        <v>131</v>
      </c>
      <c r="B16" s="1801" t="s">
        <v>822</v>
      </c>
      <c r="C16" s="1800">
        <v>1</v>
      </c>
      <c r="D16" s="2051"/>
      <c r="E16" s="2051"/>
      <c r="F16" s="2055"/>
    </row>
    <row r="17" spans="1:6" s="4" customFormat="1" ht="14.25" thickTop="1" thickBot="1">
      <c r="A17" s="1801" t="s">
        <v>143</v>
      </c>
      <c r="B17" s="1801" t="s">
        <v>823</v>
      </c>
      <c r="C17" s="1800">
        <v>30</v>
      </c>
      <c r="D17" s="2051"/>
      <c r="E17" s="2051"/>
      <c r="F17" s="2055"/>
    </row>
    <row r="18" spans="1:6" s="4" customFormat="1" ht="17.25" customHeight="1" thickTop="1" thickBot="1">
      <c r="A18" s="2842" t="s">
        <v>141</v>
      </c>
      <c r="B18" s="1801" t="s">
        <v>824</v>
      </c>
      <c r="C18" s="1800">
        <v>31</v>
      </c>
      <c r="D18" s="2049"/>
      <c r="E18" s="2049"/>
      <c r="F18" s="2053"/>
    </row>
    <row r="19" spans="1:6" s="4" customFormat="1" ht="17.25" customHeight="1" thickTop="1" thickBot="1">
      <c r="A19" s="2843"/>
      <c r="B19" s="1801" t="s">
        <v>825</v>
      </c>
      <c r="C19" s="1800">
        <v>28</v>
      </c>
      <c r="D19" s="2048"/>
      <c r="E19" s="2048"/>
      <c r="F19" s="2052"/>
    </row>
    <row r="20" spans="1:6" s="4" customFormat="1" ht="14.25" thickTop="1" thickBot="1">
      <c r="A20" s="1801" t="s">
        <v>146</v>
      </c>
      <c r="B20" s="1801" t="s">
        <v>826</v>
      </c>
      <c r="C20" s="1800">
        <v>32</v>
      </c>
      <c r="D20" s="2051"/>
      <c r="E20" s="2051"/>
      <c r="F20" s="2055"/>
    </row>
    <row r="21" spans="1:6" s="4" customFormat="1" ht="17.25" customHeight="1" thickTop="1" thickBot="1">
      <c r="A21" s="1801" t="s">
        <v>135</v>
      </c>
      <c r="B21" s="1801" t="s">
        <v>827</v>
      </c>
      <c r="C21" s="1800">
        <v>33</v>
      </c>
      <c r="D21" s="2051"/>
      <c r="E21" s="2051"/>
      <c r="F21" s="2055"/>
    </row>
    <row r="22" spans="1:6" s="4" customFormat="1" ht="17.25" customHeight="1" thickTop="1" thickBot="1">
      <c r="A22" s="2842" t="s">
        <v>132</v>
      </c>
      <c r="B22" s="1801" t="s">
        <v>828</v>
      </c>
      <c r="C22" s="1800">
        <v>11</v>
      </c>
      <c r="D22" s="2049"/>
      <c r="E22" s="2049"/>
      <c r="F22" s="2053"/>
    </row>
    <row r="23" spans="1:6" s="4" customFormat="1" ht="17.25" customHeight="1" thickTop="1" thickBot="1">
      <c r="A23" s="2843"/>
      <c r="B23" s="1801" t="s">
        <v>829</v>
      </c>
      <c r="C23" s="1800">
        <v>12</v>
      </c>
      <c r="D23" s="2048"/>
      <c r="E23" s="2048"/>
      <c r="F23" s="2052"/>
    </row>
    <row r="24" spans="1:6" s="4" customFormat="1" ht="17.25" customHeight="1" thickTop="1" thickBot="1">
      <c r="A24" s="2842" t="s">
        <v>133</v>
      </c>
      <c r="B24" s="1801" t="s">
        <v>830</v>
      </c>
      <c r="C24" s="1800">
        <v>34</v>
      </c>
      <c r="D24" s="2049"/>
      <c r="E24" s="2049"/>
      <c r="F24" s="2053"/>
    </row>
    <row r="25" spans="1:6" s="4" customFormat="1" ht="17.25" customHeight="1" thickTop="1" thickBot="1">
      <c r="A25" s="2843"/>
      <c r="B25" s="1801" t="s">
        <v>831</v>
      </c>
      <c r="C25" s="1800">
        <v>27</v>
      </c>
      <c r="D25" s="2048"/>
      <c r="E25" s="2048"/>
      <c r="F25" s="2052"/>
    </row>
    <row r="26" spans="1:6" s="4" customFormat="1" ht="14.25" thickTop="1" thickBot="1">
      <c r="A26" s="1801" t="s">
        <v>130</v>
      </c>
      <c r="B26" s="1801" t="s">
        <v>832</v>
      </c>
      <c r="C26" s="1800">
        <v>2</v>
      </c>
      <c r="D26" s="2051"/>
      <c r="E26" s="2051"/>
      <c r="F26" s="2055"/>
    </row>
    <row r="27" spans="1:6" s="4" customFormat="1" ht="14.25" thickTop="1" thickBot="1">
      <c r="A27" s="1801" t="s">
        <v>134</v>
      </c>
      <c r="B27" s="1801" t="s">
        <v>833</v>
      </c>
      <c r="C27" s="1800">
        <v>10</v>
      </c>
      <c r="D27" s="2051"/>
      <c r="E27" s="2051"/>
      <c r="F27" s="2055"/>
    </row>
    <row r="28" spans="1:6" s="4" customFormat="1" ht="14.25" thickTop="1" thickBot="1">
      <c r="A28" s="2842" t="s">
        <v>128</v>
      </c>
      <c r="B28" s="1801" t="s">
        <v>806</v>
      </c>
      <c r="C28" s="1800" t="s">
        <v>806</v>
      </c>
      <c r="D28" s="2049"/>
      <c r="E28" s="2049"/>
      <c r="F28" s="2053"/>
    </row>
    <row r="29" spans="1:6" s="4" customFormat="1" ht="17.25" customHeight="1" thickTop="1" thickBot="1">
      <c r="A29" s="2844"/>
      <c r="B29" s="1801" t="s">
        <v>807</v>
      </c>
      <c r="C29" s="1800">
        <v>21</v>
      </c>
      <c r="D29" s="2050"/>
      <c r="E29" s="2050"/>
      <c r="F29" s="2054"/>
    </row>
    <row r="30" spans="1:6" s="4" customFormat="1" ht="14.25" thickTop="1" thickBot="1">
      <c r="A30" s="2843"/>
      <c r="B30" s="1801" t="s">
        <v>808</v>
      </c>
      <c r="C30" s="1800">
        <v>22</v>
      </c>
      <c r="D30" s="2048"/>
      <c r="E30" s="2048"/>
      <c r="F30" s="2052"/>
    </row>
    <row r="31" spans="1:6" s="4" customFormat="1" ht="14.25" thickTop="1" thickBot="1">
      <c r="A31" s="1801" t="s">
        <v>288</v>
      </c>
      <c r="B31" s="1801" t="s">
        <v>834</v>
      </c>
      <c r="C31" s="1800">
        <v>5</v>
      </c>
      <c r="D31" s="2051"/>
      <c r="E31" s="2051"/>
      <c r="F31" s="2055"/>
    </row>
    <row r="32" spans="1:6" s="4" customFormat="1" ht="14.25" thickTop="1" thickBot="1">
      <c r="A32" s="2046" t="s">
        <v>139</v>
      </c>
      <c r="B32" s="1801" t="s">
        <v>835</v>
      </c>
      <c r="C32" s="1800">
        <v>24</v>
      </c>
      <c r="D32" s="2051"/>
      <c r="E32" s="2051"/>
      <c r="F32" s="2055"/>
    </row>
    <row r="33" spans="1:6" s="4" customFormat="1" ht="14.25" thickTop="1" thickBot="1">
      <c r="A33" s="2046"/>
      <c r="B33" s="1801" t="s">
        <v>1359</v>
      </c>
      <c r="C33" s="1800" t="s">
        <v>1359</v>
      </c>
      <c r="D33" s="2051"/>
      <c r="E33" s="2051"/>
      <c r="F33" s="2055"/>
    </row>
    <row r="34" spans="1:6" s="4" customFormat="1" ht="14.25" thickTop="1" thickBot="1">
      <c r="A34" s="2046"/>
      <c r="B34" s="1801" t="s">
        <v>145</v>
      </c>
      <c r="C34" s="1800" t="s">
        <v>145</v>
      </c>
      <c r="D34" s="2051"/>
      <c r="E34" s="2051"/>
      <c r="F34" s="2055"/>
    </row>
    <row r="35" spans="1:6" s="4" customFormat="1" ht="14.25" thickTop="1" thickBot="1">
      <c r="A35" s="269" t="s">
        <v>75</v>
      </c>
      <c r="B35" s="1801"/>
      <c r="C35" s="1800"/>
      <c r="D35" s="266">
        <f>SUM(D3:D34)</f>
        <v>0</v>
      </c>
      <c r="E35" s="266">
        <f>SUM(E3:E34)</f>
        <v>0</v>
      </c>
      <c r="F35" s="2047">
        <f>SUM(F3:F34)</f>
        <v>0</v>
      </c>
    </row>
    <row r="36" spans="1:6" s="4" customFormat="1" ht="13.5" thickTop="1"/>
    <row r="37" spans="1:6" s="4" customFormat="1"/>
    <row r="38" spans="1:6" s="4" customFormat="1"/>
  </sheetData>
  <sheetProtection formatCells="0" formatColumns="0" formatRows="0" insertColumns="0" insertRows="0" insertHyperlinks="0" deleteColumns="0" deleteRows="0" sort="0" autoFilter="0" pivotTables="0"/>
  <autoFilter ref="B2:F2"/>
  <mergeCells count="8">
    <mergeCell ref="A18:A19"/>
    <mergeCell ref="A22:A23"/>
    <mergeCell ref="A24:A25"/>
    <mergeCell ref="A28:A30"/>
    <mergeCell ref="A3:A4"/>
    <mergeCell ref="A5:A7"/>
    <mergeCell ref="A9:A10"/>
    <mergeCell ref="A13:A15"/>
  </mergeCells>
  <dataValidations count="1">
    <dataValidation type="list" allowBlank="1" showInputMessage="1" showErrorMessage="1" sqref="A3 A5:A29 A31:A34">
      <formula1>районы</formula1>
    </dataValidation>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sheetPr codeName="Лист29"/>
  <dimension ref="A1:AO24"/>
  <sheetViews>
    <sheetView view="pageBreakPreview" zoomScale="80" zoomScaleSheetLayoutView="80" workbookViewId="0">
      <pane xSplit="3" ySplit="1" topLeftCell="D2" activePane="bottomRight" state="frozen"/>
      <selection pane="topRight" activeCell="D1" sqref="D1"/>
      <selection pane="bottomLeft" activeCell="A2" sqref="A2"/>
      <selection pane="bottomRight" activeCell="S23" sqref="A23:S23"/>
    </sheetView>
  </sheetViews>
  <sheetFormatPr defaultColWidth="9.140625" defaultRowHeight="15.75"/>
  <cols>
    <col min="1" max="1" width="5.140625" style="4" customWidth="1"/>
    <col min="2" max="2" width="21.28515625" style="114" customWidth="1"/>
    <col min="3" max="3" width="9" style="114" customWidth="1"/>
    <col min="4" max="5" width="9.140625" style="4"/>
    <col min="6" max="6" width="2.42578125" style="4" hidden="1" customWidth="1"/>
    <col min="7" max="16384" width="9.140625" style="4"/>
  </cols>
  <sheetData>
    <row r="1" spans="1:41" ht="15.75" customHeight="1" thickBot="1">
      <c r="B1" s="157"/>
      <c r="C1" s="157"/>
      <c r="D1" s="157"/>
      <c r="E1" s="157"/>
      <c r="F1" s="157"/>
      <c r="G1" s="157"/>
      <c r="H1" s="157"/>
      <c r="I1" s="157"/>
      <c r="J1" s="157"/>
      <c r="K1" s="157"/>
      <c r="L1" s="157"/>
      <c r="M1" s="157"/>
      <c r="N1" s="157"/>
      <c r="O1" s="2846" t="s">
        <v>153</v>
      </c>
      <c r="P1" s="2846"/>
      <c r="Q1" s="2846"/>
      <c r="R1" s="2846"/>
      <c r="S1" s="2846"/>
      <c r="T1" s="2846"/>
      <c r="U1" s="157"/>
      <c r="V1" s="157"/>
      <c r="W1" s="157"/>
      <c r="X1" s="157"/>
      <c r="Y1" s="157"/>
      <c r="Z1" s="157"/>
      <c r="AA1" s="157"/>
    </row>
    <row r="2" spans="1:41" s="137" customFormat="1" ht="58.5" customHeight="1" thickTop="1" thickBot="1">
      <c r="A2" s="2852" t="s">
        <v>121</v>
      </c>
      <c r="B2" s="2854" t="s">
        <v>66</v>
      </c>
      <c r="C2" s="2849" t="s">
        <v>319</v>
      </c>
      <c r="D2" s="2856" t="s">
        <v>75</v>
      </c>
      <c r="E2" s="2857"/>
      <c r="F2" s="143" t="s">
        <v>138</v>
      </c>
      <c r="G2" s="2851" t="s">
        <v>303</v>
      </c>
      <c r="H2" s="2851"/>
      <c r="I2" s="2851" t="s">
        <v>304</v>
      </c>
      <c r="J2" s="2851"/>
      <c r="K2" s="2851" t="s">
        <v>305</v>
      </c>
      <c r="L2" s="2851"/>
      <c r="M2" s="2851" t="s">
        <v>306</v>
      </c>
      <c r="N2" s="2851"/>
      <c r="O2" s="2851" t="s">
        <v>307</v>
      </c>
      <c r="P2" s="2851"/>
      <c r="Q2" s="2851" t="s">
        <v>308</v>
      </c>
      <c r="R2" s="2851"/>
      <c r="S2" s="2851" t="s">
        <v>309</v>
      </c>
      <c r="T2" s="2851"/>
      <c r="U2" s="2851" t="s">
        <v>310</v>
      </c>
      <c r="V2" s="2851"/>
      <c r="W2" s="2851" t="s">
        <v>311</v>
      </c>
      <c r="X2" s="2851"/>
      <c r="Y2" s="2851" t="s">
        <v>312</v>
      </c>
      <c r="Z2" s="2851"/>
      <c r="AA2" s="2851" t="s">
        <v>313</v>
      </c>
      <c r="AB2" s="2851"/>
      <c r="AC2" s="2851" t="s">
        <v>253</v>
      </c>
      <c r="AD2" s="2851"/>
      <c r="AE2" s="2851" t="s">
        <v>314</v>
      </c>
      <c r="AF2" s="2851"/>
      <c r="AG2" s="2851" t="s">
        <v>315</v>
      </c>
      <c r="AH2" s="2851"/>
      <c r="AI2" s="2851" t="s">
        <v>316</v>
      </c>
      <c r="AJ2" s="2851"/>
      <c r="AK2" s="2851" t="s">
        <v>317</v>
      </c>
      <c r="AL2" s="2851"/>
      <c r="AM2" s="2851" t="s">
        <v>318</v>
      </c>
      <c r="AN2" s="2851"/>
    </row>
    <row r="3" spans="1:41" ht="84.75" customHeight="1" thickTop="1" thickBot="1">
      <c r="A3" s="2853"/>
      <c r="B3" s="2855"/>
      <c r="C3" s="2850"/>
      <c r="D3" s="134" t="s">
        <v>273</v>
      </c>
      <c r="E3" s="135" t="s">
        <v>274</v>
      </c>
      <c r="F3" s="129" t="s">
        <v>145</v>
      </c>
      <c r="G3" s="138" t="s">
        <v>273</v>
      </c>
      <c r="H3" s="138" t="s">
        <v>274</v>
      </c>
      <c r="I3" s="138" t="s">
        <v>273</v>
      </c>
      <c r="J3" s="138" t="s">
        <v>274</v>
      </c>
      <c r="K3" s="130" t="s">
        <v>273</v>
      </c>
      <c r="L3" s="130" t="s">
        <v>274</v>
      </c>
      <c r="M3" s="130" t="s">
        <v>273</v>
      </c>
      <c r="N3" s="130" t="s">
        <v>274</v>
      </c>
      <c r="O3" s="130" t="s">
        <v>273</v>
      </c>
      <c r="P3" s="130" t="s">
        <v>274</v>
      </c>
      <c r="Q3" s="130" t="s">
        <v>273</v>
      </c>
      <c r="R3" s="130" t="s">
        <v>274</v>
      </c>
      <c r="S3" s="130" t="s">
        <v>273</v>
      </c>
      <c r="T3" s="130" t="s">
        <v>274</v>
      </c>
      <c r="U3" s="130" t="s">
        <v>273</v>
      </c>
      <c r="V3" s="130" t="s">
        <v>274</v>
      </c>
      <c r="W3" s="130" t="s">
        <v>273</v>
      </c>
      <c r="X3" s="130" t="s">
        <v>274</v>
      </c>
      <c r="Y3" s="130" t="s">
        <v>273</v>
      </c>
      <c r="Z3" s="130" t="s">
        <v>274</v>
      </c>
      <c r="AA3" s="130" t="s">
        <v>273</v>
      </c>
      <c r="AB3" s="130" t="s">
        <v>274</v>
      </c>
      <c r="AC3" s="130" t="s">
        <v>273</v>
      </c>
      <c r="AD3" s="130" t="s">
        <v>274</v>
      </c>
      <c r="AE3" s="130" t="s">
        <v>273</v>
      </c>
      <c r="AF3" s="130" t="s">
        <v>274</v>
      </c>
      <c r="AG3" s="130" t="s">
        <v>273</v>
      </c>
      <c r="AH3" s="130" t="s">
        <v>274</v>
      </c>
      <c r="AI3" s="130" t="s">
        <v>273</v>
      </c>
      <c r="AJ3" s="130" t="s">
        <v>274</v>
      </c>
      <c r="AK3" s="130" t="s">
        <v>273</v>
      </c>
      <c r="AL3" s="130" t="s">
        <v>274</v>
      </c>
      <c r="AM3" s="130" t="s">
        <v>273</v>
      </c>
      <c r="AN3" s="130" t="s">
        <v>274</v>
      </c>
    </row>
    <row r="4" spans="1:41" s="2" customFormat="1" ht="17.25" thickTop="1" thickBot="1">
      <c r="A4" s="122">
        <v>1</v>
      </c>
      <c r="B4" s="126" t="s">
        <v>148</v>
      </c>
      <c r="C4" s="125">
        <f>SUM(D4:E4)</f>
        <v>0</v>
      </c>
      <c r="D4" s="174">
        <f t="shared" ref="D4:E9" si="0">SUM(G4+I4+K4+M4+O4+Q4+S4+U4+W4+Y4+AA4+AC4+AE4+AG4+AI4+AK4+AM4)</f>
        <v>0</v>
      </c>
      <c r="E4" s="175">
        <f t="shared" si="0"/>
        <v>0</v>
      </c>
      <c r="F4" s="131"/>
      <c r="G4" s="139">
        <f>SUMIFS(произв!A4:A9995,произв!F4:F9995,B4,произв!G4:G9995,"да")</f>
        <v>0</v>
      </c>
      <c r="H4" s="140">
        <f>SUMIFS(произв!A4:A9995,произв!F4:F9995,B4,произв!G4:G9995,"нет")</f>
        <v>0</v>
      </c>
      <c r="I4" s="139">
        <f>SUMIFS(торг!A4:A10000,торг!F4:F10000,B4,торг!G4:G10000,"да")</f>
        <v>0</v>
      </c>
      <c r="J4" s="140">
        <f>SUMIFS(торг!A4:A10000,торг!F4:F10000,B4,торг!G4:G10000,"нет")</f>
        <v>0</v>
      </c>
      <c r="K4" s="153">
        <f>SUMIFS(склад!A4:A9995,склад!F4:F9995,B4,склад!G4:G9995,"да")</f>
        <v>0</v>
      </c>
      <c r="L4" s="154">
        <f>SUMIFS(склад!A4:A9995,склад!F4:F9995,B4,склад!G4:G9995,"нет")</f>
        <v>0</v>
      </c>
      <c r="M4" s="155">
        <f>SUMIFS('обр '!A4:A9999,'обр '!F4:F9999,B4,'обр '!G4:G9999,"да")</f>
        <v>0</v>
      </c>
      <c r="N4" s="156">
        <f>SUMIFS('обр '!A4:A9999,'обр '!F4:F9999,B4,'обр '!G4:G9999,"нет")</f>
        <v>0</v>
      </c>
      <c r="O4" s="120">
        <f>SUMIFS(детс!A4:A10000,детс!F4:F10000,B4,детс!G4:G10000,"да")</f>
        <v>0</v>
      </c>
      <c r="P4" s="121">
        <f>SUMIFS(детс!A4:A10000,детс!F4:F10000,B4,детс!G4:G10000,"нет")</f>
        <v>0</v>
      </c>
      <c r="Q4" s="120">
        <f>SUMIFS(культ!A4:A10000,культ!F4:F10000,B4,культ!G4:G10000,"да")</f>
        <v>0</v>
      </c>
      <c r="R4" s="121">
        <f>SUMIFS(культ!A4:A10000,культ!F4:F10000,B4,культ!G4:G10000,"нет")</f>
        <v>0</v>
      </c>
      <c r="S4" s="120">
        <f>SUMIFS(спорт!A4:A10000,спорт!F4:F10000,B4,спорт!G4:G10000,"да")</f>
        <v>0</v>
      </c>
      <c r="T4" s="121">
        <f>SUMIFS(спорт!A4:A10000,спорт!F4:F10000,B4,спорт!G4:G10000,"нет")</f>
        <v>0</v>
      </c>
      <c r="U4" s="120">
        <f>SUMIFS(лечеб!A4:A10000,лечеб!F4:F10000,B4,лечеб!G4:G10000,"да")</f>
        <v>0</v>
      </c>
      <c r="V4" s="121">
        <f>SUMIFS(лечеб!A4:A10000,лечеб!F4:F10000,B4,лечеб!G4:G10000,"нет")</f>
        <v>0</v>
      </c>
      <c r="W4" s="120">
        <f>SUMIFS(Баня!A4:A10000,Баня!F4:F10000,B4,Баня!G4:G10000,"да")</f>
        <v>0</v>
      </c>
      <c r="X4" s="121">
        <f>SUMIFS(Баня!A4:A10000,Баня!F4:F10000,B4,Баня!G4:G10000,"нет")</f>
        <v>0</v>
      </c>
      <c r="Y4" s="120">
        <f>SUMIFS(Адм!A4:A10000,Адм!F4:F10000,B4,Адм!G4:G10000,"да")</f>
        <v>0</v>
      </c>
      <c r="Z4" s="121">
        <f>SUMIFS(Адм!A4:A10000,Адм!F4:F10000,B4,Адм!G4:G10000,"нет")</f>
        <v>0</v>
      </c>
      <c r="AA4" s="120">
        <f>SUMIFS(С.Х!A4:A9995,С.Х!F4:F9995,B4,С.Х!G4:G9995,"да")</f>
        <v>0</v>
      </c>
      <c r="AB4" s="121">
        <f>SUMIFS(С.Х!A4:A9995,С.Х!F4:F9995,B4,С.Х!G4:G9995,"нет")</f>
        <v>0</v>
      </c>
      <c r="AC4" s="120">
        <f>SUMIFS(новостр!A4:A9999,новостр!F4:F9999,B4,новостр!G4:G9999,"да")</f>
        <v>0</v>
      </c>
      <c r="AD4" s="121">
        <f>SUMIFS(новостр!A4:A9999,новостр!F4:F9999,B4,новостр!G4:G9999,"нет")</f>
        <v>0</v>
      </c>
      <c r="AE4" s="120">
        <f>SUMIFS(авт!A4:A10004,авт!F4:F10004,B4,авт!G4:G10004,"да")</f>
        <v>0</v>
      </c>
      <c r="AF4" s="121">
        <f>SUMIFS(авт!A4:A10004,авт!F4:F10004,B4,авт!G4:G10004,"нет")</f>
        <v>0</v>
      </c>
      <c r="AG4" s="120">
        <f>SUMIFS(ЖС!A4:A10022,ЖС!F4:F10022,B4,ЖС!G4:G10022,"да")</f>
        <v>0</v>
      </c>
      <c r="AH4" s="121">
        <f>SUMIFS(ЖС!A4:A10022,ЖС!F4:F10022,B4,ЖС!G4:G10022,"нет")</f>
        <v>0</v>
      </c>
      <c r="AI4" s="120">
        <f>SUMIFS(Лес!A5:A9990,Лес!F5:F9990,B4,Лес!G5:G9990,"да")</f>
        <v>0</v>
      </c>
      <c r="AJ4" s="121">
        <f>SUMIFS(Лес!A5:A9990,Лес!F5:F9990,B4,Лес!G5:G9990,"нет")</f>
        <v>0</v>
      </c>
      <c r="AK4" s="120">
        <f>SUMIFS('степь '!A5:A9998,'степь '!F5:F9998,B4,'степь '!G5:G9998,"да")</f>
        <v>0</v>
      </c>
      <c r="AL4" s="121">
        <f>SUMIFS('степь '!A5:A9998,'степь '!F5:F9998,B4,'степь '!G5:G9998,"нет")</f>
        <v>0</v>
      </c>
      <c r="AM4" s="120">
        <f>SUMIFS(Пр.откр.тер!A4:A9967,Пр.откр.тер!F4:F9967,B4,Пр.откр.тер!G4:G9967,"да")</f>
        <v>0</v>
      </c>
      <c r="AN4" s="121">
        <f>SUMIFS(Пр.откр.тер!A4:A9967,Пр.откр.тер!F4:F9967,B4,Пр.откр.тер!G4:G9967,"нет")</f>
        <v>0</v>
      </c>
      <c r="AO4" s="115"/>
    </row>
    <row r="5" spans="1:41" s="2" customFormat="1" ht="17.25" thickTop="1" thickBot="1">
      <c r="A5" s="123">
        <v>2</v>
      </c>
      <c r="B5" s="127" t="s">
        <v>142</v>
      </c>
      <c r="C5" s="125">
        <f t="shared" ref="C5:C22" si="1">SUM(D5:E5)</f>
        <v>7</v>
      </c>
      <c r="D5" s="174">
        <f t="shared" si="0"/>
        <v>2</v>
      </c>
      <c r="E5" s="175">
        <f t="shared" si="0"/>
        <v>5</v>
      </c>
      <c r="F5" s="131"/>
      <c r="G5" s="116">
        <f>SUMIFS(произв!A4:A9995,произв!F4:F9995,B5,произв!G4:G9995,"да")</f>
        <v>0</v>
      </c>
      <c r="H5" s="117">
        <f>SUMIFS(произв!A4:A9995,произв!F4:F9995,B5,произв!G4:G9995,"нет")</f>
        <v>0</v>
      </c>
      <c r="I5" s="116">
        <f>SUMIFS(торг!A4:A10000,торг!F4:F10000,B5,торг!G4:G10000,"да")</f>
        <v>0</v>
      </c>
      <c r="J5" s="117">
        <f>SUMIFS(торг!A4:A10000,торг!F4:F10000,B5,торг!G4:G10000,"нет")</f>
        <v>1</v>
      </c>
      <c r="K5" s="145">
        <f>SUMIFS(склад!A4:A9995,склад!F4:F9995,B5,склад!G4:G9995,"да")</f>
        <v>0</v>
      </c>
      <c r="L5" s="146">
        <f>SUMIFS(склад!A4:A9995,склад!F4:F9995,B5,склад!G4:G9995,"нет")</f>
        <v>0</v>
      </c>
      <c r="M5" s="155">
        <f>SUMIFS('обр '!A4:A9999,'обр '!F4:F9999,B5,'обр '!G4:G9999,"да")</f>
        <v>0</v>
      </c>
      <c r="N5" s="146">
        <f>SUMIFS('обр '!A4:A9999,'обр '!F4:F9999,B5,'обр '!G4:G9999,"нет")</f>
        <v>0</v>
      </c>
      <c r="O5" s="116">
        <f>SUMIFS(детс!A4:A10000,детс!F4:F10000,B5,детс!G4:G10000,"да")</f>
        <v>0</v>
      </c>
      <c r="P5" s="117">
        <f>SUMIFS(детс!A4:A10000,детс!F4:F10000,B5,детс!G4:G10000,"нет")</f>
        <v>0</v>
      </c>
      <c r="Q5" s="116">
        <f>SUMIFS(культ!A4:A10000,культ!F4:F10000,B5,культ!G4:G10000,"да")</f>
        <v>0</v>
      </c>
      <c r="R5" s="117">
        <f>SUMIFS(культ!A4:A10000,культ!F4:F10000,B5,культ!G4:G10000,"нет")</f>
        <v>0</v>
      </c>
      <c r="S5" s="116">
        <f>SUMIFS(спорт!A4:A10000,спорт!F4:F10000,B5,спорт!G4:G10000,"да")</f>
        <v>0</v>
      </c>
      <c r="T5" s="117">
        <f>SUMIFS(спорт!A4:A10000,спорт!F4:F10000,B5,спорт!G4:G10000,"нет")</f>
        <v>0</v>
      </c>
      <c r="U5" s="116">
        <f>SUMIFS(лечеб!A4:A10000,лечеб!F4:F10000,B5,лечеб!G4:G10000,"да")</f>
        <v>0</v>
      </c>
      <c r="V5" s="117">
        <f>SUMIFS(лечеб!A4:A10000,лечеб!F4:F10000,B5,лечеб!G4:G10000,"нет")</f>
        <v>0</v>
      </c>
      <c r="W5" s="116">
        <f>SUMIFS(Баня!A4:A10000,Баня!F4:F10000,B5,Баня!G4:G10000,"да")</f>
        <v>0</v>
      </c>
      <c r="X5" s="117">
        <f>SUMIFS(Баня!A4:A10000,Баня!F4:F10000,B5,Баня!G4:G10000,"нет")</f>
        <v>0</v>
      </c>
      <c r="Y5" s="116">
        <f>SUMIFS(Адм!A4:A10000,Адм!F4:F10000,B5,Адм!G4:G10000,"да")</f>
        <v>0</v>
      </c>
      <c r="Z5" s="117">
        <f>SUMIFS(Адм!A4:A10000,Адм!F4:F10000,B5,Адм!G4:G10000,"нет")</f>
        <v>0</v>
      </c>
      <c r="AA5" s="116">
        <f>SUMIFS(С.Х!A4:A9995,С.Х!F4:F9995,B5,С.Х!G4:G9995,"да")</f>
        <v>0</v>
      </c>
      <c r="AB5" s="117">
        <f>SUMIFS(С.Х!A4:A9995,С.Х!F4:F9995,B5,С.Х!G4:G9995,"нет")</f>
        <v>0</v>
      </c>
      <c r="AC5" s="116">
        <f>SUMIFS(новостр!A4:A9999,новостр!F4:F9999,B5,новостр!G4:G9999,"да")</f>
        <v>0</v>
      </c>
      <c r="AD5" s="117">
        <f>SUMIFS(новостр!A4:A9999,новостр!F4:F9999,B5,новостр!G4:G9999,"нет")</f>
        <v>0</v>
      </c>
      <c r="AE5" s="116">
        <f>SUMIFS(авт!A4:A10004,авт!F4:F10004,B5,авт!G4:G10004,"да")</f>
        <v>0</v>
      </c>
      <c r="AF5" s="117">
        <f>SUMIFS(авт!A4:A10004,авт!F4:F10004,B5,авт!G4:G10004,"нет")</f>
        <v>0</v>
      </c>
      <c r="AG5" s="116">
        <f>SUMIFS(ЖС!A4:A10022,ЖС!F4:F10022,B5,ЖС!G4:G10022,"да")</f>
        <v>2</v>
      </c>
      <c r="AH5" s="117">
        <f>SUMIFS(ЖС!A4:A10022,ЖС!F4:F10022,B5,ЖС!G4:G10022,"нет")</f>
        <v>4</v>
      </c>
      <c r="AI5" s="116">
        <f>SUMIFS(Лес!A5:A9990,Лес!F5:F9990,B5,Лес!G5:G9990,"да")</f>
        <v>0</v>
      </c>
      <c r="AJ5" s="117">
        <f>SUMIFS(Лес!A5:A9990,Лес!F5:F9990,B5,Лес!G5:G9990,"нет")</f>
        <v>0</v>
      </c>
      <c r="AK5" s="116">
        <f>SUMIFS('степь '!A5:A9998,'степь '!F5:F9998,B5,'степь '!G5:G9998,"да")</f>
        <v>0</v>
      </c>
      <c r="AL5" s="117">
        <f>SUMIFS('степь '!A5:A9998,'степь '!F5:F9998,B5,'степь '!G5:G9998,"нет")</f>
        <v>0</v>
      </c>
      <c r="AM5" s="116">
        <f>SUMIFS(Пр.откр.тер!A4:A9967,Пр.откр.тер!F4:F9967,B5,Пр.откр.тер!G4:G9967,"да")</f>
        <v>0</v>
      </c>
      <c r="AN5" s="117">
        <f>SUMIFS(Пр.откр.тер!A4:A9967,Пр.откр.тер!F4:F9967,B5,Пр.откр.тер!G4:G9967,"нет")</f>
        <v>0</v>
      </c>
      <c r="AO5" s="115"/>
    </row>
    <row r="6" spans="1:41" s="2" customFormat="1" ht="17.25" thickTop="1" thickBot="1">
      <c r="A6" s="123">
        <v>3</v>
      </c>
      <c r="B6" s="127" t="s">
        <v>136</v>
      </c>
      <c r="C6" s="125">
        <f t="shared" si="1"/>
        <v>3</v>
      </c>
      <c r="D6" s="174">
        <f t="shared" si="0"/>
        <v>0</v>
      </c>
      <c r="E6" s="175">
        <f t="shared" si="0"/>
        <v>3</v>
      </c>
      <c r="F6" s="131"/>
      <c r="G6" s="116">
        <f>SUMIFS(произв!A4:A9995,произв!F4:F9995,B6,произв!G4:G9995,"да")</f>
        <v>0</v>
      </c>
      <c r="H6" s="117">
        <f>SUMIFS(произв!A4:A9995,произв!F4:F9995,B6,произв!G4:G9995,"нет")</f>
        <v>0</v>
      </c>
      <c r="I6" s="116">
        <f>SUMIFS(торг!A4:A10000,торг!F4:F10000,B6,торг!G4:G10000,"да")</f>
        <v>0</v>
      </c>
      <c r="J6" s="117">
        <f>SUMIFS(торг!A4:A10000,торг!F4:F10000,B6,торг!G4:G10000,"нет")</f>
        <v>0</v>
      </c>
      <c r="K6" s="145">
        <f>SUMIFS(склад!A4:A9995,склад!F4:F9995,B6,склад!G4:G9995,"да")</f>
        <v>0</v>
      </c>
      <c r="L6" s="146">
        <f>SUMIFS(склад!A4:A9995,склад!F4:F9995,B6,склад!G4:G9995,"нет")</f>
        <v>0</v>
      </c>
      <c r="M6" s="147">
        <f>SUMIFS('обр '!A4:A9999,'обр '!F4:F9999,B6,'обр '!G4:G9999,"да")</f>
        <v>0</v>
      </c>
      <c r="N6" s="146">
        <f>SUMIFS('обр '!A4:A9999,'обр '!F4:F9999,B6,'обр '!G4:G9999,"нет")</f>
        <v>0</v>
      </c>
      <c r="O6" s="115">
        <f>SUMIFS(детс!A4:A10000,детс!F4:F10000,B6,детс!G4:G10000,"да")</f>
        <v>0</v>
      </c>
      <c r="P6" s="117">
        <f>SUMIFS(детс!A4:A10000,детс!F4:F10000,B6,детс!G4:G10000,"нет")</f>
        <v>0</v>
      </c>
      <c r="Q6" s="116">
        <f>SUMIFS(культ!A4:A10000,культ!F4:F10000,B6,культ!G4:G10000,"да")</f>
        <v>0</v>
      </c>
      <c r="R6" s="117">
        <f>SUMIFS(культ!A4:A10000,культ!F4:F10000,B6,культ!G4:G10000,"нет")</f>
        <v>0</v>
      </c>
      <c r="S6" s="116">
        <f>SUMIFS(спорт!A4:A10000,спорт!F4:F10000,B6,спорт!G4:G10000,"да")</f>
        <v>0</v>
      </c>
      <c r="T6" s="117">
        <f>SUMIFS(спорт!A4:A10000,спорт!F4:F10000,B6,спорт!G4:G10000,"нет")</f>
        <v>0</v>
      </c>
      <c r="U6" s="116">
        <f>SUMIFS(лечеб!A4:A10000,лечеб!F4:F10000,B6,лечеб!G4:G10000,"да")</f>
        <v>0</v>
      </c>
      <c r="V6" s="117">
        <f>SUMIFS(лечеб!A4:A10000,лечеб!F4:F10000,B6,лечеб!G4:G10000,"нет")</f>
        <v>0</v>
      </c>
      <c r="W6" s="116">
        <f>SUMIFS(Баня!A4:A10000,Баня!F4:F10000,B6,Баня!G4:G10000,"да")</f>
        <v>0</v>
      </c>
      <c r="X6" s="117">
        <f>SUMIFS(Баня!A4:A10000,Баня!F4:F10000,B6,Баня!G4:G10000,"нет")</f>
        <v>0</v>
      </c>
      <c r="Y6" s="116">
        <f>SUMIFS(Адм!A4:A10000,Адм!F4:F10000,B6,Адм!G4:G10000,"да")</f>
        <v>0</v>
      </c>
      <c r="Z6" s="117">
        <f>SUMIFS(Адм!A4:A10000,Адм!F4:F10000,B6,Адм!G4:G10000,"нет")</f>
        <v>0</v>
      </c>
      <c r="AA6" s="116">
        <f>SUMIFS(С.Х!A4:A9995,С.Х!F4:F9995,B6,С.Х!G4:G9995,"да")</f>
        <v>0</v>
      </c>
      <c r="AB6" s="117">
        <f>SUMIFS(С.Х!A4:A9995,С.Х!F4:F9995,B6,С.Х!G4:G9995,"нет")</f>
        <v>0</v>
      </c>
      <c r="AC6" s="116">
        <f>SUMIFS(новостр!A4:A9999,новостр!F4:F9999,B6,новостр!G4:G9999,"да")</f>
        <v>0</v>
      </c>
      <c r="AD6" s="117">
        <f>SUMIFS(новостр!A4:A9999,новостр!F4:F9999,B6,новостр!G4:G9999,"нет")</f>
        <v>0</v>
      </c>
      <c r="AE6" s="116">
        <f>SUMIFS(авт!A4:A10004,авт!F4:F10004,B6,авт!G4:G10004,"да")</f>
        <v>0</v>
      </c>
      <c r="AF6" s="117">
        <f>SUMIFS(авт!A4:A10004,авт!F4:F10004,B6,авт!G4:G10004,"нет")</f>
        <v>0</v>
      </c>
      <c r="AG6" s="116">
        <f>SUMIFS(ЖС!A4:A10022,ЖС!F4:F10022,B6,ЖС!G4:G10022,"да")</f>
        <v>0</v>
      </c>
      <c r="AH6" s="117">
        <f>SUMIFS(ЖС!A4:A10022,ЖС!F4:F10022,B6,ЖС!G4:G10022,"нет")</f>
        <v>3</v>
      </c>
      <c r="AI6" s="116">
        <f>SUMIFS(Лес!A5:A9990,Лес!F5:F9990,B6,Лес!G5:G9990,"да")</f>
        <v>0</v>
      </c>
      <c r="AJ6" s="117">
        <f>SUMIFS(Лес!A5:A9990,Лес!F5:F9990,B6,Лес!G5:G9990,"нет")</f>
        <v>0</v>
      </c>
      <c r="AK6" s="116">
        <f>SUMIFS('степь '!A5:A9998,'степь '!F5:F9998,B6,'степь '!G5:G9998,"да")</f>
        <v>0</v>
      </c>
      <c r="AL6" s="117">
        <f>SUMIFS('степь '!A5:A9998,'степь '!F5:F9998,B6,'степь '!G5:G9998,"нет")</f>
        <v>0</v>
      </c>
      <c r="AM6" s="116">
        <f>SUMIFS(Пр.откр.тер!A4:A9967,Пр.откр.тер!F4:F9967,B6,Пр.откр.тер!G4:G9967,"да")</f>
        <v>0</v>
      </c>
      <c r="AN6" s="117">
        <f>SUMIFS(Пр.откр.тер!A4:A9967,Пр.откр.тер!F4:F9967,B6,Пр.откр.тер!G4:G9967,"нет")</f>
        <v>0</v>
      </c>
      <c r="AO6" s="115"/>
    </row>
    <row r="7" spans="1:41" s="2" customFormat="1" ht="20.25" customHeight="1" thickTop="1" thickBot="1">
      <c r="A7" s="123">
        <v>4</v>
      </c>
      <c r="B7" s="127" t="s">
        <v>127</v>
      </c>
      <c r="C7" s="125">
        <f t="shared" si="1"/>
        <v>25</v>
      </c>
      <c r="D7" s="174">
        <f t="shared" si="0"/>
        <v>11</v>
      </c>
      <c r="E7" s="175">
        <f t="shared" si="0"/>
        <v>14</v>
      </c>
      <c r="F7" s="131"/>
      <c r="G7" s="116">
        <f>SUMIFS(произв!A4:A9995,произв!F4:F9995,B7,произв!G4:G9995,"да")</f>
        <v>0</v>
      </c>
      <c r="H7" s="117">
        <f>SUMIFS(произв!A4:A9995,произв!F4:F9995,B7,произв!G4:G9995,"нет")</f>
        <v>0</v>
      </c>
      <c r="I7" s="116">
        <f>SUMIFS(торг!A4:A10000,торг!F4:F10000,B7,торг!G4:G10000,"да")</f>
        <v>0</v>
      </c>
      <c r="J7" s="117">
        <f>SUMIFS(торг!A4:A10000,торг!F4:F10000,B7,торг!G4:G10000,"нет")</f>
        <v>0</v>
      </c>
      <c r="K7" s="145">
        <f>SUMIFS(склад!A4:A9995,склад!F4:F9995,B7,склад!G4:G9995,"да")</f>
        <v>0</v>
      </c>
      <c r="L7" s="146">
        <f>SUMIFS(склад!A4:A9995,склад!F4:F9995,B7,склад!G4:G9995,"нет")</f>
        <v>0</v>
      </c>
      <c r="M7" s="147">
        <f>SUMIFS('обр '!A4:A9999,'обр '!F4:F9999,B7,'обр '!G4:G9999,"да")</f>
        <v>0</v>
      </c>
      <c r="N7" s="146">
        <f>SUMIFS('обр '!A4:A9999,'обр '!F4:F9999,B7,'обр '!G4:G9999,"нет")</f>
        <v>0</v>
      </c>
      <c r="O7" s="116">
        <f>SUMIFS(детс!A4:A10000,детс!F4:F10000,B7,детс!G4:G10000,"да")</f>
        <v>0</v>
      </c>
      <c r="P7" s="117">
        <f>SUMIFS(детс!A4:A10000,детс!F4:F10000,B7,детс!G4:G10000,"нет")</f>
        <v>0</v>
      </c>
      <c r="Q7" s="116">
        <f>SUMIFS(культ!A4:A10000,культ!F4:F10000,B7,культ!G4:G10000,"да")</f>
        <v>0</v>
      </c>
      <c r="R7" s="117">
        <f>SUMIFS(культ!A4:A10000,культ!F4:F10000,B7,культ!G4:G10000,"нет")</f>
        <v>0</v>
      </c>
      <c r="S7" s="116">
        <f>SUMIFS(спорт!A4:A10000,спорт!F4:F10000,B7,спорт!G4:G10000,"да")</f>
        <v>0</v>
      </c>
      <c r="T7" s="117">
        <f>SUMIFS(спорт!A4:A10000,спорт!F4:F10000,B7,спорт!G4:G10000,"нет")</f>
        <v>0</v>
      </c>
      <c r="U7" s="116">
        <f>SUMIFS(лечеб!A4:A10000,лечеб!F4:F10000,B7,лечеб!G4:G10000,"да")</f>
        <v>0</v>
      </c>
      <c r="V7" s="117">
        <f>SUMIFS(лечеб!A4:A10000,лечеб!F4:F10000,B7,лечеб!G4:G10000,"нет")</f>
        <v>0</v>
      </c>
      <c r="W7" s="116">
        <f>SUMIFS(Баня!A4:A10000,Баня!F4:F10000,B7,Баня!G4:G10000,"да")</f>
        <v>0</v>
      </c>
      <c r="X7" s="117">
        <f>SUMIFS(Баня!A4:A10000,Баня!F4:F10000,B7,Баня!G4:G10000,"нет")</f>
        <v>0</v>
      </c>
      <c r="Y7" s="116">
        <f>SUMIFS(Адм!A4:A10000,Адм!F4:F10000,B7,Адм!G4:G10000,"да")</f>
        <v>0</v>
      </c>
      <c r="Z7" s="117">
        <f>SUMIFS(Адм!A4:A10000,Адм!F4:F10000,B7,Адм!G4:G10000,"нет")</f>
        <v>0</v>
      </c>
      <c r="AA7" s="116">
        <f>SUMIFS(С.Х!A4:A9995,С.Х!F4:F9995,B7,С.Х!G4:G9995,"да")</f>
        <v>0</v>
      </c>
      <c r="AB7" s="117">
        <f>SUMIFS(С.Х!A4:A9995,С.Х!F4:F9995,B7,С.Х!G4:G9995,"нет")</f>
        <v>0</v>
      </c>
      <c r="AC7" s="116">
        <f>SUMIFS(новостр!A4:A9999,новостр!F4:F9999,B7,новостр!G4:G9999,"да")</f>
        <v>0</v>
      </c>
      <c r="AD7" s="117">
        <f>SUMIFS(новостр!A4:A9999,новостр!F4:F9999,B7,новостр!G4:G9999,"нет")</f>
        <v>0</v>
      </c>
      <c r="AE7" s="116">
        <f>SUMIFS(авт!A4:A10004,авт!F4:F10004,B7,авт!G4:G10004,"да")</f>
        <v>2</v>
      </c>
      <c r="AF7" s="117">
        <f>SUMIFS(авт!A4:A10004,авт!F4:F10004,B7,авт!G4:G10004,"нет")</f>
        <v>1</v>
      </c>
      <c r="AG7" s="116">
        <f>SUMIFS(ЖС!A4:A10022,ЖС!F4:F10022,B7,ЖС!G4:G10022,"да")</f>
        <v>9</v>
      </c>
      <c r="AH7" s="117">
        <f>SUMIFS(ЖС!A4:A10022,ЖС!F4:F10022,B7,ЖС!G4:G10022,"нет")</f>
        <v>13</v>
      </c>
      <c r="AI7" s="116">
        <f>SUMIFS(Лес!A5:A9990,Лес!F5:F9990,B7,Лес!G5:G9990,"да")</f>
        <v>0</v>
      </c>
      <c r="AJ7" s="117">
        <f>SUMIFS(Лес!A5:A9990,Лес!F5:F9990,B7,Лес!G5:G9990,"нет")</f>
        <v>0</v>
      </c>
      <c r="AK7" s="116">
        <f>SUMIFS('степь '!A5:A9998,'степь '!F5:F9998,B7,'степь '!G5:G9998,"да")</f>
        <v>0</v>
      </c>
      <c r="AL7" s="117">
        <f>SUMIFS('степь '!A5:A9998,'степь '!F5:F9998,B7,'степь '!G5:G9998,"нет")</f>
        <v>0</v>
      </c>
      <c r="AM7" s="116">
        <f>SUMIFS(Пр.откр.тер!A4:A9967,Пр.откр.тер!F4:F9967,B7,Пр.откр.тер!G4:G9967,"да")</f>
        <v>0</v>
      </c>
      <c r="AN7" s="117">
        <f>SUMIFS(Пр.откр.тер!A4:A9967,Пр.откр.тер!F4:F9967,B7,Пр.откр.тер!G4:G9967,"нет")</f>
        <v>0</v>
      </c>
      <c r="AO7" s="115"/>
    </row>
    <row r="8" spans="1:41" s="2" customFormat="1" ht="17.25" thickTop="1" thickBot="1">
      <c r="A8" s="123">
        <v>5</v>
      </c>
      <c r="B8" s="127" t="s">
        <v>140</v>
      </c>
      <c r="C8" s="125">
        <f t="shared" si="1"/>
        <v>5</v>
      </c>
      <c r="D8" s="174">
        <f t="shared" si="0"/>
        <v>0</v>
      </c>
      <c r="E8" s="175">
        <f t="shared" si="0"/>
        <v>5</v>
      </c>
      <c r="F8" s="131"/>
      <c r="G8" s="116">
        <f>SUMIFS(произв!A4:A9995,произв!F4:F9995,B8,произв!G4:G9995,"да")</f>
        <v>0</v>
      </c>
      <c r="H8" s="117">
        <f>SUMIFS(произв!A4:A9995,произв!F4:F9995,B8,произв!G4:G9995,"нет")</f>
        <v>0</v>
      </c>
      <c r="I8" s="116">
        <f>SUMIFS(торг!A4:A10000,торг!F4:F10000,B8,торг!G4:G10000,"да")</f>
        <v>0</v>
      </c>
      <c r="J8" s="117">
        <f>SUMIFS(торг!A4:A10000,торг!F4:F10000,B8,торг!G4:G10000,"нет")</f>
        <v>0</v>
      </c>
      <c r="K8" s="148">
        <f>SUMIFS(склад!A4:A9995,склад!F4:F9995,B8,склад!G4:G9995,"да")</f>
        <v>0</v>
      </c>
      <c r="L8" s="149">
        <f>SUMIFS(склад!A4:A9995,склад!F4:F9995,B8,склад!G4:G9995,"нет")</f>
        <v>0</v>
      </c>
      <c r="M8" s="147">
        <f>SUMIFS('обр '!A4:A9999,'обр '!F4:F9999,B8,'обр '!G4:G9999,"да")</f>
        <v>0</v>
      </c>
      <c r="N8" s="146">
        <f>SUMIFS('обр '!A4:A9999,'обр '!F4:F9999,B8,'обр '!G4:G9999,"нет")</f>
        <v>0</v>
      </c>
      <c r="O8" s="116">
        <f>SUMIFS(детс!A4:A10000,детс!F4:F10000,B8,детс!G4:G10000,"да")</f>
        <v>0</v>
      </c>
      <c r="P8" s="117">
        <f>SUMIFS(детс!A4:A10000,детс!F4:F10000,B8,детс!G4:G10000,"нет")</f>
        <v>0</v>
      </c>
      <c r="Q8" s="116">
        <f>SUMIFS(культ!A4:A10000,культ!F4:F10000,B8,культ!G4:G10000,"да")</f>
        <v>0</v>
      </c>
      <c r="R8" s="117">
        <f>SUMIFS(культ!A4:A10000,культ!F4:F10000,B8,культ!G4:G10000,"нет")</f>
        <v>0</v>
      </c>
      <c r="S8" s="116">
        <f>SUMIFS(спорт!A4:A10000,спорт!F4:F10000,B8,спорт!G4:G10000,"да")</f>
        <v>0</v>
      </c>
      <c r="T8" s="117">
        <f>SUMIFS(спорт!A4:A10000,спорт!F4:F10000,B8,спорт!G4:G10000,"нет")</f>
        <v>0</v>
      </c>
      <c r="U8" s="116">
        <f>SUMIFS(лечеб!A4:A10000,лечеб!F4:F10000,B8,лечеб!G4:G10000,"да")</f>
        <v>0</v>
      </c>
      <c r="V8" s="117">
        <f>SUMIFS(лечеб!A4:A10000,лечеб!F4:F10000,B8,лечеб!G4:G10000,"нет")</f>
        <v>0</v>
      </c>
      <c r="W8" s="116">
        <f>SUMIFS(Баня!A4:A10000,Баня!F4:F10000,B8,Баня!G4:G10000,"да")</f>
        <v>0</v>
      </c>
      <c r="X8" s="117">
        <f>SUMIFS(Баня!A4:A10000,Баня!F4:F10000,B8,Баня!G4:G10000,"нет")</f>
        <v>0</v>
      </c>
      <c r="Y8" s="116">
        <f>SUMIFS(Адм!A4:A10000,Адм!F4:F10000,B8,Адм!G4:G10000,"да")</f>
        <v>0</v>
      </c>
      <c r="Z8" s="117">
        <f>SUMIFS(Адм!A4:A10000,Адм!F4:F10000,B8,Адм!G4:G10000,"нет")</f>
        <v>0</v>
      </c>
      <c r="AA8" s="116">
        <f>SUMIFS(С.Х!A4:A9995,С.Х!F4:F9995,B8,С.Х!G4:G9995,"да")</f>
        <v>0</v>
      </c>
      <c r="AB8" s="117">
        <f>SUMIFS(С.Х!A4:A9995,С.Х!F4:F9995,B8,С.Х!G4:G9995,"нет")</f>
        <v>0</v>
      </c>
      <c r="AC8" s="116">
        <f>SUMIFS(новостр!A4:A9999,новостр!F4:F9999,B8,новостр!G4:G9999,"да")</f>
        <v>0</v>
      </c>
      <c r="AD8" s="117">
        <f>SUMIFS(новостр!A4:A9999,новостр!F4:F9999,B8,новостр!G4:G9999,"нет")</f>
        <v>0</v>
      </c>
      <c r="AE8" s="116">
        <f>SUMIFS(авт!A4:A10004,авт!F4:F10004,B8,авт!G4:G10004,"да")</f>
        <v>0</v>
      </c>
      <c r="AF8" s="117">
        <f>SUMIFS(авт!A4:A10004,авт!F4:F10004,B8,авт!G4:G10004,"нет")</f>
        <v>0</v>
      </c>
      <c r="AG8" s="116">
        <f>SUMIFS(ЖС!A4:A10022,ЖС!F4:F10022,B8,ЖС!G4:G10022,"да")</f>
        <v>0</v>
      </c>
      <c r="AH8" s="117">
        <f>SUMIFS(ЖС!A4:A10022,ЖС!F4:F10022,B8,ЖС!G4:G10022,"нет")</f>
        <v>5</v>
      </c>
      <c r="AI8" s="116">
        <f>SUMIFS(Лес!A5:A9990,Лес!F5:F9990,B8,Лес!G5:G9990,"да")</f>
        <v>0</v>
      </c>
      <c r="AJ8" s="117">
        <f>SUMIFS(Лес!A5:A9990,Лес!F5:F9990,B8,Лес!G5:G9990,"нет")</f>
        <v>0</v>
      </c>
      <c r="AK8" s="116">
        <f>SUMIFS('степь '!A5:A9998,'степь '!F5:F9998,B8,'степь '!G5:G9998,"да")</f>
        <v>0</v>
      </c>
      <c r="AL8" s="117">
        <f>SUMIFS('степь '!A5:A9998,'степь '!F5:F9998,B8,'степь '!G5:G9998,"нет")</f>
        <v>0</v>
      </c>
      <c r="AM8" s="116">
        <f>SUMIFS(Пр.откр.тер!A4:A9967,Пр.откр.тер!F4:F9967,B8,Пр.откр.тер!G4:G9967,"да")</f>
        <v>0</v>
      </c>
      <c r="AN8" s="117">
        <f>SUMIFS(Пр.откр.тер!A4:A9967,Пр.откр.тер!F4:F9967,B8,Пр.откр.тер!G4:G9967,"нет")</f>
        <v>0</v>
      </c>
      <c r="AO8" s="115"/>
    </row>
    <row r="9" spans="1:41" s="2" customFormat="1" ht="17.25" thickTop="1" thickBot="1">
      <c r="A9" s="123">
        <v>6</v>
      </c>
      <c r="B9" s="127" t="s">
        <v>144</v>
      </c>
      <c r="C9" s="125">
        <f t="shared" si="1"/>
        <v>6</v>
      </c>
      <c r="D9" s="174">
        <f t="shared" si="0"/>
        <v>0</v>
      </c>
      <c r="E9" s="175">
        <f t="shared" si="0"/>
        <v>6</v>
      </c>
      <c r="F9" s="131"/>
      <c r="G9" s="116">
        <f>SUMIFS(произв!A4:A9995,произв!F4:F9995,B9,произв!G4:G9995,"да")</f>
        <v>0</v>
      </c>
      <c r="H9" s="117">
        <f>SUMIFS(произв!A4:A9995,произв!F4:F9995,B9,произв!G4:G9995,"нет")</f>
        <v>0</v>
      </c>
      <c r="I9" s="116">
        <f>SUMIFS(торг!A4:A10000,торг!F4:F10000,B9,торг!G4:G10000,"да")</f>
        <v>0</v>
      </c>
      <c r="J9" s="117">
        <f>SUMIFS(торг!A4:A10000,торг!F4:F10000,B9,торг!G4:G10000,"нет")</f>
        <v>0</v>
      </c>
      <c r="K9" s="148">
        <f>SUMIFS(склад!A4:A9995,склад!F4:F9995,B9,склад!G4:G9995,"да")</f>
        <v>0</v>
      </c>
      <c r="L9" s="146">
        <f>SUMIFS(склад!A4:A9995,склад!F4:F9995,B9,склад!G4:G9995,"нет")</f>
        <v>0</v>
      </c>
      <c r="M9" s="147">
        <f>SUMIFS('обр '!A4:A9999,'обр '!F4:F9999,B9,'обр '!G4:G9999,"да")</f>
        <v>0</v>
      </c>
      <c r="N9" s="146">
        <f>SUMIFS('обр '!A4:A9999,'обр '!F4:F9999,B9,'обр '!G4:G9999,"нет")</f>
        <v>0</v>
      </c>
      <c r="O9" s="116">
        <f>SUMIFS(детс!A4:A10000,детс!F4:F10000,B9,детс!G4:G10000,"да")</f>
        <v>0</v>
      </c>
      <c r="P9" s="117">
        <f>SUMIFS(детс!A4:A10000,детс!F4:F10000,B9,детс!G4:G10000,"нет")</f>
        <v>0</v>
      </c>
      <c r="Q9" s="116">
        <f>SUMIFS(культ!A4:A10000,культ!F4:F10000,B9,культ!G4:G10000,"да")</f>
        <v>0</v>
      </c>
      <c r="R9" s="117">
        <f>SUMIFS(культ!A4:A10000,культ!F4:F10000,B9,культ!G4:G10000,"нет")</f>
        <v>0</v>
      </c>
      <c r="S9" s="116">
        <f>SUMIFS(спорт!A4:A10000,спорт!F4:F10000,B9,спорт!G4:G10000,"да")</f>
        <v>0</v>
      </c>
      <c r="T9" s="117">
        <f>SUMIFS(спорт!A4:A10000,спорт!F4:F10000,B9,спорт!G4:G10000,"нет")</f>
        <v>0</v>
      </c>
      <c r="U9" s="116">
        <f>SUMIFS(лечеб!A4:A10000,лечеб!F4:F10000,B9,лечеб!G4:G10000,"да")</f>
        <v>0</v>
      </c>
      <c r="V9" s="117">
        <f>SUMIFS(лечеб!A4:A10000,лечеб!F4:F10000,B9,лечеб!G4:G10000,"нет")</f>
        <v>0</v>
      </c>
      <c r="W9" s="116">
        <f>SUMIFS(Баня!A4:A10000,Баня!F4:F10000,B9,Баня!G4:G10000,"да")</f>
        <v>0</v>
      </c>
      <c r="X9" s="117">
        <f>SUMIFS(Баня!A4:A10000,Баня!F4:F10000,B9,Баня!G4:G10000,"нет")</f>
        <v>0</v>
      </c>
      <c r="Y9" s="116">
        <f>SUMIFS(Адм!A4:A10000,Адм!F4:F10000,B9,Адм!G4:G10000,"да")</f>
        <v>0</v>
      </c>
      <c r="Z9" s="117">
        <f>SUMIFS(Адм!A4:A10000,Адм!F4:F10000,B9,Адм!G4:G10000,"нет")</f>
        <v>0</v>
      </c>
      <c r="AA9" s="116">
        <f>SUMIFS(С.Х!A4:A9995,С.Х!F4:F9995,B9,С.Х!G4:G9995,"да")</f>
        <v>0</v>
      </c>
      <c r="AB9" s="117">
        <f>SUMIFS(С.Х!A4:A9995,С.Х!F4:F9995,B9,С.Х!G4:G9995,"нет")</f>
        <v>0</v>
      </c>
      <c r="AC9" s="116">
        <f>SUMIFS(новостр!A4:A9999,новостр!F4:F9999,B9,новостр!G4:G9999,"да")</f>
        <v>0</v>
      </c>
      <c r="AD9" s="117">
        <f>SUMIFS(новостр!A4:A9999,новостр!F4:F9999,B9,новостр!G4:G9999,"нет")</f>
        <v>0</v>
      </c>
      <c r="AE9" s="116">
        <f>SUMIFS(авт!A4:A10004,авт!F4:F10004,B9,авт!G4:G10004,"да")</f>
        <v>0</v>
      </c>
      <c r="AF9" s="117">
        <f>SUMIFS(авт!A4:A10004,авт!F4:F10004,B9,авт!G4:G10004,"нет")</f>
        <v>0</v>
      </c>
      <c r="AG9" s="116">
        <f>SUMIFS(ЖС!A4:A10022,ЖС!F4:F10022,B9,ЖС!G4:G10022,"да")</f>
        <v>0</v>
      </c>
      <c r="AH9" s="117">
        <f>SUMIFS(ЖС!A4:A10022,ЖС!F4:F10022,B9,ЖС!G4:G10022,"нет")</f>
        <v>6</v>
      </c>
      <c r="AI9" s="116">
        <f>SUMIFS(Лес!A5:A9990,Лес!F5:F9990,B9,Лес!G5:G9990,"да")</f>
        <v>0</v>
      </c>
      <c r="AJ9" s="117">
        <f>SUMIFS(Лес!A5:A9990,Лес!F5:F9990,B9,Лес!G5:G9990,"нет")</f>
        <v>0</v>
      </c>
      <c r="AK9" s="116">
        <f>SUMIFS('степь '!A5:A9998,'степь '!F5:F9998,B9,'степь '!G5:G9998,"да")</f>
        <v>0</v>
      </c>
      <c r="AL9" s="117">
        <f>SUMIFS('степь '!A5:A9998,'степь '!F5:F9998,B9,'степь '!G5:G9998,"нет")</f>
        <v>0</v>
      </c>
      <c r="AM9" s="116">
        <f>SUMIFS(Пр.откр.тер!A4:A9967,Пр.откр.тер!F4:F9967,B9,Пр.откр.тер!G4:G9967,"да")</f>
        <v>0</v>
      </c>
      <c r="AN9" s="117">
        <f>SUMIFS(Пр.откр.тер!A4:A9967,Пр.откр.тер!F4:F9967,B9,Пр.откр.тер!G4:G9967,"нет")</f>
        <v>0</v>
      </c>
      <c r="AO9" s="115"/>
    </row>
    <row r="10" spans="1:41" s="2" customFormat="1" ht="17.25" thickTop="1" thickBot="1">
      <c r="A10" s="123">
        <v>7</v>
      </c>
      <c r="B10" s="127" t="s">
        <v>137</v>
      </c>
      <c r="C10" s="125">
        <f t="shared" si="1"/>
        <v>26</v>
      </c>
      <c r="D10" s="174">
        <f t="shared" ref="D10:D22" si="2">SUM(G10+I10+K10+M10+O10+Q10+S10+U10+W10+Y10+AA10+AC10+AE10+AG10+AI10+AK10+AM10)</f>
        <v>0</v>
      </c>
      <c r="E10" s="175">
        <f t="shared" ref="E10:E22" si="3">SUM(H10+J10+L10+N10+P10+R10+T10+V10+X10+Z10+AB10+AD10+AF10+AH10+AJ10+AL10+AN10)</f>
        <v>26</v>
      </c>
      <c r="F10" s="131"/>
      <c r="G10" s="116">
        <f>SUMIFS(произв!A4:A9995,произв!F4:F9995,B10,произв!G4:G9995,"да")</f>
        <v>0</v>
      </c>
      <c r="H10" s="117">
        <f>SUMIFS(произв!A4:A9995,произв!F4:F9995,B10,произв!G4:G9995,"нет")</f>
        <v>2</v>
      </c>
      <c r="I10" s="116">
        <f>SUMIFS(торг!A4:A10000,торг!F4:F10000,B10,торг!G4:G10000,"да")</f>
        <v>0</v>
      </c>
      <c r="J10" s="117">
        <f>SUMIFS(торг!A4:A10000,торг!F4:F10000,B10,торг!G4:G10000,"нет")</f>
        <v>2</v>
      </c>
      <c r="K10" s="145">
        <f>SUMIFS(склад!A4:A9995,склад!F4:F9995,B10,склад!G4:G9995,"да")</f>
        <v>0</v>
      </c>
      <c r="L10" s="146">
        <f>SUMIFS(склад!A4:A9995,склад!F4:F9995,B10,склад!G4:G9995,"нет")</f>
        <v>0</v>
      </c>
      <c r="M10" s="147">
        <f>SUMIFS('обр '!A4:A9999,'обр '!F4:F9999,B10,'обр '!G4:G9999,"да")</f>
        <v>0</v>
      </c>
      <c r="N10" s="146">
        <f>SUMIFS('обр '!A4:A9999,'обр '!F4:F9999,B10,'обр '!G4:G9999,"нет")</f>
        <v>0</v>
      </c>
      <c r="O10" s="120">
        <f>SUMIFS(детс!A4:A10000,детс!F4:F10000,B10,детс!G4:G10000,"да")</f>
        <v>0</v>
      </c>
      <c r="P10" s="117">
        <f>SUMIFS(детс!A4:A10000,детс!F4:F10000,B10,детс!G4:G10000,"нет")</f>
        <v>0</v>
      </c>
      <c r="Q10" s="116">
        <f>SUMIFS(культ!A4:A10000,культ!F4:F10000,B10,культ!G4:G10000,"да")</f>
        <v>0</v>
      </c>
      <c r="R10" s="117">
        <f>SUMIFS(культ!A4:A10000,культ!F4:F10000,B10,культ!G4:G10000,"нет")</f>
        <v>0</v>
      </c>
      <c r="S10" s="116">
        <f>SUMIFS(спорт!A4:A10000,спорт!F4:F10000,B10,спорт!G4:G10000,"да")</f>
        <v>0</v>
      </c>
      <c r="T10" s="117">
        <f>SUMIFS(спорт!A4:A10000,спорт!F4:F10000,B10,спорт!G4:G10000,"нет")</f>
        <v>0</v>
      </c>
      <c r="U10" s="116">
        <f>SUMIFS(лечеб!A4:A10000,лечеб!F4:F10000,B10,лечеб!G4:G10000,"да")</f>
        <v>0</v>
      </c>
      <c r="V10" s="117">
        <f>SUMIFS(лечеб!A4:A10000,лечеб!F4:F10000,B10,лечеб!G4:G10000,"нет")</f>
        <v>0</v>
      </c>
      <c r="W10" s="116">
        <f>SUMIFS(Баня!A4:A10000,Баня!F4:F10000,B10,Баня!G4:G10000,"да")</f>
        <v>0</v>
      </c>
      <c r="X10" s="117">
        <f>SUMIFS(Баня!A4:A10000,Баня!F4:F10000,B10,Баня!G4:G10000,"нет")</f>
        <v>0</v>
      </c>
      <c r="Y10" s="116">
        <f>SUMIFS(Адм!A4:A10000,Адм!F4:F10000,B10,Адм!G4:G10000,"да")</f>
        <v>0</v>
      </c>
      <c r="Z10" s="117">
        <f>SUMIFS(Адм!A4:A10000,Адм!F4:F10000,B10,Адм!G4:G10000,"нет")</f>
        <v>0</v>
      </c>
      <c r="AA10" s="116">
        <f>SUMIFS(С.Х!A4:A9995,С.Х!F4:F9995,B10,С.Х!G4:G9995,"да")</f>
        <v>0</v>
      </c>
      <c r="AB10" s="117">
        <f>SUMIFS(С.Х!A4:A9995,С.Х!F4:F9995,B10,С.Х!G4:G9995,"нет")</f>
        <v>1</v>
      </c>
      <c r="AC10" s="116">
        <f>SUMIFS(новостр!A4:A9999,новостр!F4:F9999,B10,новостр!G4:G9999,"да")</f>
        <v>0</v>
      </c>
      <c r="AD10" s="117">
        <f>SUMIFS(новостр!A4:A9999,новостр!F4:F9999,B10,новостр!G4:G9999,"нет")</f>
        <v>0</v>
      </c>
      <c r="AE10" s="116">
        <f>SUMIFS(авт!A4:A10004,авт!F4:F10004,B10,авт!G4:G10004,"да")</f>
        <v>0</v>
      </c>
      <c r="AF10" s="117">
        <f>SUMIFS(авт!A4:A10004,авт!F4:F10004,B10,авт!G4:G10004,"нет")</f>
        <v>5</v>
      </c>
      <c r="AG10" s="116">
        <f>SUMIFS(ЖС!A4:A10022,ЖС!F4:F10022,B10,ЖС!G4:G10022,"да")</f>
        <v>0</v>
      </c>
      <c r="AH10" s="117">
        <f>SUMIFS(ЖС!A4:A10022,ЖС!F4:F10022,B10,ЖС!G4:G10022,"нет")</f>
        <v>16</v>
      </c>
      <c r="AI10" s="116">
        <f>SUMIFS(Лес!A5:A9990,Лес!F5:F9990,B10,Лес!G5:G9990,"да")</f>
        <v>0</v>
      </c>
      <c r="AJ10" s="117">
        <f>SUMIFS(Лес!A5:A9990,Лес!F5:F9990,B10,Лес!G5:G9990,"нет")</f>
        <v>0</v>
      </c>
      <c r="AK10" s="116">
        <f>SUMIFS('степь '!A5:A9998,'степь '!F5:F9998,B10,'степь '!G5:G9998,"да")</f>
        <v>0</v>
      </c>
      <c r="AL10" s="117">
        <f>SUMIFS('степь '!A5:A9998,'степь '!F5:F9998,B10,'степь '!G5:G9998,"нет")</f>
        <v>0</v>
      </c>
      <c r="AM10" s="116">
        <f>SUMIFS(Пр.откр.тер!A4:A9967,Пр.откр.тер!F4:F9967,B10,Пр.откр.тер!G4:G9967,"да")</f>
        <v>0</v>
      </c>
      <c r="AN10" s="117">
        <f>SUMIFS(Пр.откр.тер!A4:A9967,Пр.откр.тер!F4:F9967,B10,Пр.откр.тер!G4:G9967,"нет")</f>
        <v>0</v>
      </c>
      <c r="AO10" s="115"/>
    </row>
    <row r="11" spans="1:41" s="2" customFormat="1" ht="17.25" thickTop="1" thickBot="1">
      <c r="A11" s="123">
        <v>8</v>
      </c>
      <c r="B11" s="127" t="s">
        <v>131</v>
      </c>
      <c r="C11" s="125">
        <f t="shared" si="1"/>
        <v>17</v>
      </c>
      <c r="D11" s="174">
        <f t="shared" si="2"/>
        <v>2</v>
      </c>
      <c r="E11" s="175">
        <f t="shared" si="3"/>
        <v>15</v>
      </c>
      <c r="F11" s="131"/>
      <c r="G11" s="116">
        <f>SUMIFS(произв!A4:A9995,произв!F4:F9995,B11,произв!G4:G9995,"да")</f>
        <v>0</v>
      </c>
      <c r="H11" s="117">
        <f>SUMIFS(произв!A4:A9995,произв!F4:F9995,B11,произв!G4:G9995,"нет")</f>
        <v>1</v>
      </c>
      <c r="I11" s="116">
        <f>SUMIFS(торг!A4:A10000,торг!F4:F10000,B11,торг!G4:G10000,"да")</f>
        <v>0</v>
      </c>
      <c r="J11" s="117">
        <f>SUMIFS(торг!A4:A10000,торг!F4:F10000,B11,торг!G4:G10000,"нет")</f>
        <v>1</v>
      </c>
      <c r="K11" s="145">
        <f>SUMIFS(склад!A4:A9995,склад!F4:F9995,B11,склад!G4:G9995,"да")</f>
        <v>0</v>
      </c>
      <c r="L11" s="146">
        <f>SUMIFS(склад!A4:A9995,склад!F4:F9995,B11,склад!G4:G9995,"нет")</f>
        <v>0</v>
      </c>
      <c r="M11" s="147">
        <f>SUMIFS('обр '!A4:A9999,'обр '!F4:F9999,B11,'обр '!G4:G9999,"да")</f>
        <v>0</v>
      </c>
      <c r="N11" s="146">
        <f>SUMIFS('обр '!A4:A9999,'обр '!F4:F9999,B11,'обр '!G4:G9999,"нет")</f>
        <v>0</v>
      </c>
      <c r="O11" s="116">
        <f>SUMIFS(детс!A4:A10000,детс!F4:F10000,B11,детс!G4:G10000,"да")</f>
        <v>0</v>
      </c>
      <c r="P11" s="117">
        <f>SUMIFS(детс!A4:A10000,детс!F4:F10000,B11,детс!G4:G10000,"нет")</f>
        <v>0</v>
      </c>
      <c r="Q11" s="116">
        <f>SUMIFS(культ!A4:A10000,культ!F4:F10000,B11,культ!G4:G10000,"да")</f>
        <v>0</v>
      </c>
      <c r="R11" s="117">
        <f>SUMIFS(культ!A4:A10000,культ!F4:F10000,B11,культ!G4:G10000,"нет")</f>
        <v>0</v>
      </c>
      <c r="S11" s="116">
        <f>SUMIFS(спорт!A4:A10000,спорт!F4:F10000,B11,спорт!G4:G10000,"да")</f>
        <v>0</v>
      </c>
      <c r="T11" s="117">
        <f>SUMIFS(спорт!A4:A10000,спорт!F4:F10000,B11,спорт!G4:G10000,"нет")</f>
        <v>0</v>
      </c>
      <c r="U11" s="116">
        <f>SUMIFS(лечеб!A4:A10000,лечеб!F4:F10000,B11,лечеб!G4:G10000,"да")</f>
        <v>0</v>
      </c>
      <c r="V11" s="117">
        <f>SUMIFS(лечеб!A4:A10000,лечеб!F4:F10000,B11,лечеб!G4:G10000,"нет")</f>
        <v>0</v>
      </c>
      <c r="W11" s="116">
        <f>SUMIFS(Баня!A4:A10000,Баня!F4:F10000,B11,Баня!G4:G10000,"да")</f>
        <v>0</v>
      </c>
      <c r="X11" s="117">
        <f>SUMIFS(Баня!A4:A10000,Баня!F4:F10000,B11,Баня!G4:G10000,"нет")</f>
        <v>0</v>
      </c>
      <c r="Y11" s="116">
        <f>SUMIFS(Адм!A4:A10000,Адм!F4:F10000,B11,Адм!G4:G10000,"да")</f>
        <v>0</v>
      </c>
      <c r="Z11" s="117">
        <f>SUMIFS(Адм!A4:A10000,Адм!F4:F10000,B11,Адм!G4:G10000,"нет")</f>
        <v>0</v>
      </c>
      <c r="AA11" s="116">
        <f>SUMIFS(С.Х!A4:A9995,С.Х!F4:F9995,B11,С.Х!G4:G9995,"да")</f>
        <v>0</v>
      </c>
      <c r="AB11" s="117">
        <f>SUMIFS(С.Х!A4:A9995,С.Х!F4:F9995,B11,С.Х!G4:G9995,"нет")</f>
        <v>0</v>
      </c>
      <c r="AC11" s="116">
        <f>SUMIFS(новостр!A4:A9999,новостр!F4:F9999,B11,новостр!G4:G9999,"да")</f>
        <v>0</v>
      </c>
      <c r="AD11" s="117">
        <f>SUMIFS(новостр!A4:A9999,новостр!F4:F9999,B11,новостр!G4:G9999,"нет")</f>
        <v>0</v>
      </c>
      <c r="AE11" s="116">
        <f>SUMIFS(авт!A4:A10004,авт!F4:F10004,B11,авт!G4:G10004,"да")</f>
        <v>1</v>
      </c>
      <c r="AF11" s="117">
        <f>SUMIFS(авт!A4:A10004,авт!F4:F10004,B11,авт!G4:G10004,"нет")</f>
        <v>0</v>
      </c>
      <c r="AG11" s="116">
        <f>SUMIFS(ЖС!A4:A10022,ЖС!F4:F10022,B11,ЖС!G4:G10022,"да")</f>
        <v>1</v>
      </c>
      <c r="AH11" s="117">
        <f>SUMIFS(ЖС!A4:A10022,ЖС!F4:F10022,B11,ЖС!G4:G10022,"нет")</f>
        <v>12</v>
      </c>
      <c r="AI11" s="116">
        <f>SUMIFS(Лес!A5:A9990,Лес!F5:F9990,B11,Лес!G5:G9990,"да")</f>
        <v>0</v>
      </c>
      <c r="AJ11" s="117">
        <f>SUMIFS(Лес!A5:A9990,Лес!F5:F9990,B11,Лес!G5:G9990,"нет")</f>
        <v>0</v>
      </c>
      <c r="AK11" s="116">
        <f>SUMIFS('степь '!A5:A9998,'степь '!F5:F9998,B11,'степь '!G5:G9998,"да")</f>
        <v>0</v>
      </c>
      <c r="AL11" s="117">
        <f>SUMIFS('степь '!A5:A9998,'степь '!F5:F9998,B11,'степь '!G5:G9998,"нет")</f>
        <v>0</v>
      </c>
      <c r="AM11" s="116">
        <f>SUMIFS(Пр.откр.тер!A4:A9967,Пр.откр.тер!F4:F9967,B11,Пр.откр.тер!G4:G9967,"да")</f>
        <v>0</v>
      </c>
      <c r="AN11" s="117">
        <f>SUMIFS(Пр.откр.тер!A4:A9967,Пр.откр.тер!F4:F9967,B11,Пр.откр.тер!G4:G9967,"нет")</f>
        <v>1</v>
      </c>
      <c r="AO11" s="115"/>
    </row>
    <row r="12" spans="1:41" s="2" customFormat="1" ht="17.25" thickTop="1" thickBot="1">
      <c r="A12" s="123">
        <v>9</v>
      </c>
      <c r="B12" s="127" t="s">
        <v>143</v>
      </c>
      <c r="C12" s="125">
        <f t="shared" si="1"/>
        <v>2</v>
      </c>
      <c r="D12" s="174">
        <f t="shared" si="2"/>
        <v>2</v>
      </c>
      <c r="E12" s="175">
        <f t="shared" si="3"/>
        <v>0</v>
      </c>
      <c r="F12" s="131"/>
      <c r="G12" s="116">
        <f>SUMIFS(произв!A4:A9995,произв!F4:F9995,B12,произв!G4:G9995,"да")</f>
        <v>0</v>
      </c>
      <c r="H12" s="117">
        <f>SUMIFS(произв!A4:A9995,произв!F4:F9995,B12,произв!G4:G9995,"нет")</f>
        <v>0</v>
      </c>
      <c r="I12" s="116">
        <f>SUMIFS(торг!A4:A10000,торг!F4:F10000,B12,торг!G4:G10000,"да")</f>
        <v>0</v>
      </c>
      <c r="J12" s="117">
        <f>SUMIFS(торг!A4:A10000,торг!F4:F10000,B12,торг!G4:G10000,"нет")</f>
        <v>0</v>
      </c>
      <c r="K12" s="145">
        <f>SUMIFS(склад!A4:A9995,склад!F4:F9995,B12,склад!G4:G9995,"да")</f>
        <v>0</v>
      </c>
      <c r="L12" s="146">
        <f>SUMIFS(склад!A4:A9995,склад!F4:F9995,B12,склад!G4:G9995,"нет")</f>
        <v>0</v>
      </c>
      <c r="M12" s="147">
        <f>SUMIFS('обр '!A4:A9999,'обр '!F4:F9999,B12,'обр '!G4:G9999,"да")</f>
        <v>0</v>
      </c>
      <c r="N12" s="147">
        <f>SUMIFS('обр '!A4:A9999,'обр '!F4:F9999,B12,'обр '!G4:G9999,"нет")</f>
        <v>0</v>
      </c>
      <c r="O12" s="116">
        <f>SUMIFS(детс!A4:A10000,детс!F4:F10000,B12,детс!G4:G10000,"да")</f>
        <v>0</v>
      </c>
      <c r="P12" s="117">
        <f>SUMIFS(детс!A4:A10000,детс!F4:F10000,B12,детс!G4:G10000,"нет")</f>
        <v>0</v>
      </c>
      <c r="Q12" s="116">
        <f>SUMIFS(культ!A4:A10000,культ!F4:F10000,B12,культ!G4:G10000,"да")</f>
        <v>0</v>
      </c>
      <c r="R12" s="117">
        <f>SUMIFS(культ!A4:A10000,культ!F4:F10000,B12,культ!G4:G10000,"нет")</f>
        <v>0</v>
      </c>
      <c r="S12" s="116">
        <f>SUMIFS(спорт!A4:A10000,спорт!F4:F10000,B12,спорт!G4:G10000,"да")</f>
        <v>0</v>
      </c>
      <c r="T12" s="117">
        <f>SUMIFS(спорт!A4:A10000,спорт!F4:F10000,B12,спорт!G4:G10000,"нет")</f>
        <v>0</v>
      </c>
      <c r="U12" s="116">
        <f>SUMIFS(лечеб!A4:A10000,лечеб!F4:F10000,B12,лечеб!G4:G10000,"да")</f>
        <v>0</v>
      </c>
      <c r="V12" s="117">
        <f>SUMIFS(лечеб!A4:A10000,лечеб!F4:F10000,B12,лечеб!G4:G10000,"нет")</f>
        <v>0</v>
      </c>
      <c r="W12" s="116">
        <f>SUMIFS(Баня!A4:A10000,Баня!F4:F10000,B12,Баня!G4:G10000,"да")</f>
        <v>0</v>
      </c>
      <c r="X12" s="117">
        <f>SUMIFS(Баня!A4:A10000,Баня!F4:F10000,B12,Баня!G4:G10000,"нет")</f>
        <v>0</v>
      </c>
      <c r="Y12" s="116">
        <f>SUMIFS(Адм!A4:A10000,Адм!F4:F10000,B12,Адм!G4:G10000,"да")</f>
        <v>0</v>
      </c>
      <c r="Z12" s="117">
        <f>SUMIFS(Адм!A4:A10000,Адм!F4:F10000,B12,Адм!G4:G10000,"нет")</f>
        <v>0</v>
      </c>
      <c r="AA12" s="116">
        <f>SUMIFS(С.Х!A4:A9995,С.Х!F4:F9995,B12,С.Х!G4:G9995,"да")</f>
        <v>0</v>
      </c>
      <c r="AB12" s="117">
        <f>SUMIFS(С.Х!A4:A9995,С.Х!F4:F9995,B12,С.Х!G4:G9995,"нет")</f>
        <v>0</v>
      </c>
      <c r="AC12" s="116">
        <f>SUMIFS(новостр!A4:A9999,новостр!F4:F9999,B12,новостр!G4:G9999,"да")</f>
        <v>0</v>
      </c>
      <c r="AD12" s="117">
        <f>SUMIFS(новостр!A4:A9999,новостр!F4:F9999,B12,новостр!G4:G9999,"нет")</f>
        <v>0</v>
      </c>
      <c r="AE12" s="116">
        <f>SUMIFS(авт!A4:A10004,авт!F4:F10004,B12,авт!G4:G10004,"да")</f>
        <v>0</v>
      </c>
      <c r="AF12" s="117">
        <f>SUMIFS(авт!A4:A10004,авт!F4:F10004,B12,авт!G4:G10004,"нет")</f>
        <v>0</v>
      </c>
      <c r="AG12" s="116">
        <f>SUMIFS(ЖС!A4:A10022,ЖС!F4:F10022,B12,ЖС!G4:G10022,"да")</f>
        <v>2</v>
      </c>
      <c r="AH12" s="117">
        <f>SUMIFS(ЖС!A4:A10022,ЖС!F4:F10022,B12,ЖС!G4:G10022,"нет")</f>
        <v>0</v>
      </c>
      <c r="AI12" s="116">
        <f>SUMIFS(Лес!A5:A9990,Лес!F5:F9990,B12,Лес!G5:G9990,"да")</f>
        <v>0</v>
      </c>
      <c r="AJ12" s="117">
        <f>SUMIFS(Лес!A5:A9990,Лес!F5:F9990,B12,Лес!G5:G9990,"нет")</f>
        <v>0</v>
      </c>
      <c r="AK12" s="116">
        <f>SUMIFS('степь '!A5:A9998,'степь '!F5:F9998,B12,'степь '!G5:G9998,"да")</f>
        <v>0</v>
      </c>
      <c r="AL12" s="117">
        <f>SUMIFS('степь '!A5:A9998,'степь '!F5:F9998,B12,'степь '!G5:G9998,"нет")</f>
        <v>0</v>
      </c>
      <c r="AM12" s="116">
        <f>SUMIFS(Пр.откр.тер!A4:A9967,Пр.откр.тер!F4:F9967,B12,Пр.откр.тер!G4:G9967,"да")</f>
        <v>0</v>
      </c>
      <c r="AN12" s="117">
        <f>SUMIFS(Пр.откр.тер!A4:A9967,Пр.откр.тер!F4:F9967,B12,Пр.откр.тер!G4:G9967,"нет")</f>
        <v>0</v>
      </c>
      <c r="AO12" s="115"/>
    </row>
    <row r="13" spans="1:41" s="2" customFormat="1" ht="17.25" thickTop="1" thickBot="1">
      <c r="A13" s="123">
        <v>10</v>
      </c>
      <c r="B13" s="127" t="s">
        <v>141</v>
      </c>
      <c r="C13" s="125">
        <f t="shared" si="1"/>
        <v>3</v>
      </c>
      <c r="D13" s="174">
        <f t="shared" si="2"/>
        <v>0</v>
      </c>
      <c r="E13" s="175">
        <f t="shared" si="3"/>
        <v>3</v>
      </c>
      <c r="F13" s="131"/>
      <c r="G13" s="116">
        <f>SUMIFS(произв!A4:A9995,произв!F4:F9995,B13,произв!G4:G9995,"да")</f>
        <v>0</v>
      </c>
      <c r="H13" s="117">
        <f>SUMIFS(произв!A4:A9995,произв!F4:F9995,B13,произв!G4:G9995,"нет")</f>
        <v>0</v>
      </c>
      <c r="I13" s="116">
        <f>SUMIFS(торг!A4:A10000,торг!F4:F10000,B13,торг!G4:G10000,"да")</f>
        <v>0</v>
      </c>
      <c r="J13" s="117">
        <f>SUMIFS(торг!A4:A10000,торг!F4:F10000,B13,торг!G4:G10000,"нет")</f>
        <v>0</v>
      </c>
      <c r="K13" s="145">
        <f>SUMIFS(склад!A4:A9995,склад!F4:F9995,B13,склад!G4:G9995,"да")</f>
        <v>0</v>
      </c>
      <c r="L13" s="146">
        <f>SUMIFS(склад!A4:A9995,склад!F4:F9995,B13,склад!G4:G9995,"нет")</f>
        <v>0</v>
      </c>
      <c r="M13" s="147">
        <f>SUMIFS('обр '!A4:A9999,'обр '!F4:F9999,B13,'обр '!G4:G9999,"да")</f>
        <v>0</v>
      </c>
      <c r="N13" s="147">
        <f>SUMIFS('обр '!A4:A9999,'обр '!F4:F9999,B13,'обр '!G4:G9999,"нет")</f>
        <v>0</v>
      </c>
      <c r="O13" s="120">
        <f>SUMIFS(детс!A4:A10000,детс!F4:F10000,B13,детс!G4:G10000,"да")</f>
        <v>0</v>
      </c>
      <c r="P13" s="117">
        <f>SUMIFS(детс!A4:A10000,детс!F4:F10000,B13,детс!G4:G10000,"нет")</f>
        <v>0</v>
      </c>
      <c r="Q13" s="116">
        <f>SUMIFS(культ!A4:A10000,культ!F4:F10000,B13,культ!G4:G10000,"да")</f>
        <v>0</v>
      </c>
      <c r="R13" s="117">
        <f>SUMIFS(культ!A4:A10000,культ!F4:F10000,B13,культ!G4:G10000,"нет")</f>
        <v>0</v>
      </c>
      <c r="S13" s="116">
        <f>SUMIFS(спорт!A4:A10000,спорт!F4:F10000,B13,спорт!G4:G10000,"да")</f>
        <v>0</v>
      </c>
      <c r="T13" s="117">
        <f>SUMIFS(спорт!A4:A10000,спорт!F4:F10000,B13,спорт!G4:G10000,"нет")</f>
        <v>0</v>
      </c>
      <c r="U13" s="116">
        <f>SUMIFS(лечеб!A4:A10000,лечеб!F4:F10000,B13,лечеб!G4:G10000,"да")</f>
        <v>0</v>
      </c>
      <c r="V13" s="117">
        <f>SUMIFS(лечеб!A4:A10000,лечеб!F4:F10000,B13,лечеб!G4:G10000,"нет")</f>
        <v>0</v>
      </c>
      <c r="W13" s="116">
        <f>SUMIFS(Баня!A4:A10000,Баня!F4:F10000,B13,Баня!G4:G10000,"да")</f>
        <v>0</v>
      </c>
      <c r="X13" s="117">
        <f>SUMIFS(Баня!A4:A10000,Баня!F4:F10000,B13,Баня!G4:G10000,"нет")</f>
        <v>0</v>
      </c>
      <c r="Y13" s="116">
        <f>SUMIFS(Адм!A4:A10000,Адм!F4:F10000,B13,Адм!G4:G10000,"да")</f>
        <v>0</v>
      </c>
      <c r="Z13" s="117">
        <f>SUMIFS(Адм!A4:A10000,Адм!F4:F10000,B13,Адм!G4:G10000,"нет")</f>
        <v>0</v>
      </c>
      <c r="AA13" s="116">
        <f>SUMIFS(С.Х!A4:A9995,С.Х!F4:F9995,B13,С.Х!G4:G9995,"да")</f>
        <v>0</v>
      </c>
      <c r="AB13" s="117">
        <f>SUMIFS(С.Х!A4:A9995,С.Х!F4:F9995,B13,С.Х!G4:G9995,"нет")</f>
        <v>0</v>
      </c>
      <c r="AC13" s="116">
        <f>SUMIFS(новостр!A4:A9999,новостр!F4:F9999,B13,новостр!G4:G9999,"да")</f>
        <v>0</v>
      </c>
      <c r="AD13" s="117">
        <f>SUMIFS(новостр!A4:A9999,новостр!F4:F9999,B13,новостр!G4:G9999,"нет")</f>
        <v>0</v>
      </c>
      <c r="AE13" s="116">
        <f>SUMIFS(авт!A4:A10004,авт!F4:F10004,B13,авт!G4:G10004,"да")</f>
        <v>0</v>
      </c>
      <c r="AF13" s="117">
        <f>SUMIFS(авт!A4:A10004,авт!F4:F10004,B13,авт!G4:G10004,"нет")</f>
        <v>0</v>
      </c>
      <c r="AG13" s="116">
        <f>SUMIFS(ЖС!A4:A10022,ЖС!F4:F10022,B13,ЖС!G4:G10022,"да")</f>
        <v>0</v>
      </c>
      <c r="AH13" s="117">
        <f>SUMIFS(ЖС!A4:A10022,ЖС!F4:F10022,B13,ЖС!G4:G10022,"нет")</f>
        <v>3</v>
      </c>
      <c r="AI13" s="116">
        <f>SUMIFS(Лес!A5:A9990,Лес!F5:F9990,B13,Лес!G5:G9990,"да")</f>
        <v>0</v>
      </c>
      <c r="AJ13" s="117">
        <f>SUMIFS(Лес!A5:A9990,Лес!F5:F9990,B13,Лес!G5:G9990,"нет")</f>
        <v>0</v>
      </c>
      <c r="AK13" s="116">
        <f>SUMIFS('степь '!A5:A9998,'степь '!F5:F9998,B13,'степь '!G5:G9998,"да")</f>
        <v>0</v>
      </c>
      <c r="AL13" s="117">
        <f>SUMIFS('степь '!A5:A9998,'степь '!F5:F9998,B13,'степь '!G5:G9998,"нет")</f>
        <v>0</v>
      </c>
      <c r="AM13" s="116">
        <f>SUMIFS(Пр.откр.тер!A4:A9967,Пр.откр.тер!F4:F9967,B13,Пр.откр.тер!G4:G9967,"да")</f>
        <v>0</v>
      </c>
      <c r="AN13" s="117">
        <f>SUMIFS(Пр.откр.тер!A4:A9967,Пр.откр.тер!F4:F9967,B13,Пр.откр.тер!G4:G9967,"нет")</f>
        <v>0</v>
      </c>
      <c r="AO13" s="115"/>
    </row>
    <row r="14" spans="1:41" s="2" customFormat="1" ht="17.25" thickTop="1" thickBot="1">
      <c r="A14" s="123">
        <v>11</v>
      </c>
      <c r="B14" s="127" t="s">
        <v>146</v>
      </c>
      <c r="C14" s="125">
        <f t="shared" si="1"/>
        <v>2</v>
      </c>
      <c r="D14" s="174">
        <f t="shared" si="2"/>
        <v>0</v>
      </c>
      <c r="E14" s="175">
        <f t="shared" si="3"/>
        <v>2</v>
      </c>
      <c r="F14" s="131"/>
      <c r="G14" s="116">
        <f>SUMIFS(произв!A4:A9995,произв!F4:F9995,B14,произв!G4:G9995,"да")</f>
        <v>0</v>
      </c>
      <c r="H14" s="117">
        <f>SUMIFS(произв!A4:A9995,произв!F4:F9995,B14,произв!G4:G9995,"нет")</f>
        <v>0</v>
      </c>
      <c r="I14" s="116">
        <f>SUMIFS(торг!A4:A10000,торг!F4:F10000,B14,торг!G4:G10000,"да")</f>
        <v>0</v>
      </c>
      <c r="J14" s="117">
        <f>SUMIFS(торг!A4:A10000,торг!F4:F10000,B14,торг!G4:G10000,"нет")</f>
        <v>0</v>
      </c>
      <c r="K14" s="145">
        <f>SUMIFS(склад!A4:A9995,склад!F4:F9995,B14,склад!G4:G9995,"да")</f>
        <v>0</v>
      </c>
      <c r="L14" s="146">
        <f>SUMIFS(склад!A4:A9995,склад!F4:F9995,B14,склад!G4:G9995,"нет")</f>
        <v>0</v>
      </c>
      <c r="M14" s="147">
        <f>SUMIFS('обр '!A4:A9999,'обр '!F4:F9999,B14,'обр '!G4:G9999,"да")</f>
        <v>0</v>
      </c>
      <c r="N14" s="147">
        <f>SUMIFS('обр '!A4:A9999,'обр '!F4:F9999,B14,'обр '!G4:G9999,"нет")</f>
        <v>0</v>
      </c>
      <c r="O14" s="116">
        <f>SUMIFS(детс!A4:A10000,детс!F4:F10000,B14,детс!G4:G10000,"да")</f>
        <v>0</v>
      </c>
      <c r="P14" s="117">
        <f>SUMIFS(детс!A4:A10000,детс!F4:F10000,B14,детс!G4:G10000,"нет")</f>
        <v>0</v>
      </c>
      <c r="Q14" s="116">
        <f>SUMIFS(культ!A4:A10000,культ!F4:F10000,B14,культ!G4:G10000,"да")</f>
        <v>0</v>
      </c>
      <c r="R14" s="117">
        <f>SUMIFS(культ!A4:A10000,культ!F4:F10000,B14,культ!G4:G10000,"нет")</f>
        <v>0</v>
      </c>
      <c r="S14" s="116">
        <f>SUMIFS(спорт!A4:A10000,спорт!F4:F10000,B14,спорт!G4:G10000,"да")</f>
        <v>0</v>
      </c>
      <c r="T14" s="117">
        <f>SUMIFS(спорт!A4:A10000,спорт!F4:F10000,B14,спорт!G4:G10000,"нет")</f>
        <v>0</v>
      </c>
      <c r="U14" s="116">
        <f>SUMIFS(лечеб!A4:A10000,лечеб!F4:F10000,B14,лечеб!G4:G10000,"да")</f>
        <v>0</v>
      </c>
      <c r="V14" s="117">
        <f>SUMIFS(лечеб!A4:A10000,лечеб!F4:F10000,B14,лечеб!G4:G10000,"нет")</f>
        <v>0</v>
      </c>
      <c r="W14" s="116">
        <f>SUMIFS(Баня!A4:A10000,Баня!F4:F10000,B14,Баня!G4:G10000,"да")</f>
        <v>0</v>
      </c>
      <c r="X14" s="117">
        <f>SUMIFS(Баня!A4:A10000,Баня!F4:F10000,B14,Баня!G4:G10000,"нет")</f>
        <v>0</v>
      </c>
      <c r="Y14" s="116">
        <f>SUMIFS(Адм!A4:A10000,Адм!F4:F10000,B14,Адм!G4:G10000,"да")</f>
        <v>0</v>
      </c>
      <c r="Z14" s="117">
        <f>SUMIFS(Адм!A4:A10000,Адм!F4:F10000,B14,Адм!G4:G10000,"нет")</f>
        <v>0</v>
      </c>
      <c r="AA14" s="116">
        <f>SUMIFS(С.Х!A4:A9995,С.Х!F4:F9995,B14,С.Х!G4:G9995,"да")</f>
        <v>0</v>
      </c>
      <c r="AB14" s="117">
        <f>SUMIFS(С.Х!A4:A9995,С.Х!F4:F9995,B14,С.Х!G4:G9995,"нет")</f>
        <v>0</v>
      </c>
      <c r="AC14" s="116">
        <f>SUMIFS(новостр!A4:A9999,новостр!F4:F9999,B14,новостр!G4:G9999,"да")</f>
        <v>0</v>
      </c>
      <c r="AD14" s="117">
        <f>SUMIFS(новостр!A4:A9999,новостр!F4:F9999,B14,новостр!G4:G9999,"нет")</f>
        <v>0</v>
      </c>
      <c r="AE14" s="116">
        <f>SUMIFS(авт!A4:A10004,авт!F4:F10004,B14,авт!G4:G10004,"да")</f>
        <v>0</v>
      </c>
      <c r="AF14" s="117">
        <f>SUMIFS(авт!A4:A10004,авт!F4:F10004,B14,авт!G4:G10004,"нет")</f>
        <v>0</v>
      </c>
      <c r="AG14" s="116">
        <f>SUMIFS(ЖС!A4:A10022,ЖС!F4:F10022,B14,ЖС!G4:G10022,"да")</f>
        <v>0</v>
      </c>
      <c r="AH14" s="117">
        <f>SUMIFS(ЖС!A4:A10022,ЖС!F4:F10022,B14,ЖС!G4:G10022,"нет")</f>
        <v>2</v>
      </c>
      <c r="AI14" s="116">
        <f>SUMIFS(Лес!A5:A9990,Лес!F5:F9990,B14,Лес!G5:G9990,"да")</f>
        <v>0</v>
      </c>
      <c r="AJ14" s="117">
        <f>SUMIFS(Лес!A5:A9990,Лес!F5:F9990,B14,Лес!G5:G9990,"нет")</f>
        <v>0</v>
      </c>
      <c r="AK14" s="116">
        <f>SUMIFS('степь '!A5:A9998,'степь '!F5:F9998,B14,'степь '!G5:G9998,"да")</f>
        <v>0</v>
      </c>
      <c r="AL14" s="117">
        <f>SUMIFS('степь '!A5:A9998,'степь '!F5:F9998,B14,'степь '!G5:G9998,"нет")</f>
        <v>0</v>
      </c>
      <c r="AM14" s="116">
        <f>SUMIFS(Пр.откр.тер!A4:A9967,Пр.откр.тер!F4:F9967,B14,Пр.откр.тер!G4:G9967,"да")</f>
        <v>0</v>
      </c>
      <c r="AN14" s="117">
        <f>SUMIFS(Пр.откр.тер!A4:A9967,Пр.откр.тер!F4:F9967,B14,Пр.откр.тер!G4:G9967,"нет")</f>
        <v>0</v>
      </c>
      <c r="AO14" s="115"/>
    </row>
    <row r="15" spans="1:41" s="2" customFormat="1" ht="17.25" thickTop="1" thickBot="1">
      <c r="A15" s="123">
        <v>12</v>
      </c>
      <c r="B15" s="127" t="s">
        <v>135</v>
      </c>
      <c r="C15" s="125">
        <f t="shared" si="1"/>
        <v>4</v>
      </c>
      <c r="D15" s="174">
        <f t="shared" si="2"/>
        <v>4</v>
      </c>
      <c r="E15" s="175">
        <f t="shared" si="3"/>
        <v>0</v>
      </c>
      <c r="F15" s="131"/>
      <c r="G15" s="116">
        <f>SUMIFS(произв!A4:A9995,произв!F4:F9995,B15,произв!G4:G9995,"да")</f>
        <v>0</v>
      </c>
      <c r="H15" s="117">
        <f>SUMIFS(произв!A4:A9995,произв!F4:F9995,B15,произв!G4:G9995,"нет")</f>
        <v>0</v>
      </c>
      <c r="I15" s="116">
        <f>SUMIFS(торг!A4:A10000,торг!F4:F10000,B15,торг!G4:G10000,"да")</f>
        <v>0</v>
      </c>
      <c r="J15" s="117">
        <f>SUMIFS(торг!A4:A10000,торг!F4:F10000,B15,торг!G4:G10000,"нет")</f>
        <v>0</v>
      </c>
      <c r="K15" s="145">
        <f>SUMIFS(склад!A4:A9995,склад!F4:F9995,B15,склад!G4:G9995,"да")</f>
        <v>0</v>
      </c>
      <c r="L15" s="146">
        <f>SUMIFS(склад!A4:A9995,склад!F4:F9995,B15,склад!G4:G9995,"нет")</f>
        <v>0</v>
      </c>
      <c r="M15" s="147">
        <f>SUMIFS('обр '!A4:A9999,'обр '!F4:F9999,B15,'обр '!G4:G9999,"да")</f>
        <v>0</v>
      </c>
      <c r="N15" s="147">
        <f>SUMIFS('обр '!A4:A9999,'обр '!F4:F9999,B15,'обр '!G4:G9999,"нет")</f>
        <v>0</v>
      </c>
      <c r="O15" s="116">
        <f>SUMIFS(детс!A4:A10000,детс!F4:F10000,B15,детс!G4:G10000,"да")</f>
        <v>0</v>
      </c>
      <c r="P15" s="117">
        <f>SUMIFS(детс!A4:A10000,детс!F4:F10000,B15,детс!G4:G10000,"нет")</f>
        <v>0</v>
      </c>
      <c r="Q15" s="116">
        <f>SUMIFS(культ!A4:A10000,культ!F4:F10000,B15,культ!G4:G10000,"да")</f>
        <v>0</v>
      </c>
      <c r="R15" s="117">
        <f>SUMIFS(культ!A4:A10000,культ!F4:F10000,B15,культ!G4:G10000,"нет")</f>
        <v>0</v>
      </c>
      <c r="S15" s="116">
        <f>SUMIFS(спорт!A4:A10000,спорт!F4:F10000,B15,спорт!G4:G10000,"да")</f>
        <v>0</v>
      </c>
      <c r="T15" s="117">
        <f>SUMIFS(спорт!A4:A10000,спорт!F4:F10000,B15,спорт!G4:G10000,"нет")</f>
        <v>0</v>
      </c>
      <c r="U15" s="116">
        <f>SUMIFS(лечеб!A4:A10000,лечеб!F4:F10000,B15,лечеб!G4:G10000,"да")</f>
        <v>0</v>
      </c>
      <c r="V15" s="117">
        <f>SUMIFS(лечеб!A4:A10000,лечеб!F4:F10000,B15,лечеб!G4:G10000,"нет")</f>
        <v>0</v>
      </c>
      <c r="W15" s="116">
        <f>SUMIFS(Баня!A4:A10000,Баня!F4:F10000,B15,Баня!G4:G10000,"да")</f>
        <v>0</v>
      </c>
      <c r="X15" s="117">
        <f>SUMIFS(Баня!A4:A10000,Баня!F4:F10000,B15,Баня!G4:G10000,"нет")</f>
        <v>0</v>
      </c>
      <c r="Y15" s="116">
        <f>SUMIFS(Адм!A4:A10000,Адм!F4:F10000,B15,Адм!G4:G10000,"да")</f>
        <v>1</v>
      </c>
      <c r="Z15" s="117">
        <f>SUMIFS(Адм!A4:A10000,Адм!F4:F10000,B15,Адм!G4:G10000,"нет")</f>
        <v>0</v>
      </c>
      <c r="AA15" s="116">
        <f>SUMIFS(С.Х!A4:A9995,С.Х!F4:F9995,B15,С.Х!G4:G9995,"да")</f>
        <v>0</v>
      </c>
      <c r="AB15" s="117">
        <f>SUMIFS(С.Х!A4:A9995,С.Х!F4:F9995,B15,С.Х!G4:G9995,"нет")</f>
        <v>0</v>
      </c>
      <c r="AC15" s="116">
        <f>SUMIFS(новостр!A4:A9999,новостр!F4:F9999,B15,новостр!G4:G9999,"да")</f>
        <v>0</v>
      </c>
      <c r="AD15" s="117">
        <f>SUMIFS(новостр!A4:A9999,новостр!F4:F9999,B15,новостр!G4:G9999,"нет")</f>
        <v>0</v>
      </c>
      <c r="AE15" s="116">
        <f>SUMIFS(авт!A4:A10004,авт!F4:F10004,B15,авт!G4:G10004,"да")</f>
        <v>0</v>
      </c>
      <c r="AF15" s="117">
        <f>SUMIFS(авт!A4:A10004,авт!F4:F10004,B15,авт!G4:G10004,"нет")</f>
        <v>0</v>
      </c>
      <c r="AG15" s="116">
        <f>SUMIFS(ЖС!A4:A10022,ЖС!F4:F10022,B15,ЖС!G4:G10022,"да")</f>
        <v>2</v>
      </c>
      <c r="AH15" s="117">
        <f>SUMIFS(ЖС!A4:A10022,ЖС!F4:F10022,B15,ЖС!G4:G10022,"нет")</f>
        <v>0</v>
      </c>
      <c r="AI15" s="116">
        <f>SUMIFS(Лес!A5:A9990,Лес!F5:F9990,B15,Лес!G5:G9990,"да")</f>
        <v>0</v>
      </c>
      <c r="AJ15" s="117">
        <f>SUMIFS(Лес!A5:A9990,Лес!F5:F9990,B15,Лес!G5:G9990,"нет")</f>
        <v>0</v>
      </c>
      <c r="AK15" s="116">
        <f>SUMIFS('степь '!A5:A9998,'степь '!F5:F9998,B15,'степь '!G5:G9998,"да")</f>
        <v>0</v>
      </c>
      <c r="AL15" s="117">
        <f>SUMIFS('степь '!A5:A9998,'степь '!F5:F9998,B15,'степь '!G5:G9998,"нет")</f>
        <v>0</v>
      </c>
      <c r="AM15" s="116">
        <f>SUMIFS(Пр.откр.тер!A4:A9967,Пр.откр.тер!F4:F9967,B15,Пр.откр.тер!G4:G9967,"да")</f>
        <v>1</v>
      </c>
      <c r="AN15" s="117">
        <f>SUMIFS(Пр.откр.тер!A4:A9967,Пр.откр.тер!F4:F9967,B15,Пр.откр.тер!G4:G9967,"нет")</f>
        <v>0</v>
      </c>
      <c r="AO15" s="115"/>
    </row>
    <row r="16" spans="1:41" s="2" customFormat="1" ht="17.25" thickTop="1" thickBot="1">
      <c r="A16" s="123">
        <v>13</v>
      </c>
      <c r="B16" s="127" t="s">
        <v>132</v>
      </c>
      <c r="C16" s="125">
        <f t="shared" si="1"/>
        <v>3</v>
      </c>
      <c r="D16" s="174">
        <f t="shared" si="2"/>
        <v>0</v>
      </c>
      <c r="E16" s="175">
        <f t="shared" si="3"/>
        <v>3</v>
      </c>
      <c r="F16" s="131"/>
      <c r="G16" s="116">
        <f>SUMIFS(произв!A4:A9995,произв!F4:F9995,B16,произв!G4:G9995,"да")</f>
        <v>0</v>
      </c>
      <c r="H16" s="117">
        <f>SUMIFS(произв!A4:A9995,произв!F4:F9995,B16,произв!G4:G9995,"нет")</f>
        <v>0</v>
      </c>
      <c r="I16" s="116">
        <f>SUMIFS(торг!A4:A10000,торг!F4:F10000,B16,торг!G4:G10000,"да")</f>
        <v>0</v>
      </c>
      <c r="J16" s="117">
        <f>SUMIFS(торг!A4:A10000,торг!F4:F10000,B16,торг!G4:G10000,"нет")</f>
        <v>0</v>
      </c>
      <c r="K16" s="145">
        <f>SUMIFS(склад!A4:A9995,склад!F4:F9995,B16,склад!G4:G9995,"да")</f>
        <v>0</v>
      </c>
      <c r="L16" s="146">
        <f>SUMIFS(склад!A4:A9995,склад!F4:F9995,B16,склад!G4:G9995,"нет")</f>
        <v>0</v>
      </c>
      <c r="M16" s="147">
        <f>SUMIFS('обр '!A4:A9999,'обр '!F4:F9999,B16,'обр '!G4:G9999,"да")</f>
        <v>0</v>
      </c>
      <c r="N16" s="147">
        <f>SUMIFS('обр '!A4:A9999,'обр '!F4:F9999,B16,'обр '!G4:G9999,"нет")</f>
        <v>0</v>
      </c>
      <c r="O16" s="120">
        <f>SUMIFS(детс!A4:A10000,детс!F4:F10000,B16,детс!G4:G10000,"да")</f>
        <v>0</v>
      </c>
      <c r="P16" s="117">
        <f>SUMIFS(детс!A4:A10000,детс!F4:F10000,B16,детс!G4:G10000,"нет")</f>
        <v>0</v>
      </c>
      <c r="Q16" s="116">
        <f>SUMIFS(культ!A4:A10000,культ!F4:F10000,B16,культ!G4:G10000,"да")</f>
        <v>0</v>
      </c>
      <c r="R16" s="117">
        <f>SUMIFS(культ!A4:A10000,культ!F4:F10000,B16,культ!G4:G10000,"нет")</f>
        <v>0</v>
      </c>
      <c r="S16" s="116">
        <f>SUMIFS(спорт!A4:A10000,спорт!F4:F10000,B16,спорт!G4:G10000,"да")</f>
        <v>0</v>
      </c>
      <c r="T16" s="117">
        <f>SUMIFS(спорт!A4:A10000,спорт!F4:F10000,B16,спорт!G4:G10000,"нет")</f>
        <v>0</v>
      </c>
      <c r="U16" s="116">
        <f>SUMIFS(лечеб!A4:A10000,лечеб!F4:F10000,B16,лечеб!G4:G10000,"да")</f>
        <v>0</v>
      </c>
      <c r="V16" s="117">
        <f>SUMIFS(лечеб!A4:A10000,лечеб!F4:F10000,B16,лечеб!G4:G10000,"нет")</f>
        <v>0</v>
      </c>
      <c r="W16" s="116">
        <f>SUMIFS(Баня!A4:A10000,Баня!F4:F10000,B16,Баня!G4:G10000,"да")</f>
        <v>0</v>
      </c>
      <c r="X16" s="117">
        <f>SUMIFS(Баня!A4:A10000,Баня!F4:F10000,B16,Баня!G4:G10000,"нет")</f>
        <v>0</v>
      </c>
      <c r="Y16" s="116">
        <f>SUMIFS(Адм!A4:A10000,Адм!F4:F10000,B16,Адм!G4:G10000,"да")</f>
        <v>0</v>
      </c>
      <c r="Z16" s="117">
        <f>SUMIFS(Адм!A4:A10000,Адм!F4:F10000,B16,Адм!G4:G10000,"нет")</f>
        <v>0</v>
      </c>
      <c r="AA16" s="116">
        <f>SUMIFS(С.Х!A4:A9995,С.Х!F4:F9995,B16,С.Х!G4:G9995,"да")</f>
        <v>0</v>
      </c>
      <c r="AB16" s="117">
        <f>SUMIFS(С.Х!A4:A9995,С.Х!F4:F9995,B16,С.Х!G4:G9995,"нет")</f>
        <v>0</v>
      </c>
      <c r="AC16" s="116">
        <f>SUMIFS(новостр!A4:A9999,новостр!F4:F9999,B16,новостр!G4:G9999,"да")</f>
        <v>0</v>
      </c>
      <c r="AD16" s="117">
        <f>SUMIFS(новостр!A4:A9999,новостр!F4:F9999,B16,новостр!G4:G9999,"нет")</f>
        <v>0</v>
      </c>
      <c r="AE16" s="116">
        <f>SUMIFS(авт!A4:A10004,авт!F4:F10004,B16,авт!G4:G10004,"да")</f>
        <v>0</v>
      </c>
      <c r="AF16" s="117">
        <f>SUMIFS(авт!A4:A10004,авт!F4:F10004,B16,авт!G4:G10004,"нет")</f>
        <v>0</v>
      </c>
      <c r="AG16" s="116">
        <f>SUMIFS(ЖС!A4:A10022,ЖС!F4:F10022,B16,ЖС!G4:G10022,"да")</f>
        <v>0</v>
      </c>
      <c r="AH16" s="117">
        <f>SUMIFS(ЖС!A4:A10022,ЖС!F4:F10022,B16,ЖС!G4:G10022,"нет")</f>
        <v>3</v>
      </c>
      <c r="AI16" s="116">
        <f>SUMIFS(Лес!A5:A9990,Лес!F5:F9990,B16,Лес!G5:G9990,"да")</f>
        <v>0</v>
      </c>
      <c r="AJ16" s="117">
        <f>SUMIFS(Лес!A5:A9990,Лес!F5:F9990,B16,Лес!G5:G9990,"нет")</f>
        <v>0</v>
      </c>
      <c r="AK16" s="116">
        <f>SUMIFS('степь '!A5:A9998,'степь '!F5:F9998,B16,'степь '!G5:G9998,"да")</f>
        <v>0</v>
      </c>
      <c r="AL16" s="117">
        <f>SUMIFS('степь '!A5:A9998,'степь '!F5:F9998,B16,'степь '!G5:G9998,"нет")</f>
        <v>0</v>
      </c>
      <c r="AM16" s="116">
        <f>SUMIFS(Пр.откр.тер!A4:A9967,Пр.откр.тер!F4:F9967,B16,Пр.откр.тер!G4:G9967,"да")</f>
        <v>0</v>
      </c>
      <c r="AN16" s="117">
        <f>SUMIFS(Пр.откр.тер!A4:A9967,Пр.откр.тер!F4:F9967,B16,Пр.откр.тер!G4:G9967,"нет")</f>
        <v>0</v>
      </c>
      <c r="AO16" s="115"/>
    </row>
    <row r="17" spans="1:41" s="2" customFormat="1" ht="17.25" thickTop="1" thickBot="1">
      <c r="A17" s="123">
        <v>14</v>
      </c>
      <c r="B17" s="127" t="s">
        <v>133</v>
      </c>
      <c r="C17" s="125">
        <f t="shared" si="1"/>
        <v>8</v>
      </c>
      <c r="D17" s="174">
        <f t="shared" si="2"/>
        <v>5</v>
      </c>
      <c r="E17" s="175">
        <f t="shared" si="3"/>
        <v>3</v>
      </c>
      <c r="F17" s="131"/>
      <c r="G17" s="116">
        <f>SUMIFS(произв!A4:A9995,произв!F4:F9995,B17,произв!G4:G9995,"да")</f>
        <v>0</v>
      </c>
      <c r="H17" s="117">
        <f>SUMIFS(произв!A4:A9995,произв!F4:F9995,B17,произв!G4:G9995,"нет")</f>
        <v>0</v>
      </c>
      <c r="I17" s="116">
        <f>SUMIFS(торг!A4:A10000,торг!F4:F10000,B17,торг!G4:G10000,"да")</f>
        <v>0</v>
      </c>
      <c r="J17" s="117">
        <f>SUMIFS(торг!A4:A10000,торг!F4:F10000,B17,торг!G4:G10000,"нет")</f>
        <v>0</v>
      </c>
      <c r="K17" s="145">
        <f>SUMIFS(склад!A4:A9995,склад!F4:F9995,B17,склад!G4:G9995,"да")</f>
        <v>0</v>
      </c>
      <c r="L17" s="146">
        <f>SUMIFS(склад!A4:A9995,склад!F4:F9995,B17,склад!G4:G9995,"нет")</f>
        <v>0</v>
      </c>
      <c r="M17" s="147">
        <f>SUMIFS('обр '!A4:A9999,'обр '!F4:F9999,B17,'обр '!G4:G9999,"да")</f>
        <v>0</v>
      </c>
      <c r="N17" s="146">
        <f>SUMIFS('обр '!A4:A9999,'обр '!F4:F9999,B17,'обр '!G4:G9999,"нет")</f>
        <v>0</v>
      </c>
      <c r="O17" s="116">
        <f>SUMIFS(детс!A4:A10000,детс!F4:F10000,B17,детс!G4:G10000,"да")</f>
        <v>0</v>
      </c>
      <c r="P17" s="117">
        <f>SUMIFS(детс!A4:A10000,детс!F4:F10000,B17,детс!G4:G10000,"нет")</f>
        <v>0</v>
      </c>
      <c r="Q17" s="116">
        <f>SUMIFS(культ!A4:A10000,культ!F4:F10000,B17,культ!G4:G10000,"да")</f>
        <v>0</v>
      </c>
      <c r="R17" s="117">
        <f>SUMIFS(культ!A4:A10000,культ!F4:F10000,B17,культ!G4:G10000,"нет")</f>
        <v>0</v>
      </c>
      <c r="S17" s="116">
        <f>SUMIFS(спорт!A4:A10000,спорт!F4:F10000,B17,спорт!G4:G10000,"да")</f>
        <v>0</v>
      </c>
      <c r="T17" s="117">
        <f>SUMIFS(спорт!A4:A10000,спорт!F4:F10000,B17,спорт!G4:G10000,"нет")</f>
        <v>0</v>
      </c>
      <c r="U17" s="116">
        <f>SUMIFS(лечеб!A4:A10000,лечеб!F4:F10000,B17,лечеб!G4:G10000,"да")</f>
        <v>0</v>
      </c>
      <c r="V17" s="117">
        <f>SUMIFS(лечеб!A4:A10000,лечеб!F4:F10000,B17,лечеб!G4:G10000,"нет")</f>
        <v>0</v>
      </c>
      <c r="W17" s="116">
        <f>SUMIFS(Баня!A4:A10000,Баня!F4:F10000,B17,Баня!G4:G10000,"да")</f>
        <v>0</v>
      </c>
      <c r="X17" s="117">
        <f>SUMIFS(Баня!A4:A10000,Баня!F4:F10000,B17,Баня!G4:G10000,"нет")</f>
        <v>0</v>
      </c>
      <c r="Y17" s="116">
        <f>SUMIFS(Адм!A4:A10000,Адм!F4:F10000,B17,Адм!G4:G10000,"да")</f>
        <v>0</v>
      </c>
      <c r="Z17" s="117">
        <f>SUMIFS(Адм!A4:A10000,Адм!F4:F10000,B17,Адм!G4:G10000,"нет")</f>
        <v>0</v>
      </c>
      <c r="AA17" s="116">
        <f>SUMIFS(С.Х!A4:A9995,С.Х!F4:F9995,B17,С.Х!G4:G9995,"да")</f>
        <v>0</v>
      </c>
      <c r="AB17" s="117">
        <f>SUMIFS(С.Х!A4:A9995,С.Х!F4:F9995,B17,С.Х!G4:G9995,"нет")</f>
        <v>0</v>
      </c>
      <c r="AC17" s="116">
        <f>SUMIFS(новостр!A4:A9999,новостр!F4:F9999,B17,новостр!G4:G9999,"да")</f>
        <v>0</v>
      </c>
      <c r="AD17" s="117">
        <f>SUMIFS(новостр!A4:A9999,новостр!F4:F9999,B17,новостр!G4:G9999,"нет")</f>
        <v>0</v>
      </c>
      <c r="AE17" s="116">
        <f>SUMIFS(авт!A4:A10004,авт!F4:F10004,B17,авт!G4:G10004,"да")</f>
        <v>0</v>
      </c>
      <c r="AF17" s="117">
        <f>SUMIFS(авт!A4:A10004,авт!F4:F10004,B17,авт!G4:G10004,"нет")</f>
        <v>0</v>
      </c>
      <c r="AG17" s="116">
        <f>SUMIFS(ЖС!A4:A10022,ЖС!F4:F10022,B17,ЖС!G4:G10022,"да")</f>
        <v>5</v>
      </c>
      <c r="AH17" s="117">
        <f>SUMIFS(ЖС!A4:A10022,ЖС!F4:F10022,B17,ЖС!G4:G10022,"нет")</f>
        <v>3</v>
      </c>
      <c r="AI17" s="116">
        <f>SUMIFS(Лес!A5:A9990,Лес!F5:F9990,B17,Лес!G5:G9990,"да")</f>
        <v>0</v>
      </c>
      <c r="AJ17" s="117">
        <f>SUMIFS(Лес!A5:A9990,Лес!F5:F9990,B17,Лес!G5:G9990,"нет")</f>
        <v>0</v>
      </c>
      <c r="AK17" s="116">
        <f>SUMIFS('степь '!A5:A9998,'степь '!F5:F9998,B17,'степь '!G5:G9998,"да")</f>
        <v>0</v>
      </c>
      <c r="AL17" s="117">
        <f>SUMIFS('степь '!A5:A9998,'степь '!F5:F9998,B17,'степь '!G5:G9998,"нет")</f>
        <v>0</v>
      </c>
      <c r="AM17" s="116">
        <f>SUMIFS(Пр.откр.тер!A4:A9967,Пр.откр.тер!F4:F9967,B17,Пр.откр.тер!G4:G9967,"да")</f>
        <v>0</v>
      </c>
      <c r="AN17" s="117">
        <f>SUMIFS(Пр.откр.тер!A4:A9967,Пр.откр.тер!F4:F9967,B17,Пр.откр.тер!G4:G9967,"нет")</f>
        <v>0</v>
      </c>
      <c r="AO17" s="115"/>
    </row>
    <row r="18" spans="1:41" s="2" customFormat="1" ht="17.25" thickTop="1" thickBot="1">
      <c r="A18" s="123">
        <v>15</v>
      </c>
      <c r="B18" s="127" t="s">
        <v>130</v>
      </c>
      <c r="C18" s="125">
        <f t="shared" si="1"/>
        <v>17</v>
      </c>
      <c r="D18" s="174">
        <f t="shared" si="2"/>
        <v>5</v>
      </c>
      <c r="E18" s="175">
        <f t="shared" si="3"/>
        <v>12</v>
      </c>
      <c r="F18" s="131"/>
      <c r="G18" s="116">
        <f>SUMIFS(произв!A4:A9995,произв!F4:F9995,B18,произв!G4:G9995,"да")</f>
        <v>1</v>
      </c>
      <c r="H18" s="117">
        <f>SUMIFS(произв!A4:A9995,произв!F4:F9995,B18,произв!G4:G9995,"нет")</f>
        <v>0</v>
      </c>
      <c r="I18" s="116">
        <f>SUMIFS(торг!A4:A10000,торг!F4:F10000,B18,торг!G4:G10000,"да")</f>
        <v>0</v>
      </c>
      <c r="J18" s="117">
        <f>SUMIFS(торг!A4:A10000,торг!F4:F10000,B18,торг!G4:G10000,"нет")</f>
        <v>0</v>
      </c>
      <c r="K18" s="145">
        <f>SUMIFS(склад!A4:A9995,склад!F4:F9995,B18,склад!G4:G9995,"да")</f>
        <v>0</v>
      </c>
      <c r="L18" s="146">
        <f>SUMIFS(склад!A4:A9995,склад!F4:F9995,B18,склад!G4:G9995,"нет")</f>
        <v>0</v>
      </c>
      <c r="M18" s="147">
        <f>SUMIFS('обр '!A4:A9999,'обр '!F4:F9999,B18,'обр '!G4:G9999,"да")</f>
        <v>0</v>
      </c>
      <c r="N18" s="146">
        <f>SUMIFS('обр '!A4:A9999,'обр '!F4:F9999,B18,'обр '!G4:G9999,"нет")</f>
        <v>0</v>
      </c>
      <c r="O18" s="116">
        <f>SUMIFS(детс!A4:A10000,детс!F4:F10000,B18,детс!G4:G10000,"да")</f>
        <v>0</v>
      </c>
      <c r="P18" s="117">
        <f>SUMIFS(детс!A4:A10000,детс!F4:F10000,B18,детс!G4:G10000,"нет")</f>
        <v>0</v>
      </c>
      <c r="Q18" s="116">
        <f>SUMIFS(культ!A4:A10000,культ!F4:F10000,B18,культ!G4:G10000,"да")</f>
        <v>0</v>
      </c>
      <c r="R18" s="117">
        <f>SUMIFS(культ!A4:A10000,культ!F4:F10000,B18,культ!G4:G10000,"нет")</f>
        <v>0</v>
      </c>
      <c r="S18" s="116">
        <f>SUMIFS(спорт!A4:A10000,спорт!F4:F10000,B18,спорт!G4:G10000,"да")</f>
        <v>0</v>
      </c>
      <c r="T18" s="117">
        <f>SUMIFS(спорт!A4:A10000,спорт!F4:F10000,B18,спорт!G4:G10000,"нет")</f>
        <v>0</v>
      </c>
      <c r="U18" s="116">
        <f>SUMIFS(лечеб!A4:A10000,лечеб!F4:F10000,B18,лечеб!G4:G10000,"да")</f>
        <v>0</v>
      </c>
      <c r="V18" s="117">
        <f>SUMIFS(лечеб!A4:A10000,лечеб!F4:F10000,B18,лечеб!G4:G10000,"нет")</f>
        <v>0</v>
      </c>
      <c r="W18" s="116">
        <f>SUMIFS(Баня!A4:A10000,Баня!F4:F10000,B18,Баня!G4:G10000,"да")</f>
        <v>0</v>
      </c>
      <c r="X18" s="117">
        <f>SUMIFS(Баня!A4:A10000,Баня!F4:F10000,B18,Баня!G4:G10000,"нет")</f>
        <v>0</v>
      </c>
      <c r="Y18" s="116">
        <f>SUMIFS(Адм!A4:A10000,Адм!F4:F10000,B18,Адм!G4:G10000,"да")</f>
        <v>0</v>
      </c>
      <c r="Z18" s="117">
        <f>SUMIFS(Адм!A4:A10000,Адм!F4:F10000,B18,Адм!G4:G10000,"нет")</f>
        <v>0</v>
      </c>
      <c r="AA18" s="116">
        <f>SUMIFS(С.Х!A4:A9995,С.Х!F4:F9995,B18,С.Х!G4:G9995,"да")</f>
        <v>1</v>
      </c>
      <c r="AB18" s="117">
        <f>SUMIFS(С.Х!A4:A9995,С.Х!F4:F9995,B18,С.Х!G4:G9995,"нет")</f>
        <v>0</v>
      </c>
      <c r="AC18" s="116">
        <f>SUMIFS(новостр!A4:A9999,новостр!F4:F9999,B18,новостр!G4:G9999,"да")</f>
        <v>0</v>
      </c>
      <c r="AD18" s="117">
        <f>SUMIFS(новостр!A4:A9999,новостр!F4:F9999,B18,новостр!G4:G9999,"нет")</f>
        <v>0</v>
      </c>
      <c r="AE18" s="116">
        <f>SUMIFS(авт!A4:A10004,авт!F4:F10004,B18,авт!G4:G10004,"да")</f>
        <v>1</v>
      </c>
      <c r="AF18" s="117">
        <f>SUMIFS(авт!A4:A10004,авт!F4:F10004,B18,авт!G4:G10004,"нет")</f>
        <v>2</v>
      </c>
      <c r="AG18" s="145">
        <f>SUMIFS(ЖС!A4:A10022,ЖС!F4:F10022,B18,ЖС!G4:G10022,"да")</f>
        <v>2</v>
      </c>
      <c r="AH18" s="146">
        <f>SUMIFS(ЖС!A4:A10022,ЖС!F4:F10022,B18,ЖС!G4:G10022,"нет")</f>
        <v>9</v>
      </c>
      <c r="AI18" s="116">
        <f>SUMIFS(Лес!A5:A9990,Лес!F5:F9990,B18,Лес!G5:G9990,"да")</f>
        <v>0</v>
      </c>
      <c r="AJ18" s="117">
        <f>SUMIFS(Лес!A5:A9990,Лес!F5:F9990,B18,Лес!G5:G9990,"нет")</f>
        <v>0</v>
      </c>
      <c r="AK18" s="116">
        <f>SUMIFS('степь '!A5:A9998,'степь '!F5:F9998,B18,'степь '!G5:G9998,"да")</f>
        <v>0</v>
      </c>
      <c r="AL18" s="117">
        <f>SUMIFS('степь '!A5:A9998,'степь '!F5:F9998,B18,'степь '!G5:G9998,"нет")</f>
        <v>0</v>
      </c>
      <c r="AM18" s="116">
        <f>SUMIFS(Пр.откр.тер!A4:A9967,Пр.откр.тер!F4:F9967,B18,Пр.откр.тер!G4:G9967,"да")</f>
        <v>0</v>
      </c>
      <c r="AN18" s="117">
        <f>SUMIFS(Пр.откр.тер!A4:A9967,Пр.откр.тер!F4:F9967,B18,Пр.откр.тер!G4:G9967,"нет")</f>
        <v>1</v>
      </c>
      <c r="AO18" s="115"/>
    </row>
    <row r="19" spans="1:41" s="2" customFormat="1" ht="17.25" thickTop="1" thickBot="1">
      <c r="A19" s="123">
        <v>16</v>
      </c>
      <c r="B19" s="127" t="s">
        <v>134</v>
      </c>
      <c r="C19" s="125">
        <f t="shared" si="1"/>
        <v>4</v>
      </c>
      <c r="D19" s="174">
        <f t="shared" si="2"/>
        <v>0</v>
      </c>
      <c r="E19" s="175">
        <f t="shared" si="3"/>
        <v>4</v>
      </c>
      <c r="F19" s="131"/>
      <c r="G19" s="116">
        <f>SUMIFS(произв!A4:A9995,произв!F4:F9995,B19,произв!G4:G9995,"да")</f>
        <v>0</v>
      </c>
      <c r="H19" s="117">
        <f>SUMIFS(произв!A4:A9995,произв!F4:F9995,B19,произв!G4:G9995,"нет")</f>
        <v>1</v>
      </c>
      <c r="I19" s="116">
        <f>SUMIFS(торг!A4:A10000,торг!F4:F10000,B19,торг!G4:G10000,"да")</f>
        <v>0</v>
      </c>
      <c r="J19" s="117">
        <f>SUMIFS(торг!A4:A10000,торг!F4:F10000,B19,торг!G4:G10000,"нет")</f>
        <v>0</v>
      </c>
      <c r="K19" s="145">
        <f>SUMIFS(склад!A4:A9995,склад!F4:F9995,B19,склад!G4:G9995,"да")</f>
        <v>0</v>
      </c>
      <c r="L19" s="146">
        <f>SUMIFS(склад!A4:A9995,склад!F4:F9995,B19,склад!G4:G9995,"нет")</f>
        <v>0</v>
      </c>
      <c r="M19" s="147">
        <f>SUMIFS('обр '!A4:A9999,'обр '!F4:F9999,B19,'обр '!G4:G9999,"да")</f>
        <v>0</v>
      </c>
      <c r="N19" s="146">
        <f>SUMIFS('обр '!A4:A9999,'обр '!F4:F9999,B19,'обр '!G4:G9999,"нет")</f>
        <v>0</v>
      </c>
      <c r="O19" s="120">
        <f>SUMIFS(детс!A4:A10000,детс!F4:F10000,B19,детс!G4:G10000,"да")</f>
        <v>0</v>
      </c>
      <c r="P19" s="117">
        <f>SUMIFS(детс!A4:A10000,детс!F4:F10000,B19,детс!G4:G10000,"нет")</f>
        <v>0</v>
      </c>
      <c r="Q19" s="116">
        <f>SUMIFS(культ!A4:A10000,культ!F4:F10000,B19,культ!G4:G10000,"да")</f>
        <v>0</v>
      </c>
      <c r="R19" s="117">
        <f>SUMIFS(культ!A4:A10000,культ!F4:F10000,B19,культ!G4:G10000,"нет")</f>
        <v>0</v>
      </c>
      <c r="S19" s="116">
        <f>SUMIFS(спорт!A4:A10000,спорт!F4:F10000,B19,спорт!G4:G10000,"да")</f>
        <v>0</v>
      </c>
      <c r="T19" s="117">
        <f>SUMIFS(спорт!A4:A10000,спорт!F4:F10000,B19,спорт!G4:G10000,"нет")</f>
        <v>0</v>
      </c>
      <c r="U19" s="116">
        <f>SUMIFS(лечеб!A4:A10000,лечеб!F4:F10000,B19,лечеб!G4:G10000,"да")</f>
        <v>0</v>
      </c>
      <c r="V19" s="117">
        <f>SUMIFS(лечеб!A4:A10000,лечеб!F4:F10000,B19,лечеб!G4:G10000,"нет")</f>
        <v>0</v>
      </c>
      <c r="W19" s="116">
        <f>SUMIFS(Баня!A4:A10000,Баня!F4:F10000,B19,Баня!G4:G10000,"да")</f>
        <v>0</v>
      </c>
      <c r="X19" s="117">
        <f>SUMIFS(Баня!A4:A10000,Баня!F4:F10000,B19,Баня!G4:G10000,"нет")</f>
        <v>0</v>
      </c>
      <c r="Y19" s="116">
        <f>SUMIFS(Адм!A4:A10000,Адм!F4:F10000,B19,Адм!G4:G10000,"да")</f>
        <v>0</v>
      </c>
      <c r="Z19" s="117">
        <f>SUMIFS(Адм!A4:A10000,Адм!F4:F10000,B19,Адм!G4:G10000,"нет")</f>
        <v>0</v>
      </c>
      <c r="AA19" s="116">
        <f>SUMIFS(С.Х!A4:A9995,С.Х!F4:F9995,B19,С.Х!G4:G9995,"да")</f>
        <v>0</v>
      </c>
      <c r="AB19" s="117">
        <f>SUMIFS(С.Х!A4:A9995,С.Х!F4:F9995,B19,С.Х!G4:G9995,"нет")</f>
        <v>0</v>
      </c>
      <c r="AC19" s="116">
        <f>SUMIFS(новостр!A4:A9999,новостр!F4:F9999,B19,новостр!G4:G9999,"да")</f>
        <v>0</v>
      </c>
      <c r="AD19" s="117">
        <f>SUMIFS(новостр!A4:A9999,новостр!F4:F9999,B19,новостр!G4:G9999,"нет")</f>
        <v>0</v>
      </c>
      <c r="AE19" s="116">
        <f>SUMIFS(авт!A4:A10004,авт!F4:F10004,B19,авт!G4:G10004,"да")</f>
        <v>0</v>
      </c>
      <c r="AF19" s="117">
        <f>SUMIFS(авт!A4:A10004,авт!F4:F10004,B19,авт!G4:G10004,"нет")</f>
        <v>1</v>
      </c>
      <c r="AG19" s="116">
        <f>SUMIFS(ЖС!A4:A10022,ЖС!F4:F10022,B19,ЖС!G4:G10022,"да")</f>
        <v>0</v>
      </c>
      <c r="AH19" s="117">
        <f>SUMIFS(ЖС!A4:A10022,ЖС!F4:F10022,B19,ЖС!G4:G10022,"нет")</f>
        <v>1</v>
      </c>
      <c r="AI19" s="116">
        <f>SUMIFS(Лес!A5:A9990,Лес!F5:F9990,B19,Лес!G5:G9990,"да")</f>
        <v>0</v>
      </c>
      <c r="AJ19" s="117">
        <f>SUMIFS(Лес!A5:A9990,Лес!F5:F9990,B19,Лес!G5:G9990,"нет")</f>
        <v>0</v>
      </c>
      <c r="AK19" s="116">
        <f>SUMIFS('степь '!A5:A9998,'степь '!F5:F9998,B19,'степь '!G5:G9998,"да")</f>
        <v>0</v>
      </c>
      <c r="AL19" s="117">
        <f>SUMIFS('степь '!A5:A9998,'степь '!F5:F9998,B19,'степь '!G5:G9998,"нет")</f>
        <v>0</v>
      </c>
      <c r="AM19" s="116">
        <f>SUMIFS(Пр.откр.тер!A4:A9967,Пр.откр.тер!F4:F9967,B19,Пр.откр.тер!G4:G9967,"да")</f>
        <v>0</v>
      </c>
      <c r="AN19" s="117">
        <f>SUMIFS(Пр.откр.тер!A4:A9967,Пр.откр.тер!F4:F9967,B19,Пр.откр.тер!G4:G9967,"нет")</f>
        <v>1</v>
      </c>
      <c r="AO19" s="115"/>
    </row>
    <row r="20" spans="1:41" s="2" customFormat="1" ht="17.25" thickTop="1" thickBot="1">
      <c r="A20" s="123">
        <v>17</v>
      </c>
      <c r="B20" s="127" t="s">
        <v>128</v>
      </c>
      <c r="C20" s="125">
        <f t="shared" si="1"/>
        <v>14</v>
      </c>
      <c r="D20" s="174">
        <f t="shared" si="2"/>
        <v>14</v>
      </c>
      <c r="E20" s="175">
        <f t="shared" si="3"/>
        <v>0</v>
      </c>
      <c r="F20" s="131"/>
      <c r="G20" s="116">
        <f>SUMIFS(произв!A4:A9995,произв!F4:F9995,B20,произв!G4:G9995,"да")</f>
        <v>0</v>
      </c>
      <c r="H20" s="117">
        <f>SUMIFS(произв!A4:A9995,произв!F4:F9995,B20,произв!G4:G9995,"нет")</f>
        <v>0</v>
      </c>
      <c r="I20" s="116">
        <f>SUMIFS(торг!A4:A10000,торг!F4:F10000,B20,торг!G4:G10000,"да")</f>
        <v>0</v>
      </c>
      <c r="J20" s="117">
        <f>SUMIFS(торг!A4:A10000,торг!F4:F10000,B20,торг!G4:G10000,"нет")</f>
        <v>0</v>
      </c>
      <c r="K20" s="145">
        <f>SUMIFS(склад!A4:A9995,склад!F4:F9995,B20,склад!G4:G9995,"да")</f>
        <v>0</v>
      </c>
      <c r="L20" s="146">
        <f>SUMIFS(склад!A4:A9995,склад!F4:F9995,B20,склад!G4:G9995,"нет")</f>
        <v>0</v>
      </c>
      <c r="M20" s="147">
        <f>SUMIFS('обр '!A4:A9999,'обр '!F4:F9999,B20,'обр '!G4:G9999,"да")</f>
        <v>0</v>
      </c>
      <c r="N20" s="146">
        <f>SUMIFS('обр '!A4:A9999,'обр '!F4:F9999,B20,'обр '!G4:G9999,"нет")</f>
        <v>0</v>
      </c>
      <c r="O20" s="116">
        <f>SUMIFS(детс!A4:A10000,детс!F4:F10000,B20,детс!G4:G10000,"да")</f>
        <v>0</v>
      </c>
      <c r="P20" s="117">
        <f>SUMIFS(детс!A4:A10000,детс!F4:F10000,B20,детс!G4:G10000,"нет")</f>
        <v>0</v>
      </c>
      <c r="Q20" s="116">
        <f>SUMIFS(культ!A4:A10000,культ!F4:F10000,B20,культ!G4:G10000,"да")</f>
        <v>0</v>
      </c>
      <c r="R20" s="117">
        <f>SUMIFS(культ!A4:A10000,культ!F4:F10000,B20,культ!G4:G10000,"нет")</f>
        <v>0</v>
      </c>
      <c r="S20" s="116">
        <f>SUMIFS(спорт!A4:A10000,спорт!F4:F10000,B20,спорт!G4:G10000,"да")</f>
        <v>0</v>
      </c>
      <c r="T20" s="117">
        <f>SUMIFS(спорт!A4:A10000,спорт!F4:F10000,B20,спорт!G4:G10000,"нет")</f>
        <v>0</v>
      </c>
      <c r="U20" s="116">
        <f>SUMIFS(лечеб!A4:A10000,лечеб!F4:F10000,B20,лечеб!G4:G10000,"да")</f>
        <v>0</v>
      </c>
      <c r="V20" s="117">
        <f>SUMIFS(лечеб!A4:A10000,лечеб!F4:F10000,B20,лечеб!G4:G10000,"нет")</f>
        <v>0</v>
      </c>
      <c r="W20" s="116">
        <f>SUMIFS(Баня!A4:A10000,Баня!F4:F10000,B20,Баня!G4:G10000,"да")</f>
        <v>1</v>
      </c>
      <c r="X20" s="117">
        <f>SUMIFS(Баня!A4:A10000,Баня!F4:F10000,B20,Баня!G4:G10000,"нет")</f>
        <v>0</v>
      </c>
      <c r="Y20" s="116">
        <f>SUMIFS(Адм!A4:A10000,Адм!F4:F10000,B20,Адм!G4:G10000,"да")</f>
        <v>1</v>
      </c>
      <c r="Z20" s="117">
        <f>SUMIFS(Адм!A4:A10000,Адм!F4:F10000,B20,Адм!G4:G10000,"нет")</f>
        <v>0</v>
      </c>
      <c r="AA20" s="116">
        <f>SUMIFS(С.Х!A4:A9995,С.Х!F4:F9995,B20,С.Х!G4:G9995,"да")</f>
        <v>0</v>
      </c>
      <c r="AB20" s="117">
        <f>SUMIFS(С.Х!A4:A9995,С.Х!F4:F9995,B20,С.Х!G4:G9995,"нет")</f>
        <v>0</v>
      </c>
      <c r="AC20" s="116">
        <f>SUMIFS(новостр!A4:A9999,новостр!F4:F9999,B20,новостр!G4:G9999,"да")</f>
        <v>0</v>
      </c>
      <c r="AD20" s="117">
        <f>SUMIFS(новостр!A4:A9999,новостр!F4:F9999,B20,новостр!G4:G9999,"нет")</f>
        <v>0</v>
      </c>
      <c r="AE20" s="116">
        <f>SUMIFS(авт!A4:A10004,авт!F4:F10004,B20,авт!G4:G10004,"да")</f>
        <v>1</v>
      </c>
      <c r="AF20" s="117">
        <f>SUMIFS(авт!A4:A10004,авт!F4:F10004,B20,авт!G4:G10004,"нет")</f>
        <v>0</v>
      </c>
      <c r="AG20" s="116">
        <f>SUMIFS(ЖС!A4:A10022,ЖС!F4:F10022,B20,ЖС!G4:G10022,"да")</f>
        <v>11</v>
      </c>
      <c r="AH20" s="117">
        <f>SUMIFS(ЖС!A4:A10022,ЖС!F4:F10022,B20,ЖС!G4:G10022,"нет")</f>
        <v>0</v>
      </c>
      <c r="AI20" s="116">
        <f>SUMIFS(Лес!A5:A9990,Лес!F5:F9990,B20,Лес!G5:G9990,"да")</f>
        <v>0</v>
      </c>
      <c r="AJ20" s="117">
        <f>SUMIFS(Лес!A5:A9990,Лес!F5:F9990,B20,Лес!G5:G9990,"нет")</f>
        <v>0</v>
      </c>
      <c r="AK20" s="116">
        <f>SUMIFS('степь '!A5:A9998,'степь '!F5:F9998,B20,'степь '!G5:G9998,"да")</f>
        <v>0</v>
      </c>
      <c r="AL20" s="117">
        <f>SUMIFS('степь '!A5:A9998,'степь '!F5:F9998,B20,'степь '!G5:G9998,"нет")</f>
        <v>0</v>
      </c>
      <c r="AM20" s="116">
        <f>SUMIFS(Пр.откр.тер!A4:A9967,Пр.откр.тер!F4:F9967,B20,Пр.откр.тер!G4:G9967,"да")</f>
        <v>0</v>
      </c>
      <c r="AN20" s="117">
        <f>SUMIFS(Пр.откр.тер!A4:A9967,Пр.откр.тер!F4:F9967,B20,Пр.откр.тер!G4:G9967,"нет")</f>
        <v>0</v>
      </c>
      <c r="AO20" s="115"/>
    </row>
    <row r="21" spans="1:41" s="2" customFormat="1" ht="17.25" thickTop="1" thickBot="1">
      <c r="A21" s="123">
        <v>18</v>
      </c>
      <c r="B21" s="127" t="s">
        <v>288</v>
      </c>
      <c r="C21" s="125">
        <f t="shared" si="1"/>
        <v>5</v>
      </c>
      <c r="D21" s="174">
        <f t="shared" si="2"/>
        <v>5</v>
      </c>
      <c r="E21" s="175">
        <f t="shared" si="3"/>
        <v>0</v>
      </c>
      <c r="F21" s="131"/>
      <c r="G21" s="116">
        <f>SUMIFS(произв!A4:A9995,произв!F4:F9995,B21,произв!G4:G9995,"да")</f>
        <v>0</v>
      </c>
      <c r="H21" s="117">
        <f>SUMIFS(произв!A4:A9995,произв!F4:F9995,B21,произв!G4:G9995,"нет")</f>
        <v>0</v>
      </c>
      <c r="I21" s="116">
        <f>SUMIFS(торг!A4:A10000,торг!F4:F10000,B21,торг!G4:G10000,"да")</f>
        <v>0</v>
      </c>
      <c r="J21" s="117">
        <f>SUMIFS(торг!A4:A10000,торг!F4:F10000,B21,торг!G4:G10000,"нет")</f>
        <v>0</v>
      </c>
      <c r="K21" s="145">
        <f>SUMIFS(склад!A4:A9995,склад!F4:F9995,B21,склад!G4:G9995,"да")</f>
        <v>0</v>
      </c>
      <c r="L21" s="146">
        <f>SUMIFS(склад!A4:A9995,склад!F4:F9995,B21,склад!G4:G9995,"нет")</f>
        <v>0</v>
      </c>
      <c r="M21" s="147">
        <f>SUMIFS('обр '!A4:A9999,'обр '!F4:F9999,B21,'обр '!G4:G9999,"да")</f>
        <v>0</v>
      </c>
      <c r="N21" s="146">
        <f>SUMIFS('обр '!A4:A9999,'обр '!F4:F9999,B21,'обр '!G4:G9999,"нет")</f>
        <v>0</v>
      </c>
      <c r="O21" s="116">
        <f>SUMIFS(детс!A4:A10000,детс!F4:F10000,B21,детс!G4:G10000,"да")</f>
        <v>0</v>
      </c>
      <c r="P21" s="117">
        <f>SUMIFS(детс!A4:A10000,детс!F4:F10000,B21,детс!G4:G10000,"нет")</f>
        <v>0</v>
      </c>
      <c r="Q21" s="116">
        <f>SUMIFS(культ!A4:A10000,культ!F4:F10000,B21,культ!G4:G10000,"да")</f>
        <v>0</v>
      </c>
      <c r="R21" s="117">
        <f>SUMIFS(культ!A4:A10000,культ!F4:F10000,B21,культ!G4:G10000,"нет")</f>
        <v>0</v>
      </c>
      <c r="S21" s="116">
        <f>SUMIFS(спорт!A4:A10000,спорт!F4:F10000,B21,спорт!G4:G10000,"да")</f>
        <v>0</v>
      </c>
      <c r="T21" s="117">
        <f>SUMIFS(спорт!A4:A10000,спорт!F4:F10000,B21,спорт!G4:G10000,"нет")</f>
        <v>0</v>
      </c>
      <c r="U21" s="116">
        <f>SUMIFS(лечеб!A4:A10000,лечеб!F4:F10000,B21,лечеб!G4:G10000,"да")</f>
        <v>0</v>
      </c>
      <c r="V21" s="117">
        <f>SUMIFS(лечеб!A4:A10000,лечеб!F4:F10000,B21,лечеб!G4:G10000,"нет")</f>
        <v>0</v>
      </c>
      <c r="W21" s="116">
        <f>SUMIFS(Баня!A4:A10000,Баня!F4:F10000,B21,Баня!G4:G10000,"да")</f>
        <v>0</v>
      </c>
      <c r="X21" s="117">
        <f>SUMIFS(Баня!A4:A10000,Баня!F4:F10000,B21,Баня!G4:G10000,"нет")</f>
        <v>0</v>
      </c>
      <c r="Y21" s="116">
        <f>SUMIFS(Адм!A4:A10000,Адм!F4:F10000,B21,Адм!G4:G10000,"да")</f>
        <v>0</v>
      </c>
      <c r="Z21" s="117">
        <f>SUMIFS(Адм!A4:A10000,Адм!F4:F10000,B21,Адм!G4:G10000,"нет")</f>
        <v>0</v>
      </c>
      <c r="AA21" s="116">
        <f>SUMIFS(С.Х!A4:A9995,С.Х!F4:F9995,B21,С.Х!G4:G9995,"да")</f>
        <v>0</v>
      </c>
      <c r="AB21" s="117">
        <f>SUMIFS(С.Х!A4:A9995,С.Х!F4:F9995,B21,С.Х!G4:G9995,"нет")</f>
        <v>0</v>
      </c>
      <c r="AC21" s="116">
        <f>SUMIFS(новостр!A4:A9999,новостр!F4:F9999,B21,новостр!G4:G9999,"да")</f>
        <v>1</v>
      </c>
      <c r="AD21" s="117">
        <f>SUMIFS(новостр!A4:A9999,новостр!F4:F9999,B21,новостр!G4:G9999,"нет")</f>
        <v>0</v>
      </c>
      <c r="AE21" s="116">
        <f>SUMIFS(авт!A4:A10004,авт!F4:F10004,B21,авт!G4:G10004,"да")</f>
        <v>3</v>
      </c>
      <c r="AF21" s="117">
        <f>SUMIFS(авт!A4:A10004,авт!F4:F10004,B21,авт!G4:G10004,"нет")</f>
        <v>0</v>
      </c>
      <c r="AG21" s="116">
        <f>SUMIFS(ЖС!A4:A10022,ЖС!F4:F10022,B21,ЖС!G4:G10022,"да")</f>
        <v>1</v>
      </c>
      <c r="AH21" s="117">
        <f>SUMIFS(ЖС!A4:A10022,ЖС!F4:F10022,B21,ЖС!G4:G10022,"нет")</f>
        <v>0</v>
      </c>
      <c r="AI21" s="116">
        <f>SUMIFS(Лес!A5:A9990,Лес!F5:F9990,B21,Лес!G5:G9990,"да")</f>
        <v>0</v>
      </c>
      <c r="AJ21" s="117">
        <f>SUMIFS(Лес!A5:A9990,Лес!F5:F9990,B21,Лес!G5:G9990,"нет")</f>
        <v>0</v>
      </c>
      <c r="AK21" s="116">
        <f>SUMIFS('степь '!A5:A9998,'степь '!F5:F9998,B21,'степь '!G5:G9998,"да")</f>
        <v>0</v>
      </c>
      <c r="AL21" s="117">
        <f>SUMIFS('степь '!A5:A9998,'степь '!F5:F9998,B21,'степь '!G5:G9998,"нет")</f>
        <v>0</v>
      </c>
      <c r="AM21" s="116">
        <f>SUMIFS(Пр.откр.тер!A4:A9967,Пр.откр.тер!F4:F9967,B21,Пр.откр.тер!G4:G9967,"да")</f>
        <v>0</v>
      </c>
      <c r="AN21" s="117">
        <f>SUMIFS(Пр.откр.тер!A4:A9967,Пр.откр.тер!F4:F9967,B21,Пр.откр.тер!G4:G9967,"нет")</f>
        <v>0</v>
      </c>
      <c r="AO21" s="115"/>
    </row>
    <row r="22" spans="1:41" s="2" customFormat="1" ht="17.25" thickTop="1" thickBot="1">
      <c r="A22" s="124">
        <v>19</v>
      </c>
      <c r="B22" s="128" t="s">
        <v>139</v>
      </c>
      <c r="C22" s="125">
        <f t="shared" si="1"/>
        <v>4</v>
      </c>
      <c r="D22" s="174">
        <f t="shared" si="2"/>
        <v>4</v>
      </c>
      <c r="E22" s="175">
        <f t="shared" si="3"/>
        <v>0</v>
      </c>
      <c r="F22" s="131"/>
      <c r="G22" s="118">
        <f>SUMIFS(произв!A4:A9995,произв!F4:F9995,B22,произв!G4:G9995,"да")</f>
        <v>0</v>
      </c>
      <c r="H22" s="119">
        <f>SUMIFS(произв!A4:A9995,произв!F4:F9995,B22,произв!G4:G9995,"нет")</f>
        <v>0</v>
      </c>
      <c r="I22" s="118">
        <f>SUMIFS(торг!A4:A10000,торг!F4:F10000,B22,торг!G4:G10000,"да")</f>
        <v>0</v>
      </c>
      <c r="J22" s="119">
        <f>SUMIFS(торг!A4:A10000,торг!F4:F10000,B22,торг!G4:G10000,"нет")</f>
        <v>0</v>
      </c>
      <c r="K22" s="150">
        <f>SUMIFS(склад!A4:A9995,склад!F4:F9995,B22,склад!G4:G9995,"да")</f>
        <v>0</v>
      </c>
      <c r="L22" s="151">
        <f>SUMIFS(склад!A4:A9995,склад!F4:F9995,B22,склад!G4:G9995,"нет")</f>
        <v>0</v>
      </c>
      <c r="M22" s="152">
        <f>SUMIFS('обр '!A4:A9999,'обр '!F4:F9999,B22,'обр '!G4:G9999,"да")</f>
        <v>0</v>
      </c>
      <c r="N22" s="151">
        <f>SUMIFS('обр '!A4:A9999,'обр '!F4:F9999,B22,'обр '!G4:G9999,"нет")</f>
        <v>0</v>
      </c>
      <c r="O22" s="120">
        <f>SUMIFS(детс!A4:A10000,детс!F4:F10000,B22,детс!G4:G10000,"да")</f>
        <v>0</v>
      </c>
      <c r="P22" s="119">
        <f>SUMIFS(детс!A4:A10000,детс!F4:F10000,B22,детс!G4:G10000,"нет")</f>
        <v>0</v>
      </c>
      <c r="Q22" s="132">
        <f>SUMIFS(культ!A4:A10000,культ!F4:F10000,B22,культ!G4:G10000,"да")</f>
        <v>0</v>
      </c>
      <c r="R22" s="133">
        <f>SUMIFS(культ!A4:A10000,культ!F4:F10000,B22,культ!G4:G10000,"нет")</f>
        <v>0</v>
      </c>
      <c r="S22" s="132">
        <f>SUMIFS(спорт!A4:A10000,спорт!F4:F10000,B22,спорт!G4:G10000,"да")</f>
        <v>0</v>
      </c>
      <c r="T22" s="133">
        <f>SUMIFS(спорт!A4:A10000,спорт!F4:F10000,B22,спорт!G4:G10000,"нет")</f>
        <v>0</v>
      </c>
      <c r="U22" s="118">
        <f>SUMIFS(лечеб!A4:A10000,лечеб!F4:F10000,B22,лечеб!G4:G10000,"да")</f>
        <v>0</v>
      </c>
      <c r="V22" s="119">
        <f>SUMIFS(лечеб!A4:A10000,лечеб!F4:F10000,B22,лечеб!G4:G10000,"нет")</f>
        <v>0</v>
      </c>
      <c r="W22" s="118">
        <f>SUMIFS(Баня!A4:A10000,Баня!F4:F10000,B22,Баня!G4:G10000,"да")</f>
        <v>1</v>
      </c>
      <c r="X22" s="119">
        <f>SUMIFS(Баня!A4:A10000,Баня!F4:F10000,B22,Баня!G4:G10000,"нет")</f>
        <v>0</v>
      </c>
      <c r="Y22" s="118">
        <f>SUMIFS(Адм!A4:A10000,Адм!F4:F10000,B22,Адм!G4:G10000,"да")</f>
        <v>0</v>
      </c>
      <c r="Z22" s="119">
        <f>SUMIFS(Адм!A4:A10000,Адм!F4:F10000,B22,Адм!G4:G10000,"нет")</f>
        <v>0</v>
      </c>
      <c r="AA22" s="118">
        <f>SUMIFS(С.Х!A4:A9995,С.Х!F4:F9995,B22,С.Х!G4:G9995,"да")</f>
        <v>0</v>
      </c>
      <c r="AB22" s="119">
        <f>SUMIFS(С.Х!A4:A9995,С.Х!F4:F9995,B22,С.Х!G4:G9995,"нет")</f>
        <v>0</v>
      </c>
      <c r="AC22" s="118">
        <f>SUMIFS(новостр!A4:A9999,новостр!F4:F9999,B22,новостр!G4:G9999,"да")</f>
        <v>0</v>
      </c>
      <c r="AD22" s="119">
        <f>SUMIFS(новостр!A4:A9999,новостр!F4:F9999,B22,новостр!G4:G9999,"нет")</f>
        <v>0</v>
      </c>
      <c r="AE22" s="118">
        <f>SUMIFS(авт!A4:A10004,авт!F4:F10004,B22,авт!G4:G10004,"да")</f>
        <v>0</v>
      </c>
      <c r="AF22" s="119">
        <f>SUMIFS(авт!A4:A10004,авт!F4:F10004,B22,авт!G4:G10004,"нет")</f>
        <v>0</v>
      </c>
      <c r="AG22" s="118">
        <f>SUMIFS(ЖС!A4:A10022,ЖС!F4:F10022,B22,ЖС!G4:G10022,"да")</f>
        <v>3</v>
      </c>
      <c r="AH22" s="119">
        <f>SUMIFS(ЖС!A4:A10022,ЖС!F4:F10022,B22,ЖС!G4:G10022,"нет")</f>
        <v>0</v>
      </c>
      <c r="AI22" s="118">
        <f>SUMIFS(Лес!A5:A9990,Лес!F5:F9990,B22,Лес!G5:G9990,"да")</f>
        <v>0</v>
      </c>
      <c r="AJ22" s="119">
        <f>SUMIFS(Лес!A5:A9990,Лес!F5:F9990,B22,Лес!G5:G9990,"нет")</f>
        <v>0</v>
      </c>
      <c r="AK22" s="118">
        <f>SUMIFS('степь '!A5:A9998,'степь '!F5:F9998,B22,'степь '!G5:G9998,"да")</f>
        <v>0</v>
      </c>
      <c r="AL22" s="119">
        <f>SUMIFS('степь '!A5:A9998,'степь '!F5:F9998,B22,'степь '!G5:G9998,"нет")</f>
        <v>0</v>
      </c>
      <c r="AM22" s="118">
        <f>SUMIFS(Пр.откр.тер!A4:A9967,Пр.откр.тер!F4:F9967,B22,Пр.откр.тер!G4:G9967,"да")</f>
        <v>0</v>
      </c>
      <c r="AN22" s="119">
        <f>SUMIFS(Пр.откр.тер!A4:A9967,Пр.откр.тер!F4:F9967,B22,Пр.откр.тер!G4:G9967,"нет")</f>
        <v>0</v>
      </c>
      <c r="AO22" s="115"/>
    </row>
    <row r="23" spans="1:41" s="137" customFormat="1" ht="17.25" thickTop="1" thickBot="1">
      <c r="A23" s="2847" t="s">
        <v>75</v>
      </c>
      <c r="B23" s="2848"/>
      <c r="C23" s="141">
        <f t="shared" ref="C23:H23" si="4">SUM(C4:C22)</f>
        <v>155</v>
      </c>
      <c r="D23" s="141">
        <f t="shared" si="4"/>
        <v>54</v>
      </c>
      <c r="E23" s="141">
        <f t="shared" si="4"/>
        <v>101</v>
      </c>
      <c r="F23" s="141">
        <f t="shared" si="4"/>
        <v>0</v>
      </c>
      <c r="G23" s="142">
        <f t="shared" si="4"/>
        <v>1</v>
      </c>
      <c r="H23" s="142">
        <f t="shared" si="4"/>
        <v>4</v>
      </c>
      <c r="I23" s="142">
        <f t="shared" ref="I23:AN23" si="5">SUM(I4:I22)</f>
        <v>0</v>
      </c>
      <c r="J23" s="142">
        <f t="shared" si="5"/>
        <v>4</v>
      </c>
      <c r="K23" s="141">
        <f t="shared" si="5"/>
        <v>0</v>
      </c>
      <c r="L23" s="141">
        <f t="shared" si="5"/>
        <v>0</v>
      </c>
      <c r="M23" s="141">
        <f t="shared" si="5"/>
        <v>0</v>
      </c>
      <c r="N23" s="141">
        <f t="shared" si="5"/>
        <v>0</v>
      </c>
      <c r="O23" s="141">
        <f t="shared" si="5"/>
        <v>0</v>
      </c>
      <c r="P23" s="141">
        <f t="shared" si="5"/>
        <v>0</v>
      </c>
      <c r="Q23" s="141">
        <f t="shared" si="5"/>
        <v>0</v>
      </c>
      <c r="R23" s="141">
        <f t="shared" si="5"/>
        <v>0</v>
      </c>
      <c r="S23" s="141">
        <f t="shared" si="5"/>
        <v>0</v>
      </c>
      <c r="T23" s="141">
        <f t="shared" si="5"/>
        <v>0</v>
      </c>
      <c r="U23" s="141">
        <f t="shared" si="5"/>
        <v>0</v>
      </c>
      <c r="V23" s="141">
        <f t="shared" si="5"/>
        <v>0</v>
      </c>
      <c r="W23" s="141">
        <f t="shared" si="5"/>
        <v>2</v>
      </c>
      <c r="X23" s="141">
        <f t="shared" si="5"/>
        <v>0</v>
      </c>
      <c r="Y23" s="141">
        <f t="shared" si="5"/>
        <v>2</v>
      </c>
      <c r="Z23" s="141">
        <f t="shared" si="5"/>
        <v>0</v>
      </c>
      <c r="AA23" s="141">
        <f t="shared" si="5"/>
        <v>1</v>
      </c>
      <c r="AB23" s="141">
        <f t="shared" si="5"/>
        <v>1</v>
      </c>
      <c r="AC23" s="141">
        <f t="shared" si="5"/>
        <v>1</v>
      </c>
      <c r="AD23" s="141">
        <f t="shared" si="5"/>
        <v>0</v>
      </c>
      <c r="AE23" s="141">
        <f t="shared" si="5"/>
        <v>8</v>
      </c>
      <c r="AF23" s="141">
        <f t="shared" si="5"/>
        <v>9</v>
      </c>
      <c r="AG23" s="141">
        <f t="shared" si="5"/>
        <v>38</v>
      </c>
      <c r="AH23" s="141">
        <f t="shared" si="5"/>
        <v>80</v>
      </c>
      <c r="AI23" s="141">
        <f t="shared" si="5"/>
        <v>0</v>
      </c>
      <c r="AJ23" s="141">
        <f t="shared" si="5"/>
        <v>0</v>
      </c>
      <c r="AK23" s="141">
        <f t="shared" si="5"/>
        <v>0</v>
      </c>
      <c r="AL23" s="141">
        <f t="shared" si="5"/>
        <v>0</v>
      </c>
      <c r="AM23" s="141">
        <f t="shared" si="5"/>
        <v>1</v>
      </c>
      <c r="AN23" s="141">
        <f t="shared" si="5"/>
        <v>3</v>
      </c>
    </row>
    <row r="24" spans="1:41" ht="16.5" thickTop="1"/>
  </sheetData>
  <sheetProtection password="CE2A" sheet="1" objects="1" scenarios="1" formatCells="0" formatColumns="0" formatRows="0" insertColumns="0" insertRows="0" insertHyperlinks="0" deleteColumns="0" deleteRows="0" sort="0" autoFilter="0" pivotTables="0"/>
  <mergeCells count="23">
    <mergeCell ref="AG2:AH2"/>
    <mergeCell ref="AI2:AJ2"/>
    <mergeCell ref="W2:X2"/>
    <mergeCell ref="Y2:Z2"/>
    <mergeCell ref="AA2:AB2"/>
    <mergeCell ref="AC2:AD2"/>
    <mergeCell ref="AE2:AF2"/>
    <mergeCell ref="O1:T1"/>
    <mergeCell ref="A23:B23"/>
    <mergeCell ref="C2:C3"/>
    <mergeCell ref="M2:N2"/>
    <mergeCell ref="AM2:AN2"/>
    <mergeCell ref="A2:A3"/>
    <mergeCell ref="B2:B3"/>
    <mergeCell ref="D2:E2"/>
    <mergeCell ref="G2:H2"/>
    <mergeCell ref="I2:J2"/>
    <mergeCell ref="K2:L2"/>
    <mergeCell ref="AK2:AL2"/>
    <mergeCell ref="O2:P2"/>
    <mergeCell ref="Q2:R2"/>
    <mergeCell ref="S2:T2"/>
    <mergeCell ref="U2:V2"/>
  </mergeCells>
  <dataValidations count="1">
    <dataValidation type="list" allowBlank="1" showInputMessage="1" showErrorMessage="1" sqref="B4:B22">
      <formula1>районы</formula1>
    </dataValidation>
  </dataValidations>
  <pageMargins left="0.7" right="0.7" top="0.75" bottom="0.75" header="0.3" footer="0.3"/>
  <pageSetup paperSize="9" scale="40" orientation="portrait" r:id="rId1"/>
  <colBreaks count="2" manualBreakCount="2">
    <brk id="5" max="22" man="1"/>
    <brk id="24" max="22" man="1"/>
  </colBreaks>
</worksheet>
</file>

<file path=xl/worksheets/sheet18.xml><?xml version="1.0" encoding="utf-8"?>
<worksheet xmlns="http://schemas.openxmlformats.org/spreadsheetml/2006/main" xmlns:r="http://schemas.openxmlformats.org/officeDocument/2006/relationships">
  <sheetPr codeName="Лист32"/>
  <dimension ref="A1:AO24"/>
  <sheetViews>
    <sheetView view="pageBreakPreview" zoomScale="70" zoomScaleSheetLayoutView="70" workbookViewId="0">
      <pane xSplit="3" ySplit="1" topLeftCell="D2" activePane="bottomRight" state="frozen"/>
      <selection pane="topRight" activeCell="D1" sqref="D1"/>
      <selection pane="bottomLeft" activeCell="A2" sqref="A2"/>
      <selection pane="bottomRight" activeCell="B4" sqref="B4:B22"/>
    </sheetView>
  </sheetViews>
  <sheetFormatPr defaultColWidth="9.140625" defaultRowHeight="15.75"/>
  <cols>
    <col min="1" max="1" width="5.140625" style="4" customWidth="1"/>
    <col min="2" max="2" width="21.28515625" style="114" customWidth="1"/>
    <col min="3" max="3" width="11" style="114" customWidth="1"/>
    <col min="4" max="4" width="9.5703125" style="4" bestFit="1" customWidth="1"/>
    <col min="5" max="5" width="10.5703125" style="4" bestFit="1" customWidth="1"/>
    <col min="6" max="6" width="2.42578125" style="4" hidden="1" customWidth="1"/>
    <col min="7" max="30" width="9.28515625" style="4" bestFit="1" customWidth="1"/>
    <col min="31" max="16384" width="9.140625" style="4"/>
  </cols>
  <sheetData>
    <row r="1" spans="1:41" ht="15.75" customHeight="1" thickBot="1">
      <c r="B1" s="157"/>
      <c r="C1" s="157"/>
      <c r="D1" s="157"/>
      <c r="E1" s="157"/>
      <c r="F1" s="157"/>
      <c r="G1" s="157"/>
      <c r="H1" s="157"/>
      <c r="I1" s="157"/>
      <c r="J1" s="157"/>
      <c r="K1" s="157"/>
      <c r="L1" s="157"/>
      <c r="M1" s="157"/>
      <c r="N1" s="157"/>
      <c r="O1" s="2846" t="s">
        <v>320</v>
      </c>
      <c r="P1" s="2846"/>
      <c r="Q1" s="2846"/>
      <c r="R1" s="2846"/>
      <c r="S1" s="2846"/>
      <c r="T1" s="2846"/>
      <c r="U1" s="157"/>
      <c r="V1" s="157"/>
      <c r="W1" s="157"/>
      <c r="X1" s="157"/>
      <c r="Y1" s="157"/>
      <c r="Z1" s="157"/>
      <c r="AA1" s="157"/>
    </row>
    <row r="2" spans="1:41" s="137" customFormat="1" ht="58.5" customHeight="1" thickTop="1" thickBot="1">
      <c r="A2" s="2852" t="s">
        <v>121</v>
      </c>
      <c r="B2" s="2854" t="s">
        <v>66</v>
      </c>
      <c r="C2" s="2849" t="s">
        <v>321</v>
      </c>
      <c r="D2" s="2856" t="s">
        <v>75</v>
      </c>
      <c r="E2" s="2857"/>
      <c r="F2" s="143" t="s">
        <v>138</v>
      </c>
      <c r="G2" s="2851" t="s">
        <v>303</v>
      </c>
      <c r="H2" s="2851"/>
      <c r="I2" s="2851" t="s">
        <v>304</v>
      </c>
      <c r="J2" s="2851"/>
      <c r="K2" s="2851" t="s">
        <v>305</v>
      </c>
      <c r="L2" s="2851"/>
      <c r="M2" s="2851" t="s">
        <v>306</v>
      </c>
      <c r="N2" s="2851"/>
      <c r="O2" s="2851" t="s">
        <v>307</v>
      </c>
      <c r="P2" s="2851"/>
      <c r="Q2" s="2851" t="s">
        <v>308</v>
      </c>
      <c r="R2" s="2851"/>
      <c r="S2" s="2851" t="s">
        <v>309</v>
      </c>
      <c r="T2" s="2851"/>
      <c r="U2" s="2851" t="s">
        <v>310</v>
      </c>
      <c r="V2" s="2851"/>
      <c r="W2" s="2851" t="s">
        <v>311</v>
      </c>
      <c r="X2" s="2851"/>
      <c r="Y2" s="2851" t="s">
        <v>312</v>
      </c>
      <c r="Z2" s="2851"/>
      <c r="AA2" s="2851" t="s">
        <v>313</v>
      </c>
      <c r="AB2" s="2851"/>
      <c r="AC2" s="2851" t="s">
        <v>253</v>
      </c>
      <c r="AD2" s="2851"/>
      <c r="AE2" s="2851" t="s">
        <v>314</v>
      </c>
      <c r="AF2" s="2851"/>
      <c r="AG2" s="2851" t="s">
        <v>315</v>
      </c>
      <c r="AH2" s="2851"/>
      <c r="AI2" s="2851" t="s">
        <v>316</v>
      </c>
      <c r="AJ2" s="2851"/>
      <c r="AK2" s="2851" t="s">
        <v>317</v>
      </c>
      <c r="AL2" s="2851"/>
      <c r="AM2" s="2851" t="s">
        <v>318</v>
      </c>
      <c r="AN2" s="2851"/>
    </row>
    <row r="3" spans="1:41" ht="84.75" customHeight="1" thickTop="1" thickBot="1">
      <c r="A3" s="2853"/>
      <c r="B3" s="2855"/>
      <c r="C3" s="2850"/>
      <c r="D3" s="134" t="s">
        <v>273</v>
      </c>
      <c r="E3" s="135" t="s">
        <v>274</v>
      </c>
      <c r="F3" s="129" t="s">
        <v>145</v>
      </c>
      <c r="G3" s="138" t="s">
        <v>273</v>
      </c>
      <c r="H3" s="138" t="s">
        <v>274</v>
      </c>
      <c r="I3" s="138" t="s">
        <v>273</v>
      </c>
      <c r="J3" s="138" t="s">
        <v>274</v>
      </c>
      <c r="K3" s="130" t="s">
        <v>273</v>
      </c>
      <c r="L3" s="130" t="s">
        <v>274</v>
      </c>
      <c r="M3" s="130" t="s">
        <v>273</v>
      </c>
      <c r="N3" s="130" t="s">
        <v>274</v>
      </c>
      <c r="O3" s="130" t="s">
        <v>273</v>
      </c>
      <c r="P3" s="130" t="s">
        <v>274</v>
      </c>
      <c r="Q3" s="130" t="s">
        <v>273</v>
      </c>
      <c r="R3" s="130" t="s">
        <v>274</v>
      </c>
      <c r="S3" s="130" t="s">
        <v>273</v>
      </c>
      <c r="T3" s="130" t="s">
        <v>274</v>
      </c>
      <c r="U3" s="130" t="s">
        <v>273</v>
      </c>
      <c r="V3" s="130" t="s">
        <v>274</v>
      </c>
      <c r="W3" s="130" t="s">
        <v>273</v>
      </c>
      <c r="X3" s="130" t="s">
        <v>274</v>
      </c>
      <c r="Y3" s="130" t="s">
        <v>273</v>
      </c>
      <c r="Z3" s="130" t="s">
        <v>274</v>
      </c>
      <c r="AA3" s="130" t="s">
        <v>273</v>
      </c>
      <c r="AB3" s="130" t="s">
        <v>274</v>
      </c>
      <c r="AC3" s="130" t="s">
        <v>273</v>
      </c>
      <c r="AD3" s="130" t="s">
        <v>274</v>
      </c>
      <c r="AE3" s="130" t="s">
        <v>273</v>
      </c>
      <c r="AF3" s="130" t="s">
        <v>274</v>
      </c>
      <c r="AG3" s="130" t="s">
        <v>273</v>
      </c>
      <c r="AH3" s="130" t="s">
        <v>274</v>
      </c>
      <c r="AI3" s="130" t="s">
        <v>273</v>
      </c>
      <c r="AJ3" s="130" t="s">
        <v>274</v>
      </c>
      <c r="AK3" s="130" t="s">
        <v>273</v>
      </c>
      <c r="AL3" s="130" t="s">
        <v>274</v>
      </c>
      <c r="AM3" s="130" t="s">
        <v>273</v>
      </c>
      <c r="AN3" s="130" t="s">
        <v>274</v>
      </c>
    </row>
    <row r="4" spans="1:41" s="2" customFormat="1" ht="17.25" thickTop="1" thickBot="1">
      <c r="A4" s="122">
        <v>1</v>
      </c>
      <c r="B4" s="126" t="s">
        <v>148</v>
      </c>
      <c r="C4" s="1275">
        <f>SUM(D4:E4)</f>
        <v>0</v>
      </c>
      <c r="D4" s="174">
        <f>SUM(G4+I4+K4+M4+O4+Q4+S4+U4+W4+Y4+AA4+AC4+AE4+AG4+AI4+AK4+AM4)</f>
        <v>0</v>
      </c>
      <c r="E4" s="175">
        <f>SUM(H4+J4+L4+N4+P4+R4+T4+V4+X4+Z4+AB4+AD4+AF4+AH4+AJ4+AL4+AN4)</f>
        <v>0</v>
      </c>
      <c r="F4" s="131"/>
      <c r="G4" s="153">
        <f>SUMIFS(произв!O4:O9995,произв!F4:F9995,B4,произв!G4:G9995,"да")</f>
        <v>0</v>
      </c>
      <c r="H4" s="154">
        <f>SUMIFS(произв!O4:O9995,произв!F4:F9995,B4,произв!G4:G9995,"нет")</f>
        <v>0</v>
      </c>
      <c r="I4" s="153">
        <f>SUMIFS(торг!O4:O10000,торг!F4:F10000,B4,торг!G4:G10000,"да")</f>
        <v>0</v>
      </c>
      <c r="J4" s="154">
        <f>SUMIFS(торг!O4:O10000,торг!F4:F10000,B4,торг!G4:G10000,"нет")</f>
        <v>0</v>
      </c>
      <c r="K4" s="153">
        <f>SUMIFS(склад!O4:O9995,склад!F4:F9995,B4,склад!G4:G9995,"да")</f>
        <v>0</v>
      </c>
      <c r="L4" s="154">
        <f>SUMIFS(склад!O4:O9995,склад!F4:F9995,B4,склад!G4:G9995,"нет")</f>
        <v>0</v>
      </c>
      <c r="M4" s="155">
        <f>SUMIFS('обр '!O4:O9999,'обр '!F4:F9999,B4,'обр '!G4:G9999,"да")</f>
        <v>0</v>
      </c>
      <c r="N4" s="156">
        <f>SUMIFS('обр '!O4:O9999,'обр '!F4:F9999,B4,'обр '!G4:G9999,"нет")</f>
        <v>0</v>
      </c>
      <c r="O4" s="148">
        <f>SUMIFS(детс!O4:O10000,детс!F4:F10000,B4,детс!G4:G10000,"да")</f>
        <v>0</v>
      </c>
      <c r="P4" s="156">
        <f>SUMIFS(детс!O4:O10000,детс!F4:F10000,B4,детс!G4:G10000,"нет")</f>
        <v>0</v>
      </c>
      <c r="Q4" s="148">
        <f>SUMIFS(культ!O4:O10000,культ!F4:F10000,B4,культ!G4:G10000,"да")</f>
        <v>0</v>
      </c>
      <c r="R4" s="156">
        <f>SUMIFS(культ!O4:O10000,культ!F4:F10000,B4,культ!G4:G10000,"нет")</f>
        <v>0</v>
      </c>
      <c r="S4" s="148">
        <f>SUMIFS(спорт!O4:O10000,спорт!F4:F10000,B4,спорт!G4:G10000,"да")</f>
        <v>0</v>
      </c>
      <c r="T4" s="156">
        <f>SUMIFS(спорт!O4:O10000,спорт!F4:F10000,B4,спорт!G4:G10000,"нет")</f>
        <v>0</v>
      </c>
      <c r="U4" s="148">
        <f>SUMIFS(лечеб!O4:O10000,лечеб!F4:F10000,B4,лечеб!G4:G10000,"да")</f>
        <v>0</v>
      </c>
      <c r="V4" s="156">
        <f>SUMIFS(лечеб!O4:O10000,лечеб!F4:F10000,B4,лечеб!G4:G10000,"нет")</f>
        <v>0</v>
      </c>
      <c r="W4" s="148">
        <f>SUMIFS(Баня!O4:O10000,Баня!F4:F10000,B4,Баня!G4:G10000,"да")</f>
        <v>0</v>
      </c>
      <c r="X4" s="156">
        <f>SUMIFS(Баня!O4:O10000,Баня!F4:F10000,B4,Баня!G4:G10000,"нет")</f>
        <v>0</v>
      </c>
      <c r="Y4" s="148">
        <f>SUMIFS(Адм!O4:O10000,Адм!F4:F10000,B4,Адм!G4:G10000,"да")</f>
        <v>0</v>
      </c>
      <c r="Z4" s="156">
        <f>SUMIFS(Адм!O4:O10000,Адм!F4:F10000,B4,Адм!G4:G10000,"нет")</f>
        <v>0</v>
      </c>
      <c r="AA4" s="148">
        <f>SUMIFS(С.Х!O4:O9995,С.Х!F4:F9995,B4,С.Х!G4:G9995,"да")</f>
        <v>0</v>
      </c>
      <c r="AB4" s="156">
        <f>SUMIFS(С.Х!O4:O9995,С.Х!F4:F9995,B4,С.Х!G4:G9995,"нет")</f>
        <v>0</v>
      </c>
      <c r="AC4" s="148">
        <f>SUMIFS(новостр!N4:N9999,новостр!F4:F9999,B4,новостр!G4:G9999,"да")</f>
        <v>0</v>
      </c>
      <c r="AD4" s="156">
        <f>SUMIFS(новостр!N4:N9999,новостр!F4:F9999,B4,новостр!G4:G9999,"нет")</f>
        <v>0</v>
      </c>
      <c r="AE4" s="148">
        <f>SUMIFS(авт!K4:K10004,авт!F4:F10004,B4,авт!G4:G10004,"да")</f>
        <v>0</v>
      </c>
      <c r="AF4" s="156">
        <f>SUMIFS(авт!K4:K10004,авт!F4:F10004,B4,авт!G4:G10004,"нет")</f>
        <v>0</v>
      </c>
      <c r="AG4" s="148">
        <f>SUMIFS(ЖС!S4:S10022,ЖС!F4:F10022,B4,ЖС!G4:G10022,"да")</f>
        <v>0</v>
      </c>
      <c r="AH4" s="156">
        <f>SUMIFS(ЖС!S4:S10022,ЖС!F4:F10022,B4,ЖС!G4:G10022,"нет")</f>
        <v>0</v>
      </c>
      <c r="AI4" s="148">
        <f>SUMIFS(Лес!L5:L9990,Лес!F5:F9990,B4,Лес!G5:G9990,"да")</f>
        <v>0</v>
      </c>
      <c r="AJ4" s="156">
        <f>SUMIFS(Лес!L5:L9990,Лес!F5:F9990,B4,Лес!G5:G9990,"нет")</f>
        <v>0</v>
      </c>
      <c r="AK4" s="148">
        <f>SUMIFS('степь '!K5:K9998,'степь '!F5:F9998,B4,'степь '!G5:G9998,"да")</f>
        <v>0</v>
      </c>
      <c r="AL4" s="156">
        <f>SUMIFS('степь '!K5:K9998,'степь '!F5:F9998,B4,'степь '!G5:G9998,"нет")</f>
        <v>0</v>
      </c>
      <c r="AM4" s="148">
        <f>SUMIFS(Пр.откр.тер!N4:N9967,Пр.откр.тер!F4:F9967,B4,Пр.откр.тер!G4:G9967,"да")</f>
        <v>0</v>
      </c>
      <c r="AN4" s="156">
        <f>SUMIFS(Пр.откр.тер!N4:N9967,Пр.откр.тер!F4:F9967,B4,Пр.откр.тер!G4:G9967,"нет")</f>
        <v>0</v>
      </c>
      <c r="AO4" s="115"/>
    </row>
    <row r="5" spans="1:41" s="2" customFormat="1" ht="17.25" thickTop="1" thickBot="1">
      <c r="A5" s="123">
        <v>2</v>
      </c>
      <c r="B5" s="127" t="s">
        <v>142</v>
      </c>
      <c r="C5" s="1275">
        <f t="shared" ref="C5:C22" si="0">SUM(D5:E5)</f>
        <v>12310</v>
      </c>
      <c r="D5" s="174">
        <f t="shared" ref="D5:E20" si="1">SUM(G5+I5+K5+M5+O5+Q5+S5+U5+W5+Y5+AA5+AC5+AE5+AG5+AI5+AK5+AM5)</f>
        <v>10500</v>
      </c>
      <c r="E5" s="175">
        <f t="shared" si="1"/>
        <v>1810</v>
      </c>
      <c r="F5" s="131"/>
      <c r="G5" s="145">
        <f>SUMIFS(произв!O4:O9995,произв!F4:F9995,B5,произв!G4:G9995,"да")</f>
        <v>0</v>
      </c>
      <c r="H5" s="146">
        <f>SUMIFS(произв!O4:O9995,произв!F4:F9995,B5,произв!G4:G9995,"нет")</f>
        <v>0</v>
      </c>
      <c r="I5" s="145">
        <f>SUMIFS(торг!O4:O10000,торг!F4:F10000,B5,торг!G4:G10000,"да")</f>
        <v>0</v>
      </c>
      <c r="J5" s="146">
        <f>SUMIFS(торг!O4:O10000,торг!F4:F10000,B5,торг!G4:G10000,"нет")</f>
        <v>0</v>
      </c>
      <c r="K5" s="145">
        <f>SUMIFS(склад!O4:O9995,склад!F4:F9995,B5,склад!G4:G9995,"да")</f>
        <v>0</v>
      </c>
      <c r="L5" s="146">
        <f>SUMIFS(склад!O4:O9995,склад!F4:F9995,B5,склад!G4:G9995,"нет")</f>
        <v>0</v>
      </c>
      <c r="M5" s="155">
        <f>SUMIFS('обр '!O4:O9999,'обр '!F4:F9999,B5,'обр '!G4:G9999,"да")</f>
        <v>0</v>
      </c>
      <c r="N5" s="146">
        <f>SUMIFS('обр '!O4:O9999,'обр '!F4:F9999,B5,'обр '!G4:G9999,"нет")</f>
        <v>0</v>
      </c>
      <c r="O5" s="145">
        <f>SUMIFS(детс!O4:O10000,детс!F4:F10000,B5,детс!G4:G10000,"да")</f>
        <v>0</v>
      </c>
      <c r="P5" s="146">
        <f>SUMIFS(детс!O4:O10000,детс!F4:F10000,B5,детс!G4:G10000,"нет")</f>
        <v>0</v>
      </c>
      <c r="Q5" s="145">
        <f>SUMIFS(культ!O4:O10000,культ!F4:F10000,B5,культ!G4:G10000,"да")</f>
        <v>0</v>
      </c>
      <c r="R5" s="146">
        <f>SUMIFS(культ!O4:O10000,культ!F4:F10000,B5,культ!G4:G10000,"нет")</f>
        <v>0</v>
      </c>
      <c r="S5" s="145">
        <f>SUMIFS(спорт!O4:O10000,спорт!F4:F10000,B5,спорт!G4:G10000,"да")</f>
        <v>0</v>
      </c>
      <c r="T5" s="146">
        <f>SUMIFS(спорт!O4:O10000,спорт!F4:F10000,B5,спорт!G4:G10000,"нет")</f>
        <v>0</v>
      </c>
      <c r="U5" s="145">
        <f>SUMIFS(лечеб!O4:O10000,лечеб!F4:F10000,B5,лечеб!G4:G10000,"да")</f>
        <v>0</v>
      </c>
      <c r="V5" s="146">
        <f>SUMIFS(лечеб!O4:O10000,лечеб!F4:F10000,B5,лечеб!G4:G10000,"нет")</f>
        <v>0</v>
      </c>
      <c r="W5" s="145">
        <f>SUMIFS(Баня!O4:O10000,Баня!F4:F10000,B5,Баня!G4:G10000,"да")</f>
        <v>0</v>
      </c>
      <c r="X5" s="146">
        <f>SUMIFS(Баня!O4:O10000,Баня!F4:F10000,B5,Баня!G4:G10000,"нет")</f>
        <v>0</v>
      </c>
      <c r="Y5" s="145">
        <f>SUMIFS(Адм!O4:O10000,Адм!F4:F10000,B5,Адм!G4:G10000,"да")</f>
        <v>0</v>
      </c>
      <c r="Z5" s="146">
        <f>SUMIFS(Адм!O4:O10000,Адм!F4:F10000,B5,Адм!G4:G10000,"нет")</f>
        <v>0</v>
      </c>
      <c r="AA5" s="145">
        <f>SUMIFS(С.Х!O4:O9995,С.Х!F4:F9995,B5,С.Х!G4:G9995,"да")</f>
        <v>0</v>
      </c>
      <c r="AB5" s="146">
        <f>SUMIFS(С.Х!O4:O9995,С.Х!F4:F9995,B5,С.Х!G4:G9995,"нет")</f>
        <v>0</v>
      </c>
      <c r="AC5" s="145">
        <f>SUMIFS(новостр!N4:N9999,новостр!F4:F9999,B5,новостр!G4:G9999,"да")</f>
        <v>0</v>
      </c>
      <c r="AD5" s="146">
        <f>SUMIFS(новостр!N4:N9999,новостр!F4:F9999,B5,новостр!G4:G9999,"нет")</f>
        <v>0</v>
      </c>
      <c r="AE5" s="145">
        <f>SUMIFS(авт!K4:K10004,авт!F4:F10004,B5,авт!G4:G10004,"да")</f>
        <v>0</v>
      </c>
      <c r="AF5" s="146">
        <f>SUMIFS(авт!K4:K10004,авт!F4:F10004,B5,авт!G4:G10004,"нет")</f>
        <v>0</v>
      </c>
      <c r="AG5" s="145">
        <f>SUMIFS(ЖС!S4:S10022,ЖС!F4:F10022,B5,ЖС!G4:G10022,"да")</f>
        <v>10500</v>
      </c>
      <c r="AH5" s="146">
        <f>SUMIFS(ЖС!S4:S10022,ЖС!F4:F10022,B5,ЖС!G4:G10022,"нет")</f>
        <v>1810</v>
      </c>
      <c r="AI5" s="145">
        <f>SUMIFS(Лес!L5:L9990,Лес!F5:F9990,B5,Лес!G5:G9990,"да")</f>
        <v>0</v>
      </c>
      <c r="AJ5" s="146">
        <f>SUMIFS(Лес!L5:L9990,Лес!F5:F9990,B5,Лес!G5:G9990,"нет")</f>
        <v>0</v>
      </c>
      <c r="AK5" s="145">
        <f>SUMIFS('степь '!K5:K9998,'степь '!F5:F9998,B5,'степь '!G5:G9998,"да")</f>
        <v>0</v>
      </c>
      <c r="AL5" s="146">
        <f>SUMIFS('степь '!K5:K9998,'степь '!F5:F9998,B5,'степь '!G5:G9998,"нет")</f>
        <v>0</v>
      </c>
      <c r="AM5" s="145">
        <f>SUMIFS(Пр.откр.тер!N4:N9967,Пр.откр.тер!F4:F9967,B5,Пр.откр.тер!G4:G9967,"да")</f>
        <v>0</v>
      </c>
      <c r="AN5" s="146">
        <f>SUMIFS(Пр.откр.тер!N4:N9967,Пр.откр.тер!F4:F9967,B5,Пр.откр.тер!G4:G9967,"нет")</f>
        <v>0</v>
      </c>
      <c r="AO5" s="115"/>
    </row>
    <row r="6" spans="1:41" s="2" customFormat="1" ht="17.25" thickTop="1" thickBot="1">
      <c r="A6" s="123">
        <v>3</v>
      </c>
      <c r="B6" s="127" t="s">
        <v>136</v>
      </c>
      <c r="C6" s="1275">
        <f t="shared" si="0"/>
        <v>10</v>
      </c>
      <c r="D6" s="174">
        <f t="shared" si="1"/>
        <v>0</v>
      </c>
      <c r="E6" s="175">
        <f t="shared" si="1"/>
        <v>10</v>
      </c>
      <c r="F6" s="131"/>
      <c r="G6" s="145">
        <f>SUMIFS(произв!O4:O9995,произв!F4:F9995,B6,произв!G4:G9995,"да")</f>
        <v>0</v>
      </c>
      <c r="H6" s="146">
        <f>SUMIFS(произв!O4:O9995,произв!F4:F9995,B6,произв!G4:G9995,"нет")</f>
        <v>0</v>
      </c>
      <c r="I6" s="145">
        <f>SUMIFS(торг!O4:O10000,торг!F4:F10000,B6,торг!G4:G10000,"да")</f>
        <v>0</v>
      </c>
      <c r="J6" s="146">
        <f>SUMIFS(торг!O4:O10000,торг!F4:F10000,B6,торг!G4:G10000,"нет")</f>
        <v>0</v>
      </c>
      <c r="K6" s="145">
        <f>SUMIFS(склад!O4:O9995,склад!F4:F9995,B6,склад!G4:G9995,"да")</f>
        <v>0</v>
      </c>
      <c r="L6" s="146">
        <f>SUMIFS(склад!O4:O9995,склад!F4:F9995,B6,склад!G4:G9995,"нет")</f>
        <v>0</v>
      </c>
      <c r="M6" s="147">
        <f>SUMIFS('обр '!O4:O9999,'обр '!F4:F9999,B6,'обр '!G4:G9999,"да")</f>
        <v>0</v>
      </c>
      <c r="N6" s="146">
        <f>SUMIFS('обр '!O4:O9999,'обр '!F4:F9999,B6,'обр '!G4:G9999,"нет")</f>
        <v>0</v>
      </c>
      <c r="O6" s="147">
        <f>SUMIFS(детс!O4:O10000,детс!F4:F10000,B6,детс!G4:G10000,"да")</f>
        <v>0</v>
      </c>
      <c r="P6" s="146">
        <f>SUMIFS(детс!O4:O10000,детс!F4:F10000,B6,детс!G4:G10000,"нет")</f>
        <v>0</v>
      </c>
      <c r="Q6" s="145">
        <f>SUMIFS(культ!O4:O10000,культ!F4:F10000,B6,культ!G4:G10000,"да")</f>
        <v>0</v>
      </c>
      <c r="R6" s="146">
        <f>SUMIFS(культ!O4:O10000,культ!F4:F10000,B6,культ!G4:G10000,"нет")</f>
        <v>0</v>
      </c>
      <c r="S6" s="145">
        <f>SUMIFS(спорт!O4:O10000,спорт!F4:F10000,B6,спорт!G4:G10000,"да")</f>
        <v>0</v>
      </c>
      <c r="T6" s="146">
        <f>SUMIFS(спорт!O4:O10000,спорт!F4:F10000,B6,спорт!G4:G10000,"нет")</f>
        <v>0</v>
      </c>
      <c r="U6" s="145">
        <f>SUMIFS(лечеб!O4:O10000,лечеб!F4:F10000,B6,лечеб!G4:G10000,"да")</f>
        <v>0</v>
      </c>
      <c r="V6" s="146">
        <f>SUMIFS(лечеб!O4:O10000,лечеб!F4:F10000,B6,лечеб!G4:G10000,"нет")</f>
        <v>0</v>
      </c>
      <c r="W6" s="145">
        <f>SUMIFS(Баня!O4:O10000,Баня!F4:F10000,B6,Баня!G4:G10000,"да")</f>
        <v>0</v>
      </c>
      <c r="X6" s="146">
        <f>SUMIFS(Баня!O4:O10000,Баня!F4:F10000,B6,Баня!G4:G10000,"нет")</f>
        <v>0</v>
      </c>
      <c r="Y6" s="145">
        <f>SUMIFS(Адм!O4:O10000,Адм!F4:F10000,B6,Адм!G4:G10000,"да")</f>
        <v>0</v>
      </c>
      <c r="Z6" s="146">
        <f>SUMIFS(Адм!O4:O10000,Адм!F4:F10000,B6,Адм!G4:G10000,"нет")</f>
        <v>0</v>
      </c>
      <c r="AA6" s="145">
        <f>SUMIFS(С.Х!O4:O9995,С.Х!F4:F9995,B6,С.Х!G4:G9995,"да")</f>
        <v>0</v>
      </c>
      <c r="AB6" s="146">
        <f>SUMIFS(С.Х!O4:O9995,С.Х!F4:F9995,B6,С.Х!G4:G9995,"нет")</f>
        <v>0</v>
      </c>
      <c r="AC6" s="145">
        <f>SUMIFS(новостр!N4:N9999,новостр!F4:F9999,B6,новостр!G4:G9999,"да")</f>
        <v>0</v>
      </c>
      <c r="AD6" s="146">
        <f>SUMIFS(новостр!N4:N9999,новостр!F4:F9999,B6,новостр!G4:G9999,"нет")</f>
        <v>0</v>
      </c>
      <c r="AE6" s="145">
        <f>SUMIFS(авт!K4:K10004,авт!F4:F10004,B6,авт!G4:G10004,"да")</f>
        <v>0</v>
      </c>
      <c r="AF6" s="146">
        <f>SUMIFS(авт!K4:K10004,авт!F4:F10004,B6,авт!G4:G10004,"нет")</f>
        <v>0</v>
      </c>
      <c r="AG6" s="145">
        <f>SUMIFS(ЖС!S4:S10022,ЖС!F4:F10022,B6,ЖС!G4:G10022,"да")</f>
        <v>0</v>
      </c>
      <c r="AH6" s="146">
        <f>SUMIFS(ЖС!S4:S10022,ЖС!F4:F10022,B6,ЖС!G4:G10022,"нет")</f>
        <v>10</v>
      </c>
      <c r="AI6" s="145">
        <f>SUMIFS(Лес!L5:L9990,Лес!F5:F9990,B6,Лес!G5:G9990,"да")</f>
        <v>0</v>
      </c>
      <c r="AJ6" s="146">
        <f>SUMIFS(Лес!L5:L9990,Лес!F5:F9990,B6,Лес!G5:G9990,"нет")</f>
        <v>0</v>
      </c>
      <c r="AK6" s="145">
        <f>SUMIFS('степь '!K5:K9998,'степь '!F5:F9998,B6,'степь '!G5:G9998,"да")</f>
        <v>0</v>
      </c>
      <c r="AL6" s="146">
        <f>SUMIFS('степь '!K5:K9998,'степь '!F5:F9998,B6,'степь '!G5:G9998,"нет")</f>
        <v>0</v>
      </c>
      <c r="AM6" s="145">
        <f>SUMIFS(Пр.откр.тер!N4:N9967,Пр.откр.тер!F4:F9967,B6,Пр.откр.тер!G4:G9967,"да")</f>
        <v>0</v>
      </c>
      <c r="AN6" s="146">
        <f>SUMIFS(Пр.откр.тер!N4:N9967,Пр.откр.тер!F4:F9967,B6,Пр.откр.тер!G4:G9967,"нет")</f>
        <v>0</v>
      </c>
      <c r="AO6" s="115"/>
    </row>
    <row r="7" spans="1:41" s="2" customFormat="1" ht="20.25" customHeight="1" thickTop="1" thickBot="1">
      <c r="A7" s="123">
        <v>4</v>
      </c>
      <c r="B7" s="127" t="s">
        <v>127</v>
      </c>
      <c r="C7" s="1275">
        <f t="shared" si="0"/>
        <v>3270</v>
      </c>
      <c r="D7" s="174">
        <f t="shared" si="1"/>
        <v>2090</v>
      </c>
      <c r="E7" s="175">
        <f t="shared" si="1"/>
        <v>1180</v>
      </c>
      <c r="F7" s="131"/>
      <c r="G7" s="145">
        <f>SUMIFS(произв!O4:O9995,произв!F4:F9995,B7,произв!G4:G9995,"да")</f>
        <v>0</v>
      </c>
      <c r="H7" s="146">
        <f>SUMIFS(произв!O4:O9995,произв!F4:F9995,B7,произв!G4:G9995,"нет")</f>
        <v>0</v>
      </c>
      <c r="I7" s="145">
        <f>SUMIFS(торг!O4:O10000,торг!F4:F10000,B7,торг!G4:G10000,"да")</f>
        <v>0</v>
      </c>
      <c r="J7" s="146">
        <f>SUMIFS(торг!O4:O10000,торг!F4:F10000,B7,торг!G4:G10000,"нет")</f>
        <v>0</v>
      </c>
      <c r="K7" s="145">
        <f>SUMIFS(склад!O4:O9995,склад!F4:F9995,B7,склад!G4:G9995,"да")</f>
        <v>0</v>
      </c>
      <c r="L7" s="146">
        <f>SUMIFS(склад!O4:O9995,склад!F4:F9995,B7,склад!G4:G9995,"нет")</f>
        <v>0</v>
      </c>
      <c r="M7" s="147">
        <f>SUMIFS('обр '!O4:O9999,'обр '!F4:F9999,B7,'обр '!G4:G9999,"да")</f>
        <v>0</v>
      </c>
      <c r="N7" s="146">
        <f>SUMIFS('обр '!O4:O9999,'обр '!F4:F9999,B7,'обр '!G4:G9999,"нет")</f>
        <v>0</v>
      </c>
      <c r="O7" s="145">
        <f>SUMIFS(детс!O4:O10000,детс!F4:F10000,B7,детс!G4:G10000,"да")</f>
        <v>0</v>
      </c>
      <c r="P7" s="146">
        <f>SUMIFS(детс!O4:O10000,детс!F4:F10000,B7,детс!G4:G10000,"нет")</f>
        <v>0</v>
      </c>
      <c r="Q7" s="145">
        <f>SUMIFS(культ!O4:O10000,культ!F4:F10000,B7,культ!G4:G10000,"да")</f>
        <v>0</v>
      </c>
      <c r="R7" s="146">
        <f>SUMIFS(культ!O4:O10000,культ!F4:F10000,B7,культ!G4:G10000,"нет")</f>
        <v>0</v>
      </c>
      <c r="S7" s="145">
        <f>SUMIFS(спорт!O4:O10000,спорт!F4:F10000,B7,спорт!G4:G10000,"да")</f>
        <v>0</v>
      </c>
      <c r="T7" s="146">
        <f>SUMIFS(спорт!O4:O10000,спорт!F4:F10000,B7,спорт!G4:G10000,"нет")</f>
        <v>0</v>
      </c>
      <c r="U7" s="145">
        <f>SUMIFS(лечеб!O4:O10000,лечеб!F4:F10000,B7,лечеб!G4:G10000,"да")</f>
        <v>0</v>
      </c>
      <c r="V7" s="146">
        <f>SUMIFS(лечеб!O4:O10000,лечеб!F4:F10000,B7,лечеб!G4:G10000,"нет")</f>
        <v>0</v>
      </c>
      <c r="W7" s="145">
        <f>SUMIFS(Баня!O4:O10000,Баня!F4:F10000,B7,Баня!G4:G10000,"да")</f>
        <v>0</v>
      </c>
      <c r="X7" s="146">
        <f>SUMIFS(Баня!O4:O10000,Баня!F4:F10000,B7,Баня!G4:G10000,"нет")</f>
        <v>0</v>
      </c>
      <c r="Y7" s="145">
        <f>SUMIFS(Адм!O4:O10000,Адм!F4:F10000,B7,Адм!G4:G10000,"да")</f>
        <v>0</v>
      </c>
      <c r="Z7" s="146">
        <f>SUMIFS(Адм!O4:O10000,Адм!F4:F10000,B7,Адм!G4:G10000,"нет")</f>
        <v>0</v>
      </c>
      <c r="AA7" s="145">
        <f>SUMIFS(С.Х!O4:O9995,С.Х!F4:F9995,B7,С.Х!G4:G9995,"да")</f>
        <v>0</v>
      </c>
      <c r="AB7" s="146">
        <f>SUMIFS(С.Х!O4:O9995,С.Х!F4:F9995,B7,С.Х!G4:G9995,"нет")</f>
        <v>0</v>
      </c>
      <c r="AC7" s="145">
        <f>SUMIFS(новостр!N4:N9999,новостр!F4:F9999,B7,новостр!G4:G9999,"да")</f>
        <v>0</v>
      </c>
      <c r="AD7" s="146">
        <f>SUMIFS(новостр!N4:N9999,новостр!F4:F9999,B7,новостр!G4:G9999,"нет")</f>
        <v>0</v>
      </c>
      <c r="AE7" s="145">
        <f>SUMIFS(авт!K4:K10004,авт!F4:F10004,B7,авт!G4:G10004,"да")</f>
        <v>400</v>
      </c>
      <c r="AF7" s="146">
        <f>SUMIFS(авт!K4:K10004,авт!F4:F10004,B7,авт!G4:G10004,"нет")</f>
        <v>100</v>
      </c>
      <c r="AG7" s="145">
        <f>SUMIFS(ЖС!S4:S10022,ЖС!F4:F10022,B7,ЖС!G4:G10022,"да")</f>
        <v>1690</v>
      </c>
      <c r="AH7" s="146">
        <f>SUMIFS(ЖС!S4:S10022,ЖС!F4:F10022,B7,ЖС!G4:G10022,"нет")</f>
        <v>1080</v>
      </c>
      <c r="AI7" s="145">
        <f>SUMIFS(Лес!L5:L9990,Лес!F5:F9990,B7,Лес!G5:G9990,"да")</f>
        <v>0</v>
      </c>
      <c r="AJ7" s="146">
        <f>SUMIFS(Лес!L5:L9990,Лес!F5:F9990,B7,Лес!G5:G9990,"нет")</f>
        <v>0</v>
      </c>
      <c r="AK7" s="145">
        <f>SUMIFS('степь '!K5:K9998,'степь '!F5:F9998,B7,'степь '!G5:G9998,"да")</f>
        <v>0</v>
      </c>
      <c r="AL7" s="146">
        <f>SUMIFS('степь '!K5:K9998,'степь '!F5:F9998,B7,'степь '!G5:G9998,"нет")</f>
        <v>0</v>
      </c>
      <c r="AM7" s="145">
        <f>SUMIFS(Пр.откр.тер!N4:N9967,Пр.откр.тер!F4:F9967,B7,Пр.откр.тер!G4:G9967,"да")</f>
        <v>0</v>
      </c>
      <c r="AN7" s="146">
        <f>SUMIFS(Пр.откр.тер!N4:N9967,Пр.откр.тер!F4:F9967,B7,Пр.откр.тер!G4:G9967,"нет")</f>
        <v>0</v>
      </c>
      <c r="AO7" s="115"/>
    </row>
    <row r="8" spans="1:41" s="2" customFormat="1" ht="17.25" thickTop="1" thickBot="1">
      <c r="A8" s="123">
        <v>5</v>
      </c>
      <c r="B8" s="127" t="s">
        <v>140</v>
      </c>
      <c r="C8" s="1275">
        <f t="shared" si="0"/>
        <v>1682.4</v>
      </c>
      <c r="D8" s="174">
        <f t="shared" si="1"/>
        <v>0</v>
      </c>
      <c r="E8" s="175">
        <f t="shared" si="1"/>
        <v>1682.4</v>
      </c>
      <c r="F8" s="131"/>
      <c r="G8" s="145">
        <f>SUMIFS(произв!O4:O9995,произв!F4:F9995,B8,произв!G4:G9995,"да")</f>
        <v>0</v>
      </c>
      <c r="H8" s="146">
        <f>SUMIFS(произв!O4:O9995,произв!F4:F9995,B8,произв!G4:G9995,"нет")</f>
        <v>0</v>
      </c>
      <c r="I8" s="145">
        <f>SUMIFS(торг!O4:O10000,торг!F4:F10000,B8,торг!G4:G10000,"да")</f>
        <v>0</v>
      </c>
      <c r="J8" s="146">
        <f>SUMIFS(торг!O4:O10000,торг!F4:F10000,B8,торг!G4:G10000,"нет")</f>
        <v>0</v>
      </c>
      <c r="K8" s="148">
        <f>SUMIFS(склад!O4:O9995,склад!F4:F9995,B8,склад!G4:G9995,"да")</f>
        <v>0</v>
      </c>
      <c r="L8" s="149">
        <f>SUMIFS(склад!O4:O9995,склад!F4:F9995,B8,склад!G4:G9995,"нет")</f>
        <v>0</v>
      </c>
      <c r="M8" s="147">
        <f>SUMIFS('обр '!O4:O9999,'обр '!F4:F9999,B8,'обр '!G4:G9999,"да")</f>
        <v>0</v>
      </c>
      <c r="N8" s="146">
        <f>SUMIFS('обр '!O4:O9999,'обр '!F4:F9999,B8,'обр '!G4:G9999,"нет")</f>
        <v>0</v>
      </c>
      <c r="O8" s="145">
        <f>SUMIFS(детс!O4:O10000,детс!F4:F10000,B8,детс!G4:G10000,"да")</f>
        <v>0</v>
      </c>
      <c r="P8" s="146">
        <f>SUMIFS(детс!O4:O10000,детс!F4:F10000,B8,детс!G4:G10000,"нет")</f>
        <v>0</v>
      </c>
      <c r="Q8" s="145">
        <f>SUMIFS(культ!O4:O10000,культ!F4:F10000,B8,культ!G4:G10000,"да")</f>
        <v>0</v>
      </c>
      <c r="R8" s="146">
        <f>SUMIFS(культ!O4:O10000,культ!F4:F10000,B8,культ!G4:G10000,"нет")</f>
        <v>0</v>
      </c>
      <c r="S8" s="145">
        <f>SUMIFS(спорт!O4:O10000,спорт!F4:F10000,B8,спорт!G4:G10000,"да")</f>
        <v>0</v>
      </c>
      <c r="T8" s="146">
        <f>SUMIFS(спорт!O4:O10000,спорт!F4:F10000,B8,спорт!G4:G10000,"нет")</f>
        <v>0</v>
      </c>
      <c r="U8" s="145">
        <f>SUMIFS(лечеб!O4:O10000,лечеб!F4:F10000,B8,лечеб!G4:G10000,"да")</f>
        <v>0</v>
      </c>
      <c r="V8" s="146">
        <f>SUMIFS(лечеб!O4:O10000,лечеб!F4:F10000,B8,лечеб!G4:G10000,"нет")</f>
        <v>0</v>
      </c>
      <c r="W8" s="145">
        <f>SUMIFS(Баня!O4:O10000,Баня!F4:F10000,B8,Баня!G4:G10000,"да")</f>
        <v>0</v>
      </c>
      <c r="X8" s="146">
        <f>SUMIFS(Баня!O4:O10000,Баня!F4:F10000,B8,Баня!G4:G10000,"нет")</f>
        <v>0</v>
      </c>
      <c r="Y8" s="145">
        <f>SUMIFS(Адм!O4:O10000,Адм!F4:F10000,B8,Адм!G4:G10000,"да")</f>
        <v>0</v>
      </c>
      <c r="Z8" s="146">
        <f>SUMIFS(Адм!O4:O10000,Адм!F4:F10000,B8,Адм!G4:G10000,"нет")</f>
        <v>0</v>
      </c>
      <c r="AA8" s="145">
        <f>SUMIFS(С.Х!O4:O9995,С.Х!F4:F9995,B8,С.Х!G4:G9995,"да")</f>
        <v>0</v>
      </c>
      <c r="AB8" s="146">
        <f>SUMIFS(С.Х!O4:O9995,С.Х!F4:F9995,B8,С.Х!G4:G9995,"нет")</f>
        <v>0</v>
      </c>
      <c r="AC8" s="145">
        <f>SUMIFS(новостр!N4:N9999,новостр!F4:F9999,B8,новостр!G4:G9999,"да")</f>
        <v>0</v>
      </c>
      <c r="AD8" s="146">
        <f>SUMIFS(новостр!N4:N9999,новостр!F4:F9999,B8,новостр!G4:G9999,"нет")</f>
        <v>0</v>
      </c>
      <c r="AE8" s="145">
        <f>SUMIFS(авт!K4:K10004,авт!F4:F10004,B8,авт!G4:G10004,"да")</f>
        <v>0</v>
      </c>
      <c r="AF8" s="146">
        <f>SUMIFS(авт!K4:K10004,авт!F4:F10004,B8,авт!G4:G10004,"нет")</f>
        <v>0</v>
      </c>
      <c r="AG8" s="145">
        <f>SUMIFS(ЖС!S4:S10022,ЖС!F4:F10022,B8,ЖС!G4:G10022,"да")</f>
        <v>0</v>
      </c>
      <c r="AH8" s="146">
        <f>SUMIFS(ЖС!S4:S10022,ЖС!F4:F10022,B8,ЖС!G4:G10022,"нет")</f>
        <v>1682.4</v>
      </c>
      <c r="AI8" s="145">
        <f>SUMIFS(Лес!L5:L9990,Лес!F5:F9990,B8,Лес!G5:G9990,"да")</f>
        <v>0</v>
      </c>
      <c r="AJ8" s="146">
        <f>SUMIFS(Лес!L5:L9990,Лес!F5:F9990,B8,Лес!G5:G9990,"нет")</f>
        <v>0</v>
      </c>
      <c r="AK8" s="145">
        <f>SUMIFS('степь '!K5:K9998,'степь '!F5:F9998,B8,'степь '!G5:G9998,"да")</f>
        <v>0</v>
      </c>
      <c r="AL8" s="146">
        <f>SUMIFS('степь '!K5:K9998,'степь '!F5:F9998,B8,'степь '!G5:G9998,"нет")</f>
        <v>0</v>
      </c>
      <c r="AM8" s="145">
        <f>SUMIFS(Пр.откр.тер!N4:N9967,Пр.откр.тер!F4:F9967,B8,Пр.откр.тер!G4:G9967,"да")</f>
        <v>0</v>
      </c>
      <c r="AN8" s="146">
        <f>SUMIFS(Пр.откр.тер!N4:N9967,Пр.откр.тер!F4:F9967,B8,Пр.откр.тер!G4:G9967,"нет")</f>
        <v>0</v>
      </c>
      <c r="AO8" s="115"/>
    </row>
    <row r="9" spans="1:41" s="2" customFormat="1" ht="17.25" thickTop="1" thickBot="1">
      <c r="A9" s="123">
        <v>6</v>
      </c>
      <c r="B9" s="127" t="s">
        <v>144</v>
      </c>
      <c r="C9" s="1275">
        <f t="shared" si="0"/>
        <v>0</v>
      </c>
      <c r="D9" s="174">
        <f t="shared" si="1"/>
        <v>0</v>
      </c>
      <c r="E9" s="175">
        <f t="shared" si="1"/>
        <v>0</v>
      </c>
      <c r="F9" s="131"/>
      <c r="G9" s="145">
        <f>SUMIFS(произв!O4:O9995,произв!F4:F9995,B9,произв!G4:G9995,"да")</f>
        <v>0</v>
      </c>
      <c r="H9" s="146">
        <f>SUMIFS(произв!O4:O9995,произв!F4:F9995,B9,произв!G4:G9995,"нет")</f>
        <v>0</v>
      </c>
      <c r="I9" s="145">
        <f>SUMIFS(торг!O4:O10000,торг!F4:F10000,B9,торг!G4:G10000,"да")</f>
        <v>0</v>
      </c>
      <c r="J9" s="146">
        <f>SUMIFS(торг!O4:O10000,торг!F4:F10000,B9,торг!G4:G10000,"нет")</f>
        <v>0</v>
      </c>
      <c r="K9" s="148">
        <f>SUMIFS(склад!O4:O9995,склад!F4:F9995,B9,склад!G4:G9995,"да")</f>
        <v>0</v>
      </c>
      <c r="L9" s="146">
        <f>SUMIFS(склад!O4:O9995,склад!F4:F9995,B9,склад!G4:G9995,"нет")</f>
        <v>0</v>
      </c>
      <c r="M9" s="147">
        <f>SUMIFS('обр '!O4:O9999,'обр '!F4:F9999,B9,'обр '!G4:G9999,"да")</f>
        <v>0</v>
      </c>
      <c r="N9" s="146">
        <f>SUMIFS('обр '!O4:O9999,'обр '!F4:F9999,B9,'обр '!G4:G9999,"нет")</f>
        <v>0</v>
      </c>
      <c r="O9" s="145">
        <f>SUMIFS(детс!O4:O10000,детс!F4:F10000,B9,детс!G4:G10000,"да")</f>
        <v>0</v>
      </c>
      <c r="P9" s="146">
        <f>SUMIFS(детс!O4:O10000,детс!F4:F10000,B9,детс!G4:G10000,"нет")</f>
        <v>0</v>
      </c>
      <c r="Q9" s="145">
        <f>SUMIFS(культ!O4:O10000,культ!F4:F10000,B9,культ!G4:G10000,"да")</f>
        <v>0</v>
      </c>
      <c r="R9" s="146">
        <f>SUMIFS(культ!O4:O10000,культ!F4:F10000,B9,культ!G4:G10000,"нет")</f>
        <v>0</v>
      </c>
      <c r="S9" s="145">
        <f>SUMIFS(спорт!O4:O10000,спорт!F4:F10000,B9,спорт!G4:G10000,"да")</f>
        <v>0</v>
      </c>
      <c r="T9" s="146">
        <f>SUMIFS(спорт!O4:O10000,спорт!F4:F10000,B9,спорт!G4:G10000,"нет")</f>
        <v>0</v>
      </c>
      <c r="U9" s="145">
        <f>SUMIFS(лечеб!O4:O10000,лечеб!F4:F10000,B9,лечеб!G4:G10000,"да")</f>
        <v>0</v>
      </c>
      <c r="V9" s="146">
        <f>SUMIFS(лечеб!O4:O10000,лечеб!F4:F10000,B9,лечеб!G4:G10000,"нет")</f>
        <v>0</v>
      </c>
      <c r="W9" s="145">
        <f>SUMIFS(Баня!O4:O10000,Баня!F4:F10000,B9,Баня!G4:G10000,"да")</f>
        <v>0</v>
      </c>
      <c r="X9" s="146">
        <f>SUMIFS(Баня!O4:O10000,Баня!F4:F10000,B9,Баня!G4:G10000,"нет")</f>
        <v>0</v>
      </c>
      <c r="Y9" s="145">
        <f>SUMIFS(Адм!O4:O10000,Адм!F4:F10000,B9,Адм!G4:G10000,"да")</f>
        <v>0</v>
      </c>
      <c r="Z9" s="146">
        <f>SUMIFS(Адм!O4:O10000,Адм!F4:F10000,B9,Адм!G4:G10000,"нет")</f>
        <v>0</v>
      </c>
      <c r="AA9" s="145">
        <f>SUMIFS(С.Х!O4:O9995,С.Х!F4:F9995,B9,С.Х!G4:G9995,"да")</f>
        <v>0</v>
      </c>
      <c r="AB9" s="146">
        <f>SUMIFS(С.Х!O4:O9995,С.Х!F4:F9995,B9,С.Х!G4:G9995,"нет")</f>
        <v>0</v>
      </c>
      <c r="AC9" s="145">
        <f>SUMIFS(новостр!N4:N9999,новостр!F4:F9999,B9,новостр!G4:G9999,"да")</f>
        <v>0</v>
      </c>
      <c r="AD9" s="146">
        <f>SUMIFS(новостр!N4:N9999,новостр!F4:F9999,B9,новостр!G4:G9999,"нет")</f>
        <v>0</v>
      </c>
      <c r="AE9" s="145">
        <f>SUMIFS(авт!K4:K10004,авт!F4:F10004,B9,авт!G4:G10004,"да")</f>
        <v>0</v>
      </c>
      <c r="AF9" s="146">
        <f>SUMIFS(авт!K4:K10004,авт!F4:F10004,B9,авт!G4:G10004,"нет")</f>
        <v>0</v>
      </c>
      <c r="AG9" s="145">
        <f>SUMIFS(ЖС!S4:S10022,ЖС!F4:F10022,B9,ЖС!G4:G10022,"да")</f>
        <v>0</v>
      </c>
      <c r="AH9" s="146">
        <f>SUMIFS(ЖС!S4:S10022,ЖС!F4:F10022,B9,ЖС!G4:G10022,"нет")</f>
        <v>0</v>
      </c>
      <c r="AI9" s="145">
        <f>SUMIFS(Лес!L5:L9990,Лес!F5:F9990,B9,Лес!G5:G9990,"да")</f>
        <v>0</v>
      </c>
      <c r="AJ9" s="146">
        <f>SUMIFS(Лес!L5:L9990,Лес!F5:F9990,B9,Лес!G5:G9990,"нет")</f>
        <v>0</v>
      </c>
      <c r="AK9" s="145">
        <f>SUMIFS('степь '!K5:K9998,'степь '!F5:F9998,B9,'степь '!G5:G9998,"да")</f>
        <v>0</v>
      </c>
      <c r="AL9" s="146">
        <f>SUMIFS('степь '!K5:K9998,'степь '!F5:F9998,B9,'степь '!G5:G9998,"нет")</f>
        <v>0</v>
      </c>
      <c r="AM9" s="145">
        <f>SUMIFS(Пр.откр.тер!N4:N9967,Пр.откр.тер!F4:F9967,B9,Пр.откр.тер!G4:G9967,"да")</f>
        <v>0</v>
      </c>
      <c r="AN9" s="146">
        <f>SUMIFS(Пр.откр.тер!N4:N9967,Пр.откр.тер!F4:F9967,B9,Пр.откр.тер!G4:G9967,"нет")</f>
        <v>0</v>
      </c>
      <c r="AO9" s="115"/>
    </row>
    <row r="10" spans="1:41" s="2" customFormat="1" ht="17.25" thickTop="1" thickBot="1">
      <c r="A10" s="123">
        <v>7</v>
      </c>
      <c r="B10" s="127" t="s">
        <v>137</v>
      </c>
      <c r="C10" s="1275">
        <f t="shared" si="0"/>
        <v>0</v>
      </c>
      <c r="D10" s="174">
        <f t="shared" si="1"/>
        <v>0</v>
      </c>
      <c r="E10" s="175">
        <f t="shared" si="1"/>
        <v>0</v>
      </c>
      <c r="F10" s="131"/>
      <c r="G10" s="145">
        <f>SUMIFS(произв!O4:O9995,произв!F4:F9995,B10,произв!G4:G9995,"да")</f>
        <v>0</v>
      </c>
      <c r="H10" s="146">
        <f>SUMIFS(произв!O4:O9995,произв!F4:F9995,B10,произв!G4:G9995,"нет")</f>
        <v>0</v>
      </c>
      <c r="I10" s="145">
        <f>SUMIFS(торг!O4:O10000,торг!F4:F10000,B10,торг!G4:G10000,"да")</f>
        <v>0</v>
      </c>
      <c r="J10" s="146">
        <f>SUMIFS(торг!O4:O10000,торг!F4:F10000,B10,торг!G4:G10000,"нет")</f>
        <v>0</v>
      </c>
      <c r="K10" s="145">
        <f>SUMIFS(склад!O4:O9995,склад!F4:F9995,B10,склад!G4:G9995,"да")</f>
        <v>0</v>
      </c>
      <c r="L10" s="146">
        <f>SUMIFS(склад!O4:O9995,склад!F4:F9995,B10,склад!G4:G9995,"нет")</f>
        <v>0</v>
      </c>
      <c r="M10" s="147">
        <f>SUMIFS('обр '!O4:O9999,'обр '!F4:F9999,B10,'обр '!G4:G9999,"да")</f>
        <v>0</v>
      </c>
      <c r="N10" s="146">
        <f>SUMIFS('обр '!O4:O9999,'обр '!F4:F9999,B10,'обр '!G4:G9999,"нет")</f>
        <v>0</v>
      </c>
      <c r="O10" s="148">
        <f>SUMIFS(детс!O4:O10000,детс!F4:F10000,B10,детс!G4:G10000,"да")</f>
        <v>0</v>
      </c>
      <c r="P10" s="146">
        <f>SUMIFS(детс!O4:O10000,детс!F4:F10000,B10,детс!G4:G10000,"нет")</f>
        <v>0</v>
      </c>
      <c r="Q10" s="145">
        <f>SUMIFS(культ!O4:O10000,культ!F4:F10000,B10,культ!G4:G10000,"да")</f>
        <v>0</v>
      </c>
      <c r="R10" s="146">
        <f>SUMIFS(культ!O4:O10000,культ!F4:F10000,B10,культ!G4:G10000,"нет")</f>
        <v>0</v>
      </c>
      <c r="S10" s="145">
        <f>SUMIFS(спорт!O4:O10000,спорт!F4:F10000,B10,спорт!G4:G10000,"да")</f>
        <v>0</v>
      </c>
      <c r="T10" s="146">
        <f>SUMIFS(спорт!O4:O10000,спорт!F4:F10000,B10,спорт!G4:G10000,"нет")</f>
        <v>0</v>
      </c>
      <c r="U10" s="145">
        <f>SUMIFS(лечеб!O4:O10000,лечеб!F4:F10000,B10,лечеб!G4:G10000,"да")</f>
        <v>0</v>
      </c>
      <c r="V10" s="146">
        <f>SUMIFS(лечеб!O4:O10000,лечеб!F4:F10000,B10,лечеб!G4:G10000,"нет")</f>
        <v>0</v>
      </c>
      <c r="W10" s="145">
        <f>SUMIFS(Баня!O4:O10000,Баня!F4:F10000,B10,Баня!G4:G10000,"да")</f>
        <v>0</v>
      </c>
      <c r="X10" s="146">
        <f>SUMIFS(Баня!O4:O10000,Баня!F4:F10000,B10,Баня!G4:G10000,"нет")</f>
        <v>0</v>
      </c>
      <c r="Y10" s="145">
        <f>SUMIFS(Адм!O4:O10000,Адм!F4:F10000,B10,Адм!G4:G10000,"да")</f>
        <v>0</v>
      </c>
      <c r="Z10" s="146">
        <f>SUMIFS(Адм!O4:O10000,Адм!F4:F10000,B10,Адм!G4:G10000,"нет")</f>
        <v>0</v>
      </c>
      <c r="AA10" s="145">
        <f>SUMIFS(С.Х!O4:O9995,С.Х!F4:F9995,B10,С.Х!G4:G9995,"да")</f>
        <v>0</v>
      </c>
      <c r="AB10" s="146">
        <f>SUMIFS(С.Х!O4:O9995,С.Х!F4:F9995,B10,С.Х!G4:G9995,"нет")</f>
        <v>0</v>
      </c>
      <c r="AC10" s="145">
        <f>SUMIFS(новостр!N4:N9999,новостр!F4:F9999,B10,новостр!G4:G9999,"да")</f>
        <v>0</v>
      </c>
      <c r="AD10" s="146">
        <f>SUMIFS(новостр!N4:N9999,новостр!F4:F9999,B10,новостр!G4:G9999,"нет")</f>
        <v>0</v>
      </c>
      <c r="AE10" s="145">
        <f>SUMIFS(авт!K4:K10004,авт!F4:F10004,B10,авт!G4:G10004,"да")</f>
        <v>0</v>
      </c>
      <c r="AF10" s="146">
        <f>SUMIFS(авт!K4:K10004,авт!F4:F10004,B10,авт!G4:G10004,"нет")</f>
        <v>0</v>
      </c>
      <c r="AG10" s="145">
        <f>SUMIFS(ЖС!S4:S10022,ЖС!F4:F10022,B10,ЖС!G4:G10022,"да")</f>
        <v>0</v>
      </c>
      <c r="AH10" s="146">
        <f>SUMIFS(ЖС!S4:S10022,ЖС!F4:F10022,B10,ЖС!G4:G10022,"нет")</f>
        <v>0</v>
      </c>
      <c r="AI10" s="145">
        <f>SUMIFS(Лес!L5:L9990,Лес!F5:F9990,B10,Лес!G5:G9990,"да")</f>
        <v>0</v>
      </c>
      <c r="AJ10" s="146">
        <f>SUMIFS(Лес!L5:L9990,Лес!F5:F9990,B10,Лес!G5:G9990,"нет")</f>
        <v>0</v>
      </c>
      <c r="AK10" s="145">
        <f>SUMIFS('степь '!K5:K9998,'степь '!F5:F9998,B10,'степь '!G5:G9998,"да")</f>
        <v>0</v>
      </c>
      <c r="AL10" s="146">
        <f>SUMIFS('степь '!K5:K9998,'степь '!F5:F9998,B10,'степь '!G5:G9998,"нет")</f>
        <v>0</v>
      </c>
      <c r="AM10" s="145">
        <f>SUMIFS(Пр.откр.тер!N4:N9967,Пр.откр.тер!F4:F9967,B10,Пр.откр.тер!G4:G9967,"да")</f>
        <v>0</v>
      </c>
      <c r="AN10" s="146">
        <f>SUMIFS(Пр.откр.тер!N4:N9967,Пр.откр.тер!F4:F9967,B10,Пр.откр.тер!G4:G9967,"нет")</f>
        <v>0</v>
      </c>
      <c r="AO10" s="115"/>
    </row>
    <row r="11" spans="1:41" s="2" customFormat="1" ht="17.25" thickTop="1" thickBot="1">
      <c r="A11" s="123">
        <v>8</v>
      </c>
      <c r="B11" s="127" t="s">
        <v>131</v>
      </c>
      <c r="C11" s="1275">
        <f t="shared" si="0"/>
        <v>0</v>
      </c>
      <c r="D11" s="174">
        <f t="shared" si="1"/>
        <v>0</v>
      </c>
      <c r="E11" s="175">
        <f t="shared" si="1"/>
        <v>0</v>
      </c>
      <c r="F11" s="131"/>
      <c r="G11" s="145">
        <f>SUMIFS(произв!O4:O9995,произв!F4:F9995,B11,произв!G4:G9995,"да")</f>
        <v>0</v>
      </c>
      <c r="H11" s="146">
        <f>SUMIFS(произв!O4:O9995,произв!F4:F9995,B11,произв!G4:G9995,"нет")</f>
        <v>0</v>
      </c>
      <c r="I11" s="145">
        <f>SUMIFS(торг!O4:O10000,торг!F4:F10000,B11,торг!G4:G10000,"да")</f>
        <v>0</v>
      </c>
      <c r="J11" s="146">
        <f>SUMIFS(торг!O4:O10000,торг!F4:F10000,B11,торг!G4:G10000,"нет")</f>
        <v>0</v>
      </c>
      <c r="K11" s="145">
        <f>SUMIFS(склад!O4:O9995,склад!F4:F9995,B11,склад!G4:G9995,"да")</f>
        <v>0</v>
      </c>
      <c r="L11" s="146">
        <f>SUMIFS(склад!O4:O9995,склад!F4:F9995,B11,склад!G4:G9995,"нет")</f>
        <v>0</v>
      </c>
      <c r="M11" s="147">
        <f>SUMIFS('обр '!O4:O9999,'обр '!F4:F9999,B11,'обр '!G4:G9999,"да")</f>
        <v>0</v>
      </c>
      <c r="N11" s="146">
        <f>SUMIFS('обр '!O4:O9999,'обр '!F4:F9999,B11,'обр '!G4:G9999,"нет")</f>
        <v>0</v>
      </c>
      <c r="O11" s="145">
        <f>SUMIFS(детс!O4:O10000,детс!F4:F10000,B11,детс!G4:G10000,"да")</f>
        <v>0</v>
      </c>
      <c r="P11" s="146">
        <f>SUMIFS(детс!O4:O10000,детс!F4:F10000,B11,детс!G4:G10000,"нет")</f>
        <v>0</v>
      </c>
      <c r="Q11" s="145">
        <f>SUMIFS(культ!O4:O10000,культ!F4:F10000,B11,культ!G4:G10000,"да")</f>
        <v>0</v>
      </c>
      <c r="R11" s="146">
        <f>SUMIFS(культ!O4:O10000,культ!F4:F10000,B11,культ!G4:G10000,"нет")</f>
        <v>0</v>
      </c>
      <c r="S11" s="145">
        <f>SUMIFS(спорт!O4:O10000,спорт!F4:F10000,B11,спорт!G4:G10000,"да")</f>
        <v>0</v>
      </c>
      <c r="T11" s="146">
        <f>SUMIFS(спорт!O4:O10000,спорт!F4:F10000,B11,спорт!G4:G10000,"нет")</f>
        <v>0</v>
      </c>
      <c r="U11" s="145">
        <f>SUMIFS(лечеб!O4:O10000,лечеб!F4:F10000,B11,лечеб!G4:G10000,"да")</f>
        <v>0</v>
      </c>
      <c r="V11" s="146">
        <f>SUMIFS(лечеб!O4:O10000,лечеб!F4:F10000,B11,лечеб!G4:G10000,"нет")</f>
        <v>0</v>
      </c>
      <c r="W11" s="145">
        <f>SUMIFS(Баня!O4:O10000,Баня!F4:F10000,B11,Баня!G4:G10000,"да")</f>
        <v>0</v>
      </c>
      <c r="X11" s="146">
        <f>SUMIFS(Баня!O4:O10000,Баня!F4:F10000,B11,Баня!G4:G10000,"нет")</f>
        <v>0</v>
      </c>
      <c r="Y11" s="145">
        <f>SUMIFS(Адм!O4:O10000,Адм!F4:F10000,B11,Адм!G4:G10000,"да")</f>
        <v>0</v>
      </c>
      <c r="Z11" s="146">
        <f>SUMIFS(Адм!O4:O10000,Адм!F4:F10000,B11,Адм!G4:G10000,"нет")</f>
        <v>0</v>
      </c>
      <c r="AA11" s="145">
        <f>SUMIFS(С.Х!O4:O9995,С.Х!F4:F9995,B11,С.Х!G4:G9995,"да")</f>
        <v>0</v>
      </c>
      <c r="AB11" s="146">
        <f>SUMIFS(С.Х!O4:O9995,С.Х!F4:F9995,B11,С.Х!G4:G9995,"нет")</f>
        <v>0</v>
      </c>
      <c r="AC11" s="145">
        <f>SUMIFS(новостр!N4:N9999,новостр!F4:F9999,B11,новостр!G4:G9999,"да")</f>
        <v>0</v>
      </c>
      <c r="AD11" s="146">
        <f>SUMIFS(новостр!N4:N9999,новостр!F4:F9999,B11,новостр!G4:G9999,"нет")</f>
        <v>0</v>
      </c>
      <c r="AE11" s="145">
        <f>SUMIFS(авт!K4:K10004,авт!F4:F10004,B11,авт!G4:G10004,"да")</f>
        <v>0</v>
      </c>
      <c r="AF11" s="146">
        <f>SUMIFS(авт!K4:K10004,авт!F4:F10004,B11,авт!G4:G10004,"нет")</f>
        <v>0</v>
      </c>
      <c r="AG11" s="145">
        <f>SUMIFS(ЖС!S4:S10022,ЖС!F4:F10022,B11,ЖС!G4:G10022,"да")</f>
        <v>0</v>
      </c>
      <c r="AH11" s="146">
        <f>SUMIFS(ЖС!S4:S10022,ЖС!F4:F10022,B11,ЖС!G4:G10022,"нет")</f>
        <v>0</v>
      </c>
      <c r="AI11" s="145">
        <f>SUMIFS(Лес!L5:L9990,Лес!F5:F9990,B11,Лес!G5:G9990,"да")</f>
        <v>0</v>
      </c>
      <c r="AJ11" s="146">
        <f>SUMIFS(Лес!L5:L9990,Лес!F5:F9990,B11,Лес!G5:G9990,"нет")</f>
        <v>0</v>
      </c>
      <c r="AK11" s="145">
        <f>SUMIFS('степь '!K5:K9998,'степь '!F5:F9998,B11,'степь '!G5:G9998,"да")</f>
        <v>0</v>
      </c>
      <c r="AL11" s="146">
        <f>SUMIFS('степь '!K5:K9998,'степь '!F5:F9998,B11,'степь '!G5:G9998,"нет")</f>
        <v>0</v>
      </c>
      <c r="AM11" s="145">
        <f>SUMIFS(Пр.откр.тер!N4:N9967,Пр.откр.тер!F4:F9967,B11,Пр.откр.тер!G4:G9967,"да")</f>
        <v>0</v>
      </c>
      <c r="AN11" s="146">
        <f>SUMIFS(Пр.откр.тер!N4:N9967,Пр.откр.тер!F4:F9967,B11,Пр.откр.тер!G4:G9967,"нет")</f>
        <v>0</v>
      </c>
      <c r="AO11" s="115"/>
    </row>
    <row r="12" spans="1:41" s="2" customFormat="1" ht="17.25" thickTop="1" thickBot="1">
      <c r="A12" s="123">
        <v>9</v>
      </c>
      <c r="B12" s="127" t="s">
        <v>143</v>
      </c>
      <c r="C12" s="1275">
        <f t="shared" si="0"/>
        <v>0</v>
      </c>
      <c r="D12" s="174">
        <f t="shared" si="1"/>
        <v>0</v>
      </c>
      <c r="E12" s="175">
        <f t="shared" si="1"/>
        <v>0</v>
      </c>
      <c r="F12" s="131"/>
      <c r="G12" s="145">
        <f>SUMIFS(произв!O4:O9995,произв!F4:F9995,B12,произв!G4:G9995,"да")</f>
        <v>0</v>
      </c>
      <c r="H12" s="146">
        <f>SUMIFS(произв!O4:O9995,произв!F4:F9995,B12,произв!G4:G9995,"нет")</f>
        <v>0</v>
      </c>
      <c r="I12" s="145">
        <f>SUMIFS(торг!O4:O10000,торг!F4:F10000,B12,торг!G4:G10000,"да")</f>
        <v>0</v>
      </c>
      <c r="J12" s="146">
        <f>SUMIFS(торг!O4:O10000,торг!F4:F10000,B12,торг!G4:G10000,"нет")</f>
        <v>0</v>
      </c>
      <c r="K12" s="145">
        <f>SUMIFS(склад!O4:O9995,склад!F4:F9995,B12,склад!G4:G9995,"да")</f>
        <v>0</v>
      </c>
      <c r="L12" s="146">
        <f>SUMIFS(склад!O4:O9995,склад!F4:F9995,B12,склад!G4:G9995,"нет")</f>
        <v>0</v>
      </c>
      <c r="M12" s="147">
        <f>SUMIFS('обр '!O4:O9999,'обр '!F4:F9999,B12,'обр '!G4:G9999,"да")</f>
        <v>0</v>
      </c>
      <c r="N12" s="147">
        <f>SUMIFS('обр '!O4:O9999,'обр '!F4:F9999,B12,'обр '!G4:G9999,"нет")</f>
        <v>0</v>
      </c>
      <c r="O12" s="145">
        <f>SUMIFS(детс!O4:O10000,детс!F4:F10000,B12,детс!G4:G10000,"да")</f>
        <v>0</v>
      </c>
      <c r="P12" s="146">
        <f>SUMIFS(детс!O4:O10000,детс!F4:F10000,B12,детс!G4:G10000,"нет")</f>
        <v>0</v>
      </c>
      <c r="Q12" s="145">
        <f>SUMIFS(культ!O4:O10000,культ!F4:F10000,B12,культ!G4:G10000,"да")</f>
        <v>0</v>
      </c>
      <c r="R12" s="146">
        <f>SUMIFS(культ!O4:O10000,культ!F4:F10000,B12,культ!G4:G10000,"нет")</f>
        <v>0</v>
      </c>
      <c r="S12" s="145">
        <f>SUMIFS(спорт!O4:O10000,спорт!F4:F10000,B12,спорт!G4:G10000,"да")</f>
        <v>0</v>
      </c>
      <c r="T12" s="146">
        <f>SUMIFS(спорт!O4:O10000,спорт!F4:F10000,B12,спорт!G4:G10000,"нет")</f>
        <v>0</v>
      </c>
      <c r="U12" s="145">
        <f>SUMIFS(лечеб!O4:O10000,лечеб!F4:F10000,B12,лечеб!G4:G10000,"да")</f>
        <v>0</v>
      </c>
      <c r="V12" s="146">
        <f>SUMIFS(лечеб!O4:O10000,лечеб!F4:F10000,B12,лечеб!G4:G10000,"нет")</f>
        <v>0</v>
      </c>
      <c r="W12" s="145">
        <f>SUMIFS(Баня!O4:O10000,Баня!F4:F10000,B12,Баня!G4:G10000,"да")</f>
        <v>0</v>
      </c>
      <c r="X12" s="146">
        <f>SUMIFS(Баня!O4:O10000,Баня!F4:F10000,B12,Баня!G4:G10000,"нет")</f>
        <v>0</v>
      </c>
      <c r="Y12" s="145">
        <f>SUMIFS(Адм!O4:O10000,Адм!F4:F10000,B12,Адм!G4:G10000,"да")</f>
        <v>0</v>
      </c>
      <c r="Z12" s="146">
        <f>SUMIFS(Адм!O4:O10000,Адм!F4:F10000,B12,Адм!G4:G10000,"нет")</f>
        <v>0</v>
      </c>
      <c r="AA12" s="145">
        <f>SUMIFS(С.Х!O4:O9995,С.Х!F4:F9995,B12,С.Х!G4:G9995,"да")</f>
        <v>0</v>
      </c>
      <c r="AB12" s="146">
        <f>SUMIFS(С.Х!O4:O9995,С.Х!F4:F9995,B12,С.Х!G4:G9995,"нет")</f>
        <v>0</v>
      </c>
      <c r="AC12" s="145">
        <f>SUMIFS(новостр!N4:N9999,новостр!F4:F9999,B12,новостр!G4:G9999,"да")</f>
        <v>0</v>
      </c>
      <c r="AD12" s="146">
        <f>SUMIFS(новостр!N4:N9999,новостр!F4:F9999,B12,новостр!G4:G9999,"нет")</f>
        <v>0</v>
      </c>
      <c r="AE12" s="145">
        <f>SUMIFS(авт!K4:K10004,авт!F4:F10004,B12,авт!G4:G10004,"да")</f>
        <v>0</v>
      </c>
      <c r="AF12" s="146">
        <f>SUMIFS(авт!K4:K10004,авт!F4:F10004,B12,авт!G4:G10004,"нет")</f>
        <v>0</v>
      </c>
      <c r="AG12" s="145">
        <f>SUMIFS(ЖС!S4:S10022,ЖС!F4:F10022,B12,ЖС!G4:G10022,"да")</f>
        <v>0</v>
      </c>
      <c r="AH12" s="146">
        <f>SUMIFS(ЖС!S4:S10022,ЖС!F4:F10022,B12,ЖС!G4:G10022,"нет")</f>
        <v>0</v>
      </c>
      <c r="AI12" s="145">
        <f>SUMIFS(Лес!L5:L9990,Лес!F5:F9990,B12,Лес!G5:G9990,"да")</f>
        <v>0</v>
      </c>
      <c r="AJ12" s="146">
        <f>SUMIFS(Лес!L5:L9990,Лес!F5:F9990,B12,Лес!G5:G9990,"нет")</f>
        <v>0</v>
      </c>
      <c r="AK12" s="145">
        <f>SUMIFS('степь '!K5:K9998,'степь '!F5:F9998,B12,'степь '!G5:G9998,"да")</f>
        <v>0</v>
      </c>
      <c r="AL12" s="146">
        <f>SUMIFS('степь '!K5:K9998,'степь '!F5:F9998,B12,'степь '!G5:G9998,"нет")</f>
        <v>0</v>
      </c>
      <c r="AM12" s="145">
        <f>SUMIFS(Пр.откр.тер!N4:N9967,Пр.откр.тер!F4:F9967,B12,Пр.откр.тер!G4:G9967,"да")</f>
        <v>0</v>
      </c>
      <c r="AN12" s="146">
        <f>SUMIFS(Пр.откр.тер!N4:N9967,Пр.откр.тер!F4:F9967,B12,Пр.откр.тер!G4:G9967,"нет")</f>
        <v>0</v>
      </c>
      <c r="AO12" s="115"/>
    </row>
    <row r="13" spans="1:41" s="2" customFormat="1" ht="17.25" thickTop="1" thickBot="1">
      <c r="A13" s="123">
        <v>10</v>
      </c>
      <c r="B13" s="127" t="s">
        <v>141</v>
      </c>
      <c r="C13" s="1275">
        <f t="shared" si="0"/>
        <v>1255</v>
      </c>
      <c r="D13" s="174">
        <f t="shared" si="1"/>
        <v>0</v>
      </c>
      <c r="E13" s="175">
        <f t="shared" si="1"/>
        <v>1255</v>
      </c>
      <c r="F13" s="131"/>
      <c r="G13" s="145">
        <f>SUMIFS(произв!O4:O9995,произв!F4:F9995,B13,произв!G4:G9995,"да")</f>
        <v>0</v>
      </c>
      <c r="H13" s="146">
        <f>SUMIFS(произв!O4:O9995,произв!F4:F9995,B13,произв!G4:G9995,"нет")</f>
        <v>0</v>
      </c>
      <c r="I13" s="145">
        <f>SUMIFS(торг!O4:O10000,торг!F4:F10000,B13,торг!G4:G10000,"да")</f>
        <v>0</v>
      </c>
      <c r="J13" s="146">
        <f>SUMIFS(торг!O4:O10000,торг!F4:F10000,B13,торг!G4:G10000,"нет")</f>
        <v>0</v>
      </c>
      <c r="K13" s="145">
        <f>SUMIFS(склад!O4:O9995,склад!F4:F9995,B13,склад!G4:G9995,"да")</f>
        <v>0</v>
      </c>
      <c r="L13" s="146">
        <f>SUMIFS(склад!O4:O9995,склад!F4:F9995,B13,склад!G4:G9995,"нет")</f>
        <v>0</v>
      </c>
      <c r="M13" s="147">
        <f>SUMIFS('обр '!O4:O9999,'обр '!F4:F9999,B13,'обр '!G4:G9999,"да")</f>
        <v>0</v>
      </c>
      <c r="N13" s="147">
        <f>SUMIFS('обр '!O4:O9999,'обр '!F4:F9999,B13,'обр '!G4:G9999,"нет")</f>
        <v>0</v>
      </c>
      <c r="O13" s="148">
        <f>SUMIFS(детс!O4:O10000,детс!F4:F10000,B13,детс!G4:G10000,"да")</f>
        <v>0</v>
      </c>
      <c r="P13" s="146">
        <f>SUMIFS(детс!O4:O10000,детс!F4:F10000,B13,детс!G4:G10000,"нет")</f>
        <v>0</v>
      </c>
      <c r="Q13" s="145">
        <f>SUMIFS(культ!O4:O10000,культ!F4:F10000,B13,культ!G4:G10000,"да")</f>
        <v>0</v>
      </c>
      <c r="R13" s="146">
        <f>SUMIFS(культ!O4:O10000,культ!F4:F10000,B13,культ!G4:G10000,"нет")</f>
        <v>0</v>
      </c>
      <c r="S13" s="145">
        <f>SUMIFS(спорт!O4:O10000,спорт!F4:F10000,B13,спорт!G4:G10000,"да")</f>
        <v>0</v>
      </c>
      <c r="T13" s="146">
        <f>SUMIFS(спорт!O4:O10000,спорт!F4:F10000,B13,спорт!G4:G10000,"нет")</f>
        <v>0</v>
      </c>
      <c r="U13" s="145">
        <f>SUMIFS(лечеб!O4:O10000,лечеб!F4:F10000,B13,лечеб!G4:G10000,"да")</f>
        <v>0</v>
      </c>
      <c r="V13" s="146">
        <f>SUMIFS(лечеб!O4:O10000,лечеб!F4:F10000,B13,лечеб!G4:G10000,"нет")</f>
        <v>0</v>
      </c>
      <c r="W13" s="145">
        <f>SUMIFS(Баня!O4:O10000,Баня!F4:F10000,B13,Баня!G4:G10000,"да")</f>
        <v>0</v>
      </c>
      <c r="X13" s="146">
        <f>SUMIFS(Баня!O4:O10000,Баня!F4:F10000,B13,Баня!G4:G10000,"нет")</f>
        <v>0</v>
      </c>
      <c r="Y13" s="145">
        <f>SUMIFS(Адм!O4:O10000,Адм!F4:F10000,B13,Адм!G4:G10000,"да")</f>
        <v>0</v>
      </c>
      <c r="Z13" s="146">
        <f>SUMIFS(Адм!O4:O10000,Адм!F4:F10000,B13,Адм!G4:G10000,"нет")</f>
        <v>0</v>
      </c>
      <c r="AA13" s="145">
        <f>SUMIFS(С.Х!O4:O9995,С.Х!F4:F9995,B13,С.Х!G4:G9995,"да")</f>
        <v>0</v>
      </c>
      <c r="AB13" s="146">
        <f>SUMIFS(С.Х!O4:O9995,С.Х!F4:F9995,B13,С.Х!G4:G9995,"нет")</f>
        <v>0</v>
      </c>
      <c r="AC13" s="145">
        <f>SUMIFS(новостр!N4:N9999,новостр!F4:F9999,B13,новостр!G4:G9999,"да")</f>
        <v>0</v>
      </c>
      <c r="AD13" s="146">
        <f>SUMIFS(новостр!N4:N9999,новостр!F4:F9999,B13,новостр!G4:G9999,"нет")</f>
        <v>0</v>
      </c>
      <c r="AE13" s="145">
        <f>SUMIFS(авт!K4:K10004,авт!F4:F10004,B13,авт!G4:G10004,"да")</f>
        <v>0</v>
      </c>
      <c r="AF13" s="146">
        <f>SUMIFS(авт!K4:K10004,авт!F4:F10004,B13,авт!G4:G10004,"нет")</f>
        <v>0</v>
      </c>
      <c r="AG13" s="145">
        <f>SUMIFS(ЖС!S4:S10022,ЖС!F4:F10022,B13,ЖС!G4:G10022,"да")</f>
        <v>0</v>
      </c>
      <c r="AH13" s="146">
        <f>SUMIFS(ЖС!S4:S10022,ЖС!F4:F10022,B13,ЖС!G4:G10022,"нет")</f>
        <v>1255</v>
      </c>
      <c r="AI13" s="145">
        <f>SUMIFS(Лес!L5:L9990,Лес!F5:F9990,B13,Лес!G5:G9990,"да")</f>
        <v>0</v>
      </c>
      <c r="AJ13" s="146">
        <f>SUMIFS(Лес!L5:L9990,Лес!F5:F9990,B13,Лес!G5:G9990,"нет")</f>
        <v>0</v>
      </c>
      <c r="AK13" s="145">
        <f>SUMIFS('степь '!K5:K9998,'степь '!F5:F9998,B13,'степь '!G5:G9998,"да")</f>
        <v>0</v>
      </c>
      <c r="AL13" s="146">
        <f>SUMIFS('степь '!K5:K9998,'степь '!F5:F9998,B13,'степь '!G5:G9998,"нет")</f>
        <v>0</v>
      </c>
      <c r="AM13" s="145">
        <f>SUMIFS(Пр.откр.тер!N4:N9967,Пр.откр.тер!F4:F9967,B13,Пр.откр.тер!G4:G9967,"да")</f>
        <v>0</v>
      </c>
      <c r="AN13" s="146">
        <f>SUMIFS(Пр.откр.тер!N4:N9967,Пр.откр.тер!F4:F9967,B13,Пр.откр.тер!G4:G9967,"нет")</f>
        <v>0</v>
      </c>
      <c r="AO13" s="115"/>
    </row>
    <row r="14" spans="1:41" s="2" customFormat="1" ht="17.25" thickTop="1" thickBot="1">
      <c r="A14" s="123">
        <v>11</v>
      </c>
      <c r="B14" s="127" t="s">
        <v>146</v>
      </c>
      <c r="C14" s="1275">
        <f t="shared" si="0"/>
        <v>0</v>
      </c>
      <c r="D14" s="174">
        <f t="shared" si="1"/>
        <v>0</v>
      </c>
      <c r="E14" s="175">
        <f t="shared" si="1"/>
        <v>0</v>
      </c>
      <c r="F14" s="131"/>
      <c r="G14" s="145">
        <f>SUMIFS(произв!O4:O9995,произв!F4:F9995,B14,произв!G4:G9995,"да")</f>
        <v>0</v>
      </c>
      <c r="H14" s="146">
        <f>SUMIFS(произв!O4:O9995,произв!F4:F9995,B14,произв!G4:G9995,"нет")</f>
        <v>0</v>
      </c>
      <c r="I14" s="145">
        <f>SUMIFS(торг!O4:O10000,торг!F4:F10000,B14,торг!G4:G10000,"да")</f>
        <v>0</v>
      </c>
      <c r="J14" s="146">
        <f>SUMIFS(торг!O4:O10000,торг!F4:F10000,B14,торг!G4:G10000,"нет")</f>
        <v>0</v>
      </c>
      <c r="K14" s="145">
        <f>SUMIFS(склад!O4:O9995,склад!F4:F9995,B14,склад!G4:G9995,"да")</f>
        <v>0</v>
      </c>
      <c r="L14" s="146">
        <f>SUMIFS(склад!O4:O9995,склад!F4:F9995,B14,склад!G4:G9995,"нет")</f>
        <v>0</v>
      </c>
      <c r="M14" s="147">
        <f>SUMIFS('обр '!O4:O9999,'обр '!F4:F9999,B14,'обр '!G4:G9999,"да")</f>
        <v>0</v>
      </c>
      <c r="N14" s="147">
        <f>SUMIFS('обр '!O4:O9999,'обр '!F4:F9999,B14,'обр '!G4:G9999,"нет")</f>
        <v>0</v>
      </c>
      <c r="O14" s="145">
        <f>SUMIFS(детс!O4:O10000,детс!F4:F10000,B14,детс!G4:G10000,"да")</f>
        <v>0</v>
      </c>
      <c r="P14" s="146">
        <f>SUMIFS(детс!O4:O10000,детс!F4:F10000,B14,детс!G4:G10000,"нет")</f>
        <v>0</v>
      </c>
      <c r="Q14" s="145">
        <f>SUMIFS(культ!O4:O10000,культ!F4:F10000,B14,культ!G4:G10000,"да")</f>
        <v>0</v>
      </c>
      <c r="R14" s="146">
        <f>SUMIFS(культ!O4:O10000,культ!F4:F10000,B14,культ!G4:G10000,"нет")</f>
        <v>0</v>
      </c>
      <c r="S14" s="145">
        <f>SUMIFS(спорт!O4:O10000,спорт!F4:F10000,B14,спорт!G4:G10000,"да")</f>
        <v>0</v>
      </c>
      <c r="T14" s="146">
        <f>SUMIFS(спорт!O4:O10000,спорт!F4:F10000,B14,спорт!G4:G10000,"нет")</f>
        <v>0</v>
      </c>
      <c r="U14" s="145">
        <f>SUMIFS(лечеб!O4:O10000,лечеб!F4:F10000,B14,лечеб!G4:G10000,"да")</f>
        <v>0</v>
      </c>
      <c r="V14" s="146">
        <f>SUMIFS(лечеб!O4:O10000,лечеб!F4:F10000,B14,лечеб!G4:G10000,"нет")</f>
        <v>0</v>
      </c>
      <c r="W14" s="145">
        <f>SUMIFS(Баня!O4:O10000,Баня!F4:F10000,B14,Баня!G4:G10000,"да")</f>
        <v>0</v>
      </c>
      <c r="X14" s="146">
        <f>SUMIFS(Баня!O4:O10000,Баня!F4:F10000,B14,Баня!G4:G10000,"нет")</f>
        <v>0</v>
      </c>
      <c r="Y14" s="145">
        <f>SUMIFS(Адм!O4:O10000,Адм!F4:F10000,B14,Адм!G4:G10000,"да")</f>
        <v>0</v>
      </c>
      <c r="Z14" s="146">
        <f>SUMIFS(Адм!O4:O10000,Адм!F4:F10000,B14,Адм!G4:G10000,"нет")</f>
        <v>0</v>
      </c>
      <c r="AA14" s="145">
        <f>SUMIFS(С.Х!O4:O9995,С.Х!F4:F9995,B14,С.Х!G4:G9995,"да")</f>
        <v>0</v>
      </c>
      <c r="AB14" s="146">
        <f>SUMIFS(С.Х!O4:O9995,С.Х!F4:F9995,B14,С.Х!G4:G9995,"нет")</f>
        <v>0</v>
      </c>
      <c r="AC14" s="145">
        <f>SUMIFS(новостр!N4:N9999,новостр!F4:F9999,B14,новостр!G4:G9999,"да")</f>
        <v>0</v>
      </c>
      <c r="AD14" s="146">
        <f>SUMIFS(новостр!N4:N9999,новостр!F4:F9999,B14,новостр!G4:G9999,"нет")</f>
        <v>0</v>
      </c>
      <c r="AE14" s="145">
        <f>SUMIFS(авт!K4:K10004,авт!F4:F10004,B14,авт!G4:G10004,"да")</f>
        <v>0</v>
      </c>
      <c r="AF14" s="146">
        <f>SUMIFS(авт!K4:K10004,авт!F4:F10004,B14,авт!G4:G10004,"нет")</f>
        <v>0</v>
      </c>
      <c r="AG14" s="145">
        <f>SUMIFS(ЖС!S4:S10022,ЖС!F4:F10022,B14,ЖС!G4:G10022,"да")</f>
        <v>0</v>
      </c>
      <c r="AH14" s="146">
        <f>SUMIFS(ЖС!S4:S10022,ЖС!F4:F10022,B14,ЖС!G4:G10022,"нет")</f>
        <v>0</v>
      </c>
      <c r="AI14" s="145">
        <f>SUMIFS(Лес!L5:L9990,Лес!F5:F9990,B14,Лес!G5:G9990,"да")</f>
        <v>0</v>
      </c>
      <c r="AJ14" s="146">
        <f>SUMIFS(Лес!L5:L9990,Лес!F5:F9990,B14,Лес!G5:G9990,"нет")</f>
        <v>0</v>
      </c>
      <c r="AK14" s="145">
        <f>SUMIFS('степь '!K5:K9998,'степь '!F5:F9998,B14,'степь '!G5:G9998,"да")</f>
        <v>0</v>
      </c>
      <c r="AL14" s="146">
        <f>SUMIFS('степь '!K5:K9998,'степь '!F5:F9998,B14,'степь '!G5:G9998,"нет")</f>
        <v>0</v>
      </c>
      <c r="AM14" s="145">
        <f>SUMIFS(Пр.откр.тер!N4:N9967,Пр.откр.тер!F4:F9967,B14,Пр.откр.тер!G4:G9967,"да")</f>
        <v>0</v>
      </c>
      <c r="AN14" s="146">
        <f>SUMIFS(Пр.откр.тер!N4:N9967,Пр.откр.тер!F4:F9967,B14,Пр.откр.тер!G4:G9967,"нет")</f>
        <v>0</v>
      </c>
      <c r="AO14" s="115"/>
    </row>
    <row r="15" spans="1:41" s="2" customFormat="1" ht="17.25" thickTop="1" thickBot="1">
      <c r="A15" s="123">
        <v>12</v>
      </c>
      <c r="B15" s="127" t="s">
        <v>135</v>
      </c>
      <c r="C15" s="1275">
        <f t="shared" si="0"/>
        <v>600</v>
      </c>
      <c r="D15" s="174">
        <f t="shared" si="1"/>
        <v>600</v>
      </c>
      <c r="E15" s="175">
        <f t="shared" si="1"/>
        <v>0</v>
      </c>
      <c r="F15" s="131"/>
      <c r="G15" s="145">
        <f>SUMIFS(произв!O4:O9995,произв!F4:F9995,B15,произв!G4:G9995,"да")</f>
        <v>0</v>
      </c>
      <c r="H15" s="146">
        <f>SUMIFS(произв!O4:O9995,произв!F4:F9995,B15,произв!G4:G9995,"нет")</f>
        <v>0</v>
      </c>
      <c r="I15" s="145">
        <f>SUMIFS(торг!O4:O10000,торг!F4:F10000,B15,торг!G4:G10000,"да")</f>
        <v>0</v>
      </c>
      <c r="J15" s="146">
        <f>SUMIFS(торг!O4:O10000,торг!F4:F10000,B15,торг!G4:G10000,"нет")</f>
        <v>0</v>
      </c>
      <c r="K15" s="145">
        <f>SUMIFS(склад!O4:O9995,склад!F4:F9995,B15,склад!G4:G9995,"да")</f>
        <v>0</v>
      </c>
      <c r="L15" s="146">
        <f>SUMIFS(склад!O4:O9995,склад!F4:F9995,B15,склад!G4:G9995,"нет")</f>
        <v>0</v>
      </c>
      <c r="M15" s="147">
        <f>SUMIFS('обр '!O4:O9999,'обр '!F4:F9999,B15,'обр '!G4:G9999,"да")</f>
        <v>0</v>
      </c>
      <c r="N15" s="147">
        <f>SUMIFS('обр '!O4:O9999,'обр '!F4:F9999,B15,'обр '!G4:G9999,"нет")</f>
        <v>0</v>
      </c>
      <c r="O15" s="145">
        <f>SUMIFS(детс!O4:O10000,детс!F4:F10000,B15,детс!G4:G10000,"да")</f>
        <v>0</v>
      </c>
      <c r="P15" s="146">
        <f>SUMIFS(детс!O4:O10000,детс!F4:F10000,B15,детс!G4:G10000,"нет")</f>
        <v>0</v>
      </c>
      <c r="Q15" s="145">
        <f>SUMIFS(культ!O4:O10000,культ!F4:F10000,B15,культ!G4:G10000,"да")</f>
        <v>0</v>
      </c>
      <c r="R15" s="146">
        <f>SUMIFS(культ!O4:O10000,культ!F4:F10000,B15,культ!G4:G10000,"нет")</f>
        <v>0</v>
      </c>
      <c r="S15" s="145">
        <f>SUMIFS(спорт!O4:O10000,спорт!F4:F10000,B15,спорт!G4:G10000,"да")</f>
        <v>0</v>
      </c>
      <c r="T15" s="146">
        <f>SUMIFS(спорт!O4:O10000,спорт!F4:F10000,B15,спорт!G4:G10000,"нет")</f>
        <v>0</v>
      </c>
      <c r="U15" s="145">
        <f>SUMIFS(лечеб!O4:O10000,лечеб!F4:F10000,B15,лечеб!G4:G10000,"да")</f>
        <v>0</v>
      </c>
      <c r="V15" s="146">
        <f>SUMIFS(лечеб!O4:O10000,лечеб!F4:F10000,B15,лечеб!G4:G10000,"нет")</f>
        <v>0</v>
      </c>
      <c r="W15" s="145">
        <f>SUMIFS(Баня!O4:O10000,Баня!F4:F10000,B15,Баня!G4:G10000,"да")</f>
        <v>0</v>
      </c>
      <c r="X15" s="146">
        <f>SUMIFS(Баня!O4:O10000,Баня!F4:F10000,B15,Баня!G4:G10000,"нет")</f>
        <v>0</v>
      </c>
      <c r="Y15" s="145">
        <f>SUMIFS(Адм!O4:O10000,Адм!F4:F10000,B15,Адм!G4:G10000,"да")</f>
        <v>0</v>
      </c>
      <c r="Z15" s="146">
        <f>SUMIFS(Адм!O4:O10000,Адм!F4:F10000,B15,Адм!G4:G10000,"нет")</f>
        <v>0</v>
      </c>
      <c r="AA15" s="145">
        <f>SUMIFS(С.Х!O4:O9995,С.Х!F4:F9995,B15,С.Х!G4:G9995,"да")</f>
        <v>0</v>
      </c>
      <c r="AB15" s="146">
        <f>SUMIFS(С.Х!O4:O9995,С.Х!F4:F9995,B15,С.Х!G4:G9995,"нет")</f>
        <v>0</v>
      </c>
      <c r="AC15" s="145">
        <f>SUMIFS(новостр!N4:N9999,новостр!F4:F9999,B15,новостр!G4:G9999,"да")</f>
        <v>0</v>
      </c>
      <c r="AD15" s="146">
        <f>SUMIFS(новостр!N4:N9999,новостр!F4:F9999,B15,новостр!G4:G9999,"нет")</f>
        <v>0</v>
      </c>
      <c r="AE15" s="145">
        <f>SUMIFS(авт!K4:K10004,авт!F4:F10004,B15,авт!G4:G10004,"да")</f>
        <v>0</v>
      </c>
      <c r="AF15" s="146">
        <f>SUMIFS(авт!K4:K10004,авт!F4:F10004,B15,авт!G4:G10004,"нет")</f>
        <v>0</v>
      </c>
      <c r="AG15" s="145">
        <f>SUMIFS(ЖС!S4:S10022,ЖС!F4:F10022,B15,ЖС!G4:G10022,"да")</f>
        <v>600</v>
      </c>
      <c r="AH15" s="146">
        <f>SUMIFS(ЖС!S4:S10022,ЖС!F4:F10022,B15,ЖС!G4:G10022,"нет")</f>
        <v>0</v>
      </c>
      <c r="AI15" s="145">
        <f>SUMIFS(Лес!L5:L9990,Лес!F5:F9990,B15,Лес!G5:G9990,"да")</f>
        <v>0</v>
      </c>
      <c r="AJ15" s="146">
        <f>SUMIFS(Лес!L5:L9990,Лес!F5:F9990,B15,Лес!G5:G9990,"нет")</f>
        <v>0</v>
      </c>
      <c r="AK15" s="145">
        <f>SUMIFS('степь '!K5:K9998,'степь '!F5:F9998,B15,'степь '!G5:G9998,"да")</f>
        <v>0</v>
      </c>
      <c r="AL15" s="146">
        <f>SUMIFS('степь '!K5:K9998,'степь '!F5:F9998,B15,'степь '!G5:G9998,"нет")</f>
        <v>0</v>
      </c>
      <c r="AM15" s="145">
        <f>SUMIFS(Пр.откр.тер!N4:N9967,Пр.откр.тер!F4:F9967,B15,Пр.откр.тер!G4:G9967,"да")</f>
        <v>0</v>
      </c>
      <c r="AN15" s="146">
        <f>SUMIFS(Пр.откр.тер!N4:N9967,Пр.откр.тер!F4:F9967,B15,Пр.откр.тер!G4:G9967,"нет")</f>
        <v>0</v>
      </c>
      <c r="AO15" s="115"/>
    </row>
    <row r="16" spans="1:41" s="2" customFormat="1" ht="17.25" thickTop="1" thickBot="1">
      <c r="A16" s="123">
        <v>13</v>
      </c>
      <c r="B16" s="127" t="s">
        <v>132</v>
      </c>
      <c r="C16" s="1275">
        <f t="shared" si="0"/>
        <v>150</v>
      </c>
      <c r="D16" s="174">
        <f t="shared" si="1"/>
        <v>0</v>
      </c>
      <c r="E16" s="175">
        <f t="shared" si="1"/>
        <v>150</v>
      </c>
      <c r="F16" s="131"/>
      <c r="G16" s="145">
        <f>SUMIFS(произв!O4:O9995,произв!F4:F9995,B16,произв!G4:G9995,"да")</f>
        <v>0</v>
      </c>
      <c r="H16" s="146">
        <f>SUMIFS(произв!O4:O9995,произв!F4:F9995,B16,произв!G4:G9995,"нет")</f>
        <v>0</v>
      </c>
      <c r="I16" s="145">
        <f>SUMIFS(торг!O4:O10000,торг!F4:F10000,B16,торг!G4:G10000,"да")</f>
        <v>0</v>
      </c>
      <c r="J16" s="146">
        <f>SUMIFS(торг!O4:O10000,торг!F4:F10000,B16,торг!G4:G10000,"нет")</f>
        <v>0</v>
      </c>
      <c r="K16" s="145">
        <f>SUMIFS(склад!O4:O9995,склад!F4:F9995,B16,склад!G4:G9995,"да")</f>
        <v>0</v>
      </c>
      <c r="L16" s="146">
        <f>SUMIFS(склад!O4:O9995,склад!F4:F9995,B16,склад!G4:G9995,"нет")</f>
        <v>0</v>
      </c>
      <c r="M16" s="147">
        <f>SUMIFS('обр '!O4:O9999,'обр '!F4:F9999,B16,'обр '!G4:G9999,"да")</f>
        <v>0</v>
      </c>
      <c r="N16" s="147">
        <f>SUMIFS('обр '!O4:O9999,'обр '!F4:F9999,B16,'обр '!G4:G9999,"нет")</f>
        <v>0</v>
      </c>
      <c r="O16" s="148">
        <f>SUMIFS(детс!O4:O10000,детс!F4:F10000,B16,детс!G4:G10000,"да")</f>
        <v>0</v>
      </c>
      <c r="P16" s="146">
        <f>SUMIFS(детс!O4:O10000,детс!F4:F10000,B16,детс!G4:G10000,"нет")</f>
        <v>0</v>
      </c>
      <c r="Q16" s="145">
        <f>SUMIFS(культ!O4:O10000,культ!F4:F10000,B16,культ!G4:G10000,"да")</f>
        <v>0</v>
      </c>
      <c r="R16" s="146">
        <f>SUMIFS(культ!O4:O10000,культ!F4:F10000,B16,культ!G4:G10000,"нет")</f>
        <v>0</v>
      </c>
      <c r="S16" s="145">
        <f>SUMIFS(спорт!O4:O10000,спорт!F4:F10000,B16,спорт!G4:G10000,"да")</f>
        <v>0</v>
      </c>
      <c r="T16" s="146">
        <f>SUMIFS(спорт!O4:O10000,спорт!F4:F10000,B16,спорт!G4:G10000,"нет")</f>
        <v>0</v>
      </c>
      <c r="U16" s="145">
        <f>SUMIFS(лечеб!O4:O10000,лечеб!F4:F10000,B16,лечеб!G4:G10000,"да")</f>
        <v>0</v>
      </c>
      <c r="V16" s="146">
        <f>SUMIFS(лечеб!O4:O10000,лечеб!F4:F10000,B16,лечеб!G4:G10000,"нет")</f>
        <v>0</v>
      </c>
      <c r="W16" s="145">
        <f>SUMIFS(Баня!O4:O10000,Баня!F4:F10000,B16,Баня!G4:G10000,"да")</f>
        <v>0</v>
      </c>
      <c r="X16" s="146">
        <f>SUMIFS(Баня!O4:O10000,Баня!F4:F10000,B16,Баня!G4:G10000,"нет")</f>
        <v>0</v>
      </c>
      <c r="Y16" s="145">
        <f>SUMIFS(Адм!O4:O10000,Адм!F4:F10000,B16,Адм!G4:G10000,"да")</f>
        <v>0</v>
      </c>
      <c r="Z16" s="146">
        <f>SUMIFS(Адм!O4:O10000,Адм!F4:F10000,B16,Адм!G4:G10000,"нет")</f>
        <v>0</v>
      </c>
      <c r="AA16" s="145">
        <f>SUMIFS(С.Х!O4:O9995,С.Х!F4:F9995,B16,С.Х!G4:G9995,"да")</f>
        <v>0</v>
      </c>
      <c r="AB16" s="146">
        <f>SUMIFS(С.Х!O4:O9995,С.Х!F4:F9995,B16,С.Х!G4:G9995,"нет")</f>
        <v>0</v>
      </c>
      <c r="AC16" s="145">
        <f>SUMIFS(новостр!N4:N9999,новостр!F4:F9999,B16,новостр!G4:G9999,"да")</f>
        <v>0</v>
      </c>
      <c r="AD16" s="146">
        <f>SUMIFS(новостр!N4:N9999,новостр!F4:F9999,B16,новостр!G4:G9999,"нет")</f>
        <v>0</v>
      </c>
      <c r="AE16" s="145">
        <f>SUMIFS(авт!K4:K10004,авт!F4:F10004,B16,авт!G4:G10004,"да")</f>
        <v>0</v>
      </c>
      <c r="AF16" s="146">
        <f>SUMIFS(авт!K4:K10004,авт!F4:F10004,B16,авт!G4:G10004,"нет")</f>
        <v>0</v>
      </c>
      <c r="AG16" s="145">
        <f>SUMIFS(ЖС!S4:S10022,ЖС!F4:F10022,B16,ЖС!G4:G10022,"да")</f>
        <v>0</v>
      </c>
      <c r="AH16" s="146">
        <f>SUMIFS(ЖС!S4:S10022,ЖС!F4:F10022,B16,ЖС!G4:G10022,"нет")</f>
        <v>150</v>
      </c>
      <c r="AI16" s="145">
        <f>SUMIFS(Лес!L5:L9990,Лес!F5:F9990,B16,Лес!G5:G9990,"да")</f>
        <v>0</v>
      </c>
      <c r="AJ16" s="146">
        <f>SUMIFS(Лес!L5:L9990,Лес!F5:F9990,B16,Лес!G5:G9990,"нет")</f>
        <v>0</v>
      </c>
      <c r="AK16" s="145">
        <f>SUMIFS('степь '!K5:K9998,'степь '!F5:F9998,B16,'степь '!G5:G9998,"да")</f>
        <v>0</v>
      </c>
      <c r="AL16" s="146">
        <f>SUMIFS('степь '!K5:K9998,'степь '!F5:F9998,B16,'степь '!G5:G9998,"нет")</f>
        <v>0</v>
      </c>
      <c r="AM16" s="145">
        <f>SUMIFS(Пр.откр.тер!N4:N9967,Пр.откр.тер!F4:F9967,B16,Пр.откр.тер!G4:G9967,"да")</f>
        <v>0</v>
      </c>
      <c r="AN16" s="146">
        <f>SUMIFS(Пр.откр.тер!N4:N9967,Пр.откр.тер!F4:F9967,B16,Пр.откр.тер!G4:G9967,"нет")</f>
        <v>0</v>
      </c>
      <c r="AO16" s="115"/>
    </row>
    <row r="17" spans="1:41" s="2" customFormat="1" ht="17.25" thickTop="1" thickBot="1">
      <c r="A17" s="123">
        <v>14</v>
      </c>
      <c r="B17" s="127" t="s">
        <v>133</v>
      </c>
      <c r="C17" s="1275">
        <f t="shared" si="0"/>
        <v>95</v>
      </c>
      <c r="D17" s="174">
        <f t="shared" si="1"/>
        <v>85</v>
      </c>
      <c r="E17" s="175">
        <f t="shared" si="1"/>
        <v>10</v>
      </c>
      <c r="F17" s="131"/>
      <c r="G17" s="145">
        <f>SUMIFS(произв!O4:O9995,произв!F4:F9995,B17,произв!G4:G9995,"да")</f>
        <v>0</v>
      </c>
      <c r="H17" s="146">
        <f>SUMIFS(произв!O4:O9995,произв!F4:F9995,B17,произв!G4:G9995,"нет")</f>
        <v>0</v>
      </c>
      <c r="I17" s="145">
        <f>SUMIFS(торг!O4:O10000,торг!F4:F10000,B17,торг!G4:G10000,"да")</f>
        <v>0</v>
      </c>
      <c r="J17" s="146">
        <f>SUMIFS(торг!O4:O10000,торг!F4:F10000,B17,торг!G4:G10000,"нет")</f>
        <v>0</v>
      </c>
      <c r="K17" s="145">
        <f>SUMIFS(склад!O4:O9995,склад!F4:F9995,B17,склад!G4:G9995,"да")</f>
        <v>0</v>
      </c>
      <c r="L17" s="146">
        <f>SUMIFS(склад!O4:O9995,склад!F4:F9995,B17,склад!G4:G9995,"нет")</f>
        <v>0</v>
      </c>
      <c r="M17" s="147">
        <f>SUMIFS('обр '!O4:O9999,'обр '!F4:F9999,B17,'обр '!G4:G9999,"да")</f>
        <v>0</v>
      </c>
      <c r="N17" s="146">
        <f>SUMIFS('обр '!O4:O9999,'обр '!F4:F9999,B17,'обр '!G4:G9999,"нет")</f>
        <v>0</v>
      </c>
      <c r="O17" s="145">
        <f>SUMIFS(детс!O4:O10000,детс!F4:F10000,B17,детс!G4:G10000,"да")</f>
        <v>0</v>
      </c>
      <c r="P17" s="146">
        <f>SUMIFS(детс!O4:O10000,детс!F4:F10000,B17,детс!G4:G10000,"нет")</f>
        <v>0</v>
      </c>
      <c r="Q17" s="145">
        <f>SUMIFS(культ!O4:O10000,культ!F4:F10000,B17,культ!G4:G10000,"да")</f>
        <v>0</v>
      </c>
      <c r="R17" s="146">
        <f>SUMIFS(культ!O4:O10000,культ!F4:F10000,B17,культ!G4:G10000,"нет")</f>
        <v>0</v>
      </c>
      <c r="S17" s="145">
        <f>SUMIFS(спорт!O4:O10000,спорт!F4:F10000,B17,спорт!G4:G10000,"да")</f>
        <v>0</v>
      </c>
      <c r="T17" s="146">
        <f>SUMIFS(спорт!O4:O10000,спорт!F4:F10000,B17,спорт!G4:G10000,"нет")</f>
        <v>0</v>
      </c>
      <c r="U17" s="145">
        <f>SUMIFS(лечеб!O4:O10000,лечеб!F4:F10000,B17,лечеб!G4:G10000,"да")</f>
        <v>0</v>
      </c>
      <c r="V17" s="146">
        <f>SUMIFS(лечеб!O4:O10000,лечеб!F4:F10000,B17,лечеб!G4:G10000,"нет")</f>
        <v>0</v>
      </c>
      <c r="W17" s="145">
        <f>SUMIFS(Баня!O4:O10000,Баня!F4:F10000,B17,Баня!G4:G10000,"да")</f>
        <v>0</v>
      </c>
      <c r="X17" s="146">
        <f>SUMIFS(Баня!O4:O10000,Баня!F4:F10000,B17,Баня!G4:G10000,"нет")</f>
        <v>0</v>
      </c>
      <c r="Y17" s="145">
        <f>SUMIFS(Адм!O4:O10000,Адм!F4:F10000,B17,Адм!G4:G10000,"да")</f>
        <v>0</v>
      </c>
      <c r="Z17" s="146">
        <f>SUMIFS(Адм!O4:O10000,Адм!F4:F10000,B17,Адм!G4:G10000,"нет")</f>
        <v>0</v>
      </c>
      <c r="AA17" s="145">
        <f>SUMIFS(С.Х!O4:O9995,С.Х!F4:F9995,B17,С.Х!G4:G9995,"да")</f>
        <v>0</v>
      </c>
      <c r="AB17" s="146">
        <f>SUMIFS(С.Х!O4:O9995,С.Х!F4:F9995,B17,С.Х!G4:G9995,"нет")</f>
        <v>0</v>
      </c>
      <c r="AC17" s="145">
        <f>SUMIFS(новостр!N4:N9999,новостр!F4:F9999,B17,новостр!G4:G9999,"да")</f>
        <v>0</v>
      </c>
      <c r="AD17" s="146">
        <f>SUMIFS(новостр!N4:N9999,новостр!F4:F9999,B17,новостр!G4:G9999,"нет")</f>
        <v>0</v>
      </c>
      <c r="AE17" s="145">
        <f>SUMIFS(авт!K4:K10004,авт!F4:F10004,B17,авт!G4:G10004,"да")</f>
        <v>0</v>
      </c>
      <c r="AF17" s="146">
        <f>SUMIFS(авт!K4:K10004,авт!F4:F10004,B17,авт!G4:G10004,"нет")</f>
        <v>0</v>
      </c>
      <c r="AG17" s="145">
        <f>SUMIFS(ЖС!S4:S10022,ЖС!F4:F10022,B17,ЖС!G4:G10022,"да")</f>
        <v>85</v>
      </c>
      <c r="AH17" s="146">
        <f>SUMIFS(ЖС!S4:S10022,ЖС!F4:F10022,B17,ЖС!G4:G10022,"нет")</f>
        <v>10</v>
      </c>
      <c r="AI17" s="145">
        <f>SUMIFS(Лес!L5:L9990,Лес!F5:F9990,B17,Лес!G5:G9990,"да")</f>
        <v>0</v>
      </c>
      <c r="AJ17" s="146">
        <f>SUMIFS(Лес!L5:L9990,Лес!F5:F9990,B17,Лес!G5:G9990,"нет")</f>
        <v>0</v>
      </c>
      <c r="AK17" s="145">
        <f>SUMIFS('степь '!K5:K9998,'степь '!F5:F9998,B17,'степь '!G5:G9998,"да")</f>
        <v>0</v>
      </c>
      <c r="AL17" s="146">
        <f>SUMIFS('степь '!K5:K9998,'степь '!F5:F9998,B17,'степь '!G5:G9998,"нет")</f>
        <v>0</v>
      </c>
      <c r="AM17" s="145">
        <f>SUMIFS(Пр.откр.тер!N4:N9967,Пр.откр.тер!F4:F9967,B17,Пр.откр.тер!G4:G9967,"да")</f>
        <v>0</v>
      </c>
      <c r="AN17" s="146">
        <f>SUMIFS(Пр.откр.тер!N4:N9967,Пр.откр.тер!F4:F9967,B17,Пр.откр.тер!G4:G9967,"нет")</f>
        <v>0</v>
      </c>
      <c r="AO17" s="115"/>
    </row>
    <row r="18" spans="1:41" s="2" customFormat="1" ht="17.25" thickTop="1" thickBot="1">
      <c r="A18" s="123">
        <v>15</v>
      </c>
      <c r="B18" s="127" t="s">
        <v>130</v>
      </c>
      <c r="C18" s="1275">
        <f t="shared" si="0"/>
        <v>0</v>
      </c>
      <c r="D18" s="174">
        <f t="shared" si="1"/>
        <v>0</v>
      </c>
      <c r="E18" s="175">
        <f t="shared" si="1"/>
        <v>0</v>
      </c>
      <c r="F18" s="131"/>
      <c r="G18" s="145">
        <f>SUMIFS(произв!O4:O9995,произв!F4:F9995,B18,произв!G4:G9995,"да")</f>
        <v>0</v>
      </c>
      <c r="H18" s="146">
        <f>SUMIFS(произв!O4:O9995,произв!F4:F9995,B18,произв!G4:G9995,"нет")</f>
        <v>0</v>
      </c>
      <c r="I18" s="145">
        <f>SUMIFS(торг!O4:O10000,торг!F4:F10000,B18,торг!G4:G10000,"да")</f>
        <v>0</v>
      </c>
      <c r="J18" s="146">
        <f>SUMIFS(торг!O4:O10000,торг!F4:F10000,B18,торг!G4:G10000,"нет")</f>
        <v>0</v>
      </c>
      <c r="K18" s="145">
        <f>SUMIFS(склад!O4:O9995,склад!F4:F9995,B18,склад!G4:G9995,"да")</f>
        <v>0</v>
      </c>
      <c r="L18" s="146">
        <f>SUMIFS(склад!O4:O9995,склад!F4:F9995,B18,склад!G4:G9995,"нет")</f>
        <v>0</v>
      </c>
      <c r="M18" s="147">
        <f>SUMIFS('обр '!O4:O9999,'обр '!F4:F9999,B18,'обр '!G4:G9999,"да")</f>
        <v>0</v>
      </c>
      <c r="N18" s="146">
        <f>SUMIFS('обр '!O4:O9999,'обр '!F4:F9999,B18,'обр '!G4:G9999,"нет")</f>
        <v>0</v>
      </c>
      <c r="O18" s="145">
        <f>SUMIFS(детс!O4:O10000,детс!F4:F10000,B18,детс!G4:G10000,"да")</f>
        <v>0</v>
      </c>
      <c r="P18" s="146">
        <f>SUMIFS(детс!O4:O10000,детс!F4:F10000,B18,детс!G4:G10000,"нет")</f>
        <v>0</v>
      </c>
      <c r="Q18" s="145">
        <f>SUMIFS(культ!O4:O10000,культ!F4:F10000,B18,культ!G4:G10000,"да")</f>
        <v>0</v>
      </c>
      <c r="R18" s="146">
        <f>SUMIFS(культ!O4:O10000,культ!F4:F10000,B18,культ!G4:G10000,"нет")</f>
        <v>0</v>
      </c>
      <c r="S18" s="145">
        <f>SUMIFS(спорт!O4:O10000,спорт!F4:F10000,B18,спорт!G4:G10000,"да")</f>
        <v>0</v>
      </c>
      <c r="T18" s="146">
        <f>SUMIFS(спорт!O4:O10000,спорт!F4:F10000,B18,спорт!G4:G10000,"нет")</f>
        <v>0</v>
      </c>
      <c r="U18" s="145">
        <f>SUMIFS(лечеб!O4:O10000,лечеб!F4:F10000,B18,лечеб!G4:G10000,"да")</f>
        <v>0</v>
      </c>
      <c r="V18" s="146">
        <f>SUMIFS(лечеб!O4:O10000,лечеб!F4:F10000,B18,лечеб!G4:G10000,"нет")</f>
        <v>0</v>
      </c>
      <c r="W18" s="145">
        <f>SUMIFS(Баня!O4:O10000,Баня!F4:F10000,B18,Баня!G4:G10000,"да")</f>
        <v>0</v>
      </c>
      <c r="X18" s="146">
        <f>SUMIFS(Баня!O4:O10000,Баня!F4:F10000,B18,Баня!G4:G10000,"нет")</f>
        <v>0</v>
      </c>
      <c r="Y18" s="145">
        <f>SUMIFS(Адм!O4:O10000,Адм!F4:F10000,B18,Адм!G4:G10000,"да")</f>
        <v>0</v>
      </c>
      <c r="Z18" s="146">
        <f>SUMIFS(Адм!O4:O10000,Адм!F4:F10000,B18,Адм!G4:G10000,"нет")</f>
        <v>0</v>
      </c>
      <c r="AA18" s="145">
        <f>SUMIFS(С.Х!O4:O9995,С.Х!F4:F9995,B18,С.Х!G4:G9995,"да")</f>
        <v>0</v>
      </c>
      <c r="AB18" s="146">
        <f>SUMIFS(С.Х!O4:O9995,С.Х!F4:F9995,B18,С.Х!G4:G9995,"нет")</f>
        <v>0</v>
      </c>
      <c r="AC18" s="145">
        <f>SUMIFS(новостр!N4:N9999,новостр!F4:F9999,B18,новостр!G4:G9999,"да")</f>
        <v>0</v>
      </c>
      <c r="AD18" s="146">
        <f>SUMIFS(новостр!N4:N9999,новостр!F4:F9999,B18,новостр!G4:G9999,"нет")</f>
        <v>0</v>
      </c>
      <c r="AE18" s="145">
        <f>SUMIFS(авт!K4:K10004,авт!F4:F10004,B18,авт!G4:G10004,"да")</f>
        <v>0</v>
      </c>
      <c r="AF18" s="146">
        <f>SUMIFS(авт!K4:K10004,авт!F4:F10004,B18,авт!G4:G10004,"нет")</f>
        <v>0</v>
      </c>
      <c r="AG18" s="145">
        <f>SUMIFS(ЖС!S4:S10022,ЖС!F4:F10022,B18,ЖС!G4:G10022,"да")</f>
        <v>0</v>
      </c>
      <c r="AH18" s="146">
        <f>SUMIFS(ЖС!S4:S10022,ЖС!F4:F10022,B18,ЖС!G4:G10022,"нет")</f>
        <v>0</v>
      </c>
      <c r="AI18" s="145">
        <f>SUMIFS(Лес!L5:L9990,Лес!F5:F9990,B18,Лес!G5:G9990,"да")</f>
        <v>0</v>
      </c>
      <c r="AJ18" s="146">
        <f>SUMIFS(Лес!L5:L9990,Лес!F5:F9990,B18,Лес!G5:G9990,"нет")</f>
        <v>0</v>
      </c>
      <c r="AK18" s="145">
        <f>SUMIFS('степь '!K5:K9998,'степь '!F5:F9998,B18,'степь '!G5:G9998,"да")</f>
        <v>0</v>
      </c>
      <c r="AL18" s="146">
        <f>SUMIFS('степь '!K5:K9998,'степь '!F5:F9998,B18,'степь '!G5:G9998,"нет")</f>
        <v>0</v>
      </c>
      <c r="AM18" s="145">
        <f>SUMIFS(Пр.откр.тер!N4:N9967,Пр.откр.тер!F4:F9967,B18,Пр.откр.тер!G4:G9967,"да")</f>
        <v>0</v>
      </c>
      <c r="AN18" s="146">
        <f>SUMIFS(Пр.откр.тер!N4:N9967,Пр.откр.тер!F4:F9967,B18,Пр.откр.тер!G4:G9967,"нет")</f>
        <v>0</v>
      </c>
      <c r="AO18" s="115"/>
    </row>
    <row r="19" spans="1:41" s="2" customFormat="1" ht="17.25" thickTop="1" thickBot="1">
      <c r="A19" s="123">
        <v>16</v>
      </c>
      <c r="B19" s="127" t="s">
        <v>134</v>
      </c>
      <c r="C19" s="1275">
        <f t="shared" si="0"/>
        <v>0</v>
      </c>
      <c r="D19" s="174">
        <f t="shared" si="1"/>
        <v>0</v>
      </c>
      <c r="E19" s="175">
        <f t="shared" si="1"/>
        <v>0</v>
      </c>
      <c r="F19" s="131"/>
      <c r="G19" s="145">
        <f>SUMIFS(произв!O4:O9995,произв!F4:F9995,B19,произв!G4:G9995,"да")</f>
        <v>0</v>
      </c>
      <c r="H19" s="146">
        <f>SUMIFS(произв!O4:O9995,произв!F4:F9995,B19,произв!G4:G9995,"нет")</f>
        <v>0</v>
      </c>
      <c r="I19" s="145">
        <f>SUMIFS(торг!O4:O10000,торг!F4:F10000,B19,торг!G4:G10000,"да")</f>
        <v>0</v>
      </c>
      <c r="J19" s="146">
        <f>SUMIFS(торг!O4:O10000,торг!F4:F10000,B19,торг!G4:G10000,"нет")</f>
        <v>0</v>
      </c>
      <c r="K19" s="145">
        <f>SUMIFS(склад!O4:O9995,склад!F4:F9995,B19,склад!G4:G9995,"да")</f>
        <v>0</v>
      </c>
      <c r="L19" s="146">
        <f>SUMIFS(склад!O4:O9995,склад!F4:F9995,B19,склад!G4:G9995,"нет")</f>
        <v>0</v>
      </c>
      <c r="M19" s="147">
        <f>SUMIFS('обр '!O4:O9999,'обр '!F4:F9999,B19,'обр '!G4:G9999,"да")</f>
        <v>0</v>
      </c>
      <c r="N19" s="146">
        <f>SUMIFS('обр '!O4:O9999,'обр '!F4:F9999,B19,'обр '!G4:G9999,"нет")</f>
        <v>0</v>
      </c>
      <c r="O19" s="148">
        <f>SUMIFS(детс!O4:O10000,детс!F4:F10000,B19,детс!G4:G10000,"да")</f>
        <v>0</v>
      </c>
      <c r="P19" s="146">
        <f>SUMIFS(детс!O4:O10000,детс!F4:F10000,B19,детс!G4:G10000,"нет")</f>
        <v>0</v>
      </c>
      <c r="Q19" s="145">
        <f>SUMIFS(культ!O4:O10000,культ!F4:F10000,B19,культ!G4:G10000,"да")</f>
        <v>0</v>
      </c>
      <c r="R19" s="146">
        <f>SUMIFS(культ!O4:O10000,культ!F4:F10000,B19,культ!G4:G10000,"нет")</f>
        <v>0</v>
      </c>
      <c r="S19" s="145">
        <f>SUMIFS(спорт!O4:O10000,спорт!F4:F10000,B19,спорт!G4:G10000,"да")</f>
        <v>0</v>
      </c>
      <c r="T19" s="146">
        <f>SUMIFS(спорт!O4:O10000,спорт!F4:F10000,B19,спорт!G4:G10000,"нет")</f>
        <v>0</v>
      </c>
      <c r="U19" s="145">
        <f>SUMIFS(лечеб!O4:O10000,лечеб!F4:F10000,B19,лечеб!G4:G10000,"да")</f>
        <v>0</v>
      </c>
      <c r="V19" s="146">
        <f>SUMIFS(лечеб!O4:O10000,лечеб!F4:F10000,B19,лечеб!G4:G10000,"нет")</f>
        <v>0</v>
      </c>
      <c r="W19" s="145">
        <f>SUMIFS(Баня!O4:O10000,Баня!F4:F10000,B19,Баня!G4:G10000,"да")</f>
        <v>0</v>
      </c>
      <c r="X19" s="146">
        <f>SUMIFS(Баня!O4:O10000,Баня!F4:F10000,B19,Баня!G4:G10000,"нет")</f>
        <v>0</v>
      </c>
      <c r="Y19" s="145">
        <f>SUMIFS(Адм!O4:O10000,Адм!F4:F10000,B19,Адм!G4:G10000,"да")</f>
        <v>0</v>
      </c>
      <c r="Z19" s="146">
        <f>SUMIFS(Адм!O4:O10000,Адм!F4:F10000,B19,Адм!G4:G10000,"нет")</f>
        <v>0</v>
      </c>
      <c r="AA19" s="145">
        <f>SUMIFS(С.Х!O4:O9995,С.Х!F4:F9995,B19,С.Х!G4:G9995,"да")</f>
        <v>0</v>
      </c>
      <c r="AB19" s="146">
        <f>SUMIFS(С.Х!O4:O9995,С.Х!F4:F9995,B19,С.Х!G4:G9995,"нет")</f>
        <v>0</v>
      </c>
      <c r="AC19" s="145">
        <f>SUMIFS(новостр!N4:N9999,новостр!F4:F9999,B19,новостр!G4:G9999,"да")</f>
        <v>0</v>
      </c>
      <c r="AD19" s="146">
        <f>SUMIFS(новостр!N4:N9999,новостр!F4:F9999,B19,новостр!G4:G9999,"нет")</f>
        <v>0</v>
      </c>
      <c r="AE19" s="145">
        <f>SUMIFS(авт!K4:K10004,авт!F4:F10004,B19,авт!G4:G10004,"да")</f>
        <v>0</v>
      </c>
      <c r="AF19" s="146">
        <f>SUMIFS(авт!K4:K10004,авт!F4:F10004,B19,авт!G4:G10004,"нет")</f>
        <v>0</v>
      </c>
      <c r="AG19" s="145">
        <f>SUMIFS(ЖС!S4:S10022,ЖС!F4:F10022,B19,ЖС!G4:G10022,"да")</f>
        <v>0</v>
      </c>
      <c r="AH19" s="146">
        <f>SUMIFS(ЖС!S4:S10022,ЖС!F4:F10022,B19,ЖС!G4:G10022,"нет")</f>
        <v>0</v>
      </c>
      <c r="AI19" s="145">
        <f>SUMIFS(Лес!L5:L9990,Лес!F5:F9990,B19,Лес!G5:G9990,"да")</f>
        <v>0</v>
      </c>
      <c r="AJ19" s="146">
        <f>SUMIFS(Лес!L5:L9990,Лес!F5:F9990,B19,Лес!G5:G9990,"нет")</f>
        <v>0</v>
      </c>
      <c r="AK19" s="145">
        <f>SUMIFS('степь '!K5:K9998,'степь '!F5:F9998,B19,'степь '!G5:G9998,"да")</f>
        <v>0</v>
      </c>
      <c r="AL19" s="146">
        <f>SUMIFS('степь '!K5:K9998,'степь '!F5:F9998,B19,'степь '!G5:G9998,"нет")</f>
        <v>0</v>
      </c>
      <c r="AM19" s="145">
        <f>SUMIFS(Пр.откр.тер!N4:N9967,Пр.откр.тер!F4:F9967,B19,Пр.откр.тер!G4:G9967,"да")</f>
        <v>0</v>
      </c>
      <c r="AN19" s="146">
        <f>SUMIFS(Пр.откр.тер!N4:N9967,Пр.откр.тер!F4:F9967,B19,Пр.откр.тер!G4:G9967,"нет")</f>
        <v>0</v>
      </c>
      <c r="AO19" s="115"/>
    </row>
    <row r="20" spans="1:41" s="2" customFormat="1" ht="17.25" thickTop="1" thickBot="1">
      <c r="A20" s="123">
        <v>17</v>
      </c>
      <c r="B20" s="127" t="s">
        <v>128</v>
      </c>
      <c r="C20" s="1275">
        <f t="shared" si="0"/>
        <v>0</v>
      </c>
      <c r="D20" s="174">
        <f t="shared" si="1"/>
        <v>0</v>
      </c>
      <c r="E20" s="175">
        <f t="shared" si="1"/>
        <v>0</v>
      </c>
      <c r="F20" s="131"/>
      <c r="G20" s="145">
        <f>SUMIFS(произв!O4:O9995,произв!F4:F9995,B20,произв!G4:G9995,"да")</f>
        <v>0</v>
      </c>
      <c r="H20" s="146">
        <f>SUMIFS(произв!O4:O9995,произв!F4:F9995,B20,произв!G4:G9995,"нет")</f>
        <v>0</v>
      </c>
      <c r="I20" s="145">
        <f>SUMIFS(торг!O4:O10000,торг!F4:F10000,B20,торг!G4:G10000,"да")</f>
        <v>0</v>
      </c>
      <c r="J20" s="146">
        <f>SUMIFS(торг!O4:O10000,торг!F4:F10000,B20,торг!G4:G10000,"нет")</f>
        <v>0</v>
      </c>
      <c r="K20" s="145">
        <f>SUMIFS(склад!O4:O9995,склад!F4:F9995,B20,склад!G4:G9995,"да")</f>
        <v>0</v>
      </c>
      <c r="L20" s="146">
        <f>SUMIFS(склад!O4:O9995,склад!F4:F9995,B20,склад!G4:G9995,"нет")</f>
        <v>0</v>
      </c>
      <c r="M20" s="147">
        <f>SUMIFS('обр '!O4:O9999,'обр '!F4:F9999,B20,'обр '!G4:G9999,"да")</f>
        <v>0</v>
      </c>
      <c r="N20" s="146">
        <f>SUMIFS('обр '!O4:O9999,'обр '!F4:F9999,B20,'обр '!G4:G9999,"нет")</f>
        <v>0</v>
      </c>
      <c r="O20" s="145">
        <f>SUMIFS(детс!O4:O10000,детс!F4:F10000,B20,детс!G4:G10000,"да")</f>
        <v>0</v>
      </c>
      <c r="P20" s="146">
        <f>SUMIFS(детс!O4:O10000,детс!F4:F10000,B20,детс!G4:G10000,"нет")</f>
        <v>0</v>
      </c>
      <c r="Q20" s="145">
        <f>SUMIFS(культ!O4:O10000,культ!F4:F10000,B20,культ!G4:G10000,"да")</f>
        <v>0</v>
      </c>
      <c r="R20" s="146">
        <f>SUMIFS(культ!O4:O10000,культ!F4:F10000,B20,культ!G4:G10000,"нет")</f>
        <v>0</v>
      </c>
      <c r="S20" s="145">
        <f>SUMIFS(спорт!O4:O10000,спорт!F4:F10000,B20,спорт!G4:G10000,"да")</f>
        <v>0</v>
      </c>
      <c r="T20" s="146">
        <f>SUMIFS(спорт!O4:O10000,спорт!F4:F10000,B20,спорт!G4:G10000,"нет")</f>
        <v>0</v>
      </c>
      <c r="U20" s="145">
        <f>SUMIFS(лечеб!O4:O10000,лечеб!F4:F10000,B20,лечеб!G4:G10000,"да")</f>
        <v>0</v>
      </c>
      <c r="V20" s="146">
        <f>SUMIFS(лечеб!O4:O10000,лечеб!F4:F10000,B20,лечеб!G4:G10000,"нет")</f>
        <v>0</v>
      </c>
      <c r="W20" s="145">
        <f>SUMIFS(Баня!O4:O10000,Баня!F4:F10000,B20,Баня!G4:G10000,"да")</f>
        <v>0</v>
      </c>
      <c r="X20" s="146">
        <f>SUMIFS(Баня!O4:O10000,Баня!F4:F10000,B20,Баня!G4:G10000,"нет")</f>
        <v>0</v>
      </c>
      <c r="Y20" s="145">
        <f>SUMIFS(Адм!O4:O10000,Адм!F4:F10000,B20,Адм!G4:G10000,"да")</f>
        <v>0</v>
      </c>
      <c r="Z20" s="146">
        <f>SUMIFS(Адм!O4:O10000,Адм!F4:F10000,B20,Адм!G4:G10000,"нет")</f>
        <v>0</v>
      </c>
      <c r="AA20" s="145">
        <f>SUMIFS(С.Х!O4:O9995,С.Х!F4:F9995,B20,С.Х!G4:G9995,"да")</f>
        <v>0</v>
      </c>
      <c r="AB20" s="146">
        <f>SUMIFS(С.Х!O4:O9995,С.Х!F4:F9995,B20,С.Х!G4:G9995,"нет")</f>
        <v>0</v>
      </c>
      <c r="AC20" s="145">
        <f>SUMIFS(новостр!N4:N9999,новостр!F4:F9999,B20,новостр!G4:G9999,"да")</f>
        <v>0</v>
      </c>
      <c r="AD20" s="146">
        <f>SUMIFS(новостр!N4:N9999,новостр!F4:F9999,B20,новостр!G4:G9999,"нет")</f>
        <v>0</v>
      </c>
      <c r="AE20" s="145">
        <f>SUMIFS(авт!K4:K10004,авт!F4:F10004,B20,авт!G4:G10004,"да")</f>
        <v>0</v>
      </c>
      <c r="AF20" s="146">
        <f>SUMIFS(авт!K4:K10004,авт!F4:F10004,B20,авт!G4:G10004,"нет")</f>
        <v>0</v>
      </c>
      <c r="AG20" s="145">
        <f>SUMIFS(ЖС!S4:S10022,ЖС!F4:F10022,B20,ЖС!G4:G10022,"да")</f>
        <v>0</v>
      </c>
      <c r="AH20" s="146">
        <f>SUMIFS(ЖС!S4:S10022,ЖС!F4:F10022,B20,ЖС!G4:G10022,"нет")</f>
        <v>0</v>
      </c>
      <c r="AI20" s="145">
        <f>SUMIFS(Лес!L5:L9990,Лес!F5:F9990,B20,Лес!G5:G9990,"да")</f>
        <v>0</v>
      </c>
      <c r="AJ20" s="146">
        <f>SUMIFS(Лес!L5:L9990,Лес!F5:F9990,B20,Лес!G5:G9990,"нет")</f>
        <v>0</v>
      </c>
      <c r="AK20" s="145">
        <f>SUMIFS('степь '!K5:K9998,'степь '!F5:F9998,B20,'степь '!G5:G9998,"да")</f>
        <v>0</v>
      </c>
      <c r="AL20" s="146">
        <f>SUMIFS('степь '!K5:K9998,'степь '!F5:F9998,B20,'степь '!G5:G9998,"нет")</f>
        <v>0</v>
      </c>
      <c r="AM20" s="145">
        <f>SUMIFS(Пр.откр.тер!N4:N9967,Пр.откр.тер!F4:F9967,B20,Пр.откр.тер!G4:G9967,"да")</f>
        <v>0</v>
      </c>
      <c r="AN20" s="146">
        <f>SUMIFS(Пр.откр.тер!N4:N9967,Пр.откр.тер!F4:F9967,B20,Пр.откр.тер!G4:G9967,"нет")</f>
        <v>0</v>
      </c>
      <c r="AO20" s="115"/>
    </row>
    <row r="21" spans="1:41" s="2" customFormat="1" ht="17.25" thickTop="1" thickBot="1">
      <c r="A21" s="123">
        <v>18</v>
      </c>
      <c r="B21" s="127" t="s">
        <v>288</v>
      </c>
      <c r="C21" s="1275">
        <f t="shared" si="0"/>
        <v>805</v>
      </c>
      <c r="D21" s="174">
        <f>SUM(G21+I21+K21+M21+O21+Q21+S21+U21+W21+Y21+AA21+AC21+AE21+AG21+AI21+AK21+AM21)</f>
        <v>805</v>
      </c>
      <c r="E21" s="175">
        <f>SUM(H21+J21+L21+N21+P21+R21+T21+V21+X21+Z21+AB21+AD21+AF21+AH21+AJ21+AL21+AN21)</f>
        <v>0</v>
      </c>
      <c r="F21" s="131"/>
      <c r="G21" s="145">
        <f>SUMIFS(произв!O4:O9995,произв!F4:F9995,B21,произв!G4:G9995,"да")</f>
        <v>0</v>
      </c>
      <c r="H21" s="146">
        <f>SUMIFS(произв!O4:O9995,произв!F4:F9995,B21,произв!G4:G9995,"нет")</f>
        <v>0</v>
      </c>
      <c r="I21" s="145">
        <f>SUMIFS(торг!O4:O10000,торг!F4:F10000,B21,торг!G4:G10000,"да")</f>
        <v>0</v>
      </c>
      <c r="J21" s="146">
        <f>SUMIFS(торг!O4:O10000,торг!F4:F10000,B21,торг!G4:G10000,"нет")</f>
        <v>0</v>
      </c>
      <c r="K21" s="145">
        <f>SUMIFS(склад!O4:O9995,склад!F4:F9995,B21,склад!G4:G9995,"да")</f>
        <v>0</v>
      </c>
      <c r="L21" s="146">
        <f>SUMIFS(склад!O4:O9995,склад!F4:F9995,B21,склад!G4:G9995,"нет")</f>
        <v>0</v>
      </c>
      <c r="M21" s="147">
        <f>SUMIFS('обр '!O4:O9999,'обр '!F4:F9999,B21,'обр '!G4:G9999,"да")</f>
        <v>0</v>
      </c>
      <c r="N21" s="146">
        <f>SUMIFS('обр '!O4:O9999,'обр '!F4:F9999,B21,'обр '!G4:G9999,"нет")</f>
        <v>0</v>
      </c>
      <c r="O21" s="145">
        <f>SUMIFS(детс!O4:O10000,детс!F4:F10000,B21,детс!G4:G10000,"да")</f>
        <v>0</v>
      </c>
      <c r="P21" s="146">
        <f>SUMIFS(детс!O4:O10000,детс!F4:F10000,B21,детс!G4:G10000,"нет")</f>
        <v>0</v>
      </c>
      <c r="Q21" s="145">
        <f>SUMIFS(культ!O4:O10000,культ!F4:F10000,B21,культ!G4:G10000,"да")</f>
        <v>0</v>
      </c>
      <c r="R21" s="146">
        <f>SUMIFS(культ!O4:O10000,культ!F4:F10000,B21,культ!G4:G10000,"нет")</f>
        <v>0</v>
      </c>
      <c r="S21" s="145">
        <f>SUMIFS(спорт!O4:O10000,спорт!F4:F10000,B21,спорт!G4:G10000,"да")</f>
        <v>0</v>
      </c>
      <c r="T21" s="146">
        <f>SUMIFS(спорт!O4:O10000,спорт!F4:F10000,B21,спорт!G4:G10000,"нет")</f>
        <v>0</v>
      </c>
      <c r="U21" s="145">
        <f>SUMIFS(лечеб!O4:O10000,лечеб!F4:F10000,B21,лечеб!G4:G10000,"да")</f>
        <v>0</v>
      </c>
      <c r="V21" s="146">
        <f>SUMIFS(лечеб!O4:O10000,лечеб!F4:F10000,B21,лечеб!G4:G10000,"нет")</f>
        <v>0</v>
      </c>
      <c r="W21" s="145">
        <f>SUMIFS(Баня!O4:O10000,Баня!F4:F10000,B21,Баня!G4:G10000,"да")</f>
        <v>0</v>
      </c>
      <c r="X21" s="146">
        <f>SUMIFS(Баня!O4:O10000,Баня!F4:F10000,B21,Баня!G4:G10000,"нет")</f>
        <v>0</v>
      </c>
      <c r="Y21" s="145">
        <f>SUMIFS(Адм!O4:O10000,Адм!F4:F10000,B21,Адм!G4:G10000,"да")</f>
        <v>0</v>
      </c>
      <c r="Z21" s="146">
        <f>SUMIFS(Адм!O4:O10000,Адм!F4:F10000,B21,Адм!G4:G10000,"нет")</f>
        <v>0</v>
      </c>
      <c r="AA21" s="145">
        <f>SUMIFS(С.Х!O4:O9995,С.Х!F4:F9995,B21,С.Х!G4:G9995,"да")</f>
        <v>0</v>
      </c>
      <c r="AB21" s="146">
        <f>SUMIFS(С.Х!O4:O9995,С.Х!F4:F9995,B21,С.Х!G4:G9995,"нет")</f>
        <v>0</v>
      </c>
      <c r="AC21" s="145">
        <f>SUMIFS(новостр!N4:N9999,новостр!F4:F9999,B21,новостр!G4:G9999,"да")</f>
        <v>0</v>
      </c>
      <c r="AD21" s="146">
        <f>SUMIFS(новостр!N4:N9999,новостр!F4:F9999,B21,новостр!G4:G9999,"нет")</f>
        <v>0</v>
      </c>
      <c r="AE21" s="145">
        <f>SUMIFS(авт!K4:K10004,авт!F4:F10004,B21,авт!G4:G10004,"да")</f>
        <v>800</v>
      </c>
      <c r="AF21" s="146">
        <f>SUMIFS(авт!K4:K10004,авт!F4:F10004,B21,авт!G4:G10004,"нет")</f>
        <v>0</v>
      </c>
      <c r="AG21" s="145">
        <f>SUMIFS(ЖС!S4:S10022,ЖС!F4:F10022,B21,ЖС!G4:G10022,"да")</f>
        <v>5</v>
      </c>
      <c r="AH21" s="146">
        <f>SUMIFS(ЖС!S4:S10022,ЖС!F4:F10022,B21,ЖС!G4:G10022,"нет")</f>
        <v>0</v>
      </c>
      <c r="AI21" s="145">
        <f>SUMIFS(Лес!L5:L9990,Лес!F5:F9990,B21,Лес!G5:G9990,"да")</f>
        <v>0</v>
      </c>
      <c r="AJ21" s="146">
        <f>SUMIFS(Лес!L5:L9990,Лес!F5:F9990,B21,Лес!G5:G9990,"нет")</f>
        <v>0</v>
      </c>
      <c r="AK21" s="145">
        <f>SUMIFS('степь '!K5:K9998,'степь '!F5:F9998,B21,'степь '!G5:G9998,"да")</f>
        <v>0</v>
      </c>
      <c r="AL21" s="146">
        <f>SUMIFS('степь '!K5:K9998,'степь '!F5:F9998,B21,'степь '!G5:G9998,"нет")</f>
        <v>0</v>
      </c>
      <c r="AM21" s="145">
        <f>SUMIFS(Пр.откр.тер!N4:N9967,Пр.откр.тер!F4:F9967,B21,Пр.откр.тер!G4:G9967,"да")</f>
        <v>0</v>
      </c>
      <c r="AN21" s="146">
        <f>SUMIFS(Пр.откр.тер!N4:N9967,Пр.откр.тер!F4:F9967,B21,Пр.откр.тер!G4:G9967,"нет")</f>
        <v>0</v>
      </c>
      <c r="AO21" s="115"/>
    </row>
    <row r="22" spans="1:41" s="2" customFormat="1" ht="17.25" thickTop="1" thickBot="1">
      <c r="A22" s="124">
        <v>19</v>
      </c>
      <c r="B22" s="128" t="s">
        <v>139</v>
      </c>
      <c r="C22" s="1275">
        <f t="shared" si="0"/>
        <v>100</v>
      </c>
      <c r="D22" s="174">
        <f>SUM(G22+I22+K22+M22+O22+Q22+S22+U22+W22+Y22+AA22+AC22+AE22+AG22+AI22+AK22+AM22)</f>
        <v>100</v>
      </c>
      <c r="E22" s="175">
        <f>SUM(H22+J22+L22+N22+P22+R22+T22+V22+X22+Z22+AB22+AD22+AF22+AH22+AJ22+AL22+AN22)</f>
        <v>0</v>
      </c>
      <c r="F22" s="131"/>
      <c r="G22" s="150">
        <f>SUMIFS(произв!O4:O9995,произв!F4:F9995,B22,произв!G4:G9995,"да")</f>
        <v>0</v>
      </c>
      <c r="H22" s="151">
        <f>SUMIFS(произв!O4:O9995,произв!F4:F9995,B22,произв!G4:G9995,"нет")</f>
        <v>0</v>
      </c>
      <c r="I22" s="150">
        <f>SUMIFS(торг!O4:O10000,торг!F4:F10000,B22,торг!G4:G10000,"да")</f>
        <v>0</v>
      </c>
      <c r="J22" s="151">
        <f>SUMIFS(торг!O4:O10000,торг!F4:F10000,B22,торг!G4:G10000,"нет")</f>
        <v>0</v>
      </c>
      <c r="K22" s="150">
        <f>SUMIFS(склад!O4:O9995,склад!F4:F9995,B22,склад!G4:G9995,"да")</f>
        <v>0</v>
      </c>
      <c r="L22" s="151">
        <f>SUMIFS(склад!O4:O9995,склад!F4:F9995,B22,склад!G4:G9995,"нет")</f>
        <v>0</v>
      </c>
      <c r="M22" s="152">
        <f>SUMIFS('обр '!O4:O9999,'обр '!F4:F9999,B22,'обр '!G4:G9999,"да")</f>
        <v>0</v>
      </c>
      <c r="N22" s="151">
        <f>SUMIFS('обр '!O4:O9999,'обр '!F4:F9999,B22,'обр '!G4:G9999,"нет")</f>
        <v>0</v>
      </c>
      <c r="O22" s="148">
        <f>SUMIFS(детс!O4:O10000,детс!F4:F10000,B22,детс!G4:G10000,"да")</f>
        <v>0</v>
      </c>
      <c r="P22" s="151">
        <f>SUMIFS(детс!O4:O10000,детс!F4:F10000,B22,детс!G4:G10000,"нет")</f>
        <v>0</v>
      </c>
      <c r="Q22" s="172">
        <f>SUMIFS(культ!O4:O10000,культ!F4:F10000,B22,культ!G4:G10000,"да")</f>
        <v>0</v>
      </c>
      <c r="R22" s="173">
        <f>SUMIFS(культ!O4:O10000,культ!F4:F10000,B22,культ!G4:G10000,"нет")</f>
        <v>0</v>
      </c>
      <c r="S22" s="172">
        <f>SUMIFS(спорт!O4:O10000,спорт!F4:F10000,B22,спорт!G4:G10000,"да")</f>
        <v>0</v>
      </c>
      <c r="T22" s="173">
        <f>SUMIFS(спорт!O4:O10000,спорт!F4:F10000,B22,спорт!G4:G10000,"нет")</f>
        <v>0</v>
      </c>
      <c r="U22" s="150">
        <f>SUMIFS(лечеб!O4:O10000,лечеб!F4:F10000,B22,лечеб!G4:G10000,"да")</f>
        <v>0</v>
      </c>
      <c r="V22" s="151">
        <f>SUMIFS(лечеб!O4:O10000,лечеб!F4:F10000,B22,лечеб!G4:G10000,"нет")</f>
        <v>0</v>
      </c>
      <c r="W22" s="150">
        <f>SUMIFS(Баня!O4:O10000,Баня!F4:F10000,B22,Баня!G4:G10000,"да")</f>
        <v>0</v>
      </c>
      <c r="X22" s="151">
        <f>SUMIFS(Баня!O4:O10000,Баня!F4:F10000,B22,Баня!G4:G10000,"нет")</f>
        <v>0</v>
      </c>
      <c r="Y22" s="150">
        <f>SUMIFS(Адм!O4:O10000,Адм!F4:F10000,B22,Адм!G4:G10000,"да")</f>
        <v>0</v>
      </c>
      <c r="Z22" s="151">
        <f>SUMIFS(Адм!O4:O10000,Адм!F4:F10000,B22,Адм!G4:G10000,"нет")</f>
        <v>0</v>
      </c>
      <c r="AA22" s="150">
        <f>SUMIFS(С.Х!O4:O9995,С.Х!F4:F9995,B22,С.Х!G4:G9995,"да")</f>
        <v>0</v>
      </c>
      <c r="AB22" s="151">
        <f>SUMIFS(С.Х!O4:O9995,С.Х!F4:F9995,B22,С.Х!G4:G9995,"нет")</f>
        <v>0</v>
      </c>
      <c r="AC22" s="150">
        <f>SUMIFS(новостр!N4:N9999,новостр!F4:F9999,B22,новостр!G4:G9999,"да")</f>
        <v>0</v>
      </c>
      <c r="AD22" s="151">
        <f>SUMIFS(новостр!N4:N9999,новостр!F4:F9999,B22,новостр!G4:G9999,"нет")</f>
        <v>0</v>
      </c>
      <c r="AE22" s="150">
        <f>SUMIFS(авт!K4:K10004,авт!F4:F10004,B22,авт!G4:G10004,"да")</f>
        <v>0</v>
      </c>
      <c r="AF22" s="151">
        <f>SUMIFS(авт!K4:K10004,авт!F4:F10004,B22,авт!G4:G10004,"нет")</f>
        <v>0</v>
      </c>
      <c r="AG22" s="150">
        <f>SUMIFS(ЖС!S4:S10022,ЖС!F4:F10022,B22,ЖС!G4:G10022,"да")</f>
        <v>100</v>
      </c>
      <c r="AH22" s="151">
        <f>SUMIFS(ЖС!S4:S10022,ЖС!F4:F10022,B22,ЖС!G4:G10022,"нет")</f>
        <v>0</v>
      </c>
      <c r="AI22" s="150">
        <f>SUMIFS(Лес!L5:L9990,Лес!F5:F9990,B22,Лес!G5:G9990,"да")</f>
        <v>0</v>
      </c>
      <c r="AJ22" s="151">
        <f>SUMIFS(Лес!L5:L9990,Лес!F5:F9990,B22,Лес!G5:G9990,"нет")</f>
        <v>0</v>
      </c>
      <c r="AK22" s="150">
        <f>SUMIFS('степь '!K5:K9998,'степь '!F5:F9998,B22,'степь '!G5:G9998,"да")</f>
        <v>0</v>
      </c>
      <c r="AL22" s="151">
        <f>SUMIFS('степь '!K5:K9998,'степь '!F5:F9998,B22,'степь '!G5:G9998,"нет")</f>
        <v>0</v>
      </c>
      <c r="AM22" s="150">
        <f>SUMIFS(Пр.откр.тер!N4:N9967,Пр.откр.тер!F4:F9967,B22,Пр.откр.тер!G4:G9967,"да")</f>
        <v>0</v>
      </c>
      <c r="AN22" s="151">
        <f>SUMIFS(Пр.откр.тер!N4:N9967,Пр.откр.тер!F4:F9967,B22,Пр.откр.тер!G4:G9967,"нет")</f>
        <v>0</v>
      </c>
      <c r="AO22" s="115"/>
    </row>
    <row r="23" spans="1:41" s="137" customFormat="1" ht="17.25" thickTop="1" thickBot="1">
      <c r="A23" s="2847" t="s">
        <v>75</v>
      </c>
      <c r="B23" s="2848"/>
      <c r="C23" s="141">
        <f t="shared" ref="C23:H23" si="2">SUM(C4:C22)</f>
        <v>20277.400000000001</v>
      </c>
      <c r="D23" s="141">
        <f t="shared" si="2"/>
        <v>14180</v>
      </c>
      <c r="E23" s="141">
        <f t="shared" si="2"/>
        <v>6097.4</v>
      </c>
      <c r="F23" s="141">
        <f t="shared" si="2"/>
        <v>0</v>
      </c>
      <c r="G23" s="142">
        <f t="shared" si="2"/>
        <v>0</v>
      </c>
      <c r="H23" s="142">
        <f t="shared" si="2"/>
        <v>0</v>
      </c>
      <c r="I23" s="142">
        <f t="shared" ref="I23:AN23" si="3">SUM(I4:I22)</f>
        <v>0</v>
      </c>
      <c r="J23" s="142">
        <f t="shared" si="3"/>
        <v>0</v>
      </c>
      <c r="K23" s="141">
        <f t="shared" si="3"/>
        <v>0</v>
      </c>
      <c r="L23" s="141">
        <f t="shared" si="3"/>
        <v>0</v>
      </c>
      <c r="M23" s="141">
        <f t="shared" si="3"/>
        <v>0</v>
      </c>
      <c r="N23" s="141">
        <f t="shared" si="3"/>
        <v>0</v>
      </c>
      <c r="O23" s="141">
        <f t="shared" si="3"/>
        <v>0</v>
      </c>
      <c r="P23" s="141">
        <f t="shared" si="3"/>
        <v>0</v>
      </c>
      <c r="Q23" s="141">
        <f t="shared" si="3"/>
        <v>0</v>
      </c>
      <c r="R23" s="141">
        <f t="shared" si="3"/>
        <v>0</v>
      </c>
      <c r="S23" s="141">
        <f t="shared" si="3"/>
        <v>0</v>
      </c>
      <c r="T23" s="141">
        <f t="shared" si="3"/>
        <v>0</v>
      </c>
      <c r="U23" s="141">
        <f t="shared" si="3"/>
        <v>0</v>
      </c>
      <c r="V23" s="141">
        <f t="shared" si="3"/>
        <v>0</v>
      </c>
      <c r="W23" s="141">
        <f t="shared" si="3"/>
        <v>0</v>
      </c>
      <c r="X23" s="141">
        <f t="shared" si="3"/>
        <v>0</v>
      </c>
      <c r="Y23" s="141">
        <f t="shared" si="3"/>
        <v>0</v>
      </c>
      <c r="Z23" s="141">
        <f t="shared" si="3"/>
        <v>0</v>
      </c>
      <c r="AA23" s="141">
        <f t="shared" si="3"/>
        <v>0</v>
      </c>
      <c r="AB23" s="141">
        <f t="shared" si="3"/>
        <v>0</v>
      </c>
      <c r="AC23" s="141">
        <f t="shared" si="3"/>
        <v>0</v>
      </c>
      <c r="AD23" s="141">
        <f t="shared" si="3"/>
        <v>0</v>
      </c>
      <c r="AE23" s="141">
        <f t="shared" si="3"/>
        <v>1200</v>
      </c>
      <c r="AF23" s="141">
        <f t="shared" si="3"/>
        <v>100</v>
      </c>
      <c r="AG23" s="141">
        <f t="shared" si="3"/>
        <v>12980</v>
      </c>
      <c r="AH23" s="141">
        <f t="shared" si="3"/>
        <v>5997.4</v>
      </c>
      <c r="AI23" s="141">
        <f t="shared" si="3"/>
        <v>0</v>
      </c>
      <c r="AJ23" s="141">
        <f t="shared" si="3"/>
        <v>0</v>
      </c>
      <c r="AK23" s="141">
        <f t="shared" si="3"/>
        <v>0</v>
      </c>
      <c r="AL23" s="141">
        <f t="shared" si="3"/>
        <v>0</v>
      </c>
      <c r="AM23" s="141">
        <f t="shared" si="3"/>
        <v>0</v>
      </c>
      <c r="AN23" s="141">
        <f t="shared" si="3"/>
        <v>0</v>
      </c>
    </row>
    <row r="24" spans="1:41" ht="16.5" thickTop="1"/>
  </sheetData>
  <sheetProtection password="CE2A" sheet="1" objects="1" scenarios="1" formatCells="0" formatColumns="0" formatRows="0" insertColumns="0" insertRows="0" insertHyperlinks="0" deleteColumns="0" deleteRows="0" sort="0" autoFilter="0" pivotTables="0"/>
  <mergeCells count="23">
    <mergeCell ref="A23:B23"/>
    <mergeCell ref="AC2:AD2"/>
    <mergeCell ref="AE2:AF2"/>
    <mergeCell ref="AG2:AH2"/>
    <mergeCell ref="AI2:AJ2"/>
    <mergeCell ref="AK2:AL2"/>
    <mergeCell ref="AM2:AN2"/>
    <mergeCell ref="Q2:R2"/>
    <mergeCell ref="S2:T2"/>
    <mergeCell ref="U2:V2"/>
    <mergeCell ref="W2:X2"/>
    <mergeCell ref="Y2:Z2"/>
    <mergeCell ref="AA2:AB2"/>
    <mergeCell ref="O1:T1"/>
    <mergeCell ref="A2:A3"/>
    <mergeCell ref="B2:B3"/>
    <mergeCell ref="C2:C3"/>
    <mergeCell ref="D2:E2"/>
    <mergeCell ref="G2:H2"/>
    <mergeCell ref="I2:J2"/>
    <mergeCell ref="K2:L2"/>
    <mergeCell ref="M2:N2"/>
    <mergeCell ref="O2:P2"/>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sheetPr codeName="Лист33"/>
  <dimension ref="A1:AO24"/>
  <sheetViews>
    <sheetView view="pageBreakPreview" zoomScale="75" zoomScaleSheetLayoutView="75" workbookViewId="0">
      <pane xSplit="3" ySplit="1" topLeftCell="D2" activePane="bottomRight" state="frozen"/>
      <selection pane="topRight" activeCell="D1" sqref="D1"/>
      <selection pane="bottomLeft" activeCell="A2" sqref="A2"/>
      <selection pane="bottomRight" activeCell="D3" sqref="A3:XFD25"/>
    </sheetView>
  </sheetViews>
  <sheetFormatPr defaultColWidth="9.140625" defaultRowHeight="15.75"/>
  <cols>
    <col min="1" max="1" width="5.140625" style="4" customWidth="1"/>
    <col min="2" max="2" width="21.28515625" style="114" customWidth="1"/>
    <col min="3" max="3" width="12.42578125" style="114" customWidth="1"/>
    <col min="4" max="5" width="9.140625" style="4"/>
    <col min="6" max="6" width="2.42578125" style="4" hidden="1" customWidth="1"/>
    <col min="7" max="16384" width="9.140625" style="4"/>
  </cols>
  <sheetData>
    <row r="1" spans="1:41" ht="26.25" customHeight="1" thickBot="1">
      <c r="B1" s="157"/>
      <c r="C1" s="157"/>
      <c r="D1" s="157"/>
      <c r="E1" s="157"/>
      <c r="F1" s="157"/>
      <c r="G1" s="157"/>
      <c r="H1" s="157"/>
      <c r="I1" s="157"/>
      <c r="J1" s="157"/>
      <c r="K1" s="157"/>
      <c r="L1" s="157"/>
      <c r="M1" s="157"/>
      <c r="N1" s="157"/>
      <c r="O1" s="2846" t="s">
        <v>323</v>
      </c>
      <c r="P1" s="2846"/>
      <c r="Q1" s="2846"/>
      <c r="R1" s="2846"/>
      <c r="S1" s="2846"/>
      <c r="T1" s="2846"/>
      <c r="U1" s="157"/>
      <c r="V1" s="157"/>
      <c r="W1" s="157"/>
      <c r="X1" s="157"/>
      <c r="Y1" s="157"/>
      <c r="Z1" s="157"/>
      <c r="AA1" s="157"/>
    </row>
    <row r="2" spans="1:41" s="137" customFormat="1" ht="69.75" customHeight="1" thickTop="1" thickBot="1">
      <c r="A2" s="2852" t="s">
        <v>121</v>
      </c>
      <c r="B2" s="2854" t="s">
        <v>66</v>
      </c>
      <c r="C2" s="2849" t="s">
        <v>324</v>
      </c>
      <c r="D2" s="2856" t="s">
        <v>75</v>
      </c>
      <c r="E2" s="2857"/>
      <c r="F2" s="143" t="s">
        <v>138</v>
      </c>
      <c r="G2" s="2851" t="s">
        <v>303</v>
      </c>
      <c r="H2" s="2851"/>
      <c r="I2" s="2851" t="s">
        <v>304</v>
      </c>
      <c r="J2" s="2851"/>
      <c r="K2" s="2851" t="s">
        <v>305</v>
      </c>
      <c r="L2" s="2851"/>
      <c r="M2" s="2851" t="s">
        <v>306</v>
      </c>
      <c r="N2" s="2851"/>
      <c r="O2" s="2851" t="s">
        <v>307</v>
      </c>
      <c r="P2" s="2851"/>
      <c r="Q2" s="2851" t="s">
        <v>308</v>
      </c>
      <c r="R2" s="2851"/>
      <c r="S2" s="2851" t="s">
        <v>309</v>
      </c>
      <c r="T2" s="2851"/>
      <c r="U2" s="2851" t="s">
        <v>310</v>
      </c>
      <c r="V2" s="2851"/>
      <c r="W2" s="2851" t="s">
        <v>311</v>
      </c>
      <c r="X2" s="2851"/>
      <c r="Y2" s="2851" t="s">
        <v>312</v>
      </c>
      <c r="Z2" s="2851"/>
      <c r="AA2" s="2851" t="s">
        <v>313</v>
      </c>
      <c r="AB2" s="2851"/>
      <c r="AC2" s="2851" t="s">
        <v>253</v>
      </c>
      <c r="AD2" s="2851"/>
      <c r="AE2" s="2851" t="s">
        <v>314</v>
      </c>
      <c r="AF2" s="2851"/>
      <c r="AG2" s="2851" t="s">
        <v>315</v>
      </c>
      <c r="AH2" s="2851"/>
      <c r="AI2" s="2851" t="s">
        <v>316</v>
      </c>
      <c r="AJ2" s="2851"/>
      <c r="AK2" s="2851" t="s">
        <v>317</v>
      </c>
      <c r="AL2" s="2851"/>
      <c r="AM2" s="2851" t="s">
        <v>318</v>
      </c>
      <c r="AN2" s="2851"/>
    </row>
    <row r="3" spans="1:41" ht="84.75" customHeight="1" thickTop="1" thickBot="1">
      <c r="A3" s="2853"/>
      <c r="B3" s="2855"/>
      <c r="C3" s="2850"/>
      <c r="D3" s="134" t="s">
        <v>273</v>
      </c>
      <c r="E3" s="135" t="s">
        <v>274</v>
      </c>
      <c r="F3" s="129" t="s">
        <v>145</v>
      </c>
      <c r="G3" s="138" t="s">
        <v>273</v>
      </c>
      <c r="H3" s="138" t="s">
        <v>274</v>
      </c>
      <c r="I3" s="138" t="s">
        <v>273</v>
      </c>
      <c r="J3" s="138" t="s">
        <v>274</v>
      </c>
      <c r="K3" s="130" t="s">
        <v>273</v>
      </c>
      <c r="L3" s="130" t="s">
        <v>274</v>
      </c>
      <c r="M3" s="130" t="s">
        <v>273</v>
      </c>
      <c r="N3" s="130" t="s">
        <v>274</v>
      </c>
      <c r="O3" s="130" t="s">
        <v>273</v>
      </c>
      <c r="P3" s="130" t="s">
        <v>274</v>
      </c>
      <c r="Q3" s="130" t="s">
        <v>273</v>
      </c>
      <c r="R3" s="130" t="s">
        <v>274</v>
      </c>
      <c r="S3" s="130" t="s">
        <v>273</v>
      </c>
      <c r="T3" s="130" t="s">
        <v>274</v>
      </c>
      <c r="U3" s="130" t="s">
        <v>273</v>
      </c>
      <c r="V3" s="130" t="s">
        <v>274</v>
      </c>
      <c r="W3" s="130" t="s">
        <v>273</v>
      </c>
      <c r="X3" s="130" t="s">
        <v>274</v>
      </c>
      <c r="Y3" s="130" t="s">
        <v>273</v>
      </c>
      <c r="Z3" s="130" t="s">
        <v>274</v>
      </c>
      <c r="AA3" s="130" t="s">
        <v>273</v>
      </c>
      <c r="AB3" s="130" t="s">
        <v>274</v>
      </c>
      <c r="AC3" s="130" t="s">
        <v>273</v>
      </c>
      <c r="AD3" s="130" t="s">
        <v>274</v>
      </c>
      <c r="AE3" s="130" t="s">
        <v>273</v>
      </c>
      <c r="AF3" s="130" t="s">
        <v>274</v>
      </c>
      <c r="AG3" s="130" t="s">
        <v>273</v>
      </c>
      <c r="AH3" s="130" t="s">
        <v>274</v>
      </c>
      <c r="AI3" s="130" t="s">
        <v>273</v>
      </c>
      <c r="AJ3" s="130" t="s">
        <v>274</v>
      </c>
      <c r="AK3" s="130" t="s">
        <v>273</v>
      </c>
      <c r="AL3" s="130" t="s">
        <v>274</v>
      </c>
      <c r="AM3" s="130" t="s">
        <v>273</v>
      </c>
      <c r="AN3" s="130" t="s">
        <v>274</v>
      </c>
    </row>
    <row r="4" spans="1:41" s="2" customFormat="1" ht="17.25" thickTop="1" thickBot="1">
      <c r="A4" s="122">
        <v>1</v>
      </c>
      <c r="B4" s="126" t="s">
        <v>148</v>
      </c>
      <c r="C4" s="125">
        <f>SUM(D4:E4)</f>
        <v>0</v>
      </c>
      <c r="D4" s="174">
        <f>SUM(G4+I4+K4+M4+O4+Q4+S4+U4+W4+Y4+AA4+AC4+AE4+AG4+AI4+AK4+AM4)</f>
        <v>0</v>
      </c>
      <c r="E4" s="175">
        <f>SUM(H4+J4+L4+N4+P4+R4+T4+V4+X4+Z4+AB4+AD4+AF4+AH4+AJ4+AL4+AN4)</f>
        <v>0</v>
      </c>
      <c r="F4" s="131"/>
      <c r="G4" s="158">
        <f>SUMIFS(произв!Q4:Q9995,произв!F4:F9995,B4,произв!G4:G9995,"да")</f>
        <v>0</v>
      </c>
      <c r="H4" s="159">
        <f>SUMIFS(произв!Q4:Q9995,произв!F4:F9995,B4,произв!G4:G9995,"нет")</f>
        <v>0</v>
      </c>
      <c r="I4" s="158">
        <f>SUMIFS(торг!Q4:Q10000,торг!F4:F10000,B4,торг!G4:G10000,"да")</f>
        <v>0</v>
      </c>
      <c r="J4" s="159">
        <f>SUMIFS(торг!Q4:Q10000,торг!F4:F10000,B4,торг!G4:G10000,"нет")</f>
        <v>0</v>
      </c>
      <c r="K4" s="158">
        <f>SUMIFS(склад!Q4:Q9995,склад!F4:F9995,B4,склад!G4:G9995,"да")</f>
        <v>0</v>
      </c>
      <c r="L4" s="159">
        <f>SUMIFS(склад!Q4:Q9995,склад!F4:F9995,B4,склад!G4:G9995,"нет")</f>
        <v>0</v>
      </c>
      <c r="M4" s="166">
        <f>SUMIFS('обр '!Q4:Q9999,'обр '!F4:F9999,B4,'обр '!G4:G9999,"да")</f>
        <v>0</v>
      </c>
      <c r="N4" s="169">
        <f>SUMIFS('обр '!Q4:Q9999,'обр '!F4:F9999,B4,'обр '!G4:G9999,"нет")</f>
        <v>0</v>
      </c>
      <c r="O4" s="164">
        <f>SUMIFS(детс!Q4:Q10000,детс!F4:F10000,B4,детс!G4:G10000,"да")</f>
        <v>0</v>
      </c>
      <c r="P4" s="169">
        <f>SUMIFS(детс!Q4:Q10000,детс!F4:F10000,B4,детс!G4:G10000,"нет")</f>
        <v>0</v>
      </c>
      <c r="Q4" s="164">
        <f>SUMIFS(культ!Q4:Q10000,культ!F4:F10000,B4,культ!G4:G10000,"да")</f>
        <v>0</v>
      </c>
      <c r="R4" s="169">
        <f>SUMIFS(культ!Q4:Q10000,культ!F4:F10000,B4,культ!G4:G10000,"нет")</f>
        <v>0</v>
      </c>
      <c r="S4" s="164">
        <f>SUMIFS(спорт!Q4:Q10000,спорт!F4:F10000,B4,спорт!G4:G10000,"да")</f>
        <v>0</v>
      </c>
      <c r="T4" s="169">
        <f>SUMIFS(спорт!Q4:Q10000,спорт!F4:F10000,B4,спорт!G4:G10000,"нет")</f>
        <v>0</v>
      </c>
      <c r="U4" s="164">
        <f>SUMIFS(лечеб!Q4:Q10000,лечеб!F4:F10000,B4,лечеб!G4:G10000,"да")</f>
        <v>0</v>
      </c>
      <c r="V4" s="169">
        <f>SUMIFS(лечеб!Q4:Q10000,лечеб!F4:F10000,B4,лечеб!G4:G10000,"нет")</f>
        <v>0</v>
      </c>
      <c r="W4" s="164">
        <f>SUMIFS(Баня!Q4:Q10000,Баня!F4:F10000,B4,Баня!G4:G10000,"да")</f>
        <v>0</v>
      </c>
      <c r="X4" s="169">
        <f>SUMIFS(Баня!Q4:Q10000,Баня!F4:F10000,B4,Баня!G4:G10000,"нет")</f>
        <v>0</v>
      </c>
      <c r="Y4" s="164">
        <f>SUMIFS(Адм!Q4:Q10000,Адм!F4:F10000,B4,Адм!G4:G10000,"да")</f>
        <v>0</v>
      </c>
      <c r="Z4" s="169">
        <f>SUMIFS(Адм!Q4:Q10000,Адм!F4:F10000,B4,Адм!G4:G10000,"нет")</f>
        <v>0</v>
      </c>
      <c r="AA4" s="164">
        <f>SUMIFS(С.Х!Q4:Q9995,С.Х!F4:F9995,B4,С.Х!G4:G9995,"да")</f>
        <v>0</v>
      </c>
      <c r="AB4" s="169">
        <f>SUMIFS(С.Х!Q4:Q9995,С.Х!F4:F9995,B4,С.Х!G4:G9995,"нет")</f>
        <v>0</v>
      </c>
      <c r="AC4" s="164">
        <f>SUMIFS(новостр!P4:P9999,новостр!F4:F9999,B4,новостр!G4:G9999,"да")</f>
        <v>0</v>
      </c>
      <c r="AD4" s="169">
        <f>SUMIFS(новостр!P4:P9999,новостр!F4:F9999,B4,новостр!G4:G9999,"нет")</f>
        <v>0</v>
      </c>
      <c r="AE4" s="164">
        <f>SUMIFS(авт!T4:T10004,авт!F4:F10004,B4,авт!G4:G10004,"да")</f>
        <v>0</v>
      </c>
      <c r="AF4" s="169">
        <f>SUMIFS(авт!T4:T10004,авт!F4:F10004,B4,авт!G4:G10004,"нет")</f>
        <v>0</v>
      </c>
      <c r="AG4" s="164">
        <f>SUMIFS(ЖС!V4:V10022,ЖС!F4:F10022,B4,ЖС!G4:G10022,"да")</f>
        <v>0</v>
      </c>
      <c r="AH4" s="169">
        <f>SUMIFS(ЖС!V4:V10022,ЖС!F4:F10022,B4,ЖС!G4:G10022,"нет")</f>
        <v>0</v>
      </c>
      <c r="AI4" s="164">
        <f>SUMIFS(Лес!N5:N9992,Лес!F5:F9992,B4,Лес!G5:G9992,"да")</f>
        <v>0</v>
      </c>
      <c r="AJ4" s="169">
        <f>SUMIFS(Лес!N5:N9992,Лес!F5:F9992,B4,Лес!G5:G9992,"нет")</f>
        <v>0</v>
      </c>
      <c r="AK4" s="164">
        <f>SUMIFS('степь '!M5:M9998,'степь '!F5:F9998,B4,'степь '!G5:G9998,"да")</f>
        <v>0</v>
      </c>
      <c r="AL4" s="169">
        <f>SUMIFS('степь '!M5:M9998,'степь '!F5:F9998,B4,'степь '!G5:G9998,"нет")</f>
        <v>0</v>
      </c>
      <c r="AM4" s="164">
        <f>SUMIFS(Пр.откр.тер!P4:P9967,Пр.откр.тер!F4:F9967,B4,Пр.откр.тер!G4:G9967,"да")</f>
        <v>0</v>
      </c>
      <c r="AN4" s="169">
        <f>SUMIFS(Пр.откр.тер!P4:P9967,Пр.откр.тер!F4:F9967,B4,Пр.откр.тер!G4:G9967,"нет")</f>
        <v>0</v>
      </c>
      <c r="AO4" s="115"/>
    </row>
    <row r="5" spans="1:41" s="2" customFormat="1" ht="17.25" thickTop="1" thickBot="1">
      <c r="A5" s="123">
        <v>2</v>
      </c>
      <c r="B5" s="127" t="s">
        <v>142</v>
      </c>
      <c r="C5" s="125">
        <f t="shared" ref="C5:C22" si="0">SUM(D5:E5)</f>
        <v>3000</v>
      </c>
      <c r="D5" s="174">
        <f t="shared" ref="D5:E20" si="1">SUM(G5+I5+K5+M5+O5+Q5+S5+U5+W5+Y5+AA5+AC5+AE5+AG5+AI5+AK5+AM5)</f>
        <v>1000</v>
      </c>
      <c r="E5" s="175">
        <f t="shared" si="1"/>
        <v>2000</v>
      </c>
      <c r="F5" s="131"/>
      <c r="G5" s="160">
        <f>SUMIFS(произв!Q4:Q9995,произв!F4:F9995,B5,произв!G4:G9995,"да")</f>
        <v>0</v>
      </c>
      <c r="H5" s="161">
        <f>SUMIFS(произв!Q4:Q9995,произв!F4:F9995,B5,произв!G4:G9995,"нет")</f>
        <v>0</v>
      </c>
      <c r="I5" s="160">
        <f>SUMIFS(торг!Q4:Q10000,торг!F4:F10000,B5,торг!G4:G10000,"да")</f>
        <v>0</v>
      </c>
      <c r="J5" s="161">
        <f>SUMIFS(торг!Q4:Q10000,торг!F4:F10000,B5,торг!G4:G10000,"нет")</f>
        <v>0</v>
      </c>
      <c r="K5" s="160">
        <f>SUMIFS(склад!Q4:Q9995,склад!F4:F9995,B5,склад!G4:G9995,"да")</f>
        <v>0</v>
      </c>
      <c r="L5" s="161">
        <f>SUMIFS(склад!Q4:Q9995,склад!F4:F9995,B5,склад!G4:G9995,"нет")</f>
        <v>0</v>
      </c>
      <c r="M5" s="166">
        <f>SUMIFS('обр '!Q4:Q9999,'обр '!F4:F9999,B5,'обр '!G4:G9999,"да")</f>
        <v>0</v>
      </c>
      <c r="N5" s="161">
        <f>SUMIFS('обр '!Q4:Q9999,'обр '!F4:F9999,B5,'обр '!G4:G9999,"нет")</f>
        <v>0</v>
      </c>
      <c r="O5" s="160">
        <f>SUMIFS(детс!Q4:Q10000,детс!F4:F10000,B5,детс!G4:G10000,"да")</f>
        <v>0</v>
      </c>
      <c r="P5" s="161">
        <f>SUMIFS(детс!Q4:Q10000,детс!F4:F10000,B5,детс!G4:G10000,"нет")</f>
        <v>0</v>
      </c>
      <c r="Q5" s="160">
        <f>SUMIFS(культ!Q4:Q10000,культ!F4:F10000,B5,культ!G4:G10000,"да")</f>
        <v>0</v>
      </c>
      <c r="R5" s="161">
        <f>SUMIFS(культ!Q4:Q10000,культ!F4:F10000,B5,культ!G4:G10000,"нет")</f>
        <v>0</v>
      </c>
      <c r="S5" s="160">
        <f>SUMIFS(спорт!Q4:Q10000,спорт!F4:F10000,B5,спорт!G4:G10000,"да")</f>
        <v>0</v>
      </c>
      <c r="T5" s="161">
        <f>SUMIFS(спорт!Q4:Q10000,спорт!F4:F10000,B5,спорт!G4:G10000,"нет")</f>
        <v>0</v>
      </c>
      <c r="U5" s="160">
        <f>SUMIFS(лечеб!Q4:Q10000,лечеб!F4:F10000,B5,лечеб!G4:G10000,"да")</f>
        <v>0</v>
      </c>
      <c r="V5" s="161">
        <f>SUMIFS(лечеб!Q4:Q10000,лечеб!F4:F10000,B5,лечеб!G4:G10000,"нет")</f>
        <v>0</v>
      </c>
      <c r="W5" s="160">
        <f>SUMIFS(Баня!Q4:Q10000,Баня!F4:F10000,B5,Баня!G4:G10000,"да")</f>
        <v>0</v>
      </c>
      <c r="X5" s="161">
        <f>SUMIFS(Баня!Q4:Q10000,Баня!F4:F10000,B5,Баня!G4:G10000,"нет")</f>
        <v>0</v>
      </c>
      <c r="Y5" s="160">
        <f>SUMIFS(Адм!Q4:Q10000,Адм!F4:F10000,B5,Адм!G4:G10000,"да")</f>
        <v>0</v>
      </c>
      <c r="Z5" s="161">
        <f>SUMIFS(Адм!Q4:Q10000,Адм!F4:F10000,B5,Адм!G4:G10000,"нет")</f>
        <v>0</v>
      </c>
      <c r="AA5" s="160">
        <f>SUMIFS(С.Х!Q4:Q9995,С.Х!F4:F9995,B5,С.Х!G4:G9995,"да")</f>
        <v>0</v>
      </c>
      <c r="AB5" s="161">
        <f>SUMIFS(С.Х!Q4:Q9995,С.Х!F4:F9995,B5,С.Х!G4:G9995,"нет")</f>
        <v>0</v>
      </c>
      <c r="AC5" s="160">
        <f>SUMIFS(новостр!P4:P9999,новостр!F4:F9999,B5,новостр!G4:G9999,"да")</f>
        <v>0</v>
      </c>
      <c r="AD5" s="161">
        <f>SUMIFS(новостр!P4:P9999,новостр!F4:F9999,B5,новостр!G4:G9999,"нет")</f>
        <v>0</v>
      </c>
      <c r="AE5" s="160">
        <f>SUMIFS(авт!T4:T10004,авт!F4:F10004,B5,авт!G4:G10004,"да")</f>
        <v>0</v>
      </c>
      <c r="AF5" s="161">
        <f>SUMIFS(авт!T4:T10004,авт!F4:F10004,B5,авт!G4:G10004,"нет")</f>
        <v>0</v>
      </c>
      <c r="AG5" s="160">
        <f>SUMIFS(ЖС!V4:V10022,ЖС!F4:F10022,B5,ЖС!G4:G10022,"да")</f>
        <v>1000</v>
      </c>
      <c r="AH5" s="161">
        <f>SUMIFS(ЖС!V4:V10022,ЖС!F4:F10022,B5,ЖС!G4:G10022,"нет")</f>
        <v>2000</v>
      </c>
      <c r="AI5" s="160">
        <f>SUMIFS(Лес!N5:N9992,Лес!F5:F9992,B5,Лес!G5:G9992,"да")</f>
        <v>0</v>
      </c>
      <c r="AJ5" s="161">
        <f>SUMIFS(Лес!N5:N9992,Лес!F5:F9992,B5,Лес!G5:G9992,"нет")</f>
        <v>0</v>
      </c>
      <c r="AK5" s="160">
        <f>SUMIFS('степь '!M5:M9998,'степь '!F5:F9998,B5,'степь '!G5:G9998,"да")</f>
        <v>0</v>
      </c>
      <c r="AL5" s="161">
        <f>SUMIFS('степь '!M5:M9998,'степь '!F5:F9998,B5,'степь '!G5:G9998,"нет")</f>
        <v>0</v>
      </c>
      <c r="AM5" s="160">
        <f>SUMIFS(Пр.откр.тер!P4:P9967,Пр.откр.тер!F4:F9967,B5,Пр.откр.тер!G4:G9967,"да")</f>
        <v>0</v>
      </c>
      <c r="AN5" s="161">
        <f>SUMIFS(Пр.откр.тер!P4:P9967,Пр.откр.тер!F4:F9967,B5,Пр.откр.тер!G4:G9967,"нет")</f>
        <v>0</v>
      </c>
      <c r="AO5" s="115"/>
    </row>
    <row r="6" spans="1:41" s="2" customFormat="1" ht="17.25" thickTop="1" thickBot="1">
      <c r="A6" s="123">
        <v>3</v>
      </c>
      <c r="B6" s="127" t="s">
        <v>136</v>
      </c>
      <c r="C6" s="125">
        <f t="shared" si="0"/>
        <v>100</v>
      </c>
      <c r="D6" s="174">
        <f t="shared" si="1"/>
        <v>0</v>
      </c>
      <c r="E6" s="175">
        <f t="shared" si="1"/>
        <v>100</v>
      </c>
      <c r="F6" s="131"/>
      <c r="G6" s="160">
        <f>SUMIFS(произв!Q4:Q9995,произв!F4:F9995,B6,произв!G4:G9995,"да")</f>
        <v>0</v>
      </c>
      <c r="H6" s="161">
        <f>SUMIFS(произв!Q4:Q9995,произв!F4:F9995,B6,произв!G4:G9995,"нет")</f>
        <v>0</v>
      </c>
      <c r="I6" s="160">
        <f>SUMIFS(торг!Q4:Q10000,торг!F4:F10000,B6,торг!G4:G10000,"да")</f>
        <v>0</v>
      </c>
      <c r="J6" s="161">
        <f>SUMIFS(торг!Q4:Q10000,торг!F4:F10000,B6,торг!G4:G10000,"нет")</f>
        <v>0</v>
      </c>
      <c r="K6" s="160">
        <f>SUMIFS(склад!Q4:Q9995,склад!F4:F9995,B6,склад!G4:G9995,"да")</f>
        <v>0</v>
      </c>
      <c r="L6" s="161">
        <f>SUMIFS(склад!Q4:Q9995,склад!F4:F9995,B6,склад!G4:G9995,"нет")</f>
        <v>0</v>
      </c>
      <c r="M6" s="167">
        <f>SUMIFS('обр '!Q4:Q9999,'обр '!F4:F9999,B6,'обр '!G4:G9999,"да")</f>
        <v>0</v>
      </c>
      <c r="N6" s="161">
        <f>SUMIFS('обр '!Q4:Q9999,'обр '!F4:F9999,B6,'обр '!G4:G9999,"нет")</f>
        <v>0</v>
      </c>
      <c r="O6" s="167">
        <f>SUMIFS(детс!Q4:Q10000,детс!F4:F10000,B6,детс!G4:G10000,"да")</f>
        <v>0</v>
      </c>
      <c r="P6" s="161">
        <f>SUMIFS(детс!Q4:Q10000,детс!F4:F10000,B6,детс!G4:G10000,"нет")</f>
        <v>0</v>
      </c>
      <c r="Q6" s="160">
        <f>SUMIFS(культ!Q4:Q10000,культ!F4:F10000,B6,культ!G4:G10000,"да")</f>
        <v>0</v>
      </c>
      <c r="R6" s="161">
        <f>SUMIFS(культ!Q4:Q10000,культ!F4:F10000,B6,культ!G4:G10000,"нет")</f>
        <v>0</v>
      </c>
      <c r="S6" s="160">
        <f>SUMIFS(спорт!Q4:Q10000,спорт!F4:F10000,B6,спорт!G4:G10000,"да")</f>
        <v>0</v>
      </c>
      <c r="T6" s="161">
        <f>SUMIFS(спорт!Q4:Q10000,спорт!F4:F10000,B6,спорт!G4:G10000,"нет")</f>
        <v>0</v>
      </c>
      <c r="U6" s="160">
        <f>SUMIFS(лечеб!Q4:Q10000,лечеб!F4:F10000,B6,лечеб!G4:G10000,"да")</f>
        <v>0</v>
      </c>
      <c r="V6" s="161">
        <f>SUMIFS(лечеб!Q4:Q10000,лечеб!F4:F10000,B6,лечеб!G4:G10000,"нет")</f>
        <v>0</v>
      </c>
      <c r="W6" s="160">
        <f>SUMIFS(Баня!Q4:Q10000,Баня!F4:F10000,B6,Баня!G4:G10000,"да")</f>
        <v>0</v>
      </c>
      <c r="X6" s="161">
        <f>SUMIFS(Баня!Q4:Q10000,Баня!F4:F10000,B6,Баня!G4:G10000,"нет")</f>
        <v>0</v>
      </c>
      <c r="Y6" s="160">
        <f>SUMIFS(Адм!Q4:Q10000,Адм!F4:F10000,B6,Адм!G4:G10000,"да")</f>
        <v>0</v>
      </c>
      <c r="Z6" s="161">
        <f>SUMIFS(Адм!Q4:Q10000,Адм!F4:F10000,B6,Адм!G4:G10000,"нет")</f>
        <v>0</v>
      </c>
      <c r="AA6" s="160">
        <f>SUMIFS(С.Х!Q4:Q9995,С.Х!F4:F9995,B6,С.Х!G4:G9995,"да")</f>
        <v>0</v>
      </c>
      <c r="AB6" s="161">
        <f>SUMIFS(С.Х!Q4:Q9995,С.Х!F4:F9995,B6,С.Х!G4:G9995,"нет")</f>
        <v>0</v>
      </c>
      <c r="AC6" s="160">
        <f>SUMIFS(новостр!P4:P9999,новостр!F4:F9999,B6,новостр!G4:G9999,"да")</f>
        <v>0</v>
      </c>
      <c r="AD6" s="161">
        <f>SUMIFS(новостр!P4:P9999,новостр!F4:F9999,B6,новостр!G4:G9999,"нет")</f>
        <v>0</v>
      </c>
      <c r="AE6" s="160">
        <f>SUMIFS(авт!T4:T10004,авт!F4:F10004,B6,авт!G4:G10004,"да")</f>
        <v>0</v>
      </c>
      <c r="AF6" s="161">
        <f>SUMIFS(авт!T4:T10004,авт!F4:F10004,B6,авт!G4:G10004,"нет")</f>
        <v>0</v>
      </c>
      <c r="AG6" s="160">
        <f>SUMIFS(ЖС!V4:V10022,ЖС!F4:F10022,B6,ЖС!G4:G10022,"да")</f>
        <v>0</v>
      </c>
      <c r="AH6" s="161">
        <f>SUMIFS(ЖС!V4:V10022,ЖС!F4:F10022,B6,ЖС!G4:G10022,"нет")</f>
        <v>100</v>
      </c>
      <c r="AI6" s="160">
        <f>SUMIFS(Лес!N5:N9992,Лес!F5:F9992,B6,Лес!G5:G9992,"да")</f>
        <v>0</v>
      </c>
      <c r="AJ6" s="161">
        <f>SUMIFS(Лес!N5:N9992,Лес!F5:F9992,B6,Лес!G5:G9992,"нет")</f>
        <v>0</v>
      </c>
      <c r="AK6" s="160">
        <f>SUMIFS('степь '!M5:M9998,'степь '!F5:F9998,B6,'степь '!G5:G9998,"да")</f>
        <v>0</v>
      </c>
      <c r="AL6" s="161">
        <f>SUMIFS('степь '!M5:M9998,'степь '!F5:F9998,B6,'степь '!G5:G9998,"нет")</f>
        <v>0</v>
      </c>
      <c r="AM6" s="160">
        <f>SUMIFS(Пр.откр.тер!P4:P9967,Пр.откр.тер!F4:F9967,B6,Пр.откр.тер!G4:G9967,"да")</f>
        <v>0</v>
      </c>
      <c r="AN6" s="161">
        <f>SUMIFS(Пр.откр.тер!P4:P9967,Пр.откр.тер!F4:F9967,B6,Пр.откр.тер!G4:G9967,"нет")</f>
        <v>0</v>
      </c>
      <c r="AO6" s="115"/>
    </row>
    <row r="7" spans="1:41" s="2" customFormat="1" ht="20.25" customHeight="1" thickTop="1" thickBot="1">
      <c r="A7" s="123">
        <v>4</v>
      </c>
      <c r="B7" s="127" t="s">
        <v>127</v>
      </c>
      <c r="C7" s="125">
        <f t="shared" si="0"/>
        <v>0</v>
      </c>
      <c r="D7" s="174">
        <f t="shared" si="1"/>
        <v>0</v>
      </c>
      <c r="E7" s="175">
        <f t="shared" si="1"/>
        <v>0</v>
      </c>
      <c r="F7" s="131"/>
      <c r="G7" s="160">
        <f>SUMIFS(произв!Q4:Q9995,произв!F4:F9995,B7,произв!G4:G9995,"да")</f>
        <v>0</v>
      </c>
      <c r="H7" s="161">
        <f>SUMIFS(произв!Q4:Q9995,произв!F4:F9995,B7,произв!G4:G9995,"нет")</f>
        <v>0</v>
      </c>
      <c r="I7" s="160">
        <f>SUMIFS(торг!Q4:Q10000,торг!F4:F10000,B7,торг!G4:G10000,"да")</f>
        <v>0</v>
      </c>
      <c r="J7" s="161">
        <f>SUMIFS(торг!Q4:Q10000,торг!F4:F10000,B7,торг!G4:G10000,"нет")</f>
        <v>0</v>
      </c>
      <c r="K7" s="160">
        <f>SUMIFS(склад!Q4:Q9995,склад!F4:F9995,B7,склад!G4:G9995,"да")</f>
        <v>0</v>
      </c>
      <c r="L7" s="161">
        <f>SUMIFS(склад!Q4:Q9995,склад!F4:F9995,B7,склад!G4:G9995,"нет")</f>
        <v>0</v>
      </c>
      <c r="M7" s="167">
        <f>SUMIFS('обр '!Q4:Q9999,'обр '!F4:F9999,B7,'обр '!G4:G9999,"да")</f>
        <v>0</v>
      </c>
      <c r="N7" s="161">
        <f>SUMIFS('обр '!Q4:Q9999,'обр '!F4:F9999,B7,'обр '!G4:G9999,"нет")</f>
        <v>0</v>
      </c>
      <c r="O7" s="160">
        <f>SUMIFS(детс!Q4:Q10000,детс!F4:F10000,B7,детс!G4:G10000,"да")</f>
        <v>0</v>
      </c>
      <c r="P7" s="161">
        <f>SUMIFS(детс!Q4:Q10000,детс!F4:F10000,B7,детс!G4:G10000,"нет")</f>
        <v>0</v>
      </c>
      <c r="Q7" s="160">
        <f>SUMIFS(культ!Q4:Q10000,культ!F4:F10000,B7,культ!G4:G10000,"да")</f>
        <v>0</v>
      </c>
      <c r="R7" s="161">
        <f>SUMIFS(культ!Q4:Q10000,культ!F4:F10000,B7,культ!G4:G10000,"нет")</f>
        <v>0</v>
      </c>
      <c r="S7" s="160">
        <f>SUMIFS(спорт!Q4:Q10000,спорт!F4:F10000,B7,спорт!G4:G10000,"да")</f>
        <v>0</v>
      </c>
      <c r="T7" s="161">
        <f>SUMIFS(спорт!Q4:Q10000,спорт!F4:F10000,B7,спорт!G4:G10000,"нет")</f>
        <v>0</v>
      </c>
      <c r="U7" s="160">
        <f>SUMIFS(лечеб!Q4:Q10000,лечеб!F4:F10000,B7,лечеб!G4:G10000,"да")</f>
        <v>0</v>
      </c>
      <c r="V7" s="161">
        <f>SUMIFS(лечеб!Q4:Q10000,лечеб!F4:F10000,B7,лечеб!G4:G10000,"нет")</f>
        <v>0</v>
      </c>
      <c r="W7" s="160">
        <f>SUMIFS(Баня!Q4:Q10000,Баня!F4:F10000,B7,Баня!G4:G10000,"да")</f>
        <v>0</v>
      </c>
      <c r="X7" s="161">
        <f>SUMIFS(Баня!Q4:Q10000,Баня!F4:F10000,B7,Баня!G4:G10000,"нет")</f>
        <v>0</v>
      </c>
      <c r="Y7" s="160">
        <f>SUMIFS(Адм!Q4:Q10000,Адм!F4:F10000,B7,Адм!G4:G10000,"да")</f>
        <v>0</v>
      </c>
      <c r="Z7" s="161">
        <f>SUMIFS(Адм!Q4:Q10000,Адм!F4:F10000,B7,Адм!G4:G10000,"нет")</f>
        <v>0</v>
      </c>
      <c r="AA7" s="160">
        <f>SUMIFS(С.Х!Q4:Q9995,С.Х!F4:F9995,B7,С.Х!G4:G9995,"да")</f>
        <v>0</v>
      </c>
      <c r="AB7" s="161">
        <f>SUMIFS(С.Х!Q4:Q9995,С.Х!F4:F9995,B7,С.Х!G4:G9995,"нет")</f>
        <v>0</v>
      </c>
      <c r="AC7" s="160">
        <f>SUMIFS(новостр!P4:P9999,новостр!F4:F9999,B7,новостр!G4:G9999,"да")</f>
        <v>0</v>
      </c>
      <c r="AD7" s="161">
        <f>SUMIFS(новостр!P4:P9999,новостр!F4:F9999,B7,новостр!G4:G9999,"нет")</f>
        <v>0</v>
      </c>
      <c r="AE7" s="160">
        <f>SUMIFS(авт!T4:T10004,авт!F4:F10004,B7,авт!G4:G10004,"да")</f>
        <v>0</v>
      </c>
      <c r="AF7" s="161">
        <f>SUMIFS(авт!T4:T10004,авт!F4:F10004,B7,авт!G4:G10004,"нет")</f>
        <v>0</v>
      </c>
      <c r="AG7" s="160">
        <f>SUMIFS(ЖС!V4:V10022,ЖС!F4:F10022,B7,ЖС!G4:G10022,"да")</f>
        <v>0</v>
      </c>
      <c r="AH7" s="161">
        <f>SUMIFS(ЖС!V4:V10022,ЖС!F4:F10022,B7,ЖС!G4:G10022,"нет")</f>
        <v>0</v>
      </c>
      <c r="AI7" s="160">
        <f>SUMIFS(Лес!N5:N9992,Лес!F5:F9992,B7,Лес!G5:G9992,"да")</f>
        <v>0</v>
      </c>
      <c r="AJ7" s="161">
        <f>SUMIFS(Лес!N5:N9992,Лес!F5:F9992,B7,Лес!G5:G9992,"нет")</f>
        <v>0</v>
      </c>
      <c r="AK7" s="160">
        <f>SUMIFS('степь '!M5:M9998,'степь '!F5:F9998,B7,'степь '!G5:G9998,"да")</f>
        <v>0</v>
      </c>
      <c r="AL7" s="161">
        <f>SUMIFS('степь '!M5:M9998,'степь '!F5:F9998,B7,'степь '!G5:G9998,"нет")</f>
        <v>0</v>
      </c>
      <c r="AM7" s="160">
        <f>SUMIFS(Пр.откр.тер!P4:P9967,Пр.откр.тер!F4:F9967,B7,Пр.откр.тер!G4:G9967,"да")</f>
        <v>0</v>
      </c>
      <c r="AN7" s="161">
        <f>SUMIFS(Пр.откр.тер!P4:P9967,Пр.откр.тер!F4:F9967,B7,Пр.откр.тер!G4:G9967,"нет")</f>
        <v>0</v>
      </c>
      <c r="AO7" s="115"/>
    </row>
    <row r="8" spans="1:41" s="2" customFormat="1" ht="17.25" thickTop="1" thickBot="1">
      <c r="A8" s="123">
        <v>5</v>
      </c>
      <c r="B8" s="127" t="s">
        <v>140</v>
      </c>
      <c r="C8" s="125">
        <f t="shared" si="0"/>
        <v>1000</v>
      </c>
      <c r="D8" s="174">
        <f t="shared" si="1"/>
        <v>0</v>
      </c>
      <c r="E8" s="175">
        <f t="shared" si="1"/>
        <v>1000</v>
      </c>
      <c r="F8" s="131"/>
      <c r="G8" s="160">
        <f>SUMIFS(произв!Q4:Q9995,произв!F4:F9995,B8,произв!G4:G9995,"да")</f>
        <v>0</v>
      </c>
      <c r="H8" s="161">
        <f>SUMIFS(произв!Q4:Q9995,произв!F4:F9995,B8,произв!G4:G9995,"нет")</f>
        <v>0</v>
      </c>
      <c r="I8" s="160">
        <f>SUMIFS(торг!Q4:Q10000,торг!F4:F10000,B8,торг!G4:G10000,"да")</f>
        <v>0</v>
      </c>
      <c r="J8" s="161">
        <f>SUMIFS(торг!Q4:Q10000,торг!F4:F10000,B8,торг!G4:G10000,"нет")</f>
        <v>0</v>
      </c>
      <c r="K8" s="164">
        <f>SUMIFS(склад!Q4:Q9995,склад!F4:F9995,B8,склад!G4:G9995,"да")</f>
        <v>0</v>
      </c>
      <c r="L8" s="165">
        <f>SUMIFS(склад!Q4:Q9995,склад!F4:F9995,B8,склад!G4:G9995,"нет")</f>
        <v>0</v>
      </c>
      <c r="M8" s="167">
        <f>SUMIFS('обр '!Q4:Q9999,'обр '!F4:F9999,B8,'обр '!G4:G9999,"да")</f>
        <v>0</v>
      </c>
      <c r="N8" s="161">
        <f>SUMIFS('обр '!Q4:Q9999,'обр '!F4:F9999,B8,'обр '!G4:G9999,"нет")</f>
        <v>0</v>
      </c>
      <c r="O8" s="160">
        <f>SUMIFS(детс!Q4:Q10000,детс!F4:F10000,B8,детс!G4:G10000,"да")</f>
        <v>0</v>
      </c>
      <c r="P8" s="161">
        <f>SUMIFS(детс!Q4:Q10000,детс!F4:F10000,B8,детс!G4:G10000,"нет")</f>
        <v>0</v>
      </c>
      <c r="Q8" s="160">
        <f>SUMIFS(культ!Q4:Q10000,культ!F4:F10000,B8,культ!G4:G10000,"да")</f>
        <v>0</v>
      </c>
      <c r="R8" s="161">
        <f>SUMIFS(культ!Q4:Q10000,культ!F4:F10000,B8,культ!G4:G10000,"нет")</f>
        <v>0</v>
      </c>
      <c r="S8" s="160">
        <f>SUMIFS(спорт!Q4:Q10000,спорт!F4:F10000,B8,спорт!G4:G10000,"да")</f>
        <v>0</v>
      </c>
      <c r="T8" s="161">
        <f>SUMIFS(спорт!Q4:Q10000,спорт!F4:F10000,B8,спорт!G4:G10000,"нет")</f>
        <v>0</v>
      </c>
      <c r="U8" s="160">
        <f>SUMIFS(лечеб!Q4:Q10000,лечеб!F4:F10000,B8,лечеб!G4:G10000,"да")</f>
        <v>0</v>
      </c>
      <c r="V8" s="161">
        <f>SUMIFS(лечеб!Q4:Q10000,лечеб!F4:F10000,B8,лечеб!G4:G10000,"нет")</f>
        <v>0</v>
      </c>
      <c r="W8" s="160">
        <f>SUMIFS(Баня!Q4:Q10000,Баня!F4:F10000,B8,Баня!G4:G10000,"да")</f>
        <v>0</v>
      </c>
      <c r="X8" s="176">
        <f>SUMIFS(Баня!Q4:Q10000,Баня!F4:F10000,B8,Баня!G4:G10000,"нет")</f>
        <v>0</v>
      </c>
      <c r="Y8" s="160">
        <f>SUMIFS(Адм!Q4:Q10000,Адм!F4:F10000,B8,Адм!G4:G10000,"да")</f>
        <v>0</v>
      </c>
      <c r="Z8" s="161">
        <f>SUMIFS(Адм!Q4:Q10000,Адм!F4:F10000,B8,Адм!G4:G10000,"нет")</f>
        <v>0</v>
      </c>
      <c r="AA8" s="160">
        <f>SUMIFS(С.Х!Q4:Q9995,С.Х!F4:F9995,B8,С.Х!G4:G9995,"да")</f>
        <v>0</v>
      </c>
      <c r="AB8" s="161">
        <f>SUMIFS(С.Х!Q4:Q9995,С.Х!F4:F9995,B8,С.Х!G4:G9995,"нет")</f>
        <v>0</v>
      </c>
      <c r="AC8" s="160">
        <f>SUMIFS(новостр!P4:P9999,новостр!F4:F9999,B8,новостр!G4:G9999,"да")</f>
        <v>0</v>
      </c>
      <c r="AD8" s="161">
        <f>SUMIFS(новостр!P4:P9999,новостр!F4:F9999,B8,новостр!G4:G9999,"нет")</f>
        <v>0</v>
      </c>
      <c r="AE8" s="160">
        <f>SUMIFS(авт!T4:T10004,авт!F4:F10004,B8,авт!G4:G10004,"да")</f>
        <v>0</v>
      </c>
      <c r="AF8" s="161">
        <f>SUMIFS(авт!T4:T10004,авт!F4:F10004,B8,авт!G4:G10004,"нет")</f>
        <v>0</v>
      </c>
      <c r="AG8" s="160">
        <f>SUMIFS(ЖС!V4:V10022,ЖС!F4:F10022,B8,ЖС!G4:G10022,"да")</f>
        <v>0</v>
      </c>
      <c r="AH8" s="161">
        <f>SUMIFS(ЖС!V4:V10022,ЖС!F4:F10022,B8,ЖС!G4:G10022,"нет")</f>
        <v>1000</v>
      </c>
      <c r="AI8" s="160">
        <f>SUMIFS(Лес!N5:N9992,Лес!F5:F9992,B8,Лес!G5:G9992,"да")</f>
        <v>0</v>
      </c>
      <c r="AJ8" s="161">
        <f>SUMIFS(Лес!N5:N9992,Лес!F5:F9992,B8,Лес!G5:G9992,"нет")</f>
        <v>0</v>
      </c>
      <c r="AK8" s="160">
        <f>SUMIFS('степь '!M5:M9998,'степь '!F5:F9998,B8,'степь '!G5:G9998,"да")</f>
        <v>0</v>
      </c>
      <c r="AL8" s="161">
        <f>SUMIFS('степь '!M5:M9998,'степь '!F5:F9998,B8,'степь '!G5:G9998,"нет")</f>
        <v>0</v>
      </c>
      <c r="AM8" s="160">
        <f>SUMIFS(Пр.откр.тер!P4:P9967,Пр.откр.тер!F4:F9967,B8,Пр.откр.тер!G4:G9967,"да")</f>
        <v>0</v>
      </c>
      <c r="AN8" s="161">
        <f>SUMIFS(Пр.откр.тер!P4:P9967,Пр.откр.тер!F4:F9967,B8,Пр.откр.тер!G4:G9967,"нет")</f>
        <v>0</v>
      </c>
      <c r="AO8" s="115"/>
    </row>
    <row r="9" spans="1:41" s="2" customFormat="1" ht="17.25" thickTop="1" thickBot="1">
      <c r="A9" s="123">
        <v>6</v>
      </c>
      <c r="B9" s="127" t="s">
        <v>144</v>
      </c>
      <c r="C9" s="125">
        <f t="shared" si="0"/>
        <v>0</v>
      </c>
      <c r="D9" s="174">
        <f t="shared" si="1"/>
        <v>0</v>
      </c>
      <c r="E9" s="175">
        <f t="shared" si="1"/>
        <v>0</v>
      </c>
      <c r="F9" s="131"/>
      <c r="G9" s="160">
        <f>SUMIFS(произв!Q4:Q9995,произв!F4:F9995,B9,произв!G4:G9995,"да")</f>
        <v>0</v>
      </c>
      <c r="H9" s="161">
        <f>SUMIFS(произв!Q4:Q9995,произв!F4:F9995,B9,произв!G4:G9995,"нет")</f>
        <v>0</v>
      </c>
      <c r="I9" s="160">
        <f>SUMIFS(торг!Q4:Q10000,торг!F4:F10000,B9,торг!G4:G10000,"да")</f>
        <v>0</v>
      </c>
      <c r="J9" s="161">
        <f>SUMIFS(торг!Q4:Q10000,торг!F4:F10000,B9,торг!G4:G10000,"нет")</f>
        <v>0</v>
      </c>
      <c r="K9" s="164">
        <f>SUMIFS(склад!Q4:Q9995,склад!F4:F9995,B9,склад!G4:G9995,"да")</f>
        <v>0</v>
      </c>
      <c r="L9" s="161">
        <f>SUMIFS(склад!Q4:Q9995,склад!F4:F9995,B9,склад!G4:G9995,"нет")</f>
        <v>0</v>
      </c>
      <c r="M9" s="167">
        <f>SUMIFS('обр '!Q4:Q9999,'обр '!F4:F9999,B9,'обр '!G4:G9999,"да")</f>
        <v>0</v>
      </c>
      <c r="N9" s="161">
        <f>SUMIFS('обр '!Q4:Q9999,'обр '!F4:F9999,B9,'обр '!G4:G9999,"нет")</f>
        <v>0</v>
      </c>
      <c r="O9" s="160">
        <f>SUMIFS(детс!Q4:Q10000,детс!F4:F10000,B9,детс!G4:G10000,"да")</f>
        <v>0</v>
      </c>
      <c r="P9" s="161">
        <f>SUMIFS(детс!Q4:Q10000,детс!F4:F10000,B9,детс!G4:G10000,"нет")</f>
        <v>0</v>
      </c>
      <c r="Q9" s="160">
        <f>SUMIFS(культ!Q4:Q10000,культ!F4:F10000,B9,культ!G4:G10000,"да")</f>
        <v>0</v>
      </c>
      <c r="R9" s="161">
        <f>SUMIFS(культ!Q4:Q10000,культ!F4:F10000,B9,культ!G4:G10000,"нет")</f>
        <v>0</v>
      </c>
      <c r="S9" s="160">
        <f>SUMIFS(спорт!Q4:Q10000,спорт!F4:F10000,B9,спорт!G4:G10000,"да")</f>
        <v>0</v>
      </c>
      <c r="T9" s="161">
        <f>SUMIFS(спорт!Q4:Q10000,спорт!F4:F10000,B9,спорт!G4:G10000,"нет")</f>
        <v>0</v>
      </c>
      <c r="U9" s="160">
        <f>SUMIFS(лечеб!Q4:Q10000,лечеб!F4:F10000,B9,лечеб!G4:G10000,"да")</f>
        <v>0</v>
      </c>
      <c r="V9" s="161">
        <f>SUMIFS(лечеб!Q4:Q10000,лечеб!F4:F10000,B9,лечеб!G4:G10000,"нет")</f>
        <v>0</v>
      </c>
      <c r="W9" s="160">
        <f>SUMIFS(Баня!Q4:Q10000,Баня!F4:F10000,B9,Баня!G4:G10000,"да")</f>
        <v>0</v>
      </c>
      <c r="X9" s="161">
        <f>SUMIFS(Баня!Q4:Q10000,Баня!F4:F10000,B9,Баня!G4:G10000,"нет")</f>
        <v>0</v>
      </c>
      <c r="Y9" s="160">
        <f>SUMIFS(Адм!Q4:Q10000,Адм!F4:F10000,B9,Адм!G4:G10000,"да")</f>
        <v>0</v>
      </c>
      <c r="Z9" s="161">
        <f>SUMIFS(Адм!Q4:Q10000,Адм!F4:F10000,B9,Адм!G4:G10000,"нет")</f>
        <v>0</v>
      </c>
      <c r="AA9" s="160">
        <f>SUMIFS(С.Х!Q4:Q9995,С.Х!F4:F9995,B9,С.Х!G4:G9995,"да")</f>
        <v>0</v>
      </c>
      <c r="AB9" s="161">
        <f>SUMIFS(С.Х!Q4:Q9995,С.Х!F4:F9995,B9,С.Х!G4:G9995,"нет")</f>
        <v>0</v>
      </c>
      <c r="AC9" s="160">
        <f>SUMIFS(новостр!P4:P9999,новостр!F4:F9999,B9,новостр!G4:G9999,"да")</f>
        <v>0</v>
      </c>
      <c r="AD9" s="161">
        <f>SUMIFS(новостр!P4:P9999,новостр!F4:F9999,B9,новостр!G4:G9999,"нет")</f>
        <v>0</v>
      </c>
      <c r="AE9" s="160">
        <f>SUMIFS(авт!T4:T10004,авт!F4:F10004,B9,авт!G4:G10004,"да")</f>
        <v>0</v>
      </c>
      <c r="AF9" s="161">
        <f>SUMIFS(авт!T4:T10004,авт!F4:F10004,B9,авт!G4:G10004,"нет")</f>
        <v>0</v>
      </c>
      <c r="AG9" s="160">
        <f>SUMIFS(ЖС!V4:V10022,ЖС!F4:F10022,B9,ЖС!G4:G10022,"да")</f>
        <v>0</v>
      </c>
      <c r="AH9" s="161">
        <f>SUMIFS(ЖС!V4:V10022,ЖС!F4:F10022,B9,ЖС!G4:G10022,"нет")</f>
        <v>0</v>
      </c>
      <c r="AI9" s="160">
        <f>SUMIFS(Лес!N5:N9992,Лес!F5:F9992,B9,Лес!G5:G9992,"да")</f>
        <v>0</v>
      </c>
      <c r="AJ9" s="161">
        <f>SUMIFS(Лес!N5:N9992,Лес!F5:F9992,B9,Лес!G5:G9992,"нет")</f>
        <v>0</v>
      </c>
      <c r="AK9" s="160">
        <f>SUMIFS('степь '!M5:M9998,'степь '!F5:F9998,B9,'степь '!G5:G9998,"да")</f>
        <v>0</v>
      </c>
      <c r="AL9" s="161">
        <f>SUMIFS('степь '!M5:M9998,'степь '!F5:F9998,B9,'степь '!G5:G9998,"нет")</f>
        <v>0</v>
      </c>
      <c r="AM9" s="160">
        <f>SUMIFS(Пр.откр.тер!P4:P9967,Пр.откр.тер!F4:F9967,B9,Пр.откр.тер!G4:G9967,"да")</f>
        <v>0</v>
      </c>
      <c r="AN9" s="161">
        <f>SUMIFS(Пр.откр.тер!P4:P9967,Пр.откр.тер!F4:F9967,B9,Пр.откр.тер!G4:G9967,"нет")</f>
        <v>0</v>
      </c>
      <c r="AO9" s="115"/>
    </row>
    <row r="10" spans="1:41" s="2" customFormat="1" ht="17.25" thickTop="1" thickBot="1">
      <c r="A10" s="123">
        <v>7</v>
      </c>
      <c r="B10" s="127" t="s">
        <v>137</v>
      </c>
      <c r="C10" s="125">
        <f t="shared" si="0"/>
        <v>0</v>
      </c>
      <c r="D10" s="174">
        <f t="shared" si="1"/>
        <v>0</v>
      </c>
      <c r="E10" s="175">
        <f t="shared" si="1"/>
        <v>0</v>
      </c>
      <c r="F10" s="131"/>
      <c r="G10" s="160">
        <f>SUMIFS(произв!Q4:Q9995,произв!F4:F9995,B10,произв!G4:G9995,"да")</f>
        <v>0</v>
      </c>
      <c r="H10" s="161">
        <f>SUMIFS(произв!Q4:Q9995,произв!F4:F9995,B10,произв!G4:G9995,"нет")</f>
        <v>0</v>
      </c>
      <c r="I10" s="160">
        <f>SUMIFS(торг!Q4:Q10000,торг!F4:F10000,B10,торг!G4:G10000,"да")</f>
        <v>0</v>
      </c>
      <c r="J10" s="161">
        <f>SUMIFS(торг!Q4:Q10000,торг!F4:F10000,B10,торг!G4:G10000,"нет")</f>
        <v>0</v>
      </c>
      <c r="K10" s="160">
        <f>SUMIFS(склад!Q4:Q9995,склад!F4:F9995,B10,склад!G4:G9995,"да")</f>
        <v>0</v>
      </c>
      <c r="L10" s="161">
        <f>SUMIFS(склад!Q4:Q9995,склад!F4:F9995,B10,склад!G4:G9995,"нет")</f>
        <v>0</v>
      </c>
      <c r="M10" s="167">
        <f>SUMIFS('обр '!Q4:Q9999,'обр '!F4:F9999,B10,'обр '!G4:G9999,"да")</f>
        <v>0</v>
      </c>
      <c r="N10" s="161">
        <f>SUMIFS('обр '!Q4:Q9999,'обр '!F4:F9999,B10,'обр '!G4:G9999,"нет")</f>
        <v>0</v>
      </c>
      <c r="O10" s="164">
        <f>SUMIFS(детс!Q4:Q10000,детс!F4:F10000,B10,детс!G4:G10000,"да")</f>
        <v>0</v>
      </c>
      <c r="P10" s="161">
        <f>SUMIFS(детс!Q4:Q10000,детс!F4:F10000,B10,детс!G4:G10000,"нет")</f>
        <v>0</v>
      </c>
      <c r="Q10" s="160">
        <f>SUMIFS(культ!Q4:Q10000,культ!F4:F10000,B10,культ!G4:G10000,"да")</f>
        <v>0</v>
      </c>
      <c r="R10" s="161">
        <f>SUMIFS(культ!Q4:Q10000,культ!F4:F10000,B10,культ!G4:G10000,"нет")</f>
        <v>0</v>
      </c>
      <c r="S10" s="160">
        <f>SUMIFS(спорт!Q4:Q10000,спорт!F4:F10000,B10,спорт!G4:G10000,"да")</f>
        <v>0</v>
      </c>
      <c r="T10" s="161">
        <f>SUMIFS(спорт!Q4:Q10000,спорт!F4:F10000,B10,спорт!G4:G10000,"нет")</f>
        <v>0</v>
      </c>
      <c r="U10" s="160">
        <f>SUMIFS(лечеб!Q4:Q10000,лечеб!F4:F10000,B10,лечеб!G4:G10000,"да")</f>
        <v>0</v>
      </c>
      <c r="V10" s="161">
        <f>SUMIFS(лечеб!Q4:Q10000,лечеб!F4:F10000,B10,лечеб!G4:G10000,"нет")</f>
        <v>0</v>
      </c>
      <c r="W10" s="160">
        <f>SUMIFS(Баня!Q4:Q10000,Баня!F4:F10000,B10,Баня!G4:G10000,"да")</f>
        <v>0</v>
      </c>
      <c r="X10" s="161">
        <f>SUMIFS(Баня!Q4:Q10000,Баня!F4:F10000,B10,Баня!G4:G10000,"нет")</f>
        <v>0</v>
      </c>
      <c r="Y10" s="160">
        <f>SUMIFS(Адм!Q4:Q10000,Адм!F4:F10000,B10,Адм!G4:G10000,"да")</f>
        <v>0</v>
      </c>
      <c r="Z10" s="161">
        <f>SUMIFS(Адм!Q4:Q10000,Адм!F4:F10000,B10,Адм!G4:G10000,"нет")</f>
        <v>0</v>
      </c>
      <c r="AA10" s="160">
        <f>SUMIFS(С.Х!Q4:Q9995,С.Х!F4:F9995,B10,С.Х!G4:G9995,"да")</f>
        <v>0</v>
      </c>
      <c r="AB10" s="161">
        <f>SUMIFS(С.Х!Q4:Q9995,С.Х!F4:F9995,B10,С.Х!G4:G9995,"нет")</f>
        <v>0</v>
      </c>
      <c r="AC10" s="160">
        <f>SUMIFS(новостр!P4:P9999,новостр!F4:F9999,B10,новостр!G4:G9999,"да")</f>
        <v>0</v>
      </c>
      <c r="AD10" s="161">
        <f>SUMIFS(новостр!P4:P9999,новостр!F4:F9999,B10,новостр!G4:G9999,"нет")</f>
        <v>0</v>
      </c>
      <c r="AE10" s="160">
        <f>SUMIFS(авт!T4:T10004,авт!F4:F10004,B10,авт!G4:G10004,"да")</f>
        <v>0</v>
      </c>
      <c r="AF10" s="161">
        <f>SUMIFS(авт!T4:T10004,авт!F4:F10004,B10,авт!G4:G10004,"нет")</f>
        <v>0</v>
      </c>
      <c r="AG10" s="160">
        <f>SUMIFS(ЖС!V4:V10022,ЖС!F4:F10022,B10,ЖС!G4:G10022,"да")</f>
        <v>0</v>
      </c>
      <c r="AH10" s="161">
        <f>SUMIFS(ЖС!V4:V10022,ЖС!F4:F10022,B10,ЖС!G4:G10022,"нет")</f>
        <v>0</v>
      </c>
      <c r="AI10" s="160">
        <f>SUMIFS(Лес!N5:N9992,Лес!F5:F9992,B10,Лес!G5:G9992,"да")</f>
        <v>0</v>
      </c>
      <c r="AJ10" s="161">
        <f>SUMIFS(Лес!N5:N9992,Лес!F5:F9992,B10,Лес!G5:G9992,"нет")</f>
        <v>0</v>
      </c>
      <c r="AK10" s="160">
        <f>SUMIFS('степь '!M5:M9998,'степь '!F5:F9998,B10,'степь '!G5:G9998,"да")</f>
        <v>0</v>
      </c>
      <c r="AL10" s="161">
        <f>SUMIFS('степь '!M5:M9998,'степь '!F5:F9998,B10,'степь '!G5:G9998,"нет")</f>
        <v>0</v>
      </c>
      <c r="AM10" s="160">
        <f>SUMIFS(Пр.откр.тер!P4:P9967,Пр.откр.тер!F4:F9967,B10,Пр.откр.тер!G4:G9967,"да")</f>
        <v>0</v>
      </c>
      <c r="AN10" s="161">
        <f>SUMIFS(Пр.откр.тер!P4:P9967,Пр.откр.тер!F4:F9967,B10,Пр.откр.тер!G4:G9967,"нет")</f>
        <v>0</v>
      </c>
      <c r="AO10" s="115"/>
    </row>
    <row r="11" spans="1:41" s="2" customFormat="1" ht="17.25" thickTop="1" thickBot="1">
      <c r="A11" s="123">
        <v>8</v>
      </c>
      <c r="B11" s="127" t="s">
        <v>131</v>
      </c>
      <c r="C11" s="125">
        <f t="shared" si="0"/>
        <v>0</v>
      </c>
      <c r="D11" s="174">
        <f t="shared" si="1"/>
        <v>0</v>
      </c>
      <c r="E11" s="175">
        <f t="shared" si="1"/>
        <v>0</v>
      </c>
      <c r="F11" s="131"/>
      <c r="G11" s="160">
        <f>SUMIFS(произв!Q4:Q9995,произв!F4:F9995,B11,произв!G4:G9995,"да")</f>
        <v>0</v>
      </c>
      <c r="H11" s="161">
        <f>SUMIFS(произв!Q4:Q9995,произв!F4:F9995,B11,произв!G4:G9995,"нет")</f>
        <v>0</v>
      </c>
      <c r="I11" s="160">
        <f>SUMIFS(торг!Q4:Q10000,торг!F4:F10000,B11,торг!G4:G10000,"да")</f>
        <v>0</v>
      </c>
      <c r="J11" s="161">
        <f>SUMIFS(торг!Q4:Q10000,торг!F4:F10000,B11,торг!G4:G10000,"нет")</f>
        <v>0</v>
      </c>
      <c r="K11" s="160">
        <f>SUMIFS(склад!Q4:Q9995,склад!F4:F9995,B11,склад!G4:G9995,"да")</f>
        <v>0</v>
      </c>
      <c r="L11" s="161">
        <f>SUMIFS(склад!Q4:Q9995,склад!F4:F9995,B11,склад!G4:G9995,"нет")</f>
        <v>0</v>
      </c>
      <c r="M11" s="167">
        <f>SUMIFS('обр '!Q4:Q9999,'обр '!F4:F9999,B11,'обр '!G4:G9999,"да")</f>
        <v>0</v>
      </c>
      <c r="N11" s="161">
        <f>SUMIFS('обр '!Q4:Q9999,'обр '!F4:F9999,B11,'обр '!G4:G9999,"нет")</f>
        <v>0</v>
      </c>
      <c r="O11" s="160">
        <f>SUMIFS(детс!Q4:Q10000,детс!F4:F10000,B11,детс!G4:G10000,"да")</f>
        <v>0</v>
      </c>
      <c r="P11" s="161">
        <f>SUMIFS(детс!Q4:Q10000,детс!F4:F10000,B11,детс!G4:G10000,"нет")</f>
        <v>0</v>
      </c>
      <c r="Q11" s="160">
        <f>SUMIFS(культ!Q4:Q10000,культ!F4:F10000,B11,культ!G4:G10000,"да")</f>
        <v>0</v>
      </c>
      <c r="R11" s="161">
        <f>SUMIFS(культ!Q4:Q10000,культ!F4:F10000,B11,культ!G4:G10000,"нет")</f>
        <v>0</v>
      </c>
      <c r="S11" s="160">
        <f>SUMIFS(спорт!Q4:Q10000,спорт!F4:F10000,B11,спорт!G4:G10000,"да")</f>
        <v>0</v>
      </c>
      <c r="T11" s="161">
        <f>SUMIFS(спорт!Q4:Q10000,спорт!F4:F10000,B11,спорт!G4:G10000,"нет")</f>
        <v>0</v>
      </c>
      <c r="U11" s="160">
        <f>SUMIFS(лечеб!Q4:Q10000,лечеб!F4:F10000,B11,лечеб!G4:G10000,"да")</f>
        <v>0</v>
      </c>
      <c r="V11" s="161">
        <f>SUMIFS(лечеб!Q4:Q10000,лечеб!F4:F10000,B11,лечеб!G4:G10000,"нет")</f>
        <v>0</v>
      </c>
      <c r="W11" s="160">
        <f>SUMIFS(Баня!Q4:Q10000,Баня!F4:F10000,B11,Баня!G4:G10000,"да")</f>
        <v>0</v>
      </c>
      <c r="X11" s="161">
        <f>SUMIFS(Баня!Q4:Q10000,Баня!F4:F10000,B11,Баня!G4:G10000,"нет")</f>
        <v>0</v>
      </c>
      <c r="Y11" s="160">
        <f>SUMIFS(Адм!Q4:Q10000,Адм!F4:F10000,B11,Адм!G4:G10000,"да")</f>
        <v>0</v>
      </c>
      <c r="Z11" s="161">
        <f>SUMIFS(Адм!Q4:Q10000,Адм!F4:F10000,B11,Адм!G4:G10000,"нет")</f>
        <v>0</v>
      </c>
      <c r="AA11" s="160">
        <f>SUMIFS(С.Х!Q4:Q9995,С.Х!F4:F9995,B11,С.Х!G4:G9995,"да")</f>
        <v>0</v>
      </c>
      <c r="AB11" s="161">
        <f>SUMIFS(С.Х!Q4:Q9995,С.Х!F4:F9995,B11,С.Х!G4:G9995,"нет")</f>
        <v>0</v>
      </c>
      <c r="AC11" s="160">
        <f>SUMIFS(новостр!P4:P9999,новостр!F4:F9999,B11,новостр!G4:G9999,"да")</f>
        <v>0</v>
      </c>
      <c r="AD11" s="161">
        <f>SUMIFS(новостр!P4:P9999,новостр!F4:F9999,B11,новостр!G4:G9999,"нет")</f>
        <v>0</v>
      </c>
      <c r="AE11" s="160">
        <f>SUMIFS(авт!T4:T10004,авт!F4:F10004,B11,авт!G4:G10004,"да")</f>
        <v>0</v>
      </c>
      <c r="AF11" s="161">
        <f>SUMIFS(авт!T4:T10004,авт!F4:F10004,B11,авт!G4:G10004,"нет")</f>
        <v>0</v>
      </c>
      <c r="AG11" s="160">
        <f>SUMIFS(ЖС!V4:V10022,ЖС!F4:F10022,B11,ЖС!G4:G10022,"да")</f>
        <v>0</v>
      </c>
      <c r="AH11" s="161">
        <f>SUMIFS(ЖС!V4:V10022,ЖС!F4:F10022,B11,ЖС!G4:G10022,"нет")</f>
        <v>0</v>
      </c>
      <c r="AI11" s="160">
        <f>SUMIFS(Лес!N5:N9992,Лес!F5:F9992,B11,Лес!G5:G9992,"да")</f>
        <v>0</v>
      </c>
      <c r="AJ11" s="161">
        <f>SUMIFS(Лес!N5:N9992,Лес!F5:F9992,B11,Лес!G5:G9992,"нет")</f>
        <v>0</v>
      </c>
      <c r="AK11" s="160">
        <f>SUMIFS('степь '!M5:M9998,'степь '!F5:F9998,B11,'степь '!G5:G9998,"да")</f>
        <v>0</v>
      </c>
      <c r="AL11" s="161">
        <f>SUMIFS('степь '!M5:M9998,'степь '!F5:F9998,B11,'степь '!G5:G9998,"нет")</f>
        <v>0</v>
      </c>
      <c r="AM11" s="160">
        <f>SUMIFS(Пр.откр.тер!P4:P9967,Пр.откр.тер!F4:F9967,B11,Пр.откр.тер!G4:G9967,"да")</f>
        <v>0</v>
      </c>
      <c r="AN11" s="161">
        <f>SUMIFS(Пр.откр.тер!P4:P9967,Пр.откр.тер!F4:F9967,B11,Пр.откр.тер!G4:G9967,"нет")</f>
        <v>0</v>
      </c>
      <c r="AO11" s="115"/>
    </row>
    <row r="12" spans="1:41" s="2" customFormat="1" ht="17.25" thickTop="1" thickBot="1">
      <c r="A12" s="123">
        <v>9</v>
      </c>
      <c r="B12" s="127" t="s">
        <v>143</v>
      </c>
      <c r="C12" s="125">
        <f t="shared" si="0"/>
        <v>1500</v>
      </c>
      <c r="D12" s="174">
        <f t="shared" si="1"/>
        <v>1500</v>
      </c>
      <c r="E12" s="175">
        <f t="shared" si="1"/>
        <v>0</v>
      </c>
      <c r="F12" s="131"/>
      <c r="G12" s="160">
        <f>SUMIFS(произв!Q4:Q9995,произв!F4:F9995,B12,произв!G4:G9995,"да")</f>
        <v>0</v>
      </c>
      <c r="H12" s="161">
        <f>SUMIFS(произв!Q4:Q9995,произв!F4:F9995,B12,произв!G4:G9995,"нет")</f>
        <v>0</v>
      </c>
      <c r="I12" s="160">
        <f>SUMIFS(торг!Q4:Q10000,торг!F4:F10000,B12,торг!G4:G10000,"да")</f>
        <v>0</v>
      </c>
      <c r="J12" s="161">
        <f>SUMIFS(торг!Q4:Q10000,торг!F4:F10000,B12,торг!G4:G10000,"нет")</f>
        <v>0</v>
      </c>
      <c r="K12" s="160">
        <f>SUMIFS(склад!Q4:Q9995,склад!F4:F9995,B12,склад!G4:G9995,"да")</f>
        <v>0</v>
      </c>
      <c r="L12" s="161">
        <f>SUMIFS(склад!Q4:Q9995,склад!F4:F9995,B12,склад!G4:G9995,"нет")</f>
        <v>0</v>
      </c>
      <c r="M12" s="167">
        <f>SUMIFS('обр '!Q4:Q9999,'обр '!F4:F9999,B12,'обр '!G4:G9999,"да")</f>
        <v>0</v>
      </c>
      <c r="N12" s="167">
        <f>SUMIFS('обр '!Q4:Q9999,'обр '!F4:F9999,B12,'обр '!G4:G9999,"нет")</f>
        <v>0</v>
      </c>
      <c r="O12" s="160">
        <f>SUMIFS(детс!Q4:Q10000,детс!F4:F10000,B12,детс!G4:G10000,"да")</f>
        <v>0</v>
      </c>
      <c r="P12" s="161">
        <f>SUMIFS(детс!Q4:Q10000,детс!F4:F10000,B12,детс!G4:G10000,"нет")</f>
        <v>0</v>
      </c>
      <c r="Q12" s="160">
        <f>SUMIFS(культ!Q4:Q10000,культ!F4:F10000,B12,культ!G4:G10000,"да")</f>
        <v>0</v>
      </c>
      <c r="R12" s="161">
        <f>SUMIFS(культ!Q4:Q10000,культ!F4:F10000,B12,культ!G4:G10000,"нет")</f>
        <v>0</v>
      </c>
      <c r="S12" s="160">
        <f>SUMIFS(спорт!Q4:Q10000,спорт!F4:F10000,B12,спорт!G4:G10000,"да")</f>
        <v>0</v>
      </c>
      <c r="T12" s="161">
        <f>SUMIFS(спорт!Q4:Q10000,спорт!F4:F10000,B12,спорт!G4:G10000,"нет")</f>
        <v>0</v>
      </c>
      <c r="U12" s="160">
        <f>SUMIFS(лечеб!Q4:Q10000,лечеб!F4:F10000,B12,лечеб!G4:G10000,"да")</f>
        <v>0</v>
      </c>
      <c r="V12" s="161">
        <f>SUMIFS(лечеб!Q4:Q10000,лечеб!F4:F10000,B12,лечеб!G4:G10000,"нет")</f>
        <v>0</v>
      </c>
      <c r="W12" s="160">
        <f>SUMIFS(Баня!Q4:Q10000,Баня!F4:F10000,B12,Баня!G4:G10000,"да")</f>
        <v>0</v>
      </c>
      <c r="X12" s="161">
        <f>SUMIFS(Баня!Q4:Q10000,Баня!F4:F10000,B12,Баня!G4:G10000,"нет")</f>
        <v>0</v>
      </c>
      <c r="Y12" s="160">
        <f>SUMIFS(Адм!Q4:Q10000,Адм!F4:F10000,B12,Адм!G4:G10000,"да")</f>
        <v>0</v>
      </c>
      <c r="Z12" s="161">
        <f>SUMIFS(Адм!Q4:Q10000,Адм!F4:F10000,B12,Адм!G4:G10000,"нет")</f>
        <v>0</v>
      </c>
      <c r="AA12" s="160">
        <f>SUMIFS(С.Х!Q4:Q9995,С.Х!F4:F9995,B12,С.Х!G4:G9995,"да")</f>
        <v>0</v>
      </c>
      <c r="AB12" s="161">
        <f>SUMIFS(С.Х!Q4:Q9995,С.Х!F4:F9995,B12,С.Х!G4:G9995,"нет")</f>
        <v>0</v>
      </c>
      <c r="AC12" s="160">
        <f>SUMIFS(новостр!P4:P9999,новостр!F4:F9999,B12,новостр!G4:G9999,"да")</f>
        <v>0</v>
      </c>
      <c r="AD12" s="161">
        <f>SUMIFS(новостр!P4:P9999,новостр!F4:F9999,B12,новостр!G4:G9999,"нет")</f>
        <v>0</v>
      </c>
      <c r="AE12" s="160">
        <f>SUMIFS(авт!T4:T10004,авт!F4:F10004,B12,авт!G4:G10004,"да")</f>
        <v>0</v>
      </c>
      <c r="AF12" s="161">
        <f>SUMIFS(авт!T4:T10004,авт!F4:F10004,B12,авт!G4:G10004,"нет")</f>
        <v>0</v>
      </c>
      <c r="AG12" s="160">
        <f>SUMIFS(ЖС!V4:V10022,ЖС!F4:F10022,B12,ЖС!G4:G10022,"да")</f>
        <v>1500</v>
      </c>
      <c r="AH12" s="161">
        <f>SUMIFS(ЖС!V4:V10022,ЖС!F4:F10022,B12,ЖС!G4:G10022,"нет")</f>
        <v>0</v>
      </c>
      <c r="AI12" s="160">
        <f>SUMIFS(Лес!N5:N9992,Лес!F5:F9992,B12,Лес!G5:G9992,"да")</f>
        <v>0</v>
      </c>
      <c r="AJ12" s="161">
        <f>SUMIFS(Лес!N5:N9992,Лес!F5:F9992,B12,Лес!G5:G9992,"нет")</f>
        <v>0</v>
      </c>
      <c r="AK12" s="160">
        <f>SUMIFS('степь '!M5:M9998,'степь '!F5:F9998,B12,'степь '!G5:G9998,"да")</f>
        <v>0</v>
      </c>
      <c r="AL12" s="161">
        <f>SUMIFS('степь '!M5:M9998,'степь '!F5:F9998,B12,'степь '!G5:G9998,"нет")</f>
        <v>0</v>
      </c>
      <c r="AM12" s="160">
        <f>SUMIFS(Пр.откр.тер!P4:P9967,Пр.откр.тер!F4:F9967,B12,Пр.откр.тер!G4:G9967,"да")</f>
        <v>0</v>
      </c>
      <c r="AN12" s="161">
        <f>SUMIFS(Пр.откр.тер!P4:P9967,Пр.откр.тер!F4:F9967,B12,Пр.откр.тер!G4:G9967,"нет")</f>
        <v>0</v>
      </c>
      <c r="AO12" s="115"/>
    </row>
    <row r="13" spans="1:41" s="2" customFormat="1" ht="17.25" thickTop="1" thickBot="1">
      <c r="A13" s="123">
        <v>10</v>
      </c>
      <c r="B13" s="127" t="s">
        <v>141</v>
      </c>
      <c r="C13" s="125">
        <f t="shared" si="0"/>
        <v>500</v>
      </c>
      <c r="D13" s="174">
        <f t="shared" si="1"/>
        <v>0</v>
      </c>
      <c r="E13" s="175">
        <f t="shared" si="1"/>
        <v>500</v>
      </c>
      <c r="F13" s="131"/>
      <c r="G13" s="160">
        <f>SUMIFS(произв!Q4:Q9995,произв!F4:F9995,B13,произв!G4:G9995,"да")</f>
        <v>0</v>
      </c>
      <c r="H13" s="161">
        <f>SUMIFS(произв!Q4:Q9995,произв!F4:F9995,B13,произв!G4:G9995,"нет")</f>
        <v>0</v>
      </c>
      <c r="I13" s="160">
        <f>SUMIFS(торг!Q4:Q10000,торг!F4:F10000,B13,торг!G4:G10000,"да")</f>
        <v>0</v>
      </c>
      <c r="J13" s="161">
        <f>SUMIFS(торг!Q4:Q10000,торг!F4:F10000,B13,торг!G4:G10000,"нет")</f>
        <v>0</v>
      </c>
      <c r="K13" s="160">
        <f>SUMIFS(склад!Q4:Q9995,склад!F4:F9995,B13,склад!G4:G9995,"да")</f>
        <v>0</v>
      </c>
      <c r="L13" s="161">
        <f>SUMIFS(склад!Q4:Q9995,склад!F4:F9995,B13,склад!G4:G9995,"нет")</f>
        <v>0</v>
      </c>
      <c r="M13" s="167">
        <f>SUMIFS('обр '!Q4:Q9999,'обр '!F4:F9999,B13,'обр '!G4:G9999,"да")</f>
        <v>0</v>
      </c>
      <c r="N13" s="167">
        <f>SUMIFS('обр '!Q4:Q9999,'обр '!F4:F9999,B13,'обр '!G4:G9999,"нет")</f>
        <v>0</v>
      </c>
      <c r="O13" s="164">
        <f>SUMIFS(детс!Q4:Q10000,детс!F4:F10000,B13,детс!G4:G10000,"да")</f>
        <v>0</v>
      </c>
      <c r="P13" s="161">
        <f>SUMIFS(детс!Q4:Q10000,детс!F4:F10000,B13,детс!G4:G10000,"нет")</f>
        <v>0</v>
      </c>
      <c r="Q13" s="160">
        <f>SUMIFS(культ!Q4:Q10000,культ!F4:F10000,B13,культ!G4:G10000,"да")</f>
        <v>0</v>
      </c>
      <c r="R13" s="161">
        <f>SUMIFS(культ!Q4:Q10000,культ!F4:F10000,B13,культ!G4:G10000,"нет")</f>
        <v>0</v>
      </c>
      <c r="S13" s="160">
        <f>SUMIFS(спорт!Q4:Q10000,спорт!F4:F10000,B13,спорт!G4:G10000,"да")</f>
        <v>0</v>
      </c>
      <c r="T13" s="161">
        <f>SUMIFS(спорт!Q4:Q10000,спорт!F4:F10000,B13,спорт!G4:G10000,"нет")</f>
        <v>0</v>
      </c>
      <c r="U13" s="160">
        <f>SUMIFS(лечеб!Q4:Q10000,лечеб!F4:F10000,B13,лечеб!G4:G10000,"да")</f>
        <v>0</v>
      </c>
      <c r="V13" s="161">
        <f>SUMIFS(лечеб!Q4:Q10000,лечеб!F4:F10000,B13,лечеб!G4:G10000,"нет")</f>
        <v>0</v>
      </c>
      <c r="W13" s="160">
        <f>SUMIFS(Баня!Q4:Q10000,Баня!F4:F10000,B13,Баня!G4:G10000,"да")</f>
        <v>0</v>
      </c>
      <c r="X13" s="161">
        <f>SUMIFS(Баня!Q4:Q10000,Баня!F4:F10000,B13,Баня!G4:G10000,"нет")</f>
        <v>0</v>
      </c>
      <c r="Y13" s="160">
        <f>SUMIFS(Адм!Q4:Q10000,Адм!F4:F10000,B13,Адм!G4:G10000,"да")</f>
        <v>0</v>
      </c>
      <c r="Z13" s="161">
        <f>SUMIFS(Адм!Q4:Q10000,Адм!F4:F10000,B13,Адм!G4:G10000,"нет")</f>
        <v>0</v>
      </c>
      <c r="AA13" s="160">
        <f>SUMIFS(С.Х!Q4:Q9995,С.Х!F4:F9995,B13,С.Х!G4:G9995,"да")</f>
        <v>0</v>
      </c>
      <c r="AB13" s="161">
        <f>SUMIFS(С.Х!Q4:Q9995,С.Х!F4:F9995,B13,С.Х!G4:G9995,"нет")</f>
        <v>0</v>
      </c>
      <c r="AC13" s="160">
        <f>SUMIFS(новостр!P4:P9999,новостр!F4:F9999,B13,новостр!G4:G9999,"да")</f>
        <v>0</v>
      </c>
      <c r="AD13" s="161">
        <f>SUMIFS(новостр!P4:P9999,новостр!F4:F9999,B13,новостр!G4:G9999,"нет")</f>
        <v>0</v>
      </c>
      <c r="AE13" s="160">
        <f>SUMIFS(авт!T4:T10004,авт!F4:F10004,B13,авт!G4:G10004,"да")</f>
        <v>0</v>
      </c>
      <c r="AF13" s="161">
        <f>SUMIFS(авт!T4:T10004,авт!F4:F10004,B13,авт!G4:G10004,"нет")</f>
        <v>0</v>
      </c>
      <c r="AG13" s="160">
        <f>SUMIFS(ЖС!V4:V10022,ЖС!F4:F10022,B13,ЖС!G4:G10022,"да")</f>
        <v>0</v>
      </c>
      <c r="AH13" s="161">
        <f>SUMIFS(ЖС!V4:V10022,ЖС!F4:F10022,B13,ЖС!G4:G10022,"нет")</f>
        <v>500</v>
      </c>
      <c r="AI13" s="160">
        <f>SUMIFS(Лес!N5:N9992,Лес!F5:F9992,B13,Лес!G5:G9992,"да")</f>
        <v>0</v>
      </c>
      <c r="AJ13" s="161">
        <f>SUMIFS(Лес!N5:N9992,Лес!F5:F9992,B13,Лес!G5:G9992,"нет")</f>
        <v>0</v>
      </c>
      <c r="AK13" s="160">
        <f>SUMIFS('степь '!M5:M9998,'степь '!F5:F9998,B13,'степь '!G5:G9998,"да")</f>
        <v>0</v>
      </c>
      <c r="AL13" s="161">
        <f>SUMIFS('степь '!M5:M9998,'степь '!F5:F9998,B13,'степь '!G5:G9998,"нет")</f>
        <v>0</v>
      </c>
      <c r="AM13" s="160">
        <f>SUMIFS(Пр.откр.тер!P4:P9967,Пр.откр.тер!F4:F9967,B13,Пр.откр.тер!G4:G9967,"да")</f>
        <v>0</v>
      </c>
      <c r="AN13" s="161">
        <f>SUMIFS(Пр.откр.тер!P4:P9967,Пр.откр.тер!F4:F9967,B13,Пр.откр.тер!G4:G9967,"нет")</f>
        <v>0</v>
      </c>
      <c r="AO13" s="115"/>
    </row>
    <row r="14" spans="1:41" s="2" customFormat="1" ht="17.25" thickTop="1" thickBot="1">
      <c r="A14" s="123">
        <v>11</v>
      </c>
      <c r="B14" s="127" t="s">
        <v>146</v>
      </c>
      <c r="C14" s="125">
        <f t="shared" si="0"/>
        <v>3000</v>
      </c>
      <c r="D14" s="174">
        <f t="shared" si="1"/>
        <v>0</v>
      </c>
      <c r="E14" s="175">
        <f t="shared" si="1"/>
        <v>3000</v>
      </c>
      <c r="F14" s="131"/>
      <c r="G14" s="160">
        <f>SUMIFS(произв!Q4:Q9995,произв!F4:F9995,B14,произв!G4:G9995,"да")</f>
        <v>0</v>
      </c>
      <c r="H14" s="161">
        <f>SUMIFS(произв!Q4:Q9995,произв!F4:F9995,B14,произв!G4:G9995,"нет")</f>
        <v>0</v>
      </c>
      <c r="I14" s="160">
        <f>SUMIFS(торг!Q4:Q10000,торг!F4:F10000,B14,торг!G4:G10000,"да")</f>
        <v>0</v>
      </c>
      <c r="J14" s="161">
        <f>SUMIFS(торг!Q4:Q10000,торг!F4:F10000,B14,торг!G4:G10000,"нет")</f>
        <v>0</v>
      </c>
      <c r="K14" s="160">
        <f>SUMIFS(склад!Q4:Q9995,склад!F4:F9995,B14,склад!G4:G9995,"да")</f>
        <v>0</v>
      </c>
      <c r="L14" s="161">
        <f>SUMIFS(склад!Q4:Q9995,склад!F4:F9995,B14,склад!G4:G9995,"нет")</f>
        <v>0</v>
      </c>
      <c r="M14" s="167">
        <f>SUMIFS('обр '!Q4:Q9999,'обр '!F4:F9999,B14,'обр '!G4:G9999,"да")</f>
        <v>0</v>
      </c>
      <c r="N14" s="167">
        <f>SUMIFS('обр '!Q4:Q9999,'обр '!F4:F9999,B14,'обр '!G4:G9999,"нет")</f>
        <v>0</v>
      </c>
      <c r="O14" s="160">
        <f>SUMIFS(детс!Q4:Q10000,детс!F4:F10000,B14,детс!G4:G10000,"да")</f>
        <v>0</v>
      </c>
      <c r="P14" s="161">
        <f>SUMIFS(детс!Q4:Q10000,детс!F4:F10000,B14,детс!G4:G10000,"нет")</f>
        <v>0</v>
      </c>
      <c r="Q14" s="160">
        <f>SUMIFS(культ!Q4:Q10000,культ!F4:F10000,B14,культ!G4:G10000,"да")</f>
        <v>0</v>
      </c>
      <c r="R14" s="161">
        <f>SUMIFS(культ!Q4:Q10000,культ!F4:F10000,B14,культ!G4:G10000,"нет")</f>
        <v>0</v>
      </c>
      <c r="S14" s="160">
        <f>SUMIFS(спорт!Q4:Q10000,спорт!F4:F10000,B14,спорт!G4:G10000,"да")</f>
        <v>0</v>
      </c>
      <c r="T14" s="161">
        <f>SUMIFS(спорт!Q4:Q10000,спорт!F4:F10000,B14,спорт!G4:G10000,"нет")</f>
        <v>0</v>
      </c>
      <c r="U14" s="160">
        <f>SUMIFS(лечеб!Q4:Q10000,лечеб!F4:F10000,B14,лечеб!G4:G10000,"да")</f>
        <v>0</v>
      </c>
      <c r="V14" s="161">
        <f>SUMIFS(лечеб!Q4:Q10000,лечеб!F4:F10000,B14,лечеб!G4:G10000,"нет")</f>
        <v>0</v>
      </c>
      <c r="W14" s="160">
        <f>SUMIFS(Баня!Q4:Q10000,Баня!F4:F10000,B14,Баня!G4:G10000,"да")</f>
        <v>0</v>
      </c>
      <c r="X14" s="161">
        <f>SUMIFS(Баня!Q4:Q10000,Баня!F4:F10000,B14,Баня!G4:G10000,"нет")</f>
        <v>0</v>
      </c>
      <c r="Y14" s="160">
        <f>SUMIFS(Адм!Q4:Q10000,Адм!F4:F10000,B14,Адм!G4:G10000,"да")</f>
        <v>0</v>
      </c>
      <c r="Z14" s="161">
        <f>SUMIFS(Адм!Q4:Q10000,Адм!F4:F10000,B14,Адм!G4:G10000,"нет")</f>
        <v>0</v>
      </c>
      <c r="AA14" s="160">
        <f>SUMIFS(С.Х!Q4:Q9995,С.Х!F4:F9995,B14,С.Х!G4:G9995,"да")</f>
        <v>0</v>
      </c>
      <c r="AB14" s="161">
        <f>SUMIFS(С.Х!Q4:Q9995,С.Х!F4:F9995,B14,С.Х!G4:G9995,"нет")</f>
        <v>0</v>
      </c>
      <c r="AC14" s="160">
        <f>SUMIFS(новостр!P4:P9999,новостр!F4:F9999,B14,новостр!G4:G9999,"да")</f>
        <v>0</v>
      </c>
      <c r="AD14" s="161">
        <f>SUMIFS(новостр!P4:P9999,новостр!F4:F9999,B14,новостр!G4:G9999,"нет")</f>
        <v>0</v>
      </c>
      <c r="AE14" s="160">
        <f>SUMIFS(авт!T4:T10004,авт!F4:F10004,B14,авт!G4:G10004,"да")</f>
        <v>0</v>
      </c>
      <c r="AF14" s="161">
        <f>SUMIFS(авт!T4:T10004,авт!F4:F10004,B14,авт!G4:G10004,"нет")</f>
        <v>0</v>
      </c>
      <c r="AG14" s="160">
        <f>SUMIFS(ЖС!V4:V10022,ЖС!F4:F10022,B14,ЖС!G4:G10022,"да")</f>
        <v>0</v>
      </c>
      <c r="AH14" s="161">
        <f>SUMIFS(ЖС!V4:V10022,ЖС!F4:F10022,B14,ЖС!G4:G10022,"нет")</f>
        <v>3000</v>
      </c>
      <c r="AI14" s="160">
        <f>SUMIFS(Лес!N5:N9992,Лес!F5:F9992,B14,Лес!G5:G9992,"да")</f>
        <v>0</v>
      </c>
      <c r="AJ14" s="161">
        <f>SUMIFS(Лес!N5:N9992,Лес!F5:F9992,B14,Лес!G5:G9992,"нет")</f>
        <v>0</v>
      </c>
      <c r="AK14" s="160">
        <f>SUMIFS('степь '!M5:M9998,'степь '!F5:F9998,B14,'степь '!G5:G9998,"да")</f>
        <v>0</v>
      </c>
      <c r="AL14" s="161">
        <f>SUMIFS('степь '!M5:M9998,'степь '!F5:F9998,B14,'степь '!G5:G9998,"нет")</f>
        <v>0</v>
      </c>
      <c r="AM14" s="160">
        <f>SUMIFS(Пр.откр.тер!P4:P9967,Пр.откр.тер!F4:F9967,B14,Пр.откр.тер!G4:G9967,"да")</f>
        <v>0</v>
      </c>
      <c r="AN14" s="161">
        <f>SUMIFS(Пр.откр.тер!P4:P9967,Пр.откр.тер!F4:F9967,B14,Пр.откр.тер!G4:G9967,"нет")</f>
        <v>0</v>
      </c>
      <c r="AO14" s="115"/>
    </row>
    <row r="15" spans="1:41" s="2" customFormat="1" ht="17.25" thickTop="1" thickBot="1">
      <c r="A15" s="123">
        <v>12</v>
      </c>
      <c r="B15" s="127" t="s">
        <v>135</v>
      </c>
      <c r="C15" s="125">
        <f t="shared" si="0"/>
        <v>1000</v>
      </c>
      <c r="D15" s="174">
        <f t="shared" si="1"/>
        <v>1000</v>
      </c>
      <c r="E15" s="175">
        <f t="shared" si="1"/>
        <v>0</v>
      </c>
      <c r="F15" s="131"/>
      <c r="G15" s="160">
        <f>SUMIFS(произв!Q4:Q9995,произв!F4:F9995,B15,произв!G4:G9995,"да")</f>
        <v>0</v>
      </c>
      <c r="H15" s="161">
        <f>SUMIFS(произв!Q4:Q9995,произв!F4:F9995,B15,произв!G4:G9995,"нет")</f>
        <v>0</v>
      </c>
      <c r="I15" s="160">
        <f>SUMIFS(торг!Q4:Q10000,торг!F4:F10000,B15,торг!G4:G10000,"да")</f>
        <v>0</v>
      </c>
      <c r="J15" s="161">
        <f>SUMIFS(торг!Q4:Q10000,торг!F4:F10000,B15,торг!G4:G10000,"нет")</f>
        <v>0</v>
      </c>
      <c r="K15" s="160">
        <f>SUMIFS(склад!Q4:Q9995,склад!F4:F9995,B15,склад!G4:G9995,"да")</f>
        <v>0</v>
      </c>
      <c r="L15" s="161">
        <f>SUMIFS(склад!Q4:Q9995,склад!F4:F9995,B15,склад!G4:G9995,"нет")</f>
        <v>0</v>
      </c>
      <c r="M15" s="167">
        <f>SUMIFS('обр '!Q4:Q9999,'обр '!F4:F9999,B15,'обр '!G4:G9999,"да")</f>
        <v>0</v>
      </c>
      <c r="N15" s="167">
        <f>SUMIFS('обр '!Q4:Q9999,'обр '!F4:F9999,B15,'обр '!G4:G9999,"нет")</f>
        <v>0</v>
      </c>
      <c r="O15" s="160">
        <f>SUMIFS(детс!Q4:Q10000,детс!F4:F10000,B15,детс!G4:G10000,"да")</f>
        <v>0</v>
      </c>
      <c r="P15" s="161">
        <f>SUMIFS(детс!Q4:Q10000,детс!F4:F10000,B15,детс!G4:G10000,"нет")</f>
        <v>0</v>
      </c>
      <c r="Q15" s="160">
        <f>SUMIFS(культ!Q4:Q10000,культ!F4:F10000,B15,культ!G4:G10000,"да")</f>
        <v>0</v>
      </c>
      <c r="R15" s="161">
        <f>SUMIFS(культ!Q4:Q10000,культ!F4:F10000,B15,культ!G4:G10000,"нет")</f>
        <v>0</v>
      </c>
      <c r="S15" s="160">
        <f>SUMIFS(спорт!Q4:Q10000,спорт!F4:F10000,B15,спорт!G4:G10000,"да")</f>
        <v>0</v>
      </c>
      <c r="T15" s="161">
        <f>SUMIFS(спорт!Q4:Q10000,спорт!F4:F10000,B15,спорт!G4:G10000,"нет")</f>
        <v>0</v>
      </c>
      <c r="U15" s="160">
        <f>SUMIFS(лечеб!Q4:Q10000,лечеб!F4:F10000,B15,лечеб!G4:G10000,"да")</f>
        <v>0</v>
      </c>
      <c r="V15" s="161">
        <f>SUMIFS(лечеб!Q4:Q10000,лечеб!F4:F10000,B15,лечеб!G4:G10000,"нет")</f>
        <v>0</v>
      </c>
      <c r="W15" s="160">
        <f>SUMIFS(Баня!Q4:Q10000,Баня!F4:F10000,B15,Баня!G4:G10000,"да")</f>
        <v>0</v>
      </c>
      <c r="X15" s="161">
        <f>SUMIFS(Баня!Q4:Q10000,Баня!F4:F10000,B15,Баня!G4:G10000,"нет")</f>
        <v>0</v>
      </c>
      <c r="Y15" s="160">
        <f>SUMIFS(Адм!Q4:Q10000,Адм!F4:F10000,B15,Адм!G4:G10000,"да")</f>
        <v>1000</v>
      </c>
      <c r="Z15" s="161">
        <f>SUMIFS(Адм!Q4:Q10000,Адм!F4:F10000,B15,Адм!G4:G10000,"нет")</f>
        <v>0</v>
      </c>
      <c r="AA15" s="160">
        <f>SUMIFS(С.Х!Q4:Q9995,С.Х!F4:F9995,B15,С.Х!G4:G9995,"да")</f>
        <v>0</v>
      </c>
      <c r="AB15" s="161">
        <f>SUMIFS(С.Х!Q4:Q9995,С.Х!F4:F9995,B15,С.Х!G4:G9995,"нет")</f>
        <v>0</v>
      </c>
      <c r="AC15" s="160">
        <f>SUMIFS(новостр!P4:P9999,новостр!F4:F9999,B15,новостр!G4:G9999,"да")</f>
        <v>0</v>
      </c>
      <c r="AD15" s="161">
        <f>SUMIFS(новостр!P4:P9999,новостр!F4:F9999,B15,новостр!G4:G9999,"нет")</f>
        <v>0</v>
      </c>
      <c r="AE15" s="160">
        <f>SUMIFS(авт!T4:T10004,авт!F4:F10004,B15,авт!G4:G10004,"да")</f>
        <v>0</v>
      </c>
      <c r="AF15" s="161">
        <f>SUMIFS(авт!T4:T10004,авт!F4:F10004,B15,авт!G4:G10004,"нет")</f>
        <v>0</v>
      </c>
      <c r="AG15" s="160">
        <f>SUMIFS(ЖС!V4:V10022,ЖС!F4:F10022,B15,ЖС!G4:G10022,"да")</f>
        <v>0</v>
      </c>
      <c r="AH15" s="161">
        <f>SUMIFS(ЖС!V4:V10022,ЖС!F4:F10022,B15,ЖС!G4:G10022,"нет")</f>
        <v>0</v>
      </c>
      <c r="AI15" s="160">
        <f>SUMIFS(Лес!N5:N9992,Лес!F5:F9992,B15,Лес!G5:G9992,"да")</f>
        <v>0</v>
      </c>
      <c r="AJ15" s="161">
        <f>SUMIFS(Лес!N5:N9992,Лес!F5:F9992,B15,Лес!G5:G9992,"нет")</f>
        <v>0</v>
      </c>
      <c r="AK15" s="160">
        <f>SUMIFS('степь '!M5:M9998,'степь '!F5:F9998,B15,'степь '!G5:G9998,"да")</f>
        <v>0</v>
      </c>
      <c r="AL15" s="161">
        <f>SUMIFS('степь '!M5:M9998,'степь '!F5:F9998,B15,'степь '!G5:G9998,"нет")</f>
        <v>0</v>
      </c>
      <c r="AM15" s="160">
        <f>SUMIFS(Пр.откр.тер!P4:P9967,Пр.откр.тер!F4:F9967,B15,Пр.откр.тер!G4:G9967,"да")</f>
        <v>0</v>
      </c>
      <c r="AN15" s="161">
        <f>SUMIFS(Пр.откр.тер!P4:P9967,Пр.откр.тер!F4:F9967,B15,Пр.откр.тер!G4:G9967,"нет")</f>
        <v>0</v>
      </c>
      <c r="AO15" s="115"/>
    </row>
    <row r="16" spans="1:41" s="2" customFormat="1" ht="17.25" thickTop="1" thickBot="1">
      <c r="A16" s="123">
        <v>13</v>
      </c>
      <c r="B16" s="127" t="s">
        <v>132</v>
      </c>
      <c r="C16" s="125">
        <f t="shared" si="0"/>
        <v>0</v>
      </c>
      <c r="D16" s="174">
        <f t="shared" si="1"/>
        <v>0</v>
      </c>
      <c r="E16" s="175">
        <f t="shared" si="1"/>
        <v>0</v>
      </c>
      <c r="F16" s="131"/>
      <c r="G16" s="160">
        <f>SUMIFS(произв!Q4:Q9995,произв!F4:F9995,B16,произв!G4:G9995,"да")</f>
        <v>0</v>
      </c>
      <c r="H16" s="161">
        <f>SUMIFS(произв!Q4:Q9995,произв!F4:F9995,B16,произв!G4:G9995,"нет")</f>
        <v>0</v>
      </c>
      <c r="I16" s="160">
        <f>SUMIFS(торг!Q4:Q10000,торг!F4:F10000,B16,торг!G4:G10000,"да")</f>
        <v>0</v>
      </c>
      <c r="J16" s="161">
        <f>SUMIFS(торг!Q4:Q10000,торг!F4:F10000,B16,торг!G4:G10000,"нет")</f>
        <v>0</v>
      </c>
      <c r="K16" s="160">
        <f>SUMIFS(склад!Q4:Q9995,склад!F4:F9995,B16,склад!G4:G9995,"да")</f>
        <v>0</v>
      </c>
      <c r="L16" s="161">
        <f>SUMIFS(склад!Q4:Q9995,склад!F4:F9995,B16,склад!G4:G9995,"нет")</f>
        <v>0</v>
      </c>
      <c r="M16" s="167">
        <f>SUMIFS('обр '!Q4:Q9999,'обр '!F4:F9999,B16,'обр '!G4:G9999,"да")</f>
        <v>0</v>
      </c>
      <c r="N16" s="167">
        <f>SUMIFS('обр '!Q4:Q9999,'обр '!F4:F9999,B16,'обр '!G4:G9999,"нет")</f>
        <v>0</v>
      </c>
      <c r="O16" s="164">
        <f>SUMIFS(детс!Q4:Q10000,детс!F4:F10000,B16,детс!G4:G10000,"да")</f>
        <v>0</v>
      </c>
      <c r="P16" s="161">
        <f>SUMIFS(детс!Q4:Q10000,детс!F4:F10000,B16,детс!G4:G10000,"нет")</f>
        <v>0</v>
      </c>
      <c r="Q16" s="160">
        <f>SUMIFS(культ!Q4:Q10000,культ!F4:F10000,B16,культ!G4:G10000,"да")</f>
        <v>0</v>
      </c>
      <c r="R16" s="161">
        <f>SUMIFS(культ!Q4:Q10000,культ!F4:F10000,B16,культ!G4:G10000,"нет")</f>
        <v>0</v>
      </c>
      <c r="S16" s="160">
        <f>SUMIFS(спорт!Q4:Q10000,спорт!F4:F10000,B16,спорт!G4:G10000,"да")</f>
        <v>0</v>
      </c>
      <c r="T16" s="161">
        <f>SUMIFS(спорт!Q4:Q10000,спорт!F4:F10000,B16,спорт!G4:G10000,"нет")</f>
        <v>0</v>
      </c>
      <c r="U16" s="160">
        <f>SUMIFS(лечеб!Q4:Q10000,лечеб!F4:F10000,B16,лечеб!G4:G10000,"да")</f>
        <v>0</v>
      </c>
      <c r="V16" s="161">
        <f>SUMIFS(лечеб!Q4:Q10000,лечеб!F4:F10000,B16,лечеб!G4:G10000,"нет")</f>
        <v>0</v>
      </c>
      <c r="W16" s="160">
        <f>SUMIFS(Баня!Q4:Q10000,Баня!F4:F10000,B16,Баня!G4:G10000,"да")</f>
        <v>0</v>
      </c>
      <c r="X16" s="161">
        <f>SUMIFS(Баня!Q4:Q10000,Баня!F4:F10000,B16,Баня!G4:G10000,"нет")</f>
        <v>0</v>
      </c>
      <c r="Y16" s="160">
        <f>SUMIFS(Адм!Q4:Q10000,Адм!F4:F10000,B16,Адм!G4:G10000,"да")</f>
        <v>0</v>
      </c>
      <c r="Z16" s="161">
        <f>SUMIFS(Адм!Q4:Q10000,Адм!F4:F10000,B16,Адм!G4:G10000,"нет")</f>
        <v>0</v>
      </c>
      <c r="AA16" s="160">
        <f>SUMIFS(С.Х!Q4:Q9995,С.Х!F4:F9995,B16,С.Х!G4:G9995,"да")</f>
        <v>0</v>
      </c>
      <c r="AB16" s="161">
        <f>SUMIFS(С.Х!Q4:Q9995,С.Х!F4:F9995,B16,С.Х!G4:G9995,"нет")</f>
        <v>0</v>
      </c>
      <c r="AC16" s="160">
        <f>SUMIFS(новостр!P4:P9999,новостр!F4:F9999,B16,новостр!G4:G9999,"да")</f>
        <v>0</v>
      </c>
      <c r="AD16" s="161">
        <f>SUMIFS(новостр!P4:P9999,новостр!F4:F9999,B16,новостр!G4:G9999,"нет")</f>
        <v>0</v>
      </c>
      <c r="AE16" s="160">
        <f>SUMIFS(авт!T4:T10004,авт!F4:F10004,B16,авт!G4:G10004,"да")</f>
        <v>0</v>
      </c>
      <c r="AF16" s="161">
        <f>SUMIFS(авт!T4:T10004,авт!F4:F10004,B16,авт!G4:G10004,"нет")</f>
        <v>0</v>
      </c>
      <c r="AG16" s="160">
        <f>SUMIFS(ЖС!V4:V10022,ЖС!F4:F10022,B16,ЖС!G4:G10022,"да")</f>
        <v>0</v>
      </c>
      <c r="AH16" s="161">
        <f>SUMIFS(ЖС!V4:V10022,ЖС!F4:F10022,B16,ЖС!G4:G10022,"нет")</f>
        <v>0</v>
      </c>
      <c r="AI16" s="160">
        <f>SUMIFS(Лес!N5:N9992,Лес!F5:F9992,B16,Лес!G5:G9992,"да")</f>
        <v>0</v>
      </c>
      <c r="AJ16" s="161">
        <f>SUMIFS(Лес!N5:N9992,Лес!F5:F9992,B16,Лес!G5:G9992,"нет")</f>
        <v>0</v>
      </c>
      <c r="AK16" s="160">
        <f>SUMIFS('степь '!M5:M9998,'степь '!F5:F9998,B16,'степь '!G5:G9998,"да")</f>
        <v>0</v>
      </c>
      <c r="AL16" s="161">
        <f>SUMIFS('степь '!M5:M9998,'степь '!F5:F9998,B16,'степь '!G5:G9998,"нет")</f>
        <v>0</v>
      </c>
      <c r="AM16" s="160">
        <f>SUMIFS(Пр.откр.тер!P4:P9967,Пр.откр.тер!F4:F9967,B16,Пр.откр.тер!G4:G9967,"да")</f>
        <v>0</v>
      </c>
      <c r="AN16" s="161">
        <f>SUMIFS(Пр.откр.тер!P4:P9967,Пр.откр.тер!F4:F9967,B16,Пр.откр.тер!G4:G9967,"нет")</f>
        <v>0</v>
      </c>
      <c r="AO16" s="115"/>
    </row>
    <row r="17" spans="1:41" s="2" customFormat="1" ht="17.25" thickTop="1" thickBot="1">
      <c r="A17" s="123">
        <v>14</v>
      </c>
      <c r="B17" s="127" t="s">
        <v>133</v>
      </c>
      <c r="C17" s="125">
        <f t="shared" si="0"/>
        <v>1100</v>
      </c>
      <c r="D17" s="174">
        <f t="shared" si="1"/>
        <v>600</v>
      </c>
      <c r="E17" s="175">
        <f t="shared" si="1"/>
        <v>500</v>
      </c>
      <c r="F17" s="131"/>
      <c r="G17" s="160">
        <f>SUMIFS(произв!Q4:Q9995,произв!F4:F9995,B17,произв!G4:G9995,"да")</f>
        <v>0</v>
      </c>
      <c r="H17" s="161">
        <f>SUMIFS(произв!Q4:Q9995,произв!F4:F9995,B17,произв!G4:G9995,"нет")</f>
        <v>0</v>
      </c>
      <c r="I17" s="160">
        <f>SUMIFS(торг!Q4:Q10000,торг!F4:F10000,B17,торг!G4:G10000,"да")</f>
        <v>0</v>
      </c>
      <c r="J17" s="161">
        <f>SUMIFS(торг!Q4:Q10000,торг!F4:F10000,B17,торг!G4:G10000,"нет")</f>
        <v>0</v>
      </c>
      <c r="K17" s="160">
        <f>SUMIFS(склад!Q4:Q9995,склад!F4:F9995,B17,склад!G4:G9995,"да")</f>
        <v>0</v>
      </c>
      <c r="L17" s="161">
        <f>SUMIFS(склад!Q4:Q9995,склад!F4:F9995,B17,склад!G4:G9995,"нет")</f>
        <v>0</v>
      </c>
      <c r="M17" s="167">
        <f>SUMIFS('обр '!Q4:Q9999,'обр '!F4:F9999,B17,'обр '!G4:G9999,"да")</f>
        <v>0</v>
      </c>
      <c r="N17" s="161">
        <f>SUMIFS('обр '!Q4:Q9999,'обр '!F4:F9999,B17,'обр '!G4:G9999,"нет")</f>
        <v>0</v>
      </c>
      <c r="O17" s="160">
        <f>SUMIFS(детс!Q4:Q10000,детс!F4:F10000,B17,детс!G4:G10000,"да")</f>
        <v>0</v>
      </c>
      <c r="P17" s="161">
        <f>SUMIFS(детс!Q4:Q10000,детс!F4:F10000,B17,детс!G4:G10000,"нет")</f>
        <v>0</v>
      </c>
      <c r="Q17" s="160">
        <f>SUMIFS(культ!Q4:Q10000,культ!F4:F10000,B17,культ!G4:G10000,"да")</f>
        <v>0</v>
      </c>
      <c r="R17" s="161">
        <f>SUMIFS(культ!Q4:Q10000,культ!F4:F10000,B17,культ!G4:G10000,"нет")</f>
        <v>0</v>
      </c>
      <c r="S17" s="160">
        <f>SUMIFS(спорт!Q4:Q10000,спорт!F4:F10000,B17,спорт!G4:G10000,"да")</f>
        <v>0</v>
      </c>
      <c r="T17" s="161">
        <f>SUMIFS(спорт!Q4:Q10000,спорт!F4:F10000,B17,спорт!G4:G10000,"нет")</f>
        <v>0</v>
      </c>
      <c r="U17" s="160">
        <f>SUMIFS(лечеб!Q4:Q10000,лечеб!F4:F10000,B17,лечеб!G4:G10000,"да")</f>
        <v>0</v>
      </c>
      <c r="V17" s="161">
        <f>SUMIFS(лечеб!Q4:Q10000,лечеб!F4:F10000,B17,лечеб!G4:G10000,"нет")</f>
        <v>0</v>
      </c>
      <c r="W17" s="160">
        <f>SUMIFS(Баня!Q4:Q10000,Баня!F4:F10000,B17,Баня!G4:G10000,"да")</f>
        <v>0</v>
      </c>
      <c r="X17" s="161">
        <f>SUMIFS(Баня!Q4:Q10000,Баня!F4:F10000,B17,Баня!G4:G10000,"нет")</f>
        <v>0</v>
      </c>
      <c r="Y17" s="160">
        <f>SUMIFS(Адм!Q4:Q10000,Адм!F4:F10000,B17,Адм!G4:G10000,"да")</f>
        <v>0</v>
      </c>
      <c r="Z17" s="161">
        <f>SUMIFS(Адм!Q4:Q10000,Адм!F4:F10000,B17,Адм!G4:G10000,"нет")</f>
        <v>0</v>
      </c>
      <c r="AA17" s="160">
        <f>SUMIFS(С.Х!Q4:Q9995,С.Х!F4:F9995,B17,С.Х!G4:G9995,"да")</f>
        <v>0</v>
      </c>
      <c r="AB17" s="161">
        <f>SUMIFS(С.Х!Q4:Q9995,С.Х!F4:F9995,B17,С.Х!G4:G9995,"нет")</f>
        <v>0</v>
      </c>
      <c r="AC17" s="160">
        <f>SUMIFS(новостр!P4:P9999,новостр!F4:F9999,B17,новостр!G4:G9999,"да")</f>
        <v>0</v>
      </c>
      <c r="AD17" s="161">
        <f>SUMIFS(новостр!P4:P9999,новостр!F4:F9999,B17,новостр!G4:G9999,"нет")</f>
        <v>0</v>
      </c>
      <c r="AE17" s="160">
        <f>SUMIFS(авт!T4:T10004,авт!F4:F10004,B17,авт!G4:G10004,"да")</f>
        <v>0</v>
      </c>
      <c r="AF17" s="161">
        <f>SUMIFS(авт!T4:T10004,авт!F4:F10004,B17,авт!G4:G10004,"нет")</f>
        <v>0</v>
      </c>
      <c r="AG17" s="160">
        <f>SUMIFS(ЖС!V4:V10022,ЖС!F4:F10022,B17,ЖС!G4:G10022,"да")</f>
        <v>600</v>
      </c>
      <c r="AH17" s="161">
        <f>SUMIFS(ЖС!V4:V10022,ЖС!F4:F10022,B17,ЖС!G4:G10022,"нет")</f>
        <v>500</v>
      </c>
      <c r="AI17" s="160">
        <f>SUMIFS(Лес!N5:N9992,Лес!F5:F9992,B17,Лес!G5:G9992,"да")</f>
        <v>0</v>
      </c>
      <c r="AJ17" s="161">
        <f>SUMIFS(Лес!N5:N9992,Лес!F5:F9992,B17,Лес!G5:G9992,"нет")</f>
        <v>0</v>
      </c>
      <c r="AK17" s="160">
        <f>SUMIFS('степь '!M5:M9998,'степь '!F5:F9998,B17,'степь '!G5:G9998,"да")</f>
        <v>0</v>
      </c>
      <c r="AL17" s="161">
        <f>SUMIFS('степь '!M5:M9998,'степь '!F5:F9998,B17,'степь '!G5:G9998,"нет")</f>
        <v>0</v>
      </c>
      <c r="AM17" s="160">
        <f>SUMIFS(Пр.откр.тер!P4:P9967,Пр.откр.тер!F4:F9967,B17,Пр.откр.тер!G4:G9967,"да")</f>
        <v>0</v>
      </c>
      <c r="AN17" s="161">
        <f>SUMIFS(Пр.откр.тер!P4:P9967,Пр.откр.тер!F4:F9967,B17,Пр.откр.тер!G4:G9967,"нет")</f>
        <v>0</v>
      </c>
      <c r="AO17" s="115"/>
    </row>
    <row r="18" spans="1:41" s="2" customFormat="1" ht="17.25" thickTop="1" thickBot="1">
      <c r="A18" s="123">
        <v>15</v>
      </c>
      <c r="B18" s="127" t="s">
        <v>130</v>
      </c>
      <c r="C18" s="125">
        <f t="shared" si="0"/>
        <v>0</v>
      </c>
      <c r="D18" s="174">
        <f t="shared" si="1"/>
        <v>0</v>
      </c>
      <c r="E18" s="175">
        <f t="shared" si="1"/>
        <v>0</v>
      </c>
      <c r="F18" s="131"/>
      <c r="G18" s="160">
        <f>SUMIFS(произв!Q4:Q9995,произв!F4:F9995,B18,произв!G4:G9995,"да")</f>
        <v>0</v>
      </c>
      <c r="H18" s="161">
        <f>SUMIFS(произв!Q4:Q9995,произв!F4:F9995,B18,произв!G4:G9995,"нет")</f>
        <v>0</v>
      </c>
      <c r="I18" s="160">
        <f>SUMIFS(торг!Q4:Q10000,торг!F4:F10000,B18,торг!G4:G10000,"да")</f>
        <v>0</v>
      </c>
      <c r="J18" s="161">
        <f>SUMIFS(торг!Q4:Q10000,торг!F4:F10000,B18,торг!G4:G10000,"нет")</f>
        <v>0</v>
      </c>
      <c r="K18" s="160">
        <f>SUMIFS(склад!Q4:Q9995,склад!F4:F9995,B18,склад!G4:G9995,"да")</f>
        <v>0</v>
      </c>
      <c r="L18" s="161">
        <f>SUMIFS(склад!Q4:Q9995,склад!F4:F9995,B18,склад!G4:G9995,"нет")</f>
        <v>0</v>
      </c>
      <c r="M18" s="167">
        <f>SUMIFS('обр '!Q4:Q9999,'обр '!F4:F9999,B18,'обр '!G4:G9999,"да")</f>
        <v>0</v>
      </c>
      <c r="N18" s="161">
        <f>SUMIFS('обр '!Q4:Q9999,'обр '!F4:F9999,B18,'обр '!G4:G9999,"нет")</f>
        <v>0</v>
      </c>
      <c r="O18" s="160">
        <f>SUMIFS(детс!Q4:Q10000,детс!F4:F10000,B18,детс!G4:G10000,"да")</f>
        <v>0</v>
      </c>
      <c r="P18" s="161">
        <f>SUMIFS(детс!Q4:Q10000,детс!F4:F10000,B18,детс!G4:G10000,"нет")</f>
        <v>0</v>
      </c>
      <c r="Q18" s="160">
        <f>SUMIFS(культ!Q4:Q10000,культ!F4:F10000,B18,культ!G4:G10000,"да")</f>
        <v>0</v>
      </c>
      <c r="R18" s="161">
        <f>SUMIFS(культ!Q4:Q10000,культ!F4:F10000,B18,культ!G4:G10000,"нет")</f>
        <v>0</v>
      </c>
      <c r="S18" s="160">
        <f>SUMIFS(спорт!Q4:Q10000,спорт!F4:F10000,B18,спорт!G4:G10000,"да")</f>
        <v>0</v>
      </c>
      <c r="T18" s="161">
        <f>SUMIFS(спорт!Q4:Q10000,спорт!F4:F10000,B18,спорт!G4:G10000,"нет")</f>
        <v>0</v>
      </c>
      <c r="U18" s="160">
        <f>SUMIFS(лечеб!Q4:Q10000,лечеб!F4:F10000,B18,лечеб!G4:G10000,"да")</f>
        <v>0</v>
      </c>
      <c r="V18" s="161">
        <f>SUMIFS(лечеб!Q4:Q10000,лечеб!F4:F10000,B18,лечеб!G4:G10000,"нет")</f>
        <v>0</v>
      </c>
      <c r="W18" s="160">
        <f>SUMIFS(Баня!Q4:Q10000,Баня!F4:F10000,B18,Баня!G4:G10000,"да")</f>
        <v>0</v>
      </c>
      <c r="X18" s="161">
        <f>SUMIFS(Баня!Q4:Q10000,Баня!F4:F10000,B18,Баня!G4:G10000,"нет")</f>
        <v>0</v>
      </c>
      <c r="Y18" s="160">
        <f>SUMIFS(Адм!Q4:Q10000,Адм!F4:F10000,B18,Адм!G4:G10000,"да")</f>
        <v>0</v>
      </c>
      <c r="Z18" s="161">
        <f>SUMIFS(Адм!Q4:Q10000,Адм!F4:F10000,B18,Адм!G4:G10000,"нет")</f>
        <v>0</v>
      </c>
      <c r="AA18" s="160">
        <f>SUMIFS(С.Х!Q4:Q9995,С.Х!F4:F9995,B18,С.Х!G4:G9995,"да")</f>
        <v>0</v>
      </c>
      <c r="AB18" s="161">
        <f>SUMIFS(С.Х!Q4:Q9995,С.Х!F4:F9995,B18,С.Х!G4:G9995,"нет")</f>
        <v>0</v>
      </c>
      <c r="AC18" s="160">
        <f>SUMIFS(новостр!P4:P9999,новостр!F4:F9999,B18,новостр!G4:G9999,"да")</f>
        <v>0</v>
      </c>
      <c r="AD18" s="161">
        <f>SUMIFS(новостр!P4:P9999,новостр!F4:F9999,B18,новостр!G4:G9999,"нет")</f>
        <v>0</v>
      </c>
      <c r="AE18" s="160">
        <f>SUMIFS(авт!T4:T10004,авт!F4:F10004,B18,авт!G4:G10004,"да")</f>
        <v>0</v>
      </c>
      <c r="AF18" s="161">
        <f>SUMIFS(авт!T4:T10004,авт!F4:F10004,B18,авт!G4:G10004,"нет")</f>
        <v>0</v>
      </c>
      <c r="AG18" s="160">
        <f>SUMIFS(ЖС!V4:V10022,ЖС!F4:F10022,B18,ЖС!G4:G10022,"да")</f>
        <v>0</v>
      </c>
      <c r="AH18" s="161">
        <f>SUMIFS(ЖС!V4:V10022,ЖС!F4:F10022,B18,ЖС!G4:G10022,"нет")</f>
        <v>0</v>
      </c>
      <c r="AI18" s="160">
        <f>SUMIFS(Лес!N5:N9992,Лес!F5:F9992,B18,Лес!G5:G9992,"да")</f>
        <v>0</v>
      </c>
      <c r="AJ18" s="161">
        <f>SUMIFS(Лес!N5:N9992,Лес!F5:F9992,B18,Лес!G5:G9992,"нет")</f>
        <v>0</v>
      </c>
      <c r="AK18" s="160">
        <f>SUMIFS('степь '!M5:M9998,'степь '!F5:F9998,B18,'степь '!G5:G9998,"да")</f>
        <v>0</v>
      </c>
      <c r="AL18" s="161">
        <f>SUMIFS('степь '!M5:M9998,'степь '!F5:F9998,B18,'степь '!G5:G9998,"нет")</f>
        <v>0</v>
      </c>
      <c r="AM18" s="160">
        <f>SUMIFS(Пр.откр.тер!P4:P9967,Пр.откр.тер!F4:F9967,B18,Пр.откр.тер!G4:G9967,"да")</f>
        <v>0</v>
      </c>
      <c r="AN18" s="161">
        <f>SUMIFS(Пр.откр.тер!P4:P9967,Пр.откр.тер!F4:F9967,B18,Пр.откр.тер!G4:G9967,"нет")</f>
        <v>0</v>
      </c>
      <c r="AO18" s="115"/>
    </row>
    <row r="19" spans="1:41" s="2" customFormat="1" ht="17.25" thickTop="1" thickBot="1">
      <c r="A19" s="123">
        <v>16</v>
      </c>
      <c r="B19" s="127" t="s">
        <v>134</v>
      </c>
      <c r="C19" s="125">
        <f t="shared" si="0"/>
        <v>0</v>
      </c>
      <c r="D19" s="174">
        <f t="shared" si="1"/>
        <v>0</v>
      </c>
      <c r="E19" s="175">
        <f t="shared" si="1"/>
        <v>0</v>
      </c>
      <c r="F19" s="131"/>
      <c r="G19" s="160">
        <f>SUMIFS(произв!Q4:Q9995,произв!F4:F9995,B19,произв!G4:G9995,"да")</f>
        <v>0</v>
      </c>
      <c r="H19" s="161">
        <f>SUMIFS(произв!Q4:Q9995,произв!F4:F9995,B19,произв!G4:G9995,"нет")</f>
        <v>0</v>
      </c>
      <c r="I19" s="160">
        <f>SUMIFS(торг!Q4:Q10000,торг!F4:F10000,B19,торг!G4:G10000,"да")</f>
        <v>0</v>
      </c>
      <c r="J19" s="161">
        <f>SUMIFS(торг!Q4:Q10000,торг!F4:F10000,B19,торг!G4:G10000,"нет")</f>
        <v>0</v>
      </c>
      <c r="K19" s="160">
        <f>SUMIFS(склад!Q4:Q9995,склад!F4:F9995,B19,склад!G4:G9995,"да")</f>
        <v>0</v>
      </c>
      <c r="L19" s="161">
        <f>SUMIFS(склад!Q4:Q9995,склад!F4:F9995,B19,склад!G4:G9995,"нет")</f>
        <v>0</v>
      </c>
      <c r="M19" s="167">
        <f>SUMIFS('обр '!Q4:Q9999,'обр '!F4:F9999,B19,'обр '!G4:G9999,"да")</f>
        <v>0</v>
      </c>
      <c r="N19" s="161">
        <f>SUMIFS('обр '!Q4:Q9999,'обр '!F4:F9999,B19,'обр '!G4:G9999,"нет")</f>
        <v>0</v>
      </c>
      <c r="O19" s="164">
        <f>SUMIFS(детс!Q4:Q10000,детс!F4:F10000,B19,детс!G4:G10000,"да")</f>
        <v>0</v>
      </c>
      <c r="P19" s="161">
        <f>SUMIFS(детс!Q4:Q10000,детс!F4:F10000,B19,детс!G4:G10000,"нет")</f>
        <v>0</v>
      </c>
      <c r="Q19" s="160">
        <f>SUMIFS(культ!Q4:Q10000,культ!F4:F10000,B19,культ!G4:G10000,"да")</f>
        <v>0</v>
      </c>
      <c r="R19" s="161">
        <f>SUMIFS(культ!Q4:Q10000,культ!F4:F10000,B19,культ!G4:G10000,"нет")</f>
        <v>0</v>
      </c>
      <c r="S19" s="160">
        <f>SUMIFS(спорт!Q4:Q10000,спорт!F4:F10000,B19,спорт!G4:G10000,"да")</f>
        <v>0</v>
      </c>
      <c r="T19" s="161">
        <f>SUMIFS(спорт!Q4:Q10000,спорт!F4:F10000,B19,спорт!G4:G10000,"нет")</f>
        <v>0</v>
      </c>
      <c r="U19" s="160">
        <f>SUMIFS(лечеб!Q4:Q10000,лечеб!F4:F10000,B19,лечеб!G4:G10000,"да")</f>
        <v>0</v>
      </c>
      <c r="V19" s="161">
        <f>SUMIFS(лечеб!Q4:Q10000,лечеб!F4:F10000,B19,лечеб!G4:G10000,"нет")</f>
        <v>0</v>
      </c>
      <c r="W19" s="160">
        <f>SUMIFS(Баня!Q4:Q10000,Баня!F4:F10000,B19,Баня!G4:G10000,"да")</f>
        <v>0</v>
      </c>
      <c r="X19" s="161">
        <f>SUMIFS(Баня!Q4:Q10000,Баня!F4:F10000,B19,Баня!G4:G10000,"нет")</f>
        <v>0</v>
      </c>
      <c r="Y19" s="160">
        <f>SUMIFS(Адм!Q4:Q10000,Адм!F4:F10000,B19,Адм!G4:G10000,"да")</f>
        <v>0</v>
      </c>
      <c r="Z19" s="161">
        <f>SUMIFS(Адм!Q4:Q10000,Адм!F4:F10000,B19,Адм!G4:G10000,"нет")</f>
        <v>0</v>
      </c>
      <c r="AA19" s="160">
        <f>SUMIFS(С.Х!Q4:Q9995,С.Х!F4:F9995,B19,С.Х!G4:G9995,"да")</f>
        <v>0</v>
      </c>
      <c r="AB19" s="161">
        <f>SUMIFS(С.Х!Q4:Q9995,С.Х!F4:F9995,B19,С.Х!G4:G9995,"нет")</f>
        <v>0</v>
      </c>
      <c r="AC19" s="160">
        <f>SUMIFS(новостр!P4:P9999,новостр!F4:F9999,B19,новостр!G4:G9999,"да")</f>
        <v>0</v>
      </c>
      <c r="AD19" s="161">
        <f>SUMIFS(новостр!P4:P9999,новостр!F4:F9999,B19,новостр!G4:G9999,"нет")</f>
        <v>0</v>
      </c>
      <c r="AE19" s="160">
        <f>SUMIFS(авт!T4:T10004,авт!F4:F10004,B19,авт!G4:G10004,"да")</f>
        <v>0</v>
      </c>
      <c r="AF19" s="161">
        <f>SUMIFS(авт!T4:T10004,авт!F4:F10004,B19,авт!G4:G10004,"нет")</f>
        <v>0</v>
      </c>
      <c r="AG19" s="160">
        <f>SUMIFS(ЖС!V4:V10022,ЖС!F4:F10022,B19,ЖС!G4:G10022,"да")</f>
        <v>0</v>
      </c>
      <c r="AH19" s="161">
        <f>SUMIFS(ЖС!V4:V10022,ЖС!F4:F10022,B19,ЖС!G4:G10022,"нет")</f>
        <v>0</v>
      </c>
      <c r="AI19" s="160">
        <f>SUMIFS(Лес!N5:N9992,Лес!F5:F9992,B19,Лес!G5:G9992,"да")</f>
        <v>0</v>
      </c>
      <c r="AJ19" s="161">
        <f>SUMIFS(Лес!N5:N9992,Лес!F5:F9992,B19,Лес!G5:G9992,"нет")</f>
        <v>0</v>
      </c>
      <c r="AK19" s="160">
        <f>SUMIFS('степь '!M5:M9998,'степь '!F5:F9998,B19,'степь '!G5:G9998,"да")</f>
        <v>0</v>
      </c>
      <c r="AL19" s="161">
        <f>SUMIFS('степь '!M5:M9998,'степь '!F5:F9998,B19,'степь '!G5:G9998,"нет")</f>
        <v>0</v>
      </c>
      <c r="AM19" s="160">
        <f>SUMIFS(Пр.откр.тер!P4:P9967,Пр.откр.тер!F4:F9967,B19,Пр.откр.тер!G4:G9967,"да")</f>
        <v>0</v>
      </c>
      <c r="AN19" s="161">
        <f>SUMIFS(Пр.откр.тер!P4:P9967,Пр.откр.тер!F4:F9967,B19,Пр.откр.тер!G4:G9967,"нет")</f>
        <v>0</v>
      </c>
      <c r="AO19" s="115"/>
    </row>
    <row r="20" spans="1:41" s="2" customFormat="1" ht="17.25" thickTop="1" thickBot="1">
      <c r="A20" s="123">
        <v>17</v>
      </c>
      <c r="B20" s="127" t="s">
        <v>128</v>
      </c>
      <c r="C20" s="125">
        <f t="shared" si="0"/>
        <v>0</v>
      </c>
      <c r="D20" s="174">
        <f t="shared" si="1"/>
        <v>0</v>
      </c>
      <c r="E20" s="175">
        <f t="shared" si="1"/>
        <v>0</v>
      </c>
      <c r="F20" s="131"/>
      <c r="G20" s="160">
        <f>SUMIFS(произв!Q4:Q9995,произв!F4:F9995,B20,произв!G4:G9995,"да")</f>
        <v>0</v>
      </c>
      <c r="H20" s="161">
        <f>SUMIFS(произв!Q4:Q9995,произв!F4:F9995,B20,произв!G4:G9995,"нет")</f>
        <v>0</v>
      </c>
      <c r="I20" s="160">
        <f>SUMIFS(торг!Q4:Q10000,торг!F4:F10000,B20,торг!G4:G10000,"да")</f>
        <v>0</v>
      </c>
      <c r="J20" s="161">
        <f>SUMIFS(торг!Q4:Q10000,торг!F4:F10000,B20,торг!G4:G10000,"нет")</f>
        <v>0</v>
      </c>
      <c r="K20" s="160">
        <f>SUMIFS(склад!Q4:Q9995,склад!F4:F9995,B20,склад!G4:G9995,"да")</f>
        <v>0</v>
      </c>
      <c r="L20" s="161">
        <f>SUMIFS(склад!Q4:Q9995,склад!F4:F9995,B20,склад!G4:G9995,"нет")</f>
        <v>0</v>
      </c>
      <c r="M20" s="167">
        <f>SUMIFS('обр '!Q4:Q9999,'обр '!F4:F9999,B20,'обр '!G4:G9999,"да")</f>
        <v>0</v>
      </c>
      <c r="N20" s="161">
        <f>SUMIFS('обр '!Q4:Q9999,'обр '!F4:F9999,B20,'обр '!G4:G9999,"нет")</f>
        <v>0</v>
      </c>
      <c r="O20" s="160">
        <f>SUMIFS(детс!Q4:Q10000,детс!F4:F10000,B20,детс!G4:G10000,"да")</f>
        <v>0</v>
      </c>
      <c r="P20" s="161">
        <f>SUMIFS(детс!Q4:Q10000,детс!F4:F10000,B20,детс!G4:G10000,"нет")</f>
        <v>0</v>
      </c>
      <c r="Q20" s="160">
        <f>SUMIFS(культ!Q4:Q10000,культ!F4:F10000,B20,культ!G4:G10000,"да")</f>
        <v>0</v>
      </c>
      <c r="R20" s="161">
        <f>SUMIFS(культ!Q4:Q10000,культ!F4:F10000,B20,культ!G4:G10000,"нет")</f>
        <v>0</v>
      </c>
      <c r="S20" s="160">
        <f>SUMIFS(спорт!Q4:Q10000,спорт!F4:F10000,B20,спорт!G4:G10000,"да")</f>
        <v>0</v>
      </c>
      <c r="T20" s="161">
        <f>SUMIFS(спорт!Q4:Q10000,спорт!F4:F10000,B20,спорт!G4:G10000,"нет")</f>
        <v>0</v>
      </c>
      <c r="U20" s="160">
        <f>SUMIFS(лечеб!Q4:Q10000,лечеб!F4:F10000,B20,лечеб!G4:G10000,"да")</f>
        <v>0</v>
      </c>
      <c r="V20" s="161">
        <f>SUMIFS(лечеб!Q4:Q10000,лечеб!F4:F10000,B20,лечеб!G4:G10000,"нет")</f>
        <v>0</v>
      </c>
      <c r="W20" s="160">
        <f>SUMIFS(Баня!Q4:Q10000,Баня!F4:F10000,B20,Баня!G4:G10000,"да")</f>
        <v>0</v>
      </c>
      <c r="X20" s="161">
        <f>SUMIFS(Баня!Q4:Q10000,Баня!F4:F10000,B20,Баня!G4:G10000,"нет")</f>
        <v>0</v>
      </c>
      <c r="Y20" s="160">
        <f>SUMIFS(Адм!Q4:Q10000,Адм!F4:F10000,B20,Адм!G4:G10000,"да")</f>
        <v>0</v>
      </c>
      <c r="Z20" s="161">
        <f>SUMIFS(Адм!Q4:Q10000,Адм!F4:F10000,B20,Адм!G4:G10000,"нет")</f>
        <v>0</v>
      </c>
      <c r="AA20" s="160">
        <f>SUMIFS(С.Х!Q4:Q9995,С.Х!F4:F9995,B20,С.Х!G4:G9995,"да")</f>
        <v>0</v>
      </c>
      <c r="AB20" s="161">
        <f>SUMIFS(С.Х!Q4:Q9995,С.Х!F4:F9995,B20,С.Х!G4:G9995,"нет")</f>
        <v>0</v>
      </c>
      <c r="AC20" s="160">
        <f>SUMIFS(новостр!P4:P9999,новостр!F4:F9999,B20,новостр!G4:G9999,"да")</f>
        <v>0</v>
      </c>
      <c r="AD20" s="161">
        <f>SUMIFS(новостр!P4:P9999,новостр!F4:F9999,B20,новостр!G4:G9999,"нет")</f>
        <v>0</v>
      </c>
      <c r="AE20" s="160">
        <f>SUMIFS(авт!T4:T10004,авт!F4:F10004,B20,авт!G4:G10004,"да")</f>
        <v>0</v>
      </c>
      <c r="AF20" s="161">
        <f>SUMIFS(авт!T4:T10004,авт!F4:F10004,B20,авт!G4:G10004,"нет")</f>
        <v>0</v>
      </c>
      <c r="AG20" s="160">
        <f>SUMIFS(ЖС!V4:V10022,ЖС!F4:F10022,B20,ЖС!G4:G10022,"да")</f>
        <v>0</v>
      </c>
      <c r="AH20" s="161">
        <f>SUMIFS(ЖС!V4:V10022,ЖС!F4:F10022,B20,ЖС!G4:G10022,"нет")</f>
        <v>0</v>
      </c>
      <c r="AI20" s="160">
        <f>SUMIFS(Лес!N5:N9992,Лес!F5:F9992,B20,Лес!G5:G9992,"да")</f>
        <v>0</v>
      </c>
      <c r="AJ20" s="161">
        <f>SUMIFS(Лес!N5:N9992,Лес!F5:F9992,B20,Лес!G5:G9992,"нет")</f>
        <v>0</v>
      </c>
      <c r="AK20" s="160">
        <f>SUMIFS('степь '!M5:M9998,'степь '!F5:F9998,B20,'степь '!G5:G9998,"да")</f>
        <v>0</v>
      </c>
      <c r="AL20" s="161">
        <f>SUMIFS('степь '!M5:M9998,'степь '!F5:F9998,B20,'степь '!G5:G9998,"нет")</f>
        <v>0</v>
      </c>
      <c r="AM20" s="160">
        <f>SUMIFS(Пр.откр.тер!P4:P9967,Пр.откр.тер!F4:F9967,B20,Пр.откр.тер!G4:G9967,"да")</f>
        <v>0</v>
      </c>
      <c r="AN20" s="161">
        <f>SUMIFS(Пр.откр.тер!P4:P9967,Пр.откр.тер!F4:F9967,B20,Пр.откр.тер!G4:G9967,"нет")</f>
        <v>0</v>
      </c>
      <c r="AO20" s="115"/>
    </row>
    <row r="21" spans="1:41" s="2" customFormat="1" ht="17.25" thickTop="1" thickBot="1">
      <c r="A21" s="123">
        <v>18</v>
      </c>
      <c r="B21" s="127" t="s">
        <v>288</v>
      </c>
      <c r="C21" s="125">
        <f t="shared" si="0"/>
        <v>10000</v>
      </c>
      <c r="D21" s="174">
        <f>SUM(G21+I21+K21+M21+O21+Q21+S21+U21+W21+Y21+AA21+AC21+AE21+AG21+AI21+AK21+AM21)</f>
        <v>10000</v>
      </c>
      <c r="E21" s="175">
        <f>SUM(H21+J21+L21+N21+P21+R21+T21+V21+X21+Z21+AB21+AD21+AF21+AH21+AJ21+AL21+AN21)</f>
        <v>0</v>
      </c>
      <c r="F21" s="131"/>
      <c r="G21" s="160">
        <f>SUMIFS(произв!Q4:Q9995,произв!F4:F9995,B21,произв!G4:G9995,"да")</f>
        <v>0</v>
      </c>
      <c r="H21" s="161">
        <f>SUMIFS(произв!Q4:Q9995,произв!F4:F9995,B21,произв!G4:G9995,"нет")</f>
        <v>0</v>
      </c>
      <c r="I21" s="160">
        <f>SUMIFS(торг!Q4:Q10000,торг!F4:F10000,B21,торг!G4:G10000,"да")</f>
        <v>0</v>
      </c>
      <c r="J21" s="161">
        <f>SUMIFS(торг!Q4:Q10000,торг!F4:F10000,B21,торг!G4:G10000,"нет")</f>
        <v>0</v>
      </c>
      <c r="K21" s="160">
        <f>SUMIFS(склад!Q4:Q9995,склад!F4:F9995,B21,склад!G4:G9995,"да")</f>
        <v>0</v>
      </c>
      <c r="L21" s="161">
        <f>SUMIFS(склад!Q4:Q9995,склад!F4:F9995,B21,склад!G4:G9995,"нет")</f>
        <v>0</v>
      </c>
      <c r="M21" s="167">
        <f>SUMIFS('обр '!Q4:Q9999,'обр '!F4:F9999,B21,'обр '!G4:G9999,"да")</f>
        <v>0</v>
      </c>
      <c r="N21" s="161">
        <f>SUMIFS('обр '!Q4:Q9999,'обр '!F4:F9999,B21,'обр '!G4:G9999,"нет")</f>
        <v>0</v>
      </c>
      <c r="O21" s="160">
        <f>SUMIFS(детс!Q4:Q10000,детс!F4:F10000,B21,детс!G4:G10000,"да")</f>
        <v>0</v>
      </c>
      <c r="P21" s="161">
        <f>SUMIFS(детс!Q4:Q10000,детс!F4:F10000,B21,детс!G4:G10000,"нет")</f>
        <v>0</v>
      </c>
      <c r="Q21" s="160">
        <f>SUMIFS(культ!Q4:Q10000,культ!F4:F10000,B21,культ!G4:G10000,"да")</f>
        <v>0</v>
      </c>
      <c r="R21" s="161">
        <f>SUMIFS(культ!Q4:Q10000,культ!F4:F10000,B21,культ!G4:G10000,"нет")</f>
        <v>0</v>
      </c>
      <c r="S21" s="160">
        <f>SUMIFS(спорт!Q4:Q10000,спорт!F4:F10000,B21,спорт!G4:G10000,"да")</f>
        <v>0</v>
      </c>
      <c r="T21" s="161">
        <f>SUMIFS(спорт!Q4:Q10000,спорт!F4:F10000,B21,спорт!G4:G10000,"нет")</f>
        <v>0</v>
      </c>
      <c r="U21" s="160">
        <f>SUMIFS(лечеб!Q4:Q10000,лечеб!F4:F10000,B21,лечеб!G4:G10000,"да")</f>
        <v>0</v>
      </c>
      <c r="V21" s="161">
        <f>SUMIFS(лечеб!Q4:Q10000,лечеб!F4:F10000,B21,лечеб!G4:G10000,"нет")</f>
        <v>0</v>
      </c>
      <c r="W21" s="160">
        <f>SUMIFS(Баня!Q4:Q10000,Баня!F4:F10000,B21,Баня!G4:G10000,"да")</f>
        <v>0</v>
      </c>
      <c r="X21" s="161">
        <f>SUMIFS(Баня!Q4:Q10000,Баня!F4:F10000,B21,Баня!G4:G10000,"нет")</f>
        <v>0</v>
      </c>
      <c r="Y21" s="160">
        <f>SUMIFS(Адм!Q4:Q10000,Адм!F4:F10000,B21,Адм!G4:G10000,"да")</f>
        <v>0</v>
      </c>
      <c r="Z21" s="161">
        <f>SUMIFS(Адм!Q4:Q10000,Адм!F4:F10000,B21,Адм!G4:G10000,"нет")</f>
        <v>0</v>
      </c>
      <c r="AA21" s="160">
        <f>SUMIFS(С.Х!Q4:Q9995,С.Х!F4:F9995,B21,С.Х!G4:G9995,"да")</f>
        <v>0</v>
      </c>
      <c r="AB21" s="161">
        <f>SUMIFS(С.Х!Q4:Q9995,С.Х!F4:F9995,B21,С.Х!G4:G9995,"нет")</f>
        <v>0</v>
      </c>
      <c r="AC21" s="160">
        <f>SUMIFS(новостр!P4:P9999,новостр!F4:F9999,B21,новостр!G4:G9999,"да")</f>
        <v>0</v>
      </c>
      <c r="AD21" s="161">
        <f>SUMIFS(новостр!P4:P9999,новостр!F4:F9999,B21,новостр!G4:G9999,"нет")</f>
        <v>0</v>
      </c>
      <c r="AE21" s="160">
        <f>SUMIFS(авт!T4:T10004,авт!F4:F10004,B21,авт!G4:G10004,"да")</f>
        <v>0</v>
      </c>
      <c r="AF21" s="161">
        <f>SUMIFS(авт!T4:T10004,авт!F4:F10004,B21,авт!G4:G10004,"нет")</f>
        <v>0</v>
      </c>
      <c r="AG21" s="160">
        <f>SUMIFS(ЖС!V4:V10022,ЖС!F4:F10022,B21,ЖС!G4:G10022,"да")</f>
        <v>10000</v>
      </c>
      <c r="AH21" s="161">
        <f>SUMIFS(ЖС!V4:V10022,ЖС!F4:F10022,B21,ЖС!G4:G10022,"нет")</f>
        <v>0</v>
      </c>
      <c r="AI21" s="160">
        <f>SUMIFS(Лес!N5:N9992,Лес!F5:F9992,B21,Лес!G5:G9992,"да")</f>
        <v>0</v>
      </c>
      <c r="AJ21" s="161">
        <f>SUMIFS(Лес!N5:N9992,Лес!F5:F9992,B21,Лес!G5:G9992,"нет")</f>
        <v>0</v>
      </c>
      <c r="AK21" s="160">
        <f>SUMIFS('степь '!M5:M9998,'степь '!F5:F9998,B21,'степь '!G5:G9998,"да")</f>
        <v>0</v>
      </c>
      <c r="AL21" s="161">
        <f>SUMIFS('степь '!M5:M9998,'степь '!F5:F9998,B21,'степь '!G5:G9998,"нет")</f>
        <v>0</v>
      </c>
      <c r="AM21" s="160">
        <f>SUMIFS(Пр.откр.тер!P4:P9967,Пр.откр.тер!F4:F9967,B21,Пр.откр.тер!G4:G9967,"да")</f>
        <v>0</v>
      </c>
      <c r="AN21" s="161">
        <f>SUMIFS(Пр.откр.тер!P4:P9967,Пр.откр.тер!F4:F9967,B21,Пр.откр.тер!G4:G9967,"нет")</f>
        <v>0</v>
      </c>
      <c r="AO21" s="115"/>
    </row>
    <row r="22" spans="1:41" s="2" customFormat="1" ht="17.25" thickTop="1" thickBot="1">
      <c r="A22" s="124">
        <v>19</v>
      </c>
      <c r="B22" s="128" t="s">
        <v>139</v>
      </c>
      <c r="C22" s="125">
        <f t="shared" si="0"/>
        <v>1500</v>
      </c>
      <c r="D22" s="174">
        <f>SUM(G22+I22+K22+M22+O22+Q22+S22+U22+W22+Y22+AA22+AC22+AE22+AG22+AI22+AK22+AM22)</f>
        <v>1500</v>
      </c>
      <c r="E22" s="175">
        <f>SUM(H22+J22+L22+N22+P22+R22+T22+V22+X22+Z22+AB22+AD22+AF22+AH22+AJ22+AL22+AN22)</f>
        <v>0</v>
      </c>
      <c r="F22" s="131"/>
      <c r="G22" s="162">
        <f>SUMIFS(произв!Q4:Q9995,произв!F4:F9995,B22,произв!G4:G9995,"да")</f>
        <v>0</v>
      </c>
      <c r="H22" s="163">
        <f>SUMIFS(произв!Q4:Q9995,произв!F4:F9995,B22,произв!G4:G9995,"нет")</f>
        <v>0</v>
      </c>
      <c r="I22" s="162">
        <f>SUMIFS(торг!Q4:Q10000,торг!F4:F10000,B22,торг!G4:G10000,"да")</f>
        <v>0</v>
      </c>
      <c r="J22" s="163">
        <f>SUMIFS(торг!Q4:Q10000,торг!F4:F10000,B22,торг!G4:G10000,"нет")</f>
        <v>0</v>
      </c>
      <c r="K22" s="162">
        <f>SUMIFS(склад!Q4:Q9995,склад!F4:F9995,B22,склад!G4:G9995,"да")</f>
        <v>0</v>
      </c>
      <c r="L22" s="163">
        <f>SUMIFS(склад!Q4:Q9995,склад!F4:F9995,B22,склад!G4:G9995,"нет")</f>
        <v>0</v>
      </c>
      <c r="M22" s="168">
        <f>SUMIFS('обр '!Q4:Q9999,'обр '!F4:F9999,B22,'обр '!G4:G9999,"да")</f>
        <v>0</v>
      </c>
      <c r="N22" s="163">
        <f>SUMIFS('обр '!Q4:Q9999,'обр '!F4:F9999,B22,'обр '!G4:G9999,"нет")</f>
        <v>0</v>
      </c>
      <c r="O22" s="164">
        <f>SUMIFS(детс!Q4:Q10000,детс!F4:F10000,B22,детс!G4:G10000,"да")</f>
        <v>0</v>
      </c>
      <c r="P22" s="163">
        <f>SUMIFS(детс!Q4:Q10000,детс!F4:F10000,B22,детс!G4:G10000,"нет")</f>
        <v>0</v>
      </c>
      <c r="Q22" s="170">
        <f>SUMIFS(культ!Q4:Q10000,культ!F4:F10000,B22,культ!G4:G10000,"да")</f>
        <v>0</v>
      </c>
      <c r="R22" s="171">
        <f>SUMIFS(культ!Q4:Q10000,культ!F4:F10000,B22,культ!G4:G10000,"нет")</f>
        <v>0</v>
      </c>
      <c r="S22" s="170">
        <f>SUMIFS(спорт!Q4:Q10000,спорт!F4:F10000,B22,спорт!G4:G10000,"да")</f>
        <v>0</v>
      </c>
      <c r="T22" s="171">
        <f>SUMIFS(спорт!Q4:Q10000,спорт!F4:F10000,B22,спорт!G4:G10000,"нет")</f>
        <v>0</v>
      </c>
      <c r="U22" s="162">
        <f>SUMIFS(лечеб!Q4:Q10000,лечеб!F4:F10000,B22,лечеб!G4:G10000,"да")</f>
        <v>0</v>
      </c>
      <c r="V22" s="163">
        <f>SUMIFS(лечеб!Q4:Q10000,лечеб!F4:F10000,B22,лечеб!G4:G10000,"нет")</f>
        <v>0</v>
      </c>
      <c r="W22" s="162">
        <f>SUMIFS(Баня!Q4:Q10000,Баня!F4:F10000,B22,Баня!G4:G10000,"да")</f>
        <v>1000</v>
      </c>
      <c r="X22" s="163">
        <f>SUMIFS(Баня!Q4:Q10000,Баня!F4:F10000,B22,Баня!G4:G10000,"нет")</f>
        <v>0</v>
      </c>
      <c r="Y22" s="162">
        <f>SUMIFS(Адм!Q4:Q10000,Адм!F4:F10000,B22,Адм!G4:G10000,"да")</f>
        <v>0</v>
      </c>
      <c r="Z22" s="163">
        <f>SUMIFS(Адм!Q4:Q10000,Адм!F4:F10000,B22,Адм!G4:G10000,"нет")</f>
        <v>0</v>
      </c>
      <c r="AA22" s="162">
        <f>SUMIFS(С.Х!Q4:Q9995,С.Х!F4:F9995,B22,С.Х!G4:G9995,"да")</f>
        <v>0</v>
      </c>
      <c r="AB22" s="163">
        <f>SUMIFS(С.Х!Q4:Q9995,С.Х!F4:F9995,B22,С.Х!G4:G9995,"нет")</f>
        <v>0</v>
      </c>
      <c r="AC22" s="162">
        <f>SUMIFS(новостр!P4:P9999,новостр!F4:F9999,B22,новостр!G4:G9999,"да")</f>
        <v>0</v>
      </c>
      <c r="AD22" s="163">
        <f>SUMIFS(новостр!P4:P9999,новостр!F4:F9999,B22,новостр!G4:G9999,"нет")</f>
        <v>0</v>
      </c>
      <c r="AE22" s="162">
        <f>SUMIFS(авт!T4:T10004,авт!F4:F10004,B22,авт!G4:G10004,"да")</f>
        <v>0</v>
      </c>
      <c r="AF22" s="163">
        <f>SUMIFS(авт!T4:T10004,авт!F4:F10004,B22,авт!G4:G10004,"нет")</f>
        <v>0</v>
      </c>
      <c r="AG22" s="162">
        <f>SUMIFS(ЖС!V4:V10022,ЖС!F4:F10022,B22,ЖС!G4:G10022,"да")</f>
        <v>500</v>
      </c>
      <c r="AH22" s="163">
        <f>SUMIFS(ЖС!V4:V10022,ЖС!F4:F10022,B22,ЖС!G4:G10022,"нет")</f>
        <v>0</v>
      </c>
      <c r="AI22" s="162">
        <f>SUMIFS(Лес!N5:N9992,Лес!F5:F9992,B22,Лес!G5:G9992,"да")</f>
        <v>0</v>
      </c>
      <c r="AJ22" s="163">
        <f>SUMIFS(Лес!N5:N9992,Лес!F5:F9992,B22,Лес!G5:G9992,"нет")</f>
        <v>0</v>
      </c>
      <c r="AK22" s="162">
        <f>SUMIFS('степь '!M5:M9998,'степь '!F5:F9998,B22,'степь '!G5:G9998,"да")</f>
        <v>0</v>
      </c>
      <c r="AL22" s="163">
        <f>SUMIFS('степь '!M5:M9998,'степь '!F5:F9998,B22,'степь '!G5:G9998,"нет")</f>
        <v>0</v>
      </c>
      <c r="AM22" s="162">
        <f>SUMIFS(Пр.откр.тер!P4:P9967,Пр.откр.тер!F4:F9967,B22,Пр.откр.тер!G4:G9967,"да")</f>
        <v>0</v>
      </c>
      <c r="AN22" s="163">
        <f>SUMIFS(Пр.откр.тер!P4:P9967,Пр.откр.тер!F4:F9967,B22,Пр.откр.тер!G4:G9967,"нет")</f>
        <v>0</v>
      </c>
      <c r="AO22" s="115"/>
    </row>
    <row r="23" spans="1:41" s="137" customFormat="1" ht="17.25" thickTop="1" thickBot="1">
      <c r="A23" s="2847" t="s">
        <v>75</v>
      </c>
      <c r="B23" s="2848"/>
      <c r="C23" s="141">
        <f t="shared" ref="C23:H23" si="2">SUM(C4:C22)</f>
        <v>22700</v>
      </c>
      <c r="D23" s="141">
        <f t="shared" si="2"/>
        <v>15600</v>
      </c>
      <c r="E23" s="141">
        <f t="shared" si="2"/>
        <v>7100</v>
      </c>
      <c r="F23" s="141">
        <f t="shared" si="2"/>
        <v>0</v>
      </c>
      <c r="G23" s="142">
        <f t="shared" si="2"/>
        <v>0</v>
      </c>
      <c r="H23" s="142">
        <f t="shared" si="2"/>
        <v>0</v>
      </c>
      <c r="I23" s="142">
        <f t="shared" ref="I23:AN23" si="3">SUM(I4:I22)</f>
        <v>0</v>
      </c>
      <c r="J23" s="142">
        <f t="shared" si="3"/>
        <v>0</v>
      </c>
      <c r="K23" s="141">
        <f t="shared" si="3"/>
        <v>0</v>
      </c>
      <c r="L23" s="141">
        <f t="shared" si="3"/>
        <v>0</v>
      </c>
      <c r="M23" s="141">
        <f t="shared" si="3"/>
        <v>0</v>
      </c>
      <c r="N23" s="141">
        <f t="shared" si="3"/>
        <v>0</v>
      </c>
      <c r="O23" s="141">
        <f t="shared" si="3"/>
        <v>0</v>
      </c>
      <c r="P23" s="141">
        <f t="shared" si="3"/>
        <v>0</v>
      </c>
      <c r="Q23" s="141">
        <f t="shared" si="3"/>
        <v>0</v>
      </c>
      <c r="R23" s="141">
        <f t="shared" si="3"/>
        <v>0</v>
      </c>
      <c r="S23" s="141">
        <f t="shared" si="3"/>
        <v>0</v>
      </c>
      <c r="T23" s="141">
        <f t="shared" si="3"/>
        <v>0</v>
      </c>
      <c r="U23" s="141">
        <f t="shared" si="3"/>
        <v>0</v>
      </c>
      <c r="V23" s="141">
        <f t="shared" si="3"/>
        <v>0</v>
      </c>
      <c r="W23" s="141">
        <f t="shared" si="3"/>
        <v>1000</v>
      </c>
      <c r="X23" s="141">
        <f t="shared" si="3"/>
        <v>0</v>
      </c>
      <c r="Y23" s="141">
        <f t="shared" si="3"/>
        <v>1000</v>
      </c>
      <c r="Z23" s="141">
        <f t="shared" si="3"/>
        <v>0</v>
      </c>
      <c r="AA23" s="141">
        <f t="shared" si="3"/>
        <v>0</v>
      </c>
      <c r="AB23" s="141">
        <f t="shared" si="3"/>
        <v>0</v>
      </c>
      <c r="AC23" s="141">
        <f t="shared" si="3"/>
        <v>0</v>
      </c>
      <c r="AD23" s="141">
        <f t="shared" si="3"/>
        <v>0</v>
      </c>
      <c r="AE23" s="141">
        <f t="shared" si="3"/>
        <v>0</v>
      </c>
      <c r="AF23" s="141">
        <f t="shared" si="3"/>
        <v>0</v>
      </c>
      <c r="AG23" s="141">
        <f t="shared" si="3"/>
        <v>13600</v>
      </c>
      <c r="AH23" s="141">
        <f t="shared" si="3"/>
        <v>7100</v>
      </c>
      <c r="AI23" s="141">
        <f t="shared" si="3"/>
        <v>0</v>
      </c>
      <c r="AJ23" s="141">
        <f t="shared" si="3"/>
        <v>0</v>
      </c>
      <c r="AK23" s="141">
        <f t="shared" si="3"/>
        <v>0</v>
      </c>
      <c r="AL23" s="141">
        <f t="shared" si="3"/>
        <v>0</v>
      </c>
      <c r="AM23" s="141">
        <f t="shared" si="3"/>
        <v>0</v>
      </c>
      <c r="AN23" s="141">
        <f t="shared" si="3"/>
        <v>0</v>
      </c>
    </row>
    <row r="24" spans="1:41" ht="16.5" thickTop="1"/>
  </sheetData>
  <sheetProtection password="CE2A" sheet="1" objects="1" scenarios="1" formatCells="0" formatColumns="0" formatRows="0" insertColumns="0" insertRows="0" insertHyperlinks="0" deleteColumns="0" deleteRows="0" sort="0" autoFilter="0" pivotTables="0"/>
  <mergeCells count="23">
    <mergeCell ref="A23:B23"/>
    <mergeCell ref="AC2:AD2"/>
    <mergeCell ref="AE2:AF2"/>
    <mergeCell ref="AG2:AH2"/>
    <mergeCell ref="AI2:AJ2"/>
    <mergeCell ref="AK2:AL2"/>
    <mergeCell ref="AM2:AN2"/>
    <mergeCell ref="Q2:R2"/>
    <mergeCell ref="S2:T2"/>
    <mergeCell ref="U2:V2"/>
    <mergeCell ref="W2:X2"/>
    <mergeCell ref="Y2:Z2"/>
    <mergeCell ref="AA2:AB2"/>
    <mergeCell ref="O1:T1"/>
    <mergeCell ref="A2:A3"/>
    <mergeCell ref="B2:B3"/>
    <mergeCell ref="C2:C3"/>
    <mergeCell ref="D2:E2"/>
    <mergeCell ref="G2:H2"/>
    <mergeCell ref="I2:J2"/>
    <mergeCell ref="K2:L2"/>
    <mergeCell ref="M2:N2"/>
    <mergeCell ref="O2:P2"/>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sheetPr codeName="Лист34"/>
  <dimension ref="A1:AO24"/>
  <sheetViews>
    <sheetView view="pageBreakPreview" zoomScale="90" zoomScaleSheetLayoutView="90" workbookViewId="0">
      <pane xSplit="3" ySplit="1" topLeftCell="D2" activePane="bottomRight" state="frozen"/>
      <selection pane="topRight" activeCell="D1" sqref="D1"/>
      <selection pane="bottomLeft" activeCell="A2" sqref="A2"/>
      <selection pane="bottomRight" activeCell="E5" sqref="E5"/>
    </sheetView>
  </sheetViews>
  <sheetFormatPr defaultColWidth="9.140625" defaultRowHeight="15.75"/>
  <cols>
    <col min="1" max="1" width="5.140625" style="4" customWidth="1"/>
    <col min="2" max="2" width="21.28515625" style="114" customWidth="1"/>
    <col min="3" max="3" width="9" style="114" customWidth="1"/>
    <col min="4" max="5" width="9.140625" style="4"/>
    <col min="6" max="6" width="2.42578125" style="4" hidden="1" customWidth="1"/>
    <col min="7" max="16384" width="9.140625" style="4"/>
  </cols>
  <sheetData>
    <row r="1" spans="1:41" ht="15.75" customHeight="1" thickBot="1">
      <c r="B1" s="157"/>
      <c r="C1" s="157"/>
      <c r="D1" s="157"/>
      <c r="E1" s="157"/>
      <c r="F1" s="157"/>
      <c r="G1" s="157"/>
      <c r="H1" s="157"/>
      <c r="I1" s="157"/>
      <c r="J1" s="157"/>
      <c r="K1" s="157"/>
      <c r="L1" s="157"/>
      <c r="M1" s="157"/>
      <c r="N1" s="157"/>
      <c r="O1" s="2846" t="s">
        <v>286</v>
      </c>
      <c r="P1" s="2846"/>
      <c r="Q1" s="2846"/>
      <c r="R1" s="2846"/>
      <c r="S1" s="2846"/>
      <c r="T1" s="2846"/>
      <c r="U1" s="157"/>
      <c r="V1" s="157"/>
      <c r="W1" s="157"/>
      <c r="X1" s="157"/>
      <c r="Y1" s="157"/>
      <c r="Z1" s="157"/>
      <c r="AA1" s="157"/>
    </row>
    <row r="2" spans="1:41" s="137" customFormat="1" ht="58.5" customHeight="1" thickTop="1" thickBot="1">
      <c r="A2" s="2852" t="s">
        <v>121</v>
      </c>
      <c r="B2" s="2854" t="s">
        <v>66</v>
      </c>
      <c r="C2" s="2849" t="s">
        <v>322</v>
      </c>
      <c r="D2" s="2856" t="s">
        <v>75</v>
      </c>
      <c r="E2" s="2857"/>
      <c r="F2" s="143" t="s">
        <v>138</v>
      </c>
      <c r="G2" s="2851" t="s">
        <v>303</v>
      </c>
      <c r="H2" s="2851"/>
      <c r="I2" s="2851" t="s">
        <v>304</v>
      </c>
      <c r="J2" s="2851"/>
      <c r="K2" s="2851" t="s">
        <v>305</v>
      </c>
      <c r="L2" s="2851"/>
      <c r="M2" s="2851" t="s">
        <v>306</v>
      </c>
      <c r="N2" s="2851"/>
      <c r="O2" s="2851" t="s">
        <v>307</v>
      </c>
      <c r="P2" s="2851"/>
      <c r="Q2" s="2851" t="s">
        <v>308</v>
      </c>
      <c r="R2" s="2851"/>
      <c r="S2" s="2851" t="s">
        <v>309</v>
      </c>
      <c r="T2" s="2851"/>
      <c r="U2" s="2851" t="s">
        <v>310</v>
      </c>
      <c r="V2" s="2851"/>
      <c r="W2" s="2851" t="s">
        <v>311</v>
      </c>
      <c r="X2" s="2851"/>
      <c r="Y2" s="2851" t="s">
        <v>312</v>
      </c>
      <c r="Z2" s="2851"/>
      <c r="AA2" s="2851" t="s">
        <v>313</v>
      </c>
      <c r="AB2" s="2851"/>
      <c r="AC2" s="2851" t="s">
        <v>253</v>
      </c>
      <c r="AD2" s="2851"/>
      <c r="AE2" s="2851" t="s">
        <v>314</v>
      </c>
      <c r="AF2" s="2851"/>
      <c r="AG2" s="2851" t="s">
        <v>315</v>
      </c>
      <c r="AH2" s="2851"/>
      <c r="AI2" s="2851" t="s">
        <v>316</v>
      </c>
      <c r="AJ2" s="2851"/>
      <c r="AK2" s="2851" t="s">
        <v>317</v>
      </c>
      <c r="AL2" s="2851"/>
      <c r="AM2" s="2851" t="s">
        <v>318</v>
      </c>
      <c r="AN2" s="2851"/>
    </row>
    <row r="3" spans="1:41" ht="84.75" customHeight="1" thickTop="1" thickBot="1">
      <c r="A3" s="2853"/>
      <c r="B3" s="2855"/>
      <c r="C3" s="2850"/>
      <c r="D3" s="134" t="s">
        <v>273</v>
      </c>
      <c r="E3" s="135" t="s">
        <v>274</v>
      </c>
      <c r="F3" s="129" t="s">
        <v>145</v>
      </c>
      <c r="G3" s="138" t="s">
        <v>273</v>
      </c>
      <c r="H3" s="138" t="s">
        <v>274</v>
      </c>
      <c r="I3" s="138" t="s">
        <v>273</v>
      </c>
      <c r="J3" s="138" t="s">
        <v>274</v>
      </c>
      <c r="K3" s="130" t="s">
        <v>273</v>
      </c>
      <c r="L3" s="130" t="s">
        <v>274</v>
      </c>
      <c r="M3" s="130" t="s">
        <v>273</v>
      </c>
      <c r="N3" s="130" t="s">
        <v>274</v>
      </c>
      <c r="O3" s="130" t="s">
        <v>273</v>
      </c>
      <c r="P3" s="130" t="s">
        <v>274</v>
      </c>
      <c r="Q3" s="130" t="s">
        <v>273</v>
      </c>
      <c r="R3" s="130" t="s">
        <v>274</v>
      </c>
      <c r="S3" s="130" t="s">
        <v>273</v>
      </c>
      <c r="T3" s="130" t="s">
        <v>274</v>
      </c>
      <c r="U3" s="130" t="s">
        <v>273</v>
      </c>
      <c r="V3" s="130" t="s">
        <v>274</v>
      </c>
      <c r="W3" s="130" t="s">
        <v>273</v>
      </c>
      <c r="X3" s="130" t="s">
        <v>274</v>
      </c>
      <c r="Y3" s="130" t="s">
        <v>273</v>
      </c>
      <c r="Z3" s="130" t="s">
        <v>274</v>
      </c>
      <c r="AA3" s="130" t="s">
        <v>273</v>
      </c>
      <c r="AB3" s="130" t="s">
        <v>274</v>
      </c>
      <c r="AC3" s="130" t="s">
        <v>273</v>
      </c>
      <c r="AD3" s="130" t="s">
        <v>274</v>
      </c>
      <c r="AE3" s="130" t="s">
        <v>273</v>
      </c>
      <c r="AF3" s="130" t="s">
        <v>274</v>
      </c>
      <c r="AG3" s="130" t="s">
        <v>273</v>
      </c>
      <c r="AH3" s="130" t="s">
        <v>274</v>
      </c>
      <c r="AI3" s="130" t="s">
        <v>273</v>
      </c>
      <c r="AJ3" s="130" t="s">
        <v>274</v>
      </c>
      <c r="AK3" s="130" t="s">
        <v>273</v>
      </c>
      <c r="AL3" s="130" t="s">
        <v>274</v>
      </c>
      <c r="AM3" s="130" t="s">
        <v>273</v>
      </c>
      <c r="AN3" s="130" t="s">
        <v>274</v>
      </c>
    </row>
    <row r="4" spans="1:41" s="2" customFormat="1" ht="17.25" thickTop="1" thickBot="1">
      <c r="A4" s="122">
        <v>1</v>
      </c>
      <c r="B4" s="126" t="s">
        <v>148</v>
      </c>
      <c r="C4" s="125">
        <f>SUM(D4:E4)</f>
        <v>0</v>
      </c>
      <c r="D4" s="174">
        <f>SUM(G4+I4+K4+M4+O4+Q4+S4+U4+W4+Y4+AA4+AC4+AE4+AG4+AI4+AK4+AM4)</f>
        <v>0</v>
      </c>
      <c r="E4" s="175">
        <f>SUM(H4+J4+L4+N4+P4+R4+T4+V4+X4+Z4+AB4+AD4+AF4+AH4+AJ4+AL4+AN4)</f>
        <v>0</v>
      </c>
      <c r="F4" s="131"/>
      <c r="G4" s="158">
        <f>SUMIFS(произв!P4:P9995,произв!F4:F9995,B4,произв!G4:G9995,"да")</f>
        <v>0</v>
      </c>
      <c r="H4" s="159">
        <f>SUMIFS(произв!P4:P9995,произв!F4:F9995,B4,произв!G4:G9995,"нет")</f>
        <v>0</v>
      </c>
      <c r="I4" s="158">
        <f>SUMIFS(торг!P4:P10000,торг!F4:F10000,B4,торг!G4:G10000,"да")</f>
        <v>0</v>
      </c>
      <c r="J4" s="159">
        <f>SUMIFS(торг!P4:P10000,торг!F4:F10000,B4,торг!G4:G10000,"нет")</f>
        <v>0</v>
      </c>
      <c r="K4" s="158">
        <f>SUMIFS(склад!P4:P9995,склад!F4:F9995,B4,склад!G4:G9995,"да")</f>
        <v>0</v>
      </c>
      <c r="L4" s="159">
        <f>SUMIFS(склад!P4:P9995,склад!F4:F9995,B4,склад!G4:G9995,"нет")</f>
        <v>0</v>
      </c>
      <c r="M4" s="166">
        <f>SUMIFS('обр '!P4:P9999,'обр '!F4:F9999,B4,'обр '!G4:G9999,"да")</f>
        <v>0</v>
      </c>
      <c r="N4" s="169">
        <f>SUMIFS('обр '!P4:P9999,'обр '!F4:F9999,B4,'обр '!G4:G9999,"нет")</f>
        <v>0</v>
      </c>
      <c r="O4" s="164">
        <f>SUMIFS(детс!P4:P10000,детс!F4:F10000,B4,детс!G4:G10000,"да")</f>
        <v>0</v>
      </c>
      <c r="P4" s="169">
        <f>SUMIFS(детс!P4:P10000,детс!F4:F10000,B4,детс!G4:G10000,"нет")</f>
        <v>0</v>
      </c>
      <c r="Q4" s="164">
        <f>SUMIFS(культ!P4:P10000,культ!F4:F10000,B4,культ!G4:G10000,"да")</f>
        <v>0</v>
      </c>
      <c r="R4" s="169">
        <f>SUMIFS(культ!P4:P10000,культ!F4:F10000,B4,культ!G4:G10000,"нет")</f>
        <v>0</v>
      </c>
      <c r="S4" s="164">
        <f>SUMIFS(спорт!P4:P10000,спорт!F4:F10000,B4,спорт!G4:G10000,"да")</f>
        <v>0</v>
      </c>
      <c r="T4" s="169">
        <f>SUMIFS(спорт!P4:P10000,спорт!F4:F10000,B4,спорт!G4:G10000,"нет")</f>
        <v>0</v>
      </c>
      <c r="U4" s="164">
        <f>SUMIFS(лечеб!P4:P10000,лечеб!F4:F10000,B4,лечеб!G4:G10000,"да")</f>
        <v>0</v>
      </c>
      <c r="V4" s="169">
        <f>SUMIFS(лечеб!P4:P10000,лечеб!F4:F10000,B4,лечеб!G4:G10000,"нет")</f>
        <v>0</v>
      </c>
      <c r="W4" s="164">
        <f>SUMIFS(Баня!P4:P10000,Баня!F4:F10000,B4,Баня!G4:G10000,"да")</f>
        <v>0</v>
      </c>
      <c r="X4" s="169">
        <f>SUMIFS(Баня!P4:P10000,Баня!F4:F10000,B4,Баня!G4:G10000,"нет")</f>
        <v>0</v>
      </c>
      <c r="Y4" s="164">
        <f>SUMIFS(Адм!P4:P10000,Адм!F4:F10000,B4,Адм!G4:G10000,"да")</f>
        <v>0</v>
      </c>
      <c r="Z4" s="169">
        <f>SUMIFS(Адм!P4:P10000,Адм!F4:F10000,B4,Адм!G4:G10000,"нет")</f>
        <v>0</v>
      </c>
      <c r="AA4" s="164">
        <f>SUMIFS(С.Х!P4:P9995,С.Х!F4:F9995,B4,С.Х!G4:G9995,"да")</f>
        <v>0</v>
      </c>
      <c r="AB4" s="169">
        <f>SUMIFS(С.Х!P4:P9995,С.Х!F4:F9995,B4,С.Х!G4:G9995,"нет")</f>
        <v>0</v>
      </c>
      <c r="AC4" s="164">
        <f>SUMIFS(новостр!O4:O9999,новостр!F4:F9999,B4,новостр!G4:G9999,"да")</f>
        <v>0</v>
      </c>
      <c r="AD4" s="169">
        <f>SUMIFS(новостр!O4:O9999,новостр!F4:F9999,B4,новостр!G4:G9999,"нет")</f>
        <v>0</v>
      </c>
      <c r="AE4" s="164">
        <f>SUMIFS(авт!S4:S10004,авт!F4:F10004,B4,авт!G4:G10004,"да")</f>
        <v>0</v>
      </c>
      <c r="AF4" s="169">
        <f>SUMIFS(авт!S4:S10004,авт!F4:F10004,B4,авт!G4:G10004,"нет")</f>
        <v>0</v>
      </c>
      <c r="AG4" s="164">
        <f>SUMIFS(ЖС!T4:T10022,ЖС!F4:F10022,B4,ЖС!G4:G10022,"да")</f>
        <v>0</v>
      </c>
      <c r="AH4" s="169">
        <f>SUMIFS(ЖС!T4:T10022,ЖС!F4:F10022,B4,ЖС!G4:G10022,"нет")</f>
        <v>0</v>
      </c>
      <c r="AI4" s="164">
        <f>SUMIFS(Лес!M5:M9992,Лес!F5:F9992,B4,Лес!G5:G9992,"да")</f>
        <v>0</v>
      </c>
      <c r="AJ4" s="169">
        <f>SUMIFS(Лес!M5:M9992,Лес!F5:F9992,B4,Лес!G5:G9992,"нет")</f>
        <v>0</v>
      </c>
      <c r="AK4" s="164">
        <f>SUMIFS('степь '!L5:L9998,'степь '!F5:F9998,B4,'степь '!G5:G9998,"да")</f>
        <v>0</v>
      </c>
      <c r="AL4" s="169">
        <f>SUMIFS('степь '!L5:L9998,'степь '!F5:F9998,B4,'степь '!G5:G9998,"нет")</f>
        <v>0</v>
      </c>
      <c r="AM4" s="164">
        <f>SUMIFS(Пр.откр.тер!O4:O9967,Пр.откр.тер!F4:F9967,B4,Пр.откр.тер!G4:G9967,"да")</f>
        <v>0</v>
      </c>
      <c r="AN4" s="169">
        <f>SUMIFS(Пр.откр.тер!O4:O9967,Пр.откр.тер!F4:F9967,B4,Пр.откр.тер!G4:G9967,"нет")</f>
        <v>0</v>
      </c>
      <c r="AO4" s="115"/>
    </row>
    <row r="5" spans="1:41" s="2" customFormat="1" ht="17.25" thickTop="1" thickBot="1">
      <c r="A5" s="123">
        <v>2</v>
      </c>
      <c r="B5" s="127" t="s">
        <v>142</v>
      </c>
      <c r="C5" s="125">
        <f t="shared" ref="C5:C22" si="0">SUM(D5:E5)</f>
        <v>0</v>
      </c>
      <c r="D5" s="174">
        <f t="shared" ref="D5:E20" si="1">SUM(G5+I5+K5+M5+O5+Q5+S5+U5+W5+Y5+AA5+AC5+AE5+AG5+AI5+AK5+AM5)</f>
        <v>0</v>
      </c>
      <c r="E5" s="175">
        <f t="shared" si="1"/>
        <v>0</v>
      </c>
      <c r="F5" s="131"/>
      <c r="G5" s="160">
        <f>SUMIFS(произв!P4:P9995,произв!F4:F9995,B5,произв!G4:G9995,"да")</f>
        <v>0</v>
      </c>
      <c r="H5" s="161">
        <f>SUMIFS(произв!P4:P9995,произв!F4:F9995,B5,произв!G4:G9995,"нет")</f>
        <v>0</v>
      </c>
      <c r="I5" s="160">
        <f>SUMIFS(торг!P4:P10000,торг!F4:F10000,B5,торг!G4:G10000,"да")</f>
        <v>0</v>
      </c>
      <c r="J5" s="161">
        <f>SUMIFS(торг!P4:P10000,торг!F4:F10000,B5,торг!G4:G10000,"нет")</f>
        <v>0</v>
      </c>
      <c r="K5" s="160">
        <f>SUMIFS(склад!P4:P9995,склад!F4:F9995,B5,склад!G4:G9995,"да")</f>
        <v>0</v>
      </c>
      <c r="L5" s="161">
        <f>SUMIFS(склад!P4:P9995,склад!F4:F9995,B5,склад!G4:G9995,"нет")</f>
        <v>0</v>
      </c>
      <c r="M5" s="166">
        <f>SUMIFS('обр '!P4:P9999,'обр '!F4:F9999,B5,'обр '!G4:G9999,"да")</f>
        <v>0</v>
      </c>
      <c r="N5" s="161">
        <f>SUMIFS('обр '!P4:P9999,'обр '!F4:F9999,B5,'обр '!G4:G9999,"нет")</f>
        <v>0</v>
      </c>
      <c r="O5" s="160">
        <f>SUMIFS(детс!P4:P10000,детс!F4:F10000,B5,детс!G4:G10000,"да")</f>
        <v>0</v>
      </c>
      <c r="P5" s="161">
        <f>SUMIFS(детс!P4:P10000,детс!F4:F10000,B5,детс!G4:G10000,"нет")</f>
        <v>0</v>
      </c>
      <c r="Q5" s="160">
        <f>SUMIFS(культ!P4:P10000,культ!F4:F10000,B5,культ!G4:G10000,"да")</f>
        <v>0</v>
      </c>
      <c r="R5" s="161">
        <f>SUMIFS(культ!P4:P10000,культ!F4:F10000,B5,культ!G4:G10000,"нет")</f>
        <v>0</v>
      </c>
      <c r="S5" s="160">
        <f>SUMIFS(спорт!P4:P10000,спорт!F4:F10000,B5,спорт!G4:G10000,"да")</f>
        <v>0</v>
      </c>
      <c r="T5" s="161">
        <f>SUMIFS(спорт!P4:P10000,спорт!F4:F10000,B5,спорт!G4:G10000,"нет")</f>
        <v>0</v>
      </c>
      <c r="U5" s="160">
        <f>SUMIFS(лечеб!P4:P10000,лечеб!F4:F10000,B5,лечеб!G4:G10000,"да")</f>
        <v>0</v>
      </c>
      <c r="V5" s="161">
        <f>SUMIFS(лечеб!P4:P10000,лечеб!F4:F10000,B5,лечеб!G4:G10000,"нет")</f>
        <v>0</v>
      </c>
      <c r="W5" s="160">
        <f>SUMIFS(Баня!P4:P10000,Баня!F4:F10000,B5,Баня!G4:G10000,"да")</f>
        <v>0</v>
      </c>
      <c r="X5" s="161">
        <f>SUMIFS(Баня!P4:P10000,Баня!F4:F10000,B5,Баня!G4:G10000,"нет")</f>
        <v>0</v>
      </c>
      <c r="Y5" s="160">
        <f>SUMIFS(Адм!P4:P10000,Адм!F4:F10000,B5,Адм!G4:G10000,"да")</f>
        <v>0</v>
      </c>
      <c r="Z5" s="161">
        <f>SUMIFS(Адм!P4:P10000,Адм!F4:F10000,B5,Адм!G4:G10000,"нет")</f>
        <v>0</v>
      </c>
      <c r="AA5" s="160">
        <f>SUMIFS(С.Х!P4:P9995,С.Х!F4:F9995,B5,С.Х!G4:G9995,"да")</f>
        <v>0</v>
      </c>
      <c r="AB5" s="161">
        <f>SUMIFS(С.Х!P4:P9995,С.Х!F4:F9995,B5,С.Х!G4:G9995,"нет")</f>
        <v>0</v>
      </c>
      <c r="AC5" s="160">
        <f>SUMIFS(новостр!O4:O9999,новостр!F4:F9999,B5,новостр!G4:G9999,"да")</f>
        <v>0</v>
      </c>
      <c r="AD5" s="161">
        <f>SUMIFS(новостр!O4:O9999,новостр!F4:F9999,B5,новостр!G4:G9999,"нет")</f>
        <v>0</v>
      </c>
      <c r="AE5" s="160">
        <f>SUMIFS(авт!S4:S10004,авт!F4:F10004,B5,авт!G4:G10004,"да")</f>
        <v>0</v>
      </c>
      <c r="AF5" s="161">
        <f>SUMIFS(авт!S4:S10004,авт!F4:F10004,B5,авт!G4:G10004,"нет")</f>
        <v>0</v>
      </c>
      <c r="AG5" s="160">
        <f>SUMIFS(ЖС!T4:T10022,ЖС!F4:F10022,B5,ЖС!G4:G10022,"да")</f>
        <v>0</v>
      </c>
      <c r="AH5" s="161">
        <f>SUMIFS(ЖС!T4:T10022,ЖС!F4:F10022,B5,ЖС!G4:G10022,"нет")</f>
        <v>0</v>
      </c>
      <c r="AI5" s="160">
        <f>SUMIFS(Лес!M5:M9992,Лес!F5:F9992,B5,Лес!G5:G9992,"да")</f>
        <v>0</v>
      </c>
      <c r="AJ5" s="161">
        <f>SUMIFS(Лес!M5:M9992,Лес!F5:F9992,B5,Лес!G5:G9992,"нет")</f>
        <v>0</v>
      </c>
      <c r="AK5" s="160">
        <f>SUMIFS('степь '!L5:L9998,'степь '!F5:F9998,B5,'степь '!G5:G9998,"да")</f>
        <v>0</v>
      </c>
      <c r="AL5" s="161">
        <f>SUMIFS('степь '!L5:L9998,'степь '!F5:F9998,B5,'степь '!G5:G9998,"нет")</f>
        <v>0</v>
      </c>
      <c r="AM5" s="160">
        <f>SUMIFS(Пр.откр.тер!O4:O9967,Пр.откр.тер!F4:F9967,B5,Пр.откр.тер!G4:G9967,"да")</f>
        <v>0</v>
      </c>
      <c r="AN5" s="161">
        <f>SUMIFS(Пр.откр.тер!O4:O9967,Пр.откр.тер!F4:F9967,B5,Пр.откр.тер!G4:G9967,"нет")</f>
        <v>0</v>
      </c>
      <c r="AO5" s="115"/>
    </row>
    <row r="6" spans="1:41" s="2" customFormat="1" ht="17.25" thickTop="1" thickBot="1">
      <c r="A6" s="123">
        <v>3</v>
      </c>
      <c r="B6" s="127" t="s">
        <v>136</v>
      </c>
      <c r="C6" s="125">
        <f t="shared" si="0"/>
        <v>0</v>
      </c>
      <c r="D6" s="174">
        <f t="shared" si="1"/>
        <v>0</v>
      </c>
      <c r="E6" s="175">
        <f t="shared" si="1"/>
        <v>0</v>
      </c>
      <c r="F6" s="131"/>
      <c r="G6" s="160">
        <f>SUMIFS(произв!P4:P9995,произв!F4:F9995,B6,произв!G4:G9995,"да")</f>
        <v>0</v>
      </c>
      <c r="H6" s="161">
        <f>SUMIFS(произв!P4:P9995,произв!F4:F9995,B6,произв!G4:G9995,"нет")</f>
        <v>0</v>
      </c>
      <c r="I6" s="160">
        <f>SUMIFS(торг!P4:P10000,торг!F4:F10000,B6,торг!G4:G10000,"да")</f>
        <v>0</v>
      </c>
      <c r="J6" s="161">
        <f>SUMIFS(торг!P4:P10000,торг!F4:F10000,B6,торг!G4:G10000,"нет")</f>
        <v>0</v>
      </c>
      <c r="K6" s="160">
        <f>SUMIFS(склад!P4:P9995,склад!F4:F9995,B6,склад!G4:G9995,"да")</f>
        <v>0</v>
      </c>
      <c r="L6" s="161">
        <f>SUMIFS(склад!P4:P9995,склад!F4:F9995,B6,склад!G4:G9995,"нет")</f>
        <v>0</v>
      </c>
      <c r="M6" s="167">
        <f>SUMIFS('обр '!P4:P9999,'обр '!F4:F9999,B6,'обр '!G4:G9999,"да")</f>
        <v>0</v>
      </c>
      <c r="N6" s="161">
        <f>SUMIFS('обр '!P4:P9999,'обр '!F4:F9999,B6,'обр '!G4:G9999,"нет")</f>
        <v>0</v>
      </c>
      <c r="O6" s="167">
        <f>SUMIFS(детс!P4:P10000,детс!F4:F10000,B6,детс!G4:G10000,"да")</f>
        <v>0</v>
      </c>
      <c r="P6" s="161">
        <f>SUMIFS(детс!P4:P10000,детс!F4:F10000,B6,детс!G4:G10000,"нет")</f>
        <v>0</v>
      </c>
      <c r="Q6" s="160">
        <f>SUMIFS(культ!P4:P10000,культ!F4:F10000,B6,культ!G4:G10000,"да")</f>
        <v>0</v>
      </c>
      <c r="R6" s="161">
        <f>SUMIFS(культ!P4:P10000,культ!F4:F10000,B6,культ!G4:G10000,"нет")</f>
        <v>0</v>
      </c>
      <c r="S6" s="160">
        <f>SUMIFS(спорт!P4:P10000,спорт!F4:F10000,B6,спорт!G4:G10000,"да")</f>
        <v>0</v>
      </c>
      <c r="T6" s="161">
        <f>SUMIFS(спорт!P4:P10000,спорт!F4:F10000,B6,спорт!G4:G10000,"нет")</f>
        <v>0</v>
      </c>
      <c r="U6" s="160">
        <f>SUMIFS(лечеб!P4:P10000,лечеб!F4:F10000,B6,лечеб!G4:G10000,"да")</f>
        <v>0</v>
      </c>
      <c r="V6" s="161">
        <f>SUMIFS(лечеб!P4:P10000,лечеб!F4:F10000,B6,лечеб!G4:G10000,"нет")</f>
        <v>0</v>
      </c>
      <c r="W6" s="160">
        <f>SUMIFS(Баня!P4:P10000,Баня!F4:F10000,B6,Баня!G4:G10000,"да")</f>
        <v>0</v>
      </c>
      <c r="X6" s="161">
        <f>SUMIFS(Баня!P4:P10000,Баня!F4:F10000,B6,Баня!G4:G10000,"нет")</f>
        <v>0</v>
      </c>
      <c r="Y6" s="160">
        <f>SUMIFS(Адм!P4:P10000,Адм!F4:F10000,B6,Адм!G4:G10000,"да")</f>
        <v>0</v>
      </c>
      <c r="Z6" s="161">
        <f>SUMIFS(Адм!P4:P10000,Адм!F4:F10000,B6,Адм!G4:G10000,"нет")</f>
        <v>0</v>
      </c>
      <c r="AA6" s="160">
        <f>SUMIFS(С.Х!P4:P9995,С.Х!F4:F9995,B6,С.Х!G4:G9995,"да")</f>
        <v>0</v>
      </c>
      <c r="AB6" s="161">
        <f>SUMIFS(С.Х!P4:P9995,С.Х!F4:F9995,B6,С.Х!G4:G9995,"нет")</f>
        <v>0</v>
      </c>
      <c r="AC6" s="160">
        <f>SUMIFS(новостр!O4:O9999,новостр!F4:F9999,B6,новостр!G4:G9999,"да")</f>
        <v>0</v>
      </c>
      <c r="AD6" s="161">
        <f>SUMIFS(новостр!O4:O9999,новостр!F4:F9999,B6,новостр!G4:G9999,"нет")</f>
        <v>0</v>
      </c>
      <c r="AE6" s="160">
        <f>SUMIFS(авт!S4:S10004,авт!F4:F10004,B6,авт!G4:G10004,"да")</f>
        <v>0</v>
      </c>
      <c r="AF6" s="161">
        <f>SUMIFS(авт!S4:S10004,авт!F4:F10004,B6,авт!G4:G10004,"нет")</f>
        <v>0</v>
      </c>
      <c r="AG6" s="160">
        <f>SUMIFS(ЖС!T4:T10022,ЖС!F4:F10022,B6,ЖС!G4:G10022,"да")</f>
        <v>0</v>
      </c>
      <c r="AH6" s="161">
        <f>SUMIFS(ЖС!T4:T10022,ЖС!F4:F10022,B6,ЖС!G4:G10022,"нет")</f>
        <v>0</v>
      </c>
      <c r="AI6" s="160">
        <f>SUMIFS(Лес!M5:M9992,Лес!F5:F9992,B6,Лес!G5:G9992,"да")</f>
        <v>0</v>
      </c>
      <c r="AJ6" s="161">
        <f>SUMIFS(Лес!M5:M9992,Лес!F5:F9992,B6,Лес!G5:G9992,"нет")</f>
        <v>0</v>
      </c>
      <c r="AK6" s="160">
        <f>SUMIFS('степь '!L5:L9998,'степь '!F5:F9998,B6,'степь '!G5:G9998,"да")</f>
        <v>0</v>
      </c>
      <c r="AL6" s="161">
        <f>SUMIFS('степь '!L5:L9998,'степь '!F5:F9998,B6,'степь '!G5:G9998,"нет")</f>
        <v>0</v>
      </c>
      <c r="AM6" s="160">
        <f>SUMIFS(Пр.откр.тер!O4:O9967,Пр.откр.тер!F4:F9967,B6,Пр.откр.тер!G4:G9967,"да")</f>
        <v>0</v>
      </c>
      <c r="AN6" s="161">
        <f>SUMIFS(Пр.откр.тер!O4:O9967,Пр.откр.тер!F4:F9967,B6,Пр.откр.тер!G4:G9967,"нет")</f>
        <v>0</v>
      </c>
      <c r="AO6" s="115"/>
    </row>
    <row r="7" spans="1:41" s="2" customFormat="1" ht="20.25" customHeight="1" thickTop="1" thickBot="1">
      <c r="A7" s="123">
        <v>4</v>
      </c>
      <c r="B7" s="127" t="s">
        <v>127</v>
      </c>
      <c r="C7" s="125">
        <f t="shared" si="0"/>
        <v>0</v>
      </c>
      <c r="D7" s="174">
        <f t="shared" si="1"/>
        <v>0</v>
      </c>
      <c r="E7" s="175">
        <f t="shared" si="1"/>
        <v>0</v>
      </c>
      <c r="F7" s="131"/>
      <c r="G7" s="160">
        <f>SUMIFS(произв!P4:P9995,произв!F4:F9995,B7,произв!G4:G9995,"да")</f>
        <v>0</v>
      </c>
      <c r="H7" s="161">
        <f>SUMIFS(произв!P4:P9995,произв!F4:F9995,B7,произв!G4:G9995,"нет")</f>
        <v>0</v>
      </c>
      <c r="I7" s="160">
        <f>SUMIFS(торг!P4:P10000,торг!F4:F10000,B7,торг!G4:G10000,"да")</f>
        <v>0</v>
      </c>
      <c r="J7" s="161">
        <f>SUMIFS(торг!P4:P10000,торг!F4:F10000,B7,торг!G4:G10000,"нет")</f>
        <v>0</v>
      </c>
      <c r="K7" s="160">
        <f>SUMIFS(склад!P4:P9995,склад!F4:F9995,B7,склад!G4:G9995,"да")</f>
        <v>0</v>
      </c>
      <c r="L7" s="161">
        <f>SUMIFS(склад!P4:P9995,склад!F4:F9995,B7,склад!G4:G9995,"нет")</f>
        <v>0</v>
      </c>
      <c r="M7" s="167">
        <f>SUMIFS('обр '!P4:P9999,'обр '!F4:F9999,B7,'обр '!G4:G9999,"да")</f>
        <v>0</v>
      </c>
      <c r="N7" s="161">
        <f>SUMIFS('обр '!P4:P9999,'обр '!F4:F9999,B7,'обр '!G4:G9999,"нет")</f>
        <v>0</v>
      </c>
      <c r="O7" s="160">
        <f>SUMIFS(детс!P4:P10000,детс!F4:F10000,B7,детс!G4:G10000,"да")</f>
        <v>0</v>
      </c>
      <c r="P7" s="161">
        <f>SUMIFS(детс!P4:P10000,детс!F4:F10000,B7,детс!G4:G10000,"нет")</f>
        <v>0</v>
      </c>
      <c r="Q7" s="160">
        <f>SUMIFS(культ!P4:P10000,культ!F4:F10000,B7,культ!G4:G10000,"да")</f>
        <v>0</v>
      </c>
      <c r="R7" s="161">
        <f>SUMIFS(культ!P4:P10000,культ!F4:F10000,B7,культ!G4:G10000,"нет")</f>
        <v>0</v>
      </c>
      <c r="S7" s="160">
        <f>SUMIFS(спорт!P4:P10000,спорт!F4:F10000,B7,спорт!G4:G10000,"да")</f>
        <v>0</v>
      </c>
      <c r="T7" s="161">
        <f>SUMIFS(спорт!P4:P10000,спорт!F4:F10000,B7,спорт!G4:G10000,"нет")</f>
        <v>0</v>
      </c>
      <c r="U7" s="160">
        <f>SUMIFS(лечеб!P4:P10000,лечеб!F4:F10000,B7,лечеб!G4:G10000,"да")</f>
        <v>0</v>
      </c>
      <c r="V7" s="161">
        <f>SUMIFS(лечеб!P4:P10000,лечеб!F4:F10000,B7,лечеб!G4:G10000,"нет")</f>
        <v>0</v>
      </c>
      <c r="W7" s="160">
        <f>SUMIFS(Баня!P4:P10000,Баня!F4:F10000,B7,Баня!G4:G10000,"да")</f>
        <v>0</v>
      </c>
      <c r="X7" s="161">
        <f>SUMIFS(Баня!P4:P10000,Баня!F4:F10000,B7,Баня!G4:G10000,"нет")</f>
        <v>0</v>
      </c>
      <c r="Y7" s="160">
        <f>SUMIFS(Адм!P4:P10000,Адм!F4:F10000,B7,Адм!G4:G10000,"да")</f>
        <v>0</v>
      </c>
      <c r="Z7" s="161">
        <f>SUMIFS(Адм!P4:P10000,Адм!F4:F10000,B7,Адм!G4:G10000,"нет")</f>
        <v>0</v>
      </c>
      <c r="AA7" s="160">
        <f>SUMIFS(С.Х!P4:P9995,С.Х!F4:F9995,B7,С.Х!G4:G9995,"да")</f>
        <v>0</v>
      </c>
      <c r="AB7" s="161">
        <f>SUMIFS(С.Х!P4:P9995,С.Х!F4:F9995,B7,С.Х!G4:G9995,"нет")</f>
        <v>0</v>
      </c>
      <c r="AC7" s="160">
        <f>SUMIFS(новостр!O4:O9999,новостр!F4:F9999,B7,новостр!G4:G9999,"да")</f>
        <v>0</v>
      </c>
      <c r="AD7" s="161">
        <f>SUMIFS(новостр!O4:O9999,новостр!F4:F9999,B7,новостр!G4:G9999,"нет")</f>
        <v>0</v>
      </c>
      <c r="AE7" s="160">
        <f>SUMIFS(авт!S4:S10004,авт!F4:F10004,B7,авт!G4:G10004,"да")</f>
        <v>0</v>
      </c>
      <c r="AF7" s="161">
        <f>SUMIFS(авт!S4:S10004,авт!F4:F10004,B7,авт!G4:G10004,"нет")</f>
        <v>0</v>
      </c>
      <c r="AG7" s="160">
        <f>SUMIFS(ЖС!T4:T10022,ЖС!F4:F10022,B7,ЖС!G4:G10022,"да")</f>
        <v>0</v>
      </c>
      <c r="AH7" s="161">
        <f>SUMIFS(ЖС!T4:T10022,ЖС!F4:F10022,B7,ЖС!G4:G10022,"нет")</f>
        <v>0</v>
      </c>
      <c r="AI7" s="160">
        <f>SUMIFS(Лес!M5:M9992,Лес!F5:F9992,B7,Лес!G5:G9992,"да")</f>
        <v>0</v>
      </c>
      <c r="AJ7" s="161">
        <f>SUMIFS(Лес!M5:M9992,Лес!F5:F9992,B7,Лес!G5:G9992,"нет")</f>
        <v>0</v>
      </c>
      <c r="AK7" s="160">
        <f>SUMIFS('степь '!L5:L9998,'степь '!F5:F9998,B7,'степь '!G5:G9998,"да")</f>
        <v>0</v>
      </c>
      <c r="AL7" s="161">
        <f>SUMIFS('степь '!L5:L9998,'степь '!F5:F9998,B7,'степь '!G5:G9998,"нет")</f>
        <v>0</v>
      </c>
      <c r="AM7" s="160">
        <f>SUMIFS(Пр.откр.тер!O4:O9967,Пр.откр.тер!F4:F9967,B7,Пр.откр.тер!G4:G9967,"да")</f>
        <v>0</v>
      </c>
      <c r="AN7" s="161">
        <f>SUMIFS(Пр.откр.тер!O4:O9967,Пр.откр.тер!F4:F9967,B7,Пр.откр.тер!G4:G9967,"нет")</f>
        <v>0</v>
      </c>
      <c r="AO7" s="115"/>
    </row>
    <row r="8" spans="1:41" s="2" customFormat="1" ht="17.25" thickTop="1" thickBot="1">
      <c r="A8" s="123">
        <v>5</v>
      </c>
      <c r="B8" s="127" t="s">
        <v>140</v>
      </c>
      <c r="C8" s="125">
        <f t="shared" si="0"/>
        <v>0</v>
      </c>
      <c r="D8" s="174">
        <f t="shared" si="1"/>
        <v>0</v>
      </c>
      <c r="E8" s="175">
        <f t="shared" si="1"/>
        <v>0</v>
      </c>
      <c r="F8" s="131"/>
      <c r="G8" s="160">
        <f>SUMIFS(произв!P4:P9995,произв!F4:F9995,B8,произв!G4:G9995,"да")</f>
        <v>0</v>
      </c>
      <c r="H8" s="161">
        <f>SUMIFS(произв!P4:P9995,произв!F4:F9995,B8,произв!G4:G9995,"нет")</f>
        <v>0</v>
      </c>
      <c r="I8" s="160">
        <f>SUMIFS(торг!P4:P10000,торг!F4:F10000,B8,торг!G4:G10000,"да")</f>
        <v>0</v>
      </c>
      <c r="J8" s="161">
        <f>SUMIFS(торг!P4:P10000,торг!F4:F10000,B8,торг!G4:G10000,"нет")</f>
        <v>0</v>
      </c>
      <c r="K8" s="164">
        <f>SUMIFS(склад!P4:P9995,склад!F4:F9995,B8,склад!G4:G9995,"да")</f>
        <v>0</v>
      </c>
      <c r="L8" s="165">
        <f>SUMIFS(склад!P4:P9995,склад!F4:F9995,B8,склад!G4:G9995,"нет")</f>
        <v>0</v>
      </c>
      <c r="M8" s="167">
        <f>SUMIFS('обр '!P4:P9999,'обр '!F4:F9999,B8,'обр '!G4:G9999,"да")</f>
        <v>0</v>
      </c>
      <c r="N8" s="161">
        <f>SUMIFS('обр '!P4:P9999,'обр '!F4:F9999,B8,'обр '!G4:G9999,"нет")</f>
        <v>0</v>
      </c>
      <c r="O8" s="160">
        <f>SUMIFS(детс!P4:P10000,детс!F4:F10000,B8,детс!G4:G10000,"да")</f>
        <v>0</v>
      </c>
      <c r="P8" s="161">
        <f>SUMIFS(детс!P4:P10000,детс!F4:F10000,B8,детс!G4:G10000,"нет")</f>
        <v>0</v>
      </c>
      <c r="Q8" s="160">
        <f>SUMIFS(культ!P4:P10000,культ!F4:F10000,B8,культ!G4:G10000,"да")</f>
        <v>0</v>
      </c>
      <c r="R8" s="161">
        <f>SUMIFS(культ!P4:P10000,культ!F4:F10000,B8,культ!G4:G10000,"нет")</f>
        <v>0</v>
      </c>
      <c r="S8" s="160">
        <f>SUMIFS(спорт!P4:P10000,спорт!F4:F10000,B8,спорт!G4:G10000,"да")</f>
        <v>0</v>
      </c>
      <c r="T8" s="161">
        <f>SUMIFS(спорт!P4:P10000,спорт!F4:F10000,B8,спорт!G4:G10000,"нет")</f>
        <v>0</v>
      </c>
      <c r="U8" s="160">
        <f>SUMIFS(лечеб!P4:P10000,лечеб!F4:F10000,B8,лечеб!G4:G10000,"да")</f>
        <v>0</v>
      </c>
      <c r="V8" s="161">
        <f>SUMIFS(лечеб!P4:P10000,лечеб!F4:F10000,B8,лечеб!G4:G10000,"нет")</f>
        <v>0</v>
      </c>
      <c r="W8" s="160">
        <f>SUMIFS(Баня!P4:P10000,Баня!F4:F10000,B8,Баня!G4:G10000,"да")</f>
        <v>0</v>
      </c>
      <c r="X8" s="161">
        <f>SUMIFS(Баня!P4:P10000,Баня!F4:F10000,B8,Баня!G4:G10000,"нет")</f>
        <v>0</v>
      </c>
      <c r="Y8" s="160">
        <f>SUMIFS(Адм!P4:P10000,Адм!F4:F10000,B8,Адм!G4:G10000,"да")</f>
        <v>0</v>
      </c>
      <c r="Z8" s="161">
        <f>SUMIFS(Адм!P4:P10000,Адм!F4:F10000,B8,Адм!G4:G10000,"нет")</f>
        <v>0</v>
      </c>
      <c r="AA8" s="160">
        <f>SUMIFS(С.Х!P4:P9995,С.Х!F4:F9995,B8,С.Х!G4:G9995,"да")</f>
        <v>0</v>
      </c>
      <c r="AB8" s="161">
        <f>SUMIFS(С.Х!P4:P9995,С.Х!F4:F9995,B8,С.Х!G4:G9995,"нет")</f>
        <v>0</v>
      </c>
      <c r="AC8" s="160">
        <f>SUMIFS(новостр!O4:O9999,новостр!F4:F9999,B8,новостр!G4:G9999,"да")</f>
        <v>0</v>
      </c>
      <c r="AD8" s="161">
        <f>SUMIFS(новостр!O4:O9999,новостр!F4:F9999,B8,новостр!G4:G9999,"нет")</f>
        <v>0</v>
      </c>
      <c r="AE8" s="160">
        <f>SUMIFS(авт!S4:S10004,авт!F4:F10004,B8,авт!G4:G10004,"да")</f>
        <v>0</v>
      </c>
      <c r="AF8" s="161">
        <f>SUMIFS(авт!S4:S10004,авт!F4:F10004,B8,авт!G4:G10004,"нет")</f>
        <v>0</v>
      </c>
      <c r="AG8" s="160">
        <f>SUMIFS(ЖС!T4:T10022,ЖС!F4:F10022,B8,ЖС!G4:G10022,"да")</f>
        <v>0</v>
      </c>
      <c r="AH8" s="161">
        <f>SUMIFS(ЖС!T4:T10022,ЖС!F4:F10022,B8,ЖС!G4:G10022,"нет")</f>
        <v>0</v>
      </c>
      <c r="AI8" s="160">
        <f>SUMIFS(Лес!M5:M9992,Лес!F5:F9992,B8,Лес!G5:G9992,"да")</f>
        <v>0</v>
      </c>
      <c r="AJ8" s="161">
        <f>SUMIFS(Лес!M5:M9992,Лес!F5:F9992,B8,Лес!G5:G9992,"нет")</f>
        <v>0</v>
      </c>
      <c r="AK8" s="160">
        <f>SUMIFS('степь '!L5:L9998,'степь '!F5:F9998,B8,'степь '!G5:G9998,"да")</f>
        <v>0</v>
      </c>
      <c r="AL8" s="161">
        <f>SUMIFS('степь '!L5:L9998,'степь '!F5:F9998,B8,'степь '!G5:G9998,"нет")</f>
        <v>0</v>
      </c>
      <c r="AM8" s="160">
        <f>SUMIFS(Пр.откр.тер!O4:O9967,Пр.откр.тер!F4:F9967,B8,Пр.откр.тер!G4:G9967,"да")</f>
        <v>0</v>
      </c>
      <c r="AN8" s="161">
        <f>SUMIFS(Пр.откр.тер!O4:O9967,Пр.откр.тер!F4:F9967,B8,Пр.откр.тер!G4:G9967,"нет")</f>
        <v>0</v>
      </c>
      <c r="AO8" s="115"/>
    </row>
    <row r="9" spans="1:41" s="2" customFormat="1" ht="17.25" thickTop="1" thickBot="1">
      <c r="A9" s="123">
        <v>6</v>
      </c>
      <c r="B9" s="127" t="s">
        <v>144</v>
      </c>
      <c r="C9" s="125">
        <f t="shared" si="0"/>
        <v>0</v>
      </c>
      <c r="D9" s="174">
        <f t="shared" si="1"/>
        <v>0</v>
      </c>
      <c r="E9" s="175">
        <f t="shared" si="1"/>
        <v>0</v>
      </c>
      <c r="F9" s="131"/>
      <c r="G9" s="160">
        <f>SUMIFS(произв!P4:P9995,произв!F4:F9995,B9,произв!G4:G9995,"да")</f>
        <v>0</v>
      </c>
      <c r="H9" s="161">
        <f>SUMIFS(произв!P4:P9995,произв!F4:F9995,B9,произв!G4:G9995,"нет")</f>
        <v>0</v>
      </c>
      <c r="I9" s="160">
        <f>SUMIFS(торг!P4:P10000,торг!F4:F10000,B9,торг!G4:G10000,"да")</f>
        <v>0</v>
      </c>
      <c r="J9" s="161">
        <f>SUMIFS(торг!P4:P10000,торг!F4:F10000,B9,торг!G4:G10000,"нет")</f>
        <v>0</v>
      </c>
      <c r="K9" s="164">
        <f>SUMIFS(склад!P4:P9995,склад!F4:F9995,B9,склад!G4:G9995,"да")</f>
        <v>0</v>
      </c>
      <c r="L9" s="161">
        <f>SUMIFS(склад!P4:P9995,склад!F4:F9995,B9,склад!G4:G9995,"нет")</f>
        <v>0</v>
      </c>
      <c r="M9" s="167">
        <f>SUMIFS('обр '!P4:P9999,'обр '!F4:F9999,B9,'обр '!G4:G9999,"да")</f>
        <v>0</v>
      </c>
      <c r="N9" s="161">
        <f>SUMIFS('обр '!P4:P9999,'обр '!F4:F9999,B9,'обр '!G4:G9999,"нет")</f>
        <v>0</v>
      </c>
      <c r="O9" s="160">
        <f>SUMIFS(детс!P4:P10000,детс!F4:F10000,B9,детс!G4:G10000,"да")</f>
        <v>0</v>
      </c>
      <c r="P9" s="161">
        <f>SUMIFS(детс!P4:P10000,детс!F4:F10000,B9,детс!G4:G10000,"нет")</f>
        <v>0</v>
      </c>
      <c r="Q9" s="160">
        <f>SUMIFS(культ!P4:P10000,культ!F4:F10000,B9,культ!G4:G10000,"да")</f>
        <v>0</v>
      </c>
      <c r="R9" s="161">
        <f>SUMIFS(культ!P4:P10000,культ!F4:F10000,B9,культ!G4:G10000,"нет")</f>
        <v>0</v>
      </c>
      <c r="S9" s="160">
        <f>SUMIFS(спорт!P4:P10000,спорт!F4:F10000,B9,спорт!G4:G10000,"да")</f>
        <v>0</v>
      </c>
      <c r="T9" s="161">
        <f>SUMIFS(спорт!P4:P10000,спорт!F4:F10000,B9,спорт!G4:G10000,"нет")</f>
        <v>0</v>
      </c>
      <c r="U9" s="160">
        <f>SUMIFS(лечеб!P4:P10000,лечеб!F4:F10000,B9,лечеб!G4:G10000,"да")</f>
        <v>0</v>
      </c>
      <c r="V9" s="161">
        <f>SUMIFS(лечеб!P4:P10000,лечеб!F4:F10000,B9,лечеб!G4:G10000,"нет")</f>
        <v>0</v>
      </c>
      <c r="W9" s="160">
        <f>SUMIFS(Баня!P4:P10000,Баня!F4:F10000,B9,Баня!G4:G10000,"да")</f>
        <v>0</v>
      </c>
      <c r="X9" s="161">
        <f>SUMIFS(Баня!P4:P10000,Баня!F4:F10000,B9,Баня!G4:G10000,"нет")</f>
        <v>0</v>
      </c>
      <c r="Y9" s="160">
        <f>SUMIFS(Адм!P4:P10000,Адм!F4:F10000,B9,Адм!G4:G10000,"да")</f>
        <v>0</v>
      </c>
      <c r="Z9" s="161">
        <f>SUMIFS(Адм!P4:P10000,Адм!F4:F10000,B9,Адм!G4:G10000,"нет")</f>
        <v>0</v>
      </c>
      <c r="AA9" s="160">
        <f>SUMIFS(С.Х!P4:P9995,С.Х!F4:F9995,B9,С.Х!G4:G9995,"да")</f>
        <v>0</v>
      </c>
      <c r="AB9" s="161">
        <f>SUMIFS(С.Х!P4:P9995,С.Х!F4:F9995,B9,С.Х!G4:G9995,"нет")</f>
        <v>0</v>
      </c>
      <c r="AC9" s="160">
        <f>SUMIFS(новостр!O4:O9999,новостр!F4:F9999,B9,новостр!G4:G9999,"да")</f>
        <v>0</v>
      </c>
      <c r="AD9" s="161">
        <f>SUMIFS(новостр!O4:O9999,новостр!F4:F9999,B9,новостр!G4:G9999,"нет")</f>
        <v>0</v>
      </c>
      <c r="AE9" s="160">
        <f>SUMIFS(авт!S4:S10004,авт!F4:F10004,B9,авт!G4:G10004,"да")</f>
        <v>0</v>
      </c>
      <c r="AF9" s="161">
        <f>SUMIFS(авт!S4:S10004,авт!F4:F10004,B9,авт!G4:G10004,"нет")</f>
        <v>0</v>
      </c>
      <c r="AG9" s="160">
        <f>SUMIFS(ЖС!T4:T10022,ЖС!F4:F10022,B9,ЖС!G4:G10022,"да")</f>
        <v>0</v>
      </c>
      <c r="AH9" s="161">
        <f>SUMIFS(ЖС!T4:T10022,ЖС!F4:F10022,B9,ЖС!G4:G10022,"нет")</f>
        <v>0</v>
      </c>
      <c r="AI9" s="160">
        <f>SUMIFS(Лес!M5:M9992,Лес!F5:F9992,B9,Лес!G5:G9992,"да")</f>
        <v>0</v>
      </c>
      <c r="AJ9" s="161">
        <f>SUMIFS(Лес!M5:M9992,Лес!F5:F9992,B9,Лес!G5:G9992,"нет")</f>
        <v>0</v>
      </c>
      <c r="AK9" s="160">
        <f>SUMIFS('степь '!L5:L9998,'степь '!F5:F9998,B9,'степь '!G5:G9998,"да")</f>
        <v>0</v>
      </c>
      <c r="AL9" s="161">
        <f>SUMIFS('степь '!L5:L9998,'степь '!F5:F9998,B9,'степь '!G5:G9998,"нет")</f>
        <v>0</v>
      </c>
      <c r="AM9" s="160">
        <f>SUMIFS(Пр.откр.тер!O4:O9967,Пр.откр.тер!F4:F9967,B9,Пр.откр.тер!G4:G9967,"да")</f>
        <v>0</v>
      </c>
      <c r="AN9" s="161">
        <f>SUMIFS(Пр.откр.тер!O4:O9967,Пр.откр.тер!F4:F9967,B9,Пр.откр.тер!G4:G9967,"нет")</f>
        <v>0</v>
      </c>
      <c r="AO9" s="115"/>
    </row>
    <row r="10" spans="1:41" s="2" customFormat="1" ht="17.25" thickTop="1" thickBot="1">
      <c r="A10" s="123">
        <v>7</v>
      </c>
      <c r="B10" s="127" t="s">
        <v>137</v>
      </c>
      <c r="C10" s="125">
        <f t="shared" si="0"/>
        <v>0</v>
      </c>
      <c r="D10" s="174">
        <f t="shared" si="1"/>
        <v>0</v>
      </c>
      <c r="E10" s="175">
        <f t="shared" si="1"/>
        <v>0</v>
      </c>
      <c r="F10" s="131"/>
      <c r="G10" s="160">
        <f>SUMIFS(произв!P4:P9995,произв!F4:F9995,B10,произв!G4:G9995,"да")</f>
        <v>0</v>
      </c>
      <c r="H10" s="161">
        <f>SUMIFS(произв!P4:P9995,произв!F4:F9995,B10,произв!G4:G9995,"нет")</f>
        <v>0</v>
      </c>
      <c r="I10" s="160">
        <f>SUMIFS(торг!P4:P10000,торг!F4:F10000,B10,торг!G4:G10000,"да")</f>
        <v>0</v>
      </c>
      <c r="J10" s="161">
        <f>SUMIFS(торг!P4:P10000,торг!F4:F10000,B10,торг!G4:G10000,"нет")</f>
        <v>0</v>
      </c>
      <c r="K10" s="160">
        <f>SUMIFS(склад!P4:P9995,склад!F4:F9995,B10,склад!G4:G9995,"да")</f>
        <v>0</v>
      </c>
      <c r="L10" s="161">
        <f>SUMIFS(склад!P4:P9995,склад!F4:F9995,B10,склад!G4:G9995,"нет")</f>
        <v>0</v>
      </c>
      <c r="M10" s="167">
        <f>SUMIFS('обр '!P4:P9999,'обр '!F4:F9999,B10,'обр '!G4:G9999,"да")</f>
        <v>0</v>
      </c>
      <c r="N10" s="161">
        <f>SUMIFS('обр '!P4:P9999,'обр '!F4:F9999,B10,'обр '!G4:G9999,"нет")</f>
        <v>0</v>
      </c>
      <c r="O10" s="164">
        <f>SUMIFS(детс!P4:P10000,детс!F4:F10000,B10,детс!G4:G10000,"да")</f>
        <v>0</v>
      </c>
      <c r="P10" s="161">
        <f>SUMIFS(детс!P4:P10000,детс!F4:F10000,B10,детс!G4:G10000,"нет")</f>
        <v>0</v>
      </c>
      <c r="Q10" s="160">
        <f>SUMIFS(культ!P4:P10000,культ!F4:F10000,B10,культ!G4:G10000,"да")</f>
        <v>0</v>
      </c>
      <c r="R10" s="161">
        <f>SUMIFS(культ!P4:P10000,культ!F4:F10000,B10,культ!G4:G10000,"нет")</f>
        <v>0</v>
      </c>
      <c r="S10" s="160">
        <f>SUMIFS(спорт!P4:P10000,спорт!F4:F10000,B10,спорт!G4:G10000,"да")</f>
        <v>0</v>
      </c>
      <c r="T10" s="161">
        <f>SUMIFS(спорт!P4:P10000,спорт!F4:F10000,B10,спорт!G4:G10000,"нет")</f>
        <v>0</v>
      </c>
      <c r="U10" s="160">
        <f>SUMIFS(лечеб!P4:P10000,лечеб!F4:F10000,B10,лечеб!G4:G10000,"да")</f>
        <v>0</v>
      </c>
      <c r="V10" s="161">
        <f>SUMIFS(лечеб!P4:P10000,лечеб!F4:F10000,B10,лечеб!G4:G10000,"нет")</f>
        <v>0</v>
      </c>
      <c r="W10" s="160">
        <f>SUMIFS(Баня!P4:P10000,Баня!F4:F10000,B10,Баня!G4:G10000,"да")</f>
        <v>0</v>
      </c>
      <c r="X10" s="161">
        <f>SUMIFS(Баня!P4:P10000,Баня!F4:F10000,B10,Баня!G4:G10000,"нет")</f>
        <v>0</v>
      </c>
      <c r="Y10" s="160">
        <f>SUMIFS(Адм!P4:P10000,Адм!F4:F10000,B10,Адм!G4:G10000,"да")</f>
        <v>0</v>
      </c>
      <c r="Z10" s="161">
        <f>SUMIFS(Адм!P4:P10000,Адм!F4:F10000,B10,Адм!G4:G10000,"нет")</f>
        <v>0</v>
      </c>
      <c r="AA10" s="160">
        <f>SUMIFS(С.Х!P4:P9995,С.Х!F4:F9995,B10,С.Х!G4:G9995,"да")</f>
        <v>0</v>
      </c>
      <c r="AB10" s="161">
        <f>SUMIFS(С.Х!P4:P9995,С.Х!F4:F9995,B10,С.Х!G4:G9995,"нет")</f>
        <v>0</v>
      </c>
      <c r="AC10" s="160">
        <f>SUMIFS(новостр!O4:O9999,новостр!F4:F9999,B10,новостр!G4:G9999,"да")</f>
        <v>0</v>
      </c>
      <c r="AD10" s="161">
        <f>SUMIFS(новостр!O4:O9999,новостр!F4:F9999,B10,новостр!G4:G9999,"нет")</f>
        <v>0</v>
      </c>
      <c r="AE10" s="160">
        <f>SUMIFS(авт!S4:S10004,авт!F4:F10004,B10,авт!G4:G10004,"да")</f>
        <v>0</v>
      </c>
      <c r="AF10" s="161">
        <f>SUMIFS(авт!S4:S10004,авт!F4:F10004,B10,авт!G4:G10004,"нет")</f>
        <v>0</v>
      </c>
      <c r="AG10" s="160">
        <f>SUMIFS(ЖС!T4:T10022,ЖС!F4:F10022,B10,ЖС!G4:G10022,"да")</f>
        <v>0</v>
      </c>
      <c r="AH10" s="161">
        <f>SUMIFS(ЖС!T4:T10022,ЖС!F4:F10022,B10,ЖС!G4:G10022,"нет")</f>
        <v>0</v>
      </c>
      <c r="AI10" s="160">
        <f>SUMIFS(Лес!M5:M9992,Лес!F5:F9992,B10,Лес!G5:G9992,"да")</f>
        <v>0</v>
      </c>
      <c r="AJ10" s="161">
        <f>SUMIFS(Лес!M5:M9992,Лес!F5:F9992,B10,Лес!G5:G9992,"нет")</f>
        <v>0</v>
      </c>
      <c r="AK10" s="160">
        <f>SUMIFS('степь '!L5:L9998,'степь '!F5:F9998,B10,'степь '!G5:G9998,"да")</f>
        <v>0</v>
      </c>
      <c r="AL10" s="161">
        <f>SUMIFS('степь '!L5:L9998,'степь '!F5:F9998,B10,'степь '!G5:G9998,"нет")</f>
        <v>0</v>
      </c>
      <c r="AM10" s="160">
        <f>SUMIFS(Пр.откр.тер!O4:O9967,Пр.откр.тер!F4:F9967,B10,Пр.откр.тер!G4:G9967,"да")</f>
        <v>0</v>
      </c>
      <c r="AN10" s="161">
        <f>SUMIFS(Пр.откр.тер!O4:O9967,Пр.откр.тер!F4:F9967,B10,Пр.откр.тер!G4:G9967,"нет")</f>
        <v>0</v>
      </c>
      <c r="AO10" s="115"/>
    </row>
    <row r="11" spans="1:41" s="2" customFormat="1" ht="17.25" thickTop="1" thickBot="1">
      <c r="A11" s="123">
        <v>8</v>
      </c>
      <c r="B11" s="127" t="s">
        <v>131</v>
      </c>
      <c r="C11" s="125">
        <f t="shared" si="0"/>
        <v>0</v>
      </c>
      <c r="D11" s="174">
        <f t="shared" si="1"/>
        <v>0</v>
      </c>
      <c r="E11" s="175">
        <f t="shared" si="1"/>
        <v>0</v>
      </c>
      <c r="F11" s="131"/>
      <c r="G11" s="160">
        <f>SUMIFS(произв!P4:P9995,произв!F4:F9995,B11,произв!G4:G9995,"да")</f>
        <v>0</v>
      </c>
      <c r="H11" s="161">
        <f>SUMIFS(произв!P4:P9995,произв!F4:F9995,B11,произв!G4:G9995,"нет")</f>
        <v>0</v>
      </c>
      <c r="I11" s="160">
        <f>SUMIFS(торг!P4:P10000,торг!F4:F10000,B11,торг!G4:G10000,"да")</f>
        <v>0</v>
      </c>
      <c r="J11" s="161">
        <f>SUMIFS(торг!P4:P10000,торг!F4:F10000,B11,торг!G4:G10000,"нет")</f>
        <v>0</v>
      </c>
      <c r="K11" s="160">
        <f>SUMIFS(склад!P4:P9995,склад!F4:F9995,B11,склад!G4:G9995,"да")</f>
        <v>0</v>
      </c>
      <c r="L11" s="161">
        <f>SUMIFS(склад!P4:P9995,склад!F4:F9995,B11,склад!G4:G9995,"нет")</f>
        <v>0</v>
      </c>
      <c r="M11" s="167">
        <f>SUMIFS('обр '!P4:P9999,'обр '!F4:F9999,B11,'обр '!G4:G9999,"да")</f>
        <v>0</v>
      </c>
      <c r="N11" s="161">
        <f>SUMIFS('обр '!P4:P9999,'обр '!F4:F9999,B11,'обр '!G4:G9999,"нет")</f>
        <v>0</v>
      </c>
      <c r="O11" s="160">
        <f>SUMIFS(детс!P4:P10000,детс!F4:F10000,B11,детс!G4:G10000,"да")</f>
        <v>0</v>
      </c>
      <c r="P11" s="161">
        <f>SUMIFS(детс!P4:P10000,детс!F4:F10000,B11,детс!G4:G10000,"нет")</f>
        <v>0</v>
      </c>
      <c r="Q11" s="160">
        <f>SUMIFS(культ!P4:P10000,культ!F4:F10000,B11,культ!G4:G10000,"да")</f>
        <v>0</v>
      </c>
      <c r="R11" s="161">
        <f>SUMIFS(культ!P4:P10000,культ!F4:F10000,B11,культ!G4:G10000,"нет")</f>
        <v>0</v>
      </c>
      <c r="S11" s="160">
        <f>SUMIFS(спорт!P4:P10000,спорт!F4:F10000,B11,спорт!G4:G10000,"да")</f>
        <v>0</v>
      </c>
      <c r="T11" s="161">
        <f>SUMIFS(спорт!P4:P10000,спорт!F4:F10000,B11,спорт!G4:G10000,"нет")</f>
        <v>0</v>
      </c>
      <c r="U11" s="160">
        <f>SUMIFS(лечеб!P4:P10000,лечеб!F4:F10000,B11,лечеб!G4:G10000,"да")</f>
        <v>0</v>
      </c>
      <c r="V11" s="161">
        <f>SUMIFS(лечеб!P4:P10000,лечеб!F4:F10000,B11,лечеб!G4:G10000,"нет")</f>
        <v>0</v>
      </c>
      <c r="W11" s="160">
        <f>SUMIFS(Баня!P4:P10000,Баня!F4:F10000,B11,Баня!G4:G10000,"да")</f>
        <v>0</v>
      </c>
      <c r="X11" s="161">
        <f>SUMIFS(Баня!P4:P10000,Баня!F4:F10000,B11,Баня!G4:G10000,"нет")</f>
        <v>0</v>
      </c>
      <c r="Y11" s="160">
        <f>SUMIFS(Адм!P4:P10000,Адм!F4:F10000,B11,Адм!G4:G10000,"да")</f>
        <v>0</v>
      </c>
      <c r="Z11" s="161">
        <f>SUMIFS(Адм!P4:P10000,Адм!F4:F10000,B11,Адм!G4:G10000,"нет")</f>
        <v>0</v>
      </c>
      <c r="AA11" s="160">
        <f>SUMIFS(С.Х!P4:P9995,С.Х!F4:F9995,B11,С.Х!G4:G9995,"да")</f>
        <v>0</v>
      </c>
      <c r="AB11" s="161">
        <f>SUMIFS(С.Х!P4:P9995,С.Х!F4:F9995,B11,С.Х!G4:G9995,"нет")</f>
        <v>0</v>
      </c>
      <c r="AC11" s="160">
        <f>SUMIFS(новостр!O4:O9999,новостр!F4:F9999,B11,новостр!G4:G9999,"да")</f>
        <v>0</v>
      </c>
      <c r="AD11" s="161">
        <f>SUMIFS(новостр!O4:O9999,новостр!F4:F9999,B11,новостр!G4:G9999,"нет")</f>
        <v>0</v>
      </c>
      <c r="AE11" s="160">
        <f>SUMIFS(авт!S4:S10004,авт!F4:F10004,B11,авт!G4:G10004,"да")</f>
        <v>0</v>
      </c>
      <c r="AF11" s="161">
        <f>SUMIFS(авт!S4:S10004,авт!F4:F10004,B11,авт!G4:G10004,"нет")</f>
        <v>0</v>
      </c>
      <c r="AG11" s="160">
        <f>SUMIFS(ЖС!T4:T10022,ЖС!F4:F10022,B11,ЖС!G4:G10022,"да")</f>
        <v>0</v>
      </c>
      <c r="AH11" s="161">
        <f>SUMIFS(ЖС!T4:T10022,ЖС!F4:F10022,B11,ЖС!G4:G10022,"нет")</f>
        <v>0</v>
      </c>
      <c r="AI11" s="160">
        <f>SUMIFS(Лес!M5:M9992,Лес!F5:F9992,B11,Лес!G5:G9992,"да")</f>
        <v>0</v>
      </c>
      <c r="AJ11" s="161">
        <f>SUMIFS(Лес!M5:M9992,Лес!F5:F9992,B11,Лес!G5:G9992,"нет")</f>
        <v>0</v>
      </c>
      <c r="AK11" s="160">
        <f>SUMIFS('степь '!L5:L9998,'степь '!F5:F9998,B11,'степь '!G5:G9998,"да")</f>
        <v>0</v>
      </c>
      <c r="AL11" s="161">
        <f>SUMIFS('степь '!L5:L9998,'степь '!F5:F9998,B11,'степь '!G5:G9998,"нет")</f>
        <v>0</v>
      </c>
      <c r="AM11" s="160">
        <f>SUMIFS(Пр.откр.тер!O4:O9967,Пр.откр.тер!F4:F9967,B11,Пр.откр.тер!G4:G9967,"да")</f>
        <v>0</v>
      </c>
      <c r="AN11" s="161">
        <f>SUMIFS(Пр.откр.тер!O4:O9967,Пр.откр.тер!F4:F9967,B11,Пр.откр.тер!G4:G9967,"нет")</f>
        <v>0</v>
      </c>
      <c r="AO11" s="115"/>
    </row>
    <row r="12" spans="1:41" s="2" customFormat="1" ht="17.25" thickTop="1" thickBot="1">
      <c r="A12" s="123">
        <v>9</v>
      </c>
      <c r="B12" s="127" t="s">
        <v>143</v>
      </c>
      <c r="C12" s="125">
        <f t="shared" si="0"/>
        <v>0</v>
      </c>
      <c r="D12" s="174">
        <f t="shared" si="1"/>
        <v>0</v>
      </c>
      <c r="E12" s="175">
        <f t="shared" si="1"/>
        <v>0</v>
      </c>
      <c r="F12" s="131"/>
      <c r="G12" s="160">
        <f>SUMIFS(произв!P4:P9995,произв!F4:F9995,B12,произв!G4:G9995,"да")</f>
        <v>0</v>
      </c>
      <c r="H12" s="161">
        <f>SUMIFS(произв!P4:P9995,произв!F4:F9995,B12,произв!G4:G9995,"нет")</f>
        <v>0</v>
      </c>
      <c r="I12" s="160">
        <f>SUMIFS(торг!P4:P10000,торг!F4:F10000,B12,торг!G4:G10000,"да")</f>
        <v>0</v>
      </c>
      <c r="J12" s="161">
        <f>SUMIFS(торг!P4:P10000,торг!F4:F10000,B12,торг!G4:G10000,"нет")</f>
        <v>0</v>
      </c>
      <c r="K12" s="160">
        <f>SUMIFS(склад!P4:P9995,склад!F4:F9995,B12,склад!G4:G9995,"да")</f>
        <v>0</v>
      </c>
      <c r="L12" s="161">
        <f>SUMIFS(склад!P4:P9995,склад!F4:F9995,B12,склад!G4:G9995,"нет")</f>
        <v>0</v>
      </c>
      <c r="M12" s="167">
        <f>SUMIFS('обр '!P4:P9999,'обр '!F4:F9999,B12,'обр '!G4:G9999,"да")</f>
        <v>0</v>
      </c>
      <c r="N12" s="167">
        <f>SUMIFS('обр '!P4:P9999,'обр '!F4:F9999,B12,'обр '!G4:G9999,"нет")</f>
        <v>0</v>
      </c>
      <c r="O12" s="160">
        <f>SUMIFS(детс!P4:P10000,детс!F4:F10000,B12,детс!G4:G10000,"да")</f>
        <v>0</v>
      </c>
      <c r="P12" s="161">
        <f>SUMIFS(детс!P4:P10000,детс!F4:F10000,B12,детс!G4:G10000,"нет")</f>
        <v>0</v>
      </c>
      <c r="Q12" s="160">
        <f>SUMIFS(культ!P4:P10000,культ!F4:F10000,B12,культ!G4:G10000,"да")</f>
        <v>0</v>
      </c>
      <c r="R12" s="161">
        <f>SUMIFS(культ!P4:P10000,культ!F4:F10000,B12,культ!G4:G10000,"нет")</f>
        <v>0</v>
      </c>
      <c r="S12" s="160">
        <f>SUMIFS(спорт!P4:P10000,спорт!F4:F10000,B12,спорт!G4:G10000,"да")</f>
        <v>0</v>
      </c>
      <c r="T12" s="161">
        <f>SUMIFS(спорт!P4:P10000,спорт!F4:F10000,B12,спорт!G4:G10000,"нет")</f>
        <v>0</v>
      </c>
      <c r="U12" s="160">
        <f>SUMIFS(лечеб!P4:P10000,лечеб!F4:F10000,B12,лечеб!G4:G10000,"да")</f>
        <v>0</v>
      </c>
      <c r="V12" s="161">
        <f>SUMIFS(лечеб!P4:P10000,лечеб!F4:F10000,B12,лечеб!G4:G10000,"нет")</f>
        <v>0</v>
      </c>
      <c r="W12" s="160">
        <f>SUMIFS(Баня!P4:P10000,Баня!F4:F10000,B12,Баня!G4:G10000,"да")</f>
        <v>0</v>
      </c>
      <c r="X12" s="161">
        <f>SUMIFS(Баня!P4:P10000,Баня!F4:F10000,B12,Баня!G4:G10000,"нет")</f>
        <v>0</v>
      </c>
      <c r="Y12" s="160">
        <f>SUMIFS(Адм!P4:P10000,Адм!F4:F10000,B12,Адм!G4:G10000,"да")</f>
        <v>0</v>
      </c>
      <c r="Z12" s="161">
        <f>SUMIFS(Адм!P4:P10000,Адм!F4:F10000,B12,Адм!G4:G10000,"нет")</f>
        <v>0</v>
      </c>
      <c r="AA12" s="160">
        <f>SUMIFS(С.Х!P4:P9995,С.Х!F4:F9995,B12,С.Х!G4:G9995,"да")</f>
        <v>0</v>
      </c>
      <c r="AB12" s="161">
        <f>SUMIFS(С.Х!P4:P9995,С.Х!F4:F9995,B12,С.Х!G4:G9995,"нет")</f>
        <v>0</v>
      </c>
      <c r="AC12" s="160">
        <f>SUMIFS(новостр!O4:O9999,новостр!F4:F9999,B12,новостр!G4:G9999,"да")</f>
        <v>0</v>
      </c>
      <c r="AD12" s="161">
        <f>SUMIFS(новостр!O4:O9999,новостр!F4:F9999,B12,новостр!G4:G9999,"нет")</f>
        <v>0</v>
      </c>
      <c r="AE12" s="160">
        <f>SUMIFS(авт!S4:S10004,авт!F4:F10004,B12,авт!G4:G10004,"да")</f>
        <v>0</v>
      </c>
      <c r="AF12" s="161">
        <f>SUMIFS(авт!S4:S10004,авт!F4:F10004,B12,авт!G4:G10004,"нет")</f>
        <v>0</v>
      </c>
      <c r="AG12" s="160">
        <f>SUMIFS(ЖС!T4:T10022,ЖС!F4:F10022,B12,ЖС!G4:G10022,"да")</f>
        <v>0</v>
      </c>
      <c r="AH12" s="161">
        <f>SUMIFS(ЖС!T4:T10022,ЖС!F4:F10022,B12,ЖС!G4:G10022,"нет")</f>
        <v>0</v>
      </c>
      <c r="AI12" s="160">
        <f>SUMIFS(Лес!M5:M9992,Лес!F5:F9992,B12,Лес!G5:G9992,"да")</f>
        <v>0</v>
      </c>
      <c r="AJ12" s="161">
        <f>SUMIFS(Лес!M5:M9992,Лес!F5:F9992,B12,Лес!G5:G9992,"нет")</f>
        <v>0</v>
      </c>
      <c r="AK12" s="160">
        <f>SUMIFS('степь '!L5:L9998,'степь '!F5:F9998,B12,'степь '!G5:G9998,"да")</f>
        <v>0</v>
      </c>
      <c r="AL12" s="161">
        <f>SUMIFS('степь '!L5:L9998,'степь '!F5:F9998,B12,'степь '!G5:G9998,"нет")</f>
        <v>0</v>
      </c>
      <c r="AM12" s="160">
        <f>SUMIFS(Пр.откр.тер!O4:O9967,Пр.откр.тер!F4:F9967,B12,Пр.откр.тер!G4:G9967,"да")</f>
        <v>0</v>
      </c>
      <c r="AN12" s="161">
        <f>SUMIFS(Пр.откр.тер!O4:O9967,Пр.откр.тер!F4:F9967,B12,Пр.откр.тер!G4:G9967,"нет")</f>
        <v>0</v>
      </c>
      <c r="AO12" s="115"/>
    </row>
    <row r="13" spans="1:41" s="2" customFormat="1" ht="17.25" thickTop="1" thickBot="1">
      <c r="A13" s="123">
        <v>10</v>
      </c>
      <c r="B13" s="127" t="s">
        <v>141</v>
      </c>
      <c r="C13" s="125">
        <f t="shared" si="0"/>
        <v>0</v>
      </c>
      <c r="D13" s="174">
        <f t="shared" si="1"/>
        <v>0</v>
      </c>
      <c r="E13" s="175">
        <f t="shared" si="1"/>
        <v>0</v>
      </c>
      <c r="F13" s="131"/>
      <c r="G13" s="160">
        <f>SUMIFS(произв!P4:P9995,произв!F4:F9995,B13,произв!G4:G9995,"да")</f>
        <v>0</v>
      </c>
      <c r="H13" s="161">
        <f>SUMIFS(произв!P4:P9995,произв!F4:F9995,B13,произв!G4:G9995,"нет")</f>
        <v>0</v>
      </c>
      <c r="I13" s="160">
        <f>SUMIFS(торг!P4:P10000,торг!F4:F10000,B13,торг!G4:G10000,"да")</f>
        <v>0</v>
      </c>
      <c r="J13" s="161">
        <f>SUMIFS(торг!P4:P10000,торг!F4:F10000,B13,торг!G4:G10000,"нет")</f>
        <v>0</v>
      </c>
      <c r="K13" s="160">
        <f>SUMIFS(склад!P4:P9995,склад!F4:F9995,B13,склад!G4:G9995,"да")</f>
        <v>0</v>
      </c>
      <c r="L13" s="161">
        <f>SUMIFS(склад!P4:P9995,склад!F4:F9995,B13,склад!G4:G9995,"нет")</f>
        <v>0</v>
      </c>
      <c r="M13" s="167">
        <f>SUMIFS('обр '!P4:P9999,'обр '!F4:F9999,B13,'обр '!G4:G9999,"да")</f>
        <v>0</v>
      </c>
      <c r="N13" s="167">
        <f>SUMIFS('обр '!P4:P9999,'обр '!F4:F9999,B13,'обр '!G4:G9999,"нет")</f>
        <v>0</v>
      </c>
      <c r="O13" s="164">
        <f>SUMIFS(детс!P4:P10000,детс!F4:F10000,B13,детс!G4:G10000,"да")</f>
        <v>0</v>
      </c>
      <c r="P13" s="161">
        <f>SUMIFS(детс!P4:P10000,детс!F4:F10000,B13,детс!G4:G10000,"нет")</f>
        <v>0</v>
      </c>
      <c r="Q13" s="160">
        <f>SUMIFS(культ!P4:P10000,культ!F4:F10000,B13,культ!G4:G10000,"да")</f>
        <v>0</v>
      </c>
      <c r="R13" s="161">
        <f>SUMIFS(культ!P4:P10000,культ!F4:F10000,B13,культ!G4:G10000,"нет")</f>
        <v>0</v>
      </c>
      <c r="S13" s="160">
        <f>SUMIFS(спорт!P4:P10000,спорт!F4:F10000,B13,спорт!G4:G10000,"да")</f>
        <v>0</v>
      </c>
      <c r="T13" s="161">
        <f>SUMIFS(спорт!P4:P10000,спорт!F4:F10000,B13,спорт!G4:G10000,"нет")</f>
        <v>0</v>
      </c>
      <c r="U13" s="160">
        <f>SUMIFS(лечеб!P4:P10000,лечеб!F4:F10000,B13,лечеб!G4:G10000,"да")</f>
        <v>0</v>
      </c>
      <c r="V13" s="161">
        <f>SUMIFS(лечеб!P4:P10000,лечеб!F4:F10000,B13,лечеб!G4:G10000,"нет")</f>
        <v>0</v>
      </c>
      <c r="W13" s="160">
        <f>SUMIFS(Баня!P4:P10000,Баня!F4:F10000,B13,Баня!G4:G10000,"да")</f>
        <v>0</v>
      </c>
      <c r="X13" s="161">
        <f>SUMIFS(Баня!P4:P10000,Баня!F4:F10000,B13,Баня!G4:G10000,"нет")</f>
        <v>0</v>
      </c>
      <c r="Y13" s="160">
        <f>SUMIFS(Адм!P4:P10000,Адм!F4:F10000,B13,Адм!G4:G10000,"да")</f>
        <v>0</v>
      </c>
      <c r="Z13" s="161">
        <f>SUMIFS(Адм!P4:P10000,Адм!F4:F10000,B13,Адм!G4:G10000,"нет")</f>
        <v>0</v>
      </c>
      <c r="AA13" s="160">
        <f>SUMIFS(С.Х!P4:P9995,С.Х!F4:F9995,B13,С.Х!G4:G9995,"да")</f>
        <v>0</v>
      </c>
      <c r="AB13" s="161">
        <f>SUMIFS(С.Х!P4:P9995,С.Х!F4:F9995,B13,С.Х!G4:G9995,"нет")</f>
        <v>0</v>
      </c>
      <c r="AC13" s="160">
        <f>SUMIFS(новостр!O4:O9999,новостр!F4:F9999,B13,новостр!G4:G9999,"да")</f>
        <v>0</v>
      </c>
      <c r="AD13" s="161">
        <f>SUMIFS(новостр!O4:O9999,новостр!F4:F9999,B13,новостр!G4:G9999,"нет")</f>
        <v>0</v>
      </c>
      <c r="AE13" s="160">
        <f>SUMIFS(авт!S4:S10004,авт!F4:F10004,B13,авт!G4:G10004,"да")</f>
        <v>0</v>
      </c>
      <c r="AF13" s="161">
        <f>SUMIFS(авт!S4:S10004,авт!F4:F10004,B13,авт!G4:G10004,"нет")</f>
        <v>0</v>
      </c>
      <c r="AG13" s="160">
        <f>SUMIFS(ЖС!T4:T10022,ЖС!F4:F10022,B13,ЖС!G4:G10022,"да")</f>
        <v>0</v>
      </c>
      <c r="AH13" s="161">
        <f>SUMIFS(ЖС!T4:T10022,ЖС!F4:F10022,B13,ЖС!G4:G10022,"нет")</f>
        <v>0</v>
      </c>
      <c r="AI13" s="160">
        <f>SUMIFS(Лес!M5:M9992,Лес!F5:F9992,B13,Лес!G5:G9992,"да")</f>
        <v>0</v>
      </c>
      <c r="AJ13" s="161">
        <f>SUMIFS(Лес!M5:M9992,Лес!F5:F9992,B13,Лес!G5:G9992,"нет")</f>
        <v>0</v>
      </c>
      <c r="AK13" s="160">
        <f>SUMIFS('степь '!L5:L9998,'степь '!F5:F9998,B13,'степь '!G5:G9998,"да")</f>
        <v>0</v>
      </c>
      <c r="AL13" s="161">
        <f>SUMIFS('степь '!L5:L9998,'степь '!F5:F9998,B13,'степь '!G5:G9998,"нет")</f>
        <v>0</v>
      </c>
      <c r="AM13" s="160">
        <f>SUMIFS(Пр.откр.тер!O4:O9967,Пр.откр.тер!F4:F9967,B13,Пр.откр.тер!G4:G9967,"да")</f>
        <v>0</v>
      </c>
      <c r="AN13" s="161">
        <f>SUMIFS(Пр.откр.тер!O4:O9967,Пр.откр.тер!F4:F9967,B13,Пр.откр.тер!G4:G9967,"нет")</f>
        <v>0</v>
      </c>
      <c r="AO13" s="115"/>
    </row>
    <row r="14" spans="1:41" s="2" customFormat="1" ht="17.25" thickTop="1" thickBot="1">
      <c r="A14" s="123">
        <v>11</v>
      </c>
      <c r="B14" s="127" t="s">
        <v>146</v>
      </c>
      <c r="C14" s="125">
        <f t="shared" si="0"/>
        <v>0</v>
      </c>
      <c r="D14" s="174">
        <f t="shared" si="1"/>
        <v>0</v>
      </c>
      <c r="E14" s="175">
        <f t="shared" si="1"/>
        <v>0</v>
      </c>
      <c r="F14" s="131"/>
      <c r="G14" s="160">
        <f>SUMIFS(произв!P4:P9995,произв!F4:F9995,B14,произв!G4:G9995,"да")</f>
        <v>0</v>
      </c>
      <c r="H14" s="161">
        <f>SUMIFS(произв!P4:P9995,произв!F4:F9995,B14,произв!G4:G9995,"нет")</f>
        <v>0</v>
      </c>
      <c r="I14" s="160">
        <f>SUMIFS(торг!P4:P10000,торг!F4:F10000,B14,торг!G4:G10000,"да")</f>
        <v>0</v>
      </c>
      <c r="J14" s="161">
        <f>SUMIFS(торг!P4:P10000,торг!F4:F10000,B14,торг!G4:G10000,"нет")</f>
        <v>0</v>
      </c>
      <c r="K14" s="160">
        <f>SUMIFS(склад!P4:P9995,склад!F4:F9995,B14,склад!G4:G9995,"да")</f>
        <v>0</v>
      </c>
      <c r="L14" s="161">
        <f>SUMIFS(склад!P4:P9995,склад!F4:F9995,B14,склад!G4:G9995,"нет")</f>
        <v>0</v>
      </c>
      <c r="M14" s="167">
        <f>SUMIFS('обр '!P4:P9999,'обр '!F4:F9999,B14,'обр '!G4:G9999,"да")</f>
        <v>0</v>
      </c>
      <c r="N14" s="167">
        <f>SUMIFS('обр '!P4:P9999,'обр '!F4:F9999,B14,'обр '!G4:G9999,"нет")</f>
        <v>0</v>
      </c>
      <c r="O14" s="160">
        <f>SUMIFS(детс!P4:P10000,детс!F4:F10000,B14,детс!G4:G10000,"да")</f>
        <v>0</v>
      </c>
      <c r="P14" s="161">
        <f>SUMIFS(детс!P4:P10000,детс!F4:F10000,B14,детс!G4:G10000,"нет")</f>
        <v>0</v>
      </c>
      <c r="Q14" s="160">
        <f>SUMIFS(культ!P4:P10000,культ!F4:F10000,B14,культ!G4:G10000,"да")</f>
        <v>0</v>
      </c>
      <c r="R14" s="161">
        <f>SUMIFS(культ!P4:P10000,культ!F4:F10000,B14,культ!G4:G10000,"нет")</f>
        <v>0</v>
      </c>
      <c r="S14" s="160">
        <f>SUMIFS(спорт!P4:P10000,спорт!F4:F10000,B14,спорт!G4:G10000,"да")</f>
        <v>0</v>
      </c>
      <c r="T14" s="161">
        <f>SUMIFS(спорт!P4:P10000,спорт!F4:F10000,B14,спорт!G4:G10000,"нет")</f>
        <v>0</v>
      </c>
      <c r="U14" s="160">
        <f>SUMIFS(лечеб!P4:P10000,лечеб!F4:F10000,B14,лечеб!G4:G10000,"да")</f>
        <v>0</v>
      </c>
      <c r="V14" s="161">
        <f>SUMIFS(лечеб!P4:P10000,лечеб!F4:F10000,B14,лечеб!G4:G10000,"нет")</f>
        <v>0</v>
      </c>
      <c r="W14" s="160">
        <f>SUMIFS(Баня!P4:P10000,Баня!F4:F10000,B14,Баня!G4:G10000,"да")</f>
        <v>0</v>
      </c>
      <c r="X14" s="161">
        <f>SUMIFS(Баня!P4:P10000,Баня!F4:F10000,B14,Баня!G4:G10000,"нет")</f>
        <v>0</v>
      </c>
      <c r="Y14" s="160">
        <f>SUMIFS(Адм!P4:P10000,Адм!F4:F10000,B14,Адм!G4:G10000,"да")</f>
        <v>0</v>
      </c>
      <c r="Z14" s="161">
        <f>SUMIFS(Адм!P4:P10000,Адм!F4:F10000,B14,Адм!G4:G10000,"нет")</f>
        <v>0</v>
      </c>
      <c r="AA14" s="160">
        <f>SUMIFS(С.Х!P4:P9995,С.Х!F4:F9995,B14,С.Х!G4:G9995,"да")</f>
        <v>0</v>
      </c>
      <c r="AB14" s="161">
        <f>SUMIFS(С.Х!P4:P9995,С.Х!F4:F9995,B14,С.Х!G4:G9995,"нет")</f>
        <v>0</v>
      </c>
      <c r="AC14" s="160">
        <f>SUMIFS(новостр!O4:O9999,новостр!F4:F9999,B14,новостр!G4:G9999,"да")</f>
        <v>0</v>
      </c>
      <c r="AD14" s="161">
        <f>SUMIFS(новостр!O4:O9999,новостр!F4:F9999,B14,новостр!G4:G9999,"нет")</f>
        <v>0</v>
      </c>
      <c r="AE14" s="160">
        <f>SUMIFS(авт!S4:S10004,авт!F4:F10004,B14,авт!G4:G10004,"да")</f>
        <v>0</v>
      </c>
      <c r="AF14" s="161">
        <f>SUMIFS(авт!S4:S10004,авт!F4:F10004,B14,авт!G4:G10004,"нет")</f>
        <v>0</v>
      </c>
      <c r="AG14" s="160">
        <f>SUMIFS(ЖС!T4:T10022,ЖС!F4:F10022,B14,ЖС!G4:G10022,"да")</f>
        <v>0</v>
      </c>
      <c r="AH14" s="161">
        <f>SUMIFS(ЖС!T4:T10022,ЖС!F4:F10022,B14,ЖС!G4:G10022,"нет")</f>
        <v>0</v>
      </c>
      <c r="AI14" s="160">
        <f>SUMIFS(Лес!M5:M9992,Лес!F5:F9992,B14,Лес!G5:G9992,"да")</f>
        <v>0</v>
      </c>
      <c r="AJ14" s="161">
        <f>SUMIFS(Лес!M5:M9992,Лес!F5:F9992,B14,Лес!G5:G9992,"нет")</f>
        <v>0</v>
      </c>
      <c r="AK14" s="160">
        <f>SUMIFS('степь '!L5:L9998,'степь '!F5:F9998,B14,'степь '!G5:G9998,"да")</f>
        <v>0</v>
      </c>
      <c r="AL14" s="161">
        <f>SUMIFS('степь '!L5:L9998,'степь '!F5:F9998,B14,'степь '!G5:G9998,"нет")</f>
        <v>0</v>
      </c>
      <c r="AM14" s="160">
        <f>SUMIFS(Пр.откр.тер!O4:O9967,Пр.откр.тер!F4:F9967,B14,Пр.откр.тер!G4:G9967,"да")</f>
        <v>0</v>
      </c>
      <c r="AN14" s="161">
        <f>SUMIFS(Пр.откр.тер!O4:O9967,Пр.откр.тер!F4:F9967,B14,Пр.откр.тер!G4:G9967,"нет")</f>
        <v>0</v>
      </c>
      <c r="AO14" s="115"/>
    </row>
    <row r="15" spans="1:41" s="2" customFormat="1" ht="17.25" thickTop="1" thickBot="1">
      <c r="A15" s="123">
        <v>12</v>
      </c>
      <c r="B15" s="127" t="s">
        <v>135</v>
      </c>
      <c r="C15" s="125">
        <f t="shared" si="0"/>
        <v>0</v>
      </c>
      <c r="D15" s="174">
        <f t="shared" si="1"/>
        <v>0</v>
      </c>
      <c r="E15" s="175">
        <f t="shared" si="1"/>
        <v>0</v>
      </c>
      <c r="F15" s="131"/>
      <c r="G15" s="160">
        <f>SUMIFS(произв!P4:P9995,произв!F4:F9995,B15,произв!G4:G9995,"да")</f>
        <v>0</v>
      </c>
      <c r="H15" s="161">
        <f>SUMIFS(произв!P4:P9995,произв!F4:F9995,B15,произв!G4:G9995,"нет")</f>
        <v>0</v>
      </c>
      <c r="I15" s="160">
        <f>SUMIFS(торг!P4:P10000,торг!F4:F10000,B15,торг!G4:G10000,"да")</f>
        <v>0</v>
      </c>
      <c r="J15" s="161">
        <f>SUMIFS(торг!P4:P10000,торг!F4:F10000,B15,торг!G4:G10000,"нет")</f>
        <v>0</v>
      </c>
      <c r="K15" s="160">
        <f>SUMIFS(склад!P4:P9995,склад!F4:F9995,B15,склад!G4:G9995,"да")</f>
        <v>0</v>
      </c>
      <c r="L15" s="161">
        <f>SUMIFS(склад!P4:P9995,склад!F4:F9995,B15,склад!G4:G9995,"нет")</f>
        <v>0</v>
      </c>
      <c r="M15" s="167">
        <f>SUMIFS('обр '!P4:P9999,'обр '!F4:F9999,B15,'обр '!G4:G9999,"да")</f>
        <v>0</v>
      </c>
      <c r="N15" s="167">
        <f>SUMIFS('обр '!P4:P9999,'обр '!F4:F9999,B15,'обр '!G4:G9999,"нет")</f>
        <v>0</v>
      </c>
      <c r="O15" s="160">
        <f>SUMIFS(детс!P4:P10000,детс!F4:F10000,B15,детс!G4:G10000,"да")</f>
        <v>0</v>
      </c>
      <c r="P15" s="161">
        <f>SUMIFS(детс!P4:P10000,детс!F4:F10000,B15,детс!G4:G10000,"нет")</f>
        <v>0</v>
      </c>
      <c r="Q15" s="160">
        <f>SUMIFS(культ!P4:P10000,культ!F4:F10000,B15,культ!G4:G10000,"да")</f>
        <v>0</v>
      </c>
      <c r="R15" s="161">
        <f>SUMIFS(культ!P4:P10000,культ!F4:F10000,B15,культ!G4:G10000,"нет")</f>
        <v>0</v>
      </c>
      <c r="S15" s="160">
        <f>SUMIFS(спорт!P4:P10000,спорт!F4:F10000,B15,спорт!G4:G10000,"да")</f>
        <v>0</v>
      </c>
      <c r="T15" s="161">
        <f>SUMIFS(спорт!P4:P10000,спорт!F4:F10000,B15,спорт!G4:G10000,"нет")</f>
        <v>0</v>
      </c>
      <c r="U15" s="160">
        <f>SUMIFS(лечеб!P4:P10000,лечеб!F4:F10000,B15,лечеб!G4:G10000,"да")</f>
        <v>0</v>
      </c>
      <c r="V15" s="161">
        <f>SUMIFS(лечеб!P4:P10000,лечеб!F4:F10000,B15,лечеб!G4:G10000,"нет")</f>
        <v>0</v>
      </c>
      <c r="W15" s="160">
        <f>SUMIFS(Баня!P4:P10000,Баня!F4:F10000,B15,Баня!G4:G10000,"да")</f>
        <v>0</v>
      </c>
      <c r="X15" s="161">
        <f>SUMIFS(Баня!P4:P10000,Баня!F4:F10000,B15,Баня!G4:G10000,"нет")</f>
        <v>0</v>
      </c>
      <c r="Y15" s="160">
        <f>SUMIFS(Адм!P4:P10000,Адм!F4:F10000,B15,Адм!G4:G10000,"да")</f>
        <v>0</v>
      </c>
      <c r="Z15" s="161">
        <f>SUMIFS(Адм!P4:P10000,Адм!F4:F10000,B15,Адм!G4:G10000,"нет")</f>
        <v>0</v>
      </c>
      <c r="AA15" s="160">
        <f>SUMIFS(С.Х!P4:P9995,С.Х!F4:F9995,B15,С.Х!G4:G9995,"да")</f>
        <v>0</v>
      </c>
      <c r="AB15" s="161">
        <f>SUMIFS(С.Х!P4:P9995,С.Х!F4:F9995,B15,С.Х!G4:G9995,"нет")</f>
        <v>0</v>
      </c>
      <c r="AC15" s="160">
        <f>SUMIFS(новостр!O4:O9999,новостр!F4:F9999,B15,новостр!G4:G9999,"да")</f>
        <v>0</v>
      </c>
      <c r="AD15" s="161">
        <f>SUMIFS(новостр!O4:O9999,новостр!F4:F9999,B15,новостр!G4:G9999,"нет")</f>
        <v>0</v>
      </c>
      <c r="AE15" s="160">
        <f>SUMIFS(авт!S4:S10004,авт!F4:F10004,B15,авт!G4:G10004,"да")</f>
        <v>0</v>
      </c>
      <c r="AF15" s="161">
        <f>SUMIFS(авт!S4:S10004,авт!F4:F10004,B15,авт!G4:G10004,"нет")</f>
        <v>0</v>
      </c>
      <c r="AG15" s="160">
        <f>SUMIFS(ЖС!T4:T10022,ЖС!F4:F10022,B15,ЖС!G4:G10022,"да")</f>
        <v>0</v>
      </c>
      <c r="AH15" s="161">
        <f>SUMIFS(ЖС!T4:T10022,ЖС!F4:F10022,B15,ЖС!G4:G10022,"нет")</f>
        <v>0</v>
      </c>
      <c r="AI15" s="160">
        <f>SUMIFS(Лес!M5:M9992,Лес!F5:F9992,B15,Лес!G5:G9992,"да")</f>
        <v>0</v>
      </c>
      <c r="AJ15" s="161">
        <f>SUMIFS(Лес!M5:M9992,Лес!F5:F9992,B15,Лес!G5:G9992,"нет")</f>
        <v>0</v>
      </c>
      <c r="AK15" s="160">
        <f>SUMIFS('степь '!L5:L9998,'степь '!F5:F9998,B15,'степь '!G5:G9998,"да")</f>
        <v>0</v>
      </c>
      <c r="AL15" s="161">
        <f>SUMIFS('степь '!L5:L9998,'степь '!F5:F9998,B15,'степь '!G5:G9998,"нет")</f>
        <v>0</v>
      </c>
      <c r="AM15" s="160">
        <f>SUMIFS(Пр.откр.тер!O4:O9967,Пр.откр.тер!F4:F9967,B15,Пр.откр.тер!G4:G9967,"да")</f>
        <v>0</v>
      </c>
      <c r="AN15" s="161">
        <f>SUMIFS(Пр.откр.тер!O4:O9967,Пр.откр.тер!F4:F9967,B15,Пр.откр.тер!G4:G9967,"нет")</f>
        <v>0</v>
      </c>
      <c r="AO15" s="115"/>
    </row>
    <row r="16" spans="1:41" s="2" customFormat="1" ht="17.25" thickTop="1" thickBot="1">
      <c r="A16" s="123">
        <v>13</v>
      </c>
      <c r="B16" s="127" t="s">
        <v>132</v>
      </c>
      <c r="C16" s="125">
        <f t="shared" si="0"/>
        <v>0</v>
      </c>
      <c r="D16" s="174">
        <f t="shared" si="1"/>
        <v>0</v>
      </c>
      <c r="E16" s="175">
        <f t="shared" si="1"/>
        <v>0</v>
      </c>
      <c r="F16" s="131"/>
      <c r="G16" s="160">
        <f>SUMIFS(произв!P4:P9995,произв!F4:F9995,B16,произв!G4:G9995,"да")</f>
        <v>0</v>
      </c>
      <c r="H16" s="161">
        <f>SUMIFS(произв!P4:P9995,произв!F4:F9995,B16,произв!G4:G9995,"нет")</f>
        <v>0</v>
      </c>
      <c r="I16" s="160">
        <f>SUMIFS(торг!P4:P10000,торг!F4:F10000,B16,торг!G4:G10000,"да")</f>
        <v>0</v>
      </c>
      <c r="J16" s="161">
        <f>SUMIFS(торг!P4:P10000,торг!F4:F10000,B16,торг!G4:G10000,"нет")</f>
        <v>0</v>
      </c>
      <c r="K16" s="160">
        <f>SUMIFS(склад!P4:P9995,склад!F4:F9995,B16,склад!G4:G9995,"да")</f>
        <v>0</v>
      </c>
      <c r="L16" s="161">
        <f>SUMIFS(склад!P4:P9995,склад!F4:F9995,B16,склад!G4:G9995,"нет")</f>
        <v>0</v>
      </c>
      <c r="M16" s="167">
        <f>SUMIFS('обр '!P4:P9999,'обр '!F4:F9999,B16,'обр '!G4:G9999,"да")</f>
        <v>0</v>
      </c>
      <c r="N16" s="167">
        <f>SUMIFS('обр '!P4:P9999,'обр '!F4:F9999,B16,'обр '!G4:G9999,"нет")</f>
        <v>0</v>
      </c>
      <c r="O16" s="164">
        <f>SUMIFS(детс!P4:P10000,детс!F4:F10000,B16,детс!G4:G10000,"да")</f>
        <v>0</v>
      </c>
      <c r="P16" s="161">
        <f>SUMIFS(детс!P4:P10000,детс!F4:F10000,B16,детс!G4:G10000,"нет")</f>
        <v>0</v>
      </c>
      <c r="Q16" s="160">
        <f>SUMIFS(культ!P4:P10000,культ!F4:F10000,B16,культ!G4:G10000,"да")</f>
        <v>0</v>
      </c>
      <c r="R16" s="161">
        <f>SUMIFS(культ!P4:P10000,культ!F4:F10000,B16,культ!G4:G10000,"нет")</f>
        <v>0</v>
      </c>
      <c r="S16" s="160">
        <f>SUMIFS(спорт!P4:P10000,спорт!F4:F10000,B16,спорт!G4:G10000,"да")</f>
        <v>0</v>
      </c>
      <c r="T16" s="161">
        <f>SUMIFS(спорт!P4:P10000,спорт!F4:F10000,B16,спорт!G4:G10000,"нет")</f>
        <v>0</v>
      </c>
      <c r="U16" s="160">
        <f>SUMIFS(лечеб!P4:P10000,лечеб!F4:F10000,B16,лечеб!G4:G10000,"да")</f>
        <v>0</v>
      </c>
      <c r="V16" s="161">
        <f>SUMIFS(лечеб!P4:P10000,лечеб!F4:F10000,B16,лечеб!G4:G10000,"нет")</f>
        <v>0</v>
      </c>
      <c r="W16" s="160">
        <f>SUMIFS(Баня!P4:P10000,Баня!F4:F10000,B16,Баня!G4:G10000,"да")</f>
        <v>0</v>
      </c>
      <c r="X16" s="161">
        <f>SUMIFS(Баня!P4:P10000,Баня!F4:F10000,B16,Баня!G4:G10000,"нет")</f>
        <v>0</v>
      </c>
      <c r="Y16" s="160">
        <f>SUMIFS(Адм!P4:P10000,Адм!F4:F10000,B16,Адм!G4:G10000,"да")</f>
        <v>0</v>
      </c>
      <c r="Z16" s="161">
        <f>SUMIFS(Адм!P4:P10000,Адм!F4:F10000,B16,Адм!G4:G10000,"нет")</f>
        <v>0</v>
      </c>
      <c r="AA16" s="160">
        <f>SUMIFS(С.Х!P4:P9995,С.Х!F4:F9995,B16,С.Х!G4:G9995,"да")</f>
        <v>0</v>
      </c>
      <c r="AB16" s="161">
        <f>SUMIFS(С.Х!P4:P9995,С.Х!F4:F9995,B16,С.Х!G4:G9995,"нет")</f>
        <v>0</v>
      </c>
      <c r="AC16" s="160">
        <f>SUMIFS(новостр!O4:O9999,новостр!F4:F9999,B16,новостр!G4:G9999,"да")</f>
        <v>0</v>
      </c>
      <c r="AD16" s="161">
        <f>SUMIFS(новостр!O4:O9999,новостр!F4:F9999,B16,новостр!G4:G9999,"нет")</f>
        <v>0</v>
      </c>
      <c r="AE16" s="160">
        <f>SUMIFS(авт!S4:S10004,авт!F4:F10004,B16,авт!G4:G10004,"да")</f>
        <v>0</v>
      </c>
      <c r="AF16" s="161">
        <f>SUMIFS(авт!S4:S10004,авт!F4:F10004,B16,авт!G4:G10004,"нет")</f>
        <v>0</v>
      </c>
      <c r="AG16" s="160">
        <f>SUMIFS(ЖС!T4:T10022,ЖС!F4:F10022,B16,ЖС!G4:G10022,"да")</f>
        <v>0</v>
      </c>
      <c r="AH16" s="161">
        <f>SUMIFS(ЖС!T4:T10022,ЖС!F4:F10022,B16,ЖС!G4:G10022,"нет")</f>
        <v>0</v>
      </c>
      <c r="AI16" s="160">
        <f>SUMIFS(Лес!M5:M9992,Лес!F5:F9992,B16,Лес!G5:G9992,"да")</f>
        <v>0</v>
      </c>
      <c r="AJ16" s="161">
        <f>SUMIFS(Лес!M5:M9992,Лес!F5:F9992,B16,Лес!G5:G9992,"нет")</f>
        <v>0</v>
      </c>
      <c r="AK16" s="160">
        <f>SUMIFS('степь '!L5:L9998,'степь '!F5:F9998,B16,'степь '!G5:G9998,"да")</f>
        <v>0</v>
      </c>
      <c r="AL16" s="161">
        <f>SUMIFS('степь '!L5:L9998,'степь '!F5:F9998,B16,'степь '!G5:G9998,"нет")</f>
        <v>0</v>
      </c>
      <c r="AM16" s="160">
        <f>SUMIFS(Пр.откр.тер!O4:O9967,Пр.откр.тер!F4:F9967,B16,Пр.откр.тер!G4:G9967,"да")</f>
        <v>0</v>
      </c>
      <c r="AN16" s="161">
        <f>SUMIFS(Пр.откр.тер!O4:O9967,Пр.откр.тер!F4:F9967,B16,Пр.откр.тер!G4:G9967,"нет")</f>
        <v>0</v>
      </c>
      <c r="AO16" s="115"/>
    </row>
    <row r="17" spans="1:41" s="2" customFormat="1" ht="17.25" thickTop="1" thickBot="1">
      <c r="A17" s="123">
        <v>14</v>
      </c>
      <c r="B17" s="127" t="s">
        <v>133</v>
      </c>
      <c r="C17" s="125">
        <f t="shared" si="0"/>
        <v>0</v>
      </c>
      <c r="D17" s="174">
        <f t="shared" si="1"/>
        <v>0</v>
      </c>
      <c r="E17" s="175">
        <f t="shared" si="1"/>
        <v>0</v>
      </c>
      <c r="F17" s="131"/>
      <c r="G17" s="160">
        <f>SUMIFS(произв!P4:P9995,произв!F4:F9995,B17,произв!G4:G9995,"да")</f>
        <v>0</v>
      </c>
      <c r="H17" s="161">
        <f>SUMIFS(произв!P4:P9995,произв!F4:F9995,B17,произв!G4:G9995,"нет")</f>
        <v>0</v>
      </c>
      <c r="I17" s="160">
        <f>SUMIFS(торг!P4:P10000,торг!F4:F10000,B17,торг!G4:G10000,"да")</f>
        <v>0</v>
      </c>
      <c r="J17" s="161">
        <f>SUMIFS(торг!P4:P10000,торг!F4:F10000,B17,торг!G4:G10000,"нет")</f>
        <v>0</v>
      </c>
      <c r="K17" s="160">
        <f>SUMIFS(склад!P4:P9995,склад!F4:F9995,B17,склад!G4:G9995,"да")</f>
        <v>0</v>
      </c>
      <c r="L17" s="161">
        <f>SUMIFS(склад!P4:P9995,склад!F4:F9995,B17,склад!G4:G9995,"нет")</f>
        <v>0</v>
      </c>
      <c r="M17" s="167">
        <f>SUMIFS('обр '!P4:P9999,'обр '!F4:F9999,B17,'обр '!G4:G9999,"да")</f>
        <v>0</v>
      </c>
      <c r="N17" s="161">
        <f>SUMIFS('обр '!P4:P9999,'обр '!F4:F9999,B17,'обр '!G4:G9999,"нет")</f>
        <v>0</v>
      </c>
      <c r="O17" s="160">
        <f>SUMIFS(детс!P4:P10000,детс!F4:F10000,B17,детс!G4:G10000,"да")</f>
        <v>0</v>
      </c>
      <c r="P17" s="161">
        <f>SUMIFS(детс!P4:P10000,детс!F4:F10000,B17,детс!G4:G10000,"нет")</f>
        <v>0</v>
      </c>
      <c r="Q17" s="160">
        <f>SUMIFS(культ!P4:P10000,культ!F4:F10000,B17,культ!G4:G10000,"да")</f>
        <v>0</v>
      </c>
      <c r="R17" s="161">
        <f>SUMIFS(культ!P4:P10000,культ!F4:F10000,B17,культ!G4:G10000,"нет")</f>
        <v>0</v>
      </c>
      <c r="S17" s="160">
        <f>SUMIFS(спорт!P4:P10000,спорт!F4:F10000,B17,спорт!G4:G10000,"да")</f>
        <v>0</v>
      </c>
      <c r="T17" s="161">
        <f>SUMIFS(спорт!P4:P10000,спорт!F4:F10000,B17,спорт!G4:G10000,"нет")</f>
        <v>0</v>
      </c>
      <c r="U17" s="160">
        <f>SUMIFS(лечеб!P4:P10000,лечеб!F4:F10000,B17,лечеб!G4:G10000,"да")</f>
        <v>0</v>
      </c>
      <c r="V17" s="161">
        <f>SUMIFS(лечеб!P4:P10000,лечеб!F4:F10000,B17,лечеб!G4:G10000,"нет")</f>
        <v>0</v>
      </c>
      <c r="W17" s="160">
        <f>SUMIFS(Баня!P4:P10000,Баня!F4:F10000,B17,Баня!G4:G10000,"да")</f>
        <v>0</v>
      </c>
      <c r="X17" s="161">
        <f>SUMIFS(Баня!P4:P10000,Баня!F4:F10000,B17,Баня!G4:G10000,"нет")</f>
        <v>0</v>
      </c>
      <c r="Y17" s="160">
        <f>SUMIFS(Адм!P4:P10000,Адм!F4:F10000,B17,Адм!G4:G10000,"да")</f>
        <v>0</v>
      </c>
      <c r="Z17" s="161">
        <f>SUMIFS(Адм!P4:P10000,Адм!F4:F10000,B17,Адм!G4:G10000,"нет")</f>
        <v>0</v>
      </c>
      <c r="AA17" s="160">
        <f>SUMIFS(С.Х!P4:P9995,С.Х!F4:F9995,B17,С.Х!G4:G9995,"да")</f>
        <v>0</v>
      </c>
      <c r="AB17" s="161">
        <f>SUMIFS(С.Х!P4:P9995,С.Х!F4:F9995,B17,С.Х!G4:G9995,"нет")</f>
        <v>0</v>
      </c>
      <c r="AC17" s="160">
        <f>SUMIFS(новостр!O4:O9999,новостр!F4:F9999,B17,новостр!G4:G9999,"да")</f>
        <v>0</v>
      </c>
      <c r="AD17" s="161">
        <f>SUMIFS(новостр!O4:O9999,новостр!F4:F9999,B17,новостр!G4:G9999,"нет")</f>
        <v>0</v>
      </c>
      <c r="AE17" s="160">
        <f>SUMIFS(авт!S4:S10004,авт!F4:F10004,B17,авт!G4:G10004,"да")</f>
        <v>0</v>
      </c>
      <c r="AF17" s="161">
        <f>SUMIFS(авт!S4:S10004,авт!F4:F10004,B17,авт!G4:G10004,"нет")</f>
        <v>0</v>
      </c>
      <c r="AG17" s="160">
        <f>SUMIFS(ЖС!T4:T10022,ЖС!F4:F10022,B17,ЖС!G4:G10022,"да")</f>
        <v>0</v>
      </c>
      <c r="AH17" s="161">
        <f>SUMIFS(ЖС!T4:T10022,ЖС!F4:F10022,B17,ЖС!G4:G10022,"нет")</f>
        <v>0</v>
      </c>
      <c r="AI17" s="160">
        <f>SUMIFS(Лес!M5:M9992,Лес!F5:F9992,B17,Лес!G5:G9992,"да")</f>
        <v>0</v>
      </c>
      <c r="AJ17" s="161">
        <f>SUMIFS(Лес!M5:M9992,Лес!F5:F9992,B17,Лес!G5:G9992,"нет")</f>
        <v>0</v>
      </c>
      <c r="AK17" s="160">
        <f>SUMIFS('степь '!L5:L9998,'степь '!F5:F9998,B17,'степь '!G5:G9998,"да")</f>
        <v>0</v>
      </c>
      <c r="AL17" s="161">
        <f>SUMIFS('степь '!L5:L9998,'степь '!F5:F9998,B17,'степь '!G5:G9998,"нет")</f>
        <v>0</v>
      </c>
      <c r="AM17" s="160">
        <f>SUMIFS(Пр.откр.тер!O4:O9967,Пр.откр.тер!F4:F9967,B17,Пр.откр.тер!G4:G9967,"да")</f>
        <v>0</v>
      </c>
      <c r="AN17" s="161">
        <f>SUMIFS(Пр.откр.тер!O4:O9967,Пр.откр.тер!F4:F9967,B17,Пр.откр.тер!G4:G9967,"нет")</f>
        <v>0</v>
      </c>
      <c r="AO17" s="115"/>
    </row>
    <row r="18" spans="1:41" s="2" customFormat="1" ht="17.25" thickTop="1" thickBot="1">
      <c r="A18" s="123">
        <v>15</v>
      </c>
      <c r="B18" s="127" t="s">
        <v>130</v>
      </c>
      <c r="C18" s="125">
        <f t="shared" si="0"/>
        <v>0</v>
      </c>
      <c r="D18" s="174">
        <f t="shared" si="1"/>
        <v>0</v>
      </c>
      <c r="E18" s="175">
        <f t="shared" si="1"/>
        <v>0</v>
      </c>
      <c r="F18" s="131"/>
      <c r="G18" s="160">
        <f>SUMIFS(произв!P4:P9995,произв!F4:F9995,B18,произв!G4:G9995,"да")</f>
        <v>0</v>
      </c>
      <c r="H18" s="161">
        <f>SUMIFS(произв!P4:P9995,произв!F4:F9995,B18,произв!G4:G9995,"нет")</f>
        <v>0</v>
      </c>
      <c r="I18" s="160">
        <f>SUMIFS(торг!P4:P10000,торг!F4:F10000,B18,торг!G4:G10000,"да")</f>
        <v>0</v>
      </c>
      <c r="J18" s="161">
        <f>SUMIFS(торг!P4:P10000,торг!F4:F10000,B18,торг!G4:G10000,"нет")</f>
        <v>0</v>
      </c>
      <c r="K18" s="160">
        <f>SUMIFS(склад!P4:P9995,склад!F4:F9995,B18,склад!G4:G9995,"да")</f>
        <v>0</v>
      </c>
      <c r="L18" s="161">
        <f>SUMIFS(склад!P4:P9995,склад!F4:F9995,B18,склад!G4:G9995,"нет")</f>
        <v>0</v>
      </c>
      <c r="M18" s="167">
        <f>SUMIFS('обр '!P4:P9999,'обр '!F4:F9999,B18,'обр '!G4:G9999,"да")</f>
        <v>0</v>
      </c>
      <c r="N18" s="161">
        <f>SUMIFS('обр '!P4:P9999,'обр '!F4:F9999,B18,'обр '!G4:G9999,"нет")</f>
        <v>0</v>
      </c>
      <c r="O18" s="160">
        <f>SUMIFS(детс!P4:P10000,детс!F4:F10000,B18,детс!G4:G10000,"да")</f>
        <v>0</v>
      </c>
      <c r="P18" s="161">
        <f>SUMIFS(детс!P4:P10000,детс!F4:F10000,B18,детс!G4:G10000,"нет")</f>
        <v>0</v>
      </c>
      <c r="Q18" s="160">
        <f>SUMIFS(культ!P4:P10000,культ!F4:F10000,B18,культ!G4:G10000,"да")</f>
        <v>0</v>
      </c>
      <c r="R18" s="161">
        <f>SUMIFS(культ!P4:P10000,культ!F4:F10000,B18,культ!G4:G10000,"нет")</f>
        <v>0</v>
      </c>
      <c r="S18" s="160">
        <f>SUMIFS(спорт!P4:P10000,спорт!F4:F10000,B18,спорт!G4:G10000,"да")</f>
        <v>0</v>
      </c>
      <c r="T18" s="161">
        <f>SUMIFS(спорт!P4:P10000,спорт!F4:F10000,B18,спорт!G4:G10000,"нет")</f>
        <v>0</v>
      </c>
      <c r="U18" s="160">
        <f>SUMIFS(лечеб!P4:P10000,лечеб!F4:F10000,B18,лечеб!G4:G10000,"да")</f>
        <v>0</v>
      </c>
      <c r="V18" s="161">
        <f>SUMIFS(лечеб!P4:P10000,лечеб!F4:F10000,B18,лечеб!G4:G10000,"нет")</f>
        <v>0</v>
      </c>
      <c r="W18" s="160">
        <f>SUMIFS(Баня!P4:P10000,Баня!F4:F10000,B18,Баня!G4:G10000,"да")</f>
        <v>0</v>
      </c>
      <c r="X18" s="161">
        <f>SUMIFS(Баня!P4:P10000,Баня!F4:F10000,B18,Баня!G4:G10000,"нет")</f>
        <v>0</v>
      </c>
      <c r="Y18" s="160">
        <f>SUMIFS(Адм!P4:P10000,Адм!F4:F10000,B18,Адм!G4:G10000,"да")</f>
        <v>0</v>
      </c>
      <c r="Z18" s="161">
        <f>SUMIFS(Адм!P4:P10000,Адм!F4:F10000,B18,Адм!G4:G10000,"нет")</f>
        <v>0</v>
      </c>
      <c r="AA18" s="160">
        <f>SUMIFS(С.Х!P4:P9995,С.Х!F4:F9995,B18,С.Х!G4:G9995,"да")</f>
        <v>0</v>
      </c>
      <c r="AB18" s="161">
        <f>SUMIFS(С.Х!P4:P9995,С.Х!F4:F9995,B18,С.Х!G4:G9995,"нет")</f>
        <v>0</v>
      </c>
      <c r="AC18" s="160">
        <f>SUMIFS(новостр!O4:O9999,новостр!F4:F9999,B18,новостр!G4:G9999,"да")</f>
        <v>0</v>
      </c>
      <c r="AD18" s="161">
        <f>SUMIFS(новостр!O4:O9999,новостр!F4:F9999,B18,новостр!G4:G9999,"нет")</f>
        <v>0</v>
      </c>
      <c r="AE18" s="160">
        <f>SUMIFS(авт!S4:S10004,авт!F4:F10004,B18,авт!G4:G10004,"да")</f>
        <v>0</v>
      </c>
      <c r="AF18" s="161">
        <f>SUMIFS(авт!S4:S10004,авт!F4:F10004,B18,авт!G4:G10004,"нет")</f>
        <v>0</v>
      </c>
      <c r="AG18" s="160">
        <f>SUMIFS(ЖС!T4:T10022,ЖС!F4:F10022,B18,ЖС!G4:G10022,"да")</f>
        <v>0</v>
      </c>
      <c r="AH18" s="161">
        <f>SUMIFS(ЖС!T4:T10022,ЖС!F4:F10022,B18,ЖС!G4:G10022,"нет")</f>
        <v>0</v>
      </c>
      <c r="AI18" s="160">
        <f>SUMIFS(Лес!M5:M9992,Лес!F5:F9992,B18,Лес!G5:G9992,"да")</f>
        <v>0</v>
      </c>
      <c r="AJ18" s="161">
        <f>SUMIFS(Лес!M5:M9992,Лес!F5:F9992,B18,Лес!G5:G9992,"нет")</f>
        <v>0</v>
      </c>
      <c r="AK18" s="160">
        <f>SUMIFS('степь '!L5:L9998,'степь '!F5:F9998,B18,'степь '!G5:G9998,"да")</f>
        <v>0</v>
      </c>
      <c r="AL18" s="161">
        <f>SUMIFS('степь '!L5:L9998,'степь '!F5:F9998,B18,'степь '!G5:G9998,"нет")</f>
        <v>0</v>
      </c>
      <c r="AM18" s="160">
        <f>SUMIFS(Пр.откр.тер!O4:O9967,Пр.откр.тер!F4:F9967,B18,Пр.откр.тер!G4:G9967,"да")</f>
        <v>0</v>
      </c>
      <c r="AN18" s="161">
        <f>SUMIFS(Пр.откр.тер!O4:O9967,Пр.откр.тер!F4:F9967,B18,Пр.откр.тер!G4:G9967,"нет")</f>
        <v>0</v>
      </c>
      <c r="AO18" s="115"/>
    </row>
    <row r="19" spans="1:41" s="2" customFormat="1" ht="17.25" thickTop="1" thickBot="1">
      <c r="A19" s="123">
        <v>16</v>
      </c>
      <c r="B19" s="127" t="s">
        <v>134</v>
      </c>
      <c r="C19" s="125">
        <f t="shared" si="0"/>
        <v>0</v>
      </c>
      <c r="D19" s="174">
        <f t="shared" si="1"/>
        <v>0</v>
      </c>
      <c r="E19" s="175">
        <f t="shared" si="1"/>
        <v>0</v>
      </c>
      <c r="F19" s="131"/>
      <c r="G19" s="160">
        <f>SUMIFS(произв!P4:P9995,произв!F4:F9995,B19,произв!G4:G9995,"да")</f>
        <v>0</v>
      </c>
      <c r="H19" s="161">
        <f>SUMIFS(произв!P4:P9995,произв!F4:F9995,B19,произв!G4:G9995,"нет")</f>
        <v>0</v>
      </c>
      <c r="I19" s="160">
        <f>SUMIFS(торг!P4:P10000,торг!F4:F10000,B19,торг!G4:G10000,"да")</f>
        <v>0</v>
      </c>
      <c r="J19" s="161">
        <f>SUMIFS(торг!P4:P10000,торг!F4:F10000,B19,торг!G4:G10000,"нет")</f>
        <v>0</v>
      </c>
      <c r="K19" s="160">
        <f>SUMIFS(склад!P4:P9995,склад!F4:F9995,B19,склад!G4:G9995,"да")</f>
        <v>0</v>
      </c>
      <c r="L19" s="161">
        <f>SUMIFS(склад!P4:P9995,склад!F4:F9995,B19,склад!G4:G9995,"нет")</f>
        <v>0</v>
      </c>
      <c r="M19" s="167">
        <f>SUMIFS('обр '!P4:P9999,'обр '!F4:F9999,B19,'обр '!G4:G9999,"да")</f>
        <v>0</v>
      </c>
      <c r="N19" s="161">
        <f>SUMIFS('обр '!P4:P9999,'обр '!F4:F9999,B19,'обр '!G4:G9999,"нет")</f>
        <v>0</v>
      </c>
      <c r="O19" s="164">
        <f>SUMIFS(детс!P4:P10000,детс!F4:F10000,B19,детс!G4:G10000,"да")</f>
        <v>0</v>
      </c>
      <c r="P19" s="161">
        <f>SUMIFS(детс!P4:P10000,детс!F4:F10000,B19,детс!G4:G10000,"нет")</f>
        <v>0</v>
      </c>
      <c r="Q19" s="160">
        <f>SUMIFS(культ!P4:P10000,культ!F4:F10000,B19,культ!G4:G10000,"да")</f>
        <v>0</v>
      </c>
      <c r="R19" s="161">
        <f>SUMIFS(культ!P4:P10000,культ!F4:F10000,B19,культ!G4:G10000,"нет")</f>
        <v>0</v>
      </c>
      <c r="S19" s="160">
        <f>SUMIFS(спорт!P4:P10000,спорт!F4:F10000,B19,спорт!G4:G10000,"да")</f>
        <v>0</v>
      </c>
      <c r="T19" s="161">
        <f>SUMIFS(спорт!P4:P10000,спорт!F4:F10000,B19,спорт!G4:G10000,"нет")</f>
        <v>0</v>
      </c>
      <c r="U19" s="160">
        <f>SUMIFS(лечеб!P4:P10000,лечеб!F4:F10000,B19,лечеб!G4:G10000,"да")</f>
        <v>0</v>
      </c>
      <c r="V19" s="161">
        <f>SUMIFS(лечеб!P4:P10000,лечеб!F4:F10000,B19,лечеб!G4:G10000,"нет")</f>
        <v>0</v>
      </c>
      <c r="W19" s="160">
        <f>SUMIFS(Баня!P4:P10000,Баня!F4:F10000,B19,Баня!G4:G10000,"да")</f>
        <v>0</v>
      </c>
      <c r="X19" s="161">
        <f>SUMIFS(Баня!P4:P10000,Баня!F4:F10000,B19,Баня!G4:G10000,"нет")</f>
        <v>0</v>
      </c>
      <c r="Y19" s="160">
        <f>SUMIFS(Адм!P4:P10000,Адм!F4:F10000,B19,Адм!G4:G10000,"да")</f>
        <v>0</v>
      </c>
      <c r="Z19" s="161">
        <f>SUMIFS(Адм!P4:P10000,Адм!F4:F10000,B19,Адм!G4:G10000,"нет")</f>
        <v>0</v>
      </c>
      <c r="AA19" s="160">
        <f>SUMIFS(С.Х!P4:P9995,С.Х!F4:F9995,B19,С.Х!G4:G9995,"да")</f>
        <v>0</v>
      </c>
      <c r="AB19" s="161">
        <f>SUMIFS(С.Х!P4:P9995,С.Х!F4:F9995,B19,С.Х!G4:G9995,"нет")</f>
        <v>0</v>
      </c>
      <c r="AC19" s="160">
        <f>SUMIFS(новостр!O4:O9999,новостр!F4:F9999,B19,новостр!G4:G9999,"да")</f>
        <v>0</v>
      </c>
      <c r="AD19" s="161">
        <f>SUMIFS(новостр!O4:O9999,новостр!F4:F9999,B19,новостр!G4:G9999,"нет")</f>
        <v>0</v>
      </c>
      <c r="AE19" s="160">
        <f>SUMIFS(авт!S4:S10004,авт!F4:F10004,B19,авт!G4:G10004,"да")</f>
        <v>0</v>
      </c>
      <c r="AF19" s="161">
        <f>SUMIFS(авт!S4:S10004,авт!F4:F10004,B19,авт!G4:G10004,"нет")</f>
        <v>0</v>
      </c>
      <c r="AG19" s="160">
        <f>SUMIFS(ЖС!T4:T10022,ЖС!F4:F10022,B19,ЖС!G4:G10022,"да")</f>
        <v>0</v>
      </c>
      <c r="AH19" s="161">
        <f>SUMIFS(ЖС!T4:T10022,ЖС!F4:F10022,B19,ЖС!G4:G10022,"нет")</f>
        <v>0</v>
      </c>
      <c r="AI19" s="160">
        <f>SUMIFS(Лес!M5:M9992,Лес!F5:F9992,B19,Лес!G5:G9992,"да")</f>
        <v>0</v>
      </c>
      <c r="AJ19" s="161">
        <f>SUMIFS(Лес!M5:M9992,Лес!F5:F9992,B19,Лес!G5:G9992,"нет")</f>
        <v>0</v>
      </c>
      <c r="AK19" s="160">
        <f>SUMIFS('степь '!L5:L9998,'степь '!F5:F9998,B19,'степь '!G5:G9998,"да")</f>
        <v>0</v>
      </c>
      <c r="AL19" s="161">
        <f>SUMIFS('степь '!L5:L9998,'степь '!F5:F9998,B19,'степь '!G5:G9998,"нет")</f>
        <v>0</v>
      </c>
      <c r="AM19" s="160">
        <f>SUMIFS(Пр.откр.тер!O4:O9967,Пр.откр.тер!F4:F9967,B19,Пр.откр.тер!G4:G9967,"да")</f>
        <v>0</v>
      </c>
      <c r="AN19" s="161">
        <f>SUMIFS(Пр.откр.тер!O4:O9967,Пр.откр.тер!F4:F9967,B19,Пр.откр.тер!G4:G9967,"нет")</f>
        <v>0</v>
      </c>
      <c r="AO19" s="115"/>
    </row>
    <row r="20" spans="1:41" s="2" customFormat="1" ht="17.25" thickTop="1" thickBot="1">
      <c r="A20" s="123">
        <v>17</v>
      </c>
      <c r="B20" s="127" t="s">
        <v>128</v>
      </c>
      <c r="C20" s="125">
        <f t="shared" si="0"/>
        <v>0</v>
      </c>
      <c r="D20" s="174">
        <f t="shared" si="1"/>
        <v>0</v>
      </c>
      <c r="E20" s="175">
        <f t="shared" si="1"/>
        <v>0</v>
      </c>
      <c r="F20" s="131"/>
      <c r="G20" s="160">
        <f>SUMIFS(произв!P4:P9995,произв!F4:F9995,B20,произв!G4:G9995,"да")</f>
        <v>0</v>
      </c>
      <c r="H20" s="161">
        <f>SUMIFS(произв!P4:P9995,произв!F4:F9995,B20,произв!G4:G9995,"нет")</f>
        <v>0</v>
      </c>
      <c r="I20" s="160">
        <f>SUMIFS(торг!P4:P10000,торг!F4:F10000,B20,торг!G4:G10000,"да")</f>
        <v>0</v>
      </c>
      <c r="J20" s="161">
        <f>SUMIFS(торг!P4:P10000,торг!F4:F10000,B20,торг!G4:G10000,"нет")</f>
        <v>0</v>
      </c>
      <c r="K20" s="160">
        <f>SUMIFS(склад!P4:P9995,склад!F4:F9995,B20,склад!G4:G9995,"да")</f>
        <v>0</v>
      </c>
      <c r="L20" s="161">
        <f>SUMIFS(склад!P4:P9995,склад!F4:F9995,B20,склад!G4:G9995,"нет")</f>
        <v>0</v>
      </c>
      <c r="M20" s="167">
        <f>SUMIFS('обр '!P4:P9999,'обр '!F4:F9999,B20,'обр '!G4:G9999,"да")</f>
        <v>0</v>
      </c>
      <c r="N20" s="161">
        <f>SUMIFS('обр '!P4:P9999,'обр '!F4:F9999,B20,'обр '!G4:G9999,"нет")</f>
        <v>0</v>
      </c>
      <c r="O20" s="160">
        <f>SUMIFS(детс!P4:P10000,детс!F4:F10000,B20,детс!G4:G10000,"да")</f>
        <v>0</v>
      </c>
      <c r="P20" s="161">
        <f>SUMIFS(детс!P4:P10000,детс!F4:F10000,B20,детс!G4:G10000,"нет")</f>
        <v>0</v>
      </c>
      <c r="Q20" s="160">
        <f>SUMIFS(культ!P4:P10000,культ!F4:F10000,B20,культ!G4:G10000,"да")</f>
        <v>0</v>
      </c>
      <c r="R20" s="161">
        <f>SUMIFS(культ!P4:P10000,культ!F4:F10000,B20,культ!G4:G10000,"нет")</f>
        <v>0</v>
      </c>
      <c r="S20" s="160">
        <f>SUMIFS(спорт!P4:P10000,спорт!F4:F10000,B20,спорт!G4:G10000,"да")</f>
        <v>0</v>
      </c>
      <c r="T20" s="161">
        <f>SUMIFS(спорт!P4:P10000,спорт!F4:F10000,B20,спорт!G4:G10000,"нет")</f>
        <v>0</v>
      </c>
      <c r="U20" s="160">
        <f>SUMIFS(лечеб!P4:P10000,лечеб!F4:F10000,B20,лечеб!G4:G10000,"да")</f>
        <v>0</v>
      </c>
      <c r="V20" s="161">
        <f>SUMIFS(лечеб!P4:P10000,лечеб!F4:F10000,B20,лечеб!G4:G10000,"нет")</f>
        <v>0</v>
      </c>
      <c r="W20" s="160">
        <f>SUMIFS(Баня!P4:P10000,Баня!F4:F10000,B20,Баня!G4:G10000,"да")</f>
        <v>0</v>
      </c>
      <c r="X20" s="161">
        <f>SUMIFS(Баня!P4:P10000,Баня!F4:F10000,B20,Баня!G4:G10000,"нет")</f>
        <v>0</v>
      </c>
      <c r="Y20" s="160">
        <f>SUMIFS(Адм!P4:P10000,Адм!F4:F10000,B20,Адм!G4:G10000,"да")</f>
        <v>0</v>
      </c>
      <c r="Z20" s="161">
        <f>SUMIFS(Адм!P4:P10000,Адм!F4:F10000,B20,Адм!G4:G10000,"нет")</f>
        <v>0</v>
      </c>
      <c r="AA20" s="160">
        <f>SUMIFS(С.Х!P4:P9995,С.Х!F4:F9995,B20,С.Х!G4:G9995,"да")</f>
        <v>0</v>
      </c>
      <c r="AB20" s="161">
        <f>SUMIFS(С.Х!P4:P9995,С.Х!F4:F9995,B20,С.Х!G4:G9995,"нет")</f>
        <v>0</v>
      </c>
      <c r="AC20" s="160">
        <f>SUMIFS(новостр!O4:O9999,новостр!F4:F9999,B20,новостр!G4:G9999,"да")</f>
        <v>0</v>
      </c>
      <c r="AD20" s="161">
        <f>SUMIFS(новостр!O4:O9999,новостр!F4:F9999,B20,новостр!G4:G9999,"нет")</f>
        <v>0</v>
      </c>
      <c r="AE20" s="160">
        <f>SUMIFS(авт!S4:S10004,авт!F4:F10004,B20,авт!G4:G10004,"да")</f>
        <v>0</v>
      </c>
      <c r="AF20" s="161">
        <f>SUMIFS(авт!S4:S10004,авт!F4:F10004,B20,авт!G4:G10004,"нет")</f>
        <v>0</v>
      </c>
      <c r="AG20" s="160">
        <f>SUMIFS(ЖС!T4:T10022,ЖС!F4:F10022,B20,ЖС!G4:G10022,"да")</f>
        <v>0</v>
      </c>
      <c r="AH20" s="161">
        <f>SUMIFS(ЖС!T4:T10022,ЖС!F4:F10022,B20,ЖС!G4:G10022,"нет")</f>
        <v>0</v>
      </c>
      <c r="AI20" s="160">
        <f>SUMIFS(Лес!M5:M9992,Лес!F5:F9992,B20,Лес!G5:G9992,"да")</f>
        <v>0</v>
      </c>
      <c r="AJ20" s="161">
        <f>SUMIFS(Лес!M5:M9992,Лес!F5:F9992,B20,Лес!G5:G9992,"нет")</f>
        <v>0</v>
      </c>
      <c r="AK20" s="160">
        <f>SUMIFS('степь '!L5:L9998,'степь '!F5:F9998,B20,'степь '!G5:G9998,"да")</f>
        <v>0</v>
      </c>
      <c r="AL20" s="161">
        <f>SUMIFS('степь '!L5:L9998,'степь '!F5:F9998,B20,'степь '!G5:G9998,"нет")</f>
        <v>0</v>
      </c>
      <c r="AM20" s="160">
        <f>SUMIFS(Пр.откр.тер!O4:O9967,Пр.откр.тер!F4:F9967,B20,Пр.откр.тер!G4:G9967,"да")</f>
        <v>0</v>
      </c>
      <c r="AN20" s="161">
        <f>SUMIFS(Пр.откр.тер!O4:O9967,Пр.откр.тер!F4:F9967,B20,Пр.откр.тер!G4:G9967,"нет")</f>
        <v>0</v>
      </c>
      <c r="AO20" s="115"/>
    </row>
    <row r="21" spans="1:41" s="2" customFormat="1" ht="17.25" thickTop="1" thickBot="1">
      <c r="A21" s="123">
        <v>18</v>
      </c>
      <c r="B21" s="127" t="s">
        <v>288</v>
      </c>
      <c r="C21" s="125">
        <f t="shared" si="0"/>
        <v>0</v>
      </c>
      <c r="D21" s="174">
        <f>SUM(G21+I21+K21+M21+O21+Q21+S21+U21+W21+Y21+AA21+AC21+AE21+AG21+AI21+AK21+AM21)</f>
        <v>0</v>
      </c>
      <c r="E21" s="175">
        <f>SUM(H21+J21+L21+N21+P21+R21+T21+V21+X21+Z21+AB21+AD21+AF21+AH21+AJ21+AL21+AN21)</f>
        <v>0</v>
      </c>
      <c r="F21" s="131"/>
      <c r="G21" s="160">
        <f>SUMIFS(произв!P4:P9995,произв!F4:F9995,B21,произв!G4:G9995,"да")</f>
        <v>0</v>
      </c>
      <c r="H21" s="161">
        <f>SUMIFS(произв!P4:P9995,произв!F4:F9995,B21,произв!G4:G9995,"нет")</f>
        <v>0</v>
      </c>
      <c r="I21" s="160">
        <f>SUMIFS(торг!P4:P10000,торг!F4:F10000,B21,торг!G4:G10000,"да")</f>
        <v>0</v>
      </c>
      <c r="J21" s="161">
        <f>SUMIFS(торг!P4:P10000,торг!F4:F10000,B21,торг!G4:G10000,"нет")</f>
        <v>0</v>
      </c>
      <c r="K21" s="160">
        <f>SUMIFS(склад!P4:P9995,склад!F4:F9995,B21,склад!G4:G9995,"да")</f>
        <v>0</v>
      </c>
      <c r="L21" s="161">
        <f>SUMIFS(склад!P4:P9995,склад!F4:F9995,B21,склад!G4:G9995,"нет")</f>
        <v>0</v>
      </c>
      <c r="M21" s="167">
        <f>SUMIFS('обр '!P4:P9999,'обр '!F4:F9999,B21,'обр '!G4:G9999,"да")</f>
        <v>0</v>
      </c>
      <c r="N21" s="161">
        <f>SUMIFS('обр '!P4:P9999,'обр '!F4:F9999,B21,'обр '!G4:G9999,"нет")</f>
        <v>0</v>
      </c>
      <c r="O21" s="160">
        <f>SUMIFS(детс!P4:P10000,детс!F4:F10000,B21,детс!G4:G10000,"да")</f>
        <v>0</v>
      </c>
      <c r="P21" s="161">
        <f>SUMIFS(детс!P4:P10000,детс!F4:F10000,B21,детс!G4:G10000,"нет")</f>
        <v>0</v>
      </c>
      <c r="Q21" s="160">
        <f>SUMIFS(культ!P4:P10000,культ!F4:F10000,B21,культ!G4:G10000,"да")</f>
        <v>0</v>
      </c>
      <c r="R21" s="161">
        <f>SUMIFS(культ!P4:P10000,культ!F4:F10000,B21,культ!G4:G10000,"нет")</f>
        <v>0</v>
      </c>
      <c r="S21" s="160">
        <f>SUMIFS(спорт!P4:P10000,спорт!F4:F10000,B21,спорт!G4:G10000,"да")</f>
        <v>0</v>
      </c>
      <c r="T21" s="161">
        <f>SUMIFS(спорт!P4:P10000,спорт!F4:F10000,B21,спорт!G4:G10000,"нет")</f>
        <v>0</v>
      </c>
      <c r="U21" s="160">
        <f>SUMIFS(лечеб!P4:P10000,лечеб!F4:F10000,B21,лечеб!G4:G10000,"да")</f>
        <v>0</v>
      </c>
      <c r="V21" s="161">
        <f>SUMIFS(лечеб!P4:P10000,лечеб!F4:F10000,B21,лечеб!G4:G10000,"нет")</f>
        <v>0</v>
      </c>
      <c r="W21" s="160">
        <f>SUMIFS(Баня!P4:P10000,Баня!F4:F10000,B21,Баня!G4:G10000,"да")</f>
        <v>0</v>
      </c>
      <c r="X21" s="161">
        <f>SUMIFS(Баня!P4:P10000,Баня!F4:F10000,B21,Баня!G4:G10000,"нет")</f>
        <v>0</v>
      </c>
      <c r="Y21" s="160">
        <f>SUMIFS(Адм!P4:P10000,Адм!F4:F10000,B21,Адм!G4:G10000,"да")</f>
        <v>0</v>
      </c>
      <c r="Z21" s="161">
        <f>SUMIFS(Адм!P4:P10000,Адм!F4:F10000,B21,Адм!G4:G10000,"нет")</f>
        <v>0</v>
      </c>
      <c r="AA21" s="160">
        <f>SUMIFS(С.Х!P4:P9995,С.Х!F4:F9995,B21,С.Х!G4:G9995,"да")</f>
        <v>0</v>
      </c>
      <c r="AB21" s="161">
        <f>SUMIFS(С.Х!P4:P9995,С.Х!F4:F9995,B21,С.Х!G4:G9995,"нет")</f>
        <v>0</v>
      </c>
      <c r="AC21" s="160">
        <f>SUMIFS(новостр!O4:O9999,новостр!F4:F9999,B21,новостр!G4:G9999,"да")</f>
        <v>0</v>
      </c>
      <c r="AD21" s="161">
        <f>SUMIFS(новостр!O4:O9999,новостр!F4:F9999,B21,новостр!G4:G9999,"нет")</f>
        <v>0</v>
      </c>
      <c r="AE21" s="160">
        <f>SUMIFS(авт!S4:S10004,авт!F4:F10004,B21,авт!G4:G10004,"да")</f>
        <v>0</v>
      </c>
      <c r="AF21" s="161">
        <f>SUMIFS(авт!S4:S10004,авт!F4:F10004,B21,авт!G4:G10004,"нет")</f>
        <v>0</v>
      </c>
      <c r="AG21" s="160">
        <f>SUMIFS(ЖС!T4:T10022,ЖС!F4:F10022,B21,ЖС!G4:G10022,"да")</f>
        <v>0</v>
      </c>
      <c r="AH21" s="161">
        <f>SUMIFS(ЖС!T4:T10022,ЖС!F4:F10022,B21,ЖС!G4:G10022,"нет")</f>
        <v>0</v>
      </c>
      <c r="AI21" s="160">
        <f>SUMIFS(Лес!M5:M9992,Лес!F5:F9992,B21,Лес!G5:G9992,"да")</f>
        <v>0</v>
      </c>
      <c r="AJ21" s="161">
        <f>SUMIFS(Лес!M5:M9992,Лес!F5:F9992,B21,Лес!G5:G9992,"нет")</f>
        <v>0</v>
      </c>
      <c r="AK21" s="160">
        <f>SUMIFS('степь '!L5:L9998,'степь '!F5:F9998,B21,'степь '!G5:G9998,"да")</f>
        <v>0</v>
      </c>
      <c r="AL21" s="161">
        <f>SUMIFS('степь '!L5:L9998,'степь '!F5:F9998,B21,'степь '!G5:G9998,"нет")</f>
        <v>0</v>
      </c>
      <c r="AM21" s="160">
        <f>SUMIFS(Пр.откр.тер!O4:O9967,Пр.откр.тер!F4:F9967,B21,Пр.откр.тер!G4:G9967,"да")</f>
        <v>0</v>
      </c>
      <c r="AN21" s="161">
        <f>SUMIFS(Пр.откр.тер!O4:O9967,Пр.откр.тер!F4:F9967,B21,Пр.откр.тер!G4:G9967,"нет")</f>
        <v>0</v>
      </c>
      <c r="AO21" s="115"/>
    </row>
    <row r="22" spans="1:41" s="2" customFormat="1" ht="17.25" thickTop="1" thickBot="1">
      <c r="A22" s="124">
        <v>19</v>
      </c>
      <c r="B22" s="128" t="s">
        <v>139</v>
      </c>
      <c r="C22" s="125">
        <f t="shared" si="0"/>
        <v>0</v>
      </c>
      <c r="D22" s="174">
        <f>SUM(G22+I22+K22+M22+O22+Q22+S22+U22+W22+Y22+AA22+AC22+AE22+AG22+AI22+AK22+AM22)</f>
        <v>0</v>
      </c>
      <c r="E22" s="175">
        <f>SUM(H22+J22+L22+N22+P22+R22+T22+V22+X22+Z22+AB22+AD22+AF22+AH22+AJ22+AL22+AN22)</f>
        <v>0</v>
      </c>
      <c r="F22" s="131"/>
      <c r="G22" s="162">
        <f>SUMIFS(произв!P4:P9995,произв!F4:F9995,B22,произв!G4:G9995,"да")</f>
        <v>0</v>
      </c>
      <c r="H22" s="163">
        <f>SUMIFS(произв!P4:P9995,произв!F4:F9995,B22,произв!G4:G9995,"нет")</f>
        <v>0</v>
      </c>
      <c r="I22" s="162">
        <f>SUMIFS(торг!P4:P10000,торг!F4:F10000,B22,торг!G4:G10000,"да")</f>
        <v>0</v>
      </c>
      <c r="J22" s="163">
        <f>SUMIFS(торг!P4:P10000,торг!F4:F10000,B22,торг!G4:G10000,"нет")</f>
        <v>0</v>
      </c>
      <c r="K22" s="162">
        <f>SUMIFS(склад!P4:P9995,склад!F4:F9995,B22,склад!G4:G9995,"да")</f>
        <v>0</v>
      </c>
      <c r="L22" s="163">
        <f>SUMIFS(склад!P4:P9995,склад!F4:F9995,B22,склад!G4:G9995,"нет")</f>
        <v>0</v>
      </c>
      <c r="M22" s="168">
        <f>SUMIFS('обр '!P4:P9999,'обр '!F4:F9999,B22,'обр '!G4:G9999,"да")</f>
        <v>0</v>
      </c>
      <c r="N22" s="163">
        <f>SUMIFS('обр '!P4:P9999,'обр '!F4:F9999,B22,'обр '!G4:G9999,"нет")</f>
        <v>0</v>
      </c>
      <c r="O22" s="164">
        <f>SUMIFS(детс!P4:P10000,детс!F4:F10000,B22,детс!G4:G10000,"да")</f>
        <v>0</v>
      </c>
      <c r="P22" s="163">
        <f>SUMIFS(детс!P4:P10000,детс!F4:F10000,B22,детс!G4:G10000,"нет")</f>
        <v>0</v>
      </c>
      <c r="Q22" s="170">
        <f>SUMIFS(культ!P4:P10000,культ!F4:F10000,B22,культ!G4:G10000,"да")</f>
        <v>0</v>
      </c>
      <c r="R22" s="171">
        <f>SUMIFS(культ!P4:P10000,культ!F4:F10000,B22,культ!G4:G10000,"нет")</f>
        <v>0</v>
      </c>
      <c r="S22" s="170">
        <f>SUMIFS(спорт!P4:P10000,спорт!F4:F10000,B22,спорт!G4:G10000,"да")</f>
        <v>0</v>
      </c>
      <c r="T22" s="171">
        <f>SUMIFS(спорт!P4:P10000,спорт!F4:F10000,B22,спорт!G4:G10000,"нет")</f>
        <v>0</v>
      </c>
      <c r="U22" s="162">
        <f>SUMIFS(лечеб!P4:P10000,лечеб!F4:F10000,B22,лечеб!G4:G10000,"да")</f>
        <v>0</v>
      </c>
      <c r="V22" s="163">
        <f>SUMIFS(лечеб!P4:P10000,лечеб!F4:F10000,B22,лечеб!G4:G10000,"нет")</f>
        <v>0</v>
      </c>
      <c r="W22" s="162">
        <f>SUMIFS(Баня!P4:P10000,Баня!F4:F10000,B22,Баня!G4:G10000,"да")</f>
        <v>0</v>
      </c>
      <c r="X22" s="163">
        <f>SUMIFS(Баня!P4:P10000,Баня!F4:F10000,B22,Баня!G4:G10000,"нет")</f>
        <v>0</v>
      </c>
      <c r="Y22" s="162">
        <f>SUMIFS(Адм!P4:P10000,Адм!F4:F10000,B22,Адм!G4:G10000,"да")</f>
        <v>0</v>
      </c>
      <c r="Z22" s="163">
        <f>SUMIFS(Адм!P4:P10000,Адм!F4:F10000,B22,Адм!G4:G10000,"нет")</f>
        <v>0</v>
      </c>
      <c r="AA22" s="162">
        <f>SUMIFS(С.Х!P4:P9995,С.Х!F4:F9995,B22,С.Х!G4:G9995,"да")</f>
        <v>0</v>
      </c>
      <c r="AB22" s="163">
        <f>SUMIFS(С.Х!P4:P9995,С.Х!F4:F9995,B22,С.Х!G4:G9995,"нет")</f>
        <v>0</v>
      </c>
      <c r="AC22" s="162">
        <f>SUMIFS(новостр!O4:O9999,новостр!F4:F9999,B22,новостр!G4:G9999,"да")</f>
        <v>0</v>
      </c>
      <c r="AD22" s="163">
        <f>SUMIFS(новостр!O4:O9999,новостр!F4:F9999,B22,новостр!G4:G9999,"нет")</f>
        <v>0</v>
      </c>
      <c r="AE22" s="162">
        <f>SUMIFS(авт!S4:S10004,авт!F4:F10004,B22,авт!G4:G10004,"да")</f>
        <v>0</v>
      </c>
      <c r="AF22" s="163">
        <f>SUMIFS(авт!S4:S10004,авт!F4:F10004,B22,авт!G4:G10004,"нет")</f>
        <v>0</v>
      </c>
      <c r="AG22" s="162">
        <f>SUMIFS(ЖС!T4:T10022,ЖС!F4:F10022,B22,ЖС!G4:G10022,"да")</f>
        <v>0</v>
      </c>
      <c r="AH22" s="163">
        <f>SUMIFS(ЖС!T4:T10022,ЖС!F4:F10022,B22,ЖС!G4:G10022,"нет")</f>
        <v>0</v>
      </c>
      <c r="AI22" s="162">
        <f>SUMIFS(Лес!M5:M9992,Лес!F5:F9992,B22,Лес!G5:G9992,"да")</f>
        <v>0</v>
      </c>
      <c r="AJ22" s="163">
        <f>SUMIFS(Лес!M5:M9992,Лес!F5:F9992,B22,Лес!G5:G9992,"нет")</f>
        <v>0</v>
      </c>
      <c r="AK22" s="162">
        <f>SUMIFS('степь '!L5:L9998,'степь '!F5:F9998,B22,'степь '!G5:G9998,"да")</f>
        <v>0</v>
      </c>
      <c r="AL22" s="163">
        <f>SUMIFS('степь '!L5:L9998,'степь '!F5:F9998,B22,'степь '!G5:G9998,"нет")</f>
        <v>0</v>
      </c>
      <c r="AM22" s="162">
        <f>SUMIFS(Пр.откр.тер!O4:O9967,Пр.откр.тер!F4:F9967,B22,Пр.откр.тер!G4:G9967,"да")</f>
        <v>0</v>
      </c>
      <c r="AN22" s="163">
        <f>SUMIFS(Пр.откр.тер!O4:O9967,Пр.откр.тер!F4:F9967,B22,Пр.откр.тер!G4:G9967,"нет")</f>
        <v>0</v>
      </c>
      <c r="AO22" s="115"/>
    </row>
    <row r="23" spans="1:41" s="137" customFormat="1" ht="17.25" thickTop="1" thickBot="1">
      <c r="A23" s="2847" t="s">
        <v>75</v>
      </c>
      <c r="B23" s="2848"/>
      <c r="C23" s="141">
        <f t="shared" ref="C23:H23" si="2">SUM(C4:C22)</f>
        <v>0</v>
      </c>
      <c r="D23" s="141">
        <f t="shared" si="2"/>
        <v>0</v>
      </c>
      <c r="E23" s="141">
        <f t="shared" si="2"/>
        <v>0</v>
      </c>
      <c r="F23" s="141">
        <f t="shared" si="2"/>
        <v>0</v>
      </c>
      <c r="G23" s="142">
        <f t="shared" si="2"/>
        <v>0</v>
      </c>
      <c r="H23" s="142">
        <f t="shared" si="2"/>
        <v>0</v>
      </c>
      <c r="I23" s="142">
        <f t="shared" ref="I23:AN23" si="3">SUM(I4:I22)</f>
        <v>0</v>
      </c>
      <c r="J23" s="142">
        <f t="shared" si="3"/>
        <v>0</v>
      </c>
      <c r="K23" s="141">
        <f t="shared" si="3"/>
        <v>0</v>
      </c>
      <c r="L23" s="141">
        <f t="shared" si="3"/>
        <v>0</v>
      </c>
      <c r="M23" s="141">
        <f t="shared" si="3"/>
        <v>0</v>
      </c>
      <c r="N23" s="141">
        <f t="shared" si="3"/>
        <v>0</v>
      </c>
      <c r="O23" s="141">
        <f t="shared" si="3"/>
        <v>0</v>
      </c>
      <c r="P23" s="141">
        <f t="shared" si="3"/>
        <v>0</v>
      </c>
      <c r="Q23" s="141">
        <f t="shared" si="3"/>
        <v>0</v>
      </c>
      <c r="R23" s="141">
        <f t="shared" si="3"/>
        <v>0</v>
      </c>
      <c r="S23" s="141">
        <f t="shared" si="3"/>
        <v>0</v>
      </c>
      <c r="T23" s="141">
        <f t="shared" si="3"/>
        <v>0</v>
      </c>
      <c r="U23" s="141">
        <f t="shared" si="3"/>
        <v>0</v>
      </c>
      <c r="V23" s="141">
        <f t="shared" si="3"/>
        <v>0</v>
      </c>
      <c r="W23" s="141">
        <f t="shared" si="3"/>
        <v>0</v>
      </c>
      <c r="X23" s="141">
        <f t="shared" si="3"/>
        <v>0</v>
      </c>
      <c r="Y23" s="141">
        <f t="shared" si="3"/>
        <v>0</v>
      </c>
      <c r="Z23" s="141">
        <f t="shared" si="3"/>
        <v>0</v>
      </c>
      <c r="AA23" s="141">
        <f t="shared" si="3"/>
        <v>0</v>
      </c>
      <c r="AB23" s="141">
        <f t="shared" si="3"/>
        <v>0</v>
      </c>
      <c r="AC23" s="141">
        <f t="shared" si="3"/>
        <v>0</v>
      </c>
      <c r="AD23" s="141">
        <f t="shared" si="3"/>
        <v>0</v>
      </c>
      <c r="AE23" s="141">
        <f t="shared" si="3"/>
        <v>0</v>
      </c>
      <c r="AF23" s="141">
        <f t="shared" si="3"/>
        <v>0</v>
      </c>
      <c r="AG23" s="141">
        <f t="shared" si="3"/>
        <v>0</v>
      </c>
      <c r="AH23" s="141">
        <f t="shared" si="3"/>
        <v>0</v>
      </c>
      <c r="AI23" s="141">
        <f t="shared" si="3"/>
        <v>0</v>
      </c>
      <c r="AJ23" s="141">
        <f t="shared" si="3"/>
        <v>0</v>
      </c>
      <c r="AK23" s="141">
        <f t="shared" si="3"/>
        <v>0</v>
      </c>
      <c r="AL23" s="141">
        <f t="shared" si="3"/>
        <v>0</v>
      </c>
      <c r="AM23" s="141">
        <f t="shared" si="3"/>
        <v>0</v>
      </c>
      <c r="AN23" s="141">
        <f t="shared" si="3"/>
        <v>0</v>
      </c>
    </row>
    <row r="24" spans="1:41" ht="16.5" thickTop="1"/>
  </sheetData>
  <sheetProtection password="CE2A" sheet="1" objects="1" scenarios="1" formatCells="0" formatColumns="0" formatRows="0" insertColumns="0" insertRows="0" insertHyperlinks="0" deleteColumns="0" deleteRows="0" sort="0" autoFilter="0" pivotTables="0"/>
  <mergeCells count="23">
    <mergeCell ref="A23:B23"/>
    <mergeCell ref="AC2:AD2"/>
    <mergeCell ref="AE2:AF2"/>
    <mergeCell ref="AG2:AH2"/>
    <mergeCell ref="AI2:AJ2"/>
    <mergeCell ref="AK2:AL2"/>
    <mergeCell ref="AM2:AN2"/>
    <mergeCell ref="Q2:R2"/>
    <mergeCell ref="S2:T2"/>
    <mergeCell ref="U2:V2"/>
    <mergeCell ref="W2:X2"/>
    <mergeCell ref="Y2:Z2"/>
    <mergeCell ref="AA2:AB2"/>
    <mergeCell ref="O1:T1"/>
    <mergeCell ref="A2:A3"/>
    <mergeCell ref="B2:B3"/>
    <mergeCell ref="C2:C3"/>
    <mergeCell ref="D2:E2"/>
    <mergeCell ref="G2:H2"/>
    <mergeCell ref="I2:J2"/>
    <mergeCell ref="K2:L2"/>
    <mergeCell ref="M2:N2"/>
    <mergeCell ref="O2:P2"/>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sheetPr>
    <tabColor rgb="FF00B0F0"/>
  </sheetPr>
  <dimension ref="A1:AX289"/>
  <sheetViews>
    <sheetView topLeftCell="A58" workbookViewId="0">
      <selection activeCell="P42" sqref="P42"/>
    </sheetView>
  </sheetViews>
  <sheetFormatPr defaultRowHeight="15"/>
  <cols>
    <col min="1" max="1" width="5.42578125" style="1257" customWidth="1"/>
    <col min="2" max="2" width="32.28515625" style="1257" customWidth="1"/>
    <col min="3" max="3" width="11.85546875" style="1257" customWidth="1"/>
    <col min="4" max="4" width="12.140625" style="1257" customWidth="1"/>
    <col min="5" max="5" width="9.140625" style="1257" customWidth="1"/>
    <col min="6" max="6" width="9.140625" style="1257"/>
    <col min="7" max="8" width="9.140625" style="1257" customWidth="1"/>
    <col min="9" max="9" width="11.42578125" style="1257" customWidth="1"/>
    <col min="10" max="10" width="11.7109375" style="1257" customWidth="1"/>
    <col min="11" max="11" width="9.140625" style="1257" customWidth="1"/>
    <col min="12" max="15" width="9.140625" style="1257"/>
    <col min="16" max="16" width="19" style="1257" customWidth="1"/>
    <col min="17" max="25" width="9.140625" style="1257"/>
    <col min="26" max="26" width="19" style="1257" customWidth="1"/>
    <col min="27" max="35" width="9.140625" style="1257"/>
    <col min="36" max="36" width="19" style="1257" customWidth="1"/>
    <col min="37" max="45" width="9.140625" style="1257"/>
    <col min="46" max="46" width="19" style="1257" customWidth="1"/>
    <col min="47" max="16384" width="9.140625" style="1257"/>
  </cols>
  <sheetData>
    <row r="1" spans="1:4" ht="17.25" thickTop="1" thickBot="1">
      <c r="B1" s="1903"/>
      <c r="C1" s="1981" t="s">
        <v>1050</v>
      </c>
      <c r="D1" s="1980" t="s">
        <v>1051</v>
      </c>
    </row>
    <row r="2" spans="1:4" ht="15.75" thickTop="1">
      <c r="B2" s="1844" t="s">
        <v>1052</v>
      </c>
      <c r="C2" s="1982">
        <f>Ф1!$C$21</f>
        <v>74</v>
      </c>
      <c r="D2" s="1979">
        <f>Ф1!$C$6</f>
        <v>0</v>
      </c>
    </row>
    <row r="3" spans="1:4">
      <c r="B3" s="1845" t="s">
        <v>1053</v>
      </c>
      <c r="C3" s="1983">
        <f>Ф1!$C$23</f>
        <v>2</v>
      </c>
      <c r="D3" s="1967">
        <f>Ф1!$C$8</f>
        <v>7</v>
      </c>
    </row>
    <row r="4" spans="1:4" ht="15.75" thickBot="1">
      <c r="B4" s="1846" t="s">
        <v>942</v>
      </c>
      <c r="C4" s="1984">
        <f>Ф1!$C$27</f>
        <v>3</v>
      </c>
      <c r="D4" s="1968">
        <f>Ф1!$C$12</f>
        <v>10</v>
      </c>
    </row>
    <row r="5" spans="1:4" ht="36.75" customHeight="1" thickTop="1" thickBot="1">
      <c r="B5" s="1258"/>
      <c r="C5" s="1259"/>
      <c r="D5" s="1260"/>
    </row>
    <row r="6" spans="1:4" ht="22.5" thickTop="1" thickBot="1">
      <c r="A6" s="1974"/>
      <c r="B6" s="1977" t="s">
        <v>96</v>
      </c>
      <c r="C6" s="1976" t="s">
        <v>1050</v>
      </c>
      <c r="D6" s="1975" t="s">
        <v>1051</v>
      </c>
    </row>
    <row r="7" spans="1:4" ht="16.5" thickTop="1" thickBot="1">
      <c r="A7" s="1969"/>
      <c r="B7" s="1971"/>
      <c r="C7" s="1972">
        <f>Ф1!$C$22</f>
        <v>3407</v>
      </c>
      <c r="D7" s="1973">
        <f>Ф1!$C$7</f>
        <v>20277.400000000001</v>
      </c>
    </row>
    <row r="8" spans="1:4" ht="22.5" thickTop="1" thickBot="1">
      <c r="A8" s="1872" t="s">
        <v>121</v>
      </c>
      <c r="B8" s="1978" t="s">
        <v>1078</v>
      </c>
      <c r="C8" s="1976" t="s">
        <v>1050</v>
      </c>
      <c r="D8" s="1975" t="s">
        <v>1051</v>
      </c>
    </row>
    <row r="9" spans="1:4" ht="15.75" thickTop="1">
      <c r="A9" s="1873">
        <v>1</v>
      </c>
      <c r="B9" s="1847" t="s">
        <v>148</v>
      </c>
      <c r="C9" s="1914">
        <f>Ф1!$L$21</f>
        <v>1</v>
      </c>
      <c r="D9" s="1932">
        <f>Ф1!$L$6</f>
        <v>0</v>
      </c>
    </row>
    <row r="10" spans="1:4">
      <c r="A10" s="1851">
        <v>2</v>
      </c>
      <c r="B10" s="1848" t="s">
        <v>142</v>
      </c>
      <c r="C10" s="1917">
        <f>Ф1!$O$21</f>
        <v>2</v>
      </c>
      <c r="D10" s="1929">
        <f>Ф1!$O$6</f>
        <v>0</v>
      </c>
    </row>
    <row r="11" spans="1:4">
      <c r="A11" s="1851">
        <v>3</v>
      </c>
      <c r="B11" s="1848" t="s">
        <v>136</v>
      </c>
      <c r="C11" s="1917">
        <f>Ф1!$R$21</f>
        <v>2</v>
      </c>
      <c r="D11" s="1929">
        <f>Ф1!$R$6</f>
        <v>0</v>
      </c>
    </row>
    <row r="12" spans="1:4">
      <c r="A12" s="1851">
        <v>4</v>
      </c>
      <c r="B12" s="1848" t="s">
        <v>127</v>
      </c>
      <c r="C12" s="1917">
        <f>Ф1!$U$21</f>
        <v>15</v>
      </c>
      <c r="D12" s="1929">
        <f>Ф1!$U$6</f>
        <v>0</v>
      </c>
    </row>
    <row r="13" spans="1:4">
      <c r="A13" s="1851">
        <v>5</v>
      </c>
      <c r="B13" s="1848" t="s">
        <v>140</v>
      </c>
      <c r="C13" s="1917">
        <f>Ф1!$X$21</f>
        <v>2</v>
      </c>
      <c r="D13" s="1929">
        <f>Ф1!$X$6</f>
        <v>0</v>
      </c>
    </row>
    <row r="14" spans="1:4">
      <c r="A14" s="1851">
        <v>6</v>
      </c>
      <c r="B14" s="1848" t="s">
        <v>144</v>
      </c>
      <c r="C14" s="1917">
        <f>Ф1!$AA$21</f>
        <v>1</v>
      </c>
      <c r="D14" s="1929">
        <f>Ф1!$AA$6</f>
        <v>0</v>
      </c>
    </row>
    <row r="15" spans="1:4">
      <c r="A15" s="1851">
        <v>7</v>
      </c>
      <c r="B15" s="1848" t="s">
        <v>137</v>
      </c>
      <c r="C15" s="1917">
        <f>Ф1!$AD$21</f>
        <v>8</v>
      </c>
      <c r="D15" s="1929">
        <f>Ф1!$AD$6</f>
        <v>0</v>
      </c>
    </row>
    <row r="16" spans="1:4">
      <c r="A16" s="1851">
        <v>8</v>
      </c>
      <c r="B16" s="1848" t="s">
        <v>131</v>
      </c>
      <c r="C16" s="1917">
        <f>Ф1!$AG$21</f>
        <v>10</v>
      </c>
      <c r="D16" s="1929">
        <f>Ф1!$AG$6</f>
        <v>0</v>
      </c>
    </row>
    <row r="17" spans="1:4">
      <c r="A17" s="1851">
        <v>9</v>
      </c>
      <c r="B17" s="1848" t="s">
        <v>143</v>
      </c>
      <c r="C17" s="1917">
        <f>Ф1!$AJ$21</f>
        <v>2</v>
      </c>
      <c r="D17" s="1929">
        <f>Ф1!$AJ$6</f>
        <v>0</v>
      </c>
    </row>
    <row r="18" spans="1:4">
      <c r="A18" s="1851">
        <v>10</v>
      </c>
      <c r="B18" s="1848" t="s">
        <v>141</v>
      </c>
      <c r="C18" s="1917">
        <f>Ф1!$AM$21</f>
        <v>1</v>
      </c>
      <c r="D18" s="1929">
        <f>Ф1!$AM$6</f>
        <v>0</v>
      </c>
    </row>
    <row r="19" spans="1:4">
      <c r="A19" s="1851">
        <v>11</v>
      </c>
      <c r="B19" s="1848" t="s">
        <v>146</v>
      </c>
      <c r="C19" s="1917">
        <f>Ф1!$AP$21</f>
        <v>1</v>
      </c>
      <c r="D19" s="1929">
        <f>Ф1!$AP$6</f>
        <v>0</v>
      </c>
    </row>
    <row r="20" spans="1:4">
      <c r="A20" s="1851">
        <v>12</v>
      </c>
      <c r="B20" s="1848" t="s">
        <v>135</v>
      </c>
      <c r="C20" s="1917">
        <f>Ф1!$AS$21</f>
        <v>4</v>
      </c>
      <c r="D20" s="1929">
        <f>Ф1!$AS$6</f>
        <v>0</v>
      </c>
    </row>
    <row r="21" spans="1:4">
      <c r="A21" s="1851">
        <v>13</v>
      </c>
      <c r="B21" s="1848" t="s">
        <v>132</v>
      </c>
      <c r="C21" s="1917">
        <f>Ф1!$AV$21</f>
        <v>3</v>
      </c>
      <c r="D21" s="1929">
        <f>Ф1!$AV$6</f>
        <v>0</v>
      </c>
    </row>
    <row r="22" spans="1:4">
      <c r="A22" s="1851">
        <v>14</v>
      </c>
      <c r="B22" s="1848" t="s">
        <v>133</v>
      </c>
      <c r="C22" s="1917">
        <f>Ф1!$AY$21</f>
        <v>2</v>
      </c>
      <c r="D22" s="1929">
        <f>Ф1!$AY$6</f>
        <v>0</v>
      </c>
    </row>
    <row r="23" spans="1:4">
      <c r="A23" s="1851">
        <v>15</v>
      </c>
      <c r="B23" s="1848" t="s">
        <v>130</v>
      </c>
      <c r="C23" s="1917">
        <f>Ф1!$BB$21</f>
        <v>9</v>
      </c>
      <c r="D23" s="1929">
        <f>Ф1!$BB$6</f>
        <v>0</v>
      </c>
    </row>
    <row r="24" spans="1:4">
      <c r="A24" s="1851">
        <v>16</v>
      </c>
      <c r="B24" s="1848" t="s">
        <v>134</v>
      </c>
      <c r="C24" s="1917">
        <f>Ф1!$BE$21</f>
        <v>4</v>
      </c>
      <c r="D24" s="1929">
        <f>Ф1!$BE$6</f>
        <v>0</v>
      </c>
    </row>
    <row r="25" spans="1:4">
      <c r="A25" s="1851">
        <v>17</v>
      </c>
      <c r="B25" s="1848" t="s">
        <v>128</v>
      </c>
      <c r="C25" s="1917">
        <f>Ф1!$BH$21</f>
        <v>4</v>
      </c>
      <c r="D25" s="1929">
        <f>Ф1!$BH$6</f>
        <v>0</v>
      </c>
    </row>
    <row r="26" spans="1:4">
      <c r="A26" s="1851">
        <v>18</v>
      </c>
      <c r="B26" s="1848" t="s">
        <v>288</v>
      </c>
      <c r="C26" s="1917">
        <f>Ф1!$BK$21</f>
        <v>3</v>
      </c>
      <c r="D26" s="1929">
        <f>Ф1!$BK$6</f>
        <v>0</v>
      </c>
    </row>
    <row r="27" spans="1:4" ht="15.75" thickBot="1">
      <c r="A27" s="1874">
        <v>19</v>
      </c>
      <c r="B27" s="1849" t="s">
        <v>139</v>
      </c>
      <c r="C27" s="1970">
        <f>Ф1!$BN$21</f>
        <v>0</v>
      </c>
      <c r="D27" s="1931">
        <f>Ф1!$BN$6</f>
        <v>0</v>
      </c>
    </row>
    <row r="28" spans="1:4" ht="15.75" thickTop="1"/>
    <row r="30" spans="1:4" ht="19.5" thickBot="1">
      <c r="B30" s="1261" t="s">
        <v>1054</v>
      </c>
    </row>
    <row r="31" spans="1:4" ht="16.5" thickTop="1" thickBot="1">
      <c r="B31" s="1903"/>
      <c r="C31" s="1990" t="s">
        <v>1050</v>
      </c>
      <c r="D31" s="1991" t="s">
        <v>1051</v>
      </c>
    </row>
    <row r="32" spans="1:4" ht="16.5" thickTop="1">
      <c r="B32" s="1987" t="s">
        <v>273</v>
      </c>
      <c r="C32" s="1988">
        <f>Ф1!$D$21</f>
        <v>17</v>
      </c>
      <c r="D32" s="1989">
        <f>Ф1!$D$6</f>
        <v>0</v>
      </c>
    </row>
    <row r="33" spans="1:50" ht="16.5" thickBot="1">
      <c r="B33" s="1986" t="s">
        <v>274</v>
      </c>
      <c r="C33" s="1985">
        <f>Ф1!$E$21</f>
        <v>57</v>
      </c>
      <c r="D33" s="1966">
        <f>Ф1!$E$6</f>
        <v>0</v>
      </c>
    </row>
    <row r="34" spans="1:50" ht="18" customHeight="1" thickTop="1"/>
    <row r="35" spans="1:50" ht="32.25" customHeight="1" thickBot="1">
      <c r="B35" s="2863" t="s">
        <v>1055</v>
      </c>
      <c r="C35" s="2863"/>
      <c r="D35" s="2863"/>
      <c r="E35" s="1262"/>
      <c r="F35" s="1262"/>
    </row>
    <row r="36" spans="1:50" ht="16.5" thickTop="1" thickBot="1">
      <c r="B36" s="1903"/>
      <c r="C36" s="1990" t="s">
        <v>1050</v>
      </c>
      <c r="D36" s="1991" t="s">
        <v>1051</v>
      </c>
    </row>
    <row r="37" spans="1:50" ht="16.5" thickTop="1">
      <c r="B37" s="1987" t="s">
        <v>273</v>
      </c>
      <c r="C37" s="1988">
        <f>Ф1!$D$22</f>
        <v>1450</v>
      </c>
      <c r="D37" s="1989">
        <f>Ф1!$D$7</f>
        <v>14180</v>
      </c>
    </row>
    <row r="38" spans="1:50" ht="16.5" thickBot="1">
      <c r="B38" s="1986" t="s">
        <v>274</v>
      </c>
      <c r="C38" s="1985">
        <f>Ф1!$E$22</f>
        <v>1957</v>
      </c>
      <c r="D38" s="1965">
        <f>Ф1!$E$7</f>
        <v>6097.4</v>
      </c>
    </row>
    <row r="39" spans="1:50" ht="15.75" thickTop="1"/>
    <row r="42" spans="1:50" ht="17.25" customHeight="1" thickBot="1">
      <c r="P42" s="12" t="s">
        <v>1439</v>
      </c>
    </row>
    <row r="43" spans="1:50" ht="32.25" customHeight="1" thickTop="1" thickBot="1">
      <c r="A43" s="2867" t="s">
        <v>1079</v>
      </c>
      <c r="B43" s="2868"/>
      <c r="C43" s="2868"/>
      <c r="D43" s="2868"/>
      <c r="E43" s="2868"/>
      <c r="F43" s="2868"/>
      <c r="G43" s="2869"/>
      <c r="I43" s="2864" t="s">
        <v>1080</v>
      </c>
      <c r="J43" s="2864"/>
      <c r="K43" s="2864"/>
      <c r="L43" s="2864"/>
      <c r="M43" s="2864"/>
      <c r="O43" s="2858" t="s">
        <v>1435</v>
      </c>
      <c r="P43" s="2858"/>
      <c r="Q43" s="2858"/>
      <c r="R43" s="2858"/>
      <c r="S43" s="2858"/>
      <c r="T43" s="2858"/>
      <c r="Y43" s="2858" t="s">
        <v>1440</v>
      </c>
      <c r="Z43" s="2858"/>
      <c r="AA43" s="2858"/>
      <c r="AB43" s="2858"/>
      <c r="AC43" s="2858"/>
      <c r="AD43" s="2858"/>
      <c r="AI43" s="2858" t="s">
        <v>1056</v>
      </c>
      <c r="AJ43" s="2858"/>
      <c r="AK43" s="2858"/>
      <c r="AL43" s="2858"/>
      <c r="AM43" s="2858"/>
      <c r="AN43" s="2858"/>
      <c r="AS43" s="2858" t="s">
        <v>1006</v>
      </c>
      <c r="AT43" s="2858"/>
      <c r="AU43" s="2858"/>
      <c r="AV43" s="2858"/>
      <c r="AW43" s="2858"/>
      <c r="AX43" s="2858"/>
    </row>
    <row r="44" spans="1:50" ht="108.75" customHeight="1" thickTop="1" thickBot="1">
      <c r="A44" s="2041" t="s">
        <v>121</v>
      </c>
      <c r="B44" s="1843" t="s">
        <v>1057</v>
      </c>
      <c r="C44" s="1843" t="s">
        <v>1058</v>
      </c>
      <c r="D44" s="1842" t="s">
        <v>1059</v>
      </c>
      <c r="E44" s="1838" t="s">
        <v>1056</v>
      </c>
      <c r="F44" s="1838" t="s">
        <v>1060</v>
      </c>
      <c r="G44" s="1839" t="s">
        <v>1006</v>
      </c>
      <c r="H44" s="2042"/>
      <c r="I44" s="1827" t="s">
        <v>1058</v>
      </c>
      <c r="J44" s="2001" t="s">
        <v>1059</v>
      </c>
      <c r="K44" s="1856" t="s">
        <v>1056</v>
      </c>
      <c r="L44" s="1856" t="s">
        <v>1060</v>
      </c>
      <c r="M44" s="1857" t="s">
        <v>1006</v>
      </c>
      <c r="N44" s="2042"/>
      <c r="O44" s="2043" t="s">
        <v>121</v>
      </c>
      <c r="P44" s="2044"/>
      <c r="Q44" s="1864" t="s">
        <v>1050</v>
      </c>
      <c r="R44" s="1861" t="s">
        <v>1051</v>
      </c>
      <c r="S44" s="1862" t="s">
        <v>1436</v>
      </c>
      <c r="T44" s="1863" t="s">
        <v>1437</v>
      </c>
      <c r="U44" s="2042"/>
      <c r="V44" s="2042"/>
      <c r="W44" s="2042"/>
      <c r="X44" s="2042"/>
      <c r="Y44" s="2043" t="s">
        <v>121</v>
      </c>
      <c r="Z44" s="2045"/>
      <c r="AA44" s="1864" t="s">
        <v>1050</v>
      </c>
      <c r="AB44" s="1861" t="s">
        <v>1051</v>
      </c>
      <c r="AC44" s="1862" t="s">
        <v>1436</v>
      </c>
      <c r="AD44" s="1863" t="s">
        <v>1437</v>
      </c>
      <c r="AE44" s="2042"/>
      <c r="AF44" s="2042"/>
      <c r="AG44" s="2042"/>
      <c r="AH44" s="2042"/>
      <c r="AI44" s="2043" t="s">
        <v>121</v>
      </c>
      <c r="AJ44" s="2044"/>
      <c r="AK44" s="2020" t="s">
        <v>1050</v>
      </c>
      <c r="AL44" s="2021" t="s">
        <v>1051</v>
      </c>
      <c r="AM44" s="2022" t="s">
        <v>1436</v>
      </c>
      <c r="AN44" s="2023" t="s">
        <v>1437</v>
      </c>
      <c r="AO44" s="2042"/>
      <c r="AP44" s="2042"/>
      <c r="AQ44" s="2042"/>
      <c r="AR44" s="2042"/>
      <c r="AS44" s="2043" t="s">
        <v>121</v>
      </c>
      <c r="AT44" s="2044"/>
      <c r="AU44" s="2040" t="s">
        <v>1050</v>
      </c>
      <c r="AV44" s="1861" t="s">
        <v>1051</v>
      </c>
      <c r="AW44" s="1862" t="s">
        <v>1436</v>
      </c>
      <c r="AX44" s="1863" t="s">
        <v>1437</v>
      </c>
    </row>
    <row r="45" spans="1:50" ht="15.75" thickTop="1">
      <c r="A45" s="1850">
        <v>1</v>
      </c>
      <c r="B45" s="1852" t="s">
        <v>148</v>
      </c>
      <c r="C45" s="1998">
        <v>40.606999999999999</v>
      </c>
      <c r="D45" s="1995">
        <f>Ф1!L6/диаграммы!C45</f>
        <v>0</v>
      </c>
      <c r="E45" s="1855">
        <f>Ф1!L7/диаграммы!C45</f>
        <v>0</v>
      </c>
      <c r="F45" s="1835">
        <f>Ф1!L8/диаграммы!C45</f>
        <v>0</v>
      </c>
      <c r="G45" s="1836">
        <f>Ф1!L12/диаграммы!C45</f>
        <v>0</v>
      </c>
      <c r="H45" s="1264"/>
      <c r="I45" s="2004">
        <v>40.606999999999999</v>
      </c>
      <c r="J45" s="2002">
        <f>Ф1!L21/диаграммы!I45</f>
        <v>2.4626295958824835E-2</v>
      </c>
      <c r="K45" s="1855">
        <f>Ф1!L22/диаграммы!I45</f>
        <v>0</v>
      </c>
      <c r="L45" s="1835">
        <f>Ф1!L23/диаграммы!I45</f>
        <v>0</v>
      </c>
      <c r="M45" s="1836">
        <f>Ф1!L27/диаграммы!I45</f>
        <v>0</v>
      </c>
      <c r="N45" s="1266"/>
      <c r="O45" s="1873">
        <v>1</v>
      </c>
      <c r="P45" s="1869" t="s">
        <v>148</v>
      </c>
      <c r="Q45" s="1865">
        <f t="shared" ref="Q45:Q63" si="0">L45</f>
        <v>0</v>
      </c>
      <c r="R45" s="1858">
        <f t="shared" ref="R45:R63" si="1">F45</f>
        <v>0</v>
      </c>
      <c r="S45" s="1859">
        <f>$F$64</f>
        <v>3.5273048669752552E-3</v>
      </c>
      <c r="T45" s="1860">
        <f t="shared" ref="T45:T63" si="2">$L$64</f>
        <v>1.0078013905643586E-3</v>
      </c>
      <c r="Y45" s="1873">
        <v>1</v>
      </c>
      <c r="Z45" s="2017" t="s">
        <v>148</v>
      </c>
      <c r="AA45" s="2025">
        <f t="shared" ref="AA45:AA63" si="3">J45</f>
        <v>2.4626295958824835E-2</v>
      </c>
      <c r="AB45" s="2026">
        <f t="shared" ref="AB45:AB63" si="4">D45</f>
        <v>0</v>
      </c>
      <c r="AC45" s="2027">
        <f>$D$64</f>
        <v>0</v>
      </c>
      <c r="AD45" s="2028">
        <f>$J$64</f>
        <v>3.7288651450881269E-2</v>
      </c>
      <c r="AI45" s="1873">
        <v>1</v>
      </c>
      <c r="AJ45" s="1910" t="s">
        <v>148</v>
      </c>
      <c r="AK45" s="2025">
        <f t="shared" ref="AK45:AK63" si="5">K45</f>
        <v>0</v>
      </c>
      <c r="AL45" s="2026">
        <f t="shared" ref="AL45:AL63" si="6">E45</f>
        <v>0</v>
      </c>
      <c r="AM45" s="2027">
        <f t="shared" ref="AM45:AM54" si="7">$E$64</f>
        <v>10.217795958514865</v>
      </c>
      <c r="AN45" s="2028">
        <f t="shared" ref="AN45:AN54" si="8">$K$64</f>
        <v>1.7167896688263851</v>
      </c>
      <c r="AS45" s="1873">
        <v>1</v>
      </c>
      <c r="AT45" s="2017" t="s">
        <v>148</v>
      </c>
      <c r="AU45" s="2025">
        <f t="shared" ref="AU45:AU63" si="9">M45</f>
        <v>0</v>
      </c>
      <c r="AV45" s="2026">
        <f t="shared" ref="AV45:AV63" si="10">G45</f>
        <v>0</v>
      </c>
      <c r="AW45" s="2027">
        <f>$G$64</f>
        <v>5.0390069528217932E-3</v>
      </c>
      <c r="AX45" s="2028">
        <f>$M$64</f>
        <v>1.511702085846538E-3</v>
      </c>
    </row>
    <row r="46" spans="1:50">
      <c r="A46" s="1851">
        <v>2</v>
      </c>
      <c r="B46" s="1848" t="s">
        <v>142</v>
      </c>
      <c r="C46" s="1999">
        <v>70.331000000000003</v>
      </c>
      <c r="D46" s="1996">
        <f>Ф1!O6/диаграммы!C46</f>
        <v>0</v>
      </c>
      <c r="E46" s="1265">
        <f>Ф1!O7/диаграммы!C46</f>
        <v>175.02950334845232</v>
      </c>
      <c r="F46" s="1263">
        <f>Ф1!O8/диаграммы!C46</f>
        <v>2.8436962363680311E-2</v>
      </c>
      <c r="G46" s="1828">
        <f>Ф1!O12/диаграммы!C46</f>
        <v>1.4218481181840156E-2</v>
      </c>
      <c r="H46" s="1264"/>
      <c r="I46" s="2005">
        <v>70.331000000000003</v>
      </c>
      <c r="J46" s="2003">
        <f>Ф1!O21/диаграммы!I46</f>
        <v>2.8436962363680311E-2</v>
      </c>
      <c r="K46" s="1265">
        <f>Ф1!O22/диаграммы!I46</f>
        <v>0</v>
      </c>
      <c r="L46" s="1263">
        <f>Ф1!O23/диаграммы!I46</f>
        <v>1.4218481181840156E-2</v>
      </c>
      <c r="M46" s="1836">
        <f>Ф1!O27/диаграммы!I46</f>
        <v>0</v>
      </c>
      <c r="N46" s="1266"/>
      <c r="O46" s="1851">
        <v>2</v>
      </c>
      <c r="P46" s="1870" t="s">
        <v>142</v>
      </c>
      <c r="Q46" s="1866">
        <f t="shared" si="0"/>
        <v>1.4218481181840156E-2</v>
      </c>
      <c r="R46" s="1267">
        <f t="shared" si="1"/>
        <v>2.8436962363680311E-2</v>
      </c>
      <c r="S46" s="1825">
        <f t="shared" ref="S46:S63" si="11">$F$64</f>
        <v>3.5273048669752552E-3</v>
      </c>
      <c r="T46" s="1831">
        <f t="shared" si="2"/>
        <v>1.0078013905643586E-3</v>
      </c>
      <c r="Y46" s="1851">
        <v>2</v>
      </c>
      <c r="Z46" s="2018" t="s">
        <v>142</v>
      </c>
      <c r="AA46" s="2029">
        <f t="shared" si="3"/>
        <v>2.8436962363680311E-2</v>
      </c>
      <c r="AB46" s="1268">
        <f t="shared" si="4"/>
        <v>0</v>
      </c>
      <c r="AC46" s="2024">
        <f t="shared" ref="AC46:AC63" si="12">$D$64</f>
        <v>0</v>
      </c>
      <c r="AD46" s="2030">
        <f t="shared" ref="AD46:AD63" si="13">$J$64</f>
        <v>3.7288651450881269E-2</v>
      </c>
      <c r="AI46" s="1851">
        <v>2</v>
      </c>
      <c r="AJ46" s="2035" t="s">
        <v>142</v>
      </c>
      <c r="AK46" s="2029">
        <f t="shared" si="5"/>
        <v>0</v>
      </c>
      <c r="AL46" s="1268">
        <f t="shared" si="6"/>
        <v>175.02950334845232</v>
      </c>
      <c r="AM46" s="2024">
        <f t="shared" si="7"/>
        <v>10.217795958514865</v>
      </c>
      <c r="AN46" s="2030">
        <f t="shared" si="8"/>
        <v>1.7167896688263851</v>
      </c>
      <c r="AS46" s="1851">
        <v>2</v>
      </c>
      <c r="AT46" s="2018" t="s">
        <v>142</v>
      </c>
      <c r="AU46" s="2029">
        <f t="shared" si="9"/>
        <v>0</v>
      </c>
      <c r="AV46" s="1268">
        <f t="shared" si="10"/>
        <v>1.4218481181840156E-2</v>
      </c>
      <c r="AW46" s="2024">
        <f>$G$64</f>
        <v>5.0390069528217932E-3</v>
      </c>
      <c r="AX46" s="2030">
        <f>$M$64</f>
        <v>1.511702085846538E-3</v>
      </c>
    </row>
    <row r="47" spans="1:50">
      <c r="A47" s="1851">
        <v>3</v>
      </c>
      <c r="B47" s="1848" t="s">
        <v>136</v>
      </c>
      <c r="C47" s="1999">
        <v>30.760999999999999</v>
      </c>
      <c r="D47" s="1996">
        <f>Ф1!R6/диаграммы!C47</f>
        <v>0</v>
      </c>
      <c r="E47" s="1265">
        <f>Ф1!R7/диаграммы!C47</f>
        <v>0.32508696076200383</v>
      </c>
      <c r="F47" s="1263">
        <f>Ф1!R8/диаграммы!C47</f>
        <v>0</v>
      </c>
      <c r="G47" s="1828">
        <f>Ф1!R12/диаграммы!C47</f>
        <v>0</v>
      </c>
      <c r="H47" s="1264"/>
      <c r="I47" s="2005">
        <v>30.760999999999999</v>
      </c>
      <c r="J47" s="2003">
        <f>Ф1!R21/диаграммы!I47</f>
        <v>6.5017392152400766E-2</v>
      </c>
      <c r="K47" s="1265">
        <f>Ф1!R22/диаграммы!I47</f>
        <v>2.6006956860960306</v>
      </c>
      <c r="L47" s="1263">
        <f>Ф1!R23/диаграммы!I47</f>
        <v>0</v>
      </c>
      <c r="M47" s="1836">
        <f>Ф1!R27/диаграммы!I47</f>
        <v>0</v>
      </c>
      <c r="N47" s="1266"/>
      <c r="O47" s="1851">
        <v>3</v>
      </c>
      <c r="P47" s="1870" t="s">
        <v>136</v>
      </c>
      <c r="Q47" s="1866">
        <f t="shared" si="0"/>
        <v>0</v>
      </c>
      <c r="R47" s="1267">
        <f t="shared" si="1"/>
        <v>0</v>
      </c>
      <c r="S47" s="1825">
        <f t="shared" si="11"/>
        <v>3.5273048669752552E-3</v>
      </c>
      <c r="T47" s="1831">
        <f t="shared" si="2"/>
        <v>1.0078013905643586E-3</v>
      </c>
      <c r="Y47" s="1851">
        <v>3</v>
      </c>
      <c r="Z47" s="2018" t="s">
        <v>136</v>
      </c>
      <c r="AA47" s="2029">
        <f t="shared" si="3"/>
        <v>6.5017392152400766E-2</v>
      </c>
      <c r="AB47" s="1268">
        <f t="shared" si="4"/>
        <v>0</v>
      </c>
      <c r="AC47" s="2024">
        <f t="shared" si="12"/>
        <v>0</v>
      </c>
      <c r="AD47" s="2030">
        <f t="shared" si="13"/>
        <v>3.7288651450881269E-2</v>
      </c>
      <c r="AI47" s="1851">
        <v>3</v>
      </c>
      <c r="AJ47" s="2035" t="s">
        <v>136</v>
      </c>
      <c r="AK47" s="2029">
        <f t="shared" si="5"/>
        <v>2.6006956860960306</v>
      </c>
      <c r="AL47" s="1268">
        <f t="shared" si="6"/>
        <v>0.32508696076200383</v>
      </c>
      <c r="AM47" s="2024">
        <f t="shared" si="7"/>
        <v>10.217795958514865</v>
      </c>
      <c r="AN47" s="2030">
        <f t="shared" si="8"/>
        <v>1.7167896688263851</v>
      </c>
      <c r="AS47" s="1851">
        <v>3</v>
      </c>
      <c r="AT47" s="2018" t="s">
        <v>136</v>
      </c>
      <c r="AU47" s="2029">
        <f t="shared" si="9"/>
        <v>0</v>
      </c>
      <c r="AV47" s="1268">
        <f t="shared" si="10"/>
        <v>0</v>
      </c>
      <c r="AW47" s="2024">
        <f>$G$64</f>
        <v>5.0390069528217932E-3</v>
      </c>
      <c r="AX47" s="2030">
        <f t="shared" ref="AX47:AX63" si="14">$M$64</f>
        <v>1.511702085846538E-3</v>
      </c>
    </row>
    <row r="48" spans="1:50">
      <c r="A48" s="1851">
        <v>4</v>
      </c>
      <c r="B48" s="1848" t="s">
        <v>127</v>
      </c>
      <c r="C48" s="1999">
        <v>283.56400000000002</v>
      </c>
      <c r="D48" s="1996">
        <f>Ф1!U6/диаграммы!C48</f>
        <v>0</v>
      </c>
      <c r="E48" s="1265">
        <f>Ф1!U7/диаграммы!C48</f>
        <v>11.531788238281305</v>
      </c>
      <c r="F48" s="1263">
        <f>Ф1!U8/диаграммы!C48</f>
        <v>3.526540745651775E-3</v>
      </c>
      <c r="G48" s="1828">
        <f>Ф1!U12/диаграммы!C48</f>
        <v>0</v>
      </c>
      <c r="H48" s="1264"/>
      <c r="I48" s="2005">
        <v>283.56400000000002</v>
      </c>
      <c r="J48" s="2003">
        <f>Ф1!U21/диаграммы!I48</f>
        <v>5.2898111184776622E-2</v>
      </c>
      <c r="K48" s="1265">
        <f>Ф1!U22/диаграммы!I48</f>
        <v>2.2393533734888771</v>
      </c>
      <c r="L48" s="1263">
        <f>Ф1!U23/диаграммы!I48</f>
        <v>0</v>
      </c>
      <c r="M48" s="1836">
        <f>Ф1!U27/диаграммы!I48</f>
        <v>3.526540745651775E-3</v>
      </c>
      <c r="N48" s="1266"/>
      <c r="O48" s="1851">
        <v>4</v>
      </c>
      <c r="P48" s="1870" t="s">
        <v>127</v>
      </c>
      <c r="Q48" s="1866">
        <f t="shared" si="0"/>
        <v>0</v>
      </c>
      <c r="R48" s="1267">
        <f t="shared" si="1"/>
        <v>3.526540745651775E-3</v>
      </c>
      <c r="S48" s="1825">
        <f t="shared" si="11"/>
        <v>3.5273048669752552E-3</v>
      </c>
      <c r="T48" s="1831">
        <f t="shared" si="2"/>
        <v>1.0078013905643586E-3</v>
      </c>
      <c r="Y48" s="1851">
        <v>4</v>
      </c>
      <c r="Z48" s="2018" t="s">
        <v>127</v>
      </c>
      <c r="AA48" s="2029">
        <f t="shared" si="3"/>
        <v>5.2898111184776622E-2</v>
      </c>
      <c r="AB48" s="1268">
        <f t="shared" si="4"/>
        <v>0</v>
      </c>
      <c r="AC48" s="2024">
        <f t="shared" si="12"/>
        <v>0</v>
      </c>
      <c r="AD48" s="2030">
        <f t="shared" si="13"/>
        <v>3.7288651450881269E-2</v>
      </c>
      <c r="AI48" s="1851">
        <v>4</v>
      </c>
      <c r="AJ48" s="2035" t="s">
        <v>127</v>
      </c>
      <c r="AK48" s="2029">
        <f t="shared" si="5"/>
        <v>2.2393533734888771</v>
      </c>
      <c r="AL48" s="1268">
        <f t="shared" si="6"/>
        <v>11.531788238281305</v>
      </c>
      <c r="AM48" s="2024">
        <f t="shared" si="7"/>
        <v>10.217795958514865</v>
      </c>
      <c r="AN48" s="2030">
        <f t="shared" si="8"/>
        <v>1.7167896688263851</v>
      </c>
      <c r="AS48" s="1851">
        <v>4</v>
      </c>
      <c r="AT48" s="2018" t="s">
        <v>127</v>
      </c>
      <c r="AU48" s="2029">
        <f t="shared" si="9"/>
        <v>3.526540745651775E-3</v>
      </c>
      <c r="AV48" s="1268">
        <f t="shared" si="10"/>
        <v>0</v>
      </c>
      <c r="AW48" s="2024">
        <f t="shared" ref="AW48:AW63" si="15">$G$64</f>
        <v>5.0390069528217932E-3</v>
      </c>
      <c r="AX48" s="2030">
        <f t="shared" si="14"/>
        <v>1.511702085846538E-3</v>
      </c>
    </row>
    <row r="49" spans="1:50">
      <c r="A49" s="1851">
        <v>5</v>
      </c>
      <c r="B49" s="1848" t="s">
        <v>140</v>
      </c>
      <c r="C49" s="1999">
        <v>49.588000000000001</v>
      </c>
      <c r="D49" s="1996">
        <f>Ф1!X6/диаграммы!C49</f>
        <v>0</v>
      </c>
      <c r="E49" s="1265">
        <f>Ф1!X7/диаграммы!C49</f>
        <v>33.927563120109703</v>
      </c>
      <c r="F49" s="1263">
        <f>Ф1!X8/диаграммы!C49</f>
        <v>0</v>
      </c>
      <c r="G49" s="1828">
        <f>Ф1!X12/диаграммы!C49</f>
        <v>0.12099701540695329</v>
      </c>
      <c r="H49" s="1264"/>
      <c r="I49" s="2005">
        <v>49.588000000000001</v>
      </c>
      <c r="J49" s="2003">
        <f>Ф1!X21/диаграммы!I49</f>
        <v>4.033233846898443E-2</v>
      </c>
      <c r="K49" s="1265">
        <f>Ф1!X22/диаграммы!I49</f>
        <v>0.20166169234492215</v>
      </c>
      <c r="L49" s="1263">
        <f>Ф1!X23/диаграммы!I49</f>
        <v>0</v>
      </c>
      <c r="M49" s="1836">
        <f>Ф1!X27/диаграммы!I49</f>
        <v>0</v>
      </c>
      <c r="N49" s="1266"/>
      <c r="O49" s="1851">
        <v>5</v>
      </c>
      <c r="P49" s="1870" t="s">
        <v>140</v>
      </c>
      <c r="Q49" s="1866">
        <f t="shared" si="0"/>
        <v>0</v>
      </c>
      <c r="R49" s="1267">
        <f t="shared" si="1"/>
        <v>0</v>
      </c>
      <c r="S49" s="1825">
        <f t="shared" si="11"/>
        <v>3.5273048669752552E-3</v>
      </c>
      <c r="T49" s="1831">
        <f t="shared" si="2"/>
        <v>1.0078013905643586E-3</v>
      </c>
      <c r="Y49" s="1851">
        <v>5</v>
      </c>
      <c r="Z49" s="2018" t="s">
        <v>140</v>
      </c>
      <c r="AA49" s="2029">
        <f t="shared" si="3"/>
        <v>4.033233846898443E-2</v>
      </c>
      <c r="AB49" s="1268">
        <f t="shared" si="4"/>
        <v>0</v>
      </c>
      <c r="AC49" s="2024">
        <f t="shared" si="12"/>
        <v>0</v>
      </c>
      <c r="AD49" s="2030">
        <f t="shared" si="13"/>
        <v>3.7288651450881269E-2</v>
      </c>
      <c r="AI49" s="1851">
        <v>5</v>
      </c>
      <c r="AJ49" s="2035" t="s">
        <v>140</v>
      </c>
      <c r="AK49" s="2029">
        <f t="shared" si="5"/>
        <v>0.20166169234492215</v>
      </c>
      <c r="AL49" s="1268">
        <f t="shared" si="6"/>
        <v>33.927563120109703</v>
      </c>
      <c r="AM49" s="2024">
        <f t="shared" si="7"/>
        <v>10.217795958514865</v>
      </c>
      <c r="AN49" s="2030">
        <f t="shared" si="8"/>
        <v>1.7167896688263851</v>
      </c>
      <c r="AS49" s="1851">
        <v>5</v>
      </c>
      <c r="AT49" s="2018" t="s">
        <v>140</v>
      </c>
      <c r="AU49" s="2029">
        <f t="shared" si="9"/>
        <v>0</v>
      </c>
      <c r="AV49" s="1268">
        <f t="shared" si="10"/>
        <v>0.12099701540695329</v>
      </c>
      <c r="AW49" s="2024">
        <f t="shared" si="15"/>
        <v>5.0390069528217932E-3</v>
      </c>
      <c r="AX49" s="2030">
        <f t="shared" si="14"/>
        <v>1.511702085846538E-3</v>
      </c>
    </row>
    <row r="50" spans="1:50">
      <c r="A50" s="1851">
        <v>6</v>
      </c>
      <c r="B50" s="1848" t="s">
        <v>144</v>
      </c>
      <c r="C50" s="1999">
        <v>143.518</v>
      </c>
      <c r="D50" s="1996">
        <f>Ф1!AA6/диаграммы!C50</f>
        <v>0</v>
      </c>
      <c r="E50" s="1265">
        <f>Ф1!AA7/диаграммы!C50</f>
        <v>0</v>
      </c>
      <c r="F50" s="1263">
        <f>Ф1!AA8/диаграммы!C50</f>
        <v>0</v>
      </c>
      <c r="G50" s="1828">
        <f>Ф1!AA12/диаграммы!C50</f>
        <v>0</v>
      </c>
      <c r="H50" s="1264"/>
      <c r="I50" s="2005">
        <v>143.518</v>
      </c>
      <c r="J50" s="2003">
        <f>Ф1!AA21/диаграммы!I50</f>
        <v>6.9677671093521373E-3</v>
      </c>
      <c r="K50" s="1265">
        <f>Ф1!AA22/диаграммы!I50</f>
        <v>0</v>
      </c>
      <c r="L50" s="1263">
        <f>Ф1!AA23/диаграммы!I50</f>
        <v>0</v>
      </c>
      <c r="M50" s="1836">
        <f>Ф1!AA27/диаграммы!I50</f>
        <v>0</v>
      </c>
      <c r="N50" s="1266"/>
      <c r="O50" s="1851">
        <v>6</v>
      </c>
      <c r="P50" s="1870" t="s">
        <v>144</v>
      </c>
      <c r="Q50" s="1866">
        <f t="shared" si="0"/>
        <v>0</v>
      </c>
      <c r="R50" s="1267">
        <f t="shared" si="1"/>
        <v>0</v>
      </c>
      <c r="S50" s="1825">
        <f t="shared" si="11"/>
        <v>3.5273048669752552E-3</v>
      </c>
      <c r="T50" s="1831">
        <f t="shared" si="2"/>
        <v>1.0078013905643586E-3</v>
      </c>
      <c r="Y50" s="1851">
        <v>6</v>
      </c>
      <c r="Z50" s="2018" t="s">
        <v>144</v>
      </c>
      <c r="AA50" s="2029">
        <f t="shared" si="3"/>
        <v>6.9677671093521373E-3</v>
      </c>
      <c r="AB50" s="1268">
        <f t="shared" si="4"/>
        <v>0</v>
      </c>
      <c r="AC50" s="2024">
        <f t="shared" si="12"/>
        <v>0</v>
      </c>
      <c r="AD50" s="2030">
        <f t="shared" si="13"/>
        <v>3.7288651450881269E-2</v>
      </c>
      <c r="AI50" s="1851">
        <v>6</v>
      </c>
      <c r="AJ50" s="2035" t="s">
        <v>144</v>
      </c>
      <c r="AK50" s="2029">
        <f t="shared" si="5"/>
        <v>0</v>
      </c>
      <c r="AL50" s="1268">
        <f t="shared" si="6"/>
        <v>0</v>
      </c>
      <c r="AM50" s="2024">
        <f t="shared" si="7"/>
        <v>10.217795958514865</v>
      </c>
      <c r="AN50" s="2030">
        <f t="shared" si="8"/>
        <v>1.7167896688263851</v>
      </c>
      <c r="AS50" s="1851">
        <v>6</v>
      </c>
      <c r="AT50" s="2018" t="s">
        <v>144</v>
      </c>
      <c r="AU50" s="2029">
        <f t="shared" si="9"/>
        <v>0</v>
      </c>
      <c r="AV50" s="1268">
        <f t="shared" si="10"/>
        <v>0</v>
      </c>
      <c r="AW50" s="2024">
        <f t="shared" si="15"/>
        <v>5.0390069528217932E-3</v>
      </c>
      <c r="AX50" s="2030">
        <f t="shared" si="14"/>
        <v>1.511702085846538E-3</v>
      </c>
    </row>
    <row r="51" spans="1:50">
      <c r="A51" s="1851">
        <v>7</v>
      </c>
      <c r="B51" s="1848" t="s">
        <v>137</v>
      </c>
      <c r="C51" s="1999">
        <v>196.96</v>
      </c>
      <c r="D51" s="1996">
        <f>Ф1!AD6/диаграммы!C51</f>
        <v>0</v>
      </c>
      <c r="E51" s="1265">
        <f>Ф1!AD7/диаграммы!C51</f>
        <v>0</v>
      </c>
      <c r="F51" s="1263">
        <f>Ф1!AD8/диаграммы!C51</f>
        <v>0</v>
      </c>
      <c r="G51" s="1828">
        <f>Ф1!AD12/диаграммы!C51</f>
        <v>0</v>
      </c>
      <c r="H51" s="1264"/>
      <c r="I51" s="2005">
        <v>196.96</v>
      </c>
      <c r="J51" s="2003">
        <f>Ф1!AD21/диаграммы!I51</f>
        <v>4.0617384240454912E-2</v>
      </c>
      <c r="K51" s="1265">
        <f>Ф1!AD22/диаграммы!I51</f>
        <v>0</v>
      </c>
      <c r="L51" s="1263">
        <f>Ф1!AD23/диаграммы!I51</f>
        <v>0</v>
      </c>
      <c r="M51" s="1836">
        <f>Ф1!AD27/диаграммы!I51</f>
        <v>5.077173030056864E-3</v>
      </c>
      <c r="N51" s="1266"/>
      <c r="O51" s="1851">
        <v>7</v>
      </c>
      <c r="P51" s="1870" t="s">
        <v>137</v>
      </c>
      <c r="Q51" s="1866">
        <f t="shared" si="0"/>
        <v>0</v>
      </c>
      <c r="R51" s="1267">
        <f t="shared" si="1"/>
        <v>0</v>
      </c>
      <c r="S51" s="1825">
        <f t="shared" si="11"/>
        <v>3.5273048669752552E-3</v>
      </c>
      <c r="T51" s="1831">
        <f t="shared" si="2"/>
        <v>1.0078013905643586E-3</v>
      </c>
      <c r="Y51" s="1851">
        <v>7</v>
      </c>
      <c r="Z51" s="2018" t="s">
        <v>137</v>
      </c>
      <c r="AA51" s="2029">
        <f t="shared" si="3"/>
        <v>4.0617384240454912E-2</v>
      </c>
      <c r="AB51" s="1268">
        <f t="shared" si="4"/>
        <v>0</v>
      </c>
      <c r="AC51" s="2024">
        <f t="shared" si="12"/>
        <v>0</v>
      </c>
      <c r="AD51" s="2030">
        <f t="shared" si="13"/>
        <v>3.7288651450881269E-2</v>
      </c>
      <c r="AI51" s="1851">
        <v>7</v>
      </c>
      <c r="AJ51" s="2035" t="s">
        <v>137</v>
      </c>
      <c r="AK51" s="2029">
        <f t="shared" si="5"/>
        <v>0</v>
      </c>
      <c r="AL51" s="1268">
        <f t="shared" si="6"/>
        <v>0</v>
      </c>
      <c r="AM51" s="2024">
        <f t="shared" si="7"/>
        <v>10.217795958514865</v>
      </c>
      <c r="AN51" s="2030">
        <f t="shared" si="8"/>
        <v>1.7167896688263851</v>
      </c>
      <c r="AS51" s="1851">
        <v>7</v>
      </c>
      <c r="AT51" s="2018" t="s">
        <v>137</v>
      </c>
      <c r="AU51" s="2029">
        <f t="shared" si="9"/>
        <v>5.077173030056864E-3</v>
      </c>
      <c r="AV51" s="1268">
        <f t="shared" si="10"/>
        <v>0</v>
      </c>
      <c r="AW51" s="2024">
        <f t="shared" si="15"/>
        <v>5.0390069528217932E-3</v>
      </c>
      <c r="AX51" s="2030">
        <f t="shared" si="14"/>
        <v>1.511702085846538E-3</v>
      </c>
    </row>
    <row r="52" spans="1:50">
      <c r="A52" s="1851">
        <v>8</v>
      </c>
      <c r="B52" s="1848" t="s">
        <v>131</v>
      </c>
      <c r="C52" s="1999">
        <v>289.78800000000001</v>
      </c>
      <c r="D52" s="1996">
        <f>Ф1!AG6/диаграммы!C52</f>
        <v>0</v>
      </c>
      <c r="E52" s="1265">
        <f>Ф1!AG7/диаграммы!C52</f>
        <v>0</v>
      </c>
      <c r="F52" s="1263">
        <f>Ф1!AG8/диаграммы!C52</f>
        <v>0</v>
      </c>
      <c r="G52" s="1828">
        <f>Ф1!AG12/диаграммы!C52</f>
        <v>3.4507985147763189E-3</v>
      </c>
      <c r="H52" s="1264"/>
      <c r="I52" s="2005">
        <v>289.78800000000001</v>
      </c>
      <c r="J52" s="2003" t="e">
        <f>Ф1!AG21/диаграммы!D52</f>
        <v>#DIV/0!</v>
      </c>
      <c r="K52" s="1265">
        <f>Ф1!AG22/диаграммы!I52</f>
        <v>0</v>
      </c>
      <c r="L52" s="1263">
        <f>Ф1!AG23/диаграммы!I52</f>
        <v>0</v>
      </c>
      <c r="M52" s="1836">
        <f>Ф1!AG27/диаграммы!I52</f>
        <v>0</v>
      </c>
      <c r="N52" s="1266"/>
      <c r="O52" s="1851">
        <v>8</v>
      </c>
      <c r="P52" s="1870" t="s">
        <v>131</v>
      </c>
      <c r="Q52" s="1866">
        <f t="shared" si="0"/>
        <v>0</v>
      </c>
      <c r="R52" s="1267">
        <f t="shared" si="1"/>
        <v>0</v>
      </c>
      <c r="S52" s="1825">
        <f t="shared" si="11"/>
        <v>3.5273048669752552E-3</v>
      </c>
      <c r="T52" s="1831">
        <f t="shared" si="2"/>
        <v>1.0078013905643586E-3</v>
      </c>
      <c r="Y52" s="1851">
        <v>8</v>
      </c>
      <c r="Z52" s="2018" t="s">
        <v>131</v>
      </c>
      <c r="AA52" s="2029" t="e">
        <f t="shared" si="3"/>
        <v>#DIV/0!</v>
      </c>
      <c r="AB52" s="1268">
        <f t="shared" si="4"/>
        <v>0</v>
      </c>
      <c r="AC52" s="2024">
        <f t="shared" si="12"/>
        <v>0</v>
      </c>
      <c r="AD52" s="2030">
        <f t="shared" si="13"/>
        <v>3.7288651450881269E-2</v>
      </c>
      <c r="AI52" s="1851">
        <v>8</v>
      </c>
      <c r="AJ52" s="2035" t="s">
        <v>131</v>
      </c>
      <c r="AK52" s="2029">
        <f t="shared" si="5"/>
        <v>0</v>
      </c>
      <c r="AL52" s="1268">
        <f t="shared" si="6"/>
        <v>0</v>
      </c>
      <c r="AM52" s="2024">
        <f t="shared" si="7"/>
        <v>10.217795958514865</v>
      </c>
      <c r="AN52" s="2030">
        <f t="shared" si="8"/>
        <v>1.7167896688263851</v>
      </c>
      <c r="AS52" s="1851">
        <v>8</v>
      </c>
      <c r="AT52" s="2018" t="s">
        <v>131</v>
      </c>
      <c r="AU52" s="2029">
        <f t="shared" si="9"/>
        <v>0</v>
      </c>
      <c r="AV52" s="1268">
        <f t="shared" si="10"/>
        <v>3.4507985147763189E-3</v>
      </c>
      <c r="AW52" s="2024">
        <f t="shared" si="15"/>
        <v>5.0390069528217932E-3</v>
      </c>
      <c r="AX52" s="2030">
        <f t="shared" si="14"/>
        <v>1.511702085846538E-3</v>
      </c>
    </row>
    <row r="53" spans="1:50">
      <c r="A53" s="1851">
        <v>9</v>
      </c>
      <c r="B53" s="1848" t="s">
        <v>143</v>
      </c>
      <c r="C53" s="1999">
        <v>47.981999999999999</v>
      </c>
      <c r="D53" s="1996">
        <f>Ф1!AJ6/диаграммы!C53</f>
        <v>0</v>
      </c>
      <c r="E53" s="1265">
        <f>Ф1!AJ7/диаграммы!C53</f>
        <v>0</v>
      </c>
      <c r="F53" s="1263">
        <f>Ф1!AJ8/диаграммы!C53</f>
        <v>0</v>
      </c>
      <c r="G53" s="1828">
        <f>Ф1!AJ12/диаграммы!C53</f>
        <v>0</v>
      </c>
      <c r="H53" s="1264"/>
      <c r="I53" s="2005">
        <v>47.981999999999999</v>
      </c>
      <c r="J53" s="2003">
        <f>Ф1!AJ21/диаграммы!I53</f>
        <v>4.1682297528239758E-2</v>
      </c>
      <c r="K53" s="1265">
        <f>Ф1!AJ22/диаграммы!I53</f>
        <v>10.420574382059939</v>
      </c>
      <c r="L53" s="1263">
        <f>Ф1!AJ23/диаграммы!I53</f>
        <v>0</v>
      </c>
      <c r="M53" s="1836">
        <f>Ф1!AJ27/диаграммы!I53</f>
        <v>0</v>
      </c>
      <c r="N53" s="1266"/>
      <c r="O53" s="1851">
        <v>9</v>
      </c>
      <c r="P53" s="1870" t="s">
        <v>143</v>
      </c>
      <c r="Q53" s="1866">
        <f t="shared" si="0"/>
        <v>0</v>
      </c>
      <c r="R53" s="1267">
        <f t="shared" si="1"/>
        <v>0</v>
      </c>
      <c r="S53" s="1825">
        <f t="shared" si="11"/>
        <v>3.5273048669752552E-3</v>
      </c>
      <c r="T53" s="1831">
        <f t="shared" si="2"/>
        <v>1.0078013905643586E-3</v>
      </c>
      <c r="Y53" s="1851">
        <v>9</v>
      </c>
      <c r="Z53" s="2018" t="s">
        <v>143</v>
      </c>
      <c r="AA53" s="2029">
        <f t="shared" si="3"/>
        <v>4.1682297528239758E-2</v>
      </c>
      <c r="AB53" s="1268">
        <f t="shared" si="4"/>
        <v>0</v>
      </c>
      <c r="AC53" s="2024">
        <f t="shared" si="12"/>
        <v>0</v>
      </c>
      <c r="AD53" s="2030">
        <f t="shared" si="13"/>
        <v>3.7288651450881269E-2</v>
      </c>
      <c r="AI53" s="1851">
        <v>9</v>
      </c>
      <c r="AJ53" s="2035" t="s">
        <v>143</v>
      </c>
      <c r="AK53" s="2029">
        <f t="shared" si="5"/>
        <v>10.420574382059939</v>
      </c>
      <c r="AL53" s="1268">
        <f t="shared" si="6"/>
        <v>0</v>
      </c>
      <c r="AM53" s="2024">
        <f t="shared" si="7"/>
        <v>10.217795958514865</v>
      </c>
      <c r="AN53" s="2030">
        <f t="shared" si="8"/>
        <v>1.7167896688263851</v>
      </c>
      <c r="AS53" s="1851">
        <v>9</v>
      </c>
      <c r="AT53" s="2018" t="s">
        <v>143</v>
      </c>
      <c r="AU53" s="2029">
        <f t="shared" si="9"/>
        <v>0</v>
      </c>
      <c r="AV53" s="1268">
        <f t="shared" si="10"/>
        <v>0</v>
      </c>
      <c r="AW53" s="2024">
        <f t="shared" si="15"/>
        <v>5.0390069528217932E-3</v>
      </c>
      <c r="AX53" s="2030">
        <f t="shared" si="14"/>
        <v>1.511702085846538E-3</v>
      </c>
    </row>
    <row r="54" spans="1:50">
      <c r="A54" s="1851">
        <v>10</v>
      </c>
      <c r="B54" s="1848" t="s">
        <v>141</v>
      </c>
      <c r="C54" s="1999">
        <v>49.658000000000001</v>
      </c>
      <c r="D54" s="1996">
        <f>Ф1!AM6/диаграммы!C54</f>
        <v>0</v>
      </c>
      <c r="E54" s="1265">
        <f>Ф1!AM7/диаграммы!C54</f>
        <v>25.272866406218533</v>
      </c>
      <c r="F54" s="1263">
        <f>Ф1!AM8/диаграммы!C54</f>
        <v>0</v>
      </c>
      <c r="G54" s="1828">
        <f>Ф1!AM12/диаграммы!C54</f>
        <v>0</v>
      </c>
      <c r="H54" s="1264"/>
      <c r="I54" s="2005">
        <v>49.658000000000001</v>
      </c>
      <c r="J54" s="2003">
        <f>Ф1!AM21/диаграммы!I54</f>
        <v>2.013774215634943E-2</v>
      </c>
      <c r="K54" s="1265">
        <f>Ф1!AM22/диаграммы!I54</f>
        <v>0</v>
      </c>
      <c r="L54" s="1263">
        <f>Ф1!AM23/диаграммы!I54</f>
        <v>0</v>
      </c>
      <c r="M54" s="1836">
        <f>Ф1!AM27/диаграммы!I54</f>
        <v>0</v>
      </c>
      <c r="N54" s="1266"/>
      <c r="O54" s="1851">
        <v>10</v>
      </c>
      <c r="P54" s="1870" t="s">
        <v>141</v>
      </c>
      <c r="Q54" s="1866">
        <f t="shared" si="0"/>
        <v>0</v>
      </c>
      <c r="R54" s="1267">
        <f t="shared" si="1"/>
        <v>0</v>
      </c>
      <c r="S54" s="1825">
        <f t="shared" si="11"/>
        <v>3.5273048669752552E-3</v>
      </c>
      <c r="T54" s="1831">
        <f t="shared" si="2"/>
        <v>1.0078013905643586E-3</v>
      </c>
      <c r="Y54" s="1851">
        <v>10</v>
      </c>
      <c r="Z54" s="2018" t="s">
        <v>141</v>
      </c>
      <c r="AA54" s="2029">
        <f t="shared" si="3"/>
        <v>2.013774215634943E-2</v>
      </c>
      <c r="AB54" s="1268">
        <f t="shared" si="4"/>
        <v>0</v>
      </c>
      <c r="AC54" s="2024">
        <f t="shared" si="12"/>
        <v>0</v>
      </c>
      <c r="AD54" s="2030">
        <f t="shared" si="13"/>
        <v>3.7288651450881269E-2</v>
      </c>
      <c r="AI54" s="1851">
        <v>10</v>
      </c>
      <c r="AJ54" s="2035" t="s">
        <v>141</v>
      </c>
      <c r="AK54" s="2029">
        <f t="shared" si="5"/>
        <v>0</v>
      </c>
      <c r="AL54" s="1268">
        <f t="shared" si="6"/>
        <v>25.272866406218533</v>
      </c>
      <c r="AM54" s="2024">
        <f t="shared" si="7"/>
        <v>10.217795958514865</v>
      </c>
      <c r="AN54" s="2030">
        <f t="shared" si="8"/>
        <v>1.7167896688263851</v>
      </c>
      <c r="AS54" s="1851">
        <v>10</v>
      </c>
      <c r="AT54" s="2018" t="s">
        <v>141</v>
      </c>
      <c r="AU54" s="2029">
        <f t="shared" si="9"/>
        <v>0</v>
      </c>
      <c r="AV54" s="1268">
        <f t="shared" si="10"/>
        <v>0</v>
      </c>
      <c r="AW54" s="2024">
        <f t="shared" si="15"/>
        <v>5.0390069528217932E-3</v>
      </c>
      <c r="AX54" s="2030">
        <f t="shared" si="14"/>
        <v>1.511702085846538E-3</v>
      </c>
    </row>
    <row r="55" spans="1:50" ht="19.5" customHeight="1">
      <c r="A55" s="1851">
        <v>11</v>
      </c>
      <c r="B55" s="1848" t="s">
        <v>146</v>
      </c>
      <c r="C55" s="1999">
        <v>40.112000000000002</v>
      </c>
      <c r="D55" s="1996">
        <f>Ф1!AP6/диаграммы!C55</f>
        <v>0</v>
      </c>
      <c r="E55" s="1265">
        <f>Ф1!AP7/диаграммы!C55</f>
        <v>0</v>
      </c>
      <c r="F55" s="1263">
        <f>Ф1!AP8/диаграммы!C55</f>
        <v>0</v>
      </c>
      <c r="G55" s="1828">
        <f>Ф1!AP12/диаграммы!C55</f>
        <v>0</v>
      </c>
      <c r="H55" s="1264"/>
      <c r="I55" s="2005">
        <v>40.112000000000002</v>
      </c>
      <c r="J55" s="2003">
        <f>Ф1!AP21/диаграммы!I55</f>
        <v>2.4930195452732347E-2</v>
      </c>
      <c r="K55" s="1265">
        <f>Ф1!AP22/диаграммы!I55</f>
        <v>14.958117271639409</v>
      </c>
      <c r="L55" s="1263">
        <f>Ф1!AP23/диаграммы!I55</f>
        <v>0</v>
      </c>
      <c r="M55" s="1836">
        <f>Ф1!AP27/диаграммы!I55</f>
        <v>0</v>
      </c>
      <c r="N55" s="1266"/>
      <c r="O55" s="1851">
        <v>11</v>
      </c>
      <c r="P55" s="1870" t="s">
        <v>146</v>
      </c>
      <c r="Q55" s="1866">
        <f t="shared" si="0"/>
        <v>0</v>
      </c>
      <c r="R55" s="1267">
        <f t="shared" si="1"/>
        <v>0</v>
      </c>
      <c r="S55" s="1825">
        <f t="shared" si="11"/>
        <v>3.5273048669752552E-3</v>
      </c>
      <c r="T55" s="1831">
        <f t="shared" si="2"/>
        <v>1.0078013905643586E-3</v>
      </c>
      <c r="Y55" s="1851">
        <v>11</v>
      </c>
      <c r="Z55" s="2018" t="s">
        <v>146</v>
      </c>
      <c r="AA55" s="2029">
        <f t="shared" si="3"/>
        <v>2.4930195452732347E-2</v>
      </c>
      <c r="AB55" s="1268">
        <f t="shared" si="4"/>
        <v>0</v>
      </c>
      <c r="AC55" s="2024">
        <f t="shared" si="12"/>
        <v>0</v>
      </c>
      <c r="AD55" s="2030">
        <f t="shared" si="13"/>
        <v>3.7288651450881269E-2</v>
      </c>
      <c r="AI55" s="1851">
        <v>11</v>
      </c>
      <c r="AJ55" s="2035" t="s">
        <v>146</v>
      </c>
      <c r="AK55" s="2029">
        <f t="shared" si="5"/>
        <v>14.958117271639409</v>
      </c>
      <c r="AL55" s="1268">
        <f t="shared" si="6"/>
        <v>0</v>
      </c>
      <c r="AM55" s="2024">
        <f>$E$64</f>
        <v>10.217795958514865</v>
      </c>
      <c r="AN55" s="2030">
        <f>$K$64</f>
        <v>1.7167896688263851</v>
      </c>
      <c r="AS55" s="1851">
        <v>11</v>
      </c>
      <c r="AT55" s="2018" t="s">
        <v>146</v>
      </c>
      <c r="AU55" s="2029">
        <f t="shared" si="9"/>
        <v>0</v>
      </c>
      <c r="AV55" s="1268">
        <f t="shared" si="10"/>
        <v>0</v>
      </c>
      <c r="AW55" s="2024">
        <f t="shared" si="15"/>
        <v>5.0390069528217932E-3</v>
      </c>
      <c r="AX55" s="2030">
        <f t="shared" si="14"/>
        <v>1.511702085846538E-3</v>
      </c>
    </row>
    <row r="56" spans="1:50">
      <c r="A56" s="1851">
        <v>12</v>
      </c>
      <c r="B56" s="1848" t="s">
        <v>135</v>
      </c>
      <c r="C56" s="1999">
        <v>122.119</v>
      </c>
      <c r="D56" s="1996">
        <f>Ф1!AS6/диаграммы!C56</f>
        <v>0</v>
      </c>
      <c r="E56" s="1265">
        <f>Ф1!AS7/диаграммы!C56</f>
        <v>4.9132403639073363</v>
      </c>
      <c r="F56" s="1263">
        <f>Ф1!AS8/диаграммы!C56</f>
        <v>0</v>
      </c>
      <c r="G56" s="1828">
        <f>Ф1!AS12/диаграммы!C56</f>
        <v>0</v>
      </c>
      <c r="H56" s="1264"/>
      <c r="I56" s="2005">
        <v>122.119</v>
      </c>
      <c r="J56" s="2003">
        <f>Ф1!AS21/диаграммы!I56</f>
        <v>3.2754935759382243E-2</v>
      </c>
      <c r="K56" s="1265">
        <f>Ф1!AS22/диаграммы!I56</f>
        <v>0.77792972428532825</v>
      </c>
      <c r="L56" s="1263">
        <f>Ф1!AS23/диаграммы!I56</f>
        <v>0</v>
      </c>
      <c r="M56" s="1836">
        <f>Ф1!AS27/диаграммы!I56</f>
        <v>0</v>
      </c>
      <c r="N56" s="1266"/>
      <c r="O56" s="1851">
        <v>12</v>
      </c>
      <c r="P56" s="1870" t="s">
        <v>135</v>
      </c>
      <c r="Q56" s="1866">
        <f t="shared" si="0"/>
        <v>0</v>
      </c>
      <c r="R56" s="1267">
        <f t="shared" si="1"/>
        <v>0</v>
      </c>
      <c r="S56" s="1825">
        <f t="shared" si="11"/>
        <v>3.5273048669752552E-3</v>
      </c>
      <c r="T56" s="1831">
        <f t="shared" si="2"/>
        <v>1.0078013905643586E-3</v>
      </c>
      <c r="Y56" s="1851">
        <v>12</v>
      </c>
      <c r="Z56" s="2018" t="s">
        <v>135</v>
      </c>
      <c r="AA56" s="2029">
        <f t="shared" si="3"/>
        <v>3.2754935759382243E-2</v>
      </c>
      <c r="AB56" s="1268">
        <f t="shared" si="4"/>
        <v>0</v>
      </c>
      <c r="AC56" s="2024">
        <f t="shared" si="12"/>
        <v>0</v>
      </c>
      <c r="AD56" s="2030">
        <f t="shared" si="13"/>
        <v>3.7288651450881269E-2</v>
      </c>
      <c r="AI56" s="1851">
        <v>12</v>
      </c>
      <c r="AJ56" s="2035" t="s">
        <v>135</v>
      </c>
      <c r="AK56" s="2029">
        <f t="shared" si="5"/>
        <v>0.77792972428532825</v>
      </c>
      <c r="AL56" s="1268">
        <f t="shared" si="6"/>
        <v>4.9132403639073363</v>
      </c>
      <c r="AM56" s="2024">
        <f t="shared" ref="AM56:AM63" si="16">$E$64</f>
        <v>10.217795958514865</v>
      </c>
      <c r="AN56" s="2030">
        <f t="shared" ref="AN56:AN63" si="17">$K$64</f>
        <v>1.7167896688263851</v>
      </c>
      <c r="AS56" s="1851">
        <v>12</v>
      </c>
      <c r="AT56" s="2018" t="s">
        <v>135</v>
      </c>
      <c r="AU56" s="2029">
        <f t="shared" si="9"/>
        <v>0</v>
      </c>
      <c r="AV56" s="1268">
        <f t="shared" si="10"/>
        <v>0</v>
      </c>
      <c r="AW56" s="2024">
        <f t="shared" si="15"/>
        <v>5.0390069528217932E-3</v>
      </c>
      <c r="AX56" s="2030">
        <f t="shared" si="14"/>
        <v>1.511702085846538E-3</v>
      </c>
    </row>
    <row r="57" spans="1:50">
      <c r="A57" s="1851">
        <v>13</v>
      </c>
      <c r="B57" s="1848" t="s">
        <v>132</v>
      </c>
      <c r="C57" s="1999">
        <v>79.751000000000005</v>
      </c>
      <c r="D57" s="1996">
        <f>Ф1!AV6/диаграммы!C57</f>
        <v>0</v>
      </c>
      <c r="E57" s="1265">
        <f>Ф1!AV7/диаграммы!C57</f>
        <v>1.8808541585685445</v>
      </c>
      <c r="F57" s="1263">
        <f>Ф1!AV8/диаграммы!C57</f>
        <v>3.7617083171370892E-2</v>
      </c>
      <c r="G57" s="1828">
        <f>Ф1!AV12/диаграммы!C57</f>
        <v>0</v>
      </c>
      <c r="H57" s="1264"/>
      <c r="I57" s="2005">
        <v>79.751000000000005</v>
      </c>
      <c r="J57" s="2003">
        <f>Ф1!AV21/диаграммы!I57</f>
        <v>3.7617083171370892E-2</v>
      </c>
      <c r="K57" s="1265">
        <f>Ф1!AV22/диаграммы!I57</f>
        <v>1.4670662436834647</v>
      </c>
      <c r="L57" s="1263">
        <f>Ф1!AV23/диаграммы!I57</f>
        <v>0</v>
      </c>
      <c r="M57" s="1836">
        <f>Ф1!AV27/диаграммы!I57</f>
        <v>0</v>
      </c>
      <c r="N57" s="1266"/>
      <c r="O57" s="1851">
        <v>13</v>
      </c>
      <c r="P57" s="1870" t="s">
        <v>132</v>
      </c>
      <c r="Q57" s="1866">
        <f t="shared" si="0"/>
        <v>0</v>
      </c>
      <c r="R57" s="1267">
        <f t="shared" si="1"/>
        <v>3.7617083171370892E-2</v>
      </c>
      <c r="S57" s="1825">
        <f t="shared" si="11"/>
        <v>3.5273048669752552E-3</v>
      </c>
      <c r="T57" s="1831">
        <f t="shared" si="2"/>
        <v>1.0078013905643586E-3</v>
      </c>
      <c r="Y57" s="1851">
        <v>13</v>
      </c>
      <c r="Z57" s="2018" t="s">
        <v>132</v>
      </c>
      <c r="AA57" s="2029">
        <f t="shared" si="3"/>
        <v>3.7617083171370892E-2</v>
      </c>
      <c r="AB57" s="1268">
        <f t="shared" si="4"/>
        <v>0</v>
      </c>
      <c r="AC57" s="2024">
        <f t="shared" si="12"/>
        <v>0</v>
      </c>
      <c r="AD57" s="2030">
        <f t="shared" si="13"/>
        <v>3.7288651450881269E-2</v>
      </c>
      <c r="AI57" s="1851">
        <v>13</v>
      </c>
      <c r="AJ57" s="2035" t="s">
        <v>132</v>
      </c>
      <c r="AK57" s="2029">
        <f t="shared" si="5"/>
        <v>1.4670662436834647</v>
      </c>
      <c r="AL57" s="1268">
        <f t="shared" si="6"/>
        <v>1.8808541585685445</v>
      </c>
      <c r="AM57" s="2024">
        <f t="shared" si="16"/>
        <v>10.217795958514865</v>
      </c>
      <c r="AN57" s="2030">
        <f t="shared" si="17"/>
        <v>1.7167896688263851</v>
      </c>
      <c r="AS57" s="1851">
        <v>13</v>
      </c>
      <c r="AT57" s="2018" t="s">
        <v>132</v>
      </c>
      <c r="AU57" s="2029">
        <f t="shared" si="9"/>
        <v>0</v>
      </c>
      <c r="AV57" s="1268">
        <f t="shared" si="10"/>
        <v>0</v>
      </c>
      <c r="AW57" s="2024">
        <f t="shared" si="15"/>
        <v>5.0390069528217932E-3</v>
      </c>
      <c r="AX57" s="2030">
        <f t="shared" si="14"/>
        <v>1.511702085846538E-3</v>
      </c>
    </row>
    <row r="58" spans="1:50">
      <c r="A58" s="1851">
        <v>14</v>
      </c>
      <c r="B58" s="1848" t="s">
        <v>133</v>
      </c>
      <c r="C58" s="1999">
        <v>40.375999999999998</v>
      </c>
      <c r="D58" s="1996">
        <f>Ф1!AY6/диаграммы!C58</f>
        <v>0</v>
      </c>
      <c r="E58" s="1265">
        <f>Ф1!AY7/диаграммы!C58</f>
        <v>2.3528829007331091</v>
      </c>
      <c r="F58" s="1263">
        <f>Ф1!AY8/диаграммы!C58</f>
        <v>0</v>
      </c>
      <c r="G58" s="1828">
        <f>Ф1!AY12/диаграммы!C58</f>
        <v>0</v>
      </c>
      <c r="H58" s="1264"/>
      <c r="I58" s="2005">
        <v>40.375999999999998</v>
      </c>
      <c r="J58" s="2003">
        <f>Ф1!AY21/диаграммы!I58</f>
        <v>4.9534376857539135E-2</v>
      </c>
      <c r="K58" s="1265">
        <f>Ф1!AY22/диаграммы!I58</f>
        <v>2.9720626114523481</v>
      </c>
      <c r="L58" s="1263">
        <f>Ф1!AY23/диаграммы!I58</f>
        <v>0</v>
      </c>
      <c r="M58" s="1836">
        <f>Ф1!AY27/диаграммы!I58</f>
        <v>0</v>
      </c>
      <c r="N58" s="1266"/>
      <c r="O58" s="1851">
        <v>14</v>
      </c>
      <c r="P58" s="1870" t="s">
        <v>133</v>
      </c>
      <c r="Q58" s="1866">
        <f t="shared" si="0"/>
        <v>0</v>
      </c>
      <c r="R58" s="1267">
        <f t="shared" si="1"/>
        <v>0</v>
      </c>
      <c r="S58" s="1825">
        <f t="shared" si="11"/>
        <v>3.5273048669752552E-3</v>
      </c>
      <c r="T58" s="1831">
        <f t="shared" si="2"/>
        <v>1.0078013905643586E-3</v>
      </c>
      <c r="Y58" s="1851">
        <v>14</v>
      </c>
      <c r="Z58" s="2018" t="s">
        <v>133</v>
      </c>
      <c r="AA58" s="2029">
        <f t="shared" si="3"/>
        <v>4.9534376857539135E-2</v>
      </c>
      <c r="AB58" s="1268">
        <f t="shared" si="4"/>
        <v>0</v>
      </c>
      <c r="AC58" s="2024">
        <f t="shared" si="12"/>
        <v>0</v>
      </c>
      <c r="AD58" s="2030">
        <f t="shared" si="13"/>
        <v>3.7288651450881269E-2</v>
      </c>
      <c r="AI58" s="1851">
        <v>14</v>
      </c>
      <c r="AJ58" s="2035" t="s">
        <v>133</v>
      </c>
      <c r="AK58" s="2029">
        <f t="shared" si="5"/>
        <v>2.9720626114523481</v>
      </c>
      <c r="AL58" s="1268">
        <f t="shared" si="6"/>
        <v>2.3528829007331091</v>
      </c>
      <c r="AM58" s="2024">
        <f t="shared" si="16"/>
        <v>10.217795958514865</v>
      </c>
      <c r="AN58" s="2030">
        <f t="shared" si="17"/>
        <v>1.7167896688263851</v>
      </c>
      <c r="AS58" s="1851">
        <v>14</v>
      </c>
      <c r="AT58" s="2018" t="s">
        <v>133</v>
      </c>
      <c r="AU58" s="2029">
        <f t="shared" si="9"/>
        <v>0</v>
      </c>
      <c r="AV58" s="1268">
        <f t="shared" si="10"/>
        <v>0</v>
      </c>
      <c r="AW58" s="2024">
        <f t="shared" si="15"/>
        <v>5.0390069528217932E-3</v>
      </c>
      <c r="AX58" s="2030">
        <f t="shared" si="14"/>
        <v>1.511702085846538E-3</v>
      </c>
    </row>
    <row r="59" spans="1:50">
      <c r="A59" s="1851">
        <v>15</v>
      </c>
      <c r="B59" s="1848" t="s">
        <v>130</v>
      </c>
      <c r="C59" s="1999">
        <v>189.35499999999999</v>
      </c>
      <c r="D59" s="1996">
        <f>Ф1!BB6/диаграммы!C59</f>
        <v>0</v>
      </c>
      <c r="E59" s="1265">
        <f>Ф1!BB7/диаграммы!C59</f>
        <v>0</v>
      </c>
      <c r="F59" s="1263">
        <f>Ф1!BB8/диаграммы!C59</f>
        <v>0</v>
      </c>
      <c r="G59" s="1828">
        <f>Ф1!BB12/диаграммы!C59</f>
        <v>0</v>
      </c>
      <c r="H59" s="1264"/>
      <c r="I59" s="2005">
        <v>189.35499999999999</v>
      </c>
      <c r="J59" s="2003">
        <f>Ф1!BB21/диаграммы!I59</f>
        <v>4.752977212114811E-2</v>
      </c>
      <c r="K59" s="1265">
        <f>Ф1!BB22/диаграммы!I59</f>
        <v>5.0170315016767448</v>
      </c>
      <c r="L59" s="1263">
        <f>Ф1!BB23/диаграммы!I59</f>
        <v>0</v>
      </c>
      <c r="M59" s="1836">
        <f>Ф1!BB27/диаграммы!I59</f>
        <v>5.2810857912386792E-3</v>
      </c>
      <c r="N59" s="1266"/>
      <c r="O59" s="1851">
        <v>15</v>
      </c>
      <c r="P59" s="1870" t="s">
        <v>130</v>
      </c>
      <c r="Q59" s="1866">
        <f t="shared" si="0"/>
        <v>0</v>
      </c>
      <c r="R59" s="1267">
        <f t="shared" si="1"/>
        <v>0</v>
      </c>
      <c r="S59" s="1825">
        <f t="shared" si="11"/>
        <v>3.5273048669752552E-3</v>
      </c>
      <c r="T59" s="1831">
        <f t="shared" si="2"/>
        <v>1.0078013905643586E-3</v>
      </c>
      <c r="Y59" s="1851">
        <v>15</v>
      </c>
      <c r="Z59" s="2018" t="s">
        <v>130</v>
      </c>
      <c r="AA59" s="2029">
        <f t="shared" si="3"/>
        <v>4.752977212114811E-2</v>
      </c>
      <c r="AB59" s="1268">
        <f t="shared" si="4"/>
        <v>0</v>
      </c>
      <c r="AC59" s="2024">
        <f t="shared" si="12"/>
        <v>0</v>
      </c>
      <c r="AD59" s="2030">
        <f t="shared" si="13"/>
        <v>3.7288651450881269E-2</v>
      </c>
      <c r="AI59" s="1851">
        <v>15</v>
      </c>
      <c r="AJ59" s="2035" t="s">
        <v>130</v>
      </c>
      <c r="AK59" s="2029">
        <f t="shared" si="5"/>
        <v>5.0170315016767448</v>
      </c>
      <c r="AL59" s="1268">
        <f t="shared" si="6"/>
        <v>0</v>
      </c>
      <c r="AM59" s="2024">
        <f t="shared" si="16"/>
        <v>10.217795958514865</v>
      </c>
      <c r="AN59" s="2030">
        <f t="shared" si="17"/>
        <v>1.7167896688263851</v>
      </c>
      <c r="AS59" s="1851">
        <v>15</v>
      </c>
      <c r="AT59" s="2018" t="s">
        <v>130</v>
      </c>
      <c r="AU59" s="2029">
        <f t="shared" si="9"/>
        <v>5.2810857912386792E-3</v>
      </c>
      <c r="AV59" s="1268">
        <f t="shared" si="10"/>
        <v>0</v>
      </c>
      <c r="AW59" s="2024">
        <f t="shared" si="15"/>
        <v>5.0390069528217932E-3</v>
      </c>
      <c r="AX59" s="2030">
        <f t="shared" si="14"/>
        <v>1.511702085846538E-3</v>
      </c>
    </row>
    <row r="60" spans="1:50">
      <c r="A60" s="1851">
        <v>16</v>
      </c>
      <c r="B60" s="1848" t="s">
        <v>134</v>
      </c>
      <c r="C60" s="1999">
        <v>62.704000000000001</v>
      </c>
      <c r="D60" s="1996">
        <f>Ф1!BE6/диаграммы!C60</f>
        <v>0</v>
      </c>
      <c r="E60" s="1265">
        <f>Ф1!BE7/диаграммы!C60</f>
        <v>0</v>
      </c>
      <c r="F60" s="1263">
        <f>Ф1!BE8/диаграммы!C60</f>
        <v>0</v>
      </c>
      <c r="G60" s="1828">
        <f>Ф1!BE12/диаграммы!C60</f>
        <v>0</v>
      </c>
      <c r="H60" s="1264"/>
      <c r="I60" s="2005">
        <v>62.704000000000001</v>
      </c>
      <c r="J60" s="2003">
        <f>Ф1!BE21/диаграммы!I60</f>
        <v>6.3791783618269968E-2</v>
      </c>
      <c r="K60" s="1265">
        <f>Ф1!BE22/диаграммы!I60</f>
        <v>4.7843837713702477</v>
      </c>
      <c r="L60" s="1263">
        <f>Ф1!BE23/диаграммы!I60</f>
        <v>0</v>
      </c>
      <c r="M60" s="1836">
        <f>Ф1!BE27/диаграммы!I60</f>
        <v>0</v>
      </c>
      <c r="N60" s="1266"/>
      <c r="O60" s="1851">
        <v>16</v>
      </c>
      <c r="P60" s="1870" t="s">
        <v>134</v>
      </c>
      <c r="Q60" s="1866">
        <f t="shared" si="0"/>
        <v>0</v>
      </c>
      <c r="R60" s="1267">
        <f t="shared" si="1"/>
        <v>0</v>
      </c>
      <c r="S60" s="1825">
        <f t="shared" si="11"/>
        <v>3.5273048669752552E-3</v>
      </c>
      <c r="T60" s="1831">
        <f t="shared" si="2"/>
        <v>1.0078013905643586E-3</v>
      </c>
      <c r="Y60" s="1851">
        <v>16</v>
      </c>
      <c r="Z60" s="2018" t="s">
        <v>134</v>
      </c>
      <c r="AA60" s="2029">
        <f t="shared" si="3"/>
        <v>6.3791783618269968E-2</v>
      </c>
      <c r="AB60" s="1268">
        <f t="shared" si="4"/>
        <v>0</v>
      </c>
      <c r="AC60" s="2024">
        <f t="shared" si="12"/>
        <v>0</v>
      </c>
      <c r="AD60" s="2030">
        <f t="shared" si="13"/>
        <v>3.7288651450881269E-2</v>
      </c>
      <c r="AI60" s="1851">
        <v>16</v>
      </c>
      <c r="AJ60" s="2035" t="s">
        <v>134</v>
      </c>
      <c r="AK60" s="2029">
        <f t="shared" si="5"/>
        <v>4.7843837713702477</v>
      </c>
      <c r="AL60" s="1268">
        <f t="shared" si="6"/>
        <v>0</v>
      </c>
      <c r="AM60" s="2024">
        <f t="shared" si="16"/>
        <v>10.217795958514865</v>
      </c>
      <c r="AN60" s="2030">
        <f t="shared" si="17"/>
        <v>1.7167896688263851</v>
      </c>
      <c r="AS60" s="1851">
        <v>16</v>
      </c>
      <c r="AT60" s="2018" t="s">
        <v>134</v>
      </c>
      <c r="AU60" s="2029">
        <f t="shared" si="9"/>
        <v>0</v>
      </c>
      <c r="AV60" s="1268">
        <f t="shared" si="10"/>
        <v>0</v>
      </c>
      <c r="AW60" s="2024">
        <f t="shared" si="15"/>
        <v>5.0390069528217932E-3</v>
      </c>
      <c r="AX60" s="2030">
        <f t="shared" si="14"/>
        <v>1.511702085846538E-3</v>
      </c>
    </row>
    <row r="61" spans="1:50">
      <c r="A61" s="1851">
        <v>17</v>
      </c>
      <c r="B61" s="1848" t="s">
        <v>128</v>
      </c>
      <c r="C61" s="1999">
        <v>158.98400000000001</v>
      </c>
      <c r="D61" s="1996">
        <f>Ф1!BB6/диаграммы!C61</f>
        <v>0</v>
      </c>
      <c r="E61" s="1265">
        <f>Ф1!BH7/диаграммы!C61</f>
        <v>0</v>
      </c>
      <c r="F61" s="1263">
        <f>Ф1!BH8/диаграммы!C61</f>
        <v>0</v>
      </c>
      <c r="G61" s="1828">
        <f>Ф1!BH12/диаграммы!C61</f>
        <v>6.2899411261510586E-3</v>
      </c>
      <c r="H61" s="1264"/>
      <c r="I61" s="2005">
        <v>158.98400000000001</v>
      </c>
      <c r="J61" s="2003">
        <f>Ф1!BH21/диаграммы!I61</f>
        <v>2.5159764504604235E-2</v>
      </c>
      <c r="K61" s="1265">
        <f>Ф1!BH22/диаграммы!I61</f>
        <v>0</v>
      </c>
      <c r="L61" s="1263">
        <f>Ф1!BH23/диаграммы!I61</f>
        <v>0</v>
      </c>
      <c r="M61" s="1836">
        <f>Ф1!BH27/диаграммы!I61</f>
        <v>0</v>
      </c>
      <c r="N61" s="1266"/>
      <c r="O61" s="1851">
        <v>17</v>
      </c>
      <c r="P61" s="1870" t="s">
        <v>128</v>
      </c>
      <c r="Q61" s="1866">
        <f t="shared" si="0"/>
        <v>0</v>
      </c>
      <c r="R61" s="1267">
        <f t="shared" si="1"/>
        <v>0</v>
      </c>
      <c r="S61" s="1825">
        <f t="shared" si="11"/>
        <v>3.5273048669752552E-3</v>
      </c>
      <c r="T61" s="1831">
        <f t="shared" si="2"/>
        <v>1.0078013905643586E-3</v>
      </c>
      <c r="Y61" s="1851">
        <v>17</v>
      </c>
      <c r="Z61" s="2018" t="s">
        <v>128</v>
      </c>
      <c r="AA61" s="2029">
        <f t="shared" si="3"/>
        <v>2.5159764504604235E-2</v>
      </c>
      <c r="AB61" s="1268">
        <f t="shared" si="4"/>
        <v>0</v>
      </c>
      <c r="AC61" s="2024">
        <f t="shared" si="12"/>
        <v>0</v>
      </c>
      <c r="AD61" s="2030">
        <f t="shared" si="13"/>
        <v>3.7288651450881269E-2</v>
      </c>
      <c r="AI61" s="1851">
        <v>17</v>
      </c>
      <c r="AJ61" s="2035" t="s">
        <v>128</v>
      </c>
      <c r="AK61" s="2029">
        <f t="shared" si="5"/>
        <v>0</v>
      </c>
      <c r="AL61" s="1268">
        <f t="shared" si="6"/>
        <v>0</v>
      </c>
      <c r="AM61" s="2024">
        <f t="shared" si="16"/>
        <v>10.217795958514865</v>
      </c>
      <c r="AN61" s="2030">
        <f t="shared" si="17"/>
        <v>1.7167896688263851</v>
      </c>
      <c r="AS61" s="1851">
        <v>17</v>
      </c>
      <c r="AT61" s="2018" t="s">
        <v>128</v>
      </c>
      <c r="AU61" s="2029">
        <f t="shared" si="9"/>
        <v>0</v>
      </c>
      <c r="AV61" s="1268">
        <f t="shared" si="10"/>
        <v>6.2899411261510586E-3</v>
      </c>
      <c r="AW61" s="2024">
        <f t="shared" si="15"/>
        <v>5.0390069528217932E-3</v>
      </c>
      <c r="AX61" s="2030">
        <f t="shared" si="14"/>
        <v>1.511702085846538E-3</v>
      </c>
    </row>
    <row r="62" spans="1:50">
      <c r="A62" s="1851">
        <v>18</v>
      </c>
      <c r="B62" s="1848" t="s">
        <v>288</v>
      </c>
      <c r="C62" s="1999">
        <v>57.515999999999998</v>
      </c>
      <c r="D62" s="1996">
        <f>Ф1!BK6/диаграммы!C62</f>
        <v>0</v>
      </c>
      <c r="E62" s="1265">
        <f>Ф1!BK7/диаграммы!C62</f>
        <v>13.996105431532095</v>
      </c>
      <c r="F62" s="1263">
        <f>Ф1!BK8/диаграммы!C62</f>
        <v>1.7386466374574031E-2</v>
      </c>
      <c r="G62" s="1828">
        <f>Ф1!BK12/диаграммы!C62</f>
        <v>0</v>
      </c>
      <c r="H62" s="1264"/>
      <c r="I62" s="2005">
        <v>57.515999999999998</v>
      </c>
      <c r="J62" s="2003">
        <f>Ф1!BK21/диаграммы!I62</f>
        <v>5.2159399123722097E-2</v>
      </c>
      <c r="K62" s="1265">
        <f>Ф1!BK22/диаграммы!I62</f>
        <v>0</v>
      </c>
      <c r="L62" s="1263">
        <f>Ф1!BK23/диаграммы!I62</f>
        <v>1.7386466374574031E-2</v>
      </c>
      <c r="M62" s="1836">
        <f>Ф1!BK27/диаграммы!I62</f>
        <v>0</v>
      </c>
      <c r="N62" s="1266"/>
      <c r="O62" s="1851">
        <v>18</v>
      </c>
      <c r="P62" s="1870" t="s">
        <v>288</v>
      </c>
      <c r="Q62" s="1866">
        <f t="shared" si="0"/>
        <v>1.7386466374574031E-2</v>
      </c>
      <c r="R62" s="1267">
        <f t="shared" si="1"/>
        <v>1.7386466374574031E-2</v>
      </c>
      <c r="S62" s="1825">
        <f t="shared" si="11"/>
        <v>3.5273048669752552E-3</v>
      </c>
      <c r="T62" s="1831">
        <f t="shared" si="2"/>
        <v>1.0078013905643586E-3</v>
      </c>
      <c r="Y62" s="1851">
        <v>18</v>
      </c>
      <c r="Z62" s="2018" t="s">
        <v>288</v>
      </c>
      <c r="AA62" s="2029">
        <f t="shared" si="3"/>
        <v>5.2159399123722097E-2</v>
      </c>
      <c r="AB62" s="1268">
        <f t="shared" si="4"/>
        <v>0</v>
      </c>
      <c r="AC62" s="2024">
        <f t="shared" si="12"/>
        <v>0</v>
      </c>
      <c r="AD62" s="2030">
        <f t="shared" si="13"/>
        <v>3.7288651450881269E-2</v>
      </c>
      <c r="AI62" s="1851">
        <v>18</v>
      </c>
      <c r="AJ62" s="2035" t="s">
        <v>288</v>
      </c>
      <c r="AK62" s="2029">
        <f t="shared" si="5"/>
        <v>0</v>
      </c>
      <c r="AL62" s="1268">
        <f t="shared" si="6"/>
        <v>13.996105431532095</v>
      </c>
      <c r="AM62" s="2024">
        <f t="shared" si="16"/>
        <v>10.217795958514865</v>
      </c>
      <c r="AN62" s="2030">
        <f t="shared" si="17"/>
        <v>1.7167896688263851</v>
      </c>
      <c r="AS62" s="1851">
        <v>18</v>
      </c>
      <c r="AT62" s="2018" t="s">
        <v>288</v>
      </c>
      <c r="AU62" s="2029">
        <f t="shared" si="9"/>
        <v>0</v>
      </c>
      <c r="AV62" s="1268">
        <f t="shared" si="10"/>
        <v>0</v>
      </c>
      <c r="AW62" s="2024">
        <f t="shared" si="15"/>
        <v>5.0390069528217932E-3</v>
      </c>
      <c r="AX62" s="2030">
        <f t="shared" si="14"/>
        <v>1.511702085846538E-3</v>
      </c>
    </row>
    <row r="63" spans="1:50" ht="15.75" thickBot="1">
      <c r="A63" s="1853">
        <v>19</v>
      </c>
      <c r="B63" s="1854" t="s">
        <v>139</v>
      </c>
      <c r="C63" s="2000">
        <v>30.844000000000001</v>
      </c>
      <c r="D63" s="1997">
        <f>Ф1!BN6/диаграммы!C63</f>
        <v>0</v>
      </c>
      <c r="E63" s="2038">
        <f>Ф1!BN7/диаграммы!C63</f>
        <v>3.2421216444040981</v>
      </c>
      <c r="F63" s="1993">
        <f>Ф1!BN8/диаграммы!C63</f>
        <v>0</v>
      </c>
      <c r="G63" s="1994">
        <f>Ф1!BN12/диаграммы!C63</f>
        <v>3.242121644404098E-2</v>
      </c>
      <c r="H63" s="1264"/>
      <c r="I63" s="2006">
        <v>30.844000000000001</v>
      </c>
      <c r="J63" s="2007">
        <f>Ф1!BN21/диаграммы!I63</f>
        <v>0</v>
      </c>
      <c r="K63" s="2038">
        <f>Ф1!BN22/диаграммы!I63</f>
        <v>0</v>
      </c>
      <c r="L63" s="1993">
        <f>Ф1!BN23/диаграммы!I63</f>
        <v>0</v>
      </c>
      <c r="M63" s="2014">
        <f>Ф1!BN27/диаграммы!I63</f>
        <v>0</v>
      </c>
      <c r="N63" s="1266"/>
      <c r="O63" s="1874">
        <v>19</v>
      </c>
      <c r="P63" s="1871" t="s">
        <v>139</v>
      </c>
      <c r="Q63" s="1867">
        <f t="shared" si="0"/>
        <v>0</v>
      </c>
      <c r="R63" s="1832">
        <f t="shared" si="1"/>
        <v>0</v>
      </c>
      <c r="S63" s="1833">
        <f t="shared" si="11"/>
        <v>3.5273048669752552E-3</v>
      </c>
      <c r="T63" s="1834">
        <f t="shared" si="2"/>
        <v>1.0078013905643586E-3</v>
      </c>
      <c r="Y63" s="1874">
        <v>19</v>
      </c>
      <c r="Z63" s="2019" t="s">
        <v>139</v>
      </c>
      <c r="AA63" s="2031">
        <f t="shared" si="3"/>
        <v>0</v>
      </c>
      <c r="AB63" s="2032">
        <f t="shared" si="4"/>
        <v>0</v>
      </c>
      <c r="AC63" s="2033">
        <f t="shared" si="12"/>
        <v>0</v>
      </c>
      <c r="AD63" s="2034">
        <f t="shared" si="13"/>
        <v>3.7288651450881269E-2</v>
      </c>
      <c r="AI63" s="1874">
        <v>19</v>
      </c>
      <c r="AJ63" s="2036" t="s">
        <v>139</v>
      </c>
      <c r="AK63" s="2031">
        <f t="shared" si="5"/>
        <v>0</v>
      </c>
      <c r="AL63" s="2032">
        <f t="shared" si="6"/>
        <v>3.2421216444040981</v>
      </c>
      <c r="AM63" s="2033">
        <f t="shared" si="16"/>
        <v>10.217795958514865</v>
      </c>
      <c r="AN63" s="2034">
        <f t="shared" si="17"/>
        <v>1.7167896688263851</v>
      </c>
      <c r="AS63" s="1874">
        <v>19</v>
      </c>
      <c r="AT63" s="2019" t="s">
        <v>139</v>
      </c>
      <c r="AU63" s="2031">
        <f t="shared" si="9"/>
        <v>0</v>
      </c>
      <c r="AV63" s="2032">
        <f t="shared" si="10"/>
        <v>3.242121644404098E-2</v>
      </c>
      <c r="AW63" s="2033">
        <f t="shared" si="15"/>
        <v>5.0390069528217932E-3</v>
      </c>
      <c r="AX63" s="2034">
        <f t="shared" si="14"/>
        <v>1.511702085846538E-3</v>
      </c>
    </row>
    <row r="64" spans="1:50" ht="16.5" customHeight="1" thickTop="1" thickBot="1">
      <c r="A64" s="2865" t="s">
        <v>1061</v>
      </c>
      <c r="B64" s="2866"/>
      <c r="C64" s="2010">
        <f>SUM(C45:C63)</f>
        <v>1984.518</v>
      </c>
      <c r="D64" s="2011">
        <f>Ф1!C6/диаграммы!C64</f>
        <v>0</v>
      </c>
      <c r="E64" s="2037">
        <f>Ф1!C7/диаграммы!C64</f>
        <v>10.217795958514865</v>
      </c>
      <c r="F64" s="2012">
        <f>Ф1!C8/диаграммы!C64</f>
        <v>3.5273048669752552E-3</v>
      </c>
      <c r="G64" s="2013">
        <f>Ф1!C12/диаграммы!C64</f>
        <v>5.0390069528217932E-3</v>
      </c>
      <c r="H64" s="1264"/>
      <c r="I64" s="2008">
        <f>SUM(I45:I63)</f>
        <v>1984.518</v>
      </c>
      <c r="J64" s="2015">
        <f>Ф1!C21/диаграммы!I64</f>
        <v>3.7288651450881269E-2</v>
      </c>
      <c r="K64" s="2039">
        <f>Ф1!C22/диаграммы!I64</f>
        <v>1.7167896688263851</v>
      </c>
      <c r="L64" s="2009">
        <f>Ф1!C23/диаграммы!I64</f>
        <v>1.0078013905643586E-3</v>
      </c>
      <c r="M64" s="2016">
        <f>Ф1!C27/диаграммы!I64</f>
        <v>1.511702085846538E-3</v>
      </c>
      <c r="N64" s="1266"/>
      <c r="P64" s="1829"/>
      <c r="Q64" s="1830"/>
      <c r="R64" s="1830"/>
    </row>
    <row r="65" spans="2:7" ht="15.75" thickTop="1"/>
    <row r="67" spans="2:7" ht="15.75" thickBot="1"/>
    <row r="68" spans="2:7" ht="36.75" customHeight="1" thickTop="1" thickBot="1">
      <c r="B68" s="2860" t="s">
        <v>554</v>
      </c>
      <c r="C68" s="2860"/>
      <c r="D68" s="2860"/>
      <c r="E68" s="287"/>
      <c r="F68" s="287"/>
      <c r="G68" s="287"/>
    </row>
    <row r="69" spans="2:7" ht="50.25" customHeight="1" thickTop="1" thickBot="1">
      <c r="B69" s="1876"/>
      <c r="C69" s="1881" t="s">
        <v>341</v>
      </c>
      <c r="D69" s="1882" t="s">
        <v>342</v>
      </c>
      <c r="E69" s="1271"/>
      <c r="F69" s="1271"/>
      <c r="G69" s="1271"/>
    </row>
    <row r="70" spans="2:7" ht="45.75" customHeight="1" thickTop="1" thickBot="1">
      <c r="B70" s="1877" t="s">
        <v>837</v>
      </c>
      <c r="C70" s="1879">
        <f>Ф5!$D$165</f>
        <v>16</v>
      </c>
      <c r="D70" s="1880">
        <f>Ф5!$E$165</f>
        <v>13</v>
      </c>
    </row>
    <row r="71" spans="2:7" ht="28.5" customHeight="1" thickBot="1">
      <c r="B71" s="1877" t="s">
        <v>560</v>
      </c>
      <c r="C71" s="1875">
        <f>Ф5!$D$169</f>
        <v>16</v>
      </c>
      <c r="D71" s="1272">
        <f>Ф5!$E$169</f>
        <v>50</v>
      </c>
    </row>
    <row r="72" spans="2:7" ht="16.5" thickBot="1">
      <c r="B72" s="1877" t="s">
        <v>696</v>
      </c>
      <c r="C72" s="1875">
        <f>Ф5!$D$170</f>
        <v>1</v>
      </c>
      <c r="D72" s="1272">
        <f>Ф5!$E$170</f>
        <v>3</v>
      </c>
    </row>
    <row r="73" spans="2:7" ht="28.5" customHeight="1" thickBot="1">
      <c r="B73" s="1877" t="s">
        <v>697</v>
      </c>
      <c r="C73" s="1875">
        <f>Ф5!D171</f>
        <v>0</v>
      </c>
      <c r="D73" s="1273">
        <f>Ф5!E171</f>
        <v>1</v>
      </c>
    </row>
    <row r="74" spans="2:7" ht="27" customHeight="1" thickBot="1">
      <c r="B74" s="1877" t="s">
        <v>698</v>
      </c>
      <c r="C74" s="1875">
        <f>Ф5!D172</f>
        <v>0</v>
      </c>
      <c r="D74" s="1273">
        <f>Ф5!E172</f>
        <v>2</v>
      </c>
    </row>
    <row r="75" spans="2:7" ht="37.5" customHeight="1" thickBot="1">
      <c r="B75" s="1878" t="s">
        <v>565</v>
      </c>
      <c r="C75" s="1875">
        <f>Ф5!D173</f>
        <v>0</v>
      </c>
      <c r="D75" s="1273">
        <f>Ф5!E173</f>
        <v>0</v>
      </c>
    </row>
    <row r="76" spans="2:7" ht="16.5" thickTop="1" thickBot="1"/>
    <row r="77" spans="2:7" ht="20.25" customHeight="1" thickTop="1" thickBot="1">
      <c r="B77" s="2862" t="s">
        <v>837</v>
      </c>
      <c r="C77" s="2862"/>
      <c r="D77" s="2862"/>
    </row>
    <row r="78" spans="2:7" ht="22.5" thickTop="1" thickBot="1">
      <c r="B78" s="1274"/>
      <c r="C78" s="1269" t="s">
        <v>341</v>
      </c>
      <c r="D78" s="1270" t="s">
        <v>342</v>
      </c>
    </row>
    <row r="79" spans="2:7" ht="16.5" thickBot="1">
      <c r="B79" s="1826" t="s">
        <v>125</v>
      </c>
      <c r="C79" s="1273">
        <f>Ф5!D166</f>
        <v>5</v>
      </c>
      <c r="D79" s="1273">
        <f>Ф5!E166</f>
        <v>8</v>
      </c>
    </row>
    <row r="80" spans="2:7" ht="16.5" thickBot="1">
      <c r="B80" s="1826" t="s">
        <v>129</v>
      </c>
      <c r="C80" s="1273">
        <f>Ф5!D167</f>
        <v>0</v>
      </c>
      <c r="D80" s="1273">
        <f>Ф5!E167</f>
        <v>0</v>
      </c>
    </row>
    <row r="81" spans="1:4" ht="16.5" thickBot="1">
      <c r="B81" s="1826" t="s">
        <v>1062</v>
      </c>
      <c r="C81" s="1273">
        <f>Ф5!D168</f>
        <v>11</v>
      </c>
      <c r="D81" s="1273">
        <f>Ф5!E168</f>
        <v>5</v>
      </c>
    </row>
    <row r="86" spans="1:4" ht="15.75" thickBot="1"/>
    <row r="87" spans="1:4" ht="32.25" customHeight="1" thickTop="1" thickBot="1">
      <c r="A87" s="1278"/>
      <c r="B87" s="2858" t="s">
        <v>494</v>
      </c>
      <c r="C87" s="2858"/>
      <c r="D87" s="2858"/>
    </row>
    <row r="88" spans="1:4" ht="32.25" customHeight="1" thickTop="1" thickBot="1">
      <c r="A88" s="1278"/>
      <c r="B88" s="1886"/>
      <c r="C88" s="1888" t="s">
        <v>341</v>
      </c>
      <c r="D88" s="1887" t="s">
        <v>342</v>
      </c>
    </row>
    <row r="89" spans="1:4" ht="16.5" thickTop="1">
      <c r="A89" s="1278"/>
      <c r="B89" s="1885" t="s">
        <v>674</v>
      </c>
      <c r="C89" s="1889">
        <f>Ф5!D117</f>
        <v>8</v>
      </c>
      <c r="D89" s="1890">
        <f>Ф5!E117</f>
        <v>37</v>
      </c>
    </row>
    <row r="90" spans="1:4" ht="15.75">
      <c r="A90" s="1278"/>
      <c r="B90" s="1883" t="s">
        <v>676</v>
      </c>
      <c r="C90" s="1891">
        <f>Ф5!D118</f>
        <v>0</v>
      </c>
      <c r="D90" s="1892">
        <f>Ф5!E118</f>
        <v>3</v>
      </c>
    </row>
    <row r="91" spans="1:4" ht="15.75">
      <c r="A91" s="1278"/>
      <c r="B91" s="1883" t="s">
        <v>678</v>
      </c>
      <c r="C91" s="1891">
        <f>Ф5!D119</f>
        <v>0</v>
      </c>
      <c r="D91" s="1892">
        <f>Ф5!E119</f>
        <v>0</v>
      </c>
    </row>
    <row r="92" spans="1:4" ht="15.75">
      <c r="A92" s="1278"/>
      <c r="B92" s="1883" t="s">
        <v>0</v>
      </c>
      <c r="C92" s="1891">
        <f>Ф5!D120</f>
        <v>2</v>
      </c>
      <c r="D92" s="1892">
        <f>Ф5!E120</f>
        <v>4</v>
      </c>
    </row>
    <row r="93" spans="1:4" ht="15.75">
      <c r="A93" s="1278"/>
      <c r="B93" s="1883" t="s">
        <v>681</v>
      </c>
      <c r="C93" s="1891">
        <f>Ф5!D121</f>
        <v>0</v>
      </c>
      <c r="D93" s="1892">
        <f>Ф5!E121</f>
        <v>0</v>
      </c>
    </row>
    <row r="94" spans="1:4" ht="15.75">
      <c r="A94" s="1278"/>
      <c r="B94" s="1883" t="s">
        <v>683</v>
      </c>
      <c r="C94" s="1891">
        <f>Ф5!D122</f>
        <v>0</v>
      </c>
      <c r="D94" s="1892">
        <f>Ф5!E122</f>
        <v>1</v>
      </c>
    </row>
    <row r="95" spans="1:4" ht="15.75">
      <c r="A95" s="1278"/>
      <c r="B95" s="1883" t="s">
        <v>149</v>
      </c>
      <c r="C95" s="1891">
        <f>Ф5!D123</f>
        <v>9</v>
      </c>
      <c r="D95" s="1892">
        <f>Ф5!E123</f>
        <v>14</v>
      </c>
    </row>
    <row r="96" spans="1:4" ht="15.75">
      <c r="A96" s="1278"/>
      <c r="B96" s="1883" t="s">
        <v>684</v>
      </c>
      <c r="C96" s="1891">
        <f>Ф5!D124</f>
        <v>2</v>
      </c>
      <c r="D96" s="1892">
        <f>Ф5!E124</f>
        <v>1</v>
      </c>
    </row>
    <row r="97" spans="1:4" ht="15.75">
      <c r="A97" s="1278"/>
      <c r="B97" s="1883" t="s">
        <v>685</v>
      </c>
      <c r="C97" s="1891">
        <f>Ф5!D125</f>
        <v>0</v>
      </c>
      <c r="D97" s="1892">
        <f>Ф5!E125</f>
        <v>0</v>
      </c>
    </row>
    <row r="98" spans="1:4" ht="15.75">
      <c r="A98" s="1278"/>
      <c r="B98" s="1883" t="s">
        <v>686</v>
      </c>
      <c r="C98" s="1891">
        <f>Ф5!D126</f>
        <v>0</v>
      </c>
      <c r="D98" s="1892">
        <f>Ф5!E126</f>
        <v>0</v>
      </c>
    </row>
    <row r="99" spans="1:4" ht="15.75">
      <c r="A99" s="1278"/>
      <c r="B99" s="1883" t="s">
        <v>687</v>
      </c>
      <c r="C99" s="1891">
        <f>Ф5!D127</f>
        <v>0</v>
      </c>
      <c r="D99" s="1892">
        <f>Ф5!E127</f>
        <v>1</v>
      </c>
    </row>
    <row r="100" spans="1:4" ht="15.75">
      <c r="A100" s="1278"/>
      <c r="B100" s="1883" t="s">
        <v>688</v>
      </c>
      <c r="C100" s="1891">
        <f>Ф5!D128</f>
        <v>0</v>
      </c>
      <c r="D100" s="1892">
        <f>Ф5!E128</f>
        <v>0</v>
      </c>
    </row>
    <row r="101" spans="1:4" ht="47.25">
      <c r="A101" s="1278"/>
      <c r="B101" s="1883" t="s">
        <v>689</v>
      </c>
      <c r="C101" s="1891">
        <f>Ф5!D129</f>
        <v>11</v>
      </c>
      <c r="D101" s="1892">
        <f>Ф5!E129</f>
        <v>8</v>
      </c>
    </row>
    <row r="102" spans="1:4" ht="15.75">
      <c r="A102" s="1278"/>
      <c r="B102" s="1883" t="s">
        <v>690</v>
      </c>
      <c r="C102" s="1891">
        <f>Ф5!D130</f>
        <v>0</v>
      </c>
      <c r="D102" s="1892">
        <f>Ф5!E130</f>
        <v>0</v>
      </c>
    </row>
    <row r="103" spans="1:4" ht="16.5" thickBot="1">
      <c r="A103" s="1278"/>
      <c r="B103" s="1884" t="s">
        <v>1063</v>
      </c>
      <c r="C103" s="1893">
        <f>Ф5!D131</f>
        <v>2</v>
      </c>
      <c r="D103" s="1894">
        <f>Ф5!E131</f>
        <v>0</v>
      </c>
    </row>
    <row r="104" spans="1:4" ht="15.75" thickTop="1"/>
    <row r="106" spans="1:4" ht="15.75" thickBot="1"/>
    <row r="107" spans="1:4" ht="32.25" customHeight="1" thickTop="1" thickBot="1">
      <c r="A107" s="1278"/>
      <c r="B107" s="2860" t="s">
        <v>434</v>
      </c>
      <c r="C107" s="2860"/>
      <c r="D107" s="2860"/>
    </row>
    <row r="108" spans="1:4" ht="32.25" customHeight="1" thickTop="1" thickBot="1">
      <c r="A108" s="1278"/>
      <c r="B108" s="1903"/>
      <c r="C108" s="1864" t="s">
        <v>1051</v>
      </c>
      <c r="D108" s="1899" t="s">
        <v>1050</v>
      </c>
    </row>
    <row r="109" spans="1:4" ht="16.5" thickTop="1">
      <c r="A109" s="1278"/>
      <c r="B109" s="1904" t="s">
        <v>158</v>
      </c>
      <c r="C109" s="1900">
        <f>Ф5!C60</f>
        <v>10</v>
      </c>
      <c r="D109" s="1897">
        <f>Ф5!C263</f>
        <v>12</v>
      </c>
    </row>
    <row r="110" spans="1:4" ht="31.5">
      <c r="A110" s="1278"/>
      <c r="B110" s="1905" t="s">
        <v>1064</v>
      </c>
      <c r="C110" s="1901">
        <f>Ф5!C61</f>
        <v>0</v>
      </c>
      <c r="D110" s="1895">
        <f>Ф5!C264</f>
        <v>0</v>
      </c>
    </row>
    <row r="111" spans="1:4" ht="47.25">
      <c r="A111" s="1278"/>
      <c r="B111" s="1906" t="s">
        <v>1065</v>
      </c>
      <c r="C111" s="1901">
        <f>Ф5!C62</f>
        <v>12</v>
      </c>
      <c r="D111" s="1895">
        <f>Ф5!C265</f>
        <v>7</v>
      </c>
    </row>
    <row r="112" spans="1:4" ht="31.5">
      <c r="A112" s="1278"/>
      <c r="B112" s="1906" t="s">
        <v>921</v>
      </c>
      <c r="C112" s="1901">
        <f>Ф5!C63</f>
        <v>0</v>
      </c>
      <c r="D112" s="1895">
        <f>Ф5!C266</f>
        <v>0</v>
      </c>
    </row>
    <row r="113" spans="1:4" ht="63">
      <c r="A113" s="1278"/>
      <c r="B113" s="1906" t="s">
        <v>922</v>
      </c>
      <c r="C113" s="1901">
        <f>Ф5!C64</f>
        <v>0</v>
      </c>
      <c r="D113" s="1895">
        <f>Ф5!C267</f>
        <v>0</v>
      </c>
    </row>
    <row r="114" spans="1:4" ht="31.5">
      <c r="A114" s="1278"/>
      <c r="B114" s="1907" t="s">
        <v>943</v>
      </c>
      <c r="C114" s="1901">
        <f>Ф5!C65</f>
        <v>36</v>
      </c>
      <c r="D114" s="1895">
        <f>Ф5!C268</f>
        <v>13</v>
      </c>
    </row>
    <row r="115" spans="1:4" ht="47.25">
      <c r="A115" s="1278"/>
      <c r="B115" s="1906" t="s">
        <v>1066</v>
      </c>
      <c r="C115" s="1901">
        <f>Ф5!$C$71</f>
        <v>0</v>
      </c>
      <c r="D115" s="1895">
        <f>Ф5!C274</f>
        <v>0</v>
      </c>
    </row>
    <row r="116" spans="1:4" ht="31.5">
      <c r="A116" s="1278"/>
      <c r="B116" s="1905" t="s">
        <v>1067</v>
      </c>
      <c r="C116" s="1901">
        <f>Ф5!C72</f>
        <v>1</v>
      </c>
      <c r="D116" s="1895">
        <f>Ф5!C275</f>
        <v>2</v>
      </c>
    </row>
    <row r="117" spans="1:4" ht="47.25">
      <c r="A117" s="1278"/>
      <c r="B117" s="1905" t="s">
        <v>1068</v>
      </c>
      <c r="C117" s="1901">
        <f>Ф5!C73</f>
        <v>0</v>
      </c>
      <c r="D117" s="1895">
        <f>Ф5!C276</f>
        <v>0</v>
      </c>
    </row>
    <row r="118" spans="1:4" ht="31.5">
      <c r="A118" s="1278"/>
      <c r="B118" s="1906" t="s">
        <v>1069</v>
      </c>
      <c r="C118" s="1901">
        <f>Ф5!C74</f>
        <v>14</v>
      </c>
      <c r="D118" s="1895">
        <f>Ф5!C277</f>
        <v>14</v>
      </c>
    </row>
    <row r="119" spans="1:4" ht="31.5">
      <c r="A119" s="1278"/>
      <c r="B119" s="1905" t="s">
        <v>1070</v>
      </c>
      <c r="C119" s="1901">
        <f>Ф5!C75</f>
        <v>1</v>
      </c>
      <c r="D119" s="1895">
        <f>Ф5!C278</f>
        <v>4</v>
      </c>
    </row>
    <row r="120" spans="1:4" ht="15.75">
      <c r="A120" s="1278"/>
      <c r="B120" s="1906" t="s">
        <v>197</v>
      </c>
      <c r="C120" s="1901">
        <f>Ф5!C76</f>
        <v>8</v>
      </c>
      <c r="D120" s="1895">
        <f>Ф5!C279</f>
        <v>5</v>
      </c>
    </row>
    <row r="121" spans="1:4" ht="31.5">
      <c r="A121" s="1278"/>
      <c r="B121" s="1906" t="s">
        <v>198</v>
      </c>
      <c r="C121" s="1901">
        <f>Ф5!C77</f>
        <v>1</v>
      </c>
      <c r="D121" s="1895">
        <f>Ф5!C280</f>
        <v>0</v>
      </c>
    </row>
    <row r="122" spans="1:4" ht="15.75">
      <c r="A122" s="1278"/>
      <c r="B122" s="1906" t="s">
        <v>199</v>
      </c>
      <c r="C122" s="1901">
        <f>Ф5!C78</f>
        <v>0</v>
      </c>
      <c r="D122" s="1895">
        <f>Ф5!C281</f>
        <v>0</v>
      </c>
    </row>
    <row r="123" spans="1:4" ht="31.5">
      <c r="A123" s="1278"/>
      <c r="B123" s="1906" t="s">
        <v>200</v>
      </c>
      <c r="C123" s="1901">
        <f>Ф5!C79</f>
        <v>0</v>
      </c>
      <c r="D123" s="1895">
        <f>Ф5!C282</f>
        <v>0</v>
      </c>
    </row>
    <row r="124" spans="1:4" ht="15.75">
      <c r="A124" s="1278"/>
      <c r="B124" s="1906" t="s">
        <v>456</v>
      </c>
      <c r="C124" s="1901">
        <f>Ф5!C80</f>
        <v>0</v>
      </c>
      <c r="D124" s="1895">
        <f>Ф5!C283</f>
        <v>0</v>
      </c>
    </row>
    <row r="125" spans="1:4" ht="16.5" thickBot="1">
      <c r="A125" s="1278"/>
      <c r="B125" s="1908" t="s">
        <v>897</v>
      </c>
      <c r="C125" s="1902">
        <f>Ф5!C81</f>
        <v>0</v>
      </c>
      <c r="D125" s="1896">
        <f>Ф5!C284</f>
        <v>0</v>
      </c>
    </row>
    <row r="126" spans="1:4" ht="15.75" thickTop="1"/>
    <row r="128" spans="1:4" ht="15.75" thickBot="1"/>
    <row r="129" spans="1:4" ht="32.25" customHeight="1" thickTop="1" thickBot="1">
      <c r="B129" s="2858" t="s">
        <v>532</v>
      </c>
      <c r="C129" s="2858"/>
      <c r="D129" s="2858"/>
    </row>
    <row r="130" spans="1:4" ht="16.5" thickTop="1" thickBot="1">
      <c r="B130" s="1903"/>
      <c r="C130" s="1915" t="s">
        <v>1050</v>
      </c>
      <c r="D130" s="1916" t="s">
        <v>1051</v>
      </c>
    </row>
    <row r="131" spans="1:4" ht="16.5" thickTop="1">
      <c r="B131" s="1913" t="s">
        <v>534</v>
      </c>
      <c r="C131" s="1926">
        <f>Ф5!C352</f>
        <v>17</v>
      </c>
      <c r="D131" s="1927">
        <f>Ф5!C149</f>
        <v>29</v>
      </c>
    </row>
    <row r="132" spans="1:4" ht="15.75">
      <c r="B132" s="1911" t="s">
        <v>536</v>
      </c>
      <c r="C132" s="1928">
        <f>Ф5!C353</f>
        <v>9</v>
      </c>
      <c r="D132" s="1929">
        <f>Ф5!C150</f>
        <v>22</v>
      </c>
    </row>
    <row r="133" spans="1:4" ht="15.75">
      <c r="B133" s="1911" t="s">
        <v>538</v>
      </c>
      <c r="C133" s="1928">
        <f>Ф5!C354</f>
        <v>13</v>
      </c>
      <c r="D133" s="1929">
        <f>Ф5!C151</f>
        <v>38</v>
      </c>
    </row>
    <row r="134" spans="1:4" ht="16.5" thickBot="1">
      <c r="B134" s="1912" t="s">
        <v>540</v>
      </c>
      <c r="C134" s="1930">
        <f>Ф5!C355</f>
        <v>18</v>
      </c>
      <c r="D134" s="1931">
        <f>Ф5!C152</f>
        <v>29</v>
      </c>
    </row>
    <row r="135" spans="1:4" ht="15.75" thickTop="1"/>
    <row r="137" spans="1:4" ht="15.75" thickBot="1"/>
    <row r="138" spans="1:4" ht="36" customHeight="1" thickTop="1" thickBot="1">
      <c r="B138" s="2861" t="s">
        <v>1071</v>
      </c>
      <c r="C138" s="2861"/>
      <c r="D138" s="2861"/>
    </row>
    <row r="139" spans="1:4" ht="16.5" thickTop="1" thickBot="1">
      <c r="A139" s="1837" t="s">
        <v>121</v>
      </c>
      <c r="B139" s="1868"/>
      <c r="C139" s="1864" t="s">
        <v>1050</v>
      </c>
      <c r="D139" s="1899" t="s">
        <v>1051</v>
      </c>
    </row>
    <row r="140" spans="1:4" ht="15.75" thickTop="1">
      <c r="A140" s="1840">
        <v>1</v>
      </c>
      <c r="B140" s="1919" t="s">
        <v>148</v>
      </c>
      <c r="C140" s="1920">
        <f>SUM(Ф5!L213:M213)</f>
        <v>0</v>
      </c>
      <c r="D140" s="1921">
        <f>SUM(Ф5!L10:M10)</f>
        <v>0</v>
      </c>
    </row>
    <row r="141" spans="1:4">
      <c r="A141" s="1841">
        <v>2</v>
      </c>
      <c r="B141" s="1845" t="s">
        <v>142</v>
      </c>
      <c r="C141" s="1922">
        <f>SUM(Ф5!N213:O213)</f>
        <v>1</v>
      </c>
      <c r="D141" s="1923">
        <f>SUM(Ф5!N10:O10)</f>
        <v>2</v>
      </c>
    </row>
    <row r="142" spans="1:4">
      <c r="A142" s="1841">
        <v>3</v>
      </c>
      <c r="B142" s="1845" t="s">
        <v>136</v>
      </c>
      <c r="C142" s="1922">
        <f>SUM(Ф5!P213:Q213)</f>
        <v>0</v>
      </c>
      <c r="D142" s="1923">
        <f>SUM(Ф5!P10:Q10)</f>
        <v>0</v>
      </c>
    </row>
    <row r="143" spans="1:4">
      <c r="A143" s="1841">
        <v>4</v>
      </c>
      <c r="B143" s="1845" t="s">
        <v>127</v>
      </c>
      <c r="C143" s="1922">
        <f>SUM(Ф5!R213:S213)</f>
        <v>0</v>
      </c>
      <c r="D143" s="1923">
        <f>SUM(Ф5!R10:S10)</f>
        <v>1</v>
      </c>
    </row>
    <row r="144" spans="1:4">
      <c r="A144" s="1841">
        <v>5</v>
      </c>
      <c r="B144" s="1845" t="s">
        <v>140</v>
      </c>
      <c r="C144" s="1922">
        <f>SUM(Ф5!T213:U213)</f>
        <v>0</v>
      </c>
      <c r="D144" s="1923">
        <f>SUM(Ф5!T10:U10)</f>
        <v>0</v>
      </c>
    </row>
    <row r="145" spans="1:4">
      <c r="A145" s="1841">
        <v>6</v>
      </c>
      <c r="B145" s="1845" t="s">
        <v>144</v>
      </c>
      <c r="C145" s="1922">
        <f>SUM(Ф5!V213:W213)</f>
        <v>0</v>
      </c>
      <c r="D145" s="1923">
        <f>SUM(Ф5!V10:W10)</f>
        <v>0</v>
      </c>
    </row>
    <row r="146" spans="1:4">
      <c r="A146" s="1841">
        <v>7</v>
      </c>
      <c r="B146" s="1845" t="s">
        <v>137</v>
      </c>
      <c r="C146" s="1922">
        <f>SUM(Ф5!X213:Y213)</f>
        <v>0</v>
      </c>
      <c r="D146" s="1923">
        <f>SUM(Ф5!X10:Y10)</f>
        <v>0</v>
      </c>
    </row>
    <row r="147" spans="1:4">
      <c r="A147" s="1841">
        <v>8</v>
      </c>
      <c r="B147" s="1845" t="s">
        <v>131</v>
      </c>
      <c r="C147" s="1922">
        <f>SUM(Ф5!Z213:AA213)</f>
        <v>0</v>
      </c>
      <c r="D147" s="1923">
        <f>SUM(Ф5!Z10:AA10)</f>
        <v>0</v>
      </c>
    </row>
    <row r="148" spans="1:4">
      <c r="A148" s="1841">
        <v>9</v>
      </c>
      <c r="B148" s="1845" t="s">
        <v>143</v>
      </c>
      <c r="C148" s="1922">
        <f>SUM(Ф5!AB213:AC213)</f>
        <v>0</v>
      </c>
      <c r="D148" s="1923">
        <f>SUM(Ф5!AB10:AC10)</f>
        <v>0</v>
      </c>
    </row>
    <row r="149" spans="1:4">
      <c r="A149" s="1841">
        <v>10</v>
      </c>
      <c r="B149" s="1845" t="s">
        <v>141</v>
      </c>
      <c r="C149" s="1922">
        <f>SUM(Ф5!AD213:AE213)</f>
        <v>0</v>
      </c>
      <c r="D149" s="1923">
        <f>SUM(Ф5!AD10:AE10)</f>
        <v>0</v>
      </c>
    </row>
    <row r="150" spans="1:4">
      <c r="A150" s="1841">
        <v>11</v>
      </c>
      <c r="B150" s="1845" t="s">
        <v>146</v>
      </c>
      <c r="C150" s="1922">
        <f>SUM(Ф5!AF213:AG213)</f>
        <v>0</v>
      </c>
      <c r="D150" s="1923">
        <f>SUM(Ф5!AF10:AG10)</f>
        <v>0</v>
      </c>
    </row>
    <row r="151" spans="1:4">
      <c r="A151" s="1841">
        <v>12</v>
      </c>
      <c r="B151" s="1845" t="s">
        <v>135</v>
      </c>
      <c r="C151" s="1922">
        <f>SUM(Ф5!AH213:AI213)</f>
        <v>0</v>
      </c>
      <c r="D151" s="1923">
        <f>SUM(Ф5!AH10:AI10)</f>
        <v>0</v>
      </c>
    </row>
    <row r="152" spans="1:4">
      <c r="A152" s="1841">
        <v>13</v>
      </c>
      <c r="B152" s="1845" t="s">
        <v>132</v>
      </c>
      <c r="C152" s="1922">
        <f>SUM(Ф5!AJ213:AK213)</f>
        <v>0</v>
      </c>
      <c r="D152" s="1923">
        <f>SUM(Ф5!AJ10:AK10)</f>
        <v>3</v>
      </c>
    </row>
    <row r="153" spans="1:4">
      <c r="A153" s="1841">
        <v>14</v>
      </c>
      <c r="B153" s="1845" t="s">
        <v>133</v>
      </c>
      <c r="C153" s="1922">
        <f>SUM(Ф5!AL213:AM213)</f>
        <v>0</v>
      </c>
      <c r="D153" s="1923">
        <f>SUM(Ф5!AL10:AM10)</f>
        <v>0</v>
      </c>
    </row>
    <row r="154" spans="1:4">
      <c r="A154" s="1841">
        <v>15</v>
      </c>
      <c r="B154" s="1845" t="s">
        <v>130</v>
      </c>
      <c r="C154" s="1922">
        <f>SUM(Ф5!AN213:AO213)</f>
        <v>0</v>
      </c>
      <c r="D154" s="1923">
        <f>SUM(Ф5!AN10:AO10)</f>
        <v>0</v>
      </c>
    </row>
    <row r="155" spans="1:4">
      <c r="A155" s="1841">
        <v>16</v>
      </c>
      <c r="B155" s="1845" t="s">
        <v>134</v>
      </c>
      <c r="C155" s="1922">
        <f>SUM(Ф5!AP213:AQ213)</f>
        <v>0</v>
      </c>
      <c r="D155" s="1923">
        <f>SUM(Ф5!AP10:AQ10)</f>
        <v>0</v>
      </c>
    </row>
    <row r="156" spans="1:4">
      <c r="A156" s="1841">
        <v>17</v>
      </c>
      <c r="B156" s="1845" t="s">
        <v>128</v>
      </c>
      <c r="C156" s="1922">
        <f>SUM(Ф5!AR213:AS213)</f>
        <v>0</v>
      </c>
      <c r="D156" s="1923">
        <f>SUM(Ф5!AR10:AS10)</f>
        <v>0</v>
      </c>
    </row>
    <row r="157" spans="1:4">
      <c r="A157" s="1841">
        <v>18</v>
      </c>
      <c r="B157" s="1845" t="s">
        <v>288</v>
      </c>
      <c r="C157" s="1922">
        <f>SUM(Ф5!AT213:AU213)</f>
        <v>1</v>
      </c>
      <c r="D157" s="1923">
        <f>SUM(Ф5!AT10:AU10)</f>
        <v>0</v>
      </c>
    </row>
    <row r="158" spans="1:4" ht="15.75" thickBot="1">
      <c r="A158" s="1918">
        <v>19</v>
      </c>
      <c r="B158" s="1846" t="s">
        <v>139</v>
      </c>
      <c r="C158" s="1924">
        <f>SUM(Ф5!AV213:AW213)</f>
        <v>0</v>
      </c>
      <c r="D158" s="1925">
        <f>SUM(Ф5!AV10:AW10)</f>
        <v>0</v>
      </c>
    </row>
    <row r="159" spans="1:4" ht="15.75" thickTop="1"/>
    <row r="179" spans="2:4" ht="15.75" thickBot="1"/>
    <row r="180" spans="2:4" ht="17.25" thickTop="1" thickBot="1">
      <c r="B180" s="2858" t="s">
        <v>1438</v>
      </c>
      <c r="C180" s="2858"/>
      <c r="D180" s="2858"/>
    </row>
    <row r="181" spans="2:4" ht="16.5" thickTop="1" thickBot="1">
      <c r="B181" s="1903"/>
      <c r="C181" s="1864" t="s">
        <v>1050</v>
      </c>
      <c r="D181" s="1899" t="s">
        <v>1051</v>
      </c>
    </row>
    <row r="182" spans="2:4" ht="15.75" thickTop="1">
      <c r="B182" s="1934" t="s">
        <v>511</v>
      </c>
      <c r="C182" s="1914">
        <f>Ф5!C336</f>
        <v>2</v>
      </c>
      <c r="D182" s="1932">
        <f>Ф5!C133</f>
        <v>18</v>
      </c>
    </row>
    <row r="183" spans="2:4">
      <c r="B183" s="1935" t="s">
        <v>513</v>
      </c>
      <c r="C183" s="1909">
        <f>Ф5!C337</f>
        <v>8</v>
      </c>
      <c r="D183" s="1929">
        <f>Ф5!C134</f>
        <v>17</v>
      </c>
    </row>
    <row r="184" spans="2:4">
      <c r="B184" s="1935" t="s">
        <v>515</v>
      </c>
      <c r="C184" s="1909">
        <f>Ф5!C338</f>
        <v>5</v>
      </c>
      <c r="D184" s="1929">
        <f>Ф5!C135</f>
        <v>24</v>
      </c>
    </row>
    <row r="185" spans="2:4">
      <c r="B185" s="1935" t="s">
        <v>517</v>
      </c>
      <c r="C185" s="1909">
        <f>Ф5!C339</f>
        <v>4</v>
      </c>
      <c r="D185" s="1929">
        <f>Ф5!C136</f>
        <v>6</v>
      </c>
    </row>
    <row r="186" spans="2:4">
      <c r="B186" s="1935" t="s">
        <v>519</v>
      </c>
      <c r="C186" s="1909">
        <f>Ф5!C340</f>
        <v>13</v>
      </c>
      <c r="D186" s="1929">
        <f>Ф5!C137</f>
        <v>14</v>
      </c>
    </row>
    <row r="187" spans="2:4">
      <c r="B187" s="1935" t="s">
        <v>521</v>
      </c>
      <c r="C187" s="1909">
        <f>Ф5!C341</f>
        <v>13</v>
      </c>
      <c r="D187" s="1929">
        <f>Ф5!C138</f>
        <v>15</v>
      </c>
    </row>
    <row r="188" spans="2:4" ht="15.75" thickBot="1">
      <c r="B188" s="1936" t="s">
        <v>523</v>
      </c>
      <c r="C188" s="1933">
        <f>Ф5!C342</f>
        <v>12</v>
      </c>
      <c r="D188" s="1931">
        <f>Ф5!C139</f>
        <v>24</v>
      </c>
    </row>
    <row r="189" spans="2:4" ht="15.75" thickTop="1"/>
    <row r="201" spans="2:4" ht="15.75" thickBot="1"/>
    <row r="202" spans="2:4" ht="17.25" thickTop="1" thickBot="1">
      <c r="B202" s="2858" t="s">
        <v>541</v>
      </c>
      <c r="C202" s="2858"/>
      <c r="D202" s="2858"/>
    </row>
    <row r="203" spans="2:4" ht="16.5" thickTop="1" thickBot="1">
      <c r="B203" s="1903"/>
      <c r="C203" s="1864" t="s">
        <v>1050</v>
      </c>
      <c r="D203" s="1899" t="s">
        <v>1051</v>
      </c>
    </row>
    <row r="204" spans="2:4" ht="16.5" thickTop="1">
      <c r="B204" s="1939" t="s">
        <v>534</v>
      </c>
      <c r="C204" s="1914">
        <f>Ф5!C357</f>
        <v>0</v>
      </c>
      <c r="D204" s="1932">
        <f>Ф5!C154</f>
        <v>0</v>
      </c>
    </row>
    <row r="205" spans="2:4" ht="15.75">
      <c r="B205" s="1937" t="s">
        <v>536</v>
      </c>
      <c r="C205" s="1909">
        <f>Ф5!C358</f>
        <v>1</v>
      </c>
      <c r="D205" s="1929">
        <f>Ф5!C155</f>
        <v>4</v>
      </c>
    </row>
    <row r="206" spans="2:4" ht="15.75">
      <c r="B206" s="1937" t="s">
        <v>538</v>
      </c>
      <c r="C206" s="1909">
        <f>Ф5!C359</f>
        <v>1</v>
      </c>
      <c r="D206" s="1929">
        <f>Ф5!C156</f>
        <v>2</v>
      </c>
    </row>
    <row r="207" spans="2:4" ht="16.5" thickBot="1">
      <c r="B207" s="1938" t="s">
        <v>540</v>
      </c>
      <c r="C207" s="1933">
        <f>Ф5!C360</f>
        <v>0</v>
      </c>
      <c r="D207" s="1931">
        <f>Ф5!C157</f>
        <v>0</v>
      </c>
    </row>
    <row r="208" spans="2:4" ht="15.75" thickTop="1"/>
    <row r="216" spans="2:4" ht="15.75" thickBot="1"/>
    <row r="217" spans="2:4" ht="17.25" thickTop="1" thickBot="1">
      <c r="B217" s="2858" t="s">
        <v>1072</v>
      </c>
      <c r="C217" s="2858"/>
      <c r="D217" s="2858"/>
    </row>
    <row r="218" spans="2:4" ht="16.5" thickTop="1" thickBot="1">
      <c r="B218" s="1898"/>
      <c r="C218" s="1861" t="s">
        <v>1050</v>
      </c>
      <c r="D218" s="1899" t="s">
        <v>1051</v>
      </c>
    </row>
    <row r="219" spans="2:4" ht="16.5" thickTop="1">
      <c r="B219" s="1942" t="s">
        <v>158</v>
      </c>
      <c r="C219" s="1941">
        <f>Ф5!C286</f>
        <v>0</v>
      </c>
      <c r="D219" s="1940">
        <f>Ф5!C83</f>
        <v>0</v>
      </c>
    </row>
    <row r="220" spans="2:4" ht="31.5">
      <c r="B220" s="1943" t="s">
        <v>1064</v>
      </c>
      <c r="C220" s="1901">
        <f>Ф5!C287</f>
        <v>0</v>
      </c>
      <c r="D220" s="1895">
        <f>Ф5!C84</f>
        <v>0</v>
      </c>
    </row>
    <row r="221" spans="2:4" ht="47.25">
      <c r="B221" s="1944" t="s">
        <v>1065</v>
      </c>
      <c r="C221" s="1901">
        <f>Ф5!C288</f>
        <v>0</v>
      </c>
      <c r="D221" s="1895">
        <f>Ф5!C85</f>
        <v>0</v>
      </c>
    </row>
    <row r="222" spans="2:4" ht="31.5">
      <c r="B222" s="1944" t="s">
        <v>921</v>
      </c>
      <c r="C222" s="1901">
        <f>Ф5!C289</f>
        <v>0</v>
      </c>
      <c r="D222" s="1895">
        <f>Ф5!C86</f>
        <v>0</v>
      </c>
    </row>
    <row r="223" spans="2:4" ht="47.25">
      <c r="B223" s="1944" t="s">
        <v>922</v>
      </c>
      <c r="C223" s="1901">
        <f>Ф5!C290</f>
        <v>0</v>
      </c>
      <c r="D223" s="1895">
        <f>Ф5!C87</f>
        <v>0</v>
      </c>
    </row>
    <row r="224" spans="2:4" ht="31.5">
      <c r="B224" s="1945" t="s">
        <v>943</v>
      </c>
      <c r="C224" s="1901">
        <f>Ф5!C291</f>
        <v>0</v>
      </c>
      <c r="D224" s="1895">
        <f>Ф5!C88</f>
        <v>2</v>
      </c>
    </row>
    <row r="225" spans="2:4" ht="47.25">
      <c r="B225" s="1944" t="s">
        <v>1066</v>
      </c>
      <c r="C225" s="1901">
        <f>Ф5!C297</f>
        <v>0</v>
      </c>
      <c r="D225" s="1895">
        <f>Ф5!C94</f>
        <v>0</v>
      </c>
    </row>
    <row r="226" spans="2:4" ht="31.5">
      <c r="B226" s="1943" t="s">
        <v>1067</v>
      </c>
      <c r="C226" s="1901">
        <f>Ф5!C298</f>
        <v>0</v>
      </c>
      <c r="D226" s="1895">
        <f>Ф5!C95</f>
        <v>0</v>
      </c>
    </row>
    <row r="227" spans="2:4" ht="47.25">
      <c r="B227" s="1943" t="s">
        <v>1068</v>
      </c>
      <c r="C227" s="1901">
        <f>Ф5!C299</f>
        <v>0</v>
      </c>
      <c r="D227" s="1895">
        <f>Ф5!C96</f>
        <v>0</v>
      </c>
    </row>
    <row r="228" spans="2:4" ht="31.5">
      <c r="B228" s="1944" t="s">
        <v>1069</v>
      </c>
      <c r="C228" s="1901">
        <f>Ф5!C300</f>
        <v>0</v>
      </c>
      <c r="D228" s="1895">
        <f>Ф5!C97</f>
        <v>1</v>
      </c>
    </row>
    <row r="229" spans="2:4" ht="31.5">
      <c r="B229" s="1943" t="s">
        <v>1070</v>
      </c>
      <c r="C229" s="1901">
        <f>Ф5!C301</f>
        <v>2</v>
      </c>
      <c r="D229" s="1895">
        <f>Ф5!C98</f>
        <v>0</v>
      </c>
    </row>
    <row r="230" spans="2:4" ht="15.75">
      <c r="B230" s="1944" t="s">
        <v>197</v>
      </c>
      <c r="C230" s="1901">
        <f>Ф5!C302</f>
        <v>0</v>
      </c>
      <c r="D230" s="1895">
        <f>Ф5!C99</f>
        <v>0</v>
      </c>
    </row>
    <row r="231" spans="2:4" ht="31.5">
      <c r="B231" s="1944" t="s">
        <v>198</v>
      </c>
      <c r="C231" s="1901">
        <f>Ф5!C303</f>
        <v>0</v>
      </c>
      <c r="D231" s="1895">
        <f>Ф5!C100</f>
        <v>0</v>
      </c>
    </row>
    <row r="232" spans="2:4" ht="15.75">
      <c r="B232" s="1944" t="s">
        <v>199</v>
      </c>
      <c r="C232" s="1901">
        <f>Ф5!C304</f>
        <v>0</v>
      </c>
      <c r="D232" s="1895">
        <f>Ф5!C101</f>
        <v>0</v>
      </c>
    </row>
    <row r="233" spans="2:4" ht="31.5">
      <c r="B233" s="1944" t="s">
        <v>200</v>
      </c>
      <c r="C233" s="1901">
        <f>Ф5!C305</f>
        <v>0</v>
      </c>
      <c r="D233" s="1895">
        <f>Ф5!C102</f>
        <v>0</v>
      </c>
    </row>
    <row r="234" spans="2:4" ht="15.75">
      <c r="B234" s="1944" t="s">
        <v>456</v>
      </c>
      <c r="C234" s="1901">
        <f>Ф5!C306</f>
        <v>0</v>
      </c>
      <c r="D234" s="1895">
        <f>Ф5!C103</f>
        <v>0</v>
      </c>
    </row>
    <row r="235" spans="2:4" ht="16.5" thickBot="1">
      <c r="B235" s="1946" t="s">
        <v>897</v>
      </c>
      <c r="C235" s="1902">
        <f>Ф5!C307</f>
        <v>0</v>
      </c>
      <c r="D235" s="1896">
        <f>Ф5!C104</f>
        <v>0</v>
      </c>
    </row>
    <row r="236" spans="2:4" ht="15.75" thickTop="1"/>
    <row r="239" spans="2:4" ht="15.75" thickBot="1"/>
    <row r="240" spans="2:4" ht="17.25" thickTop="1" thickBot="1">
      <c r="B240" s="2858" t="s">
        <v>1073</v>
      </c>
      <c r="C240" s="2858"/>
      <c r="D240" s="2858"/>
    </row>
    <row r="241" spans="2:4" ht="15.75" customHeight="1" thickTop="1" thickBot="1">
      <c r="B241" s="1903"/>
      <c r="C241" s="1915" t="s">
        <v>1050</v>
      </c>
      <c r="D241" s="1916" t="s">
        <v>1051</v>
      </c>
    </row>
    <row r="242" spans="2:4" ht="17.25" thickTop="1" thickBot="1">
      <c r="B242" s="1953" t="s">
        <v>416</v>
      </c>
      <c r="C242" s="1950">
        <f>Ф5!C252</f>
        <v>1</v>
      </c>
      <c r="D242" s="1949">
        <f>Ф5!C49</f>
        <v>1</v>
      </c>
    </row>
    <row r="243" spans="2:4" ht="32.25" thickBot="1">
      <c r="B243" s="1954" t="s">
        <v>418</v>
      </c>
      <c r="C243" s="1951">
        <f>Ф5!C253</f>
        <v>1</v>
      </c>
      <c r="D243" s="1947">
        <f>Ф5!C50</f>
        <v>2</v>
      </c>
    </row>
    <row r="244" spans="2:4" ht="32.25" thickBot="1">
      <c r="B244" s="1954" t="s">
        <v>420</v>
      </c>
      <c r="C244" s="1951">
        <f>Ф5!C254</f>
        <v>0</v>
      </c>
      <c r="D244" s="1947">
        <f>Ф5!C51</f>
        <v>0</v>
      </c>
    </row>
    <row r="245" spans="2:4" ht="16.5" thickBot="1">
      <c r="B245" s="1954" t="s">
        <v>1074</v>
      </c>
      <c r="C245" s="1951">
        <f>Ф5!C255</f>
        <v>0</v>
      </c>
      <c r="D245" s="1947">
        <f>Ф5!C52</f>
        <v>0</v>
      </c>
    </row>
    <row r="246" spans="2:4" ht="16.5" thickBot="1">
      <c r="B246" s="1954" t="s">
        <v>424</v>
      </c>
      <c r="C246" s="1951">
        <f>Ф5!C256</f>
        <v>0</v>
      </c>
      <c r="D246" s="1947">
        <f>Ф5!C53</f>
        <v>0</v>
      </c>
    </row>
    <row r="247" spans="2:4" ht="16.5" thickBot="1">
      <c r="B247" s="1955" t="s">
        <v>414</v>
      </c>
      <c r="C247" s="1952">
        <f>Ф5!C257</f>
        <v>0</v>
      </c>
      <c r="D247" s="1948">
        <f>Ф5!C54</f>
        <v>0</v>
      </c>
    </row>
    <row r="248" spans="2:4" ht="15.75" thickTop="1"/>
    <row r="258" spans="2:4" ht="15.75" thickBot="1"/>
    <row r="259" spans="2:4" ht="48" customHeight="1" thickTop="1" thickBot="1">
      <c r="B259" s="2859" t="s">
        <v>1075</v>
      </c>
      <c r="C259" s="2859"/>
      <c r="D259" s="2859"/>
    </row>
    <row r="260" spans="2:4" ht="16.5" thickTop="1" thickBot="1">
      <c r="B260" s="1903"/>
      <c r="C260" s="1915" t="s">
        <v>1050</v>
      </c>
      <c r="D260" s="1916" t="s">
        <v>1051</v>
      </c>
    </row>
    <row r="261" spans="2:4" ht="20.25" thickTop="1" thickBot="1">
      <c r="B261" s="1962" t="s">
        <v>382</v>
      </c>
      <c r="C261" s="1963">
        <f>Ф5!C232</f>
        <v>0</v>
      </c>
      <c r="D261" s="1964">
        <f>Ф5!C29</f>
        <v>0</v>
      </c>
    </row>
    <row r="262" spans="2:4" ht="19.5" thickBot="1">
      <c r="B262" s="1960" t="s">
        <v>384</v>
      </c>
      <c r="C262" s="1958">
        <f>Ф5!C233</f>
        <v>0</v>
      </c>
      <c r="D262" s="1956">
        <f>Ф5!C30</f>
        <v>0</v>
      </c>
    </row>
    <row r="263" spans="2:4" ht="19.5" thickBot="1">
      <c r="B263" s="1960" t="s">
        <v>386</v>
      </c>
      <c r="C263" s="1958">
        <f>Ф5!C234</f>
        <v>0</v>
      </c>
      <c r="D263" s="1956">
        <f>Ф5!C31</f>
        <v>0</v>
      </c>
    </row>
    <row r="264" spans="2:4" ht="19.5" thickBot="1">
      <c r="B264" s="1960" t="s">
        <v>388</v>
      </c>
      <c r="C264" s="1958">
        <f>Ф5!C235</f>
        <v>1</v>
      </c>
      <c r="D264" s="1956">
        <f>Ф5!C32</f>
        <v>2</v>
      </c>
    </row>
    <row r="265" spans="2:4" ht="19.5" thickBot="1">
      <c r="B265" s="1960" t="s">
        <v>390</v>
      </c>
      <c r="C265" s="1958">
        <f>Ф5!C236</f>
        <v>0</v>
      </c>
      <c r="D265" s="1956">
        <f>Ф5!C33</f>
        <v>0</v>
      </c>
    </row>
    <row r="266" spans="2:4" ht="19.5" thickBot="1">
      <c r="B266" s="1960" t="s">
        <v>392</v>
      </c>
      <c r="C266" s="1958">
        <f>Ф5!C237</f>
        <v>0</v>
      </c>
      <c r="D266" s="1956">
        <f>Ф5!C34</f>
        <v>0</v>
      </c>
    </row>
    <row r="267" spans="2:4" ht="19.5" thickBot="1">
      <c r="B267" s="1960" t="s">
        <v>394</v>
      </c>
      <c r="C267" s="1958">
        <f>Ф5!C238</f>
        <v>0</v>
      </c>
      <c r="D267" s="1956">
        <f>Ф5!C35</f>
        <v>0</v>
      </c>
    </row>
    <row r="268" spans="2:4" ht="19.5" thickBot="1">
      <c r="B268" s="1960" t="s">
        <v>1076</v>
      </c>
      <c r="C268" s="1958">
        <f>Ф5!C241</f>
        <v>0</v>
      </c>
      <c r="D268" s="1956">
        <f>Ф5!C38</f>
        <v>0</v>
      </c>
    </row>
    <row r="269" spans="2:4" ht="19.5" thickBot="1">
      <c r="B269" s="1960" t="s">
        <v>402</v>
      </c>
      <c r="C269" s="1958">
        <f>Ф5!C242</f>
        <v>1</v>
      </c>
      <c r="D269" s="1956">
        <f>Ф5!C39</f>
        <v>0</v>
      </c>
    </row>
    <row r="270" spans="2:4" ht="19.5" thickBot="1">
      <c r="B270" s="1961" t="s">
        <v>404</v>
      </c>
      <c r="C270" s="1959">
        <f>Ф5!C243</f>
        <v>0</v>
      </c>
      <c r="D270" s="1957">
        <f>Ф5!C40</f>
        <v>1</v>
      </c>
    </row>
    <row r="271" spans="2:4" ht="15.75" thickTop="1"/>
    <row r="280" spans="2:4" ht="15.75" thickBot="1"/>
    <row r="281" spans="2:4" ht="48" customHeight="1" thickTop="1" thickBot="1">
      <c r="B281" s="2860" t="s">
        <v>1077</v>
      </c>
      <c r="C281" s="2860"/>
      <c r="D281" s="2860"/>
    </row>
    <row r="282" spans="2:4" ht="16.5" thickTop="1" thickBot="1">
      <c r="B282" s="1903"/>
      <c r="C282" s="1915" t="s">
        <v>1050</v>
      </c>
      <c r="D282" s="1916" t="s">
        <v>1051</v>
      </c>
    </row>
    <row r="283" spans="2:4" ht="17.25" thickTop="1" thickBot="1">
      <c r="B283" s="1962" t="s">
        <v>406</v>
      </c>
      <c r="C283" s="1950">
        <f>Ф5!C245</f>
        <v>1</v>
      </c>
      <c r="D283" s="1949">
        <f>Ф5!C42</f>
        <v>0</v>
      </c>
    </row>
    <row r="284" spans="2:4" ht="16.5" thickBot="1">
      <c r="B284" s="1960" t="s">
        <v>407</v>
      </c>
      <c r="C284" s="1951">
        <f>Ф5!C246</f>
        <v>1</v>
      </c>
      <c r="D284" s="1947">
        <f>Ф5!C43</f>
        <v>3</v>
      </c>
    </row>
    <row r="285" spans="2:4" ht="16.5" thickBot="1">
      <c r="B285" s="1960" t="s">
        <v>408</v>
      </c>
      <c r="C285" s="1951">
        <f>Ф5!C247</f>
        <v>0</v>
      </c>
      <c r="D285" s="1947">
        <f>Ф5!C44</f>
        <v>0</v>
      </c>
    </row>
    <row r="286" spans="2:4" ht="32.25" thickBot="1">
      <c r="B286" s="1960" t="s">
        <v>410</v>
      </c>
      <c r="C286" s="1951">
        <f>Ф5!C248</f>
        <v>0</v>
      </c>
      <c r="D286" s="1947">
        <f>Ф5!C45</f>
        <v>0</v>
      </c>
    </row>
    <row r="287" spans="2:4" ht="32.25" thickBot="1">
      <c r="B287" s="1960" t="s">
        <v>412</v>
      </c>
      <c r="C287" s="1951">
        <f>Ф5!C249</f>
        <v>0</v>
      </c>
      <c r="D287" s="1947">
        <f>Ф5!C46</f>
        <v>0</v>
      </c>
    </row>
    <row r="288" spans="2:4" ht="16.5" thickBot="1">
      <c r="B288" s="1961" t="s">
        <v>414</v>
      </c>
      <c r="C288" s="1952">
        <f>Ф5!C250</f>
        <v>0</v>
      </c>
      <c r="D288" s="1948">
        <f>Ф5!C47</f>
        <v>0</v>
      </c>
    </row>
    <row r="289" ht="15.75" thickTop="1"/>
  </sheetData>
  <sheetProtection password="CE2A" sheet="1" objects="1" scenarios="1" formatCells="0" formatColumns="0" formatRows="0" insertColumns="0" insertRows="0" insertHyperlinks="0" deleteColumns="0" deleteRows="0" sort="0" autoFilter="0" pivotTables="0"/>
  <mergeCells count="20">
    <mergeCell ref="AS43:AX43"/>
    <mergeCell ref="O43:T43"/>
    <mergeCell ref="A43:G43"/>
    <mergeCell ref="Y43:AD43"/>
    <mergeCell ref="AI43:AN43"/>
    <mergeCell ref="B77:D77"/>
    <mergeCell ref="B35:D35"/>
    <mergeCell ref="I43:M43"/>
    <mergeCell ref="B68:D68"/>
    <mergeCell ref="A64:B64"/>
    <mergeCell ref="B217:D217"/>
    <mergeCell ref="B240:D240"/>
    <mergeCell ref="B259:D259"/>
    <mergeCell ref="B281:D281"/>
    <mergeCell ref="B87:D87"/>
    <mergeCell ref="B107:D107"/>
    <mergeCell ref="B129:D129"/>
    <mergeCell ref="B138:D138"/>
    <mergeCell ref="B180:D180"/>
    <mergeCell ref="B202:D202"/>
  </mergeCells>
  <conditionalFormatting sqref="D45:D63">
    <cfRule type="cellIs" dxfId="20" priority="22" operator="equal">
      <formula>$D$64</formula>
    </cfRule>
    <cfRule type="cellIs" dxfId="19" priority="23" operator="lessThan">
      <formula>$D$64</formula>
    </cfRule>
    <cfRule type="cellIs" dxfId="18" priority="24" operator="greaterThan">
      <formula>$D$64</formula>
    </cfRule>
  </conditionalFormatting>
  <conditionalFormatting sqref="E45:E63">
    <cfRule type="cellIs" dxfId="17" priority="19" operator="equal">
      <formula>$E$64</formula>
    </cfRule>
    <cfRule type="cellIs" dxfId="16" priority="20" operator="lessThan">
      <formula>$E$64</formula>
    </cfRule>
    <cfRule type="cellIs" dxfId="15" priority="21" operator="greaterThan">
      <formula>$E$64</formula>
    </cfRule>
  </conditionalFormatting>
  <conditionalFormatting sqref="F45:F63">
    <cfRule type="cellIs" dxfId="14" priority="16" operator="equal">
      <formula>$F$64</formula>
    </cfRule>
    <cfRule type="cellIs" dxfId="13" priority="17" operator="lessThan">
      <formula>$F$64</formula>
    </cfRule>
    <cfRule type="cellIs" dxfId="12" priority="18" operator="greaterThan">
      <formula>$F$64</formula>
    </cfRule>
  </conditionalFormatting>
  <conditionalFormatting sqref="G45:G63">
    <cfRule type="cellIs" dxfId="11" priority="13" operator="equal">
      <formula>$G$64</formula>
    </cfRule>
    <cfRule type="cellIs" dxfId="10" priority="14" operator="lessThan">
      <formula>$G$64</formula>
    </cfRule>
    <cfRule type="cellIs" dxfId="9" priority="15" operator="greaterThan">
      <formula>$G$64</formula>
    </cfRule>
  </conditionalFormatting>
  <conditionalFormatting sqref="J45:J63">
    <cfRule type="cellIs" dxfId="8" priority="10" operator="equal">
      <formula>$J$64</formula>
    </cfRule>
    <cfRule type="cellIs" dxfId="7" priority="11" operator="lessThan">
      <formula>$J$64</formula>
    </cfRule>
    <cfRule type="cellIs" dxfId="6" priority="12" operator="greaterThan">
      <formula>$J$64</formula>
    </cfRule>
  </conditionalFormatting>
  <conditionalFormatting sqref="K45:K63">
    <cfRule type="cellIs" dxfId="5" priority="7" operator="equal">
      <formula>$K$64</formula>
    </cfRule>
    <cfRule type="cellIs" dxfId="4" priority="8" operator="lessThan">
      <formula>$K$64</formula>
    </cfRule>
    <cfRule type="cellIs" dxfId="3" priority="9" operator="greaterThan">
      <formula>$K$64</formula>
    </cfRule>
  </conditionalFormatting>
  <conditionalFormatting sqref="L45:L63">
    <cfRule type="cellIs" dxfId="2" priority="4" operator="equal">
      <formula>$L$64</formula>
    </cfRule>
    <cfRule type="cellIs" dxfId="1" priority="5" operator="lessThan">
      <formula>$L$64</formula>
    </cfRule>
    <cfRule type="cellIs" dxfId="0" priority="6" operator="greaterThan">
      <formula>$L$64</formula>
    </cfRule>
  </conditionalFormatting>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sheetPr codeName="Лист2">
    <tabColor rgb="FF7030A0"/>
  </sheetPr>
  <dimension ref="A1:AA100"/>
  <sheetViews>
    <sheetView zoomScale="80" zoomScaleNormal="80" zoomScaleSheetLayoutView="80" workbookViewId="0">
      <pane ySplit="4" topLeftCell="A5" activePane="bottomLeft" state="frozen"/>
      <selection pane="bottomLeft" activeCell="T8" sqref="A8:T8"/>
    </sheetView>
  </sheetViews>
  <sheetFormatPr defaultRowHeight="12.75"/>
  <cols>
    <col min="1" max="1" width="4.7109375" customWidth="1"/>
    <col min="2" max="2" width="15" customWidth="1"/>
    <col min="3" max="3" width="4.85546875" customWidth="1"/>
    <col min="4" max="4" width="7.42578125" customWidth="1"/>
    <col min="5" max="5" width="18.42578125" customWidth="1"/>
    <col min="6" max="6" width="5.42578125" customWidth="1"/>
    <col min="7" max="7" width="21.140625" customWidth="1"/>
    <col min="8" max="8" width="12.7109375" customWidth="1"/>
    <col min="9" max="9" width="16.28515625" customWidth="1"/>
    <col min="10" max="10" width="9.85546875" customWidth="1"/>
    <col min="11" max="11" width="15.42578125" customWidth="1"/>
    <col min="12" max="12" width="17.140625" customWidth="1"/>
    <col min="13" max="13" width="8.42578125" customWidth="1"/>
    <col min="14" max="14" width="29.85546875" customWidth="1"/>
    <col min="15" max="15" width="6.85546875" customWidth="1"/>
    <col min="16" max="16" width="7.28515625" customWidth="1"/>
    <col min="17" max="17" width="8.5703125" customWidth="1"/>
    <col min="18" max="18" width="23" customWidth="1"/>
    <col min="19" max="23" width="7.7109375" customWidth="1"/>
    <col min="24" max="26" width="11.85546875" customWidth="1"/>
    <col min="27" max="27" width="18.85546875" customWidth="1"/>
  </cols>
  <sheetData>
    <row r="1" spans="1:27" ht="17.25" customHeight="1">
      <c r="A1" s="2878" t="s">
        <v>1085</v>
      </c>
      <c r="B1" s="2878"/>
      <c r="C1" s="2878"/>
      <c r="D1" s="2878"/>
      <c r="E1" s="2878"/>
      <c r="F1" s="2878"/>
      <c r="G1" s="2878"/>
      <c r="H1" s="2878"/>
      <c r="I1" s="2878"/>
      <c r="J1" s="2878"/>
      <c r="K1" s="2878"/>
      <c r="L1" s="2878"/>
      <c r="M1" s="2878"/>
      <c r="N1" s="2878"/>
      <c r="O1" s="2878"/>
      <c r="P1" s="2878"/>
      <c r="Q1" s="2878"/>
      <c r="R1" s="2878"/>
      <c r="S1" s="2878"/>
      <c r="T1" s="2878"/>
      <c r="U1" s="2878"/>
      <c r="V1" s="2878"/>
      <c r="W1" s="2878"/>
      <c r="X1" s="2878"/>
      <c r="Y1" s="2878"/>
      <c r="Z1" s="2878"/>
      <c r="AA1" s="2878"/>
    </row>
    <row r="2" spans="1:27" ht="13.5" customHeight="1" thickBot="1">
      <c r="A2" s="2878"/>
      <c r="B2" s="2878"/>
      <c r="C2" s="2878"/>
      <c r="D2" s="2878"/>
      <c r="E2" s="2878"/>
      <c r="F2" s="2878"/>
      <c r="G2" s="2878"/>
      <c r="H2" s="2878"/>
      <c r="I2" s="2878"/>
      <c r="J2" s="2878"/>
      <c r="K2" s="2878"/>
      <c r="L2" s="2878"/>
      <c r="M2" s="2878"/>
      <c r="N2" s="2878"/>
      <c r="O2" s="2878"/>
      <c r="P2" s="2878"/>
      <c r="Q2" s="2878"/>
      <c r="R2" s="2878"/>
      <c r="S2" s="2878"/>
      <c r="T2" s="2878"/>
      <c r="U2" s="2878"/>
      <c r="V2" s="2878"/>
      <c r="W2" s="2878"/>
      <c r="X2" s="2878"/>
      <c r="Y2" s="2878"/>
      <c r="Z2" s="2878"/>
      <c r="AA2" s="1399"/>
    </row>
    <row r="3" spans="1:27" ht="121.5" customHeight="1" thickTop="1" thickBot="1">
      <c r="A3" s="2870" t="s">
        <v>121</v>
      </c>
      <c r="B3" s="2870" t="s">
        <v>1086</v>
      </c>
      <c r="C3" s="2874" t="s">
        <v>1087</v>
      </c>
      <c r="D3" s="2870" t="s">
        <v>1088</v>
      </c>
      <c r="E3" s="2870" t="s">
        <v>1089</v>
      </c>
      <c r="F3" s="2870" t="s">
        <v>1090</v>
      </c>
      <c r="G3" s="2870" t="s">
        <v>1091</v>
      </c>
      <c r="H3" s="2872" t="s">
        <v>1092</v>
      </c>
      <c r="I3" s="2884" t="s">
        <v>566</v>
      </c>
      <c r="J3" s="2884" t="s">
        <v>596</v>
      </c>
      <c r="K3" s="2872" t="s">
        <v>1093</v>
      </c>
      <c r="L3" s="2870" t="s">
        <v>1094</v>
      </c>
      <c r="M3" s="2870" t="s">
        <v>1095</v>
      </c>
      <c r="N3" s="2886" t="s">
        <v>459</v>
      </c>
      <c r="O3" s="2870" t="s">
        <v>1096</v>
      </c>
      <c r="P3" s="2879" t="s">
        <v>1097</v>
      </c>
      <c r="Q3" s="2879" t="s">
        <v>1098</v>
      </c>
      <c r="R3" s="2879" t="s">
        <v>1099</v>
      </c>
      <c r="S3" s="2881" t="s">
        <v>1100</v>
      </c>
      <c r="T3" s="2882"/>
      <c r="U3" s="2882"/>
      <c r="V3" s="2882"/>
      <c r="W3" s="2883"/>
      <c r="X3" s="2872" t="s">
        <v>405</v>
      </c>
      <c r="Y3" s="2872" t="s">
        <v>1101</v>
      </c>
      <c r="Z3" s="2872" t="s">
        <v>427</v>
      </c>
      <c r="AA3" s="2876" t="s">
        <v>941</v>
      </c>
    </row>
    <row r="4" spans="1:27" ht="58.5" customHeight="1" thickTop="1" thickBot="1">
      <c r="A4" s="2871"/>
      <c r="B4" s="2871"/>
      <c r="C4" s="2875"/>
      <c r="D4" s="2871"/>
      <c r="E4" s="2871"/>
      <c r="F4" s="2871"/>
      <c r="G4" s="2871"/>
      <c r="H4" s="2873"/>
      <c r="I4" s="2885"/>
      <c r="J4" s="2885"/>
      <c r="K4" s="2873"/>
      <c r="L4" s="2871"/>
      <c r="M4" s="2871"/>
      <c r="N4" s="2887"/>
      <c r="O4" s="2871"/>
      <c r="P4" s="2880"/>
      <c r="Q4" s="2880"/>
      <c r="R4" s="2880"/>
      <c r="S4" s="1400" t="s">
        <v>1102</v>
      </c>
      <c r="T4" s="1400" t="s">
        <v>1103</v>
      </c>
      <c r="U4" s="1400" t="s">
        <v>1104</v>
      </c>
      <c r="V4" s="1400" t="s">
        <v>1105</v>
      </c>
      <c r="W4" s="1400" t="s">
        <v>1106</v>
      </c>
      <c r="X4" s="2873"/>
      <c r="Y4" s="2873"/>
      <c r="Z4" s="2873"/>
      <c r="AA4" s="2877"/>
    </row>
    <row r="5" spans="1:27" ht="51" customHeight="1" thickTop="1">
      <c r="A5" s="1765">
        <v>1</v>
      </c>
      <c r="B5" s="2266">
        <v>42740</v>
      </c>
      <c r="C5" s="1734">
        <f>WEEKDAY(B5,2)</f>
        <v>4</v>
      </c>
      <c r="D5" s="2267">
        <v>0.52083333333333337</v>
      </c>
      <c r="E5" s="1727" t="s">
        <v>142</v>
      </c>
      <c r="F5" s="1765" t="s">
        <v>145</v>
      </c>
      <c r="G5" s="1766" t="s">
        <v>1244</v>
      </c>
      <c r="H5" s="1765" t="s">
        <v>315</v>
      </c>
      <c r="I5" s="1765" t="s">
        <v>560</v>
      </c>
      <c r="J5" s="2248" t="s">
        <v>578</v>
      </c>
      <c r="K5" s="1727" t="s">
        <v>1245</v>
      </c>
      <c r="L5" s="1766" t="s">
        <v>1246</v>
      </c>
      <c r="M5" s="1727">
        <v>5</v>
      </c>
      <c r="N5" s="1731" t="s">
        <v>955</v>
      </c>
      <c r="O5" s="1734">
        <v>2</v>
      </c>
      <c r="P5" s="1805"/>
      <c r="Q5" s="1734"/>
      <c r="R5" s="2268" t="s">
        <v>1247</v>
      </c>
      <c r="S5" s="1765" t="s">
        <v>404</v>
      </c>
      <c r="T5" s="1765" t="s">
        <v>388</v>
      </c>
      <c r="U5" s="1765"/>
      <c r="V5" s="1765"/>
      <c r="W5" s="1765"/>
      <c r="X5" s="1734" t="s">
        <v>407</v>
      </c>
      <c r="Y5" s="1734" t="s">
        <v>418</v>
      </c>
      <c r="Z5" s="1734" t="s">
        <v>429</v>
      </c>
      <c r="AA5" s="1770"/>
    </row>
    <row r="6" spans="1:27" ht="75.75" customHeight="1">
      <c r="A6" s="1771">
        <v>1</v>
      </c>
      <c r="B6" s="2128">
        <v>42746</v>
      </c>
      <c r="C6" s="1734">
        <f>WEEKDAY(B6,2)</f>
        <v>3</v>
      </c>
      <c r="D6" s="1803">
        <v>0.375</v>
      </c>
      <c r="E6" s="1726" t="s">
        <v>127</v>
      </c>
      <c r="F6" s="1765" t="s">
        <v>145</v>
      </c>
      <c r="G6" s="1726" t="s">
        <v>1443</v>
      </c>
      <c r="H6" s="1765" t="s">
        <v>315</v>
      </c>
      <c r="I6" s="1765" t="s">
        <v>560</v>
      </c>
      <c r="J6" s="2248" t="s">
        <v>578</v>
      </c>
      <c r="K6" s="1727" t="s">
        <v>1245</v>
      </c>
      <c r="L6" s="1726" t="s">
        <v>1444</v>
      </c>
      <c r="M6" s="1785">
        <v>8</v>
      </c>
      <c r="N6" s="1765" t="s">
        <v>963</v>
      </c>
      <c r="O6" s="1726">
        <v>1</v>
      </c>
      <c r="P6" s="1805"/>
      <c r="Q6" s="1734"/>
      <c r="R6" s="1726" t="s">
        <v>1816</v>
      </c>
      <c r="S6" s="1765" t="s">
        <v>388</v>
      </c>
      <c r="T6" s="1765"/>
      <c r="U6" s="1765"/>
      <c r="V6" s="1765"/>
      <c r="W6" s="1765"/>
      <c r="X6" s="1734" t="s">
        <v>407</v>
      </c>
      <c r="Y6" s="1734" t="s">
        <v>416</v>
      </c>
      <c r="Z6" s="1734" t="s">
        <v>429</v>
      </c>
      <c r="AA6" s="1770"/>
    </row>
    <row r="7" spans="1:27" ht="56.25" customHeight="1">
      <c r="A7" s="1765">
        <v>1</v>
      </c>
      <c r="B7" s="2245">
        <v>42751</v>
      </c>
      <c r="C7" s="1734">
        <f>WEEKDAY(B7,2)</f>
        <v>1</v>
      </c>
      <c r="D7" s="2230">
        <v>0.39583333333333331</v>
      </c>
      <c r="E7" s="1770" t="s">
        <v>288</v>
      </c>
      <c r="F7" s="1766" t="s">
        <v>138</v>
      </c>
      <c r="G7" s="1770" t="s">
        <v>1658</v>
      </c>
      <c r="H7" s="1765" t="s">
        <v>253</v>
      </c>
      <c r="I7" s="2185"/>
      <c r="J7" s="2217"/>
      <c r="K7" s="1770" t="s">
        <v>1659</v>
      </c>
      <c r="L7" s="1765" t="s">
        <v>1887</v>
      </c>
      <c r="M7" s="1770">
        <v>2</v>
      </c>
      <c r="N7" s="1765" t="s">
        <v>994</v>
      </c>
      <c r="O7" s="1734">
        <v>1</v>
      </c>
      <c r="P7" s="1805"/>
      <c r="Q7" s="1734"/>
      <c r="R7" s="1765" t="s">
        <v>1817</v>
      </c>
      <c r="S7" s="1765" t="s">
        <v>388</v>
      </c>
      <c r="T7" s="1765"/>
      <c r="U7" s="1765"/>
      <c r="V7" s="1765"/>
      <c r="W7" s="1765"/>
      <c r="X7" s="1734" t="s">
        <v>407</v>
      </c>
      <c r="Y7" s="1734" t="s">
        <v>418</v>
      </c>
      <c r="Z7" s="1734" t="s">
        <v>429</v>
      </c>
      <c r="AA7" s="1770"/>
    </row>
    <row r="8" spans="1:27" ht="138.75" customHeight="1">
      <c r="A8" s="2393">
        <v>1</v>
      </c>
      <c r="B8" s="2394">
        <v>42759</v>
      </c>
      <c r="C8" s="2395">
        <f t="shared" ref="C8" si="0">WEEKDAY(B8,2)</f>
        <v>2</v>
      </c>
      <c r="D8" s="2396">
        <v>0.34722222222222227</v>
      </c>
      <c r="E8" s="2393" t="s">
        <v>132</v>
      </c>
      <c r="F8" s="2397" t="s">
        <v>145</v>
      </c>
      <c r="G8" s="2393" t="s">
        <v>1925</v>
      </c>
      <c r="H8" s="2398" t="s">
        <v>315</v>
      </c>
      <c r="I8" s="2398"/>
      <c r="J8" s="2399"/>
      <c r="K8" s="2398"/>
      <c r="L8" s="2393" t="s">
        <v>1926</v>
      </c>
      <c r="M8" s="2393">
        <v>48</v>
      </c>
      <c r="N8" s="2398"/>
      <c r="O8" s="2395">
        <v>3</v>
      </c>
      <c r="P8" s="2400">
        <v>1</v>
      </c>
      <c r="Q8" s="2395"/>
      <c r="R8" s="2398" t="s">
        <v>1927</v>
      </c>
      <c r="S8" s="2398"/>
      <c r="T8" s="2398"/>
      <c r="U8" s="2398"/>
      <c r="V8" s="2398"/>
      <c r="W8" s="2398"/>
      <c r="X8" s="2395"/>
      <c r="Y8" s="2395"/>
      <c r="Z8" s="2395"/>
      <c r="AA8" s="2401"/>
    </row>
    <row r="9" spans="1:27" ht="72" customHeight="1">
      <c r="A9" s="1431"/>
      <c r="B9" s="1510"/>
      <c r="C9" s="1461"/>
      <c r="D9" s="1511"/>
      <c r="E9" s="1431"/>
      <c r="F9" s="1431"/>
      <c r="G9" s="1431"/>
      <c r="H9" s="1431"/>
      <c r="I9" s="1431"/>
      <c r="J9" s="1512"/>
      <c r="K9" s="1431"/>
      <c r="L9" s="1431"/>
      <c r="M9" s="1431"/>
      <c r="N9" s="1431"/>
      <c r="O9" s="1461"/>
      <c r="P9" s="1420"/>
      <c r="Q9" s="1461"/>
      <c r="R9" s="1431"/>
      <c r="S9" s="1431"/>
      <c r="T9" s="1431"/>
      <c r="U9" s="1431"/>
      <c r="V9" s="1431"/>
      <c r="W9" s="1431"/>
      <c r="X9" s="1461"/>
      <c r="Y9" s="1461"/>
      <c r="Z9" s="1461"/>
      <c r="AA9" s="1426"/>
    </row>
    <row r="10" spans="1:27" ht="32.25" customHeight="1">
      <c r="A10" s="1431"/>
      <c r="B10" s="1510"/>
      <c r="C10" s="1461"/>
      <c r="D10" s="1511"/>
      <c r="E10" s="1431"/>
      <c r="F10" s="1431"/>
      <c r="G10" s="1431"/>
      <c r="H10" s="1431"/>
      <c r="I10" s="1431"/>
      <c r="J10" s="1512"/>
      <c r="K10" s="1431"/>
      <c r="L10" s="1431"/>
      <c r="M10" s="1431"/>
      <c r="N10" s="1431"/>
      <c r="O10" s="1461"/>
      <c r="P10" s="1420"/>
      <c r="Q10" s="1461"/>
      <c r="R10" s="1431"/>
      <c r="S10" s="1431"/>
      <c r="T10" s="1431"/>
      <c r="U10" s="1431"/>
      <c r="V10" s="1431"/>
      <c r="W10" s="1431"/>
      <c r="X10" s="1461"/>
      <c r="Y10" s="1461"/>
      <c r="Z10" s="1461"/>
      <c r="AA10" s="1426"/>
    </row>
    <row r="11" spans="1:27" ht="42" customHeight="1">
      <c r="A11" s="1431"/>
      <c r="B11" s="1510"/>
      <c r="C11" s="1461"/>
      <c r="D11" s="1511"/>
      <c r="E11" s="1431"/>
      <c r="F11" s="1431"/>
      <c r="G11" s="1431"/>
      <c r="H11" s="1431"/>
      <c r="I11" s="1431"/>
      <c r="J11" s="1512"/>
      <c r="K11" s="1431"/>
      <c r="L11" s="1431"/>
      <c r="M11" s="1431"/>
      <c r="N11" s="1431"/>
      <c r="O11" s="1461"/>
      <c r="P11" s="1420"/>
      <c r="Q11" s="1461"/>
      <c r="R11" s="1431"/>
      <c r="S11" s="1431"/>
      <c r="T11" s="1431"/>
      <c r="U11" s="1431"/>
      <c r="V11" s="1431"/>
      <c r="W11" s="1431"/>
      <c r="X11" s="1461"/>
      <c r="Y11" s="1461"/>
      <c r="Z11" s="1461"/>
      <c r="AA11" s="1426"/>
    </row>
    <row r="12" spans="1:27" ht="49.5" customHeight="1">
      <c r="A12" s="1431"/>
      <c r="B12" s="1510"/>
      <c r="C12" s="1461"/>
      <c r="D12" s="1511"/>
      <c r="E12" s="1431"/>
      <c r="F12" s="1431"/>
      <c r="G12" s="1431"/>
      <c r="H12" s="1431"/>
      <c r="I12" s="1431"/>
      <c r="J12" s="1512"/>
      <c r="K12" s="1431"/>
      <c r="L12" s="1431"/>
      <c r="M12" s="1431"/>
      <c r="N12" s="1431"/>
      <c r="O12" s="1461"/>
      <c r="P12" s="1420"/>
      <c r="Q12" s="1461"/>
      <c r="R12" s="1431"/>
      <c r="S12" s="1431"/>
      <c r="T12" s="1431"/>
      <c r="U12" s="1431"/>
      <c r="V12" s="1431"/>
      <c r="W12" s="1431"/>
      <c r="X12" s="1461"/>
      <c r="Y12" s="1461"/>
      <c r="Z12" s="1461"/>
      <c r="AA12" s="1426"/>
    </row>
    <row r="13" spans="1:27" ht="29.25" customHeight="1">
      <c r="A13" s="1431"/>
      <c r="B13" s="1510"/>
      <c r="C13" s="1461"/>
      <c r="D13" s="1511"/>
      <c r="E13" s="1431"/>
      <c r="F13" s="1431"/>
      <c r="G13" s="1431"/>
      <c r="H13" s="1431"/>
      <c r="I13" s="1431"/>
      <c r="J13" s="1512"/>
      <c r="K13" s="1431"/>
      <c r="L13" s="1431"/>
      <c r="M13" s="1431"/>
      <c r="N13" s="1431"/>
      <c r="O13" s="1461"/>
      <c r="P13" s="1420"/>
      <c r="Q13" s="1461"/>
      <c r="R13" s="1431"/>
      <c r="S13" s="1431"/>
      <c r="T13" s="1431"/>
      <c r="U13" s="1431"/>
      <c r="V13" s="1431"/>
      <c r="W13" s="1431"/>
      <c r="X13" s="1461"/>
      <c r="Y13" s="1461"/>
      <c r="Z13" s="1461"/>
      <c r="AA13" s="1426"/>
    </row>
    <row r="14" spans="1:27" ht="42" customHeight="1">
      <c r="A14" s="1431"/>
      <c r="B14" s="1510"/>
      <c r="C14" s="1461"/>
      <c r="D14" s="1511"/>
      <c r="E14" s="1431"/>
      <c r="F14" s="1431"/>
      <c r="G14" s="1431"/>
      <c r="H14" s="1431"/>
      <c r="I14" s="1431"/>
      <c r="J14" s="1512"/>
      <c r="K14" s="1431"/>
      <c r="L14" s="1431"/>
      <c r="M14" s="1431"/>
      <c r="N14" s="1431"/>
      <c r="O14" s="1461"/>
      <c r="P14" s="1420"/>
      <c r="Q14" s="1461"/>
      <c r="R14" s="1431"/>
      <c r="S14" s="1431"/>
      <c r="T14" s="1431"/>
      <c r="U14" s="1431"/>
      <c r="V14" s="1431"/>
      <c r="W14" s="1431"/>
      <c r="X14" s="1461"/>
      <c r="Y14" s="1461"/>
      <c r="Z14" s="1461"/>
      <c r="AA14" s="1426"/>
    </row>
    <row r="15" spans="1:27" ht="57.75" customHeight="1">
      <c r="A15" s="1431"/>
      <c r="B15" s="1510"/>
      <c r="C15" s="1461"/>
      <c r="D15" s="1511"/>
      <c r="E15" s="1431"/>
      <c r="F15" s="1431"/>
      <c r="G15" s="1431"/>
      <c r="H15" s="1431"/>
      <c r="I15" s="1431"/>
      <c r="J15" s="1512"/>
      <c r="K15" s="1431"/>
      <c r="L15" s="1431"/>
      <c r="M15" s="1431"/>
      <c r="N15" s="1431"/>
      <c r="O15" s="1461"/>
      <c r="P15" s="1420"/>
      <c r="Q15" s="1461"/>
      <c r="R15" s="1431"/>
      <c r="S15" s="1431"/>
      <c r="T15" s="1431"/>
      <c r="U15" s="1431"/>
      <c r="V15" s="1431"/>
      <c r="W15" s="1431"/>
      <c r="X15" s="1461"/>
      <c r="Y15" s="1461"/>
      <c r="Z15" s="1461"/>
      <c r="AA15" s="1426"/>
    </row>
    <row r="16" spans="1:27" ht="45.75" customHeight="1">
      <c r="A16" s="1431"/>
      <c r="B16" s="1510"/>
      <c r="C16" s="1461"/>
      <c r="D16" s="1511"/>
      <c r="E16" s="1431"/>
      <c r="F16" s="1431"/>
      <c r="G16" s="1431"/>
      <c r="H16" s="1431"/>
      <c r="I16" s="1431"/>
      <c r="J16" s="1512"/>
      <c r="K16" s="1431"/>
      <c r="L16" s="1431"/>
      <c r="M16" s="1431"/>
      <c r="N16" s="1431"/>
      <c r="O16" s="1461"/>
      <c r="P16" s="1420"/>
      <c r="Q16" s="1461"/>
      <c r="R16" s="1431"/>
      <c r="S16" s="1431"/>
      <c r="T16" s="1431"/>
      <c r="U16" s="1431"/>
      <c r="V16" s="1431"/>
      <c r="W16" s="1431"/>
      <c r="X16" s="1461"/>
      <c r="Y16" s="1461"/>
      <c r="Z16" s="1461"/>
      <c r="AA16" s="1426"/>
    </row>
    <row r="17" spans="1:27" ht="62.25" customHeight="1">
      <c r="A17" s="1431"/>
      <c r="B17" s="1510"/>
      <c r="C17" s="1461"/>
      <c r="D17" s="1511"/>
      <c r="E17" s="1431"/>
      <c r="F17" s="1431"/>
      <c r="G17" s="1431"/>
      <c r="H17" s="1431"/>
      <c r="I17" s="1431"/>
      <c r="J17" s="1512"/>
      <c r="K17" s="1431"/>
      <c r="L17" s="1431"/>
      <c r="M17" s="1431"/>
      <c r="N17" s="1431"/>
      <c r="O17" s="1461"/>
      <c r="P17" s="1420"/>
      <c r="Q17" s="1461"/>
      <c r="R17" s="1431"/>
      <c r="S17" s="1431"/>
      <c r="T17" s="1431"/>
      <c r="U17" s="1431"/>
      <c r="V17" s="1431"/>
      <c r="W17" s="1431"/>
      <c r="X17" s="1461"/>
      <c r="Y17" s="1461"/>
      <c r="Z17" s="1461"/>
      <c r="AA17" s="1426"/>
    </row>
    <row r="18" spans="1:27" ht="154.5" customHeight="1">
      <c r="A18" s="1431"/>
      <c r="B18" s="1510"/>
      <c r="C18" s="1461"/>
      <c r="D18" s="1511"/>
      <c r="E18" s="1431"/>
      <c r="F18" s="1431"/>
      <c r="G18" s="1431"/>
      <c r="H18" s="1431"/>
      <c r="I18" s="1431"/>
      <c r="J18" s="1512"/>
      <c r="K18" s="1431"/>
      <c r="L18" s="1431"/>
      <c r="M18" s="1431"/>
      <c r="N18" s="1431"/>
      <c r="O18" s="1461"/>
      <c r="P18" s="1420"/>
      <c r="Q18" s="1461"/>
      <c r="R18" s="1431"/>
      <c r="S18" s="1431"/>
      <c r="T18" s="1431"/>
      <c r="U18" s="1431"/>
      <c r="V18" s="1431"/>
      <c r="W18" s="1431"/>
      <c r="X18" s="1461"/>
      <c r="Y18" s="1461"/>
      <c r="Z18" s="1461"/>
      <c r="AA18" s="1426"/>
    </row>
    <row r="19" spans="1:27" ht="154.5" customHeight="1">
      <c r="A19" s="1431"/>
      <c r="B19" s="1510"/>
      <c r="C19" s="1461"/>
      <c r="D19" s="1511"/>
      <c r="E19" s="1431"/>
      <c r="F19" s="1431"/>
      <c r="G19" s="1431"/>
      <c r="H19" s="1431"/>
      <c r="I19" s="1431"/>
      <c r="J19" s="1512"/>
      <c r="K19" s="1431"/>
      <c r="L19" s="1431"/>
      <c r="M19" s="1431"/>
      <c r="N19" s="1431"/>
      <c r="O19" s="1461"/>
      <c r="P19" s="1420"/>
      <c r="Q19" s="1461"/>
      <c r="R19" s="1431"/>
      <c r="S19" s="1431"/>
      <c r="T19" s="1431"/>
      <c r="U19" s="1431"/>
      <c r="V19" s="1431"/>
      <c r="W19" s="1431"/>
      <c r="X19" s="1461"/>
      <c r="Y19" s="1461"/>
      <c r="Z19" s="1461"/>
      <c r="AA19" s="1426"/>
    </row>
    <row r="20" spans="1:27" ht="63" customHeight="1">
      <c r="A20" s="1431"/>
      <c r="B20" s="1510"/>
      <c r="C20" s="1461"/>
      <c r="D20" s="1511"/>
      <c r="E20" s="1431"/>
      <c r="F20" s="1431"/>
      <c r="G20" s="1431"/>
      <c r="H20" s="1431"/>
      <c r="I20" s="1431"/>
      <c r="J20" s="1512"/>
      <c r="K20" s="1431"/>
      <c r="L20" s="1431"/>
      <c r="M20" s="1431"/>
      <c r="N20" s="1431"/>
      <c r="O20" s="1461"/>
      <c r="P20" s="1420"/>
      <c r="Q20" s="1461"/>
      <c r="R20" s="1431"/>
      <c r="S20" s="1431"/>
      <c r="T20" s="1431"/>
      <c r="U20" s="1431"/>
      <c r="V20" s="1431"/>
      <c r="W20" s="1431"/>
      <c r="X20" s="1461"/>
      <c r="Y20" s="1461"/>
      <c r="Z20" s="1461"/>
      <c r="AA20" s="1426"/>
    </row>
    <row r="21" spans="1:27" ht="34.5" customHeight="1">
      <c r="A21" s="1431"/>
      <c r="B21" s="1510"/>
      <c r="C21" s="1461"/>
      <c r="D21" s="1511"/>
      <c r="E21" s="1431"/>
      <c r="F21" s="1431"/>
      <c r="G21" s="1431"/>
      <c r="H21" s="1431"/>
      <c r="I21" s="1431"/>
      <c r="J21" s="1512"/>
      <c r="K21" s="1431"/>
      <c r="L21" s="1431"/>
      <c r="M21" s="1431"/>
      <c r="N21" s="1431"/>
      <c r="O21" s="1461"/>
      <c r="P21" s="1420"/>
      <c r="Q21" s="1461"/>
      <c r="R21" s="1431"/>
      <c r="S21" s="1431"/>
      <c r="T21" s="1431"/>
      <c r="U21" s="1431"/>
      <c r="V21" s="1431"/>
      <c r="W21" s="1431"/>
      <c r="X21" s="1461"/>
      <c r="Y21" s="1461"/>
      <c r="Z21" s="1461"/>
      <c r="AA21" s="1426"/>
    </row>
    <row r="22" spans="1:27" ht="51.75" customHeight="1">
      <c r="A22" s="1431"/>
      <c r="B22" s="1510"/>
      <c r="C22" s="1461"/>
      <c r="D22" s="1511"/>
      <c r="E22" s="1431"/>
      <c r="F22" s="1431"/>
      <c r="G22" s="1431"/>
      <c r="H22" s="1431"/>
      <c r="I22" s="1431"/>
      <c r="J22" s="1512"/>
      <c r="K22" s="1431"/>
      <c r="L22" s="1431"/>
      <c r="M22" s="1431"/>
      <c r="N22" s="1431"/>
      <c r="O22" s="1461"/>
      <c r="P22" s="1420"/>
      <c r="Q22" s="1461"/>
      <c r="R22" s="1431"/>
      <c r="S22" s="1431"/>
      <c r="T22" s="1431"/>
      <c r="U22" s="1431"/>
      <c r="V22" s="1431"/>
      <c r="W22" s="1431"/>
      <c r="X22" s="1461"/>
      <c r="Y22" s="1461"/>
      <c r="Z22" s="1461"/>
      <c r="AA22" s="1426"/>
    </row>
    <row r="23" spans="1:27" ht="50.25" customHeight="1">
      <c r="A23" s="1431"/>
      <c r="B23" s="1510"/>
      <c r="C23" s="1461"/>
      <c r="D23" s="1511"/>
      <c r="E23" s="1431"/>
      <c r="F23" s="1431"/>
      <c r="G23" s="1431"/>
      <c r="H23" s="1431"/>
      <c r="I23" s="1431"/>
      <c r="J23" s="1512"/>
      <c r="K23" s="1431"/>
      <c r="L23" s="1431"/>
      <c r="M23" s="1431"/>
      <c r="N23" s="1431"/>
      <c r="O23" s="1461"/>
      <c r="P23" s="1420"/>
      <c r="Q23" s="1461"/>
      <c r="R23" s="1431"/>
      <c r="S23" s="1431"/>
      <c r="T23" s="1431"/>
      <c r="U23" s="1431"/>
      <c r="V23" s="1431"/>
      <c r="W23" s="1431"/>
      <c r="X23" s="1461"/>
      <c r="Y23" s="1461"/>
      <c r="Z23" s="1461"/>
      <c r="AA23" s="1426"/>
    </row>
    <row r="24" spans="1:27" ht="32.25" customHeight="1">
      <c r="A24" s="1431"/>
      <c r="B24" s="1510"/>
      <c r="C24" s="1461"/>
      <c r="D24" s="1511"/>
      <c r="E24" s="1431"/>
      <c r="F24" s="1431"/>
      <c r="G24" s="1431"/>
      <c r="H24" s="1431"/>
      <c r="I24" s="1431"/>
      <c r="J24" s="1512"/>
      <c r="K24" s="1431"/>
      <c r="L24" s="1431"/>
      <c r="M24" s="1431"/>
      <c r="N24" s="1431"/>
      <c r="O24" s="1461"/>
      <c r="P24" s="1420"/>
      <c r="Q24" s="1461"/>
      <c r="R24" s="1431"/>
      <c r="S24" s="1431"/>
      <c r="T24" s="1431"/>
      <c r="U24" s="1431"/>
      <c r="V24" s="1431"/>
      <c r="W24" s="1431"/>
      <c r="X24" s="1461"/>
      <c r="Y24" s="1461"/>
      <c r="Z24" s="1461"/>
      <c r="AA24" s="1426"/>
    </row>
    <row r="25" spans="1:27" ht="70.5" customHeight="1">
      <c r="A25" s="1431"/>
      <c r="B25" s="1510"/>
      <c r="C25" s="1461"/>
      <c r="D25" s="1511"/>
      <c r="E25" s="1431"/>
      <c r="F25" s="1431"/>
      <c r="G25" s="1431"/>
      <c r="H25" s="1431"/>
      <c r="I25" s="1431"/>
      <c r="J25" s="1512"/>
      <c r="K25" s="1431"/>
      <c r="L25" s="1431"/>
      <c r="M25" s="1431"/>
      <c r="N25" s="1431"/>
      <c r="O25" s="1461"/>
      <c r="P25" s="1420"/>
      <c r="Q25" s="1461"/>
      <c r="R25" s="1431"/>
      <c r="S25" s="1431"/>
      <c r="T25" s="1431"/>
      <c r="U25" s="1431"/>
      <c r="V25" s="1431"/>
      <c r="W25" s="1431"/>
      <c r="X25" s="1461"/>
      <c r="Y25" s="1461"/>
      <c r="Z25" s="1461"/>
      <c r="AA25" s="1426"/>
    </row>
    <row r="26" spans="1:27" ht="43.5" customHeight="1">
      <c r="A26" s="1431"/>
      <c r="B26" s="1510"/>
      <c r="C26" s="1461"/>
      <c r="D26" s="1511"/>
      <c r="E26" s="1431"/>
      <c r="F26" s="1431"/>
      <c r="G26" s="1431"/>
      <c r="H26" s="1431"/>
      <c r="I26" s="1431"/>
      <c r="J26" s="1512"/>
      <c r="K26" s="1431"/>
      <c r="L26" s="1431"/>
      <c r="M26" s="1431"/>
      <c r="N26" s="1431"/>
      <c r="O26" s="1461"/>
      <c r="P26" s="1420"/>
      <c r="Q26" s="1461"/>
      <c r="R26" s="1431"/>
      <c r="S26" s="1431"/>
      <c r="T26" s="1431"/>
      <c r="U26" s="1431"/>
      <c r="V26" s="1431"/>
      <c r="W26" s="1431"/>
      <c r="X26" s="1461"/>
      <c r="Y26" s="1461"/>
      <c r="Z26" s="1461"/>
      <c r="AA26" s="1426"/>
    </row>
    <row r="27" spans="1:27" ht="52.5" customHeight="1">
      <c r="A27" s="1431"/>
      <c r="B27" s="1510"/>
      <c r="C27" s="1461"/>
      <c r="D27" s="1511"/>
      <c r="E27" s="1431"/>
      <c r="F27" s="1431"/>
      <c r="G27" s="1431"/>
      <c r="H27" s="1431"/>
      <c r="I27" s="1431"/>
      <c r="J27" s="1512"/>
      <c r="K27" s="1431"/>
      <c r="L27" s="1431"/>
      <c r="M27" s="1431"/>
      <c r="N27" s="1431"/>
      <c r="O27" s="1461"/>
      <c r="P27" s="1420"/>
      <c r="Q27" s="1461"/>
      <c r="R27" s="1431"/>
      <c r="S27" s="1431"/>
      <c r="T27" s="1431"/>
      <c r="U27" s="1431"/>
      <c r="V27" s="1431"/>
      <c r="W27" s="1431"/>
      <c r="X27" s="1461"/>
      <c r="Y27" s="1461"/>
      <c r="Z27" s="1461"/>
      <c r="AA27" s="1426"/>
    </row>
    <row r="28" spans="1:27" ht="57.75" customHeight="1">
      <c r="A28" s="1431"/>
      <c r="B28" s="1510"/>
      <c r="C28" s="1461"/>
      <c r="D28" s="1511"/>
      <c r="E28" s="1431"/>
      <c r="F28" s="1431"/>
      <c r="G28" s="1431"/>
      <c r="H28" s="1431"/>
      <c r="I28" s="1431"/>
      <c r="J28" s="1512"/>
      <c r="K28" s="1431"/>
      <c r="L28" s="1431"/>
      <c r="M28" s="1431"/>
      <c r="N28" s="1431"/>
      <c r="O28" s="1461"/>
      <c r="P28" s="1420"/>
      <c r="Q28" s="1461"/>
      <c r="R28" s="1431"/>
      <c r="S28" s="1431"/>
      <c r="T28" s="1431"/>
      <c r="U28" s="1431"/>
      <c r="V28" s="1431"/>
      <c r="W28" s="1431"/>
      <c r="X28" s="1461"/>
      <c r="Y28" s="1461"/>
      <c r="Z28" s="1461"/>
      <c r="AA28" s="1426"/>
    </row>
    <row r="29" spans="1:27" ht="54" customHeight="1">
      <c r="A29" s="1431"/>
      <c r="B29" s="1510"/>
      <c r="C29" s="1461"/>
      <c r="D29" s="1511"/>
      <c r="E29" s="1431"/>
      <c r="F29" s="1431"/>
      <c r="G29" s="1431"/>
      <c r="H29" s="1431"/>
      <c r="I29" s="1431"/>
      <c r="J29" s="1512"/>
      <c r="K29" s="1431"/>
      <c r="L29" s="1431"/>
      <c r="M29" s="1431"/>
      <c r="N29" s="1431"/>
      <c r="O29" s="1461"/>
      <c r="P29" s="1420"/>
      <c r="Q29" s="1461"/>
      <c r="R29" s="1431"/>
      <c r="S29" s="1431"/>
      <c r="T29" s="1431"/>
      <c r="U29" s="1431"/>
      <c r="V29" s="1431"/>
      <c r="W29" s="1431"/>
      <c r="X29" s="1461"/>
      <c r="Y29" s="1461"/>
      <c r="Z29" s="1461"/>
      <c r="AA29" s="1426"/>
    </row>
    <row r="30" spans="1:27" ht="15.75" customHeight="1">
      <c r="A30" s="1431"/>
      <c r="B30" s="1510"/>
      <c r="C30" s="1461"/>
      <c r="D30" s="1511"/>
      <c r="E30" s="1431"/>
      <c r="F30" s="1431"/>
      <c r="G30" s="1431"/>
      <c r="H30" s="1431"/>
      <c r="I30" s="1431"/>
      <c r="J30" s="1512"/>
      <c r="K30" s="1431"/>
      <c r="L30" s="1431"/>
      <c r="M30" s="1431"/>
      <c r="N30" s="1431"/>
      <c r="O30" s="1461"/>
      <c r="P30" s="1420"/>
      <c r="Q30" s="1461"/>
      <c r="R30" s="1431"/>
      <c r="S30" s="1431"/>
      <c r="T30" s="1431"/>
      <c r="U30" s="1431"/>
      <c r="V30" s="1431"/>
      <c r="W30" s="1431"/>
      <c r="X30" s="1461"/>
      <c r="Y30" s="1461"/>
      <c r="Z30" s="1461"/>
      <c r="AA30" s="1426"/>
    </row>
    <row r="31" spans="1:27" ht="18.75" customHeight="1">
      <c r="A31" s="1431"/>
      <c r="B31" s="1510"/>
      <c r="C31" s="1461"/>
      <c r="D31" s="1511"/>
      <c r="E31" s="1431"/>
      <c r="F31" s="1431"/>
      <c r="G31" s="1431"/>
      <c r="H31" s="1431"/>
      <c r="I31" s="1431"/>
      <c r="J31" s="1512"/>
      <c r="K31" s="1431"/>
      <c r="L31" s="1431"/>
      <c r="M31" s="1431"/>
      <c r="N31" s="1431"/>
      <c r="O31" s="1461"/>
      <c r="P31" s="1420"/>
      <c r="Q31" s="1461"/>
      <c r="R31" s="1431"/>
      <c r="S31" s="1431"/>
      <c r="T31" s="1431"/>
      <c r="U31" s="1431"/>
      <c r="V31" s="1431"/>
      <c r="W31" s="1431"/>
      <c r="X31" s="1461"/>
      <c r="Y31" s="1461"/>
      <c r="Z31" s="1461"/>
      <c r="AA31" s="1426"/>
    </row>
    <row r="32" spans="1:27" ht="15">
      <c r="A32" s="1431"/>
      <c r="B32" s="1510"/>
      <c r="C32" s="1461"/>
      <c r="D32" s="1511"/>
      <c r="E32" s="1431"/>
      <c r="F32" s="1431"/>
      <c r="G32" s="1431"/>
      <c r="H32" s="1431"/>
      <c r="I32" s="1431"/>
      <c r="J32" s="1512"/>
      <c r="K32" s="1431"/>
      <c r="L32" s="1431"/>
      <c r="M32" s="1431"/>
      <c r="N32" s="1431"/>
      <c r="O32" s="1461"/>
      <c r="P32" s="1420"/>
      <c r="Q32" s="1461"/>
      <c r="R32" s="1431"/>
      <c r="S32" s="1431"/>
      <c r="T32" s="1431"/>
      <c r="U32" s="1431"/>
      <c r="V32" s="1431"/>
      <c r="W32" s="1431"/>
      <c r="X32" s="1461"/>
      <c r="Y32" s="1461"/>
      <c r="Z32" s="1461"/>
      <c r="AA32" s="1426"/>
    </row>
    <row r="33" spans="1:27" ht="15">
      <c r="A33" s="1431"/>
      <c r="B33" s="1510"/>
      <c r="C33" s="1461"/>
      <c r="D33" s="1511"/>
      <c r="E33" s="1431"/>
      <c r="F33" s="1431"/>
      <c r="G33" s="1431"/>
      <c r="H33" s="1431"/>
      <c r="I33" s="1431"/>
      <c r="J33" s="1512"/>
      <c r="K33" s="1431"/>
      <c r="L33" s="1431"/>
      <c r="M33" s="1431"/>
      <c r="N33" s="1431"/>
      <c r="O33" s="1461"/>
      <c r="P33" s="1420"/>
      <c r="Q33" s="1461"/>
      <c r="R33" s="1431"/>
      <c r="S33" s="1431"/>
      <c r="T33" s="1431"/>
      <c r="U33" s="1431"/>
      <c r="V33" s="1431"/>
      <c r="W33" s="1431"/>
      <c r="X33" s="1461"/>
      <c r="Y33" s="1461"/>
      <c r="Z33" s="1461"/>
      <c r="AA33" s="1426"/>
    </row>
    <row r="34" spans="1:27" ht="15">
      <c r="A34" s="1431"/>
      <c r="B34" s="1510"/>
      <c r="C34" s="1461"/>
      <c r="D34" s="1511"/>
      <c r="E34" s="1431"/>
      <c r="F34" s="1431"/>
      <c r="G34" s="1431"/>
      <c r="H34" s="1431"/>
      <c r="I34" s="1431"/>
      <c r="J34" s="1512"/>
      <c r="K34" s="1431"/>
      <c r="L34" s="1431"/>
      <c r="M34" s="1431"/>
      <c r="N34" s="1431"/>
      <c r="O34" s="1461"/>
      <c r="P34" s="1420"/>
      <c r="Q34" s="1461"/>
      <c r="R34" s="1431"/>
      <c r="S34" s="1431"/>
      <c r="T34" s="1431"/>
      <c r="U34" s="1431"/>
      <c r="V34" s="1431"/>
      <c r="W34" s="1431"/>
      <c r="X34" s="1461"/>
      <c r="Y34" s="1461"/>
      <c r="Z34" s="1461"/>
      <c r="AA34" s="1426"/>
    </row>
    <row r="35" spans="1:27" ht="15">
      <c r="A35" s="1431"/>
      <c r="B35" s="1510"/>
      <c r="C35" s="1461"/>
      <c r="D35" s="1511"/>
      <c r="E35" s="1431"/>
      <c r="F35" s="1431"/>
      <c r="G35" s="1431"/>
      <c r="H35" s="1431"/>
      <c r="I35" s="1431"/>
      <c r="J35" s="1512"/>
      <c r="K35" s="1431"/>
      <c r="L35" s="1431"/>
      <c r="M35" s="1431"/>
      <c r="N35" s="1431"/>
      <c r="O35" s="1461"/>
      <c r="P35" s="1420"/>
      <c r="Q35" s="1461"/>
      <c r="R35" s="1431"/>
      <c r="S35" s="1431"/>
      <c r="T35" s="1431"/>
      <c r="U35" s="1431"/>
      <c r="V35" s="1431"/>
      <c r="W35" s="1431"/>
      <c r="X35" s="1461"/>
      <c r="Y35" s="1461"/>
      <c r="Z35" s="1461"/>
      <c r="AA35" s="1426"/>
    </row>
    <row r="36" spans="1:27" ht="15">
      <c r="A36" s="1431"/>
      <c r="B36" s="1510"/>
      <c r="C36" s="1461"/>
      <c r="D36" s="1511"/>
      <c r="E36" s="1431"/>
      <c r="F36" s="1431"/>
      <c r="G36" s="1431"/>
      <c r="H36" s="1431"/>
      <c r="I36" s="1431"/>
      <c r="J36" s="1512"/>
      <c r="K36" s="1431"/>
      <c r="L36" s="1431"/>
      <c r="M36" s="1431"/>
      <c r="N36" s="1431"/>
      <c r="O36" s="1461"/>
      <c r="P36" s="1420"/>
      <c r="Q36" s="1461"/>
      <c r="R36" s="1431"/>
      <c r="S36" s="1431"/>
      <c r="T36" s="1431"/>
      <c r="U36" s="1431"/>
      <c r="V36" s="1431"/>
      <c r="W36" s="1431"/>
      <c r="X36" s="1461"/>
      <c r="Y36" s="1461"/>
      <c r="Z36" s="1461"/>
      <c r="AA36" s="1426"/>
    </row>
    <row r="37" spans="1:27" ht="15">
      <c r="A37" s="1431"/>
      <c r="B37" s="1510"/>
      <c r="C37" s="1461"/>
      <c r="D37" s="1511"/>
      <c r="E37" s="1431"/>
      <c r="F37" s="1431"/>
      <c r="G37" s="1431"/>
      <c r="H37" s="1431"/>
      <c r="I37" s="1431"/>
      <c r="J37" s="1512"/>
      <c r="K37" s="1431"/>
      <c r="L37" s="1431"/>
      <c r="M37" s="1431"/>
      <c r="N37" s="1431"/>
      <c r="O37" s="1461"/>
      <c r="P37" s="1420"/>
      <c r="Q37" s="1461"/>
      <c r="R37" s="1431"/>
      <c r="S37" s="1431"/>
      <c r="T37" s="1431"/>
      <c r="U37" s="1431"/>
      <c r="V37" s="1431"/>
      <c r="W37" s="1431"/>
      <c r="X37" s="1461"/>
      <c r="Y37" s="1461"/>
      <c r="Z37" s="1461"/>
      <c r="AA37" s="1426"/>
    </row>
    <row r="38" spans="1:27" ht="15">
      <c r="A38" s="1431"/>
      <c r="B38" s="1510"/>
      <c r="C38" s="1461"/>
      <c r="D38" s="1511"/>
      <c r="E38" s="1431"/>
      <c r="F38" s="1431"/>
      <c r="G38" s="1431"/>
      <c r="H38" s="1431"/>
      <c r="I38" s="1431"/>
      <c r="J38" s="1512"/>
      <c r="K38" s="1431"/>
      <c r="L38" s="1431"/>
      <c r="M38" s="1431"/>
      <c r="N38" s="1431"/>
      <c r="O38" s="1461"/>
      <c r="P38" s="1420"/>
      <c r="Q38" s="1461"/>
      <c r="R38" s="1431"/>
      <c r="S38" s="1431"/>
      <c r="T38" s="1431"/>
      <c r="U38" s="1431"/>
      <c r="V38" s="1431"/>
      <c r="W38" s="1431"/>
      <c r="X38" s="1461"/>
      <c r="Y38" s="1461"/>
      <c r="Z38" s="1461"/>
      <c r="AA38" s="1426"/>
    </row>
    <row r="39" spans="1:27" ht="15">
      <c r="A39" s="1431"/>
      <c r="B39" s="1510"/>
      <c r="C39" s="1461"/>
      <c r="D39" s="1511"/>
      <c r="E39" s="1431"/>
      <c r="F39" s="1431"/>
      <c r="G39" s="1431"/>
      <c r="H39" s="1431"/>
      <c r="I39" s="1431"/>
      <c r="J39" s="1512"/>
      <c r="K39" s="1431"/>
      <c r="L39" s="1431"/>
      <c r="M39" s="1431"/>
      <c r="N39" s="1431"/>
      <c r="O39" s="1461"/>
      <c r="P39" s="1420"/>
      <c r="Q39" s="1461"/>
      <c r="R39" s="1431"/>
      <c r="S39" s="1431"/>
      <c r="T39" s="1431"/>
      <c r="U39" s="1431"/>
      <c r="V39" s="1431"/>
      <c r="W39" s="1431"/>
      <c r="X39" s="1461"/>
      <c r="Y39" s="1461"/>
      <c r="Z39" s="1461"/>
      <c r="AA39" s="1426"/>
    </row>
    <row r="40" spans="1:27" ht="15.75" customHeight="1">
      <c r="A40" s="1431"/>
      <c r="B40" s="1510"/>
      <c r="C40" s="1461"/>
      <c r="D40" s="1511"/>
      <c r="E40" s="1431"/>
      <c r="F40" s="1431"/>
      <c r="G40" s="1431"/>
      <c r="H40" s="1431"/>
      <c r="I40" s="1431"/>
      <c r="J40" s="1512"/>
      <c r="K40" s="1431"/>
      <c r="L40" s="1431"/>
      <c r="M40" s="1431"/>
      <c r="N40" s="1431"/>
      <c r="O40" s="1461"/>
      <c r="P40" s="1420"/>
      <c r="Q40" s="1461"/>
      <c r="R40" s="1431"/>
      <c r="S40" s="1431"/>
      <c r="T40" s="1431"/>
      <c r="U40" s="1431"/>
      <c r="V40" s="1431"/>
      <c r="W40" s="1431"/>
      <c r="X40" s="1461"/>
      <c r="Y40" s="1461"/>
      <c r="Z40" s="1461"/>
      <c r="AA40" s="1426"/>
    </row>
    <row r="41" spans="1:27" ht="15">
      <c r="A41" s="1431"/>
      <c r="B41" s="1510"/>
      <c r="C41" s="1461"/>
      <c r="D41" s="1511"/>
      <c r="E41" s="1431"/>
      <c r="F41" s="1431"/>
      <c r="G41" s="1431"/>
      <c r="H41" s="1431"/>
      <c r="I41" s="1431"/>
      <c r="J41" s="1512"/>
      <c r="K41" s="1431"/>
      <c r="L41" s="1431"/>
      <c r="M41" s="1431"/>
      <c r="N41" s="1431"/>
      <c r="O41" s="1461"/>
      <c r="P41" s="1420"/>
      <c r="Q41" s="1461"/>
      <c r="R41" s="1431"/>
      <c r="S41" s="1431"/>
      <c r="T41" s="1431"/>
      <c r="U41" s="1431"/>
      <c r="V41" s="1431"/>
      <c r="W41" s="1431"/>
      <c r="X41" s="1461"/>
      <c r="Y41" s="1461"/>
      <c r="Z41" s="1461"/>
      <c r="AA41" s="1426"/>
    </row>
    <row r="42" spans="1:27" ht="15">
      <c r="A42" s="1431"/>
      <c r="B42" s="1510"/>
      <c r="C42" s="1461"/>
      <c r="D42" s="1511"/>
      <c r="E42" s="1431"/>
      <c r="F42" s="1431"/>
      <c r="G42" s="1431"/>
      <c r="H42" s="1431"/>
      <c r="I42" s="1431"/>
      <c r="J42" s="1512"/>
      <c r="K42" s="1431"/>
      <c r="L42" s="1431"/>
      <c r="M42" s="1431"/>
      <c r="N42" s="1431"/>
      <c r="O42" s="1461"/>
      <c r="P42" s="1420"/>
      <c r="Q42" s="1461"/>
      <c r="R42" s="1431"/>
      <c r="S42" s="1431"/>
      <c r="T42" s="1431"/>
      <c r="U42" s="1431"/>
      <c r="V42" s="1431"/>
      <c r="W42" s="1431"/>
      <c r="X42" s="1461"/>
      <c r="Y42" s="1461"/>
      <c r="Z42" s="1461"/>
      <c r="AA42" s="1426"/>
    </row>
    <row r="43" spans="1:27" ht="15">
      <c r="A43" s="1431"/>
      <c r="B43" s="1510"/>
      <c r="C43" s="1461"/>
      <c r="D43" s="1511"/>
      <c r="E43" s="1431"/>
      <c r="F43" s="1431"/>
      <c r="G43" s="1431"/>
      <c r="H43" s="1431"/>
      <c r="I43" s="1431"/>
      <c r="J43" s="1512"/>
      <c r="K43" s="1431"/>
      <c r="L43" s="1431"/>
      <c r="M43" s="1431"/>
      <c r="N43" s="1431"/>
      <c r="O43" s="1461"/>
      <c r="P43" s="1420"/>
      <c r="Q43" s="1461"/>
      <c r="R43" s="1431"/>
      <c r="S43" s="1431"/>
      <c r="T43" s="1431"/>
      <c r="U43" s="1431"/>
      <c r="V43" s="1431"/>
      <c r="W43" s="1431"/>
      <c r="X43" s="1461"/>
      <c r="Y43" s="1461"/>
      <c r="Z43" s="1461"/>
      <c r="AA43" s="1426"/>
    </row>
    <row r="44" spans="1:27" ht="15">
      <c r="A44" s="1431"/>
      <c r="B44" s="1510"/>
      <c r="C44" s="1461"/>
      <c r="D44" s="1511"/>
      <c r="E44" s="1431"/>
      <c r="F44" s="1431"/>
      <c r="G44" s="1431"/>
      <c r="H44" s="1431"/>
      <c r="I44" s="1431"/>
      <c r="J44" s="1512"/>
      <c r="K44" s="1431"/>
      <c r="L44" s="1431"/>
      <c r="M44" s="1431"/>
      <c r="N44" s="1431"/>
      <c r="O44" s="1461"/>
      <c r="P44" s="1420"/>
      <c r="Q44" s="1461"/>
      <c r="R44" s="1431"/>
      <c r="S44" s="1431"/>
      <c r="T44" s="1431"/>
      <c r="U44" s="1431"/>
      <c r="V44" s="1431"/>
      <c r="W44" s="1431"/>
      <c r="X44" s="1461"/>
      <c r="Y44" s="1461"/>
      <c r="Z44" s="1461"/>
      <c r="AA44" s="1426"/>
    </row>
    <row r="45" spans="1:27" ht="15">
      <c r="A45" s="1431"/>
      <c r="B45" s="1510"/>
      <c r="C45" s="1461"/>
      <c r="D45" s="1511"/>
      <c r="E45" s="1431"/>
      <c r="F45" s="1431"/>
      <c r="G45" s="1431"/>
      <c r="H45" s="1431"/>
      <c r="I45" s="1431"/>
      <c r="J45" s="1512"/>
      <c r="K45" s="1431"/>
      <c r="L45" s="1431"/>
      <c r="M45" s="1431"/>
      <c r="N45" s="1431"/>
      <c r="O45" s="1461"/>
      <c r="P45" s="1420"/>
      <c r="Q45" s="1461"/>
      <c r="R45" s="1431"/>
      <c r="S45" s="1431"/>
      <c r="T45" s="1431"/>
      <c r="U45" s="1431"/>
      <c r="V45" s="1431"/>
      <c r="W45" s="1431"/>
      <c r="X45" s="1461"/>
      <c r="Y45" s="1461"/>
      <c r="Z45" s="1461"/>
      <c r="AA45" s="1426"/>
    </row>
    <row r="46" spans="1:27" ht="12.75" customHeight="1">
      <c r="A46" s="1431"/>
      <c r="B46" s="1510"/>
      <c r="C46" s="1461"/>
      <c r="D46" s="1511"/>
      <c r="E46" s="1431"/>
      <c r="F46" s="1431"/>
      <c r="G46" s="1431"/>
      <c r="H46" s="1431"/>
      <c r="I46" s="1431"/>
      <c r="J46" s="1512"/>
      <c r="K46" s="1431"/>
      <c r="L46" s="1431"/>
      <c r="M46" s="1431"/>
      <c r="N46" s="1431"/>
      <c r="O46" s="1461"/>
      <c r="P46" s="1420"/>
      <c r="Q46" s="1461"/>
      <c r="R46" s="1431"/>
      <c r="S46" s="1431"/>
      <c r="T46" s="1431"/>
      <c r="U46" s="1431"/>
      <c r="V46" s="1431"/>
      <c r="W46" s="1431"/>
      <c r="X46" s="1461"/>
      <c r="Y46" s="1461"/>
      <c r="Z46" s="1461"/>
      <c r="AA46" s="1426"/>
    </row>
    <row r="47" spans="1:27" ht="15">
      <c r="A47" s="1431"/>
      <c r="B47" s="1510"/>
      <c r="C47" s="1461"/>
      <c r="D47" s="1511"/>
      <c r="E47" s="1431"/>
      <c r="F47" s="1431"/>
      <c r="G47" s="1431"/>
      <c r="H47" s="1431"/>
      <c r="I47" s="1431"/>
      <c r="J47" s="1512"/>
      <c r="K47" s="1431"/>
      <c r="L47" s="1431"/>
      <c r="M47" s="1431"/>
      <c r="N47" s="1431"/>
      <c r="O47" s="1461"/>
      <c r="P47" s="1420"/>
      <c r="Q47" s="1461"/>
      <c r="R47" s="1431"/>
      <c r="S47" s="1431"/>
      <c r="T47" s="1431"/>
      <c r="U47" s="1431"/>
      <c r="V47" s="1431"/>
      <c r="W47" s="1431"/>
      <c r="X47" s="1461"/>
      <c r="Y47" s="1461"/>
      <c r="Z47" s="1461"/>
      <c r="AA47" s="1426"/>
    </row>
    <row r="48" spans="1:27" ht="15">
      <c r="A48" s="1431"/>
      <c r="B48" s="1510"/>
      <c r="C48" s="1461"/>
      <c r="D48" s="1511"/>
      <c r="E48" s="1431"/>
      <c r="F48" s="1431"/>
      <c r="G48" s="1431"/>
      <c r="H48" s="1431"/>
      <c r="I48" s="1431"/>
      <c r="J48" s="1512"/>
      <c r="K48" s="1431"/>
      <c r="L48" s="1431"/>
      <c r="M48" s="1431"/>
      <c r="N48" s="1431"/>
      <c r="O48" s="1461"/>
      <c r="P48" s="1420"/>
      <c r="Q48" s="1461"/>
      <c r="R48" s="1431"/>
      <c r="S48" s="1431"/>
      <c r="T48" s="1431"/>
      <c r="U48" s="1431"/>
      <c r="V48" s="1431"/>
      <c r="W48" s="1431"/>
      <c r="X48" s="1461"/>
      <c r="Y48" s="1461"/>
      <c r="Z48" s="1461"/>
      <c r="AA48" s="1426"/>
    </row>
    <row r="49" spans="1:27" ht="15">
      <c r="A49" s="1431"/>
      <c r="B49" s="1510"/>
      <c r="C49" s="1461"/>
      <c r="D49" s="1511"/>
      <c r="E49" s="1431"/>
      <c r="F49" s="1431"/>
      <c r="G49" s="1431"/>
      <c r="H49" s="1431"/>
      <c r="I49" s="1431"/>
      <c r="J49" s="1512"/>
      <c r="K49" s="1431"/>
      <c r="L49" s="1431"/>
      <c r="M49" s="1431"/>
      <c r="N49" s="1431"/>
      <c r="O49" s="1461"/>
      <c r="P49" s="1420"/>
      <c r="Q49" s="1461"/>
      <c r="R49" s="1431"/>
      <c r="S49" s="1431"/>
      <c r="T49" s="1431"/>
      <c r="U49" s="1431"/>
      <c r="V49" s="1431"/>
      <c r="W49" s="1431"/>
      <c r="X49" s="1461"/>
      <c r="Y49" s="1461"/>
      <c r="Z49" s="1461"/>
      <c r="AA49" s="1426"/>
    </row>
    <row r="50" spans="1:27" ht="15">
      <c r="A50" s="1431"/>
      <c r="B50" s="1510"/>
      <c r="C50" s="1461"/>
      <c r="D50" s="1511"/>
      <c r="E50" s="1431"/>
      <c r="F50" s="1431"/>
      <c r="G50" s="1431"/>
      <c r="H50" s="1431"/>
      <c r="I50" s="1431"/>
      <c r="J50" s="1512"/>
      <c r="K50" s="1431"/>
      <c r="L50" s="1431"/>
      <c r="M50" s="1431"/>
      <c r="N50" s="1431"/>
      <c r="O50" s="1461"/>
      <c r="P50" s="1420"/>
      <c r="Q50" s="1461"/>
      <c r="R50" s="1431"/>
      <c r="S50" s="1431"/>
      <c r="T50" s="1431"/>
      <c r="U50" s="1431"/>
      <c r="V50" s="1431"/>
      <c r="W50" s="1431"/>
      <c r="X50" s="1461"/>
      <c r="Y50" s="1461"/>
      <c r="Z50" s="1461"/>
      <c r="AA50" s="1426"/>
    </row>
    <row r="51" spans="1:27" ht="24.75" customHeight="1">
      <c r="A51" s="1431"/>
      <c r="B51" s="1510"/>
      <c r="C51" s="1461"/>
      <c r="D51" s="1511"/>
      <c r="E51" s="1431"/>
      <c r="F51" s="1431"/>
      <c r="G51" s="1431"/>
      <c r="H51" s="1431"/>
      <c r="I51" s="1431"/>
      <c r="J51" s="1512"/>
      <c r="K51" s="1431"/>
      <c r="L51" s="1431"/>
      <c r="M51" s="1431"/>
      <c r="N51" s="1431"/>
      <c r="O51" s="1461"/>
      <c r="P51" s="1420"/>
      <c r="Q51" s="1461"/>
      <c r="R51" s="1431"/>
      <c r="S51" s="1431"/>
      <c r="T51" s="1431"/>
      <c r="U51" s="1431"/>
      <c r="V51" s="1431"/>
      <c r="W51" s="1431"/>
      <c r="X51" s="1461"/>
      <c r="Y51" s="1461"/>
      <c r="Z51" s="1461"/>
      <c r="AA51" s="1426"/>
    </row>
    <row r="52" spans="1:27" ht="15">
      <c r="A52" s="1431"/>
      <c r="B52" s="1510"/>
      <c r="C52" s="1461"/>
      <c r="D52" s="1511"/>
      <c r="E52" s="1431"/>
      <c r="F52" s="1431"/>
      <c r="G52" s="1431"/>
      <c r="H52" s="1431"/>
      <c r="I52" s="1431"/>
      <c r="J52" s="1512"/>
      <c r="K52" s="1431"/>
      <c r="L52" s="1431"/>
      <c r="M52" s="1431"/>
      <c r="N52" s="1431"/>
      <c r="O52" s="1461"/>
      <c r="P52" s="1420"/>
      <c r="Q52" s="1461"/>
      <c r="R52" s="1431"/>
      <c r="S52" s="1431"/>
      <c r="T52" s="1431"/>
      <c r="U52" s="1431"/>
      <c r="V52" s="1431"/>
      <c r="W52" s="1431"/>
      <c r="X52" s="1461"/>
      <c r="Y52" s="1461"/>
      <c r="Z52" s="1461"/>
      <c r="AA52" s="1426"/>
    </row>
    <row r="53" spans="1:27" ht="15">
      <c r="A53" s="1431"/>
      <c r="B53" s="1510"/>
      <c r="C53" s="1461"/>
      <c r="D53" s="1511"/>
      <c r="E53" s="1431"/>
      <c r="F53" s="1431"/>
      <c r="G53" s="1431"/>
      <c r="H53" s="1431"/>
      <c r="I53" s="1431"/>
      <c r="J53" s="1512"/>
      <c r="K53" s="1431"/>
      <c r="L53" s="1431"/>
      <c r="M53" s="1431"/>
      <c r="N53" s="1431"/>
      <c r="O53" s="1461"/>
      <c r="P53" s="1420"/>
      <c r="Q53" s="1461"/>
      <c r="R53" s="1431"/>
      <c r="S53" s="1431"/>
      <c r="T53" s="1431"/>
      <c r="U53" s="1431"/>
      <c r="V53" s="1431"/>
      <c r="W53" s="1431"/>
      <c r="X53" s="1461"/>
      <c r="Y53" s="1461"/>
      <c r="Z53" s="1461"/>
      <c r="AA53" s="1426"/>
    </row>
    <row r="54" spans="1:27" ht="15">
      <c r="A54" s="1431"/>
      <c r="B54" s="1510"/>
      <c r="C54" s="1461"/>
      <c r="D54" s="1511"/>
      <c r="E54" s="1431"/>
      <c r="F54" s="1431"/>
      <c r="G54" s="1431"/>
      <c r="H54" s="1431"/>
      <c r="I54" s="1431"/>
      <c r="J54" s="1512"/>
      <c r="K54" s="1431"/>
      <c r="L54" s="1431"/>
      <c r="M54" s="1431"/>
      <c r="N54" s="1431"/>
      <c r="O54" s="1461"/>
      <c r="P54" s="1420"/>
      <c r="Q54" s="1461"/>
      <c r="R54" s="1431"/>
      <c r="S54" s="1431"/>
      <c r="T54" s="1431"/>
      <c r="U54" s="1431"/>
      <c r="V54" s="1431"/>
      <c r="W54" s="1431"/>
      <c r="X54" s="1461"/>
      <c r="Y54" s="1461"/>
      <c r="Z54" s="1461"/>
      <c r="AA54" s="1426"/>
    </row>
    <row r="55" spans="1:27" ht="15">
      <c r="A55" s="1431"/>
      <c r="B55" s="1510"/>
      <c r="C55" s="1461"/>
      <c r="D55" s="1511"/>
      <c r="E55" s="1431"/>
      <c r="F55" s="1431"/>
      <c r="G55" s="1431"/>
      <c r="H55" s="1431"/>
      <c r="I55" s="1431"/>
      <c r="J55" s="1512"/>
      <c r="K55" s="1431"/>
      <c r="L55" s="1431"/>
      <c r="M55" s="1431"/>
      <c r="N55" s="1431"/>
      <c r="O55" s="1461"/>
      <c r="P55" s="1420"/>
      <c r="Q55" s="1461"/>
      <c r="R55" s="1431"/>
      <c r="S55" s="1431"/>
      <c r="T55" s="1431"/>
      <c r="U55" s="1431"/>
      <c r="V55" s="1431"/>
      <c r="W55" s="1431"/>
      <c r="X55" s="1461"/>
      <c r="Y55" s="1461"/>
      <c r="Z55" s="1461"/>
      <c r="AA55" s="1426"/>
    </row>
    <row r="56" spans="1:27" ht="21" customHeight="1">
      <c r="A56" s="1431"/>
      <c r="B56" s="1510"/>
      <c r="C56" s="1461"/>
      <c r="D56" s="1511"/>
      <c r="E56" s="1431"/>
      <c r="F56" s="1431"/>
      <c r="G56" s="1431"/>
      <c r="H56" s="1431"/>
      <c r="I56" s="1431"/>
      <c r="J56" s="1512"/>
      <c r="K56" s="1431"/>
      <c r="L56" s="1431"/>
      <c r="M56" s="1431"/>
      <c r="N56" s="1431"/>
      <c r="O56" s="1461"/>
      <c r="P56" s="1420"/>
      <c r="Q56" s="1461"/>
      <c r="R56" s="1431"/>
      <c r="S56" s="1431"/>
      <c r="T56" s="1431"/>
      <c r="U56" s="1431"/>
      <c r="V56" s="1431"/>
      <c r="W56" s="1431"/>
      <c r="X56" s="1461"/>
      <c r="Y56" s="1461"/>
      <c r="Z56" s="1461"/>
      <c r="AA56" s="1426"/>
    </row>
    <row r="57" spans="1:27" ht="15">
      <c r="A57" s="1431"/>
      <c r="B57" s="1510"/>
      <c r="C57" s="1461"/>
      <c r="D57" s="1511"/>
      <c r="E57" s="1431"/>
      <c r="F57" s="1431"/>
      <c r="G57" s="1431"/>
      <c r="H57" s="1431"/>
      <c r="I57" s="1431"/>
      <c r="J57" s="1512"/>
      <c r="K57" s="1431"/>
      <c r="L57" s="1431"/>
      <c r="M57" s="1431"/>
      <c r="N57" s="1431"/>
      <c r="O57" s="1461"/>
      <c r="P57" s="1420"/>
      <c r="Q57" s="1461"/>
      <c r="R57" s="1431"/>
      <c r="S57" s="1431"/>
      <c r="T57" s="1431"/>
      <c r="U57" s="1431"/>
      <c r="V57" s="1431"/>
      <c r="W57" s="1431"/>
      <c r="X57" s="1461"/>
      <c r="Y57" s="1461"/>
      <c r="Z57" s="1461"/>
      <c r="AA57" s="1426"/>
    </row>
    <row r="58" spans="1:27" ht="15">
      <c r="A58" s="1431"/>
      <c r="B58" s="1510"/>
      <c r="C58" s="1461"/>
      <c r="D58" s="1511"/>
      <c r="E58" s="1431"/>
      <c r="F58" s="1431"/>
      <c r="G58" s="1431"/>
      <c r="H58" s="1431"/>
      <c r="I58" s="1431"/>
      <c r="J58" s="1512"/>
      <c r="K58" s="1431"/>
      <c r="L58" s="1431"/>
      <c r="M58" s="1431"/>
      <c r="N58" s="1431"/>
      <c r="O58" s="1461"/>
      <c r="P58" s="1420"/>
      <c r="Q58" s="1461"/>
      <c r="R58" s="1431"/>
      <c r="S58" s="1431"/>
      <c r="T58" s="1431"/>
      <c r="U58" s="1431"/>
      <c r="V58" s="1431"/>
      <c r="W58" s="1431"/>
      <c r="X58" s="1461"/>
      <c r="Y58" s="1461"/>
      <c r="Z58" s="1461"/>
      <c r="AA58" s="1426"/>
    </row>
    <row r="59" spans="1:27" ht="15">
      <c r="A59" s="1431"/>
      <c r="B59" s="1510"/>
      <c r="C59" s="1461"/>
      <c r="D59" s="1511"/>
      <c r="E59" s="1431"/>
      <c r="F59" s="1431"/>
      <c r="G59" s="1431"/>
      <c r="H59" s="1431"/>
      <c r="I59" s="1431"/>
      <c r="J59" s="1512"/>
      <c r="K59" s="1431"/>
      <c r="L59" s="1431"/>
      <c r="M59" s="1431"/>
      <c r="N59" s="1431"/>
      <c r="O59" s="1461"/>
      <c r="P59" s="1420"/>
      <c r="Q59" s="1461"/>
      <c r="R59" s="1431"/>
      <c r="S59" s="1431"/>
      <c r="T59" s="1431"/>
      <c r="U59" s="1431"/>
      <c r="V59" s="1431"/>
      <c r="W59" s="1431"/>
      <c r="X59" s="1461"/>
      <c r="Y59" s="1461"/>
      <c r="Z59" s="1461"/>
      <c r="AA59" s="1426"/>
    </row>
    <row r="60" spans="1:27" ht="15">
      <c r="A60" s="1431"/>
      <c r="B60" s="1510"/>
      <c r="C60" s="1461"/>
      <c r="D60" s="1511"/>
      <c r="E60" s="1431"/>
      <c r="F60" s="1431"/>
      <c r="G60" s="1431"/>
      <c r="H60" s="1431"/>
      <c r="I60" s="1431"/>
      <c r="J60" s="1512"/>
      <c r="K60" s="1431"/>
      <c r="L60" s="1431"/>
      <c r="M60" s="1431"/>
      <c r="N60" s="1431"/>
      <c r="O60" s="1461"/>
      <c r="P60" s="1420"/>
      <c r="Q60" s="1461"/>
      <c r="R60" s="1431"/>
      <c r="S60" s="1431"/>
      <c r="T60" s="1431"/>
      <c r="U60" s="1431"/>
      <c r="V60" s="1431"/>
      <c r="W60" s="1431"/>
      <c r="X60" s="1461"/>
      <c r="Y60" s="1461"/>
      <c r="Z60" s="1461"/>
      <c r="AA60" s="1426"/>
    </row>
    <row r="61" spans="1:27" ht="15">
      <c r="A61" s="1431"/>
      <c r="B61" s="1510"/>
      <c r="C61" s="1461"/>
      <c r="D61" s="1511"/>
      <c r="E61" s="1431"/>
      <c r="F61" s="1431"/>
      <c r="G61" s="1431"/>
      <c r="H61" s="1431"/>
      <c r="I61" s="1431"/>
      <c r="J61" s="1512"/>
      <c r="K61" s="1431"/>
      <c r="L61" s="1431"/>
      <c r="M61" s="1431"/>
      <c r="N61" s="1431"/>
      <c r="O61" s="1461"/>
      <c r="P61" s="1420"/>
      <c r="Q61" s="1461"/>
      <c r="R61" s="1431"/>
      <c r="S61" s="1431"/>
      <c r="T61" s="1431"/>
      <c r="U61" s="1431"/>
      <c r="V61" s="1431"/>
      <c r="W61" s="1431"/>
      <c r="X61" s="1461"/>
      <c r="Y61" s="1461"/>
      <c r="Z61" s="1461"/>
      <c r="AA61" s="1426"/>
    </row>
    <row r="62" spans="1:27" ht="15">
      <c r="A62" s="1431"/>
      <c r="B62" s="1510"/>
      <c r="C62" s="1461"/>
      <c r="D62" s="1511"/>
      <c r="E62" s="1431"/>
      <c r="F62" s="1431"/>
      <c r="G62" s="1431"/>
      <c r="H62" s="1431"/>
      <c r="I62" s="1431"/>
      <c r="J62" s="1512"/>
      <c r="K62" s="1431"/>
      <c r="L62" s="1431"/>
      <c r="M62" s="1431"/>
      <c r="N62" s="1431"/>
      <c r="O62" s="1461"/>
      <c r="P62" s="1420"/>
      <c r="Q62" s="1461"/>
      <c r="R62" s="1431"/>
      <c r="S62" s="1431"/>
      <c r="T62" s="1431"/>
      <c r="U62" s="1431"/>
      <c r="V62" s="1431"/>
      <c r="W62" s="1431"/>
      <c r="X62" s="1461"/>
      <c r="Y62" s="1461"/>
      <c r="Z62" s="1461"/>
      <c r="AA62" s="1426"/>
    </row>
    <row r="63" spans="1:27" ht="15">
      <c r="A63" s="1431"/>
      <c r="B63" s="1510"/>
      <c r="C63" s="1461"/>
      <c r="D63" s="1511"/>
      <c r="E63" s="1431"/>
      <c r="F63" s="1431"/>
      <c r="G63" s="1431"/>
      <c r="H63" s="1431"/>
      <c r="I63" s="1431"/>
      <c r="J63" s="1512"/>
      <c r="K63" s="1431"/>
      <c r="L63" s="1431"/>
      <c r="M63" s="1431"/>
      <c r="N63" s="1431"/>
      <c r="O63" s="1461"/>
      <c r="P63" s="1420"/>
      <c r="Q63" s="1461"/>
      <c r="R63" s="1431"/>
      <c r="S63" s="1431"/>
      <c r="T63" s="1431"/>
      <c r="U63" s="1431"/>
      <c r="V63" s="1431"/>
      <c r="W63" s="1431"/>
      <c r="X63" s="1461"/>
      <c r="Y63" s="1461"/>
      <c r="Z63" s="1461"/>
      <c r="AA63" s="1426"/>
    </row>
    <row r="64" spans="1:27" ht="15">
      <c r="A64" s="1431"/>
      <c r="B64" s="1510"/>
      <c r="C64" s="1461"/>
      <c r="D64" s="1511"/>
      <c r="E64" s="1431"/>
      <c r="F64" s="1431"/>
      <c r="G64" s="1431"/>
      <c r="H64" s="1431"/>
      <c r="I64" s="1431"/>
      <c r="J64" s="1512"/>
      <c r="K64" s="1431"/>
      <c r="L64" s="1431"/>
      <c r="M64" s="1431"/>
      <c r="N64" s="1431"/>
      <c r="O64" s="1461"/>
      <c r="P64" s="1420"/>
      <c r="Q64" s="1461"/>
      <c r="R64" s="1431"/>
      <c r="S64" s="1431"/>
      <c r="T64" s="1431"/>
      <c r="U64" s="1431"/>
      <c r="V64" s="1431"/>
      <c r="W64" s="1431"/>
      <c r="X64" s="1461"/>
      <c r="Y64" s="1461"/>
      <c r="Z64" s="1461"/>
      <c r="AA64" s="1426"/>
    </row>
    <row r="65" spans="1:27" ht="15">
      <c r="A65" s="1431"/>
      <c r="B65" s="1510"/>
      <c r="C65" s="1461"/>
      <c r="D65" s="1511"/>
      <c r="E65" s="1431"/>
      <c r="F65" s="1431"/>
      <c r="G65" s="1431"/>
      <c r="H65" s="1431"/>
      <c r="I65" s="1431"/>
      <c r="J65" s="1512"/>
      <c r="K65" s="1431"/>
      <c r="L65" s="1431"/>
      <c r="M65" s="1431"/>
      <c r="N65" s="1431"/>
      <c r="O65" s="1461"/>
      <c r="P65" s="1420"/>
      <c r="Q65" s="1461"/>
      <c r="R65" s="1431"/>
      <c r="S65" s="1431"/>
      <c r="T65" s="1431"/>
      <c r="U65" s="1431"/>
      <c r="V65" s="1431"/>
      <c r="W65" s="1431"/>
      <c r="X65" s="1461"/>
      <c r="Y65" s="1461"/>
      <c r="Z65" s="1461"/>
      <c r="AA65" s="1426"/>
    </row>
    <row r="66" spans="1:27" ht="23.25" customHeight="1">
      <c r="A66" s="1431"/>
      <c r="B66" s="1510"/>
      <c r="C66" s="1461"/>
      <c r="D66" s="1511"/>
      <c r="E66" s="1431"/>
      <c r="F66" s="1431"/>
      <c r="G66" s="1431"/>
      <c r="H66" s="1431"/>
      <c r="I66" s="1431"/>
      <c r="J66" s="1512"/>
      <c r="K66" s="1431"/>
      <c r="L66" s="1431"/>
      <c r="M66" s="1431"/>
      <c r="N66" s="1431"/>
      <c r="O66" s="1461"/>
      <c r="P66" s="1420"/>
      <c r="Q66" s="1461"/>
      <c r="R66" s="1431"/>
      <c r="S66" s="1431"/>
      <c r="T66" s="1431"/>
      <c r="U66" s="1431"/>
      <c r="V66" s="1431"/>
      <c r="W66" s="1431"/>
      <c r="X66" s="1461"/>
      <c r="Y66" s="1461"/>
      <c r="Z66" s="1461"/>
      <c r="AA66" s="1426"/>
    </row>
    <row r="67" spans="1:27" ht="15">
      <c r="A67" s="1431"/>
      <c r="B67" s="1510"/>
      <c r="C67" s="1461"/>
      <c r="D67" s="1511"/>
      <c r="E67" s="1431"/>
      <c r="F67" s="1431"/>
      <c r="G67" s="1431"/>
      <c r="H67" s="1431"/>
      <c r="I67" s="1431"/>
      <c r="J67" s="1512"/>
      <c r="K67" s="1431"/>
      <c r="L67" s="1431"/>
      <c r="M67" s="1431"/>
      <c r="N67" s="1431"/>
      <c r="O67" s="1461"/>
      <c r="P67" s="1420"/>
      <c r="Q67" s="1461"/>
      <c r="R67" s="1431"/>
      <c r="S67" s="1431"/>
      <c r="T67" s="1431"/>
      <c r="U67" s="1431"/>
      <c r="V67" s="1431"/>
      <c r="W67" s="1431"/>
      <c r="X67" s="1461"/>
      <c r="Y67" s="1461"/>
      <c r="Z67" s="1461"/>
      <c r="AA67" s="1426"/>
    </row>
    <row r="68" spans="1:27" ht="15">
      <c r="A68" s="1431"/>
      <c r="B68" s="1510"/>
      <c r="C68" s="1461"/>
      <c r="D68" s="1511"/>
      <c r="E68" s="1431"/>
      <c r="F68" s="1431"/>
      <c r="G68" s="1431"/>
      <c r="H68" s="1431"/>
      <c r="I68" s="1431"/>
      <c r="J68" s="1512"/>
      <c r="K68" s="1431"/>
      <c r="L68" s="1431"/>
      <c r="M68" s="1431"/>
      <c r="N68" s="1431"/>
      <c r="O68" s="1461"/>
      <c r="P68" s="1420"/>
      <c r="Q68" s="1461"/>
      <c r="R68" s="1431"/>
      <c r="S68" s="1431"/>
      <c r="T68" s="1431"/>
      <c r="U68" s="1431"/>
      <c r="V68" s="1431"/>
      <c r="W68" s="1431"/>
      <c r="X68" s="1461"/>
      <c r="Y68" s="1461"/>
      <c r="Z68" s="1461"/>
      <c r="AA68" s="1426"/>
    </row>
    <row r="69" spans="1:27" ht="15">
      <c r="A69" s="1431"/>
      <c r="B69" s="1510"/>
      <c r="C69" s="1461"/>
      <c r="D69" s="1511"/>
      <c r="E69" s="1431"/>
      <c r="F69" s="1431"/>
      <c r="G69" s="1431"/>
      <c r="H69" s="1431"/>
      <c r="I69" s="1431"/>
      <c r="J69" s="1512"/>
      <c r="K69" s="1431"/>
      <c r="L69" s="1431"/>
      <c r="M69" s="1431"/>
      <c r="N69" s="1431"/>
      <c r="O69" s="1461"/>
      <c r="P69" s="1420"/>
      <c r="Q69" s="1461"/>
      <c r="R69" s="1431"/>
      <c r="S69" s="1431"/>
      <c r="T69" s="1431"/>
      <c r="U69" s="1431"/>
      <c r="V69" s="1431"/>
      <c r="W69" s="1431"/>
      <c r="X69" s="1461"/>
      <c r="Y69" s="1461"/>
      <c r="Z69" s="1461"/>
      <c r="AA69" s="1426"/>
    </row>
    <row r="70" spans="1:27" ht="15">
      <c r="A70" s="1431"/>
      <c r="B70" s="1510"/>
      <c r="C70" s="1461"/>
      <c r="D70" s="1511"/>
      <c r="E70" s="1431"/>
      <c r="F70" s="1431"/>
      <c r="G70" s="1431"/>
      <c r="H70" s="1431"/>
      <c r="I70" s="1431"/>
      <c r="J70" s="1512"/>
      <c r="K70" s="1431"/>
      <c r="L70" s="1431"/>
      <c r="M70" s="1431"/>
      <c r="N70" s="1431"/>
      <c r="O70" s="1461"/>
      <c r="P70" s="1420"/>
      <c r="Q70" s="1461"/>
      <c r="R70" s="1431"/>
      <c r="S70" s="1431"/>
      <c r="T70" s="1431"/>
      <c r="U70" s="1431"/>
      <c r="V70" s="1431"/>
      <c r="W70" s="1431"/>
      <c r="X70" s="1461"/>
      <c r="Y70" s="1461"/>
      <c r="Z70" s="1461"/>
      <c r="AA70" s="1426"/>
    </row>
    <row r="71" spans="1:27" ht="15">
      <c r="A71" s="1431"/>
      <c r="B71" s="1510"/>
      <c r="C71" s="1461"/>
      <c r="D71" s="1511"/>
      <c r="E71" s="1431"/>
      <c r="F71" s="1431"/>
      <c r="G71" s="1431"/>
      <c r="H71" s="1431"/>
      <c r="I71" s="1431"/>
      <c r="J71" s="1512"/>
      <c r="K71" s="1431"/>
      <c r="L71" s="1431"/>
      <c r="M71" s="1431"/>
      <c r="N71" s="1431"/>
      <c r="O71" s="1461"/>
      <c r="P71" s="1420"/>
      <c r="Q71" s="1461"/>
      <c r="R71" s="1431"/>
      <c r="S71" s="1431"/>
      <c r="T71" s="1431"/>
      <c r="U71" s="1431"/>
      <c r="V71" s="1431"/>
      <c r="W71" s="1431"/>
      <c r="X71" s="1461"/>
      <c r="Y71" s="1461"/>
      <c r="Z71" s="1461"/>
      <c r="AA71" s="1426"/>
    </row>
    <row r="72" spans="1:27" ht="15">
      <c r="A72" s="1431"/>
      <c r="B72" s="1510"/>
      <c r="C72" s="1461"/>
      <c r="D72" s="1511"/>
      <c r="E72" s="1431"/>
      <c r="F72" s="1431"/>
      <c r="G72" s="1431"/>
      <c r="H72" s="1431"/>
      <c r="I72" s="1431"/>
      <c r="J72" s="1512"/>
      <c r="K72" s="1431"/>
      <c r="L72" s="1431"/>
      <c r="M72" s="1431"/>
      <c r="N72" s="1431"/>
      <c r="O72" s="1461"/>
      <c r="P72" s="1420"/>
      <c r="Q72" s="1461"/>
      <c r="R72" s="1431"/>
      <c r="S72" s="1431"/>
      <c r="T72" s="1431"/>
      <c r="U72" s="1431"/>
      <c r="V72" s="1431"/>
      <c r="W72" s="1431"/>
      <c r="X72" s="1461"/>
      <c r="Y72" s="1461"/>
      <c r="Z72" s="1461"/>
      <c r="AA72" s="1426"/>
    </row>
    <row r="73" spans="1:27" ht="15">
      <c r="A73" s="1431"/>
      <c r="B73" s="1510"/>
      <c r="C73" s="1461"/>
      <c r="D73" s="1511"/>
      <c r="E73" s="1431"/>
      <c r="F73" s="1431"/>
      <c r="G73" s="1431"/>
      <c r="H73" s="1431"/>
      <c r="I73" s="1431"/>
      <c r="J73" s="1512"/>
      <c r="K73" s="1431"/>
      <c r="L73" s="1431"/>
      <c r="M73" s="1431"/>
      <c r="N73" s="1431"/>
      <c r="O73" s="1461"/>
      <c r="P73" s="1420"/>
      <c r="Q73" s="1461"/>
      <c r="R73" s="1431"/>
      <c r="S73" s="1431"/>
      <c r="T73" s="1431"/>
      <c r="U73" s="1431"/>
      <c r="V73" s="1431"/>
      <c r="W73" s="1431"/>
      <c r="X73" s="1461"/>
      <c r="Y73" s="1461"/>
      <c r="Z73" s="1461"/>
      <c r="AA73" s="1426"/>
    </row>
    <row r="74" spans="1:27" ht="15">
      <c r="A74" s="1431"/>
      <c r="B74" s="1510"/>
      <c r="C74" s="1461"/>
      <c r="D74" s="1511"/>
      <c r="E74" s="1431"/>
      <c r="F74" s="1431"/>
      <c r="G74" s="1431"/>
      <c r="H74" s="1431"/>
      <c r="I74" s="1431"/>
      <c r="J74" s="1512"/>
      <c r="K74" s="1431"/>
      <c r="L74" s="1431"/>
      <c r="M74" s="1431"/>
      <c r="N74" s="1431"/>
      <c r="O74" s="1461"/>
      <c r="P74" s="1420"/>
      <c r="Q74" s="1461"/>
      <c r="R74" s="1431"/>
      <c r="S74" s="1431"/>
      <c r="T74" s="1431"/>
      <c r="U74" s="1431"/>
      <c r="V74" s="1431"/>
      <c r="W74" s="1431"/>
      <c r="X74" s="1461"/>
      <c r="Y74" s="1461"/>
      <c r="Z74" s="1461"/>
      <c r="AA74" s="1426"/>
    </row>
    <row r="75" spans="1:27" ht="15">
      <c r="A75" s="1431"/>
      <c r="B75" s="1510"/>
      <c r="C75" s="1461"/>
      <c r="D75" s="1511"/>
      <c r="E75" s="1431"/>
      <c r="F75" s="1431"/>
      <c r="G75" s="1431"/>
      <c r="H75" s="1431"/>
      <c r="I75" s="1431"/>
      <c r="J75" s="1512"/>
      <c r="K75" s="1431"/>
      <c r="L75" s="1431"/>
      <c r="M75" s="1431"/>
      <c r="N75" s="1431"/>
      <c r="O75" s="1461"/>
      <c r="P75" s="1420"/>
      <c r="Q75" s="1461"/>
      <c r="R75" s="1431"/>
      <c r="S75" s="1431"/>
      <c r="T75" s="1431"/>
      <c r="U75" s="1431"/>
      <c r="V75" s="1431"/>
      <c r="W75" s="1431"/>
      <c r="X75" s="1461"/>
      <c r="Y75" s="1461"/>
      <c r="Z75" s="1461"/>
      <c r="AA75" s="1426"/>
    </row>
    <row r="76" spans="1:27" ht="15">
      <c r="A76" s="1431"/>
      <c r="B76" s="1510"/>
      <c r="C76" s="1461"/>
      <c r="D76" s="1511"/>
      <c r="E76" s="1431"/>
      <c r="F76" s="1431"/>
      <c r="G76" s="1431"/>
      <c r="H76" s="1431"/>
      <c r="I76" s="1431"/>
      <c r="J76" s="1512"/>
      <c r="K76" s="1431"/>
      <c r="L76" s="1431"/>
      <c r="M76" s="1431"/>
      <c r="N76" s="1431"/>
      <c r="O76" s="1461"/>
      <c r="P76" s="1420"/>
      <c r="Q76" s="1461"/>
      <c r="R76" s="1431"/>
      <c r="S76" s="1431"/>
      <c r="T76" s="1431"/>
      <c r="U76" s="1431"/>
      <c r="V76" s="1431"/>
      <c r="W76" s="1431"/>
      <c r="X76" s="1461"/>
      <c r="Y76" s="1461"/>
      <c r="Z76" s="1461"/>
      <c r="AA76" s="1426"/>
    </row>
    <row r="77" spans="1:27" ht="15">
      <c r="A77" s="1431"/>
      <c r="B77" s="1510"/>
      <c r="C77" s="1461"/>
      <c r="D77" s="1511"/>
      <c r="E77" s="1431"/>
      <c r="F77" s="1431"/>
      <c r="G77" s="1431"/>
      <c r="H77" s="1431"/>
      <c r="I77" s="1431"/>
      <c r="J77" s="1512"/>
      <c r="K77" s="1431"/>
      <c r="L77" s="1431"/>
      <c r="M77" s="1431"/>
      <c r="N77" s="1431"/>
      <c r="O77" s="1461"/>
      <c r="P77" s="1420"/>
      <c r="Q77" s="1461"/>
      <c r="R77" s="1431"/>
      <c r="S77" s="1431"/>
      <c r="T77" s="1431"/>
      <c r="U77" s="1431"/>
      <c r="V77" s="1431"/>
      <c r="W77" s="1431"/>
      <c r="X77" s="1461"/>
      <c r="Y77" s="1461"/>
      <c r="Z77" s="1461"/>
      <c r="AA77" s="1426"/>
    </row>
    <row r="78" spans="1:27" ht="15">
      <c r="A78" s="1431"/>
      <c r="B78" s="1510"/>
      <c r="C78" s="1461"/>
      <c r="D78" s="1511"/>
      <c r="E78" s="1431"/>
      <c r="F78" s="1431"/>
      <c r="G78" s="1431"/>
      <c r="H78" s="1431"/>
      <c r="I78" s="1431"/>
      <c r="J78" s="1512"/>
      <c r="K78" s="1431"/>
      <c r="L78" s="1431"/>
      <c r="M78" s="1431"/>
      <c r="N78" s="1431"/>
      <c r="O78" s="1461"/>
      <c r="P78" s="1420"/>
      <c r="Q78" s="1461"/>
      <c r="R78" s="1431"/>
      <c r="S78" s="1431"/>
      <c r="T78" s="1431"/>
      <c r="U78" s="1431"/>
      <c r="V78" s="1431"/>
      <c r="W78" s="1431"/>
      <c r="X78" s="1461"/>
      <c r="Y78" s="1461"/>
      <c r="Z78" s="1461"/>
      <c r="AA78" s="1426"/>
    </row>
    <row r="79" spans="1:27" ht="15">
      <c r="A79" s="1431"/>
      <c r="B79" s="1510"/>
      <c r="C79" s="1461"/>
      <c r="D79" s="1511"/>
      <c r="E79" s="1431"/>
      <c r="F79" s="1431"/>
      <c r="G79" s="1431"/>
      <c r="H79" s="1431"/>
      <c r="I79" s="1431"/>
      <c r="J79" s="1512"/>
      <c r="K79" s="1431"/>
      <c r="L79" s="1431"/>
      <c r="M79" s="1431"/>
      <c r="N79" s="1431"/>
      <c r="O79" s="1461"/>
      <c r="P79" s="1420"/>
      <c r="Q79" s="1461"/>
      <c r="R79" s="1431"/>
      <c r="S79" s="1431"/>
      <c r="T79" s="1431"/>
      <c r="U79" s="1431"/>
      <c r="V79" s="1431"/>
      <c r="W79" s="1431"/>
      <c r="X79" s="1461"/>
      <c r="Y79" s="1461"/>
      <c r="Z79" s="1461"/>
      <c r="AA79" s="1426"/>
    </row>
    <row r="80" spans="1:27" ht="15">
      <c r="A80" s="1431"/>
      <c r="B80" s="1510"/>
      <c r="C80" s="1461"/>
      <c r="D80" s="1511"/>
      <c r="E80" s="1431"/>
      <c r="F80" s="1431"/>
      <c r="G80" s="1431"/>
      <c r="H80" s="1431"/>
      <c r="I80" s="1431"/>
      <c r="J80" s="1512"/>
      <c r="K80" s="1431"/>
      <c r="L80" s="1431"/>
      <c r="M80" s="1431"/>
      <c r="N80" s="1431"/>
      <c r="O80" s="1461"/>
      <c r="P80" s="1420"/>
      <c r="Q80" s="1461"/>
      <c r="R80" s="1431"/>
      <c r="S80" s="1431"/>
      <c r="T80" s="1431"/>
      <c r="U80" s="1431"/>
      <c r="V80" s="1431"/>
      <c r="W80" s="1431"/>
      <c r="X80" s="1461"/>
      <c r="Y80" s="1461"/>
      <c r="Z80" s="1461"/>
      <c r="AA80" s="1426"/>
    </row>
    <row r="81" spans="1:27" ht="15">
      <c r="A81" s="1431"/>
      <c r="B81" s="1510"/>
      <c r="C81" s="1461"/>
      <c r="D81" s="1511"/>
      <c r="E81" s="1431"/>
      <c r="F81" s="1431"/>
      <c r="G81" s="1431"/>
      <c r="H81" s="1431"/>
      <c r="I81" s="1431"/>
      <c r="J81" s="1512"/>
      <c r="K81" s="1431"/>
      <c r="L81" s="1431"/>
      <c r="M81" s="1431"/>
      <c r="N81" s="1431"/>
      <c r="O81" s="1461"/>
      <c r="P81" s="1420"/>
      <c r="Q81" s="1461"/>
      <c r="R81" s="1431"/>
      <c r="S81" s="1431"/>
      <c r="T81" s="1431"/>
      <c r="U81" s="1431"/>
      <c r="V81" s="1431"/>
      <c r="W81" s="1431"/>
      <c r="X81" s="1461"/>
      <c r="Y81" s="1461"/>
      <c r="Z81" s="1461"/>
      <c r="AA81" s="1426"/>
    </row>
    <row r="82" spans="1:27" ht="15">
      <c r="A82" s="1431"/>
      <c r="B82" s="1510"/>
      <c r="C82" s="1461"/>
      <c r="D82" s="1511"/>
      <c r="E82" s="1431"/>
      <c r="F82" s="1431"/>
      <c r="G82" s="1431"/>
      <c r="H82" s="1431"/>
      <c r="I82" s="1431"/>
      <c r="J82" s="1512"/>
      <c r="K82" s="1431"/>
      <c r="L82" s="1431"/>
      <c r="M82" s="1431"/>
      <c r="N82" s="1431"/>
      <c r="O82" s="1461"/>
      <c r="P82" s="1420"/>
      <c r="Q82" s="1461"/>
      <c r="R82" s="1431"/>
      <c r="S82" s="1431"/>
      <c r="T82" s="1431"/>
      <c r="U82" s="1431"/>
      <c r="V82" s="1431"/>
      <c r="W82" s="1431"/>
      <c r="X82" s="1461"/>
      <c r="Y82" s="1461"/>
      <c r="Z82" s="1461"/>
      <c r="AA82" s="1426"/>
    </row>
    <row r="83" spans="1:27" ht="15">
      <c r="A83" s="1431"/>
      <c r="B83" s="1510"/>
      <c r="C83" s="1461"/>
      <c r="D83" s="1511"/>
      <c r="E83" s="1431"/>
      <c r="F83" s="1431"/>
      <c r="G83" s="1431"/>
      <c r="H83" s="1431"/>
      <c r="I83" s="1431"/>
      <c r="J83" s="1512"/>
      <c r="K83" s="1431"/>
      <c r="L83" s="1431"/>
      <c r="M83" s="1431"/>
      <c r="N83" s="1431"/>
      <c r="O83" s="1461"/>
      <c r="P83" s="1420"/>
      <c r="Q83" s="1461"/>
      <c r="R83" s="1431"/>
      <c r="S83" s="1431"/>
      <c r="T83" s="1431"/>
      <c r="U83" s="1431"/>
      <c r="V83" s="1431"/>
      <c r="W83" s="1431"/>
      <c r="X83" s="1461"/>
      <c r="Y83" s="1461"/>
      <c r="Z83" s="1461"/>
      <c r="AA83" s="1426"/>
    </row>
    <row r="84" spans="1:27" ht="15">
      <c r="A84" s="1431"/>
      <c r="B84" s="1510"/>
      <c r="C84" s="1461"/>
      <c r="D84" s="1511"/>
      <c r="E84" s="1431"/>
      <c r="F84" s="1431"/>
      <c r="G84" s="1431"/>
      <c r="H84" s="1431"/>
      <c r="I84" s="1431"/>
      <c r="J84" s="1512"/>
      <c r="K84" s="1431"/>
      <c r="L84" s="1431"/>
      <c r="M84" s="1431"/>
      <c r="N84" s="1431"/>
      <c r="O84" s="1461"/>
      <c r="P84" s="1420"/>
      <c r="Q84" s="1461"/>
      <c r="R84" s="1431"/>
      <c r="S84" s="1431"/>
      <c r="T84" s="1431"/>
      <c r="U84" s="1431"/>
      <c r="V84" s="1431"/>
      <c r="W84" s="1431"/>
      <c r="X84" s="1461"/>
      <c r="Y84" s="1461"/>
      <c r="Z84" s="1461"/>
      <c r="AA84" s="1426"/>
    </row>
    <row r="85" spans="1:27" ht="15">
      <c r="A85" s="1431"/>
      <c r="B85" s="1510"/>
      <c r="C85" s="1461"/>
      <c r="D85" s="1511"/>
      <c r="E85" s="1431"/>
      <c r="F85" s="1431"/>
      <c r="G85" s="1431"/>
      <c r="H85" s="1431"/>
      <c r="I85" s="1431"/>
      <c r="J85" s="1512"/>
      <c r="K85" s="1431"/>
      <c r="L85" s="1431"/>
      <c r="M85" s="1431"/>
      <c r="N85" s="1431"/>
      <c r="O85" s="1461"/>
      <c r="P85" s="1420"/>
      <c r="Q85" s="1461"/>
      <c r="R85" s="1431"/>
      <c r="S85" s="1431"/>
      <c r="T85" s="1431"/>
      <c r="U85" s="1431"/>
      <c r="V85" s="1431"/>
      <c r="W85" s="1431"/>
      <c r="X85" s="1461"/>
      <c r="Y85" s="1461"/>
      <c r="Z85" s="1461"/>
      <c r="AA85" s="1426"/>
    </row>
    <row r="86" spans="1:27" ht="15">
      <c r="A86" s="1431"/>
      <c r="B86" s="1510"/>
      <c r="C86" s="1461"/>
      <c r="D86" s="1511"/>
      <c r="E86" s="1431"/>
      <c r="F86" s="1431"/>
      <c r="G86" s="1431"/>
      <c r="H86" s="1431"/>
      <c r="I86" s="1431"/>
      <c r="J86" s="1512"/>
      <c r="K86" s="1431"/>
      <c r="L86" s="1431"/>
      <c r="M86" s="1431"/>
      <c r="N86" s="1431"/>
      <c r="O86" s="1461"/>
      <c r="P86" s="1420"/>
      <c r="Q86" s="1461"/>
      <c r="R86" s="1431"/>
      <c r="S86" s="1431"/>
      <c r="T86" s="1431"/>
      <c r="U86" s="1431"/>
      <c r="V86" s="1431"/>
      <c r="W86" s="1431"/>
      <c r="X86" s="1461"/>
      <c r="Y86" s="1461"/>
      <c r="Z86" s="1461"/>
      <c r="AA86" s="1426"/>
    </row>
    <row r="87" spans="1:27" ht="15">
      <c r="A87" s="1431"/>
      <c r="B87" s="1510"/>
      <c r="C87" s="1461"/>
      <c r="D87" s="1511"/>
      <c r="E87" s="1431"/>
      <c r="F87" s="1431"/>
      <c r="G87" s="1431"/>
      <c r="H87" s="1431"/>
      <c r="I87" s="1431"/>
      <c r="J87" s="1512"/>
      <c r="K87" s="1431"/>
      <c r="L87" s="1431"/>
      <c r="M87" s="1431"/>
      <c r="N87" s="1431"/>
      <c r="O87" s="1461"/>
      <c r="P87" s="1420"/>
      <c r="Q87" s="1461"/>
      <c r="R87" s="1431"/>
      <c r="S87" s="1431"/>
      <c r="T87" s="1431"/>
      <c r="U87" s="1431"/>
      <c r="V87" s="1431"/>
      <c r="W87" s="1431"/>
      <c r="X87" s="1461"/>
      <c r="Y87" s="1461"/>
      <c r="Z87" s="1461"/>
      <c r="AA87" s="1426"/>
    </row>
    <row r="88" spans="1:27" ht="15">
      <c r="A88" s="1431"/>
      <c r="B88" s="1510"/>
      <c r="C88" s="1461"/>
      <c r="D88" s="1511"/>
      <c r="E88" s="1431"/>
      <c r="F88" s="1431"/>
      <c r="G88" s="1431"/>
      <c r="H88" s="1431"/>
      <c r="I88" s="1431"/>
      <c r="J88" s="1512"/>
      <c r="K88" s="1431"/>
      <c r="L88" s="1431"/>
      <c r="M88" s="1431"/>
      <c r="N88" s="1431"/>
      <c r="O88" s="1461"/>
      <c r="P88" s="1420"/>
      <c r="Q88" s="1461"/>
      <c r="R88" s="1431"/>
      <c r="S88" s="1431"/>
      <c r="T88" s="1431"/>
      <c r="U88" s="1431"/>
      <c r="V88" s="1431"/>
      <c r="W88" s="1431"/>
      <c r="X88" s="1461"/>
      <c r="Y88" s="1461"/>
      <c r="Z88" s="1461"/>
      <c r="AA88" s="1426"/>
    </row>
    <row r="89" spans="1:27" ht="15">
      <c r="A89" s="1431"/>
      <c r="B89" s="1510"/>
      <c r="C89" s="1461"/>
      <c r="D89" s="1511"/>
      <c r="E89" s="1431"/>
      <c r="F89" s="1431"/>
      <c r="G89" s="1431"/>
      <c r="H89" s="1431"/>
      <c r="I89" s="1431"/>
      <c r="J89" s="1512"/>
      <c r="K89" s="1431"/>
      <c r="L89" s="1431"/>
      <c r="M89" s="1431"/>
      <c r="N89" s="1431"/>
      <c r="O89" s="1461"/>
      <c r="P89" s="1420"/>
      <c r="Q89" s="1461"/>
      <c r="R89" s="1431"/>
      <c r="S89" s="1431"/>
      <c r="T89" s="1431"/>
      <c r="U89" s="1431"/>
      <c r="V89" s="1431"/>
      <c r="W89" s="1431"/>
      <c r="X89" s="1461"/>
      <c r="Y89" s="1461"/>
      <c r="Z89" s="1461"/>
      <c r="AA89" s="1426"/>
    </row>
    <row r="90" spans="1:27" ht="15">
      <c r="A90" s="1431"/>
      <c r="B90" s="1510"/>
      <c r="C90" s="1461"/>
      <c r="D90" s="1511"/>
      <c r="E90" s="1431"/>
      <c r="F90" s="1431"/>
      <c r="G90" s="1431"/>
      <c r="H90" s="1431"/>
      <c r="I90" s="1431"/>
      <c r="J90" s="1512"/>
      <c r="K90" s="1431"/>
      <c r="L90" s="1431"/>
      <c r="M90" s="1431"/>
      <c r="N90" s="1431"/>
      <c r="O90" s="1461"/>
      <c r="P90" s="1420"/>
      <c r="Q90" s="1461"/>
      <c r="R90" s="1431"/>
      <c r="S90" s="1431"/>
      <c r="T90" s="1431"/>
      <c r="U90" s="1431"/>
      <c r="V90" s="1431"/>
      <c r="W90" s="1431"/>
      <c r="X90" s="1461"/>
      <c r="Y90" s="1461"/>
      <c r="Z90" s="1461"/>
      <c r="AA90" s="1426"/>
    </row>
    <row r="91" spans="1:27" ht="15">
      <c r="A91" s="1431"/>
      <c r="B91" s="1510"/>
      <c r="C91" s="1461"/>
      <c r="D91" s="1511"/>
      <c r="E91" s="1431"/>
      <c r="F91" s="1431"/>
      <c r="G91" s="1431"/>
      <c r="H91" s="1431"/>
      <c r="I91" s="1431"/>
      <c r="J91" s="1512"/>
      <c r="K91" s="1431"/>
      <c r="L91" s="1431"/>
      <c r="M91" s="1431"/>
      <c r="N91" s="1431"/>
      <c r="O91" s="1461"/>
      <c r="P91" s="1420"/>
      <c r="Q91" s="1461"/>
      <c r="R91" s="1431"/>
      <c r="S91" s="1431"/>
      <c r="T91" s="1431"/>
      <c r="U91" s="1431"/>
      <c r="V91" s="1431"/>
      <c r="W91" s="1431"/>
      <c r="X91" s="1461"/>
      <c r="Y91" s="1461"/>
      <c r="Z91" s="1461"/>
      <c r="AA91" s="1426"/>
    </row>
    <row r="92" spans="1:27" ht="15">
      <c r="A92" s="1431"/>
      <c r="B92" s="1510"/>
      <c r="C92" s="1461"/>
      <c r="D92" s="1511"/>
      <c r="E92" s="1431"/>
      <c r="F92" s="1431"/>
      <c r="G92" s="1431"/>
      <c r="H92" s="1431"/>
      <c r="I92" s="1431"/>
      <c r="J92" s="1512"/>
      <c r="K92" s="1431"/>
      <c r="L92" s="1431"/>
      <c r="M92" s="1431"/>
      <c r="N92" s="1431"/>
      <c r="O92" s="1461"/>
      <c r="P92" s="1420"/>
      <c r="Q92" s="1461"/>
      <c r="R92" s="1431"/>
      <c r="S92" s="1431"/>
      <c r="T92" s="1431"/>
      <c r="U92" s="1431"/>
      <c r="V92" s="1431"/>
      <c r="W92" s="1431"/>
      <c r="X92" s="1461"/>
      <c r="Y92" s="1461"/>
      <c r="Z92" s="1461"/>
      <c r="AA92" s="1426"/>
    </row>
    <row r="93" spans="1:27" ht="15">
      <c r="A93" s="1431"/>
      <c r="B93" s="1510"/>
      <c r="C93" s="1461"/>
      <c r="D93" s="1511"/>
      <c r="E93" s="1431"/>
      <c r="F93" s="1431"/>
      <c r="G93" s="1431"/>
      <c r="H93" s="1431"/>
      <c r="I93" s="1431"/>
      <c r="J93" s="1512"/>
      <c r="K93" s="1431"/>
      <c r="L93" s="1431"/>
      <c r="M93" s="1431"/>
      <c r="N93" s="1431"/>
      <c r="O93" s="1461"/>
      <c r="P93" s="1420"/>
      <c r="Q93" s="1461"/>
      <c r="R93" s="1431"/>
      <c r="S93" s="1431"/>
      <c r="T93" s="1431"/>
      <c r="U93" s="1431"/>
      <c r="V93" s="1431"/>
      <c r="W93" s="1431"/>
      <c r="X93" s="1461"/>
      <c r="Y93" s="1461"/>
      <c r="Z93" s="1461"/>
      <c r="AA93" s="1426"/>
    </row>
    <row r="94" spans="1:27" ht="15">
      <c r="A94" s="1431"/>
      <c r="B94" s="1510"/>
      <c r="C94" s="1461"/>
      <c r="D94" s="1511"/>
      <c r="E94" s="1431"/>
      <c r="F94" s="1431"/>
      <c r="G94" s="1431"/>
      <c r="H94" s="1431"/>
      <c r="I94" s="1431"/>
      <c r="J94" s="1512"/>
      <c r="K94" s="1431"/>
      <c r="L94" s="1431"/>
      <c r="M94" s="1431"/>
      <c r="N94" s="1431"/>
      <c r="O94" s="1461"/>
      <c r="P94" s="1420"/>
      <c r="Q94" s="1461"/>
      <c r="R94" s="1431"/>
      <c r="S94" s="1431"/>
      <c r="T94" s="1431"/>
      <c r="U94" s="1431"/>
      <c r="V94" s="1431"/>
      <c r="W94" s="1431"/>
      <c r="X94" s="1461"/>
      <c r="Y94" s="1461"/>
      <c r="Z94" s="1461"/>
      <c r="AA94" s="1426"/>
    </row>
    <row r="95" spans="1:27" ht="15">
      <c r="A95" s="1431"/>
      <c r="B95" s="1510"/>
      <c r="C95" s="1461"/>
      <c r="D95" s="1511"/>
      <c r="E95" s="1431"/>
      <c r="F95" s="1431"/>
      <c r="G95" s="1431"/>
      <c r="H95" s="1431"/>
      <c r="I95" s="1431"/>
      <c r="J95" s="1512"/>
      <c r="K95" s="1431"/>
      <c r="L95" s="1431"/>
      <c r="M95" s="1431"/>
      <c r="N95" s="1431"/>
      <c r="O95" s="1461"/>
      <c r="P95" s="1420"/>
      <c r="Q95" s="1461"/>
      <c r="R95" s="1431"/>
      <c r="S95" s="1431"/>
      <c r="T95" s="1431"/>
      <c r="U95" s="1431"/>
      <c r="V95" s="1431"/>
      <c r="W95" s="1431"/>
      <c r="X95" s="1461"/>
      <c r="Y95" s="1461"/>
      <c r="Z95" s="1461"/>
      <c r="AA95" s="1426"/>
    </row>
    <row r="96" spans="1:27" ht="15">
      <c r="A96" s="1431"/>
      <c r="B96" s="1510"/>
      <c r="C96" s="1461"/>
      <c r="D96" s="1511"/>
      <c r="E96" s="1431"/>
      <c r="F96" s="1431"/>
      <c r="G96" s="1431"/>
      <c r="H96" s="1431"/>
      <c r="I96" s="1431"/>
      <c r="J96" s="1512"/>
      <c r="K96" s="1431"/>
      <c r="L96" s="1431"/>
      <c r="M96" s="1431"/>
      <c r="N96" s="1431"/>
      <c r="O96" s="1461"/>
      <c r="P96" s="1420"/>
      <c r="Q96" s="1461"/>
      <c r="R96" s="1431"/>
      <c r="S96" s="1431"/>
      <c r="T96" s="1431"/>
      <c r="U96" s="1431"/>
      <c r="V96" s="1431"/>
      <c r="W96" s="1431"/>
      <c r="X96" s="1461"/>
      <c r="Y96" s="1461"/>
      <c r="Z96" s="1461"/>
      <c r="AA96" s="1426"/>
    </row>
    <row r="97" spans="1:27" ht="15">
      <c r="A97" s="1431"/>
      <c r="B97" s="1510"/>
      <c r="C97" s="1461"/>
      <c r="D97" s="1511"/>
      <c r="E97" s="1431"/>
      <c r="F97" s="1431"/>
      <c r="G97" s="1431"/>
      <c r="H97" s="1431"/>
      <c r="I97" s="1431"/>
      <c r="J97" s="1512"/>
      <c r="K97" s="1431"/>
      <c r="L97" s="1431"/>
      <c r="M97" s="1431"/>
      <c r="N97" s="1431"/>
      <c r="O97" s="1461"/>
      <c r="P97" s="1420"/>
      <c r="Q97" s="1461"/>
      <c r="R97" s="1431"/>
      <c r="S97" s="1431"/>
      <c r="T97" s="1431"/>
      <c r="U97" s="1431"/>
      <c r="V97" s="1431"/>
      <c r="W97" s="1431"/>
      <c r="X97" s="1461"/>
      <c r="Y97" s="1461"/>
      <c r="Z97" s="1461"/>
      <c r="AA97" s="1426"/>
    </row>
    <row r="98" spans="1:27" ht="15">
      <c r="A98" s="1431"/>
      <c r="B98" s="1510"/>
      <c r="C98" s="1461"/>
      <c r="D98" s="1511"/>
      <c r="E98" s="1431"/>
      <c r="F98" s="1431"/>
      <c r="G98" s="1431"/>
      <c r="H98" s="1431"/>
      <c r="I98" s="1431"/>
      <c r="J98" s="1512"/>
      <c r="K98" s="1431"/>
      <c r="L98" s="1431"/>
      <c r="M98" s="1431"/>
      <c r="N98" s="1431"/>
      <c r="O98" s="1461"/>
      <c r="P98" s="1420"/>
      <c r="Q98" s="1461"/>
      <c r="R98" s="1431"/>
      <c r="S98" s="1431"/>
      <c r="T98" s="1431"/>
      <c r="U98" s="1431"/>
      <c r="V98" s="1431"/>
      <c r="W98" s="1431"/>
      <c r="X98" s="1461"/>
      <c r="Y98" s="1461"/>
      <c r="Z98" s="1461"/>
      <c r="AA98" s="1426"/>
    </row>
    <row r="99" spans="1:27" ht="15">
      <c r="A99" s="1431"/>
      <c r="B99" s="1510"/>
      <c r="C99" s="1461"/>
      <c r="D99" s="1511"/>
      <c r="E99" s="1431"/>
      <c r="F99" s="1431"/>
      <c r="G99" s="1431"/>
      <c r="H99" s="1431"/>
      <c r="I99" s="1431"/>
      <c r="J99" s="1512"/>
      <c r="K99" s="1431"/>
      <c r="L99" s="1431"/>
      <c r="M99" s="1431"/>
      <c r="N99" s="1431"/>
      <c r="O99" s="1461"/>
      <c r="P99" s="1420"/>
      <c r="Q99" s="1461"/>
      <c r="R99" s="1431"/>
      <c r="S99" s="1431"/>
      <c r="T99" s="1431"/>
      <c r="U99" s="1431"/>
      <c r="V99" s="1431"/>
      <c r="W99" s="1431"/>
      <c r="X99" s="1461"/>
      <c r="Y99" s="1461"/>
      <c r="Z99" s="1461"/>
      <c r="AA99" s="1426"/>
    </row>
    <row r="100" spans="1:27" ht="15">
      <c r="A100" s="1431"/>
      <c r="B100" s="1510"/>
      <c r="C100" s="1461"/>
      <c r="D100" s="1511"/>
      <c r="E100" s="1431"/>
      <c r="F100" s="1431"/>
      <c r="G100" s="1431"/>
      <c r="H100" s="1431"/>
      <c r="I100" s="1431"/>
      <c r="J100" s="1512"/>
      <c r="K100" s="1431"/>
      <c r="L100" s="1431"/>
      <c r="M100" s="1431"/>
      <c r="N100" s="1431"/>
      <c r="O100" s="1461"/>
      <c r="P100" s="1420"/>
      <c r="Q100" s="1461"/>
      <c r="R100" s="1431"/>
      <c r="S100" s="1431"/>
      <c r="T100" s="1431"/>
      <c r="U100" s="1431"/>
      <c r="V100" s="1431"/>
      <c r="W100" s="1431"/>
      <c r="X100" s="1461"/>
      <c r="Y100" s="1461"/>
      <c r="Z100" s="1461"/>
      <c r="AA100" s="1426"/>
    </row>
  </sheetData>
  <autoFilter ref="A4:AA7"/>
  <dataConsolidate/>
  <mergeCells count="25">
    <mergeCell ref="AA3:AA4"/>
    <mergeCell ref="A1:AA1"/>
    <mergeCell ref="O3:O4"/>
    <mergeCell ref="P3:P4"/>
    <mergeCell ref="Q3:Q4"/>
    <mergeCell ref="R3:R4"/>
    <mergeCell ref="S3:W3"/>
    <mergeCell ref="X3:X4"/>
    <mergeCell ref="I3:I4"/>
    <mergeCell ref="J3:J4"/>
    <mergeCell ref="K3:K4"/>
    <mergeCell ref="L3:L4"/>
    <mergeCell ref="M3:M4"/>
    <mergeCell ref="N3:N4"/>
    <mergeCell ref="A2:Z2"/>
    <mergeCell ref="A3:A4"/>
    <mergeCell ref="G3:G4"/>
    <mergeCell ref="H3:H4"/>
    <mergeCell ref="Y3:Y4"/>
    <mergeCell ref="Z3:Z4"/>
    <mergeCell ref="B3:B4"/>
    <mergeCell ref="C3:C4"/>
    <mergeCell ref="D3:D4"/>
    <mergeCell ref="E3:E4"/>
    <mergeCell ref="F3:F4"/>
  </mergeCells>
  <phoneticPr fontId="0" type="noConversion"/>
  <dataValidations count="11">
    <dataValidation type="list" allowBlank="1" showInputMessage="1" showErrorMessage="1" sqref="E9:E100">
      <formula1>районы_и_города_и_ДЧС</formula1>
    </dataValidation>
    <dataValidation type="list" allowBlank="1" showInputMessage="1" showErrorMessage="1" sqref="N5:N100">
      <formula1>причины_пожаров_Ж.С</formula1>
    </dataValidation>
    <dataValidation type="list" allowBlank="1" showInputMessage="1" showErrorMessage="1" sqref="H5:H100">
      <formula1>объекты_пожаров</formula1>
    </dataValidation>
    <dataValidation type="list" allowBlank="1" showInputMessage="1" showErrorMessage="1" sqref="F5:F100">
      <formula1>да_нет</formula1>
    </dataValidation>
    <dataValidation type="list" allowBlank="1" showInputMessage="1" showErrorMessage="1" sqref="J5:J100">
      <formula1>этажность</formula1>
    </dataValidation>
    <dataValidation type="list" allowBlank="1" showInputMessage="1" showErrorMessage="1" sqref="I5:I100">
      <formula1>этажность_и_хоз.постройки</formula1>
    </dataValidation>
    <dataValidation type="list" allowBlank="1" showInputMessage="1" showErrorMessage="1" sqref="X5:X100">
      <formula1>условия_гибели1</formula1>
    </dataValidation>
    <dataValidation type="list" allowBlank="1" showInputMessage="1" showErrorMessage="1" sqref="Y5:Y100">
      <formula1>причины_гибели1</formula1>
    </dataValidation>
    <dataValidation type="list" allowBlank="1" showInputMessage="1" showErrorMessage="1" sqref="Z5:Z100">
      <formula1>место_гибели1</formula1>
    </dataValidation>
    <dataValidation type="list" allowBlank="1" showInputMessage="1" showErrorMessage="1" sqref="S5:W100">
      <formula1>Социальное_положение_людей_погибших_на_пожарах_в_жилом_секторе</formula1>
    </dataValidation>
    <dataValidation type="list" allowBlank="1" showInputMessage="1" showErrorMessage="1" sqref="E5:E8">
      <formula1>районы</formula1>
    </dataValidation>
  </dataValidations>
  <pageMargins left="0.78" right="0.33" top="0.51" bottom="1" header="0.39" footer="0.5"/>
  <pageSetup paperSize="9" scale="42" orientation="landscape" r:id="rId1"/>
  <headerFooter alignWithMargins="0"/>
</worksheet>
</file>

<file path=xl/worksheets/sheet23.xml><?xml version="1.0" encoding="utf-8"?>
<worksheet xmlns="http://schemas.openxmlformats.org/spreadsheetml/2006/main" xmlns:r="http://schemas.openxmlformats.org/officeDocument/2006/relationships">
  <sheetPr codeName="Лист3">
    <tabColor rgb="FF7030A0"/>
  </sheetPr>
  <dimension ref="A1:X100"/>
  <sheetViews>
    <sheetView zoomScale="80" zoomScaleNormal="80" zoomScaleSheetLayoutView="70" workbookViewId="0">
      <pane ySplit="4" topLeftCell="A5" activePane="bottomLeft" state="frozen"/>
      <selection pane="bottomLeft" activeCell="G9" sqref="A9:G9"/>
    </sheetView>
  </sheetViews>
  <sheetFormatPr defaultRowHeight="12.75"/>
  <cols>
    <col min="1" max="1" width="4.140625" customWidth="1"/>
    <col min="2" max="2" width="14" customWidth="1"/>
    <col min="3" max="3" width="6" customWidth="1"/>
    <col min="4" max="4" width="9.140625" customWidth="1"/>
    <col min="5" max="5" width="17.85546875" customWidth="1"/>
    <col min="6" max="6" width="8.140625" customWidth="1"/>
    <col min="7" max="7" width="22.28515625" customWidth="1"/>
    <col min="8" max="8" width="15.28515625" customWidth="1"/>
    <col min="9" max="9" width="21" customWidth="1"/>
    <col min="10" max="10" width="14" customWidth="1"/>
    <col min="11" max="11" width="15.85546875" customWidth="1"/>
    <col min="12" max="12" width="41.28515625" customWidth="1"/>
    <col min="13" max="13" width="7.28515625" customWidth="1"/>
    <col min="14" max="14" width="6.28515625" customWidth="1"/>
    <col min="15" max="15" width="8.28515625" customWidth="1"/>
    <col min="16" max="16" width="22.28515625" customWidth="1"/>
    <col min="17" max="21" width="8.85546875" customWidth="1"/>
    <col min="22" max="22" width="12.5703125" customWidth="1"/>
    <col min="23" max="23" width="19.7109375" customWidth="1"/>
    <col min="24" max="24" width="17.5703125" customWidth="1"/>
  </cols>
  <sheetData>
    <row r="1" spans="1:24" ht="15.75" customHeight="1">
      <c r="A1" s="2889" t="s">
        <v>1107</v>
      </c>
      <c r="B1" s="2889"/>
      <c r="C1" s="2889"/>
      <c r="D1" s="2889"/>
      <c r="E1" s="2889"/>
      <c r="F1" s="2889"/>
      <c r="G1" s="2889"/>
      <c r="H1" s="2889"/>
      <c r="I1" s="2889"/>
      <c r="J1" s="2889"/>
      <c r="K1" s="2889"/>
      <c r="L1" s="2889"/>
      <c r="M1" s="2889"/>
      <c r="N1" s="2889"/>
      <c r="O1" s="2889"/>
      <c r="P1" s="2889"/>
      <c r="Q1" s="2889"/>
      <c r="R1" s="2889"/>
      <c r="S1" s="2889"/>
      <c r="T1" s="2889"/>
      <c r="U1" s="2889"/>
      <c r="V1" s="2889"/>
      <c r="W1" s="2889"/>
      <c r="X1" s="2889"/>
    </row>
    <row r="2" spans="1:24" ht="18" customHeight="1" thickBot="1">
      <c r="U2" s="1402"/>
    </row>
    <row r="3" spans="1:24" ht="39" customHeight="1" thickTop="1" thickBot="1">
      <c r="A3" s="2890" t="s">
        <v>121</v>
      </c>
      <c r="B3" s="2892" t="s">
        <v>1108</v>
      </c>
      <c r="C3" s="2893" t="s">
        <v>1087</v>
      </c>
      <c r="D3" s="2892" t="s">
        <v>1109</v>
      </c>
      <c r="E3" s="2892" t="s">
        <v>1089</v>
      </c>
      <c r="F3" s="2894" t="s">
        <v>1090</v>
      </c>
      <c r="G3" s="2892" t="s">
        <v>1091</v>
      </c>
      <c r="H3" s="2894" t="s">
        <v>1092</v>
      </c>
      <c r="I3" s="2895" t="s">
        <v>1110</v>
      </c>
      <c r="J3" s="2895" t="s">
        <v>1111</v>
      </c>
      <c r="K3" s="2894" t="s">
        <v>1093</v>
      </c>
      <c r="L3" s="2896" t="s">
        <v>122</v>
      </c>
      <c r="M3" s="2894" t="s">
        <v>1112</v>
      </c>
      <c r="N3" s="2888" t="s">
        <v>1097</v>
      </c>
      <c r="O3" s="2888" t="s">
        <v>1098</v>
      </c>
      <c r="P3" s="2888" t="s">
        <v>1113</v>
      </c>
      <c r="Q3" s="2888" t="s">
        <v>1114</v>
      </c>
      <c r="R3" s="2888"/>
      <c r="S3" s="2888"/>
      <c r="T3" s="2888"/>
      <c r="U3" s="2888"/>
      <c r="V3" s="2894" t="s">
        <v>1115</v>
      </c>
      <c r="W3" s="2892" t="s">
        <v>1116</v>
      </c>
      <c r="X3" s="2892" t="s">
        <v>941</v>
      </c>
    </row>
    <row r="4" spans="1:24" ht="83.25" customHeight="1" thickTop="1" thickBot="1">
      <c r="A4" s="2891"/>
      <c r="B4" s="2892"/>
      <c r="C4" s="2893"/>
      <c r="D4" s="2892"/>
      <c r="E4" s="2892"/>
      <c r="F4" s="2894"/>
      <c r="G4" s="2892"/>
      <c r="H4" s="2894"/>
      <c r="I4" s="2895"/>
      <c r="J4" s="2895"/>
      <c r="K4" s="2894"/>
      <c r="L4" s="2896"/>
      <c r="M4" s="2894"/>
      <c r="N4" s="2888"/>
      <c r="O4" s="2888"/>
      <c r="P4" s="2888"/>
      <c r="Q4" s="1400" t="s">
        <v>1102</v>
      </c>
      <c r="R4" s="1400" t="s">
        <v>1103</v>
      </c>
      <c r="S4" s="1400" t="s">
        <v>1104</v>
      </c>
      <c r="T4" s="1400" t="s">
        <v>1105</v>
      </c>
      <c r="U4" s="1400" t="s">
        <v>1106</v>
      </c>
      <c r="V4" s="2894"/>
      <c r="W4" s="2892"/>
      <c r="X4" s="2892"/>
    </row>
    <row r="5" spans="1:24" ht="30" customHeight="1" thickTop="1">
      <c r="A5" s="1779">
        <v>1</v>
      </c>
      <c r="B5" s="2266">
        <v>42740</v>
      </c>
      <c r="C5" s="1734">
        <f>WEEKDAY(B5,2)</f>
        <v>4</v>
      </c>
      <c r="D5" s="2267">
        <v>0.52083333333333337</v>
      </c>
      <c r="E5" s="1727" t="s">
        <v>142</v>
      </c>
      <c r="F5" s="1727" t="s">
        <v>145</v>
      </c>
      <c r="G5" s="1766" t="s">
        <v>1244</v>
      </c>
      <c r="H5" s="1766" t="s">
        <v>315</v>
      </c>
      <c r="I5" s="2253"/>
      <c r="J5" s="2254"/>
      <c r="K5" s="1727" t="s">
        <v>1245</v>
      </c>
      <c r="L5" s="1731" t="s">
        <v>955</v>
      </c>
      <c r="M5" s="1791">
        <v>1</v>
      </c>
      <c r="N5" s="1766"/>
      <c r="O5" s="1791"/>
      <c r="P5" s="2269" t="s">
        <v>1248</v>
      </c>
      <c r="Q5" s="1765" t="s">
        <v>404</v>
      </c>
      <c r="R5" s="1765"/>
      <c r="S5" s="1765"/>
      <c r="T5" s="1765"/>
      <c r="U5" s="1765"/>
      <c r="V5" s="2256" t="s">
        <v>418</v>
      </c>
      <c r="W5" s="2270" t="s">
        <v>1249</v>
      </c>
      <c r="X5" s="2271"/>
    </row>
    <row r="6" spans="1:24" ht="48.75" customHeight="1">
      <c r="A6" s="1785">
        <v>1</v>
      </c>
      <c r="B6" s="2251">
        <v>42746</v>
      </c>
      <c r="C6" s="1734">
        <f>WEEKDAY(B6,2)</f>
        <v>3</v>
      </c>
      <c r="D6" s="2252">
        <v>0.99861111111111101</v>
      </c>
      <c r="E6" s="1785" t="s">
        <v>128</v>
      </c>
      <c r="F6" s="1727" t="s">
        <v>145</v>
      </c>
      <c r="G6" s="1726" t="s">
        <v>1445</v>
      </c>
      <c r="H6" s="1766" t="s">
        <v>315</v>
      </c>
      <c r="I6" s="2253" t="s">
        <v>560</v>
      </c>
      <c r="J6" s="2254" t="s">
        <v>578</v>
      </c>
      <c r="K6" s="1792"/>
      <c r="L6" s="1765" t="s">
        <v>954</v>
      </c>
      <c r="M6" s="1791">
        <v>1</v>
      </c>
      <c r="N6" s="1766"/>
      <c r="O6" s="1791"/>
      <c r="P6" s="2283" t="s">
        <v>1446</v>
      </c>
      <c r="Q6" s="1765" t="s">
        <v>388</v>
      </c>
      <c r="R6" s="1765"/>
      <c r="S6" s="1765"/>
      <c r="T6" s="1765"/>
      <c r="U6" s="1765"/>
      <c r="V6" s="2256" t="s">
        <v>418</v>
      </c>
      <c r="W6" s="1752" t="s">
        <v>1447</v>
      </c>
      <c r="X6" s="2258"/>
    </row>
    <row r="7" spans="1:24" ht="103.5" customHeight="1">
      <c r="A7" s="1785">
        <v>1</v>
      </c>
      <c r="B7" s="2251">
        <v>42753</v>
      </c>
      <c r="C7" s="1734">
        <f>WEEKDAY(B7,2)</f>
        <v>3</v>
      </c>
      <c r="D7" s="2252">
        <v>0.3125</v>
      </c>
      <c r="E7" s="1785" t="s">
        <v>140</v>
      </c>
      <c r="F7" s="1727" t="s">
        <v>145</v>
      </c>
      <c r="G7" s="1726" t="s">
        <v>1643</v>
      </c>
      <c r="H7" s="1766" t="s">
        <v>315</v>
      </c>
      <c r="I7" s="2253" t="s">
        <v>560</v>
      </c>
      <c r="J7" s="2254" t="s">
        <v>578</v>
      </c>
      <c r="K7" s="1727" t="s">
        <v>1245</v>
      </c>
      <c r="L7" s="1765" t="s">
        <v>955</v>
      </c>
      <c r="M7" s="1791">
        <v>6</v>
      </c>
      <c r="N7" s="1766">
        <v>5</v>
      </c>
      <c r="O7" s="1791"/>
      <c r="P7" s="2255" t="s">
        <v>1644</v>
      </c>
      <c r="Q7" s="1765" t="s">
        <v>388</v>
      </c>
      <c r="R7" s="1765" t="s">
        <v>996</v>
      </c>
      <c r="S7" s="1765" t="s">
        <v>996</v>
      </c>
      <c r="T7" s="1765" t="s">
        <v>995</v>
      </c>
      <c r="U7" s="2276" t="s">
        <v>995</v>
      </c>
      <c r="V7" s="2256" t="s">
        <v>418</v>
      </c>
      <c r="W7" s="2257" t="s">
        <v>1249</v>
      </c>
      <c r="X7" s="2258"/>
    </row>
    <row r="8" spans="1:24" ht="63" customHeight="1">
      <c r="A8" s="2402">
        <v>1</v>
      </c>
      <c r="B8" s="2403">
        <v>42764</v>
      </c>
      <c r="C8" s="2404">
        <f t="shared" ref="C8:C9" si="0">WEEKDAY(B8,2)</f>
        <v>7</v>
      </c>
      <c r="D8" s="2405">
        <v>0.64236111111111105</v>
      </c>
      <c r="E8" s="2406" t="s">
        <v>131</v>
      </c>
      <c r="F8" s="2397" t="s">
        <v>145</v>
      </c>
      <c r="G8" s="2401" t="s">
        <v>1928</v>
      </c>
      <c r="H8" s="2407" t="s">
        <v>315</v>
      </c>
      <c r="I8" s="2408" t="s">
        <v>560</v>
      </c>
      <c r="J8" s="2409" t="s">
        <v>578</v>
      </c>
      <c r="K8" s="2410" t="s">
        <v>1245</v>
      </c>
      <c r="L8" s="2398" t="s">
        <v>291</v>
      </c>
      <c r="M8" s="2411">
        <v>1</v>
      </c>
      <c r="N8" s="2407"/>
      <c r="O8" s="2411"/>
      <c r="P8" s="2412" t="s">
        <v>1929</v>
      </c>
      <c r="Q8" s="2398"/>
      <c r="R8" s="2398"/>
      <c r="S8" s="2398"/>
      <c r="T8" s="2398"/>
      <c r="U8" s="2398"/>
      <c r="V8" s="2413" t="s">
        <v>548</v>
      </c>
      <c r="W8" s="2414" t="s">
        <v>1930</v>
      </c>
      <c r="X8" s="2415"/>
    </row>
    <row r="9" spans="1:24" ht="63.75" customHeight="1">
      <c r="A9" s="2402">
        <v>1</v>
      </c>
      <c r="B9" s="2394">
        <v>42775</v>
      </c>
      <c r="C9" s="2404">
        <f t="shared" si="0"/>
        <v>4</v>
      </c>
      <c r="D9" s="2396">
        <v>0.81527777777777777</v>
      </c>
      <c r="E9" s="2393" t="s">
        <v>139</v>
      </c>
      <c r="F9" s="2410" t="s">
        <v>138</v>
      </c>
      <c r="G9" s="2393" t="s">
        <v>1931</v>
      </c>
      <c r="H9" s="2407" t="s">
        <v>315</v>
      </c>
      <c r="I9" s="2408" t="s">
        <v>560</v>
      </c>
      <c r="J9" s="2409" t="s">
        <v>578</v>
      </c>
      <c r="K9" s="2393" t="s">
        <v>1245</v>
      </c>
      <c r="L9" s="2398"/>
      <c r="M9" s="2411">
        <v>1</v>
      </c>
      <c r="N9" s="2407"/>
      <c r="O9" s="2411"/>
      <c r="P9" s="2412" t="s">
        <v>1932</v>
      </c>
      <c r="Q9" s="2398"/>
      <c r="R9" s="2398"/>
      <c r="S9" s="2398"/>
      <c r="T9" s="2398"/>
      <c r="U9" s="2398"/>
      <c r="V9" s="2413"/>
      <c r="W9" s="2414"/>
      <c r="X9" s="2415"/>
    </row>
    <row r="10" spans="1:24" ht="70.5" customHeight="1">
      <c r="A10" s="1403"/>
      <c r="B10" s="1404"/>
      <c r="C10" s="1405"/>
      <c r="D10" s="1406"/>
      <c r="E10" s="1431"/>
      <c r="F10" s="1407"/>
      <c r="G10" s="1409"/>
      <c r="H10" s="1412"/>
      <c r="I10" s="1513"/>
      <c r="J10" s="1514"/>
      <c r="K10" s="1410"/>
      <c r="L10" s="1431"/>
      <c r="M10" s="1411"/>
      <c r="N10" s="1412"/>
      <c r="O10" s="1411"/>
      <c r="P10" s="1413"/>
      <c r="Q10" s="1431"/>
      <c r="R10" s="1431"/>
      <c r="S10" s="1431"/>
      <c r="T10" s="1431"/>
      <c r="U10" s="1431"/>
      <c r="V10" s="1414"/>
      <c r="W10" s="1415"/>
      <c r="X10" s="1515"/>
    </row>
    <row r="11" spans="1:24" ht="45.75" customHeight="1">
      <c r="A11" s="1403"/>
      <c r="B11" s="1404"/>
      <c r="C11" s="1405"/>
      <c r="D11" s="1406"/>
      <c r="E11" s="1431"/>
      <c r="F11" s="1407"/>
      <c r="G11" s="1409"/>
      <c r="H11" s="1412"/>
      <c r="I11" s="1513"/>
      <c r="J11" s="1514"/>
      <c r="K11" s="1410"/>
      <c r="L11" s="1431"/>
      <c r="M11" s="1411"/>
      <c r="N11" s="1412"/>
      <c r="O11" s="1411"/>
      <c r="P11" s="1413"/>
      <c r="Q11" s="1431"/>
      <c r="R11" s="1431"/>
      <c r="S11" s="1431"/>
      <c r="T11" s="1431"/>
      <c r="U11" s="1431"/>
      <c r="V11" s="1414"/>
      <c r="W11" s="1415"/>
      <c r="X11" s="1515"/>
    </row>
    <row r="12" spans="1:24" ht="73.5" customHeight="1">
      <c r="A12" s="1403"/>
      <c r="B12" s="1404"/>
      <c r="C12" s="1405"/>
      <c r="D12" s="1406"/>
      <c r="E12" s="1431"/>
      <c r="F12" s="1407"/>
      <c r="G12" s="1409"/>
      <c r="H12" s="1412"/>
      <c r="I12" s="1513"/>
      <c r="J12" s="1514"/>
      <c r="K12" s="1410"/>
      <c r="L12" s="1431"/>
      <c r="M12" s="1411"/>
      <c r="N12" s="1412"/>
      <c r="O12" s="1411"/>
      <c r="P12" s="1413"/>
      <c r="Q12" s="1431"/>
      <c r="R12" s="1431"/>
      <c r="S12" s="1431"/>
      <c r="T12" s="1431"/>
      <c r="U12" s="1431"/>
      <c r="V12" s="1414"/>
      <c r="W12" s="1415"/>
      <c r="X12" s="1515"/>
    </row>
    <row r="13" spans="1:24" ht="105" customHeight="1">
      <c r="A13" s="1403"/>
      <c r="B13" s="1404"/>
      <c r="C13" s="1405"/>
      <c r="D13" s="1406"/>
      <c r="E13" s="1431"/>
      <c r="F13" s="1407"/>
      <c r="G13" s="1409"/>
      <c r="H13" s="1412"/>
      <c r="I13" s="1513"/>
      <c r="J13" s="1514"/>
      <c r="K13" s="1410"/>
      <c r="L13" s="1431"/>
      <c r="M13" s="1411"/>
      <c r="N13" s="1412"/>
      <c r="O13" s="1411"/>
      <c r="P13" s="1413"/>
      <c r="Q13" s="1431"/>
      <c r="R13" s="1431"/>
      <c r="S13" s="1431"/>
      <c r="T13" s="1431"/>
      <c r="U13" s="1431"/>
      <c r="V13" s="1414"/>
      <c r="W13" s="1415"/>
      <c r="X13" s="1515"/>
    </row>
    <row r="14" spans="1:24" ht="105" customHeight="1">
      <c r="A14" s="1403"/>
      <c r="B14" s="1404"/>
      <c r="C14" s="1405"/>
      <c r="D14" s="1406"/>
      <c r="E14" s="1431"/>
      <c r="F14" s="1407"/>
      <c r="G14" s="1409"/>
      <c r="H14" s="1412"/>
      <c r="I14" s="1513"/>
      <c r="J14" s="1514"/>
      <c r="K14" s="1410"/>
      <c r="L14" s="1431"/>
      <c r="M14" s="1411"/>
      <c r="N14" s="1412"/>
      <c r="O14" s="1411"/>
      <c r="P14" s="1413"/>
      <c r="Q14" s="1431"/>
      <c r="R14" s="1431"/>
      <c r="S14" s="1431"/>
      <c r="T14" s="1431"/>
      <c r="U14" s="1431"/>
      <c r="V14" s="1414"/>
      <c r="W14" s="1415"/>
      <c r="X14" s="1515"/>
    </row>
    <row r="15" spans="1:24" ht="46.5" customHeight="1">
      <c r="A15" s="1403"/>
      <c r="B15" s="1404"/>
      <c r="C15" s="1405"/>
      <c r="D15" s="1406"/>
      <c r="E15" s="1431"/>
      <c r="F15" s="1407"/>
      <c r="G15" s="1409"/>
      <c r="H15" s="1412"/>
      <c r="I15" s="1513"/>
      <c r="J15" s="1514"/>
      <c r="K15" s="1410"/>
      <c r="L15" s="1431"/>
      <c r="M15" s="1411"/>
      <c r="N15" s="1412"/>
      <c r="O15" s="1411"/>
      <c r="P15" s="1413"/>
      <c r="Q15" s="1431"/>
      <c r="R15" s="1431"/>
      <c r="S15" s="1431"/>
      <c r="T15" s="1431"/>
      <c r="U15" s="1431"/>
      <c r="V15" s="1414"/>
      <c r="W15" s="1415"/>
      <c r="X15" s="1515"/>
    </row>
    <row r="16" spans="1:24" ht="46.5" customHeight="1">
      <c r="A16" s="1403"/>
      <c r="B16" s="1404"/>
      <c r="C16" s="1405"/>
      <c r="D16" s="1406"/>
      <c r="E16" s="1431"/>
      <c r="F16" s="1407"/>
      <c r="G16" s="1409"/>
      <c r="H16" s="1412"/>
      <c r="I16" s="1513"/>
      <c r="J16" s="1514"/>
      <c r="K16" s="1410"/>
      <c r="L16" s="1431"/>
      <c r="M16" s="1411"/>
      <c r="N16" s="1412"/>
      <c r="O16" s="1411"/>
      <c r="P16" s="1413"/>
      <c r="Q16" s="1431"/>
      <c r="R16" s="1431"/>
      <c r="S16" s="1431"/>
      <c r="T16" s="1431"/>
      <c r="U16" s="1431"/>
      <c r="V16" s="1414"/>
      <c r="W16" s="1415"/>
      <c r="X16" s="1515"/>
    </row>
    <row r="17" spans="1:24" ht="46.5" customHeight="1">
      <c r="A17" s="1403"/>
      <c r="B17" s="1404"/>
      <c r="C17" s="1405"/>
      <c r="D17" s="1406"/>
      <c r="E17" s="1431"/>
      <c r="F17" s="1407"/>
      <c r="G17" s="1409"/>
      <c r="H17" s="1412"/>
      <c r="I17" s="1513"/>
      <c r="J17" s="1514"/>
      <c r="K17" s="1410"/>
      <c r="L17" s="1431"/>
      <c r="M17" s="1411"/>
      <c r="N17" s="1412"/>
      <c r="O17" s="1411"/>
      <c r="P17" s="1413"/>
      <c r="Q17" s="1431"/>
      <c r="R17" s="1431"/>
      <c r="S17" s="1431"/>
      <c r="T17" s="1431"/>
      <c r="U17" s="1431"/>
      <c r="V17" s="1414"/>
      <c r="W17" s="1415"/>
      <c r="X17" s="1515"/>
    </row>
    <row r="18" spans="1:24" ht="46.5" customHeight="1">
      <c r="A18" s="1403"/>
      <c r="B18" s="1404"/>
      <c r="C18" s="1405"/>
      <c r="D18" s="1406"/>
      <c r="E18" s="1431"/>
      <c r="F18" s="1407"/>
      <c r="G18" s="1409"/>
      <c r="H18" s="1412"/>
      <c r="I18" s="1513"/>
      <c r="J18" s="1514"/>
      <c r="K18" s="1410"/>
      <c r="L18" s="1431"/>
      <c r="M18" s="1411"/>
      <c r="N18" s="1412"/>
      <c r="O18" s="1411"/>
      <c r="P18" s="1413"/>
      <c r="Q18" s="1431"/>
      <c r="R18" s="1431"/>
      <c r="S18" s="1431"/>
      <c r="T18" s="1431"/>
      <c r="U18" s="1431"/>
      <c r="V18" s="1414"/>
      <c r="W18" s="1415"/>
      <c r="X18" s="1515"/>
    </row>
    <row r="19" spans="1:24" ht="46.5" customHeight="1">
      <c r="A19" s="1403"/>
      <c r="B19" s="1404"/>
      <c r="C19" s="1405"/>
      <c r="D19" s="1406"/>
      <c r="E19" s="1431"/>
      <c r="F19" s="1407"/>
      <c r="G19" s="1409"/>
      <c r="H19" s="1412"/>
      <c r="I19" s="1513"/>
      <c r="J19" s="1514"/>
      <c r="K19" s="1410"/>
      <c r="L19" s="1431"/>
      <c r="M19" s="1411"/>
      <c r="N19" s="1412"/>
      <c r="O19" s="1411"/>
      <c r="P19" s="1413"/>
      <c r="Q19" s="1431"/>
      <c r="R19" s="1431"/>
      <c r="S19" s="1431"/>
      <c r="T19" s="1431"/>
      <c r="U19" s="1431"/>
      <c r="V19" s="1414"/>
      <c r="W19" s="1415"/>
      <c r="X19" s="1515"/>
    </row>
    <row r="20" spans="1:24" ht="66.75" customHeight="1">
      <c r="A20" s="1403"/>
      <c r="B20" s="1404"/>
      <c r="C20" s="1405"/>
      <c r="D20" s="1406"/>
      <c r="E20" s="1431"/>
      <c r="F20" s="1407"/>
      <c r="G20" s="1409"/>
      <c r="H20" s="1412"/>
      <c r="I20" s="1513"/>
      <c r="J20" s="1514"/>
      <c r="K20" s="1410"/>
      <c r="L20" s="1431"/>
      <c r="M20" s="1411"/>
      <c r="N20" s="1412"/>
      <c r="O20" s="1411"/>
      <c r="P20" s="1413"/>
      <c r="Q20" s="1431"/>
      <c r="R20" s="1431"/>
      <c r="S20" s="1431"/>
      <c r="T20" s="1431"/>
      <c r="U20" s="1431"/>
      <c r="V20" s="1414"/>
      <c r="W20" s="1415"/>
      <c r="X20" s="1515"/>
    </row>
    <row r="21" spans="1:24" ht="57" customHeight="1">
      <c r="A21" s="1403"/>
      <c r="B21" s="1404"/>
      <c r="C21" s="1405"/>
      <c r="D21" s="1406"/>
      <c r="E21" s="1431"/>
      <c r="F21" s="1407"/>
      <c r="G21" s="1409"/>
      <c r="H21" s="1412"/>
      <c r="I21" s="1513"/>
      <c r="J21" s="1514"/>
      <c r="K21" s="1410"/>
      <c r="L21" s="1431"/>
      <c r="M21" s="1411"/>
      <c r="N21" s="1412"/>
      <c r="O21" s="1411"/>
      <c r="P21" s="1413"/>
      <c r="Q21" s="1431"/>
      <c r="R21" s="1431"/>
      <c r="S21" s="1431"/>
      <c r="T21" s="1431"/>
      <c r="U21" s="1431"/>
      <c r="V21" s="1414"/>
      <c r="W21" s="1415"/>
      <c r="X21" s="1515"/>
    </row>
    <row r="22" spans="1:24" ht="48" customHeight="1">
      <c r="A22" s="1403"/>
      <c r="B22" s="1404"/>
      <c r="C22" s="1405"/>
      <c r="D22" s="1406"/>
      <c r="E22" s="1431"/>
      <c r="F22" s="1407"/>
      <c r="G22" s="1409"/>
      <c r="H22" s="1412"/>
      <c r="I22" s="1513"/>
      <c r="J22" s="1514"/>
      <c r="K22" s="1410"/>
      <c r="L22" s="1431"/>
      <c r="M22" s="1411"/>
      <c r="N22" s="1412"/>
      <c r="O22" s="1411"/>
      <c r="P22" s="1413"/>
      <c r="Q22" s="1431"/>
      <c r="R22" s="1431"/>
      <c r="S22" s="1431"/>
      <c r="T22" s="1431"/>
      <c r="U22" s="1431"/>
      <c r="V22" s="1414"/>
      <c r="W22" s="1415"/>
      <c r="X22" s="1515"/>
    </row>
    <row r="23" spans="1:24" ht="51" customHeight="1">
      <c r="A23" s="1403"/>
      <c r="B23" s="1404"/>
      <c r="C23" s="1405"/>
      <c r="D23" s="1406"/>
      <c r="E23" s="1431"/>
      <c r="F23" s="1407"/>
      <c r="G23" s="1409"/>
      <c r="H23" s="1412"/>
      <c r="I23" s="1513"/>
      <c r="J23" s="1514"/>
      <c r="K23" s="1410"/>
      <c r="L23" s="1431"/>
      <c r="M23" s="1411"/>
      <c r="N23" s="1412"/>
      <c r="O23" s="1411"/>
      <c r="P23" s="1413"/>
      <c r="Q23" s="1431"/>
      <c r="R23" s="1431"/>
      <c r="S23" s="1431"/>
      <c r="T23" s="1431"/>
      <c r="U23" s="1431"/>
      <c r="V23" s="1414"/>
      <c r="W23" s="1415"/>
      <c r="X23" s="1515"/>
    </row>
    <row r="24" spans="1:24" ht="33.75" customHeight="1">
      <c r="A24" s="1403"/>
      <c r="B24" s="1404"/>
      <c r="C24" s="1405"/>
      <c r="D24" s="1406"/>
      <c r="E24" s="1431"/>
      <c r="F24" s="1407"/>
      <c r="G24" s="1409"/>
      <c r="H24" s="1412"/>
      <c r="I24" s="1513"/>
      <c r="J24" s="1514"/>
      <c r="K24" s="1410"/>
      <c r="L24" s="1431"/>
      <c r="M24" s="1411"/>
      <c r="N24" s="1412"/>
      <c r="O24" s="1411"/>
      <c r="P24" s="1413"/>
      <c r="Q24" s="1431"/>
      <c r="R24" s="1431"/>
      <c r="S24" s="1431"/>
      <c r="T24" s="1431"/>
      <c r="U24" s="1431"/>
      <c r="V24" s="1414"/>
      <c r="W24" s="1415"/>
      <c r="X24" s="1515"/>
    </row>
    <row r="25" spans="1:24" ht="29.25" customHeight="1">
      <c r="A25" s="1403"/>
      <c r="B25" s="1404"/>
      <c r="C25" s="1405"/>
      <c r="D25" s="1406"/>
      <c r="E25" s="1431"/>
      <c r="F25" s="1407"/>
      <c r="G25" s="1409"/>
      <c r="H25" s="1412"/>
      <c r="I25" s="1513"/>
      <c r="J25" s="1514"/>
      <c r="K25" s="1410"/>
      <c r="L25" s="1431"/>
      <c r="M25" s="1411"/>
      <c r="N25" s="1412"/>
      <c r="O25" s="1411"/>
      <c r="P25" s="1413"/>
      <c r="Q25" s="1431"/>
      <c r="R25" s="1431"/>
      <c r="S25" s="1431"/>
      <c r="T25" s="1431"/>
      <c r="U25" s="1431"/>
      <c r="V25" s="1414"/>
      <c r="W25" s="1415"/>
      <c r="X25" s="1515"/>
    </row>
    <row r="26" spans="1:24" ht="29.25" customHeight="1">
      <c r="A26" s="1403"/>
      <c r="B26" s="1404"/>
      <c r="C26" s="1405"/>
      <c r="D26" s="1406"/>
      <c r="E26" s="1431"/>
      <c r="F26" s="1407"/>
      <c r="G26" s="1409"/>
      <c r="H26" s="1412"/>
      <c r="I26" s="1513"/>
      <c r="J26" s="1514"/>
      <c r="K26" s="1410"/>
      <c r="L26" s="1431"/>
      <c r="M26" s="1411"/>
      <c r="N26" s="1412"/>
      <c r="O26" s="1411"/>
      <c r="P26" s="1413"/>
      <c r="Q26" s="1431"/>
      <c r="R26" s="1431"/>
      <c r="S26" s="1431"/>
      <c r="T26" s="1431"/>
      <c r="U26" s="1431"/>
      <c r="V26" s="1414"/>
      <c r="W26" s="1415"/>
      <c r="X26" s="1515"/>
    </row>
    <row r="27" spans="1:24" ht="34.5" customHeight="1">
      <c r="A27" s="1403"/>
      <c r="B27" s="1404"/>
      <c r="C27" s="1405"/>
      <c r="D27" s="1406"/>
      <c r="E27" s="1431"/>
      <c r="F27" s="1407"/>
      <c r="G27" s="1409"/>
      <c r="H27" s="1412"/>
      <c r="I27" s="1513"/>
      <c r="J27" s="1514"/>
      <c r="K27" s="1410"/>
      <c r="L27" s="1431"/>
      <c r="M27" s="1411"/>
      <c r="N27" s="1412"/>
      <c r="O27" s="1411"/>
      <c r="P27" s="1413"/>
      <c r="Q27" s="1431"/>
      <c r="R27" s="1431"/>
      <c r="S27" s="1431"/>
      <c r="T27" s="1431"/>
      <c r="U27" s="1431"/>
      <c r="V27" s="1414"/>
      <c r="W27" s="1415"/>
      <c r="X27" s="1515"/>
    </row>
    <row r="28" spans="1:24" ht="34.5" customHeight="1">
      <c r="A28" s="1403"/>
      <c r="B28" s="1404"/>
      <c r="C28" s="1405"/>
      <c r="D28" s="1406"/>
      <c r="E28" s="1431"/>
      <c r="F28" s="1407"/>
      <c r="G28" s="1409"/>
      <c r="H28" s="1412"/>
      <c r="I28" s="1513"/>
      <c r="J28" s="1514"/>
      <c r="K28" s="1410"/>
      <c r="L28" s="1431"/>
      <c r="M28" s="1411"/>
      <c r="N28" s="1412"/>
      <c r="O28" s="1411"/>
      <c r="P28" s="1413"/>
      <c r="Q28" s="1431"/>
      <c r="R28" s="1431"/>
      <c r="S28" s="1431"/>
      <c r="T28" s="1431"/>
      <c r="U28" s="1431"/>
      <c r="V28" s="1414"/>
      <c r="W28" s="1415"/>
      <c r="X28" s="1515"/>
    </row>
    <row r="29" spans="1:24" ht="39" customHeight="1">
      <c r="A29" s="1403"/>
      <c r="B29" s="1404"/>
      <c r="C29" s="1405"/>
      <c r="D29" s="1406"/>
      <c r="E29" s="1431"/>
      <c r="F29" s="1407"/>
      <c r="G29" s="1409"/>
      <c r="H29" s="1412"/>
      <c r="I29" s="1513"/>
      <c r="J29" s="1514"/>
      <c r="K29" s="1410"/>
      <c r="L29" s="1431"/>
      <c r="M29" s="1411"/>
      <c r="N29" s="1412"/>
      <c r="O29" s="1411"/>
      <c r="P29" s="1413"/>
      <c r="Q29" s="1431"/>
      <c r="R29" s="1431"/>
      <c r="S29" s="1431"/>
      <c r="T29" s="1431"/>
      <c r="U29" s="1431"/>
      <c r="V29" s="1414"/>
      <c r="W29" s="1415"/>
      <c r="X29" s="1515"/>
    </row>
    <row r="30" spans="1:24" ht="34.5" customHeight="1">
      <c r="A30" s="1403"/>
      <c r="B30" s="1404"/>
      <c r="C30" s="1405"/>
      <c r="D30" s="1406"/>
      <c r="E30" s="1431"/>
      <c r="F30" s="1407"/>
      <c r="G30" s="1409"/>
      <c r="H30" s="1412"/>
      <c r="I30" s="1513"/>
      <c r="J30" s="1514"/>
      <c r="K30" s="1410"/>
      <c r="L30" s="1431"/>
      <c r="M30" s="1411"/>
      <c r="N30" s="1412"/>
      <c r="O30" s="1411"/>
      <c r="P30" s="1413"/>
      <c r="Q30" s="1431"/>
      <c r="R30" s="1431"/>
      <c r="S30" s="1431"/>
      <c r="T30" s="1431"/>
      <c r="U30" s="1431"/>
      <c r="V30" s="1414"/>
      <c r="W30" s="1415"/>
      <c r="X30" s="1515"/>
    </row>
    <row r="31" spans="1:24" ht="18">
      <c r="A31" s="1403"/>
      <c r="B31" s="1404"/>
      <c r="C31" s="1405"/>
      <c r="D31" s="1406"/>
      <c r="E31" s="1431"/>
      <c r="F31" s="1407"/>
      <c r="G31" s="1409"/>
      <c r="H31" s="1412"/>
      <c r="I31" s="1513"/>
      <c r="J31" s="1514"/>
      <c r="K31" s="1410"/>
      <c r="L31" s="1431"/>
      <c r="M31" s="1411"/>
      <c r="N31" s="1412"/>
      <c r="O31" s="1411"/>
      <c r="P31" s="1413"/>
      <c r="Q31" s="1431"/>
      <c r="R31" s="1431"/>
      <c r="S31" s="1431"/>
      <c r="T31" s="1431"/>
      <c r="U31" s="1431"/>
      <c r="V31" s="1414"/>
      <c r="W31" s="1415"/>
      <c r="X31" s="1515"/>
    </row>
    <row r="32" spans="1:24" ht="32.25" customHeight="1">
      <c r="A32" s="1403"/>
      <c r="B32" s="1404"/>
      <c r="C32" s="1405"/>
      <c r="D32" s="1406"/>
      <c r="E32" s="1431"/>
      <c r="F32" s="1407"/>
      <c r="G32" s="1409"/>
      <c r="H32" s="1412"/>
      <c r="I32" s="1513"/>
      <c r="J32" s="1514"/>
      <c r="K32" s="1410"/>
      <c r="L32" s="1431"/>
      <c r="M32" s="1411"/>
      <c r="N32" s="1412"/>
      <c r="O32" s="1411"/>
      <c r="P32" s="1413"/>
      <c r="Q32" s="1431"/>
      <c r="R32" s="1431"/>
      <c r="S32" s="1431"/>
      <c r="T32" s="1431"/>
      <c r="U32" s="1431"/>
      <c r="V32" s="1414"/>
      <c r="W32" s="1415"/>
      <c r="X32" s="1515"/>
    </row>
    <row r="33" spans="1:24" ht="18">
      <c r="A33" s="1403"/>
      <c r="B33" s="1404"/>
      <c r="C33" s="1405"/>
      <c r="D33" s="1406"/>
      <c r="E33" s="1431"/>
      <c r="F33" s="1407"/>
      <c r="G33" s="1409"/>
      <c r="H33" s="1412"/>
      <c r="I33" s="1513"/>
      <c r="J33" s="1514"/>
      <c r="K33" s="1410"/>
      <c r="L33" s="1431"/>
      <c r="M33" s="1411"/>
      <c r="N33" s="1412"/>
      <c r="O33" s="1411"/>
      <c r="P33" s="1413"/>
      <c r="Q33" s="1431"/>
      <c r="R33" s="1431"/>
      <c r="S33" s="1431"/>
      <c r="T33" s="1431"/>
      <c r="U33" s="1431"/>
      <c r="V33" s="1414"/>
      <c r="W33" s="1415"/>
      <c r="X33" s="1515"/>
    </row>
    <row r="34" spans="1:24" ht="18">
      <c r="A34" s="1403"/>
      <c r="B34" s="1404"/>
      <c r="C34" s="1405"/>
      <c r="D34" s="1406"/>
      <c r="E34" s="1431"/>
      <c r="F34" s="1407"/>
      <c r="G34" s="1409"/>
      <c r="H34" s="1412"/>
      <c r="I34" s="1513"/>
      <c r="J34" s="1514"/>
      <c r="K34" s="1410"/>
      <c r="L34" s="1431"/>
      <c r="M34" s="1411"/>
      <c r="N34" s="1412"/>
      <c r="O34" s="1411"/>
      <c r="P34" s="1413"/>
      <c r="Q34" s="1431"/>
      <c r="R34" s="1431"/>
      <c r="S34" s="1431"/>
      <c r="T34" s="1431"/>
      <c r="U34" s="1431"/>
      <c r="V34" s="1414"/>
      <c r="W34" s="1415"/>
      <c r="X34" s="1515"/>
    </row>
    <row r="35" spans="1:24" ht="18">
      <c r="A35" s="1403"/>
      <c r="B35" s="1404"/>
      <c r="C35" s="1405"/>
      <c r="D35" s="1406"/>
      <c r="E35" s="1431"/>
      <c r="F35" s="1407"/>
      <c r="G35" s="1409"/>
      <c r="H35" s="1412"/>
      <c r="I35" s="1513"/>
      <c r="J35" s="1514"/>
      <c r="K35" s="1410"/>
      <c r="L35" s="1431"/>
      <c r="M35" s="1411"/>
      <c r="N35" s="1412"/>
      <c r="O35" s="1411"/>
      <c r="P35" s="1413"/>
      <c r="Q35" s="1431"/>
      <c r="R35" s="1431"/>
      <c r="S35" s="1431"/>
      <c r="T35" s="1431"/>
      <c r="U35" s="1431"/>
      <c r="V35" s="1414"/>
      <c r="W35" s="1415"/>
      <c r="X35" s="1515"/>
    </row>
    <row r="36" spans="1:24" ht="30" customHeight="1">
      <c r="A36" s="1403"/>
      <c r="B36" s="1404"/>
      <c r="C36" s="1405"/>
      <c r="D36" s="1406"/>
      <c r="E36" s="1431"/>
      <c r="F36" s="1407"/>
      <c r="G36" s="1409"/>
      <c r="H36" s="1412"/>
      <c r="I36" s="1513"/>
      <c r="J36" s="1514"/>
      <c r="K36" s="1410"/>
      <c r="L36" s="1431"/>
      <c r="M36" s="1411"/>
      <c r="N36" s="1412"/>
      <c r="O36" s="1411"/>
      <c r="P36" s="1413"/>
      <c r="Q36" s="1431"/>
      <c r="R36" s="1431"/>
      <c r="S36" s="1431"/>
      <c r="T36" s="1431"/>
      <c r="U36" s="1431"/>
      <c r="V36" s="1414"/>
      <c r="W36" s="1415"/>
      <c r="X36" s="1515"/>
    </row>
    <row r="37" spans="1:24" ht="48.75" customHeight="1">
      <c r="A37" s="1403"/>
      <c r="B37" s="1404"/>
      <c r="C37" s="1405"/>
      <c r="D37" s="1406"/>
      <c r="E37" s="1431"/>
      <c r="F37" s="1407"/>
      <c r="G37" s="1409"/>
      <c r="H37" s="1412"/>
      <c r="I37" s="1513"/>
      <c r="J37" s="1514"/>
      <c r="K37" s="1410"/>
      <c r="L37" s="1431"/>
      <c r="M37" s="1411"/>
      <c r="N37" s="1412"/>
      <c r="O37" s="1411"/>
      <c r="P37" s="1413"/>
      <c r="Q37" s="1431"/>
      <c r="R37" s="1431"/>
      <c r="S37" s="1431"/>
      <c r="T37" s="1431"/>
      <c r="U37" s="1431"/>
      <c r="V37" s="1414"/>
      <c r="W37" s="1415"/>
      <c r="X37" s="1515"/>
    </row>
    <row r="38" spans="1:24" ht="59.25" customHeight="1">
      <c r="A38" s="1403"/>
      <c r="B38" s="1404"/>
      <c r="C38" s="1405"/>
      <c r="D38" s="1406"/>
      <c r="E38" s="1431"/>
      <c r="F38" s="1407"/>
      <c r="G38" s="1409"/>
      <c r="H38" s="1412"/>
      <c r="I38" s="1513"/>
      <c r="J38" s="1514"/>
      <c r="K38" s="1410"/>
      <c r="L38" s="1431"/>
      <c r="M38" s="1411"/>
      <c r="N38" s="1412"/>
      <c r="O38" s="1411"/>
      <c r="P38" s="1413"/>
      <c r="Q38" s="1431"/>
      <c r="R38" s="1431"/>
      <c r="S38" s="1431"/>
      <c r="T38" s="1431"/>
      <c r="U38" s="1431"/>
      <c r="V38" s="1414"/>
      <c r="W38" s="1415"/>
      <c r="X38" s="1515"/>
    </row>
    <row r="39" spans="1:24" ht="30" customHeight="1">
      <c r="A39" s="1403"/>
      <c r="B39" s="1404"/>
      <c r="C39" s="1405"/>
      <c r="D39" s="1406"/>
      <c r="E39" s="1431"/>
      <c r="F39" s="1407"/>
      <c r="G39" s="1409"/>
      <c r="H39" s="1412"/>
      <c r="I39" s="1513"/>
      <c r="J39" s="1514"/>
      <c r="K39" s="1410"/>
      <c r="L39" s="1431"/>
      <c r="M39" s="1411"/>
      <c r="N39" s="1412"/>
      <c r="O39" s="1411"/>
      <c r="P39" s="1413"/>
      <c r="Q39" s="1431"/>
      <c r="R39" s="1431"/>
      <c r="S39" s="1431"/>
      <c r="T39" s="1431"/>
      <c r="U39" s="1431"/>
      <c r="V39" s="1414"/>
      <c r="W39" s="1415"/>
      <c r="X39" s="1515"/>
    </row>
    <row r="40" spans="1:24" ht="30" customHeight="1">
      <c r="A40" s="1403"/>
      <c r="B40" s="1404"/>
      <c r="C40" s="1405"/>
      <c r="D40" s="1406"/>
      <c r="E40" s="1431"/>
      <c r="F40" s="1407"/>
      <c r="G40" s="1409"/>
      <c r="H40" s="1412"/>
      <c r="I40" s="1513"/>
      <c r="J40" s="1514"/>
      <c r="K40" s="1410"/>
      <c r="L40" s="1431"/>
      <c r="M40" s="1411"/>
      <c r="N40" s="1412"/>
      <c r="O40" s="1411"/>
      <c r="P40" s="1413"/>
      <c r="Q40" s="1431"/>
      <c r="R40" s="1431"/>
      <c r="S40" s="1431"/>
      <c r="T40" s="1431"/>
      <c r="U40" s="1431"/>
      <c r="V40" s="1414"/>
      <c r="W40" s="1415"/>
      <c r="X40" s="1515"/>
    </row>
    <row r="41" spans="1:24" ht="30" customHeight="1">
      <c r="A41" s="1403"/>
      <c r="B41" s="1404"/>
      <c r="C41" s="1405"/>
      <c r="D41" s="1406"/>
      <c r="E41" s="1431"/>
      <c r="F41" s="1407"/>
      <c r="G41" s="1409"/>
      <c r="H41" s="1412"/>
      <c r="I41" s="1513"/>
      <c r="J41" s="1514"/>
      <c r="K41" s="1410"/>
      <c r="L41" s="1431"/>
      <c r="M41" s="1411"/>
      <c r="N41" s="1412"/>
      <c r="O41" s="1411"/>
      <c r="P41" s="1413"/>
      <c r="Q41" s="1431"/>
      <c r="R41" s="1431"/>
      <c r="S41" s="1431"/>
      <c r="T41" s="1431"/>
      <c r="U41" s="1431"/>
      <c r="V41" s="1414"/>
      <c r="W41" s="1415"/>
      <c r="X41" s="1515"/>
    </row>
    <row r="42" spans="1:24" ht="70.5" customHeight="1">
      <c r="A42" s="1403"/>
      <c r="B42" s="1404"/>
      <c r="C42" s="1405"/>
      <c r="D42" s="1406"/>
      <c r="E42" s="1431"/>
      <c r="F42" s="1407"/>
      <c r="G42" s="1409"/>
      <c r="H42" s="1412"/>
      <c r="I42" s="1513"/>
      <c r="J42" s="1514"/>
      <c r="K42" s="1410"/>
      <c r="L42" s="1431"/>
      <c r="M42" s="1411"/>
      <c r="N42" s="1412"/>
      <c r="O42" s="1411"/>
      <c r="P42" s="1413"/>
      <c r="Q42" s="1431"/>
      <c r="R42" s="1431"/>
      <c r="S42" s="1431"/>
      <c r="T42" s="1431"/>
      <c r="U42" s="1431"/>
      <c r="V42" s="1414"/>
      <c r="W42" s="1415"/>
      <c r="X42" s="1515"/>
    </row>
    <row r="43" spans="1:24" ht="18">
      <c r="A43" s="1403"/>
      <c r="B43" s="1404"/>
      <c r="C43" s="1405"/>
      <c r="D43" s="1406"/>
      <c r="E43" s="1431"/>
      <c r="F43" s="1407"/>
      <c r="G43" s="1409"/>
      <c r="H43" s="1412"/>
      <c r="I43" s="1513"/>
      <c r="J43" s="1514"/>
      <c r="K43" s="1410"/>
      <c r="L43" s="1431"/>
      <c r="M43" s="1411"/>
      <c r="N43" s="1412"/>
      <c r="O43" s="1411"/>
      <c r="P43" s="1413"/>
      <c r="Q43" s="1431"/>
      <c r="R43" s="1431"/>
      <c r="S43" s="1431"/>
      <c r="T43" s="1431"/>
      <c r="U43" s="1431"/>
      <c r="V43" s="1414"/>
      <c r="W43" s="1415"/>
      <c r="X43" s="1515"/>
    </row>
    <row r="44" spans="1:24" ht="18">
      <c r="A44" s="1403"/>
      <c r="B44" s="1404"/>
      <c r="C44" s="1405"/>
      <c r="D44" s="1406"/>
      <c r="E44" s="1431"/>
      <c r="F44" s="1407"/>
      <c r="G44" s="1409"/>
      <c r="H44" s="1412"/>
      <c r="I44" s="1513"/>
      <c r="J44" s="1514"/>
      <c r="K44" s="1410"/>
      <c r="L44" s="1431"/>
      <c r="M44" s="1411"/>
      <c r="N44" s="1412"/>
      <c r="O44" s="1411"/>
      <c r="P44" s="1413"/>
      <c r="Q44" s="1431"/>
      <c r="R44" s="1431"/>
      <c r="S44" s="1431"/>
      <c r="T44" s="1431"/>
      <c r="U44" s="1431"/>
      <c r="V44" s="1414"/>
      <c r="W44" s="1415"/>
      <c r="X44" s="1515"/>
    </row>
    <row r="45" spans="1:24" ht="52.5" customHeight="1">
      <c r="A45" s="1403"/>
      <c r="B45" s="1404"/>
      <c r="C45" s="1405"/>
      <c r="D45" s="1406"/>
      <c r="E45" s="1431"/>
      <c r="F45" s="1407"/>
      <c r="G45" s="1409"/>
      <c r="H45" s="1412"/>
      <c r="I45" s="1513"/>
      <c r="J45" s="1514"/>
      <c r="K45" s="1410"/>
      <c r="L45" s="1431"/>
      <c r="M45" s="1411"/>
      <c r="N45" s="1412"/>
      <c r="O45" s="1411"/>
      <c r="P45" s="1413"/>
      <c r="Q45" s="1431"/>
      <c r="R45" s="1431"/>
      <c r="S45" s="1431"/>
      <c r="T45" s="1431"/>
      <c r="U45" s="1431"/>
      <c r="V45" s="1414"/>
      <c r="W45" s="1415"/>
      <c r="X45" s="1515"/>
    </row>
    <row r="46" spans="1:24" ht="52.5" customHeight="1">
      <c r="A46" s="1403"/>
      <c r="B46" s="1404"/>
      <c r="C46" s="1405"/>
      <c r="D46" s="1406"/>
      <c r="E46" s="1431"/>
      <c r="F46" s="1407"/>
      <c r="G46" s="1409"/>
      <c r="H46" s="1412"/>
      <c r="I46" s="1513"/>
      <c r="J46" s="1514"/>
      <c r="K46" s="1410"/>
      <c r="L46" s="1431"/>
      <c r="M46" s="1411"/>
      <c r="N46" s="1412"/>
      <c r="O46" s="1411"/>
      <c r="P46" s="1413"/>
      <c r="Q46" s="1431"/>
      <c r="R46" s="1431"/>
      <c r="S46" s="1431"/>
      <c r="T46" s="1431"/>
      <c r="U46" s="1431"/>
      <c r="V46" s="1414"/>
      <c r="W46" s="1415"/>
      <c r="X46" s="1515"/>
    </row>
    <row r="47" spans="1:24" ht="36.75" customHeight="1">
      <c r="A47" s="1403"/>
      <c r="B47" s="1404"/>
      <c r="C47" s="1405"/>
      <c r="D47" s="1406"/>
      <c r="E47" s="1431"/>
      <c r="F47" s="1407"/>
      <c r="G47" s="1409"/>
      <c r="H47" s="1412"/>
      <c r="I47" s="1513"/>
      <c r="J47" s="1514"/>
      <c r="K47" s="1410"/>
      <c r="L47" s="1431"/>
      <c r="M47" s="1411"/>
      <c r="N47" s="1412"/>
      <c r="O47" s="1411"/>
      <c r="P47" s="1413"/>
      <c r="Q47" s="1431"/>
      <c r="R47" s="1431"/>
      <c r="S47" s="1431"/>
      <c r="T47" s="1431"/>
      <c r="U47" s="1431"/>
      <c r="V47" s="1414"/>
      <c r="W47" s="1415"/>
      <c r="X47" s="1515"/>
    </row>
    <row r="48" spans="1:24" ht="18">
      <c r="A48" s="1403"/>
      <c r="B48" s="1404"/>
      <c r="C48" s="1405"/>
      <c r="D48" s="1406"/>
      <c r="E48" s="1431"/>
      <c r="F48" s="1407"/>
      <c r="G48" s="1409"/>
      <c r="H48" s="1412"/>
      <c r="I48" s="1513"/>
      <c r="J48" s="1514"/>
      <c r="K48" s="1410"/>
      <c r="L48" s="1431"/>
      <c r="M48" s="1411"/>
      <c r="N48" s="1412"/>
      <c r="O48" s="1411"/>
      <c r="P48" s="1413"/>
      <c r="Q48" s="1431"/>
      <c r="R48" s="1431"/>
      <c r="S48" s="1431"/>
      <c r="T48" s="1431"/>
      <c r="U48" s="1431"/>
      <c r="V48" s="1414"/>
      <c r="W48" s="1415"/>
      <c r="X48" s="1515"/>
    </row>
    <row r="49" spans="1:24" ht="18">
      <c r="A49" s="1403"/>
      <c r="B49" s="1404"/>
      <c r="C49" s="1405"/>
      <c r="D49" s="1406"/>
      <c r="E49" s="1431"/>
      <c r="F49" s="1407"/>
      <c r="G49" s="1409"/>
      <c r="H49" s="1412"/>
      <c r="I49" s="1513"/>
      <c r="J49" s="1514"/>
      <c r="K49" s="1410"/>
      <c r="L49" s="1431"/>
      <c r="M49" s="1411"/>
      <c r="N49" s="1412"/>
      <c r="O49" s="1411"/>
      <c r="P49" s="1413"/>
      <c r="Q49" s="1431"/>
      <c r="R49" s="1431"/>
      <c r="S49" s="1431"/>
      <c r="T49" s="1431"/>
      <c r="U49" s="1431"/>
      <c r="V49" s="1414"/>
      <c r="W49" s="1415"/>
      <c r="X49" s="1515"/>
    </row>
    <row r="50" spans="1:24" ht="18">
      <c r="A50" s="1403"/>
      <c r="B50" s="1404"/>
      <c r="C50" s="1405"/>
      <c r="D50" s="1406"/>
      <c r="E50" s="1431"/>
      <c r="F50" s="1407"/>
      <c r="G50" s="1409"/>
      <c r="H50" s="1412"/>
      <c r="I50" s="1513"/>
      <c r="J50" s="1514"/>
      <c r="K50" s="1410"/>
      <c r="L50" s="1431"/>
      <c r="M50" s="1411"/>
      <c r="N50" s="1412"/>
      <c r="O50" s="1411"/>
      <c r="P50" s="1413"/>
      <c r="Q50" s="1431"/>
      <c r="R50" s="1431"/>
      <c r="S50" s="1431"/>
      <c r="T50" s="1431"/>
      <c r="U50" s="1431"/>
      <c r="V50" s="1414"/>
      <c r="W50" s="1415"/>
      <c r="X50" s="1515"/>
    </row>
    <row r="51" spans="1:24" ht="18">
      <c r="A51" s="1403"/>
      <c r="B51" s="1404"/>
      <c r="C51" s="1405"/>
      <c r="D51" s="1406"/>
      <c r="E51" s="1431"/>
      <c r="F51" s="1407"/>
      <c r="G51" s="1409"/>
      <c r="H51" s="1412"/>
      <c r="I51" s="1513"/>
      <c r="J51" s="1514"/>
      <c r="K51" s="1410"/>
      <c r="L51" s="1431"/>
      <c r="M51" s="1411"/>
      <c r="N51" s="1412"/>
      <c r="O51" s="1411"/>
      <c r="P51" s="1413"/>
      <c r="Q51" s="1431"/>
      <c r="R51" s="1431"/>
      <c r="S51" s="1431"/>
      <c r="T51" s="1431"/>
      <c r="U51" s="1431"/>
      <c r="V51" s="1414"/>
      <c r="W51" s="1415"/>
      <c r="X51" s="1515"/>
    </row>
    <row r="52" spans="1:24" ht="18">
      <c r="A52" s="1403"/>
      <c r="B52" s="1404"/>
      <c r="C52" s="1405"/>
      <c r="D52" s="1406"/>
      <c r="E52" s="1431"/>
      <c r="F52" s="1407"/>
      <c r="G52" s="1409"/>
      <c r="H52" s="1412"/>
      <c r="I52" s="1513"/>
      <c r="J52" s="1514"/>
      <c r="K52" s="1410"/>
      <c r="L52" s="1431"/>
      <c r="M52" s="1411"/>
      <c r="N52" s="1412"/>
      <c r="O52" s="1411"/>
      <c r="P52" s="1413"/>
      <c r="Q52" s="1431"/>
      <c r="R52" s="1431"/>
      <c r="S52" s="1431"/>
      <c r="T52" s="1431"/>
      <c r="U52" s="1431"/>
      <c r="V52" s="1414"/>
      <c r="W52" s="1415"/>
      <c r="X52" s="1515"/>
    </row>
    <row r="53" spans="1:24" ht="18">
      <c r="A53" s="1403"/>
      <c r="B53" s="1404"/>
      <c r="C53" s="1405"/>
      <c r="D53" s="1406"/>
      <c r="E53" s="1431"/>
      <c r="F53" s="1407"/>
      <c r="G53" s="1409"/>
      <c r="H53" s="1412"/>
      <c r="I53" s="1513"/>
      <c r="J53" s="1514"/>
      <c r="K53" s="1410"/>
      <c r="L53" s="1431"/>
      <c r="M53" s="1411"/>
      <c r="N53" s="1412"/>
      <c r="O53" s="1411"/>
      <c r="P53" s="1413"/>
      <c r="Q53" s="1431"/>
      <c r="R53" s="1431"/>
      <c r="S53" s="1431"/>
      <c r="T53" s="1431"/>
      <c r="U53" s="1431"/>
      <c r="V53" s="1414"/>
      <c r="W53" s="1415"/>
      <c r="X53" s="1515"/>
    </row>
    <row r="54" spans="1:24" ht="18">
      <c r="A54" s="1403"/>
      <c r="B54" s="1404"/>
      <c r="C54" s="1405"/>
      <c r="D54" s="1406"/>
      <c r="E54" s="1431"/>
      <c r="F54" s="1407"/>
      <c r="G54" s="1409"/>
      <c r="H54" s="1412"/>
      <c r="I54" s="1513"/>
      <c r="J54" s="1514"/>
      <c r="K54" s="1410"/>
      <c r="L54" s="1431"/>
      <c r="M54" s="1411"/>
      <c r="N54" s="1412"/>
      <c r="O54" s="1411"/>
      <c r="P54" s="1413"/>
      <c r="Q54" s="1431"/>
      <c r="R54" s="1431"/>
      <c r="S54" s="1431"/>
      <c r="T54" s="1431"/>
      <c r="U54" s="1431"/>
      <c r="V54" s="1414"/>
      <c r="W54" s="1415"/>
      <c r="X54" s="1515"/>
    </row>
    <row r="55" spans="1:24" ht="18">
      <c r="A55" s="1403"/>
      <c r="B55" s="1404"/>
      <c r="C55" s="1405"/>
      <c r="D55" s="1406"/>
      <c r="E55" s="1431"/>
      <c r="F55" s="1407"/>
      <c r="G55" s="1409"/>
      <c r="H55" s="1412"/>
      <c r="I55" s="1513"/>
      <c r="J55" s="1514"/>
      <c r="K55" s="1410"/>
      <c r="L55" s="1431"/>
      <c r="M55" s="1411"/>
      <c r="N55" s="1412"/>
      <c r="O55" s="1411"/>
      <c r="P55" s="1413"/>
      <c r="Q55" s="1431"/>
      <c r="R55" s="1431"/>
      <c r="S55" s="1431"/>
      <c r="T55" s="1431"/>
      <c r="U55" s="1431"/>
      <c r="V55" s="1414"/>
      <c r="W55" s="1415"/>
      <c r="X55" s="1515"/>
    </row>
    <row r="56" spans="1:24" ht="18">
      <c r="A56" s="1403"/>
      <c r="B56" s="1404"/>
      <c r="C56" s="1405"/>
      <c r="D56" s="1406"/>
      <c r="E56" s="1431"/>
      <c r="F56" s="1407"/>
      <c r="G56" s="1409"/>
      <c r="H56" s="1412"/>
      <c r="I56" s="1513"/>
      <c r="J56" s="1514"/>
      <c r="K56" s="1410"/>
      <c r="L56" s="1431"/>
      <c r="M56" s="1411"/>
      <c r="N56" s="1412"/>
      <c r="O56" s="1411"/>
      <c r="P56" s="1413"/>
      <c r="Q56" s="1431"/>
      <c r="R56" s="1431"/>
      <c r="S56" s="1431"/>
      <c r="T56" s="1431"/>
      <c r="U56" s="1431"/>
      <c r="V56" s="1414"/>
      <c r="W56" s="1415"/>
      <c r="X56" s="1515"/>
    </row>
    <row r="57" spans="1:24" ht="18">
      <c r="A57" s="1403"/>
      <c r="B57" s="1404"/>
      <c r="C57" s="1405"/>
      <c r="D57" s="1406"/>
      <c r="E57" s="1431"/>
      <c r="F57" s="1407"/>
      <c r="G57" s="1409"/>
      <c r="H57" s="1412"/>
      <c r="I57" s="1513"/>
      <c r="J57" s="1514"/>
      <c r="K57" s="1410"/>
      <c r="L57" s="1431"/>
      <c r="M57" s="1411"/>
      <c r="N57" s="1412"/>
      <c r="O57" s="1411"/>
      <c r="P57" s="1413"/>
      <c r="Q57" s="1431"/>
      <c r="R57" s="1431"/>
      <c r="S57" s="1431"/>
      <c r="T57" s="1431"/>
      <c r="U57" s="1431"/>
      <c r="V57" s="1414"/>
      <c r="W57" s="1415"/>
      <c r="X57" s="1515"/>
    </row>
    <row r="58" spans="1:24" ht="83.25" customHeight="1">
      <c r="A58" s="1403"/>
      <c r="B58" s="1404"/>
      <c r="C58" s="1405"/>
      <c r="D58" s="1406"/>
      <c r="E58" s="1431"/>
      <c r="F58" s="1407"/>
      <c r="G58" s="1409"/>
      <c r="H58" s="1412"/>
      <c r="I58" s="1513"/>
      <c r="J58" s="1514"/>
      <c r="K58" s="1410"/>
      <c r="L58" s="1431"/>
      <c r="M58" s="1411"/>
      <c r="N58" s="1412"/>
      <c r="O58" s="1411"/>
      <c r="P58" s="1413"/>
      <c r="Q58" s="1431"/>
      <c r="R58" s="1431"/>
      <c r="S58" s="1431"/>
      <c r="T58" s="1431"/>
      <c r="U58" s="1431"/>
      <c r="V58" s="1414"/>
      <c r="W58" s="1415"/>
      <c r="X58" s="1515"/>
    </row>
    <row r="59" spans="1:24" ht="41.25" customHeight="1">
      <c r="A59" s="1403"/>
      <c r="B59" s="1404"/>
      <c r="C59" s="1405"/>
      <c r="D59" s="1406"/>
      <c r="E59" s="1431"/>
      <c r="F59" s="1407"/>
      <c r="G59" s="1409"/>
      <c r="H59" s="1412"/>
      <c r="I59" s="1513"/>
      <c r="J59" s="1514"/>
      <c r="K59" s="1410"/>
      <c r="L59" s="1431"/>
      <c r="M59" s="1411"/>
      <c r="N59" s="1412"/>
      <c r="O59" s="1411"/>
      <c r="P59" s="1413"/>
      <c r="Q59" s="1431"/>
      <c r="R59" s="1431"/>
      <c r="S59" s="1431"/>
      <c r="T59" s="1431"/>
      <c r="U59" s="1431"/>
      <c r="V59" s="1414"/>
      <c r="W59" s="1415"/>
      <c r="X59" s="1515"/>
    </row>
    <row r="60" spans="1:24" ht="18">
      <c r="A60" s="1403"/>
      <c r="B60" s="1404"/>
      <c r="C60" s="1405"/>
      <c r="D60" s="1406"/>
      <c r="E60" s="1431"/>
      <c r="F60" s="1407"/>
      <c r="G60" s="1409"/>
      <c r="H60" s="1412"/>
      <c r="I60" s="1513"/>
      <c r="J60" s="1514"/>
      <c r="K60" s="1410"/>
      <c r="L60" s="1431"/>
      <c r="M60" s="1411"/>
      <c r="N60" s="1412"/>
      <c r="O60" s="1411"/>
      <c r="P60" s="1413"/>
      <c r="Q60" s="1431"/>
      <c r="R60" s="1431"/>
      <c r="S60" s="1431"/>
      <c r="T60" s="1431"/>
      <c r="U60" s="1431"/>
      <c r="V60" s="1414"/>
      <c r="W60" s="1415"/>
      <c r="X60" s="1515"/>
    </row>
    <row r="61" spans="1:24" ht="105.75" customHeight="1">
      <c r="A61" s="1403"/>
      <c r="B61" s="1404"/>
      <c r="C61" s="1405"/>
      <c r="D61" s="1406"/>
      <c r="E61" s="1431"/>
      <c r="F61" s="1407"/>
      <c r="G61" s="1409"/>
      <c r="H61" s="1412"/>
      <c r="I61" s="1513"/>
      <c r="J61" s="1514"/>
      <c r="K61" s="1410"/>
      <c r="L61" s="1431"/>
      <c r="M61" s="1411"/>
      <c r="N61" s="1412"/>
      <c r="O61" s="1411"/>
      <c r="P61" s="1413"/>
      <c r="Q61" s="1431"/>
      <c r="R61" s="1431"/>
      <c r="S61" s="1431"/>
      <c r="T61" s="1431"/>
      <c r="U61" s="1431"/>
      <c r="V61" s="1414"/>
      <c r="W61" s="1415"/>
      <c r="X61" s="1515"/>
    </row>
    <row r="62" spans="1:24" ht="110.25" customHeight="1">
      <c r="A62" s="1403"/>
      <c r="B62" s="1404"/>
      <c r="C62" s="1405"/>
      <c r="D62" s="1406"/>
      <c r="E62" s="1431"/>
      <c r="F62" s="1407"/>
      <c r="G62" s="1409"/>
      <c r="H62" s="1412"/>
      <c r="I62" s="1513"/>
      <c r="J62" s="1514"/>
      <c r="K62" s="1410"/>
      <c r="L62" s="1431"/>
      <c r="M62" s="1411"/>
      <c r="N62" s="1412"/>
      <c r="O62" s="1411"/>
      <c r="P62" s="1413"/>
      <c r="Q62" s="1431"/>
      <c r="R62" s="1431"/>
      <c r="S62" s="1431"/>
      <c r="T62" s="1431"/>
      <c r="U62" s="1431"/>
      <c r="V62" s="1414"/>
      <c r="W62" s="1415"/>
      <c r="X62" s="1515"/>
    </row>
    <row r="63" spans="1:24" ht="18">
      <c r="A63" s="1403"/>
      <c r="B63" s="1404"/>
      <c r="C63" s="1405"/>
      <c r="D63" s="1406"/>
      <c r="E63" s="1431"/>
      <c r="F63" s="1407"/>
      <c r="G63" s="1409"/>
      <c r="H63" s="1412"/>
      <c r="I63" s="1513"/>
      <c r="J63" s="1514"/>
      <c r="K63" s="1410"/>
      <c r="L63" s="1431"/>
      <c r="M63" s="1411"/>
      <c r="N63" s="1412"/>
      <c r="O63" s="1411"/>
      <c r="P63" s="1413"/>
      <c r="Q63" s="1431"/>
      <c r="R63" s="1431"/>
      <c r="S63" s="1431"/>
      <c r="T63" s="1431"/>
      <c r="U63" s="1431"/>
      <c r="V63" s="1414"/>
      <c r="W63" s="1415"/>
      <c r="X63" s="1515"/>
    </row>
    <row r="64" spans="1:24" ht="18">
      <c r="A64" s="1403"/>
      <c r="B64" s="1404"/>
      <c r="C64" s="1405"/>
      <c r="D64" s="1406"/>
      <c r="E64" s="1431"/>
      <c r="F64" s="1407"/>
      <c r="G64" s="1409"/>
      <c r="H64" s="1412"/>
      <c r="I64" s="1513"/>
      <c r="J64" s="1514"/>
      <c r="K64" s="1410"/>
      <c r="L64" s="1431"/>
      <c r="M64" s="1411"/>
      <c r="N64" s="1412"/>
      <c r="O64" s="1411"/>
      <c r="P64" s="1413"/>
      <c r="Q64" s="1431"/>
      <c r="R64" s="1431"/>
      <c r="S64" s="1431"/>
      <c r="T64" s="1431"/>
      <c r="U64" s="1431"/>
      <c r="V64" s="1414"/>
      <c r="W64" s="1415"/>
      <c r="X64" s="1515"/>
    </row>
    <row r="65" spans="1:24" ht="18">
      <c r="A65" s="1403"/>
      <c r="B65" s="1404"/>
      <c r="C65" s="1405"/>
      <c r="D65" s="1406"/>
      <c r="E65" s="1431"/>
      <c r="F65" s="1407"/>
      <c r="G65" s="1409"/>
      <c r="H65" s="1412"/>
      <c r="I65" s="1513"/>
      <c r="J65" s="1514"/>
      <c r="K65" s="1410"/>
      <c r="L65" s="1431"/>
      <c r="M65" s="1411"/>
      <c r="N65" s="1412"/>
      <c r="O65" s="1411"/>
      <c r="P65" s="1413"/>
      <c r="Q65" s="1431"/>
      <c r="R65" s="1431"/>
      <c r="S65" s="1431"/>
      <c r="T65" s="1431"/>
      <c r="U65" s="1431"/>
      <c r="V65" s="1414"/>
      <c r="W65" s="1415"/>
      <c r="X65" s="1515"/>
    </row>
    <row r="66" spans="1:24" ht="18">
      <c r="A66" s="1403"/>
      <c r="B66" s="1404"/>
      <c r="C66" s="1405"/>
      <c r="D66" s="1406"/>
      <c r="E66" s="1431"/>
      <c r="F66" s="1407"/>
      <c r="G66" s="1409"/>
      <c r="H66" s="1412"/>
      <c r="I66" s="1513"/>
      <c r="J66" s="1514"/>
      <c r="K66" s="1410"/>
      <c r="L66" s="1431"/>
      <c r="M66" s="1411"/>
      <c r="N66" s="1412"/>
      <c r="O66" s="1411"/>
      <c r="P66" s="1413"/>
      <c r="Q66" s="1431"/>
      <c r="R66" s="1431"/>
      <c r="S66" s="1431"/>
      <c r="T66" s="1431"/>
      <c r="U66" s="1431"/>
      <c r="V66" s="1414"/>
      <c r="W66" s="1415"/>
      <c r="X66" s="1515"/>
    </row>
    <row r="67" spans="1:24" ht="18">
      <c r="A67" s="1403"/>
      <c r="B67" s="1404"/>
      <c r="C67" s="1405"/>
      <c r="D67" s="1406"/>
      <c r="E67" s="1431"/>
      <c r="F67" s="1407"/>
      <c r="G67" s="1409"/>
      <c r="H67" s="1412"/>
      <c r="I67" s="1513"/>
      <c r="J67" s="1514"/>
      <c r="K67" s="1410"/>
      <c r="L67" s="1431"/>
      <c r="M67" s="1411"/>
      <c r="N67" s="1412"/>
      <c r="O67" s="1411"/>
      <c r="P67" s="1413"/>
      <c r="Q67" s="1431"/>
      <c r="R67" s="1431"/>
      <c r="S67" s="1431"/>
      <c r="T67" s="1431"/>
      <c r="U67" s="1431"/>
      <c r="V67" s="1414"/>
      <c r="W67" s="1415"/>
      <c r="X67" s="1515"/>
    </row>
    <row r="68" spans="1:24" ht="48" customHeight="1">
      <c r="A68" s="1403"/>
      <c r="B68" s="1404"/>
      <c r="C68" s="1405"/>
      <c r="D68" s="1406"/>
      <c r="E68" s="1431"/>
      <c r="F68" s="1407"/>
      <c r="G68" s="1409"/>
      <c r="H68" s="1412"/>
      <c r="I68" s="1513"/>
      <c r="J68" s="1514"/>
      <c r="K68" s="1410"/>
      <c r="L68" s="1431"/>
      <c r="M68" s="1411"/>
      <c r="N68" s="1412"/>
      <c r="O68" s="1411"/>
      <c r="P68" s="1413"/>
      <c r="Q68" s="1431"/>
      <c r="R68" s="1431"/>
      <c r="S68" s="1431"/>
      <c r="T68" s="1431"/>
      <c r="U68" s="1431"/>
      <c r="V68" s="1414"/>
      <c r="W68" s="1415"/>
      <c r="X68" s="1515"/>
    </row>
    <row r="69" spans="1:24" ht="18">
      <c r="A69" s="1403"/>
      <c r="B69" s="1404"/>
      <c r="C69" s="1405"/>
      <c r="D69" s="1406"/>
      <c r="E69" s="1431"/>
      <c r="F69" s="1407"/>
      <c r="G69" s="1409"/>
      <c r="H69" s="1412"/>
      <c r="I69" s="1513"/>
      <c r="J69" s="1514"/>
      <c r="K69" s="1410"/>
      <c r="L69" s="1431"/>
      <c r="M69" s="1411"/>
      <c r="N69" s="1412"/>
      <c r="O69" s="1411"/>
      <c r="P69" s="1413"/>
      <c r="Q69" s="1431"/>
      <c r="R69" s="1431"/>
      <c r="S69" s="1431"/>
      <c r="T69" s="1431"/>
      <c r="U69" s="1431"/>
      <c r="V69" s="1414"/>
      <c r="W69" s="1415"/>
      <c r="X69" s="1515"/>
    </row>
    <row r="70" spans="1:24" ht="18">
      <c r="A70" s="1403"/>
      <c r="B70" s="1404"/>
      <c r="C70" s="1405"/>
      <c r="D70" s="1406"/>
      <c r="E70" s="1431"/>
      <c r="F70" s="1407"/>
      <c r="G70" s="1409"/>
      <c r="H70" s="1412"/>
      <c r="I70" s="1513"/>
      <c r="J70" s="1514"/>
      <c r="K70" s="1410"/>
      <c r="L70" s="1431"/>
      <c r="M70" s="1411"/>
      <c r="N70" s="1412"/>
      <c r="O70" s="1411"/>
      <c r="P70" s="1413"/>
      <c r="Q70" s="1431"/>
      <c r="R70" s="1431"/>
      <c r="S70" s="1431"/>
      <c r="T70" s="1431"/>
      <c r="U70" s="1431"/>
      <c r="V70" s="1414"/>
      <c r="W70" s="1415"/>
      <c r="X70" s="1515"/>
    </row>
    <row r="71" spans="1:24" ht="18">
      <c r="A71" s="1403"/>
      <c r="B71" s="1404"/>
      <c r="C71" s="1405"/>
      <c r="D71" s="1406"/>
      <c r="E71" s="1431"/>
      <c r="F71" s="1407"/>
      <c r="G71" s="1409"/>
      <c r="H71" s="1412"/>
      <c r="I71" s="1513"/>
      <c r="J71" s="1514"/>
      <c r="K71" s="1410"/>
      <c r="L71" s="1431"/>
      <c r="M71" s="1411"/>
      <c r="N71" s="1412"/>
      <c r="O71" s="1411"/>
      <c r="P71" s="1413"/>
      <c r="Q71" s="1431"/>
      <c r="R71" s="1431"/>
      <c r="S71" s="1431"/>
      <c r="T71" s="1431"/>
      <c r="U71" s="1431"/>
      <c r="V71" s="1414"/>
      <c r="W71" s="1415"/>
      <c r="X71" s="1515"/>
    </row>
    <row r="72" spans="1:24" ht="18">
      <c r="A72" s="1403"/>
      <c r="B72" s="1404"/>
      <c r="C72" s="1405"/>
      <c r="D72" s="1406"/>
      <c r="E72" s="1431"/>
      <c r="F72" s="1407"/>
      <c r="G72" s="1409"/>
      <c r="H72" s="1412"/>
      <c r="I72" s="1513"/>
      <c r="J72" s="1514"/>
      <c r="K72" s="1410"/>
      <c r="L72" s="1431"/>
      <c r="M72" s="1411"/>
      <c r="N72" s="1412"/>
      <c r="O72" s="1411"/>
      <c r="P72" s="1413"/>
      <c r="Q72" s="1431"/>
      <c r="R72" s="1431"/>
      <c r="S72" s="1431"/>
      <c r="T72" s="1431"/>
      <c r="U72" s="1431"/>
      <c r="V72" s="1414"/>
      <c r="W72" s="1415"/>
      <c r="X72" s="1515"/>
    </row>
    <row r="73" spans="1:24" ht="18">
      <c r="A73" s="1403"/>
      <c r="B73" s="1404"/>
      <c r="C73" s="1405"/>
      <c r="D73" s="1406"/>
      <c r="E73" s="1431"/>
      <c r="F73" s="1407"/>
      <c r="G73" s="1409"/>
      <c r="H73" s="1412"/>
      <c r="I73" s="1513"/>
      <c r="J73" s="1514"/>
      <c r="K73" s="1410"/>
      <c r="L73" s="1431"/>
      <c r="M73" s="1411"/>
      <c r="N73" s="1412"/>
      <c r="O73" s="1411"/>
      <c r="P73" s="1413"/>
      <c r="Q73" s="1431"/>
      <c r="R73" s="1431"/>
      <c r="S73" s="1431"/>
      <c r="T73" s="1431"/>
      <c r="U73" s="1431"/>
      <c r="V73" s="1414"/>
      <c r="W73" s="1415"/>
      <c r="X73" s="1515"/>
    </row>
    <row r="74" spans="1:24" ht="18">
      <c r="A74" s="1403"/>
      <c r="B74" s="1404"/>
      <c r="C74" s="1405"/>
      <c r="D74" s="1406"/>
      <c r="E74" s="1431"/>
      <c r="F74" s="1407"/>
      <c r="G74" s="1409"/>
      <c r="H74" s="1412"/>
      <c r="I74" s="1513"/>
      <c r="J74" s="1514"/>
      <c r="K74" s="1410"/>
      <c r="L74" s="1431"/>
      <c r="M74" s="1411"/>
      <c r="N74" s="1412"/>
      <c r="O74" s="1411"/>
      <c r="P74" s="1413"/>
      <c r="Q74" s="1431"/>
      <c r="R74" s="1431"/>
      <c r="S74" s="1431"/>
      <c r="T74" s="1431"/>
      <c r="U74" s="1431"/>
      <c r="V74" s="1414"/>
      <c r="W74" s="1415"/>
      <c r="X74" s="1515"/>
    </row>
    <row r="75" spans="1:24" ht="18">
      <c r="A75" s="1403"/>
      <c r="B75" s="1404"/>
      <c r="C75" s="1405"/>
      <c r="D75" s="1406"/>
      <c r="E75" s="1431"/>
      <c r="F75" s="1407"/>
      <c r="G75" s="1409"/>
      <c r="H75" s="1412"/>
      <c r="I75" s="1513"/>
      <c r="J75" s="1514"/>
      <c r="K75" s="1410"/>
      <c r="L75" s="1431"/>
      <c r="M75" s="1411"/>
      <c r="N75" s="1412"/>
      <c r="O75" s="1411"/>
      <c r="P75" s="1413"/>
      <c r="Q75" s="1431"/>
      <c r="R75" s="1431"/>
      <c r="S75" s="1431"/>
      <c r="T75" s="1431"/>
      <c r="U75" s="1431"/>
      <c r="V75" s="1414"/>
      <c r="W75" s="1415"/>
      <c r="X75" s="1515"/>
    </row>
    <row r="76" spans="1:24" ht="18">
      <c r="A76" s="1403"/>
      <c r="B76" s="1404"/>
      <c r="C76" s="1405"/>
      <c r="D76" s="1406"/>
      <c r="E76" s="1431"/>
      <c r="F76" s="1407"/>
      <c r="G76" s="1409"/>
      <c r="H76" s="1412"/>
      <c r="I76" s="1513"/>
      <c r="J76" s="1514"/>
      <c r="K76" s="1410"/>
      <c r="L76" s="1431"/>
      <c r="M76" s="1411"/>
      <c r="N76" s="1412"/>
      <c r="O76" s="1411"/>
      <c r="P76" s="1413"/>
      <c r="Q76" s="1431"/>
      <c r="R76" s="1431"/>
      <c r="S76" s="1431"/>
      <c r="T76" s="1431"/>
      <c r="U76" s="1431"/>
      <c r="V76" s="1414"/>
      <c r="W76" s="1415"/>
      <c r="X76" s="1515"/>
    </row>
    <row r="77" spans="1:24" ht="18">
      <c r="A77" s="1403"/>
      <c r="B77" s="1404"/>
      <c r="C77" s="1405"/>
      <c r="D77" s="1406"/>
      <c r="E77" s="1431"/>
      <c r="F77" s="1407"/>
      <c r="G77" s="1409"/>
      <c r="H77" s="1412"/>
      <c r="I77" s="1513"/>
      <c r="J77" s="1514"/>
      <c r="K77" s="1410"/>
      <c r="L77" s="1431"/>
      <c r="M77" s="1411"/>
      <c r="N77" s="1412"/>
      <c r="O77" s="1411"/>
      <c r="P77" s="1413"/>
      <c r="Q77" s="1431"/>
      <c r="R77" s="1431"/>
      <c r="S77" s="1431"/>
      <c r="T77" s="1431"/>
      <c r="U77" s="1431"/>
      <c r="V77" s="1414"/>
      <c r="W77" s="1415"/>
      <c r="X77" s="1515"/>
    </row>
    <row r="78" spans="1:24" ht="18">
      <c r="A78" s="1403"/>
      <c r="B78" s="1404"/>
      <c r="C78" s="1405"/>
      <c r="D78" s="1406"/>
      <c r="E78" s="1431"/>
      <c r="F78" s="1407"/>
      <c r="G78" s="1409"/>
      <c r="H78" s="1412"/>
      <c r="I78" s="1513"/>
      <c r="J78" s="1514"/>
      <c r="K78" s="1410"/>
      <c r="L78" s="1431"/>
      <c r="M78" s="1411"/>
      <c r="N78" s="1412"/>
      <c r="O78" s="1411"/>
      <c r="P78" s="1413"/>
      <c r="Q78" s="1431"/>
      <c r="R78" s="1431"/>
      <c r="S78" s="1431"/>
      <c r="T78" s="1431"/>
      <c r="U78" s="1431"/>
      <c r="V78" s="1414"/>
      <c r="W78" s="1415"/>
      <c r="X78" s="1515"/>
    </row>
    <row r="79" spans="1:24" ht="18">
      <c r="A79" s="1403"/>
      <c r="B79" s="1404"/>
      <c r="C79" s="1405"/>
      <c r="D79" s="1406"/>
      <c r="E79" s="1431"/>
      <c r="F79" s="1407"/>
      <c r="G79" s="1409"/>
      <c r="H79" s="1412"/>
      <c r="I79" s="1513"/>
      <c r="J79" s="1514"/>
      <c r="K79" s="1410"/>
      <c r="L79" s="1431"/>
      <c r="M79" s="1411"/>
      <c r="N79" s="1412"/>
      <c r="O79" s="1411"/>
      <c r="P79" s="1413"/>
      <c r="Q79" s="1431"/>
      <c r="R79" s="1431"/>
      <c r="S79" s="1431"/>
      <c r="T79" s="1431"/>
      <c r="U79" s="1431"/>
      <c r="V79" s="1414"/>
      <c r="W79" s="1415"/>
      <c r="X79" s="1515"/>
    </row>
    <row r="80" spans="1:24" ht="18">
      <c r="A80" s="1403"/>
      <c r="B80" s="1404"/>
      <c r="C80" s="1405"/>
      <c r="D80" s="1406"/>
      <c r="E80" s="1431"/>
      <c r="F80" s="1407"/>
      <c r="G80" s="1409"/>
      <c r="H80" s="1412"/>
      <c r="I80" s="1513"/>
      <c r="J80" s="1514"/>
      <c r="K80" s="1410"/>
      <c r="L80" s="1431"/>
      <c r="M80" s="1411"/>
      <c r="N80" s="1412"/>
      <c r="O80" s="1411"/>
      <c r="P80" s="1413"/>
      <c r="Q80" s="1431"/>
      <c r="R80" s="1431"/>
      <c r="S80" s="1431"/>
      <c r="T80" s="1431"/>
      <c r="U80" s="1431"/>
      <c r="V80" s="1414"/>
      <c r="W80" s="1415"/>
      <c r="X80" s="1515"/>
    </row>
    <row r="81" spans="1:24" ht="18">
      <c r="A81" s="1403"/>
      <c r="B81" s="1404"/>
      <c r="C81" s="1405"/>
      <c r="D81" s="1406"/>
      <c r="E81" s="1431"/>
      <c r="F81" s="1407"/>
      <c r="G81" s="1409"/>
      <c r="H81" s="1412"/>
      <c r="I81" s="1513"/>
      <c r="J81" s="1514"/>
      <c r="K81" s="1410"/>
      <c r="L81" s="1431"/>
      <c r="M81" s="1411"/>
      <c r="N81" s="1412"/>
      <c r="O81" s="1411"/>
      <c r="P81" s="1413"/>
      <c r="Q81" s="1431"/>
      <c r="R81" s="1431"/>
      <c r="S81" s="1431"/>
      <c r="T81" s="1431"/>
      <c r="U81" s="1431"/>
      <c r="V81" s="1414"/>
      <c r="W81" s="1415"/>
      <c r="X81" s="1515"/>
    </row>
    <row r="82" spans="1:24" ht="18">
      <c r="A82" s="1403"/>
      <c r="B82" s="1404"/>
      <c r="C82" s="1405"/>
      <c r="D82" s="1406"/>
      <c r="E82" s="1431"/>
      <c r="F82" s="1407"/>
      <c r="G82" s="1409"/>
      <c r="H82" s="1412"/>
      <c r="I82" s="1513"/>
      <c r="J82" s="1514"/>
      <c r="K82" s="1410"/>
      <c r="L82" s="1431"/>
      <c r="M82" s="1411"/>
      <c r="N82" s="1412"/>
      <c r="O82" s="1411"/>
      <c r="P82" s="1413"/>
      <c r="Q82" s="1431"/>
      <c r="R82" s="1431"/>
      <c r="S82" s="1431"/>
      <c r="T82" s="1431"/>
      <c r="U82" s="1431"/>
      <c r="V82" s="1414"/>
      <c r="W82" s="1415"/>
      <c r="X82" s="1515"/>
    </row>
    <row r="83" spans="1:24" ht="18">
      <c r="A83" s="1403"/>
      <c r="B83" s="1404"/>
      <c r="C83" s="1405"/>
      <c r="D83" s="1406"/>
      <c r="E83" s="1431"/>
      <c r="F83" s="1407"/>
      <c r="G83" s="1409"/>
      <c r="H83" s="1412"/>
      <c r="I83" s="1513"/>
      <c r="J83" s="1514"/>
      <c r="K83" s="1410"/>
      <c r="L83" s="1431"/>
      <c r="M83" s="1411"/>
      <c r="N83" s="1412"/>
      <c r="O83" s="1411"/>
      <c r="P83" s="1413"/>
      <c r="Q83" s="1431"/>
      <c r="R83" s="1431"/>
      <c r="S83" s="1431"/>
      <c r="T83" s="1431"/>
      <c r="U83" s="1431"/>
      <c r="V83" s="1414"/>
      <c r="W83" s="1415"/>
      <c r="X83" s="1515"/>
    </row>
    <row r="84" spans="1:24" ht="18">
      <c r="A84" s="1403"/>
      <c r="B84" s="1404"/>
      <c r="C84" s="1405"/>
      <c r="D84" s="1406"/>
      <c r="E84" s="1431"/>
      <c r="F84" s="1407"/>
      <c r="G84" s="1409"/>
      <c r="H84" s="1412"/>
      <c r="I84" s="1513"/>
      <c r="J84" s="1514"/>
      <c r="K84" s="1410"/>
      <c r="L84" s="1431"/>
      <c r="M84" s="1411"/>
      <c r="N84" s="1412"/>
      <c r="O84" s="1411"/>
      <c r="P84" s="1413"/>
      <c r="Q84" s="1431"/>
      <c r="R84" s="1431"/>
      <c r="S84" s="1431"/>
      <c r="T84" s="1431"/>
      <c r="U84" s="1431"/>
      <c r="V84" s="1414"/>
      <c r="W84" s="1415"/>
      <c r="X84" s="1515"/>
    </row>
    <row r="85" spans="1:24" ht="18">
      <c r="A85" s="1403"/>
      <c r="B85" s="1404"/>
      <c r="C85" s="1405"/>
      <c r="D85" s="1406"/>
      <c r="E85" s="1431"/>
      <c r="F85" s="1407"/>
      <c r="G85" s="1409"/>
      <c r="H85" s="1412"/>
      <c r="I85" s="1513"/>
      <c r="J85" s="1514"/>
      <c r="K85" s="1410"/>
      <c r="L85" s="1431"/>
      <c r="M85" s="1411"/>
      <c r="N85" s="1412"/>
      <c r="O85" s="1411"/>
      <c r="P85" s="1413"/>
      <c r="Q85" s="1431"/>
      <c r="R85" s="1431"/>
      <c r="S85" s="1431"/>
      <c r="T85" s="1431"/>
      <c r="U85" s="1431"/>
      <c r="V85" s="1414"/>
      <c r="W85" s="1415"/>
      <c r="X85" s="1515"/>
    </row>
    <row r="86" spans="1:24" ht="18">
      <c r="A86" s="1403"/>
      <c r="B86" s="1404"/>
      <c r="C86" s="1405"/>
      <c r="D86" s="1406"/>
      <c r="E86" s="1431"/>
      <c r="F86" s="1407"/>
      <c r="G86" s="1409"/>
      <c r="H86" s="1412"/>
      <c r="I86" s="1513"/>
      <c r="J86" s="1514"/>
      <c r="K86" s="1410"/>
      <c r="L86" s="1431"/>
      <c r="M86" s="1411"/>
      <c r="N86" s="1412"/>
      <c r="O86" s="1411"/>
      <c r="P86" s="1413"/>
      <c r="Q86" s="1431"/>
      <c r="R86" s="1431"/>
      <c r="S86" s="1431"/>
      <c r="T86" s="1431"/>
      <c r="U86" s="1431"/>
      <c r="V86" s="1414"/>
      <c r="W86" s="1415"/>
      <c r="X86" s="1515"/>
    </row>
    <row r="87" spans="1:24" ht="18">
      <c r="A87" s="1403"/>
      <c r="B87" s="1404"/>
      <c r="C87" s="1405"/>
      <c r="D87" s="1406"/>
      <c r="E87" s="1431"/>
      <c r="F87" s="1407"/>
      <c r="G87" s="1409"/>
      <c r="H87" s="1412"/>
      <c r="I87" s="1513"/>
      <c r="J87" s="1514"/>
      <c r="K87" s="1410"/>
      <c r="L87" s="1431"/>
      <c r="M87" s="1411"/>
      <c r="N87" s="1412"/>
      <c r="O87" s="1411"/>
      <c r="P87" s="1413"/>
      <c r="Q87" s="1431"/>
      <c r="R87" s="1431"/>
      <c r="S87" s="1431"/>
      <c r="T87" s="1431"/>
      <c r="U87" s="1431"/>
      <c r="V87" s="1414"/>
      <c r="W87" s="1415"/>
      <c r="X87" s="1515"/>
    </row>
    <row r="88" spans="1:24" ht="18">
      <c r="A88" s="1403"/>
      <c r="B88" s="1404"/>
      <c r="C88" s="1405"/>
      <c r="D88" s="1406"/>
      <c r="E88" s="1431"/>
      <c r="F88" s="1407"/>
      <c r="G88" s="1409"/>
      <c r="H88" s="1412"/>
      <c r="I88" s="1513"/>
      <c r="J88" s="1514"/>
      <c r="K88" s="1410"/>
      <c r="L88" s="1431"/>
      <c r="M88" s="1411"/>
      <c r="N88" s="1412"/>
      <c r="O88" s="1411"/>
      <c r="P88" s="1413"/>
      <c r="Q88" s="1431"/>
      <c r="R88" s="1431"/>
      <c r="S88" s="1431"/>
      <c r="T88" s="1431"/>
      <c r="U88" s="1431"/>
      <c r="V88" s="1414"/>
      <c r="W88" s="1415"/>
      <c r="X88" s="1515"/>
    </row>
    <row r="89" spans="1:24" ht="18">
      <c r="A89" s="1403"/>
      <c r="B89" s="1404"/>
      <c r="C89" s="1405"/>
      <c r="D89" s="1406"/>
      <c r="E89" s="1431"/>
      <c r="F89" s="1407"/>
      <c r="G89" s="1409"/>
      <c r="H89" s="1412"/>
      <c r="I89" s="1513"/>
      <c r="J89" s="1514"/>
      <c r="K89" s="1410"/>
      <c r="L89" s="1431"/>
      <c r="M89" s="1411"/>
      <c r="N89" s="1412"/>
      <c r="O89" s="1411"/>
      <c r="P89" s="1413"/>
      <c r="Q89" s="1431"/>
      <c r="R89" s="1431"/>
      <c r="S89" s="1431"/>
      <c r="T89" s="1431"/>
      <c r="U89" s="1431"/>
      <c r="V89" s="1414"/>
      <c r="W89" s="1415"/>
      <c r="X89" s="1515"/>
    </row>
    <row r="90" spans="1:24" ht="18">
      <c r="A90" s="1403"/>
      <c r="B90" s="1404"/>
      <c r="C90" s="1405"/>
      <c r="D90" s="1406"/>
      <c r="E90" s="1431"/>
      <c r="F90" s="1407"/>
      <c r="G90" s="1409"/>
      <c r="H90" s="1412"/>
      <c r="I90" s="1513"/>
      <c r="J90" s="1514"/>
      <c r="K90" s="1410"/>
      <c r="L90" s="1431"/>
      <c r="M90" s="1411"/>
      <c r="N90" s="1412"/>
      <c r="O90" s="1411"/>
      <c r="P90" s="1413"/>
      <c r="Q90" s="1431"/>
      <c r="R90" s="1431"/>
      <c r="S90" s="1431"/>
      <c r="T90" s="1431"/>
      <c r="U90" s="1431"/>
      <c r="V90" s="1414"/>
      <c r="W90" s="1415"/>
      <c r="X90" s="1515"/>
    </row>
    <row r="91" spans="1:24" ht="18">
      <c r="A91" s="1403"/>
      <c r="B91" s="1404"/>
      <c r="C91" s="1405"/>
      <c r="D91" s="1406"/>
      <c r="E91" s="1431"/>
      <c r="F91" s="1407"/>
      <c r="G91" s="1409"/>
      <c r="H91" s="1412"/>
      <c r="I91" s="1513"/>
      <c r="J91" s="1514"/>
      <c r="K91" s="1410"/>
      <c r="L91" s="1431"/>
      <c r="M91" s="1411"/>
      <c r="N91" s="1412"/>
      <c r="O91" s="1411"/>
      <c r="P91" s="1413"/>
      <c r="Q91" s="1431"/>
      <c r="R91" s="1431"/>
      <c r="S91" s="1431"/>
      <c r="T91" s="1431"/>
      <c r="U91" s="1431"/>
      <c r="V91" s="1414"/>
      <c r="W91" s="1415"/>
      <c r="X91" s="1515"/>
    </row>
    <row r="92" spans="1:24" ht="18">
      <c r="A92" s="1403"/>
      <c r="B92" s="1404"/>
      <c r="C92" s="1405"/>
      <c r="D92" s="1406"/>
      <c r="E92" s="1431"/>
      <c r="F92" s="1407"/>
      <c r="G92" s="1409"/>
      <c r="H92" s="1412"/>
      <c r="I92" s="1513"/>
      <c r="J92" s="1514"/>
      <c r="K92" s="1410"/>
      <c r="L92" s="1431"/>
      <c r="M92" s="1411"/>
      <c r="N92" s="1412"/>
      <c r="O92" s="1411"/>
      <c r="P92" s="1413"/>
      <c r="Q92" s="1431"/>
      <c r="R92" s="1431"/>
      <c r="S92" s="1431"/>
      <c r="T92" s="1431"/>
      <c r="U92" s="1431"/>
      <c r="V92" s="1414"/>
      <c r="W92" s="1415"/>
      <c r="X92" s="1515"/>
    </row>
    <row r="93" spans="1:24" ht="18">
      <c r="A93" s="1403"/>
      <c r="B93" s="1404"/>
      <c r="C93" s="1405"/>
      <c r="D93" s="1406"/>
      <c r="E93" s="1431"/>
      <c r="F93" s="1407"/>
      <c r="G93" s="1409"/>
      <c r="H93" s="1412"/>
      <c r="I93" s="1513"/>
      <c r="J93" s="1514"/>
      <c r="K93" s="1410"/>
      <c r="L93" s="1431"/>
      <c r="M93" s="1411"/>
      <c r="N93" s="1412"/>
      <c r="O93" s="1411"/>
      <c r="P93" s="1413"/>
      <c r="Q93" s="1431"/>
      <c r="R93" s="1431"/>
      <c r="S93" s="1431"/>
      <c r="T93" s="1431"/>
      <c r="U93" s="1431"/>
      <c r="V93" s="1414"/>
      <c r="W93" s="1415"/>
      <c r="X93" s="1515"/>
    </row>
    <row r="94" spans="1:24" ht="18">
      <c r="A94" s="1403"/>
      <c r="B94" s="1404"/>
      <c r="C94" s="1405"/>
      <c r="D94" s="1406"/>
      <c r="E94" s="1431"/>
      <c r="F94" s="1407"/>
      <c r="G94" s="1409"/>
      <c r="H94" s="1412"/>
      <c r="I94" s="1513"/>
      <c r="J94" s="1514"/>
      <c r="K94" s="1410"/>
      <c r="L94" s="1431"/>
      <c r="M94" s="1411"/>
      <c r="N94" s="1412"/>
      <c r="O94" s="1411"/>
      <c r="P94" s="1413"/>
      <c r="Q94" s="1431"/>
      <c r="R94" s="1431"/>
      <c r="S94" s="1431"/>
      <c r="T94" s="1431"/>
      <c r="U94" s="1431"/>
      <c r="V94" s="1414"/>
      <c r="W94" s="1415"/>
      <c r="X94" s="1515"/>
    </row>
    <row r="95" spans="1:24" ht="18">
      <c r="A95" s="1403"/>
      <c r="B95" s="1404"/>
      <c r="C95" s="1405"/>
      <c r="D95" s="1406"/>
      <c r="E95" s="1431"/>
      <c r="F95" s="1407"/>
      <c r="G95" s="1409"/>
      <c r="H95" s="1412"/>
      <c r="I95" s="1513"/>
      <c r="J95" s="1514"/>
      <c r="K95" s="1410"/>
      <c r="L95" s="1431"/>
      <c r="M95" s="1411"/>
      <c r="N95" s="1412"/>
      <c r="O95" s="1411"/>
      <c r="P95" s="1413"/>
      <c r="Q95" s="1431"/>
      <c r="R95" s="1431"/>
      <c r="S95" s="1431"/>
      <c r="T95" s="1431"/>
      <c r="U95" s="1431"/>
      <c r="V95" s="1414"/>
      <c r="W95" s="1415"/>
      <c r="X95" s="1515"/>
    </row>
    <row r="96" spans="1:24" ht="18">
      <c r="A96" s="1403"/>
      <c r="B96" s="1404"/>
      <c r="C96" s="1405"/>
      <c r="D96" s="1406"/>
      <c r="E96" s="1431"/>
      <c r="F96" s="1407"/>
      <c r="G96" s="1409"/>
      <c r="H96" s="1412"/>
      <c r="I96" s="1513"/>
      <c r="J96" s="1514"/>
      <c r="K96" s="1410"/>
      <c r="L96" s="1431"/>
      <c r="M96" s="1411"/>
      <c r="N96" s="1412"/>
      <c r="O96" s="1411"/>
      <c r="P96" s="1413"/>
      <c r="Q96" s="1431"/>
      <c r="R96" s="1431"/>
      <c r="S96" s="1431"/>
      <c r="T96" s="1431"/>
      <c r="U96" s="1431"/>
      <c r="V96" s="1414"/>
      <c r="W96" s="1415"/>
      <c r="X96" s="1515"/>
    </row>
    <row r="97" spans="1:24" ht="18">
      <c r="A97" s="1403"/>
      <c r="B97" s="1404"/>
      <c r="C97" s="1405"/>
      <c r="D97" s="1406"/>
      <c r="E97" s="1431"/>
      <c r="F97" s="1407"/>
      <c r="G97" s="1409"/>
      <c r="H97" s="1412"/>
      <c r="I97" s="1513"/>
      <c r="J97" s="1514"/>
      <c r="K97" s="1410"/>
      <c r="L97" s="1431"/>
      <c r="M97" s="1411"/>
      <c r="N97" s="1412"/>
      <c r="O97" s="1411"/>
      <c r="P97" s="1413"/>
      <c r="Q97" s="1431"/>
      <c r="R97" s="1431"/>
      <c r="S97" s="1431"/>
      <c r="T97" s="1431"/>
      <c r="U97" s="1431"/>
      <c r="V97" s="1414"/>
      <c r="W97" s="1415"/>
      <c r="X97" s="1515"/>
    </row>
    <row r="98" spans="1:24" ht="18">
      <c r="A98" s="1403"/>
      <c r="B98" s="1404"/>
      <c r="C98" s="1405"/>
      <c r="D98" s="1406"/>
      <c r="E98" s="1431"/>
      <c r="F98" s="1407"/>
      <c r="G98" s="1409"/>
      <c r="H98" s="1412"/>
      <c r="I98" s="1513"/>
      <c r="J98" s="1514"/>
      <c r="K98" s="1410"/>
      <c r="L98" s="1431"/>
      <c r="M98" s="1411"/>
      <c r="N98" s="1412"/>
      <c r="O98" s="1411"/>
      <c r="P98" s="1413"/>
      <c r="Q98" s="1431"/>
      <c r="R98" s="1431"/>
      <c r="S98" s="1431"/>
      <c r="T98" s="1431"/>
      <c r="U98" s="1431"/>
      <c r="V98" s="1414"/>
      <c r="W98" s="1415"/>
      <c r="X98" s="1515"/>
    </row>
    <row r="99" spans="1:24" ht="18">
      <c r="A99" s="1403"/>
      <c r="B99" s="1404"/>
      <c r="C99" s="1405"/>
      <c r="D99" s="1406"/>
      <c r="E99" s="1431"/>
      <c r="F99" s="1407"/>
      <c r="G99" s="1409"/>
      <c r="H99" s="1412"/>
      <c r="I99" s="1513"/>
      <c r="J99" s="1514"/>
      <c r="K99" s="1410"/>
      <c r="L99" s="1431"/>
      <c r="M99" s="1411"/>
      <c r="N99" s="1412"/>
      <c r="O99" s="1411"/>
      <c r="P99" s="1413"/>
      <c r="Q99" s="1431"/>
      <c r="R99" s="1431"/>
      <c r="S99" s="1431"/>
      <c r="T99" s="1431"/>
      <c r="U99" s="1431"/>
      <c r="V99" s="1414"/>
      <c r="W99" s="1415"/>
      <c r="X99" s="1515"/>
    </row>
    <row r="100" spans="1:24" ht="18">
      <c r="A100" s="1403"/>
      <c r="B100" s="1404"/>
      <c r="C100" s="1405"/>
      <c r="D100" s="1406"/>
      <c r="E100" s="1431"/>
      <c r="F100" s="1407"/>
      <c r="G100" s="1409"/>
      <c r="H100" s="1412"/>
      <c r="I100" s="1513"/>
      <c r="J100" s="1514"/>
      <c r="K100" s="1410"/>
      <c r="L100" s="1431"/>
      <c r="M100" s="1411"/>
      <c r="N100" s="1412"/>
      <c r="O100" s="1411"/>
      <c r="P100" s="1413"/>
      <c r="Q100" s="1431"/>
      <c r="R100" s="1431"/>
      <c r="S100" s="1431"/>
      <c r="T100" s="1431"/>
      <c r="U100" s="1431"/>
      <c r="V100" s="1414"/>
      <c r="W100" s="1415"/>
      <c r="X100" s="1515"/>
    </row>
  </sheetData>
  <autoFilter ref="A4:X4"/>
  <mergeCells count="21">
    <mergeCell ref="P3:P4"/>
    <mergeCell ref="Q3:U3"/>
    <mergeCell ref="V3:V4"/>
    <mergeCell ref="W3:W4"/>
    <mergeCell ref="X3:X4"/>
    <mergeCell ref="O3:O4"/>
    <mergeCell ref="A1:X1"/>
    <mergeCell ref="A3:A4"/>
    <mergeCell ref="B3:B4"/>
    <mergeCell ref="C3:C4"/>
    <mergeCell ref="D3:D4"/>
    <mergeCell ref="E3:E4"/>
    <mergeCell ref="F3:F4"/>
    <mergeCell ref="G3:G4"/>
    <mergeCell ref="H3:H4"/>
    <mergeCell ref="I3:I4"/>
    <mergeCell ref="J3:J4"/>
    <mergeCell ref="K3:K4"/>
    <mergeCell ref="L3:L4"/>
    <mergeCell ref="M3:M4"/>
    <mergeCell ref="N3:N4"/>
  </mergeCells>
  <phoneticPr fontId="0" type="noConversion"/>
  <dataValidations count="9">
    <dataValidation type="list" allowBlank="1" showInputMessage="1" showErrorMessage="1" sqref="Q5:U100">
      <formula1>Социальное_положение_людей_погибших_на_пожарах_в_жилом_секторе</formula1>
    </dataValidation>
    <dataValidation type="list" allowBlank="1" showInputMessage="1" showErrorMessage="1" sqref="I5:I100">
      <formula1>этажность_и_хоз.постройки</formula1>
    </dataValidation>
    <dataValidation type="list" allowBlank="1" showInputMessage="1" showErrorMessage="1" sqref="J5:J100">
      <formula1>этажность</formula1>
    </dataValidation>
    <dataValidation type="list" allowBlank="1" showInputMessage="1" showErrorMessage="1" sqref="H5:H100">
      <formula1>объекты_пожаров</formula1>
    </dataValidation>
    <dataValidation type="list" allowBlank="1" showInputMessage="1" showErrorMessage="1" sqref="F5:F100">
      <formula1>да_нет</formula1>
    </dataValidation>
    <dataValidation type="list" allowBlank="1" showInputMessage="1" showErrorMessage="1" sqref="L5:L100">
      <formula1>причины_пожаров_Ж.С</formula1>
    </dataValidation>
    <dataValidation type="list" allowBlank="1" showInputMessage="1" showErrorMessage="1" sqref="V5:V100">
      <formula1>причины_травмы1</formula1>
    </dataValidation>
    <dataValidation type="list" allowBlank="1" showInputMessage="1" showErrorMessage="1" sqref="E10:E100 E8">
      <formula1>районы_и_города_и_ДЧС</formula1>
    </dataValidation>
    <dataValidation type="list" allowBlank="1" showInputMessage="1" showErrorMessage="1" sqref="E5:E7 E9">
      <formula1>районы</formula1>
    </dataValidation>
  </dataValidations>
  <pageMargins left="1.35" right="0.31" top="0.43" bottom="1" header="0.35" footer="0.5"/>
  <pageSetup paperSize="9" scale="39" orientation="landscape" r:id="rId1"/>
  <headerFooter alignWithMargins="0"/>
</worksheet>
</file>

<file path=xl/worksheets/sheet24.xml><?xml version="1.0" encoding="utf-8"?>
<worksheet xmlns="http://schemas.openxmlformats.org/spreadsheetml/2006/main" xmlns:r="http://schemas.openxmlformats.org/officeDocument/2006/relationships">
  <sheetPr codeName="Лист10">
    <tabColor rgb="FFFF0000"/>
  </sheetPr>
  <dimension ref="A1:AG100"/>
  <sheetViews>
    <sheetView zoomScale="70" zoomScaleNormal="70" zoomScaleSheetLayoutView="70" workbookViewId="0">
      <pane ySplit="3" topLeftCell="A4" activePane="bottomLeft" state="frozen"/>
      <selection activeCell="H15" sqref="H15"/>
      <selection pane="bottomLeft" activeCell="A9" sqref="A9"/>
    </sheetView>
  </sheetViews>
  <sheetFormatPr defaultRowHeight="12.75"/>
  <cols>
    <col min="1" max="1" width="4" customWidth="1"/>
    <col min="2" max="2" width="16.7109375" customWidth="1"/>
    <col min="3" max="3" width="12.28515625" customWidth="1"/>
    <col min="4" max="4" width="4.7109375" customWidth="1"/>
    <col min="5" max="5" width="7.85546875" customWidth="1"/>
    <col min="6" max="6" width="14.42578125" customWidth="1"/>
    <col min="7" max="7" width="5.5703125" customWidth="1"/>
    <col min="8" max="8" width="22.28515625" customWidth="1"/>
    <col min="9" max="9" width="22.42578125" customWidth="1"/>
    <col min="10" max="10" width="20.42578125" customWidth="1"/>
    <col min="11" max="11" width="25" customWidth="1"/>
    <col min="12" max="12" width="6.5703125" customWidth="1"/>
    <col min="13" max="13" width="8" customWidth="1"/>
    <col min="14" max="14" width="53" customWidth="1"/>
    <col min="15" max="15" width="14.5703125" customWidth="1"/>
    <col min="16" max="16" width="7.42578125" customWidth="1"/>
    <col min="17" max="17" width="9.5703125" customWidth="1"/>
    <col min="18" max="18" width="8.42578125" customWidth="1"/>
    <col min="19" max="19" width="17.85546875" customWidth="1"/>
    <col min="20" max="20" width="11.85546875" customWidth="1"/>
    <col min="21" max="21" width="18.85546875" customWidth="1"/>
    <col min="22" max="22" width="18.7109375" customWidth="1"/>
    <col min="23" max="23" width="18.140625" customWidth="1"/>
    <col min="24" max="24" width="11" customWidth="1"/>
    <col min="25" max="25" width="12.5703125" customWidth="1"/>
  </cols>
  <sheetData>
    <row r="1" spans="1:33" ht="20.25" customHeight="1">
      <c r="A1" s="2897" t="s">
        <v>1117</v>
      </c>
      <c r="B1" s="2898"/>
      <c r="C1" s="2898"/>
      <c r="D1" s="2898"/>
      <c r="E1" s="2898"/>
      <c r="F1" s="2898"/>
      <c r="G1" s="2898"/>
      <c r="H1" s="2898"/>
      <c r="I1" s="2898"/>
      <c r="J1" s="2898"/>
      <c r="K1" s="2898"/>
      <c r="L1" s="2898"/>
      <c r="M1" s="2898"/>
      <c r="N1" s="2898"/>
      <c r="O1" s="2898"/>
      <c r="P1" s="2898"/>
      <c r="Q1" s="2898"/>
      <c r="R1" s="2898"/>
      <c r="S1" s="2898"/>
      <c r="T1" s="2898"/>
      <c r="U1" s="2898"/>
      <c r="V1" s="2898"/>
      <c r="W1" s="2898"/>
      <c r="X1" s="2898"/>
      <c r="Y1" s="2898"/>
      <c r="Z1" s="2898"/>
      <c r="AA1" s="2898"/>
      <c r="AB1" s="2898"/>
      <c r="AC1" s="2898"/>
      <c r="AD1" s="2898"/>
      <c r="AE1" s="2898"/>
      <c r="AF1" s="2898"/>
    </row>
    <row r="2" spans="1:33" ht="15" thickBot="1">
      <c r="A2" s="1416"/>
      <c r="B2" s="1416"/>
      <c r="C2" s="1417"/>
      <c r="D2" s="1418"/>
      <c r="E2" s="1416"/>
      <c r="F2" s="1419"/>
    </row>
    <row r="3" spans="1:33" ht="143.25" thickTop="1" thickBot="1">
      <c r="A3" s="1453" t="s">
        <v>121</v>
      </c>
      <c r="B3" s="1605" t="s">
        <v>1118</v>
      </c>
      <c r="C3" s="1619" t="s">
        <v>1119</v>
      </c>
      <c r="D3" s="1605" t="s">
        <v>1087</v>
      </c>
      <c r="E3" s="1453" t="s">
        <v>1120</v>
      </c>
      <c r="F3" s="1453" t="s">
        <v>1089</v>
      </c>
      <c r="G3" s="1453" t="s">
        <v>1090</v>
      </c>
      <c r="H3" s="1453" t="s">
        <v>1091</v>
      </c>
      <c r="I3" s="2120" t="s">
        <v>1092</v>
      </c>
      <c r="J3" s="1453" t="s">
        <v>1093</v>
      </c>
      <c r="K3" s="1453" t="s">
        <v>1094</v>
      </c>
      <c r="L3" s="1453" t="s">
        <v>1121</v>
      </c>
      <c r="M3" s="1453" t="s">
        <v>1095</v>
      </c>
      <c r="N3" s="2198" t="s">
        <v>122</v>
      </c>
      <c r="O3" s="2197" t="s">
        <v>1122</v>
      </c>
      <c r="P3" s="1453" t="s">
        <v>1123</v>
      </c>
      <c r="Q3" s="1453" t="s">
        <v>287</v>
      </c>
      <c r="R3" s="1453" t="s">
        <v>1124</v>
      </c>
      <c r="S3" s="1453" t="s">
        <v>1125</v>
      </c>
      <c r="T3" s="1453" t="s">
        <v>1126</v>
      </c>
      <c r="U3" s="1678" t="s">
        <v>878</v>
      </c>
      <c r="V3" s="1453" t="s">
        <v>1127</v>
      </c>
      <c r="W3" s="1453" t="s">
        <v>1128</v>
      </c>
      <c r="X3" s="1453" t="s">
        <v>876</v>
      </c>
      <c r="Y3" s="1453" t="s">
        <v>770</v>
      </c>
      <c r="Z3" s="1453" t="s">
        <v>941</v>
      </c>
      <c r="AA3" s="1612" t="s">
        <v>1129</v>
      </c>
      <c r="AB3" s="1612" t="s">
        <v>1130</v>
      </c>
      <c r="AC3" s="1612" t="s">
        <v>1131</v>
      </c>
      <c r="AD3" s="1613" t="s">
        <v>1132</v>
      </c>
      <c r="AE3" s="1618" t="s">
        <v>1133</v>
      </c>
      <c r="AF3" s="1618" t="s">
        <v>41</v>
      </c>
    </row>
    <row r="4" spans="1:33" s="1" customFormat="1" ht="64.5" thickTop="1">
      <c r="A4" s="1726">
        <v>1</v>
      </c>
      <c r="B4" s="1787">
        <v>171968090000001</v>
      </c>
      <c r="C4" s="1802">
        <v>42736</v>
      </c>
      <c r="D4" s="1734">
        <f>WEEKDAY(C4,2)</f>
        <v>7</v>
      </c>
      <c r="E4" s="1803">
        <v>0.58333333333333337</v>
      </c>
      <c r="F4" s="1726" t="s">
        <v>137</v>
      </c>
      <c r="G4" s="1766" t="s">
        <v>145</v>
      </c>
      <c r="H4" s="1726" t="s">
        <v>1251</v>
      </c>
      <c r="I4" s="1804" t="s">
        <v>72</v>
      </c>
      <c r="J4" s="1726" t="s">
        <v>1428</v>
      </c>
      <c r="K4" s="1728" t="s">
        <v>1429</v>
      </c>
      <c r="L4" s="1804"/>
      <c r="M4" s="1726">
        <v>2</v>
      </c>
      <c r="N4" s="1726" t="s">
        <v>956</v>
      </c>
      <c r="O4" s="1726" t="s">
        <v>1621</v>
      </c>
      <c r="P4" s="1805"/>
      <c r="Q4" s="1728" t="s">
        <v>145</v>
      </c>
      <c r="R4" s="1728"/>
      <c r="S4" s="1728" t="s">
        <v>1430</v>
      </c>
      <c r="T4" s="1728" t="s">
        <v>1430</v>
      </c>
      <c r="U4" s="1765" t="s">
        <v>920</v>
      </c>
      <c r="V4" s="1728" t="s">
        <v>1431</v>
      </c>
      <c r="W4" s="1806" t="s">
        <v>1432</v>
      </c>
      <c r="X4" s="1807" t="s">
        <v>880</v>
      </c>
      <c r="Y4" s="1728" t="s">
        <v>791</v>
      </c>
      <c r="Z4" s="1765" t="s">
        <v>1422</v>
      </c>
      <c r="AA4" s="1738">
        <v>4</v>
      </c>
      <c r="AB4" s="1733">
        <v>3</v>
      </c>
      <c r="AC4" s="1733">
        <v>1</v>
      </c>
      <c r="AD4" s="1765"/>
      <c r="AE4" s="1765"/>
      <c r="AF4" s="1808"/>
      <c r="AG4" s="1430" t="s">
        <v>1255</v>
      </c>
    </row>
    <row r="5" spans="1:33" ht="42.75">
      <c r="A5" s="1726">
        <v>1</v>
      </c>
      <c r="B5" s="1809">
        <v>171952090000006</v>
      </c>
      <c r="C5" s="2128">
        <v>42744</v>
      </c>
      <c r="D5" s="1734">
        <f>WEEKDAY(C5,2)</f>
        <v>1</v>
      </c>
      <c r="E5" s="1803">
        <v>0.65625</v>
      </c>
      <c r="F5" s="1726" t="s">
        <v>131</v>
      </c>
      <c r="G5" s="1766" t="s">
        <v>145</v>
      </c>
      <c r="H5" s="1726" t="s">
        <v>1448</v>
      </c>
      <c r="I5" s="1804" t="s">
        <v>17</v>
      </c>
      <c r="J5" s="1726" t="s">
        <v>1450</v>
      </c>
      <c r="K5" s="1728" t="s">
        <v>1452</v>
      </c>
      <c r="L5" s="1804"/>
      <c r="M5" s="1726">
        <v>40</v>
      </c>
      <c r="N5" s="1726" t="s">
        <v>955</v>
      </c>
      <c r="O5" s="1726" t="s">
        <v>1621</v>
      </c>
      <c r="P5" s="1808"/>
      <c r="Q5" s="1808"/>
      <c r="R5" s="1808"/>
      <c r="S5" s="1726" t="s">
        <v>1454</v>
      </c>
      <c r="T5" s="1811"/>
      <c r="U5" s="1811" t="s">
        <v>917</v>
      </c>
      <c r="V5" s="1728" t="s">
        <v>1431</v>
      </c>
      <c r="W5" s="1806" t="s">
        <v>1432</v>
      </c>
      <c r="X5" s="1807" t="s">
        <v>880</v>
      </c>
      <c r="Y5" s="1728" t="s">
        <v>791</v>
      </c>
      <c r="Z5" s="1808"/>
      <c r="AA5" s="1733">
        <v>1</v>
      </c>
      <c r="AB5" s="1733">
        <v>7</v>
      </c>
      <c r="AC5" s="1733">
        <v>2</v>
      </c>
      <c r="AD5" s="1808"/>
      <c r="AE5" s="1808"/>
      <c r="AF5" s="1808"/>
      <c r="AG5" s="1430"/>
    </row>
    <row r="6" spans="1:33" ht="42.75">
      <c r="A6" s="1726">
        <v>1</v>
      </c>
      <c r="B6" s="1787">
        <v>171968090000017</v>
      </c>
      <c r="C6" s="2128">
        <v>42746</v>
      </c>
      <c r="D6" s="1734">
        <f>WEEKDAY(C6,2)</f>
        <v>3</v>
      </c>
      <c r="E6" s="1803">
        <v>0.78402777777777777</v>
      </c>
      <c r="F6" s="1726" t="s">
        <v>137</v>
      </c>
      <c r="G6" s="1766" t="s">
        <v>145</v>
      </c>
      <c r="H6" s="1726" t="s">
        <v>1449</v>
      </c>
      <c r="I6" s="1804" t="s">
        <v>72</v>
      </c>
      <c r="J6" s="1726" t="s">
        <v>1451</v>
      </c>
      <c r="K6" s="1728" t="s">
        <v>1453</v>
      </c>
      <c r="L6" s="1804"/>
      <c r="M6" s="1733">
        <v>1</v>
      </c>
      <c r="N6" s="1766" t="s">
        <v>289</v>
      </c>
      <c r="O6" s="1726" t="s">
        <v>1621</v>
      </c>
      <c r="P6" s="1808"/>
      <c r="Q6" s="1808"/>
      <c r="R6" s="1808"/>
      <c r="S6" s="1726" t="s">
        <v>1455</v>
      </c>
      <c r="T6" s="1811"/>
      <c r="U6" s="1811" t="s">
        <v>917</v>
      </c>
      <c r="V6" s="1728" t="s">
        <v>1431</v>
      </c>
      <c r="W6" s="1806" t="s">
        <v>1432</v>
      </c>
      <c r="X6" s="1807" t="s">
        <v>880</v>
      </c>
      <c r="Y6" s="1728" t="s">
        <v>791</v>
      </c>
      <c r="Z6" s="1808"/>
      <c r="AA6" s="1729">
        <v>3</v>
      </c>
      <c r="AB6" s="1733">
        <v>3</v>
      </c>
      <c r="AC6" s="1733">
        <v>1</v>
      </c>
      <c r="AD6" s="1808"/>
      <c r="AE6" s="1808"/>
      <c r="AF6" s="1808"/>
    </row>
    <row r="7" spans="1:33" s="10" customFormat="1" ht="76.5">
      <c r="A7" s="2416">
        <v>1</v>
      </c>
      <c r="B7" s="2417">
        <v>171966090000013</v>
      </c>
      <c r="C7" s="2418">
        <v>42769</v>
      </c>
      <c r="D7" s="2419">
        <v>7</v>
      </c>
      <c r="E7" s="2420">
        <v>9.2361111111111116E-2</v>
      </c>
      <c r="F7" s="2296" t="s">
        <v>134</v>
      </c>
      <c r="G7" s="2410" t="s">
        <v>145</v>
      </c>
      <c r="H7" s="2296" t="s">
        <v>1933</v>
      </c>
      <c r="I7" s="2421"/>
      <c r="J7" s="2296" t="s">
        <v>1934</v>
      </c>
      <c r="K7" s="2296" t="s">
        <v>1935</v>
      </c>
      <c r="L7" s="2422"/>
      <c r="M7" s="2296">
        <v>15</v>
      </c>
      <c r="N7" s="2407"/>
      <c r="O7" s="2423"/>
      <c r="P7" s="2424"/>
      <c r="Q7" s="2424"/>
      <c r="R7" s="2424"/>
      <c r="S7" s="2423"/>
      <c r="T7" s="2425"/>
      <c r="U7" s="2425" t="s">
        <v>920</v>
      </c>
      <c r="V7" s="2426"/>
      <c r="W7" s="2426"/>
      <c r="X7" s="2427"/>
      <c r="Y7" s="2423" t="s">
        <v>791</v>
      </c>
      <c r="Z7" s="2424" t="s">
        <v>1936</v>
      </c>
      <c r="AA7" s="2428"/>
      <c r="AB7" s="2429"/>
      <c r="AC7" s="2429"/>
      <c r="AD7" s="2424"/>
      <c r="AE7" s="2424"/>
      <c r="AF7" s="2424"/>
      <c r="AG7" s="2430" t="s">
        <v>1937</v>
      </c>
    </row>
    <row r="8" spans="1:33" ht="51">
      <c r="A8" s="2296">
        <v>1</v>
      </c>
      <c r="B8" s="2431">
        <v>171962090000044</v>
      </c>
      <c r="C8" s="2432">
        <v>42774</v>
      </c>
      <c r="D8" s="2395">
        <f>WEEKDAY(C8,2)</f>
        <v>3</v>
      </c>
      <c r="E8" s="2433">
        <v>0.31875000000000003</v>
      </c>
      <c r="F8" s="2296" t="s">
        <v>130</v>
      </c>
      <c r="G8" s="2410" t="s">
        <v>138</v>
      </c>
      <c r="H8" s="2434" t="s">
        <v>1938</v>
      </c>
      <c r="I8" s="2421"/>
      <c r="J8" s="2423" t="s">
        <v>1939</v>
      </c>
      <c r="K8" s="2435" t="s">
        <v>1940</v>
      </c>
      <c r="L8" s="2421"/>
      <c r="M8" s="2429">
        <v>12</v>
      </c>
      <c r="N8" s="2407" t="s">
        <v>289</v>
      </c>
      <c r="O8" s="2423" t="s">
        <v>1262</v>
      </c>
      <c r="P8" s="2424"/>
      <c r="Q8" s="2424"/>
      <c r="R8" s="2424"/>
      <c r="S8" s="2423" t="s">
        <v>1941</v>
      </c>
      <c r="T8" s="2425"/>
      <c r="U8" s="2425" t="s">
        <v>917</v>
      </c>
      <c r="V8" s="2426"/>
      <c r="W8" s="2426"/>
      <c r="X8" s="2427"/>
      <c r="Y8" s="2423" t="s">
        <v>791</v>
      </c>
      <c r="Z8" s="2424"/>
      <c r="AA8" s="2428">
        <v>2</v>
      </c>
      <c r="AB8" s="2429">
        <v>4</v>
      </c>
      <c r="AC8" s="2429">
        <v>1</v>
      </c>
      <c r="AD8" s="2424"/>
      <c r="AE8" s="2424"/>
      <c r="AF8" s="2424"/>
    </row>
    <row r="9" spans="1:33" ht="15">
      <c r="A9" s="1403"/>
      <c r="B9" s="1423"/>
      <c r="C9" s="1505"/>
      <c r="D9" s="1506"/>
      <c r="E9" s="1406"/>
      <c r="F9" s="1431"/>
      <c r="G9" s="1407"/>
      <c r="H9" s="1409"/>
      <c r="I9" s="1458"/>
      <c r="J9" s="1409"/>
      <c r="K9" s="1458"/>
      <c r="L9" s="1458"/>
      <c r="M9" s="1507"/>
      <c r="N9" s="1412"/>
      <c r="O9" s="1508"/>
      <c r="P9" s="1508"/>
      <c r="Q9" s="1508"/>
      <c r="R9" s="1508"/>
      <c r="S9" s="1508"/>
      <c r="T9" s="1425"/>
      <c r="U9" s="1425"/>
      <c r="V9" s="1432"/>
      <c r="W9" s="1432"/>
      <c r="X9" s="1433"/>
      <c r="Y9" s="1509"/>
      <c r="Z9" s="1508"/>
      <c r="AA9" s="1501"/>
      <c r="AB9" s="1508"/>
      <c r="AC9" s="1508"/>
      <c r="AD9" s="1508"/>
      <c r="AE9" s="1508"/>
      <c r="AF9" s="1508"/>
    </row>
    <row r="10" spans="1:33" ht="15">
      <c r="A10" s="1403"/>
      <c r="B10" s="1423"/>
      <c r="C10" s="1505"/>
      <c r="D10" s="1506"/>
      <c r="E10" s="1406"/>
      <c r="F10" s="1431"/>
      <c r="G10" s="1407"/>
      <c r="H10" s="1409"/>
      <c r="I10" s="1458"/>
      <c r="J10" s="1409"/>
      <c r="K10" s="1458"/>
      <c r="L10" s="1458"/>
      <c r="M10" s="1507"/>
      <c r="N10" s="1412"/>
      <c r="O10" s="1508"/>
      <c r="P10" s="1508"/>
      <c r="Q10" s="1508"/>
      <c r="R10" s="1508"/>
      <c r="S10" s="1508"/>
      <c r="T10" s="1425"/>
      <c r="U10" s="1425"/>
      <c r="V10" s="1432"/>
      <c r="W10" s="1432"/>
      <c r="X10" s="1433"/>
      <c r="Y10" s="1509"/>
      <c r="Z10" s="1508"/>
      <c r="AA10" s="1501"/>
      <c r="AB10" s="1508"/>
      <c r="AC10" s="1508"/>
      <c r="AD10" s="1508"/>
      <c r="AE10" s="1508"/>
      <c r="AF10" s="1508"/>
    </row>
    <row r="11" spans="1:33" ht="15">
      <c r="A11" s="1403"/>
      <c r="B11" s="1423"/>
      <c r="C11" s="1505"/>
      <c r="D11" s="1506"/>
      <c r="E11" s="1406"/>
      <c r="F11" s="1431"/>
      <c r="G11" s="1407"/>
      <c r="H11" s="1409"/>
      <c r="I11" s="1458"/>
      <c r="J11" s="1409"/>
      <c r="K11" s="1458"/>
      <c r="L11" s="1458"/>
      <c r="M11" s="1507"/>
      <c r="N11" s="1412"/>
      <c r="O11" s="1508"/>
      <c r="P11" s="1508"/>
      <c r="Q11" s="1508"/>
      <c r="R11" s="1508"/>
      <c r="S11" s="1508"/>
      <c r="T11" s="1425"/>
      <c r="U11" s="1425"/>
      <c r="V11" s="1432"/>
      <c r="W11" s="1432"/>
      <c r="X11" s="1433"/>
      <c r="Y11" s="1509"/>
      <c r="Z11" s="1508"/>
      <c r="AA11" s="1501"/>
      <c r="AB11" s="1508"/>
      <c r="AC11" s="1508"/>
      <c r="AD11" s="1508"/>
      <c r="AE11" s="1508"/>
      <c r="AF11" s="1508"/>
    </row>
    <row r="12" spans="1:33" ht="15">
      <c r="A12" s="1403"/>
      <c r="B12" s="1423"/>
      <c r="C12" s="1505"/>
      <c r="D12" s="1506"/>
      <c r="E12" s="1406"/>
      <c r="F12" s="1431"/>
      <c r="G12" s="1407"/>
      <c r="H12" s="1409"/>
      <c r="I12" s="1458"/>
      <c r="J12" s="1409"/>
      <c r="K12" s="1458"/>
      <c r="L12" s="1458"/>
      <c r="M12" s="1507"/>
      <c r="N12" s="1412"/>
      <c r="O12" s="1508"/>
      <c r="P12" s="1508"/>
      <c r="Q12" s="1508"/>
      <c r="R12" s="1508"/>
      <c r="S12" s="1508"/>
      <c r="T12" s="1425"/>
      <c r="U12" s="1425"/>
      <c r="V12" s="1432"/>
      <c r="W12" s="1432"/>
      <c r="X12" s="1433"/>
      <c r="Y12" s="1509"/>
      <c r="Z12" s="1508"/>
      <c r="AA12" s="1501"/>
      <c r="AB12" s="1508"/>
      <c r="AC12" s="1508"/>
      <c r="AD12" s="1508"/>
      <c r="AE12" s="1508"/>
      <c r="AF12" s="1508"/>
    </row>
    <row r="13" spans="1:33" ht="71.25" customHeight="1">
      <c r="A13" s="1403"/>
      <c r="B13" s="1423"/>
      <c r="C13" s="1505"/>
      <c r="D13" s="1506"/>
      <c r="E13" s="1406"/>
      <c r="F13" s="1431"/>
      <c r="G13" s="1407"/>
      <c r="H13" s="1409"/>
      <c r="I13" s="1458"/>
      <c r="J13" s="1409"/>
      <c r="K13" s="1458"/>
      <c r="L13" s="1458"/>
      <c r="M13" s="1507"/>
      <c r="N13" s="1412"/>
      <c r="O13" s="1508"/>
      <c r="P13" s="1508"/>
      <c r="Q13" s="1508"/>
      <c r="R13" s="1508"/>
      <c r="S13" s="1508"/>
      <c r="T13" s="1425"/>
      <c r="U13" s="1425"/>
      <c r="V13" s="1432"/>
      <c r="W13" s="1432"/>
      <c r="X13" s="1433"/>
      <c r="Y13" s="1509"/>
      <c r="Z13" s="1508"/>
      <c r="AA13" s="1501"/>
      <c r="AB13" s="1508"/>
      <c r="AC13" s="1508"/>
      <c r="AD13" s="1508"/>
      <c r="AE13" s="1508"/>
      <c r="AF13" s="1508"/>
    </row>
    <row r="14" spans="1:33" ht="15">
      <c r="A14" s="1403"/>
      <c r="B14" s="1423"/>
      <c r="C14" s="1505"/>
      <c r="D14" s="1506"/>
      <c r="E14" s="1406"/>
      <c r="F14" s="1431"/>
      <c r="G14" s="1407"/>
      <c r="H14" s="1409"/>
      <c r="I14" s="1458"/>
      <c r="J14" s="1409"/>
      <c r="K14" s="1458"/>
      <c r="L14" s="1458"/>
      <c r="M14" s="1507"/>
      <c r="N14" s="1412"/>
      <c r="O14" s="1508"/>
      <c r="P14" s="1508"/>
      <c r="Q14" s="1508"/>
      <c r="R14" s="1508"/>
      <c r="S14" s="1508"/>
      <c r="T14" s="1425"/>
      <c r="U14" s="1425"/>
      <c r="V14" s="1432"/>
      <c r="W14" s="1432"/>
      <c r="X14" s="1433"/>
      <c r="Y14" s="1509"/>
      <c r="Z14" s="1508"/>
      <c r="AA14" s="1501"/>
      <c r="AB14" s="1508"/>
      <c r="AC14" s="1508"/>
      <c r="AD14" s="1508"/>
      <c r="AE14" s="1508"/>
      <c r="AF14" s="1508"/>
    </row>
    <row r="15" spans="1:33" ht="47.25" customHeight="1">
      <c r="A15" s="1403"/>
      <c r="B15" s="1423"/>
      <c r="C15" s="1505"/>
      <c r="D15" s="1506"/>
      <c r="E15" s="1406"/>
      <c r="F15" s="1431"/>
      <c r="G15" s="1407"/>
      <c r="H15" s="1409"/>
      <c r="I15" s="1458"/>
      <c r="J15" s="1409"/>
      <c r="K15" s="1458"/>
      <c r="L15" s="1458"/>
      <c r="M15" s="1507"/>
      <c r="N15" s="1412"/>
      <c r="O15" s="1508"/>
      <c r="P15" s="1508"/>
      <c r="Q15" s="1508"/>
      <c r="R15" s="1508"/>
      <c r="S15" s="1508"/>
      <c r="T15" s="1425"/>
      <c r="U15" s="1425"/>
      <c r="V15" s="1432"/>
      <c r="W15" s="1432"/>
      <c r="X15" s="1433"/>
      <c r="Y15" s="1509"/>
      <c r="Z15" s="1508"/>
      <c r="AA15" s="1501"/>
      <c r="AB15" s="1508"/>
      <c r="AC15" s="1508"/>
      <c r="AD15" s="1508"/>
      <c r="AE15" s="1508"/>
      <c r="AF15" s="1508"/>
    </row>
    <row r="16" spans="1:33" ht="105" customHeight="1">
      <c r="A16" s="1403"/>
      <c r="B16" s="1423"/>
      <c r="C16" s="1505"/>
      <c r="D16" s="1506"/>
      <c r="E16" s="1406"/>
      <c r="F16" s="1431"/>
      <c r="G16" s="1407"/>
      <c r="H16" s="1409"/>
      <c r="I16" s="1458"/>
      <c r="J16" s="1409"/>
      <c r="K16" s="1458"/>
      <c r="L16" s="1458"/>
      <c r="M16" s="1507"/>
      <c r="N16" s="1412"/>
      <c r="O16" s="1508"/>
      <c r="P16" s="1508"/>
      <c r="Q16" s="1508"/>
      <c r="R16" s="1508"/>
      <c r="S16" s="1508"/>
      <c r="T16" s="1425"/>
      <c r="U16" s="1425"/>
      <c r="V16" s="1432"/>
      <c r="W16" s="1432"/>
      <c r="X16" s="1433"/>
      <c r="Y16" s="1509"/>
      <c r="Z16" s="1508"/>
      <c r="AA16" s="1501"/>
      <c r="AB16" s="1508"/>
      <c r="AC16" s="1508"/>
      <c r="AD16" s="1508"/>
      <c r="AE16" s="1508"/>
      <c r="AF16" s="1508"/>
    </row>
    <row r="17" spans="1:32" ht="36.75" customHeight="1">
      <c r="A17" s="1403"/>
      <c r="B17" s="1423"/>
      <c r="C17" s="1505"/>
      <c r="D17" s="1506"/>
      <c r="E17" s="1406"/>
      <c r="F17" s="1431"/>
      <c r="G17" s="1407"/>
      <c r="H17" s="1409"/>
      <c r="I17" s="1458"/>
      <c r="J17" s="1409"/>
      <c r="K17" s="1458"/>
      <c r="L17" s="1458"/>
      <c r="M17" s="1507"/>
      <c r="N17" s="1412"/>
      <c r="O17" s="1508"/>
      <c r="P17" s="1508"/>
      <c r="Q17" s="1508"/>
      <c r="R17" s="1508"/>
      <c r="S17" s="1508"/>
      <c r="T17" s="1425"/>
      <c r="U17" s="1425"/>
      <c r="V17" s="1432"/>
      <c r="W17" s="1432"/>
      <c r="X17" s="1433"/>
      <c r="Y17" s="1509"/>
      <c r="Z17" s="1508"/>
      <c r="AA17" s="1501"/>
      <c r="AB17" s="1508"/>
      <c r="AC17" s="1508"/>
      <c r="AD17" s="1508"/>
      <c r="AE17" s="1508"/>
      <c r="AF17" s="1508"/>
    </row>
    <row r="18" spans="1:32" ht="15.75" customHeight="1">
      <c r="A18" s="1403"/>
      <c r="B18" s="1423"/>
      <c r="C18" s="1505"/>
      <c r="D18" s="1506"/>
      <c r="E18" s="1406"/>
      <c r="F18" s="1431"/>
      <c r="G18" s="1407"/>
      <c r="H18" s="1409"/>
      <c r="I18" s="1458"/>
      <c r="J18" s="1409"/>
      <c r="K18" s="1458"/>
      <c r="L18" s="1458"/>
      <c r="M18" s="1507"/>
      <c r="N18" s="1412"/>
      <c r="O18" s="1508"/>
      <c r="P18" s="1508"/>
      <c r="Q18" s="1508"/>
      <c r="R18" s="1508"/>
      <c r="S18" s="1508"/>
      <c r="T18" s="1425"/>
      <c r="U18" s="1425"/>
      <c r="V18" s="1432"/>
      <c r="W18" s="1432"/>
      <c r="X18" s="1433"/>
      <c r="Y18" s="1509"/>
      <c r="Z18" s="1508"/>
      <c r="AA18" s="1501"/>
      <c r="AB18" s="1508"/>
      <c r="AC18" s="1508"/>
      <c r="AD18" s="1508"/>
      <c r="AE18" s="1508"/>
      <c r="AF18" s="1508"/>
    </row>
    <row r="19" spans="1:32" ht="15">
      <c r="A19" s="1403"/>
      <c r="B19" s="1423"/>
      <c r="C19" s="1505"/>
      <c r="D19" s="1506"/>
      <c r="E19" s="1406"/>
      <c r="F19" s="1431"/>
      <c r="G19" s="1407"/>
      <c r="H19" s="1409"/>
      <c r="I19" s="1458"/>
      <c r="J19" s="1409"/>
      <c r="K19" s="1458"/>
      <c r="L19" s="1458"/>
      <c r="M19" s="1507"/>
      <c r="N19" s="1412"/>
      <c r="O19" s="1508"/>
      <c r="P19" s="1508"/>
      <c r="Q19" s="1508"/>
      <c r="R19" s="1508"/>
      <c r="S19" s="1508"/>
      <c r="T19" s="1425"/>
      <c r="U19" s="1425"/>
      <c r="V19" s="1432"/>
      <c r="W19" s="1432"/>
      <c r="X19" s="1433"/>
      <c r="Y19" s="1509"/>
      <c r="Z19" s="1508"/>
      <c r="AA19" s="1501"/>
      <c r="AB19" s="1508"/>
      <c r="AC19" s="1508"/>
      <c r="AD19" s="1508"/>
      <c r="AE19" s="1508"/>
      <c r="AF19" s="1508"/>
    </row>
    <row r="20" spans="1:32" ht="15">
      <c r="A20" s="1403"/>
      <c r="B20" s="1423"/>
      <c r="C20" s="1505"/>
      <c r="D20" s="1506"/>
      <c r="E20" s="1406"/>
      <c r="F20" s="1431"/>
      <c r="G20" s="1407"/>
      <c r="H20" s="1409"/>
      <c r="I20" s="1458"/>
      <c r="J20" s="1409"/>
      <c r="K20" s="1458"/>
      <c r="L20" s="1458"/>
      <c r="M20" s="1507"/>
      <c r="N20" s="1412"/>
      <c r="O20" s="1508"/>
      <c r="P20" s="1508"/>
      <c r="Q20" s="1508"/>
      <c r="R20" s="1508"/>
      <c r="S20" s="1508"/>
      <c r="T20" s="1425"/>
      <c r="U20" s="1425"/>
      <c r="V20" s="1432"/>
      <c r="W20" s="1432"/>
      <c r="X20" s="1433"/>
      <c r="Y20" s="1509"/>
      <c r="Z20" s="1508"/>
      <c r="AA20" s="1501"/>
      <c r="AB20" s="1508"/>
      <c r="AC20" s="1508"/>
      <c r="AD20" s="1508"/>
      <c r="AE20" s="1508"/>
      <c r="AF20" s="1508"/>
    </row>
    <row r="21" spans="1:32" ht="15">
      <c r="A21" s="1403"/>
      <c r="B21" s="1423"/>
      <c r="C21" s="1505"/>
      <c r="D21" s="1506"/>
      <c r="E21" s="1406"/>
      <c r="F21" s="1431"/>
      <c r="G21" s="1407"/>
      <c r="H21" s="1409"/>
      <c r="I21" s="1458"/>
      <c r="J21" s="1409"/>
      <c r="K21" s="1458"/>
      <c r="L21" s="1458"/>
      <c r="M21" s="1507"/>
      <c r="N21" s="1412"/>
      <c r="O21" s="1508"/>
      <c r="P21" s="1508"/>
      <c r="Q21" s="1508"/>
      <c r="R21" s="1508"/>
      <c r="S21" s="1508"/>
      <c r="T21" s="1425"/>
      <c r="U21" s="1425"/>
      <c r="V21" s="1432"/>
      <c r="W21" s="1432"/>
      <c r="X21" s="1433"/>
      <c r="Y21" s="1509"/>
      <c r="Z21" s="1508"/>
      <c r="AA21" s="1501"/>
      <c r="AB21" s="1508"/>
      <c r="AC21" s="1508"/>
      <c r="AD21" s="1508"/>
      <c r="AE21" s="1508"/>
      <c r="AF21" s="1508"/>
    </row>
    <row r="22" spans="1:32" ht="15">
      <c r="A22" s="1403"/>
      <c r="B22" s="1423"/>
      <c r="C22" s="1505"/>
      <c r="D22" s="1506"/>
      <c r="E22" s="1406"/>
      <c r="F22" s="1431"/>
      <c r="G22" s="1407"/>
      <c r="H22" s="1409"/>
      <c r="I22" s="1458"/>
      <c r="J22" s="1409"/>
      <c r="K22" s="1458"/>
      <c r="L22" s="1458"/>
      <c r="M22" s="1507"/>
      <c r="N22" s="1412"/>
      <c r="O22" s="1508"/>
      <c r="P22" s="1508"/>
      <c r="Q22" s="1508"/>
      <c r="R22" s="1508"/>
      <c r="S22" s="1508"/>
      <c r="T22" s="1425"/>
      <c r="U22" s="1425"/>
      <c r="V22" s="1432"/>
      <c r="W22" s="1432"/>
      <c r="X22" s="1433"/>
      <c r="Y22" s="1509"/>
      <c r="Z22" s="1508"/>
      <c r="AA22" s="1501"/>
      <c r="AB22" s="1508"/>
      <c r="AC22" s="1508"/>
      <c r="AD22" s="1508"/>
      <c r="AE22" s="1508"/>
      <c r="AF22" s="1508"/>
    </row>
    <row r="23" spans="1:32" ht="15">
      <c r="A23" s="1403"/>
      <c r="B23" s="1423"/>
      <c r="C23" s="1505"/>
      <c r="D23" s="1506"/>
      <c r="E23" s="1406"/>
      <c r="F23" s="1431"/>
      <c r="G23" s="1407"/>
      <c r="H23" s="1409"/>
      <c r="I23" s="1458"/>
      <c r="J23" s="1409"/>
      <c r="K23" s="1458"/>
      <c r="L23" s="1458"/>
      <c r="M23" s="1507"/>
      <c r="N23" s="1412"/>
      <c r="O23" s="1508"/>
      <c r="P23" s="1508"/>
      <c r="Q23" s="1508"/>
      <c r="R23" s="1508"/>
      <c r="S23" s="1508"/>
      <c r="T23" s="1425"/>
      <c r="U23" s="1425"/>
      <c r="V23" s="1432"/>
      <c r="W23" s="1432"/>
      <c r="X23" s="1433"/>
      <c r="Y23" s="1509"/>
      <c r="Z23" s="1508"/>
      <c r="AA23" s="1501"/>
      <c r="AB23" s="1508"/>
      <c r="AC23" s="1508"/>
      <c r="AD23" s="1508"/>
      <c r="AE23" s="1508"/>
      <c r="AF23" s="1508"/>
    </row>
    <row r="24" spans="1:32" ht="15">
      <c r="A24" s="1403"/>
      <c r="B24" s="1423"/>
      <c r="C24" s="1505"/>
      <c r="D24" s="1506"/>
      <c r="E24" s="1406"/>
      <c r="F24" s="1431"/>
      <c r="G24" s="1407"/>
      <c r="H24" s="1409"/>
      <c r="I24" s="1458"/>
      <c r="J24" s="1409"/>
      <c r="K24" s="1458"/>
      <c r="L24" s="1458"/>
      <c r="M24" s="1507"/>
      <c r="N24" s="1412"/>
      <c r="O24" s="1508"/>
      <c r="P24" s="1508"/>
      <c r="Q24" s="1508"/>
      <c r="R24" s="1508"/>
      <c r="S24" s="1508"/>
      <c r="T24" s="1425"/>
      <c r="U24" s="1425"/>
      <c r="V24" s="1432"/>
      <c r="W24" s="1432"/>
      <c r="X24" s="1433"/>
      <c r="Y24" s="1509"/>
      <c r="Z24" s="1508"/>
      <c r="AA24" s="1501"/>
      <c r="AB24" s="1508"/>
      <c r="AC24" s="1508"/>
      <c r="AD24" s="1508"/>
      <c r="AE24" s="1508"/>
      <c r="AF24" s="1508"/>
    </row>
    <row r="25" spans="1:32" ht="15">
      <c r="A25" s="1403"/>
      <c r="B25" s="1423"/>
      <c r="C25" s="1505"/>
      <c r="D25" s="1506"/>
      <c r="E25" s="1406"/>
      <c r="F25" s="1431"/>
      <c r="G25" s="1407"/>
      <c r="H25" s="1409"/>
      <c r="I25" s="1458"/>
      <c r="J25" s="1409"/>
      <c r="K25" s="1458"/>
      <c r="L25" s="1458"/>
      <c r="M25" s="1507"/>
      <c r="N25" s="1412"/>
      <c r="O25" s="1508"/>
      <c r="P25" s="1508"/>
      <c r="Q25" s="1508"/>
      <c r="R25" s="1508"/>
      <c r="S25" s="1508"/>
      <c r="T25" s="1425"/>
      <c r="U25" s="1425"/>
      <c r="V25" s="1432"/>
      <c r="W25" s="1432"/>
      <c r="X25" s="1433"/>
      <c r="Y25" s="1509"/>
      <c r="Z25" s="1508"/>
      <c r="AA25" s="1501"/>
      <c r="AB25" s="1508"/>
      <c r="AC25" s="1508"/>
      <c r="AD25" s="1508"/>
      <c r="AE25" s="1508"/>
      <c r="AF25" s="1508"/>
    </row>
    <row r="26" spans="1:32" ht="15">
      <c r="A26" s="1403"/>
      <c r="B26" s="1423"/>
      <c r="C26" s="1505"/>
      <c r="D26" s="1506"/>
      <c r="E26" s="1406"/>
      <c r="F26" s="1431"/>
      <c r="G26" s="1407"/>
      <c r="H26" s="1409"/>
      <c r="I26" s="1458"/>
      <c r="J26" s="1409"/>
      <c r="K26" s="1458"/>
      <c r="L26" s="1458"/>
      <c r="M26" s="1507"/>
      <c r="N26" s="1412"/>
      <c r="O26" s="1508"/>
      <c r="P26" s="1508"/>
      <c r="Q26" s="1508"/>
      <c r="R26" s="1508"/>
      <c r="S26" s="1508"/>
      <c r="T26" s="1425"/>
      <c r="U26" s="1425"/>
      <c r="V26" s="1432"/>
      <c r="W26" s="1432"/>
      <c r="X26" s="1433"/>
      <c r="Y26" s="1509"/>
      <c r="Z26" s="1508"/>
      <c r="AA26" s="1501"/>
      <c r="AB26" s="1508"/>
      <c r="AC26" s="1508"/>
      <c r="AD26" s="1508"/>
      <c r="AE26" s="1508"/>
      <c r="AF26" s="1508"/>
    </row>
    <row r="27" spans="1:32" ht="15">
      <c r="A27" s="1403"/>
      <c r="B27" s="1423"/>
      <c r="C27" s="1505"/>
      <c r="D27" s="1506"/>
      <c r="E27" s="1406"/>
      <c r="F27" s="1431"/>
      <c r="G27" s="1407"/>
      <c r="H27" s="1409"/>
      <c r="I27" s="1458"/>
      <c r="J27" s="1409"/>
      <c r="K27" s="1458"/>
      <c r="L27" s="1458"/>
      <c r="M27" s="1507"/>
      <c r="N27" s="1412"/>
      <c r="O27" s="1508"/>
      <c r="P27" s="1508"/>
      <c r="Q27" s="1508"/>
      <c r="R27" s="1508"/>
      <c r="S27" s="1508"/>
      <c r="T27" s="1425"/>
      <c r="U27" s="1425"/>
      <c r="V27" s="1432"/>
      <c r="W27" s="1432"/>
      <c r="X27" s="1433"/>
      <c r="Y27" s="1509"/>
      <c r="Z27" s="1508"/>
      <c r="AA27" s="1501"/>
      <c r="AB27" s="1508"/>
      <c r="AC27" s="1508"/>
      <c r="AD27" s="1508"/>
      <c r="AE27" s="1508"/>
      <c r="AF27" s="1508"/>
    </row>
    <row r="28" spans="1:32" ht="15">
      <c r="A28" s="1403"/>
      <c r="B28" s="1423"/>
      <c r="C28" s="1505"/>
      <c r="D28" s="1506"/>
      <c r="E28" s="1406"/>
      <c r="F28" s="1431"/>
      <c r="G28" s="1407"/>
      <c r="H28" s="1409"/>
      <c r="I28" s="1458"/>
      <c r="J28" s="1409"/>
      <c r="K28" s="1458"/>
      <c r="L28" s="1458"/>
      <c r="M28" s="1507"/>
      <c r="N28" s="1412"/>
      <c r="O28" s="1508"/>
      <c r="P28" s="1508"/>
      <c r="Q28" s="1508"/>
      <c r="R28" s="1508"/>
      <c r="S28" s="1508"/>
      <c r="T28" s="1425"/>
      <c r="U28" s="1425"/>
      <c r="V28" s="1432"/>
      <c r="W28" s="1432"/>
      <c r="X28" s="1433"/>
      <c r="Y28" s="1509"/>
      <c r="Z28" s="1508"/>
      <c r="AA28" s="1501"/>
      <c r="AB28" s="1508"/>
      <c r="AC28" s="1508"/>
      <c r="AD28" s="1508"/>
      <c r="AE28" s="1508"/>
      <c r="AF28" s="1508"/>
    </row>
    <row r="29" spans="1:32" ht="15">
      <c r="A29" s="1403"/>
      <c r="B29" s="1423"/>
      <c r="C29" s="1505"/>
      <c r="D29" s="1506"/>
      <c r="E29" s="1406"/>
      <c r="F29" s="1431"/>
      <c r="G29" s="1407"/>
      <c r="H29" s="1409"/>
      <c r="I29" s="1458"/>
      <c r="J29" s="1409"/>
      <c r="K29" s="1458"/>
      <c r="L29" s="1458"/>
      <c r="M29" s="1507"/>
      <c r="N29" s="1412"/>
      <c r="O29" s="1508"/>
      <c r="P29" s="1508"/>
      <c r="Q29" s="1508"/>
      <c r="R29" s="1508"/>
      <c r="S29" s="1508"/>
      <c r="T29" s="1425"/>
      <c r="U29" s="1425"/>
      <c r="V29" s="1432"/>
      <c r="W29" s="1432"/>
      <c r="X29" s="1433"/>
      <c r="Y29" s="1509"/>
      <c r="Z29" s="1508"/>
      <c r="AA29" s="1501"/>
      <c r="AB29" s="1508"/>
      <c r="AC29" s="1508"/>
      <c r="AD29" s="1508"/>
      <c r="AE29" s="1508"/>
      <c r="AF29" s="1508"/>
    </row>
    <row r="30" spans="1:32" ht="15">
      <c r="A30" s="1403"/>
      <c r="B30" s="1423"/>
      <c r="C30" s="1505"/>
      <c r="D30" s="1506"/>
      <c r="E30" s="1406"/>
      <c r="F30" s="1431"/>
      <c r="G30" s="1407"/>
      <c r="H30" s="1409"/>
      <c r="I30" s="1458"/>
      <c r="J30" s="1409"/>
      <c r="K30" s="1458"/>
      <c r="L30" s="1458"/>
      <c r="M30" s="1507"/>
      <c r="N30" s="1412"/>
      <c r="O30" s="1508"/>
      <c r="P30" s="1508"/>
      <c r="Q30" s="1508"/>
      <c r="R30" s="1508"/>
      <c r="S30" s="1508"/>
      <c r="T30" s="1425"/>
      <c r="U30" s="1425"/>
      <c r="V30" s="1432"/>
      <c r="W30" s="1432"/>
      <c r="X30" s="1433"/>
      <c r="Y30" s="1509"/>
      <c r="Z30" s="1508"/>
      <c r="AA30" s="1501"/>
      <c r="AB30" s="1508"/>
      <c r="AC30" s="1508"/>
      <c r="AD30" s="1508"/>
      <c r="AE30" s="1508"/>
      <c r="AF30" s="1508"/>
    </row>
    <row r="31" spans="1:32" ht="15">
      <c r="A31" s="1403"/>
      <c r="B31" s="1423"/>
      <c r="C31" s="1505"/>
      <c r="D31" s="1506"/>
      <c r="E31" s="1406"/>
      <c r="F31" s="1431"/>
      <c r="G31" s="1407"/>
      <c r="H31" s="1409"/>
      <c r="I31" s="1458"/>
      <c r="J31" s="1409"/>
      <c r="K31" s="1458"/>
      <c r="L31" s="1458"/>
      <c r="M31" s="1507"/>
      <c r="N31" s="1412"/>
      <c r="O31" s="1508"/>
      <c r="P31" s="1508"/>
      <c r="Q31" s="1508"/>
      <c r="R31" s="1508"/>
      <c r="S31" s="1508"/>
      <c r="T31" s="1425"/>
      <c r="U31" s="1425"/>
      <c r="V31" s="1432"/>
      <c r="W31" s="1432"/>
      <c r="X31" s="1433"/>
      <c r="Y31" s="1509"/>
      <c r="Z31" s="1508"/>
      <c r="AA31" s="1501"/>
      <c r="AB31" s="1508"/>
      <c r="AC31" s="1508"/>
      <c r="AD31" s="1508"/>
      <c r="AE31" s="1508"/>
      <c r="AF31" s="1508"/>
    </row>
    <row r="32" spans="1:32" ht="15">
      <c r="A32" s="1403"/>
      <c r="B32" s="1423"/>
      <c r="C32" s="1505"/>
      <c r="D32" s="1506"/>
      <c r="E32" s="1406"/>
      <c r="F32" s="1431"/>
      <c r="G32" s="1407"/>
      <c r="H32" s="1409"/>
      <c r="I32" s="1458"/>
      <c r="J32" s="1409"/>
      <c r="K32" s="1458"/>
      <c r="L32" s="1458"/>
      <c r="M32" s="1507"/>
      <c r="N32" s="1412"/>
      <c r="O32" s="1508"/>
      <c r="P32" s="1508"/>
      <c r="Q32" s="1508"/>
      <c r="R32" s="1508"/>
      <c r="S32" s="1508"/>
      <c r="T32" s="1425"/>
      <c r="U32" s="1425"/>
      <c r="V32" s="1432"/>
      <c r="W32" s="1432"/>
      <c r="X32" s="1433"/>
      <c r="Y32" s="1509"/>
      <c r="Z32" s="1508"/>
      <c r="AA32" s="1501"/>
      <c r="AB32" s="1508"/>
      <c r="AC32" s="1508"/>
      <c r="AD32" s="1508"/>
      <c r="AE32" s="1508"/>
      <c r="AF32" s="1508"/>
    </row>
    <row r="33" spans="1:32" ht="15">
      <c r="A33" s="1403"/>
      <c r="B33" s="1423"/>
      <c r="C33" s="1505"/>
      <c r="D33" s="1506"/>
      <c r="E33" s="1406"/>
      <c r="F33" s="1431"/>
      <c r="G33" s="1407"/>
      <c r="H33" s="1409"/>
      <c r="I33" s="1458"/>
      <c r="J33" s="1409"/>
      <c r="K33" s="1458"/>
      <c r="L33" s="1458"/>
      <c r="M33" s="1507"/>
      <c r="N33" s="1412"/>
      <c r="O33" s="1508"/>
      <c r="P33" s="1508"/>
      <c r="Q33" s="1508"/>
      <c r="R33" s="1508"/>
      <c r="S33" s="1508"/>
      <c r="T33" s="1425"/>
      <c r="U33" s="1425"/>
      <c r="V33" s="1432"/>
      <c r="W33" s="1432"/>
      <c r="X33" s="1433"/>
      <c r="Y33" s="1509"/>
      <c r="Z33" s="1508"/>
      <c r="AA33" s="1501"/>
      <c r="AB33" s="1508"/>
      <c r="AC33" s="1508"/>
      <c r="AD33" s="1508"/>
      <c r="AE33" s="1508"/>
      <c r="AF33" s="1508"/>
    </row>
    <row r="34" spans="1:32" ht="15">
      <c r="A34" s="1403"/>
      <c r="B34" s="1423"/>
      <c r="C34" s="1505"/>
      <c r="D34" s="1506"/>
      <c r="E34" s="1406"/>
      <c r="F34" s="1431"/>
      <c r="G34" s="1407"/>
      <c r="H34" s="1409"/>
      <c r="I34" s="1458"/>
      <c r="J34" s="1409"/>
      <c r="K34" s="1458"/>
      <c r="L34" s="1458"/>
      <c r="M34" s="1507"/>
      <c r="N34" s="1412"/>
      <c r="O34" s="1508"/>
      <c r="P34" s="1508"/>
      <c r="Q34" s="1508"/>
      <c r="R34" s="1508"/>
      <c r="S34" s="1508"/>
      <c r="T34" s="1425"/>
      <c r="U34" s="1425"/>
      <c r="V34" s="1432"/>
      <c r="W34" s="1432"/>
      <c r="X34" s="1433"/>
      <c r="Y34" s="1509"/>
      <c r="Z34" s="1508"/>
      <c r="AA34" s="1501"/>
      <c r="AB34" s="1508"/>
      <c r="AC34" s="1508"/>
      <c r="AD34" s="1508"/>
      <c r="AE34" s="1508"/>
      <c r="AF34" s="1508"/>
    </row>
    <row r="35" spans="1:32" ht="15">
      <c r="A35" s="1403"/>
      <c r="B35" s="1423"/>
      <c r="C35" s="1505"/>
      <c r="D35" s="1506"/>
      <c r="E35" s="1406"/>
      <c r="F35" s="1431"/>
      <c r="G35" s="1407"/>
      <c r="H35" s="1409"/>
      <c r="I35" s="1458"/>
      <c r="J35" s="1409"/>
      <c r="K35" s="1458"/>
      <c r="L35" s="1458"/>
      <c r="M35" s="1507"/>
      <c r="N35" s="1412"/>
      <c r="O35" s="1508"/>
      <c r="P35" s="1508"/>
      <c r="Q35" s="1508"/>
      <c r="R35" s="1508"/>
      <c r="S35" s="1508"/>
      <c r="T35" s="1425"/>
      <c r="U35" s="1425"/>
      <c r="V35" s="1432"/>
      <c r="W35" s="1432"/>
      <c r="X35" s="1433"/>
      <c r="Y35" s="1509"/>
      <c r="Z35" s="1508"/>
      <c r="AA35" s="1501"/>
      <c r="AB35" s="1508"/>
      <c r="AC35" s="1508"/>
      <c r="AD35" s="1508"/>
      <c r="AE35" s="1508"/>
      <c r="AF35" s="1508"/>
    </row>
    <row r="36" spans="1:32" ht="15">
      <c r="A36" s="1403"/>
      <c r="B36" s="1423"/>
      <c r="C36" s="1505"/>
      <c r="D36" s="1506"/>
      <c r="E36" s="1406"/>
      <c r="F36" s="1431"/>
      <c r="G36" s="1407"/>
      <c r="H36" s="1409"/>
      <c r="I36" s="1458"/>
      <c r="J36" s="1409"/>
      <c r="K36" s="1458"/>
      <c r="L36" s="1458"/>
      <c r="M36" s="1507"/>
      <c r="N36" s="1412"/>
      <c r="O36" s="1508"/>
      <c r="P36" s="1508"/>
      <c r="Q36" s="1508"/>
      <c r="R36" s="1508"/>
      <c r="S36" s="1508"/>
      <c r="T36" s="1425"/>
      <c r="U36" s="1425"/>
      <c r="V36" s="1432"/>
      <c r="W36" s="1432"/>
      <c r="X36" s="1433"/>
      <c r="Y36" s="1509"/>
      <c r="Z36" s="1508"/>
      <c r="AA36" s="1501"/>
      <c r="AB36" s="1508"/>
      <c r="AC36" s="1508"/>
      <c r="AD36" s="1508"/>
      <c r="AE36" s="1508"/>
      <c r="AF36" s="1508"/>
    </row>
    <row r="37" spans="1:32" ht="15">
      <c r="A37" s="1403"/>
      <c r="B37" s="1423"/>
      <c r="C37" s="1505"/>
      <c r="D37" s="1506"/>
      <c r="E37" s="1406"/>
      <c r="F37" s="1431"/>
      <c r="G37" s="1407"/>
      <c r="H37" s="1409"/>
      <c r="I37" s="1458"/>
      <c r="J37" s="1409"/>
      <c r="K37" s="1458"/>
      <c r="L37" s="1458"/>
      <c r="M37" s="1507"/>
      <c r="N37" s="1412"/>
      <c r="O37" s="1508"/>
      <c r="P37" s="1508"/>
      <c r="Q37" s="1508"/>
      <c r="R37" s="1508"/>
      <c r="S37" s="1508"/>
      <c r="T37" s="1425"/>
      <c r="U37" s="1425"/>
      <c r="V37" s="1432"/>
      <c r="W37" s="1432"/>
      <c r="X37" s="1433"/>
      <c r="Y37" s="1509"/>
      <c r="Z37" s="1508"/>
      <c r="AA37" s="1501"/>
      <c r="AB37" s="1508"/>
      <c r="AC37" s="1508"/>
      <c r="AD37" s="1508"/>
      <c r="AE37" s="1508"/>
      <c r="AF37" s="1508"/>
    </row>
    <row r="38" spans="1:32" ht="15">
      <c r="A38" s="1403"/>
      <c r="B38" s="1423"/>
      <c r="C38" s="1505"/>
      <c r="D38" s="1506"/>
      <c r="E38" s="1406"/>
      <c r="F38" s="1431"/>
      <c r="G38" s="1407"/>
      <c r="H38" s="1409"/>
      <c r="I38" s="1458"/>
      <c r="J38" s="1409"/>
      <c r="K38" s="1458"/>
      <c r="L38" s="1458"/>
      <c r="M38" s="1507"/>
      <c r="N38" s="1412"/>
      <c r="O38" s="1508"/>
      <c r="P38" s="1508"/>
      <c r="Q38" s="1508"/>
      <c r="R38" s="1508"/>
      <c r="S38" s="1508"/>
      <c r="T38" s="1425"/>
      <c r="U38" s="1425"/>
      <c r="V38" s="1432"/>
      <c r="W38" s="1432"/>
      <c r="X38" s="1433"/>
      <c r="Y38" s="1509"/>
      <c r="Z38" s="1508"/>
      <c r="AA38" s="1501"/>
      <c r="AB38" s="1508"/>
      <c r="AC38" s="1508"/>
      <c r="AD38" s="1508"/>
      <c r="AE38" s="1508"/>
      <c r="AF38" s="1508"/>
    </row>
    <row r="39" spans="1:32" ht="15">
      <c r="A39" s="1403"/>
      <c r="B39" s="1423"/>
      <c r="C39" s="1505"/>
      <c r="D39" s="1506"/>
      <c r="E39" s="1406"/>
      <c r="F39" s="1431"/>
      <c r="G39" s="1407"/>
      <c r="H39" s="1409"/>
      <c r="I39" s="1458"/>
      <c r="J39" s="1409"/>
      <c r="K39" s="1458"/>
      <c r="L39" s="1458"/>
      <c r="M39" s="1507"/>
      <c r="N39" s="1412"/>
      <c r="O39" s="1508"/>
      <c r="P39" s="1508"/>
      <c r="Q39" s="1508"/>
      <c r="R39" s="1508"/>
      <c r="S39" s="1508"/>
      <c r="T39" s="1425"/>
      <c r="U39" s="1425"/>
      <c r="V39" s="1432"/>
      <c r="W39" s="1432"/>
      <c r="X39" s="1433"/>
      <c r="Y39" s="1509"/>
      <c r="Z39" s="1508"/>
      <c r="AA39" s="1501"/>
      <c r="AB39" s="1508"/>
      <c r="AC39" s="1508"/>
      <c r="AD39" s="1508"/>
      <c r="AE39" s="1508"/>
      <c r="AF39" s="1508"/>
    </row>
    <row r="40" spans="1:32" ht="15">
      <c r="A40" s="1403"/>
      <c r="B40" s="1423"/>
      <c r="C40" s="1505"/>
      <c r="D40" s="1506"/>
      <c r="E40" s="1406"/>
      <c r="F40" s="1431"/>
      <c r="G40" s="1407"/>
      <c r="H40" s="1409"/>
      <c r="I40" s="1458"/>
      <c r="J40" s="1409"/>
      <c r="K40" s="1458"/>
      <c r="L40" s="1458"/>
      <c r="M40" s="1507"/>
      <c r="N40" s="1412"/>
      <c r="O40" s="1508"/>
      <c r="P40" s="1508"/>
      <c r="Q40" s="1508"/>
      <c r="R40" s="1508"/>
      <c r="S40" s="1508"/>
      <c r="T40" s="1425"/>
      <c r="U40" s="1425"/>
      <c r="V40" s="1432"/>
      <c r="W40" s="1432"/>
      <c r="X40" s="1433"/>
      <c r="Y40" s="1509"/>
      <c r="Z40" s="1508"/>
      <c r="AA40" s="1501"/>
      <c r="AB40" s="1508"/>
      <c r="AC40" s="1508"/>
      <c r="AD40" s="1508"/>
      <c r="AE40" s="1508"/>
      <c r="AF40" s="1508"/>
    </row>
    <row r="41" spans="1:32" ht="15">
      <c r="A41" s="1403"/>
      <c r="B41" s="1423"/>
      <c r="C41" s="1505"/>
      <c r="D41" s="1506"/>
      <c r="E41" s="1406"/>
      <c r="F41" s="1431"/>
      <c r="G41" s="1407"/>
      <c r="H41" s="1409"/>
      <c r="I41" s="1458"/>
      <c r="J41" s="1409"/>
      <c r="K41" s="1458"/>
      <c r="L41" s="1458"/>
      <c r="M41" s="1507"/>
      <c r="N41" s="1412"/>
      <c r="O41" s="1508"/>
      <c r="P41" s="1508"/>
      <c r="Q41" s="1508"/>
      <c r="R41" s="1508"/>
      <c r="S41" s="1508"/>
      <c r="T41" s="1425"/>
      <c r="U41" s="1425"/>
      <c r="V41" s="1432"/>
      <c r="W41" s="1432"/>
      <c r="X41" s="1433"/>
      <c r="Y41" s="1509"/>
      <c r="Z41" s="1508"/>
      <c r="AA41" s="1501"/>
      <c r="AB41" s="1508"/>
      <c r="AC41" s="1508"/>
      <c r="AD41" s="1508"/>
      <c r="AE41" s="1508"/>
      <c r="AF41" s="1508"/>
    </row>
    <row r="42" spans="1:32" ht="15">
      <c r="A42" s="1403"/>
      <c r="B42" s="1423"/>
      <c r="C42" s="1505"/>
      <c r="D42" s="1506"/>
      <c r="E42" s="1406"/>
      <c r="F42" s="1431"/>
      <c r="G42" s="1407"/>
      <c r="H42" s="1409"/>
      <c r="I42" s="1458"/>
      <c r="J42" s="1409"/>
      <c r="K42" s="1458"/>
      <c r="L42" s="1458"/>
      <c r="M42" s="1507"/>
      <c r="N42" s="1412"/>
      <c r="O42" s="1508"/>
      <c r="P42" s="1508"/>
      <c r="Q42" s="1508"/>
      <c r="R42" s="1508"/>
      <c r="S42" s="1508"/>
      <c r="T42" s="1425"/>
      <c r="U42" s="1425"/>
      <c r="V42" s="1432"/>
      <c r="W42" s="1432"/>
      <c r="X42" s="1433"/>
      <c r="Y42" s="1509"/>
      <c r="Z42" s="1508"/>
      <c r="AA42" s="1501"/>
      <c r="AB42" s="1508"/>
      <c r="AC42" s="1508"/>
      <c r="AD42" s="1508"/>
      <c r="AE42" s="1508"/>
      <c r="AF42" s="1508"/>
    </row>
    <row r="43" spans="1:32" ht="15">
      <c r="A43" s="1403"/>
      <c r="B43" s="1423"/>
      <c r="C43" s="1505"/>
      <c r="D43" s="1506"/>
      <c r="E43" s="1406"/>
      <c r="F43" s="1431"/>
      <c r="G43" s="1407"/>
      <c r="H43" s="1409"/>
      <c r="I43" s="1458"/>
      <c r="J43" s="1409"/>
      <c r="K43" s="1458"/>
      <c r="L43" s="1458"/>
      <c r="M43" s="1507"/>
      <c r="N43" s="1412"/>
      <c r="O43" s="1508"/>
      <c r="P43" s="1508"/>
      <c r="Q43" s="1508"/>
      <c r="R43" s="1508"/>
      <c r="S43" s="1508"/>
      <c r="T43" s="1425"/>
      <c r="U43" s="1425"/>
      <c r="V43" s="1432"/>
      <c r="W43" s="1432"/>
      <c r="X43" s="1433"/>
      <c r="Y43" s="1509"/>
      <c r="Z43" s="1508"/>
      <c r="AA43" s="1501"/>
      <c r="AB43" s="1508"/>
      <c r="AC43" s="1508"/>
      <c r="AD43" s="1508"/>
      <c r="AE43" s="1508"/>
      <c r="AF43" s="1508"/>
    </row>
    <row r="44" spans="1:32" ht="15">
      <c r="A44" s="1403"/>
      <c r="B44" s="1423"/>
      <c r="C44" s="1505"/>
      <c r="D44" s="1506"/>
      <c r="E44" s="1406"/>
      <c r="F44" s="1431"/>
      <c r="G44" s="1407"/>
      <c r="H44" s="1409"/>
      <c r="I44" s="1458"/>
      <c r="J44" s="1409"/>
      <c r="K44" s="1458"/>
      <c r="L44" s="1458"/>
      <c r="M44" s="1507"/>
      <c r="N44" s="1412"/>
      <c r="O44" s="1508"/>
      <c r="P44" s="1508"/>
      <c r="Q44" s="1508"/>
      <c r="R44" s="1508"/>
      <c r="S44" s="1508"/>
      <c r="T44" s="1425"/>
      <c r="U44" s="1425"/>
      <c r="V44" s="1432"/>
      <c r="W44" s="1432"/>
      <c r="X44" s="1433"/>
      <c r="Y44" s="1509"/>
      <c r="Z44" s="1508"/>
      <c r="AA44" s="1501"/>
      <c r="AB44" s="1508"/>
      <c r="AC44" s="1508"/>
      <c r="AD44" s="1508"/>
      <c r="AE44" s="1508"/>
      <c r="AF44" s="1508"/>
    </row>
    <row r="45" spans="1:32" ht="15">
      <c r="A45" s="1403"/>
      <c r="B45" s="1423"/>
      <c r="C45" s="1505"/>
      <c r="D45" s="1506"/>
      <c r="E45" s="1406"/>
      <c r="F45" s="1431"/>
      <c r="G45" s="1407"/>
      <c r="H45" s="1409"/>
      <c r="I45" s="1458"/>
      <c r="J45" s="1409"/>
      <c r="K45" s="1458"/>
      <c r="L45" s="1458"/>
      <c r="M45" s="1507"/>
      <c r="N45" s="1412"/>
      <c r="O45" s="1508"/>
      <c r="P45" s="1508"/>
      <c r="Q45" s="1508"/>
      <c r="R45" s="1508"/>
      <c r="S45" s="1508"/>
      <c r="T45" s="1425"/>
      <c r="U45" s="1425"/>
      <c r="V45" s="1432"/>
      <c r="W45" s="1432"/>
      <c r="X45" s="1433"/>
      <c r="Y45" s="1509"/>
      <c r="Z45" s="1508"/>
      <c r="AA45" s="1501"/>
      <c r="AB45" s="1508"/>
      <c r="AC45" s="1508"/>
      <c r="AD45" s="1508"/>
      <c r="AE45" s="1508"/>
      <c r="AF45" s="1508"/>
    </row>
    <row r="46" spans="1:32" ht="15">
      <c r="A46" s="1403"/>
      <c r="B46" s="1423"/>
      <c r="C46" s="1505"/>
      <c r="D46" s="1506"/>
      <c r="E46" s="1406"/>
      <c r="F46" s="1431"/>
      <c r="G46" s="1407"/>
      <c r="H46" s="1409"/>
      <c r="I46" s="1458"/>
      <c r="J46" s="1409"/>
      <c r="K46" s="1458"/>
      <c r="L46" s="1458"/>
      <c r="M46" s="1507"/>
      <c r="N46" s="1412"/>
      <c r="O46" s="1508"/>
      <c r="P46" s="1508"/>
      <c r="Q46" s="1508"/>
      <c r="R46" s="1508"/>
      <c r="S46" s="1508"/>
      <c r="T46" s="1425"/>
      <c r="U46" s="1425"/>
      <c r="V46" s="1432"/>
      <c r="W46" s="1432"/>
      <c r="X46" s="1433"/>
      <c r="Y46" s="1509"/>
      <c r="Z46" s="1508"/>
      <c r="AA46" s="1501"/>
      <c r="AB46" s="1508"/>
      <c r="AC46" s="1508"/>
      <c r="AD46" s="1508"/>
      <c r="AE46" s="1508"/>
      <c r="AF46" s="1508"/>
    </row>
    <row r="47" spans="1:32" ht="15">
      <c r="A47" s="1403"/>
      <c r="B47" s="1423"/>
      <c r="C47" s="1505"/>
      <c r="D47" s="1506"/>
      <c r="E47" s="1406"/>
      <c r="F47" s="1431"/>
      <c r="G47" s="1407"/>
      <c r="H47" s="1409"/>
      <c r="I47" s="1458"/>
      <c r="J47" s="1409"/>
      <c r="K47" s="1458"/>
      <c r="L47" s="1458"/>
      <c r="M47" s="1507"/>
      <c r="N47" s="1412"/>
      <c r="O47" s="1508"/>
      <c r="P47" s="1508"/>
      <c r="Q47" s="1508"/>
      <c r="R47" s="1508"/>
      <c r="S47" s="1508"/>
      <c r="T47" s="1425"/>
      <c r="U47" s="1425"/>
      <c r="V47" s="1432"/>
      <c r="W47" s="1432"/>
      <c r="X47" s="1433"/>
      <c r="Y47" s="1509"/>
      <c r="Z47" s="1508"/>
      <c r="AA47" s="1501"/>
      <c r="AB47" s="1508"/>
      <c r="AC47" s="1508"/>
      <c r="AD47" s="1508"/>
      <c r="AE47" s="1508"/>
      <c r="AF47" s="1508"/>
    </row>
    <row r="48" spans="1:32" ht="15">
      <c r="A48" s="1403"/>
      <c r="B48" s="1423"/>
      <c r="C48" s="1505"/>
      <c r="D48" s="1506"/>
      <c r="E48" s="1406"/>
      <c r="F48" s="1431"/>
      <c r="G48" s="1407"/>
      <c r="H48" s="1409"/>
      <c r="I48" s="1458"/>
      <c r="J48" s="1409"/>
      <c r="K48" s="1458"/>
      <c r="L48" s="1458"/>
      <c r="M48" s="1507"/>
      <c r="N48" s="1412"/>
      <c r="O48" s="1508"/>
      <c r="P48" s="1508"/>
      <c r="Q48" s="1508"/>
      <c r="R48" s="1508"/>
      <c r="S48" s="1508"/>
      <c r="T48" s="1425"/>
      <c r="U48" s="1425"/>
      <c r="V48" s="1432"/>
      <c r="W48" s="1432"/>
      <c r="X48" s="1433"/>
      <c r="Y48" s="1509"/>
      <c r="Z48" s="1508"/>
      <c r="AA48" s="1501"/>
      <c r="AB48" s="1508"/>
      <c r="AC48" s="1508"/>
      <c r="AD48" s="1508"/>
      <c r="AE48" s="1508"/>
      <c r="AF48" s="1508"/>
    </row>
    <row r="49" spans="1:32" ht="15">
      <c r="A49" s="1403"/>
      <c r="B49" s="1423"/>
      <c r="C49" s="1505"/>
      <c r="D49" s="1506"/>
      <c r="E49" s="1406"/>
      <c r="F49" s="1431"/>
      <c r="G49" s="1407"/>
      <c r="H49" s="1409"/>
      <c r="I49" s="1458"/>
      <c r="J49" s="1409"/>
      <c r="K49" s="1458"/>
      <c r="L49" s="1458"/>
      <c r="M49" s="1507"/>
      <c r="N49" s="1412"/>
      <c r="O49" s="1508"/>
      <c r="P49" s="1508"/>
      <c r="Q49" s="1508"/>
      <c r="R49" s="1508"/>
      <c r="S49" s="1508"/>
      <c r="T49" s="1425"/>
      <c r="U49" s="1425"/>
      <c r="V49" s="1432"/>
      <c r="W49" s="1432"/>
      <c r="X49" s="1433"/>
      <c r="Y49" s="1509"/>
      <c r="Z49" s="1508"/>
      <c r="AA49" s="1501"/>
      <c r="AB49" s="1508"/>
      <c r="AC49" s="1508"/>
      <c r="AD49" s="1508"/>
      <c r="AE49" s="1508"/>
      <c r="AF49" s="1508"/>
    </row>
    <row r="50" spans="1:32" ht="15">
      <c r="A50" s="1403"/>
      <c r="B50" s="1423"/>
      <c r="C50" s="1505"/>
      <c r="D50" s="1506"/>
      <c r="E50" s="1406"/>
      <c r="F50" s="1431"/>
      <c r="G50" s="1407"/>
      <c r="H50" s="1409"/>
      <c r="I50" s="1458"/>
      <c r="J50" s="1409"/>
      <c r="K50" s="1458"/>
      <c r="L50" s="1458"/>
      <c r="M50" s="1507"/>
      <c r="N50" s="1412"/>
      <c r="O50" s="1508"/>
      <c r="P50" s="1508"/>
      <c r="Q50" s="1508"/>
      <c r="R50" s="1508"/>
      <c r="S50" s="1508"/>
      <c r="T50" s="1425"/>
      <c r="U50" s="1425"/>
      <c r="V50" s="1432"/>
      <c r="W50" s="1432"/>
      <c r="X50" s="1433"/>
      <c r="Y50" s="1509"/>
      <c r="Z50" s="1508"/>
      <c r="AA50" s="1501"/>
      <c r="AB50" s="1508"/>
      <c r="AC50" s="1508"/>
      <c r="AD50" s="1508"/>
      <c r="AE50" s="1508"/>
      <c r="AF50" s="1508"/>
    </row>
    <row r="51" spans="1:32" ht="15">
      <c r="A51" s="1403"/>
      <c r="B51" s="1423"/>
      <c r="C51" s="1505"/>
      <c r="D51" s="1506"/>
      <c r="E51" s="1406"/>
      <c r="F51" s="1431"/>
      <c r="G51" s="1407"/>
      <c r="H51" s="1409"/>
      <c r="I51" s="1458"/>
      <c r="J51" s="1409"/>
      <c r="K51" s="1458"/>
      <c r="L51" s="1458"/>
      <c r="M51" s="1507"/>
      <c r="N51" s="1412"/>
      <c r="O51" s="1508"/>
      <c r="P51" s="1508"/>
      <c r="Q51" s="1508"/>
      <c r="R51" s="1508"/>
      <c r="S51" s="1508"/>
      <c r="T51" s="1425"/>
      <c r="U51" s="1425"/>
      <c r="V51" s="1432"/>
      <c r="W51" s="1432"/>
      <c r="X51" s="1433"/>
      <c r="Y51" s="1509"/>
      <c r="Z51" s="1508"/>
      <c r="AA51" s="1501"/>
      <c r="AB51" s="1508"/>
      <c r="AC51" s="1508"/>
      <c r="AD51" s="1508"/>
      <c r="AE51" s="1508"/>
      <c r="AF51" s="1508"/>
    </row>
    <row r="52" spans="1:32" ht="15">
      <c r="A52" s="1403"/>
      <c r="B52" s="1423"/>
      <c r="C52" s="1505"/>
      <c r="D52" s="1506"/>
      <c r="E52" s="1406"/>
      <c r="F52" s="1431"/>
      <c r="G52" s="1407"/>
      <c r="H52" s="1409"/>
      <c r="I52" s="1458"/>
      <c r="J52" s="1409"/>
      <c r="K52" s="1458"/>
      <c r="L52" s="1458"/>
      <c r="M52" s="1507"/>
      <c r="N52" s="1412"/>
      <c r="O52" s="1508"/>
      <c r="P52" s="1508"/>
      <c r="Q52" s="1508"/>
      <c r="R52" s="1508"/>
      <c r="S52" s="1508"/>
      <c r="T52" s="1425"/>
      <c r="U52" s="1425"/>
      <c r="V52" s="1432"/>
      <c r="W52" s="1432"/>
      <c r="X52" s="1433"/>
      <c r="Y52" s="1509"/>
      <c r="Z52" s="1508"/>
      <c r="AA52" s="1501"/>
      <c r="AB52" s="1508"/>
      <c r="AC52" s="1508"/>
      <c r="AD52" s="1508"/>
      <c r="AE52" s="1508"/>
      <c r="AF52" s="1508"/>
    </row>
    <row r="53" spans="1:32" ht="15">
      <c r="A53" s="1403"/>
      <c r="B53" s="1423"/>
      <c r="C53" s="1505"/>
      <c r="D53" s="1506"/>
      <c r="E53" s="1406"/>
      <c r="F53" s="1431"/>
      <c r="G53" s="1407"/>
      <c r="H53" s="1409"/>
      <c r="I53" s="1458"/>
      <c r="J53" s="1409"/>
      <c r="K53" s="1458"/>
      <c r="L53" s="1458"/>
      <c r="M53" s="1507"/>
      <c r="N53" s="1412"/>
      <c r="O53" s="1508"/>
      <c r="P53" s="1508"/>
      <c r="Q53" s="1508"/>
      <c r="R53" s="1508"/>
      <c r="S53" s="1508"/>
      <c r="T53" s="1425"/>
      <c r="U53" s="1425"/>
      <c r="V53" s="1432"/>
      <c r="W53" s="1432"/>
      <c r="X53" s="1433"/>
      <c r="Y53" s="1509"/>
      <c r="Z53" s="1508"/>
      <c r="AA53" s="1501"/>
      <c r="AB53" s="1508"/>
      <c r="AC53" s="1508"/>
      <c r="AD53" s="1508"/>
      <c r="AE53" s="1508"/>
      <c r="AF53" s="1508"/>
    </row>
    <row r="54" spans="1:32" ht="15">
      <c r="A54" s="1403"/>
      <c r="B54" s="1423"/>
      <c r="C54" s="1505"/>
      <c r="D54" s="1506"/>
      <c r="E54" s="1406"/>
      <c r="F54" s="1431"/>
      <c r="G54" s="1407"/>
      <c r="H54" s="1409"/>
      <c r="I54" s="1458"/>
      <c r="J54" s="1409"/>
      <c r="K54" s="1458"/>
      <c r="L54" s="1458"/>
      <c r="M54" s="1507"/>
      <c r="N54" s="1412"/>
      <c r="O54" s="1508"/>
      <c r="P54" s="1508"/>
      <c r="Q54" s="1508"/>
      <c r="R54" s="1508"/>
      <c r="S54" s="1508"/>
      <c r="T54" s="1425"/>
      <c r="U54" s="1425"/>
      <c r="V54" s="1432"/>
      <c r="W54" s="1432"/>
      <c r="X54" s="1433"/>
      <c r="Y54" s="1509"/>
      <c r="Z54" s="1508"/>
      <c r="AA54" s="1501"/>
      <c r="AB54" s="1508"/>
      <c r="AC54" s="1508"/>
      <c r="AD54" s="1508"/>
      <c r="AE54" s="1508"/>
      <c r="AF54" s="1508"/>
    </row>
    <row r="55" spans="1:32" ht="15">
      <c r="A55" s="1403"/>
      <c r="B55" s="1423"/>
      <c r="C55" s="1505"/>
      <c r="D55" s="1506"/>
      <c r="E55" s="1406"/>
      <c r="F55" s="1431"/>
      <c r="G55" s="1407"/>
      <c r="H55" s="1409"/>
      <c r="I55" s="1458"/>
      <c r="J55" s="1409"/>
      <c r="K55" s="1458"/>
      <c r="L55" s="1458"/>
      <c r="M55" s="1507"/>
      <c r="N55" s="1412"/>
      <c r="O55" s="1508"/>
      <c r="P55" s="1508"/>
      <c r="Q55" s="1508"/>
      <c r="R55" s="1508"/>
      <c r="S55" s="1508"/>
      <c r="T55" s="1425"/>
      <c r="U55" s="1425"/>
      <c r="V55" s="1432"/>
      <c r="W55" s="1432"/>
      <c r="X55" s="1433"/>
      <c r="Y55" s="1509"/>
      <c r="Z55" s="1508"/>
      <c r="AA55" s="1501"/>
      <c r="AB55" s="1508"/>
      <c r="AC55" s="1508"/>
      <c r="AD55" s="1508"/>
      <c r="AE55" s="1508"/>
      <c r="AF55" s="1508"/>
    </row>
    <row r="56" spans="1:32" ht="15">
      <c r="A56" s="1403"/>
      <c r="B56" s="1423"/>
      <c r="C56" s="1505"/>
      <c r="D56" s="1506"/>
      <c r="E56" s="1406"/>
      <c r="F56" s="1431"/>
      <c r="G56" s="1407"/>
      <c r="H56" s="1409"/>
      <c r="I56" s="1458"/>
      <c r="J56" s="1409"/>
      <c r="K56" s="1458"/>
      <c r="L56" s="1458"/>
      <c r="M56" s="1507"/>
      <c r="N56" s="1412"/>
      <c r="O56" s="1508"/>
      <c r="P56" s="1508"/>
      <c r="Q56" s="1508"/>
      <c r="R56" s="1508"/>
      <c r="S56" s="1508"/>
      <c r="T56" s="1425"/>
      <c r="U56" s="1425"/>
      <c r="V56" s="1432"/>
      <c r="W56" s="1432"/>
      <c r="X56" s="1433"/>
      <c r="Y56" s="1509"/>
      <c r="Z56" s="1508"/>
      <c r="AA56" s="1501"/>
      <c r="AB56" s="1508"/>
      <c r="AC56" s="1508"/>
      <c r="AD56" s="1508"/>
      <c r="AE56" s="1508"/>
      <c r="AF56" s="1508"/>
    </row>
    <row r="57" spans="1:32" ht="15">
      <c r="A57" s="1403"/>
      <c r="B57" s="1423"/>
      <c r="C57" s="1505"/>
      <c r="D57" s="1506"/>
      <c r="E57" s="1406"/>
      <c r="F57" s="1431"/>
      <c r="G57" s="1407"/>
      <c r="H57" s="1409"/>
      <c r="I57" s="1458"/>
      <c r="J57" s="1409"/>
      <c r="K57" s="1458"/>
      <c r="L57" s="1458"/>
      <c r="M57" s="1507"/>
      <c r="N57" s="1412"/>
      <c r="O57" s="1508"/>
      <c r="P57" s="1508"/>
      <c r="Q57" s="1508"/>
      <c r="R57" s="1508"/>
      <c r="S57" s="1508"/>
      <c r="T57" s="1425"/>
      <c r="U57" s="1425"/>
      <c r="V57" s="1432"/>
      <c r="W57" s="1432"/>
      <c r="X57" s="1433"/>
      <c r="Y57" s="1509"/>
      <c r="Z57" s="1508"/>
      <c r="AA57" s="1501"/>
      <c r="AB57" s="1508"/>
      <c r="AC57" s="1508"/>
      <c r="AD57" s="1508"/>
      <c r="AE57" s="1508"/>
      <c r="AF57" s="1508"/>
    </row>
    <row r="58" spans="1:32" ht="15">
      <c r="A58" s="1403"/>
      <c r="B58" s="1423"/>
      <c r="C58" s="1505"/>
      <c r="D58" s="1506"/>
      <c r="E58" s="1406"/>
      <c r="F58" s="1431"/>
      <c r="G58" s="1407"/>
      <c r="H58" s="1409"/>
      <c r="I58" s="1458"/>
      <c r="J58" s="1409"/>
      <c r="K58" s="1458"/>
      <c r="L58" s="1458"/>
      <c r="M58" s="1507"/>
      <c r="N58" s="1412"/>
      <c r="O58" s="1508"/>
      <c r="P58" s="1508"/>
      <c r="Q58" s="1508"/>
      <c r="R58" s="1508"/>
      <c r="S58" s="1508"/>
      <c r="T58" s="1425"/>
      <c r="U58" s="1425"/>
      <c r="V58" s="1432"/>
      <c r="W58" s="1432"/>
      <c r="X58" s="1433"/>
      <c r="Y58" s="1509"/>
      <c r="Z58" s="1508"/>
      <c r="AA58" s="1501"/>
      <c r="AB58" s="1508"/>
      <c r="AC58" s="1508"/>
      <c r="AD58" s="1508"/>
      <c r="AE58" s="1508"/>
      <c r="AF58" s="1508"/>
    </row>
    <row r="59" spans="1:32" ht="15">
      <c r="A59" s="1403"/>
      <c r="B59" s="1423"/>
      <c r="C59" s="1505"/>
      <c r="D59" s="1506"/>
      <c r="E59" s="1406"/>
      <c r="F59" s="1431"/>
      <c r="G59" s="1407"/>
      <c r="H59" s="1409"/>
      <c r="I59" s="1458"/>
      <c r="J59" s="1409"/>
      <c r="K59" s="1458"/>
      <c r="L59" s="1458"/>
      <c r="M59" s="1507"/>
      <c r="N59" s="1412"/>
      <c r="O59" s="1508"/>
      <c r="P59" s="1508"/>
      <c r="Q59" s="1508"/>
      <c r="R59" s="1508"/>
      <c r="S59" s="1508"/>
      <c r="T59" s="1425"/>
      <c r="U59" s="1425"/>
      <c r="V59" s="1432"/>
      <c r="W59" s="1432"/>
      <c r="X59" s="1433"/>
      <c r="Y59" s="1509"/>
      <c r="Z59" s="1508"/>
      <c r="AA59" s="1501"/>
      <c r="AB59" s="1508"/>
      <c r="AC59" s="1508"/>
      <c r="AD59" s="1508"/>
      <c r="AE59" s="1508"/>
      <c r="AF59" s="1508"/>
    </row>
    <row r="60" spans="1:32" ht="15">
      <c r="A60" s="1403"/>
      <c r="B60" s="1423"/>
      <c r="C60" s="1505"/>
      <c r="D60" s="1506"/>
      <c r="E60" s="1406"/>
      <c r="F60" s="1431"/>
      <c r="G60" s="1407"/>
      <c r="H60" s="1409"/>
      <c r="I60" s="1458"/>
      <c r="J60" s="1409"/>
      <c r="K60" s="1458"/>
      <c r="L60" s="1458"/>
      <c r="M60" s="1507"/>
      <c r="N60" s="1412"/>
      <c r="O60" s="1508"/>
      <c r="P60" s="1508"/>
      <c r="Q60" s="1508"/>
      <c r="R60" s="1508"/>
      <c r="S60" s="1508"/>
      <c r="T60" s="1425"/>
      <c r="U60" s="1425"/>
      <c r="V60" s="1432"/>
      <c r="W60" s="1432"/>
      <c r="X60" s="1433"/>
      <c r="Y60" s="1509"/>
      <c r="Z60" s="1508"/>
      <c r="AA60" s="1501"/>
      <c r="AB60" s="1508"/>
      <c r="AC60" s="1508"/>
      <c r="AD60" s="1508"/>
      <c r="AE60" s="1508"/>
      <c r="AF60" s="1508"/>
    </row>
    <row r="61" spans="1:32" ht="15">
      <c r="A61" s="1403"/>
      <c r="B61" s="1423"/>
      <c r="C61" s="1505"/>
      <c r="D61" s="1506"/>
      <c r="E61" s="1406"/>
      <c r="F61" s="1431"/>
      <c r="G61" s="1407"/>
      <c r="H61" s="1409"/>
      <c r="I61" s="1458"/>
      <c r="J61" s="1409"/>
      <c r="K61" s="1458"/>
      <c r="L61" s="1458"/>
      <c r="M61" s="1507"/>
      <c r="N61" s="1412"/>
      <c r="O61" s="1508"/>
      <c r="P61" s="1508"/>
      <c r="Q61" s="1508"/>
      <c r="R61" s="1508"/>
      <c r="S61" s="1508"/>
      <c r="T61" s="1425"/>
      <c r="U61" s="1425"/>
      <c r="V61" s="1432"/>
      <c r="W61" s="1432"/>
      <c r="X61" s="1433"/>
      <c r="Y61" s="1509"/>
      <c r="Z61" s="1508"/>
      <c r="AA61" s="1501"/>
      <c r="AB61" s="1508"/>
      <c r="AC61" s="1508"/>
      <c r="AD61" s="1508"/>
      <c r="AE61" s="1508"/>
      <c r="AF61" s="1508"/>
    </row>
    <row r="62" spans="1:32" ht="15">
      <c r="A62" s="1403"/>
      <c r="B62" s="1423"/>
      <c r="C62" s="1505"/>
      <c r="D62" s="1506"/>
      <c r="E62" s="1406"/>
      <c r="F62" s="1431"/>
      <c r="G62" s="1407"/>
      <c r="H62" s="1409"/>
      <c r="I62" s="1458"/>
      <c r="J62" s="1409"/>
      <c r="K62" s="1458"/>
      <c r="L62" s="1458"/>
      <c r="M62" s="1507"/>
      <c r="N62" s="1412"/>
      <c r="O62" s="1508"/>
      <c r="P62" s="1508"/>
      <c r="Q62" s="1508"/>
      <c r="R62" s="1508"/>
      <c r="S62" s="1508"/>
      <c r="T62" s="1425"/>
      <c r="U62" s="1425"/>
      <c r="V62" s="1432"/>
      <c r="W62" s="1432"/>
      <c r="X62" s="1433"/>
      <c r="Y62" s="1509"/>
      <c r="Z62" s="1508"/>
      <c r="AA62" s="1501"/>
      <c r="AB62" s="1508"/>
      <c r="AC62" s="1508"/>
      <c r="AD62" s="1508"/>
      <c r="AE62" s="1508"/>
      <c r="AF62" s="1508"/>
    </row>
    <row r="63" spans="1:32" ht="15">
      <c r="A63" s="1403"/>
      <c r="B63" s="1423"/>
      <c r="C63" s="1505"/>
      <c r="D63" s="1506"/>
      <c r="E63" s="1406"/>
      <c r="F63" s="1431"/>
      <c r="G63" s="1407"/>
      <c r="H63" s="1409"/>
      <c r="I63" s="1458"/>
      <c r="J63" s="1409"/>
      <c r="K63" s="1458"/>
      <c r="L63" s="1458"/>
      <c r="M63" s="1507"/>
      <c r="N63" s="1412"/>
      <c r="O63" s="1508"/>
      <c r="P63" s="1508"/>
      <c r="Q63" s="1508"/>
      <c r="R63" s="1508"/>
      <c r="S63" s="1508"/>
      <c r="T63" s="1425"/>
      <c r="U63" s="1425"/>
      <c r="V63" s="1432"/>
      <c r="W63" s="1432"/>
      <c r="X63" s="1433"/>
      <c r="Y63" s="1509"/>
      <c r="Z63" s="1508"/>
      <c r="AA63" s="1501"/>
      <c r="AB63" s="1508"/>
      <c r="AC63" s="1508"/>
      <c r="AD63" s="1508"/>
      <c r="AE63" s="1508"/>
      <c r="AF63" s="1508"/>
    </row>
    <row r="64" spans="1:32" ht="15">
      <c r="A64" s="1403"/>
      <c r="B64" s="1423"/>
      <c r="C64" s="1505"/>
      <c r="D64" s="1506"/>
      <c r="E64" s="1406"/>
      <c r="F64" s="1431"/>
      <c r="G64" s="1407"/>
      <c r="H64" s="1409"/>
      <c r="I64" s="1458"/>
      <c r="J64" s="1409"/>
      <c r="K64" s="1458"/>
      <c r="L64" s="1458"/>
      <c r="M64" s="1507"/>
      <c r="N64" s="1412"/>
      <c r="O64" s="1508"/>
      <c r="P64" s="1508"/>
      <c r="Q64" s="1508"/>
      <c r="R64" s="1508"/>
      <c r="S64" s="1508"/>
      <c r="T64" s="1425"/>
      <c r="U64" s="1425"/>
      <c r="V64" s="1432"/>
      <c r="W64" s="1432"/>
      <c r="X64" s="1433"/>
      <c r="Y64" s="1509"/>
      <c r="Z64" s="1508"/>
      <c r="AA64" s="1501"/>
      <c r="AB64" s="1508"/>
      <c r="AC64" s="1508"/>
      <c r="AD64" s="1508"/>
      <c r="AE64" s="1508"/>
      <c r="AF64" s="1508"/>
    </row>
    <row r="65" spans="1:32" ht="15">
      <c r="A65" s="1403"/>
      <c r="B65" s="1423"/>
      <c r="C65" s="1505"/>
      <c r="D65" s="1506"/>
      <c r="E65" s="1406"/>
      <c r="F65" s="1431"/>
      <c r="G65" s="1407"/>
      <c r="H65" s="1409"/>
      <c r="I65" s="1458"/>
      <c r="J65" s="1409"/>
      <c r="K65" s="1458"/>
      <c r="L65" s="1458"/>
      <c r="M65" s="1507"/>
      <c r="N65" s="1412"/>
      <c r="O65" s="1508"/>
      <c r="P65" s="1508"/>
      <c r="Q65" s="1508"/>
      <c r="R65" s="1508"/>
      <c r="S65" s="1508"/>
      <c r="T65" s="1425"/>
      <c r="U65" s="1425"/>
      <c r="V65" s="1432"/>
      <c r="W65" s="1432"/>
      <c r="X65" s="1433"/>
      <c r="Y65" s="1509"/>
      <c r="Z65" s="1508"/>
      <c r="AA65" s="1501"/>
      <c r="AB65" s="1508"/>
      <c r="AC65" s="1508"/>
      <c r="AD65" s="1508"/>
      <c r="AE65" s="1508"/>
      <c r="AF65" s="1508"/>
    </row>
    <row r="66" spans="1:32" ht="15">
      <c r="A66" s="1403"/>
      <c r="B66" s="1423"/>
      <c r="C66" s="1505"/>
      <c r="D66" s="1506"/>
      <c r="E66" s="1406"/>
      <c r="F66" s="1431"/>
      <c r="G66" s="1407"/>
      <c r="H66" s="1409"/>
      <c r="I66" s="1458"/>
      <c r="J66" s="1409"/>
      <c r="K66" s="1458"/>
      <c r="L66" s="1458"/>
      <c r="M66" s="1507"/>
      <c r="N66" s="1412"/>
      <c r="O66" s="1508"/>
      <c r="P66" s="1508"/>
      <c r="Q66" s="1508"/>
      <c r="R66" s="1508"/>
      <c r="S66" s="1508"/>
      <c r="T66" s="1425"/>
      <c r="U66" s="1425"/>
      <c r="V66" s="1432"/>
      <c r="W66" s="1432"/>
      <c r="X66" s="1433"/>
      <c r="Y66" s="1509"/>
      <c r="Z66" s="1508"/>
      <c r="AA66" s="1501"/>
      <c r="AB66" s="1508"/>
      <c r="AC66" s="1508"/>
      <c r="AD66" s="1508"/>
      <c r="AE66" s="1508"/>
      <c r="AF66" s="1508"/>
    </row>
    <row r="67" spans="1:32" ht="15">
      <c r="A67" s="1403"/>
      <c r="B67" s="1423"/>
      <c r="C67" s="1505"/>
      <c r="D67" s="1506"/>
      <c r="E67" s="1406"/>
      <c r="F67" s="1431"/>
      <c r="G67" s="1407"/>
      <c r="H67" s="1409"/>
      <c r="I67" s="1458"/>
      <c r="J67" s="1409"/>
      <c r="K67" s="1458"/>
      <c r="L67" s="1458"/>
      <c r="M67" s="1507"/>
      <c r="N67" s="1412"/>
      <c r="O67" s="1508"/>
      <c r="P67" s="1508"/>
      <c r="Q67" s="1508"/>
      <c r="R67" s="1508"/>
      <c r="S67" s="1508"/>
      <c r="T67" s="1425"/>
      <c r="U67" s="1425"/>
      <c r="V67" s="1432"/>
      <c r="W67" s="1432"/>
      <c r="X67" s="1433"/>
      <c r="Y67" s="1509"/>
      <c r="Z67" s="1508"/>
      <c r="AA67" s="1501"/>
      <c r="AB67" s="1508"/>
      <c r="AC67" s="1508"/>
      <c r="AD67" s="1508"/>
      <c r="AE67" s="1508"/>
      <c r="AF67" s="1508"/>
    </row>
    <row r="68" spans="1:32" ht="15">
      <c r="A68" s="1403"/>
      <c r="B68" s="1423"/>
      <c r="C68" s="1505"/>
      <c r="D68" s="1506"/>
      <c r="E68" s="1406"/>
      <c r="F68" s="1431"/>
      <c r="G68" s="1407"/>
      <c r="H68" s="1409"/>
      <c r="I68" s="1458"/>
      <c r="J68" s="1409"/>
      <c r="K68" s="1458"/>
      <c r="L68" s="1458"/>
      <c r="M68" s="1507"/>
      <c r="N68" s="1412"/>
      <c r="O68" s="1508"/>
      <c r="P68" s="1508"/>
      <c r="Q68" s="1508"/>
      <c r="R68" s="1508"/>
      <c r="S68" s="1508"/>
      <c r="T68" s="1425"/>
      <c r="U68" s="1425"/>
      <c r="V68" s="1432"/>
      <c r="W68" s="1432"/>
      <c r="X68" s="1433"/>
      <c r="Y68" s="1509"/>
      <c r="Z68" s="1508"/>
      <c r="AA68" s="1501"/>
      <c r="AB68" s="1508"/>
      <c r="AC68" s="1508"/>
      <c r="AD68" s="1508"/>
      <c r="AE68" s="1508"/>
      <c r="AF68" s="1508"/>
    </row>
    <row r="69" spans="1:32" ht="15">
      <c r="A69" s="1403"/>
      <c r="B69" s="1423"/>
      <c r="C69" s="1505"/>
      <c r="D69" s="1506"/>
      <c r="E69" s="1406"/>
      <c r="F69" s="1431"/>
      <c r="G69" s="1407"/>
      <c r="H69" s="1409"/>
      <c r="I69" s="1458"/>
      <c r="J69" s="1409"/>
      <c r="K69" s="1458"/>
      <c r="L69" s="1458"/>
      <c r="M69" s="1507"/>
      <c r="N69" s="1412"/>
      <c r="O69" s="1508"/>
      <c r="P69" s="1508"/>
      <c r="Q69" s="1508"/>
      <c r="R69" s="1508"/>
      <c r="S69" s="1508"/>
      <c r="T69" s="1425"/>
      <c r="U69" s="1425"/>
      <c r="V69" s="1432"/>
      <c r="W69" s="1432"/>
      <c r="X69" s="1433"/>
      <c r="Y69" s="1509"/>
      <c r="Z69" s="1508"/>
      <c r="AA69" s="1501"/>
      <c r="AB69" s="1508"/>
      <c r="AC69" s="1508"/>
      <c r="AD69" s="1508"/>
      <c r="AE69" s="1508"/>
      <c r="AF69" s="1508"/>
    </row>
    <row r="70" spans="1:32" ht="15">
      <c r="A70" s="1403"/>
      <c r="B70" s="1423"/>
      <c r="C70" s="1505"/>
      <c r="D70" s="1506"/>
      <c r="E70" s="1406"/>
      <c r="F70" s="1431"/>
      <c r="G70" s="1407"/>
      <c r="H70" s="1409"/>
      <c r="I70" s="1458"/>
      <c r="J70" s="1409"/>
      <c r="K70" s="1458"/>
      <c r="L70" s="1458"/>
      <c r="M70" s="1507"/>
      <c r="N70" s="1412"/>
      <c r="O70" s="1508"/>
      <c r="P70" s="1508"/>
      <c r="Q70" s="1508"/>
      <c r="R70" s="1508"/>
      <c r="S70" s="1508"/>
      <c r="T70" s="1425"/>
      <c r="U70" s="1425"/>
      <c r="V70" s="1432"/>
      <c r="W70" s="1432"/>
      <c r="X70" s="1433"/>
      <c r="Y70" s="1509"/>
      <c r="Z70" s="1508"/>
      <c r="AA70" s="1501"/>
      <c r="AB70" s="1508"/>
      <c r="AC70" s="1508"/>
      <c r="AD70" s="1508"/>
      <c r="AE70" s="1508"/>
      <c r="AF70" s="1508"/>
    </row>
    <row r="71" spans="1:32" ht="15">
      <c r="A71" s="1403"/>
      <c r="B71" s="1423"/>
      <c r="C71" s="1505"/>
      <c r="D71" s="1506"/>
      <c r="E71" s="1406"/>
      <c r="F71" s="1431"/>
      <c r="G71" s="1407"/>
      <c r="H71" s="1409"/>
      <c r="I71" s="1458"/>
      <c r="J71" s="1409"/>
      <c r="K71" s="1458"/>
      <c r="L71" s="1458"/>
      <c r="M71" s="1507"/>
      <c r="N71" s="1412"/>
      <c r="O71" s="1508"/>
      <c r="P71" s="1508"/>
      <c r="Q71" s="1508"/>
      <c r="R71" s="1508"/>
      <c r="S71" s="1508"/>
      <c r="T71" s="1425"/>
      <c r="U71" s="1425"/>
      <c r="V71" s="1432"/>
      <c r="W71" s="1432"/>
      <c r="X71" s="1433"/>
      <c r="Y71" s="1509"/>
      <c r="Z71" s="1508"/>
      <c r="AA71" s="1501"/>
      <c r="AB71" s="1508"/>
      <c r="AC71" s="1508"/>
      <c r="AD71" s="1508"/>
      <c r="AE71" s="1508"/>
      <c r="AF71" s="1508"/>
    </row>
    <row r="72" spans="1:32" ht="15">
      <c r="A72" s="1403"/>
      <c r="B72" s="1423"/>
      <c r="C72" s="1505"/>
      <c r="D72" s="1506"/>
      <c r="E72" s="1406"/>
      <c r="F72" s="1431"/>
      <c r="G72" s="1407"/>
      <c r="H72" s="1409"/>
      <c r="I72" s="1458"/>
      <c r="J72" s="1409"/>
      <c r="K72" s="1458"/>
      <c r="L72" s="1458"/>
      <c r="M72" s="1507"/>
      <c r="N72" s="1412"/>
      <c r="O72" s="1508"/>
      <c r="P72" s="1508"/>
      <c r="Q72" s="1508"/>
      <c r="R72" s="1508"/>
      <c r="S72" s="1508"/>
      <c r="T72" s="1425"/>
      <c r="U72" s="1425"/>
      <c r="V72" s="1432"/>
      <c r="W72" s="1432"/>
      <c r="X72" s="1433"/>
      <c r="Y72" s="1509"/>
      <c r="Z72" s="1508"/>
      <c r="AA72" s="1501"/>
      <c r="AB72" s="1508"/>
      <c r="AC72" s="1508"/>
      <c r="AD72" s="1508"/>
      <c r="AE72" s="1508"/>
      <c r="AF72" s="1508"/>
    </row>
    <row r="73" spans="1:32" ht="15">
      <c r="A73" s="1403"/>
      <c r="B73" s="1423"/>
      <c r="C73" s="1505"/>
      <c r="D73" s="1506"/>
      <c r="E73" s="1406"/>
      <c r="F73" s="1431"/>
      <c r="G73" s="1407"/>
      <c r="H73" s="1409"/>
      <c r="I73" s="1458"/>
      <c r="J73" s="1409"/>
      <c r="K73" s="1458"/>
      <c r="L73" s="1458"/>
      <c r="M73" s="1507"/>
      <c r="N73" s="1412"/>
      <c r="O73" s="1508"/>
      <c r="P73" s="1508"/>
      <c r="Q73" s="1508"/>
      <c r="R73" s="1508"/>
      <c r="S73" s="1508"/>
      <c r="T73" s="1425"/>
      <c r="U73" s="1425"/>
      <c r="V73" s="1432"/>
      <c r="W73" s="1432"/>
      <c r="X73" s="1433"/>
      <c r="Y73" s="1509"/>
      <c r="Z73" s="1508"/>
      <c r="AA73" s="1501"/>
      <c r="AB73" s="1508"/>
      <c r="AC73" s="1508"/>
      <c r="AD73" s="1508"/>
      <c r="AE73" s="1508"/>
      <c r="AF73" s="1508"/>
    </row>
    <row r="74" spans="1:32" ht="15">
      <c r="A74" s="1403"/>
      <c r="B74" s="1423"/>
      <c r="C74" s="1505"/>
      <c r="D74" s="1506"/>
      <c r="E74" s="1406"/>
      <c r="F74" s="1431"/>
      <c r="G74" s="1407"/>
      <c r="H74" s="1409"/>
      <c r="I74" s="1458"/>
      <c r="J74" s="1409"/>
      <c r="K74" s="1458"/>
      <c r="L74" s="1458"/>
      <c r="M74" s="1507"/>
      <c r="N74" s="1412"/>
      <c r="O74" s="1508"/>
      <c r="P74" s="1508"/>
      <c r="Q74" s="1508"/>
      <c r="R74" s="1508"/>
      <c r="S74" s="1508"/>
      <c r="T74" s="1425"/>
      <c r="U74" s="1425"/>
      <c r="V74" s="1432"/>
      <c r="W74" s="1432"/>
      <c r="X74" s="1433"/>
      <c r="Y74" s="1509"/>
      <c r="Z74" s="1508"/>
      <c r="AA74" s="1501"/>
      <c r="AB74" s="1508"/>
      <c r="AC74" s="1508"/>
      <c r="AD74" s="1508"/>
      <c r="AE74" s="1508"/>
      <c r="AF74" s="1508"/>
    </row>
    <row r="75" spans="1:32" ht="15">
      <c r="A75" s="1403"/>
      <c r="B75" s="1423"/>
      <c r="C75" s="1505"/>
      <c r="D75" s="1506"/>
      <c r="E75" s="1406"/>
      <c r="F75" s="1431"/>
      <c r="G75" s="1407"/>
      <c r="H75" s="1409"/>
      <c r="I75" s="1458"/>
      <c r="J75" s="1409"/>
      <c r="K75" s="1458"/>
      <c r="L75" s="1458"/>
      <c r="M75" s="1507"/>
      <c r="N75" s="1412"/>
      <c r="O75" s="1508"/>
      <c r="P75" s="1508"/>
      <c r="Q75" s="1508"/>
      <c r="R75" s="1508"/>
      <c r="S75" s="1508"/>
      <c r="T75" s="1425"/>
      <c r="U75" s="1425"/>
      <c r="V75" s="1432"/>
      <c r="W75" s="1432"/>
      <c r="X75" s="1433"/>
      <c r="Y75" s="1509"/>
      <c r="Z75" s="1508"/>
      <c r="AA75" s="1501"/>
      <c r="AB75" s="1508"/>
      <c r="AC75" s="1508"/>
      <c r="AD75" s="1508"/>
      <c r="AE75" s="1508"/>
      <c r="AF75" s="1508"/>
    </row>
    <row r="76" spans="1:32" ht="15">
      <c r="A76" s="1403"/>
      <c r="B76" s="1423"/>
      <c r="C76" s="1505"/>
      <c r="D76" s="1506"/>
      <c r="E76" s="1406"/>
      <c r="F76" s="1431"/>
      <c r="G76" s="1407"/>
      <c r="H76" s="1409"/>
      <c r="I76" s="1458"/>
      <c r="J76" s="1409"/>
      <c r="K76" s="1458"/>
      <c r="L76" s="1458"/>
      <c r="M76" s="1507"/>
      <c r="N76" s="1412"/>
      <c r="O76" s="1508"/>
      <c r="P76" s="1508"/>
      <c r="Q76" s="1508"/>
      <c r="R76" s="1508"/>
      <c r="S76" s="1508"/>
      <c r="T76" s="1425"/>
      <c r="U76" s="1425"/>
      <c r="V76" s="1432"/>
      <c r="W76" s="1432"/>
      <c r="X76" s="1433"/>
      <c r="Y76" s="1509"/>
      <c r="Z76" s="1508"/>
      <c r="AA76" s="1501"/>
      <c r="AB76" s="1508"/>
      <c r="AC76" s="1508"/>
      <c r="AD76" s="1508"/>
      <c r="AE76" s="1508"/>
      <c r="AF76" s="1508"/>
    </row>
    <row r="77" spans="1:32" ht="15">
      <c r="A77" s="1403"/>
      <c r="B77" s="1423"/>
      <c r="C77" s="1505"/>
      <c r="D77" s="1506"/>
      <c r="E77" s="1406"/>
      <c r="F77" s="1431"/>
      <c r="G77" s="1407"/>
      <c r="H77" s="1409"/>
      <c r="I77" s="1458"/>
      <c r="J77" s="1409"/>
      <c r="K77" s="1458"/>
      <c r="L77" s="1458"/>
      <c r="M77" s="1507"/>
      <c r="N77" s="1412"/>
      <c r="O77" s="1508"/>
      <c r="P77" s="1508"/>
      <c r="Q77" s="1508"/>
      <c r="R77" s="1508"/>
      <c r="S77" s="1508"/>
      <c r="T77" s="1425"/>
      <c r="U77" s="1425"/>
      <c r="V77" s="1432"/>
      <c r="W77" s="1432"/>
      <c r="X77" s="1433"/>
      <c r="Y77" s="1509"/>
      <c r="Z77" s="1508"/>
      <c r="AA77" s="1501"/>
      <c r="AB77" s="1508"/>
      <c r="AC77" s="1508"/>
      <c r="AD77" s="1508"/>
      <c r="AE77" s="1508"/>
      <c r="AF77" s="1508"/>
    </row>
    <row r="78" spans="1:32" ht="15">
      <c r="A78" s="1403"/>
      <c r="B78" s="1423"/>
      <c r="C78" s="1505"/>
      <c r="D78" s="1506"/>
      <c r="E78" s="1406"/>
      <c r="F78" s="1431"/>
      <c r="G78" s="1407"/>
      <c r="H78" s="1409"/>
      <c r="I78" s="1458"/>
      <c r="J78" s="1409"/>
      <c r="K78" s="1458"/>
      <c r="L78" s="1458"/>
      <c r="M78" s="1507"/>
      <c r="N78" s="1412"/>
      <c r="O78" s="1508"/>
      <c r="P78" s="1508"/>
      <c r="Q78" s="1508"/>
      <c r="R78" s="1508"/>
      <c r="S78" s="1508"/>
      <c r="T78" s="1425"/>
      <c r="U78" s="1425"/>
      <c r="V78" s="1432"/>
      <c r="W78" s="1432"/>
      <c r="X78" s="1433"/>
      <c r="Y78" s="1509"/>
      <c r="Z78" s="1508"/>
      <c r="AA78" s="1501"/>
      <c r="AB78" s="1508"/>
      <c r="AC78" s="1508"/>
      <c r="AD78" s="1508"/>
      <c r="AE78" s="1508"/>
      <c r="AF78" s="1508"/>
    </row>
    <row r="79" spans="1:32" ht="15">
      <c r="A79" s="1403"/>
      <c r="B79" s="1423"/>
      <c r="C79" s="1505"/>
      <c r="D79" s="1506"/>
      <c r="E79" s="1406"/>
      <c r="F79" s="1431"/>
      <c r="G79" s="1407"/>
      <c r="H79" s="1409"/>
      <c r="I79" s="1458"/>
      <c r="J79" s="1409"/>
      <c r="K79" s="1458"/>
      <c r="L79" s="1458"/>
      <c r="M79" s="1507"/>
      <c r="N79" s="1412"/>
      <c r="O79" s="1508"/>
      <c r="P79" s="1508"/>
      <c r="Q79" s="1508"/>
      <c r="R79" s="1508"/>
      <c r="S79" s="1508"/>
      <c r="T79" s="1425"/>
      <c r="U79" s="1425"/>
      <c r="V79" s="1432"/>
      <c r="W79" s="1432"/>
      <c r="X79" s="1433"/>
      <c r="Y79" s="1509"/>
      <c r="Z79" s="1508"/>
      <c r="AA79" s="1501"/>
      <c r="AB79" s="1508"/>
      <c r="AC79" s="1508"/>
      <c r="AD79" s="1508"/>
      <c r="AE79" s="1508"/>
      <c r="AF79" s="1508"/>
    </row>
    <row r="80" spans="1:32" ht="15">
      <c r="A80" s="1403"/>
      <c r="B80" s="1423"/>
      <c r="C80" s="1505"/>
      <c r="D80" s="1506"/>
      <c r="E80" s="1406"/>
      <c r="F80" s="1431"/>
      <c r="G80" s="1407"/>
      <c r="H80" s="1409"/>
      <c r="I80" s="1458"/>
      <c r="J80" s="1409"/>
      <c r="K80" s="1458"/>
      <c r="L80" s="1458"/>
      <c r="M80" s="1507"/>
      <c r="N80" s="1412"/>
      <c r="O80" s="1508"/>
      <c r="P80" s="1508"/>
      <c r="Q80" s="1508"/>
      <c r="R80" s="1508"/>
      <c r="S80" s="1508"/>
      <c r="T80" s="1425"/>
      <c r="U80" s="1425"/>
      <c r="V80" s="1432"/>
      <c r="W80" s="1432"/>
      <c r="X80" s="1433"/>
      <c r="Y80" s="1509"/>
      <c r="Z80" s="1508"/>
      <c r="AA80" s="1501"/>
      <c r="AB80" s="1508"/>
      <c r="AC80" s="1508"/>
      <c r="AD80" s="1508"/>
      <c r="AE80" s="1508"/>
      <c r="AF80" s="1508"/>
    </row>
    <row r="81" spans="1:32" ht="15">
      <c r="A81" s="1403"/>
      <c r="B81" s="1423"/>
      <c r="C81" s="1505"/>
      <c r="D81" s="1506"/>
      <c r="E81" s="1406"/>
      <c r="F81" s="1431"/>
      <c r="G81" s="1407"/>
      <c r="H81" s="1409"/>
      <c r="I81" s="1458"/>
      <c r="J81" s="1409"/>
      <c r="K81" s="1458"/>
      <c r="L81" s="1458"/>
      <c r="M81" s="1507"/>
      <c r="N81" s="1412"/>
      <c r="O81" s="1508"/>
      <c r="P81" s="1508"/>
      <c r="Q81" s="1508"/>
      <c r="R81" s="1508"/>
      <c r="S81" s="1508"/>
      <c r="T81" s="1425"/>
      <c r="U81" s="1425"/>
      <c r="V81" s="1432"/>
      <c r="W81" s="1432"/>
      <c r="X81" s="1433"/>
      <c r="Y81" s="1509"/>
      <c r="Z81" s="1508"/>
      <c r="AA81" s="1501"/>
      <c r="AB81" s="1508"/>
      <c r="AC81" s="1508"/>
      <c r="AD81" s="1508"/>
      <c r="AE81" s="1508"/>
      <c r="AF81" s="1508"/>
    </row>
    <row r="82" spans="1:32" ht="15">
      <c r="A82" s="1403"/>
      <c r="B82" s="1423"/>
      <c r="C82" s="1505"/>
      <c r="D82" s="1506"/>
      <c r="E82" s="1406"/>
      <c r="F82" s="1431"/>
      <c r="G82" s="1407"/>
      <c r="H82" s="1409"/>
      <c r="I82" s="1458"/>
      <c r="J82" s="1409"/>
      <c r="K82" s="1458"/>
      <c r="L82" s="1458"/>
      <c r="M82" s="1507"/>
      <c r="N82" s="1412"/>
      <c r="O82" s="1508"/>
      <c r="P82" s="1508"/>
      <c r="Q82" s="1508"/>
      <c r="R82" s="1508"/>
      <c r="S82" s="1508"/>
      <c r="T82" s="1425"/>
      <c r="U82" s="1425"/>
      <c r="V82" s="1432"/>
      <c r="W82" s="1432"/>
      <c r="X82" s="1433"/>
      <c r="Y82" s="1509"/>
      <c r="Z82" s="1508"/>
      <c r="AA82" s="1501"/>
      <c r="AB82" s="1508"/>
      <c r="AC82" s="1508"/>
      <c r="AD82" s="1508"/>
      <c r="AE82" s="1508"/>
      <c r="AF82" s="1508"/>
    </row>
    <row r="83" spans="1:32" ht="15">
      <c r="A83" s="1403"/>
      <c r="B83" s="1423"/>
      <c r="C83" s="1505"/>
      <c r="D83" s="1506"/>
      <c r="E83" s="1406"/>
      <c r="F83" s="1431"/>
      <c r="G83" s="1407"/>
      <c r="H83" s="1409"/>
      <c r="I83" s="1458"/>
      <c r="J83" s="1409"/>
      <c r="K83" s="1458"/>
      <c r="L83" s="1458"/>
      <c r="M83" s="1507"/>
      <c r="N83" s="1412"/>
      <c r="O83" s="1508"/>
      <c r="P83" s="1508"/>
      <c r="Q83" s="1508"/>
      <c r="R83" s="1508"/>
      <c r="S83" s="1508"/>
      <c r="T83" s="1425"/>
      <c r="U83" s="1425"/>
      <c r="V83" s="1432"/>
      <c r="W83" s="1432"/>
      <c r="X83" s="1433"/>
      <c r="Y83" s="1509"/>
      <c r="Z83" s="1508"/>
      <c r="AA83" s="1501"/>
      <c r="AB83" s="1508"/>
      <c r="AC83" s="1508"/>
      <c r="AD83" s="1508"/>
      <c r="AE83" s="1508"/>
      <c r="AF83" s="1508"/>
    </row>
    <row r="84" spans="1:32" ht="15">
      <c r="A84" s="1403"/>
      <c r="B84" s="1423"/>
      <c r="C84" s="1505"/>
      <c r="D84" s="1506"/>
      <c r="E84" s="1406"/>
      <c r="F84" s="1431"/>
      <c r="G84" s="1407"/>
      <c r="H84" s="1409"/>
      <c r="I84" s="1458"/>
      <c r="J84" s="1409"/>
      <c r="K84" s="1458"/>
      <c r="L84" s="1458"/>
      <c r="M84" s="1507"/>
      <c r="N84" s="1412"/>
      <c r="O84" s="1508"/>
      <c r="P84" s="1508"/>
      <c r="Q84" s="1508"/>
      <c r="R84" s="1508"/>
      <c r="S84" s="1508"/>
      <c r="T84" s="1425"/>
      <c r="U84" s="1425"/>
      <c r="V84" s="1432"/>
      <c r="W84" s="1432"/>
      <c r="X84" s="1433"/>
      <c r="Y84" s="1509"/>
      <c r="Z84" s="1508"/>
      <c r="AA84" s="1501"/>
      <c r="AB84" s="1508"/>
      <c r="AC84" s="1508"/>
      <c r="AD84" s="1508"/>
      <c r="AE84" s="1508"/>
      <c r="AF84" s="1508"/>
    </row>
    <row r="85" spans="1:32" ht="15">
      <c r="A85" s="1403"/>
      <c r="B85" s="1423"/>
      <c r="C85" s="1505"/>
      <c r="D85" s="1506"/>
      <c r="E85" s="1406"/>
      <c r="F85" s="1431"/>
      <c r="G85" s="1407"/>
      <c r="H85" s="1409"/>
      <c r="I85" s="1458"/>
      <c r="J85" s="1409"/>
      <c r="K85" s="1458"/>
      <c r="L85" s="1458"/>
      <c r="M85" s="1507"/>
      <c r="N85" s="1412"/>
      <c r="O85" s="1508"/>
      <c r="P85" s="1508"/>
      <c r="Q85" s="1508"/>
      <c r="R85" s="1508"/>
      <c r="S85" s="1508"/>
      <c r="T85" s="1425"/>
      <c r="U85" s="1425"/>
      <c r="V85" s="1432"/>
      <c r="W85" s="1432"/>
      <c r="X85" s="1433"/>
      <c r="Y85" s="1509"/>
      <c r="Z85" s="1508"/>
      <c r="AA85" s="1501"/>
      <c r="AB85" s="1508"/>
      <c r="AC85" s="1508"/>
      <c r="AD85" s="1508"/>
      <c r="AE85" s="1508"/>
      <c r="AF85" s="1508"/>
    </row>
    <row r="86" spans="1:32" ht="15">
      <c r="A86" s="1403"/>
      <c r="B86" s="1423"/>
      <c r="C86" s="1505"/>
      <c r="D86" s="1506"/>
      <c r="E86" s="1406"/>
      <c r="F86" s="1431"/>
      <c r="G86" s="1407"/>
      <c r="H86" s="1409"/>
      <c r="I86" s="1458"/>
      <c r="J86" s="1409"/>
      <c r="K86" s="1458"/>
      <c r="L86" s="1458"/>
      <c r="M86" s="1507"/>
      <c r="N86" s="1412"/>
      <c r="O86" s="1508"/>
      <c r="P86" s="1508"/>
      <c r="Q86" s="1508"/>
      <c r="R86" s="1508"/>
      <c r="S86" s="1508"/>
      <c r="T86" s="1425"/>
      <c r="U86" s="1425"/>
      <c r="V86" s="1432"/>
      <c r="W86" s="1432"/>
      <c r="X86" s="1433"/>
      <c r="Y86" s="1509"/>
      <c r="Z86" s="1508"/>
      <c r="AA86" s="1501"/>
      <c r="AB86" s="1508"/>
      <c r="AC86" s="1508"/>
      <c r="AD86" s="1508"/>
      <c r="AE86" s="1508"/>
      <c r="AF86" s="1508"/>
    </row>
    <row r="87" spans="1:32" ht="15">
      <c r="A87" s="1403"/>
      <c r="B87" s="1423"/>
      <c r="C87" s="1505"/>
      <c r="D87" s="1506"/>
      <c r="E87" s="1406"/>
      <c r="F87" s="1431"/>
      <c r="G87" s="1407"/>
      <c r="H87" s="1409"/>
      <c r="I87" s="1458"/>
      <c r="J87" s="1409"/>
      <c r="K87" s="1458"/>
      <c r="L87" s="1458"/>
      <c r="M87" s="1507"/>
      <c r="N87" s="1412"/>
      <c r="O87" s="1508"/>
      <c r="P87" s="1508"/>
      <c r="Q87" s="1508"/>
      <c r="R87" s="1508"/>
      <c r="S87" s="1508"/>
      <c r="T87" s="1425"/>
      <c r="U87" s="1425"/>
      <c r="V87" s="1432"/>
      <c r="W87" s="1432"/>
      <c r="X87" s="1433"/>
      <c r="Y87" s="1509"/>
      <c r="Z87" s="1508"/>
      <c r="AA87" s="1501"/>
      <c r="AB87" s="1508"/>
      <c r="AC87" s="1508"/>
      <c r="AD87" s="1508"/>
      <c r="AE87" s="1508"/>
      <c r="AF87" s="1508"/>
    </row>
    <row r="88" spans="1:32" ht="15">
      <c r="A88" s="1403"/>
      <c r="B88" s="1423"/>
      <c r="C88" s="1505"/>
      <c r="D88" s="1506"/>
      <c r="E88" s="1406"/>
      <c r="F88" s="1431"/>
      <c r="G88" s="1407"/>
      <c r="H88" s="1409"/>
      <c r="I88" s="1458"/>
      <c r="J88" s="1409"/>
      <c r="K88" s="1458"/>
      <c r="L88" s="1458"/>
      <c r="M88" s="1507"/>
      <c r="N88" s="1412"/>
      <c r="O88" s="1508"/>
      <c r="P88" s="1508"/>
      <c r="Q88" s="1508"/>
      <c r="R88" s="1508"/>
      <c r="S88" s="1508"/>
      <c r="T88" s="1425"/>
      <c r="U88" s="1425"/>
      <c r="V88" s="1432"/>
      <c r="W88" s="1432"/>
      <c r="X88" s="1433"/>
      <c r="Y88" s="1509"/>
      <c r="Z88" s="1508"/>
      <c r="AA88" s="1501"/>
      <c r="AB88" s="1508"/>
      <c r="AC88" s="1508"/>
      <c r="AD88" s="1508"/>
      <c r="AE88" s="1508"/>
      <c r="AF88" s="1508"/>
    </row>
    <row r="89" spans="1:32" ht="15">
      <c r="A89" s="1403"/>
      <c r="B89" s="1423"/>
      <c r="C89" s="1505"/>
      <c r="D89" s="1506"/>
      <c r="E89" s="1406"/>
      <c r="F89" s="1431"/>
      <c r="G89" s="1407"/>
      <c r="H89" s="1409"/>
      <c r="I89" s="1458"/>
      <c r="J89" s="1409"/>
      <c r="K89" s="1458"/>
      <c r="L89" s="1458"/>
      <c r="M89" s="1507"/>
      <c r="N89" s="1412"/>
      <c r="O89" s="1508"/>
      <c r="P89" s="1508"/>
      <c r="Q89" s="1508"/>
      <c r="R89" s="1508"/>
      <c r="S89" s="1508"/>
      <c r="T89" s="1425"/>
      <c r="U89" s="1425"/>
      <c r="V89" s="1432"/>
      <c r="W89" s="1432"/>
      <c r="X89" s="1433"/>
      <c r="Y89" s="1509"/>
      <c r="Z89" s="1508"/>
      <c r="AA89" s="1501"/>
      <c r="AB89" s="1508"/>
      <c r="AC89" s="1508"/>
      <c r="AD89" s="1508"/>
      <c r="AE89" s="1508"/>
      <c r="AF89" s="1508"/>
    </row>
    <row r="90" spans="1:32" ht="15">
      <c r="A90" s="1403"/>
      <c r="B90" s="1423"/>
      <c r="C90" s="1505"/>
      <c r="D90" s="1506"/>
      <c r="E90" s="1406"/>
      <c r="F90" s="1431"/>
      <c r="G90" s="1407"/>
      <c r="H90" s="1409"/>
      <c r="I90" s="1458"/>
      <c r="J90" s="1409"/>
      <c r="K90" s="1458"/>
      <c r="L90" s="1458"/>
      <c r="M90" s="1507"/>
      <c r="N90" s="1412"/>
      <c r="O90" s="1508"/>
      <c r="P90" s="1508"/>
      <c r="Q90" s="1508"/>
      <c r="R90" s="1508"/>
      <c r="S90" s="1508"/>
      <c r="T90" s="1425"/>
      <c r="U90" s="1425"/>
      <c r="V90" s="1432"/>
      <c r="W90" s="1432"/>
      <c r="X90" s="1433"/>
      <c r="Y90" s="1509"/>
      <c r="Z90" s="1508"/>
      <c r="AA90" s="1501"/>
      <c r="AB90" s="1508"/>
      <c r="AC90" s="1508"/>
      <c r="AD90" s="1508"/>
      <c r="AE90" s="1508"/>
      <c r="AF90" s="1508"/>
    </row>
    <row r="91" spans="1:32" ht="15">
      <c r="A91" s="1403"/>
      <c r="B91" s="1423"/>
      <c r="C91" s="1505"/>
      <c r="D91" s="1506"/>
      <c r="E91" s="1406"/>
      <c r="F91" s="1431"/>
      <c r="G91" s="1407"/>
      <c r="H91" s="1409"/>
      <c r="I91" s="1458"/>
      <c r="J91" s="1409"/>
      <c r="K91" s="1458"/>
      <c r="L91" s="1458"/>
      <c r="M91" s="1507"/>
      <c r="N91" s="1412"/>
      <c r="O91" s="1508"/>
      <c r="P91" s="1508"/>
      <c r="Q91" s="1508"/>
      <c r="R91" s="1508"/>
      <c r="S91" s="1508"/>
      <c r="T91" s="1425"/>
      <c r="U91" s="1425"/>
      <c r="V91" s="1432"/>
      <c r="W91" s="1432"/>
      <c r="X91" s="1433"/>
      <c r="Y91" s="1509"/>
      <c r="Z91" s="1508"/>
      <c r="AA91" s="1501"/>
      <c r="AB91" s="1508"/>
      <c r="AC91" s="1508"/>
      <c r="AD91" s="1508"/>
      <c r="AE91" s="1508"/>
      <c r="AF91" s="1508"/>
    </row>
    <row r="92" spans="1:32" ht="15">
      <c r="A92" s="1403"/>
      <c r="B92" s="1423"/>
      <c r="C92" s="1505"/>
      <c r="D92" s="1506"/>
      <c r="E92" s="1406"/>
      <c r="F92" s="1431"/>
      <c r="G92" s="1407"/>
      <c r="H92" s="1409"/>
      <c r="I92" s="1458"/>
      <c r="J92" s="1409"/>
      <c r="K92" s="1458"/>
      <c r="L92" s="1458"/>
      <c r="M92" s="1507"/>
      <c r="N92" s="1412"/>
      <c r="O92" s="1508"/>
      <c r="P92" s="1508"/>
      <c r="Q92" s="1508"/>
      <c r="R92" s="1508"/>
      <c r="S92" s="1508"/>
      <c r="T92" s="1425"/>
      <c r="U92" s="1425"/>
      <c r="V92" s="1432"/>
      <c r="W92" s="1432"/>
      <c r="X92" s="1433"/>
      <c r="Y92" s="1509"/>
      <c r="Z92" s="1508"/>
      <c r="AA92" s="1501"/>
      <c r="AB92" s="1508"/>
      <c r="AC92" s="1508"/>
      <c r="AD92" s="1508"/>
      <c r="AE92" s="1508"/>
      <c r="AF92" s="1508"/>
    </row>
    <row r="93" spans="1:32" ht="15">
      <c r="A93" s="1403"/>
      <c r="B93" s="1423"/>
      <c r="C93" s="1505"/>
      <c r="D93" s="1506"/>
      <c r="E93" s="1406"/>
      <c r="F93" s="1431"/>
      <c r="G93" s="1407"/>
      <c r="H93" s="1409"/>
      <c r="I93" s="1458"/>
      <c r="J93" s="1409"/>
      <c r="K93" s="1458"/>
      <c r="L93" s="1458"/>
      <c r="M93" s="1507"/>
      <c r="N93" s="1412"/>
      <c r="O93" s="1508"/>
      <c r="P93" s="1508"/>
      <c r="Q93" s="1508"/>
      <c r="R93" s="1508"/>
      <c r="S93" s="1508"/>
      <c r="T93" s="1425"/>
      <c r="U93" s="1425"/>
      <c r="V93" s="1432"/>
      <c r="W93" s="1432"/>
      <c r="X93" s="1433"/>
      <c r="Y93" s="1509"/>
      <c r="Z93" s="1508"/>
      <c r="AA93" s="1501"/>
      <c r="AB93" s="1508"/>
      <c r="AC93" s="1508"/>
      <c r="AD93" s="1508"/>
      <c r="AE93" s="1508"/>
      <c r="AF93" s="1508"/>
    </row>
    <row r="94" spans="1:32" ht="15">
      <c r="A94" s="1403"/>
      <c r="B94" s="1423"/>
      <c r="C94" s="1505"/>
      <c r="D94" s="1506"/>
      <c r="E94" s="1406"/>
      <c r="F94" s="1431"/>
      <c r="G94" s="1407"/>
      <c r="H94" s="1409"/>
      <c r="I94" s="1458"/>
      <c r="J94" s="1409"/>
      <c r="K94" s="1458"/>
      <c r="L94" s="1458"/>
      <c r="M94" s="1507"/>
      <c r="N94" s="1412"/>
      <c r="O94" s="1508"/>
      <c r="P94" s="1508"/>
      <c r="Q94" s="1508"/>
      <c r="R94" s="1508"/>
      <c r="S94" s="1508"/>
      <c r="T94" s="1425"/>
      <c r="U94" s="1425"/>
      <c r="V94" s="1432"/>
      <c r="W94" s="1432"/>
      <c r="X94" s="1433"/>
      <c r="Y94" s="1509"/>
      <c r="Z94" s="1508"/>
      <c r="AA94" s="1501"/>
      <c r="AB94" s="1508"/>
      <c r="AC94" s="1508"/>
      <c r="AD94" s="1508"/>
      <c r="AE94" s="1508"/>
      <c r="AF94" s="1508"/>
    </row>
    <row r="95" spans="1:32" ht="15">
      <c r="A95" s="1403"/>
      <c r="B95" s="1423"/>
      <c r="C95" s="1505"/>
      <c r="D95" s="1506"/>
      <c r="E95" s="1406"/>
      <c r="F95" s="1431"/>
      <c r="G95" s="1407"/>
      <c r="H95" s="1409"/>
      <c r="I95" s="1458"/>
      <c r="J95" s="1409"/>
      <c r="K95" s="1458"/>
      <c r="L95" s="1458"/>
      <c r="M95" s="1507"/>
      <c r="N95" s="1412"/>
      <c r="O95" s="1508"/>
      <c r="P95" s="1508"/>
      <c r="Q95" s="1508"/>
      <c r="R95" s="1508"/>
      <c r="S95" s="1508"/>
      <c r="T95" s="1425"/>
      <c r="U95" s="1425"/>
      <c r="V95" s="1432"/>
      <c r="W95" s="1432"/>
      <c r="X95" s="1433"/>
      <c r="Y95" s="1509"/>
      <c r="Z95" s="1508"/>
      <c r="AA95" s="1501"/>
      <c r="AB95" s="1508"/>
      <c r="AC95" s="1508"/>
      <c r="AD95" s="1508"/>
      <c r="AE95" s="1508"/>
      <c r="AF95" s="1508"/>
    </row>
    <row r="96" spans="1:32" ht="15">
      <c r="A96" s="1403"/>
      <c r="B96" s="1423"/>
      <c r="C96" s="1505"/>
      <c r="D96" s="1506"/>
      <c r="E96" s="1406"/>
      <c r="F96" s="1431"/>
      <c r="G96" s="1407"/>
      <c r="H96" s="1409"/>
      <c r="I96" s="1458"/>
      <c r="J96" s="1409"/>
      <c r="K96" s="1458"/>
      <c r="L96" s="1458"/>
      <c r="M96" s="1507"/>
      <c r="N96" s="1412"/>
      <c r="O96" s="1508"/>
      <c r="P96" s="1508"/>
      <c r="Q96" s="1508"/>
      <c r="R96" s="1508"/>
      <c r="S96" s="1508"/>
      <c r="T96" s="1425"/>
      <c r="U96" s="1425"/>
      <c r="V96" s="1432"/>
      <c r="W96" s="1432"/>
      <c r="X96" s="1433"/>
      <c r="Y96" s="1509"/>
      <c r="Z96" s="1508"/>
      <c r="AA96" s="1501"/>
      <c r="AB96" s="1508"/>
      <c r="AC96" s="1508"/>
      <c r="AD96" s="1508"/>
      <c r="AE96" s="1508"/>
      <c r="AF96" s="1508"/>
    </row>
    <row r="97" spans="1:32" ht="15">
      <c r="A97" s="1403"/>
      <c r="B97" s="1423"/>
      <c r="C97" s="1505"/>
      <c r="D97" s="1506"/>
      <c r="E97" s="1406"/>
      <c r="F97" s="1431"/>
      <c r="G97" s="1407"/>
      <c r="H97" s="1409"/>
      <c r="I97" s="1458"/>
      <c r="J97" s="1409"/>
      <c r="K97" s="1458"/>
      <c r="L97" s="1458"/>
      <c r="M97" s="1507"/>
      <c r="N97" s="1412"/>
      <c r="O97" s="1508"/>
      <c r="P97" s="1508"/>
      <c r="Q97" s="1508"/>
      <c r="R97" s="1508"/>
      <c r="S97" s="1508"/>
      <c r="T97" s="1425"/>
      <c r="U97" s="1425"/>
      <c r="V97" s="1432"/>
      <c r="W97" s="1432"/>
      <c r="X97" s="1433"/>
      <c r="Y97" s="1509"/>
      <c r="Z97" s="1508"/>
      <c r="AA97" s="1501"/>
      <c r="AB97" s="1508"/>
      <c r="AC97" s="1508"/>
      <c r="AD97" s="1508"/>
      <c r="AE97" s="1508"/>
      <c r="AF97" s="1508"/>
    </row>
    <row r="98" spans="1:32" ht="15">
      <c r="A98" s="1403"/>
      <c r="B98" s="1423"/>
      <c r="C98" s="1505"/>
      <c r="D98" s="1506"/>
      <c r="E98" s="1406"/>
      <c r="F98" s="1431"/>
      <c r="G98" s="1407"/>
      <c r="H98" s="1409"/>
      <c r="I98" s="1458"/>
      <c r="J98" s="1409"/>
      <c r="K98" s="1458"/>
      <c r="L98" s="1458"/>
      <c r="M98" s="1507"/>
      <c r="N98" s="1412"/>
      <c r="O98" s="1508"/>
      <c r="P98" s="1508"/>
      <c r="Q98" s="1508"/>
      <c r="R98" s="1508"/>
      <c r="S98" s="1508"/>
      <c r="T98" s="1425"/>
      <c r="U98" s="1425"/>
      <c r="V98" s="1432"/>
      <c r="W98" s="1432"/>
      <c r="X98" s="1433"/>
      <c r="Y98" s="1509"/>
      <c r="Z98" s="1508"/>
      <c r="AA98" s="1501"/>
      <c r="AB98" s="1508"/>
      <c r="AC98" s="1508"/>
      <c r="AD98" s="1508"/>
      <c r="AE98" s="1508"/>
      <c r="AF98" s="1508"/>
    </row>
    <row r="99" spans="1:32" ht="15">
      <c r="A99" s="1403"/>
      <c r="B99" s="1423"/>
      <c r="C99" s="1505"/>
      <c r="D99" s="1506"/>
      <c r="E99" s="1406"/>
      <c r="F99" s="1431"/>
      <c r="G99" s="1407"/>
      <c r="H99" s="1409"/>
      <c r="I99" s="1458"/>
      <c r="J99" s="1409"/>
      <c r="K99" s="1458"/>
      <c r="L99" s="1458"/>
      <c r="M99" s="1507"/>
      <c r="N99" s="1412"/>
      <c r="O99" s="1508"/>
      <c r="P99" s="1508"/>
      <c r="Q99" s="1508"/>
      <c r="R99" s="1508"/>
      <c r="S99" s="1508"/>
      <c r="T99" s="1425"/>
      <c r="U99" s="1425"/>
      <c r="V99" s="1432"/>
      <c r="W99" s="1432"/>
      <c r="X99" s="1433"/>
      <c r="Y99" s="1509"/>
      <c r="Z99" s="1508"/>
      <c r="AA99" s="1501"/>
      <c r="AB99" s="1508"/>
      <c r="AC99" s="1508"/>
      <c r="AD99" s="1508"/>
      <c r="AE99" s="1508"/>
      <c r="AF99" s="1508"/>
    </row>
    <row r="100" spans="1:32" ht="15">
      <c r="A100" s="1403"/>
      <c r="B100" s="1423"/>
      <c r="C100" s="1505"/>
      <c r="D100" s="1506"/>
      <c r="E100" s="1406"/>
      <c r="F100" s="1431"/>
      <c r="G100" s="1407"/>
      <c r="H100" s="1409"/>
      <c r="I100" s="1458"/>
      <c r="J100" s="1409"/>
      <c r="K100" s="1458"/>
      <c r="L100" s="1458"/>
      <c r="M100" s="1507"/>
      <c r="N100" s="1412"/>
      <c r="O100" s="1508"/>
      <c r="P100" s="1508"/>
      <c r="Q100" s="1508"/>
      <c r="R100" s="1508"/>
      <c r="S100" s="1508"/>
      <c r="T100" s="1425"/>
      <c r="U100" s="1425"/>
      <c r="V100" s="1432"/>
      <c r="W100" s="1432"/>
      <c r="X100" s="1433"/>
      <c r="Y100" s="1509"/>
      <c r="Z100" s="1508"/>
      <c r="AA100" s="1501"/>
      <c r="AB100" s="1508"/>
      <c r="AC100" s="1508"/>
      <c r="AD100" s="1508"/>
      <c r="AE100" s="1508"/>
      <c r="AF100" s="1508"/>
    </row>
  </sheetData>
  <autoFilter ref="A3:AF3"/>
  <mergeCells count="1">
    <mergeCell ref="A1:AF1"/>
  </mergeCells>
  <phoneticPr fontId="0" type="noConversion"/>
  <dataValidations count="9">
    <dataValidation type="list" allowBlank="1" showInputMessage="1" showErrorMessage="1" sqref="AA4 AA7:AA100">
      <formula1>Сокращение_ПЧ</formula1>
    </dataValidation>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G4:G100">
      <formula1>да_нет</formula1>
    </dataValidation>
    <dataValidation type="list" allowBlank="1" showInputMessage="1" showErrorMessage="1" sqref="I4:I100">
      <formula1>производственные</formula1>
    </dataValidation>
    <dataValidation type="list" allowBlank="1" showInputMessage="1" showErrorMessage="1" sqref="N4:N100">
      <formula1>причины_пожаров</formula1>
    </dataValidation>
    <dataValidation type="list" allowBlank="1" showInputMessage="1" showErrorMessage="1" sqref="Y4:Y100">
      <formula1>Наименование_ведомств</formula1>
    </dataValidation>
    <dataValidation type="list" allowBlank="1" showInputMessage="1" showErrorMessage="1" sqref="F9:F100">
      <formula1>районы_и_города_и_ДЧС</formula1>
    </dataValidation>
    <dataValidation type="list" allowBlank="1" showInputMessage="1" showErrorMessage="1" sqref="F4:F8">
      <formula1>районы</formula1>
    </dataValidation>
  </dataValidations>
  <pageMargins left="0.63" right="0.19" top="0.78" bottom="1" header="0.5" footer="0.5"/>
  <pageSetup paperSize="9" scale="64" orientation="landscape" r:id="rId1"/>
  <headerFooter alignWithMargins="0"/>
</worksheet>
</file>

<file path=xl/worksheets/sheet25.xml><?xml version="1.0" encoding="utf-8"?>
<worksheet xmlns="http://schemas.openxmlformats.org/spreadsheetml/2006/main" xmlns:r="http://schemas.openxmlformats.org/officeDocument/2006/relationships">
  <sheetPr codeName="Лист23">
    <tabColor rgb="FFFF0000"/>
  </sheetPr>
  <dimension ref="A1:AG110"/>
  <sheetViews>
    <sheetView zoomScale="70" zoomScaleNormal="70" workbookViewId="0">
      <pane ySplit="3" topLeftCell="A4" activePane="bottomLeft" state="frozen"/>
      <selection activeCell="H15" sqref="H15"/>
      <selection pane="bottomLeft" activeCell="G4" sqref="G4"/>
    </sheetView>
  </sheetViews>
  <sheetFormatPr defaultRowHeight="12.75"/>
  <cols>
    <col min="1" max="1" width="4.85546875" customWidth="1"/>
    <col min="2" max="2" width="19.42578125" customWidth="1"/>
    <col min="3" max="3" width="14.85546875" customWidth="1"/>
    <col min="4" max="4" width="4.28515625" customWidth="1"/>
    <col min="5" max="5" width="7.5703125" customWidth="1"/>
    <col min="6" max="6" width="18" customWidth="1"/>
    <col min="7" max="7" width="6.5703125" customWidth="1"/>
    <col min="8" max="8" width="23.140625" customWidth="1"/>
    <col min="9" max="9" width="26.7109375" customWidth="1"/>
    <col min="10" max="10" width="17" customWidth="1"/>
    <col min="11" max="11" width="14.7109375" customWidth="1"/>
    <col min="12" max="12" width="7.140625" customWidth="1"/>
    <col min="13" max="13" width="9.85546875" customWidth="1"/>
    <col min="14" max="14" width="55.85546875" customWidth="1"/>
    <col min="15" max="15" width="11.7109375" customWidth="1"/>
    <col min="16" max="16" width="10.28515625" customWidth="1"/>
    <col min="17" max="17" width="11.42578125" customWidth="1"/>
    <col min="18" max="18" width="6.7109375" customWidth="1"/>
    <col min="19" max="19" width="16.28515625" customWidth="1"/>
    <col min="20" max="20" width="10.85546875" customWidth="1"/>
    <col min="21" max="21" width="13.28515625" customWidth="1"/>
    <col min="22" max="22" width="17.28515625" customWidth="1"/>
    <col min="23" max="23" width="16.42578125" customWidth="1"/>
    <col min="24" max="24" width="16.140625" customWidth="1"/>
    <col min="25" max="25" width="14.5703125" customWidth="1"/>
    <col min="26" max="26" width="15.28515625" customWidth="1"/>
  </cols>
  <sheetData>
    <row r="1" spans="1:33" ht="20.25" customHeight="1">
      <c r="A1" s="2897" t="s">
        <v>1134</v>
      </c>
      <c r="B1" s="2898"/>
      <c r="C1" s="2898"/>
      <c r="D1" s="2898"/>
      <c r="E1" s="2898"/>
      <c r="F1" s="2898"/>
      <c r="G1" s="2898"/>
      <c r="H1" s="2898"/>
      <c r="I1" s="2898"/>
      <c r="J1" s="2898"/>
      <c r="K1" s="2898"/>
      <c r="L1" s="2898"/>
      <c r="M1" s="2898"/>
      <c r="N1" s="2898"/>
      <c r="O1" s="2898"/>
      <c r="P1" s="2898"/>
      <c r="Q1" s="2898"/>
      <c r="R1" s="2898"/>
      <c r="S1" s="2898"/>
      <c r="T1" s="2898"/>
      <c r="U1" s="2898"/>
      <c r="V1" s="2898"/>
      <c r="W1" s="2898"/>
      <c r="X1" s="2898"/>
      <c r="Y1" s="2898"/>
      <c r="Z1" s="2898"/>
      <c r="AA1" s="2898"/>
      <c r="AB1" s="2898"/>
      <c r="AC1" s="2898"/>
      <c r="AD1" s="2898"/>
      <c r="AE1" s="2898"/>
      <c r="AF1" s="2898"/>
    </row>
    <row r="2" spans="1:33" ht="13.5" thickBot="1"/>
    <row r="3" spans="1:33" ht="106.5" thickTop="1" thickBot="1">
      <c r="A3" s="1490" t="s">
        <v>121</v>
      </c>
      <c r="B3" s="1605" t="s">
        <v>1118</v>
      </c>
      <c r="C3" s="1677" t="s">
        <v>1119</v>
      </c>
      <c r="D3" s="1422" t="s">
        <v>1087</v>
      </c>
      <c r="E3" s="1490" t="s">
        <v>1120</v>
      </c>
      <c r="F3" s="1490" t="s">
        <v>1089</v>
      </c>
      <c r="G3" s="1490" t="s">
        <v>1090</v>
      </c>
      <c r="H3" s="1490" t="s">
        <v>1091</v>
      </c>
      <c r="I3" s="2121" t="s">
        <v>1092</v>
      </c>
      <c r="J3" s="1490" t="s">
        <v>1093</v>
      </c>
      <c r="K3" s="1490" t="s">
        <v>1094</v>
      </c>
      <c r="L3" s="1455" t="s">
        <v>1121</v>
      </c>
      <c r="M3" s="1490" t="s">
        <v>1095</v>
      </c>
      <c r="N3" s="2199" t="s">
        <v>122</v>
      </c>
      <c r="O3" s="1471" t="s">
        <v>1122</v>
      </c>
      <c r="P3" s="1490" t="s">
        <v>1123</v>
      </c>
      <c r="Q3" s="1490" t="s">
        <v>287</v>
      </c>
      <c r="R3" s="1490" t="s">
        <v>1124</v>
      </c>
      <c r="S3" s="1490" t="s">
        <v>1125</v>
      </c>
      <c r="T3" s="1490" t="s">
        <v>1126</v>
      </c>
      <c r="U3" s="1679" t="s">
        <v>878</v>
      </c>
      <c r="V3" s="1490" t="s">
        <v>1127</v>
      </c>
      <c r="W3" s="1490" t="s">
        <v>1128</v>
      </c>
      <c r="X3" s="1490" t="s">
        <v>876</v>
      </c>
      <c r="Y3" s="1490" t="s">
        <v>770</v>
      </c>
      <c r="Z3" s="1453" t="s">
        <v>941</v>
      </c>
      <c r="AA3" s="1612" t="s">
        <v>1129</v>
      </c>
      <c r="AB3" s="1612" t="s">
        <v>1130</v>
      </c>
      <c r="AC3" s="1612" t="s">
        <v>1131</v>
      </c>
      <c r="AD3" s="1613" t="s">
        <v>1132</v>
      </c>
      <c r="AE3" s="1618" t="s">
        <v>1133</v>
      </c>
      <c r="AF3" s="1618" t="s">
        <v>41</v>
      </c>
    </row>
    <row r="4" spans="1:33" ht="75" customHeight="1" thickTop="1">
      <c r="A4" s="1726">
        <v>1</v>
      </c>
      <c r="B4" s="1809">
        <v>171952090000009</v>
      </c>
      <c r="C4" s="2128">
        <v>42754</v>
      </c>
      <c r="D4" s="1734">
        <f>WEEKDAY(C4,2)</f>
        <v>4</v>
      </c>
      <c r="E4" s="1803">
        <v>0.11597222222222221</v>
      </c>
      <c r="F4" s="1726" t="s">
        <v>131</v>
      </c>
      <c r="G4" s="1766" t="s">
        <v>145</v>
      </c>
      <c r="H4" s="1726" t="s">
        <v>1645</v>
      </c>
      <c r="I4" s="1726" t="s">
        <v>206</v>
      </c>
      <c r="J4" s="1726" t="s">
        <v>1646</v>
      </c>
      <c r="K4" s="1726" t="s">
        <v>1647</v>
      </c>
      <c r="L4" s="1778"/>
      <c r="M4" s="1726">
        <v>5</v>
      </c>
      <c r="N4" s="1766" t="s">
        <v>291</v>
      </c>
      <c r="O4" s="1791" t="s">
        <v>1405</v>
      </c>
      <c r="P4" s="1778"/>
      <c r="Q4" s="1778"/>
      <c r="R4" s="1778"/>
      <c r="S4" s="1726" t="s">
        <v>1648</v>
      </c>
      <c r="T4" s="1778"/>
      <c r="U4" s="1765" t="s">
        <v>917</v>
      </c>
      <c r="V4" s="1729" t="s">
        <v>1431</v>
      </c>
      <c r="W4" s="2293" t="s">
        <v>1432</v>
      </c>
      <c r="X4" s="2294" t="s">
        <v>880</v>
      </c>
      <c r="Y4" s="2295" t="s">
        <v>791</v>
      </c>
      <c r="Z4" s="1759"/>
      <c r="AA4" s="1738">
        <v>1</v>
      </c>
      <c r="AB4" s="2153">
        <v>4</v>
      </c>
      <c r="AC4" s="2153">
        <v>1</v>
      </c>
      <c r="AD4" s="1759"/>
      <c r="AE4" s="1759"/>
      <c r="AF4" s="1759"/>
    </row>
    <row r="5" spans="1:33" ht="74.25" customHeight="1">
      <c r="A5" s="2436">
        <v>1</v>
      </c>
      <c r="B5" s="2417">
        <v>171968090000034</v>
      </c>
      <c r="C5" s="2437">
        <v>42756</v>
      </c>
      <c r="D5" s="2395">
        <f t="shared" ref="D5:D7" si="0">WEEKDAY(C5,2)</f>
        <v>6</v>
      </c>
      <c r="E5" s="2438">
        <v>0</v>
      </c>
      <c r="F5" s="2436" t="s">
        <v>137</v>
      </c>
      <c r="G5" s="2296" t="s">
        <v>145</v>
      </c>
      <c r="H5" s="2436" t="s">
        <v>1942</v>
      </c>
      <c r="I5" s="2401"/>
      <c r="J5" s="2436" t="s">
        <v>1943</v>
      </c>
      <c r="K5" s="2436" t="s">
        <v>1944</v>
      </c>
      <c r="L5" s="2401"/>
      <c r="M5" s="2436">
        <v>20</v>
      </c>
      <c r="N5" s="2296"/>
      <c r="O5" s="2436" t="s">
        <v>1262</v>
      </c>
      <c r="P5" s="2401"/>
      <c r="Q5" s="2401"/>
      <c r="R5" s="2401"/>
      <c r="S5" s="2436" t="s">
        <v>1945</v>
      </c>
      <c r="T5" s="2436" t="s">
        <v>1946</v>
      </c>
      <c r="U5" s="2406" t="s">
        <v>920</v>
      </c>
      <c r="V5" s="2426"/>
      <c r="W5" s="2426"/>
      <c r="X5" s="2423"/>
      <c r="Y5" s="2439" t="s">
        <v>791</v>
      </c>
      <c r="Z5" s="2436" t="s">
        <v>1947</v>
      </c>
      <c r="AA5" s="2428">
        <v>3</v>
      </c>
      <c r="AB5" s="2440">
        <v>5</v>
      </c>
      <c r="AC5" s="2440">
        <v>1</v>
      </c>
      <c r="AD5" s="2428"/>
      <c r="AE5" s="2428"/>
      <c r="AF5" s="2428"/>
      <c r="AG5" s="302" t="s">
        <v>1948</v>
      </c>
    </row>
    <row r="6" spans="1:33" ht="74.25" customHeight="1">
      <c r="A6" s="2436">
        <v>1</v>
      </c>
      <c r="B6" s="2417">
        <v>171968090000035</v>
      </c>
      <c r="C6" s="2437">
        <v>42756</v>
      </c>
      <c r="D6" s="2395">
        <f t="shared" si="0"/>
        <v>6</v>
      </c>
      <c r="E6" s="2438">
        <v>0.59861111111111109</v>
      </c>
      <c r="F6" s="2436" t="s">
        <v>137</v>
      </c>
      <c r="G6" s="2296" t="s">
        <v>145</v>
      </c>
      <c r="H6" s="2436" t="s">
        <v>1949</v>
      </c>
      <c r="I6" s="2401" t="s">
        <v>113</v>
      </c>
      <c r="J6" s="2436" t="s">
        <v>1950</v>
      </c>
      <c r="K6" s="2436" t="s">
        <v>1951</v>
      </c>
      <c r="L6" s="2401"/>
      <c r="M6" s="2436">
        <v>1</v>
      </c>
      <c r="N6" s="2296"/>
      <c r="O6" s="2436" t="s">
        <v>1262</v>
      </c>
      <c r="P6" s="2401"/>
      <c r="Q6" s="2401"/>
      <c r="R6" s="2401"/>
      <c r="S6" s="2436" t="s">
        <v>1262</v>
      </c>
      <c r="T6" s="2436" t="s">
        <v>1262</v>
      </c>
      <c r="U6" s="2406" t="s">
        <v>920</v>
      </c>
      <c r="V6" s="2426"/>
      <c r="W6" s="2426"/>
      <c r="X6" s="2423"/>
      <c r="Y6" s="2439" t="s">
        <v>791</v>
      </c>
      <c r="Z6" s="2436" t="s">
        <v>1952</v>
      </c>
      <c r="AA6" s="2428">
        <v>3</v>
      </c>
      <c r="AB6" s="2440">
        <v>5</v>
      </c>
      <c r="AC6" s="2440">
        <v>2</v>
      </c>
      <c r="AD6" s="2428"/>
      <c r="AE6" s="2428"/>
      <c r="AF6" s="2428"/>
      <c r="AG6" s="302" t="s">
        <v>1948</v>
      </c>
    </row>
    <row r="7" spans="1:33" ht="62.25" customHeight="1">
      <c r="A7" s="2401">
        <v>1</v>
      </c>
      <c r="B7" s="2417">
        <v>171934090000015</v>
      </c>
      <c r="C7" s="2441">
        <v>42769</v>
      </c>
      <c r="D7" s="2395">
        <f t="shared" si="0"/>
        <v>5</v>
      </c>
      <c r="E7" s="2442">
        <v>0.73888888888888893</v>
      </c>
      <c r="F7" s="2406" t="s">
        <v>142</v>
      </c>
      <c r="G7" s="2296" t="s">
        <v>145</v>
      </c>
      <c r="H7" s="2436" t="s">
        <v>1953</v>
      </c>
      <c r="I7" s="2401"/>
      <c r="J7" s="2436" t="s">
        <v>1954</v>
      </c>
      <c r="K7" s="2436" t="s">
        <v>1955</v>
      </c>
      <c r="L7" s="2401"/>
      <c r="M7" s="2436">
        <v>4</v>
      </c>
      <c r="N7" s="2296"/>
      <c r="O7" s="2401"/>
      <c r="P7" s="2401"/>
      <c r="Q7" s="2401"/>
      <c r="R7" s="2401"/>
      <c r="S7" s="2401"/>
      <c r="T7" s="2401"/>
      <c r="U7" s="2406" t="s">
        <v>917</v>
      </c>
      <c r="V7" s="2426"/>
      <c r="W7" s="2426"/>
      <c r="X7" s="2423"/>
      <c r="Y7" s="2439" t="s">
        <v>791</v>
      </c>
      <c r="Z7" s="2428"/>
      <c r="AA7" s="2428">
        <v>36</v>
      </c>
      <c r="AB7" s="2443">
        <v>4</v>
      </c>
      <c r="AC7" s="2440">
        <v>2</v>
      </c>
      <c r="AD7" s="2428"/>
      <c r="AE7" s="2428"/>
      <c r="AF7" s="2428"/>
    </row>
    <row r="8" spans="1:33" ht="137.25" customHeight="1">
      <c r="A8" s="1426"/>
      <c r="B8" s="1517"/>
      <c r="C8" s="1428"/>
      <c r="D8" s="1415"/>
      <c r="E8" s="1429"/>
      <c r="F8" s="1421"/>
      <c r="G8" s="1430"/>
      <c r="H8" s="1426"/>
      <c r="I8" s="1426"/>
      <c r="J8" s="1426"/>
      <c r="K8" s="1426"/>
      <c r="L8" s="1426"/>
      <c r="M8" s="1426"/>
      <c r="N8" s="1430"/>
      <c r="O8" s="1426"/>
      <c r="P8" s="1426"/>
      <c r="Q8" s="1426"/>
      <c r="R8" s="1426"/>
      <c r="S8" s="1426"/>
      <c r="T8" s="1426"/>
      <c r="U8" s="1421"/>
      <c r="V8" s="1432"/>
      <c r="W8" s="1432"/>
      <c r="X8" s="1434"/>
      <c r="Y8" s="1518"/>
      <c r="Z8" s="1501"/>
      <c r="AA8" s="1501"/>
      <c r="AB8" s="1501"/>
      <c r="AC8" s="1501"/>
      <c r="AD8" s="1501"/>
      <c r="AE8" s="1501"/>
      <c r="AF8" s="1501"/>
    </row>
    <row r="9" spans="1:33" ht="53.25" customHeight="1">
      <c r="A9" s="1426"/>
      <c r="B9" s="1517"/>
      <c r="C9" s="1428"/>
      <c r="D9" s="1415"/>
      <c r="E9" s="1429"/>
      <c r="F9" s="1421"/>
      <c r="G9" s="1430"/>
      <c r="H9" s="1426"/>
      <c r="I9" s="1426"/>
      <c r="J9" s="1426"/>
      <c r="K9" s="1426"/>
      <c r="L9" s="1426"/>
      <c r="M9" s="1426"/>
      <c r="N9" s="1430"/>
      <c r="O9" s="1426"/>
      <c r="P9" s="1426"/>
      <c r="Q9" s="1426"/>
      <c r="R9" s="1426"/>
      <c r="S9" s="1426"/>
      <c r="T9" s="1426"/>
      <c r="U9" s="1421"/>
      <c r="V9" s="1432"/>
      <c r="W9" s="1432"/>
      <c r="X9" s="1434"/>
      <c r="Y9" s="1518"/>
      <c r="Z9" s="1501"/>
      <c r="AA9" s="1501"/>
      <c r="AB9" s="1501"/>
      <c r="AC9" s="1501"/>
      <c r="AD9" s="1501"/>
      <c r="AE9" s="1501"/>
      <c r="AF9" s="1501"/>
    </row>
    <row r="10" spans="1:33" ht="54" customHeight="1">
      <c r="A10" s="1426"/>
      <c r="B10" s="1517"/>
      <c r="C10" s="1428"/>
      <c r="D10" s="1415"/>
      <c r="E10" s="1429"/>
      <c r="F10" s="1421"/>
      <c r="G10" s="1430"/>
      <c r="H10" s="1426"/>
      <c r="I10" s="1426"/>
      <c r="J10" s="1426"/>
      <c r="K10" s="1426"/>
      <c r="L10" s="1426"/>
      <c r="M10" s="1426"/>
      <c r="N10" s="1430"/>
      <c r="O10" s="1426"/>
      <c r="P10" s="1426"/>
      <c r="Q10" s="1426"/>
      <c r="R10" s="1426"/>
      <c r="S10" s="1426"/>
      <c r="T10" s="1426"/>
      <c r="U10" s="1421"/>
      <c r="V10" s="1432"/>
      <c r="W10" s="1432"/>
      <c r="X10" s="1434"/>
      <c r="Y10" s="1518"/>
      <c r="Z10" s="1501"/>
      <c r="AA10" s="1501"/>
      <c r="AB10" s="1501"/>
      <c r="AC10" s="1501"/>
      <c r="AD10" s="1501"/>
      <c r="AE10" s="1501"/>
      <c r="AF10" s="1501"/>
    </row>
    <row r="11" spans="1:33" ht="46.5" customHeight="1">
      <c r="A11" s="1426"/>
      <c r="B11" s="1517"/>
      <c r="C11" s="1428"/>
      <c r="D11" s="1415"/>
      <c r="E11" s="1429"/>
      <c r="F11" s="1421"/>
      <c r="G11" s="1430"/>
      <c r="H11" s="1426"/>
      <c r="I11" s="1426"/>
      <c r="J11" s="1426"/>
      <c r="K11" s="1426"/>
      <c r="L11" s="1426"/>
      <c r="M11" s="1426"/>
      <c r="N11" s="1430"/>
      <c r="O11" s="1426"/>
      <c r="P11" s="1426"/>
      <c r="Q11" s="1426"/>
      <c r="R11" s="1426"/>
      <c r="S11" s="1426"/>
      <c r="T11" s="1426"/>
      <c r="U11" s="1421"/>
      <c r="V11" s="1432"/>
      <c r="W11" s="1432"/>
      <c r="X11" s="1434"/>
      <c r="Y11" s="1518"/>
      <c r="Z11" s="1501"/>
      <c r="AA11" s="1501"/>
      <c r="AB11" s="1501"/>
      <c r="AC11" s="1501"/>
      <c r="AD11" s="1501"/>
      <c r="AE11" s="1501"/>
      <c r="AF11" s="1501"/>
    </row>
    <row r="12" spans="1:33" ht="15">
      <c r="A12" s="1426"/>
      <c r="B12" s="1517"/>
      <c r="C12" s="1428"/>
      <c r="D12" s="1415"/>
      <c r="E12" s="1429"/>
      <c r="F12" s="1421"/>
      <c r="G12" s="1430"/>
      <c r="H12" s="1426"/>
      <c r="I12" s="1426"/>
      <c r="J12" s="1426"/>
      <c r="K12" s="1426"/>
      <c r="L12" s="1426"/>
      <c r="M12" s="1426"/>
      <c r="N12" s="1430"/>
      <c r="O12" s="1426"/>
      <c r="P12" s="1426"/>
      <c r="Q12" s="1426"/>
      <c r="R12" s="1426"/>
      <c r="S12" s="1426"/>
      <c r="T12" s="1426"/>
      <c r="U12" s="1421"/>
      <c r="V12" s="1432"/>
      <c r="W12" s="1432"/>
      <c r="X12" s="1434"/>
      <c r="Y12" s="1518"/>
      <c r="Z12" s="1501"/>
      <c r="AA12" s="1501"/>
      <c r="AB12" s="1501"/>
      <c r="AC12" s="1501"/>
      <c r="AD12" s="1501"/>
      <c r="AE12" s="1501"/>
      <c r="AF12" s="1501"/>
    </row>
    <row r="13" spans="1:33" ht="62.25" customHeight="1">
      <c r="A13" s="1426"/>
      <c r="B13" s="1517"/>
      <c r="C13" s="1428"/>
      <c r="D13" s="1415"/>
      <c r="E13" s="1429"/>
      <c r="F13" s="1421"/>
      <c r="G13" s="1430"/>
      <c r="H13" s="1426"/>
      <c r="I13" s="1426"/>
      <c r="J13" s="1426"/>
      <c r="K13" s="1426"/>
      <c r="L13" s="1426"/>
      <c r="M13" s="1426"/>
      <c r="N13" s="1430"/>
      <c r="O13" s="1426"/>
      <c r="P13" s="1426"/>
      <c r="Q13" s="1426"/>
      <c r="R13" s="1426"/>
      <c r="S13" s="1426"/>
      <c r="T13" s="1426"/>
      <c r="U13" s="1421"/>
      <c r="V13" s="1432"/>
      <c r="W13" s="1432"/>
      <c r="X13" s="1434"/>
      <c r="Y13" s="1518"/>
      <c r="Z13" s="1501"/>
      <c r="AA13" s="1501"/>
      <c r="AB13" s="1501"/>
      <c r="AC13" s="1501"/>
      <c r="AD13" s="1501"/>
      <c r="AE13" s="1501"/>
      <c r="AF13" s="1501"/>
    </row>
    <row r="14" spans="1:33" ht="62.25" customHeight="1">
      <c r="A14" s="1426"/>
      <c r="B14" s="1517"/>
      <c r="C14" s="1428"/>
      <c r="D14" s="1415"/>
      <c r="E14" s="1429"/>
      <c r="F14" s="1421"/>
      <c r="G14" s="1430"/>
      <c r="H14" s="1426"/>
      <c r="I14" s="1426"/>
      <c r="J14" s="1426"/>
      <c r="K14" s="1426"/>
      <c r="L14" s="1426"/>
      <c r="M14" s="1426"/>
      <c r="N14" s="1430"/>
      <c r="O14" s="1426"/>
      <c r="P14" s="1426"/>
      <c r="Q14" s="1426"/>
      <c r="R14" s="1426"/>
      <c r="S14" s="1426"/>
      <c r="T14" s="1426"/>
      <c r="U14" s="1421"/>
      <c r="V14" s="1432"/>
      <c r="W14" s="1432"/>
      <c r="X14" s="1434"/>
      <c r="Y14" s="1518"/>
      <c r="Z14" s="1501"/>
      <c r="AA14" s="1501"/>
      <c r="AB14" s="1501"/>
      <c r="AC14" s="1501"/>
      <c r="AD14" s="1501"/>
      <c r="AE14" s="1501"/>
      <c r="AF14" s="1501"/>
    </row>
    <row r="15" spans="1:33" ht="54" customHeight="1">
      <c r="A15" s="1426"/>
      <c r="B15" s="1517"/>
      <c r="C15" s="1428"/>
      <c r="D15" s="1415"/>
      <c r="E15" s="1429"/>
      <c r="F15" s="1421"/>
      <c r="G15" s="1430"/>
      <c r="H15" s="1426"/>
      <c r="I15" s="1426"/>
      <c r="J15" s="1426"/>
      <c r="K15" s="1426"/>
      <c r="L15" s="1426"/>
      <c r="M15" s="1426"/>
      <c r="N15" s="1430"/>
      <c r="O15" s="1426"/>
      <c r="P15" s="1426"/>
      <c r="Q15" s="1426"/>
      <c r="R15" s="1426"/>
      <c r="S15" s="1426"/>
      <c r="T15" s="1426"/>
      <c r="U15" s="1421"/>
      <c r="V15" s="1432"/>
      <c r="W15" s="1432"/>
      <c r="X15" s="1434"/>
      <c r="Y15" s="1518"/>
      <c r="Z15" s="1501"/>
      <c r="AA15" s="1501"/>
      <c r="AB15" s="1501"/>
      <c r="AC15" s="1501"/>
      <c r="AD15" s="1501"/>
      <c r="AE15" s="1501"/>
      <c r="AF15" s="1501"/>
    </row>
    <row r="16" spans="1:33" ht="54" customHeight="1">
      <c r="A16" s="1426"/>
      <c r="B16" s="1517"/>
      <c r="C16" s="1428"/>
      <c r="D16" s="1415"/>
      <c r="E16" s="1429"/>
      <c r="F16" s="1421"/>
      <c r="G16" s="1430"/>
      <c r="H16" s="1426"/>
      <c r="I16" s="1426"/>
      <c r="J16" s="1426"/>
      <c r="K16" s="1426"/>
      <c r="L16" s="1426"/>
      <c r="M16" s="1426"/>
      <c r="N16" s="1430"/>
      <c r="O16" s="1426"/>
      <c r="P16" s="1426"/>
      <c r="Q16" s="1426"/>
      <c r="R16" s="1426"/>
      <c r="S16" s="1426"/>
      <c r="T16" s="1426"/>
      <c r="U16" s="1421"/>
      <c r="V16" s="1432"/>
      <c r="W16" s="1432"/>
      <c r="X16" s="1434"/>
      <c r="Y16" s="1518"/>
      <c r="Z16" s="1501"/>
      <c r="AA16" s="1501"/>
      <c r="AB16" s="1501"/>
      <c r="AC16" s="1501"/>
      <c r="AD16" s="1501"/>
      <c r="AE16" s="1501"/>
      <c r="AF16" s="1501"/>
    </row>
    <row r="17" spans="1:32" ht="54" customHeight="1">
      <c r="A17" s="1426"/>
      <c r="B17" s="1517"/>
      <c r="C17" s="1428"/>
      <c r="D17" s="1415"/>
      <c r="E17" s="1429"/>
      <c r="F17" s="1421"/>
      <c r="G17" s="1430"/>
      <c r="H17" s="1426"/>
      <c r="I17" s="1426"/>
      <c r="J17" s="1426"/>
      <c r="K17" s="1426"/>
      <c r="L17" s="1426"/>
      <c r="M17" s="1426"/>
      <c r="N17" s="1430"/>
      <c r="O17" s="1426"/>
      <c r="P17" s="1426"/>
      <c r="Q17" s="1426"/>
      <c r="R17" s="1426"/>
      <c r="S17" s="1426"/>
      <c r="T17" s="1426"/>
      <c r="U17" s="1421"/>
      <c r="V17" s="1432"/>
      <c r="W17" s="1432"/>
      <c r="X17" s="1434"/>
      <c r="Y17" s="1518"/>
      <c r="Z17" s="1501"/>
      <c r="AA17" s="1501"/>
      <c r="AB17" s="1501"/>
      <c r="AC17" s="1501"/>
      <c r="AD17" s="1501"/>
      <c r="AE17" s="1501"/>
      <c r="AF17" s="1501"/>
    </row>
    <row r="18" spans="1:32" ht="66.75" customHeight="1">
      <c r="A18" s="1426"/>
      <c r="B18" s="1517"/>
      <c r="C18" s="1428"/>
      <c r="D18" s="1415"/>
      <c r="E18" s="1429"/>
      <c r="F18" s="1421"/>
      <c r="G18" s="1430"/>
      <c r="H18" s="1426"/>
      <c r="I18" s="1426"/>
      <c r="J18" s="1426"/>
      <c r="K18" s="1426"/>
      <c r="L18" s="1426"/>
      <c r="M18" s="1426"/>
      <c r="N18" s="1430"/>
      <c r="O18" s="1426"/>
      <c r="P18" s="1426"/>
      <c r="Q18" s="1426"/>
      <c r="R18" s="1426"/>
      <c r="S18" s="1426"/>
      <c r="T18" s="1426"/>
      <c r="U18" s="1421"/>
      <c r="V18" s="1432"/>
      <c r="W18" s="1432"/>
      <c r="X18" s="1434"/>
      <c r="Y18" s="1518"/>
      <c r="Z18" s="1501"/>
      <c r="AA18" s="1501"/>
      <c r="AB18" s="1501"/>
      <c r="AC18" s="1501"/>
      <c r="AD18" s="1501"/>
      <c r="AE18" s="1501"/>
      <c r="AF18" s="1501"/>
    </row>
    <row r="19" spans="1:32" ht="42.75" customHeight="1">
      <c r="A19" s="1426"/>
      <c r="B19" s="1517"/>
      <c r="C19" s="1428"/>
      <c r="D19" s="1415"/>
      <c r="E19" s="1429"/>
      <c r="F19" s="1421"/>
      <c r="G19" s="1430"/>
      <c r="H19" s="1426"/>
      <c r="I19" s="1426"/>
      <c r="J19" s="1426"/>
      <c r="K19" s="1426"/>
      <c r="L19" s="1426"/>
      <c r="M19" s="1426"/>
      <c r="N19" s="1430"/>
      <c r="O19" s="1426"/>
      <c r="P19" s="1426"/>
      <c r="Q19" s="1426"/>
      <c r="R19" s="1426"/>
      <c r="S19" s="1426"/>
      <c r="T19" s="1426"/>
      <c r="U19" s="1421"/>
      <c r="V19" s="1432"/>
      <c r="W19" s="1432"/>
      <c r="X19" s="1434"/>
      <c r="Y19" s="1518"/>
      <c r="Z19" s="1501"/>
      <c r="AA19" s="1501"/>
      <c r="AB19" s="1501"/>
      <c r="AC19" s="1501"/>
      <c r="AD19" s="1501"/>
      <c r="AE19" s="1501"/>
      <c r="AF19" s="1501"/>
    </row>
    <row r="20" spans="1:32" ht="66" customHeight="1">
      <c r="A20" s="1426"/>
      <c r="B20" s="1517"/>
      <c r="C20" s="1428"/>
      <c r="D20" s="1415"/>
      <c r="E20" s="1429"/>
      <c r="F20" s="1421"/>
      <c r="G20" s="1430"/>
      <c r="H20" s="1426"/>
      <c r="I20" s="1426"/>
      <c r="J20" s="1426"/>
      <c r="K20" s="1426"/>
      <c r="L20" s="1426"/>
      <c r="M20" s="1426"/>
      <c r="N20" s="1430"/>
      <c r="O20" s="1426"/>
      <c r="P20" s="1426"/>
      <c r="Q20" s="1426"/>
      <c r="R20" s="1426"/>
      <c r="S20" s="1426"/>
      <c r="T20" s="1426"/>
      <c r="U20" s="1421"/>
      <c r="V20" s="1432"/>
      <c r="W20" s="1432"/>
      <c r="X20" s="1434"/>
      <c r="Y20" s="1518"/>
      <c r="Z20" s="1501"/>
      <c r="AA20" s="1501"/>
      <c r="AB20" s="1501"/>
      <c r="AC20" s="1501"/>
      <c r="AD20" s="1501"/>
      <c r="AE20" s="1501"/>
      <c r="AF20" s="1501"/>
    </row>
    <row r="21" spans="1:32" ht="66" customHeight="1">
      <c r="A21" s="1426"/>
      <c r="B21" s="1517"/>
      <c r="C21" s="1428"/>
      <c r="D21" s="1415"/>
      <c r="E21" s="1429"/>
      <c r="F21" s="1421"/>
      <c r="G21" s="1430"/>
      <c r="H21" s="1426"/>
      <c r="I21" s="1426"/>
      <c r="J21" s="1426"/>
      <c r="K21" s="1426"/>
      <c r="L21" s="1426"/>
      <c r="M21" s="1426"/>
      <c r="N21" s="1430"/>
      <c r="O21" s="1426"/>
      <c r="P21" s="1426"/>
      <c r="Q21" s="1426"/>
      <c r="R21" s="1426"/>
      <c r="S21" s="1426"/>
      <c r="T21" s="1426"/>
      <c r="U21" s="1421"/>
      <c r="V21" s="1432"/>
      <c r="W21" s="1432"/>
      <c r="X21" s="1434"/>
      <c r="Y21" s="1518"/>
      <c r="Z21" s="1501"/>
      <c r="AA21" s="1501"/>
      <c r="AB21" s="1501"/>
      <c r="AC21" s="1501"/>
      <c r="AD21" s="1501"/>
      <c r="AE21" s="1501"/>
      <c r="AF21" s="1501"/>
    </row>
    <row r="22" spans="1:32" ht="15">
      <c r="A22" s="1426"/>
      <c r="B22" s="1517"/>
      <c r="C22" s="1428"/>
      <c r="D22" s="1415"/>
      <c r="E22" s="1429"/>
      <c r="F22" s="1421"/>
      <c r="G22" s="1430"/>
      <c r="H22" s="1426"/>
      <c r="I22" s="1426"/>
      <c r="J22" s="1426"/>
      <c r="K22" s="1426"/>
      <c r="L22" s="1426"/>
      <c r="M22" s="1426"/>
      <c r="N22" s="1430"/>
      <c r="O22" s="1426"/>
      <c r="P22" s="1426"/>
      <c r="Q22" s="1426"/>
      <c r="R22" s="1426"/>
      <c r="S22" s="1426"/>
      <c r="T22" s="1426"/>
      <c r="U22" s="1421"/>
      <c r="V22" s="1432"/>
      <c r="W22" s="1432"/>
      <c r="X22" s="1434"/>
      <c r="Y22" s="1518"/>
      <c r="Z22" s="1501"/>
      <c r="AA22" s="1501"/>
      <c r="AB22" s="1501"/>
      <c r="AC22" s="1501"/>
      <c r="AD22" s="1501"/>
      <c r="AE22" s="1501"/>
      <c r="AF22" s="1501"/>
    </row>
    <row r="23" spans="1:32" ht="15">
      <c r="A23" s="1426"/>
      <c r="B23" s="1517"/>
      <c r="C23" s="1428"/>
      <c r="D23" s="1415"/>
      <c r="E23" s="1429"/>
      <c r="F23" s="1421"/>
      <c r="G23" s="1430"/>
      <c r="H23" s="1426"/>
      <c r="I23" s="1426"/>
      <c r="J23" s="1426"/>
      <c r="K23" s="1426"/>
      <c r="L23" s="1426"/>
      <c r="M23" s="1426"/>
      <c r="N23" s="1430"/>
      <c r="O23" s="1426"/>
      <c r="P23" s="1426"/>
      <c r="Q23" s="1426"/>
      <c r="R23" s="1426"/>
      <c r="S23" s="1426"/>
      <c r="T23" s="1426"/>
      <c r="U23" s="1421"/>
      <c r="V23" s="1432"/>
      <c r="W23" s="1432"/>
      <c r="X23" s="1434"/>
      <c r="Y23" s="1518"/>
      <c r="Z23" s="1501"/>
      <c r="AA23" s="1501"/>
      <c r="AB23" s="1501"/>
      <c r="AC23" s="1501"/>
      <c r="AD23" s="1501"/>
      <c r="AE23" s="1501"/>
      <c r="AF23" s="1501"/>
    </row>
    <row r="24" spans="1:32" ht="15">
      <c r="A24" s="1426"/>
      <c r="B24" s="1517"/>
      <c r="C24" s="1428"/>
      <c r="D24" s="1415"/>
      <c r="E24" s="1429"/>
      <c r="F24" s="1421"/>
      <c r="G24" s="1430"/>
      <c r="H24" s="1426"/>
      <c r="I24" s="1426"/>
      <c r="J24" s="1426"/>
      <c r="K24" s="1426"/>
      <c r="L24" s="1426"/>
      <c r="M24" s="1426"/>
      <c r="N24" s="1430"/>
      <c r="O24" s="1426"/>
      <c r="P24" s="1426"/>
      <c r="Q24" s="1426"/>
      <c r="R24" s="1426"/>
      <c r="S24" s="1426"/>
      <c r="T24" s="1426"/>
      <c r="U24" s="1421"/>
      <c r="V24" s="1432"/>
      <c r="W24" s="1432"/>
      <c r="X24" s="1434"/>
      <c r="Y24" s="1518"/>
      <c r="Z24" s="1501"/>
      <c r="AA24" s="1501"/>
      <c r="AB24" s="1501"/>
      <c r="AC24" s="1501"/>
      <c r="AD24" s="1501"/>
      <c r="AE24" s="1501"/>
      <c r="AF24" s="1501"/>
    </row>
    <row r="25" spans="1:32" ht="49.5" customHeight="1">
      <c r="A25" s="1426"/>
      <c r="B25" s="1517"/>
      <c r="C25" s="1428"/>
      <c r="D25" s="1415"/>
      <c r="E25" s="1429"/>
      <c r="F25" s="1421"/>
      <c r="G25" s="1430"/>
      <c r="H25" s="1426"/>
      <c r="I25" s="1426"/>
      <c r="J25" s="1426"/>
      <c r="K25" s="1426"/>
      <c r="L25" s="1426"/>
      <c r="M25" s="1426"/>
      <c r="N25" s="1430"/>
      <c r="O25" s="1426"/>
      <c r="P25" s="1426"/>
      <c r="Q25" s="1426"/>
      <c r="R25" s="1426"/>
      <c r="S25" s="1426"/>
      <c r="T25" s="1426"/>
      <c r="U25" s="1421"/>
      <c r="V25" s="1432"/>
      <c r="W25" s="1432"/>
      <c r="X25" s="1434"/>
      <c r="Y25" s="1518"/>
      <c r="Z25" s="1501"/>
      <c r="AA25" s="1501"/>
      <c r="AB25" s="1501"/>
      <c r="AC25" s="1501"/>
      <c r="AD25" s="1501"/>
      <c r="AE25" s="1501"/>
      <c r="AF25" s="1501"/>
    </row>
    <row r="26" spans="1:32" ht="36" customHeight="1">
      <c r="A26" s="1426"/>
      <c r="B26" s="1517"/>
      <c r="C26" s="1428"/>
      <c r="D26" s="1415"/>
      <c r="E26" s="1429"/>
      <c r="F26" s="1421"/>
      <c r="G26" s="1430"/>
      <c r="H26" s="1426"/>
      <c r="I26" s="1426"/>
      <c r="J26" s="1426"/>
      <c r="K26" s="1426"/>
      <c r="L26" s="1426"/>
      <c r="M26" s="1426"/>
      <c r="N26" s="1430"/>
      <c r="O26" s="1426"/>
      <c r="P26" s="1426"/>
      <c r="Q26" s="1426"/>
      <c r="R26" s="1426"/>
      <c r="S26" s="1426"/>
      <c r="T26" s="1426"/>
      <c r="U26" s="1421"/>
      <c r="V26" s="1432"/>
      <c r="W26" s="1432"/>
      <c r="X26" s="1434"/>
      <c r="Y26" s="1518"/>
      <c r="Z26" s="1501"/>
      <c r="AA26" s="1501"/>
      <c r="AB26" s="1501"/>
      <c r="AC26" s="1501"/>
      <c r="AD26" s="1501"/>
      <c r="AE26" s="1501"/>
      <c r="AF26" s="1501"/>
    </row>
    <row r="27" spans="1:32" ht="15">
      <c r="A27" s="1426"/>
      <c r="B27" s="1517"/>
      <c r="C27" s="1428"/>
      <c r="D27" s="1415"/>
      <c r="E27" s="1429"/>
      <c r="F27" s="1421"/>
      <c r="G27" s="1430"/>
      <c r="H27" s="1426"/>
      <c r="I27" s="1426"/>
      <c r="J27" s="1426"/>
      <c r="K27" s="1426"/>
      <c r="L27" s="1426"/>
      <c r="M27" s="1426"/>
      <c r="N27" s="1430"/>
      <c r="O27" s="1426"/>
      <c r="P27" s="1426"/>
      <c r="Q27" s="1426"/>
      <c r="R27" s="1426"/>
      <c r="S27" s="1426"/>
      <c r="T27" s="1426"/>
      <c r="U27" s="1421"/>
      <c r="V27" s="1432"/>
      <c r="W27" s="1432"/>
      <c r="X27" s="1434"/>
      <c r="Y27" s="1518"/>
      <c r="Z27" s="1501"/>
      <c r="AA27" s="1501"/>
      <c r="AB27" s="1501"/>
      <c r="AC27" s="1501"/>
      <c r="AD27" s="1501"/>
      <c r="AE27" s="1501"/>
      <c r="AF27" s="1501"/>
    </row>
    <row r="28" spans="1:32" ht="44.25" customHeight="1">
      <c r="A28" s="1426"/>
      <c r="B28" s="1517"/>
      <c r="C28" s="1428"/>
      <c r="D28" s="1415"/>
      <c r="E28" s="1429"/>
      <c r="F28" s="1421"/>
      <c r="G28" s="1430"/>
      <c r="H28" s="1426"/>
      <c r="I28" s="1426"/>
      <c r="J28" s="1426"/>
      <c r="K28" s="1426"/>
      <c r="L28" s="1426"/>
      <c r="M28" s="1426"/>
      <c r="N28" s="1430"/>
      <c r="O28" s="1426"/>
      <c r="P28" s="1426"/>
      <c r="Q28" s="1426"/>
      <c r="R28" s="1426"/>
      <c r="S28" s="1426"/>
      <c r="T28" s="1426"/>
      <c r="U28" s="1421"/>
      <c r="V28" s="1432"/>
      <c r="W28" s="1432"/>
      <c r="X28" s="1434"/>
      <c r="Y28" s="1518"/>
      <c r="Z28" s="1501"/>
      <c r="AA28" s="1501"/>
      <c r="AB28" s="1501"/>
      <c r="AC28" s="1501"/>
      <c r="AD28" s="1501"/>
      <c r="AE28" s="1501"/>
      <c r="AF28" s="1501"/>
    </row>
    <row r="29" spans="1:32" ht="15">
      <c r="A29" s="1426"/>
      <c r="B29" s="1517"/>
      <c r="C29" s="1428"/>
      <c r="D29" s="1415"/>
      <c r="E29" s="1429"/>
      <c r="F29" s="1421"/>
      <c r="G29" s="1430"/>
      <c r="H29" s="1426"/>
      <c r="I29" s="1426"/>
      <c r="J29" s="1426"/>
      <c r="K29" s="1426"/>
      <c r="L29" s="1426"/>
      <c r="M29" s="1426"/>
      <c r="N29" s="1430"/>
      <c r="O29" s="1426"/>
      <c r="P29" s="1426"/>
      <c r="Q29" s="1426"/>
      <c r="R29" s="1426"/>
      <c r="S29" s="1426"/>
      <c r="T29" s="1426"/>
      <c r="U29" s="1421"/>
      <c r="V29" s="1432"/>
      <c r="W29" s="1432"/>
      <c r="X29" s="1434"/>
      <c r="Y29" s="1518"/>
      <c r="Z29" s="1501"/>
      <c r="AA29" s="1501"/>
      <c r="AB29" s="1501"/>
      <c r="AC29" s="1501"/>
      <c r="AD29" s="1501"/>
      <c r="AE29" s="1501"/>
      <c r="AF29" s="1501"/>
    </row>
    <row r="30" spans="1:32" ht="36.75" customHeight="1">
      <c r="A30" s="1426"/>
      <c r="B30" s="1517"/>
      <c r="C30" s="1428"/>
      <c r="D30" s="1415"/>
      <c r="E30" s="1429"/>
      <c r="F30" s="1421"/>
      <c r="G30" s="1430"/>
      <c r="H30" s="1426"/>
      <c r="I30" s="1426"/>
      <c r="J30" s="1426"/>
      <c r="K30" s="1426"/>
      <c r="L30" s="1426"/>
      <c r="M30" s="1426"/>
      <c r="N30" s="1430"/>
      <c r="O30" s="1426"/>
      <c r="P30" s="1426"/>
      <c r="Q30" s="1426"/>
      <c r="R30" s="1426"/>
      <c r="S30" s="1426"/>
      <c r="T30" s="1426"/>
      <c r="U30" s="1421"/>
      <c r="V30" s="1432"/>
      <c r="W30" s="1432"/>
      <c r="X30" s="1434"/>
      <c r="Y30" s="1518"/>
      <c r="Z30" s="1501"/>
      <c r="AA30" s="1501"/>
      <c r="AB30" s="1501"/>
      <c r="AC30" s="1501"/>
      <c r="AD30" s="1501"/>
      <c r="AE30" s="1501"/>
      <c r="AF30" s="1501"/>
    </row>
    <row r="31" spans="1:32" ht="15">
      <c r="A31" s="1426"/>
      <c r="B31" s="1517"/>
      <c r="C31" s="1428"/>
      <c r="D31" s="1415"/>
      <c r="E31" s="1429"/>
      <c r="F31" s="1421"/>
      <c r="G31" s="1430"/>
      <c r="H31" s="1426"/>
      <c r="I31" s="1426"/>
      <c r="J31" s="1426"/>
      <c r="K31" s="1426"/>
      <c r="L31" s="1426"/>
      <c r="M31" s="1426"/>
      <c r="N31" s="1430"/>
      <c r="O31" s="1426"/>
      <c r="P31" s="1426"/>
      <c r="Q31" s="1426"/>
      <c r="R31" s="1426"/>
      <c r="S31" s="1426"/>
      <c r="T31" s="1426"/>
      <c r="U31" s="1421"/>
      <c r="V31" s="1432"/>
      <c r="W31" s="1432"/>
      <c r="X31" s="1434"/>
      <c r="Y31" s="1518"/>
      <c r="Z31" s="1501"/>
      <c r="AA31" s="1501"/>
      <c r="AB31" s="1501"/>
      <c r="AC31" s="1501"/>
      <c r="AD31" s="1501"/>
      <c r="AE31" s="1501"/>
      <c r="AF31" s="1501"/>
    </row>
    <row r="32" spans="1:32" ht="15">
      <c r="A32" s="1426"/>
      <c r="B32" s="1517"/>
      <c r="C32" s="1428"/>
      <c r="D32" s="1415"/>
      <c r="E32" s="1429"/>
      <c r="F32" s="1421"/>
      <c r="G32" s="1430"/>
      <c r="H32" s="1426"/>
      <c r="I32" s="1426"/>
      <c r="J32" s="1426"/>
      <c r="K32" s="1426"/>
      <c r="L32" s="1426"/>
      <c r="M32" s="1426"/>
      <c r="N32" s="1430"/>
      <c r="O32" s="1426"/>
      <c r="P32" s="1426"/>
      <c r="Q32" s="1426"/>
      <c r="R32" s="1426"/>
      <c r="S32" s="1426"/>
      <c r="T32" s="1426"/>
      <c r="U32" s="1421"/>
      <c r="V32" s="1432"/>
      <c r="W32" s="1432"/>
      <c r="X32" s="1434"/>
      <c r="Y32" s="1518"/>
      <c r="Z32" s="1501"/>
      <c r="AA32" s="1501"/>
      <c r="AB32" s="1501"/>
      <c r="AC32" s="1501"/>
      <c r="AD32" s="1501"/>
      <c r="AE32" s="1501"/>
      <c r="AF32" s="1501"/>
    </row>
    <row r="33" spans="1:32" ht="50.25" customHeight="1">
      <c r="A33" s="1426"/>
      <c r="B33" s="1517"/>
      <c r="C33" s="1428"/>
      <c r="D33" s="1415"/>
      <c r="E33" s="1429"/>
      <c r="F33" s="1421"/>
      <c r="G33" s="1430"/>
      <c r="H33" s="1426"/>
      <c r="I33" s="1426"/>
      <c r="J33" s="1426"/>
      <c r="K33" s="1426"/>
      <c r="L33" s="1426"/>
      <c r="M33" s="1426"/>
      <c r="N33" s="1430"/>
      <c r="O33" s="1426"/>
      <c r="P33" s="1426"/>
      <c r="Q33" s="1426"/>
      <c r="R33" s="1426"/>
      <c r="S33" s="1426"/>
      <c r="T33" s="1426"/>
      <c r="U33" s="1421"/>
      <c r="V33" s="1432"/>
      <c r="W33" s="1432"/>
      <c r="X33" s="1434"/>
      <c r="Y33" s="1518"/>
      <c r="Z33" s="1501"/>
      <c r="AA33" s="1501"/>
      <c r="AB33" s="1501"/>
      <c r="AC33" s="1501"/>
      <c r="AD33" s="1501"/>
      <c r="AE33" s="1501"/>
      <c r="AF33" s="1501"/>
    </row>
    <row r="34" spans="1:32" ht="15">
      <c r="A34" s="1426"/>
      <c r="B34" s="1517"/>
      <c r="C34" s="1428"/>
      <c r="D34" s="1415"/>
      <c r="E34" s="1429"/>
      <c r="F34" s="1421"/>
      <c r="G34" s="1430"/>
      <c r="H34" s="1426"/>
      <c r="I34" s="1426"/>
      <c r="J34" s="1426"/>
      <c r="K34" s="1426"/>
      <c r="L34" s="1426"/>
      <c r="M34" s="1426"/>
      <c r="N34" s="1430"/>
      <c r="O34" s="1426"/>
      <c r="P34" s="1426"/>
      <c r="Q34" s="1426"/>
      <c r="R34" s="1426"/>
      <c r="S34" s="1426"/>
      <c r="T34" s="1426"/>
      <c r="U34" s="1421"/>
      <c r="V34" s="1432"/>
      <c r="W34" s="1432"/>
      <c r="X34" s="1434"/>
      <c r="Y34" s="1518"/>
      <c r="Z34" s="1501"/>
      <c r="AA34" s="1501"/>
      <c r="AB34" s="1501"/>
      <c r="AC34" s="1501"/>
      <c r="AD34" s="1501"/>
      <c r="AE34" s="1501"/>
      <c r="AF34" s="1501"/>
    </row>
    <row r="35" spans="1:32" ht="42" customHeight="1">
      <c r="A35" s="1426"/>
      <c r="B35" s="1517"/>
      <c r="C35" s="1428"/>
      <c r="D35" s="1415"/>
      <c r="E35" s="1429"/>
      <c r="F35" s="1421"/>
      <c r="G35" s="1430"/>
      <c r="H35" s="1426"/>
      <c r="I35" s="1426"/>
      <c r="J35" s="1426"/>
      <c r="K35" s="1426"/>
      <c r="L35" s="1426"/>
      <c r="M35" s="1426"/>
      <c r="N35" s="1430"/>
      <c r="O35" s="1426"/>
      <c r="P35" s="1426"/>
      <c r="Q35" s="1426"/>
      <c r="R35" s="1426"/>
      <c r="S35" s="1426"/>
      <c r="T35" s="1426"/>
      <c r="U35" s="1421"/>
      <c r="V35" s="1432"/>
      <c r="W35" s="1432"/>
      <c r="X35" s="1434"/>
      <c r="Y35" s="1518"/>
      <c r="Z35" s="1501"/>
      <c r="AA35" s="1501"/>
      <c r="AB35" s="1501"/>
      <c r="AC35" s="1501"/>
      <c r="AD35" s="1501"/>
      <c r="AE35" s="1501"/>
      <c r="AF35" s="1501"/>
    </row>
    <row r="36" spans="1:32" ht="43.5" customHeight="1">
      <c r="A36" s="1426"/>
      <c r="B36" s="1517"/>
      <c r="C36" s="1428"/>
      <c r="D36" s="1415"/>
      <c r="E36" s="1429"/>
      <c r="F36" s="1421"/>
      <c r="G36" s="1430"/>
      <c r="H36" s="1426"/>
      <c r="I36" s="1426"/>
      <c r="J36" s="1426"/>
      <c r="K36" s="1426"/>
      <c r="L36" s="1426"/>
      <c r="M36" s="1426"/>
      <c r="N36" s="1430"/>
      <c r="O36" s="1426"/>
      <c r="P36" s="1426"/>
      <c r="Q36" s="1426"/>
      <c r="R36" s="1426"/>
      <c r="S36" s="1426"/>
      <c r="T36" s="1426"/>
      <c r="U36" s="1421"/>
      <c r="V36" s="1432"/>
      <c r="W36" s="1432"/>
      <c r="X36" s="1434"/>
      <c r="Y36" s="1518"/>
      <c r="Z36" s="1501"/>
      <c r="AA36" s="1501"/>
      <c r="AB36" s="1501"/>
      <c r="AC36" s="1501"/>
      <c r="AD36" s="1501"/>
      <c r="AE36" s="1501"/>
      <c r="AF36" s="1501"/>
    </row>
    <row r="37" spans="1:32" ht="15">
      <c r="A37" s="1426"/>
      <c r="B37" s="1517"/>
      <c r="C37" s="1428"/>
      <c r="D37" s="1415"/>
      <c r="E37" s="1429"/>
      <c r="F37" s="1421"/>
      <c r="G37" s="1430"/>
      <c r="H37" s="1426"/>
      <c r="I37" s="1426"/>
      <c r="J37" s="1426"/>
      <c r="K37" s="1426"/>
      <c r="L37" s="1426"/>
      <c r="M37" s="1426"/>
      <c r="N37" s="1430"/>
      <c r="O37" s="1426"/>
      <c r="P37" s="1426"/>
      <c r="Q37" s="1426"/>
      <c r="R37" s="1426"/>
      <c r="S37" s="1426"/>
      <c r="T37" s="1426"/>
      <c r="U37" s="1421"/>
      <c r="V37" s="1432"/>
      <c r="W37" s="1432"/>
      <c r="X37" s="1434"/>
      <c r="Y37" s="1518"/>
      <c r="Z37" s="1501"/>
      <c r="AA37" s="1501"/>
      <c r="AB37" s="1501"/>
      <c r="AC37" s="1501"/>
      <c r="AD37" s="1501"/>
      <c r="AE37" s="1501"/>
      <c r="AF37" s="1501"/>
    </row>
    <row r="38" spans="1:32" ht="96" customHeight="1">
      <c r="A38" s="1426"/>
      <c r="B38" s="1517"/>
      <c r="C38" s="1428"/>
      <c r="D38" s="1415"/>
      <c r="E38" s="1429"/>
      <c r="F38" s="1421"/>
      <c r="G38" s="1430"/>
      <c r="H38" s="1426"/>
      <c r="I38" s="1426"/>
      <c r="J38" s="1426"/>
      <c r="K38" s="1426"/>
      <c r="L38" s="1426"/>
      <c r="M38" s="1426"/>
      <c r="N38" s="1430"/>
      <c r="O38" s="1426"/>
      <c r="P38" s="1426"/>
      <c r="Q38" s="1426"/>
      <c r="R38" s="1426"/>
      <c r="S38" s="1426"/>
      <c r="T38" s="1426"/>
      <c r="U38" s="1421"/>
      <c r="V38" s="1432"/>
      <c r="W38" s="1432"/>
      <c r="X38" s="1434"/>
      <c r="Y38" s="1518"/>
      <c r="Z38" s="1501"/>
      <c r="AA38" s="1501"/>
      <c r="AB38" s="1501"/>
      <c r="AC38" s="1501"/>
      <c r="AD38" s="1501"/>
      <c r="AE38" s="1501"/>
      <c r="AF38" s="1501"/>
    </row>
    <row r="39" spans="1:32" ht="74.25" customHeight="1">
      <c r="A39" s="1426"/>
      <c r="B39" s="1517"/>
      <c r="C39" s="1428"/>
      <c r="D39" s="1415"/>
      <c r="E39" s="1429"/>
      <c r="F39" s="1421"/>
      <c r="G39" s="1430"/>
      <c r="H39" s="1426"/>
      <c r="I39" s="1426"/>
      <c r="J39" s="1426"/>
      <c r="K39" s="1426"/>
      <c r="L39" s="1426"/>
      <c r="M39" s="1426"/>
      <c r="N39" s="1430"/>
      <c r="O39" s="1426"/>
      <c r="P39" s="1426"/>
      <c r="Q39" s="1426"/>
      <c r="R39" s="1426"/>
      <c r="S39" s="1426"/>
      <c r="T39" s="1426"/>
      <c r="U39" s="1421"/>
      <c r="V39" s="1432"/>
      <c r="W39" s="1432"/>
      <c r="X39" s="1434"/>
      <c r="Y39" s="1518"/>
      <c r="Z39" s="1501"/>
      <c r="AA39" s="1501"/>
      <c r="AB39" s="1501"/>
      <c r="AC39" s="1501"/>
      <c r="AD39" s="1501"/>
      <c r="AE39" s="1501"/>
      <c r="AF39" s="1501"/>
    </row>
    <row r="40" spans="1:32" ht="74.25" customHeight="1">
      <c r="A40" s="1426"/>
      <c r="B40" s="1517"/>
      <c r="C40" s="1428"/>
      <c r="D40" s="1415"/>
      <c r="E40" s="1429"/>
      <c r="F40" s="1421"/>
      <c r="G40" s="1430"/>
      <c r="H40" s="1426"/>
      <c r="I40" s="1426"/>
      <c r="J40" s="1426"/>
      <c r="K40" s="1426"/>
      <c r="L40" s="1426"/>
      <c r="M40" s="1426"/>
      <c r="N40" s="1430"/>
      <c r="O40" s="1426"/>
      <c r="P40" s="1426"/>
      <c r="Q40" s="1426"/>
      <c r="R40" s="1426"/>
      <c r="S40" s="1426"/>
      <c r="T40" s="1426"/>
      <c r="U40" s="1421"/>
      <c r="V40" s="1432"/>
      <c r="W40" s="1432"/>
      <c r="X40" s="1434"/>
      <c r="Y40" s="1518"/>
      <c r="Z40" s="1501"/>
      <c r="AA40" s="1501"/>
      <c r="AB40" s="1501"/>
      <c r="AC40" s="1501"/>
      <c r="AD40" s="1501"/>
      <c r="AE40" s="1501"/>
      <c r="AF40" s="1501"/>
    </row>
    <row r="41" spans="1:32" ht="62.25" customHeight="1">
      <c r="A41" s="1426"/>
      <c r="B41" s="1517"/>
      <c r="C41" s="1428"/>
      <c r="D41" s="1415"/>
      <c r="E41" s="1429"/>
      <c r="F41" s="1421"/>
      <c r="G41" s="1430"/>
      <c r="H41" s="1426"/>
      <c r="I41" s="1426"/>
      <c r="J41" s="1426"/>
      <c r="K41" s="1426"/>
      <c r="L41" s="1426"/>
      <c r="M41" s="1426"/>
      <c r="N41" s="1430"/>
      <c r="O41" s="1426"/>
      <c r="P41" s="1426"/>
      <c r="Q41" s="1426"/>
      <c r="R41" s="1426"/>
      <c r="S41" s="1426"/>
      <c r="T41" s="1426"/>
      <c r="U41" s="1421"/>
      <c r="V41" s="1432"/>
      <c r="W41" s="1432"/>
      <c r="X41" s="1434"/>
      <c r="Y41" s="1518"/>
      <c r="Z41" s="1501"/>
      <c r="AA41" s="1501"/>
      <c r="AB41" s="1501"/>
      <c r="AC41" s="1501"/>
      <c r="AD41" s="1501"/>
      <c r="AE41" s="1501"/>
      <c r="AF41" s="1501"/>
    </row>
    <row r="42" spans="1:32" ht="137.25" customHeight="1">
      <c r="A42" s="1426"/>
      <c r="B42" s="1517"/>
      <c r="C42" s="1428"/>
      <c r="D42" s="1415"/>
      <c r="E42" s="1429"/>
      <c r="F42" s="1421"/>
      <c r="G42" s="1430"/>
      <c r="H42" s="1426"/>
      <c r="I42" s="1426"/>
      <c r="J42" s="1426"/>
      <c r="K42" s="1426"/>
      <c r="L42" s="1426"/>
      <c r="M42" s="1426"/>
      <c r="N42" s="1430"/>
      <c r="O42" s="1426"/>
      <c r="P42" s="1426"/>
      <c r="Q42" s="1426"/>
      <c r="R42" s="1426"/>
      <c r="S42" s="1426"/>
      <c r="T42" s="1426"/>
      <c r="U42" s="1421"/>
      <c r="V42" s="1432"/>
      <c r="W42" s="1432"/>
      <c r="X42" s="1434"/>
      <c r="Y42" s="1518"/>
      <c r="Z42" s="1501"/>
      <c r="AA42" s="1501"/>
      <c r="AB42" s="1501"/>
      <c r="AC42" s="1501"/>
      <c r="AD42" s="1501"/>
      <c r="AE42" s="1501"/>
      <c r="AF42" s="1501"/>
    </row>
    <row r="43" spans="1:32" ht="15">
      <c r="A43" s="1426"/>
      <c r="B43" s="1517"/>
      <c r="C43" s="1428"/>
      <c r="D43" s="1415"/>
      <c r="E43" s="1429"/>
      <c r="F43" s="1421"/>
      <c r="G43" s="1430"/>
      <c r="H43" s="1426"/>
      <c r="I43" s="1426"/>
      <c r="J43" s="1426"/>
      <c r="K43" s="1426"/>
      <c r="L43" s="1426"/>
      <c r="M43" s="1426"/>
      <c r="N43" s="1430"/>
      <c r="O43" s="1426"/>
      <c r="P43" s="1426"/>
      <c r="Q43" s="1426"/>
      <c r="R43" s="1426"/>
      <c r="S43" s="1426"/>
      <c r="T43" s="1426"/>
      <c r="U43" s="1421"/>
      <c r="V43" s="1432"/>
      <c r="W43" s="1432"/>
      <c r="X43" s="1434"/>
      <c r="Y43" s="1518"/>
      <c r="Z43" s="1501"/>
      <c r="AA43" s="1501"/>
      <c r="AB43" s="1501"/>
      <c r="AC43" s="1501"/>
      <c r="AD43" s="1501"/>
      <c r="AE43" s="1501"/>
      <c r="AF43" s="1501"/>
    </row>
    <row r="44" spans="1:32" ht="15">
      <c r="A44" s="1426"/>
      <c r="B44" s="1517"/>
      <c r="C44" s="1428"/>
      <c r="D44" s="1415"/>
      <c r="E44" s="1429"/>
      <c r="F44" s="1421"/>
      <c r="G44" s="1430"/>
      <c r="H44" s="1426"/>
      <c r="I44" s="1426"/>
      <c r="J44" s="1426"/>
      <c r="K44" s="1426"/>
      <c r="L44" s="1426"/>
      <c r="M44" s="1426"/>
      <c r="N44" s="1430"/>
      <c r="O44" s="1426"/>
      <c r="P44" s="1426"/>
      <c r="Q44" s="1426"/>
      <c r="R44" s="1426"/>
      <c r="S44" s="1426"/>
      <c r="T44" s="1426"/>
      <c r="U44" s="1421"/>
      <c r="V44" s="1432"/>
      <c r="W44" s="1432"/>
      <c r="X44" s="1434"/>
      <c r="Y44" s="1518"/>
      <c r="Z44" s="1501"/>
      <c r="AA44" s="1501"/>
      <c r="AB44" s="1501"/>
      <c r="AC44" s="1501"/>
      <c r="AD44" s="1501"/>
      <c r="AE44" s="1501"/>
      <c r="AF44" s="1501"/>
    </row>
    <row r="45" spans="1:32" ht="15">
      <c r="A45" s="1426"/>
      <c r="B45" s="1517"/>
      <c r="C45" s="1428"/>
      <c r="D45" s="1415"/>
      <c r="E45" s="1429"/>
      <c r="F45" s="1421"/>
      <c r="G45" s="1430"/>
      <c r="H45" s="1426"/>
      <c r="I45" s="1426"/>
      <c r="J45" s="1426"/>
      <c r="K45" s="1426"/>
      <c r="L45" s="1426"/>
      <c r="M45" s="1426"/>
      <c r="N45" s="1430"/>
      <c r="O45" s="1426"/>
      <c r="P45" s="1426"/>
      <c r="Q45" s="1426"/>
      <c r="R45" s="1426"/>
      <c r="S45" s="1426"/>
      <c r="T45" s="1426"/>
      <c r="U45" s="1421"/>
      <c r="V45" s="1432"/>
      <c r="W45" s="1432"/>
      <c r="X45" s="1434"/>
      <c r="Y45" s="1518"/>
      <c r="Z45" s="1501"/>
      <c r="AA45" s="1501"/>
      <c r="AB45" s="1501"/>
      <c r="AC45" s="1501"/>
      <c r="AD45" s="1501"/>
      <c r="AE45" s="1501"/>
      <c r="AF45" s="1501"/>
    </row>
    <row r="46" spans="1:32" ht="15">
      <c r="A46" s="1426"/>
      <c r="B46" s="1517"/>
      <c r="C46" s="1428"/>
      <c r="D46" s="1415"/>
      <c r="E46" s="1429"/>
      <c r="F46" s="1421"/>
      <c r="G46" s="1430"/>
      <c r="H46" s="1426"/>
      <c r="I46" s="1426"/>
      <c r="J46" s="1426"/>
      <c r="K46" s="1426"/>
      <c r="L46" s="1426"/>
      <c r="M46" s="1426"/>
      <c r="N46" s="1430"/>
      <c r="O46" s="1426"/>
      <c r="P46" s="1426"/>
      <c r="Q46" s="1426"/>
      <c r="R46" s="1426"/>
      <c r="S46" s="1426"/>
      <c r="T46" s="1426"/>
      <c r="U46" s="1421"/>
      <c r="V46" s="1432"/>
      <c r="W46" s="1432"/>
      <c r="X46" s="1434"/>
      <c r="Y46" s="1518"/>
      <c r="Z46" s="1501"/>
      <c r="AA46" s="1501"/>
      <c r="AB46" s="1501"/>
      <c r="AC46" s="1501"/>
      <c r="AD46" s="1501"/>
      <c r="AE46" s="1501"/>
      <c r="AF46" s="1501"/>
    </row>
    <row r="47" spans="1:32" ht="113.25" customHeight="1">
      <c r="A47" s="1426"/>
      <c r="B47" s="1517"/>
      <c r="C47" s="1428"/>
      <c r="D47" s="1415"/>
      <c r="E47" s="1429"/>
      <c r="F47" s="1421"/>
      <c r="G47" s="1430"/>
      <c r="H47" s="1426"/>
      <c r="I47" s="1426"/>
      <c r="J47" s="1426"/>
      <c r="K47" s="1426"/>
      <c r="L47" s="1426"/>
      <c r="M47" s="1426"/>
      <c r="N47" s="1430"/>
      <c r="O47" s="1426"/>
      <c r="P47" s="1426"/>
      <c r="Q47" s="1426"/>
      <c r="R47" s="1426"/>
      <c r="S47" s="1426"/>
      <c r="T47" s="1426"/>
      <c r="U47" s="1421"/>
      <c r="V47" s="1432"/>
      <c r="W47" s="1432"/>
      <c r="X47" s="1434"/>
      <c r="Y47" s="1518"/>
      <c r="Z47" s="1501"/>
      <c r="AA47" s="1501"/>
      <c r="AB47" s="1501"/>
      <c r="AC47" s="1501"/>
      <c r="AD47" s="1501"/>
      <c r="AE47" s="1501"/>
      <c r="AF47" s="1501"/>
    </row>
    <row r="48" spans="1:32" ht="15">
      <c r="A48" s="1426"/>
      <c r="B48" s="1517"/>
      <c r="C48" s="1428"/>
      <c r="D48" s="1415"/>
      <c r="E48" s="1429"/>
      <c r="F48" s="1421"/>
      <c r="G48" s="1430"/>
      <c r="H48" s="1426"/>
      <c r="I48" s="1426"/>
      <c r="J48" s="1426"/>
      <c r="K48" s="1426"/>
      <c r="L48" s="1426"/>
      <c r="M48" s="1426"/>
      <c r="N48" s="1430"/>
      <c r="O48" s="1426"/>
      <c r="P48" s="1426"/>
      <c r="Q48" s="1426"/>
      <c r="R48" s="1426"/>
      <c r="S48" s="1426"/>
      <c r="T48" s="1426"/>
      <c r="U48" s="1421"/>
      <c r="V48" s="1432"/>
      <c r="W48" s="1432"/>
      <c r="X48" s="1434"/>
      <c r="Y48" s="1518"/>
      <c r="Z48" s="1501"/>
      <c r="AA48" s="1501"/>
      <c r="AB48" s="1501"/>
      <c r="AC48" s="1501"/>
      <c r="AD48" s="1501"/>
      <c r="AE48" s="1501"/>
      <c r="AF48" s="1501"/>
    </row>
    <row r="49" spans="1:32" ht="15">
      <c r="A49" s="1426"/>
      <c r="B49" s="1517"/>
      <c r="C49" s="1428"/>
      <c r="D49" s="1415"/>
      <c r="E49" s="1429"/>
      <c r="F49" s="1421"/>
      <c r="G49" s="1430"/>
      <c r="H49" s="1426"/>
      <c r="I49" s="1426"/>
      <c r="J49" s="1426"/>
      <c r="K49" s="1426"/>
      <c r="L49" s="1426"/>
      <c r="M49" s="1426"/>
      <c r="N49" s="1430"/>
      <c r="O49" s="1426"/>
      <c r="P49" s="1426"/>
      <c r="Q49" s="1426"/>
      <c r="R49" s="1426"/>
      <c r="S49" s="1426"/>
      <c r="T49" s="1426"/>
      <c r="U49" s="1421"/>
      <c r="V49" s="1432"/>
      <c r="W49" s="1432"/>
      <c r="X49" s="1434"/>
      <c r="Y49" s="1518"/>
      <c r="Z49" s="1501"/>
      <c r="AA49" s="1501"/>
      <c r="AB49" s="1501"/>
      <c r="AC49" s="1501"/>
      <c r="AD49" s="1501"/>
      <c r="AE49" s="1501"/>
      <c r="AF49" s="1501"/>
    </row>
    <row r="50" spans="1:32" ht="40.5" customHeight="1">
      <c r="A50" s="1426"/>
      <c r="B50" s="1517"/>
      <c r="C50" s="1428"/>
      <c r="D50" s="1415"/>
      <c r="E50" s="1429"/>
      <c r="F50" s="1421"/>
      <c r="G50" s="1430"/>
      <c r="H50" s="1426"/>
      <c r="I50" s="1426"/>
      <c r="J50" s="1426"/>
      <c r="K50" s="1426"/>
      <c r="L50" s="1426"/>
      <c r="M50" s="1426"/>
      <c r="N50" s="1430"/>
      <c r="O50" s="1426"/>
      <c r="P50" s="1426"/>
      <c r="Q50" s="1426"/>
      <c r="R50" s="1426"/>
      <c r="S50" s="1426"/>
      <c r="T50" s="1426"/>
      <c r="U50" s="1421"/>
      <c r="V50" s="1432"/>
      <c r="W50" s="1432"/>
      <c r="X50" s="1434"/>
      <c r="Y50" s="1518"/>
      <c r="Z50" s="1501"/>
      <c r="AA50" s="1501"/>
      <c r="AB50" s="1501"/>
      <c r="AC50" s="1501"/>
      <c r="AD50" s="1501"/>
      <c r="AE50" s="1501"/>
      <c r="AF50" s="1501"/>
    </row>
    <row r="51" spans="1:32" ht="15">
      <c r="A51" s="1426"/>
      <c r="B51" s="1517"/>
      <c r="C51" s="1428"/>
      <c r="D51" s="1415"/>
      <c r="E51" s="1429"/>
      <c r="F51" s="1421"/>
      <c r="G51" s="1430"/>
      <c r="H51" s="1426"/>
      <c r="I51" s="1426"/>
      <c r="J51" s="1426"/>
      <c r="K51" s="1426"/>
      <c r="L51" s="1426"/>
      <c r="M51" s="1426"/>
      <c r="N51" s="1430"/>
      <c r="O51" s="1426"/>
      <c r="P51" s="1426"/>
      <c r="Q51" s="1426"/>
      <c r="R51" s="1426"/>
      <c r="S51" s="1426"/>
      <c r="T51" s="1426"/>
      <c r="U51" s="1421"/>
      <c r="V51" s="1432"/>
      <c r="W51" s="1432"/>
      <c r="X51" s="1434"/>
      <c r="Y51" s="1518"/>
      <c r="Z51" s="1501"/>
      <c r="AA51" s="1501"/>
      <c r="AB51" s="1501"/>
      <c r="AC51" s="1501"/>
      <c r="AD51" s="1501"/>
      <c r="AE51" s="1501"/>
      <c r="AF51" s="1501"/>
    </row>
    <row r="52" spans="1:32" ht="15">
      <c r="A52" s="1426"/>
      <c r="B52" s="1517"/>
      <c r="C52" s="1428"/>
      <c r="D52" s="1415"/>
      <c r="E52" s="1429"/>
      <c r="F52" s="1421"/>
      <c r="G52" s="1430"/>
      <c r="H52" s="1426"/>
      <c r="I52" s="1426"/>
      <c r="J52" s="1426"/>
      <c r="K52" s="1426"/>
      <c r="L52" s="1426"/>
      <c r="M52" s="1426"/>
      <c r="N52" s="1430"/>
      <c r="O52" s="1426"/>
      <c r="P52" s="1426"/>
      <c r="Q52" s="1426"/>
      <c r="R52" s="1426"/>
      <c r="S52" s="1426"/>
      <c r="T52" s="1426"/>
      <c r="U52" s="1421"/>
      <c r="V52" s="1432"/>
      <c r="W52" s="1432"/>
      <c r="X52" s="1434"/>
      <c r="Y52" s="1518"/>
      <c r="Z52" s="1501"/>
      <c r="AA52" s="1501"/>
      <c r="AB52" s="1501"/>
      <c r="AC52" s="1501"/>
      <c r="AD52" s="1501"/>
      <c r="AE52" s="1501"/>
      <c r="AF52" s="1501"/>
    </row>
    <row r="53" spans="1:32" ht="15">
      <c r="A53" s="1426"/>
      <c r="B53" s="1517"/>
      <c r="C53" s="1428"/>
      <c r="D53" s="1415"/>
      <c r="E53" s="1429"/>
      <c r="F53" s="1421"/>
      <c r="G53" s="1430"/>
      <c r="H53" s="1426"/>
      <c r="I53" s="1426"/>
      <c r="J53" s="1426"/>
      <c r="K53" s="1426"/>
      <c r="L53" s="1426"/>
      <c r="M53" s="1426"/>
      <c r="N53" s="1430"/>
      <c r="O53" s="1426"/>
      <c r="P53" s="1426"/>
      <c r="Q53" s="1426"/>
      <c r="R53" s="1426"/>
      <c r="S53" s="1426"/>
      <c r="T53" s="1426"/>
      <c r="U53" s="1421"/>
      <c r="V53" s="1432"/>
      <c r="W53" s="1432"/>
      <c r="X53" s="1434"/>
      <c r="Y53" s="1518"/>
      <c r="Z53" s="1501"/>
      <c r="AA53" s="1501"/>
      <c r="AB53" s="1501"/>
      <c r="AC53" s="1501"/>
      <c r="AD53" s="1501"/>
      <c r="AE53" s="1501"/>
      <c r="AF53" s="1501"/>
    </row>
    <row r="54" spans="1:32" ht="15">
      <c r="A54" s="1426"/>
      <c r="B54" s="1517"/>
      <c r="C54" s="1428"/>
      <c r="D54" s="1415"/>
      <c r="E54" s="1429"/>
      <c r="F54" s="1421"/>
      <c r="G54" s="1430"/>
      <c r="H54" s="1426"/>
      <c r="I54" s="1426"/>
      <c r="J54" s="1426"/>
      <c r="K54" s="1426"/>
      <c r="L54" s="1426"/>
      <c r="M54" s="1426"/>
      <c r="N54" s="1430"/>
      <c r="O54" s="1426"/>
      <c r="P54" s="1426"/>
      <c r="Q54" s="1426"/>
      <c r="R54" s="1426"/>
      <c r="S54" s="1426"/>
      <c r="T54" s="1426"/>
      <c r="U54" s="1421"/>
      <c r="V54" s="1432"/>
      <c r="W54" s="1432"/>
      <c r="X54" s="1434"/>
      <c r="Y54" s="1518"/>
      <c r="Z54" s="1501"/>
      <c r="AA54" s="1501"/>
      <c r="AB54" s="1501"/>
      <c r="AC54" s="1501"/>
      <c r="AD54" s="1501"/>
      <c r="AE54" s="1501"/>
      <c r="AF54" s="1501"/>
    </row>
    <row r="55" spans="1:32" ht="15">
      <c r="A55" s="1426"/>
      <c r="B55" s="1517"/>
      <c r="C55" s="1428"/>
      <c r="D55" s="1415"/>
      <c r="E55" s="1429"/>
      <c r="F55" s="1421"/>
      <c r="G55" s="1430"/>
      <c r="H55" s="1426"/>
      <c r="I55" s="1426"/>
      <c r="J55" s="1426"/>
      <c r="K55" s="1426"/>
      <c r="L55" s="1426"/>
      <c r="M55" s="1426"/>
      <c r="N55" s="1430"/>
      <c r="O55" s="1426"/>
      <c r="P55" s="1426"/>
      <c r="Q55" s="1426"/>
      <c r="R55" s="1426"/>
      <c r="S55" s="1426"/>
      <c r="T55" s="1426"/>
      <c r="U55" s="1421"/>
      <c r="V55" s="1432"/>
      <c r="W55" s="1432"/>
      <c r="X55" s="1434"/>
      <c r="Y55" s="1518"/>
      <c r="Z55" s="1501"/>
      <c r="AA55" s="1501"/>
      <c r="AB55" s="1501"/>
      <c r="AC55" s="1501"/>
      <c r="AD55" s="1501"/>
      <c r="AE55" s="1501"/>
      <c r="AF55" s="1501"/>
    </row>
    <row r="56" spans="1:32" ht="15">
      <c r="A56" s="1426"/>
      <c r="B56" s="1517"/>
      <c r="C56" s="1428"/>
      <c r="D56" s="1415"/>
      <c r="E56" s="1429"/>
      <c r="F56" s="1421"/>
      <c r="G56" s="1430"/>
      <c r="H56" s="1426"/>
      <c r="I56" s="1426"/>
      <c r="J56" s="1426"/>
      <c r="K56" s="1426"/>
      <c r="L56" s="1426"/>
      <c r="M56" s="1426"/>
      <c r="N56" s="1430"/>
      <c r="O56" s="1426"/>
      <c r="P56" s="1426"/>
      <c r="Q56" s="1426"/>
      <c r="R56" s="1426"/>
      <c r="S56" s="1426"/>
      <c r="T56" s="1426"/>
      <c r="U56" s="1421"/>
      <c r="V56" s="1432"/>
      <c r="W56" s="1432"/>
      <c r="X56" s="1434"/>
      <c r="Y56" s="1518"/>
      <c r="Z56" s="1501"/>
      <c r="AA56" s="1501"/>
      <c r="AB56" s="1501"/>
      <c r="AC56" s="1501"/>
      <c r="AD56" s="1501"/>
      <c r="AE56" s="1501"/>
      <c r="AF56" s="1501"/>
    </row>
    <row r="57" spans="1:32" ht="15">
      <c r="A57" s="1426"/>
      <c r="B57" s="1517"/>
      <c r="C57" s="1428"/>
      <c r="D57" s="1415"/>
      <c r="E57" s="1429"/>
      <c r="F57" s="1421"/>
      <c r="G57" s="1430"/>
      <c r="H57" s="1426"/>
      <c r="I57" s="1426"/>
      <c r="J57" s="1426"/>
      <c r="K57" s="1426"/>
      <c r="L57" s="1426"/>
      <c r="M57" s="1426"/>
      <c r="N57" s="1430"/>
      <c r="O57" s="1426"/>
      <c r="P57" s="1426"/>
      <c r="Q57" s="1426"/>
      <c r="R57" s="1426"/>
      <c r="S57" s="1426"/>
      <c r="T57" s="1426"/>
      <c r="U57" s="1421"/>
      <c r="V57" s="1432"/>
      <c r="W57" s="1432"/>
      <c r="X57" s="1434"/>
      <c r="Y57" s="1518"/>
      <c r="Z57" s="1501"/>
      <c r="AA57" s="1501"/>
      <c r="AB57" s="1501"/>
      <c r="AC57" s="1501"/>
      <c r="AD57" s="1501"/>
      <c r="AE57" s="1501"/>
      <c r="AF57" s="1501"/>
    </row>
    <row r="58" spans="1:32" ht="15">
      <c r="A58" s="1426"/>
      <c r="B58" s="1517"/>
      <c r="C58" s="1428"/>
      <c r="D58" s="1415"/>
      <c r="E58" s="1429"/>
      <c r="F58" s="1421"/>
      <c r="G58" s="1430"/>
      <c r="H58" s="1426"/>
      <c r="I58" s="1426"/>
      <c r="J58" s="1426"/>
      <c r="K58" s="1426"/>
      <c r="L58" s="1426"/>
      <c r="M58" s="1426"/>
      <c r="N58" s="1430"/>
      <c r="O58" s="1426"/>
      <c r="P58" s="1426"/>
      <c r="Q58" s="1426"/>
      <c r="R58" s="1426"/>
      <c r="S58" s="1426"/>
      <c r="T58" s="1426"/>
      <c r="U58" s="1421"/>
      <c r="V58" s="1432"/>
      <c r="W58" s="1432"/>
      <c r="X58" s="1434"/>
      <c r="Y58" s="1518"/>
      <c r="Z58" s="1501"/>
      <c r="AA58" s="1501"/>
      <c r="AB58" s="1501"/>
      <c r="AC58" s="1501"/>
      <c r="AD58" s="1501"/>
      <c r="AE58" s="1501"/>
      <c r="AF58" s="1501"/>
    </row>
    <row r="59" spans="1:32" ht="15">
      <c r="A59" s="1426"/>
      <c r="B59" s="1517"/>
      <c r="C59" s="1428"/>
      <c r="D59" s="1415"/>
      <c r="E59" s="1429"/>
      <c r="F59" s="1421"/>
      <c r="G59" s="1430"/>
      <c r="H59" s="1426"/>
      <c r="I59" s="1426"/>
      <c r="J59" s="1426"/>
      <c r="K59" s="1426"/>
      <c r="L59" s="1426"/>
      <c r="M59" s="1426"/>
      <c r="N59" s="1430"/>
      <c r="O59" s="1426"/>
      <c r="P59" s="1426"/>
      <c r="Q59" s="1426"/>
      <c r="R59" s="1426"/>
      <c r="S59" s="1426"/>
      <c r="T59" s="1426"/>
      <c r="U59" s="1421"/>
      <c r="V59" s="1432"/>
      <c r="W59" s="1432"/>
      <c r="X59" s="1434"/>
      <c r="Y59" s="1518"/>
      <c r="Z59" s="1501"/>
      <c r="AA59" s="1501"/>
      <c r="AB59" s="1501"/>
      <c r="AC59" s="1501"/>
      <c r="AD59" s="1501"/>
      <c r="AE59" s="1501"/>
      <c r="AF59" s="1501"/>
    </row>
    <row r="60" spans="1:32" ht="15">
      <c r="A60" s="1426"/>
      <c r="B60" s="1517"/>
      <c r="C60" s="1428"/>
      <c r="D60" s="1415"/>
      <c r="E60" s="1429"/>
      <c r="F60" s="1421"/>
      <c r="G60" s="1430"/>
      <c r="H60" s="1426"/>
      <c r="I60" s="1426"/>
      <c r="J60" s="1426"/>
      <c r="K60" s="1426"/>
      <c r="L60" s="1426"/>
      <c r="M60" s="1426"/>
      <c r="N60" s="1430"/>
      <c r="O60" s="1426"/>
      <c r="P60" s="1426"/>
      <c r="Q60" s="1426"/>
      <c r="R60" s="1426"/>
      <c r="S60" s="1426"/>
      <c r="T60" s="1426"/>
      <c r="U60" s="1421"/>
      <c r="V60" s="1432"/>
      <c r="W60" s="1432"/>
      <c r="X60" s="1434"/>
      <c r="Y60" s="1518"/>
      <c r="Z60" s="1501"/>
      <c r="AA60" s="1501"/>
      <c r="AB60" s="1501"/>
      <c r="AC60" s="1501"/>
      <c r="AD60" s="1501"/>
      <c r="AE60" s="1501"/>
      <c r="AF60" s="1501"/>
    </row>
    <row r="61" spans="1:32" ht="15">
      <c r="A61" s="1426"/>
      <c r="B61" s="1517"/>
      <c r="C61" s="1428"/>
      <c r="D61" s="1415"/>
      <c r="E61" s="1429"/>
      <c r="F61" s="1421"/>
      <c r="G61" s="1430"/>
      <c r="H61" s="1426"/>
      <c r="I61" s="1426"/>
      <c r="J61" s="1426"/>
      <c r="K61" s="1426"/>
      <c r="L61" s="1426"/>
      <c r="M61" s="1426"/>
      <c r="N61" s="1430"/>
      <c r="O61" s="1426"/>
      <c r="P61" s="1426"/>
      <c r="Q61" s="1426"/>
      <c r="R61" s="1426"/>
      <c r="S61" s="1426"/>
      <c r="T61" s="1426"/>
      <c r="U61" s="1421"/>
      <c r="V61" s="1432"/>
      <c r="W61" s="1432"/>
      <c r="X61" s="1434"/>
      <c r="Y61" s="1518"/>
      <c r="Z61" s="1501"/>
      <c r="AA61" s="1501"/>
      <c r="AB61" s="1501"/>
      <c r="AC61" s="1501"/>
      <c r="AD61" s="1501"/>
      <c r="AE61" s="1501"/>
      <c r="AF61" s="1501"/>
    </row>
    <row r="62" spans="1:32" ht="15">
      <c r="A62" s="1426"/>
      <c r="B62" s="1517"/>
      <c r="C62" s="1428"/>
      <c r="D62" s="1415"/>
      <c r="E62" s="1429"/>
      <c r="F62" s="1421"/>
      <c r="G62" s="1430"/>
      <c r="H62" s="1426"/>
      <c r="I62" s="1426"/>
      <c r="J62" s="1426"/>
      <c r="K62" s="1426"/>
      <c r="L62" s="1426"/>
      <c r="M62" s="1426"/>
      <c r="N62" s="1430"/>
      <c r="O62" s="1426"/>
      <c r="P62" s="1426"/>
      <c r="Q62" s="1426"/>
      <c r="R62" s="1426"/>
      <c r="S62" s="1426"/>
      <c r="T62" s="1426"/>
      <c r="U62" s="1421"/>
      <c r="V62" s="1432"/>
      <c r="W62" s="1432"/>
      <c r="X62" s="1434"/>
      <c r="Y62" s="1518"/>
      <c r="Z62" s="1501"/>
      <c r="AA62" s="1501"/>
      <c r="AB62" s="1501"/>
      <c r="AC62" s="1501"/>
      <c r="AD62" s="1501"/>
      <c r="AE62" s="1501"/>
      <c r="AF62" s="1501"/>
    </row>
    <row r="63" spans="1:32" ht="15">
      <c r="A63" s="1426"/>
      <c r="B63" s="1517"/>
      <c r="C63" s="1428"/>
      <c r="D63" s="1415"/>
      <c r="E63" s="1429"/>
      <c r="F63" s="1421"/>
      <c r="G63" s="1430"/>
      <c r="H63" s="1426"/>
      <c r="I63" s="1426"/>
      <c r="J63" s="1426"/>
      <c r="K63" s="1426"/>
      <c r="L63" s="1426"/>
      <c r="M63" s="1426"/>
      <c r="N63" s="1430"/>
      <c r="O63" s="1426"/>
      <c r="P63" s="1426"/>
      <c r="Q63" s="1426"/>
      <c r="R63" s="1426"/>
      <c r="S63" s="1426"/>
      <c r="T63" s="1426"/>
      <c r="U63" s="1421"/>
      <c r="V63" s="1432"/>
      <c r="W63" s="1432"/>
      <c r="X63" s="1434"/>
      <c r="Y63" s="1518"/>
      <c r="Z63" s="1501"/>
      <c r="AA63" s="1501"/>
      <c r="AB63" s="1501"/>
      <c r="AC63" s="1501"/>
      <c r="AD63" s="1501"/>
      <c r="AE63" s="1501"/>
      <c r="AF63" s="1501"/>
    </row>
    <row r="64" spans="1:32" ht="15">
      <c r="A64" s="1426"/>
      <c r="B64" s="1517"/>
      <c r="C64" s="1428"/>
      <c r="D64" s="1415"/>
      <c r="E64" s="1429"/>
      <c r="F64" s="1421"/>
      <c r="G64" s="1430"/>
      <c r="H64" s="1426"/>
      <c r="I64" s="1426"/>
      <c r="J64" s="1426"/>
      <c r="K64" s="1426"/>
      <c r="L64" s="1426"/>
      <c r="M64" s="1426"/>
      <c r="N64" s="1430"/>
      <c r="O64" s="1426"/>
      <c r="P64" s="1426"/>
      <c r="Q64" s="1426"/>
      <c r="R64" s="1426"/>
      <c r="S64" s="1426"/>
      <c r="T64" s="1426"/>
      <c r="U64" s="1421"/>
      <c r="V64" s="1432"/>
      <c r="W64" s="1432"/>
      <c r="X64" s="1434"/>
      <c r="Y64" s="1518"/>
      <c r="Z64" s="1501"/>
      <c r="AA64" s="1501"/>
      <c r="AB64" s="1501"/>
      <c r="AC64" s="1501"/>
      <c r="AD64" s="1501"/>
      <c r="AE64" s="1501"/>
      <c r="AF64" s="1501"/>
    </row>
    <row r="65" spans="1:32" ht="15">
      <c r="A65" s="1426"/>
      <c r="B65" s="1517"/>
      <c r="C65" s="1428"/>
      <c r="D65" s="1415"/>
      <c r="E65" s="1429"/>
      <c r="F65" s="1421"/>
      <c r="G65" s="1430"/>
      <c r="H65" s="1426"/>
      <c r="I65" s="1426"/>
      <c r="J65" s="1426"/>
      <c r="K65" s="1426"/>
      <c r="L65" s="1426"/>
      <c r="M65" s="1426"/>
      <c r="N65" s="1430"/>
      <c r="O65" s="1426"/>
      <c r="P65" s="1426"/>
      <c r="Q65" s="1426"/>
      <c r="R65" s="1426"/>
      <c r="S65" s="1426"/>
      <c r="T65" s="1426"/>
      <c r="U65" s="1421"/>
      <c r="V65" s="1432"/>
      <c r="W65" s="1432"/>
      <c r="X65" s="1434"/>
      <c r="Y65" s="1518"/>
      <c r="Z65" s="1501"/>
      <c r="AA65" s="1501"/>
      <c r="AB65" s="1501"/>
      <c r="AC65" s="1501"/>
      <c r="AD65" s="1501"/>
      <c r="AE65" s="1501"/>
      <c r="AF65" s="1501"/>
    </row>
    <row r="66" spans="1:32" ht="15">
      <c r="A66" s="1426"/>
      <c r="B66" s="1517"/>
      <c r="C66" s="1428"/>
      <c r="D66" s="1415"/>
      <c r="E66" s="1429"/>
      <c r="F66" s="1421"/>
      <c r="G66" s="1430"/>
      <c r="H66" s="1426"/>
      <c r="I66" s="1426"/>
      <c r="J66" s="1426"/>
      <c r="K66" s="1426"/>
      <c r="L66" s="1426"/>
      <c r="M66" s="1426"/>
      <c r="N66" s="1430"/>
      <c r="O66" s="1426"/>
      <c r="P66" s="1426"/>
      <c r="Q66" s="1426"/>
      <c r="R66" s="1426"/>
      <c r="S66" s="1426"/>
      <c r="T66" s="1426"/>
      <c r="U66" s="1421"/>
      <c r="V66" s="1432"/>
      <c r="W66" s="1432"/>
      <c r="X66" s="1434"/>
      <c r="Y66" s="1518"/>
      <c r="Z66" s="1501"/>
      <c r="AA66" s="1501"/>
      <c r="AB66" s="1501"/>
      <c r="AC66" s="1501"/>
      <c r="AD66" s="1501"/>
      <c r="AE66" s="1501"/>
      <c r="AF66" s="1501"/>
    </row>
    <row r="67" spans="1:32" ht="15">
      <c r="A67" s="1426"/>
      <c r="B67" s="1517"/>
      <c r="C67" s="1428"/>
      <c r="D67" s="1415"/>
      <c r="E67" s="1429"/>
      <c r="F67" s="1421"/>
      <c r="G67" s="1430"/>
      <c r="H67" s="1426"/>
      <c r="I67" s="1426"/>
      <c r="J67" s="1426"/>
      <c r="K67" s="1426"/>
      <c r="L67" s="1426"/>
      <c r="M67" s="1426"/>
      <c r="N67" s="1430"/>
      <c r="O67" s="1426"/>
      <c r="P67" s="1426"/>
      <c r="Q67" s="1426"/>
      <c r="R67" s="1426"/>
      <c r="S67" s="1426"/>
      <c r="T67" s="1426"/>
      <c r="U67" s="1421"/>
      <c r="V67" s="1432"/>
      <c r="W67" s="1432"/>
      <c r="X67" s="1434"/>
      <c r="Y67" s="1518"/>
      <c r="Z67" s="1501"/>
      <c r="AA67" s="1501"/>
      <c r="AB67" s="1501"/>
      <c r="AC67" s="1501"/>
      <c r="AD67" s="1501"/>
      <c r="AE67" s="1501"/>
      <c r="AF67" s="1501"/>
    </row>
    <row r="68" spans="1:32" ht="15">
      <c r="A68" s="1426"/>
      <c r="B68" s="1517"/>
      <c r="C68" s="1428"/>
      <c r="D68" s="1415"/>
      <c r="E68" s="1429"/>
      <c r="F68" s="1421"/>
      <c r="G68" s="1430"/>
      <c r="H68" s="1426"/>
      <c r="I68" s="1426"/>
      <c r="J68" s="1426"/>
      <c r="K68" s="1426"/>
      <c r="L68" s="1426"/>
      <c r="M68" s="1426"/>
      <c r="N68" s="1430"/>
      <c r="O68" s="1426"/>
      <c r="P68" s="1426"/>
      <c r="Q68" s="1426"/>
      <c r="R68" s="1426"/>
      <c r="S68" s="1426"/>
      <c r="T68" s="1426"/>
      <c r="U68" s="1421"/>
      <c r="V68" s="1432"/>
      <c r="W68" s="1432"/>
      <c r="X68" s="1434"/>
      <c r="Y68" s="1518"/>
      <c r="Z68" s="1501"/>
      <c r="AA68" s="1501"/>
      <c r="AB68" s="1501"/>
      <c r="AC68" s="1501"/>
      <c r="AD68" s="1501"/>
      <c r="AE68" s="1501"/>
      <c r="AF68" s="1501"/>
    </row>
    <row r="69" spans="1:32" ht="15">
      <c r="A69" s="1426"/>
      <c r="B69" s="1517"/>
      <c r="C69" s="1428"/>
      <c r="D69" s="1415"/>
      <c r="E69" s="1429"/>
      <c r="F69" s="1421"/>
      <c r="G69" s="1430"/>
      <c r="H69" s="1426"/>
      <c r="I69" s="1426"/>
      <c r="J69" s="1426"/>
      <c r="K69" s="1426"/>
      <c r="L69" s="1426"/>
      <c r="M69" s="1426"/>
      <c r="N69" s="1430"/>
      <c r="O69" s="1426"/>
      <c r="P69" s="1426"/>
      <c r="Q69" s="1426"/>
      <c r="R69" s="1426"/>
      <c r="S69" s="1426"/>
      <c r="T69" s="1426"/>
      <c r="U69" s="1421"/>
      <c r="V69" s="1432"/>
      <c r="W69" s="1432"/>
      <c r="X69" s="1434"/>
      <c r="Y69" s="1518"/>
      <c r="Z69" s="1501"/>
      <c r="AA69" s="1501"/>
      <c r="AB69" s="1501"/>
      <c r="AC69" s="1501"/>
      <c r="AD69" s="1501"/>
      <c r="AE69" s="1501"/>
      <c r="AF69" s="1501"/>
    </row>
    <row r="70" spans="1:32" ht="15">
      <c r="A70" s="1426"/>
      <c r="B70" s="1517"/>
      <c r="C70" s="1428"/>
      <c r="D70" s="1415"/>
      <c r="E70" s="1429"/>
      <c r="F70" s="1421"/>
      <c r="G70" s="1430"/>
      <c r="H70" s="1426"/>
      <c r="I70" s="1426"/>
      <c r="J70" s="1426"/>
      <c r="K70" s="1426"/>
      <c r="L70" s="1426"/>
      <c r="M70" s="1426"/>
      <c r="N70" s="1430"/>
      <c r="O70" s="1426"/>
      <c r="P70" s="1426"/>
      <c r="Q70" s="1426"/>
      <c r="R70" s="1426"/>
      <c r="S70" s="1426"/>
      <c r="T70" s="1426"/>
      <c r="U70" s="1421"/>
      <c r="V70" s="1432"/>
      <c r="W70" s="1432"/>
      <c r="X70" s="1434"/>
      <c r="Y70" s="1518"/>
      <c r="Z70" s="1501"/>
      <c r="AA70" s="1501"/>
      <c r="AB70" s="1501"/>
      <c r="AC70" s="1501"/>
      <c r="AD70" s="1501"/>
      <c r="AE70" s="1501"/>
      <c r="AF70" s="1501"/>
    </row>
    <row r="71" spans="1:32" ht="15">
      <c r="A71" s="1426"/>
      <c r="B71" s="1517"/>
      <c r="C71" s="1428"/>
      <c r="D71" s="1415"/>
      <c r="E71" s="1429"/>
      <c r="F71" s="1421"/>
      <c r="G71" s="1430"/>
      <c r="H71" s="1426"/>
      <c r="I71" s="1426"/>
      <c r="J71" s="1426"/>
      <c r="K71" s="1426"/>
      <c r="L71" s="1426"/>
      <c r="M71" s="1426"/>
      <c r="N71" s="1430"/>
      <c r="O71" s="1426"/>
      <c r="P71" s="1426"/>
      <c r="Q71" s="1426"/>
      <c r="R71" s="1426"/>
      <c r="S71" s="1426"/>
      <c r="T71" s="1426"/>
      <c r="U71" s="1421"/>
      <c r="V71" s="1432"/>
      <c r="W71" s="1432"/>
      <c r="X71" s="1434"/>
      <c r="Y71" s="1518"/>
      <c r="Z71" s="1501"/>
      <c r="AA71" s="1501"/>
      <c r="AB71" s="1501"/>
      <c r="AC71" s="1501"/>
      <c r="AD71" s="1501"/>
      <c r="AE71" s="1501"/>
      <c r="AF71" s="1501"/>
    </row>
    <row r="72" spans="1:32" ht="15">
      <c r="A72" s="1426"/>
      <c r="B72" s="1517"/>
      <c r="C72" s="1428"/>
      <c r="D72" s="1415"/>
      <c r="E72" s="1429"/>
      <c r="F72" s="1421"/>
      <c r="G72" s="1430"/>
      <c r="H72" s="1426"/>
      <c r="I72" s="1426"/>
      <c r="J72" s="1426"/>
      <c r="K72" s="1426"/>
      <c r="L72" s="1426"/>
      <c r="M72" s="1426"/>
      <c r="N72" s="1430"/>
      <c r="O72" s="1426"/>
      <c r="P72" s="1426"/>
      <c r="Q72" s="1426"/>
      <c r="R72" s="1426"/>
      <c r="S72" s="1426"/>
      <c r="T72" s="1426"/>
      <c r="U72" s="1421"/>
      <c r="V72" s="1432"/>
      <c r="W72" s="1432"/>
      <c r="X72" s="1434"/>
      <c r="Y72" s="1518"/>
      <c r="Z72" s="1501"/>
      <c r="AA72" s="1501"/>
      <c r="AB72" s="1501"/>
      <c r="AC72" s="1501"/>
      <c r="AD72" s="1501"/>
      <c r="AE72" s="1501"/>
      <c r="AF72" s="1501"/>
    </row>
    <row r="73" spans="1:32" ht="15">
      <c r="A73" s="1426"/>
      <c r="B73" s="1517"/>
      <c r="C73" s="1428"/>
      <c r="D73" s="1415"/>
      <c r="E73" s="1429"/>
      <c r="F73" s="1421"/>
      <c r="G73" s="1430"/>
      <c r="H73" s="1426"/>
      <c r="I73" s="1426"/>
      <c r="J73" s="1426"/>
      <c r="K73" s="1426"/>
      <c r="L73" s="1426"/>
      <c r="M73" s="1426"/>
      <c r="N73" s="1430"/>
      <c r="O73" s="1426"/>
      <c r="P73" s="1426"/>
      <c r="Q73" s="1426"/>
      <c r="R73" s="1426"/>
      <c r="S73" s="1426"/>
      <c r="T73" s="1426"/>
      <c r="U73" s="1421"/>
      <c r="V73" s="1432"/>
      <c r="W73" s="1432"/>
      <c r="X73" s="1434"/>
      <c r="Y73" s="1518"/>
      <c r="Z73" s="1501"/>
      <c r="AA73" s="1501"/>
      <c r="AB73" s="1501"/>
      <c r="AC73" s="1501"/>
      <c r="AD73" s="1501"/>
      <c r="AE73" s="1501"/>
      <c r="AF73" s="1501"/>
    </row>
    <row r="74" spans="1:32" ht="15">
      <c r="A74" s="1426"/>
      <c r="B74" s="1517"/>
      <c r="C74" s="1428"/>
      <c r="D74" s="1415"/>
      <c r="E74" s="1429"/>
      <c r="F74" s="1421"/>
      <c r="G74" s="1430"/>
      <c r="H74" s="1426"/>
      <c r="I74" s="1426"/>
      <c r="J74" s="1426"/>
      <c r="K74" s="1426"/>
      <c r="L74" s="1426"/>
      <c r="M74" s="1426"/>
      <c r="N74" s="1430"/>
      <c r="O74" s="1426"/>
      <c r="P74" s="1426"/>
      <c r="Q74" s="1426"/>
      <c r="R74" s="1426"/>
      <c r="S74" s="1426"/>
      <c r="T74" s="1426"/>
      <c r="U74" s="1421"/>
      <c r="V74" s="1432"/>
      <c r="W74" s="1432"/>
      <c r="X74" s="1434"/>
      <c r="Y74" s="1518"/>
      <c r="Z74" s="1501"/>
      <c r="AA74" s="1501"/>
      <c r="AB74" s="1501"/>
      <c r="AC74" s="1501"/>
      <c r="AD74" s="1501"/>
      <c r="AE74" s="1501"/>
      <c r="AF74" s="1501"/>
    </row>
    <row r="75" spans="1:32" ht="15">
      <c r="A75" s="1426"/>
      <c r="B75" s="1517"/>
      <c r="C75" s="1428"/>
      <c r="D75" s="1415"/>
      <c r="E75" s="1429"/>
      <c r="F75" s="1421"/>
      <c r="G75" s="1430"/>
      <c r="H75" s="1426"/>
      <c r="I75" s="1426"/>
      <c r="J75" s="1426"/>
      <c r="K75" s="1426"/>
      <c r="L75" s="1426"/>
      <c r="M75" s="1426"/>
      <c r="N75" s="1430"/>
      <c r="O75" s="1426"/>
      <c r="P75" s="1426"/>
      <c r="Q75" s="1426"/>
      <c r="R75" s="1426"/>
      <c r="S75" s="1426"/>
      <c r="T75" s="1426"/>
      <c r="U75" s="1421"/>
      <c r="V75" s="1432"/>
      <c r="W75" s="1432"/>
      <c r="X75" s="1434"/>
      <c r="Y75" s="1518"/>
      <c r="Z75" s="1501"/>
      <c r="AA75" s="1501"/>
      <c r="AB75" s="1501"/>
      <c r="AC75" s="1501"/>
      <c r="AD75" s="1501"/>
      <c r="AE75" s="1501"/>
      <c r="AF75" s="1501"/>
    </row>
    <row r="76" spans="1:32" ht="15">
      <c r="A76" s="1426"/>
      <c r="B76" s="1517"/>
      <c r="C76" s="1428"/>
      <c r="D76" s="1415"/>
      <c r="E76" s="1429"/>
      <c r="F76" s="1421"/>
      <c r="G76" s="1430"/>
      <c r="H76" s="1426"/>
      <c r="I76" s="1426"/>
      <c r="J76" s="1426"/>
      <c r="K76" s="1426"/>
      <c r="L76" s="1426"/>
      <c r="M76" s="1426"/>
      <c r="N76" s="1430"/>
      <c r="O76" s="1426"/>
      <c r="P76" s="1426"/>
      <c r="Q76" s="1426"/>
      <c r="R76" s="1426"/>
      <c r="S76" s="1426"/>
      <c r="T76" s="1426"/>
      <c r="U76" s="1421"/>
      <c r="V76" s="1432"/>
      <c r="W76" s="1432"/>
      <c r="X76" s="1434"/>
      <c r="Y76" s="1518"/>
      <c r="Z76" s="1501"/>
      <c r="AA76" s="1501"/>
      <c r="AB76" s="1501"/>
      <c r="AC76" s="1501"/>
      <c r="AD76" s="1501"/>
      <c r="AE76" s="1501"/>
      <c r="AF76" s="1501"/>
    </row>
    <row r="77" spans="1:32" ht="15">
      <c r="A77" s="1426"/>
      <c r="B77" s="1517"/>
      <c r="C77" s="1428"/>
      <c r="D77" s="1415"/>
      <c r="E77" s="1429"/>
      <c r="F77" s="1421"/>
      <c r="G77" s="1430"/>
      <c r="H77" s="1426"/>
      <c r="I77" s="1426"/>
      <c r="J77" s="1426"/>
      <c r="K77" s="1426"/>
      <c r="L77" s="1426"/>
      <c r="M77" s="1426"/>
      <c r="N77" s="1430"/>
      <c r="O77" s="1426"/>
      <c r="P77" s="1426"/>
      <c r="Q77" s="1426"/>
      <c r="R77" s="1426"/>
      <c r="S77" s="1426"/>
      <c r="T77" s="1426"/>
      <c r="U77" s="1421"/>
      <c r="V77" s="1432"/>
      <c r="W77" s="1432"/>
      <c r="X77" s="1434"/>
      <c r="Y77" s="1518"/>
      <c r="Z77" s="1501"/>
      <c r="AA77" s="1501"/>
      <c r="AB77" s="1501"/>
      <c r="AC77" s="1501"/>
      <c r="AD77" s="1501"/>
      <c r="AE77" s="1501"/>
      <c r="AF77" s="1501"/>
    </row>
    <row r="78" spans="1:32" ht="15">
      <c r="A78" s="1426"/>
      <c r="B78" s="1517"/>
      <c r="C78" s="1428"/>
      <c r="D78" s="1415"/>
      <c r="E78" s="1429"/>
      <c r="F78" s="1421"/>
      <c r="G78" s="1430"/>
      <c r="H78" s="1426"/>
      <c r="I78" s="1426"/>
      <c r="J78" s="1426"/>
      <c r="K78" s="1426"/>
      <c r="L78" s="1426"/>
      <c r="M78" s="1426"/>
      <c r="N78" s="1430"/>
      <c r="O78" s="1426"/>
      <c r="P78" s="1426"/>
      <c r="Q78" s="1426"/>
      <c r="R78" s="1426"/>
      <c r="S78" s="1426"/>
      <c r="T78" s="1426"/>
      <c r="U78" s="1421"/>
      <c r="V78" s="1432"/>
      <c r="W78" s="1432"/>
      <c r="X78" s="1434"/>
      <c r="Y78" s="1518"/>
      <c r="Z78" s="1501"/>
      <c r="AA78" s="1501"/>
      <c r="AB78" s="1501"/>
      <c r="AC78" s="1501"/>
      <c r="AD78" s="1501"/>
      <c r="AE78" s="1501"/>
      <c r="AF78" s="1501"/>
    </row>
    <row r="79" spans="1:32" ht="15">
      <c r="A79" s="1426"/>
      <c r="B79" s="1517"/>
      <c r="C79" s="1428"/>
      <c r="D79" s="1415"/>
      <c r="E79" s="1429"/>
      <c r="F79" s="1421"/>
      <c r="G79" s="1430"/>
      <c r="H79" s="1426"/>
      <c r="I79" s="1426"/>
      <c r="J79" s="1426"/>
      <c r="K79" s="1426"/>
      <c r="L79" s="1426"/>
      <c r="M79" s="1426"/>
      <c r="N79" s="1430"/>
      <c r="O79" s="1426"/>
      <c r="P79" s="1426"/>
      <c r="Q79" s="1426"/>
      <c r="R79" s="1426"/>
      <c r="S79" s="1426"/>
      <c r="T79" s="1426"/>
      <c r="U79" s="1421"/>
      <c r="V79" s="1432"/>
      <c r="W79" s="1432"/>
      <c r="X79" s="1434"/>
      <c r="Y79" s="1518"/>
      <c r="Z79" s="1501"/>
      <c r="AA79" s="1501"/>
      <c r="AB79" s="1501"/>
      <c r="AC79" s="1501"/>
      <c r="AD79" s="1501"/>
      <c r="AE79" s="1501"/>
      <c r="AF79" s="1501"/>
    </row>
    <row r="80" spans="1:32" ht="15">
      <c r="A80" s="1426"/>
      <c r="B80" s="1517"/>
      <c r="C80" s="1428"/>
      <c r="D80" s="1415"/>
      <c r="E80" s="1429"/>
      <c r="F80" s="1421"/>
      <c r="G80" s="1430"/>
      <c r="H80" s="1426"/>
      <c r="I80" s="1426"/>
      <c r="J80" s="1426"/>
      <c r="K80" s="1426"/>
      <c r="L80" s="1426"/>
      <c r="M80" s="1426"/>
      <c r="N80" s="1430"/>
      <c r="O80" s="1426"/>
      <c r="P80" s="1426"/>
      <c r="Q80" s="1426"/>
      <c r="R80" s="1426"/>
      <c r="S80" s="1426"/>
      <c r="T80" s="1426"/>
      <c r="U80" s="1421"/>
      <c r="V80" s="1432"/>
      <c r="W80" s="1432"/>
      <c r="X80" s="1434"/>
      <c r="Y80" s="1518"/>
      <c r="Z80" s="1501"/>
      <c r="AA80" s="1501"/>
      <c r="AB80" s="1501"/>
      <c r="AC80" s="1501"/>
      <c r="AD80" s="1501"/>
      <c r="AE80" s="1501"/>
      <c r="AF80" s="1501"/>
    </row>
    <row r="81" spans="1:32" ht="15">
      <c r="A81" s="1426"/>
      <c r="B81" s="1517"/>
      <c r="C81" s="1428"/>
      <c r="D81" s="1415"/>
      <c r="E81" s="1429"/>
      <c r="F81" s="1421"/>
      <c r="G81" s="1430"/>
      <c r="H81" s="1426"/>
      <c r="I81" s="1426"/>
      <c r="J81" s="1426"/>
      <c r="K81" s="1426"/>
      <c r="L81" s="1426"/>
      <c r="M81" s="1426"/>
      <c r="N81" s="1430"/>
      <c r="O81" s="1426"/>
      <c r="P81" s="1426"/>
      <c r="Q81" s="1426"/>
      <c r="R81" s="1426"/>
      <c r="S81" s="1426"/>
      <c r="T81" s="1426"/>
      <c r="U81" s="1421"/>
      <c r="V81" s="1432"/>
      <c r="W81" s="1432"/>
      <c r="X81" s="1434"/>
      <c r="Y81" s="1518"/>
      <c r="Z81" s="1501"/>
      <c r="AA81" s="1501"/>
      <c r="AB81" s="1501"/>
      <c r="AC81" s="1501"/>
      <c r="AD81" s="1501"/>
      <c r="AE81" s="1501"/>
      <c r="AF81" s="1501"/>
    </row>
    <row r="82" spans="1:32" ht="15">
      <c r="A82" s="1426"/>
      <c r="B82" s="1517"/>
      <c r="C82" s="1428"/>
      <c r="D82" s="1415"/>
      <c r="E82" s="1429"/>
      <c r="F82" s="1421"/>
      <c r="G82" s="1430"/>
      <c r="H82" s="1426"/>
      <c r="I82" s="1426"/>
      <c r="J82" s="1426"/>
      <c r="K82" s="1426"/>
      <c r="L82" s="1426"/>
      <c r="M82" s="1426"/>
      <c r="N82" s="1430"/>
      <c r="O82" s="1426"/>
      <c r="P82" s="1426"/>
      <c r="Q82" s="1426"/>
      <c r="R82" s="1426"/>
      <c r="S82" s="1426"/>
      <c r="T82" s="1426"/>
      <c r="U82" s="1421"/>
      <c r="V82" s="1432"/>
      <c r="W82" s="1432"/>
      <c r="X82" s="1434"/>
      <c r="Y82" s="1518"/>
      <c r="Z82" s="1501"/>
      <c r="AA82" s="1501"/>
      <c r="AB82" s="1501"/>
      <c r="AC82" s="1501"/>
      <c r="AD82" s="1501"/>
      <c r="AE82" s="1501"/>
      <c r="AF82" s="1501"/>
    </row>
    <row r="83" spans="1:32" ht="15">
      <c r="A83" s="1426"/>
      <c r="B83" s="1517"/>
      <c r="C83" s="1428"/>
      <c r="D83" s="1415"/>
      <c r="E83" s="1429"/>
      <c r="F83" s="1421"/>
      <c r="G83" s="1430"/>
      <c r="H83" s="1426"/>
      <c r="I83" s="1426"/>
      <c r="J83" s="1426"/>
      <c r="K83" s="1426"/>
      <c r="L83" s="1426"/>
      <c r="M83" s="1426"/>
      <c r="N83" s="1430"/>
      <c r="O83" s="1426"/>
      <c r="P83" s="1426"/>
      <c r="Q83" s="1426"/>
      <c r="R83" s="1426"/>
      <c r="S83" s="1426"/>
      <c r="T83" s="1426"/>
      <c r="U83" s="1421"/>
      <c r="V83" s="1432"/>
      <c r="W83" s="1432"/>
      <c r="X83" s="1434"/>
      <c r="Y83" s="1518"/>
      <c r="Z83" s="1501"/>
      <c r="AA83" s="1501"/>
      <c r="AB83" s="1501"/>
      <c r="AC83" s="1501"/>
      <c r="AD83" s="1501"/>
      <c r="AE83" s="1501"/>
      <c r="AF83" s="1501"/>
    </row>
    <row r="84" spans="1:32" ht="15">
      <c r="A84" s="1426"/>
      <c r="B84" s="1517"/>
      <c r="C84" s="1428"/>
      <c r="D84" s="1415"/>
      <c r="E84" s="1429"/>
      <c r="F84" s="1421"/>
      <c r="G84" s="1430"/>
      <c r="H84" s="1426"/>
      <c r="I84" s="1426"/>
      <c r="J84" s="1426"/>
      <c r="K84" s="1426"/>
      <c r="L84" s="1426"/>
      <c r="M84" s="1426"/>
      <c r="N84" s="1430"/>
      <c r="O84" s="1426"/>
      <c r="P84" s="1426"/>
      <c r="Q84" s="1426"/>
      <c r="R84" s="1426"/>
      <c r="S84" s="1426"/>
      <c r="T84" s="1426"/>
      <c r="U84" s="1421"/>
      <c r="V84" s="1432"/>
      <c r="W84" s="1432"/>
      <c r="X84" s="1434"/>
      <c r="Y84" s="1518"/>
      <c r="Z84" s="1501"/>
      <c r="AA84" s="1501"/>
      <c r="AB84" s="1501"/>
      <c r="AC84" s="1501"/>
      <c r="AD84" s="1501"/>
      <c r="AE84" s="1501"/>
      <c r="AF84" s="1501"/>
    </row>
    <row r="85" spans="1:32" ht="15">
      <c r="A85" s="1426"/>
      <c r="B85" s="1517"/>
      <c r="C85" s="1428"/>
      <c r="D85" s="1415"/>
      <c r="E85" s="1429"/>
      <c r="F85" s="1421"/>
      <c r="G85" s="1430"/>
      <c r="H85" s="1426"/>
      <c r="I85" s="1426"/>
      <c r="J85" s="1426"/>
      <c r="K85" s="1426"/>
      <c r="L85" s="1426"/>
      <c r="M85" s="1426"/>
      <c r="N85" s="1430"/>
      <c r="O85" s="1426"/>
      <c r="P85" s="1426"/>
      <c r="Q85" s="1426"/>
      <c r="R85" s="1426"/>
      <c r="S85" s="1426"/>
      <c r="T85" s="1426"/>
      <c r="U85" s="1421"/>
      <c r="V85" s="1432"/>
      <c r="W85" s="1432"/>
      <c r="X85" s="1434"/>
      <c r="Y85" s="1518"/>
      <c r="Z85" s="1501"/>
      <c r="AA85" s="1501"/>
      <c r="AB85" s="1501"/>
      <c r="AC85" s="1501"/>
      <c r="AD85" s="1501"/>
      <c r="AE85" s="1501"/>
      <c r="AF85" s="1501"/>
    </row>
    <row r="86" spans="1:32" ht="15">
      <c r="A86" s="1426"/>
      <c r="B86" s="1517"/>
      <c r="C86" s="1428"/>
      <c r="D86" s="1415"/>
      <c r="E86" s="1429"/>
      <c r="F86" s="1421"/>
      <c r="G86" s="1430"/>
      <c r="H86" s="1426"/>
      <c r="I86" s="1426"/>
      <c r="J86" s="1426"/>
      <c r="K86" s="1426"/>
      <c r="L86" s="1426"/>
      <c r="M86" s="1426"/>
      <c r="N86" s="1430"/>
      <c r="O86" s="1426"/>
      <c r="P86" s="1426"/>
      <c r="Q86" s="1426"/>
      <c r="R86" s="1426"/>
      <c r="S86" s="1426"/>
      <c r="T86" s="1426"/>
      <c r="U86" s="1421"/>
      <c r="V86" s="1432"/>
      <c r="W86" s="1432"/>
      <c r="X86" s="1434"/>
      <c r="Y86" s="1518"/>
      <c r="Z86" s="1501"/>
      <c r="AA86" s="1501"/>
      <c r="AB86" s="1501"/>
      <c r="AC86" s="1501"/>
      <c r="AD86" s="1501"/>
      <c r="AE86" s="1501"/>
      <c r="AF86" s="1501"/>
    </row>
    <row r="87" spans="1:32" ht="15">
      <c r="A87" s="1426"/>
      <c r="B87" s="1517"/>
      <c r="C87" s="1428"/>
      <c r="D87" s="1415"/>
      <c r="E87" s="1429"/>
      <c r="F87" s="1421"/>
      <c r="G87" s="1430"/>
      <c r="H87" s="1426"/>
      <c r="I87" s="1426"/>
      <c r="J87" s="1426"/>
      <c r="K87" s="1426"/>
      <c r="L87" s="1426"/>
      <c r="M87" s="1426"/>
      <c r="N87" s="1430"/>
      <c r="O87" s="1426"/>
      <c r="P87" s="1426"/>
      <c r="Q87" s="1426"/>
      <c r="R87" s="1426"/>
      <c r="S87" s="1426"/>
      <c r="T87" s="1426"/>
      <c r="U87" s="1421"/>
      <c r="V87" s="1432"/>
      <c r="W87" s="1432"/>
      <c r="X87" s="1434"/>
      <c r="Y87" s="1518"/>
      <c r="Z87" s="1501"/>
      <c r="AA87" s="1501"/>
      <c r="AB87" s="1501"/>
      <c r="AC87" s="1501"/>
      <c r="AD87" s="1501"/>
      <c r="AE87" s="1501"/>
      <c r="AF87" s="1501"/>
    </row>
    <row r="88" spans="1:32" ht="15">
      <c r="A88" s="1426"/>
      <c r="B88" s="1517"/>
      <c r="C88" s="1428"/>
      <c r="D88" s="1415"/>
      <c r="E88" s="1429"/>
      <c r="F88" s="1421"/>
      <c r="G88" s="1430"/>
      <c r="H88" s="1426"/>
      <c r="I88" s="1426"/>
      <c r="J88" s="1426"/>
      <c r="K88" s="1426"/>
      <c r="L88" s="1426"/>
      <c r="M88" s="1426"/>
      <c r="N88" s="1430"/>
      <c r="O88" s="1426"/>
      <c r="P88" s="1426"/>
      <c r="Q88" s="1426"/>
      <c r="R88" s="1426"/>
      <c r="S88" s="1426"/>
      <c r="T88" s="1426"/>
      <c r="U88" s="1421"/>
      <c r="V88" s="1432"/>
      <c r="W88" s="1432"/>
      <c r="X88" s="1434"/>
      <c r="Y88" s="1518"/>
      <c r="Z88" s="1501"/>
      <c r="AA88" s="1501"/>
      <c r="AB88" s="1501"/>
      <c r="AC88" s="1501"/>
      <c r="AD88" s="1501"/>
      <c r="AE88" s="1501"/>
      <c r="AF88" s="1501"/>
    </row>
    <row r="89" spans="1:32" ht="15">
      <c r="A89" s="1426"/>
      <c r="B89" s="1517"/>
      <c r="C89" s="1428"/>
      <c r="D89" s="1415"/>
      <c r="E89" s="1429"/>
      <c r="F89" s="1421"/>
      <c r="G89" s="1430"/>
      <c r="H89" s="1426"/>
      <c r="I89" s="1426"/>
      <c r="J89" s="1426"/>
      <c r="K89" s="1426"/>
      <c r="L89" s="1426"/>
      <c r="M89" s="1426"/>
      <c r="N89" s="1430"/>
      <c r="O89" s="1426"/>
      <c r="P89" s="1426"/>
      <c r="Q89" s="1426"/>
      <c r="R89" s="1426"/>
      <c r="S89" s="1426"/>
      <c r="T89" s="1426"/>
      <c r="U89" s="1421"/>
      <c r="V89" s="1432"/>
      <c r="W89" s="1432"/>
      <c r="X89" s="1434"/>
      <c r="Y89" s="1518"/>
      <c r="Z89" s="1501"/>
      <c r="AA89" s="1501"/>
      <c r="AB89" s="1501"/>
      <c r="AC89" s="1501"/>
      <c r="AD89" s="1501"/>
      <c r="AE89" s="1501"/>
      <c r="AF89" s="1501"/>
    </row>
    <row r="90" spans="1:32" ht="15">
      <c r="A90" s="1426"/>
      <c r="B90" s="1517"/>
      <c r="C90" s="1428"/>
      <c r="D90" s="1415"/>
      <c r="E90" s="1429"/>
      <c r="F90" s="1421"/>
      <c r="G90" s="1430"/>
      <c r="H90" s="1426"/>
      <c r="I90" s="1426"/>
      <c r="J90" s="1426"/>
      <c r="K90" s="1426"/>
      <c r="L90" s="1426"/>
      <c r="M90" s="1426"/>
      <c r="N90" s="1430"/>
      <c r="O90" s="1426"/>
      <c r="P90" s="1426"/>
      <c r="Q90" s="1426"/>
      <c r="R90" s="1426"/>
      <c r="S90" s="1426"/>
      <c r="T90" s="1426"/>
      <c r="U90" s="1421"/>
      <c r="V90" s="1432"/>
      <c r="W90" s="1432"/>
      <c r="X90" s="1434"/>
      <c r="Y90" s="1518"/>
      <c r="Z90" s="1501"/>
      <c r="AA90" s="1501"/>
      <c r="AB90" s="1501"/>
      <c r="AC90" s="1501"/>
      <c r="AD90" s="1501"/>
      <c r="AE90" s="1501"/>
      <c r="AF90" s="1501"/>
    </row>
    <row r="91" spans="1:32" ht="15">
      <c r="A91" s="1426"/>
      <c r="B91" s="1517"/>
      <c r="C91" s="1428"/>
      <c r="D91" s="1415"/>
      <c r="E91" s="1429"/>
      <c r="F91" s="1421"/>
      <c r="G91" s="1430"/>
      <c r="H91" s="1426"/>
      <c r="I91" s="1426"/>
      <c r="J91" s="1426"/>
      <c r="K91" s="1426"/>
      <c r="L91" s="1426"/>
      <c r="M91" s="1426"/>
      <c r="N91" s="1430"/>
      <c r="O91" s="1426"/>
      <c r="P91" s="1426"/>
      <c r="Q91" s="1426"/>
      <c r="R91" s="1426"/>
      <c r="S91" s="1426"/>
      <c r="T91" s="1426"/>
      <c r="U91" s="1421"/>
      <c r="V91" s="1432"/>
      <c r="W91" s="1432"/>
      <c r="X91" s="1434"/>
      <c r="Y91" s="1518"/>
      <c r="Z91" s="1501"/>
      <c r="AA91" s="1501"/>
      <c r="AB91" s="1501"/>
      <c r="AC91" s="1501"/>
      <c r="AD91" s="1501"/>
      <c r="AE91" s="1501"/>
      <c r="AF91" s="1501"/>
    </row>
    <row r="92" spans="1:32" ht="15">
      <c r="A92" s="1426"/>
      <c r="B92" s="1517"/>
      <c r="C92" s="1428"/>
      <c r="D92" s="1415"/>
      <c r="E92" s="1429"/>
      <c r="F92" s="1421"/>
      <c r="G92" s="1430"/>
      <c r="H92" s="1426"/>
      <c r="I92" s="1426"/>
      <c r="J92" s="1426"/>
      <c r="K92" s="1426"/>
      <c r="L92" s="1426"/>
      <c r="M92" s="1426"/>
      <c r="N92" s="1430"/>
      <c r="O92" s="1426"/>
      <c r="P92" s="1426"/>
      <c r="Q92" s="1426"/>
      <c r="R92" s="1426"/>
      <c r="S92" s="1426"/>
      <c r="T92" s="1426"/>
      <c r="U92" s="1421"/>
      <c r="V92" s="1432"/>
      <c r="W92" s="1432"/>
      <c r="X92" s="1434"/>
      <c r="Y92" s="1518"/>
      <c r="Z92" s="1501"/>
      <c r="AA92" s="1501"/>
      <c r="AB92" s="1501"/>
      <c r="AC92" s="1501"/>
      <c r="AD92" s="1501"/>
      <c r="AE92" s="1501"/>
      <c r="AF92" s="1501"/>
    </row>
    <row r="93" spans="1:32" ht="15">
      <c r="A93" s="1426"/>
      <c r="B93" s="1517"/>
      <c r="C93" s="1428"/>
      <c r="D93" s="1415"/>
      <c r="E93" s="1429"/>
      <c r="F93" s="1421"/>
      <c r="G93" s="1430"/>
      <c r="H93" s="1426"/>
      <c r="I93" s="1426"/>
      <c r="J93" s="1426"/>
      <c r="K93" s="1426"/>
      <c r="L93" s="1426"/>
      <c r="M93" s="1426"/>
      <c r="N93" s="1430"/>
      <c r="O93" s="1426"/>
      <c r="P93" s="1426"/>
      <c r="Q93" s="1426"/>
      <c r="R93" s="1426"/>
      <c r="S93" s="1426"/>
      <c r="T93" s="1426"/>
      <c r="U93" s="1421"/>
      <c r="V93" s="1432"/>
      <c r="W93" s="1432"/>
      <c r="X93" s="1434"/>
      <c r="Y93" s="1518"/>
      <c r="Z93" s="1501"/>
      <c r="AA93" s="1501"/>
      <c r="AB93" s="1501"/>
      <c r="AC93" s="1501"/>
      <c r="AD93" s="1501"/>
      <c r="AE93" s="1501"/>
      <c r="AF93" s="1501"/>
    </row>
    <row r="94" spans="1:32" ht="15">
      <c r="A94" s="1426"/>
      <c r="B94" s="1517"/>
      <c r="C94" s="1428"/>
      <c r="D94" s="1415"/>
      <c r="E94" s="1429"/>
      <c r="F94" s="1421"/>
      <c r="G94" s="1430"/>
      <c r="H94" s="1426"/>
      <c r="I94" s="1426"/>
      <c r="J94" s="1426"/>
      <c r="K94" s="1426"/>
      <c r="L94" s="1426"/>
      <c r="M94" s="1426"/>
      <c r="N94" s="1430"/>
      <c r="O94" s="1426"/>
      <c r="P94" s="1426"/>
      <c r="Q94" s="1426"/>
      <c r="R94" s="1426"/>
      <c r="S94" s="1426"/>
      <c r="T94" s="1426"/>
      <c r="U94" s="1421"/>
      <c r="V94" s="1432"/>
      <c r="W94" s="1432"/>
      <c r="X94" s="1434"/>
      <c r="Y94" s="1518"/>
      <c r="Z94" s="1501"/>
      <c r="AA94" s="1501"/>
      <c r="AB94" s="1501"/>
      <c r="AC94" s="1501"/>
      <c r="AD94" s="1501"/>
      <c r="AE94" s="1501"/>
      <c r="AF94" s="1501"/>
    </row>
    <row r="95" spans="1:32" ht="15">
      <c r="A95" s="1426"/>
      <c r="B95" s="1517"/>
      <c r="C95" s="1428"/>
      <c r="D95" s="1415"/>
      <c r="E95" s="1429"/>
      <c r="F95" s="1421"/>
      <c r="G95" s="1430"/>
      <c r="H95" s="1426"/>
      <c r="I95" s="1426"/>
      <c r="J95" s="1426"/>
      <c r="K95" s="1426"/>
      <c r="L95" s="1426"/>
      <c r="M95" s="1426"/>
      <c r="N95" s="1430"/>
      <c r="O95" s="1426"/>
      <c r="P95" s="1426"/>
      <c r="Q95" s="1426"/>
      <c r="R95" s="1426"/>
      <c r="S95" s="1426"/>
      <c r="T95" s="1426"/>
      <c r="U95" s="1421"/>
      <c r="V95" s="1432"/>
      <c r="W95" s="1432"/>
      <c r="X95" s="1434"/>
      <c r="Y95" s="1518"/>
      <c r="Z95" s="1501"/>
      <c r="AA95" s="1501"/>
      <c r="AB95" s="1501"/>
      <c r="AC95" s="1501"/>
      <c r="AD95" s="1501"/>
      <c r="AE95" s="1501"/>
      <c r="AF95" s="1501"/>
    </row>
    <row r="96" spans="1:32" ht="15">
      <c r="A96" s="1426"/>
      <c r="B96" s="1517"/>
      <c r="C96" s="1428"/>
      <c r="D96" s="1415"/>
      <c r="E96" s="1429"/>
      <c r="F96" s="1421"/>
      <c r="G96" s="1430"/>
      <c r="H96" s="1426"/>
      <c r="I96" s="1426"/>
      <c r="J96" s="1426"/>
      <c r="K96" s="1426"/>
      <c r="L96" s="1426"/>
      <c r="M96" s="1426"/>
      <c r="N96" s="1430"/>
      <c r="O96" s="1426"/>
      <c r="P96" s="1426"/>
      <c r="Q96" s="1426"/>
      <c r="R96" s="1426"/>
      <c r="S96" s="1426"/>
      <c r="T96" s="1426"/>
      <c r="U96" s="1421"/>
      <c r="V96" s="1432"/>
      <c r="W96" s="1432"/>
      <c r="X96" s="1434"/>
      <c r="Y96" s="1518"/>
      <c r="Z96" s="1501"/>
      <c r="AA96" s="1501"/>
      <c r="AB96" s="1501"/>
      <c r="AC96" s="1501"/>
      <c r="AD96" s="1501"/>
      <c r="AE96" s="1501"/>
      <c r="AF96" s="1501"/>
    </row>
    <row r="97" spans="1:32" ht="15">
      <c r="A97" s="1426"/>
      <c r="B97" s="1517"/>
      <c r="C97" s="1428"/>
      <c r="D97" s="1415"/>
      <c r="E97" s="1429"/>
      <c r="F97" s="1421"/>
      <c r="G97" s="1430"/>
      <c r="H97" s="1426"/>
      <c r="I97" s="1426"/>
      <c r="J97" s="1426"/>
      <c r="K97" s="1426"/>
      <c r="L97" s="1426"/>
      <c r="M97" s="1426"/>
      <c r="N97" s="1430"/>
      <c r="O97" s="1426"/>
      <c r="P97" s="1426"/>
      <c r="Q97" s="1426"/>
      <c r="R97" s="1426"/>
      <c r="S97" s="1426"/>
      <c r="T97" s="1426"/>
      <c r="U97" s="1421"/>
      <c r="V97" s="1432"/>
      <c r="W97" s="1432"/>
      <c r="X97" s="1434"/>
      <c r="Y97" s="1518"/>
      <c r="Z97" s="1501"/>
      <c r="AA97" s="1501"/>
      <c r="AB97" s="1501"/>
      <c r="AC97" s="1501"/>
      <c r="AD97" s="1501"/>
      <c r="AE97" s="1501"/>
      <c r="AF97" s="1501"/>
    </row>
    <row r="98" spans="1:32" ht="15">
      <c r="A98" s="1426"/>
      <c r="B98" s="1517"/>
      <c r="C98" s="1428"/>
      <c r="D98" s="1415"/>
      <c r="E98" s="1429"/>
      <c r="F98" s="1421"/>
      <c r="G98" s="1430"/>
      <c r="H98" s="1426"/>
      <c r="I98" s="1426"/>
      <c r="J98" s="1426"/>
      <c r="K98" s="1426"/>
      <c r="L98" s="1426"/>
      <c r="M98" s="1426"/>
      <c r="N98" s="1430"/>
      <c r="O98" s="1426"/>
      <c r="P98" s="1426"/>
      <c r="Q98" s="1426"/>
      <c r="R98" s="1426"/>
      <c r="S98" s="1426"/>
      <c r="T98" s="1426"/>
      <c r="U98" s="1421"/>
      <c r="V98" s="1432"/>
      <c r="W98" s="1432"/>
      <c r="X98" s="1434"/>
      <c r="Y98" s="1518"/>
      <c r="Z98" s="1501"/>
      <c r="AA98" s="1501"/>
      <c r="AB98" s="1501"/>
      <c r="AC98" s="1501"/>
      <c r="AD98" s="1501"/>
      <c r="AE98" s="1501"/>
      <c r="AF98" s="1501"/>
    </row>
    <row r="99" spans="1:32" ht="15">
      <c r="A99" s="1426"/>
      <c r="B99" s="1517"/>
      <c r="C99" s="1428"/>
      <c r="D99" s="1415"/>
      <c r="E99" s="1429"/>
      <c r="F99" s="1421"/>
      <c r="G99" s="1430"/>
      <c r="H99" s="1426"/>
      <c r="I99" s="1426"/>
      <c r="J99" s="1426"/>
      <c r="K99" s="1426"/>
      <c r="L99" s="1426"/>
      <c r="M99" s="1426"/>
      <c r="N99" s="1430"/>
      <c r="O99" s="1426"/>
      <c r="P99" s="1426"/>
      <c r="Q99" s="1426"/>
      <c r="R99" s="1426"/>
      <c r="S99" s="1426"/>
      <c r="T99" s="1426"/>
      <c r="U99" s="1421"/>
      <c r="V99" s="1432"/>
      <c r="W99" s="1432"/>
      <c r="X99" s="1434"/>
      <c r="Y99" s="1518"/>
      <c r="Z99" s="1501"/>
      <c r="AA99" s="1501"/>
      <c r="AB99" s="1501"/>
      <c r="AC99" s="1501"/>
      <c r="AD99" s="1501"/>
      <c r="AE99" s="1501"/>
      <c r="AF99" s="1501"/>
    </row>
    <row r="100" spans="1:32" ht="15">
      <c r="A100" s="1426"/>
      <c r="B100" s="1517"/>
      <c r="C100" s="1428"/>
      <c r="D100" s="1415"/>
      <c r="E100" s="1429"/>
      <c r="F100" s="1421"/>
      <c r="G100" s="1430"/>
      <c r="H100" s="1426"/>
      <c r="I100" s="1426"/>
      <c r="J100" s="1426"/>
      <c r="K100" s="1426"/>
      <c r="L100" s="1426"/>
      <c r="M100" s="1426"/>
      <c r="N100" s="1430"/>
      <c r="O100" s="1426"/>
      <c r="P100" s="1426"/>
      <c r="Q100" s="1426"/>
      <c r="R100" s="1426"/>
      <c r="S100" s="1426"/>
      <c r="T100" s="1426"/>
      <c r="U100" s="1421"/>
      <c r="V100" s="1432"/>
      <c r="W100" s="1432"/>
      <c r="X100" s="1434"/>
      <c r="Y100" s="1518"/>
      <c r="Z100" s="1501"/>
      <c r="AA100" s="1501"/>
      <c r="AB100" s="1501"/>
      <c r="AC100" s="1501"/>
      <c r="AD100" s="1501"/>
      <c r="AE100" s="1501"/>
      <c r="AF100" s="1501"/>
    </row>
    <row r="101" spans="1:32" ht="15">
      <c r="A101" s="1426"/>
      <c r="B101" s="1517"/>
      <c r="C101" s="1428"/>
      <c r="D101" s="1415"/>
      <c r="E101" s="1429"/>
      <c r="F101" s="1421"/>
      <c r="G101" s="1430"/>
      <c r="H101" s="1426"/>
      <c r="I101" s="1426"/>
      <c r="J101" s="1426"/>
      <c r="K101" s="1426"/>
      <c r="L101" s="1426"/>
      <c r="M101" s="1426"/>
      <c r="N101" s="1430"/>
      <c r="O101" s="1426"/>
      <c r="P101" s="1426"/>
      <c r="Q101" s="1426"/>
      <c r="R101" s="1426"/>
      <c r="S101" s="1426"/>
      <c r="T101" s="1426"/>
      <c r="U101" s="1421"/>
      <c r="V101" s="1432"/>
      <c r="W101" s="1432"/>
      <c r="X101" s="1434"/>
      <c r="Y101" s="1518"/>
      <c r="Z101" s="1501"/>
      <c r="AA101" s="1501"/>
      <c r="AB101" s="1501"/>
      <c r="AC101" s="1501"/>
      <c r="AD101" s="1501"/>
      <c r="AE101" s="1501"/>
      <c r="AF101" s="1501"/>
    </row>
    <row r="102" spans="1:32" ht="15">
      <c r="A102" s="1426"/>
      <c r="B102" s="1517"/>
      <c r="C102" s="1428"/>
      <c r="D102" s="1415"/>
      <c r="E102" s="1429"/>
      <c r="F102" s="1421"/>
      <c r="G102" s="1430"/>
      <c r="H102" s="1426"/>
      <c r="I102" s="1426"/>
      <c r="J102" s="1426"/>
      <c r="K102" s="1426"/>
      <c r="L102" s="1426"/>
      <c r="M102" s="1426"/>
      <c r="N102" s="1430"/>
      <c r="O102" s="1426"/>
      <c r="P102" s="1426"/>
      <c r="Q102" s="1426"/>
      <c r="R102" s="1426"/>
      <c r="S102" s="1426"/>
      <c r="T102" s="1426"/>
      <c r="U102" s="1421"/>
      <c r="V102" s="1432"/>
      <c r="W102" s="1432"/>
      <c r="X102" s="1434"/>
      <c r="Y102" s="1518"/>
      <c r="Z102" s="1501"/>
      <c r="AA102" s="1501"/>
      <c r="AB102" s="1501"/>
      <c r="AC102" s="1501"/>
      <c r="AD102" s="1501"/>
      <c r="AE102" s="1501"/>
      <c r="AF102" s="1501"/>
    </row>
    <row r="103" spans="1:32" ht="15">
      <c r="A103" s="1426"/>
      <c r="B103" s="1517"/>
      <c r="C103" s="1428"/>
      <c r="D103" s="1415"/>
      <c r="E103" s="1429"/>
      <c r="F103" s="1421"/>
      <c r="G103" s="1430"/>
      <c r="H103" s="1426"/>
      <c r="I103" s="1426"/>
      <c r="J103" s="1426"/>
      <c r="K103" s="1426"/>
      <c r="L103" s="1426"/>
      <c r="M103" s="1426"/>
      <c r="N103" s="1430"/>
      <c r="O103" s="1426"/>
      <c r="P103" s="1426"/>
      <c r="Q103" s="1426"/>
      <c r="R103" s="1426"/>
      <c r="S103" s="1426"/>
      <c r="T103" s="1426"/>
      <c r="U103" s="1421"/>
      <c r="V103" s="1432"/>
      <c r="W103" s="1432"/>
      <c r="X103" s="1434"/>
      <c r="Y103" s="1518"/>
      <c r="Z103" s="1501"/>
      <c r="AA103" s="1501"/>
      <c r="AB103" s="1501"/>
      <c r="AC103" s="1501"/>
      <c r="AD103" s="1501"/>
      <c r="AE103" s="1501"/>
      <c r="AF103" s="1501"/>
    </row>
    <row r="104" spans="1:32" ht="15">
      <c r="A104" s="1426"/>
      <c r="B104" s="1517"/>
      <c r="C104" s="1428"/>
      <c r="D104" s="1415"/>
      <c r="E104" s="1429"/>
      <c r="F104" s="1421"/>
      <c r="G104" s="1430"/>
      <c r="H104" s="1426"/>
      <c r="I104" s="1426"/>
      <c r="J104" s="1426"/>
      <c r="K104" s="1426"/>
      <c r="L104" s="1426"/>
      <c r="M104" s="1426"/>
      <c r="N104" s="1430"/>
      <c r="O104" s="1426"/>
      <c r="P104" s="1426"/>
      <c r="Q104" s="1426"/>
      <c r="R104" s="1426"/>
      <c r="S104" s="1426"/>
      <c r="T104" s="1426"/>
      <c r="U104" s="1421"/>
      <c r="V104" s="1432"/>
      <c r="W104" s="1432"/>
      <c r="X104" s="1434"/>
      <c r="Y104" s="1518"/>
      <c r="Z104" s="1501"/>
      <c r="AA104" s="1501"/>
      <c r="AB104" s="1501"/>
      <c r="AC104" s="1501"/>
      <c r="AD104" s="1501"/>
      <c r="AE104" s="1501"/>
      <c r="AF104" s="1501"/>
    </row>
    <row r="105" spans="1:32" ht="15">
      <c r="A105" s="1426"/>
      <c r="B105" s="1517"/>
      <c r="C105" s="1428"/>
      <c r="D105" s="1415"/>
      <c r="E105" s="1429"/>
      <c r="F105" s="1421"/>
      <c r="G105" s="1430"/>
      <c r="H105" s="1426"/>
      <c r="I105" s="1426"/>
      <c r="J105" s="1426"/>
      <c r="K105" s="1426"/>
      <c r="L105" s="1426"/>
      <c r="M105" s="1426"/>
      <c r="N105" s="1430"/>
      <c r="O105" s="1426"/>
      <c r="P105" s="1426"/>
      <c r="Q105" s="1426"/>
      <c r="R105" s="1426"/>
      <c r="S105" s="1426"/>
      <c r="T105" s="1426"/>
      <c r="U105" s="1421"/>
      <c r="V105" s="1432"/>
      <c r="W105" s="1432"/>
      <c r="X105" s="1434"/>
      <c r="Y105" s="1518"/>
      <c r="Z105" s="1501"/>
      <c r="AA105" s="1501"/>
      <c r="AB105" s="1501"/>
      <c r="AC105" s="1501"/>
      <c r="AD105" s="1501"/>
      <c r="AE105" s="1501"/>
      <c r="AF105" s="1501"/>
    </row>
    <row r="106" spans="1:32" ht="15">
      <c r="A106" s="1426"/>
      <c r="B106" s="1517"/>
      <c r="C106" s="1428"/>
      <c r="D106" s="1415"/>
      <c r="E106" s="1429"/>
      <c r="F106" s="1421"/>
      <c r="G106" s="1430"/>
      <c r="H106" s="1426"/>
      <c r="I106" s="1426"/>
      <c r="J106" s="1426"/>
      <c r="K106" s="1426"/>
      <c r="L106" s="1426"/>
      <c r="M106" s="1426"/>
      <c r="N106" s="1430"/>
      <c r="O106" s="1426"/>
      <c r="P106" s="1426"/>
      <c r="Q106" s="1426"/>
      <c r="R106" s="1426"/>
      <c r="S106" s="1426"/>
      <c r="T106" s="1426"/>
      <c r="U106" s="1421"/>
      <c r="V106" s="1432"/>
      <c r="W106" s="1432"/>
      <c r="X106" s="1434"/>
      <c r="Y106" s="1518"/>
      <c r="Z106" s="1501"/>
      <c r="AA106" s="1501"/>
      <c r="AB106" s="1501"/>
      <c r="AC106" s="1501"/>
      <c r="AD106" s="1501"/>
      <c r="AE106" s="1501"/>
      <c r="AF106" s="1501"/>
    </row>
    <row r="107" spans="1:32" ht="15">
      <c r="A107" s="1426"/>
      <c r="B107" s="1517"/>
      <c r="C107" s="1428"/>
      <c r="D107" s="1415"/>
      <c r="E107" s="1429"/>
      <c r="F107" s="1421"/>
      <c r="G107" s="1430"/>
      <c r="H107" s="1426"/>
      <c r="I107" s="1426"/>
      <c r="J107" s="1426"/>
      <c r="K107" s="1426"/>
      <c r="L107" s="1426"/>
      <c r="M107" s="1426"/>
      <c r="N107" s="1430"/>
      <c r="O107" s="1426"/>
      <c r="P107" s="1426"/>
      <c r="Q107" s="1426"/>
      <c r="R107" s="1426"/>
      <c r="S107" s="1426"/>
      <c r="T107" s="1426"/>
      <c r="U107" s="1421"/>
      <c r="V107" s="1432"/>
      <c r="W107" s="1432"/>
      <c r="X107" s="1434"/>
      <c r="Y107" s="1518"/>
      <c r="Z107" s="1501"/>
      <c r="AA107" s="1501"/>
      <c r="AB107" s="1501"/>
      <c r="AC107" s="1501"/>
      <c r="AD107" s="1501"/>
      <c r="AE107" s="1501"/>
      <c r="AF107" s="1501"/>
    </row>
    <row r="108" spans="1:32" ht="15">
      <c r="A108" s="1426"/>
      <c r="B108" s="1517"/>
      <c r="C108" s="1428"/>
      <c r="D108" s="1415"/>
      <c r="E108" s="1429"/>
      <c r="F108" s="1421"/>
      <c r="G108" s="1430"/>
      <c r="H108" s="1426"/>
      <c r="I108" s="1426"/>
      <c r="J108" s="1426"/>
      <c r="K108" s="1426"/>
      <c r="L108" s="1426"/>
      <c r="M108" s="1426"/>
      <c r="N108" s="1430"/>
      <c r="O108" s="1426"/>
      <c r="P108" s="1426"/>
      <c r="Q108" s="1426"/>
      <c r="R108" s="1426"/>
      <c r="S108" s="1426"/>
      <c r="T108" s="1426"/>
      <c r="U108" s="1421"/>
      <c r="V108" s="1432"/>
      <c r="W108" s="1432"/>
      <c r="X108" s="1434"/>
      <c r="Y108" s="1518"/>
      <c r="Z108" s="1501"/>
      <c r="AA108" s="1501"/>
      <c r="AB108" s="1501"/>
      <c r="AC108" s="1501"/>
      <c r="AD108" s="1501"/>
      <c r="AE108" s="1501"/>
      <c r="AF108" s="1501"/>
    </row>
    <row r="109" spans="1:32" ht="15">
      <c r="A109" s="1426"/>
      <c r="B109" s="1517"/>
      <c r="C109" s="1428"/>
      <c r="D109" s="1415"/>
      <c r="E109" s="1429"/>
      <c r="F109" s="1421"/>
      <c r="G109" s="1430"/>
      <c r="H109" s="1426"/>
      <c r="I109" s="1426"/>
      <c r="J109" s="1426"/>
      <c r="K109" s="1426"/>
      <c r="L109" s="1426"/>
      <c r="M109" s="1426"/>
      <c r="N109" s="1430"/>
      <c r="O109" s="1426"/>
      <c r="P109" s="1426"/>
      <c r="Q109" s="1426"/>
      <c r="R109" s="1426"/>
      <c r="S109" s="1426"/>
      <c r="T109" s="1426"/>
      <c r="U109" s="1421"/>
      <c r="V109" s="1432"/>
      <c r="W109" s="1432"/>
      <c r="X109" s="1434"/>
      <c r="Y109" s="1518"/>
      <c r="Z109" s="1501"/>
      <c r="AA109" s="1501"/>
      <c r="AB109" s="1501"/>
      <c r="AC109" s="1501"/>
      <c r="AD109" s="1501"/>
      <c r="AE109" s="1501"/>
      <c r="AF109" s="1501"/>
    </row>
    <row r="110" spans="1:32" ht="15">
      <c r="A110" s="1426"/>
      <c r="B110" s="1517"/>
      <c r="C110" s="1428"/>
      <c r="D110" s="1415"/>
      <c r="E110" s="1429"/>
      <c r="F110" s="1421"/>
      <c r="G110" s="1430"/>
      <c r="H110" s="1426"/>
      <c r="I110" s="1426"/>
      <c r="J110" s="1426"/>
      <c r="K110" s="1426"/>
      <c r="L110" s="1426"/>
      <c r="M110" s="1426"/>
      <c r="N110" s="1430"/>
      <c r="O110" s="1426"/>
      <c r="P110" s="1426"/>
      <c r="Q110" s="1426"/>
      <c r="R110" s="1426"/>
      <c r="S110" s="1426"/>
      <c r="T110" s="1426"/>
      <c r="U110" s="1421"/>
      <c r="V110" s="1432"/>
      <c r="W110" s="1432"/>
      <c r="X110" s="1434"/>
      <c r="Y110" s="1518"/>
      <c r="Z110" s="1501"/>
      <c r="AA110" s="1501"/>
      <c r="AB110" s="1501"/>
      <c r="AC110" s="1501"/>
      <c r="AD110" s="1501"/>
      <c r="AE110" s="1501"/>
      <c r="AF110" s="1501"/>
    </row>
  </sheetData>
  <autoFilter ref="A3:AF3"/>
  <mergeCells count="1">
    <mergeCell ref="A1:AF1"/>
  </mergeCells>
  <phoneticPr fontId="0" type="noConversion"/>
  <dataValidations count="9">
    <dataValidation type="list" allowBlank="1" showInputMessage="1" showErrorMessage="1" sqref="AA4:AA110">
      <formula1>Сокращение_ПЧ</formula1>
    </dataValidation>
    <dataValidation type="list" allowBlank="1" showInputMessage="1" showErrorMessage="1" sqref="U4:U110">
      <formula1>Принятое_процессуальное_решение1</formula1>
    </dataValidation>
    <dataValidation type="list" allowBlank="1" showInputMessage="1" showErrorMessage="1" sqref="X4:X110">
      <formula1>Степень_риска</formula1>
    </dataValidation>
    <dataValidation type="list" allowBlank="1" showInputMessage="1" showErrorMessage="1" sqref="G4:G110">
      <formula1>да_нет</formula1>
    </dataValidation>
    <dataValidation type="list" allowBlank="1" showInputMessage="1" showErrorMessage="1" sqref="I4:I110">
      <formula1>предприятия_торговли</formula1>
    </dataValidation>
    <dataValidation type="list" allowBlank="1" showInputMessage="1" showErrorMessage="1" sqref="N4:N110">
      <formula1>причины_пожаров</formula1>
    </dataValidation>
    <dataValidation type="list" allowBlank="1" showInputMessage="1" showErrorMessage="1" sqref="Y4:Y110">
      <formula1>Наименование_ведомств</formula1>
    </dataValidation>
    <dataValidation type="list" allowBlank="1" showInputMessage="1" showErrorMessage="1" sqref="F7:F110">
      <formula1>районы_и_города_и_ДЧС</formula1>
    </dataValidation>
    <dataValidation type="list" allowBlank="1" showInputMessage="1" showErrorMessage="1" sqref="F4:F6">
      <formula1>районы</formula1>
    </dataValidation>
  </dataValidations>
  <pageMargins left="0.63" right="0.19" top="0.78" bottom="1" header="0.5" footer="0.5"/>
  <pageSetup paperSize="9" scale="59" orientation="landscape" r:id="rId1"/>
  <headerFooter alignWithMargins="0"/>
</worksheet>
</file>

<file path=xl/worksheets/sheet26.xml><?xml version="1.0" encoding="utf-8"?>
<worksheet xmlns="http://schemas.openxmlformats.org/spreadsheetml/2006/main" xmlns:r="http://schemas.openxmlformats.org/officeDocument/2006/relationships">
  <sheetPr codeName="Лист12">
    <tabColor rgb="FFFF0000"/>
  </sheetPr>
  <dimension ref="A1:AF100"/>
  <sheetViews>
    <sheetView zoomScale="70" zoomScaleNormal="70" workbookViewId="0">
      <pane ySplit="3" topLeftCell="A4" activePane="bottomLeft" state="frozen"/>
      <selection activeCell="H15" sqref="H15"/>
      <selection pane="bottomLeft" activeCell="A4" sqref="A4"/>
    </sheetView>
  </sheetViews>
  <sheetFormatPr defaultRowHeight="12.75"/>
  <cols>
    <col min="1" max="1" width="6.28515625" customWidth="1"/>
    <col min="2" max="2" width="18.5703125" customWidth="1"/>
    <col min="3" max="3" width="12.85546875" customWidth="1"/>
    <col min="4" max="4" width="4.85546875" customWidth="1"/>
    <col min="5" max="5" width="10.28515625" customWidth="1"/>
    <col min="6" max="6" width="14.5703125" customWidth="1"/>
    <col min="7" max="7" width="5.7109375" customWidth="1"/>
    <col min="8" max="8" width="22.42578125" customWidth="1"/>
    <col min="9" max="9" width="24.5703125" customWidth="1"/>
    <col min="10" max="10" width="17.85546875" customWidth="1"/>
    <col min="11" max="11" width="20.140625" customWidth="1"/>
    <col min="12" max="12" width="6.7109375" customWidth="1"/>
    <col min="13" max="13" width="10.42578125" customWidth="1"/>
    <col min="14" max="14" width="52" customWidth="1"/>
    <col min="15" max="15" width="12.85546875" customWidth="1"/>
    <col min="16" max="16" width="8" customWidth="1"/>
    <col min="17" max="17" width="11.7109375" customWidth="1"/>
    <col min="18" max="18" width="8.85546875" customWidth="1"/>
    <col min="19" max="19" width="17.85546875" customWidth="1"/>
    <col min="20" max="21" width="15.7109375" customWidth="1"/>
    <col min="22" max="22" width="16.28515625" customWidth="1"/>
    <col min="23" max="23" width="14.42578125" customWidth="1"/>
    <col min="24" max="24" width="15" customWidth="1"/>
    <col min="25" max="25" width="10.140625" customWidth="1"/>
  </cols>
  <sheetData>
    <row r="1" spans="1:32">
      <c r="A1" s="2899" t="s">
        <v>1135</v>
      </c>
      <c r="B1" s="2900"/>
      <c r="C1" s="2900"/>
      <c r="D1" s="2900"/>
      <c r="E1" s="2900"/>
      <c r="F1" s="2900"/>
      <c r="G1" s="2900"/>
      <c r="H1" s="2900"/>
      <c r="I1" s="2900"/>
      <c r="J1" s="2900"/>
      <c r="K1" s="2900"/>
      <c r="L1" s="2900"/>
      <c r="M1" s="2900"/>
      <c r="N1" s="2900"/>
      <c r="O1" s="2900"/>
      <c r="P1" s="2900"/>
      <c r="Q1" s="2900"/>
      <c r="R1" s="2900"/>
      <c r="S1" s="2900"/>
      <c r="T1" s="2900"/>
      <c r="U1" s="2900"/>
      <c r="V1" s="2900"/>
      <c r="W1" s="2900"/>
      <c r="X1" s="2900"/>
      <c r="Y1" s="2900"/>
      <c r="Z1" s="2900"/>
      <c r="AA1" s="2900"/>
      <c r="AB1" s="2900"/>
      <c r="AC1" s="2900"/>
      <c r="AD1" s="2900"/>
      <c r="AE1" s="2900"/>
      <c r="AF1" s="2900"/>
    </row>
    <row r="2" spans="1:32" ht="13.5" thickBot="1"/>
    <row r="3" spans="1:32" ht="77.25" customHeight="1" thickTop="1" thickBot="1">
      <c r="A3" s="1490" t="s">
        <v>121</v>
      </c>
      <c r="B3" s="1605" t="s">
        <v>1118</v>
      </c>
      <c r="C3" s="1455" t="s">
        <v>1119</v>
      </c>
      <c r="D3" s="1422" t="s">
        <v>1087</v>
      </c>
      <c r="E3" s="1455" t="s">
        <v>1120</v>
      </c>
      <c r="F3" s="1455" t="s">
        <v>1089</v>
      </c>
      <c r="G3" s="1490" t="s">
        <v>1090</v>
      </c>
      <c r="H3" s="1455" t="s">
        <v>1091</v>
      </c>
      <c r="I3" s="2121" t="s">
        <v>1092</v>
      </c>
      <c r="J3" s="1455" t="s">
        <v>1093</v>
      </c>
      <c r="K3" s="1455" t="s">
        <v>1094</v>
      </c>
      <c r="L3" s="1455" t="s">
        <v>1121</v>
      </c>
      <c r="M3" s="1455" t="s">
        <v>1095</v>
      </c>
      <c r="N3" s="2200" t="s">
        <v>122</v>
      </c>
      <c r="O3" s="2122" t="s">
        <v>1122</v>
      </c>
      <c r="P3" s="1455" t="s">
        <v>1123</v>
      </c>
      <c r="Q3" s="1455" t="s">
        <v>287</v>
      </c>
      <c r="R3" s="1490" t="s">
        <v>1124</v>
      </c>
      <c r="S3" s="1455" t="s">
        <v>1125</v>
      </c>
      <c r="T3" s="1490" t="s">
        <v>1126</v>
      </c>
      <c r="U3" s="1679" t="s">
        <v>878</v>
      </c>
      <c r="V3" s="1490" t="s">
        <v>1127</v>
      </c>
      <c r="W3" s="1490" t="s">
        <v>1128</v>
      </c>
      <c r="X3" s="1490" t="s">
        <v>876</v>
      </c>
      <c r="Y3" s="1490" t="s">
        <v>770</v>
      </c>
      <c r="Z3" s="1453" t="s">
        <v>941</v>
      </c>
      <c r="AA3" s="1612" t="s">
        <v>1129</v>
      </c>
      <c r="AB3" s="1612" t="s">
        <v>1130</v>
      </c>
      <c r="AC3" s="1612" t="s">
        <v>1131</v>
      </c>
      <c r="AD3" s="1613" t="s">
        <v>1132</v>
      </c>
      <c r="AE3" s="1618" t="s">
        <v>1133</v>
      </c>
      <c r="AF3" s="1618" t="s">
        <v>41</v>
      </c>
    </row>
    <row r="4" spans="1:32" ht="42" customHeight="1" thickTop="1">
      <c r="A4" s="1431"/>
      <c r="B4" s="1423"/>
      <c r="C4" s="1676"/>
      <c r="D4" s="1717">
        <f>WEEKDAY(C4,2)</f>
        <v>6</v>
      </c>
      <c r="E4" s="1511"/>
      <c r="F4" s="1431"/>
      <c r="G4" s="1407"/>
      <c r="H4" s="1458"/>
      <c r="I4" s="1409"/>
      <c r="J4" s="1458"/>
      <c r="K4" s="1458"/>
      <c r="L4" s="1403"/>
      <c r="M4" s="1668"/>
      <c r="N4" s="1412"/>
      <c r="O4" s="1668"/>
      <c r="P4" s="1668"/>
      <c r="Q4" s="1668"/>
      <c r="R4" s="1668"/>
      <c r="S4" s="1458"/>
      <c r="T4" s="1668"/>
      <c r="U4" s="1425"/>
      <c r="V4" s="1634"/>
      <c r="W4" s="1634"/>
      <c r="X4" s="1586"/>
      <c r="Y4" s="1533"/>
      <c r="Z4" s="1639"/>
      <c r="AA4" s="1502"/>
      <c r="AB4" s="1639"/>
      <c r="AC4" s="1639"/>
      <c r="AD4" s="1639"/>
      <c r="AE4" s="1639"/>
      <c r="AF4" s="1639"/>
    </row>
    <row r="5" spans="1:32" ht="60" customHeight="1">
      <c r="A5" s="1421"/>
      <c r="B5" s="1517"/>
      <c r="C5" s="1520"/>
      <c r="D5" s="1521"/>
      <c r="E5" s="1522"/>
      <c r="F5" s="1421"/>
      <c r="G5" s="1523"/>
      <c r="H5" s="1420"/>
      <c r="I5" s="1426"/>
      <c r="J5" s="1420"/>
      <c r="K5" s="1420"/>
      <c r="L5" s="1469"/>
      <c r="M5" s="1524"/>
      <c r="N5" s="1430"/>
      <c r="O5" s="1524"/>
      <c r="P5" s="1524"/>
      <c r="Q5" s="1524"/>
      <c r="R5" s="1524"/>
      <c r="S5" s="1420"/>
      <c r="T5" s="1524"/>
      <c r="U5" s="1446"/>
      <c r="V5" s="1432"/>
      <c r="W5" s="1432"/>
      <c r="X5" s="1434"/>
      <c r="Y5" s="1509"/>
      <c r="Z5" s="1519"/>
      <c r="AA5" s="1501"/>
      <c r="AB5" s="1519"/>
      <c r="AC5" s="1519"/>
      <c r="AD5" s="1519"/>
      <c r="AE5" s="1519"/>
      <c r="AF5" s="1519"/>
    </row>
    <row r="6" spans="1:32" ht="60" customHeight="1">
      <c r="A6" s="1421"/>
      <c r="B6" s="1517"/>
      <c r="C6" s="1520"/>
      <c r="D6" s="1521"/>
      <c r="E6" s="1522"/>
      <c r="F6" s="1421"/>
      <c r="G6" s="1523"/>
      <c r="H6" s="1420"/>
      <c r="I6" s="1426"/>
      <c r="J6" s="1420"/>
      <c r="K6" s="1420"/>
      <c r="L6" s="1469"/>
      <c r="M6" s="1524"/>
      <c r="N6" s="1430"/>
      <c r="O6" s="1524"/>
      <c r="P6" s="1524"/>
      <c r="Q6" s="1524"/>
      <c r="R6" s="1524"/>
      <c r="S6" s="1420"/>
      <c r="T6" s="1524"/>
      <c r="U6" s="1446"/>
      <c r="V6" s="1432"/>
      <c r="W6" s="1432"/>
      <c r="X6" s="1434"/>
      <c r="Y6" s="1509"/>
      <c r="Z6" s="1519"/>
      <c r="AA6" s="1501"/>
      <c r="AB6" s="1519"/>
      <c r="AC6" s="1519"/>
      <c r="AD6" s="1519"/>
      <c r="AE6" s="1519"/>
      <c r="AF6" s="1519"/>
    </row>
    <row r="7" spans="1:32" ht="43.5" customHeight="1">
      <c r="A7" s="1421"/>
      <c r="B7" s="1517"/>
      <c r="C7" s="1520"/>
      <c r="D7" s="1521"/>
      <c r="E7" s="1522"/>
      <c r="F7" s="1421"/>
      <c r="G7" s="1523"/>
      <c r="H7" s="1420"/>
      <c r="I7" s="1426"/>
      <c r="J7" s="1420"/>
      <c r="K7" s="1420"/>
      <c r="L7" s="1469"/>
      <c r="M7" s="1524"/>
      <c r="N7" s="1430"/>
      <c r="O7" s="1524"/>
      <c r="P7" s="1524"/>
      <c r="Q7" s="1524"/>
      <c r="R7" s="1524"/>
      <c r="S7" s="1420"/>
      <c r="T7" s="1524"/>
      <c r="U7" s="1446"/>
      <c r="V7" s="1432"/>
      <c r="W7" s="1432"/>
      <c r="X7" s="1434"/>
      <c r="Y7" s="1509"/>
      <c r="Z7" s="1519"/>
      <c r="AA7" s="1501"/>
      <c r="AB7" s="1519"/>
      <c r="AC7" s="1519"/>
      <c r="AD7" s="1519"/>
      <c r="AE7" s="1519"/>
      <c r="AF7" s="1519"/>
    </row>
    <row r="8" spans="1:32" ht="42" customHeight="1">
      <c r="A8" s="1421"/>
      <c r="B8" s="1517"/>
      <c r="C8" s="1520"/>
      <c r="D8" s="1521"/>
      <c r="E8" s="1522"/>
      <c r="F8" s="1421"/>
      <c r="G8" s="1523"/>
      <c r="H8" s="1420"/>
      <c r="I8" s="1426"/>
      <c r="J8" s="1420"/>
      <c r="K8" s="1420"/>
      <c r="L8" s="1469"/>
      <c r="M8" s="1524"/>
      <c r="N8" s="1430"/>
      <c r="O8" s="1524"/>
      <c r="P8" s="1524"/>
      <c r="Q8" s="1524"/>
      <c r="R8" s="1524"/>
      <c r="S8" s="1420"/>
      <c r="T8" s="1524"/>
      <c r="U8" s="1446"/>
      <c r="V8" s="1432"/>
      <c r="W8" s="1432"/>
      <c r="X8" s="1434"/>
      <c r="Y8" s="1509"/>
      <c r="Z8" s="1519"/>
      <c r="AA8" s="1501"/>
      <c r="AB8" s="1519"/>
      <c r="AC8" s="1519"/>
      <c r="AD8" s="1519"/>
      <c r="AE8" s="1519"/>
      <c r="AF8" s="1519"/>
    </row>
    <row r="9" spans="1:32" ht="42" customHeight="1">
      <c r="A9" s="1421"/>
      <c r="B9" s="1517"/>
      <c r="C9" s="1520"/>
      <c r="D9" s="1521"/>
      <c r="E9" s="1522"/>
      <c r="F9" s="1421"/>
      <c r="G9" s="1523"/>
      <c r="H9" s="1420"/>
      <c r="I9" s="1426"/>
      <c r="J9" s="1420"/>
      <c r="K9" s="1420"/>
      <c r="L9" s="1469"/>
      <c r="M9" s="1524"/>
      <c r="N9" s="1430"/>
      <c r="O9" s="1524"/>
      <c r="P9" s="1524"/>
      <c r="Q9" s="1524"/>
      <c r="R9" s="1524"/>
      <c r="S9" s="1420"/>
      <c r="T9" s="1524"/>
      <c r="U9" s="1446"/>
      <c r="V9" s="1432"/>
      <c r="W9" s="1432"/>
      <c r="X9" s="1434"/>
      <c r="Y9" s="1509"/>
      <c r="Z9" s="1519"/>
      <c r="AA9" s="1501"/>
      <c r="AB9" s="1519"/>
      <c r="AC9" s="1519"/>
      <c r="AD9" s="1519"/>
      <c r="AE9" s="1519"/>
      <c r="AF9" s="1519"/>
    </row>
    <row r="10" spans="1:32" ht="30" customHeight="1">
      <c r="A10" s="1421"/>
      <c r="B10" s="1517"/>
      <c r="C10" s="1520"/>
      <c r="D10" s="1521"/>
      <c r="E10" s="1522"/>
      <c r="F10" s="1421"/>
      <c r="G10" s="1523"/>
      <c r="H10" s="1420"/>
      <c r="I10" s="1426"/>
      <c r="J10" s="1420"/>
      <c r="K10" s="1420"/>
      <c r="L10" s="1469"/>
      <c r="M10" s="1524"/>
      <c r="N10" s="1430"/>
      <c r="O10" s="1524"/>
      <c r="P10" s="1524"/>
      <c r="Q10" s="1524"/>
      <c r="R10" s="1524"/>
      <c r="S10" s="1420"/>
      <c r="T10" s="1524"/>
      <c r="U10" s="1446"/>
      <c r="V10" s="1432"/>
      <c r="W10" s="1432"/>
      <c r="X10" s="1434"/>
      <c r="Y10" s="1509"/>
      <c r="Z10" s="1519"/>
      <c r="AA10" s="1501"/>
      <c r="AB10" s="1519"/>
      <c r="AC10" s="1519"/>
      <c r="AD10" s="1519"/>
      <c r="AE10" s="1519"/>
      <c r="AF10" s="1519"/>
    </row>
    <row r="11" spans="1:32" ht="66.75" customHeight="1">
      <c r="A11" s="1421"/>
      <c r="B11" s="1517"/>
      <c r="C11" s="1520"/>
      <c r="D11" s="1521"/>
      <c r="E11" s="1522"/>
      <c r="F11" s="1421"/>
      <c r="G11" s="1523"/>
      <c r="H11" s="1420"/>
      <c r="I11" s="1426"/>
      <c r="J11" s="1420"/>
      <c r="K11" s="1420"/>
      <c r="L11" s="1469"/>
      <c r="M11" s="1524"/>
      <c r="N11" s="1430"/>
      <c r="O11" s="1524"/>
      <c r="P11" s="1524"/>
      <c r="Q11" s="1524"/>
      <c r="R11" s="1524"/>
      <c r="S11" s="1420"/>
      <c r="T11" s="1524"/>
      <c r="U11" s="1446"/>
      <c r="V11" s="1432"/>
      <c r="W11" s="1432"/>
      <c r="X11" s="1434"/>
      <c r="Y11" s="1509"/>
      <c r="Z11" s="1519"/>
      <c r="AA11" s="1501"/>
      <c r="AB11" s="1519"/>
      <c r="AC11" s="1519"/>
      <c r="AD11" s="1519"/>
      <c r="AE11" s="1519"/>
      <c r="AF11" s="1519"/>
    </row>
    <row r="12" spans="1:32" ht="24.75" customHeight="1">
      <c r="A12" s="1421"/>
      <c r="B12" s="1517"/>
      <c r="C12" s="1520"/>
      <c r="D12" s="1521"/>
      <c r="E12" s="1522"/>
      <c r="F12" s="1421"/>
      <c r="G12" s="1523"/>
      <c r="H12" s="1420"/>
      <c r="I12" s="1426"/>
      <c r="J12" s="1420"/>
      <c r="K12" s="1420"/>
      <c r="L12" s="1469"/>
      <c r="M12" s="1524"/>
      <c r="N12" s="1430"/>
      <c r="O12" s="1524"/>
      <c r="P12" s="1524"/>
      <c r="Q12" s="1524"/>
      <c r="R12" s="1524"/>
      <c r="S12" s="1420"/>
      <c r="T12" s="1524"/>
      <c r="U12" s="1446"/>
      <c r="V12" s="1432"/>
      <c r="W12" s="1432"/>
      <c r="X12" s="1434"/>
      <c r="Y12" s="1509"/>
      <c r="Z12" s="1519"/>
      <c r="AA12" s="1501"/>
      <c r="AB12" s="1519"/>
      <c r="AC12" s="1519"/>
      <c r="AD12" s="1519"/>
      <c r="AE12" s="1519"/>
      <c r="AF12" s="1519"/>
    </row>
    <row r="13" spans="1:32" ht="15">
      <c r="A13" s="1421"/>
      <c r="B13" s="1517"/>
      <c r="C13" s="1520"/>
      <c r="D13" s="1521"/>
      <c r="E13" s="1522"/>
      <c r="F13" s="1421"/>
      <c r="G13" s="1523"/>
      <c r="H13" s="1420"/>
      <c r="I13" s="1426"/>
      <c r="J13" s="1420"/>
      <c r="K13" s="1420"/>
      <c r="L13" s="1469"/>
      <c r="M13" s="1524"/>
      <c r="N13" s="1430"/>
      <c r="O13" s="1524"/>
      <c r="P13" s="1524"/>
      <c r="Q13" s="1524"/>
      <c r="R13" s="1524"/>
      <c r="S13" s="1420"/>
      <c r="T13" s="1524"/>
      <c r="U13" s="1446"/>
      <c r="V13" s="1432"/>
      <c r="W13" s="1432"/>
      <c r="X13" s="1434"/>
      <c r="Y13" s="1509"/>
      <c r="Z13" s="1519"/>
      <c r="AA13" s="1501"/>
      <c r="AB13" s="1519"/>
      <c r="AC13" s="1519"/>
      <c r="AD13" s="1519"/>
      <c r="AE13" s="1519"/>
      <c r="AF13" s="1519"/>
    </row>
    <row r="14" spans="1:32" ht="15">
      <c r="A14" s="1421"/>
      <c r="B14" s="1517"/>
      <c r="C14" s="1520"/>
      <c r="D14" s="1521"/>
      <c r="E14" s="1522"/>
      <c r="F14" s="1421"/>
      <c r="G14" s="1523"/>
      <c r="H14" s="1420"/>
      <c r="I14" s="1426"/>
      <c r="J14" s="1420"/>
      <c r="K14" s="1420"/>
      <c r="L14" s="1469"/>
      <c r="M14" s="1524"/>
      <c r="N14" s="1430"/>
      <c r="O14" s="1524"/>
      <c r="P14" s="1524"/>
      <c r="Q14" s="1524"/>
      <c r="R14" s="1524"/>
      <c r="S14" s="1420"/>
      <c r="T14" s="1524"/>
      <c r="U14" s="1446"/>
      <c r="V14" s="1432"/>
      <c r="W14" s="1432"/>
      <c r="X14" s="1434"/>
      <c r="Y14" s="1509"/>
      <c r="Z14" s="1519"/>
      <c r="AA14" s="1501"/>
      <c r="AB14" s="1519"/>
      <c r="AC14" s="1519"/>
      <c r="AD14" s="1519"/>
      <c r="AE14" s="1519"/>
      <c r="AF14" s="1519"/>
    </row>
    <row r="15" spans="1:32" ht="15">
      <c r="A15" s="1421"/>
      <c r="B15" s="1517"/>
      <c r="C15" s="1520"/>
      <c r="D15" s="1521"/>
      <c r="E15" s="1522"/>
      <c r="F15" s="1421"/>
      <c r="G15" s="1523"/>
      <c r="H15" s="1420"/>
      <c r="I15" s="1426"/>
      <c r="J15" s="1420"/>
      <c r="K15" s="1420"/>
      <c r="L15" s="1469"/>
      <c r="M15" s="1524"/>
      <c r="N15" s="1430"/>
      <c r="O15" s="1524"/>
      <c r="P15" s="1524"/>
      <c r="Q15" s="1524"/>
      <c r="R15" s="1524"/>
      <c r="S15" s="1420"/>
      <c r="T15" s="1524"/>
      <c r="U15" s="1446"/>
      <c r="V15" s="1432"/>
      <c r="W15" s="1432"/>
      <c r="X15" s="1434"/>
      <c r="Y15" s="1509"/>
      <c r="Z15" s="1519"/>
      <c r="AA15" s="1501"/>
      <c r="AB15" s="1519"/>
      <c r="AC15" s="1519"/>
      <c r="AD15" s="1519"/>
      <c r="AE15" s="1519"/>
      <c r="AF15" s="1519"/>
    </row>
    <row r="16" spans="1:32" ht="15">
      <c r="A16" s="1421"/>
      <c r="B16" s="1517"/>
      <c r="C16" s="1520"/>
      <c r="D16" s="1521"/>
      <c r="E16" s="1522"/>
      <c r="F16" s="1421"/>
      <c r="G16" s="1523"/>
      <c r="H16" s="1420"/>
      <c r="I16" s="1426"/>
      <c r="J16" s="1420"/>
      <c r="K16" s="1420"/>
      <c r="L16" s="1469"/>
      <c r="M16" s="1524"/>
      <c r="N16" s="1430"/>
      <c r="O16" s="1524"/>
      <c r="P16" s="1524"/>
      <c r="Q16" s="1524"/>
      <c r="R16" s="1524"/>
      <c r="S16" s="1420"/>
      <c r="T16" s="1524"/>
      <c r="U16" s="1446"/>
      <c r="V16" s="1432"/>
      <c r="W16" s="1432"/>
      <c r="X16" s="1434"/>
      <c r="Y16" s="1509"/>
      <c r="Z16" s="1519"/>
      <c r="AA16" s="1501"/>
      <c r="AB16" s="1519"/>
      <c r="AC16" s="1519"/>
      <c r="AD16" s="1519"/>
      <c r="AE16" s="1519"/>
      <c r="AF16" s="1519"/>
    </row>
    <row r="17" spans="1:32" ht="15">
      <c r="A17" s="1421"/>
      <c r="B17" s="1517"/>
      <c r="C17" s="1520"/>
      <c r="D17" s="1521"/>
      <c r="E17" s="1522"/>
      <c r="F17" s="1421"/>
      <c r="G17" s="1523"/>
      <c r="H17" s="1420"/>
      <c r="I17" s="1426"/>
      <c r="J17" s="1420"/>
      <c r="K17" s="1420"/>
      <c r="L17" s="1469"/>
      <c r="M17" s="1524"/>
      <c r="N17" s="1430"/>
      <c r="O17" s="1524"/>
      <c r="P17" s="1524"/>
      <c r="Q17" s="1524"/>
      <c r="R17" s="1524"/>
      <c r="S17" s="1420"/>
      <c r="T17" s="1524"/>
      <c r="U17" s="1446"/>
      <c r="V17" s="1432"/>
      <c r="W17" s="1432"/>
      <c r="X17" s="1434"/>
      <c r="Y17" s="1509"/>
      <c r="Z17" s="1519"/>
      <c r="AA17" s="1501"/>
      <c r="AB17" s="1519"/>
      <c r="AC17" s="1519"/>
      <c r="AD17" s="1519"/>
      <c r="AE17" s="1519"/>
      <c r="AF17" s="1519"/>
    </row>
    <row r="18" spans="1:32" ht="15">
      <c r="A18" s="1421"/>
      <c r="B18" s="1517"/>
      <c r="C18" s="1520"/>
      <c r="D18" s="1521"/>
      <c r="E18" s="1522"/>
      <c r="F18" s="1421"/>
      <c r="G18" s="1523"/>
      <c r="H18" s="1420"/>
      <c r="I18" s="1426"/>
      <c r="J18" s="1420"/>
      <c r="K18" s="1420"/>
      <c r="L18" s="1469"/>
      <c r="M18" s="1524"/>
      <c r="N18" s="1430"/>
      <c r="O18" s="1524"/>
      <c r="P18" s="1524"/>
      <c r="Q18" s="1524"/>
      <c r="R18" s="1524"/>
      <c r="S18" s="1420"/>
      <c r="T18" s="1524"/>
      <c r="U18" s="1446"/>
      <c r="V18" s="1432"/>
      <c r="W18" s="1432"/>
      <c r="X18" s="1434"/>
      <c r="Y18" s="1509"/>
      <c r="Z18" s="1519"/>
      <c r="AA18" s="1501"/>
      <c r="AB18" s="1519"/>
      <c r="AC18" s="1519"/>
      <c r="AD18" s="1519"/>
      <c r="AE18" s="1519"/>
      <c r="AF18" s="1519"/>
    </row>
    <row r="19" spans="1:32" ht="15">
      <c r="A19" s="1421"/>
      <c r="B19" s="1517"/>
      <c r="C19" s="1520"/>
      <c r="D19" s="1521"/>
      <c r="E19" s="1522"/>
      <c r="F19" s="1421"/>
      <c r="G19" s="1523"/>
      <c r="H19" s="1420"/>
      <c r="I19" s="1426"/>
      <c r="J19" s="1420"/>
      <c r="K19" s="1420"/>
      <c r="L19" s="1469"/>
      <c r="M19" s="1524"/>
      <c r="N19" s="1430"/>
      <c r="O19" s="1524"/>
      <c r="P19" s="1524"/>
      <c r="Q19" s="1524"/>
      <c r="R19" s="1524"/>
      <c r="S19" s="1420"/>
      <c r="T19" s="1524"/>
      <c r="U19" s="1446"/>
      <c r="V19" s="1432"/>
      <c r="W19" s="1432"/>
      <c r="X19" s="1434"/>
      <c r="Y19" s="1509"/>
      <c r="Z19" s="1519"/>
      <c r="AA19" s="1501"/>
      <c r="AB19" s="1519"/>
      <c r="AC19" s="1519"/>
      <c r="AD19" s="1519"/>
      <c r="AE19" s="1519"/>
      <c r="AF19" s="1519"/>
    </row>
    <row r="20" spans="1:32" ht="15">
      <c r="A20" s="1421"/>
      <c r="B20" s="1517"/>
      <c r="C20" s="1520"/>
      <c r="D20" s="1521"/>
      <c r="E20" s="1522"/>
      <c r="F20" s="1421"/>
      <c r="G20" s="1523"/>
      <c r="H20" s="1420"/>
      <c r="I20" s="1426"/>
      <c r="J20" s="1420"/>
      <c r="K20" s="1420"/>
      <c r="L20" s="1469"/>
      <c r="M20" s="1524"/>
      <c r="N20" s="1430"/>
      <c r="O20" s="1524"/>
      <c r="P20" s="1524"/>
      <c r="Q20" s="1524"/>
      <c r="R20" s="1524"/>
      <c r="S20" s="1420"/>
      <c r="T20" s="1524"/>
      <c r="U20" s="1446"/>
      <c r="V20" s="1432"/>
      <c r="W20" s="1432"/>
      <c r="X20" s="1434"/>
      <c r="Y20" s="1509"/>
      <c r="Z20" s="1519"/>
      <c r="AA20" s="1501"/>
      <c r="AB20" s="1519"/>
      <c r="AC20" s="1519"/>
      <c r="AD20" s="1519"/>
      <c r="AE20" s="1519"/>
      <c r="AF20" s="1519"/>
    </row>
    <row r="21" spans="1:32" ht="15">
      <c r="A21" s="1421"/>
      <c r="B21" s="1517"/>
      <c r="C21" s="1520"/>
      <c r="D21" s="1521"/>
      <c r="E21" s="1522"/>
      <c r="F21" s="1421"/>
      <c r="G21" s="1523"/>
      <c r="H21" s="1420"/>
      <c r="I21" s="1426"/>
      <c r="J21" s="1420"/>
      <c r="K21" s="1420"/>
      <c r="L21" s="1469"/>
      <c r="M21" s="1524"/>
      <c r="N21" s="1430"/>
      <c r="O21" s="1524"/>
      <c r="P21" s="1524"/>
      <c r="Q21" s="1524"/>
      <c r="R21" s="1524"/>
      <c r="S21" s="1420"/>
      <c r="T21" s="1524"/>
      <c r="U21" s="1446"/>
      <c r="V21" s="1432"/>
      <c r="W21" s="1432"/>
      <c r="X21" s="1434"/>
      <c r="Y21" s="1509"/>
      <c r="Z21" s="1519"/>
      <c r="AA21" s="1501"/>
      <c r="AB21" s="1519"/>
      <c r="AC21" s="1519"/>
      <c r="AD21" s="1519"/>
      <c r="AE21" s="1519"/>
      <c r="AF21" s="1519"/>
    </row>
    <row r="22" spans="1:32" ht="15">
      <c r="A22" s="1421"/>
      <c r="B22" s="1517"/>
      <c r="C22" s="1520"/>
      <c r="D22" s="1521"/>
      <c r="E22" s="1522"/>
      <c r="F22" s="1421"/>
      <c r="G22" s="1523"/>
      <c r="H22" s="1420"/>
      <c r="I22" s="1426"/>
      <c r="J22" s="1420"/>
      <c r="K22" s="1420"/>
      <c r="L22" s="1469"/>
      <c r="M22" s="1524"/>
      <c r="N22" s="1430"/>
      <c r="O22" s="1524"/>
      <c r="P22" s="1524"/>
      <c r="Q22" s="1524"/>
      <c r="R22" s="1524"/>
      <c r="S22" s="1420"/>
      <c r="T22" s="1524"/>
      <c r="U22" s="1446"/>
      <c r="V22" s="1432"/>
      <c r="W22" s="1432"/>
      <c r="X22" s="1434"/>
      <c r="Y22" s="1509"/>
      <c r="Z22" s="1519"/>
      <c r="AA22" s="1501"/>
      <c r="AB22" s="1519"/>
      <c r="AC22" s="1519"/>
      <c r="AD22" s="1519"/>
      <c r="AE22" s="1519"/>
      <c r="AF22" s="1519"/>
    </row>
    <row r="23" spans="1:32" ht="15">
      <c r="A23" s="1421"/>
      <c r="B23" s="1517"/>
      <c r="C23" s="1520"/>
      <c r="D23" s="1521"/>
      <c r="E23" s="1522"/>
      <c r="F23" s="1421"/>
      <c r="G23" s="1523"/>
      <c r="H23" s="1420"/>
      <c r="I23" s="1426"/>
      <c r="J23" s="1420"/>
      <c r="K23" s="1420"/>
      <c r="L23" s="1469"/>
      <c r="M23" s="1524"/>
      <c r="N23" s="1430"/>
      <c r="O23" s="1524"/>
      <c r="P23" s="1524"/>
      <c r="Q23" s="1524"/>
      <c r="R23" s="1524"/>
      <c r="S23" s="1420"/>
      <c r="T23" s="1524"/>
      <c r="U23" s="1446"/>
      <c r="V23" s="1432"/>
      <c r="W23" s="1432"/>
      <c r="X23" s="1434"/>
      <c r="Y23" s="1509"/>
      <c r="Z23" s="1519"/>
      <c r="AA23" s="1501"/>
      <c r="AB23" s="1519"/>
      <c r="AC23" s="1519"/>
      <c r="AD23" s="1519"/>
      <c r="AE23" s="1519"/>
      <c r="AF23" s="1519"/>
    </row>
    <row r="24" spans="1:32" ht="15">
      <c r="A24" s="1421"/>
      <c r="B24" s="1517"/>
      <c r="C24" s="1520"/>
      <c r="D24" s="1521"/>
      <c r="E24" s="1522"/>
      <c r="F24" s="1421"/>
      <c r="G24" s="1523"/>
      <c r="H24" s="1420"/>
      <c r="I24" s="1426"/>
      <c r="J24" s="1420"/>
      <c r="K24" s="1420"/>
      <c r="L24" s="1469"/>
      <c r="M24" s="1524"/>
      <c r="N24" s="1430"/>
      <c r="O24" s="1524"/>
      <c r="P24" s="1524"/>
      <c r="Q24" s="1524"/>
      <c r="R24" s="1524"/>
      <c r="S24" s="1420"/>
      <c r="T24" s="1524"/>
      <c r="U24" s="1446"/>
      <c r="V24" s="1432"/>
      <c r="W24" s="1432"/>
      <c r="X24" s="1434"/>
      <c r="Y24" s="1509"/>
      <c r="Z24" s="1519"/>
      <c r="AA24" s="1501"/>
      <c r="AB24" s="1519"/>
      <c r="AC24" s="1519"/>
      <c r="AD24" s="1519"/>
      <c r="AE24" s="1519"/>
      <c r="AF24" s="1519"/>
    </row>
    <row r="25" spans="1:32" ht="15">
      <c r="A25" s="1421"/>
      <c r="B25" s="1517"/>
      <c r="C25" s="1520"/>
      <c r="D25" s="1521"/>
      <c r="E25" s="1522"/>
      <c r="F25" s="1421"/>
      <c r="G25" s="1523"/>
      <c r="H25" s="1420"/>
      <c r="I25" s="1426"/>
      <c r="J25" s="1420"/>
      <c r="K25" s="1420"/>
      <c r="L25" s="1469"/>
      <c r="M25" s="1524"/>
      <c r="N25" s="1430"/>
      <c r="O25" s="1524"/>
      <c r="P25" s="1524"/>
      <c r="Q25" s="1524"/>
      <c r="R25" s="1524"/>
      <c r="S25" s="1420"/>
      <c r="T25" s="1524"/>
      <c r="U25" s="1446"/>
      <c r="V25" s="1432"/>
      <c r="W25" s="1432"/>
      <c r="X25" s="1434"/>
      <c r="Y25" s="1509"/>
      <c r="Z25" s="1519"/>
      <c r="AA25" s="1501"/>
      <c r="AB25" s="1519"/>
      <c r="AC25" s="1519"/>
      <c r="AD25" s="1519"/>
      <c r="AE25" s="1519"/>
      <c r="AF25" s="1519"/>
    </row>
    <row r="26" spans="1:32" ht="15">
      <c r="A26" s="1421"/>
      <c r="B26" s="1517"/>
      <c r="C26" s="1520"/>
      <c r="D26" s="1521"/>
      <c r="E26" s="1522"/>
      <c r="F26" s="1421"/>
      <c r="G26" s="1523"/>
      <c r="H26" s="1420"/>
      <c r="I26" s="1426"/>
      <c r="J26" s="1420"/>
      <c r="K26" s="1420"/>
      <c r="L26" s="1469"/>
      <c r="M26" s="1524"/>
      <c r="N26" s="1430"/>
      <c r="O26" s="1524"/>
      <c r="P26" s="1524"/>
      <c r="Q26" s="1524"/>
      <c r="R26" s="1524"/>
      <c r="S26" s="1420"/>
      <c r="T26" s="1524"/>
      <c r="U26" s="1446"/>
      <c r="V26" s="1432"/>
      <c r="W26" s="1432"/>
      <c r="X26" s="1434"/>
      <c r="Y26" s="1509"/>
      <c r="Z26" s="1519"/>
      <c r="AA26" s="1501"/>
      <c r="AB26" s="1519"/>
      <c r="AC26" s="1519"/>
      <c r="AD26" s="1519"/>
      <c r="AE26" s="1519"/>
      <c r="AF26" s="1519"/>
    </row>
    <row r="27" spans="1:32" ht="15">
      <c r="A27" s="1421"/>
      <c r="B27" s="1517"/>
      <c r="C27" s="1520"/>
      <c r="D27" s="1521"/>
      <c r="E27" s="1522"/>
      <c r="F27" s="1421"/>
      <c r="G27" s="1523"/>
      <c r="H27" s="1420"/>
      <c r="I27" s="1426"/>
      <c r="J27" s="1420"/>
      <c r="K27" s="1420"/>
      <c r="L27" s="1469"/>
      <c r="M27" s="1524"/>
      <c r="N27" s="1430"/>
      <c r="O27" s="1524"/>
      <c r="P27" s="1524"/>
      <c r="Q27" s="1524"/>
      <c r="R27" s="1524"/>
      <c r="S27" s="1420"/>
      <c r="T27" s="1524"/>
      <c r="U27" s="1446"/>
      <c r="V27" s="1432"/>
      <c r="W27" s="1432"/>
      <c r="X27" s="1434"/>
      <c r="Y27" s="1509"/>
      <c r="Z27" s="1519"/>
      <c r="AA27" s="1501"/>
      <c r="AB27" s="1519"/>
      <c r="AC27" s="1519"/>
      <c r="AD27" s="1519"/>
      <c r="AE27" s="1519"/>
      <c r="AF27" s="1519"/>
    </row>
    <row r="28" spans="1:32" ht="15">
      <c r="A28" s="1421"/>
      <c r="B28" s="1517"/>
      <c r="C28" s="1520"/>
      <c r="D28" s="1521"/>
      <c r="E28" s="1522"/>
      <c r="F28" s="1421"/>
      <c r="G28" s="1523"/>
      <c r="H28" s="1420"/>
      <c r="I28" s="1426"/>
      <c r="J28" s="1420"/>
      <c r="K28" s="1420"/>
      <c r="L28" s="1469"/>
      <c r="M28" s="1524"/>
      <c r="N28" s="1430"/>
      <c r="O28" s="1524"/>
      <c r="P28" s="1524"/>
      <c r="Q28" s="1524"/>
      <c r="R28" s="1524"/>
      <c r="S28" s="1420"/>
      <c r="T28" s="1524"/>
      <c r="U28" s="1446"/>
      <c r="V28" s="1432"/>
      <c r="W28" s="1432"/>
      <c r="X28" s="1434"/>
      <c r="Y28" s="1509"/>
      <c r="Z28" s="1519"/>
      <c r="AA28" s="1501"/>
      <c r="AB28" s="1519"/>
      <c r="AC28" s="1519"/>
      <c r="AD28" s="1519"/>
      <c r="AE28" s="1519"/>
      <c r="AF28" s="1519"/>
    </row>
    <row r="29" spans="1:32" ht="15">
      <c r="A29" s="1421"/>
      <c r="B29" s="1517"/>
      <c r="C29" s="1520"/>
      <c r="D29" s="1521"/>
      <c r="E29" s="1522"/>
      <c r="F29" s="1421"/>
      <c r="G29" s="1523"/>
      <c r="H29" s="1420"/>
      <c r="I29" s="1426"/>
      <c r="J29" s="1420"/>
      <c r="K29" s="1420"/>
      <c r="L29" s="1469"/>
      <c r="M29" s="1524"/>
      <c r="N29" s="1430"/>
      <c r="O29" s="1524"/>
      <c r="P29" s="1524"/>
      <c r="Q29" s="1524"/>
      <c r="R29" s="1524"/>
      <c r="S29" s="1420"/>
      <c r="T29" s="1524"/>
      <c r="U29" s="1446"/>
      <c r="V29" s="1432"/>
      <c r="W29" s="1432"/>
      <c r="X29" s="1434"/>
      <c r="Y29" s="1509"/>
      <c r="Z29" s="1519"/>
      <c r="AA29" s="1501"/>
      <c r="AB29" s="1519"/>
      <c r="AC29" s="1519"/>
      <c r="AD29" s="1519"/>
      <c r="AE29" s="1519"/>
      <c r="AF29" s="1519"/>
    </row>
    <row r="30" spans="1:32" ht="15">
      <c r="A30" s="1421"/>
      <c r="B30" s="1517"/>
      <c r="C30" s="1520"/>
      <c r="D30" s="1521"/>
      <c r="E30" s="1522"/>
      <c r="F30" s="1421"/>
      <c r="G30" s="1523"/>
      <c r="H30" s="1420"/>
      <c r="I30" s="1426"/>
      <c r="J30" s="1420"/>
      <c r="K30" s="1420"/>
      <c r="L30" s="1469"/>
      <c r="M30" s="1524"/>
      <c r="N30" s="1430"/>
      <c r="O30" s="1524"/>
      <c r="P30" s="1524"/>
      <c r="Q30" s="1524"/>
      <c r="R30" s="1524"/>
      <c r="S30" s="1420"/>
      <c r="T30" s="1524"/>
      <c r="U30" s="1446"/>
      <c r="V30" s="1432"/>
      <c r="W30" s="1432"/>
      <c r="X30" s="1434"/>
      <c r="Y30" s="1509"/>
      <c r="Z30" s="1519"/>
      <c r="AA30" s="1501"/>
      <c r="AB30" s="1519"/>
      <c r="AC30" s="1519"/>
      <c r="AD30" s="1519"/>
      <c r="AE30" s="1519"/>
      <c r="AF30" s="1519"/>
    </row>
    <row r="31" spans="1:32" ht="15">
      <c r="A31" s="1421"/>
      <c r="B31" s="1517"/>
      <c r="C31" s="1520"/>
      <c r="D31" s="1521"/>
      <c r="E31" s="1522"/>
      <c r="F31" s="1421"/>
      <c r="G31" s="1523"/>
      <c r="H31" s="1420"/>
      <c r="I31" s="1426"/>
      <c r="J31" s="1420"/>
      <c r="K31" s="1420"/>
      <c r="L31" s="1469"/>
      <c r="M31" s="1524"/>
      <c r="N31" s="1430"/>
      <c r="O31" s="1524"/>
      <c r="P31" s="1524"/>
      <c r="Q31" s="1524"/>
      <c r="R31" s="1524"/>
      <c r="S31" s="1420"/>
      <c r="T31" s="1524"/>
      <c r="U31" s="1446"/>
      <c r="V31" s="1432"/>
      <c r="W31" s="1432"/>
      <c r="X31" s="1434"/>
      <c r="Y31" s="1509"/>
      <c r="Z31" s="1519"/>
      <c r="AA31" s="1501"/>
      <c r="AB31" s="1519"/>
      <c r="AC31" s="1519"/>
      <c r="AD31" s="1519"/>
      <c r="AE31" s="1519"/>
      <c r="AF31" s="1519"/>
    </row>
    <row r="32" spans="1:32" ht="15">
      <c r="A32" s="1421"/>
      <c r="B32" s="1517"/>
      <c r="C32" s="1520"/>
      <c r="D32" s="1521"/>
      <c r="E32" s="1522"/>
      <c r="F32" s="1421"/>
      <c r="G32" s="1523"/>
      <c r="H32" s="1420"/>
      <c r="I32" s="1426"/>
      <c r="J32" s="1420"/>
      <c r="K32" s="1420"/>
      <c r="L32" s="1469"/>
      <c r="M32" s="1524"/>
      <c r="N32" s="1430"/>
      <c r="O32" s="1524"/>
      <c r="P32" s="1524"/>
      <c r="Q32" s="1524"/>
      <c r="R32" s="1524"/>
      <c r="S32" s="1420"/>
      <c r="T32" s="1524"/>
      <c r="U32" s="1446"/>
      <c r="V32" s="1432"/>
      <c r="W32" s="1432"/>
      <c r="X32" s="1434"/>
      <c r="Y32" s="1509"/>
      <c r="Z32" s="1519"/>
      <c r="AA32" s="1501"/>
      <c r="AB32" s="1519"/>
      <c r="AC32" s="1519"/>
      <c r="AD32" s="1519"/>
      <c r="AE32" s="1519"/>
      <c r="AF32" s="1519"/>
    </row>
    <row r="33" spans="1:32" ht="15">
      <c r="A33" s="1421"/>
      <c r="B33" s="1517"/>
      <c r="C33" s="1520"/>
      <c r="D33" s="1521"/>
      <c r="E33" s="1522"/>
      <c r="F33" s="1421"/>
      <c r="G33" s="1523"/>
      <c r="H33" s="1420"/>
      <c r="I33" s="1426"/>
      <c r="J33" s="1420"/>
      <c r="K33" s="1420"/>
      <c r="L33" s="1469"/>
      <c r="M33" s="1524"/>
      <c r="N33" s="1430"/>
      <c r="O33" s="1524"/>
      <c r="P33" s="1524"/>
      <c r="Q33" s="1524"/>
      <c r="R33" s="1524"/>
      <c r="S33" s="1420"/>
      <c r="T33" s="1524"/>
      <c r="U33" s="1446"/>
      <c r="V33" s="1432"/>
      <c r="W33" s="1432"/>
      <c r="X33" s="1434"/>
      <c r="Y33" s="1509"/>
      <c r="Z33" s="1519"/>
      <c r="AA33" s="1501"/>
      <c r="AB33" s="1519"/>
      <c r="AC33" s="1519"/>
      <c r="AD33" s="1519"/>
      <c r="AE33" s="1519"/>
      <c r="AF33" s="1519"/>
    </row>
    <row r="34" spans="1:32" ht="15">
      <c r="A34" s="1421"/>
      <c r="B34" s="1517"/>
      <c r="C34" s="1520"/>
      <c r="D34" s="1521"/>
      <c r="E34" s="1522"/>
      <c r="F34" s="1421"/>
      <c r="G34" s="1523"/>
      <c r="H34" s="1420"/>
      <c r="I34" s="1426"/>
      <c r="J34" s="1420"/>
      <c r="K34" s="1420"/>
      <c r="L34" s="1469"/>
      <c r="M34" s="1524"/>
      <c r="N34" s="1430"/>
      <c r="O34" s="1524"/>
      <c r="P34" s="1524"/>
      <c r="Q34" s="1524"/>
      <c r="R34" s="1524"/>
      <c r="S34" s="1420"/>
      <c r="T34" s="1524"/>
      <c r="U34" s="1446"/>
      <c r="V34" s="1432"/>
      <c r="W34" s="1432"/>
      <c r="X34" s="1434"/>
      <c r="Y34" s="1509"/>
      <c r="Z34" s="1519"/>
      <c r="AA34" s="1501"/>
      <c r="AB34" s="1519"/>
      <c r="AC34" s="1519"/>
      <c r="AD34" s="1519"/>
      <c r="AE34" s="1519"/>
      <c r="AF34" s="1519"/>
    </row>
    <row r="35" spans="1:32" ht="15">
      <c r="A35" s="1421"/>
      <c r="B35" s="1517"/>
      <c r="C35" s="1520"/>
      <c r="D35" s="1521"/>
      <c r="E35" s="1522"/>
      <c r="F35" s="1421"/>
      <c r="G35" s="1523"/>
      <c r="H35" s="1420"/>
      <c r="I35" s="1426"/>
      <c r="J35" s="1420"/>
      <c r="K35" s="1420"/>
      <c r="L35" s="1469"/>
      <c r="M35" s="1524"/>
      <c r="N35" s="1430"/>
      <c r="O35" s="1524"/>
      <c r="P35" s="1524"/>
      <c r="Q35" s="1524"/>
      <c r="R35" s="1524"/>
      <c r="S35" s="1420"/>
      <c r="T35" s="1524"/>
      <c r="U35" s="1446"/>
      <c r="V35" s="1432"/>
      <c r="W35" s="1432"/>
      <c r="X35" s="1434"/>
      <c r="Y35" s="1509"/>
      <c r="Z35" s="1519"/>
      <c r="AA35" s="1501"/>
      <c r="AB35" s="1519"/>
      <c r="AC35" s="1519"/>
      <c r="AD35" s="1519"/>
      <c r="AE35" s="1519"/>
      <c r="AF35" s="1519"/>
    </row>
    <row r="36" spans="1:32" ht="15">
      <c r="A36" s="1421"/>
      <c r="B36" s="1517"/>
      <c r="C36" s="1520"/>
      <c r="D36" s="1521"/>
      <c r="E36" s="1522"/>
      <c r="F36" s="1421"/>
      <c r="G36" s="1523"/>
      <c r="H36" s="1420"/>
      <c r="I36" s="1426"/>
      <c r="J36" s="1420"/>
      <c r="K36" s="1420"/>
      <c r="L36" s="1469"/>
      <c r="M36" s="1524"/>
      <c r="N36" s="1430"/>
      <c r="O36" s="1524"/>
      <c r="P36" s="1524"/>
      <c r="Q36" s="1524"/>
      <c r="R36" s="1524"/>
      <c r="S36" s="1420"/>
      <c r="T36" s="1524"/>
      <c r="U36" s="1446"/>
      <c r="V36" s="1432"/>
      <c r="W36" s="1432"/>
      <c r="X36" s="1434"/>
      <c r="Y36" s="1509"/>
      <c r="Z36" s="1519"/>
      <c r="AA36" s="1501"/>
      <c r="AB36" s="1519"/>
      <c r="AC36" s="1519"/>
      <c r="AD36" s="1519"/>
      <c r="AE36" s="1519"/>
      <c r="AF36" s="1519"/>
    </row>
    <row r="37" spans="1:32" ht="15">
      <c r="A37" s="1421"/>
      <c r="B37" s="1517"/>
      <c r="C37" s="1520"/>
      <c r="D37" s="1521"/>
      <c r="E37" s="1522"/>
      <c r="F37" s="1421"/>
      <c r="G37" s="1523"/>
      <c r="H37" s="1420"/>
      <c r="I37" s="1426"/>
      <c r="J37" s="1420"/>
      <c r="K37" s="1420"/>
      <c r="L37" s="1469"/>
      <c r="M37" s="1524"/>
      <c r="N37" s="1430"/>
      <c r="O37" s="1524"/>
      <c r="P37" s="1524"/>
      <c r="Q37" s="1524"/>
      <c r="R37" s="1524"/>
      <c r="S37" s="1420"/>
      <c r="T37" s="1524"/>
      <c r="U37" s="1446"/>
      <c r="V37" s="1432"/>
      <c r="W37" s="1432"/>
      <c r="X37" s="1434"/>
      <c r="Y37" s="1509"/>
      <c r="Z37" s="1519"/>
      <c r="AA37" s="1501"/>
      <c r="AB37" s="1519"/>
      <c r="AC37" s="1519"/>
      <c r="AD37" s="1519"/>
      <c r="AE37" s="1519"/>
      <c r="AF37" s="1519"/>
    </row>
    <row r="38" spans="1:32" ht="15">
      <c r="A38" s="1421"/>
      <c r="B38" s="1517"/>
      <c r="C38" s="1520"/>
      <c r="D38" s="1521"/>
      <c r="E38" s="1522"/>
      <c r="F38" s="1421"/>
      <c r="G38" s="1523"/>
      <c r="H38" s="1420"/>
      <c r="I38" s="1426"/>
      <c r="J38" s="1420"/>
      <c r="K38" s="1420"/>
      <c r="L38" s="1469"/>
      <c r="M38" s="1524"/>
      <c r="N38" s="1430"/>
      <c r="O38" s="1524"/>
      <c r="P38" s="1524"/>
      <c r="Q38" s="1524"/>
      <c r="R38" s="1524"/>
      <c r="S38" s="1420"/>
      <c r="T38" s="1524"/>
      <c r="U38" s="1446"/>
      <c r="V38" s="1432"/>
      <c r="W38" s="1432"/>
      <c r="X38" s="1434"/>
      <c r="Y38" s="1509"/>
      <c r="Z38" s="1519"/>
      <c r="AA38" s="1501"/>
      <c r="AB38" s="1519"/>
      <c r="AC38" s="1519"/>
      <c r="AD38" s="1519"/>
      <c r="AE38" s="1519"/>
      <c r="AF38" s="1519"/>
    </row>
    <row r="39" spans="1:32" ht="15">
      <c r="A39" s="1421"/>
      <c r="B39" s="1517"/>
      <c r="C39" s="1520"/>
      <c r="D39" s="1521"/>
      <c r="E39" s="1522"/>
      <c r="F39" s="1421"/>
      <c r="G39" s="1523"/>
      <c r="H39" s="1420"/>
      <c r="I39" s="1426"/>
      <c r="J39" s="1420"/>
      <c r="K39" s="1420"/>
      <c r="L39" s="1469"/>
      <c r="M39" s="1524"/>
      <c r="N39" s="1430"/>
      <c r="O39" s="1524"/>
      <c r="P39" s="1524"/>
      <c r="Q39" s="1524"/>
      <c r="R39" s="1524"/>
      <c r="S39" s="1420"/>
      <c r="T39" s="1524"/>
      <c r="U39" s="1446"/>
      <c r="V39" s="1432"/>
      <c r="W39" s="1432"/>
      <c r="X39" s="1434"/>
      <c r="Y39" s="1509"/>
      <c r="Z39" s="1519"/>
      <c r="AA39" s="1501"/>
      <c r="AB39" s="1519"/>
      <c r="AC39" s="1519"/>
      <c r="AD39" s="1519"/>
      <c r="AE39" s="1519"/>
      <c r="AF39" s="1519"/>
    </row>
    <row r="40" spans="1:32" ht="15">
      <c r="A40" s="1421"/>
      <c r="B40" s="1517"/>
      <c r="C40" s="1520"/>
      <c r="D40" s="1521"/>
      <c r="E40" s="1522"/>
      <c r="F40" s="1421"/>
      <c r="G40" s="1523"/>
      <c r="H40" s="1420"/>
      <c r="I40" s="1426"/>
      <c r="J40" s="1420"/>
      <c r="K40" s="1420"/>
      <c r="L40" s="1469"/>
      <c r="M40" s="1524"/>
      <c r="N40" s="1430"/>
      <c r="O40" s="1524"/>
      <c r="P40" s="1524"/>
      <c r="Q40" s="1524"/>
      <c r="R40" s="1524"/>
      <c r="S40" s="1420"/>
      <c r="T40" s="1524"/>
      <c r="U40" s="1446"/>
      <c r="V40" s="1432"/>
      <c r="W40" s="1432"/>
      <c r="X40" s="1434"/>
      <c r="Y40" s="1509"/>
      <c r="Z40" s="1519"/>
      <c r="AA40" s="1501"/>
      <c r="AB40" s="1519"/>
      <c r="AC40" s="1519"/>
      <c r="AD40" s="1519"/>
      <c r="AE40" s="1519"/>
      <c r="AF40" s="1519"/>
    </row>
    <row r="41" spans="1:32" ht="15">
      <c r="A41" s="1421"/>
      <c r="B41" s="1517"/>
      <c r="C41" s="1520"/>
      <c r="D41" s="1521"/>
      <c r="E41" s="1522"/>
      <c r="F41" s="1421"/>
      <c r="G41" s="1523"/>
      <c r="H41" s="1420"/>
      <c r="I41" s="1426"/>
      <c r="J41" s="1420"/>
      <c r="K41" s="1420"/>
      <c r="L41" s="1469"/>
      <c r="M41" s="1524"/>
      <c r="N41" s="1430"/>
      <c r="O41" s="1524"/>
      <c r="P41" s="1524"/>
      <c r="Q41" s="1524"/>
      <c r="R41" s="1524"/>
      <c r="S41" s="1420"/>
      <c r="T41" s="1524"/>
      <c r="U41" s="1446"/>
      <c r="V41" s="1432"/>
      <c r="W41" s="1432"/>
      <c r="X41" s="1434"/>
      <c r="Y41" s="1509"/>
      <c r="Z41" s="1519"/>
      <c r="AA41" s="1501"/>
      <c r="AB41" s="1519"/>
      <c r="AC41" s="1519"/>
      <c r="AD41" s="1519"/>
      <c r="AE41" s="1519"/>
      <c r="AF41" s="1519"/>
    </row>
    <row r="42" spans="1:32" ht="15">
      <c r="A42" s="1421"/>
      <c r="B42" s="1517"/>
      <c r="C42" s="1520"/>
      <c r="D42" s="1521"/>
      <c r="E42" s="1522"/>
      <c r="F42" s="1421"/>
      <c r="G42" s="1523"/>
      <c r="H42" s="1420"/>
      <c r="I42" s="1426"/>
      <c r="J42" s="1420"/>
      <c r="K42" s="1420"/>
      <c r="L42" s="1469"/>
      <c r="M42" s="1524"/>
      <c r="N42" s="1430"/>
      <c r="O42" s="1524"/>
      <c r="P42" s="1524"/>
      <c r="Q42" s="1524"/>
      <c r="R42" s="1524"/>
      <c r="S42" s="1420"/>
      <c r="T42" s="1524"/>
      <c r="U42" s="1446"/>
      <c r="V42" s="1432"/>
      <c r="W42" s="1432"/>
      <c r="X42" s="1434"/>
      <c r="Y42" s="1509"/>
      <c r="Z42" s="1519"/>
      <c r="AA42" s="1501"/>
      <c r="AB42" s="1519"/>
      <c r="AC42" s="1519"/>
      <c r="AD42" s="1519"/>
      <c r="AE42" s="1519"/>
      <c r="AF42" s="1519"/>
    </row>
    <row r="43" spans="1:32" ht="15">
      <c r="A43" s="1421"/>
      <c r="B43" s="1517"/>
      <c r="C43" s="1520"/>
      <c r="D43" s="1521"/>
      <c r="E43" s="1522"/>
      <c r="F43" s="1421"/>
      <c r="G43" s="1523"/>
      <c r="H43" s="1420"/>
      <c r="I43" s="1426"/>
      <c r="J43" s="1420"/>
      <c r="K43" s="1420"/>
      <c r="L43" s="1469"/>
      <c r="M43" s="1524"/>
      <c r="N43" s="1430"/>
      <c r="O43" s="1524"/>
      <c r="P43" s="1524"/>
      <c r="Q43" s="1524"/>
      <c r="R43" s="1524"/>
      <c r="S43" s="1420"/>
      <c r="T43" s="1524"/>
      <c r="U43" s="1446"/>
      <c r="V43" s="1432"/>
      <c r="W43" s="1432"/>
      <c r="X43" s="1434"/>
      <c r="Y43" s="1509"/>
      <c r="Z43" s="1519"/>
      <c r="AA43" s="1501"/>
      <c r="AB43" s="1519"/>
      <c r="AC43" s="1519"/>
      <c r="AD43" s="1519"/>
      <c r="AE43" s="1519"/>
      <c r="AF43" s="1519"/>
    </row>
    <row r="44" spans="1:32" ht="15">
      <c r="A44" s="1421"/>
      <c r="B44" s="1517"/>
      <c r="C44" s="1520"/>
      <c r="D44" s="1521"/>
      <c r="E44" s="1522"/>
      <c r="F44" s="1421"/>
      <c r="G44" s="1523"/>
      <c r="H44" s="1420"/>
      <c r="I44" s="1426"/>
      <c r="J44" s="1420"/>
      <c r="K44" s="1420"/>
      <c r="L44" s="1469"/>
      <c r="M44" s="1524"/>
      <c r="N44" s="1430"/>
      <c r="O44" s="1524"/>
      <c r="P44" s="1524"/>
      <c r="Q44" s="1524"/>
      <c r="R44" s="1524"/>
      <c r="S44" s="1420"/>
      <c r="T44" s="1524"/>
      <c r="U44" s="1446"/>
      <c r="V44" s="1432"/>
      <c r="W44" s="1432"/>
      <c r="X44" s="1434"/>
      <c r="Y44" s="1509"/>
      <c r="Z44" s="1519"/>
      <c r="AA44" s="1501"/>
      <c r="AB44" s="1519"/>
      <c r="AC44" s="1519"/>
      <c r="AD44" s="1519"/>
      <c r="AE44" s="1519"/>
      <c r="AF44" s="1519"/>
    </row>
    <row r="45" spans="1:32" ht="15">
      <c r="A45" s="1421"/>
      <c r="B45" s="1517"/>
      <c r="C45" s="1520"/>
      <c r="D45" s="1521"/>
      <c r="E45" s="1522"/>
      <c r="F45" s="1421"/>
      <c r="G45" s="1523"/>
      <c r="H45" s="1420"/>
      <c r="I45" s="1426"/>
      <c r="J45" s="1420"/>
      <c r="K45" s="1420"/>
      <c r="L45" s="1469"/>
      <c r="M45" s="1524"/>
      <c r="N45" s="1430"/>
      <c r="O45" s="1524"/>
      <c r="P45" s="1524"/>
      <c r="Q45" s="1524"/>
      <c r="R45" s="1524"/>
      <c r="S45" s="1420"/>
      <c r="T45" s="1524"/>
      <c r="U45" s="1446"/>
      <c r="V45" s="1432"/>
      <c r="W45" s="1432"/>
      <c r="X45" s="1434"/>
      <c r="Y45" s="1509"/>
      <c r="Z45" s="1519"/>
      <c r="AA45" s="1501"/>
      <c r="AB45" s="1519"/>
      <c r="AC45" s="1519"/>
      <c r="AD45" s="1519"/>
      <c r="AE45" s="1519"/>
      <c r="AF45" s="1519"/>
    </row>
    <row r="46" spans="1:32" ht="15">
      <c r="A46" s="1421"/>
      <c r="B46" s="1517"/>
      <c r="C46" s="1520"/>
      <c r="D46" s="1521"/>
      <c r="E46" s="1522"/>
      <c r="F46" s="1421"/>
      <c r="G46" s="1523"/>
      <c r="H46" s="1420"/>
      <c r="I46" s="1426"/>
      <c r="J46" s="1420"/>
      <c r="K46" s="1420"/>
      <c r="L46" s="1469"/>
      <c r="M46" s="1524"/>
      <c r="N46" s="1430"/>
      <c r="O46" s="1524"/>
      <c r="P46" s="1524"/>
      <c r="Q46" s="1524"/>
      <c r="R46" s="1524"/>
      <c r="S46" s="1420"/>
      <c r="T46" s="1524"/>
      <c r="U46" s="1446"/>
      <c r="V46" s="1432"/>
      <c r="W46" s="1432"/>
      <c r="X46" s="1434"/>
      <c r="Y46" s="1509"/>
      <c r="Z46" s="1519"/>
      <c r="AA46" s="1501"/>
      <c r="AB46" s="1519"/>
      <c r="AC46" s="1519"/>
      <c r="AD46" s="1519"/>
      <c r="AE46" s="1519"/>
      <c r="AF46" s="1519"/>
    </row>
    <row r="47" spans="1:32" ht="15">
      <c r="A47" s="1421"/>
      <c r="B47" s="1517"/>
      <c r="C47" s="1520"/>
      <c r="D47" s="1521"/>
      <c r="E47" s="1522"/>
      <c r="F47" s="1421"/>
      <c r="G47" s="1523"/>
      <c r="H47" s="1420"/>
      <c r="I47" s="1426"/>
      <c r="J47" s="1420"/>
      <c r="K47" s="1420"/>
      <c r="L47" s="1469"/>
      <c r="M47" s="1524"/>
      <c r="N47" s="1430"/>
      <c r="O47" s="1524"/>
      <c r="P47" s="1524"/>
      <c r="Q47" s="1524"/>
      <c r="R47" s="1524"/>
      <c r="S47" s="1420"/>
      <c r="T47" s="1524"/>
      <c r="U47" s="1446"/>
      <c r="V47" s="1432"/>
      <c r="W47" s="1432"/>
      <c r="X47" s="1434"/>
      <c r="Y47" s="1509"/>
      <c r="Z47" s="1519"/>
      <c r="AA47" s="1501"/>
      <c r="AB47" s="1519"/>
      <c r="AC47" s="1519"/>
      <c r="AD47" s="1519"/>
      <c r="AE47" s="1519"/>
      <c r="AF47" s="1519"/>
    </row>
    <row r="48" spans="1:32" ht="15">
      <c r="A48" s="1421"/>
      <c r="B48" s="1517"/>
      <c r="C48" s="1520"/>
      <c r="D48" s="1521"/>
      <c r="E48" s="1522"/>
      <c r="F48" s="1421"/>
      <c r="G48" s="1523"/>
      <c r="H48" s="1420"/>
      <c r="I48" s="1426"/>
      <c r="J48" s="1420"/>
      <c r="K48" s="1420"/>
      <c r="L48" s="1469"/>
      <c r="M48" s="1524"/>
      <c r="N48" s="1430"/>
      <c r="O48" s="1524"/>
      <c r="P48" s="1524"/>
      <c r="Q48" s="1524"/>
      <c r="R48" s="1524"/>
      <c r="S48" s="1420"/>
      <c r="T48" s="1524"/>
      <c r="U48" s="1446"/>
      <c r="V48" s="1432"/>
      <c r="W48" s="1432"/>
      <c r="X48" s="1434"/>
      <c r="Y48" s="1509"/>
      <c r="Z48" s="1519"/>
      <c r="AA48" s="1501"/>
      <c r="AB48" s="1519"/>
      <c r="AC48" s="1519"/>
      <c r="AD48" s="1519"/>
      <c r="AE48" s="1519"/>
      <c r="AF48" s="1519"/>
    </row>
    <row r="49" spans="1:32" ht="15">
      <c r="A49" s="1421"/>
      <c r="B49" s="1517"/>
      <c r="C49" s="1520"/>
      <c r="D49" s="1521"/>
      <c r="E49" s="1522"/>
      <c r="F49" s="1421"/>
      <c r="G49" s="1523"/>
      <c r="H49" s="1420"/>
      <c r="I49" s="1426"/>
      <c r="J49" s="1420"/>
      <c r="K49" s="1420"/>
      <c r="L49" s="1469"/>
      <c r="M49" s="1524"/>
      <c r="N49" s="1430"/>
      <c r="O49" s="1524"/>
      <c r="P49" s="1524"/>
      <c r="Q49" s="1524"/>
      <c r="R49" s="1524"/>
      <c r="S49" s="1420"/>
      <c r="T49" s="1524"/>
      <c r="U49" s="1446"/>
      <c r="V49" s="1432"/>
      <c r="W49" s="1432"/>
      <c r="X49" s="1434"/>
      <c r="Y49" s="1509"/>
      <c r="Z49" s="1519"/>
      <c r="AA49" s="1501"/>
      <c r="AB49" s="1519"/>
      <c r="AC49" s="1519"/>
      <c r="AD49" s="1519"/>
      <c r="AE49" s="1519"/>
      <c r="AF49" s="1519"/>
    </row>
    <row r="50" spans="1:32" ht="15">
      <c r="A50" s="1421"/>
      <c r="B50" s="1517"/>
      <c r="C50" s="1520"/>
      <c r="D50" s="1521"/>
      <c r="E50" s="1522"/>
      <c r="F50" s="1421"/>
      <c r="G50" s="1523"/>
      <c r="H50" s="1420"/>
      <c r="I50" s="1426"/>
      <c r="J50" s="1420"/>
      <c r="K50" s="1420"/>
      <c r="L50" s="1469"/>
      <c r="M50" s="1524"/>
      <c r="N50" s="1430"/>
      <c r="O50" s="1524"/>
      <c r="P50" s="1524"/>
      <c r="Q50" s="1524"/>
      <c r="R50" s="1524"/>
      <c r="S50" s="1420"/>
      <c r="T50" s="1524"/>
      <c r="U50" s="1446"/>
      <c r="V50" s="1432"/>
      <c r="W50" s="1432"/>
      <c r="X50" s="1434"/>
      <c r="Y50" s="1509"/>
      <c r="Z50" s="1519"/>
      <c r="AA50" s="1501"/>
      <c r="AB50" s="1519"/>
      <c r="AC50" s="1519"/>
      <c r="AD50" s="1519"/>
      <c r="AE50" s="1519"/>
      <c r="AF50" s="1519"/>
    </row>
    <row r="51" spans="1:32" ht="15">
      <c r="A51" s="1421"/>
      <c r="B51" s="1517"/>
      <c r="C51" s="1520"/>
      <c r="D51" s="1521"/>
      <c r="E51" s="1522"/>
      <c r="F51" s="1421"/>
      <c r="G51" s="1523"/>
      <c r="H51" s="1420"/>
      <c r="I51" s="1426"/>
      <c r="J51" s="1420"/>
      <c r="K51" s="1420"/>
      <c r="L51" s="1469"/>
      <c r="M51" s="1524"/>
      <c r="N51" s="1430"/>
      <c r="O51" s="1524"/>
      <c r="P51" s="1524"/>
      <c r="Q51" s="1524"/>
      <c r="R51" s="1524"/>
      <c r="S51" s="1420"/>
      <c r="T51" s="1524"/>
      <c r="U51" s="1446"/>
      <c r="V51" s="1432"/>
      <c r="W51" s="1432"/>
      <c r="X51" s="1434"/>
      <c r="Y51" s="1509"/>
      <c r="Z51" s="1519"/>
      <c r="AA51" s="1501"/>
      <c r="AB51" s="1519"/>
      <c r="AC51" s="1519"/>
      <c r="AD51" s="1519"/>
      <c r="AE51" s="1519"/>
      <c r="AF51" s="1519"/>
    </row>
    <row r="52" spans="1:32" ht="15">
      <c r="A52" s="1421"/>
      <c r="B52" s="1517"/>
      <c r="C52" s="1520"/>
      <c r="D52" s="1521"/>
      <c r="E52" s="1522"/>
      <c r="F52" s="1421"/>
      <c r="G52" s="1523"/>
      <c r="H52" s="1420"/>
      <c r="I52" s="1426"/>
      <c r="J52" s="1420"/>
      <c r="K52" s="1420"/>
      <c r="L52" s="1469"/>
      <c r="M52" s="1524"/>
      <c r="N52" s="1430"/>
      <c r="O52" s="1524"/>
      <c r="P52" s="1524"/>
      <c r="Q52" s="1524"/>
      <c r="R52" s="1524"/>
      <c r="S52" s="1420"/>
      <c r="T52" s="1524"/>
      <c r="U52" s="1446"/>
      <c r="V52" s="1432"/>
      <c r="W52" s="1432"/>
      <c r="X52" s="1434"/>
      <c r="Y52" s="1509"/>
      <c r="Z52" s="1519"/>
      <c r="AA52" s="1501"/>
      <c r="AB52" s="1519"/>
      <c r="AC52" s="1519"/>
      <c r="AD52" s="1519"/>
      <c r="AE52" s="1519"/>
      <c r="AF52" s="1519"/>
    </row>
    <row r="53" spans="1:32" ht="15">
      <c r="A53" s="1421"/>
      <c r="B53" s="1517"/>
      <c r="C53" s="1520"/>
      <c r="D53" s="1521"/>
      <c r="E53" s="1522"/>
      <c r="F53" s="1421"/>
      <c r="G53" s="1523"/>
      <c r="H53" s="1420"/>
      <c r="I53" s="1426"/>
      <c r="J53" s="1420"/>
      <c r="K53" s="1420"/>
      <c r="L53" s="1469"/>
      <c r="M53" s="1524"/>
      <c r="N53" s="1430"/>
      <c r="O53" s="1524"/>
      <c r="P53" s="1524"/>
      <c r="Q53" s="1524"/>
      <c r="R53" s="1524"/>
      <c r="S53" s="1420"/>
      <c r="T53" s="1524"/>
      <c r="U53" s="1446"/>
      <c r="V53" s="1432"/>
      <c r="W53" s="1432"/>
      <c r="X53" s="1434"/>
      <c r="Y53" s="1509"/>
      <c r="Z53" s="1519"/>
      <c r="AA53" s="1501"/>
      <c r="AB53" s="1519"/>
      <c r="AC53" s="1519"/>
      <c r="AD53" s="1519"/>
      <c r="AE53" s="1519"/>
      <c r="AF53" s="1519"/>
    </row>
    <row r="54" spans="1:32" ht="15">
      <c r="A54" s="1421"/>
      <c r="B54" s="1517"/>
      <c r="C54" s="1520"/>
      <c r="D54" s="1521"/>
      <c r="E54" s="1522"/>
      <c r="F54" s="1421"/>
      <c r="G54" s="1523"/>
      <c r="H54" s="1420"/>
      <c r="I54" s="1426"/>
      <c r="J54" s="1420"/>
      <c r="K54" s="1420"/>
      <c r="L54" s="1469"/>
      <c r="M54" s="1524"/>
      <c r="N54" s="1430"/>
      <c r="O54" s="1524"/>
      <c r="P54" s="1524"/>
      <c r="Q54" s="1524"/>
      <c r="R54" s="1524"/>
      <c r="S54" s="1420"/>
      <c r="T54" s="1524"/>
      <c r="U54" s="1446"/>
      <c r="V54" s="1432"/>
      <c r="W54" s="1432"/>
      <c r="X54" s="1434"/>
      <c r="Y54" s="1509"/>
      <c r="Z54" s="1519"/>
      <c r="AA54" s="1501"/>
      <c r="AB54" s="1519"/>
      <c r="AC54" s="1519"/>
      <c r="AD54" s="1519"/>
      <c r="AE54" s="1519"/>
      <c r="AF54" s="1519"/>
    </row>
    <row r="55" spans="1:32" ht="15">
      <c r="A55" s="1421"/>
      <c r="B55" s="1517"/>
      <c r="C55" s="1520"/>
      <c r="D55" s="1521"/>
      <c r="E55" s="1522"/>
      <c r="F55" s="1421"/>
      <c r="G55" s="1523"/>
      <c r="H55" s="1420"/>
      <c r="I55" s="1426"/>
      <c r="J55" s="1420"/>
      <c r="K55" s="1420"/>
      <c r="L55" s="1469"/>
      <c r="M55" s="1524"/>
      <c r="N55" s="1430"/>
      <c r="O55" s="1524"/>
      <c r="P55" s="1524"/>
      <c r="Q55" s="1524"/>
      <c r="R55" s="1524"/>
      <c r="S55" s="1420"/>
      <c r="T55" s="1524"/>
      <c r="U55" s="1446"/>
      <c r="V55" s="1432"/>
      <c r="W55" s="1432"/>
      <c r="X55" s="1434"/>
      <c r="Y55" s="1509"/>
      <c r="Z55" s="1519"/>
      <c r="AA55" s="1501"/>
      <c r="AB55" s="1519"/>
      <c r="AC55" s="1519"/>
      <c r="AD55" s="1519"/>
      <c r="AE55" s="1519"/>
      <c r="AF55" s="1519"/>
    </row>
    <row r="56" spans="1:32" ht="15">
      <c r="A56" s="1421"/>
      <c r="B56" s="1517"/>
      <c r="C56" s="1520"/>
      <c r="D56" s="1521"/>
      <c r="E56" s="1522"/>
      <c r="F56" s="1421"/>
      <c r="G56" s="1523"/>
      <c r="H56" s="1420"/>
      <c r="I56" s="1426"/>
      <c r="J56" s="1420"/>
      <c r="K56" s="1420"/>
      <c r="L56" s="1469"/>
      <c r="M56" s="1524"/>
      <c r="N56" s="1430"/>
      <c r="O56" s="1524"/>
      <c r="P56" s="1524"/>
      <c r="Q56" s="1524"/>
      <c r="R56" s="1524"/>
      <c r="S56" s="1420"/>
      <c r="T56" s="1524"/>
      <c r="U56" s="1446"/>
      <c r="V56" s="1432"/>
      <c r="W56" s="1432"/>
      <c r="X56" s="1434"/>
      <c r="Y56" s="1509"/>
      <c r="Z56" s="1519"/>
      <c r="AA56" s="1501"/>
      <c r="AB56" s="1519"/>
      <c r="AC56" s="1519"/>
      <c r="AD56" s="1519"/>
      <c r="AE56" s="1519"/>
      <c r="AF56" s="1519"/>
    </row>
    <row r="57" spans="1:32" ht="15">
      <c r="A57" s="1421"/>
      <c r="B57" s="1517"/>
      <c r="C57" s="1520"/>
      <c r="D57" s="1521"/>
      <c r="E57" s="1522"/>
      <c r="F57" s="1421"/>
      <c r="G57" s="1523"/>
      <c r="H57" s="1420"/>
      <c r="I57" s="1426"/>
      <c r="J57" s="1420"/>
      <c r="K57" s="1420"/>
      <c r="L57" s="1469"/>
      <c r="M57" s="1524"/>
      <c r="N57" s="1430"/>
      <c r="O57" s="1524"/>
      <c r="P57" s="1524"/>
      <c r="Q57" s="1524"/>
      <c r="R57" s="1524"/>
      <c r="S57" s="1420"/>
      <c r="T57" s="1524"/>
      <c r="U57" s="1446"/>
      <c r="V57" s="1432"/>
      <c r="W57" s="1432"/>
      <c r="X57" s="1434"/>
      <c r="Y57" s="1509"/>
      <c r="Z57" s="1519"/>
      <c r="AA57" s="1501"/>
      <c r="AB57" s="1519"/>
      <c r="AC57" s="1519"/>
      <c r="AD57" s="1519"/>
      <c r="AE57" s="1519"/>
      <c r="AF57" s="1519"/>
    </row>
    <row r="58" spans="1:32" ht="15">
      <c r="A58" s="1421"/>
      <c r="B58" s="1517"/>
      <c r="C58" s="1520"/>
      <c r="D58" s="1521"/>
      <c r="E58" s="1522"/>
      <c r="F58" s="1421"/>
      <c r="G58" s="1523"/>
      <c r="H58" s="1420"/>
      <c r="I58" s="1426"/>
      <c r="J58" s="1420"/>
      <c r="K58" s="1420"/>
      <c r="L58" s="1469"/>
      <c r="M58" s="1524"/>
      <c r="N58" s="1430"/>
      <c r="O58" s="1524"/>
      <c r="P58" s="1524"/>
      <c r="Q58" s="1524"/>
      <c r="R58" s="1524"/>
      <c r="S58" s="1420"/>
      <c r="T58" s="1524"/>
      <c r="U58" s="1446"/>
      <c r="V58" s="1432"/>
      <c r="W58" s="1432"/>
      <c r="X58" s="1434"/>
      <c r="Y58" s="1509"/>
      <c r="Z58" s="1519"/>
      <c r="AA58" s="1501"/>
      <c r="AB58" s="1519"/>
      <c r="AC58" s="1519"/>
      <c r="AD58" s="1519"/>
      <c r="AE58" s="1519"/>
      <c r="AF58" s="1519"/>
    </row>
    <row r="59" spans="1:32" ht="15">
      <c r="A59" s="1421"/>
      <c r="B59" s="1517"/>
      <c r="C59" s="1520"/>
      <c r="D59" s="1521"/>
      <c r="E59" s="1522"/>
      <c r="F59" s="1421"/>
      <c r="G59" s="1523"/>
      <c r="H59" s="1420"/>
      <c r="I59" s="1426"/>
      <c r="J59" s="1420"/>
      <c r="K59" s="1420"/>
      <c r="L59" s="1469"/>
      <c r="M59" s="1524"/>
      <c r="N59" s="1430"/>
      <c r="O59" s="1524"/>
      <c r="P59" s="1524"/>
      <c r="Q59" s="1524"/>
      <c r="R59" s="1524"/>
      <c r="S59" s="1420"/>
      <c r="T59" s="1524"/>
      <c r="U59" s="1446"/>
      <c r="V59" s="1432"/>
      <c r="W59" s="1432"/>
      <c r="X59" s="1434"/>
      <c r="Y59" s="1509"/>
      <c r="Z59" s="1519"/>
      <c r="AA59" s="1501"/>
      <c r="AB59" s="1519"/>
      <c r="AC59" s="1519"/>
      <c r="AD59" s="1519"/>
      <c r="AE59" s="1519"/>
      <c r="AF59" s="1519"/>
    </row>
    <row r="60" spans="1:32" ht="15">
      <c r="A60" s="1421"/>
      <c r="B60" s="1517"/>
      <c r="C60" s="1520"/>
      <c r="D60" s="1521"/>
      <c r="E60" s="1522"/>
      <c r="F60" s="1421"/>
      <c r="G60" s="1523"/>
      <c r="H60" s="1420"/>
      <c r="I60" s="1426"/>
      <c r="J60" s="1420"/>
      <c r="K60" s="1420"/>
      <c r="L60" s="1469"/>
      <c r="M60" s="1524"/>
      <c r="N60" s="1430"/>
      <c r="O60" s="1524"/>
      <c r="P60" s="1524"/>
      <c r="Q60" s="1524"/>
      <c r="R60" s="1524"/>
      <c r="S60" s="1420"/>
      <c r="T60" s="1524"/>
      <c r="U60" s="1446"/>
      <c r="V60" s="1432"/>
      <c r="W60" s="1432"/>
      <c r="X60" s="1434"/>
      <c r="Y60" s="1509"/>
      <c r="Z60" s="1519"/>
      <c r="AA60" s="1501"/>
      <c r="AB60" s="1519"/>
      <c r="AC60" s="1519"/>
      <c r="AD60" s="1519"/>
      <c r="AE60" s="1519"/>
      <c r="AF60" s="1519"/>
    </row>
    <row r="61" spans="1:32" ht="15">
      <c r="A61" s="1421"/>
      <c r="B61" s="1517"/>
      <c r="C61" s="1520"/>
      <c r="D61" s="1521"/>
      <c r="E61" s="1522"/>
      <c r="F61" s="1421"/>
      <c r="G61" s="1523"/>
      <c r="H61" s="1420"/>
      <c r="I61" s="1426"/>
      <c r="J61" s="1420"/>
      <c r="K61" s="1420"/>
      <c r="L61" s="1469"/>
      <c r="M61" s="1524"/>
      <c r="N61" s="1430"/>
      <c r="O61" s="1524"/>
      <c r="P61" s="1524"/>
      <c r="Q61" s="1524"/>
      <c r="R61" s="1524"/>
      <c r="S61" s="1420"/>
      <c r="T61" s="1524"/>
      <c r="U61" s="1446"/>
      <c r="V61" s="1432"/>
      <c r="W61" s="1432"/>
      <c r="X61" s="1434"/>
      <c r="Y61" s="1509"/>
      <c r="Z61" s="1519"/>
      <c r="AA61" s="1501"/>
      <c r="AB61" s="1519"/>
      <c r="AC61" s="1519"/>
      <c r="AD61" s="1519"/>
      <c r="AE61" s="1519"/>
      <c r="AF61" s="1519"/>
    </row>
    <row r="62" spans="1:32" ht="15">
      <c r="A62" s="1421"/>
      <c r="B62" s="1517"/>
      <c r="C62" s="1520"/>
      <c r="D62" s="1521"/>
      <c r="E62" s="1522"/>
      <c r="F62" s="1421"/>
      <c r="G62" s="1523"/>
      <c r="H62" s="1420"/>
      <c r="I62" s="1426"/>
      <c r="J62" s="1420"/>
      <c r="K62" s="1420"/>
      <c r="L62" s="1469"/>
      <c r="M62" s="1524"/>
      <c r="N62" s="1430"/>
      <c r="O62" s="1524"/>
      <c r="P62" s="1524"/>
      <c r="Q62" s="1524"/>
      <c r="R62" s="1524"/>
      <c r="S62" s="1420"/>
      <c r="T62" s="1524"/>
      <c r="U62" s="1446"/>
      <c r="V62" s="1432"/>
      <c r="W62" s="1432"/>
      <c r="X62" s="1434"/>
      <c r="Y62" s="1509"/>
      <c r="Z62" s="1519"/>
      <c r="AA62" s="1501"/>
      <c r="AB62" s="1519"/>
      <c r="AC62" s="1519"/>
      <c r="AD62" s="1519"/>
      <c r="AE62" s="1519"/>
      <c r="AF62" s="1519"/>
    </row>
    <row r="63" spans="1:32" ht="15">
      <c r="A63" s="1421"/>
      <c r="B63" s="1517"/>
      <c r="C63" s="1520"/>
      <c r="D63" s="1521"/>
      <c r="E63" s="1522"/>
      <c r="F63" s="1421"/>
      <c r="G63" s="1523"/>
      <c r="H63" s="1420"/>
      <c r="I63" s="1426"/>
      <c r="J63" s="1420"/>
      <c r="K63" s="1420"/>
      <c r="L63" s="1469"/>
      <c r="M63" s="1524"/>
      <c r="N63" s="1430"/>
      <c r="O63" s="1524"/>
      <c r="P63" s="1524"/>
      <c r="Q63" s="1524"/>
      <c r="R63" s="1524"/>
      <c r="S63" s="1420"/>
      <c r="T63" s="1524"/>
      <c r="U63" s="1446"/>
      <c r="V63" s="1432"/>
      <c r="W63" s="1432"/>
      <c r="X63" s="1434"/>
      <c r="Y63" s="1509"/>
      <c r="Z63" s="1519"/>
      <c r="AA63" s="1501"/>
      <c r="AB63" s="1519"/>
      <c r="AC63" s="1519"/>
      <c r="AD63" s="1519"/>
      <c r="AE63" s="1519"/>
      <c r="AF63" s="1519"/>
    </row>
    <row r="64" spans="1:32" ht="15">
      <c r="A64" s="1421"/>
      <c r="B64" s="1517"/>
      <c r="C64" s="1520"/>
      <c r="D64" s="1521"/>
      <c r="E64" s="1522"/>
      <c r="F64" s="1421"/>
      <c r="G64" s="1523"/>
      <c r="H64" s="1420"/>
      <c r="I64" s="1426"/>
      <c r="J64" s="1420"/>
      <c r="K64" s="1420"/>
      <c r="L64" s="1469"/>
      <c r="M64" s="1524"/>
      <c r="N64" s="1430"/>
      <c r="O64" s="1524"/>
      <c r="P64" s="1524"/>
      <c r="Q64" s="1524"/>
      <c r="R64" s="1524"/>
      <c r="S64" s="1420"/>
      <c r="T64" s="1524"/>
      <c r="U64" s="1446"/>
      <c r="V64" s="1432"/>
      <c r="W64" s="1432"/>
      <c r="X64" s="1434"/>
      <c r="Y64" s="1509"/>
      <c r="Z64" s="1519"/>
      <c r="AA64" s="1501"/>
      <c r="AB64" s="1519"/>
      <c r="AC64" s="1519"/>
      <c r="AD64" s="1519"/>
      <c r="AE64" s="1519"/>
      <c r="AF64" s="1519"/>
    </row>
    <row r="65" spans="1:32" ht="15">
      <c r="A65" s="1421"/>
      <c r="B65" s="1517"/>
      <c r="C65" s="1520"/>
      <c r="D65" s="1521"/>
      <c r="E65" s="1522"/>
      <c r="F65" s="1421"/>
      <c r="G65" s="1523"/>
      <c r="H65" s="1420"/>
      <c r="I65" s="1426"/>
      <c r="J65" s="1420"/>
      <c r="K65" s="1420"/>
      <c r="L65" s="1469"/>
      <c r="M65" s="1524"/>
      <c r="N65" s="1430"/>
      <c r="O65" s="1524"/>
      <c r="P65" s="1524"/>
      <c r="Q65" s="1524"/>
      <c r="R65" s="1524"/>
      <c r="S65" s="1420"/>
      <c r="T65" s="1524"/>
      <c r="U65" s="1446"/>
      <c r="V65" s="1432"/>
      <c r="W65" s="1432"/>
      <c r="X65" s="1434"/>
      <c r="Y65" s="1509"/>
      <c r="Z65" s="1519"/>
      <c r="AA65" s="1501"/>
      <c r="AB65" s="1519"/>
      <c r="AC65" s="1519"/>
      <c r="AD65" s="1519"/>
      <c r="AE65" s="1519"/>
      <c r="AF65" s="1519"/>
    </row>
    <row r="66" spans="1:32" ht="15">
      <c r="A66" s="1421"/>
      <c r="B66" s="1517"/>
      <c r="C66" s="1520"/>
      <c r="D66" s="1521"/>
      <c r="E66" s="1522"/>
      <c r="F66" s="1421"/>
      <c r="G66" s="1523"/>
      <c r="H66" s="1420"/>
      <c r="I66" s="1426"/>
      <c r="J66" s="1420"/>
      <c r="K66" s="1420"/>
      <c r="L66" s="1469"/>
      <c r="M66" s="1524"/>
      <c r="N66" s="1430"/>
      <c r="O66" s="1524"/>
      <c r="P66" s="1524"/>
      <c r="Q66" s="1524"/>
      <c r="R66" s="1524"/>
      <c r="S66" s="1420"/>
      <c r="T66" s="1524"/>
      <c r="U66" s="1446"/>
      <c r="V66" s="1432"/>
      <c r="W66" s="1432"/>
      <c r="X66" s="1434"/>
      <c r="Y66" s="1509"/>
      <c r="Z66" s="1519"/>
      <c r="AA66" s="1501"/>
      <c r="AB66" s="1519"/>
      <c r="AC66" s="1519"/>
      <c r="AD66" s="1519"/>
      <c r="AE66" s="1519"/>
      <c r="AF66" s="1519"/>
    </row>
    <row r="67" spans="1:32" ht="15">
      <c r="A67" s="1421"/>
      <c r="B67" s="1517"/>
      <c r="C67" s="1520"/>
      <c r="D67" s="1521"/>
      <c r="E67" s="1522"/>
      <c r="F67" s="1421"/>
      <c r="G67" s="1523"/>
      <c r="H67" s="1420"/>
      <c r="I67" s="1426"/>
      <c r="J67" s="1420"/>
      <c r="K67" s="1420"/>
      <c r="L67" s="1469"/>
      <c r="M67" s="1524"/>
      <c r="N67" s="1430"/>
      <c r="O67" s="1524"/>
      <c r="P67" s="1524"/>
      <c r="Q67" s="1524"/>
      <c r="R67" s="1524"/>
      <c r="S67" s="1420"/>
      <c r="T67" s="1524"/>
      <c r="U67" s="1446"/>
      <c r="V67" s="1432"/>
      <c r="W67" s="1432"/>
      <c r="X67" s="1434"/>
      <c r="Y67" s="1509"/>
      <c r="Z67" s="1519"/>
      <c r="AA67" s="1501"/>
      <c r="AB67" s="1519"/>
      <c r="AC67" s="1519"/>
      <c r="AD67" s="1519"/>
      <c r="AE67" s="1519"/>
      <c r="AF67" s="1519"/>
    </row>
    <row r="68" spans="1:32" ht="15">
      <c r="A68" s="1421"/>
      <c r="B68" s="1517"/>
      <c r="C68" s="1520"/>
      <c r="D68" s="1521"/>
      <c r="E68" s="1522"/>
      <c r="F68" s="1421"/>
      <c r="G68" s="1523"/>
      <c r="H68" s="1420"/>
      <c r="I68" s="1426"/>
      <c r="J68" s="1420"/>
      <c r="K68" s="1420"/>
      <c r="L68" s="1469"/>
      <c r="M68" s="1524"/>
      <c r="N68" s="1430"/>
      <c r="O68" s="1524"/>
      <c r="P68" s="1524"/>
      <c r="Q68" s="1524"/>
      <c r="R68" s="1524"/>
      <c r="S68" s="1420"/>
      <c r="T68" s="1524"/>
      <c r="U68" s="1446"/>
      <c r="V68" s="1432"/>
      <c r="W68" s="1432"/>
      <c r="X68" s="1434"/>
      <c r="Y68" s="1509"/>
      <c r="Z68" s="1519"/>
      <c r="AA68" s="1501"/>
      <c r="AB68" s="1519"/>
      <c r="AC68" s="1519"/>
      <c r="AD68" s="1519"/>
      <c r="AE68" s="1519"/>
      <c r="AF68" s="1519"/>
    </row>
    <row r="69" spans="1:32" ht="15">
      <c r="A69" s="1421"/>
      <c r="B69" s="1517"/>
      <c r="C69" s="1520"/>
      <c r="D69" s="1521"/>
      <c r="E69" s="1522"/>
      <c r="F69" s="1421"/>
      <c r="G69" s="1523"/>
      <c r="H69" s="1420"/>
      <c r="I69" s="1426"/>
      <c r="J69" s="1420"/>
      <c r="K69" s="1420"/>
      <c r="L69" s="1469"/>
      <c r="M69" s="1524"/>
      <c r="N69" s="1430"/>
      <c r="O69" s="1524"/>
      <c r="P69" s="1524"/>
      <c r="Q69" s="1524"/>
      <c r="R69" s="1524"/>
      <c r="S69" s="1420"/>
      <c r="T69" s="1524"/>
      <c r="U69" s="1446"/>
      <c r="V69" s="1432"/>
      <c r="W69" s="1432"/>
      <c r="X69" s="1434"/>
      <c r="Y69" s="1509"/>
      <c r="Z69" s="1519"/>
      <c r="AA69" s="1501"/>
      <c r="AB69" s="1519"/>
      <c r="AC69" s="1519"/>
      <c r="AD69" s="1519"/>
      <c r="AE69" s="1519"/>
      <c r="AF69" s="1519"/>
    </row>
    <row r="70" spans="1:32" ht="15">
      <c r="A70" s="1421"/>
      <c r="B70" s="1517"/>
      <c r="C70" s="1520"/>
      <c r="D70" s="1521"/>
      <c r="E70" s="1522"/>
      <c r="F70" s="1421"/>
      <c r="G70" s="1523"/>
      <c r="H70" s="1420"/>
      <c r="I70" s="1426"/>
      <c r="J70" s="1420"/>
      <c r="K70" s="1420"/>
      <c r="L70" s="1469"/>
      <c r="M70" s="1524"/>
      <c r="N70" s="1430"/>
      <c r="O70" s="1524"/>
      <c r="P70" s="1524"/>
      <c r="Q70" s="1524"/>
      <c r="R70" s="1524"/>
      <c r="S70" s="1420"/>
      <c r="T70" s="1524"/>
      <c r="U70" s="1446"/>
      <c r="V70" s="1432"/>
      <c r="W70" s="1432"/>
      <c r="X70" s="1434"/>
      <c r="Y70" s="1509"/>
      <c r="Z70" s="1519"/>
      <c r="AA70" s="1501"/>
      <c r="AB70" s="1519"/>
      <c r="AC70" s="1519"/>
      <c r="AD70" s="1519"/>
      <c r="AE70" s="1519"/>
      <c r="AF70" s="1519"/>
    </row>
    <row r="71" spans="1:32" ht="15">
      <c r="A71" s="1421"/>
      <c r="B71" s="1517"/>
      <c r="C71" s="1520"/>
      <c r="D71" s="1521"/>
      <c r="E71" s="1522"/>
      <c r="F71" s="1421"/>
      <c r="G71" s="1523"/>
      <c r="H71" s="1420"/>
      <c r="I71" s="1426"/>
      <c r="J71" s="1420"/>
      <c r="K71" s="1420"/>
      <c r="L71" s="1469"/>
      <c r="M71" s="1524"/>
      <c r="N71" s="1430"/>
      <c r="O71" s="1524"/>
      <c r="P71" s="1524"/>
      <c r="Q71" s="1524"/>
      <c r="R71" s="1524"/>
      <c r="S71" s="1420"/>
      <c r="T71" s="1524"/>
      <c r="U71" s="1446"/>
      <c r="V71" s="1432"/>
      <c r="W71" s="1432"/>
      <c r="X71" s="1434"/>
      <c r="Y71" s="1509"/>
      <c r="Z71" s="1519"/>
      <c r="AA71" s="1501"/>
      <c r="AB71" s="1519"/>
      <c r="AC71" s="1519"/>
      <c r="AD71" s="1519"/>
      <c r="AE71" s="1519"/>
      <c r="AF71" s="1519"/>
    </row>
    <row r="72" spans="1:32" ht="15">
      <c r="A72" s="1421"/>
      <c r="B72" s="1517"/>
      <c r="C72" s="1520"/>
      <c r="D72" s="1521"/>
      <c r="E72" s="1522"/>
      <c r="F72" s="1421"/>
      <c r="G72" s="1523"/>
      <c r="H72" s="1420"/>
      <c r="I72" s="1426"/>
      <c r="J72" s="1420"/>
      <c r="K72" s="1420"/>
      <c r="L72" s="1469"/>
      <c r="M72" s="1524"/>
      <c r="N72" s="1430"/>
      <c r="O72" s="1524"/>
      <c r="P72" s="1524"/>
      <c r="Q72" s="1524"/>
      <c r="R72" s="1524"/>
      <c r="S72" s="1420"/>
      <c r="T72" s="1524"/>
      <c r="U72" s="1446"/>
      <c r="V72" s="1432"/>
      <c r="W72" s="1432"/>
      <c r="X72" s="1434"/>
      <c r="Y72" s="1509"/>
      <c r="Z72" s="1519"/>
      <c r="AA72" s="1501"/>
      <c r="AB72" s="1519"/>
      <c r="AC72" s="1519"/>
      <c r="AD72" s="1519"/>
      <c r="AE72" s="1519"/>
      <c r="AF72" s="1519"/>
    </row>
    <row r="73" spans="1:32" ht="15">
      <c r="A73" s="1421"/>
      <c r="B73" s="1517"/>
      <c r="C73" s="1520"/>
      <c r="D73" s="1521"/>
      <c r="E73" s="1522"/>
      <c r="F73" s="1421"/>
      <c r="G73" s="1523"/>
      <c r="H73" s="1420"/>
      <c r="I73" s="1426"/>
      <c r="J73" s="1420"/>
      <c r="K73" s="1420"/>
      <c r="L73" s="1469"/>
      <c r="M73" s="1524"/>
      <c r="N73" s="1430"/>
      <c r="O73" s="1524"/>
      <c r="P73" s="1524"/>
      <c r="Q73" s="1524"/>
      <c r="R73" s="1524"/>
      <c r="S73" s="1420"/>
      <c r="T73" s="1524"/>
      <c r="U73" s="1446"/>
      <c r="V73" s="1432"/>
      <c r="W73" s="1432"/>
      <c r="X73" s="1434"/>
      <c r="Y73" s="1509"/>
      <c r="Z73" s="1519"/>
      <c r="AA73" s="1501"/>
      <c r="AB73" s="1519"/>
      <c r="AC73" s="1519"/>
      <c r="AD73" s="1519"/>
      <c r="AE73" s="1519"/>
      <c r="AF73" s="1519"/>
    </row>
    <row r="74" spans="1:32" ht="15">
      <c r="A74" s="1421"/>
      <c r="B74" s="1517"/>
      <c r="C74" s="1520"/>
      <c r="D74" s="1521"/>
      <c r="E74" s="1522"/>
      <c r="F74" s="1421"/>
      <c r="G74" s="1523"/>
      <c r="H74" s="1420"/>
      <c r="I74" s="1426"/>
      <c r="J74" s="1420"/>
      <c r="K74" s="1420"/>
      <c r="L74" s="1469"/>
      <c r="M74" s="1524"/>
      <c r="N74" s="1430"/>
      <c r="O74" s="1524"/>
      <c r="P74" s="1524"/>
      <c r="Q74" s="1524"/>
      <c r="R74" s="1524"/>
      <c r="S74" s="1420"/>
      <c r="T74" s="1524"/>
      <c r="U74" s="1446"/>
      <c r="V74" s="1432"/>
      <c r="W74" s="1432"/>
      <c r="X74" s="1434"/>
      <c r="Y74" s="1509"/>
      <c r="Z74" s="1519"/>
      <c r="AA74" s="1501"/>
      <c r="AB74" s="1519"/>
      <c r="AC74" s="1519"/>
      <c r="AD74" s="1519"/>
      <c r="AE74" s="1519"/>
      <c r="AF74" s="1519"/>
    </row>
    <row r="75" spans="1:32" ht="15">
      <c r="A75" s="1421"/>
      <c r="B75" s="1517"/>
      <c r="C75" s="1520"/>
      <c r="D75" s="1521"/>
      <c r="E75" s="1522"/>
      <c r="F75" s="1421"/>
      <c r="G75" s="1523"/>
      <c r="H75" s="1420"/>
      <c r="I75" s="1426"/>
      <c r="J75" s="1420"/>
      <c r="K75" s="1420"/>
      <c r="L75" s="1469"/>
      <c r="M75" s="1524"/>
      <c r="N75" s="1430"/>
      <c r="O75" s="1524"/>
      <c r="P75" s="1524"/>
      <c r="Q75" s="1524"/>
      <c r="R75" s="1524"/>
      <c r="S75" s="1420"/>
      <c r="T75" s="1524"/>
      <c r="U75" s="1446"/>
      <c r="V75" s="1432"/>
      <c r="W75" s="1432"/>
      <c r="X75" s="1434"/>
      <c r="Y75" s="1509"/>
      <c r="Z75" s="1519"/>
      <c r="AA75" s="1501"/>
      <c r="AB75" s="1519"/>
      <c r="AC75" s="1519"/>
      <c r="AD75" s="1519"/>
      <c r="AE75" s="1519"/>
      <c r="AF75" s="1519"/>
    </row>
    <row r="76" spans="1:32" ht="15">
      <c r="A76" s="1421"/>
      <c r="B76" s="1517"/>
      <c r="C76" s="1520"/>
      <c r="D76" s="1521"/>
      <c r="E76" s="1522"/>
      <c r="F76" s="1421"/>
      <c r="G76" s="1523"/>
      <c r="H76" s="1420"/>
      <c r="I76" s="1426"/>
      <c r="J76" s="1420"/>
      <c r="K76" s="1420"/>
      <c r="L76" s="1469"/>
      <c r="M76" s="1524"/>
      <c r="N76" s="1430"/>
      <c r="O76" s="1524"/>
      <c r="P76" s="1524"/>
      <c r="Q76" s="1524"/>
      <c r="R76" s="1524"/>
      <c r="S76" s="1420"/>
      <c r="T76" s="1524"/>
      <c r="U76" s="1446"/>
      <c r="V76" s="1432"/>
      <c r="W76" s="1432"/>
      <c r="X76" s="1434"/>
      <c r="Y76" s="1509"/>
      <c r="Z76" s="1519"/>
      <c r="AA76" s="1501"/>
      <c r="AB76" s="1519"/>
      <c r="AC76" s="1519"/>
      <c r="AD76" s="1519"/>
      <c r="AE76" s="1519"/>
      <c r="AF76" s="1519"/>
    </row>
    <row r="77" spans="1:32" ht="15">
      <c r="A77" s="1421"/>
      <c r="B77" s="1517"/>
      <c r="C77" s="1520"/>
      <c r="D77" s="1521"/>
      <c r="E77" s="1522"/>
      <c r="F77" s="1421"/>
      <c r="G77" s="1523"/>
      <c r="H77" s="1420"/>
      <c r="I77" s="1426"/>
      <c r="J77" s="1420"/>
      <c r="K77" s="1420"/>
      <c r="L77" s="1469"/>
      <c r="M77" s="1524"/>
      <c r="N77" s="1430"/>
      <c r="O77" s="1524"/>
      <c r="P77" s="1524"/>
      <c r="Q77" s="1524"/>
      <c r="R77" s="1524"/>
      <c r="S77" s="1420"/>
      <c r="T77" s="1524"/>
      <c r="U77" s="1446"/>
      <c r="V77" s="1432"/>
      <c r="W77" s="1432"/>
      <c r="X77" s="1434"/>
      <c r="Y77" s="1509"/>
      <c r="Z77" s="1519"/>
      <c r="AA77" s="1501"/>
      <c r="AB77" s="1519"/>
      <c r="AC77" s="1519"/>
      <c r="AD77" s="1519"/>
      <c r="AE77" s="1519"/>
      <c r="AF77" s="1519"/>
    </row>
    <row r="78" spans="1:32" ht="15">
      <c r="A78" s="1421"/>
      <c r="B78" s="1517"/>
      <c r="C78" s="1520"/>
      <c r="D78" s="1521"/>
      <c r="E78" s="1522"/>
      <c r="F78" s="1421"/>
      <c r="G78" s="1523"/>
      <c r="H78" s="1420"/>
      <c r="I78" s="1426"/>
      <c r="J78" s="1420"/>
      <c r="K78" s="1420"/>
      <c r="L78" s="1469"/>
      <c r="M78" s="1524"/>
      <c r="N78" s="1430"/>
      <c r="O78" s="1524"/>
      <c r="P78" s="1524"/>
      <c r="Q78" s="1524"/>
      <c r="R78" s="1524"/>
      <c r="S78" s="1420"/>
      <c r="T78" s="1524"/>
      <c r="U78" s="1446"/>
      <c r="V78" s="1432"/>
      <c r="W78" s="1432"/>
      <c r="X78" s="1434"/>
      <c r="Y78" s="1509"/>
      <c r="Z78" s="1519"/>
      <c r="AA78" s="1501"/>
      <c r="AB78" s="1519"/>
      <c r="AC78" s="1519"/>
      <c r="AD78" s="1519"/>
      <c r="AE78" s="1519"/>
      <c r="AF78" s="1519"/>
    </row>
    <row r="79" spans="1:32" ht="15">
      <c r="A79" s="1421"/>
      <c r="B79" s="1517"/>
      <c r="C79" s="1520"/>
      <c r="D79" s="1521"/>
      <c r="E79" s="1522"/>
      <c r="F79" s="1421"/>
      <c r="G79" s="1523"/>
      <c r="H79" s="1420"/>
      <c r="I79" s="1426"/>
      <c r="J79" s="1420"/>
      <c r="K79" s="1420"/>
      <c r="L79" s="1469"/>
      <c r="M79" s="1524"/>
      <c r="N79" s="1430"/>
      <c r="O79" s="1524"/>
      <c r="P79" s="1524"/>
      <c r="Q79" s="1524"/>
      <c r="R79" s="1524"/>
      <c r="S79" s="1420"/>
      <c r="T79" s="1524"/>
      <c r="U79" s="1446"/>
      <c r="V79" s="1432"/>
      <c r="W79" s="1432"/>
      <c r="X79" s="1434"/>
      <c r="Y79" s="1509"/>
      <c r="Z79" s="1519"/>
      <c r="AA79" s="1501"/>
      <c r="AB79" s="1519"/>
      <c r="AC79" s="1519"/>
      <c r="AD79" s="1519"/>
      <c r="AE79" s="1519"/>
      <c r="AF79" s="1519"/>
    </row>
    <row r="80" spans="1:32" ht="15">
      <c r="A80" s="1421"/>
      <c r="B80" s="1517"/>
      <c r="C80" s="1520"/>
      <c r="D80" s="1521"/>
      <c r="E80" s="1522"/>
      <c r="F80" s="1421"/>
      <c r="G80" s="1523"/>
      <c r="H80" s="1420"/>
      <c r="I80" s="1426"/>
      <c r="J80" s="1420"/>
      <c r="K80" s="1420"/>
      <c r="L80" s="1469"/>
      <c r="M80" s="1524"/>
      <c r="N80" s="1430"/>
      <c r="O80" s="1524"/>
      <c r="P80" s="1524"/>
      <c r="Q80" s="1524"/>
      <c r="R80" s="1524"/>
      <c r="S80" s="1420"/>
      <c r="T80" s="1524"/>
      <c r="U80" s="1446"/>
      <c r="V80" s="1432"/>
      <c r="W80" s="1432"/>
      <c r="X80" s="1434"/>
      <c r="Y80" s="1509"/>
      <c r="Z80" s="1519"/>
      <c r="AA80" s="1501"/>
      <c r="AB80" s="1519"/>
      <c r="AC80" s="1519"/>
      <c r="AD80" s="1519"/>
      <c r="AE80" s="1519"/>
      <c r="AF80" s="1519"/>
    </row>
    <row r="81" spans="1:32" ht="15">
      <c r="A81" s="1421"/>
      <c r="B81" s="1517"/>
      <c r="C81" s="1520"/>
      <c r="D81" s="1521"/>
      <c r="E81" s="1522"/>
      <c r="F81" s="1421"/>
      <c r="G81" s="1523"/>
      <c r="H81" s="1420"/>
      <c r="I81" s="1426"/>
      <c r="J81" s="1420"/>
      <c r="K81" s="1420"/>
      <c r="L81" s="1469"/>
      <c r="M81" s="1524"/>
      <c r="N81" s="1430"/>
      <c r="O81" s="1524"/>
      <c r="P81" s="1524"/>
      <c r="Q81" s="1524"/>
      <c r="R81" s="1524"/>
      <c r="S81" s="1420"/>
      <c r="T81" s="1524"/>
      <c r="U81" s="1446"/>
      <c r="V81" s="1432"/>
      <c r="W81" s="1432"/>
      <c r="X81" s="1434"/>
      <c r="Y81" s="1509"/>
      <c r="Z81" s="1519"/>
      <c r="AA81" s="1501"/>
      <c r="AB81" s="1519"/>
      <c r="AC81" s="1519"/>
      <c r="AD81" s="1519"/>
      <c r="AE81" s="1519"/>
      <c r="AF81" s="1519"/>
    </row>
    <row r="82" spans="1:32" ht="15">
      <c r="A82" s="1421"/>
      <c r="B82" s="1517"/>
      <c r="C82" s="1520"/>
      <c r="D82" s="1521"/>
      <c r="E82" s="1522"/>
      <c r="F82" s="1421"/>
      <c r="G82" s="1523"/>
      <c r="H82" s="1420"/>
      <c r="I82" s="1426"/>
      <c r="J82" s="1420"/>
      <c r="K82" s="1420"/>
      <c r="L82" s="1469"/>
      <c r="M82" s="1524"/>
      <c r="N82" s="1430"/>
      <c r="O82" s="1524"/>
      <c r="P82" s="1524"/>
      <c r="Q82" s="1524"/>
      <c r="R82" s="1524"/>
      <c r="S82" s="1420"/>
      <c r="T82" s="1524"/>
      <c r="U82" s="1446"/>
      <c r="V82" s="1432"/>
      <c r="W82" s="1432"/>
      <c r="X82" s="1434"/>
      <c r="Y82" s="1509"/>
      <c r="Z82" s="1519"/>
      <c r="AA82" s="1501"/>
      <c r="AB82" s="1519"/>
      <c r="AC82" s="1519"/>
      <c r="AD82" s="1519"/>
      <c r="AE82" s="1519"/>
      <c r="AF82" s="1519"/>
    </row>
    <row r="83" spans="1:32" ht="15">
      <c r="A83" s="1421"/>
      <c r="B83" s="1517"/>
      <c r="C83" s="1520"/>
      <c r="D83" s="1521"/>
      <c r="E83" s="1522"/>
      <c r="F83" s="1421"/>
      <c r="G83" s="1523"/>
      <c r="H83" s="1420"/>
      <c r="I83" s="1426"/>
      <c r="J83" s="1420"/>
      <c r="K83" s="1420"/>
      <c r="L83" s="1469"/>
      <c r="M83" s="1524"/>
      <c r="N83" s="1430"/>
      <c r="O83" s="1524"/>
      <c r="P83" s="1524"/>
      <c r="Q83" s="1524"/>
      <c r="R83" s="1524"/>
      <c r="S83" s="1420"/>
      <c r="T83" s="1524"/>
      <c r="U83" s="1446"/>
      <c r="V83" s="1432"/>
      <c r="W83" s="1432"/>
      <c r="X83" s="1434"/>
      <c r="Y83" s="1509"/>
      <c r="Z83" s="1519"/>
      <c r="AA83" s="1501"/>
      <c r="AB83" s="1519"/>
      <c r="AC83" s="1519"/>
      <c r="AD83" s="1519"/>
      <c r="AE83" s="1519"/>
      <c r="AF83" s="1519"/>
    </row>
    <row r="84" spans="1:32" ht="15">
      <c r="A84" s="1421"/>
      <c r="B84" s="1517"/>
      <c r="C84" s="1520"/>
      <c r="D84" s="1521"/>
      <c r="E84" s="1522"/>
      <c r="F84" s="1421"/>
      <c r="G84" s="1523"/>
      <c r="H84" s="1420"/>
      <c r="I84" s="1426"/>
      <c r="J84" s="1420"/>
      <c r="K84" s="1420"/>
      <c r="L84" s="1469"/>
      <c r="M84" s="1524"/>
      <c r="N84" s="1430"/>
      <c r="O84" s="1524"/>
      <c r="P84" s="1524"/>
      <c r="Q84" s="1524"/>
      <c r="R84" s="1524"/>
      <c r="S84" s="1420"/>
      <c r="T84" s="1524"/>
      <c r="U84" s="1446"/>
      <c r="V84" s="1432"/>
      <c r="W84" s="1432"/>
      <c r="X84" s="1434"/>
      <c r="Y84" s="1509"/>
      <c r="Z84" s="1519"/>
      <c r="AA84" s="1501"/>
      <c r="AB84" s="1519"/>
      <c r="AC84" s="1519"/>
      <c r="AD84" s="1519"/>
      <c r="AE84" s="1519"/>
      <c r="AF84" s="1519"/>
    </row>
    <row r="85" spans="1:32" ht="15">
      <c r="A85" s="1421"/>
      <c r="B85" s="1517"/>
      <c r="C85" s="1520"/>
      <c r="D85" s="1521"/>
      <c r="E85" s="1522"/>
      <c r="F85" s="1421"/>
      <c r="G85" s="1523"/>
      <c r="H85" s="1420"/>
      <c r="I85" s="1426"/>
      <c r="J85" s="1420"/>
      <c r="K85" s="1420"/>
      <c r="L85" s="1469"/>
      <c r="M85" s="1524"/>
      <c r="N85" s="1430"/>
      <c r="O85" s="1524"/>
      <c r="P85" s="1524"/>
      <c r="Q85" s="1524"/>
      <c r="R85" s="1524"/>
      <c r="S85" s="1420"/>
      <c r="T85" s="1524"/>
      <c r="U85" s="1446"/>
      <c r="V85" s="1432"/>
      <c r="W85" s="1432"/>
      <c r="X85" s="1434"/>
      <c r="Y85" s="1509"/>
      <c r="Z85" s="1519"/>
      <c r="AA85" s="1501"/>
      <c r="AB85" s="1519"/>
      <c r="AC85" s="1519"/>
      <c r="AD85" s="1519"/>
      <c r="AE85" s="1519"/>
      <c r="AF85" s="1519"/>
    </row>
    <row r="86" spans="1:32" ht="15">
      <c r="A86" s="1421"/>
      <c r="B86" s="1517"/>
      <c r="C86" s="1520"/>
      <c r="D86" s="1521"/>
      <c r="E86" s="1522"/>
      <c r="F86" s="1421"/>
      <c r="G86" s="1523"/>
      <c r="H86" s="1420"/>
      <c r="I86" s="1426"/>
      <c r="J86" s="1420"/>
      <c r="K86" s="1420"/>
      <c r="L86" s="1469"/>
      <c r="M86" s="1524"/>
      <c r="N86" s="1430"/>
      <c r="O86" s="1524"/>
      <c r="P86" s="1524"/>
      <c r="Q86" s="1524"/>
      <c r="R86" s="1524"/>
      <c r="S86" s="1420"/>
      <c r="T86" s="1524"/>
      <c r="U86" s="1446"/>
      <c r="V86" s="1432"/>
      <c r="W86" s="1432"/>
      <c r="X86" s="1434"/>
      <c r="Y86" s="1509"/>
      <c r="Z86" s="1519"/>
      <c r="AA86" s="1501"/>
      <c r="AB86" s="1519"/>
      <c r="AC86" s="1519"/>
      <c r="AD86" s="1519"/>
      <c r="AE86" s="1519"/>
      <c r="AF86" s="1519"/>
    </row>
    <row r="87" spans="1:32" ht="15">
      <c r="A87" s="1421"/>
      <c r="B87" s="1517"/>
      <c r="C87" s="1520"/>
      <c r="D87" s="1521"/>
      <c r="E87" s="1522"/>
      <c r="F87" s="1421"/>
      <c r="G87" s="1523"/>
      <c r="H87" s="1420"/>
      <c r="I87" s="1426"/>
      <c r="J87" s="1420"/>
      <c r="K87" s="1420"/>
      <c r="L87" s="1469"/>
      <c r="M87" s="1524"/>
      <c r="N87" s="1430"/>
      <c r="O87" s="1524"/>
      <c r="P87" s="1524"/>
      <c r="Q87" s="1524"/>
      <c r="R87" s="1524"/>
      <c r="S87" s="1420"/>
      <c r="T87" s="1524"/>
      <c r="U87" s="1446"/>
      <c r="V87" s="1432"/>
      <c r="W87" s="1432"/>
      <c r="X87" s="1434"/>
      <c r="Y87" s="1509"/>
      <c r="Z87" s="1519"/>
      <c r="AA87" s="1501"/>
      <c r="AB87" s="1519"/>
      <c r="AC87" s="1519"/>
      <c r="AD87" s="1519"/>
      <c r="AE87" s="1519"/>
      <c r="AF87" s="1519"/>
    </row>
    <row r="88" spans="1:32" ht="15">
      <c r="A88" s="1421"/>
      <c r="B88" s="1517"/>
      <c r="C88" s="1520"/>
      <c r="D88" s="1521"/>
      <c r="E88" s="1522"/>
      <c r="F88" s="1421"/>
      <c r="G88" s="1523"/>
      <c r="H88" s="1420"/>
      <c r="I88" s="1426"/>
      <c r="J88" s="1420"/>
      <c r="K88" s="1420"/>
      <c r="L88" s="1469"/>
      <c r="M88" s="1524"/>
      <c r="N88" s="1430"/>
      <c r="O88" s="1524"/>
      <c r="P88" s="1524"/>
      <c r="Q88" s="1524"/>
      <c r="R88" s="1524"/>
      <c r="S88" s="1420"/>
      <c r="T88" s="1524"/>
      <c r="U88" s="1446"/>
      <c r="V88" s="1432"/>
      <c r="W88" s="1432"/>
      <c r="X88" s="1434"/>
      <c r="Y88" s="1509"/>
      <c r="Z88" s="1519"/>
      <c r="AA88" s="1501"/>
      <c r="AB88" s="1519"/>
      <c r="AC88" s="1519"/>
      <c r="AD88" s="1519"/>
      <c r="AE88" s="1519"/>
      <c r="AF88" s="1519"/>
    </row>
    <row r="89" spans="1:32" ht="15">
      <c r="A89" s="1421"/>
      <c r="B89" s="1517"/>
      <c r="C89" s="1520"/>
      <c r="D89" s="1521"/>
      <c r="E89" s="1522"/>
      <c r="F89" s="1421"/>
      <c r="G89" s="1523"/>
      <c r="H89" s="1420"/>
      <c r="I89" s="1426"/>
      <c r="J89" s="1420"/>
      <c r="K89" s="1420"/>
      <c r="L89" s="1469"/>
      <c r="M89" s="1524"/>
      <c r="N89" s="1430"/>
      <c r="O89" s="1524"/>
      <c r="P89" s="1524"/>
      <c r="Q89" s="1524"/>
      <c r="R89" s="1524"/>
      <c r="S89" s="1420"/>
      <c r="T89" s="1524"/>
      <c r="U89" s="1446"/>
      <c r="V89" s="1432"/>
      <c r="W89" s="1432"/>
      <c r="X89" s="1434"/>
      <c r="Y89" s="1509"/>
      <c r="Z89" s="1519"/>
      <c r="AA89" s="1501"/>
      <c r="AB89" s="1519"/>
      <c r="AC89" s="1519"/>
      <c r="AD89" s="1519"/>
      <c r="AE89" s="1519"/>
      <c r="AF89" s="1519"/>
    </row>
    <row r="90" spans="1:32" ht="15">
      <c r="A90" s="1421"/>
      <c r="B90" s="1517"/>
      <c r="C90" s="1520"/>
      <c r="D90" s="1521"/>
      <c r="E90" s="1522"/>
      <c r="F90" s="1421"/>
      <c r="G90" s="1523"/>
      <c r="H90" s="1420"/>
      <c r="I90" s="1426"/>
      <c r="J90" s="1420"/>
      <c r="K90" s="1420"/>
      <c r="L90" s="1469"/>
      <c r="M90" s="1524"/>
      <c r="N90" s="1430"/>
      <c r="O90" s="1524"/>
      <c r="P90" s="1524"/>
      <c r="Q90" s="1524"/>
      <c r="R90" s="1524"/>
      <c r="S90" s="1420"/>
      <c r="T90" s="1524"/>
      <c r="U90" s="1446"/>
      <c r="V90" s="1432"/>
      <c r="W90" s="1432"/>
      <c r="X90" s="1434"/>
      <c r="Y90" s="1509"/>
      <c r="Z90" s="1519"/>
      <c r="AA90" s="1501"/>
      <c r="AB90" s="1519"/>
      <c r="AC90" s="1519"/>
      <c r="AD90" s="1519"/>
      <c r="AE90" s="1519"/>
      <c r="AF90" s="1519"/>
    </row>
    <row r="91" spans="1:32" ht="15">
      <c r="A91" s="1421"/>
      <c r="B91" s="1517"/>
      <c r="C91" s="1520"/>
      <c r="D91" s="1521"/>
      <c r="E91" s="1522"/>
      <c r="F91" s="1421"/>
      <c r="G91" s="1523"/>
      <c r="H91" s="1420"/>
      <c r="I91" s="1426"/>
      <c r="J91" s="1420"/>
      <c r="K91" s="1420"/>
      <c r="L91" s="1469"/>
      <c r="M91" s="1524"/>
      <c r="N91" s="1430"/>
      <c r="O91" s="1524"/>
      <c r="P91" s="1524"/>
      <c r="Q91" s="1524"/>
      <c r="R91" s="1524"/>
      <c r="S91" s="1420"/>
      <c r="T91" s="1524"/>
      <c r="U91" s="1446"/>
      <c r="V91" s="1432"/>
      <c r="W91" s="1432"/>
      <c r="X91" s="1434"/>
      <c r="Y91" s="1509"/>
      <c r="Z91" s="1519"/>
      <c r="AA91" s="1501"/>
      <c r="AB91" s="1519"/>
      <c r="AC91" s="1519"/>
      <c r="AD91" s="1519"/>
      <c r="AE91" s="1519"/>
      <c r="AF91" s="1519"/>
    </row>
    <row r="92" spans="1:32" ht="15">
      <c r="A92" s="1421"/>
      <c r="B92" s="1517"/>
      <c r="C92" s="1520"/>
      <c r="D92" s="1521"/>
      <c r="E92" s="1522"/>
      <c r="F92" s="1421"/>
      <c r="G92" s="1523"/>
      <c r="H92" s="1420"/>
      <c r="I92" s="1426"/>
      <c r="J92" s="1420"/>
      <c r="K92" s="1420"/>
      <c r="L92" s="1469"/>
      <c r="M92" s="1524"/>
      <c r="N92" s="1430"/>
      <c r="O92" s="1524"/>
      <c r="P92" s="1524"/>
      <c r="Q92" s="1524"/>
      <c r="R92" s="1524"/>
      <c r="S92" s="1420"/>
      <c r="T92" s="1524"/>
      <c r="U92" s="1446"/>
      <c r="V92" s="1432"/>
      <c r="W92" s="1432"/>
      <c r="X92" s="1434"/>
      <c r="Y92" s="1509"/>
      <c r="Z92" s="1519"/>
      <c r="AA92" s="1501"/>
      <c r="AB92" s="1519"/>
      <c r="AC92" s="1519"/>
      <c r="AD92" s="1519"/>
      <c r="AE92" s="1519"/>
      <c r="AF92" s="1519"/>
    </row>
    <row r="93" spans="1:32" ht="15">
      <c r="A93" s="1421"/>
      <c r="B93" s="1517"/>
      <c r="C93" s="1520"/>
      <c r="D93" s="1521"/>
      <c r="E93" s="1522"/>
      <c r="F93" s="1421"/>
      <c r="G93" s="1523"/>
      <c r="H93" s="1420"/>
      <c r="I93" s="1426"/>
      <c r="J93" s="1420"/>
      <c r="K93" s="1420"/>
      <c r="L93" s="1469"/>
      <c r="M93" s="1524"/>
      <c r="N93" s="1430"/>
      <c r="O93" s="1524"/>
      <c r="P93" s="1524"/>
      <c r="Q93" s="1524"/>
      <c r="R93" s="1524"/>
      <c r="S93" s="1420"/>
      <c r="T93" s="1524"/>
      <c r="U93" s="1446"/>
      <c r="V93" s="1432"/>
      <c r="W93" s="1432"/>
      <c r="X93" s="1434"/>
      <c r="Y93" s="1509"/>
      <c r="Z93" s="1519"/>
      <c r="AA93" s="1501"/>
      <c r="AB93" s="1519"/>
      <c r="AC93" s="1519"/>
      <c r="AD93" s="1519"/>
      <c r="AE93" s="1519"/>
      <c r="AF93" s="1519"/>
    </row>
    <row r="94" spans="1:32" ht="15">
      <c r="A94" s="1421"/>
      <c r="B94" s="1517"/>
      <c r="C94" s="1520"/>
      <c r="D94" s="1521"/>
      <c r="E94" s="1522"/>
      <c r="F94" s="1421"/>
      <c r="G94" s="1523"/>
      <c r="H94" s="1420"/>
      <c r="I94" s="1426"/>
      <c r="J94" s="1420"/>
      <c r="K94" s="1420"/>
      <c r="L94" s="1469"/>
      <c r="M94" s="1524"/>
      <c r="N94" s="1430"/>
      <c r="O94" s="1524"/>
      <c r="P94" s="1524"/>
      <c r="Q94" s="1524"/>
      <c r="R94" s="1524"/>
      <c r="S94" s="1420"/>
      <c r="T94" s="1524"/>
      <c r="U94" s="1446"/>
      <c r="V94" s="1432"/>
      <c r="W94" s="1432"/>
      <c r="X94" s="1434"/>
      <c r="Y94" s="1509"/>
      <c r="Z94" s="1519"/>
      <c r="AA94" s="1501"/>
      <c r="AB94" s="1519"/>
      <c r="AC94" s="1519"/>
      <c r="AD94" s="1519"/>
      <c r="AE94" s="1519"/>
      <c r="AF94" s="1519"/>
    </row>
    <row r="95" spans="1:32" ht="15">
      <c r="A95" s="1421"/>
      <c r="B95" s="1517"/>
      <c r="C95" s="1520"/>
      <c r="D95" s="1521"/>
      <c r="E95" s="1522"/>
      <c r="F95" s="1421"/>
      <c r="G95" s="1523"/>
      <c r="H95" s="1420"/>
      <c r="I95" s="1426"/>
      <c r="J95" s="1420"/>
      <c r="K95" s="1420"/>
      <c r="L95" s="1469"/>
      <c r="M95" s="1524"/>
      <c r="N95" s="1430"/>
      <c r="O95" s="1524"/>
      <c r="P95" s="1524"/>
      <c r="Q95" s="1524"/>
      <c r="R95" s="1524"/>
      <c r="S95" s="1420"/>
      <c r="T95" s="1524"/>
      <c r="U95" s="1446"/>
      <c r="V95" s="1432"/>
      <c r="W95" s="1432"/>
      <c r="X95" s="1434"/>
      <c r="Y95" s="1509"/>
      <c r="Z95" s="1519"/>
      <c r="AA95" s="1501"/>
      <c r="AB95" s="1519"/>
      <c r="AC95" s="1519"/>
      <c r="AD95" s="1519"/>
      <c r="AE95" s="1519"/>
      <c r="AF95" s="1519"/>
    </row>
    <row r="96" spans="1:32" ht="15">
      <c r="A96" s="1421"/>
      <c r="B96" s="1517"/>
      <c r="C96" s="1520"/>
      <c r="D96" s="1521"/>
      <c r="E96" s="1522"/>
      <c r="F96" s="1421"/>
      <c r="G96" s="1523"/>
      <c r="H96" s="1420"/>
      <c r="I96" s="1426"/>
      <c r="J96" s="1420"/>
      <c r="K96" s="1420"/>
      <c r="L96" s="1469"/>
      <c r="M96" s="1524"/>
      <c r="N96" s="1430"/>
      <c r="O96" s="1524"/>
      <c r="P96" s="1524"/>
      <c r="Q96" s="1524"/>
      <c r="R96" s="1524"/>
      <c r="S96" s="1420"/>
      <c r="T96" s="1524"/>
      <c r="U96" s="1446"/>
      <c r="V96" s="1432"/>
      <c r="W96" s="1432"/>
      <c r="X96" s="1434"/>
      <c r="Y96" s="1509"/>
      <c r="Z96" s="1519"/>
      <c r="AA96" s="1501"/>
      <c r="AB96" s="1519"/>
      <c r="AC96" s="1519"/>
      <c r="AD96" s="1519"/>
      <c r="AE96" s="1519"/>
      <c r="AF96" s="1519"/>
    </row>
    <row r="97" spans="1:32" ht="15">
      <c r="A97" s="1421"/>
      <c r="B97" s="1517"/>
      <c r="C97" s="1520"/>
      <c r="D97" s="1521"/>
      <c r="E97" s="1522"/>
      <c r="F97" s="1421"/>
      <c r="G97" s="1523"/>
      <c r="H97" s="1420"/>
      <c r="I97" s="1426"/>
      <c r="J97" s="1420"/>
      <c r="K97" s="1420"/>
      <c r="L97" s="1469"/>
      <c r="M97" s="1524"/>
      <c r="N97" s="1430"/>
      <c r="O97" s="1524"/>
      <c r="P97" s="1524"/>
      <c r="Q97" s="1524"/>
      <c r="R97" s="1524"/>
      <c r="S97" s="1420"/>
      <c r="T97" s="1524"/>
      <c r="U97" s="1446"/>
      <c r="V97" s="1432"/>
      <c r="W97" s="1432"/>
      <c r="X97" s="1434"/>
      <c r="Y97" s="1509"/>
      <c r="Z97" s="1519"/>
      <c r="AA97" s="1501"/>
      <c r="AB97" s="1519"/>
      <c r="AC97" s="1519"/>
      <c r="AD97" s="1519"/>
      <c r="AE97" s="1519"/>
      <c r="AF97" s="1519"/>
    </row>
    <row r="98" spans="1:32" ht="15">
      <c r="A98" s="1421"/>
      <c r="B98" s="1517"/>
      <c r="C98" s="1520"/>
      <c r="D98" s="1521"/>
      <c r="E98" s="1522"/>
      <c r="F98" s="1421"/>
      <c r="G98" s="1523"/>
      <c r="H98" s="1420"/>
      <c r="I98" s="1426"/>
      <c r="J98" s="1420"/>
      <c r="K98" s="1420"/>
      <c r="L98" s="1469"/>
      <c r="M98" s="1524"/>
      <c r="N98" s="1430"/>
      <c r="O98" s="1524"/>
      <c r="P98" s="1524"/>
      <c r="Q98" s="1524"/>
      <c r="R98" s="1524"/>
      <c r="S98" s="1420"/>
      <c r="T98" s="1524"/>
      <c r="U98" s="1446"/>
      <c r="V98" s="1432"/>
      <c r="W98" s="1432"/>
      <c r="X98" s="1434"/>
      <c r="Y98" s="1509"/>
      <c r="Z98" s="1519"/>
      <c r="AA98" s="1501"/>
      <c r="AB98" s="1519"/>
      <c r="AC98" s="1519"/>
      <c r="AD98" s="1519"/>
      <c r="AE98" s="1519"/>
      <c r="AF98" s="1519"/>
    </row>
    <row r="99" spans="1:32" ht="15">
      <c r="A99" s="1421"/>
      <c r="B99" s="1517"/>
      <c r="C99" s="1520"/>
      <c r="D99" s="1521"/>
      <c r="E99" s="1522"/>
      <c r="F99" s="1421"/>
      <c r="G99" s="1523"/>
      <c r="H99" s="1420"/>
      <c r="I99" s="1426"/>
      <c r="J99" s="1420"/>
      <c r="K99" s="1420"/>
      <c r="L99" s="1469"/>
      <c r="M99" s="1524"/>
      <c r="N99" s="1430"/>
      <c r="O99" s="1524"/>
      <c r="P99" s="1524"/>
      <c r="Q99" s="1524"/>
      <c r="R99" s="1524"/>
      <c r="S99" s="1420"/>
      <c r="T99" s="1524"/>
      <c r="U99" s="1446"/>
      <c r="V99" s="1432"/>
      <c r="W99" s="1432"/>
      <c r="X99" s="1434"/>
      <c r="Y99" s="1509"/>
      <c r="Z99" s="1519"/>
      <c r="AA99" s="1501"/>
      <c r="AB99" s="1519"/>
      <c r="AC99" s="1519"/>
      <c r="AD99" s="1519"/>
      <c r="AE99" s="1519"/>
      <c r="AF99" s="1519"/>
    </row>
    <row r="100" spans="1:32" ht="15">
      <c r="A100" s="1421"/>
      <c r="B100" s="1517"/>
      <c r="C100" s="1520"/>
      <c r="D100" s="1521"/>
      <c r="E100" s="1522"/>
      <c r="F100" s="1421"/>
      <c r="G100" s="1523"/>
      <c r="H100" s="1420"/>
      <c r="I100" s="1426"/>
      <c r="J100" s="1420"/>
      <c r="K100" s="1420"/>
      <c r="L100" s="1469"/>
      <c r="M100" s="1524"/>
      <c r="N100" s="1430"/>
      <c r="O100" s="1524"/>
      <c r="P100" s="1524"/>
      <c r="Q100" s="1524"/>
      <c r="R100" s="1524"/>
      <c r="S100" s="1420"/>
      <c r="T100" s="1524"/>
      <c r="U100" s="1446"/>
      <c r="V100" s="1432"/>
      <c r="W100" s="1432"/>
      <c r="X100" s="1434"/>
      <c r="Y100" s="1509"/>
      <c r="Z100" s="1519"/>
      <c r="AA100" s="1501"/>
      <c r="AB100" s="1519"/>
      <c r="AC100" s="1519"/>
      <c r="AD100" s="1519"/>
      <c r="AE100" s="1519"/>
      <c r="AF100" s="1519"/>
    </row>
  </sheetData>
  <autoFilter ref="A3:AF3"/>
  <mergeCells count="1">
    <mergeCell ref="A1:AF1"/>
  </mergeCells>
  <phoneticPr fontId="0" type="noConversion"/>
  <dataValidations count="8">
    <dataValidation type="list" allowBlank="1" showInputMessage="1" showErrorMessage="1" sqref="AA4:AA100">
      <formula1>Сокращение_ПЧ</formula1>
    </dataValidation>
    <dataValidation type="list" allowBlank="1" showInputMessage="1" showErrorMessage="1" sqref="U4:U100">
      <formula1>Принятое_процессуальное_решение</formula1>
    </dataValidation>
    <dataValidation type="list" allowBlank="1" showInputMessage="1" showErrorMessage="1" sqref="X4:X100">
      <formula1>Степень_риска</formula1>
    </dataValidation>
    <dataValidation type="list" allowBlank="1" showInputMessage="1" showErrorMessage="1" sqref="G4:G100">
      <formula1>да_нет</formula1>
    </dataValidation>
    <dataValidation type="list" allowBlank="1" showInputMessage="1" showErrorMessage="1" sqref="I4:I100">
      <formula1>складские</formula1>
    </dataValidation>
    <dataValidation type="list" allowBlank="1" showInputMessage="1" showErrorMessage="1" sqref="N4:N100">
      <formula1>причины_пожаров</formula1>
    </dataValidation>
    <dataValidation type="list" allowBlank="1" showInputMessage="1" showErrorMessage="1" sqref="Y4:Y100">
      <formula1>Наименование_ведомств</formula1>
    </dataValidation>
    <dataValidation type="list" allowBlank="1" showInputMessage="1" showErrorMessage="1" sqref="F4:F100">
      <formula1>районы_и_города_и_ДЧС</formula1>
    </dataValidation>
  </dataValidations>
  <pageMargins left="0.83" right="0.19" top="1" bottom="1" header="0.5" footer="0.5"/>
  <pageSetup paperSize="9" scale="50" orientation="landscape" r:id="rId1"/>
  <headerFooter alignWithMargins="0"/>
</worksheet>
</file>

<file path=xl/worksheets/sheet27.xml><?xml version="1.0" encoding="utf-8"?>
<worksheet xmlns="http://schemas.openxmlformats.org/spreadsheetml/2006/main" xmlns:r="http://schemas.openxmlformats.org/officeDocument/2006/relationships">
  <sheetPr codeName="Лист24">
    <tabColor rgb="FFFF0000"/>
  </sheetPr>
  <dimension ref="A1:AF158"/>
  <sheetViews>
    <sheetView zoomScale="70" zoomScaleNormal="70" zoomScaleSheetLayoutView="70" workbookViewId="0">
      <pane ySplit="3" topLeftCell="A4" activePane="bottomLeft" state="frozen"/>
      <selection activeCell="H15" sqref="H15"/>
      <selection pane="bottomLeft" activeCell="A4" sqref="A4"/>
    </sheetView>
  </sheetViews>
  <sheetFormatPr defaultRowHeight="12.75"/>
  <cols>
    <col min="1" max="1" width="5.42578125" customWidth="1"/>
    <col min="2" max="2" width="16.7109375" customWidth="1"/>
    <col min="3" max="3" width="13.7109375" customWidth="1"/>
    <col min="4" max="4" width="5" customWidth="1"/>
    <col min="5" max="5" width="9.85546875" customWidth="1"/>
    <col min="6" max="6" width="15.42578125" customWidth="1"/>
    <col min="7" max="7" width="6.7109375" customWidth="1"/>
    <col min="8" max="8" width="20" customWidth="1"/>
    <col min="9" max="9" width="27.5703125" customWidth="1"/>
    <col min="10" max="10" width="21.42578125" customWidth="1"/>
    <col min="11" max="11" width="21.5703125" customWidth="1"/>
    <col min="12" max="12" width="7.85546875" customWidth="1"/>
    <col min="13" max="13" width="8.85546875" customWidth="1"/>
    <col min="14" max="14" width="48.85546875" customWidth="1"/>
    <col min="15" max="15" width="13.7109375" customWidth="1"/>
    <col min="16" max="18" width="12.28515625" customWidth="1"/>
    <col min="19" max="19" width="15.5703125" customWidth="1"/>
    <col min="20" max="21" width="12.140625" customWidth="1"/>
    <col min="22" max="22" width="17" customWidth="1"/>
    <col min="23" max="24" width="10" customWidth="1"/>
    <col min="25" max="25" width="16.5703125" customWidth="1"/>
  </cols>
  <sheetData>
    <row r="1" spans="1:32" ht="18" customHeight="1">
      <c r="A1" s="2901" t="s">
        <v>1136</v>
      </c>
      <c r="B1" s="2902"/>
      <c r="C1" s="2902"/>
      <c r="D1" s="2902"/>
      <c r="E1" s="2902"/>
      <c r="F1" s="2902"/>
      <c r="G1" s="2902"/>
      <c r="H1" s="2902"/>
      <c r="I1" s="2902"/>
      <c r="J1" s="2902"/>
      <c r="K1" s="2902"/>
      <c r="L1" s="2902"/>
      <c r="M1" s="2902"/>
      <c r="N1" s="2902"/>
      <c r="O1" s="2902"/>
      <c r="P1" s="2902"/>
      <c r="Q1" s="2902"/>
      <c r="R1" s="2902"/>
      <c r="S1" s="2902"/>
      <c r="T1" s="2902"/>
      <c r="U1" s="2902"/>
      <c r="V1" s="2902"/>
      <c r="W1" s="2902"/>
      <c r="X1" s="2902"/>
      <c r="Y1" s="2902"/>
      <c r="Z1" s="2902"/>
      <c r="AA1" s="2902"/>
      <c r="AB1" s="2902"/>
      <c r="AC1" s="2902"/>
      <c r="AD1" s="2902"/>
      <c r="AE1" s="2902"/>
      <c r="AF1" s="2902"/>
    </row>
    <row r="2" spans="1:32" ht="13.5" thickBot="1"/>
    <row r="3" spans="1:32" ht="151.5" thickTop="1" thickBot="1">
      <c r="A3" s="1642" t="s">
        <v>121</v>
      </c>
      <c r="B3" s="1605" t="s">
        <v>1118</v>
      </c>
      <c r="C3" s="1642" t="s">
        <v>1119</v>
      </c>
      <c r="D3" s="1422" t="s">
        <v>1087</v>
      </c>
      <c r="E3" s="1642" t="s">
        <v>1120</v>
      </c>
      <c r="F3" s="1642" t="s">
        <v>1089</v>
      </c>
      <c r="G3" s="1642" t="s">
        <v>1090</v>
      </c>
      <c r="H3" s="1642" t="s">
        <v>1091</v>
      </c>
      <c r="I3" s="2124" t="s">
        <v>1092</v>
      </c>
      <c r="J3" s="1642" t="s">
        <v>1093</v>
      </c>
      <c r="K3" s="1642" t="s">
        <v>1094</v>
      </c>
      <c r="L3" s="1642" t="s">
        <v>1121</v>
      </c>
      <c r="M3" s="1642" t="s">
        <v>1095</v>
      </c>
      <c r="N3" s="2201" t="s">
        <v>122</v>
      </c>
      <c r="O3" s="2122" t="s">
        <v>1122</v>
      </c>
      <c r="P3" s="1455" t="s">
        <v>1123</v>
      </c>
      <c r="Q3" s="1455" t="s">
        <v>287</v>
      </c>
      <c r="R3" s="1490" t="s">
        <v>1124</v>
      </c>
      <c r="S3" s="1642" t="s">
        <v>1125</v>
      </c>
      <c r="T3" s="1490" t="s">
        <v>1126</v>
      </c>
      <c r="U3" s="1679" t="s">
        <v>878</v>
      </c>
      <c r="V3" s="1490" t="s">
        <v>1127</v>
      </c>
      <c r="W3" s="1490" t="s">
        <v>1128</v>
      </c>
      <c r="X3" s="1490" t="s">
        <v>876</v>
      </c>
      <c r="Y3" s="1490" t="s">
        <v>770</v>
      </c>
      <c r="Z3" s="1453" t="s">
        <v>941</v>
      </c>
      <c r="AA3" s="1612" t="s">
        <v>1129</v>
      </c>
      <c r="AB3" s="1612" t="s">
        <v>1130</v>
      </c>
      <c r="AC3" s="1612" t="s">
        <v>1131</v>
      </c>
      <c r="AD3" s="1613" t="s">
        <v>1132</v>
      </c>
      <c r="AE3" s="1618" t="s">
        <v>1133</v>
      </c>
      <c r="AF3" s="1618" t="s">
        <v>41</v>
      </c>
    </row>
    <row r="4" spans="1:32" ht="77.25" customHeight="1" thickTop="1">
      <c r="A4" s="1458"/>
      <c r="B4" s="1423"/>
      <c r="C4" s="1674"/>
      <c r="D4" s="1717">
        <f>WEEKDAY(C4,2)</f>
        <v>6</v>
      </c>
      <c r="E4" s="1664"/>
      <c r="F4" s="1431"/>
      <c r="G4" s="1407"/>
      <c r="H4" s="1458"/>
      <c r="I4" s="1675"/>
      <c r="J4" s="1458"/>
      <c r="K4" s="1458"/>
      <c r="L4" s="1458"/>
      <c r="M4" s="1458"/>
      <c r="N4" s="1412"/>
      <c r="O4" s="1458"/>
      <c r="P4" s="1458"/>
      <c r="Q4" s="1458"/>
      <c r="R4" s="1458"/>
      <c r="S4" s="1601"/>
      <c r="T4" s="1601"/>
      <c r="U4" s="1425"/>
      <c r="V4" s="1634"/>
      <c r="W4" s="1634"/>
      <c r="X4" s="1586"/>
      <c r="Y4" s="1653"/>
      <c r="Z4" s="1586"/>
      <c r="AA4" s="1502"/>
      <c r="AB4" s="1586"/>
      <c r="AC4" s="1586"/>
      <c r="AD4" s="1586"/>
      <c r="AE4" s="1586"/>
      <c r="AF4" s="1586"/>
    </row>
    <row r="5" spans="1:32" ht="95.25" customHeight="1">
      <c r="A5" s="1420"/>
      <c r="B5" s="1517"/>
      <c r="C5" s="1525"/>
      <c r="D5" s="271"/>
      <c r="E5" s="1439"/>
      <c r="F5" s="1421"/>
      <c r="G5" s="1523"/>
      <c r="H5" s="1420"/>
      <c r="I5" s="1526"/>
      <c r="J5" s="1420"/>
      <c r="K5" s="1420"/>
      <c r="L5" s="1420"/>
      <c r="M5" s="1420"/>
      <c r="N5" s="1430"/>
      <c r="O5" s="1420"/>
      <c r="P5" s="1420"/>
      <c r="Q5" s="1420"/>
      <c r="R5" s="1420"/>
      <c r="S5" s="1441"/>
      <c r="T5" s="1441"/>
      <c r="U5" s="1446"/>
      <c r="V5" s="1432"/>
      <c r="W5" s="1432"/>
      <c r="X5" s="1434"/>
      <c r="Y5" s="1518"/>
      <c r="Z5" s="1434"/>
      <c r="AA5" s="1501"/>
      <c r="AB5" s="1434"/>
      <c r="AC5" s="1434"/>
      <c r="AD5" s="1434"/>
      <c r="AE5" s="1434"/>
      <c r="AF5" s="1434"/>
    </row>
    <row r="6" spans="1:32" ht="58.5" customHeight="1">
      <c r="A6" s="1420"/>
      <c r="B6" s="1517"/>
      <c r="C6" s="1525"/>
      <c r="D6" s="271"/>
      <c r="E6" s="1439"/>
      <c r="F6" s="1421"/>
      <c r="G6" s="1523"/>
      <c r="H6" s="1420"/>
      <c r="I6" s="1526"/>
      <c r="J6" s="1420"/>
      <c r="K6" s="1420"/>
      <c r="L6" s="1420"/>
      <c r="M6" s="1420"/>
      <c r="N6" s="1430"/>
      <c r="O6" s="1420"/>
      <c r="P6" s="1420"/>
      <c r="Q6" s="1420"/>
      <c r="R6" s="1420"/>
      <c r="S6" s="1441"/>
      <c r="T6" s="1441"/>
      <c r="U6" s="1446"/>
      <c r="V6" s="1432"/>
      <c r="W6" s="1432"/>
      <c r="X6" s="1434"/>
      <c r="Y6" s="1518"/>
      <c r="Z6" s="1434"/>
      <c r="AA6" s="1501"/>
      <c r="AB6" s="1434"/>
      <c r="AC6" s="1434"/>
      <c r="AD6" s="1434"/>
      <c r="AE6" s="1434"/>
      <c r="AF6" s="1434"/>
    </row>
    <row r="7" spans="1:32" ht="16.5" customHeight="1">
      <c r="A7" s="1420"/>
      <c r="B7" s="1517"/>
      <c r="C7" s="1525"/>
      <c r="D7" s="271"/>
      <c r="E7" s="1439"/>
      <c r="F7" s="1421"/>
      <c r="G7" s="1523"/>
      <c r="H7" s="1420"/>
      <c r="I7" s="1526"/>
      <c r="J7" s="1420"/>
      <c r="K7" s="1420"/>
      <c r="L7" s="1420"/>
      <c r="M7" s="1420"/>
      <c r="N7" s="1430"/>
      <c r="O7" s="1420"/>
      <c r="P7" s="1420"/>
      <c r="Q7" s="1420"/>
      <c r="R7" s="1420"/>
      <c r="S7" s="1441"/>
      <c r="T7" s="1441"/>
      <c r="U7" s="1446"/>
      <c r="V7" s="1432"/>
      <c r="W7" s="1432"/>
      <c r="X7" s="1434"/>
      <c r="Y7" s="1518"/>
      <c r="Z7" s="1434"/>
      <c r="AA7" s="1501"/>
      <c r="AB7" s="1434"/>
      <c r="AC7" s="1434"/>
      <c r="AD7" s="1434"/>
      <c r="AE7" s="1434"/>
      <c r="AF7" s="1434"/>
    </row>
    <row r="8" spans="1:32" ht="15.75">
      <c r="A8" s="1420"/>
      <c r="B8" s="1517"/>
      <c r="C8" s="1525"/>
      <c r="D8" s="271"/>
      <c r="E8" s="1439"/>
      <c r="F8" s="1421"/>
      <c r="G8" s="1523"/>
      <c r="H8" s="1420"/>
      <c r="I8" s="1526"/>
      <c r="J8" s="1420"/>
      <c r="K8" s="1420"/>
      <c r="L8" s="1420"/>
      <c r="M8" s="1420"/>
      <c r="N8" s="1430"/>
      <c r="O8" s="1420"/>
      <c r="P8" s="1420"/>
      <c r="Q8" s="1420"/>
      <c r="R8" s="1420"/>
      <c r="S8" s="1441"/>
      <c r="T8" s="1441"/>
      <c r="U8" s="1446"/>
      <c r="V8" s="1432"/>
      <c r="W8" s="1432"/>
      <c r="X8" s="1434"/>
      <c r="Y8" s="1518"/>
      <c r="Z8" s="1434"/>
      <c r="AA8" s="1501"/>
      <c r="AB8" s="1434"/>
      <c r="AC8" s="1434"/>
      <c r="AD8" s="1434"/>
      <c r="AE8" s="1434"/>
      <c r="AF8" s="1434"/>
    </row>
    <row r="9" spans="1:32" ht="18" customHeight="1">
      <c r="A9" s="1420"/>
      <c r="B9" s="1517"/>
      <c r="C9" s="1525"/>
      <c r="D9" s="271"/>
      <c r="E9" s="1439"/>
      <c r="F9" s="1421"/>
      <c r="G9" s="1523"/>
      <c r="H9" s="1420"/>
      <c r="I9" s="1526"/>
      <c r="J9" s="1420"/>
      <c r="K9" s="1420"/>
      <c r="L9" s="1420"/>
      <c r="M9" s="1420"/>
      <c r="N9" s="1430"/>
      <c r="O9" s="1420"/>
      <c r="P9" s="1420"/>
      <c r="Q9" s="1420"/>
      <c r="R9" s="1420"/>
      <c r="S9" s="1441"/>
      <c r="T9" s="1441"/>
      <c r="U9" s="1446"/>
      <c r="V9" s="1432"/>
      <c r="W9" s="1432"/>
      <c r="X9" s="1434"/>
      <c r="Y9" s="1518"/>
      <c r="Z9" s="1434"/>
      <c r="AA9" s="1501"/>
      <c r="AB9" s="1434"/>
      <c r="AC9" s="1434"/>
      <c r="AD9" s="1434"/>
      <c r="AE9" s="1434"/>
      <c r="AF9" s="1434"/>
    </row>
    <row r="10" spans="1:32" ht="12.95" customHeight="1">
      <c r="A10" s="1420"/>
      <c r="B10" s="1517"/>
      <c r="C10" s="1525"/>
      <c r="D10" s="271"/>
      <c r="E10" s="1439"/>
      <c r="F10" s="1421"/>
      <c r="G10" s="1523"/>
      <c r="H10" s="1420"/>
      <c r="I10" s="1526"/>
      <c r="J10" s="1420"/>
      <c r="K10" s="1420"/>
      <c r="L10" s="1420"/>
      <c r="M10" s="1420"/>
      <c r="N10" s="1430"/>
      <c r="O10" s="1420"/>
      <c r="P10" s="1420"/>
      <c r="Q10" s="1420"/>
      <c r="R10" s="1420"/>
      <c r="S10" s="1441"/>
      <c r="T10" s="1441"/>
      <c r="U10" s="1446"/>
      <c r="V10" s="1432"/>
      <c r="W10" s="1432"/>
      <c r="X10" s="1434"/>
      <c r="Y10" s="1518"/>
      <c r="Z10" s="1434"/>
      <c r="AA10" s="1501"/>
      <c r="AB10" s="1434"/>
      <c r="AC10" s="1434"/>
      <c r="AD10" s="1434"/>
      <c r="AE10" s="1434"/>
      <c r="AF10" s="1434"/>
    </row>
    <row r="11" spans="1:32" ht="12.95" customHeight="1">
      <c r="A11" s="1420"/>
      <c r="B11" s="1517"/>
      <c r="C11" s="1525"/>
      <c r="D11" s="271"/>
      <c r="E11" s="1439"/>
      <c r="F11" s="1421"/>
      <c r="G11" s="1523"/>
      <c r="H11" s="1420"/>
      <c r="I11" s="1526"/>
      <c r="J11" s="1420"/>
      <c r="K11" s="1420"/>
      <c r="L11" s="1420"/>
      <c r="M11" s="1420"/>
      <c r="N11" s="1430"/>
      <c r="O11" s="1420"/>
      <c r="P11" s="1420"/>
      <c r="Q11" s="1420"/>
      <c r="R11" s="1420"/>
      <c r="S11" s="1441"/>
      <c r="T11" s="1441"/>
      <c r="U11" s="1446"/>
      <c r="V11" s="1432"/>
      <c r="W11" s="1432"/>
      <c r="X11" s="1434"/>
      <c r="Y11" s="1518"/>
      <c r="Z11" s="1434"/>
      <c r="AA11" s="1501"/>
      <c r="AB11" s="1434"/>
      <c r="AC11" s="1434"/>
      <c r="AD11" s="1434"/>
      <c r="AE11" s="1434"/>
      <c r="AF11" s="1434"/>
    </row>
    <row r="12" spans="1:32" ht="12.95" customHeight="1">
      <c r="A12" s="1420"/>
      <c r="B12" s="1517"/>
      <c r="C12" s="1525"/>
      <c r="D12" s="271"/>
      <c r="E12" s="1439"/>
      <c r="F12" s="1421"/>
      <c r="G12" s="1523"/>
      <c r="H12" s="1420"/>
      <c r="I12" s="1526"/>
      <c r="J12" s="1420"/>
      <c r="K12" s="1420"/>
      <c r="L12" s="1420"/>
      <c r="M12" s="1420"/>
      <c r="N12" s="1430"/>
      <c r="O12" s="1420"/>
      <c r="P12" s="1420"/>
      <c r="Q12" s="1420"/>
      <c r="R12" s="1420"/>
      <c r="S12" s="1441"/>
      <c r="T12" s="1441"/>
      <c r="U12" s="1446"/>
      <c r="V12" s="1432"/>
      <c r="W12" s="1432"/>
      <c r="X12" s="1434"/>
      <c r="Y12" s="1518"/>
      <c r="Z12" s="1434"/>
      <c r="AA12" s="1501"/>
      <c r="AB12" s="1434"/>
      <c r="AC12" s="1434"/>
      <c r="AD12" s="1434"/>
      <c r="AE12" s="1434"/>
      <c r="AF12" s="1434"/>
    </row>
    <row r="13" spans="1:32" ht="12.95" customHeight="1">
      <c r="A13" s="1420"/>
      <c r="B13" s="1517"/>
      <c r="C13" s="1525"/>
      <c r="D13" s="271"/>
      <c r="E13" s="1439"/>
      <c r="F13" s="1421"/>
      <c r="G13" s="1523"/>
      <c r="H13" s="1420"/>
      <c r="I13" s="1526"/>
      <c r="J13" s="1420"/>
      <c r="K13" s="1420"/>
      <c r="L13" s="1420"/>
      <c r="M13" s="1420"/>
      <c r="N13" s="1430"/>
      <c r="O13" s="1420"/>
      <c r="P13" s="1420"/>
      <c r="Q13" s="1420"/>
      <c r="R13" s="1420"/>
      <c r="S13" s="1441"/>
      <c r="T13" s="1441"/>
      <c r="U13" s="1446"/>
      <c r="V13" s="1432"/>
      <c r="W13" s="1432"/>
      <c r="X13" s="1434"/>
      <c r="Y13" s="1518"/>
      <c r="Z13" s="1434"/>
      <c r="AA13" s="1501"/>
      <c r="AB13" s="1434"/>
      <c r="AC13" s="1434"/>
      <c r="AD13" s="1434"/>
      <c r="AE13" s="1434"/>
      <c r="AF13" s="1434"/>
    </row>
    <row r="14" spans="1:32" ht="12.95" customHeight="1">
      <c r="A14" s="1420"/>
      <c r="B14" s="1517"/>
      <c r="C14" s="1525"/>
      <c r="D14" s="271"/>
      <c r="E14" s="1439"/>
      <c r="F14" s="1421"/>
      <c r="G14" s="1523"/>
      <c r="H14" s="1420"/>
      <c r="I14" s="1526"/>
      <c r="J14" s="1420"/>
      <c r="K14" s="1420"/>
      <c r="L14" s="1420"/>
      <c r="M14" s="1420"/>
      <c r="N14" s="1430"/>
      <c r="O14" s="1420"/>
      <c r="P14" s="1420"/>
      <c r="Q14" s="1420"/>
      <c r="R14" s="1420"/>
      <c r="S14" s="1441"/>
      <c r="T14" s="1441"/>
      <c r="U14" s="1446"/>
      <c r="V14" s="1432"/>
      <c r="W14" s="1432"/>
      <c r="X14" s="1434"/>
      <c r="Y14" s="1518"/>
      <c r="Z14" s="1434"/>
      <c r="AA14" s="1501"/>
      <c r="AB14" s="1434"/>
      <c r="AC14" s="1434"/>
      <c r="AD14" s="1434"/>
      <c r="AE14" s="1434"/>
      <c r="AF14" s="1434"/>
    </row>
    <row r="15" spans="1:32" ht="12.95" customHeight="1">
      <c r="A15" s="1420"/>
      <c r="B15" s="1517"/>
      <c r="C15" s="1525"/>
      <c r="D15" s="271"/>
      <c r="E15" s="1439"/>
      <c r="F15" s="1421"/>
      <c r="G15" s="1523"/>
      <c r="H15" s="1420"/>
      <c r="I15" s="1526"/>
      <c r="J15" s="1420"/>
      <c r="K15" s="1420"/>
      <c r="L15" s="1420"/>
      <c r="M15" s="1420"/>
      <c r="N15" s="1430"/>
      <c r="O15" s="1420"/>
      <c r="P15" s="1420"/>
      <c r="Q15" s="1420"/>
      <c r="R15" s="1420"/>
      <c r="S15" s="1441"/>
      <c r="T15" s="1441"/>
      <c r="U15" s="1446"/>
      <c r="V15" s="1432"/>
      <c r="W15" s="1432"/>
      <c r="X15" s="1434"/>
      <c r="Y15" s="1518"/>
      <c r="Z15" s="1434"/>
      <c r="AA15" s="1501"/>
      <c r="AB15" s="1434"/>
      <c r="AC15" s="1434"/>
      <c r="AD15" s="1434"/>
      <c r="AE15" s="1434"/>
      <c r="AF15" s="1434"/>
    </row>
    <row r="16" spans="1:32" ht="12.95" customHeight="1">
      <c r="A16" s="1420"/>
      <c r="B16" s="1517"/>
      <c r="C16" s="1525"/>
      <c r="D16" s="271"/>
      <c r="E16" s="1439"/>
      <c r="F16" s="1421"/>
      <c r="G16" s="1523"/>
      <c r="H16" s="1420"/>
      <c r="I16" s="1526"/>
      <c r="J16" s="1420"/>
      <c r="K16" s="1420"/>
      <c r="L16" s="1420"/>
      <c r="M16" s="1420"/>
      <c r="N16" s="1430"/>
      <c r="O16" s="1420"/>
      <c r="P16" s="1420"/>
      <c r="Q16" s="1420"/>
      <c r="R16" s="1420"/>
      <c r="S16" s="1441"/>
      <c r="T16" s="1441"/>
      <c r="U16" s="1446"/>
      <c r="V16" s="1432"/>
      <c r="W16" s="1432"/>
      <c r="X16" s="1434"/>
      <c r="Y16" s="1518"/>
      <c r="Z16" s="1434"/>
      <c r="AA16" s="1501"/>
      <c r="AB16" s="1434"/>
      <c r="AC16" s="1434"/>
      <c r="AD16" s="1434"/>
      <c r="AE16" s="1434"/>
      <c r="AF16" s="1434"/>
    </row>
    <row r="17" spans="1:32" ht="12.95" customHeight="1">
      <c r="A17" s="1420"/>
      <c r="B17" s="1517"/>
      <c r="C17" s="1525"/>
      <c r="D17" s="271"/>
      <c r="E17" s="1439"/>
      <c r="F17" s="1421"/>
      <c r="G17" s="1523"/>
      <c r="H17" s="1420"/>
      <c r="I17" s="1526"/>
      <c r="J17" s="1420"/>
      <c r="K17" s="1420"/>
      <c r="L17" s="1420"/>
      <c r="M17" s="1420"/>
      <c r="N17" s="1430"/>
      <c r="O17" s="1420"/>
      <c r="P17" s="1420"/>
      <c r="Q17" s="1420"/>
      <c r="R17" s="1420"/>
      <c r="S17" s="1441"/>
      <c r="T17" s="1441"/>
      <c r="U17" s="1446"/>
      <c r="V17" s="1432"/>
      <c r="W17" s="1432"/>
      <c r="X17" s="1434"/>
      <c r="Y17" s="1518"/>
      <c r="Z17" s="1434"/>
      <c r="AA17" s="1501"/>
      <c r="AB17" s="1434"/>
      <c r="AC17" s="1434"/>
      <c r="AD17" s="1434"/>
      <c r="AE17" s="1434"/>
      <c r="AF17" s="1434"/>
    </row>
    <row r="18" spans="1:32" ht="12.95" customHeight="1">
      <c r="A18" s="1420"/>
      <c r="B18" s="1517"/>
      <c r="C18" s="1525"/>
      <c r="D18" s="271"/>
      <c r="E18" s="1439"/>
      <c r="F18" s="1421"/>
      <c r="G18" s="1523"/>
      <c r="H18" s="1420"/>
      <c r="I18" s="1526"/>
      <c r="J18" s="1420"/>
      <c r="K18" s="1420"/>
      <c r="L18" s="1420"/>
      <c r="M18" s="1420"/>
      <c r="N18" s="1430"/>
      <c r="O18" s="1420"/>
      <c r="P18" s="1420"/>
      <c r="Q18" s="1420"/>
      <c r="R18" s="1420"/>
      <c r="S18" s="1441"/>
      <c r="T18" s="1441"/>
      <c r="U18" s="1446"/>
      <c r="V18" s="1432"/>
      <c r="W18" s="1432"/>
      <c r="X18" s="1434"/>
      <c r="Y18" s="1518"/>
      <c r="Z18" s="1434"/>
      <c r="AA18" s="1501"/>
      <c r="AB18" s="1434"/>
      <c r="AC18" s="1434"/>
      <c r="AD18" s="1434"/>
      <c r="AE18" s="1434"/>
      <c r="AF18" s="1434"/>
    </row>
    <row r="19" spans="1:32" ht="12.95" customHeight="1">
      <c r="A19" s="1420"/>
      <c r="B19" s="1517"/>
      <c r="C19" s="1525"/>
      <c r="D19" s="271"/>
      <c r="E19" s="1439"/>
      <c r="F19" s="1421"/>
      <c r="G19" s="1523"/>
      <c r="H19" s="1420"/>
      <c r="I19" s="1526"/>
      <c r="J19" s="1420"/>
      <c r="K19" s="1420"/>
      <c r="L19" s="1420"/>
      <c r="M19" s="1420"/>
      <c r="N19" s="1430"/>
      <c r="O19" s="1420"/>
      <c r="P19" s="1420"/>
      <c r="Q19" s="1420"/>
      <c r="R19" s="1420"/>
      <c r="S19" s="1441"/>
      <c r="T19" s="1441"/>
      <c r="U19" s="1446"/>
      <c r="V19" s="1432"/>
      <c r="W19" s="1432"/>
      <c r="X19" s="1434"/>
      <c r="Y19" s="1518"/>
      <c r="Z19" s="1434"/>
      <c r="AA19" s="1501"/>
      <c r="AB19" s="1434"/>
      <c r="AC19" s="1434"/>
      <c r="AD19" s="1434"/>
      <c r="AE19" s="1434"/>
      <c r="AF19" s="1434"/>
    </row>
    <row r="20" spans="1:32" ht="12.95" customHeight="1">
      <c r="A20" s="1420"/>
      <c r="B20" s="1517"/>
      <c r="C20" s="1525"/>
      <c r="D20" s="271"/>
      <c r="E20" s="1439"/>
      <c r="F20" s="1421"/>
      <c r="G20" s="1523"/>
      <c r="H20" s="1420"/>
      <c r="I20" s="1526"/>
      <c r="J20" s="1420"/>
      <c r="K20" s="1420"/>
      <c r="L20" s="1420"/>
      <c r="M20" s="1420"/>
      <c r="N20" s="1430"/>
      <c r="O20" s="1420"/>
      <c r="P20" s="1420"/>
      <c r="Q20" s="1420"/>
      <c r="R20" s="1420"/>
      <c r="S20" s="1441"/>
      <c r="T20" s="1441"/>
      <c r="U20" s="1446"/>
      <c r="V20" s="1432"/>
      <c r="W20" s="1432"/>
      <c r="X20" s="1434"/>
      <c r="Y20" s="1518"/>
      <c r="Z20" s="1434"/>
      <c r="AA20" s="1501"/>
      <c r="AB20" s="1434"/>
      <c r="AC20" s="1434"/>
      <c r="AD20" s="1434"/>
      <c r="AE20" s="1434"/>
      <c r="AF20" s="1434"/>
    </row>
    <row r="21" spans="1:32" ht="12.95" customHeight="1">
      <c r="A21" s="1420"/>
      <c r="B21" s="1517"/>
      <c r="C21" s="1525"/>
      <c r="D21" s="271"/>
      <c r="E21" s="1439"/>
      <c r="F21" s="1421"/>
      <c r="G21" s="1523"/>
      <c r="H21" s="1420"/>
      <c r="I21" s="1526"/>
      <c r="J21" s="1420"/>
      <c r="K21" s="1420"/>
      <c r="L21" s="1420"/>
      <c r="M21" s="1420"/>
      <c r="N21" s="1430"/>
      <c r="O21" s="1420"/>
      <c r="P21" s="1420"/>
      <c r="Q21" s="1420"/>
      <c r="R21" s="1420"/>
      <c r="S21" s="1441"/>
      <c r="T21" s="1441"/>
      <c r="U21" s="1446"/>
      <c r="V21" s="1432"/>
      <c r="W21" s="1432"/>
      <c r="X21" s="1434"/>
      <c r="Y21" s="1518"/>
      <c r="Z21" s="1434"/>
      <c r="AA21" s="1501"/>
      <c r="AB21" s="1434"/>
      <c r="AC21" s="1434"/>
      <c r="AD21" s="1434"/>
      <c r="AE21" s="1434"/>
      <c r="AF21" s="1434"/>
    </row>
    <row r="22" spans="1:32" ht="12.95" customHeight="1">
      <c r="A22" s="1420"/>
      <c r="B22" s="1517"/>
      <c r="C22" s="1525"/>
      <c r="D22" s="271"/>
      <c r="E22" s="1439"/>
      <c r="F22" s="1421"/>
      <c r="G22" s="1523"/>
      <c r="H22" s="1420"/>
      <c r="I22" s="1526"/>
      <c r="J22" s="1420"/>
      <c r="K22" s="1420"/>
      <c r="L22" s="1420"/>
      <c r="M22" s="1420"/>
      <c r="N22" s="1430"/>
      <c r="O22" s="1420"/>
      <c r="P22" s="1420"/>
      <c r="Q22" s="1420"/>
      <c r="R22" s="1420"/>
      <c r="S22" s="1441"/>
      <c r="T22" s="1441"/>
      <c r="U22" s="1446"/>
      <c r="V22" s="1432"/>
      <c r="W22" s="1432"/>
      <c r="X22" s="1434"/>
      <c r="Y22" s="1518"/>
      <c r="Z22" s="1434"/>
      <c r="AA22" s="1501"/>
      <c r="AB22" s="1434"/>
      <c r="AC22" s="1434"/>
      <c r="AD22" s="1434"/>
      <c r="AE22" s="1434"/>
      <c r="AF22" s="1434"/>
    </row>
    <row r="23" spans="1:32" ht="12.95" customHeight="1">
      <c r="A23" s="1420"/>
      <c r="B23" s="1517"/>
      <c r="C23" s="1525"/>
      <c r="D23" s="271"/>
      <c r="E23" s="1439"/>
      <c r="F23" s="1421"/>
      <c r="G23" s="1523"/>
      <c r="H23" s="1420"/>
      <c r="I23" s="1526"/>
      <c r="J23" s="1420"/>
      <c r="K23" s="1420"/>
      <c r="L23" s="1420"/>
      <c r="M23" s="1420"/>
      <c r="N23" s="1430"/>
      <c r="O23" s="1420"/>
      <c r="P23" s="1420"/>
      <c r="Q23" s="1420"/>
      <c r="R23" s="1420"/>
      <c r="S23" s="1441"/>
      <c r="T23" s="1441"/>
      <c r="U23" s="1446"/>
      <c r="V23" s="1432"/>
      <c r="W23" s="1432"/>
      <c r="X23" s="1434"/>
      <c r="Y23" s="1518"/>
      <c r="Z23" s="1434"/>
      <c r="AA23" s="1501"/>
      <c r="AB23" s="1434"/>
      <c r="AC23" s="1434"/>
      <c r="AD23" s="1434"/>
      <c r="AE23" s="1434"/>
      <c r="AF23" s="1434"/>
    </row>
    <row r="24" spans="1:32" ht="12.95" customHeight="1">
      <c r="A24" s="1420"/>
      <c r="B24" s="1517"/>
      <c r="C24" s="1525"/>
      <c r="D24" s="271"/>
      <c r="E24" s="1439"/>
      <c r="F24" s="1421"/>
      <c r="G24" s="1523"/>
      <c r="H24" s="1420"/>
      <c r="I24" s="1526"/>
      <c r="J24" s="1420"/>
      <c r="K24" s="1420"/>
      <c r="L24" s="1420"/>
      <c r="M24" s="1420"/>
      <c r="N24" s="1430"/>
      <c r="O24" s="1420"/>
      <c r="P24" s="1420"/>
      <c r="Q24" s="1420"/>
      <c r="R24" s="1420"/>
      <c r="S24" s="1441"/>
      <c r="T24" s="1441"/>
      <c r="U24" s="1446"/>
      <c r="V24" s="1432"/>
      <c r="W24" s="1432"/>
      <c r="X24" s="1434"/>
      <c r="Y24" s="1518"/>
      <c r="Z24" s="1434"/>
      <c r="AA24" s="1501"/>
      <c r="AB24" s="1434"/>
      <c r="AC24" s="1434"/>
      <c r="AD24" s="1434"/>
      <c r="AE24" s="1434"/>
      <c r="AF24" s="1434"/>
    </row>
    <row r="25" spans="1:32" ht="12.95" customHeight="1">
      <c r="A25" s="1420"/>
      <c r="B25" s="1517"/>
      <c r="C25" s="1525"/>
      <c r="D25" s="271"/>
      <c r="E25" s="1439"/>
      <c r="F25" s="1421"/>
      <c r="G25" s="1523"/>
      <c r="H25" s="1420"/>
      <c r="I25" s="1526"/>
      <c r="J25" s="1420"/>
      <c r="K25" s="1420"/>
      <c r="L25" s="1420"/>
      <c r="M25" s="1420"/>
      <c r="N25" s="1430"/>
      <c r="O25" s="1420"/>
      <c r="P25" s="1420"/>
      <c r="Q25" s="1420"/>
      <c r="R25" s="1420"/>
      <c r="S25" s="1441"/>
      <c r="T25" s="1441"/>
      <c r="U25" s="1446"/>
      <c r="V25" s="1432"/>
      <c r="W25" s="1432"/>
      <c r="X25" s="1434"/>
      <c r="Y25" s="1518"/>
      <c r="Z25" s="1434"/>
      <c r="AA25" s="1501"/>
      <c r="AB25" s="1434"/>
      <c r="AC25" s="1434"/>
      <c r="AD25" s="1434"/>
      <c r="AE25" s="1434"/>
      <c r="AF25" s="1434"/>
    </row>
    <row r="26" spans="1:32" ht="12.95" customHeight="1">
      <c r="A26" s="1420"/>
      <c r="B26" s="1517"/>
      <c r="C26" s="1525"/>
      <c r="D26" s="271"/>
      <c r="E26" s="1439"/>
      <c r="F26" s="1421"/>
      <c r="G26" s="1523"/>
      <c r="H26" s="1420"/>
      <c r="I26" s="1526"/>
      <c r="J26" s="1420"/>
      <c r="K26" s="1420"/>
      <c r="L26" s="1420"/>
      <c r="M26" s="1420"/>
      <c r="N26" s="1430"/>
      <c r="O26" s="1420"/>
      <c r="P26" s="1420"/>
      <c r="Q26" s="1420"/>
      <c r="R26" s="1420"/>
      <c r="S26" s="1441"/>
      <c r="T26" s="1441"/>
      <c r="U26" s="1446"/>
      <c r="V26" s="1432"/>
      <c r="W26" s="1432"/>
      <c r="X26" s="1434"/>
      <c r="Y26" s="1518"/>
      <c r="Z26" s="1434"/>
      <c r="AA26" s="1501"/>
      <c r="AB26" s="1434"/>
      <c r="AC26" s="1434"/>
      <c r="AD26" s="1434"/>
      <c r="AE26" s="1434"/>
      <c r="AF26" s="1434"/>
    </row>
    <row r="27" spans="1:32" ht="12.95" customHeight="1">
      <c r="A27" s="1420"/>
      <c r="B27" s="1517"/>
      <c r="C27" s="1525"/>
      <c r="D27" s="271"/>
      <c r="E27" s="1439"/>
      <c r="F27" s="1421"/>
      <c r="G27" s="1523"/>
      <c r="H27" s="1420"/>
      <c r="I27" s="1526"/>
      <c r="J27" s="1420"/>
      <c r="K27" s="1420"/>
      <c r="L27" s="1420"/>
      <c r="M27" s="1420"/>
      <c r="N27" s="1430"/>
      <c r="O27" s="1420"/>
      <c r="P27" s="1420"/>
      <c r="Q27" s="1420"/>
      <c r="R27" s="1420"/>
      <c r="S27" s="1441"/>
      <c r="T27" s="1441"/>
      <c r="U27" s="1446"/>
      <c r="V27" s="1432"/>
      <c r="W27" s="1432"/>
      <c r="X27" s="1434"/>
      <c r="Y27" s="1518"/>
      <c r="Z27" s="1434"/>
      <c r="AA27" s="1501"/>
      <c r="AB27" s="1434"/>
      <c r="AC27" s="1434"/>
      <c r="AD27" s="1434"/>
      <c r="AE27" s="1434"/>
      <c r="AF27" s="1434"/>
    </row>
    <row r="28" spans="1:32" ht="12.95" customHeight="1">
      <c r="A28" s="1420"/>
      <c r="B28" s="1517"/>
      <c r="C28" s="1525"/>
      <c r="D28" s="271"/>
      <c r="E28" s="1439"/>
      <c r="F28" s="1421"/>
      <c r="G28" s="1523"/>
      <c r="H28" s="1420"/>
      <c r="I28" s="1526"/>
      <c r="J28" s="1420"/>
      <c r="K28" s="1420"/>
      <c r="L28" s="1420"/>
      <c r="M28" s="1420"/>
      <c r="N28" s="1430"/>
      <c r="O28" s="1420"/>
      <c r="P28" s="1420"/>
      <c r="Q28" s="1420"/>
      <c r="R28" s="1420"/>
      <c r="S28" s="1441"/>
      <c r="T28" s="1441"/>
      <c r="U28" s="1446"/>
      <c r="V28" s="1432"/>
      <c r="W28" s="1432"/>
      <c r="X28" s="1434"/>
      <c r="Y28" s="1518"/>
      <c r="Z28" s="1434"/>
      <c r="AA28" s="1501"/>
      <c r="AB28" s="1434"/>
      <c r="AC28" s="1434"/>
      <c r="AD28" s="1434"/>
      <c r="AE28" s="1434"/>
      <c r="AF28" s="1434"/>
    </row>
    <row r="29" spans="1:32" ht="12.95" customHeight="1">
      <c r="A29" s="1420"/>
      <c r="B29" s="1517"/>
      <c r="C29" s="1525"/>
      <c r="D29" s="271"/>
      <c r="E29" s="1439"/>
      <c r="F29" s="1421"/>
      <c r="G29" s="1523"/>
      <c r="H29" s="1420"/>
      <c r="I29" s="1526"/>
      <c r="J29" s="1420"/>
      <c r="K29" s="1420"/>
      <c r="L29" s="1420"/>
      <c r="M29" s="1420"/>
      <c r="N29" s="1430"/>
      <c r="O29" s="1420"/>
      <c r="P29" s="1420"/>
      <c r="Q29" s="1420"/>
      <c r="R29" s="1420"/>
      <c r="S29" s="1441"/>
      <c r="T29" s="1441"/>
      <c r="U29" s="1446"/>
      <c r="V29" s="1432"/>
      <c r="W29" s="1432"/>
      <c r="X29" s="1434"/>
      <c r="Y29" s="1518"/>
      <c r="Z29" s="1434"/>
      <c r="AA29" s="1501"/>
      <c r="AB29" s="1434"/>
      <c r="AC29" s="1434"/>
      <c r="AD29" s="1434"/>
      <c r="AE29" s="1434"/>
      <c r="AF29" s="1434"/>
    </row>
    <row r="30" spans="1:32" ht="12.95" customHeight="1">
      <c r="A30" s="1420"/>
      <c r="B30" s="1517"/>
      <c r="C30" s="1525"/>
      <c r="D30" s="271"/>
      <c r="E30" s="1439"/>
      <c r="F30" s="1421"/>
      <c r="G30" s="1523"/>
      <c r="H30" s="1420"/>
      <c r="I30" s="1526"/>
      <c r="J30" s="1420"/>
      <c r="K30" s="1420"/>
      <c r="L30" s="1420"/>
      <c r="M30" s="1420"/>
      <c r="N30" s="1430"/>
      <c r="O30" s="1420"/>
      <c r="P30" s="1420"/>
      <c r="Q30" s="1420"/>
      <c r="R30" s="1420"/>
      <c r="S30" s="1441"/>
      <c r="T30" s="1441"/>
      <c r="U30" s="1446"/>
      <c r="V30" s="1432"/>
      <c r="W30" s="1432"/>
      <c r="X30" s="1434"/>
      <c r="Y30" s="1518"/>
      <c r="Z30" s="1434"/>
      <c r="AA30" s="1501"/>
      <c r="AB30" s="1434"/>
      <c r="AC30" s="1434"/>
      <c r="AD30" s="1434"/>
      <c r="AE30" s="1434"/>
      <c r="AF30" s="1434"/>
    </row>
    <row r="31" spans="1:32" ht="12.95" customHeight="1">
      <c r="A31" s="1420"/>
      <c r="B31" s="1517"/>
      <c r="C31" s="1525"/>
      <c r="D31" s="271"/>
      <c r="E31" s="1439"/>
      <c r="F31" s="1421"/>
      <c r="G31" s="1523"/>
      <c r="H31" s="1420"/>
      <c r="I31" s="1526"/>
      <c r="J31" s="1420"/>
      <c r="K31" s="1420"/>
      <c r="L31" s="1420"/>
      <c r="M31" s="1420"/>
      <c r="N31" s="1430"/>
      <c r="O31" s="1420"/>
      <c r="P31" s="1420"/>
      <c r="Q31" s="1420"/>
      <c r="R31" s="1420"/>
      <c r="S31" s="1441"/>
      <c r="T31" s="1441"/>
      <c r="U31" s="1446"/>
      <c r="V31" s="1432"/>
      <c r="W31" s="1432"/>
      <c r="X31" s="1434"/>
      <c r="Y31" s="1518"/>
      <c r="Z31" s="1434"/>
      <c r="AA31" s="1501"/>
      <c r="AB31" s="1434"/>
      <c r="AC31" s="1434"/>
      <c r="AD31" s="1434"/>
      <c r="AE31" s="1434"/>
      <c r="AF31" s="1434"/>
    </row>
    <row r="32" spans="1:32" ht="12.95" customHeight="1">
      <c r="A32" s="1420"/>
      <c r="B32" s="1517"/>
      <c r="C32" s="1525"/>
      <c r="D32" s="271"/>
      <c r="E32" s="1439"/>
      <c r="F32" s="1421"/>
      <c r="G32" s="1523"/>
      <c r="H32" s="1420"/>
      <c r="I32" s="1526"/>
      <c r="J32" s="1420"/>
      <c r="K32" s="1420"/>
      <c r="L32" s="1420"/>
      <c r="M32" s="1420"/>
      <c r="N32" s="1430"/>
      <c r="O32" s="1420"/>
      <c r="P32" s="1420"/>
      <c r="Q32" s="1420"/>
      <c r="R32" s="1420"/>
      <c r="S32" s="1441"/>
      <c r="T32" s="1441"/>
      <c r="U32" s="1446"/>
      <c r="V32" s="1432"/>
      <c r="W32" s="1432"/>
      <c r="X32" s="1434"/>
      <c r="Y32" s="1518"/>
      <c r="Z32" s="1434"/>
      <c r="AA32" s="1501"/>
      <c r="AB32" s="1434"/>
      <c r="AC32" s="1434"/>
      <c r="AD32" s="1434"/>
      <c r="AE32" s="1434"/>
      <c r="AF32" s="1434"/>
    </row>
    <row r="33" spans="1:32" ht="12.95" customHeight="1">
      <c r="A33" s="1420"/>
      <c r="B33" s="1517"/>
      <c r="C33" s="1525"/>
      <c r="D33" s="271"/>
      <c r="E33" s="1439"/>
      <c r="F33" s="1421"/>
      <c r="G33" s="1523"/>
      <c r="H33" s="1420"/>
      <c r="I33" s="1526"/>
      <c r="J33" s="1420"/>
      <c r="K33" s="1420"/>
      <c r="L33" s="1420"/>
      <c r="M33" s="1420"/>
      <c r="N33" s="1430"/>
      <c r="O33" s="1420"/>
      <c r="P33" s="1420"/>
      <c r="Q33" s="1420"/>
      <c r="R33" s="1420"/>
      <c r="S33" s="1441"/>
      <c r="T33" s="1441"/>
      <c r="U33" s="1446"/>
      <c r="V33" s="1432"/>
      <c r="W33" s="1432"/>
      <c r="X33" s="1434"/>
      <c r="Y33" s="1518"/>
      <c r="Z33" s="1434"/>
      <c r="AA33" s="1501"/>
      <c r="AB33" s="1434"/>
      <c r="AC33" s="1434"/>
      <c r="AD33" s="1434"/>
      <c r="AE33" s="1434"/>
      <c r="AF33" s="1434"/>
    </row>
    <row r="34" spans="1:32" ht="12.95" customHeight="1">
      <c r="A34" s="1420"/>
      <c r="B34" s="1517"/>
      <c r="C34" s="1525"/>
      <c r="D34" s="271"/>
      <c r="E34" s="1439"/>
      <c r="F34" s="1421"/>
      <c r="G34" s="1523"/>
      <c r="H34" s="1420"/>
      <c r="I34" s="1526"/>
      <c r="J34" s="1420"/>
      <c r="K34" s="1420"/>
      <c r="L34" s="1420"/>
      <c r="M34" s="1420"/>
      <c r="N34" s="1430"/>
      <c r="O34" s="1420"/>
      <c r="P34" s="1420"/>
      <c r="Q34" s="1420"/>
      <c r="R34" s="1420"/>
      <c r="S34" s="1441"/>
      <c r="T34" s="1441"/>
      <c r="U34" s="1446"/>
      <c r="V34" s="1432"/>
      <c r="W34" s="1432"/>
      <c r="X34" s="1434"/>
      <c r="Y34" s="1518"/>
      <c r="Z34" s="1434"/>
      <c r="AA34" s="1501"/>
      <c r="AB34" s="1434"/>
      <c r="AC34" s="1434"/>
      <c r="AD34" s="1434"/>
      <c r="AE34" s="1434"/>
      <c r="AF34" s="1434"/>
    </row>
    <row r="35" spans="1:32" ht="12.95" customHeight="1">
      <c r="A35" s="1420"/>
      <c r="B35" s="1517"/>
      <c r="C35" s="1525"/>
      <c r="D35" s="271"/>
      <c r="E35" s="1439"/>
      <c r="F35" s="1421"/>
      <c r="G35" s="1523"/>
      <c r="H35" s="1420"/>
      <c r="I35" s="1526"/>
      <c r="J35" s="1420"/>
      <c r="K35" s="1420"/>
      <c r="L35" s="1420"/>
      <c r="M35" s="1420"/>
      <c r="N35" s="1430"/>
      <c r="O35" s="1420"/>
      <c r="P35" s="1420"/>
      <c r="Q35" s="1420"/>
      <c r="R35" s="1420"/>
      <c r="S35" s="1441"/>
      <c r="T35" s="1441"/>
      <c r="U35" s="1446"/>
      <c r="V35" s="1432"/>
      <c r="W35" s="1432"/>
      <c r="X35" s="1434"/>
      <c r="Y35" s="1518"/>
      <c r="Z35" s="1434"/>
      <c r="AA35" s="1501"/>
      <c r="AB35" s="1434"/>
      <c r="AC35" s="1434"/>
      <c r="AD35" s="1434"/>
      <c r="AE35" s="1434"/>
      <c r="AF35" s="1434"/>
    </row>
    <row r="36" spans="1:32" ht="12.95" customHeight="1">
      <c r="A36" s="1420"/>
      <c r="B36" s="1517"/>
      <c r="C36" s="1525"/>
      <c r="D36" s="271"/>
      <c r="E36" s="1439"/>
      <c r="F36" s="1421"/>
      <c r="G36" s="1523"/>
      <c r="H36" s="1420"/>
      <c r="I36" s="1526"/>
      <c r="J36" s="1420"/>
      <c r="K36" s="1420"/>
      <c r="L36" s="1420"/>
      <c r="M36" s="1420"/>
      <c r="N36" s="1430"/>
      <c r="O36" s="1420"/>
      <c r="P36" s="1420"/>
      <c r="Q36" s="1420"/>
      <c r="R36" s="1420"/>
      <c r="S36" s="1441"/>
      <c r="T36" s="1441"/>
      <c r="U36" s="1446"/>
      <c r="V36" s="1432"/>
      <c r="W36" s="1432"/>
      <c r="X36" s="1434"/>
      <c r="Y36" s="1518"/>
      <c r="Z36" s="1434"/>
      <c r="AA36" s="1501"/>
      <c r="AB36" s="1434"/>
      <c r="AC36" s="1434"/>
      <c r="AD36" s="1434"/>
      <c r="AE36" s="1434"/>
      <c r="AF36" s="1434"/>
    </row>
    <row r="37" spans="1:32" ht="12.95" customHeight="1">
      <c r="A37" s="1420"/>
      <c r="B37" s="1517"/>
      <c r="C37" s="1525"/>
      <c r="D37" s="271"/>
      <c r="E37" s="1439"/>
      <c r="F37" s="1421"/>
      <c r="G37" s="1523"/>
      <c r="H37" s="1420"/>
      <c r="I37" s="1526"/>
      <c r="J37" s="1420"/>
      <c r="K37" s="1420"/>
      <c r="L37" s="1420"/>
      <c r="M37" s="1420"/>
      <c r="N37" s="1430"/>
      <c r="O37" s="1420"/>
      <c r="P37" s="1420"/>
      <c r="Q37" s="1420"/>
      <c r="R37" s="1420"/>
      <c r="S37" s="1441"/>
      <c r="T37" s="1441"/>
      <c r="U37" s="1446"/>
      <c r="V37" s="1432"/>
      <c r="W37" s="1432"/>
      <c r="X37" s="1434"/>
      <c r="Y37" s="1518"/>
      <c r="Z37" s="1434"/>
      <c r="AA37" s="1501"/>
      <c r="AB37" s="1434"/>
      <c r="AC37" s="1434"/>
      <c r="AD37" s="1434"/>
      <c r="AE37" s="1434"/>
      <c r="AF37" s="1434"/>
    </row>
    <row r="38" spans="1:32" ht="12.95" customHeight="1">
      <c r="A38" s="1420"/>
      <c r="B38" s="1517"/>
      <c r="C38" s="1525"/>
      <c r="D38" s="271"/>
      <c r="E38" s="1439"/>
      <c r="F38" s="1421"/>
      <c r="G38" s="1523"/>
      <c r="H38" s="1420"/>
      <c r="I38" s="1526"/>
      <c r="J38" s="1420"/>
      <c r="K38" s="1420"/>
      <c r="L38" s="1420"/>
      <c r="M38" s="1420"/>
      <c r="N38" s="1430"/>
      <c r="O38" s="1420"/>
      <c r="P38" s="1420"/>
      <c r="Q38" s="1420"/>
      <c r="R38" s="1420"/>
      <c r="S38" s="1441"/>
      <c r="T38" s="1441"/>
      <c r="U38" s="1446"/>
      <c r="V38" s="1432"/>
      <c r="W38" s="1432"/>
      <c r="X38" s="1434"/>
      <c r="Y38" s="1518"/>
      <c r="Z38" s="1434"/>
      <c r="AA38" s="1501"/>
      <c r="AB38" s="1434"/>
      <c r="AC38" s="1434"/>
      <c r="AD38" s="1434"/>
      <c r="AE38" s="1434"/>
      <c r="AF38" s="1434"/>
    </row>
    <row r="39" spans="1:32" ht="12.95" customHeight="1">
      <c r="A39" s="1420"/>
      <c r="B39" s="1517"/>
      <c r="C39" s="1525"/>
      <c r="D39" s="271"/>
      <c r="E39" s="1439"/>
      <c r="F39" s="1421"/>
      <c r="G39" s="1523"/>
      <c r="H39" s="1420"/>
      <c r="I39" s="1526"/>
      <c r="J39" s="1420"/>
      <c r="K39" s="1420"/>
      <c r="L39" s="1420"/>
      <c r="M39" s="1420"/>
      <c r="N39" s="1430"/>
      <c r="O39" s="1420"/>
      <c r="P39" s="1420"/>
      <c r="Q39" s="1420"/>
      <c r="R39" s="1420"/>
      <c r="S39" s="1441"/>
      <c r="T39" s="1441"/>
      <c r="U39" s="1446"/>
      <c r="V39" s="1432"/>
      <c r="W39" s="1432"/>
      <c r="X39" s="1434"/>
      <c r="Y39" s="1518"/>
      <c r="Z39" s="1434"/>
      <c r="AA39" s="1501"/>
      <c r="AB39" s="1434"/>
      <c r="AC39" s="1434"/>
      <c r="AD39" s="1434"/>
      <c r="AE39" s="1434"/>
      <c r="AF39" s="1434"/>
    </row>
    <row r="40" spans="1:32" ht="12.95" customHeight="1">
      <c r="A40" s="1420"/>
      <c r="B40" s="1517"/>
      <c r="C40" s="1525"/>
      <c r="D40" s="271"/>
      <c r="E40" s="1439"/>
      <c r="F40" s="1421"/>
      <c r="G40" s="1523"/>
      <c r="H40" s="1420"/>
      <c r="I40" s="1526"/>
      <c r="J40" s="1420"/>
      <c r="K40" s="1420"/>
      <c r="L40" s="1420"/>
      <c r="M40" s="1420"/>
      <c r="N40" s="1430"/>
      <c r="O40" s="1420"/>
      <c r="P40" s="1420"/>
      <c r="Q40" s="1420"/>
      <c r="R40" s="1420"/>
      <c r="S40" s="1441"/>
      <c r="T40" s="1441"/>
      <c r="U40" s="1446"/>
      <c r="V40" s="1432"/>
      <c r="W40" s="1432"/>
      <c r="X40" s="1434"/>
      <c r="Y40" s="1518"/>
      <c r="Z40" s="1434"/>
      <c r="AA40" s="1501"/>
      <c r="AB40" s="1434"/>
      <c r="AC40" s="1434"/>
      <c r="AD40" s="1434"/>
      <c r="AE40" s="1434"/>
      <c r="AF40" s="1434"/>
    </row>
    <row r="41" spans="1:32" ht="12.95" customHeight="1">
      <c r="A41" s="1420"/>
      <c r="B41" s="1517"/>
      <c r="C41" s="1525"/>
      <c r="D41" s="271"/>
      <c r="E41" s="1439"/>
      <c r="F41" s="1421"/>
      <c r="G41" s="1523"/>
      <c r="H41" s="1420"/>
      <c r="I41" s="1526"/>
      <c r="J41" s="1420"/>
      <c r="K41" s="1420"/>
      <c r="L41" s="1420"/>
      <c r="M41" s="1420"/>
      <c r="N41" s="1430"/>
      <c r="O41" s="1420"/>
      <c r="P41" s="1420"/>
      <c r="Q41" s="1420"/>
      <c r="R41" s="1420"/>
      <c r="S41" s="1441"/>
      <c r="T41" s="1441"/>
      <c r="U41" s="1446"/>
      <c r="V41" s="1432"/>
      <c r="W41" s="1432"/>
      <c r="X41" s="1434"/>
      <c r="Y41" s="1518"/>
      <c r="Z41" s="1434"/>
      <c r="AA41" s="1501"/>
      <c r="AB41" s="1434"/>
      <c r="AC41" s="1434"/>
      <c r="AD41" s="1434"/>
      <c r="AE41" s="1434"/>
      <c r="AF41" s="1434"/>
    </row>
    <row r="42" spans="1:32" ht="12.95" customHeight="1">
      <c r="A42" s="1420"/>
      <c r="B42" s="1517"/>
      <c r="C42" s="1525"/>
      <c r="D42" s="271"/>
      <c r="E42" s="1439"/>
      <c r="F42" s="1421"/>
      <c r="G42" s="1523"/>
      <c r="H42" s="1420"/>
      <c r="I42" s="1526"/>
      <c r="J42" s="1420"/>
      <c r="K42" s="1420"/>
      <c r="L42" s="1420"/>
      <c r="M42" s="1420"/>
      <c r="N42" s="1430"/>
      <c r="O42" s="1420"/>
      <c r="P42" s="1420"/>
      <c r="Q42" s="1420"/>
      <c r="R42" s="1420"/>
      <c r="S42" s="1441"/>
      <c r="T42" s="1441"/>
      <c r="U42" s="1446"/>
      <c r="V42" s="1432"/>
      <c r="W42" s="1432"/>
      <c r="X42" s="1434"/>
      <c r="Y42" s="1518"/>
      <c r="Z42" s="1434"/>
      <c r="AA42" s="1501"/>
      <c r="AB42" s="1434"/>
      <c r="AC42" s="1434"/>
      <c r="AD42" s="1434"/>
      <c r="AE42" s="1434"/>
      <c r="AF42" s="1434"/>
    </row>
    <row r="43" spans="1:32" ht="12.95" customHeight="1">
      <c r="A43" s="1420"/>
      <c r="B43" s="1517"/>
      <c r="C43" s="1525"/>
      <c r="D43" s="271"/>
      <c r="E43" s="1439"/>
      <c r="F43" s="1421"/>
      <c r="G43" s="1523"/>
      <c r="H43" s="1420"/>
      <c r="I43" s="1526"/>
      <c r="J43" s="1420"/>
      <c r="K43" s="1420"/>
      <c r="L43" s="1420"/>
      <c r="M43" s="1420"/>
      <c r="N43" s="1430"/>
      <c r="O43" s="1420"/>
      <c r="P43" s="1420"/>
      <c r="Q43" s="1420"/>
      <c r="R43" s="1420"/>
      <c r="S43" s="1441"/>
      <c r="T43" s="1441"/>
      <c r="U43" s="1446"/>
      <c r="V43" s="1432"/>
      <c r="W43" s="1432"/>
      <c r="X43" s="1434"/>
      <c r="Y43" s="1518"/>
      <c r="Z43" s="1434"/>
      <c r="AA43" s="1501"/>
      <c r="AB43" s="1434"/>
      <c r="AC43" s="1434"/>
      <c r="AD43" s="1434"/>
      <c r="AE43" s="1434"/>
      <c r="AF43" s="1434"/>
    </row>
    <row r="44" spans="1:32" ht="12.95" customHeight="1">
      <c r="A44" s="1420"/>
      <c r="B44" s="1517"/>
      <c r="C44" s="1525"/>
      <c r="D44" s="271"/>
      <c r="E44" s="1439"/>
      <c r="F44" s="1421"/>
      <c r="G44" s="1523"/>
      <c r="H44" s="1420"/>
      <c r="I44" s="1526"/>
      <c r="J44" s="1420"/>
      <c r="K44" s="1420"/>
      <c r="L44" s="1420"/>
      <c r="M44" s="1420"/>
      <c r="N44" s="1430"/>
      <c r="O44" s="1420"/>
      <c r="P44" s="1420"/>
      <c r="Q44" s="1420"/>
      <c r="R44" s="1420"/>
      <c r="S44" s="1441"/>
      <c r="T44" s="1441"/>
      <c r="U44" s="1446"/>
      <c r="V44" s="1432"/>
      <c r="W44" s="1432"/>
      <c r="X44" s="1434"/>
      <c r="Y44" s="1518"/>
      <c r="Z44" s="1434"/>
      <c r="AA44" s="1501"/>
      <c r="AB44" s="1434"/>
      <c r="AC44" s="1434"/>
      <c r="AD44" s="1434"/>
      <c r="AE44" s="1434"/>
      <c r="AF44" s="1434"/>
    </row>
    <row r="45" spans="1:32" ht="12.95" customHeight="1">
      <c r="A45" s="1420"/>
      <c r="B45" s="1517"/>
      <c r="C45" s="1525"/>
      <c r="D45" s="271"/>
      <c r="E45" s="1439"/>
      <c r="F45" s="1421"/>
      <c r="G45" s="1523"/>
      <c r="H45" s="1420"/>
      <c r="I45" s="1526"/>
      <c r="J45" s="1420"/>
      <c r="K45" s="1420"/>
      <c r="L45" s="1420"/>
      <c r="M45" s="1420"/>
      <c r="N45" s="1430"/>
      <c r="O45" s="1420"/>
      <c r="P45" s="1420"/>
      <c r="Q45" s="1420"/>
      <c r="R45" s="1420"/>
      <c r="S45" s="1441"/>
      <c r="T45" s="1441"/>
      <c r="U45" s="1446"/>
      <c r="V45" s="1432"/>
      <c r="W45" s="1432"/>
      <c r="X45" s="1434"/>
      <c r="Y45" s="1518"/>
      <c r="Z45" s="1434"/>
      <c r="AA45" s="1501"/>
      <c r="AB45" s="1434"/>
      <c r="AC45" s="1434"/>
      <c r="AD45" s="1434"/>
      <c r="AE45" s="1434"/>
      <c r="AF45" s="1434"/>
    </row>
    <row r="46" spans="1:32" ht="12.95" customHeight="1">
      <c r="A46" s="1420"/>
      <c r="B46" s="1517"/>
      <c r="C46" s="1525"/>
      <c r="D46" s="271"/>
      <c r="E46" s="1439"/>
      <c r="F46" s="1421"/>
      <c r="G46" s="1523"/>
      <c r="H46" s="1420"/>
      <c r="I46" s="1526"/>
      <c r="J46" s="1420"/>
      <c r="K46" s="1420"/>
      <c r="L46" s="1420"/>
      <c r="M46" s="1420"/>
      <c r="N46" s="1430"/>
      <c r="O46" s="1420"/>
      <c r="P46" s="1420"/>
      <c r="Q46" s="1420"/>
      <c r="R46" s="1420"/>
      <c r="S46" s="1441"/>
      <c r="T46" s="1441"/>
      <c r="U46" s="1446"/>
      <c r="V46" s="1432"/>
      <c r="W46" s="1432"/>
      <c r="X46" s="1434"/>
      <c r="Y46" s="1518"/>
      <c r="Z46" s="1434"/>
      <c r="AA46" s="1501"/>
      <c r="AB46" s="1434"/>
      <c r="AC46" s="1434"/>
      <c r="AD46" s="1434"/>
      <c r="AE46" s="1434"/>
      <c r="AF46" s="1434"/>
    </row>
    <row r="47" spans="1:32" ht="12.95" customHeight="1">
      <c r="A47" s="1420"/>
      <c r="B47" s="1517"/>
      <c r="C47" s="1525"/>
      <c r="D47" s="271"/>
      <c r="E47" s="1439"/>
      <c r="F47" s="1421"/>
      <c r="G47" s="1523"/>
      <c r="H47" s="1420"/>
      <c r="I47" s="1526"/>
      <c r="J47" s="1420"/>
      <c r="K47" s="1420"/>
      <c r="L47" s="1420"/>
      <c r="M47" s="1420"/>
      <c r="N47" s="1430"/>
      <c r="O47" s="1420"/>
      <c r="P47" s="1420"/>
      <c r="Q47" s="1420"/>
      <c r="R47" s="1420"/>
      <c r="S47" s="1441"/>
      <c r="T47" s="1441"/>
      <c r="U47" s="1446"/>
      <c r="V47" s="1432"/>
      <c r="W47" s="1432"/>
      <c r="X47" s="1434"/>
      <c r="Y47" s="1518"/>
      <c r="Z47" s="1434"/>
      <c r="AA47" s="1501"/>
      <c r="AB47" s="1434"/>
      <c r="AC47" s="1434"/>
      <c r="AD47" s="1434"/>
      <c r="AE47" s="1434"/>
      <c r="AF47" s="1434"/>
    </row>
    <row r="48" spans="1:32" ht="12.95" customHeight="1">
      <c r="A48" s="1420"/>
      <c r="B48" s="1517"/>
      <c r="C48" s="1525"/>
      <c r="D48" s="271"/>
      <c r="E48" s="1439"/>
      <c r="F48" s="1421"/>
      <c r="G48" s="1523"/>
      <c r="H48" s="1420"/>
      <c r="I48" s="1526"/>
      <c r="J48" s="1420"/>
      <c r="K48" s="1420"/>
      <c r="L48" s="1420"/>
      <c r="M48" s="1420"/>
      <c r="N48" s="1430"/>
      <c r="O48" s="1420"/>
      <c r="P48" s="1420"/>
      <c r="Q48" s="1420"/>
      <c r="R48" s="1420"/>
      <c r="S48" s="1441"/>
      <c r="T48" s="1441"/>
      <c r="U48" s="1446"/>
      <c r="V48" s="1432"/>
      <c r="W48" s="1432"/>
      <c r="X48" s="1434"/>
      <c r="Y48" s="1518"/>
      <c r="Z48" s="1434"/>
      <c r="AA48" s="1501"/>
      <c r="AB48" s="1434"/>
      <c r="AC48" s="1434"/>
      <c r="AD48" s="1434"/>
      <c r="AE48" s="1434"/>
      <c r="AF48" s="1434"/>
    </row>
    <row r="49" spans="1:32" ht="12.95" customHeight="1">
      <c r="A49" s="1420"/>
      <c r="B49" s="1517"/>
      <c r="C49" s="1525"/>
      <c r="D49" s="271"/>
      <c r="E49" s="1439"/>
      <c r="F49" s="1421"/>
      <c r="G49" s="1523"/>
      <c r="H49" s="1420"/>
      <c r="I49" s="1526"/>
      <c r="J49" s="1420"/>
      <c r="K49" s="1420"/>
      <c r="L49" s="1420"/>
      <c r="M49" s="1420"/>
      <c r="N49" s="1430"/>
      <c r="O49" s="1420"/>
      <c r="P49" s="1420"/>
      <c r="Q49" s="1420"/>
      <c r="R49" s="1420"/>
      <c r="S49" s="1441"/>
      <c r="T49" s="1441"/>
      <c r="U49" s="1446"/>
      <c r="V49" s="1432"/>
      <c r="W49" s="1432"/>
      <c r="X49" s="1434"/>
      <c r="Y49" s="1518"/>
      <c r="Z49" s="1434"/>
      <c r="AA49" s="1501"/>
      <c r="AB49" s="1434"/>
      <c r="AC49" s="1434"/>
      <c r="AD49" s="1434"/>
      <c r="AE49" s="1434"/>
      <c r="AF49" s="1434"/>
    </row>
    <row r="50" spans="1:32" ht="12.95" customHeight="1">
      <c r="A50" s="1420"/>
      <c r="B50" s="1517"/>
      <c r="C50" s="1525"/>
      <c r="D50" s="271"/>
      <c r="E50" s="1439"/>
      <c r="F50" s="1421"/>
      <c r="G50" s="1523"/>
      <c r="H50" s="1420"/>
      <c r="I50" s="1526"/>
      <c r="J50" s="1420"/>
      <c r="K50" s="1420"/>
      <c r="L50" s="1420"/>
      <c r="M50" s="1420"/>
      <c r="N50" s="1430"/>
      <c r="O50" s="1420"/>
      <c r="P50" s="1420"/>
      <c r="Q50" s="1420"/>
      <c r="R50" s="1420"/>
      <c r="S50" s="1441"/>
      <c r="T50" s="1441"/>
      <c r="U50" s="1446"/>
      <c r="V50" s="1432"/>
      <c r="W50" s="1432"/>
      <c r="X50" s="1434"/>
      <c r="Y50" s="1518"/>
      <c r="Z50" s="1434"/>
      <c r="AA50" s="1501"/>
      <c r="AB50" s="1434"/>
      <c r="AC50" s="1434"/>
      <c r="AD50" s="1434"/>
      <c r="AE50" s="1434"/>
      <c r="AF50" s="1434"/>
    </row>
    <row r="51" spans="1:32" ht="12.95" customHeight="1">
      <c r="A51" s="1420"/>
      <c r="B51" s="1517"/>
      <c r="C51" s="1525"/>
      <c r="D51" s="271"/>
      <c r="E51" s="1439"/>
      <c r="F51" s="1421"/>
      <c r="G51" s="1523"/>
      <c r="H51" s="1420"/>
      <c r="I51" s="1526"/>
      <c r="J51" s="1420"/>
      <c r="K51" s="1420"/>
      <c r="L51" s="1420"/>
      <c r="M51" s="1420"/>
      <c r="N51" s="1430"/>
      <c r="O51" s="1420"/>
      <c r="P51" s="1420"/>
      <c r="Q51" s="1420"/>
      <c r="R51" s="1420"/>
      <c r="S51" s="1441"/>
      <c r="T51" s="1441"/>
      <c r="U51" s="1446"/>
      <c r="V51" s="1432"/>
      <c r="W51" s="1432"/>
      <c r="X51" s="1434"/>
      <c r="Y51" s="1518"/>
      <c r="Z51" s="1434"/>
      <c r="AA51" s="1501"/>
      <c r="AB51" s="1434"/>
      <c r="AC51" s="1434"/>
      <c r="AD51" s="1434"/>
      <c r="AE51" s="1434"/>
      <c r="AF51" s="1434"/>
    </row>
    <row r="52" spans="1:32" ht="12.95" customHeight="1">
      <c r="A52" s="1420"/>
      <c r="B52" s="1517"/>
      <c r="C52" s="1525"/>
      <c r="D52" s="271"/>
      <c r="E52" s="1439"/>
      <c r="F52" s="1421"/>
      <c r="G52" s="1523"/>
      <c r="H52" s="1420"/>
      <c r="I52" s="1526"/>
      <c r="J52" s="1420"/>
      <c r="K52" s="1420"/>
      <c r="L52" s="1420"/>
      <c r="M52" s="1420"/>
      <c r="N52" s="1430"/>
      <c r="O52" s="1420"/>
      <c r="P52" s="1420"/>
      <c r="Q52" s="1420"/>
      <c r="R52" s="1420"/>
      <c r="S52" s="1441"/>
      <c r="T52" s="1441"/>
      <c r="U52" s="1446"/>
      <c r="V52" s="1432"/>
      <c r="W52" s="1432"/>
      <c r="X52" s="1434"/>
      <c r="Y52" s="1518"/>
      <c r="Z52" s="1434"/>
      <c r="AA52" s="1501"/>
      <c r="AB52" s="1434"/>
      <c r="AC52" s="1434"/>
      <c r="AD52" s="1434"/>
      <c r="AE52" s="1434"/>
      <c r="AF52" s="1434"/>
    </row>
    <row r="53" spans="1:32" ht="12.95" customHeight="1">
      <c r="A53" s="1420"/>
      <c r="B53" s="1517"/>
      <c r="C53" s="1525"/>
      <c r="D53" s="271"/>
      <c r="E53" s="1439"/>
      <c r="F53" s="1421"/>
      <c r="G53" s="1523"/>
      <c r="H53" s="1420"/>
      <c r="I53" s="1526"/>
      <c r="J53" s="1420"/>
      <c r="K53" s="1420"/>
      <c r="L53" s="1420"/>
      <c r="M53" s="1420"/>
      <c r="N53" s="1430"/>
      <c r="O53" s="1420"/>
      <c r="P53" s="1420"/>
      <c r="Q53" s="1420"/>
      <c r="R53" s="1420"/>
      <c r="S53" s="1441"/>
      <c r="T53" s="1441"/>
      <c r="U53" s="1446"/>
      <c r="V53" s="1432"/>
      <c r="W53" s="1432"/>
      <c r="X53" s="1434"/>
      <c r="Y53" s="1518"/>
      <c r="Z53" s="1434"/>
      <c r="AA53" s="1501"/>
      <c r="AB53" s="1434"/>
      <c r="AC53" s="1434"/>
      <c r="AD53" s="1434"/>
      <c r="AE53" s="1434"/>
      <c r="AF53" s="1434"/>
    </row>
    <row r="54" spans="1:32" ht="12.95" customHeight="1">
      <c r="A54" s="1420"/>
      <c r="B54" s="1517"/>
      <c r="C54" s="1525"/>
      <c r="D54" s="271"/>
      <c r="E54" s="1439"/>
      <c r="F54" s="1421"/>
      <c r="G54" s="1523"/>
      <c r="H54" s="1420"/>
      <c r="I54" s="1526"/>
      <c r="J54" s="1420"/>
      <c r="K54" s="1420"/>
      <c r="L54" s="1420"/>
      <c r="M54" s="1420"/>
      <c r="N54" s="1430"/>
      <c r="O54" s="1420"/>
      <c r="P54" s="1420"/>
      <c r="Q54" s="1420"/>
      <c r="R54" s="1420"/>
      <c r="S54" s="1441"/>
      <c r="T54" s="1441"/>
      <c r="U54" s="1446"/>
      <c r="V54" s="1432"/>
      <c r="W54" s="1432"/>
      <c r="X54" s="1434"/>
      <c r="Y54" s="1518"/>
      <c r="Z54" s="1434"/>
      <c r="AA54" s="1501"/>
      <c r="AB54" s="1434"/>
      <c r="AC54" s="1434"/>
      <c r="AD54" s="1434"/>
      <c r="AE54" s="1434"/>
      <c r="AF54" s="1434"/>
    </row>
    <row r="55" spans="1:32" ht="12.95" customHeight="1">
      <c r="A55" s="1420"/>
      <c r="B55" s="1517"/>
      <c r="C55" s="1525"/>
      <c r="D55" s="271"/>
      <c r="E55" s="1439"/>
      <c r="F55" s="1421"/>
      <c r="G55" s="1523"/>
      <c r="H55" s="1420"/>
      <c r="I55" s="1526"/>
      <c r="J55" s="1420"/>
      <c r="K55" s="1420"/>
      <c r="L55" s="1420"/>
      <c r="M55" s="1420"/>
      <c r="N55" s="1430"/>
      <c r="O55" s="1420"/>
      <c r="P55" s="1420"/>
      <c r="Q55" s="1420"/>
      <c r="R55" s="1420"/>
      <c r="S55" s="1441"/>
      <c r="T55" s="1441"/>
      <c r="U55" s="1446"/>
      <c r="V55" s="1432"/>
      <c r="W55" s="1432"/>
      <c r="X55" s="1434"/>
      <c r="Y55" s="1518"/>
      <c r="Z55" s="1434"/>
      <c r="AA55" s="1501"/>
      <c r="AB55" s="1434"/>
      <c r="AC55" s="1434"/>
      <c r="AD55" s="1434"/>
      <c r="AE55" s="1434"/>
      <c r="AF55" s="1434"/>
    </row>
    <row r="56" spans="1:32" ht="12.95" customHeight="1">
      <c r="A56" s="1420"/>
      <c r="B56" s="1517"/>
      <c r="C56" s="1525"/>
      <c r="D56" s="271"/>
      <c r="E56" s="1439"/>
      <c r="F56" s="1421"/>
      <c r="G56" s="1523"/>
      <c r="H56" s="1420"/>
      <c r="I56" s="1526"/>
      <c r="J56" s="1420"/>
      <c r="K56" s="1420"/>
      <c r="L56" s="1420"/>
      <c r="M56" s="1420"/>
      <c r="N56" s="1430"/>
      <c r="O56" s="1420"/>
      <c r="P56" s="1420"/>
      <c r="Q56" s="1420"/>
      <c r="R56" s="1420"/>
      <c r="S56" s="1441"/>
      <c r="T56" s="1441"/>
      <c r="U56" s="1446"/>
      <c r="V56" s="1432"/>
      <c r="W56" s="1432"/>
      <c r="X56" s="1434"/>
      <c r="Y56" s="1518"/>
      <c r="Z56" s="1434"/>
      <c r="AA56" s="1501"/>
      <c r="AB56" s="1434"/>
      <c r="AC56" s="1434"/>
      <c r="AD56" s="1434"/>
      <c r="AE56" s="1434"/>
      <c r="AF56" s="1434"/>
    </row>
    <row r="57" spans="1:32" ht="12.95" customHeight="1">
      <c r="A57" s="1420"/>
      <c r="B57" s="1517"/>
      <c r="C57" s="1525"/>
      <c r="D57" s="271"/>
      <c r="E57" s="1439"/>
      <c r="F57" s="1421"/>
      <c r="G57" s="1523"/>
      <c r="H57" s="1420"/>
      <c r="I57" s="1526"/>
      <c r="J57" s="1420"/>
      <c r="K57" s="1420"/>
      <c r="L57" s="1420"/>
      <c r="M57" s="1420"/>
      <c r="N57" s="1430"/>
      <c r="O57" s="1420"/>
      <c r="P57" s="1420"/>
      <c r="Q57" s="1420"/>
      <c r="R57" s="1420"/>
      <c r="S57" s="1441"/>
      <c r="T57" s="1441"/>
      <c r="U57" s="1446"/>
      <c r="V57" s="1432"/>
      <c r="W57" s="1432"/>
      <c r="X57" s="1434"/>
      <c r="Y57" s="1518"/>
      <c r="Z57" s="1434"/>
      <c r="AA57" s="1501"/>
      <c r="AB57" s="1434"/>
      <c r="AC57" s="1434"/>
      <c r="AD57" s="1434"/>
      <c r="AE57" s="1434"/>
      <c r="AF57" s="1434"/>
    </row>
    <row r="58" spans="1:32" ht="12.95" customHeight="1">
      <c r="A58" s="1420"/>
      <c r="B58" s="1517"/>
      <c r="C58" s="1525"/>
      <c r="D58" s="271"/>
      <c r="E58" s="1439"/>
      <c r="F58" s="1421"/>
      <c r="G58" s="1523"/>
      <c r="H58" s="1420"/>
      <c r="I58" s="1526"/>
      <c r="J58" s="1420"/>
      <c r="K58" s="1420"/>
      <c r="L58" s="1420"/>
      <c r="M58" s="1420"/>
      <c r="N58" s="1430"/>
      <c r="O58" s="1420"/>
      <c r="P58" s="1420"/>
      <c r="Q58" s="1420"/>
      <c r="R58" s="1420"/>
      <c r="S58" s="1441"/>
      <c r="T58" s="1441"/>
      <c r="U58" s="1446"/>
      <c r="V58" s="1432"/>
      <c r="W58" s="1432"/>
      <c r="X58" s="1434"/>
      <c r="Y58" s="1518"/>
      <c r="Z58" s="1434"/>
      <c r="AA58" s="1501"/>
      <c r="AB58" s="1434"/>
      <c r="AC58" s="1434"/>
      <c r="AD58" s="1434"/>
      <c r="AE58" s="1434"/>
      <c r="AF58" s="1434"/>
    </row>
    <row r="59" spans="1:32" ht="12.95" customHeight="1">
      <c r="A59" s="1420"/>
      <c r="B59" s="1517"/>
      <c r="C59" s="1525"/>
      <c r="D59" s="271"/>
      <c r="E59" s="1439"/>
      <c r="F59" s="1421"/>
      <c r="G59" s="1523"/>
      <c r="H59" s="1420"/>
      <c r="I59" s="1526"/>
      <c r="J59" s="1420"/>
      <c r="K59" s="1420"/>
      <c r="L59" s="1420"/>
      <c r="M59" s="1420"/>
      <c r="N59" s="1430"/>
      <c r="O59" s="1420"/>
      <c r="P59" s="1420"/>
      <c r="Q59" s="1420"/>
      <c r="R59" s="1420"/>
      <c r="S59" s="1441"/>
      <c r="T59" s="1441"/>
      <c r="U59" s="1446"/>
      <c r="V59" s="1432"/>
      <c r="W59" s="1432"/>
      <c r="X59" s="1434"/>
      <c r="Y59" s="1518"/>
      <c r="Z59" s="1434"/>
      <c r="AA59" s="1501"/>
      <c r="AB59" s="1434"/>
      <c r="AC59" s="1434"/>
      <c r="AD59" s="1434"/>
      <c r="AE59" s="1434"/>
      <c r="AF59" s="1434"/>
    </row>
    <row r="60" spans="1:32" ht="12.95" customHeight="1">
      <c r="A60" s="1420"/>
      <c r="B60" s="1517"/>
      <c r="C60" s="1525"/>
      <c r="D60" s="271"/>
      <c r="E60" s="1439"/>
      <c r="F60" s="1421"/>
      <c r="G60" s="1523"/>
      <c r="H60" s="1420"/>
      <c r="I60" s="1526"/>
      <c r="J60" s="1420"/>
      <c r="K60" s="1420"/>
      <c r="L60" s="1420"/>
      <c r="M60" s="1420"/>
      <c r="N60" s="1430"/>
      <c r="O60" s="1420"/>
      <c r="P60" s="1420"/>
      <c r="Q60" s="1420"/>
      <c r="R60" s="1420"/>
      <c r="S60" s="1441"/>
      <c r="T60" s="1441"/>
      <c r="U60" s="1446"/>
      <c r="V60" s="1432"/>
      <c r="W60" s="1432"/>
      <c r="X60" s="1434"/>
      <c r="Y60" s="1518"/>
      <c r="Z60" s="1434"/>
      <c r="AA60" s="1501"/>
      <c r="AB60" s="1434"/>
      <c r="AC60" s="1434"/>
      <c r="AD60" s="1434"/>
      <c r="AE60" s="1434"/>
      <c r="AF60" s="1434"/>
    </row>
    <row r="61" spans="1:32" ht="12.95" customHeight="1">
      <c r="A61" s="1420"/>
      <c r="B61" s="1517"/>
      <c r="C61" s="1525"/>
      <c r="D61" s="271"/>
      <c r="E61" s="1439"/>
      <c r="F61" s="1421"/>
      <c r="G61" s="1523"/>
      <c r="H61" s="1420"/>
      <c r="I61" s="1526"/>
      <c r="J61" s="1420"/>
      <c r="K61" s="1420"/>
      <c r="L61" s="1420"/>
      <c r="M61" s="1420"/>
      <c r="N61" s="1430"/>
      <c r="O61" s="1420"/>
      <c r="P61" s="1420"/>
      <c r="Q61" s="1420"/>
      <c r="R61" s="1420"/>
      <c r="S61" s="1441"/>
      <c r="T61" s="1441"/>
      <c r="U61" s="1446"/>
      <c r="V61" s="1432"/>
      <c r="W61" s="1432"/>
      <c r="X61" s="1434"/>
      <c r="Y61" s="1518"/>
      <c r="Z61" s="1434"/>
      <c r="AA61" s="1501"/>
      <c r="AB61" s="1434"/>
      <c r="AC61" s="1434"/>
      <c r="AD61" s="1434"/>
      <c r="AE61" s="1434"/>
      <c r="AF61" s="1434"/>
    </row>
    <row r="62" spans="1:32" ht="12.95" customHeight="1">
      <c r="A62" s="1420"/>
      <c r="B62" s="1517"/>
      <c r="C62" s="1525"/>
      <c r="D62" s="271"/>
      <c r="E62" s="1439"/>
      <c r="F62" s="1421"/>
      <c r="G62" s="1523"/>
      <c r="H62" s="1420"/>
      <c r="I62" s="1526"/>
      <c r="J62" s="1420"/>
      <c r="K62" s="1420"/>
      <c r="L62" s="1420"/>
      <c r="M62" s="1420"/>
      <c r="N62" s="1430"/>
      <c r="O62" s="1420"/>
      <c r="P62" s="1420"/>
      <c r="Q62" s="1420"/>
      <c r="R62" s="1420"/>
      <c r="S62" s="1441"/>
      <c r="T62" s="1441"/>
      <c r="U62" s="1446"/>
      <c r="V62" s="1432"/>
      <c r="W62" s="1432"/>
      <c r="X62" s="1434"/>
      <c r="Y62" s="1518"/>
      <c r="Z62" s="1434"/>
      <c r="AA62" s="1501"/>
      <c r="AB62" s="1434"/>
      <c r="AC62" s="1434"/>
      <c r="AD62" s="1434"/>
      <c r="AE62" s="1434"/>
      <c r="AF62" s="1434"/>
    </row>
    <row r="63" spans="1:32" ht="12.95" customHeight="1">
      <c r="A63" s="1420"/>
      <c r="B63" s="1517"/>
      <c r="C63" s="1525"/>
      <c r="D63" s="271"/>
      <c r="E63" s="1439"/>
      <c r="F63" s="1421"/>
      <c r="G63" s="1523"/>
      <c r="H63" s="1420"/>
      <c r="I63" s="1526"/>
      <c r="J63" s="1420"/>
      <c r="K63" s="1420"/>
      <c r="L63" s="1420"/>
      <c r="M63" s="1420"/>
      <c r="N63" s="1430"/>
      <c r="O63" s="1420"/>
      <c r="P63" s="1420"/>
      <c r="Q63" s="1420"/>
      <c r="R63" s="1420"/>
      <c r="S63" s="1441"/>
      <c r="T63" s="1441"/>
      <c r="U63" s="1446"/>
      <c r="V63" s="1432"/>
      <c r="W63" s="1432"/>
      <c r="X63" s="1434"/>
      <c r="Y63" s="1518"/>
      <c r="Z63" s="1434"/>
      <c r="AA63" s="1501"/>
      <c r="AB63" s="1434"/>
      <c r="AC63" s="1434"/>
      <c r="AD63" s="1434"/>
      <c r="AE63" s="1434"/>
      <c r="AF63" s="1434"/>
    </row>
    <row r="64" spans="1:32" ht="12.95" customHeight="1">
      <c r="A64" s="1420"/>
      <c r="B64" s="1517"/>
      <c r="C64" s="1525"/>
      <c r="D64" s="271"/>
      <c r="E64" s="1439"/>
      <c r="F64" s="1421"/>
      <c r="G64" s="1523"/>
      <c r="H64" s="1420"/>
      <c r="I64" s="1526"/>
      <c r="J64" s="1420"/>
      <c r="K64" s="1420"/>
      <c r="L64" s="1420"/>
      <c r="M64" s="1420"/>
      <c r="N64" s="1430"/>
      <c r="O64" s="1420"/>
      <c r="P64" s="1420"/>
      <c r="Q64" s="1420"/>
      <c r="R64" s="1420"/>
      <c r="S64" s="1441"/>
      <c r="T64" s="1441"/>
      <c r="U64" s="1446"/>
      <c r="V64" s="1432"/>
      <c r="W64" s="1432"/>
      <c r="X64" s="1434"/>
      <c r="Y64" s="1518"/>
      <c r="Z64" s="1434"/>
      <c r="AA64" s="1501"/>
      <c r="AB64" s="1434"/>
      <c r="AC64" s="1434"/>
      <c r="AD64" s="1434"/>
      <c r="AE64" s="1434"/>
      <c r="AF64" s="1434"/>
    </row>
    <row r="65" spans="1:32" ht="12.95" customHeight="1">
      <c r="A65" s="1420"/>
      <c r="B65" s="1517"/>
      <c r="C65" s="1525"/>
      <c r="D65" s="271"/>
      <c r="E65" s="1439"/>
      <c r="F65" s="1421"/>
      <c r="G65" s="1523"/>
      <c r="H65" s="1420"/>
      <c r="I65" s="1526"/>
      <c r="J65" s="1420"/>
      <c r="K65" s="1420"/>
      <c r="L65" s="1420"/>
      <c r="M65" s="1420"/>
      <c r="N65" s="1430"/>
      <c r="O65" s="1420"/>
      <c r="P65" s="1420"/>
      <c r="Q65" s="1420"/>
      <c r="R65" s="1420"/>
      <c r="S65" s="1441"/>
      <c r="T65" s="1441"/>
      <c r="U65" s="1446"/>
      <c r="V65" s="1432"/>
      <c r="W65" s="1432"/>
      <c r="X65" s="1434"/>
      <c r="Y65" s="1518"/>
      <c r="Z65" s="1434"/>
      <c r="AA65" s="1501"/>
      <c r="AB65" s="1434"/>
      <c r="AC65" s="1434"/>
      <c r="AD65" s="1434"/>
      <c r="AE65" s="1434"/>
      <c r="AF65" s="1434"/>
    </row>
    <row r="66" spans="1:32" ht="12.95" customHeight="1">
      <c r="A66" s="1420"/>
      <c r="B66" s="1517"/>
      <c r="C66" s="1525"/>
      <c r="D66" s="271"/>
      <c r="E66" s="1439"/>
      <c r="F66" s="1421"/>
      <c r="G66" s="1523"/>
      <c r="H66" s="1420"/>
      <c r="I66" s="1526"/>
      <c r="J66" s="1420"/>
      <c r="K66" s="1420"/>
      <c r="L66" s="1420"/>
      <c r="M66" s="1420"/>
      <c r="N66" s="1430"/>
      <c r="O66" s="1420"/>
      <c r="P66" s="1420"/>
      <c r="Q66" s="1420"/>
      <c r="R66" s="1420"/>
      <c r="S66" s="1441"/>
      <c r="T66" s="1441"/>
      <c r="U66" s="1446"/>
      <c r="V66" s="1432"/>
      <c r="W66" s="1432"/>
      <c r="X66" s="1434"/>
      <c r="Y66" s="1518"/>
      <c r="Z66" s="1434"/>
      <c r="AA66" s="1501"/>
      <c r="AB66" s="1434"/>
      <c r="AC66" s="1434"/>
      <c r="AD66" s="1434"/>
      <c r="AE66" s="1434"/>
      <c r="AF66" s="1434"/>
    </row>
    <row r="67" spans="1:32" ht="12.95" customHeight="1">
      <c r="A67" s="1420"/>
      <c r="B67" s="1517"/>
      <c r="C67" s="1525"/>
      <c r="D67" s="271"/>
      <c r="E67" s="1439"/>
      <c r="F67" s="1421"/>
      <c r="G67" s="1523"/>
      <c r="H67" s="1420"/>
      <c r="I67" s="1526"/>
      <c r="J67" s="1420"/>
      <c r="K67" s="1420"/>
      <c r="L67" s="1420"/>
      <c r="M67" s="1420"/>
      <c r="N67" s="1430"/>
      <c r="O67" s="1420"/>
      <c r="P67" s="1420"/>
      <c r="Q67" s="1420"/>
      <c r="R67" s="1420"/>
      <c r="S67" s="1441"/>
      <c r="T67" s="1441"/>
      <c r="U67" s="1446"/>
      <c r="V67" s="1432"/>
      <c r="W67" s="1432"/>
      <c r="X67" s="1434"/>
      <c r="Y67" s="1518"/>
      <c r="Z67" s="1434"/>
      <c r="AA67" s="1501"/>
      <c r="AB67" s="1434"/>
      <c r="AC67" s="1434"/>
      <c r="AD67" s="1434"/>
      <c r="AE67" s="1434"/>
      <c r="AF67" s="1434"/>
    </row>
    <row r="68" spans="1:32" ht="12.95" customHeight="1">
      <c r="A68" s="1420"/>
      <c r="B68" s="1517"/>
      <c r="C68" s="1525"/>
      <c r="D68" s="271"/>
      <c r="E68" s="1439"/>
      <c r="F68" s="1421"/>
      <c r="G68" s="1523"/>
      <c r="H68" s="1420"/>
      <c r="I68" s="1526"/>
      <c r="J68" s="1420"/>
      <c r="K68" s="1420"/>
      <c r="L68" s="1420"/>
      <c r="M68" s="1420"/>
      <c r="N68" s="1430"/>
      <c r="O68" s="1420"/>
      <c r="P68" s="1420"/>
      <c r="Q68" s="1420"/>
      <c r="R68" s="1420"/>
      <c r="S68" s="1441"/>
      <c r="T68" s="1441"/>
      <c r="U68" s="1446"/>
      <c r="V68" s="1432"/>
      <c r="W68" s="1432"/>
      <c r="X68" s="1434"/>
      <c r="Y68" s="1518"/>
      <c r="Z68" s="1434"/>
      <c r="AA68" s="1501"/>
      <c r="AB68" s="1434"/>
      <c r="AC68" s="1434"/>
      <c r="AD68" s="1434"/>
      <c r="AE68" s="1434"/>
      <c r="AF68" s="1434"/>
    </row>
    <row r="69" spans="1:32" ht="12.95" customHeight="1">
      <c r="A69" s="1420"/>
      <c r="B69" s="1517"/>
      <c r="C69" s="1525"/>
      <c r="D69" s="271"/>
      <c r="E69" s="1439"/>
      <c r="F69" s="1421"/>
      <c r="G69" s="1523"/>
      <c r="H69" s="1420"/>
      <c r="I69" s="1526"/>
      <c r="J69" s="1420"/>
      <c r="K69" s="1420"/>
      <c r="L69" s="1420"/>
      <c r="M69" s="1420"/>
      <c r="N69" s="1430"/>
      <c r="O69" s="1420"/>
      <c r="P69" s="1420"/>
      <c r="Q69" s="1420"/>
      <c r="R69" s="1420"/>
      <c r="S69" s="1441"/>
      <c r="T69" s="1441"/>
      <c r="U69" s="1446"/>
      <c r="V69" s="1432"/>
      <c r="W69" s="1432"/>
      <c r="X69" s="1434"/>
      <c r="Y69" s="1518"/>
      <c r="Z69" s="1434"/>
      <c r="AA69" s="1501"/>
      <c r="AB69" s="1434"/>
      <c r="AC69" s="1434"/>
      <c r="AD69" s="1434"/>
      <c r="AE69" s="1434"/>
      <c r="AF69" s="1434"/>
    </row>
    <row r="70" spans="1:32" ht="12.95" customHeight="1">
      <c r="A70" s="1420"/>
      <c r="B70" s="1517"/>
      <c r="C70" s="1525"/>
      <c r="D70" s="271"/>
      <c r="E70" s="1439"/>
      <c r="F70" s="1421"/>
      <c r="G70" s="1523"/>
      <c r="H70" s="1420"/>
      <c r="I70" s="1526"/>
      <c r="J70" s="1420"/>
      <c r="K70" s="1420"/>
      <c r="L70" s="1420"/>
      <c r="M70" s="1420"/>
      <c r="N70" s="1430"/>
      <c r="O70" s="1420"/>
      <c r="P70" s="1420"/>
      <c r="Q70" s="1420"/>
      <c r="R70" s="1420"/>
      <c r="S70" s="1441"/>
      <c r="T70" s="1441"/>
      <c r="U70" s="1446"/>
      <c r="V70" s="1432"/>
      <c r="W70" s="1432"/>
      <c r="X70" s="1434"/>
      <c r="Y70" s="1518"/>
      <c r="Z70" s="1434"/>
      <c r="AA70" s="1501"/>
      <c r="AB70" s="1434"/>
      <c r="AC70" s="1434"/>
      <c r="AD70" s="1434"/>
      <c r="AE70" s="1434"/>
      <c r="AF70" s="1434"/>
    </row>
    <row r="71" spans="1:32" ht="12.95" customHeight="1">
      <c r="A71" s="1420"/>
      <c r="B71" s="1517"/>
      <c r="C71" s="1525"/>
      <c r="D71" s="271"/>
      <c r="E71" s="1439"/>
      <c r="F71" s="1421"/>
      <c r="G71" s="1523"/>
      <c r="H71" s="1420"/>
      <c r="I71" s="1526"/>
      <c r="J71" s="1420"/>
      <c r="K71" s="1420"/>
      <c r="L71" s="1420"/>
      <c r="M71" s="1420"/>
      <c r="N71" s="1430"/>
      <c r="O71" s="1420"/>
      <c r="P71" s="1420"/>
      <c r="Q71" s="1420"/>
      <c r="R71" s="1420"/>
      <c r="S71" s="1441"/>
      <c r="T71" s="1441"/>
      <c r="U71" s="1446"/>
      <c r="V71" s="1432"/>
      <c r="W71" s="1432"/>
      <c r="X71" s="1434"/>
      <c r="Y71" s="1518"/>
      <c r="Z71" s="1434"/>
      <c r="AA71" s="1501"/>
      <c r="AB71" s="1434"/>
      <c r="AC71" s="1434"/>
      <c r="AD71" s="1434"/>
      <c r="AE71" s="1434"/>
      <c r="AF71" s="1434"/>
    </row>
    <row r="72" spans="1:32" ht="12.95" customHeight="1">
      <c r="A72" s="1420"/>
      <c r="B72" s="1517"/>
      <c r="C72" s="1525"/>
      <c r="D72" s="271"/>
      <c r="E72" s="1439"/>
      <c r="F72" s="1421"/>
      <c r="G72" s="1523"/>
      <c r="H72" s="1420"/>
      <c r="I72" s="1526"/>
      <c r="J72" s="1420"/>
      <c r="K72" s="1420"/>
      <c r="L72" s="1420"/>
      <c r="M72" s="1420"/>
      <c r="N72" s="1430"/>
      <c r="O72" s="1420"/>
      <c r="P72" s="1420"/>
      <c r="Q72" s="1420"/>
      <c r="R72" s="1420"/>
      <c r="S72" s="1441"/>
      <c r="T72" s="1441"/>
      <c r="U72" s="1446"/>
      <c r="V72" s="1432"/>
      <c r="W72" s="1432"/>
      <c r="X72" s="1434"/>
      <c r="Y72" s="1518"/>
      <c r="Z72" s="1434"/>
      <c r="AA72" s="1501"/>
      <c r="AB72" s="1434"/>
      <c r="AC72" s="1434"/>
      <c r="AD72" s="1434"/>
      <c r="AE72" s="1434"/>
      <c r="AF72" s="1434"/>
    </row>
    <row r="73" spans="1:32" ht="12.95" customHeight="1">
      <c r="A73" s="1420"/>
      <c r="B73" s="1517"/>
      <c r="C73" s="1525"/>
      <c r="D73" s="271"/>
      <c r="E73" s="1439"/>
      <c r="F73" s="1421"/>
      <c r="G73" s="1523"/>
      <c r="H73" s="1420"/>
      <c r="I73" s="1526"/>
      <c r="J73" s="1420"/>
      <c r="K73" s="1420"/>
      <c r="L73" s="1420"/>
      <c r="M73" s="1420"/>
      <c r="N73" s="1430"/>
      <c r="O73" s="1420"/>
      <c r="P73" s="1420"/>
      <c r="Q73" s="1420"/>
      <c r="R73" s="1420"/>
      <c r="S73" s="1441"/>
      <c r="T73" s="1441"/>
      <c r="U73" s="1446"/>
      <c r="V73" s="1432"/>
      <c r="W73" s="1432"/>
      <c r="X73" s="1434"/>
      <c r="Y73" s="1518"/>
      <c r="Z73" s="1434"/>
      <c r="AA73" s="1501"/>
      <c r="AB73" s="1434"/>
      <c r="AC73" s="1434"/>
      <c r="AD73" s="1434"/>
      <c r="AE73" s="1434"/>
      <c r="AF73" s="1434"/>
    </row>
    <row r="74" spans="1:32" ht="12.95" customHeight="1">
      <c r="A74" s="1420"/>
      <c r="B74" s="1517"/>
      <c r="C74" s="1525"/>
      <c r="D74" s="271"/>
      <c r="E74" s="1439"/>
      <c r="F74" s="1421"/>
      <c r="G74" s="1523"/>
      <c r="H74" s="1420"/>
      <c r="I74" s="1526"/>
      <c r="J74" s="1420"/>
      <c r="K74" s="1420"/>
      <c r="L74" s="1420"/>
      <c r="M74" s="1420"/>
      <c r="N74" s="1430"/>
      <c r="O74" s="1420"/>
      <c r="P74" s="1420"/>
      <c r="Q74" s="1420"/>
      <c r="R74" s="1420"/>
      <c r="S74" s="1441"/>
      <c r="T74" s="1441"/>
      <c r="U74" s="1446"/>
      <c r="V74" s="1432"/>
      <c r="W74" s="1432"/>
      <c r="X74" s="1434"/>
      <c r="Y74" s="1518"/>
      <c r="Z74" s="1434"/>
      <c r="AA74" s="1501"/>
      <c r="AB74" s="1434"/>
      <c r="AC74" s="1434"/>
      <c r="AD74" s="1434"/>
      <c r="AE74" s="1434"/>
      <c r="AF74" s="1434"/>
    </row>
    <row r="75" spans="1:32" ht="12.95" customHeight="1">
      <c r="A75" s="1420"/>
      <c r="B75" s="1517"/>
      <c r="C75" s="1525"/>
      <c r="D75" s="271"/>
      <c r="E75" s="1439"/>
      <c r="F75" s="1421"/>
      <c r="G75" s="1523"/>
      <c r="H75" s="1420"/>
      <c r="I75" s="1526"/>
      <c r="J75" s="1420"/>
      <c r="K75" s="1420"/>
      <c r="L75" s="1420"/>
      <c r="M75" s="1420"/>
      <c r="N75" s="1430"/>
      <c r="O75" s="1420"/>
      <c r="P75" s="1420"/>
      <c r="Q75" s="1420"/>
      <c r="R75" s="1420"/>
      <c r="S75" s="1441"/>
      <c r="T75" s="1441"/>
      <c r="U75" s="1446"/>
      <c r="V75" s="1432"/>
      <c r="W75" s="1432"/>
      <c r="X75" s="1434"/>
      <c r="Y75" s="1518"/>
      <c r="Z75" s="1434"/>
      <c r="AA75" s="1501"/>
      <c r="AB75" s="1434"/>
      <c r="AC75" s="1434"/>
      <c r="AD75" s="1434"/>
      <c r="AE75" s="1434"/>
      <c r="AF75" s="1434"/>
    </row>
    <row r="76" spans="1:32" ht="12.95" customHeight="1">
      <c r="A76" s="1420"/>
      <c r="B76" s="1517"/>
      <c r="C76" s="1525"/>
      <c r="D76" s="271"/>
      <c r="E76" s="1439"/>
      <c r="F76" s="1421"/>
      <c r="G76" s="1523"/>
      <c r="H76" s="1420"/>
      <c r="I76" s="1526"/>
      <c r="J76" s="1420"/>
      <c r="K76" s="1420"/>
      <c r="L76" s="1420"/>
      <c r="M76" s="1420"/>
      <c r="N76" s="1430"/>
      <c r="O76" s="1420"/>
      <c r="P76" s="1420"/>
      <c r="Q76" s="1420"/>
      <c r="R76" s="1420"/>
      <c r="S76" s="1441"/>
      <c r="T76" s="1441"/>
      <c r="U76" s="1446"/>
      <c r="V76" s="1432"/>
      <c r="W76" s="1432"/>
      <c r="X76" s="1434"/>
      <c r="Y76" s="1518"/>
      <c r="Z76" s="1434"/>
      <c r="AA76" s="1501"/>
      <c r="AB76" s="1434"/>
      <c r="AC76" s="1434"/>
      <c r="AD76" s="1434"/>
      <c r="AE76" s="1434"/>
      <c r="AF76" s="1434"/>
    </row>
    <row r="77" spans="1:32" ht="12.95" customHeight="1">
      <c r="A77" s="1420"/>
      <c r="B77" s="1517"/>
      <c r="C77" s="1525"/>
      <c r="D77" s="271"/>
      <c r="E77" s="1439"/>
      <c r="F77" s="1421"/>
      <c r="G77" s="1523"/>
      <c r="H77" s="1420"/>
      <c r="I77" s="1526"/>
      <c r="J77" s="1420"/>
      <c r="K77" s="1420"/>
      <c r="L77" s="1420"/>
      <c r="M77" s="1420"/>
      <c r="N77" s="1430"/>
      <c r="O77" s="1420"/>
      <c r="P77" s="1420"/>
      <c r="Q77" s="1420"/>
      <c r="R77" s="1420"/>
      <c r="S77" s="1441"/>
      <c r="T77" s="1441"/>
      <c r="U77" s="1446"/>
      <c r="V77" s="1432"/>
      <c r="W77" s="1432"/>
      <c r="X77" s="1434"/>
      <c r="Y77" s="1518"/>
      <c r="Z77" s="1434"/>
      <c r="AA77" s="1501"/>
      <c r="AB77" s="1434"/>
      <c r="AC77" s="1434"/>
      <c r="AD77" s="1434"/>
      <c r="AE77" s="1434"/>
      <c r="AF77" s="1434"/>
    </row>
    <row r="78" spans="1:32" ht="12.95" customHeight="1">
      <c r="A78" s="1420"/>
      <c r="B78" s="1517"/>
      <c r="C78" s="1525"/>
      <c r="D78" s="271"/>
      <c r="E78" s="1439"/>
      <c r="F78" s="1421"/>
      <c r="G78" s="1523"/>
      <c r="H78" s="1420"/>
      <c r="I78" s="1526"/>
      <c r="J78" s="1420"/>
      <c r="K78" s="1420"/>
      <c r="L78" s="1420"/>
      <c r="M78" s="1420"/>
      <c r="N78" s="1430"/>
      <c r="O78" s="1420"/>
      <c r="P78" s="1420"/>
      <c r="Q78" s="1420"/>
      <c r="R78" s="1420"/>
      <c r="S78" s="1441"/>
      <c r="T78" s="1441"/>
      <c r="U78" s="1446"/>
      <c r="V78" s="1432"/>
      <c r="W78" s="1432"/>
      <c r="X78" s="1434"/>
      <c r="Y78" s="1518"/>
      <c r="Z78" s="1434"/>
      <c r="AA78" s="1501"/>
      <c r="AB78" s="1434"/>
      <c r="AC78" s="1434"/>
      <c r="AD78" s="1434"/>
      <c r="AE78" s="1434"/>
      <c r="AF78" s="1434"/>
    </row>
    <row r="79" spans="1:32" ht="12.95" customHeight="1">
      <c r="A79" s="1420"/>
      <c r="B79" s="1517"/>
      <c r="C79" s="1525"/>
      <c r="D79" s="271"/>
      <c r="E79" s="1439"/>
      <c r="F79" s="1421"/>
      <c r="G79" s="1523"/>
      <c r="H79" s="1420"/>
      <c r="I79" s="1526"/>
      <c r="J79" s="1420"/>
      <c r="K79" s="1420"/>
      <c r="L79" s="1420"/>
      <c r="M79" s="1420"/>
      <c r="N79" s="1430"/>
      <c r="O79" s="1420"/>
      <c r="P79" s="1420"/>
      <c r="Q79" s="1420"/>
      <c r="R79" s="1420"/>
      <c r="S79" s="1441"/>
      <c r="T79" s="1441"/>
      <c r="U79" s="1446"/>
      <c r="V79" s="1432"/>
      <c r="W79" s="1432"/>
      <c r="X79" s="1434"/>
      <c r="Y79" s="1518"/>
      <c r="Z79" s="1434"/>
      <c r="AA79" s="1501"/>
      <c r="AB79" s="1434"/>
      <c r="AC79" s="1434"/>
      <c r="AD79" s="1434"/>
      <c r="AE79" s="1434"/>
      <c r="AF79" s="1434"/>
    </row>
    <row r="80" spans="1:32" ht="12.95" customHeight="1">
      <c r="A80" s="1420"/>
      <c r="B80" s="1517"/>
      <c r="C80" s="1525"/>
      <c r="D80" s="271"/>
      <c r="E80" s="1439"/>
      <c r="F80" s="1421"/>
      <c r="G80" s="1523"/>
      <c r="H80" s="1420"/>
      <c r="I80" s="1526"/>
      <c r="J80" s="1420"/>
      <c r="K80" s="1420"/>
      <c r="L80" s="1420"/>
      <c r="M80" s="1420"/>
      <c r="N80" s="1430"/>
      <c r="O80" s="1420"/>
      <c r="P80" s="1420"/>
      <c r="Q80" s="1420"/>
      <c r="R80" s="1420"/>
      <c r="S80" s="1441"/>
      <c r="T80" s="1441"/>
      <c r="U80" s="1446"/>
      <c r="V80" s="1432"/>
      <c r="W80" s="1432"/>
      <c r="X80" s="1434"/>
      <c r="Y80" s="1518"/>
      <c r="Z80" s="1434"/>
      <c r="AA80" s="1501"/>
      <c r="AB80" s="1434"/>
      <c r="AC80" s="1434"/>
      <c r="AD80" s="1434"/>
      <c r="AE80" s="1434"/>
      <c r="AF80" s="1434"/>
    </row>
    <row r="81" spans="1:32" ht="12.95" customHeight="1">
      <c r="A81" s="1420"/>
      <c r="B81" s="1517"/>
      <c r="C81" s="1525"/>
      <c r="D81" s="271"/>
      <c r="E81" s="1439"/>
      <c r="F81" s="1421"/>
      <c r="G81" s="1523"/>
      <c r="H81" s="1420"/>
      <c r="I81" s="1526"/>
      <c r="J81" s="1420"/>
      <c r="K81" s="1420"/>
      <c r="L81" s="1420"/>
      <c r="M81" s="1420"/>
      <c r="N81" s="1430"/>
      <c r="O81" s="1420"/>
      <c r="P81" s="1420"/>
      <c r="Q81" s="1420"/>
      <c r="R81" s="1420"/>
      <c r="S81" s="1441"/>
      <c r="T81" s="1441"/>
      <c r="U81" s="1446"/>
      <c r="V81" s="1432"/>
      <c r="W81" s="1432"/>
      <c r="X81" s="1434"/>
      <c r="Y81" s="1518"/>
      <c r="Z81" s="1434"/>
      <c r="AA81" s="1501"/>
      <c r="AB81" s="1434"/>
      <c r="AC81" s="1434"/>
      <c r="AD81" s="1434"/>
      <c r="AE81" s="1434"/>
      <c r="AF81" s="1434"/>
    </row>
    <row r="82" spans="1:32" ht="12.95" customHeight="1">
      <c r="A82" s="1420"/>
      <c r="B82" s="1517"/>
      <c r="C82" s="1525"/>
      <c r="D82" s="271"/>
      <c r="E82" s="1439"/>
      <c r="F82" s="1421"/>
      <c r="G82" s="1523"/>
      <c r="H82" s="1420"/>
      <c r="I82" s="1526"/>
      <c r="J82" s="1420"/>
      <c r="K82" s="1420"/>
      <c r="L82" s="1420"/>
      <c r="M82" s="1420"/>
      <c r="N82" s="1430"/>
      <c r="O82" s="1420"/>
      <c r="P82" s="1420"/>
      <c r="Q82" s="1420"/>
      <c r="R82" s="1420"/>
      <c r="S82" s="1441"/>
      <c r="T82" s="1441"/>
      <c r="U82" s="1446"/>
      <c r="V82" s="1432"/>
      <c r="W82" s="1432"/>
      <c r="X82" s="1434"/>
      <c r="Y82" s="1518"/>
      <c r="Z82" s="1434"/>
      <c r="AA82" s="1501"/>
      <c r="AB82" s="1434"/>
      <c r="AC82" s="1434"/>
      <c r="AD82" s="1434"/>
      <c r="AE82" s="1434"/>
      <c r="AF82" s="1434"/>
    </row>
    <row r="83" spans="1:32" ht="12.95" customHeight="1">
      <c r="A83" s="1420"/>
      <c r="B83" s="1517"/>
      <c r="C83" s="1525"/>
      <c r="D83" s="271"/>
      <c r="E83" s="1439"/>
      <c r="F83" s="1421"/>
      <c r="G83" s="1523"/>
      <c r="H83" s="1420"/>
      <c r="I83" s="1526"/>
      <c r="J83" s="1420"/>
      <c r="K83" s="1420"/>
      <c r="L83" s="1420"/>
      <c r="M83" s="1420"/>
      <c r="N83" s="1430"/>
      <c r="O83" s="1420"/>
      <c r="P83" s="1420"/>
      <c r="Q83" s="1420"/>
      <c r="R83" s="1420"/>
      <c r="S83" s="1441"/>
      <c r="T83" s="1441"/>
      <c r="U83" s="1446"/>
      <c r="V83" s="1432"/>
      <c r="W83" s="1432"/>
      <c r="X83" s="1434"/>
      <c r="Y83" s="1518"/>
      <c r="Z83" s="1434"/>
      <c r="AA83" s="1501"/>
      <c r="AB83" s="1434"/>
      <c r="AC83" s="1434"/>
      <c r="AD83" s="1434"/>
      <c r="AE83" s="1434"/>
      <c r="AF83" s="1434"/>
    </row>
    <row r="84" spans="1:32" ht="12.95" customHeight="1">
      <c r="A84" s="1420"/>
      <c r="B84" s="1517"/>
      <c r="C84" s="1525"/>
      <c r="D84" s="271"/>
      <c r="E84" s="1439"/>
      <c r="F84" s="1421"/>
      <c r="G84" s="1523"/>
      <c r="H84" s="1420"/>
      <c r="I84" s="1526"/>
      <c r="J84" s="1420"/>
      <c r="K84" s="1420"/>
      <c r="L84" s="1420"/>
      <c r="M84" s="1420"/>
      <c r="N84" s="1430"/>
      <c r="O84" s="1420"/>
      <c r="P84" s="1420"/>
      <c r="Q84" s="1420"/>
      <c r="R84" s="1420"/>
      <c r="S84" s="1441"/>
      <c r="T84" s="1441"/>
      <c r="U84" s="1446"/>
      <c r="V84" s="1432"/>
      <c r="W84" s="1432"/>
      <c r="X84" s="1434"/>
      <c r="Y84" s="1518"/>
      <c r="Z84" s="1434"/>
      <c r="AA84" s="1501"/>
      <c r="AB84" s="1434"/>
      <c r="AC84" s="1434"/>
      <c r="AD84" s="1434"/>
      <c r="AE84" s="1434"/>
      <c r="AF84" s="1434"/>
    </row>
    <row r="85" spans="1:32" ht="12.95" customHeight="1">
      <c r="A85" s="1420"/>
      <c r="B85" s="1517"/>
      <c r="C85" s="1525"/>
      <c r="D85" s="271"/>
      <c r="E85" s="1439"/>
      <c r="F85" s="1421"/>
      <c r="G85" s="1523"/>
      <c r="H85" s="1420"/>
      <c r="I85" s="1526"/>
      <c r="J85" s="1420"/>
      <c r="K85" s="1420"/>
      <c r="L85" s="1420"/>
      <c r="M85" s="1420"/>
      <c r="N85" s="1430"/>
      <c r="O85" s="1420"/>
      <c r="P85" s="1420"/>
      <c r="Q85" s="1420"/>
      <c r="R85" s="1420"/>
      <c r="S85" s="1441"/>
      <c r="T85" s="1441"/>
      <c r="U85" s="1446"/>
      <c r="V85" s="1432"/>
      <c r="W85" s="1432"/>
      <c r="X85" s="1434"/>
      <c r="Y85" s="1518"/>
      <c r="Z85" s="1434"/>
      <c r="AA85" s="1501"/>
      <c r="AB85" s="1434"/>
      <c r="AC85" s="1434"/>
      <c r="AD85" s="1434"/>
      <c r="AE85" s="1434"/>
      <c r="AF85" s="1434"/>
    </row>
    <row r="86" spans="1:32" ht="12.95" customHeight="1">
      <c r="A86" s="1420"/>
      <c r="B86" s="1517"/>
      <c r="C86" s="1525"/>
      <c r="D86" s="271"/>
      <c r="E86" s="1439"/>
      <c r="F86" s="1421"/>
      <c r="G86" s="1523"/>
      <c r="H86" s="1420"/>
      <c r="I86" s="1526"/>
      <c r="J86" s="1420"/>
      <c r="K86" s="1420"/>
      <c r="L86" s="1420"/>
      <c r="M86" s="1420"/>
      <c r="N86" s="1430"/>
      <c r="O86" s="1420"/>
      <c r="P86" s="1420"/>
      <c r="Q86" s="1420"/>
      <c r="R86" s="1420"/>
      <c r="S86" s="1441"/>
      <c r="T86" s="1441"/>
      <c r="U86" s="1446"/>
      <c r="V86" s="1432"/>
      <c r="W86" s="1432"/>
      <c r="X86" s="1434"/>
      <c r="Y86" s="1518"/>
      <c r="Z86" s="1434"/>
      <c r="AA86" s="1501"/>
      <c r="AB86" s="1434"/>
      <c r="AC86" s="1434"/>
      <c r="AD86" s="1434"/>
      <c r="AE86" s="1434"/>
      <c r="AF86" s="1434"/>
    </row>
    <row r="87" spans="1:32" ht="12.95" customHeight="1">
      <c r="A87" s="1420"/>
      <c r="B87" s="1517"/>
      <c r="C87" s="1525"/>
      <c r="D87" s="271"/>
      <c r="E87" s="1439"/>
      <c r="F87" s="1421"/>
      <c r="G87" s="1523"/>
      <c r="H87" s="1420"/>
      <c r="I87" s="1526"/>
      <c r="J87" s="1420"/>
      <c r="K87" s="1420"/>
      <c r="L87" s="1420"/>
      <c r="M87" s="1420"/>
      <c r="N87" s="1430"/>
      <c r="O87" s="1420"/>
      <c r="P87" s="1420"/>
      <c r="Q87" s="1420"/>
      <c r="R87" s="1420"/>
      <c r="S87" s="1441"/>
      <c r="T87" s="1441"/>
      <c r="U87" s="1446"/>
      <c r="V87" s="1432"/>
      <c r="W87" s="1432"/>
      <c r="X87" s="1434"/>
      <c r="Y87" s="1518"/>
      <c r="Z87" s="1434"/>
      <c r="AA87" s="1501"/>
      <c r="AB87" s="1434"/>
      <c r="AC87" s="1434"/>
      <c r="AD87" s="1434"/>
      <c r="AE87" s="1434"/>
      <c r="AF87" s="1434"/>
    </row>
    <row r="88" spans="1:32" ht="12.95" customHeight="1">
      <c r="A88" s="1420"/>
      <c r="B88" s="1517"/>
      <c r="C88" s="1525"/>
      <c r="D88" s="271"/>
      <c r="E88" s="1439"/>
      <c r="F88" s="1421"/>
      <c r="G88" s="1523"/>
      <c r="H88" s="1420"/>
      <c r="I88" s="1526"/>
      <c r="J88" s="1420"/>
      <c r="K88" s="1420"/>
      <c r="L88" s="1420"/>
      <c r="M88" s="1420"/>
      <c r="N88" s="1430"/>
      <c r="O88" s="1420"/>
      <c r="P88" s="1420"/>
      <c r="Q88" s="1420"/>
      <c r="R88" s="1420"/>
      <c r="S88" s="1441"/>
      <c r="T88" s="1441"/>
      <c r="U88" s="1446"/>
      <c r="V88" s="1432"/>
      <c r="W88" s="1432"/>
      <c r="X88" s="1434"/>
      <c r="Y88" s="1518"/>
      <c r="Z88" s="1434"/>
      <c r="AA88" s="1501"/>
      <c r="AB88" s="1434"/>
      <c r="AC88" s="1434"/>
      <c r="AD88" s="1434"/>
      <c r="AE88" s="1434"/>
      <c r="AF88" s="1434"/>
    </row>
    <row r="89" spans="1:32" ht="12.95" customHeight="1">
      <c r="A89" s="1420"/>
      <c r="B89" s="1517"/>
      <c r="C89" s="1525"/>
      <c r="D89" s="271"/>
      <c r="E89" s="1439"/>
      <c r="F89" s="1421"/>
      <c r="G89" s="1523"/>
      <c r="H89" s="1420"/>
      <c r="I89" s="1526"/>
      <c r="J89" s="1420"/>
      <c r="K89" s="1420"/>
      <c r="L89" s="1420"/>
      <c r="M89" s="1420"/>
      <c r="N89" s="1430"/>
      <c r="O89" s="1420"/>
      <c r="P89" s="1420"/>
      <c r="Q89" s="1420"/>
      <c r="R89" s="1420"/>
      <c r="S89" s="1441"/>
      <c r="T89" s="1441"/>
      <c r="U89" s="1446"/>
      <c r="V89" s="1432"/>
      <c r="W89" s="1432"/>
      <c r="X89" s="1434"/>
      <c r="Y89" s="1518"/>
      <c r="Z89" s="1434"/>
      <c r="AA89" s="1501"/>
      <c r="AB89" s="1434"/>
      <c r="AC89" s="1434"/>
      <c r="AD89" s="1434"/>
      <c r="AE89" s="1434"/>
      <c r="AF89" s="1434"/>
    </row>
    <row r="90" spans="1:32" ht="12.95" customHeight="1">
      <c r="A90" s="1420"/>
      <c r="B90" s="1517"/>
      <c r="C90" s="1525"/>
      <c r="D90" s="271"/>
      <c r="E90" s="1439"/>
      <c r="F90" s="1421"/>
      <c r="G90" s="1523"/>
      <c r="H90" s="1420"/>
      <c r="I90" s="1526"/>
      <c r="J90" s="1420"/>
      <c r="K90" s="1420"/>
      <c r="L90" s="1420"/>
      <c r="M90" s="1420"/>
      <c r="N90" s="1430"/>
      <c r="O90" s="1420"/>
      <c r="P90" s="1420"/>
      <c r="Q90" s="1420"/>
      <c r="R90" s="1420"/>
      <c r="S90" s="1441"/>
      <c r="T90" s="1441"/>
      <c r="U90" s="1446"/>
      <c r="V90" s="1432"/>
      <c r="W90" s="1432"/>
      <c r="X90" s="1434"/>
      <c r="Y90" s="1518"/>
      <c r="Z90" s="1434"/>
      <c r="AA90" s="1501"/>
      <c r="AB90" s="1434"/>
      <c r="AC90" s="1434"/>
      <c r="AD90" s="1434"/>
      <c r="AE90" s="1434"/>
      <c r="AF90" s="1434"/>
    </row>
    <row r="91" spans="1:32" ht="12.95" customHeight="1">
      <c r="A91" s="1420"/>
      <c r="B91" s="1517"/>
      <c r="C91" s="1525"/>
      <c r="D91" s="271"/>
      <c r="E91" s="1439"/>
      <c r="F91" s="1421"/>
      <c r="G91" s="1523"/>
      <c r="H91" s="1420"/>
      <c r="I91" s="1526"/>
      <c r="J91" s="1420"/>
      <c r="K91" s="1420"/>
      <c r="L91" s="1420"/>
      <c r="M91" s="1420"/>
      <c r="N91" s="1430"/>
      <c r="O91" s="1420"/>
      <c r="P91" s="1420"/>
      <c r="Q91" s="1420"/>
      <c r="R91" s="1420"/>
      <c r="S91" s="1441"/>
      <c r="T91" s="1441"/>
      <c r="U91" s="1446"/>
      <c r="V91" s="1432"/>
      <c r="W91" s="1432"/>
      <c r="X91" s="1434"/>
      <c r="Y91" s="1518"/>
      <c r="Z91" s="1434"/>
      <c r="AA91" s="1501"/>
      <c r="AB91" s="1434"/>
      <c r="AC91" s="1434"/>
      <c r="AD91" s="1434"/>
      <c r="AE91" s="1434"/>
      <c r="AF91" s="1434"/>
    </row>
    <row r="92" spans="1:32" ht="12.95" customHeight="1">
      <c r="A92" s="1420"/>
      <c r="B92" s="1517"/>
      <c r="C92" s="1525"/>
      <c r="D92" s="271"/>
      <c r="E92" s="1439"/>
      <c r="F92" s="1421"/>
      <c r="G92" s="1523"/>
      <c r="H92" s="1420"/>
      <c r="I92" s="1526"/>
      <c r="J92" s="1420"/>
      <c r="K92" s="1420"/>
      <c r="L92" s="1420"/>
      <c r="M92" s="1420"/>
      <c r="N92" s="1430"/>
      <c r="O92" s="1420"/>
      <c r="P92" s="1420"/>
      <c r="Q92" s="1420"/>
      <c r="R92" s="1420"/>
      <c r="S92" s="1441"/>
      <c r="T92" s="1441"/>
      <c r="U92" s="1446"/>
      <c r="V92" s="1432"/>
      <c r="W92" s="1432"/>
      <c r="X92" s="1434"/>
      <c r="Y92" s="1518"/>
      <c r="Z92" s="1434"/>
      <c r="AA92" s="1501"/>
      <c r="AB92" s="1434"/>
      <c r="AC92" s="1434"/>
      <c r="AD92" s="1434"/>
      <c r="AE92" s="1434"/>
      <c r="AF92" s="1434"/>
    </row>
    <row r="93" spans="1:32" ht="12.95" customHeight="1">
      <c r="A93" s="1420"/>
      <c r="B93" s="1517"/>
      <c r="C93" s="1525"/>
      <c r="D93" s="271"/>
      <c r="E93" s="1439"/>
      <c r="F93" s="1421"/>
      <c r="G93" s="1523"/>
      <c r="H93" s="1420"/>
      <c r="I93" s="1526"/>
      <c r="J93" s="1420"/>
      <c r="K93" s="1420"/>
      <c r="L93" s="1420"/>
      <c r="M93" s="1420"/>
      <c r="N93" s="1430"/>
      <c r="O93" s="1420"/>
      <c r="P93" s="1420"/>
      <c r="Q93" s="1420"/>
      <c r="R93" s="1420"/>
      <c r="S93" s="1441"/>
      <c r="T93" s="1441"/>
      <c r="U93" s="1446"/>
      <c r="V93" s="1432"/>
      <c r="W93" s="1432"/>
      <c r="X93" s="1434"/>
      <c r="Y93" s="1518"/>
      <c r="Z93" s="1434"/>
      <c r="AA93" s="1501"/>
      <c r="AB93" s="1434"/>
      <c r="AC93" s="1434"/>
      <c r="AD93" s="1434"/>
      <c r="AE93" s="1434"/>
      <c r="AF93" s="1434"/>
    </row>
    <row r="94" spans="1:32" ht="12.95" customHeight="1">
      <c r="A94" s="1420"/>
      <c r="B94" s="1517"/>
      <c r="C94" s="1525"/>
      <c r="D94" s="271"/>
      <c r="E94" s="1439"/>
      <c r="F94" s="1421"/>
      <c r="G94" s="1523"/>
      <c r="H94" s="1420"/>
      <c r="I94" s="1526"/>
      <c r="J94" s="1420"/>
      <c r="K94" s="1420"/>
      <c r="L94" s="1420"/>
      <c r="M94" s="1420"/>
      <c r="N94" s="1430"/>
      <c r="O94" s="1420"/>
      <c r="P94" s="1420"/>
      <c r="Q94" s="1420"/>
      <c r="R94" s="1420"/>
      <c r="S94" s="1441"/>
      <c r="T94" s="1441"/>
      <c r="U94" s="1446"/>
      <c r="V94" s="1432"/>
      <c r="W94" s="1432"/>
      <c r="X94" s="1434"/>
      <c r="Y94" s="1518"/>
      <c r="Z94" s="1434"/>
      <c r="AA94" s="1501"/>
      <c r="AB94" s="1434"/>
      <c r="AC94" s="1434"/>
      <c r="AD94" s="1434"/>
      <c r="AE94" s="1434"/>
      <c r="AF94" s="1434"/>
    </row>
    <row r="95" spans="1:32" ht="12.95" customHeight="1">
      <c r="A95" s="1420"/>
      <c r="B95" s="1517"/>
      <c r="C95" s="1525"/>
      <c r="D95" s="271"/>
      <c r="E95" s="1439"/>
      <c r="F95" s="1421"/>
      <c r="G95" s="1523"/>
      <c r="H95" s="1420"/>
      <c r="I95" s="1526"/>
      <c r="J95" s="1420"/>
      <c r="K95" s="1420"/>
      <c r="L95" s="1420"/>
      <c r="M95" s="1420"/>
      <c r="N95" s="1430"/>
      <c r="O95" s="1420"/>
      <c r="P95" s="1420"/>
      <c r="Q95" s="1420"/>
      <c r="R95" s="1420"/>
      <c r="S95" s="1441"/>
      <c r="T95" s="1441"/>
      <c r="U95" s="1446"/>
      <c r="V95" s="1432"/>
      <c r="W95" s="1432"/>
      <c r="X95" s="1434"/>
      <c r="Y95" s="1518"/>
      <c r="Z95" s="1434"/>
      <c r="AA95" s="1501"/>
      <c r="AB95" s="1434"/>
      <c r="AC95" s="1434"/>
      <c r="AD95" s="1434"/>
      <c r="AE95" s="1434"/>
      <c r="AF95" s="1434"/>
    </row>
    <row r="96" spans="1:32" ht="12.95" customHeight="1">
      <c r="A96" s="1420"/>
      <c r="B96" s="1517"/>
      <c r="C96" s="1525"/>
      <c r="D96" s="271"/>
      <c r="E96" s="1439"/>
      <c r="F96" s="1421"/>
      <c r="G96" s="1523"/>
      <c r="H96" s="1420"/>
      <c r="I96" s="1526"/>
      <c r="J96" s="1420"/>
      <c r="K96" s="1420"/>
      <c r="L96" s="1420"/>
      <c r="M96" s="1420"/>
      <c r="N96" s="1430"/>
      <c r="O96" s="1420"/>
      <c r="P96" s="1420"/>
      <c r="Q96" s="1420"/>
      <c r="R96" s="1420"/>
      <c r="S96" s="1441"/>
      <c r="T96" s="1441"/>
      <c r="U96" s="1446"/>
      <c r="V96" s="1432"/>
      <c r="W96" s="1432"/>
      <c r="X96" s="1434"/>
      <c r="Y96" s="1518"/>
      <c r="Z96" s="1434"/>
      <c r="AA96" s="1501"/>
      <c r="AB96" s="1434"/>
      <c r="AC96" s="1434"/>
      <c r="AD96" s="1434"/>
      <c r="AE96" s="1434"/>
      <c r="AF96" s="1434"/>
    </row>
    <row r="97" spans="1:32" ht="12.95" customHeight="1">
      <c r="A97" s="1420"/>
      <c r="B97" s="1517"/>
      <c r="C97" s="1525"/>
      <c r="D97" s="271"/>
      <c r="E97" s="1439"/>
      <c r="F97" s="1421"/>
      <c r="G97" s="1523"/>
      <c r="H97" s="1420"/>
      <c r="I97" s="1526"/>
      <c r="J97" s="1420"/>
      <c r="K97" s="1420"/>
      <c r="L97" s="1420"/>
      <c r="M97" s="1420"/>
      <c r="N97" s="1430"/>
      <c r="O97" s="1420"/>
      <c r="P97" s="1420"/>
      <c r="Q97" s="1420"/>
      <c r="R97" s="1420"/>
      <c r="S97" s="1441"/>
      <c r="T97" s="1441"/>
      <c r="U97" s="1446"/>
      <c r="V97" s="1432"/>
      <c r="W97" s="1432"/>
      <c r="X97" s="1434"/>
      <c r="Y97" s="1518"/>
      <c r="Z97" s="1434"/>
      <c r="AA97" s="1501"/>
      <c r="AB97" s="1434"/>
      <c r="AC97" s="1434"/>
      <c r="AD97" s="1434"/>
      <c r="AE97" s="1434"/>
      <c r="AF97" s="1434"/>
    </row>
    <row r="98" spans="1:32" ht="12.95" customHeight="1">
      <c r="A98" s="1420"/>
      <c r="B98" s="1517"/>
      <c r="C98" s="1525"/>
      <c r="D98" s="271"/>
      <c r="E98" s="1439"/>
      <c r="F98" s="1421"/>
      <c r="G98" s="1523"/>
      <c r="H98" s="1420"/>
      <c r="I98" s="1526"/>
      <c r="J98" s="1420"/>
      <c r="K98" s="1420"/>
      <c r="L98" s="1420"/>
      <c r="M98" s="1420"/>
      <c r="N98" s="1430"/>
      <c r="O98" s="1420"/>
      <c r="P98" s="1420"/>
      <c r="Q98" s="1420"/>
      <c r="R98" s="1420"/>
      <c r="S98" s="1441"/>
      <c r="T98" s="1441"/>
      <c r="U98" s="1446"/>
      <c r="V98" s="1432"/>
      <c r="W98" s="1432"/>
      <c r="X98" s="1434"/>
      <c r="Y98" s="1518"/>
      <c r="Z98" s="1434"/>
      <c r="AA98" s="1501"/>
      <c r="AB98" s="1434"/>
      <c r="AC98" s="1434"/>
      <c r="AD98" s="1434"/>
      <c r="AE98" s="1434"/>
      <c r="AF98" s="1434"/>
    </row>
    <row r="99" spans="1:32" ht="12.95" customHeight="1">
      <c r="A99" s="1420"/>
      <c r="B99" s="1517"/>
      <c r="C99" s="1525"/>
      <c r="D99" s="271"/>
      <c r="E99" s="1439"/>
      <c r="F99" s="1421"/>
      <c r="G99" s="1523"/>
      <c r="H99" s="1420"/>
      <c r="I99" s="1526"/>
      <c r="J99" s="1420"/>
      <c r="K99" s="1420"/>
      <c r="L99" s="1420"/>
      <c r="M99" s="1420"/>
      <c r="N99" s="1430"/>
      <c r="O99" s="1420"/>
      <c r="P99" s="1420"/>
      <c r="Q99" s="1420"/>
      <c r="R99" s="1420"/>
      <c r="S99" s="1441"/>
      <c r="T99" s="1441"/>
      <c r="U99" s="1446"/>
      <c r="V99" s="1432"/>
      <c r="W99" s="1432"/>
      <c r="X99" s="1434"/>
      <c r="Y99" s="1518"/>
      <c r="Z99" s="1434"/>
      <c r="AA99" s="1501"/>
      <c r="AB99" s="1434"/>
      <c r="AC99" s="1434"/>
      <c r="AD99" s="1434"/>
      <c r="AE99" s="1434"/>
      <c r="AF99" s="1434"/>
    </row>
    <row r="100" spans="1:32" ht="12.95" customHeight="1">
      <c r="A100" s="1420"/>
      <c r="B100" s="1517"/>
      <c r="C100" s="1525"/>
      <c r="D100" s="271"/>
      <c r="E100" s="1439"/>
      <c r="F100" s="1421"/>
      <c r="G100" s="1523"/>
      <c r="H100" s="1420"/>
      <c r="I100" s="1526"/>
      <c r="J100" s="1420"/>
      <c r="K100" s="1420"/>
      <c r="L100" s="1420"/>
      <c r="M100" s="1420"/>
      <c r="N100" s="1430"/>
      <c r="O100" s="1420"/>
      <c r="P100" s="1420"/>
      <c r="Q100" s="1420"/>
      <c r="R100" s="1420"/>
      <c r="S100" s="1441"/>
      <c r="T100" s="1441"/>
      <c r="U100" s="1446"/>
      <c r="V100" s="1432"/>
      <c r="W100" s="1432"/>
      <c r="X100" s="1434"/>
      <c r="Y100" s="1518"/>
      <c r="Z100" s="1434"/>
      <c r="AA100" s="1501"/>
      <c r="AB100" s="1434"/>
      <c r="AC100" s="1434"/>
      <c r="AD100" s="1434"/>
      <c r="AE100" s="1434"/>
      <c r="AF100" s="1434"/>
    </row>
    <row r="101" spans="1:32" ht="12.95" customHeight="1"/>
    <row r="102" spans="1:32" ht="12.95" customHeight="1"/>
    <row r="103" spans="1:32" ht="12.95" customHeight="1"/>
    <row r="104" spans="1:32" ht="12.95" customHeight="1"/>
    <row r="105" spans="1:32" ht="12.95" customHeight="1"/>
    <row r="106" spans="1:32" ht="12.95" customHeight="1"/>
    <row r="107" spans="1:32" ht="12.95" customHeight="1"/>
    <row r="108" spans="1:32" ht="12.95" customHeight="1"/>
    <row r="109" spans="1:32" ht="12.95" customHeight="1"/>
    <row r="125" ht="117.75" customHeight="1"/>
    <row r="126" ht="35.25" customHeight="1"/>
    <row r="130" ht="133.5" customHeight="1"/>
    <row r="134" ht="15.75" customHeight="1"/>
    <row r="158" ht="69" customHeight="1"/>
  </sheetData>
  <autoFilter ref="A3:AF3"/>
  <mergeCells count="1">
    <mergeCell ref="A1:AF1"/>
  </mergeCells>
  <phoneticPr fontId="0" type="noConversion"/>
  <dataValidations count="8">
    <dataValidation type="list" allowBlank="1" showInputMessage="1" showErrorMessage="1" sqref="AA4:AA100">
      <formula1>Сокращение_ПЧ</formula1>
    </dataValidation>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G4:G100">
      <formula1>да_нет</formula1>
    </dataValidation>
    <dataValidation type="list" allowBlank="1" showInputMessage="1" showErrorMessage="1" sqref="N4:N100">
      <formula1>причины_пожаров</formula1>
    </dataValidation>
    <dataValidation type="list" allowBlank="1" showInputMessage="1" showErrorMessage="1" sqref="I4:I100">
      <formula1>образования</formula1>
    </dataValidation>
    <dataValidation type="list" allowBlank="1" showInputMessage="1" showErrorMessage="1" sqref="Y4:Y100">
      <formula1>Наименование_ведомств</formula1>
    </dataValidation>
    <dataValidation type="list" allowBlank="1" showInputMessage="1" showErrorMessage="1" sqref="F4:F100">
      <formula1>районы_и_города_и_ДЧС</formula1>
    </dataValidation>
  </dataValidations>
  <pageMargins left="0.83" right="0.19" top="1" bottom="1" header="0.5" footer="0.5"/>
  <pageSetup paperSize="9" scale="36" orientation="landscape" r:id="rId1"/>
  <headerFooter alignWithMargins="0"/>
  <rowBreaks count="1" manualBreakCount="1">
    <brk id="110" max="31" man="1"/>
  </rowBreaks>
</worksheet>
</file>

<file path=xl/worksheets/sheet28.xml><?xml version="1.0" encoding="utf-8"?>
<worksheet xmlns="http://schemas.openxmlformats.org/spreadsheetml/2006/main" xmlns:r="http://schemas.openxmlformats.org/officeDocument/2006/relationships">
  <sheetPr codeName="Лист13">
    <tabColor rgb="FFFF0000"/>
  </sheetPr>
  <dimension ref="A1:AF158"/>
  <sheetViews>
    <sheetView zoomScale="70" zoomScaleNormal="70" workbookViewId="0">
      <pane ySplit="3" topLeftCell="A4" activePane="bottomLeft" state="frozen"/>
      <selection activeCell="H15" sqref="H15"/>
      <selection pane="bottomLeft" activeCell="A4" sqref="A4"/>
    </sheetView>
  </sheetViews>
  <sheetFormatPr defaultRowHeight="12.75"/>
  <cols>
    <col min="1" max="1" width="4.140625" customWidth="1"/>
    <col min="2" max="2" width="21.140625" customWidth="1"/>
    <col min="3" max="3" width="12.28515625" customWidth="1"/>
    <col min="4" max="4" width="5.42578125" customWidth="1"/>
    <col min="5" max="5" width="8.42578125" customWidth="1"/>
    <col min="6" max="6" width="15.42578125" customWidth="1"/>
    <col min="7" max="7" width="7.140625" customWidth="1"/>
    <col min="8" max="8" width="20" customWidth="1"/>
    <col min="9" max="9" width="26.42578125" customWidth="1"/>
    <col min="10" max="10" width="13.140625" customWidth="1"/>
    <col min="11" max="11" width="13.28515625" customWidth="1"/>
    <col min="12" max="12" width="6.5703125" customWidth="1"/>
    <col min="13" max="13" width="10.42578125" customWidth="1"/>
    <col min="14" max="14" width="56.5703125" customWidth="1"/>
    <col min="15" max="18" width="13.85546875" customWidth="1"/>
    <col min="19" max="19" width="16.42578125" customWidth="1"/>
    <col min="20" max="20" width="15.7109375" customWidth="1"/>
    <col min="21" max="24" width="14.42578125" customWidth="1"/>
  </cols>
  <sheetData>
    <row r="1" spans="1:32" ht="20.25">
      <c r="A1" s="2903" t="s">
        <v>1137</v>
      </c>
      <c r="B1" s="2904"/>
      <c r="C1" s="2904"/>
      <c r="D1" s="2904"/>
      <c r="E1" s="2904"/>
      <c r="F1" s="2904"/>
      <c r="G1" s="2904"/>
      <c r="H1" s="2904"/>
      <c r="I1" s="2904"/>
      <c r="J1" s="2904"/>
      <c r="K1" s="2904"/>
      <c r="L1" s="2904"/>
      <c r="M1" s="2904"/>
      <c r="N1" s="2904"/>
      <c r="O1" s="2904"/>
      <c r="P1" s="2904"/>
      <c r="Q1" s="2904"/>
      <c r="R1" s="2904"/>
      <c r="S1" s="2904"/>
      <c r="T1" s="2904"/>
      <c r="U1" s="2904"/>
      <c r="V1" s="2904"/>
      <c r="W1" s="2904"/>
      <c r="X1" s="2904"/>
      <c r="Y1" s="2904"/>
      <c r="Z1" s="2904"/>
      <c r="AA1" s="2904"/>
      <c r="AB1" s="2904"/>
      <c r="AC1" s="2904"/>
      <c r="AD1" s="2904"/>
      <c r="AE1" s="2904"/>
      <c r="AF1" s="2904"/>
    </row>
    <row r="2" spans="1:32" ht="13.5" thickBot="1"/>
    <row r="3" spans="1:32" ht="136.5" thickTop="1" thickBot="1">
      <c r="A3" s="1670" t="s">
        <v>121</v>
      </c>
      <c r="B3" s="1605" t="s">
        <v>1118</v>
      </c>
      <c r="C3" s="1642" t="s">
        <v>1119</v>
      </c>
      <c r="D3" s="1422" t="s">
        <v>1087</v>
      </c>
      <c r="E3" s="1642" t="s">
        <v>1120</v>
      </c>
      <c r="F3" s="1642" t="s">
        <v>1089</v>
      </c>
      <c r="G3" s="1642" t="s">
        <v>1090</v>
      </c>
      <c r="H3" s="1642" t="s">
        <v>1091</v>
      </c>
      <c r="I3" s="1656" t="s">
        <v>1092</v>
      </c>
      <c r="J3" s="1642" t="s">
        <v>1093</v>
      </c>
      <c r="K3" s="1642" t="s">
        <v>1094</v>
      </c>
      <c r="L3" s="1642" t="s">
        <v>1121</v>
      </c>
      <c r="M3" s="1642" t="s">
        <v>1095</v>
      </c>
      <c r="N3" s="2201" t="s">
        <v>122</v>
      </c>
      <c r="O3" s="2122" t="s">
        <v>1122</v>
      </c>
      <c r="P3" s="1455" t="s">
        <v>1123</v>
      </c>
      <c r="Q3" s="1455" t="s">
        <v>287</v>
      </c>
      <c r="R3" s="1490" t="s">
        <v>1124</v>
      </c>
      <c r="S3" s="1642" t="s">
        <v>1125</v>
      </c>
      <c r="T3" s="1490" t="s">
        <v>1126</v>
      </c>
      <c r="U3" s="1679" t="s">
        <v>878</v>
      </c>
      <c r="V3" s="1490" t="s">
        <v>1127</v>
      </c>
      <c r="W3" s="1490" t="s">
        <v>1128</v>
      </c>
      <c r="X3" s="1490" t="s">
        <v>876</v>
      </c>
      <c r="Y3" s="1490" t="s">
        <v>770</v>
      </c>
      <c r="Z3" s="1453" t="s">
        <v>941</v>
      </c>
      <c r="AA3" s="1612" t="s">
        <v>1129</v>
      </c>
      <c r="AB3" s="1612" t="s">
        <v>1130</v>
      </c>
      <c r="AC3" s="1612" t="s">
        <v>1131</v>
      </c>
      <c r="AD3" s="1613" t="s">
        <v>1132</v>
      </c>
      <c r="AE3" s="1618" t="s">
        <v>1133</v>
      </c>
      <c r="AF3" s="1618" t="s">
        <v>41</v>
      </c>
    </row>
    <row r="4" spans="1:32" ht="54" customHeight="1" thickTop="1">
      <c r="A4" s="1425"/>
      <c r="B4" s="1423"/>
      <c r="C4" s="1672"/>
      <c r="D4" s="1717">
        <f>WEEKDAY(C4,2)</f>
        <v>6</v>
      </c>
      <c r="E4" s="1673"/>
      <c r="F4" s="1431"/>
      <c r="G4" s="1407"/>
      <c r="H4" s="1458"/>
      <c r="I4" s="1458"/>
      <c r="J4" s="1458"/>
      <c r="K4" s="1667"/>
      <c r="L4" s="1458"/>
      <c r="M4" s="1458"/>
      <c r="N4" s="1412"/>
      <c r="O4" s="1667"/>
      <c r="P4" s="1667"/>
      <c r="Q4" s="1667"/>
      <c r="R4" s="1667"/>
      <c r="S4" s="1458"/>
      <c r="T4" s="1458"/>
      <c r="U4" s="1425"/>
      <c r="V4" s="1634"/>
      <c r="W4" s="1634"/>
      <c r="X4" s="1586"/>
      <c r="Y4" s="1533"/>
      <c r="Z4" s="1502"/>
      <c r="AA4" s="1502"/>
      <c r="AB4" s="1502"/>
      <c r="AC4" s="1502"/>
      <c r="AD4" s="1502"/>
      <c r="AE4" s="1502"/>
      <c r="AF4" s="1502"/>
    </row>
    <row r="5" spans="1:32" ht="80.25" customHeight="1">
      <c r="A5" s="1446"/>
      <c r="B5" s="1517"/>
      <c r="C5" s="1527"/>
      <c r="D5" s="1528"/>
      <c r="E5" s="1529"/>
      <c r="F5" s="1421"/>
      <c r="G5" s="1523"/>
      <c r="H5" s="1420"/>
      <c r="I5" s="1420"/>
      <c r="J5" s="1420"/>
      <c r="K5" s="1530"/>
      <c r="L5" s="1420"/>
      <c r="M5" s="1420"/>
      <c r="N5" s="1430"/>
      <c r="O5" s="1530"/>
      <c r="P5" s="1530"/>
      <c r="Q5" s="1530"/>
      <c r="R5" s="1530"/>
      <c r="S5" s="1420"/>
      <c r="T5" s="1420"/>
      <c r="U5" s="1446"/>
      <c r="V5" s="1432"/>
      <c r="W5" s="1432"/>
      <c r="X5" s="1434"/>
      <c r="Y5" s="1509"/>
      <c r="Z5" s="1501"/>
      <c r="AA5" s="1501"/>
      <c r="AB5" s="1501"/>
      <c r="AC5" s="1501"/>
      <c r="AD5" s="1501"/>
      <c r="AE5" s="1501"/>
      <c r="AF5" s="1501"/>
    </row>
    <row r="6" spans="1:32" ht="69.75" customHeight="1">
      <c r="A6" s="1446"/>
      <c r="B6" s="1517"/>
      <c r="C6" s="1527"/>
      <c r="D6" s="1528"/>
      <c r="E6" s="1529"/>
      <c r="F6" s="1421"/>
      <c r="G6" s="1523"/>
      <c r="H6" s="1420"/>
      <c r="I6" s="1420"/>
      <c r="J6" s="1420"/>
      <c r="K6" s="1530"/>
      <c r="L6" s="1420"/>
      <c r="M6" s="1420"/>
      <c r="N6" s="1430"/>
      <c r="O6" s="1530"/>
      <c r="P6" s="1530"/>
      <c r="Q6" s="1530"/>
      <c r="R6" s="1530"/>
      <c r="S6" s="1420"/>
      <c r="T6" s="1420"/>
      <c r="U6" s="1446"/>
      <c r="V6" s="1432"/>
      <c r="W6" s="1432"/>
      <c r="X6" s="1434"/>
      <c r="Y6" s="1509"/>
      <c r="Z6" s="1501"/>
      <c r="AA6" s="1501"/>
      <c r="AB6" s="1501"/>
      <c r="AC6" s="1501"/>
      <c r="AD6" s="1501"/>
      <c r="AE6" s="1501"/>
      <c r="AF6" s="1501"/>
    </row>
    <row r="7" spans="1:32" ht="17.25" customHeight="1">
      <c r="A7" s="1446"/>
      <c r="B7" s="1517"/>
      <c r="C7" s="1527"/>
      <c r="D7" s="1528"/>
      <c r="E7" s="1529"/>
      <c r="F7" s="1421"/>
      <c r="G7" s="1523"/>
      <c r="H7" s="1420"/>
      <c r="I7" s="1420"/>
      <c r="J7" s="1420"/>
      <c r="K7" s="1530"/>
      <c r="L7" s="1420"/>
      <c r="M7" s="1420"/>
      <c r="N7" s="1430"/>
      <c r="O7" s="1530"/>
      <c r="P7" s="1530"/>
      <c r="Q7" s="1530"/>
      <c r="R7" s="1530"/>
      <c r="S7" s="1420"/>
      <c r="T7" s="1420"/>
      <c r="U7" s="1446"/>
      <c r="V7" s="1432"/>
      <c r="W7" s="1432"/>
      <c r="X7" s="1434"/>
      <c r="Y7" s="1509"/>
      <c r="Z7" s="1501"/>
      <c r="AA7" s="1501"/>
      <c r="AB7" s="1501"/>
      <c r="AC7" s="1501"/>
      <c r="AD7" s="1501"/>
      <c r="AE7" s="1501"/>
      <c r="AF7" s="1501"/>
    </row>
    <row r="8" spans="1:32" ht="17.25" customHeight="1">
      <c r="A8" s="1446"/>
      <c r="B8" s="1517"/>
      <c r="C8" s="1527"/>
      <c r="D8" s="1528"/>
      <c r="E8" s="1529"/>
      <c r="F8" s="1421"/>
      <c r="G8" s="1523"/>
      <c r="H8" s="1420"/>
      <c r="I8" s="1420"/>
      <c r="J8" s="1420"/>
      <c r="K8" s="1530"/>
      <c r="L8" s="1420"/>
      <c r="M8" s="1420"/>
      <c r="N8" s="1430"/>
      <c r="O8" s="1530"/>
      <c r="P8" s="1530"/>
      <c r="Q8" s="1530"/>
      <c r="R8" s="1530"/>
      <c r="S8" s="1420"/>
      <c r="T8" s="1420"/>
      <c r="U8" s="1446"/>
      <c r="V8" s="1432"/>
      <c r="W8" s="1432"/>
      <c r="X8" s="1434"/>
      <c r="Y8" s="1509"/>
      <c r="Z8" s="1501"/>
      <c r="AA8" s="1501"/>
      <c r="AB8" s="1501"/>
      <c r="AC8" s="1501"/>
      <c r="AD8" s="1501"/>
      <c r="AE8" s="1501"/>
      <c r="AF8" s="1501"/>
    </row>
    <row r="9" spans="1:32" ht="22.5" customHeight="1">
      <c r="A9" s="1446"/>
      <c r="B9" s="1517"/>
      <c r="C9" s="1527"/>
      <c r="D9" s="1528"/>
      <c r="E9" s="1529"/>
      <c r="F9" s="1421"/>
      <c r="G9" s="1523"/>
      <c r="H9" s="1420"/>
      <c r="I9" s="1420"/>
      <c r="J9" s="1420"/>
      <c r="K9" s="1530"/>
      <c r="L9" s="1420"/>
      <c r="M9" s="1420"/>
      <c r="N9" s="1430"/>
      <c r="O9" s="1530"/>
      <c r="P9" s="1530"/>
      <c r="Q9" s="1530"/>
      <c r="R9" s="1530"/>
      <c r="S9" s="1420"/>
      <c r="T9" s="1420"/>
      <c r="U9" s="1446"/>
      <c r="V9" s="1432"/>
      <c r="W9" s="1432"/>
      <c r="X9" s="1434"/>
      <c r="Y9" s="1509"/>
      <c r="Z9" s="1501"/>
      <c r="AA9" s="1501"/>
      <c r="AB9" s="1501"/>
      <c r="AC9" s="1501"/>
      <c r="AD9" s="1501"/>
      <c r="AE9" s="1501"/>
      <c r="AF9" s="1501"/>
    </row>
    <row r="10" spans="1:32" ht="21.75" customHeight="1">
      <c r="A10" s="1446"/>
      <c r="B10" s="1517"/>
      <c r="C10" s="1527"/>
      <c r="D10" s="1528"/>
      <c r="E10" s="1529"/>
      <c r="F10" s="1421"/>
      <c r="G10" s="1523"/>
      <c r="H10" s="1420"/>
      <c r="I10" s="1420"/>
      <c r="J10" s="1420"/>
      <c r="K10" s="1530"/>
      <c r="L10" s="1420"/>
      <c r="M10" s="1420"/>
      <c r="N10" s="1430"/>
      <c r="O10" s="1530"/>
      <c r="P10" s="1530"/>
      <c r="Q10" s="1530"/>
      <c r="R10" s="1530"/>
      <c r="S10" s="1420"/>
      <c r="T10" s="1420"/>
      <c r="U10" s="1446"/>
      <c r="V10" s="1432"/>
      <c r="W10" s="1432"/>
      <c r="X10" s="1434"/>
      <c r="Y10" s="1509"/>
      <c r="Z10" s="1501"/>
      <c r="AA10" s="1501"/>
      <c r="AB10" s="1501"/>
      <c r="AC10" s="1501"/>
      <c r="AD10" s="1501"/>
      <c r="AE10" s="1501"/>
      <c r="AF10" s="1501"/>
    </row>
    <row r="11" spans="1:32" ht="12.95" customHeight="1">
      <c r="A11" s="1446"/>
      <c r="B11" s="1517"/>
      <c r="C11" s="1527"/>
      <c r="D11" s="1528"/>
      <c r="E11" s="1529"/>
      <c r="F11" s="1421"/>
      <c r="G11" s="1523"/>
      <c r="H11" s="1420"/>
      <c r="I11" s="1420"/>
      <c r="J11" s="1420"/>
      <c r="K11" s="1530"/>
      <c r="L11" s="1420"/>
      <c r="M11" s="1420"/>
      <c r="N11" s="1430"/>
      <c r="O11" s="1530"/>
      <c r="P11" s="1530"/>
      <c r="Q11" s="1530"/>
      <c r="R11" s="1530"/>
      <c r="S11" s="1420"/>
      <c r="T11" s="1420"/>
      <c r="U11" s="1446"/>
      <c r="V11" s="1432"/>
      <c r="W11" s="1432"/>
      <c r="X11" s="1434"/>
      <c r="Y11" s="1509"/>
      <c r="Z11" s="1501"/>
      <c r="AA11" s="1501"/>
      <c r="AB11" s="1501"/>
      <c r="AC11" s="1501"/>
      <c r="AD11" s="1501"/>
      <c r="AE11" s="1501"/>
      <c r="AF11" s="1501"/>
    </row>
    <row r="12" spans="1:32" ht="12.95" customHeight="1">
      <c r="A12" s="1446"/>
      <c r="B12" s="1517"/>
      <c r="C12" s="1527"/>
      <c r="D12" s="1528"/>
      <c r="E12" s="1529"/>
      <c r="F12" s="1421"/>
      <c r="G12" s="1523"/>
      <c r="H12" s="1420"/>
      <c r="I12" s="1420"/>
      <c r="J12" s="1420"/>
      <c r="K12" s="1530"/>
      <c r="L12" s="1420"/>
      <c r="M12" s="1420"/>
      <c r="N12" s="1430"/>
      <c r="O12" s="1530"/>
      <c r="P12" s="1530"/>
      <c r="Q12" s="1530"/>
      <c r="R12" s="1530"/>
      <c r="S12" s="1420"/>
      <c r="T12" s="1420"/>
      <c r="U12" s="1446"/>
      <c r="V12" s="1432"/>
      <c r="W12" s="1432"/>
      <c r="X12" s="1434"/>
      <c r="Y12" s="1509"/>
      <c r="Z12" s="1501"/>
      <c r="AA12" s="1501"/>
      <c r="AB12" s="1501"/>
      <c r="AC12" s="1501"/>
      <c r="AD12" s="1501"/>
      <c r="AE12" s="1501"/>
      <c r="AF12" s="1501"/>
    </row>
    <row r="13" spans="1:32" ht="12.95" customHeight="1">
      <c r="A13" s="1446"/>
      <c r="B13" s="1517"/>
      <c r="C13" s="1527"/>
      <c r="D13" s="1528"/>
      <c r="E13" s="1529"/>
      <c r="F13" s="1421"/>
      <c r="G13" s="1523"/>
      <c r="H13" s="1420"/>
      <c r="I13" s="1420"/>
      <c r="J13" s="1420"/>
      <c r="K13" s="1530"/>
      <c r="L13" s="1420"/>
      <c r="M13" s="1420"/>
      <c r="N13" s="1430"/>
      <c r="O13" s="1530"/>
      <c r="P13" s="1530"/>
      <c r="Q13" s="1530"/>
      <c r="R13" s="1530"/>
      <c r="S13" s="1420"/>
      <c r="T13" s="1420"/>
      <c r="U13" s="1446"/>
      <c r="V13" s="1432"/>
      <c r="W13" s="1432"/>
      <c r="X13" s="1434"/>
      <c r="Y13" s="1509"/>
      <c r="Z13" s="1501"/>
      <c r="AA13" s="1501"/>
      <c r="AB13" s="1501"/>
      <c r="AC13" s="1501"/>
      <c r="AD13" s="1501"/>
      <c r="AE13" s="1501"/>
      <c r="AF13" s="1501"/>
    </row>
    <row r="14" spans="1:32" ht="12.95" customHeight="1">
      <c r="A14" s="1446"/>
      <c r="B14" s="1517"/>
      <c r="C14" s="1527"/>
      <c r="D14" s="1528"/>
      <c r="E14" s="1529"/>
      <c r="F14" s="1421"/>
      <c r="G14" s="1523"/>
      <c r="H14" s="1420"/>
      <c r="I14" s="1420"/>
      <c r="J14" s="1420"/>
      <c r="K14" s="1530"/>
      <c r="L14" s="1420"/>
      <c r="M14" s="1420"/>
      <c r="N14" s="1430"/>
      <c r="O14" s="1530"/>
      <c r="P14" s="1530"/>
      <c r="Q14" s="1530"/>
      <c r="R14" s="1530"/>
      <c r="S14" s="1420"/>
      <c r="T14" s="1420"/>
      <c r="U14" s="1446"/>
      <c r="V14" s="1432"/>
      <c r="W14" s="1432"/>
      <c r="X14" s="1434"/>
      <c r="Y14" s="1509"/>
      <c r="Z14" s="1501"/>
      <c r="AA14" s="1501"/>
      <c r="AB14" s="1501"/>
      <c r="AC14" s="1501"/>
      <c r="AD14" s="1501"/>
      <c r="AE14" s="1501"/>
      <c r="AF14" s="1501"/>
    </row>
    <row r="15" spans="1:32" ht="12.95" customHeight="1">
      <c r="A15" s="1446"/>
      <c r="B15" s="1517"/>
      <c r="C15" s="1527"/>
      <c r="D15" s="1528"/>
      <c r="E15" s="1529"/>
      <c r="F15" s="1421"/>
      <c r="G15" s="1523"/>
      <c r="H15" s="1420"/>
      <c r="I15" s="1420"/>
      <c r="J15" s="1420"/>
      <c r="K15" s="1530"/>
      <c r="L15" s="1420"/>
      <c r="M15" s="1420"/>
      <c r="N15" s="1430"/>
      <c r="O15" s="1530"/>
      <c r="P15" s="1530"/>
      <c r="Q15" s="1530"/>
      <c r="R15" s="1530"/>
      <c r="S15" s="1420"/>
      <c r="T15" s="1420"/>
      <c r="U15" s="1446"/>
      <c r="V15" s="1432"/>
      <c r="W15" s="1432"/>
      <c r="X15" s="1434"/>
      <c r="Y15" s="1509"/>
      <c r="Z15" s="1501"/>
      <c r="AA15" s="1501"/>
      <c r="AB15" s="1501"/>
      <c r="AC15" s="1501"/>
      <c r="AD15" s="1501"/>
      <c r="AE15" s="1501"/>
      <c r="AF15" s="1501"/>
    </row>
    <row r="16" spans="1:32" ht="12.95" customHeight="1">
      <c r="A16" s="1446"/>
      <c r="B16" s="1517"/>
      <c r="C16" s="1527"/>
      <c r="D16" s="1528"/>
      <c r="E16" s="1529"/>
      <c r="F16" s="1421"/>
      <c r="G16" s="1523"/>
      <c r="H16" s="1420"/>
      <c r="I16" s="1420"/>
      <c r="J16" s="1420"/>
      <c r="K16" s="1530"/>
      <c r="L16" s="1420"/>
      <c r="M16" s="1420"/>
      <c r="N16" s="1430"/>
      <c r="O16" s="1530"/>
      <c r="P16" s="1530"/>
      <c r="Q16" s="1530"/>
      <c r="R16" s="1530"/>
      <c r="S16" s="1420"/>
      <c r="T16" s="1420"/>
      <c r="U16" s="1446"/>
      <c r="V16" s="1432"/>
      <c r="W16" s="1432"/>
      <c r="X16" s="1434"/>
      <c r="Y16" s="1509"/>
      <c r="Z16" s="1501"/>
      <c r="AA16" s="1501"/>
      <c r="AB16" s="1501"/>
      <c r="AC16" s="1501"/>
      <c r="AD16" s="1501"/>
      <c r="AE16" s="1501"/>
      <c r="AF16" s="1501"/>
    </row>
    <row r="17" spans="1:32" ht="12.95" customHeight="1">
      <c r="A17" s="1446"/>
      <c r="B17" s="1517"/>
      <c r="C17" s="1527"/>
      <c r="D17" s="1528"/>
      <c r="E17" s="1529"/>
      <c r="F17" s="1421"/>
      <c r="G17" s="1523"/>
      <c r="H17" s="1420"/>
      <c r="I17" s="1420"/>
      <c r="J17" s="1420"/>
      <c r="K17" s="1530"/>
      <c r="L17" s="1420"/>
      <c r="M17" s="1420"/>
      <c r="N17" s="1430"/>
      <c r="O17" s="1530"/>
      <c r="P17" s="1530"/>
      <c r="Q17" s="1530"/>
      <c r="R17" s="1530"/>
      <c r="S17" s="1420"/>
      <c r="T17" s="1420"/>
      <c r="U17" s="1446"/>
      <c r="V17" s="1432"/>
      <c r="W17" s="1432"/>
      <c r="X17" s="1434"/>
      <c r="Y17" s="1509"/>
      <c r="Z17" s="1501"/>
      <c r="AA17" s="1501"/>
      <c r="AB17" s="1501"/>
      <c r="AC17" s="1501"/>
      <c r="AD17" s="1501"/>
      <c r="AE17" s="1501"/>
      <c r="AF17" s="1501"/>
    </row>
    <row r="18" spans="1:32" ht="12.95" customHeight="1">
      <c r="A18" s="1446"/>
      <c r="B18" s="1517"/>
      <c r="C18" s="1527"/>
      <c r="D18" s="1528"/>
      <c r="E18" s="1529"/>
      <c r="F18" s="1421"/>
      <c r="G18" s="1523"/>
      <c r="H18" s="1420"/>
      <c r="I18" s="1420"/>
      <c r="J18" s="1420"/>
      <c r="K18" s="1530"/>
      <c r="L18" s="1420"/>
      <c r="M18" s="1420"/>
      <c r="N18" s="1430"/>
      <c r="O18" s="1530"/>
      <c r="P18" s="1530"/>
      <c r="Q18" s="1530"/>
      <c r="R18" s="1530"/>
      <c r="S18" s="1420"/>
      <c r="T18" s="1420"/>
      <c r="U18" s="1446"/>
      <c r="V18" s="1432"/>
      <c r="W18" s="1432"/>
      <c r="X18" s="1434"/>
      <c r="Y18" s="1509"/>
      <c r="Z18" s="1501"/>
      <c r="AA18" s="1501"/>
      <c r="AB18" s="1501"/>
      <c r="AC18" s="1501"/>
      <c r="AD18" s="1501"/>
      <c r="AE18" s="1501"/>
      <c r="AF18" s="1501"/>
    </row>
    <row r="19" spans="1:32" ht="12.95" customHeight="1">
      <c r="A19" s="1446"/>
      <c r="B19" s="1517"/>
      <c r="C19" s="1527"/>
      <c r="D19" s="1528"/>
      <c r="E19" s="1529"/>
      <c r="F19" s="1421"/>
      <c r="G19" s="1523"/>
      <c r="H19" s="1420"/>
      <c r="I19" s="1420"/>
      <c r="J19" s="1420"/>
      <c r="K19" s="1530"/>
      <c r="L19" s="1420"/>
      <c r="M19" s="1420"/>
      <c r="N19" s="1430"/>
      <c r="O19" s="1530"/>
      <c r="P19" s="1530"/>
      <c r="Q19" s="1530"/>
      <c r="R19" s="1530"/>
      <c r="S19" s="1420"/>
      <c r="T19" s="1420"/>
      <c r="U19" s="1446"/>
      <c r="V19" s="1432"/>
      <c r="W19" s="1432"/>
      <c r="X19" s="1434"/>
      <c r="Y19" s="1509"/>
      <c r="Z19" s="1501"/>
      <c r="AA19" s="1501"/>
      <c r="AB19" s="1501"/>
      <c r="AC19" s="1501"/>
      <c r="AD19" s="1501"/>
      <c r="AE19" s="1501"/>
      <c r="AF19" s="1501"/>
    </row>
    <row r="20" spans="1:32" ht="12.95" customHeight="1">
      <c r="A20" s="1446"/>
      <c r="B20" s="1517"/>
      <c r="C20" s="1527"/>
      <c r="D20" s="1528"/>
      <c r="E20" s="1529"/>
      <c r="F20" s="1421"/>
      <c r="G20" s="1523"/>
      <c r="H20" s="1420"/>
      <c r="I20" s="1420"/>
      <c r="J20" s="1420"/>
      <c r="K20" s="1530"/>
      <c r="L20" s="1420"/>
      <c r="M20" s="1420"/>
      <c r="N20" s="1430"/>
      <c r="O20" s="1530"/>
      <c r="P20" s="1530"/>
      <c r="Q20" s="1530"/>
      <c r="R20" s="1530"/>
      <c r="S20" s="1420"/>
      <c r="T20" s="1420"/>
      <c r="U20" s="1446"/>
      <c r="V20" s="1432"/>
      <c r="W20" s="1432"/>
      <c r="X20" s="1434"/>
      <c r="Y20" s="1509"/>
      <c r="Z20" s="1501"/>
      <c r="AA20" s="1501"/>
      <c r="AB20" s="1501"/>
      <c r="AC20" s="1501"/>
      <c r="AD20" s="1501"/>
      <c r="AE20" s="1501"/>
      <c r="AF20" s="1501"/>
    </row>
    <row r="21" spans="1:32" ht="12.95" customHeight="1">
      <c r="A21" s="1446"/>
      <c r="B21" s="1517"/>
      <c r="C21" s="1527"/>
      <c r="D21" s="1528"/>
      <c r="E21" s="1529"/>
      <c r="F21" s="1421"/>
      <c r="G21" s="1523"/>
      <c r="H21" s="1420"/>
      <c r="I21" s="1420"/>
      <c r="J21" s="1420"/>
      <c r="K21" s="1530"/>
      <c r="L21" s="1420"/>
      <c r="M21" s="1420"/>
      <c r="N21" s="1430"/>
      <c r="O21" s="1530"/>
      <c r="P21" s="1530"/>
      <c r="Q21" s="1530"/>
      <c r="R21" s="1530"/>
      <c r="S21" s="1420"/>
      <c r="T21" s="1420"/>
      <c r="U21" s="1446"/>
      <c r="V21" s="1432"/>
      <c r="W21" s="1432"/>
      <c r="X21" s="1434"/>
      <c r="Y21" s="1509"/>
      <c r="Z21" s="1501"/>
      <c r="AA21" s="1501"/>
      <c r="AB21" s="1501"/>
      <c r="AC21" s="1501"/>
      <c r="AD21" s="1501"/>
      <c r="AE21" s="1501"/>
      <c r="AF21" s="1501"/>
    </row>
    <row r="22" spans="1:32" ht="12.95" customHeight="1">
      <c r="A22" s="1446"/>
      <c r="B22" s="1517"/>
      <c r="C22" s="1527"/>
      <c r="D22" s="1528"/>
      <c r="E22" s="1529"/>
      <c r="F22" s="1421"/>
      <c r="G22" s="1523"/>
      <c r="H22" s="1420"/>
      <c r="I22" s="1420"/>
      <c r="J22" s="1420"/>
      <c r="K22" s="1530"/>
      <c r="L22" s="1420"/>
      <c r="M22" s="1420"/>
      <c r="N22" s="1430"/>
      <c r="O22" s="1530"/>
      <c r="P22" s="1530"/>
      <c r="Q22" s="1530"/>
      <c r="R22" s="1530"/>
      <c r="S22" s="1420"/>
      <c r="T22" s="1420"/>
      <c r="U22" s="1446"/>
      <c r="V22" s="1432"/>
      <c r="W22" s="1432"/>
      <c r="X22" s="1434"/>
      <c r="Y22" s="1509"/>
      <c r="Z22" s="1501"/>
      <c r="AA22" s="1501"/>
      <c r="AB22" s="1501"/>
      <c r="AC22" s="1501"/>
      <c r="AD22" s="1501"/>
      <c r="AE22" s="1501"/>
      <c r="AF22" s="1501"/>
    </row>
    <row r="23" spans="1:32" ht="12.95" customHeight="1">
      <c r="A23" s="1446"/>
      <c r="B23" s="1517"/>
      <c r="C23" s="1527"/>
      <c r="D23" s="1528"/>
      <c r="E23" s="1529"/>
      <c r="F23" s="1421"/>
      <c r="G23" s="1523"/>
      <c r="H23" s="1420"/>
      <c r="I23" s="1420"/>
      <c r="J23" s="1420"/>
      <c r="K23" s="1530"/>
      <c r="L23" s="1420"/>
      <c r="M23" s="1420"/>
      <c r="N23" s="1430"/>
      <c r="O23" s="1530"/>
      <c r="P23" s="1530"/>
      <c r="Q23" s="1530"/>
      <c r="R23" s="1530"/>
      <c r="S23" s="1420"/>
      <c r="T23" s="1420"/>
      <c r="U23" s="1446"/>
      <c r="V23" s="1432"/>
      <c r="W23" s="1432"/>
      <c r="X23" s="1434"/>
      <c r="Y23" s="1509"/>
      <c r="Z23" s="1501"/>
      <c r="AA23" s="1501"/>
      <c r="AB23" s="1501"/>
      <c r="AC23" s="1501"/>
      <c r="AD23" s="1501"/>
      <c r="AE23" s="1501"/>
      <c r="AF23" s="1501"/>
    </row>
    <row r="24" spans="1:32" ht="12.95" customHeight="1">
      <c r="A24" s="1446"/>
      <c r="B24" s="1517"/>
      <c r="C24" s="1527"/>
      <c r="D24" s="1528"/>
      <c r="E24" s="1529"/>
      <c r="F24" s="1421"/>
      <c r="G24" s="1523"/>
      <c r="H24" s="1420"/>
      <c r="I24" s="1420"/>
      <c r="J24" s="1420"/>
      <c r="K24" s="1530"/>
      <c r="L24" s="1420"/>
      <c r="M24" s="1420"/>
      <c r="N24" s="1430"/>
      <c r="O24" s="1530"/>
      <c r="P24" s="1530"/>
      <c r="Q24" s="1530"/>
      <c r="R24" s="1530"/>
      <c r="S24" s="1420"/>
      <c r="T24" s="1420"/>
      <c r="U24" s="1446"/>
      <c r="V24" s="1432"/>
      <c r="W24" s="1432"/>
      <c r="X24" s="1434"/>
      <c r="Y24" s="1509"/>
      <c r="Z24" s="1501"/>
      <c r="AA24" s="1501"/>
      <c r="AB24" s="1501"/>
      <c r="AC24" s="1501"/>
      <c r="AD24" s="1501"/>
      <c r="AE24" s="1501"/>
      <c r="AF24" s="1501"/>
    </row>
    <row r="25" spans="1:32" ht="12.95" customHeight="1">
      <c r="A25" s="1446"/>
      <c r="B25" s="1517"/>
      <c r="C25" s="1527"/>
      <c r="D25" s="1528"/>
      <c r="E25" s="1529"/>
      <c r="F25" s="1421"/>
      <c r="G25" s="1523"/>
      <c r="H25" s="1420"/>
      <c r="I25" s="1420"/>
      <c r="J25" s="1420"/>
      <c r="K25" s="1530"/>
      <c r="L25" s="1420"/>
      <c r="M25" s="1420"/>
      <c r="N25" s="1430"/>
      <c r="O25" s="1530"/>
      <c r="P25" s="1530"/>
      <c r="Q25" s="1530"/>
      <c r="R25" s="1530"/>
      <c r="S25" s="1420"/>
      <c r="T25" s="1420"/>
      <c r="U25" s="1446"/>
      <c r="V25" s="1432"/>
      <c r="W25" s="1432"/>
      <c r="X25" s="1434"/>
      <c r="Y25" s="1509"/>
      <c r="Z25" s="1501"/>
      <c r="AA25" s="1501"/>
      <c r="AB25" s="1501"/>
      <c r="AC25" s="1501"/>
      <c r="AD25" s="1501"/>
      <c r="AE25" s="1501"/>
      <c r="AF25" s="1501"/>
    </row>
    <row r="26" spans="1:32" ht="12.95" customHeight="1">
      <c r="A26" s="1446"/>
      <c r="B26" s="1517"/>
      <c r="C26" s="1527"/>
      <c r="D26" s="1528"/>
      <c r="E26" s="1529"/>
      <c r="F26" s="1421"/>
      <c r="G26" s="1523"/>
      <c r="H26" s="1420"/>
      <c r="I26" s="1420"/>
      <c r="J26" s="1420"/>
      <c r="K26" s="1530"/>
      <c r="L26" s="1420"/>
      <c r="M26" s="1420"/>
      <c r="N26" s="1430"/>
      <c r="O26" s="1530"/>
      <c r="P26" s="1530"/>
      <c r="Q26" s="1530"/>
      <c r="R26" s="1530"/>
      <c r="S26" s="1420"/>
      <c r="T26" s="1420"/>
      <c r="U26" s="1446"/>
      <c r="V26" s="1432"/>
      <c r="W26" s="1432"/>
      <c r="X26" s="1434"/>
      <c r="Y26" s="1509"/>
      <c r="Z26" s="1501"/>
      <c r="AA26" s="1501"/>
      <c r="AB26" s="1501"/>
      <c r="AC26" s="1501"/>
      <c r="AD26" s="1501"/>
      <c r="AE26" s="1501"/>
      <c r="AF26" s="1501"/>
    </row>
    <row r="27" spans="1:32" ht="12.95" customHeight="1">
      <c r="A27" s="1446"/>
      <c r="B27" s="1517"/>
      <c r="C27" s="1527"/>
      <c r="D27" s="1528"/>
      <c r="E27" s="1529"/>
      <c r="F27" s="1421"/>
      <c r="G27" s="1523"/>
      <c r="H27" s="1420"/>
      <c r="I27" s="1420"/>
      <c r="J27" s="1420"/>
      <c r="K27" s="1530"/>
      <c r="L27" s="1420"/>
      <c r="M27" s="1420"/>
      <c r="N27" s="1430"/>
      <c r="O27" s="1530"/>
      <c r="P27" s="1530"/>
      <c r="Q27" s="1530"/>
      <c r="R27" s="1530"/>
      <c r="S27" s="1420"/>
      <c r="T27" s="1420"/>
      <c r="U27" s="1446"/>
      <c r="V27" s="1432"/>
      <c r="W27" s="1432"/>
      <c r="X27" s="1434"/>
      <c r="Y27" s="1509"/>
      <c r="Z27" s="1501"/>
      <c r="AA27" s="1501"/>
      <c r="AB27" s="1501"/>
      <c r="AC27" s="1501"/>
      <c r="AD27" s="1501"/>
      <c r="AE27" s="1501"/>
      <c r="AF27" s="1501"/>
    </row>
    <row r="28" spans="1:32" ht="12.95" customHeight="1">
      <c r="A28" s="1446"/>
      <c r="B28" s="1517"/>
      <c r="C28" s="1527"/>
      <c r="D28" s="1528"/>
      <c r="E28" s="1529"/>
      <c r="F28" s="1421"/>
      <c r="G28" s="1523"/>
      <c r="H28" s="1420"/>
      <c r="I28" s="1420"/>
      <c r="J28" s="1420"/>
      <c r="K28" s="1530"/>
      <c r="L28" s="1420"/>
      <c r="M28" s="1420"/>
      <c r="N28" s="1430"/>
      <c r="O28" s="1530"/>
      <c r="P28" s="1530"/>
      <c r="Q28" s="1530"/>
      <c r="R28" s="1530"/>
      <c r="S28" s="1420"/>
      <c r="T28" s="1420"/>
      <c r="U28" s="1446"/>
      <c r="V28" s="1432"/>
      <c r="W28" s="1432"/>
      <c r="X28" s="1434"/>
      <c r="Y28" s="1509"/>
      <c r="Z28" s="1501"/>
      <c r="AA28" s="1501"/>
      <c r="AB28" s="1501"/>
      <c r="AC28" s="1501"/>
      <c r="AD28" s="1501"/>
      <c r="AE28" s="1501"/>
      <c r="AF28" s="1501"/>
    </row>
    <row r="29" spans="1:32" ht="12.95" customHeight="1">
      <c r="A29" s="1446"/>
      <c r="B29" s="1517"/>
      <c r="C29" s="1527"/>
      <c r="D29" s="1528"/>
      <c r="E29" s="1529"/>
      <c r="F29" s="1421"/>
      <c r="G29" s="1523"/>
      <c r="H29" s="1420"/>
      <c r="I29" s="1420"/>
      <c r="J29" s="1420"/>
      <c r="K29" s="1530"/>
      <c r="L29" s="1420"/>
      <c r="M29" s="1420"/>
      <c r="N29" s="1430"/>
      <c r="O29" s="1530"/>
      <c r="P29" s="1530"/>
      <c r="Q29" s="1530"/>
      <c r="R29" s="1530"/>
      <c r="S29" s="1420"/>
      <c r="T29" s="1420"/>
      <c r="U29" s="1446"/>
      <c r="V29" s="1432"/>
      <c r="W29" s="1432"/>
      <c r="X29" s="1434"/>
      <c r="Y29" s="1509"/>
      <c r="Z29" s="1501"/>
      <c r="AA29" s="1501"/>
      <c r="AB29" s="1501"/>
      <c r="AC29" s="1501"/>
      <c r="AD29" s="1501"/>
      <c r="AE29" s="1501"/>
      <c r="AF29" s="1501"/>
    </row>
    <row r="30" spans="1:32" ht="12.95" customHeight="1">
      <c r="A30" s="1446"/>
      <c r="B30" s="1517"/>
      <c r="C30" s="1527"/>
      <c r="D30" s="1528"/>
      <c r="E30" s="1529"/>
      <c r="F30" s="1421"/>
      <c r="G30" s="1523"/>
      <c r="H30" s="1420"/>
      <c r="I30" s="1420"/>
      <c r="J30" s="1420"/>
      <c r="K30" s="1530"/>
      <c r="L30" s="1420"/>
      <c r="M30" s="1420"/>
      <c r="N30" s="1430"/>
      <c r="O30" s="1530"/>
      <c r="P30" s="1530"/>
      <c r="Q30" s="1530"/>
      <c r="R30" s="1530"/>
      <c r="S30" s="1420"/>
      <c r="T30" s="1420"/>
      <c r="U30" s="1446"/>
      <c r="V30" s="1432"/>
      <c r="W30" s="1432"/>
      <c r="X30" s="1434"/>
      <c r="Y30" s="1509"/>
      <c r="Z30" s="1501"/>
      <c r="AA30" s="1501"/>
      <c r="AB30" s="1501"/>
      <c r="AC30" s="1501"/>
      <c r="AD30" s="1501"/>
      <c r="AE30" s="1501"/>
      <c r="AF30" s="1501"/>
    </row>
    <row r="31" spans="1:32" ht="12.95" customHeight="1">
      <c r="A31" s="1446"/>
      <c r="B31" s="1517"/>
      <c r="C31" s="1527"/>
      <c r="D31" s="1528"/>
      <c r="E31" s="1529"/>
      <c r="F31" s="1421"/>
      <c r="G31" s="1523"/>
      <c r="H31" s="1420"/>
      <c r="I31" s="1420"/>
      <c r="J31" s="1420"/>
      <c r="K31" s="1530"/>
      <c r="L31" s="1420"/>
      <c r="M31" s="1420"/>
      <c r="N31" s="1430"/>
      <c r="O31" s="1530"/>
      <c r="P31" s="1530"/>
      <c r="Q31" s="1530"/>
      <c r="R31" s="1530"/>
      <c r="S31" s="1420"/>
      <c r="T31" s="1420"/>
      <c r="U31" s="1446"/>
      <c r="V31" s="1432"/>
      <c r="W31" s="1432"/>
      <c r="X31" s="1434"/>
      <c r="Y31" s="1509"/>
      <c r="Z31" s="1501"/>
      <c r="AA31" s="1501"/>
      <c r="AB31" s="1501"/>
      <c r="AC31" s="1501"/>
      <c r="AD31" s="1501"/>
      <c r="AE31" s="1501"/>
      <c r="AF31" s="1501"/>
    </row>
    <row r="32" spans="1:32" ht="12.95" customHeight="1">
      <c r="A32" s="1446"/>
      <c r="B32" s="1517"/>
      <c r="C32" s="1527"/>
      <c r="D32" s="1528"/>
      <c r="E32" s="1529"/>
      <c r="F32" s="1421"/>
      <c r="G32" s="1523"/>
      <c r="H32" s="1420"/>
      <c r="I32" s="1420"/>
      <c r="J32" s="1420"/>
      <c r="K32" s="1530"/>
      <c r="L32" s="1420"/>
      <c r="M32" s="1420"/>
      <c r="N32" s="1430"/>
      <c r="O32" s="1530"/>
      <c r="P32" s="1530"/>
      <c r="Q32" s="1530"/>
      <c r="R32" s="1530"/>
      <c r="S32" s="1420"/>
      <c r="T32" s="1420"/>
      <c r="U32" s="1446"/>
      <c r="V32" s="1432"/>
      <c r="W32" s="1432"/>
      <c r="X32" s="1434"/>
      <c r="Y32" s="1509"/>
      <c r="Z32" s="1501"/>
      <c r="AA32" s="1501"/>
      <c r="AB32" s="1501"/>
      <c r="AC32" s="1501"/>
      <c r="AD32" s="1501"/>
      <c r="AE32" s="1501"/>
      <c r="AF32" s="1501"/>
    </row>
    <row r="33" spans="1:32" ht="12.95" customHeight="1">
      <c r="A33" s="1446"/>
      <c r="B33" s="1517"/>
      <c r="C33" s="1527"/>
      <c r="D33" s="1528"/>
      <c r="E33" s="1529"/>
      <c r="F33" s="1421"/>
      <c r="G33" s="1523"/>
      <c r="H33" s="1420"/>
      <c r="I33" s="1420"/>
      <c r="J33" s="1420"/>
      <c r="K33" s="1530"/>
      <c r="L33" s="1420"/>
      <c r="M33" s="1420"/>
      <c r="N33" s="1430"/>
      <c r="O33" s="1530"/>
      <c r="P33" s="1530"/>
      <c r="Q33" s="1530"/>
      <c r="R33" s="1530"/>
      <c r="S33" s="1420"/>
      <c r="T33" s="1420"/>
      <c r="U33" s="1446"/>
      <c r="V33" s="1432"/>
      <c r="W33" s="1432"/>
      <c r="X33" s="1434"/>
      <c r="Y33" s="1509"/>
      <c r="Z33" s="1501"/>
      <c r="AA33" s="1501"/>
      <c r="AB33" s="1501"/>
      <c r="AC33" s="1501"/>
      <c r="AD33" s="1501"/>
      <c r="AE33" s="1501"/>
      <c r="AF33" s="1501"/>
    </row>
    <row r="34" spans="1:32" ht="12.95" customHeight="1">
      <c r="A34" s="1446"/>
      <c r="B34" s="1517"/>
      <c r="C34" s="1527"/>
      <c r="D34" s="1528"/>
      <c r="E34" s="1529"/>
      <c r="F34" s="1421"/>
      <c r="G34" s="1523"/>
      <c r="H34" s="1420"/>
      <c r="I34" s="1420"/>
      <c r="J34" s="1420"/>
      <c r="K34" s="1530"/>
      <c r="L34" s="1420"/>
      <c r="M34" s="1420"/>
      <c r="N34" s="1430"/>
      <c r="O34" s="1530"/>
      <c r="P34" s="1530"/>
      <c r="Q34" s="1530"/>
      <c r="R34" s="1530"/>
      <c r="S34" s="1420"/>
      <c r="T34" s="1420"/>
      <c r="U34" s="1446"/>
      <c r="V34" s="1432"/>
      <c r="W34" s="1432"/>
      <c r="X34" s="1434"/>
      <c r="Y34" s="1509"/>
      <c r="Z34" s="1501"/>
      <c r="AA34" s="1501"/>
      <c r="AB34" s="1501"/>
      <c r="AC34" s="1501"/>
      <c r="AD34" s="1501"/>
      <c r="AE34" s="1501"/>
      <c r="AF34" s="1501"/>
    </row>
    <row r="35" spans="1:32" ht="12.95" customHeight="1">
      <c r="A35" s="1446"/>
      <c r="B35" s="1517"/>
      <c r="C35" s="1527"/>
      <c r="D35" s="1528"/>
      <c r="E35" s="1529"/>
      <c r="F35" s="1421"/>
      <c r="G35" s="1523"/>
      <c r="H35" s="1420"/>
      <c r="I35" s="1420"/>
      <c r="J35" s="1420"/>
      <c r="K35" s="1530"/>
      <c r="L35" s="1420"/>
      <c r="M35" s="1420"/>
      <c r="N35" s="1430"/>
      <c r="O35" s="1530"/>
      <c r="P35" s="1530"/>
      <c r="Q35" s="1530"/>
      <c r="R35" s="1530"/>
      <c r="S35" s="1420"/>
      <c r="T35" s="1420"/>
      <c r="U35" s="1446"/>
      <c r="V35" s="1432"/>
      <c r="W35" s="1432"/>
      <c r="X35" s="1434"/>
      <c r="Y35" s="1509"/>
      <c r="Z35" s="1501"/>
      <c r="AA35" s="1501"/>
      <c r="AB35" s="1501"/>
      <c r="AC35" s="1501"/>
      <c r="AD35" s="1501"/>
      <c r="AE35" s="1501"/>
      <c r="AF35" s="1501"/>
    </row>
    <row r="36" spans="1:32" ht="12.95" customHeight="1">
      <c r="A36" s="1446"/>
      <c r="B36" s="1517"/>
      <c r="C36" s="1527"/>
      <c r="D36" s="1528"/>
      <c r="E36" s="1529"/>
      <c r="F36" s="1421"/>
      <c r="G36" s="1523"/>
      <c r="H36" s="1420"/>
      <c r="I36" s="1420"/>
      <c r="J36" s="1420"/>
      <c r="K36" s="1530"/>
      <c r="L36" s="1420"/>
      <c r="M36" s="1420"/>
      <c r="N36" s="1430"/>
      <c r="O36" s="1530"/>
      <c r="P36" s="1530"/>
      <c r="Q36" s="1530"/>
      <c r="R36" s="1530"/>
      <c r="S36" s="1420"/>
      <c r="T36" s="1420"/>
      <c r="U36" s="1446"/>
      <c r="V36" s="1432"/>
      <c r="W36" s="1432"/>
      <c r="X36" s="1434"/>
      <c r="Y36" s="1509"/>
      <c r="Z36" s="1501"/>
      <c r="AA36" s="1501"/>
      <c r="AB36" s="1501"/>
      <c r="AC36" s="1501"/>
      <c r="AD36" s="1501"/>
      <c r="AE36" s="1501"/>
      <c r="AF36" s="1501"/>
    </row>
    <row r="37" spans="1:32" ht="12.95" customHeight="1">
      <c r="A37" s="1446"/>
      <c r="B37" s="1517"/>
      <c r="C37" s="1527"/>
      <c r="D37" s="1528"/>
      <c r="E37" s="1529"/>
      <c r="F37" s="1421"/>
      <c r="G37" s="1523"/>
      <c r="H37" s="1420"/>
      <c r="I37" s="1420"/>
      <c r="J37" s="1420"/>
      <c r="K37" s="1530"/>
      <c r="L37" s="1420"/>
      <c r="M37" s="1420"/>
      <c r="N37" s="1430"/>
      <c r="O37" s="1530"/>
      <c r="P37" s="1530"/>
      <c r="Q37" s="1530"/>
      <c r="R37" s="1530"/>
      <c r="S37" s="1420"/>
      <c r="T37" s="1420"/>
      <c r="U37" s="1446"/>
      <c r="V37" s="1432"/>
      <c r="W37" s="1432"/>
      <c r="X37" s="1434"/>
      <c r="Y37" s="1509"/>
      <c r="Z37" s="1501"/>
      <c r="AA37" s="1501"/>
      <c r="AB37" s="1501"/>
      <c r="AC37" s="1501"/>
      <c r="AD37" s="1501"/>
      <c r="AE37" s="1501"/>
      <c r="AF37" s="1501"/>
    </row>
    <row r="38" spans="1:32" ht="12.95" customHeight="1">
      <c r="A38" s="1446"/>
      <c r="B38" s="1517"/>
      <c r="C38" s="1527"/>
      <c r="D38" s="1528"/>
      <c r="E38" s="1529"/>
      <c r="F38" s="1421"/>
      <c r="G38" s="1523"/>
      <c r="H38" s="1420"/>
      <c r="I38" s="1420"/>
      <c r="J38" s="1420"/>
      <c r="K38" s="1530"/>
      <c r="L38" s="1420"/>
      <c r="M38" s="1420"/>
      <c r="N38" s="1430"/>
      <c r="O38" s="1530"/>
      <c r="P38" s="1530"/>
      <c r="Q38" s="1530"/>
      <c r="R38" s="1530"/>
      <c r="S38" s="1420"/>
      <c r="T38" s="1420"/>
      <c r="U38" s="1446"/>
      <c r="V38" s="1432"/>
      <c r="W38" s="1432"/>
      <c r="X38" s="1434"/>
      <c r="Y38" s="1509"/>
      <c r="Z38" s="1501"/>
      <c r="AA38" s="1501"/>
      <c r="AB38" s="1501"/>
      <c r="AC38" s="1501"/>
      <c r="AD38" s="1501"/>
      <c r="AE38" s="1501"/>
      <c r="AF38" s="1501"/>
    </row>
    <row r="39" spans="1:32" ht="12.95" customHeight="1">
      <c r="A39" s="1446"/>
      <c r="B39" s="1517"/>
      <c r="C39" s="1527"/>
      <c r="D39" s="1528"/>
      <c r="E39" s="1529"/>
      <c r="F39" s="1421"/>
      <c r="G39" s="1523"/>
      <c r="H39" s="1420"/>
      <c r="I39" s="1420"/>
      <c r="J39" s="1420"/>
      <c r="K39" s="1530"/>
      <c r="L39" s="1420"/>
      <c r="M39" s="1420"/>
      <c r="N39" s="1430"/>
      <c r="O39" s="1530"/>
      <c r="P39" s="1530"/>
      <c r="Q39" s="1530"/>
      <c r="R39" s="1530"/>
      <c r="S39" s="1420"/>
      <c r="T39" s="1420"/>
      <c r="U39" s="1446"/>
      <c r="V39" s="1432"/>
      <c r="W39" s="1432"/>
      <c r="X39" s="1434"/>
      <c r="Y39" s="1509"/>
      <c r="Z39" s="1501"/>
      <c r="AA39" s="1501"/>
      <c r="AB39" s="1501"/>
      <c r="AC39" s="1501"/>
      <c r="AD39" s="1501"/>
      <c r="AE39" s="1501"/>
      <c r="AF39" s="1501"/>
    </row>
    <row r="40" spans="1:32" ht="12.95" customHeight="1">
      <c r="A40" s="1446"/>
      <c r="B40" s="1517"/>
      <c r="C40" s="1527"/>
      <c r="D40" s="1528"/>
      <c r="E40" s="1529"/>
      <c r="F40" s="1421"/>
      <c r="G40" s="1523"/>
      <c r="H40" s="1420"/>
      <c r="I40" s="1420"/>
      <c r="J40" s="1420"/>
      <c r="K40" s="1530"/>
      <c r="L40" s="1420"/>
      <c r="M40" s="1420"/>
      <c r="N40" s="1430"/>
      <c r="O40" s="1530"/>
      <c r="P40" s="1530"/>
      <c r="Q40" s="1530"/>
      <c r="R40" s="1530"/>
      <c r="S40" s="1420"/>
      <c r="T40" s="1420"/>
      <c r="U40" s="1446"/>
      <c r="V40" s="1432"/>
      <c r="W40" s="1432"/>
      <c r="X40" s="1434"/>
      <c r="Y40" s="1509"/>
      <c r="Z40" s="1501"/>
      <c r="AA40" s="1501"/>
      <c r="AB40" s="1501"/>
      <c r="AC40" s="1501"/>
      <c r="AD40" s="1501"/>
      <c r="AE40" s="1501"/>
      <c r="AF40" s="1501"/>
    </row>
    <row r="41" spans="1:32" ht="12.95" customHeight="1">
      <c r="A41" s="1446"/>
      <c r="B41" s="1517"/>
      <c r="C41" s="1527"/>
      <c r="D41" s="1528"/>
      <c r="E41" s="1529"/>
      <c r="F41" s="1421"/>
      <c r="G41" s="1523"/>
      <c r="H41" s="1420"/>
      <c r="I41" s="1420"/>
      <c r="J41" s="1420"/>
      <c r="K41" s="1530"/>
      <c r="L41" s="1420"/>
      <c r="M41" s="1420"/>
      <c r="N41" s="1430"/>
      <c r="O41" s="1530"/>
      <c r="P41" s="1530"/>
      <c r="Q41" s="1530"/>
      <c r="R41" s="1530"/>
      <c r="S41" s="1420"/>
      <c r="T41" s="1420"/>
      <c r="U41" s="1446"/>
      <c r="V41" s="1432"/>
      <c r="W41" s="1432"/>
      <c r="X41" s="1434"/>
      <c r="Y41" s="1509"/>
      <c r="Z41" s="1501"/>
      <c r="AA41" s="1501"/>
      <c r="AB41" s="1501"/>
      <c r="AC41" s="1501"/>
      <c r="AD41" s="1501"/>
      <c r="AE41" s="1501"/>
      <c r="AF41" s="1501"/>
    </row>
    <row r="42" spans="1:32" ht="12.95" customHeight="1">
      <c r="A42" s="1446"/>
      <c r="B42" s="1517"/>
      <c r="C42" s="1527"/>
      <c r="D42" s="1528"/>
      <c r="E42" s="1529"/>
      <c r="F42" s="1421"/>
      <c r="G42" s="1523"/>
      <c r="H42" s="1420"/>
      <c r="I42" s="1420"/>
      <c r="J42" s="1420"/>
      <c r="K42" s="1530"/>
      <c r="L42" s="1420"/>
      <c r="M42" s="1420"/>
      <c r="N42" s="1430"/>
      <c r="O42" s="1530"/>
      <c r="P42" s="1530"/>
      <c r="Q42" s="1530"/>
      <c r="R42" s="1530"/>
      <c r="S42" s="1420"/>
      <c r="T42" s="1420"/>
      <c r="U42" s="1446"/>
      <c r="V42" s="1432"/>
      <c r="W42" s="1432"/>
      <c r="X42" s="1434"/>
      <c r="Y42" s="1509"/>
      <c r="Z42" s="1501"/>
      <c r="AA42" s="1501"/>
      <c r="AB42" s="1501"/>
      <c r="AC42" s="1501"/>
      <c r="AD42" s="1501"/>
      <c r="AE42" s="1501"/>
      <c r="AF42" s="1501"/>
    </row>
    <row r="43" spans="1:32" ht="12.95" customHeight="1">
      <c r="A43" s="1446"/>
      <c r="B43" s="1517"/>
      <c r="C43" s="1527"/>
      <c r="D43" s="1528"/>
      <c r="E43" s="1529"/>
      <c r="F43" s="1421"/>
      <c r="G43" s="1523"/>
      <c r="H43" s="1420"/>
      <c r="I43" s="1420"/>
      <c r="J43" s="1420"/>
      <c r="K43" s="1530"/>
      <c r="L43" s="1420"/>
      <c r="M43" s="1420"/>
      <c r="N43" s="1430"/>
      <c r="O43" s="1530"/>
      <c r="P43" s="1530"/>
      <c r="Q43" s="1530"/>
      <c r="R43" s="1530"/>
      <c r="S43" s="1420"/>
      <c r="T43" s="1420"/>
      <c r="U43" s="1446"/>
      <c r="V43" s="1432"/>
      <c r="W43" s="1432"/>
      <c r="X43" s="1434"/>
      <c r="Y43" s="1509"/>
      <c r="Z43" s="1501"/>
      <c r="AA43" s="1501"/>
      <c r="AB43" s="1501"/>
      <c r="AC43" s="1501"/>
      <c r="AD43" s="1501"/>
      <c r="AE43" s="1501"/>
      <c r="AF43" s="1501"/>
    </row>
    <row r="44" spans="1:32" ht="12.95" customHeight="1">
      <c r="A44" s="1446"/>
      <c r="B44" s="1517"/>
      <c r="C44" s="1527"/>
      <c r="D44" s="1528"/>
      <c r="E44" s="1529"/>
      <c r="F44" s="1421"/>
      <c r="G44" s="1523"/>
      <c r="H44" s="1420"/>
      <c r="I44" s="1420"/>
      <c r="J44" s="1420"/>
      <c r="K44" s="1530"/>
      <c r="L44" s="1420"/>
      <c r="M44" s="1420"/>
      <c r="N44" s="1430"/>
      <c r="O44" s="1530"/>
      <c r="P44" s="1530"/>
      <c r="Q44" s="1530"/>
      <c r="R44" s="1530"/>
      <c r="S44" s="1420"/>
      <c r="T44" s="1420"/>
      <c r="U44" s="1446"/>
      <c r="V44" s="1432"/>
      <c r="W44" s="1432"/>
      <c r="X44" s="1434"/>
      <c r="Y44" s="1509"/>
      <c r="Z44" s="1501"/>
      <c r="AA44" s="1501"/>
      <c r="AB44" s="1501"/>
      <c r="AC44" s="1501"/>
      <c r="AD44" s="1501"/>
      <c r="AE44" s="1501"/>
      <c r="AF44" s="1501"/>
    </row>
    <row r="45" spans="1:32" ht="12.95" customHeight="1">
      <c r="A45" s="1446"/>
      <c r="B45" s="1517"/>
      <c r="C45" s="1527"/>
      <c r="D45" s="1528"/>
      <c r="E45" s="1529"/>
      <c r="F45" s="1421"/>
      <c r="G45" s="1523"/>
      <c r="H45" s="1420"/>
      <c r="I45" s="1420"/>
      <c r="J45" s="1420"/>
      <c r="K45" s="1530"/>
      <c r="L45" s="1420"/>
      <c r="M45" s="1420"/>
      <c r="N45" s="1430"/>
      <c r="O45" s="1530"/>
      <c r="P45" s="1530"/>
      <c r="Q45" s="1530"/>
      <c r="R45" s="1530"/>
      <c r="S45" s="1420"/>
      <c r="T45" s="1420"/>
      <c r="U45" s="1446"/>
      <c r="V45" s="1432"/>
      <c r="W45" s="1432"/>
      <c r="X45" s="1434"/>
      <c r="Y45" s="1509"/>
      <c r="Z45" s="1501"/>
      <c r="AA45" s="1501"/>
      <c r="AB45" s="1501"/>
      <c r="AC45" s="1501"/>
      <c r="AD45" s="1501"/>
      <c r="AE45" s="1501"/>
      <c r="AF45" s="1501"/>
    </row>
    <row r="46" spans="1:32" ht="12.95" customHeight="1">
      <c r="A46" s="1446"/>
      <c r="B46" s="1517"/>
      <c r="C46" s="1527"/>
      <c r="D46" s="1528"/>
      <c r="E46" s="1529"/>
      <c r="F46" s="1421"/>
      <c r="G46" s="1523"/>
      <c r="H46" s="1420"/>
      <c r="I46" s="1420"/>
      <c r="J46" s="1420"/>
      <c r="K46" s="1530"/>
      <c r="L46" s="1420"/>
      <c r="M46" s="1420"/>
      <c r="N46" s="1430"/>
      <c r="O46" s="1530"/>
      <c r="P46" s="1530"/>
      <c r="Q46" s="1530"/>
      <c r="R46" s="1530"/>
      <c r="S46" s="1420"/>
      <c r="T46" s="1420"/>
      <c r="U46" s="1446"/>
      <c r="V46" s="1432"/>
      <c r="W46" s="1432"/>
      <c r="X46" s="1434"/>
      <c r="Y46" s="1509"/>
      <c r="Z46" s="1501"/>
      <c r="AA46" s="1501"/>
      <c r="AB46" s="1501"/>
      <c r="AC46" s="1501"/>
      <c r="AD46" s="1501"/>
      <c r="AE46" s="1501"/>
      <c r="AF46" s="1501"/>
    </row>
    <row r="47" spans="1:32" ht="12.95" customHeight="1">
      <c r="A47" s="1446"/>
      <c r="B47" s="1517"/>
      <c r="C47" s="1527"/>
      <c r="D47" s="1528"/>
      <c r="E47" s="1529"/>
      <c r="F47" s="1421"/>
      <c r="G47" s="1523"/>
      <c r="H47" s="1420"/>
      <c r="I47" s="1420"/>
      <c r="J47" s="1420"/>
      <c r="K47" s="1530"/>
      <c r="L47" s="1420"/>
      <c r="M47" s="1420"/>
      <c r="N47" s="1430"/>
      <c r="O47" s="1530"/>
      <c r="P47" s="1530"/>
      <c r="Q47" s="1530"/>
      <c r="R47" s="1530"/>
      <c r="S47" s="1420"/>
      <c r="T47" s="1420"/>
      <c r="U47" s="1446"/>
      <c r="V47" s="1432"/>
      <c r="W47" s="1432"/>
      <c r="X47" s="1434"/>
      <c r="Y47" s="1509"/>
      <c r="Z47" s="1501"/>
      <c r="AA47" s="1501"/>
      <c r="AB47" s="1501"/>
      <c r="AC47" s="1501"/>
      <c r="AD47" s="1501"/>
      <c r="AE47" s="1501"/>
      <c r="AF47" s="1501"/>
    </row>
    <row r="48" spans="1:32" ht="12.95" customHeight="1">
      <c r="A48" s="1446"/>
      <c r="B48" s="1517"/>
      <c r="C48" s="1527"/>
      <c r="D48" s="1528"/>
      <c r="E48" s="1529"/>
      <c r="F48" s="1421"/>
      <c r="G48" s="1523"/>
      <c r="H48" s="1420"/>
      <c r="I48" s="1420"/>
      <c r="J48" s="1420"/>
      <c r="K48" s="1530"/>
      <c r="L48" s="1420"/>
      <c r="M48" s="1420"/>
      <c r="N48" s="1430"/>
      <c r="O48" s="1530"/>
      <c r="P48" s="1530"/>
      <c r="Q48" s="1530"/>
      <c r="R48" s="1530"/>
      <c r="S48" s="1420"/>
      <c r="T48" s="1420"/>
      <c r="U48" s="1446"/>
      <c r="V48" s="1432"/>
      <c r="W48" s="1432"/>
      <c r="X48" s="1434"/>
      <c r="Y48" s="1509"/>
      <c r="Z48" s="1501"/>
      <c r="AA48" s="1501"/>
      <c r="AB48" s="1501"/>
      <c r="AC48" s="1501"/>
      <c r="AD48" s="1501"/>
      <c r="AE48" s="1501"/>
      <c r="AF48" s="1501"/>
    </row>
    <row r="49" spans="1:32" ht="12.95" customHeight="1">
      <c r="A49" s="1446"/>
      <c r="B49" s="1517"/>
      <c r="C49" s="1527"/>
      <c r="D49" s="1528"/>
      <c r="E49" s="1529"/>
      <c r="F49" s="1421"/>
      <c r="G49" s="1523"/>
      <c r="H49" s="1420"/>
      <c r="I49" s="1420"/>
      <c r="J49" s="1420"/>
      <c r="K49" s="1530"/>
      <c r="L49" s="1420"/>
      <c r="M49" s="1420"/>
      <c r="N49" s="1430"/>
      <c r="O49" s="1530"/>
      <c r="P49" s="1530"/>
      <c r="Q49" s="1530"/>
      <c r="R49" s="1530"/>
      <c r="S49" s="1420"/>
      <c r="T49" s="1420"/>
      <c r="U49" s="1446"/>
      <c r="V49" s="1432"/>
      <c r="W49" s="1432"/>
      <c r="X49" s="1434"/>
      <c r="Y49" s="1509"/>
      <c r="Z49" s="1501"/>
      <c r="AA49" s="1501"/>
      <c r="AB49" s="1501"/>
      <c r="AC49" s="1501"/>
      <c r="AD49" s="1501"/>
      <c r="AE49" s="1501"/>
      <c r="AF49" s="1501"/>
    </row>
    <row r="50" spans="1:32" ht="12.95" customHeight="1">
      <c r="A50" s="1446"/>
      <c r="B50" s="1517"/>
      <c r="C50" s="1527"/>
      <c r="D50" s="1528"/>
      <c r="E50" s="1529"/>
      <c r="F50" s="1421"/>
      <c r="G50" s="1523"/>
      <c r="H50" s="1420"/>
      <c r="I50" s="1420"/>
      <c r="J50" s="1420"/>
      <c r="K50" s="1530"/>
      <c r="L50" s="1420"/>
      <c r="M50" s="1420"/>
      <c r="N50" s="1430"/>
      <c r="O50" s="1530"/>
      <c r="P50" s="1530"/>
      <c r="Q50" s="1530"/>
      <c r="R50" s="1530"/>
      <c r="S50" s="1420"/>
      <c r="T50" s="1420"/>
      <c r="U50" s="1446"/>
      <c r="V50" s="1432"/>
      <c r="W50" s="1432"/>
      <c r="X50" s="1434"/>
      <c r="Y50" s="1509"/>
      <c r="Z50" s="1501"/>
      <c r="AA50" s="1501"/>
      <c r="AB50" s="1501"/>
      <c r="AC50" s="1501"/>
      <c r="AD50" s="1501"/>
      <c r="AE50" s="1501"/>
      <c r="AF50" s="1501"/>
    </row>
    <row r="51" spans="1:32" ht="12.95" customHeight="1">
      <c r="A51" s="1446"/>
      <c r="B51" s="1517"/>
      <c r="C51" s="1527"/>
      <c r="D51" s="1528"/>
      <c r="E51" s="1529"/>
      <c r="F51" s="1421"/>
      <c r="G51" s="1523"/>
      <c r="H51" s="1420"/>
      <c r="I51" s="1420"/>
      <c r="J51" s="1420"/>
      <c r="K51" s="1530"/>
      <c r="L51" s="1420"/>
      <c r="M51" s="1420"/>
      <c r="N51" s="1430"/>
      <c r="O51" s="1530"/>
      <c r="P51" s="1530"/>
      <c r="Q51" s="1530"/>
      <c r="R51" s="1530"/>
      <c r="S51" s="1420"/>
      <c r="T51" s="1420"/>
      <c r="U51" s="1446"/>
      <c r="V51" s="1432"/>
      <c r="W51" s="1432"/>
      <c r="X51" s="1434"/>
      <c r="Y51" s="1509"/>
      <c r="Z51" s="1501"/>
      <c r="AA51" s="1501"/>
      <c r="AB51" s="1501"/>
      <c r="AC51" s="1501"/>
      <c r="AD51" s="1501"/>
      <c r="AE51" s="1501"/>
      <c r="AF51" s="1501"/>
    </row>
    <row r="52" spans="1:32" ht="12.95" customHeight="1">
      <c r="A52" s="1446"/>
      <c r="B52" s="1517"/>
      <c r="C52" s="1527"/>
      <c r="D52" s="1528"/>
      <c r="E52" s="1529"/>
      <c r="F52" s="1421"/>
      <c r="G52" s="1523"/>
      <c r="H52" s="1420"/>
      <c r="I52" s="1420"/>
      <c r="J52" s="1420"/>
      <c r="K52" s="1530"/>
      <c r="L52" s="1420"/>
      <c r="M52" s="1420"/>
      <c r="N52" s="1430"/>
      <c r="O52" s="1530"/>
      <c r="P52" s="1530"/>
      <c r="Q52" s="1530"/>
      <c r="R52" s="1530"/>
      <c r="S52" s="1420"/>
      <c r="T52" s="1420"/>
      <c r="U52" s="1446"/>
      <c r="V52" s="1432"/>
      <c r="W52" s="1432"/>
      <c r="X52" s="1434"/>
      <c r="Y52" s="1509"/>
      <c r="Z52" s="1501"/>
      <c r="AA52" s="1501"/>
      <c r="AB52" s="1501"/>
      <c r="AC52" s="1501"/>
      <c r="AD52" s="1501"/>
      <c r="AE52" s="1501"/>
      <c r="AF52" s="1501"/>
    </row>
    <row r="53" spans="1:32" ht="12.95" customHeight="1">
      <c r="A53" s="1446"/>
      <c r="B53" s="1517"/>
      <c r="C53" s="1527"/>
      <c r="D53" s="1528"/>
      <c r="E53" s="1529"/>
      <c r="F53" s="1421"/>
      <c r="G53" s="1523"/>
      <c r="H53" s="1420"/>
      <c r="I53" s="1420"/>
      <c r="J53" s="1420"/>
      <c r="K53" s="1530"/>
      <c r="L53" s="1420"/>
      <c r="M53" s="1420"/>
      <c r="N53" s="1430"/>
      <c r="O53" s="1530"/>
      <c r="P53" s="1530"/>
      <c r="Q53" s="1530"/>
      <c r="R53" s="1530"/>
      <c r="S53" s="1420"/>
      <c r="T53" s="1420"/>
      <c r="U53" s="1446"/>
      <c r="V53" s="1432"/>
      <c r="W53" s="1432"/>
      <c r="X53" s="1434"/>
      <c r="Y53" s="1509"/>
      <c r="Z53" s="1501"/>
      <c r="AA53" s="1501"/>
      <c r="AB53" s="1501"/>
      <c r="AC53" s="1501"/>
      <c r="AD53" s="1501"/>
      <c r="AE53" s="1501"/>
      <c r="AF53" s="1501"/>
    </row>
    <row r="54" spans="1:32" ht="12.95" customHeight="1">
      <c r="A54" s="1446"/>
      <c r="B54" s="1517"/>
      <c r="C54" s="1527"/>
      <c r="D54" s="1528"/>
      <c r="E54" s="1529"/>
      <c r="F54" s="1421"/>
      <c r="G54" s="1523"/>
      <c r="H54" s="1420"/>
      <c r="I54" s="1420"/>
      <c r="J54" s="1420"/>
      <c r="K54" s="1530"/>
      <c r="L54" s="1420"/>
      <c r="M54" s="1420"/>
      <c r="N54" s="1430"/>
      <c r="O54" s="1530"/>
      <c r="P54" s="1530"/>
      <c r="Q54" s="1530"/>
      <c r="R54" s="1530"/>
      <c r="S54" s="1420"/>
      <c r="T54" s="1420"/>
      <c r="U54" s="1446"/>
      <c r="V54" s="1432"/>
      <c r="W54" s="1432"/>
      <c r="X54" s="1434"/>
      <c r="Y54" s="1509"/>
      <c r="Z54" s="1501"/>
      <c r="AA54" s="1501"/>
      <c r="AB54" s="1501"/>
      <c r="AC54" s="1501"/>
      <c r="AD54" s="1501"/>
      <c r="AE54" s="1501"/>
      <c r="AF54" s="1501"/>
    </row>
    <row r="55" spans="1:32" ht="12.95" customHeight="1">
      <c r="A55" s="1446"/>
      <c r="B55" s="1517"/>
      <c r="C55" s="1527"/>
      <c r="D55" s="1528"/>
      <c r="E55" s="1529"/>
      <c r="F55" s="1421"/>
      <c r="G55" s="1523"/>
      <c r="H55" s="1420"/>
      <c r="I55" s="1420"/>
      <c r="J55" s="1420"/>
      <c r="K55" s="1530"/>
      <c r="L55" s="1420"/>
      <c r="M55" s="1420"/>
      <c r="N55" s="1430"/>
      <c r="O55" s="1530"/>
      <c r="P55" s="1530"/>
      <c r="Q55" s="1530"/>
      <c r="R55" s="1530"/>
      <c r="S55" s="1420"/>
      <c r="T55" s="1420"/>
      <c r="U55" s="1446"/>
      <c r="V55" s="1432"/>
      <c r="W55" s="1432"/>
      <c r="X55" s="1434"/>
      <c r="Y55" s="1509"/>
      <c r="Z55" s="1501"/>
      <c r="AA55" s="1501"/>
      <c r="AB55" s="1501"/>
      <c r="AC55" s="1501"/>
      <c r="AD55" s="1501"/>
      <c r="AE55" s="1501"/>
      <c r="AF55" s="1501"/>
    </row>
    <row r="56" spans="1:32" ht="12.95" customHeight="1">
      <c r="A56" s="1446"/>
      <c r="B56" s="1517"/>
      <c r="C56" s="1527"/>
      <c r="D56" s="1528"/>
      <c r="E56" s="1529"/>
      <c r="F56" s="1421"/>
      <c r="G56" s="1523"/>
      <c r="H56" s="1420"/>
      <c r="I56" s="1420"/>
      <c r="J56" s="1420"/>
      <c r="K56" s="1530"/>
      <c r="L56" s="1420"/>
      <c r="M56" s="1420"/>
      <c r="N56" s="1430"/>
      <c r="O56" s="1530"/>
      <c r="P56" s="1530"/>
      <c r="Q56" s="1530"/>
      <c r="R56" s="1530"/>
      <c r="S56" s="1420"/>
      <c r="T56" s="1420"/>
      <c r="U56" s="1446"/>
      <c r="V56" s="1432"/>
      <c r="W56" s="1432"/>
      <c r="X56" s="1434"/>
      <c r="Y56" s="1509"/>
      <c r="Z56" s="1501"/>
      <c r="AA56" s="1501"/>
      <c r="AB56" s="1501"/>
      <c r="AC56" s="1501"/>
      <c r="AD56" s="1501"/>
      <c r="AE56" s="1501"/>
      <c r="AF56" s="1501"/>
    </row>
    <row r="57" spans="1:32" ht="12.95" customHeight="1">
      <c r="A57" s="1446"/>
      <c r="B57" s="1517"/>
      <c r="C57" s="1527"/>
      <c r="D57" s="1528"/>
      <c r="E57" s="1529"/>
      <c r="F57" s="1421"/>
      <c r="G57" s="1523"/>
      <c r="H57" s="1420"/>
      <c r="I57" s="1420"/>
      <c r="J57" s="1420"/>
      <c r="K57" s="1530"/>
      <c r="L57" s="1420"/>
      <c r="M57" s="1420"/>
      <c r="N57" s="1430"/>
      <c r="O57" s="1530"/>
      <c r="P57" s="1530"/>
      <c r="Q57" s="1530"/>
      <c r="R57" s="1530"/>
      <c r="S57" s="1420"/>
      <c r="T57" s="1420"/>
      <c r="U57" s="1446"/>
      <c r="V57" s="1432"/>
      <c r="W57" s="1432"/>
      <c r="X57" s="1434"/>
      <c r="Y57" s="1509"/>
      <c r="Z57" s="1501"/>
      <c r="AA57" s="1501"/>
      <c r="AB57" s="1501"/>
      <c r="AC57" s="1501"/>
      <c r="AD57" s="1501"/>
      <c r="AE57" s="1501"/>
      <c r="AF57" s="1501"/>
    </row>
    <row r="58" spans="1:32" ht="12.95" customHeight="1">
      <c r="A58" s="1446"/>
      <c r="B58" s="1517"/>
      <c r="C58" s="1527"/>
      <c r="D58" s="1528"/>
      <c r="E58" s="1529"/>
      <c r="F58" s="1421"/>
      <c r="G58" s="1523"/>
      <c r="H58" s="1420"/>
      <c r="I58" s="1420"/>
      <c r="J58" s="1420"/>
      <c r="K58" s="1530"/>
      <c r="L58" s="1420"/>
      <c r="M58" s="1420"/>
      <c r="N58" s="1430"/>
      <c r="O58" s="1530"/>
      <c r="P58" s="1530"/>
      <c r="Q58" s="1530"/>
      <c r="R58" s="1530"/>
      <c r="S58" s="1420"/>
      <c r="T58" s="1420"/>
      <c r="U58" s="1446"/>
      <c r="V58" s="1432"/>
      <c r="W58" s="1432"/>
      <c r="X58" s="1434"/>
      <c r="Y58" s="1509"/>
      <c r="Z58" s="1501"/>
      <c r="AA58" s="1501"/>
      <c r="AB58" s="1501"/>
      <c r="AC58" s="1501"/>
      <c r="AD58" s="1501"/>
      <c r="AE58" s="1501"/>
      <c r="AF58" s="1501"/>
    </row>
    <row r="59" spans="1:32" ht="12.95" customHeight="1">
      <c r="A59" s="1446"/>
      <c r="B59" s="1517"/>
      <c r="C59" s="1527"/>
      <c r="D59" s="1528"/>
      <c r="E59" s="1529"/>
      <c r="F59" s="1421"/>
      <c r="G59" s="1523"/>
      <c r="H59" s="1420"/>
      <c r="I59" s="1420"/>
      <c r="J59" s="1420"/>
      <c r="K59" s="1530"/>
      <c r="L59" s="1420"/>
      <c r="M59" s="1420"/>
      <c r="N59" s="1430"/>
      <c r="O59" s="1530"/>
      <c r="P59" s="1530"/>
      <c r="Q59" s="1530"/>
      <c r="R59" s="1530"/>
      <c r="S59" s="1420"/>
      <c r="T59" s="1420"/>
      <c r="U59" s="1446"/>
      <c r="V59" s="1432"/>
      <c r="W59" s="1432"/>
      <c r="X59" s="1434"/>
      <c r="Y59" s="1509"/>
      <c r="Z59" s="1501"/>
      <c r="AA59" s="1501"/>
      <c r="AB59" s="1501"/>
      <c r="AC59" s="1501"/>
      <c r="AD59" s="1501"/>
      <c r="AE59" s="1501"/>
      <c r="AF59" s="1501"/>
    </row>
    <row r="60" spans="1:32" ht="12.95" customHeight="1">
      <c r="A60" s="1446"/>
      <c r="B60" s="1517"/>
      <c r="C60" s="1527"/>
      <c r="D60" s="1528"/>
      <c r="E60" s="1529"/>
      <c r="F60" s="1421"/>
      <c r="G60" s="1523"/>
      <c r="H60" s="1420"/>
      <c r="I60" s="1420"/>
      <c r="J60" s="1420"/>
      <c r="K60" s="1530"/>
      <c r="L60" s="1420"/>
      <c r="M60" s="1420"/>
      <c r="N60" s="1430"/>
      <c r="O60" s="1530"/>
      <c r="P60" s="1530"/>
      <c r="Q60" s="1530"/>
      <c r="R60" s="1530"/>
      <c r="S60" s="1420"/>
      <c r="T60" s="1420"/>
      <c r="U60" s="1446"/>
      <c r="V60" s="1432"/>
      <c r="W60" s="1432"/>
      <c r="X60" s="1434"/>
      <c r="Y60" s="1509"/>
      <c r="Z60" s="1501"/>
      <c r="AA60" s="1501"/>
      <c r="AB60" s="1501"/>
      <c r="AC60" s="1501"/>
      <c r="AD60" s="1501"/>
      <c r="AE60" s="1501"/>
      <c r="AF60" s="1501"/>
    </row>
    <row r="61" spans="1:32" ht="12.95" customHeight="1">
      <c r="A61" s="1446"/>
      <c r="B61" s="1517"/>
      <c r="C61" s="1527"/>
      <c r="D61" s="1528"/>
      <c r="E61" s="1529"/>
      <c r="F61" s="1421"/>
      <c r="G61" s="1523"/>
      <c r="H61" s="1420"/>
      <c r="I61" s="1420"/>
      <c r="J61" s="1420"/>
      <c r="K61" s="1530"/>
      <c r="L61" s="1420"/>
      <c r="M61" s="1420"/>
      <c r="N61" s="1430"/>
      <c r="O61" s="1530"/>
      <c r="P61" s="1530"/>
      <c r="Q61" s="1530"/>
      <c r="R61" s="1530"/>
      <c r="S61" s="1420"/>
      <c r="T61" s="1420"/>
      <c r="U61" s="1446"/>
      <c r="V61" s="1432"/>
      <c r="W61" s="1432"/>
      <c r="X61" s="1434"/>
      <c r="Y61" s="1509"/>
      <c r="Z61" s="1501"/>
      <c r="AA61" s="1501"/>
      <c r="AB61" s="1501"/>
      <c r="AC61" s="1501"/>
      <c r="AD61" s="1501"/>
      <c r="AE61" s="1501"/>
      <c r="AF61" s="1501"/>
    </row>
    <row r="62" spans="1:32" ht="12.95" customHeight="1">
      <c r="A62" s="1446"/>
      <c r="B62" s="1517"/>
      <c r="C62" s="1527"/>
      <c r="D62" s="1528"/>
      <c r="E62" s="1529"/>
      <c r="F62" s="1421"/>
      <c r="G62" s="1523"/>
      <c r="H62" s="1420"/>
      <c r="I62" s="1420"/>
      <c r="J62" s="1420"/>
      <c r="K62" s="1530"/>
      <c r="L62" s="1420"/>
      <c r="M62" s="1420"/>
      <c r="N62" s="1430"/>
      <c r="O62" s="1530"/>
      <c r="P62" s="1530"/>
      <c r="Q62" s="1530"/>
      <c r="R62" s="1530"/>
      <c r="S62" s="1420"/>
      <c r="T62" s="1420"/>
      <c r="U62" s="1446"/>
      <c r="V62" s="1432"/>
      <c r="W62" s="1432"/>
      <c r="X62" s="1434"/>
      <c r="Y62" s="1509"/>
      <c r="Z62" s="1501"/>
      <c r="AA62" s="1501"/>
      <c r="AB62" s="1501"/>
      <c r="AC62" s="1501"/>
      <c r="AD62" s="1501"/>
      <c r="AE62" s="1501"/>
      <c r="AF62" s="1501"/>
    </row>
    <row r="63" spans="1:32" ht="12.95" customHeight="1">
      <c r="A63" s="1446"/>
      <c r="B63" s="1517"/>
      <c r="C63" s="1527"/>
      <c r="D63" s="1528"/>
      <c r="E63" s="1529"/>
      <c r="F63" s="1421"/>
      <c r="G63" s="1523"/>
      <c r="H63" s="1420"/>
      <c r="I63" s="1420"/>
      <c r="J63" s="1420"/>
      <c r="K63" s="1530"/>
      <c r="L63" s="1420"/>
      <c r="M63" s="1420"/>
      <c r="N63" s="1430"/>
      <c r="O63" s="1530"/>
      <c r="P63" s="1530"/>
      <c r="Q63" s="1530"/>
      <c r="R63" s="1530"/>
      <c r="S63" s="1420"/>
      <c r="T63" s="1420"/>
      <c r="U63" s="1446"/>
      <c r="V63" s="1432"/>
      <c r="W63" s="1432"/>
      <c r="X63" s="1434"/>
      <c r="Y63" s="1509"/>
      <c r="Z63" s="1501"/>
      <c r="AA63" s="1501"/>
      <c r="AB63" s="1501"/>
      <c r="AC63" s="1501"/>
      <c r="AD63" s="1501"/>
      <c r="AE63" s="1501"/>
      <c r="AF63" s="1501"/>
    </row>
    <row r="64" spans="1:32" ht="12.95" customHeight="1">
      <c r="A64" s="1446"/>
      <c r="B64" s="1517"/>
      <c r="C64" s="1527"/>
      <c r="D64" s="1528"/>
      <c r="E64" s="1529"/>
      <c r="F64" s="1421"/>
      <c r="G64" s="1523"/>
      <c r="H64" s="1420"/>
      <c r="I64" s="1420"/>
      <c r="J64" s="1420"/>
      <c r="K64" s="1530"/>
      <c r="L64" s="1420"/>
      <c r="M64" s="1420"/>
      <c r="N64" s="1430"/>
      <c r="O64" s="1530"/>
      <c r="P64" s="1530"/>
      <c r="Q64" s="1530"/>
      <c r="R64" s="1530"/>
      <c r="S64" s="1420"/>
      <c r="T64" s="1420"/>
      <c r="U64" s="1446"/>
      <c r="V64" s="1432"/>
      <c r="W64" s="1432"/>
      <c r="X64" s="1434"/>
      <c r="Y64" s="1509"/>
      <c r="Z64" s="1501"/>
      <c r="AA64" s="1501"/>
      <c r="AB64" s="1501"/>
      <c r="AC64" s="1501"/>
      <c r="AD64" s="1501"/>
      <c r="AE64" s="1501"/>
      <c r="AF64" s="1501"/>
    </row>
    <row r="65" spans="1:32" ht="12.95" customHeight="1">
      <c r="A65" s="1446"/>
      <c r="B65" s="1517"/>
      <c r="C65" s="1527"/>
      <c r="D65" s="1528"/>
      <c r="E65" s="1529"/>
      <c r="F65" s="1421"/>
      <c r="G65" s="1523"/>
      <c r="H65" s="1420"/>
      <c r="I65" s="1420"/>
      <c r="J65" s="1420"/>
      <c r="K65" s="1530"/>
      <c r="L65" s="1420"/>
      <c r="M65" s="1420"/>
      <c r="N65" s="1430"/>
      <c r="O65" s="1530"/>
      <c r="P65" s="1530"/>
      <c r="Q65" s="1530"/>
      <c r="R65" s="1530"/>
      <c r="S65" s="1420"/>
      <c r="T65" s="1420"/>
      <c r="U65" s="1446"/>
      <c r="V65" s="1432"/>
      <c r="W65" s="1432"/>
      <c r="X65" s="1434"/>
      <c r="Y65" s="1509"/>
      <c r="Z65" s="1501"/>
      <c r="AA65" s="1501"/>
      <c r="AB65" s="1501"/>
      <c r="AC65" s="1501"/>
      <c r="AD65" s="1501"/>
      <c r="AE65" s="1501"/>
      <c r="AF65" s="1501"/>
    </row>
    <row r="66" spans="1:32" ht="12.95" customHeight="1">
      <c r="A66" s="1446"/>
      <c r="B66" s="1517"/>
      <c r="C66" s="1527"/>
      <c r="D66" s="1528"/>
      <c r="E66" s="1529"/>
      <c r="F66" s="1421"/>
      <c r="G66" s="1523"/>
      <c r="H66" s="1420"/>
      <c r="I66" s="1420"/>
      <c r="J66" s="1420"/>
      <c r="K66" s="1530"/>
      <c r="L66" s="1420"/>
      <c r="M66" s="1420"/>
      <c r="N66" s="1430"/>
      <c r="O66" s="1530"/>
      <c r="P66" s="1530"/>
      <c r="Q66" s="1530"/>
      <c r="R66" s="1530"/>
      <c r="S66" s="1420"/>
      <c r="T66" s="1420"/>
      <c r="U66" s="1446"/>
      <c r="V66" s="1432"/>
      <c r="W66" s="1432"/>
      <c r="X66" s="1434"/>
      <c r="Y66" s="1509"/>
      <c r="Z66" s="1501"/>
      <c r="AA66" s="1501"/>
      <c r="AB66" s="1501"/>
      <c r="AC66" s="1501"/>
      <c r="AD66" s="1501"/>
      <c r="AE66" s="1501"/>
      <c r="AF66" s="1501"/>
    </row>
    <row r="67" spans="1:32" ht="12.95" customHeight="1">
      <c r="A67" s="1446"/>
      <c r="B67" s="1517"/>
      <c r="C67" s="1527"/>
      <c r="D67" s="1528"/>
      <c r="E67" s="1529"/>
      <c r="F67" s="1421"/>
      <c r="G67" s="1523"/>
      <c r="H67" s="1420"/>
      <c r="I67" s="1420"/>
      <c r="J67" s="1420"/>
      <c r="K67" s="1530"/>
      <c r="L67" s="1420"/>
      <c r="M67" s="1420"/>
      <c r="N67" s="1430"/>
      <c r="O67" s="1530"/>
      <c r="P67" s="1530"/>
      <c r="Q67" s="1530"/>
      <c r="R67" s="1530"/>
      <c r="S67" s="1420"/>
      <c r="T67" s="1420"/>
      <c r="U67" s="1446"/>
      <c r="V67" s="1432"/>
      <c r="W67" s="1432"/>
      <c r="X67" s="1434"/>
      <c r="Y67" s="1509"/>
      <c r="Z67" s="1501"/>
      <c r="AA67" s="1501"/>
      <c r="AB67" s="1501"/>
      <c r="AC67" s="1501"/>
      <c r="AD67" s="1501"/>
      <c r="AE67" s="1501"/>
      <c r="AF67" s="1501"/>
    </row>
    <row r="68" spans="1:32" ht="12.95" customHeight="1">
      <c r="A68" s="1446"/>
      <c r="B68" s="1517"/>
      <c r="C68" s="1527"/>
      <c r="D68" s="1528"/>
      <c r="E68" s="1529"/>
      <c r="F68" s="1421"/>
      <c r="G68" s="1523"/>
      <c r="H68" s="1420"/>
      <c r="I68" s="1420"/>
      <c r="J68" s="1420"/>
      <c r="K68" s="1530"/>
      <c r="L68" s="1420"/>
      <c r="M68" s="1420"/>
      <c r="N68" s="1430"/>
      <c r="O68" s="1530"/>
      <c r="P68" s="1530"/>
      <c r="Q68" s="1530"/>
      <c r="R68" s="1530"/>
      <c r="S68" s="1420"/>
      <c r="T68" s="1420"/>
      <c r="U68" s="1446"/>
      <c r="V68" s="1432"/>
      <c r="W68" s="1432"/>
      <c r="X68" s="1434"/>
      <c r="Y68" s="1509"/>
      <c r="Z68" s="1501"/>
      <c r="AA68" s="1501"/>
      <c r="AB68" s="1501"/>
      <c r="AC68" s="1501"/>
      <c r="AD68" s="1501"/>
      <c r="AE68" s="1501"/>
      <c r="AF68" s="1501"/>
    </row>
    <row r="69" spans="1:32" ht="12.95" customHeight="1">
      <c r="A69" s="1446"/>
      <c r="B69" s="1517"/>
      <c r="C69" s="1527"/>
      <c r="D69" s="1528"/>
      <c r="E69" s="1529"/>
      <c r="F69" s="1421"/>
      <c r="G69" s="1523"/>
      <c r="H69" s="1420"/>
      <c r="I69" s="1420"/>
      <c r="J69" s="1420"/>
      <c r="K69" s="1530"/>
      <c r="L69" s="1420"/>
      <c r="M69" s="1420"/>
      <c r="N69" s="1430"/>
      <c r="O69" s="1530"/>
      <c r="P69" s="1530"/>
      <c r="Q69" s="1530"/>
      <c r="R69" s="1530"/>
      <c r="S69" s="1420"/>
      <c r="T69" s="1420"/>
      <c r="U69" s="1446"/>
      <c r="V69" s="1432"/>
      <c r="W69" s="1432"/>
      <c r="X69" s="1434"/>
      <c r="Y69" s="1509"/>
      <c r="Z69" s="1501"/>
      <c r="AA69" s="1501"/>
      <c r="AB69" s="1501"/>
      <c r="AC69" s="1501"/>
      <c r="AD69" s="1501"/>
      <c r="AE69" s="1501"/>
      <c r="AF69" s="1501"/>
    </row>
    <row r="70" spans="1:32" ht="12.95" customHeight="1">
      <c r="A70" s="1446"/>
      <c r="B70" s="1517"/>
      <c r="C70" s="1527"/>
      <c r="D70" s="1528"/>
      <c r="E70" s="1529"/>
      <c r="F70" s="1421"/>
      <c r="G70" s="1523"/>
      <c r="H70" s="1420"/>
      <c r="I70" s="1420"/>
      <c r="J70" s="1420"/>
      <c r="K70" s="1530"/>
      <c r="L70" s="1420"/>
      <c r="M70" s="1420"/>
      <c r="N70" s="1430"/>
      <c r="O70" s="1530"/>
      <c r="P70" s="1530"/>
      <c r="Q70" s="1530"/>
      <c r="R70" s="1530"/>
      <c r="S70" s="1420"/>
      <c r="T70" s="1420"/>
      <c r="U70" s="1446"/>
      <c r="V70" s="1432"/>
      <c r="W70" s="1432"/>
      <c r="X70" s="1434"/>
      <c r="Y70" s="1509"/>
      <c r="Z70" s="1501"/>
      <c r="AA70" s="1501"/>
      <c r="AB70" s="1501"/>
      <c r="AC70" s="1501"/>
      <c r="AD70" s="1501"/>
      <c r="AE70" s="1501"/>
      <c r="AF70" s="1501"/>
    </row>
    <row r="71" spans="1:32" ht="12.95" customHeight="1">
      <c r="A71" s="1446"/>
      <c r="B71" s="1517"/>
      <c r="C71" s="1527"/>
      <c r="D71" s="1528"/>
      <c r="E71" s="1529"/>
      <c r="F71" s="1421"/>
      <c r="G71" s="1523"/>
      <c r="H71" s="1420"/>
      <c r="I71" s="1420"/>
      <c r="J71" s="1420"/>
      <c r="K71" s="1530"/>
      <c r="L71" s="1420"/>
      <c r="M71" s="1420"/>
      <c r="N71" s="1430"/>
      <c r="O71" s="1530"/>
      <c r="P71" s="1530"/>
      <c r="Q71" s="1530"/>
      <c r="R71" s="1530"/>
      <c r="S71" s="1420"/>
      <c r="T71" s="1420"/>
      <c r="U71" s="1446"/>
      <c r="V71" s="1432"/>
      <c r="W71" s="1432"/>
      <c r="X71" s="1434"/>
      <c r="Y71" s="1509"/>
      <c r="Z71" s="1501"/>
      <c r="AA71" s="1501"/>
      <c r="AB71" s="1501"/>
      <c r="AC71" s="1501"/>
      <c r="AD71" s="1501"/>
      <c r="AE71" s="1501"/>
      <c r="AF71" s="1501"/>
    </row>
    <row r="72" spans="1:32" ht="12.95" customHeight="1">
      <c r="A72" s="1446"/>
      <c r="B72" s="1517"/>
      <c r="C72" s="1527"/>
      <c r="D72" s="1528"/>
      <c r="E72" s="1529"/>
      <c r="F72" s="1421"/>
      <c r="G72" s="1523"/>
      <c r="H72" s="1420"/>
      <c r="I72" s="1420"/>
      <c r="J72" s="1420"/>
      <c r="K72" s="1530"/>
      <c r="L72" s="1420"/>
      <c r="M72" s="1420"/>
      <c r="N72" s="1430"/>
      <c r="O72" s="1530"/>
      <c r="P72" s="1530"/>
      <c r="Q72" s="1530"/>
      <c r="R72" s="1530"/>
      <c r="S72" s="1420"/>
      <c r="T72" s="1420"/>
      <c r="U72" s="1446"/>
      <c r="V72" s="1432"/>
      <c r="W72" s="1432"/>
      <c r="X72" s="1434"/>
      <c r="Y72" s="1509"/>
      <c r="Z72" s="1501"/>
      <c r="AA72" s="1501"/>
      <c r="AB72" s="1501"/>
      <c r="AC72" s="1501"/>
      <c r="AD72" s="1501"/>
      <c r="AE72" s="1501"/>
      <c r="AF72" s="1501"/>
    </row>
    <row r="73" spans="1:32" ht="12.95" customHeight="1">
      <c r="A73" s="1446"/>
      <c r="B73" s="1517"/>
      <c r="C73" s="1527"/>
      <c r="D73" s="1528"/>
      <c r="E73" s="1529"/>
      <c r="F73" s="1421"/>
      <c r="G73" s="1523"/>
      <c r="H73" s="1420"/>
      <c r="I73" s="1420"/>
      <c r="J73" s="1420"/>
      <c r="K73" s="1530"/>
      <c r="L73" s="1420"/>
      <c r="M73" s="1420"/>
      <c r="N73" s="1430"/>
      <c r="O73" s="1530"/>
      <c r="P73" s="1530"/>
      <c r="Q73" s="1530"/>
      <c r="R73" s="1530"/>
      <c r="S73" s="1420"/>
      <c r="T73" s="1420"/>
      <c r="U73" s="1446"/>
      <c r="V73" s="1432"/>
      <c r="W73" s="1432"/>
      <c r="X73" s="1434"/>
      <c r="Y73" s="1509"/>
      <c r="Z73" s="1501"/>
      <c r="AA73" s="1501"/>
      <c r="AB73" s="1501"/>
      <c r="AC73" s="1501"/>
      <c r="AD73" s="1501"/>
      <c r="AE73" s="1501"/>
      <c r="AF73" s="1501"/>
    </row>
    <row r="74" spans="1:32" ht="12.95" customHeight="1">
      <c r="A74" s="1446"/>
      <c r="B74" s="1517"/>
      <c r="C74" s="1527"/>
      <c r="D74" s="1528"/>
      <c r="E74" s="1529"/>
      <c r="F74" s="1421"/>
      <c r="G74" s="1523"/>
      <c r="H74" s="1420"/>
      <c r="I74" s="1420"/>
      <c r="J74" s="1420"/>
      <c r="K74" s="1530"/>
      <c r="L74" s="1420"/>
      <c r="M74" s="1420"/>
      <c r="N74" s="1430"/>
      <c r="O74" s="1530"/>
      <c r="P74" s="1530"/>
      <c r="Q74" s="1530"/>
      <c r="R74" s="1530"/>
      <c r="S74" s="1420"/>
      <c r="T74" s="1420"/>
      <c r="U74" s="1446"/>
      <c r="V74" s="1432"/>
      <c r="W74" s="1432"/>
      <c r="X74" s="1434"/>
      <c r="Y74" s="1509"/>
      <c r="Z74" s="1501"/>
      <c r="AA74" s="1501"/>
      <c r="AB74" s="1501"/>
      <c r="AC74" s="1501"/>
      <c r="AD74" s="1501"/>
      <c r="AE74" s="1501"/>
      <c r="AF74" s="1501"/>
    </row>
    <row r="75" spans="1:32" ht="12.95" customHeight="1">
      <c r="A75" s="1446"/>
      <c r="B75" s="1517"/>
      <c r="C75" s="1527"/>
      <c r="D75" s="1528"/>
      <c r="E75" s="1529"/>
      <c r="F75" s="1421"/>
      <c r="G75" s="1523"/>
      <c r="H75" s="1420"/>
      <c r="I75" s="1420"/>
      <c r="J75" s="1420"/>
      <c r="K75" s="1530"/>
      <c r="L75" s="1420"/>
      <c r="M75" s="1420"/>
      <c r="N75" s="1430"/>
      <c r="O75" s="1530"/>
      <c r="P75" s="1530"/>
      <c r="Q75" s="1530"/>
      <c r="R75" s="1530"/>
      <c r="S75" s="1420"/>
      <c r="T75" s="1420"/>
      <c r="U75" s="1446"/>
      <c r="V75" s="1432"/>
      <c r="W75" s="1432"/>
      <c r="X75" s="1434"/>
      <c r="Y75" s="1509"/>
      <c r="Z75" s="1501"/>
      <c r="AA75" s="1501"/>
      <c r="AB75" s="1501"/>
      <c r="AC75" s="1501"/>
      <c r="AD75" s="1501"/>
      <c r="AE75" s="1501"/>
      <c r="AF75" s="1501"/>
    </row>
    <row r="76" spans="1:32" ht="12.95" customHeight="1">
      <c r="A76" s="1446"/>
      <c r="B76" s="1517"/>
      <c r="C76" s="1527"/>
      <c r="D76" s="1528"/>
      <c r="E76" s="1529"/>
      <c r="F76" s="1421"/>
      <c r="G76" s="1523"/>
      <c r="H76" s="1420"/>
      <c r="I76" s="1420"/>
      <c r="J76" s="1420"/>
      <c r="K76" s="1530"/>
      <c r="L76" s="1420"/>
      <c r="M76" s="1420"/>
      <c r="N76" s="1430"/>
      <c r="O76" s="1530"/>
      <c r="P76" s="1530"/>
      <c r="Q76" s="1530"/>
      <c r="R76" s="1530"/>
      <c r="S76" s="1420"/>
      <c r="T76" s="1420"/>
      <c r="U76" s="1446"/>
      <c r="V76" s="1432"/>
      <c r="W76" s="1432"/>
      <c r="X76" s="1434"/>
      <c r="Y76" s="1509"/>
      <c r="Z76" s="1501"/>
      <c r="AA76" s="1501"/>
      <c r="AB76" s="1501"/>
      <c r="AC76" s="1501"/>
      <c r="AD76" s="1501"/>
      <c r="AE76" s="1501"/>
      <c r="AF76" s="1501"/>
    </row>
    <row r="77" spans="1:32" ht="12.95" customHeight="1">
      <c r="A77" s="1446"/>
      <c r="B77" s="1517"/>
      <c r="C77" s="1527"/>
      <c r="D77" s="1528"/>
      <c r="E77" s="1529"/>
      <c r="F77" s="1421"/>
      <c r="G77" s="1523"/>
      <c r="H77" s="1420"/>
      <c r="I77" s="1420"/>
      <c r="J77" s="1420"/>
      <c r="K77" s="1530"/>
      <c r="L77" s="1420"/>
      <c r="M77" s="1420"/>
      <c r="N77" s="1430"/>
      <c r="O77" s="1530"/>
      <c r="P77" s="1530"/>
      <c r="Q77" s="1530"/>
      <c r="R77" s="1530"/>
      <c r="S77" s="1420"/>
      <c r="T77" s="1420"/>
      <c r="U77" s="1446"/>
      <c r="V77" s="1432"/>
      <c r="W77" s="1432"/>
      <c r="X77" s="1434"/>
      <c r="Y77" s="1509"/>
      <c r="Z77" s="1501"/>
      <c r="AA77" s="1501"/>
      <c r="AB77" s="1501"/>
      <c r="AC77" s="1501"/>
      <c r="AD77" s="1501"/>
      <c r="AE77" s="1501"/>
      <c r="AF77" s="1501"/>
    </row>
    <row r="78" spans="1:32" ht="12.95" customHeight="1">
      <c r="A78" s="1446"/>
      <c r="B78" s="1517"/>
      <c r="C78" s="1527"/>
      <c r="D78" s="1528"/>
      <c r="E78" s="1529"/>
      <c r="F78" s="1421"/>
      <c r="G78" s="1523"/>
      <c r="H78" s="1420"/>
      <c r="I78" s="1420"/>
      <c r="J78" s="1420"/>
      <c r="K78" s="1530"/>
      <c r="L78" s="1420"/>
      <c r="M78" s="1420"/>
      <c r="N78" s="1430"/>
      <c r="O78" s="1530"/>
      <c r="P78" s="1530"/>
      <c r="Q78" s="1530"/>
      <c r="R78" s="1530"/>
      <c r="S78" s="1420"/>
      <c r="T78" s="1420"/>
      <c r="U78" s="1446"/>
      <c r="V78" s="1432"/>
      <c r="W78" s="1432"/>
      <c r="X78" s="1434"/>
      <c r="Y78" s="1509"/>
      <c r="Z78" s="1501"/>
      <c r="AA78" s="1501"/>
      <c r="AB78" s="1501"/>
      <c r="AC78" s="1501"/>
      <c r="AD78" s="1501"/>
      <c r="AE78" s="1501"/>
      <c r="AF78" s="1501"/>
    </row>
    <row r="79" spans="1:32" ht="12.95" customHeight="1">
      <c r="A79" s="1446"/>
      <c r="B79" s="1517"/>
      <c r="C79" s="1527"/>
      <c r="D79" s="1528"/>
      <c r="E79" s="1529"/>
      <c r="F79" s="1421"/>
      <c r="G79" s="1523"/>
      <c r="H79" s="1420"/>
      <c r="I79" s="1420"/>
      <c r="J79" s="1420"/>
      <c r="K79" s="1530"/>
      <c r="L79" s="1420"/>
      <c r="M79" s="1420"/>
      <c r="N79" s="1430"/>
      <c r="O79" s="1530"/>
      <c r="P79" s="1530"/>
      <c r="Q79" s="1530"/>
      <c r="R79" s="1530"/>
      <c r="S79" s="1420"/>
      <c r="T79" s="1420"/>
      <c r="U79" s="1446"/>
      <c r="V79" s="1432"/>
      <c r="W79" s="1432"/>
      <c r="X79" s="1434"/>
      <c r="Y79" s="1509"/>
      <c r="Z79" s="1501"/>
      <c r="AA79" s="1501"/>
      <c r="AB79" s="1501"/>
      <c r="AC79" s="1501"/>
      <c r="AD79" s="1501"/>
      <c r="AE79" s="1501"/>
      <c r="AF79" s="1501"/>
    </row>
    <row r="80" spans="1:32" ht="12.95" customHeight="1">
      <c r="A80" s="1446"/>
      <c r="B80" s="1517"/>
      <c r="C80" s="1527"/>
      <c r="D80" s="1528"/>
      <c r="E80" s="1529"/>
      <c r="F80" s="1421"/>
      <c r="G80" s="1523"/>
      <c r="H80" s="1420"/>
      <c r="I80" s="1420"/>
      <c r="J80" s="1420"/>
      <c r="K80" s="1530"/>
      <c r="L80" s="1420"/>
      <c r="M80" s="1420"/>
      <c r="N80" s="1430"/>
      <c r="O80" s="1530"/>
      <c r="P80" s="1530"/>
      <c r="Q80" s="1530"/>
      <c r="R80" s="1530"/>
      <c r="S80" s="1420"/>
      <c r="T80" s="1420"/>
      <c r="U80" s="1446"/>
      <c r="V80" s="1432"/>
      <c r="W80" s="1432"/>
      <c r="X80" s="1434"/>
      <c r="Y80" s="1509"/>
      <c r="Z80" s="1501"/>
      <c r="AA80" s="1501"/>
      <c r="AB80" s="1501"/>
      <c r="AC80" s="1501"/>
      <c r="AD80" s="1501"/>
      <c r="AE80" s="1501"/>
      <c r="AF80" s="1501"/>
    </row>
    <row r="81" spans="1:32" ht="12.95" customHeight="1">
      <c r="A81" s="1446"/>
      <c r="B81" s="1517"/>
      <c r="C81" s="1527"/>
      <c r="D81" s="1528"/>
      <c r="E81" s="1529"/>
      <c r="F81" s="1421"/>
      <c r="G81" s="1523"/>
      <c r="H81" s="1420"/>
      <c r="I81" s="1420"/>
      <c r="J81" s="1420"/>
      <c r="K81" s="1530"/>
      <c r="L81" s="1420"/>
      <c r="M81" s="1420"/>
      <c r="N81" s="1430"/>
      <c r="O81" s="1530"/>
      <c r="P81" s="1530"/>
      <c r="Q81" s="1530"/>
      <c r="R81" s="1530"/>
      <c r="S81" s="1420"/>
      <c r="T81" s="1420"/>
      <c r="U81" s="1446"/>
      <c r="V81" s="1432"/>
      <c r="W81" s="1432"/>
      <c r="X81" s="1434"/>
      <c r="Y81" s="1509"/>
      <c r="Z81" s="1501"/>
      <c r="AA81" s="1501"/>
      <c r="AB81" s="1501"/>
      <c r="AC81" s="1501"/>
      <c r="AD81" s="1501"/>
      <c r="AE81" s="1501"/>
      <c r="AF81" s="1501"/>
    </row>
    <row r="82" spans="1:32" ht="12.95" customHeight="1">
      <c r="A82" s="1446"/>
      <c r="B82" s="1517"/>
      <c r="C82" s="1527"/>
      <c r="D82" s="1528"/>
      <c r="E82" s="1529"/>
      <c r="F82" s="1421"/>
      <c r="G82" s="1523"/>
      <c r="H82" s="1420"/>
      <c r="I82" s="1420"/>
      <c r="J82" s="1420"/>
      <c r="K82" s="1530"/>
      <c r="L82" s="1420"/>
      <c r="M82" s="1420"/>
      <c r="N82" s="1430"/>
      <c r="O82" s="1530"/>
      <c r="P82" s="1530"/>
      <c r="Q82" s="1530"/>
      <c r="R82" s="1530"/>
      <c r="S82" s="1420"/>
      <c r="T82" s="1420"/>
      <c r="U82" s="1446"/>
      <c r="V82" s="1432"/>
      <c r="W82" s="1432"/>
      <c r="X82" s="1434"/>
      <c r="Y82" s="1509"/>
      <c r="Z82" s="1501"/>
      <c r="AA82" s="1501"/>
      <c r="AB82" s="1501"/>
      <c r="AC82" s="1501"/>
      <c r="AD82" s="1501"/>
      <c r="AE82" s="1501"/>
      <c r="AF82" s="1501"/>
    </row>
    <row r="83" spans="1:32" ht="12.95" customHeight="1">
      <c r="A83" s="1446"/>
      <c r="B83" s="1517"/>
      <c r="C83" s="1527"/>
      <c r="D83" s="1528"/>
      <c r="E83" s="1529"/>
      <c r="F83" s="1421"/>
      <c r="G83" s="1523"/>
      <c r="H83" s="1420"/>
      <c r="I83" s="1420"/>
      <c r="J83" s="1420"/>
      <c r="K83" s="1530"/>
      <c r="L83" s="1420"/>
      <c r="M83" s="1420"/>
      <c r="N83" s="1430"/>
      <c r="O83" s="1530"/>
      <c r="P83" s="1530"/>
      <c r="Q83" s="1530"/>
      <c r="R83" s="1530"/>
      <c r="S83" s="1420"/>
      <c r="T83" s="1420"/>
      <c r="U83" s="1446"/>
      <c r="V83" s="1432"/>
      <c r="W83" s="1432"/>
      <c r="X83" s="1434"/>
      <c r="Y83" s="1509"/>
      <c r="Z83" s="1501"/>
      <c r="AA83" s="1501"/>
      <c r="AB83" s="1501"/>
      <c r="AC83" s="1501"/>
      <c r="AD83" s="1501"/>
      <c r="AE83" s="1501"/>
      <c r="AF83" s="1501"/>
    </row>
    <row r="84" spans="1:32" ht="12.95" customHeight="1">
      <c r="A84" s="1446"/>
      <c r="B84" s="1517"/>
      <c r="C84" s="1527"/>
      <c r="D84" s="1528"/>
      <c r="E84" s="1529"/>
      <c r="F84" s="1421"/>
      <c r="G84" s="1523"/>
      <c r="H84" s="1420"/>
      <c r="I84" s="1420"/>
      <c r="J84" s="1420"/>
      <c r="K84" s="1530"/>
      <c r="L84" s="1420"/>
      <c r="M84" s="1420"/>
      <c r="N84" s="1430"/>
      <c r="O84" s="1530"/>
      <c r="P84" s="1530"/>
      <c r="Q84" s="1530"/>
      <c r="R84" s="1530"/>
      <c r="S84" s="1420"/>
      <c r="T84" s="1420"/>
      <c r="U84" s="1446"/>
      <c r="V84" s="1432"/>
      <c r="W84" s="1432"/>
      <c r="X84" s="1434"/>
      <c r="Y84" s="1509"/>
      <c r="Z84" s="1501"/>
      <c r="AA84" s="1501"/>
      <c r="AB84" s="1501"/>
      <c r="AC84" s="1501"/>
      <c r="AD84" s="1501"/>
      <c r="AE84" s="1501"/>
      <c r="AF84" s="1501"/>
    </row>
    <row r="85" spans="1:32" ht="12.95" customHeight="1">
      <c r="A85" s="1446"/>
      <c r="B85" s="1517"/>
      <c r="C85" s="1527"/>
      <c r="D85" s="1528"/>
      <c r="E85" s="1529"/>
      <c r="F85" s="1421"/>
      <c r="G85" s="1523"/>
      <c r="H85" s="1420"/>
      <c r="I85" s="1420"/>
      <c r="J85" s="1420"/>
      <c r="K85" s="1530"/>
      <c r="L85" s="1420"/>
      <c r="M85" s="1420"/>
      <c r="N85" s="1430"/>
      <c r="O85" s="1530"/>
      <c r="P85" s="1530"/>
      <c r="Q85" s="1530"/>
      <c r="R85" s="1530"/>
      <c r="S85" s="1420"/>
      <c r="T85" s="1420"/>
      <c r="U85" s="1446"/>
      <c r="V85" s="1432"/>
      <c r="W85" s="1432"/>
      <c r="X85" s="1434"/>
      <c r="Y85" s="1509"/>
      <c r="Z85" s="1501"/>
      <c r="AA85" s="1501"/>
      <c r="AB85" s="1501"/>
      <c r="AC85" s="1501"/>
      <c r="AD85" s="1501"/>
      <c r="AE85" s="1501"/>
      <c r="AF85" s="1501"/>
    </row>
    <row r="86" spans="1:32" ht="12.95" customHeight="1">
      <c r="A86" s="1446"/>
      <c r="B86" s="1517"/>
      <c r="C86" s="1527"/>
      <c r="D86" s="1528"/>
      <c r="E86" s="1529"/>
      <c r="F86" s="1421"/>
      <c r="G86" s="1523"/>
      <c r="H86" s="1420"/>
      <c r="I86" s="1420"/>
      <c r="J86" s="1420"/>
      <c r="K86" s="1530"/>
      <c r="L86" s="1420"/>
      <c r="M86" s="1420"/>
      <c r="N86" s="1430"/>
      <c r="O86" s="1530"/>
      <c r="P86" s="1530"/>
      <c r="Q86" s="1530"/>
      <c r="R86" s="1530"/>
      <c r="S86" s="1420"/>
      <c r="T86" s="1420"/>
      <c r="U86" s="1446"/>
      <c r="V86" s="1432"/>
      <c r="W86" s="1432"/>
      <c r="X86" s="1434"/>
      <c r="Y86" s="1509"/>
      <c r="Z86" s="1501"/>
      <c r="AA86" s="1501"/>
      <c r="AB86" s="1501"/>
      <c r="AC86" s="1501"/>
      <c r="AD86" s="1501"/>
      <c r="AE86" s="1501"/>
      <c r="AF86" s="1501"/>
    </row>
    <row r="87" spans="1:32" ht="12.95" customHeight="1">
      <c r="A87" s="1446"/>
      <c r="B87" s="1517"/>
      <c r="C87" s="1527"/>
      <c r="D87" s="1528"/>
      <c r="E87" s="1529"/>
      <c r="F87" s="1421"/>
      <c r="G87" s="1523"/>
      <c r="H87" s="1420"/>
      <c r="I87" s="1420"/>
      <c r="J87" s="1420"/>
      <c r="K87" s="1530"/>
      <c r="L87" s="1420"/>
      <c r="M87" s="1420"/>
      <c r="N87" s="1430"/>
      <c r="O87" s="1530"/>
      <c r="P87" s="1530"/>
      <c r="Q87" s="1530"/>
      <c r="R87" s="1530"/>
      <c r="S87" s="1420"/>
      <c r="T87" s="1420"/>
      <c r="U87" s="1446"/>
      <c r="V87" s="1432"/>
      <c r="W87" s="1432"/>
      <c r="X87" s="1434"/>
      <c r="Y87" s="1509"/>
      <c r="Z87" s="1501"/>
      <c r="AA87" s="1501"/>
      <c r="AB87" s="1501"/>
      <c r="AC87" s="1501"/>
      <c r="AD87" s="1501"/>
      <c r="AE87" s="1501"/>
      <c r="AF87" s="1501"/>
    </row>
    <row r="88" spans="1:32" ht="12.95" customHeight="1">
      <c r="A88" s="1446"/>
      <c r="B88" s="1517"/>
      <c r="C88" s="1527"/>
      <c r="D88" s="1528"/>
      <c r="E88" s="1529"/>
      <c r="F88" s="1421"/>
      <c r="G88" s="1523"/>
      <c r="H88" s="1420"/>
      <c r="I88" s="1420"/>
      <c r="J88" s="1420"/>
      <c r="K88" s="1530"/>
      <c r="L88" s="1420"/>
      <c r="M88" s="1420"/>
      <c r="N88" s="1430"/>
      <c r="O88" s="1530"/>
      <c r="P88" s="1530"/>
      <c r="Q88" s="1530"/>
      <c r="R88" s="1530"/>
      <c r="S88" s="1420"/>
      <c r="T88" s="1420"/>
      <c r="U88" s="1446"/>
      <c r="V88" s="1432"/>
      <c r="W88" s="1432"/>
      <c r="X88" s="1434"/>
      <c r="Y88" s="1509"/>
      <c r="Z88" s="1501"/>
      <c r="AA88" s="1501"/>
      <c r="AB88" s="1501"/>
      <c r="AC88" s="1501"/>
      <c r="AD88" s="1501"/>
      <c r="AE88" s="1501"/>
      <c r="AF88" s="1501"/>
    </row>
    <row r="89" spans="1:32" ht="12.95" customHeight="1">
      <c r="A89" s="1446"/>
      <c r="B89" s="1517"/>
      <c r="C89" s="1527"/>
      <c r="D89" s="1528"/>
      <c r="E89" s="1529"/>
      <c r="F89" s="1421"/>
      <c r="G89" s="1523"/>
      <c r="H89" s="1420"/>
      <c r="I89" s="1420"/>
      <c r="J89" s="1420"/>
      <c r="K89" s="1530"/>
      <c r="L89" s="1420"/>
      <c r="M89" s="1420"/>
      <c r="N89" s="1430"/>
      <c r="O89" s="1530"/>
      <c r="P89" s="1530"/>
      <c r="Q89" s="1530"/>
      <c r="R89" s="1530"/>
      <c r="S89" s="1420"/>
      <c r="T89" s="1420"/>
      <c r="U89" s="1446"/>
      <c r="V89" s="1432"/>
      <c r="W89" s="1432"/>
      <c r="X89" s="1434"/>
      <c r="Y89" s="1509"/>
      <c r="Z89" s="1501"/>
      <c r="AA89" s="1501"/>
      <c r="AB89" s="1501"/>
      <c r="AC89" s="1501"/>
      <c r="AD89" s="1501"/>
      <c r="AE89" s="1501"/>
      <c r="AF89" s="1501"/>
    </row>
    <row r="90" spans="1:32" ht="12.95" customHeight="1">
      <c r="A90" s="1446"/>
      <c r="B90" s="1517"/>
      <c r="C90" s="1527"/>
      <c r="D90" s="1528"/>
      <c r="E90" s="1529"/>
      <c r="F90" s="1421"/>
      <c r="G90" s="1523"/>
      <c r="H90" s="1420"/>
      <c r="I90" s="1420"/>
      <c r="J90" s="1420"/>
      <c r="K90" s="1530"/>
      <c r="L90" s="1420"/>
      <c r="M90" s="1420"/>
      <c r="N90" s="1430"/>
      <c r="O90" s="1530"/>
      <c r="P90" s="1530"/>
      <c r="Q90" s="1530"/>
      <c r="R90" s="1530"/>
      <c r="S90" s="1420"/>
      <c r="T90" s="1420"/>
      <c r="U90" s="1446"/>
      <c r="V90" s="1432"/>
      <c r="W90" s="1432"/>
      <c r="X90" s="1434"/>
      <c r="Y90" s="1509"/>
      <c r="Z90" s="1501"/>
      <c r="AA90" s="1501"/>
      <c r="AB90" s="1501"/>
      <c r="AC90" s="1501"/>
      <c r="AD90" s="1501"/>
      <c r="AE90" s="1501"/>
      <c r="AF90" s="1501"/>
    </row>
    <row r="91" spans="1:32" ht="12.95" customHeight="1">
      <c r="A91" s="1446"/>
      <c r="B91" s="1517"/>
      <c r="C91" s="1527"/>
      <c r="D91" s="1528"/>
      <c r="E91" s="1529"/>
      <c r="F91" s="1421"/>
      <c r="G91" s="1523"/>
      <c r="H91" s="1420"/>
      <c r="I91" s="1420"/>
      <c r="J91" s="1420"/>
      <c r="K91" s="1530"/>
      <c r="L91" s="1420"/>
      <c r="M91" s="1420"/>
      <c r="N91" s="1430"/>
      <c r="O91" s="1530"/>
      <c r="P91" s="1530"/>
      <c r="Q91" s="1530"/>
      <c r="R91" s="1530"/>
      <c r="S91" s="1420"/>
      <c r="T91" s="1420"/>
      <c r="U91" s="1446"/>
      <c r="V91" s="1432"/>
      <c r="W91" s="1432"/>
      <c r="X91" s="1434"/>
      <c r="Y91" s="1509"/>
      <c r="Z91" s="1501"/>
      <c r="AA91" s="1501"/>
      <c r="AB91" s="1501"/>
      <c r="AC91" s="1501"/>
      <c r="AD91" s="1501"/>
      <c r="AE91" s="1501"/>
      <c r="AF91" s="1501"/>
    </row>
    <row r="92" spans="1:32" ht="12.95" customHeight="1">
      <c r="A92" s="1446"/>
      <c r="B92" s="1517"/>
      <c r="C92" s="1527"/>
      <c r="D92" s="1528"/>
      <c r="E92" s="1529"/>
      <c r="F92" s="1421"/>
      <c r="G92" s="1523"/>
      <c r="H92" s="1420"/>
      <c r="I92" s="1420"/>
      <c r="J92" s="1420"/>
      <c r="K92" s="1530"/>
      <c r="L92" s="1420"/>
      <c r="M92" s="1420"/>
      <c r="N92" s="1430"/>
      <c r="O92" s="1530"/>
      <c r="P92" s="1530"/>
      <c r="Q92" s="1530"/>
      <c r="R92" s="1530"/>
      <c r="S92" s="1420"/>
      <c r="T92" s="1420"/>
      <c r="U92" s="1446"/>
      <c r="V92" s="1432"/>
      <c r="W92" s="1432"/>
      <c r="X92" s="1434"/>
      <c r="Y92" s="1509"/>
      <c r="Z92" s="1501"/>
      <c r="AA92" s="1501"/>
      <c r="AB92" s="1501"/>
      <c r="AC92" s="1501"/>
      <c r="AD92" s="1501"/>
      <c r="AE92" s="1501"/>
      <c r="AF92" s="1501"/>
    </row>
    <row r="93" spans="1:32" ht="12.95" customHeight="1">
      <c r="A93" s="1446"/>
      <c r="B93" s="1517"/>
      <c r="C93" s="1527"/>
      <c r="D93" s="1528"/>
      <c r="E93" s="1529"/>
      <c r="F93" s="1421"/>
      <c r="G93" s="1523"/>
      <c r="H93" s="1420"/>
      <c r="I93" s="1420"/>
      <c r="J93" s="1420"/>
      <c r="K93" s="1530"/>
      <c r="L93" s="1420"/>
      <c r="M93" s="1420"/>
      <c r="N93" s="1430"/>
      <c r="O93" s="1530"/>
      <c r="P93" s="1530"/>
      <c r="Q93" s="1530"/>
      <c r="R93" s="1530"/>
      <c r="S93" s="1420"/>
      <c r="T93" s="1420"/>
      <c r="U93" s="1446"/>
      <c r="V93" s="1432"/>
      <c r="W93" s="1432"/>
      <c r="X93" s="1434"/>
      <c r="Y93" s="1509"/>
      <c r="Z93" s="1501"/>
      <c r="AA93" s="1501"/>
      <c r="AB93" s="1501"/>
      <c r="AC93" s="1501"/>
      <c r="AD93" s="1501"/>
      <c r="AE93" s="1501"/>
      <c r="AF93" s="1501"/>
    </row>
    <row r="94" spans="1:32" ht="12.95" customHeight="1">
      <c r="A94" s="1446"/>
      <c r="B94" s="1517"/>
      <c r="C94" s="1527"/>
      <c r="D94" s="1528"/>
      <c r="E94" s="1529"/>
      <c r="F94" s="1421"/>
      <c r="G94" s="1523"/>
      <c r="H94" s="1420"/>
      <c r="I94" s="1420"/>
      <c r="J94" s="1420"/>
      <c r="K94" s="1530"/>
      <c r="L94" s="1420"/>
      <c r="M94" s="1420"/>
      <c r="N94" s="1430"/>
      <c r="O94" s="1530"/>
      <c r="P94" s="1530"/>
      <c r="Q94" s="1530"/>
      <c r="R94" s="1530"/>
      <c r="S94" s="1420"/>
      <c r="T94" s="1420"/>
      <c r="U94" s="1446"/>
      <c r="V94" s="1432"/>
      <c r="W94" s="1432"/>
      <c r="X94" s="1434"/>
      <c r="Y94" s="1509"/>
      <c r="Z94" s="1501"/>
      <c r="AA94" s="1501"/>
      <c r="AB94" s="1501"/>
      <c r="AC94" s="1501"/>
      <c r="AD94" s="1501"/>
      <c r="AE94" s="1501"/>
      <c r="AF94" s="1501"/>
    </row>
    <row r="95" spans="1:32" ht="12.95" customHeight="1">
      <c r="A95" s="1446"/>
      <c r="B95" s="1517"/>
      <c r="C95" s="1527"/>
      <c r="D95" s="1528"/>
      <c r="E95" s="1529"/>
      <c r="F95" s="1421"/>
      <c r="G95" s="1523"/>
      <c r="H95" s="1420"/>
      <c r="I95" s="1420"/>
      <c r="J95" s="1420"/>
      <c r="K95" s="1530"/>
      <c r="L95" s="1420"/>
      <c r="M95" s="1420"/>
      <c r="N95" s="1430"/>
      <c r="O95" s="1530"/>
      <c r="P95" s="1530"/>
      <c r="Q95" s="1530"/>
      <c r="R95" s="1530"/>
      <c r="S95" s="1420"/>
      <c r="T95" s="1420"/>
      <c r="U95" s="1446"/>
      <c r="V95" s="1432"/>
      <c r="W95" s="1432"/>
      <c r="X95" s="1434"/>
      <c r="Y95" s="1509"/>
      <c r="Z95" s="1501"/>
      <c r="AA95" s="1501"/>
      <c r="AB95" s="1501"/>
      <c r="AC95" s="1501"/>
      <c r="AD95" s="1501"/>
      <c r="AE95" s="1501"/>
      <c r="AF95" s="1501"/>
    </row>
    <row r="96" spans="1:32" ht="12.95" customHeight="1">
      <c r="A96" s="1446"/>
      <c r="B96" s="1517"/>
      <c r="C96" s="1527"/>
      <c r="D96" s="1528"/>
      <c r="E96" s="1529"/>
      <c r="F96" s="1421"/>
      <c r="G96" s="1523"/>
      <c r="H96" s="1420"/>
      <c r="I96" s="1420"/>
      <c r="J96" s="1420"/>
      <c r="K96" s="1530"/>
      <c r="L96" s="1420"/>
      <c r="M96" s="1420"/>
      <c r="N96" s="1430"/>
      <c r="O96" s="1530"/>
      <c r="P96" s="1530"/>
      <c r="Q96" s="1530"/>
      <c r="R96" s="1530"/>
      <c r="S96" s="1420"/>
      <c r="T96" s="1420"/>
      <c r="U96" s="1446"/>
      <c r="V96" s="1432"/>
      <c r="W96" s="1432"/>
      <c r="X96" s="1434"/>
      <c r="Y96" s="1509"/>
      <c r="Z96" s="1501"/>
      <c r="AA96" s="1501"/>
      <c r="AB96" s="1501"/>
      <c r="AC96" s="1501"/>
      <c r="AD96" s="1501"/>
      <c r="AE96" s="1501"/>
      <c r="AF96" s="1501"/>
    </row>
    <row r="97" spans="1:32" ht="12.95" customHeight="1">
      <c r="A97" s="1446"/>
      <c r="B97" s="1517"/>
      <c r="C97" s="1527"/>
      <c r="D97" s="1528"/>
      <c r="E97" s="1529"/>
      <c r="F97" s="1421"/>
      <c r="G97" s="1523"/>
      <c r="H97" s="1420"/>
      <c r="I97" s="1420"/>
      <c r="J97" s="1420"/>
      <c r="K97" s="1530"/>
      <c r="L97" s="1420"/>
      <c r="M97" s="1420"/>
      <c r="N97" s="1430"/>
      <c r="O97" s="1530"/>
      <c r="P97" s="1530"/>
      <c r="Q97" s="1530"/>
      <c r="R97" s="1530"/>
      <c r="S97" s="1420"/>
      <c r="T97" s="1420"/>
      <c r="U97" s="1446"/>
      <c r="V97" s="1432"/>
      <c r="W97" s="1432"/>
      <c r="X97" s="1434"/>
      <c r="Y97" s="1509"/>
      <c r="Z97" s="1501"/>
      <c r="AA97" s="1501"/>
      <c r="AB97" s="1501"/>
      <c r="AC97" s="1501"/>
      <c r="AD97" s="1501"/>
      <c r="AE97" s="1501"/>
      <c r="AF97" s="1501"/>
    </row>
    <row r="98" spans="1:32" ht="12.95" customHeight="1">
      <c r="A98" s="1446"/>
      <c r="B98" s="1517"/>
      <c r="C98" s="1527"/>
      <c r="D98" s="1528"/>
      <c r="E98" s="1529"/>
      <c r="F98" s="1421"/>
      <c r="G98" s="1523"/>
      <c r="H98" s="1420"/>
      <c r="I98" s="1420"/>
      <c r="J98" s="1420"/>
      <c r="K98" s="1530"/>
      <c r="L98" s="1420"/>
      <c r="M98" s="1420"/>
      <c r="N98" s="1430"/>
      <c r="O98" s="1530"/>
      <c r="P98" s="1530"/>
      <c r="Q98" s="1530"/>
      <c r="R98" s="1530"/>
      <c r="S98" s="1420"/>
      <c r="T98" s="1420"/>
      <c r="U98" s="1446"/>
      <c r="V98" s="1432"/>
      <c r="W98" s="1432"/>
      <c r="X98" s="1434"/>
      <c r="Y98" s="1509"/>
      <c r="Z98" s="1501"/>
      <c r="AA98" s="1501"/>
      <c r="AB98" s="1501"/>
      <c r="AC98" s="1501"/>
      <c r="AD98" s="1501"/>
      <c r="AE98" s="1501"/>
      <c r="AF98" s="1501"/>
    </row>
    <row r="99" spans="1:32" ht="12.95" customHeight="1">
      <c r="A99" s="1446"/>
      <c r="B99" s="1517"/>
      <c r="C99" s="1527"/>
      <c r="D99" s="1528"/>
      <c r="E99" s="1529"/>
      <c r="F99" s="1421"/>
      <c r="G99" s="1523"/>
      <c r="H99" s="1420"/>
      <c r="I99" s="1420"/>
      <c r="J99" s="1420"/>
      <c r="K99" s="1530"/>
      <c r="L99" s="1420"/>
      <c r="M99" s="1420"/>
      <c r="N99" s="1430"/>
      <c r="O99" s="1530"/>
      <c r="P99" s="1530"/>
      <c r="Q99" s="1530"/>
      <c r="R99" s="1530"/>
      <c r="S99" s="1420"/>
      <c r="T99" s="1420"/>
      <c r="U99" s="1446"/>
      <c r="V99" s="1432"/>
      <c r="W99" s="1432"/>
      <c r="X99" s="1434"/>
      <c r="Y99" s="1509"/>
      <c r="Z99" s="1501"/>
      <c r="AA99" s="1501"/>
      <c r="AB99" s="1501"/>
      <c r="AC99" s="1501"/>
      <c r="AD99" s="1501"/>
      <c r="AE99" s="1501"/>
      <c r="AF99" s="1501"/>
    </row>
    <row r="100" spans="1:32" ht="12.95" customHeight="1">
      <c r="A100" s="1446"/>
      <c r="B100" s="1517"/>
      <c r="C100" s="1527"/>
      <c r="D100" s="1528"/>
      <c r="E100" s="1529"/>
      <c r="F100" s="1421"/>
      <c r="G100" s="1523"/>
      <c r="H100" s="1420"/>
      <c r="I100" s="1420"/>
      <c r="J100" s="1420"/>
      <c r="K100" s="1530"/>
      <c r="L100" s="1420"/>
      <c r="M100" s="1420"/>
      <c r="N100" s="1430"/>
      <c r="O100" s="1530"/>
      <c r="P100" s="1530"/>
      <c r="Q100" s="1530"/>
      <c r="R100" s="1530"/>
      <c r="S100" s="1420"/>
      <c r="T100" s="1420"/>
      <c r="U100" s="1446"/>
      <c r="V100" s="1432"/>
      <c r="W100" s="1432"/>
      <c r="X100" s="1434"/>
      <c r="Y100" s="1509"/>
      <c r="Z100" s="1501"/>
      <c r="AA100" s="1501"/>
      <c r="AB100" s="1501"/>
      <c r="AC100" s="1501"/>
      <c r="AD100" s="1501"/>
      <c r="AE100" s="1501"/>
      <c r="AF100" s="1501"/>
    </row>
    <row r="101" spans="1:32" ht="12.95" customHeight="1"/>
    <row r="102" spans="1:32" ht="12.95" customHeight="1"/>
    <row r="103" spans="1:32" ht="12.95" customHeight="1"/>
    <row r="104" spans="1:32" ht="12.95" customHeight="1"/>
    <row r="105" spans="1:32" ht="12.95" customHeight="1"/>
    <row r="121" ht="117.75" customHeight="1"/>
    <row r="122" ht="35.25" customHeight="1"/>
    <row r="126" ht="133.5" customHeight="1"/>
    <row r="130" ht="15.75" customHeight="1"/>
    <row r="154" ht="69" customHeight="1"/>
    <row r="158" ht="36" customHeight="1"/>
  </sheetData>
  <autoFilter ref="A3:AF3"/>
  <mergeCells count="1">
    <mergeCell ref="A1:AF1"/>
  </mergeCells>
  <phoneticPr fontId="0" type="noConversion"/>
  <dataValidations count="8">
    <dataValidation type="list" allowBlank="1" showInputMessage="1" showErrorMessage="1" sqref="AA4:AA100">
      <formula1>Сокращение_ПЧ</formula1>
    </dataValidation>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G4:G100">
      <formula1>да_нет</formula1>
    </dataValidation>
    <dataValidation type="list" allowBlank="1" showInputMessage="1" showErrorMessage="1" sqref="N4:N100">
      <formula1>причины_пожаров</formula1>
    </dataValidation>
    <dataValidation type="list" allowBlank="1" showInputMessage="1" showErrorMessage="1" sqref="I4:I100">
      <formula1>детские</formula1>
    </dataValidation>
    <dataValidation type="list" allowBlank="1" showInputMessage="1" showErrorMessage="1" sqref="Y4:Y100">
      <formula1>Наименование_ведомств</formula1>
    </dataValidation>
    <dataValidation type="list" allowBlank="1" showInputMessage="1" showErrorMessage="1" sqref="F4:F100">
      <formula1>районы_и_города_и_ДЧС</formula1>
    </dataValidation>
  </dataValidations>
  <pageMargins left="0.65" right="0.19" top="1" bottom="1" header="0.5" footer="0.5"/>
  <pageSetup paperSize="9" scale="65" orientation="landscape" r:id="rId1"/>
  <headerFooter alignWithMargins="0"/>
  <rowBreaks count="1" manualBreakCount="1">
    <brk id="106" max="17" man="1"/>
  </rowBreaks>
</worksheet>
</file>

<file path=xl/worksheets/sheet29.xml><?xml version="1.0" encoding="utf-8"?>
<worksheet xmlns="http://schemas.openxmlformats.org/spreadsheetml/2006/main" xmlns:r="http://schemas.openxmlformats.org/officeDocument/2006/relationships">
  <sheetPr codeName="Лист14">
    <tabColor rgb="FFFF0000"/>
  </sheetPr>
  <dimension ref="A1:AF163"/>
  <sheetViews>
    <sheetView zoomScale="70" zoomScaleNormal="70" workbookViewId="0">
      <pane ySplit="3" topLeftCell="A4" activePane="bottomLeft" state="frozen"/>
      <selection activeCell="H15" sqref="H15"/>
      <selection pane="bottomLeft" activeCell="A4" sqref="A4"/>
    </sheetView>
  </sheetViews>
  <sheetFormatPr defaultRowHeight="12.75"/>
  <cols>
    <col min="2" max="2" width="17.140625" customWidth="1"/>
    <col min="3" max="3" width="14.140625" customWidth="1"/>
    <col min="4" max="4" width="4.42578125" customWidth="1"/>
    <col min="5" max="5" width="13.7109375" customWidth="1"/>
    <col min="6" max="6" width="17.28515625" customWidth="1"/>
    <col min="7" max="7" width="8.28515625" customWidth="1"/>
    <col min="8" max="8" width="16.42578125" customWidth="1"/>
    <col min="9" max="9" width="25.42578125" customWidth="1"/>
    <col min="10" max="10" width="20.85546875" customWidth="1"/>
    <col min="11" max="11" width="20.42578125" customWidth="1"/>
    <col min="12" max="12" width="12.85546875" customWidth="1"/>
    <col min="13" max="13" width="10.42578125" customWidth="1"/>
    <col min="14" max="14" width="44.5703125" customWidth="1"/>
    <col min="15" max="15" width="13.28515625" customWidth="1"/>
    <col min="16" max="16" width="8.7109375" customWidth="1"/>
    <col min="17" max="17" width="13" customWidth="1"/>
    <col min="18" max="18" width="8.7109375" customWidth="1"/>
    <col min="19" max="19" width="18" customWidth="1"/>
    <col min="20" max="21" width="15.7109375" customWidth="1"/>
    <col min="22" max="22" width="15.140625" customWidth="1"/>
    <col min="23" max="24" width="10.7109375" customWidth="1"/>
  </cols>
  <sheetData>
    <row r="1" spans="1:32" ht="20.25">
      <c r="A1" s="2903" t="s">
        <v>1138</v>
      </c>
      <c r="B1" s="2904"/>
      <c r="C1" s="2904"/>
      <c r="D1" s="2904"/>
      <c r="E1" s="2904"/>
      <c r="F1" s="2904"/>
      <c r="G1" s="2904"/>
      <c r="H1" s="2904"/>
      <c r="I1" s="2904"/>
      <c r="J1" s="2904"/>
      <c r="K1" s="2904"/>
      <c r="L1" s="2904"/>
      <c r="M1" s="2904"/>
      <c r="N1" s="2904"/>
      <c r="O1" s="2904"/>
      <c r="P1" s="2904"/>
      <c r="Q1" s="2904"/>
      <c r="R1" s="2904"/>
      <c r="S1" s="2904"/>
      <c r="T1" s="2904"/>
      <c r="U1" s="2904"/>
      <c r="V1" s="2904"/>
      <c r="W1" s="2904"/>
      <c r="X1" s="2904"/>
      <c r="Y1" s="2904"/>
      <c r="Z1" s="2904"/>
      <c r="AA1" s="2904"/>
      <c r="AB1" s="2904"/>
      <c r="AC1" s="2904"/>
      <c r="AD1" s="2904"/>
      <c r="AE1" s="2904"/>
      <c r="AF1" s="2904"/>
    </row>
    <row r="2" spans="1:32" ht="13.5" thickBot="1"/>
    <row r="3" spans="1:32" ht="136.5" thickTop="1" thickBot="1">
      <c r="A3" s="1455" t="s">
        <v>121</v>
      </c>
      <c r="B3" s="1605" t="s">
        <v>1118</v>
      </c>
      <c r="C3" s="1455" t="s">
        <v>1119</v>
      </c>
      <c r="D3" s="1422" t="s">
        <v>1087</v>
      </c>
      <c r="E3" s="1455" t="s">
        <v>1120</v>
      </c>
      <c r="F3" s="1642" t="s">
        <v>1089</v>
      </c>
      <c r="G3" s="1642" t="s">
        <v>1090</v>
      </c>
      <c r="H3" s="1455" t="s">
        <v>1091</v>
      </c>
      <c r="I3" s="2121" t="s">
        <v>1092</v>
      </c>
      <c r="J3" s="1455" t="s">
        <v>1093</v>
      </c>
      <c r="K3" s="1455" t="s">
        <v>1094</v>
      </c>
      <c r="L3" s="1455" t="s">
        <v>1121</v>
      </c>
      <c r="M3" s="1455" t="s">
        <v>1095</v>
      </c>
      <c r="N3" s="2200" t="s">
        <v>122</v>
      </c>
      <c r="O3" s="2122" t="s">
        <v>1122</v>
      </c>
      <c r="P3" s="1455" t="s">
        <v>1123</v>
      </c>
      <c r="Q3" s="1455" t="s">
        <v>287</v>
      </c>
      <c r="R3" s="1490" t="s">
        <v>1124</v>
      </c>
      <c r="S3" s="1455" t="s">
        <v>1125</v>
      </c>
      <c r="T3" s="1490" t="s">
        <v>1126</v>
      </c>
      <c r="U3" s="1679" t="s">
        <v>878</v>
      </c>
      <c r="V3" s="1490" t="s">
        <v>1127</v>
      </c>
      <c r="W3" s="1490" t="s">
        <v>1128</v>
      </c>
      <c r="X3" s="1490" t="s">
        <v>876</v>
      </c>
      <c r="Y3" s="1490" t="s">
        <v>770</v>
      </c>
      <c r="Z3" s="1453" t="s">
        <v>941</v>
      </c>
      <c r="AA3" s="1612" t="s">
        <v>1129</v>
      </c>
      <c r="AB3" s="1612" t="s">
        <v>1130</v>
      </c>
      <c r="AC3" s="1612" t="s">
        <v>1131</v>
      </c>
      <c r="AD3" s="1613" t="s">
        <v>1132</v>
      </c>
      <c r="AE3" s="1618" t="s">
        <v>1133</v>
      </c>
      <c r="AF3" s="1618" t="s">
        <v>41</v>
      </c>
    </row>
    <row r="4" spans="1:32" ht="51" customHeight="1" thickTop="1">
      <c r="A4" s="1586"/>
      <c r="B4" s="1423"/>
      <c r="C4" s="1650"/>
      <c r="D4" s="1717">
        <f>WEEKDAY(C4,2)</f>
        <v>6</v>
      </c>
      <c r="E4" s="1651"/>
      <c r="F4" s="1431"/>
      <c r="G4" s="1412"/>
      <c r="H4" s="1586"/>
      <c r="I4" s="1586"/>
      <c r="J4" s="1586"/>
      <c r="K4" s="1472"/>
      <c r="L4" s="1472"/>
      <c r="M4" s="1472"/>
      <c r="N4" s="1412"/>
      <c r="O4" s="1409"/>
      <c r="P4" s="1409"/>
      <c r="Q4" s="1409"/>
      <c r="R4" s="1409"/>
      <c r="S4" s="1409"/>
      <c r="T4" s="1409"/>
      <c r="U4" s="1425"/>
      <c r="V4" s="1634"/>
      <c r="W4" s="1634"/>
      <c r="X4" s="1586"/>
      <c r="Y4" s="1533"/>
      <c r="Z4" s="1671"/>
      <c r="AA4" s="1502"/>
      <c r="AB4" s="1671"/>
      <c r="AC4" s="1671"/>
      <c r="AD4" s="1671"/>
      <c r="AE4" s="1671"/>
      <c r="AF4" s="1671"/>
    </row>
    <row r="5" spans="1:32" ht="56.25" customHeight="1">
      <c r="A5" s="1434"/>
      <c r="B5" s="1517"/>
      <c r="C5" s="1531"/>
      <c r="D5" s="1442"/>
      <c r="E5" s="1532"/>
      <c r="F5" s="1421"/>
      <c r="G5" s="1430"/>
      <c r="H5" s="1434"/>
      <c r="I5" s="1434"/>
      <c r="J5" s="1434"/>
      <c r="K5" s="1451"/>
      <c r="L5" s="1451"/>
      <c r="M5" s="1451"/>
      <c r="N5" s="1430"/>
      <c r="O5" s="1426"/>
      <c r="P5" s="1426"/>
      <c r="Q5" s="1426"/>
      <c r="R5" s="1426"/>
      <c r="S5" s="1426"/>
      <c r="T5" s="1426"/>
      <c r="U5" s="1446"/>
      <c r="V5" s="1432"/>
      <c r="W5" s="1432"/>
      <c r="X5" s="1434"/>
      <c r="Y5" s="1509"/>
      <c r="Z5" s="1534"/>
      <c r="AA5" s="1501"/>
      <c r="AB5" s="1534"/>
      <c r="AC5" s="1534"/>
      <c r="AD5" s="1534"/>
      <c r="AE5" s="1534"/>
      <c r="AF5" s="1534"/>
    </row>
    <row r="6" spans="1:32" ht="56.25" customHeight="1">
      <c r="A6" s="1434"/>
      <c r="B6" s="1517"/>
      <c r="C6" s="1531"/>
      <c r="D6" s="1442"/>
      <c r="E6" s="1532"/>
      <c r="F6" s="1421"/>
      <c r="G6" s="1430"/>
      <c r="H6" s="1434"/>
      <c r="I6" s="1434"/>
      <c r="J6" s="1434"/>
      <c r="K6" s="1451"/>
      <c r="L6" s="1451"/>
      <c r="M6" s="1451"/>
      <c r="N6" s="1430"/>
      <c r="O6" s="1426"/>
      <c r="P6" s="1426"/>
      <c r="Q6" s="1426"/>
      <c r="R6" s="1426"/>
      <c r="S6" s="1426"/>
      <c r="T6" s="1426"/>
      <c r="U6" s="1446"/>
      <c r="V6" s="1432"/>
      <c r="W6" s="1432"/>
      <c r="X6" s="1434"/>
      <c r="Y6" s="1509"/>
      <c r="Z6" s="1534"/>
      <c r="AA6" s="1501"/>
      <c r="AB6" s="1534"/>
      <c r="AC6" s="1534"/>
      <c r="AD6" s="1534"/>
      <c r="AE6" s="1534"/>
      <c r="AF6" s="1534"/>
    </row>
    <row r="7" spans="1:32" ht="51.75" customHeight="1">
      <c r="A7" s="1434"/>
      <c r="B7" s="1517"/>
      <c r="C7" s="1531"/>
      <c r="D7" s="1442"/>
      <c r="E7" s="1532"/>
      <c r="F7" s="1421"/>
      <c r="G7" s="1430"/>
      <c r="H7" s="1434"/>
      <c r="I7" s="1434"/>
      <c r="J7" s="1434"/>
      <c r="K7" s="1451"/>
      <c r="L7" s="1451"/>
      <c r="M7" s="1451"/>
      <c r="N7" s="1430"/>
      <c r="O7" s="1426"/>
      <c r="P7" s="1426"/>
      <c r="Q7" s="1426"/>
      <c r="R7" s="1426"/>
      <c r="S7" s="1426"/>
      <c r="T7" s="1426"/>
      <c r="U7" s="1446"/>
      <c r="V7" s="1432"/>
      <c r="W7" s="1432"/>
      <c r="X7" s="1434"/>
      <c r="Y7" s="1509"/>
      <c r="Z7" s="1534"/>
      <c r="AA7" s="1501"/>
      <c r="AB7" s="1534"/>
      <c r="AC7" s="1534"/>
      <c r="AD7" s="1534"/>
      <c r="AE7" s="1534"/>
      <c r="AF7" s="1534"/>
    </row>
    <row r="8" spans="1:32" ht="51" customHeight="1">
      <c r="A8" s="1434"/>
      <c r="B8" s="1517"/>
      <c r="C8" s="1531"/>
      <c r="D8" s="1442"/>
      <c r="E8" s="1532"/>
      <c r="F8" s="1421"/>
      <c r="G8" s="1430"/>
      <c r="H8" s="1434"/>
      <c r="I8" s="1434"/>
      <c r="J8" s="1434"/>
      <c r="K8" s="1451"/>
      <c r="L8" s="1451"/>
      <c r="M8" s="1451"/>
      <c r="N8" s="1430"/>
      <c r="O8" s="1426"/>
      <c r="P8" s="1426"/>
      <c r="Q8" s="1426"/>
      <c r="R8" s="1426"/>
      <c r="S8" s="1426"/>
      <c r="T8" s="1426"/>
      <c r="U8" s="1446"/>
      <c r="V8" s="1432"/>
      <c r="W8" s="1432"/>
      <c r="X8" s="1434"/>
      <c r="Y8" s="1509"/>
      <c r="Z8" s="1534"/>
      <c r="AA8" s="1501"/>
      <c r="AB8" s="1534"/>
      <c r="AC8" s="1534"/>
      <c r="AD8" s="1534"/>
      <c r="AE8" s="1534"/>
      <c r="AF8" s="1534"/>
    </row>
    <row r="9" spans="1:32" ht="48.75" customHeight="1">
      <c r="A9" s="1434"/>
      <c r="B9" s="1517"/>
      <c r="C9" s="1531"/>
      <c r="D9" s="1442"/>
      <c r="E9" s="1532"/>
      <c r="F9" s="1421"/>
      <c r="G9" s="1430"/>
      <c r="H9" s="1434"/>
      <c r="I9" s="1434"/>
      <c r="J9" s="1434"/>
      <c r="K9" s="1451"/>
      <c r="L9" s="1451"/>
      <c r="M9" s="1451"/>
      <c r="N9" s="1430"/>
      <c r="O9" s="1426"/>
      <c r="P9" s="1426"/>
      <c r="Q9" s="1426"/>
      <c r="R9" s="1426"/>
      <c r="S9" s="1426"/>
      <c r="T9" s="1426"/>
      <c r="U9" s="1446"/>
      <c r="V9" s="1432"/>
      <c r="W9" s="1432"/>
      <c r="X9" s="1434"/>
      <c r="Y9" s="1509"/>
      <c r="Z9" s="1534"/>
      <c r="AA9" s="1501"/>
      <c r="AB9" s="1534"/>
      <c r="AC9" s="1534"/>
      <c r="AD9" s="1534"/>
      <c r="AE9" s="1534"/>
      <c r="AF9" s="1534"/>
    </row>
    <row r="10" spans="1:32" ht="33" customHeight="1">
      <c r="A10" s="1434"/>
      <c r="B10" s="1517"/>
      <c r="C10" s="1531"/>
      <c r="D10" s="1442"/>
      <c r="E10" s="1532"/>
      <c r="F10" s="1421"/>
      <c r="G10" s="1430"/>
      <c r="H10" s="1434"/>
      <c r="I10" s="1434"/>
      <c r="J10" s="1434"/>
      <c r="K10" s="1451"/>
      <c r="L10" s="1451"/>
      <c r="M10" s="1451"/>
      <c r="N10" s="1430"/>
      <c r="O10" s="1426"/>
      <c r="P10" s="1426"/>
      <c r="Q10" s="1426"/>
      <c r="R10" s="1426"/>
      <c r="S10" s="1426"/>
      <c r="T10" s="1426"/>
      <c r="U10" s="1446"/>
      <c r="V10" s="1432"/>
      <c r="W10" s="1432"/>
      <c r="X10" s="1434"/>
      <c r="Y10" s="1509"/>
      <c r="Z10" s="1534"/>
      <c r="AA10" s="1501"/>
      <c r="AB10" s="1534"/>
      <c r="AC10" s="1534"/>
      <c r="AD10" s="1534"/>
      <c r="AE10" s="1534"/>
      <c r="AF10" s="1534"/>
    </row>
    <row r="11" spans="1:32" ht="18" customHeight="1">
      <c r="A11" s="1434"/>
      <c r="B11" s="1517"/>
      <c r="C11" s="1531"/>
      <c r="D11" s="1442"/>
      <c r="E11" s="1532"/>
      <c r="F11" s="1421"/>
      <c r="G11" s="1430"/>
      <c r="H11" s="1434"/>
      <c r="I11" s="1434"/>
      <c r="J11" s="1434"/>
      <c r="K11" s="1451"/>
      <c r="L11" s="1451"/>
      <c r="M11" s="1451"/>
      <c r="N11" s="1430"/>
      <c r="O11" s="1426"/>
      <c r="P11" s="1426"/>
      <c r="Q11" s="1426"/>
      <c r="R11" s="1426"/>
      <c r="S11" s="1426"/>
      <c r="T11" s="1426"/>
      <c r="U11" s="1446"/>
      <c r="V11" s="1432"/>
      <c r="W11" s="1432"/>
      <c r="X11" s="1434"/>
      <c r="Y11" s="1509"/>
      <c r="Z11" s="1534"/>
      <c r="AA11" s="1501"/>
      <c r="AB11" s="1534"/>
      <c r="AC11" s="1534"/>
      <c r="AD11" s="1534"/>
      <c r="AE11" s="1534"/>
      <c r="AF11" s="1534"/>
    </row>
    <row r="12" spans="1:32" ht="33" customHeight="1">
      <c r="A12" s="1434"/>
      <c r="B12" s="1517"/>
      <c r="C12" s="1531"/>
      <c r="D12" s="1442"/>
      <c r="E12" s="1532"/>
      <c r="F12" s="1421"/>
      <c r="G12" s="1430"/>
      <c r="H12" s="1434"/>
      <c r="I12" s="1434"/>
      <c r="J12" s="1434"/>
      <c r="K12" s="1451"/>
      <c r="L12" s="1451"/>
      <c r="M12" s="1451"/>
      <c r="N12" s="1430"/>
      <c r="O12" s="1426"/>
      <c r="P12" s="1426"/>
      <c r="Q12" s="1426"/>
      <c r="R12" s="1426"/>
      <c r="S12" s="1426"/>
      <c r="T12" s="1426"/>
      <c r="U12" s="1446"/>
      <c r="V12" s="1432"/>
      <c r="W12" s="1432"/>
      <c r="X12" s="1434"/>
      <c r="Y12" s="1509"/>
      <c r="Z12" s="1534"/>
      <c r="AA12" s="1501"/>
      <c r="AB12" s="1534"/>
      <c r="AC12" s="1534"/>
      <c r="AD12" s="1534"/>
      <c r="AE12" s="1534"/>
      <c r="AF12" s="1534"/>
    </row>
    <row r="13" spans="1:32" ht="12.75" customHeight="1">
      <c r="A13" s="1434"/>
      <c r="B13" s="1517"/>
      <c r="C13" s="1531"/>
      <c r="D13" s="1442"/>
      <c r="E13" s="1532"/>
      <c r="F13" s="1421"/>
      <c r="G13" s="1430"/>
      <c r="H13" s="1434"/>
      <c r="I13" s="1434"/>
      <c r="J13" s="1434"/>
      <c r="K13" s="1451"/>
      <c r="L13" s="1451"/>
      <c r="M13" s="1451"/>
      <c r="N13" s="1430"/>
      <c r="O13" s="1426"/>
      <c r="P13" s="1426"/>
      <c r="Q13" s="1426"/>
      <c r="R13" s="1426"/>
      <c r="S13" s="1426"/>
      <c r="T13" s="1426"/>
      <c r="U13" s="1446"/>
      <c r="V13" s="1432"/>
      <c r="W13" s="1432"/>
      <c r="X13" s="1434"/>
      <c r="Y13" s="1509"/>
      <c r="Z13" s="1534"/>
      <c r="AA13" s="1501"/>
      <c r="AB13" s="1534"/>
      <c r="AC13" s="1534"/>
      <c r="AD13" s="1534"/>
      <c r="AE13" s="1534"/>
      <c r="AF13" s="1534"/>
    </row>
    <row r="14" spans="1:32" ht="12.75" customHeight="1">
      <c r="A14" s="1434"/>
      <c r="B14" s="1517"/>
      <c r="C14" s="1531"/>
      <c r="D14" s="1442"/>
      <c r="E14" s="1532"/>
      <c r="F14" s="1421"/>
      <c r="G14" s="1430"/>
      <c r="H14" s="1434"/>
      <c r="I14" s="1434"/>
      <c r="J14" s="1434"/>
      <c r="K14" s="1451"/>
      <c r="L14" s="1451"/>
      <c r="M14" s="1451"/>
      <c r="N14" s="1430"/>
      <c r="O14" s="1426"/>
      <c r="P14" s="1426"/>
      <c r="Q14" s="1426"/>
      <c r="R14" s="1426"/>
      <c r="S14" s="1426"/>
      <c r="T14" s="1426"/>
      <c r="U14" s="1446"/>
      <c r="V14" s="1432"/>
      <c r="W14" s="1432"/>
      <c r="X14" s="1434"/>
      <c r="Y14" s="1509"/>
      <c r="Z14" s="1534"/>
      <c r="AA14" s="1501"/>
      <c r="AB14" s="1534"/>
      <c r="AC14" s="1534"/>
      <c r="AD14" s="1534"/>
      <c r="AE14" s="1534"/>
      <c r="AF14" s="1534"/>
    </row>
    <row r="15" spans="1:32" ht="49.5" customHeight="1">
      <c r="A15" s="1434"/>
      <c r="B15" s="1517"/>
      <c r="C15" s="1531"/>
      <c r="D15" s="1442"/>
      <c r="E15" s="1532"/>
      <c r="F15" s="1421"/>
      <c r="G15" s="1430"/>
      <c r="H15" s="1434"/>
      <c r="I15" s="1434"/>
      <c r="J15" s="1434"/>
      <c r="K15" s="1451"/>
      <c r="L15" s="1451"/>
      <c r="M15" s="1451"/>
      <c r="N15" s="1430"/>
      <c r="O15" s="1426"/>
      <c r="P15" s="1426"/>
      <c r="Q15" s="1426"/>
      <c r="R15" s="1426"/>
      <c r="S15" s="1426"/>
      <c r="T15" s="1426"/>
      <c r="U15" s="1446"/>
      <c r="V15" s="1432"/>
      <c r="W15" s="1432"/>
      <c r="X15" s="1434"/>
      <c r="Y15" s="1509"/>
      <c r="Z15" s="1534"/>
      <c r="AA15" s="1501"/>
      <c r="AB15" s="1534"/>
      <c r="AC15" s="1534"/>
      <c r="AD15" s="1534"/>
      <c r="AE15" s="1534"/>
      <c r="AF15" s="1534"/>
    </row>
    <row r="16" spans="1:32" ht="12.75" customHeight="1">
      <c r="A16" s="1434"/>
      <c r="B16" s="1517"/>
      <c r="C16" s="1531"/>
      <c r="D16" s="1442"/>
      <c r="E16" s="1532"/>
      <c r="F16" s="1421"/>
      <c r="G16" s="1430"/>
      <c r="H16" s="1434"/>
      <c r="I16" s="1434"/>
      <c r="J16" s="1434"/>
      <c r="K16" s="1451"/>
      <c r="L16" s="1451"/>
      <c r="M16" s="1451"/>
      <c r="N16" s="1430"/>
      <c r="O16" s="1426"/>
      <c r="P16" s="1426"/>
      <c r="Q16" s="1426"/>
      <c r="R16" s="1426"/>
      <c r="S16" s="1426"/>
      <c r="T16" s="1426"/>
      <c r="U16" s="1446"/>
      <c r="V16" s="1432"/>
      <c r="W16" s="1432"/>
      <c r="X16" s="1434"/>
      <c r="Y16" s="1509"/>
      <c r="Z16" s="1534"/>
      <c r="AA16" s="1501"/>
      <c r="AB16" s="1534"/>
      <c r="AC16" s="1534"/>
      <c r="AD16" s="1534"/>
      <c r="AE16" s="1534"/>
      <c r="AF16" s="1534"/>
    </row>
    <row r="17" spans="1:32" ht="12.75" customHeight="1">
      <c r="A17" s="1434"/>
      <c r="B17" s="1517"/>
      <c r="C17" s="1531"/>
      <c r="D17" s="1442"/>
      <c r="E17" s="1532"/>
      <c r="F17" s="1421"/>
      <c r="G17" s="1430"/>
      <c r="H17" s="1434"/>
      <c r="I17" s="1434"/>
      <c r="J17" s="1434"/>
      <c r="K17" s="1451"/>
      <c r="L17" s="1451"/>
      <c r="M17" s="1451"/>
      <c r="N17" s="1430"/>
      <c r="O17" s="1426"/>
      <c r="P17" s="1426"/>
      <c r="Q17" s="1426"/>
      <c r="R17" s="1426"/>
      <c r="S17" s="1426"/>
      <c r="T17" s="1426"/>
      <c r="U17" s="1446"/>
      <c r="V17" s="1432"/>
      <c r="W17" s="1432"/>
      <c r="X17" s="1434"/>
      <c r="Y17" s="1509"/>
      <c r="Z17" s="1534"/>
      <c r="AA17" s="1501"/>
      <c r="AB17" s="1534"/>
      <c r="AC17" s="1534"/>
      <c r="AD17" s="1534"/>
      <c r="AE17" s="1534"/>
      <c r="AF17" s="1534"/>
    </row>
    <row r="18" spans="1:32" ht="12.75" customHeight="1">
      <c r="A18" s="1434"/>
      <c r="B18" s="1517"/>
      <c r="C18" s="1531"/>
      <c r="D18" s="1442"/>
      <c r="E18" s="1532"/>
      <c r="F18" s="1421"/>
      <c r="G18" s="1430"/>
      <c r="H18" s="1434"/>
      <c r="I18" s="1434"/>
      <c r="J18" s="1434"/>
      <c r="K18" s="1451"/>
      <c r="L18" s="1451"/>
      <c r="M18" s="1451"/>
      <c r="N18" s="1430"/>
      <c r="O18" s="1426"/>
      <c r="P18" s="1426"/>
      <c r="Q18" s="1426"/>
      <c r="R18" s="1426"/>
      <c r="S18" s="1426"/>
      <c r="T18" s="1426"/>
      <c r="U18" s="1446"/>
      <c r="V18" s="1432"/>
      <c r="W18" s="1432"/>
      <c r="X18" s="1434"/>
      <c r="Y18" s="1509"/>
      <c r="Z18" s="1534"/>
      <c r="AA18" s="1501"/>
      <c r="AB18" s="1534"/>
      <c r="AC18" s="1534"/>
      <c r="AD18" s="1534"/>
      <c r="AE18" s="1534"/>
      <c r="AF18" s="1534"/>
    </row>
    <row r="19" spans="1:32" ht="12.75" customHeight="1">
      <c r="A19" s="1434"/>
      <c r="B19" s="1517"/>
      <c r="C19" s="1531"/>
      <c r="D19" s="1442"/>
      <c r="E19" s="1532"/>
      <c r="F19" s="1421"/>
      <c r="G19" s="1430"/>
      <c r="H19" s="1434"/>
      <c r="I19" s="1434"/>
      <c r="J19" s="1434"/>
      <c r="K19" s="1451"/>
      <c r="L19" s="1451"/>
      <c r="M19" s="1451"/>
      <c r="N19" s="1430"/>
      <c r="O19" s="1426"/>
      <c r="P19" s="1426"/>
      <c r="Q19" s="1426"/>
      <c r="R19" s="1426"/>
      <c r="S19" s="1426"/>
      <c r="T19" s="1426"/>
      <c r="U19" s="1446"/>
      <c r="V19" s="1432"/>
      <c r="W19" s="1432"/>
      <c r="X19" s="1434"/>
      <c r="Y19" s="1509"/>
      <c r="Z19" s="1534"/>
      <c r="AA19" s="1501"/>
      <c r="AB19" s="1534"/>
      <c r="AC19" s="1534"/>
      <c r="AD19" s="1534"/>
      <c r="AE19" s="1534"/>
      <c r="AF19" s="1534"/>
    </row>
    <row r="20" spans="1:32" ht="12.75" customHeight="1">
      <c r="A20" s="1434"/>
      <c r="B20" s="1517"/>
      <c r="C20" s="1531"/>
      <c r="D20" s="1442"/>
      <c r="E20" s="1532"/>
      <c r="F20" s="1421"/>
      <c r="G20" s="1430"/>
      <c r="H20" s="1434"/>
      <c r="I20" s="1434"/>
      <c r="J20" s="1434"/>
      <c r="K20" s="1451"/>
      <c r="L20" s="1451"/>
      <c r="M20" s="1451"/>
      <c r="N20" s="1430"/>
      <c r="O20" s="1426"/>
      <c r="P20" s="1426"/>
      <c r="Q20" s="1426"/>
      <c r="R20" s="1426"/>
      <c r="S20" s="1426"/>
      <c r="T20" s="1426"/>
      <c r="U20" s="1446"/>
      <c r="V20" s="1432"/>
      <c r="W20" s="1432"/>
      <c r="X20" s="1434"/>
      <c r="Y20" s="1509"/>
      <c r="Z20" s="1534"/>
      <c r="AA20" s="1501"/>
      <c r="AB20" s="1534"/>
      <c r="AC20" s="1534"/>
      <c r="AD20" s="1534"/>
      <c r="AE20" s="1534"/>
      <c r="AF20" s="1534"/>
    </row>
    <row r="21" spans="1:32" ht="12.75" customHeight="1">
      <c r="A21" s="1434"/>
      <c r="B21" s="1517"/>
      <c r="C21" s="1531"/>
      <c r="D21" s="1442"/>
      <c r="E21" s="1532"/>
      <c r="F21" s="1421"/>
      <c r="G21" s="1430"/>
      <c r="H21" s="1434"/>
      <c r="I21" s="1434"/>
      <c r="J21" s="1434"/>
      <c r="K21" s="1451"/>
      <c r="L21" s="1451"/>
      <c r="M21" s="1451"/>
      <c r="N21" s="1430"/>
      <c r="O21" s="1426"/>
      <c r="P21" s="1426"/>
      <c r="Q21" s="1426"/>
      <c r="R21" s="1426"/>
      <c r="S21" s="1426"/>
      <c r="T21" s="1426"/>
      <c r="U21" s="1446"/>
      <c r="V21" s="1432"/>
      <c r="W21" s="1432"/>
      <c r="X21" s="1434"/>
      <c r="Y21" s="1509"/>
      <c r="Z21" s="1534"/>
      <c r="AA21" s="1501"/>
      <c r="AB21" s="1534"/>
      <c r="AC21" s="1534"/>
      <c r="AD21" s="1534"/>
      <c r="AE21" s="1534"/>
      <c r="AF21" s="1534"/>
    </row>
    <row r="22" spans="1:32" ht="12.75" customHeight="1">
      <c r="A22" s="1434"/>
      <c r="B22" s="1517"/>
      <c r="C22" s="1531"/>
      <c r="D22" s="1442"/>
      <c r="E22" s="1532"/>
      <c r="F22" s="1421"/>
      <c r="G22" s="1430"/>
      <c r="H22" s="1434"/>
      <c r="I22" s="1434"/>
      <c r="J22" s="1434"/>
      <c r="K22" s="1451"/>
      <c r="L22" s="1451"/>
      <c r="M22" s="1451"/>
      <c r="N22" s="1430"/>
      <c r="O22" s="1426"/>
      <c r="P22" s="1426"/>
      <c r="Q22" s="1426"/>
      <c r="R22" s="1426"/>
      <c r="S22" s="1426"/>
      <c r="T22" s="1426"/>
      <c r="U22" s="1446"/>
      <c r="V22" s="1432"/>
      <c r="W22" s="1432"/>
      <c r="X22" s="1434"/>
      <c r="Y22" s="1509"/>
      <c r="Z22" s="1534"/>
      <c r="AA22" s="1501"/>
      <c r="AB22" s="1534"/>
      <c r="AC22" s="1534"/>
      <c r="AD22" s="1534"/>
      <c r="AE22" s="1534"/>
      <c r="AF22" s="1534"/>
    </row>
    <row r="23" spans="1:32" ht="12.75" customHeight="1">
      <c r="A23" s="1434"/>
      <c r="B23" s="1517"/>
      <c r="C23" s="1531"/>
      <c r="D23" s="1442"/>
      <c r="E23" s="1532"/>
      <c r="F23" s="1421"/>
      <c r="G23" s="1430"/>
      <c r="H23" s="1434"/>
      <c r="I23" s="1434"/>
      <c r="J23" s="1434"/>
      <c r="K23" s="1451"/>
      <c r="L23" s="1451"/>
      <c r="M23" s="1451"/>
      <c r="N23" s="1430"/>
      <c r="O23" s="1426"/>
      <c r="P23" s="1426"/>
      <c r="Q23" s="1426"/>
      <c r="R23" s="1426"/>
      <c r="S23" s="1426"/>
      <c r="T23" s="1426"/>
      <c r="U23" s="1446"/>
      <c r="V23" s="1432"/>
      <c r="W23" s="1432"/>
      <c r="X23" s="1434"/>
      <c r="Y23" s="1509"/>
      <c r="Z23" s="1534"/>
      <c r="AA23" s="1501"/>
      <c r="AB23" s="1534"/>
      <c r="AC23" s="1534"/>
      <c r="AD23" s="1534"/>
      <c r="AE23" s="1534"/>
      <c r="AF23" s="1534"/>
    </row>
    <row r="24" spans="1:32" ht="12.75" customHeight="1">
      <c r="A24" s="1434"/>
      <c r="B24" s="1517"/>
      <c r="C24" s="1531"/>
      <c r="D24" s="1442"/>
      <c r="E24" s="1532"/>
      <c r="F24" s="1421"/>
      <c r="G24" s="1430"/>
      <c r="H24" s="1434"/>
      <c r="I24" s="1434"/>
      <c r="J24" s="1434"/>
      <c r="K24" s="1451"/>
      <c r="L24" s="1451"/>
      <c r="M24" s="1451"/>
      <c r="N24" s="1430"/>
      <c r="O24" s="1426"/>
      <c r="P24" s="1426"/>
      <c r="Q24" s="1426"/>
      <c r="R24" s="1426"/>
      <c r="S24" s="1426"/>
      <c r="T24" s="1426"/>
      <c r="U24" s="1446"/>
      <c r="V24" s="1432"/>
      <c r="W24" s="1432"/>
      <c r="X24" s="1434"/>
      <c r="Y24" s="1509"/>
      <c r="Z24" s="1534"/>
      <c r="AA24" s="1501"/>
      <c r="AB24" s="1534"/>
      <c r="AC24" s="1534"/>
      <c r="AD24" s="1534"/>
      <c r="AE24" s="1534"/>
      <c r="AF24" s="1534"/>
    </row>
    <row r="25" spans="1:32" ht="12.95" customHeight="1">
      <c r="A25" s="1434"/>
      <c r="B25" s="1517"/>
      <c r="C25" s="1531"/>
      <c r="D25" s="1442"/>
      <c r="E25" s="1532"/>
      <c r="F25" s="1421"/>
      <c r="G25" s="1430"/>
      <c r="H25" s="1434"/>
      <c r="I25" s="1434"/>
      <c r="J25" s="1434"/>
      <c r="K25" s="1451"/>
      <c r="L25" s="1451"/>
      <c r="M25" s="1451"/>
      <c r="N25" s="1430"/>
      <c r="O25" s="1426"/>
      <c r="P25" s="1426"/>
      <c r="Q25" s="1426"/>
      <c r="R25" s="1426"/>
      <c r="S25" s="1426"/>
      <c r="T25" s="1426"/>
      <c r="U25" s="1446"/>
      <c r="V25" s="1432"/>
      <c r="W25" s="1432"/>
      <c r="X25" s="1434"/>
      <c r="Y25" s="1509"/>
      <c r="Z25" s="1534"/>
      <c r="AA25" s="1501"/>
      <c r="AB25" s="1534"/>
      <c r="AC25" s="1534"/>
      <c r="AD25" s="1534"/>
      <c r="AE25" s="1534"/>
      <c r="AF25" s="1534"/>
    </row>
    <row r="26" spans="1:32" ht="12.95" customHeight="1">
      <c r="A26" s="1434"/>
      <c r="B26" s="1517"/>
      <c r="C26" s="1531"/>
      <c r="D26" s="1442"/>
      <c r="E26" s="1532"/>
      <c r="F26" s="1421"/>
      <c r="G26" s="1430"/>
      <c r="H26" s="1434"/>
      <c r="I26" s="1434"/>
      <c r="J26" s="1434"/>
      <c r="K26" s="1451"/>
      <c r="L26" s="1451"/>
      <c r="M26" s="1451"/>
      <c r="N26" s="1430"/>
      <c r="O26" s="1426"/>
      <c r="P26" s="1426"/>
      <c r="Q26" s="1426"/>
      <c r="R26" s="1426"/>
      <c r="S26" s="1426"/>
      <c r="T26" s="1426"/>
      <c r="U26" s="1446"/>
      <c r="V26" s="1432"/>
      <c r="W26" s="1432"/>
      <c r="X26" s="1434"/>
      <c r="Y26" s="1509"/>
      <c r="Z26" s="1534"/>
      <c r="AA26" s="1501"/>
      <c r="AB26" s="1534"/>
      <c r="AC26" s="1534"/>
      <c r="AD26" s="1534"/>
      <c r="AE26" s="1534"/>
      <c r="AF26" s="1534"/>
    </row>
    <row r="27" spans="1:32" ht="12.95" customHeight="1">
      <c r="A27" s="1434"/>
      <c r="B27" s="1517"/>
      <c r="C27" s="1531"/>
      <c r="D27" s="1442"/>
      <c r="E27" s="1532"/>
      <c r="F27" s="1421"/>
      <c r="G27" s="1430"/>
      <c r="H27" s="1434"/>
      <c r="I27" s="1434"/>
      <c r="J27" s="1434"/>
      <c r="K27" s="1451"/>
      <c r="L27" s="1451"/>
      <c r="M27" s="1451"/>
      <c r="N27" s="1430"/>
      <c r="O27" s="1426"/>
      <c r="P27" s="1426"/>
      <c r="Q27" s="1426"/>
      <c r="R27" s="1426"/>
      <c r="S27" s="1426"/>
      <c r="T27" s="1426"/>
      <c r="U27" s="1446"/>
      <c r="V27" s="1432"/>
      <c r="W27" s="1432"/>
      <c r="X27" s="1434"/>
      <c r="Y27" s="1509"/>
      <c r="Z27" s="1534"/>
      <c r="AA27" s="1501"/>
      <c r="AB27" s="1534"/>
      <c r="AC27" s="1534"/>
      <c r="AD27" s="1534"/>
      <c r="AE27" s="1534"/>
      <c r="AF27" s="1534"/>
    </row>
    <row r="28" spans="1:32" ht="12.95" customHeight="1">
      <c r="A28" s="1434"/>
      <c r="B28" s="1517"/>
      <c r="C28" s="1531"/>
      <c r="D28" s="1442"/>
      <c r="E28" s="1532"/>
      <c r="F28" s="1421"/>
      <c r="G28" s="1430"/>
      <c r="H28" s="1434"/>
      <c r="I28" s="1434"/>
      <c r="J28" s="1434"/>
      <c r="K28" s="1451"/>
      <c r="L28" s="1451"/>
      <c r="M28" s="1451"/>
      <c r="N28" s="1430"/>
      <c r="O28" s="1426"/>
      <c r="P28" s="1426"/>
      <c r="Q28" s="1426"/>
      <c r="R28" s="1426"/>
      <c r="S28" s="1426"/>
      <c r="T28" s="1426"/>
      <c r="U28" s="1446"/>
      <c r="V28" s="1432"/>
      <c r="W28" s="1432"/>
      <c r="X28" s="1434"/>
      <c r="Y28" s="1509"/>
      <c r="Z28" s="1534"/>
      <c r="AA28" s="1501"/>
      <c r="AB28" s="1534"/>
      <c r="AC28" s="1534"/>
      <c r="AD28" s="1534"/>
      <c r="AE28" s="1534"/>
      <c r="AF28" s="1534"/>
    </row>
    <row r="29" spans="1:32" ht="12.95" customHeight="1">
      <c r="A29" s="1434"/>
      <c r="B29" s="1517"/>
      <c r="C29" s="1531"/>
      <c r="D29" s="1442"/>
      <c r="E29" s="1532"/>
      <c r="F29" s="1421"/>
      <c r="G29" s="1430"/>
      <c r="H29" s="1434"/>
      <c r="I29" s="1434"/>
      <c r="J29" s="1434"/>
      <c r="K29" s="1451"/>
      <c r="L29" s="1451"/>
      <c r="M29" s="1451"/>
      <c r="N29" s="1430"/>
      <c r="O29" s="1426"/>
      <c r="P29" s="1426"/>
      <c r="Q29" s="1426"/>
      <c r="R29" s="1426"/>
      <c r="S29" s="1426"/>
      <c r="T29" s="1426"/>
      <c r="U29" s="1446"/>
      <c r="V29" s="1432"/>
      <c r="W29" s="1432"/>
      <c r="X29" s="1434"/>
      <c r="Y29" s="1509"/>
      <c r="Z29" s="1534"/>
      <c r="AA29" s="1501"/>
      <c r="AB29" s="1534"/>
      <c r="AC29" s="1534"/>
      <c r="AD29" s="1534"/>
      <c r="AE29" s="1534"/>
      <c r="AF29" s="1534"/>
    </row>
    <row r="30" spans="1:32" ht="12.95" customHeight="1">
      <c r="A30" s="1434"/>
      <c r="B30" s="1517"/>
      <c r="C30" s="1531"/>
      <c r="D30" s="1442"/>
      <c r="E30" s="1532"/>
      <c r="F30" s="1421"/>
      <c r="G30" s="1430"/>
      <c r="H30" s="1434"/>
      <c r="I30" s="1434"/>
      <c r="J30" s="1434"/>
      <c r="K30" s="1451"/>
      <c r="L30" s="1451"/>
      <c r="M30" s="1451"/>
      <c r="N30" s="1430"/>
      <c r="O30" s="1426"/>
      <c r="P30" s="1426"/>
      <c r="Q30" s="1426"/>
      <c r="R30" s="1426"/>
      <c r="S30" s="1426"/>
      <c r="T30" s="1426"/>
      <c r="U30" s="1446"/>
      <c r="V30" s="1432"/>
      <c r="W30" s="1432"/>
      <c r="X30" s="1434"/>
      <c r="Y30" s="1509"/>
      <c r="Z30" s="1534"/>
      <c r="AA30" s="1501"/>
      <c r="AB30" s="1534"/>
      <c r="AC30" s="1534"/>
      <c r="AD30" s="1534"/>
      <c r="AE30" s="1534"/>
      <c r="AF30" s="1534"/>
    </row>
    <row r="31" spans="1:32" ht="12.95" customHeight="1">
      <c r="A31" s="1434"/>
      <c r="B31" s="1517"/>
      <c r="C31" s="1531"/>
      <c r="D31" s="1442"/>
      <c r="E31" s="1532"/>
      <c r="F31" s="1421"/>
      <c r="G31" s="1430"/>
      <c r="H31" s="1434"/>
      <c r="I31" s="1434"/>
      <c r="J31" s="1434"/>
      <c r="K31" s="1451"/>
      <c r="L31" s="1451"/>
      <c r="M31" s="1451"/>
      <c r="N31" s="1430"/>
      <c r="O31" s="1426"/>
      <c r="P31" s="1426"/>
      <c r="Q31" s="1426"/>
      <c r="R31" s="1426"/>
      <c r="S31" s="1426"/>
      <c r="T31" s="1426"/>
      <c r="U31" s="1446"/>
      <c r="V31" s="1432"/>
      <c r="W31" s="1432"/>
      <c r="X31" s="1434"/>
      <c r="Y31" s="1509"/>
      <c r="Z31" s="1534"/>
      <c r="AA31" s="1501"/>
      <c r="AB31" s="1534"/>
      <c r="AC31" s="1534"/>
      <c r="AD31" s="1534"/>
      <c r="AE31" s="1534"/>
      <c r="AF31" s="1534"/>
    </row>
    <row r="32" spans="1:32" ht="12.95" customHeight="1">
      <c r="A32" s="1434"/>
      <c r="B32" s="1517"/>
      <c r="C32" s="1531"/>
      <c r="D32" s="1442"/>
      <c r="E32" s="1532"/>
      <c r="F32" s="1421"/>
      <c r="G32" s="1430"/>
      <c r="H32" s="1434"/>
      <c r="I32" s="1434"/>
      <c r="J32" s="1434"/>
      <c r="K32" s="1451"/>
      <c r="L32" s="1451"/>
      <c r="M32" s="1451"/>
      <c r="N32" s="1430"/>
      <c r="O32" s="1426"/>
      <c r="P32" s="1426"/>
      <c r="Q32" s="1426"/>
      <c r="R32" s="1426"/>
      <c r="S32" s="1426"/>
      <c r="T32" s="1426"/>
      <c r="U32" s="1446"/>
      <c r="V32" s="1432"/>
      <c r="W32" s="1432"/>
      <c r="X32" s="1434"/>
      <c r="Y32" s="1509"/>
      <c r="Z32" s="1534"/>
      <c r="AA32" s="1501"/>
      <c r="AB32" s="1534"/>
      <c r="AC32" s="1534"/>
      <c r="AD32" s="1534"/>
      <c r="AE32" s="1534"/>
      <c r="AF32" s="1534"/>
    </row>
    <row r="33" spans="1:32" ht="12.95" customHeight="1">
      <c r="A33" s="1434"/>
      <c r="B33" s="1517"/>
      <c r="C33" s="1531"/>
      <c r="D33" s="1442"/>
      <c r="E33" s="1532"/>
      <c r="F33" s="1421"/>
      <c r="G33" s="1430"/>
      <c r="H33" s="1434"/>
      <c r="I33" s="1434"/>
      <c r="J33" s="1434"/>
      <c r="K33" s="1451"/>
      <c r="L33" s="1451"/>
      <c r="M33" s="1451"/>
      <c r="N33" s="1430"/>
      <c r="O33" s="1426"/>
      <c r="P33" s="1426"/>
      <c r="Q33" s="1426"/>
      <c r="R33" s="1426"/>
      <c r="S33" s="1426"/>
      <c r="T33" s="1426"/>
      <c r="U33" s="1446"/>
      <c r="V33" s="1432"/>
      <c r="W33" s="1432"/>
      <c r="X33" s="1434"/>
      <c r="Y33" s="1509"/>
      <c r="Z33" s="1534"/>
      <c r="AA33" s="1501"/>
      <c r="AB33" s="1534"/>
      <c r="AC33" s="1534"/>
      <c r="AD33" s="1534"/>
      <c r="AE33" s="1534"/>
      <c r="AF33" s="1534"/>
    </row>
    <row r="34" spans="1:32" ht="12.95" customHeight="1">
      <c r="A34" s="1434"/>
      <c r="B34" s="1517"/>
      <c r="C34" s="1531"/>
      <c r="D34" s="1442"/>
      <c r="E34" s="1532"/>
      <c r="F34" s="1421"/>
      <c r="G34" s="1430"/>
      <c r="H34" s="1434"/>
      <c r="I34" s="1434"/>
      <c r="J34" s="1434"/>
      <c r="K34" s="1451"/>
      <c r="L34" s="1451"/>
      <c r="M34" s="1451"/>
      <c r="N34" s="1430"/>
      <c r="O34" s="1426"/>
      <c r="P34" s="1426"/>
      <c r="Q34" s="1426"/>
      <c r="R34" s="1426"/>
      <c r="S34" s="1426"/>
      <c r="T34" s="1426"/>
      <c r="U34" s="1446"/>
      <c r="V34" s="1432"/>
      <c r="W34" s="1432"/>
      <c r="X34" s="1434"/>
      <c r="Y34" s="1509"/>
      <c r="Z34" s="1534"/>
      <c r="AA34" s="1501"/>
      <c r="AB34" s="1534"/>
      <c r="AC34" s="1534"/>
      <c r="AD34" s="1534"/>
      <c r="AE34" s="1534"/>
      <c r="AF34" s="1534"/>
    </row>
    <row r="35" spans="1:32" ht="12.95" customHeight="1">
      <c r="A35" s="1434"/>
      <c r="B35" s="1517"/>
      <c r="C35" s="1531"/>
      <c r="D35" s="1442"/>
      <c r="E35" s="1532"/>
      <c r="F35" s="1421"/>
      <c r="G35" s="1430"/>
      <c r="H35" s="1434"/>
      <c r="I35" s="1434"/>
      <c r="J35" s="1434"/>
      <c r="K35" s="1451"/>
      <c r="L35" s="1451"/>
      <c r="M35" s="1451"/>
      <c r="N35" s="1430"/>
      <c r="O35" s="1426"/>
      <c r="P35" s="1426"/>
      <c r="Q35" s="1426"/>
      <c r="R35" s="1426"/>
      <c r="S35" s="1426"/>
      <c r="T35" s="1426"/>
      <c r="U35" s="1446"/>
      <c r="V35" s="1432"/>
      <c r="W35" s="1432"/>
      <c r="X35" s="1434"/>
      <c r="Y35" s="1509"/>
      <c r="Z35" s="1534"/>
      <c r="AA35" s="1501"/>
      <c r="AB35" s="1534"/>
      <c r="AC35" s="1534"/>
      <c r="AD35" s="1534"/>
      <c r="AE35" s="1534"/>
      <c r="AF35" s="1534"/>
    </row>
    <row r="36" spans="1:32" ht="12.95" customHeight="1">
      <c r="A36" s="1434"/>
      <c r="B36" s="1517"/>
      <c r="C36" s="1531"/>
      <c r="D36" s="1442"/>
      <c r="E36" s="1532"/>
      <c r="F36" s="1421"/>
      <c r="G36" s="1430"/>
      <c r="H36" s="1434"/>
      <c r="I36" s="1434"/>
      <c r="J36" s="1434"/>
      <c r="K36" s="1451"/>
      <c r="L36" s="1451"/>
      <c r="M36" s="1451"/>
      <c r="N36" s="1430"/>
      <c r="O36" s="1426"/>
      <c r="P36" s="1426"/>
      <c r="Q36" s="1426"/>
      <c r="R36" s="1426"/>
      <c r="S36" s="1426"/>
      <c r="T36" s="1426"/>
      <c r="U36" s="1446"/>
      <c r="V36" s="1432"/>
      <c r="W36" s="1432"/>
      <c r="X36" s="1434"/>
      <c r="Y36" s="1509"/>
      <c r="Z36" s="1534"/>
      <c r="AA36" s="1501"/>
      <c r="AB36" s="1534"/>
      <c r="AC36" s="1534"/>
      <c r="AD36" s="1534"/>
      <c r="AE36" s="1534"/>
      <c r="AF36" s="1534"/>
    </row>
    <row r="37" spans="1:32" ht="12.95" customHeight="1">
      <c r="A37" s="1434"/>
      <c r="B37" s="1517"/>
      <c r="C37" s="1531"/>
      <c r="D37" s="1442"/>
      <c r="E37" s="1532"/>
      <c r="F37" s="1421"/>
      <c r="G37" s="1430"/>
      <c r="H37" s="1434"/>
      <c r="I37" s="1434"/>
      <c r="J37" s="1434"/>
      <c r="K37" s="1451"/>
      <c r="L37" s="1451"/>
      <c r="M37" s="1451"/>
      <c r="N37" s="1430"/>
      <c r="O37" s="1426"/>
      <c r="P37" s="1426"/>
      <c r="Q37" s="1426"/>
      <c r="R37" s="1426"/>
      <c r="S37" s="1426"/>
      <c r="T37" s="1426"/>
      <c r="U37" s="1446"/>
      <c r="V37" s="1432"/>
      <c r="W37" s="1432"/>
      <c r="X37" s="1434"/>
      <c r="Y37" s="1509"/>
      <c r="Z37" s="1534"/>
      <c r="AA37" s="1501"/>
      <c r="AB37" s="1534"/>
      <c r="AC37" s="1534"/>
      <c r="AD37" s="1534"/>
      <c r="AE37" s="1534"/>
      <c r="AF37" s="1534"/>
    </row>
    <row r="38" spans="1:32" ht="12.95" customHeight="1">
      <c r="A38" s="1434"/>
      <c r="B38" s="1517"/>
      <c r="C38" s="1531"/>
      <c r="D38" s="1442"/>
      <c r="E38" s="1532"/>
      <c r="F38" s="1421"/>
      <c r="G38" s="1430"/>
      <c r="H38" s="1434"/>
      <c r="I38" s="1434"/>
      <c r="J38" s="1434"/>
      <c r="K38" s="1451"/>
      <c r="L38" s="1451"/>
      <c r="M38" s="1451"/>
      <c r="N38" s="1430"/>
      <c r="O38" s="1426"/>
      <c r="P38" s="1426"/>
      <c r="Q38" s="1426"/>
      <c r="R38" s="1426"/>
      <c r="S38" s="1426"/>
      <c r="T38" s="1426"/>
      <c r="U38" s="1446"/>
      <c r="V38" s="1432"/>
      <c r="W38" s="1432"/>
      <c r="X38" s="1434"/>
      <c r="Y38" s="1509"/>
      <c r="Z38" s="1534"/>
      <c r="AA38" s="1501"/>
      <c r="AB38" s="1534"/>
      <c r="AC38" s="1534"/>
      <c r="AD38" s="1534"/>
      <c r="AE38" s="1534"/>
      <c r="AF38" s="1534"/>
    </row>
    <row r="39" spans="1:32" ht="12.95" customHeight="1">
      <c r="A39" s="1434"/>
      <c r="B39" s="1517"/>
      <c r="C39" s="1531"/>
      <c r="D39" s="1442"/>
      <c r="E39" s="1532"/>
      <c r="F39" s="1421"/>
      <c r="G39" s="1430"/>
      <c r="H39" s="1434"/>
      <c r="I39" s="1434"/>
      <c r="J39" s="1434"/>
      <c r="K39" s="1451"/>
      <c r="L39" s="1451"/>
      <c r="M39" s="1451"/>
      <c r="N39" s="1430"/>
      <c r="O39" s="1426"/>
      <c r="P39" s="1426"/>
      <c r="Q39" s="1426"/>
      <c r="R39" s="1426"/>
      <c r="S39" s="1426"/>
      <c r="T39" s="1426"/>
      <c r="U39" s="1446"/>
      <c r="V39" s="1432"/>
      <c r="W39" s="1432"/>
      <c r="X39" s="1434"/>
      <c r="Y39" s="1509"/>
      <c r="Z39" s="1534"/>
      <c r="AA39" s="1501"/>
      <c r="AB39" s="1534"/>
      <c r="AC39" s="1534"/>
      <c r="AD39" s="1534"/>
      <c r="AE39" s="1534"/>
      <c r="AF39" s="1534"/>
    </row>
    <row r="40" spans="1:32" ht="12.95" customHeight="1">
      <c r="A40" s="1434"/>
      <c r="B40" s="1517"/>
      <c r="C40" s="1531"/>
      <c r="D40" s="1442"/>
      <c r="E40" s="1532"/>
      <c r="F40" s="1421"/>
      <c r="G40" s="1430"/>
      <c r="H40" s="1434"/>
      <c r="I40" s="1434"/>
      <c r="J40" s="1434"/>
      <c r="K40" s="1451"/>
      <c r="L40" s="1451"/>
      <c r="M40" s="1451"/>
      <c r="N40" s="1430"/>
      <c r="O40" s="1426"/>
      <c r="P40" s="1426"/>
      <c r="Q40" s="1426"/>
      <c r="R40" s="1426"/>
      <c r="S40" s="1426"/>
      <c r="T40" s="1426"/>
      <c r="U40" s="1446"/>
      <c r="V40" s="1432"/>
      <c r="W40" s="1432"/>
      <c r="X40" s="1434"/>
      <c r="Y40" s="1509"/>
      <c r="Z40" s="1534"/>
      <c r="AA40" s="1501"/>
      <c r="AB40" s="1534"/>
      <c r="AC40" s="1534"/>
      <c r="AD40" s="1534"/>
      <c r="AE40" s="1534"/>
      <c r="AF40" s="1534"/>
    </row>
    <row r="41" spans="1:32" ht="12.95" customHeight="1">
      <c r="A41" s="1434"/>
      <c r="B41" s="1517"/>
      <c r="C41" s="1531"/>
      <c r="D41" s="1442"/>
      <c r="E41" s="1532"/>
      <c r="F41" s="1421"/>
      <c r="G41" s="1430"/>
      <c r="H41" s="1434"/>
      <c r="I41" s="1434"/>
      <c r="J41" s="1434"/>
      <c r="K41" s="1451"/>
      <c r="L41" s="1451"/>
      <c r="M41" s="1451"/>
      <c r="N41" s="1430"/>
      <c r="O41" s="1426"/>
      <c r="P41" s="1426"/>
      <c r="Q41" s="1426"/>
      <c r="R41" s="1426"/>
      <c r="S41" s="1426"/>
      <c r="T41" s="1426"/>
      <c r="U41" s="1446"/>
      <c r="V41" s="1432"/>
      <c r="W41" s="1432"/>
      <c r="X41" s="1434"/>
      <c r="Y41" s="1509"/>
      <c r="Z41" s="1534"/>
      <c r="AA41" s="1501"/>
      <c r="AB41" s="1534"/>
      <c r="AC41" s="1534"/>
      <c r="AD41" s="1534"/>
      <c r="AE41" s="1534"/>
      <c r="AF41" s="1534"/>
    </row>
    <row r="42" spans="1:32" ht="12.95" customHeight="1">
      <c r="A42" s="1434"/>
      <c r="B42" s="1517"/>
      <c r="C42" s="1531"/>
      <c r="D42" s="1442"/>
      <c r="E42" s="1532"/>
      <c r="F42" s="1421"/>
      <c r="G42" s="1430"/>
      <c r="H42" s="1434"/>
      <c r="I42" s="1434"/>
      <c r="J42" s="1434"/>
      <c r="K42" s="1451"/>
      <c r="L42" s="1451"/>
      <c r="M42" s="1451"/>
      <c r="N42" s="1430"/>
      <c r="O42" s="1426"/>
      <c r="P42" s="1426"/>
      <c r="Q42" s="1426"/>
      <c r="R42" s="1426"/>
      <c r="S42" s="1426"/>
      <c r="T42" s="1426"/>
      <c r="U42" s="1446"/>
      <c r="V42" s="1432"/>
      <c r="W42" s="1432"/>
      <c r="X42" s="1434"/>
      <c r="Y42" s="1509"/>
      <c r="Z42" s="1534"/>
      <c r="AA42" s="1501"/>
      <c r="AB42" s="1534"/>
      <c r="AC42" s="1534"/>
      <c r="AD42" s="1534"/>
      <c r="AE42" s="1534"/>
      <c r="AF42" s="1534"/>
    </row>
    <row r="43" spans="1:32" ht="12.95" customHeight="1">
      <c r="A43" s="1434"/>
      <c r="B43" s="1517"/>
      <c r="C43" s="1531"/>
      <c r="D43" s="1442"/>
      <c r="E43" s="1532"/>
      <c r="F43" s="1421"/>
      <c r="G43" s="1430"/>
      <c r="H43" s="1434"/>
      <c r="I43" s="1434"/>
      <c r="J43" s="1434"/>
      <c r="K43" s="1451"/>
      <c r="L43" s="1451"/>
      <c r="M43" s="1451"/>
      <c r="N43" s="1430"/>
      <c r="O43" s="1426"/>
      <c r="P43" s="1426"/>
      <c r="Q43" s="1426"/>
      <c r="R43" s="1426"/>
      <c r="S43" s="1426"/>
      <c r="T43" s="1426"/>
      <c r="U43" s="1446"/>
      <c r="V43" s="1432"/>
      <c r="W43" s="1432"/>
      <c r="X43" s="1434"/>
      <c r="Y43" s="1509"/>
      <c r="Z43" s="1534"/>
      <c r="AA43" s="1501"/>
      <c r="AB43" s="1534"/>
      <c r="AC43" s="1534"/>
      <c r="AD43" s="1534"/>
      <c r="AE43" s="1534"/>
      <c r="AF43" s="1534"/>
    </row>
    <row r="44" spans="1:32" ht="12.95" customHeight="1">
      <c r="A44" s="1434"/>
      <c r="B44" s="1517"/>
      <c r="C44" s="1531"/>
      <c r="D44" s="1442"/>
      <c r="E44" s="1532"/>
      <c r="F44" s="1421"/>
      <c r="G44" s="1430"/>
      <c r="H44" s="1434"/>
      <c r="I44" s="1434"/>
      <c r="J44" s="1434"/>
      <c r="K44" s="1451"/>
      <c r="L44" s="1451"/>
      <c r="M44" s="1451"/>
      <c r="N44" s="1430"/>
      <c r="O44" s="1426"/>
      <c r="P44" s="1426"/>
      <c r="Q44" s="1426"/>
      <c r="R44" s="1426"/>
      <c r="S44" s="1426"/>
      <c r="T44" s="1426"/>
      <c r="U44" s="1446"/>
      <c r="V44" s="1432"/>
      <c r="W44" s="1432"/>
      <c r="X44" s="1434"/>
      <c r="Y44" s="1509"/>
      <c r="Z44" s="1534"/>
      <c r="AA44" s="1501"/>
      <c r="AB44" s="1534"/>
      <c r="AC44" s="1534"/>
      <c r="AD44" s="1534"/>
      <c r="AE44" s="1534"/>
      <c r="AF44" s="1534"/>
    </row>
    <row r="45" spans="1:32" ht="12.95" customHeight="1">
      <c r="A45" s="1434"/>
      <c r="B45" s="1517"/>
      <c r="C45" s="1531"/>
      <c r="D45" s="1442"/>
      <c r="E45" s="1532"/>
      <c r="F45" s="1421"/>
      <c r="G45" s="1430"/>
      <c r="H45" s="1434"/>
      <c r="I45" s="1434"/>
      <c r="J45" s="1434"/>
      <c r="K45" s="1451"/>
      <c r="L45" s="1451"/>
      <c r="M45" s="1451"/>
      <c r="N45" s="1430"/>
      <c r="O45" s="1426"/>
      <c r="P45" s="1426"/>
      <c r="Q45" s="1426"/>
      <c r="R45" s="1426"/>
      <c r="S45" s="1426"/>
      <c r="T45" s="1426"/>
      <c r="U45" s="1446"/>
      <c r="V45" s="1432"/>
      <c r="W45" s="1432"/>
      <c r="X45" s="1434"/>
      <c r="Y45" s="1509"/>
      <c r="Z45" s="1534"/>
      <c r="AA45" s="1501"/>
      <c r="AB45" s="1534"/>
      <c r="AC45" s="1534"/>
      <c r="AD45" s="1534"/>
      <c r="AE45" s="1534"/>
      <c r="AF45" s="1534"/>
    </row>
    <row r="46" spans="1:32" ht="12.95" customHeight="1">
      <c r="A46" s="1434"/>
      <c r="B46" s="1517"/>
      <c r="C46" s="1531"/>
      <c r="D46" s="1442"/>
      <c r="E46" s="1532"/>
      <c r="F46" s="1421"/>
      <c r="G46" s="1430"/>
      <c r="H46" s="1434"/>
      <c r="I46" s="1434"/>
      <c r="J46" s="1434"/>
      <c r="K46" s="1451"/>
      <c r="L46" s="1451"/>
      <c r="M46" s="1451"/>
      <c r="N46" s="1430"/>
      <c r="O46" s="1426"/>
      <c r="P46" s="1426"/>
      <c r="Q46" s="1426"/>
      <c r="R46" s="1426"/>
      <c r="S46" s="1426"/>
      <c r="T46" s="1426"/>
      <c r="U46" s="1446"/>
      <c r="V46" s="1432"/>
      <c r="W46" s="1432"/>
      <c r="X46" s="1434"/>
      <c r="Y46" s="1509"/>
      <c r="Z46" s="1534"/>
      <c r="AA46" s="1501"/>
      <c r="AB46" s="1534"/>
      <c r="AC46" s="1534"/>
      <c r="AD46" s="1534"/>
      <c r="AE46" s="1534"/>
      <c r="AF46" s="1534"/>
    </row>
    <row r="47" spans="1:32" ht="12.95" customHeight="1">
      <c r="A47" s="1434"/>
      <c r="B47" s="1517"/>
      <c r="C47" s="1531"/>
      <c r="D47" s="1442"/>
      <c r="E47" s="1532"/>
      <c r="F47" s="1421"/>
      <c r="G47" s="1430"/>
      <c r="H47" s="1434"/>
      <c r="I47" s="1434"/>
      <c r="J47" s="1434"/>
      <c r="K47" s="1451"/>
      <c r="L47" s="1451"/>
      <c r="M47" s="1451"/>
      <c r="N47" s="1430"/>
      <c r="O47" s="1426"/>
      <c r="P47" s="1426"/>
      <c r="Q47" s="1426"/>
      <c r="R47" s="1426"/>
      <c r="S47" s="1426"/>
      <c r="T47" s="1426"/>
      <c r="U47" s="1446"/>
      <c r="V47" s="1432"/>
      <c r="W47" s="1432"/>
      <c r="X47" s="1434"/>
      <c r="Y47" s="1509"/>
      <c r="Z47" s="1534"/>
      <c r="AA47" s="1501"/>
      <c r="AB47" s="1534"/>
      <c r="AC47" s="1534"/>
      <c r="AD47" s="1534"/>
      <c r="AE47" s="1534"/>
      <c r="AF47" s="1534"/>
    </row>
    <row r="48" spans="1:32" ht="12.95" customHeight="1">
      <c r="A48" s="1434"/>
      <c r="B48" s="1517"/>
      <c r="C48" s="1531"/>
      <c r="D48" s="1442"/>
      <c r="E48" s="1532"/>
      <c r="F48" s="1421"/>
      <c r="G48" s="1430"/>
      <c r="H48" s="1434"/>
      <c r="I48" s="1434"/>
      <c r="J48" s="1434"/>
      <c r="K48" s="1451"/>
      <c r="L48" s="1451"/>
      <c r="M48" s="1451"/>
      <c r="N48" s="1430"/>
      <c r="O48" s="1426"/>
      <c r="P48" s="1426"/>
      <c r="Q48" s="1426"/>
      <c r="R48" s="1426"/>
      <c r="S48" s="1426"/>
      <c r="T48" s="1426"/>
      <c r="U48" s="1446"/>
      <c r="V48" s="1432"/>
      <c r="W48" s="1432"/>
      <c r="X48" s="1434"/>
      <c r="Y48" s="1509"/>
      <c r="Z48" s="1534"/>
      <c r="AA48" s="1501"/>
      <c r="AB48" s="1534"/>
      <c r="AC48" s="1534"/>
      <c r="AD48" s="1534"/>
      <c r="AE48" s="1534"/>
      <c r="AF48" s="1534"/>
    </row>
    <row r="49" spans="1:32" ht="12.95" customHeight="1">
      <c r="A49" s="1434"/>
      <c r="B49" s="1517"/>
      <c r="C49" s="1531"/>
      <c r="D49" s="1442"/>
      <c r="E49" s="1532"/>
      <c r="F49" s="1421"/>
      <c r="G49" s="1430"/>
      <c r="H49" s="1434"/>
      <c r="I49" s="1434"/>
      <c r="J49" s="1434"/>
      <c r="K49" s="1451"/>
      <c r="L49" s="1451"/>
      <c r="M49" s="1451"/>
      <c r="N49" s="1430"/>
      <c r="O49" s="1426"/>
      <c r="P49" s="1426"/>
      <c r="Q49" s="1426"/>
      <c r="R49" s="1426"/>
      <c r="S49" s="1426"/>
      <c r="T49" s="1426"/>
      <c r="U49" s="1446"/>
      <c r="V49" s="1432"/>
      <c r="W49" s="1432"/>
      <c r="X49" s="1434"/>
      <c r="Y49" s="1509"/>
      <c r="Z49" s="1534"/>
      <c r="AA49" s="1501"/>
      <c r="AB49" s="1534"/>
      <c r="AC49" s="1534"/>
      <c r="AD49" s="1534"/>
      <c r="AE49" s="1534"/>
      <c r="AF49" s="1534"/>
    </row>
    <row r="50" spans="1:32" ht="12.95" customHeight="1">
      <c r="A50" s="1434"/>
      <c r="B50" s="1517"/>
      <c r="C50" s="1531"/>
      <c r="D50" s="1442"/>
      <c r="E50" s="1532"/>
      <c r="F50" s="1421"/>
      <c r="G50" s="1430"/>
      <c r="H50" s="1434"/>
      <c r="I50" s="1434"/>
      <c r="J50" s="1434"/>
      <c r="K50" s="1451"/>
      <c r="L50" s="1451"/>
      <c r="M50" s="1451"/>
      <c r="N50" s="1430"/>
      <c r="O50" s="1426"/>
      <c r="P50" s="1426"/>
      <c r="Q50" s="1426"/>
      <c r="R50" s="1426"/>
      <c r="S50" s="1426"/>
      <c r="T50" s="1426"/>
      <c r="U50" s="1446"/>
      <c r="V50" s="1432"/>
      <c r="W50" s="1432"/>
      <c r="X50" s="1434"/>
      <c r="Y50" s="1509"/>
      <c r="Z50" s="1534"/>
      <c r="AA50" s="1501"/>
      <c r="AB50" s="1534"/>
      <c r="AC50" s="1534"/>
      <c r="AD50" s="1534"/>
      <c r="AE50" s="1534"/>
      <c r="AF50" s="1534"/>
    </row>
    <row r="51" spans="1:32" ht="12.95" customHeight="1">
      <c r="A51" s="1434"/>
      <c r="B51" s="1517"/>
      <c r="C51" s="1531"/>
      <c r="D51" s="1442"/>
      <c r="E51" s="1532"/>
      <c r="F51" s="1421"/>
      <c r="G51" s="1430"/>
      <c r="H51" s="1434"/>
      <c r="I51" s="1434"/>
      <c r="J51" s="1434"/>
      <c r="K51" s="1451"/>
      <c r="L51" s="1451"/>
      <c r="M51" s="1451"/>
      <c r="N51" s="1430"/>
      <c r="O51" s="1426"/>
      <c r="P51" s="1426"/>
      <c r="Q51" s="1426"/>
      <c r="R51" s="1426"/>
      <c r="S51" s="1426"/>
      <c r="T51" s="1426"/>
      <c r="U51" s="1446"/>
      <c r="V51" s="1432"/>
      <c r="W51" s="1432"/>
      <c r="X51" s="1434"/>
      <c r="Y51" s="1509"/>
      <c r="Z51" s="1534"/>
      <c r="AA51" s="1501"/>
      <c r="AB51" s="1534"/>
      <c r="AC51" s="1534"/>
      <c r="AD51" s="1534"/>
      <c r="AE51" s="1534"/>
      <c r="AF51" s="1534"/>
    </row>
    <row r="52" spans="1:32" ht="12.95" customHeight="1">
      <c r="A52" s="1434"/>
      <c r="B52" s="1517"/>
      <c r="C52" s="1531"/>
      <c r="D52" s="1442"/>
      <c r="E52" s="1532"/>
      <c r="F52" s="1421"/>
      <c r="G52" s="1430"/>
      <c r="H52" s="1434"/>
      <c r="I52" s="1434"/>
      <c r="J52" s="1434"/>
      <c r="K52" s="1451"/>
      <c r="L52" s="1451"/>
      <c r="M52" s="1451"/>
      <c r="N52" s="1430"/>
      <c r="O52" s="1426"/>
      <c r="P52" s="1426"/>
      <c r="Q52" s="1426"/>
      <c r="R52" s="1426"/>
      <c r="S52" s="1426"/>
      <c r="T52" s="1426"/>
      <c r="U52" s="1446"/>
      <c r="V52" s="1432"/>
      <c r="W52" s="1432"/>
      <c r="X52" s="1434"/>
      <c r="Y52" s="1509"/>
      <c r="Z52" s="1534"/>
      <c r="AA52" s="1501"/>
      <c r="AB52" s="1534"/>
      <c r="AC52" s="1534"/>
      <c r="AD52" s="1534"/>
      <c r="AE52" s="1534"/>
      <c r="AF52" s="1534"/>
    </row>
    <row r="53" spans="1:32" ht="12.95" customHeight="1">
      <c r="A53" s="1434"/>
      <c r="B53" s="1517"/>
      <c r="C53" s="1531"/>
      <c r="D53" s="1442"/>
      <c r="E53" s="1532"/>
      <c r="F53" s="1421"/>
      <c r="G53" s="1430"/>
      <c r="H53" s="1434"/>
      <c r="I53" s="1434"/>
      <c r="J53" s="1434"/>
      <c r="K53" s="1451"/>
      <c r="L53" s="1451"/>
      <c r="M53" s="1451"/>
      <c r="N53" s="1430"/>
      <c r="O53" s="1426"/>
      <c r="P53" s="1426"/>
      <c r="Q53" s="1426"/>
      <c r="R53" s="1426"/>
      <c r="S53" s="1426"/>
      <c r="T53" s="1426"/>
      <c r="U53" s="1446"/>
      <c r="V53" s="1432"/>
      <c r="W53" s="1432"/>
      <c r="X53" s="1434"/>
      <c r="Y53" s="1509"/>
      <c r="Z53" s="1534"/>
      <c r="AA53" s="1501"/>
      <c r="AB53" s="1534"/>
      <c r="AC53" s="1534"/>
      <c r="AD53" s="1534"/>
      <c r="AE53" s="1534"/>
      <c r="AF53" s="1534"/>
    </row>
    <row r="54" spans="1:32" ht="12.95" customHeight="1">
      <c r="A54" s="1434"/>
      <c r="B54" s="1517"/>
      <c r="C54" s="1531"/>
      <c r="D54" s="1442"/>
      <c r="E54" s="1532"/>
      <c r="F54" s="1421"/>
      <c r="G54" s="1430"/>
      <c r="H54" s="1434"/>
      <c r="I54" s="1434"/>
      <c r="J54" s="1434"/>
      <c r="K54" s="1451"/>
      <c r="L54" s="1451"/>
      <c r="M54" s="1451"/>
      <c r="N54" s="1430"/>
      <c r="O54" s="1426"/>
      <c r="P54" s="1426"/>
      <c r="Q54" s="1426"/>
      <c r="R54" s="1426"/>
      <c r="S54" s="1426"/>
      <c r="T54" s="1426"/>
      <c r="U54" s="1446"/>
      <c r="V54" s="1432"/>
      <c r="W54" s="1432"/>
      <c r="X54" s="1434"/>
      <c r="Y54" s="1509"/>
      <c r="Z54" s="1534"/>
      <c r="AA54" s="1501"/>
      <c r="AB54" s="1534"/>
      <c r="AC54" s="1534"/>
      <c r="AD54" s="1534"/>
      <c r="AE54" s="1534"/>
      <c r="AF54" s="1534"/>
    </row>
    <row r="55" spans="1:32" ht="12.95" customHeight="1">
      <c r="A55" s="1434"/>
      <c r="B55" s="1517"/>
      <c r="C55" s="1531"/>
      <c r="D55" s="1442"/>
      <c r="E55" s="1532"/>
      <c r="F55" s="1421"/>
      <c r="G55" s="1430"/>
      <c r="H55" s="1434"/>
      <c r="I55" s="1434"/>
      <c r="J55" s="1434"/>
      <c r="K55" s="1451"/>
      <c r="L55" s="1451"/>
      <c r="M55" s="1451"/>
      <c r="N55" s="1430"/>
      <c r="O55" s="1426"/>
      <c r="P55" s="1426"/>
      <c r="Q55" s="1426"/>
      <c r="R55" s="1426"/>
      <c r="S55" s="1426"/>
      <c r="T55" s="1426"/>
      <c r="U55" s="1446"/>
      <c r="V55" s="1432"/>
      <c r="W55" s="1432"/>
      <c r="X55" s="1434"/>
      <c r="Y55" s="1509"/>
      <c r="Z55" s="1534"/>
      <c r="AA55" s="1501"/>
      <c r="AB55" s="1534"/>
      <c r="AC55" s="1534"/>
      <c r="AD55" s="1534"/>
      <c r="AE55" s="1534"/>
      <c r="AF55" s="1534"/>
    </row>
    <row r="56" spans="1:32" ht="12.95" customHeight="1">
      <c r="A56" s="1434"/>
      <c r="B56" s="1517"/>
      <c r="C56" s="1531"/>
      <c r="D56" s="1442"/>
      <c r="E56" s="1532"/>
      <c r="F56" s="1421"/>
      <c r="G56" s="1430"/>
      <c r="H56" s="1434"/>
      <c r="I56" s="1434"/>
      <c r="J56" s="1434"/>
      <c r="K56" s="1451"/>
      <c r="L56" s="1451"/>
      <c r="M56" s="1451"/>
      <c r="N56" s="1430"/>
      <c r="O56" s="1426"/>
      <c r="P56" s="1426"/>
      <c r="Q56" s="1426"/>
      <c r="R56" s="1426"/>
      <c r="S56" s="1426"/>
      <c r="T56" s="1426"/>
      <c r="U56" s="1446"/>
      <c r="V56" s="1432"/>
      <c r="W56" s="1432"/>
      <c r="X56" s="1434"/>
      <c r="Y56" s="1509"/>
      <c r="Z56" s="1534"/>
      <c r="AA56" s="1501"/>
      <c r="AB56" s="1534"/>
      <c r="AC56" s="1534"/>
      <c r="AD56" s="1534"/>
      <c r="AE56" s="1534"/>
      <c r="AF56" s="1534"/>
    </row>
    <row r="57" spans="1:32" ht="12.95" customHeight="1">
      <c r="A57" s="1434"/>
      <c r="B57" s="1517"/>
      <c r="C57" s="1531"/>
      <c r="D57" s="1442"/>
      <c r="E57" s="1532"/>
      <c r="F57" s="1421"/>
      <c r="G57" s="1430"/>
      <c r="H57" s="1434"/>
      <c r="I57" s="1434"/>
      <c r="J57" s="1434"/>
      <c r="K57" s="1451"/>
      <c r="L57" s="1451"/>
      <c r="M57" s="1451"/>
      <c r="N57" s="1430"/>
      <c r="O57" s="1426"/>
      <c r="P57" s="1426"/>
      <c r="Q57" s="1426"/>
      <c r="R57" s="1426"/>
      <c r="S57" s="1426"/>
      <c r="T57" s="1426"/>
      <c r="U57" s="1446"/>
      <c r="V57" s="1432"/>
      <c r="W57" s="1432"/>
      <c r="X57" s="1434"/>
      <c r="Y57" s="1509"/>
      <c r="Z57" s="1534"/>
      <c r="AA57" s="1501"/>
      <c r="AB57" s="1534"/>
      <c r="AC57" s="1534"/>
      <c r="AD57" s="1534"/>
      <c r="AE57" s="1534"/>
      <c r="AF57" s="1534"/>
    </row>
    <row r="58" spans="1:32" ht="12.95" customHeight="1">
      <c r="A58" s="1434"/>
      <c r="B58" s="1517"/>
      <c r="C58" s="1531"/>
      <c r="D58" s="1442"/>
      <c r="E58" s="1532"/>
      <c r="F58" s="1421"/>
      <c r="G58" s="1430"/>
      <c r="H58" s="1434"/>
      <c r="I58" s="1434"/>
      <c r="J58" s="1434"/>
      <c r="K58" s="1451"/>
      <c r="L58" s="1451"/>
      <c r="M58" s="1451"/>
      <c r="N58" s="1430"/>
      <c r="O58" s="1426"/>
      <c r="P58" s="1426"/>
      <c r="Q58" s="1426"/>
      <c r="R58" s="1426"/>
      <c r="S58" s="1426"/>
      <c r="T58" s="1426"/>
      <c r="U58" s="1446"/>
      <c r="V58" s="1432"/>
      <c r="W58" s="1432"/>
      <c r="X58" s="1434"/>
      <c r="Y58" s="1509"/>
      <c r="Z58" s="1534"/>
      <c r="AA58" s="1501"/>
      <c r="AB58" s="1534"/>
      <c r="AC58" s="1534"/>
      <c r="AD58" s="1534"/>
      <c r="AE58" s="1534"/>
      <c r="AF58" s="1534"/>
    </row>
    <row r="59" spans="1:32" ht="12.95" customHeight="1">
      <c r="A59" s="1434"/>
      <c r="B59" s="1517"/>
      <c r="C59" s="1531"/>
      <c r="D59" s="1442"/>
      <c r="E59" s="1532"/>
      <c r="F59" s="1421"/>
      <c r="G59" s="1430"/>
      <c r="H59" s="1434"/>
      <c r="I59" s="1434"/>
      <c r="J59" s="1434"/>
      <c r="K59" s="1451"/>
      <c r="L59" s="1451"/>
      <c r="M59" s="1451"/>
      <c r="N59" s="1430"/>
      <c r="O59" s="1426"/>
      <c r="P59" s="1426"/>
      <c r="Q59" s="1426"/>
      <c r="R59" s="1426"/>
      <c r="S59" s="1426"/>
      <c r="T59" s="1426"/>
      <c r="U59" s="1446"/>
      <c r="V59" s="1432"/>
      <c r="W59" s="1432"/>
      <c r="X59" s="1434"/>
      <c r="Y59" s="1509"/>
      <c r="Z59" s="1534"/>
      <c r="AA59" s="1501"/>
      <c r="AB59" s="1534"/>
      <c r="AC59" s="1534"/>
      <c r="AD59" s="1534"/>
      <c r="AE59" s="1534"/>
      <c r="AF59" s="1534"/>
    </row>
    <row r="60" spans="1:32" ht="12.95" customHeight="1">
      <c r="A60" s="1434"/>
      <c r="B60" s="1517"/>
      <c r="C60" s="1531"/>
      <c r="D60" s="1442"/>
      <c r="E60" s="1532"/>
      <c r="F60" s="1421"/>
      <c r="G60" s="1430"/>
      <c r="H60" s="1434"/>
      <c r="I60" s="1434"/>
      <c r="J60" s="1434"/>
      <c r="K60" s="1451"/>
      <c r="L60" s="1451"/>
      <c r="M60" s="1451"/>
      <c r="N60" s="1430"/>
      <c r="O60" s="1426"/>
      <c r="P60" s="1426"/>
      <c r="Q60" s="1426"/>
      <c r="R60" s="1426"/>
      <c r="S60" s="1426"/>
      <c r="T60" s="1426"/>
      <c r="U60" s="1446"/>
      <c r="V60" s="1432"/>
      <c r="W60" s="1432"/>
      <c r="X60" s="1434"/>
      <c r="Y60" s="1509"/>
      <c r="Z60" s="1534"/>
      <c r="AA60" s="1501"/>
      <c r="AB60" s="1534"/>
      <c r="AC60" s="1534"/>
      <c r="AD60" s="1534"/>
      <c r="AE60" s="1534"/>
      <c r="AF60" s="1534"/>
    </row>
    <row r="61" spans="1:32" ht="12.95" customHeight="1">
      <c r="A61" s="1434"/>
      <c r="B61" s="1517"/>
      <c r="C61" s="1531"/>
      <c r="D61" s="1442"/>
      <c r="E61" s="1532"/>
      <c r="F61" s="1421"/>
      <c r="G61" s="1430"/>
      <c r="H61" s="1434"/>
      <c r="I61" s="1434"/>
      <c r="J61" s="1434"/>
      <c r="K61" s="1451"/>
      <c r="L61" s="1451"/>
      <c r="M61" s="1451"/>
      <c r="N61" s="1430"/>
      <c r="O61" s="1426"/>
      <c r="P61" s="1426"/>
      <c r="Q61" s="1426"/>
      <c r="R61" s="1426"/>
      <c r="S61" s="1426"/>
      <c r="T61" s="1426"/>
      <c r="U61" s="1446"/>
      <c r="V61" s="1432"/>
      <c r="W61" s="1432"/>
      <c r="X61" s="1434"/>
      <c r="Y61" s="1509"/>
      <c r="Z61" s="1534"/>
      <c r="AA61" s="1501"/>
      <c r="AB61" s="1534"/>
      <c r="AC61" s="1534"/>
      <c r="AD61" s="1534"/>
      <c r="AE61" s="1534"/>
      <c r="AF61" s="1534"/>
    </row>
    <row r="62" spans="1:32" ht="12.95" customHeight="1">
      <c r="A62" s="1434"/>
      <c r="B62" s="1517"/>
      <c r="C62" s="1531"/>
      <c r="D62" s="1442"/>
      <c r="E62" s="1532"/>
      <c r="F62" s="1421"/>
      <c r="G62" s="1430"/>
      <c r="H62" s="1434"/>
      <c r="I62" s="1434"/>
      <c r="J62" s="1434"/>
      <c r="K62" s="1451"/>
      <c r="L62" s="1451"/>
      <c r="M62" s="1451"/>
      <c r="N62" s="1430"/>
      <c r="O62" s="1426"/>
      <c r="P62" s="1426"/>
      <c r="Q62" s="1426"/>
      <c r="R62" s="1426"/>
      <c r="S62" s="1426"/>
      <c r="T62" s="1426"/>
      <c r="U62" s="1446"/>
      <c r="V62" s="1432"/>
      <c r="W62" s="1432"/>
      <c r="X62" s="1434"/>
      <c r="Y62" s="1509"/>
      <c r="Z62" s="1534"/>
      <c r="AA62" s="1501"/>
      <c r="AB62" s="1534"/>
      <c r="AC62" s="1534"/>
      <c r="AD62" s="1534"/>
      <c r="AE62" s="1534"/>
      <c r="AF62" s="1534"/>
    </row>
    <row r="63" spans="1:32" ht="12.95" customHeight="1">
      <c r="A63" s="1434"/>
      <c r="B63" s="1517"/>
      <c r="C63" s="1531"/>
      <c r="D63" s="1442"/>
      <c r="E63" s="1532"/>
      <c r="F63" s="1421"/>
      <c r="G63" s="1430"/>
      <c r="H63" s="1434"/>
      <c r="I63" s="1434"/>
      <c r="J63" s="1434"/>
      <c r="K63" s="1451"/>
      <c r="L63" s="1451"/>
      <c r="M63" s="1451"/>
      <c r="N63" s="1430"/>
      <c r="O63" s="1426"/>
      <c r="P63" s="1426"/>
      <c r="Q63" s="1426"/>
      <c r="R63" s="1426"/>
      <c r="S63" s="1426"/>
      <c r="T63" s="1426"/>
      <c r="U63" s="1446"/>
      <c r="V63" s="1432"/>
      <c r="W63" s="1432"/>
      <c r="X63" s="1434"/>
      <c r="Y63" s="1509"/>
      <c r="Z63" s="1534"/>
      <c r="AA63" s="1501"/>
      <c r="AB63" s="1534"/>
      <c r="AC63" s="1534"/>
      <c r="AD63" s="1534"/>
      <c r="AE63" s="1534"/>
      <c r="AF63" s="1534"/>
    </row>
    <row r="64" spans="1:32" ht="12.95" customHeight="1">
      <c r="A64" s="1434"/>
      <c r="B64" s="1517"/>
      <c r="C64" s="1531"/>
      <c r="D64" s="1442"/>
      <c r="E64" s="1532"/>
      <c r="F64" s="1421"/>
      <c r="G64" s="1430"/>
      <c r="H64" s="1434"/>
      <c r="I64" s="1434"/>
      <c r="J64" s="1434"/>
      <c r="K64" s="1451"/>
      <c r="L64" s="1451"/>
      <c r="M64" s="1451"/>
      <c r="N64" s="1430"/>
      <c r="O64" s="1426"/>
      <c r="P64" s="1426"/>
      <c r="Q64" s="1426"/>
      <c r="R64" s="1426"/>
      <c r="S64" s="1426"/>
      <c r="T64" s="1426"/>
      <c r="U64" s="1446"/>
      <c r="V64" s="1432"/>
      <c r="W64" s="1432"/>
      <c r="X64" s="1434"/>
      <c r="Y64" s="1509"/>
      <c r="Z64" s="1534"/>
      <c r="AA64" s="1501"/>
      <c r="AB64" s="1534"/>
      <c r="AC64" s="1534"/>
      <c r="AD64" s="1534"/>
      <c r="AE64" s="1534"/>
      <c r="AF64" s="1534"/>
    </row>
    <row r="65" spans="1:32" ht="12.95" customHeight="1">
      <c r="A65" s="1434"/>
      <c r="B65" s="1517"/>
      <c r="C65" s="1531"/>
      <c r="D65" s="1442"/>
      <c r="E65" s="1532"/>
      <c r="F65" s="1421"/>
      <c r="G65" s="1430"/>
      <c r="H65" s="1434"/>
      <c r="I65" s="1434"/>
      <c r="J65" s="1434"/>
      <c r="K65" s="1451"/>
      <c r="L65" s="1451"/>
      <c r="M65" s="1451"/>
      <c r="N65" s="1430"/>
      <c r="O65" s="1426"/>
      <c r="P65" s="1426"/>
      <c r="Q65" s="1426"/>
      <c r="R65" s="1426"/>
      <c r="S65" s="1426"/>
      <c r="T65" s="1426"/>
      <c r="U65" s="1446"/>
      <c r="V65" s="1432"/>
      <c r="W65" s="1432"/>
      <c r="X65" s="1434"/>
      <c r="Y65" s="1509"/>
      <c r="Z65" s="1534"/>
      <c r="AA65" s="1501"/>
      <c r="AB65" s="1534"/>
      <c r="AC65" s="1534"/>
      <c r="AD65" s="1534"/>
      <c r="AE65" s="1534"/>
      <c r="AF65" s="1534"/>
    </row>
    <row r="66" spans="1:32" ht="12.95" customHeight="1">
      <c r="A66" s="1434"/>
      <c r="B66" s="1517"/>
      <c r="C66" s="1531"/>
      <c r="D66" s="1442"/>
      <c r="E66" s="1532"/>
      <c r="F66" s="1421"/>
      <c r="G66" s="1430"/>
      <c r="H66" s="1434"/>
      <c r="I66" s="1434"/>
      <c r="J66" s="1434"/>
      <c r="K66" s="1451"/>
      <c r="L66" s="1451"/>
      <c r="M66" s="1451"/>
      <c r="N66" s="1430"/>
      <c r="O66" s="1426"/>
      <c r="P66" s="1426"/>
      <c r="Q66" s="1426"/>
      <c r="R66" s="1426"/>
      <c r="S66" s="1426"/>
      <c r="T66" s="1426"/>
      <c r="U66" s="1446"/>
      <c r="V66" s="1432"/>
      <c r="W66" s="1432"/>
      <c r="X66" s="1434"/>
      <c r="Y66" s="1509"/>
      <c r="Z66" s="1534"/>
      <c r="AA66" s="1501"/>
      <c r="AB66" s="1534"/>
      <c r="AC66" s="1534"/>
      <c r="AD66" s="1534"/>
      <c r="AE66" s="1534"/>
      <c r="AF66" s="1534"/>
    </row>
    <row r="67" spans="1:32" ht="12.95" customHeight="1">
      <c r="A67" s="1434"/>
      <c r="B67" s="1517"/>
      <c r="C67" s="1531"/>
      <c r="D67" s="1442"/>
      <c r="E67" s="1532"/>
      <c r="F67" s="1421"/>
      <c r="G67" s="1430"/>
      <c r="H67" s="1434"/>
      <c r="I67" s="1434"/>
      <c r="J67" s="1434"/>
      <c r="K67" s="1451"/>
      <c r="L67" s="1451"/>
      <c r="M67" s="1451"/>
      <c r="N67" s="1430"/>
      <c r="O67" s="1426"/>
      <c r="P67" s="1426"/>
      <c r="Q67" s="1426"/>
      <c r="R67" s="1426"/>
      <c r="S67" s="1426"/>
      <c r="T67" s="1426"/>
      <c r="U67" s="1446"/>
      <c r="V67" s="1432"/>
      <c r="W67" s="1432"/>
      <c r="X67" s="1434"/>
      <c r="Y67" s="1509"/>
      <c r="Z67" s="1534"/>
      <c r="AA67" s="1501"/>
      <c r="AB67" s="1534"/>
      <c r="AC67" s="1534"/>
      <c r="AD67" s="1534"/>
      <c r="AE67" s="1534"/>
      <c r="AF67" s="1534"/>
    </row>
    <row r="68" spans="1:32" ht="12.95" customHeight="1">
      <c r="A68" s="1434"/>
      <c r="B68" s="1517"/>
      <c r="C68" s="1531"/>
      <c r="D68" s="1442"/>
      <c r="E68" s="1532"/>
      <c r="F68" s="1421"/>
      <c r="G68" s="1430"/>
      <c r="H68" s="1434"/>
      <c r="I68" s="1434"/>
      <c r="J68" s="1434"/>
      <c r="K68" s="1451"/>
      <c r="L68" s="1451"/>
      <c r="M68" s="1451"/>
      <c r="N68" s="1430"/>
      <c r="O68" s="1426"/>
      <c r="P68" s="1426"/>
      <c r="Q68" s="1426"/>
      <c r="R68" s="1426"/>
      <c r="S68" s="1426"/>
      <c r="T68" s="1426"/>
      <c r="U68" s="1446"/>
      <c r="V68" s="1432"/>
      <c r="W68" s="1432"/>
      <c r="X68" s="1434"/>
      <c r="Y68" s="1509"/>
      <c r="Z68" s="1534"/>
      <c r="AA68" s="1501"/>
      <c r="AB68" s="1534"/>
      <c r="AC68" s="1534"/>
      <c r="AD68" s="1534"/>
      <c r="AE68" s="1534"/>
      <c r="AF68" s="1534"/>
    </row>
    <row r="69" spans="1:32" ht="12.95" customHeight="1">
      <c r="A69" s="1434"/>
      <c r="B69" s="1517"/>
      <c r="C69" s="1531"/>
      <c r="D69" s="1442"/>
      <c r="E69" s="1532"/>
      <c r="F69" s="1421"/>
      <c r="G69" s="1430"/>
      <c r="H69" s="1434"/>
      <c r="I69" s="1434"/>
      <c r="J69" s="1434"/>
      <c r="K69" s="1451"/>
      <c r="L69" s="1451"/>
      <c r="M69" s="1451"/>
      <c r="N69" s="1430"/>
      <c r="O69" s="1426"/>
      <c r="P69" s="1426"/>
      <c r="Q69" s="1426"/>
      <c r="R69" s="1426"/>
      <c r="S69" s="1426"/>
      <c r="T69" s="1426"/>
      <c r="U69" s="1446"/>
      <c r="V69" s="1432"/>
      <c r="W69" s="1432"/>
      <c r="X69" s="1434"/>
      <c r="Y69" s="1509"/>
      <c r="Z69" s="1534"/>
      <c r="AA69" s="1501"/>
      <c r="AB69" s="1534"/>
      <c r="AC69" s="1534"/>
      <c r="AD69" s="1534"/>
      <c r="AE69" s="1534"/>
      <c r="AF69" s="1534"/>
    </row>
    <row r="70" spans="1:32" ht="12.95" customHeight="1">
      <c r="A70" s="1434"/>
      <c r="B70" s="1517"/>
      <c r="C70" s="1531"/>
      <c r="D70" s="1442"/>
      <c r="E70" s="1532"/>
      <c r="F70" s="1421"/>
      <c r="G70" s="1430"/>
      <c r="H70" s="1434"/>
      <c r="I70" s="1434"/>
      <c r="J70" s="1434"/>
      <c r="K70" s="1451"/>
      <c r="L70" s="1451"/>
      <c r="M70" s="1451"/>
      <c r="N70" s="1430"/>
      <c r="O70" s="1426"/>
      <c r="P70" s="1426"/>
      <c r="Q70" s="1426"/>
      <c r="R70" s="1426"/>
      <c r="S70" s="1426"/>
      <c r="T70" s="1426"/>
      <c r="U70" s="1446"/>
      <c r="V70" s="1432"/>
      <c r="W70" s="1432"/>
      <c r="X70" s="1434"/>
      <c r="Y70" s="1509"/>
      <c r="Z70" s="1534"/>
      <c r="AA70" s="1501"/>
      <c r="AB70" s="1534"/>
      <c r="AC70" s="1534"/>
      <c r="AD70" s="1534"/>
      <c r="AE70" s="1534"/>
      <c r="AF70" s="1534"/>
    </row>
    <row r="71" spans="1:32" ht="12.95" customHeight="1">
      <c r="A71" s="1434"/>
      <c r="B71" s="1517"/>
      <c r="C71" s="1531"/>
      <c r="D71" s="1442"/>
      <c r="E71" s="1532"/>
      <c r="F71" s="1421"/>
      <c r="G71" s="1430"/>
      <c r="H71" s="1434"/>
      <c r="I71" s="1434"/>
      <c r="J71" s="1434"/>
      <c r="K71" s="1451"/>
      <c r="L71" s="1451"/>
      <c r="M71" s="1451"/>
      <c r="N71" s="1430"/>
      <c r="O71" s="1426"/>
      <c r="P71" s="1426"/>
      <c r="Q71" s="1426"/>
      <c r="R71" s="1426"/>
      <c r="S71" s="1426"/>
      <c r="T71" s="1426"/>
      <c r="U71" s="1446"/>
      <c r="V71" s="1432"/>
      <c r="W71" s="1432"/>
      <c r="X71" s="1434"/>
      <c r="Y71" s="1509"/>
      <c r="Z71" s="1534"/>
      <c r="AA71" s="1501"/>
      <c r="AB71" s="1534"/>
      <c r="AC71" s="1534"/>
      <c r="AD71" s="1534"/>
      <c r="AE71" s="1534"/>
      <c r="AF71" s="1534"/>
    </row>
    <row r="72" spans="1:32" ht="12.95" customHeight="1">
      <c r="A72" s="1434"/>
      <c r="B72" s="1517"/>
      <c r="C72" s="1531"/>
      <c r="D72" s="1442"/>
      <c r="E72" s="1532"/>
      <c r="F72" s="1421"/>
      <c r="G72" s="1430"/>
      <c r="H72" s="1434"/>
      <c r="I72" s="1434"/>
      <c r="J72" s="1434"/>
      <c r="K72" s="1451"/>
      <c r="L72" s="1451"/>
      <c r="M72" s="1451"/>
      <c r="N72" s="1430"/>
      <c r="O72" s="1426"/>
      <c r="P72" s="1426"/>
      <c r="Q72" s="1426"/>
      <c r="R72" s="1426"/>
      <c r="S72" s="1426"/>
      <c r="T72" s="1426"/>
      <c r="U72" s="1446"/>
      <c r="V72" s="1432"/>
      <c r="W72" s="1432"/>
      <c r="X72" s="1434"/>
      <c r="Y72" s="1509"/>
      <c r="Z72" s="1534"/>
      <c r="AA72" s="1501"/>
      <c r="AB72" s="1534"/>
      <c r="AC72" s="1534"/>
      <c r="AD72" s="1534"/>
      <c r="AE72" s="1534"/>
      <c r="AF72" s="1534"/>
    </row>
    <row r="73" spans="1:32" ht="12.95" customHeight="1">
      <c r="A73" s="1434"/>
      <c r="B73" s="1517"/>
      <c r="C73" s="1531"/>
      <c r="D73" s="1442"/>
      <c r="E73" s="1532"/>
      <c r="F73" s="1421"/>
      <c r="G73" s="1430"/>
      <c r="H73" s="1434"/>
      <c r="I73" s="1434"/>
      <c r="J73" s="1434"/>
      <c r="K73" s="1451"/>
      <c r="L73" s="1451"/>
      <c r="M73" s="1451"/>
      <c r="N73" s="1430"/>
      <c r="O73" s="1426"/>
      <c r="P73" s="1426"/>
      <c r="Q73" s="1426"/>
      <c r="R73" s="1426"/>
      <c r="S73" s="1426"/>
      <c r="T73" s="1426"/>
      <c r="U73" s="1446"/>
      <c r="V73" s="1432"/>
      <c r="W73" s="1432"/>
      <c r="X73" s="1434"/>
      <c r="Y73" s="1509"/>
      <c r="Z73" s="1534"/>
      <c r="AA73" s="1501"/>
      <c r="AB73" s="1534"/>
      <c r="AC73" s="1534"/>
      <c r="AD73" s="1534"/>
      <c r="AE73" s="1534"/>
      <c r="AF73" s="1534"/>
    </row>
    <row r="74" spans="1:32" ht="12.95" customHeight="1">
      <c r="A74" s="1434"/>
      <c r="B74" s="1517"/>
      <c r="C74" s="1531"/>
      <c r="D74" s="1442"/>
      <c r="E74" s="1532"/>
      <c r="F74" s="1421"/>
      <c r="G74" s="1430"/>
      <c r="H74" s="1434"/>
      <c r="I74" s="1434"/>
      <c r="J74" s="1434"/>
      <c r="K74" s="1451"/>
      <c r="L74" s="1451"/>
      <c r="M74" s="1451"/>
      <c r="N74" s="1430"/>
      <c r="O74" s="1426"/>
      <c r="P74" s="1426"/>
      <c r="Q74" s="1426"/>
      <c r="R74" s="1426"/>
      <c r="S74" s="1426"/>
      <c r="T74" s="1426"/>
      <c r="U74" s="1446"/>
      <c r="V74" s="1432"/>
      <c r="W74" s="1432"/>
      <c r="X74" s="1434"/>
      <c r="Y74" s="1509"/>
      <c r="Z74" s="1534"/>
      <c r="AA74" s="1501"/>
      <c r="AB74" s="1534"/>
      <c r="AC74" s="1534"/>
      <c r="AD74" s="1534"/>
      <c r="AE74" s="1534"/>
      <c r="AF74" s="1534"/>
    </row>
    <row r="75" spans="1:32" ht="12.95" customHeight="1">
      <c r="A75" s="1434"/>
      <c r="B75" s="1517"/>
      <c r="C75" s="1531"/>
      <c r="D75" s="1442"/>
      <c r="E75" s="1532"/>
      <c r="F75" s="1421"/>
      <c r="G75" s="1430"/>
      <c r="H75" s="1434"/>
      <c r="I75" s="1434"/>
      <c r="J75" s="1434"/>
      <c r="K75" s="1451"/>
      <c r="L75" s="1451"/>
      <c r="M75" s="1451"/>
      <c r="N75" s="1430"/>
      <c r="O75" s="1426"/>
      <c r="P75" s="1426"/>
      <c r="Q75" s="1426"/>
      <c r="R75" s="1426"/>
      <c r="S75" s="1426"/>
      <c r="T75" s="1426"/>
      <c r="U75" s="1446"/>
      <c r="V75" s="1432"/>
      <c r="W75" s="1432"/>
      <c r="X75" s="1434"/>
      <c r="Y75" s="1509"/>
      <c r="Z75" s="1534"/>
      <c r="AA75" s="1501"/>
      <c r="AB75" s="1534"/>
      <c r="AC75" s="1534"/>
      <c r="AD75" s="1534"/>
      <c r="AE75" s="1534"/>
      <c r="AF75" s="1534"/>
    </row>
    <row r="76" spans="1:32" ht="12.95" customHeight="1">
      <c r="A76" s="1434"/>
      <c r="B76" s="1517"/>
      <c r="C76" s="1531"/>
      <c r="D76" s="1442"/>
      <c r="E76" s="1532"/>
      <c r="F76" s="1421"/>
      <c r="G76" s="1430"/>
      <c r="H76" s="1434"/>
      <c r="I76" s="1434"/>
      <c r="J76" s="1434"/>
      <c r="K76" s="1451"/>
      <c r="L76" s="1451"/>
      <c r="M76" s="1451"/>
      <c r="N76" s="1430"/>
      <c r="O76" s="1426"/>
      <c r="P76" s="1426"/>
      <c r="Q76" s="1426"/>
      <c r="R76" s="1426"/>
      <c r="S76" s="1426"/>
      <c r="T76" s="1426"/>
      <c r="U76" s="1446"/>
      <c r="V76" s="1432"/>
      <c r="W76" s="1432"/>
      <c r="X76" s="1434"/>
      <c r="Y76" s="1509"/>
      <c r="Z76" s="1534"/>
      <c r="AA76" s="1501"/>
      <c r="AB76" s="1534"/>
      <c r="AC76" s="1534"/>
      <c r="AD76" s="1534"/>
      <c r="AE76" s="1534"/>
      <c r="AF76" s="1534"/>
    </row>
    <row r="77" spans="1:32" ht="12.95" customHeight="1">
      <c r="A77" s="1434"/>
      <c r="B77" s="1517"/>
      <c r="C77" s="1531"/>
      <c r="D77" s="1442"/>
      <c r="E77" s="1532"/>
      <c r="F77" s="1421"/>
      <c r="G77" s="1430"/>
      <c r="H77" s="1434"/>
      <c r="I77" s="1434"/>
      <c r="J77" s="1434"/>
      <c r="K77" s="1451"/>
      <c r="L77" s="1451"/>
      <c r="M77" s="1451"/>
      <c r="N77" s="1430"/>
      <c r="O77" s="1426"/>
      <c r="P77" s="1426"/>
      <c r="Q77" s="1426"/>
      <c r="R77" s="1426"/>
      <c r="S77" s="1426"/>
      <c r="T77" s="1426"/>
      <c r="U77" s="1446"/>
      <c r="V77" s="1432"/>
      <c r="W77" s="1432"/>
      <c r="X77" s="1434"/>
      <c r="Y77" s="1509"/>
      <c r="Z77" s="1534"/>
      <c r="AA77" s="1501"/>
      <c r="AB77" s="1534"/>
      <c r="AC77" s="1534"/>
      <c r="AD77" s="1534"/>
      <c r="AE77" s="1534"/>
      <c r="AF77" s="1534"/>
    </row>
    <row r="78" spans="1:32" ht="12.95" customHeight="1">
      <c r="A78" s="1434"/>
      <c r="B78" s="1517"/>
      <c r="C78" s="1531"/>
      <c r="D78" s="1442"/>
      <c r="E78" s="1532"/>
      <c r="F78" s="1421"/>
      <c r="G78" s="1430"/>
      <c r="H78" s="1434"/>
      <c r="I78" s="1434"/>
      <c r="J78" s="1434"/>
      <c r="K78" s="1451"/>
      <c r="L78" s="1451"/>
      <c r="M78" s="1451"/>
      <c r="N78" s="1430"/>
      <c r="O78" s="1426"/>
      <c r="P78" s="1426"/>
      <c r="Q78" s="1426"/>
      <c r="R78" s="1426"/>
      <c r="S78" s="1426"/>
      <c r="T78" s="1426"/>
      <c r="U78" s="1446"/>
      <c r="V78" s="1432"/>
      <c r="W78" s="1432"/>
      <c r="X78" s="1434"/>
      <c r="Y78" s="1509"/>
      <c r="Z78" s="1534"/>
      <c r="AA78" s="1501"/>
      <c r="AB78" s="1534"/>
      <c r="AC78" s="1534"/>
      <c r="AD78" s="1534"/>
      <c r="AE78" s="1534"/>
      <c r="AF78" s="1534"/>
    </row>
    <row r="79" spans="1:32" ht="12.95" customHeight="1">
      <c r="A79" s="1434"/>
      <c r="B79" s="1517"/>
      <c r="C79" s="1531"/>
      <c r="D79" s="1442"/>
      <c r="E79" s="1532"/>
      <c r="F79" s="1421"/>
      <c r="G79" s="1430"/>
      <c r="H79" s="1434"/>
      <c r="I79" s="1434"/>
      <c r="J79" s="1434"/>
      <c r="K79" s="1451"/>
      <c r="L79" s="1451"/>
      <c r="M79" s="1451"/>
      <c r="N79" s="1430"/>
      <c r="O79" s="1426"/>
      <c r="P79" s="1426"/>
      <c r="Q79" s="1426"/>
      <c r="R79" s="1426"/>
      <c r="S79" s="1426"/>
      <c r="T79" s="1426"/>
      <c r="U79" s="1446"/>
      <c r="V79" s="1432"/>
      <c r="W79" s="1432"/>
      <c r="X79" s="1434"/>
      <c r="Y79" s="1509"/>
      <c r="Z79" s="1534"/>
      <c r="AA79" s="1501"/>
      <c r="AB79" s="1534"/>
      <c r="AC79" s="1534"/>
      <c r="AD79" s="1534"/>
      <c r="AE79" s="1534"/>
      <c r="AF79" s="1534"/>
    </row>
    <row r="80" spans="1:32" ht="12.95" customHeight="1">
      <c r="A80" s="1434"/>
      <c r="B80" s="1517"/>
      <c r="C80" s="1531"/>
      <c r="D80" s="1442"/>
      <c r="E80" s="1532"/>
      <c r="F80" s="1421"/>
      <c r="G80" s="1430"/>
      <c r="H80" s="1434"/>
      <c r="I80" s="1434"/>
      <c r="J80" s="1434"/>
      <c r="K80" s="1451"/>
      <c r="L80" s="1451"/>
      <c r="M80" s="1451"/>
      <c r="N80" s="1430"/>
      <c r="O80" s="1426"/>
      <c r="P80" s="1426"/>
      <c r="Q80" s="1426"/>
      <c r="R80" s="1426"/>
      <c r="S80" s="1426"/>
      <c r="T80" s="1426"/>
      <c r="U80" s="1446"/>
      <c r="V80" s="1432"/>
      <c r="W80" s="1432"/>
      <c r="X80" s="1434"/>
      <c r="Y80" s="1509"/>
      <c r="Z80" s="1534"/>
      <c r="AA80" s="1501"/>
      <c r="AB80" s="1534"/>
      <c r="AC80" s="1534"/>
      <c r="AD80" s="1534"/>
      <c r="AE80" s="1534"/>
      <c r="AF80" s="1534"/>
    </row>
    <row r="81" spans="1:32" ht="12.95" customHeight="1">
      <c r="A81" s="1434"/>
      <c r="B81" s="1517"/>
      <c r="C81" s="1531"/>
      <c r="D81" s="1442"/>
      <c r="E81" s="1532"/>
      <c r="F81" s="1421"/>
      <c r="G81" s="1430"/>
      <c r="H81" s="1434"/>
      <c r="I81" s="1434"/>
      <c r="J81" s="1434"/>
      <c r="K81" s="1451"/>
      <c r="L81" s="1451"/>
      <c r="M81" s="1451"/>
      <c r="N81" s="1430"/>
      <c r="O81" s="1426"/>
      <c r="P81" s="1426"/>
      <c r="Q81" s="1426"/>
      <c r="R81" s="1426"/>
      <c r="S81" s="1426"/>
      <c r="T81" s="1426"/>
      <c r="U81" s="1446"/>
      <c r="V81" s="1432"/>
      <c r="W81" s="1432"/>
      <c r="X81" s="1434"/>
      <c r="Y81" s="1509"/>
      <c r="Z81" s="1534"/>
      <c r="AA81" s="1501"/>
      <c r="AB81" s="1534"/>
      <c r="AC81" s="1534"/>
      <c r="AD81" s="1534"/>
      <c r="AE81" s="1534"/>
      <c r="AF81" s="1534"/>
    </row>
    <row r="82" spans="1:32" ht="12.95" customHeight="1">
      <c r="A82" s="1434"/>
      <c r="B82" s="1517"/>
      <c r="C82" s="1531"/>
      <c r="D82" s="1442"/>
      <c r="E82" s="1532"/>
      <c r="F82" s="1421"/>
      <c r="G82" s="1430"/>
      <c r="H82" s="1434"/>
      <c r="I82" s="1434"/>
      <c r="J82" s="1434"/>
      <c r="K82" s="1451"/>
      <c r="L82" s="1451"/>
      <c r="M82" s="1451"/>
      <c r="N82" s="1430"/>
      <c r="O82" s="1426"/>
      <c r="P82" s="1426"/>
      <c r="Q82" s="1426"/>
      <c r="R82" s="1426"/>
      <c r="S82" s="1426"/>
      <c r="T82" s="1426"/>
      <c r="U82" s="1446"/>
      <c r="V82" s="1432"/>
      <c r="W82" s="1432"/>
      <c r="X82" s="1434"/>
      <c r="Y82" s="1509"/>
      <c r="Z82" s="1534"/>
      <c r="AA82" s="1501"/>
      <c r="AB82" s="1534"/>
      <c r="AC82" s="1534"/>
      <c r="AD82" s="1534"/>
      <c r="AE82" s="1534"/>
      <c r="AF82" s="1534"/>
    </row>
    <row r="83" spans="1:32" ht="12.95" customHeight="1">
      <c r="A83" s="1434"/>
      <c r="B83" s="1517"/>
      <c r="C83" s="1531"/>
      <c r="D83" s="1442"/>
      <c r="E83" s="1532"/>
      <c r="F83" s="1421"/>
      <c r="G83" s="1430"/>
      <c r="H83" s="1434"/>
      <c r="I83" s="1434"/>
      <c r="J83" s="1434"/>
      <c r="K83" s="1451"/>
      <c r="L83" s="1451"/>
      <c r="M83" s="1451"/>
      <c r="N83" s="1430"/>
      <c r="O83" s="1426"/>
      <c r="P83" s="1426"/>
      <c r="Q83" s="1426"/>
      <c r="R83" s="1426"/>
      <c r="S83" s="1426"/>
      <c r="T83" s="1426"/>
      <c r="U83" s="1446"/>
      <c r="V83" s="1432"/>
      <c r="W83" s="1432"/>
      <c r="X83" s="1434"/>
      <c r="Y83" s="1509"/>
      <c r="Z83" s="1534"/>
      <c r="AA83" s="1501"/>
      <c r="AB83" s="1534"/>
      <c r="AC83" s="1534"/>
      <c r="AD83" s="1534"/>
      <c r="AE83" s="1534"/>
      <c r="AF83" s="1534"/>
    </row>
    <row r="84" spans="1:32" ht="12.95" customHeight="1">
      <c r="A84" s="1434"/>
      <c r="B84" s="1517"/>
      <c r="C84" s="1531"/>
      <c r="D84" s="1442"/>
      <c r="E84" s="1532"/>
      <c r="F84" s="1421"/>
      <c r="G84" s="1430"/>
      <c r="H84" s="1434"/>
      <c r="I84" s="1434"/>
      <c r="J84" s="1434"/>
      <c r="K84" s="1451"/>
      <c r="L84" s="1451"/>
      <c r="M84" s="1451"/>
      <c r="N84" s="1430"/>
      <c r="O84" s="1426"/>
      <c r="P84" s="1426"/>
      <c r="Q84" s="1426"/>
      <c r="R84" s="1426"/>
      <c r="S84" s="1426"/>
      <c r="T84" s="1426"/>
      <c r="U84" s="1446"/>
      <c r="V84" s="1432"/>
      <c r="W84" s="1432"/>
      <c r="X84" s="1434"/>
      <c r="Y84" s="1509"/>
      <c r="Z84" s="1534"/>
      <c r="AA84" s="1501"/>
      <c r="AB84" s="1534"/>
      <c r="AC84" s="1534"/>
      <c r="AD84" s="1534"/>
      <c r="AE84" s="1534"/>
      <c r="AF84" s="1534"/>
    </row>
    <row r="85" spans="1:32" ht="12.95" customHeight="1">
      <c r="A85" s="1434"/>
      <c r="B85" s="1517"/>
      <c r="C85" s="1531"/>
      <c r="D85" s="1442"/>
      <c r="E85" s="1532"/>
      <c r="F85" s="1421"/>
      <c r="G85" s="1430"/>
      <c r="H85" s="1434"/>
      <c r="I85" s="1434"/>
      <c r="J85" s="1434"/>
      <c r="K85" s="1451"/>
      <c r="L85" s="1451"/>
      <c r="M85" s="1451"/>
      <c r="N85" s="1430"/>
      <c r="O85" s="1426"/>
      <c r="P85" s="1426"/>
      <c r="Q85" s="1426"/>
      <c r="R85" s="1426"/>
      <c r="S85" s="1426"/>
      <c r="T85" s="1426"/>
      <c r="U85" s="1446"/>
      <c r="V85" s="1432"/>
      <c r="W85" s="1432"/>
      <c r="X85" s="1434"/>
      <c r="Y85" s="1509"/>
      <c r="Z85" s="1534"/>
      <c r="AA85" s="1501"/>
      <c r="AB85" s="1534"/>
      <c r="AC85" s="1534"/>
      <c r="AD85" s="1534"/>
      <c r="AE85" s="1534"/>
      <c r="AF85" s="1534"/>
    </row>
    <row r="86" spans="1:32" ht="12.95" customHeight="1">
      <c r="A86" s="1434"/>
      <c r="B86" s="1517"/>
      <c r="C86" s="1531"/>
      <c r="D86" s="1442"/>
      <c r="E86" s="1532"/>
      <c r="F86" s="1421"/>
      <c r="G86" s="1430"/>
      <c r="H86" s="1434"/>
      <c r="I86" s="1434"/>
      <c r="J86" s="1434"/>
      <c r="K86" s="1451"/>
      <c r="L86" s="1451"/>
      <c r="M86" s="1451"/>
      <c r="N86" s="1430"/>
      <c r="O86" s="1426"/>
      <c r="P86" s="1426"/>
      <c r="Q86" s="1426"/>
      <c r="R86" s="1426"/>
      <c r="S86" s="1426"/>
      <c r="T86" s="1426"/>
      <c r="U86" s="1446"/>
      <c r="V86" s="1432"/>
      <c r="W86" s="1432"/>
      <c r="X86" s="1434"/>
      <c r="Y86" s="1509"/>
      <c r="Z86" s="1534"/>
      <c r="AA86" s="1501"/>
      <c r="AB86" s="1534"/>
      <c r="AC86" s="1534"/>
      <c r="AD86" s="1534"/>
      <c r="AE86" s="1534"/>
      <c r="AF86" s="1534"/>
    </row>
    <row r="87" spans="1:32" ht="12.95" customHeight="1">
      <c r="A87" s="1434"/>
      <c r="B87" s="1517"/>
      <c r="C87" s="1531"/>
      <c r="D87" s="1442"/>
      <c r="E87" s="1532"/>
      <c r="F87" s="1421"/>
      <c r="G87" s="1430"/>
      <c r="H87" s="1434"/>
      <c r="I87" s="1434"/>
      <c r="J87" s="1434"/>
      <c r="K87" s="1451"/>
      <c r="L87" s="1451"/>
      <c r="M87" s="1451"/>
      <c r="N87" s="1430"/>
      <c r="O87" s="1426"/>
      <c r="P87" s="1426"/>
      <c r="Q87" s="1426"/>
      <c r="R87" s="1426"/>
      <c r="S87" s="1426"/>
      <c r="T87" s="1426"/>
      <c r="U87" s="1446"/>
      <c r="V87" s="1432"/>
      <c r="W87" s="1432"/>
      <c r="X87" s="1434"/>
      <c r="Y87" s="1509"/>
      <c r="Z87" s="1534"/>
      <c r="AA87" s="1501"/>
      <c r="AB87" s="1534"/>
      <c r="AC87" s="1534"/>
      <c r="AD87" s="1534"/>
      <c r="AE87" s="1534"/>
      <c r="AF87" s="1534"/>
    </row>
    <row r="88" spans="1:32" ht="12.95" customHeight="1">
      <c r="A88" s="1434"/>
      <c r="B88" s="1517"/>
      <c r="C88" s="1531"/>
      <c r="D88" s="1442"/>
      <c r="E88" s="1532"/>
      <c r="F88" s="1421"/>
      <c r="G88" s="1430"/>
      <c r="H88" s="1434"/>
      <c r="I88" s="1434"/>
      <c r="J88" s="1434"/>
      <c r="K88" s="1451"/>
      <c r="L88" s="1451"/>
      <c r="M88" s="1451"/>
      <c r="N88" s="1430"/>
      <c r="O88" s="1426"/>
      <c r="P88" s="1426"/>
      <c r="Q88" s="1426"/>
      <c r="R88" s="1426"/>
      <c r="S88" s="1426"/>
      <c r="T88" s="1426"/>
      <c r="U88" s="1446"/>
      <c r="V88" s="1432"/>
      <c r="W88" s="1432"/>
      <c r="X88" s="1434"/>
      <c r="Y88" s="1509"/>
      <c r="Z88" s="1534"/>
      <c r="AA88" s="1501"/>
      <c r="AB88" s="1534"/>
      <c r="AC88" s="1534"/>
      <c r="AD88" s="1534"/>
      <c r="AE88" s="1534"/>
      <c r="AF88" s="1534"/>
    </row>
    <row r="89" spans="1:32" ht="12.95" customHeight="1">
      <c r="A89" s="1434"/>
      <c r="B89" s="1517"/>
      <c r="C89" s="1531"/>
      <c r="D89" s="1442"/>
      <c r="E89" s="1532"/>
      <c r="F89" s="1421"/>
      <c r="G89" s="1430"/>
      <c r="H89" s="1434"/>
      <c r="I89" s="1434"/>
      <c r="J89" s="1434"/>
      <c r="K89" s="1451"/>
      <c r="L89" s="1451"/>
      <c r="M89" s="1451"/>
      <c r="N89" s="1430"/>
      <c r="O89" s="1426"/>
      <c r="P89" s="1426"/>
      <c r="Q89" s="1426"/>
      <c r="R89" s="1426"/>
      <c r="S89" s="1426"/>
      <c r="T89" s="1426"/>
      <c r="U89" s="1446"/>
      <c r="V89" s="1432"/>
      <c r="W89" s="1432"/>
      <c r="X89" s="1434"/>
      <c r="Y89" s="1509"/>
      <c r="Z89" s="1534"/>
      <c r="AA89" s="1501"/>
      <c r="AB89" s="1534"/>
      <c r="AC89" s="1534"/>
      <c r="AD89" s="1534"/>
      <c r="AE89" s="1534"/>
      <c r="AF89" s="1534"/>
    </row>
    <row r="90" spans="1:32" ht="12.95" customHeight="1">
      <c r="A90" s="1434"/>
      <c r="B90" s="1517"/>
      <c r="C90" s="1531"/>
      <c r="D90" s="1442"/>
      <c r="E90" s="1532"/>
      <c r="F90" s="1421"/>
      <c r="G90" s="1430"/>
      <c r="H90" s="1434"/>
      <c r="I90" s="1434"/>
      <c r="J90" s="1434"/>
      <c r="K90" s="1451"/>
      <c r="L90" s="1451"/>
      <c r="M90" s="1451"/>
      <c r="N90" s="1430"/>
      <c r="O90" s="1426"/>
      <c r="P90" s="1426"/>
      <c r="Q90" s="1426"/>
      <c r="R90" s="1426"/>
      <c r="S90" s="1426"/>
      <c r="T90" s="1426"/>
      <c r="U90" s="1446"/>
      <c r="V90" s="1432"/>
      <c r="W90" s="1432"/>
      <c r="X90" s="1434"/>
      <c r="Y90" s="1509"/>
      <c r="Z90" s="1534"/>
      <c r="AA90" s="1501"/>
      <c r="AB90" s="1534"/>
      <c r="AC90" s="1534"/>
      <c r="AD90" s="1534"/>
      <c r="AE90" s="1534"/>
      <c r="AF90" s="1534"/>
    </row>
    <row r="91" spans="1:32" ht="12.95" customHeight="1">
      <c r="A91" s="1434"/>
      <c r="B91" s="1517"/>
      <c r="C91" s="1531"/>
      <c r="D91" s="1442"/>
      <c r="E91" s="1532"/>
      <c r="F91" s="1421"/>
      <c r="G91" s="1430"/>
      <c r="H91" s="1434"/>
      <c r="I91" s="1434"/>
      <c r="J91" s="1434"/>
      <c r="K91" s="1451"/>
      <c r="L91" s="1451"/>
      <c r="M91" s="1451"/>
      <c r="N91" s="1430"/>
      <c r="O91" s="1426"/>
      <c r="P91" s="1426"/>
      <c r="Q91" s="1426"/>
      <c r="R91" s="1426"/>
      <c r="S91" s="1426"/>
      <c r="T91" s="1426"/>
      <c r="U91" s="1446"/>
      <c r="V91" s="1432"/>
      <c r="W91" s="1432"/>
      <c r="X91" s="1434"/>
      <c r="Y91" s="1509"/>
      <c r="Z91" s="1534"/>
      <c r="AA91" s="1501"/>
      <c r="AB91" s="1534"/>
      <c r="AC91" s="1534"/>
      <c r="AD91" s="1534"/>
      <c r="AE91" s="1534"/>
      <c r="AF91" s="1534"/>
    </row>
    <row r="92" spans="1:32" ht="12.95" customHeight="1">
      <c r="A92" s="1434"/>
      <c r="B92" s="1517"/>
      <c r="C92" s="1531"/>
      <c r="D92" s="1442"/>
      <c r="E92" s="1532"/>
      <c r="F92" s="1421"/>
      <c r="G92" s="1430"/>
      <c r="H92" s="1434"/>
      <c r="I92" s="1434"/>
      <c r="J92" s="1434"/>
      <c r="K92" s="1451"/>
      <c r="L92" s="1451"/>
      <c r="M92" s="1451"/>
      <c r="N92" s="1430"/>
      <c r="O92" s="1426"/>
      <c r="P92" s="1426"/>
      <c r="Q92" s="1426"/>
      <c r="R92" s="1426"/>
      <c r="S92" s="1426"/>
      <c r="T92" s="1426"/>
      <c r="U92" s="1446"/>
      <c r="V92" s="1432"/>
      <c r="W92" s="1432"/>
      <c r="X92" s="1434"/>
      <c r="Y92" s="1509"/>
      <c r="Z92" s="1534"/>
      <c r="AA92" s="1501"/>
      <c r="AB92" s="1534"/>
      <c r="AC92" s="1534"/>
      <c r="AD92" s="1534"/>
      <c r="AE92" s="1534"/>
      <c r="AF92" s="1534"/>
    </row>
    <row r="93" spans="1:32" ht="12.95" customHeight="1">
      <c r="A93" s="1434"/>
      <c r="B93" s="1517"/>
      <c r="C93" s="1531"/>
      <c r="D93" s="1442"/>
      <c r="E93" s="1532"/>
      <c r="F93" s="1421"/>
      <c r="G93" s="1430"/>
      <c r="H93" s="1434"/>
      <c r="I93" s="1434"/>
      <c r="J93" s="1434"/>
      <c r="K93" s="1451"/>
      <c r="L93" s="1451"/>
      <c r="M93" s="1451"/>
      <c r="N93" s="1430"/>
      <c r="O93" s="1426"/>
      <c r="P93" s="1426"/>
      <c r="Q93" s="1426"/>
      <c r="R93" s="1426"/>
      <c r="S93" s="1426"/>
      <c r="T93" s="1426"/>
      <c r="U93" s="1446"/>
      <c r="V93" s="1432"/>
      <c r="W93" s="1432"/>
      <c r="X93" s="1434"/>
      <c r="Y93" s="1509"/>
      <c r="Z93" s="1534"/>
      <c r="AA93" s="1501"/>
      <c r="AB93" s="1534"/>
      <c r="AC93" s="1534"/>
      <c r="AD93" s="1534"/>
      <c r="AE93" s="1534"/>
      <c r="AF93" s="1534"/>
    </row>
    <row r="94" spans="1:32" ht="12.95" customHeight="1">
      <c r="A94" s="1434"/>
      <c r="B94" s="1517"/>
      <c r="C94" s="1531"/>
      <c r="D94" s="1442"/>
      <c r="E94" s="1532"/>
      <c r="F94" s="1421"/>
      <c r="G94" s="1430"/>
      <c r="H94" s="1434"/>
      <c r="I94" s="1434"/>
      <c r="J94" s="1434"/>
      <c r="K94" s="1451"/>
      <c r="L94" s="1451"/>
      <c r="M94" s="1451"/>
      <c r="N94" s="1430"/>
      <c r="O94" s="1426"/>
      <c r="P94" s="1426"/>
      <c r="Q94" s="1426"/>
      <c r="R94" s="1426"/>
      <c r="S94" s="1426"/>
      <c r="T94" s="1426"/>
      <c r="U94" s="1446"/>
      <c r="V94" s="1432"/>
      <c r="W94" s="1432"/>
      <c r="X94" s="1434"/>
      <c r="Y94" s="1509"/>
      <c r="Z94" s="1534"/>
      <c r="AA94" s="1501"/>
      <c r="AB94" s="1534"/>
      <c r="AC94" s="1534"/>
      <c r="AD94" s="1534"/>
      <c r="AE94" s="1534"/>
      <c r="AF94" s="1534"/>
    </row>
    <row r="95" spans="1:32" ht="12.95" customHeight="1">
      <c r="A95" s="1434"/>
      <c r="B95" s="1517"/>
      <c r="C95" s="1531"/>
      <c r="D95" s="1442"/>
      <c r="E95" s="1532"/>
      <c r="F95" s="1421"/>
      <c r="G95" s="1430"/>
      <c r="H95" s="1434"/>
      <c r="I95" s="1434"/>
      <c r="J95" s="1434"/>
      <c r="K95" s="1451"/>
      <c r="L95" s="1451"/>
      <c r="M95" s="1451"/>
      <c r="N95" s="1430"/>
      <c r="O95" s="1426"/>
      <c r="P95" s="1426"/>
      <c r="Q95" s="1426"/>
      <c r="R95" s="1426"/>
      <c r="S95" s="1426"/>
      <c r="T95" s="1426"/>
      <c r="U95" s="1446"/>
      <c r="V95" s="1432"/>
      <c r="W95" s="1432"/>
      <c r="X95" s="1434"/>
      <c r="Y95" s="1509"/>
      <c r="Z95" s="1534"/>
      <c r="AA95" s="1501"/>
      <c r="AB95" s="1534"/>
      <c r="AC95" s="1534"/>
      <c r="AD95" s="1534"/>
      <c r="AE95" s="1534"/>
      <c r="AF95" s="1534"/>
    </row>
    <row r="96" spans="1:32" ht="12.95" customHeight="1">
      <c r="A96" s="1434"/>
      <c r="B96" s="1517"/>
      <c r="C96" s="1531"/>
      <c r="D96" s="1442"/>
      <c r="E96" s="1532"/>
      <c r="F96" s="1421"/>
      <c r="G96" s="1430"/>
      <c r="H96" s="1434"/>
      <c r="I96" s="1434"/>
      <c r="J96" s="1434"/>
      <c r="K96" s="1451"/>
      <c r="L96" s="1451"/>
      <c r="M96" s="1451"/>
      <c r="N96" s="1430"/>
      <c r="O96" s="1426"/>
      <c r="P96" s="1426"/>
      <c r="Q96" s="1426"/>
      <c r="R96" s="1426"/>
      <c r="S96" s="1426"/>
      <c r="T96" s="1426"/>
      <c r="U96" s="1446"/>
      <c r="V96" s="1432"/>
      <c r="W96" s="1432"/>
      <c r="X96" s="1434"/>
      <c r="Y96" s="1509"/>
      <c r="Z96" s="1534"/>
      <c r="AA96" s="1501"/>
      <c r="AB96" s="1534"/>
      <c r="AC96" s="1534"/>
      <c r="AD96" s="1534"/>
      <c r="AE96" s="1534"/>
      <c r="AF96" s="1534"/>
    </row>
    <row r="97" spans="1:32" ht="12.95" customHeight="1">
      <c r="A97" s="1434"/>
      <c r="B97" s="1517"/>
      <c r="C97" s="1531"/>
      <c r="D97" s="1442"/>
      <c r="E97" s="1532"/>
      <c r="F97" s="1421"/>
      <c r="G97" s="1430"/>
      <c r="H97" s="1434"/>
      <c r="I97" s="1434"/>
      <c r="J97" s="1434"/>
      <c r="K97" s="1451"/>
      <c r="L97" s="1451"/>
      <c r="M97" s="1451"/>
      <c r="N97" s="1430"/>
      <c r="O97" s="1426"/>
      <c r="P97" s="1426"/>
      <c r="Q97" s="1426"/>
      <c r="R97" s="1426"/>
      <c r="S97" s="1426"/>
      <c r="T97" s="1426"/>
      <c r="U97" s="1446"/>
      <c r="V97" s="1432"/>
      <c r="W97" s="1432"/>
      <c r="X97" s="1434"/>
      <c r="Y97" s="1509"/>
      <c r="Z97" s="1534"/>
      <c r="AA97" s="1501"/>
      <c r="AB97" s="1534"/>
      <c r="AC97" s="1534"/>
      <c r="AD97" s="1534"/>
      <c r="AE97" s="1534"/>
      <c r="AF97" s="1534"/>
    </row>
    <row r="98" spans="1:32" ht="12.95" customHeight="1">
      <c r="A98" s="1434"/>
      <c r="B98" s="1517"/>
      <c r="C98" s="1531"/>
      <c r="D98" s="1442"/>
      <c r="E98" s="1532"/>
      <c r="F98" s="1421"/>
      <c r="G98" s="1430"/>
      <c r="H98" s="1434"/>
      <c r="I98" s="1434"/>
      <c r="J98" s="1434"/>
      <c r="K98" s="1451"/>
      <c r="L98" s="1451"/>
      <c r="M98" s="1451"/>
      <c r="N98" s="1430"/>
      <c r="O98" s="1426"/>
      <c r="P98" s="1426"/>
      <c r="Q98" s="1426"/>
      <c r="R98" s="1426"/>
      <c r="S98" s="1426"/>
      <c r="T98" s="1426"/>
      <c r="U98" s="1446"/>
      <c r="V98" s="1432"/>
      <c r="W98" s="1432"/>
      <c r="X98" s="1434"/>
      <c r="Y98" s="1509"/>
      <c r="Z98" s="1534"/>
      <c r="AA98" s="1501"/>
      <c r="AB98" s="1534"/>
      <c r="AC98" s="1534"/>
      <c r="AD98" s="1534"/>
      <c r="AE98" s="1534"/>
      <c r="AF98" s="1534"/>
    </row>
    <row r="99" spans="1:32" ht="12.95" customHeight="1">
      <c r="A99" s="1434"/>
      <c r="B99" s="1517"/>
      <c r="C99" s="1531"/>
      <c r="D99" s="1442"/>
      <c r="E99" s="1532"/>
      <c r="F99" s="1421"/>
      <c r="G99" s="1430"/>
      <c r="H99" s="1434"/>
      <c r="I99" s="1434"/>
      <c r="J99" s="1434"/>
      <c r="K99" s="1451"/>
      <c r="L99" s="1451"/>
      <c r="M99" s="1451"/>
      <c r="N99" s="1430"/>
      <c r="O99" s="1426"/>
      <c r="P99" s="1426"/>
      <c r="Q99" s="1426"/>
      <c r="R99" s="1426"/>
      <c r="S99" s="1426"/>
      <c r="T99" s="1426"/>
      <c r="U99" s="1446"/>
      <c r="V99" s="1432"/>
      <c r="W99" s="1432"/>
      <c r="X99" s="1434"/>
      <c r="Y99" s="1509"/>
      <c r="Z99" s="1534"/>
      <c r="AA99" s="1501"/>
      <c r="AB99" s="1534"/>
      <c r="AC99" s="1534"/>
      <c r="AD99" s="1534"/>
      <c r="AE99" s="1534"/>
      <c r="AF99" s="1534"/>
    </row>
    <row r="100" spans="1:32" ht="12.95" customHeight="1">
      <c r="A100" s="1434"/>
      <c r="B100" s="1517"/>
      <c r="C100" s="1531"/>
      <c r="D100" s="1442"/>
      <c r="E100" s="1532"/>
      <c r="F100" s="1421"/>
      <c r="G100" s="1430"/>
      <c r="H100" s="1434"/>
      <c r="I100" s="1434"/>
      <c r="J100" s="1434"/>
      <c r="K100" s="1451"/>
      <c r="L100" s="1451"/>
      <c r="M100" s="1451"/>
      <c r="N100" s="1430"/>
      <c r="O100" s="1426"/>
      <c r="P100" s="1426"/>
      <c r="Q100" s="1426"/>
      <c r="R100" s="1426"/>
      <c r="S100" s="1426"/>
      <c r="T100" s="1426"/>
      <c r="U100" s="1446"/>
      <c r="V100" s="1432"/>
      <c r="W100" s="1432"/>
      <c r="X100" s="1434"/>
      <c r="Y100" s="1509"/>
      <c r="Z100" s="1534"/>
      <c r="AA100" s="1501"/>
      <c r="AB100" s="1534"/>
      <c r="AC100" s="1534"/>
      <c r="AD100" s="1534"/>
      <c r="AE100" s="1534"/>
      <c r="AF100" s="1534"/>
    </row>
    <row r="101" spans="1:32" ht="12.95" customHeight="1"/>
    <row r="102" spans="1:32" ht="12.95" customHeight="1"/>
    <row r="103" spans="1:32" ht="12.95" customHeight="1"/>
    <row r="104" spans="1:32" ht="12.95" customHeight="1"/>
    <row r="105" spans="1:32" ht="12.95" customHeight="1"/>
    <row r="106" spans="1:32" ht="12.95" customHeight="1"/>
    <row r="107" spans="1:32" ht="12.95" customHeight="1"/>
    <row r="108" spans="1:32" ht="12.95" customHeight="1"/>
    <row r="109" spans="1:32" ht="12.95" customHeight="1"/>
    <row r="110" spans="1:32" ht="12.95" customHeight="1"/>
    <row r="111" spans="1:32" ht="12.75" customHeight="1"/>
    <row r="112" spans="1:3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17.75" customHeight="1"/>
    <row r="127" ht="35.25" customHeight="1"/>
    <row r="128" ht="12.75" customHeight="1"/>
    <row r="129" ht="12.75" customHeight="1"/>
    <row r="130" ht="12.75" customHeight="1"/>
    <row r="131" ht="133.5" customHeight="1"/>
    <row r="132" ht="12.75" customHeight="1"/>
    <row r="133" ht="12.75" customHeight="1"/>
    <row r="134" ht="12.75" customHeight="1"/>
    <row r="135" ht="15.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25.5" customHeight="1"/>
    <row r="158" ht="12.75" customHeight="1"/>
    <row r="159" ht="69" customHeight="1"/>
    <row r="160" ht="12.75" customHeight="1"/>
    <row r="161" ht="12.75" customHeight="1"/>
    <row r="162" ht="12.75" customHeight="1"/>
    <row r="163" ht="12.75" customHeight="1"/>
  </sheetData>
  <autoFilter ref="A3:AF3"/>
  <mergeCells count="1">
    <mergeCell ref="A1:AF1"/>
  </mergeCells>
  <phoneticPr fontId="0" type="noConversion"/>
  <dataValidations count="8">
    <dataValidation type="list" allowBlank="1" showInputMessage="1" showErrorMessage="1" sqref="AA4:AA100">
      <formula1>Сокращение_ПЧ</formula1>
    </dataValidation>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N4:N100">
      <formula1>причины_пожаров</formula1>
    </dataValidation>
    <dataValidation type="list" allowBlank="1" showInputMessage="1" showErrorMessage="1" sqref="G4:G100">
      <formula1>да_нет</formula1>
    </dataValidation>
    <dataValidation type="list" allowBlank="1" showInputMessage="1" showErrorMessage="1" sqref="I4:I100">
      <formula1>культурнозрелищные</formula1>
    </dataValidation>
    <dataValidation type="list" allowBlank="1" showInputMessage="1" showErrorMessage="1" sqref="Y4:Y100">
      <formula1>Наименование_ведомств</formula1>
    </dataValidation>
    <dataValidation type="list" allowBlank="1" showInputMessage="1" showErrorMessage="1" sqref="F4:F100">
      <formula1>районы_и_города_и_ДЧС</formula1>
    </dataValidation>
  </dataValidations>
  <pageMargins left="0.83" right="0.19" top="1" bottom="1" header="0.5" footer="0.5"/>
  <pageSetup paperSize="9" scale="50" orientation="landscape" r:id="rId1"/>
  <headerFooter alignWithMargins="0"/>
  <rowBreaks count="1" manualBreakCount="1">
    <brk id="111" max="17" man="1"/>
  </rowBreaks>
</worksheet>
</file>

<file path=xl/worksheets/sheet30.xml><?xml version="1.0" encoding="utf-8"?>
<worksheet xmlns="http://schemas.openxmlformats.org/spreadsheetml/2006/main" xmlns:r="http://schemas.openxmlformats.org/officeDocument/2006/relationships">
  <sheetPr codeName="Лист18">
    <tabColor rgb="FFFF0000"/>
  </sheetPr>
  <dimension ref="A1:AF152"/>
  <sheetViews>
    <sheetView zoomScale="70" zoomScaleNormal="70" workbookViewId="0">
      <pane ySplit="3" topLeftCell="A4" activePane="bottomLeft" state="frozen"/>
      <selection activeCell="H15" sqref="H15"/>
      <selection pane="bottomLeft" activeCell="A4" sqref="A4"/>
    </sheetView>
  </sheetViews>
  <sheetFormatPr defaultRowHeight="12.75"/>
  <cols>
    <col min="1" max="1" width="4.7109375" customWidth="1"/>
    <col min="2" max="2" width="24.140625" customWidth="1"/>
    <col min="3" max="3" width="14.28515625" customWidth="1"/>
    <col min="4" max="4" width="5.5703125" customWidth="1"/>
    <col min="5" max="5" width="13.7109375" customWidth="1"/>
    <col min="6" max="6" width="19.5703125" customWidth="1"/>
    <col min="7" max="7" width="6.140625" customWidth="1"/>
    <col min="8" max="8" width="19.28515625" customWidth="1"/>
    <col min="9" max="9" width="22.7109375" customWidth="1"/>
    <col min="10" max="10" width="13.85546875" customWidth="1"/>
    <col min="11" max="11" width="13.28515625" customWidth="1"/>
    <col min="12" max="12" width="12.85546875" customWidth="1"/>
    <col min="13" max="13" width="10.42578125" customWidth="1"/>
    <col min="14" max="14" width="30.28515625" customWidth="1"/>
    <col min="15" max="15" width="12.42578125" customWidth="1"/>
    <col min="16" max="16" width="11.7109375" customWidth="1"/>
    <col min="17" max="17" width="10.5703125" customWidth="1"/>
    <col min="18" max="18" width="8.7109375" customWidth="1"/>
    <col min="19" max="19" width="14.7109375" customWidth="1"/>
    <col min="20" max="21" width="15.7109375" customWidth="1"/>
    <col min="22" max="22" width="30.140625" customWidth="1"/>
    <col min="23" max="24" width="17.28515625" customWidth="1"/>
  </cols>
  <sheetData>
    <row r="1" spans="1:32" ht="23.25">
      <c r="A1" s="2905" t="s">
        <v>1139</v>
      </c>
      <c r="B1" s="2906"/>
      <c r="C1" s="2906"/>
      <c r="D1" s="2906"/>
      <c r="E1" s="2906"/>
      <c r="F1" s="2906"/>
      <c r="G1" s="2906"/>
      <c r="H1" s="2906"/>
      <c r="I1" s="2906"/>
      <c r="J1" s="2906"/>
      <c r="K1" s="2906"/>
      <c r="L1" s="2906"/>
      <c r="M1" s="2906"/>
      <c r="N1" s="2906"/>
      <c r="O1" s="2906"/>
      <c r="P1" s="2906"/>
      <c r="Q1" s="2906"/>
      <c r="R1" s="2906"/>
      <c r="S1" s="2906"/>
      <c r="T1" s="2906"/>
      <c r="U1" s="2906"/>
      <c r="V1" s="2906"/>
      <c r="W1" s="2906"/>
      <c r="X1" s="2906"/>
      <c r="Y1" s="2906"/>
      <c r="Z1" s="2906"/>
      <c r="AA1" s="2906"/>
      <c r="AB1" s="2906"/>
      <c r="AC1" s="2906"/>
      <c r="AD1" s="2906"/>
      <c r="AE1" s="2906"/>
      <c r="AF1" s="2906"/>
    </row>
    <row r="2" spans="1:32" ht="13.5" thickBot="1"/>
    <row r="3" spans="1:32" ht="78" thickTop="1" thickBot="1">
      <c r="A3" s="1670" t="s">
        <v>121</v>
      </c>
      <c r="B3" s="1454" t="s">
        <v>1118</v>
      </c>
      <c r="C3" s="1642" t="s">
        <v>1119</v>
      </c>
      <c r="D3" s="1443" t="s">
        <v>1087</v>
      </c>
      <c r="E3" s="1642" t="s">
        <v>1120</v>
      </c>
      <c r="F3" s="1642" t="s">
        <v>1089</v>
      </c>
      <c r="G3" s="1628" t="s">
        <v>1090</v>
      </c>
      <c r="H3" s="1642" t="s">
        <v>1091</v>
      </c>
      <c r="I3" s="2208" t="s">
        <v>1092</v>
      </c>
      <c r="J3" s="1642" t="s">
        <v>1093</v>
      </c>
      <c r="K3" s="1642" t="s">
        <v>1094</v>
      </c>
      <c r="L3" s="1642" t="s">
        <v>1121</v>
      </c>
      <c r="M3" s="1642" t="s">
        <v>1095</v>
      </c>
      <c r="N3" s="2201" t="s">
        <v>122</v>
      </c>
      <c r="O3" s="2122" t="s">
        <v>1122</v>
      </c>
      <c r="P3" s="1642" t="s">
        <v>1123</v>
      </c>
      <c r="Q3" s="1642" t="s">
        <v>287</v>
      </c>
      <c r="R3" s="1628" t="s">
        <v>1124</v>
      </c>
      <c r="S3" s="1642" t="s">
        <v>1125</v>
      </c>
      <c r="T3" s="1628" t="s">
        <v>1126</v>
      </c>
      <c r="U3" s="1680" t="s">
        <v>878</v>
      </c>
      <c r="V3" s="1628" t="s">
        <v>1127</v>
      </c>
      <c r="W3" s="1628" t="s">
        <v>1128</v>
      </c>
      <c r="X3" s="1628" t="s">
        <v>876</v>
      </c>
      <c r="Y3" s="1628" t="s">
        <v>770</v>
      </c>
      <c r="Z3" s="1456" t="s">
        <v>941</v>
      </c>
      <c r="AA3" s="1612" t="s">
        <v>1129</v>
      </c>
      <c r="AB3" s="1612" t="s">
        <v>1130</v>
      </c>
      <c r="AC3" s="1612" t="s">
        <v>1131</v>
      </c>
      <c r="AD3" s="1613" t="s">
        <v>1132</v>
      </c>
      <c r="AE3" s="1618" t="s">
        <v>1133</v>
      </c>
      <c r="AF3" s="1618" t="s">
        <v>41</v>
      </c>
    </row>
    <row r="4" spans="1:32" ht="27.75" customHeight="1" thickTop="1">
      <c r="A4" s="1403"/>
      <c r="B4" s="1423"/>
      <c r="C4" s="1404"/>
      <c r="D4" s="1717">
        <f>WEEKDAY(C4,2)</f>
        <v>6</v>
      </c>
      <c r="E4" s="1406"/>
      <c r="F4" s="1431"/>
      <c r="G4" s="1407"/>
      <c r="H4" s="1409"/>
      <c r="I4" s="1409"/>
      <c r="J4" s="1403"/>
      <c r="K4" s="1409"/>
      <c r="L4" s="1409"/>
      <c r="M4" s="1409"/>
      <c r="N4" s="1412"/>
      <c r="O4" s="1409"/>
      <c r="P4" s="1409"/>
      <c r="Q4" s="1409"/>
      <c r="R4" s="1409"/>
      <c r="S4" s="1472"/>
      <c r="T4" s="1663"/>
      <c r="U4" s="1425"/>
      <c r="V4" s="1663"/>
      <c r="W4" s="1665"/>
      <c r="X4" s="1586"/>
      <c r="Y4" s="1533"/>
      <c r="Z4" s="1502"/>
      <c r="AA4" s="1502"/>
      <c r="AB4" s="1502"/>
      <c r="AC4" s="1502"/>
      <c r="AD4" s="1502"/>
      <c r="AE4" s="1502"/>
      <c r="AF4" s="1502"/>
    </row>
    <row r="5" spans="1:32" ht="15">
      <c r="A5" s="1469"/>
      <c r="B5" s="1517"/>
      <c r="C5" s="1447"/>
      <c r="D5" s="1448"/>
      <c r="E5" s="1449"/>
      <c r="F5" s="1421"/>
      <c r="G5" s="1523"/>
      <c r="H5" s="1426"/>
      <c r="I5" s="1426"/>
      <c r="J5" s="1469"/>
      <c r="K5" s="1426"/>
      <c r="L5" s="1426"/>
      <c r="M5" s="1426"/>
      <c r="N5" s="1430"/>
      <c r="O5" s="1426"/>
      <c r="P5" s="1426"/>
      <c r="Q5" s="1426"/>
      <c r="R5" s="1426"/>
      <c r="S5" s="1451"/>
      <c r="T5" s="1436"/>
      <c r="U5" s="1446"/>
      <c r="V5" s="1436"/>
      <c r="W5" s="1440"/>
      <c r="X5" s="1434"/>
      <c r="Y5" s="1509"/>
      <c r="Z5" s="1501"/>
      <c r="AA5" s="1501"/>
      <c r="AB5" s="1501"/>
      <c r="AC5" s="1501"/>
      <c r="AD5" s="1501"/>
      <c r="AE5" s="1501"/>
      <c r="AF5" s="1501"/>
    </row>
    <row r="6" spans="1:32" ht="15">
      <c r="A6" s="1469"/>
      <c r="B6" s="1517"/>
      <c r="C6" s="1447"/>
      <c r="D6" s="1448"/>
      <c r="E6" s="1449"/>
      <c r="F6" s="1421"/>
      <c r="G6" s="1523"/>
      <c r="H6" s="1426"/>
      <c r="I6" s="1426"/>
      <c r="J6" s="1469"/>
      <c r="K6" s="1426"/>
      <c r="L6" s="1426"/>
      <c r="M6" s="1426"/>
      <c r="N6" s="1430"/>
      <c r="O6" s="1426"/>
      <c r="P6" s="1426"/>
      <c r="Q6" s="1426"/>
      <c r="R6" s="1426"/>
      <c r="S6" s="1451"/>
      <c r="T6" s="1436"/>
      <c r="U6" s="1446"/>
      <c r="V6" s="1436"/>
      <c r="W6" s="1440"/>
      <c r="X6" s="1434"/>
      <c r="Y6" s="1509"/>
      <c r="Z6" s="1501"/>
      <c r="AA6" s="1501"/>
      <c r="AB6" s="1501"/>
      <c r="AC6" s="1501"/>
      <c r="AD6" s="1501"/>
      <c r="AE6" s="1501"/>
      <c r="AF6" s="1501"/>
    </row>
    <row r="7" spans="1:32" ht="15">
      <c r="A7" s="1469"/>
      <c r="B7" s="1517"/>
      <c r="C7" s="1447"/>
      <c r="D7" s="1448"/>
      <c r="E7" s="1449"/>
      <c r="F7" s="1421"/>
      <c r="G7" s="1523"/>
      <c r="H7" s="1426"/>
      <c r="I7" s="1426"/>
      <c r="J7" s="1469"/>
      <c r="K7" s="1426"/>
      <c r="L7" s="1426"/>
      <c r="M7" s="1426"/>
      <c r="N7" s="1430"/>
      <c r="O7" s="1426"/>
      <c r="P7" s="1426"/>
      <c r="Q7" s="1426"/>
      <c r="R7" s="1426"/>
      <c r="S7" s="1451"/>
      <c r="T7" s="1436"/>
      <c r="U7" s="1446"/>
      <c r="V7" s="1436"/>
      <c r="W7" s="1440"/>
      <c r="X7" s="1434"/>
      <c r="Y7" s="1509"/>
      <c r="Z7" s="1501"/>
      <c r="AA7" s="1501"/>
      <c r="AB7" s="1501"/>
      <c r="AC7" s="1501"/>
      <c r="AD7" s="1501"/>
      <c r="AE7" s="1501"/>
      <c r="AF7" s="1501"/>
    </row>
    <row r="8" spans="1:32" ht="15">
      <c r="A8" s="1469"/>
      <c r="B8" s="1517"/>
      <c r="C8" s="1447"/>
      <c r="D8" s="1448"/>
      <c r="E8" s="1449"/>
      <c r="F8" s="1421"/>
      <c r="G8" s="1523"/>
      <c r="H8" s="1426"/>
      <c r="I8" s="1426"/>
      <c r="J8" s="1469"/>
      <c r="K8" s="1426"/>
      <c r="L8" s="1426"/>
      <c r="M8" s="1426"/>
      <c r="N8" s="1430"/>
      <c r="O8" s="1426"/>
      <c r="P8" s="1426"/>
      <c r="Q8" s="1426"/>
      <c r="R8" s="1426"/>
      <c r="S8" s="1451"/>
      <c r="T8" s="1436"/>
      <c r="U8" s="1446"/>
      <c r="V8" s="1436"/>
      <c r="W8" s="1440"/>
      <c r="X8" s="1434"/>
      <c r="Y8" s="1509"/>
      <c r="Z8" s="1501"/>
      <c r="AA8" s="1501"/>
      <c r="AB8" s="1501"/>
      <c r="AC8" s="1501"/>
      <c r="AD8" s="1501"/>
      <c r="AE8" s="1501"/>
      <c r="AF8" s="1501"/>
    </row>
    <row r="9" spans="1:32" ht="20.25" customHeight="1">
      <c r="A9" s="1469"/>
      <c r="B9" s="1517"/>
      <c r="C9" s="1447"/>
      <c r="D9" s="1448"/>
      <c r="E9" s="1449"/>
      <c r="F9" s="1421"/>
      <c r="G9" s="1523"/>
      <c r="H9" s="1426"/>
      <c r="I9" s="1426"/>
      <c r="J9" s="1469"/>
      <c r="K9" s="1426"/>
      <c r="L9" s="1426"/>
      <c r="M9" s="1426"/>
      <c r="N9" s="1430"/>
      <c r="O9" s="1426"/>
      <c r="P9" s="1426"/>
      <c r="Q9" s="1426"/>
      <c r="R9" s="1426"/>
      <c r="S9" s="1451"/>
      <c r="T9" s="1436"/>
      <c r="U9" s="1446"/>
      <c r="V9" s="1436"/>
      <c r="W9" s="1440"/>
      <c r="X9" s="1434"/>
      <c r="Y9" s="1509"/>
      <c r="Z9" s="1501"/>
      <c r="AA9" s="1501"/>
      <c r="AB9" s="1501"/>
      <c r="AC9" s="1501"/>
      <c r="AD9" s="1501"/>
      <c r="AE9" s="1501"/>
      <c r="AF9" s="1501"/>
    </row>
    <row r="10" spans="1:32" ht="12.95" customHeight="1">
      <c r="A10" s="1469"/>
      <c r="B10" s="1517"/>
      <c r="C10" s="1447"/>
      <c r="D10" s="1448"/>
      <c r="E10" s="1449"/>
      <c r="F10" s="1421"/>
      <c r="G10" s="1523"/>
      <c r="H10" s="1426"/>
      <c r="I10" s="1426"/>
      <c r="J10" s="1469"/>
      <c r="K10" s="1426"/>
      <c r="L10" s="1426"/>
      <c r="M10" s="1426"/>
      <c r="N10" s="1430"/>
      <c r="O10" s="1426"/>
      <c r="P10" s="1426"/>
      <c r="Q10" s="1426"/>
      <c r="R10" s="1426"/>
      <c r="S10" s="1451"/>
      <c r="T10" s="1436"/>
      <c r="U10" s="1446"/>
      <c r="V10" s="1436"/>
      <c r="W10" s="1440"/>
      <c r="X10" s="1434"/>
      <c r="Y10" s="1509"/>
      <c r="Z10" s="1501"/>
      <c r="AA10" s="1501"/>
      <c r="AB10" s="1501"/>
      <c r="AC10" s="1501"/>
      <c r="AD10" s="1501"/>
      <c r="AE10" s="1501"/>
      <c r="AF10" s="1501"/>
    </row>
    <row r="11" spans="1:32" ht="12.95" customHeight="1">
      <c r="A11" s="1469"/>
      <c r="B11" s="1517"/>
      <c r="C11" s="1447"/>
      <c r="D11" s="1448"/>
      <c r="E11" s="1449"/>
      <c r="F11" s="1421"/>
      <c r="G11" s="1523"/>
      <c r="H11" s="1426"/>
      <c r="I11" s="1426"/>
      <c r="J11" s="1469"/>
      <c r="K11" s="1426"/>
      <c r="L11" s="1426"/>
      <c r="M11" s="1426"/>
      <c r="N11" s="1430"/>
      <c r="O11" s="1426"/>
      <c r="P11" s="1426"/>
      <c r="Q11" s="1426"/>
      <c r="R11" s="1426"/>
      <c r="S11" s="1451"/>
      <c r="T11" s="1436"/>
      <c r="U11" s="1446"/>
      <c r="V11" s="1436"/>
      <c r="W11" s="1440"/>
      <c r="X11" s="1434"/>
      <c r="Y11" s="1509"/>
      <c r="Z11" s="1501"/>
      <c r="AA11" s="1501"/>
      <c r="AB11" s="1501"/>
      <c r="AC11" s="1501"/>
      <c r="AD11" s="1501"/>
      <c r="AE11" s="1501"/>
      <c r="AF11" s="1501"/>
    </row>
    <row r="12" spans="1:32" ht="12.95" customHeight="1">
      <c r="A12" s="1469"/>
      <c r="B12" s="1517"/>
      <c r="C12" s="1447"/>
      <c r="D12" s="1448"/>
      <c r="E12" s="1449"/>
      <c r="F12" s="1421"/>
      <c r="G12" s="1523"/>
      <c r="H12" s="1426"/>
      <c r="I12" s="1426"/>
      <c r="J12" s="1469"/>
      <c r="K12" s="1426"/>
      <c r="L12" s="1426"/>
      <c r="M12" s="1426"/>
      <c r="N12" s="1430"/>
      <c r="O12" s="1426"/>
      <c r="P12" s="1426"/>
      <c r="Q12" s="1426"/>
      <c r="R12" s="1426"/>
      <c r="S12" s="1451"/>
      <c r="T12" s="1436"/>
      <c r="U12" s="1446"/>
      <c r="V12" s="1436"/>
      <c r="W12" s="1440"/>
      <c r="X12" s="1434"/>
      <c r="Y12" s="1509"/>
      <c r="Z12" s="1501"/>
      <c r="AA12" s="1501"/>
      <c r="AB12" s="1501"/>
      <c r="AC12" s="1501"/>
      <c r="AD12" s="1501"/>
      <c r="AE12" s="1501"/>
      <c r="AF12" s="1501"/>
    </row>
    <row r="13" spans="1:32" ht="12.95" customHeight="1">
      <c r="A13" s="1469"/>
      <c r="B13" s="1517"/>
      <c r="C13" s="1447"/>
      <c r="D13" s="1448"/>
      <c r="E13" s="1449"/>
      <c r="F13" s="1421"/>
      <c r="G13" s="1523"/>
      <c r="H13" s="1426"/>
      <c r="I13" s="1426"/>
      <c r="J13" s="1469"/>
      <c r="K13" s="1426"/>
      <c r="L13" s="1426"/>
      <c r="M13" s="1426"/>
      <c r="N13" s="1430"/>
      <c r="O13" s="1426"/>
      <c r="P13" s="1426"/>
      <c r="Q13" s="1426"/>
      <c r="R13" s="1426"/>
      <c r="S13" s="1451"/>
      <c r="T13" s="1436"/>
      <c r="U13" s="1446"/>
      <c r="V13" s="1436"/>
      <c r="W13" s="1440"/>
      <c r="X13" s="1434"/>
      <c r="Y13" s="1509"/>
      <c r="Z13" s="1501"/>
      <c r="AA13" s="1501"/>
      <c r="AB13" s="1501"/>
      <c r="AC13" s="1501"/>
      <c r="AD13" s="1501"/>
      <c r="AE13" s="1501"/>
      <c r="AF13" s="1501"/>
    </row>
    <row r="14" spans="1:32" ht="12.95" customHeight="1">
      <c r="A14" s="1469"/>
      <c r="B14" s="1517"/>
      <c r="C14" s="1447"/>
      <c r="D14" s="1448"/>
      <c r="E14" s="1449"/>
      <c r="F14" s="1421"/>
      <c r="G14" s="1523"/>
      <c r="H14" s="1426"/>
      <c r="I14" s="1426"/>
      <c r="J14" s="1469"/>
      <c r="K14" s="1426"/>
      <c r="L14" s="1426"/>
      <c r="M14" s="1426"/>
      <c r="N14" s="1430"/>
      <c r="O14" s="1426"/>
      <c r="P14" s="1426"/>
      <c r="Q14" s="1426"/>
      <c r="R14" s="1426"/>
      <c r="S14" s="1451"/>
      <c r="T14" s="1436"/>
      <c r="U14" s="1446"/>
      <c r="V14" s="1436"/>
      <c r="W14" s="1440"/>
      <c r="X14" s="1434"/>
      <c r="Y14" s="1509"/>
      <c r="Z14" s="1501"/>
      <c r="AA14" s="1501"/>
      <c r="AB14" s="1501"/>
      <c r="AC14" s="1501"/>
      <c r="AD14" s="1501"/>
      <c r="AE14" s="1501"/>
      <c r="AF14" s="1501"/>
    </row>
    <row r="15" spans="1:32" ht="12.95" customHeight="1">
      <c r="A15" s="1469"/>
      <c r="B15" s="1517"/>
      <c r="C15" s="1447"/>
      <c r="D15" s="1448"/>
      <c r="E15" s="1449"/>
      <c r="F15" s="1421"/>
      <c r="G15" s="1523"/>
      <c r="H15" s="1426"/>
      <c r="I15" s="1426"/>
      <c r="J15" s="1469"/>
      <c r="K15" s="1426"/>
      <c r="L15" s="1426"/>
      <c r="M15" s="1426"/>
      <c r="N15" s="1430"/>
      <c r="O15" s="1426"/>
      <c r="P15" s="1426"/>
      <c r="Q15" s="1426"/>
      <c r="R15" s="1426"/>
      <c r="S15" s="1451"/>
      <c r="T15" s="1436"/>
      <c r="U15" s="1446"/>
      <c r="V15" s="1436"/>
      <c r="W15" s="1440"/>
      <c r="X15" s="1434"/>
      <c r="Y15" s="1509"/>
      <c r="Z15" s="1501"/>
      <c r="AA15" s="1501"/>
      <c r="AB15" s="1501"/>
      <c r="AC15" s="1501"/>
      <c r="AD15" s="1501"/>
      <c r="AE15" s="1501"/>
      <c r="AF15" s="1501"/>
    </row>
    <row r="16" spans="1:32" ht="12.95" customHeight="1">
      <c r="A16" s="1469"/>
      <c r="B16" s="1517"/>
      <c r="C16" s="1447"/>
      <c r="D16" s="1448"/>
      <c r="E16" s="1449"/>
      <c r="F16" s="1421"/>
      <c r="G16" s="1523"/>
      <c r="H16" s="1426"/>
      <c r="I16" s="1426"/>
      <c r="J16" s="1469"/>
      <c r="K16" s="1426"/>
      <c r="L16" s="1426"/>
      <c r="M16" s="1426"/>
      <c r="N16" s="1430"/>
      <c r="O16" s="1426"/>
      <c r="P16" s="1426"/>
      <c r="Q16" s="1426"/>
      <c r="R16" s="1426"/>
      <c r="S16" s="1451"/>
      <c r="T16" s="1436"/>
      <c r="U16" s="1446"/>
      <c r="V16" s="1436"/>
      <c r="W16" s="1440"/>
      <c r="X16" s="1434"/>
      <c r="Y16" s="1509"/>
      <c r="Z16" s="1501"/>
      <c r="AA16" s="1501"/>
      <c r="AB16" s="1501"/>
      <c r="AC16" s="1501"/>
      <c r="AD16" s="1501"/>
      <c r="AE16" s="1501"/>
      <c r="AF16" s="1501"/>
    </row>
    <row r="17" spans="1:32" ht="12.95" customHeight="1">
      <c r="A17" s="1469"/>
      <c r="B17" s="1517"/>
      <c r="C17" s="1447"/>
      <c r="D17" s="1448"/>
      <c r="E17" s="1449"/>
      <c r="F17" s="1421"/>
      <c r="G17" s="1523"/>
      <c r="H17" s="1426"/>
      <c r="I17" s="1426"/>
      <c r="J17" s="1469"/>
      <c r="K17" s="1426"/>
      <c r="L17" s="1426"/>
      <c r="M17" s="1426"/>
      <c r="N17" s="1430"/>
      <c r="O17" s="1426"/>
      <c r="P17" s="1426"/>
      <c r="Q17" s="1426"/>
      <c r="R17" s="1426"/>
      <c r="S17" s="1451"/>
      <c r="T17" s="1436"/>
      <c r="U17" s="1446"/>
      <c r="V17" s="1436"/>
      <c r="W17" s="1440"/>
      <c r="X17" s="1434"/>
      <c r="Y17" s="1509"/>
      <c r="Z17" s="1501"/>
      <c r="AA17" s="1501"/>
      <c r="AB17" s="1501"/>
      <c r="AC17" s="1501"/>
      <c r="AD17" s="1501"/>
      <c r="AE17" s="1501"/>
      <c r="AF17" s="1501"/>
    </row>
    <row r="18" spans="1:32" ht="12.95" customHeight="1">
      <c r="A18" s="1469"/>
      <c r="B18" s="1517"/>
      <c r="C18" s="1447"/>
      <c r="D18" s="1448"/>
      <c r="E18" s="1449"/>
      <c r="F18" s="1421"/>
      <c r="G18" s="1523"/>
      <c r="H18" s="1426"/>
      <c r="I18" s="1426"/>
      <c r="J18" s="1469"/>
      <c r="K18" s="1426"/>
      <c r="L18" s="1426"/>
      <c r="M18" s="1426"/>
      <c r="N18" s="1430"/>
      <c r="O18" s="1426"/>
      <c r="P18" s="1426"/>
      <c r="Q18" s="1426"/>
      <c r="R18" s="1426"/>
      <c r="S18" s="1451"/>
      <c r="T18" s="1436"/>
      <c r="U18" s="1446"/>
      <c r="V18" s="1436"/>
      <c r="W18" s="1440"/>
      <c r="X18" s="1434"/>
      <c r="Y18" s="1509"/>
      <c r="Z18" s="1501"/>
      <c r="AA18" s="1501"/>
      <c r="AB18" s="1501"/>
      <c r="AC18" s="1501"/>
      <c r="AD18" s="1501"/>
      <c r="AE18" s="1501"/>
      <c r="AF18" s="1501"/>
    </row>
    <row r="19" spans="1:32" ht="12.95" customHeight="1">
      <c r="A19" s="1469"/>
      <c r="B19" s="1517"/>
      <c r="C19" s="1447"/>
      <c r="D19" s="1448"/>
      <c r="E19" s="1449"/>
      <c r="F19" s="1421"/>
      <c r="G19" s="1523"/>
      <c r="H19" s="1426"/>
      <c r="I19" s="1426"/>
      <c r="J19" s="1469"/>
      <c r="K19" s="1426"/>
      <c r="L19" s="1426"/>
      <c r="M19" s="1426"/>
      <c r="N19" s="1430"/>
      <c r="O19" s="1426"/>
      <c r="P19" s="1426"/>
      <c r="Q19" s="1426"/>
      <c r="R19" s="1426"/>
      <c r="S19" s="1451"/>
      <c r="T19" s="1436"/>
      <c r="U19" s="1446"/>
      <c r="V19" s="1436"/>
      <c r="W19" s="1440"/>
      <c r="X19" s="1434"/>
      <c r="Y19" s="1509"/>
      <c r="Z19" s="1501"/>
      <c r="AA19" s="1501"/>
      <c r="AB19" s="1501"/>
      <c r="AC19" s="1501"/>
      <c r="AD19" s="1501"/>
      <c r="AE19" s="1501"/>
      <c r="AF19" s="1501"/>
    </row>
    <row r="20" spans="1:32" ht="12.95" customHeight="1">
      <c r="A20" s="1469"/>
      <c r="B20" s="1517"/>
      <c r="C20" s="1447"/>
      <c r="D20" s="1448"/>
      <c r="E20" s="1449"/>
      <c r="F20" s="1421"/>
      <c r="G20" s="1523"/>
      <c r="H20" s="1426"/>
      <c r="I20" s="1426"/>
      <c r="J20" s="1469"/>
      <c r="K20" s="1426"/>
      <c r="L20" s="1426"/>
      <c r="M20" s="1426"/>
      <c r="N20" s="1430"/>
      <c r="O20" s="1426"/>
      <c r="P20" s="1426"/>
      <c r="Q20" s="1426"/>
      <c r="R20" s="1426"/>
      <c r="S20" s="1451"/>
      <c r="T20" s="1436"/>
      <c r="U20" s="1446"/>
      <c r="V20" s="1436"/>
      <c r="W20" s="1440"/>
      <c r="X20" s="1434"/>
      <c r="Y20" s="1509"/>
      <c r="Z20" s="1501"/>
      <c r="AA20" s="1501"/>
      <c r="AB20" s="1501"/>
      <c r="AC20" s="1501"/>
      <c r="AD20" s="1501"/>
      <c r="AE20" s="1501"/>
      <c r="AF20" s="1501"/>
    </row>
    <row r="21" spans="1:32" ht="12.95" customHeight="1">
      <c r="A21" s="1469"/>
      <c r="B21" s="1517"/>
      <c r="C21" s="1447"/>
      <c r="D21" s="1448"/>
      <c r="E21" s="1449"/>
      <c r="F21" s="1421"/>
      <c r="G21" s="1523"/>
      <c r="H21" s="1426"/>
      <c r="I21" s="1426"/>
      <c r="J21" s="1469"/>
      <c r="K21" s="1426"/>
      <c r="L21" s="1426"/>
      <c r="M21" s="1426"/>
      <c r="N21" s="1430"/>
      <c r="O21" s="1426"/>
      <c r="P21" s="1426"/>
      <c r="Q21" s="1426"/>
      <c r="R21" s="1426"/>
      <c r="S21" s="1451"/>
      <c r="T21" s="1436"/>
      <c r="U21" s="1446"/>
      <c r="V21" s="1436"/>
      <c r="W21" s="1440"/>
      <c r="X21" s="1434"/>
      <c r="Y21" s="1509"/>
      <c r="Z21" s="1501"/>
      <c r="AA21" s="1501"/>
      <c r="AB21" s="1501"/>
      <c r="AC21" s="1501"/>
      <c r="AD21" s="1501"/>
      <c r="AE21" s="1501"/>
      <c r="AF21" s="1501"/>
    </row>
    <row r="22" spans="1:32" ht="12.95" customHeight="1">
      <c r="A22" s="1469"/>
      <c r="B22" s="1517"/>
      <c r="C22" s="1447"/>
      <c r="D22" s="1448"/>
      <c r="E22" s="1449"/>
      <c r="F22" s="1421"/>
      <c r="G22" s="1523"/>
      <c r="H22" s="1426"/>
      <c r="I22" s="1426"/>
      <c r="J22" s="1469"/>
      <c r="K22" s="1426"/>
      <c r="L22" s="1426"/>
      <c r="M22" s="1426"/>
      <c r="N22" s="1430"/>
      <c r="O22" s="1426"/>
      <c r="P22" s="1426"/>
      <c r="Q22" s="1426"/>
      <c r="R22" s="1426"/>
      <c r="S22" s="1451"/>
      <c r="T22" s="1436"/>
      <c r="U22" s="1446"/>
      <c r="V22" s="1436"/>
      <c r="W22" s="1440"/>
      <c r="X22" s="1434"/>
      <c r="Y22" s="1509"/>
      <c r="Z22" s="1501"/>
      <c r="AA22" s="1501"/>
      <c r="AB22" s="1501"/>
      <c r="AC22" s="1501"/>
      <c r="AD22" s="1501"/>
      <c r="AE22" s="1501"/>
      <c r="AF22" s="1501"/>
    </row>
    <row r="23" spans="1:32" ht="12.95" customHeight="1">
      <c r="A23" s="1469"/>
      <c r="B23" s="1517"/>
      <c r="C23" s="1447"/>
      <c r="D23" s="1448"/>
      <c r="E23" s="1449"/>
      <c r="F23" s="1421"/>
      <c r="G23" s="1523"/>
      <c r="H23" s="1426"/>
      <c r="I23" s="1426"/>
      <c r="J23" s="1469"/>
      <c r="K23" s="1426"/>
      <c r="L23" s="1426"/>
      <c r="M23" s="1426"/>
      <c r="N23" s="1430"/>
      <c r="O23" s="1426"/>
      <c r="P23" s="1426"/>
      <c r="Q23" s="1426"/>
      <c r="R23" s="1426"/>
      <c r="S23" s="1451"/>
      <c r="T23" s="1436"/>
      <c r="U23" s="1446"/>
      <c r="V23" s="1436"/>
      <c r="W23" s="1440"/>
      <c r="X23" s="1434"/>
      <c r="Y23" s="1509"/>
      <c r="Z23" s="1501"/>
      <c r="AA23" s="1501"/>
      <c r="AB23" s="1501"/>
      <c r="AC23" s="1501"/>
      <c r="AD23" s="1501"/>
      <c r="AE23" s="1501"/>
      <c r="AF23" s="1501"/>
    </row>
    <row r="24" spans="1:32" ht="12.95" customHeight="1">
      <c r="A24" s="1469"/>
      <c r="B24" s="1517"/>
      <c r="C24" s="1447"/>
      <c r="D24" s="1448"/>
      <c r="E24" s="1449"/>
      <c r="F24" s="1421"/>
      <c r="G24" s="1523"/>
      <c r="H24" s="1426"/>
      <c r="I24" s="1426"/>
      <c r="J24" s="1469"/>
      <c r="K24" s="1426"/>
      <c r="L24" s="1426"/>
      <c r="M24" s="1426"/>
      <c r="N24" s="1430"/>
      <c r="O24" s="1426"/>
      <c r="P24" s="1426"/>
      <c r="Q24" s="1426"/>
      <c r="R24" s="1426"/>
      <c r="S24" s="1451"/>
      <c r="T24" s="1436"/>
      <c r="U24" s="1446"/>
      <c r="V24" s="1436"/>
      <c r="W24" s="1440"/>
      <c r="X24" s="1434"/>
      <c r="Y24" s="1509"/>
      <c r="Z24" s="1501"/>
      <c r="AA24" s="1501"/>
      <c r="AB24" s="1501"/>
      <c r="AC24" s="1501"/>
      <c r="AD24" s="1501"/>
      <c r="AE24" s="1501"/>
      <c r="AF24" s="1501"/>
    </row>
    <row r="25" spans="1:32" ht="12.95" customHeight="1">
      <c r="A25" s="1469"/>
      <c r="B25" s="1517"/>
      <c r="C25" s="1447"/>
      <c r="D25" s="1448"/>
      <c r="E25" s="1449"/>
      <c r="F25" s="1421"/>
      <c r="G25" s="1523"/>
      <c r="H25" s="1426"/>
      <c r="I25" s="1426"/>
      <c r="J25" s="1469"/>
      <c r="K25" s="1426"/>
      <c r="L25" s="1426"/>
      <c r="M25" s="1426"/>
      <c r="N25" s="1430"/>
      <c r="O25" s="1426"/>
      <c r="P25" s="1426"/>
      <c r="Q25" s="1426"/>
      <c r="R25" s="1426"/>
      <c r="S25" s="1451"/>
      <c r="T25" s="1436"/>
      <c r="U25" s="1446"/>
      <c r="V25" s="1436"/>
      <c r="W25" s="1440"/>
      <c r="X25" s="1434"/>
      <c r="Y25" s="1509"/>
      <c r="Z25" s="1501"/>
      <c r="AA25" s="1501"/>
      <c r="AB25" s="1501"/>
      <c r="AC25" s="1501"/>
      <c r="AD25" s="1501"/>
      <c r="AE25" s="1501"/>
      <c r="AF25" s="1501"/>
    </row>
    <row r="26" spans="1:32" ht="12.95" customHeight="1">
      <c r="A26" s="1469"/>
      <c r="B26" s="1517"/>
      <c r="C26" s="1447"/>
      <c r="D26" s="1448"/>
      <c r="E26" s="1449"/>
      <c r="F26" s="1421"/>
      <c r="G26" s="1523"/>
      <c r="H26" s="1426"/>
      <c r="I26" s="1426"/>
      <c r="J26" s="1469"/>
      <c r="K26" s="1426"/>
      <c r="L26" s="1426"/>
      <c r="M26" s="1426"/>
      <c r="N26" s="1430"/>
      <c r="O26" s="1426"/>
      <c r="P26" s="1426"/>
      <c r="Q26" s="1426"/>
      <c r="R26" s="1426"/>
      <c r="S26" s="1451"/>
      <c r="T26" s="1436"/>
      <c r="U26" s="1446"/>
      <c r="V26" s="1436"/>
      <c r="W26" s="1440"/>
      <c r="X26" s="1434"/>
      <c r="Y26" s="1509"/>
      <c r="Z26" s="1501"/>
      <c r="AA26" s="1501"/>
      <c r="AB26" s="1501"/>
      <c r="AC26" s="1501"/>
      <c r="AD26" s="1501"/>
      <c r="AE26" s="1501"/>
      <c r="AF26" s="1501"/>
    </row>
    <row r="27" spans="1:32" ht="12.95" customHeight="1">
      <c r="A27" s="1469"/>
      <c r="B27" s="1517"/>
      <c r="C27" s="1447"/>
      <c r="D27" s="1448"/>
      <c r="E27" s="1449"/>
      <c r="F27" s="1421"/>
      <c r="G27" s="1523"/>
      <c r="H27" s="1426"/>
      <c r="I27" s="1426"/>
      <c r="J27" s="1469"/>
      <c r="K27" s="1426"/>
      <c r="L27" s="1426"/>
      <c r="M27" s="1426"/>
      <c r="N27" s="1430"/>
      <c r="O27" s="1426"/>
      <c r="P27" s="1426"/>
      <c r="Q27" s="1426"/>
      <c r="R27" s="1426"/>
      <c r="S27" s="1451"/>
      <c r="T27" s="1436"/>
      <c r="U27" s="1446"/>
      <c r="V27" s="1436"/>
      <c r="W27" s="1440"/>
      <c r="X27" s="1434"/>
      <c r="Y27" s="1509"/>
      <c r="Z27" s="1501"/>
      <c r="AA27" s="1501"/>
      <c r="AB27" s="1501"/>
      <c r="AC27" s="1501"/>
      <c r="AD27" s="1501"/>
      <c r="AE27" s="1501"/>
      <c r="AF27" s="1501"/>
    </row>
    <row r="28" spans="1:32" ht="12.95" customHeight="1">
      <c r="A28" s="1469"/>
      <c r="B28" s="1517"/>
      <c r="C28" s="1447"/>
      <c r="D28" s="1448"/>
      <c r="E28" s="1449"/>
      <c r="F28" s="1421"/>
      <c r="G28" s="1523"/>
      <c r="H28" s="1426"/>
      <c r="I28" s="1426"/>
      <c r="J28" s="1469"/>
      <c r="K28" s="1426"/>
      <c r="L28" s="1426"/>
      <c r="M28" s="1426"/>
      <c r="N28" s="1430"/>
      <c r="O28" s="1426"/>
      <c r="P28" s="1426"/>
      <c r="Q28" s="1426"/>
      <c r="R28" s="1426"/>
      <c r="S28" s="1451"/>
      <c r="T28" s="1436"/>
      <c r="U28" s="1446"/>
      <c r="V28" s="1436"/>
      <c r="W28" s="1440"/>
      <c r="X28" s="1434"/>
      <c r="Y28" s="1509"/>
      <c r="Z28" s="1501"/>
      <c r="AA28" s="1501"/>
      <c r="AB28" s="1501"/>
      <c r="AC28" s="1501"/>
      <c r="AD28" s="1501"/>
      <c r="AE28" s="1501"/>
      <c r="AF28" s="1501"/>
    </row>
    <row r="29" spans="1:32" ht="12.95" customHeight="1">
      <c r="A29" s="1469"/>
      <c r="B29" s="1517"/>
      <c r="C29" s="1447"/>
      <c r="D29" s="1448"/>
      <c r="E29" s="1449"/>
      <c r="F29" s="1421"/>
      <c r="G29" s="1523"/>
      <c r="H29" s="1426"/>
      <c r="I29" s="1426"/>
      <c r="J29" s="1469"/>
      <c r="K29" s="1426"/>
      <c r="L29" s="1426"/>
      <c r="M29" s="1426"/>
      <c r="N29" s="1430"/>
      <c r="O29" s="1426"/>
      <c r="P29" s="1426"/>
      <c r="Q29" s="1426"/>
      <c r="R29" s="1426"/>
      <c r="S29" s="1451"/>
      <c r="T29" s="1436"/>
      <c r="U29" s="1446"/>
      <c r="V29" s="1436"/>
      <c r="W29" s="1440"/>
      <c r="X29" s="1434"/>
      <c r="Y29" s="1509"/>
      <c r="Z29" s="1501"/>
      <c r="AA29" s="1501"/>
      <c r="AB29" s="1501"/>
      <c r="AC29" s="1501"/>
      <c r="AD29" s="1501"/>
      <c r="AE29" s="1501"/>
      <c r="AF29" s="1501"/>
    </row>
    <row r="30" spans="1:32" ht="12.95" customHeight="1">
      <c r="A30" s="1469"/>
      <c r="B30" s="1517"/>
      <c r="C30" s="1447"/>
      <c r="D30" s="1448"/>
      <c r="E30" s="1449"/>
      <c r="F30" s="1421"/>
      <c r="G30" s="1523"/>
      <c r="H30" s="1426"/>
      <c r="I30" s="1426"/>
      <c r="J30" s="1469"/>
      <c r="K30" s="1426"/>
      <c r="L30" s="1426"/>
      <c r="M30" s="1426"/>
      <c r="N30" s="1430"/>
      <c r="O30" s="1426"/>
      <c r="P30" s="1426"/>
      <c r="Q30" s="1426"/>
      <c r="R30" s="1426"/>
      <c r="S30" s="1451"/>
      <c r="T30" s="1436"/>
      <c r="U30" s="1446"/>
      <c r="V30" s="1436"/>
      <c r="W30" s="1440"/>
      <c r="X30" s="1434"/>
      <c r="Y30" s="1509"/>
      <c r="Z30" s="1501"/>
      <c r="AA30" s="1501"/>
      <c r="AB30" s="1501"/>
      <c r="AC30" s="1501"/>
      <c r="AD30" s="1501"/>
      <c r="AE30" s="1501"/>
      <c r="AF30" s="1501"/>
    </row>
    <row r="31" spans="1:32" ht="12.95" customHeight="1">
      <c r="A31" s="1469"/>
      <c r="B31" s="1517"/>
      <c r="C31" s="1447"/>
      <c r="D31" s="1448"/>
      <c r="E31" s="1449"/>
      <c r="F31" s="1421"/>
      <c r="G31" s="1523"/>
      <c r="H31" s="1426"/>
      <c r="I31" s="1426"/>
      <c r="J31" s="1469"/>
      <c r="K31" s="1426"/>
      <c r="L31" s="1426"/>
      <c r="M31" s="1426"/>
      <c r="N31" s="1430"/>
      <c r="O31" s="1426"/>
      <c r="P31" s="1426"/>
      <c r="Q31" s="1426"/>
      <c r="R31" s="1426"/>
      <c r="S31" s="1451"/>
      <c r="T31" s="1436"/>
      <c r="U31" s="1446"/>
      <c r="V31" s="1436"/>
      <c r="W31" s="1440"/>
      <c r="X31" s="1434"/>
      <c r="Y31" s="1509"/>
      <c r="Z31" s="1501"/>
      <c r="AA31" s="1501"/>
      <c r="AB31" s="1501"/>
      <c r="AC31" s="1501"/>
      <c r="AD31" s="1501"/>
      <c r="AE31" s="1501"/>
      <c r="AF31" s="1501"/>
    </row>
    <row r="32" spans="1:32" ht="12.95" customHeight="1">
      <c r="A32" s="1469"/>
      <c r="B32" s="1517"/>
      <c r="C32" s="1447"/>
      <c r="D32" s="1448"/>
      <c r="E32" s="1449"/>
      <c r="F32" s="1421"/>
      <c r="G32" s="1523"/>
      <c r="H32" s="1426"/>
      <c r="I32" s="1426"/>
      <c r="J32" s="1469"/>
      <c r="K32" s="1426"/>
      <c r="L32" s="1426"/>
      <c r="M32" s="1426"/>
      <c r="N32" s="1430"/>
      <c r="O32" s="1426"/>
      <c r="P32" s="1426"/>
      <c r="Q32" s="1426"/>
      <c r="R32" s="1426"/>
      <c r="S32" s="1451"/>
      <c r="T32" s="1436"/>
      <c r="U32" s="1446"/>
      <c r="V32" s="1436"/>
      <c r="W32" s="1440"/>
      <c r="X32" s="1434"/>
      <c r="Y32" s="1509"/>
      <c r="Z32" s="1501"/>
      <c r="AA32" s="1501"/>
      <c r="AB32" s="1501"/>
      <c r="AC32" s="1501"/>
      <c r="AD32" s="1501"/>
      <c r="AE32" s="1501"/>
      <c r="AF32" s="1501"/>
    </row>
    <row r="33" spans="1:32" ht="12.95" customHeight="1">
      <c r="A33" s="1469"/>
      <c r="B33" s="1517"/>
      <c r="C33" s="1447"/>
      <c r="D33" s="1448"/>
      <c r="E33" s="1449"/>
      <c r="F33" s="1421"/>
      <c r="G33" s="1523"/>
      <c r="H33" s="1426"/>
      <c r="I33" s="1426"/>
      <c r="J33" s="1469"/>
      <c r="K33" s="1426"/>
      <c r="L33" s="1426"/>
      <c r="M33" s="1426"/>
      <c r="N33" s="1430"/>
      <c r="O33" s="1426"/>
      <c r="P33" s="1426"/>
      <c r="Q33" s="1426"/>
      <c r="R33" s="1426"/>
      <c r="S33" s="1451"/>
      <c r="T33" s="1436"/>
      <c r="U33" s="1446"/>
      <c r="V33" s="1436"/>
      <c r="W33" s="1440"/>
      <c r="X33" s="1434"/>
      <c r="Y33" s="1509"/>
      <c r="Z33" s="1501"/>
      <c r="AA33" s="1501"/>
      <c r="AB33" s="1501"/>
      <c r="AC33" s="1501"/>
      <c r="AD33" s="1501"/>
      <c r="AE33" s="1501"/>
      <c r="AF33" s="1501"/>
    </row>
    <row r="34" spans="1:32" ht="12.95" customHeight="1">
      <c r="A34" s="1469"/>
      <c r="B34" s="1517"/>
      <c r="C34" s="1447"/>
      <c r="D34" s="1448"/>
      <c r="E34" s="1449"/>
      <c r="F34" s="1421"/>
      <c r="G34" s="1523"/>
      <c r="H34" s="1426"/>
      <c r="I34" s="1426"/>
      <c r="J34" s="1469"/>
      <c r="K34" s="1426"/>
      <c r="L34" s="1426"/>
      <c r="M34" s="1426"/>
      <c r="N34" s="1430"/>
      <c r="O34" s="1426"/>
      <c r="P34" s="1426"/>
      <c r="Q34" s="1426"/>
      <c r="R34" s="1426"/>
      <c r="S34" s="1451"/>
      <c r="T34" s="1436"/>
      <c r="U34" s="1446"/>
      <c r="V34" s="1436"/>
      <c r="W34" s="1440"/>
      <c r="X34" s="1434"/>
      <c r="Y34" s="1509"/>
      <c r="Z34" s="1501"/>
      <c r="AA34" s="1501"/>
      <c r="AB34" s="1501"/>
      <c r="AC34" s="1501"/>
      <c r="AD34" s="1501"/>
      <c r="AE34" s="1501"/>
      <c r="AF34" s="1501"/>
    </row>
    <row r="35" spans="1:32" ht="12.95" customHeight="1">
      <c r="A35" s="1469"/>
      <c r="B35" s="1517"/>
      <c r="C35" s="1447"/>
      <c r="D35" s="1448"/>
      <c r="E35" s="1449"/>
      <c r="F35" s="1421"/>
      <c r="G35" s="1523"/>
      <c r="H35" s="1426"/>
      <c r="I35" s="1426"/>
      <c r="J35" s="1469"/>
      <c r="K35" s="1426"/>
      <c r="L35" s="1426"/>
      <c r="M35" s="1426"/>
      <c r="N35" s="1430"/>
      <c r="O35" s="1426"/>
      <c r="P35" s="1426"/>
      <c r="Q35" s="1426"/>
      <c r="R35" s="1426"/>
      <c r="S35" s="1451"/>
      <c r="T35" s="1436"/>
      <c r="U35" s="1446"/>
      <c r="V35" s="1436"/>
      <c r="W35" s="1440"/>
      <c r="X35" s="1434"/>
      <c r="Y35" s="1509"/>
      <c r="Z35" s="1501"/>
      <c r="AA35" s="1501"/>
      <c r="AB35" s="1501"/>
      <c r="AC35" s="1501"/>
      <c r="AD35" s="1501"/>
      <c r="AE35" s="1501"/>
      <c r="AF35" s="1501"/>
    </row>
    <row r="36" spans="1:32" ht="12.95" customHeight="1">
      <c r="A36" s="1469"/>
      <c r="B36" s="1517"/>
      <c r="C36" s="1447"/>
      <c r="D36" s="1448"/>
      <c r="E36" s="1449"/>
      <c r="F36" s="1421"/>
      <c r="G36" s="1523"/>
      <c r="H36" s="1426"/>
      <c r="I36" s="1426"/>
      <c r="J36" s="1469"/>
      <c r="K36" s="1426"/>
      <c r="L36" s="1426"/>
      <c r="M36" s="1426"/>
      <c r="N36" s="1430"/>
      <c r="O36" s="1426"/>
      <c r="P36" s="1426"/>
      <c r="Q36" s="1426"/>
      <c r="R36" s="1426"/>
      <c r="S36" s="1451"/>
      <c r="T36" s="1436"/>
      <c r="U36" s="1446"/>
      <c r="V36" s="1436"/>
      <c r="W36" s="1440"/>
      <c r="X36" s="1434"/>
      <c r="Y36" s="1509"/>
      <c r="Z36" s="1501"/>
      <c r="AA36" s="1501"/>
      <c r="AB36" s="1501"/>
      <c r="AC36" s="1501"/>
      <c r="AD36" s="1501"/>
      <c r="AE36" s="1501"/>
      <c r="AF36" s="1501"/>
    </row>
    <row r="37" spans="1:32" ht="12.95" customHeight="1">
      <c r="A37" s="1469"/>
      <c r="B37" s="1517"/>
      <c r="C37" s="1447"/>
      <c r="D37" s="1448"/>
      <c r="E37" s="1449"/>
      <c r="F37" s="1421"/>
      <c r="G37" s="1523"/>
      <c r="H37" s="1426"/>
      <c r="I37" s="1426"/>
      <c r="J37" s="1469"/>
      <c r="K37" s="1426"/>
      <c r="L37" s="1426"/>
      <c r="M37" s="1426"/>
      <c r="N37" s="1430"/>
      <c r="O37" s="1426"/>
      <c r="P37" s="1426"/>
      <c r="Q37" s="1426"/>
      <c r="R37" s="1426"/>
      <c r="S37" s="1451"/>
      <c r="T37" s="1436"/>
      <c r="U37" s="1446"/>
      <c r="V37" s="1436"/>
      <c r="W37" s="1440"/>
      <c r="X37" s="1434"/>
      <c r="Y37" s="1509"/>
      <c r="Z37" s="1501"/>
      <c r="AA37" s="1501"/>
      <c r="AB37" s="1501"/>
      <c r="AC37" s="1501"/>
      <c r="AD37" s="1501"/>
      <c r="AE37" s="1501"/>
      <c r="AF37" s="1501"/>
    </row>
    <row r="38" spans="1:32" ht="12.95" customHeight="1">
      <c r="A38" s="1469"/>
      <c r="B38" s="1517"/>
      <c r="C38" s="1447"/>
      <c r="D38" s="1448"/>
      <c r="E38" s="1449"/>
      <c r="F38" s="1421"/>
      <c r="G38" s="1523"/>
      <c r="H38" s="1426"/>
      <c r="I38" s="1426"/>
      <c r="J38" s="1469"/>
      <c r="K38" s="1426"/>
      <c r="L38" s="1426"/>
      <c r="M38" s="1426"/>
      <c r="N38" s="1430"/>
      <c r="O38" s="1426"/>
      <c r="P38" s="1426"/>
      <c r="Q38" s="1426"/>
      <c r="R38" s="1426"/>
      <c r="S38" s="1451"/>
      <c r="T38" s="1436"/>
      <c r="U38" s="1446"/>
      <c r="V38" s="1436"/>
      <c r="W38" s="1440"/>
      <c r="X38" s="1434"/>
      <c r="Y38" s="1509"/>
      <c r="Z38" s="1501"/>
      <c r="AA38" s="1501"/>
      <c r="AB38" s="1501"/>
      <c r="AC38" s="1501"/>
      <c r="AD38" s="1501"/>
      <c r="AE38" s="1501"/>
      <c r="AF38" s="1501"/>
    </row>
    <row r="39" spans="1:32" ht="12.95" customHeight="1">
      <c r="A39" s="1469"/>
      <c r="B39" s="1517"/>
      <c r="C39" s="1447"/>
      <c r="D39" s="1448"/>
      <c r="E39" s="1449"/>
      <c r="F39" s="1421"/>
      <c r="G39" s="1523"/>
      <c r="H39" s="1426"/>
      <c r="I39" s="1426"/>
      <c r="J39" s="1469"/>
      <c r="K39" s="1426"/>
      <c r="L39" s="1426"/>
      <c r="M39" s="1426"/>
      <c r="N39" s="1430"/>
      <c r="O39" s="1426"/>
      <c r="P39" s="1426"/>
      <c r="Q39" s="1426"/>
      <c r="R39" s="1426"/>
      <c r="S39" s="1451"/>
      <c r="T39" s="1436"/>
      <c r="U39" s="1446"/>
      <c r="V39" s="1436"/>
      <c r="W39" s="1440"/>
      <c r="X39" s="1434"/>
      <c r="Y39" s="1509"/>
      <c r="Z39" s="1501"/>
      <c r="AA39" s="1501"/>
      <c r="AB39" s="1501"/>
      <c r="AC39" s="1501"/>
      <c r="AD39" s="1501"/>
      <c r="AE39" s="1501"/>
      <c r="AF39" s="1501"/>
    </row>
    <row r="40" spans="1:32" ht="12.95" customHeight="1">
      <c r="A40" s="1469"/>
      <c r="B40" s="1517"/>
      <c r="C40" s="1447"/>
      <c r="D40" s="1448"/>
      <c r="E40" s="1449"/>
      <c r="F40" s="1421"/>
      <c r="G40" s="1523"/>
      <c r="H40" s="1426"/>
      <c r="I40" s="1426"/>
      <c r="J40" s="1469"/>
      <c r="K40" s="1426"/>
      <c r="L40" s="1426"/>
      <c r="M40" s="1426"/>
      <c r="N40" s="1430"/>
      <c r="O40" s="1426"/>
      <c r="P40" s="1426"/>
      <c r="Q40" s="1426"/>
      <c r="R40" s="1426"/>
      <c r="S40" s="1451"/>
      <c r="T40" s="1436"/>
      <c r="U40" s="1446"/>
      <c r="V40" s="1436"/>
      <c r="W40" s="1440"/>
      <c r="X40" s="1434"/>
      <c r="Y40" s="1509"/>
      <c r="Z40" s="1501"/>
      <c r="AA40" s="1501"/>
      <c r="AB40" s="1501"/>
      <c r="AC40" s="1501"/>
      <c r="AD40" s="1501"/>
      <c r="AE40" s="1501"/>
      <c r="AF40" s="1501"/>
    </row>
    <row r="41" spans="1:32" ht="12.95" customHeight="1">
      <c r="A41" s="1469"/>
      <c r="B41" s="1517"/>
      <c r="C41" s="1447"/>
      <c r="D41" s="1448"/>
      <c r="E41" s="1449"/>
      <c r="F41" s="1421"/>
      <c r="G41" s="1523"/>
      <c r="H41" s="1426"/>
      <c r="I41" s="1426"/>
      <c r="J41" s="1469"/>
      <c r="K41" s="1426"/>
      <c r="L41" s="1426"/>
      <c r="M41" s="1426"/>
      <c r="N41" s="1430"/>
      <c r="O41" s="1426"/>
      <c r="P41" s="1426"/>
      <c r="Q41" s="1426"/>
      <c r="R41" s="1426"/>
      <c r="S41" s="1451"/>
      <c r="T41" s="1436"/>
      <c r="U41" s="1446"/>
      <c r="V41" s="1436"/>
      <c r="W41" s="1440"/>
      <c r="X41" s="1434"/>
      <c r="Y41" s="1509"/>
      <c r="Z41" s="1501"/>
      <c r="AA41" s="1501"/>
      <c r="AB41" s="1501"/>
      <c r="AC41" s="1501"/>
      <c r="AD41" s="1501"/>
      <c r="AE41" s="1501"/>
      <c r="AF41" s="1501"/>
    </row>
    <row r="42" spans="1:32" ht="12.95" customHeight="1">
      <c r="A42" s="1469"/>
      <c r="B42" s="1517"/>
      <c r="C42" s="1447"/>
      <c r="D42" s="1448"/>
      <c r="E42" s="1449"/>
      <c r="F42" s="1421"/>
      <c r="G42" s="1523"/>
      <c r="H42" s="1426"/>
      <c r="I42" s="1426"/>
      <c r="J42" s="1469"/>
      <c r="K42" s="1426"/>
      <c r="L42" s="1426"/>
      <c r="M42" s="1426"/>
      <c r="N42" s="1430"/>
      <c r="O42" s="1426"/>
      <c r="P42" s="1426"/>
      <c r="Q42" s="1426"/>
      <c r="R42" s="1426"/>
      <c r="S42" s="1451"/>
      <c r="T42" s="1436"/>
      <c r="U42" s="1446"/>
      <c r="V42" s="1436"/>
      <c r="W42" s="1440"/>
      <c r="X42" s="1434"/>
      <c r="Y42" s="1509"/>
      <c r="Z42" s="1501"/>
      <c r="AA42" s="1501"/>
      <c r="AB42" s="1501"/>
      <c r="AC42" s="1501"/>
      <c r="AD42" s="1501"/>
      <c r="AE42" s="1501"/>
      <c r="AF42" s="1501"/>
    </row>
    <row r="43" spans="1:32" ht="12.95" customHeight="1">
      <c r="A43" s="1469"/>
      <c r="B43" s="1517"/>
      <c r="C43" s="1447"/>
      <c r="D43" s="1448"/>
      <c r="E43" s="1449"/>
      <c r="F43" s="1421"/>
      <c r="G43" s="1523"/>
      <c r="H43" s="1426"/>
      <c r="I43" s="1426"/>
      <c r="J43" s="1469"/>
      <c r="K43" s="1426"/>
      <c r="L43" s="1426"/>
      <c r="M43" s="1426"/>
      <c r="N43" s="1430"/>
      <c r="O43" s="1426"/>
      <c r="P43" s="1426"/>
      <c r="Q43" s="1426"/>
      <c r="R43" s="1426"/>
      <c r="S43" s="1451"/>
      <c r="T43" s="1436"/>
      <c r="U43" s="1446"/>
      <c r="V43" s="1436"/>
      <c r="W43" s="1440"/>
      <c r="X43" s="1434"/>
      <c r="Y43" s="1509"/>
      <c r="Z43" s="1501"/>
      <c r="AA43" s="1501"/>
      <c r="AB43" s="1501"/>
      <c r="AC43" s="1501"/>
      <c r="AD43" s="1501"/>
      <c r="AE43" s="1501"/>
      <c r="AF43" s="1501"/>
    </row>
    <row r="44" spans="1:32" ht="12.95" customHeight="1">
      <c r="A44" s="1469"/>
      <c r="B44" s="1517"/>
      <c r="C44" s="1447"/>
      <c r="D44" s="1448"/>
      <c r="E44" s="1449"/>
      <c r="F44" s="1421"/>
      <c r="G44" s="1523"/>
      <c r="H44" s="1426"/>
      <c r="I44" s="1426"/>
      <c r="J44" s="1469"/>
      <c r="K44" s="1426"/>
      <c r="L44" s="1426"/>
      <c r="M44" s="1426"/>
      <c r="N44" s="1430"/>
      <c r="O44" s="1426"/>
      <c r="P44" s="1426"/>
      <c r="Q44" s="1426"/>
      <c r="R44" s="1426"/>
      <c r="S44" s="1451"/>
      <c r="T44" s="1436"/>
      <c r="U44" s="1446"/>
      <c r="V44" s="1436"/>
      <c r="W44" s="1440"/>
      <c r="X44" s="1434"/>
      <c r="Y44" s="1509"/>
      <c r="Z44" s="1501"/>
      <c r="AA44" s="1501"/>
      <c r="AB44" s="1501"/>
      <c r="AC44" s="1501"/>
      <c r="AD44" s="1501"/>
      <c r="AE44" s="1501"/>
      <c r="AF44" s="1501"/>
    </row>
    <row r="45" spans="1:32" ht="12.95" customHeight="1">
      <c r="A45" s="1469"/>
      <c r="B45" s="1517"/>
      <c r="C45" s="1447"/>
      <c r="D45" s="1448"/>
      <c r="E45" s="1449"/>
      <c r="F45" s="1421"/>
      <c r="G45" s="1523"/>
      <c r="H45" s="1426"/>
      <c r="I45" s="1426"/>
      <c r="J45" s="1469"/>
      <c r="K45" s="1426"/>
      <c r="L45" s="1426"/>
      <c r="M45" s="1426"/>
      <c r="N45" s="1430"/>
      <c r="O45" s="1426"/>
      <c r="P45" s="1426"/>
      <c r="Q45" s="1426"/>
      <c r="R45" s="1426"/>
      <c r="S45" s="1451"/>
      <c r="T45" s="1436"/>
      <c r="U45" s="1446"/>
      <c r="V45" s="1436"/>
      <c r="W45" s="1440"/>
      <c r="X45" s="1434"/>
      <c r="Y45" s="1509"/>
      <c r="Z45" s="1501"/>
      <c r="AA45" s="1501"/>
      <c r="AB45" s="1501"/>
      <c r="AC45" s="1501"/>
      <c r="AD45" s="1501"/>
      <c r="AE45" s="1501"/>
      <c r="AF45" s="1501"/>
    </row>
    <row r="46" spans="1:32" ht="12.95" customHeight="1">
      <c r="A46" s="1469"/>
      <c r="B46" s="1517"/>
      <c r="C46" s="1447"/>
      <c r="D46" s="1448"/>
      <c r="E46" s="1449"/>
      <c r="F46" s="1421"/>
      <c r="G46" s="1523"/>
      <c r="H46" s="1426"/>
      <c r="I46" s="1426"/>
      <c r="J46" s="1469"/>
      <c r="K46" s="1426"/>
      <c r="L46" s="1426"/>
      <c r="M46" s="1426"/>
      <c r="N46" s="1430"/>
      <c r="O46" s="1426"/>
      <c r="P46" s="1426"/>
      <c r="Q46" s="1426"/>
      <c r="R46" s="1426"/>
      <c r="S46" s="1451"/>
      <c r="T46" s="1436"/>
      <c r="U46" s="1446"/>
      <c r="V46" s="1436"/>
      <c r="W46" s="1440"/>
      <c r="X46" s="1434"/>
      <c r="Y46" s="1509"/>
      <c r="Z46" s="1501"/>
      <c r="AA46" s="1501"/>
      <c r="AB46" s="1501"/>
      <c r="AC46" s="1501"/>
      <c r="AD46" s="1501"/>
      <c r="AE46" s="1501"/>
      <c r="AF46" s="1501"/>
    </row>
    <row r="47" spans="1:32" ht="12.95" customHeight="1">
      <c r="A47" s="1469"/>
      <c r="B47" s="1517"/>
      <c r="C47" s="1447"/>
      <c r="D47" s="1448"/>
      <c r="E47" s="1449"/>
      <c r="F47" s="1421"/>
      <c r="G47" s="1523"/>
      <c r="H47" s="1426"/>
      <c r="I47" s="1426"/>
      <c r="J47" s="1469"/>
      <c r="K47" s="1426"/>
      <c r="L47" s="1426"/>
      <c r="M47" s="1426"/>
      <c r="N47" s="1430"/>
      <c r="O47" s="1426"/>
      <c r="P47" s="1426"/>
      <c r="Q47" s="1426"/>
      <c r="R47" s="1426"/>
      <c r="S47" s="1451"/>
      <c r="T47" s="1436"/>
      <c r="U47" s="1446"/>
      <c r="V47" s="1436"/>
      <c r="W47" s="1440"/>
      <c r="X47" s="1434"/>
      <c r="Y47" s="1509"/>
      <c r="Z47" s="1501"/>
      <c r="AA47" s="1501"/>
      <c r="AB47" s="1501"/>
      <c r="AC47" s="1501"/>
      <c r="AD47" s="1501"/>
      <c r="AE47" s="1501"/>
      <c r="AF47" s="1501"/>
    </row>
    <row r="48" spans="1:32" ht="12.95" customHeight="1">
      <c r="A48" s="1469"/>
      <c r="B48" s="1517"/>
      <c r="C48" s="1447"/>
      <c r="D48" s="1448"/>
      <c r="E48" s="1449"/>
      <c r="F48" s="1421"/>
      <c r="G48" s="1523"/>
      <c r="H48" s="1426"/>
      <c r="I48" s="1426"/>
      <c r="J48" s="1469"/>
      <c r="K48" s="1426"/>
      <c r="L48" s="1426"/>
      <c r="M48" s="1426"/>
      <c r="N48" s="1430"/>
      <c r="O48" s="1426"/>
      <c r="P48" s="1426"/>
      <c r="Q48" s="1426"/>
      <c r="R48" s="1426"/>
      <c r="S48" s="1451"/>
      <c r="T48" s="1436"/>
      <c r="U48" s="1446"/>
      <c r="V48" s="1436"/>
      <c r="W48" s="1440"/>
      <c r="X48" s="1434"/>
      <c r="Y48" s="1509"/>
      <c r="Z48" s="1501"/>
      <c r="AA48" s="1501"/>
      <c r="AB48" s="1501"/>
      <c r="AC48" s="1501"/>
      <c r="AD48" s="1501"/>
      <c r="AE48" s="1501"/>
      <c r="AF48" s="1501"/>
    </row>
    <row r="49" spans="1:32" ht="12.95" customHeight="1">
      <c r="A49" s="1469"/>
      <c r="B49" s="1517"/>
      <c r="C49" s="1447"/>
      <c r="D49" s="1448"/>
      <c r="E49" s="1449"/>
      <c r="F49" s="1421"/>
      <c r="G49" s="1523"/>
      <c r="H49" s="1426"/>
      <c r="I49" s="1426"/>
      <c r="J49" s="1469"/>
      <c r="K49" s="1426"/>
      <c r="L49" s="1426"/>
      <c r="M49" s="1426"/>
      <c r="N49" s="1430"/>
      <c r="O49" s="1426"/>
      <c r="P49" s="1426"/>
      <c r="Q49" s="1426"/>
      <c r="R49" s="1426"/>
      <c r="S49" s="1451"/>
      <c r="T49" s="1436"/>
      <c r="U49" s="1446"/>
      <c r="V49" s="1436"/>
      <c r="W49" s="1440"/>
      <c r="X49" s="1434"/>
      <c r="Y49" s="1509"/>
      <c r="Z49" s="1501"/>
      <c r="AA49" s="1501"/>
      <c r="AB49" s="1501"/>
      <c r="AC49" s="1501"/>
      <c r="AD49" s="1501"/>
      <c r="AE49" s="1501"/>
      <c r="AF49" s="1501"/>
    </row>
    <row r="50" spans="1:32" ht="12.95" customHeight="1">
      <c r="A50" s="1469"/>
      <c r="B50" s="1517"/>
      <c r="C50" s="1447"/>
      <c r="D50" s="1448"/>
      <c r="E50" s="1449"/>
      <c r="F50" s="1421"/>
      <c r="G50" s="1523"/>
      <c r="H50" s="1426"/>
      <c r="I50" s="1426"/>
      <c r="J50" s="1469"/>
      <c r="K50" s="1426"/>
      <c r="L50" s="1426"/>
      <c r="M50" s="1426"/>
      <c r="N50" s="1430"/>
      <c r="O50" s="1426"/>
      <c r="P50" s="1426"/>
      <c r="Q50" s="1426"/>
      <c r="R50" s="1426"/>
      <c r="S50" s="1451"/>
      <c r="T50" s="1436"/>
      <c r="U50" s="1446"/>
      <c r="V50" s="1436"/>
      <c r="W50" s="1440"/>
      <c r="X50" s="1434"/>
      <c r="Y50" s="1509"/>
      <c r="Z50" s="1501"/>
      <c r="AA50" s="1501"/>
      <c r="AB50" s="1501"/>
      <c r="AC50" s="1501"/>
      <c r="AD50" s="1501"/>
      <c r="AE50" s="1501"/>
      <c r="AF50" s="1501"/>
    </row>
    <row r="51" spans="1:32" ht="12.95" customHeight="1">
      <c r="A51" s="1469"/>
      <c r="B51" s="1517"/>
      <c r="C51" s="1447"/>
      <c r="D51" s="1448"/>
      <c r="E51" s="1449"/>
      <c r="F51" s="1421"/>
      <c r="G51" s="1523"/>
      <c r="H51" s="1426"/>
      <c r="I51" s="1426"/>
      <c r="J51" s="1469"/>
      <c r="K51" s="1426"/>
      <c r="L51" s="1426"/>
      <c r="M51" s="1426"/>
      <c r="N51" s="1430"/>
      <c r="O51" s="1426"/>
      <c r="P51" s="1426"/>
      <c r="Q51" s="1426"/>
      <c r="R51" s="1426"/>
      <c r="S51" s="1451"/>
      <c r="T51" s="1436"/>
      <c r="U51" s="1446"/>
      <c r="V51" s="1436"/>
      <c r="W51" s="1440"/>
      <c r="X51" s="1434"/>
      <c r="Y51" s="1509"/>
      <c r="Z51" s="1501"/>
      <c r="AA51" s="1501"/>
      <c r="AB51" s="1501"/>
      <c r="AC51" s="1501"/>
      <c r="AD51" s="1501"/>
      <c r="AE51" s="1501"/>
      <c r="AF51" s="1501"/>
    </row>
    <row r="52" spans="1:32" ht="12.95" customHeight="1">
      <c r="A52" s="1469"/>
      <c r="B52" s="1517"/>
      <c r="C52" s="1447"/>
      <c r="D52" s="1448"/>
      <c r="E52" s="1449"/>
      <c r="F52" s="1421"/>
      <c r="G52" s="1523"/>
      <c r="H52" s="1426"/>
      <c r="I52" s="1426"/>
      <c r="J52" s="1469"/>
      <c r="K52" s="1426"/>
      <c r="L52" s="1426"/>
      <c r="M52" s="1426"/>
      <c r="N52" s="1430"/>
      <c r="O52" s="1426"/>
      <c r="P52" s="1426"/>
      <c r="Q52" s="1426"/>
      <c r="R52" s="1426"/>
      <c r="S52" s="1451"/>
      <c r="T52" s="1436"/>
      <c r="U52" s="1446"/>
      <c r="V52" s="1436"/>
      <c r="W52" s="1440"/>
      <c r="X52" s="1434"/>
      <c r="Y52" s="1509"/>
      <c r="Z52" s="1501"/>
      <c r="AA52" s="1501"/>
      <c r="AB52" s="1501"/>
      <c r="AC52" s="1501"/>
      <c r="AD52" s="1501"/>
      <c r="AE52" s="1501"/>
      <c r="AF52" s="1501"/>
    </row>
    <row r="53" spans="1:32" ht="12.95" customHeight="1">
      <c r="A53" s="1469"/>
      <c r="B53" s="1517"/>
      <c r="C53" s="1447"/>
      <c r="D53" s="1448"/>
      <c r="E53" s="1449"/>
      <c r="F53" s="1421"/>
      <c r="G53" s="1523"/>
      <c r="H53" s="1426"/>
      <c r="I53" s="1426"/>
      <c r="J53" s="1469"/>
      <c r="K53" s="1426"/>
      <c r="L53" s="1426"/>
      <c r="M53" s="1426"/>
      <c r="N53" s="1430"/>
      <c r="O53" s="1426"/>
      <c r="P53" s="1426"/>
      <c r="Q53" s="1426"/>
      <c r="R53" s="1426"/>
      <c r="S53" s="1451"/>
      <c r="T53" s="1436"/>
      <c r="U53" s="1446"/>
      <c r="V53" s="1436"/>
      <c r="W53" s="1440"/>
      <c r="X53" s="1434"/>
      <c r="Y53" s="1509"/>
      <c r="Z53" s="1501"/>
      <c r="AA53" s="1501"/>
      <c r="AB53" s="1501"/>
      <c r="AC53" s="1501"/>
      <c r="AD53" s="1501"/>
      <c r="AE53" s="1501"/>
      <c r="AF53" s="1501"/>
    </row>
    <row r="54" spans="1:32" ht="12.95" customHeight="1">
      <c r="A54" s="1469"/>
      <c r="B54" s="1517"/>
      <c r="C54" s="1447"/>
      <c r="D54" s="1448"/>
      <c r="E54" s="1449"/>
      <c r="F54" s="1421"/>
      <c r="G54" s="1523"/>
      <c r="H54" s="1426"/>
      <c r="I54" s="1426"/>
      <c r="J54" s="1469"/>
      <c r="K54" s="1426"/>
      <c r="L54" s="1426"/>
      <c r="M54" s="1426"/>
      <c r="N54" s="1430"/>
      <c r="O54" s="1426"/>
      <c r="P54" s="1426"/>
      <c r="Q54" s="1426"/>
      <c r="R54" s="1426"/>
      <c r="S54" s="1451"/>
      <c r="T54" s="1436"/>
      <c r="U54" s="1446"/>
      <c r="V54" s="1436"/>
      <c r="W54" s="1440"/>
      <c r="X54" s="1434"/>
      <c r="Y54" s="1509"/>
      <c r="Z54" s="1501"/>
      <c r="AA54" s="1501"/>
      <c r="AB54" s="1501"/>
      <c r="AC54" s="1501"/>
      <c r="AD54" s="1501"/>
      <c r="AE54" s="1501"/>
      <c r="AF54" s="1501"/>
    </row>
    <row r="55" spans="1:32" ht="12.95" customHeight="1">
      <c r="A55" s="1469"/>
      <c r="B55" s="1517"/>
      <c r="C55" s="1447"/>
      <c r="D55" s="1448"/>
      <c r="E55" s="1449"/>
      <c r="F55" s="1421"/>
      <c r="G55" s="1523"/>
      <c r="H55" s="1426"/>
      <c r="I55" s="1426"/>
      <c r="J55" s="1469"/>
      <c r="K55" s="1426"/>
      <c r="L55" s="1426"/>
      <c r="M55" s="1426"/>
      <c r="N55" s="1430"/>
      <c r="O55" s="1426"/>
      <c r="P55" s="1426"/>
      <c r="Q55" s="1426"/>
      <c r="R55" s="1426"/>
      <c r="S55" s="1451"/>
      <c r="T55" s="1436"/>
      <c r="U55" s="1446"/>
      <c r="V55" s="1436"/>
      <c r="W55" s="1440"/>
      <c r="X55" s="1434"/>
      <c r="Y55" s="1509"/>
      <c r="Z55" s="1501"/>
      <c r="AA55" s="1501"/>
      <c r="AB55" s="1501"/>
      <c r="AC55" s="1501"/>
      <c r="AD55" s="1501"/>
      <c r="AE55" s="1501"/>
      <c r="AF55" s="1501"/>
    </row>
    <row r="56" spans="1:32" ht="12.95" customHeight="1">
      <c r="A56" s="1469"/>
      <c r="B56" s="1517"/>
      <c r="C56" s="1447"/>
      <c r="D56" s="1448"/>
      <c r="E56" s="1449"/>
      <c r="F56" s="1421"/>
      <c r="G56" s="1523"/>
      <c r="H56" s="1426"/>
      <c r="I56" s="1426"/>
      <c r="J56" s="1469"/>
      <c r="K56" s="1426"/>
      <c r="L56" s="1426"/>
      <c r="M56" s="1426"/>
      <c r="N56" s="1430"/>
      <c r="O56" s="1426"/>
      <c r="P56" s="1426"/>
      <c r="Q56" s="1426"/>
      <c r="R56" s="1426"/>
      <c r="S56" s="1451"/>
      <c r="T56" s="1436"/>
      <c r="U56" s="1446"/>
      <c r="V56" s="1436"/>
      <c r="W56" s="1440"/>
      <c r="X56" s="1434"/>
      <c r="Y56" s="1509"/>
      <c r="Z56" s="1501"/>
      <c r="AA56" s="1501"/>
      <c r="AB56" s="1501"/>
      <c r="AC56" s="1501"/>
      <c r="AD56" s="1501"/>
      <c r="AE56" s="1501"/>
      <c r="AF56" s="1501"/>
    </row>
    <row r="57" spans="1:32" ht="12.95" customHeight="1">
      <c r="A57" s="1469"/>
      <c r="B57" s="1517"/>
      <c r="C57" s="1447"/>
      <c r="D57" s="1448"/>
      <c r="E57" s="1449"/>
      <c r="F57" s="1421"/>
      <c r="G57" s="1523"/>
      <c r="H57" s="1426"/>
      <c r="I57" s="1426"/>
      <c r="J57" s="1469"/>
      <c r="K57" s="1426"/>
      <c r="L57" s="1426"/>
      <c r="M57" s="1426"/>
      <c r="N57" s="1430"/>
      <c r="O57" s="1426"/>
      <c r="P57" s="1426"/>
      <c r="Q57" s="1426"/>
      <c r="R57" s="1426"/>
      <c r="S57" s="1451"/>
      <c r="T57" s="1436"/>
      <c r="U57" s="1446"/>
      <c r="V57" s="1436"/>
      <c r="W57" s="1440"/>
      <c r="X57" s="1434"/>
      <c r="Y57" s="1509"/>
      <c r="Z57" s="1501"/>
      <c r="AA57" s="1501"/>
      <c r="AB57" s="1501"/>
      <c r="AC57" s="1501"/>
      <c r="AD57" s="1501"/>
      <c r="AE57" s="1501"/>
      <c r="AF57" s="1501"/>
    </row>
    <row r="58" spans="1:32" ht="12.95" customHeight="1">
      <c r="A58" s="1469"/>
      <c r="B58" s="1517"/>
      <c r="C58" s="1447"/>
      <c r="D58" s="1448"/>
      <c r="E58" s="1449"/>
      <c r="F58" s="1421"/>
      <c r="G58" s="1523"/>
      <c r="H58" s="1426"/>
      <c r="I58" s="1426"/>
      <c r="J58" s="1469"/>
      <c r="K58" s="1426"/>
      <c r="L58" s="1426"/>
      <c r="M58" s="1426"/>
      <c r="N58" s="1430"/>
      <c r="O58" s="1426"/>
      <c r="P58" s="1426"/>
      <c r="Q58" s="1426"/>
      <c r="R58" s="1426"/>
      <c r="S58" s="1451"/>
      <c r="T58" s="1436"/>
      <c r="U58" s="1446"/>
      <c r="V58" s="1436"/>
      <c r="W58" s="1440"/>
      <c r="X58" s="1434"/>
      <c r="Y58" s="1509"/>
      <c r="Z58" s="1501"/>
      <c r="AA58" s="1501"/>
      <c r="AB58" s="1501"/>
      <c r="AC58" s="1501"/>
      <c r="AD58" s="1501"/>
      <c r="AE58" s="1501"/>
      <c r="AF58" s="1501"/>
    </row>
    <row r="59" spans="1:32" ht="12.95" customHeight="1">
      <c r="A59" s="1469"/>
      <c r="B59" s="1517"/>
      <c r="C59" s="1447"/>
      <c r="D59" s="1448"/>
      <c r="E59" s="1449"/>
      <c r="F59" s="1421"/>
      <c r="G59" s="1523"/>
      <c r="H59" s="1426"/>
      <c r="I59" s="1426"/>
      <c r="J59" s="1469"/>
      <c r="K59" s="1426"/>
      <c r="L59" s="1426"/>
      <c r="M59" s="1426"/>
      <c r="N59" s="1430"/>
      <c r="O59" s="1426"/>
      <c r="P59" s="1426"/>
      <c r="Q59" s="1426"/>
      <c r="R59" s="1426"/>
      <c r="S59" s="1451"/>
      <c r="T59" s="1436"/>
      <c r="U59" s="1446"/>
      <c r="V59" s="1436"/>
      <c r="W59" s="1440"/>
      <c r="X59" s="1434"/>
      <c r="Y59" s="1509"/>
      <c r="Z59" s="1501"/>
      <c r="AA59" s="1501"/>
      <c r="AB59" s="1501"/>
      <c r="AC59" s="1501"/>
      <c r="AD59" s="1501"/>
      <c r="AE59" s="1501"/>
      <c r="AF59" s="1501"/>
    </row>
    <row r="60" spans="1:32" ht="12.95" customHeight="1">
      <c r="A60" s="1469"/>
      <c r="B60" s="1517"/>
      <c r="C60" s="1447"/>
      <c r="D60" s="1448"/>
      <c r="E60" s="1449"/>
      <c r="F60" s="1421"/>
      <c r="G60" s="1523"/>
      <c r="H60" s="1426"/>
      <c r="I60" s="1426"/>
      <c r="J60" s="1469"/>
      <c r="K60" s="1426"/>
      <c r="L60" s="1426"/>
      <c r="M60" s="1426"/>
      <c r="N60" s="1430"/>
      <c r="O60" s="1426"/>
      <c r="P60" s="1426"/>
      <c r="Q60" s="1426"/>
      <c r="R60" s="1426"/>
      <c r="S60" s="1451"/>
      <c r="T60" s="1436"/>
      <c r="U60" s="1446"/>
      <c r="V60" s="1436"/>
      <c r="W60" s="1440"/>
      <c r="X60" s="1434"/>
      <c r="Y60" s="1509"/>
      <c r="Z60" s="1501"/>
      <c r="AA60" s="1501"/>
      <c r="AB60" s="1501"/>
      <c r="AC60" s="1501"/>
      <c r="AD60" s="1501"/>
      <c r="AE60" s="1501"/>
      <c r="AF60" s="1501"/>
    </row>
    <row r="61" spans="1:32" ht="12.95" customHeight="1">
      <c r="A61" s="1469"/>
      <c r="B61" s="1517"/>
      <c r="C61" s="1447"/>
      <c r="D61" s="1448"/>
      <c r="E61" s="1449"/>
      <c r="F61" s="1421"/>
      <c r="G61" s="1523"/>
      <c r="H61" s="1426"/>
      <c r="I61" s="1426"/>
      <c r="J61" s="1469"/>
      <c r="K61" s="1426"/>
      <c r="L61" s="1426"/>
      <c r="M61" s="1426"/>
      <c r="N61" s="1430"/>
      <c r="O61" s="1426"/>
      <c r="P61" s="1426"/>
      <c r="Q61" s="1426"/>
      <c r="R61" s="1426"/>
      <c r="S61" s="1451"/>
      <c r="T61" s="1436"/>
      <c r="U61" s="1446"/>
      <c r="V61" s="1436"/>
      <c r="W61" s="1440"/>
      <c r="X61" s="1434"/>
      <c r="Y61" s="1509"/>
      <c r="Z61" s="1501"/>
      <c r="AA61" s="1501"/>
      <c r="AB61" s="1501"/>
      <c r="AC61" s="1501"/>
      <c r="AD61" s="1501"/>
      <c r="AE61" s="1501"/>
      <c r="AF61" s="1501"/>
    </row>
    <row r="62" spans="1:32" ht="12.95" customHeight="1">
      <c r="A62" s="1469"/>
      <c r="B62" s="1517"/>
      <c r="C62" s="1447"/>
      <c r="D62" s="1448"/>
      <c r="E62" s="1449"/>
      <c r="F62" s="1421"/>
      <c r="G62" s="1523"/>
      <c r="H62" s="1426"/>
      <c r="I62" s="1426"/>
      <c r="J62" s="1469"/>
      <c r="K62" s="1426"/>
      <c r="L62" s="1426"/>
      <c r="M62" s="1426"/>
      <c r="N62" s="1430"/>
      <c r="O62" s="1426"/>
      <c r="P62" s="1426"/>
      <c r="Q62" s="1426"/>
      <c r="R62" s="1426"/>
      <c r="S62" s="1451"/>
      <c r="T62" s="1436"/>
      <c r="U62" s="1446"/>
      <c r="V62" s="1436"/>
      <c r="W62" s="1440"/>
      <c r="X62" s="1434"/>
      <c r="Y62" s="1509"/>
      <c r="Z62" s="1501"/>
      <c r="AA62" s="1501"/>
      <c r="AB62" s="1501"/>
      <c r="AC62" s="1501"/>
      <c r="AD62" s="1501"/>
      <c r="AE62" s="1501"/>
      <c r="AF62" s="1501"/>
    </row>
    <row r="63" spans="1:32" ht="12.95" customHeight="1">
      <c r="A63" s="1469"/>
      <c r="B63" s="1517"/>
      <c r="C63" s="1447"/>
      <c r="D63" s="1448"/>
      <c r="E63" s="1449"/>
      <c r="F63" s="1421"/>
      <c r="G63" s="1523"/>
      <c r="H63" s="1426"/>
      <c r="I63" s="1426"/>
      <c r="J63" s="1469"/>
      <c r="K63" s="1426"/>
      <c r="L63" s="1426"/>
      <c r="M63" s="1426"/>
      <c r="N63" s="1430"/>
      <c r="O63" s="1426"/>
      <c r="P63" s="1426"/>
      <c r="Q63" s="1426"/>
      <c r="R63" s="1426"/>
      <c r="S63" s="1451"/>
      <c r="T63" s="1436"/>
      <c r="U63" s="1446"/>
      <c r="V63" s="1436"/>
      <c r="W63" s="1440"/>
      <c r="X63" s="1434"/>
      <c r="Y63" s="1509"/>
      <c r="Z63" s="1501"/>
      <c r="AA63" s="1501"/>
      <c r="AB63" s="1501"/>
      <c r="AC63" s="1501"/>
      <c r="AD63" s="1501"/>
      <c r="AE63" s="1501"/>
      <c r="AF63" s="1501"/>
    </row>
    <row r="64" spans="1:32" ht="12.95" customHeight="1">
      <c r="A64" s="1469"/>
      <c r="B64" s="1517"/>
      <c r="C64" s="1447"/>
      <c r="D64" s="1448"/>
      <c r="E64" s="1449"/>
      <c r="F64" s="1421"/>
      <c r="G64" s="1523"/>
      <c r="H64" s="1426"/>
      <c r="I64" s="1426"/>
      <c r="J64" s="1469"/>
      <c r="K64" s="1426"/>
      <c r="L64" s="1426"/>
      <c r="M64" s="1426"/>
      <c r="N64" s="1430"/>
      <c r="O64" s="1426"/>
      <c r="P64" s="1426"/>
      <c r="Q64" s="1426"/>
      <c r="R64" s="1426"/>
      <c r="S64" s="1451"/>
      <c r="T64" s="1436"/>
      <c r="U64" s="1446"/>
      <c r="V64" s="1436"/>
      <c r="W64" s="1440"/>
      <c r="X64" s="1434"/>
      <c r="Y64" s="1509"/>
      <c r="Z64" s="1501"/>
      <c r="AA64" s="1501"/>
      <c r="AB64" s="1501"/>
      <c r="AC64" s="1501"/>
      <c r="AD64" s="1501"/>
      <c r="AE64" s="1501"/>
      <c r="AF64" s="1501"/>
    </row>
    <row r="65" spans="1:32" ht="12.95" customHeight="1">
      <c r="A65" s="1469"/>
      <c r="B65" s="1517"/>
      <c r="C65" s="1447"/>
      <c r="D65" s="1448"/>
      <c r="E65" s="1449"/>
      <c r="F65" s="1421"/>
      <c r="G65" s="1523"/>
      <c r="H65" s="1426"/>
      <c r="I65" s="1426"/>
      <c r="J65" s="1469"/>
      <c r="K65" s="1426"/>
      <c r="L65" s="1426"/>
      <c r="M65" s="1426"/>
      <c r="N65" s="1430"/>
      <c r="O65" s="1426"/>
      <c r="P65" s="1426"/>
      <c r="Q65" s="1426"/>
      <c r="R65" s="1426"/>
      <c r="S65" s="1451"/>
      <c r="T65" s="1436"/>
      <c r="U65" s="1446"/>
      <c r="V65" s="1436"/>
      <c r="W65" s="1440"/>
      <c r="X65" s="1434"/>
      <c r="Y65" s="1509"/>
      <c r="Z65" s="1501"/>
      <c r="AA65" s="1501"/>
      <c r="AB65" s="1501"/>
      <c r="AC65" s="1501"/>
      <c r="AD65" s="1501"/>
      <c r="AE65" s="1501"/>
      <c r="AF65" s="1501"/>
    </row>
    <row r="66" spans="1:32" ht="12.95" customHeight="1">
      <c r="A66" s="1469"/>
      <c r="B66" s="1517"/>
      <c r="C66" s="1447"/>
      <c r="D66" s="1448"/>
      <c r="E66" s="1449"/>
      <c r="F66" s="1421"/>
      <c r="G66" s="1523"/>
      <c r="H66" s="1426"/>
      <c r="I66" s="1426"/>
      <c r="J66" s="1469"/>
      <c r="K66" s="1426"/>
      <c r="L66" s="1426"/>
      <c r="M66" s="1426"/>
      <c r="N66" s="1430"/>
      <c r="O66" s="1426"/>
      <c r="P66" s="1426"/>
      <c r="Q66" s="1426"/>
      <c r="R66" s="1426"/>
      <c r="S66" s="1451"/>
      <c r="T66" s="1436"/>
      <c r="U66" s="1446"/>
      <c r="V66" s="1436"/>
      <c r="W66" s="1440"/>
      <c r="X66" s="1434"/>
      <c r="Y66" s="1509"/>
      <c r="Z66" s="1501"/>
      <c r="AA66" s="1501"/>
      <c r="AB66" s="1501"/>
      <c r="AC66" s="1501"/>
      <c r="AD66" s="1501"/>
      <c r="AE66" s="1501"/>
      <c r="AF66" s="1501"/>
    </row>
    <row r="67" spans="1:32" ht="12.95" customHeight="1">
      <c r="A67" s="1469"/>
      <c r="B67" s="1517"/>
      <c r="C67" s="1447"/>
      <c r="D67" s="1448"/>
      <c r="E67" s="1449"/>
      <c r="F67" s="1421"/>
      <c r="G67" s="1523"/>
      <c r="H67" s="1426"/>
      <c r="I67" s="1426"/>
      <c r="J67" s="1469"/>
      <c r="K67" s="1426"/>
      <c r="L67" s="1426"/>
      <c r="M67" s="1426"/>
      <c r="N67" s="1430"/>
      <c r="O67" s="1426"/>
      <c r="P67" s="1426"/>
      <c r="Q67" s="1426"/>
      <c r="R67" s="1426"/>
      <c r="S67" s="1451"/>
      <c r="T67" s="1436"/>
      <c r="U67" s="1446"/>
      <c r="V67" s="1436"/>
      <c r="W67" s="1440"/>
      <c r="X67" s="1434"/>
      <c r="Y67" s="1509"/>
      <c r="Z67" s="1501"/>
      <c r="AA67" s="1501"/>
      <c r="AB67" s="1501"/>
      <c r="AC67" s="1501"/>
      <c r="AD67" s="1501"/>
      <c r="AE67" s="1501"/>
      <c r="AF67" s="1501"/>
    </row>
    <row r="68" spans="1:32" ht="12.95" customHeight="1">
      <c r="A68" s="1469"/>
      <c r="B68" s="1517"/>
      <c r="C68" s="1447"/>
      <c r="D68" s="1448"/>
      <c r="E68" s="1449"/>
      <c r="F68" s="1421"/>
      <c r="G68" s="1523"/>
      <c r="H68" s="1426"/>
      <c r="I68" s="1426"/>
      <c r="J68" s="1469"/>
      <c r="K68" s="1426"/>
      <c r="L68" s="1426"/>
      <c r="M68" s="1426"/>
      <c r="N68" s="1430"/>
      <c r="O68" s="1426"/>
      <c r="P68" s="1426"/>
      <c r="Q68" s="1426"/>
      <c r="R68" s="1426"/>
      <c r="S68" s="1451"/>
      <c r="T68" s="1436"/>
      <c r="U68" s="1446"/>
      <c r="V68" s="1436"/>
      <c r="W68" s="1440"/>
      <c r="X68" s="1434"/>
      <c r="Y68" s="1509"/>
      <c r="Z68" s="1501"/>
      <c r="AA68" s="1501"/>
      <c r="AB68" s="1501"/>
      <c r="AC68" s="1501"/>
      <c r="AD68" s="1501"/>
      <c r="AE68" s="1501"/>
      <c r="AF68" s="1501"/>
    </row>
    <row r="69" spans="1:32" ht="12.95" customHeight="1">
      <c r="A69" s="1469"/>
      <c r="B69" s="1517"/>
      <c r="C69" s="1447"/>
      <c r="D69" s="1448"/>
      <c r="E69" s="1449"/>
      <c r="F69" s="1421"/>
      <c r="G69" s="1523"/>
      <c r="H69" s="1426"/>
      <c r="I69" s="1426"/>
      <c r="J69" s="1469"/>
      <c r="K69" s="1426"/>
      <c r="L69" s="1426"/>
      <c r="M69" s="1426"/>
      <c r="N69" s="1430"/>
      <c r="O69" s="1426"/>
      <c r="P69" s="1426"/>
      <c r="Q69" s="1426"/>
      <c r="R69" s="1426"/>
      <c r="S69" s="1451"/>
      <c r="T69" s="1436"/>
      <c r="U69" s="1446"/>
      <c r="V69" s="1436"/>
      <c r="W69" s="1440"/>
      <c r="X69" s="1434"/>
      <c r="Y69" s="1509"/>
      <c r="Z69" s="1501"/>
      <c r="AA69" s="1501"/>
      <c r="AB69" s="1501"/>
      <c r="AC69" s="1501"/>
      <c r="AD69" s="1501"/>
      <c r="AE69" s="1501"/>
      <c r="AF69" s="1501"/>
    </row>
    <row r="70" spans="1:32" ht="12.95" customHeight="1">
      <c r="A70" s="1469"/>
      <c r="B70" s="1517"/>
      <c r="C70" s="1447"/>
      <c r="D70" s="1448"/>
      <c r="E70" s="1449"/>
      <c r="F70" s="1421"/>
      <c r="G70" s="1523"/>
      <c r="H70" s="1426"/>
      <c r="I70" s="1426"/>
      <c r="J70" s="1469"/>
      <c r="K70" s="1426"/>
      <c r="L70" s="1426"/>
      <c r="M70" s="1426"/>
      <c r="N70" s="1430"/>
      <c r="O70" s="1426"/>
      <c r="P70" s="1426"/>
      <c r="Q70" s="1426"/>
      <c r="R70" s="1426"/>
      <c r="S70" s="1451"/>
      <c r="T70" s="1436"/>
      <c r="U70" s="1446"/>
      <c r="V70" s="1436"/>
      <c r="W70" s="1440"/>
      <c r="X70" s="1434"/>
      <c r="Y70" s="1509"/>
      <c r="Z70" s="1501"/>
      <c r="AA70" s="1501"/>
      <c r="AB70" s="1501"/>
      <c r="AC70" s="1501"/>
      <c r="AD70" s="1501"/>
      <c r="AE70" s="1501"/>
      <c r="AF70" s="1501"/>
    </row>
    <row r="71" spans="1:32" ht="12.95" customHeight="1">
      <c r="A71" s="1469"/>
      <c r="B71" s="1517"/>
      <c r="C71" s="1447"/>
      <c r="D71" s="1448"/>
      <c r="E71" s="1449"/>
      <c r="F71" s="1421"/>
      <c r="G71" s="1523"/>
      <c r="H71" s="1426"/>
      <c r="I71" s="1426"/>
      <c r="J71" s="1469"/>
      <c r="K71" s="1426"/>
      <c r="L71" s="1426"/>
      <c r="M71" s="1426"/>
      <c r="N71" s="1430"/>
      <c r="O71" s="1426"/>
      <c r="P71" s="1426"/>
      <c r="Q71" s="1426"/>
      <c r="R71" s="1426"/>
      <c r="S71" s="1451"/>
      <c r="T71" s="1436"/>
      <c r="U71" s="1446"/>
      <c r="V71" s="1436"/>
      <c r="W71" s="1440"/>
      <c r="X71" s="1434"/>
      <c r="Y71" s="1509"/>
      <c r="Z71" s="1501"/>
      <c r="AA71" s="1501"/>
      <c r="AB71" s="1501"/>
      <c r="AC71" s="1501"/>
      <c r="AD71" s="1501"/>
      <c r="AE71" s="1501"/>
      <c r="AF71" s="1501"/>
    </row>
    <row r="72" spans="1:32" ht="12.95" customHeight="1">
      <c r="A72" s="1469"/>
      <c r="B72" s="1517"/>
      <c r="C72" s="1447"/>
      <c r="D72" s="1448"/>
      <c r="E72" s="1449"/>
      <c r="F72" s="1421"/>
      <c r="G72" s="1523"/>
      <c r="H72" s="1426"/>
      <c r="I72" s="1426"/>
      <c r="J72" s="1469"/>
      <c r="K72" s="1426"/>
      <c r="L72" s="1426"/>
      <c r="M72" s="1426"/>
      <c r="N72" s="1430"/>
      <c r="O72" s="1426"/>
      <c r="P72" s="1426"/>
      <c r="Q72" s="1426"/>
      <c r="R72" s="1426"/>
      <c r="S72" s="1451"/>
      <c r="T72" s="1436"/>
      <c r="U72" s="1446"/>
      <c r="V72" s="1436"/>
      <c r="W72" s="1440"/>
      <c r="X72" s="1434"/>
      <c r="Y72" s="1509"/>
      <c r="Z72" s="1501"/>
      <c r="AA72" s="1501"/>
      <c r="AB72" s="1501"/>
      <c r="AC72" s="1501"/>
      <c r="AD72" s="1501"/>
      <c r="AE72" s="1501"/>
      <c r="AF72" s="1501"/>
    </row>
    <row r="73" spans="1:32" ht="12.95" customHeight="1">
      <c r="A73" s="1469"/>
      <c r="B73" s="1517"/>
      <c r="C73" s="1447"/>
      <c r="D73" s="1448"/>
      <c r="E73" s="1449"/>
      <c r="F73" s="1421"/>
      <c r="G73" s="1523"/>
      <c r="H73" s="1426"/>
      <c r="I73" s="1426"/>
      <c r="J73" s="1469"/>
      <c r="K73" s="1426"/>
      <c r="L73" s="1426"/>
      <c r="M73" s="1426"/>
      <c r="N73" s="1430"/>
      <c r="O73" s="1426"/>
      <c r="P73" s="1426"/>
      <c r="Q73" s="1426"/>
      <c r="R73" s="1426"/>
      <c r="S73" s="1451"/>
      <c r="T73" s="1436"/>
      <c r="U73" s="1446"/>
      <c r="V73" s="1436"/>
      <c r="W73" s="1440"/>
      <c r="X73" s="1434"/>
      <c r="Y73" s="1509"/>
      <c r="Z73" s="1501"/>
      <c r="AA73" s="1501"/>
      <c r="AB73" s="1501"/>
      <c r="AC73" s="1501"/>
      <c r="AD73" s="1501"/>
      <c r="AE73" s="1501"/>
      <c r="AF73" s="1501"/>
    </row>
    <row r="74" spans="1:32" ht="12.95" customHeight="1">
      <c r="A74" s="1469"/>
      <c r="B74" s="1517"/>
      <c r="C74" s="1447"/>
      <c r="D74" s="1448"/>
      <c r="E74" s="1449"/>
      <c r="F74" s="1421"/>
      <c r="G74" s="1523"/>
      <c r="H74" s="1426"/>
      <c r="I74" s="1426"/>
      <c r="J74" s="1469"/>
      <c r="K74" s="1426"/>
      <c r="L74" s="1426"/>
      <c r="M74" s="1426"/>
      <c r="N74" s="1430"/>
      <c r="O74" s="1426"/>
      <c r="P74" s="1426"/>
      <c r="Q74" s="1426"/>
      <c r="R74" s="1426"/>
      <c r="S74" s="1451"/>
      <c r="T74" s="1436"/>
      <c r="U74" s="1446"/>
      <c r="V74" s="1436"/>
      <c r="W74" s="1440"/>
      <c r="X74" s="1434"/>
      <c r="Y74" s="1509"/>
      <c r="Z74" s="1501"/>
      <c r="AA74" s="1501"/>
      <c r="AB74" s="1501"/>
      <c r="AC74" s="1501"/>
      <c r="AD74" s="1501"/>
      <c r="AE74" s="1501"/>
      <c r="AF74" s="1501"/>
    </row>
    <row r="75" spans="1:32" ht="12.95" customHeight="1">
      <c r="A75" s="1469"/>
      <c r="B75" s="1517"/>
      <c r="C75" s="1447"/>
      <c r="D75" s="1448"/>
      <c r="E75" s="1449"/>
      <c r="F75" s="1421"/>
      <c r="G75" s="1523"/>
      <c r="H75" s="1426"/>
      <c r="I75" s="1426"/>
      <c r="J75" s="1469"/>
      <c r="K75" s="1426"/>
      <c r="L75" s="1426"/>
      <c r="M75" s="1426"/>
      <c r="N75" s="1430"/>
      <c r="O75" s="1426"/>
      <c r="P75" s="1426"/>
      <c r="Q75" s="1426"/>
      <c r="R75" s="1426"/>
      <c r="S75" s="1451"/>
      <c r="T75" s="1436"/>
      <c r="U75" s="1446"/>
      <c r="V75" s="1436"/>
      <c r="W75" s="1440"/>
      <c r="X75" s="1434"/>
      <c r="Y75" s="1509"/>
      <c r="Z75" s="1501"/>
      <c r="AA75" s="1501"/>
      <c r="AB75" s="1501"/>
      <c r="AC75" s="1501"/>
      <c r="AD75" s="1501"/>
      <c r="AE75" s="1501"/>
      <c r="AF75" s="1501"/>
    </row>
    <row r="76" spans="1:32" ht="12.95" customHeight="1">
      <c r="A76" s="1469"/>
      <c r="B76" s="1517"/>
      <c r="C76" s="1447"/>
      <c r="D76" s="1448"/>
      <c r="E76" s="1449"/>
      <c r="F76" s="1421"/>
      <c r="G76" s="1523"/>
      <c r="H76" s="1426"/>
      <c r="I76" s="1426"/>
      <c r="J76" s="1469"/>
      <c r="K76" s="1426"/>
      <c r="L76" s="1426"/>
      <c r="M76" s="1426"/>
      <c r="N76" s="1430"/>
      <c r="O76" s="1426"/>
      <c r="P76" s="1426"/>
      <c r="Q76" s="1426"/>
      <c r="R76" s="1426"/>
      <c r="S76" s="1451"/>
      <c r="T76" s="1436"/>
      <c r="U76" s="1446"/>
      <c r="V76" s="1436"/>
      <c r="W76" s="1440"/>
      <c r="X76" s="1434"/>
      <c r="Y76" s="1509"/>
      <c r="Z76" s="1501"/>
      <c r="AA76" s="1501"/>
      <c r="AB76" s="1501"/>
      <c r="AC76" s="1501"/>
      <c r="AD76" s="1501"/>
      <c r="AE76" s="1501"/>
      <c r="AF76" s="1501"/>
    </row>
    <row r="77" spans="1:32" ht="12.95" customHeight="1">
      <c r="A77" s="1469"/>
      <c r="B77" s="1517"/>
      <c r="C77" s="1447"/>
      <c r="D77" s="1448"/>
      <c r="E77" s="1449"/>
      <c r="F77" s="1421"/>
      <c r="G77" s="1523"/>
      <c r="H77" s="1426"/>
      <c r="I77" s="1426"/>
      <c r="J77" s="1469"/>
      <c r="K77" s="1426"/>
      <c r="L77" s="1426"/>
      <c r="M77" s="1426"/>
      <c r="N77" s="1430"/>
      <c r="O77" s="1426"/>
      <c r="P77" s="1426"/>
      <c r="Q77" s="1426"/>
      <c r="R77" s="1426"/>
      <c r="S77" s="1451"/>
      <c r="T77" s="1436"/>
      <c r="U77" s="1446"/>
      <c r="V77" s="1436"/>
      <c r="W77" s="1440"/>
      <c r="X77" s="1434"/>
      <c r="Y77" s="1509"/>
      <c r="Z77" s="1501"/>
      <c r="AA77" s="1501"/>
      <c r="AB77" s="1501"/>
      <c r="AC77" s="1501"/>
      <c r="AD77" s="1501"/>
      <c r="AE77" s="1501"/>
      <c r="AF77" s="1501"/>
    </row>
    <row r="78" spans="1:32" ht="12.95" customHeight="1">
      <c r="A78" s="1469"/>
      <c r="B78" s="1517"/>
      <c r="C78" s="1447"/>
      <c r="D78" s="1448"/>
      <c r="E78" s="1449"/>
      <c r="F78" s="1421"/>
      <c r="G78" s="1523"/>
      <c r="H78" s="1426"/>
      <c r="I78" s="1426"/>
      <c r="J78" s="1469"/>
      <c r="K78" s="1426"/>
      <c r="L78" s="1426"/>
      <c r="M78" s="1426"/>
      <c r="N78" s="1430"/>
      <c r="O78" s="1426"/>
      <c r="P78" s="1426"/>
      <c r="Q78" s="1426"/>
      <c r="R78" s="1426"/>
      <c r="S78" s="1451"/>
      <c r="T78" s="1436"/>
      <c r="U78" s="1446"/>
      <c r="V78" s="1436"/>
      <c r="W78" s="1440"/>
      <c r="X78" s="1434"/>
      <c r="Y78" s="1509"/>
      <c r="Z78" s="1501"/>
      <c r="AA78" s="1501"/>
      <c r="AB78" s="1501"/>
      <c r="AC78" s="1501"/>
      <c r="AD78" s="1501"/>
      <c r="AE78" s="1501"/>
      <c r="AF78" s="1501"/>
    </row>
    <row r="79" spans="1:32" ht="12.95" customHeight="1">
      <c r="A79" s="1469"/>
      <c r="B79" s="1517"/>
      <c r="C79" s="1447"/>
      <c r="D79" s="1448"/>
      <c r="E79" s="1449"/>
      <c r="F79" s="1421"/>
      <c r="G79" s="1523"/>
      <c r="H79" s="1426"/>
      <c r="I79" s="1426"/>
      <c r="J79" s="1469"/>
      <c r="K79" s="1426"/>
      <c r="L79" s="1426"/>
      <c r="M79" s="1426"/>
      <c r="N79" s="1430"/>
      <c r="O79" s="1426"/>
      <c r="P79" s="1426"/>
      <c r="Q79" s="1426"/>
      <c r="R79" s="1426"/>
      <c r="S79" s="1451"/>
      <c r="T79" s="1436"/>
      <c r="U79" s="1446"/>
      <c r="V79" s="1436"/>
      <c r="W79" s="1440"/>
      <c r="X79" s="1434"/>
      <c r="Y79" s="1509"/>
      <c r="Z79" s="1501"/>
      <c r="AA79" s="1501"/>
      <c r="AB79" s="1501"/>
      <c r="AC79" s="1501"/>
      <c r="AD79" s="1501"/>
      <c r="AE79" s="1501"/>
      <c r="AF79" s="1501"/>
    </row>
    <row r="80" spans="1:32" ht="12.95" customHeight="1">
      <c r="A80" s="1469"/>
      <c r="B80" s="1517"/>
      <c r="C80" s="1447"/>
      <c r="D80" s="1448"/>
      <c r="E80" s="1449"/>
      <c r="F80" s="1421"/>
      <c r="G80" s="1523"/>
      <c r="H80" s="1426"/>
      <c r="I80" s="1426"/>
      <c r="J80" s="1469"/>
      <c r="K80" s="1426"/>
      <c r="L80" s="1426"/>
      <c r="M80" s="1426"/>
      <c r="N80" s="1430"/>
      <c r="O80" s="1426"/>
      <c r="P80" s="1426"/>
      <c r="Q80" s="1426"/>
      <c r="R80" s="1426"/>
      <c r="S80" s="1451"/>
      <c r="T80" s="1436"/>
      <c r="U80" s="1446"/>
      <c r="V80" s="1436"/>
      <c r="W80" s="1440"/>
      <c r="X80" s="1434"/>
      <c r="Y80" s="1509"/>
      <c r="Z80" s="1501"/>
      <c r="AA80" s="1501"/>
      <c r="AB80" s="1501"/>
      <c r="AC80" s="1501"/>
      <c r="AD80" s="1501"/>
      <c r="AE80" s="1501"/>
      <c r="AF80" s="1501"/>
    </row>
    <row r="81" spans="1:32" ht="12.95" customHeight="1">
      <c r="A81" s="1469"/>
      <c r="B81" s="1517"/>
      <c r="C81" s="1447"/>
      <c r="D81" s="1448"/>
      <c r="E81" s="1449"/>
      <c r="F81" s="1421"/>
      <c r="G81" s="1523"/>
      <c r="H81" s="1426"/>
      <c r="I81" s="1426"/>
      <c r="J81" s="1469"/>
      <c r="K81" s="1426"/>
      <c r="L81" s="1426"/>
      <c r="M81" s="1426"/>
      <c r="N81" s="1430"/>
      <c r="O81" s="1426"/>
      <c r="P81" s="1426"/>
      <c r="Q81" s="1426"/>
      <c r="R81" s="1426"/>
      <c r="S81" s="1451"/>
      <c r="T81" s="1436"/>
      <c r="U81" s="1446"/>
      <c r="V81" s="1436"/>
      <c r="W81" s="1440"/>
      <c r="X81" s="1434"/>
      <c r="Y81" s="1509"/>
      <c r="Z81" s="1501"/>
      <c r="AA81" s="1501"/>
      <c r="AB81" s="1501"/>
      <c r="AC81" s="1501"/>
      <c r="AD81" s="1501"/>
      <c r="AE81" s="1501"/>
      <c r="AF81" s="1501"/>
    </row>
    <row r="82" spans="1:32" ht="12.95" customHeight="1">
      <c r="A82" s="1469"/>
      <c r="B82" s="1517"/>
      <c r="C82" s="1447"/>
      <c r="D82" s="1448"/>
      <c r="E82" s="1449"/>
      <c r="F82" s="1421"/>
      <c r="G82" s="1523"/>
      <c r="H82" s="1426"/>
      <c r="I82" s="1426"/>
      <c r="J82" s="1469"/>
      <c r="K82" s="1426"/>
      <c r="L82" s="1426"/>
      <c r="M82" s="1426"/>
      <c r="N82" s="1430"/>
      <c r="O82" s="1426"/>
      <c r="P82" s="1426"/>
      <c r="Q82" s="1426"/>
      <c r="R82" s="1426"/>
      <c r="S82" s="1451"/>
      <c r="T82" s="1436"/>
      <c r="U82" s="1446"/>
      <c r="V82" s="1436"/>
      <c r="W82" s="1440"/>
      <c r="X82" s="1434"/>
      <c r="Y82" s="1509"/>
      <c r="Z82" s="1501"/>
      <c r="AA82" s="1501"/>
      <c r="AB82" s="1501"/>
      <c r="AC82" s="1501"/>
      <c r="AD82" s="1501"/>
      <c r="AE82" s="1501"/>
      <c r="AF82" s="1501"/>
    </row>
    <row r="83" spans="1:32" ht="12.95" customHeight="1">
      <c r="A83" s="1469"/>
      <c r="B83" s="1517"/>
      <c r="C83" s="1447"/>
      <c r="D83" s="1448"/>
      <c r="E83" s="1449"/>
      <c r="F83" s="1421"/>
      <c r="G83" s="1523"/>
      <c r="H83" s="1426"/>
      <c r="I83" s="1426"/>
      <c r="J83" s="1469"/>
      <c r="K83" s="1426"/>
      <c r="L83" s="1426"/>
      <c r="M83" s="1426"/>
      <c r="N83" s="1430"/>
      <c r="O83" s="1426"/>
      <c r="P83" s="1426"/>
      <c r="Q83" s="1426"/>
      <c r="R83" s="1426"/>
      <c r="S83" s="1451"/>
      <c r="T83" s="1436"/>
      <c r="U83" s="1446"/>
      <c r="V83" s="1436"/>
      <c r="W83" s="1440"/>
      <c r="X83" s="1434"/>
      <c r="Y83" s="1509"/>
      <c r="Z83" s="1501"/>
      <c r="AA83" s="1501"/>
      <c r="AB83" s="1501"/>
      <c r="AC83" s="1501"/>
      <c r="AD83" s="1501"/>
      <c r="AE83" s="1501"/>
      <c r="AF83" s="1501"/>
    </row>
    <row r="84" spans="1:32" ht="12.95" customHeight="1">
      <c r="A84" s="1469"/>
      <c r="B84" s="1517"/>
      <c r="C84" s="1447"/>
      <c r="D84" s="1448"/>
      <c r="E84" s="1449"/>
      <c r="F84" s="1421"/>
      <c r="G84" s="1523"/>
      <c r="H84" s="1426"/>
      <c r="I84" s="1426"/>
      <c r="J84" s="1469"/>
      <c r="K84" s="1426"/>
      <c r="L84" s="1426"/>
      <c r="M84" s="1426"/>
      <c r="N84" s="1430"/>
      <c r="O84" s="1426"/>
      <c r="P84" s="1426"/>
      <c r="Q84" s="1426"/>
      <c r="R84" s="1426"/>
      <c r="S84" s="1451"/>
      <c r="T84" s="1436"/>
      <c r="U84" s="1446"/>
      <c r="V84" s="1436"/>
      <c r="W84" s="1440"/>
      <c r="X84" s="1434"/>
      <c r="Y84" s="1509"/>
      <c r="Z84" s="1501"/>
      <c r="AA84" s="1501"/>
      <c r="AB84" s="1501"/>
      <c r="AC84" s="1501"/>
      <c r="AD84" s="1501"/>
      <c r="AE84" s="1501"/>
      <c r="AF84" s="1501"/>
    </row>
    <row r="85" spans="1:32" ht="12.95" customHeight="1">
      <c r="A85" s="1469"/>
      <c r="B85" s="1517"/>
      <c r="C85" s="1447"/>
      <c r="D85" s="1448"/>
      <c r="E85" s="1449"/>
      <c r="F85" s="1421"/>
      <c r="G85" s="1523"/>
      <c r="H85" s="1426"/>
      <c r="I85" s="1426"/>
      <c r="J85" s="1469"/>
      <c r="K85" s="1426"/>
      <c r="L85" s="1426"/>
      <c r="M85" s="1426"/>
      <c r="N85" s="1430"/>
      <c r="O85" s="1426"/>
      <c r="P85" s="1426"/>
      <c r="Q85" s="1426"/>
      <c r="R85" s="1426"/>
      <c r="S85" s="1451"/>
      <c r="T85" s="1436"/>
      <c r="U85" s="1446"/>
      <c r="V85" s="1436"/>
      <c r="W85" s="1440"/>
      <c r="X85" s="1434"/>
      <c r="Y85" s="1509"/>
      <c r="Z85" s="1501"/>
      <c r="AA85" s="1501"/>
      <c r="AB85" s="1501"/>
      <c r="AC85" s="1501"/>
      <c r="AD85" s="1501"/>
      <c r="AE85" s="1501"/>
      <c r="AF85" s="1501"/>
    </row>
    <row r="86" spans="1:32" ht="12.95" customHeight="1">
      <c r="A86" s="1469"/>
      <c r="B86" s="1517"/>
      <c r="C86" s="1447"/>
      <c r="D86" s="1448"/>
      <c r="E86" s="1449"/>
      <c r="F86" s="1421"/>
      <c r="G86" s="1523"/>
      <c r="H86" s="1426"/>
      <c r="I86" s="1426"/>
      <c r="J86" s="1469"/>
      <c r="K86" s="1426"/>
      <c r="L86" s="1426"/>
      <c r="M86" s="1426"/>
      <c r="N86" s="1430"/>
      <c r="O86" s="1426"/>
      <c r="P86" s="1426"/>
      <c r="Q86" s="1426"/>
      <c r="R86" s="1426"/>
      <c r="S86" s="1451"/>
      <c r="T86" s="1436"/>
      <c r="U86" s="1446"/>
      <c r="V86" s="1436"/>
      <c r="W86" s="1440"/>
      <c r="X86" s="1434"/>
      <c r="Y86" s="1509"/>
      <c r="Z86" s="1501"/>
      <c r="AA86" s="1501"/>
      <c r="AB86" s="1501"/>
      <c r="AC86" s="1501"/>
      <c r="AD86" s="1501"/>
      <c r="AE86" s="1501"/>
      <c r="AF86" s="1501"/>
    </row>
    <row r="87" spans="1:32" ht="12.95" customHeight="1">
      <c r="A87" s="1469"/>
      <c r="B87" s="1517"/>
      <c r="C87" s="1447"/>
      <c r="D87" s="1448"/>
      <c r="E87" s="1449"/>
      <c r="F87" s="1421"/>
      <c r="G87" s="1523"/>
      <c r="H87" s="1426"/>
      <c r="I87" s="1426"/>
      <c r="J87" s="1469"/>
      <c r="K87" s="1426"/>
      <c r="L87" s="1426"/>
      <c r="M87" s="1426"/>
      <c r="N87" s="1430"/>
      <c r="O87" s="1426"/>
      <c r="P87" s="1426"/>
      <c r="Q87" s="1426"/>
      <c r="R87" s="1426"/>
      <c r="S87" s="1451"/>
      <c r="T87" s="1436"/>
      <c r="U87" s="1446"/>
      <c r="V87" s="1436"/>
      <c r="W87" s="1440"/>
      <c r="X87" s="1434"/>
      <c r="Y87" s="1509"/>
      <c r="Z87" s="1501"/>
      <c r="AA87" s="1501"/>
      <c r="AB87" s="1501"/>
      <c r="AC87" s="1501"/>
      <c r="AD87" s="1501"/>
      <c r="AE87" s="1501"/>
      <c r="AF87" s="1501"/>
    </row>
    <row r="88" spans="1:32" ht="12.95" customHeight="1">
      <c r="A88" s="1469"/>
      <c r="B88" s="1517"/>
      <c r="C88" s="1447"/>
      <c r="D88" s="1448"/>
      <c r="E88" s="1449"/>
      <c r="F88" s="1421"/>
      <c r="G88" s="1523"/>
      <c r="H88" s="1426"/>
      <c r="I88" s="1426"/>
      <c r="J88" s="1469"/>
      <c r="K88" s="1426"/>
      <c r="L88" s="1426"/>
      <c r="M88" s="1426"/>
      <c r="N88" s="1430"/>
      <c r="O88" s="1426"/>
      <c r="P88" s="1426"/>
      <c r="Q88" s="1426"/>
      <c r="R88" s="1426"/>
      <c r="S88" s="1451"/>
      <c r="T88" s="1436"/>
      <c r="U88" s="1446"/>
      <c r="V88" s="1436"/>
      <c r="W88" s="1440"/>
      <c r="X88" s="1434"/>
      <c r="Y88" s="1509"/>
      <c r="Z88" s="1501"/>
      <c r="AA88" s="1501"/>
      <c r="AB88" s="1501"/>
      <c r="AC88" s="1501"/>
      <c r="AD88" s="1501"/>
      <c r="AE88" s="1501"/>
      <c r="AF88" s="1501"/>
    </row>
    <row r="89" spans="1:32" ht="12.95" customHeight="1">
      <c r="A89" s="1469"/>
      <c r="B89" s="1517"/>
      <c r="C89" s="1447"/>
      <c r="D89" s="1448"/>
      <c r="E89" s="1449"/>
      <c r="F89" s="1421"/>
      <c r="G89" s="1523"/>
      <c r="H89" s="1426"/>
      <c r="I89" s="1426"/>
      <c r="J89" s="1469"/>
      <c r="K89" s="1426"/>
      <c r="L89" s="1426"/>
      <c r="M89" s="1426"/>
      <c r="N89" s="1430"/>
      <c r="O89" s="1426"/>
      <c r="P89" s="1426"/>
      <c r="Q89" s="1426"/>
      <c r="R89" s="1426"/>
      <c r="S89" s="1451"/>
      <c r="T89" s="1436"/>
      <c r="U89" s="1446"/>
      <c r="V89" s="1436"/>
      <c r="W89" s="1440"/>
      <c r="X89" s="1434"/>
      <c r="Y89" s="1509"/>
      <c r="Z89" s="1501"/>
      <c r="AA89" s="1501"/>
      <c r="AB89" s="1501"/>
      <c r="AC89" s="1501"/>
      <c r="AD89" s="1501"/>
      <c r="AE89" s="1501"/>
      <c r="AF89" s="1501"/>
    </row>
    <row r="90" spans="1:32" ht="12.95" customHeight="1">
      <c r="A90" s="1469"/>
      <c r="B90" s="1517"/>
      <c r="C90" s="1447"/>
      <c r="D90" s="1448"/>
      <c r="E90" s="1449"/>
      <c r="F90" s="1421"/>
      <c r="G90" s="1523"/>
      <c r="H90" s="1426"/>
      <c r="I90" s="1426"/>
      <c r="J90" s="1469"/>
      <c r="K90" s="1426"/>
      <c r="L90" s="1426"/>
      <c r="M90" s="1426"/>
      <c r="N90" s="1430"/>
      <c r="O90" s="1426"/>
      <c r="P90" s="1426"/>
      <c r="Q90" s="1426"/>
      <c r="R90" s="1426"/>
      <c r="S90" s="1451"/>
      <c r="T90" s="1436"/>
      <c r="U90" s="1446"/>
      <c r="V90" s="1436"/>
      <c r="W90" s="1440"/>
      <c r="X90" s="1434"/>
      <c r="Y90" s="1509"/>
      <c r="Z90" s="1501"/>
      <c r="AA90" s="1501"/>
      <c r="AB90" s="1501"/>
      <c r="AC90" s="1501"/>
      <c r="AD90" s="1501"/>
      <c r="AE90" s="1501"/>
      <c r="AF90" s="1501"/>
    </row>
    <row r="91" spans="1:32" ht="12.95" customHeight="1">
      <c r="A91" s="1469"/>
      <c r="B91" s="1517"/>
      <c r="C91" s="1447"/>
      <c r="D91" s="1448"/>
      <c r="E91" s="1449"/>
      <c r="F91" s="1421"/>
      <c r="G91" s="1523"/>
      <c r="H91" s="1426"/>
      <c r="I91" s="1426"/>
      <c r="J91" s="1469"/>
      <c r="K91" s="1426"/>
      <c r="L91" s="1426"/>
      <c r="M91" s="1426"/>
      <c r="N91" s="1430"/>
      <c r="O91" s="1426"/>
      <c r="P91" s="1426"/>
      <c r="Q91" s="1426"/>
      <c r="R91" s="1426"/>
      <c r="S91" s="1451"/>
      <c r="T91" s="1436"/>
      <c r="U91" s="1446"/>
      <c r="V91" s="1436"/>
      <c r="W91" s="1440"/>
      <c r="X91" s="1434"/>
      <c r="Y91" s="1509"/>
      <c r="Z91" s="1501"/>
      <c r="AA91" s="1501"/>
      <c r="AB91" s="1501"/>
      <c r="AC91" s="1501"/>
      <c r="AD91" s="1501"/>
      <c r="AE91" s="1501"/>
      <c r="AF91" s="1501"/>
    </row>
    <row r="92" spans="1:32" ht="12.95" customHeight="1">
      <c r="A92" s="1469"/>
      <c r="B92" s="1517"/>
      <c r="C92" s="1447"/>
      <c r="D92" s="1448"/>
      <c r="E92" s="1449"/>
      <c r="F92" s="1421"/>
      <c r="G92" s="1523"/>
      <c r="H92" s="1426"/>
      <c r="I92" s="1426"/>
      <c r="J92" s="1469"/>
      <c r="K92" s="1426"/>
      <c r="L92" s="1426"/>
      <c r="M92" s="1426"/>
      <c r="N92" s="1430"/>
      <c r="O92" s="1426"/>
      <c r="P92" s="1426"/>
      <c r="Q92" s="1426"/>
      <c r="R92" s="1426"/>
      <c r="S92" s="1451"/>
      <c r="T92" s="1436"/>
      <c r="U92" s="1446"/>
      <c r="V92" s="1436"/>
      <c r="W92" s="1440"/>
      <c r="X92" s="1434"/>
      <c r="Y92" s="1509"/>
      <c r="Z92" s="1501"/>
      <c r="AA92" s="1501"/>
      <c r="AB92" s="1501"/>
      <c r="AC92" s="1501"/>
      <c r="AD92" s="1501"/>
      <c r="AE92" s="1501"/>
      <c r="AF92" s="1501"/>
    </row>
    <row r="93" spans="1:32" ht="12.95" customHeight="1">
      <c r="A93" s="1469"/>
      <c r="B93" s="1517"/>
      <c r="C93" s="1447"/>
      <c r="D93" s="1448"/>
      <c r="E93" s="1449"/>
      <c r="F93" s="1421"/>
      <c r="G93" s="1523"/>
      <c r="H93" s="1426"/>
      <c r="I93" s="1426"/>
      <c r="J93" s="1469"/>
      <c r="K93" s="1426"/>
      <c r="L93" s="1426"/>
      <c r="M93" s="1426"/>
      <c r="N93" s="1430"/>
      <c r="O93" s="1426"/>
      <c r="P93" s="1426"/>
      <c r="Q93" s="1426"/>
      <c r="R93" s="1426"/>
      <c r="S93" s="1451"/>
      <c r="T93" s="1436"/>
      <c r="U93" s="1446"/>
      <c r="V93" s="1436"/>
      <c r="W93" s="1440"/>
      <c r="X93" s="1434"/>
      <c r="Y93" s="1509"/>
      <c r="Z93" s="1501"/>
      <c r="AA93" s="1501"/>
      <c r="AB93" s="1501"/>
      <c r="AC93" s="1501"/>
      <c r="AD93" s="1501"/>
      <c r="AE93" s="1501"/>
      <c r="AF93" s="1501"/>
    </row>
    <row r="94" spans="1:32" ht="12.95" customHeight="1">
      <c r="A94" s="1469"/>
      <c r="B94" s="1517"/>
      <c r="C94" s="1447"/>
      <c r="D94" s="1448"/>
      <c r="E94" s="1449"/>
      <c r="F94" s="1421"/>
      <c r="G94" s="1523"/>
      <c r="H94" s="1426"/>
      <c r="I94" s="1426"/>
      <c r="J94" s="1469"/>
      <c r="K94" s="1426"/>
      <c r="L94" s="1426"/>
      <c r="M94" s="1426"/>
      <c r="N94" s="1430"/>
      <c r="O94" s="1426"/>
      <c r="P94" s="1426"/>
      <c r="Q94" s="1426"/>
      <c r="R94" s="1426"/>
      <c r="S94" s="1451"/>
      <c r="T94" s="1436"/>
      <c r="U94" s="1446"/>
      <c r="V94" s="1436"/>
      <c r="W94" s="1440"/>
      <c r="X94" s="1434"/>
      <c r="Y94" s="1509"/>
      <c r="Z94" s="1501"/>
      <c r="AA94" s="1501"/>
      <c r="AB94" s="1501"/>
      <c r="AC94" s="1501"/>
      <c r="AD94" s="1501"/>
      <c r="AE94" s="1501"/>
      <c r="AF94" s="1501"/>
    </row>
    <row r="95" spans="1:32" ht="12.95" customHeight="1">
      <c r="A95" s="1469"/>
      <c r="B95" s="1517"/>
      <c r="C95" s="1447"/>
      <c r="D95" s="1448"/>
      <c r="E95" s="1449"/>
      <c r="F95" s="1421"/>
      <c r="G95" s="1523"/>
      <c r="H95" s="1426"/>
      <c r="I95" s="1426"/>
      <c r="J95" s="1469"/>
      <c r="K95" s="1426"/>
      <c r="L95" s="1426"/>
      <c r="M95" s="1426"/>
      <c r="N95" s="1430"/>
      <c r="O95" s="1426"/>
      <c r="P95" s="1426"/>
      <c r="Q95" s="1426"/>
      <c r="R95" s="1426"/>
      <c r="S95" s="1451"/>
      <c r="T95" s="1436"/>
      <c r="U95" s="1446"/>
      <c r="V95" s="1436"/>
      <c r="W95" s="1440"/>
      <c r="X95" s="1434"/>
      <c r="Y95" s="1509"/>
      <c r="Z95" s="1501"/>
      <c r="AA95" s="1501"/>
      <c r="AB95" s="1501"/>
      <c r="AC95" s="1501"/>
      <c r="AD95" s="1501"/>
      <c r="AE95" s="1501"/>
      <c r="AF95" s="1501"/>
    </row>
    <row r="96" spans="1:32" ht="12.95" customHeight="1">
      <c r="A96" s="1469"/>
      <c r="B96" s="1517"/>
      <c r="C96" s="1447"/>
      <c r="D96" s="1448"/>
      <c r="E96" s="1449"/>
      <c r="F96" s="1421"/>
      <c r="G96" s="1523"/>
      <c r="H96" s="1426"/>
      <c r="I96" s="1426"/>
      <c r="J96" s="1469"/>
      <c r="K96" s="1426"/>
      <c r="L96" s="1426"/>
      <c r="M96" s="1426"/>
      <c r="N96" s="1430"/>
      <c r="O96" s="1426"/>
      <c r="P96" s="1426"/>
      <c r="Q96" s="1426"/>
      <c r="R96" s="1426"/>
      <c r="S96" s="1451"/>
      <c r="T96" s="1436"/>
      <c r="U96" s="1446"/>
      <c r="V96" s="1436"/>
      <c r="W96" s="1440"/>
      <c r="X96" s="1434"/>
      <c r="Y96" s="1509"/>
      <c r="Z96" s="1501"/>
      <c r="AA96" s="1501"/>
      <c r="AB96" s="1501"/>
      <c r="AC96" s="1501"/>
      <c r="AD96" s="1501"/>
      <c r="AE96" s="1501"/>
      <c r="AF96" s="1501"/>
    </row>
    <row r="97" spans="1:32" ht="12.95" customHeight="1">
      <c r="A97" s="1469"/>
      <c r="B97" s="1517"/>
      <c r="C97" s="1447"/>
      <c r="D97" s="1448"/>
      <c r="E97" s="1449"/>
      <c r="F97" s="1421"/>
      <c r="G97" s="1523"/>
      <c r="H97" s="1426"/>
      <c r="I97" s="1426"/>
      <c r="J97" s="1469"/>
      <c r="K97" s="1426"/>
      <c r="L97" s="1426"/>
      <c r="M97" s="1426"/>
      <c r="N97" s="1430"/>
      <c r="O97" s="1426"/>
      <c r="P97" s="1426"/>
      <c r="Q97" s="1426"/>
      <c r="R97" s="1426"/>
      <c r="S97" s="1451"/>
      <c r="T97" s="1436"/>
      <c r="U97" s="1446"/>
      <c r="V97" s="1436"/>
      <c r="W97" s="1440"/>
      <c r="X97" s="1434"/>
      <c r="Y97" s="1509"/>
      <c r="Z97" s="1501"/>
      <c r="AA97" s="1501"/>
      <c r="AB97" s="1501"/>
      <c r="AC97" s="1501"/>
      <c r="AD97" s="1501"/>
      <c r="AE97" s="1501"/>
      <c r="AF97" s="1501"/>
    </row>
    <row r="98" spans="1:32" ht="12.95" customHeight="1">
      <c r="A98" s="1469"/>
      <c r="B98" s="1517"/>
      <c r="C98" s="1447"/>
      <c r="D98" s="1448"/>
      <c r="E98" s="1449"/>
      <c r="F98" s="1421"/>
      <c r="G98" s="1523"/>
      <c r="H98" s="1426"/>
      <c r="I98" s="1426"/>
      <c r="J98" s="1469"/>
      <c r="K98" s="1426"/>
      <c r="L98" s="1426"/>
      <c r="M98" s="1426"/>
      <c r="N98" s="1430"/>
      <c r="O98" s="1426"/>
      <c r="P98" s="1426"/>
      <c r="Q98" s="1426"/>
      <c r="R98" s="1426"/>
      <c r="S98" s="1451"/>
      <c r="T98" s="1436"/>
      <c r="U98" s="1446"/>
      <c r="V98" s="1436"/>
      <c r="W98" s="1440"/>
      <c r="X98" s="1434"/>
      <c r="Y98" s="1509"/>
      <c r="Z98" s="1501"/>
      <c r="AA98" s="1501"/>
      <c r="AB98" s="1501"/>
      <c r="AC98" s="1501"/>
      <c r="AD98" s="1501"/>
      <c r="AE98" s="1501"/>
      <c r="AF98" s="1501"/>
    </row>
    <row r="99" spans="1:32" ht="12.95" customHeight="1">
      <c r="A99" s="1469"/>
      <c r="B99" s="1517"/>
      <c r="C99" s="1447"/>
      <c r="D99" s="1448"/>
      <c r="E99" s="1449"/>
      <c r="F99" s="1421"/>
      <c r="G99" s="1523"/>
      <c r="H99" s="1426"/>
      <c r="I99" s="1426"/>
      <c r="J99" s="1469"/>
      <c r="K99" s="1426"/>
      <c r="L99" s="1426"/>
      <c r="M99" s="1426"/>
      <c r="N99" s="1430"/>
      <c r="O99" s="1426"/>
      <c r="P99" s="1426"/>
      <c r="Q99" s="1426"/>
      <c r="R99" s="1426"/>
      <c r="S99" s="1451"/>
      <c r="T99" s="1436"/>
      <c r="U99" s="1446"/>
      <c r="V99" s="1436"/>
      <c r="W99" s="1440"/>
      <c r="X99" s="1434"/>
      <c r="Y99" s="1509"/>
      <c r="Z99" s="1501"/>
      <c r="AA99" s="1501"/>
      <c r="AB99" s="1501"/>
      <c r="AC99" s="1501"/>
      <c r="AD99" s="1501"/>
      <c r="AE99" s="1501"/>
      <c r="AF99" s="1501"/>
    </row>
    <row r="100" spans="1:32" ht="12.95" customHeight="1">
      <c r="A100" s="1469"/>
      <c r="B100" s="1517"/>
      <c r="C100" s="1447"/>
      <c r="D100" s="1448"/>
      <c r="E100" s="1449"/>
      <c r="F100" s="1421"/>
      <c r="G100" s="1523"/>
      <c r="H100" s="1426"/>
      <c r="I100" s="1426"/>
      <c r="J100" s="1469"/>
      <c r="K100" s="1426"/>
      <c r="L100" s="1426"/>
      <c r="M100" s="1426"/>
      <c r="N100" s="1430"/>
      <c r="O100" s="1426"/>
      <c r="P100" s="1426"/>
      <c r="Q100" s="1426"/>
      <c r="R100" s="1426"/>
      <c r="S100" s="1451"/>
      <c r="T100" s="1436"/>
      <c r="U100" s="1446"/>
      <c r="V100" s="1436"/>
      <c r="W100" s="1440"/>
      <c r="X100" s="1434"/>
      <c r="Y100" s="1509"/>
      <c r="Z100" s="1501"/>
      <c r="AA100" s="1501"/>
      <c r="AB100" s="1501"/>
      <c r="AC100" s="1501"/>
      <c r="AD100" s="1501"/>
      <c r="AE100" s="1501"/>
      <c r="AF100" s="1501"/>
    </row>
    <row r="101" spans="1:32" ht="12.95" customHeight="1"/>
    <row r="102" spans="1:32" ht="12.95" customHeight="1"/>
    <row r="103" spans="1:32" ht="12.95" customHeight="1"/>
    <row r="119" ht="15.75" customHeight="1"/>
    <row r="120" ht="35.25" customHeight="1"/>
    <row r="124" ht="21.75" customHeight="1"/>
    <row r="128" ht="15.75" customHeight="1"/>
    <row r="152" ht="69" customHeight="1"/>
  </sheetData>
  <autoFilter ref="A3:AF3"/>
  <dataConsolidate/>
  <mergeCells count="1">
    <mergeCell ref="A1:AF1"/>
  </mergeCells>
  <phoneticPr fontId="0" type="noConversion"/>
  <dataValidations count="8">
    <dataValidation type="list" allowBlank="1" showInputMessage="1" showErrorMessage="1" sqref="AA4:AA100">
      <formula1>Сокращение_ПЧ</formula1>
    </dataValidation>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Y4:Y100">
      <formula1>Наименование_ведомств</formula1>
    </dataValidation>
    <dataValidation type="list" allowBlank="1" showInputMessage="1" showErrorMessage="1" sqref="G4:G100">
      <formula1>да_нет</formula1>
    </dataValidation>
    <dataValidation type="list" allowBlank="1" showInputMessage="1" showErrorMessage="1" sqref="N4:N100">
      <formula1>причины_пожаров</formula1>
    </dataValidation>
    <dataValidation type="list" allowBlank="1" showInputMessage="1" showErrorMessage="1" sqref="I4:I100">
      <formula1>спорт</formula1>
    </dataValidation>
    <dataValidation type="list" allowBlank="1" showInputMessage="1" showErrorMessage="1" sqref="F4:F100">
      <formula1>районы_и_города_и_ДЧС</formula1>
    </dataValidation>
  </dataValidations>
  <pageMargins left="0.83" right="0.19" top="1" bottom="1" header="0.5" footer="0.5"/>
  <pageSetup paperSize="9" scale="50" orientation="landscape" r:id="rId1"/>
  <headerFooter alignWithMargins="0"/>
  <rowBreaks count="1" manualBreakCount="1">
    <brk id="104" max="17" man="1"/>
  </rowBreaks>
</worksheet>
</file>

<file path=xl/worksheets/sheet31.xml><?xml version="1.0" encoding="utf-8"?>
<worksheet xmlns="http://schemas.openxmlformats.org/spreadsheetml/2006/main" xmlns:r="http://schemas.openxmlformats.org/officeDocument/2006/relationships">
  <sheetPr codeName="Лист16">
    <tabColor rgb="FFFF0000"/>
  </sheetPr>
  <dimension ref="A1:AF158"/>
  <sheetViews>
    <sheetView zoomScale="70" zoomScaleNormal="70" workbookViewId="0">
      <pane ySplit="3" topLeftCell="A4" activePane="bottomLeft" state="frozen"/>
      <selection activeCell="H15" sqref="H15"/>
      <selection pane="bottomLeft" activeCell="O9" sqref="O9"/>
    </sheetView>
  </sheetViews>
  <sheetFormatPr defaultRowHeight="12.75"/>
  <cols>
    <col min="2" max="2" width="17.140625" customWidth="1"/>
    <col min="3" max="3" width="12.140625" customWidth="1"/>
    <col min="4" max="4" width="6.28515625" customWidth="1"/>
    <col min="5" max="5" width="13.7109375" customWidth="1"/>
    <col min="6" max="6" width="17.28515625" customWidth="1"/>
    <col min="7" max="7" width="6.5703125" customWidth="1"/>
    <col min="8" max="8" width="16.42578125" customWidth="1"/>
    <col min="9" max="9" width="26.7109375" customWidth="1"/>
    <col min="10" max="10" width="13.28515625" customWidth="1"/>
    <col min="11" max="11" width="16.85546875" customWidth="1"/>
    <col min="12" max="12" width="12.85546875" customWidth="1"/>
    <col min="13" max="13" width="10.42578125" customWidth="1"/>
    <col min="14" max="14" width="36" customWidth="1"/>
    <col min="15" max="15" width="14.42578125" customWidth="1"/>
    <col min="16" max="16" width="12.7109375" customWidth="1"/>
    <col min="17" max="17" width="14.42578125" customWidth="1"/>
    <col min="18" max="18" width="9.28515625" customWidth="1"/>
    <col min="19" max="19" width="14.5703125" customWidth="1"/>
    <col min="20" max="20" width="15.7109375" customWidth="1"/>
    <col min="21" max="21" width="14.42578125" customWidth="1"/>
    <col min="22" max="22" width="24.28515625" customWidth="1"/>
    <col min="23" max="23" width="15.28515625" customWidth="1"/>
    <col min="24" max="24" width="13.85546875" customWidth="1"/>
  </cols>
  <sheetData>
    <row r="1" spans="1:32" ht="20.25">
      <c r="A1" s="2903" t="s">
        <v>1140</v>
      </c>
      <c r="B1" s="2904"/>
      <c r="C1" s="2904"/>
      <c r="D1" s="2904"/>
      <c r="E1" s="2904"/>
      <c r="F1" s="2904"/>
      <c r="G1" s="2904"/>
      <c r="H1" s="2904"/>
      <c r="I1" s="2904"/>
      <c r="J1" s="2904"/>
      <c r="K1" s="2904"/>
      <c r="L1" s="2904"/>
      <c r="M1" s="2904"/>
      <c r="N1" s="2904"/>
      <c r="O1" s="2904"/>
      <c r="P1" s="2904"/>
      <c r="Q1" s="2904"/>
      <c r="R1" s="2904"/>
      <c r="S1" s="2904"/>
      <c r="T1" s="2904"/>
      <c r="U1" s="2904"/>
      <c r="V1" s="2904"/>
      <c r="W1" s="2904"/>
      <c r="X1" s="2904"/>
      <c r="Y1" s="2904"/>
      <c r="Z1" s="2904"/>
      <c r="AA1" s="2904"/>
      <c r="AB1" s="2904"/>
      <c r="AC1" s="2904"/>
      <c r="AD1" s="2904"/>
      <c r="AE1" s="2904"/>
      <c r="AF1" s="2904"/>
    </row>
    <row r="2" spans="1:32" ht="13.5" thickBot="1"/>
    <row r="3" spans="1:32" ht="91.5" thickTop="1" thickBot="1">
      <c r="A3" s="1669" t="s">
        <v>121</v>
      </c>
      <c r="B3" s="1605" t="s">
        <v>1118</v>
      </c>
      <c r="C3" s="1455" t="s">
        <v>1119</v>
      </c>
      <c r="D3" s="1422" t="s">
        <v>1087</v>
      </c>
      <c r="E3" s="1455" t="s">
        <v>1120</v>
      </c>
      <c r="F3" s="1455" t="s">
        <v>1089</v>
      </c>
      <c r="G3" s="1490" t="s">
        <v>1090</v>
      </c>
      <c r="H3" s="1455" t="s">
        <v>1091</v>
      </c>
      <c r="I3" s="2121" t="s">
        <v>1092</v>
      </c>
      <c r="J3" s="1455" t="s">
        <v>1093</v>
      </c>
      <c r="K3" s="1455" t="s">
        <v>1094</v>
      </c>
      <c r="L3" s="1455" t="s">
        <v>1121</v>
      </c>
      <c r="M3" s="1455" t="s">
        <v>1095</v>
      </c>
      <c r="N3" s="2200" t="s">
        <v>122</v>
      </c>
      <c r="O3" s="2122" t="s">
        <v>1122</v>
      </c>
      <c r="P3" s="1455" t="s">
        <v>1123</v>
      </c>
      <c r="Q3" s="1455" t="s">
        <v>287</v>
      </c>
      <c r="R3" s="1490" t="s">
        <v>1124</v>
      </c>
      <c r="S3" s="1455" t="s">
        <v>1125</v>
      </c>
      <c r="T3" s="1490" t="s">
        <v>1126</v>
      </c>
      <c r="U3" s="1679" t="s">
        <v>878</v>
      </c>
      <c r="V3" s="1490" t="s">
        <v>1127</v>
      </c>
      <c r="W3" s="1490" t="s">
        <v>1128</v>
      </c>
      <c r="X3" s="1490" t="s">
        <v>876</v>
      </c>
      <c r="Y3" s="1490" t="s">
        <v>770</v>
      </c>
      <c r="Z3" s="1453" t="s">
        <v>941</v>
      </c>
      <c r="AA3" s="1612" t="s">
        <v>1129</v>
      </c>
      <c r="AB3" s="1612" t="s">
        <v>1130</v>
      </c>
      <c r="AC3" s="1612" t="s">
        <v>1131</v>
      </c>
      <c r="AD3" s="1613" t="s">
        <v>1132</v>
      </c>
      <c r="AE3" s="1618" t="s">
        <v>1133</v>
      </c>
      <c r="AF3" s="1618" t="s">
        <v>41</v>
      </c>
    </row>
    <row r="4" spans="1:32" ht="72" customHeight="1" thickTop="1">
      <c r="A4" s="1494"/>
      <c r="B4" s="1423"/>
      <c r="C4" s="1525"/>
      <c r="D4" s="1717">
        <f>WEEKDAY(C4,2)</f>
        <v>6</v>
      </c>
      <c r="E4" s="1718"/>
      <c r="F4" s="1431"/>
      <c r="G4" s="1407"/>
      <c r="H4" s="1494"/>
      <c r="I4" s="1458"/>
      <c r="J4" s="1494"/>
      <c r="K4" s="1494"/>
      <c r="L4" s="1458"/>
      <c r="M4" s="1494"/>
      <c r="N4" s="1412"/>
      <c r="O4" s="1494"/>
      <c r="P4" s="1668"/>
      <c r="Q4" s="1668"/>
      <c r="R4" s="1668"/>
      <c r="S4" s="1668"/>
      <c r="T4" s="1586"/>
      <c r="U4" s="1431"/>
      <c r="V4" s="1634"/>
      <c r="W4" s="1634"/>
      <c r="X4" s="1586"/>
      <c r="Y4" s="1533"/>
      <c r="Z4" s="1477"/>
      <c r="AA4" s="1502"/>
      <c r="AB4" s="1494"/>
      <c r="AC4" s="1494"/>
      <c r="AD4" s="1502"/>
      <c r="AE4" s="1502"/>
      <c r="AF4" s="1502"/>
    </row>
    <row r="5" spans="1:32" ht="62.25" customHeight="1">
      <c r="A5" s="1530"/>
      <c r="B5" s="1517"/>
      <c r="C5" s="1535"/>
      <c r="D5" s="1536"/>
      <c r="E5" s="1537"/>
      <c r="F5" s="1421"/>
      <c r="G5" s="1523"/>
      <c r="H5" s="1420"/>
      <c r="I5" s="1420"/>
      <c r="J5" s="1420"/>
      <c r="K5" s="1420"/>
      <c r="L5" s="1420"/>
      <c r="M5" s="1420"/>
      <c r="N5" s="1430"/>
      <c r="O5" s="1530"/>
      <c r="P5" s="1524"/>
      <c r="Q5" s="1524"/>
      <c r="R5" s="1524"/>
      <c r="S5" s="1524"/>
      <c r="T5" s="1434"/>
      <c r="U5" s="1421"/>
      <c r="V5" s="1432"/>
      <c r="W5" s="1432"/>
      <c r="X5" s="1434"/>
      <c r="Y5" s="1509"/>
      <c r="Z5" s="1501"/>
      <c r="AA5" s="1501"/>
      <c r="AB5" s="1501"/>
      <c r="AC5" s="1501"/>
      <c r="AD5" s="1501"/>
      <c r="AE5" s="1501"/>
      <c r="AF5" s="1501"/>
    </row>
    <row r="6" spans="1:32" ht="65.25" customHeight="1">
      <c r="A6" s="1530"/>
      <c r="B6" s="1517"/>
      <c r="C6" s="1535"/>
      <c r="D6" s="1536"/>
      <c r="E6" s="1537"/>
      <c r="F6" s="1421"/>
      <c r="G6" s="1523"/>
      <c r="H6" s="1420"/>
      <c r="I6" s="1420"/>
      <c r="J6" s="1420"/>
      <c r="K6" s="1420"/>
      <c r="L6" s="1420"/>
      <c r="M6" s="1420"/>
      <c r="N6" s="1430"/>
      <c r="O6" s="1530"/>
      <c r="P6" s="1524"/>
      <c r="Q6" s="1524"/>
      <c r="R6" s="1524"/>
      <c r="S6" s="1524"/>
      <c r="T6" s="1434"/>
      <c r="U6" s="1421"/>
      <c r="V6" s="1432"/>
      <c r="W6" s="1432"/>
      <c r="X6" s="1434"/>
      <c r="Y6" s="1509"/>
      <c r="Z6" s="1501"/>
      <c r="AA6" s="1501"/>
      <c r="AB6" s="1501"/>
      <c r="AC6" s="1501"/>
      <c r="AD6" s="1501"/>
      <c r="AE6" s="1501"/>
      <c r="AF6" s="1501"/>
    </row>
    <row r="7" spans="1:32" ht="78" customHeight="1">
      <c r="A7" s="1530"/>
      <c r="B7" s="1517"/>
      <c r="C7" s="1535"/>
      <c r="D7" s="1536"/>
      <c r="E7" s="1537"/>
      <c r="F7" s="1421"/>
      <c r="G7" s="1523"/>
      <c r="H7" s="1420"/>
      <c r="I7" s="1420"/>
      <c r="J7" s="1420"/>
      <c r="K7" s="1420"/>
      <c r="L7" s="1420"/>
      <c r="M7" s="1420"/>
      <c r="N7" s="1430"/>
      <c r="O7" s="1530"/>
      <c r="P7" s="1524"/>
      <c r="Q7" s="1524"/>
      <c r="R7" s="1524"/>
      <c r="S7" s="1524"/>
      <c r="T7" s="1434"/>
      <c r="U7" s="1421"/>
      <c r="V7" s="1432"/>
      <c r="W7" s="1432"/>
      <c r="X7" s="1434"/>
      <c r="Y7" s="1509"/>
      <c r="Z7" s="1501"/>
      <c r="AA7" s="1501"/>
      <c r="AB7" s="1501"/>
      <c r="AC7" s="1501"/>
      <c r="AD7" s="1501"/>
      <c r="AE7" s="1501"/>
      <c r="AF7" s="1501"/>
    </row>
    <row r="8" spans="1:32" ht="86.25" customHeight="1">
      <c r="A8" s="1530"/>
      <c r="B8" s="1517"/>
      <c r="C8" s="1535"/>
      <c r="D8" s="1536"/>
      <c r="E8" s="1537"/>
      <c r="F8" s="1421"/>
      <c r="G8" s="1523"/>
      <c r="H8" s="1420"/>
      <c r="I8" s="1420"/>
      <c r="J8" s="1420"/>
      <c r="K8" s="1420"/>
      <c r="L8" s="1420"/>
      <c r="M8" s="1420"/>
      <c r="N8" s="1430"/>
      <c r="O8" s="1530"/>
      <c r="P8" s="1524"/>
      <c r="Q8" s="1524"/>
      <c r="R8" s="1524"/>
      <c r="S8" s="1524"/>
      <c r="T8" s="1434"/>
      <c r="U8" s="1421"/>
      <c r="V8" s="1432"/>
      <c r="W8" s="1432"/>
      <c r="X8" s="1434"/>
      <c r="Y8" s="1509"/>
      <c r="Z8" s="1501"/>
      <c r="AA8" s="1501"/>
      <c r="AB8" s="1501"/>
      <c r="AC8" s="1501"/>
      <c r="AD8" s="1501"/>
      <c r="AE8" s="1501"/>
      <c r="AF8" s="1501"/>
    </row>
    <row r="9" spans="1:32" ht="86.25" customHeight="1">
      <c r="A9" s="1530"/>
      <c r="B9" s="1517"/>
      <c r="C9" s="1535"/>
      <c r="D9" s="1536"/>
      <c r="E9" s="1537"/>
      <c r="F9" s="1421"/>
      <c r="G9" s="1523"/>
      <c r="H9" s="1420"/>
      <c r="I9" s="1420"/>
      <c r="J9" s="1420"/>
      <c r="K9" s="1420"/>
      <c r="L9" s="1420"/>
      <c r="M9" s="1420"/>
      <c r="N9" s="1430"/>
      <c r="O9" s="1530"/>
      <c r="P9" s="1524"/>
      <c r="Q9" s="1524"/>
      <c r="R9" s="1524"/>
      <c r="S9" s="1524"/>
      <c r="T9" s="1434"/>
      <c r="U9" s="1421"/>
      <c r="V9" s="1432"/>
      <c r="W9" s="1432"/>
      <c r="X9" s="1434"/>
      <c r="Y9" s="1509"/>
      <c r="Z9" s="1501"/>
      <c r="AA9" s="1501"/>
      <c r="AB9" s="1501"/>
      <c r="AC9" s="1501"/>
      <c r="AD9" s="1501"/>
      <c r="AE9" s="1501"/>
      <c r="AF9" s="1501"/>
    </row>
    <row r="10" spans="1:32" ht="58.5" customHeight="1">
      <c r="A10" s="1530"/>
      <c r="B10" s="1517"/>
      <c r="C10" s="1535"/>
      <c r="D10" s="1536"/>
      <c r="E10" s="1537"/>
      <c r="F10" s="1421"/>
      <c r="G10" s="1523"/>
      <c r="H10" s="1420"/>
      <c r="I10" s="1420"/>
      <c r="J10" s="1420"/>
      <c r="K10" s="1420"/>
      <c r="L10" s="1420"/>
      <c r="M10" s="1420"/>
      <c r="N10" s="1430"/>
      <c r="O10" s="1530"/>
      <c r="P10" s="1524"/>
      <c r="Q10" s="1524"/>
      <c r="R10" s="1524"/>
      <c r="S10" s="1524"/>
      <c r="T10" s="1434"/>
      <c r="U10" s="1421"/>
      <c r="V10" s="1432"/>
      <c r="W10" s="1432"/>
      <c r="X10" s="1434"/>
      <c r="Y10" s="1509"/>
      <c r="Z10" s="1501"/>
      <c r="AA10" s="1501"/>
      <c r="AB10" s="1501"/>
      <c r="AC10" s="1501"/>
      <c r="AD10" s="1501"/>
      <c r="AE10" s="1501"/>
      <c r="AF10" s="1501"/>
    </row>
    <row r="11" spans="1:32" ht="45.75" customHeight="1">
      <c r="A11" s="1530"/>
      <c r="B11" s="1517"/>
      <c r="C11" s="1535"/>
      <c r="D11" s="1536"/>
      <c r="E11" s="1537"/>
      <c r="F11" s="1421"/>
      <c r="G11" s="1523"/>
      <c r="H11" s="1420"/>
      <c r="I11" s="1420"/>
      <c r="J11" s="1420"/>
      <c r="K11" s="1420"/>
      <c r="L11" s="1420"/>
      <c r="M11" s="1420"/>
      <c r="N11" s="1430"/>
      <c r="O11" s="1530"/>
      <c r="P11" s="1524"/>
      <c r="Q11" s="1524"/>
      <c r="R11" s="1524"/>
      <c r="S11" s="1524"/>
      <c r="T11" s="1434"/>
      <c r="U11" s="1421"/>
      <c r="V11" s="1432"/>
      <c r="W11" s="1432"/>
      <c r="X11" s="1434"/>
      <c r="Y11" s="1509"/>
      <c r="Z11" s="1501"/>
      <c r="AA11" s="1501"/>
      <c r="AB11" s="1501"/>
      <c r="AC11" s="1501"/>
      <c r="AD11" s="1501"/>
      <c r="AE11" s="1501"/>
      <c r="AF11" s="1501"/>
    </row>
    <row r="12" spans="1:32" ht="79.5" customHeight="1">
      <c r="A12" s="1530"/>
      <c r="B12" s="1517"/>
      <c r="C12" s="1535"/>
      <c r="D12" s="1536"/>
      <c r="E12" s="1537"/>
      <c r="F12" s="1421"/>
      <c r="G12" s="1523"/>
      <c r="H12" s="1420"/>
      <c r="I12" s="1420"/>
      <c r="J12" s="1420"/>
      <c r="K12" s="1420"/>
      <c r="L12" s="1420"/>
      <c r="M12" s="1420"/>
      <c r="N12" s="1430"/>
      <c r="O12" s="1530"/>
      <c r="P12" s="1524"/>
      <c r="Q12" s="1524"/>
      <c r="R12" s="1524"/>
      <c r="S12" s="1524"/>
      <c r="T12" s="1434"/>
      <c r="U12" s="1421"/>
      <c r="V12" s="1432"/>
      <c r="W12" s="1432"/>
      <c r="X12" s="1434"/>
      <c r="Y12" s="1509"/>
      <c r="Z12" s="1501"/>
      <c r="AA12" s="1501"/>
      <c r="AB12" s="1501"/>
      <c r="AC12" s="1501"/>
      <c r="AD12" s="1501"/>
      <c r="AE12" s="1501"/>
      <c r="AF12" s="1501"/>
    </row>
    <row r="13" spans="1:32" ht="57.75" customHeight="1">
      <c r="A13" s="1530"/>
      <c r="B13" s="1517"/>
      <c r="C13" s="1535"/>
      <c r="D13" s="1536"/>
      <c r="E13" s="1537"/>
      <c r="F13" s="1421"/>
      <c r="G13" s="1523"/>
      <c r="H13" s="1420"/>
      <c r="I13" s="1420"/>
      <c r="J13" s="1420"/>
      <c r="K13" s="1420"/>
      <c r="L13" s="1420"/>
      <c r="M13" s="1420"/>
      <c r="N13" s="1430"/>
      <c r="O13" s="1530"/>
      <c r="P13" s="1524"/>
      <c r="Q13" s="1524"/>
      <c r="R13" s="1524"/>
      <c r="S13" s="1524"/>
      <c r="T13" s="1434"/>
      <c r="U13" s="1421"/>
      <c r="V13" s="1432"/>
      <c r="W13" s="1432"/>
      <c r="X13" s="1434"/>
      <c r="Y13" s="1509"/>
      <c r="Z13" s="1501"/>
      <c r="AA13" s="1501"/>
      <c r="AB13" s="1501"/>
      <c r="AC13" s="1501"/>
      <c r="AD13" s="1501"/>
      <c r="AE13" s="1501"/>
      <c r="AF13" s="1501"/>
    </row>
    <row r="14" spans="1:32" ht="33" customHeight="1">
      <c r="A14" s="1530"/>
      <c r="B14" s="1517"/>
      <c r="C14" s="1535"/>
      <c r="D14" s="1536"/>
      <c r="E14" s="1537"/>
      <c r="F14" s="1421"/>
      <c r="G14" s="1523"/>
      <c r="H14" s="1420"/>
      <c r="I14" s="1420"/>
      <c r="J14" s="1420"/>
      <c r="K14" s="1420"/>
      <c r="L14" s="1420"/>
      <c r="M14" s="1420"/>
      <c r="N14" s="1430"/>
      <c r="O14" s="1530"/>
      <c r="P14" s="1524"/>
      <c r="Q14" s="1524"/>
      <c r="R14" s="1524"/>
      <c r="S14" s="1524"/>
      <c r="T14" s="1434"/>
      <c r="U14" s="1421"/>
      <c r="V14" s="1432"/>
      <c r="W14" s="1432"/>
      <c r="X14" s="1434"/>
      <c r="Y14" s="1509"/>
      <c r="Z14" s="1501"/>
      <c r="AA14" s="1501"/>
      <c r="AB14" s="1501"/>
      <c r="AC14" s="1501"/>
      <c r="AD14" s="1501"/>
      <c r="AE14" s="1501"/>
      <c r="AF14" s="1501"/>
    </row>
    <row r="15" spans="1:32" ht="57.75" customHeight="1">
      <c r="A15" s="1530"/>
      <c r="B15" s="1517"/>
      <c r="C15" s="1535"/>
      <c r="D15" s="1536"/>
      <c r="E15" s="1537"/>
      <c r="F15" s="1421"/>
      <c r="G15" s="1523"/>
      <c r="H15" s="1420"/>
      <c r="I15" s="1420"/>
      <c r="J15" s="1420"/>
      <c r="K15" s="1420"/>
      <c r="L15" s="1420"/>
      <c r="M15" s="1420"/>
      <c r="N15" s="1430"/>
      <c r="O15" s="1530"/>
      <c r="P15" s="1524"/>
      <c r="Q15" s="1524"/>
      <c r="R15" s="1524"/>
      <c r="S15" s="1524"/>
      <c r="T15" s="1434"/>
      <c r="U15" s="1421"/>
      <c r="V15" s="1432"/>
      <c r="W15" s="1432"/>
      <c r="X15" s="1434"/>
      <c r="Y15" s="1509"/>
      <c r="Z15" s="1501"/>
      <c r="AA15" s="1501"/>
      <c r="AB15" s="1501"/>
      <c r="AC15" s="1501"/>
      <c r="AD15" s="1501"/>
      <c r="AE15" s="1501"/>
      <c r="AF15" s="1501"/>
    </row>
    <row r="16" spans="1:32" ht="57.75" customHeight="1">
      <c r="A16" s="1530"/>
      <c r="B16" s="1517"/>
      <c r="C16" s="1535"/>
      <c r="D16" s="1536"/>
      <c r="E16" s="1537"/>
      <c r="F16" s="1421"/>
      <c r="G16" s="1523"/>
      <c r="H16" s="1420"/>
      <c r="I16" s="1420"/>
      <c r="J16" s="1420"/>
      <c r="K16" s="1420"/>
      <c r="L16" s="1420"/>
      <c r="M16" s="1420"/>
      <c r="N16" s="1430"/>
      <c r="O16" s="1530"/>
      <c r="P16" s="1524"/>
      <c r="Q16" s="1524"/>
      <c r="R16" s="1524"/>
      <c r="S16" s="1524"/>
      <c r="T16" s="1434"/>
      <c r="U16" s="1421"/>
      <c r="V16" s="1432"/>
      <c r="W16" s="1432"/>
      <c r="X16" s="1434"/>
      <c r="Y16" s="1509"/>
      <c r="Z16" s="1501"/>
      <c r="AA16" s="1501"/>
      <c r="AB16" s="1501"/>
      <c r="AC16" s="1501"/>
      <c r="AD16" s="1501"/>
      <c r="AE16" s="1501"/>
      <c r="AF16" s="1501"/>
    </row>
    <row r="17" spans="1:32" ht="57.75" customHeight="1">
      <c r="A17" s="1530"/>
      <c r="B17" s="1517"/>
      <c r="C17" s="1535"/>
      <c r="D17" s="1536"/>
      <c r="E17" s="1537"/>
      <c r="F17" s="1421"/>
      <c r="G17" s="1523"/>
      <c r="H17" s="1420"/>
      <c r="I17" s="1420"/>
      <c r="J17" s="1420"/>
      <c r="K17" s="1420"/>
      <c r="L17" s="1420"/>
      <c r="M17" s="1420"/>
      <c r="N17" s="1430"/>
      <c r="O17" s="1530"/>
      <c r="P17" s="1524"/>
      <c r="Q17" s="1524"/>
      <c r="R17" s="1524"/>
      <c r="S17" s="1524"/>
      <c r="T17" s="1434"/>
      <c r="U17" s="1421"/>
      <c r="V17" s="1432"/>
      <c r="W17" s="1432"/>
      <c r="X17" s="1434"/>
      <c r="Y17" s="1509"/>
      <c r="Z17" s="1501"/>
      <c r="AA17" s="1501"/>
      <c r="AB17" s="1501"/>
      <c r="AC17" s="1501"/>
      <c r="AD17" s="1501"/>
      <c r="AE17" s="1501"/>
      <c r="AF17" s="1501"/>
    </row>
    <row r="18" spans="1:32" ht="33" customHeight="1">
      <c r="A18" s="1530"/>
      <c r="B18" s="1517"/>
      <c r="C18" s="1535"/>
      <c r="D18" s="1536"/>
      <c r="E18" s="1537"/>
      <c r="F18" s="1421"/>
      <c r="G18" s="1523"/>
      <c r="H18" s="1420"/>
      <c r="I18" s="1420"/>
      <c r="J18" s="1420"/>
      <c r="K18" s="1420"/>
      <c r="L18" s="1420"/>
      <c r="M18" s="1420"/>
      <c r="N18" s="1430"/>
      <c r="O18" s="1530"/>
      <c r="P18" s="1524"/>
      <c r="Q18" s="1524"/>
      <c r="R18" s="1524"/>
      <c r="S18" s="1524"/>
      <c r="T18" s="1434"/>
      <c r="U18" s="1421"/>
      <c r="V18" s="1432"/>
      <c r="W18" s="1432"/>
      <c r="X18" s="1434"/>
      <c r="Y18" s="1509"/>
      <c r="Z18" s="1501"/>
      <c r="AA18" s="1501"/>
      <c r="AB18" s="1501"/>
      <c r="AC18" s="1501"/>
      <c r="AD18" s="1501"/>
      <c r="AE18" s="1501"/>
      <c r="AF18" s="1501"/>
    </row>
    <row r="19" spans="1:32" ht="12.95" customHeight="1">
      <c r="A19" s="1530"/>
      <c r="B19" s="1517"/>
      <c r="C19" s="1535"/>
      <c r="D19" s="1536"/>
      <c r="E19" s="1537"/>
      <c r="F19" s="1421"/>
      <c r="G19" s="1523"/>
      <c r="H19" s="1420"/>
      <c r="I19" s="1420"/>
      <c r="J19" s="1420"/>
      <c r="K19" s="1420"/>
      <c r="L19" s="1420"/>
      <c r="M19" s="1420"/>
      <c r="N19" s="1430"/>
      <c r="O19" s="1530"/>
      <c r="P19" s="1524"/>
      <c r="Q19" s="1524"/>
      <c r="R19" s="1524"/>
      <c r="S19" s="1524"/>
      <c r="T19" s="1434"/>
      <c r="U19" s="1421"/>
      <c r="V19" s="1432"/>
      <c r="W19" s="1432"/>
      <c r="X19" s="1434"/>
      <c r="Y19" s="1509"/>
      <c r="Z19" s="1501"/>
      <c r="AA19" s="1501"/>
      <c r="AB19" s="1501"/>
      <c r="AC19" s="1501"/>
      <c r="AD19" s="1501"/>
      <c r="AE19" s="1501"/>
      <c r="AF19" s="1501"/>
    </row>
    <row r="20" spans="1:32" ht="12.95" customHeight="1">
      <c r="A20" s="1530"/>
      <c r="B20" s="1517"/>
      <c r="C20" s="1535"/>
      <c r="D20" s="1536"/>
      <c r="E20" s="1537"/>
      <c r="F20" s="1421"/>
      <c r="G20" s="1523"/>
      <c r="H20" s="1420"/>
      <c r="I20" s="1420"/>
      <c r="J20" s="1420"/>
      <c r="K20" s="1420"/>
      <c r="L20" s="1420"/>
      <c r="M20" s="1420"/>
      <c r="N20" s="1430"/>
      <c r="O20" s="1530"/>
      <c r="P20" s="1524"/>
      <c r="Q20" s="1524"/>
      <c r="R20" s="1524"/>
      <c r="S20" s="1524"/>
      <c r="T20" s="1434"/>
      <c r="U20" s="1421"/>
      <c r="V20" s="1432"/>
      <c r="W20" s="1432"/>
      <c r="X20" s="1434"/>
      <c r="Y20" s="1509"/>
      <c r="Z20" s="1501"/>
      <c r="AA20" s="1501"/>
      <c r="AB20" s="1501"/>
      <c r="AC20" s="1501"/>
      <c r="AD20" s="1501"/>
      <c r="AE20" s="1501"/>
      <c r="AF20" s="1501"/>
    </row>
    <row r="21" spans="1:32" ht="12.95" customHeight="1">
      <c r="A21" s="1530"/>
      <c r="B21" s="1517"/>
      <c r="C21" s="1535"/>
      <c r="D21" s="1536"/>
      <c r="E21" s="1537"/>
      <c r="F21" s="1421"/>
      <c r="G21" s="1523"/>
      <c r="H21" s="1420"/>
      <c r="I21" s="1420"/>
      <c r="J21" s="1420"/>
      <c r="K21" s="1420"/>
      <c r="L21" s="1420"/>
      <c r="M21" s="1420"/>
      <c r="N21" s="1430"/>
      <c r="O21" s="1530"/>
      <c r="P21" s="1524"/>
      <c r="Q21" s="1524"/>
      <c r="R21" s="1524"/>
      <c r="S21" s="1524"/>
      <c r="T21" s="1434"/>
      <c r="U21" s="1421"/>
      <c r="V21" s="1432"/>
      <c r="W21" s="1432"/>
      <c r="X21" s="1434"/>
      <c r="Y21" s="1509"/>
      <c r="Z21" s="1501"/>
      <c r="AA21" s="1501"/>
      <c r="AB21" s="1501"/>
      <c r="AC21" s="1501"/>
      <c r="AD21" s="1501"/>
      <c r="AE21" s="1501"/>
      <c r="AF21" s="1501"/>
    </row>
    <row r="22" spans="1:32" ht="12.95" customHeight="1">
      <c r="A22" s="1530"/>
      <c r="B22" s="1517"/>
      <c r="C22" s="1535"/>
      <c r="D22" s="1536"/>
      <c r="E22" s="1537"/>
      <c r="F22" s="1421"/>
      <c r="G22" s="1523"/>
      <c r="H22" s="1420"/>
      <c r="I22" s="1420"/>
      <c r="J22" s="1420"/>
      <c r="K22" s="1420"/>
      <c r="L22" s="1420"/>
      <c r="M22" s="1420"/>
      <c r="N22" s="1430"/>
      <c r="O22" s="1530"/>
      <c r="P22" s="1524"/>
      <c r="Q22" s="1524"/>
      <c r="R22" s="1524"/>
      <c r="S22" s="1524"/>
      <c r="T22" s="1434"/>
      <c r="U22" s="1421"/>
      <c r="V22" s="1432"/>
      <c r="W22" s="1432"/>
      <c r="X22" s="1434"/>
      <c r="Y22" s="1509"/>
      <c r="Z22" s="1501"/>
      <c r="AA22" s="1501"/>
      <c r="AB22" s="1501"/>
      <c r="AC22" s="1501"/>
      <c r="AD22" s="1501"/>
      <c r="AE22" s="1501"/>
      <c r="AF22" s="1501"/>
    </row>
    <row r="23" spans="1:32" ht="12.95" customHeight="1">
      <c r="A23" s="1530"/>
      <c r="B23" s="1517"/>
      <c r="C23" s="1535"/>
      <c r="D23" s="1536"/>
      <c r="E23" s="1537"/>
      <c r="F23" s="1421"/>
      <c r="G23" s="1523"/>
      <c r="H23" s="1420"/>
      <c r="I23" s="1420"/>
      <c r="J23" s="1420"/>
      <c r="K23" s="1420"/>
      <c r="L23" s="1420"/>
      <c r="M23" s="1420"/>
      <c r="N23" s="1430"/>
      <c r="O23" s="1530"/>
      <c r="P23" s="1524"/>
      <c r="Q23" s="1524"/>
      <c r="R23" s="1524"/>
      <c r="S23" s="1524"/>
      <c r="T23" s="1434"/>
      <c r="U23" s="1421"/>
      <c r="V23" s="1432"/>
      <c r="W23" s="1432"/>
      <c r="X23" s="1434"/>
      <c r="Y23" s="1509"/>
      <c r="Z23" s="1501"/>
      <c r="AA23" s="1501"/>
      <c r="AB23" s="1501"/>
      <c r="AC23" s="1501"/>
      <c r="AD23" s="1501"/>
      <c r="AE23" s="1501"/>
      <c r="AF23" s="1501"/>
    </row>
    <row r="24" spans="1:32" ht="12.95" customHeight="1">
      <c r="A24" s="1530"/>
      <c r="B24" s="1517"/>
      <c r="C24" s="1535"/>
      <c r="D24" s="1536"/>
      <c r="E24" s="1537"/>
      <c r="F24" s="1421"/>
      <c r="G24" s="1523"/>
      <c r="H24" s="1420"/>
      <c r="I24" s="1420"/>
      <c r="J24" s="1420"/>
      <c r="K24" s="1420"/>
      <c r="L24" s="1420"/>
      <c r="M24" s="1420"/>
      <c r="N24" s="1430"/>
      <c r="O24" s="1530"/>
      <c r="P24" s="1524"/>
      <c r="Q24" s="1524"/>
      <c r="R24" s="1524"/>
      <c r="S24" s="1524"/>
      <c r="T24" s="1434"/>
      <c r="U24" s="1421"/>
      <c r="V24" s="1432"/>
      <c r="W24" s="1432"/>
      <c r="X24" s="1434"/>
      <c r="Y24" s="1509"/>
      <c r="Z24" s="1501"/>
      <c r="AA24" s="1501"/>
      <c r="AB24" s="1501"/>
      <c r="AC24" s="1501"/>
      <c r="AD24" s="1501"/>
      <c r="AE24" s="1501"/>
      <c r="AF24" s="1501"/>
    </row>
    <row r="25" spans="1:32" ht="12.95" customHeight="1">
      <c r="A25" s="1530"/>
      <c r="B25" s="1517"/>
      <c r="C25" s="1535"/>
      <c r="D25" s="1536"/>
      <c r="E25" s="1537"/>
      <c r="F25" s="1421"/>
      <c r="G25" s="1523"/>
      <c r="H25" s="1420"/>
      <c r="I25" s="1420"/>
      <c r="J25" s="1420"/>
      <c r="K25" s="1420"/>
      <c r="L25" s="1420"/>
      <c r="M25" s="1420"/>
      <c r="N25" s="1430"/>
      <c r="O25" s="1530"/>
      <c r="P25" s="1524"/>
      <c r="Q25" s="1524"/>
      <c r="R25" s="1524"/>
      <c r="S25" s="1524"/>
      <c r="T25" s="1434"/>
      <c r="U25" s="1421"/>
      <c r="V25" s="1432"/>
      <c r="W25" s="1432"/>
      <c r="X25" s="1434"/>
      <c r="Y25" s="1509"/>
      <c r="Z25" s="1501"/>
      <c r="AA25" s="1501"/>
      <c r="AB25" s="1501"/>
      <c r="AC25" s="1501"/>
      <c r="AD25" s="1501"/>
      <c r="AE25" s="1501"/>
      <c r="AF25" s="1501"/>
    </row>
    <row r="26" spans="1:32" ht="12.95" customHeight="1">
      <c r="A26" s="1530"/>
      <c r="B26" s="1517"/>
      <c r="C26" s="1535"/>
      <c r="D26" s="1536"/>
      <c r="E26" s="1537"/>
      <c r="F26" s="1421"/>
      <c r="G26" s="1523"/>
      <c r="H26" s="1420"/>
      <c r="I26" s="1420"/>
      <c r="J26" s="1420"/>
      <c r="K26" s="1420"/>
      <c r="L26" s="1420"/>
      <c r="M26" s="1420"/>
      <c r="N26" s="1430"/>
      <c r="O26" s="1530"/>
      <c r="P26" s="1524"/>
      <c r="Q26" s="1524"/>
      <c r="R26" s="1524"/>
      <c r="S26" s="1524"/>
      <c r="T26" s="1434"/>
      <c r="U26" s="1421"/>
      <c r="V26" s="1432"/>
      <c r="W26" s="1432"/>
      <c r="X26" s="1434"/>
      <c r="Y26" s="1509"/>
      <c r="Z26" s="1501"/>
      <c r="AA26" s="1501"/>
      <c r="AB26" s="1501"/>
      <c r="AC26" s="1501"/>
      <c r="AD26" s="1501"/>
      <c r="AE26" s="1501"/>
      <c r="AF26" s="1501"/>
    </row>
    <row r="27" spans="1:32" ht="12.95" customHeight="1">
      <c r="A27" s="1530"/>
      <c r="B27" s="1517"/>
      <c r="C27" s="1535"/>
      <c r="D27" s="1536"/>
      <c r="E27" s="1537"/>
      <c r="F27" s="1421"/>
      <c r="G27" s="1523"/>
      <c r="H27" s="1420"/>
      <c r="I27" s="1420"/>
      <c r="J27" s="1420"/>
      <c r="K27" s="1420"/>
      <c r="L27" s="1420"/>
      <c r="M27" s="1420"/>
      <c r="N27" s="1430"/>
      <c r="O27" s="1530"/>
      <c r="P27" s="1524"/>
      <c r="Q27" s="1524"/>
      <c r="R27" s="1524"/>
      <c r="S27" s="1524"/>
      <c r="T27" s="1434"/>
      <c r="U27" s="1421"/>
      <c r="V27" s="1432"/>
      <c r="W27" s="1432"/>
      <c r="X27" s="1434"/>
      <c r="Y27" s="1509"/>
      <c r="Z27" s="1501"/>
      <c r="AA27" s="1501"/>
      <c r="AB27" s="1501"/>
      <c r="AC27" s="1501"/>
      <c r="AD27" s="1501"/>
      <c r="AE27" s="1501"/>
      <c r="AF27" s="1501"/>
    </row>
    <row r="28" spans="1:32" ht="12.95" customHeight="1">
      <c r="A28" s="1530"/>
      <c r="B28" s="1517"/>
      <c r="C28" s="1535"/>
      <c r="D28" s="1536"/>
      <c r="E28" s="1537"/>
      <c r="F28" s="1421"/>
      <c r="G28" s="1523"/>
      <c r="H28" s="1420"/>
      <c r="I28" s="1420"/>
      <c r="J28" s="1420"/>
      <c r="K28" s="1420"/>
      <c r="L28" s="1420"/>
      <c r="M28" s="1420"/>
      <c r="N28" s="1430"/>
      <c r="O28" s="1530"/>
      <c r="P28" s="1524"/>
      <c r="Q28" s="1524"/>
      <c r="R28" s="1524"/>
      <c r="S28" s="1524"/>
      <c r="T28" s="1434"/>
      <c r="U28" s="1421"/>
      <c r="V28" s="1432"/>
      <c r="W28" s="1432"/>
      <c r="X28" s="1434"/>
      <c r="Y28" s="1509"/>
      <c r="Z28" s="1501"/>
      <c r="AA28" s="1501"/>
      <c r="AB28" s="1501"/>
      <c r="AC28" s="1501"/>
      <c r="AD28" s="1501"/>
      <c r="AE28" s="1501"/>
      <c r="AF28" s="1501"/>
    </row>
    <row r="29" spans="1:32" ht="12.95" customHeight="1">
      <c r="A29" s="1530"/>
      <c r="B29" s="1517"/>
      <c r="C29" s="1535"/>
      <c r="D29" s="1536"/>
      <c r="E29" s="1537"/>
      <c r="F29" s="1421"/>
      <c r="G29" s="1523"/>
      <c r="H29" s="1420"/>
      <c r="I29" s="1420"/>
      <c r="J29" s="1420"/>
      <c r="K29" s="1420"/>
      <c r="L29" s="1420"/>
      <c r="M29" s="1420"/>
      <c r="N29" s="1430"/>
      <c r="O29" s="1530"/>
      <c r="P29" s="1524"/>
      <c r="Q29" s="1524"/>
      <c r="R29" s="1524"/>
      <c r="S29" s="1524"/>
      <c r="T29" s="1434"/>
      <c r="U29" s="1421"/>
      <c r="V29" s="1432"/>
      <c r="W29" s="1432"/>
      <c r="X29" s="1434"/>
      <c r="Y29" s="1509"/>
      <c r="Z29" s="1501"/>
      <c r="AA29" s="1501"/>
      <c r="AB29" s="1501"/>
      <c r="AC29" s="1501"/>
      <c r="AD29" s="1501"/>
      <c r="AE29" s="1501"/>
      <c r="AF29" s="1501"/>
    </row>
    <row r="30" spans="1:32" ht="12.95" customHeight="1">
      <c r="A30" s="1530"/>
      <c r="B30" s="1517"/>
      <c r="C30" s="1535"/>
      <c r="D30" s="1536"/>
      <c r="E30" s="1537"/>
      <c r="F30" s="1421"/>
      <c r="G30" s="1523"/>
      <c r="H30" s="1420"/>
      <c r="I30" s="1420"/>
      <c r="J30" s="1420"/>
      <c r="K30" s="1420"/>
      <c r="L30" s="1420"/>
      <c r="M30" s="1420"/>
      <c r="N30" s="1430"/>
      <c r="O30" s="1530"/>
      <c r="P30" s="1524"/>
      <c r="Q30" s="1524"/>
      <c r="R30" s="1524"/>
      <c r="S30" s="1524"/>
      <c r="T30" s="1434"/>
      <c r="U30" s="1421"/>
      <c r="V30" s="1432"/>
      <c r="W30" s="1432"/>
      <c r="X30" s="1434"/>
      <c r="Y30" s="1509"/>
      <c r="Z30" s="1501"/>
      <c r="AA30" s="1501"/>
      <c r="AB30" s="1501"/>
      <c r="AC30" s="1501"/>
      <c r="AD30" s="1501"/>
      <c r="AE30" s="1501"/>
      <c r="AF30" s="1501"/>
    </row>
    <row r="31" spans="1:32" ht="12.95" customHeight="1">
      <c r="A31" s="1530"/>
      <c r="B31" s="1517"/>
      <c r="C31" s="1535"/>
      <c r="D31" s="1536"/>
      <c r="E31" s="1537"/>
      <c r="F31" s="1421"/>
      <c r="G31" s="1523"/>
      <c r="H31" s="1420"/>
      <c r="I31" s="1420"/>
      <c r="J31" s="1420"/>
      <c r="K31" s="1420"/>
      <c r="L31" s="1420"/>
      <c r="M31" s="1420"/>
      <c r="N31" s="1430"/>
      <c r="O31" s="1530"/>
      <c r="P31" s="1524"/>
      <c r="Q31" s="1524"/>
      <c r="R31" s="1524"/>
      <c r="S31" s="1524"/>
      <c r="T31" s="1434"/>
      <c r="U31" s="1421"/>
      <c r="V31" s="1432"/>
      <c r="W31" s="1432"/>
      <c r="X31" s="1434"/>
      <c r="Y31" s="1509"/>
      <c r="Z31" s="1501"/>
      <c r="AA31" s="1501"/>
      <c r="AB31" s="1501"/>
      <c r="AC31" s="1501"/>
      <c r="AD31" s="1501"/>
      <c r="AE31" s="1501"/>
      <c r="AF31" s="1501"/>
    </row>
    <row r="32" spans="1:32" ht="12.95" customHeight="1">
      <c r="A32" s="1530"/>
      <c r="B32" s="1517"/>
      <c r="C32" s="1535"/>
      <c r="D32" s="1536"/>
      <c r="E32" s="1537"/>
      <c r="F32" s="1421"/>
      <c r="G32" s="1523"/>
      <c r="H32" s="1420"/>
      <c r="I32" s="1420"/>
      <c r="J32" s="1420"/>
      <c r="K32" s="1420"/>
      <c r="L32" s="1420"/>
      <c r="M32" s="1420"/>
      <c r="N32" s="1430"/>
      <c r="O32" s="1530"/>
      <c r="P32" s="1524"/>
      <c r="Q32" s="1524"/>
      <c r="R32" s="1524"/>
      <c r="S32" s="1524"/>
      <c r="T32" s="1434"/>
      <c r="U32" s="1421"/>
      <c r="V32" s="1432"/>
      <c r="W32" s="1432"/>
      <c r="X32" s="1434"/>
      <c r="Y32" s="1509"/>
      <c r="Z32" s="1501"/>
      <c r="AA32" s="1501"/>
      <c r="AB32" s="1501"/>
      <c r="AC32" s="1501"/>
      <c r="AD32" s="1501"/>
      <c r="AE32" s="1501"/>
      <c r="AF32" s="1501"/>
    </row>
    <row r="33" spans="1:32" ht="12.95" customHeight="1">
      <c r="A33" s="1530"/>
      <c r="B33" s="1517"/>
      <c r="C33" s="1535"/>
      <c r="D33" s="1536"/>
      <c r="E33" s="1537"/>
      <c r="F33" s="1421"/>
      <c r="G33" s="1523"/>
      <c r="H33" s="1420"/>
      <c r="I33" s="1420"/>
      <c r="J33" s="1420"/>
      <c r="K33" s="1420"/>
      <c r="L33" s="1420"/>
      <c r="M33" s="1420"/>
      <c r="N33" s="1430"/>
      <c r="O33" s="1530"/>
      <c r="P33" s="1524"/>
      <c r="Q33" s="1524"/>
      <c r="R33" s="1524"/>
      <c r="S33" s="1524"/>
      <c r="T33" s="1434"/>
      <c r="U33" s="1421"/>
      <c r="V33" s="1432"/>
      <c r="W33" s="1432"/>
      <c r="X33" s="1434"/>
      <c r="Y33" s="1509"/>
      <c r="Z33" s="1501"/>
      <c r="AA33" s="1501"/>
      <c r="AB33" s="1501"/>
      <c r="AC33" s="1501"/>
      <c r="AD33" s="1501"/>
      <c r="AE33" s="1501"/>
      <c r="AF33" s="1501"/>
    </row>
    <row r="34" spans="1:32" ht="12.95" customHeight="1">
      <c r="A34" s="1530"/>
      <c r="B34" s="1517"/>
      <c r="C34" s="1535"/>
      <c r="D34" s="1536"/>
      <c r="E34" s="1537"/>
      <c r="F34" s="1421"/>
      <c r="G34" s="1523"/>
      <c r="H34" s="1420"/>
      <c r="I34" s="1420"/>
      <c r="J34" s="1420"/>
      <c r="K34" s="1420"/>
      <c r="L34" s="1420"/>
      <c r="M34" s="1420"/>
      <c r="N34" s="1430"/>
      <c r="O34" s="1530"/>
      <c r="P34" s="1524"/>
      <c r="Q34" s="1524"/>
      <c r="R34" s="1524"/>
      <c r="S34" s="1524"/>
      <c r="T34" s="1434"/>
      <c r="U34" s="1421"/>
      <c r="V34" s="1432"/>
      <c r="W34" s="1432"/>
      <c r="X34" s="1434"/>
      <c r="Y34" s="1509"/>
      <c r="Z34" s="1501"/>
      <c r="AA34" s="1501"/>
      <c r="AB34" s="1501"/>
      <c r="AC34" s="1501"/>
      <c r="AD34" s="1501"/>
      <c r="AE34" s="1501"/>
      <c r="AF34" s="1501"/>
    </row>
    <row r="35" spans="1:32" ht="12.95" customHeight="1">
      <c r="A35" s="1530"/>
      <c r="B35" s="1517"/>
      <c r="C35" s="1535"/>
      <c r="D35" s="1536"/>
      <c r="E35" s="1537"/>
      <c r="F35" s="1421"/>
      <c r="G35" s="1523"/>
      <c r="H35" s="1420"/>
      <c r="I35" s="1420"/>
      <c r="J35" s="1420"/>
      <c r="K35" s="1420"/>
      <c r="L35" s="1420"/>
      <c r="M35" s="1420"/>
      <c r="N35" s="1430"/>
      <c r="O35" s="1530"/>
      <c r="P35" s="1524"/>
      <c r="Q35" s="1524"/>
      <c r="R35" s="1524"/>
      <c r="S35" s="1524"/>
      <c r="T35" s="1434"/>
      <c r="U35" s="1421"/>
      <c r="V35" s="1432"/>
      <c r="W35" s="1432"/>
      <c r="X35" s="1434"/>
      <c r="Y35" s="1509"/>
      <c r="Z35" s="1501"/>
      <c r="AA35" s="1501"/>
      <c r="AB35" s="1501"/>
      <c r="AC35" s="1501"/>
      <c r="AD35" s="1501"/>
      <c r="AE35" s="1501"/>
      <c r="AF35" s="1501"/>
    </row>
    <row r="36" spans="1:32" ht="12.95" customHeight="1">
      <c r="A36" s="1530"/>
      <c r="B36" s="1517"/>
      <c r="C36" s="1535"/>
      <c r="D36" s="1536"/>
      <c r="E36" s="1537"/>
      <c r="F36" s="1421"/>
      <c r="G36" s="1523"/>
      <c r="H36" s="1420"/>
      <c r="I36" s="1420"/>
      <c r="J36" s="1420"/>
      <c r="K36" s="1420"/>
      <c r="L36" s="1420"/>
      <c r="M36" s="1420"/>
      <c r="N36" s="1430"/>
      <c r="O36" s="1530"/>
      <c r="P36" s="1524"/>
      <c r="Q36" s="1524"/>
      <c r="R36" s="1524"/>
      <c r="S36" s="1524"/>
      <c r="T36" s="1434"/>
      <c r="U36" s="1421"/>
      <c r="V36" s="1432"/>
      <c r="W36" s="1432"/>
      <c r="X36" s="1434"/>
      <c r="Y36" s="1509"/>
      <c r="Z36" s="1501"/>
      <c r="AA36" s="1501"/>
      <c r="AB36" s="1501"/>
      <c r="AC36" s="1501"/>
      <c r="AD36" s="1501"/>
      <c r="AE36" s="1501"/>
      <c r="AF36" s="1501"/>
    </row>
    <row r="37" spans="1:32" ht="12.95" customHeight="1">
      <c r="A37" s="1530"/>
      <c r="B37" s="1517"/>
      <c r="C37" s="1535"/>
      <c r="D37" s="1536"/>
      <c r="E37" s="1537"/>
      <c r="F37" s="1421"/>
      <c r="G37" s="1523"/>
      <c r="H37" s="1420"/>
      <c r="I37" s="1420"/>
      <c r="J37" s="1420"/>
      <c r="K37" s="1420"/>
      <c r="L37" s="1420"/>
      <c r="M37" s="1420"/>
      <c r="N37" s="1430"/>
      <c r="O37" s="1530"/>
      <c r="P37" s="1524"/>
      <c r="Q37" s="1524"/>
      <c r="R37" s="1524"/>
      <c r="S37" s="1524"/>
      <c r="T37" s="1434"/>
      <c r="U37" s="1421"/>
      <c r="V37" s="1432"/>
      <c r="W37" s="1432"/>
      <c r="X37" s="1434"/>
      <c r="Y37" s="1509"/>
      <c r="Z37" s="1501"/>
      <c r="AA37" s="1501"/>
      <c r="AB37" s="1501"/>
      <c r="AC37" s="1501"/>
      <c r="AD37" s="1501"/>
      <c r="AE37" s="1501"/>
      <c r="AF37" s="1501"/>
    </row>
    <row r="38" spans="1:32" ht="12.95" customHeight="1">
      <c r="A38" s="1530"/>
      <c r="B38" s="1517"/>
      <c r="C38" s="1535"/>
      <c r="D38" s="1536"/>
      <c r="E38" s="1537"/>
      <c r="F38" s="1421"/>
      <c r="G38" s="1523"/>
      <c r="H38" s="1420"/>
      <c r="I38" s="1420"/>
      <c r="J38" s="1420"/>
      <c r="K38" s="1420"/>
      <c r="L38" s="1420"/>
      <c r="M38" s="1420"/>
      <c r="N38" s="1430"/>
      <c r="O38" s="1530"/>
      <c r="P38" s="1524"/>
      <c r="Q38" s="1524"/>
      <c r="R38" s="1524"/>
      <c r="S38" s="1524"/>
      <c r="T38" s="1434"/>
      <c r="U38" s="1421"/>
      <c r="V38" s="1432"/>
      <c r="W38" s="1432"/>
      <c r="X38" s="1434"/>
      <c r="Y38" s="1509"/>
      <c r="Z38" s="1501"/>
      <c r="AA38" s="1501"/>
      <c r="AB38" s="1501"/>
      <c r="AC38" s="1501"/>
      <c r="AD38" s="1501"/>
      <c r="AE38" s="1501"/>
      <c r="AF38" s="1501"/>
    </row>
    <row r="39" spans="1:32" ht="12.95" customHeight="1">
      <c r="A39" s="1530"/>
      <c r="B39" s="1517"/>
      <c r="C39" s="1535"/>
      <c r="D39" s="1536"/>
      <c r="E39" s="1537"/>
      <c r="F39" s="1421"/>
      <c r="G39" s="1523"/>
      <c r="H39" s="1420"/>
      <c r="I39" s="1420"/>
      <c r="J39" s="1420"/>
      <c r="K39" s="1420"/>
      <c r="L39" s="1420"/>
      <c r="M39" s="1420"/>
      <c r="N39" s="1430"/>
      <c r="O39" s="1530"/>
      <c r="P39" s="1524"/>
      <c r="Q39" s="1524"/>
      <c r="R39" s="1524"/>
      <c r="S39" s="1524"/>
      <c r="T39" s="1434"/>
      <c r="U39" s="1421"/>
      <c r="V39" s="1432"/>
      <c r="W39" s="1432"/>
      <c r="X39" s="1434"/>
      <c r="Y39" s="1509"/>
      <c r="Z39" s="1501"/>
      <c r="AA39" s="1501"/>
      <c r="AB39" s="1501"/>
      <c r="AC39" s="1501"/>
      <c r="AD39" s="1501"/>
      <c r="AE39" s="1501"/>
      <c r="AF39" s="1501"/>
    </row>
    <row r="40" spans="1:32" ht="12.95" customHeight="1">
      <c r="A40" s="1530"/>
      <c r="B40" s="1517"/>
      <c r="C40" s="1535"/>
      <c r="D40" s="1536"/>
      <c r="E40" s="1537"/>
      <c r="F40" s="1421"/>
      <c r="G40" s="1523"/>
      <c r="H40" s="1420"/>
      <c r="I40" s="1420"/>
      <c r="J40" s="1420"/>
      <c r="K40" s="1420"/>
      <c r="L40" s="1420"/>
      <c r="M40" s="1420"/>
      <c r="N40" s="1430"/>
      <c r="O40" s="1530"/>
      <c r="P40" s="1524"/>
      <c r="Q40" s="1524"/>
      <c r="R40" s="1524"/>
      <c r="S40" s="1524"/>
      <c r="T40" s="1434"/>
      <c r="U40" s="1421"/>
      <c r="V40" s="1432"/>
      <c r="W40" s="1432"/>
      <c r="X40" s="1434"/>
      <c r="Y40" s="1509"/>
      <c r="Z40" s="1501"/>
      <c r="AA40" s="1501"/>
      <c r="AB40" s="1501"/>
      <c r="AC40" s="1501"/>
      <c r="AD40" s="1501"/>
      <c r="AE40" s="1501"/>
      <c r="AF40" s="1501"/>
    </row>
    <row r="41" spans="1:32" ht="12.95" customHeight="1">
      <c r="A41" s="1530"/>
      <c r="B41" s="1517"/>
      <c r="C41" s="1535"/>
      <c r="D41" s="1536"/>
      <c r="E41" s="1537"/>
      <c r="F41" s="1421"/>
      <c r="G41" s="1523"/>
      <c r="H41" s="1420"/>
      <c r="I41" s="1420"/>
      <c r="J41" s="1420"/>
      <c r="K41" s="1420"/>
      <c r="L41" s="1420"/>
      <c r="M41" s="1420"/>
      <c r="N41" s="1430"/>
      <c r="O41" s="1530"/>
      <c r="P41" s="1524"/>
      <c r="Q41" s="1524"/>
      <c r="R41" s="1524"/>
      <c r="S41" s="1524"/>
      <c r="T41" s="1434"/>
      <c r="U41" s="1421"/>
      <c r="V41" s="1432"/>
      <c r="W41" s="1432"/>
      <c r="X41" s="1434"/>
      <c r="Y41" s="1509"/>
      <c r="Z41" s="1501"/>
      <c r="AA41" s="1501"/>
      <c r="AB41" s="1501"/>
      <c r="AC41" s="1501"/>
      <c r="AD41" s="1501"/>
      <c r="AE41" s="1501"/>
      <c r="AF41" s="1501"/>
    </row>
    <row r="42" spans="1:32" ht="12.95" customHeight="1">
      <c r="A42" s="1530"/>
      <c r="B42" s="1517"/>
      <c r="C42" s="1535"/>
      <c r="D42" s="1536"/>
      <c r="E42" s="1537"/>
      <c r="F42" s="1421"/>
      <c r="G42" s="1523"/>
      <c r="H42" s="1420"/>
      <c r="I42" s="1420"/>
      <c r="J42" s="1420"/>
      <c r="K42" s="1420"/>
      <c r="L42" s="1420"/>
      <c r="M42" s="1420"/>
      <c r="N42" s="1430"/>
      <c r="O42" s="1530"/>
      <c r="P42" s="1524"/>
      <c r="Q42" s="1524"/>
      <c r="R42" s="1524"/>
      <c r="S42" s="1524"/>
      <c r="T42" s="1434"/>
      <c r="U42" s="1421"/>
      <c r="V42" s="1432"/>
      <c r="W42" s="1432"/>
      <c r="X42" s="1434"/>
      <c r="Y42" s="1509"/>
      <c r="Z42" s="1501"/>
      <c r="AA42" s="1501"/>
      <c r="AB42" s="1501"/>
      <c r="AC42" s="1501"/>
      <c r="AD42" s="1501"/>
      <c r="AE42" s="1501"/>
      <c r="AF42" s="1501"/>
    </row>
    <row r="43" spans="1:32" ht="12.95" customHeight="1">
      <c r="A43" s="1530"/>
      <c r="B43" s="1517"/>
      <c r="C43" s="1535"/>
      <c r="D43" s="1536"/>
      <c r="E43" s="1537"/>
      <c r="F43" s="1421"/>
      <c r="G43" s="1523"/>
      <c r="H43" s="1420"/>
      <c r="I43" s="1420"/>
      <c r="J43" s="1420"/>
      <c r="K43" s="1420"/>
      <c r="L43" s="1420"/>
      <c r="M43" s="1420"/>
      <c r="N43" s="1430"/>
      <c r="O43" s="1530"/>
      <c r="P43" s="1524"/>
      <c r="Q43" s="1524"/>
      <c r="R43" s="1524"/>
      <c r="S43" s="1524"/>
      <c r="T43" s="1434"/>
      <c r="U43" s="1421"/>
      <c r="V43" s="1432"/>
      <c r="W43" s="1432"/>
      <c r="X43" s="1434"/>
      <c r="Y43" s="1509"/>
      <c r="Z43" s="1501"/>
      <c r="AA43" s="1501"/>
      <c r="AB43" s="1501"/>
      <c r="AC43" s="1501"/>
      <c r="AD43" s="1501"/>
      <c r="AE43" s="1501"/>
      <c r="AF43" s="1501"/>
    </row>
    <row r="44" spans="1:32" ht="12.95" customHeight="1">
      <c r="A44" s="1530"/>
      <c r="B44" s="1517"/>
      <c r="C44" s="1535"/>
      <c r="D44" s="1536"/>
      <c r="E44" s="1537"/>
      <c r="F44" s="1421"/>
      <c r="G44" s="1523"/>
      <c r="H44" s="1420"/>
      <c r="I44" s="1420"/>
      <c r="J44" s="1420"/>
      <c r="K44" s="1420"/>
      <c r="L44" s="1420"/>
      <c r="M44" s="1420"/>
      <c r="N44" s="1430"/>
      <c r="O44" s="1530"/>
      <c r="P44" s="1524"/>
      <c r="Q44" s="1524"/>
      <c r="R44" s="1524"/>
      <c r="S44" s="1524"/>
      <c r="T44" s="1434"/>
      <c r="U44" s="1421"/>
      <c r="V44" s="1432"/>
      <c r="W44" s="1432"/>
      <c r="X44" s="1434"/>
      <c r="Y44" s="1509"/>
      <c r="Z44" s="1501"/>
      <c r="AA44" s="1501"/>
      <c r="AB44" s="1501"/>
      <c r="AC44" s="1501"/>
      <c r="AD44" s="1501"/>
      <c r="AE44" s="1501"/>
      <c r="AF44" s="1501"/>
    </row>
    <row r="45" spans="1:32" ht="12.95" customHeight="1">
      <c r="A45" s="1530"/>
      <c r="B45" s="1517"/>
      <c r="C45" s="1535"/>
      <c r="D45" s="1536"/>
      <c r="E45" s="1537"/>
      <c r="F45" s="1421"/>
      <c r="G45" s="1523"/>
      <c r="H45" s="1420"/>
      <c r="I45" s="1420"/>
      <c r="J45" s="1420"/>
      <c r="K45" s="1420"/>
      <c r="L45" s="1420"/>
      <c r="M45" s="1420"/>
      <c r="N45" s="1430"/>
      <c r="O45" s="1530"/>
      <c r="P45" s="1524"/>
      <c r="Q45" s="1524"/>
      <c r="R45" s="1524"/>
      <c r="S45" s="1524"/>
      <c r="T45" s="1434"/>
      <c r="U45" s="1421"/>
      <c r="V45" s="1432"/>
      <c r="W45" s="1432"/>
      <c r="X45" s="1434"/>
      <c r="Y45" s="1509"/>
      <c r="Z45" s="1501"/>
      <c r="AA45" s="1501"/>
      <c r="AB45" s="1501"/>
      <c r="AC45" s="1501"/>
      <c r="AD45" s="1501"/>
      <c r="AE45" s="1501"/>
      <c r="AF45" s="1501"/>
    </row>
    <row r="46" spans="1:32" ht="12.95" customHeight="1">
      <c r="A46" s="1530"/>
      <c r="B46" s="1517"/>
      <c r="C46" s="1535"/>
      <c r="D46" s="1536"/>
      <c r="E46" s="1537"/>
      <c r="F46" s="1421"/>
      <c r="G46" s="1523"/>
      <c r="H46" s="1420"/>
      <c r="I46" s="1420"/>
      <c r="J46" s="1420"/>
      <c r="K46" s="1420"/>
      <c r="L46" s="1420"/>
      <c r="M46" s="1420"/>
      <c r="N46" s="1430"/>
      <c r="O46" s="1530"/>
      <c r="P46" s="1524"/>
      <c r="Q46" s="1524"/>
      <c r="R46" s="1524"/>
      <c r="S46" s="1524"/>
      <c r="T46" s="1434"/>
      <c r="U46" s="1421"/>
      <c r="V46" s="1432"/>
      <c r="W46" s="1432"/>
      <c r="X46" s="1434"/>
      <c r="Y46" s="1509"/>
      <c r="Z46" s="1501"/>
      <c r="AA46" s="1501"/>
      <c r="AB46" s="1501"/>
      <c r="AC46" s="1501"/>
      <c r="AD46" s="1501"/>
      <c r="AE46" s="1501"/>
      <c r="AF46" s="1501"/>
    </row>
    <row r="47" spans="1:32" ht="12.95" customHeight="1">
      <c r="A47" s="1530"/>
      <c r="B47" s="1517"/>
      <c r="C47" s="1535"/>
      <c r="D47" s="1536"/>
      <c r="E47" s="1537"/>
      <c r="F47" s="1421"/>
      <c r="G47" s="1523"/>
      <c r="H47" s="1420"/>
      <c r="I47" s="1420"/>
      <c r="J47" s="1420"/>
      <c r="K47" s="1420"/>
      <c r="L47" s="1420"/>
      <c r="M47" s="1420"/>
      <c r="N47" s="1430"/>
      <c r="O47" s="1530"/>
      <c r="P47" s="1524"/>
      <c r="Q47" s="1524"/>
      <c r="R47" s="1524"/>
      <c r="S47" s="1524"/>
      <c r="T47" s="1434"/>
      <c r="U47" s="1421"/>
      <c r="V47" s="1432"/>
      <c r="W47" s="1432"/>
      <c r="X47" s="1434"/>
      <c r="Y47" s="1509"/>
      <c r="Z47" s="1501"/>
      <c r="AA47" s="1501"/>
      <c r="AB47" s="1501"/>
      <c r="AC47" s="1501"/>
      <c r="AD47" s="1501"/>
      <c r="AE47" s="1501"/>
      <c r="AF47" s="1501"/>
    </row>
    <row r="48" spans="1:32" ht="12.95" customHeight="1">
      <c r="A48" s="1530"/>
      <c r="B48" s="1517"/>
      <c r="C48" s="1535"/>
      <c r="D48" s="1536"/>
      <c r="E48" s="1537"/>
      <c r="F48" s="1421"/>
      <c r="G48" s="1523"/>
      <c r="H48" s="1420"/>
      <c r="I48" s="1420"/>
      <c r="J48" s="1420"/>
      <c r="K48" s="1420"/>
      <c r="L48" s="1420"/>
      <c r="M48" s="1420"/>
      <c r="N48" s="1430"/>
      <c r="O48" s="1530"/>
      <c r="P48" s="1524"/>
      <c r="Q48" s="1524"/>
      <c r="R48" s="1524"/>
      <c r="S48" s="1524"/>
      <c r="T48" s="1434"/>
      <c r="U48" s="1421"/>
      <c r="V48" s="1432"/>
      <c r="W48" s="1432"/>
      <c r="X48" s="1434"/>
      <c r="Y48" s="1509"/>
      <c r="Z48" s="1501"/>
      <c r="AA48" s="1501"/>
      <c r="AB48" s="1501"/>
      <c r="AC48" s="1501"/>
      <c r="AD48" s="1501"/>
      <c r="AE48" s="1501"/>
      <c r="AF48" s="1501"/>
    </row>
    <row r="49" spans="1:32" ht="12.95" customHeight="1">
      <c r="A49" s="1530"/>
      <c r="B49" s="1517"/>
      <c r="C49" s="1535"/>
      <c r="D49" s="1536"/>
      <c r="E49" s="1537"/>
      <c r="F49" s="1421"/>
      <c r="G49" s="1523"/>
      <c r="H49" s="1420"/>
      <c r="I49" s="1420"/>
      <c r="J49" s="1420"/>
      <c r="K49" s="1420"/>
      <c r="L49" s="1420"/>
      <c r="M49" s="1420"/>
      <c r="N49" s="1430"/>
      <c r="O49" s="1530"/>
      <c r="P49" s="1524"/>
      <c r="Q49" s="1524"/>
      <c r="R49" s="1524"/>
      <c r="S49" s="1524"/>
      <c r="T49" s="1434"/>
      <c r="U49" s="1421"/>
      <c r="V49" s="1432"/>
      <c r="W49" s="1432"/>
      <c r="X49" s="1434"/>
      <c r="Y49" s="1509"/>
      <c r="Z49" s="1501"/>
      <c r="AA49" s="1501"/>
      <c r="AB49" s="1501"/>
      <c r="AC49" s="1501"/>
      <c r="AD49" s="1501"/>
      <c r="AE49" s="1501"/>
      <c r="AF49" s="1501"/>
    </row>
    <row r="50" spans="1:32" ht="12.95" customHeight="1">
      <c r="A50" s="1530"/>
      <c r="B50" s="1517"/>
      <c r="C50" s="1535"/>
      <c r="D50" s="1536"/>
      <c r="E50" s="1537"/>
      <c r="F50" s="1421"/>
      <c r="G50" s="1523"/>
      <c r="H50" s="1420"/>
      <c r="I50" s="1420"/>
      <c r="J50" s="1420"/>
      <c r="K50" s="1420"/>
      <c r="L50" s="1420"/>
      <c r="M50" s="1420"/>
      <c r="N50" s="1430"/>
      <c r="O50" s="1530"/>
      <c r="P50" s="1524"/>
      <c r="Q50" s="1524"/>
      <c r="R50" s="1524"/>
      <c r="S50" s="1524"/>
      <c r="T50" s="1434"/>
      <c r="U50" s="1421"/>
      <c r="V50" s="1432"/>
      <c r="W50" s="1432"/>
      <c r="X50" s="1434"/>
      <c r="Y50" s="1509"/>
      <c r="Z50" s="1501"/>
      <c r="AA50" s="1501"/>
      <c r="AB50" s="1501"/>
      <c r="AC50" s="1501"/>
      <c r="AD50" s="1501"/>
      <c r="AE50" s="1501"/>
      <c r="AF50" s="1501"/>
    </row>
    <row r="51" spans="1:32" ht="12.95" customHeight="1">
      <c r="A51" s="1530"/>
      <c r="B51" s="1517"/>
      <c r="C51" s="1535"/>
      <c r="D51" s="1536"/>
      <c r="E51" s="1537"/>
      <c r="F51" s="1421"/>
      <c r="G51" s="1523"/>
      <c r="H51" s="1420"/>
      <c r="I51" s="1420"/>
      <c r="J51" s="1420"/>
      <c r="K51" s="1420"/>
      <c r="L51" s="1420"/>
      <c r="M51" s="1420"/>
      <c r="N51" s="1430"/>
      <c r="O51" s="1530"/>
      <c r="P51" s="1524"/>
      <c r="Q51" s="1524"/>
      <c r="R51" s="1524"/>
      <c r="S51" s="1524"/>
      <c r="T51" s="1434"/>
      <c r="U51" s="1421"/>
      <c r="V51" s="1432"/>
      <c r="W51" s="1432"/>
      <c r="X51" s="1434"/>
      <c r="Y51" s="1509"/>
      <c r="Z51" s="1501"/>
      <c r="AA51" s="1501"/>
      <c r="AB51" s="1501"/>
      <c r="AC51" s="1501"/>
      <c r="AD51" s="1501"/>
      <c r="AE51" s="1501"/>
      <c r="AF51" s="1501"/>
    </row>
    <row r="52" spans="1:32" ht="12.95" customHeight="1">
      <c r="A52" s="1530"/>
      <c r="B52" s="1517"/>
      <c r="C52" s="1535"/>
      <c r="D52" s="1536"/>
      <c r="E52" s="1537"/>
      <c r="F52" s="1421"/>
      <c r="G52" s="1523"/>
      <c r="H52" s="1420"/>
      <c r="I52" s="1420"/>
      <c r="J52" s="1420"/>
      <c r="K52" s="1420"/>
      <c r="L52" s="1420"/>
      <c r="M52" s="1420"/>
      <c r="N52" s="1430"/>
      <c r="O52" s="1530"/>
      <c r="P52" s="1524"/>
      <c r="Q52" s="1524"/>
      <c r="R52" s="1524"/>
      <c r="S52" s="1524"/>
      <c r="T52" s="1434"/>
      <c r="U52" s="1421"/>
      <c r="V52" s="1432"/>
      <c r="W52" s="1432"/>
      <c r="X52" s="1434"/>
      <c r="Y52" s="1509"/>
      <c r="Z52" s="1501"/>
      <c r="AA52" s="1501"/>
      <c r="AB52" s="1501"/>
      <c r="AC52" s="1501"/>
      <c r="AD52" s="1501"/>
      <c r="AE52" s="1501"/>
      <c r="AF52" s="1501"/>
    </row>
    <row r="53" spans="1:32" ht="12.95" customHeight="1">
      <c r="A53" s="1530"/>
      <c r="B53" s="1517"/>
      <c r="C53" s="1535"/>
      <c r="D53" s="1536"/>
      <c r="E53" s="1537"/>
      <c r="F53" s="1421"/>
      <c r="G53" s="1523"/>
      <c r="H53" s="1420"/>
      <c r="I53" s="1420"/>
      <c r="J53" s="1420"/>
      <c r="K53" s="1420"/>
      <c r="L53" s="1420"/>
      <c r="M53" s="1420"/>
      <c r="N53" s="1430"/>
      <c r="O53" s="1530"/>
      <c r="P53" s="1524"/>
      <c r="Q53" s="1524"/>
      <c r="R53" s="1524"/>
      <c r="S53" s="1524"/>
      <c r="T53" s="1434"/>
      <c r="U53" s="1421"/>
      <c r="V53" s="1432"/>
      <c r="W53" s="1432"/>
      <c r="X53" s="1434"/>
      <c r="Y53" s="1509"/>
      <c r="Z53" s="1501"/>
      <c r="AA53" s="1501"/>
      <c r="AB53" s="1501"/>
      <c r="AC53" s="1501"/>
      <c r="AD53" s="1501"/>
      <c r="AE53" s="1501"/>
      <c r="AF53" s="1501"/>
    </row>
    <row r="54" spans="1:32" ht="12.95" customHeight="1">
      <c r="A54" s="1530"/>
      <c r="B54" s="1517"/>
      <c r="C54" s="1535"/>
      <c r="D54" s="1536"/>
      <c r="E54" s="1537"/>
      <c r="F54" s="1421"/>
      <c r="G54" s="1523"/>
      <c r="H54" s="1420"/>
      <c r="I54" s="1420"/>
      <c r="J54" s="1420"/>
      <c r="K54" s="1420"/>
      <c r="L54" s="1420"/>
      <c r="M54" s="1420"/>
      <c r="N54" s="1430"/>
      <c r="O54" s="1530"/>
      <c r="P54" s="1524"/>
      <c r="Q54" s="1524"/>
      <c r="R54" s="1524"/>
      <c r="S54" s="1524"/>
      <c r="T54" s="1434"/>
      <c r="U54" s="1421"/>
      <c r="V54" s="1432"/>
      <c r="W54" s="1432"/>
      <c r="X54" s="1434"/>
      <c r="Y54" s="1509"/>
      <c r="Z54" s="1501"/>
      <c r="AA54" s="1501"/>
      <c r="AB54" s="1501"/>
      <c r="AC54" s="1501"/>
      <c r="AD54" s="1501"/>
      <c r="AE54" s="1501"/>
      <c r="AF54" s="1501"/>
    </row>
    <row r="55" spans="1:32" ht="12.95" customHeight="1">
      <c r="A55" s="1530"/>
      <c r="B55" s="1517"/>
      <c r="C55" s="1535"/>
      <c r="D55" s="1536"/>
      <c r="E55" s="1537"/>
      <c r="F55" s="1421"/>
      <c r="G55" s="1523"/>
      <c r="H55" s="1420"/>
      <c r="I55" s="1420"/>
      <c r="J55" s="1420"/>
      <c r="K55" s="1420"/>
      <c r="L55" s="1420"/>
      <c r="M55" s="1420"/>
      <c r="N55" s="1430"/>
      <c r="O55" s="1530"/>
      <c r="P55" s="1524"/>
      <c r="Q55" s="1524"/>
      <c r="R55" s="1524"/>
      <c r="S55" s="1524"/>
      <c r="T55" s="1434"/>
      <c r="U55" s="1421"/>
      <c r="V55" s="1432"/>
      <c r="W55" s="1432"/>
      <c r="X55" s="1434"/>
      <c r="Y55" s="1509"/>
      <c r="Z55" s="1501"/>
      <c r="AA55" s="1501"/>
      <c r="AB55" s="1501"/>
      <c r="AC55" s="1501"/>
      <c r="AD55" s="1501"/>
      <c r="AE55" s="1501"/>
      <c r="AF55" s="1501"/>
    </row>
    <row r="56" spans="1:32" ht="12.95" customHeight="1">
      <c r="A56" s="1530"/>
      <c r="B56" s="1517"/>
      <c r="C56" s="1535"/>
      <c r="D56" s="1536"/>
      <c r="E56" s="1537"/>
      <c r="F56" s="1421"/>
      <c r="G56" s="1523"/>
      <c r="H56" s="1420"/>
      <c r="I56" s="1420"/>
      <c r="J56" s="1420"/>
      <c r="K56" s="1420"/>
      <c r="L56" s="1420"/>
      <c r="M56" s="1420"/>
      <c r="N56" s="1430"/>
      <c r="O56" s="1530"/>
      <c r="P56" s="1524"/>
      <c r="Q56" s="1524"/>
      <c r="R56" s="1524"/>
      <c r="S56" s="1524"/>
      <c r="T56" s="1434"/>
      <c r="U56" s="1421"/>
      <c r="V56" s="1432"/>
      <c r="W56" s="1432"/>
      <c r="X56" s="1434"/>
      <c r="Y56" s="1509"/>
      <c r="Z56" s="1501"/>
      <c r="AA56" s="1501"/>
      <c r="AB56" s="1501"/>
      <c r="AC56" s="1501"/>
      <c r="AD56" s="1501"/>
      <c r="AE56" s="1501"/>
      <c r="AF56" s="1501"/>
    </row>
    <row r="57" spans="1:32" ht="12.95" customHeight="1">
      <c r="A57" s="1530"/>
      <c r="B57" s="1517"/>
      <c r="C57" s="1535"/>
      <c r="D57" s="1536"/>
      <c r="E57" s="1537"/>
      <c r="F57" s="1421"/>
      <c r="G57" s="1523"/>
      <c r="H57" s="1420"/>
      <c r="I57" s="1420"/>
      <c r="J57" s="1420"/>
      <c r="K57" s="1420"/>
      <c r="L57" s="1420"/>
      <c r="M57" s="1420"/>
      <c r="N57" s="1430"/>
      <c r="O57" s="1530"/>
      <c r="P57" s="1524"/>
      <c r="Q57" s="1524"/>
      <c r="R57" s="1524"/>
      <c r="S57" s="1524"/>
      <c r="T57" s="1434"/>
      <c r="U57" s="1421"/>
      <c r="V57" s="1432"/>
      <c r="W57" s="1432"/>
      <c r="X57" s="1434"/>
      <c r="Y57" s="1509"/>
      <c r="Z57" s="1501"/>
      <c r="AA57" s="1501"/>
      <c r="AB57" s="1501"/>
      <c r="AC57" s="1501"/>
      <c r="AD57" s="1501"/>
      <c r="AE57" s="1501"/>
      <c r="AF57" s="1501"/>
    </row>
    <row r="58" spans="1:32" ht="12.95" customHeight="1">
      <c r="A58" s="1530"/>
      <c r="B58" s="1517"/>
      <c r="C58" s="1535"/>
      <c r="D58" s="1536"/>
      <c r="E58" s="1537"/>
      <c r="F58" s="1421"/>
      <c r="G58" s="1523"/>
      <c r="H58" s="1420"/>
      <c r="I58" s="1420"/>
      <c r="J58" s="1420"/>
      <c r="K58" s="1420"/>
      <c r="L58" s="1420"/>
      <c r="M58" s="1420"/>
      <c r="N58" s="1430"/>
      <c r="O58" s="1530"/>
      <c r="P58" s="1524"/>
      <c r="Q58" s="1524"/>
      <c r="R58" s="1524"/>
      <c r="S58" s="1524"/>
      <c r="T58" s="1434"/>
      <c r="U58" s="1421"/>
      <c r="V58" s="1432"/>
      <c r="W58" s="1432"/>
      <c r="X58" s="1434"/>
      <c r="Y58" s="1509"/>
      <c r="Z58" s="1501"/>
      <c r="AA58" s="1501"/>
      <c r="AB58" s="1501"/>
      <c r="AC58" s="1501"/>
      <c r="AD58" s="1501"/>
      <c r="AE58" s="1501"/>
      <c r="AF58" s="1501"/>
    </row>
    <row r="59" spans="1:32" ht="12.95" customHeight="1">
      <c r="A59" s="1530"/>
      <c r="B59" s="1517"/>
      <c r="C59" s="1535"/>
      <c r="D59" s="1536"/>
      <c r="E59" s="1537"/>
      <c r="F59" s="1421"/>
      <c r="G59" s="1523"/>
      <c r="H59" s="1420"/>
      <c r="I59" s="1420"/>
      <c r="J59" s="1420"/>
      <c r="K59" s="1420"/>
      <c r="L59" s="1420"/>
      <c r="M59" s="1420"/>
      <c r="N59" s="1430"/>
      <c r="O59" s="1530"/>
      <c r="P59" s="1524"/>
      <c r="Q59" s="1524"/>
      <c r="R59" s="1524"/>
      <c r="S59" s="1524"/>
      <c r="T59" s="1434"/>
      <c r="U59" s="1421"/>
      <c r="V59" s="1432"/>
      <c r="W59" s="1432"/>
      <c r="X59" s="1434"/>
      <c r="Y59" s="1509"/>
      <c r="Z59" s="1501"/>
      <c r="AA59" s="1501"/>
      <c r="AB59" s="1501"/>
      <c r="AC59" s="1501"/>
      <c r="AD59" s="1501"/>
      <c r="AE59" s="1501"/>
      <c r="AF59" s="1501"/>
    </row>
    <row r="60" spans="1:32" ht="12.95" customHeight="1">
      <c r="A60" s="1530"/>
      <c r="B60" s="1517"/>
      <c r="C60" s="1535"/>
      <c r="D60" s="1536"/>
      <c r="E60" s="1537"/>
      <c r="F60" s="1421"/>
      <c r="G60" s="1523"/>
      <c r="H60" s="1420"/>
      <c r="I60" s="1420"/>
      <c r="J60" s="1420"/>
      <c r="K60" s="1420"/>
      <c r="L60" s="1420"/>
      <c r="M60" s="1420"/>
      <c r="N60" s="1430"/>
      <c r="O60" s="1530"/>
      <c r="P60" s="1524"/>
      <c r="Q60" s="1524"/>
      <c r="R60" s="1524"/>
      <c r="S60" s="1524"/>
      <c r="T60" s="1434"/>
      <c r="U60" s="1421"/>
      <c r="V60" s="1432"/>
      <c r="W60" s="1432"/>
      <c r="X60" s="1434"/>
      <c r="Y60" s="1509"/>
      <c r="Z60" s="1501"/>
      <c r="AA60" s="1501"/>
      <c r="AB60" s="1501"/>
      <c r="AC60" s="1501"/>
      <c r="AD60" s="1501"/>
      <c r="AE60" s="1501"/>
      <c r="AF60" s="1501"/>
    </row>
    <row r="61" spans="1:32" ht="12.95" customHeight="1">
      <c r="A61" s="1530"/>
      <c r="B61" s="1517"/>
      <c r="C61" s="1535"/>
      <c r="D61" s="1536"/>
      <c r="E61" s="1537"/>
      <c r="F61" s="1421"/>
      <c r="G61" s="1523"/>
      <c r="H61" s="1420"/>
      <c r="I61" s="1420"/>
      <c r="J61" s="1420"/>
      <c r="K61" s="1420"/>
      <c r="L61" s="1420"/>
      <c r="M61" s="1420"/>
      <c r="N61" s="1430"/>
      <c r="O61" s="1530"/>
      <c r="P61" s="1524"/>
      <c r="Q61" s="1524"/>
      <c r="R61" s="1524"/>
      <c r="S61" s="1524"/>
      <c r="T61" s="1434"/>
      <c r="U61" s="1421"/>
      <c r="V61" s="1432"/>
      <c r="W61" s="1432"/>
      <c r="X61" s="1434"/>
      <c r="Y61" s="1509"/>
      <c r="Z61" s="1501"/>
      <c r="AA61" s="1501"/>
      <c r="AB61" s="1501"/>
      <c r="AC61" s="1501"/>
      <c r="AD61" s="1501"/>
      <c r="AE61" s="1501"/>
      <c r="AF61" s="1501"/>
    </row>
    <row r="62" spans="1:32" ht="12.95" customHeight="1">
      <c r="A62" s="1530"/>
      <c r="B62" s="1517"/>
      <c r="C62" s="1535"/>
      <c r="D62" s="1536"/>
      <c r="E62" s="1537"/>
      <c r="F62" s="1421"/>
      <c r="G62" s="1523"/>
      <c r="H62" s="1420"/>
      <c r="I62" s="1420"/>
      <c r="J62" s="1420"/>
      <c r="K62" s="1420"/>
      <c r="L62" s="1420"/>
      <c r="M62" s="1420"/>
      <c r="N62" s="1430"/>
      <c r="O62" s="1530"/>
      <c r="P62" s="1524"/>
      <c r="Q62" s="1524"/>
      <c r="R62" s="1524"/>
      <c r="S62" s="1524"/>
      <c r="T62" s="1434"/>
      <c r="U62" s="1421"/>
      <c r="V62" s="1432"/>
      <c r="W62" s="1432"/>
      <c r="X62" s="1434"/>
      <c r="Y62" s="1509"/>
      <c r="Z62" s="1501"/>
      <c r="AA62" s="1501"/>
      <c r="AB62" s="1501"/>
      <c r="AC62" s="1501"/>
      <c r="AD62" s="1501"/>
      <c r="AE62" s="1501"/>
      <c r="AF62" s="1501"/>
    </row>
    <row r="63" spans="1:32" ht="12.95" customHeight="1">
      <c r="A63" s="1530"/>
      <c r="B63" s="1517"/>
      <c r="C63" s="1535"/>
      <c r="D63" s="1536"/>
      <c r="E63" s="1537"/>
      <c r="F63" s="1421"/>
      <c r="G63" s="1523"/>
      <c r="H63" s="1420"/>
      <c r="I63" s="1420"/>
      <c r="J63" s="1420"/>
      <c r="K63" s="1420"/>
      <c r="L63" s="1420"/>
      <c r="M63" s="1420"/>
      <c r="N63" s="1430"/>
      <c r="O63" s="1530"/>
      <c r="P63" s="1524"/>
      <c r="Q63" s="1524"/>
      <c r="R63" s="1524"/>
      <c r="S63" s="1524"/>
      <c r="T63" s="1434"/>
      <c r="U63" s="1421"/>
      <c r="V63" s="1432"/>
      <c r="W63" s="1432"/>
      <c r="X63" s="1434"/>
      <c r="Y63" s="1509"/>
      <c r="Z63" s="1501"/>
      <c r="AA63" s="1501"/>
      <c r="AB63" s="1501"/>
      <c r="AC63" s="1501"/>
      <c r="AD63" s="1501"/>
      <c r="AE63" s="1501"/>
      <c r="AF63" s="1501"/>
    </row>
    <row r="64" spans="1:32" ht="12.95" customHeight="1">
      <c r="A64" s="1530"/>
      <c r="B64" s="1517"/>
      <c r="C64" s="1535"/>
      <c r="D64" s="1536"/>
      <c r="E64" s="1537"/>
      <c r="F64" s="1421"/>
      <c r="G64" s="1523"/>
      <c r="H64" s="1420"/>
      <c r="I64" s="1420"/>
      <c r="J64" s="1420"/>
      <c r="K64" s="1420"/>
      <c r="L64" s="1420"/>
      <c r="M64" s="1420"/>
      <c r="N64" s="1430"/>
      <c r="O64" s="1530"/>
      <c r="P64" s="1524"/>
      <c r="Q64" s="1524"/>
      <c r="R64" s="1524"/>
      <c r="S64" s="1524"/>
      <c r="T64" s="1434"/>
      <c r="U64" s="1421"/>
      <c r="V64" s="1432"/>
      <c r="W64" s="1432"/>
      <c r="X64" s="1434"/>
      <c r="Y64" s="1509"/>
      <c r="Z64" s="1501"/>
      <c r="AA64" s="1501"/>
      <c r="AB64" s="1501"/>
      <c r="AC64" s="1501"/>
      <c r="AD64" s="1501"/>
      <c r="AE64" s="1501"/>
      <c r="AF64" s="1501"/>
    </row>
    <row r="65" spans="1:32" ht="12.95" customHeight="1">
      <c r="A65" s="1530"/>
      <c r="B65" s="1517"/>
      <c r="C65" s="1535"/>
      <c r="D65" s="1536"/>
      <c r="E65" s="1537"/>
      <c r="F65" s="1421"/>
      <c r="G65" s="1523"/>
      <c r="H65" s="1420"/>
      <c r="I65" s="1420"/>
      <c r="J65" s="1420"/>
      <c r="K65" s="1420"/>
      <c r="L65" s="1420"/>
      <c r="M65" s="1420"/>
      <c r="N65" s="1430"/>
      <c r="O65" s="1530"/>
      <c r="P65" s="1524"/>
      <c r="Q65" s="1524"/>
      <c r="R65" s="1524"/>
      <c r="S65" s="1524"/>
      <c r="T65" s="1434"/>
      <c r="U65" s="1421"/>
      <c r="V65" s="1432"/>
      <c r="W65" s="1432"/>
      <c r="X65" s="1434"/>
      <c r="Y65" s="1509"/>
      <c r="Z65" s="1501"/>
      <c r="AA65" s="1501"/>
      <c r="AB65" s="1501"/>
      <c r="AC65" s="1501"/>
      <c r="AD65" s="1501"/>
      <c r="AE65" s="1501"/>
      <c r="AF65" s="1501"/>
    </row>
    <row r="66" spans="1:32" ht="12.95" customHeight="1">
      <c r="A66" s="1530"/>
      <c r="B66" s="1517"/>
      <c r="C66" s="1535"/>
      <c r="D66" s="1536"/>
      <c r="E66" s="1537"/>
      <c r="F66" s="1421"/>
      <c r="G66" s="1523"/>
      <c r="H66" s="1420"/>
      <c r="I66" s="1420"/>
      <c r="J66" s="1420"/>
      <c r="K66" s="1420"/>
      <c r="L66" s="1420"/>
      <c r="M66" s="1420"/>
      <c r="N66" s="1430"/>
      <c r="O66" s="1530"/>
      <c r="P66" s="1524"/>
      <c r="Q66" s="1524"/>
      <c r="R66" s="1524"/>
      <c r="S66" s="1524"/>
      <c r="T66" s="1434"/>
      <c r="U66" s="1421"/>
      <c r="V66" s="1432"/>
      <c r="W66" s="1432"/>
      <c r="X66" s="1434"/>
      <c r="Y66" s="1509"/>
      <c r="Z66" s="1501"/>
      <c r="AA66" s="1501"/>
      <c r="AB66" s="1501"/>
      <c r="AC66" s="1501"/>
      <c r="AD66" s="1501"/>
      <c r="AE66" s="1501"/>
      <c r="AF66" s="1501"/>
    </row>
    <row r="67" spans="1:32" ht="12.95" customHeight="1">
      <c r="A67" s="1530"/>
      <c r="B67" s="1517"/>
      <c r="C67" s="1535"/>
      <c r="D67" s="1536"/>
      <c r="E67" s="1537"/>
      <c r="F67" s="1421"/>
      <c r="G67" s="1523"/>
      <c r="H67" s="1420"/>
      <c r="I67" s="1420"/>
      <c r="J67" s="1420"/>
      <c r="K67" s="1420"/>
      <c r="L67" s="1420"/>
      <c r="M67" s="1420"/>
      <c r="N67" s="1430"/>
      <c r="O67" s="1530"/>
      <c r="P67" s="1524"/>
      <c r="Q67" s="1524"/>
      <c r="R67" s="1524"/>
      <c r="S67" s="1524"/>
      <c r="T67" s="1434"/>
      <c r="U67" s="1421"/>
      <c r="V67" s="1432"/>
      <c r="W67" s="1432"/>
      <c r="X67" s="1434"/>
      <c r="Y67" s="1509"/>
      <c r="Z67" s="1501"/>
      <c r="AA67" s="1501"/>
      <c r="AB67" s="1501"/>
      <c r="AC67" s="1501"/>
      <c r="AD67" s="1501"/>
      <c r="AE67" s="1501"/>
      <c r="AF67" s="1501"/>
    </row>
    <row r="68" spans="1:32" ht="12.95" customHeight="1">
      <c r="A68" s="1530"/>
      <c r="B68" s="1517"/>
      <c r="C68" s="1535"/>
      <c r="D68" s="1536"/>
      <c r="E68" s="1537"/>
      <c r="F68" s="1421"/>
      <c r="G68" s="1523"/>
      <c r="H68" s="1420"/>
      <c r="I68" s="1420"/>
      <c r="J68" s="1420"/>
      <c r="K68" s="1420"/>
      <c r="L68" s="1420"/>
      <c r="M68" s="1420"/>
      <c r="N68" s="1430"/>
      <c r="O68" s="1530"/>
      <c r="P68" s="1524"/>
      <c r="Q68" s="1524"/>
      <c r="R68" s="1524"/>
      <c r="S68" s="1524"/>
      <c r="T68" s="1434"/>
      <c r="U68" s="1421"/>
      <c r="V68" s="1432"/>
      <c r="W68" s="1432"/>
      <c r="X68" s="1434"/>
      <c r="Y68" s="1509"/>
      <c r="Z68" s="1501"/>
      <c r="AA68" s="1501"/>
      <c r="AB68" s="1501"/>
      <c r="AC68" s="1501"/>
      <c r="AD68" s="1501"/>
      <c r="AE68" s="1501"/>
      <c r="AF68" s="1501"/>
    </row>
    <row r="69" spans="1:32" ht="12.95" customHeight="1">
      <c r="A69" s="1530"/>
      <c r="B69" s="1517"/>
      <c r="C69" s="1535"/>
      <c r="D69" s="1536"/>
      <c r="E69" s="1537"/>
      <c r="F69" s="1421"/>
      <c r="G69" s="1523"/>
      <c r="H69" s="1420"/>
      <c r="I69" s="1420"/>
      <c r="J69" s="1420"/>
      <c r="K69" s="1420"/>
      <c r="L69" s="1420"/>
      <c r="M69" s="1420"/>
      <c r="N69" s="1430"/>
      <c r="O69" s="1530"/>
      <c r="P69" s="1524"/>
      <c r="Q69" s="1524"/>
      <c r="R69" s="1524"/>
      <c r="S69" s="1524"/>
      <c r="T69" s="1434"/>
      <c r="U69" s="1421"/>
      <c r="V69" s="1432"/>
      <c r="W69" s="1432"/>
      <c r="X69" s="1434"/>
      <c r="Y69" s="1509"/>
      <c r="Z69" s="1501"/>
      <c r="AA69" s="1501"/>
      <c r="AB69" s="1501"/>
      <c r="AC69" s="1501"/>
      <c r="AD69" s="1501"/>
      <c r="AE69" s="1501"/>
      <c r="AF69" s="1501"/>
    </row>
    <row r="70" spans="1:32" ht="12.95" customHeight="1">
      <c r="A70" s="1530"/>
      <c r="B70" s="1517"/>
      <c r="C70" s="1535"/>
      <c r="D70" s="1536"/>
      <c r="E70" s="1537"/>
      <c r="F70" s="1421"/>
      <c r="G70" s="1523"/>
      <c r="H70" s="1420"/>
      <c r="I70" s="1420"/>
      <c r="J70" s="1420"/>
      <c r="K70" s="1420"/>
      <c r="L70" s="1420"/>
      <c r="M70" s="1420"/>
      <c r="N70" s="1430"/>
      <c r="O70" s="1530"/>
      <c r="P70" s="1524"/>
      <c r="Q70" s="1524"/>
      <c r="R70" s="1524"/>
      <c r="S70" s="1524"/>
      <c r="T70" s="1434"/>
      <c r="U70" s="1421"/>
      <c r="V70" s="1432"/>
      <c r="W70" s="1432"/>
      <c r="X70" s="1434"/>
      <c r="Y70" s="1509"/>
      <c r="Z70" s="1501"/>
      <c r="AA70" s="1501"/>
      <c r="AB70" s="1501"/>
      <c r="AC70" s="1501"/>
      <c r="AD70" s="1501"/>
      <c r="AE70" s="1501"/>
      <c r="AF70" s="1501"/>
    </row>
    <row r="71" spans="1:32" ht="12.95" customHeight="1">
      <c r="A71" s="1530"/>
      <c r="B71" s="1517"/>
      <c r="C71" s="1535"/>
      <c r="D71" s="1536"/>
      <c r="E71" s="1537"/>
      <c r="F71" s="1421"/>
      <c r="G71" s="1523"/>
      <c r="H71" s="1420"/>
      <c r="I71" s="1420"/>
      <c r="J71" s="1420"/>
      <c r="K71" s="1420"/>
      <c r="L71" s="1420"/>
      <c r="M71" s="1420"/>
      <c r="N71" s="1430"/>
      <c r="O71" s="1530"/>
      <c r="P71" s="1524"/>
      <c r="Q71" s="1524"/>
      <c r="R71" s="1524"/>
      <c r="S71" s="1524"/>
      <c r="T71" s="1434"/>
      <c r="U71" s="1421"/>
      <c r="V71" s="1432"/>
      <c r="W71" s="1432"/>
      <c r="X71" s="1434"/>
      <c r="Y71" s="1509"/>
      <c r="Z71" s="1501"/>
      <c r="AA71" s="1501"/>
      <c r="AB71" s="1501"/>
      <c r="AC71" s="1501"/>
      <c r="AD71" s="1501"/>
      <c r="AE71" s="1501"/>
      <c r="AF71" s="1501"/>
    </row>
    <row r="72" spans="1:32" ht="12.95" customHeight="1">
      <c r="A72" s="1530"/>
      <c r="B72" s="1517"/>
      <c r="C72" s="1535"/>
      <c r="D72" s="1536"/>
      <c r="E72" s="1537"/>
      <c r="F72" s="1421"/>
      <c r="G72" s="1523"/>
      <c r="H72" s="1420"/>
      <c r="I72" s="1420"/>
      <c r="J72" s="1420"/>
      <c r="K72" s="1420"/>
      <c r="L72" s="1420"/>
      <c r="M72" s="1420"/>
      <c r="N72" s="1430"/>
      <c r="O72" s="1530"/>
      <c r="P72" s="1524"/>
      <c r="Q72" s="1524"/>
      <c r="R72" s="1524"/>
      <c r="S72" s="1524"/>
      <c r="T72" s="1434"/>
      <c r="U72" s="1421"/>
      <c r="V72" s="1432"/>
      <c r="W72" s="1432"/>
      <c r="X72" s="1434"/>
      <c r="Y72" s="1509"/>
      <c r="Z72" s="1501"/>
      <c r="AA72" s="1501"/>
      <c r="AB72" s="1501"/>
      <c r="AC72" s="1501"/>
      <c r="AD72" s="1501"/>
      <c r="AE72" s="1501"/>
      <c r="AF72" s="1501"/>
    </row>
    <row r="73" spans="1:32" ht="12.95" customHeight="1">
      <c r="A73" s="1530"/>
      <c r="B73" s="1517"/>
      <c r="C73" s="1535"/>
      <c r="D73" s="1536"/>
      <c r="E73" s="1537"/>
      <c r="F73" s="1421"/>
      <c r="G73" s="1523"/>
      <c r="H73" s="1420"/>
      <c r="I73" s="1420"/>
      <c r="J73" s="1420"/>
      <c r="K73" s="1420"/>
      <c r="L73" s="1420"/>
      <c r="M73" s="1420"/>
      <c r="N73" s="1430"/>
      <c r="O73" s="1530"/>
      <c r="P73" s="1524"/>
      <c r="Q73" s="1524"/>
      <c r="R73" s="1524"/>
      <c r="S73" s="1524"/>
      <c r="T73" s="1434"/>
      <c r="U73" s="1421"/>
      <c r="V73" s="1432"/>
      <c r="W73" s="1432"/>
      <c r="X73" s="1434"/>
      <c r="Y73" s="1509"/>
      <c r="Z73" s="1501"/>
      <c r="AA73" s="1501"/>
      <c r="AB73" s="1501"/>
      <c r="AC73" s="1501"/>
      <c r="AD73" s="1501"/>
      <c r="AE73" s="1501"/>
      <c r="AF73" s="1501"/>
    </row>
    <row r="74" spans="1:32" ht="12.95" customHeight="1">
      <c r="A74" s="1530"/>
      <c r="B74" s="1517"/>
      <c r="C74" s="1535"/>
      <c r="D74" s="1536"/>
      <c r="E74" s="1537"/>
      <c r="F74" s="1421"/>
      <c r="G74" s="1523"/>
      <c r="H74" s="1420"/>
      <c r="I74" s="1420"/>
      <c r="J74" s="1420"/>
      <c r="K74" s="1420"/>
      <c r="L74" s="1420"/>
      <c r="M74" s="1420"/>
      <c r="N74" s="1430"/>
      <c r="O74" s="1530"/>
      <c r="P74" s="1524"/>
      <c r="Q74" s="1524"/>
      <c r="R74" s="1524"/>
      <c r="S74" s="1524"/>
      <c r="T74" s="1434"/>
      <c r="U74" s="1421"/>
      <c r="V74" s="1432"/>
      <c r="W74" s="1432"/>
      <c r="X74" s="1434"/>
      <c r="Y74" s="1509"/>
      <c r="Z74" s="1501"/>
      <c r="AA74" s="1501"/>
      <c r="AB74" s="1501"/>
      <c r="AC74" s="1501"/>
      <c r="AD74" s="1501"/>
      <c r="AE74" s="1501"/>
      <c r="AF74" s="1501"/>
    </row>
    <row r="75" spans="1:32" ht="12.95" customHeight="1">
      <c r="A75" s="1530"/>
      <c r="B75" s="1517"/>
      <c r="C75" s="1535"/>
      <c r="D75" s="1536"/>
      <c r="E75" s="1537"/>
      <c r="F75" s="1421"/>
      <c r="G75" s="1523"/>
      <c r="H75" s="1420"/>
      <c r="I75" s="1420"/>
      <c r="J75" s="1420"/>
      <c r="K75" s="1420"/>
      <c r="L75" s="1420"/>
      <c r="M75" s="1420"/>
      <c r="N75" s="1430"/>
      <c r="O75" s="1530"/>
      <c r="P75" s="1524"/>
      <c r="Q75" s="1524"/>
      <c r="R75" s="1524"/>
      <c r="S75" s="1524"/>
      <c r="T75" s="1434"/>
      <c r="U75" s="1421"/>
      <c r="V75" s="1432"/>
      <c r="W75" s="1432"/>
      <c r="X75" s="1434"/>
      <c r="Y75" s="1509"/>
      <c r="Z75" s="1501"/>
      <c r="AA75" s="1501"/>
      <c r="AB75" s="1501"/>
      <c r="AC75" s="1501"/>
      <c r="AD75" s="1501"/>
      <c r="AE75" s="1501"/>
      <c r="AF75" s="1501"/>
    </row>
    <row r="76" spans="1:32" ht="12.95" customHeight="1">
      <c r="A76" s="1530"/>
      <c r="B76" s="1517"/>
      <c r="C76" s="1535"/>
      <c r="D76" s="1536"/>
      <c r="E76" s="1537"/>
      <c r="F76" s="1421"/>
      <c r="G76" s="1523"/>
      <c r="H76" s="1420"/>
      <c r="I76" s="1420"/>
      <c r="J76" s="1420"/>
      <c r="K76" s="1420"/>
      <c r="L76" s="1420"/>
      <c r="M76" s="1420"/>
      <c r="N76" s="1430"/>
      <c r="O76" s="1530"/>
      <c r="P76" s="1524"/>
      <c r="Q76" s="1524"/>
      <c r="R76" s="1524"/>
      <c r="S76" s="1524"/>
      <c r="T76" s="1434"/>
      <c r="U76" s="1421"/>
      <c r="V76" s="1432"/>
      <c r="W76" s="1432"/>
      <c r="X76" s="1434"/>
      <c r="Y76" s="1509"/>
      <c r="Z76" s="1501"/>
      <c r="AA76" s="1501"/>
      <c r="AB76" s="1501"/>
      <c r="AC76" s="1501"/>
      <c r="AD76" s="1501"/>
      <c r="AE76" s="1501"/>
      <c r="AF76" s="1501"/>
    </row>
    <row r="77" spans="1:32" ht="12.95" customHeight="1">
      <c r="A77" s="1530"/>
      <c r="B77" s="1517"/>
      <c r="C77" s="1535"/>
      <c r="D77" s="1536"/>
      <c r="E77" s="1537"/>
      <c r="F77" s="1421"/>
      <c r="G77" s="1523"/>
      <c r="H77" s="1420"/>
      <c r="I77" s="1420"/>
      <c r="J77" s="1420"/>
      <c r="K77" s="1420"/>
      <c r="L77" s="1420"/>
      <c r="M77" s="1420"/>
      <c r="N77" s="1430"/>
      <c r="O77" s="1530"/>
      <c r="P77" s="1524"/>
      <c r="Q77" s="1524"/>
      <c r="R77" s="1524"/>
      <c r="S77" s="1524"/>
      <c r="T77" s="1434"/>
      <c r="U77" s="1421"/>
      <c r="V77" s="1432"/>
      <c r="W77" s="1432"/>
      <c r="X77" s="1434"/>
      <c r="Y77" s="1509"/>
      <c r="Z77" s="1501"/>
      <c r="AA77" s="1501"/>
      <c r="AB77" s="1501"/>
      <c r="AC77" s="1501"/>
      <c r="AD77" s="1501"/>
      <c r="AE77" s="1501"/>
      <c r="AF77" s="1501"/>
    </row>
    <row r="78" spans="1:32" ht="12.95" customHeight="1">
      <c r="A78" s="1530"/>
      <c r="B78" s="1517"/>
      <c r="C78" s="1535"/>
      <c r="D78" s="1536"/>
      <c r="E78" s="1537"/>
      <c r="F78" s="1421"/>
      <c r="G78" s="1523"/>
      <c r="H78" s="1420"/>
      <c r="I78" s="1420"/>
      <c r="J78" s="1420"/>
      <c r="K78" s="1420"/>
      <c r="L78" s="1420"/>
      <c r="M78" s="1420"/>
      <c r="N78" s="1430"/>
      <c r="O78" s="1530"/>
      <c r="P78" s="1524"/>
      <c r="Q78" s="1524"/>
      <c r="R78" s="1524"/>
      <c r="S78" s="1524"/>
      <c r="T78" s="1434"/>
      <c r="U78" s="1421"/>
      <c r="V78" s="1432"/>
      <c r="W78" s="1432"/>
      <c r="X78" s="1434"/>
      <c r="Y78" s="1509"/>
      <c r="Z78" s="1501"/>
      <c r="AA78" s="1501"/>
      <c r="AB78" s="1501"/>
      <c r="AC78" s="1501"/>
      <c r="AD78" s="1501"/>
      <c r="AE78" s="1501"/>
      <c r="AF78" s="1501"/>
    </row>
    <row r="79" spans="1:32" ht="12.95" customHeight="1">
      <c r="A79" s="1530"/>
      <c r="B79" s="1517"/>
      <c r="C79" s="1535"/>
      <c r="D79" s="1536"/>
      <c r="E79" s="1537"/>
      <c r="F79" s="1421"/>
      <c r="G79" s="1523"/>
      <c r="H79" s="1420"/>
      <c r="I79" s="1420"/>
      <c r="J79" s="1420"/>
      <c r="K79" s="1420"/>
      <c r="L79" s="1420"/>
      <c r="M79" s="1420"/>
      <c r="N79" s="1430"/>
      <c r="O79" s="1530"/>
      <c r="P79" s="1524"/>
      <c r="Q79" s="1524"/>
      <c r="R79" s="1524"/>
      <c r="S79" s="1524"/>
      <c r="T79" s="1434"/>
      <c r="U79" s="1421"/>
      <c r="V79" s="1432"/>
      <c r="W79" s="1432"/>
      <c r="X79" s="1434"/>
      <c r="Y79" s="1509"/>
      <c r="Z79" s="1501"/>
      <c r="AA79" s="1501"/>
      <c r="AB79" s="1501"/>
      <c r="AC79" s="1501"/>
      <c r="AD79" s="1501"/>
      <c r="AE79" s="1501"/>
      <c r="AF79" s="1501"/>
    </row>
    <row r="80" spans="1:32" ht="12.95" customHeight="1">
      <c r="A80" s="1530"/>
      <c r="B80" s="1517"/>
      <c r="C80" s="1535"/>
      <c r="D80" s="1536"/>
      <c r="E80" s="1537"/>
      <c r="F80" s="1421"/>
      <c r="G80" s="1523"/>
      <c r="H80" s="1420"/>
      <c r="I80" s="1420"/>
      <c r="J80" s="1420"/>
      <c r="K80" s="1420"/>
      <c r="L80" s="1420"/>
      <c r="M80" s="1420"/>
      <c r="N80" s="1430"/>
      <c r="O80" s="1530"/>
      <c r="P80" s="1524"/>
      <c r="Q80" s="1524"/>
      <c r="R80" s="1524"/>
      <c r="S80" s="1524"/>
      <c r="T80" s="1434"/>
      <c r="U80" s="1421"/>
      <c r="V80" s="1432"/>
      <c r="W80" s="1432"/>
      <c r="X80" s="1434"/>
      <c r="Y80" s="1509"/>
      <c r="Z80" s="1501"/>
      <c r="AA80" s="1501"/>
      <c r="AB80" s="1501"/>
      <c r="AC80" s="1501"/>
      <c r="AD80" s="1501"/>
      <c r="AE80" s="1501"/>
      <c r="AF80" s="1501"/>
    </row>
    <row r="81" spans="1:32" ht="12.95" customHeight="1">
      <c r="A81" s="1530"/>
      <c r="B81" s="1517"/>
      <c r="C81" s="1535"/>
      <c r="D81" s="1536"/>
      <c r="E81" s="1537"/>
      <c r="F81" s="1421"/>
      <c r="G81" s="1523"/>
      <c r="H81" s="1420"/>
      <c r="I81" s="1420"/>
      <c r="J81" s="1420"/>
      <c r="K81" s="1420"/>
      <c r="L81" s="1420"/>
      <c r="M81" s="1420"/>
      <c r="N81" s="1430"/>
      <c r="O81" s="1530"/>
      <c r="P81" s="1524"/>
      <c r="Q81" s="1524"/>
      <c r="R81" s="1524"/>
      <c r="S81" s="1524"/>
      <c r="T81" s="1434"/>
      <c r="U81" s="1421"/>
      <c r="V81" s="1432"/>
      <c r="W81" s="1432"/>
      <c r="X81" s="1434"/>
      <c r="Y81" s="1509"/>
      <c r="Z81" s="1501"/>
      <c r="AA81" s="1501"/>
      <c r="AB81" s="1501"/>
      <c r="AC81" s="1501"/>
      <c r="AD81" s="1501"/>
      <c r="AE81" s="1501"/>
      <c r="AF81" s="1501"/>
    </row>
    <row r="82" spans="1:32" ht="12.95" customHeight="1">
      <c r="A82" s="1530"/>
      <c r="B82" s="1517"/>
      <c r="C82" s="1535"/>
      <c r="D82" s="1536"/>
      <c r="E82" s="1537"/>
      <c r="F82" s="1421"/>
      <c r="G82" s="1523"/>
      <c r="H82" s="1420"/>
      <c r="I82" s="1420"/>
      <c r="J82" s="1420"/>
      <c r="K82" s="1420"/>
      <c r="L82" s="1420"/>
      <c r="M82" s="1420"/>
      <c r="N82" s="1430"/>
      <c r="O82" s="1530"/>
      <c r="P82" s="1524"/>
      <c r="Q82" s="1524"/>
      <c r="R82" s="1524"/>
      <c r="S82" s="1524"/>
      <c r="T82" s="1434"/>
      <c r="U82" s="1421"/>
      <c r="V82" s="1432"/>
      <c r="W82" s="1432"/>
      <c r="X82" s="1434"/>
      <c r="Y82" s="1509"/>
      <c r="Z82" s="1501"/>
      <c r="AA82" s="1501"/>
      <c r="AB82" s="1501"/>
      <c r="AC82" s="1501"/>
      <c r="AD82" s="1501"/>
      <c r="AE82" s="1501"/>
      <c r="AF82" s="1501"/>
    </row>
    <row r="83" spans="1:32" ht="12.95" customHeight="1">
      <c r="A83" s="1530"/>
      <c r="B83" s="1517"/>
      <c r="C83" s="1535"/>
      <c r="D83" s="1536"/>
      <c r="E83" s="1537"/>
      <c r="F83" s="1421"/>
      <c r="G83" s="1523"/>
      <c r="H83" s="1420"/>
      <c r="I83" s="1420"/>
      <c r="J83" s="1420"/>
      <c r="K83" s="1420"/>
      <c r="L83" s="1420"/>
      <c r="M83" s="1420"/>
      <c r="N83" s="1430"/>
      <c r="O83" s="1530"/>
      <c r="P83" s="1524"/>
      <c r="Q83" s="1524"/>
      <c r="R83" s="1524"/>
      <c r="S83" s="1524"/>
      <c r="T83" s="1434"/>
      <c r="U83" s="1421"/>
      <c r="V83" s="1432"/>
      <c r="W83" s="1432"/>
      <c r="X83" s="1434"/>
      <c r="Y83" s="1509"/>
      <c r="Z83" s="1501"/>
      <c r="AA83" s="1501"/>
      <c r="AB83" s="1501"/>
      <c r="AC83" s="1501"/>
      <c r="AD83" s="1501"/>
      <c r="AE83" s="1501"/>
      <c r="AF83" s="1501"/>
    </row>
    <row r="84" spans="1:32" ht="12.95" customHeight="1">
      <c r="A84" s="1530"/>
      <c r="B84" s="1517"/>
      <c r="C84" s="1535"/>
      <c r="D84" s="1536"/>
      <c r="E84" s="1537"/>
      <c r="F84" s="1421"/>
      <c r="G84" s="1523"/>
      <c r="H84" s="1420"/>
      <c r="I84" s="1420"/>
      <c r="J84" s="1420"/>
      <c r="K84" s="1420"/>
      <c r="L84" s="1420"/>
      <c r="M84" s="1420"/>
      <c r="N84" s="1430"/>
      <c r="O84" s="1530"/>
      <c r="P84" s="1524"/>
      <c r="Q84" s="1524"/>
      <c r="R84" s="1524"/>
      <c r="S84" s="1524"/>
      <c r="T84" s="1434"/>
      <c r="U84" s="1421"/>
      <c r="V84" s="1432"/>
      <c r="W84" s="1432"/>
      <c r="X84" s="1434"/>
      <c r="Y84" s="1509"/>
      <c r="Z84" s="1501"/>
      <c r="AA84" s="1501"/>
      <c r="AB84" s="1501"/>
      <c r="AC84" s="1501"/>
      <c r="AD84" s="1501"/>
      <c r="AE84" s="1501"/>
      <c r="AF84" s="1501"/>
    </row>
    <row r="85" spans="1:32" ht="12.95" customHeight="1">
      <c r="A85" s="1530"/>
      <c r="B85" s="1517"/>
      <c r="C85" s="1535"/>
      <c r="D85" s="1536"/>
      <c r="E85" s="1537"/>
      <c r="F85" s="1421"/>
      <c r="G85" s="1523"/>
      <c r="H85" s="1420"/>
      <c r="I85" s="1420"/>
      <c r="J85" s="1420"/>
      <c r="K85" s="1420"/>
      <c r="L85" s="1420"/>
      <c r="M85" s="1420"/>
      <c r="N85" s="1430"/>
      <c r="O85" s="1530"/>
      <c r="P85" s="1524"/>
      <c r="Q85" s="1524"/>
      <c r="R85" s="1524"/>
      <c r="S85" s="1524"/>
      <c r="T85" s="1434"/>
      <c r="U85" s="1421"/>
      <c r="V85" s="1432"/>
      <c r="W85" s="1432"/>
      <c r="X85" s="1434"/>
      <c r="Y85" s="1509"/>
      <c r="Z85" s="1501"/>
      <c r="AA85" s="1501"/>
      <c r="AB85" s="1501"/>
      <c r="AC85" s="1501"/>
      <c r="AD85" s="1501"/>
      <c r="AE85" s="1501"/>
      <c r="AF85" s="1501"/>
    </row>
    <row r="86" spans="1:32" ht="12.95" customHeight="1">
      <c r="A86" s="1530"/>
      <c r="B86" s="1517"/>
      <c r="C86" s="1535"/>
      <c r="D86" s="1536"/>
      <c r="E86" s="1537"/>
      <c r="F86" s="1421"/>
      <c r="G86" s="1523"/>
      <c r="H86" s="1420"/>
      <c r="I86" s="1420"/>
      <c r="J86" s="1420"/>
      <c r="K86" s="1420"/>
      <c r="L86" s="1420"/>
      <c r="M86" s="1420"/>
      <c r="N86" s="1430"/>
      <c r="O86" s="1530"/>
      <c r="P86" s="1524"/>
      <c r="Q86" s="1524"/>
      <c r="R86" s="1524"/>
      <c r="S86" s="1524"/>
      <c r="T86" s="1434"/>
      <c r="U86" s="1421"/>
      <c r="V86" s="1432"/>
      <c r="W86" s="1432"/>
      <c r="X86" s="1434"/>
      <c r="Y86" s="1509"/>
      <c r="Z86" s="1501"/>
      <c r="AA86" s="1501"/>
      <c r="AB86" s="1501"/>
      <c r="AC86" s="1501"/>
      <c r="AD86" s="1501"/>
      <c r="AE86" s="1501"/>
      <c r="AF86" s="1501"/>
    </row>
    <row r="87" spans="1:32" ht="12.95" customHeight="1">
      <c r="A87" s="1530"/>
      <c r="B87" s="1517"/>
      <c r="C87" s="1535"/>
      <c r="D87" s="1536"/>
      <c r="E87" s="1537"/>
      <c r="F87" s="1421"/>
      <c r="G87" s="1523"/>
      <c r="H87" s="1420"/>
      <c r="I87" s="1420"/>
      <c r="J87" s="1420"/>
      <c r="K87" s="1420"/>
      <c r="L87" s="1420"/>
      <c r="M87" s="1420"/>
      <c r="N87" s="1430"/>
      <c r="O87" s="1530"/>
      <c r="P87" s="1524"/>
      <c r="Q87" s="1524"/>
      <c r="R87" s="1524"/>
      <c r="S87" s="1524"/>
      <c r="T87" s="1434"/>
      <c r="U87" s="1421"/>
      <c r="V87" s="1432"/>
      <c r="W87" s="1432"/>
      <c r="X87" s="1434"/>
      <c r="Y87" s="1509"/>
      <c r="Z87" s="1501"/>
      <c r="AA87" s="1501"/>
      <c r="AB87" s="1501"/>
      <c r="AC87" s="1501"/>
      <c r="AD87" s="1501"/>
      <c r="AE87" s="1501"/>
      <c r="AF87" s="1501"/>
    </row>
    <row r="88" spans="1:32" ht="12.95" customHeight="1">
      <c r="A88" s="1530"/>
      <c r="B88" s="1517"/>
      <c r="C88" s="1535"/>
      <c r="D88" s="1536"/>
      <c r="E88" s="1537"/>
      <c r="F88" s="1421"/>
      <c r="G88" s="1523"/>
      <c r="H88" s="1420"/>
      <c r="I88" s="1420"/>
      <c r="J88" s="1420"/>
      <c r="K88" s="1420"/>
      <c r="L88" s="1420"/>
      <c r="M88" s="1420"/>
      <c r="N88" s="1430"/>
      <c r="O88" s="1530"/>
      <c r="P88" s="1524"/>
      <c r="Q88" s="1524"/>
      <c r="R88" s="1524"/>
      <c r="S88" s="1524"/>
      <c r="T88" s="1434"/>
      <c r="U88" s="1421"/>
      <c r="V88" s="1432"/>
      <c r="W88" s="1432"/>
      <c r="X88" s="1434"/>
      <c r="Y88" s="1509"/>
      <c r="Z88" s="1501"/>
      <c r="AA88" s="1501"/>
      <c r="AB88" s="1501"/>
      <c r="AC88" s="1501"/>
      <c r="AD88" s="1501"/>
      <c r="AE88" s="1501"/>
      <c r="AF88" s="1501"/>
    </row>
    <row r="89" spans="1:32" ht="12.95" customHeight="1">
      <c r="A89" s="1530"/>
      <c r="B89" s="1517"/>
      <c r="C89" s="1535"/>
      <c r="D89" s="1536"/>
      <c r="E89" s="1537"/>
      <c r="F89" s="1421"/>
      <c r="G89" s="1523"/>
      <c r="H89" s="1420"/>
      <c r="I89" s="1420"/>
      <c r="J89" s="1420"/>
      <c r="K89" s="1420"/>
      <c r="L89" s="1420"/>
      <c r="M89" s="1420"/>
      <c r="N89" s="1430"/>
      <c r="O89" s="1530"/>
      <c r="P89" s="1524"/>
      <c r="Q89" s="1524"/>
      <c r="R89" s="1524"/>
      <c r="S89" s="1524"/>
      <c r="T89" s="1434"/>
      <c r="U89" s="1421"/>
      <c r="V89" s="1432"/>
      <c r="W89" s="1432"/>
      <c r="X89" s="1434"/>
      <c r="Y89" s="1509"/>
      <c r="Z89" s="1501"/>
      <c r="AA89" s="1501"/>
      <c r="AB89" s="1501"/>
      <c r="AC89" s="1501"/>
      <c r="AD89" s="1501"/>
      <c r="AE89" s="1501"/>
      <c r="AF89" s="1501"/>
    </row>
    <row r="90" spans="1:32" ht="12.95" customHeight="1">
      <c r="A90" s="1530"/>
      <c r="B90" s="1517"/>
      <c r="C90" s="1535"/>
      <c r="D90" s="1536"/>
      <c r="E90" s="1537"/>
      <c r="F90" s="1421"/>
      <c r="G90" s="1523"/>
      <c r="H90" s="1420"/>
      <c r="I90" s="1420"/>
      <c r="J90" s="1420"/>
      <c r="K90" s="1420"/>
      <c r="L90" s="1420"/>
      <c r="M90" s="1420"/>
      <c r="N90" s="1430"/>
      <c r="O90" s="1530"/>
      <c r="P90" s="1524"/>
      <c r="Q90" s="1524"/>
      <c r="R90" s="1524"/>
      <c r="S90" s="1524"/>
      <c r="T90" s="1434"/>
      <c r="U90" s="1421"/>
      <c r="V90" s="1432"/>
      <c r="W90" s="1432"/>
      <c r="X90" s="1434"/>
      <c r="Y90" s="1509"/>
      <c r="Z90" s="1501"/>
      <c r="AA90" s="1501"/>
      <c r="AB90" s="1501"/>
      <c r="AC90" s="1501"/>
      <c r="AD90" s="1501"/>
      <c r="AE90" s="1501"/>
      <c r="AF90" s="1501"/>
    </row>
    <row r="91" spans="1:32" ht="12.95" customHeight="1">
      <c r="A91" s="1530"/>
      <c r="B91" s="1517"/>
      <c r="C91" s="1535"/>
      <c r="D91" s="1536"/>
      <c r="E91" s="1537"/>
      <c r="F91" s="1421"/>
      <c r="G91" s="1523"/>
      <c r="H91" s="1420"/>
      <c r="I91" s="1420"/>
      <c r="J91" s="1420"/>
      <c r="K91" s="1420"/>
      <c r="L91" s="1420"/>
      <c r="M91" s="1420"/>
      <c r="N91" s="1430"/>
      <c r="O91" s="1530"/>
      <c r="P91" s="1524"/>
      <c r="Q91" s="1524"/>
      <c r="R91" s="1524"/>
      <c r="S91" s="1524"/>
      <c r="T91" s="1434"/>
      <c r="U91" s="1421"/>
      <c r="V91" s="1432"/>
      <c r="W91" s="1432"/>
      <c r="X91" s="1434"/>
      <c r="Y91" s="1509"/>
      <c r="Z91" s="1501"/>
      <c r="AA91" s="1501"/>
      <c r="AB91" s="1501"/>
      <c r="AC91" s="1501"/>
      <c r="AD91" s="1501"/>
      <c r="AE91" s="1501"/>
      <c r="AF91" s="1501"/>
    </row>
    <row r="92" spans="1:32" ht="12.95" customHeight="1">
      <c r="A92" s="1530"/>
      <c r="B92" s="1517"/>
      <c r="C92" s="1535"/>
      <c r="D92" s="1536"/>
      <c r="E92" s="1537"/>
      <c r="F92" s="1421"/>
      <c r="G92" s="1523"/>
      <c r="H92" s="1420"/>
      <c r="I92" s="1420"/>
      <c r="J92" s="1420"/>
      <c r="K92" s="1420"/>
      <c r="L92" s="1420"/>
      <c r="M92" s="1420"/>
      <c r="N92" s="1430"/>
      <c r="O92" s="1530"/>
      <c r="P92" s="1524"/>
      <c r="Q92" s="1524"/>
      <c r="R92" s="1524"/>
      <c r="S92" s="1524"/>
      <c r="T92" s="1434"/>
      <c r="U92" s="1421"/>
      <c r="V92" s="1432"/>
      <c r="W92" s="1432"/>
      <c r="X92" s="1434"/>
      <c r="Y92" s="1509"/>
      <c r="Z92" s="1501"/>
      <c r="AA92" s="1501"/>
      <c r="AB92" s="1501"/>
      <c r="AC92" s="1501"/>
      <c r="AD92" s="1501"/>
      <c r="AE92" s="1501"/>
      <c r="AF92" s="1501"/>
    </row>
    <row r="93" spans="1:32" ht="12.95" customHeight="1">
      <c r="A93" s="1530"/>
      <c r="B93" s="1517"/>
      <c r="C93" s="1535"/>
      <c r="D93" s="1536"/>
      <c r="E93" s="1537"/>
      <c r="F93" s="1421"/>
      <c r="G93" s="1523"/>
      <c r="H93" s="1420"/>
      <c r="I93" s="1420"/>
      <c r="J93" s="1420"/>
      <c r="K93" s="1420"/>
      <c r="L93" s="1420"/>
      <c r="M93" s="1420"/>
      <c r="N93" s="1430"/>
      <c r="O93" s="1530"/>
      <c r="P93" s="1524"/>
      <c r="Q93" s="1524"/>
      <c r="R93" s="1524"/>
      <c r="S93" s="1524"/>
      <c r="T93" s="1434"/>
      <c r="U93" s="1421"/>
      <c r="V93" s="1432"/>
      <c r="W93" s="1432"/>
      <c r="X93" s="1434"/>
      <c r="Y93" s="1509"/>
      <c r="Z93" s="1501"/>
      <c r="AA93" s="1501"/>
      <c r="AB93" s="1501"/>
      <c r="AC93" s="1501"/>
      <c r="AD93" s="1501"/>
      <c r="AE93" s="1501"/>
      <c r="AF93" s="1501"/>
    </row>
    <row r="94" spans="1:32" ht="12.95" customHeight="1">
      <c r="A94" s="1530"/>
      <c r="B94" s="1517"/>
      <c r="C94" s="1535"/>
      <c r="D94" s="1536"/>
      <c r="E94" s="1537"/>
      <c r="F94" s="1421"/>
      <c r="G94" s="1523"/>
      <c r="H94" s="1420"/>
      <c r="I94" s="1420"/>
      <c r="J94" s="1420"/>
      <c r="K94" s="1420"/>
      <c r="L94" s="1420"/>
      <c r="M94" s="1420"/>
      <c r="N94" s="1430"/>
      <c r="O94" s="1530"/>
      <c r="P94" s="1524"/>
      <c r="Q94" s="1524"/>
      <c r="R94" s="1524"/>
      <c r="S94" s="1524"/>
      <c r="T94" s="1434"/>
      <c r="U94" s="1421"/>
      <c r="V94" s="1432"/>
      <c r="W94" s="1432"/>
      <c r="X94" s="1434"/>
      <c r="Y94" s="1509"/>
      <c r="Z94" s="1501"/>
      <c r="AA94" s="1501"/>
      <c r="AB94" s="1501"/>
      <c r="AC94" s="1501"/>
      <c r="AD94" s="1501"/>
      <c r="AE94" s="1501"/>
      <c r="AF94" s="1501"/>
    </row>
    <row r="95" spans="1:32" ht="12.95" customHeight="1">
      <c r="A95" s="1530"/>
      <c r="B95" s="1517"/>
      <c r="C95" s="1535"/>
      <c r="D95" s="1536"/>
      <c r="E95" s="1537"/>
      <c r="F95" s="1421"/>
      <c r="G95" s="1523"/>
      <c r="H95" s="1420"/>
      <c r="I95" s="1420"/>
      <c r="J95" s="1420"/>
      <c r="K95" s="1420"/>
      <c r="L95" s="1420"/>
      <c r="M95" s="1420"/>
      <c r="N95" s="1430"/>
      <c r="O95" s="1530"/>
      <c r="P95" s="1524"/>
      <c r="Q95" s="1524"/>
      <c r="R95" s="1524"/>
      <c r="S95" s="1524"/>
      <c r="T95" s="1434"/>
      <c r="U95" s="1421"/>
      <c r="V95" s="1432"/>
      <c r="W95" s="1432"/>
      <c r="X95" s="1434"/>
      <c r="Y95" s="1509"/>
      <c r="Z95" s="1501"/>
      <c r="AA95" s="1501"/>
      <c r="AB95" s="1501"/>
      <c r="AC95" s="1501"/>
      <c r="AD95" s="1501"/>
      <c r="AE95" s="1501"/>
      <c r="AF95" s="1501"/>
    </row>
    <row r="96" spans="1:32" ht="12.95" customHeight="1">
      <c r="A96" s="1530"/>
      <c r="B96" s="1517"/>
      <c r="C96" s="1535"/>
      <c r="D96" s="1536"/>
      <c r="E96" s="1537"/>
      <c r="F96" s="1421"/>
      <c r="G96" s="1523"/>
      <c r="H96" s="1420"/>
      <c r="I96" s="1420"/>
      <c r="J96" s="1420"/>
      <c r="K96" s="1420"/>
      <c r="L96" s="1420"/>
      <c r="M96" s="1420"/>
      <c r="N96" s="1430"/>
      <c r="O96" s="1530"/>
      <c r="P96" s="1524"/>
      <c r="Q96" s="1524"/>
      <c r="R96" s="1524"/>
      <c r="S96" s="1524"/>
      <c r="T96" s="1434"/>
      <c r="U96" s="1421"/>
      <c r="V96" s="1432"/>
      <c r="W96" s="1432"/>
      <c r="X96" s="1434"/>
      <c r="Y96" s="1509"/>
      <c r="Z96" s="1501"/>
      <c r="AA96" s="1501"/>
      <c r="AB96" s="1501"/>
      <c r="AC96" s="1501"/>
      <c r="AD96" s="1501"/>
      <c r="AE96" s="1501"/>
      <c r="AF96" s="1501"/>
    </row>
    <row r="97" spans="1:32" ht="12.95" customHeight="1">
      <c r="A97" s="1530"/>
      <c r="B97" s="1517"/>
      <c r="C97" s="1535"/>
      <c r="D97" s="1536"/>
      <c r="E97" s="1537"/>
      <c r="F97" s="1421"/>
      <c r="G97" s="1523"/>
      <c r="H97" s="1420"/>
      <c r="I97" s="1420"/>
      <c r="J97" s="1420"/>
      <c r="K97" s="1420"/>
      <c r="L97" s="1420"/>
      <c r="M97" s="1420"/>
      <c r="N97" s="1430"/>
      <c r="O97" s="1530"/>
      <c r="P97" s="1524"/>
      <c r="Q97" s="1524"/>
      <c r="R97" s="1524"/>
      <c r="S97" s="1524"/>
      <c r="T97" s="1434"/>
      <c r="U97" s="1421"/>
      <c r="V97" s="1432"/>
      <c r="W97" s="1432"/>
      <c r="X97" s="1434"/>
      <c r="Y97" s="1509"/>
      <c r="Z97" s="1501"/>
      <c r="AA97" s="1501"/>
      <c r="AB97" s="1501"/>
      <c r="AC97" s="1501"/>
      <c r="AD97" s="1501"/>
      <c r="AE97" s="1501"/>
      <c r="AF97" s="1501"/>
    </row>
    <row r="98" spans="1:32" ht="12.95" customHeight="1">
      <c r="A98" s="1530"/>
      <c r="B98" s="1517"/>
      <c r="C98" s="1535"/>
      <c r="D98" s="1536"/>
      <c r="E98" s="1537"/>
      <c r="F98" s="1421"/>
      <c r="G98" s="1523"/>
      <c r="H98" s="1420"/>
      <c r="I98" s="1420"/>
      <c r="J98" s="1420"/>
      <c r="K98" s="1420"/>
      <c r="L98" s="1420"/>
      <c r="M98" s="1420"/>
      <c r="N98" s="1430"/>
      <c r="O98" s="1530"/>
      <c r="P98" s="1524"/>
      <c r="Q98" s="1524"/>
      <c r="R98" s="1524"/>
      <c r="S98" s="1524"/>
      <c r="T98" s="1434"/>
      <c r="U98" s="1421"/>
      <c r="V98" s="1432"/>
      <c r="W98" s="1432"/>
      <c r="X98" s="1434"/>
      <c r="Y98" s="1509"/>
      <c r="Z98" s="1501"/>
      <c r="AA98" s="1501"/>
      <c r="AB98" s="1501"/>
      <c r="AC98" s="1501"/>
      <c r="AD98" s="1501"/>
      <c r="AE98" s="1501"/>
      <c r="AF98" s="1501"/>
    </row>
    <row r="99" spans="1:32" ht="12.95" customHeight="1">
      <c r="A99" s="1530"/>
      <c r="B99" s="1517"/>
      <c r="C99" s="1535"/>
      <c r="D99" s="1536"/>
      <c r="E99" s="1537"/>
      <c r="F99" s="1421"/>
      <c r="G99" s="1523"/>
      <c r="H99" s="1420"/>
      <c r="I99" s="1420"/>
      <c r="J99" s="1420"/>
      <c r="K99" s="1420"/>
      <c r="L99" s="1420"/>
      <c r="M99" s="1420"/>
      <c r="N99" s="1430"/>
      <c r="O99" s="1530"/>
      <c r="P99" s="1524"/>
      <c r="Q99" s="1524"/>
      <c r="R99" s="1524"/>
      <c r="S99" s="1524"/>
      <c r="T99" s="1434"/>
      <c r="U99" s="1421"/>
      <c r="V99" s="1432"/>
      <c r="W99" s="1432"/>
      <c r="X99" s="1434"/>
      <c r="Y99" s="1509"/>
      <c r="Z99" s="1501"/>
      <c r="AA99" s="1501"/>
      <c r="AB99" s="1501"/>
      <c r="AC99" s="1501"/>
      <c r="AD99" s="1501"/>
      <c r="AE99" s="1501"/>
      <c r="AF99" s="1501"/>
    </row>
    <row r="100" spans="1:32" ht="12.95" customHeight="1">
      <c r="A100" s="1530"/>
      <c r="B100" s="1517"/>
      <c r="C100" s="1535"/>
      <c r="D100" s="1536"/>
      <c r="E100" s="1537"/>
      <c r="F100" s="1421"/>
      <c r="G100" s="1523"/>
      <c r="H100" s="1420"/>
      <c r="I100" s="1420"/>
      <c r="J100" s="1420"/>
      <c r="K100" s="1420"/>
      <c r="L100" s="1420"/>
      <c r="M100" s="1420"/>
      <c r="N100" s="1430"/>
      <c r="O100" s="1530"/>
      <c r="P100" s="1524"/>
      <c r="Q100" s="1524"/>
      <c r="R100" s="1524"/>
      <c r="S100" s="1524"/>
      <c r="T100" s="1434"/>
      <c r="U100" s="1421"/>
      <c r="V100" s="1432"/>
      <c r="W100" s="1432"/>
      <c r="X100" s="1434"/>
      <c r="Y100" s="1509"/>
      <c r="Z100" s="1501"/>
      <c r="AA100" s="1501"/>
      <c r="AB100" s="1501"/>
      <c r="AC100" s="1501"/>
      <c r="AD100" s="1501"/>
      <c r="AE100" s="1501"/>
      <c r="AF100" s="1501"/>
    </row>
    <row r="101" spans="1:32" ht="12.95" customHeight="1"/>
    <row r="102" spans="1:32" ht="12.95" customHeight="1"/>
    <row r="103" spans="1:32" ht="12.95" customHeight="1"/>
    <row r="104" spans="1:32" ht="12.95" customHeight="1"/>
    <row r="105" spans="1:32" ht="12.95" customHeight="1"/>
    <row r="106" spans="1:32" ht="12.95" customHeight="1"/>
    <row r="107" spans="1:32" ht="12.95" customHeight="1"/>
    <row r="108" spans="1:32" ht="12.95" customHeight="1"/>
    <row r="109" spans="1:32" ht="12.95" customHeight="1"/>
    <row r="125" ht="117.75" customHeight="1"/>
    <row r="126" ht="35.25" customHeight="1"/>
    <row r="130" ht="133.5" customHeight="1"/>
    <row r="134" ht="15.75" customHeight="1"/>
    <row r="158" ht="69" customHeight="1"/>
  </sheetData>
  <autoFilter ref="A3:AF3"/>
  <mergeCells count="1">
    <mergeCell ref="A1:AF1"/>
  </mergeCells>
  <phoneticPr fontId="0" type="noConversion"/>
  <dataValidations count="8">
    <dataValidation type="list" allowBlank="1" showInputMessage="1" showErrorMessage="1" sqref="AA4:AA100">
      <formula1>Сокращение_ПЧ</formula1>
    </dataValidation>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G4:G100">
      <formula1>да_нет</formula1>
    </dataValidation>
    <dataValidation type="list" allowBlank="1" showInputMessage="1" showErrorMessage="1" sqref="N4:N100">
      <formula1>причины_пожаров</formula1>
    </dataValidation>
    <dataValidation type="list" allowBlank="1" showInputMessage="1" showErrorMessage="1" sqref="I4:I100">
      <formula1>лечебные</formula1>
    </dataValidation>
    <dataValidation type="list" allowBlank="1" showInputMessage="1" showErrorMessage="1" sqref="Y4:Y100">
      <formula1>Наименование_ведомств</formula1>
    </dataValidation>
    <dataValidation type="list" allowBlank="1" showInputMessage="1" showErrorMessage="1" sqref="F4:F100">
      <formula1>районы_и_города_и_ДЧС</formula1>
    </dataValidation>
  </dataValidations>
  <pageMargins left="0.83" right="0.19" top="1" bottom="1" header="0.5" footer="0.5"/>
  <pageSetup paperSize="9" scale="50" orientation="landscape" r:id="rId1"/>
  <headerFooter alignWithMargins="0"/>
  <rowBreaks count="1" manualBreakCount="1">
    <brk id="110" max="17" man="1"/>
  </rowBreaks>
</worksheet>
</file>

<file path=xl/worksheets/sheet32.xml><?xml version="1.0" encoding="utf-8"?>
<worksheet xmlns="http://schemas.openxmlformats.org/spreadsheetml/2006/main" xmlns:r="http://schemas.openxmlformats.org/officeDocument/2006/relationships">
  <sheetPr codeName="Лист35">
    <tabColor rgb="FFFF0000"/>
  </sheetPr>
  <dimension ref="A1:AF165"/>
  <sheetViews>
    <sheetView zoomScale="65" zoomScaleNormal="65" workbookViewId="0">
      <pane ySplit="3" topLeftCell="A4" activePane="bottomLeft" state="frozen"/>
      <selection activeCell="H15" sqref="H15"/>
      <selection pane="bottomLeft" activeCell="F4" sqref="F4"/>
    </sheetView>
  </sheetViews>
  <sheetFormatPr defaultRowHeight="12.75"/>
  <cols>
    <col min="1" max="1" width="6.7109375" customWidth="1"/>
    <col min="2" max="2" width="19.85546875" customWidth="1"/>
    <col min="3" max="3" width="14.28515625" customWidth="1"/>
    <col min="4" max="4" width="5.5703125" customWidth="1"/>
    <col min="5" max="5" width="13.7109375" customWidth="1"/>
    <col min="6" max="6" width="14.42578125" customWidth="1"/>
    <col min="7" max="7" width="10.28515625" customWidth="1"/>
    <col min="8" max="8" width="30.85546875" customWidth="1"/>
    <col min="9" max="9" width="21.28515625" customWidth="1"/>
    <col min="10" max="10" width="16.140625" customWidth="1"/>
    <col min="11" max="11" width="13.28515625" customWidth="1"/>
    <col min="12" max="12" width="12.85546875" customWidth="1"/>
    <col min="13" max="13" width="10.42578125" customWidth="1"/>
    <col min="14" max="14" width="58" customWidth="1"/>
    <col min="15" max="15" width="15.5703125" customWidth="1"/>
    <col min="16" max="16" width="11.140625" customWidth="1"/>
    <col min="17" max="17" width="10.85546875" customWidth="1"/>
    <col min="18" max="18" width="8.7109375" customWidth="1"/>
    <col min="19" max="19" width="13" customWidth="1"/>
    <col min="20" max="20" width="15.7109375" customWidth="1"/>
    <col min="21" max="21" width="14.42578125" customWidth="1"/>
    <col min="22" max="22" width="21.28515625" customWidth="1"/>
    <col min="23" max="24" width="18.7109375" customWidth="1"/>
    <col min="27" max="27" width="9.140625" style="302"/>
  </cols>
  <sheetData>
    <row r="1" spans="1:32" ht="23.25" customHeight="1">
      <c r="A1" s="2907" t="s">
        <v>1141</v>
      </c>
      <c r="B1" s="2907"/>
      <c r="C1" s="2907"/>
      <c r="D1" s="2907"/>
      <c r="E1" s="2907"/>
      <c r="F1" s="2907"/>
      <c r="G1" s="2907"/>
      <c r="H1" s="2907"/>
      <c r="I1" s="2907"/>
      <c r="J1" s="2907"/>
      <c r="K1" s="2907"/>
      <c r="L1" s="2907"/>
      <c r="M1" s="2907"/>
      <c r="N1" s="2907"/>
      <c r="O1" s="2907"/>
      <c r="P1" s="2907"/>
      <c r="Q1" s="2907"/>
      <c r="R1" s="2907"/>
      <c r="S1" s="2907"/>
      <c r="T1" s="2907"/>
      <c r="U1" s="2907"/>
      <c r="V1" s="2907"/>
      <c r="W1" s="2907"/>
      <c r="X1" s="2907"/>
      <c r="Y1" s="2907"/>
      <c r="Z1" s="2907"/>
      <c r="AA1" s="2907"/>
      <c r="AB1" s="2907"/>
      <c r="AC1" s="2907"/>
      <c r="AD1" s="2907"/>
      <c r="AE1" s="2907"/>
      <c r="AF1" s="2907"/>
    </row>
    <row r="2" spans="1:32" ht="13.5" thickBot="1"/>
    <row r="3" spans="1:32" ht="91.5" thickTop="1" thickBot="1">
      <c r="A3" s="1455" t="s">
        <v>121</v>
      </c>
      <c r="B3" s="1605" t="s">
        <v>1118</v>
      </c>
      <c r="C3" s="1455" t="s">
        <v>1119</v>
      </c>
      <c r="D3" s="1422" t="s">
        <v>1087</v>
      </c>
      <c r="E3" s="1455" t="s">
        <v>1120</v>
      </c>
      <c r="F3" s="1455" t="s">
        <v>1089</v>
      </c>
      <c r="G3" s="1490" t="s">
        <v>1090</v>
      </c>
      <c r="H3" s="1455" t="s">
        <v>1091</v>
      </c>
      <c r="I3" s="2121" t="s">
        <v>1092</v>
      </c>
      <c r="J3" s="1455" t="s">
        <v>1093</v>
      </c>
      <c r="K3" s="1455" t="s">
        <v>1094</v>
      </c>
      <c r="L3" s="1455" t="s">
        <v>1121</v>
      </c>
      <c r="M3" s="1455" t="s">
        <v>1095</v>
      </c>
      <c r="N3" s="2200" t="s">
        <v>122</v>
      </c>
      <c r="O3" s="2122" t="s">
        <v>1122</v>
      </c>
      <c r="P3" s="1455" t="s">
        <v>1123</v>
      </c>
      <c r="Q3" s="1455" t="s">
        <v>287</v>
      </c>
      <c r="R3" s="1490" t="s">
        <v>1124</v>
      </c>
      <c r="S3" s="1455" t="s">
        <v>1125</v>
      </c>
      <c r="T3" s="1490" t="s">
        <v>1126</v>
      </c>
      <c r="U3" s="1679" t="s">
        <v>878</v>
      </c>
      <c r="V3" s="1490" t="s">
        <v>1127</v>
      </c>
      <c r="W3" s="1490" t="s">
        <v>1128</v>
      </c>
      <c r="X3" s="1490" t="s">
        <v>876</v>
      </c>
      <c r="Y3" s="1490" t="s">
        <v>770</v>
      </c>
      <c r="Z3" s="1453" t="s">
        <v>941</v>
      </c>
      <c r="AA3" s="2161" t="s">
        <v>1129</v>
      </c>
      <c r="AB3" s="1612" t="s">
        <v>1130</v>
      </c>
      <c r="AC3" s="1612" t="s">
        <v>1131</v>
      </c>
      <c r="AD3" s="1613" t="s">
        <v>1132</v>
      </c>
      <c r="AE3" s="1618" t="s">
        <v>1133</v>
      </c>
      <c r="AF3" s="1618" t="s">
        <v>41</v>
      </c>
    </row>
    <row r="4" spans="1:32" ht="105.75" customHeight="1" thickTop="1">
      <c r="A4" s="1778">
        <v>1</v>
      </c>
      <c r="B4" s="1787">
        <v>171926090000001</v>
      </c>
      <c r="C4" s="1788">
        <v>42738</v>
      </c>
      <c r="D4" s="1789">
        <f>WEEKDAY(C4,2)</f>
        <v>2</v>
      </c>
      <c r="E4" s="1790">
        <v>0.87916666666666676</v>
      </c>
      <c r="F4" s="1791" t="s">
        <v>139</v>
      </c>
      <c r="G4" s="1792" t="s">
        <v>138</v>
      </c>
      <c r="H4" s="1772" t="s">
        <v>1256</v>
      </c>
      <c r="I4" s="1778" t="s">
        <v>235</v>
      </c>
      <c r="J4" s="1778" t="s">
        <v>663</v>
      </c>
      <c r="K4" s="1778" t="s">
        <v>1414</v>
      </c>
      <c r="L4" s="1778"/>
      <c r="M4" s="1778">
        <v>10</v>
      </c>
      <c r="N4" s="1766" t="s">
        <v>954</v>
      </c>
      <c r="O4" s="1778" t="s">
        <v>145</v>
      </c>
      <c r="P4" s="1778"/>
      <c r="Q4" s="1778">
        <v>1000</v>
      </c>
      <c r="R4" s="1778"/>
      <c r="S4" s="1778" t="s">
        <v>1415</v>
      </c>
      <c r="T4" s="1778" t="s">
        <v>1416</v>
      </c>
      <c r="U4" s="1765" t="s">
        <v>920</v>
      </c>
      <c r="V4" s="1794" t="s">
        <v>1882</v>
      </c>
      <c r="W4" s="1794" t="s">
        <v>1883</v>
      </c>
      <c r="X4" s="1762" t="s">
        <v>880</v>
      </c>
      <c r="Y4" s="1762" t="s">
        <v>791</v>
      </c>
      <c r="Z4" s="1758" t="s">
        <v>1417</v>
      </c>
      <c r="AA4" s="1767">
        <v>24</v>
      </c>
      <c r="AB4" s="1759">
        <v>4</v>
      </c>
      <c r="AC4" s="1759">
        <v>2</v>
      </c>
      <c r="AD4" s="1759"/>
      <c r="AE4" s="1759"/>
      <c r="AF4" s="1759"/>
    </row>
    <row r="5" spans="1:32" ht="61.5" customHeight="1">
      <c r="A5" s="1726">
        <v>1</v>
      </c>
      <c r="B5" s="1752">
        <v>171910090000026</v>
      </c>
      <c r="C5" s="2251">
        <v>42752</v>
      </c>
      <c r="D5" s="1789">
        <f>WEEKDAY(C5,2)</f>
        <v>2</v>
      </c>
      <c r="E5" s="2252">
        <v>0.92152777777777783</v>
      </c>
      <c r="F5" s="1726" t="s">
        <v>128</v>
      </c>
      <c r="G5" s="1726" t="s">
        <v>138</v>
      </c>
      <c r="H5" s="1726" t="s">
        <v>1653</v>
      </c>
      <c r="I5" s="1778" t="s">
        <v>235</v>
      </c>
      <c r="J5" s="1726" t="s">
        <v>1654</v>
      </c>
      <c r="K5" s="1726" t="s">
        <v>1655</v>
      </c>
      <c r="L5" s="1726"/>
      <c r="M5" s="1726">
        <v>85</v>
      </c>
      <c r="N5" s="2296" t="s">
        <v>299</v>
      </c>
      <c r="O5" s="2290" t="s">
        <v>1262</v>
      </c>
      <c r="P5" s="1770"/>
      <c r="Q5" s="1770"/>
      <c r="R5" s="1770"/>
      <c r="S5" s="1726" t="s">
        <v>1656</v>
      </c>
      <c r="T5" s="1729" t="s">
        <v>1657</v>
      </c>
      <c r="U5" s="1731" t="s">
        <v>917</v>
      </c>
      <c r="V5" s="2275" t="s">
        <v>1882</v>
      </c>
      <c r="W5" s="1794" t="s">
        <v>1893</v>
      </c>
      <c r="X5" s="1728" t="s">
        <v>880</v>
      </c>
      <c r="Y5" s="1728" t="s">
        <v>791</v>
      </c>
      <c r="Z5" s="1732"/>
      <c r="AA5" s="1720" t="s">
        <v>806</v>
      </c>
      <c r="AB5" s="1797">
        <v>8</v>
      </c>
      <c r="AC5" s="1797">
        <v>3</v>
      </c>
      <c r="AD5" s="1721"/>
      <c r="AE5" s="1721"/>
      <c r="AF5" s="1721"/>
    </row>
    <row r="6" spans="1:32" ht="83.25" customHeight="1">
      <c r="A6" s="1426"/>
      <c r="B6" s="1538"/>
      <c r="C6" s="1428"/>
      <c r="D6" s="1415"/>
      <c r="E6" s="1429"/>
      <c r="F6" s="1421"/>
      <c r="G6" s="1430"/>
      <c r="H6" s="1426"/>
      <c r="I6" s="1426"/>
      <c r="J6" s="1426"/>
      <c r="K6" s="1426"/>
      <c r="L6" s="1426"/>
      <c r="M6" s="1426"/>
      <c r="N6" s="1430"/>
      <c r="O6" s="1426"/>
      <c r="P6" s="1426"/>
      <c r="Q6" s="1426"/>
      <c r="R6" s="1426"/>
      <c r="S6" s="1426"/>
      <c r="T6" s="1426"/>
      <c r="U6" s="1421"/>
      <c r="V6" s="1432"/>
      <c r="W6" s="1432"/>
      <c r="X6" s="1434"/>
      <c r="Y6" s="1434"/>
      <c r="Z6" s="1501"/>
      <c r="AA6" s="1497"/>
      <c r="AB6" s="1501"/>
      <c r="AC6" s="1501"/>
      <c r="AD6" s="1501"/>
      <c r="AE6" s="1501"/>
      <c r="AF6" s="1501"/>
    </row>
    <row r="7" spans="1:32" ht="61.5" customHeight="1">
      <c r="A7" s="1426"/>
      <c r="B7" s="1538"/>
      <c r="C7" s="1428"/>
      <c r="D7" s="1415"/>
      <c r="E7" s="1429"/>
      <c r="F7" s="1421"/>
      <c r="G7" s="1430"/>
      <c r="H7" s="1426"/>
      <c r="I7" s="1426"/>
      <c r="J7" s="1426"/>
      <c r="K7" s="1426"/>
      <c r="L7" s="1426"/>
      <c r="M7" s="1426"/>
      <c r="N7" s="1430"/>
      <c r="O7" s="1426"/>
      <c r="P7" s="1426"/>
      <c r="Q7" s="1426"/>
      <c r="R7" s="1426"/>
      <c r="S7" s="1426"/>
      <c r="T7" s="1426"/>
      <c r="U7" s="1421"/>
      <c r="V7" s="1432"/>
      <c r="W7" s="1432"/>
      <c r="X7" s="1434"/>
      <c r="Y7" s="1434"/>
      <c r="Z7" s="1501"/>
      <c r="AA7" s="1497"/>
      <c r="AB7" s="1501"/>
      <c r="AC7" s="1501"/>
      <c r="AD7" s="1501"/>
      <c r="AE7" s="1501"/>
      <c r="AF7" s="1501"/>
    </row>
    <row r="8" spans="1:32" ht="52.5" customHeight="1">
      <c r="A8" s="1426"/>
      <c r="B8" s="1538"/>
      <c r="C8" s="1428"/>
      <c r="D8" s="1415"/>
      <c r="E8" s="1429"/>
      <c r="F8" s="1421"/>
      <c r="G8" s="1430"/>
      <c r="H8" s="1426"/>
      <c r="I8" s="1426"/>
      <c r="J8" s="1426"/>
      <c r="K8" s="1426"/>
      <c r="L8" s="1426"/>
      <c r="M8" s="1426"/>
      <c r="N8" s="1430"/>
      <c r="O8" s="1426"/>
      <c r="P8" s="1426"/>
      <c r="Q8" s="1426"/>
      <c r="R8" s="1426"/>
      <c r="S8" s="1426"/>
      <c r="T8" s="1426"/>
      <c r="U8" s="1421"/>
      <c r="V8" s="1432"/>
      <c r="W8" s="1432"/>
      <c r="X8" s="1434"/>
      <c r="Y8" s="1434"/>
      <c r="Z8" s="1501"/>
      <c r="AA8" s="1497"/>
      <c r="AB8" s="1501"/>
      <c r="AC8" s="1501"/>
      <c r="AD8" s="1501"/>
      <c r="AE8" s="1501"/>
      <c r="AF8" s="1501"/>
    </row>
    <row r="9" spans="1:32" ht="45" customHeight="1">
      <c r="A9" s="1426"/>
      <c r="B9" s="1538"/>
      <c r="C9" s="1428"/>
      <c r="D9" s="1415"/>
      <c r="E9" s="1429"/>
      <c r="F9" s="1421"/>
      <c r="G9" s="1430"/>
      <c r="H9" s="1426"/>
      <c r="I9" s="1426"/>
      <c r="J9" s="1426"/>
      <c r="K9" s="1426"/>
      <c r="L9" s="1426"/>
      <c r="M9" s="1426"/>
      <c r="N9" s="1430"/>
      <c r="O9" s="1426"/>
      <c r="P9" s="1426"/>
      <c r="Q9" s="1426"/>
      <c r="R9" s="1426"/>
      <c r="S9" s="1426"/>
      <c r="T9" s="1426"/>
      <c r="U9" s="1421"/>
      <c r="V9" s="1432"/>
      <c r="W9" s="1432"/>
      <c r="X9" s="1434"/>
      <c r="Y9" s="1434"/>
      <c r="Z9" s="1501"/>
      <c r="AA9" s="1497"/>
      <c r="AB9" s="1501"/>
      <c r="AC9" s="1501"/>
      <c r="AD9" s="1501"/>
      <c r="AE9" s="1501"/>
      <c r="AF9" s="1501"/>
    </row>
    <row r="10" spans="1:32" ht="55.5" customHeight="1">
      <c r="A10" s="1426"/>
      <c r="B10" s="1538"/>
      <c r="C10" s="1428"/>
      <c r="D10" s="1415"/>
      <c r="E10" s="1429"/>
      <c r="F10" s="1421"/>
      <c r="G10" s="1430"/>
      <c r="H10" s="1426"/>
      <c r="I10" s="1426"/>
      <c r="J10" s="1426"/>
      <c r="K10" s="1426"/>
      <c r="L10" s="1426"/>
      <c r="M10" s="1426"/>
      <c r="N10" s="1430"/>
      <c r="O10" s="1426"/>
      <c r="P10" s="1426"/>
      <c r="Q10" s="1426"/>
      <c r="R10" s="1426"/>
      <c r="S10" s="1426"/>
      <c r="T10" s="1426"/>
      <c r="U10" s="1421"/>
      <c r="V10" s="1432"/>
      <c r="W10" s="1432"/>
      <c r="X10" s="1434"/>
      <c r="Y10" s="1434"/>
      <c r="Z10" s="1501"/>
      <c r="AA10" s="1497"/>
      <c r="AB10" s="1501"/>
      <c r="AC10" s="1501"/>
      <c r="AD10" s="1501"/>
      <c r="AE10" s="1501"/>
      <c r="AF10" s="1501"/>
    </row>
    <row r="11" spans="1:32" ht="50.25" customHeight="1">
      <c r="A11" s="1426"/>
      <c r="B11" s="1538"/>
      <c r="C11" s="1428"/>
      <c r="D11" s="1415"/>
      <c r="E11" s="1429"/>
      <c r="F11" s="1421"/>
      <c r="G11" s="1430"/>
      <c r="H11" s="1426"/>
      <c r="I11" s="1426"/>
      <c r="J11" s="1426"/>
      <c r="K11" s="1426"/>
      <c r="L11" s="1426"/>
      <c r="M11" s="1426"/>
      <c r="N11" s="1430"/>
      <c r="O11" s="1426"/>
      <c r="P11" s="1426"/>
      <c r="Q11" s="1426"/>
      <c r="R11" s="1426"/>
      <c r="S11" s="1426"/>
      <c r="T11" s="1426"/>
      <c r="U11" s="1421"/>
      <c r="V11" s="1432"/>
      <c r="W11" s="1432"/>
      <c r="X11" s="1434"/>
      <c r="Y11" s="1434"/>
      <c r="Z11" s="1501"/>
      <c r="AA11" s="1497"/>
      <c r="AB11" s="1501"/>
      <c r="AC11" s="1501"/>
      <c r="AD11" s="1501"/>
      <c r="AE11" s="1501"/>
      <c r="AF11" s="1501"/>
    </row>
    <row r="12" spans="1:32" ht="41.25" customHeight="1">
      <c r="A12" s="1426"/>
      <c r="B12" s="1538"/>
      <c r="C12" s="1428"/>
      <c r="D12" s="1415"/>
      <c r="E12" s="1429"/>
      <c r="F12" s="1421"/>
      <c r="G12" s="1430"/>
      <c r="H12" s="1426"/>
      <c r="I12" s="1426"/>
      <c r="J12" s="1426"/>
      <c r="K12" s="1426"/>
      <c r="L12" s="1426"/>
      <c r="M12" s="1426"/>
      <c r="N12" s="1430"/>
      <c r="O12" s="1426"/>
      <c r="P12" s="1426"/>
      <c r="Q12" s="1426"/>
      <c r="R12" s="1426"/>
      <c r="S12" s="1426"/>
      <c r="T12" s="1426"/>
      <c r="U12" s="1421"/>
      <c r="V12" s="1432"/>
      <c r="W12" s="1432"/>
      <c r="X12" s="1434"/>
      <c r="Y12" s="1434"/>
      <c r="Z12" s="1501"/>
      <c r="AA12" s="1497"/>
      <c r="AB12" s="1501"/>
      <c r="AC12" s="1501"/>
      <c r="AD12" s="1501"/>
      <c r="AE12" s="1501"/>
      <c r="AF12" s="1501"/>
    </row>
    <row r="13" spans="1:32" ht="39.75" customHeight="1">
      <c r="A13" s="1426"/>
      <c r="B13" s="1538"/>
      <c r="C13" s="1428"/>
      <c r="D13" s="1415"/>
      <c r="E13" s="1429"/>
      <c r="F13" s="1421"/>
      <c r="G13" s="1430"/>
      <c r="H13" s="1426"/>
      <c r="I13" s="1426"/>
      <c r="J13" s="1426"/>
      <c r="K13" s="1426"/>
      <c r="L13" s="1426"/>
      <c r="M13" s="1426"/>
      <c r="N13" s="1430"/>
      <c r="O13" s="1426"/>
      <c r="P13" s="1426"/>
      <c r="Q13" s="1426"/>
      <c r="R13" s="1426"/>
      <c r="S13" s="1426"/>
      <c r="T13" s="1426"/>
      <c r="U13" s="1421"/>
      <c r="V13" s="1432"/>
      <c r="W13" s="1432"/>
      <c r="X13" s="1434"/>
      <c r="Y13" s="1434"/>
      <c r="Z13" s="1501"/>
      <c r="AA13" s="1497"/>
      <c r="AB13" s="1501"/>
      <c r="AC13" s="1501"/>
      <c r="AD13" s="1501"/>
      <c r="AE13" s="1501"/>
      <c r="AF13" s="1501"/>
    </row>
    <row r="14" spans="1:32" ht="59.25" customHeight="1">
      <c r="A14" s="1426"/>
      <c r="B14" s="1538"/>
      <c r="C14" s="1428"/>
      <c r="D14" s="1415"/>
      <c r="E14" s="1429"/>
      <c r="F14" s="1421"/>
      <c r="G14" s="1430"/>
      <c r="H14" s="1426"/>
      <c r="I14" s="1426"/>
      <c r="J14" s="1426"/>
      <c r="K14" s="1426"/>
      <c r="L14" s="1426"/>
      <c r="M14" s="1426"/>
      <c r="N14" s="1430"/>
      <c r="O14" s="1426"/>
      <c r="P14" s="1426"/>
      <c r="Q14" s="1426"/>
      <c r="R14" s="1426"/>
      <c r="S14" s="1426"/>
      <c r="T14" s="1426"/>
      <c r="U14" s="1421"/>
      <c r="V14" s="1432"/>
      <c r="W14" s="1432"/>
      <c r="X14" s="1434"/>
      <c r="Y14" s="1434"/>
      <c r="Z14" s="1501"/>
      <c r="AA14" s="1497"/>
      <c r="AB14" s="1501"/>
      <c r="AC14" s="1501"/>
      <c r="AD14" s="1501"/>
      <c r="AE14" s="1501"/>
      <c r="AF14" s="1501"/>
    </row>
    <row r="15" spans="1:32" ht="59.25" customHeight="1">
      <c r="A15" s="1426"/>
      <c r="B15" s="1538"/>
      <c r="C15" s="1428"/>
      <c r="D15" s="1415"/>
      <c r="E15" s="1429"/>
      <c r="F15" s="1421"/>
      <c r="G15" s="1430"/>
      <c r="H15" s="1426"/>
      <c r="I15" s="1426"/>
      <c r="J15" s="1426"/>
      <c r="K15" s="1426"/>
      <c r="L15" s="1426"/>
      <c r="M15" s="1426"/>
      <c r="N15" s="1430"/>
      <c r="O15" s="1426"/>
      <c r="P15" s="1426"/>
      <c r="Q15" s="1426"/>
      <c r="R15" s="1426"/>
      <c r="S15" s="1426"/>
      <c r="T15" s="1426"/>
      <c r="U15" s="1421"/>
      <c r="V15" s="1432"/>
      <c r="W15" s="1432"/>
      <c r="X15" s="1434"/>
      <c r="Y15" s="1434"/>
      <c r="Z15" s="1501"/>
      <c r="AA15" s="1497"/>
      <c r="AB15" s="1501"/>
      <c r="AC15" s="1501"/>
      <c r="AD15" s="1501"/>
      <c r="AE15" s="1501"/>
      <c r="AF15" s="1501"/>
    </row>
    <row r="16" spans="1:32" ht="59.25" customHeight="1">
      <c r="A16" s="1426"/>
      <c r="B16" s="1538"/>
      <c r="C16" s="1428"/>
      <c r="D16" s="1415"/>
      <c r="E16" s="1429"/>
      <c r="F16" s="1421"/>
      <c r="G16" s="1430"/>
      <c r="H16" s="1426"/>
      <c r="I16" s="1426"/>
      <c r="J16" s="1426"/>
      <c r="K16" s="1426"/>
      <c r="L16" s="1426"/>
      <c r="M16" s="1426"/>
      <c r="N16" s="1430"/>
      <c r="O16" s="1426"/>
      <c r="P16" s="1426"/>
      <c r="Q16" s="1426"/>
      <c r="R16" s="1426"/>
      <c r="S16" s="1426"/>
      <c r="T16" s="1426"/>
      <c r="U16" s="1421"/>
      <c r="V16" s="1432"/>
      <c r="W16" s="1432"/>
      <c r="X16" s="1434"/>
      <c r="Y16" s="1434"/>
      <c r="Z16" s="1501"/>
      <c r="AA16" s="1497"/>
      <c r="AB16" s="1501"/>
      <c r="AC16" s="1501"/>
      <c r="AD16" s="1501"/>
      <c r="AE16" s="1501"/>
      <c r="AF16" s="1501"/>
    </row>
    <row r="17" spans="1:32" ht="59.25" customHeight="1">
      <c r="A17" s="1426"/>
      <c r="B17" s="1538"/>
      <c r="C17" s="1428"/>
      <c r="D17" s="1415"/>
      <c r="E17" s="1429"/>
      <c r="F17" s="1421"/>
      <c r="G17" s="1430"/>
      <c r="H17" s="1426"/>
      <c r="I17" s="1426"/>
      <c r="J17" s="1426"/>
      <c r="K17" s="1426"/>
      <c r="L17" s="1426"/>
      <c r="M17" s="1426"/>
      <c r="N17" s="1430"/>
      <c r="O17" s="1426"/>
      <c r="P17" s="1426"/>
      <c r="Q17" s="1426"/>
      <c r="R17" s="1426"/>
      <c r="S17" s="1426"/>
      <c r="T17" s="1426"/>
      <c r="U17" s="1421"/>
      <c r="V17" s="1432"/>
      <c r="W17" s="1432"/>
      <c r="X17" s="1434"/>
      <c r="Y17" s="1434"/>
      <c r="Z17" s="1501"/>
      <c r="AA17" s="1497"/>
      <c r="AB17" s="1501"/>
      <c r="AC17" s="1501"/>
      <c r="AD17" s="1501"/>
      <c r="AE17" s="1501"/>
      <c r="AF17" s="1501"/>
    </row>
    <row r="18" spans="1:32" ht="30" customHeight="1">
      <c r="A18" s="1426"/>
      <c r="B18" s="1538"/>
      <c r="C18" s="1428"/>
      <c r="D18" s="1415"/>
      <c r="E18" s="1429"/>
      <c r="F18" s="1421"/>
      <c r="G18" s="1430"/>
      <c r="H18" s="1426"/>
      <c r="I18" s="1426"/>
      <c r="J18" s="1426"/>
      <c r="K18" s="1426"/>
      <c r="L18" s="1426"/>
      <c r="M18" s="1426"/>
      <c r="N18" s="1430"/>
      <c r="O18" s="1426"/>
      <c r="P18" s="1426"/>
      <c r="Q18" s="1426"/>
      <c r="R18" s="1426"/>
      <c r="S18" s="1426"/>
      <c r="T18" s="1426"/>
      <c r="U18" s="1421"/>
      <c r="V18" s="1432"/>
      <c r="W18" s="1432"/>
      <c r="X18" s="1434"/>
      <c r="Y18" s="1434"/>
      <c r="Z18" s="1501"/>
      <c r="AA18" s="1497"/>
      <c r="AB18" s="1501"/>
      <c r="AC18" s="1501"/>
      <c r="AD18" s="1501"/>
      <c r="AE18" s="1501"/>
      <c r="AF18" s="1501"/>
    </row>
    <row r="19" spans="1:32" ht="25.5" customHeight="1">
      <c r="A19" s="1426"/>
      <c r="B19" s="1538"/>
      <c r="C19" s="1428"/>
      <c r="D19" s="1415"/>
      <c r="E19" s="1429"/>
      <c r="F19" s="1421"/>
      <c r="G19" s="1430"/>
      <c r="H19" s="1426"/>
      <c r="I19" s="1426"/>
      <c r="J19" s="1426"/>
      <c r="K19" s="1426"/>
      <c r="L19" s="1426"/>
      <c r="M19" s="1426"/>
      <c r="N19" s="1430"/>
      <c r="O19" s="1426"/>
      <c r="P19" s="1426"/>
      <c r="Q19" s="1426"/>
      <c r="R19" s="1426"/>
      <c r="S19" s="1426"/>
      <c r="T19" s="1426"/>
      <c r="U19" s="1421"/>
      <c r="V19" s="1432"/>
      <c r="W19" s="1432"/>
      <c r="X19" s="1434"/>
      <c r="Y19" s="1434"/>
      <c r="Z19" s="1501"/>
      <c r="AA19" s="1497"/>
      <c r="AB19" s="1501"/>
      <c r="AC19" s="1501"/>
      <c r="AD19" s="1501"/>
      <c r="AE19" s="1501"/>
      <c r="AF19" s="1501"/>
    </row>
    <row r="20" spans="1:32" ht="23.25" customHeight="1">
      <c r="A20" s="1426"/>
      <c r="B20" s="1538"/>
      <c r="C20" s="1428"/>
      <c r="D20" s="1415"/>
      <c r="E20" s="1429"/>
      <c r="F20" s="1421"/>
      <c r="G20" s="1430"/>
      <c r="H20" s="1426"/>
      <c r="I20" s="1426"/>
      <c r="J20" s="1426"/>
      <c r="K20" s="1426"/>
      <c r="L20" s="1426"/>
      <c r="M20" s="1426"/>
      <c r="N20" s="1430"/>
      <c r="O20" s="1426"/>
      <c r="P20" s="1426"/>
      <c r="Q20" s="1426"/>
      <c r="R20" s="1426"/>
      <c r="S20" s="1426"/>
      <c r="T20" s="1426"/>
      <c r="U20" s="1421"/>
      <c r="V20" s="1432"/>
      <c r="W20" s="1432"/>
      <c r="X20" s="1434"/>
      <c r="Y20" s="1434"/>
      <c r="Z20" s="1501"/>
      <c r="AA20" s="1497"/>
      <c r="AB20" s="1501"/>
      <c r="AC20" s="1501"/>
      <c r="AD20" s="1501"/>
      <c r="AE20" s="1501"/>
      <c r="AF20" s="1501"/>
    </row>
    <row r="21" spans="1:32" ht="25.5" customHeight="1">
      <c r="A21" s="1426"/>
      <c r="B21" s="1538"/>
      <c r="C21" s="1428"/>
      <c r="D21" s="1415"/>
      <c r="E21" s="1429"/>
      <c r="F21" s="1421"/>
      <c r="G21" s="1430"/>
      <c r="H21" s="1426"/>
      <c r="I21" s="1426"/>
      <c r="J21" s="1426"/>
      <c r="K21" s="1426"/>
      <c r="L21" s="1426"/>
      <c r="M21" s="1426"/>
      <c r="N21" s="1430"/>
      <c r="O21" s="1426"/>
      <c r="P21" s="1426"/>
      <c r="Q21" s="1426"/>
      <c r="R21" s="1426"/>
      <c r="S21" s="1426"/>
      <c r="T21" s="1426"/>
      <c r="U21" s="1421"/>
      <c r="V21" s="1432"/>
      <c r="W21" s="1432"/>
      <c r="X21" s="1434"/>
      <c r="Y21" s="1434"/>
      <c r="Z21" s="1501"/>
      <c r="AA21" s="1497"/>
      <c r="AB21" s="1501"/>
      <c r="AC21" s="1501"/>
      <c r="AD21" s="1501"/>
      <c r="AE21" s="1501"/>
      <c r="AF21" s="1501"/>
    </row>
    <row r="22" spans="1:32" ht="21" customHeight="1">
      <c r="A22" s="1426"/>
      <c r="B22" s="1538"/>
      <c r="C22" s="1428"/>
      <c r="D22" s="1415"/>
      <c r="E22" s="1429"/>
      <c r="F22" s="1421"/>
      <c r="G22" s="1430"/>
      <c r="H22" s="1426"/>
      <c r="I22" s="1426"/>
      <c r="J22" s="1426"/>
      <c r="K22" s="1426"/>
      <c r="L22" s="1426"/>
      <c r="M22" s="1426"/>
      <c r="N22" s="1430"/>
      <c r="O22" s="1426"/>
      <c r="P22" s="1426"/>
      <c r="Q22" s="1426"/>
      <c r="R22" s="1426"/>
      <c r="S22" s="1426"/>
      <c r="T22" s="1426"/>
      <c r="U22" s="1421"/>
      <c r="V22" s="1432"/>
      <c r="W22" s="1432"/>
      <c r="X22" s="1434"/>
      <c r="Y22" s="1434"/>
      <c r="Z22" s="1501"/>
      <c r="AA22" s="1497"/>
      <c r="AB22" s="1501"/>
      <c r="AC22" s="1501"/>
      <c r="AD22" s="1501"/>
      <c r="AE22" s="1501"/>
      <c r="AF22" s="1501"/>
    </row>
    <row r="23" spans="1:32" ht="15">
      <c r="A23" s="1426"/>
      <c r="B23" s="1538"/>
      <c r="C23" s="1428"/>
      <c r="D23" s="1415"/>
      <c r="E23" s="1429"/>
      <c r="F23" s="1421"/>
      <c r="G23" s="1430"/>
      <c r="H23" s="1426"/>
      <c r="I23" s="1426"/>
      <c r="J23" s="1426"/>
      <c r="K23" s="1426"/>
      <c r="L23" s="1426"/>
      <c r="M23" s="1426"/>
      <c r="N23" s="1430"/>
      <c r="O23" s="1426"/>
      <c r="P23" s="1426"/>
      <c r="Q23" s="1426"/>
      <c r="R23" s="1426"/>
      <c r="S23" s="1426"/>
      <c r="T23" s="1426"/>
      <c r="U23" s="1421"/>
      <c r="V23" s="1432"/>
      <c r="W23" s="1432"/>
      <c r="X23" s="1434"/>
      <c r="Y23" s="1434"/>
      <c r="Z23" s="1501"/>
      <c r="AA23" s="1497"/>
      <c r="AB23" s="1501"/>
      <c r="AC23" s="1501"/>
      <c r="AD23" s="1501"/>
      <c r="AE23" s="1501"/>
      <c r="AF23" s="1501"/>
    </row>
    <row r="24" spans="1:32" ht="12.95" customHeight="1">
      <c r="A24" s="1426"/>
      <c r="B24" s="1538"/>
      <c r="C24" s="1428"/>
      <c r="D24" s="1415"/>
      <c r="E24" s="1429"/>
      <c r="F24" s="1421"/>
      <c r="G24" s="1430"/>
      <c r="H24" s="1426"/>
      <c r="I24" s="1426"/>
      <c r="J24" s="1426"/>
      <c r="K24" s="1426"/>
      <c r="L24" s="1426"/>
      <c r="M24" s="1426"/>
      <c r="N24" s="1430"/>
      <c r="O24" s="1426"/>
      <c r="P24" s="1426"/>
      <c r="Q24" s="1426"/>
      <c r="R24" s="1426"/>
      <c r="S24" s="1426"/>
      <c r="T24" s="1426"/>
      <c r="U24" s="1421"/>
      <c r="V24" s="1432"/>
      <c r="W24" s="1432"/>
      <c r="X24" s="1434"/>
      <c r="Y24" s="1434"/>
      <c r="Z24" s="1501"/>
      <c r="AA24" s="1497"/>
      <c r="AB24" s="1501"/>
      <c r="AC24" s="1501"/>
      <c r="AD24" s="1501"/>
      <c r="AE24" s="1501"/>
      <c r="AF24" s="1501"/>
    </row>
    <row r="25" spans="1:32" ht="12.95" customHeight="1">
      <c r="A25" s="1426"/>
      <c r="B25" s="1538"/>
      <c r="C25" s="1428"/>
      <c r="D25" s="1415"/>
      <c r="E25" s="1429"/>
      <c r="F25" s="1421"/>
      <c r="G25" s="1430"/>
      <c r="H25" s="1426"/>
      <c r="I25" s="1426"/>
      <c r="J25" s="1426"/>
      <c r="K25" s="1426"/>
      <c r="L25" s="1426"/>
      <c r="M25" s="1426"/>
      <c r="N25" s="1430"/>
      <c r="O25" s="1426"/>
      <c r="P25" s="1426"/>
      <c r="Q25" s="1426"/>
      <c r="R25" s="1426"/>
      <c r="S25" s="1426"/>
      <c r="T25" s="1426"/>
      <c r="U25" s="1421"/>
      <c r="V25" s="1432"/>
      <c r="W25" s="1432"/>
      <c r="X25" s="1434"/>
      <c r="Y25" s="1434"/>
      <c r="Z25" s="1501"/>
      <c r="AA25" s="1497"/>
      <c r="AB25" s="1501"/>
      <c r="AC25" s="1501"/>
      <c r="AD25" s="1501"/>
      <c r="AE25" s="1501"/>
      <c r="AF25" s="1501"/>
    </row>
    <row r="26" spans="1:32" ht="12.95" customHeight="1">
      <c r="A26" s="1426"/>
      <c r="B26" s="1538"/>
      <c r="C26" s="1428"/>
      <c r="D26" s="1415"/>
      <c r="E26" s="1429"/>
      <c r="F26" s="1421"/>
      <c r="G26" s="1430"/>
      <c r="H26" s="1426"/>
      <c r="I26" s="1426"/>
      <c r="J26" s="1426"/>
      <c r="K26" s="1426"/>
      <c r="L26" s="1426"/>
      <c r="M26" s="1426"/>
      <c r="N26" s="1430"/>
      <c r="O26" s="1426"/>
      <c r="P26" s="1426"/>
      <c r="Q26" s="1426"/>
      <c r="R26" s="1426"/>
      <c r="S26" s="1426"/>
      <c r="T26" s="1426"/>
      <c r="U26" s="1421"/>
      <c r="V26" s="1432"/>
      <c r="W26" s="1432"/>
      <c r="X26" s="1434"/>
      <c r="Y26" s="1434"/>
      <c r="Z26" s="1501"/>
      <c r="AA26" s="1497"/>
      <c r="AB26" s="1501"/>
      <c r="AC26" s="1501"/>
      <c r="AD26" s="1501"/>
      <c r="AE26" s="1501"/>
      <c r="AF26" s="1501"/>
    </row>
    <row r="27" spans="1:32" ht="12.95" customHeight="1">
      <c r="A27" s="1426"/>
      <c r="B27" s="1538"/>
      <c r="C27" s="1428"/>
      <c r="D27" s="1415"/>
      <c r="E27" s="1429"/>
      <c r="F27" s="1421"/>
      <c r="G27" s="1430"/>
      <c r="H27" s="1426"/>
      <c r="I27" s="1426"/>
      <c r="J27" s="1426"/>
      <c r="K27" s="1426"/>
      <c r="L27" s="1426"/>
      <c r="M27" s="1426"/>
      <c r="N27" s="1430"/>
      <c r="O27" s="1426"/>
      <c r="P27" s="1426"/>
      <c r="Q27" s="1426"/>
      <c r="R27" s="1426"/>
      <c r="S27" s="1426"/>
      <c r="T27" s="1426"/>
      <c r="U27" s="1421"/>
      <c r="V27" s="1432"/>
      <c r="W27" s="1432"/>
      <c r="X27" s="1434"/>
      <c r="Y27" s="1434"/>
      <c r="Z27" s="1501"/>
      <c r="AA27" s="1497"/>
      <c r="AB27" s="1501"/>
      <c r="AC27" s="1501"/>
      <c r="AD27" s="1501"/>
      <c r="AE27" s="1501"/>
      <c r="AF27" s="1501"/>
    </row>
    <row r="28" spans="1:32" ht="12.95" customHeight="1">
      <c r="A28" s="1426"/>
      <c r="B28" s="1538"/>
      <c r="C28" s="1428"/>
      <c r="D28" s="1415"/>
      <c r="E28" s="1429"/>
      <c r="F28" s="1421"/>
      <c r="G28" s="1430"/>
      <c r="H28" s="1426"/>
      <c r="I28" s="1426"/>
      <c r="J28" s="1426"/>
      <c r="K28" s="1426"/>
      <c r="L28" s="1426"/>
      <c r="M28" s="1426"/>
      <c r="N28" s="1430"/>
      <c r="O28" s="1426"/>
      <c r="P28" s="1426"/>
      <c r="Q28" s="1426"/>
      <c r="R28" s="1426"/>
      <c r="S28" s="1426"/>
      <c r="T28" s="1426"/>
      <c r="U28" s="1421"/>
      <c r="V28" s="1432"/>
      <c r="W28" s="1432"/>
      <c r="X28" s="1434"/>
      <c r="Y28" s="1434"/>
      <c r="Z28" s="1501"/>
      <c r="AA28" s="1497"/>
      <c r="AB28" s="1501"/>
      <c r="AC28" s="1501"/>
      <c r="AD28" s="1501"/>
      <c r="AE28" s="1501"/>
      <c r="AF28" s="1501"/>
    </row>
    <row r="29" spans="1:32" ht="12.95" customHeight="1">
      <c r="A29" s="1426"/>
      <c r="B29" s="1538"/>
      <c r="C29" s="1428"/>
      <c r="D29" s="1415"/>
      <c r="E29" s="1429"/>
      <c r="F29" s="1421"/>
      <c r="G29" s="1430"/>
      <c r="H29" s="1426"/>
      <c r="I29" s="1426"/>
      <c r="J29" s="1426"/>
      <c r="K29" s="1426"/>
      <c r="L29" s="1426"/>
      <c r="M29" s="1426"/>
      <c r="N29" s="1430"/>
      <c r="O29" s="1426"/>
      <c r="P29" s="1426"/>
      <c r="Q29" s="1426"/>
      <c r="R29" s="1426"/>
      <c r="S29" s="1426"/>
      <c r="T29" s="1426"/>
      <c r="U29" s="1421"/>
      <c r="V29" s="1432"/>
      <c r="W29" s="1432"/>
      <c r="X29" s="1434"/>
      <c r="Y29" s="1434"/>
      <c r="Z29" s="1501"/>
      <c r="AA29" s="1497"/>
      <c r="AB29" s="1501"/>
      <c r="AC29" s="1501"/>
      <c r="AD29" s="1501"/>
      <c r="AE29" s="1501"/>
      <c r="AF29" s="1501"/>
    </row>
    <row r="30" spans="1:32" ht="12.95" customHeight="1">
      <c r="A30" s="1426"/>
      <c r="B30" s="1538"/>
      <c r="C30" s="1428"/>
      <c r="D30" s="1415"/>
      <c r="E30" s="1429"/>
      <c r="F30" s="1421"/>
      <c r="G30" s="1430"/>
      <c r="H30" s="1426"/>
      <c r="I30" s="1426"/>
      <c r="J30" s="1426"/>
      <c r="K30" s="1426"/>
      <c r="L30" s="1426"/>
      <c r="M30" s="1426"/>
      <c r="N30" s="1430"/>
      <c r="O30" s="1426"/>
      <c r="P30" s="1426"/>
      <c r="Q30" s="1426"/>
      <c r="R30" s="1426"/>
      <c r="S30" s="1426"/>
      <c r="T30" s="1426"/>
      <c r="U30" s="1421"/>
      <c r="V30" s="1432"/>
      <c r="W30" s="1432"/>
      <c r="X30" s="1434"/>
      <c r="Y30" s="1434"/>
      <c r="Z30" s="1501"/>
      <c r="AA30" s="1497"/>
      <c r="AB30" s="1501"/>
      <c r="AC30" s="1501"/>
      <c r="AD30" s="1501"/>
      <c r="AE30" s="1501"/>
      <c r="AF30" s="1501"/>
    </row>
    <row r="31" spans="1:32" ht="12.95" customHeight="1">
      <c r="A31" s="1426"/>
      <c r="B31" s="1538"/>
      <c r="C31" s="1428"/>
      <c r="D31" s="1415"/>
      <c r="E31" s="1429"/>
      <c r="F31" s="1421"/>
      <c r="G31" s="1430"/>
      <c r="H31" s="1426"/>
      <c r="I31" s="1426"/>
      <c r="J31" s="1426"/>
      <c r="K31" s="1426"/>
      <c r="L31" s="1426"/>
      <c r="M31" s="1426"/>
      <c r="N31" s="1430"/>
      <c r="O31" s="1426"/>
      <c r="P31" s="1426"/>
      <c r="Q31" s="1426"/>
      <c r="R31" s="1426"/>
      <c r="S31" s="1426"/>
      <c r="T31" s="1426"/>
      <c r="U31" s="1421"/>
      <c r="V31" s="1432"/>
      <c r="W31" s="1432"/>
      <c r="X31" s="1434"/>
      <c r="Y31" s="1434"/>
      <c r="Z31" s="1501"/>
      <c r="AA31" s="1497"/>
      <c r="AB31" s="1501"/>
      <c r="AC31" s="1501"/>
      <c r="AD31" s="1501"/>
      <c r="AE31" s="1501"/>
      <c r="AF31" s="1501"/>
    </row>
    <row r="32" spans="1:32" ht="12.95" customHeight="1">
      <c r="A32" s="1426"/>
      <c r="B32" s="1538"/>
      <c r="C32" s="1428"/>
      <c r="D32" s="1415"/>
      <c r="E32" s="1429"/>
      <c r="F32" s="1421"/>
      <c r="G32" s="1430"/>
      <c r="H32" s="1426"/>
      <c r="I32" s="1426"/>
      <c r="J32" s="1426"/>
      <c r="K32" s="1426"/>
      <c r="L32" s="1426"/>
      <c r="M32" s="1426"/>
      <c r="N32" s="1430"/>
      <c r="O32" s="1426"/>
      <c r="P32" s="1426"/>
      <c r="Q32" s="1426"/>
      <c r="R32" s="1426"/>
      <c r="S32" s="1426"/>
      <c r="T32" s="1426"/>
      <c r="U32" s="1421"/>
      <c r="V32" s="1432"/>
      <c r="W32" s="1432"/>
      <c r="X32" s="1434"/>
      <c r="Y32" s="1434"/>
      <c r="Z32" s="1501"/>
      <c r="AA32" s="1497"/>
      <c r="AB32" s="1501"/>
      <c r="AC32" s="1501"/>
      <c r="AD32" s="1501"/>
      <c r="AE32" s="1501"/>
      <c r="AF32" s="1501"/>
    </row>
    <row r="33" spans="1:32" ht="12.95" customHeight="1">
      <c r="A33" s="1426"/>
      <c r="B33" s="1538"/>
      <c r="C33" s="1428"/>
      <c r="D33" s="1415"/>
      <c r="E33" s="1429"/>
      <c r="F33" s="1421"/>
      <c r="G33" s="1430"/>
      <c r="H33" s="1426"/>
      <c r="I33" s="1426"/>
      <c r="J33" s="1426"/>
      <c r="K33" s="1426"/>
      <c r="L33" s="1426"/>
      <c r="M33" s="1426"/>
      <c r="N33" s="1430"/>
      <c r="O33" s="1426"/>
      <c r="P33" s="1426"/>
      <c r="Q33" s="1426"/>
      <c r="R33" s="1426"/>
      <c r="S33" s="1426"/>
      <c r="T33" s="1426"/>
      <c r="U33" s="1421"/>
      <c r="V33" s="1432"/>
      <c r="W33" s="1432"/>
      <c r="X33" s="1434"/>
      <c r="Y33" s="1434"/>
      <c r="Z33" s="1501"/>
      <c r="AA33" s="1497"/>
      <c r="AB33" s="1501"/>
      <c r="AC33" s="1501"/>
      <c r="AD33" s="1501"/>
      <c r="AE33" s="1501"/>
      <c r="AF33" s="1501"/>
    </row>
    <row r="34" spans="1:32" ht="12.95" customHeight="1">
      <c r="A34" s="1426"/>
      <c r="B34" s="1538"/>
      <c r="C34" s="1428"/>
      <c r="D34" s="1415"/>
      <c r="E34" s="1429"/>
      <c r="F34" s="1421"/>
      <c r="G34" s="1430"/>
      <c r="H34" s="1426"/>
      <c r="I34" s="1426"/>
      <c r="J34" s="1426"/>
      <c r="K34" s="1426"/>
      <c r="L34" s="1426"/>
      <c r="M34" s="1426"/>
      <c r="N34" s="1430"/>
      <c r="O34" s="1426"/>
      <c r="P34" s="1426"/>
      <c r="Q34" s="1426"/>
      <c r="R34" s="1426"/>
      <c r="S34" s="1426"/>
      <c r="T34" s="1426"/>
      <c r="U34" s="1421"/>
      <c r="V34" s="1432"/>
      <c r="W34" s="1432"/>
      <c r="X34" s="1434"/>
      <c r="Y34" s="1434"/>
      <c r="Z34" s="1501"/>
      <c r="AA34" s="1497"/>
      <c r="AB34" s="1501"/>
      <c r="AC34" s="1501"/>
      <c r="AD34" s="1501"/>
      <c r="AE34" s="1501"/>
      <c r="AF34" s="1501"/>
    </row>
    <row r="35" spans="1:32" ht="12.95" customHeight="1">
      <c r="A35" s="1426"/>
      <c r="B35" s="1538"/>
      <c r="C35" s="1428"/>
      <c r="D35" s="1415"/>
      <c r="E35" s="1429"/>
      <c r="F35" s="1421"/>
      <c r="G35" s="1430"/>
      <c r="H35" s="1426"/>
      <c r="I35" s="1426"/>
      <c r="J35" s="1426"/>
      <c r="K35" s="1426"/>
      <c r="L35" s="1426"/>
      <c r="M35" s="1426"/>
      <c r="N35" s="1430"/>
      <c r="O35" s="1426"/>
      <c r="P35" s="1426"/>
      <c r="Q35" s="1426"/>
      <c r="R35" s="1426"/>
      <c r="S35" s="1426"/>
      <c r="T35" s="1426"/>
      <c r="U35" s="1421"/>
      <c r="V35" s="1432"/>
      <c r="W35" s="1432"/>
      <c r="X35" s="1434"/>
      <c r="Y35" s="1434"/>
      <c r="Z35" s="1501"/>
      <c r="AA35" s="1497"/>
      <c r="AB35" s="1501"/>
      <c r="AC35" s="1501"/>
      <c r="AD35" s="1501"/>
      <c r="AE35" s="1501"/>
      <c r="AF35" s="1501"/>
    </row>
    <row r="36" spans="1:32" ht="12.95" customHeight="1">
      <c r="A36" s="1426"/>
      <c r="B36" s="1538"/>
      <c r="C36" s="1428"/>
      <c r="D36" s="1415"/>
      <c r="E36" s="1429"/>
      <c r="F36" s="1421"/>
      <c r="G36" s="1430"/>
      <c r="H36" s="1426"/>
      <c r="I36" s="1426"/>
      <c r="J36" s="1426"/>
      <c r="K36" s="1426"/>
      <c r="L36" s="1426"/>
      <c r="M36" s="1426"/>
      <c r="N36" s="1430"/>
      <c r="O36" s="1426"/>
      <c r="P36" s="1426"/>
      <c r="Q36" s="1426"/>
      <c r="R36" s="1426"/>
      <c r="S36" s="1426"/>
      <c r="T36" s="1426"/>
      <c r="U36" s="1421"/>
      <c r="V36" s="1432"/>
      <c r="W36" s="1432"/>
      <c r="X36" s="1434"/>
      <c r="Y36" s="1434"/>
      <c r="Z36" s="1501"/>
      <c r="AA36" s="1497"/>
      <c r="AB36" s="1501"/>
      <c r="AC36" s="1501"/>
      <c r="AD36" s="1501"/>
      <c r="AE36" s="1501"/>
      <c r="AF36" s="1501"/>
    </row>
    <row r="37" spans="1:32" ht="12.95" customHeight="1">
      <c r="A37" s="1426"/>
      <c r="B37" s="1538"/>
      <c r="C37" s="1428"/>
      <c r="D37" s="1415"/>
      <c r="E37" s="1429"/>
      <c r="F37" s="1421"/>
      <c r="G37" s="1430"/>
      <c r="H37" s="1426"/>
      <c r="I37" s="1426"/>
      <c r="J37" s="1426"/>
      <c r="K37" s="1426"/>
      <c r="L37" s="1426"/>
      <c r="M37" s="1426"/>
      <c r="N37" s="1430"/>
      <c r="O37" s="1426"/>
      <c r="P37" s="1426"/>
      <c r="Q37" s="1426"/>
      <c r="R37" s="1426"/>
      <c r="S37" s="1426"/>
      <c r="T37" s="1426"/>
      <c r="U37" s="1421"/>
      <c r="V37" s="1432"/>
      <c r="W37" s="1432"/>
      <c r="X37" s="1434"/>
      <c r="Y37" s="1434"/>
      <c r="Z37" s="1501"/>
      <c r="AA37" s="1497"/>
      <c r="AB37" s="1501"/>
      <c r="AC37" s="1501"/>
      <c r="AD37" s="1501"/>
      <c r="AE37" s="1501"/>
      <c r="AF37" s="1501"/>
    </row>
    <row r="38" spans="1:32" ht="12.95" customHeight="1">
      <c r="A38" s="1426"/>
      <c r="B38" s="1538"/>
      <c r="C38" s="1428"/>
      <c r="D38" s="1415"/>
      <c r="E38" s="1429"/>
      <c r="F38" s="1421"/>
      <c r="G38" s="1430"/>
      <c r="H38" s="1426"/>
      <c r="I38" s="1426"/>
      <c r="J38" s="1426"/>
      <c r="K38" s="1426"/>
      <c r="L38" s="1426"/>
      <c r="M38" s="1426"/>
      <c r="N38" s="1430"/>
      <c r="O38" s="1426"/>
      <c r="P38" s="1426"/>
      <c r="Q38" s="1426"/>
      <c r="R38" s="1426"/>
      <c r="S38" s="1426"/>
      <c r="T38" s="1426"/>
      <c r="U38" s="1421"/>
      <c r="V38" s="1432"/>
      <c r="W38" s="1432"/>
      <c r="X38" s="1434"/>
      <c r="Y38" s="1434"/>
      <c r="Z38" s="1501"/>
      <c r="AA38" s="1497"/>
      <c r="AB38" s="1501"/>
      <c r="AC38" s="1501"/>
      <c r="AD38" s="1501"/>
      <c r="AE38" s="1501"/>
      <c r="AF38" s="1501"/>
    </row>
    <row r="39" spans="1:32" ht="12.95" customHeight="1">
      <c r="A39" s="1426"/>
      <c r="B39" s="1538"/>
      <c r="C39" s="1428"/>
      <c r="D39" s="1415"/>
      <c r="E39" s="1429"/>
      <c r="F39" s="1421"/>
      <c r="G39" s="1430"/>
      <c r="H39" s="1426"/>
      <c r="I39" s="1426"/>
      <c r="J39" s="1426"/>
      <c r="K39" s="1426"/>
      <c r="L39" s="1426"/>
      <c r="M39" s="1426"/>
      <c r="N39" s="1430"/>
      <c r="O39" s="1426"/>
      <c r="P39" s="1426"/>
      <c r="Q39" s="1426"/>
      <c r="R39" s="1426"/>
      <c r="S39" s="1426"/>
      <c r="T39" s="1426"/>
      <c r="U39" s="1421"/>
      <c r="V39" s="1432"/>
      <c r="W39" s="1432"/>
      <c r="X39" s="1434"/>
      <c r="Y39" s="1434"/>
      <c r="Z39" s="1501"/>
      <c r="AA39" s="1497"/>
      <c r="AB39" s="1501"/>
      <c r="AC39" s="1501"/>
      <c r="AD39" s="1501"/>
      <c r="AE39" s="1501"/>
      <c r="AF39" s="1501"/>
    </row>
    <row r="40" spans="1:32" ht="12.95" customHeight="1">
      <c r="A40" s="1426"/>
      <c r="B40" s="1538"/>
      <c r="C40" s="1428"/>
      <c r="D40" s="1415"/>
      <c r="E40" s="1429"/>
      <c r="F40" s="1421"/>
      <c r="G40" s="1430"/>
      <c r="H40" s="1426"/>
      <c r="I40" s="1426"/>
      <c r="J40" s="1426"/>
      <c r="K40" s="1426"/>
      <c r="L40" s="1426"/>
      <c r="M40" s="1426"/>
      <c r="N40" s="1430"/>
      <c r="O40" s="1426"/>
      <c r="P40" s="1426"/>
      <c r="Q40" s="1426"/>
      <c r="R40" s="1426"/>
      <c r="S40" s="1426"/>
      <c r="T40" s="1426"/>
      <c r="U40" s="1421"/>
      <c r="V40" s="1432"/>
      <c r="W40" s="1432"/>
      <c r="X40" s="1434"/>
      <c r="Y40" s="1434"/>
      <c r="Z40" s="1501"/>
      <c r="AA40" s="1497"/>
      <c r="AB40" s="1501"/>
      <c r="AC40" s="1501"/>
      <c r="AD40" s="1501"/>
      <c r="AE40" s="1501"/>
      <c r="AF40" s="1501"/>
    </row>
    <row r="41" spans="1:32" ht="12.95" customHeight="1">
      <c r="A41" s="1426"/>
      <c r="B41" s="1538"/>
      <c r="C41" s="1428"/>
      <c r="D41" s="1415"/>
      <c r="E41" s="1429"/>
      <c r="F41" s="1421"/>
      <c r="G41" s="1430"/>
      <c r="H41" s="1426"/>
      <c r="I41" s="1426"/>
      <c r="J41" s="1426"/>
      <c r="K41" s="1426"/>
      <c r="L41" s="1426"/>
      <c r="M41" s="1426"/>
      <c r="N41" s="1430"/>
      <c r="O41" s="1426"/>
      <c r="P41" s="1426"/>
      <c r="Q41" s="1426"/>
      <c r="R41" s="1426"/>
      <c r="S41" s="1426"/>
      <c r="T41" s="1426"/>
      <c r="U41" s="1421"/>
      <c r="V41" s="1432"/>
      <c r="W41" s="1432"/>
      <c r="X41" s="1434"/>
      <c r="Y41" s="1434"/>
      <c r="Z41" s="1501"/>
      <c r="AA41" s="1497"/>
      <c r="AB41" s="1501"/>
      <c r="AC41" s="1501"/>
      <c r="AD41" s="1501"/>
      <c r="AE41" s="1501"/>
      <c r="AF41" s="1501"/>
    </row>
    <row r="42" spans="1:32" ht="12.95" customHeight="1">
      <c r="A42" s="1426"/>
      <c r="B42" s="1538"/>
      <c r="C42" s="1428"/>
      <c r="D42" s="1415"/>
      <c r="E42" s="1429"/>
      <c r="F42" s="1421"/>
      <c r="G42" s="1430"/>
      <c r="H42" s="1426"/>
      <c r="I42" s="1426"/>
      <c r="J42" s="1426"/>
      <c r="K42" s="1426"/>
      <c r="L42" s="1426"/>
      <c r="M42" s="1426"/>
      <c r="N42" s="1430"/>
      <c r="O42" s="1426"/>
      <c r="P42" s="1426"/>
      <c r="Q42" s="1426"/>
      <c r="R42" s="1426"/>
      <c r="S42" s="1426"/>
      <c r="T42" s="1426"/>
      <c r="U42" s="1421"/>
      <c r="V42" s="1432"/>
      <c r="W42" s="1432"/>
      <c r="X42" s="1434"/>
      <c r="Y42" s="1434"/>
      <c r="Z42" s="1501"/>
      <c r="AA42" s="1497"/>
      <c r="AB42" s="1501"/>
      <c r="AC42" s="1501"/>
      <c r="AD42" s="1501"/>
      <c r="AE42" s="1501"/>
      <c r="AF42" s="1501"/>
    </row>
    <row r="43" spans="1:32" ht="12.95" customHeight="1">
      <c r="A43" s="1426"/>
      <c r="B43" s="1538"/>
      <c r="C43" s="1428"/>
      <c r="D43" s="1415"/>
      <c r="E43" s="1429"/>
      <c r="F43" s="1421"/>
      <c r="G43" s="1430"/>
      <c r="H43" s="1426"/>
      <c r="I43" s="1426"/>
      <c r="J43" s="1426"/>
      <c r="K43" s="1426"/>
      <c r="L43" s="1426"/>
      <c r="M43" s="1426"/>
      <c r="N43" s="1430"/>
      <c r="O43" s="1426"/>
      <c r="P43" s="1426"/>
      <c r="Q43" s="1426"/>
      <c r="R43" s="1426"/>
      <c r="S43" s="1426"/>
      <c r="T43" s="1426"/>
      <c r="U43" s="1421"/>
      <c r="V43" s="1432"/>
      <c r="W43" s="1432"/>
      <c r="X43" s="1434"/>
      <c r="Y43" s="1434"/>
      <c r="Z43" s="1501"/>
      <c r="AA43" s="1497"/>
      <c r="AB43" s="1501"/>
      <c r="AC43" s="1501"/>
      <c r="AD43" s="1501"/>
      <c r="AE43" s="1501"/>
      <c r="AF43" s="1501"/>
    </row>
    <row r="44" spans="1:32" ht="12.95" customHeight="1">
      <c r="A44" s="1426"/>
      <c r="B44" s="1538"/>
      <c r="C44" s="1428"/>
      <c r="D44" s="1415"/>
      <c r="E44" s="1429"/>
      <c r="F44" s="1421"/>
      <c r="G44" s="1430"/>
      <c r="H44" s="1426"/>
      <c r="I44" s="1426"/>
      <c r="J44" s="1426"/>
      <c r="K44" s="1426"/>
      <c r="L44" s="1426"/>
      <c r="M44" s="1426"/>
      <c r="N44" s="1430"/>
      <c r="O44" s="1426"/>
      <c r="P44" s="1426"/>
      <c r="Q44" s="1426"/>
      <c r="R44" s="1426"/>
      <c r="S44" s="1426"/>
      <c r="T44" s="1426"/>
      <c r="U44" s="1421"/>
      <c r="V44" s="1432"/>
      <c r="W44" s="1432"/>
      <c r="X44" s="1434"/>
      <c r="Y44" s="1434"/>
      <c r="Z44" s="1501"/>
      <c r="AA44" s="1497"/>
      <c r="AB44" s="1501"/>
      <c r="AC44" s="1501"/>
      <c r="AD44" s="1501"/>
      <c r="AE44" s="1501"/>
      <c r="AF44" s="1501"/>
    </row>
    <row r="45" spans="1:32" ht="12.95" customHeight="1">
      <c r="A45" s="1426"/>
      <c r="B45" s="1538"/>
      <c r="C45" s="1428"/>
      <c r="D45" s="1415"/>
      <c r="E45" s="1429"/>
      <c r="F45" s="1421"/>
      <c r="G45" s="1430"/>
      <c r="H45" s="1426"/>
      <c r="I45" s="1426"/>
      <c r="J45" s="1426"/>
      <c r="K45" s="1426"/>
      <c r="L45" s="1426"/>
      <c r="M45" s="1426"/>
      <c r="N45" s="1430"/>
      <c r="O45" s="1426"/>
      <c r="P45" s="1426"/>
      <c r="Q45" s="1426"/>
      <c r="R45" s="1426"/>
      <c r="S45" s="1426"/>
      <c r="T45" s="1426"/>
      <c r="U45" s="1421"/>
      <c r="V45" s="1432"/>
      <c r="W45" s="1432"/>
      <c r="X45" s="1434"/>
      <c r="Y45" s="1434"/>
      <c r="Z45" s="1501"/>
      <c r="AA45" s="1497"/>
      <c r="AB45" s="1501"/>
      <c r="AC45" s="1501"/>
      <c r="AD45" s="1501"/>
      <c r="AE45" s="1501"/>
      <c r="AF45" s="1501"/>
    </row>
    <row r="46" spans="1:32" ht="12.95" customHeight="1">
      <c r="A46" s="1426"/>
      <c r="B46" s="1538"/>
      <c r="C46" s="1428"/>
      <c r="D46" s="1415"/>
      <c r="E46" s="1429"/>
      <c r="F46" s="1421"/>
      <c r="G46" s="1430"/>
      <c r="H46" s="1426"/>
      <c r="I46" s="1426"/>
      <c r="J46" s="1426"/>
      <c r="K46" s="1426"/>
      <c r="L46" s="1426"/>
      <c r="M46" s="1426"/>
      <c r="N46" s="1430"/>
      <c r="O46" s="1426"/>
      <c r="P46" s="1426"/>
      <c r="Q46" s="1426"/>
      <c r="R46" s="1426"/>
      <c r="S46" s="1426"/>
      <c r="T46" s="1426"/>
      <c r="U46" s="1421"/>
      <c r="V46" s="1432"/>
      <c r="W46" s="1432"/>
      <c r="X46" s="1434"/>
      <c r="Y46" s="1434"/>
      <c r="Z46" s="1501"/>
      <c r="AA46" s="1497"/>
      <c r="AB46" s="1501"/>
      <c r="AC46" s="1501"/>
      <c r="AD46" s="1501"/>
      <c r="AE46" s="1501"/>
      <c r="AF46" s="1501"/>
    </row>
    <row r="47" spans="1:32" ht="12.95" customHeight="1">
      <c r="A47" s="1426"/>
      <c r="B47" s="1538"/>
      <c r="C47" s="1428"/>
      <c r="D47" s="1415"/>
      <c r="E47" s="1429"/>
      <c r="F47" s="1421"/>
      <c r="G47" s="1430"/>
      <c r="H47" s="1426"/>
      <c r="I47" s="1426"/>
      <c r="J47" s="1426"/>
      <c r="K47" s="1426"/>
      <c r="L47" s="1426"/>
      <c r="M47" s="1426"/>
      <c r="N47" s="1430"/>
      <c r="O47" s="1426"/>
      <c r="P47" s="1426"/>
      <c r="Q47" s="1426"/>
      <c r="R47" s="1426"/>
      <c r="S47" s="1426"/>
      <c r="T47" s="1426"/>
      <c r="U47" s="1421"/>
      <c r="V47" s="1432"/>
      <c r="W47" s="1432"/>
      <c r="X47" s="1434"/>
      <c r="Y47" s="1434"/>
      <c r="Z47" s="1501"/>
      <c r="AA47" s="1497"/>
      <c r="AB47" s="1501"/>
      <c r="AC47" s="1501"/>
      <c r="AD47" s="1501"/>
      <c r="AE47" s="1501"/>
      <c r="AF47" s="1501"/>
    </row>
    <row r="48" spans="1:32" ht="12.95" customHeight="1">
      <c r="A48" s="1426"/>
      <c r="B48" s="1538"/>
      <c r="C48" s="1428"/>
      <c r="D48" s="1415"/>
      <c r="E48" s="1429"/>
      <c r="F48" s="1421"/>
      <c r="G48" s="1430"/>
      <c r="H48" s="1426"/>
      <c r="I48" s="1426"/>
      <c r="J48" s="1426"/>
      <c r="K48" s="1426"/>
      <c r="L48" s="1426"/>
      <c r="M48" s="1426"/>
      <c r="N48" s="1430"/>
      <c r="O48" s="1426"/>
      <c r="P48" s="1426"/>
      <c r="Q48" s="1426"/>
      <c r="R48" s="1426"/>
      <c r="S48" s="1426"/>
      <c r="T48" s="1426"/>
      <c r="U48" s="1421"/>
      <c r="V48" s="1432"/>
      <c r="W48" s="1432"/>
      <c r="X48" s="1434"/>
      <c r="Y48" s="1434"/>
      <c r="Z48" s="1501"/>
      <c r="AA48" s="1497"/>
      <c r="AB48" s="1501"/>
      <c r="AC48" s="1501"/>
      <c r="AD48" s="1501"/>
      <c r="AE48" s="1501"/>
      <c r="AF48" s="1501"/>
    </row>
    <row r="49" spans="1:32" ht="12.95" customHeight="1">
      <c r="A49" s="1426"/>
      <c r="B49" s="1538"/>
      <c r="C49" s="1428"/>
      <c r="D49" s="1415"/>
      <c r="E49" s="1429"/>
      <c r="F49" s="1421"/>
      <c r="G49" s="1430"/>
      <c r="H49" s="1426"/>
      <c r="I49" s="1426"/>
      <c r="J49" s="1426"/>
      <c r="K49" s="1426"/>
      <c r="L49" s="1426"/>
      <c r="M49" s="1426"/>
      <c r="N49" s="1430"/>
      <c r="O49" s="1426"/>
      <c r="P49" s="1426"/>
      <c r="Q49" s="1426"/>
      <c r="R49" s="1426"/>
      <c r="S49" s="1426"/>
      <c r="T49" s="1426"/>
      <c r="U49" s="1421"/>
      <c r="V49" s="1432"/>
      <c r="W49" s="1432"/>
      <c r="X49" s="1434"/>
      <c r="Y49" s="1434"/>
      <c r="Z49" s="1501"/>
      <c r="AA49" s="1497"/>
      <c r="AB49" s="1501"/>
      <c r="AC49" s="1501"/>
      <c r="AD49" s="1501"/>
      <c r="AE49" s="1501"/>
      <c r="AF49" s="1501"/>
    </row>
    <row r="50" spans="1:32" ht="12.95" customHeight="1">
      <c r="A50" s="1426"/>
      <c r="B50" s="1538"/>
      <c r="C50" s="1428"/>
      <c r="D50" s="1415"/>
      <c r="E50" s="1429"/>
      <c r="F50" s="1421"/>
      <c r="G50" s="1430"/>
      <c r="H50" s="1426"/>
      <c r="I50" s="1426"/>
      <c r="J50" s="1426"/>
      <c r="K50" s="1426"/>
      <c r="L50" s="1426"/>
      <c r="M50" s="1426"/>
      <c r="N50" s="1430"/>
      <c r="O50" s="1426"/>
      <c r="P50" s="1426"/>
      <c r="Q50" s="1426"/>
      <c r="R50" s="1426"/>
      <c r="S50" s="1426"/>
      <c r="T50" s="1426"/>
      <c r="U50" s="1421"/>
      <c r="V50" s="1432"/>
      <c r="W50" s="1432"/>
      <c r="X50" s="1434"/>
      <c r="Y50" s="1434"/>
      <c r="Z50" s="1501"/>
      <c r="AA50" s="1497"/>
      <c r="AB50" s="1501"/>
      <c r="AC50" s="1501"/>
      <c r="AD50" s="1501"/>
      <c r="AE50" s="1501"/>
      <c r="AF50" s="1501"/>
    </row>
    <row r="51" spans="1:32" ht="12.95" customHeight="1">
      <c r="A51" s="1426"/>
      <c r="B51" s="1538"/>
      <c r="C51" s="1428"/>
      <c r="D51" s="1415"/>
      <c r="E51" s="1429"/>
      <c r="F51" s="1421"/>
      <c r="G51" s="1430"/>
      <c r="H51" s="1426"/>
      <c r="I51" s="1426"/>
      <c r="J51" s="1426"/>
      <c r="K51" s="1426"/>
      <c r="L51" s="1426"/>
      <c r="M51" s="1426"/>
      <c r="N51" s="1430"/>
      <c r="O51" s="1426"/>
      <c r="P51" s="1426"/>
      <c r="Q51" s="1426"/>
      <c r="R51" s="1426"/>
      <c r="S51" s="1426"/>
      <c r="T51" s="1426"/>
      <c r="U51" s="1421"/>
      <c r="V51" s="1432"/>
      <c r="W51" s="1432"/>
      <c r="X51" s="1434"/>
      <c r="Y51" s="1434"/>
      <c r="Z51" s="1501"/>
      <c r="AA51" s="1497"/>
      <c r="AB51" s="1501"/>
      <c r="AC51" s="1501"/>
      <c r="AD51" s="1501"/>
      <c r="AE51" s="1501"/>
      <c r="AF51" s="1501"/>
    </row>
    <row r="52" spans="1:32" ht="12.95" customHeight="1">
      <c r="A52" s="1426"/>
      <c r="B52" s="1538"/>
      <c r="C52" s="1428"/>
      <c r="D52" s="1415"/>
      <c r="E52" s="1429"/>
      <c r="F52" s="1421"/>
      <c r="G52" s="1430"/>
      <c r="H52" s="1426"/>
      <c r="I52" s="1426"/>
      <c r="J52" s="1426"/>
      <c r="K52" s="1426"/>
      <c r="L52" s="1426"/>
      <c r="M52" s="1426"/>
      <c r="N52" s="1430"/>
      <c r="O52" s="1426"/>
      <c r="P52" s="1426"/>
      <c r="Q52" s="1426"/>
      <c r="R52" s="1426"/>
      <c r="S52" s="1426"/>
      <c r="T52" s="1426"/>
      <c r="U52" s="1421"/>
      <c r="V52" s="1432"/>
      <c r="W52" s="1432"/>
      <c r="X52" s="1434"/>
      <c r="Y52" s="1434"/>
      <c r="Z52" s="1501"/>
      <c r="AA52" s="1497"/>
      <c r="AB52" s="1501"/>
      <c r="AC52" s="1501"/>
      <c r="AD52" s="1501"/>
      <c r="AE52" s="1501"/>
      <c r="AF52" s="1501"/>
    </row>
    <row r="53" spans="1:32" ht="12.95" customHeight="1">
      <c r="A53" s="1426"/>
      <c r="B53" s="1538"/>
      <c r="C53" s="1428"/>
      <c r="D53" s="1415"/>
      <c r="E53" s="1429"/>
      <c r="F53" s="1421"/>
      <c r="G53" s="1430"/>
      <c r="H53" s="1426"/>
      <c r="I53" s="1426"/>
      <c r="J53" s="1426"/>
      <c r="K53" s="1426"/>
      <c r="L53" s="1426"/>
      <c r="M53" s="1426"/>
      <c r="N53" s="1430"/>
      <c r="O53" s="1426"/>
      <c r="P53" s="1426"/>
      <c r="Q53" s="1426"/>
      <c r="R53" s="1426"/>
      <c r="S53" s="1426"/>
      <c r="T53" s="1426"/>
      <c r="U53" s="1421"/>
      <c r="V53" s="1432"/>
      <c r="W53" s="1432"/>
      <c r="X53" s="1434"/>
      <c r="Y53" s="1434"/>
      <c r="Z53" s="1501"/>
      <c r="AA53" s="1497"/>
      <c r="AB53" s="1501"/>
      <c r="AC53" s="1501"/>
      <c r="AD53" s="1501"/>
      <c r="AE53" s="1501"/>
      <c r="AF53" s="1501"/>
    </row>
    <row r="54" spans="1:32" ht="12.95" customHeight="1">
      <c r="A54" s="1426"/>
      <c r="B54" s="1538"/>
      <c r="C54" s="1428"/>
      <c r="D54" s="1415"/>
      <c r="E54" s="1429"/>
      <c r="F54" s="1421"/>
      <c r="G54" s="1430"/>
      <c r="H54" s="1426"/>
      <c r="I54" s="1426"/>
      <c r="J54" s="1426"/>
      <c r="K54" s="1426"/>
      <c r="L54" s="1426"/>
      <c r="M54" s="1426"/>
      <c r="N54" s="1430"/>
      <c r="O54" s="1426"/>
      <c r="P54" s="1426"/>
      <c r="Q54" s="1426"/>
      <c r="R54" s="1426"/>
      <c r="S54" s="1426"/>
      <c r="T54" s="1426"/>
      <c r="U54" s="1421"/>
      <c r="V54" s="1432"/>
      <c r="W54" s="1432"/>
      <c r="X54" s="1434"/>
      <c r="Y54" s="1434"/>
      <c r="Z54" s="1501"/>
      <c r="AA54" s="1497"/>
      <c r="AB54" s="1501"/>
      <c r="AC54" s="1501"/>
      <c r="AD54" s="1501"/>
      <c r="AE54" s="1501"/>
      <c r="AF54" s="1501"/>
    </row>
    <row r="55" spans="1:32" ht="12.95" customHeight="1">
      <c r="A55" s="1426"/>
      <c r="B55" s="1538"/>
      <c r="C55" s="1428"/>
      <c r="D55" s="1415"/>
      <c r="E55" s="1429"/>
      <c r="F55" s="1421"/>
      <c r="G55" s="1430"/>
      <c r="H55" s="1426"/>
      <c r="I55" s="1426"/>
      <c r="J55" s="1426"/>
      <c r="K55" s="1426"/>
      <c r="L55" s="1426"/>
      <c r="M55" s="1426"/>
      <c r="N55" s="1430"/>
      <c r="O55" s="1426"/>
      <c r="P55" s="1426"/>
      <c r="Q55" s="1426"/>
      <c r="R55" s="1426"/>
      <c r="S55" s="1426"/>
      <c r="T55" s="1426"/>
      <c r="U55" s="1421"/>
      <c r="V55" s="1432"/>
      <c r="W55" s="1432"/>
      <c r="X55" s="1434"/>
      <c r="Y55" s="1434"/>
      <c r="Z55" s="1501"/>
      <c r="AA55" s="1497"/>
      <c r="AB55" s="1501"/>
      <c r="AC55" s="1501"/>
      <c r="AD55" s="1501"/>
      <c r="AE55" s="1501"/>
      <c r="AF55" s="1501"/>
    </row>
    <row r="56" spans="1:32" ht="12.95" customHeight="1">
      <c r="A56" s="1426"/>
      <c r="B56" s="1538"/>
      <c r="C56" s="1428"/>
      <c r="D56" s="1415"/>
      <c r="E56" s="1429"/>
      <c r="F56" s="1421"/>
      <c r="G56" s="1430"/>
      <c r="H56" s="1426"/>
      <c r="I56" s="1426"/>
      <c r="J56" s="1426"/>
      <c r="K56" s="1426"/>
      <c r="L56" s="1426"/>
      <c r="M56" s="1426"/>
      <c r="N56" s="1430"/>
      <c r="O56" s="1426"/>
      <c r="P56" s="1426"/>
      <c r="Q56" s="1426"/>
      <c r="R56" s="1426"/>
      <c r="S56" s="1426"/>
      <c r="T56" s="1426"/>
      <c r="U56" s="1421"/>
      <c r="V56" s="1432"/>
      <c r="W56" s="1432"/>
      <c r="X56" s="1434"/>
      <c r="Y56" s="1434"/>
      <c r="Z56" s="1501"/>
      <c r="AA56" s="1497"/>
      <c r="AB56" s="1501"/>
      <c r="AC56" s="1501"/>
      <c r="AD56" s="1501"/>
      <c r="AE56" s="1501"/>
      <c r="AF56" s="1501"/>
    </row>
    <row r="57" spans="1:32" ht="12.95" customHeight="1">
      <c r="A57" s="1426"/>
      <c r="B57" s="1538"/>
      <c r="C57" s="1428"/>
      <c r="D57" s="1415"/>
      <c r="E57" s="1429"/>
      <c r="F57" s="1421"/>
      <c r="G57" s="1430"/>
      <c r="H57" s="1426"/>
      <c r="I57" s="1426"/>
      <c r="J57" s="1426"/>
      <c r="K57" s="1426"/>
      <c r="L57" s="1426"/>
      <c r="M57" s="1426"/>
      <c r="N57" s="1430"/>
      <c r="O57" s="1426"/>
      <c r="P57" s="1426"/>
      <c r="Q57" s="1426"/>
      <c r="R57" s="1426"/>
      <c r="S57" s="1426"/>
      <c r="T57" s="1426"/>
      <c r="U57" s="1421"/>
      <c r="V57" s="1432"/>
      <c r="W57" s="1432"/>
      <c r="X57" s="1434"/>
      <c r="Y57" s="1434"/>
      <c r="Z57" s="1501"/>
      <c r="AA57" s="1497"/>
      <c r="AB57" s="1501"/>
      <c r="AC57" s="1501"/>
      <c r="AD57" s="1501"/>
      <c r="AE57" s="1501"/>
      <c r="AF57" s="1501"/>
    </row>
    <row r="58" spans="1:32" ht="12.95" customHeight="1">
      <c r="A58" s="1426"/>
      <c r="B58" s="1538"/>
      <c r="C58" s="1428"/>
      <c r="D58" s="1415"/>
      <c r="E58" s="1429"/>
      <c r="F58" s="1421"/>
      <c r="G58" s="1430"/>
      <c r="H58" s="1426"/>
      <c r="I58" s="1426"/>
      <c r="J58" s="1426"/>
      <c r="K58" s="1426"/>
      <c r="L58" s="1426"/>
      <c r="M58" s="1426"/>
      <c r="N58" s="1430"/>
      <c r="O58" s="1426"/>
      <c r="P58" s="1426"/>
      <c r="Q58" s="1426"/>
      <c r="R58" s="1426"/>
      <c r="S58" s="1426"/>
      <c r="T58" s="1426"/>
      <c r="U58" s="1421"/>
      <c r="V58" s="1432"/>
      <c r="W58" s="1432"/>
      <c r="X58" s="1434"/>
      <c r="Y58" s="1434"/>
      <c r="Z58" s="1501"/>
      <c r="AA58" s="1497"/>
      <c r="AB58" s="1501"/>
      <c r="AC58" s="1501"/>
      <c r="AD58" s="1501"/>
      <c r="AE58" s="1501"/>
      <c r="AF58" s="1501"/>
    </row>
    <row r="59" spans="1:32" ht="12.95" customHeight="1">
      <c r="A59" s="1426"/>
      <c r="B59" s="1538"/>
      <c r="C59" s="1428"/>
      <c r="D59" s="1415"/>
      <c r="E59" s="1429"/>
      <c r="F59" s="1421"/>
      <c r="G59" s="1430"/>
      <c r="H59" s="1426"/>
      <c r="I59" s="1426"/>
      <c r="J59" s="1426"/>
      <c r="K59" s="1426"/>
      <c r="L59" s="1426"/>
      <c r="M59" s="1426"/>
      <c r="N59" s="1430"/>
      <c r="O59" s="1426"/>
      <c r="P59" s="1426"/>
      <c r="Q59" s="1426"/>
      <c r="R59" s="1426"/>
      <c r="S59" s="1426"/>
      <c r="T59" s="1426"/>
      <c r="U59" s="1421"/>
      <c r="V59" s="1432"/>
      <c r="W59" s="1432"/>
      <c r="X59" s="1434"/>
      <c r="Y59" s="1434"/>
      <c r="Z59" s="1501"/>
      <c r="AA59" s="1497"/>
      <c r="AB59" s="1501"/>
      <c r="AC59" s="1501"/>
      <c r="AD59" s="1501"/>
      <c r="AE59" s="1501"/>
      <c r="AF59" s="1501"/>
    </row>
    <row r="60" spans="1:32" ht="12.95" customHeight="1">
      <c r="A60" s="1426"/>
      <c r="B60" s="1538"/>
      <c r="C60" s="1428"/>
      <c r="D60" s="1415"/>
      <c r="E60" s="1429"/>
      <c r="F60" s="1421"/>
      <c r="G60" s="1430"/>
      <c r="H60" s="1426"/>
      <c r="I60" s="1426"/>
      <c r="J60" s="1426"/>
      <c r="K60" s="1426"/>
      <c r="L60" s="1426"/>
      <c r="M60" s="1426"/>
      <c r="N60" s="1430"/>
      <c r="O60" s="1426"/>
      <c r="P60" s="1426"/>
      <c r="Q60" s="1426"/>
      <c r="R60" s="1426"/>
      <c r="S60" s="1426"/>
      <c r="T60" s="1426"/>
      <c r="U60" s="1421"/>
      <c r="V60" s="1432"/>
      <c r="W60" s="1432"/>
      <c r="X60" s="1434"/>
      <c r="Y60" s="1434"/>
      <c r="Z60" s="1501"/>
      <c r="AA60" s="1497"/>
      <c r="AB60" s="1501"/>
      <c r="AC60" s="1501"/>
      <c r="AD60" s="1501"/>
      <c r="AE60" s="1501"/>
      <c r="AF60" s="1501"/>
    </row>
    <row r="61" spans="1:32" ht="12.95" customHeight="1">
      <c r="A61" s="1426"/>
      <c r="B61" s="1538"/>
      <c r="C61" s="1428"/>
      <c r="D61" s="1415"/>
      <c r="E61" s="1429"/>
      <c r="F61" s="1421"/>
      <c r="G61" s="1430"/>
      <c r="H61" s="1426"/>
      <c r="I61" s="1426"/>
      <c r="J61" s="1426"/>
      <c r="K61" s="1426"/>
      <c r="L61" s="1426"/>
      <c r="M61" s="1426"/>
      <c r="N61" s="1430"/>
      <c r="O61" s="1426"/>
      <c r="P61" s="1426"/>
      <c r="Q61" s="1426"/>
      <c r="R61" s="1426"/>
      <c r="S61" s="1426"/>
      <c r="T61" s="1426"/>
      <c r="U61" s="1421"/>
      <c r="V61" s="1432"/>
      <c r="W61" s="1432"/>
      <c r="X61" s="1434"/>
      <c r="Y61" s="1434"/>
      <c r="Z61" s="1501"/>
      <c r="AA61" s="1497"/>
      <c r="AB61" s="1501"/>
      <c r="AC61" s="1501"/>
      <c r="AD61" s="1501"/>
      <c r="AE61" s="1501"/>
      <c r="AF61" s="1501"/>
    </row>
    <row r="62" spans="1:32" ht="12.95" customHeight="1">
      <c r="A62" s="1426"/>
      <c r="B62" s="1538"/>
      <c r="C62" s="1428"/>
      <c r="D62" s="1415"/>
      <c r="E62" s="1429"/>
      <c r="F62" s="1421"/>
      <c r="G62" s="1430"/>
      <c r="H62" s="1426"/>
      <c r="I62" s="1426"/>
      <c r="J62" s="1426"/>
      <c r="K62" s="1426"/>
      <c r="L62" s="1426"/>
      <c r="M62" s="1426"/>
      <c r="N62" s="1430"/>
      <c r="O62" s="1426"/>
      <c r="P62" s="1426"/>
      <c r="Q62" s="1426"/>
      <c r="R62" s="1426"/>
      <c r="S62" s="1426"/>
      <c r="T62" s="1426"/>
      <c r="U62" s="1421"/>
      <c r="V62" s="1432"/>
      <c r="W62" s="1432"/>
      <c r="X62" s="1434"/>
      <c r="Y62" s="1434"/>
      <c r="Z62" s="1501"/>
      <c r="AA62" s="1497"/>
      <c r="AB62" s="1501"/>
      <c r="AC62" s="1501"/>
      <c r="AD62" s="1501"/>
      <c r="AE62" s="1501"/>
      <c r="AF62" s="1501"/>
    </row>
    <row r="63" spans="1:32" ht="12.95" customHeight="1">
      <c r="A63" s="1426"/>
      <c r="B63" s="1538"/>
      <c r="C63" s="1428"/>
      <c r="D63" s="1415"/>
      <c r="E63" s="1429"/>
      <c r="F63" s="1421"/>
      <c r="G63" s="1430"/>
      <c r="H63" s="1426"/>
      <c r="I63" s="1426"/>
      <c r="J63" s="1426"/>
      <c r="K63" s="1426"/>
      <c r="L63" s="1426"/>
      <c r="M63" s="1426"/>
      <c r="N63" s="1430"/>
      <c r="O63" s="1426"/>
      <c r="P63" s="1426"/>
      <c r="Q63" s="1426"/>
      <c r="R63" s="1426"/>
      <c r="S63" s="1426"/>
      <c r="T63" s="1426"/>
      <c r="U63" s="1421"/>
      <c r="V63" s="1432"/>
      <c r="W63" s="1432"/>
      <c r="X63" s="1434"/>
      <c r="Y63" s="1434"/>
      <c r="Z63" s="1501"/>
      <c r="AA63" s="1497"/>
      <c r="AB63" s="1501"/>
      <c r="AC63" s="1501"/>
      <c r="AD63" s="1501"/>
      <c r="AE63" s="1501"/>
      <c r="AF63" s="1501"/>
    </row>
    <row r="64" spans="1:32" ht="12.95" customHeight="1">
      <c r="A64" s="1426"/>
      <c r="B64" s="1538"/>
      <c r="C64" s="1428"/>
      <c r="D64" s="1415"/>
      <c r="E64" s="1429"/>
      <c r="F64" s="1421"/>
      <c r="G64" s="1430"/>
      <c r="H64" s="1426"/>
      <c r="I64" s="1426"/>
      <c r="J64" s="1426"/>
      <c r="K64" s="1426"/>
      <c r="L64" s="1426"/>
      <c r="M64" s="1426"/>
      <c r="N64" s="1430"/>
      <c r="O64" s="1426"/>
      <c r="P64" s="1426"/>
      <c r="Q64" s="1426"/>
      <c r="R64" s="1426"/>
      <c r="S64" s="1426"/>
      <c r="T64" s="1426"/>
      <c r="U64" s="1421"/>
      <c r="V64" s="1432"/>
      <c r="W64" s="1432"/>
      <c r="X64" s="1434"/>
      <c r="Y64" s="1434"/>
      <c r="Z64" s="1501"/>
      <c r="AA64" s="1497"/>
      <c r="AB64" s="1501"/>
      <c r="AC64" s="1501"/>
      <c r="AD64" s="1501"/>
      <c r="AE64" s="1501"/>
      <c r="AF64" s="1501"/>
    </row>
    <row r="65" spans="1:32" ht="12.95" customHeight="1">
      <c r="A65" s="1426"/>
      <c r="B65" s="1538"/>
      <c r="C65" s="1428"/>
      <c r="D65" s="1415"/>
      <c r="E65" s="1429"/>
      <c r="F65" s="1421"/>
      <c r="G65" s="1430"/>
      <c r="H65" s="1426"/>
      <c r="I65" s="1426"/>
      <c r="J65" s="1426"/>
      <c r="K65" s="1426"/>
      <c r="L65" s="1426"/>
      <c r="M65" s="1426"/>
      <c r="N65" s="1430"/>
      <c r="O65" s="1426"/>
      <c r="P65" s="1426"/>
      <c r="Q65" s="1426"/>
      <c r="R65" s="1426"/>
      <c r="S65" s="1426"/>
      <c r="T65" s="1426"/>
      <c r="U65" s="1421"/>
      <c r="V65" s="1432"/>
      <c r="W65" s="1432"/>
      <c r="X65" s="1434"/>
      <c r="Y65" s="1434"/>
      <c r="Z65" s="1501"/>
      <c r="AA65" s="1497"/>
      <c r="AB65" s="1501"/>
      <c r="AC65" s="1501"/>
      <c r="AD65" s="1501"/>
      <c r="AE65" s="1501"/>
      <c r="AF65" s="1501"/>
    </row>
    <row r="66" spans="1:32" ht="12.95" customHeight="1">
      <c r="A66" s="1426"/>
      <c r="B66" s="1538"/>
      <c r="C66" s="1428"/>
      <c r="D66" s="1415"/>
      <c r="E66" s="1429"/>
      <c r="F66" s="1421"/>
      <c r="G66" s="1430"/>
      <c r="H66" s="1426"/>
      <c r="I66" s="1426"/>
      <c r="J66" s="1426"/>
      <c r="K66" s="1426"/>
      <c r="L66" s="1426"/>
      <c r="M66" s="1426"/>
      <c r="N66" s="1430"/>
      <c r="O66" s="1426"/>
      <c r="P66" s="1426"/>
      <c r="Q66" s="1426"/>
      <c r="R66" s="1426"/>
      <c r="S66" s="1426"/>
      <c r="T66" s="1426"/>
      <c r="U66" s="1421"/>
      <c r="V66" s="1432"/>
      <c r="W66" s="1432"/>
      <c r="X66" s="1434"/>
      <c r="Y66" s="1434"/>
      <c r="Z66" s="1501"/>
      <c r="AA66" s="1497"/>
      <c r="AB66" s="1501"/>
      <c r="AC66" s="1501"/>
      <c r="AD66" s="1501"/>
      <c r="AE66" s="1501"/>
      <c r="AF66" s="1501"/>
    </row>
    <row r="67" spans="1:32" ht="12.95" customHeight="1">
      <c r="A67" s="1426"/>
      <c r="B67" s="1538"/>
      <c r="C67" s="1428"/>
      <c r="D67" s="1415"/>
      <c r="E67" s="1429"/>
      <c r="F67" s="1421"/>
      <c r="G67" s="1430"/>
      <c r="H67" s="1426"/>
      <c r="I67" s="1426"/>
      <c r="J67" s="1426"/>
      <c r="K67" s="1426"/>
      <c r="L67" s="1426"/>
      <c r="M67" s="1426"/>
      <c r="N67" s="1430"/>
      <c r="O67" s="1426"/>
      <c r="P67" s="1426"/>
      <c r="Q67" s="1426"/>
      <c r="R67" s="1426"/>
      <c r="S67" s="1426"/>
      <c r="T67" s="1426"/>
      <c r="U67" s="1421"/>
      <c r="V67" s="1432"/>
      <c r="W67" s="1432"/>
      <c r="X67" s="1434"/>
      <c r="Y67" s="1434"/>
      <c r="Z67" s="1501"/>
      <c r="AA67" s="1497"/>
      <c r="AB67" s="1501"/>
      <c r="AC67" s="1501"/>
      <c r="AD67" s="1501"/>
      <c r="AE67" s="1501"/>
      <c r="AF67" s="1501"/>
    </row>
    <row r="68" spans="1:32" ht="12.95" customHeight="1">
      <c r="A68" s="1426"/>
      <c r="B68" s="1538"/>
      <c r="C68" s="1428"/>
      <c r="D68" s="1415"/>
      <c r="E68" s="1429"/>
      <c r="F68" s="1421"/>
      <c r="G68" s="1430"/>
      <c r="H68" s="1426"/>
      <c r="I68" s="1426"/>
      <c r="J68" s="1426"/>
      <c r="K68" s="1426"/>
      <c r="L68" s="1426"/>
      <c r="M68" s="1426"/>
      <c r="N68" s="1430"/>
      <c r="O68" s="1426"/>
      <c r="P68" s="1426"/>
      <c r="Q68" s="1426"/>
      <c r="R68" s="1426"/>
      <c r="S68" s="1426"/>
      <c r="T68" s="1426"/>
      <c r="U68" s="1421"/>
      <c r="V68" s="1432"/>
      <c r="W68" s="1432"/>
      <c r="X68" s="1434"/>
      <c r="Y68" s="1434"/>
      <c r="Z68" s="1501"/>
      <c r="AA68" s="1497"/>
      <c r="AB68" s="1501"/>
      <c r="AC68" s="1501"/>
      <c r="AD68" s="1501"/>
      <c r="AE68" s="1501"/>
      <c r="AF68" s="1501"/>
    </row>
    <row r="69" spans="1:32" ht="12.95" customHeight="1">
      <c r="A69" s="1426"/>
      <c r="B69" s="1538"/>
      <c r="C69" s="1428"/>
      <c r="D69" s="1415"/>
      <c r="E69" s="1429"/>
      <c r="F69" s="1421"/>
      <c r="G69" s="1430"/>
      <c r="H69" s="1426"/>
      <c r="I69" s="1426"/>
      <c r="J69" s="1426"/>
      <c r="K69" s="1426"/>
      <c r="L69" s="1426"/>
      <c r="M69" s="1426"/>
      <c r="N69" s="1430"/>
      <c r="O69" s="1426"/>
      <c r="P69" s="1426"/>
      <c r="Q69" s="1426"/>
      <c r="R69" s="1426"/>
      <c r="S69" s="1426"/>
      <c r="T69" s="1426"/>
      <c r="U69" s="1421"/>
      <c r="V69" s="1432"/>
      <c r="W69" s="1432"/>
      <c r="X69" s="1434"/>
      <c r="Y69" s="1434"/>
      <c r="Z69" s="1501"/>
      <c r="AA69" s="1497"/>
      <c r="AB69" s="1501"/>
      <c r="AC69" s="1501"/>
      <c r="AD69" s="1501"/>
      <c r="AE69" s="1501"/>
      <c r="AF69" s="1501"/>
    </row>
    <row r="70" spans="1:32" ht="12.95" customHeight="1">
      <c r="A70" s="1426"/>
      <c r="B70" s="1538"/>
      <c r="C70" s="1428"/>
      <c r="D70" s="1415"/>
      <c r="E70" s="1429"/>
      <c r="F70" s="1421"/>
      <c r="G70" s="1430"/>
      <c r="H70" s="1426"/>
      <c r="I70" s="1426"/>
      <c r="J70" s="1426"/>
      <c r="K70" s="1426"/>
      <c r="L70" s="1426"/>
      <c r="M70" s="1426"/>
      <c r="N70" s="1430"/>
      <c r="O70" s="1426"/>
      <c r="P70" s="1426"/>
      <c r="Q70" s="1426"/>
      <c r="R70" s="1426"/>
      <c r="S70" s="1426"/>
      <c r="T70" s="1426"/>
      <c r="U70" s="1421"/>
      <c r="V70" s="1432"/>
      <c r="W70" s="1432"/>
      <c r="X70" s="1434"/>
      <c r="Y70" s="1434"/>
      <c r="Z70" s="1501"/>
      <c r="AA70" s="1497"/>
      <c r="AB70" s="1501"/>
      <c r="AC70" s="1501"/>
      <c r="AD70" s="1501"/>
      <c r="AE70" s="1501"/>
      <c r="AF70" s="1501"/>
    </row>
    <row r="71" spans="1:32" ht="12.95" customHeight="1">
      <c r="A71" s="1426"/>
      <c r="B71" s="1538"/>
      <c r="C71" s="1428"/>
      <c r="D71" s="1415"/>
      <c r="E71" s="1429"/>
      <c r="F71" s="1421"/>
      <c r="G71" s="1430"/>
      <c r="H71" s="1426"/>
      <c r="I71" s="1426"/>
      <c r="J71" s="1426"/>
      <c r="K71" s="1426"/>
      <c r="L71" s="1426"/>
      <c r="M71" s="1426"/>
      <c r="N71" s="1430"/>
      <c r="O71" s="1426"/>
      <c r="P71" s="1426"/>
      <c r="Q71" s="1426"/>
      <c r="R71" s="1426"/>
      <c r="S71" s="1426"/>
      <c r="T71" s="1426"/>
      <c r="U71" s="1421"/>
      <c r="V71" s="1432"/>
      <c r="W71" s="1432"/>
      <c r="X71" s="1434"/>
      <c r="Y71" s="1434"/>
      <c r="Z71" s="1501"/>
      <c r="AA71" s="1497"/>
      <c r="AB71" s="1501"/>
      <c r="AC71" s="1501"/>
      <c r="AD71" s="1501"/>
      <c r="AE71" s="1501"/>
      <c r="AF71" s="1501"/>
    </row>
    <row r="72" spans="1:32" ht="12.95" customHeight="1">
      <c r="A72" s="1426"/>
      <c r="B72" s="1538"/>
      <c r="C72" s="1428"/>
      <c r="D72" s="1415"/>
      <c r="E72" s="1429"/>
      <c r="F72" s="1421"/>
      <c r="G72" s="1430"/>
      <c r="H72" s="1426"/>
      <c r="I72" s="1426"/>
      <c r="J72" s="1426"/>
      <c r="K72" s="1426"/>
      <c r="L72" s="1426"/>
      <c r="M72" s="1426"/>
      <c r="N72" s="1430"/>
      <c r="O72" s="1426"/>
      <c r="P72" s="1426"/>
      <c r="Q72" s="1426"/>
      <c r="R72" s="1426"/>
      <c r="S72" s="1426"/>
      <c r="T72" s="1426"/>
      <c r="U72" s="1421"/>
      <c r="V72" s="1432"/>
      <c r="W72" s="1432"/>
      <c r="X72" s="1434"/>
      <c r="Y72" s="1434"/>
      <c r="Z72" s="1501"/>
      <c r="AA72" s="1497"/>
      <c r="AB72" s="1501"/>
      <c r="AC72" s="1501"/>
      <c r="AD72" s="1501"/>
      <c r="AE72" s="1501"/>
      <c r="AF72" s="1501"/>
    </row>
    <row r="73" spans="1:32" ht="12.95" customHeight="1">
      <c r="A73" s="1426"/>
      <c r="B73" s="1538"/>
      <c r="C73" s="1428"/>
      <c r="D73" s="1415"/>
      <c r="E73" s="1429"/>
      <c r="F73" s="1421"/>
      <c r="G73" s="1430"/>
      <c r="H73" s="1426"/>
      <c r="I73" s="1426"/>
      <c r="J73" s="1426"/>
      <c r="K73" s="1426"/>
      <c r="L73" s="1426"/>
      <c r="M73" s="1426"/>
      <c r="N73" s="1430"/>
      <c r="O73" s="1426"/>
      <c r="P73" s="1426"/>
      <c r="Q73" s="1426"/>
      <c r="R73" s="1426"/>
      <c r="S73" s="1426"/>
      <c r="T73" s="1426"/>
      <c r="U73" s="1421"/>
      <c r="V73" s="1432"/>
      <c r="W73" s="1432"/>
      <c r="X73" s="1434"/>
      <c r="Y73" s="1434"/>
      <c r="Z73" s="1501"/>
      <c r="AA73" s="1497"/>
      <c r="AB73" s="1501"/>
      <c r="AC73" s="1501"/>
      <c r="AD73" s="1501"/>
      <c r="AE73" s="1501"/>
      <c r="AF73" s="1501"/>
    </row>
    <row r="74" spans="1:32" ht="12.95" customHeight="1">
      <c r="A74" s="1426"/>
      <c r="B74" s="1538"/>
      <c r="C74" s="1428"/>
      <c r="D74" s="1415"/>
      <c r="E74" s="1429"/>
      <c r="F74" s="1421"/>
      <c r="G74" s="1430"/>
      <c r="H74" s="1426"/>
      <c r="I74" s="1426"/>
      <c r="J74" s="1426"/>
      <c r="K74" s="1426"/>
      <c r="L74" s="1426"/>
      <c r="M74" s="1426"/>
      <c r="N74" s="1430"/>
      <c r="O74" s="1426"/>
      <c r="P74" s="1426"/>
      <c r="Q74" s="1426"/>
      <c r="R74" s="1426"/>
      <c r="S74" s="1426"/>
      <c r="T74" s="1426"/>
      <c r="U74" s="1421"/>
      <c r="V74" s="1432"/>
      <c r="W74" s="1432"/>
      <c r="X74" s="1434"/>
      <c r="Y74" s="1434"/>
      <c r="Z74" s="1501"/>
      <c r="AA74" s="1497"/>
      <c r="AB74" s="1501"/>
      <c r="AC74" s="1501"/>
      <c r="AD74" s="1501"/>
      <c r="AE74" s="1501"/>
      <c r="AF74" s="1501"/>
    </row>
    <row r="75" spans="1:32" ht="12.95" customHeight="1">
      <c r="A75" s="1426"/>
      <c r="B75" s="1538"/>
      <c r="C75" s="1428"/>
      <c r="D75" s="1415"/>
      <c r="E75" s="1429"/>
      <c r="F75" s="1421"/>
      <c r="G75" s="1430"/>
      <c r="H75" s="1426"/>
      <c r="I75" s="1426"/>
      <c r="J75" s="1426"/>
      <c r="K75" s="1426"/>
      <c r="L75" s="1426"/>
      <c r="M75" s="1426"/>
      <c r="N75" s="1430"/>
      <c r="O75" s="1426"/>
      <c r="P75" s="1426"/>
      <c r="Q75" s="1426"/>
      <c r="R75" s="1426"/>
      <c r="S75" s="1426"/>
      <c r="T75" s="1426"/>
      <c r="U75" s="1421"/>
      <c r="V75" s="1432"/>
      <c r="W75" s="1432"/>
      <c r="X75" s="1434"/>
      <c r="Y75" s="1434"/>
      <c r="Z75" s="1501"/>
      <c r="AA75" s="1497"/>
      <c r="AB75" s="1501"/>
      <c r="AC75" s="1501"/>
      <c r="AD75" s="1501"/>
      <c r="AE75" s="1501"/>
      <c r="AF75" s="1501"/>
    </row>
    <row r="76" spans="1:32" ht="12.95" customHeight="1">
      <c r="A76" s="1426"/>
      <c r="B76" s="1538"/>
      <c r="C76" s="1428"/>
      <c r="D76" s="1415"/>
      <c r="E76" s="1429"/>
      <c r="F76" s="1421"/>
      <c r="G76" s="1430"/>
      <c r="H76" s="1426"/>
      <c r="I76" s="1426"/>
      <c r="J76" s="1426"/>
      <c r="K76" s="1426"/>
      <c r="L76" s="1426"/>
      <c r="M76" s="1426"/>
      <c r="N76" s="1430"/>
      <c r="O76" s="1426"/>
      <c r="P76" s="1426"/>
      <c r="Q76" s="1426"/>
      <c r="R76" s="1426"/>
      <c r="S76" s="1426"/>
      <c r="T76" s="1426"/>
      <c r="U76" s="1421"/>
      <c r="V76" s="1432"/>
      <c r="W76" s="1432"/>
      <c r="X76" s="1434"/>
      <c r="Y76" s="1434"/>
      <c r="Z76" s="1501"/>
      <c r="AA76" s="1497"/>
      <c r="AB76" s="1501"/>
      <c r="AC76" s="1501"/>
      <c r="AD76" s="1501"/>
      <c r="AE76" s="1501"/>
      <c r="AF76" s="1501"/>
    </row>
    <row r="77" spans="1:32" ht="12.95" customHeight="1">
      <c r="A77" s="1426"/>
      <c r="B77" s="1538"/>
      <c r="C77" s="1428"/>
      <c r="D77" s="1415"/>
      <c r="E77" s="1429"/>
      <c r="F77" s="1421"/>
      <c r="G77" s="1430"/>
      <c r="H77" s="1426"/>
      <c r="I77" s="1426"/>
      <c r="J77" s="1426"/>
      <c r="K77" s="1426"/>
      <c r="L77" s="1426"/>
      <c r="M77" s="1426"/>
      <c r="N77" s="1430"/>
      <c r="O77" s="1426"/>
      <c r="P77" s="1426"/>
      <c r="Q77" s="1426"/>
      <c r="R77" s="1426"/>
      <c r="S77" s="1426"/>
      <c r="T77" s="1426"/>
      <c r="U77" s="1421"/>
      <c r="V77" s="1432"/>
      <c r="W77" s="1432"/>
      <c r="X77" s="1434"/>
      <c r="Y77" s="1434"/>
      <c r="Z77" s="1501"/>
      <c r="AA77" s="1497"/>
      <c r="AB77" s="1501"/>
      <c r="AC77" s="1501"/>
      <c r="AD77" s="1501"/>
      <c r="AE77" s="1501"/>
      <c r="AF77" s="1501"/>
    </row>
    <row r="78" spans="1:32" ht="12.95" customHeight="1">
      <c r="A78" s="1426"/>
      <c r="B78" s="1538"/>
      <c r="C78" s="1428"/>
      <c r="D78" s="1415"/>
      <c r="E78" s="1429"/>
      <c r="F78" s="1421"/>
      <c r="G78" s="1430"/>
      <c r="H78" s="1426"/>
      <c r="I78" s="1426"/>
      <c r="J78" s="1426"/>
      <c r="K78" s="1426"/>
      <c r="L78" s="1426"/>
      <c r="M78" s="1426"/>
      <c r="N78" s="1430"/>
      <c r="O78" s="1426"/>
      <c r="P78" s="1426"/>
      <c r="Q78" s="1426"/>
      <c r="R78" s="1426"/>
      <c r="S78" s="1426"/>
      <c r="T78" s="1426"/>
      <c r="U78" s="1421"/>
      <c r="V78" s="1432"/>
      <c r="W78" s="1432"/>
      <c r="X78" s="1434"/>
      <c r="Y78" s="1434"/>
      <c r="Z78" s="1501"/>
      <c r="AA78" s="1497"/>
      <c r="AB78" s="1501"/>
      <c r="AC78" s="1501"/>
      <c r="AD78" s="1501"/>
      <c r="AE78" s="1501"/>
      <c r="AF78" s="1501"/>
    </row>
    <row r="79" spans="1:32" ht="12.95" customHeight="1">
      <c r="A79" s="1426"/>
      <c r="B79" s="1538"/>
      <c r="C79" s="1428"/>
      <c r="D79" s="1415"/>
      <c r="E79" s="1429"/>
      <c r="F79" s="1421"/>
      <c r="G79" s="1430"/>
      <c r="H79" s="1426"/>
      <c r="I79" s="1426"/>
      <c r="J79" s="1426"/>
      <c r="K79" s="1426"/>
      <c r="L79" s="1426"/>
      <c r="M79" s="1426"/>
      <c r="N79" s="1430"/>
      <c r="O79" s="1426"/>
      <c r="P79" s="1426"/>
      <c r="Q79" s="1426"/>
      <c r="R79" s="1426"/>
      <c r="S79" s="1426"/>
      <c r="T79" s="1426"/>
      <c r="U79" s="1421"/>
      <c r="V79" s="1432"/>
      <c r="W79" s="1432"/>
      <c r="X79" s="1434"/>
      <c r="Y79" s="1434"/>
      <c r="Z79" s="1501"/>
      <c r="AA79" s="1497"/>
      <c r="AB79" s="1501"/>
      <c r="AC79" s="1501"/>
      <c r="AD79" s="1501"/>
      <c r="AE79" s="1501"/>
      <c r="AF79" s="1501"/>
    </row>
    <row r="80" spans="1:32" ht="12.95" customHeight="1">
      <c r="A80" s="1426"/>
      <c r="B80" s="1538"/>
      <c r="C80" s="1428"/>
      <c r="D80" s="1415"/>
      <c r="E80" s="1429"/>
      <c r="F80" s="1421"/>
      <c r="G80" s="1430"/>
      <c r="H80" s="1426"/>
      <c r="I80" s="1426"/>
      <c r="J80" s="1426"/>
      <c r="K80" s="1426"/>
      <c r="L80" s="1426"/>
      <c r="M80" s="1426"/>
      <c r="N80" s="1430"/>
      <c r="O80" s="1426"/>
      <c r="P80" s="1426"/>
      <c r="Q80" s="1426"/>
      <c r="R80" s="1426"/>
      <c r="S80" s="1426"/>
      <c r="T80" s="1426"/>
      <c r="U80" s="1421"/>
      <c r="V80" s="1432"/>
      <c r="W80" s="1432"/>
      <c r="X80" s="1434"/>
      <c r="Y80" s="1434"/>
      <c r="Z80" s="1501"/>
      <c r="AA80" s="1497"/>
      <c r="AB80" s="1501"/>
      <c r="AC80" s="1501"/>
      <c r="AD80" s="1501"/>
      <c r="AE80" s="1501"/>
      <c r="AF80" s="1501"/>
    </row>
    <row r="81" spans="1:32" ht="12.95" customHeight="1">
      <c r="A81" s="1426"/>
      <c r="B81" s="1538"/>
      <c r="C81" s="1428"/>
      <c r="D81" s="1415"/>
      <c r="E81" s="1429"/>
      <c r="F81" s="1421"/>
      <c r="G81" s="1430"/>
      <c r="H81" s="1426"/>
      <c r="I81" s="1426"/>
      <c r="J81" s="1426"/>
      <c r="K81" s="1426"/>
      <c r="L81" s="1426"/>
      <c r="M81" s="1426"/>
      <c r="N81" s="1430"/>
      <c r="O81" s="1426"/>
      <c r="P81" s="1426"/>
      <c r="Q81" s="1426"/>
      <c r="R81" s="1426"/>
      <c r="S81" s="1426"/>
      <c r="T81" s="1426"/>
      <c r="U81" s="1421"/>
      <c r="V81" s="1432"/>
      <c r="W81" s="1432"/>
      <c r="X81" s="1434"/>
      <c r="Y81" s="1434"/>
      <c r="Z81" s="1501"/>
      <c r="AA81" s="1497"/>
      <c r="AB81" s="1501"/>
      <c r="AC81" s="1501"/>
      <c r="AD81" s="1501"/>
      <c r="AE81" s="1501"/>
      <c r="AF81" s="1501"/>
    </row>
    <row r="82" spans="1:32" ht="12.95" customHeight="1">
      <c r="A82" s="1426"/>
      <c r="B82" s="1538"/>
      <c r="C82" s="1428"/>
      <c r="D82" s="1415"/>
      <c r="E82" s="1429"/>
      <c r="F82" s="1421"/>
      <c r="G82" s="1430"/>
      <c r="H82" s="1426"/>
      <c r="I82" s="1426"/>
      <c r="J82" s="1426"/>
      <c r="K82" s="1426"/>
      <c r="L82" s="1426"/>
      <c r="M82" s="1426"/>
      <c r="N82" s="1430"/>
      <c r="O82" s="1426"/>
      <c r="P82" s="1426"/>
      <c r="Q82" s="1426"/>
      <c r="R82" s="1426"/>
      <c r="S82" s="1426"/>
      <c r="T82" s="1426"/>
      <c r="U82" s="1421"/>
      <c r="V82" s="1432"/>
      <c r="W82" s="1432"/>
      <c r="X82" s="1434"/>
      <c r="Y82" s="1434"/>
      <c r="Z82" s="1501"/>
      <c r="AA82" s="1497"/>
      <c r="AB82" s="1501"/>
      <c r="AC82" s="1501"/>
      <c r="AD82" s="1501"/>
      <c r="AE82" s="1501"/>
      <c r="AF82" s="1501"/>
    </row>
    <row r="83" spans="1:32" ht="12.95" customHeight="1">
      <c r="A83" s="1426"/>
      <c r="B83" s="1538"/>
      <c r="C83" s="1428"/>
      <c r="D83" s="1415"/>
      <c r="E83" s="1429"/>
      <c r="F83" s="1421"/>
      <c r="G83" s="1430"/>
      <c r="H83" s="1426"/>
      <c r="I83" s="1426"/>
      <c r="J83" s="1426"/>
      <c r="K83" s="1426"/>
      <c r="L83" s="1426"/>
      <c r="M83" s="1426"/>
      <c r="N83" s="1430"/>
      <c r="O83" s="1426"/>
      <c r="P83" s="1426"/>
      <c r="Q83" s="1426"/>
      <c r="R83" s="1426"/>
      <c r="S83" s="1426"/>
      <c r="T83" s="1426"/>
      <c r="U83" s="1421"/>
      <c r="V83" s="1432"/>
      <c r="W83" s="1432"/>
      <c r="X83" s="1434"/>
      <c r="Y83" s="1434"/>
      <c r="Z83" s="1501"/>
      <c r="AA83" s="1497"/>
      <c r="AB83" s="1501"/>
      <c r="AC83" s="1501"/>
      <c r="AD83" s="1501"/>
      <c r="AE83" s="1501"/>
      <c r="AF83" s="1501"/>
    </row>
    <row r="84" spans="1:32" ht="12.95" customHeight="1">
      <c r="A84" s="1426"/>
      <c r="B84" s="1538"/>
      <c r="C84" s="1428"/>
      <c r="D84" s="1415"/>
      <c r="E84" s="1429"/>
      <c r="F84" s="1421"/>
      <c r="G84" s="1430"/>
      <c r="H84" s="1426"/>
      <c r="I84" s="1426"/>
      <c r="J84" s="1426"/>
      <c r="K84" s="1426"/>
      <c r="L84" s="1426"/>
      <c r="M84" s="1426"/>
      <c r="N84" s="1430"/>
      <c r="O84" s="1426"/>
      <c r="P84" s="1426"/>
      <c r="Q84" s="1426"/>
      <c r="R84" s="1426"/>
      <c r="S84" s="1426"/>
      <c r="T84" s="1426"/>
      <c r="U84" s="1421"/>
      <c r="V84" s="1432"/>
      <c r="W84" s="1432"/>
      <c r="X84" s="1434"/>
      <c r="Y84" s="1434"/>
      <c r="Z84" s="1501"/>
      <c r="AA84" s="1497"/>
      <c r="AB84" s="1501"/>
      <c r="AC84" s="1501"/>
      <c r="AD84" s="1501"/>
      <c r="AE84" s="1501"/>
      <c r="AF84" s="1501"/>
    </row>
    <row r="85" spans="1:32" ht="12.95" customHeight="1">
      <c r="A85" s="1426"/>
      <c r="B85" s="1538"/>
      <c r="C85" s="1428"/>
      <c r="D85" s="1415"/>
      <c r="E85" s="1429"/>
      <c r="F85" s="1421"/>
      <c r="G85" s="1430"/>
      <c r="H85" s="1426"/>
      <c r="I85" s="1426"/>
      <c r="J85" s="1426"/>
      <c r="K85" s="1426"/>
      <c r="L85" s="1426"/>
      <c r="M85" s="1426"/>
      <c r="N85" s="1430"/>
      <c r="O85" s="1426"/>
      <c r="P85" s="1426"/>
      <c r="Q85" s="1426"/>
      <c r="R85" s="1426"/>
      <c r="S85" s="1426"/>
      <c r="T85" s="1426"/>
      <c r="U85" s="1421"/>
      <c r="V85" s="1432"/>
      <c r="W85" s="1432"/>
      <c r="X85" s="1434"/>
      <c r="Y85" s="1434"/>
      <c r="Z85" s="1501"/>
      <c r="AA85" s="1497"/>
      <c r="AB85" s="1501"/>
      <c r="AC85" s="1501"/>
      <c r="AD85" s="1501"/>
      <c r="AE85" s="1501"/>
      <c r="AF85" s="1501"/>
    </row>
    <row r="86" spans="1:32" ht="12.95" customHeight="1">
      <c r="A86" s="1426"/>
      <c r="B86" s="1538"/>
      <c r="C86" s="1428"/>
      <c r="D86" s="1415"/>
      <c r="E86" s="1429"/>
      <c r="F86" s="1421"/>
      <c r="G86" s="1430"/>
      <c r="H86" s="1426"/>
      <c r="I86" s="1426"/>
      <c r="J86" s="1426"/>
      <c r="K86" s="1426"/>
      <c r="L86" s="1426"/>
      <c r="M86" s="1426"/>
      <c r="N86" s="1430"/>
      <c r="O86" s="1426"/>
      <c r="P86" s="1426"/>
      <c r="Q86" s="1426"/>
      <c r="R86" s="1426"/>
      <c r="S86" s="1426"/>
      <c r="T86" s="1426"/>
      <c r="U86" s="1421"/>
      <c r="V86" s="1432"/>
      <c r="W86" s="1432"/>
      <c r="X86" s="1434"/>
      <c r="Y86" s="1434"/>
      <c r="Z86" s="1501"/>
      <c r="AA86" s="1497"/>
      <c r="AB86" s="1501"/>
      <c r="AC86" s="1501"/>
      <c r="AD86" s="1501"/>
      <c r="AE86" s="1501"/>
      <c r="AF86" s="1501"/>
    </row>
    <row r="87" spans="1:32" ht="12.95" customHeight="1">
      <c r="A87" s="1426"/>
      <c r="B87" s="1538"/>
      <c r="C87" s="1428"/>
      <c r="D87" s="1415"/>
      <c r="E87" s="1429"/>
      <c r="F87" s="1421"/>
      <c r="G87" s="1430"/>
      <c r="H87" s="1426"/>
      <c r="I87" s="1426"/>
      <c r="J87" s="1426"/>
      <c r="K87" s="1426"/>
      <c r="L87" s="1426"/>
      <c r="M87" s="1426"/>
      <c r="N87" s="1430"/>
      <c r="O87" s="1426"/>
      <c r="P87" s="1426"/>
      <c r="Q87" s="1426"/>
      <c r="R87" s="1426"/>
      <c r="S87" s="1426"/>
      <c r="T87" s="1426"/>
      <c r="U87" s="1421"/>
      <c r="V87" s="1432"/>
      <c r="W87" s="1432"/>
      <c r="X87" s="1434"/>
      <c r="Y87" s="1434"/>
      <c r="Z87" s="1501"/>
      <c r="AA87" s="1497"/>
      <c r="AB87" s="1501"/>
      <c r="AC87" s="1501"/>
      <c r="AD87" s="1501"/>
      <c r="AE87" s="1501"/>
      <c r="AF87" s="1501"/>
    </row>
    <row r="88" spans="1:32" ht="12.95" customHeight="1">
      <c r="A88" s="1426"/>
      <c r="B88" s="1538"/>
      <c r="C88" s="1428"/>
      <c r="D88" s="1415"/>
      <c r="E88" s="1429"/>
      <c r="F88" s="1421"/>
      <c r="G88" s="1430"/>
      <c r="H88" s="1426"/>
      <c r="I88" s="1426"/>
      <c r="J88" s="1426"/>
      <c r="K88" s="1426"/>
      <c r="L88" s="1426"/>
      <c r="M88" s="1426"/>
      <c r="N88" s="1430"/>
      <c r="O88" s="1426"/>
      <c r="P88" s="1426"/>
      <c r="Q88" s="1426"/>
      <c r="R88" s="1426"/>
      <c r="S88" s="1426"/>
      <c r="T88" s="1426"/>
      <c r="U88" s="1421"/>
      <c r="V88" s="1432"/>
      <c r="W88" s="1432"/>
      <c r="X88" s="1434"/>
      <c r="Y88" s="1434"/>
      <c r="Z88" s="1501"/>
      <c r="AA88" s="1497"/>
      <c r="AB88" s="1501"/>
      <c r="AC88" s="1501"/>
      <c r="AD88" s="1501"/>
      <c r="AE88" s="1501"/>
      <c r="AF88" s="1501"/>
    </row>
    <row r="89" spans="1:32" ht="12.95" customHeight="1">
      <c r="A89" s="1426"/>
      <c r="B89" s="1538"/>
      <c r="C89" s="1428"/>
      <c r="D89" s="1415"/>
      <c r="E89" s="1429"/>
      <c r="F89" s="1421"/>
      <c r="G89" s="1430"/>
      <c r="H89" s="1426"/>
      <c r="I89" s="1426"/>
      <c r="J89" s="1426"/>
      <c r="K89" s="1426"/>
      <c r="L89" s="1426"/>
      <c r="M89" s="1426"/>
      <c r="N89" s="1430"/>
      <c r="O89" s="1426"/>
      <c r="P89" s="1426"/>
      <c r="Q89" s="1426"/>
      <c r="R89" s="1426"/>
      <c r="S89" s="1426"/>
      <c r="T89" s="1426"/>
      <c r="U89" s="1421"/>
      <c r="V89" s="1432"/>
      <c r="W89" s="1432"/>
      <c r="X89" s="1434"/>
      <c r="Y89" s="1434"/>
      <c r="Z89" s="1501"/>
      <c r="AA89" s="1497"/>
      <c r="AB89" s="1501"/>
      <c r="AC89" s="1501"/>
      <c r="AD89" s="1501"/>
      <c r="AE89" s="1501"/>
      <c r="AF89" s="1501"/>
    </row>
    <row r="90" spans="1:32" ht="12.95" customHeight="1">
      <c r="A90" s="1426"/>
      <c r="B90" s="1538"/>
      <c r="C90" s="1428"/>
      <c r="D90" s="1415"/>
      <c r="E90" s="1429"/>
      <c r="F90" s="1421"/>
      <c r="G90" s="1430"/>
      <c r="H90" s="1426"/>
      <c r="I90" s="1426"/>
      <c r="J90" s="1426"/>
      <c r="K90" s="1426"/>
      <c r="L90" s="1426"/>
      <c r="M90" s="1426"/>
      <c r="N90" s="1430"/>
      <c r="O90" s="1426"/>
      <c r="P90" s="1426"/>
      <c r="Q90" s="1426"/>
      <c r="R90" s="1426"/>
      <c r="S90" s="1426"/>
      <c r="T90" s="1426"/>
      <c r="U90" s="1421"/>
      <c r="V90" s="1432"/>
      <c r="W90" s="1432"/>
      <c r="X90" s="1434"/>
      <c r="Y90" s="1434"/>
      <c r="Z90" s="1501"/>
      <c r="AA90" s="1497"/>
      <c r="AB90" s="1501"/>
      <c r="AC90" s="1501"/>
      <c r="AD90" s="1501"/>
      <c r="AE90" s="1501"/>
      <c r="AF90" s="1501"/>
    </row>
    <row r="91" spans="1:32" ht="12.95" customHeight="1">
      <c r="A91" s="1426"/>
      <c r="B91" s="1538"/>
      <c r="C91" s="1428"/>
      <c r="D91" s="1415"/>
      <c r="E91" s="1429"/>
      <c r="F91" s="1421"/>
      <c r="G91" s="1430"/>
      <c r="H91" s="1426"/>
      <c r="I91" s="1426"/>
      <c r="J91" s="1426"/>
      <c r="K91" s="1426"/>
      <c r="L91" s="1426"/>
      <c r="M91" s="1426"/>
      <c r="N91" s="1430"/>
      <c r="O91" s="1426"/>
      <c r="P91" s="1426"/>
      <c r="Q91" s="1426"/>
      <c r="R91" s="1426"/>
      <c r="S91" s="1426"/>
      <c r="T91" s="1426"/>
      <c r="U91" s="1421"/>
      <c r="V91" s="1432"/>
      <c r="W91" s="1432"/>
      <c r="X91" s="1434"/>
      <c r="Y91" s="1434"/>
      <c r="Z91" s="1501"/>
      <c r="AA91" s="1497"/>
      <c r="AB91" s="1501"/>
      <c r="AC91" s="1501"/>
      <c r="AD91" s="1501"/>
      <c r="AE91" s="1501"/>
      <c r="AF91" s="1501"/>
    </row>
    <row r="92" spans="1:32" ht="12.95" customHeight="1">
      <c r="A92" s="1426"/>
      <c r="B92" s="1538"/>
      <c r="C92" s="1428"/>
      <c r="D92" s="1415"/>
      <c r="E92" s="1429"/>
      <c r="F92" s="1421"/>
      <c r="G92" s="1430"/>
      <c r="H92" s="1426"/>
      <c r="I92" s="1426"/>
      <c r="J92" s="1426"/>
      <c r="K92" s="1426"/>
      <c r="L92" s="1426"/>
      <c r="M92" s="1426"/>
      <c r="N92" s="1430"/>
      <c r="O92" s="1426"/>
      <c r="P92" s="1426"/>
      <c r="Q92" s="1426"/>
      <c r="R92" s="1426"/>
      <c r="S92" s="1426"/>
      <c r="T92" s="1426"/>
      <c r="U92" s="1421"/>
      <c r="V92" s="1432"/>
      <c r="W92" s="1432"/>
      <c r="X92" s="1434"/>
      <c r="Y92" s="1434"/>
      <c r="Z92" s="1501"/>
      <c r="AA92" s="1497"/>
      <c r="AB92" s="1501"/>
      <c r="AC92" s="1501"/>
      <c r="AD92" s="1501"/>
      <c r="AE92" s="1501"/>
      <c r="AF92" s="1501"/>
    </row>
    <row r="93" spans="1:32" ht="12.95" customHeight="1">
      <c r="A93" s="1426"/>
      <c r="B93" s="1538"/>
      <c r="C93" s="1428"/>
      <c r="D93" s="1415"/>
      <c r="E93" s="1429"/>
      <c r="F93" s="1421"/>
      <c r="G93" s="1430"/>
      <c r="H93" s="1426"/>
      <c r="I93" s="1426"/>
      <c r="J93" s="1426"/>
      <c r="K93" s="1426"/>
      <c r="L93" s="1426"/>
      <c r="M93" s="1426"/>
      <c r="N93" s="1430"/>
      <c r="O93" s="1426"/>
      <c r="P93" s="1426"/>
      <c r="Q93" s="1426"/>
      <c r="R93" s="1426"/>
      <c r="S93" s="1426"/>
      <c r="T93" s="1426"/>
      <c r="U93" s="1421"/>
      <c r="V93" s="1432"/>
      <c r="W93" s="1432"/>
      <c r="X93" s="1434"/>
      <c r="Y93" s="1434"/>
      <c r="Z93" s="1501"/>
      <c r="AA93" s="1497"/>
      <c r="AB93" s="1501"/>
      <c r="AC93" s="1501"/>
      <c r="AD93" s="1501"/>
      <c r="AE93" s="1501"/>
      <c r="AF93" s="1501"/>
    </row>
    <row r="94" spans="1:32" ht="12.95" customHeight="1">
      <c r="A94" s="1426"/>
      <c r="B94" s="1538"/>
      <c r="C94" s="1428"/>
      <c r="D94" s="1415"/>
      <c r="E94" s="1429"/>
      <c r="F94" s="1421"/>
      <c r="G94" s="1430"/>
      <c r="H94" s="1426"/>
      <c r="I94" s="1426"/>
      <c r="J94" s="1426"/>
      <c r="K94" s="1426"/>
      <c r="L94" s="1426"/>
      <c r="M94" s="1426"/>
      <c r="N94" s="1430"/>
      <c r="O94" s="1426"/>
      <c r="P94" s="1426"/>
      <c r="Q94" s="1426"/>
      <c r="R94" s="1426"/>
      <c r="S94" s="1426"/>
      <c r="T94" s="1426"/>
      <c r="U94" s="1421"/>
      <c r="V94" s="1432"/>
      <c r="W94" s="1432"/>
      <c r="X94" s="1434"/>
      <c r="Y94" s="1434"/>
      <c r="Z94" s="1501"/>
      <c r="AA94" s="1497"/>
      <c r="AB94" s="1501"/>
      <c r="AC94" s="1501"/>
      <c r="AD94" s="1501"/>
      <c r="AE94" s="1501"/>
      <c r="AF94" s="1501"/>
    </row>
    <row r="95" spans="1:32" ht="12.95" customHeight="1">
      <c r="A95" s="1426"/>
      <c r="B95" s="1538"/>
      <c r="C95" s="1428"/>
      <c r="D95" s="1415"/>
      <c r="E95" s="1429"/>
      <c r="F95" s="1421"/>
      <c r="G95" s="1430"/>
      <c r="H95" s="1426"/>
      <c r="I95" s="1426"/>
      <c r="J95" s="1426"/>
      <c r="K95" s="1426"/>
      <c r="L95" s="1426"/>
      <c r="M95" s="1426"/>
      <c r="N95" s="1430"/>
      <c r="O95" s="1426"/>
      <c r="P95" s="1426"/>
      <c r="Q95" s="1426"/>
      <c r="R95" s="1426"/>
      <c r="S95" s="1426"/>
      <c r="T95" s="1426"/>
      <c r="U95" s="1421"/>
      <c r="V95" s="1432"/>
      <c r="W95" s="1432"/>
      <c r="X95" s="1434"/>
      <c r="Y95" s="1434"/>
      <c r="Z95" s="1501"/>
      <c r="AA95" s="1497"/>
      <c r="AB95" s="1501"/>
      <c r="AC95" s="1501"/>
      <c r="AD95" s="1501"/>
      <c r="AE95" s="1501"/>
      <c r="AF95" s="1501"/>
    </row>
    <row r="96" spans="1:32" ht="12.95" customHeight="1">
      <c r="A96" s="1426"/>
      <c r="B96" s="1538"/>
      <c r="C96" s="1428"/>
      <c r="D96" s="1415"/>
      <c r="E96" s="1429"/>
      <c r="F96" s="1421"/>
      <c r="G96" s="1430"/>
      <c r="H96" s="1426"/>
      <c r="I96" s="1426"/>
      <c r="J96" s="1426"/>
      <c r="K96" s="1426"/>
      <c r="L96" s="1426"/>
      <c r="M96" s="1426"/>
      <c r="N96" s="1430"/>
      <c r="O96" s="1426"/>
      <c r="P96" s="1426"/>
      <c r="Q96" s="1426"/>
      <c r="R96" s="1426"/>
      <c r="S96" s="1426"/>
      <c r="T96" s="1426"/>
      <c r="U96" s="1421"/>
      <c r="V96" s="1432"/>
      <c r="W96" s="1432"/>
      <c r="X96" s="1434"/>
      <c r="Y96" s="1434"/>
      <c r="Z96" s="1501"/>
      <c r="AA96" s="1497"/>
      <c r="AB96" s="1501"/>
      <c r="AC96" s="1501"/>
      <c r="AD96" s="1501"/>
      <c r="AE96" s="1501"/>
      <c r="AF96" s="1501"/>
    </row>
    <row r="97" spans="1:32" ht="12.95" customHeight="1">
      <c r="A97" s="1426"/>
      <c r="B97" s="1538"/>
      <c r="C97" s="1428"/>
      <c r="D97" s="1415"/>
      <c r="E97" s="1429"/>
      <c r="F97" s="1421"/>
      <c r="G97" s="1430"/>
      <c r="H97" s="1426"/>
      <c r="I97" s="1426"/>
      <c r="J97" s="1426"/>
      <c r="K97" s="1426"/>
      <c r="L97" s="1426"/>
      <c r="M97" s="1426"/>
      <c r="N97" s="1430"/>
      <c r="O97" s="1426"/>
      <c r="P97" s="1426"/>
      <c r="Q97" s="1426"/>
      <c r="R97" s="1426"/>
      <c r="S97" s="1426"/>
      <c r="T97" s="1426"/>
      <c r="U97" s="1421"/>
      <c r="V97" s="1432"/>
      <c r="W97" s="1432"/>
      <c r="X97" s="1434"/>
      <c r="Y97" s="1434"/>
      <c r="Z97" s="1501"/>
      <c r="AA97" s="1497"/>
      <c r="AB97" s="1501"/>
      <c r="AC97" s="1501"/>
      <c r="AD97" s="1501"/>
      <c r="AE97" s="1501"/>
      <c r="AF97" s="1501"/>
    </row>
    <row r="98" spans="1:32" ht="12.95" customHeight="1">
      <c r="A98" s="1426"/>
      <c r="B98" s="1538"/>
      <c r="C98" s="1428"/>
      <c r="D98" s="1415"/>
      <c r="E98" s="1429"/>
      <c r="F98" s="1421"/>
      <c r="G98" s="1430"/>
      <c r="H98" s="1426"/>
      <c r="I98" s="1426"/>
      <c r="J98" s="1426"/>
      <c r="K98" s="1426"/>
      <c r="L98" s="1426"/>
      <c r="M98" s="1426"/>
      <c r="N98" s="1430"/>
      <c r="O98" s="1426"/>
      <c r="P98" s="1426"/>
      <c r="Q98" s="1426"/>
      <c r="R98" s="1426"/>
      <c r="S98" s="1426"/>
      <c r="T98" s="1426"/>
      <c r="U98" s="1421"/>
      <c r="V98" s="1432"/>
      <c r="W98" s="1432"/>
      <c r="X98" s="1434"/>
      <c r="Y98" s="1434"/>
      <c r="Z98" s="1501"/>
      <c r="AA98" s="1497"/>
      <c r="AB98" s="1501"/>
      <c r="AC98" s="1501"/>
      <c r="AD98" s="1501"/>
      <c r="AE98" s="1501"/>
      <c r="AF98" s="1501"/>
    </row>
    <row r="99" spans="1:32" ht="12.95" customHeight="1">
      <c r="A99" s="1426"/>
      <c r="B99" s="1538"/>
      <c r="C99" s="1428"/>
      <c r="D99" s="1415"/>
      <c r="E99" s="1429"/>
      <c r="F99" s="1421"/>
      <c r="G99" s="1430"/>
      <c r="H99" s="1426"/>
      <c r="I99" s="1426"/>
      <c r="J99" s="1426"/>
      <c r="K99" s="1426"/>
      <c r="L99" s="1426"/>
      <c r="M99" s="1426"/>
      <c r="N99" s="1430"/>
      <c r="O99" s="1426"/>
      <c r="P99" s="1426"/>
      <c r="Q99" s="1426"/>
      <c r="R99" s="1426"/>
      <c r="S99" s="1426"/>
      <c r="T99" s="1426"/>
      <c r="U99" s="1421"/>
      <c r="V99" s="1432"/>
      <c r="W99" s="1432"/>
      <c r="X99" s="1434"/>
      <c r="Y99" s="1434"/>
      <c r="Z99" s="1501"/>
      <c r="AA99" s="1497"/>
      <c r="AB99" s="1501"/>
      <c r="AC99" s="1501"/>
      <c r="AD99" s="1501"/>
      <c r="AE99" s="1501"/>
      <c r="AF99" s="1501"/>
    </row>
    <row r="100" spans="1:32" ht="12.95" customHeight="1">
      <c r="A100" s="1426"/>
      <c r="B100" s="1538"/>
      <c r="C100" s="1428"/>
      <c r="D100" s="1415"/>
      <c r="E100" s="1429"/>
      <c r="F100" s="1421"/>
      <c r="G100" s="1430"/>
      <c r="H100" s="1426"/>
      <c r="I100" s="1426"/>
      <c r="J100" s="1426"/>
      <c r="K100" s="1426"/>
      <c r="L100" s="1426"/>
      <c r="M100" s="1426"/>
      <c r="N100" s="1430"/>
      <c r="O100" s="1426"/>
      <c r="P100" s="1426"/>
      <c r="Q100" s="1426"/>
      <c r="R100" s="1426"/>
      <c r="S100" s="1426"/>
      <c r="T100" s="1426"/>
      <c r="U100" s="1421"/>
      <c r="V100" s="1432"/>
      <c r="W100" s="1432"/>
      <c r="X100" s="1434"/>
      <c r="Y100" s="1434"/>
      <c r="Z100" s="1501"/>
      <c r="AA100" s="1497"/>
      <c r="AB100" s="1501"/>
      <c r="AC100" s="1501"/>
      <c r="AD100" s="1501"/>
      <c r="AE100" s="1501"/>
      <c r="AF100" s="1501"/>
    </row>
    <row r="101" spans="1:32" ht="12.95" customHeight="1"/>
    <row r="102" spans="1:32" ht="12.95" customHeight="1"/>
    <row r="103" spans="1:32" ht="12.95" customHeight="1"/>
    <row r="104" spans="1:32" ht="12.95" customHeight="1"/>
    <row r="105" spans="1:32" ht="12.95" customHeight="1"/>
    <row r="106" spans="1:32" ht="12.95" customHeight="1"/>
    <row r="107" spans="1:32" ht="12.95" customHeight="1"/>
    <row r="108" spans="1:32" ht="12.95" customHeight="1"/>
    <row r="109" spans="1:32" ht="12.95" customHeight="1"/>
    <row r="110" spans="1:32" ht="12.95" customHeight="1"/>
    <row r="111" spans="1:32" ht="12.95" customHeight="1"/>
    <row r="112" spans="1:32" ht="12.95" customHeight="1"/>
    <row r="113" ht="12.95" customHeight="1"/>
    <row r="114" ht="12.95" customHeight="1"/>
    <row r="115" ht="12.95" customHeight="1"/>
    <row r="116" ht="12.95" customHeight="1"/>
    <row r="117" ht="12.95" customHeight="1"/>
    <row r="133" ht="117.75" customHeight="1"/>
    <row r="134" ht="35.25" customHeight="1"/>
    <row r="138" ht="133.5" customHeight="1"/>
    <row r="142" ht="15.75" customHeight="1"/>
    <row r="165" ht="69" customHeight="1"/>
  </sheetData>
  <autoFilter ref="A3:AF3"/>
  <mergeCells count="1">
    <mergeCell ref="A1:AF1"/>
  </mergeCells>
  <phoneticPr fontId="23" type="noConversion"/>
  <dataValidations count="9">
    <dataValidation type="list" allowBlank="1" showInputMessage="1" showErrorMessage="1" sqref="AA4:AA100">
      <formula1>Сокращение_ПЧ</formula1>
    </dataValidation>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Y4:Y100">
      <formula1>Наименование_ведомств</formula1>
    </dataValidation>
    <dataValidation type="list" allowBlank="1" showInputMessage="1" showErrorMessage="1" sqref="G4:G100">
      <formula1>да_нет</formula1>
    </dataValidation>
    <dataValidation type="list" allowBlank="1" showInputMessage="1" showErrorMessage="1" sqref="N4:N100">
      <formula1>причины_пожаров</formula1>
    </dataValidation>
    <dataValidation type="list" allowBlank="1" showInputMessage="1" showErrorMessage="1" sqref="I4:I100">
      <formula1>банно</formula1>
    </dataValidation>
    <dataValidation type="list" allowBlank="1" showInputMessage="1" showErrorMessage="1" sqref="F4 F6:F100">
      <formula1>районы_и_города_и_ДЧС</formula1>
    </dataValidation>
    <dataValidation type="list" allowBlank="1" showInputMessage="1" showErrorMessage="1" sqref="F5">
      <formula1>районы</formula1>
    </dataValidation>
  </dataValidations>
  <pageMargins left="0.83" right="0.19" top="1" bottom="1" header="0.5" footer="0.5"/>
  <pageSetup paperSize="9" scale="50" orientation="landscape" r:id="rId1"/>
  <headerFooter alignWithMargins="0"/>
  <rowBreaks count="1" manualBreakCount="1">
    <brk id="118" max="17" man="1"/>
  </rowBreaks>
</worksheet>
</file>

<file path=xl/worksheets/sheet33.xml><?xml version="1.0" encoding="utf-8"?>
<worksheet xmlns="http://schemas.openxmlformats.org/spreadsheetml/2006/main" xmlns:r="http://schemas.openxmlformats.org/officeDocument/2006/relationships">
  <sheetPr codeName="Лист17">
    <tabColor rgb="FFFF0000"/>
  </sheetPr>
  <dimension ref="A1:AF140"/>
  <sheetViews>
    <sheetView zoomScale="70" zoomScaleNormal="70" workbookViewId="0">
      <pane ySplit="3" topLeftCell="A4" activePane="bottomLeft" state="frozen"/>
      <selection activeCell="H15" sqref="H15"/>
      <selection pane="bottomLeft" activeCell="F4" sqref="F4"/>
    </sheetView>
  </sheetViews>
  <sheetFormatPr defaultRowHeight="12.75"/>
  <cols>
    <col min="1" max="1" width="5.7109375" customWidth="1"/>
    <col min="2" max="2" width="16.5703125" customWidth="1"/>
    <col min="3" max="3" width="15.7109375" customWidth="1"/>
    <col min="4" max="4" width="3.7109375" customWidth="1"/>
    <col min="5" max="5" width="9.42578125" customWidth="1"/>
    <col min="6" max="6" width="17.28515625" customWidth="1"/>
    <col min="7" max="7" width="8" customWidth="1"/>
    <col min="8" max="8" width="20" customWidth="1"/>
    <col min="9" max="9" width="32.5703125" customWidth="1"/>
    <col min="10" max="10" width="17.85546875" customWidth="1"/>
    <col min="11" max="11" width="21.85546875" customWidth="1"/>
    <col min="12" max="12" width="11" customWidth="1"/>
    <col min="13" max="13" width="10.42578125" customWidth="1"/>
    <col min="14" max="14" width="49.5703125" customWidth="1"/>
    <col min="15" max="15" width="11.85546875" customWidth="1"/>
    <col min="16" max="16" width="6" customWidth="1"/>
    <col min="17" max="17" width="12.5703125" customWidth="1"/>
    <col min="18" max="18" width="6.7109375" customWidth="1"/>
    <col min="19" max="19" width="12.7109375" customWidth="1"/>
    <col min="20" max="20" width="11.85546875" customWidth="1"/>
    <col min="21" max="21" width="14.5703125" customWidth="1"/>
    <col min="22" max="22" width="16.140625" customWidth="1"/>
    <col min="23" max="23" width="11" customWidth="1"/>
    <col min="24" max="24" width="10.42578125" customWidth="1"/>
    <col min="25" max="25" width="14.42578125" customWidth="1"/>
    <col min="27" max="27" width="9.140625" style="302"/>
  </cols>
  <sheetData>
    <row r="1" spans="1:32" ht="20.25" customHeight="1">
      <c r="A1" s="2897" t="s">
        <v>1142</v>
      </c>
      <c r="B1" s="2898"/>
      <c r="C1" s="2898"/>
      <c r="D1" s="2898"/>
      <c r="E1" s="2898"/>
      <c r="F1" s="2898"/>
      <c r="G1" s="2898"/>
      <c r="H1" s="2898"/>
      <c r="I1" s="2898"/>
      <c r="J1" s="2898"/>
      <c r="K1" s="2898"/>
      <c r="L1" s="2898"/>
      <c r="M1" s="2898"/>
      <c r="N1" s="2898"/>
      <c r="O1" s="2898"/>
      <c r="P1" s="2898"/>
      <c r="Q1" s="2898"/>
      <c r="R1" s="2898"/>
      <c r="S1" s="2898"/>
      <c r="T1" s="2898"/>
      <c r="U1" s="2898"/>
      <c r="V1" s="2898"/>
      <c r="W1" s="2898"/>
      <c r="X1" s="2898"/>
      <c r="Y1" s="2898"/>
      <c r="Z1" s="2898"/>
      <c r="AA1" s="2898"/>
      <c r="AB1" s="2898"/>
      <c r="AC1" s="2898"/>
      <c r="AD1" s="2898"/>
      <c r="AE1" s="2898"/>
      <c r="AF1" s="2898"/>
    </row>
    <row r="2" spans="1:32" ht="13.5" thickBot="1"/>
    <row r="3" spans="1:32" ht="136.5" thickTop="1" thickBot="1">
      <c r="A3" s="1455" t="s">
        <v>121</v>
      </c>
      <c r="B3" s="1605" t="s">
        <v>1118</v>
      </c>
      <c r="C3" s="1666" t="s">
        <v>1119</v>
      </c>
      <c r="D3" s="1435" t="s">
        <v>1087</v>
      </c>
      <c r="E3" s="1455" t="s">
        <v>1120</v>
      </c>
      <c r="F3" s="1455" t="s">
        <v>1089</v>
      </c>
      <c r="G3" s="1490" t="s">
        <v>1090</v>
      </c>
      <c r="H3" s="1455" t="s">
        <v>1091</v>
      </c>
      <c r="I3" s="2121" t="s">
        <v>1092</v>
      </c>
      <c r="J3" s="1455" t="s">
        <v>1093</v>
      </c>
      <c r="K3" s="1455" t="s">
        <v>1094</v>
      </c>
      <c r="L3" s="1455" t="s">
        <v>1121</v>
      </c>
      <c r="M3" s="1455" t="s">
        <v>1095</v>
      </c>
      <c r="N3" s="2200" t="s">
        <v>122</v>
      </c>
      <c r="O3" s="2122" t="s">
        <v>1143</v>
      </c>
      <c r="P3" s="1455" t="s">
        <v>1123</v>
      </c>
      <c r="Q3" s="1422" t="s">
        <v>1144</v>
      </c>
      <c r="R3" s="1490" t="s">
        <v>1124</v>
      </c>
      <c r="S3" s="1455" t="s">
        <v>1125</v>
      </c>
      <c r="T3" s="1490" t="s">
        <v>1126</v>
      </c>
      <c r="U3" s="1679" t="s">
        <v>878</v>
      </c>
      <c r="V3" s="1490" t="s">
        <v>1127</v>
      </c>
      <c r="W3" s="1490" t="s">
        <v>1128</v>
      </c>
      <c r="X3" s="1490" t="s">
        <v>876</v>
      </c>
      <c r="Y3" s="1490" t="s">
        <v>770</v>
      </c>
      <c r="Z3" s="1453" t="s">
        <v>941</v>
      </c>
      <c r="AA3" s="2161" t="s">
        <v>1129</v>
      </c>
      <c r="AB3" s="1612" t="s">
        <v>1130</v>
      </c>
      <c r="AC3" s="1612" t="s">
        <v>1131</v>
      </c>
      <c r="AD3" s="1613" t="s">
        <v>1132</v>
      </c>
      <c r="AE3" s="1618" t="s">
        <v>1133</v>
      </c>
      <c r="AF3" s="1618" t="s">
        <v>41</v>
      </c>
    </row>
    <row r="4" spans="1:32" ht="76.5" customHeight="1" thickTop="1">
      <c r="A4" s="1770">
        <v>1</v>
      </c>
      <c r="B4" s="1787">
        <v>171910090000025</v>
      </c>
      <c r="C4" s="2245">
        <v>42749</v>
      </c>
      <c r="D4" s="1734">
        <f>WEEKDAY(C4,2)</f>
        <v>6</v>
      </c>
      <c r="E4" s="2230">
        <v>0.55069444444444449</v>
      </c>
      <c r="F4" s="1726" t="s">
        <v>128</v>
      </c>
      <c r="G4" s="1766" t="s">
        <v>138</v>
      </c>
      <c r="H4" s="1770" t="s">
        <v>1649</v>
      </c>
      <c r="I4" s="2225" t="s">
        <v>1</v>
      </c>
      <c r="J4" s="1770" t="s">
        <v>1650</v>
      </c>
      <c r="K4" s="1770" t="s">
        <v>1651</v>
      </c>
      <c r="L4" s="1770"/>
      <c r="M4" s="1770">
        <v>3</v>
      </c>
      <c r="N4" s="1766" t="s">
        <v>289</v>
      </c>
      <c r="O4" s="1770">
        <v>0</v>
      </c>
      <c r="P4" s="1762"/>
      <c r="Q4" s="2284"/>
      <c r="R4" s="1762"/>
      <c r="S4" s="1772" t="s">
        <v>1652</v>
      </c>
      <c r="T4" s="2225"/>
      <c r="U4" s="1765" t="s">
        <v>917</v>
      </c>
      <c r="V4" s="1794" t="s">
        <v>1431</v>
      </c>
      <c r="W4" s="1794" t="s">
        <v>1893</v>
      </c>
      <c r="X4" s="1762" t="s">
        <v>880</v>
      </c>
      <c r="Y4" s="1762" t="s">
        <v>791</v>
      </c>
      <c r="Z4" s="1767"/>
      <c r="AA4" s="1738" t="s">
        <v>806</v>
      </c>
      <c r="AB4" s="1738">
        <v>6</v>
      </c>
      <c r="AC4" s="1738">
        <v>1</v>
      </c>
      <c r="AD4" s="1767"/>
      <c r="AE4" s="1759"/>
      <c r="AF4" s="1759"/>
    </row>
    <row r="5" spans="1:32" ht="81.75" customHeight="1">
      <c r="A5" s="2226">
        <v>1</v>
      </c>
      <c r="B5" s="1761">
        <v>171956090000012</v>
      </c>
      <c r="C5" s="2227">
        <v>42752</v>
      </c>
      <c r="D5" s="2228">
        <v>2</v>
      </c>
      <c r="E5" s="1764">
        <v>0.23541666666666669</v>
      </c>
      <c r="F5" s="1765" t="s">
        <v>135</v>
      </c>
      <c r="G5" s="1766" t="s">
        <v>138</v>
      </c>
      <c r="H5" s="1770" t="s">
        <v>1826</v>
      </c>
      <c r="I5" s="2223" t="s">
        <v>25</v>
      </c>
      <c r="J5" s="1762" t="s">
        <v>1827</v>
      </c>
      <c r="K5" s="1729" t="s">
        <v>1731</v>
      </c>
      <c r="L5" s="2223"/>
      <c r="M5" s="1770">
        <v>3</v>
      </c>
      <c r="N5" s="1766" t="s">
        <v>291</v>
      </c>
      <c r="O5" s="1728" t="s">
        <v>145</v>
      </c>
      <c r="P5" s="1728"/>
      <c r="Q5" s="2224">
        <v>1000</v>
      </c>
      <c r="R5" s="1728"/>
      <c r="S5" s="2225" t="s">
        <v>1828</v>
      </c>
      <c r="T5" s="2223"/>
      <c r="U5" s="1765" t="s">
        <v>920</v>
      </c>
      <c r="V5" s="2275" t="s">
        <v>1890</v>
      </c>
      <c r="W5" s="2275" t="s">
        <v>1891</v>
      </c>
      <c r="X5" s="1762" t="s">
        <v>882</v>
      </c>
      <c r="Y5" s="1728" t="s">
        <v>791</v>
      </c>
      <c r="Z5" s="1738" t="s">
        <v>1835</v>
      </c>
      <c r="AA5" s="1732">
        <v>33</v>
      </c>
      <c r="AB5" s="1759">
        <v>3</v>
      </c>
      <c r="AC5" s="1759">
        <v>1</v>
      </c>
      <c r="AD5" s="1732"/>
      <c r="AE5" s="1732"/>
      <c r="AF5" s="1732"/>
    </row>
    <row r="6" spans="1:32" ht="35.25" customHeight="1">
      <c r="A6" s="1436"/>
      <c r="B6" s="1517"/>
      <c r="C6" s="1437"/>
      <c r="D6" s="1438"/>
      <c r="E6" s="1439"/>
      <c r="F6" s="1421"/>
      <c r="G6" s="1430"/>
      <c r="H6" s="1440"/>
      <c r="I6" s="1440"/>
      <c r="J6" s="1441"/>
      <c r="K6" s="1440"/>
      <c r="L6" s="1440"/>
      <c r="M6" s="1440"/>
      <c r="N6" s="1430"/>
      <c r="O6" s="1434"/>
      <c r="P6" s="1434"/>
      <c r="Q6" s="1442"/>
      <c r="R6" s="1434"/>
      <c r="S6" s="1440"/>
      <c r="T6" s="1440"/>
      <c r="U6" s="1421"/>
      <c r="V6" s="1432"/>
      <c r="W6" s="1432"/>
      <c r="X6" s="1434"/>
      <c r="Y6" s="1434"/>
      <c r="Z6" s="1501"/>
      <c r="AA6" s="1501"/>
      <c r="AB6" s="1501"/>
      <c r="AC6" s="1501"/>
      <c r="AD6" s="1501"/>
      <c r="AE6" s="1501"/>
      <c r="AF6" s="1501"/>
    </row>
    <row r="7" spans="1:32" ht="62.25" customHeight="1">
      <c r="A7" s="1436"/>
      <c r="B7" s="1517"/>
      <c r="C7" s="1437"/>
      <c r="D7" s="1438"/>
      <c r="E7" s="1439"/>
      <c r="F7" s="1421"/>
      <c r="G7" s="1430"/>
      <c r="H7" s="1440"/>
      <c r="I7" s="1440"/>
      <c r="J7" s="1441"/>
      <c r="K7" s="1440"/>
      <c r="L7" s="1440"/>
      <c r="M7" s="1440"/>
      <c r="N7" s="1430"/>
      <c r="O7" s="1434"/>
      <c r="P7" s="1434"/>
      <c r="Q7" s="1442"/>
      <c r="R7" s="1434"/>
      <c r="S7" s="1440"/>
      <c r="T7" s="1440"/>
      <c r="U7" s="1421"/>
      <c r="V7" s="1432"/>
      <c r="W7" s="1432"/>
      <c r="X7" s="1434"/>
      <c r="Y7" s="1434"/>
      <c r="Z7" s="1501"/>
      <c r="AA7" s="1501"/>
      <c r="AB7" s="1501"/>
      <c r="AC7" s="1501"/>
      <c r="AD7" s="1501"/>
      <c r="AE7" s="1501"/>
      <c r="AF7" s="1501"/>
    </row>
    <row r="8" spans="1:32" ht="46.5" customHeight="1">
      <c r="A8" s="1436"/>
      <c r="B8" s="1517"/>
      <c r="C8" s="1437"/>
      <c r="D8" s="1438"/>
      <c r="E8" s="1439"/>
      <c r="F8" s="1421"/>
      <c r="G8" s="1430"/>
      <c r="H8" s="1440"/>
      <c r="I8" s="1440"/>
      <c r="J8" s="1441"/>
      <c r="K8" s="1440"/>
      <c r="L8" s="1440"/>
      <c r="M8" s="1440"/>
      <c r="N8" s="1430"/>
      <c r="O8" s="1434"/>
      <c r="P8" s="1434"/>
      <c r="Q8" s="1442"/>
      <c r="R8" s="1434"/>
      <c r="S8" s="1440"/>
      <c r="T8" s="1440"/>
      <c r="U8" s="1421"/>
      <c r="V8" s="1432"/>
      <c r="W8" s="1432"/>
      <c r="X8" s="1434"/>
      <c r="Y8" s="1434"/>
      <c r="Z8" s="1501"/>
      <c r="AA8" s="1501"/>
      <c r="AB8" s="1501"/>
      <c r="AC8" s="1501"/>
      <c r="AD8" s="1501"/>
      <c r="AE8" s="1501"/>
      <c r="AF8" s="1501"/>
    </row>
    <row r="9" spans="1:32" ht="46.5" customHeight="1">
      <c r="A9" s="1436"/>
      <c r="B9" s="1517"/>
      <c r="C9" s="1437"/>
      <c r="D9" s="1438"/>
      <c r="E9" s="1439"/>
      <c r="F9" s="1421"/>
      <c r="G9" s="1430"/>
      <c r="H9" s="1440"/>
      <c r="I9" s="1440"/>
      <c r="J9" s="1441"/>
      <c r="K9" s="1440"/>
      <c r="L9" s="1440"/>
      <c r="M9" s="1440"/>
      <c r="N9" s="1430"/>
      <c r="O9" s="1434"/>
      <c r="P9" s="1434"/>
      <c r="Q9" s="1442"/>
      <c r="R9" s="1434"/>
      <c r="S9" s="1440"/>
      <c r="T9" s="1440"/>
      <c r="U9" s="1421"/>
      <c r="V9" s="1432"/>
      <c r="W9" s="1432"/>
      <c r="X9" s="1434"/>
      <c r="Y9" s="1434"/>
      <c r="Z9" s="1501"/>
      <c r="AA9" s="1501"/>
      <c r="AB9" s="1501"/>
      <c r="AC9" s="1501"/>
      <c r="AD9" s="1501"/>
      <c r="AE9" s="1501"/>
      <c r="AF9" s="1501"/>
    </row>
    <row r="10" spans="1:32" ht="48" customHeight="1">
      <c r="A10" s="1436"/>
      <c r="B10" s="1517"/>
      <c r="C10" s="1437"/>
      <c r="D10" s="1438"/>
      <c r="E10" s="1439"/>
      <c r="F10" s="1421"/>
      <c r="G10" s="1430"/>
      <c r="H10" s="1440"/>
      <c r="I10" s="1440"/>
      <c r="J10" s="1441"/>
      <c r="K10" s="1440"/>
      <c r="L10" s="1440"/>
      <c r="M10" s="1440"/>
      <c r="N10" s="1430"/>
      <c r="O10" s="1434"/>
      <c r="P10" s="1434"/>
      <c r="Q10" s="1442"/>
      <c r="R10" s="1434"/>
      <c r="S10" s="1440"/>
      <c r="T10" s="1440"/>
      <c r="U10" s="1421"/>
      <c r="V10" s="1432"/>
      <c r="W10" s="1432"/>
      <c r="X10" s="1434"/>
      <c r="Y10" s="1434"/>
      <c r="Z10" s="1501"/>
      <c r="AA10" s="1501"/>
      <c r="AB10" s="1501"/>
      <c r="AC10" s="1501"/>
      <c r="AD10" s="1501"/>
      <c r="AE10" s="1501"/>
      <c r="AF10" s="1501"/>
    </row>
    <row r="11" spans="1:32" ht="44.25" customHeight="1">
      <c r="A11" s="1436"/>
      <c r="B11" s="1517"/>
      <c r="C11" s="1437"/>
      <c r="D11" s="1438"/>
      <c r="E11" s="1439"/>
      <c r="F11" s="1421"/>
      <c r="G11" s="1430"/>
      <c r="H11" s="1440"/>
      <c r="I11" s="1440"/>
      <c r="J11" s="1441"/>
      <c r="K11" s="1440"/>
      <c r="L11" s="1440"/>
      <c r="M11" s="1440"/>
      <c r="N11" s="1430"/>
      <c r="O11" s="1434"/>
      <c r="P11" s="1434"/>
      <c r="Q11" s="1442"/>
      <c r="R11" s="1434"/>
      <c r="S11" s="1440"/>
      <c r="T11" s="1440"/>
      <c r="U11" s="1421"/>
      <c r="V11" s="1432"/>
      <c r="W11" s="1432"/>
      <c r="X11" s="1434"/>
      <c r="Y11" s="1434"/>
      <c r="Z11" s="1501"/>
      <c r="AA11" s="1501"/>
      <c r="AB11" s="1501"/>
      <c r="AC11" s="1501"/>
      <c r="AD11" s="1501"/>
      <c r="AE11" s="1501"/>
      <c r="AF11" s="1501"/>
    </row>
    <row r="12" spans="1:32" ht="48.75" customHeight="1">
      <c r="A12" s="1436"/>
      <c r="B12" s="1517"/>
      <c r="C12" s="1437"/>
      <c r="D12" s="1438"/>
      <c r="E12" s="1439"/>
      <c r="F12" s="1421"/>
      <c r="G12" s="1430"/>
      <c r="H12" s="1440"/>
      <c r="I12" s="1440"/>
      <c r="J12" s="1441"/>
      <c r="K12" s="1440"/>
      <c r="L12" s="1440"/>
      <c r="M12" s="1440"/>
      <c r="N12" s="1430"/>
      <c r="O12" s="1434"/>
      <c r="P12" s="1434"/>
      <c r="Q12" s="1442"/>
      <c r="R12" s="1434"/>
      <c r="S12" s="1440"/>
      <c r="T12" s="1440"/>
      <c r="U12" s="1421"/>
      <c r="V12" s="1432"/>
      <c r="W12" s="1432"/>
      <c r="X12" s="1434"/>
      <c r="Y12" s="1434"/>
      <c r="Z12" s="1501"/>
      <c r="AA12" s="1501"/>
      <c r="AB12" s="1501"/>
      <c r="AC12" s="1501"/>
      <c r="AD12" s="1501"/>
      <c r="AE12" s="1501"/>
      <c r="AF12" s="1501"/>
    </row>
    <row r="13" spans="1:32" ht="45" customHeight="1">
      <c r="A13" s="1436"/>
      <c r="B13" s="1517"/>
      <c r="C13" s="1437"/>
      <c r="D13" s="1438"/>
      <c r="E13" s="1439"/>
      <c r="F13" s="1421"/>
      <c r="G13" s="1430"/>
      <c r="H13" s="1440"/>
      <c r="I13" s="1440"/>
      <c r="J13" s="1441"/>
      <c r="K13" s="1440"/>
      <c r="L13" s="1440"/>
      <c r="M13" s="1440"/>
      <c r="N13" s="1430"/>
      <c r="O13" s="1434"/>
      <c r="P13" s="1434"/>
      <c r="Q13" s="1442"/>
      <c r="R13" s="1434"/>
      <c r="S13" s="1440"/>
      <c r="T13" s="1440"/>
      <c r="U13" s="1421"/>
      <c r="V13" s="1432"/>
      <c r="W13" s="1432"/>
      <c r="X13" s="1434"/>
      <c r="Y13" s="1434"/>
      <c r="Z13" s="1501"/>
      <c r="AA13" s="1501"/>
      <c r="AB13" s="1501"/>
      <c r="AC13" s="1501"/>
      <c r="AD13" s="1501"/>
      <c r="AE13" s="1501"/>
      <c r="AF13" s="1501"/>
    </row>
    <row r="14" spans="1:32" ht="63" customHeight="1">
      <c r="A14" s="1436"/>
      <c r="B14" s="1517"/>
      <c r="C14" s="1437"/>
      <c r="D14" s="1438"/>
      <c r="E14" s="1439"/>
      <c r="F14" s="1421"/>
      <c r="G14" s="1430"/>
      <c r="H14" s="1440"/>
      <c r="I14" s="1440"/>
      <c r="J14" s="1441"/>
      <c r="K14" s="1440"/>
      <c r="L14" s="1440"/>
      <c r="M14" s="1440"/>
      <c r="N14" s="1430"/>
      <c r="O14" s="1434"/>
      <c r="P14" s="1434"/>
      <c r="Q14" s="1442"/>
      <c r="R14" s="1434"/>
      <c r="S14" s="1440"/>
      <c r="T14" s="1440"/>
      <c r="U14" s="1421"/>
      <c r="V14" s="1432"/>
      <c r="W14" s="1432"/>
      <c r="X14" s="1434"/>
      <c r="Y14" s="1434"/>
      <c r="Z14" s="1501"/>
      <c r="AA14" s="1501"/>
      <c r="AB14" s="1501"/>
      <c r="AC14" s="1501"/>
      <c r="AD14" s="1501"/>
      <c r="AE14" s="1501"/>
      <c r="AF14" s="1501"/>
    </row>
    <row r="15" spans="1:32" ht="72" customHeight="1">
      <c r="A15" s="1436"/>
      <c r="B15" s="1517"/>
      <c r="C15" s="1437"/>
      <c r="D15" s="1438"/>
      <c r="E15" s="1439"/>
      <c r="F15" s="1421"/>
      <c r="G15" s="1430"/>
      <c r="H15" s="1440"/>
      <c r="I15" s="1440"/>
      <c r="J15" s="1441"/>
      <c r="K15" s="1440"/>
      <c r="L15" s="1440"/>
      <c r="M15" s="1440"/>
      <c r="N15" s="1430"/>
      <c r="O15" s="1434"/>
      <c r="P15" s="1434"/>
      <c r="Q15" s="1442"/>
      <c r="R15" s="1434"/>
      <c r="S15" s="1440"/>
      <c r="T15" s="1440"/>
      <c r="U15" s="1421"/>
      <c r="V15" s="1432"/>
      <c r="W15" s="1432"/>
      <c r="X15" s="1434"/>
      <c r="Y15" s="1434"/>
      <c r="Z15" s="1501"/>
      <c r="AA15" s="1501"/>
      <c r="AB15" s="1501"/>
      <c r="AC15" s="1501"/>
      <c r="AD15" s="1501"/>
      <c r="AE15" s="1501"/>
      <c r="AF15" s="1501"/>
    </row>
    <row r="16" spans="1:32" ht="64.5" customHeight="1">
      <c r="A16" s="1436"/>
      <c r="B16" s="1517"/>
      <c r="C16" s="1437"/>
      <c r="D16" s="1438"/>
      <c r="E16" s="1439"/>
      <c r="F16" s="1421"/>
      <c r="G16" s="1430"/>
      <c r="H16" s="1440"/>
      <c r="I16" s="1440"/>
      <c r="J16" s="1441"/>
      <c r="K16" s="1440"/>
      <c r="L16" s="1440"/>
      <c r="M16" s="1440"/>
      <c r="N16" s="1430"/>
      <c r="O16" s="1434"/>
      <c r="P16" s="1434"/>
      <c r="Q16" s="1442"/>
      <c r="R16" s="1434"/>
      <c r="S16" s="1440"/>
      <c r="T16" s="1440"/>
      <c r="U16" s="1421"/>
      <c r="V16" s="1432"/>
      <c r="W16" s="1432"/>
      <c r="X16" s="1434"/>
      <c r="Y16" s="1434"/>
      <c r="Z16" s="1501"/>
      <c r="AA16" s="1501"/>
      <c r="AB16" s="1501"/>
      <c r="AC16" s="1501"/>
      <c r="AD16" s="1501"/>
      <c r="AE16" s="1501"/>
      <c r="AF16" s="1501"/>
    </row>
    <row r="17" spans="1:32" ht="35.25" customHeight="1">
      <c r="A17" s="1436"/>
      <c r="B17" s="1517"/>
      <c r="C17" s="1437"/>
      <c r="D17" s="1438"/>
      <c r="E17" s="1439"/>
      <c r="F17" s="1421"/>
      <c r="G17" s="1430"/>
      <c r="H17" s="1440"/>
      <c r="I17" s="1440"/>
      <c r="J17" s="1441"/>
      <c r="K17" s="1440"/>
      <c r="L17" s="1440"/>
      <c r="M17" s="1440"/>
      <c r="N17" s="1430"/>
      <c r="O17" s="1434"/>
      <c r="P17" s="1434"/>
      <c r="Q17" s="1442"/>
      <c r="R17" s="1434"/>
      <c r="S17" s="1440"/>
      <c r="T17" s="1440"/>
      <c r="U17" s="1421"/>
      <c r="V17" s="1432"/>
      <c r="W17" s="1432"/>
      <c r="X17" s="1434"/>
      <c r="Y17" s="1434"/>
      <c r="Z17" s="1501"/>
      <c r="AA17" s="1501"/>
      <c r="AB17" s="1501"/>
      <c r="AC17" s="1501"/>
      <c r="AD17" s="1501"/>
      <c r="AE17" s="1501"/>
      <c r="AF17" s="1501"/>
    </row>
    <row r="18" spans="1:32" ht="33.75" customHeight="1">
      <c r="A18" s="1436"/>
      <c r="B18" s="1517"/>
      <c r="C18" s="1437"/>
      <c r="D18" s="1438"/>
      <c r="E18" s="1439"/>
      <c r="F18" s="1421"/>
      <c r="G18" s="1430"/>
      <c r="H18" s="1440"/>
      <c r="I18" s="1440"/>
      <c r="J18" s="1441"/>
      <c r="K18" s="1440"/>
      <c r="L18" s="1440"/>
      <c r="M18" s="1440"/>
      <c r="N18" s="1430"/>
      <c r="O18" s="1434"/>
      <c r="P18" s="1434"/>
      <c r="Q18" s="1442"/>
      <c r="R18" s="1434"/>
      <c r="S18" s="1440"/>
      <c r="T18" s="1440"/>
      <c r="U18" s="1421"/>
      <c r="V18" s="1432"/>
      <c r="W18" s="1432"/>
      <c r="X18" s="1434"/>
      <c r="Y18" s="1434"/>
      <c r="Z18" s="1501"/>
      <c r="AA18" s="1501"/>
      <c r="AB18" s="1501"/>
      <c r="AC18" s="1501"/>
      <c r="AD18" s="1501"/>
      <c r="AE18" s="1501"/>
      <c r="AF18" s="1501"/>
    </row>
    <row r="19" spans="1:32" ht="45.75" customHeight="1">
      <c r="A19" s="1436"/>
      <c r="B19" s="1517"/>
      <c r="C19" s="1437"/>
      <c r="D19" s="1438"/>
      <c r="E19" s="1439"/>
      <c r="F19" s="1421"/>
      <c r="G19" s="1430"/>
      <c r="H19" s="1440"/>
      <c r="I19" s="1440"/>
      <c r="J19" s="1441"/>
      <c r="K19" s="1440"/>
      <c r="L19" s="1440"/>
      <c r="M19" s="1440"/>
      <c r="N19" s="1430"/>
      <c r="O19" s="1434"/>
      <c r="P19" s="1434"/>
      <c r="Q19" s="1442"/>
      <c r="R19" s="1434"/>
      <c r="S19" s="1440"/>
      <c r="T19" s="1440"/>
      <c r="U19" s="1421"/>
      <c r="V19" s="1432"/>
      <c r="W19" s="1432"/>
      <c r="X19" s="1434"/>
      <c r="Y19" s="1434"/>
      <c r="Z19" s="1501"/>
      <c r="AA19" s="1501"/>
      <c r="AB19" s="1501"/>
      <c r="AC19" s="1501"/>
      <c r="AD19" s="1501"/>
      <c r="AE19" s="1501"/>
      <c r="AF19" s="1501"/>
    </row>
    <row r="20" spans="1:32" ht="15">
      <c r="A20" s="1436"/>
      <c r="B20" s="1517"/>
      <c r="C20" s="1437"/>
      <c r="D20" s="1438"/>
      <c r="E20" s="1439"/>
      <c r="F20" s="1421"/>
      <c r="G20" s="1430"/>
      <c r="H20" s="1440"/>
      <c r="I20" s="1440"/>
      <c r="J20" s="1441"/>
      <c r="K20" s="1440"/>
      <c r="L20" s="1440"/>
      <c r="M20" s="1440"/>
      <c r="N20" s="1430"/>
      <c r="O20" s="1434"/>
      <c r="P20" s="1434"/>
      <c r="Q20" s="1442"/>
      <c r="R20" s="1434"/>
      <c r="S20" s="1440"/>
      <c r="T20" s="1440"/>
      <c r="U20" s="1421"/>
      <c r="V20" s="1432"/>
      <c r="W20" s="1432"/>
      <c r="X20" s="1434"/>
      <c r="Y20" s="1434"/>
      <c r="Z20" s="1501"/>
      <c r="AA20" s="1501"/>
      <c r="AB20" s="1501"/>
      <c r="AC20" s="1501"/>
      <c r="AD20" s="1501"/>
      <c r="AE20" s="1501"/>
      <c r="AF20" s="1501"/>
    </row>
    <row r="21" spans="1:32" ht="24.75" customHeight="1">
      <c r="A21" s="1436"/>
      <c r="B21" s="1517"/>
      <c r="C21" s="1437"/>
      <c r="D21" s="1438"/>
      <c r="E21" s="1439"/>
      <c r="F21" s="1421"/>
      <c r="G21" s="1430"/>
      <c r="H21" s="1440"/>
      <c r="I21" s="1440"/>
      <c r="J21" s="1441"/>
      <c r="K21" s="1440"/>
      <c r="L21" s="1440"/>
      <c r="M21" s="1440"/>
      <c r="N21" s="1430"/>
      <c r="O21" s="1434"/>
      <c r="P21" s="1434"/>
      <c r="Q21" s="1442"/>
      <c r="R21" s="1434"/>
      <c r="S21" s="1440"/>
      <c r="T21" s="1440"/>
      <c r="U21" s="1421"/>
      <c r="V21" s="1432"/>
      <c r="W21" s="1432"/>
      <c r="X21" s="1434"/>
      <c r="Y21" s="1434"/>
      <c r="Z21" s="1501"/>
      <c r="AA21" s="1501"/>
      <c r="AB21" s="1501"/>
      <c r="AC21" s="1501"/>
      <c r="AD21" s="1501"/>
      <c r="AE21" s="1501"/>
      <c r="AF21" s="1501"/>
    </row>
    <row r="22" spans="1:32" ht="33.75" customHeight="1">
      <c r="A22" s="1436"/>
      <c r="B22" s="1517"/>
      <c r="C22" s="1437"/>
      <c r="D22" s="1438"/>
      <c r="E22" s="1439"/>
      <c r="F22" s="1421"/>
      <c r="G22" s="1430"/>
      <c r="H22" s="1440"/>
      <c r="I22" s="1440"/>
      <c r="J22" s="1441"/>
      <c r="K22" s="1440"/>
      <c r="L22" s="1440"/>
      <c r="M22" s="1440"/>
      <c r="N22" s="1430"/>
      <c r="O22" s="1434"/>
      <c r="P22" s="1434"/>
      <c r="Q22" s="1442"/>
      <c r="R22" s="1434"/>
      <c r="S22" s="1440"/>
      <c r="T22" s="1440"/>
      <c r="U22" s="1421"/>
      <c r="V22" s="1432"/>
      <c r="W22" s="1432"/>
      <c r="X22" s="1434"/>
      <c r="Y22" s="1434"/>
      <c r="Z22" s="1501"/>
      <c r="AA22" s="1501"/>
      <c r="AB22" s="1501"/>
      <c r="AC22" s="1501"/>
      <c r="AD22" s="1501"/>
      <c r="AE22" s="1501"/>
      <c r="AF22" s="1501"/>
    </row>
    <row r="23" spans="1:32" ht="15" customHeight="1">
      <c r="A23" s="1436"/>
      <c r="B23" s="1517"/>
      <c r="C23" s="1437"/>
      <c r="D23" s="1438"/>
      <c r="E23" s="1439"/>
      <c r="F23" s="1421"/>
      <c r="G23" s="1430"/>
      <c r="H23" s="1440"/>
      <c r="I23" s="1440"/>
      <c r="J23" s="1441"/>
      <c r="K23" s="1440"/>
      <c r="L23" s="1440"/>
      <c r="M23" s="1440"/>
      <c r="N23" s="1430"/>
      <c r="O23" s="1434"/>
      <c r="P23" s="1434"/>
      <c r="Q23" s="1442"/>
      <c r="R23" s="1434"/>
      <c r="S23" s="1440"/>
      <c r="T23" s="1440"/>
      <c r="U23" s="1421"/>
      <c r="V23" s="1432"/>
      <c r="W23" s="1432"/>
      <c r="X23" s="1434"/>
      <c r="Y23" s="1434"/>
      <c r="Z23" s="1501"/>
      <c r="AA23" s="1501"/>
      <c r="AB23" s="1501"/>
      <c r="AC23" s="1501"/>
      <c r="AD23" s="1501"/>
      <c r="AE23" s="1501"/>
      <c r="AF23" s="1501"/>
    </row>
    <row r="24" spans="1:32" ht="16.5" customHeight="1">
      <c r="A24" s="1436"/>
      <c r="B24" s="1517"/>
      <c r="C24" s="1437"/>
      <c r="D24" s="1438"/>
      <c r="E24" s="1439"/>
      <c r="F24" s="1421"/>
      <c r="G24" s="1430"/>
      <c r="H24" s="1440"/>
      <c r="I24" s="1440"/>
      <c r="J24" s="1441"/>
      <c r="K24" s="1440"/>
      <c r="L24" s="1440"/>
      <c r="M24" s="1440"/>
      <c r="N24" s="1430"/>
      <c r="O24" s="1434"/>
      <c r="P24" s="1434"/>
      <c r="Q24" s="1442"/>
      <c r="R24" s="1434"/>
      <c r="S24" s="1440"/>
      <c r="T24" s="1440"/>
      <c r="U24" s="1421"/>
      <c r="V24" s="1432"/>
      <c r="W24" s="1432"/>
      <c r="X24" s="1434"/>
      <c r="Y24" s="1434"/>
      <c r="Z24" s="1501"/>
      <c r="AA24" s="1501"/>
      <c r="AB24" s="1501"/>
      <c r="AC24" s="1501"/>
      <c r="AD24" s="1501"/>
      <c r="AE24" s="1501"/>
      <c r="AF24" s="1501"/>
    </row>
    <row r="25" spans="1:32" ht="18.75" customHeight="1">
      <c r="A25" s="1436"/>
      <c r="B25" s="1517"/>
      <c r="C25" s="1437"/>
      <c r="D25" s="1438"/>
      <c r="E25" s="1439"/>
      <c r="F25" s="1421"/>
      <c r="G25" s="1430"/>
      <c r="H25" s="1440"/>
      <c r="I25" s="1440"/>
      <c r="J25" s="1441"/>
      <c r="K25" s="1440"/>
      <c r="L25" s="1440"/>
      <c r="M25" s="1440"/>
      <c r="N25" s="1430"/>
      <c r="O25" s="1434"/>
      <c r="P25" s="1434"/>
      <c r="Q25" s="1442"/>
      <c r="R25" s="1434"/>
      <c r="S25" s="1440"/>
      <c r="T25" s="1440"/>
      <c r="U25" s="1421"/>
      <c r="V25" s="1432"/>
      <c r="W25" s="1432"/>
      <c r="X25" s="1434"/>
      <c r="Y25" s="1434"/>
      <c r="Z25" s="1501"/>
      <c r="AA25" s="1501"/>
      <c r="AB25" s="1501"/>
      <c r="AC25" s="1501"/>
      <c r="AD25" s="1501"/>
      <c r="AE25" s="1501"/>
      <c r="AF25" s="1501"/>
    </row>
    <row r="26" spans="1:32" ht="14.25" customHeight="1">
      <c r="A26" s="1436"/>
      <c r="B26" s="1517"/>
      <c r="C26" s="1437"/>
      <c r="D26" s="1438"/>
      <c r="E26" s="1439"/>
      <c r="F26" s="1421"/>
      <c r="G26" s="1430"/>
      <c r="H26" s="1440"/>
      <c r="I26" s="1440"/>
      <c r="J26" s="1441"/>
      <c r="K26" s="1440"/>
      <c r="L26" s="1440"/>
      <c r="M26" s="1440"/>
      <c r="N26" s="1430"/>
      <c r="O26" s="1434"/>
      <c r="P26" s="1434"/>
      <c r="Q26" s="1442"/>
      <c r="R26" s="1434"/>
      <c r="S26" s="1440"/>
      <c r="T26" s="1440"/>
      <c r="U26" s="1421"/>
      <c r="V26" s="1432"/>
      <c r="W26" s="1432"/>
      <c r="X26" s="1434"/>
      <c r="Y26" s="1434"/>
      <c r="Z26" s="1501"/>
      <c r="AA26" s="1501"/>
      <c r="AB26" s="1501"/>
      <c r="AC26" s="1501"/>
      <c r="AD26" s="1501"/>
      <c r="AE26" s="1501"/>
      <c r="AF26" s="1501"/>
    </row>
    <row r="27" spans="1:32" ht="12.95" customHeight="1">
      <c r="A27" s="1436"/>
      <c r="B27" s="1517"/>
      <c r="C27" s="1437"/>
      <c r="D27" s="1438"/>
      <c r="E27" s="1439"/>
      <c r="F27" s="1421"/>
      <c r="G27" s="1430"/>
      <c r="H27" s="1440"/>
      <c r="I27" s="1440"/>
      <c r="J27" s="1441"/>
      <c r="K27" s="1440"/>
      <c r="L27" s="1440"/>
      <c r="M27" s="1440"/>
      <c r="N27" s="1430"/>
      <c r="O27" s="1434"/>
      <c r="P27" s="1434"/>
      <c r="Q27" s="1442"/>
      <c r="R27" s="1434"/>
      <c r="S27" s="1440"/>
      <c r="T27" s="1440"/>
      <c r="U27" s="1421"/>
      <c r="V27" s="1432"/>
      <c r="W27" s="1432"/>
      <c r="X27" s="1434"/>
      <c r="Y27" s="1434"/>
      <c r="Z27" s="1501"/>
      <c r="AA27" s="1501"/>
      <c r="AB27" s="1501"/>
      <c r="AC27" s="1501"/>
      <c r="AD27" s="1501"/>
      <c r="AE27" s="1501"/>
      <c r="AF27" s="1501"/>
    </row>
    <row r="28" spans="1:32" ht="12.95" customHeight="1">
      <c r="A28" s="1436"/>
      <c r="B28" s="1517"/>
      <c r="C28" s="1437"/>
      <c r="D28" s="1438"/>
      <c r="E28" s="1439"/>
      <c r="F28" s="1421"/>
      <c r="G28" s="1430"/>
      <c r="H28" s="1440"/>
      <c r="I28" s="1440"/>
      <c r="J28" s="1441"/>
      <c r="K28" s="1440"/>
      <c r="L28" s="1440"/>
      <c r="M28" s="1440"/>
      <c r="N28" s="1430"/>
      <c r="O28" s="1434"/>
      <c r="P28" s="1434"/>
      <c r="Q28" s="1442"/>
      <c r="R28" s="1434"/>
      <c r="S28" s="1440"/>
      <c r="T28" s="1440"/>
      <c r="U28" s="1421"/>
      <c r="V28" s="1432"/>
      <c r="W28" s="1432"/>
      <c r="X28" s="1434"/>
      <c r="Y28" s="1434"/>
      <c r="Z28" s="1501"/>
      <c r="AA28" s="1501"/>
      <c r="AB28" s="1501"/>
      <c r="AC28" s="1501"/>
      <c r="AD28" s="1501"/>
      <c r="AE28" s="1501"/>
      <c r="AF28" s="1501"/>
    </row>
    <row r="29" spans="1:32" ht="12.95" customHeight="1">
      <c r="A29" s="1436"/>
      <c r="B29" s="1517"/>
      <c r="C29" s="1437"/>
      <c r="D29" s="1438"/>
      <c r="E29" s="1439"/>
      <c r="F29" s="1421"/>
      <c r="G29" s="1430"/>
      <c r="H29" s="1440"/>
      <c r="I29" s="1440"/>
      <c r="J29" s="1441"/>
      <c r="K29" s="1440"/>
      <c r="L29" s="1440"/>
      <c r="M29" s="1440"/>
      <c r="N29" s="1430"/>
      <c r="O29" s="1434"/>
      <c r="P29" s="1434"/>
      <c r="Q29" s="1442"/>
      <c r="R29" s="1434"/>
      <c r="S29" s="1440"/>
      <c r="T29" s="1440"/>
      <c r="U29" s="1421"/>
      <c r="V29" s="1432"/>
      <c r="W29" s="1432"/>
      <c r="X29" s="1434"/>
      <c r="Y29" s="1434"/>
      <c r="Z29" s="1501"/>
      <c r="AA29" s="1501"/>
      <c r="AB29" s="1501"/>
      <c r="AC29" s="1501"/>
      <c r="AD29" s="1501"/>
      <c r="AE29" s="1501"/>
      <c r="AF29" s="1501"/>
    </row>
    <row r="30" spans="1:32" ht="12.95" customHeight="1">
      <c r="A30" s="1436"/>
      <c r="B30" s="1517"/>
      <c r="C30" s="1437"/>
      <c r="D30" s="1438"/>
      <c r="E30" s="1439"/>
      <c r="F30" s="1421"/>
      <c r="G30" s="1430"/>
      <c r="H30" s="1440"/>
      <c r="I30" s="1440"/>
      <c r="J30" s="1441"/>
      <c r="K30" s="1440"/>
      <c r="L30" s="1440"/>
      <c r="M30" s="1440"/>
      <c r="N30" s="1430"/>
      <c r="O30" s="1434"/>
      <c r="P30" s="1434"/>
      <c r="Q30" s="1442"/>
      <c r="R30" s="1434"/>
      <c r="S30" s="1440"/>
      <c r="T30" s="1440"/>
      <c r="U30" s="1421"/>
      <c r="V30" s="1432"/>
      <c r="W30" s="1432"/>
      <c r="X30" s="1434"/>
      <c r="Y30" s="1434"/>
      <c r="Z30" s="1501"/>
      <c r="AA30" s="1501"/>
      <c r="AB30" s="1501"/>
      <c r="AC30" s="1501"/>
      <c r="AD30" s="1501"/>
      <c r="AE30" s="1501"/>
      <c r="AF30" s="1501"/>
    </row>
    <row r="31" spans="1:32" ht="12.95" customHeight="1">
      <c r="A31" s="1436"/>
      <c r="B31" s="1517"/>
      <c r="C31" s="1437"/>
      <c r="D31" s="1438"/>
      <c r="E31" s="1439"/>
      <c r="F31" s="1421"/>
      <c r="G31" s="1430"/>
      <c r="H31" s="1440"/>
      <c r="I31" s="1440"/>
      <c r="J31" s="1441"/>
      <c r="K31" s="1440"/>
      <c r="L31" s="1440"/>
      <c r="M31" s="1440"/>
      <c r="N31" s="1430"/>
      <c r="O31" s="1434"/>
      <c r="P31" s="1434"/>
      <c r="Q31" s="1442"/>
      <c r="R31" s="1434"/>
      <c r="S31" s="1440"/>
      <c r="T31" s="1440"/>
      <c r="U31" s="1421"/>
      <c r="V31" s="1432"/>
      <c r="W31" s="1432"/>
      <c r="X31" s="1434"/>
      <c r="Y31" s="1434"/>
      <c r="Z31" s="1501"/>
      <c r="AA31" s="1501"/>
      <c r="AB31" s="1501"/>
      <c r="AC31" s="1501"/>
      <c r="AD31" s="1501"/>
      <c r="AE31" s="1501"/>
      <c r="AF31" s="1501"/>
    </row>
    <row r="32" spans="1:32" ht="12.95" customHeight="1">
      <c r="A32" s="1436"/>
      <c r="B32" s="1517"/>
      <c r="C32" s="1437"/>
      <c r="D32" s="1438"/>
      <c r="E32" s="1439"/>
      <c r="F32" s="1421"/>
      <c r="G32" s="1430"/>
      <c r="H32" s="1440"/>
      <c r="I32" s="1440"/>
      <c r="J32" s="1441"/>
      <c r="K32" s="1440"/>
      <c r="L32" s="1440"/>
      <c r="M32" s="1440"/>
      <c r="N32" s="1430"/>
      <c r="O32" s="1434"/>
      <c r="P32" s="1434"/>
      <c r="Q32" s="1442"/>
      <c r="R32" s="1434"/>
      <c r="S32" s="1440"/>
      <c r="T32" s="1440"/>
      <c r="U32" s="1421"/>
      <c r="V32" s="1432"/>
      <c r="W32" s="1432"/>
      <c r="X32" s="1434"/>
      <c r="Y32" s="1434"/>
      <c r="Z32" s="1501"/>
      <c r="AA32" s="1501"/>
      <c r="AB32" s="1501"/>
      <c r="AC32" s="1501"/>
      <c r="AD32" s="1501"/>
      <c r="AE32" s="1501"/>
      <c r="AF32" s="1501"/>
    </row>
    <row r="33" spans="1:32" ht="12.95" customHeight="1">
      <c r="A33" s="1436"/>
      <c r="B33" s="1517"/>
      <c r="C33" s="1437"/>
      <c r="D33" s="1438"/>
      <c r="E33" s="1439"/>
      <c r="F33" s="1421"/>
      <c r="G33" s="1430"/>
      <c r="H33" s="1440"/>
      <c r="I33" s="1440"/>
      <c r="J33" s="1441"/>
      <c r="K33" s="1440"/>
      <c r="L33" s="1440"/>
      <c r="M33" s="1440"/>
      <c r="N33" s="1430"/>
      <c r="O33" s="1434"/>
      <c r="P33" s="1434"/>
      <c r="Q33" s="1442"/>
      <c r="R33" s="1434"/>
      <c r="S33" s="1440"/>
      <c r="T33" s="1440"/>
      <c r="U33" s="1421"/>
      <c r="V33" s="1432"/>
      <c r="W33" s="1432"/>
      <c r="X33" s="1434"/>
      <c r="Y33" s="1434"/>
      <c r="Z33" s="1501"/>
      <c r="AA33" s="1501"/>
      <c r="AB33" s="1501"/>
      <c r="AC33" s="1501"/>
      <c r="AD33" s="1501"/>
      <c r="AE33" s="1501"/>
      <c r="AF33" s="1501"/>
    </row>
    <row r="34" spans="1:32" ht="12.95" customHeight="1">
      <c r="A34" s="1436"/>
      <c r="B34" s="1517"/>
      <c r="C34" s="1437"/>
      <c r="D34" s="1438"/>
      <c r="E34" s="1439"/>
      <c r="F34" s="1421"/>
      <c r="G34" s="1430"/>
      <c r="H34" s="1440"/>
      <c r="I34" s="1440"/>
      <c r="J34" s="1441"/>
      <c r="K34" s="1440"/>
      <c r="L34" s="1440"/>
      <c r="M34" s="1440"/>
      <c r="N34" s="1430"/>
      <c r="O34" s="1434"/>
      <c r="P34" s="1434"/>
      <c r="Q34" s="1442"/>
      <c r="R34" s="1434"/>
      <c r="S34" s="1440"/>
      <c r="T34" s="1440"/>
      <c r="U34" s="1421"/>
      <c r="V34" s="1432"/>
      <c r="W34" s="1432"/>
      <c r="X34" s="1434"/>
      <c r="Y34" s="1434"/>
      <c r="Z34" s="1501"/>
      <c r="AA34" s="1501"/>
      <c r="AB34" s="1501"/>
      <c r="AC34" s="1501"/>
      <c r="AD34" s="1501"/>
      <c r="AE34" s="1501"/>
      <c r="AF34" s="1501"/>
    </row>
    <row r="35" spans="1:32" ht="12.95" customHeight="1">
      <c r="A35" s="1436"/>
      <c r="B35" s="1517"/>
      <c r="C35" s="1437"/>
      <c r="D35" s="1438"/>
      <c r="E35" s="1439"/>
      <c r="F35" s="1421"/>
      <c r="G35" s="1430"/>
      <c r="H35" s="1440"/>
      <c r="I35" s="1440"/>
      <c r="J35" s="1441"/>
      <c r="K35" s="1440"/>
      <c r="L35" s="1440"/>
      <c r="M35" s="1440"/>
      <c r="N35" s="1430"/>
      <c r="O35" s="1434"/>
      <c r="P35" s="1434"/>
      <c r="Q35" s="1442"/>
      <c r="R35" s="1434"/>
      <c r="S35" s="1440"/>
      <c r="T35" s="1440"/>
      <c r="U35" s="1421"/>
      <c r="V35" s="1432"/>
      <c r="W35" s="1432"/>
      <c r="X35" s="1434"/>
      <c r="Y35" s="1434"/>
      <c r="Z35" s="1501"/>
      <c r="AA35" s="1501"/>
      <c r="AB35" s="1501"/>
      <c r="AC35" s="1501"/>
      <c r="AD35" s="1501"/>
      <c r="AE35" s="1501"/>
      <c r="AF35" s="1501"/>
    </row>
    <row r="36" spans="1:32" ht="12.95" customHeight="1">
      <c r="A36" s="1436"/>
      <c r="B36" s="1517"/>
      <c r="C36" s="1437"/>
      <c r="D36" s="1438"/>
      <c r="E36" s="1439"/>
      <c r="F36" s="1421"/>
      <c r="G36" s="1430"/>
      <c r="H36" s="1440"/>
      <c r="I36" s="1440"/>
      <c r="J36" s="1441"/>
      <c r="K36" s="1440"/>
      <c r="L36" s="1440"/>
      <c r="M36" s="1440"/>
      <c r="N36" s="1430"/>
      <c r="O36" s="1434"/>
      <c r="P36" s="1434"/>
      <c r="Q36" s="1442"/>
      <c r="R36" s="1434"/>
      <c r="S36" s="1440"/>
      <c r="T36" s="1440"/>
      <c r="U36" s="1421"/>
      <c r="V36" s="1432"/>
      <c r="W36" s="1432"/>
      <c r="X36" s="1434"/>
      <c r="Y36" s="1434"/>
      <c r="Z36" s="1501"/>
      <c r="AA36" s="1501"/>
      <c r="AB36" s="1501"/>
      <c r="AC36" s="1501"/>
      <c r="AD36" s="1501"/>
      <c r="AE36" s="1501"/>
      <c r="AF36" s="1501"/>
    </row>
    <row r="37" spans="1:32" ht="12.95" customHeight="1">
      <c r="A37" s="1436"/>
      <c r="B37" s="1517"/>
      <c r="C37" s="1437"/>
      <c r="D37" s="1438"/>
      <c r="E37" s="1439"/>
      <c r="F37" s="1421"/>
      <c r="G37" s="1430"/>
      <c r="H37" s="1440"/>
      <c r="I37" s="1440"/>
      <c r="J37" s="1441"/>
      <c r="K37" s="1440"/>
      <c r="L37" s="1440"/>
      <c r="M37" s="1440"/>
      <c r="N37" s="1430"/>
      <c r="O37" s="1434"/>
      <c r="P37" s="1434"/>
      <c r="Q37" s="1442"/>
      <c r="R37" s="1434"/>
      <c r="S37" s="1440"/>
      <c r="T37" s="1440"/>
      <c r="U37" s="1421"/>
      <c r="V37" s="1432"/>
      <c r="W37" s="1432"/>
      <c r="X37" s="1434"/>
      <c r="Y37" s="1434"/>
      <c r="Z37" s="1501"/>
      <c r="AA37" s="1501"/>
      <c r="AB37" s="1501"/>
      <c r="AC37" s="1501"/>
      <c r="AD37" s="1501"/>
      <c r="AE37" s="1501"/>
      <c r="AF37" s="1501"/>
    </row>
    <row r="38" spans="1:32" ht="12.95" customHeight="1">
      <c r="A38" s="1436"/>
      <c r="B38" s="1517"/>
      <c r="C38" s="1437"/>
      <c r="D38" s="1438"/>
      <c r="E38" s="1439"/>
      <c r="F38" s="1421"/>
      <c r="G38" s="1430"/>
      <c r="H38" s="1440"/>
      <c r="I38" s="1440"/>
      <c r="J38" s="1441"/>
      <c r="K38" s="1440"/>
      <c r="L38" s="1440"/>
      <c r="M38" s="1440"/>
      <c r="N38" s="1430"/>
      <c r="O38" s="1434"/>
      <c r="P38" s="1434"/>
      <c r="Q38" s="1442"/>
      <c r="R38" s="1434"/>
      <c r="S38" s="1440"/>
      <c r="T38" s="1440"/>
      <c r="U38" s="1421"/>
      <c r="V38" s="1432"/>
      <c r="W38" s="1432"/>
      <c r="X38" s="1434"/>
      <c r="Y38" s="1434"/>
      <c r="Z38" s="1501"/>
      <c r="AA38" s="1501"/>
      <c r="AB38" s="1501"/>
      <c r="AC38" s="1501"/>
      <c r="AD38" s="1501"/>
      <c r="AE38" s="1501"/>
      <c r="AF38" s="1501"/>
    </row>
    <row r="39" spans="1:32" ht="12.95" customHeight="1">
      <c r="A39" s="1436"/>
      <c r="B39" s="1517"/>
      <c r="C39" s="1437"/>
      <c r="D39" s="1438"/>
      <c r="E39" s="1439"/>
      <c r="F39" s="1421"/>
      <c r="G39" s="1430"/>
      <c r="H39" s="1440"/>
      <c r="I39" s="1440"/>
      <c r="J39" s="1441"/>
      <c r="K39" s="1440"/>
      <c r="L39" s="1440"/>
      <c r="M39" s="1440"/>
      <c r="N39" s="1430"/>
      <c r="O39" s="1434"/>
      <c r="P39" s="1434"/>
      <c r="Q39" s="1442"/>
      <c r="R39" s="1434"/>
      <c r="S39" s="1440"/>
      <c r="T39" s="1440"/>
      <c r="U39" s="1421"/>
      <c r="V39" s="1432"/>
      <c r="W39" s="1432"/>
      <c r="X39" s="1434"/>
      <c r="Y39" s="1434"/>
      <c r="Z39" s="1501"/>
      <c r="AA39" s="1501"/>
      <c r="AB39" s="1501"/>
      <c r="AC39" s="1501"/>
      <c r="AD39" s="1501"/>
      <c r="AE39" s="1501"/>
      <c r="AF39" s="1501"/>
    </row>
    <row r="40" spans="1:32" ht="12.95" customHeight="1">
      <c r="A40" s="1436"/>
      <c r="B40" s="1517"/>
      <c r="C40" s="1437"/>
      <c r="D40" s="1438"/>
      <c r="E40" s="1439"/>
      <c r="F40" s="1421"/>
      <c r="G40" s="1430"/>
      <c r="H40" s="1440"/>
      <c r="I40" s="1440"/>
      <c r="J40" s="1441"/>
      <c r="K40" s="1440"/>
      <c r="L40" s="1440"/>
      <c r="M40" s="1440"/>
      <c r="N40" s="1430"/>
      <c r="O40" s="1434"/>
      <c r="P40" s="1434"/>
      <c r="Q40" s="1442"/>
      <c r="R40" s="1434"/>
      <c r="S40" s="1440"/>
      <c r="T40" s="1440"/>
      <c r="U40" s="1421"/>
      <c r="V40" s="1432"/>
      <c r="W40" s="1432"/>
      <c r="X40" s="1434"/>
      <c r="Y40" s="1434"/>
      <c r="Z40" s="1501"/>
      <c r="AA40" s="1501"/>
      <c r="AB40" s="1501"/>
      <c r="AC40" s="1501"/>
      <c r="AD40" s="1501"/>
      <c r="AE40" s="1501"/>
      <c r="AF40" s="1501"/>
    </row>
    <row r="41" spans="1:32" ht="12.95" customHeight="1">
      <c r="A41" s="1436"/>
      <c r="B41" s="1517"/>
      <c r="C41" s="1437"/>
      <c r="D41" s="1438"/>
      <c r="E41" s="1439"/>
      <c r="F41" s="1421"/>
      <c r="G41" s="1430"/>
      <c r="H41" s="1440"/>
      <c r="I41" s="1440"/>
      <c r="J41" s="1441"/>
      <c r="K41" s="1440"/>
      <c r="L41" s="1440"/>
      <c r="M41" s="1440"/>
      <c r="N41" s="1430"/>
      <c r="O41" s="1434"/>
      <c r="P41" s="1434"/>
      <c r="Q41" s="1442"/>
      <c r="R41" s="1434"/>
      <c r="S41" s="1440"/>
      <c r="T41" s="1440"/>
      <c r="U41" s="1421"/>
      <c r="V41" s="1432"/>
      <c r="W41" s="1432"/>
      <c r="X41" s="1434"/>
      <c r="Y41" s="1434"/>
      <c r="Z41" s="1501"/>
      <c r="AA41" s="1501"/>
      <c r="AB41" s="1501"/>
      <c r="AC41" s="1501"/>
      <c r="AD41" s="1501"/>
      <c r="AE41" s="1501"/>
      <c r="AF41" s="1501"/>
    </row>
    <row r="42" spans="1:32" ht="12.95" customHeight="1">
      <c r="A42" s="1436"/>
      <c r="B42" s="1517"/>
      <c r="C42" s="1437"/>
      <c r="D42" s="1438"/>
      <c r="E42" s="1439"/>
      <c r="F42" s="1421"/>
      <c r="G42" s="1430"/>
      <c r="H42" s="1440"/>
      <c r="I42" s="1440"/>
      <c r="J42" s="1441"/>
      <c r="K42" s="1440"/>
      <c r="L42" s="1440"/>
      <c r="M42" s="1440"/>
      <c r="N42" s="1430"/>
      <c r="O42" s="1434"/>
      <c r="P42" s="1434"/>
      <c r="Q42" s="1442"/>
      <c r="R42" s="1434"/>
      <c r="S42" s="1440"/>
      <c r="T42" s="1440"/>
      <c r="U42" s="1421"/>
      <c r="V42" s="1432"/>
      <c r="W42" s="1432"/>
      <c r="X42" s="1434"/>
      <c r="Y42" s="1434"/>
      <c r="Z42" s="1501"/>
      <c r="AA42" s="1501"/>
      <c r="AB42" s="1501"/>
      <c r="AC42" s="1501"/>
      <c r="AD42" s="1501"/>
      <c r="AE42" s="1501"/>
      <c r="AF42" s="1501"/>
    </row>
    <row r="43" spans="1:32" ht="12.95" customHeight="1">
      <c r="A43" s="1436"/>
      <c r="B43" s="1517"/>
      <c r="C43" s="1437"/>
      <c r="D43" s="1438"/>
      <c r="E43" s="1439"/>
      <c r="F43" s="1421"/>
      <c r="G43" s="1430"/>
      <c r="H43" s="1440"/>
      <c r="I43" s="1440"/>
      <c r="J43" s="1441"/>
      <c r="K43" s="1440"/>
      <c r="L43" s="1440"/>
      <c r="M43" s="1440"/>
      <c r="N43" s="1430"/>
      <c r="O43" s="1434"/>
      <c r="P43" s="1434"/>
      <c r="Q43" s="1442"/>
      <c r="R43" s="1434"/>
      <c r="S43" s="1440"/>
      <c r="T43" s="1440"/>
      <c r="U43" s="1421"/>
      <c r="V43" s="1432"/>
      <c r="W43" s="1432"/>
      <c r="X43" s="1434"/>
      <c r="Y43" s="1434"/>
      <c r="Z43" s="1501"/>
      <c r="AA43" s="1501"/>
      <c r="AB43" s="1501"/>
      <c r="AC43" s="1501"/>
      <c r="AD43" s="1501"/>
      <c r="AE43" s="1501"/>
      <c r="AF43" s="1501"/>
    </row>
    <row r="44" spans="1:32" ht="12.95" customHeight="1">
      <c r="A44" s="1436"/>
      <c r="B44" s="1517"/>
      <c r="C44" s="1437"/>
      <c r="D44" s="1438"/>
      <c r="E44" s="1439"/>
      <c r="F44" s="1421"/>
      <c r="G44" s="1430"/>
      <c r="H44" s="1440"/>
      <c r="I44" s="1440"/>
      <c r="J44" s="1441"/>
      <c r="K44" s="1440"/>
      <c r="L44" s="1440"/>
      <c r="M44" s="1440"/>
      <c r="N44" s="1430"/>
      <c r="O44" s="1434"/>
      <c r="P44" s="1434"/>
      <c r="Q44" s="1442"/>
      <c r="R44" s="1434"/>
      <c r="S44" s="1440"/>
      <c r="T44" s="1440"/>
      <c r="U44" s="1421"/>
      <c r="V44" s="1432"/>
      <c r="W44" s="1432"/>
      <c r="X44" s="1434"/>
      <c r="Y44" s="1434"/>
      <c r="Z44" s="1501"/>
      <c r="AA44" s="1501"/>
      <c r="AB44" s="1501"/>
      <c r="AC44" s="1501"/>
      <c r="AD44" s="1501"/>
      <c r="AE44" s="1501"/>
      <c r="AF44" s="1501"/>
    </row>
    <row r="45" spans="1:32" ht="12.95" customHeight="1">
      <c r="A45" s="1436"/>
      <c r="B45" s="1517"/>
      <c r="C45" s="1437"/>
      <c r="D45" s="1438"/>
      <c r="E45" s="1439"/>
      <c r="F45" s="1421"/>
      <c r="G45" s="1430"/>
      <c r="H45" s="1440"/>
      <c r="I45" s="1440"/>
      <c r="J45" s="1441"/>
      <c r="K45" s="1440"/>
      <c r="L45" s="1440"/>
      <c r="M45" s="1440"/>
      <c r="N45" s="1430"/>
      <c r="O45" s="1434"/>
      <c r="P45" s="1434"/>
      <c r="Q45" s="1442"/>
      <c r="R45" s="1434"/>
      <c r="S45" s="1440"/>
      <c r="T45" s="1440"/>
      <c r="U45" s="1421"/>
      <c r="V45" s="1432"/>
      <c r="W45" s="1432"/>
      <c r="X45" s="1434"/>
      <c r="Y45" s="1434"/>
      <c r="Z45" s="1501"/>
      <c r="AA45" s="1501"/>
      <c r="AB45" s="1501"/>
      <c r="AC45" s="1501"/>
      <c r="AD45" s="1501"/>
      <c r="AE45" s="1501"/>
      <c r="AF45" s="1501"/>
    </row>
    <row r="46" spans="1:32" ht="12.95" customHeight="1">
      <c r="A46" s="1436"/>
      <c r="B46" s="1517"/>
      <c r="C46" s="1437"/>
      <c r="D46" s="1438"/>
      <c r="E46" s="1439"/>
      <c r="F46" s="1421"/>
      <c r="G46" s="1430"/>
      <c r="H46" s="1440"/>
      <c r="I46" s="1440"/>
      <c r="J46" s="1441"/>
      <c r="K46" s="1440"/>
      <c r="L46" s="1440"/>
      <c r="M46" s="1440"/>
      <c r="N46" s="1430"/>
      <c r="O46" s="1434"/>
      <c r="P46" s="1434"/>
      <c r="Q46" s="1442"/>
      <c r="R46" s="1434"/>
      <c r="S46" s="1440"/>
      <c r="T46" s="1440"/>
      <c r="U46" s="1421"/>
      <c r="V46" s="1432"/>
      <c r="W46" s="1432"/>
      <c r="X46" s="1434"/>
      <c r="Y46" s="1434"/>
      <c r="Z46" s="1501"/>
      <c r="AA46" s="1501"/>
      <c r="AB46" s="1501"/>
      <c r="AC46" s="1501"/>
      <c r="AD46" s="1501"/>
      <c r="AE46" s="1501"/>
      <c r="AF46" s="1501"/>
    </row>
    <row r="47" spans="1:32" ht="12.95" customHeight="1">
      <c r="A47" s="1436"/>
      <c r="B47" s="1517"/>
      <c r="C47" s="1437"/>
      <c r="D47" s="1438"/>
      <c r="E47" s="1439"/>
      <c r="F47" s="1421"/>
      <c r="G47" s="1430"/>
      <c r="H47" s="1440"/>
      <c r="I47" s="1440"/>
      <c r="J47" s="1441"/>
      <c r="K47" s="1440"/>
      <c r="L47" s="1440"/>
      <c r="M47" s="1440"/>
      <c r="N47" s="1430"/>
      <c r="O47" s="1434"/>
      <c r="P47" s="1434"/>
      <c r="Q47" s="1442"/>
      <c r="R47" s="1434"/>
      <c r="S47" s="1440"/>
      <c r="T47" s="1440"/>
      <c r="U47" s="1421"/>
      <c r="V47" s="1432"/>
      <c r="W47" s="1432"/>
      <c r="X47" s="1434"/>
      <c r="Y47" s="1434"/>
      <c r="Z47" s="1501"/>
      <c r="AA47" s="1501"/>
      <c r="AB47" s="1501"/>
      <c r="AC47" s="1501"/>
      <c r="AD47" s="1501"/>
      <c r="AE47" s="1501"/>
      <c r="AF47" s="1501"/>
    </row>
    <row r="48" spans="1:32" ht="12.95" customHeight="1">
      <c r="A48" s="1436"/>
      <c r="B48" s="1517"/>
      <c r="C48" s="1437"/>
      <c r="D48" s="1438"/>
      <c r="E48" s="1439"/>
      <c r="F48" s="1421"/>
      <c r="G48" s="1430"/>
      <c r="H48" s="1440"/>
      <c r="I48" s="1440"/>
      <c r="J48" s="1441"/>
      <c r="K48" s="1440"/>
      <c r="L48" s="1440"/>
      <c r="M48" s="1440"/>
      <c r="N48" s="1430"/>
      <c r="O48" s="1434"/>
      <c r="P48" s="1434"/>
      <c r="Q48" s="1442"/>
      <c r="R48" s="1434"/>
      <c r="S48" s="1440"/>
      <c r="T48" s="1440"/>
      <c r="U48" s="1421"/>
      <c r="V48" s="1432"/>
      <c r="W48" s="1432"/>
      <c r="X48" s="1434"/>
      <c r="Y48" s="1434"/>
      <c r="Z48" s="1501"/>
      <c r="AA48" s="1501"/>
      <c r="AB48" s="1501"/>
      <c r="AC48" s="1501"/>
      <c r="AD48" s="1501"/>
      <c r="AE48" s="1501"/>
      <c r="AF48" s="1501"/>
    </row>
    <row r="49" spans="1:32" ht="12.95" customHeight="1">
      <c r="A49" s="1436"/>
      <c r="B49" s="1517"/>
      <c r="C49" s="1437"/>
      <c r="D49" s="1438"/>
      <c r="E49" s="1439"/>
      <c r="F49" s="1421"/>
      <c r="G49" s="1430"/>
      <c r="H49" s="1440"/>
      <c r="I49" s="1440"/>
      <c r="J49" s="1441"/>
      <c r="K49" s="1440"/>
      <c r="L49" s="1440"/>
      <c r="M49" s="1440"/>
      <c r="N49" s="1430"/>
      <c r="O49" s="1434"/>
      <c r="P49" s="1434"/>
      <c r="Q49" s="1442"/>
      <c r="R49" s="1434"/>
      <c r="S49" s="1440"/>
      <c r="T49" s="1440"/>
      <c r="U49" s="1421"/>
      <c r="V49" s="1432"/>
      <c r="W49" s="1432"/>
      <c r="X49" s="1434"/>
      <c r="Y49" s="1434"/>
      <c r="Z49" s="1501"/>
      <c r="AA49" s="1501"/>
      <c r="AB49" s="1501"/>
      <c r="AC49" s="1501"/>
      <c r="AD49" s="1501"/>
      <c r="AE49" s="1501"/>
      <c r="AF49" s="1501"/>
    </row>
    <row r="50" spans="1:32" ht="12.95" customHeight="1">
      <c r="A50" s="1436"/>
      <c r="B50" s="1517"/>
      <c r="C50" s="1437"/>
      <c r="D50" s="1438"/>
      <c r="E50" s="1439"/>
      <c r="F50" s="1421"/>
      <c r="G50" s="1430"/>
      <c r="H50" s="1440"/>
      <c r="I50" s="1440"/>
      <c r="J50" s="1441"/>
      <c r="K50" s="1440"/>
      <c r="L50" s="1440"/>
      <c r="M50" s="1440"/>
      <c r="N50" s="1430"/>
      <c r="O50" s="1434"/>
      <c r="P50" s="1434"/>
      <c r="Q50" s="1442"/>
      <c r="R50" s="1434"/>
      <c r="S50" s="1440"/>
      <c r="T50" s="1440"/>
      <c r="U50" s="1421"/>
      <c r="V50" s="1432"/>
      <c r="W50" s="1432"/>
      <c r="X50" s="1434"/>
      <c r="Y50" s="1434"/>
      <c r="Z50" s="1501"/>
      <c r="AA50" s="1501"/>
      <c r="AB50" s="1501"/>
      <c r="AC50" s="1501"/>
      <c r="AD50" s="1501"/>
      <c r="AE50" s="1501"/>
      <c r="AF50" s="1501"/>
    </row>
    <row r="51" spans="1:32" ht="12.95" customHeight="1">
      <c r="A51" s="1436"/>
      <c r="B51" s="1517"/>
      <c r="C51" s="1437"/>
      <c r="D51" s="1438"/>
      <c r="E51" s="1439"/>
      <c r="F51" s="1421"/>
      <c r="G51" s="1430"/>
      <c r="H51" s="1440"/>
      <c r="I51" s="1440"/>
      <c r="J51" s="1441"/>
      <c r="K51" s="1440"/>
      <c r="L51" s="1440"/>
      <c r="M51" s="1440"/>
      <c r="N51" s="1430"/>
      <c r="O51" s="1434"/>
      <c r="P51" s="1434"/>
      <c r="Q51" s="1442"/>
      <c r="R51" s="1434"/>
      <c r="S51" s="1440"/>
      <c r="T51" s="1440"/>
      <c r="U51" s="1421"/>
      <c r="V51" s="1432"/>
      <c r="W51" s="1432"/>
      <c r="X51" s="1434"/>
      <c r="Y51" s="1434"/>
      <c r="Z51" s="1501"/>
      <c r="AA51" s="1501"/>
      <c r="AB51" s="1501"/>
      <c r="AC51" s="1501"/>
      <c r="AD51" s="1501"/>
      <c r="AE51" s="1501"/>
      <c r="AF51" s="1501"/>
    </row>
    <row r="52" spans="1:32" ht="12.95" customHeight="1">
      <c r="A52" s="1436"/>
      <c r="B52" s="1517"/>
      <c r="C52" s="1437"/>
      <c r="D52" s="1438"/>
      <c r="E52" s="1439"/>
      <c r="F52" s="1421"/>
      <c r="G52" s="1430"/>
      <c r="H52" s="1440"/>
      <c r="I52" s="1440"/>
      <c r="J52" s="1441"/>
      <c r="K52" s="1440"/>
      <c r="L52" s="1440"/>
      <c r="M52" s="1440"/>
      <c r="N52" s="1430"/>
      <c r="O52" s="1434"/>
      <c r="P52" s="1434"/>
      <c r="Q52" s="1442"/>
      <c r="R52" s="1434"/>
      <c r="S52" s="1440"/>
      <c r="T52" s="1440"/>
      <c r="U52" s="1421"/>
      <c r="V52" s="1432"/>
      <c r="W52" s="1432"/>
      <c r="X52" s="1434"/>
      <c r="Y52" s="1434"/>
      <c r="Z52" s="1501"/>
      <c r="AA52" s="1501"/>
      <c r="AB52" s="1501"/>
      <c r="AC52" s="1501"/>
      <c r="AD52" s="1501"/>
      <c r="AE52" s="1501"/>
      <c r="AF52" s="1501"/>
    </row>
    <row r="53" spans="1:32" ht="12.95" customHeight="1">
      <c r="A53" s="1436"/>
      <c r="B53" s="1517"/>
      <c r="C53" s="1437"/>
      <c r="D53" s="1438"/>
      <c r="E53" s="1439"/>
      <c r="F53" s="1421"/>
      <c r="G53" s="1430"/>
      <c r="H53" s="1440"/>
      <c r="I53" s="1440"/>
      <c r="J53" s="1441"/>
      <c r="K53" s="1440"/>
      <c r="L53" s="1440"/>
      <c r="M53" s="1440"/>
      <c r="N53" s="1430"/>
      <c r="O53" s="1434"/>
      <c r="P53" s="1434"/>
      <c r="Q53" s="1442"/>
      <c r="R53" s="1434"/>
      <c r="S53" s="1440"/>
      <c r="T53" s="1440"/>
      <c r="U53" s="1421"/>
      <c r="V53" s="1432"/>
      <c r="W53" s="1432"/>
      <c r="X53" s="1434"/>
      <c r="Y53" s="1434"/>
      <c r="Z53" s="1501"/>
      <c r="AA53" s="1501"/>
      <c r="AB53" s="1501"/>
      <c r="AC53" s="1501"/>
      <c r="AD53" s="1501"/>
      <c r="AE53" s="1501"/>
      <c r="AF53" s="1501"/>
    </row>
    <row r="54" spans="1:32" ht="12.95" customHeight="1">
      <c r="A54" s="1436"/>
      <c r="B54" s="1517"/>
      <c r="C54" s="1437"/>
      <c r="D54" s="1438"/>
      <c r="E54" s="1439"/>
      <c r="F54" s="1421"/>
      <c r="G54" s="1430"/>
      <c r="H54" s="1440"/>
      <c r="I54" s="1440"/>
      <c r="J54" s="1441"/>
      <c r="K54" s="1440"/>
      <c r="L54" s="1440"/>
      <c r="M54" s="1440"/>
      <c r="N54" s="1430"/>
      <c r="O54" s="1434"/>
      <c r="P54" s="1434"/>
      <c r="Q54" s="1442"/>
      <c r="R54" s="1434"/>
      <c r="S54" s="1440"/>
      <c r="T54" s="1440"/>
      <c r="U54" s="1421"/>
      <c r="V54" s="1432"/>
      <c r="W54" s="1432"/>
      <c r="X54" s="1434"/>
      <c r="Y54" s="1434"/>
      <c r="Z54" s="1501"/>
      <c r="AA54" s="1501"/>
      <c r="AB54" s="1501"/>
      <c r="AC54" s="1501"/>
      <c r="AD54" s="1501"/>
      <c r="AE54" s="1501"/>
      <c r="AF54" s="1501"/>
    </row>
    <row r="55" spans="1:32" ht="12.95" customHeight="1">
      <c r="A55" s="1436"/>
      <c r="B55" s="1517"/>
      <c r="C55" s="1437"/>
      <c r="D55" s="1438"/>
      <c r="E55" s="1439"/>
      <c r="F55" s="1421"/>
      <c r="G55" s="1430"/>
      <c r="H55" s="1440"/>
      <c r="I55" s="1440"/>
      <c r="J55" s="1441"/>
      <c r="K55" s="1440"/>
      <c r="L55" s="1440"/>
      <c r="M55" s="1440"/>
      <c r="N55" s="1430"/>
      <c r="O55" s="1434"/>
      <c r="P55" s="1434"/>
      <c r="Q55" s="1442"/>
      <c r="R55" s="1434"/>
      <c r="S55" s="1440"/>
      <c r="T55" s="1440"/>
      <c r="U55" s="1421"/>
      <c r="V55" s="1432"/>
      <c r="W55" s="1432"/>
      <c r="X55" s="1434"/>
      <c r="Y55" s="1434"/>
      <c r="Z55" s="1501"/>
      <c r="AA55" s="1501"/>
      <c r="AB55" s="1501"/>
      <c r="AC55" s="1501"/>
      <c r="AD55" s="1501"/>
      <c r="AE55" s="1501"/>
      <c r="AF55" s="1501"/>
    </row>
    <row r="56" spans="1:32" ht="12.95" customHeight="1">
      <c r="A56" s="1436"/>
      <c r="B56" s="1517"/>
      <c r="C56" s="1437"/>
      <c r="D56" s="1438"/>
      <c r="E56" s="1439"/>
      <c r="F56" s="1421"/>
      <c r="G56" s="1430"/>
      <c r="H56" s="1440"/>
      <c r="I56" s="1440"/>
      <c r="J56" s="1441"/>
      <c r="K56" s="1440"/>
      <c r="L56" s="1440"/>
      <c r="M56" s="1440"/>
      <c r="N56" s="1430"/>
      <c r="O56" s="1434"/>
      <c r="P56" s="1434"/>
      <c r="Q56" s="1442"/>
      <c r="R56" s="1434"/>
      <c r="S56" s="1440"/>
      <c r="T56" s="1440"/>
      <c r="U56" s="1421"/>
      <c r="V56" s="1432"/>
      <c r="W56" s="1432"/>
      <c r="X56" s="1434"/>
      <c r="Y56" s="1434"/>
      <c r="Z56" s="1501"/>
      <c r="AA56" s="1501"/>
      <c r="AB56" s="1501"/>
      <c r="AC56" s="1501"/>
      <c r="AD56" s="1501"/>
      <c r="AE56" s="1501"/>
      <c r="AF56" s="1501"/>
    </row>
    <row r="57" spans="1:32" ht="12.95" customHeight="1">
      <c r="A57" s="1436"/>
      <c r="B57" s="1517"/>
      <c r="C57" s="1437"/>
      <c r="D57" s="1438"/>
      <c r="E57" s="1439"/>
      <c r="F57" s="1421"/>
      <c r="G57" s="1430"/>
      <c r="H57" s="1440"/>
      <c r="I57" s="1440"/>
      <c r="J57" s="1441"/>
      <c r="K57" s="1440"/>
      <c r="L57" s="1440"/>
      <c r="M57" s="1440"/>
      <c r="N57" s="1430"/>
      <c r="O57" s="1434"/>
      <c r="P57" s="1434"/>
      <c r="Q57" s="1442"/>
      <c r="R57" s="1434"/>
      <c r="S57" s="1440"/>
      <c r="T57" s="1440"/>
      <c r="U57" s="1421"/>
      <c r="V57" s="1432"/>
      <c r="W57" s="1432"/>
      <c r="X57" s="1434"/>
      <c r="Y57" s="1434"/>
      <c r="Z57" s="1501"/>
      <c r="AA57" s="1501"/>
      <c r="AB57" s="1501"/>
      <c r="AC57" s="1501"/>
      <c r="AD57" s="1501"/>
      <c r="AE57" s="1501"/>
      <c r="AF57" s="1501"/>
    </row>
    <row r="58" spans="1:32" ht="12.95" customHeight="1">
      <c r="A58" s="1436"/>
      <c r="B58" s="1517"/>
      <c r="C58" s="1437"/>
      <c r="D58" s="1438"/>
      <c r="E58" s="1439"/>
      <c r="F58" s="1421"/>
      <c r="G58" s="1430"/>
      <c r="H58" s="1440"/>
      <c r="I58" s="1440"/>
      <c r="J58" s="1441"/>
      <c r="K58" s="1440"/>
      <c r="L58" s="1440"/>
      <c r="M58" s="1440"/>
      <c r="N58" s="1430"/>
      <c r="O58" s="1434"/>
      <c r="P58" s="1434"/>
      <c r="Q58" s="1442"/>
      <c r="R58" s="1434"/>
      <c r="S58" s="1440"/>
      <c r="T58" s="1440"/>
      <c r="U58" s="1421"/>
      <c r="V58" s="1432"/>
      <c r="W58" s="1432"/>
      <c r="X58" s="1434"/>
      <c r="Y58" s="1434"/>
      <c r="Z58" s="1501"/>
      <c r="AA58" s="1501"/>
      <c r="AB58" s="1501"/>
      <c r="AC58" s="1501"/>
      <c r="AD58" s="1501"/>
      <c r="AE58" s="1501"/>
      <c r="AF58" s="1501"/>
    </row>
    <row r="59" spans="1:32" ht="12.95" customHeight="1">
      <c r="A59" s="1436"/>
      <c r="B59" s="1517"/>
      <c r="C59" s="1437"/>
      <c r="D59" s="1438"/>
      <c r="E59" s="1439"/>
      <c r="F59" s="1421"/>
      <c r="G59" s="1430"/>
      <c r="H59" s="1440"/>
      <c r="I59" s="1440"/>
      <c r="J59" s="1441"/>
      <c r="K59" s="1440"/>
      <c r="L59" s="1440"/>
      <c r="M59" s="1440"/>
      <c r="N59" s="1430"/>
      <c r="O59" s="1434"/>
      <c r="P59" s="1434"/>
      <c r="Q59" s="1442"/>
      <c r="R59" s="1434"/>
      <c r="S59" s="1440"/>
      <c r="T59" s="1440"/>
      <c r="U59" s="1421"/>
      <c r="V59" s="1432"/>
      <c r="W59" s="1432"/>
      <c r="X59" s="1434"/>
      <c r="Y59" s="1434"/>
      <c r="Z59" s="1501"/>
      <c r="AA59" s="1501"/>
      <c r="AB59" s="1501"/>
      <c r="AC59" s="1501"/>
      <c r="AD59" s="1501"/>
      <c r="AE59" s="1501"/>
      <c r="AF59" s="1501"/>
    </row>
    <row r="60" spans="1:32" ht="12.95" customHeight="1">
      <c r="A60" s="1436"/>
      <c r="B60" s="1517"/>
      <c r="C60" s="1437"/>
      <c r="D60" s="1438"/>
      <c r="E60" s="1439"/>
      <c r="F60" s="1421"/>
      <c r="G60" s="1430"/>
      <c r="H60" s="1440"/>
      <c r="I60" s="1440"/>
      <c r="J60" s="1441"/>
      <c r="K60" s="1440"/>
      <c r="L60" s="1440"/>
      <c r="M60" s="1440"/>
      <c r="N60" s="1430"/>
      <c r="O60" s="1434"/>
      <c r="P60" s="1434"/>
      <c r="Q60" s="1442"/>
      <c r="R60" s="1434"/>
      <c r="S60" s="1440"/>
      <c r="T60" s="1440"/>
      <c r="U60" s="1421"/>
      <c r="V60" s="1432"/>
      <c r="W60" s="1432"/>
      <c r="X60" s="1434"/>
      <c r="Y60" s="1434"/>
      <c r="Z60" s="1501"/>
      <c r="AA60" s="1501"/>
      <c r="AB60" s="1501"/>
      <c r="AC60" s="1501"/>
      <c r="AD60" s="1501"/>
      <c r="AE60" s="1501"/>
      <c r="AF60" s="1501"/>
    </row>
    <row r="61" spans="1:32" ht="12.95" customHeight="1">
      <c r="A61" s="1436"/>
      <c r="B61" s="1517"/>
      <c r="C61" s="1437"/>
      <c r="D61" s="1438"/>
      <c r="E61" s="1439"/>
      <c r="F61" s="1421"/>
      <c r="G61" s="1430"/>
      <c r="H61" s="1440"/>
      <c r="I61" s="1440"/>
      <c r="J61" s="1441"/>
      <c r="K61" s="1440"/>
      <c r="L61" s="1440"/>
      <c r="M61" s="1440"/>
      <c r="N61" s="1430"/>
      <c r="O61" s="1434"/>
      <c r="P61" s="1434"/>
      <c r="Q61" s="1442"/>
      <c r="R61" s="1434"/>
      <c r="S61" s="1440"/>
      <c r="T61" s="1440"/>
      <c r="U61" s="1421"/>
      <c r="V61" s="1432"/>
      <c r="W61" s="1432"/>
      <c r="X61" s="1434"/>
      <c r="Y61" s="1434"/>
      <c r="Z61" s="1501"/>
      <c r="AA61" s="1501"/>
      <c r="AB61" s="1501"/>
      <c r="AC61" s="1501"/>
      <c r="AD61" s="1501"/>
      <c r="AE61" s="1501"/>
      <c r="AF61" s="1501"/>
    </row>
    <row r="62" spans="1:32" ht="12.95" customHeight="1">
      <c r="A62" s="1436"/>
      <c r="B62" s="1517"/>
      <c r="C62" s="1437"/>
      <c r="D62" s="1438"/>
      <c r="E62" s="1439"/>
      <c r="F62" s="1421"/>
      <c r="G62" s="1430"/>
      <c r="H62" s="1440"/>
      <c r="I62" s="1440"/>
      <c r="J62" s="1441"/>
      <c r="K62" s="1440"/>
      <c r="L62" s="1440"/>
      <c r="M62" s="1440"/>
      <c r="N62" s="1430"/>
      <c r="O62" s="1434"/>
      <c r="P62" s="1434"/>
      <c r="Q62" s="1442"/>
      <c r="R62" s="1434"/>
      <c r="S62" s="1440"/>
      <c r="T62" s="1440"/>
      <c r="U62" s="1421"/>
      <c r="V62" s="1432"/>
      <c r="W62" s="1432"/>
      <c r="X62" s="1434"/>
      <c r="Y62" s="1434"/>
      <c r="Z62" s="1501"/>
      <c r="AA62" s="1501"/>
      <c r="AB62" s="1501"/>
      <c r="AC62" s="1501"/>
      <c r="AD62" s="1501"/>
      <c r="AE62" s="1501"/>
      <c r="AF62" s="1501"/>
    </row>
    <row r="63" spans="1:32" ht="12.95" customHeight="1">
      <c r="A63" s="1436"/>
      <c r="B63" s="1517"/>
      <c r="C63" s="1437"/>
      <c r="D63" s="1438"/>
      <c r="E63" s="1439"/>
      <c r="F63" s="1421"/>
      <c r="G63" s="1430"/>
      <c r="H63" s="1440"/>
      <c r="I63" s="1440"/>
      <c r="J63" s="1441"/>
      <c r="K63" s="1440"/>
      <c r="L63" s="1440"/>
      <c r="M63" s="1440"/>
      <c r="N63" s="1430"/>
      <c r="O63" s="1434"/>
      <c r="P63" s="1434"/>
      <c r="Q63" s="1442"/>
      <c r="R63" s="1434"/>
      <c r="S63" s="1440"/>
      <c r="T63" s="1440"/>
      <c r="U63" s="1421"/>
      <c r="V63" s="1432"/>
      <c r="W63" s="1432"/>
      <c r="X63" s="1434"/>
      <c r="Y63" s="1434"/>
      <c r="Z63" s="1501"/>
      <c r="AA63" s="1501"/>
      <c r="AB63" s="1501"/>
      <c r="AC63" s="1501"/>
      <c r="AD63" s="1501"/>
      <c r="AE63" s="1501"/>
      <c r="AF63" s="1501"/>
    </row>
    <row r="64" spans="1:32" ht="12.95" customHeight="1">
      <c r="A64" s="1436"/>
      <c r="B64" s="1517"/>
      <c r="C64" s="1437"/>
      <c r="D64" s="1438"/>
      <c r="E64" s="1439"/>
      <c r="F64" s="1421"/>
      <c r="G64" s="1430"/>
      <c r="H64" s="1440"/>
      <c r="I64" s="1440"/>
      <c r="J64" s="1441"/>
      <c r="K64" s="1440"/>
      <c r="L64" s="1440"/>
      <c r="M64" s="1440"/>
      <c r="N64" s="1430"/>
      <c r="O64" s="1434"/>
      <c r="P64" s="1434"/>
      <c r="Q64" s="1442"/>
      <c r="R64" s="1434"/>
      <c r="S64" s="1440"/>
      <c r="T64" s="1440"/>
      <c r="U64" s="1421"/>
      <c r="V64" s="1432"/>
      <c r="W64" s="1432"/>
      <c r="X64" s="1434"/>
      <c r="Y64" s="1434"/>
      <c r="Z64" s="1501"/>
      <c r="AA64" s="1501"/>
      <c r="AB64" s="1501"/>
      <c r="AC64" s="1501"/>
      <c r="AD64" s="1501"/>
      <c r="AE64" s="1501"/>
      <c r="AF64" s="1501"/>
    </row>
    <row r="65" spans="1:32" ht="12.95" customHeight="1">
      <c r="A65" s="1436"/>
      <c r="B65" s="1517"/>
      <c r="C65" s="1437"/>
      <c r="D65" s="1438"/>
      <c r="E65" s="1439"/>
      <c r="F65" s="1421"/>
      <c r="G65" s="1430"/>
      <c r="H65" s="1440"/>
      <c r="I65" s="1440"/>
      <c r="J65" s="1441"/>
      <c r="K65" s="1440"/>
      <c r="L65" s="1440"/>
      <c r="M65" s="1440"/>
      <c r="N65" s="1430"/>
      <c r="O65" s="1434"/>
      <c r="P65" s="1434"/>
      <c r="Q65" s="1442"/>
      <c r="R65" s="1434"/>
      <c r="S65" s="1440"/>
      <c r="T65" s="1440"/>
      <c r="U65" s="1421"/>
      <c r="V65" s="1432"/>
      <c r="W65" s="1432"/>
      <c r="X65" s="1434"/>
      <c r="Y65" s="1434"/>
      <c r="Z65" s="1501"/>
      <c r="AA65" s="1501"/>
      <c r="AB65" s="1501"/>
      <c r="AC65" s="1501"/>
      <c r="AD65" s="1501"/>
      <c r="AE65" s="1501"/>
      <c r="AF65" s="1501"/>
    </row>
    <row r="66" spans="1:32" ht="12.95" customHeight="1">
      <c r="A66" s="1436"/>
      <c r="B66" s="1517"/>
      <c r="C66" s="1437"/>
      <c r="D66" s="1438"/>
      <c r="E66" s="1439"/>
      <c r="F66" s="1421"/>
      <c r="G66" s="1430"/>
      <c r="H66" s="1440"/>
      <c r="I66" s="1440"/>
      <c r="J66" s="1441"/>
      <c r="K66" s="1440"/>
      <c r="L66" s="1440"/>
      <c r="M66" s="1440"/>
      <c r="N66" s="1430"/>
      <c r="O66" s="1434"/>
      <c r="P66" s="1434"/>
      <c r="Q66" s="1442"/>
      <c r="R66" s="1434"/>
      <c r="S66" s="1440"/>
      <c r="T66" s="1440"/>
      <c r="U66" s="1421"/>
      <c r="V66" s="1432"/>
      <c r="W66" s="1432"/>
      <c r="X66" s="1434"/>
      <c r="Y66" s="1434"/>
      <c r="Z66" s="1501"/>
      <c r="AA66" s="1501"/>
      <c r="AB66" s="1501"/>
      <c r="AC66" s="1501"/>
      <c r="AD66" s="1501"/>
      <c r="AE66" s="1501"/>
      <c r="AF66" s="1501"/>
    </row>
    <row r="67" spans="1:32" ht="12.95" customHeight="1">
      <c r="A67" s="1436"/>
      <c r="B67" s="1517"/>
      <c r="C67" s="1437"/>
      <c r="D67" s="1438"/>
      <c r="E67" s="1439"/>
      <c r="F67" s="1421"/>
      <c r="G67" s="1430"/>
      <c r="H67" s="1440"/>
      <c r="I67" s="1440"/>
      <c r="J67" s="1441"/>
      <c r="K67" s="1440"/>
      <c r="L67" s="1440"/>
      <c r="M67" s="1440"/>
      <c r="N67" s="1430"/>
      <c r="O67" s="1434"/>
      <c r="P67" s="1434"/>
      <c r="Q67" s="1442"/>
      <c r="R67" s="1434"/>
      <c r="S67" s="1440"/>
      <c r="T67" s="1440"/>
      <c r="U67" s="1421"/>
      <c r="V67" s="1432"/>
      <c r="W67" s="1432"/>
      <c r="X67" s="1434"/>
      <c r="Y67" s="1434"/>
      <c r="Z67" s="1501"/>
      <c r="AA67" s="1501"/>
      <c r="AB67" s="1501"/>
      <c r="AC67" s="1501"/>
      <c r="AD67" s="1501"/>
      <c r="AE67" s="1501"/>
      <c r="AF67" s="1501"/>
    </row>
    <row r="68" spans="1:32" ht="12.95" customHeight="1">
      <c r="A68" s="1436"/>
      <c r="B68" s="1517"/>
      <c r="C68" s="1437"/>
      <c r="D68" s="1438"/>
      <c r="E68" s="1439"/>
      <c r="F68" s="1421"/>
      <c r="G68" s="1430"/>
      <c r="H68" s="1440"/>
      <c r="I68" s="1440"/>
      <c r="J68" s="1441"/>
      <c r="K68" s="1440"/>
      <c r="L68" s="1440"/>
      <c r="M68" s="1440"/>
      <c r="N68" s="1430"/>
      <c r="O68" s="1434"/>
      <c r="P68" s="1434"/>
      <c r="Q68" s="1442"/>
      <c r="R68" s="1434"/>
      <c r="S68" s="1440"/>
      <c r="T68" s="1440"/>
      <c r="U68" s="1421"/>
      <c r="V68" s="1432"/>
      <c r="W68" s="1432"/>
      <c r="X68" s="1434"/>
      <c r="Y68" s="1434"/>
      <c r="Z68" s="1501"/>
      <c r="AA68" s="1501"/>
      <c r="AB68" s="1501"/>
      <c r="AC68" s="1501"/>
      <c r="AD68" s="1501"/>
      <c r="AE68" s="1501"/>
      <c r="AF68" s="1501"/>
    </row>
    <row r="69" spans="1:32" ht="12.95" customHeight="1">
      <c r="A69" s="1436"/>
      <c r="B69" s="1517"/>
      <c r="C69" s="1437"/>
      <c r="D69" s="1438"/>
      <c r="E69" s="1439"/>
      <c r="F69" s="1421"/>
      <c r="G69" s="1430"/>
      <c r="H69" s="1440"/>
      <c r="I69" s="1440"/>
      <c r="J69" s="1441"/>
      <c r="K69" s="1440"/>
      <c r="L69" s="1440"/>
      <c r="M69" s="1440"/>
      <c r="N69" s="1430"/>
      <c r="O69" s="1434"/>
      <c r="P69" s="1434"/>
      <c r="Q69" s="1442"/>
      <c r="R69" s="1434"/>
      <c r="S69" s="1440"/>
      <c r="T69" s="1440"/>
      <c r="U69" s="1421"/>
      <c r="V69" s="1432"/>
      <c r="W69" s="1432"/>
      <c r="X69" s="1434"/>
      <c r="Y69" s="1434"/>
      <c r="Z69" s="1501"/>
      <c r="AA69" s="1501"/>
      <c r="AB69" s="1501"/>
      <c r="AC69" s="1501"/>
      <c r="AD69" s="1501"/>
      <c r="AE69" s="1501"/>
      <c r="AF69" s="1501"/>
    </row>
    <row r="70" spans="1:32" ht="12.95" customHeight="1">
      <c r="A70" s="1436"/>
      <c r="B70" s="1517"/>
      <c r="C70" s="1437"/>
      <c r="D70" s="1438"/>
      <c r="E70" s="1439"/>
      <c r="F70" s="1421"/>
      <c r="G70" s="1430"/>
      <c r="H70" s="1440"/>
      <c r="I70" s="1440"/>
      <c r="J70" s="1441"/>
      <c r="K70" s="1440"/>
      <c r="L70" s="1440"/>
      <c r="M70" s="1440"/>
      <c r="N70" s="1430"/>
      <c r="O70" s="1434"/>
      <c r="P70" s="1434"/>
      <c r="Q70" s="1442"/>
      <c r="R70" s="1434"/>
      <c r="S70" s="1440"/>
      <c r="T70" s="1440"/>
      <c r="U70" s="1421"/>
      <c r="V70" s="1432"/>
      <c r="W70" s="1432"/>
      <c r="X70" s="1434"/>
      <c r="Y70" s="1434"/>
      <c r="Z70" s="1501"/>
      <c r="AA70" s="1501"/>
      <c r="AB70" s="1501"/>
      <c r="AC70" s="1501"/>
      <c r="AD70" s="1501"/>
      <c r="AE70" s="1501"/>
      <c r="AF70" s="1501"/>
    </row>
    <row r="71" spans="1:32" ht="12.95" customHeight="1">
      <c r="A71" s="1436"/>
      <c r="B71" s="1517"/>
      <c r="C71" s="1437"/>
      <c r="D71" s="1438"/>
      <c r="E71" s="1439"/>
      <c r="F71" s="1421"/>
      <c r="G71" s="1430"/>
      <c r="H71" s="1440"/>
      <c r="I71" s="1440"/>
      <c r="J71" s="1441"/>
      <c r="K71" s="1440"/>
      <c r="L71" s="1440"/>
      <c r="M71" s="1440"/>
      <c r="N71" s="1430"/>
      <c r="O71" s="1434"/>
      <c r="P71" s="1434"/>
      <c r="Q71" s="1442"/>
      <c r="R71" s="1434"/>
      <c r="S71" s="1440"/>
      <c r="T71" s="1440"/>
      <c r="U71" s="1421"/>
      <c r="V71" s="1432"/>
      <c r="W71" s="1432"/>
      <c r="X71" s="1434"/>
      <c r="Y71" s="1434"/>
      <c r="Z71" s="1501"/>
      <c r="AA71" s="1501"/>
      <c r="AB71" s="1501"/>
      <c r="AC71" s="1501"/>
      <c r="AD71" s="1501"/>
      <c r="AE71" s="1501"/>
      <c r="AF71" s="1501"/>
    </row>
    <row r="72" spans="1:32" ht="12.95" customHeight="1">
      <c r="A72" s="1436"/>
      <c r="B72" s="1517"/>
      <c r="C72" s="1437"/>
      <c r="D72" s="1438"/>
      <c r="E72" s="1439"/>
      <c r="F72" s="1421"/>
      <c r="G72" s="1430"/>
      <c r="H72" s="1440"/>
      <c r="I72" s="1440"/>
      <c r="J72" s="1441"/>
      <c r="K72" s="1440"/>
      <c r="L72" s="1440"/>
      <c r="M72" s="1440"/>
      <c r="N72" s="1430"/>
      <c r="O72" s="1434"/>
      <c r="P72" s="1434"/>
      <c r="Q72" s="1442"/>
      <c r="R72" s="1434"/>
      <c r="S72" s="1440"/>
      <c r="T72" s="1440"/>
      <c r="U72" s="1421"/>
      <c r="V72" s="1432"/>
      <c r="W72" s="1432"/>
      <c r="X72" s="1434"/>
      <c r="Y72" s="1434"/>
      <c r="Z72" s="1501"/>
      <c r="AA72" s="1501"/>
      <c r="AB72" s="1501"/>
      <c r="AC72" s="1501"/>
      <c r="AD72" s="1501"/>
      <c r="AE72" s="1501"/>
      <c r="AF72" s="1501"/>
    </row>
    <row r="73" spans="1:32" ht="12.95" customHeight="1">
      <c r="A73" s="1436"/>
      <c r="B73" s="1517"/>
      <c r="C73" s="1437"/>
      <c r="D73" s="1438"/>
      <c r="E73" s="1439"/>
      <c r="F73" s="1421"/>
      <c r="G73" s="1430"/>
      <c r="H73" s="1440"/>
      <c r="I73" s="1440"/>
      <c r="J73" s="1441"/>
      <c r="K73" s="1440"/>
      <c r="L73" s="1440"/>
      <c r="M73" s="1440"/>
      <c r="N73" s="1430"/>
      <c r="O73" s="1434"/>
      <c r="P73" s="1434"/>
      <c r="Q73" s="1442"/>
      <c r="R73" s="1434"/>
      <c r="S73" s="1440"/>
      <c r="T73" s="1440"/>
      <c r="U73" s="1421"/>
      <c r="V73" s="1432"/>
      <c r="W73" s="1432"/>
      <c r="X73" s="1434"/>
      <c r="Y73" s="1434"/>
      <c r="Z73" s="1501"/>
      <c r="AA73" s="1501"/>
      <c r="AB73" s="1501"/>
      <c r="AC73" s="1501"/>
      <c r="AD73" s="1501"/>
      <c r="AE73" s="1501"/>
      <c r="AF73" s="1501"/>
    </row>
    <row r="74" spans="1:32" ht="12.95" customHeight="1">
      <c r="A74" s="1436"/>
      <c r="B74" s="1517"/>
      <c r="C74" s="1437"/>
      <c r="D74" s="1438"/>
      <c r="E74" s="1439"/>
      <c r="F74" s="1421"/>
      <c r="G74" s="1430"/>
      <c r="H74" s="1440"/>
      <c r="I74" s="1440"/>
      <c r="J74" s="1441"/>
      <c r="K74" s="1440"/>
      <c r="L74" s="1440"/>
      <c r="M74" s="1440"/>
      <c r="N74" s="1430"/>
      <c r="O74" s="1434"/>
      <c r="P74" s="1434"/>
      <c r="Q74" s="1442"/>
      <c r="R74" s="1434"/>
      <c r="S74" s="1440"/>
      <c r="T74" s="1440"/>
      <c r="U74" s="1421"/>
      <c r="V74" s="1432"/>
      <c r="W74" s="1432"/>
      <c r="X74" s="1434"/>
      <c r="Y74" s="1434"/>
      <c r="Z74" s="1501"/>
      <c r="AA74" s="1501"/>
      <c r="AB74" s="1501"/>
      <c r="AC74" s="1501"/>
      <c r="AD74" s="1501"/>
      <c r="AE74" s="1501"/>
      <c r="AF74" s="1501"/>
    </row>
    <row r="75" spans="1:32" ht="12.95" customHeight="1">
      <c r="A75" s="1436"/>
      <c r="B75" s="1517"/>
      <c r="C75" s="1437"/>
      <c r="D75" s="1438"/>
      <c r="E75" s="1439"/>
      <c r="F75" s="1421"/>
      <c r="G75" s="1430"/>
      <c r="H75" s="1440"/>
      <c r="I75" s="1440"/>
      <c r="J75" s="1441"/>
      <c r="K75" s="1440"/>
      <c r="L75" s="1440"/>
      <c r="M75" s="1440"/>
      <c r="N75" s="1430"/>
      <c r="O75" s="1434"/>
      <c r="P75" s="1434"/>
      <c r="Q75" s="1442"/>
      <c r="R75" s="1434"/>
      <c r="S75" s="1440"/>
      <c r="T75" s="1440"/>
      <c r="U75" s="1421"/>
      <c r="V75" s="1432"/>
      <c r="W75" s="1432"/>
      <c r="X75" s="1434"/>
      <c r="Y75" s="1434"/>
      <c r="Z75" s="1501"/>
      <c r="AA75" s="1501"/>
      <c r="AB75" s="1501"/>
      <c r="AC75" s="1501"/>
      <c r="AD75" s="1501"/>
      <c r="AE75" s="1501"/>
      <c r="AF75" s="1501"/>
    </row>
    <row r="76" spans="1:32" ht="12.95" customHeight="1">
      <c r="A76" s="1436"/>
      <c r="B76" s="1517"/>
      <c r="C76" s="1437"/>
      <c r="D76" s="1438"/>
      <c r="E76" s="1439"/>
      <c r="F76" s="1421"/>
      <c r="G76" s="1430"/>
      <c r="H76" s="1440"/>
      <c r="I76" s="1440"/>
      <c r="J76" s="1441"/>
      <c r="K76" s="1440"/>
      <c r="L76" s="1440"/>
      <c r="M76" s="1440"/>
      <c r="N76" s="1430"/>
      <c r="O76" s="1434"/>
      <c r="P76" s="1434"/>
      <c r="Q76" s="1442"/>
      <c r="R76" s="1434"/>
      <c r="S76" s="1440"/>
      <c r="T76" s="1440"/>
      <c r="U76" s="1421"/>
      <c r="V76" s="1432"/>
      <c r="W76" s="1432"/>
      <c r="X76" s="1434"/>
      <c r="Y76" s="1434"/>
      <c r="Z76" s="1501"/>
      <c r="AA76" s="1501"/>
      <c r="AB76" s="1501"/>
      <c r="AC76" s="1501"/>
      <c r="AD76" s="1501"/>
      <c r="AE76" s="1501"/>
      <c r="AF76" s="1501"/>
    </row>
    <row r="77" spans="1:32" ht="12.95" customHeight="1">
      <c r="A77" s="1436"/>
      <c r="B77" s="1517"/>
      <c r="C77" s="1437"/>
      <c r="D77" s="1438"/>
      <c r="E77" s="1439"/>
      <c r="F77" s="1421"/>
      <c r="G77" s="1430"/>
      <c r="H77" s="1440"/>
      <c r="I77" s="1440"/>
      <c r="J77" s="1441"/>
      <c r="K77" s="1440"/>
      <c r="L77" s="1440"/>
      <c r="M77" s="1440"/>
      <c r="N77" s="1430"/>
      <c r="O77" s="1434"/>
      <c r="P77" s="1434"/>
      <c r="Q77" s="1442"/>
      <c r="R77" s="1434"/>
      <c r="S77" s="1440"/>
      <c r="T77" s="1440"/>
      <c r="U77" s="1421"/>
      <c r="V77" s="1432"/>
      <c r="W77" s="1432"/>
      <c r="X77" s="1434"/>
      <c r="Y77" s="1434"/>
      <c r="Z77" s="1501"/>
      <c r="AA77" s="1501"/>
      <c r="AB77" s="1501"/>
      <c r="AC77" s="1501"/>
      <c r="AD77" s="1501"/>
      <c r="AE77" s="1501"/>
      <c r="AF77" s="1501"/>
    </row>
    <row r="78" spans="1:32" ht="12.95" customHeight="1">
      <c r="A78" s="1436"/>
      <c r="B78" s="1517"/>
      <c r="C78" s="1437"/>
      <c r="D78" s="1438"/>
      <c r="E78" s="1439"/>
      <c r="F78" s="1421"/>
      <c r="G78" s="1430"/>
      <c r="H78" s="1440"/>
      <c r="I78" s="1440"/>
      <c r="J78" s="1441"/>
      <c r="K78" s="1440"/>
      <c r="L78" s="1440"/>
      <c r="M78" s="1440"/>
      <c r="N78" s="1430"/>
      <c r="O78" s="1434"/>
      <c r="P78" s="1434"/>
      <c r="Q78" s="1442"/>
      <c r="R78" s="1434"/>
      <c r="S78" s="1440"/>
      <c r="T78" s="1440"/>
      <c r="U78" s="1421"/>
      <c r="V78" s="1432"/>
      <c r="W78" s="1432"/>
      <c r="X78" s="1434"/>
      <c r="Y78" s="1434"/>
      <c r="Z78" s="1501"/>
      <c r="AA78" s="1501"/>
      <c r="AB78" s="1501"/>
      <c r="AC78" s="1501"/>
      <c r="AD78" s="1501"/>
      <c r="AE78" s="1501"/>
      <c r="AF78" s="1501"/>
    </row>
    <row r="79" spans="1:32" ht="12.95" customHeight="1">
      <c r="A79" s="1436"/>
      <c r="B79" s="1517"/>
      <c r="C79" s="1437"/>
      <c r="D79" s="1438"/>
      <c r="E79" s="1439"/>
      <c r="F79" s="1421"/>
      <c r="G79" s="1430"/>
      <c r="H79" s="1440"/>
      <c r="I79" s="1440"/>
      <c r="J79" s="1441"/>
      <c r="K79" s="1440"/>
      <c r="L79" s="1440"/>
      <c r="M79" s="1440"/>
      <c r="N79" s="1430"/>
      <c r="O79" s="1434"/>
      <c r="P79" s="1434"/>
      <c r="Q79" s="1442"/>
      <c r="R79" s="1434"/>
      <c r="S79" s="1440"/>
      <c r="T79" s="1440"/>
      <c r="U79" s="1421"/>
      <c r="V79" s="1432"/>
      <c r="W79" s="1432"/>
      <c r="X79" s="1434"/>
      <c r="Y79" s="1434"/>
      <c r="Z79" s="1501"/>
      <c r="AA79" s="1501"/>
      <c r="AB79" s="1501"/>
      <c r="AC79" s="1501"/>
      <c r="AD79" s="1501"/>
      <c r="AE79" s="1501"/>
      <c r="AF79" s="1501"/>
    </row>
    <row r="80" spans="1:32" ht="12.95" customHeight="1">
      <c r="A80" s="1436"/>
      <c r="B80" s="1517"/>
      <c r="C80" s="1437"/>
      <c r="D80" s="1438"/>
      <c r="E80" s="1439"/>
      <c r="F80" s="1421"/>
      <c r="G80" s="1430"/>
      <c r="H80" s="1440"/>
      <c r="I80" s="1440"/>
      <c r="J80" s="1441"/>
      <c r="K80" s="1440"/>
      <c r="L80" s="1440"/>
      <c r="M80" s="1440"/>
      <c r="N80" s="1430"/>
      <c r="O80" s="1434"/>
      <c r="P80" s="1434"/>
      <c r="Q80" s="1442"/>
      <c r="R80" s="1434"/>
      <c r="S80" s="1440"/>
      <c r="T80" s="1440"/>
      <c r="U80" s="1421"/>
      <c r="V80" s="1432"/>
      <c r="W80" s="1432"/>
      <c r="X80" s="1434"/>
      <c r="Y80" s="1434"/>
      <c r="Z80" s="1501"/>
      <c r="AA80" s="1501"/>
      <c r="AB80" s="1501"/>
      <c r="AC80" s="1501"/>
      <c r="AD80" s="1501"/>
      <c r="AE80" s="1501"/>
      <c r="AF80" s="1501"/>
    </row>
    <row r="81" spans="1:32" ht="12.95" customHeight="1">
      <c r="A81" s="1436"/>
      <c r="B81" s="1517"/>
      <c r="C81" s="1437"/>
      <c r="D81" s="1438"/>
      <c r="E81" s="1439"/>
      <c r="F81" s="1421"/>
      <c r="G81" s="1430"/>
      <c r="H81" s="1440"/>
      <c r="I81" s="1440"/>
      <c r="J81" s="1441"/>
      <c r="K81" s="1440"/>
      <c r="L81" s="1440"/>
      <c r="M81" s="1440"/>
      <c r="N81" s="1430"/>
      <c r="O81" s="1434"/>
      <c r="P81" s="1434"/>
      <c r="Q81" s="1442"/>
      <c r="R81" s="1434"/>
      <c r="S81" s="1440"/>
      <c r="T81" s="1440"/>
      <c r="U81" s="1421"/>
      <c r="V81" s="1432"/>
      <c r="W81" s="1432"/>
      <c r="X81" s="1434"/>
      <c r="Y81" s="1434"/>
      <c r="Z81" s="1501"/>
      <c r="AA81" s="1501"/>
      <c r="AB81" s="1501"/>
      <c r="AC81" s="1501"/>
      <c r="AD81" s="1501"/>
      <c r="AE81" s="1501"/>
      <c r="AF81" s="1501"/>
    </row>
    <row r="82" spans="1:32" ht="12.95" customHeight="1">
      <c r="A82" s="1436"/>
      <c r="B82" s="1517"/>
      <c r="C82" s="1437"/>
      <c r="D82" s="1438"/>
      <c r="E82" s="1439"/>
      <c r="F82" s="1421"/>
      <c r="G82" s="1430"/>
      <c r="H82" s="1440"/>
      <c r="I82" s="1440"/>
      <c r="J82" s="1441"/>
      <c r="K82" s="1440"/>
      <c r="L82" s="1440"/>
      <c r="M82" s="1440"/>
      <c r="N82" s="1430"/>
      <c r="O82" s="1434"/>
      <c r="P82" s="1434"/>
      <c r="Q82" s="1442"/>
      <c r="R82" s="1434"/>
      <c r="S82" s="1440"/>
      <c r="T82" s="1440"/>
      <c r="U82" s="1421"/>
      <c r="V82" s="1432"/>
      <c r="W82" s="1432"/>
      <c r="X82" s="1434"/>
      <c r="Y82" s="1434"/>
      <c r="Z82" s="1501"/>
      <c r="AA82" s="1501"/>
      <c r="AB82" s="1501"/>
      <c r="AC82" s="1501"/>
      <c r="AD82" s="1501"/>
      <c r="AE82" s="1501"/>
      <c r="AF82" s="1501"/>
    </row>
    <row r="83" spans="1:32" ht="12.95" customHeight="1">
      <c r="A83" s="1436"/>
      <c r="B83" s="1517"/>
      <c r="C83" s="1437"/>
      <c r="D83" s="1438"/>
      <c r="E83" s="1439"/>
      <c r="F83" s="1421"/>
      <c r="G83" s="1430"/>
      <c r="H83" s="1440"/>
      <c r="I83" s="1440"/>
      <c r="J83" s="1441"/>
      <c r="K83" s="1440"/>
      <c r="L83" s="1440"/>
      <c r="M83" s="1440"/>
      <c r="N83" s="1430"/>
      <c r="O83" s="1434"/>
      <c r="P83" s="1434"/>
      <c r="Q83" s="1442"/>
      <c r="R83" s="1434"/>
      <c r="S83" s="1440"/>
      <c r="T83" s="1440"/>
      <c r="U83" s="1421"/>
      <c r="V83" s="1432"/>
      <c r="W83" s="1432"/>
      <c r="X83" s="1434"/>
      <c r="Y83" s="1434"/>
      <c r="Z83" s="1501"/>
      <c r="AA83" s="1501"/>
      <c r="AB83" s="1501"/>
      <c r="AC83" s="1501"/>
      <c r="AD83" s="1501"/>
      <c r="AE83" s="1501"/>
      <c r="AF83" s="1501"/>
    </row>
    <row r="84" spans="1:32" ht="12.95" customHeight="1">
      <c r="A84" s="1436"/>
      <c r="B84" s="1517"/>
      <c r="C84" s="1437"/>
      <c r="D84" s="1438"/>
      <c r="E84" s="1439"/>
      <c r="F84" s="1421"/>
      <c r="G84" s="1430"/>
      <c r="H84" s="1440"/>
      <c r="I84" s="1440"/>
      <c r="J84" s="1441"/>
      <c r="K84" s="1440"/>
      <c r="L84" s="1440"/>
      <c r="M84" s="1440"/>
      <c r="N84" s="1430"/>
      <c r="O84" s="1434"/>
      <c r="P84" s="1434"/>
      <c r="Q84" s="1442"/>
      <c r="R84" s="1434"/>
      <c r="S84" s="1440"/>
      <c r="T84" s="1440"/>
      <c r="U84" s="1421"/>
      <c r="V84" s="1432"/>
      <c r="W84" s="1432"/>
      <c r="X84" s="1434"/>
      <c r="Y84" s="1434"/>
      <c r="Z84" s="1501"/>
      <c r="AA84" s="1501"/>
      <c r="AB84" s="1501"/>
      <c r="AC84" s="1501"/>
      <c r="AD84" s="1501"/>
      <c r="AE84" s="1501"/>
      <c r="AF84" s="1501"/>
    </row>
    <row r="85" spans="1:32" ht="12.95" customHeight="1">
      <c r="A85" s="1436"/>
      <c r="B85" s="1517"/>
      <c r="C85" s="1437"/>
      <c r="D85" s="1438"/>
      <c r="E85" s="1439"/>
      <c r="F85" s="1421"/>
      <c r="G85" s="1430"/>
      <c r="H85" s="1440"/>
      <c r="I85" s="1440"/>
      <c r="J85" s="1441"/>
      <c r="K85" s="1440"/>
      <c r="L85" s="1440"/>
      <c r="M85" s="1440"/>
      <c r="N85" s="1430"/>
      <c r="O85" s="1434"/>
      <c r="P85" s="1434"/>
      <c r="Q85" s="1442"/>
      <c r="R85" s="1434"/>
      <c r="S85" s="1440"/>
      <c r="T85" s="1440"/>
      <c r="U85" s="1421"/>
      <c r="V85" s="1432"/>
      <c r="W85" s="1432"/>
      <c r="X85" s="1434"/>
      <c r="Y85" s="1434"/>
      <c r="Z85" s="1501"/>
      <c r="AA85" s="1501"/>
      <c r="AB85" s="1501"/>
      <c r="AC85" s="1501"/>
      <c r="AD85" s="1501"/>
      <c r="AE85" s="1501"/>
      <c r="AF85" s="1501"/>
    </row>
    <row r="86" spans="1:32" ht="12.95" customHeight="1">
      <c r="A86" s="1436"/>
      <c r="B86" s="1517"/>
      <c r="C86" s="1437"/>
      <c r="D86" s="1438"/>
      <c r="E86" s="1439"/>
      <c r="F86" s="1421"/>
      <c r="G86" s="1430"/>
      <c r="H86" s="1440"/>
      <c r="I86" s="1440"/>
      <c r="J86" s="1441"/>
      <c r="K86" s="1440"/>
      <c r="L86" s="1440"/>
      <c r="M86" s="1440"/>
      <c r="N86" s="1430"/>
      <c r="O86" s="1434"/>
      <c r="P86" s="1434"/>
      <c r="Q86" s="1442"/>
      <c r="R86" s="1434"/>
      <c r="S86" s="1440"/>
      <c r="T86" s="1440"/>
      <c r="U86" s="1421"/>
      <c r="V86" s="1432"/>
      <c r="W86" s="1432"/>
      <c r="X86" s="1434"/>
      <c r="Y86" s="1434"/>
      <c r="Z86" s="1501"/>
      <c r="AA86" s="1501"/>
      <c r="AB86" s="1501"/>
      <c r="AC86" s="1501"/>
      <c r="AD86" s="1501"/>
      <c r="AE86" s="1501"/>
      <c r="AF86" s="1501"/>
    </row>
    <row r="87" spans="1:32" ht="12.95" customHeight="1">
      <c r="A87" s="1436"/>
      <c r="B87" s="1517"/>
      <c r="C87" s="1437"/>
      <c r="D87" s="1438"/>
      <c r="E87" s="1439"/>
      <c r="F87" s="1421"/>
      <c r="G87" s="1430"/>
      <c r="H87" s="1440"/>
      <c r="I87" s="1440"/>
      <c r="J87" s="1441"/>
      <c r="K87" s="1440"/>
      <c r="L87" s="1440"/>
      <c r="M87" s="1440"/>
      <c r="N87" s="1430"/>
      <c r="O87" s="1434"/>
      <c r="P87" s="1434"/>
      <c r="Q87" s="1442"/>
      <c r="R87" s="1434"/>
      <c r="S87" s="1440"/>
      <c r="T87" s="1440"/>
      <c r="U87" s="1421"/>
      <c r="V87" s="1432"/>
      <c r="W87" s="1432"/>
      <c r="X87" s="1434"/>
      <c r="Y87" s="1434"/>
      <c r="Z87" s="1501"/>
      <c r="AA87" s="1501"/>
      <c r="AB87" s="1501"/>
      <c r="AC87" s="1501"/>
      <c r="AD87" s="1501"/>
      <c r="AE87" s="1501"/>
      <c r="AF87" s="1501"/>
    </row>
    <row r="88" spans="1:32" ht="12.95" customHeight="1">
      <c r="A88" s="1436"/>
      <c r="B88" s="1517"/>
      <c r="C88" s="1437"/>
      <c r="D88" s="1438"/>
      <c r="E88" s="1439"/>
      <c r="F88" s="1421"/>
      <c r="G88" s="1430"/>
      <c r="H88" s="1440"/>
      <c r="I88" s="1440"/>
      <c r="J88" s="1441"/>
      <c r="K88" s="1440"/>
      <c r="L88" s="1440"/>
      <c r="M88" s="1440"/>
      <c r="N88" s="1430"/>
      <c r="O88" s="1434"/>
      <c r="P88" s="1434"/>
      <c r="Q88" s="1442"/>
      <c r="R88" s="1434"/>
      <c r="S88" s="1440"/>
      <c r="T88" s="1440"/>
      <c r="U88" s="1421"/>
      <c r="V88" s="1432"/>
      <c r="W88" s="1432"/>
      <c r="X88" s="1434"/>
      <c r="Y88" s="1434"/>
      <c r="Z88" s="1501"/>
      <c r="AA88" s="1501"/>
      <c r="AB88" s="1501"/>
      <c r="AC88" s="1501"/>
      <c r="AD88" s="1501"/>
      <c r="AE88" s="1501"/>
      <c r="AF88" s="1501"/>
    </row>
    <row r="89" spans="1:32" ht="12.95" customHeight="1">
      <c r="A89" s="1436"/>
      <c r="B89" s="1517"/>
      <c r="C89" s="1437"/>
      <c r="D89" s="1438"/>
      <c r="E89" s="1439"/>
      <c r="F89" s="1421"/>
      <c r="G89" s="1430"/>
      <c r="H89" s="1440"/>
      <c r="I89" s="1440"/>
      <c r="J89" s="1441"/>
      <c r="K89" s="1440"/>
      <c r="L89" s="1440"/>
      <c r="M89" s="1440"/>
      <c r="N89" s="1430"/>
      <c r="O89" s="1434"/>
      <c r="P89" s="1434"/>
      <c r="Q89" s="1442"/>
      <c r="R89" s="1434"/>
      <c r="S89" s="1440"/>
      <c r="T89" s="1440"/>
      <c r="U89" s="1421"/>
      <c r="V89" s="1432"/>
      <c r="W89" s="1432"/>
      <c r="X89" s="1434"/>
      <c r="Y89" s="1434"/>
      <c r="Z89" s="1501"/>
      <c r="AA89" s="1501"/>
      <c r="AB89" s="1501"/>
      <c r="AC89" s="1501"/>
      <c r="AD89" s="1501"/>
      <c r="AE89" s="1501"/>
      <c r="AF89" s="1501"/>
    </row>
    <row r="90" spans="1:32" ht="12.95" customHeight="1">
      <c r="A90" s="1436"/>
      <c r="B90" s="1517"/>
      <c r="C90" s="1437"/>
      <c r="D90" s="1438"/>
      <c r="E90" s="1439"/>
      <c r="F90" s="1421"/>
      <c r="G90" s="1430"/>
      <c r="H90" s="1440"/>
      <c r="I90" s="1440"/>
      <c r="J90" s="1441"/>
      <c r="K90" s="1440"/>
      <c r="L90" s="1440"/>
      <c r="M90" s="1440"/>
      <c r="N90" s="1430"/>
      <c r="O90" s="1434"/>
      <c r="P90" s="1434"/>
      <c r="Q90" s="1442"/>
      <c r="R90" s="1434"/>
      <c r="S90" s="1440"/>
      <c r="T90" s="1440"/>
      <c r="U90" s="1421"/>
      <c r="V90" s="1432"/>
      <c r="W90" s="1432"/>
      <c r="X90" s="1434"/>
      <c r="Y90" s="1434"/>
      <c r="Z90" s="1501"/>
      <c r="AA90" s="1501"/>
      <c r="AB90" s="1501"/>
      <c r="AC90" s="1501"/>
      <c r="AD90" s="1501"/>
      <c r="AE90" s="1501"/>
      <c r="AF90" s="1501"/>
    </row>
    <row r="91" spans="1:32" ht="12.95" customHeight="1">
      <c r="A91" s="1436"/>
      <c r="B91" s="1517"/>
      <c r="C91" s="1437"/>
      <c r="D91" s="1438"/>
      <c r="E91" s="1439"/>
      <c r="F91" s="1421"/>
      <c r="G91" s="1430"/>
      <c r="H91" s="1440"/>
      <c r="I91" s="1440"/>
      <c r="J91" s="1441"/>
      <c r="K91" s="1440"/>
      <c r="L91" s="1440"/>
      <c r="M91" s="1440"/>
      <c r="N91" s="1430"/>
      <c r="O91" s="1434"/>
      <c r="P91" s="1434"/>
      <c r="Q91" s="1442"/>
      <c r="R91" s="1434"/>
      <c r="S91" s="1440"/>
      <c r="T91" s="1440"/>
      <c r="U91" s="1421"/>
      <c r="V91" s="1432"/>
      <c r="W91" s="1432"/>
      <c r="X91" s="1434"/>
      <c r="Y91" s="1434"/>
      <c r="Z91" s="1501"/>
      <c r="AA91" s="1501"/>
      <c r="AB91" s="1501"/>
      <c r="AC91" s="1501"/>
      <c r="AD91" s="1501"/>
      <c r="AE91" s="1501"/>
      <c r="AF91" s="1501"/>
    </row>
    <row r="92" spans="1:32" ht="15">
      <c r="A92" s="1436"/>
      <c r="B92" s="1517"/>
      <c r="C92" s="1437"/>
      <c r="D92" s="1438"/>
      <c r="E92" s="1439"/>
      <c r="F92" s="1421"/>
      <c r="G92" s="1430"/>
      <c r="H92" s="1440"/>
      <c r="I92" s="1440"/>
      <c r="J92" s="1441"/>
      <c r="K92" s="1440"/>
      <c r="L92" s="1440"/>
      <c r="M92" s="1440"/>
      <c r="N92" s="1430"/>
      <c r="O92" s="1434"/>
      <c r="P92" s="1434"/>
      <c r="Q92" s="1442"/>
      <c r="R92" s="1434"/>
      <c r="S92" s="1440"/>
      <c r="T92" s="1440"/>
      <c r="U92" s="1421"/>
      <c r="V92" s="1432"/>
      <c r="W92" s="1432"/>
      <c r="X92" s="1434"/>
      <c r="Y92" s="1434"/>
      <c r="Z92" s="1501"/>
      <c r="AA92" s="1501"/>
      <c r="AB92" s="1501"/>
      <c r="AC92" s="1501"/>
      <c r="AD92" s="1501"/>
      <c r="AE92" s="1501"/>
      <c r="AF92" s="1501"/>
    </row>
    <row r="93" spans="1:32" ht="15">
      <c r="A93" s="1436"/>
      <c r="B93" s="1517"/>
      <c r="C93" s="1437"/>
      <c r="D93" s="1438"/>
      <c r="E93" s="1439"/>
      <c r="F93" s="1421"/>
      <c r="G93" s="1430"/>
      <c r="H93" s="1440"/>
      <c r="I93" s="1440"/>
      <c r="J93" s="1441"/>
      <c r="K93" s="1440"/>
      <c r="L93" s="1440"/>
      <c r="M93" s="1440"/>
      <c r="N93" s="1430"/>
      <c r="O93" s="1434"/>
      <c r="P93" s="1434"/>
      <c r="Q93" s="1442"/>
      <c r="R93" s="1434"/>
      <c r="S93" s="1440"/>
      <c r="T93" s="1440"/>
      <c r="U93" s="1421"/>
      <c r="V93" s="1432"/>
      <c r="W93" s="1432"/>
      <c r="X93" s="1434"/>
      <c r="Y93" s="1434"/>
      <c r="Z93" s="1501"/>
      <c r="AA93" s="1501"/>
      <c r="AB93" s="1501"/>
      <c r="AC93" s="1501"/>
      <c r="AD93" s="1501"/>
      <c r="AE93" s="1501"/>
      <c r="AF93" s="1501"/>
    </row>
    <row r="94" spans="1:32" ht="15">
      <c r="A94" s="1436"/>
      <c r="B94" s="1517"/>
      <c r="C94" s="1437"/>
      <c r="D94" s="1438"/>
      <c r="E94" s="1439"/>
      <c r="F94" s="1421"/>
      <c r="G94" s="1430"/>
      <c r="H94" s="1440"/>
      <c r="I94" s="1440"/>
      <c r="J94" s="1441"/>
      <c r="K94" s="1440"/>
      <c r="L94" s="1440"/>
      <c r="M94" s="1440"/>
      <c r="N94" s="1430"/>
      <c r="O94" s="1434"/>
      <c r="P94" s="1434"/>
      <c r="Q94" s="1442"/>
      <c r="R94" s="1434"/>
      <c r="S94" s="1440"/>
      <c r="T94" s="1440"/>
      <c r="U94" s="1421"/>
      <c r="V94" s="1432"/>
      <c r="W94" s="1432"/>
      <c r="X94" s="1434"/>
      <c r="Y94" s="1434"/>
      <c r="Z94" s="1501"/>
      <c r="AA94" s="1501"/>
      <c r="AB94" s="1501"/>
      <c r="AC94" s="1501"/>
      <c r="AD94" s="1501"/>
      <c r="AE94" s="1501"/>
      <c r="AF94" s="1501"/>
    </row>
    <row r="95" spans="1:32" ht="15">
      <c r="A95" s="1436"/>
      <c r="B95" s="1517"/>
      <c r="C95" s="1437"/>
      <c r="D95" s="1438"/>
      <c r="E95" s="1439"/>
      <c r="F95" s="1421"/>
      <c r="G95" s="1430"/>
      <c r="H95" s="1440"/>
      <c r="I95" s="1440"/>
      <c r="J95" s="1441"/>
      <c r="K95" s="1440"/>
      <c r="L95" s="1440"/>
      <c r="M95" s="1440"/>
      <c r="N95" s="1430"/>
      <c r="O95" s="1434"/>
      <c r="P95" s="1434"/>
      <c r="Q95" s="1442"/>
      <c r="R95" s="1434"/>
      <c r="S95" s="1440"/>
      <c r="T95" s="1440"/>
      <c r="U95" s="1421"/>
      <c r="V95" s="1432"/>
      <c r="W95" s="1432"/>
      <c r="X95" s="1434"/>
      <c r="Y95" s="1434"/>
      <c r="Z95" s="1501"/>
      <c r="AA95" s="1501"/>
      <c r="AB95" s="1501"/>
      <c r="AC95" s="1501"/>
      <c r="AD95" s="1501"/>
      <c r="AE95" s="1501"/>
      <c r="AF95" s="1501"/>
    </row>
    <row r="96" spans="1:32" ht="15">
      <c r="A96" s="1436"/>
      <c r="B96" s="1517"/>
      <c r="C96" s="1437"/>
      <c r="D96" s="1438"/>
      <c r="E96" s="1439"/>
      <c r="F96" s="1421"/>
      <c r="G96" s="1430"/>
      <c r="H96" s="1440"/>
      <c r="I96" s="1440"/>
      <c r="J96" s="1441"/>
      <c r="K96" s="1440"/>
      <c r="L96" s="1440"/>
      <c r="M96" s="1440"/>
      <c r="N96" s="1430"/>
      <c r="O96" s="1434"/>
      <c r="P96" s="1434"/>
      <c r="Q96" s="1442"/>
      <c r="R96" s="1434"/>
      <c r="S96" s="1440"/>
      <c r="T96" s="1440"/>
      <c r="U96" s="1421"/>
      <c r="V96" s="1432"/>
      <c r="W96" s="1432"/>
      <c r="X96" s="1434"/>
      <c r="Y96" s="1434"/>
      <c r="Z96" s="1501"/>
      <c r="AA96" s="1501"/>
      <c r="AB96" s="1501"/>
      <c r="AC96" s="1501"/>
      <c r="AD96" s="1501"/>
      <c r="AE96" s="1501"/>
      <c r="AF96" s="1501"/>
    </row>
    <row r="97" spans="1:32" ht="15">
      <c r="A97" s="1436"/>
      <c r="B97" s="1517"/>
      <c r="C97" s="1437"/>
      <c r="D97" s="1438"/>
      <c r="E97" s="1439"/>
      <c r="F97" s="1421"/>
      <c r="G97" s="1430"/>
      <c r="H97" s="1440"/>
      <c r="I97" s="1440"/>
      <c r="J97" s="1441"/>
      <c r="K97" s="1440"/>
      <c r="L97" s="1440"/>
      <c r="M97" s="1440"/>
      <c r="N97" s="1430"/>
      <c r="O97" s="1434"/>
      <c r="P97" s="1434"/>
      <c r="Q97" s="1442"/>
      <c r="R97" s="1434"/>
      <c r="S97" s="1440"/>
      <c r="T97" s="1440"/>
      <c r="U97" s="1421"/>
      <c r="V97" s="1432"/>
      <c r="W97" s="1432"/>
      <c r="X97" s="1434"/>
      <c r="Y97" s="1434"/>
      <c r="Z97" s="1501"/>
      <c r="AA97" s="1501"/>
      <c r="AB97" s="1501"/>
      <c r="AC97" s="1501"/>
      <c r="AD97" s="1501"/>
      <c r="AE97" s="1501"/>
      <c r="AF97" s="1501"/>
    </row>
    <row r="98" spans="1:32" ht="15">
      <c r="A98" s="1436"/>
      <c r="B98" s="1517"/>
      <c r="C98" s="1437"/>
      <c r="D98" s="1438"/>
      <c r="E98" s="1439"/>
      <c r="F98" s="1421"/>
      <c r="G98" s="1430"/>
      <c r="H98" s="1440"/>
      <c r="I98" s="1440"/>
      <c r="J98" s="1441"/>
      <c r="K98" s="1440"/>
      <c r="L98" s="1440"/>
      <c r="M98" s="1440"/>
      <c r="N98" s="1430"/>
      <c r="O98" s="1434"/>
      <c r="P98" s="1434"/>
      <c r="Q98" s="1442"/>
      <c r="R98" s="1434"/>
      <c r="S98" s="1440"/>
      <c r="T98" s="1440"/>
      <c r="U98" s="1421"/>
      <c r="V98" s="1432"/>
      <c r="W98" s="1432"/>
      <c r="X98" s="1434"/>
      <c r="Y98" s="1434"/>
      <c r="Z98" s="1501"/>
      <c r="AA98" s="1501"/>
      <c r="AB98" s="1501"/>
      <c r="AC98" s="1501"/>
      <c r="AD98" s="1501"/>
      <c r="AE98" s="1501"/>
      <c r="AF98" s="1501"/>
    </row>
    <row r="99" spans="1:32" ht="15">
      <c r="A99" s="1436"/>
      <c r="B99" s="1517"/>
      <c r="C99" s="1437"/>
      <c r="D99" s="1438"/>
      <c r="E99" s="1439"/>
      <c r="F99" s="1421"/>
      <c r="G99" s="1430"/>
      <c r="H99" s="1440"/>
      <c r="I99" s="1440"/>
      <c r="J99" s="1441"/>
      <c r="K99" s="1440"/>
      <c r="L99" s="1440"/>
      <c r="M99" s="1440"/>
      <c r="N99" s="1430"/>
      <c r="O99" s="1434"/>
      <c r="P99" s="1434"/>
      <c r="Q99" s="1442"/>
      <c r="R99" s="1434"/>
      <c r="S99" s="1440"/>
      <c r="T99" s="1440"/>
      <c r="U99" s="1421"/>
      <c r="V99" s="1432"/>
      <c r="W99" s="1432"/>
      <c r="X99" s="1434"/>
      <c r="Y99" s="1434"/>
      <c r="Z99" s="1501"/>
      <c r="AA99" s="1501"/>
      <c r="AB99" s="1501"/>
      <c r="AC99" s="1501"/>
      <c r="AD99" s="1501"/>
      <c r="AE99" s="1501"/>
      <c r="AF99" s="1501"/>
    </row>
    <row r="100" spans="1:32" ht="15">
      <c r="A100" s="1436"/>
      <c r="B100" s="1517"/>
      <c r="C100" s="1437"/>
      <c r="D100" s="1438"/>
      <c r="E100" s="1439"/>
      <c r="F100" s="1421"/>
      <c r="G100" s="1430"/>
      <c r="H100" s="1440"/>
      <c r="I100" s="1440"/>
      <c r="J100" s="1441"/>
      <c r="K100" s="1440"/>
      <c r="L100" s="1440"/>
      <c r="M100" s="1440"/>
      <c r="N100" s="1430"/>
      <c r="O100" s="1434"/>
      <c r="P100" s="1434"/>
      <c r="Q100" s="1442"/>
      <c r="R100" s="1434"/>
      <c r="S100" s="1440"/>
      <c r="T100" s="1440"/>
      <c r="U100" s="1421"/>
      <c r="V100" s="1432"/>
      <c r="W100" s="1432"/>
      <c r="X100" s="1434"/>
      <c r="Y100" s="1434"/>
      <c r="Z100" s="1501"/>
      <c r="AA100" s="1501"/>
      <c r="AB100" s="1501"/>
      <c r="AC100" s="1501"/>
      <c r="AD100" s="1501"/>
      <c r="AE100" s="1501"/>
      <c r="AF100" s="1501"/>
    </row>
    <row r="107" spans="1:32" ht="15.75" customHeight="1"/>
    <row r="108" spans="1:32" ht="11.25" customHeight="1"/>
    <row r="112" spans="1:32" ht="14.25" customHeight="1"/>
    <row r="116" ht="15.75" customHeight="1"/>
    <row r="140" ht="13.5" customHeight="1"/>
  </sheetData>
  <autoFilter ref="A3:AF3"/>
  <mergeCells count="1">
    <mergeCell ref="A1:AF1"/>
  </mergeCells>
  <phoneticPr fontId="0" type="noConversion"/>
  <dataValidations count="9">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Y4:Y100">
      <formula1>Наименование_ведомств</formula1>
    </dataValidation>
    <dataValidation type="list" allowBlank="1" showInputMessage="1" showErrorMessage="1" sqref="G4:G100">
      <formula1>да_нет</formula1>
    </dataValidation>
    <dataValidation type="list" allowBlank="1" showInputMessage="1" showErrorMessage="1" sqref="N4:N100">
      <formula1>причины_пожаров</formula1>
    </dataValidation>
    <dataValidation type="list" allowBlank="1" showInputMessage="1" showErrorMessage="1" sqref="I4:I100">
      <formula1>адм</formula1>
    </dataValidation>
    <dataValidation type="list" allowBlank="1" showInputMessage="1" showErrorMessage="1" sqref="F5:F100">
      <formula1>районы_и_города_и_ДЧС</formula1>
    </dataValidation>
    <dataValidation type="list" allowBlank="1" showInputMessage="1" showErrorMessage="1" sqref="F4">
      <formula1>районы</formula1>
    </dataValidation>
    <dataValidation type="list" allowBlank="1" showInputMessage="1" showErrorMessage="1" sqref="AA4:AA100">
      <formula1>Сокращение_ПЧ</formula1>
    </dataValidation>
  </dataValidations>
  <pageMargins left="0.83" right="0.19" top="1" bottom="1" header="0.5" footer="0.5"/>
  <pageSetup paperSize="9" scale="65" orientation="landscape" r:id="rId1"/>
  <headerFooter alignWithMargins="0"/>
  <rowBreaks count="1" manualBreakCount="1">
    <brk id="92" max="17" man="1"/>
  </rowBreaks>
</worksheet>
</file>

<file path=xl/worksheets/sheet34.xml><?xml version="1.0" encoding="utf-8"?>
<worksheet xmlns="http://schemas.openxmlformats.org/spreadsheetml/2006/main" xmlns:r="http://schemas.openxmlformats.org/officeDocument/2006/relationships">
  <sheetPr codeName="Лист19">
    <tabColor rgb="FFFF0000"/>
  </sheetPr>
  <dimension ref="A1:AF158"/>
  <sheetViews>
    <sheetView zoomScale="70" zoomScaleNormal="70" workbookViewId="0">
      <pane ySplit="3" topLeftCell="A4" activePane="bottomLeft" state="frozen"/>
      <selection activeCell="H15" sqref="H15"/>
      <selection pane="bottomLeft" activeCell="O5" sqref="O5"/>
    </sheetView>
  </sheetViews>
  <sheetFormatPr defaultRowHeight="12.75"/>
  <cols>
    <col min="1" max="1" width="4" customWidth="1"/>
    <col min="2" max="2" width="18.140625" customWidth="1"/>
    <col min="3" max="3" width="17.5703125" customWidth="1"/>
    <col min="4" max="4" width="4.85546875" customWidth="1"/>
    <col min="5" max="5" width="8.28515625" customWidth="1"/>
    <col min="6" max="6" width="14.5703125" customWidth="1"/>
    <col min="7" max="7" width="6.140625" customWidth="1"/>
    <col min="8" max="8" width="20.85546875" customWidth="1"/>
    <col min="9" max="9" width="26.42578125" customWidth="1"/>
    <col min="10" max="10" width="15.7109375" customWidth="1"/>
    <col min="11" max="11" width="21.140625" customWidth="1"/>
    <col min="12" max="13" width="13.140625" customWidth="1"/>
    <col min="14" max="14" width="52.7109375" customWidth="1"/>
    <col min="15" max="15" width="10.140625" customWidth="1"/>
    <col min="16" max="16" width="7.28515625" customWidth="1"/>
    <col min="17" max="17" width="11.42578125" customWidth="1"/>
    <col min="18" max="18" width="10.42578125" customWidth="1"/>
    <col min="19" max="19" width="13.7109375" customWidth="1"/>
    <col min="20" max="20" width="11.85546875" customWidth="1"/>
    <col min="21" max="21" width="16.85546875" customWidth="1"/>
    <col min="22" max="22" width="15.140625" customWidth="1"/>
    <col min="23" max="24" width="14.28515625" customWidth="1"/>
  </cols>
  <sheetData>
    <row r="1" spans="1:32" ht="26.25" customHeight="1">
      <c r="A1" s="2908" t="s">
        <v>1145</v>
      </c>
      <c r="B1" s="2909"/>
      <c r="C1" s="2909"/>
      <c r="D1" s="2909"/>
      <c r="E1" s="2909"/>
      <c r="F1" s="2909"/>
      <c r="G1" s="2909"/>
      <c r="H1" s="2909"/>
      <c r="I1" s="2909"/>
      <c r="J1" s="2909"/>
      <c r="K1" s="2909"/>
      <c r="L1" s="2909"/>
      <c r="M1" s="2909"/>
      <c r="N1" s="2909"/>
      <c r="O1" s="2909"/>
      <c r="P1" s="2909"/>
      <c r="Q1" s="2909"/>
      <c r="R1" s="2909"/>
      <c r="S1" s="2909"/>
      <c r="T1" s="2909"/>
      <c r="U1" s="2909"/>
      <c r="V1" s="2909"/>
      <c r="W1" s="2909"/>
      <c r="X1" s="2909"/>
      <c r="Y1" s="2909"/>
      <c r="Z1" s="2909"/>
      <c r="AA1" s="2909"/>
      <c r="AB1" s="2909"/>
      <c r="AC1" s="2909"/>
      <c r="AD1" s="2909"/>
      <c r="AE1" s="2909"/>
      <c r="AF1" s="2909"/>
    </row>
    <row r="2" spans="1:32" ht="13.5" thickBot="1"/>
    <row r="3" spans="1:32" ht="136.5" thickTop="1" thickBot="1">
      <c r="A3" s="1453" t="s">
        <v>121</v>
      </c>
      <c r="B3" s="1605" t="s">
        <v>1118</v>
      </c>
      <c r="C3" s="1453" t="s">
        <v>1119</v>
      </c>
      <c r="D3" s="1443" t="s">
        <v>1087</v>
      </c>
      <c r="E3" s="1453" t="s">
        <v>1120</v>
      </c>
      <c r="F3" s="1453" t="s">
        <v>1089</v>
      </c>
      <c r="G3" s="1490" t="s">
        <v>1090</v>
      </c>
      <c r="H3" s="1453" t="s">
        <v>1091</v>
      </c>
      <c r="I3" s="2121" t="s">
        <v>1092</v>
      </c>
      <c r="J3" s="1453" t="s">
        <v>1093</v>
      </c>
      <c r="K3" s="1453" t="s">
        <v>1094</v>
      </c>
      <c r="L3" s="1453" t="s">
        <v>1121</v>
      </c>
      <c r="M3" s="1453" t="s">
        <v>1095</v>
      </c>
      <c r="N3" s="2198" t="s">
        <v>122</v>
      </c>
      <c r="O3" s="2122" t="s">
        <v>1122</v>
      </c>
      <c r="P3" s="1455" t="s">
        <v>1123</v>
      </c>
      <c r="Q3" s="1455" t="s">
        <v>287</v>
      </c>
      <c r="R3" s="1490" t="s">
        <v>1124</v>
      </c>
      <c r="S3" s="1453" t="s">
        <v>1125</v>
      </c>
      <c r="T3" s="1490" t="s">
        <v>1126</v>
      </c>
      <c r="U3" s="1679" t="s">
        <v>878</v>
      </c>
      <c r="V3" s="1490" t="s">
        <v>1127</v>
      </c>
      <c r="W3" s="1490" t="s">
        <v>1128</v>
      </c>
      <c r="X3" s="1490" t="s">
        <v>876</v>
      </c>
      <c r="Y3" s="1490" t="s">
        <v>770</v>
      </c>
      <c r="Z3" s="1453" t="s">
        <v>941</v>
      </c>
      <c r="AA3" s="1612" t="s">
        <v>1129</v>
      </c>
      <c r="AB3" s="1612" t="s">
        <v>1130</v>
      </c>
      <c r="AC3" s="1612" t="s">
        <v>1131</v>
      </c>
      <c r="AD3" s="1613" t="s">
        <v>1132</v>
      </c>
      <c r="AE3" s="1618" t="s">
        <v>1133</v>
      </c>
      <c r="AF3" s="1618" t="s">
        <v>41</v>
      </c>
    </row>
    <row r="4" spans="1:32" ht="63.75" customHeight="1" thickTop="1">
      <c r="A4" s="2397">
        <v>1</v>
      </c>
      <c r="B4" s="2417">
        <v>171968090000049</v>
      </c>
      <c r="C4" s="2403">
        <v>42765</v>
      </c>
      <c r="D4" s="2404">
        <f t="shared" ref="D4:D5" si="0">WEEKDAY(C4,2)</f>
        <v>1</v>
      </c>
      <c r="E4" s="2433">
        <v>0.82361111111111107</v>
      </c>
      <c r="F4" s="2296" t="s">
        <v>137</v>
      </c>
      <c r="G4" s="2397" t="s">
        <v>145</v>
      </c>
      <c r="H4" s="2296" t="s">
        <v>1956</v>
      </c>
      <c r="I4" s="2296"/>
      <c r="J4" s="2296" t="s">
        <v>1957</v>
      </c>
      <c r="K4" s="2434" t="s">
        <v>1958</v>
      </c>
      <c r="L4" s="2444"/>
      <c r="M4" s="2296">
        <v>30</v>
      </c>
      <c r="N4" s="2407"/>
      <c r="O4" s="2296" t="s">
        <v>1262</v>
      </c>
      <c r="P4" s="2444"/>
      <c r="Q4" s="2444"/>
      <c r="R4" s="2444"/>
      <c r="S4" s="2296" t="s">
        <v>1959</v>
      </c>
      <c r="T4" s="2402"/>
      <c r="U4" s="2398"/>
      <c r="V4" s="2445"/>
      <c r="W4" s="2445"/>
      <c r="X4" s="2446"/>
      <c r="Y4" s="2447" t="s">
        <v>790</v>
      </c>
      <c r="Z4" s="2448"/>
      <c r="AA4" s="2448">
        <v>3</v>
      </c>
      <c r="AB4" s="2429">
        <v>3</v>
      </c>
      <c r="AC4" s="2429">
        <v>1</v>
      </c>
      <c r="AD4" s="2448"/>
      <c r="AE4" s="2448"/>
      <c r="AF4" s="2448"/>
    </row>
    <row r="5" spans="1:32" ht="63.75" customHeight="1">
      <c r="A5" s="2397">
        <v>1</v>
      </c>
      <c r="B5" s="2417">
        <v>171962090000036</v>
      </c>
      <c r="C5" s="2403">
        <v>42768</v>
      </c>
      <c r="D5" s="2404">
        <f t="shared" si="0"/>
        <v>4</v>
      </c>
      <c r="E5" s="2405">
        <v>0.20138888888888887</v>
      </c>
      <c r="F5" s="2406" t="s">
        <v>130</v>
      </c>
      <c r="G5" s="2397" t="s">
        <v>138</v>
      </c>
      <c r="H5" s="2296" t="s">
        <v>1960</v>
      </c>
      <c r="I5" s="2444"/>
      <c r="J5" s="2296" t="s">
        <v>1961</v>
      </c>
      <c r="K5" s="2296" t="s">
        <v>1962</v>
      </c>
      <c r="L5" s="2296">
        <v>34</v>
      </c>
      <c r="M5" s="2444"/>
      <c r="N5" s="2407"/>
      <c r="O5" s="2444"/>
      <c r="P5" s="2444"/>
      <c r="Q5" s="2444"/>
      <c r="R5" s="2444"/>
      <c r="S5" s="2296" t="s">
        <v>1963</v>
      </c>
      <c r="T5" s="2402"/>
      <c r="U5" s="2398" t="s">
        <v>917</v>
      </c>
      <c r="V5" s="2445"/>
      <c r="W5" s="2445"/>
      <c r="X5" s="2446"/>
      <c r="Y5" s="2447" t="s">
        <v>790</v>
      </c>
      <c r="Z5" s="2448"/>
      <c r="AA5" s="2448">
        <v>2</v>
      </c>
      <c r="AB5" s="2429">
        <v>4</v>
      </c>
      <c r="AC5" s="2429">
        <v>1</v>
      </c>
      <c r="AD5" s="2448"/>
      <c r="AE5" s="2448"/>
      <c r="AF5" s="2448"/>
    </row>
    <row r="6" spans="1:32" ht="15">
      <c r="A6" s="1469"/>
      <c r="B6" s="1517"/>
      <c r="C6" s="1447"/>
      <c r="D6" s="1538"/>
      <c r="E6" s="1449"/>
      <c r="F6" s="1421"/>
      <c r="G6" s="1523"/>
      <c r="H6" s="1426"/>
      <c r="I6" s="1426"/>
      <c r="J6" s="1426"/>
      <c r="K6" s="1451"/>
      <c r="L6" s="1426"/>
      <c r="M6" s="1426"/>
      <c r="N6" s="1430"/>
      <c r="O6" s="1426"/>
      <c r="P6" s="1426"/>
      <c r="Q6" s="1426"/>
      <c r="R6" s="1426"/>
      <c r="S6" s="1469"/>
      <c r="T6" s="1469"/>
      <c r="U6" s="1421"/>
      <c r="V6" s="1432"/>
      <c r="W6" s="1432"/>
      <c r="X6" s="1434"/>
      <c r="Y6" s="1509"/>
      <c r="Z6" s="1501"/>
      <c r="AA6" s="1501"/>
      <c r="AB6" s="1501"/>
      <c r="AC6" s="1501"/>
      <c r="AD6" s="1501"/>
      <c r="AE6" s="1501"/>
      <c r="AF6" s="1501"/>
    </row>
    <row r="7" spans="1:32" ht="54.75" customHeight="1">
      <c r="A7" s="1469"/>
      <c r="B7" s="1517"/>
      <c r="C7" s="1447"/>
      <c r="D7" s="1538"/>
      <c r="E7" s="1449"/>
      <c r="F7" s="1421"/>
      <c r="G7" s="1523"/>
      <c r="H7" s="1426"/>
      <c r="I7" s="1426"/>
      <c r="J7" s="1426"/>
      <c r="K7" s="1451"/>
      <c r="L7" s="1426"/>
      <c r="M7" s="1426"/>
      <c r="N7" s="1430"/>
      <c r="O7" s="1426"/>
      <c r="P7" s="1426"/>
      <c r="Q7" s="1426"/>
      <c r="R7" s="1426"/>
      <c r="S7" s="1469"/>
      <c r="T7" s="1469"/>
      <c r="U7" s="1421"/>
      <c r="V7" s="1432"/>
      <c r="W7" s="1432"/>
      <c r="X7" s="1434"/>
      <c r="Y7" s="1509"/>
      <c r="Z7" s="1501"/>
      <c r="AA7" s="1501"/>
      <c r="AB7" s="1501"/>
      <c r="AC7" s="1501"/>
      <c r="AD7" s="1501"/>
      <c r="AE7" s="1501"/>
      <c r="AF7" s="1501"/>
    </row>
    <row r="8" spans="1:32" ht="59.25" customHeight="1">
      <c r="A8" s="1469"/>
      <c r="B8" s="1517"/>
      <c r="C8" s="1447"/>
      <c r="D8" s="1538"/>
      <c r="E8" s="1449"/>
      <c r="F8" s="1421"/>
      <c r="G8" s="1523"/>
      <c r="H8" s="1426"/>
      <c r="I8" s="1426"/>
      <c r="J8" s="1426"/>
      <c r="K8" s="1451"/>
      <c r="L8" s="1426"/>
      <c r="M8" s="1426"/>
      <c r="N8" s="1430"/>
      <c r="O8" s="1426"/>
      <c r="P8" s="1426"/>
      <c r="Q8" s="1426"/>
      <c r="R8" s="1426"/>
      <c r="S8" s="1469"/>
      <c r="T8" s="1469"/>
      <c r="U8" s="1421"/>
      <c r="V8" s="1432"/>
      <c r="W8" s="1432"/>
      <c r="X8" s="1434"/>
      <c r="Y8" s="1509"/>
      <c r="Z8" s="1501"/>
      <c r="AA8" s="1501"/>
      <c r="AB8" s="1501"/>
      <c r="AC8" s="1501"/>
      <c r="AD8" s="1501"/>
      <c r="AE8" s="1501"/>
      <c r="AF8" s="1501"/>
    </row>
    <row r="9" spans="1:32" ht="54.75" customHeight="1">
      <c r="A9" s="1469"/>
      <c r="B9" s="1517"/>
      <c r="C9" s="1447"/>
      <c r="D9" s="1538"/>
      <c r="E9" s="1449"/>
      <c r="F9" s="1421"/>
      <c r="G9" s="1523"/>
      <c r="H9" s="1426"/>
      <c r="I9" s="1426"/>
      <c r="J9" s="1426"/>
      <c r="K9" s="1451"/>
      <c r="L9" s="1426"/>
      <c r="M9" s="1426"/>
      <c r="N9" s="1430"/>
      <c r="O9" s="1426"/>
      <c r="P9" s="1426"/>
      <c r="Q9" s="1426"/>
      <c r="R9" s="1426"/>
      <c r="S9" s="1469"/>
      <c r="T9" s="1469"/>
      <c r="U9" s="1421"/>
      <c r="V9" s="1432"/>
      <c r="W9" s="1432"/>
      <c r="X9" s="1434"/>
      <c r="Y9" s="1509"/>
      <c r="Z9" s="1501"/>
      <c r="AA9" s="1501"/>
      <c r="AB9" s="1501"/>
      <c r="AC9" s="1501"/>
      <c r="AD9" s="1501"/>
      <c r="AE9" s="1501"/>
      <c r="AF9" s="1501"/>
    </row>
    <row r="10" spans="1:32" ht="54.75" customHeight="1">
      <c r="A10" s="1469"/>
      <c r="B10" s="1517"/>
      <c r="C10" s="1447"/>
      <c r="D10" s="1538"/>
      <c r="E10" s="1449"/>
      <c r="F10" s="1421"/>
      <c r="G10" s="1523"/>
      <c r="H10" s="1426"/>
      <c r="I10" s="1426"/>
      <c r="J10" s="1426"/>
      <c r="K10" s="1451"/>
      <c r="L10" s="1426"/>
      <c r="M10" s="1426"/>
      <c r="N10" s="1430"/>
      <c r="O10" s="1426"/>
      <c r="P10" s="1426"/>
      <c r="Q10" s="1426"/>
      <c r="R10" s="1426"/>
      <c r="S10" s="1469"/>
      <c r="T10" s="1469"/>
      <c r="U10" s="1421"/>
      <c r="V10" s="1432"/>
      <c r="W10" s="1432"/>
      <c r="X10" s="1434"/>
      <c r="Y10" s="1509"/>
      <c r="Z10" s="1501"/>
      <c r="AA10" s="1501"/>
      <c r="AB10" s="1501"/>
      <c r="AC10" s="1501"/>
      <c r="AD10" s="1501"/>
      <c r="AE10" s="1501"/>
      <c r="AF10" s="1501"/>
    </row>
    <row r="11" spans="1:32" ht="56.25" customHeight="1">
      <c r="A11" s="1469"/>
      <c r="B11" s="1517"/>
      <c r="C11" s="1447"/>
      <c r="D11" s="1538"/>
      <c r="E11" s="1449"/>
      <c r="F11" s="1421"/>
      <c r="G11" s="1523"/>
      <c r="H11" s="1426"/>
      <c r="I11" s="1426"/>
      <c r="J11" s="1426"/>
      <c r="K11" s="1451"/>
      <c r="L11" s="1426"/>
      <c r="M11" s="1426"/>
      <c r="N11" s="1430"/>
      <c r="O11" s="1426"/>
      <c r="P11" s="1426"/>
      <c r="Q11" s="1426"/>
      <c r="R11" s="1426"/>
      <c r="S11" s="1469"/>
      <c r="T11" s="1469"/>
      <c r="U11" s="1421"/>
      <c r="V11" s="1432"/>
      <c r="W11" s="1432"/>
      <c r="X11" s="1434"/>
      <c r="Y11" s="1509"/>
      <c r="Z11" s="1501"/>
      <c r="AA11" s="1501"/>
      <c r="AB11" s="1501"/>
      <c r="AC11" s="1501"/>
      <c r="AD11" s="1501"/>
      <c r="AE11" s="1501"/>
      <c r="AF11" s="1501"/>
    </row>
    <row r="12" spans="1:32" ht="56.25" customHeight="1">
      <c r="A12" s="1469"/>
      <c r="B12" s="1517"/>
      <c r="C12" s="1447"/>
      <c r="D12" s="1538"/>
      <c r="E12" s="1449"/>
      <c r="F12" s="1421"/>
      <c r="G12" s="1523"/>
      <c r="H12" s="1426"/>
      <c r="I12" s="1426"/>
      <c r="J12" s="1426"/>
      <c r="K12" s="1451"/>
      <c r="L12" s="1426"/>
      <c r="M12" s="1426"/>
      <c r="N12" s="1430"/>
      <c r="O12" s="1426"/>
      <c r="P12" s="1426"/>
      <c r="Q12" s="1426"/>
      <c r="R12" s="1426"/>
      <c r="S12" s="1469"/>
      <c r="T12" s="1469"/>
      <c r="U12" s="1421"/>
      <c r="V12" s="1432"/>
      <c r="W12" s="1432"/>
      <c r="X12" s="1434"/>
      <c r="Y12" s="1509"/>
      <c r="Z12" s="1501"/>
      <c r="AA12" s="1501"/>
      <c r="AB12" s="1501"/>
      <c r="AC12" s="1501"/>
      <c r="AD12" s="1501"/>
      <c r="AE12" s="1501"/>
      <c r="AF12" s="1501"/>
    </row>
    <row r="13" spans="1:32" ht="78" customHeight="1">
      <c r="A13" s="1469"/>
      <c r="B13" s="1517"/>
      <c r="C13" s="1447"/>
      <c r="D13" s="1538"/>
      <c r="E13" s="1449"/>
      <c r="F13" s="1421"/>
      <c r="G13" s="1523"/>
      <c r="H13" s="1426"/>
      <c r="I13" s="1426"/>
      <c r="J13" s="1426"/>
      <c r="K13" s="1451"/>
      <c r="L13" s="1426"/>
      <c r="M13" s="1426"/>
      <c r="N13" s="1430"/>
      <c r="O13" s="1426"/>
      <c r="P13" s="1426"/>
      <c r="Q13" s="1426"/>
      <c r="R13" s="1426"/>
      <c r="S13" s="1469"/>
      <c r="T13" s="1469"/>
      <c r="U13" s="1421"/>
      <c r="V13" s="1432"/>
      <c r="W13" s="1432"/>
      <c r="X13" s="1434"/>
      <c r="Y13" s="1509"/>
      <c r="Z13" s="1501"/>
      <c r="AA13" s="1501"/>
      <c r="AB13" s="1501"/>
      <c r="AC13" s="1501"/>
      <c r="AD13" s="1501"/>
      <c r="AE13" s="1501"/>
      <c r="AF13" s="1501"/>
    </row>
    <row r="14" spans="1:32" ht="63" customHeight="1">
      <c r="A14" s="1469"/>
      <c r="B14" s="1517"/>
      <c r="C14" s="1447"/>
      <c r="D14" s="1538"/>
      <c r="E14" s="1449"/>
      <c r="F14" s="1421"/>
      <c r="G14" s="1523"/>
      <c r="H14" s="1426"/>
      <c r="I14" s="1426"/>
      <c r="J14" s="1426"/>
      <c r="K14" s="1451"/>
      <c r="L14" s="1426"/>
      <c r="M14" s="1426"/>
      <c r="N14" s="1430"/>
      <c r="O14" s="1426"/>
      <c r="P14" s="1426"/>
      <c r="Q14" s="1426"/>
      <c r="R14" s="1426"/>
      <c r="S14" s="1469"/>
      <c r="T14" s="1469"/>
      <c r="U14" s="1421"/>
      <c r="V14" s="1432"/>
      <c r="W14" s="1432"/>
      <c r="X14" s="1434"/>
      <c r="Y14" s="1509"/>
      <c r="Z14" s="1501"/>
      <c r="AA14" s="1501"/>
      <c r="AB14" s="1501"/>
      <c r="AC14" s="1501"/>
      <c r="AD14" s="1501"/>
      <c r="AE14" s="1501"/>
      <c r="AF14" s="1501"/>
    </row>
    <row r="15" spans="1:32" ht="63.75" customHeight="1">
      <c r="A15" s="1469"/>
      <c r="B15" s="1517"/>
      <c r="C15" s="1447"/>
      <c r="D15" s="1538"/>
      <c r="E15" s="1449"/>
      <c r="F15" s="1421"/>
      <c r="G15" s="1523"/>
      <c r="H15" s="1426"/>
      <c r="I15" s="1426"/>
      <c r="J15" s="1426"/>
      <c r="K15" s="1451"/>
      <c r="L15" s="1426"/>
      <c r="M15" s="1426"/>
      <c r="N15" s="1430"/>
      <c r="O15" s="1426"/>
      <c r="P15" s="1426"/>
      <c r="Q15" s="1426"/>
      <c r="R15" s="1426"/>
      <c r="S15" s="1469"/>
      <c r="T15" s="1469"/>
      <c r="U15" s="1421"/>
      <c r="V15" s="1432"/>
      <c r="W15" s="1432"/>
      <c r="X15" s="1434"/>
      <c r="Y15" s="1509"/>
      <c r="Z15" s="1501"/>
      <c r="AA15" s="1501"/>
      <c r="AB15" s="1501"/>
      <c r="AC15" s="1501"/>
      <c r="AD15" s="1501"/>
      <c r="AE15" s="1501"/>
      <c r="AF15" s="1501"/>
    </row>
    <row r="16" spans="1:32" ht="44.25" customHeight="1">
      <c r="A16" s="1469"/>
      <c r="B16" s="1517"/>
      <c r="C16" s="1447"/>
      <c r="D16" s="1538"/>
      <c r="E16" s="1449"/>
      <c r="F16" s="1421"/>
      <c r="G16" s="1523"/>
      <c r="H16" s="1426"/>
      <c r="I16" s="1426"/>
      <c r="J16" s="1426"/>
      <c r="K16" s="1451"/>
      <c r="L16" s="1426"/>
      <c r="M16" s="1426"/>
      <c r="N16" s="1430"/>
      <c r="O16" s="1426"/>
      <c r="P16" s="1426"/>
      <c r="Q16" s="1426"/>
      <c r="R16" s="1426"/>
      <c r="S16" s="1469"/>
      <c r="T16" s="1469"/>
      <c r="U16" s="1421"/>
      <c r="V16" s="1432"/>
      <c r="W16" s="1432"/>
      <c r="X16" s="1434"/>
      <c r="Y16" s="1509"/>
      <c r="Z16" s="1501"/>
      <c r="AA16" s="1501"/>
      <c r="AB16" s="1501"/>
      <c r="AC16" s="1501"/>
      <c r="AD16" s="1501"/>
      <c r="AE16" s="1501"/>
      <c r="AF16" s="1501"/>
    </row>
    <row r="17" spans="1:32" ht="64.5" customHeight="1">
      <c r="A17" s="1469"/>
      <c r="B17" s="1517"/>
      <c r="C17" s="1447"/>
      <c r="D17" s="1538"/>
      <c r="E17" s="1449"/>
      <c r="F17" s="1421"/>
      <c r="G17" s="1523"/>
      <c r="H17" s="1426"/>
      <c r="I17" s="1426"/>
      <c r="J17" s="1426"/>
      <c r="K17" s="1451"/>
      <c r="L17" s="1426"/>
      <c r="M17" s="1426"/>
      <c r="N17" s="1430"/>
      <c r="O17" s="1426"/>
      <c r="P17" s="1426"/>
      <c r="Q17" s="1426"/>
      <c r="R17" s="1426"/>
      <c r="S17" s="1469"/>
      <c r="T17" s="1469"/>
      <c r="U17" s="1421"/>
      <c r="V17" s="1432"/>
      <c r="W17" s="1432"/>
      <c r="X17" s="1434"/>
      <c r="Y17" s="1509"/>
      <c r="Z17" s="1501"/>
      <c r="AA17" s="1501"/>
      <c r="AB17" s="1501"/>
      <c r="AC17" s="1501"/>
      <c r="AD17" s="1501"/>
      <c r="AE17" s="1501"/>
      <c r="AF17" s="1501"/>
    </row>
    <row r="18" spans="1:32" ht="54.75" customHeight="1">
      <c r="A18" s="1469"/>
      <c r="B18" s="1517"/>
      <c r="C18" s="1447"/>
      <c r="D18" s="1538"/>
      <c r="E18" s="1449"/>
      <c r="F18" s="1421"/>
      <c r="G18" s="1523"/>
      <c r="H18" s="1426"/>
      <c r="I18" s="1426"/>
      <c r="J18" s="1426"/>
      <c r="K18" s="1451"/>
      <c r="L18" s="1426"/>
      <c r="M18" s="1426"/>
      <c r="N18" s="1430"/>
      <c r="O18" s="1426"/>
      <c r="P18" s="1426"/>
      <c r="Q18" s="1426"/>
      <c r="R18" s="1426"/>
      <c r="S18" s="1469"/>
      <c r="T18" s="1469"/>
      <c r="U18" s="1421"/>
      <c r="V18" s="1432"/>
      <c r="W18" s="1432"/>
      <c r="X18" s="1434"/>
      <c r="Y18" s="1509"/>
      <c r="Z18" s="1501"/>
      <c r="AA18" s="1501"/>
      <c r="AB18" s="1501"/>
      <c r="AC18" s="1501"/>
      <c r="AD18" s="1501"/>
      <c r="AE18" s="1501"/>
      <c r="AF18" s="1501"/>
    </row>
    <row r="19" spans="1:32" ht="59.25" customHeight="1">
      <c r="A19" s="1469"/>
      <c r="B19" s="1517"/>
      <c r="C19" s="1447"/>
      <c r="D19" s="1538"/>
      <c r="E19" s="1449"/>
      <c r="F19" s="1421"/>
      <c r="G19" s="1523"/>
      <c r="H19" s="1426"/>
      <c r="I19" s="1426"/>
      <c r="J19" s="1426"/>
      <c r="K19" s="1451"/>
      <c r="L19" s="1426"/>
      <c r="M19" s="1426"/>
      <c r="N19" s="1430"/>
      <c r="O19" s="1426"/>
      <c r="P19" s="1426"/>
      <c r="Q19" s="1426"/>
      <c r="R19" s="1426"/>
      <c r="S19" s="1469"/>
      <c r="T19" s="1469"/>
      <c r="U19" s="1421"/>
      <c r="V19" s="1432"/>
      <c r="W19" s="1432"/>
      <c r="X19" s="1434"/>
      <c r="Y19" s="1509"/>
      <c r="Z19" s="1501"/>
      <c r="AA19" s="1501"/>
      <c r="AB19" s="1501"/>
      <c r="AC19" s="1501"/>
      <c r="AD19" s="1501"/>
      <c r="AE19" s="1501"/>
      <c r="AF19" s="1501"/>
    </row>
    <row r="20" spans="1:32" ht="54.75" customHeight="1">
      <c r="A20" s="1469"/>
      <c r="B20" s="1517"/>
      <c r="C20" s="1447"/>
      <c r="D20" s="1538"/>
      <c r="E20" s="1449"/>
      <c r="F20" s="1421"/>
      <c r="G20" s="1523"/>
      <c r="H20" s="1426"/>
      <c r="I20" s="1426"/>
      <c r="J20" s="1426"/>
      <c r="K20" s="1451"/>
      <c r="L20" s="1426"/>
      <c r="M20" s="1426"/>
      <c r="N20" s="1430"/>
      <c r="O20" s="1426"/>
      <c r="P20" s="1426"/>
      <c r="Q20" s="1426"/>
      <c r="R20" s="1426"/>
      <c r="S20" s="1469"/>
      <c r="T20" s="1469"/>
      <c r="U20" s="1421"/>
      <c r="V20" s="1432"/>
      <c r="W20" s="1432"/>
      <c r="X20" s="1434"/>
      <c r="Y20" s="1509"/>
      <c r="Z20" s="1501"/>
      <c r="AA20" s="1501"/>
      <c r="AB20" s="1501"/>
      <c r="AC20" s="1501"/>
      <c r="AD20" s="1501"/>
      <c r="AE20" s="1501"/>
      <c r="AF20" s="1501"/>
    </row>
    <row r="21" spans="1:32" ht="147" customHeight="1">
      <c r="A21" s="1469"/>
      <c r="B21" s="1517"/>
      <c r="C21" s="1447"/>
      <c r="D21" s="1538"/>
      <c r="E21" s="1449"/>
      <c r="F21" s="1421"/>
      <c r="G21" s="1523"/>
      <c r="H21" s="1426"/>
      <c r="I21" s="1426"/>
      <c r="J21" s="1426"/>
      <c r="K21" s="1451"/>
      <c r="L21" s="1426"/>
      <c r="M21" s="1426"/>
      <c r="N21" s="1430"/>
      <c r="O21" s="1426"/>
      <c r="P21" s="1426"/>
      <c r="Q21" s="1426"/>
      <c r="R21" s="1426"/>
      <c r="S21" s="1469"/>
      <c r="T21" s="1469"/>
      <c r="U21" s="1421"/>
      <c r="V21" s="1432"/>
      <c r="W21" s="1432"/>
      <c r="X21" s="1434"/>
      <c r="Y21" s="1509"/>
      <c r="Z21" s="1501"/>
      <c r="AA21" s="1501"/>
      <c r="AB21" s="1501"/>
      <c r="AC21" s="1501"/>
      <c r="AD21" s="1501"/>
      <c r="AE21" s="1501"/>
      <c r="AF21" s="1501"/>
    </row>
    <row r="22" spans="1:32" ht="81.75" customHeight="1">
      <c r="A22" s="1469"/>
      <c r="B22" s="1517"/>
      <c r="C22" s="1447"/>
      <c r="D22" s="1538"/>
      <c r="E22" s="1449"/>
      <c r="F22" s="1421"/>
      <c r="G22" s="1523"/>
      <c r="H22" s="1426"/>
      <c r="I22" s="1426"/>
      <c r="J22" s="1426"/>
      <c r="K22" s="1451"/>
      <c r="L22" s="1426"/>
      <c r="M22" s="1426"/>
      <c r="N22" s="1430"/>
      <c r="O22" s="1426"/>
      <c r="P22" s="1426"/>
      <c r="Q22" s="1426"/>
      <c r="R22" s="1426"/>
      <c r="S22" s="1469"/>
      <c r="T22" s="1469"/>
      <c r="U22" s="1421"/>
      <c r="V22" s="1432"/>
      <c r="W22" s="1432"/>
      <c r="X22" s="1434"/>
      <c r="Y22" s="1509"/>
      <c r="Z22" s="1501"/>
      <c r="AA22" s="1501"/>
      <c r="AB22" s="1501"/>
      <c r="AC22" s="1501"/>
      <c r="AD22" s="1501"/>
      <c r="AE22" s="1501"/>
      <c r="AF22" s="1501"/>
    </row>
    <row r="23" spans="1:32" ht="83.25" customHeight="1">
      <c r="A23" s="1469"/>
      <c r="B23" s="1517"/>
      <c r="C23" s="1447"/>
      <c r="D23" s="1538"/>
      <c r="E23" s="1449"/>
      <c r="F23" s="1421"/>
      <c r="G23" s="1523"/>
      <c r="H23" s="1426"/>
      <c r="I23" s="1426"/>
      <c r="J23" s="1426"/>
      <c r="K23" s="1451"/>
      <c r="L23" s="1426"/>
      <c r="M23" s="1426"/>
      <c r="N23" s="1430"/>
      <c r="O23" s="1426"/>
      <c r="P23" s="1426"/>
      <c r="Q23" s="1426"/>
      <c r="R23" s="1426"/>
      <c r="S23" s="1469"/>
      <c r="T23" s="1469"/>
      <c r="U23" s="1421"/>
      <c r="V23" s="1432"/>
      <c r="W23" s="1432"/>
      <c r="X23" s="1434"/>
      <c r="Y23" s="1509"/>
      <c r="Z23" s="1501"/>
      <c r="AA23" s="1501"/>
      <c r="AB23" s="1501"/>
      <c r="AC23" s="1501"/>
      <c r="AD23" s="1501"/>
      <c r="AE23" s="1501"/>
      <c r="AF23" s="1501"/>
    </row>
    <row r="24" spans="1:32" ht="67.5" customHeight="1">
      <c r="A24" s="1469"/>
      <c r="B24" s="1517"/>
      <c r="C24" s="1447"/>
      <c r="D24" s="1538"/>
      <c r="E24" s="1449"/>
      <c r="F24" s="1421"/>
      <c r="G24" s="1523"/>
      <c r="H24" s="1426"/>
      <c r="I24" s="1426"/>
      <c r="J24" s="1426"/>
      <c r="K24" s="1451"/>
      <c r="L24" s="1426"/>
      <c r="M24" s="1426"/>
      <c r="N24" s="1430"/>
      <c r="O24" s="1426"/>
      <c r="P24" s="1426"/>
      <c r="Q24" s="1426"/>
      <c r="R24" s="1426"/>
      <c r="S24" s="1469"/>
      <c r="T24" s="1469"/>
      <c r="U24" s="1421"/>
      <c r="V24" s="1432"/>
      <c r="W24" s="1432"/>
      <c r="X24" s="1434"/>
      <c r="Y24" s="1509"/>
      <c r="Z24" s="1501"/>
      <c r="AA24" s="1501"/>
      <c r="AB24" s="1501"/>
      <c r="AC24" s="1501"/>
      <c r="AD24" s="1501"/>
      <c r="AE24" s="1501"/>
      <c r="AF24" s="1501"/>
    </row>
    <row r="25" spans="1:32" ht="33.75" customHeight="1">
      <c r="A25" s="1469"/>
      <c r="B25" s="1517"/>
      <c r="C25" s="1447"/>
      <c r="D25" s="1538"/>
      <c r="E25" s="1449"/>
      <c r="F25" s="1421"/>
      <c r="G25" s="1523"/>
      <c r="H25" s="1426"/>
      <c r="I25" s="1426"/>
      <c r="J25" s="1426"/>
      <c r="K25" s="1451"/>
      <c r="L25" s="1426"/>
      <c r="M25" s="1426"/>
      <c r="N25" s="1430"/>
      <c r="O25" s="1426"/>
      <c r="P25" s="1426"/>
      <c r="Q25" s="1426"/>
      <c r="R25" s="1426"/>
      <c r="S25" s="1469"/>
      <c r="T25" s="1469"/>
      <c r="U25" s="1421"/>
      <c r="V25" s="1432"/>
      <c r="W25" s="1432"/>
      <c r="X25" s="1434"/>
      <c r="Y25" s="1509"/>
      <c r="Z25" s="1501"/>
      <c r="AA25" s="1501"/>
      <c r="AB25" s="1501"/>
      <c r="AC25" s="1501"/>
      <c r="AD25" s="1501"/>
      <c r="AE25" s="1501"/>
      <c r="AF25" s="1501"/>
    </row>
    <row r="26" spans="1:32" ht="50.25" customHeight="1">
      <c r="A26" s="1469"/>
      <c r="B26" s="1517"/>
      <c r="C26" s="1447"/>
      <c r="D26" s="1538"/>
      <c r="E26" s="1449"/>
      <c r="F26" s="1421"/>
      <c r="G26" s="1523"/>
      <c r="H26" s="1426"/>
      <c r="I26" s="1426"/>
      <c r="J26" s="1426"/>
      <c r="K26" s="1451"/>
      <c r="L26" s="1426"/>
      <c r="M26" s="1426"/>
      <c r="N26" s="1430"/>
      <c r="O26" s="1426"/>
      <c r="P26" s="1426"/>
      <c r="Q26" s="1426"/>
      <c r="R26" s="1426"/>
      <c r="S26" s="1469"/>
      <c r="T26" s="1469"/>
      <c r="U26" s="1421"/>
      <c r="V26" s="1432"/>
      <c r="W26" s="1432"/>
      <c r="X26" s="1434"/>
      <c r="Y26" s="1509"/>
      <c r="Z26" s="1501"/>
      <c r="AA26" s="1501"/>
      <c r="AB26" s="1501"/>
      <c r="AC26" s="1501"/>
      <c r="AD26" s="1501"/>
      <c r="AE26" s="1501"/>
      <c r="AF26" s="1501"/>
    </row>
    <row r="27" spans="1:32" ht="54.75" customHeight="1">
      <c r="A27" s="1469"/>
      <c r="B27" s="1517"/>
      <c r="C27" s="1447"/>
      <c r="D27" s="1538"/>
      <c r="E27" s="1449"/>
      <c r="F27" s="1421"/>
      <c r="G27" s="1523"/>
      <c r="H27" s="1426"/>
      <c r="I27" s="1426"/>
      <c r="J27" s="1426"/>
      <c r="K27" s="1451"/>
      <c r="L27" s="1426"/>
      <c r="M27" s="1426"/>
      <c r="N27" s="1430"/>
      <c r="O27" s="1426"/>
      <c r="P27" s="1426"/>
      <c r="Q27" s="1426"/>
      <c r="R27" s="1426"/>
      <c r="S27" s="1469"/>
      <c r="T27" s="1469"/>
      <c r="U27" s="1421"/>
      <c r="V27" s="1432"/>
      <c r="W27" s="1432"/>
      <c r="X27" s="1434"/>
      <c r="Y27" s="1509"/>
      <c r="Z27" s="1501"/>
      <c r="AA27" s="1501"/>
      <c r="AB27" s="1501"/>
      <c r="AC27" s="1501"/>
      <c r="AD27" s="1501"/>
      <c r="AE27" s="1501"/>
      <c r="AF27" s="1501"/>
    </row>
    <row r="28" spans="1:32" ht="57.75" customHeight="1">
      <c r="A28" s="1469"/>
      <c r="B28" s="1517"/>
      <c r="C28" s="1447"/>
      <c r="D28" s="1538"/>
      <c r="E28" s="1449"/>
      <c r="F28" s="1421"/>
      <c r="G28" s="1523"/>
      <c r="H28" s="1426"/>
      <c r="I28" s="1426"/>
      <c r="J28" s="1426"/>
      <c r="K28" s="1451"/>
      <c r="L28" s="1426"/>
      <c r="M28" s="1426"/>
      <c r="N28" s="1430"/>
      <c r="O28" s="1426"/>
      <c r="P28" s="1426"/>
      <c r="Q28" s="1426"/>
      <c r="R28" s="1426"/>
      <c r="S28" s="1469"/>
      <c r="T28" s="1469"/>
      <c r="U28" s="1421"/>
      <c r="V28" s="1432"/>
      <c r="W28" s="1432"/>
      <c r="X28" s="1434"/>
      <c r="Y28" s="1509"/>
      <c r="Z28" s="1501"/>
      <c r="AA28" s="1501"/>
      <c r="AB28" s="1501"/>
      <c r="AC28" s="1501"/>
      <c r="AD28" s="1501"/>
      <c r="AE28" s="1501"/>
      <c r="AF28" s="1501"/>
    </row>
    <row r="29" spans="1:32" ht="56.25" customHeight="1">
      <c r="A29" s="1469"/>
      <c r="B29" s="1517"/>
      <c r="C29" s="1447"/>
      <c r="D29" s="1538"/>
      <c r="E29" s="1449"/>
      <c r="F29" s="1421"/>
      <c r="G29" s="1523"/>
      <c r="H29" s="1426"/>
      <c r="I29" s="1426"/>
      <c r="J29" s="1426"/>
      <c r="K29" s="1451"/>
      <c r="L29" s="1426"/>
      <c r="M29" s="1426"/>
      <c r="N29" s="1430"/>
      <c r="O29" s="1426"/>
      <c r="P29" s="1426"/>
      <c r="Q29" s="1426"/>
      <c r="R29" s="1426"/>
      <c r="S29" s="1469"/>
      <c r="T29" s="1469"/>
      <c r="U29" s="1421"/>
      <c r="V29" s="1432"/>
      <c r="W29" s="1432"/>
      <c r="X29" s="1434"/>
      <c r="Y29" s="1509"/>
      <c r="Z29" s="1501"/>
      <c r="AA29" s="1501"/>
      <c r="AB29" s="1501"/>
      <c r="AC29" s="1501"/>
      <c r="AD29" s="1501"/>
      <c r="AE29" s="1501"/>
      <c r="AF29" s="1501"/>
    </row>
    <row r="30" spans="1:32" ht="48" customHeight="1">
      <c r="A30" s="1469"/>
      <c r="B30" s="1517"/>
      <c r="C30" s="1447"/>
      <c r="D30" s="1538"/>
      <c r="E30" s="1449"/>
      <c r="F30" s="1421"/>
      <c r="G30" s="1523"/>
      <c r="H30" s="1426"/>
      <c r="I30" s="1426"/>
      <c r="J30" s="1426"/>
      <c r="K30" s="1451"/>
      <c r="L30" s="1426"/>
      <c r="M30" s="1426"/>
      <c r="N30" s="1430"/>
      <c r="O30" s="1426"/>
      <c r="P30" s="1426"/>
      <c r="Q30" s="1426"/>
      <c r="R30" s="1426"/>
      <c r="S30" s="1469"/>
      <c r="T30" s="1469"/>
      <c r="U30" s="1421"/>
      <c r="V30" s="1432"/>
      <c r="W30" s="1432"/>
      <c r="X30" s="1434"/>
      <c r="Y30" s="1509"/>
      <c r="Z30" s="1501"/>
      <c r="AA30" s="1501"/>
      <c r="AB30" s="1501"/>
      <c r="AC30" s="1501"/>
      <c r="AD30" s="1501"/>
      <c r="AE30" s="1501"/>
      <c r="AF30" s="1501"/>
    </row>
    <row r="31" spans="1:32" ht="47.25" customHeight="1">
      <c r="A31" s="1469"/>
      <c r="B31" s="1517"/>
      <c r="C31" s="1447"/>
      <c r="D31" s="1538"/>
      <c r="E31" s="1449"/>
      <c r="F31" s="1421"/>
      <c r="G31" s="1523"/>
      <c r="H31" s="1426"/>
      <c r="I31" s="1426"/>
      <c r="J31" s="1426"/>
      <c r="K31" s="1451"/>
      <c r="L31" s="1426"/>
      <c r="M31" s="1426"/>
      <c r="N31" s="1430"/>
      <c r="O31" s="1426"/>
      <c r="P31" s="1426"/>
      <c r="Q31" s="1426"/>
      <c r="R31" s="1426"/>
      <c r="S31" s="1469"/>
      <c r="T31" s="1469"/>
      <c r="U31" s="1421"/>
      <c r="V31" s="1432"/>
      <c r="W31" s="1432"/>
      <c r="X31" s="1434"/>
      <c r="Y31" s="1509"/>
      <c r="Z31" s="1501"/>
      <c r="AA31" s="1501"/>
      <c r="AB31" s="1501"/>
      <c r="AC31" s="1501"/>
      <c r="AD31" s="1501"/>
      <c r="AE31" s="1501"/>
      <c r="AF31" s="1501"/>
    </row>
    <row r="32" spans="1:32" ht="44.25" customHeight="1">
      <c r="A32" s="1469"/>
      <c r="B32" s="1517"/>
      <c r="C32" s="1447"/>
      <c r="D32" s="1538"/>
      <c r="E32" s="1449"/>
      <c r="F32" s="1421"/>
      <c r="G32" s="1523"/>
      <c r="H32" s="1426"/>
      <c r="I32" s="1426"/>
      <c r="J32" s="1426"/>
      <c r="K32" s="1451"/>
      <c r="L32" s="1426"/>
      <c r="M32" s="1426"/>
      <c r="N32" s="1430"/>
      <c r="O32" s="1426"/>
      <c r="P32" s="1426"/>
      <c r="Q32" s="1426"/>
      <c r="R32" s="1426"/>
      <c r="S32" s="1469"/>
      <c r="T32" s="1469"/>
      <c r="U32" s="1421"/>
      <c r="V32" s="1432"/>
      <c r="W32" s="1432"/>
      <c r="X32" s="1434"/>
      <c r="Y32" s="1509"/>
      <c r="Z32" s="1501"/>
      <c r="AA32" s="1501"/>
      <c r="AB32" s="1501"/>
      <c r="AC32" s="1501"/>
      <c r="AD32" s="1501"/>
      <c r="AE32" s="1501"/>
      <c r="AF32" s="1501"/>
    </row>
    <row r="33" spans="1:32" ht="65.25" customHeight="1">
      <c r="A33" s="1469"/>
      <c r="B33" s="1517"/>
      <c r="C33" s="1447"/>
      <c r="D33" s="1538"/>
      <c r="E33" s="1449"/>
      <c r="F33" s="1421"/>
      <c r="G33" s="1523"/>
      <c r="H33" s="1426"/>
      <c r="I33" s="1426"/>
      <c r="J33" s="1426"/>
      <c r="K33" s="1451"/>
      <c r="L33" s="1426"/>
      <c r="M33" s="1426"/>
      <c r="N33" s="1430"/>
      <c r="O33" s="1426"/>
      <c r="P33" s="1426"/>
      <c r="Q33" s="1426"/>
      <c r="R33" s="1426"/>
      <c r="S33" s="1469"/>
      <c r="T33" s="1469"/>
      <c r="U33" s="1421"/>
      <c r="V33" s="1432"/>
      <c r="W33" s="1432"/>
      <c r="X33" s="1434"/>
      <c r="Y33" s="1509"/>
      <c r="Z33" s="1501"/>
      <c r="AA33" s="1501"/>
      <c r="AB33" s="1501"/>
      <c r="AC33" s="1501"/>
      <c r="AD33" s="1501"/>
      <c r="AE33" s="1501"/>
      <c r="AF33" s="1501"/>
    </row>
    <row r="34" spans="1:32" ht="31.5" customHeight="1">
      <c r="A34" s="1469"/>
      <c r="B34" s="1517"/>
      <c r="C34" s="1447"/>
      <c r="D34" s="1538"/>
      <c r="E34" s="1449"/>
      <c r="F34" s="1421"/>
      <c r="G34" s="1523"/>
      <c r="H34" s="1426"/>
      <c r="I34" s="1426"/>
      <c r="J34" s="1426"/>
      <c r="K34" s="1451"/>
      <c r="L34" s="1426"/>
      <c r="M34" s="1426"/>
      <c r="N34" s="1430"/>
      <c r="O34" s="1426"/>
      <c r="P34" s="1426"/>
      <c r="Q34" s="1426"/>
      <c r="R34" s="1426"/>
      <c r="S34" s="1469"/>
      <c r="T34" s="1469"/>
      <c r="U34" s="1421"/>
      <c r="V34" s="1432"/>
      <c r="W34" s="1432"/>
      <c r="X34" s="1434"/>
      <c r="Y34" s="1509"/>
      <c r="Z34" s="1501"/>
      <c r="AA34" s="1501"/>
      <c r="AB34" s="1501"/>
      <c r="AC34" s="1501"/>
      <c r="AD34" s="1501"/>
      <c r="AE34" s="1501"/>
      <c r="AF34" s="1501"/>
    </row>
    <row r="35" spans="1:32" ht="43.5" customHeight="1">
      <c r="A35" s="1469"/>
      <c r="B35" s="1517"/>
      <c r="C35" s="1447"/>
      <c r="D35" s="1538"/>
      <c r="E35" s="1449"/>
      <c r="F35" s="1421"/>
      <c r="G35" s="1523"/>
      <c r="H35" s="1426"/>
      <c r="I35" s="1426"/>
      <c r="J35" s="1426"/>
      <c r="K35" s="1451"/>
      <c r="L35" s="1426"/>
      <c r="M35" s="1426"/>
      <c r="N35" s="1430"/>
      <c r="O35" s="1426"/>
      <c r="P35" s="1426"/>
      <c r="Q35" s="1426"/>
      <c r="R35" s="1426"/>
      <c r="S35" s="1469"/>
      <c r="T35" s="1469"/>
      <c r="U35" s="1421"/>
      <c r="V35" s="1432"/>
      <c r="W35" s="1432"/>
      <c r="X35" s="1434"/>
      <c r="Y35" s="1509"/>
      <c r="Z35" s="1501"/>
      <c r="AA35" s="1501"/>
      <c r="AB35" s="1501"/>
      <c r="AC35" s="1501"/>
      <c r="AD35" s="1501"/>
      <c r="AE35" s="1501"/>
      <c r="AF35" s="1501"/>
    </row>
    <row r="36" spans="1:32" ht="43.5" customHeight="1">
      <c r="A36" s="1469"/>
      <c r="B36" s="1517"/>
      <c r="C36" s="1447"/>
      <c r="D36" s="1538"/>
      <c r="E36" s="1449"/>
      <c r="F36" s="1421"/>
      <c r="G36" s="1523"/>
      <c r="H36" s="1426"/>
      <c r="I36" s="1426"/>
      <c r="J36" s="1426"/>
      <c r="K36" s="1451"/>
      <c r="L36" s="1426"/>
      <c r="M36" s="1426"/>
      <c r="N36" s="1430"/>
      <c r="O36" s="1426"/>
      <c r="P36" s="1426"/>
      <c r="Q36" s="1426"/>
      <c r="R36" s="1426"/>
      <c r="S36" s="1469"/>
      <c r="T36" s="1469"/>
      <c r="U36" s="1421"/>
      <c r="V36" s="1432"/>
      <c r="W36" s="1432"/>
      <c r="X36" s="1434"/>
      <c r="Y36" s="1509"/>
      <c r="Z36" s="1501"/>
      <c r="AA36" s="1501"/>
      <c r="AB36" s="1501"/>
      <c r="AC36" s="1501"/>
      <c r="AD36" s="1501"/>
      <c r="AE36" s="1501"/>
      <c r="AF36" s="1501"/>
    </row>
    <row r="37" spans="1:32" ht="43.5" customHeight="1">
      <c r="A37" s="1469"/>
      <c r="B37" s="1517"/>
      <c r="C37" s="1447"/>
      <c r="D37" s="1538"/>
      <c r="E37" s="1449"/>
      <c r="F37" s="1421"/>
      <c r="G37" s="1523"/>
      <c r="H37" s="1426"/>
      <c r="I37" s="1426"/>
      <c r="J37" s="1426"/>
      <c r="K37" s="1451"/>
      <c r="L37" s="1426"/>
      <c r="M37" s="1426"/>
      <c r="N37" s="1430"/>
      <c r="O37" s="1426"/>
      <c r="P37" s="1426"/>
      <c r="Q37" s="1426"/>
      <c r="R37" s="1426"/>
      <c r="S37" s="1469"/>
      <c r="T37" s="1469"/>
      <c r="U37" s="1421"/>
      <c r="V37" s="1432"/>
      <c r="W37" s="1432"/>
      <c r="X37" s="1434"/>
      <c r="Y37" s="1509"/>
      <c r="Z37" s="1501"/>
      <c r="AA37" s="1501"/>
      <c r="AB37" s="1501"/>
      <c r="AC37" s="1501"/>
      <c r="AD37" s="1501"/>
      <c r="AE37" s="1501"/>
      <c r="AF37" s="1501"/>
    </row>
    <row r="38" spans="1:32" ht="40.5" customHeight="1">
      <c r="A38" s="1469"/>
      <c r="B38" s="1517"/>
      <c r="C38" s="1447"/>
      <c r="D38" s="1538"/>
      <c r="E38" s="1449"/>
      <c r="F38" s="1421"/>
      <c r="G38" s="1523"/>
      <c r="H38" s="1426"/>
      <c r="I38" s="1426"/>
      <c r="J38" s="1426"/>
      <c r="K38" s="1451"/>
      <c r="L38" s="1426"/>
      <c r="M38" s="1426"/>
      <c r="N38" s="1430"/>
      <c r="O38" s="1426"/>
      <c r="P38" s="1426"/>
      <c r="Q38" s="1426"/>
      <c r="R38" s="1426"/>
      <c r="S38" s="1469"/>
      <c r="T38" s="1469"/>
      <c r="U38" s="1421"/>
      <c r="V38" s="1432"/>
      <c r="W38" s="1432"/>
      <c r="X38" s="1434"/>
      <c r="Y38" s="1509"/>
      <c r="Z38" s="1501"/>
      <c r="AA38" s="1501"/>
      <c r="AB38" s="1501"/>
      <c r="AC38" s="1501"/>
      <c r="AD38" s="1501"/>
      <c r="AE38" s="1501"/>
      <c r="AF38" s="1501"/>
    </row>
    <row r="39" spans="1:32" ht="40.5" customHeight="1">
      <c r="A39" s="1469"/>
      <c r="B39" s="1517"/>
      <c r="C39" s="1447"/>
      <c r="D39" s="1538"/>
      <c r="E39" s="1449"/>
      <c r="F39" s="1421"/>
      <c r="G39" s="1523"/>
      <c r="H39" s="1426"/>
      <c r="I39" s="1426"/>
      <c r="J39" s="1426"/>
      <c r="K39" s="1451"/>
      <c r="L39" s="1426"/>
      <c r="M39" s="1426"/>
      <c r="N39" s="1430"/>
      <c r="O39" s="1426"/>
      <c r="P39" s="1426"/>
      <c r="Q39" s="1426"/>
      <c r="R39" s="1426"/>
      <c r="S39" s="1469"/>
      <c r="T39" s="1469"/>
      <c r="U39" s="1421"/>
      <c r="V39" s="1432"/>
      <c r="W39" s="1432"/>
      <c r="X39" s="1434"/>
      <c r="Y39" s="1509"/>
      <c r="Z39" s="1501"/>
      <c r="AA39" s="1501"/>
      <c r="AB39" s="1501"/>
      <c r="AC39" s="1501"/>
      <c r="AD39" s="1501"/>
      <c r="AE39" s="1501"/>
      <c r="AF39" s="1501"/>
    </row>
    <row r="40" spans="1:32" ht="40.5" customHeight="1">
      <c r="A40" s="1469"/>
      <c r="B40" s="1517"/>
      <c r="C40" s="1447"/>
      <c r="D40" s="1538"/>
      <c r="E40" s="1449"/>
      <c r="F40" s="1421"/>
      <c r="G40" s="1523"/>
      <c r="H40" s="1426"/>
      <c r="I40" s="1426"/>
      <c r="J40" s="1426"/>
      <c r="K40" s="1451"/>
      <c r="L40" s="1426"/>
      <c r="M40" s="1426"/>
      <c r="N40" s="1430"/>
      <c r="O40" s="1426"/>
      <c r="P40" s="1426"/>
      <c r="Q40" s="1426"/>
      <c r="R40" s="1426"/>
      <c r="S40" s="1469"/>
      <c r="T40" s="1469"/>
      <c r="U40" s="1421"/>
      <c r="V40" s="1432"/>
      <c r="W40" s="1432"/>
      <c r="X40" s="1434"/>
      <c r="Y40" s="1509"/>
      <c r="Z40" s="1501"/>
      <c r="AA40" s="1501"/>
      <c r="AB40" s="1501"/>
      <c r="AC40" s="1501"/>
      <c r="AD40" s="1501"/>
      <c r="AE40" s="1501"/>
      <c r="AF40" s="1501"/>
    </row>
    <row r="41" spans="1:32" ht="50.25" customHeight="1">
      <c r="A41" s="1469"/>
      <c r="B41" s="1517"/>
      <c r="C41" s="1447"/>
      <c r="D41" s="1538"/>
      <c r="E41" s="1449"/>
      <c r="F41" s="1421"/>
      <c r="G41" s="1523"/>
      <c r="H41" s="1426"/>
      <c r="I41" s="1426"/>
      <c r="J41" s="1426"/>
      <c r="K41" s="1451"/>
      <c r="L41" s="1426"/>
      <c r="M41" s="1426"/>
      <c r="N41" s="1430"/>
      <c r="O41" s="1426"/>
      <c r="P41" s="1426"/>
      <c r="Q41" s="1426"/>
      <c r="R41" s="1426"/>
      <c r="S41" s="1469"/>
      <c r="T41" s="1469"/>
      <c r="U41" s="1421"/>
      <c r="V41" s="1432"/>
      <c r="W41" s="1432"/>
      <c r="X41" s="1434"/>
      <c r="Y41" s="1509"/>
      <c r="Z41" s="1501"/>
      <c r="AA41" s="1501"/>
      <c r="AB41" s="1501"/>
      <c r="AC41" s="1501"/>
      <c r="AD41" s="1501"/>
      <c r="AE41" s="1501"/>
      <c r="AF41" s="1501"/>
    </row>
    <row r="42" spans="1:32" ht="50.25" customHeight="1">
      <c r="A42" s="1469"/>
      <c r="B42" s="1517"/>
      <c r="C42" s="1447"/>
      <c r="D42" s="1538"/>
      <c r="E42" s="1449"/>
      <c r="F42" s="1421"/>
      <c r="G42" s="1523"/>
      <c r="H42" s="1426"/>
      <c r="I42" s="1426"/>
      <c r="J42" s="1426"/>
      <c r="K42" s="1451"/>
      <c r="L42" s="1426"/>
      <c r="M42" s="1426"/>
      <c r="N42" s="1430"/>
      <c r="O42" s="1426"/>
      <c r="P42" s="1426"/>
      <c r="Q42" s="1426"/>
      <c r="R42" s="1426"/>
      <c r="S42" s="1469"/>
      <c r="T42" s="1469"/>
      <c r="U42" s="1421"/>
      <c r="V42" s="1432"/>
      <c r="W42" s="1432"/>
      <c r="X42" s="1434"/>
      <c r="Y42" s="1509"/>
      <c r="Z42" s="1501"/>
      <c r="AA42" s="1501"/>
      <c r="AB42" s="1501"/>
      <c r="AC42" s="1501"/>
      <c r="AD42" s="1501"/>
      <c r="AE42" s="1501"/>
      <c r="AF42" s="1501"/>
    </row>
    <row r="43" spans="1:32" ht="30.75" customHeight="1">
      <c r="A43" s="1469"/>
      <c r="B43" s="1517"/>
      <c r="C43" s="1447"/>
      <c r="D43" s="1538"/>
      <c r="E43" s="1449"/>
      <c r="F43" s="1421"/>
      <c r="G43" s="1523"/>
      <c r="H43" s="1426"/>
      <c r="I43" s="1426"/>
      <c r="J43" s="1426"/>
      <c r="K43" s="1451"/>
      <c r="L43" s="1426"/>
      <c r="M43" s="1426"/>
      <c r="N43" s="1430"/>
      <c r="O43" s="1426"/>
      <c r="P43" s="1426"/>
      <c r="Q43" s="1426"/>
      <c r="R43" s="1426"/>
      <c r="S43" s="1469"/>
      <c r="T43" s="1469"/>
      <c r="U43" s="1421"/>
      <c r="V43" s="1432"/>
      <c r="W43" s="1432"/>
      <c r="X43" s="1434"/>
      <c r="Y43" s="1509"/>
      <c r="Z43" s="1501"/>
      <c r="AA43" s="1501"/>
      <c r="AB43" s="1501"/>
      <c r="AC43" s="1501"/>
      <c r="AD43" s="1501"/>
      <c r="AE43" s="1501"/>
      <c r="AF43" s="1501"/>
    </row>
    <row r="44" spans="1:32" ht="31.5" customHeight="1">
      <c r="A44" s="1469"/>
      <c r="B44" s="1517"/>
      <c r="C44" s="1447"/>
      <c r="D44" s="1538"/>
      <c r="E44" s="1449"/>
      <c r="F44" s="1421"/>
      <c r="G44" s="1523"/>
      <c r="H44" s="1426"/>
      <c r="I44" s="1426"/>
      <c r="J44" s="1426"/>
      <c r="K44" s="1451"/>
      <c r="L44" s="1426"/>
      <c r="M44" s="1426"/>
      <c r="N44" s="1430"/>
      <c r="O44" s="1426"/>
      <c r="P44" s="1426"/>
      <c r="Q44" s="1426"/>
      <c r="R44" s="1426"/>
      <c r="S44" s="1469"/>
      <c r="T44" s="1469"/>
      <c r="U44" s="1421"/>
      <c r="V44" s="1432"/>
      <c r="W44" s="1432"/>
      <c r="X44" s="1434"/>
      <c r="Y44" s="1509"/>
      <c r="Z44" s="1501"/>
      <c r="AA44" s="1501"/>
      <c r="AB44" s="1501"/>
      <c r="AC44" s="1501"/>
      <c r="AD44" s="1501"/>
      <c r="AE44" s="1501"/>
      <c r="AF44" s="1501"/>
    </row>
    <row r="45" spans="1:32" ht="27.75" customHeight="1">
      <c r="A45" s="1469"/>
      <c r="B45" s="1517"/>
      <c r="C45" s="1447"/>
      <c r="D45" s="1538"/>
      <c r="E45" s="1449"/>
      <c r="F45" s="1421"/>
      <c r="G45" s="1523"/>
      <c r="H45" s="1426"/>
      <c r="I45" s="1426"/>
      <c r="J45" s="1426"/>
      <c r="K45" s="1451"/>
      <c r="L45" s="1426"/>
      <c r="M45" s="1426"/>
      <c r="N45" s="1430"/>
      <c r="O45" s="1426"/>
      <c r="P45" s="1426"/>
      <c r="Q45" s="1426"/>
      <c r="R45" s="1426"/>
      <c r="S45" s="1469"/>
      <c r="T45" s="1469"/>
      <c r="U45" s="1421"/>
      <c r="V45" s="1432"/>
      <c r="W45" s="1432"/>
      <c r="X45" s="1434"/>
      <c r="Y45" s="1509"/>
      <c r="Z45" s="1501"/>
      <c r="AA45" s="1501"/>
      <c r="AB45" s="1501"/>
      <c r="AC45" s="1501"/>
      <c r="AD45" s="1501"/>
      <c r="AE45" s="1501"/>
      <c r="AF45" s="1501"/>
    </row>
    <row r="46" spans="1:32" ht="27.75" customHeight="1">
      <c r="A46" s="1469"/>
      <c r="B46" s="1517"/>
      <c r="C46" s="1447"/>
      <c r="D46" s="1538"/>
      <c r="E46" s="1449"/>
      <c r="F46" s="1421"/>
      <c r="G46" s="1523"/>
      <c r="H46" s="1426"/>
      <c r="I46" s="1426"/>
      <c r="J46" s="1426"/>
      <c r="K46" s="1451"/>
      <c r="L46" s="1426"/>
      <c r="M46" s="1426"/>
      <c r="N46" s="1430"/>
      <c r="O46" s="1426"/>
      <c r="P46" s="1426"/>
      <c r="Q46" s="1426"/>
      <c r="R46" s="1426"/>
      <c r="S46" s="1469"/>
      <c r="T46" s="1469"/>
      <c r="U46" s="1421"/>
      <c r="V46" s="1432"/>
      <c r="W46" s="1432"/>
      <c r="X46" s="1434"/>
      <c r="Y46" s="1509"/>
      <c r="Z46" s="1501"/>
      <c r="AA46" s="1501"/>
      <c r="AB46" s="1501"/>
      <c r="AC46" s="1501"/>
      <c r="AD46" s="1501"/>
      <c r="AE46" s="1501"/>
      <c r="AF46" s="1501"/>
    </row>
    <row r="47" spans="1:32" ht="30.75" customHeight="1">
      <c r="A47" s="1469"/>
      <c r="B47" s="1517"/>
      <c r="C47" s="1447"/>
      <c r="D47" s="1538"/>
      <c r="E47" s="1449"/>
      <c r="F47" s="1421"/>
      <c r="G47" s="1523"/>
      <c r="H47" s="1426"/>
      <c r="I47" s="1426"/>
      <c r="J47" s="1426"/>
      <c r="K47" s="1451"/>
      <c r="L47" s="1426"/>
      <c r="M47" s="1426"/>
      <c r="N47" s="1430"/>
      <c r="O47" s="1426"/>
      <c r="P47" s="1426"/>
      <c r="Q47" s="1426"/>
      <c r="R47" s="1426"/>
      <c r="S47" s="1469"/>
      <c r="T47" s="1469"/>
      <c r="U47" s="1421"/>
      <c r="V47" s="1432"/>
      <c r="W47" s="1432"/>
      <c r="X47" s="1434"/>
      <c r="Y47" s="1509"/>
      <c r="Z47" s="1501"/>
      <c r="AA47" s="1501"/>
      <c r="AB47" s="1501"/>
      <c r="AC47" s="1501"/>
      <c r="AD47" s="1501"/>
      <c r="AE47" s="1501"/>
      <c r="AF47" s="1501"/>
    </row>
    <row r="48" spans="1:32" ht="30.75" customHeight="1">
      <c r="A48" s="1469"/>
      <c r="B48" s="1517"/>
      <c r="C48" s="1447"/>
      <c r="D48" s="1538"/>
      <c r="E48" s="1449"/>
      <c r="F48" s="1421"/>
      <c r="G48" s="1523"/>
      <c r="H48" s="1426"/>
      <c r="I48" s="1426"/>
      <c r="J48" s="1426"/>
      <c r="K48" s="1451"/>
      <c r="L48" s="1426"/>
      <c r="M48" s="1426"/>
      <c r="N48" s="1430"/>
      <c r="O48" s="1426"/>
      <c r="P48" s="1426"/>
      <c r="Q48" s="1426"/>
      <c r="R48" s="1426"/>
      <c r="S48" s="1469"/>
      <c r="T48" s="1469"/>
      <c r="U48" s="1421"/>
      <c r="V48" s="1432"/>
      <c r="W48" s="1432"/>
      <c r="X48" s="1434"/>
      <c r="Y48" s="1509"/>
      <c r="Z48" s="1501"/>
      <c r="AA48" s="1501"/>
      <c r="AB48" s="1501"/>
      <c r="AC48" s="1501"/>
      <c r="AD48" s="1501"/>
      <c r="AE48" s="1501"/>
      <c r="AF48" s="1501"/>
    </row>
    <row r="49" spans="1:32" ht="22.5" customHeight="1">
      <c r="A49" s="1469"/>
      <c r="B49" s="1517"/>
      <c r="C49" s="1447"/>
      <c r="D49" s="1538"/>
      <c r="E49" s="1449"/>
      <c r="F49" s="1421"/>
      <c r="G49" s="1523"/>
      <c r="H49" s="1426"/>
      <c r="I49" s="1426"/>
      <c r="J49" s="1426"/>
      <c r="K49" s="1451"/>
      <c r="L49" s="1426"/>
      <c r="M49" s="1426"/>
      <c r="N49" s="1430"/>
      <c r="O49" s="1426"/>
      <c r="P49" s="1426"/>
      <c r="Q49" s="1426"/>
      <c r="R49" s="1426"/>
      <c r="S49" s="1469"/>
      <c r="T49" s="1469"/>
      <c r="U49" s="1421"/>
      <c r="V49" s="1432"/>
      <c r="W49" s="1432"/>
      <c r="X49" s="1434"/>
      <c r="Y49" s="1509"/>
      <c r="Z49" s="1501"/>
      <c r="AA49" s="1501"/>
      <c r="AB49" s="1501"/>
      <c r="AC49" s="1501"/>
      <c r="AD49" s="1501"/>
      <c r="AE49" s="1501"/>
      <c r="AF49" s="1501"/>
    </row>
    <row r="50" spans="1:32" ht="21" customHeight="1">
      <c r="A50" s="1469"/>
      <c r="B50" s="1517"/>
      <c r="C50" s="1447"/>
      <c r="D50" s="1538"/>
      <c r="E50" s="1449"/>
      <c r="F50" s="1421"/>
      <c r="G50" s="1523"/>
      <c r="H50" s="1426"/>
      <c r="I50" s="1426"/>
      <c r="J50" s="1426"/>
      <c r="K50" s="1451"/>
      <c r="L50" s="1426"/>
      <c r="M50" s="1426"/>
      <c r="N50" s="1430"/>
      <c r="O50" s="1426"/>
      <c r="P50" s="1426"/>
      <c r="Q50" s="1426"/>
      <c r="R50" s="1426"/>
      <c r="S50" s="1469"/>
      <c r="T50" s="1469"/>
      <c r="U50" s="1421"/>
      <c r="V50" s="1432"/>
      <c r="W50" s="1432"/>
      <c r="X50" s="1434"/>
      <c r="Y50" s="1509"/>
      <c r="Z50" s="1501"/>
      <c r="AA50" s="1501"/>
      <c r="AB50" s="1501"/>
      <c r="AC50" s="1501"/>
      <c r="AD50" s="1501"/>
      <c r="AE50" s="1501"/>
      <c r="AF50" s="1501"/>
    </row>
    <row r="51" spans="1:32" ht="36.75" customHeight="1">
      <c r="A51" s="1469"/>
      <c r="B51" s="1517"/>
      <c r="C51" s="1447"/>
      <c r="D51" s="1538"/>
      <c r="E51" s="1449"/>
      <c r="F51" s="1421"/>
      <c r="G51" s="1523"/>
      <c r="H51" s="1426"/>
      <c r="I51" s="1426"/>
      <c r="J51" s="1426"/>
      <c r="K51" s="1451"/>
      <c r="L51" s="1426"/>
      <c r="M51" s="1426"/>
      <c r="N51" s="1430"/>
      <c r="O51" s="1426"/>
      <c r="P51" s="1426"/>
      <c r="Q51" s="1426"/>
      <c r="R51" s="1426"/>
      <c r="S51" s="1469"/>
      <c r="T51" s="1469"/>
      <c r="U51" s="1421"/>
      <c r="V51" s="1432"/>
      <c r="W51" s="1432"/>
      <c r="X51" s="1434"/>
      <c r="Y51" s="1509"/>
      <c r="Z51" s="1501"/>
      <c r="AA51" s="1501"/>
      <c r="AB51" s="1501"/>
      <c r="AC51" s="1501"/>
      <c r="AD51" s="1501"/>
      <c r="AE51" s="1501"/>
      <c r="AF51" s="1501"/>
    </row>
    <row r="52" spans="1:32" ht="12.95" customHeight="1">
      <c r="A52" s="1469"/>
      <c r="B52" s="1517"/>
      <c r="C52" s="1447"/>
      <c r="D52" s="1538"/>
      <c r="E52" s="1449"/>
      <c r="F52" s="1421"/>
      <c r="G52" s="1523"/>
      <c r="H52" s="1426"/>
      <c r="I52" s="1426"/>
      <c r="J52" s="1426"/>
      <c r="K52" s="1451"/>
      <c r="L52" s="1426"/>
      <c r="M52" s="1426"/>
      <c r="N52" s="1430"/>
      <c r="O52" s="1426"/>
      <c r="P52" s="1426"/>
      <c r="Q52" s="1426"/>
      <c r="R52" s="1426"/>
      <c r="S52" s="1469"/>
      <c r="T52" s="1469"/>
      <c r="U52" s="1421"/>
      <c r="V52" s="1432"/>
      <c r="W52" s="1432"/>
      <c r="X52" s="1434"/>
      <c r="Y52" s="1509"/>
      <c r="Z52" s="1501"/>
      <c r="AA52" s="1501"/>
      <c r="AB52" s="1501"/>
      <c r="AC52" s="1501"/>
      <c r="AD52" s="1501"/>
      <c r="AE52" s="1501"/>
      <c r="AF52" s="1501"/>
    </row>
    <row r="53" spans="1:32" ht="12.95" customHeight="1">
      <c r="A53" s="1469"/>
      <c r="B53" s="1517"/>
      <c r="C53" s="1447"/>
      <c r="D53" s="1538"/>
      <c r="E53" s="1449"/>
      <c r="F53" s="1421"/>
      <c r="G53" s="1523"/>
      <c r="H53" s="1426"/>
      <c r="I53" s="1426"/>
      <c r="J53" s="1426"/>
      <c r="K53" s="1451"/>
      <c r="L53" s="1426"/>
      <c r="M53" s="1426"/>
      <c r="N53" s="1430"/>
      <c r="O53" s="1426"/>
      <c r="P53" s="1426"/>
      <c r="Q53" s="1426"/>
      <c r="R53" s="1426"/>
      <c r="S53" s="1469"/>
      <c r="T53" s="1469"/>
      <c r="U53" s="1421"/>
      <c r="V53" s="1432"/>
      <c r="W53" s="1432"/>
      <c r="X53" s="1434"/>
      <c r="Y53" s="1509"/>
      <c r="Z53" s="1501"/>
      <c r="AA53" s="1501"/>
      <c r="AB53" s="1501"/>
      <c r="AC53" s="1501"/>
      <c r="AD53" s="1501"/>
      <c r="AE53" s="1501"/>
      <c r="AF53" s="1501"/>
    </row>
    <row r="54" spans="1:32" ht="12.95" customHeight="1">
      <c r="A54" s="1469"/>
      <c r="B54" s="1517"/>
      <c r="C54" s="1447"/>
      <c r="D54" s="1538"/>
      <c r="E54" s="1449"/>
      <c r="F54" s="1421"/>
      <c r="G54" s="1523"/>
      <c r="H54" s="1426"/>
      <c r="I54" s="1426"/>
      <c r="J54" s="1426"/>
      <c r="K54" s="1451"/>
      <c r="L54" s="1426"/>
      <c r="M54" s="1426"/>
      <c r="N54" s="1430"/>
      <c r="O54" s="1426"/>
      <c r="P54" s="1426"/>
      <c r="Q54" s="1426"/>
      <c r="R54" s="1426"/>
      <c r="S54" s="1469"/>
      <c r="T54" s="1469"/>
      <c r="U54" s="1421"/>
      <c r="V54" s="1432"/>
      <c r="W54" s="1432"/>
      <c r="X54" s="1434"/>
      <c r="Y54" s="1509"/>
      <c r="Z54" s="1501"/>
      <c r="AA54" s="1501"/>
      <c r="AB54" s="1501"/>
      <c r="AC54" s="1501"/>
      <c r="AD54" s="1501"/>
      <c r="AE54" s="1501"/>
      <c r="AF54" s="1501"/>
    </row>
    <row r="55" spans="1:32" ht="12.95" customHeight="1">
      <c r="A55" s="1469"/>
      <c r="B55" s="1517"/>
      <c r="C55" s="1447"/>
      <c r="D55" s="1538"/>
      <c r="E55" s="1449"/>
      <c r="F55" s="1421"/>
      <c r="G55" s="1523"/>
      <c r="H55" s="1426"/>
      <c r="I55" s="1426"/>
      <c r="J55" s="1426"/>
      <c r="K55" s="1451"/>
      <c r="L55" s="1426"/>
      <c r="M55" s="1426"/>
      <c r="N55" s="1430"/>
      <c r="O55" s="1426"/>
      <c r="P55" s="1426"/>
      <c r="Q55" s="1426"/>
      <c r="R55" s="1426"/>
      <c r="S55" s="1469"/>
      <c r="T55" s="1469"/>
      <c r="U55" s="1421"/>
      <c r="V55" s="1432"/>
      <c r="W55" s="1432"/>
      <c r="X55" s="1434"/>
      <c r="Y55" s="1509"/>
      <c r="Z55" s="1501"/>
      <c r="AA55" s="1501"/>
      <c r="AB55" s="1501"/>
      <c r="AC55" s="1501"/>
      <c r="AD55" s="1501"/>
      <c r="AE55" s="1501"/>
      <c r="AF55" s="1501"/>
    </row>
    <row r="56" spans="1:32" ht="12.95" customHeight="1">
      <c r="A56" s="1469"/>
      <c r="B56" s="1517"/>
      <c r="C56" s="1447"/>
      <c r="D56" s="1538"/>
      <c r="E56" s="1449"/>
      <c r="F56" s="1421"/>
      <c r="G56" s="1523"/>
      <c r="H56" s="1426"/>
      <c r="I56" s="1426"/>
      <c r="J56" s="1426"/>
      <c r="K56" s="1451"/>
      <c r="L56" s="1426"/>
      <c r="M56" s="1426"/>
      <c r="N56" s="1430"/>
      <c r="O56" s="1426"/>
      <c r="P56" s="1426"/>
      <c r="Q56" s="1426"/>
      <c r="R56" s="1426"/>
      <c r="S56" s="1469"/>
      <c r="T56" s="1469"/>
      <c r="U56" s="1421"/>
      <c r="V56" s="1432"/>
      <c r="W56" s="1432"/>
      <c r="X56" s="1434"/>
      <c r="Y56" s="1509"/>
      <c r="Z56" s="1501"/>
      <c r="AA56" s="1501"/>
      <c r="AB56" s="1501"/>
      <c r="AC56" s="1501"/>
      <c r="AD56" s="1501"/>
      <c r="AE56" s="1501"/>
      <c r="AF56" s="1501"/>
    </row>
    <row r="57" spans="1:32" ht="12.95" customHeight="1">
      <c r="A57" s="1469"/>
      <c r="B57" s="1517"/>
      <c r="C57" s="1447"/>
      <c r="D57" s="1538"/>
      <c r="E57" s="1449"/>
      <c r="F57" s="1421"/>
      <c r="G57" s="1523"/>
      <c r="H57" s="1426"/>
      <c r="I57" s="1426"/>
      <c r="J57" s="1426"/>
      <c r="K57" s="1451"/>
      <c r="L57" s="1426"/>
      <c r="M57" s="1426"/>
      <c r="N57" s="1430"/>
      <c r="O57" s="1426"/>
      <c r="P57" s="1426"/>
      <c r="Q57" s="1426"/>
      <c r="R57" s="1426"/>
      <c r="S57" s="1469"/>
      <c r="T57" s="1469"/>
      <c r="U57" s="1421"/>
      <c r="V57" s="1432"/>
      <c r="W57" s="1432"/>
      <c r="X57" s="1434"/>
      <c r="Y57" s="1509"/>
      <c r="Z57" s="1501"/>
      <c r="AA57" s="1501"/>
      <c r="AB57" s="1501"/>
      <c r="AC57" s="1501"/>
      <c r="AD57" s="1501"/>
      <c r="AE57" s="1501"/>
      <c r="AF57" s="1501"/>
    </row>
    <row r="58" spans="1:32" ht="12.95" customHeight="1">
      <c r="A58" s="1469"/>
      <c r="B58" s="1517"/>
      <c r="C58" s="1447"/>
      <c r="D58" s="1538"/>
      <c r="E58" s="1449"/>
      <c r="F58" s="1421"/>
      <c r="G58" s="1523"/>
      <c r="H58" s="1426"/>
      <c r="I58" s="1426"/>
      <c r="J58" s="1426"/>
      <c r="K58" s="1451"/>
      <c r="L58" s="1426"/>
      <c r="M58" s="1426"/>
      <c r="N58" s="1430"/>
      <c r="O58" s="1426"/>
      <c r="P58" s="1426"/>
      <c r="Q58" s="1426"/>
      <c r="R58" s="1426"/>
      <c r="S58" s="1469"/>
      <c r="T58" s="1469"/>
      <c r="U58" s="1421"/>
      <c r="V58" s="1432"/>
      <c r="W58" s="1432"/>
      <c r="X58" s="1434"/>
      <c r="Y58" s="1509"/>
      <c r="Z58" s="1501"/>
      <c r="AA58" s="1501"/>
      <c r="AB58" s="1501"/>
      <c r="AC58" s="1501"/>
      <c r="AD58" s="1501"/>
      <c r="AE58" s="1501"/>
      <c r="AF58" s="1501"/>
    </row>
    <row r="59" spans="1:32" ht="12.95" customHeight="1">
      <c r="A59" s="1469"/>
      <c r="B59" s="1517"/>
      <c r="C59" s="1447"/>
      <c r="D59" s="1538"/>
      <c r="E59" s="1449"/>
      <c r="F59" s="1421"/>
      <c r="G59" s="1523"/>
      <c r="H59" s="1426"/>
      <c r="I59" s="1426"/>
      <c r="J59" s="1426"/>
      <c r="K59" s="1451"/>
      <c r="L59" s="1426"/>
      <c r="M59" s="1426"/>
      <c r="N59" s="1430"/>
      <c r="O59" s="1426"/>
      <c r="P59" s="1426"/>
      <c r="Q59" s="1426"/>
      <c r="R59" s="1426"/>
      <c r="S59" s="1469"/>
      <c r="T59" s="1469"/>
      <c r="U59" s="1421"/>
      <c r="V59" s="1432"/>
      <c r="W59" s="1432"/>
      <c r="X59" s="1434"/>
      <c r="Y59" s="1509"/>
      <c r="Z59" s="1501"/>
      <c r="AA59" s="1501"/>
      <c r="AB59" s="1501"/>
      <c r="AC59" s="1501"/>
      <c r="AD59" s="1501"/>
      <c r="AE59" s="1501"/>
      <c r="AF59" s="1501"/>
    </row>
    <row r="60" spans="1:32" ht="12.95" customHeight="1">
      <c r="A60" s="1469"/>
      <c r="B60" s="1517"/>
      <c r="C60" s="1447"/>
      <c r="D60" s="1538"/>
      <c r="E60" s="1449"/>
      <c r="F60" s="1421"/>
      <c r="G60" s="1523"/>
      <c r="H60" s="1426"/>
      <c r="I60" s="1426"/>
      <c r="J60" s="1426"/>
      <c r="K60" s="1451"/>
      <c r="L60" s="1426"/>
      <c r="M60" s="1426"/>
      <c r="N60" s="1430"/>
      <c r="O60" s="1426"/>
      <c r="P60" s="1426"/>
      <c r="Q60" s="1426"/>
      <c r="R60" s="1426"/>
      <c r="S60" s="1469"/>
      <c r="T60" s="1469"/>
      <c r="U60" s="1421"/>
      <c r="V60" s="1432"/>
      <c r="W60" s="1432"/>
      <c r="X60" s="1434"/>
      <c r="Y60" s="1509"/>
      <c r="Z60" s="1501"/>
      <c r="AA60" s="1501"/>
      <c r="AB60" s="1501"/>
      <c r="AC60" s="1501"/>
      <c r="AD60" s="1501"/>
      <c r="AE60" s="1501"/>
      <c r="AF60" s="1501"/>
    </row>
    <row r="61" spans="1:32" ht="12.95" customHeight="1">
      <c r="A61" s="1469"/>
      <c r="B61" s="1517"/>
      <c r="C61" s="1447"/>
      <c r="D61" s="1538"/>
      <c r="E61" s="1449"/>
      <c r="F61" s="1421"/>
      <c r="G61" s="1523"/>
      <c r="H61" s="1426"/>
      <c r="I61" s="1426"/>
      <c r="J61" s="1426"/>
      <c r="K61" s="1451"/>
      <c r="L61" s="1426"/>
      <c r="M61" s="1426"/>
      <c r="N61" s="1430"/>
      <c r="O61" s="1426"/>
      <c r="P61" s="1426"/>
      <c r="Q61" s="1426"/>
      <c r="R61" s="1426"/>
      <c r="S61" s="1469"/>
      <c r="T61" s="1469"/>
      <c r="U61" s="1421"/>
      <c r="V61" s="1432"/>
      <c r="W61" s="1432"/>
      <c r="X61" s="1434"/>
      <c r="Y61" s="1509"/>
      <c r="Z61" s="1501"/>
      <c r="AA61" s="1501"/>
      <c r="AB61" s="1501"/>
      <c r="AC61" s="1501"/>
      <c r="AD61" s="1501"/>
      <c r="AE61" s="1501"/>
      <c r="AF61" s="1501"/>
    </row>
    <row r="62" spans="1:32" ht="12.95" customHeight="1">
      <c r="A62" s="1469"/>
      <c r="B62" s="1517"/>
      <c r="C62" s="1447"/>
      <c r="D62" s="1538"/>
      <c r="E62" s="1449"/>
      <c r="F62" s="1421"/>
      <c r="G62" s="1523"/>
      <c r="H62" s="1426"/>
      <c r="I62" s="1426"/>
      <c r="J62" s="1426"/>
      <c r="K62" s="1451"/>
      <c r="L62" s="1426"/>
      <c r="M62" s="1426"/>
      <c r="N62" s="1430"/>
      <c r="O62" s="1426"/>
      <c r="P62" s="1426"/>
      <c r="Q62" s="1426"/>
      <c r="R62" s="1426"/>
      <c r="S62" s="1469"/>
      <c r="T62" s="1469"/>
      <c r="U62" s="1421"/>
      <c r="V62" s="1432"/>
      <c r="W62" s="1432"/>
      <c r="X62" s="1434"/>
      <c r="Y62" s="1509"/>
      <c r="Z62" s="1501"/>
      <c r="AA62" s="1501"/>
      <c r="AB62" s="1501"/>
      <c r="AC62" s="1501"/>
      <c r="AD62" s="1501"/>
      <c r="AE62" s="1501"/>
      <c r="AF62" s="1501"/>
    </row>
    <row r="63" spans="1:32" ht="12.95" customHeight="1">
      <c r="A63" s="1469"/>
      <c r="B63" s="1517"/>
      <c r="C63" s="1447"/>
      <c r="D63" s="1538"/>
      <c r="E63" s="1449"/>
      <c r="F63" s="1421"/>
      <c r="G63" s="1523"/>
      <c r="H63" s="1426"/>
      <c r="I63" s="1426"/>
      <c r="J63" s="1426"/>
      <c r="K63" s="1451"/>
      <c r="L63" s="1426"/>
      <c r="M63" s="1426"/>
      <c r="N63" s="1430"/>
      <c r="O63" s="1426"/>
      <c r="P63" s="1426"/>
      <c r="Q63" s="1426"/>
      <c r="R63" s="1426"/>
      <c r="S63" s="1469"/>
      <c r="T63" s="1469"/>
      <c r="U63" s="1421"/>
      <c r="V63" s="1432"/>
      <c r="W63" s="1432"/>
      <c r="X63" s="1434"/>
      <c r="Y63" s="1509"/>
      <c r="Z63" s="1501"/>
      <c r="AA63" s="1501"/>
      <c r="AB63" s="1501"/>
      <c r="AC63" s="1501"/>
      <c r="AD63" s="1501"/>
      <c r="AE63" s="1501"/>
      <c r="AF63" s="1501"/>
    </row>
    <row r="64" spans="1:32" ht="12.95" customHeight="1">
      <c r="A64" s="1469"/>
      <c r="B64" s="1517"/>
      <c r="C64" s="1447"/>
      <c r="D64" s="1538"/>
      <c r="E64" s="1449"/>
      <c r="F64" s="1421"/>
      <c r="G64" s="1523"/>
      <c r="H64" s="1426"/>
      <c r="I64" s="1426"/>
      <c r="J64" s="1426"/>
      <c r="K64" s="1451"/>
      <c r="L64" s="1426"/>
      <c r="M64" s="1426"/>
      <c r="N64" s="1430"/>
      <c r="O64" s="1426"/>
      <c r="P64" s="1426"/>
      <c r="Q64" s="1426"/>
      <c r="R64" s="1426"/>
      <c r="S64" s="1469"/>
      <c r="T64" s="1469"/>
      <c r="U64" s="1421"/>
      <c r="V64" s="1432"/>
      <c r="W64" s="1432"/>
      <c r="X64" s="1434"/>
      <c r="Y64" s="1509"/>
      <c r="Z64" s="1501"/>
      <c r="AA64" s="1501"/>
      <c r="AB64" s="1501"/>
      <c r="AC64" s="1501"/>
      <c r="AD64" s="1501"/>
      <c r="AE64" s="1501"/>
      <c r="AF64" s="1501"/>
    </row>
    <row r="65" spans="1:32" ht="12.95" customHeight="1">
      <c r="A65" s="1469"/>
      <c r="B65" s="1517"/>
      <c r="C65" s="1447"/>
      <c r="D65" s="1538"/>
      <c r="E65" s="1449"/>
      <c r="F65" s="1421"/>
      <c r="G65" s="1523"/>
      <c r="H65" s="1426"/>
      <c r="I65" s="1426"/>
      <c r="J65" s="1426"/>
      <c r="K65" s="1451"/>
      <c r="L65" s="1426"/>
      <c r="M65" s="1426"/>
      <c r="N65" s="1430"/>
      <c r="O65" s="1426"/>
      <c r="P65" s="1426"/>
      <c r="Q65" s="1426"/>
      <c r="R65" s="1426"/>
      <c r="S65" s="1469"/>
      <c r="T65" s="1469"/>
      <c r="U65" s="1421"/>
      <c r="V65" s="1432"/>
      <c r="W65" s="1432"/>
      <c r="X65" s="1434"/>
      <c r="Y65" s="1509"/>
      <c r="Z65" s="1501"/>
      <c r="AA65" s="1501"/>
      <c r="AB65" s="1501"/>
      <c r="AC65" s="1501"/>
      <c r="AD65" s="1501"/>
      <c r="AE65" s="1501"/>
      <c r="AF65" s="1501"/>
    </row>
    <row r="66" spans="1:32" ht="12.95" customHeight="1">
      <c r="A66" s="1469"/>
      <c r="B66" s="1517"/>
      <c r="C66" s="1447"/>
      <c r="D66" s="1538"/>
      <c r="E66" s="1449"/>
      <c r="F66" s="1421"/>
      <c r="G66" s="1523"/>
      <c r="H66" s="1426"/>
      <c r="I66" s="1426"/>
      <c r="J66" s="1426"/>
      <c r="K66" s="1451"/>
      <c r="L66" s="1426"/>
      <c r="M66" s="1426"/>
      <c r="N66" s="1430"/>
      <c r="O66" s="1426"/>
      <c r="P66" s="1426"/>
      <c r="Q66" s="1426"/>
      <c r="R66" s="1426"/>
      <c r="S66" s="1469"/>
      <c r="T66" s="1469"/>
      <c r="U66" s="1421"/>
      <c r="V66" s="1432"/>
      <c r="W66" s="1432"/>
      <c r="X66" s="1434"/>
      <c r="Y66" s="1509"/>
      <c r="Z66" s="1501"/>
      <c r="AA66" s="1501"/>
      <c r="AB66" s="1501"/>
      <c r="AC66" s="1501"/>
      <c r="AD66" s="1501"/>
      <c r="AE66" s="1501"/>
      <c r="AF66" s="1501"/>
    </row>
    <row r="67" spans="1:32" ht="12.95" customHeight="1">
      <c r="A67" s="1469"/>
      <c r="B67" s="1517"/>
      <c r="C67" s="1447"/>
      <c r="D67" s="1538"/>
      <c r="E67" s="1449"/>
      <c r="F67" s="1421"/>
      <c r="G67" s="1523"/>
      <c r="H67" s="1426"/>
      <c r="I67" s="1426"/>
      <c r="J67" s="1426"/>
      <c r="K67" s="1451"/>
      <c r="L67" s="1426"/>
      <c r="M67" s="1426"/>
      <c r="N67" s="1430"/>
      <c r="O67" s="1426"/>
      <c r="P67" s="1426"/>
      <c r="Q67" s="1426"/>
      <c r="R67" s="1426"/>
      <c r="S67" s="1469"/>
      <c r="T67" s="1469"/>
      <c r="U67" s="1421"/>
      <c r="V67" s="1432"/>
      <c r="W67" s="1432"/>
      <c r="X67" s="1434"/>
      <c r="Y67" s="1509"/>
      <c r="Z67" s="1501"/>
      <c r="AA67" s="1501"/>
      <c r="AB67" s="1501"/>
      <c r="AC67" s="1501"/>
      <c r="AD67" s="1501"/>
      <c r="AE67" s="1501"/>
      <c r="AF67" s="1501"/>
    </row>
    <row r="68" spans="1:32" ht="12.95" customHeight="1">
      <c r="A68" s="1469"/>
      <c r="B68" s="1517"/>
      <c r="C68" s="1447"/>
      <c r="D68" s="1538"/>
      <c r="E68" s="1449"/>
      <c r="F68" s="1421"/>
      <c r="G68" s="1523"/>
      <c r="H68" s="1426"/>
      <c r="I68" s="1426"/>
      <c r="J68" s="1426"/>
      <c r="K68" s="1451"/>
      <c r="L68" s="1426"/>
      <c r="M68" s="1426"/>
      <c r="N68" s="1430"/>
      <c r="O68" s="1426"/>
      <c r="P68" s="1426"/>
      <c r="Q68" s="1426"/>
      <c r="R68" s="1426"/>
      <c r="S68" s="1469"/>
      <c r="T68" s="1469"/>
      <c r="U68" s="1421"/>
      <c r="V68" s="1432"/>
      <c r="W68" s="1432"/>
      <c r="X68" s="1434"/>
      <c r="Y68" s="1509"/>
      <c r="Z68" s="1501"/>
      <c r="AA68" s="1501"/>
      <c r="AB68" s="1501"/>
      <c r="AC68" s="1501"/>
      <c r="AD68" s="1501"/>
      <c r="AE68" s="1501"/>
      <c r="AF68" s="1501"/>
    </row>
    <row r="69" spans="1:32" ht="12.95" customHeight="1">
      <c r="A69" s="1469"/>
      <c r="B69" s="1517"/>
      <c r="C69" s="1447"/>
      <c r="D69" s="1538"/>
      <c r="E69" s="1449"/>
      <c r="F69" s="1421"/>
      <c r="G69" s="1523"/>
      <c r="H69" s="1426"/>
      <c r="I69" s="1426"/>
      <c r="J69" s="1426"/>
      <c r="K69" s="1451"/>
      <c r="L69" s="1426"/>
      <c r="M69" s="1426"/>
      <c r="N69" s="1430"/>
      <c r="O69" s="1426"/>
      <c r="P69" s="1426"/>
      <c r="Q69" s="1426"/>
      <c r="R69" s="1426"/>
      <c r="S69" s="1469"/>
      <c r="T69" s="1469"/>
      <c r="U69" s="1421"/>
      <c r="V69" s="1432"/>
      <c r="W69" s="1432"/>
      <c r="X69" s="1434"/>
      <c r="Y69" s="1509"/>
      <c r="Z69" s="1501"/>
      <c r="AA69" s="1501"/>
      <c r="AB69" s="1501"/>
      <c r="AC69" s="1501"/>
      <c r="AD69" s="1501"/>
      <c r="AE69" s="1501"/>
      <c r="AF69" s="1501"/>
    </row>
    <row r="70" spans="1:32" ht="12.95" customHeight="1">
      <c r="A70" s="1469"/>
      <c r="B70" s="1517"/>
      <c r="C70" s="1447"/>
      <c r="D70" s="1538"/>
      <c r="E70" s="1449"/>
      <c r="F70" s="1421"/>
      <c r="G70" s="1523"/>
      <c r="H70" s="1426"/>
      <c r="I70" s="1426"/>
      <c r="J70" s="1426"/>
      <c r="K70" s="1451"/>
      <c r="L70" s="1426"/>
      <c r="M70" s="1426"/>
      <c r="N70" s="1430"/>
      <c r="O70" s="1426"/>
      <c r="P70" s="1426"/>
      <c r="Q70" s="1426"/>
      <c r="R70" s="1426"/>
      <c r="S70" s="1469"/>
      <c r="T70" s="1469"/>
      <c r="U70" s="1421"/>
      <c r="V70" s="1432"/>
      <c r="W70" s="1432"/>
      <c r="X70" s="1434"/>
      <c r="Y70" s="1509"/>
      <c r="Z70" s="1501"/>
      <c r="AA70" s="1501"/>
      <c r="AB70" s="1501"/>
      <c r="AC70" s="1501"/>
      <c r="AD70" s="1501"/>
      <c r="AE70" s="1501"/>
      <c r="AF70" s="1501"/>
    </row>
    <row r="71" spans="1:32" ht="12.95" customHeight="1">
      <c r="A71" s="1469"/>
      <c r="B71" s="1517"/>
      <c r="C71" s="1447"/>
      <c r="D71" s="1538"/>
      <c r="E71" s="1449"/>
      <c r="F71" s="1421"/>
      <c r="G71" s="1523"/>
      <c r="H71" s="1426"/>
      <c r="I71" s="1426"/>
      <c r="J71" s="1426"/>
      <c r="K71" s="1451"/>
      <c r="L71" s="1426"/>
      <c r="M71" s="1426"/>
      <c r="N71" s="1430"/>
      <c r="O71" s="1426"/>
      <c r="P71" s="1426"/>
      <c r="Q71" s="1426"/>
      <c r="R71" s="1426"/>
      <c r="S71" s="1469"/>
      <c r="T71" s="1469"/>
      <c r="U71" s="1421"/>
      <c r="V71" s="1432"/>
      <c r="W71" s="1432"/>
      <c r="X71" s="1434"/>
      <c r="Y71" s="1509"/>
      <c r="Z71" s="1501"/>
      <c r="AA71" s="1501"/>
      <c r="AB71" s="1501"/>
      <c r="AC71" s="1501"/>
      <c r="AD71" s="1501"/>
      <c r="AE71" s="1501"/>
      <c r="AF71" s="1501"/>
    </row>
    <row r="72" spans="1:32" ht="12.95" customHeight="1">
      <c r="A72" s="1469"/>
      <c r="B72" s="1517"/>
      <c r="C72" s="1447"/>
      <c r="D72" s="1538"/>
      <c r="E72" s="1449"/>
      <c r="F72" s="1421"/>
      <c r="G72" s="1523"/>
      <c r="H72" s="1426"/>
      <c r="I72" s="1426"/>
      <c r="J72" s="1426"/>
      <c r="K72" s="1451"/>
      <c r="L72" s="1426"/>
      <c r="M72" s="1426"/>
      <c r="N72" s="1430"/>
      <c r="O72" s="1426"/>
      <c r="P72" s="1426"/>
      <c r="Q72" s="1426"/>
      <c r="R72" s="1426"/>
      <c r="S72" s="1469"/>
      <c r="T72" s="1469"/>
      <c r="U72" s="1421"/>
      <c r="V72" s="1432"/>
      <c r="W72" s="1432"/>
      <c r="X72" s="1434"/>
      <c r="Y72" s="1509"/>
      <c r="Z72" s="1501"/>
      <c r="AA72" s="1501"/>
      <c r="AB72" s="1501"/>
      <c r="AC72" s="1501"/>
      <c r="AD72" s="1501"/>
      <c r="AE72" s="1501"/>
      <c r="AF72" s="1501"/>
    </row>
    <row r="73" spans="1:32" ht="12.95" customHeight="1">
      <c r="A73" s="1469"/>
      <c r="B73" s="1517"/>
      <c r="C73" s="1447"/>
      <c r="D73" s="1538"/>
      <c r="E73" s="1449"/>
      <c r="F73" s="1421"/>
      <c r="G73" s="1523"/>
      <c r="H73" s="1426"/>
      <c r="I73" s="1426"/>
      <c r="J73" s="1426"/>
      <c r="K73" s="1451"/>
      <c r="L73" s="1426"/>
      <c r="M73" s="1426"/>
      <c r="N73" s="1430"/>
      <c r="O73" s="1426"/>
      <c r="P73" s="1426"/>
      <c r="Q73" s="1426"/>
      <c r="R73" s="1426"/>
      <c r="S73" s="1469"/>
      <c r="T73" s="1469"/>
      <c r="U73" s="1421"/>
      <c r="V73" s="1432"/>
      <c r="W73" s="1432"/>
      <c r="X73" s="1434"/>
      <c r="Y73" s="1509"/>
      <c r="Z73" s="1501"/>
      <c r="AA73" s="1501"/>
      <c r="AB73" s="1501"/>
      <c r="AC73" s="1501"/>
      <c r="AD73" s="1501"/>
      <c r="AE73" s="1501"/>
      <c r="AF73" s="1501"/>
    </row>
    <row r="74" spans="1:32" ht="12.95" customHeight="1">
      <c r="A74" s="1469"/>
      <c r="B74" s="1517"/>
      <c r="C74" s="1447"/>
      <c r="D74" s="1538"/>
      <c r="E74" s="1449"/>
      <c r="F74" s="1421"/>
      <c r="G74" s="1523"/>
      <c r="H74" s="1426"/>
      <c r="I74" s="1426"/>
      <c r="J74" s="1426"/>
      <c r="K74" s="1451"/>
      <c r="L74" s="1426"/>
      <c r="M74" s="1426"/>
      <c r="N74" s="1430"/>
      <c r="O74" s="1426"/>
      <c r="P74" s="1426"/>
      <c r="Q74" s="1426"/>
      <c r="R74" s="1426"/>
      <c r="S74" s="1469"/>
      <c r="T74" s="1469"/>
      <c r="U74" s="1421"/>
      <c r="V74" s="1432"/>
      <c r="W74" s="1432"/>
      <c r="X74" s="1434"/>
      <c r="Y74" s="1509"/>
      <c r="Z74" s="1501"/>
      <c r="AA74" s="1501"/>
      <c r="AB74" s="1501"/>
      <c r="AC74" s="1501"/>
      <c r="AD74" s="1501"/>
      <c r="AE74" s="1501"/>
      <c r="AF74" s="1501"/>
    </row>
    <row r="75" spans="1:32" ht="12.95" customHeight="1">
      <c r="A75" s="1469"/>
      <c r="B75" s="1517"/>
      <c r="C75" s="1447"/>
      <c r="D75" s="1538"/>
      <c r="E75" s="1449"/>
      <c r="F75" s="1421"/>
      <c r="G75" s="1523"/>
      <c r="H75" s="1426"/>
      <c r="I75" s="1426"/>
      <c r="J75" s="1426"/>
      <c r="K75" s="1451"/>
      <c r="L75" s="1426"/>
      <c r="M75" s="1426"/>
      <c r="N75" s="1430"/>
      <c r="O75" s="1426"/>
      <c r="P75" s="1426"/>
      <c r="Q75" s="1426"/>
      <c r="R75" s="1426"/>
      <c r="S75" s="1469"/>
      <c r="T75" s="1469"/>
      <c r="U75" s="1421"/>
      <c r="V75" s="1432"/>
      <c r="W75" s="1432"/>
      <c r="X75" s="1434"/>
      <c r="Y75" s="1509"/>
      <c r="Z75" s="1501"/>
      <c r="AA75" s="1501"/>
      <c r="AB75" s="1501"/>
      <c r="AC75" s="1501"/>
      <c r="AD75" s="1501"/>
      <c r="AE75" s="1501"/>
      <c r="AF75" s="1501"/>
    </row>
    <row r="76" spans="1:32" ht="12.95" customHeight="1">
      <c r="A76" s="1469"/>
      <c r="B76" s="1517"/>
      <c r="C76" s="1447"/>
      <c r="D76" s="1538"/>
      <c r="E76" s="1449"/>
      <c r="F76" s="1421"/>
      <c r="G76" s="1523"/>
      <c r="H76" s="1426"/>
      <c r="I76" s="1426"/>
      <c r="J76" s="1426"/>
      <c r="K76" s="1451"/>
      <c r="L76" s="1426"/>
      <c r="M76" s="1426"/>
      <c r="N76" s="1430"/>
      <c r="O76" s="1426"/>
      <c r="P76" s="1426"/>
      <c r="Q76" s="1426"/>
      <c r="R76" s="1426"/>
      <c r="S76" s="1469"/>
      <c r="T76" s="1469"/>
      <c r="U76" s="1421"/>
      <c r="V76" s="1432"/>
      <c r="W76" s="1432"/>
      <c r="X76" s="1434"/>
      <c r="Y76" s="1509"/>
      <c r="Z76" s="1501"/>
      <c r="AA76" s="1501"/>
      <c r="AB76" s="1501"/>
      <c r="AC76" s="1501"/>
      <c r="AD76" s="1501"/>
      <c r="AE76" s="1501"/>
      <c r="AF76" s="1501"/>
    </row>
    <row r="77" spans="1:32" ht="12.95" customHeight="1">
      <c r="A77" s="1469"/>
      <c r="B77" s="1517"/>
      <c r="C77" s="1447"/>
      <c r="D77" s="1538"/>
      <c r="E77" s="1449"/>
      <c r="F77" s="1421"/>
      <c r="G77" s="1523"/>
      <c r="H77" s="1426"/>
      <c r="I77" s="1426"/>
      <c r="J77" s="1426"/>
      <c r="K77" s="1451"/>
      <c r="L77" s="1426"/>
      <c r="M77" s="1426"/>
      <c r="N77" s="1430"/>
      <c r="O77" s="1426"/>
      <c r="P77" s="1426"/>
      <c r="Q77" s="1426"/>
      <c r="R77" s="1426"/>
      <c r="S77" s="1469"/>
      <c r="T77" s="1469"/>
      <c r="U77" s="1421"/>
      <c r="V77" s="1432"/>
      <c r="W77" s="1432"/>
      <c r="X77" s="1434"/>
      <c r="Y77" s="1509"/>
      <c r="Z77" s="1501"/>
      <c r="AA77" s="1501"/>
      <c r="AB77" s="1501"/>
      <c r="AC77" s="1501"/>
      <c r="AD77" s="1501"/>
      <c r="AE77" s="1501"/>
      <c r="AF77" s="1501"/>
    </row>
    <row r="78" spans="1:32" ht="12.95" customHeight="1">
      <c r="A78" s="1469"/>
      <c r="B78" s="1517"/>
      <c r="C78" s="1447"/>
      <c r="D78" s="1538"/>
      <c r="E78" s="1449"/>
      <c r="F78" s="1421"/>
      <c r="G78" s="1523"/>
      <c r="H78" s="1426"/>
      <c r="I78" s="1426"/>
      <c r="J78" s="1426"/>
      <c r="K78" s="1451"/>
      <c r="L78" s="1426"/>
      <c r="M78" s="1426"/>
      <c r="N78" s="1430"/>
      <c r="O78" s="1426"/>
      <c r="P78" s="1426"/>
      <c r="Q78" s="1426"/>
      <c r="R78" s="1426"/>
      <c r="S78" s="1469"/>
      <c r="T78" s="1469"/>
      <c r="U78" s="1421"/>
      <c r="V78" s="1432"/>
      <c r="W78" s="1432"/>
      <c r="X78" s="1434"/>
      <c r="Y78" s="1509"/>
      <c r="Z78" s="1501"/>
      <c r="AA78" s="1501"/>
      <c r="AB78" s="1501"/>
      <c r="AC78" s="1501"/>
      <c r="AD78" s="1501"/>
      <c r="AE78" s="1501"/>
      <c r="AF78" s="1501"/>
    </row>
    <row r="79" spans="1:32" ht="12.95" customHeight="1">
      <c r="A79" s="1469"/>
      <c r="B79" s="1517"/>
      <c r="C79" s="1447"/>
      <c r="D79" s="1538"/>
      <c r="E79" s="1449"/>
      <c r="F79" s="1421"/>
      <c r="G79" s="1523"/>
      <c r="H79" s="1426"/>
      <c r="I79" s="1426"/>
      <c r="J79" s="1426"/>
      <c r="K79" s="1451"/>
      <c r="L79" s="1426"/>
      <c r="M79" s="1426"/>
      <c r="N79" s="1430"/>
      <c r="O79" s="1426"/>
      <c r="P79" s="1426"/>
      <c r="Q79" s="1426"/>
      <c r="R79" s="1426"/>
      <c r="S79" s="1469"/>
      <c r="T79" s="1469"/>
      <c r="U79" s="1421"/>
      <c r="V79" s="1432"/>
      <c r="W79" s="1432"/>
      <c r="X79" s="1434"/>
      <c r="Y79" s="1509"/>
      <c r="Z79" s="1501"/>
      <c r="AA79" s="1501"/>
      <c r="AB79" s="1501"/>
      <c r="AC79" s="1501"/>
      <c r="AD79" s="1501"/>
      <c r="AE79" s="1501"/>
      <c r="AF79" s="1501"/>
    </row>
    <row r="80" spans="1:32" ht="12.95" customHeight="1">
      <c r="A80" s="1469"/>
      <c r="B80" s="1517"/>
      <c r="C80" s="1447"/>
      <c r="D80" s="1538"/>
      <c r="E80" s="1449"/>
      <c r="F80" s="1421"/>
      <c r="G80" s="1523"/>
      <c r="H80" s="1426"/>
      <c r="I80" s="1426"/>
      <c r="J80" s="1426"/>
      <c r="K80" s="1451"/>
      <c r="L80" s="1426"/>
      <c r="M80" s="1426"/>
      <c r="N80" s="1430"/>
      <c r="O80" s="1426"/>
      <c r="P80" s="1426"/>
      <c r="Q80" s="1426"/>
      <c r="R80" s="1426"/>
      <c r="S80" s="1469"/>
      <c r="T80" s="1469"/>
      <c r="U80" s="1421"/>
      <c r="V80" s="1432"/>
      <c r="W80" s="1432"/>
      <c r="X80" s="1434"/>
      <c r="Y80" s="1509"/>
      <c r="Z80" s="1501"/>
      <c r="AA80" s="1501"/>
      <c r="AB80" s="1501"/>
      <c r="AC80" s="1501"/>
      <c r="AD80" s="1501"/>
      <c r="AE80" s="1501"/>
      <c r="AF80" s="1501"/>
    </row>
    <row r="81" spans="1:32" ht="12.95" customHeight="1">
      <c r="A81" s="1469"/>
      <c r="B81" s="1517"/>
      <c r="C81" s="1447"/>
      <c r="D81" s="1538"/>
      <c r="E81" s="1449"/>
      <c r="F81" s="1421"/>
      <c r="G81" s="1523"/>
      <c r="H81" s="1426"/>
      <c r="I81" s="1426"/>
      <c r="J81" s="1426"/>
      <c r="K81" s="1451"/>
      <c r="L81" s="1426"/>
      <c r="M81" s="1426"/>
      <c r="N81" s="1430"/>
      <c r="O81" s="1426"/>
      <c r="P81" s="1426"/>
      <c r="Q81" s="1426"/>
      <c r="R81" s="1426"/>
      <c r="S81" s="1469"/>
      <c r="T81" s="1469"/>
      <c r="U81" s="1421"/>
      <c r="V81" s="1432"/>
      <c r="W81" s="1432"/>
      <c r="X81" s="1434"/>
      <c r="Y81" s="1509"/>
      <c r="Z81" s="1501"/>
      <c r="AA81" s="1501"/>
      <c r="AB81" s="1501"/>
      <c r="AC81" s="1501"/>
      <c r="AD81" s="1501"/>
      <c r="AE81" s="1501"/>
      <c r="AF81" s="1501"/>
    </row>
    <row r="82" spans="1:32" ht="12.95" customHeight="1">
      <c r="A82" s="1469"/>
      <c r="B82" s="1517"/>
      <c r="C82" s="1447"/>
      <c r="D82" s="1538"/>
      <c r="E82" s="1449"/>
      <c r="F82" s="1421"/>
      <c r="G82" s="1523"/>
      <c r="H82" s="1426"/>
      <c r="I82" s="1426"/>
      <c r="J82" s="1426"/>
      <c r="K82" s="1451"/>
      <c r="L82" s="1426"/>
      <c r="M82" s="1426"/>
      <c r="N82" s="1430"/>
      <c r="O82" s="1426"/>
      <c r="P82" s="1426"/>
      <c r="Q82" s="1426"/>
      <c r="R82" s="1426"/>
      <c r="S82" s="1469"/>
      <c r="T82" s="1469"/>
      <c r="U82" s="1421"/>
      <c r="V82" s="1432"/>
      <c r="W82" s="1432"/>
      <c r="X82" s="1434"/>
      <c r="Y82" s="1509"/>
      <c r="Z82" s="1501"/>
      <c r="AA82" s="1501"/>
      <c r="AB82" s="1501"/>
      <c r="AC82" s="1501"/>
      <c r="AD82" s="1501"/>
      <c r="AE82" s="1501"/>
      <c r="AF82" s="1501"/>
    </row>
    <row r="83" spans="1:32" ht="12.95" customHeight="1">
      <c r="A83" s="1469"/>
      <c r="B83" s="1517"/>
      <c r="C83" s="1447"/>
      <c r="D83" s="1538"/>
      <c r="E83" s="1449"/>
      <c r="F83" s="1421"/>
      <c r="G83" s="1523"/>
      <c r="H83" s="1426"/>
      <c r="I83" s="1426"/>
      <c r="J83" s="1426"/>
      <c r="K83" s="1451"/>
      <c r="L83" s="1426"/>
      <c r="M83" s="1426"/>
      <c r="N83" s="1430"/>
      <c r="O83" s="1426"/>
      <c r="P83" s="1426"/>
      <c r="Q83" s="1426"/>
      <c r="R83" s="1426"/>
      <c r="S83" s="1469"/>
      <c r="T83" s="1469"/>
      <c r="U83" s="1421"/>
      <c r="V83" s="1432"/>
      <c r="W83" s="1432"/>
      <c r="X83" s="1434"/>
      <c r="Y83" s="1509"/>
      <c r="Z83" s="1501"/>
      <c r="AA83" s="1501"/>
      <c r="AB83" s="1501"/>
      <c r="AC83" s="1501"/>
      <c r="AD83" s="1501"/>
      <c r="AE83" s="1501"/>
      <c r="AF83" s="1501"/>
    </row>
    <row r="84" spans="1:32" ht="12.95" customHeight="1">
      <c r="A84" s="1469"/>
      <c r="B84" s="1517"/>
      <c r="C84" s="1447"/>
      <c r="D84" s="1538"/>
      <c r="E84" s="1449"/>
      <c r="F84" s="1421"/>
      <c r="G84" s="1523"/>
      <c r="H84" s="1426"/>
      <c r="I84" s="1426"/>
      <c r="J84" s="1426"/>
      <c r="K84" s="1451"/>
      <c r="L84" s="1426"/>
      <c r="M84" s="1426"/>
      <c r="N84" s="1430"/>
      <c r="O84" s="1426"/>
      <c r="P84" s="1426"/>
      <c r="Q84" s="1426"/>
      <c r="R84" s="1426"/>
      <c r="S84" s="1469"/>
      <c r="T84" s="1469"/>
      <c r="U84" s="1421"/>
      <c r="V84" s="1432"/>
      <c r="W84" s="1432"/>
      <c r="X84" s="1434"/>
      <c r="Y84" s="1509"/>
      <c r="Z84" s="1501"/>
      <c r="AA84" s="1501"/>
      <c r="AB84" s="1501"/>
      <c r="AC84" s="1501"/>
      <c r="AD84" s="1501"/>
      <c r="AE84" s="1501"/>
      <c r="AF84" s="1501"/>
    </row>
    <row r="85" spans="1:32" ht="12.95" customHeight="1">
      <c r="A85" s="1469"/>
      <c r="B85" s="1517"/>
      <c r="C85" s="1447"/>
      <c r="D85" s="1538"/>
      <c r="E85" s="1449"/>
      <c r="F85" s="1421"/>
      <c r="G85" s="1523"/>
      <c r="H85" s="1426"/>
      <c r="I85" s="1426"/>
      <c r="J85" s="1426"/>
      <c r="K85" s="1451"/>
      <c r="L85" s="1426"/>
      <c r="M85" s="1426"/>
      <c r="N85" s="1430"/>
      <c r="O85" s="1426"/>
      <c r="P85" s="1426"/>
      <c r="Q85" s="1426"/>
      <c r="R85" s="1426"/>
      <c r="S85" s="1469"/>
      <c r="T85" s="1469"/>
      <c r="U85" s="1421"/>
      <c r="V85" s="1432"/>
      <c r="W85" s="1432"/>
      <c r="X85" s="1434"/>
      <c r="Y85" s="1509"/>
      <c r="Z85" s="1501"/>
      <c r="AA85" s="1501"/>
      <c r="AB85" s="1501"/>
      <c r="AC85" s="1501"/>
      <c r="AD85" s="1501"/>
      <c r="AE85" s="1501"/>
      <c r="AF85" s="1501"/>
    </row>
    <row r="86" spans="1:32" ht="12.95" customHeight="1">
      <c r="A86" s="1469"/>
      <c r="B86" s="1517"/>
      <c r="C86" s="1447"/>
      <c r="D86" s="1538"/>
      <c r="E86" s="1449"/>
      <c r="F86" s="1421"/>
      <c r="G86" s="1523"/>
      <c r="H86" s="1426"/>
      <c r="I86" s="1426"/>
      <c r="J86" s="1426"/>
      <c r="K86" s="1451"/>
      <c r="L86" s="1426"/>
      <c r="M86" s="1426"/>
      <c r="N86" s="1430"/>
      <c r="O86" s="1426"/>
      <c r="P86" s="1426"/>
      <c r="Q86" s="1426"/>
      <c r="R86" s="1426"/>
      <c r="S86" s="1469"/>
      <c r="T86" s="1469"/>
      <c r="U86" s="1421"/>
      <c r="V86" s="1432"/>
      <c r="W86" s="1432"/>
      <c r="X86" s="1434"/>
      <c r="Y86" s="1509"/>
      <c r="Z86" s="1501"/>
      <c r="AA86" s="1501"/>
      <c r="AB86" s="1501"/>
      <c r="AC86" s="1501"/>
      <c r="AD86" s="1501"/>
      <c r="AE86" s="1501"/>
      <c r="AF86" s="1501"/>
    </row>
    <row r="87" spans="1:32" ht="12.95" customHeight="1">
      <c r="A87" s="1469"/>
      <c r="B87" s="1517"/>
      <c r="C87" s="1447"/>
      <c r="D87" s="1538"/>
      <c r="E87" s="1449"/>
      <c r="F87" s="1421"/>
      <c r="G87" s="1523"/>
      <c r="H87" s="1426"/>
      <c r="I87" s="1426"/>
      <c r="J87" s="1426"/>
      <c r="K87" s="1451"/>
      <c r="L87" s="1426"/>
      <c r="M87" s="1426"/>
      <c r="N87" s="1430"/>
      <c r="O87" s="1426"/>
      <c r="P87" s="1426"/>
      <c r="Q87" s="1426"/>
      <c r="R87" s="1426"/>
      <c r="S87" s="1469"/>
      <c r="T87" s="1469"/>
      <c r="U87" s="1421"/>
      <c r="V87" s="1432"/>
      <c r="W87" s="1432"/>
      <c r="X87" s="1434"/>
      <c r="Y87" s="1509"/>
      <c r="Z87" s="1501"/>
      <c r="AA87" s="1501"/>
      <c r="AB87" s="1501"/>
      <c r="AC87" s="1501"/>
      <c r="AD87" s="1501"/>
      <c r="AE87" s="1501"/>
      <c r="AF87" s="1501"/>
    </row>
    <row r="88" spans="1:32" ht="12.95" customHeight="1">
      <c r="A88" s="1469"/>
      <c r="B88" s="1517"/>
      <c r="C88" s="1447"/>
      <c r="D88" s="1538"/>
      <c r="E88" s="1449"/>
      <c r="F88" s="1421"/>
      <c r="G88" s="1523"/>
      <c r="H88" s="1426"/>
      <c r="I88" s="1426"/>
      <c r="J88" s="1426"/>
      <c r="K88" s="1451"/>
      <c r="L88" s="1426"/>
      <c r="M88" s="1426"/>
      <c r="N88" s="1430"/>
      <c r="O88" s="1426"/>
      <c r="P88" s="1426"/>
      <c r="Q88" s="1426"/>
      <c r="R88" s="1426"/>
      <c r="S88" s="1469"/>
      <c r="T88" s="1469"/>
      <c r="U88" s="1421"/>
      <c r="V88" s="1432"/>
      <c r="W88" s="1432"/>
      <c r="X88" s="1434"/>
      <c r="Y88" s="1509"/>
      <c r="Z88" s="1501"/>
      <c r="AA88" s="1501"/>
      <c r="AB88" s="1501"/>
      <c r="AC88" s="1501"/>
      <c r="AD88" s="1501"/>
      <c r="AE88" s="1501"/>
      <c r="AF88" s="1501"/>
    </row>
    <row r="89" spans="1:32" ht="12.95" customHeight="1">
      <c r="A89" s="1469"/>
      <c r="B89" s="1517"/>
      <c r="C89" s="1447"/>
      <c r="D89" s="1538"/>
      <c r="E89" s="1449"/>
      <c r="F89" s="1421"/>
      <c r="G89" s="1523"/>
      <c r="H89" s="1426"/>
      <c r="I89" s="1426"/>
      <c r="J89" s="1426"/>
      <c r="K89" s="1451"/>
      <c r="L89" s="1426"/>
      <c r="M89" s="1426"/>
      <c r="N89" s="1430"/>
      <c r="O89" s="1426"/>
      <c r="P89" s="1426"/>
      <c r="Q89" s="1426"/>
      <c r="R89" s="1426"/>
      <c r="S89" s="1469"/>
      <c r="T89" s="1469"/>
      <c r="U89" s="1421"/>
      <c r="V89" s="1432"/>
      <c r="W89" s="1432"/>
      <c r="X89" s="1434"/>
      <c r="Y89" s="1509"/>
      <c r="Z89" s="1501"/>
      <c r="AA89" s="1501"/>
      <c r="AB89" s="1501"/>
      <c r="AC89" s="1501"/>
      <c r="AD89" s="1501"/>
      <c r="AE89" s="1501"/>
      <c r="AF89" s="1501"/>
    </row>
    <row r="90" spans="1:32" ht="12.95" customHeight="1">
      <c r="A90" s="1469"/>
      <c r="B90" s="1517"/>
      <c r="C90" s="1447"/>
      <c r="D90" s="1538"/>
      <c r="E90" s="1449"/>
      <c r="F90" s="1421"/>
      <c r="G90" s="1523"/>
      <c r="H90" s="1426"/>
      <c r="I90" s="1426"/>
      <c r="J90" s="1426"/>
      <c r="K90" s="1451"/>
      <c r="L90" s="1426"/>
      <c r="M90" s="1426"/>
      <c r="N90" s="1430"/>
      <c r="O90" s="1426"/>
      <c r="P90" s="1426"/>
      <c r="Q90" s="1426"/>
      <c r="R90" s="1426"/>
      <c r="S90" s="1469"/>
      <c r="T90" s="1469"/>
      <c r="U90" s="1421"/>
      <c r="V90" s="1432"/>
      <c r="W90" s="1432"/>
      <c r="X90" s="1434"/>
      <c r="Y90" s="1509"/>
      <c r="Z90" s="1501"/>
      <c r="AA90" s="1501"/>
      <c r="AB90" s="1501"/>
      <c r="AC90" s="1501"/>
      <c r="AD90" s="1501"/>
      <c r="AE90" s="1501"/>
      <c r="AF90" s="1501"/>
    </row>
    <row r="91" spans="1:32" ht="12.95" customHeight="1">
      <c r="A91" s="1469"/>
      <c r="B91" s="1517"/>
      <c r="C91" s="1447"/>
      <c r="D91" s="1538"/>
      <c r="E91" s="1449"/>
      <c r="F91" s="1421"/>
      <c r="G91" s="1523"/>
      <c r="H91" s="1426"/>
      <c r="I91" s="1426"/>
      <c r="J91" s="1426"/>
      <c r="K91" s="1451"/>
      <c r="L91" s="1426"/>
      <c r="M91" s="1426"/>
      <c r="N91" s="1430"/>
      <c r="O91" s="1426"/>
      <c r="P91" s="1426"/>
      <c r="Q91" s="1426"/>
      <c r="R91" s="1426"/>
      <c r="S91" s="1469"/>
      <c r="T91" s="1469"/>
      <c r="U91" s="1421"/>
      <c r="V91" s="1432"/>
      <c r="W91" s="1432"/>
      <c r="X91" s="1434"/>
      <c r="Y91" s="1509"/>
      <c r="Z91" s="1501"/>
      <c r="AA91" s="1501"/>
      <c r="AB91" s="1501"/>
      <c r="AC91" s="1501"/>
      <c r="AD91" s="1501"/>
      <c r="AE91" s="1501"/>
      <c r="AF91" s="1501"/>
    </row>
    <row r="92" spans="1:32" ht="12.95" customHeight="1">
      <c r="A92" s="1469"/>
      <c r="B92" s="1517"/>
      <c r="C92" s="1447"/>
      <c r="D92" s="1538"/>
      <c r="E92" s="1449"/>
      <c r="F92" s="1421"/>
      <c r="G92" s="1523"/>
      <c r="H92" s="1426"/>
      <c r="I92" s="1426"/>
      <c r="J92" s="1426"/>
      <c r="K92" s="1451"/>
      <c r="L92" s="1426"/>
      <c r="M92" s="1426"/>
      <c r="N92" s="1430"/>
      <c r="O92" s="1426"/>
      <c r="P92" s="1426"/>
      <c r="Q92" s="1426"/>
      <c r="R92" s="1426"/>
      <c r="S92" s="1469"/>
      <c r="T92" s="1469"/>
      <c r="U92" s="1421"/>
      <c r="V92" s="1432"/>
      <c r="W92" s="1432"/>
      <c r="X92" s="1434"/>
      <c r="Y92" s="1509"/>
      <c r="Z92" s="1501"/>
      <c r="AA92" s="1501"/>
      <c r="AB92" s="1501"/>
      <c r="AC92" s="1501"/>
      <c r="AD92" s="1501"/>
      <c r="AE92" s="1501"/>
      <c r="AF92" s="1501"/>
    </row>
    <row r="93" spans="1:32" ht="12.95" customHeight="1">
      <c r="A93" s="1469"/>
      <c r="B93" s="1517"/>
      <c r="C93" s="1447"/>
      <c r="D93" s="1538"/>
      <c r="E93" s="1449"/>
      <c r="F93" s="1421"/>
      <c r="G93" s="1523"/>
      <c r="H93" s="1426"/>
      <c r="I93" s="1426"/>
      <c r="J93" s="1426"/>
      <c r="K93" s="1451"/>
      <c r="L93" s="1426"/>
      <c r="M93" s="1426"/>
      <c r="N93" s="1430"/>
      <c r="O93" s="1426"/>
      <c r="P93" s="1426"/>
      <c r="Q93" s="1426"/>
      <c r="R93" s="1426"/>
      <c r="S93" s="1469"/>
      <c r="T93" s="1469"/>
      <c r="U93" s="1421"/>
      <c r="V93" s="1432"/>
      <c r="W93" s="1432"/>
      <c r="X93" s="1434"/>
      <c r="Y93" s="1509"/>
      <c r="Z93" s="1501"/>
      <c r="AA93" s="1501"/>
      <c r="AB93" s="1501"/>
      <c r="AC93" s="1501"/>
      <c r="AD93" s="1501"/>
      <c r="AE93" s="1501"/>
      <c r="AF93" s="1501"/>
    </row>
    <row r="94" spans="1:32" ht="12.95" customHeight="1">
      <c r="A94" s="1469"/>
      <c r="B94" s="1517"/>
      <c r="C94" s="1447"/>
      <c r="D94" s="1538"/>
      <c r="E94" s="1449"/>
      <c r="F94" s="1421"/>
      <c r="G94" s="1523"/>
      <c r="H94" s="1426"/>
      <c r="I94" s="1426"/>
      <c r="J94" s="1426"/>
      <c r="K94" s="1451"/>
      <c r="L94" s="1426"/>
      <c r="M94" s="1426"/>
      <c r="N94" s="1430"/>
      <c r="O94" s="1426"/>
      <c r="P94" s="1426"/>
      <c r="Q94" s="1426"/>
      <c r="R94" s="1426"/>
      <c r="S94" s="1469"/>
      <c r="T94" s="1469"/>
      <c r="U94" s="1421"/>
      <c r="V94" s="1432"/>
      <c r="W94" s="1432"/>
      <c r="X94" s="1434"/>
      <c r="Y94" s="1509"/>
      <c r="Z94" s="1501"/>
      <c r="AA94" s="1501"/>
      <c r="AB94" s="1501"/>
      <c r="AC94" s="1501"/>
      <c r="AD94" s="1501"/>
      <c r="AE94" s="1501"/>
      <c r="AF94" s="1501"/>
    </row>
    <row r="95" spans="1:32" ht="12.95" customHeight="1">
      <c r="A95" s="1469"/>
      <c r="B95" s="1517"/>
      <c r="C95" s="1447"/>
      <c r="D95" s="1538"/>
      <c r="E95" s="1449"/>
      <c r="F95" s="1421"/>
      <c r="G95" s="1523"/>
      <c r="H95" s="1426"/>
      <c r="I95" s="1426"/>
      <c r="J95" s="1426"/>
      <c r="K95" s="1451"/>
      <c r="L95" s="1426"/>
      <c r="M95" s="1426"/>
      <c r="N95" s="1430"/>
      <c r="O95" s="1426"/>
      <c r="P95" s="1426"/>
      <c r="Q95" s="1426"/>
      <c r="R95" s="1426"/>
      <c r="S95" s="1469"/>
      <c r="T95" s="1469"/>
      <c r="U95" s="1421"/>
      <c r="V95" s="1432"/>
      <c r="W95" s="1432"/>
      <c r="X95" s="1434"/>
      <c r="Y95" s="1509"/>
      <c r="Z95" s="1501"/>
      <c r="AA95" s="1501"/>
      <c r="AB95" s="1501"/>
      <c r="AC95" s="1501"/>
      <c r="AD95" s="1501"/>
      <c r="AE95" s="1501"/>
      <c r="AF95" s="1501"/>
    </row>
    <row r="96" spans="1:32" ht="12.95" customHeight="1">
      <c r="A96" s="1469"/>
      <c r="B96" s="1517"/>
      <c r="C96" s="1447"/>
      <c r="D96" s="1538"/>
      <c r="E96" s="1449"/>
      <c r="F96" s="1421"/>
      <c r="G96" s="1523"/>
      <c r="H96" s="1426"/>
      <c r="I96" s="1426"/>
      <c r="J96" s="1426"/>
      <c r="K96" s="1451"/>
      <c r="L96" s="1426"/>
      <c r="M96" s="1426"/>
      <c r="N96" s="1430"/>
      <c r="O96" s="1426"/>
      <c r="P96" s="1426"/>
      <c r="Q96" s="1426"/>
      <c r="R96" s="1426"/>
      <c r="S96" s="1469"/>
      <c r="T96" s="1469"/>
      <c r="U96" s="1421"/>
      <c r="V96" s="1432"/>
      <c r="W96" s="1432"/>
      <c r="X96" s="1434"/>
      <c r="Y96" s="1509"/>
      <c r="Z96" s="1501"/>
      <c r="AA96" s="1501"/>
      <c r="AB96" s="1501"/>
      <c r="AC96" s="1501"/>
      <c r="AD96" s="1501"/>
      <c r="AE96" s="1501"/>
      <c r="AF96" s="1501"/>
    </row>
    <row r="97" spans="1:32" ht="12.95" customHeight="1">
      <c r="A97" s="1469"/>
      <c r="B97" s="1517"/>
      <c r="C97" s="1447"/>
      <c r="D97" s="1538"/>
      <c r="E97" s="1449"/>
      <c r="F97" s="1421"/>
      <c r="G97" s="1523"/>
      <c r="H97" s="1426"/>
      <c r="I97" s="1426"/>
      <c r="J97" s="1426"/>
      <c r="K97" s="1451"/>
      <c r="L97" s="1426"/>
      <c r="M97" s="1426"/>
      <c r="N97" s="1430"/>
      <c r="O97" s="1426"/>
      <c r="P97" s="1426"/>
      <c r="Q97" s="1426"/>
      <c r="R97" s="1426"/>
      <c r="S97" s="1469"/>
      <c r="T97" s="1469"/>
      <c r="U97" s="1421"/>
      <c r="V97" s="1432"/>
      <c r="W97" s="1432"/>
      <c r="X97" s="1434"/>
      <c r="Y97" s="1509"/>
      <c r="Z97" s="1501"/>
      <c r="AA97" s="1501"/>
      <c r="AB97" s="1501"/>
      <c r="AC97" s="1501"/>
      <c r="AD97" s="1501"/>
      <c r="AE97" s="1501"/>
      <c r="AF97" s="1501"/>
    </row>
    <row r="98" spans="1:32" ht="12.95" customHeight="1">
      <c r="A98" s="1469"/>
      <c r="B98" s="1517"/>
      <c r="C98" s="1447"/>
      <c r="D98" s="1538"/>
      <c r="E98" s="1449"/>
      <c r="F98" s="1421"/>
      <c r="G98" s="1523"/>
      <c r="H98" s="1426"/>
      <c r="I98" s="1426"/>
      <c r="J98" s="1426"/>
      <c r="K98" s="1451"/>
      <c r="L98" s="1426"/>
      <c r="M98" s="1426"/>
      <c r="N98" s="1430"/>
      <c r="O98" s="1426"/>
      <c r="P98" s="1426"/>
      <c r="Q98" s="1426"/>
      <c r="R98" s="1426"/>
      <c r="S98" s="1469"/>
      <c r="T98" s="1469"/>
      <c r="U98" s="1421"/>
      <c r="V98" s="1432"/>
      <c r="W98" s="1432"/>
      <c r="X98" s="1434"/>
      <c r="Y98" s="1509"/>
      <c r="Z98" s="1501"/>
      <c r="AA98" s="1501"/>
      <c r="AB98" s="1501"/>
      <c r="AC98" s="1501"/>
      <c r="AD98" s="1501"/>
      <c r="AE98" s="1501"/>
      <c r="AF98" s="1501"/>
    </row>
    <row r="99" spans="1:32" ht="12.95" customHeight="1">
      <c r="A99" s="1469"/>
      <c r="B99" s="1517"/>
      <c r="C99" s="1447"/>
      <c r="D99" s="1538"/>
      <c r="E99" s="1449"/>
      <c r="F99" s="1421"/>
      <c r="G99" s="1523"/>
      <c r="H99" s="1426"/>
      <c r="I99" s="1426"/>
      <c r="J99" s="1426"/>
      <c r="K99" s="1451"/>
      <c r="L99" s="1426"/>
      <c r="M99" s="1426"/>
      <c r="N99" s="1430"/>
      <c r="O99" s="1426"/>
      <c r="P99" s="1426"/>
      <c r="Q99" s="1426"/>
      <c r="R99" s="1426"/>
      <c r="S99" s="1469"/>
      <c r="T99" s="1469"/>
      <c r="U99" s="1421"/>
      <c r="V99" s="1432"/>
      <c r="W99" s="1432"/>
      <c r="X99" s="1434"/>
      <c r="Y99" s="1509"/>
      <c r="Z99" s="1501"/>
      <c r="AA99" s="1501"/>
      <c r="AB99" s="1501"/>
      <c r="AC99" s="1501"/>
      <c r="AD99" s="1501"/>
      <c r="AE99" s="1501"/>
      <c r="AF99" s="1501"/>
    </row>
    <row r="100" spans="1:32" ht="12.95" customHeight="1">
      <c r="A100" s="1469"/>
      <c r="B100" s="1517"/>
      <c r="C100" s="1447"/>
      <c r="D100" s="1538"/>
      <c r="E100" s="1449"/>
      <c r="F100" s="1421"/>
      <c r="G100" s="1523"/>
      <c r="H100" s="1426"/>
      <c r="I100" s="1426"/>
      <c r="J100" s="1426"/>
      <c r="K100" s="1451"/>
      <c r="L100" s="1426"/>
      <c r="M100" s="1426"/>
      <c r="N100" s="1430"/>
      <c r="O100" s="1426"/>
      <c r="P100" s="1426"/>
      <c r="Q100" s="1426"/>
      <c r="R100" s="1426"/>
      <c r="S100" s="1469"/>
      <c r="T100" s="1469"/>
      <c r="U100" s="1421"/>
      <c r="V100" s="1432"/>
      <c r="W100" s="1432"/>
      <c r="X100" s="1434"/>
      <c r="Y100" s="1509"/>
      <c r="Z100" s="1501"/>
      <c r="AA100" s="1501"/>
      <c r="AB100" s="1501"/>
      <c r="AC100" s="1501"/>
      <c r="AD100" s="1501"/>
      <c r="AE100" s="1501"/>
      <c r="AF100" s="1501"/>
    </row>
    <row r="101" spans="1:32" ht="12.95" customHeight="1"/>
    <row r="102" spans="1:32" ht="12.95" customHeight="1"/>
    <row r="118" ht="117.75" customHeight="1"/>
    <row r="119" ht="35.25" customHeight="1"/>
    <row r="123" ht="133.5" customHeight="1"/>
    <row r="127" ht="15.75" customHeight="1"/>
    <row r="151" ht="69" customHeight="1"/>
    <row r="155" ht="19.5" customHeight="1"/>
    <row r="156" ht="19.5" customHeight="1"/>
    <row r="157" ht="31.5" customHeight="1"/>
    <row r="158" ht="36" customHeight="1"/>
  </sheetData>
  <autoFilter ref="A3:AF3"/>
  <mergeCells count="1">
    <mergeCell ref="A1:AF1"/>
  </mergeCells>
  <phoneticPr fontId="0" type="noConversion"/>
  <dataValidations count="9">
    <dataValidation type="list" allowBlank="1" showInputMessage="1" showErrorMessage="1" sqref="AA4:AA100">
      <formula1>Сокращение_ПЧ</formula1>
    </dataValidation>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G4:G100">
      <formula1>да_нет</formula1>
    </dataValidation>
    <dataValidation type="list" allowBlank="1" showInputMessage="1" showErrorMessage="1" sqref="N4:N100">
      <formula1>причины_пожаров</formula1>
    </dataValidation>
    <dataValidation type="list" allowBlank="1" showInputMessage="1" showErrorMessage="1" sqref="I4:I100">
      <formula1>сельс</formula1>
    </dataValidation>
    <dataValidation type="list" allowBlank="1" showInputMessage="1" showErrorMessage="1" sqref="Y4:Y100">
      <formula1>Наименование_ведомств</formula1>
    </dataValidation>
    <dataValidation type="list" allowBlank="1" showInputMessage="1" showErrorMessage="1" sqref="F5:F100">
      <formula1>районы_и_города_и_ДЧС</formula1>
    </dataValidation>
    <dataValidation type="list" allowBlank="1" showInputMessage="1" showErrorMessage="1" sqref="F4">
      <formula1>районы</formula1>
    </dataValidation>
  </dataValidations>
  <pageMargins left="0.83" right="0.19" top="1" bottom="1" header="0.5" footer="0.5"/>
  <pageSetup paperSize="9" scale="78" orientation="landscape" r:id="rId1"/>
  <headerFooter alignWithMargins="0"/>
  <rowBreaks count="1" manualBreakCount="1">
    <brk id="112" max="17" man="1"/>
  </rowBreaks>
</worksheet>
</file>

<file path=xl/worksheets/sheet35.xml><?xml version="1.0" encoding="utf-8"?>
<worksheet xmlns="http://schemas.openxmlformats.org/spreadsheetml/2006/main" xmlns:r="http://schemas.openxmlformats.org/officeDocument/2006/relationships">
  <sheetPr codeName="Лист20">
    <tabColor rgb="FFFF0000"/>
  </sheetPr>
  <dimension ref="A1:AE157"/>
  <sheetViews>
    <sheetView zoomScale="70" zoomScaleNormal="70" workbookViewId="0">
      <pane ySplit="3" topLeftCell="A4" activePane="bottomLeft" state="frozen"/>
      <selection activeCell="H15" sqref="H15"/>
      <selection pane="bottomLeft" activeCell="H4" sqref="H4"/>
    </sheetView>
  </sheetViews>
  <sheetFormatPr defaultRowHeight="12.75"/>
  <cols>
    <col min="1" max="1" width="4" customWidth="1"/>
    <col min="2" max="2" width="16.85546875" customWidth="1"/>
    <col min="3" max="3" width="12" customWidth="1"/>
    <col min="4" max="4" width="4" customWidth="1"/>
    <col min="5" max="5" width="7.5703125" customWidth="1"/>
    <col min="6" max="6" width="14.5703125" customWidth="1"/>
    <col min="7" max="7" width="5.140625" customWidth="1"/>
    <col min="8" max="8" width="30.7109375" customWidth="1"/>
    <col min="9" max="9" width="24.28515625" customWidth="1"/>
    <col min="10" max="10" width="22.5703125" customWidth="1"/>
    <col min="11" max="11" width="12.85546875" customWidth="1"/>
    <col min="12" max="12" width="9.140625" customWidth="1"/>
    <col min="13" max="13" width="71.7109375" customWidth="1"/>
    <col min="14" max="14" width="11" customWidth="1"/>
    <col min="15" max="15" width="8.85546875" customWidth="1"/>
    <col min="16" max="16" width="8.28515625" customWidth="1"/>
    <col min="17" max="17" width="7.28515625" customWidth="1"/>
    <col min="18" max="18" width="14.7109375" customWidth="1"/>
    <col min="19" max="19" width="16.140625" customWidth="1"/>
    <col min="20" max="20" width="15.140625" customWidth="1"/>
    <col min="21" max="21" width="20.42578125" customWidth="1"/>
    <col min="22" max="22" width="13" customWidth="1"/>
    <col min="23" max="23" width="11.42578125" customWidth="1"/>
    <col min="24" max="24" width="11.85546875" customWidth="1"/>
  </cols>
  <sheetData>
    <row r="1" spans="1:31" ht="15.75">
      <c r="A1" s="2910" t="s">
        <v>1146</v>
      </c>
      <c r="B1" s="2911"/>
      <c r="C1" s="2911"/>
      <c r="D1" s="2911"/>
      <c r="E1" s="2911"/>
      <c r="F1" s="2911"/>
      <c r="G1" s="2911"/>
      <c r="H1" s="2911"/>
      <c r="I1" s="2911"/>
      <c r="J1" s="2911"/>
      <c r="K1" s="2911"/>
      <c r="L1" s="2911"/>
      <c r="M1" s="2911"/>
      <c r="N1" s="2911"/>
      <c r="O1" s="2911"/>
      <c r="P1" s="2911"/>
      <c r="Q1" s="2911"/>
      <c r="R1" s="2911"/>
      <c r="S1" s="2911"/>
      <c r="T1" s="2911"/>
      <c r="U1" s="2911"/>
      <c r="V1" s="2911"/>
      <c r="W1" s="2911"/>
      <c r="X1" s="2911"/>
      <c r="Y1" s="2911"/>
      <c r="Z1" s="2911"/>
      <c r="AA1" s="2911"/>
      <c r="AB1" s="2911"/>
      <c r="AC1" s="2911"/>
      <c r="AD1" s="2911"/>
      <c r="AE1" s="2911"/>
    </row>
    <row r="2" spans="1:31" ht="13.5" thickBot="1"/>
    <row r="3" spans="1:31" ht="106.5" thickTop="1" thickBot="1">
      <c r="A3" s="1455" t="s">
        <v>121</v>
      </c>
      <c r="B3" s="1605" t="s">
        <v>1118</v>
      </c>
      <c r="C3" s="1455" t="s">
        <v>1119</v>
      </c>
      <c r="D3" s="1435" t="s">
        <v>1087</v>
      </c>
      <c r="E3" s="1455" t="s">
        <v>1120</v>
      </c>
      <c r="F3" s="1455" t="s">
        <v>1089</v>
      </c>
      <c r="G3" s="1490" t="s">
        <v>1090</v>
      </c>
      <c r="H3" s="1455" t="s">
        <v>1091</v>
      </c>
      <c r="I3" s="1455" t="s">
        <v>1093</v>
      </c>
      <c r="J3" s="1455" t="s">
        <v>1094</v>
      </c>
      <c r="K3" s="1455" t="s">
        <v>1121</v>
      </c>
      <c r="L3" s="1455" t="s">
        <v>1095</v>
      </c>
      <c r="M3" s="2200" t="s">
        <v>122</v>
      </c>
      <c r="N3" s="2122" t="s">
        <v>1122</v>
      </c>
      <c r="O3" s="1455" t="s">
        <v>1123</v>
      </c>
      <c r="P3" s="1455" t="s">
        <v>287</v>
      </c>
      <c r="Q3" s="1490" t="s">
        <v>1124</v>
      </c>
      <c r="R3" s="1455" t="s">
        <v>1125</v>
      </c>
      <c r="S3" s="1490" t="s">
        <v>1126</v>
      </c>
      <c r="T3" s="1679" t="s">
        <v>878</v>
      </c>
      <c r="U3" s="1490" t="s">
        <v>1127</v>
      </c>
      <c r="V3" s="1490" t="s">
        <v>1128</v>
      </c>
      <c r="W3" s="1490" t="s">
        <v>876</v>
      </c>
      <c r="X3" s="1490" t="s">
        <v>770</v>
      </c>
      <c r="Y3" s="1453" t="s">
        <v>941</v>
      </c>
      <c r="Z3" s="1612" t="s">
        <v>1129</v>
      </c>
      <c r="AA3" s="1612" t="s">
        <v>1130</v>
      </c>
      <c r="AB3" s="1612" t="s">
        <v>1131</v>
      </c>
      <c r="AC3" s="1613" t="s">
        <v>1132</v>
      </c>
      <c r="AD3" s="1618" t="s">
        <v>1133</v>
      </c>
      <c r="AE3" s="1618" t="s">
        <v>41</v>
      </c>
    </row>
    <row r="4" spans="1:31" ht="66.75" customHeight="1" thickTop="1">
      <c r="A4" s="1770">
        <v>1</v>
      </c>
      <c r="B4" s="1787">
        <v>171916090000006</v>
      </c>
      <c r="C4" s="2245">
        <v>42751</v>
      </c>
      <c r="D4" s="1734">
        <f>WEEKDAY(C4,2)</f>
        <v>1</v>
      </c>
      <c r="E4" s="2230">
        <v>0.39583333333333331</v>
      </c>
      <c r="F4" s="1770" t="s">
        <v>288</v>
      </c>
      <c r="G4" s="1766" t="s">
        <v>138</v>
      </c>
      <c r="H4" s="1770" t="s">
        <v>1658</v>
      </c>
      <c r="I4" s="1770" t="s">
        <v>1659</v>
      </c>
      <c r="J4" s="1770" t="s">
        <v>1660</v>
      </c>
      <c r="K4" s="1770"/>
      <c r="L4" s="1770">
        <v>2</v>
      </c>
      <c r="M4" s="1766" t="s">
        <v>994</v>
      </c>
      <c r="N4" s="1770" t="s">
        <v>1262</v>
      </c>
      <c r="O4" s="1778"/>
      <c r="P4" s="1778"/>
      <c r="Q4" s="1778"/>
      <c r="R4" s="1778"/>
      <c r="S4" s="1778"/>
      <c r="T4" s="1765" t="s">
        <v>917</v>
      </c>
      <c r="U4" s="1794"/>
      <c r="V4" s="1794"/>
      <c r="W4" s="1762" t="s">
        <v>880</v>
      </c>
      <c r="X4" s="1762" t="s">
        <v>791</v>
      </c>
      <c r="Y4" s="1762"/>
      <c r="Z4" s="1759"/>
      <c r="AA4" s="1762"/>
      <c r="AB4" s="1762"/>
      <c r="AC4" s="1762"/>
      <c r="AD4" s="1762"/>
      <c r="AE4" s="1762"/>
    </row>
    <row r="5" spans="1:31" ht="67.5" customHeight="1">
      <c r="A5" s="1420"/>
      <c r="B5" s="1538"/>
      <c r="C5" s="1539"/>
      <c r="D5" s="1540"/>
      <c r="E5" s="1541"/>
      <c r="F5" s="1421"/>
      <c r="G5" s="1430"/>
      <c r="H5" s="1420"/>
      <c r="I5" s="1420"/>
      <c r="J5" s="1420"/>
      <c r="K5" s="1426"/>
      <c r="L5" s="1426"/>
      <c r="M5" s="1430"/>
      <c r="N5" s="1421"/>
      <c r="O5" s="1426"/>
      <c r="P5" s="1426"/>
      <c r="Q5" s="1426"/>
      <c r="R5" s="1426"/>
      <c r="S5" s="1426"/>
      <c r="T5" s="1421"/>
      <c r="U5" s="1432"/>
      <c r="V5" s="1432"/>
      <c r="W5" s="1434"/>
      <c r="X5" s="1434"/>
      <c r="Y5" s="1434"/>
      <c r="Z5" s="1501"/>
      <c r="AA5" s="1434"/>
      <c r="AB5" s="1434"/>
      <c r="AC5" s="1434"/>
      <c r="AD5" s="1434"/>
      <c r="AE5" s="1434"/>
    </row>
    <row r="6" spans="1:31" ht="81" customHeight="1">
      <c r="A6" s="1420"/>
      <c r="B6" s="1538"/>
      <c r="C6" s="1539"/>
      <c r="D6" s="1540"/>
      <c r="E6" s="1541"/>
      <c r="F6" s="1421"/>
      <c r="G6" s="1430"/>
      <c r="H6" s="1420"/>
      <c r="I6" s="1420"/>
      <c r="J6" s="1420"/>
      <c r="K6" s="1426"/>
      <c r="L6" s="1426"/>
      <c r="M6" s="1430"/>
      <c r="N6" s="1421"/>
      <c r="O6" s="1426"/>
      <c r="P6" s="1426"/>
      <c r="Q6" s="1426"/>
      <c r="R6" s="1426"/>
      <c r="S6" s="1426"/>
      <c r="T6" s="1421"/>
      <c r="U6" s="1432"/>
      <c r="V6" s="1432"/>
      <c r="W6" s="1434"/>
      <c r="X6" s="1434"/>
      <c r="Y6" s="1434"/>
      <c r="Z6" s="1501"/>
      <c r="AA6" s="1434"/>
      <c r="AB6" s="1434"/>
      <c r="AC6" s="1434"/>
      <c r="AD6" s="1434"/>
      <c r="AE6" s="1434"/>
    </row>
    <row r="7" spans="1:31" ht="66" customHeight="1">
      <c r="A7" s="1420"/>
      <c r="B7" s="1538"/>
      <c r="C7" s="1539"/>
      <c r="D7" s="1540"/>
      <c r="E7" s="1541"/>
      <c r="F7" s="1421"/>
      <c r="G7" s="1430"/>
      <c r="H7" s="1420"/>
      <c r="I7" s="1420"/>
      <c r="J7" s="1420"/>
      <c r="K7" s="1426"/>
      <c r="L7" s="1426"/>
      <c r="M7" s="1430"/>
      <c r="N7" s="1421"/>
      <c r="O7" s="1426"/>
      <c r="P7" s="1426"/>
      <c r="Q7" s="1426"/>
      <c r="R7" s="1426"/>
      <c r="S7" s="1426"/>
      <c r="T7" s="1421"/>
      <c r="U7" s="1432"/>
      <c r="V7" s="1432"/>
      <c r="W7" s="1434"/>
      <c r="X7" s="1434"/>
      <c r="Y7" s="1434"/>
      <c r="Z7" s="1501"/>
      <c r="AA7" s="1434"/>
      <c r="AB7" s="1434"/>
      <c r="AC7" s="1434"/>
      <c r="AD7" s="1434"/>
      <c r="AE7" s="1434"/>
    </row>
    <row r="8" spans="1:31" ht="48.75" customHeight="1">
      <c r="A8" s="1420"/>
      <c r="B8" s="1538"/>
      <c r="C8" s="1539"/>
      <c r="D8" s="1540"/>
      <c r="E8" s="1541"/>
      <c r="F8" s="1421"/>
      <c r="G8" s="1430"/>
      <c r="H8" s="1420"/>
      <c r="I8" s="1420"/>
      <c r="J8" s="1420"/>
      <c r="K8" s="1426"/>
      <c r="L8" s="1426"/>
      <c r="M8" s="1430"/>
      <c r="N8" s="1421"/>
      <c r="O8" s="1426"/>
      <c r="P8" s="1426"/>
      <c r="Q8" s="1426"/>
      <c r="R8" s="1426"/>
      <c r="S8" s="1426"/>
      <c r="T8" s="1421"/>
      <c r="U8" s="1432"/>
      <c r="V8" s="1432"/>
      <c r="W8" s="1434"/>
      <c r="X8" s="1434"/>
      <c r="Y8" s="1434"/>
      <c r="Z8" s="1501"/>
      <c r="AA8" s="1434"/>
      <c r="AB8" s="1434"/>
      <c r="AC8" s="1434"/>
      <c r="AD8" s="1434"/>
      <c r="AE8" s="1434"/>
    </row>
    <row r="9" spans="1:31" ht="48.75" customHeight="1">
      <c r="A9" s="1420"/>
      <c r="B9" s="1538"/>
      <c r="C9" s="1539"/>
      <c r="D9" s="1540"/>
      <c r="E9" s="1541"/>
      <c r="F9" s="1421"/>
      <c r="G9" s="1430"/>
      <c r="H9" s="1420"/>
      <c r="I9" s="1420"/>
      <c r="J9" s="1420"/>
      <c r="K9" s="1426"/>
      <c r="L9" s="1426"/>
      <c r="M9" s="1430"/>
      <c r="N9" s="1421"/>
      <c r="O9" s="1426"/>
      <c r="P9" s="1426"/>
      <c r="Q9" s="1426"/>
      <c r="R9" s="1426"/>
      <c r="S9" s="1426"/>
      <c r="T9" s="1421"/>
      <c r="U9" s="1432"/>
      <c r="V9" s="1432"/>
      <c r="W9" s="1434"/>
      <c r="X9" s="1434"/>
      <c r="Y9" s="1434"/>
      <c r="Z9" s="1501"/>
      <c r="AA9" s="1434"/>
      <c r="AB9" s="1434"/>
      <c r="AC9" s="1434"/>
      <c r="AD9" s="1434"/>
      <c r="AE9" s="1434"/>
    </row>
    <row r="10" spans="1:31" ht="48.75" customHeight="1">
      <c r="A10" s="1420"/>
      <c r="B10" s="1538"/>
      <c r="C10" s="1539"/>
      <c r="D10" s="1540"/>
      <c r="E10" s="1541"/>
      <c r="F10" s="1421"/>
      <c r="G10" s="1430"/>
      <c r="H10" s="1420"/>
      <c r="I10" s="1420"/>
      <c r="J10" s="1420"/>
      <c r="K10" s="1426"/>
      <c r="L10" s="1426"/>
      <c r="M10" s="1430"/>
      <c r="N10" s="1421"/>
      <c r="O10" s="1426"/>
      <c r="P10" s="1426"/>
      <c r="Q10" s="1426"/>
      <c r="R10" s="1426"/>
      <c r="S10" s="1426"/>
      <c r="T10" s="1421"/>
      <c r="U10" s="1432"/>
      <c r="V10" s="1432"/>
      <c r="W10" s="1434"/>
      <c r="X10" s="1434"/>
      <c r="Y10" s="1434"/>
      <c r="Z10" s="1501"/>
      <c r="AA10" s="1434"/>
      <c r="AB10" s="1434"/>
      <c r="AC10" s="1434"/>
      <c r="AD10" s="1434"/>
      <c r="AE10" s="1434"/>
    </row>
    <row r="11" spans="1:31" ht="60" customHeight="1">
      <c r="A11" s="1420"/>
      <c r="B11" s="1538"/>
      <c r="C11" s="1539"/>
      <c r="D11" s="1540"/>
      <c r="E11" s="1541"/>
      <c r="F11" s="1421"/>
      <c r="G11" s="1430"/>
      <c r="H11" s="1420"/>
      <c r="I11" s="1420"/>
      <c r="J11" s="1420"/>
      <c r="K11" s="1426"/>
      <c r="L11" s="1426"/>
      <c r="M11" s="1430"/>
      <c r="N11" s="1421"/>
      <c r="O11" s="1426"/>
      <c r="P11" s="1426"/>
      <c r="Q11" s="1426"/>
      <c r="R11" s="1426"/>
      <c r="S11" s="1426"/>
      <c r="T11" s="1421"/>
      <c r="U11" s="1432"/>
      <c r="V11" s="1432"/>
      <c r="W11" s="1434"/>
      <c r="X11" s="1434"/>
      <c r="Y11" s="1434"/>
      <c r="Z11" s="1501"/>
      <c r="AA11" s="1434"/>
      <c r="AB11" s="1434"/>
      <c r="AC11" s="1434"/>
      <c r="AD11" s="1434"/>
      <c r="AE11" s="1434"/>
    </row>
    <row r="12" spans="1:31" ht="29.25" customHeight="1">
      <c r="A12" s="1420"/>
      <c r="B12" s="1538"/>
      <c r="C12" s="1539"/>
      <c r="D12" s="1540"/>
      <c r="E12" s="1541"/>
      <c r="F12" s="1421"/>
      <c r="G12" s="1430"/>
      <c r="H12" s="1420"/>
      <c r="I12" s="1420"/>
      <c r="J12" s="1420"/>
      <c r="K12" s="1426"/>
      <c r="L12" s="1426"/>
      <c r="M12" s="1430"/>
      <c r="N12" s="1421"/>
      <c r="O12" s="1426"/>
      <c r="P12" s="1426"/>
      <c r="Q12" s="1426"/>
      <c r="R12" s="1426"/>
      <c r="S12" s="1426"/>
      <c r="T12" s="1421"/>
      <c r="U12" s="1432"/>
      <c r="V12" s="1432"/>
      <c r="W12" s="1434"/>
      <c r="X12" s="1434"/>
      <c r="Y12" s="1434"/>
      <c r="Z12" s="1501"/>
      <c r="AA12" s="1434"/>
      <c r="AB12" s="1434"/>
      <c r="AC12" s="1434"/>
      <c r="AD12" s="1434"/>
      <c r="AE12" s="1434"/>
    </row>
    <row r="13" spans="1:31" ht="25.5" customHeight="1">
      <c r="A13" s="1420"/>
      <c r="B13" s="1538"/>
      <c r="C13" s="1539"/>
      <c r="D13" s="1540"/>
      <c r="E13" s="1541"/>
      <c r="F13" s="1421"/>
      <c r="G13" s="1430"/>
      <c r="H13" s="1420"/>
      <c r="I13" s="1420"/>
      <c r="J13" s="1420"/>
      <c r="K13" s="1426"/>
      <c r="L13" s="1426"/>
      <c r="M13" s="1430"/>
      <c r="N13" s="1421"/>
      <c r="O13" s="1426"/>
      <c r="P13" s="1426"/>
      <c r="Q13" s="1426"/>
      <c r="R13" s="1426"/>
      <c r="S13" s="1426"/>
      <c r="T13" s="1421"/>
      <c r="U13" s="1432"/>
      <c r="V13" s="1432"/>
      <c r="W13" s="1434"/>
      <c r="X13" s="1434"/>
      <c r="Y13" s="1434"/>
      <c r="Z13" s="1501"/>
      <c r="AA13" s="1434"/>
      <c r="AB13" s="1434"/>
      <c r="AC13" s="1434"/>
      <c r="AD13" s="1434"/>
      <c r="AE13" s="1434"/>
    </row>
    <row r="14" spans="1:31" ht="12.95" customHeight="1">
      <c r="A14" s="1420"/>
      <c r="B14" s="1538"/>
      <c r="C14" s="1539"/>
      <c r="D14" s="1540"/>
      <c r="E14" s="1541"/>
      <c r="F14" s="1421"/>
      <c r="G14" s="1430"/>
      <c r="H14" s="1420"/>
      <c r="I14" s="1420"/>
      <c r="J14" s="1420"/>
      <c r="K14" s="1426"/>
      <c r="L14" s="1426"/>
      <c r="M14" s="1430"/>
      <c r="N14" s="1421"/>
      <c r="O14" s="1426"/>
      <c r="P14" s="1426"/>
      <c r="Q14" s="1426"/>
      <c r="R14" s="1426"/>
      <c r="S14" s="1426"/>
      <c r="T14" s="1421"/>
      <c r="U14" s="1432"/>
      <c r="V14" s="1432"/>
      <c r="W14" s="1434"/>
      <c r="X14" s="1434"/>
      <c r="Y14" s="1434"/>
      <c r="Z14" s="1501"/>
      <c r="AA14" s="1434"/>
      <c r="AB14" s="1434"/>
      <c r="AC14" s="1434"/>
      <c r="AD14" s="1434"/>
      <c r="AE14" s="1434"/>
    </row>
    <row r="15" spans="1:31" ht="12.95" customHeight="1">
      <c r="A15" s="1420"/>
      <c r="B15" s="1538"/>
      <c r="C15" s="1539"/>
      <c r="D15" s="1540"/>
      <c r="E15" s="1541"/>
      <c r="F15" s="1421"/>
      <c r="G15" s="1430"/>
      <c r="H15" s="1420"/>
      <c r="I15" s="1420"/>
      <c r="J15" s="1420"/>
      <c r="K15" s="1426"/>
      <c r="L15" s="1426"/>
      <c r="M15" s="1430"/>
      <c r="N15" s="1421"/>
      <c r="O15" s="1426"/>
      <c r="P15" s="1426"/>
      <c r="Q15" s="1426"/>
      <c r="R15" s="1426"/>
      <c r="S15" s="1426"/>
      <c r="T15" s="1421"/>
      <c r="U15" s="1432"/>
      <c r="V15" s="1432"/>
      <c r="W15" s="1434"/>
      <c r="X15" s="1434"/>
      <c r="Y15" s="1434"/>
      <c r="Z15" s="1501"/>
      <c r="AA15" s="1434"/>
      <c r="AB15" s="1434"/>
      <c r="AC15" s="1434"/>
      <c r="AD15" s="1434"/>
      <c r="AE15" s="1434"/>
    </row>
    <row r="16" spans="1:31" ht="12.95" customHeight="1">
      <c r="A16" s="1420"/>
      <c r="B16" s="1538"/>
      <c r="C16" s="1539"/>
      <c r="D16" s="1540"/>
      <c r="E16" s="1541"/>
      <c r="F16" s="1421"/>
      <c r="G16" s="1430"/>
      <c r="H16" s="1420"/>
      <c r="I16" s="1420"/>
      <c r="J16" s="1420"/>
      <c r="K16" s="1426"/>
      <c r="L16" s="1426"/>
      <c r="M16" s="1430"/>
      <c r="N16" s="1421"/>
      <c r="O16" s="1426"/>
      <c r="P16" s="1426"/>
      <c r="Q16" s="1426"/>
      <c r="R16" s="1426"/>
      <c r="S16" s="1426"/>
      <c r="T16" s="1421"/>
      <c r="U16" s="1432"/>
      <c r="V16" s="1432"/>
      <c r="W16" s="1434"/>
      <c r="X16" s="1434"/>
      <c r="Y16" s="1434"/>
      <c r="Z16" s="1501"/>
      <c r="AA16" s="1434"/>
      <c r="AB16" s="1434"/>
      <c r="AC16" s="1434"/>
      <c r="AD16" s="1434"/>
      <c r="AE16" s="1434"/>
    </row>
    <row r="17" spans="1:31" ht="12.95" customHeight="1">
      <c r="A17" s="1420"/>
      <c r="B17" s="1538"/>
      <c r="C17" s="1539"/>
      <c r="D17" s="1540"/>
      <c r="E17" s="1541"/>
      <c r="F17" s="1421"/>
      <c r="G17" s="1430"/>
      <c r="H17" s="1420"/>
      <c r="I17" s="1420"/>
      <c r="J17" s="1420"/>
      <c r="K17" s="1426"/>
      <c r="L17" s="1426"/>
      <c r="M17" s="1430"/>
      <c r="N17" s="1421"/>
      <c r="O17" s="1426"/>
      <c r="P17" s="1426"/>
      <c r="Q17" s="1426"/>
      <c r="R17" s="1426"/>
      <c r="S17" s="1426"/>
      <c r="T17" s="1421"/>
      <c r="U17" s="1432"/>
      <c r="V17" s="1432"/>
      <c r="W17" s="1434"/>
      <c r="X17" s="1434"/>
      <c r="Y17" s="1434"/>
      <c r="Z17" s="1501"/>
      <c r="AA17" s="1434"/>
      <c r="AB17" s="1434"/>
      <c r="AC17" s="1434"/>
      <c r="AD17" s="1434"/>
      <c r="AE17" s="1434"/>
    </row>
    <row r="18" spans="1:31" ht="12.95" customHeight="1">
      <c r="A18" s="1420"/>
      <c r="B18" s="1538"/>
      <c r="C18" s="1539"/>
      <c r="D18" s="1540"/>
      <c r="E18" s="1541"/>
      <c r="F18" s="1421"/>
      <c r="G18" s="1430"/>
      <c r="H18" s="1420"/>
      <c r="I18" s="1420"/>
      <c r="J18" s="1420"/>
      <c r="K18" s="1426"/>
      <c r="L18" s="1426"/>
      <c r="M18" s="1430"/>
      <c r="N18" s="1421"/>
      <c r="O18" s="1426"/>
      <c r="P18" s="1426"/>
      <c r="Q18" s="1426"/>
      <c r="R18" s="1426"/>
      <c r="S18" s="1426"/>
      <c r="T18" s="1421"/>
      <c r="U18" s="1432"/>
      <c r="V18" s="1432"/>
      <c r="W18" s="1434"/>
      <c r="X18" s="1434"/>
      <c r="Y18" s="1434"/>
      <c r="Z18" s="1501"/>
      <c r="AA18" s="1434"/>
      <c r="AB18" s="1434"/>
      <c r="AC18" s="1434"/>
      <c r="AD18" s="1434"/>
      <c r="AE18" s="1434"/>
    </row>
    <row r="19" spans="1:31" ht="12.95" customHeight="1">
      <c r="A19" s="1420"/>
      <c r="B19" s="1538"/>
      <c r="C19" s="1539"/>
      <c r="D19" s="1540"/>
      <c r="E19" s="1541"/>
      <c r="F19" s="1421"/>
      <c r="G19" s="1430"/>
      <c r="H19" s="1420"/>
      <c r="I19" s="1420"/>
      <c r="J19" s="1420"/>
      <c r="K19" s="1426"/>
      <c r="L19" s="1426"/>
      <c r="M19" s="1430"/>
      <c r="N19" s="1421"/>
      <c r="O19" s="1426"/>
      <c r="P19" s="1426"/>
      <c r="Q19" s="1426"/>
      <c r="R19" s="1426"/>
      <c r="S19" s="1426"/>
      <c r="T19" s="1421"/>
      <c r="U19" s="1432"/>
      <c r="V19" s="1432"/>
      <c r="W19" s="1434"/>
      <c r="X19" s="1434"/>
      <c r="Y19" s="1434"/>
      <c r="Z19" s="1501"/>
      <c r="AA19" s="1434"/>
      <c r="AB19" s="1434"/>
      <c r="AC19" s="1434"/>
      <c r="AD19" s="1434"/>
      <c r="AE19" s="1434"/>
    </row>
    <row r="20" spans="1:31" ht="12.95" customHeight="1">
      <c r="A20" s="1420"/>
      <c r="B20" s="1538"/>
      <c r="C20" s="1539"/>
      <c r="D20" s="1540"/>
      <c r="E20" s="1541"/>
      <c r="F20" s="1421"/>
      <c r="G20" s="1430"/>
      <c r="H20" s="1420"/>
      <c r="I20" s="1420"/>
      <c r="J20" s="1420"/>
      <c r="K20" s="1426"/>
      <c r="L20" s="1426"/>
      <c r="M20" s="1430"/>
      <c r="N20" s="1421"/>
      <c r="O20" s="1426"/>
      <c r="P20" s="1426"/>
      <c r="Q20" s="1426"/>
      <c r="R20" s="1426"/>
      <c r="S20" s="1426"/>
      <c r="T20" s="1421"/>
      <c r="U20" s="1432"/>
      <c r="V20" s="1432"/>
      <c r="W20" s="1434"/>
      <c r="X20" s="1434"/>
      <c r="Y20" s="1434"/>
      <c r="Z20" s="1501"/>
      <c r="AA20" s="1434"/>
      <c r="AB20" s="1434"/>
      <c r="AC20" s="1434"/>
      <c r="AD20" s="1434"/>
      <c r="AE20" s="1434"/>
    </row>
    <row r="21" spans="1:31" ht="12.95" customHeight="1">
      <c r="A21" s="1420"/>
      <c r="B21" s="1538"/>
      <c r="C21" s="1539"/>
      <c r="D21" s="1540"/>
      <c r="E21" s="1541"/>
      <c r="F21" s="1421"/>
      <c r="G21" s="1430"/>
      <c r="H21" s="1420"/>
      <c r="I21" s="1420"/>
      <c r="J21" s="1420"/>
      <c r="K21" s="1426"/>
      <c r="L21" s="1426"/>
      <c r="M21" s="1430"/>
      <c r="N21" s="1421"/>
      <c r="O21" s="1426"/>
      <c r="P21" s="1426"/>
      <c r="Q21" s="1426"/>
      <c r="R21" s="1426"/>
      <c r="S21" s="1426"/>
      <c r="T21" s="1421"/>
      <c r="U21" s="1432"/>
      <c r="V21" s="1432"/>
      <c r="W21" s="1434"/>
      <c r="X21" s="1434"/>
      <c r="Y21" s="1434"/>
      <c r="Z21" s="1501"/>
      <c r="AA21" s="1434"/>
      <c r="AB21" s="1434"/>
      <c r="AC21" s="1434"/>
      <c r="AD21" s="1434"/>
      <c r="AE21" s="1434"/>
    </row>
    <row r="22" spans="1:31" ht="12.95" customHeight="1">
      <c r="A22" s="1420"/>
      <c r="B22" s="1538"/>
      <c r="C22" s="1539"/>
      <c r="D22" s="1540"/>
      <c r="E22" s="1541"/>
      <c r="F22" s="1421"/>
      <c r="G22" s="1430"/>
      <c r="H22" s="1420"/>
      <c r="I22" s="1420"/>
      <c r="J22" s="1420"/>
      <c r="K22" s="1426"/>
      <c r="L22" s="1426"/>
      <c r="M22" s="1430"/>
      <c r="N22" s="1421"/>
      <c r="O22" s="1426"/>
      <c r="P22" s="1426"/>
      <c r="Q22" s="1426"/>
      <c r="R22" s="1426"/>
      <c r="S22" s="1426"/>
      <c r="T22" s="1421"/>
      <c r="U22" s="1432"/>
      <c r="V22" s="1432"/>
      <c r="W22" s="1434"/>
      <c r="X22" s="1434"/>
      <c r="Y22" s="1434"/>
      <c r="Z22" s="1501"/>
      <c r="AA22" s="1434"/>
      <c r="AB22" s="1434"/>
      <c r="AC22" s="1434"/>
      <c r="AD22" s="1434"/>
      <c r="AE22" s="1434"/>
    </row>
    <row r="23" spans="1:31" ht="12.95" customHeight="1">
      <c r="A23" s="1420"/>
      <c r="B23" s="1538"/>
      <c r="C23" s="1539"/>
      <c r="D23" s="1540"/>
      <c r="E23" s="1541"/>
      <c r="F23" s="1421"/>
      <c r="G23" s="1430"/>
      <c r="H23" s="1420"/>
      <c r="I23" s="1420"/>
      <c r="J23" s="1420"/>
      <c r="K23" s="1426"/>
      <c r="L23" s="1426"/>
      <c r="M23" s="1430"/>
      <c r="N23" s="1421"/>
      <c r="O23" s="1426"/>
      <c r="P23" s="1426"/>
      <c r="Q23" s="1426"/>
      <c r="R23" s="1426"/>
      <c r="S23" s="1426"/>
      <c r="T23" s="1421"/>
      <c r="U23" s="1432"/>
      <c r="V23" s="1432"/>
      <c r="W23" s="1434"/>
      <c r="X23" s="1434"/>
      <c r="Y23" s="1434"/>
      <c r="Z23" s="1501"/>
      <c r="AA23" s="1434"/>
      <c r="AB23" s="1434"/>
      <c r="AC23" s="1434"/>
      <c r="AD23" s="1434"/>
      <c r="AE23" s="1434"/>
    </row>
    <row r="24" spans="1:31" ht="12.95" customHeight="1">
      <c r="A24" s="1420"/>
      <c r="B24" s="1538"/>
      <c r="C24" s="1539"/>
      <c r="D24" s="1540"/>
      <c r="E24" s="1541"/>
      <c r="F24" s="1421"/>
      <c r="G24" s="1430"/>
      <c r="H24" s="1420"/>
      <c r="I24" s="1420"/>
      <c r="J24" s="1420"/>
      <c r="K24" s="1426"/>
      <c r="L24" s="1426"/>
      <c r="M24" s="1430"/>
      <c r="N24" s="1421"/>
      <c r="O24" s="1426"/>
      <c r="P24" s="1426"/>
      <c r="Q24" s="1426"/>
      <c r="R24" s="1426"/>
      <c r="S24" s="1426"/>
      <c r="T24" s="1421"/>
      <c r="U24" s="1432"/>
      <c r="V24" s="1432"/>
      <c r="W24" s="1434"/>
      <c r="X24" s="1434"/>
      <c r="Y24" s="1434"/>
      <c r="Z24" s="1501"/>
      <c r="AA24" s="1434"/>
      <c r="AB24" s="1434"/>
      <c r="AC24" s="1434"/>
      <c r="AD24" s="1434"/>
      <c r="AE24" s="1434"/>
    </row>
    <row r="25" spans="1:31" ht="12.95" customHeight="1">
      <c r="A25" s="1420"/>
      <c r="B25" s="1538"/>
      <c r="C25" s="1539"/>
      <c r="D25" s="1540"/>
      <c r="E25" s="1541"/>
      <c r="F25" s="1421"/>
      <c r="G25" s="1430"/>
      <c r="H25" s="1420"/>
      <c r="I25" s="1420"/>
      <c r="J25" s="1420"/>
      <c r="K25" s="1426"/>
      <c r="L25" s="1426"/>
      <c r="M25" s="1430"/>
      <c r="N25" s="1421"/>
      <c r="O25" s="1426"/>
      <c r="P25" s="1426"/>
      <c r="Q25" s="1426"/>
      <c r="R25" s="1426"/>
      <c r="S25" s="1426"/>
      <c r="T25" s="1421"/>
      <c r="U25" s="1432"/>
      <c r="V25" s="1432"/>
      <c r="W25" s="1434"/>
      <c r="X25" s="1434"/>
      <c r="Y25" s="1434"/>
      <c r="Z25" s="1501"/>
      <c r="AA25" s="1434"/>
      <c r="AB25" s="1434"/>
      <c r="AC25" s="1434"/>
      <c r="AD25" s="1434"/>
      <c r="AE25" s="1434"/>
    </row>
    <row r="26" spans="1:31" ht="12.95" customHeight="1">
      <c r="A26" s="1420"/>
      <c r="B26" s="1538"/>
      <c r="C26" s="1539"/>
      <c r="D26" s="1540"/>
      <c r="E26" s="1541"/>
      <c r="F26" s="1421"/>
      <c r="G26" s="1430"/>
      <c r="H26" s="1420"/>
      <c r="I26" s="1420"/>
      <c r="J26" s="1420"/>
      <c r="K26" s="1426"/>
      <c r="L26" s="1426"/>
      <c r="M26" s="1430"/>
      <c r="N26" s="1421"/>
      <c r="O26" s="1426"/>
      <c r="P26" s="1426"/>
      <c r="Q26" s="1426"/>
      <c r="R26" s="1426"/>
      <c r="S26" s="1426"/>
      <c r="T26" s="1421"/>
      <c r="U26" s="1432"/>
      <c r="V26" s="1432"/>
      <c r="W26" s="1434"/>
      <c r="X26" s="1434"/>
      <c r="Y26" s="1434"/>
      <c r="Z26" s="1501"/>
      <c r="AA26" s="1434"/>
      <c r="AB26" s="1434"/>
      <c r="AC26" s="1434"/>
      <c r="AD26" s="1434"/>
      <c r="AE26" s="1434"/>
    </row>
    <row r="27" spans="1:31" ht="12.95" customHeight="1">
      <c r="A27" s="1420"/>
      <c r="B27" s="1538"/>
      <c r="C27" s="1539"/>
      <c r="D27" s="1540"/>
      <c r="E27" s="1541"/>
      <c r="F27" s="1421"/>
      <c r="G27" s="1430"/>
      <c r="H27" s="1420"/>
      <c r="I27" s="1420"/>
      <c r="J27" s="1420"/>
      <c r="K27" s="1426"/>
      <c r="L27" s="1426"/>
      <c r="M27" s="1430"/>
      <c r="N27" s="1421"/>
      <c r="O27" s="1426"/>
      <c r="P27" s="1426"/>
      <c r="Q27" s="1426"/>
      <c r="R27" s="1426"/>
      <c r="S27" s="1426"/>
      <c r="T27" s="1421"/>
      <c r="U27" s="1432"/>
      <c r="V27" s="1432"/>
      <c r="W27" s="1434"/>
      <c r="X27" s="1434"/>
      <c r="Y27" s="1434"/>
      <c r="Z27" s="1501"/>
      <c r="AA27" s="1434"/>
      <c r="AB27" s="1434"/>
      <c r="AC27" s="1434"/>
      <c r="AD27" s="1434"/>
      <c r="AE27" s="1434"/>
    </row>
    <row r="28" spans="1:31" ht="12.95" customHeight="1">
      <c r="A28" s="1420"/>
      <c r="B28" s="1538"/>
      <c r="C28" s="1539"/>
      <c r="D28" s="1540"/>
      <c r="E28" s="1541"/>
      <c r="F28" s="1421"/>
      <c r="G28" s="1430"/>
      <c r="H28" s="1420"/>
      <c r="I28" s="1420"/>
      <c r="J28" s="1420"/>
      <c r="K28" s="1426"/>
      <c r="L28" s="1426"/>
      <c r="M28" s="1430"/>
      <c r="N28" s="1421"/>
      <c r="O28" s="1426"/>
      <c r="P28" s="1426"/>
      <c r="Q28" s="1426"/>
      <c r="R28" s="1426"/>
      <c r="S28" s="1426"/>
      <c r="T28" s="1421"/>
      <c r="U28" s="1432"/>
      <c r="V28" s="1432"/>
      <c r="W28" s="1434"/>
      <c r="X28" s="1434"/>
      <c r="Y28" s="1434"/>
      <c r="Z28" s="1501"/>
      <c r="AA28" s="1434"/>
      <c r="AB28" s="1434"/>
      <c r="AC28" s="1434"/>
      <c r="AD28" s="1434"/>
      <c r="AE28" s="1434"/>
    </row>
    <row r="29" spans="1:31" ht="12.95" customHeight="1">
      <c r="A29" s="1420"/>
      <c r="B29" s="1538"/>
      <c r="C29" s="1539"/>
      <c r="D29" s="1540"/>
      <c r="E29" s="1541"/>
      <c r="F29" s="1421"/>
      <c r="G29" s="1430"/>
      <c r="H29" s="1420"/>
      <c r="I29" s="1420"/>
      <c r="J29" s="1420"/>
      <c r="K29" s="1426"/>
      <c r="L29" s="1426"/>
      <c r="M29" s="1430"/>
      <c r="N29" s="1421"/>
      <c r="O29" s="1426"/>
      <c r="P29" s="1426"/>
      <c r="Q29" s="1426"/>
      <c r="R29" s="1426"/>
      <c r="S29" s="1426"/>
      <c r="T29" s="1421"/>
      <c r="U29" s="1432"/>
      <c r="V29" s="1432"/>
      <c r="W29" s="1434"/>
      <c r="X29" s="1434"/>
      <c r="Y29" s="1434"/>
      <c r="Z29" s="1501"/>
      <c r="AA29" s="1434"/>
      <c r="AB29" s="1434"/>
      <c r="AC29" s="1434"/>
      <c r="AD29" s="1434"/>
      <c r="AE29" s="1434"/>
    </row>
    <row r="30" spans="1:31" ht="12.95" customHeight="1">
      <c r="A30" s="1420"/>
      <c r="B30" s="1538"/>
      <c r="C30" s="1539"/>
      <c r="D30" s="1540"/>
      <c r="E30" s="1541"/>
      <c r="F30" s="1421"/>
      <c r="G30" s="1430"/>
      <c r="H30" s="1420"/>
      <c r="I30" s="1420"/>
      <c r="J30" s="1420"/>
      <c r="K30" s="1426"/>
      <c r="L30" s="1426"/>
      <c r="M30" s="1430"/>
      <c r="N30" s="1421"/>
      <c r="O30" s="1426"/>
      <c r="P30" s="1426"/>
      <c r="Q30" s="1426"/>
      <c r="R30" s="1426"/>
      <c r="S30" s="1426"/>
      <c r="T30" s="1421"/>
      <c r="U30" s="1432"/>
      <c r="V30" s="1432"/>
      <c r="W30" s="1434"/>
      <c r="X30" s="1434"/>
      <c r="Y30" s="1434"/>
      <c r="Z30" s="1501"/>
      <c r="AA30" s="1434"/>
      <c r="AB30" s="1434"/>
      <c r="AC30" s="1434"/>
      <c r="AD30" s="1434"/>
      <c r="AE30" s="1434"/>
    </row>
    <row r="31" spans="1:31" ht="12.95" customHeight="1">
      <c r="A31" s="1420"/>
      <c r="B31" s="1538"/>
      <c r="C31" s="1539"/>
      <c r="D31" s="1540"/>
      <c r="E31" s="1541"/>
      <c r="F31" s="1421"/>
      <c r="G31" s="1430"/>
      <c r="H31" s="1420"/>
      <c r="I31" s="1420"/>
      <c r="J31" s="1420"/>
      <c r="K31" s="1426"/>
      <c r="L31" s="1426"/>
      <c r="M31" s="1430"/>
      <c r="N31" s="1421"/>
      <c r="O31" s="1426"/>
      <c r="P31" s="1426"/>
      <c r="Q31" s="1426"/>
      <c r="R31" s="1426"/>
      <c r="S31" s="1426"/>
      <c r="T31" s="1421"/>
      <c r="U31" s="1432"/>
      <c r="V31" s="1432"/>
      <c r="W31" s="1434"/>
      <c r="X31" s="1434"/>
      <c r="Y31" s="1434"/>
      <c r="Z31" s="1501"/>
      <c r="AA31" s="1434"/>
      <c r="AB31" s="1434"/>
      <c r="AC31" s="1434"/>
      <c r="AD31" s="1434"/>
      <c r="AE31" s="1434"/>
    </row>
    <row r="32" spans="1:31" ht="12.95" customHeight="1">
      <c r="A32" s="1420"/>
      <c r="B32" s="1538"/>
      <c r="C32" s="1539"/>
      <c r="D32" s="1540"/>
      <c r="E32" s="1541"/>
      <c r="F32" s="1421"/>
      <c r="G32" s="1430"/>
      <c r="H32" s="1420"/>
      <c r="I32" s="1420"/>
      <c r="J32" s="1420"/>
      <c r="K32" s="1426"/>
      <c r="L32" s="1426"/>
      <c r="M32" s="1430"/>
      <c r="N32" s="1421"/>
      <c r="O32" s="1426"/>
      <c r="P32" s="1426"/>
      <c r="Q32" s="1426"/>
      <c r="R32" s="1426"/>
      <c r="S32" s="1426"/>
      <c r="T32" s="1421"/>
      <c r="U32" s="1432"/>
      <c r="V32" s="1432"/>
      <c r="W32" s="1434"/>
      <c r="X32" s="1434"/>
      <c r="Y32" s="1434"/>
      <c r="Z32" s="1501"/>
      <c r="AA32" s="1434"/>
      <c r="AB32" s="1434"/>
      <c r="AC32" s="1434"/>
      <c r="AD32" s="1434"/>
      <c r="AE32" s="1434"/>
    </row>
    <row r="33" spans="1:31" ht="12.95" customHeight="1">
      <c r="A33" s="1420"/>
      <c r="B33" s="1538"/>
      <c r="C33" s="1539"/>
      <c r="D33" s="1540"/>
      <c r="E33" s="1541"/>
      <c r="F33" s="1421"/>
      <c r="G33" s="1430"/>
      <c r="H33" s="1420"/>
      <c r="I33" s="1420"/>
      <c r="J33" s="1420"/>
      <c r="K33" s="1426"/>
      <c r="L33" s="1426"/>
      <c r="M33" s="1430"/>
      <c r="N33" s="1421"/>
      <c r="O33" s="1426"/>
      <c r="P33" s="1426"/>
      <c r="Q33" s="1426"/>
      <c r="R33" s="1426"/>
      <c r="S33" s="1426"/>
      <c r="T33" s="1421"/>
      <c r="U33" s="1432"/>
      <c r="V33" s="1432"/>
      <c r="W33" s="1434"/>
      <c r="X33" s="1434"/>
      <c r="Y33" s="1434"/>
      <c r="Z33" s="1501"/>
      <c r="AA33" s="1434"/>
      <c r="AB33" s="1434"/>
      <c r="AC33" s="1434"/>
      <c r="AD33" s="1434"/>
      <c r="AE33" s="1434"/>
    </row>
    <row r="34" spans="1:31" ht="12.95" customHeight="1">
      <c r="A34" s="1420"/>
      <c r="B34" s="1538"/>
      <c r="C34" s="1539"/>
      <c r="D34" s="1540"/>
      <c r="E34" s="1541"/>
      <c r="F34" s="1421"/>
      <c r="G34" s="1430"/>
      <c r="H34" s="1420"/>
      <c r="I34" s="1420"/>
      <c r="J34" s="1420"/>
      <c r="K34" s="1426"/>
      <c r="L34" s="1426"/>
      <c r="M34" s="1430"/>
      <c r="N34" s="1421"/>
      <c r="O34" s="1426"/>
      <c r="P34" s="1426"/>
      <c r="Q34" s="1426"/>
      <c r="R34" s="1426"/>
      <c r="S34" s="1426"/>
      <c r="T34" s="1421"/>
      <c r="U34" s="1432"/>
      <c r="V34" s="1432"/>
      <c r="W34" s="1434"/>
      <c r="X34" s="1434"/>
      <c r="Y34" s="1434"/>
      <c r="Z34" s="1501"/>
      <c r="AA34" s="1434"/>
      <c r="AB34" s="1434"/>
      <c r="AC34" s="1434"/>
      <c r="AD34" s="1434"/>
      <c r="AE34" s="1434"/>
    </row>
    <row r="35" spans="1:31" ht="12.95" customHeight="1">
      <c r="A35" s="1420"/>
      <c r="B35" s="1538"/>
      <c r="C35" s="1539"/>
      <c r="D35" s="1540"/>
      <c r="E35" s="1541"/>
      <c r="F35" s="1421"/>
      <c r="G35" s="1430"/>
      <c r="H35" s="1420"/>
      <c r="I35" s="1420"/>
      <c r="J35" s="1420"/>
      <c r="K35" s="1426"/>
      <c r="L35" s="1426"/>
      <c r="M35" s="1430"/>
      <c r="N35" s="1421"/>
      <c r="O35" s="1426"/>
      <c r="P35" s="1426"/>
      <c r="Q35" s="1426"/>
      <c r="R35" s="1426"/>
      <c r="S35" s="1426"/>
      <c r="T35" s="1421"/>
      <c r="U35" s="1432"/>
      <c r="V35" s="1432"/>
      <c r="W35" s="1434"/>
      <c r="X35" s="1434"/>
      <c r="Y35" s="1434"/>
      <c r="Z35" s="1501"/>
      <c r="AA35" s="1434"/>
      <c r="AB35" s="1434"/>
      <c r="AC35" s="1434"/>
      <c r="AD35" s="1434"/>
      <c r="AE35" s="1434"/>
    </row>
    <row r="36" spans="1:31" ht="12.95" customHeight="1">
      <c r="A36" s="1420"/>
      <c r="B36" s="1538"/>
      <c r="C36" s="1539"/>
      <c r="D36" s="1540"/>
      <c r="E36" s="1541"/>
      <c r="F36" s="1421"/>
      <c r="G36" s="1430"/>
      <c r="H36" s="1420"/>
      <c r="I36" s="1420"/>
      <c r="J36" s="1420"/>
      <c r="K36" s="1426"/>
      <c r="L36" s="1426"/>
      <c r="M36" s="1430"/>
      <c r="N36" s="1421"/>
      <c r="O36" s="1426"/>
      <c r="P36" s="1426"/>
      <c r="Q36" s="1426"/>
      <c r="R36" s="1426"/>
      <c r="S36" s="1426"/>
      <c r="T36" s="1421"/>
      <c r="U36" s="1432"/>
      <c r="V36" s="1432"/>
      <c r="W36" s="1434"/>
      <c r="X36" s="1434"/>
      <c r="Y36" s="1434"/>
      <c r="Z36" s="1501"/>
      <c r="AA36" s="1434"/>
      <c r="AB36" s="1434"/>
      <c r="AC36" s="1434"/>
      <c r="AD36" s="1434"/>
      <c r="AE36" s="1434"/>
    </row>
    <row r="37" spans="1:31" ht="12.95" customHeight="1">
      <c r="A37" s="1420"/>
      <c r="B37" s="1538"/>
      <c r="C37" s="1539"/>
      <c r="D37" s="1540"/>
      <c r="E37" s="1541"/>
      <c r="F37" s="1421"/>
      <c r="G37" s="1430"/>
      <c r="H37" s="1420"/>
      <c r="I37" s="1420"/>
      <c r="J37" s="1420"/>
      <c r="K37" s="1426"/>
      <c r="L37" s="1426"/>
      <c r="M37" s="1430"/>
      <c r="N37" s="1421"/>
      <c r="O37" s="1426"/>
      <c r="P37" s="1426"/>
      <c r="Q37" s="1426"/>
      <c r="R37" s="1426"/>
      <c r="S37" s="1426"/>
      <c r="T37" s="1421"/>
      <c r="U37" s="1432"/>
      <c r="V37" s="1432"/>
      <c r="W37" s="1434"/>
      <c r="X37" s="1434"/>
      <c r="Y37" s="1434"/>
      <c r="Z37" s="1501"/>
      <c r="AA37" s="1434"/>
      <c r="AB37" s="1434"/>
      <c r="AC37" s="1434"/>
      <c r="AD37" s="1434"/>
      <c r="AE37" s="1434"/>
    </row>
    <row r="38" spans="1:31" ht="12.95" customHeight="1">
      <c r="A38" s="1420"/>
      <c r="B38" s="1538"/>
      <c r="C38" s="1539"/>
      <c r="D38" s="1540"/>
      <c r="E38" s="1541"/>
      <c r="F38" s="1421"/>
      <c r="G38" s="1430"/>
      <c r="H38" s="1420"/>
      <c r="I38" s="1420"/>
      <c r="J38" s="1420"/>
      <c r="K38" s="1426"/>
      <c r="L38" s="1426"/>
      <c r="M38" s="1430"/>
      <c r="N38" s="1421"/>
      <c r="O38" s="1426"/>
      <c r="P38" s="1426"/>
      <c r="Q38" s="1426"/>
      <c r="R38" s="1426"/>
      <c r="S38" s="1426"/>
      <c r="T38" s="1421"/>
      <c r="U38" s="1432"/>
      <c r="V38" s="1432"/>
      <c r="W38" s="1434"/>
      <c r="X38" s="1434"/>
      <c r="Y38" s="1434"/>
      <c r="Z38" s="1501"/>
      <c r="AA38" s="1434"/>
      <c r="AB38" s="1434"/>
      <c r="AC38" s="1434"/>
      <c r="AD38" s="1434"/>
      <c r="AE38" s="1434"/>
    </row>
    <row r="39" spans="1:31" ht="12.95" customHeight="1">
      <c r="A39" s="1420"/>
      <c r="B39" s="1538"/>
      <c r="C39" s="1539"/>
      <c r="D39" s="1540"/>
      <c r="E39" s="1541"/>
      <c r="F39" s="1421"/>
      <c r="G39" s="1430"/>
      <c r="H39" s="1420"/>
      <c r="I39" s="1420"/>
      <c r="J39" s="1420"/>
      <c r="K39" s="1426"/>
      <c r="L39" s="1426"/>
      <c r="M39" s="1430"/>
      <c r="N39" s="1421"/>
      <c r="O39" s="1426"/>
      <c r="P39" s="1426"/>
      <c r="Q39" s="1426"/>
      <c r="R39" s="1426"/>
      <c r="S39" s="1426"/>
      <c r="T39" s="1421"/>
      <c r="U39" s="1432"/>
      <c r="V39" s="1432"/>
      <c r="W39" s="1434"/>
      <c r="X39" s="1434"/>
      <c r="Y39" s="1434"/>
      <c r="Z39" s="1501"/>
      <c r="AA39" s="1434"/>
      <c r="AB39" s="1434"/>
      <c r="AC39" s="1434"/>
      <c r="AD39" s="1434"/>
      <c r="AE39" s="1434"/>
    </row>
    <row r="40" spans="1:31" ht="12.95" customHeight="1">
      <c r="A40" s="1420"/>
      <c r="B40" s="1538"/>
      <c r="C40" s="1539"/>
      <c r="D40" s="1540"/>
      <c r="E40" s="1541"/>
      <c r="F40" s="1421"/>
      <c r="G40" s="1430"/>
      <c r="H40" s="1420"/>
      <c r="I40" s="1420"/>
      <c r="J40" s="1420"/>
      <c r="K40" s="1426"/>
      <c r="L40" s="1426"/>
      <c r="M40" s="1430"/>
      <c r="N40" s="1421"/>
      <c r="O40" s="1426"/>
      <c r="P40" s="1426"/>
      <c r="Q40" s="1426"/>
      <c r="R40" s="1426"/>
      <c r="S40" s="1426"/>
      <c r="T40" s="1421"/>
      <c r="U40" s="1432"/>
      <c r="V40" s="1432"/>
      <c r="W40" s="1434"/>
      <c r="X40" s="1434"/>
      <c r="Y40" s="1434"/>
      <c r="Z40" s="1501"/>
      <c r="AA40" s="1434"/>
      <c r="AB40" s="1434"/>
      <c r="AC40" s="1434"/>
      <c r="AD40" s="1434"/>
      <c r="AE40" s="1434"/>
    </row>
    <row r="41" spans="1:31" ht="12.95" customHeight="1">
      <c r="A41" s="1420"/>
      <c r="B41" s="1538"/>
      <c r="C41" s="1539"/>
      <c r="D41" s="1540"/>
      <c r="E41" s="1541"/>
      <c r="F41" s="1421"/>
      <c r="G41" s="1430"/>
      <c r="H41" s="1420"/>
      <c r="I41" s="1420"/>
      <c r="J41" s="1420"/>
      <c r="K41" s="1426"/>
      <c r="L41" s="1426"/>
      <c r="M41" s="1430"/>
      <c r="N41" s="1421"/>
      <c r="O41" s="1426"/>
      <c r="P41" s="1426"/>
      <c r="Q41" s="1426"/>
      <c r="R41" s="1426"/>
      <c r="S41" s="1426"/>
      <c r="T41" s="1421"/>
      <c r="U41" s="1432"/>
      <c r="V41" s="1432"/>
      <c r="W41" s="1434"/>
      <c r="X41" s="1434"/>
      <c r="Y41" s="1434"/>
      <c r="Z41" s="1501"/>
      <c r="AA41" s="1434"/>
      <c r="AB41" s="1434"/>
      <c r="AC41" s="1434"/>
      <c r="AD41" s="1434"/>
      <c r="AE41" s="1434"/>
    </row>
    <row r="42" spans="1:31" ht="12.95" customHeight="1">
      <c r="A42" s="1420"/>
      <c r="B42" s="1538"/>
      <c r="C42" s="1539"/>
      <c r="D42" s="1540"/>
      <c r="E42" s="1541"/>
      <c r="F42" s="1421"/>
      <c r="G42" s="1430"/>
      <c r="H42" s="1420"/>
      <c r="I42" s="1420"/>
      <c r="J42" s="1420"/>
      <c r="K42" s="1426"/>
      <c r="L42" s="1426"/>
      <c r="M42" s="1430"/>
      <c r="N42" s="1421"/>
      <c r="O42" s="1426"/>
      <c r="P42" s="1426"/>
      <c r="Q42" s="1426"/>
      <c r="R42" s="1426"/>
      <c r="S42" s="1426"/>
      <c r="T42" s="1421"/>
      <c r="U42" s="1432"/>
      <c r="V42" s="1432"/>
      <c r="W42" s="1434"/>
      <c r="X42" s="1434"/>
      <c r="Y42" s="1434"/>
      <c r="Z42" s="1501"/>
      <c r="AA42" s="1434"/>
      <c r="AB42" s="1434"/>
      <c r="AC42" s="1434"/>
      <c r="AD42" s="1434"/>
      <c r="AE42" s="1434"/>
    </row>
    <row r="43" spans="1:31" ht="12.95" customHeight="1">
      <c r="A43" s="1420"/>
      <c r="B43" s="1538"/>
      <c r="C43" s="1539"/>
      <c r="D43" s="1540"/>
      <c r="E43" s="1541"/>
      <c r="F43" s="1421"/>
      <c r="G43" s="1430"/>
      <c r="H43" s="1420"/>
      <c r="I43" s="1420"/>
      <c r="J43" s="1420"/>
      <c r="K43" s="1426"/>
      <c r="L43" s="1426"/>
      <c r="M43" s="1430"/>
      <c r="N43" s="1421"/>
      <c r="O43" s="1426"/>
      <c r="P43" s="1426"/>
      <c r="Q43" s="1426"/>
      <c r="R43" s="1426"/>
      <c r="S43" s="1426"/>
      <c r="T43" s="1421"/>
      <c r="U43" s="1432"/>
      <c r="V43" s="1432"/>
      <c r="W43" s="1434"/>
      <c r="X43" s="1434"/>
      <c r="Y43" s="1434"/>
      <c r="Z43" s="1501"/>
      <c r="AA43" s="1434"/>
      <c r="AB43" s="1434"/>
      <c r="AC43" s="1434"/>
      <c r="AD43" s="1434"/>
      <c r="AE43" s="1434"/>
    </row>
    <row r="44" spans="1:31" ht="12.95" customHeight="1">
      <c r="A44" s="1420"/>
      <c r="B44" s="1538"/>
      <c r="C44" s="1539"/>
      <c r="D44" s="1540"/>
      <c r="E44" s="1541"/>
      <c r="F44" s="1421"/>
      <c r="G44" s="1430"/>
      <c r="H44" s="1420"/>
      <c r="I44" s="1420"/>
      <c r="J44" s="1420"/>
      <c r="K44" s="1426"/>
      <c r="L44" s="1426"/>
      <c r="M44" s="1430"/>
      <c r="N44" s="1421"/>
      <c r="O44" s="1426"/>
      <c r="P44" s="1426"/>
      <c r="Q44" s="1426"/>
      <c r="R44" s="1426"/>
      <c r="S44" s="1426"/>
      <c r="T44" s="1421"/>
      <c r="U44" s="1432"/>
      <c r="V44" s="1432"/>
      <c r="W44" s="1434"/>
      <c r="X44" s="1434"/>
      <c r="Y44" s="1434"/>
      <c r="Z44" s="1501"/>
      <c r="AA44" s="1434"/>
      <c r="AB44" s="1434"/>
      <c r="AC44" s="1434"/>
      <c r="AD44" s="1434"/>
      <c r="AE44" s="1434"/>
    </row>
    <row r="45" spans="1:31" ht="12.95" customHeight="1">
      <c r="A45" s="1420"/>
      <c r="B45" s="1538"/>
      <c r="C45" s="1539"/>
      <c r="D45" s="1540"/>
      <c r="E45" s="1541"/>
      <c r="F45" s="1421"/>
      <c r="G45" s="1430"/>
      <c r="H45" s="1420"/>
      <c r="I45" s="1420"/>
      <c r="J45" s="1420"/>
      <c r="K45" s="1426"/>
      <c r="L45" s="1426"/>
      <c r="M45" s="1430"/>
      <c r="N45" s="1421"/>
      <c r="O45" s="1426"/>
      <c r="P45" s="1426"/>
      <c r="Q45" s="1426"/>
      <c r="R45" s="1426"/>
      <c r="S45" s="1426"/>
      <c r="T45" s="1421"/>
      <c r="U45" s="1432"/>
      <c r="V45" s="1432"/>
      <c r="W45" s="1434"/>
      <c r="X45" s="1434"/>
      <c r="Y45" s="1434"/>
      <c r="Z45" s="1501"/>
      <c r="AA45" s="1434"/>
      <c r="AB45" s="1434"/>
      <c r="AC45" s="1434"/>
      <c r="AD45" s="1434"/>
      <c r="AE45" s="1434"/>
    </row>
    <row r="46" spans="1:31" ht="12.95" customHeight="1">
      <c r="A46" s="1420"/>
      <c r="B46" s="1538"/>
      <c r="C46" s="1539"/>
      <c r="D46" s="1540"/>
      <c r="E46" s="1541"/>
      <c r="F46" s="1421"/>
      <c r="G46" s="1430"/>
      <c r="H46" s="1420"/>
      <c r="I46" s="1420"/>
      <c r="J46" s="1420"/>
      <c r="K46" s="1426"/>
      <c r="L46" s="1426"/>
      <c r="M46" s="1430"/>
      <c r="N46" s="1421"/>
      <c r="O46" s="1426"/>
      <c r="P46" s="1426"/>
      <c r="Q46" s="1426"/>
      <c r="R46" s="1426"/>
      <c r="S46" s="1426"/>
      <c r="T46" s="1421"/>
      <c r="U46" s="1432"/>
      <c r="V46" s="1432"/>
      <c r="W46" s="1434"/>
      <c r="X46" s="1434"/>
      <c r="Y46" s="1434"/>
      <c r="Z46" s="1501"/>
      <c r="AA46" s="1434"/>
      <c r="AB46" s="1434"/>
      <c r="AC46" s="1434"/>
      <c r="AD46" s="1434"/>
      <c r="AE46" s="1434"/>
    </row>
    <row r="47" spans="1:31" ht="12.95" customHeight="1">
      <c r="A47" s="1420"/>
      <c r="B47" s="1538"/>
      <c r="C47" s="1539"/>
      <c r="D47" s="1540"/>
      <c r="E47" s="1541"/>
      <c r="F47" s="1421"/>
      <c r="G47" s="1430"/>
      <c r="H47" s="1420"/>
      <c r="I47" s="1420"/>
      <c r="J47" s="1420"/>
      <c r="K47" s="1426"/>
      <c r="L47" s="1426"/>
      <c r="M47" s="1430"/>
      <c r="N47" s="1421"/>
      <c r="O47" s="1426"/>
      <c r="P47" s="1426"/>
      <c r="Q47" s="1426"/>
      <c r="R47" s="1426"/>
      <c r="S47" s="1426"/>
      <c r="T47" s="1421"/>
      <c r="U47" s="1432"/>
      <c r="V47" s="1432"/>
      <c r="W47" s="1434"/>
      <c r="X47" s="1434"/>
      <c r="Y47" s="1434"/>
      <c r="Z47" s="1501"/>
      <c r="AA47" s="1434"/>
      <c r="AB47" s="1434"/>
      <c r="AC47" s="1434"/>
      <c r="AD47" s="1434"/>
      <c r="AE47" s="1434"/>
    </row>
    <row r="48" spans="1:31" ht="12.95" customHeight="1">
      <c r="A48" s="1420"/>
      <c r="B48" s="1538"/>
      <c r="C48" s="1539"/>
      <c r="D48" s="1540"/>
      <c r="E48" s="1541"/>
      <c r="F48" s="1421"/>
      <c r="G48" s="1430"/>
      <c r="H48" s="1420"/>
      <c r="I48" s="1420"/>
      <c r="J48" s="1420"/>
      <c r="K48" s="1426"/>
      <c r="L48" s="1426"/>
      <c r="M48" s="1430"/>
      <c r="N48" s="1421"/>
      <c r="O48" s="1426"/>
      <c r="P48" s="1426"/>
      <c r="Q48" s="1426"/>
      <c r="R48" s="1426"/>
      <c r="S48" s="1426"/>
      <c r="T48" s="1421"/>
      <c r="U48" s="1432"/>
      <c r="V48" s="1432"/>
      <c r="W48" s="1434"/>
      <c r="X48" s="1434"/>
      <c r="Y48" s="1434"/>
      <c r="Z48" s="1501"/>
      <c r="AA48" s="1434"/>
      <c r="AB48" s="1434"/>
      <c r="AC48" s="1434"/>
      <c r="AD48" s="1434"/>
      <c r="AE48" s="1434"/>
    </row>
    <row r="49" spans="1:31" ht="12.95" customHeight="1">
      <c r="A49" s="1420"/>
      <c r="B49" s="1538"/>
      <c r="C49" s="1539"/>
      <c r="D49" s="1540"/>
      <c r="E49" s="1541"/>
      <c r="F49" s="1421"/>
      <c r="G49" s="1430"/>
      <c r="H49" s="1420"/>
      <c r="I49" s="1420"/>
      <c r="J49" s="1420"/>
      <c r="K49" s="1426"/>
      <c r="L49" s="1426"/>
      <c r="M49" s="1430"/>
      <c r="N49" s="1421"/>
      <c r="O49" s="1426"/>
      <c r="P49" s="1426"/>
      <c r="Q49" s="1426"/>
      <c r="R49" s="1426"/>
      <c r="S49" s="1426"/>
      <c r="T49" s="1421"/>
      <c r="U49" s="1432"/>
      <c r="V49" s="1432"/>
      <c r="W49" s="1434"/>
      <c r="X49" s="1434"/>
      <c r="Y49" s="1434"/>
      <c r="Z49" s="1501"/>
      <c r="AA49" s="1434"/>
      <c r="AB49" s="1434"/>
      <c r="AC49" s="1434"/>
      <c r="AD49" s="1434"/>
      <c r="AE49" s="1434"/>
    </row>
    <row r="50" spans="1:31" ht="12.95" customHeight="1">
      <c r="A50" s="1420"/>
      <c r="B50" s="1538"/>
      <c r="C50" s="1539"/>
      <c r="D50" s="1540"/>
      <c r="E50" s="1541"/>
      <c r="F50" s="1421"/>
      <c r="G50" s="1430"/>
      <c r="H50" s="1420"/>
      <c r="I50" s="1420"/>
      <c r="J50" s="1420"/>
      <c r="K50" s="1426"/>
      <c r="L50" s="1426"/>
      <c r="M50" s="1430"/>
      <c r="N50" s="1421"/>
      <c r="O50" s="1426"/>
      <c r="P50" s="1426"/>
      <c r="Q50" s="1426"/>
      <c r="R50" s="1426"/>
      <c r="S50" s="1426"/>
      <c r="T50" s="1421"/>
      <c r="U50" s="1432"/>
      <c r="V50" s="1432"/>
      <c r="W50" s="1434"/>
      <c r="X50" s="1434"/>
      <c r="Y50" s="1434"/>
      <c r="Z50" s="1501"/>
      <c r="AA50" s="1434"/>
      <c r="AB50" s="1434"/>
      <c r="AC50" s="1434"/>
      <c r="AD50" s="1434"/>
      <c r="AE50" s="1434"/>
    </row>
    <row r="51" spans="1:31" ht="12.95" customHeight="1">
      <c r="A51" s="1420"/>
      <c r="B51" s="1538"/>
      <c r="C51" s="1539"/>
      <c r="D51" s="1540"/>
      <c r="E51" s="1541"/>
      <c r="F51" s="1421"/>
      <c r="G51" s="1430"/>
      <c r="H51" s="1420"/>
      <c r="I51" s="1420"/>
      <c r="J51" s="1420"/>
      <c r="K51" s="1426"/>
      <c r="L51" s="1426"/>
      <c r="M51" s="1430"/>
      <c r="N51" s="1421"/>
      <c r="O51" s="1426"/>
      <c r="P51" s="1426"/>
      <c r="Q51" s="1426"/>
      <c r="R51" s="1426"/>
      <c r="S51" s="1426"/>
      <c r="T51" s="1421"/>
      <c r="U51" s="1432"/>
      <c r="V51" s="1432"/>
      <c r="W51" s="1434"/>
      <c r="X51" s="1434"/>
      <c r="Y51" s="1434"/>
      <c r="Z51" s="1501"/>
      <c r="AA51" s="1434"/>
      <c r="AB51" s="1434"/>
      <c r="AC51" s="1434"/>
      <c r="AD51" s="1434"/>
      <c r="AE51" s="1434"/>
    </row>
    <row r="52" spans="1:31" ht="12.95" customHeight="1">
      <c r="A52" s="1420"/>
      <c r="B52" s="1538"/>
      <c r="C52" s="1539"/>
      <c r="D52" s="1540"/>
      <c r="E52" s="1541"/>
      <c r="F52" s="1421"/>
      <c r="G52" s="1430"/>
      <c r="H52" s="1420"/>
      <c r="I52" s="1420"/>
      <c r="J52" s="1420"/>
      <c r="K52" s="1426"/>
      <c r="L52" s="1426"/>
      <c r="M52" s="1430"/>
      <c r="N52" s="1421"/>
      <c r="O52" s="1426"/>
      <c r="P52" s="1426"/>
      <c r="Q52" s="1426"/>
      <c r="R52" s="1426"/>
      <c r="S52" s="1426"/>
      <c r="T52" s="1421"/>
      <c r="U52" s="1432"/>
      <c r="V52" s="1432"/>
      <c r="W52" s="1434"/>
      <c r="X52" s="1434"/>
      <c r="Y52" s="1434"/>
      <c r="Z52" s="1501"/>
      <c r="AA52" s="1434"/>
      <c r="AB52" s="1434"/>
      <c r="AC52" s="1434"/>
      <c r="AD52" s="1434"/>
      <c r="AE52" s="1434"/>
    </row>
    <row r="53" spans="1:31" ht="12.95" customHeight="1">
      <c r="A53" s="1420"/>
      <c r="B53" s="1538"/>
      <c r="C53" s="1539"/>
      <c r="D53" s="1540"/>
      <c r="E53" s="1541"/>
      <c r="F53" s="1421"/>
      <c r="G53" s="1430"/>
      <c r="H53" s="1420"/>
      <c r="I53" s="1420"/>
      <c r="J53" s="1420"/>
      <c r="K53" s="1426"/>
      <c r="L53" s="1426"/>
      <c r="M53" s="1430"/>
      <c r="N53" s="1421"/>
      <c r="O53" s="1426"/>
      <c r="P53" s="1426"/>
      <c r="Q53" s="1426"/>
      <c r="R53" s="1426"/>
      <c r="S53" s="1426"/>
      <c r="T53" s="1421"/>
      <c r="U53" s="1432"/>
      <c r="V53" s="1432"/>
      <c r="W53" s="1434"/>
      <c r="X53" s="1434"/>
      <c r="Y53" s="1434"/>
      <c r="Z53" s="1501"/>
      <c r="AA53" s="1434"/>
      <c r="AB53" s="1434"/>
      <c r="AC53" s="1434"/>
      <c r="AD53" s="1434"/>
      <c r="AE53" s="1434"/>
    </row>
    <row r="54" spans="1:31" ht="12.95" customHeight="1">
      <c r="A54" s="1420"/>
      <c r="B54" s="1538"/>
      <c r="C54" s="1539"/>
      <c r="D54" s="1540"/>
      <c r="E54" s="1541"/>
      <c r="F54" s="1421"/>
      <c r="G54" s="1430"/>
      <c r="H54" s="1420"/>
      <c r="I54" s="1420"/>
      <c r="J54" s="1420"/>
      <c r="K54" s="1426"/>
      <c r="L54" s="1426"/>
      <c r="M54" s="1430"/>
      <c r="N54" s="1421"/>
      <c r="O54" s="1426"/>
      <c r="P54" s="1426"/>
      <c r="Q54" s="1426"/>
      <c r="R54" s="1426"/>
      <c r="S54" s="1426"/>
      <c r="T54" s="1421"/>
      <c r="U54" s="1432"/>
      <c r="V54" s="1432"/>
      <c r="W54" s="1434"/>
      <c r="X54" s="1434"/>
      <c r="Y54" s="1434"/>
      <c r="Z54" s="1501"/>
      <c r="AA54" s="1434"/>
      <c r="AB54" s="1434"/>
      <c r="AC54" s="1434"/>
      <c r="AD54" s="1434"/>
      <c r="AE54" s="1434"/>
    </row>
    <row r="55" spans="1:31" ht="12.95" customHeight="1">
      <c r="A55" s="1420"/>
      <c r="B55" s="1538"/>
      <c r="C55" s="1539"/>
      <c r="D55" s="1540"/>
      <c r="E55" s="1541"/>
      <c r="F55" s="1421"/>
      <c r="G55" s="1430"/>
      <c r="H55" s="1420"/>
      <c r="I55" s="1420"/>
      <c r="J55" s="1420"/>
      <c r="K55" s="1426"/>
      <c r="L55" s="1426"/>
      <c r="M55" s="1430"/>
      <c r="N55" s="1421"/>
      <c r="O55" s="1426"/>
      <c r="P55" s="1426"/>
      <c r="Q55" s="1426"/>
      <c r="R55" s="1426"/>
      <c r="S55" s="1426"/>
      <c r="T55" s="1421"/>
      <c r="U55" s="1432"/>
      <c r="V55" s="1432"/>
      <c r="W55" s="1434"/>
      <c r="X55" s="1434"/>
      <c r="Y55" s="1434"/>
      <c r="Z55" s="1501"/>
      <c r="AA55" s="1434"/>
      <c r="AB55" s="1434"/>
      <c r="AC55" s="1434"/>
      <c r="AD55" s="1434"/>
      <c r="AE55" s="1434"/>
    </row>
    <row r="56" spans="1:31" ht="12.95" customHeight="1">
      <c r="A56" s="1420"/>
      <c r="B56" s="1538"/>
      <c r="C56" s="1539"/>
      <c r="D56" s="1540"/>
      <c r="E56" s="1541"/>
      <c r="F56" s="1421"/>
      <c r="G56" s="1430"/>
      <c r="H56" s="1420"/>
      <c r="I56" s="1420"/>
      <c r="J56" s="1420"/>
      <c r="K56" s="1426"/>
      <c r="L56" s="1426"/>
      <c r="M56" s="1430"/>
      <c r="N56" s="1421"/>
      <c r="O56" s="1426"/>
      <c r="P56" s="1426"/>
      <c r="Q56" s="1426"/>
      <c r="R56" s="1426"/>
      <c r="S56" s="1426"/>
      <c r="T56" s="1421"/>
      <c r="U56" s="1432"/>
      <c r="V56" s="1432"/>
      <c r="W56" s="1434"/>
      <c r="X56" s="1434"/>
      <c r="Y56" s="1434"/>
      <c r="Z56" s="1501"/>
      <c r="AA56" s="1434"/>
      <c r="AB56" s="1434"/>
      <c r="AC56" s="1434"/>
      <c r="AD56" s="1434"/>
      <c r="AE56" s="1434"/>
    </row>
    <row r="57" spans="1:31" ht="12.95" customHeight="1">
      <c r="A57" s="1420"/>
      <c r="B57" s="1538"/>
      <c r="C57" s="1539"/>
      <c r="D57" s="1540"/>
      <c r="E57" s="1541"/>
      <c r="F57" s="1421"/>
      <c r="G57" s="1430"/>
      <c r="H57" s="1420"/>
      <c r="I57" s="1420"/>
      <c r="J57" s="1420"/>
      <c r="K57" s="1426"/>
      <c r="L57" s="1426"/>
      <c r="M57" s="1430"/>
      <c r="N57" s="1421"/>
      <c r="O57" s="1426"/>
      <c r="P57" s="1426"/>
      <c r="Q57" s="1426"/>
      <c r="R57" s="1426"/>
      <c r="S57" s="1426"/>
      <c r="T57" s="1421"/>
      <c r="U57" s="1432"/>
      <c r="V57" s="1432"/>
      <c r="W57" s="1434"/>
      <c r="X57" s="1434"/>
      <c r="Y57" s="1434"/>
      <c r="Z57" s="1501"/>
      <c r="AA57" s="1434"/>
      <c r="AB57" s="1434"/>
      <c r="AC57" s="1434"/>
      <c r="AD57" s="1434"/>
      <c r="AE57" s="1434"/>
    </row>
    <row r="58" spans="1:31" ht="12.95" customHeight="1">
      <c r="A58" s="1420"/>
      <c r="B58" s="1538"/>
      <c r="C58" s="1539"/>
      <c r="D58" s="1540"/>
      <c r="E58" s="1541"/>
      <c r="F58" s="1421"/>
      <c r="G58" s="1430"/>
      <c r="H58" s="1420"/>
      <c r="I58" s="1420"/>
      <c r="J58" s="1420"/>
      <c r="K58" s="1426"/>
      <c r="L58" s="1426"/>
      <c r="M58" s="1430"/>
      <c r="N58" s="1421"/>
      <c r="O58" s="1426"/>
      <c r="P58" s="1426"/>
      <c r="Q58" s="1426"/>
      <c r="R58" s="1426"/>
      <c r="S58" s="1426"/>
      <c r="T58" s="1421"/>
      <c r="U58" s="1432"/>
      <c r="V58" s="1432"/>
      <c r="W58" s="1434"/>
      <c r="X58" s="1434"/>
      <c r="Y58" s="1434"/>
      <c r="Z58" s="1501"/>
      <c r="AA58" s="1434"/>
      <c r="AB58" s="1434"/>
      <c r="AC58" s="1434"/>
      <c r="AD58" s="1434"/>
      <c r="AE58" s="1434"/>
    </row>
    <row r="59" spans="1:31" ht="12.95" customHeight="1">
      <c r="A59" s="1420"/>
      <c r="B59" s="1538"/>
      <c r="C59" s="1539"/>
      <c r="D59" s="1540"/>
      <c r="E59" s="1541"/>
      <c r="F59" s="1421"/>
      <c r="G59" s="1430"/>
      <c r="H59" s="1420"/>
      <c r="I59" s="1420"/>
      <c r="J59" s="1420"/>
      <c r="K59" s="1426"/>
      <c r="L59" s="1426"/>
      <c r="M59" s="1430"/>
      <c r="N59" s="1421"/>
      <c r="O59" s="1426"/>
      <c r="P59" s="1426"/>
      <c r="Q59" s="1426"/>
      <c r="R59" s="1426"/>
      <c r="S59" s="1426"/>
      <c r="T59" s="1421"/>
      <c r="U59" s="1432"/>
      <c r="V59" s="1432"/>
      <c r="W59" s="1434"/>
      <c r="X59" s="1434"/>
      <c r="Y59" s="1434"/>
      <c r="Z59" s="1501"/>
      <c r="AA59" s="1434"/>
      <c r="AB59" s="1434"/>
      <c r="AC59" s="1434"/>
      <c r="AD59" s="1434"/>
      <c r="AE59" s="1434"/>
    </row>
    <row r="60" spans="1:31" ht="12.95" customHeight="1">
      <c r="A60" s="1420"/>
      <c r="B60" s="1538"/>
      <c r="C60" s="1539"/>
      <c r="D60" s="1540"/>
      <c r="E60" s="1541"/>
      <c r="F60" s="1421"/>
      <c r="G60" s="1430"/>
      <c r="H60" s="1420"/>
      <c r="I60" s="1420"/>
      <c r="J60" s="1420"/>
      <c r="K60" s="1426"/>
      <c r="L60" s="1426"/>
      <c r="M60" s="1430"/>
      <c r="N60" s="1421"/>
      <c r="O60" s="1426"/>
      <c r="P60" s="1426"/>
      <c r="Q60" s="1426"/>
      <c r="R60" s="1426"/>
      <c r="S60" s="1426"/>
      <c r="T60" s="1421"/>
      <c r="U60" s="1432"/>
      <c r="V60" s="1432"/>
      <c r="W60" s="1434"/>
      <c r="X60" s="1434"/>
      <c r="Y60" s="1434"/>
      <c r="Z60" s="1501"/>
      <c r="AA60" s="1434"/>
      <c r="AB60" s="1434"/>
      <c r="AC60" s="1434"/>
      <c r="AD60" s="1434"/>
      <c r="AE60" s="1434"/>
    </row>
    <row r="61" spans="1:31" ht="12.95" customHeight="1">
      <c r="A61" s="1420"/>
      <c r="B61" s="1538"/>
      <c r="C61" s="1539"/>
      <c r="D61" s="1540"/>
      <c r="E61" s="1541"/>
      <c r="F61" s="1421"/>
      <c r="G61" s="1430"/>
      <c r="H61" s="1420"/>
      <c r="I61" s="1420"/>
      <c r="J61" s="1420"/>
      <c r="K61" s="1426"/>
      <c r="L61" s="1426"/>
      <c r="M61" s="1430"/>
      <c r="N61" s="1421"/>
      <c r="O61" s="1426"/>
      <c r="P61" s="1426"/>
      <c r="Q61" s="1426"/>
      <c r="R61" s="1426"/>
      <c r="S61" s="1426"/>
      <c r="T61" s="1421"/>
      <c r="U61" s="1432"/>
      <c r="V61" s="1432"/>
      <c r="W61" s="1434"/>
      <c r="X61" s="1434"/>
      <c r="Y61" s="1434"/>
      <c r="Z61" s="1501"/>
      <c r="AA61" s="1434"/>
      <c r="AB61" s="1434"/>
      <c r="AC61" s="1434"/>
      <c r="AD61" s="1434"/>
      <c r="AE61" s="1434"/>
    </row>
    <row r="62" spans="1:31" ht="12.95" customHeight="1">
      <c r="A62" s="1420"/>
      <c r="B62" s="1538"/>
      <c r="C62" s="1539"/>
      <c r="D62" s="1540"/>
      <c r="E62" s="1541"/>
      <c r="F62" s="1421"/>
      <c r="G62" s="1430"/>
      <c r="H62" s="1420"/>
      <c r="I62" s="1420"/>
      <c r="J62" s="1420"/>
      <c r="K62" s="1426"/>
      <c r="L62" s="1426"/>
      <c r="M62" s="1430"/>
      <c r="N62" s="1421"/>
      <c r="O62" s="1426"/>
      <c r="P62" s="1426"/>
      <c r="Q62" s="1426"/>
      <c r="R62" s="1426"/>
      <c r="S62" s="1426"/>
      <c r="T62" s="1421"/>
      <c r="U62" s="1432"/>
      <c r="V62" s="1432"/>
      <c r="W62" s="1434"/>
      <c r="X62" s="1434"/>
      <c r="Y62" s="1434"/>
      <c r="Z62" s="1501"/>
      <c r="AA62" s="1434"/>
      <c r="AB62" s="1434"/>
      <c r="AC62" s="1434"/>
      <c r="AD62" s="1434"/>
      <c r="AE62" s="1434"/>
    </row>
    <row r="63" spans="1:31" ht="12.95" customHeight="1">
      <c r="A63" s="1420"/>
      <c r="B63" s="1538"/>
      <c r="C63" s="1539"/>
      <c r="D63" s="1540"/>
      <c r="E63" s="1541"/>
      <c r="F63" s="1421"/>
      <c r="G63" s="1430"/>
      <c r="H63" s="1420"/>
      <c r="I63" s="1420"/>
      <c r="J63" s="1420"/>
      <c r="K63" s="1426"/>
      <c r="L63" s="1426"/>
      <c r="M63" s="1430"/>
      <c r="N63" s="1421"/>
      <c r="O63" s="1426"/>
      <c r="P63" s="1426"/>
      <c r="Q63" s="1426"/>
      <c r="R63" s="1426"/>
      <c r="S63" s="1426"/>
      <c r="T63" s="1421"/>
      <c r="U63" s="1432"/>
      <c r="V63" s="1432"/>
      <c r="W63" s="1434"/>
      <c r="X63" s="1434"/>
      <c r="Y63" s="1434"/>
      <c r="Z63" s="1501"/>
      <c r="AA63" s="1434"/>
      <c r="AB63" s="1434"/>
      <c r="AC63" s="1434"/>
      <c r="AD63" s="1434"/>
      <c r="AE63" s="1434"/>
    </row>
    <row r="64" spans="1:31" ht="12.95" customHeight="1">
      <c r="A64" s="1420"/>
      <c r="B64" s="1538"/>
      <c r="C64" s="1539"/>
      <c r="D64" s="1540"/>
      <c r="E64" s="1541"/>
      <c r="F64" s="1421"/>
      <c r="G64" s="1430"/>
      <c r="H64" s="1420"/>
      <c r="I64" s="1420"/>
      <c r="J64" s="1420"/>
      <c r="K64" s="1426"/>
      <c r="L64" s="1426"/>
      <c r="M64" s="1430"/>
      <c r="N64" s="1421"/>
      <c r="O64" s="1426"/>
      <c r="P64" s="1426"/>
      <c r="Q64" s="1426"/>
      <c r="R64" s="1426"/>
      <c r="S64" s="1426"/>
      <c r="T64" s="1421"/>
      <c r="U64" s="1432"/>
      <c r="V64" s="1432"/>
      <c r="W64" s="1434"/>
      <c r="X64" s="1434"/>
      <c r="Y64" s="1434"/>
      <c r="Z64" s="1501"/>
      <c r="AA64" s="1434"/>
      <c r="AB64" s="1434"/>
      <c r="AC64" s="1434"/>
      <c r="AD64" s="1434"/>
      <c r="AE64" s="1434"/>
    </row>
    <row r="65" spans="1:31" ht="12.95" customHeight="1">
      <c r="A65" s="1420"/>
      <c r="B65" s="1538"/>
      <c r="C65" s="1539"/>
      <c r="D65" s="1540"/>
      <c r="E65" s="1541"/>
      <c r="F65" s="1421"/>
      <c r="G65" s="1430"/>
      <c r="H65" s="1420"/>
      <c r="I65" s="1420"/>
      <c r="J65" s="1420"/>
      <c r="K65" s="1426"/>
      <c r="L65" s="1426"/>
      <c r="M65" s="1430"/>
      <c r="N65" s="1421"/>
      <c r="O65" s="1426"/>
      <c r="P65" s="1426"/>
      <c r="Q65" s="1426"/>
      <c r="R65" s="1426"/>
      <c r="S65" s="1426"/>
      <c r="T65" s="1421"/>
      <c r="U65" s="1432"/>
      <c r="V65" s="1432"/>
      <c r="W65" s="1434"/>
      <c r="X65" s="1434"/>
      <c r="Y65" s="1434"/>
      <c r="Z65" s="1501"/>
      <c r="AA65" s="1434"/>
      <c r="AB65" s="1434"/>
      <c r="AC65" s="1434"/>
      <c r="AD65" s="1434"/>
      <c r="AE65" s="1434"/>
    </row>
    <row r="66" spans="1:31" ht="12.95" customHeight="1">
      <c r="A66" s="1420"/>
      <c r="B66" s="1538"/>
      <c r="C66" s="1539"/>
      <c r="D66" s="1540"/>
      <c r="E66" s="1541"/>
      <c r="F66" s="1421"/>
      <c r="G66" s="1430"/>
      <c r="H66" s="1420"/>
      <c r="I66" s="1420"/>
      <c r="J66" s="1420"/>
      <c r="K66" s="1426"/>
      <c r="L66" s="1426"/>
      <c r="M66" s="1430"/>
      <c r="N66" s="1421"/>
      <c r="O66" s="1426"/>
      <c r="P66" s="1426"/>
      <c r="Q66" s="1426"/>
      <c r="R66" s="1426"/>
      <c r="S66" s="1426"/>
      <c r="T66" s="1421"/>
      <c r="U66" s="1432"/>
      <c r="V66" s="1432"/>
      <c r="W66" s="1434"/>
      <c r="X66" s="1434"/>
      <c r="Y66" s="1434"/>
      <c r="Z66" s="1501"/>
      <c r="AA66" s="1434"/>
      <c r="AB66" s="1434"/>
      <c r="AC66" s="1434"/>
      <c r="AD66" s="1434"/>
      <c r="AE66" s="1434"/>
    </row>
    <row r="67" spans="1:31" ht="12.95" customHeight="1">
      <c r="A67" s="1420"/>
      <c r="B67" s="1538"/>
      <c r="C67" s="1539"/>
      <c r="D67" s="1540"/>
      <c r="E67" s="1541"/>
      <c r="F67" s="1421"/>
      <c r="G67" s="1430"/>
      <c r="H67" s="1420"/>
      <c r="I67" s="1420"/>
      <c r="J67" s="1420"/>
      <c r="K67" s="1426"/>
      <c r="L67" s="1426"/>
      <c r="M67" s="1430"/>
      <c r="N67" s="1421"/>
      <c r="O67" s="1426"/>
      <c r="P67" s="1426"/>
      <c r="Q67" s="1426"/>
      <c r="R67" s="1426"/>
      <c r="S67" s="1426"/>
      <c r="T67" s="1421"/>
      <c r="U67" s="1432"/>
      <c r="V67" s="1432"/>
      <c r="W67" s="1434"/>
      <c r="X67" s="1434"/>
      <c r="Y67" s="1434"/>
      <c r="Z67" s="1501"/>
      <c r="AA67" s="1434"/>
      <c r="AB67" s="1434"/>
      <c r="AC67" s="1434"/>
      <c r="AD67" s="1434"/>
      <c r="AE67" s="1434"/>
    </row>
    <row r="68" spans="1:31" ht="12.95" customHeight="1">
      <c r="A68" s="1420"/>
      <c r="B68" s="1538"/>
      <c r="C68" s="1539"/>
      <c r="D68" s="1540"/>
      <c r="E68" s="1541"/>
      <c r="F68" s="1421"/>
      <c r="G68" s="1430"/>
      <c r="H68" s="1420"/>
      <c r="I68" s="1420"/>
      <c r="J68" s="1420"/>
      <c r="K68" s="1426"/>
      <c r="L68" s="1426"/>
      <c r="M68" s="1430"/>
      <c r="N68" s="1421"/>
      <c r="O68" s="1426"/>
      <c r="P68" s="1426"/>
      <c r="Q68" s="1426"/>
      <c r="R68" s="1426"/>
      <c r="S68" s="1426"/>
      <c r="T68" s="1421"/>
      <c r="U68" s="1432"/>
      <c r="V68" s="1432"/>
      <c r="W68" s="1434"/>
      <c r="X68" s="1434"/>
      <c r="Y68" s="1434"/>
      <c r="Z68" s="1501"/>
      <c r="AA68" s="1434"/>
      <c r="AB68" s="1434"/>
      <c r="AC68" s="1434"/>
      <c r="AD68" s="1434"/>
      <c r="AE68" s="1434"/>
    </row>
    <row r="69" spans="1:31" ht="12.95" customHeight="1">
      <c r="A69" s="1420"/>
      <c r="B69" s="1538"/>
      <c r="C69" s="1539"/>
      <c r="D69" s="1540"/>
      <c r="E69" s="1541"/>
      <c r="F69" s="1421"/>
      <c r="G69" s="1430"/>
      <c r="H69" s="1420"/>
      <c r="I69" s="1420"/>
      <c r="J69" s="1420"/>
      <c r="K69" s="1426"/>
      <c r="L69" s="1426"/>
      <c r="M69" s="1430"/>
      <c r="N69" s="1421"/>
      <c r="O69" s="1426"/>
      <c r="P69" s="1426"/>
      <c r="Q69" s="1426"/>
      <c r="R69" s="1426"/>
      <c r="S69" s="1426"/>
      <c r="T69" s="1421"/>
      <c r="U69" s="1432"/>
      <c r="V69" s="1432"/>
      <c r="W69" s="1434"/>
      <c r="X69" s="1434"/>
      <c r="Y69" s="1434"/>
      <c r="Z69" s="1501"/>
      <c r="AA69" s="1434"/>
      <c r="AB69" s="1434"/>
      <c r="AC69" s="1434"/>
      <c r="AD69" s="1434"/>
      <c r="AE69" s="1434"/>
    </row>
    <row r="70" spans="1:31" ht="12.95" customHeight="1">
      <c r="A70" s="1420"/>
      <c r="B70" s="1538"/>
      <c r="C70" s="1539"/>
      <c r="D70" s="1540"/>
      <c r="E70" s="1541"/>
      <c r="F70" s="1421"/>
      <c r="G70" s="1430"/>
      <c r="H70" s="1420"/>
      <c r="I70" s="1420"/>
      <c r="J70" s="1420"/>
      <c r="K70" s="1426"/>
      <c r="L70" s="1426"/>
      <c r="M70" s="1430"/>
      <c r="N70" s="1421"/>
      <c r="O70" s="1426"/>
      <c r="P70" s="1426"/>
      <c r="Q70" s="1426"/>
      <c r="R70" s="1426"/>
      <c r="S70" s="1426"/>
      <c r="T70" s="1421"/>
      <c r="U70" s="1432"/>
      <c r="V70" s="1432"/>
      <c r="W70" s="1434"/>
      <c r="X70" s="1434"/>
      <c r="Y70" s="1434"/>
      <c r="Z70" s="1501"/>
      <c r="AA70" s="1434"/>
      <c r="AB70" s="1434"/>
      <c r="AC70" s="1434"/>
      <c r="AD70" s="1434"/>
      <c r="AE70" s="1434"/>
    </row>
    <row r="71" spans="1:31" ht="12.95" customHeight="1">
      <c r="A71" s="1420"/>
      <c r="B71" s="1538"/>
      <c r="C71" s="1539"/>
      <c r="D71" s="1540"/>
      <c r="E71" s="1541"/>
      <c r="F71" s="1421"/>
      <c r="G71" s="1430"/>
      <c r="H71" s="1420"/>
      <c r="I71" s="1420"/>
      <c r="J71" s="1420"/>
      <c r="K71" s="1426"/>
      <c r="L71" s="1426"/>
      <c r="M71" s="1430"/>
      <c r="N71" s="1421"/>
      <c r="O71" s="1426"/>
      <c r="P71" s="1426"/>
      <c r="Q71" s="1426"/>
      <c r="R71" s="1426"/>
      <c r="S71" s="1426"/>
      <c r="T71" s="1421"/>
      <c r="U71" s="1432"/>
      <c r="V71" s="1432"/>
      <c r="W71" s="1434"/>
      <c r="X71" s="1434"/>
      <c r="Y71" s="1434"/>
      <c r="Z71" s="1501"/>
      <c r="AA71" s="1434"/>
      <c r="AB71" s="1434"/>
      <c r="AC71" s="1434"/>
      <c r="AD71" s="1434"/>
      <c r="AE71" s="1434"/>
    </row>
    <row r="72" spans="1:31" ht="12.95" customHeight="1">
      <c r="A72" s="1420"/>
      <c r="B72" s="1538"/>
      <c r="C72" s="1539"/>
      <c r="D72" s="1540"/>
      <c r="E72" s="1541"/>
      <c r="F72" s="1421"/>
      <c r="G72" s="1430"/>
      <c r="H72" s="1420"/>
      <c r="I72" s="1420"/>
      <c r="J72" s="1420"/>
      <c r="K72" s="1426"/>
      <c r="L72" s="1426"/>
      <c r="M72" s="1430"/>
      <c r="N72" s="1421"/>
      <c r="O72" s="1426"/>
      <c r="P72" s="1426"/>
      <c r="Q72" s="1426"/>
      <c r="R72" s="1426"/>
      <c r="S72" s="1426"/>
      <c r="T72" s="1421"/>
      <c r="U72" s="1432"/>
      <c r="V72" s="1432"/>
      <c r="W72" s="1434"/>
      <c r="X72" s="1434"/>
      <c r="Y72" s="1434"/>
      <c r="Z72" s="1501"/>
      <c r="AA72" s="1434"/>
      <c r="AB72" s="1434"/>
      <c r="AC72" s="1434"/>
      <c r="AD72" s="1434"/>
      <c r="AE72" s="1434"/>
    </row>
    <row r="73" spans="1:31" ht="12.95" customHeight="1">
      <c r="A73" s="1420"/>
      <c r="B73" s="1538"/>
      <c r="C73" s="1539"/>
      <c r="D73" s="1540"/>
      <c r="E73" s="1541"/>
      <c r="F73" s="1421"/>
      <c r="G73" s="1430"/>
      <c r="H73" s="1420"/>
      <c r="I73" s="1420"/>
      <c r="J73" s="1420"/>
      <c r="K73" s="1426"/>
      <c r="L73" s="1426"/>
      <c r="M73" s="1430"/>
      <c r="N73" s="1421"/>
      <c r="O73" s="1426"/>
      <c r="P73" s="1426"/>
      <c r="Q73" s="1426"/>
      <c r="R73" s="1426"/>
      <c r="S73" s="1426"/>
      <c r="T73" s="1421"/>
      <c r="U73" s="1432"/>
      <c r="V73" s="1432"/>
      <c r="W73" s="1434"/>
      <c r="X73" s="1434"/>
      <c r="Y73" s="1434"/>
      <c r="Z73" s="1501"/>
      <c r="AA73" s="1434"/>
      <c r="AB73" s="1434"/>
      <c r="AC73" s="1434"/>
      <c r="AD73" s="1434"/>
      <c r="AE73" s="1434"/>
    </row>
    <row r="74" spans="1:31" ht="12.95" customHeight="1">
      <c r="A74" s="1420"/>
      <c r="B74" s="1538"/>
      <c r="C74" s="1539"/>
      <c r="D74" s="1540"/>
      <c r="E74" s="1541"/>
      <c r="F74" s="1421"/>
      <c r="G74" s="1430"/>
      <c r="H74" s="1420"/>
      <c r="I74" s="1420"/>
      <c r="J74" s="1420"/>
      <c r="K74" s="1426"/>
      <c r="L74" s="1426"/>
      <c r="M74" s="1430"/>
      <c r="N74" s="1421"/>
      <c r="O74" s="1426"/>
      <c r="P74" s="1426"/>
      <c r="Q74" s="1426"/>
      <c r="R74" s="1426"/>
      <c r="S74" s="1426"/>
      <c r="T74" s="1421"/>
      <c r="U74" s="1432"/>
      <c r="V74" s="1432"/>
      <c r="W74" s="1434"/>
      <c r="X74" s="1434"/>
      <c r="Y74" s="1434"/>
      <c r="Z74" s="1501"/>
      <c r="AA74" s="1434"/>
      <c r="AB74" s="1434"/>
      <c r="AC74" s="1434"/>
      <c r="AD74" s="1434"/>
      <c r="AE74" s="1434"/>
    </row>
    <row r="75" spans="1:31" ht="12.95" customHeight="1">
      <c r="A75" s="1420"/>
      <c r="B75" s="1538"/>
      <c r="C75" s="1539"/>
      <c r="D75" s="1540"/>
      <c r="E75" s="1541"/>
      <c r="F75" s="1421"/>
      <c r="G75" s="1430"/>
      <c r="H75" s="1420"/>
      <c r="I75" s="1420"/>
      <c r="J75" s="1420"/>
      <c r="K75" s="1426"/>
      <c r="L75" s="1426"/>
      <c r="M75" s="1430"/>
      <c r="N75" s="1421"/>
      <c r="O75" s="1426"/>
      <c r="P75" s="1426"/>
      <c r="Q75" s="1426"/>
      <c r="R75" s="1426"/>
      <c r="S75" s="1426"/>
      <c r="T75" s="1421"/>
      <c r="U75" s="1432"/>
      <c r="V75" s="1432"/>
      <c r="W75" s="1434"/>
      <c r="X75" s="1434"/>
      <c r="Y75" s="1434"/>
      <c r="Z75" s="1501"/>
      <c r="AA75" s="1434"/>
      <c r="AB75" s="1434"/>
      <c r="AC75" s="1434"/>
      <c r="AD75" s="1434"/>
      <c r="AE75" s="1434"/>
    </row>
    <row r="76" spans="1:31" ht="12.95" customHeight="1">
      <c r="A76" s="1420"/>
      <c r="B76" s="1538"/>
      <c r="C76" s="1539"/>
      <c r="D76" s="1540"/>
      <c r="E76" s="1541"/>
      <c r="F76" s="1421"/>
      <c r="G76" s="1430"/>
      <c r="H76" s="1420"/>
      <c r="I76" s="1420"/>
      <c r="J76" s="1420"/>
      <c r="K76" s="1426"/>
      <c r="L76" s="1426"/>
      <c r="M76" s="1430"/>
      <c r="N76" s="1421"/>
      <c r="O76" s="1426"/>
      <c r="P76" s="1426"/>
      <c r="Q76" s="1426"/>
      <c r="R76" s="1426"/>
      <c r="S76" s="1426"/>
      <c r="T76" s="1421"/>
      <c r="U76" s="1432"/>
      <c r="V76" s="1432"/>
      <c r="W76" s="1434"/>
      <c r="X76" s="1434"/>
      <c r="Y76" s="1434"/>
      <c r="Z76" s="1501"/>
      <c r="AA76" s="1434"/>
      <c r="AB76" s="1434"/>
      <c r="AC76" s="1434"/>
      <c r="AD76" s="1434"/>
      <c r="AE76" s="1434"/>
    </row>
    <row r="77" spans="1:31" ht="12.95" customHeight="1">
      <c r="A77" s="1420"/>
      <c r="B77" s="1538"/>
      <c r="C77" s="1539"/>
      <c r="D77" s="1540"/>
      <c r="E77" s="1541"/>
      <c r="F77" s="1421"/>
      <c r="G77" s="1430"/>
      <c r="H77" s="1420"/>
      <c r="I77" s="1420"/>
      <c r="J77" s="1420"/>
      <c r="K77" s="1426"/>
      <c r="L77" s="1426"/>
      <c r="M77" s="1430"/>
      <c r="N77" s="1421"/>
      <c r="O77" s="1426"/>
      <c r="P77" s="1426"/>
      <c r="Q77" s="1426"/>
      <c r="R77" s="1426"/>
      <c r="S77" s="1426"/>
      <c r="T77" s="1421"/>
      <c r="U77" s="1432"/>
      <c r="V77" s="1432"/>
      <c r="W77" s="1434"/>
      <c r="X77" s="1434"/>
      <c r="Y77" s="1434"/>
      <c r="Z77" s="1501"/>
      <c r="AA77" s="1434"/>
      <c r="AB77" s="1434"/>
      <c r="AC77" s="1434"/>
      <c r="AD77" s="1434"/>
      <c r="AE77" s="1434"/>
    </row>
    <row r="78" spans="1:31" ht="12.95" customHeight="1">
      <c r="A78" s="1420"/>
      <c r="B78" s="1538"/>
      <c r="C78" s="1539"/>
      <c r="D78" s="1540"/>
      <c r="E78" s="1541"/>
      <c r="F78" s="1421"/>
      <c r="G78" s="1430"/>
      <c r="H78" s="1420"/>
      <c r="I78" s="1420"/>
      <c r="J78" s="1420"/>
      <c r="K78" s="1426"/>
      <c r="L78" s="1426"/>
      <c r="M78" s="1430"/>
      <c r="N78" s="1421"/>
      <c r="O78" s="1426"/>
      <c r="P78" s="1426"/>
      <c r="Q78" s="1426"/>
      <c r="R78" s="1426"/>
      <c r="S78" s="1426"/>
      <c r="T78" s="1421"/>
      <c r="U78" s="1432"/>
      <c r="V78" s="1432"/>
      <c r="W78" s="1434"/>
      <c r="X78" s="1434"/>
      <c r="Y78" s="1434"/>
      <c r="Z78" s="1501"/>
      <c r="AA78" s="1434"/>
      <c r="AB78" s="1434"/>
      <c r="AC78" s="1434"/>
      <c r="AD78" s="1434"/>
      <c r="AE78" s="1434"/>
    </row>
    <row r="79" spans="1:31" ht="12.95" customHeight="1">
      <c r="A79" s="1420"/>
      <c r="B79" s="1538"/>
      <c r="C79" s="1539"/>
      <c r="D79" s="1540"/>
      <c r="E79" s="1541"/>
      <c r="F79" s="1421"/>
      <c r="G79" s="1430"/>
      <c r="H79" s="1420"/>
      <c r="I79" s="1420"/>
      <c r="J79" s="1420"/>
      <c r="K79" s="1426"/>
      <c r="L79" s="1426"/>
      <c r="M79" s="1430"/>
      <c r="N79" s="1421"/>
      <c r="O79" s="1426"/>
      <c r="P79" s="1426"/>
      <c r="Q79" s="1426"/>
      <c r="R79" s="1426"/>
      <c r="S79" s="1426"/>
      <c r="T79" s="1421"/>
      <c r="U79" s="1432"/>
      <c r="V79" s="1432"/>
      <c r="W79" s="1434"/>
      <c r="X79" s="1434"/>
      <c r="Y79" s="1434"/>
      <c r="Z79" s="1501"/>
      <c r="AA79" s="1434"/>
      <c r="AB79" s="1434"/>
      <c r="AC79" s="1434"/>
      <c r="AD79" s="1434"/>
      <c r="AE79" s="1434"/>
    </row>
    <row r="80" spans="1:31" ht="12.95" customHeight="1">
      <c r="A80" s="1420"/>
      <c r="B80" s="1538"/>
      <c r="C80" s="1539"/>
      <c r="D80" s="1540"/>
      <c r="E80" s="1541"/>
      <c r="F80" s="1421"/>
      <c r="G80" s="1430"/>
      <c r="H80" s="1420"/>
      <c r="I80" s="1420"/>
      <c r="J80" s="1420"/>
      <c r="K80" s="1426"/>
      <c r="L80" s="1426"/>
      <c r="M80" s="1430"/>
      <c r="N80" s="1421"/>
      <c r="O80" s="1426"/>
      <c r="P80" s="1426"/>
      <c r="Q80" s="1426"/>
      <c r="R80" s="1426"/>
      <c r="S80" s="1426"/>
      <c r="T80" s="1421"/>
      <c r="U80" s="1432"/>
      <c r="V80" s="1432"/>
      <c r="W80" s="1434"/>
      <c r="X80" s="1434"/>
      <c r="Y80" s="1434"/>
      <c r="Z80" s="1501"/>
      <c r="AA80" s="1434"/>
      <c r="AB80" s="1434"/>
      <c r="AC80" s="1434"/>
      <c r="AD80" s="1434"/>
      <c r="AE80" s="1434"/>
    </row>
    <row r="81" spans="1:31" ht="12.95" customHeight="1">
      <c r="A81" s="1420"/>
      <c r="B81" s="1538"/>
      <c r="C81" s="1539"/>
      <c r="D81" s="1540"/>
      <c r="E81" s="1541"/>
      <c r="F81" s="1421"/>
      <c r="G81" s="1430"/>
      <c r="H81" s="1420"/>
      <c r="I81" s="1420"/>
      <c r="J81" s="1420"/>
      <c r="K81" s="1426"/>
      <c r="L81" s="1426"/>
      <c r="M81" s="1430"/>
      <c r="N81" s="1421"/>
      <c r="O81" s="1426"/>
      <c r="P81" s="1426"/>
      <c r="Q81" s="1426"/>
      <c r="R81" s="1426"/>
      <c r="S81" s="1426"/>
      <c r="T81" s="1421"/>
      <c r="U81" s="1432"/>
      <c r="V81" s="1432"/>
      <c r="W81" s="1434"/>
      <c r="X81" s="1434"/>
      <c r="Y81" s="1434"/>
      <c r="Z81" s="1501"/>
      <c r="AA81" s="1434"/>
      <c r="AB81" s="1434"/>
      <c r="AC81" s="1434"/>
      <c r="AD81" s="1434"/>
      <c r="AE81" s="1434"/>
    </row>
    <row r="82" spans="1:31" ht="12.95" customHeight="1">
      <c r="A82" s="1420"/>
      <c r="B82" s="1538"/>
      <c r="C82" s="1539"/>
      <c r="D82" s="1540"/>
      <c r="E82" s="1541"/>
      <c r="F82" s="1421"/>
      <c r="G82" s="1430"/>
      <c r="H82" s="1420"/>
      <c r="I82" s="1420"/>
      <c r="J82" s="1420"/>
      <c r="K82" s="1426"/>
      <c r="L82" s="1426"/>
      <c r="M82" s="1430"/>
      <c r="N82" s="1421"/>
      <c r="O82" s="1426"/>
      <c r="P82" s="1426"/>
      <c r="Q82" s="1426"/>
      <c r="R82" s="1426"/>
      <c r="S82" s="1426"/>
      <c r="T82" s="1421"/>
      <c r="U82" s="1432"/>
      <c r="V82" s="1432"/>
      <c r="W82" s="1434"/>
      <c r="X82" s="1434"/>
      <c r="Y82" s="1434"/>
      <c r="Z82" s="1501"/>
      <c r="AA82" s="1434"/>
      <c r="AB82" s="1434"/>
      <c r="AC82" s="1434"/>
      <c r="AD82" s="1434"/>
      <c r="AE82" s="1434"/>
    </row>
    <row r="83" spans="1:31" ht="12.95" customHeight="1">
      <c r="A83" s="1420"/>
      <c r="B83" s="1538"/>
      <c r="C83" s="1539"/>
      <c r="D83" s="1540"/>
      <c r="E83" s="1541"/>
      <c r="F83" s="1421"/>
      <c r="G83" s="1430"/>
      <c r="H83" s="1420"/>
      <c r="I83" s="1420"/>
      <c r="J83" s="1420"/>
      <c r="K83" s="1426"/>
      <c r="L83" s="1426"/>
      <c r="M83" s="1430"/>
      <c r="N83" s="1421"/>
      <c r="O83" s="1426"/>
      <c r="P83" s="1426"/>
      <c r="Q83" s="1426"/>
      <c r="R83" s="1426"/>
      <c r="S83" s="1426"/>
      <c r="T83" s="1421"/>
      <c r="U83" s="1432"/>
      <c r="V83" s="1432"/>
      <c r="W83" s="1434"/>
      <c r="X83" s="1434"/>
      <c r="Y83" s="1434"/>
      <c r="Z83" s="1501"/>
      <c r="AA83" s="1434"/>
      <c r="AB83" s="1434"/>
      <c r="AC83" s="1434"/>
      <c r="AD83" s="1434"/>
      <c r="AE83" s="1434"/>
    </row>
    <row r="84" spans="1:31" ht="12.95" customHeight="1">
      <c r="A84" s="1420"/>
      <c r="B84" s="1538"/>
      <c r="C84" s="1539"/>
      <c r="D84" s="1540"/>
      <c r="E84" s="1541"/>
      <c r="F84" s="1421"/>
      <c r="G84" s="1430"/>
      <c r="H84" s="1420"/>
      <c r="I84" s="1420"/>
      <c r="J84" s="1420"/>
      <c r="K84" s="1426"/>
      <c r="L84" s="1426"/>
      <c r="M84" s="1430"/>
      <c r="N84" s="1421"/>
      <c r="O84" s="1426"/>
      <c r="P84" s="1426"/>
      <c r="Q84" s="1426"/>
      <c r="R84" s="1426"/>
      <c r="S84" s="1426"/>
      <c r="T84" s="1421"/>
      <c r="U84" s="1432"/>
      <c r="V84" s="1432"/>
      <c r="W84" s="1434"/>
      <c r="X84" s="1434"/>
      <c r="Y84" s="1434"/>
      <c r="Z84" s="1501"/>
      <c r="AA84" s="1434"/>
      <c r="AB84" s="1434"/>
      <c r="AC84" s="1434"/>
      <c r="AD84" s="1434"/>
      <c r="AE84" s="1434"/>
    </row>
    <row r="85" spans="1:31" ht="12.95" customHeight="1">
      <c r="A85" s="1420"/>
      <c r="B85" s="1538"/>
      <c r="C85" s="1539"/>
      <c r="D85" s="1540"/>
      <c r="E85" s="1541"/>
      <c r="F85" s="1421"/>
      <c r="G85" s="1430"/>
      <c r="H85" s="1420"/>
      <c r="I85" s="1420"/>
      <c r="J85" s="1420"/>
      <c r="K85" s="1426"/>
      <c r="L85" s="1426"/>
      <c r="M85" s="1430"/>
      <c r="N85" s="1421"/>
      <c r="O85" s="1426"/>
      <c r="P85" s="1426"/>
      <c r="Q85" s="1426"/>
      <c r="R85" s="1426"/>
      <c r="S85" s="1426"/>
      <c r="T85" s="1421"/>
      <c r="U85" s="1432"/>
      <c r="V85" s="1432"/>
      <c r="W85" s="1434"/>
      <c r="X85" s="1434"/>
      <c r="Y85" s="1434"/>
      <c r="Z85" s="1501"/>
      <c r="AA85" s="1434"/>
      <c r="AB85" s="1434"/>
      <c r="AC85" s="1434"/>
      <c r="AD85" s="1434"/>
      <c r="AE85" s="1434"/>
    </row>
    <row r="86" spans="1:31" ht="12.95" customHeight="1">
      <c r="A86" s="1420"/>
      <c r="B86" s="1538"/>
      <c r="C86" s="1539"/>
      <c r="D86" s="1540"/>
      <c r="E86" s="1541"/>
      <c r="F86" s="1421"/>
      <c r="G86" s="1430"/>
      <c r="H86" s="1420"/>
      <c r="I86" s="1420"/>
      <c r="J86" s="1420"/>
      <c r="K86" s="1426"/>
      <c r="L86" s="1426"/>
      <c r="M86" s="1430"/>
      <c r="N86" s="1421"/>
      <c r="O86" s="1426"/>
      <c r="P86" s="1426"/>
      <c r="Q86" s="1426"/>
      <c r="R86" s="1426"/>
      <c r="S86" s="1426"/>
      <c r="T86" s="1421"/>
      <c r="U86" s="1432"/>
      <c r="V86" s="1432"/>
      <c r="W86" s="1434"/>
      <c r="X86" s="1434"/>
      <c r="Y86" s="1434"/>
      <c r="Z86" s="1501"/>
      <c r="AA86" s="1434"/>
      <c r="AB86" s="1434"/>
      <c r="AC86" s="1434"/>
      <c r="AD86" s="1434"/>
      <c r="AE86" s="1434"/>
    </row>
    <row r="87" spans="1:31" ht="12.95" customHeight="1">
      <c r="A87" s="1420"/>
      <c r="B87" s="1538"/>
      <c r="C87" s="1539"/>
      <c r="D87" s="1540"/>
      <c r="E87" s="1541"/>
      <c r="F87" s="1421"/>
      <c r="G87" s="1430"/>
      <c r="H87" s="1420"/>
      <c r="I87" s="1420"/>
      <c r="J87" s="1420"/>
      <c r="K87" s="1426"/>
      <c r="L87" s="1426"/>
      <c r="M87" s="1430"/>
      <c r="N87" s="1421"/>
      <c r="O87" s="1426"/>
      <c r="P87" s="1426"/>
      <c r="Q87" s="1426"/>
      <c r="R87" s="1426"/>
      <c r="S87" s="1426"/>
      <c r="T87" s="1421"/>
      <c r="U87" s="1432"/>
      <c r="V87" s="1432"/>
      <c r="W87" s="1434"/>
      <c r="X87" s="1434"/>
      <c r="Y87" s="1434"/>
      <c r="Z87" s="1501"/>
      <c r="AA87" s="1434"/>
      <c r="AB87" s="1434"/>
      <c r="AC87" s="1434"/>
      <c r="AD87" s="1434"/>
      <c r="AE87" s="1434"/>
    </row>
    <row r="88" spans="1:31" ht="12.95" customHeight="1">
      <c r="A88" s="1420"/>
      <c r="B88" s="1538"/>
      <c r="C88" s="1539"/>
      <c r="D88" s="1540"/>
      <c r="E88" s="1541"/>
      <c r="F88" s="1421"/>
      <c r="G88" s="1430"/>
      <c r="H88" s="1420"/>
      <c r="I88" s="1420"/>
      <c r="J88" s="1420"/>
      <c r="K88" s="1426"/>
      <c r="L88" s="1426"/>
      <c r="M88" s="1430"/>
      <c r="N88" s="1421"/>
      <c r="O88" s="1426"/>
      <c r="P88" s="1426"/>
      <c r="Q88" s="1426"/>
      <c r="R88" s="1426"/>
      <c r="S88" s="1426"/>
      <c r="T88" s="1421"/>
      <c r="U88" s="1432"/>
      <c r="V88" s="1432"/>
      <c r="W88" s="1434"/>
      <c r="X88" s="1434"/>
      <c r="Y88" s="1434"/>
      <c r="Z88" s="1501"/>
      <c r="AA88" s="1434"/>
      <c r="AB88" s="1434"/>
      <c r="AC88" s="1434"/>
      <c r="AD88" s="1434"/>
      <c r="AE88" s="1434"/>
    </row>
    <row r="89" spans="1:31" ht="12.95" customHeight="1">
      <c r="A89" s="1420"/>
      <c r="B89" s="1538"/>
      <c r="C89" s="1539"/>
      <c r="D89" s="1540"/>
      <c r="E89" s="1541"/>
      <c r="F89" s="1421"/>
      <c r="G89" s="1430"/>
      <c r="H89" s="1420"/>
      <c r="I89" s="1420"/>
      <c r="J89" s="1420"/>
      <c r="K89" s="1426"/>
      <c r="L89" s="1426"/>
      <c r="M89" s="1430"/>
      <c r="N89" s="1421"/>
      <c r="O89" s="1426"/>
      <c r="P89" s="1426"/>
      <c r="Q89" s="1426"/>
      <c r="R89" s="1426"/>
      <c r="S89" s="1426"/>
      <c r="T89" s="1421"/>
      <c r="U89" s="1432"/>
      <c r="V89" s="1432"/>
      <c r="W89" s="1434"/>
      <c r="X89" s="1434"/>
      <c r="Y89" s="1434"/>
      <c r="Z89" s="1501"/>
      <c r="AA89" s="1434"/>
      <c r="AB89" s="1434"/>
      <c r="AC89" s="1434"/>
      <c r="AD89" s="1434"/>
      <c r="AE89" s="1434"/>
    </row>
    <row r="90" spans="1:31" ht="12.95" customHeight="1">
      <c r="A90" s="1420"/>
      <c r="B90" s="1538"/>
      <c r="C90" s="1539"/>
      <c r="D90" s="1540"/>
      <c r="E90" s="1541"/>
      <c r="F90" s="1421"/>
      <c r="G90" s="1430"/>
      <c r="H90" s="1420"/>
      <c r="I90" s="1420"/>
      <c r="J90" s="1420"/>
      <c r="K90" s="1426"/>
      <c r="L90" s="1426"/>
      <c r="M90" s="1430"/>
      <c r="N90" s="1421"/>
      <c r="O90" s="1426"/>
      <c r="P90" s="1426"/>
      <c r="Q90" s="1426"/>
      <c r="R90" s="1426"/>
      <c r="S90" s="1426"/>
      <c r="T90" s="1421"/>
      <c r="U90" s="1432"/>
      <c r="V90" s="1432"/>
      <c r="W90" s="1434"/>
      <c r="X90" s="1434"/>
      <c r="Y90" s="1434"/>
      <c r="Z90" s="1501"/>
      <c r="AA90" s="1434"/>
      <c r="AB90" s="1434"/>
      <c r="AC90" s="1434"/>
      <c r="AD90" s="1434"/>
      <c r="AE90" s="1434"/>
    </row>
    <row r="91" spans="1:31" ht="12.95" customHeight="1">
      <c r="A91" s="1420"/>
      <c r="B91" s="1538"/>
      <c r="C91" s="1539"/>
      <c r="D91" s="1540"/>
      <c r="E91" s="1541"/>
      <c r="F91" s="1421"/>
      <c r="G91" s="1430"/>
      <c r="H91" s="1420"/>
      <c r="I91" s="1420"/>
      <c r="J91" s="1420"/>
      <c r="K91" s="1426"/>
      <c r="L91" s="1426"/>
      <c r="M91" s="1430"/>
      <c r="N91" s="1421"/>
      <c r="O91" s="1426"/>
      <c r="P91" s="1426"/>
      <c r="Q91" s="1426"/>
      <c r="R91" s="1426"/>
      <c r="S91" s="1426"/>
      <c r="T91" s="1421"/>
      <c r="U91" s="1432"/>
      <c r="V91" s="1432"/>
      <c r="W91" s="1434"/>
      <c r="X91" s="1434"/>
      <c r="Y91" s="1434"/>
      <c r="Z91" s="1501"/>
      <c r="AA91" s="1434"/>
      <c r="AB91" s="1434"/>
      <c r="AC91" s="1434"/>
      <c r="AD91" s="1434"/>
      <c r="AE91" s="1434"/>
    </row>
    <row r="92" spans="1:31" ht="12.95" customHeight="1">
      <c r="A92" s="1420"/>
      <c r="B92" s="1538"/>
      <c r="C92" s="1539"/>
      <c r="D92" s="1540"/>
      <c r="E92" s="1541"/>
      <c r="F92" s="1421"/>
      <c r="G92" s="1430"/>
      <c r="H92" s="1420"/>
      <c r="I92" s="1420"/>
      <c r="J92" s="1420"/>
      <c r="K92" s="1426"/>
      <c r="L92" s="1426"/>
      <c r="M92" s="1430"/>
      <c r="N92" s="1421"/>
      <c r="O92" s="1426"/>
      <c r="P92" s="1426"/>
      <c r="Q92" s="1426"/>
      <c r="R92" s="1426"/>
      <c r="S92" s="1426"/>
      <c r="T92" s="1421"/>
      <c r="U92" s="1432"/>
      <c r="V92" s="1432"/>
      <c r="W92" s="1434"/>
      <c r="X92" s="1434"/>
      <c r="Y92" s="1434"/>
      <c r="Z92" s="1501"/>
      <c r="AA92" s="1434"/>
      <c r="AB92" s="1434"/>
      <c r="AC92" s="1434"/>
      <c r="AD92" s="1434"/>
      <c r="AE92" s="1434"/>
    </row>
    <row r="93" spans="1:31" ht="12.95" customHeight="1">
      <c r="A93" s="1420"/>
      <c r="B93" s="1538"/>
      <c r="C93" s="1539"/>
      <c r="D93" s="1540"/>
      <c r="E93" s="1541"/>
      <c r="F93" s="1421"/>
      <c r="G93" s="1430"/>
      <c r="H93" s="1420"/>
      <c r="I93" s="1420"/>
      <c r="J93" s="1420"/>
      <c r="K93" s="1426"/>
      <c r="L93" s="1426"/>
      <c r="M93" s="1430"/>
      <c r="N93" s="1421"/>
      <c r="O93" s="1426"/>
      <c r="P93" s="1426"/>
      <c r="Q93" s="1426"/>
      <c r="R93" s="1426"/>
      <c r="S93" s="1426"/>
      <c r="T93" s="1421"/>
      <c r="U93" s="1432"/>
      <c r="V93" s="1432"/>
      <c r="W93" s="1434"/>
      <c r="X93" s="1434"/>
      <c r="Y93" s="1434"/>
      <c r="Z93" s="1501"/>
      <c r="AA93" s="1434"/>
      <c r="AB93" s="1434"/>
      <c r="AC93" s="1434"/>
      <c r="AD93" s="1434"/>
      <c r="AE93" s="1434"/>
    </row>
    <row r="94" spans="1:31" ht="12.95" customHeight="1">
      <c r="A94" s="1420"/>
      <c r="B94" s="1538"/>
      <c r="C94" s="1539"/>
      <c r="D94" s="1540"/>
      <c r="E94" s="1541"/>
      <c r="F94" s="1421"/>
      <c r="G94" s="1430"/>
      <c r="H94" s="1420"/>
      <c r="I94" s="1420"/>
      <c r="J94" s="1420"/>
      <c r="K94" s="1426"/>
      <c r="L94" s="1426"/>
      <c r="M94" s="1430"/>
      <c r="N94" s="1421"/>
      <c r="O94" s="1426"/>
      <c r="P94" s="1426"/>
      <c r="Q94" s="1426"/>
      <c r="R94" s="1426"/>
      <c r="S94" s="1426"/>
      <c r="T94" s="1421"/>
      <c r="U94" s="1432"/>
      <c r="V94" s="1432"/>
      <c r="W94" s="1434"/>
      <c r="X94" s="1434"/>
      <c r="Y94" s="1434"/>
      <c r="Z94" s="1501"/>
      <c r="AA94" s="1434"/>
      <c r="AB94" s="1434"/>
      <c r="AC94" s="1434"/>
      <c r="AD94" s="1434"/>
      <c r="AE94" s="1434"/>
    </row>
    <row r="95" spans="1:31" ht="12.95" customHeight="1">
      <c r="A95" s="1420"/>
      <c r="B95" s="1538"/>
      <c r="C95" s="1539"/>
      <c r="D95" s="1540"/>
      <c r="E95" s="1541"/>
      <c r="F95" s="1421"/>
      <c r="G95" s="1430"/>
      <c r="H95" s="1420"/>
      <c r="I95" s="1420"/>
      <c r="J95" s="1420"/>
      <c r="K95" s="1426"/>
      <c r="L95" s="1426"/>
      <c r="M95" s="1430"/>
      <c r="N95" s="1421"/>
      <c r="O95" s="1426"/>
      <c r="P95" s="1426"/>
      <c r="Q95" s="1426"/>
      <c r="R95" s="1426"/>
      <c r="S95" s="1426"/>
      <c r="T95" s="1421"/>
      <c r="U95" s="1432"/>
      <c r="V95" s="1432"/>
      <c r="W95" s="1434"/>
      <c r="X95" s="1434"/>
      <c r="Y95" s="1434"/>
      <c r="Z95" s="1501"/>
      <c r="AA95" s="1434"/>
      <c r="AB95" s="1434"/>
      <c r="AC95" s="1434"/>
      <c r="AD95" s="1434"/>
      <c r="AE95" s="1434"/>
    </row>
    <row r="96" spans="1:31" ht="12.95" customHeight="1">
      <c r="A96" s="1420"/>
      <c r="B96" s="1538"/>
      <c r="C96" s="1539"/>
      <c r="D96" s="1540"/>
      <c r="E96" s="1541"/>
      <c r="F96" s="1421"/>
      <c r="G96" s="1430"/>
      <c r="H96" s="1420"/>
      <c r="I96" s="1420"/>
      <c r="J96" s="1420"/>
      <c r="K96" s="1426"/>
      <c r="L96" s="1426"/>
      <c r="M96" s="1430"/>
      <c r="N96" s="1421"/>
      <c r="O96" s="1426"/>
      <c r="P96" s="1426"/>
      <c r="Q96" s="1426"/>
      <c r="R96" s="1426"/>
      <c r="S96" s="1426"/>
      <c r="T96" s="1421"/>
      <c r="U96" s="1432"/>
      <c r="V96" s="1432"/>
      <c r="W96" s="1434"/>
      <c r="X96" s="1434"/>
      <c r="Y96" s="1434"/>
      <c r="Z96" s="1501"/>
      <c r="AA96" s="1434"/>
      <c r="AB96" s="1434"/>
      <c r="AC96" s="1434"/>
      <c r="AD96" s="1434"/>
      <c r="AE96" s="1434"/>
    </row>
    <row r="97" spans="1:31" ht="12.95" customHeight="1">
      <c r="A97" s="1420"/>
      <c r="B97" s="1538"/>
      <c r="C97" s="1539"/>
      <c r="D97" s="1540"/>
      <c r="E97" s="1541"/>
      <c r="F97" s="1421"/>
      <c r="G97" s="1430"/>
      <c r="H97" s="1420"/>
      <c r="I97" s="1420"/>
      <c r="J97" s="1420"/>
      <c r="K97" s="1426"/>
      <c r="L97" s="1426"/>
      <c r="M97" s="1430"/>
      <c r="N97" s="1421"/>
      <c r="O97" s="1426"/>
      <c r="P97" s="1426"/>
      <c r="Q97" s="1426"/>
      <c r="R97" s="1426"/>
      <c r="S97" s="1426"/>
      <c r="T97" s="1421"/>
      <c r="U97" s="1432"/>
      <c r="V97" s="1432"/>
      <c r="W97" s="1434"/>
      <c r="X97" s="1434"/>
      <c r="Y97" s="1434"/>
      <c r="Z97" s="1501"/>
      <c r="AA97" s="1434"/>
      <c r="AB97" s="1434"/>
      <c r="AC97" s="1434"/>
      <c r="AD97" s="1434"/>
      <c r="AE97" s="1434"/>
    </row>
    <row r="98" spans="1:31" ht="12.95" customHeight="1">
      <c r="A98" s="1420"/>
      <c r="B98" s="1538"/>
      <c r="C98" s="1539"/>
      <c r="D98" s="1540"/>
      <c r="E98" s="1541"/>
      <c r="F98" s="1421"/>
      <c r="G98" s="1430"/>
      <c r="H98" s="1420"/>
      <c r="I98" s="1420"/>
      <c r="J98" s="1420"/>
      <c r="K98" s="1426"/>
      <c r="L98" s="1426"/>
      <c r="M98" s="1430"/>
      <c r="N98" s="1421"/>
      <c r="O98" s="1426"/>
      <c r="P98" s="1426"/>
      <c r="Q98" s="1426"/>
      <c r="R98" s="1426"/>
      <c r="S98" s="1426"/>
      <c r="T98" s="1421"/>
      <c r="U98" s="1432"/>
      <c r="V98" s="1432"/>
      <c r="W98" s="1434"/>
      <c r="X98" s="1434"/>
      <c r="Y98" s="1434"/>
      <c r="Z98" s="1501"/>
      <c r="AA98" s="1434"/>
      <c r="AB98" s="1434"/>
      <c r="AC98" s="1434"/>
      <c r="AD98" s="1434"/>
      <c r="AE98" s="1434"/>
    </row>
    <row r="99" spans="1:31" ht="12.95" customHeight="1">
      <c r="A99" s="1420"/>
      <c r="B99" s="1538"/>
      <c r="C99" s="1539"/>
      <c r="D99" s="1540"/>
      <c r="E99" s="1541"/>
      <c r="F99" s="1421"/>
      <c r="G99" s="1430"/>
      <c r="H99" s="1420"/>
      <c r="I99" s="1420"/>
      <c r="J99" s="1420"/>
      <c r="K99" s="1426"/>
      <c r="L99" s="1426"/>
      <c r="M99" s="1430"/>
      <c r="N99" s="1421"/>
      <c r="O99" s="1426"/>
      <c r="P99" s="1426"/>
      <c r="Q99" s="1426"/>
      <c r="R99" s="1426"/>
      <c r="S99" s="1426"/>
      <c r="T99" s="1421"/>
      <c r="U99" s="1432"/>
      <c r="V99" s="1432"/>
      <c r="W99" s="1434"/>
      <c r="X99" s="1434"/>
      <c r="Y99" s="1434"/>
      <c r="Z99" s="1501"/>
      <c r="AA99" s="1434"/>
      <c r="AB99" s="1434"/>
      <c r="AC99" s="1434"/>
      <c r="AD99" s="1434"/>
      <c r="AE99" s="1434"/>
    </row>
    <row r="100" spans="1:31" ht="12.95" customHeight="1">
      <c r="A100" s="1420"/>
      <c r="B100" s="1538"/>
      <c r="C100" s="1539"/>
      <c r="D100" s="1540"/>
      <c r="E100" s="1541"/>
      <c r="F100" s="1421"/>
      <c r="G100" s="1430"/>
      <c r="H100" s="1420"/>
      <c r="I100" s="1420"/>
      <c r="J100" s="1420"/>
      <c r="K100" s="1426"/>
      <c r="L100" s="1426"/>
      <c r="M100" s="1430"/>
      <c r="N100" s="1421"/>
      <c r="O100" s="1426"/>
      <c r="P100" s="1426"/>
      <c r="Q100" s="1426"/>
      <c r="R100" s="1426"/>
      <c r="S100" s="1426"/>
      <c r="T100" s="1421"/>
      <c r="U100" s="1432"/>
      <c r="V100" s="1432"/>
      <c r="W100" s="1434"/>
      <c r="X100" s="1434"/>
      <c r="Y100" s="1434"/>
      <c r="Z100" s="1501"/>
      <c r="AA100" s="1434"/>
      <c r="AB100" s="1434"/>
      <c r="AC100" s="1434"/>
      <c r="AD100" s="1434"/>
      <c r="AE100" s="1434"/>
    </row>
    <row r="101" spans="1:31" ht="12.95" customHeight="1"/>
    <row r="102" spans="1:31" ht="12.95" customHeight="1"/>
    <row r="103" spans="1:31" ht="12.95" customHeight="1"/>
    <row r="104" spans="1:31" ht="12.95" customHeight="1"/>
    <row r="105" spans="1:31" ht="12.95" customHeight="1"/>
    <row r="106" spans="1:31" ht="12.95" customHeight="1"/>
    <row r="107" spans="1:31" ht="12.95" customHeight="1"/>
    <row r="108" spans="1:31" ht="12.95" customHeight="1"/>
    <row r="124" ht="117.75" customHeight="1"/>
    <row r="125" ht="35.25" customHeight="1"/>
    <row r="129" ht="133.5" customHeight="1"/>
    <row r="133" ht="15.75" customHeight="1"/>
    <row r="157" ht="69" customHeight="1"/>
  </sheetData>
  <autoFilter ref="A3:AE3"/>
  <mergeCells count="1">
    <mergeCell ref="A1:AE1"/>
  </mergeCells>
  <phoneticPr fontId="0" type="noConversion"/>
  <dataValidations count="8">
    <dataValidation type="list" allowBlank="1" showInputMessage="1" showErrorMessage="1" sqref="Z4:Z100">
      <formula1>Сокращение_ПЧ</formula1>
    </dataValidation>
    <dataValidation type="list" allowBlank="1" showInputMessage="1" showErrorMessage="1" sqref="T4:T100">
      <formula1>Принятое_процессуальное_решение1</formula1>
    </dataValidation>
    <dataValidation type="list" allowBlank="1" showInputMessage="1" showErrorMessage="1" sqref="W4:W100">
      <formula1>Степень_риска</formula1>
    </dataValidation>
    <dataValidation type="list" allowBlank="1" showInputMessage="1" showErrorMessage="1" sqref="X4:X100">
      <formula1>Наименование_ведомств</formula1>
    </dataValidation>
    <dataValidation type="list" allowBlank="1" showInputMessage="1" showErrorMessage="1" sqref="G4:G100">
      <formula1>да_нет</formula1>
    </dataValidation>
    <dataValidation type="list" allowBlank="1" showInputMessage="1" showErrorMessage="1" sqref="M4:M100">
      <formula1>причины_пожаров</formula1>
    </dataValidation>
    <dataValidation type="list" allowBlank="1" showInputMessage="1" showErrorMessage="1" sqref="F5:F100">
      <formula1>районы_и_города_и_ДЧС</formula1>
    </dataValidation>
    <dataValidation type="list" allowBlank="1" showInputMessage="1" showErrorMessage="1" sqref="F4">
      <formula1>районы</formula1>
    </dataValidation>
  </dataValidations>
  <pageMargins left="0.61" right="0.19" top="1" bottom="1" header="0.5" footer="0.5"/>
  <pageSetup paperSize="9" scale="35" orientation="landscape" r:id="rId1"/>
  <headerFooter alignWithMargins="0"/>
  <rowBreaks count="1" manualBreakCount="1">
    <brk id="109" max="23" man="1"/>
  </rowBreaks>
</worksheet>
</file>

<file path=xl/worksheets/sheet36.xml><?xml version="1.0" encoding="utf-8"?>
<worksheet xmlns="http://schemas.openxmlformats.org/spreadsheetml/2006/main" xmlns:r="http://schemas.openxmlformats.org/officeDocument/2006/relationships">
  <sheetPr codeName="Лист5">
    <tabColor rgb="FFFF0000"/>
  </sheetPr>
  <dimension ref="A1:AE500"/>
  <sheetViews>
    <sheetView zoomScale="80" zoomScaleNormal="80" zoomScaleSheetLayoutView="80" workbookViewId="0">
      <pane ySplit="3" topLeftCell="A4" activePane="bottomLeft" state="frozen"/>
      <selection activeCell="H15" sqref="H15"/>
      <selection pane="bottomLeft" activeCell="F4" sqref="F4"/>
    </sheetView>
  </sheetViews>
  <sheetFormatPr defaultRowHeight="12.75"/>
  <cols>
    <col min="1" max="1" width="4" customWidth="1"/>
    <col min="2" max="2" width="18.7109375" customWidth="1"/>
    <col min="3" max="3" width="12.42578125" customWidth="1"/>
    <col min="4" max="4" width="5.42578125" customWidth="1"/>
    <col min="5" max="5" width="7.85546875" customWidth="1"/>
    <col min="6" max="6" width="17.28515625" customWidth="1"/>
    <col min="7" max="7" width="4.85546875" customWidth="1"/>
    <col min="8" max="8" width="25" customWidth="1"/>
    <col min="9" max="9" width="16.85546875" customWidth="1"/>
    <col min="10" max="10" width="9.5703125" customWidth="1"/>
    <col min="11" max="11" width="14.85546875" customWidth="1"/>
    <col min="12" max="12" width="41.85546875" customWidth="1"/>
    <col min="13" max="13" width="13.140625" customWidth="1"/>
    <col min="14" max="14" width="9.85546875" customWidth="1"/>
    <col min="15" max="15" width="16.7109375" customWidth="1"/>
    <col min="16" max="16" width="9.28515625" customWidth="1"/>
    <col min="17" max="17" width="17.5703125" customWidth="1"/>
    <col min="18" max="18" width="16.42578125" customWidth="1"/>
    <col min="19" max="19" width="8.28515625" customWidth="1"/>
    <col min="20" max="21" width="12" customWidth="1"/>
    <col min="22" max="23" width="10" customWidth="1"/>
    <col min="24" max="24" width="9.140625" customWidth="1"/>
  </cols>
  <sheetData>
    <row r="1" spans="1:31" ht="24" customHeight="1">
      <c r="A1" s="2912" t="s">
        <v>1147</v>
      </c>
      <c r="B1" s="2913"/>
      <c r="C1" s="2913"/>
      <c r="D1" s="2913"/>
      <c r="E1" s="2913"/>
      <c r="F1" s="2913"/>
      <c r="G1" s="2913"/>
      <c r="H1" s="2913"/>
      <c r="I1" s="2913"/>
      <c r="J1" s="2913"/>
      <c r="K1" s="2913"/>
      <c r="L1" s="2913"/>
      <c r="M1" s="2913"/>
      <c r="N1" s="2913"/>
      <c r="O1" s="2913"/>
      <c r="P1" s="2913"/>
      <c r="Q1" s="2913"/>
      <c r="R1" s="2913"/>
      <c r="S1" s="2913"/>
      <c r="T1" s="2913"/>
      <c r="U1" s="2913"/>
      <c r="V1" s="2913"/>
      <c r="W1" s="2913"/>
      <c r="X1" s="2913"/>
      <c r="Y1" s="2913"/>
      <c r="Z1" s="2913"/>
      <c r="AA1" s="2913"/>
      <c r="AB1" s="2913"/>
      <c r="AC1" s="2913"/>
      <c r="AD1" s="2913"/>
      <c r="AE1" s="2913"/>
    </row>
    <row r="2" spans="1:31" ht="14.25" customHeight="1" thickBot="1"/>
    <row r="3" spans="1:31" ht="121.5" thickTop="1" thickBot="1">
      <c r="A3" s="1490" t="s">
        <v>1148</v>
      </c>
      <c r="B3" s="1422" t="s">
        <v>1118</v>
      </c>
      <c r="C3" s="1490" t="s">
        <v>1119</v>
      </c>
      <c r="D3" s="1445" t="s">
        <v>1087</v>
      </c>
      <c r="E3" s="1490" t="s">
        <v>1120</v>
      </c>
      <c r="F3" s="1490" t="s">
        <v>1089</v>
      </c>
      <c r="G3" s="1490" t="s">
        <v>1090</v>
      </c>
      <c r="H3" s="1490" t="s">
        <v>1094</v>
      </c>
      <c r="I3" s="1490" t="s">
        <v>1149</v>
      </c>
      <c r="J3" s="1490" t="s">
        <v>1150</v>
      </c>
      <c r="K3" s="2123" t="s">
        <v>1122</v>
      </c>
      <c r="L3" s="1470" t="s">
        <v>1151</v>
      </c>
      <c r="M3" s="1490" t="s">
        <v>1094</v>
      </c>
      <c r="N3" s="1490" t="s">
        <v>1152</v>
      </c>
      <c r="O3" s="1490" t="s">
        <v>1153</v>
      </c>
      <c r="P3" s="1490" t="s">
        <v>1154</v>
      </c>
      <c r="Q3" s="2208" t="s">
        <v>1155</v>
      </c>
      <c r="R3" s="1628" t="s">
        <v>1156</v>
      </c>
      <c r="S3" s="1490" t="s">
        <v>1123</v>
      </c>
      <c r="T3" s="1490" t="s">
        <v>287</v>
      </c>
      <c r="U3" s="1490" t="s">
        <v>1124</v>
      </c>
      <c r="V3" s="1490" t="s">
        <v>1126</v>
      </c>
      <c r="W3" s="1679" t="s">
        <v>878</v>
      </c>
      <c r="X3" s="1490" t="s">
        <v>770</v>
      </c>
      <c r="Y3" s="1453" t="s">
        <v>941</v>
      </c>
      <c r="Z3" s="1612" t="s">
        <v>1129</v>
      </c>
      <c r="AA3" s="1612" t="s">
        <v>1130</v>
      </c>
      <c r="AB3" s="1612" t="s">
        <v>1131</v>
      </c>
      <c r="AC3" s="1613" t="s">
        <v>1132</v>
      </c>
      <c r="AD3" s="1618" t="s">
        <v>1133</v>
      </c>
      <c r="AE3" s="1618" t="s">
        <v>41</v>
      </c>
    </row>
    <row r="4" spans="1:31" ht="51" customHeight="1" thickTop="1">
      <c r="A4" s="1726">
        <v>1</v>
      </c>
      <c r="B4" s="1809">
        <v>171916090000001</v>
      </c>
      <c r="C4" s="1802">
        <v>42736</v>
      </c>
      <c r="D4" s="1734">
        <f>WEEKDAY(C4,2)</f>
        <v>7</v>
      </c>
      <c r="E4" s="1803">
        <v>1.5277777777777777E-2</v>
      </c>
      <c r="F4" s="1726" t="s">
        <v>288</v>
      </c>
      <c r="G4" s="1727" t="s">
        <v>138</v>
      </c>
      <c r="H4" s="1726" t="s">
        <v>1250</v>
      </c>
      <c r="I4" s="1726" t="s">
        <v>1254</v>
      </c>
      <c r="J4" s="1726" t="s">
        <v>1252</v>
      </c>
      <c r="K4" s="2129" t="s">
        <v>1262</v>
      </c>
      <c r="L4" s="1766" t="s">
        <v>289</v>
      </c>
      <c r="M4" s="1729" t="s">
        <v>1253</v>
      </c>
      <c r="N4" s="1772"/>
      <c r="O4" s="2156" t="s">
        <v>1620</v>
      </c>
      <c r="P4" s="1772"/>
      <c r="Q4" s="1770" t="s">
        <v>120</v>
      </c>
      <c r="R4" s="1772"/>
      <c r="S4" s="1780"/>
      <c r="T4" s="1780"/>
      <c r="U4" s="1780"/>
      <c r="V4" s="1770"/>
      <c r="W4" s="1765" t="s">
        <v>917</v>
      </c>
      <c r="X4" s="1730" t="s">
        <v>788</v>
      </c>
      <c r="Y4" s="1770"/>
      <c r="Z4" s="1759">
        <v>5</v>
      </c>
      <c r="AA4" s="1733">
        <v>4</v>
      </c>
      <c r="AB4" s="1733">
        <v>1</v>
      </c>
      <c r="AC4" s="1759"/>
      <c r="AD4" s="1759"/>
      <c r="AE4" s="1759"/>
    </row>
    <row r="5" spans="1:31" ht="51" customHeight="1">
      <c r="A5" s="1770">
        <v>1</v>
      </c>
      <c r="B5" s="1809">
        <v>171910090000008</v>
      </c>
      <c r="C5" s="2245">
        <v>42740</v>
      </c>
      <c r="D5" s="1734">
        <f>WEEKDAY(C5,2)</f>
        <v>4</v>
      </c>
      <c r="E5" s="2230">
        <v>0.49652777777777773</v>
      </c>
      <c r="F5" s="1770" t="s">
        <v>128</v>
      </c>
      <c r="G5" s="1727" t="s">
        <v>138</v>
      </c>
      <c r="H5" s="1770" t="s">
        <v>1257</v>
      </c>
      <c r="I5" s="2129" t="s">
        <v>1260</v>
      </c>
      <c r="J5" s="2129">
        <v>1986</v>
      </c>
      <c r="K5" s="2129" t="s">
        <v>1262</v>
      </c>
      <c r="L5" s="1766" t="s">
        <v>769</v>
      </c>
      <c r="M5" s="1772" t="s">
        <v>1264</v>
      </c>
      <c r="N5" s="1772" t="s">
        <v>1264</v>
      </c>
      <c r="O5" s="1772" t="s">
        <v>1266</v>
      </c>
      <c r="P5" s="1772" t="s">
        <v>1262</v>
      </c>
      <c r="Q5" s="1770" t="s">
        <v>1030</v>
      </c>
      <c r="R5" s="1772" t="s">
        <v>1269</v>
      </c>
      <c r="S5" s="1780"/>
      <c r="T5" s="1780"/>
      <c r="U5" s="1780"/>
      <c r="V5" s="1770" t="s">
        <v>1262</v>
      </c>
      <c r="W5" s="1765" t="s">
        <v>917</v>
      </c>
      <c r="X5" s="2285" t="s">
        <v>788</v>
      </c>
      <c r="Y5" s="1770" t="s">
        <v>1262</v>
      </c>
      <c r="Z5" s="2286" t="s">
        <v>806</v>
      </c>
      <c r="AA5" s="2129">
        <v>7</v>
      </c>
      <c r="AB5" s="2129">
        <v>1</v>
      </c>
      <c r="AC5" s="2286"/>
      <c r="AD5" s="2286"/>
      <c r="AE5" s="2286"/>
    </row>
    <row r="6" spans="1:31" ht="46.5" customHeight="1">
      <c r="A6" s="1770">
        <v>1</v>
      </c>
      <c r="B6" s="1723">
        <v>171968090000005</v>
      </c>
      <c r="C6" s="2245">
        <v>42740</v>
      </c>
      <c r="D6" s="1734">
        <f t="shared" ref="D6:D20" si="0">WEEKDAY(C6,2)</f>
        <v>4</v>
      </c>
      <c r="E6" s="2230">
        <v>0.61458333333333337</v>
      </c>
      <c r="F6" s="1770" t="s">
        <v>137</v>
      </c>
      <c r="G6" s="1785" t="s">
        <v>145</v>
      </c>
      <c r="H6" s="1770" t="s">
        <v>1258</v>
      </c>
      <c r="I6" s="1772" t="s">
        <v>1423</v>
      </c>
      <c r="J6" s="1772">
        <v>1976</v>
      </c>
      <c r="K6" s="1772" t="s">
        <v>1262</v>
      </c>
      <c r="L6" s="1726" t="s">
        <v>769</v>
      </c>
      <c r="M6" s="1805" t="s">
        <v>1264</v>
      </c>
      <c r="N6" s="1805" t="s">
        <v>1433</v>
      </c>
      <c r="O6" s="2129" t="s">
        <v>1267</v>
      </c>
      <c r="P6" s="1772">
        <v>2011</v>
      </c>
      <c r="Q6" s="1770" t="s">
        <v>1029</v>
      </c>
      <c r="R6" s="2129" t="s">
        <v>1270</v>
      </c>
      <c r="S6" s="1772"/>
      <c r="T6" s="1772"/>
      <c r="U6" s="1772"/>
      <c r="V6" s="2129" t="s">
        <v>1262</v>
      </c>
      <c r="W6" s="1731" t="s">
        <v>917</v>
      </c>
      <c r="X6" s="2285" t="s">
        <v>788</v>
      </c>
      <c r="Y6" s="1772" t="s">
        <v>1263</v>
      </c>
      <c r="Z6" s="2129" t="s">
        <v>145</v>
      </c>
      <c r="AA6" s="2129" t="s">
        <v>145</v>
      </c>
      <c r="AB6" s="2129" t="s">
        <v>145</v>
      </c>
      <c r="AC6" s="2287"/>
      <c r="AD6" s="2287"/>
      <c r="AE6" s="2287"/>
    </row>
    <row r="7" spans="1:31" ht="46.5" customHeight="1">
      <c r="A7" s="1770">
        <v>1</v>
      </c>
      <c r="B7" s="1723">
        <v>171940090000002</v>
      </c>
      <c r="C7" s="2245">
        <v>42740</v>
      </c>
      <c r="D7" s="1734">
        <f t="shared" si="0"/>
        <v>4</v>
      </c>
      <c r="E7" s="2230">
        <v>0.69097222222222221</v>
      </c>
      <c r="F7" s="1770" t="s">
        <v>127</v>
      </c>
      <c r="G7" s="1785" t="s">
        <v>145</v>
      </c>
      <c r="H7" s="1770" t="s">
        <v>1259</v>
      </c>
      <c r="I7" s="2129" t="s">
        <v>1261</v>
      </c>
      <c r="J7" s="1772">
        <v>1996</v>
      </c>
      <c r="K7" s="1772">
        <v>100</v>
      </c>
      <c r="L7" s="1726" t="s">
        <v>769</v>
      </c>
      <c r="M7" s="1772" t="s">
        <v>1265</v>
      </c>
      <c r="N7" s="1772" t="s">
        <v>1265</v>
      </c>
      <c r="O7" s="2129" t="s">
        <v>1268</v>
      </c>
      <c r="P7" s="1772" t="s">
        <v>1262</v>
      </c>
      <c r="Q7" s="1770" t="s">
        <v>1030</v>
      </c>
      <c r="R7" s="2129" t="s">
        <v>1271</v>
      </c>
      <c r="S7" s="1772"/>
      <c r="T7" s="1772"/>
      <c r="U7" s="1772"/>
      <c r="V7" s="2129" t="s">
        <v>1262</v>
      </c>
      <c r="W7" s="1731" t="s">
        <v>916</v>
      </c>
      <c r="X7" s="2285" t="s">
        <v>788</v>
      </c>
      <c r="Y7" s="1772" t="s">
        <v>1262</v>
      </c>
      <c r="Z7" s="2287">
        <v>9</v>
      </c>
      <c r="AA7" s="2246">
        <v>3</v>
      </c>
      <c r="AB7" s="2246">
        <v>1</v>
      </c>
      <c r="AC7" s="2287"/>
      <c r="AD7" s="2287"/>
      <c r="AE7" s="2287"/>
    </row>
    <row r="8" spans="1:31" ht="51" customHeight="1">
      <c r="A8" s="1770">
        <v>1</v>
      </c>
      <c r="B8" s="1723">
        <v>171940090000005</v>
      </c>
      <c r="C8" s="2245">
        <v>42741</v>
      </c>
      <c r="D8" s="1734">
        <f t="shared" si="0"/>
        <v>5</v>
      </c>
      <c r="E8" s="2230">
        <v>0.77638888888888891</v>
      </c>
      <c r="F8" s="1770" t="s">
        <v>127</v>
      </c>
      <c r="G8" s="1785" t="s">
        <v>138</v>
      </c>
      <c r="H8" s="1770" t="s">
        <v>1456</v>
      </c>
      <c r="I8" s="2129" t="s">
        <v>1457</v>
      </c>
      <c r="J8" s="1772">
        <v>1979</v>
      </c>
      <c r="K8" s="2247">
        <v>200</v>
      </c>
      <c r="L8" s="1726" t="s">
        <v>769</v>
      </c>
      <c r="M8" s="1772" t="s">
        <v>1264</v>
      </c>
      <c r="N8" s="1770" t="s">
        <v>1264</v>
      </c>
      <c r="O8" s="2129" t="s">
        <v>1458</v>
      </c>
      <c r="P8" s="1772">
        <v>1995</v>
      </c>
      <c r="Q8" s="1770" t="s">
        <v>1030</v>
      </c>
      <c r="R8" s="2129" t="s">
        <v>1459</v>
      </c>
      <c r="S8" s="1772"/>
      <c r="T8" s="1772"/>
      <c r="U8" s="1772"/>
      <c r="V8" s="1770"/>
      <c r="W8" s="1731" t="s">
        <v>916</v>
      </c>
      <c r="X8" s="2285" t="s">
        <v>788</v>
      </c>
      <c r="Y8" s="2287"/>
      <c r="Z8" s="1772">
        <v>6</v>
      </c>
      <c r="AA8" s="2129">
        <v>4</v>
      </c>
      <c r="AB8" s="2129">
        <v>1</v>
      </c>
      <c r="AC8" s="2287"/>
      <c r="AD8" s="2287"/>
      <c r="AE8" s="2287"/>
    </row>
    <row r="9" spans="1:31" ht="51" customHeight="1">
      <c r="A9" s="1770">
        <v>1</v>
      </c>
      <c r="B9" s="1723">
        <v>171916090000005</v>
      </c>
      <c r="C9" s="2136">
        <v>42751</v>
      </c>
      <c r="D9" s="1734">
        <f t="shared" si="0"/>
        <v>1</v>
      </c>
      <c r="E9" s="2230">
        <v>0.31736111111111115</v>
      </c>
      <c r="F9" s="1770" t="s">
        <v>288</v>
      </c>
      <c r="G9" s="1785" t="s">
        <v>138</v>
      </c>
      <c r="H9" s="1770" t="s">
        <v>1661</v>
      </c>
      <c r="I9" s="1770" t="s">
        <v>1663</v>
      </c>
      <c r="J9" s="1772">
        <v>1956</v>
      </c>
      <c r="K9" s="2273">
        <v>800</v>
      </c>
      <c r="L9" s="1726" t="s">
        <v>289</v>
      </c>
      <c r="M9" s="1772" t="s">
        <v>1888</v>
      </c>
      <c r="N9" s="1772" t="s">
        <v>1265</v>
      </c>
      <c r="O9" s="1772" t="s">
        <v>1665</v>
      </c>
      <c r="P9" s="1772">
        <v>1992</v>
      </c>
      <c r="Q9" s="1770" t="s">
        <v>1030</v>
      </c>
      <c r="R9" s="1772" t="s">
        <v>1666</v>
      </c>
      <c r="S9" s="1772"/>
      <c r="T9" s="1772">
        <v>0</v>
      </c>
      <c r="U9" s="1772"/>
      <c r="V9" s="1770"/>
      <c r="W9" s="1731" t="s">
        <v>917</v>
      </c>
      <c r="X9" s="2285" t="s">
        <v>788</v>
      </c>
      <c r="Y9" s="2287"/>
      <c r="Z9" s="1733">
        <v>5</v>
      </c>
      <c r="AA9" s="2129">
        <v>4</v>
      </c>
      <c r="AB9" s="2129">
        <v>1</v>
      </c>
      <c r="AC9" s="2287"/>
      <c r="AD9" s="2287"/>
      <c r="AE9" s="2287"/>
    </row>
    <row r="10" spans="1:31" ht="60.75" customHeight="1">
      <c r="A10" s="1770">
        <v>1</v>
      </c>
      <c r="B10" s="1723">
        <v>171940090000018</v>
      </c>
      <c r="C10" s="2136">
        <v>42751</v>
      </c>
      <c r="D10" s="1734">
        <f t="shared" si="0"/>
        <v>1</v>
      </c>
      <c r="E10" s="2230">
        <v>0.35833333333333334</v>
      </c>
      <c r="F10" s="1770" t="s">
        <v>127</v>
      </c>
      <c r="G10" s="1785" t="s">
        <v>138</v>
      </c>
      <c r="H10" s="1770" t="s">
        <v>1662</v>
      </c>
      <c r="I10" s="2129" t="s">
        <v>1664</v>
      </c>
      <c r="J10" s="1772">
        <v>1954</v>
      </c>
      <c r="K10" s="2247">
        <v>200</v>
      </c>
      <c r="L10" s="1726" t="s">
        <v>769</v>
      </c>
      <c r="M10" s="1772" t="s">
        <v>1265</v>
      </c>
      <c r="N10" s="1772" t="s">
        <v>1265</v>
      </c>
      <c r="O10" s="1750" t="s">
        <v>1667</v>
      </c>
      <c r="P10" s="1772">
        <v>1990</v>
      </c>
      <c r="Q10" s="1770" t="s">
        <v>1030</v>
      </c>
      <c r="R10" s="1750" t="s">
        <v>1668</v>
      </c>
      <c r="S10" s="1772"/>
      <c r="T10" s="1772"/>
      <c r="U10" s="1772"/>
      <c r="V10" s="1770"/>
      <c r="W10" s="1731" t="s">
        <v>916</v>
      </c>
      <c r="X10" s="2285" t="s">
        <v>788</v>
      </c>
      <c r="Y10" s="2287"/>
      <c r="Z10" s="1733">
        <v>6</v>
      </c>
      <c r="AA10" s="2129">
        <v>4</v>
      </c>
      <c r="AB10" s="2129">
        <v>1</v>
      </c>
      <c r="AC10" s="2287"/>
      <c r="AD10" s="2287"/>
      <c r="AE10" s="2287"/>
    </row>
    <row r="11" spans="1:31" ht="51.75" customHeight="1">
      <c r="A11" s="1735">
        <v>1</v>
      </c>
      <c r="B11" s="1723">
        <v>171962090000021</v>
      </c>
      <c r="C11" s="2143">
        <v>42755</v>
      </c>
      <c r="D11" s="1768">
        <f t="shared" si="0"/>
        <v>5</v>
      </c>
      <c r="E11" s="1769">
        <v>0.64930555555555558</v>
      </c>
      <c r="F11" s="1731" t="s">
        <v>130</v>
      </c>
      <c r="G11" s="1785" t="s">
        <v>145</v>
      </c>
      <c r="H11" s="1770" t="s">
        <v>1855</v>
      </c>
      <c r="I11" s="2147"/>
      <c r="J11" s="2147"/>
      <c r="K11" s="2273" t="s">
        <v>1262</v>
      </c>
      <c r="L11" s="1726" t="s">
        <v>769</v>
      </c>
      <c r="M11" s="1772"/>
      <c r="N11" s="2273"/>
      <c r="O11" s="2273" t="s">
        <v>1853</v>
      </c>
      <c r="P11" s="1772"/>
      <c r="Q11" s="1770" t="s">
        <v>1030</v>
      </c>
      <c r="R11" s="1772" t="s">
        <v>1854</v>
      </c>
      <c r="S11" s="1772"/>
      <c r="T11" s="1772"/>
      <c r="U11" s="1772"/>
      <c r="V11" s="1770"/>
      <c r="W11" s="1731" t="s">
        <v>917</v>
      </c>
      <c r="X11" s="2285" t="s">
        <v>788</v>
      </c>
      <c r="Y11" s="2285" t="s">
        <v>1856</v>
      </c>
      <c r="Z11" s="2287">
        <v>2</v>
      </c>
      <c r="AA11" s="2287">
        <v>4</v>
      </c>
      <c r="AB11" s="2287">
        <v>1</v>
      </c>
      <c r="AC11" s="2287"/>
      <c r="AD11" s="2287"/>
      <c r="AE11" s="2287"/>
    </row>
    <row r="12" spans="1:31" ht="45" customHeight="1">
      <c r="A12" s="2401">
        <v>1</v>
      </c>
      <c r="B12" s="2417">
        <v>171968090000036</v>
      </c>
      <c r="C12" s="2441">
        <v>42757</v>
      </c>
      <c r="D12" s="2449">
        <f t="shared" si="0"/>
        <v>7</v>
      </c>
      <c r="E12" s="2442">
        <v>0.26527777777777778</v>
      </c>
      <c r="F12" s="2401" t="s">
        <v>137</v>
      </c>
      <c r="G12" s="2450" t="s">
        <v>145</v>
      </c>
      <c r="H12" s="2401" t="s">
        <v>1964</v>
      </c>
      <c r="I12" s="2451" t="s">
        <v>1965</v>
      </c>
      <c r="J12" s="2451">
        <v>1979</v>
      </c>
      <c r="K12" s="2451" t="s">
        <v>1262</v>
      </c>
      <c r="L12" s="2296"/>
      <c r="M12" s="2451" t="s">
        <v>1265</v>
      </c>
      <c r="N12" s="2451" t="s">
        <v>1265</v>
      </c>
      <c r="O12" s="2452" t="s">
        <v>1966</v>
      </c>
      <c r="P12" s="2451">
        <v>1995</v>
      </c>
      <c r="Q12" s="2401" t="s">
        <v>1030</v>
      </c>
      <c r="R12" s="2452" t="s">
        <v>1967</v>
      </c>
      <c r="S12" s="2451"/>
      <c r="T12" s="2451"/>
      <c r="U12" s="2451"/>
      <c r="V12" s="2401"/>
      <c r="W12" s="2406" t="s">
        <v>917</v>
      </c>
      <c r="X12" s="2453" t="s">
        <v>788</v>
      </c>
      <c r="Y12" s="2428"/>
      <c r="Z12" s="2428">
        <v>3</v>
      </c>
      <c r="AA12" s="2452">
        <v>3</v>
      </c>
      <c r="AB12" s="2452">
        <v>1</v>
      </c>
      <c r="AC12" s="2428"/>
      <c r="AD12" s="2428"/>
      <c r="AE12" s="2428"/>
    </row>
    <row r="13" spans="1:31" ht="50.25" customHeight="1">
      <c r="A13" s="2401">
        <v>1</v>
      </c>
      <c r="B13" s="2417">
        <v>171952090000011</v>
      </c>
      <c r="C13" s="2441">
        <v>42757</v>
      </c>
      <c r="D13" s="2449">
        <f t="shared" si="0"/>
        <v>7</v>
      </c>
      <c r="E13" s="2442">
        <v>0.72083333333333333</v>
      </c>
      <c r="F13" s="2401" t="s">
        <v>131</v>
      </c>
      <c r="G13" s="2450" t="s">
        <v>138</v>
      </c>
      <c r="H13" s="2401" t="s">
        <v>1968</v>
      </c>
      <c r="I13" s="2401" t="s">
        <v>1969</v>
      </c>
      <c r="J13" s="2401">
        <v>1984</v>
      </c>
      <c r="K13" s="2451" t="s">
        <v>1262</v>
      </c>
      <c r="L13" s="2296" t="s">
        <v>769</v>
      </c>
      <c r="M13" s="2451" t="s">
        <v>1264</v>
      </c>
      <c r="N13" s="2451" t="s">
        <v>1264</v>
      </c>
      <c r="O13" s="2452" t="s">
        <v>1970</v>
      </c>
      <c r="P13" s="2451">
        <v>2002</v>
      </c>
      <c r="Q13" s="2401" t="s">
        <v>1030</v>
      </c>
      <c r="R13" s="2452" t="s">
        <v>1971</v>
      </c>
      <c r="S13" s="2451"/>
      <c r="T13" s="2451"/>
      <c r="U13" s="2451"/>
      <c r="V13" s="2401"/>
      <c r="W13" s="2406" t="s">
        <v>917</v>
      </c>
      <c r="X13" s="2453" t="s">
        <v>788</v>
      </c>
      <c r="Y13" s="2428"/>
      <c r="Z13" s="2428">
        <v>1</v>
      </c>
      <c r="AA13" s="2452">
        <v>4</v>
      </c>
      <c r="AB13" s="2452">
        <v>1</v>
      </c>
      <c r="AC13" s="2428"/>
      <c r="AD13" s="2428"/>
      <c r="AE13" s="2428"/>
    </row>
    <row r="14" spans="1:31" ht="56.25" customHeight="1">
      <c r="A14" s="2401">
        <v>1</v>
      </c>
      <c r="B14" s="2417">
        <v>171966090000010</v>
      </c>
      <c r="C14" s="2441">
        <v>42759</v>
      </c>
      <c r="D14" s="2449">
        <f t="shared" si="0"/>
        <v>2</v>
      </c>
      <c r="E14" s="2442">
        <v>7.8472222222222221E-2</v>
      </c>
      <c r="F14" s="2401" t="s">
        <v>134</v>
      </c>
      <c r="G14" s="2450" t="s">
        <v>145</v>
      </c>
      <c r="H14" s="2401" t="s">
        <v>1972</v>
      </c>
      <c r="I14" s="2452" t="s">
        <v>1973</v>
      </c>
      <c r="J14" s="2451">
        <v>1967</v>
      </c>
      <c r="K14" s="2451" t="s">
        <v>1262</v>
      </c>
      <c r="L14" s="2296"/>
      <c r="M14" s="2451" t="s">
        <v>1974</v>
      </c>
      <c r="N14" s="2451" t="s">
        <v>1974</v>
      </c>
      <c r="O14" s="2452" t="s">
        <v>1975</v>
      </c>
      <c r="P14" s="2451" t="s">
        <v>1262</v>
      </c>
      <c r="Q14" s="2401" t="s">
        <v>1029</v>
      </c>
      <c r="R14" s="2452" t="s">
        <v>1976</v>
      </c>
      <c r="S14" s="2451"/>
      <c r="T14" s="2451"/>
      <c r="U14" s="2451"/>
      <c r="V14" s="2401"/>
      <c r="W14" s="2406" t="s">
        <v>917</v>
      </c>
      <c r="X14" s="2453" t="s">
        <v>788</v>
      </c>
      <c r="Y14" s="2428"/>
      <c r="Z14" s="2428">
        <v>10</v>
      </c>
      <c r="AA14" s="2452">
        <v>3</v>
      </c>
      <c r="AB14" s="2452">
        <v>1</v>
      </c>
      <c r="AC14" s="2428"/>
      <c r="AD14" s="2428"/>
      <c r="AE14" s="2428"/>
    </row>
    <row r="15" spans="1:31" ht="51" customHeight="1">
      <c r="A15" s="2397">
        <v>1</v>
      </c>
      <c r="B15" s="2417">
        <v>171962090000025</v>
      </c>
      <c r="C15" s="2454">
        <v>42760</v>
      </c>
      <c r="D15" s="2449">
        <f t="shared" si="0"/>
        <v>3</v>
      </c>
      <c r="E15" s="2455">
        <v>0.64236111111111105</v>
      </c>
      <c r="F15" s="2406" t="s">
        <v>130</v>
      </c>
      <c r="G15" s="2450" t="s">
        <v>145</v>
      </c>
      <c r="H15" s="2401" t="s">
        <v>1977</v>
      </c>
      <c r="I15" s="2452" t="s">
        <v>1978</v>
      </c>
      <c r="J15" s="2451">
        <v>1986</v>
      </c>
      <c r="K15" s="2451" t="s">
        <v>1262</v>
      </c>
      <c r="L15" s="2296"/>
      <c r="M15" s="2451" t="s">
        <v>1979</v>
      </c>
      <c r="N15" s="2451" t="s">
        <v>1979</v>
      </c>
      <c r="O15" s="2452" t="s">
        <v>1980</v>
      </c>
      <c r="P15" s="2451"/>
      <c r="Q15" s="2401" t="s">
        <v>1030</v>
      </c>
      <c r="R15" s="2452" t="s">
        <v>1981</v>
      </c>
      <c r="S15" s="2451"/>
      <c r="T15" s="2451"/>
      <c r="U15" s="2451"/>
      <c r="V15" s="2401"/>
      <c r="W15" s="2406" t="s">
        <v>917</v>
      </c>
      <c r="X15" s="2453" t="s">
        <v>788</v>
      </c>
      <c r="Y15" s="2428"/>
      <c r="Z15" s="2428">
        <v>2</v>
      </c>
      <c r="AA15" s="2452">
        <v>4</v>
      </c>
      <c r="AB15" s="2452">
        <v>1</v>
      </c>
      <c r="AC15" s="2428"/>
      <c r="AD15" s="2428"/>
      <c r="AE15" s="2428"/>
    </row>
    <row r="16" spans="1:31" ht="51" customHeight="1">
      <c r="A16" s="2397">
        <v>1</v>
      </c>
      <c r="B16" s="2417">
        <v>171968090000043</v>
      </c>
      <c r="C16" s="2454">
        <v>42762</v>
      </c>
      <c r="D16" s="2449">
        <f t="shared" si="0"/>
        <v>5</v>
      </c>
      <c r="E16" s="2455">
        <v>0.81805555555555554</v>
      </c>
      <c r="F16" s="2406" t="s">
        <v>137</v>
      </c>
      <c r="G16" s="2450" t="s">
        <v>145</v>
      </c>
      <c r="H16" s="2401" t="s">
        <v>1982</v>
      </c>
      <c r="I16" s="2452" t="s">
        <v>1983</v>
      </c>
      <c r="J16" s="2451">
        <v>1995</v>
      </c>
      <c r="K16" s="2451" t="s">
        <v>1262</v>
      </c>
      <c r="L16" s="2296"/>
      <c r="M16" s="2451" t="s">
        <v>1984</v>
      </c>
      <c r="N16" s="2451" t="s">
        <v>1984</v>
      </c>
      <c r="O16" s="2452" t="s">
        <v>1985</v>
      </c>
      <c r="P16" s="2451">
        <v>1991</v>
      </c>
      <c r="Q16" s="2401" t="s">
        <v>1030</v>
      </c>
      <c r="R16" s="2452" t="s">
        <v>1986</v>
      </c>
      <c r="S16" s="2451"/>
      <c r="T16" s="2451"/>
      <c r="U16" s="2451"/>
      <c r="V16" s="2401"/>
      <c r="W16" s="2406" t="s">
        <v>917</v>
      </c>
      <c r="X16" s="2453" t="s">
        <v>788</v>
      </c>
      <c r="Y16" s="2428"/>
      <c r="Z16" s="2428">
        <v>3</v>
      </c>
      <c r="AA16" s="2452">
        <v>3</v>
      </c>
      <c r="AB16" s="2452">
        <v>1</v>
      </c>
      <c r="AC16" s="2428"/>
      <c r="AD16" s="2428"/>
      <c r="AE16" s="2428"/>
    </row>
    <row r="17" spans="1:31" ht="51" customHeight="1">
      <c r="A17" s="2397">
        <v>1</v>
      </c>
      <c r="B17" s="2417">
        <v>171968090000044</v>
      </c>
      <c r="C17" s="2454">
        <v>42764</v>
      </c>
      <c r="D17" s="2449">
        <f t="shared" si="0"/>
        <v>7</v>
      </c>
      <c r="E17" s="2455">
        <v>0.11319444444444444</v>
      </c>
      <c r="F17" s="2406" t="s">
        <v>137</v>
      </c>
      <c r="G17" s="2450" t="s">
        <v>145</v>
      </c>
      <c r="H17" s="2401" t="s">
        <v>1987</v>
      </c>
      <c r="I17" s="2452" t="s">
        <v>1988</v>
      </c>
      <c r="J17" s="2451">
        <v>1981</v>
      </c>
      <c r="K17" s="2451" t="s">
        <v>1262</v>
      </c>
      <c r="L17" s="2296"/>
      <c r="M17" s="2451" t="s">
        <v>1265</v>
      </c>
      <c r="N17" s="2451" t="s">
        <v>1265</v>
      </c>
      <c r="O17" s="2451" t="s">
        <v>1989</v>
      </c>
      <c r="P17" s="2451">
        <v>2001</v>
      </c>
      <c r="Q17" s="2401" t="s">
        <v>1030</v>
      </c>
      <c r="R17" s="2451" t="s">
        <v>1990</v>
      </c>
      <c r="S17" s="2451"/>
      <c r="T17" s="2451"/>
      <c r="U17" s="2451"/>
      <c r="V17" s="2401"/>
      <c r="W17" s="2406" t="s">
        <v>917</v>
      </c>
      <c r="X17" s="2453" t="s">
        <v>788</v>
      </c>
      <c r="Y17" s="2428"/>
      <c r="Z17" s="2428">
        <v>4</v>
      </c>
      <c r="AA17" s="2452">
        <v>3</v>
      </c>
      <c r="AB17" s="2452">
        <v>1</v>
      </c>
      <c r="AC17" s="2428"/>
      <c r="AD17" s="2428"/>
      <c r="AE17" s="2428"/>
    </row>
    <row r="18" spans="1:31" ht="49.5" customHeight="1">
      <c r="A18" s="2397">
        <v>1</v>
      </c>
      <c r="B18" s="2417">
        <v>171916090000010</v>
      </c>
      <c r="C18" s="2454">
        <v>42765</v>
      </c>
      <c r="D18" s="2449">
        <f t="shared" si="0"/>
        <v>1</v>
      </c>
      <c r="E18" s="2455">
        <v>0.61041666666666672</v>
      </c>
      <c r="F18" s="2406" t="s">
        <v>288</v>
      </c>
      <c r="G18" s="2450" t="s">
        <v>138</v>
      </c>
      <c r="H18" s="2401" t="s">
        <v>1991</v>
      </c>
      <c r="I18" s="2452" t="s">
        <v>1992</v>
      </c>
      <c r="J18" s="2451">
        <v>1973</v>
      </c>
      <c r="K18" s="2451" t="s">
        <v>1262</v>
      </c>
      <c r="L18" s="2296"/>
      <c r="M18" s="2451" t="s">
        <v>1265</v>
      </c>
      <c r="N18" s="2451" t="s">
        <v>1265</v>
      </c>
      <c r="O18" s="2451" t="s">
        <v>1993</v>
      </c>
      <c r="P18" s="2451">
        <v>1994</v>
      </c>
      <c r="Q18" s="2401" t="s">
        <v>1030</v>
      </c>
      <c r="R18" s="2451"/>
      <c r="S18" s="2451"/>
      <c r="T18" s="2451"/>
      <c r="U18" s="2451"/>
      <c r="V18" s="2401"/>
      <c r="W18" s="2406" t="s">
        <v>917</v>
      </c>
      <c r="X18" s="2453" t="s">
        <v>788</v>
      </c>
      <c r="Y18" s="2428"/>
      <c r="Z18" s="2428">
        <v>5</v>
      </c>
      <c r="AA18" s="2452">
        <v>4</v>
      </c>
      <c r="AB18" s="2452">
        <v>1</v>
      </c>
      <c r="AC18" s="2428"/>
      <c r="AD18" s="2428"/>
      <c r="AE18" s="2428"/>
    </row>
    <row r="19" spans="1:31" ht="49.5" customHeight="1">
      <c r="A19" s="2397">
        <v>1</v>
      </c>
      <c r="B19" s="2417">
        <v>171962090000032</v>
      </c>
      <c r="C19" s="2454">
        <v>42766</v>
      </c>
      <c r="D19" s="2449">
        <f t="shared" si="0"/>
        <v>2</v>
      </c>
      <c r="E19" s="2455">
        <v>0.19513888888888889</v>
      </c>
      <c r="F19" s="2406" t="s">
        <v>130</v>
      </c>
      <c r="G19" s="2450" t="s">
        <v>138</v>
      </c>
      <c r="H19" s="2401" t="s">
        <v>1994</v>
      </c>
      <c r="I19" s="2452" t="s">
        <v>1995</v>
      </c>
      <c r="J19" s="2451">
        <v>1974</v>
      </c>
      <c r="K19" s="2451" t="s">
        <v>1262</v>
      </c>
      <c r="L19" s="2296"/>
      <c r="M19" s="2451" t="s">
        <v>1996</v>
      </c>
      <c r="N19" s="2401" t="s">
        <v>1996</v>
      </c>
      <c r="O19" s="2451" t="s">
        <v>1997</v>
      </c>
      <c r="P19" s="2451" t="s">
        <v>1262</v>
      </c>
      <c r="Q19" s="2401" t="s">
        <v>1030</v>
      </c>
      <c r="R19" s="2451" t="s">
        <v>1998</v>
      </c>
      <c r="S19" s="2451"/>
      <c r="T19" s="2451"/>
      <c r="U19" s="2451"/>
      <c r="V19" s="2401"/>
      <c r="W19" s="2406" t="s">
        <v>917</v>
      </c>
      <c r="X19" s="2453" t="s">
        <v>788</v>
      </c>
      <c r="Y19" s="2428"/>
      <c r="Z19" s="2428">
        <v>2</v>
      </c>
      <c r="AA19" s="2452">
        <v>4</v>
      </c>
      <c r="AB19" s="2452">
        <v>1</v>
      </c>
      <c r="AC19" s="2428"/>
      <c r="AD19" s="2428"/>
      <c r="AE19" s="2428"/>
    </row>
    <row r="20" spans="1:31" ht="49.5" customHeight="1">
      <c r="A20" s="2397">
        <v>1</v>
      </c>
      <c r="B20" s="2417">
        <v>171968090000053</v>
      </c>
      <c r="C20" s="2454">
        <v>42768</v>
      </c>
      <c r="D20" s="2449">
        <f t="shared" si="0"/>
        <v>4</v>
      </c>
      <c r="E20" s="2455">
        <v>0.12013888888888889</v>
      </c>
      <c r="F20" s="2406" t="s">
        <v>137</v>
      </c>
      <c r="G20" s="2450" t="s">
        <v>145</v>
      </c>
      <c r="H20" s="2401" t="s">
        <v>1999</v>
      </c>
      <c r="I20" s="2451" t="s">
        <v>1262</v>
      </c>
      <c r="J20" s="2451" t="s">
        <v>1262</v>
      </c>
      <c r="K20" s="2451" t="s">
        <v>1262</v>
      </c>
      <c r="L20" s="2296"/>
      <c r="M20" s="2451" t="s">
        <v>1996</v>
      </c>
      <c r="N20" s="2451" t="s">
        <v>1996</v>
      </c>
      <c r="O20" s="2452" t="s">
        <v>2000</v>
      </c>
      <c r="P20" s="2451" t="s">
        <v>1262</v>
      </c>
      <c r="Q20" s="2401" t="s">
        <v>1029</v>
      </c>
      <c r="R20" s="2451" t="s">
        <v>2001</v>
      </c>
      <c r="S20" s="2451"/>
      <c r="T20" s="2451"/>
      <c r="U20" s="2451"/>
      <c r="V20" s="2401"/>
      <c r="W20" s="2406" t="s">
        <v>917</v>
      </c>
      <c r="X20" s="2453" t="s">
        <v>788</v>
      </c>
      <c r="Y20" s="2428"/>
      <c r="Z20" s="2428">
        <v>3</v>
      </c>
      <c r="AA20" s="2452">
        <v>3</v>
      </c>
      <c r="AB20" s="2452">
        <v>1</v>
      </c>
      <c r="AC20" s="2428"/>
      <c r="AD20" s="2428"/>
      <c r="AE20" s="2428"/>
    </row>
    <row r="21" spans="1:31" ht="49.5" customHeight="1">
      <c r="A21" s="1446"/>
      <c r="B21" s="1517"/>
      <c r="C21" s="1447"/>
      <c r="D21" s="1448"/>
      <c r="E21" s="1449"/>
      <c r="F21" s="1421"/>
      <c r="G21" s="1523"/>
      <c r="H21" s="1426"/>
      <c r="I21" s="1450"/>
      <c r="J21" s="1450"/>
      <c r="K21" s="1452"/>
      <c r="L21" s="1430"/>
      <c r="M21" s="1451"/>
      <c r="N21" s="1542"/>
      <c r="O21" s="1452"/>
      <c r="P21" s="1451"/>
      <c r="Q21" s="1426"/>
      <c r="R21" s="1451"/>
      <c r="S21" s="1451"/>
      <c r="T21" s="1451"/>
      <c r="U21" s="1451"/>
      <c r="V21" s="1426"/>
      <c r="W21" s="1421"/>
      <c r="X21" s="1509"/>
      <c r="Y21" s="1501"/>
      <c r="Z21" s="1501"/>
      <c r="AA21" s="1501"/>
      <c r="AB21" s="1501"/>
      <c r="AC21" s="1501"/>
      <c r="AD21" s="1501"/>
      <c r="AE21" s="1501"/>
    </row>
    <row r="22" spans="1:31" ht="51" customHeight="1">
      <c r="A22" s="1446"/>
      <c r="B22" s="1517"/>
      <c r="C22" s="1447"/>
      <c r="D22" s="1448"/>
      <c r="E22" s="1449"/>
      <c r="F22" s="1421"/>
      <c r="G22" s="1523"/>
      <c r="H22" s="1426"/>
      <c r="I22" s="1450"/>
      <c r="J22" s="1450"/>
      <c r="K22" s="1452"/>
      <c r="L22" s="1430"/>
      <c r="M22" s="1451"/>
      <c r="N22" s="1542"/>
      <c r="O22" s="1452"/>
      <c r="P22" s="1451"/>
      <c r="Q22" s="1426"/>
      <c r="R22" s="1451"/>
      <c r="S22" s="1451"/>
      <c r="T22" s="1451"/>
      <c r="U22" s="1451"/>
      <c r="V22" s="1426"/>
      <c r="W22" s="1421"/>
      <c r="X22" s="1509"/>
      <c r="Y22" s="1501"/>
      <c r="Z22" s="1501"/>
      <c r="AA22" s="1501"/>
      <c r="AB22" s="1501"/>
      <c r="AC22" s="1501"/>
      <c r="AD22" s="1501"/>
      <c r="AE22" s="1501"/>
    </row>
    <row r="23" spans="1:31" ht="55.5" customHeight="1">
      <c r="A23" s="1446"/>
      <c r="B23" s="1517"/>
      <c r="C23" s="1447"/>
      <c r="D23" s="1448"/>
      <c r="E23" s="1449"/>
      <c r="F23" s="1421"/>
      <c r="G23" s="1523"/>
      <c r="H23" s="1426"/>
      <c r="I23" s="1450"/>
      <c r="J23" s="1450"/>
      <c r="K23" s="1452"/>
      <c r="L23" s="1430"/>
      <c r="M23" s="1451"/>
      <c r="N23" s="1542"/>
      <c r="O23" s="1452"/>
      <c r="P23" s="1451"/>
      <c r="Q23" s="1426"/>
      <c r="R23" s="1451"/>
      <c r="S23" s="1451"/>
      <c r="T23" s="1451"/>
      <c r="U23" s="1451"/>
      <c r="V23" s="1426"/>
      <c r="W23" s="1421"/>
      <c r="X23" s="1509"/>
      <c r="Y23" s="1501"/>
      <c r="Z23" s="1501"/>
      <c r="AA23" s="1501"/>
      <c r="AB23" s="1501"/>
      <c r="AC23" s="1501"/>
      <c r="AD23" s="1501"/>
      <c r="AE23" s="1501"/>
    </row>
    <row r="24" spans="1:31" ht="58.5" customHeight="1">
      <c r="A24" s="1446"/>
      <c r="B24" s="1517"/>
      <c r="C24" s="1447"/>
      <c r="D24" s="1448"/>
      <c r="E24" s="1449"/>
      <c r="F24" s="1421"/>
      <c r="G24" s="1523"/>
      <c r="H24" s="1426"/>
      <c r="I24" s="1450"/>
      <c r="J24" s="1450"/>
      <c r="K24" s="1452"/>
      <c r="L24" s="1430"/>
      <c r="M24" s="1451"/>
      <c r="N24" s="1542"/>
      <c r="O24" s="1452"/>
      <c r="P24" s="1451"/>
      <c r="Q24" s="1426"/>
      <c r="R24" s="1451"/>
      <c r="S24" s="1451"/>
      <c r="T24" s="1451"/>
      <c r="U24" s="1451"/>
      <c r="V24" s="1426"/>
      <c r="W24" s="1421"/>
      <c r="X24" s="1509"/>
      <c r="Y24" s="1501"/>
      <c r="Z24" s="1501"/>
      <c r="AA24" s="1501"/>
      <c r="AB24" s="1501"/>
      <c r="AC24" s="1501"/>
      <c r="AD24" s="1501"/>
      <c r="AE24" s="1501"/>
    </row>
    <row r="25" spans="1:31" ht="58.5" customHeight="1">
      <c r="A25" s="1446"/>
      <c r="B25" s="1517"/>
      <c r="C25" s="1447"/>
      <c r="D25" s="1448"/>
      <c r="E25" s="1449"/>
      <c r="F25" s="1421"/>
      <c r="G25" s="1523"/>
      <c r="H25" s="1426"/>
      <c r="I25" s="1450"/>
      <c r="J25" s="1450"/>
      <c r="K25" s="1452"/>
      <c r="L25" s="1430"/>
      <c r="M25" s="1451"/>
      <c r="N25" s="1542"/>
      <c r="O25" s="1452"/>
      <c r="P25" s="1451"/>
      <c r="Q25" s="1426"/>
      <c r="R25" s="1451"/>
      <c r="S25" s="1451"/>
      <c r="T25" s="1451"/>
      <c r="U25" s="1451"/>
      <c r="V25" s="1426"/>
      <c r="W25" s="1421"/>
      <c r="X25" s="1509"/>
      <c r="Y25" s="1501"/>
      <c r="Z25" s="1501"/>
      <c r="AA25" s="1501"/>
      <c r="AB25" s="1501"/>
      <c r="AC25" s="1501"/>
      <c r="AD25" s="1501"/>
      <c r="AE25" s="1501"/>
    </row>
    <row r="26" spans="1:31" ht="58.5" customHeight="1">
      <c r="A26" s="1446"/>
      <c r="B26" s="1517"/>
      <c r="C26" s="1447"/>
      <c r="D26" s="1448"/>
      <c r="E26" s="1449"/>
      <c r="F26" s="1421"/>
      <c r="G26" s="1523"/>
      <c r="H26" s="1426"/>
      <c r="I26" s="1450"/>
      <c r="J26" s="1450"/>
      <c r="K26" s="1452"/>
      <c r="L26" s="1430"/>
      <c r="M26" s="1451"/>
      <c r="N26" s="1542"/>
      <c r="O26" s="1452"/>
      <c r="P26" s="1451"/>
      <c r="Q26" s="1426"/>
      <c r="R26" s="1451"/>
      <c r="S26" s="1451"/>
      <c r="T26" s="1451"/>
      <c r="U26" s="1451"/>
      <c r="V26" s="1426"/>
      <c r="W26" s="1421"/>
      <c r="X26" s="1509"/>
      <c r="Y26" s="1501"/>
      <c r="Z26" s="1501"/>
      <c r="AA26" s="1501"/>
      <c r="AB26" s="1501"/>
      <c r="AC26" s="1501"/>
      <c r="AD26" s="1501"/>
      <c r="AE26" s="1501"/>
    </row>
    <row r="27" spans="1:31" ht="58.5" customHeight="1">
      <c r="A27" s="1446"/>
      <c r="B27" s="1517"/>
      <c r="C27" s="1447"/>
      <c r="D27" s="1448"/>
      <c r="E27" s="1449"/>
      <c r="F27" s="1421"/>
      <c r="G27" s="1523"/>
      <c r="H27" s="1426"/>
      <c r="I27" s="1450"/>
      <c r="J27" s="1450"/>
      <c r="K27" s="1452"/>
      <c r="L27" s="1430"/>
      <c r="M27" s="1451"/>
      <c r="N27" s="1542"/>
      <c r="O27" s="1452"/>
      <c r="P27" s="1451"/>
      <c r="Q27" s="1426"/>
      <c r="R27" s="1451"/>
      <c r="S27" s="1451"/>
      <c r="T27" s="1451"/>
      <c r="U27" s="1451"/>
      <c r="V27" s="1426"/>
      <c r="W27" s="1421"/>
      <c r="X27" s="1509"/>
      <c r="Y27" s="1501"/>
      <c r="Z27" s="1501"/>
      <c r="AA27" s="1501"/>
      <c r="AB27" s="1501"/>
      <c r="AC27" s="1501"/>
      <c r="AD27" s="1501"/>
      <c r="AE27" s="1501"/>
    </row>
    <row r="28" spans="1:31" ht="58.5" customHeight="1">
      <c r="A28" s="1446"/>
      <c r="B28" s="1517"/>
      <c r="C28" s="1447"/>
      <c r="D28" s="1448"/>
      <c r="E28" s="1449"/>
      <c r="F28" s="1421"/>
      <c r="G28" s="1523"/>
      <c r="H28" s="1426"/>
      <c r="I28" s="1450"/>
      <c r="J28" s="1450"/>
      <c r="K28" s="1452"/>
      <c r="L28" s="1430"/>
      <c r="M28" s="1451"/>
      <c r="N28" s="1542"/>
      <c r="O28" s="1452"/>
      <c r="P28" s="1451"/>
      <c r="Q28" s="1426"/>
      <c r="R28" s="1451"/>
      <c r="S28" s="1451"/>
      <c r="T28" s="1451"/>
      <c r="U28" s="1451"/>
      <c r="V28" s="1426"/>
      <c r="W28" s="1421"/>
      <c r="X28" s="1509"/>
      <c r="Y28" s="1501"/>
      <c r="Z28" s="1501"/>
      <c r="AA28" s="1501"/>
      <c r="AB28" s="1501"/>
      <c r="AC28" s="1501"/>
      <c r="AD28" s="1501"/>
      <c r="AE28" s="1501"/>
    </row>
    <row r="29" spans="1:31" ht="58.5" customHeight="1">
      <c r="A29" s="1446"/>
      <c r="B29" s="1517"/>
      <c r="C29" s="1447"/>
      <c r="D29" s="1448"/>
      <c r="E29" s="1449"/>
      <c r="F29" s="1421"/>
      <c r="G29" s="1523"/>
      <c r="H29" s="1426"/>
      <c r="I29" s="1450"/>
      <c r="J29" s="1450"/>
      <c r="K29" s="1452"/>
      <c r="L29" s="1430"/>
      <c r="M29" s="1451"/>
      <c r="N29" s="1542"/>
      <c r="O29" s="1452"/>
      <c r="P29" s="1451"/>
      <c r="Q29" s="1426"/>
      <c r="R29" s="1451"/>
      <c r="S29" s="1451"/>
      <c r="T29" s="1451"/>
      <c r="U29" s="1451"/>
      <c r="V29" s="1426"/>
      <c r="W29" s="1421"/>
      <c r="X29" s="1509"/>
      <c r="Y29" s="1501"/>
      <c r="Z29" s="1501"/>
      <c r="AA29" s="1501"/>
      <c r="AB29" s="1501"/>
      <c r="AC29" s="1501"/>
      <c r="AD29" s="1501"/>
      <c r="AE29" s="1501"/>
    </row>
    <row r="30" spans="1:31" ht="58.5" customHeight="1">
      <c r="A30" s="1446"/>
      <c r="B30" s="1517"/>
      <c r="C30" s="1447"/>
      <c r="D30" s="1448"/>
      <c r="E30" s="1449"/>
      <c r="F30" s="1421"/>
      <c r="G30" s="1523"/>
      <c r="H30" s="1426"/>
      <c r="I30" s="1450"/>
      <c r="J30" s="1450"/>
      <c r="K30" s="1452"/>
      <c r="L30" s="1430"/>
      <c r="M30" s="1451"/>
      <c r="N30" s="1542"/>
      <c r="O30" s="1452"/>
      <c r="P30" s="1451"/>
      <c r="Q30" s="1426"/>
      <c r="R30" s="1451"/>
      <c r="S30" s="1451"/>
      <c r="T30" s="1451"/>
      <c r="U30" s="1451"/>
      <c r="V30" s="1426"/>
      <c r="W30" s="1421"/>
      <c r="X30" s="1509"/>
      <c r="Y30" s="1501"/>
      <c r="Z30" s="1501"/>
      <c r="AA30" s="1501"/>
      <c r="AB30" s="1501"/>
      <c r="AC30" s="1501"/>
      <c r="AD30" s="1501"/>
      <c r="AE30" s="1501"/>
    </row>
    <row r="31" spans="1:31" ht="58.5" customHeight="1">
      <c r="A31" s="1446"/>
      <c r="B31" s="1517"/>
      <c r="C31" s="1447"/>
      <c r="D31" s="1448"/>
      <c r="E31" s="1449"/>
      <c r="F31" s="1421"/>
      <c r="G31" s="1523"/>
      <c r="H31" s="1426"/>
      <c r="I31" s="1450"/>
      <c r="J31" s="1450"/>
      <c r="K31" s="1452"/>
      <c r="L31" s="1430"/>
      <c r="M31" s="1451"/>
      <c r="N31" s="1542"/>
      <c r="O31" s="1452"/>
      <c r="P31" s="1451"/>
      <c r="Q31" s="1426"/>
      <c r="R31" s="1451"/>
      <c r="S31" s="1451"/>
      <c r="T31" s="1451"/>
      <c r="U31" s="1451"/>
      <c r="V31" s="1426"/>
      <c r="W31" s="1421"/>
      <c r="X31" s="1509"/>
      <c r="Y31" s="1501"/>
      <c r="Z31" s="1501"/>
      <c r="AA31" s="1501"/>
      <c r="AB31" s="1501"/>
      <c r="AC31" s="1501"/>
      <c r="AD31" s="1501"/>
      <c r="AE31" s="1501"/>
    </row>
    <row r="32" spans="1:31" ht="58.5" customHeight="1">
      <c r="A32" s="1446"/>
      <c r="B32" s="1517"/>
      <c r="C32" s="1447"/>
      <c r="D32" s="1448"/>
      <c r="E32" s="1449"/>
      <c r="F32" s="1421"/>
      <c r="G32" s="1523"/>
      <c r="H32" s="1426"/>
      <c r="I32" s="1450"/>
      <c r="J32" s="1450"/>
      <c r="K32" s="1452"/>
      <c r="L32" s="1430"/>
      <c r="M32" s="1451"/>
      <c r="N32" s="1542"/>
      <c r="O32" s="1452"/>
      <c r="P32" s="1451"/>
      <c r="Q32" s="1426"/>
      <c r="R32" s="1451"/>
      <c r="S32" s="1451"/>
      <c r="T32" s="1451"/>
      <c r="U32" s="1451"/>
      <c r="V32" s="1426"/>
      <c r="W32" s="1421"/>
      <c r="X32" s="1509"/>
      <c r="Y32" s="1501"/>
      <c r="Z32" s="1501"/>
      <c r="AA32" s="1501"/>
      <c r="AB32" s="1501"/>
      <c r="AC32" s="1501"/>
      <c r="AD32" s="1501"/>
      <c r="AE32" s="1501"/>
    </row>
    <row r="33" spans="1:31" ht="58.5" customHeight="1">
      <c r="A33" s="1446"/>
      <c r="B33" s="1517"/>
      <c r="C33" s="1447"/>
      <c r="D33" s="1448"/>
      <c r="E33" s="1449"/>
      <c r="F33" s="1421"/>
      <c r="G33" s="1523"/>
      <c r="H33" s="1426"/>
      <c r="I33" s="1450"/>
      <c r="J33" s="1450"/>
      <c r="K33" s="1452"/>
      <c r="L33" s="1430"/>
      <c r="M33" s="1451"/>
      <c r="N33" s="1542"/>
      <c r="O33" s="1452"/>
      <c r="P33" s="1451"/>
      <c r="Q33" s="1426"/>
      <c r="R33" s="1451"/>
      <c r="S33" s="1451"/>
      <c r="T33" s="1451"/>
      <c r="U33" s="1451"/>
      <c r="V33" s="1426"/>
      <c r="W33" s="1421"/>
      <c r="X33" s="1509"/>
      <c r="Y33" s="1501"/>
      <c r="Z33" s="1501"/>
      <c r="AA33" s="1501"/>
      <c r="AB33" s="1501"/>
      <c r="AC33" s="1501"/>
      <c r="AD33" s="1501"/>
      <c r="AE33" s="1501"/>
    </row>
    <row r="34" spans="1:31" ht="58.5" customHeight="1">
      <c r="A34" s="1446"/>
      <c r="B34" s="1517"/>
      <c r="C34" s="1447"/>
      <c r="D34" s="1448"/>
      <c r="E34" s="1449"/>
      <c r="F34" s="1421"/>
      <c r="G34" s="1523"/>
      <c r="H34" s="1426"/>
      <c r="I34" s="1450"/>
      <c r="J34" s="1450"/>
      <c r="K34" s="1452"/>
      <c r="L34" s="1430"/>
      <c r="M34" s="1451"/>
      <c r="N34" s="1542"/>
      <c r="O34" s="1452"/>
      <c r="P34" s="1451"/>
      <c r="Q34" s="1426"/>
      <c r="R34" s="1451"/>
      <c r="S34" s="1451"/>
      <c r="T34" s="1451"/>
      <c r="U34" s="1451"/>
      <c r="V34" s="1426"/>
      <c r="W34" s="1421"/>
      <c r="X34" s="1509"/>
      <c r="Y34" s="1501"/>
      <c r="Z34" s="1501"/>
      <c r="AA34" s="1501"/>
      <c r="AB34" s="1501"/>
      <c r="AC34" s="1501"/>
      <c r="AD34" s="1501"/>
      <c r="AE34" s="1501"/>
    </row>
    <row r="35" spans="1:31" ht="58.5" customHeight="1">
      <c r="A35" s="1446"/>
      <c r="B35" s="1517"/>
      <c r="C35" s="1447"/>
      <c r="D35" s="1448"/>
      <c r="E35" s="1449"/>
      <c r="F35" s="1421"/>
      <c r="G35" s="1523"/>
      <c r="H35" s="1426"/>
      <c r="I35" s="1450"/>
      <c r="J35" s="1450"/>
      <c r="K35" s="1452"/>
      <c r="L35" s="1430"/>
      <c r="M35" s="1451"/>
      <c r="N35" s="1542"/>
      <c r="O35" s="1452"/>
      <c r="P35" s="1451"/>
      <c r="Q35" s="1426"/>
      <c r="R35" s="1451"/>
      <c r="S35" s="1451"/>
      <c r="T35" s="1451"/>
      <c r="U35" s="1451"/>
      <c r="V35" s="1426"/>
      <c r="W35" s="1421"/>
      <c r="X35" s="1509"/>
      <c r="Y35" s="1501"/>
      <c r="Z35" s="1501"/>
      <c r="AA35" s="1501"/>
      <c r="AB35" s="1501"/>
      <c r="AC35" s="1501"/>
      <c r="AD35" s="1501"/>
      <c r="AE35" s="1501"/>
    </row>
    <row r="36" spans="1:31" ht="58.5" customHeight="1">
      <c r="A36" s="1446"/>
      <c r="B36" s="1517"/>
      <c r="C36" s="1447"/>
      <c r="D36" s="1448"/>
      <c r="E36" s="1449"/>
      <c r="F36" s="1421"/>
      <c r="G36" s="1523"/>
      <c r="H36" s="1426"/>
      <c r="I36" s="1450"/>
      <c r="J36" s="1450"/>
      <c r="K36" s="1452"/>
      <c r="L36" s="1430"/>
      <c r="M36" s="1451"/>
      <c r="N36" s="1542"/>
      <c r="O36" s="1452"/>
      <c r="P36" s="1451"/>
      <c r="Q36" s="1426"/>
      <c r="R36" s="1451"/>
      <c r="S36" s="1451"/>
      <c r="T36" s="1451"/>
      <c r="U36" s="1451"/>
      <c r="V36" s="1426"/>
      <c r="W36" s="1421"/>
      <c r="X36" s="1509"/>
      <c r="Y36" s="1501"/>
      <c r="Z36" s="1501"/>
      <c r="AA36" s="1501"/>
      <c r="AB36" s="1501"/>
      <c r="AC36" s="1501"/>
      <c r="AD36" s="1501"/>
      <c r="AE36" s="1501"/>
    </row>
    <row r="37" spans="1:31" ht="84.75" customHeight="1">
      <c r="A37" s="1446"/>
      <c r="B37" s="1517"/>
      <c r="C37" s="1447"/>
      <c r="D37" s="1448"/>
      <c r="E37" s="1449"/>
      <c r="F37" s="1421"/>
      <c r="G37" s="1523"/>
      <c r="H37" s="1426"/>
      <c r="I37" s="1450"/>
      <c r="J37" s="1450"/>
      <c r="K37" s="1452"/>
      <c r="L37" s="1430"/>
      <c r="M37" s="1451"/>
      <c r="N37" s="1542"/>
      <c r="O37" s="1452"/>
      <c r="P37" s="1451"/>
      <c r="Q37" s="1426"/>
      <c r="R37" s="1451"/>
      <c r="S37" s="1451"/>
      <c r="T37" s="1451"/>
      <c r="U37" s="1451"/>
      <c r="V37" s="1426"/>
      <c r="W37" s="1421"/>
      <c r="X37" s="1509"/>
      <c r="Y37" s="1501"/>
      <c r="Z37" s="1501"/>
      <c r="AA37" s="1501"/>
      <c r="AB37" s="1501"/>
      <c r="AC37" s="1501"/>
      <c r="AD37" s="1501"/>
      <c r="AE37" s="1501"/>
    </row>
    <row r="38" spans="1:31" ht="58.5" customHeight="1">
      <c r="A38" s="1446"/>
      <c r="B38" s="1517"/>
      <c r="C38" s="1447"/>
      <c r="D38" s="1448"/>
      <c r="E38" s="1449"/>
      <c r="F38" s="1421"/>
      <c r="G38" s="1523"/>
      <c r="H38" s="1426"/>
      <c r="I38" s="1450"/>
      <c r="J38" s="1450"/>
      <c r="K38" s="1452"/>
      <c r="L38" s="1430"/>
      <c r="M38" s="1451"/>
      <c r="N38" s="1542"/>
      <c r="O38" s="1452"/>
      <c r="P38" s="1451"/>
      <c r="Q38" s="1426"/>
      <c r="R38" s="1451"/>
      <c r="S38" s="1451"/>
      <c r="T38" s="1451"/>
      <c r="U38" s="1451"/>
      <c r="V38" s="1426"/>
      <c r="W38" s="1421"/>
      <c r="X38" s="1509"/>
      <c r="Y38" s="1501"/>
      <c r="Z38" s="1501"/>
      <c r="AA38" s="1501"/>
      <c r="AB38" s="1501"/>
      <c r="AC38" s="1501"/>
      <c r="AD38" s="1501"/>
      <c r="AE38" s="1501"/>
    </row>
    <row r="39" spans="1:31" ht="58.5" customHeight="1">
      <c r="A39" s="1446"/>
      <c r="B39" s="1517"/>
      <c r="C39" s="1447"/>
      <c r="D39" s="1448"/>
      <c r="E39" s="1449"/>
      <c r="F39" s="1421"/>
      <c r="G39" s="1523"/>
      <c r="H39" s="1426"/>
      <c r="I39" s="1450"/>
      <c r="J39" s="1450"/>
      <c r="K39" s="1452"/>
      <c r="L39" s="1430"/>
      <c r="M39" s="1451"/>
      <c r="N39" s="1542"/>
      <c r="O39" s="1452"/>
      <c r="P39" s="1451"/>
      <c r="Q39" s="1426"/>
      <c r="R39" s="1451"/>
      <c r="S39" s="1451"/>
      <c r="T39" s="1451"/>
      <c r="U39" s="1451"/>
      <c r="V39" s="1426"/>
      <c r="W39" s="1421"/>
      <c r="X39" s="1509"/>
      <c r="Y39" s="1501"/>
      <c r="Z39" s="1501"/>
      <c r="AA39" s="1501"/>
      <c r="AB39" s="1501"/>
      <c r="AC39" s="1501"/>
      <c r="AD39" s="1501"/>
      <c r="AE39" s="1501"/>
    </row>
    <row r="40" spans="1:31" ht="58.5" customHeight="1">
      <c r="A40" s="1446"/>
      <c r="B40" s="1517"/>
      <c r="C40" s="1447"/>
      <c r="D40" s="1448"/>
      <c r="E40" s="1449"/>
      <c r="F40" s="1421"/>
      <c r="G40" s="1523"/>
      <c r="H40" s="1426"/>
      <c r="I40" s="1450"/>
      <c r="J40" s="1450"/>
      <c r="K40" s="1452"/>
      <c r="L40" s="1430"/>
      <c r="M40" s="1451"/>
      <c r="N40" s="1542"/>
      <c r="O40" s="1452"/>
      <c r="P40" s="1451"/>
      <c r="Q40" s="1426"/>
      <c r="R40" s="1451"/>
      <c r="S40" s="1451"/>
      <c r="T40" s="1451"/>
      <c r="U40" s="1451"/>
      <c r="V40" s="1426"/>
      <c r="W40" s="1421"/>
      <c r="X40" s="1509"/>
      <c r="Y40" s="1501"/>
      <c r="Z40" s="1501"/>
      <c r="AA40" s="1501"/>
      <c r="AB40" s="1501"/>
      <c r="AC40" s="1501"/>
      <c r="AD40" s="1501"/>
      <c r="AE40" s="1501"/>
    </row>
    <row r="41" spans="1:31" ht="58.5" customHeight="1">
      <c r="A41" s="1446"/>
      <c r="B41" s="1517"/>
      <c r="C41" s="1447"/>
      <c r="D41" s="1448"/>
      <c r="E41" s="1449"/>
      <c r="F41" s="1421"/>
      <c r="G41" s="1523"/>
      <c r="H41" s="1426"/>
      <c r="I41" s="1450"/>
      <c r="J41" s="1450"/>
      <c r="K41" s="1452"/>
      <c r="L41" s="1430"/>
      <c r="M41" s="1451"/>
      <c r="N41" s="1542"/>
      <c r="O41" s="1452"/>
      <c r="P41" s="1451"/>
      <c r="Q41" s="1426"/>
      <c r="R41" s="1451"/>
      <c r="S41" s="1451"/>
      <c r="T41" s="1451"/>
      <c r="U41" s="1451"/>
      <c r="V41" s="1426"/>
      <c r="W41" s="1421"/>
      <c r="X41" s="1509"/>
      <c r="Y41" s="1501"/>
      <c r="Z41" s="1501"/>
      <c r="AA41" s="1501"/>
      <c r="AB41" s="1501"/>
      <c r="AC41" s="1501"/>
      <c r="AD41" s="1501"/>
      <c r="AE41" s="1501"/>
    </row>
    <row r="42" spans="1:31" ht="58.5" customHeight="1">
      <c r="A42" s="1446"/>
      <c r="B42" s="1517"/>
      <c r="C42" s="1447"/>
      <c r="D42" s="1448"/>
      <c r="E42" s="1449"/>
      <c r="F42" s="1421"/>
      <c r="G42" s="1523"/>
      <c r="H42" s="1426"/>
      <c r="I42" s="1450"/>
      <c r="J42" s="1450"/>
      <c r="K42" s="1452"/>
      <c r="L42" s="1430"/>
      <c r="M42" s="1451"/>
      <c r="N42" s="1542"/>
      <c r="O42" s="1452"/>
      <c r="P42" s="1451"/>
      <c r="Q42" s="1426"/>
      <c r="R42" s="1451"/>
      <c r="S42" s="1451"/>
      <c r="T42" s="1451"/>
      <c r="U42" s="1451"/>
      <c r="V42" s="1426"/>
      <c r="W42" s="1421"/>
      <c r="X42" s="1509"/>
      <c r="Y42" s="1501"/>
      <c r="Z42" s="1501"/>
      <c r="AA42" s="1501"/>
      <c r="AB42" s="1501"/>
      <c r="AC42" s="1501"/>
      <c r="AD42" s="1501"/>
      <c r="AE42" s="1501"/>
    </row>
    <row r="43" spans="1:31" ht="58.5" customHeight="1">
      <c r="A43" s="1446"/>
      <c r="B43" s="1517"/>
      <c r="C43" s="1447"/>
      <c r="D43" s="1448"/>
      <c r="E43" s="1449"/>
      <c r="F43" s="1421"/>
      <c r="G43" s="1523"/>
      <c r="H43" s="1426"/>
      <c r="I43" s="1450"/>
      <c r="J43" s="1450"/>
      <c r="K43" s="1452"/>
      <c r="L43" s="1430"/>
      <c r="M43" s="1451"/>
      <c r="N43" s="1542"/>
      <c r="O43" s="1452"/>
      <c r="P43" s="1451"/>
      <c r="Q43" s="1426"/>
      <c r="R43" s="1451"/>
      <c r="S43" s="1451"/>
      <c r="T43" s="1451"/>
      <c r="U43" s="1451"/>
      <c r="V43" s="1426"/>
      <c r="W43" s="1421"/>
      <c r="X43" s="1509"/>
      <c r="Y43" s="1501"/>
      <c r="Z43" s="1501"/>
      <c r="AA43" s="1501"/>
      <c r="AB43" s="1501"/>
      <c r="AC43" s="1501"/>
      <c r="AD43" s="1501"/>
      <c r="AE43" s="1501"/>
    </row>
    <row r="44" spans="1:31" ht="58.5" customHeight="1">
      <c r="A44" s="1446"/>
      <c r="B44" s="1517"/>
      <c r="C44" s="1447"/>
      <c r="D44" s="1448"/>
      <c r="E44" s="1449"/>
      <c r="F44" s="1421"/>
      <c r="G44" s="1523"/>
      <c r="H44" s="1426"/>
      <c r="I44" s="1450"/>
      <c r="J44" s="1450"/>
      <c r="K44" s="1452"/>
      <c r="L44" s="1430"/>
      <c r="M44" s="1451"/>
      <c r="N44" s="1542"/>
      <c r="O44" s="1452"/>
      <c r="P44" s="1451"/>
      <c r="Q44" s="1426"/>
      <c r="R44" s="1451"/>
      <c r="S44" s="1451"/>
      <c r="T44" s="1451"/>
      <c r="U44" s="1451"/>
      <c r="V44" s="1426"/>
      <c r="W44" s="1421"/>
      <c r="X44" s="1509"/>
      <c r="Y44" s="1501"/>
      <c r="Z44" s="1501"/>
      <c r="AA44" s="1501"/>
      <c r="AB44" s="1501"/>
      <c r="AC44" s="1501"/>
      <c r="AD44" s="1501"/>
      <c r="AE44" s="1501"/>
    </row>
    <row r="45" spans="1:31" ht="58.5" customHeight="1">
      <c r="A45" s="1446"/>
      <c r="B45" s="1517"/>
      <c r="C45" s="1447"/>
      <c r="D45" s="1448"/>
      <c r="E45" s="1449"/>
      <c r="F45" s="1421"/>
      <c r="G45" s="1523"/>
      <c r="H45" s="1426"/>
      <c r="I45" s="1450"/>
      <c r="J45" s="1450"/>
      <c r="K45" s="1452"/>
      <c r="L45" s="1430"/>
      <c r="M45" s="1451"/>
      <c r="N45" s="1542"/>
      <c r="O45" s="1452"/>
      <c r="P45" s="1451"/>
      <c r="Q45" s="1426"/>
      <c r="R45" s="1451"/>
      <c r="S45" s="1451"/>
      <c r="T45" s="1451"/>
      <c r="U45" s="1451"/>
      <c r="V45" s="1426"/>
      <c r="W45" s="1421"/>
      <c r="X45" s="1509"/>
      <c r="Y45" s="1501"/>
      <c r="Z45" s="1501"/>
      <c r="AA45" s="1501"/>
      <c r="AB45" s="1501"/>
      <c r="AC45" s="1501"/>
      <c r="AD45" s="1501"/>
      <c r="AE45" s="1501"/>
    </row>
    <row r="46" spans="1:31" ht="58.5" customHeight="1">
      <c r="A46" s="1446"/>
      <c r="B46" s="1517"/>
      <c r="C46" s="1447"/>
      <c r="D46" s="1448"/>
      <c r="E46" s="1449"/>
      <c r="F46" s="1421"/>
      <c r="G46" s="1523"/>
      <c r="H46" s="1426"/>
      <c r="I46" s="1450"/>
      <c r="J46" s="1450"/>
      <c r="K46" s="1452"/>
      <c r="L46" s="1430"/>
      <c r="M46" s="1451"/>
      <c r="N46" s="1542"/>
      <c r="O46" s="1452"/>
      <c r="P46" s="1451"/>
      <c r="Q46" s="1426"/>
      <c r="R46" s="1451"/>
      <c r="S46" s="1451"/>
      <c r="T46" s="1451"/>
      <c r="U46" s="1451"/>
      <c r="V46" s="1426"/>
      <c r="W46" s="1421"/>
      <c r="X46" s="1509"/>
      <c r="Y46" s="1501"/>
      <c r="Z46" s="1501"/>
      <c r="AA46" s="1501"/>
      <c r="AB46" s="1501"/>
      <c r="AC46" s="1501"/>
      <c r="AD46" s="1501"/>
      <c r="AE46" s="1501"/>
    </row>
    <row r="47" spans="1:31" ht="58.5" customHeight="1">
      <c r="A47" s="1446"/>
      <c r="B47" s="1517"/>
      <c r="C47" s="1447"/>
      <c r="D47" s="1448"/>
      <c r="E47" s="1449"/>
      <c r="F47" s="1421"/>
      <c r="G47" s="1523"/>
      <c r="H47" s="1426"/>
      <c r="I47" s="1450"/>
      <c r="J47" s="1450"/>
      <c r="K47" s="1452"/>
      <c r="L47" s="1430"/>
      <c r="M47" s="1451"/>
      <c r="N47" s="1542"/>
      <c r="O47" s="1452"/>
      <c r="P47" s="1451"/>
      <c r="Q47" s="1426"/>
      <c r="R47" s="1451"/>
      <c r="S47" s="1451"/>
      <c r="T47" s="1451"/>
      <c r="U47" s="1451"/>
      <c r="V47" s="1426"/>
      <c r="W47" s="1421"/>
      <c r="X47" s="1509"/>
      <c r="Y47" s="1501"/>
      <c r="Z47" s="1501"/>
      <c r="AA47" s="1501"/>
      <c r="AB47" s="1501"/>
      <c r="AC47" s="1501"/>
      <c r="AD47" s="1501"/>
      <c r="AE47" s="1501"/>
    </row>
    <row r="48" spans="1:31" ht="45.75" customHeight="1">
      <c r="A48" s="1446"/>
      <c r="B48" s="1517"/>
      <c r="C48" s="1447"/>
      <c r="D48" s="1448"/>
      <c r="E48" s="1449"/>
      <c r="F48" s="1421"/>
      <c r="G48" s="1523"/>
      <c r="H48" s="1426"/>
      <c r="I48" s="1450"/>
      <c r="J48" s="1450"/>
      <c r="K48" s="1452"/>
      <c r="L48" s="1430"/>
      <c r="M48" s="1451"/>
      <c r="N48" s="1542"/>
      <c r="O48" s="1452"/>
      <c r="P48" s="1451"/>
      <c r="Q48" s="1426"/>
      <c r="R48" s="1451"/>
      <c r="S48" s="1451"/>
      <c r="T48" s="1451"/>
      <c r="U48" s="1451"/>
      <c r="V48" s="1426"/>
      <c r="W48" s="1421"/>
      <c r="X48" s="1509"/>
      <c r="Y48" s="1501"/>
      <c r="Z48" s="1501"/>
      <c r="AA48" s="1501"/>
      <c r="AB48" s="1501"/>
      <c r="AC48" s="1501"/>
      <c r="AD48" s="1501"/>
      <c r="AE48" s="1501"/>
    </row>
    <row r="49" spans="1:31" ht="45.75" customHeight="1">
      <c r="A49" s="1446"/>
      <c r="B49" s="1517"/>
      <c r="C49" s="1447"/>
      <c r="D49" s="1448"/>
      <c r="E49" s="1449"/>
      <c r="F49" s="1421"/>
      <c r="G49" s="1523"/>
      <c r="H49" s="1426"/>
      <c r="I49" s="1450"/>
      <c r="J49" s="1450"/>
      <c r="K49" s="1452"/>
      <c r="L49" s="1430"/>
      <c r="M49" s="1451"/>
      <c r="N49" s="1542"/>
      <c r="O49" s="1452"/>
      <c r="P49" s="1451"/>
      <c r="Q49" s="1426"/>
      <c r="R49" s="1451"/>
      <c r="S49" s="1451"/>
      <c r="T49" s="1451"/>
      <c r="U49" s="1451"/>
      <c r="V49" s="1426"/>
      <c r="W49" s="1421"/>
      <c r="X49" s="1509"/>
      <c r="Y49" s="1501"/>
      <c r="Z49" s="1501"/>
      <c r="AA49" s="1501"/>
      <c r="AB49" s="1501"/>
      <c r="AC49" s="1501"/>
      <c r="AD49" s="1501"/>
      <c r="AE49" s="1501"/>
    </row>
    <row r="50" spans="1:31" ht="37.5" customHeight="1">
      <c r="A50" s="1446"/>
      <c r="B50" s="1517"/>
      <c r="C50" s="1447"/>
      <c r="D50" s="1448"/>
      <c r="E50" s="1449"/>
      <c r="F50" s="1421"/>
      <c r="G50" s="1523"/>
      <c r="H50" s="1426"/>
      <c r="I50" s="1450"/>
      <c r="J50" s="1450"/>
      <c r="K50" s="1452"/>
      <c r="L50" s="1430"/>
      <c r="M50" s="1451"/>
      <c r="N50" s="1542"/>
      <c r="O50" s="1452"/>
      <c r="P50" s="1451"/>
      <c r="Q50" s="1426"/>
      <c r="R50" s="1451"/>
      <c r="S50" s="1451"/>
      <c r="T50" s="1451"/>
      <c r="U50" s="1451"/>
      <c r="V50" s="1426"/>
      <c r="W50" s="1421"/>
      <c r="X50" s="1509"/>
      <c r="Y50" s="1501"/>
      <c r="Z50" s="1501"/>
      <c r="AA50" s="1501"/>
      <c r="AB50" s="1501"/>
      <c r="AC50" s="1501"/>
      <c r="AD50" s="1501"/>
      <c r="AE50" s="1501"/>
    </row>
    <row r="51" spans="1:31" ht="33" customHeight="1">
      <c r="A51" s="1446"/>
      <c r="B51" s="1517"/>
      <c r="C51" s="1447"/>
      <c r="D51" s="1448"/>
      <c r="E51" s="1449"/>
      <c r="F51" s="1421"/>
      <c r="G51" s="1523"/>
      <c r="H51" s="1426"/>
      <c r="I51" s="1450"/>
      <c r="J51" s="1450"/>
      <c r="K51" s="1452"/>
      <c r="L51" s="1430"/>
      <c r="M51" s="1451"/>
      <c r="N51" s="1542"/>
      <c r="O51" s="1452"/>
      <c r="P51" s="1451"/>
      <c r="Q51" s="1426"/>
      <c r="R51" s="1451"/>
      <c r="S51" s="1451"/>
      <c r="T51" s="1451"/>
      <c r="U51" s="1451"/>
      <c r="V51" s="1426"/>
      <c r="W51" s="1421"/>
      <c r="X51" s="1509"/>
      <c r="Y51" s="1501"/>
      <c r="Z51" s="1501"/>
      <c r="AA51" s="1501"/>
      <c r="AB51" s="1501"/>
      <c r="AC51" s="1501"/>
      <c r="AD51" s="1501"/>
      <c r="AE51" s="1501"/>
    </row>
    <row r="52" spans="1:31" ht="50.25" customHeight="1">
      <c r="A52" s="1446"/>
      <c r="B52" s="1517"/>
      <c r="C52" s="1447"/>
      <c r="D52" s="1448"/>
      <c r="E52" s="1449"/>
      <c r="F52" s="1421"/>
      <c r="G52" s="1523"/>
      <c r="H52" s="1426"/>
      <c r="I52" s="1450"/>
      <c r="J52" s="1450"/>
      <c r="K52" s="1452"/>
      <c r="L52" s="1430"/>
      <c r="M52" s="1451"/>
      <c r="N52" s="1542"/>
      <c r="O52" s="1452"/>
      <c r="P52" s="1451"/>
      <c r="Q52" s="1426"/>
      <c r="R52" s="1451"/>
      <c r="S52" s="1451"/>
      <c r="T52" s="1451"/>
      <c r="U52" s="1451"/>
      <c r="V52" s="1426"/>
      <c r="W52" s="1421"/>
      <c r="X52" s="1509"/>
      <c r="Y52" s="1501"/>
      <c r="Z52" s="1501"/>
      <c r="AA52" s="1501"/>
      <c r="AB52" s="1501"/>
      <c r="AC52" s="1501"/>
      <c r="AD52" s="1501"/>
      <c r="AE52" s="1501"/>
    </row>
    <row r="53" spans="1:31" ht="42.75" customHeight="1">
      <c r="A53" s="1446"/>
      <c r="B53" s="1517"/>
      <c r="C53" s="1447"/>
      <c r="D53" s="1448"/>
      <c r="E53" s="1449"/>
      <c r="F53" s="1421"/>
      <c r="G53" s="1523"/>
      <c r="H53" s="1426"/>
      <c r="I53" s="1450"/>
      <c r="J53" s="1450"/>
      <c r="K53" s="1452"/>
      <c r="L53" s="1430"/>
      <c r="M53" s="1451"/>
      <c r="N53" s="1542"/>
      <c r="O53" s="1452"/>
      <c r="P53" s="1451"/>
      <c r="Q53" s="1426"/>
      <c r="R53" s="1451"/>
      <c r="S53" s="1451"/>
      <c r="T53" s="1451"/>
      <c r="U53" s="1451"/>
      <c r="V53" s="1426"/>
      <c r="W53" s="1421"/>
      <c r="X53" s="1509"/>
      <c r="Y53" s="1501"/>
      <c r="Z53" s="1501"/>
      <c r="AA53" s="1501"/>
      <c r="AB53" s="1501"/>
      <c r="AC53" s="1501"/>
      <c r="AD53" s="1501"/>
      <c r="AE53" s="1501"/>
    </row>
    <row r="54" spans="1:31" ht="41.25" customHeight="1">
      <c r="A54" s="1446"/>
      <c r="B54" s="1517"/>
      <c r="C54" s="1447"/>
      <c r="D54" s="1448"/>
      <c r="E54" s="1449"/>
      <c r="F54" s="1421"/>
      <c r="G54" s="1523"/>
      <c r="H54" s="1426"/>
      <c r="I54" s="1450"/>
      <c r="J54" s="1450"/>
      <c r="K54" s="1452"/>
      <c r="L54" s="1430"/>
      <c r="M54" s="1451"/>
      <c r="N54" s="1542"/>
      <c r="O54" s="1452"/>
      <c r="P54" s="1451"/>
      <c r="Q54" s="1426"/>
      <c r="R54" s="1451"/>
      <c r="S54" s="1451"/>
      <c r="T54" s="1451"/>
      <c r="U54" s="1451"/>
      <c r="V54" s="1426"/>
      <c r="W54" s="1421"/>
      <c r="X54" s="1509"/>
      <c r="Y54" s="1501"/>
      <c r="Z54" s="1501"/>
      <c r="AA54" s="1501"/>
      <c r="AB54" s="1501"/>
      <c r="AC54" s="1501"/>
      <c r="AD54" s="1501"/>
      <c r="AE54" s="1501"/>
    </row>
    <row r="55" spans="1:31" ht="51" customHeight="1">
      <c r="A55" s="1446"/>
      <c r="B55" s="1517"/>
      <c r="C55" s="1447"/>
      <c r="D55" s="1448"/>
      <c r="E55" s="1449"/>
      <c r="F55" s="1421"/>
      <c r="G55" s="1523"/>
      <c r="H55" s="1426"/>
      <c r="I55" s="1450"/>
      <c r="J55" s="1450"/>
      <c r="K55" s="1452"/>
      <c r="L55" s="1430"/>
      <c r="M55" s="1451"/>
      <c r="N55" s="1542"/>
      <c r="O55" s="1452"/>
      <c r="P55" s="1451"/>
      <c r="Q55" s="1426"/>
      <c r="R55" s="1451"/>
      <c r="S55" s="1451"/>
      <c r="T55" s="1451"/>
      <c r="U55" s="1451"/>
      <c r="V55" s="1426"/>
      <c r="W55" s="1421"/>
      <c r="X55" s="1509"/>
      <c r="Y55" s="1501"/>
      <c r="Z55" s="1501"/>
      <c r="AA55" s="1501"/>
      <c r="AB55" s="1501"/>
      <c r="AC55" s="1501"/>
      <c r="AD55" s="1501"/>
      <c r="AE55" s="1501"/>
    </row>
    <row r="56" spans="1:31" ht="51" customHeight="1">
      <c r="A56" s="1446"/>
      <c r="B56" s="1517"/>
      <c r="C56" s="1447"/>
      <c r="D56" s="1448"/>
      <c r="E56" s="1449"/>
      <c r="F56" s="1421"/>
      <c r="G56" s="1523"/>
      <c r="H56" s="1426"/>
      <c r="I56" s="1450"/>
      <c r="J56" s="1450"/>
      <c r="K56" s="1452"/>
      <c r="L56" s="1430"/>
      <c r="M56" s="1451"/>
      <c r="N56" s="1542"/>
      <c r="O56" s="1452"/>
      <c r="P56" s="1451"/>
      <c r="Q56" s="1426"/>
      <c r="R56" s="1451"/>
      <c r="S56" s="1451"/>
      <c r="T56" s="1451"/>
      <c r="U56" s="1451"/>
      <c r="V56" s="1426"/>
      <c r="W56" s="1421"/>
      <c r="X56" s="1509"/>
      <c r="Y56" s="1501"/>
      <c r="Z56" s="1501"/>
      <c r="AA56" s="1501"/>
      <c r="AB56" s="1501"/>
      <c r="AC56" s="1501"/>
      <c r="AD56" s="1501"/>
      <c r="AE56" s="1501"/>
    </row>
    <row r="57" spans="1:31" ht="51" customHeight="1">
      <c r="A57" s="1446"/>
      <c r="B57" s="1517"/>
      <c r="C57" s="1447"/>
      <c r="D57" s="1448"/>
      <c r="E57" s="1449"/>
      <c r="F57" s="1421"/>
      <c r="G57" s="1523"/>
      <c r="H57" s="1426"/>
      <c r="I57" s="1450"/>
      <c r="J57" s="1450"/>
      <c r="K57" s="1452"/>
      <c r="L57" s="1430"/>
      <c r="M57" s="1451"/>
      <c r="N57" s="1542"/>
      <c r="O57" s="1452"/>
      <c r="P57" s="1451"/>
      <c r="Q57" s="1426"/>
      <c r="R57" s="1451"/>
      <c r="S57" s="1451"/>
      <c r="T57" s="1451"/>
      <c r="U57" s="1451"/>
      <c r="V57" s="1426"/>
      <c r="W57" s="1421"/>
      <c r="X57" s="1509"/>
      <c r="Y57" s="1501"/>
      <c r="Z57" s="1501"/>
      <c r="AA57" s="1501"/>
      <c r="AB57" s="1501"/>
      <c r="AC57" s="1501"/>
      <c r="AD57" s="1501"/>
      <c r="AE57" s="1501"/>
    </row>
    <row r="58" spans="1:31" ht="66" customHeight="1">
      <c r="A58" s="1446"/>
      <c r="B58" s="1517"/>
      <c r="C58" s="1447"/>
      <c r="D58" s="1448"/>
      <c r="E58" s="1449"/>
      <c r="F58" s="1421"/>
      <c r="G58" s="1523"/>
      <c r="H58" s="1426"/>
      <c r="I58" s="1450"/>
      <c r="J58" s="1450"/>
      <c r="K58" s="1452"/>
      <c r="L58" s="1430"/>
      <c r="M58" s="1451"/>
      <c r="N58" s="1542"/>
      <c r="O58" s="1452"/>
      <c r="P58" s="1451"/>
      <c r="Q58" s="1426"/>
      <c r="R58" s="1451"/>
      <c r="S58" s="1451"/>
      <c r="T58" s="1451"/>
      <c r="U58" s="1451"/>
      <c r="V58" s="1426"/>
      <c r="W58" s="1421"/>
      <c r="X58" s="1509"/>
      <c r="Y58" s="1501"/>
      <c r="Z58" s="1501"/>
      <c r="AA58" s="1501"/>
      <c r="AB58" s="1501"/>
      <c r="AC58" s="1501"/>
      <c r="AD58" s="1501"/>
      <c r="AE58" s="1501"/>
    </row>
    <row r="59" spans="1:31" ht="51" customHeight="1">
      <c r="A59" s="1446"/>
      <c r="B59" s="1517"/>
      <c r="C59" s="1447"/>
      <c r="D59" s="1448"/>
      <c r="E59" s="1449"/>
      <c r="F59" s="1421"/>
      <c r="G59" s="1523"/>
      <c r="H59" s="1426"/>
      <c r="I59" s="1450"/>
      <c r="J59" s="1450"/>
      <c r="K59" s="1452"/>
      <c r="L59" s="1430"/>
      <c r="M59" s="1451"/>
      <c r="N59" s="1542"/>
      <c r="O59" s="1452"/>
      <c r="P59" s="1451"/>
      <c r="Q59" s="1426"/>
      <c r="R59" s="1451"/>
      <c r="S59" s="1451"/>
      <c r="T59" s="1451"/>
      <c r="U59" s="1451"/>
      <c r="V59" s="1426"/>
      <c r="W59" s="1421"/>
      <c r="X59" s="1509"/>
      <c r="Y59" s="1501"/>
      <c r="Z59" s="1501"/>
      <c r="AA59" s="1501"/>
      <c r="AB59" s="1501"/>
      <c r="AC59" s="1501"/>
      <c r="AD59" s="1501"/>
      <c r="AE59" s="1501"/>
    </row>
    <row r="60" spans="1:31" ht="51" customHeight="1">
      <c r="A60" s="1446"/>
      <c r="B60" s="1517"/>
      <c r="C60" s="1447"/>
      <c r="D60" s="1448"/>
      <c r="E60" s="1449"/>
      <c r="F60" s="1421"/>
      <c r="G60" s="1523"/>
      <c r="H60" s="1426"/>
      <c r="I60" s="1450"/>
      <c r="J60" s="1450"/>
      <c r="K60" s="1452"/>
      <c r="L60" s="1430"/>
      <c r="M60" s="1451"/>
      <c r="N60" s="1542"/>
      <c r="O60" s="1452"/>
      <c r="P60" s="1451"/>
      <c r="Q60" s="1426"/>
      <c r="R60" s="1451"/>
      <c r="S60" s="1451"/>
      <c r="T60" s="1451"/>
      <c r="U60" s="1451"/>
      <c r="V60" s="1426"/>
      <c r="W60" s="1421"/>
      <c r="X60" s="1509"/>
      <c r="Y60" s="1501"/>
      <c r="Z60" s="1501"/>
      <c r="AA60" s="1501"/>
      <c r="AB60" s="1501"/>
      <c r="AC60" s="1501"/>
      <c r="AD60" s="1501"/>
      <c r="AE60" s="1501"/>
    </row>
    <row r="61" spans="1:31" ht="33" customHeight="1">
      <c r="A61" s="1446"/>
      <c r="B61" s="1517"/>
      <c r="C61" s="1447"/>
      <c r="D61" s="1448"/>
      <c r="E61" s="1449"/>
      <c r="F61" s="1421"/>
      <c r="G61" s="1523"/>
      <c r="H61" s="1426"/>
      <c r="I61" s="1450"/>
      <c r="J61" s="1450"/>
      <c r="K61" s="1452"/>
      <c r="L61" s="1430"/>
      <c r="M61" s="1451"/>
      <c r="N61" s="1542"/>
      <c r="O61" s="1452"/>
      <c r="P61" s="1451"/>
      <c r="Q61" s="1426"/>
      <c r="R61" s="1451"/>
      <c r="S61" s="1451"/>
      <c r="T61" s="1451"/>
      <c r="U61" s="1451"/>
      <c r="V61" s="1426"/>
      <c r="W61" s="1421"/>
      <c r="X61" s="1509"/>
      <c r="Y61" s="1501"/>
      <c r="Z61" s="1501"/>
      <c r="AA61" s="1501"/>
      <c r="AB61" s="1501"/>
      <c r="AC61" s="1501"/>
      <c r="AD61" s="1501"/>
      <c r="AE61" s="1501"/>
    </row>
    <row r="62" spans="1:31" ht="15" customHeight="1">
      <c r="A62" s="1446"/>
      <c r="B62" s="1517"/>
      <c r="C62" s="1447"/>
      <c r="D62" s="1448"/>
      <c r="E62" s="1449"/>
      <c r="F62" s="1421"/>
      <c r="G62" s="1523"/>
      <c r="H62" s="1426"/>
      <c r="I62" s="1450"/>
      <c r="J62" s="1450"/>
      <c r="K62" s="1452"/>
      <c r="L62" s="1430"/>
      <c r="M62" s="1451"/>
      <c r="N62" s="1542"/>
      <c r="O62" s="1452"/>
      <c r="P62" s="1451"/>
      <c r="Q62" s="1426"/>
      <c r="R62" s="1451"/>
      <c r="S62" s="1451"/>
      <c r="T62" s="1451"/>
      <c r="U62" s="1451"/>
      <c r="V62" s="1426"/>
      <c r="W62" s="1421"/>
      <c r="X62" s="1509"/>
      <c r="Y62" s="1501"/>
      <c r="Z62" s="1501"/>
      <c r="AA62" s="1501"/>
      <c r="AB62" s="1501"/>
      <c r="AC62" s="1501"/>
      <c r="AD62" s="1501"/>
      <c r="AE62" s="1501"/>
    </row>
    <row r="63" spans="1:31" ht="58.5" customHeight="1">
      <c r="A63" s="1446"/>
      <c r="B63" s="1517"/>
      <c r="C63" s="1447"/>
      <c r="D63" s="1448"/>
      <c r="E63" s="1449"/>
      <c r="F63" s="1421"/>
      <c r="G63" s="1523"/>
      <c r="H63" s="1426"/>
      <c r="I63" s="1450"/>
      <c r="J63" s="1450"/>
      <c r="K63" s="1452"/>
      <c r="L63" s="1430"/>
      <c r="M63" s="1451"/>
      <c r="N63" s="1542"/>
      <c r="O63" s="1452"/>
      <c r="P63" s="1451"/>
      <c r="Q63" s="1426"/>
      <c r="R63" s="1451"/>
      <c r="S63" s="1451"/>
      <c r="T63" s="1451"/>
      <c r="U63" s="1451"/>
      <c r="V63" s="1426"/>
      <c r="W63" s="1421"/>
      <c r="X63" s="1509"/>
      <c r="Y63" s="1501"/>
      <c r="Z63" s="1501"/>
      <c r="AA63" s="1501"/>
      <c r="AB63" s="1501"/>
      <c r="AC63" s="1501"/>
      <c r="AD63" s="1501"/>
      <c r="AE63" s="1501"/>
    </row>
    <row r="64" spans="1:31" ht="51" customHeight="1">
      <c r="A64" s="1446"/>
      <c r="B64" s="1517"/>
      <c r="C64" s="1447"/>
      <c r="D64" s="1448"/>
      <c r="E64" s="1449"/>
      <c r="F64" s="1421"/>
      <c r="G64" s="1523"/>
      <c r="H64" s="1426"/>
      <c r="I64" s="1450"/>
      <c r="J64" s="1450"/>
      <c r="K64" s="1452"/>
      <c r="L64" s="1430"/>
      <c r="M64" s="1451"/>
      <c r="N64" s="1542"/>
      <c r="O64" s="1452"/>
      <c r="P64" s="1451"/>
      <c r="Q64" s="1426"/>
      <c r="R64" s="1451"/>
      <c r="S64" s="1451"/>
      <c r="T64" s="1451"/>
      <c r="U64" s="1451"/>
      <c r="V64" s="1426"/>
      <c r="W64" s="1421"/>
      <c r="X64" s="1509"/>
      <c r="Y64" s="1501"/>
      <c r="Z64" s="1501"/>
      <c r="AA64" s="1501"/>
      <c r="AB64" s="1501"/>
      <c r="AC64" s="1501"/>
      <c r="AD64" s="1501"/>
      <c r="AE64" s="1501"/>
    </row>
    <row r="65" spans="1:31" ht="51" customHeight="1">
      <c r="A65" s="1446"/>
      <c r="B65" s="1517"/>
      <c r="C65" s="1447"/>
      <c r="D65" s="1448"/>
      <c r="E65" s="1449"/>
      <c r="F65" s="1421"/>
      <c r="G65" s="1523"/>
      <c r="H65" s="1426"/>
      <c r="I65" s="1450"/>
      <c r="J65" s="1450"/>
      <c r="K65" s="1452"/>
      <c r="L65" s="1430"/>
      <c r="M65" s="1451"/>
      <c r="N65" s="1542"/>
      <c r="O65" s="1452"/>
      <c r="P65" s="1451"/>
      <c r="Q65" s="1426"/>
      <c r="R65" s="1451"/>
      <c r="S65" s="1451"/>
      <c r="T65" s="1451"/>
      <c r="U65" s="1451"/>
      <c r="V65" s="1426"/>
      <c r="W65" s="1421"/>
      <c r="X65" s="1509"/>
      <c r="Y65" s="1501"/>
      <c r="Z65" s="1501"/>
      <c r="AA65" s="1501"/>
      <c r="AB65" s="1501"/>
      <c r="AC65" s="1501"/>
      <c r="AD65" s="1501"/>
      <c r="AE65" s="1501"/>
    </row>
    <row r="66" spans="1:31" ht="39" customHeight="1">
      <c r="A66" s="1446"/>
      <c r="B66" s="1517"/>
      <c r="C66" s="1447"/>
      <c r="D66" s="1448"/>
      <c r="E66" s="1449"/>
      <c r="F66" s="1421"/>
      <c r="G66" s="1523"/>
      <c r="H66" s="1426"/>
      <c r="I66" s="1450"/>
      <c r="J66" s="1450"/>
      <c r="K66" s="1452"/>
      <c r="L66" s="1430"/>
      <c r="M66" s="1451"/>
      <c r="N66" s="1542"/>
      <c r="O66" s="1452"/>
      <c r="P66" s="1451"/>
      <c r="Q66" s="1426"/>
      <c r="R66" s="1451"/>
      <c r="S66" s="1451"/>
      <c r="T66" s="1451"/>
      <c r="U66" s="1451"/>
      <c r="V66" s="1426"/>
      <c r="W66" s="1421"/>
      <c r="X66" s="1509"/>
      <c r="Y66" s="1501"/>
      <c r="Z66" s="1501"/>
      <c r="AA66" s="1501"/>
      <c r="AB66" s="1501"/>
      <c r="AC66" s="1501"/>
      <c r="AD66" s="1501"/>
      <c r="AE66" s="1501"/>
    </row>
    <row r="67" spans="1:31" ht="51" customHeight="1">
      <c r="A67" s="1446"/>
      <c r="B67" s="1517"/>
      <c r="C67" s="1447"/>
      <c r="D67" s="1448"/>
      <c r="E67" s="1449"/>
      <c r="F67" s="1421"/>
      <c r="G67" s="1523"/>
      <c r="H67" s="1426"/>
      <c r="I67" s="1450"/>
      <c r="J67" s="1450"/>
      <c r="K67" s="1452"/>
      <c r="L67" s="1430"/>
      <c r="M67" s="1451"/>
      <c r="N67" s="1542"/>
      <c r="O67" s="1452"/>
      <c r="P67" s="1451"/>
      <c r="Q67" s="1426"/>
      <c r="R67" s="1451"/>
      <c r="S67" s="1451"/>
      <c r="T67" s="1451"/>
      <c r="U67" s="1451"/>
      <c r="V67" s="1426"/>
      <c r="W67" s="1421"/>
      <c r="X67" s="1509"/>
      <c r="Y67" s="1501"/>
      <c r="Z67" s="1501"/>
      <c r="AA67" s="1501"/>
      <c r="AB67" s="1501"/>
      <c r="AC67" s="1501"/>
      <c r="AD67" s="1501"/>
      <c r="AE67" s="1501"/>
    </row>
    <row r="68" spans="1:31" ht="51" customHeight="1">
      <c r="A68" s="1446"/>
      <c r="B68" s="1517"/>
      <c r="C68" s="1447"/>
      <c r="D68" s="1448"/>
      <c r="E68" s="1449"/>
      <c r="F68" s="1421"/>
      <c r="G68" s="1523"/>
      <c r="H68" s="1426"/>
      <c r="I68" s="1450"/>
      <c r="J68" s="1450"/>
      <c r="K68" s="1452"/>
      <c r="L68" s="1430"/>
      <c r="M68" s="1451"/>
      <c r="N68" s="1542"/>
      <c r="O68" s="1452"/>
      <c r="P68" s="1451"/>
      <c r="Q68" s="1426"/>
      <c r="R68" s="1451"/>
      <c r="S68" s="1451"/>
      <c r="T68" s="1451"/>
      <c r="U68" s="1451"/>
      <c r="V68" s="1426"/>
      <c r="W68" s="1421"/>
      <c r="X68" s="1509"/>
      <c r="Y68" s="1501"/>
      <c r="Z68" s="1501"/>
      <c r="AA68" s="1501"/>
      <c r="AB68" s="1501"/>
      <c r="AC68" s="1501"/>
      <c r="AD68" s="1501"/>
      <c r="AE68" s="1501"/>
    </row>
    <row r="69" spans="1:31" ht="51" customHeight="1">
      <c r="A69" s="1446"/>
      <c r="B69" s="1517"/>
      <c r="C69" s="1447"/>
      <c r="D69" s="1448"/>
      <c r="E69" s="1449"/>
      <c r="F69" s="1421"/>
      <c r="G69" s="1523"/>
      <c r="H69" s="1426"/>
      <c r="I69" s="1450"/>
      <c r="J69" s="1450"/>
      <c r="K69" s="1452"/>
      <c r="L69" s="1430"/>
      <c r="M69" s="1451"/>
      <c r="N69" s="1542"/>
      <c r="O69" s="1452"/>
      <c r="P69" s="1451"/>
      <c r="Q69" s="1426"/>
      <c r="R69" s="1451"/>
      <c r="S69" s="1451"/>
      <c r="T69" s="1451"/>
      <c r="U69" s="1451"/>
      <c r="V69" s="1426"/>
      <c r="W69" s="1421"/>
      <c r="X69" s="1509"/>
      <c r="Y69" s="1501"/>
      <c r="Z69" s="1501"/>
      <c r="AA69" s="1501"/>
      <c r="AB69" s="1501"/>
      <c r="AC69" s="1501"/>
      <c r="AD69" s="1501"/>
      <c r="AE69" s="1501"/>
    </row>
    <row r="70" spans="1:31" ht="51" customHeight="1">
      <c r="A70" s="1446"/>
      <c r="B70" s="1517"/>
      <c r="C70" s="1447"/>
      <c r="D70" s="1448"/>
      <c r="E70" s="1449"/>
      <c r="F70" s="1421"/>
      <c r="G70" s="1523"/>
      <c r="H70" s="1426"/>
      <c r="I70" s="1450"/>
      <c r="J70" s="1450"/>
      <c r="K70" s="1452"/>
      <c r="L70" s="1430"/>
      <c r="M70" s="1451"/>
      <c r="N70" s="1542"/>
      <c r="O70" s="1452"/>
      <c r="P70" s="1451"/>
      <c r="Q70" s="1426"/>
      <c r="R70" s="1451"/>
      <c r="S70" s="1451"/>
      <c r="T70" s="1451"/>
      <c r="U70" s="1451"/>
      <c r="V70" s="1426"/>
      <c r="W70" s="1421"/>
      <c r="X70" s="1509"/>
      <c r="Y70" s="1501"/>
      <c r="Z70" s="1501"/>
      <c r="AA70" s="1501"/>
      <c r="AB70" s="1501"/>
      <c r="AC70" s="1501"/>
      <c r="AD70" s="1501"/>
      <c r="AE70" s="1501"/>
    </row>
    <row r="71" spans="1:31" ht="51" customHeight="1">
      <c r="A71" s="1446"/>
      <c r="B71" s="1517"/>
      <c r="C71" s="1447"/>
      <c r="D71" s="1448"/>
      <c r="E71" s="1449"/>
      <c r="F71" s="1421"/>
      <c r="G71" s="1523"/>
      <c r="H71" s="1426"/>
      <c r="I71" s="1450"/>
      <c r="J71" s="1450"/>
      <c r="K71" s="1452"/>
      <c r="L71" s="1430"/>
      <c r="M71" s="1451"/>
      <c r="N71" s="1542"/>
      <c r="O71" s="1452"/>
      <c r="P71" s="1451"/>
      <c r="Q71" s="1426"/>
      <c r="R71" s="1451"/>
      <c r="S71" s="1451"/>
      <c r="T71" s="1451"/>
      <c r="U71" s="1451"/>
      <c r="V71" s="1426"/>
      <c r="W71" s="1421"/>
      <c r="X71" s="1509"/>
      <c r="Y71" s="1501"/>
      <c r="Z71" s="1501"/>
      <c r="AA71" s="1501"/>
      <c r="AB71" s="1501"/>
      <c r="AC71" s="1501"/>
      <c r="AD71" s="1501"/>
      <c r="AE71" s="1501"/>
    </row>
    <row r="72" spans="1:31" ht="51" customHeight="1">
      <c r="A72" s="1446"/>
      <c r="B72" s="1517"/>
      <c r="C72" s="1447"/>
      <c r="D72" s="1448"/>
      <c r="E72" s="1449"/>
      <c r="F72" s="1421"/>
      <c r="G72" s="1523"/>
      <c r="H72" s="1426"/>
      <c r="I72" s="1450"/>
      <c r="J72" s="1450"/>
      <c r="K72" s="1452"/>
      <c r="L72" s="1430"/>
      <c r="M72" s="1451"/>
      <c r="N72" s="1542"/>
      <c r="O72" s="1452"/>
      <c r="P72" s="1451"/>
      <c r="Q72" s="1426"/>
      <c r="R72" s="1451"/>
      <c r="S72" s="1451"/>
      <c r="T72" s="1451"/>
      <c r="U72" s="1451"/>
      <c r="V72" s="1426"/>
      <c r="W72" s="1421"/>
      <c r="X72" s="1509"/>
      <c r="Y72" s="1501"/>
      <c r="Z72" s="1501"/>
      <c r="AA72" s="1501"/>
      <c r="AB72" s="1501"/>
      <c r="AC72" s="1501"/>
      <c r="AD72" s="1501"/>
      <c r="AE72" s="1501"/>
    </row>
    <row r="73" spans="1:31" ht="51" customHeight="1">
      <c r="A73" s="1446"/>
      <c r="B73" s="1517"/>
      <c r="C73" s="1447"/>
      <c r="D73" s="1448"/>
      <c r="E73" s="1449"/>
      <c r="F73" s="1421"/>
      <c r="G73" s="1523"/>
      <c r="H73" s="1426"/>
      <c r="I73" s="1450"/>
      <c r="J73" s="1450"/>
      <c r="K73" s="1452"/>
      <c r="L73" s="1430"/>
      <c r="M73" s="1451"/>
      <c r="N73" s="1542"/>
      <c r="O73" s="1452"/>
      <c r="P73" s="1451"/>
      <c r="Q73" s="1426"/>
      <c r="R73" s="1451"/>
      <c r="S73" s="1451"/>
      <c r="T73" s="1451"/>
      <c r="U73" s="1451"/>
      <c r="V73" s="1426"/>
      <c r="W73" s="1421"/>
      <c r="X73" s="1509"/>
      <c r="Y73" s="1501"/>
      <c r="Z73" s="1501"/>
      <c r="AA73" s="1501"/>
      <c r="AB73" s="1501"/>
      <c r="AC73" s="1501"/>
      <c r="AD73" s="1501"/>
      <c r="AE73" s="1501"/>
    </row>
    <row r="74" spans="1:31" ht="60" customHeight="1">
      <c r="A74" s="1446"/>
      <c r="B74" s="1517"/>
      <c r="C74" s="1447"/>
      <c r="D74" s="1448"/>
      <c r="E74" s="1449"/>
      <c r="F74" s="1421"/>
      <c r="G74" s="1523"/>
      <c r="H74" s="1426"/>
      <c r="I74" s="1450"/>
      <c r="J74" s="1450"/>
      <c r="K74" s="1452"/>
      <c r="L74" s="1430"/>
      <c r="M74" s="1451"/>
      <c r="N74" s="1542"/>
      <c r="O74" s="1452"/>
      <c r="P74" s="1451"/>
      <c r="Q74" s="1426"/>
      <c r="R74" s="1451"/>
      <c r="S74" s="1451"/>
      <c r="T74" s="1451"/>
      <c r="U74" s="1451"/>
      <c r="V74" s="1426"/>
      <c r="W74" s="1421"/>
      <c r="X74" s="1509"/>
      <c r="Y74" s="1501"/>
      <c r="Z74" s="1501"/>
      <c r="AA74" s="1501"/>
      <c r="AB74" s="1501"/>
      <c r="AC74" s="1501"/>
      <c r="AD74" s="1501"/>
      <c r="AE74" s="1501"/>
    </row>
    <row r="75" spans="1:31" ht="51" customHeight="1">
      <c r="A75" s="1446"/>
      <c r="B75" s="1517"/>
      <c r="C75" s="1447"/>
      <c r="D75" s="1448"/>
      <c r="E75" s="1449"/>
      <c r="F75" s="1421"/>
      <c r="G75" s="1523"/>
      <c r="H75" s="1426"/>
      <c r="I75" s="1450"/>
      <c r="J75" s="1450"/>
      <c r="K75" s="1452"/>
      <c r="L75" s="1430"/>
      <c r="M75" s="1451"/>
      <c r="N75" s="1542"/>
      <c r="O75" s="1452"/>
      <c r="P75" s="1451"/>
      <c r="Q75" s="1426"/>
      <c r="R75" s="1451"/>
      <c r="S75" s="1451"/>
      <c r="T75" s="1451"/>
      <c r="U75" s="1451"/>
      <c r="V75" s="1426"/>
      <c r="W75" s="1421"/>
      <c r="X75" s="1509"/>
      <c r="Y75" s="1501"/>
      <c r="Z75" s="1501"/>
      <c r="AA75" s="1501"/>
      <c r="AB75" s="1501"/>
      <c r="AC75" s="1501"/>
      <c r="AD75" s="1501"/>
      <c r="AE75" s="1501"/>
    </row>
    <row r="76" spans="1:31" ht="51" customHeight="1">
      <c r="A76" s="1446"/>
      <c r="B76" s="1517"/>
      <c r="C76" s="1447"/>
      <c r="D76" s="1448"/>
      <c r="E76" s="1449"/>
      <c r="F76" s="1421"/>
      <c r="G76" s="1523"/>
      <c r="H76" s="1426"/>
      <c r="I76" s="1450"/>
      <c r="J76" s="1450"/>
      <c r="K76" s="1452"/>
      <c r="L76" s="1430"/>
      <c r="M76" s="1451"/>
      <c r="N76" s="1542"/>
      <c r="O76" s="1452"/>
      <c r="P76" s="1451"/>
      <c r="Q76" s="1426"/>
      <c r="R76" s="1451"/>
      <c r="S76" s="1451"/>
      <c r="T76" s="1451"/>
      <c r="U76" s="1451"/>
      <c r="V76" s="1426"/>
      <c r="W76" s="1421"/>
      <c r="X76" s="1509"/>
      <c r="Y76" s="1501"/>
      <c r="Z76" s="1501"/>
      <c r="AA76" s="1501"/>
      <c r="AB76" s="1501"/>
      <c r="AC76" s="1501"/>
      <c r="AD76" s="1501"/>
      <c r="AE76" s="1501"/>
    </row>
    <row r="77" spans="1:31" ht="51" customHeight="1">
      <c r="A77" s="1446"/>
      <c r="B77" s="1517"/>
      <c r="C77" s="1447"/>
      <c r="D77" s="1448"/>
      <c r="E77" s="1449"/>
      <c r="F77" s="1421"/>
      <c r="G77" s="1523"/>
      <c r="H77" s="1426"/>
      <c r="I77" s="1450"/>
      <c r="J77" s="1450"/>
      <c r="K77" s="1452"/>
      <c r="L77" s="1430"/>
      <c r="M77" s="1451"/>
      <c r="N77" s="1542"/>
      <c r="O77" s="1452"/>
      <c r="P77" s="1451"/>
      <c r="Q77" s="1426"/>
      <c r="R77" s="1451"/>
      <c r="S77" s="1451"/>
      <c r="T77" s="1451"/>
      <c r="U77" s="1451"/>
      <c r="V77" s="1426"/>
      <c r="W77" s="1421"/>
      <c r="X77" s="1509"/>
      <c r="Y77" s="1501"/>
      <c r="Z77" s="1501"/>
      <c r="AA77" s="1501"/>
      <c r="AB77" s="1501"/>
      <c r="AC77" s="1501"/>
      <c r="AD77" s="1501"/>
      <c r="AE77" s="1501"/>
    </row>
    <row r="78" spans="1:31" ht="51" customHeight="1">
      <c r="A78" s="1446"/>
      <c r="B78" s="1517"/>
      <c r="C78" s="1447"/>
      <c r="D78" s="1448"/>
      <c r="E78" s="1449"/>
      <c r="F78" s="1421"/>
      <c r="G78" s="1523"/>
      <c r="H78" s="1426"/>
      <c r="I78" s="1450"/>
      <c r="J78" s="1450"/>
      <c r="K78" s="1452"/>
      <c r="L78" s="1430"/>
      <c r="M78" s="1451"/>
      <c r="N78" s="1542"/>
      <c r="O78" s="1452"/>
      <c r="P78" s="1451"/>
      <c r="Q78" s="1426"/>
      <c r="R78" s="1451"/>
      <c r="S78" s="1451"/>
      <c r="T78" s="1451"/>
      <c r="U78" s="1451"/>
      <c r="V78" s="1426"/>
      <c r="W78" s="1421"/>
      <c r="X78" s="1509"/>
      <c r="Y78" s="1501"/>
      <c r="Z78" s="1501"/>
      <c r="AA78" s="1501"/>
      <c r="AB78" s="1501"/>
      <c r="AC78" s="1501"/>
      <c r="AD78" s="1501"/>
      <c r="AE78" s="1501"/>
    </row>
    <row r="79" spans="1:31" ht="51" customHeight="1">
      <c r="A79" s="1446"/>
      <c r="B79" s="1517"/>
      <c r="C79" s="1447"/>
      <c r="D79" s="1448"/>
      <c r="E79" s="1449"/>
      <c r="F79" s="1421"/>
      <c r="G79" s="1523"/>
      <c r="H79" s="1426"/>
      <c r="I79" s="1450"/>
      <c r="J79" s="1450"/>
      <c r="K79" s="1452"/>
      <c r="L79" s="1430"/>
      <c r="M79" s="1451"/>
      <c r="N79" s="1542"/>
      <c r="O79" s="1452"/>
      <c r="P79" s="1451"/>
      <c r="Q79" s="1426"/>
      <c r="R79" s="1451"/>
      <c r="S79" s="1451"/>
      <c r="T79" s="1451"/>
      <c r="U79" s="1451"/>
      <c r="V79" s="1426"/>
      <c r="W79" s="1421"/>
      <c r="X79" s="1509"/>
      <c r="Y79" s="1501"/>
      <c r="Z79" s="1501"/>
      <c r="AA79" s="1501"/>
      <c r="AB79" s="1501"/>
      <c r="AC79" s="1501"/>
      <c r="AD79" s="1501"/>
      <c r="AE79" s="1501"/>
    </row>
    <row r="80" spans="1:31" ht="51" customHeight="1">
      <c r="A80" s="1446"/>
      <c r="B80" s="1517"/>
      <c r="C80" s="1447"/>
      <c r="D80" s="1448"/>
      <c r="E80" s="1449"/>
      <c r="F80" s="1421"/>
      <c r="G80" s="1523"/>
      <c r="H80" s="1426"/>
      <c r="I80" s="1450"/>
      <c r="J80" s="1450"/>
      <c r="K80" s="1452"/>
      <c r="L80" s="1430"/>
      <c r="M80" s="1451"/>
      <c r="N80" s="1542"/>
      <c r="O80" s="1452"/>
      <c r="P80" s="1451"/>
      <c r="Q80" s="1426"/>
      <c r="R80" s="1451"/>
      <c r="S80" s="1451"/>
      <c r="T80" s="1451"/>
      <c r="U80" s="1451"/>
      <c r="V80" s="1426"/>
      <c r="W80" s="1421"/>
      <c r="X80" s="1509"/>
      <c r="Y80" s="1501"/>
      <c r="Z80" s="1501"/>
      <c r="AA80" s="1501"/>
      <c r="AB80" s="1501"/>
      <c r="AC80" s="1501"/>
      <c r="AD80" s="1501"/>
      <c r="AE80" s="1501"/>
    </row>
    <row r="81" spans="1:31" ht="51" customHeight="1">
      <c r="A81" s="1446"/>
      <c r="B81" s="1517"/>
      <c r="C81" s="1447"/>
      <c r="D81" s="1448"/>
      <c r="E81" s="1449"/>
      <c r="F81" s="1421"/>
      <c r="G81" s="1523"/>
      <c r="H81" s="1426"/>
      <c r="I81" s="1450"/>
      <c r="J81" s="1450"/>
      <c r="K81" s="1452"/>
      <c r="L81" s="1430"/>
      <c r="M81" s="1451"/>
      <c r="N81" s="1542"/>
      <c r="O81" s="1452"/>
      <c r="P81" s="1451"/>
      <c r="Q81" s="1426"/>
      <c r="R81" s="1451"/>
      <c r="S81" s="1451"/>
      <c r="T81" s="1451"/>
      <c r="U81" s="1451"/>
      <c r="V81" s="1426"/>
      <c r="W81" s="1421"/>
      <c r="X81" s="1509"/>
      <c r="Y81" s="1501"/>
      <c r="Z81" s="1501"/>
      <c r="AA81" s="1501"/>
      <c r="AB81" s="1501"/>
      <c r="AC81" s="1501"/>
      <c r="AD81" s="1501"/>
      <c r="AE81" s="1501"/>
    </row>
    <row r="82" spans="1:31" ht="51" customHeight="1">
      <c r="A82" s="1446"/>
      <c r="B82" s="1517"/>
      <c r="C82" s="1447"/>
      <c r="D82" s="1448"/>
      <c r="E82" s="1449"/>
      <c r="F82" s="1421"/>
      <c r="G82" s="1523"/>
      <c r="H82" s="1426"/>
      <c r="I82" s="1450"/>
      <c r="J82" s="1450"/>
      <c r="K82" s="1452"/>
      <c r="L82" s="1430"/>
      <c r="M82" s="1451"/>
      <c r="N82" s="1542"/>
      <c r="O82" s="1452"/>
      <c r="P82" s="1451"/>
      <c r="Q82" s="1426"/>
      <c r="R82" s="1451"/>
      <c r="S82" s="1451"/>
      <c r="T82" s="1451"/>
      <c r="U82" s="1451"/>
      <c r="V82" s="1426"/>
      <c r="W82" s="1421"/>
      <c r="X82" s="1509"/>
      <c r="Y82" s="1501"/>
      <c r="Z82" s="1501"/>
      <c r="AA82" s="1501"/>
      <c r="AB82" s="1501"/>
      <c r="AC82" s="1501"/>
      <c r="AD82" s="1501"/>
      <c r="AE82" s="1501"/>
    </row>
    <row r="83" spans="1:31" ht="51" customHeight="1">
      <c r="A83" s="1446"/>
      <c r="B83" s="1517"/>
      <c r="C83" s="1447"/>
      <c r="D83" s="1448"/>
      <c r="E83" s="1449"/>
      <c r="F83" s="1421"/>
      <c r="G83" s="1523"/>
      <c r="H83" s="1426"/>
      <c r="I83" s="1450"/>
      <c r="J83" s="1450"/>
      <c r="K83" s="1452"/>
      <c r="L83" s="1430"/>
      <c r="M83" s="1451"/>
      <c r="N83" s="1542"/>
      <c r="O83" s="1452"/>
      <c r="P83" s="1451"/>
      <c r="Q83" s="1426"/>
      <c r="R83" s="1451"/>
      <c r="S83" s="1451"/>
      <c r="T83" s="1451"/>
      <c r="U83" s="1451"/>
      <c r="V83" s="1426"/>
      <c r="W83" s="1421"/>
      <c r="X83" s="1509"/>
      <c r="Y83" s="1501"/>
      <c r="Z83" s="1501"/>
      <c r="AA83" s="1501"/>
      <c r="AB83" s="1501"/>
      <c r="AC83" s="1501"/>
      <c r="AD83" s="1501"/>
      <c r="AE83" s="1501"/>
    </row>
    <row r="84" spans="1:31" ht="51" customHeight="1">
      <c r="A84" s="1446"/>
      <c r="B84" s="1517"/>
      <c r="C84" s="1447"/>
      <c r="D84" s="1448"/>
      <c r="E84" s="1449"/>
      <c r="F84" s="1421"/>
      <c r="G84" s="1523"/>
      <c r="H84" s="1426"/>
      <c r="I84" s="1450"/>
      <c r="J84" s="1450"/>
      <c r="K84" s="1452"/>
      <c r="L84" s="1430"/>
      <c r="M84" s="1451"/>
      <c r="N84" s="1542"/>
      <c r="O84" s="1452"/>
      <c r="P84" s="1451"/>
      <c r="Q84" s="1426"/>
      <c r="R84" s="1451"/>
      <c r="S84" s="1451"/>
      <c r="T84" s="1451"/>
      <c r="U84" s="1451"/>
      <c r="V84" s="1426"/>
      <c r="W84" s="1421"/>
      <c r="X84" s="1509"/>
      <c r="Y84" s="1501"/>
      <c r="Z84" s="1501"/>
      <c r="AA84" s="1501"/>
      <c r="AB84" s="1501"/>
      <c r="AC84" s="1501"/>
      <c r="AD84" s="1501"/>
      <c r="AE84" s="1501"/>
    </row>
    <row r="85" spans="1:31" ht="51" customHeight="1">
      <c r="A85" s="1446"/>
      <c r="B85" s="1517"/>
      <c r="C85" s="1447"/>
      <c r="D85" s="1448"/>
      <c r="E85" s="1449"/>
      <c r="F85" s="1421"/>
      <c r="G85" s="1523"/>
      <c r="H85" s="1426"/>
      <c r="I85" s="1450"/>
      <c r="J85" s="1450"/>
      <c r="K85" s="1452"/>
      <c r="L85" s="1430"/>
      <c r="M85" s="1451"/>
      <c r="N85" s="1542"/>
      <c r="O85" s="1452"/>
      <c r="P85" s="1451"/>
      <c r="Q85" s="1426"/>
      <c r="R85" s="1451"/>
      <c r="S85" s="1451"/>
      <c r="T85" s="1451"/>
      <c r="U85" s="1451"/>
      <c r="V85" s="1426"/>
      <c r="W85" s="1421"/>
      <c r="X85" s="1509"/>
      <c r="Y85" s="1501"/>
      <c r="Z85" s="1501"/>
      <c r="AA85" s="1501"/>
      <c r="AB85" s="1501"/>
      <c r="AC85" s="1501"/>
      <c r="AD85" s="1501"/>
      <c r="AE85" s="1501"/>
    </row>
    <row r="86" spans="1:31" ht="51" customHeight="1">
      <c r="A86" s="1446"/>
      <c r="B86" s="1517"/>
      <c r="C86" s="1447"/>
      <c r="D86" s="1448"/>
      <c r="E86" s="1449"/>
      <c r="F86" s="1421"/>
      <c r="G86" s="1523"/>
      <c r="H86" s="1426"/>
      <c r="I86" s="1450"/>
      <c r="J86" s="1450"/>
      <c r="K86" s="1452"/>
      <c r="L86" s="1430"/>
      <c r="M86" s="1451"/>
      <c r="N86" s="1542"/>
      <c r="O86" s="1452"/>
      <c r="P86" s="1451"/>
      <c r="Q86" s="1426"/>
      <c r="R86" s="1451"/>
      <c r="S86" s="1451"/>
      <c r="T86" s="1451"/>
      <c r="U86" s="1451"/>
      <c r="V86" s="1426"/>
      <c r="W86" s="1421"/>
      <c r="X86" s="1509"/>
      <c r="Y86" s="1501"/>
      <c r="Z86" s="1501"/>
      <c r="AA86" s="1501"/>
      <c r="AB86" s="1501"/>
      <c r="AC86" s="1501"/>
      <c r="AD86" s="1501"/>
      <c r="AE86" s="1501"/>
    </row>
    <row r="87" spans="1:31" ht="51" customHeight="1">
      <c r="A87" s="1446"/>
      <c r="B87" s="1517"/>
      <c r="C87" s="1447"/>
      <c r="D87" s="1448"/>
      <c r="E87" s="1449"/>
      <c r="F87" s="1421"/>
      <c r="G87" s="1523"/>
      <c r="H87" s="1426"/>
      <c r="I87" s="1450"/>
      <c r="J87" s="1450"/>
      <c r="K87" s="1452"/>
      <c r="L87" s="1430"/>
      <c r="M87" s="1451"/>
      <c r="N87" s="1542"/>
      <c r="O87" s="1452"/>
      <c r="P87" s="1451"/>
      <c r="Q87" s="1426"/>
      <c r="R87" s="1451"/>
      <c r="S87" s="1451"/>
      <c r="T87" s="1451"/>
      <c r="U87" s="1451"/>
      <c r="V87" s="1426"/>
      <c r="W87" s="1421"/>
      <c r="X87" s="1509"/>
      <c r="Y87" s="1501"/>
      <c r="Z87" s="1501"/>
      <c r="AA87" s="1501"/>
      <c r="AB87" s="1501"/>
      <c r="AC87" s="1501"/>
      <c r="AD87" s="1501"/>
      <c r="AE87" s="1501"/>
    </row>
    <row r="88" spans="1:31" ht="51" customHeight="1">
      <c r="A88" s="1446"/>
      <c r="B88" s="1517"/>
      <c r="C88" s="1447"/>
      <c r="D88" s="1448"/>
      <c r="E88" s="1449"/>
      <c r="F88" s="1421"/>
      <c r="G88" s="1523"/>
      <c r="H88" s="1426"/>
      <c r="I88" s="1450"/>
      <c r="J88" s="1450"/>
      <c r="K88" s="1452"/>
      <c r="L88" s="1430"/>
      <c r="M88" s="1451"/>
      <c r="N88" s="1542"/>
      <c r="O88" s="1452"/>
      <c r="P88" s="1451"/>
      <c r="Q88" s="1426"/>
      <c r="R88" s="1451"/>
      <c r="S88" s="1451"/>
      <c r="T88" s="1451"/>
      <c r="U88" s="1451"/>
      <c r="V88" s="1426"/>
      <c r="W88" s="1421"/>
      <c r="X88" s="1509"/>
      <c r="Y88" s="1501"/>
      <c r="Z88" s="1501"/>
      <c r="AA88" s="1501"/>
      <c r="AB88" s="1501"/>
      <c r="AC88" s="1501"/>
      <c r="AD88" s="1501"/>
      <c r="AE88" s="1501"/>
    </row>
    <row r="89" spans="1:31" ht="51" customHeight="1">
      <c r="A89" s="1446"/>
      <c r="B89" s="1517"/>
      <c r="C89" s="1447"/>
      <c r="D89" s="1448"/>
      <c r="E89" s="1449"/>
      <c r="F89" s="1421"/>
      <c r="G89" s="1523"/>
      <c r="H89" s="1426"/>
      <c r="I89" s="1450"/>
      <c r="J89" s="1450"/>
      <c r="K89" s="1452"/>
      <c r="L89" s="1430"/>
      <c r="M89" s="1451"/>
      <c r="N89" s="1542"/>
      <c r="O89" s="1452"/>
      <c r="P89" s="1451"/>
      <c r="Q89" s="1426"/>
      <c r="R89" s="1451"/>
      <c r="S89" s="1451"/>
      <c r="T89" s="1451"/>
      <c r="U89" s="1451"/>
      <c r="V89" s="1426"/>
      <c r="W89" s="1421"/>
      <c r="X89" s="1509"/>
      <c r="Y89" s="1501"/>
      <c r="Z89" s="1501"/>
      <c r="AA89" s="1501"/>
      <c r="AB89" s="1501"/>
      <c r="AC89" s="1501"/>
      <c r="AD89" s="1501"/>
      <c r="AE89" s="1501"/>
    </row>
    <row r="90" spans="1:31" ht="51" customHeight="1">
      <c r="A90" s="1446"/>
      <c r="B90" s="1517"/>
      <c r="C90" s="1447"/>
      <c r="D90" s="1448"/>
      <c r="E90" s="1449"/>
      <c r="F90" s="1421"/>
      <c r="G90" s="1523"/>
      <c r="H90" s="1426"/>
      <c r="I90" s="1450"/>
      <c r="J90" s="1450"/>
      <c r="K90" s="1452"/>
      <c r="L90" s="1430"/>
      <c r="M90" s="1451"/>
      <c r="N90" s="1542"/>
      <c r="O90" s="1452"/>
      <c r="P90" s="1451"/>
      <c r="Q90" s="1426"/>
      <c r="R90" s="1451"/>
      <c r="S90" s="1451"/>
      <c r="T90" s="1451"/>
      <c r="U90" s="1451"/>
      <c r="V90" s="1426"/>
      <c r="W90" s="1421"/>
      <c r="X90" s="1509"/>
      <c r="Y90" s="1501"/>
      <c r="Z90" s="1501"/>
      <c r="AA90" s="1501"/>
      <c r="AB90" s="1501"/>
      <c r="AC90" s="1501"/>
      <c r="AD90" s="1501"/>
      <c r="AE90" s="1501"/>
    </row>
    <row r="91" spans="1:31" ht="51" customHeight="1">
      <c r="A91" s="1446"/>
      <c r="B91" s="1517"/>
      <c r="C91" s="1447"/>
      <c r="D91" s="1448"/>
      <c r="E91" s="1449"/>
      <c r="F91" s="1421"/>
      <c r="G91" s="1523"/>
      <c r="H91" s="1426"/>
      <c r="I91" s="1450"/>
      <c r="J91" s="1450"/>
      <c r="K91" s="1452"/>
      <c r="L91" s="1430"/>
      <c r="M91" s="1451"/>
      <c r="N91" s="1542"/>
      <c r="O91" s="1452"/>
      <c r="P91" s="1451"/>
      <c r="Q91" s="1426"/>
      <c r="R91" s="1451"/>
      <c r="S91" s="1451"/>
      <c r="T91" s="1451"/>
      <c r="U91" s="1451"/>
      <c r="V91" s="1426"/>
      <c r="W91" s="1421"/>
      <c r="X91" s="1509"/>
      <c r="Y91" s="1501"/>
      <c r="Z91" s="1501"/>
      <c r="AA91" s="1501"/>
      <c r="AB91" s="1501"/>
      <c r="AC91" s="1501"/>
      <c r="AD91" s="1501"/>
      <c r="AE91" s="1501"/>
    </row>
    <row r="92" spans="1:31" ht="51" customHeight="1">
      <c r="A92" s="1446"/>
      <c r="B92" s="1517"/>
      <c r="C92" s="1447"/>
      <c r="D92" s="1448"/>
      <c r="E92" s="1449"/>
      <c r="F92" s="1421"/>
      <c r="G92" s="1523"/>
      <c r="H92" s="1426"/>
      <c r="I92" s="1450"/>
      <c r="J92" s="1450"/>
      <c r="K92" s="1452"/>
      <c r="L92" s="1430"/>
      <c r="M92" s="1451"/>
      <c r="N92" s="1542"/>
      <c r="O92" s="1452"/>
      <c r="P92" s="1451"/>
      <c r="Q92" s="1426"/>
      <c r="R92" s="1451"/>
      <c r="S92" s="1451"/>
      <c r="T92" s="1451"/>
      <c r="U92" s="1451"/>
      <c r="V92" s="1426"/>
      <c r="W92" s="1421"/>
      <c r="X92" s="1509"/>
      <c r="Y92" s="1501"/>
      <c r="Z92" s="1501"/>
      <c r="AA92" s="1501"/>
      <c r="AB92" s="1501"/>
      <c r="AC92" s="1501"/>
      <c r="AD92" s="1501"/>
      <c r="AE92" s="1501"/>
    </row>
    <row r="93" spans="1:31" ht="51" customHeight="1">
      <c r="A93" s="1446"/>
      <c r="B93" s="1517"/>
      <c r="C93" s="1447"/>
      <c r="D93" s="1448"/>
      <c r="E93" s="1449"/>
      <c r="F93" s="1421"/>
      <c r="G93" s="1523"/>
      <c r="H93" s="1426"/>
      <c r="I93" s="1450"/>
      <c r="J93" s="1450"/>
      <c r="K93" s="1452"/>
      <c r="L93" s="1430"/>
      <c r="M93" s="1451"/>
      <c r="N93" s="1542"/>
      <c r="O93" s="1452"/>
      <c r="P93" s="1451"/>
      <c r="Q93" s="1426"/>
      <c r="R93" s="1451"/>
      <c r="S93" s="1451"/>
      <c r="T93" s="1451"/>
      <c r="U93" s="1451"/>
      <c r="V93" s="1426"/>
      <c r="W93" s="1421"/>
      <c r="X93" s="1509"/>
      <c r="Y93" s="1501"/>
      <c r="Z93" s="1501"/>
      <c r="AA93" s="1501"/>
      <c r="AB93" s="1501"/>
      <c r="AC93" s="1501"/>
      <c r="AD93" s="1501"/>
      <c r="AE93" s="1501"/>
    </row>
    <row r="94" spans="1:31" ht="51" customHeight="1">
      <c r="A94" s="1446"/>
      <c r="B94" s="1517"/>
      <c r="C94" s="1447"/>
      <c r="D94" s="1448"/>
      <c r="E94" s="1449"/>
      <c r="F94" s="1421"/>
      <c r="G94" s="1523"/>
      <c r="H94" s="1426"/>
      <c r="I94" s="1450"/>
      <c r="J94" s="1450"/>
      <c r="K94" s="1452"/>
      <c r="L94" s="1430"/>
      <c r="M94" s="1451"/>
      <c r="N94" s="1542"/>
      <c r="O94" s="1452"/>
      <c r="P94" s="1451"/>
      <c r="Q94" s="1426"/>
      <c r="R94" s="1451"/>
      <c r="S94" s="1451"/>
      <c r="T94" s="1451"/>
      <c r="U94" s="1451"/>
      <c r="V94" s="1426"/>
      <c r="W94" s="1421"/>
      <c r="X94" s="1509"/>
      <c r="Y94" s="1501"/>
      <c r="Z94" s="1501"/>
      <c r="AA94" s="1501"/>
      <c r="AB94" s="1501"/>
      <c r="AC94" s="1501"/>
      <c r="AD94" s="1501"/>
      <c r="AE94" s="1501"/>
    </row>
    <row r="95" spans="1:31" ht="51" customHeight="1">
      <c r="A95" s="1446"/>
      <c r="B95" s="1517"/>
      <c r="C95" s="1447"/>
      <c r="D95" s="1448"/>
      <c r="E95" s="1449"/>
      <c r="F95" s="1421"/>
      <c r="G95" s="1523"/>
      <c r="H95" s="1426"/>
      <c r="I95" s="1450"/>
      <c r="J95" s="1450"/>
      <c r="K95" s="1452"/>
      <c r="L95" s="1430"/>
      <c r="M95" s="1451"/>
      <c r="N95" s="1542"/>
      <c r="O95" s="1452"/>
      <c r="P95" s="1451"/>
      <c r="Q95" s="1426"/>
      <c r="R95" s="1451"/>
      <c r="S95" s="1451"/>
      <c r="T95" s="1451"/>
      <c r="U95" s="1451"/>
      <c r="V95" s="1426"/>
      <c r="W95" s="1421"/>
      <c r="X95" s="1509"/>
      <c r="Y95" s="1501"/>
      <c r="Z95" s="1501"/>
      <c r="AA95" s="1501"/>
      <c r="AB95" s="1501"/>
      <c r="AC95" s="1501"/>
      <c r="AD95" s="1501"/>
      <c r="AE95" s="1501"/>
    </row>
    <row r="96" spans="1:31" ht="51" customHeight="1">
      <c r="A96" s="1446"/>
      <c r="B96" s="1517"/>
      <c r="C96" s="1447"/>
      <c r="D96" s="1448"/>
      <c r="E96" s="1449"/>
      <c r="F96" s="1421"/>
      <c r="G96" s="1523"/>
      <c r="H96" s="1426"/>
      <c r="I96" s="1450"/>
      <c r="J96" s="1450"/>
      <c r="K96" s="1452"/>
      <c r="L96" s="1430"/>
      <c r="M96" s="1451"/>
      <c r="N96" s="1542"/>
      <c r="O96" s="1452"/>
      <c r="P96" s="1451"/>
      <c r="Q96" s="1426"/>
      <c r="R96" s="1451"/>
      <c r="S96" s="1451"/>
      <c r="T96" s="1451"/>
      <c r="U96" s="1451"/>
      <c r="V96" s="1426"/>
      <c r="W96" s="1421"/>
      <c r="X96" s="1509"/>
      <c r="Y96" s="1501"/>
      <c r="Z96" s="1501"/>
      <c r="AA96" s="1501"/>
      <c r="AB96" s="1501"/>
      <c r="AC96" s="1501"/>
      <c r="AD96" s="1501"/>
      <c r="AE96" s="1501"/>
    </row>
    <row r="97" spans="1:31" ht="51" customHeight="1">
      <c r="A97" s="1446"/>
      <c r="B97" s="1517"/>
      <c r="C97" s="1447"/>
      <c r="D97" s="1448"/>
      <c r="E97" s="1449"/>
      <c r="F97" s="1421"/>
      <c r="G97" s="1523"/>
      <c r="H97" s="1426"/>
      <c r="I97" s="1450"/>
      <c r="J97" s="1450"/>
      <c r="K97" s="1452"/>
      <c r="L97" s="1430"/>
      <c r="M97" s="1451"/>
      <c r="N97" s="1542"/>
      <c r="O97" s="1452"/>
      <c r="P97" s="1451"/>
      <c r="Q97" s="1426"/>
      <c r="R97" s="1451"/>
      <c r="S97" s="1451"/>
      <c r="T97" s="1451"/>
      <c r="U97" s="1451"/>
      <c r="V97" s="1426"/>
      <c r="W97" s="1421"/>
      <c r="X97" s="1509"/>
      <c r="Y97" s="1501"/>
      <c r="Z97" s="1501"/>
      <c r="AA97" s="1501"/>
      <c r="AB97" s="1501"/>
      <c r="AC97" s="1501"/>
      <c r="AD97" s="1501"/>
      <c r="AE97" s="1501"/>
    </row>
    <row r="98" spans="1:31" ht="51" customHeight="1">
      <c r="A98" s="1446"/>
      <c r="B98" s="1517"/>
      <c r="C98" s="1447"/>
      <c r="D98" s="1448"/>
      <c r="E98" s="1449"/>
      <c r="F98" s="1421"/>
      <c r="G98" s="1523"/>
      <c r="H98" s="1426"/>
      <c r="I98" s="1450"/>
      <c r="J98" s="1450"/>
      <c r="K98" s="1452"/>
      <c r="L98" s="1430"/>
      <c r="M98" s="1451"/>
      <c r="N98" s="1542"/>
      <c r="O98" s="1452"/>
      <c r="P98" s="1451"/>
      <c r="Q98" s="1426"/>
      <c r="R98" s="1451"/>
      <c r="S98" s="1451"/>
      <c r="T98" s="1451"/>
      <c r="U98" s="1451"/>
      <c r="V98" s="1426"/>
      <c r="W98" s="1421"/>
      <c r="X98" s="1509"/>
      <c r="Y98" s="1501"/>
      <c r="Z98" s="1501"/>
      <c r="AA98" s="1501"/>
      <c r="AB98" s="1501"/>
      <c r="AC98" s="1501"/>
      <c r="AD98" s="1501"/>
      <c r="AE98" s="1501"/>
    </row>
    <row r="99" spans="1:31" ht="51" customHeight="1">
      <c r="A99" s="1446"/>
      <c r="B99" s="1517"/>
      <c r="C99" s="1447"/>
      <c r="D99" s="1448"/>
      <c r="E99" s="1449"/>
      <c r="F99" s="1421"/>
      <c r="G99" s="1523"/>
      <c r="H99" s="1426"/>
      <c r="I99" s="1450"/>
      <c r="J99" s="1450"/>
      <c r="K99" s="1452"/>
      <c r="L99" s="1430"/>
      <c r="M99" s="1451"/>
      <c r="N99" s="1542"/>
      <c r="O99" s="1452"/>
      <c r="P99" s="1451"/>
      <c r="Q99" s="1426"/>
      <c r="R99" s="1451"/>
      <c r="S99" s="1451"/>
      <c r="T99" s="1451"/>
      <c r="U99" s="1451"/>
      <c r="V99" s="1426"/>
      <c r="W99" s="1421"/>
      <c r="X99" s="1509"/>
      <c r="Y99" s="1501"/>
      <c r="Z99" s="1501"/>
      <c r="AA99" s="1501"/>
      <c r="AB99" s="1501"/>
      <c r="AC99" s="1501"/>
      <c r="AD99" s="1501"/>
      <c r="AE99" s="1501"/>
    </row>
    <row r="100" spans="1:31" ht="150" customHeight="1">
      <c r="A100" s="1446"/>
      <c r="B100" s="1517"/>
      <c r="C100" s="1447"/>
      <c r="D100" s="1448"/>
      <c r="E100" s="1449"/>
      <c r="F100" s="1421"/>
      <c r="G100" s="1523"/>
      <c r="H100" s="1426"/>
      <c r="I100" s="1450"/>
      <c r="J100" s="1450"/>
      <c r="K100" s="1452"/>
      <c r="L100" s="1430"/>
      <c r="M100" s="1451"/>
      <c r="N100" s="1542"/>
      <c r="O100" s="1452"/>
      <c r="P100" s="1451"/>
      <c r="Q100" s="1426"/>
      <c r="R100" s="1451"/>
      <c r="S100" s="1451"/>
      <c r="T100" s="1451"/>
      <c r="U100" s="1451"/>
      <c r="V100" s="1426"/>
      <c r="W100" s="1421"/>
      <c r="X100" s="1509"/>
      <c r="Y100" s="1501"/>
      <c r="Z100" s="1501"/>
      <c r="AA100" s="1501"/>
      <c r="AB100" s="1501"/>
      <c r="AC100" s="1501"/>
      <c r="AD100" s="1501"/>
      <c r="AE100" s="1501"/>
    </row>
    <row r="101" spans="1:31" ht="51" customHeight="1">
      <c r="A101" s="1446"/>
      <c r="B101" s="1517"/>
      <c r="C101" s="1447"/>
      <c r="D101" s="1448"/>
      <c r="E101" s="1449"/>
      <c r="F101" s="1421"/>
      <c r="G101" s="1523"/>
      <c r="H101" s="1426"/>
      <c r="I101" s="1450"/>
      <c r="J101" s="1450"/>
      <c r="K101" s="1452"/>
      <c r="L101" s="1430"/>
      <c r="M101" s="1451"/>
      <c r="N101" s="1542"/>
      <c r="O101" s="1452"/>
      <c r="P101" s="1451"/>
      <c r="Q101" s="1426"/>
      <c r="R101" s="1451"/>
      <c r="S101" s="1451"/>
      <c r="T101" s="1451"/>
      <c r="U101" s="1451"/>
      <c r="V101" s="1426"/>
      <c r="W101" s="1421"/>
      <c r="X101" s="1509"/>
      <c r="Y101" s="1501"/>
      <c r="Z101" s="1501"/>
      <c r="AA101" s="1501"/>
      <c r="AB101" s="1501"/>
      <c r="AC101" s="1501"/>
      <c r="AD101" s="1501"/>
      <c r="AE101" s="1501"/>
    </row>
    <row r="102" spans="1:31" ht="51" customHeight="1">
      <c r="A102" s="1446"/>
      <c r="B102" s="1517"/>
      <c r="C102" s="1447"/>
      <c r="D102" s="1448"/>
      <c r="E102" s="1449"/>
      <c r="F102" s="1421"/>
      <c r="G102" s="1523"/>
      <c r="H102" s="1426"/>
      <c r="I102" s="1450"/>
      <c r="J102" s="1450"/>
      <c r="K102" s="1452"/>
      <c r="L102" s="1430"/>
      <c r="M102" s="1451"/>
      <c r="N102" s="1542"/>
      <c r="O102" s="1452"/>
      <c r="P102" s="1451"/>
      <c r="Q102" s="1426"/>
      <c r="R102" s="1451"/>
      <c r="S102" s="1451"/>
      <c r="T102" s="1451"/>
      <c r="U102" s="1451"/>
      <c r="V102" s="1426"/>
      <c r="W102" s="1421"/>
      <c r="X102" s="1509"/>
      <c r="Y102" s="1501"/>
      <c r="Z102" s="1501"/>
      <c r="AA102" s="1501"/>
      <c r="AB102" s="1501"/>
      <c r="AC102" s="1501"/>
      <c r="AD102" s="1501"/>
      <c r="AE102" s="1501"/>
    </row>
    <row r="103" spans="1:31" ht="51" customHeight="1">
      <c r="A103" s="1446"/>
      <c r="B103" s="1517"/>
      <c r="C103" s="1447"/>
      <c r="D103" s="1448"/>
      <c r="E103" s="1449"/>
      <c r="F103" s="1421"/>
      <c r="G103" s="1523"/>
      <c r="H103" s="1426"/>
      <c r="I103" s="1450"/>
      <c r="J103" s="1450"/>
      <c r="K103" s="1452"/>
      <c r="L103" s="1430"/>
      <c r="M103" s="1451"/>
      <c r="N103" s="1542"/>
      <c r="O103" s="1452"/>
      <c r="P103" s="1451"/>
      <c r="Q103" s="1426"/>
      <c r="R103" s="1451"/>
      <c r="S103" s="1451"/>
      <c r="T103" s="1451"/>
      <c r="U103" s="1451"/>
      <c r="V103" s="1426"/>
      <c r="W103" s="1421"/>
      <c r="X103" s="1509"/>
      <c r="Y103" s="1501"/>
      <c r="Z103" s="1501"/>
      <c r="AA103" s="1501"/>
      <c r="AB103" s="1501"/>
      <c r="AC103" s="1501"/>
      <c r="AD103" s="1501"/>
      <c r="AE103" s="1501"/>
    </row>
    <row r="104" spans="1:31" ht="51" customHeight="1">
      <c r="A104" s="1446"/>
      <c r="B104" s="1517"/>
      <c r="C104" s="1447"/>
      <c r="D104" s="1448"/>
      <c r="E104" s="1449"/>
      <c r="F104" s="1421"/>
      <c r="G104" s="1523"/>
      <c r="H104" s="1426"/>
      <c r="I104" s="1450"/>
      <c r="J104" s="1450"/>
      <c r="K104" s="1452"/>
      <c r="L104" s="1430"/>
      <c r="M104" s="1451"/>
      <c r="N104" s="1542"/>
      <c r="O104" s="1452"/>
      <c r="P104" s="1451"/>
      <c r="Q104" s="1426"/>
      <c r="R104" s="1451"/>
      <c r="S104" s="1451"/>
      <c r="T104" s="1451"/>
      <c r="U104" s="1451"/>
      <c r="V104" s="1426"/>
      <c r="W104" s="1421"/>
      <c r="X104" s="1509"/>
      <c r="Y104" s="1501"/>
      <c r="Z104" s="1501"/>
      <c r="AA104" s="1501"/>
      <c r="AB104" s="1501"/>
      <c r="AC104" s="1501"/>
      <c r="AD104" s="1501"/>
      <c r="AE104" s="1501"/>
    </row>
    <row r="105" spans="1:31" ht="51" customHeight="1">
      <c r="A105" s="1446"/>
      <c r="B105" s="1517"/>
      <c r="C105" s="1447"/>
      <c r="D105" s="1448"/>
      <c r="E105" s="1449"/>
      <c r="F105" s="1421"/>
      <c r="G105" s="1523"/>
      <c r="H105" s="1426"/>
      <c r="I105" s="1450"/>
      <c r="J105" s="1450"/>
      <c r="K105" s="1452"/>
      <c r="L105" s="1430"/>
      <c r="M105" s="1451"/>
      <c r="N105" s="1542"/>
      <c r="O105" s="1452"/>
      <c r="P105" s="1451"/>
      <c r="Q105" s="1426"/>
      <c r="R105" s="1451"/>
      <c r="S105" s="1451"/>
      <c r="T105" s="1451"/>
      <c r="U105" s="1451"/>
      <c r="V105" s="1426"/>
      <c r="W105" s="1421"/>
      <c r="X105" s="1509"/>
      <c r="Y105" s="1501"/>
      <c r="Z105" s="1501"/>
      <c r="AA105" s="1501"/>
      <c r="AB105" s="1501"/>
      <c r="AC105" s="1501"/>
      <c r="AD105" s="1501"/>
      <c r="AE105" s="1501"/>
    </row>
    <row r="106" spans="1:31" ht="51" customHeight="1">
      <c r="A106" s="1446"/>
      <c r="B106" s="1517"/>
      <c r="C106" s="1447"/>
      <c r="D106" s="1448"/>
      <c r="E106" s="1449"/>
      <c r="F106" s="1421"/>
      <c r="G106" s="1523"/>
      <c r="H106" s="1426"/>
      <c r="I106" s="1450"/>
      <c r="J106" s="1450"/>
      <c r="K106" s="1452"/>
      <c r="L106" s="1430"/>
      <c r="M106" s="1451"/>
      <c r="N106" s="1542"/>
      <c r="O106" s="1452"/>
      <c r="P106" s="1451"/>
      <c r="Q106" s="1426"/>
      <c r="R106" s="1451"/>
      <c r="S106" s="1451"/>
      <c r="T106" s="1451"/>
      <c r="U106" s="1451"/>
      <c r="V106" s="1426"/>
      <c r="W106" s="1421"/>
      <c r="X106" s="1509"/>
      <c r="Y106" s="1501"/>
      <c r="Z106" s="1501"/>
      <c r="AA106" s="1501"/>
      <c r="AB106" s="1501"/>
      <c r="AC106" s="1501"/>
      <c r="AD106" s="1501"/>
      <c r="AE106" s="1501"/>
    </row>
    <row r="107" spans="1:31" ht="51" customHeight="1">
      <c r="A107" s="1446"/>
      <c r="B107" s="1517"/>
      <c r="C107" s="1447"/>
      <c r="D107" s="1448"/>
      <c r="E107" s="1449"/>
      <c r="F107" s="1421"/>
      <c r="G107" s="1523"/>
      <c r="H107" s="1426"/>
      <c r="I107" s="1450"/>
      <c r="J107" s="1450"/>
      <c r="K107" s="1452"/>
      <c r="L107" s="1430"/>
      <c r="M107" s="1451"/>
      <c r="N107" s="1542"/>
      <c r="O107" s="1452"/>
      <c r="P107" s="1451"/>
      <c r="Q107" s="1426"/>
      <c r="R107" s="1451"/>
      <c r="S107" s="1451"/>
      <c r="T107" s="1451"/>
      <c r="U107" s="1451"/>
      <c r="V107" s="1426"/>
      <c r="W107" s="1421"/>
      <c r="X107" s="1509"/>
      <c r="Y107" s="1501"/>
      <c r="Z107" s="1501"/>
      <c r="AA107" s="1501"/>
      <c r="AB107" s="1501"/>
      <c r="AC107" s="1501"/>
      <c r="AD107" s="1501"/>
      <c r="AE107" s="1501"/>
    </row>
    <row r="108" spans="1:31" ht="51" customHeight="1">
      <c r="A108" s="1446"/>
      <c r="B108" s="1517"/>
      <c r="C108" s="1447"/>
      <c r="D108" s="1448"/>
      <c r="E108" s="1449"/>
      <c r="F108" s="1421"/>
      <c r="G108" s="1523"/>
      <c r="H108" s="1426"/>
      <c r="I108" s="1450"/>
      <c r="J108" s="1450"/>
      <c r="K108" s="1452"/>
      <c r="L108" s="1430"/>
      <c r="M108" s="1451"/>
      <c r="N108" s="1542"/>
      <c r="O108" s="1452"/>
      <c r="P108" s="1451"/>
      <c r="Q108" s="1426"/>
      <c r="R108" s="1451"/>
      <c r="S108" s="1451"/>
      <c r="T108" s="1451"/>
      <c r="U108" s="1451"/>
      <c r="V108" s="1426"/>
      <c r="W108" s="1421"/>
      <c r="X108" s="1509"/>
      <c r="Y108" s="1501"/>
      <c r="Z108" s="1501"/>
      <c r="AA108" s="1501"/>
      <c r="AB108" s="1501"/>
      <c r="AC108" s="1501"/>
      <c r="AD108" s="1501"/>
      <c r="AE108" s="1501"/>
    </row>
    <row r="109" spans="1:31" ht="51" customHeight="1">
      <c r="A109" s="1446"/>
      <c r="B109" s="1517"/>
      <c r="C109" s="1447"/>
      <c r="D109" s="1448"/>
      <c r="E109" s="1449"/>
      <c r="F109" s="1421"/>
      <c r="G109" s="1523"/>
      <c r="H109" s="1426"/>
      <c r="I109" s="1450"/>
      <c r="J109" s="1450"/>
      <c r="K109" s="1452"/>
      <c r="L109" s="1430"/>
      <c r="M109" s="1451"/>
      <c r="N109" s="1542"/>
      <c r="O109" s="1452"/>
      <c r="P109" s="1451"/>
      <c r="Q109" s="1426"/>
      <c r="R109" s="1451"/>
      <c r="S109" s="1451"/>
      <c r="T109" s="1451"/>
      <c r="U109" s="1451"/>
      <c r="V109" s="1426"/>
      <c r="W109" s="1421"/>
      <c r="X109" s="1509"/>
      <c r="Y109" s="1501"/>
      <c r="Z109" s="1501"/>
      <c r="AA109" s="1501"/>
      <c r="AB109" s="1501"/>
      <c r="AC109" s="1501"/>
      <c r="AD109" s="1501"/>
      <c r="AE109" s="1501"/>
    </row>
    <row r="110" spans="1:31" ht="51" customHeight="1">
      <c r="A110" s="1446"/>
      <c r="B110" s="1517"/>
      <c r="C110" s="1447"/>
      <c r="D110" s="1448"/>
      <c r="E110" s="1449"/>
      <c r="F110" s="1421"/>
      <c r="G110" s="1523"/>
      <c r="H110" s="1426"/>
      <c r="I110" s="1450"/>
      <c r="J110" s="1450"/>
      <c r="K110" s="1452"/>
      <c r="L110" s="1430"/>
      <c r="M110" s="1451"/>
      <c r="N110" s="1542"/>
      <c r="O110" s="1452"/>
      <c r="P110" s="1451"/>
      <c r="Q110" s="1426"/>
      <c r="R110" s="1451"/>
      <c r="S110" s="1451"/>
      <c r="T110" s="1451"/>
      <c r="U110" s="1451"/>
      <c r="V110" s="1426"/>
      <c r="W110" s="1421"/>
      <c r="X110" s="1509"/>
      <c r="Y110" s="1501"/>
      <c r="Z110" s="1501"/>
      <c r="AA110" s="1501"/>
      <c r="AB110" s="1501"/>
      <c r="AC110" s="1501"/>
      <c r="AD110" s="1501"/>
      <c r="AE110" s="1501"/>
    </row>
    <row r="111" spans="1:31" ht="51" customHeight="1">
      <c r="A111" s="1446"/>
      <c r="B111" s="1517"/>
      <c r="C111" s="1447"/>
      <c r="D111" s="1448"/>
      <c r="E111" s="1449"/>
      <c r="F111" s="1421"/>
      <c r="G111" s="1523"/>
      <c r="H111" s="1426"/>
      <c r="I111" s="1450"/>
      <c r="J111" s="1450"/>
      <c r="K111" s="1452"/>
      <c r="L111" s="1430"/>
      <c r="M111" s="1451"/>
      <c r="N111" s="1542"/>
      <c r="O111" s="1452"/>
      <c r="P111" s="1451"/>
      <c r="Q111" s="1426"/>
      <c r="R111" s="1451"/>
      <c r="S111" s="1451"/>
      <c r="T111" s="1451"/>
      <c r="U111" s="1451"/>
      <c r="V111" s="1426"/>
      <c r="W111" s="1421"/>
      <c r="X111" s="1509"/>
      <c r="Y111" s="1501"/>
      <c r="Z111" s="1501"/>
      <c r="AA111" s="1501"/>
      <c r="AB111" s="1501"/>
      <c r="AC111" s="1501"/>
      <c r="AD111" s="1501"/>
      <c r="AE111" s="1501"/>
    </row>
    <row r="112" spans="1:31" ht="51" customHeight="1">
      <c r="A112" s="1446"/>
      <c r="B112" s="1517"/>
      <c r="C112" s="1447"/>
      <c r="D112" s="1448"/>
      <c r="E112" s="1449"/>
      <c r="F112" s="1421"/>
      <c r="G112" s="1523"/>
      <c r="H112" s="1426"/>
      <c r="I112" s="1450"/>
      <c r="J112" s="1450"/>
      <c r="K112" s="1452"/>
      <c r="L112" s="1430"/>
      <c r="M112" s="1451"/>
      <c r="N112" s="1542"/>
      <c r="O112" s="1452"/>
      <c r="P112" s="1451"/>
      <c r="Q112" s="1426"/>
      <c r="R112" s="1451"/>
      <c r="S112" s="1451"/>
      <c r="T112" s="1451"/>
      <c r="U112" s="1451"/>
      <c r="V112" s="1426"/>
      <c r="W112" s="1421"/>
      <c r="X112" s="1509"/>
      <c r="Y112" s="1501"/>
      <c r="Z112" s="1501"/>
      <c r="AA112" s="1501"/>
      <c r="AB112" s="1501"/>
      <c r="AC112" s="1501"/>
      <c r="AD112" s="1501"/>
      <c r="AE112" s="1501"/>
    </row>
    <row r="113" spans="1:31" ht="51" customHeight="1">
      <c r="A113" s="1446"/>
      <c r="B113" s="1517"/>
      <c r="C113" s="1447"/>
      <c r="D113" s="1448"/>
      <c r="E113" s="1449"/>
      <c r="F113" s="1421"/>
      <c r="G113" s="1523"/>
      <c r="H113" s="1426"/>
      <c r="I113" s="1450"/>
      <c r="J113" s="1450"/>
      <c r="K113" s="1452"/>
      <c r="L113" s="1430"/>
      <c r="M113" s="1451"/>
      <c r="N113" s="1542"/>
      <c r="O113" s="1452"/>
      <c r="P113" s="1451"/>
      <c r="Q113" s="1426"/>
      <c r="R113" s="1451"/>
      <c r="S113" s="1451"/>
      <c r="T113" s="1451"/>
      <c r="U113" s="1451"/>
      <c r="V113" s="1426"/>
      <c r="W113" s="1421"/>
      <c r="X113" s="1509"/>
      <c r="Y113" s="1501"/>
      <c r="Z113" s="1501"/>
      <c r="AA113" s="1501"/>
      <c r="AB113" s="1501"/>
      <c r="AC113" s="1501"/>
      <c r="AD113" s="1501"/>
      <c r="AE113" s="1501"/>
    </row>
    <row r="114" spans="1:31" ht="51" customHeight="1">
      <c r="A114" s="1446"/>
      <c r="B114" s="1517"/>
      <c r="C114" s="1447"/>
      <c r="D114" s="1448"/>
      <c r="E114" s="1449"/>
      <c r="F114" s="1421"/>
      <c r="G114" s="1523"/>
      <c r="H114" s="1426"/>
      <c r="I114" s="1450"/>
      <c r="J114" s="1450"/>
      <c r="K114" s="1452"/>
      <c r="L114" s="1430"/>
      <c r="M114" s="1451"/>
      <c r="N114" s="1542"/>
      <c r="O114" s="1452"/>
      <c r="P114" s="1451"/>
      <c r="Q114" s="1426"/>
      <c r="R114" s="1451"/>
      <c r="S114" s="1451"/>
      <c r="T114" s="1451"/>
      <c r="U114" s="1451"/>
      <c r="V114" s="1426"/>
      <c r="W114" s="1421"/>
      <c r="X114" s="1509"/>
      <c r="Y114" s="1501"/>
      <c r="Z114" s="1501"/>
      <c r="AA114" s="1501"/>
      <c r="AB114" s="1501"/>
      <c r="AC114" s="1501"/>
      <c r="AD114" s="1501"/>
      <c r="AE114" s="1501"/>
    </row>
    <row r="115" spans="1:31" ht="30" customHeight="1">
      <c r="A115" s="1446"/>
      <c r="B115" s="1517"/>
      <c r="C115" s="1447"/>
      <c r="D115" s="1448"/>
      <c r="E115" s="1449"/>
      <c r="F115" s="1421"/>
      <c r="G115" s="1523"/>
      <c r="H115" s="1426"/>
      <c r="I115" s="1450"/>
      <c r="J115" s="1450"/>
      <c r="K115" s="1452"/>
      <c r="L115" s="1430"/>
      <c r="M115" s="1451"/>
      <c r="N115" s="1542"/>
      <c r="O115" s="1452"/>
      <c r="P115" s="1451"/>
      <c r="Q115" s="1426"/>
      <c r="R115" s="1451"/>
      <c r="S115" s="1451"/>
      <c r="T115" s="1451"/>
      <c r="U115" s="1451"/>
      <c r="V115" s="1426"/>
      <c r="W115" s="1421"/>
      <c r="X115" s="1509"/>
      <c r="Y115" s="1501"/>
      <c r="Z115" s="1501"/>
      <c r="AA115" s="1501"/>
      <c r="AB115" s="1501"/>
      <c r="AC115" s="1501"/>
      <c r="AD115" s="1501"/>
      <c r="AE115" s="1501"/>
    </row>
    <row r="116" spans="1:31" ht="51" customHeight="1">
      <c r="A116" s="1446"/>
      <c r="B116" s="1517"/>
      <c r="C116" s="1447"/>
      <c r="D116" s="1448"/>
      <c r="E116" s="1449"/>
      <c r="F116" s="1421"/>
      <c r="G116" s="1523"/>
      <c r="H116" s="1426"/>
      <c r="I116" s="1450"/>
      <c r="J116" s="1450"/>
      <c r="K116" s="1452"/>
      <c r="L116" s="1430"/>
      <c r="M116" s="1451"/>
      <c r="N116" s="1542"/>
      <c r="O116" s="1452"/>
      <c r="P116" s="1451"/>
      <c r="Q116" s="1426"/>
      <c r="R116" s="1451"/>
      <c r="S116" s="1451"/>
      <c r="T116" s="1451"/>
      <c r="U116" s="1451"/>
      <c r="V116" s="1426"/>
      <c r="W116" s="1421"/>
      <c r="X116" s="1509"/>
      <c r="Y116" s="1501"/>
      <c r="Z116" s="1501"/>
      <c r="AA116" s="1501"/>
      <c r="AB116" s="1501"/>
      <c r="AC116" s="1501"/>
      <c r="AD116" s="1501"/>
      <c r="AE116" s="1501"/>
    </row>
    <row r="117" spans="1:31" ht="51" customHeight="1">
      <c r="A117" s="1446"/>
      <c r="B117" s="1517"/>
      <c r="C117" s="1447"/>
      <c r="D117" s="1448"/>
      <c r="E117" s="1449"/>
      <c r="F117" s="1421"/>
      <c r="G117" s="1523"/>
      <c r="H117" s="1426"/>
      <c r="I117" s="1450"/>
      <c r="J117" s="1450"/>
      <c r="K117" s="1452"/>
      <c r="L117" s="1430"/>
      <c r="M117" s="1451"/>
      <c r="N117" s="1542"/>
      <c r="O117" s="1452"/>
      <c r="P117" s="1451"/>
      <c r="Q117" s="1426"/>
      <c r="R117" s="1451"/>
      <c r="S117" s="1451"/>
      <c r="T117" s="1451"/>
      <c r="U117" s="1451"/>
      <c r="V117" s="1426"/>
      <c r="W117" s="1421"/>
      <c r="X117" s="1509"/>
      <c r="Y117" s="1501"/>
      <c r="Z117" s="1501"/>
      <c r="AA117" s="1501"/>
      <c r="AB117" s="1501"/>
      <c r="AC117" s="1501"/>
      <c r="AD117" s="1501"/>
      <c r="AE117" s="1501"/>
    </row>
    <row r="118" spans="1:31" ht="51" customHeight="1">
      <c r="A118" s="1446"/>
      <c r="B118" s="1517"/>
      <c r="C118" s="1447"/>
      <c r="D118" s="1448"/>
      <c r="E118" s="1449"/>
      <c r="F118" s="1421"/>
      <c r="G118" s="1523"/>
      <c r="H118" s="1426"/>
      <c r="I118" s="1450"/>
      <c r="J118" s="1450"/>
      <c r="K118" s="1452"/>
      <c r="L118" s="1430"/>
      <c r="M118" s="1451"/>
      <c r="N118" s="1542"/>
      <c r="O118" s="1452"/>
      <c r="P118" s="1451"/>
      <c r="Q118" s="1426"/>
      <c r="R118" s="1451"/>
      <c r="S118" s="1451"/>
      <c r="T118" s="1451"/>
      <c r="U118" s="1451"/>
      <c r="V118" s="1426"/>
      <c r="W118" s="1421"/>
      <c r="X118" s="1509"/>
      <c r="Y118" s="1501"/>
      <c r="Z118" s="1501"/>
      <c r="AA118" s="1501"/>
      <c r="AB118" s="1501"/>
      <c r="AC118" s="1501"/>
      <c r="AD118" s="1501"/>
      <c r="AE118" s="1501"/>
    </row>
    <row r="119" spans="1:31" ht="33.75" customHeight="1">
      <c r="A119" s="1446"/>
      <c r="B119" s="1517"/>
      <c r="C119" s="1447"/>
      <c r="D119" s="1448"/>
      <c r="E119" s="1449"/>
      <c r="F119" s="1421"/>
      <c r="G119" s="1523"/>
      <c r="H119" s="1426"/>
      <c r="I119" s="1450"/>
      <c r="J119" s="1450"/>
      <c r="K119" s="1452"/>
      <c r="L119" s="1430"/>
      <c r="M119" s="1451"/>
      <c r="N119" s="1542"/>
      <c r="O119" s="1452"/>
      <c r="P119" s="1451"/>
      <c r="Q119" s="1426"/>
      <c r="R119" s="1451"/>
      <c r="S119" s="1451"/>
      <c r="T119" s="1451"/>
      <c r="U119" s="1451"/>
      <c r="V119" s="1426"/>
      <c r="W119" s="1421"/>
      <c r="X119" s="1509"/>
      <c r="Y119" s="1501"/>
      <c r="Z119" s="1501"/>
      <c r="AA119" s="1501"/>
      <c r="AB119" s="1501"/>
      <c r="AC119" s="1501"/>
      <c r="AD119" s="1501"/>
      <c r="AE119" s="1501"/>
    </row>
    <row r="120" spans="1:31" ht="51" customHeight="1">
      <c r="A120" s="1446"/>
      <c r="B120" s="1517"/>
      <c r="C120" s="1447"/>
      <c r="D120" s="1448"/>
      <c r="E120" s="1449"/>
      <c r="F120" s="1421"/>
      <c r="G120" s="1523"/>
      <c r="H120" s="1426"/>
      <c r="I120" s="1450"/>
      <c r="J120" s="1450"/>
      <c r="K120" s="1452"/>
      <c r="L120" s="1430"/>
      <c r="M120" s="1451"/>
      <c r="N120" s="1542"/>
      <c r="O120" s="1452"/>
      <c r="P120" s="1451"/>
      <c r="Q120" s="1426"/>
      <c r="R120" s="1451"/>
      <c r="S120" s="1451"/>
      <c r="T120" s="1451"/>
      <c r="U120" s="1451"/>
      <c r="V120" s="1426"/>
      <c r="W120" s="1421"/>
      <c r="X120" s="1509"/>
      <c r="Y120" s="1501"/>
      <c r="Z120" s="1501"/>
      <c r="AA120" s="1501"/>
      <c r="AB120" s="1501"/>
      <c r="AC120" s="1501"/>
      <c r="AD120" s="1501"/>
      <c r="AE120" s="1501"/>
    </row>
    <row r="121" spans="1:31" ht="51" customHeight="1">
      <c r="A121" s="1446"/>
      <c r="B121" s="1517"/>
      <c r="C121" s="1447"/>
      <c r="D121" s="1448"/>
      <c r="E121" s="1449"/>
      <c r="F121" s="1421"/>
      <c r="G121" s="1523"/>
      <c r="H121" s="1426"/>
      <c r="I121" s="1450"/>
      <c r="J121" s="1450"/>
      <c r="K121" s="1452"/>
      <c r="L121" s="1430"/>
      <c r="M121" s="1451"/>
      <c r="N121" s="1542"/>
      <c r="O121" s="1452"/>
      <c r="P121" s="1451"/>
      <c r="Q121" s="1426"/>
      <c r="R121" s="1451"/>
      <c r="S121" s="1451"/>
      <c r="T121" s="1451"/>
      <c r="U121" s="1451"/>
      <c r="V121" s="1426"/>
      <c r="W121" s="1421"/>
      <c r="X121" s="1509"/>
      <c r="Y121" s="1501"/>
      <c r="Z121" s="1501"/>
      <c r="AA121" s="1501"/>
      <c r="AB121" s="1501"/>
      <c r="AC121" s="1501"/>
      <c r="AD121" s="1501"/>
      <c r="AE121" s="1501"/>
    </row>
    <row r="122" spans="1:31" ht="51" customHeight="1">
      <c r="A122" s="1446"/>
      <c r="B122" s="1517"/>
      <c r="C122" s="1447"/>
      <c r="D122" s="1448"/>
      <c r="E122" s="1449"/>
      <c r="F122" s="1421"/>
      <c r="G122" s="1523"/>
      <c r="H122" s="1426"/>
      <c r="I122" s="1450"/>
      <c r="J122" s="1450"/>
      <c r="K122" s="1452"/>
      <c r="L122" s="1430"/>
      <c r="M122" s="1451"/>
      <c r="N122" s="1542"/>
      <c r="O122" s="1452"/>
      <c r="P122" s="1451"/>
      <c r="Q122" s="1426"/>
      <c r="R122" s="1451"/>
      <c r="S122" s="1451"/>
      <c r="T122" s="1451"/>
      <c r="U122" s="1451"/>
      <c r="V122" s="1426"/>
      <c r="W122" s="1421"/>
      <c r="X122" s="1509"/>
      <c r="Y122" s="1501"/>
      <c r="Z122" s="1501"/>
      <c r="AA122" s="1501"/>
      <c r="AB122" s="1501"/>
      <c r="AC122" s="1501"/>
      <c r="AD122" s="1501"/>
      <c r="AE122" s="1501"/>
    </row>
    <row r="123" spans="1:31" ht="49.5" customHeight="1">
      <c r="A123" s="1446"/>
      <c r="B123" s="1517"/>
      <c r="C123" s="1447"/>
      <c r="D123" s="1448"/>
      <c r="E123" s="1449"/>
      <c r="F123" s="1421"/>
      <c r="G123" s="1523"/>
      <c r="H123" s="1426"/>
      <c r="I123" s="1450"/>
      <c r="J123" s="1450"/>
      <c r="K123" s="1452"/>
      <c r="L123" s="1430"/>
      <c r="M123" s="1451"/>
      <c r="N123" s="1542"/>
      <c r="O123" s="1452"/>
      <c r="P123" s="1451"/>
      <c r="Q123" s="1426"/>
      <c r="R123" s="1451"/>
      <c r="S123" s="1451"/>
      <c r="T123" s="1451"/>
      <c r="U123" s="1451"/>
      <c r="V123" s="1426"/>
      <c r="W123" s="1421"/>
      <c r="X123" s="1509"/>
      <c r="Y123" s="1501"/>
      <c r="Z123" s="1501"/>
      <c r="AA123" s="1501"/>
      <c r="AB123" s="1501"/>
      <c r="AC123" s="1501"/>
      <c r="AD123" s="1501"/>
      <c r="AE123" s="1501"/>
    </row>
    <row r="124" spans="1:31" ht="75" customHeight="1">
      <c r="A124" s="1446"/>
      <c r="B124" s="1517"/>
      <c r="C124" s="1447"/>
      <c r="D124" s="1448"/>
      <c r="E124" s="1449"/>
      <c r="F124" s="1421"/>
      <c r="G124" s="1523"/>
      <c r="H124" s="1426"/>
      <c r="I124" s="1450"/>
      <c r="J124" s="1450"/>
      <c r="K124" s="1452"/>
      <c r="L124" s="1430"/>
      <c r="M124" s="1451"/>
      <c r="N124" s="1542"/>
      <c r="O124" s="1452"/>
      <c r="P124" s="1451"/>
      <c r="Q124" s="1426"/>
      <c r="R124" s="1451"/>
      <c r="S124" s="1451"/>
      <c r="T124" s="1451"/>
      <c r="U124" s="1451"/>
      <c r="V124" s="1426"/>
      <c r="W124" s="1421"/>
      <c r="X124" s="1509"/>
      <c r="Y124" s="1501"/>
      <c r="Z124" s="1501"/>
      <c r="AA124" s="1501"/>
      <c r="AB124" s="1501"/>
      <c r="AC124" s="1501"/>
      <c r="AD124" s="1501"/>
      <c r="AE124" s="1501"/>
    </row>
    <row r="125" spans="1:31" ht="51" customHeight="1">
      <c r="A125" s="1446"/>
      <c r="B125" s="1517"/>
      <c r="C125" s="1447"/>
      <c r="D125" s="1448"/>
      <c r="E125" s="1449"/>
      <c r="F125" s="1421"/>
      <c r="G125" s="1523"/>
      <c r="H125" s="1426"/>
      <c r="I125" s="1450"/>
      <c r="J125" s="1450"/>
      <c r="K125" s="1452"/>
      <c r="L125" s="1430"/>
      <c r="M125" s="1451"/>
      <c r="N125" s="1542"/>
      <c r="O125" s="1452"/>
      <c r="P125" s="1451"/>
      <c r="Q125" s="1426"/>
      <c r="R125" s="1451"/>
      <c r="S125" s="1451"/>
      <c r="T125" s="1451"/>
      <c r="U125" s="1451"/>
      <c r="V125" s="1426"/>
      <c r="W125" s="1421"/>
      <c r="X125" s="1509"/>
      <c r="Y125" s="1501"/>
      <c r="Z125" s="1501"/>
      <c r="AA125" s="1501"/>
      <c r="AB125" s="1501"/>
      <c r="AC125" s="1501"/>
      <c r="AD125" s="1501"/>
      <c r="AE125" s="1501"/>
    </row>
    <row r="126" spans="1:31" ht="51" customHeight="1">
      <c r="A126" s="1446"/>
      <c r="B126" s="1517"/>
      <c r="C126" s="1447"/>
      <c r="D126" s="1448"/>
      <c r="E126" s="1449"/>
      <c r="F126" s="1421"/>
      <c r="G126" s="1523"/>
      <c r="H126" s="1426"/>
      <c r="I126" s="1450"/>
      <c r="J126" s="1450"/>
      <c r="K126" s="1452"/>
      <c r="L126" s="1430"/>
      <c r="M126" s="1451"/>
      <c r="N126" s="1542"/>
      <c r="O126" s="1452"/>
      <c r="P126" s="1451"/>
      <c r="Q126" s="1426"/>
      <c r="R126" s="1451"/>
      <c r="S126" s="1451"/>
      <c r="T126" s="1451"/>
      <c r="U126" s="1451"/>
      <c r="V126" s="1426"/>
      <c r="W126" s="1421"/>
      <c r="X126" s="1509"/>
      <c r="Y126" s="1501"/>
      <c r="Z126" s="1501"/>
      <c r="AA126" s="1501"/>
      <c r="AB126" s="1501"/>
      <c r="AC126" s="1501"/>
      <c r="AD126" s="1501"/>
      <c r="AE126" s="1501"/>
    </row>
    <row r="127" spans="1:31" ht="51" customHeight="1">
      <c r="A127" s="1446"/>
      <c r="B127" s="1517"/>
      <c r="C127" s="1447"/>
      <c r="D127" s="1448"/>
      <c r="E127" s="1449"/>
      <c r="F127" s="1421"/>
      <c r="G127" s="1523"/>
      <c r="H127" s="1426"/>
      <c r="I127" s="1450"/>
      <c r="J127" s="1450"/>
      <c r="K127" s="1452"/>
      <c r="L127" s="1430"/>
      <c r="M127" s="1451"/>
      <c r="N127" s="1542"/>
      <c r="O127" s="1452"/>
      <c r="P127" s="1451"/>
      <c r="Q127" s="1426"/>
      <c r="R127" s="1451"/>
      <c r="S127" s="1451"/>
      <c r="T127" s="1451"/>
      <c r="U127" s="1451"/>
      <c r="V127" s="1426"/>
      <c r="W127" s="1421"/>
      <c r="X127" s="1509"/>
      <c r="Y127" s="1501"/>
      <c r="Z127" s="1501"/>
      <c r="AA127" s="1501"/>
      <c r="AB127" s="1501"/>
      <c r="AC127" s="1501"/>
      <c r="AD127" s="1501"/>
      <c r="AE127" s="1501"/>
    </row>
    <row r="128" spans="1:31" ht="51" customHeight="1">
      <c r="A128" s="1446"/>
      <c r="B128" s="1517"/>
      <c r="C128" s="1447"/>
      <c r="D128" s="1448"/>
      <c r="E128" s="1449"/>
      <c r="F128" s="1421"/>
      <c r="G128" s="1523"/>
      <c r="H128" s="1426"/>
      <c r="I128" s="1450"/>
      <c r="J128" s="1450"/>
      <c r="K128" s="1452"/>
      <c r="L128" s="1430"/>
      <c r="M128" s="1451"/>
      <c r="N128" s="1542"/>
      <c r="O128" s="1452"/>
      <c r="P128" s="1451"/>
      <c r="Q128" s="1426"/>
      <c r="R128" s="1451"/>
      <c r="S128" s="1451"/>
      <c r="T128" s="1451"/>
      <c r="U128" s="1451"/>
      <c r="V128" s="1426"/>
      <c r="W128" s="1421"/>
      <c r="X128" s="1509"/>
      <c r="Y128" s="1501"/>
      <c r="Z128" s="1501"/>
      <c r="AA128" s="1501"/>
      <c r="AB128" s="1501"/>
      <c r="AC128" s="1501"/>
      <c r="AD128" s="1501"/>
      <c r="AE128" s="1501"/>
    </row>
    <row r="129" spans="1:31" ht="51" customHeight="1">
      <c r="A129" s="1446"/>
      <c r="B129" s="1517"/>
      <c r="C129" s="1447"/>
      <c r="D129" s="1448"/>
      <c r="E129" s="1449"/>
      <c r="F129" s="1421"/>
      <c r="G129" s="1523"/>
      <c r="H129" s="1426"/>
      <c r="I129" s="1450"/>
      <c r="J129" s="1450"/>
      <c r="K129" s="1452"/>
      <c r="L129" s="1430"/>
      <c r="M129" s="1451"/>
      <c r="N129" s="1542"/>
      <c r="O129" s="1452"/>
      <c r="P129" s="1451"/>
      <c r="Q129" s="1426"/>
      <c r="R129" s="1451"/>
      <c r="S129" s="1451"/>
      <c r="T129" s="1451"/>
      <c r="U129" s="1451"/>
      <c r="V129" s="1426"/>
      <c r="W129" s="1421"/>
      <c r="X129" s="1509"/>
      <c r="Y129" s="1501"/>
      <c r="Z129" s="1501"/>
      <c r="AA129" s="1501"/>
      <c r="AB129" s="1501"/>
      <c r="AC129" s="1501"/>
      <c r="AD129" s="1501"/>
      <c r="AE129" s="1501"/>
    </row>
    <row r="130" spans="1:31" ht="51" customHeight="1">
      <c r="A130" s="1446"/>
      <c r="B130" s="1517"/>
      <c r="C130" s="1447"/>
      <c r="D130" s="1448"/>
      <c r="E130" s="1449"/>
      <c r="F130" s="1421"/>
      <c r="G130" s="1523"/>
      <c r="H130" s="1426"/>
      <c r="I130" s="1450"/>
      <c r="J130" s="1450"/>
      <c r="K130" s="1452"/>
      <c r="L130" s="1430"/>
      <c r="M130" s="1451"/>
      <c r="N130" s="1542"/>
      <c r="O130" s="1452"/>
      <c r="P130" s="1451"/>
      <c r="Q130" s="1426"/>
      <c r="R130" s="1451"/>
      <c r="S130" s="1451"/>
      <c r="T130" s="1451"/>
      <c r="U130" s="1451"/>
      <c r="V130" s="1426"/>
      <c r="W130" s="1421"/>
      <c r="X130" s="1509"/>
      <c r="Y130" s="1501"/>
      <c r="Z130" s="1501"/>
      <c r="AA130" s="1501"/>
      <c r="AB130" s="1501"/>
      <c r="AC130" s="1501"/>
      <c r="AD130" s="1501"/>
      <c r="AE130" s="1501"/>
    </row>
    <row r="131" spans="1:31" ht="51" customHeight="1">
      <c r="A131" s="1446"/>
      <c r="B131" s="1517"/>
      <c r="C131" s="1447"/>
      <c r="D131" s="1448"/>
      <c r="E131" s="1449"/>
      <c r="F131" s="1421"/>
      <c r="G131" s="1523"/>
      <c r="H131" s="1426"/>
      <c r="I131" s="1450"/>
      <c r="J131" s="1450"/>
      <c r="K131" s="1452"/>
      <c r="L131" s="1430"/>
      <c r="M131" s="1451"/>
      <c r="N131" s="1542"/>
      <c r="O131" s="1452"/>
      <c r="P131" s="1451"/>
      <c r="Q131" s="1426"/>
      <c r="R131" s="1451"/>
      <c r="S131" s="1451"/>
      <c r="T131" s="1451"/>
      <c r="U131" s="1451"/>
      <c r="V131" s="1426"/>
      <c r="W131" s="1421"/>
      <c r="X131" s="1509"/>
      <c r="Y131" s="1501"/>
      <c r="Z131" s="1501"/>
      <c r="AA131" s="1501"/>
      <c r="AB131" s="1501"/>
      <c r="AC131" s="1501"/>
      <c r="AD131" s="1501"/>
      <c r="AE131" s="1501"/>
    </row>
    <row r="132" spans="1:31" ht="60" customHeight="1">
      <c r="A132" s="1446"/>
      <c r="B132" s="1517"/>
      <c r="C132" s="1447"/>
      <c r="D132" s="1448"/>
      <c r="E132" s="1449"/>
      <c r="F132" s="1421"/>
      <c r="G132" s="1523"/>
      <c r="H132" s="1426"/>
      <c r="I132" s="1450"/>
      <c r="J132" s="1450"/>
      <c r="K132" s="1452"/>
      <c r="L132" s="1430"/>
      <c r="M132" s="1451"/>
      <c r="N132" s="1542"/>
      <c r="O132" s="1452"/>
      <c r="P132" s="1451"/>
      <c r="Q132" s="1426"/>
      <c r="R132" s="1451"/>
      <c r="S132" s="1451"/>
      <c r="T132" s="1451"/>
      <c r="U132" s="1451"/>
      <c r="V132" s="1426"/>
      <c r="W132" s="1421"/>
      <c r="X132" s="1509"/>
      <c r="Y132" s="1501"/>
      <c r="Z132" s="1501"/>
      <c r="AA132" s="1501"/>
      <c r="AB132" s="1501"/>
      <c r="AC132" s="1501"/>
      <c r="AD132" s="1501"/>
      <c r="AE132" s="1501"/>
    </row>
    <row r="133" spans="1:31" ht="51" customHeight="1">
      <c r="A133" s="1446"/>
      <c r="B133" s="1517"/>
      <c r="C133" s="1447"/>
      <c r="D133" s="1448"/>
      <c r="E133" s="1449"/>
      <c r="F133" s="1421"/>
      <c r="G133" s="1523"/>
      <c r="H133" s="1426"/>
      <c r="I133" s="1450"/>
      <c r="J133" s="1450"/>
      <c r="K133" s="1452"/>
      <c r="L133" s="1430"/>
      <c r="M133" s="1451"/>
      <c r="N133" s="1542"/>
      <c r="O133" s="1452"/>
      <c r="P133" s="1451"/>
      <c r="Q133" s="1426"/>
      <c r="R133" s="1451"/>
      <c r="S133" s="1451"/>
      <c r="T133" s="1451"/>
      <c r="U133" s="1451"/>
      <c r="V133" s="1426"/>
      <c r="W133" s="1421"/>
      <c r="X133" s="1509"/>
      <c r="Y133" s="1501"/>
      <c r="Z133" s="1501"/>
      <c r="AA133" s="1501"/>
      <c r="AB133" s="1501"/>
      <c r="AC133" s="1501"/>
      <c r="AD133" s="1501"/>
      <c r="AE133" s="1501"/>
    </row>
    <row r="134" spans="1:31" ht="71.25" customHeight="1">
      <c r="A134" s="1446"/>
      <c r="B134" s="1517"/>
      <c r="C134" s="1447"/>
      <c r="D134" s="1448"/>
      <c r="E134" s="1449"/>
      <c r="F134" s="1421"/>
      <c r="G134" s="1523"/>
      <c r="H134" s="1426"/>
      <c r="I134" s="1450"/>
      <c r="J134" s="1450"/>
      <c r="K134" s="1452"/>
      <c r="L134" s="1430"/>
      <c r="M134" s="1451"/>
      <c r="N134" s="1542"/>
      <c r="O134" s="1452"/>
      <c r="P134" s="1451"/>
      <c r="Q134" s="1426"/>
      <c r="R134" s="1451"/>
      <c r="S134" s="1451"/>
      <c r="T134" s="1451"/>
      <c r="U134" s="1451"/>
      <c r="V134" s="1426"/>
      <c r="W134" s="1421"/>
      <c r="X134" s="1509"/>
      <c r="Y134" s="1501"/>
      <c r="Z134" s="1501"/>
      <c r="AA134" s="1501"/>
      <c r="AB134" s="1501"/>
      <c r="AC134" s="1501"/>
      <c r="AD134" s="1501"/>
      <c r="AE134" s="1501"/>
    </row>
    <row r="135" spans="1:31" ht="60" customHeight="1">
      <c r="A135" s="1446"/>
      <c r="B135" s="1517"/>
      <c r="C135" s="1447"/>
      <c r="D135" s="1448"/>
      <c r="E135" s="1449"/>
      <c r="F135" s="1421"/>
      <c r="G135" s="1523"/>
      <c r="H135" s="1426"/>
      <c r="I135" s="1450"/>
      <c r="J135" s="1450"/>
      <c r="K135" s="1452"/>
      <c r="L135" s="1430"/>
      <c r="M135" s="1451"/>
      <c r="N135" s="1542"/>
      <c r="O135" s="1452"/>
      <c r="P135" s="1451"/>
      <c r="Q135" s="1426"/>
      <c r="R135" s="1451"/>
      <c r="S135" s="1451"/>
      <c r="T135" s="1451"/>
      <c r="U135" s="1451"/>
      <c r="V135" s="1426"/>
      <c r="W135" s="1421"/>
      <c r="X135" s="1509"/>
      <c r="Y135" s="1501"/>
      <c r="Z135" s="1501"/>
      <c r="AA135" s="1501"/>
      <c r="AB135" s="1501"/>
      <c r="AC135" s="1501"/>
      <c r="AD135" s="1501"/>
      <c r="AE135" s="1501"/>
    </row>
    <row r="136" spans="1:31" ht="51" customHeight="1">
      <c r="A136" s="1446"/>
      <c r="B136" s="1517"/>
      <c r="C136" s="1447"/>
      <c r="D136" s="1448"/>
      <c r="E136" s="1449"/>
      <c r="F136" s="1421"/>
      <c r="G136" s="1523"/>
      <c r="H136" s="1426"/>
      <c r="I136" s="1450"/>
      <c r="J136" s="1450"/>
      <c r="K136" s="1452"/>
      <c r="L136" s="1430"/>
      <c r="M136" s="1451"/>
      <c r="N136" s="1542"/>
      <c r="O136" s="1452"/>
      <c r="P136" s="1451"/>
      <c r="Q136" s="1426"/>
      <c r="R136" s="1451"/>
      <c r="S136" s="1451"/>
      <c r="T136" s="1451"/>
      <c r="U136" s="1451"/>
      <c r="V136" s="1426"/>
      <c r="W136" s="1421"/>
      <c r="X136" s="1509"/>
      <c r="Y136" s="1501"/>
      <c r="Z136" s="1501"/>
      <c r="AA136" s="1501"/>
      <c r="AB136" s="1501"/>
      <c r="AC136" s="1501"/>
      <c r="AD136" s="1501"/>
      <c r="AE136" s="1501"/>
    </row>
    <row r="137" spans="1:31" ht="51" customHeight="1">
      <c r="A137" s="1446"/>
      <c r="B137" s="1517"/>
      <c r="C137" s="1447"/>
      <c r="D137" s="1448"/>
      <c r="E137" s="1449"/>
      <c r="F137" s="1421"/>
      <c r="G137" s="1523"/>
      <c r="H137" s="1426"/>
      <c r="I137" s="1450"/>
      <c r="J137" s="1450"/>
      <c r="K137" s="1452"/>
      <c r="L137" s="1430"/>
      <c r="M137" s="1451"/>
      <c r="N137" s="1542"/>
      <c r="O137" s="1452"/>
      <c r="P137" s="1451"/>
      <c r="Q137" s="1426"/>
      <c r="R137" s="1451"/>
      <c r="S137" s="1451"/>
      <c r="T137" s="1451"/>
      <c r="U137" s="1451"/>
      <c r="V137" s="1426"/>
      <c r="W137" s="1421"/>
      <c r="X137" s="1509"/>
      <c r="Y137" s="1501"/>
      <c r="Z137" s="1501"/>
      <c r="AA137" s="1501"/>
      <c r="AB137" s="1501"/>
      <c r="AC137" s="1501"/>
      <c r="AD137" s="1501"/>
      <c r="AE137" s="1501"/>
    </row>
    <row r="138" spans="1:31" ht="51" customHeight="1">
      <c r="A138" s="1446"/>
      <c r="B138" s="1517"/>
      <c r="C138" s="1447"/>
      <c r="D138" s="1448"/>
      <c r="E138" s="1449"/>
      <c r="F138" s="1421"/>
      <c r="G138" s="1523"/>
      <c r="H138" s="1426"/>
      <c r="I138" s="1450"/>
      <c r="J138" s="1450"/>
      <c r="K138" s="1452"/>
      <c r="L138" s="1430"/>
      <c r="M138" s="1451"/>
      <c r="N138" s="1542"/>
      <c r="O138" s="1452"/>
      <c r="P138" s="1451"/>
      <c r="Q138" s="1426"/>
      <c r="R138" s="1451"/>
      <c r="S138" s="1451"/>
      <c r="T138" s="1451"/>
      <c r="U138" s="1451"/>
      <c r="V138" s="1426"/>
      <c r="W138" s="1421"/>
      <c r="X138" s="1509"/>
      <c r="Y138" s="1501"/>
      <c r="Z138" s="1501"/>
      <c r="AA138" s="1501"/>
      <c r="AB138" s="1501"/>
      <c r="AC138" s="1501"/>
      <c r="AD138" s="1501"/>
      <c r="AE138" s="1501"/>
    </row>
    <row r="139" spans="1:31" ht="75" customHeight="1">
      <c r="A139" s="1446"/>
      <c r="B139" s="1517"/>
      <c r="C139" s="1447"/>
      <c r="D139" s="1448"/>
      <c r="E139" s="1449"/>
      <c r="F139" s="1421"/>
      <c r="G139" s="1523"/>
      <c r="H139" s="1426"/>
      <c r="I139" s="1450"/>
      <c r="J139" s="1450"/>
      <c r="K139" s="1452"/>
      <c r="L139" s="1430"/>
      <c r="M139" s="1451"/>
      <c r="N139" s="1542"/>
      <c r="O139" s="1452"/>
      <c r="P139" s="1451"/>
      <c r="Q139" s="1426"/>
      <c r="R139" s="1451"/>
      <c r="S139" s="1451"/>
      <c r="T139" s="1451"/>
      <c r="U139" s="1451"/>
      <c r="V139" s="1426"/>
      <c r="W139" s="1421"/>
      <c r="X139" s="1509"/>
      <c r="Y139" s="1501"/>
      <c r="Z139" s="1501"/>
      <c r="AA139" s="1501"/>
      <c r="AB139" s="1501"/>
      <c r="AC139" s="1501"/>
      <c r="AD139" s="1501"/>
      <c r="AE139" s="1501"/>
    </row>
    <row r="140" spans="1:31" ht="15" customHeight="1">
      <c r="A140" s="1446"/>
      <c r="B140" s="1517"/>
      <c r="C140" s="1447"/>
      <c r="D140" s="1448"/>
      <c r="E140" s="1449"/>
      <c r="F140" s="1421"/>
      <c r="G140" s="1523"/>
      <c r="H140" s="1426"/>
      <c r="I140" s="1450"/>
      <c r="J140" s="1450"/>
      <c r="K140" s="1452"/>
      <c r="L140" s="1430"/>
      <c r="M140" s="1451"/>
      <c r="N140" s="1542"/>
      <c r="O140" s="1452"/>
      <c r="P140" s="1451"/>
      <c r="Q140" s="1426"/>
      <c r="R140" s="1451"/>
      <c r="S140" s="1451"/>
      <c r="T140" s="1451"/>
      <c r="U140" s="1451"/>
      <c r="V140" s="1426"/>
      <c r="W140" s="1421"/>
      <c r="X140" s="1509"/>
      <c r="Y140" s="1501"/>
      <c r="Z140" s="1501"/>
      <c r="AA140" s="1501"/>
      <c r="AB140" s="1501"/>
      <c r="AC140" s="1501"/>
      <c r="AD140" s="1501"/>
      <c r="AE140" s="1501"/>
    </row>
    <row r="141" spans="1:31" ht="15" customHeight="1">
      <c r="A141" s="1446"/>
      <c r="B141" s="1517"/>
      <c r="C141" s="1447"/>
      <c r="D141" s="1448"/>
      <c r="E141" s="1449"/>
      <c r="F141" s="1421"/>
      <c r="G141" s="1523"/>
      <c r="H141" s="1426"/>
      <c r="I141" s="1450"/>
      <c r="J141" s="1450"/>
      <c r="K141" s="1452"/>
      <c r="L141" s="1430"/>
      <c r="M141" s="1451"/>
      <c r="N141" s="1542"/>
      <c r="O141" s="1452"/>
      <c r="P141" s="1451"/>
      <c r="Q141" s="1426"/>
      <c r="R141" s="1451"/>
      <c r="S141" s="1451"/>
      <c r="T141" s="1451"/>
      <c r="U141" s="1451"/>
      <c r="V141" s="1426"/>
      <c r="W141" s="1421"/>
      <c r="X141" s="1509"/>
      <c r="Y141" s="1501"/>
      <c r="Z141" s="1501"/>
      <c r="AA141" s="1501"/>
      <c r="AB141" s="1501"/>
      <c r="AC141" s="1501"/>
      <c r="AD141" s="1501"/>
      <c r="AE141" s="1501"/>
    </row>
    <row r="142" spans="1:31" ht="51" customHeight="1">
      <c r="A142" s="1446"/>
      <c r="B142" s="1517"/>
      <c r="C142" s="1447"/>
      <c r="D142" s="1448"/>
      <c r="E142" s="1449"/>
      <c r="F142" s="1421"/>
      <c r="G142" s="1523"/>
      <c r="H142" s="1426"/>
      <c r="I142" s="1450"/>
      <c r="J142" s="1450"/>
      <c r="K142" s="1452"/>
      <c r="L142" s="1430"/>
      <c r="M142" s="1451"/>
      <c r="N142" s="1542"/>
      <c r="O142" s="1452"/>
      <c r="P142" s="1451"/>
      <c r="Q142" s="1426"/>
      <c r="R142" s="1451"/>
      <c r="S142" s="1451"/>
      <c r="T142" s="1451"/>
      <c r="U142" s="1451"/>
      <c r="V142" s="1426"/>
      <c r="W142" s="1421"/>
      <c r="X142" s="1509"/>
      <c r="Y142" s="1501"/>
      <c r="Z142" s="1501"/>
      <c r="AA142" s="1501"/>
      <c r="AB142" s="1501"/>
      <c r="AC142" s="1501"/>
      <c r="AD142" s="1501"/>
      <c r="AE142" s="1501"/>
    </row>
    <row r="143" spans="1:31" ht="51" customHeight="1">
      <c r="A143" s="1446"/>
      <c r="B143" s="1517"/>
      <c r="C143" s="1447"/>
      <c r="D143" s="1448"/>
      <c r="E143" s="1449"/>
      <c r="F143" s="1421"/>
      <c r="G143" s="1523"/>
      <c r="H143" s="1426"/>
      <c r="I143" s="1450"/>
      <c r="J143" s="1450"/>
      <c r="K143" s="1452"/>
      <c r="L143" s="1430"/>
      <c r="M143" s="1451"/>
      <c r="N143" s="1542"/>
      <c r="O143" s="1452"/>
      <c r="P143" s="1451"/>
      <c r="Q143" s="1426"/>
      <c r="R143" s="1451"/>
      <c r="S143" s="1451"/>
      <c r="T143" s="1451"/>
      <c r="U143" s="1451"/>
      <c r="V143" s="1426"/>
      <c r="W143" s="1421"/>
      <c r="X143" s="1509"/>
      <c r="Y143" s="1501"/>
      <c r="Z143" s="1501"/>
      <c r="AA143" s="1501"/>
      <c r="AB143" s="1501"/>
      <c r="AC143" s="1501"/>
      <c r="AD143" s="1501"/>
      <c r="AE143" s="1501"/>
    </row>
    <row r="144" spans="1:31" ht="46.5" customHeight="1">
      <c r="A144" s="1446"/>
      <c r="B144" s="1517"/>
      <c r="C144" s="1447"/>
      <c r="D144" s="1448"/>
      <c r="E144" s="1449"/>
      <c r="F144" s="1421"/>
      <c r="G144" s="1523"/>
      <c r="H144" s="1426"/>
      <c r="I144" s="1450"/>
      <c r="J144" s="1450"/>
      <c r="K144" s="1452"/>
      <c r="L144" s="1430"/>
      <c r="M144" s="1451"/>
      <c r="N144" s="1542"/>
      <c r="O144" s="1452"/>
      <c r="P144" s="1451"/>
      <c r="Q144" s="1426"/>
      <c r="R144" s="1451"/>
      <c r="S144" s="1451"/>
      <c r="T144" s="1451"/>
      <c r="U144" s="1451"/>
      <c r="V144" s="1426"/>
      <c r="W144" s="1421"/>
      <c r="X144" s="1509"/>
      <c r="Y144" s="1501"/>
      <c r="Z144" s="1501"/>
      <c r="AA144" s="1501"/>
      <c r="AB144" s="1501"/>
      <c r="AC144" s="1501"/>
      <c r="AD144" s="1501"/>
      <c r="AE144" s="1501"/>
    </row>
    <row r="145" spans="1:31" ht="46.5" customHeight="1">
      <c r="A145" s="1446"/>
      <c r="B145" s="1517"/>
      <c r="C145" s="1447"/>
      <c r="D145" s="1448"/>
      <c r="E145" s="1449"/>
      <c r="F145" s="1421"/>
      <c r="G145" s="1523"/>
      <c r="H145" s="1426"/>
      <c r="I145" s="1450"/>
      <c r="J145" s="1450"/>
      <c r="K145" s="1452"/>
      <c r="L145" s="1430"/>
      <c r="M145" s="1451"/>
      <c r="N145" s="1542"/>
      <c r="O145" s="1452"/>
      <c r="P145" s="1451"/>
      <c r="Q145" s="1426"/>
      <c r="R145" s="1451"/>
      <c r="S145" s="1451"/>
      <c r="T145" s="1451"/>
      <c r="U145" s="1451"/>
      <c r="V145" s="1426"/>
      <c r="W145" s="1421"/>
      <c r="X145" s="1509"/>
      <c r="Y145" s="1501"/>
      <c r="Z145" s="1501"/>
      <c r="AA145" s="1501"/>
      <c r="AB145" s="1501"/>
      <c r="AC145" s="1501"/>
      <c r="AD145" s="1501"/>
      <c r="AE145" s="1501"/>
    </row>
    <row r="146" spans="1:31" ht="51" customHeight="1">
      <c r="A146" s="1446"/>
      <c r="B146" s="1517"/>
      <c r="C146" s="1447"/>
      <c r="D146" s="1448"/>
      <c r="E146" s="1449"/>
      <c r="F146" s="1421"/>
      <c r="G146" s="1523"/>
      <c r="H146" s="1426"/>
      <c r="I146" s="1450"/>
      <c r="J146" s="1450"/>
      <c r="K146" s="1452"/>
      <c r="L146" s="1430"/>
      <c r="M146" s="1451"/>
      <c r="N146" s="1542"/>
      <c r="O146" s="1452"/>
      <c r="P146" s="1451"/>
      <c r="Q146" s="1426"/>
      <c r="R146" s="1451"/>
      <c r="S146" s="1451"/>
      <c r="T146" s="1451"/>
      <c r="U146" s="1451"/>
      <c r="V146" s="1426"/>
      <c r="W146" s="1421"/>
      <c r="X146" s="1509"/>
      <c r="Y146" s="1501"/>
      <c r="Z146" s="1501"/>
      <c r="AA146" s="1501"/>
      <c r="AB146" s="1501"/>
      <c r="AC146" s="1501"/>
      <c r="AD146" s="1501"/>
      <c r="AE146" s="1501"/>
    </row>
    <row r="147" spans="1:31" ht="94.5" customHeight="1">
      <c r="A147" s="1446"/>
      <c r="B147" s="1517"/>
      <c r="C147" s="1447"/>
      <c r="D147" s="1448"/>
      <c r="E147" s="1449"/>
      <c r="F147" s="1421"/>
      <c r="G147" s="1523"/>
      <c r="H147" s="1426"/>
      <c r="I147" s="1450"/>
      <c r="J147" s="1450"/>
      <c r="K147" s="1452"/>
      <c r="L147" s="1430"/>
      <c r="M147" s="1451"/>
      <c r="N147" s="1542"/>
      <c r="O147" s="1452"/>
      <c r="P147" s="1451"/>
      <c r="Q147" s="1426"/>
      <c r="R147" s="1451"/>
      <c r="S147" s="1451"/>
      <c r="T147" s="1451"/>
      <c r="U147" s="1451"/>
      <c r="V147" s="1426"/>
      <c r="W147" s="1421"/>
      <c r="X147" s="1509"/>
      <c r="Y147" s="1501"/>
      <c r="Z147" s="1501"/>
      <c r="AA147" s="1501"/>
      <c r="AB147" s="1501"/>
      <c r="AC147" s="1501"/>
      <c r="AD147" s="1501"/>
      <c r="AE147" s="1501"/>
    </row>
    <row r="148" spans="1:31" ht="60.75" customHeight="1">
      <c r="A148" s="1446"/>
      <c r="B148" s="1517"/>
      <c r="C148" s="1447"/>
      <c r="D148" s="1448"/>
      <c r="E148" s="1449"/>
      <c r="F148" s="1421"/>
      <c r="G148" s="1523"/>
      <c r="H148" s="1426"/>
      <c r="I148" s="1450"/>
      <c r="J148" s="1450"/>
      <c r="K148" s="1452"/>
      <c r="L148" s="1430"/>
      <c r="M148" s="1451"/>
      <c r="N148" s="1542"/>
      <c r="O148" s="1452"/>
      <c r="P148" s="1451"/>
      <c r="Q148" s="1426"/>
      <c r="R148" s="1451"/>
      <c r="S148" s="1451"/>
      <c r="T148" s="1451"/>
      <c r="U148" s="1451"/>
      <c r="V148" s="1426"/>
      <c r="W148" s="1421"/>
      <c r="X148" s="1509"/>
      <c r="Y148" s="1501"/>
      <c r="Z148" s="1501"/>
      <c r="AA148" s="1501"/>
      <c r="AB148" s="1501"/>
      <c r="AC148" s="1501"/>
      <c r="AD148" s="1501"/>
      <c r="AE148" s="1501"/>
    </row>
    <row r="149" spans="1:31" ht="60" customHeight="1">
      <c r="A149" s="1446"/>
      <c r="B149" s="1517"/>
      <c r="C149" s="1447"/>
      <c r="D149" s="1448"/>
      <c r="E149" s="1449"/>
      <c r="F149" s="1421"/>
      <c r="G149" s="1523"/>
      <c r="H149" s="1426"/>
      <c r="I149" s="1450"/>
      <c r="J149" s="1450"/>
      <c r="K149" s="1452"/>
      <c r="L149" s="1430"/>
      <c r="M149" s="1451"/>
      <c r="N149" s="1542"/>
      <c r="O149" s="1452"/>
      <c r="P149" s="1451"/>
      <c r="Q149" s="1426"/>
      <c r="R149" s="1451"/>
      <c r="S149" s="1451"/>
      <c r="T149" s="1451"/>
      <c r="U149" s="1451"/>
      <c r="V149" s="1426"/>
      <c r="W149" s="1421"/>
      <c r="X149" s="1509"/>
      <c r="Y149" s="1501"/>
      <c r="Z149" s="1501"/>
      <c r="AA149" s="1501"/>
      <c r="AB149" s="1501"/>
      <c r="AC149" s="1501"/>
      <c r="AD149" s="1501"/>
      <c r="AE149" s="1501"/>
    </row>
    <row r="150" spans="1:31" ht="45" customHeight="1">
      <c r="A150" s="1446"/>
      <c r="B150" s="1517"/>
      <c r="C150" s="1447"/>
      <c r="D150" s="1448"/>
      <c r="E150" s="1449"/>
      <c r="F150" s="1421"/>
      <c r="G150" s="1523"/>
      <c r="H150" s="1426"/>
      <c r="I150" s="1450"/>
      <c r="J150" s="1450"/>
      <c r="K150" s="1452"/>
      <c r="L150" s="1430"/>
      <c r="M150" s="1451"/>
      <c r="N150" s="1542"/>
      <c r="O150" s="1452"/>
      <c r="P150" s="1451"/>
      <c r="Q150" s="1426"/>
      <c r="R150" s="1451"/>
      <c r="S150" s="1451"/>
      <c r="T150" s="1451"/>
      <c r="U150" s="1451"/>
      <c r="V150" s="1426"/>
      <c r="W150" s="1421"/>
      <c r="X150" s="1509"/>
      <c r="Y150" s="1501"/>
      <c r="Z150" s="1501"/>
      <c r="AA150" s="1501"/>
      <c r="AB150" s="1501"/>
      <c r="AC150" s="1501"/>
      <c r="AD150" s="1501"/>
      <c r="AE150" s="1501"/>
    </row>
    <row r="151" spans="1:31" ht="50.25" customHeight="1">
      <c r="A151" s="1446"/>
      <c r="B151" s="1517"/>
      <c r="C151" s="1447"/>
      <c r="D151" s="1448"/>
      <c r="E151" s="1449"/>
      <c r="F151" s="1421"/>
      <c r="G151" s="1523"/>
      <c r="H151" s="1426"/>
      <c r="I151" s="1450"/>
      <c r="J151" s="1450"/>
      <c r="K151" s="1452"/>
      <c r="L151" s="1430"/>
      <c r="M151" s="1451"/>
      <c r="N151" s="1542"/>
      <c r="O151" s="1452"/>
      <c r="P151" s="1451"/>
      <c r="Q151" s="1426"/>
      <c r="R151" s="1451"/>
      <c r="S151" s="1451"/>
      <c r="T151" s="1451"/>
      <c r="U151" s="1451"/>
      <c r="V151" s="1426"/>
      <c r="W151" s="1421"/>
      <c r="X151" s="1509"/>
      <c r="Y151" s="1501"/>
      <c r="Z151" s="1501"/>
      <c r="AA151" s="1501"/>
      <c r="AB151" s="1501"/>
      <c r="AC151" s="1501"/>
      <c r="AD151" s="1501"/>
      <c r="AE151" s="1501"/>
    </row>
    <row r="152" spans="1:31" ht="56.25" customHeight="1">
      <c r="A152" s="1446"/>
      <c r="B152" s="1517"/>
      <c r="C152" s="1447"/>
      <c r="D152" s="1448"/>
      <c r="E152" s="1449"/>
      <c r="F152" s="1421"/>
      <c r="G152" s="1523"/>
      <c r="H152" s="1426"/>
      <c r="I152" s="1450"/>
      <c r="J152" s="1450"/>
      <c r="K152" s="1452"/>
      <c r="L152" s="1430"/>
      <c r="M152" s="1451"/>
      <c r="N152" s="1542"/>
      <c r="O152" s="1452"/>
      <c r="P152" s="1451"/>
      <c r="Q152" s="1426"/>
      <c r="R152" s="1451"/>
      <c r="S152" s="1451"/>
      <c r="T152" s="1451"/>
      <c r="U152" s="1451"/>
      <c r="V152" s="1426"/>
      <c r="W152" s="1421"/>
      <c r="X152" s="1509"/>
      <c r="Y152" s="1501"/>
      <c r="Z152" s="1501"/>
      <c r="AA152" s="1501"/>
      <c r="AB152" s="1501"/>
      <c r="AC152" s="1501"/>
      <c r="AD152" s="1501"/>
      <c r="AE152" s="1501"/>
    </row>
    <row r="153" spans="1:31" ht="56.25" customHeight="1">
      <c r="A153" s="1446"/>
      <c r="B153" s="1517"/>
      <c r="C153" s="1447"/>
      <c r="D153" s="1448"/>
      <c r="E153" s="1449"/>
      <c r="F153" s="1421"/>
      <c r="G153" s="1523"/>
      <c r="H153" s="1426"/>
      <c r="I153" s="1450"/>
      <c r="J153" s="1450"/>
      <c r="K153" s="1452"/>
      <c r="L153" s="1430"/>
      <c r="M153" s="1451"/>
      <c r="N153" s="1542"/>
      <c r="O153" s="1452"/>
      <c r="P153" s="1451"/>
      <c r="Q153" s="1426"/>
      <c r="R153" s="1451"/>
      <c r="S153" s="1451"/>
      <c r="T153" s="1451"/>
      <c r="U153" s="1451"/>
      <c r="V153" s="1426"/>
      <c r="W153" s="1421"/>
      <c r="X153" s="1509"/>
      <c r="Y153" s="1501"/>
      <c r="Z153" s="1501"/>
      <c r="AA153" s="1501"/>
      <c r="AB153" s="1501"/>
      <c r="AC153" s="1501"/>
      <c r="AD153" s="1501"/>
      <c r="AE153" s="1501"/>
    </row>
    <row r="154" spans="1:31" ht="51" customHeight="1">
      <c r="A154" s="1446"/>
      <c r="B154" s="1517"/>
      <c r="C154" s="1447"/>
      <c r="D154" s="1448"/>
      <c r="E154" s="1449"/>
      <c r="F154" s="1421"/>
      <c r="G154" s="1523"/>
      <c r="H154" s="1426"/>
      <c r="I154" s="1450"/>
      <c r="J154" s="1450"/>
      <c r="K154" s="1452"/>
      <c r="L154" s="1430"/>
      <c r="M154" s="1451"/>
      <c r="N154" s="1542"/>
      <c r="O154" s="1452"/>
      <c r="P154" s="1451"/>
      <c r="Q154" s="1426"/>
      <c r="R154" s="1451"/>
      <c r="S154" s="1451"/>
      <c r="T154" s="1451"/>
      <c r="U154" s="1451"/>
      <c r="V154" s="1426"/>
      <c r="W154" s="1421"/>
      <c r="X154" s="1509"/>
      <c r="Y154" s="1501"/>
      <c r="Z154" s="1501"/>
      <c r="AA154" s="1501"/>
      <c r="AB154" s="1501"/>
      <c r="AC154" s="1501"/>
      <c r="AD154" s="1501"/>
      <c r="AE154" s="1501"/>
    </row>
    <row r="155" spans="1:31" ht="51" customHeight="1">
      <c r="A155" s="1446"/>
      <c r="B155" s="1517"/>
      <c r="C155" s="1447"/>
      <c r="D155" s="1448"/>
      <c r="E155" s="1449"/>
      <c r="F155" s="1421"/>
      <c r="G155" s="1523"/>
      <c r="H155" s="1426"/>
      <c r="I155" s="1450"/>
      <c r="J155" s="1450"/>
      <c r="K155" s="1452"/>
      <c r="L155" s="1430"/>
      <c r="M155" s="1451"/>
      <c r="N155" s="1542"/>
      <c r="O155" s="1452"/>
      <c r="P155" s="1451"/>
      <c r="Q155" s="1426"/>
      <c r="R155" s="1451"/>
      <c r="S155" s="1451"/>
      <c r="T155" s="1451"/>
      <c r="U155" s="1451"/>
      <c r="V155" s="1426"/>
      <c r="W155" s="1421"/>
      <c r="X155" s="1509"/>
      <c r="Y155" s="1501"/>
      <c r="Z155" s="1501"/>
      <c r="AA155" s="1501"/>
      <c r="AB155" s="1501"/>
      <c r="AC155" s="1501"/>
      <c r="AD155" s="1501"/>
      <c r="AE155" s="1501"/>
    </row>
    <row r="156" spans="1:31" ht="51" customHeight="1">
      <c r="A156" s="1446"/>
      <c r="B156" s="1517"/>
      <c r="C156" s="1447"/>
      <c r="D156" s="1448"/>
      <c r="E156" s="1449"/>
      <c r="F156" s="1421"/>
      <c r="G156" s="1523"/>
      <c r="H156" s="1426"/>
      <c r="I156" s="1450"/>
      <c r="J156" s="1450"/>
      <c r="K156" s="1452"/>
      <c r="L156" s="1430"/>
      <c r="M156" s="1451"/>
      <c r="N156" s="1542"/>
      <c r="O156" s="1452"/>
      <c r="P156" s="1451"/>
      <c r="Q156" s="1426"/>
      <c r="R156" s="1451"/>
      <c r="S156" s="1451"/>
      <c r="T156" s="1451"/>
      <c r="U156" s="1451"/>
      <c r="V156" s="1426"/>
      <c r="W156" s="1421"/>
      <c r="X156" s="1509"/>
      <c r="Y156" s="1501"/>
      <c r="Z156" s="1501"/>
      <c r="AA156" s="1501"/>
      <c r="AB156" s="1501"/>
      <c r="AC156" s="1501"/>
      <c r="AD156" s="1501"/>
      <c r="AE156" s="1501"/>
    </row>
    <row r="157" spans="1:31" ht="58.5" customHeight="1">
      <c r="A157" s="1446"/>
      <c r="B157" s="1517"/>
      <c r="C157" s="1447"/>
      <c r="D157" s="1448"/>
      <c r="E157" s="1449"/>
      <c r="F157" s="1421"/>
      <c r="G157" s="1523"/>
      <c r="H157" s="1426"/>
      <c r="I157" s="1450"/>
      <c r="J157" s="1450"/>
      <c r="K157" s="1452"/>
      <c r="L157" s="1430"/>
      <c r="M157" s="1451"/>
      <c r="N157" s="1542"/>
      <c r="O157" s="1452"/>
      <c r="P157" s="1451"/>
      <c r="Q157" s="1426"/>
      <c r="R157" s="1451"/>
      <c r="S157" s="1451"/>
      <c r="T157" s="1451"/>
      <c r="U157" s="1451"/>
      <c r="V157" s="1426"/>
      <c r="W157" s="1421"/>
      <c r="X157" s="1509"/>
      <c r="Y157" s="1501"/>
      <c r="Z157" s="1501"/>
      <c r="AA157" s="1501"/>
      <c r="AB157" s="1501"/>
      <c r="AC157" s="1501"/>
      <c r="AD157" s="1501"/>
      <c r="AE157" s="1501"/>
    </row>
    <row r="158" spans="1:31" ht="49.5" customHeight="1">
      <c r="A158" s="1446"/>
      <c r="B158" s="1517"/>
      <c r="C158" s="1447"/>
      <c r="D158" s="1448"/>
      <c r="E158" s="1449"/>
      <c r="F158" s="1421"/>
      <c r="G158" s="1523"/>
      <c r="H158" s="1426"/>
      <c r="I158" s="1450"/>
      <c r="J158" s="1450"/>
      <c r="K158" s="1452"/>
      <c r="L158" s="1430"/>
      <c r="M158" s="1451"/>
      <c r="N158" s="1542"/>
      <c r="O158" s="1452"/>
      <c r="P158" s="1451"/>
      <c r="Q158" s="1426"/>
      <c r="R158" s="1451"/>
      <c r="S158" s="1451"/>
      <c r="T158" s="1451"/>
      <c r="U158" s="1451"/>
      <c r="V158" s="1426"/>
      <c r="W158" s="1421"/>
      <c r="X158" s="1509"/>
      <c r="Y158" s="1501"/>
      <c r="Z158" s="1501"/>
      <c r="AA158" s="1501"/>
      <c r="AB158" s="1501"/>
      <c r="AC158" s="1501"/>
      <c r="AD158" s="1501"/>
      <c r="AE158" s="1501"/>
    </row>
    <row r="159" spans="1:31" ht="49.5" customHeight="1">
      <c r="A159" s="1446"/>
      <c r="B159" s="1517"/>
      <c r="C159" s="1447"/>
      <c r="D159" s="1448"/>
      <c r="E159" s="1449"/>
      <c r="F159" s="1421"/>
      <c r="G159" s="1523"/>
      <c r="H159" s="1426"/>
      <c r="I159" s="1450"/>
      <c r="J159" s="1450"/>
      <c r="K159" s="1452"/>
      <c r="L159" s="1430"/>
      <c r="M159" s="1451"/>
      <c r="N159" s="1542"/>
      <c r="O159" s="1452"/>
      <c r="P159" s="1451"/>
      <c r="Q159" s="1426"/>
      <c r="R159" s="1451"/>
      <c r="S159" s="1451"/>
      <c r="T159" s="1451"/>
      <c r="U159" s="1451"/>
      <c r="V159" s="1426"/>
      <c r="W159" s="1421"/>
      <c r="X159" s="1509"/>
      <c r="Y159" s="1501"/>
      <c r="Z159" s="1501"/>
      <c r="AA159" s="1501"/>
      <c r="AB159" s="1501"/>
      <c r="AC159" s="1501"/>
      <c r="AD159" s="1501"/>
      <c r="AE159" s="1501"/>
    </row>
    <row r="160" spans="1:31" ht="49.5" customHeight="1">
      <c r="A160" s="1446"/>
      <c r="B160" s="1517"/>
      <c r="C160" s="1447"/>
      <c r="D160" s="1448"/>
      <c r="E160" s="1449"/>
      <c r="F160" s="1421"/>
      <c r="G160" s="1523"/>
      <c r="H160" s="1426"/>
      <c r="I160" s="1450"/>
      <c r="J160" s="1450"/>
      <c r="K160" s="1452"/>
      <c r="L160" s="1430"/>
      <c r="M160" s="1451"/>
      <c r="N160" s="1542"/>
      <c r="O160" s="1452"/>
      <c r="P160" s="1451"/>
      <c r="Q160" s="1426"/>
      <c r="R160" s="1451"/>
      <c r="S160" s="1451"/>
      <c r="T160" s="1451"/>
      <c r="U160" s="1451"/>
      <c r="V160" s="1426"/>
      <c r="W160" s="1421"/>
      <c r="X160" s="1509"/>
      <c r="Y160" s="1501"/>
      <c r="Z160" s="1501"/>
      <c r="AA160" s="1501"/>
      <c r="AB160" s="1501"/>
      <c r="AC160" s="1501"/>
      <c r="AD160" s="1501"/>
      <c r="AE160" s="1501"/>
    </row>
    <row r="161" spans="1:31" ht="63" customHeight="1">
      <c r="A161" s="1446"/>
      <c r="B161" s="1517"/>
      <c r="C161" s="1447"/>
      <c r="D161" s="1448"/>
      <c r="E161" s="1449"/>
      <c r="F161" s="1421"/>
      <c r="G161" s="1523"/>
      <c r="H161" s="1426"/>
      <c r="I161" s="1450"/>
      <c r="J161" s="1450"/>
      <c r="K161" s="1452"/>
      <c r="L161" s="1430"/>
      <c r="M161" s="1451"/>
      <c r="N161" s="1542"/>
      <c r="O161" s="1452"/>
      <c r="P161" s="1451"/>
      <c r="Q161" s="1426"/>
      <c r="R161" s="1451"/>
      <c r="S161" s="1451"/>
      <c r="T161" s="1451"/>
      <c r="U161" s="1451"/>
      <c r="V161" s="1426"/>
      <c r="W161" s="1421"/>
      <c r="X161" s="1509"/>
      <c r="Y161" s="1501"/>
      <c r="Z161" s="1501"/>
      <c r="AA161" s="1501"/>
      <c r="AB161" s="1501"/>
      <c r="AC161" s="1501"/>
      <c r="AD161" s="1501"/>
      <c r="AE161" s="1501"/>
    </row>
    <row r="162" spans="1:31" ht="55.5" customHeight="1">
      <c r="A162" s="1446"/>
      <c r="B162" s="1517"/>
      <c r="C162" s="1447"/>
      <c r="D162" s="1448"/>
      <c r="E162" s="1449"/>
      <c r="F162" s="1421"/>
      <c r="G162" s="1523"/>
      <c r="H162" s="1426"/>
      <c r="I162" s="1450"/>
      <c r="J162" s="1450"/>
      <c r="K162" s="1452"/>
      <c r="L162" s="1430"/>
      <c r="M162" s="1451"/>
      <c r="N162" s="1542"/>
      <c r="O162" s="1452"/>
      <c r="P162" s="1451"/>
      <c r="Q162" s="1426"/>
      <c r="R162" s="1451"/>
      <c r="S162" s="1451"/>
      <c r="T162" s="1451"/>
      <c r="U162" s="1451"/>
      <c r="V162" s="1426"/>
      <c r="W162" s="1421"/>
      <c r="X162" s="1509"/>
      <c r="Y162" s="1501"/>
      <c r="Z162" s="1501"/>
      <c r="AA162" s="1501"/>
      <c r="AB162" s="1501"/>
      <c r="AC162" s="1501"/>
      <c r="AD162" s="1501"/>
      <c r="AE162" s="1501"/>
    </row>
    <row r="163" spans="1:31" ht="58.5" customHeight="1">
      <c r="A163" s="1446"/>
      <c r="B163" s="1517"/>
      <c r="C163" s="1447"/>
      <c r="D163" s="1448"/>
      <c r="E163" s="1449"/>
      <c r="F163" s="1421"/>
      <c r="G163" s="1523"/>
      <c r="H163" s="1426"/>
      <c r="I163" s="1450"/>
      <c r="J163" s="1450"/>
      <c r="K163" s="1452"/>
      <c r="L163" s="1430"/>
      <c r="M163" s="1451"/>
      <c r="N163" s="1542"/>
      <c r="O163" s="1452"/>
      <c r="P163" s="1451"/>
      <c r="Q163" s="1426"/>
      <c r="R163" s="1451"/>
      <c r="S163" s="1451"/>
      <c r="T163" s="1451"/>
      <c r="U163" s="1451"/>
      <c r="V163" s="1426"/>
      <c r="W163" s="1421"/>
      <c r="X163" s="1509"/>
      <c r="Y163" s="1501"/>
      <c r="Z163" s="1501"/>
      <c r="AA163" s="1501"/>
      <c r="AB163" s="1501"/>
      <c r="AC163" s="1501"/>
      <c r="AD163" s="1501"/>
      <c r="AE163" s="1501"/>
    </row>
    <row r="164" spans="1:31" ht="58.5" customHeight="1">
      <c r="A164" s="1446"/>
      <c r="B164" s="1517"/>
      <c r="C164" s="1447"/>
      <c r="D164" s="1448"/>
      <c r="E164" s="1449"/>
      <c r="F164" s="1421"/>
      <c r="G164" s="1523"/>
      <c r="H164" s="1426"/>
      <c r="I164" s="1450"/>
      <c r="J164" s="1450"/>
      <c r="K164" s="1452"/>
      <c r="L164" s="1430"/>
      <c r="M164" s="1451"/>
      <c r="N164" s="1542"/>
      <c r="O164" s="1452"/>
      <c r="P164" s="1451"/>
      <c r="Q164" s="1426"/>
      <c r="R164" s="1451"/>
      <c r="S164" s="1451"/>
      <c r="T164" s="1451"/>
      <c r="U164" s="1451"/>
      <c r="V164" s="1426"/>
      <c r="W164" s="1421"/>
      <c r="X164" s="1509"/>
      <c r="Y164" s="1501"/>
      <c r="Z164" s="1501"/>
      <c r="AA164" s="1501"/>
      <c r="AB164" s="1501"/>
      <c r="AC164" s="1501"/>
      <c r="AD164" s="1501"/>
      <c r="AE164" s="1501"/>
    </row>
    <row r="165" spans="1:31" ht="58.5" customHeight="1">
      <c r="A165" s="1446"/>
      <c r="B165" s="1517"/>
      <c r="C165" s="1447"/>
      <c r="D165" s="1448"/>
      <c r="E165" s="1449"/>
      <c r="F165" s="1421"/>
      <c r="G165" s="1523"/>
      <c r="H165" s="1426"/>
      <c r="I165" s="1450"/>
      <c r="J165" s="1450"/>
      <c r="K165" s="1452"/>
      <c r="L165" s="1430"/>
      <c r="M165" s="1451"/>
      <c r="N165" s="1542"/>
      <c r="O165" s="1452"/>
      <c r="P165" s="1451"/>
      <c r="Q165" s="1426"/>
      <c r="R165" s="1451"/>
      <c r="S165" s="1451"/>
      <c r="T165" s="1451"/>
      <c r="U165" s="1451"/>
      <c r="V165" s="1426"/>
      <c r="W165" s="1421"/>
      <c r="X165" s="1509"/>
      <c r="Y165" s="1501"/>
      <c r="Z165" s="1501"/>
      <c r="AA165" s="1501"/>
      <c r="AB165" s="1501"/>
      <c r="AC165" s="1501"/>
      <c r="AD165" s="1501"/>
      <c r="AE165" s="1501"/>
    </row>
    <row r="166" spans="1:31" ht="58.5" customHeight="1">
      <c r="A166" s="1446"/>
      <c r="B166" s="1517"/>
      <c r="C166" s="1447"/>
      <c r="D166" s="1448"/>
      <c r="E166" s="1449"/>
      <c r="F166" s="1421"/>
      <c r="G166" s="1523"/>
      <c r="H166" s="1426"/>
      <c r="I166" s="1450"/>
      <c r="J166" s="1450"/>
      <c r="K166" s="1452"/>
      <c r="L166" s="1430"/>
      <c r="M166" s="1451"/>
      <c r="N166" s="1542"/>
      <c r="O166" s="1452"/>
      <c r="P166" s="1451"/>
      <c r="Q166" s="1426"/>
      <c r="R166" s="1451"/>
      <c r="S166" s="1451"/>
      <c r="T166" s="1451"/>
      <c r="U166" s="1451"/>
      <c r="V166" s="1426"/>
      <c r="W166" s="1421"/>
      <c r="X166" s="1509"/>
      <c r="Y166" s="1501"/>
      <c r="Z166" s="1501"/>
      <c r="AA166" s="1501"/>
      <c r="AB166" s="1501"/>
      <c r="AC166" s="1501"/>
      <c r="AD166" s="1501"/>
      <c r="AE166" s="1501"/>
    </row>
    <row r="167" spans="1:31" ht="58.5" customHeight="1">
      <c r="A167" s="1446"/>
      <c r="B167" s="1517"/>
      <c r="C167" s="1447"/>
      <c r="D167" s="1448"/>
      <c r="E167" s="1449"/>
      <c r="F167" s="1421"/>
      <c r="G167" s="1523"/>
      <c r="H167" s="1426"/>
      <c r="I167" s="1450"/>
      <c r="J167" s="1450"/>
      <c r="K167" s="1452"/>
      <c r="L167" s="1430"/>
      <c r="M167" s="1451"/>
      <c r="N167" s="1542"/>
      <c r="O167" s="1452"/>
      <c r="P167" s="1451"/>
      <c r="Q167" s="1426"/>
      <c r="R167" s="1451"/>
      <c r="S167" s="1451"/>
      <c r="T167" s="1451"/>
      <c r="U167" s="1451"/>
      <c r="V167" s="1426"/>
      <c r="W167" s="1421"/>
      <c r="X167" s="1509"/>
      <c r="Y167" s="1501"/>
      <c r="Z167" s="1501"/>
      <c r="AA167" s="1501"/>
      <c r="AB167" s="1501"/>
      <c r="AC167" s="1501"/>
      <c r="AD167" s="1501"/>
      <c r="AE167" s="1501"/>
    </row>
    <row r="168" spans="1:31" ht="58.5" customHeight="1">
      <c r="A168" s="1446"/>
      <c r="B168" s="1517"/>
      <c r="C168" s="1447"/>
      <c r="D168" s="1448"/>
      <c r="E168" s="1449"/>
      <c r="F168" s="1421"/>
      <c r="G168" s="1523"/>
      <c r="H168" s="1426"/>
      <c r="I168" s="1450"/>
      <c r="J168" s="1450"/>
      <c r="K168" s="1452"/>
      <c r="L168" s="1430"/>
      <c r="M168" s="1451"/>
      <c r="N168" s="1542"/>
      <c r="O168" s="1452"/>
      <c r="P168" s="1451"/>
      <c r="Q168" s="1426"/>
      <c r="R168" s="1451"/>
      <c r="S168" s="1451"/>
      <c r="T168" s="1451"/>
      <c r="U168" s="1451"/>
      <c r="V168" s="1426"/>
      <c r="W168" s="1421"/>
      <c r="X168" s="1509"/>
      <c r="Y168" s="1501"/>
      <c r="Z168" s="1501"/>
      <c r="AA168" s="1501"/>
      <c r="AB168" s="1501"/>
      <c r="AC168" s="1501"/>
      <c r="AD168" s="1501"/>
      <c r="AE168" s="1501"/>
    </row>
    <row r="169" spans="1:31" ht="58.5" customHeight="1">
      <c r="A169" s="1446"/>
      <c r="B169" s="1517"/>
      <c r="C169" s="1447"/>
      <c r="D169" s="1448"/>
      <c r="E169" s="1449"/>
      <c r="F169" s="1421"/>
      <c r="G169" s="1523"/>
      <c r="H169" s="1426"/>
      <c r="I169" s="1450"/>
      <c r="J169" s="1450"/>
      <c r="K169" s="1452"/>
      <c r="L169" s="1430"/>
      <c r="M169" s="1451"/>
      <c r="N169" s="1542"/>
      <c r="O169" s="1452"/>
      <c r="P169" s="1451"/>
      <c r="Q169" s="1426"/>
      <c r="R169" s="1451"/>
      <c r="S169" s="1451"/>
      <c r="T169" s="1451"/>
      <c r="U169" s="1451"/>
      <c r="V169" s="1426"/>
      <c r="W169" s="1421"/>
      <c r="X169" s="1509"/>
      <c r="Y169" s="1501"/>
      <c r="Z169" s="1501"/>
      <c r="AA169" s="1501"/>
      <c r="AB169" s="1501"/>
      <c r="AC169" s="1501"/>
      <c r="AD169" s="1501"/>
      <c r="AE169" s="1501"/>
    </row>
    <row r="170" spans="1:31" ht="58.5" customHeight="1">
      <c r="A170" s="1446"/>
      <c r="B170" s="1517"/>
      <c r="C170" s="1447"/>
      <c r="D170" s="1448"/>
      <c r="E170" s="1449"/>
      <c r="F170" s="1421"/>
      <c r="G170" s="1523"/>
      <c r="H170" s="1426"/>
      <c r="I170" s="1450"/>
      <c r="J170" s="1450"/>
      <c r="K170" s="1452"/>
      <c r="L170" s="1430"/>
      <c r="M170" s="1451"/>
      <c r="N170" s="1542"/>
      <c r="O170" s="1452"/>
      <c r="P170" s="1451"/>
      <c r="Q170" s="1426"/>
      <c r="R170" s="1451"/>
      <c r="S170" s="1451"/>
      <c r="T170" s="1451"/>
      <c r="U170" s="1451"/>
      <c r="V170" s="1426"/>
      <c r="W170" s="1421"/>
      <c r="X170" s="1509"/>
      <c r="Y170" s="1501"/>
      <c r="Z170" s="1501"/>
      <c r="AA170" s="1501"/>
      <c r="AB170" s="1501"/>
      <c r="AC170" s="1501"/>
      <c r="AD170" s="1501"/>
      <c r="AE170" s="1501"/>
    </row>
    <row r="171" spans="1:31" ht="58.5" customHeight="1">
      <c r="A171" s="1446"/>
      <c r="B171" s="1517"/>
      <c r="C171" s="1447"/>
      <c r="D171" s="1448"/>
      <c r="E171" s="1449"/>
      <c r="F171" s="1421"/>
      <c r="G171" s="1523"/>
      <c r="H171" s="1426"/>
      <c r="I171" s="1450"/>
      <c r="J171" s="1450"/>
      <c r="K171" s="1452"/>
      <c r="L171" s="1430"/>
      <c r="M171" s="1451"/>
      <c r="N171" s="1542"/>
      <c r="O171" s="1452"/>
      <c r="P171" s="1451"/>
      <c r="Q171" s="1426"/>
      <c r="R171" s="1451"/>
      <c r="S171" s="1451"/>
      <c r="T171" s="1451"/>
      <c r="U171" s="1451"/>
      <c r="V171" s="1426"/>
      <c r="W171" s="1421"/>
      <c r="X171" s="1509"/>
      <c r="Y171" s="1501"/>
      <c r="Z171" s="1501"/>
      <c r="AA171" s="1501"/>
      <c r="AB171" s="1501"/>
      <c r="AC171" s="1501"/>
      <c r="AD171" s="1501"/>
      <c r="AE171" s="1501"/>
    </row>
    <row r="172" spans="1:31" ht="58.5" customHeight="1">
      <c r="A172" s="1446"/>
      <c r="B172" s="1517"/>
      <c r="C172" s="1447"/>
      <c r="D172" s="1448"/>
      <c r="E172" s="1449"/>
      <c r="F172" s="1421"/>
      <c r="G172" s="1523"/>
      <c r="H172" s="1426"/>
      <c r="I172" s="1450"/>
      <c r="J172" s="1450"/>
      <c r="K172" s="1452"/>
      <c r="L172" s="1430"/>
      <c r="M172" s="1451"/>
      <c r="N172" s="1542"/>
      <c r="O172" s="1452"/>
      <c r="P172" s="1451"/>
      <c r="Q172" s="1426"/>
      <c r="R172" s="1451"/>
      <c r="S172" s="1451"/>
      <c r="T172" s="1451"/>
      <c r="U172" s="1451"/>
      <c r="V172" s="1426"/>
      <c r="W172" s="1421"/>
      <c r="X172" s="1509"/>
      <c r="Y172" s="1501"/>
      <c r="Z172" s="1501"/>
      <c r="AA172" s="1501"/>
      <c r="AB172" s="1501"/>
      <c r="AC172" s="1501"/>
      <c r="AD172" s="1501"/>
      <c r="AE172" s="1501"/>
    </row>
    <row r="173" spans="1:31" ht="58.5" customHeight="1">
      <c r="A173" s="1446"/>
      <c r="B173" s="1517"/>
      <c r="C173" s="1447"/>
      <c r="D173" s="1448"/>
      <c r="E173" s="1449"/>
      <c r="F173" s="1421"/>
      <c r="G173" s="1523"/>
      <c r="H173" s="1426"/>
      <c r="I173" s="1450"/>
      <c r="J173" s="1450"/>
      <c r="K173" s="1452"/>
      <c r="L173" s="1430"/>
      <c r="M173" s="1451"/>
      <c r="N173" s="1542"/>
      <c r="O173" s="1452"/>
      <c r="P173" s="1451"/>
      <c r="Q173" s="1426"/>
      <c r="R173" s="1451"/>
      <c r="S173" s="1451"/>
      <c r="T173" s="1451"/>
      <c r="U173" s="1451"/>
      <c r="V173" s="1426"/>
      <c r="W173" s="1421"/>
      <c r="X173" s="1509"/>
      <c r="Y173" s="1501"/>
      <c r="Z173" s="1501"/>
      <c r="AA173" s="1501"/>
      <c r="AB173" s="1501"/>
      <c r="AC173" s="1501"/>
      <c r="AD173" s="1501"/>
      <c r="AE173" s="1501"/>
    </row>
    <row r="174" spans="1:31" ht="36" customHeight="1">
      <c r="A174" s="1446"/>
      <c r="B174" s="1517"/>
      <c r="C174" s="1447"/>
      <c r="D174" s="1448"/>
      <c r="E174" s="1449"/>
      <c r="F174" s="1421"/>
      <c r="G174" s="1523"/>
      <c r="H174" s="1426"/>
      <c r="I174" s="1450"/>
      <c r="J174" s="1450"/>
      <c r="K174" s="1452"/>
      <c r="L174" s="1430"/>
      <c r="M174" s="1451"/>
      <c r="N174" s="1542"/>
      <c r="O174" s="1452"/>
      <c r="P174" s="1451"/>
      <c r="Q174" s="1426"/>
      <c r="R174" s="1451"/>
      <c r="S174" s="1451"/>
      <c r="T174" s="1451"/>
      <c r="U174" s="1451"/>
      <c r="V174" s="1426"/>
      <c r="W174" s="1421"/>
      <c r="X174" s="1509"/>
      <c r="Y174" s="1501"/>
      <c r="Z174" s="1501"/>
      <c r="AA174" s="1501"/>
      <c r="AB174" s="1501"/>
      <c r="AC174" s="1501"/>
      <c r="AD174" s="1501"/>
      <c r="AE174" s="1501"/>
    </row>
    <row r="175" spans="1:31" ht="32.25" customHeight="1">
      <c r="A175" s="1446"/>
      <c r="B175" s="1517"/>
      <c r="C175" s="1447"/>
      <c r="D175" s="1448"/>
      <c r="E175" s="1449"/>
      <c r="F175" s="1421"/>
      <c r="G175" s="1523"/>
      <c r="H175" s="1426"/>
      <c r="I175" s="1450"/>
      <c r="J175" s="1450"/>
      <c r="K175" s="1452"/>
      <c r="L175" s="1430"/>
      <c r="M175" s="1451"/>
      <c r="N175" s="1542"/>
      <c r="O175" s="1452"/>
      <c r="P175" s="1451"/>
      <c r="Q175" s="1426"/>
      <c r="R175" s="1451"/>
      <c r="S175" s="1451"/>
      <c r="T175" s="1451"/>
      <c r="U175" s="1451"/>
      <c r="V175" s="1426"/>
      <c r="W175" s="1421"/>
      <c r="X175" s="1509"/>
      <c r="Y175" s="1501"/>
      <c r="Z175" s="1501"/>
      <c r="AA175" s="1501"/>
      <c r="AB175" s="1501"/>
      <c r="AC175" s="1501"/>
      <c r="AD175" s="1501"/>
      <c r="AE175" s="1501"/>
    </row>
    <row r="176" spans="1:31" ht="30" customHeight="1">
      <c r="A176" s="1446"/>
      <c r="B176" s="1517"/>
      <c r="C176" s="1447"/>
      <c r="D176" s="1448"/>
      <c r="E176" s="1449"/>
      <c r="F176" s="1421"/>
      <c r="G176" s="1523"/>
      <c r="H176" s="1426"/>
      <c r="I176" s="1450"/>
      <c r="J176" s="1450"/>
      <c r="K176" s="1452"/>
      <c r="L176" s="1430"/>
      <c r="M176" s="1451"/>
      <c r="N176" s="1542"/>
      <c r="O176" s="1452"/>
      <c r="P176" s="1451"/>
      <c r="Q176" s="1426"/>
      <c r="R176" s="1451"/>
      <c r="S176" s="1451"/>
      <c r="T176" s="1451"/>
      <c r="U176" s="1451"/>
      <c r="V176" s="1426"/>
      <c r="W176" s="1421"/>
      <c r="X176" s="1509"/>
      <c r="Y176" s="1501"/>
      <c r="Z176" s="1501"/>
      <c r="AA176" s="1501"/>
      <c r="AB176" s="1501"/>
      <c r="AC176" s="1501"/>
      <c r="AD176" s="1501"/>
      <c r="AE176" s="1501"/>
    </row>
    <row r="177" spans="1:31" ht="51" customHeight="1">
      <c r="A177" s="1446"/>
      <c r="B177" s="1517"/>
      <c r="C177" s="1447"/>
      <c r="D177" s="1448"/>
      <c r="E177" s="1449"/>
      <c r="F177" s="1421"/>
      <c r="G177" s="1523"/>
      <c r="H177" s="1426"/>
      <c r="I177" s="1450"/>
      <c r="J177" s="1450"/>
      <c r="K177" s="1452"/>
      <c r="L177" s="1430"/>
      <c r="M177" s="1451"/>
      <c r="N177" s="1542"/>
      <c r="O177" s="1452"/>
      <c r="P177" s="1451"/>
      <c r="Q177" s="1426"/>
      <c r="R177" s="1451"/>
      <c r="S177" s="1451"/>
      <c r="T177" s="1451"/>
      <c r="U177" s="1451"/>
      <c r="V177" s="1426"/>
      <c r="W177" s="1421"/>
      <c r="X177" s="1509"/>
      <c r="Y177" s="1501"/>
      <c r="Z177" s="1501"/>
      <c r="AA177" s="1501"/>
      <c r="AB177" s="1501"/>
      <c r="AC177" s="1501"/>
      <c r="AD177" s="1501"/>
      <c r="AE177" s="1501"/>
    </row>
    <row r="178" spans="1:31" ht="60" customHeight="1">
      <c r="A178" s="1446"/>
      <c r="B178" s="1517"/>
      <c r="C178" s="1447"/>
      <c r="D178" s="1448"/>
      <c r="E178" s="1449"/>
      <c r="F178" s="1421"/>
      <c r="G178" s="1523"/>
      <c r="H178" s="1426"/>
      <c r="I178" s="1450"/>
      <c r="J178" s="1450"/>
      <c r="K178" s="1452"/>
      <c r="L178" s="1430"/>
      <c r="M178" s="1451"/>
      <c r="N178" s="1542"/>
      <c r="O178" s="1452"/>
      <c r="P178" s="1451"/>
      <c r="Q178" s="1426"/>
      <c r="R178" s="1451"/>
      <c r="S178" s="1451"/>
      <c r="T178" s="1451"/>
      <c r="U178" s="1451"/>
      <c r="V178" s="1426"/>
      <c r="W178" s="1421"/>
      <c r="X178" s="1509"/>
      <c r="Y178" s="1501"/>
      <c r="Z178" s="1501"/>
      <c r="AA178" s="1501"/>
      <c r="AB178" s="1501"/>
      <c r="AC178" s="1501"/>
      <c r="AD178" s="1501"/>
      <c r="AE178" s="1501"/>
    </row>
    <row r="179" spans="1:31" ht="51" customHeight="1">
      <c r="A179" s="1446"/>
      <c r="B179" s="1517"/>
      <c r="C179" s="1447"/>
      <c r="D179" s="1448"/>
      <c r="E179" s="1449"/>
      <c r="F179" s="1421"/>
      <c r="G179" s="1523"/>
      <c r="H179" s="1426"/>
      <c r="I179" s="1450"/>
      <c r="J179" s="1450"/>
      <c r="K179" s="1452"/>
      <c r="L179" s="1430"/>
      <c r="M179" s="1451"/>
      <c r="N179" s="1542"/>
      <c r="O179" s="1452"/>
      <c r="P179" s="1451"/>
      <c r="Q179" s="1426"/>
      <c r="R179" s="1451"/>
      <c r="S179" s="1451"/>
      <c r="T179" s="1451"/>
      <c r="U179" s="1451"/>
      <c r="V179" s="1426"/>
      <c r="W179" s="1421"/>
      <c r="X179" s="1509"/>
      <c r="Y179" s="1501"/>
      <c r="Z179" s="1501"/>
      <c r="AA179" s="1501"/>
      <c r="AB179" s="1501"/>
      <c r="AC179" s="1501"/>
      <c r="AD179" s="1501"/>
      <c r="AE179" s="1501"/>
    </row>
    <row r="180" spans="1:31" ht="33.75" customHeight="1">
      <c r="A180" s="1446"/>
      <c r="B180" s="1517"/>
      <c r="C180" s="1447"/>
      <c r="D180" s="1448"/>
      <c r="E180" s="1449"/>
      <c r="F180" s="1421"/>
      <c r="G180" s="1523"/>
      <c r="H180" s="1426"/>
      <c r="I180" s="1450"/>
      <c r="J180" s="1450"/>
      <c r="K180" s="1452"/>
      <c r="L180" s="1430"/>
      <c r="M180" s="1451"/>
      <c r="N180" s="1542"/>
      <c r="O180" s="1452"/>
      <c r="P180" s="1451"/>
      <c r="Q180" s="1426"/>
      <c r="R180" s="1451"/>
      <c r="S180" s="1451"/>
      <c r="T180" s="1451"/>
      <c r="U180" s="1451"/>
      <c r="V180" s="1426"/>
      <c r="W180" s="1421"/>
      <c r="X180" s="1509"/>
      <c r="Y180" s="1501"/>
      <c r="Z180" s="1501"/>
      <c r="AA180" s="1501"/>
      <c r="AB180" s="1501"/>
      <c r="AC180" s="1501"/>
      <c r="AD180" s="1501"/>
      <c r="AE180" s="1501"/>
    </row>
    <row r="181" spans="1:31" ht="51" customHeight="1">
      <c r="A181" s="1446"/>
      <c r="B181" s="1517"/>
      <c r="C181" s="1447"/>
      <c r="D181" s="1448"/>
      <c r="E181" s="1449"/>
      <c r="F181" s="1421"/>
      <c r="G181" s="1523"/>
      <c r="H181" s="1426"/>
      <c r="I181" s="1450"/>
      <c r="J181" s="1450"/>
      <c r="K181" s="1452"/>
      <c r="L181" s="1430"/>
      <c r="M181" s="1451"/>
      <c r="N181" s="1542"/>
      <c r="O181" s="1452"/>
      <c r="P181" s="1451"/>
      <c r="Q181" s="1426"/>
      <c r="R181" s="1451"/>
      <c r="S181" s="1451"/>
      <c r="T181" s="1451"/>
      <c r="U181" s="1451"/>
      <c r="V181" s="1426"/>
      <c r="W181" s="1421"/>
      <c r="X181" s="1509"/>
      <c r="Y181" s="1501"/>
      <c r="Z181" s="1501"/>
      <c r="AA181" s="1501"/>
      <c r="AB181" s="1501"/>
      <c r="AC181" s="1501"/>
      <c r="AD181" s="1501"/>
      <c r="AE181" s="1501"/>
    </row>
    <row r="182" spans="1:31" ht="51" customHeight="1">
      <c r="A182" s="1446"/>
      <c r="B182" s="1517"/>
      <c r="C182" s="1447"/>
      <c r="D182" s="1448"/>
      <c r="E182" s="1449"/>
      <c r="F182" s="1421"/>
      <c r="G182" s="1523"/>
      <c r="H182" s="1426"/>
      <c r="I182" s="1450"/>
      <c r="J182" s="1450"/>
      <c r="K182" s="1452"/>
      <c r="L182" s="1430"/>
      <c r="M182" s="1451"/>
      <c r="N182" s="1542"/>
      <c r="O182" s="1452"/>
      <c r="P182" s="1451"/>
      <c r="Q182" s="1426"/>
      <c r="R182" s="1451"/>
      <c r="S182" s="1451"/>
      <c r="T182" s="1451"/>
      <c r="U182" s="1451"/>
      <c r="V182" s="1426"/>
      <c r="W182" s="1421"/>
      <c r="X182" s="1509"/>
      <c r="Y182" s="1501"/>
      <c r="Z182" s="1501"/>
      <c r="AA182" s="1501"/>
      <c r="AB182" s="1501"/>
      <c r="AC182" s="1501"/>
      <c r="AD182" s="1501"/>
      <c r="AE182" s="1501"/>
    </row>
    <row r="183" spans="1:31" ht="60" customHeight="1">
      <c r="A183" s="1446"/>
      <c r="B183" s="1517"/>
      <c r="C183" s="1447"/>
      <c r="D183" s="1448"/>
      <c r="E183" s="1449"/>
      <c r="F183" s="1421"/>
      <c r="G183" s="1523"/>
      <c r="H183" s="1426"/>
      <c r="I183" s="1450"/>
      <c r="J183" s="1450"/>
      <c r="K183" s="1452"/>
      <c r="L183" s="1430"/>
      <c r="M183" s="1451"/>
      <c r="N183" s="1542"/>
      <c r="O183" s="1452"/>
      <c r="P183" s="1451"/>
      <c r="Q183" s="1426"/>
      <c r="R183" s="1451"/>
      <c r="S183" s="1451"/>
      <c r="T183" s="1451"/>
      <c r="U183" s="1451"/>
      <c r="V183" s="1426"/>
      <c r="W183" s="1421"/>
      <c r="X183" s="1509"/>
      <c r="Y183" s="1501"/>
      <c r="Z183" s="1501"/>
      <c r="AA183" s="1501"/>
      <c r="AB183" s="1501"/>
      <c r="AC183" s="1501"/>
      <c r="AD183" s="1501"/>
      <c r="AE183" s="1501"/>
    </row>
    <row r="184" spans="1:31" ht="51" customHeight="1">
      <c r="A184" s="1446"/>
      <c r="B184" s="1517"/>
      <c r="C184" s="1447"/>
      <c r="D184" s="1448"/>
      <c r="E184" s="1449"/>
      <c r="F184" s="1421"/>
      <c r="G184" s="1523"/>
      <c r="H184" s="1426"/>
      <c r="I184" s="1450"/>
      <c r="J184" s="1450"/>
      <c r="K184" s="1452"/>
      <c r="L184" s="1430"/>
      <c r="M184" s="1451"/>
      <c r="N184" s="1542"/>
      <c r="O184" s="1452"/>
      <c r="P184" s="1451"/>
      <c r="Q184" s="1426"/>
      <c r="R184" s="1451"/>
      <c r="S184" s="1451"/>
      <c r="T184" s="1451"/>
      <c r="U184" s="1451"/>
      <c r="V184" s="1426"/>
      <c r="W184" s="1421"/>
      <c r="X184" s="1509"/>
      <c r="Y184" s="1501"/>
      <c r="Z184" s="1501"/>
      <c r="AA184" s="1501"/>
      <c r="AB184" s="1501"/>
      <c r="AC184" s="1501"/>
      <c r="AD184" s="1501"/>
      <c r="AE184" s="1501"/>
    </row>
    <row r="185" spans="1:31" ht="57" customHeight="1">
      <c r="A185" s="1446"/>
      <c r="B185" s="1517"/>
      <c r="C185" s="1447"/>
      <c r="D185" s="1448"/>
      <c r="E185" s="1449"/>
      <c r="F185" s="1421"/>
      <c r="G185" s="1523"/>
      <c r="H185" s="1426"/>
      <c r="I185" s="1450"/>
      <c r="J185" s="1450"/>
      <c r="K185" s="1452"/>
      <c r="L185" s="1430"/>
      <c r="M185" s="1451"/>
      <c r="N185" s="1542"/>
      <c r="O185" s="1452"/>
      <c r="P185" s="1451"/>
      <c r="Q185" s="1426"/>
      <c r="R185" s="1451"/>
      <c r="S185" s="1451"/>
      <c r="T185" s="1451"/>
      <c r="U185" s="1451"/>
      <c r="V185" s="1426"/>
      <c r="W185" s="1421"/>
      <c r="X185" s="1509"/>
      <c r="Y185" s="1501"/>
      <c r="Z185" s="1501"/>
      <c r="AA185" s="1501"/>
      <c r="AB185" s="1501"/>
      <c r="AC185" s="1501"/>
      <c r="AD185" s="1501"/>
      <c r="AE185" s="1501"/>
    </row>
    <row r="186" spans="1:31" ht="52.5" customHeight="1">
      <c r="A186" s="1446"/>
      <c r="B186" s="1517"/>
      <c r="C186" s="1447"/>
      <c r="D186" s="1448"/>
      <c r="E186" s="1449"/>
      <c r="F186" s="1421"/>
      <c r="G186" s="1523"/>
      <c r="H186" s="1426"/>
      <c r="I186" s="1450"/>
      <c r="J186" s="1450"/>
      <c r="K186" s="1452"/>
      <c r="L186" s="1430"/>
      <c r="M186" s="1451"/>
      <c r="N186" s="1542"/>
      <c r="O186" s="1452"/>
      <c r="P186" s="1451"/>
      <c r="Q186" s="1426"/>
      <c r="R186" s="1451"/>
      <c r="S186" s="1451"/>
      <c r="T186" s="1451"/>
      <c r="U186" s="1451"/>
      <c r="V186" s="1426"/>
      <c r="W186" s="1421"/>
      <c r="X186" s="1509"/>
      <c r="Y186" s="1501"/>
      <c r="Z186" s="1501"/>
      <c r="AA186" s="1501"/>
      <c r="AB186" s="1501"/>
      <c r="AC186" s="1501"/>
      <c r="AD186" s="1501"/>
      <c r="AE186" s="1501"/>
    </row>
    <row r="187" spans="1:31" ht="51" customHeight="1">
      <c r="A187" s="1446"/>
      <c r="B187" s="1517"/>
      <c r="C187" s="1447"/>
      <c r="D187" s="1448"/>
      <c r="E187" s="1449"/>
      <c r="F187" s="1421"/>
      <c r="G187" s="1523"/>
      <c r="H187" s="1426"/>
      <c r="I187" s="1450"/>
      <c r="J187" s="1450"/>
      <c r="K187" s="1452"/>
      <c r="L187" s="1430"/>
      <c r="M187" s="1451"/>
      <c r="N187" s="1542"/>
      <c r="O187" s="1452"/>
      <c r="P187" s="1451"/>
      <c r="Q187" s="1426"/>
      <c r="R187" s="1451"/>
      <c r="S187" s="1451"/>
      <c r="T187" s="1451"/>
      <c r="U187" s="1451"/>
      <c r="V187" s="1426"/>
      <c r="W187" s="1421"/>
      <c r="X187" s="1509"/>
      <c r="Y187" s="1501"/>
      <c r="Z187" s="1501"/>
      <c r="AA187" s="1501"/>
      <c r="AB187" s="1501"/>
      <c r="AC187" s="1501"/>
      <c r="AD187" s="1501"/>
      <c r="AE187" s="1501"/>
    </row>
    <row r="188" spans="1:31" ht="51" customHeight="1">
      <c r="A188" s="1446"/>
      <c r="B188" s="1517"/>
      <c r="C188" s="1447"/>
      <c r="D188" s="1448"/>
      <c r="E188" s="1449"/>
      <c r="F188" s="1421"/>
      <c r="G188" s="1523"/>
      <c r="H188" s="1426"/>
      <c r="I188" s="1450"/>
      <c r="J188" s="1450"/>
      <c r="K188" s="1452"/>
      <c r="L188" s="1430"/>
      <c r="M188" s="1451"/>
      <c r="N188" s="1542"/>
      <c r="O188" s="1452"/>
      <c r="P188" s="1451"/>
      <c r="Q188" s="1426"/>
      <c r="R188" s="1451"/>
      <c r="S188" s="1451"/>
      <c r="T188" s="1451"/>
      <c r="U188" s="1451"/>
      <c r="V188" s="1426"/>
      <c r="W188" s="1421"/>
      <c r="X188" s="1509"/>
      <c r="Y188" s="1501"/>
      <c r="Z188" s="1501"/>
      <c r="AA188" s="1501"/>
      <c r="AB188" s="1501"/>
      <c r="AC188" s="1501"/>
      <c r="AD188" s="1501"/>
      <c r="AE188" s="1501"/>
    </row>
    <row r="189" spans="1:31" ht="51" customHeight="1">
      <c r="A189" s="1446"/>
      <c r="B189" s="1517"/>
      <c r="C189" s="1447"/>
      <c r="D189" s="1448"/>
      <c r="E189" s="1449"/>
      <c r="F189" s="1421"/>
      <c r="G189" s="1523"/>
      <c r="H189" s="1426"/>
      <c r="I189" s="1450"/>
      <c r="J189" s="1450"/>
      <c r="K189" s="1452"/>
      <c r="L189" s="1430"/>
      <c r="M189" s="1451"/>
      <c r="N189" s="1542"/>
      <c r="O189" s="1452"/>
      <c r="P189" s="1451"/>
      <c r="Q189" s="1426"/>
      <c r="R189" s="1451"/>
      <c r="S189" s="1451"/>
      <c r="T189" s="1451"/>
      <c r="U189" s="1451"/>
      <c r="V189" s="1426"/>
      <c r="W189" s="1421"/>
      <c r="X189" s="1509"/>
      <c r="Y189" s="1501"/>
      <c r="Z189" s="1501"/>
      <c r="AA189" s="1501"/>
      <c r="AB189" s="1501"/>
      <c r="AC189" s="1501"/>
      <c r="AD189" s="1501"/>
      <c r="AE189" s="1501"/>
    </row>
    <row r="190" spans="1:31" ht="51" customHeight="1">
      <c r="A190" s="1446"/>
      <c r="B190" s="1517"/>
      <c r="C190" s="1447"/>
      <c r="D190" s="1448"/>
      <c r="E190" s="1449"/>
      <c r="F190" s="1421"/>
      <c r="G190" s="1523"/>
      <c r="H190" s="1426"/>
      <c r="I190" s="1450"/>
      <c r="J190" s="1450"/>
      <c r="K190" s="1452"/>
      <c r="L190" s="1430"/>
      <c r="M190" s="1451"/>
      <c r="N190" s="1542"/>
      <c r="O190" s="1452"/>
      <c r="P190" s="1451"/>
      <c r="Q190" s="1426"/>
      <c r="R190" s="1451"/>
      <c r="S190" s="1451"/>
      <c r="T190" s="1451"/>
      <c r="U190" s="1451"/>
      <c r="V190" s="1426"/>
      <c r="W190" s="1421"/>
      <c r="X190" s="1509"/>
      <c r="Y190" s="1501"/>
      <c r="Z190" s="1501"/>
      <c r="AA190" s="1501"/>
      <c r="AB190" s="1501"/>
      <c r="AC190" s="1501"/>
      <c r="AD190" s="1501"/>
      <c r="AE190" s="1501"/>
    </row>
    <row r="191" spans="1:31" ht="51" customHeight="1">
      <c r="A191" s="1446"/>
      <c r="B191" s="1517"/>
      <c r="C191" s="1447"/>
      <c r="D191" s="1448"/>
      <c r="E191" s="1449"/>
      <c r="F191" s="1421"/>
      <c r="G191" s="1523"/>
      <c r="H191" s="1426"/>
      <c r="I191" s="1450"/>
      <c r="J191" s="1450"/>
      <c r="K191" s="1452"/>
      <c r="L191" s="1430"/>
      <c r="M191" s="1451"/>
      <c r="N191" s="1542"/>
      <c r="O191" s="1452"/>
      <c r="P191" s="1451"/>
      <c r="Q191" s="1426"/>
      <c r="R191" s="1451"/>
      <c r="S191" s="1451"/>
      <c r="T191" s="1451"/>
      <c r="U191" s="1451"/>
      <c r="V191" s="1426"/>
      <c r="W191" s="1421"/>
      <c r="X191" s="1509"/>
      <c r="Y191" s="1501"/>
      <c r="Z191" s="1501"/>
      <c r="AA191" s="1501"/>
      <c r="AB191" s="1501"/>
      <c r="AC191" s="1501"/>
      <c r="AD191" s="1501"/>
      <c r="AE191" s="1501"/>
    </row>
    <row r="192" spans="1:31" ht="51" customHeight="1">
      <c r="A192" s="1446"/>
      <c r="B192" s="1517"/>
      <c r="C192" s="1447"/>
      <c r="D192" s="1448"/>
      <c r="E192" s="1449"/>
      <c r="F192" s="1421"/>
      <c r="G192" s="1523"/>
      <c r="H192" s="1426"/>
      <c r="I192" s="1450"/>
      <c r="J192" s="1450"/>
      <c r="K192" s="1452"/>
      <c r="L192" s="1430"/>
      <c r="M192" s="1451"/>
      <c r="N192" s="1542"/>
      <c r="O192" s="1452"/>
      <c r="P192" s="1451"/>
      <c r="Q192" s="1426"/>
      <c r="R192" s="1451"/>
      <c r="S192" s="1451"/>
      <c r="T192" s="1451"/>
      <c r="U192" s="1451"/>
      <c r="V192" s="1426"/>
      <c r="W192" s="1421"/>
      <c r="X192" s="1509"/>
      <c r="Y192" s="1501"/>
      <c r="Z192" s="1501"/>
      <c r="AA192" s="1501"/>
      <c r="AB192" s="1501"/>
      <c r="AC192" s="1501"/>
      <c r="AD192" s="1501"/>
      <c r="AE192" s="1501"/>
    </row>
    <row r="193" spans="1:31" ht="51" customHeight="1">
      <c r="A193" s="1446"/>
      <c r="B193" s="1517"/>
      <c r="C193" s="1447"/>
      <c r="D193" s="1448"/>
      <c r="E193" s="1449"/>
      <c r="F193" s="1421"/>
      <c r="G193" s="1523"/>
      <c r="H193" s="1426"/>
      <c r="I193" s="1450"/>
      <c r="J193" s="1450"/>
      <c r="K193" s="1452"/>
      <c r="L193" s="1430"/>
      <c r="M193" s="1451"/>
      <c r="N193" s="1542"/>
      <c r="O193" s="1452"/>
      <c r="P193" s="1451"/>
      <c r="Q193" s="1426"/>
      <c r="R193" s="1451"/>
      <c r="S193" s="1451"/>
      <c r="T193" s="1451"/>
      <c r="U193" s="1451"/>
      <c r="V193" s="1426"/>
      <c r="W193" s="1421"/>
      <c r="X193" s="1509"/>
      <c r="Y193" s="1501"/>
      <c r="Z193" s="1501"/>
      <c r="AA193" s="1501"/>
      <c r="AB193" s="1501"/>
      <c r="AC193" s="1501"/>
      <c r="AD193" s="1501"/>
      <c r="AE193" s="1501"/>
    </row>
    <row r="194" spans="1:31" ht="51" customHeight="1">
      <c r="A194" s="1446"/>
      <c r="B194" s="1517"/>
      <c r="C194" s="1447"/>
      <c r="D194" s="1448"/>
      <c r="E194" s="1449"/>
      <c r="F194" s="1421"/>
      <c r="G194" s="1523"/>
      <c r="H194" s="1426"/>
      <c r="I194" s="1450"/>
      <c r="J194" s="1450"/>
      <c r="K194" s="1452"/>
      <c r="L194" s="1430"/>
      <c r="M194" s="1451"/>
      <c r="N194" s="1542"/>
      <c r="O194" s="1452"/>
      <c r="P194" s="1451"/>
      <c r="Q194" s="1426"/>
      <c r="R194" s="1451"/>
      <c r="S194" s="1451"/>
      <c r="T194" s="1451"/>
      <c r="U194" s="1451"/>
      <c r="V194" s="1426"/>
      <c r="W194" s="1421"/>
      <c r="X194" s="1509"/>
      <c r="Y194" s="1501"/>
      <c r="Z194" s="1501"/>
      <c r="AA194" s="1501"/>
      <c r="AB194" s="1501"/>
      <c r="AC194" s="1501"/>
      <c r="AD194" s="1501"/>
      <c r="AE194" s="1501"/>
    </row>
    <row r="195" spans="1:31" ht="71.25" customHeight="1">
      <c r="A195" s="1446"/>
      <c r="B195" s="1517"/>
      <c r="C195" s="1447"/>
      <c r="D195" s="1448"/>
      <c r="E195" s="1449"/>
      <c r="F195" s="1421"/>
      <c r="G195" s="1523"/>
      <c r="H195" s="1426"/>
      <c r="I195" s="1450"/>
      <c r="J195" s="1450"/>
      <c r="K195" s="1452"/>
      <c r="L195" s="1430"/>
      <c r="M195" s="1451"/>
      <c r="N195" s="1542"/>
      <c r="O195" s="1452"/>
      <c r="P195" s="1451"/>
      <c r="Q195" s="1426"/>
      <c r="R195" s="1451"/>
      <c r="S195" s="1451"/>
      <c r="T195" s="1451"/>
      <c r="U195" s="1451"/>
      <c r="V195" s="1426"/>
      <c r="W195" s="1421"/>
      <c r="X195" s="1509"/>
      <c r="Y195" s="1501"/>
      <c r="Z195" s="1501"/>
      <c r="AA195" s="1501"/>
      <c r="AB195" s="1501"/>
      <c r="AC195" s="1501"/>
      <c r="AD195" s="1501"/>
      <c r="AE195" s="1501"/>
    </row>
    <row r="196" spans="1:31" ht="51" customHeight="1">
      <c r="A196" s="1446"/>
      <c r="B196" s="1517"/>
      <c r="C196" s="1447"/>
      <c r="D196" s="1448"/>
      <c r="E196" s="1449"/>
      <c r="F196" s="1421"/>
      <c r="G196" s="1523"/>
      <c r="H196" s="1426"/>
      <c r="I196" s="1450"/>
      <c r="J196" s="1450"/>
      <c r="K196" s="1452"/>
      <c r="L196" s="1430"/>
      <c r="M196" s="1451"/>
      <c r="N196" s="1542"/>
      <c r="O196" s="1452"/>
      <c r="P196" s="1451"/>
      <c r="Q196" s="1426"/>
      <c r="R196" s="1451"/>
      <c r="S196" s="1451"/>
      <c r="T196" s="1451"/>
      <c r="U196" s="1451"/>
      <c r="V196" s="1426"/>
      <c r="W196" s="1421"/>
      <c r="X196" s="1509"/>
      <c r="Y196" s="1501"/>
      <c r="Z196" s="1501"/>
      <c r="AA196" s="1501"/>
      <c r="AB196" s="1501"/>
      <c r="AC196" s="1501"/>
      <c r="AD196" s="1501"/>
      <c r="AE196" s="1501"/>
    </row>
    <row r="197" spans="1:31" ht="51" customHeight="1">
      <c r="A197" s="1446"/>
      <c r="B197" s="1517"/>
      <c r="C197" s="1447"/>
      <c r="D197" s="1448"/>
      <c r="E197" s="1449"/>
      <c r="F197" s="1421"/>
      <c r="G197" s="1523"/>
      <c r="H197" s="1426"/>
      <c r="I197" s="1450"/>
      <c r="J197" s="1450"/>
      <c r="K197" s="1452"/>
      <c r="L197" s="1430"/>
      <c r="M197" s="1451"/>
      <c r="N197" s="1542"/>
      <c r="O197" s="1452"/>
      <c r="P197" s="1451"/>
      <c r="Q197" s="1426"/>
      <c r="R197" s="1451"/>
      <c r="S197" s="1451"/>
      <c r="T197" s="1451"/>
      <c r="U197" s="1451"/>
      <c r="V197" s="1426"/>
      <c r="W197" s="1421"/>
      <c r="X197" s="1509"/>
      <c r="Y197" s="1501"/>
      <c r="Z197" s="1501"/>
      <c r="AA197" s="1501"/>
      <c r="AB197" s="1501"/>
      <c r="AC197" s="1501"/>
      <c r="AD197" s="1501"/>
      <c r="AE197" s="1501"/>
    </row>
    <row r="198" spans="1:31" ht="51" customHeight="1">
      <c r="A198" s="1446"/>
      <c r="B198" s="1517"/>
      <c r="C198" s="1447"/>
      <c r="D198" s="1448"/>
      <c r="E198" s="1449"/>
      <c r="F198" s="1421"/>
      <c r="G198" s="1523"/>
      <c r="H198" s="1426"/>
      <c r="I198" s="1450"/>
      <c r="J198" s="1450"/>
      <c r="K198" s="1452"/>
      <c r="L198" s="1430"/>
      <c r="M198" s="1451"/>
      <c r="N198" s="1542"/>
      <c r="O198" s="1452"/>
      <c r="P198" s="1451"/>
      <c r="Q198" s="1426"/>
      <c r="R198" s="1451"/>
      <c r="S198" s="1451"/>
      <c r="T198" s="1451"/>
      <c r="U198" s="1451"/>
      <c r="V198" s="1426"/>
      <c r="W198" s="1421"/>
      <c r="X198" s="1509"/>
      <c r="Y198" s="1501"/>
      <c r="Z198" s="1501"/>
      <c r="AA198" s="1501"/>
      <c r="AB198" s="1501"/>
      <c r="AC198" s="1501"/>
      <c r="AD198" s="1501"/>
      <c r="AE198" s="1501"/>
    </row>
    <row r="199" spans="1:31" ht="71.25" customHeight="1">
      <c r="A199" s="1446"/>
      <c r="B199" s="1517"/>
      <c r="C199" s="1447"/>
      <c r="D199" s="1448"/>
      <c r="E199" s="1449"/>
      <c r="F199" s="1421"/>
      <c r="G199" s="1523"/>
      <c r="H199" s="1426"/>
      <c r="I199" s="1450"/>
      <c r="J199" s="1450"/>
      <c r="K199" s="1452"/>
      <c r="L199" s="1430"/>
      <c r="M199" s="1451"/>
      <c r="N199" s="1542"/>
      <c r="O199" s="1452"/>
      <c r="P199" s="1451"/>
      <c r="Q199" s="1426"/>
      <c r="R199" s="1451"/>
      <c r="S199" s="1451"/>
      <c r="T199" s="1451"/>
      <c r="U199" s="1451"/>
      <c r="V199" s="1426"/>
      <c r="W199" s="1421"/>
      <c r="X199" s="1509"/>
      <c r="Y199" s="1501"/>
      <c r="Z199" s="1501"/>
      <c r="AA199" s="1501"/>
      <c r="AB199" s="1501"/>
      <c r="AC199" s="1501"/>
      <c r="AD199" s="1501"/>
      <c r="AE199" s="1501"/>
    </row>
    <row r="200" spans="1:31" ht="51" customHeight="1">
      <c r="A200" s="1446"/>
      <c r="B200" s="1517"/>
      <c r="C200" s="1447"/>
      <c r="D200" s="1448"/>
      <c r="E200" s="1449"/>
      <c r="F200" s="1421"/>
      <c r="G200" s="1523"/>
      <c r="H200" s="1426"/>
      <c r="I200" s="1450"/>
      <c r="J200" s="1450"/>
      <c r="K200" s="1452"/>
      <c r="L200" s="1430"/>
      <c r="M200" s="1451"/>
      <c r="N200" s="1542"/>
      <c r="O200" s="1452"/>
      <c r="P200" s="1451"/>
      <c r="Q200" s="1426"/>
      <c r="R200" s="1451"/>
      <c r="S200" s="1451"/>
      <c r="T200" s="1451"/>
      <c r="U200" s="1451"/>
      <c r="V200" s="1426"/>
      <c r="W200" s="1421"/>
      <c r="X200" s="1509"/>
      <c r="Y200" s="1501"/>
      <c r="Z200" s="1501"/>
      <c r="AA200" s="1501"/>
      <c r="AB200" s="1501"/>
      <c r="AC200" s="1501"/>
      <c r="AD200" s="1501"/>
      <c r="AE200" s="1501"/>
    </row>
    <row r="201" spans="1:31" ht="71.25" customHeight="1">
      <c r="A201" s="1446"/>
      <c r="B201" s="1517"/>
      <c r="C201" s="1447"/>
      <c r="D201" s="1448"/>
      <c r="E201" s="1449"/>
      <c r="F201" s="1421"/>
      <c r="G201" s="1523"/>
      <c r="H201" s="1426"/>
      <c r="I201" s="1450"/>
      <c r="J201" s="1450"/>
      <c r="K201" s="1452"/>
      <c r="L201" s="1430"/>
      <c r="M201" s="1451"/>
      <c r="N201" s="1542"/>
      <c r="O201" s="1452"/>
      <c r="P201" s="1451"/>
      <c r="Q201" s="1426"/>
      <c r="R201" s="1451"/>
      <c r="S201" s="1451"/>
      <c r="T201" s="1451"/>
      <c r="U201" s="1451"/>
      <c r="V201" s="1426"/>
      <c r="W201" s="1421"/>
      <c r="X201" s="1509"/>
      <c r="Y201" s="1501"/>
      <c r="Z201" s="1501"/>
      <c r="AA201" s="1501"/>
      <c r="AB201" s="1501"/>
      <c r="AC201" s="1501"/>
      <c r="AD201" s="1501"/>
      <c r="AE201" s="1501"/>
    </row>
    <row r="202" spans="1:31" ht="51" customHeight="1">
      <c r="A202" s="1446"/>
      <c r="B202" s="1517"/>
      <c r="C202" s="1447"/>
      <c r="D202" s="1448"/>
      <c r="E202" s="1449"/>
      <c r="F202" s="1421"/>
      <c r="G202" s="1523"/>
      <c r="H202" s="1426"/>
      <c r="I202" s="1450"/>
      <c r="J202" s="1450"/>
      <c r="K202" s="1452"/>
      <c r="L202" s="1430"/>
      <c r="M202" s="1451"/>
      <c r="N202" s="1542"/>
      <c r="O202" s="1452"/>
      <c r="P202" s="1451"/>
      <c r="Q202" s="1426"/>
      <c r="R202" s="1451"/>
      <c r="S202" s="1451"/>
      <c r="T202" s="1451"/>
      <c r="U202" s="1451"/>
      <c r="V202" s="1426"/>
      <c r="W202" s="1421"/>
      <c r="X202" s="1509"/>
      <c r="Y202" s="1501"/>
      <c r="Z202" s="1501"/>
      <c r="AA202" s="1501"/>
      <c r="AB202" s="1501"/>
      <c r="AC202" s="1501"/>
      <c r="AD202" s="1501"/>
      <c r="AE202" s="1501"/>
    </row>
    <row r="203" spans="1:31" ht="51" customHeight="1">
      <c r="A203" s="1446"/>
      <c r="B203" s="1517"/>
      <c r="C203" s="1447"/>
      <c r="D203" s="1448"/>
      <c r="E203" s="1449"/>
      <c r="F203" s="1421"/>
      <c r="G203" s="1523"/>
      <c r="H203" s="1426"/>
      <c r="I203" s="1450"/>
      <c r="J203" s="1450"/>
      <c r="K203" s="1452"/>
      <c r="L203" s="1430"/>
      <c r="M203" s="1451"/>
      <c r="N203" s="1542"/>
      <c r="O203" s="1452"/>
      <c r="P203" s="1451"/>
      <c r="Q203" s="1426"/>
      <c r="R203" s="1451"/>
      <c r="S203" s="1451"/>
      <c r="T203" s="1451"/>
      <c r="U203" s="1451"/>
      <c r="V203" s="1426"/>
      <c r="W203" s="1421"/>
      <c r="X203" s="1509"/>
      <c r="Y203" s="1501"/>
      <c r="Z203" s="1501"/>
      <c r="AA203" s="1501"/>
      <c r="AB203" s="1501"/>
      <c r="AC203" s="1501"/>
      <c r="AD203" s="1501"/>
      <c r="AE203" s="1501"/>
    </row>
    <row r="204" spans="1:31" ht="51" customHeight="1">
      <c r="A204" s="1446"/>
      <c r="B204" s="1517"/>
      <c r="C204" s="1447"/>
      <c r="D204" s="1448"/>
      <c r="E204" s="1449"/>
      <c r="F204" s="1421"/>
      <c r="G204" s="1523"/>
      <c r="H204" s="1426"/>
      <c r="I204" s="1450"/>
      <c r="J204" s="1450"/>
      <c r="K204" s="1452"/>
      <c r="L204" s="1430"/>
      <c r="M204" s="1451"/>
      <c r="N204" s="1542"/>
      <c r="O204" s="1452"/>
      <c r="P204" s="1451"/>
      <c r="Q204" s="1426"/>
      <c r="R204" s="1451"/>
      <c r="S204" s="1451"/>
      <c r="T204" s="1451"/>
      <c r="U204" s="1451"/>
      <c r="V204" s="1426"/>
      <c r="W204" s="1421"/>
      <c r="X204" s="1509"/>
      <c r="Y204" s="1501"/>
      <c r="Z204" s="1501"/>
      <c r="AA204" s="1501"/>
      <c r="AB204" s="1501"/>
      <c r="AC204" s="1501"/>
      <c r="AD204" s="1501"/>
      <c r="AE204" s="1501"/>
    </row>
    <row r="205" spans="1:31" ht="51" customHeight="1">
      <c r="A205" s="1446"/>
      <c r="B205" s="1517"/>
      <c r="C205" s="1447"/>
      <c r="D205" s="1448"/>
      <c r="E205" s="1449"/>
      <c r="F205" s="1421"/>
      <c r="G205" s="1523"/>
      <c r="H205" s="1426"/>
      <c r="I205" s="1450"/>
      <c r="J205" s="1450"/>
      <c r="K205" s="1452"/>
      <c r="L205" s="1430"/>
      <c r="M205" s="1451"/>
      <c r="N205" s="1542"/>
      <c r="O205" s="1452"/>
      <c r="P205" s="1451"/>
      <c r="Q205" s="1426"/>
      <c r="R205" s="1451"/>
      <c r="S205" s="1451"/>
      <c r="T205" s="1451"/>
      <c r="U205" s="1451"/>
      <c r="V205" s="1426"/>
      <c r="W205" s="1421"/>
      <c r="X205" s="1509"/>
      <c r="Y205" s="1501"/>
      <c r="Z205" s="1501"/>
      <c r="AA205" s="1501"/>
      <c r="AB205" s="1501"/>
      <c r="AC205" s="1501"/>
      <c r="AD205" s="1501"/>
      <c r="AE205" s="1501"/>
    </row>
    <row r="206" spans="1:31" ht="60" customHeight="1">
      <c r="A206" s="1446"/>
      <c r="B206" s="1517"/>
      <c r="C206" s="1447"/>
      <c r="D206" s="1448"/>
      <c r="E206" s="1449"/>
      <c r="F206" s="1421"/>
      <c r="G206" s="1523"/>
      <c r="H206" s="1426"/>
      <c r="I206" s="1450"/>
      <c r="J206" s="1450"/>
      <c r="K206" s="1452"/>
      <c r="L206" s="1430"/>
      <c r="M206" s="1451"/>
      <c r="N206" s="1542"/>
      <c r="O206" s="1452"/>
      <c r="P206" s="1451"/>
      <c r="Q206" s="1426"/>
      <c r="R206" s="1451"/>
      <c r="S206" s="1451"/>
      <c r="T206" s="1451"/>
      <c r="U206" s="1451"/>
      <c r="V206" s="1426"/>
      <c r="W206" s="1421"/>
      <c r="X206" s="1509"/>
      <c r="Y206" s="1501"/>
      <c r="Z206" s="1501"/>
      <c r="AA206" s="1501"/>
      <c r="AB206" s="1501"/>
      <c r="AC206" s="1501"/>
      <c r="AD206" s="1501"/>
      <c r="AE206" s="1501"/>
    </row>
    <row r="207" spans="1:31" ht="51" customHeight="1">
      <c r="A207" s="1446"/>
      <c r="B207" s="1517"/>
      <c r="C207" s="1447"/>
      <c r="D207" s="1448"/>
      <c r="E207" s="1449"/>
      <c r="F207" s="1421"/>
      <c r="G207" s="1523"/>
      <c r="H207" s="1426"/>
      <c r="I207" s="1450"/>
      <c r="J207" s="1450"/>
      <c r="K207" s="1452"/>
      <c r="L207" s="1430"/>
      <c r="M207" s="1451"/>
      <c r="N207" s="1542"/>
      <c r="O207" s="1452"/>
      <c r="P207" s="1451"/>
      <c r="Q207" s="1426"/>
      <c r="R207" s="1451"/>
      <c r="S207" s="1451"/>
      <c r="T207" s="1451"/>
      <c r="U207" s="1451"/>
      <c r="V207" s="1426"/>
      <c r="W207" s="1421"/>
      <c r="X207" s="1509"/>
      <c r="Y207" s="1501"/>
      <c r="Z207" s="1501"/>
      <c r="AA207" s="1501"/>
      <c r="AB207" s="1501"/>
      <c r="AC207" s="1501"/>
      <c r="AD207" s="1501"/>
      <c r="AE207" s="1501"/>
    </row>
    <row r="208" spans="1:31" ht="71.25" customHeight="1">
      <c r="A208" s="1446"/>
      <c r="B208" s="1517"/>
      <c r="C208" s="1447"/>
      <c r="D208" s="1448"/>
      <c r="E208" s="1449"/>
      <c r="F208" s="1421"/>
      <c r="G208" s="1523"/>
      <c r="H208" s="1426"/>
      <c r="I208" s="1450"/>
      <c r="J208" s="1450"/>
      <c r="K208" s="1452"/>
      <c r="L208" s="1430"/>
      <c r="M208" s="1451"/>
      <c r="N208" s="1542"/>
      <c r="O208" s="1452"/>
      <c r="P208" s="1451"/>
      <c r="Q208" s="1426"/>
      <c r="R208" s="1451"/>
      <c r="S208" s="1451"/>
      <c r="T208" s="1451"/>
      <c r="U208" s="1451"/>
      <c r="V208" s="1426"/>
      <c r="W208" s="1421"/>
      <c r="X208" s="1509"/>
      <c r="Y208" s="1501"/>
      <c r="Z208" s="1501"/>
      <c r="AA208" s="1501"/>
      <c r="AB208" s="1501"/>
      <c r="AC208" s="1501"/>
      <c r="AD208" s="1501"/>
      <c r="AE208" s="1501"/>
    </row>
    <row r="209" spans="1:31" ht="99.75" customHeight="1">
      <c r="A209" s="1446"/>
      <c r="B209" s="1517"/>
      <c r="C209" s="1447"/>
      <c r="D209" s="1448"/>
      <c r="E209" s="1449"/>
      <c r="F209" s="1421"/>
      <c r="G209" s="1523"/>
      <c r="H209" s="1426"/>
      <c r="I209" s="1450"/>
      <c r="J209" s="1450"/>
      <c r="K209" s="1452"/>
      <c r="L209" s="1430"/>
      <c r="M209" s="1451"/>
      <c r="N209" s="1542"/>
      <c r="O209" s="1452"/>
      <c r="P209" s="1451"/>
      <c r="Q209" s="1426"/>
      <c r="R209" s="1451"/>
      <c r="S209" s="1451"/>
      <c r="T209" s="1451"/>
      <c r="U209" s="1451"/>
      <c r="V209" s="1426"/>
      <c r="W209" s="1421"/>
      <c r="X209" s="1509"/>
      <c r="Y209" s="1501"/>
      <c r="Z209" s="1501"/>
      <c r="AA209" s="1501"/>
      <c r="AB209" s="1501"/>
      <c r="AC209" s="1501"/>
      <c r="AD209" s="1501"/>
      <c r="AE209" s="1501"/>
    </row>
    <row r="210" spans="1:31" ht="51" customHeight="1">
      <c r="A210" s="1446"/>
      <c r="B210" s="1517"/>
      <c r="C210" s="1447"/>
      <c r="D210" s="1448"/>
      <c r="E210" s="1449"/>
      <c r="F210" s="1421"/>
      <c r="G210" s="1523"/>
      <c r="H210" s="1426"/>
      <c r="I210" s="1450"/>
      <c r="J210" s="1450"/>
      <c r="K210" s="1452"/>
      <c r="L210" s="1430"/>
      <c r="M210" s="1451"/>
      <c r="N210" s="1542"/>
      <c r="O210" s="1452"/>
      <c r="P210" s="1451"/>
      <c r="Q210" s="1426"/>
      <c r="R210" s="1451"/>
      <c r="S210" s="1451"/>
      <c r="T210" s="1451"/>
      <c r="U210" s="1451"/>
      <c r="V210" s="1426"/>
      <c r="W210" s="1421"/>
      <c r="X210" s="1509"/>
      <c r="Y210" s="1501"/>
      <c r="Z210" s="1501"/>
      <c r="AA210" s="1501"/>
      <c r="AB210" s="1501"/>
      <c r="AC210" s="1501"/>
      <c r="AD210" s="1501"/>
      <c r="AE210" s="1501"/>
    </row>
    <row r="211" spans="1:31" ht="51" customHeight="1">
      <c r="A211" s="1446"/>
      <c r="B211" s="1517"/>
      <c r="C211" s="1447"/>
      <c r="D211" s="1448"/>
      <c r="E211" s="1449"/>
      <c r="F211" s="1421"/>
      <c r="G211" s="1523"/>
      <c r="H211" s="1426"/>
      <c r="I211" s="1450"/>
      <c r="J211" s="1450"/>
      <c r="K211" s="1452"/>
      <c r="L211" s="1430"/>
      <c r="M211" s="1451"/>
      <c r="N211" s="1542"/>
      <c r="O211" s="1452"/>
      <c r="P211" s="1451"/>
      <c r="Q211" s="1426"/>
      <c r="R211" s="1451"/>
      <c r="S211" s="1451"/>
      <c r="T211" s="1451"/>
      <c r="U211" s="1451"/>
      <c r="V211" s="1426"/>
      <c r="W211" s="1421"/>
      <c r="X211" s="1509"/>
      <c r="Y211" s="1501"/>
      <c r="Z211" s="1501"/>
      <c r="AA211" s="1501"/>
      <c r="AB211" s="1501"/>
      <c r="AC211" s="1501"/>
      <c r="AD211" s="1501"/>
      <c r="AE211" s="1501"/>
    </row>
    <row r="212" spans="1:31" ht="71.25" customHeight="1">
      <c r="A212" s="1446"/>
      <c r="B212" s="1517"/>
      <c r="C212" s="1447"/>
      <c r="D212" s="1448"/>
      <c r="E212" s="1449"/>
      <c r="F212" s="1421"/>
      <c r="G212" s="1523"/>
      <c r="H212" s="1426"/>
      <c r="I212" s="1450"/>
      <c r="J212" s="1450"/>
      <c r="K212" s="1452"/>
      <c r="L212" s="1430"/>
      <c r="M212" s="1451"/>
      <c r="N212" s="1542"/>
      <c r="O212" s="1452"/>
      <c r="P212" s="1451"/>
      <c r="Q212" s="1426"/>
      <c r="R212" s="1451"/>
      <c r="S212" s="1451"/>
      <c r="T212" s="1451"/>
      <c r="U212" s="1451"/>
      <c r="V212" s="1426"/>
      <c r="W212" s="1421"/>
      <c r="X212" s="1509"/>
      <c r="Y212" s="1501"/>
      <c r="Z212" s="1501"/>
      <c r="AA212" s="1501"/>
      <c r="AB212" s="1501"/>
      <c r="AC212" s="1501"/>
      <c r="AD212" s="1501"/>
      <c r="AE212" s="1501"/>
    </row>
    <row r="213" spans="1:31" ht="71.25" customHeight="1">
      <c r="A213" s="1446"/>
      <c r="B213" s="1517"/>
      <c r="C213" s="1447"/>
      <c r="D213" s="1448"/>
      <c r="E213" s="1449"/>
      <c r="F213" s="1421"/>
      <c r="G213" s="1523"/>
      <c r="H213" s="1426"/>
      <c r="I213" s="1450"/>
      <c r="J213" s="1450"/>
      <c r="K213" s="1452"/>
      <c r="L213" s="1430"/>
      <c r="M213" s="1451"/>
      <c r="N213" s="1542"/>
      <c r="O213" s="1452"/>
      <c r="P213" s="1451"/>
      <c r="Q213" s="1426"/>
      <c r="R213" s="1451"/>
      <c r="S213" s="1451"/>
      <c r="T213" s="1451"/>
      <c r="U213" s="1451"/>
      <c r="V213" s="1426"/>
      <c r="W213" s="1421"/>
      <c r="X213" s="1509"/>
      <c r="Y213" s="1501"/>
      <c r="Z213" s="1501"/>
      <c r="AA213" s="1501"/>
      <c r="AB213" s="1501"/>
      <c r="AC213" s="1501"/>
      <c r="AD213" s="1501"/>
      <c r="AE213" s="1501"/>
    </row>
    <row r="214" spans="1:31" ht="28.5" customHeight="1">
      <c r="A214" s="1446"/>
      <c r="B214" s="1517"/>
      <c r="C214" s="1447"/>
      <c r="D214" s="1448"/>
      <c r="E214" s="1449"/>
      <c r="F214" s="1421"/>
      <c r="G214" s="1523"/>
      <c r="H214" s="1426"/>
      <c r="I214" s="1450"/>
      <c r="J214" s="1450"/>
      <c r="K214" s="1452"/>
      <c r="L214" s="1430"/>
      <c r="M214" s="1451"/>
      <c r="N214" s="1542"/>
      <c r="O214" s="1452"/>
      <c r="P214" s="1451"/>
      <c r="Q214" s="1426"/>
      <c r="R214" s="1451"/>
      <c r="S214" s="1451"/>
      <c r="T214" s="1451"/>
      <c r="U214" s="1451"/>
      <c r="V214" s="1426"/>
      <c r="W214" s="1421"/>
      <c r="X214" s="1509"/>
      <c r="Y214" s="1501"/>
      <c r="Z214" s="1501"/>
      <c r="AA214" s="1501"/>
      <c r="AB214" s="1501"/>
      <c r="AC214" s="1501"/>
      <c r="AD214" s="1501"/>
      <c r="AE214" s="1501"/>
    </row>
    <row r="215" spans="1:31" ht="33.75" customHeight="1">
      <c r="A215" s="1446"/>
      <c r="B215" s="1517"/>
      <c r="C215" s="1447"/>
      <c r="D215" s="1448"/>
      <c r="E215" s="1449"/>
      <c r="F215" s="1421"/>
      <c r="G215" s="1523"/>
      <c r="H215" s="1426"/>
      <c r="I215" s="1450"/>
      <c r="J215" s="1450"/>
      <c r="K215" s="1452"/>
      <c r="L215" s="1430"/>
      <c r="M215" s="1451"/>
      <c r="N215" s="1542"/>
      <c r="O215" s="1452"/>
      <c r="P215" s="1451"/>
      <c r="Q215" s="1426"/>
      <c r="R215" s="1451"/>
      <c r="S215" s="1451"/>
      <c r="T215" s="1451"/>
      <c r="U215" s="1451"/>
      <c r="V215" s="1426"/>
      <c r="W215" s="1421"/>
      <c r="X215" s="1509"/>
      <c r="Y215" s="1501"/>
      <c r="Z215" s="1501"/>
      <c r="AA215" s="1501"/>
      <c r="AB215" s="1501"/>
      <c r="AC215" s="1501"/>
      <c r="AD215" s="1501"/>
      <c r="AE215" s="1501"/>
    </row>
    <row r="216" spans="1:31" ht="71.25" customHeight="1">
      <c r="A216" s="1446"/>
      <c r="B216" s="1517"/>
      <c r="C216" s="1447"/>
      <c r="D216" s="1448"/>
      <c r="E216" s="1449"/>
      <c r="F216" s="1421"/>
      <c r="G216" s="1523"/>
      <c r="H216" s="1426"/>
      <c r="I216" s="1450"/>
      <c r="J216" s="1450"/>
      <c r="K216" s="1452"/>
      <c r="L216" s="1430"/>
      <c r="M216" s="1451"/>
      <c r="N216" s="1542"/>
      <c r="O216" s="1452"/>
      <c r="P216" s="1451"/>
      <c r="Q216" s="1426"/>
      <c r="R216" s="1451"/>
      <c r="S216" s="1451"/>
      <c r="T216" s="1451"/>
      <c r="U216" s="1451"/>
      <c r="V216" s="1426"/>
      <c r="W216" s="1421"/>
      <c r="X216" s="1509"/>
      <c r="Y216" s="1501"/>
      <c r="Z216" s="1501"/>
      <c r="AA216" s="1501"/>
      <c r="AB216" s="1501"/>
      <c r="AC216" s="1501"/>
      <c r="AD216" s="1501"/>
      <c r="AE216" s="1501"/>
    </row>
    <row r="217" spans="1:31" ht="71.25" customHeight="1">
      <c r="A217" s="1446"/>
      <c r="B217" s="1517"/>
      <c r="C217" s="1447"/>
      <c r="D217" s="1448"/>
      <c r="E217" s="1449"/>
      <c r="F217" s="1421"/>
      <c r="G217" s="1523"/>
      <c r="H217" s="1426"/>
      <c r="I217" s="1450"/>
      <c r="J217" s="1450"/>
      <c r="K217" s="1452"/>
      <c r="L217" s="1430"/>
      <c r="M217" s="1451"/>
      <c r="N217" s="1542"/>
      <c r="O217" s="1452"/>
      <c r="P217" s="1451"/>
      <c r="Q217" s="1426"/>
      <c r="R217" s="1451"/>
      <c r="S217" s="1451"/>
      <c r="T217" s="1451"/>
      <c r="U217" s="1451"/>
      <c r="V217" s="1426"/>
      <c r="W217" s="1421"/>
      <c r="X217" s="1509"/>
      <c r="Y217" s="1501"/>
      <c r="Z217" s="1501"/>
      <c r="AA217" s="1501"/>
      <c r="AB217" s="1501"/>
      <c r="AC217" s="1501"/>
      <c r="AD217" s="1501"/>
      <c r="AE217" s="1501"/>
    </row>
    <row r="218" spans="1:31" ht="51" customHeight="1">
      <c r="A218" s="1446"/>
      <c r="B218" s="1517"/>
      <c r="C218" s="1447"/>
      <c r="D218" s="1448"/>
      <c r="E218" s="1449"/>
      <c r="F218" s="1421"/>
      <c r="G218" s="1523"/>
      <c r="H218" s="1426"/>
      <c r="I218" s="1450"/>
      <c r="J218" s="1450"/>
      <c r="K218" s="1452"/>
      <c r="L218" s="1430"/>
      <c r="M218" s="1451"/>
      <c r="N218" s="1542"/>
      <c r="O218" s="1452"/>
      <c r="P218" s="1451"/>
      <c r="Q218" s="1426"/>
      <c r="R218" s="1451"/>
      <c r="S218" s="1451"/>
      <c r="T218" s="1451"/>
      <c r="U218" s="1451"/>
      <c r="V218" s="1426"/>
      <c r="W218" s="1421"/>
      <c r="X218" s="1509"/>
      <c r="Y218" s="1501"/>
      <c r="Z218" s="1501"/>
      <c r="AA218" s="1501"/>
      <c r="AB218" s="1501"/>
      <c r="AC218" s="1501"/>
      <c r="AD218" s="1501"/>
      <c r="AE218" s="1501"/>
    </row>
    <row r="219" spans="1:31" ht="76.5" customHeight="1">
      <c r="A219" s="1446"/>
      <c r="B219" s="1517"/>
      <c r="C219" s="1447"/>
      <c r="D219" s="1448"/>
      <c r="E219" s="1449"/>
      <c r="F219" s="1421"/>
      <c r="G219" s="1523"/>
      <c r="H219" s="1426"/>
      <c r="I219" s="1450"/>
      <c r="J219" s="1450"/>
      <c r="K219" s="1452"/>
      <c r="L219" s="1430"/>
      <c r="M219" s="1451"/>
      <c r="N219" s="1542"/>
      <c r="O219" s="1452"/>
      <c r="P219" s="1451"/>
      <c r="Q219" s="1426"/>
      <c r="R219" s="1451"/>
      <c r="S219" s="1451"/>
      <c r="T219" s="1451"/>
      <c r="U219" s="1451"/>
      <c r="V219" s="1426"/>
      <c r="W219" s="1421"/>
      <c r="X219" s="1509"/>
      <c r="Y219" s="1501"/>
      <c r="Z219" s="1501"/>
      <c r="AA219" s="1501"/>
      <c r="AB219" s="1501"/>
      <c r="AC219" s="1501"/>
      <c r="AD219" s="1501"/>
      <c r="AE219" s="1501"/>
    </row>
    <row r="220" spans="1:31" ht="71.25" customHeight="1">
      <c r="A220" s="1446"/>
      <c r="B220" s="1517"/>
      <c r="C220" s="1447"/>
      <c r="D220" s="1448"/>
      <c r="E220" s="1449"/>
      <c r="F220" s="1421"/>
      <c r="G220" s="1523"/>
      <c r="H220" s="1426"/>
      <c r="I220" s="1450"/>
      <c r="J220" s="1450"/>
      <c r="K220" s="1452"/>
      <c r="L220" s="1430"/>
      <c r="M220" s="1451"/>
      <c r="N220" s="1542"/>
      <c r="O220" s="1452"/>
      <c r="P220" s="1451"/>
      <c r="Q220" s="1426"/>
      <c r="R220" s="1451"/>
      <c r="S220" s="1451"/>
      <c r="T220" s="1451"/>
      <c r="U220" s="1451"/>
      <c r="V220" s="1426"/>
      <c r="W220" s="1421"/>
      <c r="X220" s="1509"/>
      <c r="Y220" s="1501"/>
      <c r="Z220" s="1501"/>
      <c r="AA220" s="1501"/>
      <c r="AB220" s="1501"/>
      <c r="AC220" s="1501"/>
      <c r="AD220" s="1501"/>
      <c r="AE220" s="1501"/>
    </row>
    <row r="221" spans="1:31" ht="51" customHeight="1">
      <c r="A221" s="1446"/>
      <c r="B221" s="1517"/>
      <c r="C221" s="1447"/>
      <c r="D221" s="1448"/>
      <c r="E221" s="1449"/>
      <c r="F221" s="1421"/>
      <c r="G221" s="1523"/>
      <c r="H221" s="1426"/>
      <c r="I221" s="1450"/>
      <c r="J221" s="1450"/>
      <c r="K221" s="1452"/>
      <c r="L221" s="1430"/>
      <c r="M221" s="1451"/>
      <c r="N221" s="1542"/>
      <c r="O221" s="1452"/>
      <c r="P221" s="1451"/>
      <c r="Q221" s="1426"/>
      <c r="R221" s="1451"/>
      <c r="S221" s="1451"/>
      <c r="T221" s="1451"/>
      <c r="U221" s="1451"/>
      <c r="V221" s="1426"/>
      <c r="W221" s="1421"/>
      <c r="X221" s="1509"/>
      <c r="Y221" s="1501"/>
      <c r="Z221" s="1501"/>
      <c r="AA221" s="1501"/>
      <c r="AB221" s="1501"/>
      <c r="AC221" s="1501"/>
      <c r="AD221" s="1501"/>
      <c r="AE221" s="1501"/>
    </row>
    <row r="222" spans="1:31" ht="71.25" customHeight="1">
      <c r="A222" s="1446"/>
      <c r="B222" s="1517"/>
      <c r="C222" s="1447"/>
      <c r="D222" s="1448"/>
      <c r="E222" s="1449"/>
      <c r="F222" s="1421"/>
      <c r="G222" s="1523"/>
      <c r="H222" s="1426"/>
      <c r="I222" s="1450"/>
      <c r="J222" s="1450"/>
      <c r="K222" s="1452"/>
      <c r="L222" s="1430"/>
      <c r="M222" s="1451"/>
      <c r="N222" s="1542"/>
      <c r="O222" s="1452"/>
      <c r="P222" s="1451"/>
      <c r="Q222" s="1426"/>
      <c r="R222" s="1451"/>
      <c r="S222" s="1451"/>
      <c r="T222" s="1451"/>
      <c r="U222" s="1451"/>
      <c r="V222" s="1426"/>
      <c r="W222" s="1421"/>
      <c r="X222" s="1509"/>
      <c r="Y222" s="1501"/>
      <c r="Z222" s="1501"/>
      <c r="AA222" s="1501"/>
      <c r="AB222" s="1501"/>
      <c r="AC222" s="1501"/>
      <c r="AD222" s="1501"/>
      <c r="AE222" s="1501"/>
    </row>
    <row r="223" spans="1:31" ht="51" customHeight="1">
      <c r="A223" s="1446"/>
      <c r="B223" s="1517"/>
      <c r="C223" s="1447"/>
      <c r="D223" s="1448"/>
      <c r="E223" s="1449"/>
      <c r="F223" s="1421"/>
      <c r="G223" s="1523"/>
      <c r="H223" s="1426"/>
      <c r="I223" s="1450"/>
      <c r="J223" s="1450"/>
      <c r="K223" s="1452"/>
      <c r="L223" s="1430"/>
      <c r="M223" s="1451"/>
      <c r="N223" s="1542"/>
      <c r="O223" s="1452"/>
      <c r="P223" s="1451"/>
      <c r="Q223" s="1426"/>
      <c r="R223" s="1451"/>
      <c r="S223" s="1451"/>
      <c r="T223" s="1451"/>
      <c r="U223" s="1451"/>
      <c r="V223" s="1426"/>
      <c r="W223" s="1421"/>
      <c r="X223" s="1509"/>
      <c r="Y223" s="1501"/>
      <c r="Z223" s="1501"/>
      <c r="AA223" s="1501"/>
      <c r="AB223" s="1501"/>
      <c r="AC223" s="1501"/>
      <c r="AD223" s="1501"/>
      <c r="AE223" s="1501"/>
    </row>
    <row r="224" spans="1:31" ht="15">
      <c r="A224" s="1446"/>
      <c r="B224" s="1517"/>
      <c r="C224" s="1447"/>
      <c r="D224" s="1448"/>
      <c r="E224" s="1449"/>
      <c r="F224" s="1421"/>
      <c r="G224" s="1523"/>
      <c r="H224" s="1426"/>
      <c r="I224" s="1450"/>
      <c r="J224" s="1450"/>
      <c r="K224" s="1452"/>
      <c r="L224" s="1430"/>
      <c r="M224" s="1451"/>
      <c r="N224" s="1542"/>
      <c r="O224" s="1452"/>
      <c r="P224" s="1451"/>
      <c r="Q224" s="1426"/>
      <c r="R224" s="1451"/>
      <c r="S224" s="1451"/>
      <c r="T224" s="1451"/>
      <c r="U224" s="1451"/>
      <c r="V224" s="1426"/>
      <c r="W224" s="1421"/>
      <c r="X224" s="1509"/>
      <c r="Y224" s="1501"/>
      <c r="Z224" s="1501"/>
      <c r="AA224" s="1501"/>
      <c r="AB224" s="1501"/>
      <c r="AC224" s="1501"/>
      <c r="AD224" s="1501"/>
      <c r="AE224" s="1501"/>
    </row>
    <row r="225" spans="1:31" ht="71.25" customHeight="1">
      <c r="A225" s="1446"/>
      <c r="B225" s="1517"/>
      <c r="C225" s="1447"/>
      <c r="D225" s="1448"/>
      <c r="E225" s="1449"/>
      <c r="F225" s="1421"/>
      <c r="G225" s="1523"/>
      <c r="H225" s="1426"/>
      <c r="I225" s="1450"/>
      <c r="J225" s="1450"/>
      <c r="K225" s="1452"/>
      <c r="L225" s="1430"/>
      <c r="M225" s="1451"/>
      <c r="N225" s="1542"/>
      <c r="O225" s="1452"/>
      <c r="P225" s="1451"/>
      <c r="Q225" s="1426"/>
      <c r="R225" s="1451"/>
      <c r="S225" s="1451"/>
      <c r="T225" s="1451"/>
      <c r="U225" s="1451"/>
      <c r="V225" s="1426"/>
      <c r="W225" s="1421"/>
      <c r="X225" s="1509"/>
      <c r="Y225" s="1501"/>
      <c r="Z225" s="1501"/>
      <c r="AA225" s="1501"/>
      <c r="AB225" s="1501"/>
      <c r="AC225" s="1501"/>
      <c r="AD225" s="1501"/>
      <c r="AE225" s="1501"/>
    </row>
    <row r="226" spans="1:31" ht="15">
      <c r="A226" s="1446"/>
      <c r="B226" s="1517"/>
      <c r="C226" s="1447"/>
      <c r="D226" s="1448"/>
      <c r="E226" s="1449"/>
      <c r="F226" s="1421"/>
      <c r="G226" s="1523"/>
      <c r="H226" s="1426"/>
      <c r="I226" s="1450"/>
      <c r="J226" s="1450"/>
      <c r="K226" s="1452"/>
      <c r="L226" s="1430"/>
      <c r="M226" s="1451"/>
      <c r="N226" s="1542"/>
      <c r="O226" s="1452"/>
      <c r="P226" s="1451"/>
      <c r="Q226" s="1426"/>
      <c r="R226" s="1451"/>
      <c r="S226" s="1451"/>
      <c r="T226" s="1451"/>
      <c r="U226" s="1451"/>
      <c r="V226" s="1426"/>
      <c r="W226" s="1421"/>
      <c r="X226" s="1509"/>
      <c r="Y226" s="1501"/>
      <c r="Z226" s="1501"/>
      <c r="AA226" s="1501"/>
      <c r="AB226" s="1501"/>
      <c r="AC226" s="1501"/>
      <c r="AD226" s="1501"/>
      <c r="AE226" s="1501"/>
    </row>
    <row r="227" spans="1:31" ht="15">
      <c r="A227" s="1446"/>
      <c r="B227" s="1517"/>
      <c r="C227" s="1447"/>
      <c r="D227" s="1448"/>
      <c r="E227" s="1449"/>
      <c r="F227" s="1421"/>
      <c r="G227" s="1523"/>
      <c r="H227" s="1426"/>
      <c r="I227" s="1450"/>
      <c r="J227" s="1450"/>
      <c r="K227" s="1452"/>
      <c r="L227" s="1430"/>
      <c r="M227" s="1451"/>
      <c r="N227" s="1542"/>
      <c r="O227" s="1452"/>
      <c r="P227" s="1451"/>
      <c r="Q227" s="1426"/>
      <c r="R227" s="1451"/>
      <c r="S227" s="1451"/>
      <c r="T227" s="1451"/>
      <c r="U227" s="1451"/>
      <c r="V227" s="1426"/>
      <c r="W227" s="1421"/>
      <c r="X227" s="1509"/>
      <c r="Y227" s="1501"/>
      <c r="Z227" s="1501"/>
      <c r="AA227" s="1501"/>
      <c r="AB227" s="1501"/>
      <c r="AC227" s="1501"/>
      <c r="AD227" s="1501"/>
      <c r="AE227" s="1501"/>
    </row>
    <row r="228" spans="1:31" ht="15">
      <c r="A228" s="1446"/>
      <c r="B228" s="1517"/>
      <c r="C228" s="1447"/>
      <c r="D228" s="1448"/>
      <c r="E228" s="1449"/>
      <c r="F228" s="1421"/>
      <c r="G228" s="1523"/>
      <c r="H228" s="1426"/>
      <c r="I228" s="1450"/>
      <c r="J228" s="1450"/>
      <c r="K228" s="1452"/>
      <c r="L228" s="1430"/>
      <c r="M228" s="1451"/>
      <c r="N228" s="1542"/>
      <c r="O228" s="1452"/>
      <c r="P228" s="1451"/>
      <c r="Q228" s="1426"/>
      <c r="R228" s="1451"/>
      <c r="S228" s="1451"/>
      <c r="T228" s="1451"/>
      <c r="U228" s="1451"/>
      <c r="V228" s="1426"/>
      <c r="W228" s="1421"/>
      <c r="X228" s="1509"/>
      <c r="Y228" s="1501"/>
      <c r="Z228" s="1501"/>
      <c r="AA228" s="1501"/>
      <c r="AB228" s="1501"/>
      <c r="AC228" s="1501"/>
      <c r="AD228" s="1501"/>
      <c r="AE228" s="1501"/>
    </row>
    <row r="229" spans="1:31" ht="51" customHeight="1">
      <c r="A229" s="1446"/>
      <c r="B229" s="1517"/>
      <c r="C229" s="1447"/>
      <c r="D229" s="1448"/>
      <c r="E229" s="1449"/>
      <c r="F229" s="1421"/>
      <c r="G229" s="1523"/>
      <c r="H229" s="1426"/>
      <c r="I229" s="1450"/>
      <c r="J229" s="1450"/>
      <c r="K229" s="1452"/>
      <c r="L229" s="1430"/>
      <c r="M229" s="1451"/>
      <c r="N229" s="1542"/>
      <c r="O229" s="1452"/>
      <c r="P229" s="1451"/>
      <c r="Q229" s="1426"/>
      <c r="R229" s="1451"/>
      <c r="S229" s="1451"/>
      <c r="T229" s="1451"/>
      <c r="U229" s="1451"/>
      <c r="V229" s="1426"/>
      <c r="W229" s="1421"/>
      <c r="X229" s="1509"/>
      <c r="Y229" s="1501"/>
      <c r="Z229" s="1501"/>
      <c r="AA229" s="1501"/>
      <c r="AB229" s="1501"/>
      <c r="AC229" s="1501"/>
      <c r="AD229" s="1501"/>
      <c r="AE229" s="1501"/>
    </row>
    <row r="230" spans="1:31" ht="15">
      <c r="A230" s="1446"/>
      <c r="B230" s="1517"/>
      <c r="C230" s="1447"/>
      <c r="D230" s="1448"/>
      <c r="E230" s="1449"/>
      <c r="F230" s="1421"/>
      <c r="G230" s="1523"/>
      <c r="H230" s="1426"/>
      <c r="I230" s="1450"/>
      <c r="J230" s="1450"/>
      <c r="K230" s="1452"/>
      <c r="L230" s="1430"/>
      <c r="M230" s="1451"/>
      <c r="N230" s="1542"/>
      <c r="O230" s="1452"/>
      <c r="P230" s="1451"/>
      <c r="Q230" s="1426"/>
      <c r="R230" s="1451"/>
      <c r="S230" s="1451"/>
      <c r="T230" s="1451"/>
      <c r="U230" s="1451"/>
      <c r="V230" s="1426"/>
      <c r="W230" s="1421"/>
      <c r="X230" s="1509"/>
      <c r="Y230" s="1501"/>
      <c r="Z230" s="1501"/>
      <c r="AA230" s="1501"/>
      <c r="AB230" s="1501"/>
      <c r="AC230" s="1501"/>
      <c r="AD230" s="1501"/>
      <c r="AE230" s="1501"/>
    </row>
    <row r="231" spans="1:31" ht="102" customHeight="1">
      <c r="A231" s="1446"/>
      <c r="B231" s="1517"/>
      <c r="C231" s="1447"/>
      <c r="D231" s="1448"/>
      <c r="E231" s="1449"/>
      <c r="F231" s="1421"/>
      <c r="G231" s="1523"/>
      <c r="H231" s="1426"/>
      <c r="I231" s="1450"/>
      <c r="J231" s="1450"/>
      <c r="K231" s="1452"/>
      <c r="L231" s="1430"/>
      <c r="M231" s="1451"/>
      <c r="N231" s="1542"/>
      <c r="O231" s="1452"/>
      <c r="P231" s="1451"/>
      <c r="Q231" s="1426"/>
      <c r="R231" s="1451"/>
      <c r="S231" s="1451"/>
      <c r="T231" s="1451"/>
      <c r="U231" s="1451"/>
      <c r="V231" s="1426"/>
      <c r="W231" s="1421"/>
      <c r="X231" s="1509"/>
      <c r="Y231" s="1501"/>
      <c r="Z231" s="1501"/>
      <c r="AA231" s="1501"/>
      <c r="AB231" s="1501"/>
      <c r="AC231" s="1501"/>
      <c r="AD231" s="1501"/>
      <c r="AE231" s="1501"/>
    </row>
    <row r="232" spans="1:31" ht="71.25" customHeight="1">
      <c r="A232" s="1446"/>
      <c r="B232" s="1517"/>
      <c r="C232" s="1447"/>
      <c r="D232" s="1448"/>
      <c r="E232" s="1449"/>
      <c r="F232" s="1421"/>
      <c r="G232" s="1523"/>
      <c r="H232" s="1426"/>
      <c r="I232" s="1450"/>
      <c r="J232" s="1450"/>
      <c r="K232" s="1452"/>
      <c r="L232" s="1430"/>
      <c r="M232" s="1451"/>
      <c r="N232" s="1542"/>
      <c r="O232" s="1452"/>
      <c r="P232" s="1451"/>
      <c r="Q232" s="1426"/>
      <c r="R232" s="1451"/>
      <c r="S232" s="1451"/>
      <c r="T232" s="1451"/>
      <c r="U232" s="1451"/>
      <c r="V232" s="1426"/>
      <c r="W232" s="1421"/>
      <c r="X232" s="1509"/>
      <c r="Y232" s="1501"/>
      <c r="Z232" s="1501"/>
      <c r="AA232" s="1501"/>
      <c r="AB232" s="1501"/>
      <c r="AC232" s="1501"/>
      <c r="AD232" s="1501"/>
      <c r="AE232" s="1501"/>
    </row>
    <row r="233" spans="1:31" ht="71.25" customHeight="1">
      <c r="A233" s="1446"/>
      <c r="B233" s="1517"/>
      <c r="C233" s="1447"/>
      <c r="D233" s="1448"/>
      <c r="E233" s="1449"/>
      <c r="F233" s="1421"/>
      <c r="G233" s="1523"/>
      <c r="H233" s="1426"/>
      <c r="I233" s="1450"/>
      <c r="J233" s="1450"/>
      <c r="K233" s="1452"/>
      <c r="L233" s="1430"/>
      <c r="M233" s="1451"/>
      <c r="N233" s="1542"/>
      <c r="O233" s="1452"/>
      <c r="P233" s="1451"/>
      <c r="Q233" s="1426"/>
      <c r="R233" s="1451"/>
      <c r="S233" s="1451"/>
      <c r="T233" s="1451"/>
      <c r="U233" s="1451"/>
      <c r="V233" s="1426"/>
      <c r="W233" s="1421"/>
      <c r="X233" s="1509"/>
      <c r="Y233" s="1501"/>
      <c r="Z233" s="1501"/>
      <c r="AA233" s="1501"/>
      <c r="AB233" s="1501"/>
      <c r="AC233" s="1501"/>
      <c r="AD233" s="1501"/>
      <c r="AE233" s="1501"/>
    </row>
    <row r="234" spans="1:31" ht="71.25" customHeight="1">
      <c r="A234" s="1446"/>
      <c r="B234" s="1517"/>
      <c r="C234" s="1447"/>
      <c r="D234" s="1448"/>
      <c r="E234" s="1449"/>
      <c r="F234" s="1421"/>
      <c r="G234" s="1523"/>
      <c r="H234" s="1426"/>
      <c r="I234" s="1450"/>
      <c r="J234" s="1450"/>
      <c r="K234" s="1452"/>
      <c r="L234" s="1430"/>
      <c r="M234" s="1451"/>
      <c r="N234" s="1542"/>
      <c r="O234" s="1452"/>
      <c r="P234" s="1451"/>
      <c r="Q234" s="1426"/>
      <c r="R234" s="1451"/>
      <c r="S234" s="1451"/>
      <c r="T234" s="1451"/>
      <c r="U234" s="1451"/>
      <c r="V234" s="1426"/>
      <c r="W234" s="1421"/>
      <c r="X234" s="1509"/>
      <c r="Y234" s="1501"/>
      <c r="Z234" s="1501"/>
      <c r="AA234" s="1501"/>
      <c r="AB234" s="1501"/>
      <c r="AC234" s="1501"/>
      <c r="AD234" s="1501"/>
      <c r="AE234" s="1501"/>
    </row>
    <row r="235" spans="1:31" ht="15">
      <c r="A235" s="1446"/>
      <c r="B235" s="1517"/>
      <c r="C235" s="1447"/>
      <c r="D235" s="1448"/>
      <c r="E235" s="1449"/>
      <c r="F235" s="1421"/>
      <c r="G235" s="1523"/>
      <c r="H235" s="1426"/>
      <c r="I235" s="1450"/>
      <c r="J235" s="1450"/>
      <c r="K235" s="1452"/>
      <c r="L235" s="1430"/>
      <c r="M235" s="1451"/>
      <c r="N235" s="1542"/>
      <c r="O235" s="1452"/>
      <c r="P235" s="1451"/>
      <c r="Q235" s="1426"/>
      <c r="R235" s="1451"/>
      <c r="S235" s="1451"/>
      <c r="T235" s="1451"/>
      <c r="U235" s="1451"/>
      <c r="V235" s="1426"/>
      <c r="W235" s="1421"/>
      <c r="X235" s="1509"/>
      <c r="Y235" s="1501"/>
      <c r="Z235" s="1501"/>
      <c r="AA235" s="1501"/>
      <c r="AB235" s="1501"/>
      <c r="AC235" s="1501"/>
      <c r="AD235" s="1501"/>
      <c r="AE235" s="1501"/>
    </row>
    <row r="236" spans="1:31" ht="150" customHeight="1">
      <c r="A236" s="1446"/>
      <c r="B236" s="1517"/>
      <c r="C236" s="1447"/>
      <c r="D236" s="1448"/>
      <c r="E236" s="1449"/>
      <c r="F236" s="1421"/>
      <c r="G236" s="1523"/>
      <c r="H236" s="1426"/>
      <c r="I236" s="1450"/>
      <c r="J236" s="1450"/>
      <c r="K236" s="1452"/>
      <c r="L236" s="1430"/>
      <c r="M236" s="1451"/>
      <c r="N236" s="1542"/>
      <c r="O236" s="1452"/>
      <c r="P236" s="1451"/>
      <c r="Q236" s="1426"/>
      <c r="R236" s="1451"/>
      <c r="S236" s="1451"/>
      <c r="T236" s="1451"/>
      <c r="U236" s="1451"/>
      <c r="V236" s="1426"/>
      <c r="W236" s="1421"/>
      <c r="X236" s="1509"/>
      <c r="Y236" s="1501"/>
      <c r="Z236" s="1501"/>
      <c r="AA236" s="1501"/>
      <c r="AB236" s="1501"/>
      <c r="AC236" s="1501"/>
      <c r="AD236" s="1501"/>
      <c r="AE236" s="1501"/>
    </row>
    <row r="237" spans="1:31" ht="51" customHeight="1">
      <c r="A237" s="1446"/>
      <c r="B237" s="1517"/>
      <c r="C237" s="1447"/>
      <c r="D237" s="1448"/>
      <c r="E237" s="1449"/>
      <c r="F237" s="1421"/>
      <c r="G237" s="1523"/>
      <c r="H237" s="1426"/>
      <c r="I237" s="1450"/>
      <c r="J237" s="1450"/>
      <c r="K237" s="1452"/>
      <c r="L237" s="1430"/>
      <c r="M237" s="1451"/>
      <c r="N237" s="1542"/>
      <c r="O237" s="1452"/>
      <c r="P237" s="1451"/>
      <c r="Q237" s="1426"/>
      <c r="R237" s="1451"/>
      <c r="S237" s="1451"/>
      <c r="T237" s="1451"/>
      <c r="U237" s="1451"/>
      <c r="V237" s="1426"/>
      <c r="W237" s="1421"/>
      <c r="X237" s="1509"/>
      <c r="Y237" s="1501"/>
      <c r="Z237" s="1501"/>
      <c r="AA237" s="1501"/>
      <c r="AB237" s="1501"/>
      <c r="AC237" s="1501"/>
      <c r="AD237" s="1501"/>
      <c r="AE237" s="1501"/>
    </row>
    <row r="238" spans="1:31" ht="15">
      <c r="A238" s="1446"/>
      <c r="B238" s="1517"/>
      <c r="C238" s="1447"/>
      <c r="D238" s="1448"/>
      <c r="E238" s="1449"/>
      <c r="F238" s="1421"/>
      <c r="G238" s="1523"/>
      <c r="H238" s="1426"/>
      <c r="I238" s="1450"/>
      <c r="J238" s="1450"/>
      <c r="K238" s="1452"/>
      <c r="L238" s="1430"/>
      <c r="M238" s="1451"/>
      <c r="N238" s="1542"/>
      <c r="O238" s="1452"/>
      <c r="P238" s="1451"/>
      <c r="Q238" s="1426"/>
      <c r="R238" s="1451"/>
      <c r="S238" s="1451"/>
      <c r="T238" s="1451"/>
      <c r="U238" s="1451"/>
      <c r="V238" s="1426"/>
      <c r="W238" s="1421"/>
      <c r="X238" s="1509"/>
      <c r="Y238" s="1501"/>
      <c r="Z238" s="1501"/>
      <c r="AA238" s="1501"/>
      <c r="AB238" s="1501"/>
      <c r="AC238" s="1501"/>
      <c r="AD238" s="1501"/>
      <c r="AE238" s="1501"/>
    </row>
    <row r="239" spans="1:31" ht="39.75" customHeight="1">
      <c r="A239" s="1446"/>
      <c r="B239" s="1517"/>
      <c r="C239" s="1447"/>
      <c r="D239" s="1448"/>
      <c r="E239" s="1449"/>
      <c r="F239" s="1421"/>
      <c r="G239" s="1523"/>
      <c r="H239" s="1426"/>
      <c r="I239" s="1450"/>
      <c r="J239" s="1450"/>
      <c r="K239" s="1452"/>
      <c r="L239" s="1430"/>
      <c r="M239" s="1451"/>
      <c r="N239" s="1542"/>
      <c r="O239" s="1452"/>
      <c r="P239" s="1451"/>
      <c r="Q239" s="1426"/>
      <c r="R239" s="1451"/>
      <c r="S239" s="1451"/>
      <c r="T239" s="1451"/>
      <c r="U239" s="1451"/>
      <c r="V239" s="1426"/>
      <c r="W239" s="1421"/>
      <c r="X239" s="1509"/>
      <c r="Y239" s="1501"/>
      <c r="Z239" s="1501"/>
      <c r="AA239" s="1501"/>
      <c r="AB239" s="1501"/>
      <c r="AC239" s="1501"/>
      <c r="AD239" s="1501"/>
      <c r="AE239" s="1501"/>
    </row>
    <row r="240" spans="1:31" ht="41.25" customHeight="1">
      <c r="A240" s="1446"/>
      <c r="B240" s="1517"/>
      <c r="C240" s="1447"/>
      <c r="D240" s="1448"/>
      <c r="E240" s="1449"/>
      <c r="F240" s="1421"/>
      <c r="G240" s="1523"/>
      <c r="H240" s="1426"/>
      <c r="I240" s="1450"/>
      <c r="J240" s="1450"/>
      <c r="K240" s="1452"/>
      <c r="L240" s="1430"/>
      <c r="M240" s="1451"/>
      <c r="N240" s="1542"/>
      <c r="O240" s="1452"/>
      <c r="P240" s="1451"/>
      <c r="Q240" s="1426"/>
      <c r="R240" s="1451"/>
      <c r="S240" s="1451"/>
      <c r="T240" s="1451"/>
      <c r="U240" s="1451"/>
      <c r="V240" s="1426"/>
      <c r="W240" s="1421"/>
      <c r="X240" s="1509"/>
      <c r="Y240" s="1501"/>
      <c r="Z240" s="1501"/>
      <c r="AA240" s="1501"/>
      <c r="AB240" s="1501"/>
      <c r="AC240" s="1501"/>
      <c r="AD240" s="1501"/>
      <c r="AE240" s="1501"/>
    </row>
    <row r="241" spans="1:31" ht="36" customHeight="1">
      <c r="A241" s="1446"/>
      <c r="B241" s="1517"/>
      <c r="C241" s="1447"/>
      <c r="D241" s="1448"/>
      <c r="E241" s="1449"/>
      <c r="F241" s="1421"/>
      <c r="G241" s="1523"/>
      <c r="H241" s="1426"/>
      <c r="I241" s="1450"/>
      <c r="J241" s="1450"/>
      <c r="K241" s="1452"/>
      <c r="L241" s="1430"/>
      <c r="M241" s="1451"/>
      <c r="N241" s="1542"/>
      <c r="O241" s="1452"/>
      <c r="P241" s="1451"/>
      <c r="Q241" s="1426"/>
      <c r="R241" s="1451"/>
      <c r="S241" s="1451"/>
      <c r="T241" s="1451"/>
      <c r="U241" s="1451"/>
      <c r="V241" s="1426"/>
      <c r="W241" s="1421"/>
      <c r="X241" s="1509"/>
      <c r="Y241" s="1501"/>
      <c r="Z241" s="1501"/>
      <c r="AA241" s="1501"/>
      <c r="AB241" s="1501"/>
      <c r="AC241" s="1501"/>
      <c r="AD241" s="1501"/>
      <c r="AE241" s="1501"/>
    </row>
    <row r="242" spans="1:31" ht="43.5" customHeight="1">
      <c r="A242" s="1446"/>
      <c r="B242" s="1517"/>
      <c r="C242" s="1447"/>
      <c r="D242" s="1448"/>
      <c r="E242" s="1449"/>
      <c r="F242" s="1421"/>
      <c r="G242" s="1523"/>
      <c r="H242" s="1426"/>
      <c r="I242" s="1450"/>
      <c r="J242" s="1450"/>
      <c r="K242" s="1452"/>
      <c r="L242" s="1430"/>
      <c r="M242" s="1451"/>
      <c r="N242" s="1542"/>
      <c r="O242" s="1452"/>
      <c r="P242" s="1451"/>
      <c r="Q242" s="1426"/>
      <c r="R242" s="1451"/>
      <c r="S242" s="1451"/>
      <c r="T242" s="1451"/>
      <c r="U242" s="1451"/>
      <c r="V242" s="1426"/>
      <c r="W242" s="1421"/>
      <c r="X242" s="1509"/>
      <c r="Y242" s="1501"/>
      <c r="Z242" s="1501"/>
      <c r="AA242" s="1501"/>
      <c r="AB242" s="1501"/>
      <c r="AC242" s="1501"/>
      <c r="AD242" s="1501"/>
      <c r="AE242" s="1501"/>
    </row>
    <row r="243" spans="1:31" ht="41.25" customHeight="1">
      <c r="A243" s="1446"/>
      <c r="B243" s="1517"/>
      <c r="C243" s="1447"/>
      <c r="D243" s="1448"/>
      <c r="E243" s="1449"/>
      <c r="F243" s="1421"/>
      <c r="G243" s="1523"/>
      <c r="H243" s="1426"/>
      <c r="I243" s="1450"/>
      <c r="J243" s="1450"/>
      <c r="K243" s="1452"/>
      <c r="L243" s="1430"/>
      <c r="M243" s="1451"/>
      <c r="N243" s="1542"/>
      <c r="O243" s="1452"/>
      <c r="P243" s="1451"/>
      <c r="Q243" s="1426"/>
      <c r="R243" s="1451"/>
      <c r="S243" s="1451"/>
      <c r="T243" s="1451"/>
      <c r="U243" s="1451"/>
      <c r="V243" s="1426"/>
      <c r="W243" s="1421"/>
      <c r="X243" s="1509"/>
      <c r="Y243" s="1501"/>
      <c r="Z243" s="1501"/>
      <c r="AA243" s="1501"/>
      <c r="AB243" s="1501"/>
      <c r="AC243" s="1501"/>
      <c r="AD243" s="1501"/>
      <c r="AE243" s="1501"/>
    </row>
    <row r="244" spans="1:31" ht="78.75" customHeight="1">
      <c r="A244" s="1446"/>
      <c r="B244" s="1517"/>
      <c r="C244" s="1447"/>
      <c r="D244" s="1448"/>
      <c r="E244" s="1449"/>
      <c r="F244" s="1421"/>
      <c r="G244" s="1523"/>
      <c r="H244" s="1426"/>
      <c r="I244" s="1450"/>
      <c r="J244" s="1450"/>
      <c r="K244" s="1452"/>
      <c r="L244" s="1430"/>
      <c r="M244" s="1451"/>
      <c r="N244" s="1542"/>
      <c r="O244" s="1452"/>
      <c r="P244" s="1451"/>
      <c r="Q244" s="1426"/>
      <c r="R244" s="1451"/>
      <c r="S244" s="1451"/>
      <c r="T244" s="1451"/>
      <c r="U244" s="1451"/>
      <c r="V244" s="1426"/>
      <c r="W244" s="1421"/>
      <c r="X244" s="1509"/>
      <c r="Y244" s="1501"/>
      <c r="Z244" s="1501"/>
      <c r="AA244" s="1501"/>
      <c r="AB244" s="1501"/>
      <c r="AC244" s="1501"/>
      <c r="AD244" s="1501"/>
      <c r="AE244" s="1501"/>
    </row>
    <row r="245" spans="1:31" ht="51" customHeight="1">
      <c r="A245" s="1446"/>
      <c r="B245" s="1517"/>
      <c r="C245" s="1447"/>
      <c r="D245" s="1448"/>
      <c r="E245" s="1449"/>
      <c r="F245" s="1421"/>
      <c r="G245" s="1523"/>
      <c r="H245" s="1426"/>
      <c r="I245" s="1450"/>
      <c r="J245" s="1450"/>
      <c r="K245" s="1452"/>
      <c r="L245" s="1430"/>
      <c r="M245" s="1451"/>
      <c r="N245" s="1542"/>
      <c r="O245" s="1452"/>
      <c r="P245" s="1451"/>
      <c r="Q245" s="1426"/>
      <c r="R245" s="1451"/>
      <c r="S245" s="1451"/>
      <c r="T245" s="1451"/>
      <c r="U245" s="1451"/>
      <c r="V245" s="1426"/>
      <c r="W245" s="1421"/>
      <c r="X245" s="1509"/>
      <c r="Y245" s="1501"/>
      <c r="Z245" s="1501"/>
      <c r="AA245" s="1501"/>
      <c r="AB245" s="1501"/>
      <c r="AC245" s="1501"/>
      <c r="AD245" s="1501"/>
      <c r="AE245" s="1501"/>
    </row>
    <row r="246" spans="1:31" ht="55.5" customHeight="1">
      <c r="A246" s="1446"/>
      <c r="B246" s="1517"/>
      <c r="C246" s="1447"/>
      <c r="D246" s="1448"/>
      <c r="E246" s="1449"/>
      <c r="F246" s="1421"/>
      <c r="G246" s="1523"/>
      <c r="H246" s="1426"/>
      <c r="I246" s="1450"/>
      <c r="J246" s="1450"/>
      <c r="K246" s="1452"/>
      <c r="L246" s="1430"/>
      <c r="M246" s="1451"/>
      <c r="N246" s="1542"/>
      <c r="O246" s="1452"/>
      <c r="P246" s="1451"/>
      <c r="Q246" s="1426"/>
      <c r="R246" s="1451"/>
      <c r="S246" s="1451"/>
      <c r="T246" s="1451"/>
      <c r="U246" s="1451"/>
      <c r="V246" s="1426"/>
      <c r="W246" s="1421"/>
      <c r="X246" s="1509"/>
      <c r="Y246" s="1501"/>
      <c r="Z246" s="1501"/>
      <c r="AA246" s="1501"/>
      <c r="AB246" s="1501"/>
      <c r="AC246" s="1501"/>
      <c r="AD246" s="1501"/>
      <c r="AE246" s="1501"/>
    </row>
    <row r="247" spans="1:31" ht="15">
      <c r="A247" s="1446"/>
      <c r="B247" s="1517"/>
      <c r="C247" s="1447"/>
      <c r="D247" s="1448"/>
      <c r="E247" s="1449"/>
      <c r="F247" s="1421"/>
      <c r="G247" s="1523"/>
      <c r="H247" s="1426"/>
      <c r="I247" s="1450"/>
      <c r="J247" s="1450"/>
      <c r="K247" s="1452"/>
      <c r="L247" s="1430"/>
      <c r="M247" s="1451"/>
      <c r="N247" s="1542"/>
      <c r="O247" s="1452"/>
      <c r="P247" s="1451"/>
      <c r="Q247" s="1426"/>
      <c r="R247" s="1451"/>
      <c r="S247" s="1451"/>
      <c r="T247" s="1451"/>
      <c r="U247" s="1451"/>
      <c r="V247" s="1426"/>
      <c r="W247" s="1421"/>
      <c r="X247" s="1509"/>
      <c r="Y247" s="1501"/>
      <c r="Z247" s="1501"/>
      <c r="AA247" s="1501"/>
      <c r="AB247" s="1501"/>
      <c r="AC247" s="1501"/>
      <c r="AD247" s="1501"/>
      <c r="AE247" s="1501"/>
    </row>
    <row r="248" spans="1:31" ht="15">
      <c r="A248" s="1446"/>
      <c r="B248" s="1517"/>
      <c r="C248" s="1447"/>
      <c r="D248" s="1448"/>
      <c r="E248" s="1449"/>
      <c r="F248" s="1421"/>
      <c r="G248" s="1523"/>
      <c r="H248" s="1426"/>
      <c r="I248" s="1450"/>
      <c r="J248" s="1450"/>
      <c r="K248" s="1452"/>
      <c r="L248" s="1430"/>
      <c r="M248" s="1451"/>
      <c r="N248" s="1542"/>
      <c r="O248" s="1452"/>
      <c r="P248" s="1451"/>
      <c r="Q248" s="1426"/>
      <c r="R248" s="1451"/>
      <c r="S248" s="1451"/>
      <c r="T248" s="1451"/>
      <c r="U248" s="1451"/>
      <c r="V248" s="1426"/>
      <c r="W248" s="1421"/>
      <c r="X248" s="1509"/>
      <c r="Y248" s="1501"/>
      <c r="Z248" s="1501"/>
      <c r="AA248" s="1501"/>
      <c r="AB248" s="1501"/>
      <c r="AC248" s="1501"/>
      <c r="AD248" s="1501"/>
      <c r="AE248" s="1501"/>
    </row>
    <row r="249" spans="1:31" ht="15">
      <c r="A249" s="1446"/>
      <c r="B249" s="1517"/>
      <c r="C249" s="1447"/>
      <c r="D249" s="1448"/>
      <c r="E249" s="1449"/>
      <c r="F249" s="1421"/>
      <c r="G249" s="1523"/>
      <c r="H249" s="1426"/>
      <c r="I249" s="1450"/>
      <c r="J249" s="1450"/>
      <c r="K249" s="1452"/>
      <c r="L249" s="1430"/>
      <c r="M249" s="1451"/>
      <c r="N249" s="1542"/>
      <c r="O249" s="1452"/>
      <c r="P249" s="1451"/>
      <c r="Q249" s="1426"/>
      <c r="R249" s="1451"/>
      <c r="S249" s="1451"/>
      <c r="T249" s="1451"/>
      <c r="U249" s="1451"/>
      <c r="V249" s="1426"/>
      <c r="W249" s="1421"/>
      <c r="X249" s="1509"/>
      <c r="Y249" s="1501"/>
      <c r="Z249" s="1501"/>
      <c r="AA249" s="1501"/>
      <c r="AB249" s="1501"/>
      <c r="AC249" s="1501"/>
      <c r="AD249" s="1501"/>
      <c r="AE249" s="1501"/>
    </row>
    <row r="250" spans="1:31" ht="15">
      <c r="A250" s="1446"/>
      <c r="B250" s="1517"/>
      <c r="C250" s="1447"/>
      <c r="D250" s="1448"/>
      <c r="E250" s="1449"/>
      <c r="F250" s="1421"/>
      <c r="G250" s="1523"/>
      <c r="H250" s="1426"/>
      <c r="I250" s="1450"/>
      <c r="J250" s="1450"/>
      <c r="K250" s="1452"/>
      <c r="L250" s="1430"/>
      <c r="M250" s="1451"/>
      <c r="N250" s="1542"/>
      <c r="O250" s="1452"/>
      <c r="P250" s="1451"/>
      <c r="Q250" s="1426"/>
      <c r="R250" s="1451"/>
      <c r="S250" s="1451"/>
      <c r="T250" s="1451"/>
      <c r="U250" s="1451"/>
      <c r="V250" s="1426"/>
      <c r="W250" s="1421"/>
      <c r="X250" s="1509"/>
      <c r="Y250" s="1501"/>
      <c r="Z250" s="1501"/>
      <c r="AA250" s="1501"/>
      <c r="AB250" s="1501"/>
      <c r="AC250" s="1501"/>
      <c r="AD250" s="1501"/>
      <c r="AE250" s="1501"/>
    </row>
    <row r="251" spans="1:31" ht="15">
      <c r="A251" s="1446"/>
      <c r="B251" s="1517"/>
      <c r="C251" s="1447"/>
      <c r="D251" s="1448"/>
      <c r="E251" s="1449"/>
      <c r="F251" s="1421"/>
      <c r="G251" s="1523"/>
      <c r="H251" s="1426"/>
      <c r="I251" s="1450"/>
      <c r="J251" s="1450"/>
      <c r="K251" s="1452"/>
      <c r="L251" s="1430"/>
      <c r="M251" s="1451"/>
      <c r="N251" s="1542"/>
      <c r="O251" s="1452"/>
      <c r="P251" s="1451"/>
      <c r="Q251" s="1426"/>
      <c r="R251" s="1451"/>
      <c r="S251" s="1451"/>
      <c r="T251" s="1451"/>
      <c r="U251" s="1451"/>
      <c r="V251" s="1426"/>
      <c r="W251" s="1421"/>
      <c r="X251" s="1509"/>
      <c r="Y251" s="1501"/>
      <c r="Z251" s="1501"/>
      <c r="AA251" s="1501"/>
      <c r="AB251" s="1501"/>
      <c r="AC251" s="1501"/>
      <c r="AD251" s="1501"/>
      <c r="AE251" s="1501"/>
    </row>
    <row r="252" spans="1:31" ht="15">
      <c r="A252" s="1446"/>
      <c r="B252" s="1517"/>
      <c r="C252" s="1447"/>
      <c r="D252" s="1448"/>
      <c r="E252" s="1449"/>
      <c r="F252" s="1421"/>
      <c r="G252" s="1523"/>
      <c r="H252" s="1426"/>
      <c r="I252" s="1450"/>
      <c r="J252" s="1450"/>
      <c r="K252" s="1452"/>
      <c r="L252" s="1430"/>
      <c r="M252" s="1451"/>
      <c r="N252" s="1542"/>
      <c r="O252" s="1452"/>
      <c r="P252" s="1451"/>
      <c r="Q252" s="1426"/>
      <c r="R252" s="1451"/>
      <c r="S252" s="1451"/>
      <c r="T252" s="1451"/>
      <c r="U252" s="1451"/>
      <c r="V252" s="1426"/>
      <c r="W252" s="1421"/>
      <c r="X252" s="1509"/>
      <c r="Y252" s="1501"/>
      <c r="Z252" s="1501"/>
      <c r="AA252" s="1501"/>
      <c r="AB252" s="1501"/>
      <c r="AC252" s="1501"/>
      <c r="AD252" s="1501"/>
      <c r="AE252" s="1501"/>
    </row>
    <row r="253" spans="1:31" ht="15">
      <c r="A253" s="1446"/>
      <c r="B253" s="1517"/>
      <c r="C253" s="1447"/>
      <c r="D253" s="1448"/>
      <c r="E253" s="1449"/>
      <c r="F253" s="1421"/>
      <c r="G253" s="1523"/>
      <c r="H253" s="1426"/>
      <c r="I253" s="1450"/>
      <c r="J253" s="1450"/>
      <c r="K253" s="1452"/>
      <c r="L253" s="1430"/>
      <c r="M253" s="1451"/>
      <c r="N253" s="1542"/>
      <c r="O253" s="1452"/>
      <c r="P253" s="1451"/>
      <c r="Q253" s="1426"/>
      <c r="R253" s="1451"/>
      <c r="S253" s="1451"/>
      <c r="T253" s="1451"/>
      <c r="U253" s="1451"/>
      <c r="V253" s="1426"/>
      <c r="W253" s="1421"/>
      <c r="X253" s="1509"/>
      <c r="Y253" s="1501"/>
      <c r="Z253" s="1501"/>
      <c r="AA253" s="1501"/>
      <c r="AB253" s="1501"/>
      <c r="AC253" s="1501"/>
      <c r="AD253" s="1501"/>
      <c r="AE253" s="1501"/>
    </row>
    <row r="254" spans="1:31" ht="15">
      <c r="A254" s="1446"/>
      <c r="B254" s="1517"/>
      <c r="C254" s="1447"/>
      <c r="D254" s="1448"/>
      <c r="E254" s="1449"/>
      <c r="F254" s="1421"/>
      <c r="G254" s="1523"/>
      <c r="H254" s="1426"/>
      <c r="I254" s="1450"/>
      <c r="J254" s="1450"/>
      <c r="K254" s="1452"/>
      <c r="L254" s="1430"/>
      <c r="M254" s="1451"/>
      <c r="N254" s="1542"/>
      <c r="O254" s="1452"/>
      <c r="P254" s="1451"/>
      <c r="Q254" s="1426"/>
      <c r="R254" s="1451"/>
      <c r="S254" s="1451"/>
      <c r="T254" s="1451"/>
      <c r="U254" s="1451"/>
      <c r="V254" s="1426"/>
      <c r="W254" s="1421"/>
      <c r="X254" s="1509"/>
      <c r="Y254" s="1501"/>
      <c r="Z254" s="1501"/>
      <c r="AA254" s="1501"/>
      <c r="AB254" s="1501"/>
      <c r="AC254" s="1501"/>
      <c r="AD254" s="1501"/>
      <c r="AE254" s="1501"/>
    </row>
    <row r="255" spans="1:31" ht="15">
      <c r="A255" s="1446"/>
      <c r="B255" s="1517"/>
      <c r="C255" s="1447"/>
      <c r="D255" s="1448"/>
      <c r="E255" s="1449"/>
      <c r="F255" s="1421"/>
      <c r="G255" s="1523"/>
      <c r="H255" s="1426"/>
      <c r="I255" s="1450"/>
      <c r="J255" s="1450"/>
      <c r="K255" s="1452"/>
      <c r="L255" s="1430"/>
      <c r="M255" s="1451"/>
      <c r="N255" s="1542"/>
      <c r="O255" s="1452"/>
      <c r="P255" s="1451"/>
      <c r="Q255" s="1426"/>
      <c r="R255" s="1451"/>
      <c r="S255" s="1451"/>
      <c r="T255" s="1451"/>
      <c r="U255" s="1451"/>
      <c r="V255" s="1426"/>
      <c r="W255" s="1421"/>
      <c r="X255" s="1509"/>
      <c r="Y255" s="1501"/>
      <c r="Z255" s="1501"/>
      <c r="AA255" s="1501"/>
      <c r="AB255" s="1501"/>
      <c r="AC255" s="1501"/>
      <c r="AD255" s="1501"/>
      <c r="AE255" s="1501"/>
    </row>
    <row r="256" spans="1:31" ht="15">
      <c r="A256" s="1446"/>
      <c r="B256" s="1517"/>
      <c r="C256" s="1447"/>
      <c r="D256" s="1448"/>
      <c r="E256" s="1449"/>
      <c r="F256" s="1421"/>
      <c r="G256" s="1523"/>
      <c r="H256" s="1426"/>
      <c r="I256" s="1450"/>
      <c r="J256" s="1450"/>
      <c r="K256" s="1452"/>
      <c r="L256" s="1430"/>
      <c r="M256" s="1451"/>
      <c r="N256" s="1542"/>
      <c r="O256" s="1452"/>
      <c r="P256" s="1451"/>
      <c r="Q256" s="1426"/>
      <c r="R256" s="1451"/>
      <c r="S256" s="1451"/>
      <c r="T256" s="1451"/>
      <c r="U256" s="1451"/>
      <c r="V256" s="1426"/>
      <c r="W256" s="1421"/>
      <c r="X256" s="1509"/>
      <c r="Y256" s="1501"/>
      <c r="Z256" s="1501"/>
      <c r="AA256" s="1501"/>
      <c r="AB256" s="1501"/>
      <c r="AC256" s="1501"/>
      <c r="AD256" s="1501"/>
      <c r="AE256" s="1501"/>
    </row>
    <row r="257" spans="1:31" ht="15">
      <c r="A257" s="1446"/>
      <c r="B257" s="1517"/>
      <c r="C257" s="1447"/>
      <c r="D257" s="1448"/>
      <c r="E257" s="1449"/>
      <c r="F257" s="1421"/>
      <c r="G257" s="1523"/>
      <c r="H257" s="1426"/>
      <c r="I257" s="1450"/>
      <c r="J257" s="1450"/>
      <c r="K257" s="1452"/>
      <c r="L257" s="1430"/>
      <c r="M257" s="1451"/>
      <c r="N257" s="1542"/>
      <c r="O257" s="1452"/>
      <c r="P257" s="1451"/>
      <c r="Q257" s="1426"/>
      <c r="R257" s="1451"/>
      <c r="S257" s="1451"/>
      <c r="T257" s="1451"/>
      <c r="U257" s="1451"/>
      <c r="V257" s="1426"/>
      <c r="W257" s="1421"/>
      <c r="X257" s="1509"/>
      <c r="Y257" s="1501"/>
      <c r="Z257" s="1501"/>
      <c r="AA257" s="1501"/>
      <c r="AB257" s="1501"/>
      <c r="AC257" s="1501"/>
      <c r="AD257" s="1501"/>
      <c r="AE257" s="1501"/>
    </row>
    <row r="258" spans="1:31" ht="15">
      <c r="A258" s="1446"/>
      <c r="B258" s="1517"/>
      <c r="C258" s="1447"/>
      <c r="D258" s="1448"/>
      <c r="E258" s="1449"/>
      <c r="F258" s="1421"/>
      <c r="G258" s="1523"/>
      <c r="H258" s="1426"/>
      <c r="I258" s="1450"/>
      <c r="J258" s="1450"/>
      <c r="K258" s="1452"/>
      <c r="L258" s="1430"/>
      <c r="M258" s="1451"/>
      <c r="N258" s="1542"/>
      <c r="O258" s="1452"/>
      <c r="P258" s="1451"/>
      <c r="Q258" s="1426"/>
      <c r="R258" s="1451"/>
      <c r="S258" s="1451"/>
      <c r="T258" s="1451"/>
      <c r="U258" s="1451"/>
      <c r="V258" s="1426"/>
      <c r="W258" s="1421"/>
      <c r="X258" s="1509"/>
      <c r="Y258" s="1501"/>
      <c r="Z258" s="1501"/>
      <c r="AA258" s="1501"/>
      <c r="AB258" s="1501"/>
      <c r="AC258" s="1501"/>
      <c r="AD258" s="1501"/>
      <c r="AE258" s="1501"/>
    </row>
    <row r="259" spans="1:31" ht="15">
      <c r="A259" s="1446"/>
      <c r="B259" s="1517"/>
      <c r="C259" s="1447"/>
      <c r="D259" s="1448"/>
      <c r="E259" s="1449"/>
      <c r="F259" s="1421"/>
      <c r="G259" s="1523"/>
      <c r="H259" s="1426"/>
      <c r="I259" s="1450"/>
      <c r="J259" s="1450"/>
      <c r="K259" s="1452"/>
      <c r="L259" s="1430"/>
      <c r="M259" s="1451"/>
      <c r="N259" s="1542"/>
      <c r="O259" s="1452"/>
      <c r="P259" s="1451"/>
      <c r="Q259" s="1426"/>
      <c r="R259" s="1451"/>
      <c r="S259" s="1451"/>
      <c r="T259" s="1451"/>
      <c r="U259" s="1451"/>
      <c r="V259" s="1426"/>
      <c r="W259" s="1421"/>
      <c r="X259" s="1509"/>
      <c r="Y259" s="1501"/>
      <c r="Z259" s="1501"/>
      <c r="AA259" s="1501"/>
      <c r="AB259" s="1501"/>
      <c r="AC259" s="1501"/>
      <c r="AD259" s="1501"/>
      <c r="AE259" s="1501"/>
    </row>
    <row r="260" spans="1:31" ht="15">
      <c r="A260" s="1446"/>
      <c r="B260" s="1517"/>
      <c r="C260" s="1447"/>
      <c r="D260" s="1448"/>
      <c r="E260" s="1449"/>
      <c r="F260" s="1421"/>
      <c r="G260" s="1523"/>
      <c r="H260" s="1426"/>
      <c r="I260" s="1450"/>
      <c r="J260" s="1450"/>
      <c r="K260" s="1452"/>
      <c r="L260" s="1430"/>
      <c r="M260" s="1451"/>
      <c r="N260" s="1542"/>
      <c r="O260" s="1452"/>
      <c r="P260" s="1451"/>
      <c r="Q260" s="1426"/>
      <c r="R260" s="1451"/>
      <c r="S260" s="1451"/>
      <c r="T260" s="1451"/>
      <c r="U260" s="1451"/>
      <c r="V260" s="1426"/>
      <c r="W260" s="1421"/>
      <c r="X260" s="1509"/>
      <c r="Y260" s="1501"/>
      <c r="Z260" s="1501"/>
      <c r="AA260" s="1501"/>
      <c r="AB260" s="1501"/>
      <c r="AC260" s="1501"/>
      <c r="AD260" s="1501"/>
      <c r="AE260" s="1501"/>
    </row>
    <row r="261" spans="1:31" ht="15">
      <c r="A261" s="1446"/>
      <c r="B261" s="1517"/>
      <c r="C261" s="1447"/>
      <c r="D261" s="1448"/>
      <c r="E261" s="1449"/>
      <c r="F261" s="1421"/>
      <c r="G261" s="1523"/>
      <c r="H261" s="1426"/>
      <c r="I261" s="1450"/>
      <c r="J261" s="1450"/>
      <c r="K261" s="1452"/>
      <c r="L261" s="1430"/>
      <c r="M261" s="1451"/>
      <c r="N261" s="1542"/>
      <c r="O261" s="1452"/>
      <c r="P261" s="1451"/>
      <c r="Q261" s="1426"/>
      <c r="R261" s="1451"/>
      <c r="S261" s="1451"/>
      <c r="T261" s="1451"/>
      <c r="U261" s="1451"/>
      <c r="V261" s="1426"/>
      <c r="W261" s="1421"/>
      <c r="X261" s="1509"/>
      <c r="Y261" s="1501"/>
      <c r="Z261" s="1501"/>
      <c r="AA261" s="1501"/>
      <c r="AB261" s="1501"/>
      <c r="AC261" s="1501"/>
      <c r="AD261" s="1501"/>
      <c r="AE261" s="1501"/>
    </row>
    <row r="262" spans="1:31" ht="15">
      <c r="A262" s="1446"/>
      <c r="B262" s="1517"/>
      <c r="C262" s="1447"/>
      <c r="D262" s="1448"/>
      <c r="E262" s="1449"/>
      <c r="F262" s="1421"/>
      <c r="G262" s="1523"/>
      <c r="H262" s="1426"/>
      <c r="I262" s="1450"/>
      <c r="J262" s="1450"/>
      <c r="K262" s="1452"/>
      <c r="L262" s="1430"/>
      <c r="M262" s="1451"/>
      <c r="N262" s="1542"/>
      <c r="O262" s="1452"/>
      <c r="P262" s="1451"/>
      <c r="Q262" s="1426"/>
      <c r="R262" s="1451"/>
      <c r="S262" s="1451"/>
      <c r="T262" s="1451"/>
      <c r="U262" s="1451"/>
      <c r="V262" s="1426"/>
      <c r="W262" s="1421"/>
      <c r="X262" s="1509"/>
      <c r="Y262" s="1501"/>
      <c r="Z262" s="1501"/>
      <c r="AA262" s="1501"/>
      <c r="AB262" s="1501"/>
      <c r="AC262" s="1501"/>
      <c r="AD262" s="1501"/>
      <c r="AE262" s="1501"/>
    </row>
    <row r="263" spans="1:31" ht="15">
      <c r="A263" s="1446"/>
      <c r="B263" s="1517"/>
      <c r="C263" s="1447"/>
      <c r="D263" s="1448"/>
      <c r="E263" s="1449"/>
      <c r="F263" s="1421"/>
      <c r="G263" s="1523"/>
      <c r="H263" s="1426"/>
      <c r="I263" s="1450"/>
      <c r="J263" s="1450"/>
      <c r="K263" s="1452"/>
      <c r="L263" s="1430"/>
      <c r="M263" s="1451"/>
      <c r="N263" s="1542"/>
      <c r="O263" s="1452"/>
      <c r="P263" s="1451"/>
      <c r="Q263" s="1426"/>
      <c r="R263" s="1451"/>
      <c r="S263" s="1451"/>
      <c r="T263" s="1451"/>
      <c r="U263" s="1451"/>
      <c r="V263" s="1426"/>
      <c r="W263" s="1421"/>
      <c r="X263" s="1509"/>
      <c r="Y263" s="1501"/>
      <c r="Z263" s="1501"/>
      <c r="AA263" s="1501"/>
      <c r="AB263" s="1501"/>
      <c r="AC263" s="1501"/>
      <c r="AD263" s="1501"/>
      <c r="AE263" s="1501"/>
    </row>
    <row r="264" spans="1:31" ht="15">
      <c r="A264" s="1446"/>
      <c r="B264" s="1517"/>
      <c r="C264" s="1447"/>
      <c r="D264" s="1448"/>
      <c r="E264" s="1449"/>
      <c r="F264" s="1421"/>
      <c r="G264" s="1523"/>
      <c r="H264" s="1426"/>
      <c r="I264" s="1450"/>
      <c r="J264" s="1450"/>
      <c r="K264" s="1452"/>
      <c r="L264" s="1430"/>
      <c r="M264" s="1451"/>
      <c r="N264" s="1542"/>
      <c r="O264" s="1452"/>
      <c r="P264" s="1451"/>
      <c r="Q264" s="1426"/>
      <c r="R264" s="1451"/>
      <c r="S264" s="1451"/>
      <c r="T264" s="1451"/>
      <c r="U264" s="1451"/>
      <c r="V264" s="1426"/>
      <c r="W264" s="1421"/>
      <c r="X264" s="1509"/>
      <c r="Y264" s="1501"/>
      <c r="Z264" s="1501"/>
      <c r="AA264" s="1501"/>
      <c r="AB264" s="1501"/>
      <c r="AC264" s="1501"/>
      <c r="AD264" s="1501"/>
      <c r="AE264" s="1501"/>
    </row>
    <row r="265" spans="1:31" ht="15">
      <c r="A265" s="1446"/>
      <c r="B265" s="1517"/>
      <c r="C265" s="1447"/>
      <c r="D265" s="1448"/>
      <c r="E265" s="1449"/>
      <c r="F265" s="1421"/>
      <c r="G265" s="1523"/>
      <c r="H265" s="1426"/>
      <c r="I265" s="1450"/>
      <c r="J265" s="1450"/>
      <c r="K265" s="1452"/>
      <c r="L265" s="1430"/>
      <c r="M265" s="1451"/>
      <c r="N265" s="1542"/>
      <c r="O265" s="1452"/>
      <c r="P265" s="1451"/>
      <c r="Q265" s="1426"/>
      <c r="R265" s="1451"/>
      <c r="S265" s="1451"/>
      <c r="T265" s="1451"/>
      <c r="U265" s="1451"/>
      <c r="V265" s="1426"/>
      <c r="W265" s="1421"/>
      <c r="X265" s="1509"/>
      <c r="Y265" s="1501"/>
      <c r="Z265" s="1501"/>
      <c r="AA265" s="1501"/>
      <c r="AB265" s="1501"/>
      <c r="AC265" s="1501"/>
      <c r="AD265" s="1501"/>
      <c r="AE265" s="1501"/>
    </row>
    <row r="266" spans="1:31" ht="15">
      <c r="A266" s="1446"/>
      <c r="B266" s="1517"/>
      <c r="C266" s="1447"/>
      <c r="D266" s="1448"/>
      <c r="E266" s="1449"/>
      <c r="F266" s="1421"/>
      <c r="G266" s="1523"/>
      <c r="H266" s="1426"/>
      <c r="I266" s="1450"/>
      <c r="J266" s="1450"/>
      <c r="K266" s="1452"/>
      <c r="L266" s="1430"/>
      <c r="M266" s="1451"/>
      <c r="N266" s="1542"/>
      <c r="O266" s="1452"/>
      <c r="P266" s="1451"/>
      <c r="Q266" s="1426"/>
      <c r="R266" s="1451"/>
      <c r="S266" s="1451"/>
      <c r="T266" s="1451"/>
      <c r="U266" s="1451"/>
      <c r="V266" s="1426"/>
      <c r="W266" s="1421"/>
      <c r="X266" s="1509"/>
      <c r="Y266" s="1501"/>
      <c r="Z266" s="1501"/>
      <c r="AA266" s="1501"/>
      <c r="AB266" s="1501"/>
      <c r="AC266" s="1501"/>
      <c r="AD266" s="1501"/>
      <c r="AE266" s="1501"/>
    </row>
    <row r="267" spans="1:31" ht="15">
      <c r="A267" s="1446"/>
      <c r="B267" s="1517"/>
      <c r="C267" s="1447"/>
      <c r="D267" s="1448"/>
      <c r="E267" s="1449"/>
      <c r="F267" s="1421"/>
      <c r="G267" s="1523"/>
      <c r="H267" s="1426"/>
      <c r="I267" s="1450"/>
      <c r="J267" s="1450"/>
      <c r="K267" s="1452"/>
      <c r="L267" s="1430"/>
      <c r="M267" s="1451"/>
      <c r="N267" s="1542"/>
      <c r="O267" s="1452"/>
      <c r="P267" s="1451"/>
      <c r="Q267" s="1426"/>
      <c r="R267" s="1451"/>
      <c r="S267" s="1451"/>
      <c r="T267" s="1451"/>
      <c r="U267" s="1451"/>
      <c r="V267" s="1426"/>
      <c r="W267" s="1421"/>
      <c r="X267" s="1509"/>
      <c r="Y267" s="1501"/>
      <c r="Z267" s="1501"/>
      <c r="AA267" s="1501"/>
      <c r="AB267" s="1501"/>
      <c r="AC267" s="1501"/>
      <c r="AD267" s="1501"/>
      <c r="AE267" s="1501"/>
    </row>
    <row r="268" spans="1:31" ht="15">
      <c r="A268" s="1446"/>
      <c r="B268" s="1517"/>
      <c r="C268" s="1447"/>
      <c r="D268" s="1448"/>
      <c r="E268" s="1449"/>
      <c r="F268" s="1421"/>
      <c r="G268" s="1523"/>
      <c r="H268" s="1426"/>
      <c r="I268" s="1450"/>
      <c r="J268" s="1450"/>
      <c r="K268" s="1452"/>
      <c r="L268" s="1430"/>
      <c r="M268" s="1451"/>
      <c r="N268" s="1542"/>
      <c r="O268" s="1452"/>
      <c r="P268" s="1451"/>
      <c r="Q268" s="1426"/>
      <c r="R268" s="1451"/>
      <c r="S268" s="1451"/>
      <c r="T268" s="1451"/>
      <c r="U268" s="1451"/>
      <c r="V268" s="1426"/>
      <c r="W268" s="1421"/>
      <c r="X268" s="1509"/>
      <c r="Y268" s="1501"/>
      <c r="Z268" s="1501"/>
      <c r="AA268" s="1501"/>
      <c r="AB268" s="1501"/>
      <c r="AC268" s="1501"/>
      <c r="AD268" s="1501"/>
      <c r="AE268" s="1501"/>
    </row>
    <row r="269" spans="1:31" ht="15">
      <c r="A269" s="1446"/>
      <c r="B269" s="1517"/>
      <c r="C269" s="1447"/>
      <c r="D269" s="1448"/>
      <c r="E269" s="1449"/>
      <c r="F269" s="1421"/>
      <c r="G269" s="1523"/>
      <c r="H269" s="1426"/>
      <c r="I269" s="1450"/>
      <c r="J269" s="1450"/>
      <c r="K269" s="1452"/>
      <c r="L269" s="1430"/>
      <c r="M269" s="1451"/>
      <c r="N269" s="1542"/>
      <c r="O269" s="1452"/>
      <c r="P269" s="1451"/>
      <c r="Q269" s="1426"/>
      <c r="R269" s="1451"/>
      <c r="S269" s="1451"/>
      <c r="T269" s="1451"/>
      <c r="U269" s="1451"/>
      <c r="V269" s="1426"/>
      <c r="W269" s="1421"/>
      <c r="X269" s="1509"/>
      <c r="Y269" s="1501"/>
      <c r="Z269" s="1501"/>
      <c r="AA269" s="1501"/>
      <c r="AB269" s="1501"/>
      <c r="AC269" s="1501"/>
      <c r="AD269" s="1501"/>
      <c r="AE269" s="1501"/>
    </row>
    <row r="270" spans="1:31" ht="15">
      <c r="A270" s="1446"/>
      <c r="B270" s="1517"/>
      <c r="C270" s="1447"/>
      <c r="D270" s="1448"/>
      <c r="E270" s="1449"/>
      <c r="F270" s="1421"/>
      <c r="G270" s="1523"/>
      <c r="H270" s="1426"/>
      <c r="I270" s="1450"/>
      <c r="J270" s="1450"/>
      <c r="K270" s="1452"/>
      <c r="L270" s="1430"/>
      <c r="M270" s="1451"/>
      <c r="N270" s="1542"/>
      <c r="O270" s="1452"/>
      <c r="P270" s="1451"/>
      <c r="Q270" s="1426"/>
      <c r="R270" s="1451"/>
      <c r="S270" s="1451"/>
      <c r="T270" s="1451"/>
      <c r="U270" s="1451"/>
      <c r="V270" s="1426"/>
      <c r="W270" s="1421"/>
      <c r="X270" s="1509"/>
      <c r="Y270" s="1501"/>
      <c r="Z270" s="1501"/>
      <c r="AA270" s="1501"/>
      <c r="AB270" s="1501"/>
      <c r="AC270" s="1501"/>
      <c r="AD270" s="1501"/>
      <c r="AE270" s="1501"/>
    </row>
    <row r="271" spans="1:31" ht="15">
      <c r="A271" s="1446"/>
      <c r="B271" s="1517"/>
      <c r="C271" s="1447"/>
      <c r="D271" s="1448"/>
      <c r="E271" s="1449"/>
      <c r="F271" s="1421"/>
      <c r="G271" s="1523"/>
      <c r="H271" s="1426"/>
      <c r="I271" s="1450"/>
      <c r="J271" s="1450"/>
      <c r="K271" s="1452"/>
      <c r="L271" s="1430"/>
      <c r="M271" s="1451"/>
      <c r="N271" s="1542"/>
      <c r="O271" s="1452"/>
      <c r="P271" s="1451"/>
      <c r="Q271" s="1426"/>
      <c r="R271" s="1451"/>
      <c r="S271" s="1451"/>
      <c r="T271" s="1451"/>
      <c r="U271" s="1451"/>
      <c r="V271" s="1426"/>
      <c r="W271" s="1421"/>
      <c r="X271" s="1509"/>
      <c r="Y271" s="1501"/>
      <c r="Z271" s="1501"/>
      <c r="AA271" s="1501"/>
      <c r="AB271" s="1501"/>
      <c r="AC271" s="1501"/>
      <c r="AD271" s="1501"/>
      <c r="AE271" s="1501"/>
    </row>
    <row r="272" spans="1:31" ht="15">
      <c r="A272" s="1446"/>
      <c r="B272" s="1517"/>
      <c r="C272" s="1447"/>
      <c r="D272" s="1448"/>
      <c r="E272" s="1449"/>
      <c r="F272" s="1421"/>
      <c r="G272" s="1523"/>
      <c r="H272" s="1426"/>
      <c r="I272" s="1450"/>
      <c r="J272" s="1450"/>
      <c r="K272" s="1452"/>
      <c r="L272" s="1430"/>
      <c r="M272" s="1451"/>
      <c r="N272" s="1542"/>
      <c r="O272" s="1452"/>
      <c r="P272" s="1451"/>
      <c r="Q272" s="1426"/>
      <c r="R272" s="1451"/>
      <c r="S272" s="1451"/>
      <c r="T272" s="1451"/>
      <c r="U272" s="1451"/>
      <c r="V272" s="1426"/>
      <c r="W272" s="1421"/>
      <c r="X272" s="1509"/>
      <c r="Y272" s="1501"/>
      <c r="Z272" s="1501"/>
      <c r="AA272" s="1501"/>
      <c r="AB272" s="1501"/>
      <c r="AC272" s="1501"/>
      <c r="AD272" s="1501"/>
      <c r="AE272" s="1501"/>
    </row>
    <row r="273" spans="1:31" ht="15">
      <c r="A273" s="1446"/>
      <c r="B273" s="1517"/>
      <c r="C273" s="1447"/>
      <c r="D273" s="1448"/>
      <c r="E273" s="1449"/>
      <c r="F273" s="1421"/>
      <c r="G273" s="1523"/>
      <c r="H273" s="1426"/>
      <c r="I273" s="1450"/>
      <c r="J273" s="1450"/>
      <c r="K273" s="1452"/>
      <c r="L273" s="1430"/>
      <c r="M273" s="1451"/>
      <c r="N273" s="1542"/>
      <c r="O273" s="1452"/>
      <c r="P273" s="1451"/>
      <c r="Q273" s="1426"/>
      <c r="R273" s="1451"/>
      <c r="S273" s="1451"/>
      <c r="T273" s="1451"/>
      <c r="U273" s="1451"/>
      <c r="V273" s="1426"/>
      <c r="W273" s="1421"/>
      <c r="X273" s="1509"/>
      <c r="Y273" s="1501"/>
      <c r="Z273" s="1501"/>
      <c r="AA273" s="1501"/>
      <c r="AB273" s="1501"/>
      <c r="AC273" s="1501"/>
      <c r="AD273" s="1501"/>
      <c r="AE273" s="1501"/>
    </row>
    <row r="274" spans="1:31" ht="15">
      <c r="A274" s="1446"/>
      <c r="B274" s="1517"/>
      <c r="C274" s="1447"/>
      <c r="D274" s="1448"/>
      <c r="E274" s="1449"/>
      <c r="F274" s="1421"/>
      <c r="G274" s="1523"/>
      <c r="H274" s="1426"/>
      <c r="I274" s="1450"/>
      <c r="J274" s="1450"/>
      <c r="K274" s="1452"/>
      <c r="L274" s="1430"/>
      <c r="M274" s="1451"/>
      <c r="N274" s="1542"/>
      <c r="O274" s="1452"/>
      <c r="P274" s="1451"/>
      <c r="Q274" s="1426"/>
      <c r="R274" s="1451"/>
      <c r="S274" s="1451"/>
      <c r="T274" s="1451"/>
      <c r="U274" s="1451"/>
      <c r="V274" s="1426"/>
      <c r="W274" s="1421"/>
      <c r="X274" s="1509"/>
      <c r="Y274" s="1501"/>
      <c r="Z274" s="1501"/>
      <c r="AA274" s="1501"/>
      <c r="AB274" s="1501"/>
      <c r="AC274" s="1501"/>
      <c r="AD274" s="1501"/>
      <c r="AE274" s="1501"/>
    </row>
    <row r="275" spans="1:31" ht="15">
      <c r="A275" s="1446"/>
      <c r="B275" s="1517"/>
      <c r="C275" s="1447"/>
      <c r="D275" s="1448"/>
      <c r="E275" s="1449"/>
      <c r="F275" s="1421"/>
      <c r="G275" s="1523"/>
      <c r="H275" s="1426"/>
      <c r="I275" s="1450"/>
      <c r="J275" s="1450"/>
      <c r="K275" s="1452"/>
      <c r="L275" s="1430"/>
      <c r="M275" s="1451"/>
      <c r="N275" s="1542"/>
      <c r="O275" s="1452"/>
      <c r="P275" s="1451"/>
      <c r="Q275" s="1426"/>
      <c r="R275" s="1451"/>
      <c r="S275" s="1451"/>
      <c r="T275" s="1451"/>
      <c r="U275" s="1451"/>
      <c r="V275" s="1426"/>
      <c r="W275" s="1421"/>
      <c r="X275" s="1509"/>
      <c r="Y275" s="1501"/>
      <c r="Z275" s="1501"/>
      <c r="AA275" s="1501"/>
      <c r="AB275" s="1501"/>
      <c r="AC275" s="1501"/>
      <c r="AD275" s="1501"/>
      <c r="AE275" s="1501"/>
    </row>
    <row r="276" spans="1:31" ht="15">
      <c r="A276" s="1446"/>
      <c r="B276" s="1517"/>
      <c r="C276" s="1447"/>
      <c r="D276" s="1448"/>
      <c r="E276" s="1449"/>
      <c r="F276" s="1421"/>
      <c r="G276" s="1523"/>
      <c r="H276" s="1426"/>
      <c r="I276" s="1450"/>
      <c r="J276" s="1450"/>
      <c r="K276" s="1452"/>
      <c r="L276" s="1430"/>
      <c r="M276" s="1451"/>
      <c r="N276" s="1542"/>
      <c r="O276" s="1452"/>
      <c r="P276" s="1451"/>
      <c r="Q276" s="1426"/>
      <c r="R276" s="1451"/>
      <c r="S276" s="1451"/>
      <c r="T276" s="1451"/>
      <c r="U276" s="1451"/>
      <c r="V276" s="1426"/>
      <c r="W276" s="1421"/>
      <c r="X276" s="1509"/>
      <c r="Y276" s="1501"/>
      <c r="Z276" s="1501"/>
      <c r="AA276" s="1501"/>
      <c r="AB276" s="1501"/>
      <c r="AC276" s="1501"/>
      <c r="AD276" s="1501"/>
      <c r="AE276" s="1501"/>
    </row>
    <row r="277" spans="1:31" ht="15">
      <c r="A277" s="1446"/>
      <c r="B277" s="1517"/>
      <c r="C277" s="1447"/>
      <c r="D277" s="1448"/>
      <c r="E277" s="1449"/>
      <c r="F277" s="1421"/>
      <c r="G277" s="1523"/>
      <c r="H277" s="1426"/>
      <c r="I277" s="1450"/>
      <c r="J277" s="1450"/>
      <c r="K277" s="1452"/>
      <c r="L277" s="1430"/>
      <c r="M277" s="1451"/>
      <c r="N277" s="1542"/>
      <c r="O277" s="1452"/>
      <c r="P277" s="1451"/>
      <c r="Q277" s="1426"/>
      <c r="R277" s="1451"/>
      <c r="S277" s="1451"/>
      <c r="T277" s="1451"/>
      <c r="U277" s="1451"/>
      <c r="V277" s="1426"/>
      <c r="W277" s="1421"/>
      <c r="X277" s="1509"/>
      <c r="Y277" s="1501"/>
      <c r="Z277" s="1501"/>
      <c r="AA277" s="1501"/>
      <c r="AB277" s="1501"/>
      <c r="AC277" s="1501"/>
      <c r="AD277" s="1501"/>
      <c r="AE277" s="1501"/>
    </row>
    <row r="278" spans="1:31" ht="15">
      <c r="A278" s="1446"/>
      <c r="B278" s="1517"/>
      <c r="C278" s="1447"/>
      <c r="D278" s="1448"/>
      <c r="E278" s="1449"/>
      <c r="F278" s="1421"/>
      <c r="G278" s="1523"/>
      <c r="H278" s="1426"/>
      <c r="I278" s="1450"/>
      <c r="J278" s="1450"/>
      <c r="K278" s="1452"/>
      <c r="L278" s="1430"/>
      <c r="M278" s="1451"/>
      <c r="N278" s="1542"/>
      <c r="O278" s="1452"/>
      <c r="P278" s="1451"/>
      <c r="Q278" s="1426"/>
      <c r="R278" s="1451"/>
      <c r="S278" s="1451"/>
      <c r="T278" s="1451"/>
      <c r="U278" s="1451"/>
      <c r="V278" s="1426"/>
      <c r="W278" s="1421"/>
      <c r="X278" s="1509"/>
      <c r="Y278" s="1501"/>
      <c r="Z278" s="1501"/>
      <c r="AA278" s="1501"/>
      <c r="AB278" s="1501"/>
      <c r="AC278" s="1501"/>
      <c r="AD278" s="1501"/>
      <c r="AE278" s="1501"/>
    </row>
    <row r="279" spans="1:31" ht="15">
      <c r="A279" s="1446"/>
      <c r="B279" s="1517"/>
      <c r="C279" s="1447"/>
      <c r="D279" s="1448"/>
      <c r="E279" s="1449"/>
      <c r="F279" s="1421"/>
      <c r="G279" s="1523"/>
      <c r="H279" s="1426"/>
      <c r="I279" s="1450"/>
      <c r="J279" s="1450"/>
      <c r="K279" s="1452"/>
      <c r="L279" s="1430"/>
      <c r="M279" s="1451"/>
      <c r="N279" s="1542"/>
      <c r="O279" s="1452"/>
      <c r="P279" s="1451"/>
      <c r="Q279" s="1426"/>
      <c r="R279" s="1451"/>
      <c r="S279" s="1451"/>
      <c r="T279" s="1451"/>
      <c r="U279" s="1451"/>
      <c r="V279" s="1426"/>
      <c r="W279" s="1421"/>
      <c r="X279" s="1509"/>
      <c r="Y279" s="1501"/>
      <c r="Z279" s="1501"/>
      <c r="AA279" s="1501"/>
      <c r="AB279" s="1501"/>
      <c r="AC279" s="1501"/>
      <c r="AD279" s="1501"/>
      <c r="AE279" s="1501"/>
    </row>
    <row r="280" spans="1:31" ht="15">
      <c r="A280" s="1446"/>
      <c r="B280" s="1517"/>
      <c r="C280" s="1447"/>
      <c r="D280" s="1448"/>
      <c r="E280" s="1449"/>
      <c r="F280" s="1421"/>
      <c r="G280" s="1523"/>
      <c r="H280" s="1426"/>
      <c r="I280" s="1450"/>
      <c r="J280" s="1450"/>
      <c r="K280" s="1452"/>
      <c r="L280" s="1430"/>
      <c r="M280" s="1451"/>
      <c r="N280" s="1542"/>
      <c r="O280" s="1452"/>
      <c r="P280" s="1451"/>
      <c r="Q280" s="1426"/>
      <c r="R280" s="1451"/>
      <c r="S280" s="1451"/>
      <c r="T280" s="1451"/>
      <c r="U280" s="1451"/>
      <c r="V280" s="1426"/>
      <c r="W280" s="1421"/>
      <c r="X280" s="1509"/>
      <c r="Y280" s="1501"/>
      <c r="Z280" s="1501"/>
      <c r="AA280" s="1501"/>
      <c r="AB280" s="1501"/>
      <c r="AC280" s="1501"/>
      <c r="AD280" s="1501"/>
      <c r="AE280" s="1501"/>
    </row>
    <row r="281" spans="1:31" ht="15">
      <c r="A281" s="1446"/>
      <c r="B281" s="1517"/>
      <c r="C281" s="1447"/>
      <c r="D281" s="1448"/>
      <c r="E281" s="1449"/>
      <c r="F281" s="1421"/>
      <c r="G281" s="1523"/>
      <c r="H281" s="1426"/>
      <c r="I281" s="1450"/>
      <c r="J281" s="1450"/>
      <c r="K281" s="1452"/>
      <c r="L281" s="1430"/>
      <c r="M281" s="1451"/>
      <c r="N281" s="1542"/>
      <c r="O281" s="1452"/>
      <c r="P281" s="1451"/>
      <c r="Q281" s="1426"/>
      <c r="R281" s="1451"/>
      <c r="S281" s="1451"/>
      <c r="T281" s="1451"/>
      <c r="U281" s="1451"/>
      <c r="V281" s="1426"/>
      <c r="W281" s="1421"/>
      <c r="X281" s="1509"/>
      <c r="Y281" s="1501"/>
      <c r="Z281" s="1501"/>
      <c r="AA281" s="1501"/>
      <c r="AB281" s="1501"/>
      <c r="AC281" s="1501"/>
      <c r="AD281" s="1501"/>
      <c r="AE281" s="1501"/>
    </row>
    <row r="282" spans="1:31" ht="15">
      <c r="A282" s="1446"/>
      <c r="B282" s="1517"/>
      <c r="C282" s="1447"/>
      <c r="D282" s="1448"/>
      <c r="E282" s="1449"/>
      <c r="F282" s="1421"/>
      <c r="G282" s="1523"/>
      <c r="H282" s="1426"/>
      <c r="I282" s="1450"/>
      <c r="J282" s="1450"/>
      <c r="K282" s="1452"/>
      <c r="L282" s="1430"/>
      <c r="M282" s="1451"/>
      <c r="N282" s="1542"/>
      <c r="O282" s="1452"/>
      <c r="P282" s="1451"/>
      <c r="Q282" s="1426"/>
      <c r="R282" s="1451"/>
      <c r="S282" s="1451"/>
      <c r="T282" s="1451"/>
      <c r="U282" s="1451"/>
      <c r="V282" s="1426"/>
      <c r="W282" s="1421"/>
      <c r="X282" s="1509"/>
      <c r="Y282" s="1501"/>
      <c r="Z282" s="1501"/>
      <c r="AA282" s="1501"/>
      <c r="AB282" s="1501"/>
      <c r="AC282" s="1501"/>
      <c r="AD282" s="1501"/>
      <c r="AE282" s="1501"/>
    </row>
    <row r="283" spans="1:31" ht="15">
      <c r="A283" s="1446"/>
      <c r="B283" s="1517"/>
      <c r="C283" s="1447"/>
      <c r="D283" s="1448"/>
      <c r="E283" s="1449"/>
      <c r="F283" s="1421"/>
      <c r="G283" s="1523"/>
      <c r="H283" s="1426"/>
      <c r="I283" s="1450"/>
      <c r="J283" s="1450"/>
      <c r="K283" s="1452"/>
      <c r="L283" s="1430"/>
      <c r="M283" s="1451"/>
      <c r="N283" s="1542"/>
      <c r="O283" s="1452"/>
      <c r="P283" s="1451"/>
      <c r="Q283" s="1426"/>
      <c r="R283" s="1451"/>
      <c r="S283" s="1451"/>
      <c r="T283" s="1451"/>
      <c r="U283" s="1451"/>
      <c r="V283" s="1426"/>
      <c r="W283" s="1421"/>
      <c r="X283" s="1509"/>
      <c r="Y283" s="1501"/>
      <c r="Z283" s="1501"/>
      <c r="AA283" s="1501"/>
      <c r="AB283" s="1501"/>
      <c r="AC283" s="1501"/>
      <c r="AD283" s="1501"/>
      <c r="AE283" s="1501"/>
    </row>
    <row r="284" spans="1:31" ht="15">
      <c r="A284" s="1446"/>
      <c r="B284" s="1517"/>
      <c r="C284" s="1447"/>
      <c r="D284" s="1448"/>
      <c r="E284" s="1449"/>
      <c r="F284" s="1421"/>
      <c r="G284" s="1523"/>
      <c r="H284" s="1426"/>
      <c r="I284" s="1450"/>
      <c r="J284" s="1450"/>
      <c r="K284" s="1452"/>
      <c r="L284" s="1430"/>
      <c r="M284" s="1451"/>
      <c r="N284" s="1542"/>
      <c r="O284" s="1452"/>
      <c r="P284" s="1451"/>
      <c r="Q284" s="1426"/>
      <c r="R284" s="1451"/>
      <c r="S284" s="1451"/>
      <c r="T284" s="1451"/>
      <c r="U284" s="1451"/>
      <c r="V284" s="1426"/>
      <c r="W284" s="1421"/>
      <c r="X284" s="1509"/>
      <c r="Y284" s="1501"/>
      <c r="Z284" s="1501"/>
      <c r="AA284" s="1501"/>
      <c r="AB284" s="1501"/>
      <c r="AC284" s="1501"/>
      <c r="AD284" s="1501"/>
      <c r="AE284" s="1501"/>
    </row>
    <row r="285" spans="1:31" ht="15">
      <c r="A285" s="1446"/>
      <c r="B285" s="1517"/>
      <c r="C285" s="1447"/>
      <c r="D285" s="1448"/>
      <c r="E285" s="1449"/>
      <c r="F285" s="1421"/>
      <c r="G285" s="1523"/>
      <c r="H285" s="1426"/>
      <c r="I285" s="1450"/>
      <c r="J285" s="1450"/>
      <c r="K285" s="1452"/>
      <c r="L285" s="1430"/>
      <c r="M285" s="1451"/>
      <c r="N285" s="1542"/>
      <c r="O285" s="1452"/>
      <c r="P285" s="1451"/>
      <c r="Q285" s="1426"/>
      <c r="R285" s="1451"/>
      <c r="S285" s="1451"/>
      <c r="T285" s="1451"/>
      <c r="U285" s="1451"/>
      <c r="V285" s="1426"/>
      <c r="W285" s="1421"/>
      <c r="X285" s="1509"/>
      <c r="Y285" s="1501"/>
      <c r="Z285" s="1501"/>
      <c r="AA285" s="1501"/>
      <c r="AB285" s="1501"/>
      <c r="AC285" s="1501"/>
      <c r="AD285" s="1501"/>
      <c r="AE285" s="1501"/>
    </row>
    <row r="286" spans="1:31" ht="15">
      <c r="A286" s="1446"/>
      <c r="B286" s="1517"/>
      <c r="C286" s="1447"/>
      <c r="D286" s="1448"/>
      <c r="E286" s="1449"/>
      <c r="F286" s="1421"/>
      <c r="G286" s="1523"/>
      <c r="H286" s="1426"/>
      <c r="I286" s="1450"/>
      <c r="J286" s="1450"/>
      <c r="K286" s="1452"/>
      <c r="L286" s="1430"/>
      <c r="M286" s="1451"/>
      <c r="N286" s="1542"/>
      <c r="O286" s="1452"/>
      <c r="P286" s="1451"/>
      <c r="Q286" s="1426"/>
      <c r="R286" s="1451"/>
      <c r="S286" s="1451"/>
      <c r="T286" s="1451"/>
      <c r="U286" s="1451"/>
      <c r="V286" s="1426"/>
      <c r="W286" s="1421"/>
      <c r="X286" s="1509"/>
      <c r="Y286" s="1501"/>
      <c r="Z286" s="1501"/>
      <c r="AA286" s="1501"/>
      <c r="AB286" s="1501"/>
      <c r="AC286" s="1501"/>
      <c r="AD286" s="1501"/>
      <c r="AE286" s="1501"/>
    </row>
    <row r="287" spans="1:31" ht="15">
      <c r="A287" s="1446"/>
      <c r="B287" s="1517"/>
      <c r="C287" s="1447"/>
      <c r="D287" s="1448"/>
      <c r="E287" s="1449"/>
      <c r="F287" s="1421"/>
      <c r="G287" s="1523"/>
      <c r="H287" s="1426"/>
      <c r="I287" s="1450"/>
      <c r="J287" s="1450"/>
      <c r="K287" s="1452"/>
      <c r="L287" s="1430"/>
      <c r="M287" s="1451"/>
      <c r="N287" s="1542"/>
      <c r="O287" s="1452"/>
      <c r="P287" s="1451"/>
      <c r="Q287" s="1426"/>
      <c r="R287" s="1451"/>
      <c r="S287" s="1451"/>
      <c r="T287" s="1451"/>
      <c r="U287" s="1451"/>
      <c r="V287" s="1426"/>
      <c r="W287" s="1421"/>
      <c r="X287" s="1509"/>
      <c r="Y287" s="1501"/>
      <c r="Z287" s="1501"/>
      <c r="AA287" s="1501"/>
      <c r="AB287" s="1501"/>
      <c r="AC287" s="1501"/>
      <c r="AD287" s="1501"/>
      <c r="AE287" s="1501"/>
    </row>
    <row r="288" spans="1:31" ht="15">
      <c r="A288" s="1446"/>
      <c r="B288" s="1517"/>
      <c r="C288" s="1447"/>
      <c r="D288" s="1448"/>
      <c r="E288" s="1449"/>
      <c r="F288" s="1421"/>
      <c r="G288" s="1523"/>
      <c r="H288" s="1426"/>
      <c r="I288" s="1450"/>
      <c r="J288" s="1450"/>
      <c r="K288" s="1452"/>
      <c r="L288" s="1430"/>
      <c r="M288" s="1451"/>
      <c r="N288" s="1542"/>
      <c r="O288" s="1452"/>
      <c r="P288" s="1451"/>
      <c r="Q288" s="1426"/>
      <c r="R288" s="1451"/>
      <c r="S288" s="1451"/>
      <c r="T288" s="1451"/>
      <c r="U288" s="1451"/>
      <c r="V288" s="1426"/>
      <c r="W288" s="1421"/>
      <c r="X288" s="1509"/>
      <c r="Y288" s="1501"/>
      <c r="Z288" s="1501"/>
      <c r="AA288" s="1501"/>
      <c r="AB288" s="1501"/>
      <c r="AC288" s="1501"/>
      <c r="AD288" s="1501"/>
      <c r="AE288" s="1501"/>
    </row>
    <row r="289" spans="1:31" ht="15">
      <c r="A289" s="1446"/>
      <c r="B289" s="1517"/>
      <c r="C289" s="1447"/>
      <c r="D289" s="1448"/>
      <c r="E289" s="1449"/>
      <c r="F289" s="1421"/>
      <c r="G289" s="1523"/>
      <c r="H289" s="1426"/>
      <c r="I289" s="1450"/>
      <c r="J289" s="1450"/>
      <c r="K289" s="1452"/>
      <c r="L289" s="1430"/>
      <c r="M289" s="1451"/>
      <c r="N289" s="1542"/>
      <c r="O289" s="1452"/>
      <c r="P289" s="1451"/>
      <c r="Q289" s="1426"/>
      <c r="R289" s="1451"/>
      <c r="S289" s="1451"/>
      <c r="T289" s="1451"/>
      <c r="U289" s="1451"/>
      <c r="V289" s="1426"/>
      <c r="W289" s="1421"/>
      <c r="X289" s="1509"/>
      <c r="Y289" s="1501"/>
      <c r="Z289" s="1501"/>
      <c r="AA289" s="1501"/>
      <c r="AB289" s="1501"/>
      <c r="AC289" s="1501"/>
      <c r="AD289" s="1501"/>
      <c r="AE289" s="1501"/>
    </row>
    <row r="290" spans="1:31" ht="15">
      <c r="A290" s="1446"/>
      <c r="B290" s="1517"/>
      <c r="C290" s="1447"/>
      <c r="D290" s="1448"/>
      <c r="E290" s="1449"/>
      <c r="F290" s="1421"/>
      <c r="G290" s="1523"/>
      <c r="H290" s="1426"/>
      <c r="I290" s="1450"/>
      <c r="J290" s="1450"/>
      <c r="K290" s="1452"/>
      <c r="L290" s="1430"/>
      <c r="M290" s="1451"/>
      <c r="N290" s="1542"/>
      <c r="O290" s="1452"/>
      <c r="P290" s="1451"/>
      <c r="Q290" s="1426"/>
      <c r="R290" s="1451"/>
      <c r="S290" s="1451"/>
      <c r="T290" s="1451"/>
      <c r="U290" s="1451"/>
      <c r="V290" s="1426"/>
      <c r="W290" s="1421"/>
      <c r="X290" s="1509"/>
      <c r="Y290" s="1501"/>
      <c r="Z290" s="1501"/>
      <c r="AA290" s="1501"/>
      <c r="AB290" s="1501"/>
      <c r="AC290" s="1501"/>
      <c r="AD290" s="1501"/>
      <c r="AE290" s="1501"/>
    </row>
    <row r="291" spans="1:31" ht="15">
      <c r="A291" s="1446"/>
      <c r="B291" s="1517"/>
      <c r="C291" s="1447"/>
      <c r="D291" s="1448"/>
      <c r="E291" s="1449"/>
      <c r="F291" s="1421"/>
      <c r="G291" s="1523"/>
      <c r="H291" s="1426"/>
      <c r="I291" s="1450"/>
      <c r="J291" s="1450"/>
      <c r="K291" s="1452"/>
      <c r="L291" s="1430"/>
      <c r="M291" s="1451"/>
      <c r="N291" s="1542"/>
      <c r="O291" s="1452"/>
      <c r="P291" s="1451"/>
      <c r="Q291" s="1426"/>
      <c r="R291" s="1451"/>
      <c r="S291" s="1451"/>
      <c r="T291" s="1451"/>
      <c r="U291" s="1451"/>
      <c r="V291" s="1426"/>
      <c r="W291" s="1421"/>
      <c r="X291" s="1509"/>
      <c r="Y291" s="1501"/>
      <c r="Z291" s="1501"/>
      <c r="AA291" s="1501"/>
      <c r="AB291" s="1501"/>
      <c r="AC291" s="1501"/>
      <c r="AD291" s="1501"/>
      <c r="AE291" s="1501"/>
    </row>
    <row r="292" spans="1:31" ht="15">
      <c r="A292" s="1446"/>
      <c r="B292" s="1517"/>
      <c r="C292" s="1447"/>
      <c r="D292" s="1448"/>
      <c r="E292" s="1449"/>
      <c r="F292" s="1421"/>
      <c r="G292" s="1523"/>
      <c r="H292" s="1426"/>
      <c r="I292" s="1450"/>
      <c r="J292" s="1450"/>
      <c r="K292" s="1452"/>
      <c r="L292" s="1430"/>
      <c r="M292" s="1451"/>
      <c r="N292" s="1542"/>
      <c r="O292" s="1452"/>
      <c r="P292" s="1451"/>
      <c r="Q292" s="1426"/>
      <c r="R292" s="1451"/>
      <c r="S292" s="1451"/>
      <c r="T292" s="1451"/>
      <c r="U292" s="1451"/>
      <c r="V292" s="1426"/>
      <c r="W292" s="1421"/>
      <c r="X292" s="1509"/>
      <c r="Y292" s="1501"/>
      <c r="Z292" s="1501"/>
      <c r="AA292" s="1501"/>
      <c r="AB292" s="1501"/>
      <c r="AC292" s="1501"/>
      <c r="AD292" s="1501"/>
      <c r="AE292" s="1501"/>
    </row>
    <row r="293" spans="1:31" ht="15">
      <c r="A293" s="1446"/>
      <c r="B293" s="1517"/>
      <c r="C293" s="1447"/>
      <c r="D293" s="1448"/>
      <c r="E293" s="1449"/>
      <c r="F293" s="1421"/>
      <c r="G293" s="1523"/>
      <c r="H293" s="1426"/>
      <c r="I293" s="1450"/>
      <c r="J293" s="1450"/>
      <c r="K293" s="1452"/>
      <c r="L293" s="1430"/>
      <c r="M293" s="1451"/>
      <c r="N293" s="1542"/>
      <c r="O293" s="1452"/>
      <c r="P293" s="1451"/>
      <c r="Q293" s="1426"/>
      <c r="R293" s="1451"/>
      <c r="S293" s="1451"/>
      <c r="T293" s="1451"/>
      <c r="U293" s="1451"/>
      <c r="V293" s="1426"/>
      <c r="W293" s="1421"/>
      <c r="X293" s="1509"/>
      <c r="Y293" s="1501"/>
      <c r="Z293" s="1501"/>
      <c r="AA293" s="1501"/>
      <c r="AB293" s="1501"/>
      <c r="AC293" s="1501"/>
      <c r="AD293" s="1501"/>
      <c r="AE293" s="1501"/>
    </row>
    <row r="294" spans="1:31" ht="15">
      <c r="A294" s="1446"/>
      <c r="B294" s="1517"/>
      <c r="C294" s="1447"/>
      <c r="D294" s="1448"/>
      <c r="E294" s="1449"/>
      <c r="F294" s="1421"/>
      <c r="G294" s="1523"/>
      <c r="H294" s="1426"/>
      <c r="I294" s="1450"/>
      <c r="J294" s="1450"/>
      <c r="K294" s="1452"/>
      <c r="L294" s="1430"/>
      <c r="M294" s="1451"/>
      <c r="N294" s="1542"/>
      <c r="O294" s="1452"/>
      <c r="P294" s="1451"/>
      <c r="Q294" s="1426"/>
      <c r="R294" s="1451"/>
      <c r="S294" s="1451"/>
      <c r="T294" s="1451"/>
      <c r="U294" s="1451"/>
      <c r="V294" s="1426"/>
      <c r="W294" s="1421"/>
      <c r="X294" s="1509"/>
      <c r="Y294" s="1501"/>
      <c r="Z294" s="1501"/>
      <c r="AA294" s="1501"/>
      <c r="AB294" s="1501"/>
      <c r="AC294" s="1501"/>
      <c r="AD294" s="1501"/>
      <c r="AE294" s="1501"/>
    </row>
    <row r="295" spans="1:31" ht="15">
      <c r="A295" s="1446"/>
      <c r="B295" s="1517"/>
      <c r="C295" s="1447"/>
      <c r="D295" s="1448"/>
      <c r="E295" s="1449"/>
      <c r="F295" s="1421"/>
      <c r="G295" s="1523"/>
      <c r="H295" s="1426"/>
      <c r="I295" s="1450"/>
      <c r="J295" s="1450"/>
      <c r="K295" s="1452"/>
      <c r="L295" s="1430"/>
      <c r="M295" s="1451"/>
      <c r="N295" s="1542"/>
      <c r="O295" s="1452"/>
      <c r="P295" s="1451"/>
      <c r="Q295" s="1426"/>
      <c r="R295" s="1451"/>
      <c r="S295" s="1451"/>
      <c r="T295" s="1451"/>
      <c r="U295" s="1451"/>
      <c r="V295" s="1426"/>
      <c r="W295" s="1421"/>
      <c r="X295" s="1509"/>
      <c r="Y295" s="1501"/>
      <c r="Z295" s="1501"/>
      <c r="AA295" s="1501"/>
      <c r="AB295" s="1501"/>
      <c r="AC295" s="1501"/>
      <c r="AD295" s="1501"/>
      <c r="AE295" s="1501"/>
    </row>
    <row r="296" spans="1:31" ht="15">
      <c r="A296" s="1446"/>
      <c r="B296" s="1517"/>
      <c r="C296" s="1447"/>
      <c r="D296" s="1448"/>
      <c r="E296" s="1449"/>
      <c r="F296" s="1421"/>
      <c r="G296" s="1523"/>
      <c r="H296" s="1426"/>
      <c r="I296" s="1450"/>
      <c r="J296" s="1450"/>
      <c r="K296" s="1452"/>
      <c r="L296" s="1430"/>
      <c r="M296" s="1451"/>
      <c r="N296" s="1542"/>
      <c r="O296" s="1452"/>
      <c r="P296" s="1451"/>
      <c r="Q296" s="1426"/>
      <c r="R296" s="1451"/>
      <c r="S296" s="1451"/>
      <c r="T296" s="1451"/>
      <c r="U296" s="1451"/>
      <c r="V296" s="1426"/>
      <c r="W296" s="1421"/>
      <c r="X296" s="1509"/>
      <c r="Y296" s="1501"/>
      <c r="Z296" s="1501"/>
      <c r="AA296" s="1501"/>
      <c r="AB296" s="1501"/>
      <c r="AC296" s="1501"/>
      <c r="AD296" s="1501"/>
      <c r="AE296" s="1501"/>
    </row>
    <row r="297" spans="1:31" ht="15">
      <c r="A297" s="1446"/>
      <c r="B297" s="1517"/>
      <c r="C297" s="1447"/>
      <c r="D297" s="1448"/>
      <c r="E297" s="1449"/>
      <c r="F297" s="1421"/>
      <c r="G297" s="1523"/>
      <c r="H297" s="1426"/>
      <c r="I297" s="1450"/>
      <c r="J297" s="1450"/>
      <c r="K297" s="1452"/>
      <c r="L297" s="1430"/>
      <c r="M297" s="1451"/>
      <c r="N297" s="1542"/>
      <c r="O297" s="1452"/>
      <c r="P297" s="1451"/>
      <c r="Q297" s="1426"/>
      <c r="R297" s="1451"/>
      <c r="S297" s="1451"/>
      <c r="T297" s="1451"/>
      <c r="U297" s="1451"/>
      <c r="V297" s="1426"/>
      <c r="W297" s="1421"/>
      <c r="X297" s="1509"/>
      <c r="Y297" s="1501"/>
      <c r="Z297" s="1501"/>
      <c r="AA297" s="1501"/>
      <c r="AB297" s="1501"/>
      <c r="AC297" s="1501"/>
      <c r="AD297" s="1501"/>
      <c r="AE297" s="1501"/>
    </row>
    <row r="298" spans="1:31" ht="15">
      <c r="A298" s="1446"/>
      <c r="B298" s="1517"/>
      <c r="C298" s="1447"/>
      <c r="D298" s="1448"/>
      <c r="E298" s="1449"/>
      <c r="F298" s="1421"/>
      <c r="G298" s="1523"/>
      <c r="H298" s="1426"/>
      <c r="I298" s="1450"/>
      <c r="J298" s="1450"/>
      <c r="K298" s="1452"/>
      <c r="L298" s="1430"/>
      <c r="M298" s="1451"/>
      <c r="N298" s="1542"/>
      <c r="O298" s="1452"/>
      <c r="P298" s="1451"/>
      <c r="Q298" s="1426"/>
      <c r="R298" s="1451"/>
      <c r="S298" s="1451"/>
      <c r="T298" s="1451"/>
      <c r="U298" s="1451"/>
      <c r="V298" s="1426"/>
      <c r="W298" s="1421"/>
      <c r="X298" s="1509"/>
      <c r="Y298" s="1501"/>
      <c r="Z298" s="1501"/>
      <c r="AA298" s="1501"/>
      <c r="AB298" s="1501"/>
      <c r="AC298" s="1501"/>
      <c r="AD298" s="1501"/>
      <c r="AE298" s="1501"/>
    </row>
    <row r="299" spans="1:31" ht="15">
      <c r="A299" s="1446"/>
      <c r="B299" s="1517"/>
      <c r="C299" s="1447"/>
      <c r="D299" s="1448"/>
      <c r="E299" s="1449"/>
      <c r="F299" s="1421"/>
      <c r="G299" s="1523"/>
      <c r="H299" s="1426"/>
      <c r="I299" s="1450"/>
      <c r="J299" s="1450"/>
      <c r="K299" s="1452"/>
      <c r="L299" s="1430"/>
      <c r="M299" s="1451"/>
      <c r="N299" s="1542"/>
      <c r="O299" s="1452"/>
      <c r="P299" s="1451"/>
      <c r="Q299" s="1426"/>
      <c r="R299" s="1451"/>
      <c r="S299" s="1451"/>
      <c r="T299" s="1451"/>
      <c r="U299" s="1451"/>
      <c r="V299" s="1426"/>
      <c r="W299" s="1421"/>
      <c r="X299" s="1509"/>
      <c r="Y299" s="1501"/>
      <c r="Z299" s="1501"/>
      <c r="AA299" s="1501"/>
      <c r="AB299" s="1501"/>
      <c r="AC299" s="1501"/>
      <c r="AD299" s="1501"/>
      <c r="AE299" s="1501"/>
    </row>
    <row r="300" spans="1:31" ht="15">
      <c r="A300" s="1446"/>
      <c r="B300" s="1517"/>
      <c r="C300" s="1447"/>
      <c r="D300" s="1448"/>
      <c r="E300" s="1449"/>
      <c r="F300" s="1421"/>
      <c r="G300" s="1523"/>
      <c r="H300" s="1426"/>
      <c r="I300" s="1450"/>
      <c r="J300" s="1450"/>
      <c r="K300" s="1452"/>
      <c r="L300" s="1430"/>
      <c r="M300" s="1451"/>
      <c r="N300" s="1542"/>
      <c r="O300" s="1452"/>
      <c r="P300" s="1451"/>
      <c r="Q300" s="1426"/>
      <c r="R300" s="1451"/>
      <c r="S300" s="1451"/>
      <c r="T300" s="1451"/>
      <c r="U300" s="1451"/>
      <c r="V300" s="1426"/>
      <c r="W300" s="1421"/>
      <c r="X300" s="1509"/>
      <c r="Y300" s="1501"/>
      <c r="Z300" s="1501"/>
      <c r="AA300" s="1501"/>
      <c r="AB300" s="1501"/>
      <c r="AC300" s="1501"/>
      <c r="AD300" s="1501"/>
      <c r="AE300" s="1501"/>
    </row>
    <row r="301" spans="1:31" ht="15">
      <c r="A301" s="1446"/>
      <c r="B301" s="1517"/>
      <c r="C301" s="1447"/>
      <c r="D301" s="1448"/>
      <c r="E301" s="1449"/>
      <c r="F301" s="1421"/>
      <c r="G301" s="1523"/>
      <c r="H301" s="1426"/>
      <c r="I301" s="1450"/>
      <c r="J301" s="1450"/>
      <c r="K301" s="1452"/>
      <c r="L301" s="1430"/>
      <c r="M301" s="1451"/>
      <c r="N301" s="1542"/>
      <c r="O301" s="1452"/>
      <c r="P301" s="1451"/>
      <c r="Q301" s="1426"/>
      <c r="R301" s="1451"/>
      <c r="S301" s="1451"/>
      <c r="T301" s="1451"/>
      <c r="U301" s="1451"/>
      <c r="V301" s="1426"/>
      <c r="W301" s="1421"/>
      <c r="X301" s="1509"/>
      <c r="Y301" s="1501"/>
      <c r="Z301" s="1501"/>
      <c r="AA301" s="1501"/>
      <c r="AB301" s="1501"/>
      <c r="AC301" s="1501"/>
      <c r="AD301" s="1501"/>
      <c r="AE301" s="1501"/>
    </row>
    <row r="302" spans="1:31" ht="15">
      <c r="A302" s="1446"/>
      <c r="B302" s="1517"/>
      <c r="C302" s="1447"/>
      <c r="D302" s="1448"/>
      <c r="E302" s="1449"/>
      <c r="F302" s="1421"/>
      <c r="G302" s="1523"/>
      <c r="H302" s="1426"/>
      <c r="I302" s="1450"/>
      <c r="J302" s="1450"/>
      <c r="K302" s="1452"/>
      <c r="L302" s="1430"/>
      <c r="M302" s="1451"/>
      <c r="N302" s="1542"/>
      <c r="O302" s="1452"/>
      <c r="P302" s="1451"/>
      <c r="Q302" s="1426"/>
      <c r="R302" s="1451"/>
      <c r="S302" s="1451"/>
      <c r="T302" s="1451"/>
      <c r="U302" s="1451"/>
      <c r="V302" s="1426"/>
      <c r="W302" s="1421"/>
      <c r="X302" s="1509"/>
      <c r="Y302" s="1501"/>
      <c r="Z302" s="1501"/>
      <c r="AA302" s="1501"/>
      <c r="AB302" s="1501"/>
      <c r="AC302" s="1501"/>
      <c r="AD302" s="1501"/>
      <c r="AE302" s="1501"/>
    </row>
    <row r="303" spans="1:31" ht="15">
      <c r="A303" s="1446"/>
      <c r="B303" s="1517"/>
      <c r="C303" s="1447"/>
      <c r="D303" s="1448"/>
      <c r="E303" s="1449"/>
      <c r="F303" s="1421"/>
      <c r="G303" s="1523"/>
      <c r="H303" s="1426"/>
      <c r="I303" s="1450"/>
      <c r="J303" s="1450"/>
      <c r="K303" s="1452"/>
      <c r="L303" s="1430"/>
      <c r="M303" s="1451"/>
      <c r="N303" s="1542"/>
      <c r="O303" s="1452"/>
      <c r="P303" s="1451"/>
      <c r="Q303" s="1426"/>
      <c r="R303" s="1451"/>
      <c r="S303" s="1451"/>
      <c r="T303" s="1451"/>
      <c r="U303" s="1451"/>
      <c r="V303" s="1426"/>
      <c r="W303" s="1421"/>
      <c r="X303" s="1509"/>
      <c r="Y303" s="1501"/>
      <c r="Z303" s="1501"/>
      <c r="AA303" s="1501"/>
      <c r="AB303" s="1501"/>
      <c r="AC303" s="1501"/>
      <c r="AD303" s="1501"/>
      <c r="AE303" s="1501"/>
    </row>
    <row r="304" spans="1:31" ht="15">
      <c r="A304" s="1446"/>
      <c r="B304" s="1517"/>
      <c r="C304" s="1447"/>
      <c r="D304" s="1448"/>
      <c r="E304" s="1449"/>
      <c r="F304" s="1421"/>
      <c r="G304" s="1523"/>
      <c r="H304" s="1426"/>
      <c r="I304" s="1450"/>
      <c r="J304" s="1450"/>
      <c r="K304" s="1452"/>
      <c r="L304" s="1430"/>
      <c r="M304" s="1451"/>
      <c r="N304" s="1542"/>
      <c r="O304" s="1452"/>
      <c r="P304" s="1451"/>
      <c r="Q304" s="1426"/>
      <c r="R304" s="1451"/>
      <c r="S304" s="1451"/>
      <c r="T304" s="1451"/>
      <c r="U304" s="1451"/>
      <c r="V304" s="1426"/>
      <c r="W304" s="1421"/>
      <c r="X304" s="1509"/>
      <c r="Y304" s="1501"/>
      <c r="Z304" s="1501"/>
      <c r="AA304" s="1501"/>
      <c r="AB304" s="1501"/>
      <c r="AC304" s="1501"/>
      <c r="AD304" s="1501"/>
      <c r="AE304" s="1501"/>
    </row>
    <row r="305" spans="1:31" ht="15">
      <c r="A305" s="1446"/>
      <c r="B305" s="1517"/>
      <c r="C305" s="1447"/>
      <c r="D305" s="1448"/>
      <c r="E305" s="1449"/>
      <c r="F305" s="1421"/>
      <c r="G305" s="1523"/>
      <c r="H305" s="1426"/>
      <c r="I305" s="1450"/>
      <c r="J305" s="1450"/>
      <c r="K305" s="1452"/>
      <c r="L305" s="1430"/>
      <c r="M305" s="1451"/>
      <c r="N305" s="1542"/>
      <c r="O305" s="1452"/>
      <c r="P305" s="1451"/>
      <c r="Q305" s="1426"/>
      <c r="R305" s="1451"/>
      <c r="S305" s="1451"/>
      <c r="T305" s="1451"/>
      <c r="U305" s="1451"/>
      <c r="V305" s="1426"/>
      <c r="W305" s="1421"/>
      <c r="X305" s="1509"/>
      <c r="Y305" s="1501"/>
      <c r="Z305" s="1501"/>
      <c r="AA305" s="1501"/>
      <c r="AB305" s="1501"/>
      <c r="AC305" s="1501"/>
      <c r="AD305" s="1501"/>
      <c r="AE305" s="1501"/>
    </row>
    <row r="306" spans="1:31" ht="15">
      <c r="A306" s="1446"/>
      <c r="B306" s="1517"/>
      <c r="C306" s="1447"/>
      <c r="D306" s="1448"/>
      <c r="E306" s="1449"/>
      <c r="F306" s="1421"/>
      <c r="G306" s="1523"/>
      <c r="H306" s="1426"/>
      <c r="I306" s="1450"/>
      <c r="J306" s="1450"/>
      <c r="K306" s="1452"/>
      <c r="L306" s="1430"/>
      <c r="M306" s="1451"/>
      <c r="N306" s="1542"/>
      <c r="O306" s="1452"/>
      <c r="P306" s="1451"/>
      <c r="Q306" s="1426"/>
      <c r="R306" s="1451"/>
      <c r="S306" s="1451"/>
      <c r="T306" s="1451"/>
      <c r="U306" s="1451"/>
      <c r="V306" s="1426"/>
      <c r="W306" s="1421"/>
      <c r="X306" s="1509"/>
      <c r="Y306" s="1501"/>
      <c r="Z306" s="1501"/>
      <c r="AA306" s="1501"/>
      <c r="AB306" s="1501"/>
      <c r="AC306" s="1501"/>
      <c r="AD306" s="1501"/>
      <c r="AE306" s="1501"/>
    </row>
    <row r="307" spans="1:31" ht="15">
      <c r="A307" s="1446"/>
      <c r="B307" s="1517"/>
      <c r="C307" s="1447"/>
      <c r="D307" s="1448"/>
      <c r="E307" s="1449"/>
      <c r="F307" s="1421"/>
      <c r="G307" s="1523"/>
      <c r="H307" s="1426"/>
      <c r="I307" s="1450"/>
      <c r="J307" s="1450"/>
      <c r="K307" s="1452"/>
      <c r="L307" s="1430"/>
      <c r="M307" s="1451"/>
      <c r="N307" s="1542"/>
      <c r="O307" s="1452"/>
      <c r="P307" s="1451"/>
      <c r="Q307" s="1426"/>
      <c r="R307" s="1451"/>
      <c r="S307" s="1451"/>
      <c r="T307" s="1451"/>
      <c r="U307" s="1451"/>
      <c r="V307" s="1426"/>
      <c r="W307" s="1421"/>
      <c r="X307" s="1509"/>
      <c r="Y307" s="1501"/>
      <c r="Z307" s="1501"/>
      <c r="AA307" s="1501"/>
      <c r="AB307" s="1501"/>
      <c r="AC307" s="1501"/>
      <c r="AD307" s="1501"/>
      <c r="AE307" s="1501"/>
    </row>
    <row r="308" spans="1:31" ht="15">
      <c r="A308" s="1446"/>
      <c r="B308" s="1517"/>
      <c r="C308" s="1447"/>
      <c r="D308" s="1448"/>
      <c r="E308" s="1449"/>
      <c r="F308" s="1421"/>
      <c r="G308" s="1523"/>
      <c r="H308" s="1426"/>
      <c r="I308" s="1450"/>
      <c r="J308" s="1450"/>
      <c r="K308" s="1452"/>
      <c r="L308" s="1430"/>
      <c r="M308" s="1451"/>
      <c r="N308" s="1542"/>
      <c r="O308" s="1452"/>
      <c r="P308" s="1451"/>
      <c r="Q308" s="1426"/>
      <c r="R308" s="1451"/>
      <c r="S308" s="1451"/>
      <c r="T308" s="1451"/>
      <c r="U308" s="1451"/>
      <c r="V308" s="1426"/>
      <c r="W308" s="1421"/>
      <c r="X308" s="1509"/>
      <c r="Y308" s="1501"/>
      <c r="Z308" s="1501"/>
      <c r="AA308" s="1501"/>
      <c r="AB308" s="1501"/>
      <c r="AC308" s="1501"/>
      <c r="AD308" s="1501"/>
      <c r="AE308" s="1501"/>
    </row>
    <row r="309" spans="1:31" ht="15">
      <c r="A309" s="1446"/>
      <c r="B309" s="1517"/>
      <c r="C309" s="1447"/>
      <c r="D309" s="1448"/>
      <c r="E309" s="1449"/>
      <c r="F309" s="1421"/>
      <c r="G309" s="1523"/>
      <c r="H309" s="1426"/>
      <c r="I309" s="1450"/>
      <c r="J309" s="1450"/>
      <c r="K309" s="1452"/>
      <c r="L309" s="1430"/>
      <c r="M309" s="1451"/>
      <c r="N309" s="1542"/>
      <c r="O309" s="1452"/>
      <c r="P309" s="1451"/>
      <c r="Q309" s="1426"/>
      <c r="R309" s="1451"/>
      <c r="S309" s="1451"/>
      <c r="T309" s="1451"/>
      <c r="U309" s="1451"/>
      <c r="V309" s="1426"/>
      <c r="W309" s="1421"/>
      <c r="X309" s="1509"/>
      <c r="Y309" s="1501"/>
      <c r="Z309" s="1501"/>
      <c r="AA309" s="1501"/>
      <c r="AB309" s="1501"/>
      <c r="AC309" s="1501"/>
      <c r="AD309" s="1501"/>
      <c r="AE309" s="1501"/>
    </row>
    <row r="310" spans="1:31" ht="15">
      <c r="A310" s="1446"/>
      <c r="B310" s="1517"/>
      <c r="C310" s="1447"/>
      <c r="D310" s="1448"/>
      <c r="E310" s="1449"/>
      <c r="F310" s="1421"/>
      <c r="G310" s="1523"/>
      <c r="H310" s="1426"/>
      <c r="I310" s="1450"/>
      <c r="J310" s="1450"/>
      <c r="K310" s="1452"/>
      <c r="L310" s="1430"/>
      <c r="M310" s="1451"/>
      <c r="N310" s="1542"/>
      <c r="O310" s="1452"/>
      <c r="P310" s="1451"/>
      <c r="Q310" s="1426"/>
      <c r="R310" s="1451"/>
      <c r="S310" s="1451"/>
      <c r="T310" s="1451"/>
      <c r="U310" s="1451"/>
      <c r="V310" s="1426"/>
      <c r="W310" s="1421"/>
      <c r="X310" s="1509"/>
      <c r="Y310" s="1501"/>
      <c r="Z310" s="1501"/>
      <c r="AA310" s="1501"/>
      <c r="AB310" s="1501"/>
      <c r="AC310" s="1501"/>
      <c r="AD310" s="1501"/>
      <c r="AE310" s="1501"/>
    </row>
    <row r="311" spans="1:31" ht="15">
      <c r="A311" s="1446"/>
      <c r="B311" s="1517"/>
      <c r="C311" s="1447"/>
      <c r="D311" s="1448"/>
      <c r="E311" s="1449"/>
      <c r="F311" s="1421"/>
      <c r="G311" s="1523"/>
      <c r="H311" s="1426"/>
      <c r="I311" s="1450"/>
      <c r="J311" s="1450"/>
      <c r="K311" s="1452"/>
      <c r="L311" s="1430"/>
      <c r="M311" s="1451"/>
      <c r="N311" s="1542"/>
      <c r="O311" s="1452"/>
      <c r="P311" s="1451"/>
      <c r="Q311" s="1426"/>
      <c r="R311" s="1451"/>
      <c r="S311" s="1451"/>
      <c r="T311" s="1451"/>
      <c r="U311" s="1451"/>
      <c r="V311" s="1426"/>
      <c r="W311" s="1421"/>
      <c r="X311" s="1509"/>
      <c r="Y311" s="1501"/>
      <c r="Z311" s="1501"/>
      <c r="AA311" s="1501"/>
      <c r="AB311" s="1501"/>
      <c r="AC311" s="1501"/>
      <c r="AD311" s="1501"/>
      <c r="AE311" s="1501"/>
    </row>
    <row r="312" spans="1:31" ht="15">
      <c r="A312" s="1446"/>
      <c r="B312" s="1517"/>
      <c r="C312" s="1447"/>
      <c r="D312" s="1448"/>
      <c r="E312" s="1449"/>
      <c r="F312" s="1421"/>
      <c r="G312" s="1523"/>
      <c r="H312" s="1426"/>
      <c r="I312" s="1450"/>
      <c r="J312" s="1450"/>
      <c r="K312" s="1452"/>
      <c r="L312" s="1430"/>
      <c r="M312" s="1451"/>
      <c r="N312" s="1542"/>
      <c r="O312" s="1452"/>
      <c r="P312" s="1451"/>
      <c r="Q312" s="1426"/>
      <c r="R312" s="1451"/>
      <c r="S312" s="1451"/>
      <c r="T312" s="1451"/>
      <c r="U312" s="1451"/>
      <c r="V312" s="1426"/>
      <c r="W312" s="1421"/>
      <c r="X312" s="1509"/>
      <c r="Y312" s="1501"/>
      <c r="Z312" s="1501"/>
      <c r="AA312" s="1501"/>
      <c r="AB312" s="1501"/>
      <c r="AC312" s="1501"/>
      <c r="AD312" s="1501"/>
      <c r="AE312" s="1501"/>
    </row>
    <row r="313" spans="1:31" ht="15">
      <c r="A313" s="1446"/>
      <c r="B313" s="1517"/>
      <c r="C313" s="1447"/>
      <c r="D313" s="1448"/>
      <c r="E313" s="1449"/>
      <c r="F313" s="1421"/>
      <c r="G313" s="1523"/>
      <c r="H313" s="1426"/>
      <c r="I313" s="1450"/>
      <c r="J313" s="1450"/>
      <c r="K313" s="1452"/>
      <c r="L313" s="1430"/>
      <c r="M313" s="1451"/>
      <c r="N313" s="1542"/>
      <c r="O313" s="1452"/>
      <c r="P313" s="1451"/>
      <c r="Q313" s="1426"/>
      <c r="R313" s="1451"/>
      <c r="S313" s="1451"/>
      <c r="T313" s="1451"/>
      <c r="U313" s="1451"/>
      <c r="V313" s="1426"/>
      <c r="W313" s="1421"/>
      <c r="X313" s="1509"/>
      <c r="Y313" s="1501"/>
      <c r="Z313" s="1501"/>
      <c r="AA313" s="1501"/>
      <c r="AB313" s="1501"/>
      <c r="AC313" s="1501"/>
      <c r="AD313" s="1501"/>
      <c r="AE313" s="1501"/>
    </row>
    <row r="314" spans="1:31" ht="15">
      <c r="A314" s="1446"/>
      <c r="B314" s="1517"/>
      <c r="C314" s="1447"/>
      <c r="D314" s="1448"/>
      <c r="E314" s="1449"/>
      <c r="F314" s="1421"/>
      <c r="G314" s="1523"/>
      <c r="H314" s="1426"/>
      <c r="I314" s="1450"/>
      <c r="J314" s="1450"/>
      <c r="K314" s="1452"/>
      <c r="L314" s="1430"/>
      <c r="M314" s="1451"/>
      <c r="N314" s="1542"/>
      <c r="O314" s="1452"/>
      <c r="P314" s="1451"/>
      <c r="Q314" s="1426"/>
      <c r="R314" s="1451"/>
      <c r="S314" s="1451"/>
      <c r="T314" s="1451"/>
      <c r="U314" s="1451"/>
      <c r="V314" s="1426"/>
      <c r="W314" s="1421"/>
      <c r="X314" s="1509"/>
      <c r="Y314" s="1501"/>
      <c r="Z314" s="1501"/>
      <c r="AA314" s="1501"/>
      <c r="AB314" s="1501"/>
      <c r="AC314" s="1501"/>
      <c r="AD314" s="1501"/>
      <c r="AE314" s="1501"/>
    </row>
    <row r="315" spans="1:31" ht="15">
      <c r="A315" s="1446"/>
      <c r="B315" s="1517"/>
      <c r="C315" s="1447"/>
      <c r="D315" s="1448"/>
      <c r="E315" s="1449"/>
      <c r="F315" s="1421"/>
      <c r="G315" s="1523"/>
      <c r="H315" s="1426"/>
      <c r="I315" s="1450"/>
      <c r="J315" s="1450"/>
      <c r="K315" s="1452"/>
      <c r="L315" s="1430"/>
      <c r="M315" s="1451"/>
      <c r="N315" s="1542"/>
      <c r="O315" s="1452"/>
      <c r="P315" s="1451"/>
      <c r="Q315" s="1426"/>
      <c r="R315" s="1451"/>
      <c r="S315" s="1451"/>
      <c r="T315" s="1451"/>
      <c r="U315" s="1451"/>
      <c r="V315" s="1426"/>
      <c r="W315" s="1421"/>
      <c r="X315" s="1509"/>
      <c r="Y315" s="1501"/>
      <c r="Z315" s="1501"/>
      <c r="AA315" s="1501"/>
      <c r="AB315" s="1501"/>
      <c r="AC315" s="1501"/>
      <c r="AD315" s="1501"/>
      <c r="AE315" s="1501"/>
    </row>
    <row r="316" spans="1:31" ht="15">
      <c r="A316" s="1446"/>
      <c r="B316" s="1517"/>
      <c r="C316" s="1447"/>
      <c r="D316" s="1448"/>
      <c r="E316" s="1449"/>
      <c r="F316" s="1421"/>
      <c r="G316" s="1523"/>
      <c r="H316" s="1426"/>
      <c r="I316" s="1450"/>
      <c r="J316" s="1450"/>
      <c r="K316" s="1452"/>
      <c r="L316" s="1430"/>
      <c r="M316" s="1451"/>
      <c r="N316" s="1542"/>
      <c r="O316" s="1452"/>
      <c r="P316" s="1451"/>
      <c r="Q316" s="1426"/>
      <c r="R316" s="1451"/>
      <c r="S316" s="1451"/>
      <c r="T316" s="1451"/>
      <c r="U316" s="1451"/>
      <c r="V316" s="1426"/>
      <c r="W316" s="1421"/>
      <c r="X316" s="1509"/>
      <c r="Y316" s="1501"/>
      <c r="Z316" s="1501"/>
      <c r="AA316" s="1501"/>
      <c r="AB316" s="1501"/>
      <c r="AC316" s="1501"/>
      <c r="AD316" s="1501"/>
      <c r="AE316" s="1501"/>
    </row>
    <row r="317" spans="1:31" ht="15">
      <c r="A317" s="1446"/>
      <c r="B317" s="1517"/>
      <c r="C317" s="1447"/>
      <c r="D317" s="1448"/>
      <c r="E317" s="1449"/>
      <c r="F317" s="1421"/>
      <c r="G317" s="1523"/>
      <c r="H317" s="1426"/>
      <c r="I317" s="1450"/>
      <c r="J317" s="1450"/>
      <c r="K317" s="1452"/>
      <c r="L317" s="1430"/>
      <c r="M317" s="1451"/>
      <c r="N317" s="1542"/>
      <c r="O317" s="1452"/>
      <c r="P317" s="1451"/>
      <c r="Q317" s="1426"/>
      <c r="R317" s="1451"/>
      <c r="S317" s="1451"/>
      <c r="T317" s="1451"/>
      <c r="U317" s="1451"/>
      <c r="V317" s="1426"/>
      <c r="W317" s="1421"/>
      <c r="X317" s="1509"/>
      <c r="Y317" s="1501"/>
      <c r="Z317" s="1501"/>
      <c r="AA317" s="1501"/>
      <c r="AB317" s="1501"/>
      <c r="AC317" s="1501"/>
      <c r="AD317" s="1501"/>
      <c r="AE317" s="1501"/>
    </row>
    <row r="318" spans="1:31" ht="15">
      <c r="A318" s="1446"/>
      <c r="B318" s="1517"/>
      <c r="C318" s="1447"/>
      <c r="D318" s="1448"/>
      <c r="E318" s="1449"/>
      <c r="F318" s="1421"/>
      <c r="G318" s="1523"/>
      <c r="H318" s="1426"/>
      <c r="I318" s="1450"/>
      <c r="J318" s="1450"/>
      <c r="K318" s="1452"/>
      <c r="L318" s="1430"/>
      <c r="M318" s="1451"/>
      <c r="N318" s="1542"/>
      <c r="O318" s="1452"/>
      <c r="P318" s="1451"/>
      <c r="Q318" s="1426"/>
      <c r="R318" s="1451"/>
      <c r="S318" s="1451"/>
      <c r="T318" s="1451"/>
      <c r="U318" s="1451"/>
      <c r="V318" s="1426"/>
      <c r="W318" s="1421"/>
      <c r="X318" s="1509"/>
      <c r="Y318" s="1501"/>
      <c r="Z318" s="1501"/>
      <c r="AA318" s="1501"/>
      <c r="AB318" s="1501"/>
      <c r="AC318" s="1501"/>
      <c r="AD318" s="1501"/>
      <c r="AE318" s="1501"/>
    </row>
    <row r="319" spans="1:31" ht="15">
      <c r="A319" s="1446"/>
      <c r="B319" s="1517"/>
      <c r="C319" s="1447"/>
      <c r="D319" s="1448"/>
      <c r="E319" s="1449"/>
      <c r="F319" s="1421"/>
      <c r="G319" s="1523"/>
      <c r="H319" s="1426"/>
      <c r="I319" s="1450"/>
      <c r="J319" s="1450"/>
      <c r="K319" s="1452"/>
      <c r="L319" s="1430"/>
      <c r="M319" s="1451"/>
      <c r="N319" s="1542"/>
      <c r="O319" s="1452"/>
      <c r="P319" s="1451"/>
      <c r="Q319" s="1426"/>
      <c r="R319" s="1451"/>
      <c r="S319" s="1451"/>
      <c r="T319" s="1451"/>
      <c r="U319" s="1451"/>
      <c r="V319" s="1426"/>
      <c r="W319" s="1421"/>
      <c r="X319" s="1509"/>
      <c r="Y319" s="1501"/>
      <c r="Z319" s="1501"/>
      <c r="AA319" s="1501"/>
      <c r="AB319" s="1501"/>
      <c r="AC319" s="1501"/>
      <c r="AD319" s="1501"/>
      <c r="AE319" s="1501"/>
    </row>
    <row r="320" spans="1:31" ht="15">
      <c r="A320" s="1446"/>
      <c r="B320" s="1517"/>
      <c r="C320" s="1447"/>
      <c r="D320" s="1448"/>
      <c r="E320" s="1449"/>
      <c r="F320" s="1421"/>
      <c r="G320" s="1523"/>
      <c r="H320" s="1426"/>
      <c r="I320" s="1450"/>
      <c r="J320" s="1450"/>
      <c r="K320" s="1452"/>
      <c r="L320" s="1430"/>
      <c r="M320" s="1451"/>
      <c r="N320" s="1542"/>
      <c r="O320" s="1452"/>
      <c r="P320" s="1451"/>
      <c r="Q320" s="1426"/>
      <c r="R320" s="1451"/>
      <c r="S320" s="1451"/>
      <c r="T320" s="1451"/>
      <c r="U320" s="1451"/>
      <c r="V320" s="1426"/>
      <c r="W320" s="1421"/>
      <c r="X320" s="1509"/>
      <c r="Y320" s="1501"/>
      <c r="Z320" s="1501"/>
      <c r="AA320" s="1501"/>
      <c r="AB320" s="1501"/>
      <c r="AC320" s="1501"/>
      <c r="AD320" s="1501"/>
      <c r="AE320" s="1501"/>
    </row>
    <row r="321" spans="1:31" ht="15">
      <c r="A321" s="1446"/>
      <c r="B321" s="1517"/>
      <c r="C321" s="1447"/>
      <c r="D321" s="1448"/>
      <c r="E321" s="1449"/>
      <c r="F321" s="1421"/>
      <c r="G321" s="1523"/>
      <c r="H321" s="1426"/>
      <c r="I321" s="1450"/>
      <c r="J321" s="1450"/>
      <c r="K321" s="1452"/>
      <c r="L321" s="1430"/>
      <c r="M321" s="1451"/>
      <c r="N321" s="1542"/>
      <c r="O321" s="1452"/>
      <c r="P321" s="1451"/>
      <c r="Q321" s="1426"/>
      <c r="R321" s="1451"/>
      <c r="S321" s="1451"/>
      <c r="T321" s="1451"/>
      <c r="U321" s="1451"/>
      <c r="V321" s="1426"/>
      <c r="W321" s="1421"/>
      <c r="X321" s="1509"/>
      <c r="Y321" s="1501"/>
      <c r="Z321" s="1501"/>
      <c r="AA321" s="1501"/>
      <c r="AB321" s="1501"/>
      <c r="AC321" s="1501"/>
      <c r="AD321" s="1501"/>
      <c r="AE321" s="1501"/>
    </row>
    <row r="322" spans="1:31" ht="15">
      <c r="A322" s="1446"/>
      <c r="B322" s="1517"/>
      <c r="C322" s="1447"/>
      <c r="D322" s="1448"/>
      <c r="E322" s="1449"/>
      <c r="F322" s="1421"/>
      <c r="G322" s="1523"/>
      <c r="H322" s="1426"/>
      <c r="I322" s="1450"/>
      <c r="J322" s="1450"/>
      <c r="K322" s="1452"/>
      <c r="L322" s="1430"/>
      <c r="M322" s="1451"/>
      <c r="N322" s="1542"/>
      <c r="O322" s="1452"/>
      <c r="P322" s="1451"/>
      <c r="Q322" s="1426"/>
      <c r="R322" s="1451"/>
      <c r="S322" s="1451"/>
      <c r="T322" s="1451"/>
      <c r="U322" s="1451"/>
      <c r="V322" s="1426"/>
      <c r="W322" s="1421"/>
      <c r="X322" s="1509"/>
      <c r="Y322" s="1501"/>
      <c r="Z322" s="1501"/>
      <c r="AA322" s="1501"/>
      <c r="AB322" s="1501"/>
      <c r="AC322" s="1501"/>
      <c r="AD322" s="1501"/>
      <c r="AE322" s="1501"/>
    </row>
    <row r="323" spans="1:31" ht="15">
      <c r="A323" s="1446"/>
      <c r="B323" s="1517"/>
      <c r="C323" s="1447"/>
      <c r="D323" s="1448"/>
      <c r="E323" s="1449"/>
      <c r="F323" s="1421"/>
      <c r="G323" s="1523"/>
      <c r="H323" s="1426"/>
      <c r="I323" s="1450"/>
      <c r="J323" s="1450"/>
      <c r="K323" s="1452"/>
      <c r="L323" s="1430"/>
      <c r="M323" s="1451"/>
      <c r="N323" s="1542"/>
      <c r="O323" s="1452"/>
      <c r="P323" s="1451"/>
      <c r="Q323" s="1426"/>
      <c r="R323" s="1451"/>
      <c r="S323" s="1451"/>
      <c r="T323" s="1451"/>
      <c r="U323" s="1451"/>
      <c r="V323" s="1426"/>
      <c r="W323" s="1421"/>
      <c r="X323" s="1509"/>
      <c r="Y323" s="1501"/>
      <c r="Z323" s="1501"/>
      <c r="AA323" s="1501"/>
      <c r="AB323" s="1501"/>
      <c r="AC323" s="1501"/>
      <c r="AD323" s="1501"/>
      <c r="AE323" s="1501"/>
    </row>
    <row r="324" spans="1:31" ht="15">
      <c r="A324" s="1446"/>
      <c r="B324" s="1517"/>
      <c r="C324" s="1447"/>
      <c r="D324" s="1448"/>
      <c r="E324" s="1449"/>
      <c r="F324" s="1421"/>
      <c r="G324" s="1523"/>
      <c r="H324" s="1426"/>
      <c r="I324" s="1450"/>
      <c r="J324" s="1450"/>
      <c r="K324" s="1452"/>
      <c r="L324" s="1430"/>
      <c r="M324" s="1451"/>
      <c r="N324" s="1542"/>
      <c r="O324" s="1452"/>
      <c r="P324" s="1451"/>
      <c r="Q324" s="1426"/>
      <c r="R324" s="1451"/>
      <c r="S324" s="1451"/>
      <c r="T324" s="1451"/>
      <c r="U324" s="1451"/>
      <c r="V324" s="1426"/>
      <c r="W324" s="1421"/>
      <c r="X324" s="1509"/>
      <c r="Y324" s="1501"/>
      <c r="Z324" s="1501"/>
      <c r="AA324" s="1501"/>
      <c r="AB324" s="1501"/>
      <c r="AC324" s="1501"/>
      <c r="AD324" s="1501"/>
      <c r="AE324" s="1501"/>
    </row>
    <row r="325" spans="1:31" ht="15">
      <c r="A325" s="1446"/>
      <c r="B325" s="1517"/>
      <c r="C325" s="1447"/>
      <c r="D325" s="1448"/>
      <c r="E325" s="1449"/>
      <c r="F325" s="1421"/>
      <c r="G325" s="1523"/>
      <c r="H325" s="1426"/>
      <c r="I325" s="1450"/>
      <c r="J325" s="1450"/>
      <c r="K325" s="1452"/>
      <c r="L325" s="1430"/>
      <c r="M325" s="1451"/>
      <c r="N325" s="1542"/>
      <c r="O325" s="1452"/>
      <c r="P325" s="1451"/>
      <c r="Q325" s="1426"/>
      <c r="R325" s="1451"/>
      <c r="S325" s="1451"/>
      <c r="T325" s="1451"/>
      <c r="U325" s="1451"/>
      <c r="V325" s="1426"/>
      <c r="W325" s="1421"/>
      <c r="X325" s="1509"/>
      <c r="Y325" s="1501"/>
      <c r="Z325" s="1501"/>
      <c r="AA325" s="1501"/>
      <c r="AB325" s="1501"/>
      <c r="AC325" s="1501"/>
      <c r="AD325" s="1501"/>
      <c r="AE325" s="1501"/>
    </row>
    <row r="326" spans="1:31" ht="15">
      <c r="A326" s="1446"/>
      <c r="B326" s="1517"/>
      <c r="C326" s="1447"/>
      <c r="D326" s="1448"/>
      <c r="E326" s="1449"/>
      <c r="F326" s="1421"/>
      <c r="G326" s="1523"/>
      <c r="H326" s="1426"/>
      <c r="I326" s="1450"/>
      <c r="J326" s="1450"/>
      <c r="K326" s="1452"/>
      <c r="L326" s="1430"/>
      <c r="M326" s="1451"/>
      <c r="N326" s="1542"/>
      <c r="O326" s="1452"/>
      <c r="P326" s="1451"/>
      <c r="Q326" s="1426"/>
      <c r="R326" s="1451"/>
      <c r="S326" s="1451"/>
      <c r="T326" s="1451"/>
      <c r="U326" s="1451"/>
      <c r="V326" s="1426"/>
      <c r="W326" s="1421"/>
      <c r="X326" s="1509"/>
      <c r="Y326" s="1501"/>
      <c r="Z326" s="1501"/>
      <c r="AA326" s="1501"/>
      <c r="AB326" s="1501"/>
      <c r="AC326" s="1501"/>
      <c r="AD326" s="1501"/>
      <c r="AE326" s="1501"/>
    </row>
    <row r="327" spans="1:31" ht="15">
      <c r="A327" s="1446"/>
      <c r="B327" s="1517"/>
      <c r="C327" s="1447"/>
      <c r="D327" s="1448"/>
      <c r="E327" s="1449"/>
      <c r="F327" s="1421"/>
      <c r="G327" s="1523"/>
      <c r="H327" s="1426"/>
      <c r="I327" s="1450"/>
      <c r="J327" s="1450"/>
      <c r="K327" s="1452"/>
      <c r="L327" s="1430"/>
      <c r="M327" s="1451"/>
      <c r="N327" s="1542"/>
      <c r="O327" s="1452"/>
      <c r="P327" s="1451"/>
      <c r="Q327" s="1426"/>
      <c r="R327" s="1451"/>
      <c r="S327" s="1451"/>
      <c r="T327" s="1451"/>
      <c r="U327" s="1451"/>
      <c r="V327" s="1426"/>
      <c r="W327" s="1421"/>
      <c r="X327" s="1509"/>
      <c r="Y327" s="1501"/>
      <c r="Z327" s="1501"/>
      <c r="AA327" s="1501"/>
      <c r="AB327" s="1501"/>
      <c r="AC327" s="1501"/>
      <c r="AD327" s="1501"/>
      <c r="AE327" s="1501"/>
    </row>
    <row r="328" spans="1:31" ht="15">
      <c r="A328" s="1446"/>
      <c r="B328" s="1517"/>
      <c r="C328" s="1447"/>
      <c r="D328" s="1448"/>
      <c r="E328" s="1449"/>
      <c r="F328" s="1421"/>
      <c r="G328" s="1523"/>
      <c r="H328" s="1426"/>
      <c r="I328" s="1450"/>
      <c r="J328" s="1450"/>
      <c r="K328" s="1452"/>
      <c r="L328" s="1430"/>
      <c r="M328" s="1451"/>
      <c r="N328" s="1542"/>
      <c r="O328" s="1452"/>
      <c r="P328" s="1451"/>
      <c r="Q328" s="1426"/>
      <c r="R328" s="1451"/>
      <c r="S328" s="1451"/>
      <c r="T328" s="1451"/>
      <c r="U328" s="1451"/>
      <c r="V328" s="1426"/>
      <c r="W328" s="1421"/>
      <c r="X328" s="1509"/>
      <c r="Y328" s="1501"/>
      <c r="Z328" s="1501"/>
      <c r="AA328" s="1501"/>
      <c r="AB328" s="1501"/>
      <c r="AC328" s="1501"/>
      <c r="AD328" s="1501"/>
      <c r="AE328" s="1501"/>
    </row>
    <row r="329" spans="1:31" ht="15">
      <c r="A329" s="1446"/>
      <c r="B329" s="1517"/>
      <c r="C329" s="1447"/>
      <c r="D329" s="1448"/>
      <c r="E329" s="1449"/>
      <c r="F329" s="1421"/>
      <c r="G329" s="1523"/>
      <c r="H329" s="1426"/>
      <c r="I329" s="1450"/>
      <c r="J329" s="1450"/>
      <c r="K329" s="1452"/>
      <c r="L329" s="1430"/>
      <c r="M329" s="1451"/>
      <c r="N329" s="1542"/>
      <c r="O329" s="1452"/>
      <c r="P329" s="1451"/>
      <c r="Q329" s="1426"/>
      <c r="R329" s="1451"/>
      <c r="S329" s="1451"/>
      <c r="T329" s="1451"/>
      <c r="U329" s="1451"/>
      <c r="V329" s="1426"/>
      <c r="W329" s="1421"/>
      <c r="X329" s="1509"/>
      <c r="Y329" s="1501"/>
      <c r="Z329" s="1501"/>
      <c r="AA329" s="1501"/>
      <c r="AB329" s="1501"/>
      <c r="AC329" s="1501"/>
      <c r="AD329" s="1501"/>
      <c r="AE329" s="1501"/>
    </row>
    <row r="330" spans="1:31" ht="15">
      <c r="A330" s="1446"/>
      <c r="B330" s="1517"/>
      <c r="C330" s="1447"/>
      <c r="D330" s="1448"/>
      <c r="E330" s="1449"/>
      <c r="F330" s="1421"/>
      <c r="G330" s="1523"/>
      <c r="H330" s="1426"/>
      <c r="I330" s="1450"/>
      <c r="J330" s="1450"/>
      <c r="K330" s="1452"/>
      <c r="L330" s="1430"/>
      <c r="M330" s="1451"/>
      <c r="N330" s="1542"/>
      <c r="O330" s="1452"/>
      <c r="P330" s="1451"/>
      <c r="Q330" s="1426"/>
      <c r="R330" s="1451"/>
      <c r="S330" s="1451"/>
      <c r="T330" s="1451"/>
      <c r="U330" s="1451"/>
      <c r="V330" s="1426"/>
      <c r="W330" s="1421"/>
      <c r="X330" s="1509"/>
      <c r="Y330" s="1501"/>
      <c r="Z330" s="1501"/>
      <c r="AA330" s="1501"/>
      <c r="AB330" s="1501"/>
      <c r="AC330" s="1501"/>
      <c r="AD330" s="1501"/>
      <c r="AE330" s="1501"/>
    </row>
    <row r="331" spans="1:31" ht="15">
      <c r="A331" s="1446"/>
      <c r="B331" s="1517"/>
      <c r="C331" s="1447"/>
      <c r="D331" s="1448"/>
      <c r="E331" s="1449"/>
      <c r="F331" s="1421"/>
      <c r="G331" s="1523"/>
      <c r="H331" s="1426"/>
      <c r="I331" s="1450"/>
      <c r="J331" s="1450"/>
      <c r="K331" s="1452"/>
      <c r="L331" s="1430"/>
      <c r="M331" s="1451"/>
      <c r="N331" s="1542"/>
      <c r="O331" s="1452"/>
      <c r="P331" s="1451"/>
      <c r="Q331" s="1426"/>
      <c r="R331" s="1451"/>
      <c r="S331" s="1451"/>
      <c r="T331" s="1451"/>
      <c r="U331" s="1451"/>
      <c r="V331" s="1426"/>
      <c r="W331" s="1421"/>
      <c r="X331" s="1509"/>
      <c r="Y331" s="1501"/>
      <c r="Z331" s="1501"/>
      <c r="AA331" s="1501"/>
      <c r="AB331" s="1501"/>
      <c r="AC331" s="1501"/>
      <c r="AD331" s="1501"/>
      <c r="AE331" s="1501"/>
    </row>
    <row r="332" spans="1:31" ht="15">
      <c r="A332" s="1446"/>
      <c r="B332" s="1517"/>
      <c r="C332" s="1447"/>
      <c r="D332" s="1448"/>
      <c r="E332" s="1449"/>
      <c r="F332" s="1421"/>
      <c r="G332" s="1523"/>
      <c r="H332" s="1426"/>
      <c r="I332" s="1450"/>
      <c r="J332" s="1450"/>
      <c r="K332" s="1452"/>
      <c r="L332" s="1430"/>
      <c r="M332" s="1451"/>
      <c r="N332" s="1542"/>
      <c r="O332" s="1452"/>
      <c r="P332" s="1451"/>
      <c r="Q332" s="1426"/>
      <c r="R332" s="1451"/>
      <c r="S332" s="1451"/>
      <c r="T332" s="1451"/>
      <c r="U332" s="1451"/>
      <c r="V332" s="1426"/>
      <c r="W332" s="1421"/>
      <c r="X332" s="1509"/>
      <c r="Y332" s="1501"/>
      <c r="Z332" s="1501"/>
      <c r="AA332" s="1501"/>
      <c r="AB332" s="1501"/>
      <c r="AC332" s="1501"/>
      <c r="AD332" s="1501"/>
      <c r="AE332" s="1501"/>
    </row>
    <row r="333" spans="1:31" ht="15">
      <c r="A333" s="1446"/>
      <c r="B333" s="1517"/>
      <c r="C333" s="1447"/>
      <c r="D333" s="1448"/>
      <c r="E333" s="1449"/>
      <c r="F333" s="1421"/>
      <c r="G333" s="1523"/>
      <c r="H333" s="1426"/>
      <c r="I333" s="1450"/>
      <c r="J333" s="1450"/>
      <c r="K333" s="1452"/>
      <c r="L333" s="1430"/>
      <c r="M333" s="1451"/>
      <c r="N333" s="1542"/>
      <c r="O333" s="1452"/>
      <c r="P333" s="1451"/>
      <c r="Q333" s="1426"/>
      <c r="R333" s="1451"/>
      <c r="S333" s="1451"/>
      <c r="T333" s="1451"/>
      <c r="U333" s="1451"/>
      <c r="V333" s="1426"/>
      <c r="W333" s="1421"/>
      <c r="X333" s="1509"/>
      <c r="Y333" s="1501"/>
      <c r="Z333" s="1501"/>
      <c r="AA333" s="1501"/>
      <c r="AB333" s="1501"/>
      <c r="AC333" s="1501"/>
      <c r="AD333" s="1501"/>
      <c r="AE333" s="1501"/>
    </row>
    <row r="334" spans="1:31" ht="15">
      <c r="A334" s="1446"/>
      <c r="B334" s="1517"/>
      <c r="C334" s="1447"/>
      <c r="D334" s="1448"/>
      <c r="E334" s="1449"/>
      <c r="F334" s="1421"/>
      <c r="G334" s="1523"/>
      <c r="H334" s="1426"/>
      <c r="I334" s="1450"/>
      <c r="J334" s="1450"/>
      <c r="K334" s="1452"/>
      <c r="L334" s="1430"/>
      <c r="M334" s="1451"/>
      <c r="N334" s="1542"/>
      <c r="O334" s="1452"/>
      <c r="P334" s="1451"/>
      <c r="Q334" s="1426"/>
      <c r="R334" s="1451"/>
      <c r="S334" s="1451"/>
      <c r="T334" s="1451"/>
      <c r="U334" s="1451"/>
      <c r="V334" s="1426"/>
      <c r="W334" s="1421"/>
      <c r="X334" s="1509"/>
      <c r="Y334" s="1501"/>
      <c r="Z334" s="1501"/>
      <c r="AA334" s="1501"/>
      <c r="AB334" s="1501"/>
      <c r="AC334" s="1501"/>
      <c r="AD334" s="1501"/>
      <c r="AE334" s="1501"/>
    </row>
    <row r="335" spans="1:31" ht="15">
      <c r="A335" s="1446"/>
      <c r="B335" s="1517"/>
      <c r="C335" s="1447"/>
      <c r="D335" s="1448"/>
      <c r="E335" s="1449"/>
      <c r="F335" s="1421"/>
      <c r="G335" s="1523"/>
      <c r="H335" s="1426"/>
      <c r="I335" s="1450"/>
      <c r="J335" s="1450"/>
      <c r="K335" s="1452"/>
      <c r="L335" s="1430"/>
      <c r="M335" s="1451"/>
      <c r="N335" s="1542"/>
      <c r="O335" s="1452"/>
      <c r="P335" s="1451"/>
      <c r="Q335" s="1426"/>
      <c r="R335" s="1451"/>
      <c r="S335" s="1451"/>
      <c r="T335" s="1451"/>
      <c r="U335" s="1451"/>
      <c r="V335" s="1426"/>
      <c r="W335" s="1421"/>
      <c r="X335" s="1509"/>
      <c r="Y335" s="1501"/>
      <c r="Z335" s="1501"/>
      <c r="AA335" s="1501"/>
      <c r="AB335" s="1501"/>
      <c r="AC335" s="1501"/>
      <c r="AD335" s="1501"/>
      <c r="AE335" s="1501"/>
    </row>
    <row r="336" spans="1:31" ht="15">
      <c r="A336" s="1446"/>
      <c r="B336" s="1517"/>
      <c r="C336" s="1447"/>
      <c r="D336" s="1448"/>
      <c r="E336" s="1449"/>
      <c r="F336" s="1421"/>
      <c r="G336" s="1523"/>
      <c r="H336" s="1426"/>
      <c r="I336" s="1450"/>
      <c r="J336" s="1450"/>
      <c r="K336" s="1452"/>
      <c r="L336" s="1430"/>
      <c r="M336" s="1451"/>
      <c r="N336" s="1542"/>
      <c r="O336" s="1452"/>
      <c r="P336" s="1451"/>
      <c r="Q336" s="1426"/>
      <c r="R336" s="1451"/>
      <c r="S336" s="1451"/>
      <c r="T336" s="1451"/>
      <c r="U336" s="1451"/>
      <c r="V336" s="1426"/>
      <c r="W336" s="1421"/>
      <c r="X336" s="1509"/>
      <c r="Y336" s="1501"/>
      <c r="Z336" s="1501"/>
      <c r="AA336" s="1501"/>
      <c r="AB336" s="1501"/>
      <c r="AC336" s="1501"/>
      <c r="AD336" s="1501"/>
      <c r="AE336" s="1501"/>
    </row>
    <row r="337" spans="1:31" ht="15">
      <c r="A337" s="1446"/>
      <c r="B337" s="1517"/>
      <c r="C337" s="1447"/>
      <c r="D337" s="1448"/>
      <c r="E337" s="1449"/>
      <c r="F337" s="1421"/>
      <c r="G337" s="1523"/>
      <c r="H337" s="1426"/>
      <c r="I337" s="1450"/>
      <c r="J337" s="1450"/>
      <c r="K337" s="1452"/>
      <c r="L337" s="1430"/>
      <c r="M337" s="1451"/>
      <c r="N337" s="1542"/>
      <c r="O337" s="1452"/>
      <c r="P337" s="1451"/>
      <c r="Q337" s="1426"/>
      <c r="R337" s="1451"/>
      <c r="S337" s="1451"/>
      <c r="T337" s="1451"/>
      <c r="U337" s="1451"/>
      <c r="V337" s="1426"/>
      <c r="W337" s="1421"/>
      <c r="X337" s="1509"/>
      <c r="Y337" s="1501"/>
      <c r="Z337" s="1501"/>
      <c r="AA337" s="1501"/>
      <c r="AB337" s="1501"/>
      <c r="AC337" s="1501"/>
      <c r="AD337" s="1501"/>
      <c r="AE337" s="1501"/>
    </row>
    <row r="338" spans="1:31" ht="15">
      <c r="A338" s="1446"/>
      <c r="B338" s="1517"/>
      <c r="C338" s="1447"/>
      <c r="D338" s="1448"/>
      <c r="E338" s="1449"/>
      <c r="F338" s="1421"/>
      <c r="G338" s="1523"/>
      <c r="H338" s="1426"/>
      <c r="I338" s="1450"/>
      <c r="J338" s="1450"/>
      <c r="K338" s="1452"/>
      <c r="L338" s="1430"/>
      <c r="M338" s="1451"/>
      <c r="N338" s="1542"/>
      <c r="O338" s="1452"/>
      <c r="P338" s="1451"/>
      <c r="Q338" s="1426"/>
      <c r="R338" s="1451"/>
      <c r="S338" s="1451"/>
      <c r="T338" s="1451"/>
      <c r="U338" s="1451"/>
      <c r="V338" s="1426"/>
      <c r="W338" s="1421"/>
      <c r="X338" s="1509"/>
      <c r="Y338" s="1501"/>
      <c r="Z338" s="1501"/>
      <c r="AA338" s="1501"/>
      <c r="AB338" s="1501"/>
      <c r="AC338" s="1501"/>
      <c r="AD338" s="1501"/>
      <c r="AE338" s="1501"/>
    </row>
    <row r="339" spans="1:31" ht="15">
      <c r="A339" s="1446"/>
      <c r="B339" s="1517"/>
      <c r="C339" s="1447"/>
      <c r="D339" s="1448"/>
      <c r="E339" s="1449"/>
      <c r="F339" s="1421"/>
      <c r="G339" s="1523"/>
      <c r="H339" s="1426"/>
      <c r="I339" s="1450"/>
      <c r="J339" s="1450"/>
      <c r="K339" s="1452"/>
      <c r="L339" s="1430"/>
      <c r="M339" s="1451"/>
      <c r="N339" s="1542"/>
      <c r="O339" s="1452"/>
      <c r="P339" s="1451"/>
      <c r="Q339" s="1426"/>
      <c r="R339" s="1451"/>
      <c r="S339" s="1451"/>
      <c r="T339" s="1451"/>
      <c r="U339" s="1451"/>
      <c r="V339" s="1426"/>
      <c r="W339" s="1421"/>
      <c r="X339" s="1509"/>
      <c r="Y339" s="1501"/>
      <c r="Z339" s="1501"/>
      <c r="AA339" s="1501"/>
      <c r="AB339" s="1501"/>
      <c r="AC339" s="1501"/>
      <c r="AD339" s="1501"/>
      <c r="AE339" s="1501"/>
    </row>
    <row r="340" spans="1:31" ht="15">
      <c r="A340" s="1446"/>
      <c r="B340" s="1517"/>
      <c r="C340" s="1447"/>
      <c r="D340" s="1448"/>
      <c r="E340" s="1449"/>
      <c r="F340" s="1421"/>
      <c r="G340" s="1523"/>
      <c r="H340" s="1426"/>
      <c r="I340" s="1450"/>
      <c r="J340" s="1450"/>
      <c r="K340" s="1452"/>
      <c r="L340" s="1430"/>
      <c r="M340" s="1451"/>
      <c r="N340" s="1542"/>
      <c r="O340" s="1452"/>
      <c r="P340" s="1451"/>
      <c r="Q340" s="1426"/>
      <c r="R340" s="1451"/>
      <c r="S340" s="1451"/>
      <c r="T340" s="1451"/>
      <c r="U340" s="1451"/>
      <c r="V340" s="1426"/>
      <c r="W340" s="1421"/>
      <c r="X340" s="1509"/>
      <c r="Y340" s="1501"/>
      <c r="Z340" s="1501"/>
      <c r="AA340" s="1501"/>
      <c r="AB340" s="1501"/>
      <c r="AC340" s="1501"/>
      <c r="AD340" s="1501"/>
      <c r="AE340" s="1501"/>
    </row>
    <row r="341" spans="1:31" ht="15">
      <c r="A341" s="1446"/>
      <c r="B341" s="1517"/>
      <c r="C341" s="1447"/>
      <c r="D341" s="1448"/>
      <c r="E341" s="1449"/>
      <c r="F341" s="1421"/>
      <c r="G341" s="1523"/>
      <c r="H341" s="1426"/>
      <c r="I341" s="1450"/>
      <c r="J341" s="1450"/>
      <c r="K341" s="1452"/>
      <c r="L341" s="1430"/>
      <c r="M341" s="1451"/>
      <c r="N341" s="1542"/>
      <c r="O341" s="1452"/>
      <c r="P341" s="1451"/>
      <c r="Q341" s="1426"/>
      <c r="R341" s="1451"/>
      <c r="S341" s="1451"/>
      <c r="T341" s="1451"/>
      <c r="U341" s="1451"/>
      <c r="V341" s="1426"/>
      <c r="W341" s="1421"/>
      <c r="X341" s="1509"/>
      <c r="Y341" s="1501"/>
      <c r="Z341" s="1501"/>
      <c r="AA341" s="1501"/>
      <c r="AB341" s="1501"/>
      <c r="AC341" s="1501"/>
      <c r="AD341" s="1501"/>
      <c r="AE341" s="1501"/>
    </row>
    <row r="342" spans="1:31" ht="15">
      <c r="A342" s="1446"/>
      <c r="B342" s="1517"/>
      <c r="C342" s="1447"/>
      <c r="D342" s="1448"/>
      <c r="E342" s="1449"/>
      <c r="F342" s="1421"/>
      <c r="G342" s="1523"/>
      <c r="H342" s="1426"/>
      <c r="I342" s="1450"/>
      <c r="J342" s="1450"/>
      <c r="K342" s="1452"/>
      <c r="L342" s="1430"/>
      <c r="M342" s="1451"/>
      <c r="N342" s="1542"/>
      <c r="O342" s="1452"/>
      <c r="P342" s="1451"/>
      <c r="Q342" s="1426"/>
      <c r="R342" s="1451"/>
      <c r="S342" s="1451"/>
      <c r="T342" s="1451"/>
      <c r="U342" s="1451"/>
      <c r="V342" s="1426"/>
      <c r="W342" s="1421"/>
      <c r="X342" s="1509"/>
      <c r="Y342" s="1501"/>
      <c r="Z342" s="1501"/>
      <c r="AA342" s="1501"/>
      <c r="AB342" s="1501"/>
      <c r="AC342" s="1501"/>
      <c r="AD342" s="1501"/>
      <c r="AE342" s="1501"/>
    </row>
    <row r="343" spans="1:31" ht="15">
      <c r="A343" s="1446"/>
      <c r="B343" s="1517"/>
      <c r="C343" s="1447"/>
      <c r="D343" s="1448"/>
      <c r="E343" s="1449"/>
      <c r="F343" s="1421"/>
      <c r="G343" s="1523"/>
      <c r="H343" s="1426"/>
      <c r="I343" s="1450"/>
      <c r="J343" s="1450"/>
      <c r="K343" s="1452"/>
      <c r="L343" s="1430"/>
      <c r="M343" s="1451"/>
      <c r="N343" s="1542"/>
      <c r="O343" s="1452"/>
      <c r="P343" s="1451"/>
      <c r="Q343" s="1426"/>
      <c r="R343" s="1451"/>
      <c r="S343" s="1451"/>
      <c r="T343" s="1451"/>
      <c r="U343" s="1451"/>
      <c r="V343" s="1426"/>
      <c r="W343" s="1421"/>
      <c r="X343" s="1509"/>
      <c r="Y343" s="1501"/>
      <c r="Z343" s="1501"/>
      <c r="AA343" s="1501"/>
      <c r="AB343" s="1501"/>
      <c r="AC343" s="1501"/>
      <c r="AD343" s="1501"/>
      <c r="AE343" s="1501"/>
    </row>
    <row r="344" spans="1:31" ht="15">
      <c r="A344" s="1446"/>
      <c r="B344" s="1517"/>
      <c r="C344" s="1447"/>
      <c r="D344" s="1448"/>
      <c r="E344" s="1449"/>
      <c r="F344" s="1421"/>
      <c r="G344" s="1523"/>
      <c r="H344" s="1426"/>
      <c r="I344" s="1450"/>
      <c r="J344" s="1450"/>
      <c r="K344" s="1452"/>
      <c r="L344" s="1430"/>
      <c r="M344" s="1451"/>
      <c r="N344" s="1542"/>
      <c r="O344" s="1452"/>
      <c r="P344" s="1451"/>
      <c r="Q344" s="1426"/>
      <c r="R344" s="1451"/>
      <c r="S344" s="1451"/>
      <c r="T344" s="1451"/>
      <c r="U344" s="1451"/>
      <c r="V344" s="1426"/>
      <c r="W344" s="1421"/>
      <c r="X344" s="1509"/>
      <c r="Y344" s="1501"/>
      <c r="Z344" s="1501"/>
      <c r="AA344" s="1501"/>
      <c r="AB344" s="1501"/>
      <c r="AC344" s="1501"/>
      <c r="AD344" s="1501"/>
      <c r="AE344" s="1501"/>
    </row>
    <row r="345" spans="1:31" ht="15">
      <c r="A345" s="1446"/>
      <c r="B345" s="1517"/>
      <c r="C345" s="1447"/>
      <c r="D345" s="1448"/>
      <c r="E345" s="1449"/>
      <c r="F345" s="1421"/>
      <c r="G345" s="1523"/>
      <c r="H345" s="1426"/>
      <c r="I345" s="1450"/>
      <c r="J345" s="1450"/>
      <c r="K345" s="1452"/>
      <c r="L345" s="1430"/>
      <c r="M345" s="1451"/>
      <c r="N345" s="1542"/>
      <c r="O345" s="1452"/>
      <c r="P345" s="1451"/>
      <c r="Q345" s="1426"/>
      <c r="R345" s="1451"/>
      <c r="S345" s="1451"/>
      <c r="T345" s="1451"/>
      <c r="U345" s="1451"/>
      <c r="V345" s="1426"/>
      <c r="W345" s="1421"/>
      <c r="X345" s="1509"/>
      <c r="Y345" s="1501"/>
      <c r="Z345" s="1501"/>
      <c r="AA345" s="1501"/>
      <c r="AB345" s="1501"/>
      <c r="AC345" s="1501"/>
      <c r="AD345" s="1501"/>
      <c r="AE345" s="1501"/>
    </row>
    <row r="346" spans="1:31" ht="15">
      <c r="A346" s="1446"/>
      <c r="B346" s="1517"/>
      <c r="C346" s="1447"/>
      <c r="D346" s="1448"/>
      <c r="E346" s="1449"/>
      <c r="F346" s="1421"/>
      <c r="G346" s="1523"/>
      <c r="H346" s="1426"/>
      <c r="I346" s="1450"/>
      <c r="J346" s="1450"/>
      <c r="K346" s="1452"/>
      <c r="L346" s="1430"/>
      <c r="M346" s="1451"/>
      <c r="N346" s="1542"/>
      <c r="O346" s="1452"/>
      <c r="P346" s="1451"/>
      <c r="Q346" s="1426"/>
      <c r="R346" s="1451"/>
      <c r="S346" s="1451"/>
      <c r="T346" s="1451"/>
      <c r="U346" s="1451"/>
      <c r="V346" s="1426"/>
      <c r="W346" s="1421"/>
      <c r="X346" s="1509"/>
      <c r="Y346" s="1501"/>
      <c r="Z346" s="1501"/>
      <c r="AA346" s="1501"/>
      <c r="AB346" s="1501"/>
      <c r="AC346" s="1501"/>
      <c r="AD346" s="1501"/>
      <c r="AE346" s="1501"/>
    </row>
    <row r="347" spans="1:31" ht="15">
      <c r="A347" s="1446"/>
      <c r="B347" s="1517"/>
      <c r="C347" s="1447"/>
      <c r="D347" s="1448"/>
      <c r="E347" s="1449"/>
      <c r="F347" s="1421"/>
      <c r="G347" s="1523"/>
      <c r="H347" s="1426"/>
      <c r="I347" s="1450"/>
      <c r="J347" s="1450"/>
      <c r="K347" s="1452"/>
      <c r="L347" s="1430"/>
      <c r="M347" s="1451"/>
      <c r="N347" s="1542"/>
      <c r="O347" s="1452"/>
      <c r="P347" s="1451"/>
      <c r="Q347" s="1426"/>
      <c r="R347" s="1451"/>
      <c r="S347" s="1451"/>
      <c r="T347" s="1451"/>
      <c r="U347" s="1451"/>
      <c r="V347" s="1426"/>
      <c r="W347" s="1421"/>
      <c r="X347" s="1509"/>
      <c r="Y347" s="1501"/>
      <c r="Z347" s="1501"/>
      <c r="AA347" s="1501"/>
      <c r="AB347" s="1501"/>
      <c r="AC347" s="1501"/>
      <c r="AD347" s="1501"/>
      <c r="AE347" s="1501"/>
    </row>
    <row r="348" spans="1:31" ht="15">
      <c r="A348" s="1446"/>
      <c r="B348" s="1517"/>
      <c r="C348" s="1447"/>
      <c r="D348" s="1448"/>
      <c r="E348" s="1449"/>
      <c r="F348" s="1421"/>
      <c r="G348" s="1523"/>
      <c r="H348" s="1426"/>
      <c r="I348" s="1450"/>
      <c r="J348" s="1450"/>
      <c r="K348" s="1452"/>
      <c r="L348" s="1430"/>
      <c r="M348" s="1451"/>
      <c r="N348" s="1542"/>
      <c r="O348" s="1452"/>
      <c r="P348" s="1451"/>
      <c r="Q348" s="1426"/>
      <c r="R348" s="1451"/>
      <c r="S348" s="1451"/>
      <c r="T348" s="1451"/>
      <c r="U348" s="1451"/>
      <c r="V348" s="1426"/>
      <c r="W348" s="1421"/>
      <c r="X348" s="1509"/>
      <c r="Y348" s="1501"/>
      <c r="Z348" s="1501"/>
      <c r="AA348" s="1501"/>
      <c r="AB348" s="1501"/>
      <c r="AC348" s="1501"/>
      <c r="AD348" s="1501"/>
      <c r="AE348" s="1501"/>
    </row>
    <row r="349" spans="1:31" ht="15">
      <c r="A349" s="1446"/>
      <c r="B349" s="1517"/>
      <c r="C349" s="1447"/>
      <c r="D349" s="1448"/>
      <c r="E349" s="1449"/>
      <c r="F349" s="1421"/>
      <c r="G349" s="1523"/>
      <c r="H349" s="1426"/>
      <c r="I349" s="1450"/>
      <c r="J349" s="1450"/>
      <c r="K349" s="1452"/>
      <c r="L349" s="1430"/>
      <c r="M349" s="1451"/>
      <c r="N349" s="1542"/>
      <c r="O349" s="1452"/>
      <c r="P349" s="1451"/>
      <c r="Q349" s="1426"/>
      <c r="R349" s="1451"/>
      <c r="S349" s="1451"/>
      <c r="T349" s="1451"/>
      <c r="U349" s="1451"/>
      <c r="V349" s="1426"/>
      <c r="W349" s="1421"/>
      <c r="X349" s="1509"/>
      <c r="Y349" s="1501"/>
      <c r="Z349" s="1501"/>
      <c r="AA349" s="1501"/>
      <c r="AB349" s="1501"/>
      <c r="AC349" s="1501"/>
      <c r="AD349" s="1501"/>
      <c r="AE349" s="1501"/>
    </row>
    <row r="350" spans="1:31" ht="15">
      <c r="A350" s="1446"/>
      <c r="B350" s="1517"/>
      <c r="C350" s="1447"/>
      <c r="D350" s="1448"/>
      <c r="E350" s="1449"/>
      <c r="F350" s="1421"/>
      <c r="G350" s="1523"/>
      <c r="H350" s="1426"/>
      <c r="I350" s="1450"/>
      <c r="J350" s="1450"/>
      <c r="K350" s="1452"/>
      <c r="L350" s="1430"/>
      <c r="M350" s="1451"/>
      <c r="N350" s="1542"/>
      <c r="O350" s="1452"/>
      <c r="P350" s="1451"/>
      <c r="Q350" s="1426"/>
      <c r="R350" s="1451"/>
      <c r="S350" s="1451"/>
      <c r="T350" s="1451"/>
      <c r="U350" s="1451"/>
      <c r="V350" s="1426"/>
      <c r="W350" s="1421"/>
      <c r="X350" s="1509"/>
      <c r="Y350" s="1501"/>
      <c r="Z350" s="1501"/>
      <c r="AA350" s="1501"/>
      <c r="AB350" s="1501"/>
      <c r="AC350" s="1501"/>
      <c r="AD350" s="1501"/>
      <c r="AE350" s="1501"/>
    </row>
    <row r="351" spans="1:31" ht="15">
      <c r="A351" s="1446"/>
      <c r="B351" s="1517"/>
      <c r="C351" s="1447"/>
      <c r="D351" s="1448"/>
      <c r="E351" s="1449"/>
      <c r="F351" s="1421"/>
      <c r="G351" s="1523"/>
      <c r="H351" s="1426"/>
      <c r="I351" s="1450"/>
      <c r="J351" s="1450"/>
      <c r="K351" s="1452"/>
      <c r="L351" s="1430"/>
      <c r="M351" s="1451"/>
      <c r="N351" s="1542"/>
      <c r="O351" s="1452"/>
      <c r="P351" s="1451"/>
      <c r="Q351" s="1426"/>
      <c r="R351" s="1451"/>
      <c r="S351" s="1451"/>
      <c r="T351" s="1451"/>
      <c r="U351" s="1451"/>
      <c r="V351" s="1426"/>
      <c r="W351" s="1421"/>
      <c r="X351" s="1509"/>
      <c r="Y351" s="1501"/>
      <c r="Z351" s="1501"/>
      <c r="AA351" s="1501"/>
      <c r="AB351" s="1501"/>
      <c r="AC351" s="1501"/>
      <c r="AD351" s="1501"/>
      <c r="AE351" s="1501"/>
    </row>
    <row r="352" spans="1:31" ht="15">
      <c r="A352" s="1446"/>
      <c r="B352" s="1517"/>
      <c r="C352" s="1447"/>
      <c r="D352" s="1448"/>
      <c r="E352" s="1449"/>
      <c r="F352" s="1421"/>
      <c r="G352" s="1523"/>
      <c r="H352" s="1426"/>
      <c r="I352" s="1450"/>
      <c r="J352" s="1450"/>
      <c r="K352" s="1452"/>
      <c r="L352" s="1430"/>
      <c r="M352" s="1451"/>
      <c r="N352" s="1542"/>
      <c r="O352" s="1452"/>
      <c r="P352" s="1451"/>
      <c r="Q352" s="1426"/>
      <c r="R352" s="1451"/>
      <c r="S352" s="1451"/>
      <c r="T352" s="1451"/>
      <c r="U352" s="1451"/>
      <c r="V352" s="1426"/>
      <c r="W352" s="1421"/>
      <c r="X352" s="1509"/>
      <c r="Y352" s="1501"/>
      <c r="Z352" s="1501"/>
      <c r="AA352" s="1501"/>
      <c r="AB352" s="1501"/>
      <c r="AC352" s="1501"/>
      <c r="AD352" s="1501"/>
      <c r="AE352" s="1501"/>
    </row>
    <row r="353" spans="1:31" ht="15">
      <c r="A353" s="1446"/>
      <c r="B353" s="1517"/>
      <c r="C353" s="1447"/>
      <c r="D353" s="1448"/>
      <c r="E353" s="1449"/>
      <c r="F353" s="1421"/>
      <c r="G353" s="1523"/>
      <c r="H353" s="1426"/>
      <c r="I353" s="1450"/>
      <c r="J353" s="1450"/>
      <c r="K353" s="1452"/>
      <c r="L353" s="1430"/>
      <c r="M353" s="1451"/>
      <c r="N353" s="1542"/>
      <c r="O353" s="1452"/>
      <c r="P353" s="1451"/>
      <c r="Q353" s="1426"/>
      <c r="R353" s="1451"/>
      <c r="S353" s="1451"/>
      <c r="T353" s="1451"/>
      <c r="U353" s="1451"/>
      <c r="V353" s="1426"/>
      <c r="W353" s="1421"/>
      <c r="X353" s="1509"/>
      <c r="Y353" s="1501"/>
      <c r="Z353" s="1501"/>
      <c r="AA353" s="1501"/>
      <c r="AB353" s="1501"/>
      <c r="AC353" s="1501"/>
      <c r="AD353" s="1501"/>
      <c r="AE353" s="1501"/>
    </row>
    <row r="354" spans="1:31" ht="15">
      <c r="A354" s="1446"/>
      <c r="B354" s="1517"/>
      <c r="C354" s="1447"/>
      <c r="D354" s="1448"/>
      <c r="E354" s="1449"/>
      <c r="F354" s="1421"/>
      <c r="G354" s="1523"/>
      <c r="H354" s="1426"/>
      <c r="I354" s="1450"/>
      <c r="J354" s="1450"/>
      <c r="K354" s="1452"/>
      <c r="L354" s="1430"/>
      <c r="M354" s="1451"/>
      <c r="N354" s="1542"/>
      <c r="O354" s="1452"/>
      <c r="P354" s="1451"/>
      <c r="Q354" s="1426"/>
      <c r="R354" s="1451"/>
      <c r="S354" s="1451"/>
      <c r="T354" s="1451"/>
      <c r="U354" s="1451"/>
      <c r="V354" s="1426"/>
      <c r="W354" s="1421"/>
      <c r="X354" s="1509"/>
      <c r="Y354" s="1501"/>
      <c r="Z354" s="1501"/>
      <c r="AA354" s="1501"/>
      <c r="AB354" s="1501"/>
      <c r="AC354" s="1501"/>
      <c r="AD354" s="1501"/>
      <c r="AE354" s="1501"/>
    </row>
    <row r="355" spans="1:31" ht="15">
      <c r="A355" s="1446"/>
      <c r="B355" s="1517"/>
      <c r="C355" s="1447"/>
      <c r="D355" s="1448"/>
      <c r="E355" s="1449"/>
      <c r="F355" s="1421"/>
      <c r="G355" s="1523"/>
      <c r="H355" s="1426"/>
      <c r="I355" s="1450"/>
      <c r="J355" s="1450"/>
      <c r="K355" s="1452"/>
      <c r="L355" s="1430"/>
      <c r="M355" s="1451"/>
      <c r="N355" s="1542"/>
      <c r="O355" s="1452"/>
      <c r="P355" s="1451"/>
      <c r="Q355" s="1426"/>
      <c r="R355" s="1451"/>
      <c r="S355" s="1451"/>
      <c r="T355" s="1451"/>
      <c r="U355" s="1451"/>
      <c r="V355" s="1426"/>
      <c r="W355" s="1421"/>
      <c r="X355" s="1509"/>
      <c r="Y355" s="1501"/>
      <c r="Z355" s="1501"/>
      <c r="AA355" s="1501"/>
      <c r="AB355" s="1501"/>
      <c r="AC355" s="1501"/>
      <c r="AD355" s="1501"/>
      <c r="AE355" s="1501"/>
    </row>
    <row r="356" spans="1:31" ht="15">
      <c r="A356" s="1446"/>
      <c r="B356" s="1517"/>
      <c r="C356" s="1447"/>
      <c r="D356" s="1448"/>
      <c r="E356" s="1449"/>
      <c r="F356" s="1421"/>
      <c r="G356" s="1523"/>
      <c r="H356" s="1426"/>
      <c r="I356" s="1450"/>
      <c r="J356" s="1450"/>
      <c r="K356" s="1452"/>
      <c r="L356" s="1430"/>
      <c r="M356" s="1451"/>
      <c r="N356" s="1542"/>
      <c r="O356" s="1452"/>
      <c r="P356" s="1451"/>
      <c r="Q356" s="1426"/>
      <c r="R356" s="1451"/>
      <c r="S356" s="1451"/>
      <c r="T356" s="1451"/>
      <c r="U356" s="1451"/>
      <c r="V356" s="1426"/>
      <c r="W356" s="1421"/>
      <c r="X356" s="1509"/>
      <c r="Y356" s="1501"/>
      <c r="Z356" s="1501"/>
      <c r="AA356" s="1501"/>
      <c r="AB356" s="1501"/>
      <c r="AC356" s="1501"/>
      <c r="AD356" s="1501"/>
      <c r="AE356" s="1501"/>
    </row>
    <row r="357" spans="1:31" ht="15">
      <c r="A357" s="1446"/>
      <c r="B357" s="1517"/>
      <c r="C357" s="1447"/>
      <c r="D357" s="1448"/>
      <c r="E357" s="1449"/>
      <c r="F357" s="1421"/>
      <c r="G357" s="1523"/>
      <c r="H357" s="1426"/>
      <c r="I357" s="1450"/>
      <c r="J357" s="1450"/>
      <c r="K357" s="1452"/>
      <c r="L357" s="1430"/>
      <c r="M357" s="1451"/>
      <c r="N357" s="1542"/>
      <c r="O357" s="1452"/>
      <c r="P357" s="1451"/>
      <c r="Q357" s="1426"/>
      <c r="R357" s="1451"/>
      <c r="S357" s="1451"/>
      <c r="T357" s="1451"/>
      <c r="U357" s="1451"/>
      <c r="V357" s="1426"/>
      <c r="W357" s="1421"/>
      <c r="X357" s="1509"/>
      <c r="Y357" s="1501"/>
      <c r="Z357" s="1501"/>
      <c r="AA357" s="1501"/>
      <c r="AB357" s="1501"/>
      <c r="AC357" s="1501"/>
      <c r="AD357" s="1501"/>
      <c r="AE357" s="1501"/>
    </row>
    <row r="358" spans="1:31" ht="15">
      <c r="A358" s="1446"/>
      <c r="B358" s="1517"/>
      <c r="C358" s="1447"/>
      <c r="D358" s="1448"/>
      <c r="E358" s="1449"/>
      <c r="F358" s="1421"/>
      <c r="G358" s="1523"/>
      <c r="H358" s="1426"/>
      <c r="I358" s="1450"/>
      <c r="J358" s="1450"/>
      <c r="K358" s="1452"/>
      <c r="L358" s="1430"/>
      <c r="M358" s="1451"/>
      <c r="N358" s="1542"/>
      <c r="O358" s="1452"/>
      <c r="P358" s="1451"/>
      <c r="Q358" s="1426"/>
      <c r="R358" s="1451"/>
      <c r="S358" s="1451"/>
      <c r="T358" s="1451"/>
      <c r="U358" s="1451"/>
      <c r="V358" s="1426"/>
      <c r="W358" s="1421"/>
      <c r="X358" s="1509"/>
      <c r="Y358" s="1501"/>
      <c r="Z358" s="1501"/>
      <c r="AA358" s="1501"/>
      <c r="AB358" s="1501"/>
      <c r="AC358" s="1501"/>
      <c r="AD358" s="1501"/>
      <c r="AE358" s="1501"/>
    </row>
    <row r="359" spans="1:31" ht="15">
      <c r="A359" s="1446"/>
      <c r="B359" s="1517"/>
      <c r="C359" s="1447"/>
      <c r="D359" s="1448"/>
      <c r="E359" s="1449"/>
      <c r="F359" s="1421"/>
      <c r="G359" s="1523"/>
      <c r="H359" s="1426"/>
      <c r="I359" s="1450"/>
      <c r="J359" s="1450"/>
      <c r="K359" s="1452"/>
      <c r="L359" s="1430"/>
      <c r="M359" s="1451"/>
      <c r="N359" s="1542"/>
      <c r="O359" s="1452"/>
      <c r="P359" s="1451"/>
      <c r="Q359" s="1426"/>
      <c r="R359" s="1451"/>
      <c r="S359" s="1451"/>
      <c r="T359" s="1451"/>
      <c r="U359" s="1451"/>
      <c r="V359" s="1426"/>
      <c r="W359" s="1421"/>
      <c r="X359" s="1509"/>
      <c r="Y359" s="1501"/>
      <c r="Z359" s="1501"/>
      <c r="AA359" s="1501"/>
      <c r="AB359" s="1501"/>
      <c r="AC359" s="1501"/>
      <c r="AD359" s="1501"/>
      <c r="AE359" s="1501"/>
    </row>
    <row r="360" spans="1:31" ht="15">
      <c r="A360" s="1446"/>
      <c r="B360" s="1517"/>
      <c r="C360" s="1447"/>
      <c r="D360" s="1448"/>
      <c r="E360" s="1449"/>
      <c r="F360" s="1421"/>
      <c r="G360" s="1523"/>
      <c r="H360" s="1426"/>
      <c r="I360" s="1450"/>
      <c r="J360" s="1450"/>
      <c r="K360" s="1452"/>
      <c r="L360" s="1430"/>
      <c r="M360" s="1451"/>
      <c r="N360" s="1542"/>
      <c r="O360" s="1452"/>
      <c r="P360" s="1451"/>
      <c r="Q360" s="1426"/>
      <c r="R360" s="1451"/>
      <c r="S360" s="1451"/>
      <c r="T360" s="1451"/>
      <c r="U360" s="1451"/>
      <c r="V360" s="1426"/>
      <c r="W360" s="1421"/>
      <c r="X360" s="1509"/>
      <c r="Y360" s="1501"/>
      <c r="Z360" s="1501"/>
      <c r="AA360" s="1501"/>
      <c r="AB360" s="1501"/>
      <c r="AC360" s="1501"/>
      <c r="AD360" s="1501"/>
      <c r="AE360" s="1501"/>
    </row>
    <row r="361" spans="1:31" ht="15">
      <c r="A361" s="1446"/>
      <c r="B361" s="1517"/>
      <c r="C361" s="1447"/>
      <c r="D361" s="1448"/>
      <c r="E361" s="1449"/>
      <c r="F361" s="1421"/>
      <c r="G361" s="1523"/>
      <c r="H361" s="1426"/>
      <c r="I361" s="1450"/>
      <c r="J361" s="1450"/>
      <c r="K361" s="1452"/>
      <c r="L361" s="1430"/>
      <c r="M361" s="1451"/>
      <c r="N361" s="1542"/>
      <c r="O361" s="1452"/>
      <c r="P361" s="1451"/>
      <c r="Q361" s="1426"/>
      <c r="R361" s="1451"/>
      <c r="S361" s="1451"/>
      <c r="T361" s="1451"/>
      <c r="U361" s="1451"/>
      <c r="V361" s="1426"/>
      <c r="W361" s="1421"/>
      <c r="X361" s="1509"/>
      <c r="Y361" s="1501"/>
      <c r="Z361" s="1501"/>
      <c r="AA361" s="1501"/>
      <c r="AB361" s="1501"/>
      <c r="AC361" s="1501"/>
      <c r="AD361" s="1501"/>
      <c r="AE361" s="1501"/>
    </row>
    <row r="362" spans="1:31" ht="15">
      <c r="A362" s="1446"/>
      <c r="B362" s="1517"/>
      <c r="C362" s="1447"/>
      <c r="D362" s="1448"/>
      <c r="E362" s="1449"/>
      <c r="F362" s="1421"/>
      <c r="G362" s="1523"/>
      <c r="H362" s="1426"/>
      <c r="I362" s="1450"/>
      <c r="J362" s="1450"/>
      <c r="K362" s="1452"/>
      <c r="L362" s="1430"/>
      <c r="M362" s="1451"/>
      <c r="N362" s="1542"/>
      <c r="O362" s="1452"/>
      <c r="P362" s="1451"/>
      <c r="Q362" s="1426"/>
      <c r="R362" s="1451"/>
      <c r="S362" s="1451"/>
      <c r="T362" s="1451"/>
      <c r="U362" s="1451"/>
      <c r="V362" s="1426"/>
      <c r="W362" s="1421"/>
      <c r="X362" s="1509"/>
      <c r="Y362" s="1501"/>
      <c r="Z362" s="1501"/>
      <c r="AA362" s="1501"/>
      <c r="AB362" s="1501"/>
      <c r="AC362" s="1501"/>
      <c r="AD362" s="1501"/>
      <c r="AE362" s="1501"/>
    </row>
    <row r="363" spans="1:31" ht="15">
      <c r="A363" s="1446"/>
      <c r="B363" s="1517"/>
      <c r="C363" s="1447"/>
      <c r="D363" s="1448"/>
      <c r="E363" s="1449"/>
      <c r="F363" s="1421"/>
      <c r="G363" s="1523"/>
      <c r="H363" s="1426"/>
      <c r="I363" s="1450"/>
      <c r="J363" s="1450"/>
      <c r="K363" s="1452"/>
      <c r="L363" s="1430"/>
      <c r="M363" s="1451"/>
      <c r="N363" s="1542"/>
      <c r="O363" s="1452"/>
      <c r="P363" s="1451"/>
      <c r="Q363" s="1426"/>
      <c r="R363" s="1451"/>
      <c r="S363" s="1451"/>
      <c r="T363" s="1451"/>
      <c r="U363" s="1451"/>
      <c r="V363" s="1426"/>
      <c r="W363" s="1421"/>
      <c r="X363" s="1509"/>
      <c r="Y363" s="1501"/>
      <c r="Z363" s="1501"/>
      <c r="AA363" s="1501"/>
      <c r="AB363" s="1501"/>
      <c r="AC363" s="1501"/>
      <c r="AD363" s="1501"/>
      <c r="AE363" s="1501"/>
    </row>
    <row r="364" spans="1:31" ht="15">
      <c r="A364" s="1446"/>
      <c r="B364" s="1517"/>
      <c r="C364" s="1447"/>
      <c r="D364" s="1448"/>
      <c r="E364" s="1449"/>
      <c r="F364" s="1421"/>
      <c r="G364" s="1523"/>
      <c r="H364" s="1426"/>
      <c r="I364" s="1450"/>
      <c r="J364" s="1450"/>
      <c r="K364" s="1452"/>
      <c r="L364" s="1430"/>
      <c r="M364" s="1451"/>
      <c r="N364" s="1542"/>
      <c r="O364" s="1452"/>
      <c r="P364" s="1451"/>
      <c r="Q364" s="1426"/>
      <c r="R364" s="1451"/>
      <c r="S364" s="1451"/>
      <c r="T364" s="1451"/>
      <c r="U364" s="1451"/>
      <c r="V364" s="1426"/>
      <c r="W364" s="1421"/>
      <c r="X364" s="1509"/>
      <c r="Y364" s="1501"/>
      <c r="Z364" s="1501"/>
      <c r="AA364" s="1501"/>
      <c r="AB364" s="1501"/>
      <c r="AC364" s="1501"/>
      <c r="AD364" s="1501"/>
      <c r="AE364" s="1501"/>
    </row>
    <row r="365" spans="1:31" ht="15">
      <c r="A365" s="1446"/>
      <c r="B365" s="1517"/>
      <c r="C365" s="1447"/>
      <c r="D365" s="1448"/>
      <c r="E365" s="1449"/>
      <c r="F365" s="1421"/>
      <c r="G365" s="1523"/>
      <c r="H365" s="1426"/>
      <c r="I365" s="1450"/>
      <c r="J365" s="1450"/>
      <c r="K365" s="1452"/>
      <c r="L365" s="1430"/>
      <c r="M365" s="1451"/>
      <c r="N365" s="1542"/>
      <c r="O365" s="1452"/>
      <c r="P365" s="1451"/>
      <c r="Q365" s="1426"/>
      <c r="R365" s="1451"/>
      <c r="S365" s="1451"/>
      <c r="T365" s="1451"/>
      <c r="U365" s="1451"/>
      <c r="V365" s="1426"/>
      <c r="W365" s="1421"/>
      <c r="X365" s="1509"/>
      <c r="Y365" s="1501"/>
      <c r="Z365" s="1501"/>
      <c r="AA365" s="1501"/>
      <c r="AB365" s="1501"/>
      <c r="AC365" s="1501"/>
      <c r="AD365" s="1501"/>
      <c r="AE365" s="1501"/>
    </row>
    <row r="366" spans="1:31" ht="15">
      <c r="A366" s="1446"/>
      <c r="B366" s="1517"/>
      <c r="C366" s="1447"/>
      <c r="D366" s="1448"/>
      <c r="E366" s="1449"/>
      <c r="F366" s="1421"/>
      <c r="G366" s="1523"/>
      <c r="H366" s="1426"/>
      <c r="I366" s="1450"/>
      <c r="J366" s="1450"/>
      <c r="K366" s="1452"/>
      <c r="L366" s="1430"/>
      <c r="M366" s="1451"/>
      <c r="N366" s="1542"/>
      <c r="O366" s="1452"/>
      <c r="P366" s="1451"/>
      <c r="Q366" s="1426"/>
      <c r="R366" s="1451"/>
      <c r="S366" s="1451"/>
      <c r="T366" s="1451"/>
      <c r="U366" s="1451"/>
      <c r="V366" s="1426"/>
      <c r="W366" s="1421"/>
      <c r="X366" s="1509"/>
      <c r="Y366" s="1501"/>
      <c r="Z366" s="1501"/>
      <c r="AA366" s="1501"/>
      <c r="AB366" s="1501"/>
      <c r="AC366" s="1501"/>
      <c r="AD366" s="1501"/>
      <c r="AE366" s="1501"/>
    </row>
    <row r="367" spans="1:31" ht="15">
      <c r="A367" s="1446"/>
      <c r="B367" s="1517"/>
      <c r="C367" s="1447"/>
      <c r="D367" s="1448"/>
      <c r="E367" s="1449"/>
      <c r="F367" s="1421"/>
      <c r="G367" s="1523"/>
      <c r="H367" s="1426"/>
      <c r="I367" s="1450"/>
      <c r="J367" s="1450"/>
      <c r="K367" s="1452"/>
      <c r="L367" s="1430"/>
      <c r="M367" s="1451"/>
      <c r="N367" s="1542"/>
      <c r="O367" s="1452"/>
      <c r="P367" s="1451"/>
      <c r="Q367" s="1426"/>
      <c r="R367" s="1451"/>
      <c r="S367" s="1451"/>
      <c r="T367" s="1451"/>
      <c r="U367" s="1451"/>
      <c r="V367" s="1426"/>
      <c r="W367" s="1421"/>
      <c r="X367" s="1509"/>
      <c r="Y367" s="1501"/>
      <c r="Z367" s="1501"/>
      <c r="AA367" s="1501"/>
      <c r="AB367" s="1501"/>
      <c r="AC367" s="1501"/>
      <c r="AD367" s="1501"/>
      <c r="AE367" s="1501"/>
    </row>
    <row r="368" spans="1:31" ht="15">
      <c r="A368" s="1446"/>
      <c r="B368" s="1517"/>
      <c r="C368" s="1447"/>
      <c r="D368" s="1448"/>
      <c r="E368" s="1449"/>
      <c r="F368" s="1421"/>
      <c r="G368" s="1523"/>
      <c r="H368" s="1426"/>
      <c r="I368" s="1450"/>
      <c r="J368" s="1450"/>
      <c r="K368" s="1452"/>
      <c r="L368" s="1430"/>
      <c r="M368" s="1451"/>
      <c r="N368" s="1542"/>
      <c r="O368" s="1452"/>
      <c r="P368" s="1451"/>
      <c r="Q368" s="1426"/>
      <c r="R368" s="1451"/>
      <c r="S368" s="1451"/>
      <c r="T368" s="1451"/>
      <c r="U368" s="1451"/>
      <c r="V368" s="1426"/>
      <c r="W368" s="1421"/>
      <c r="X368" s="1509"/>
      <c r="Y368" s="1501"/>
      <c r="Z368" s="1501"/>
      <c r="AA368" s="1501"/>
      <c r="AB368" s="1501"/>
      <c r="AC368" s="1501"/>
      <c r="AD368" s="1501"/>
      <c r="AE368" s="1501"/>
    </row>
    <row r="369" spans="1:31" ht="15">
      <c r="A369" s="1446"/>
      <c r="B369" s="1517"/>
      <c r="C369" s="1447"/>
      <c r="D369" s="1448"/>
      <c r="E369" s="1449"/>
      <c r="F369" s="1421"/>
      <c r="G369" s="1523"/>
      <c r="H369" s="1426"/>
      <c r="I369" s="1450"/>
      <c r="J369" s="1450"/>
      <c r="K369" s="1452"/>
      <c r="L369" s="1430"/>
      <c r="M369" s="1451"/>
      <c r="N369" s="1542"/>
      <c r="O369" s="1452"/>
      <c r="P369" s="1451"/>
      <c r="Q369" s="1426"/>
      <c r="R369" s="1451"/>
      <c r="S369" s="1451"/>
      <c r="T369" s="1451"/>
      <c r="U369" s="1451"/>
      <c r="V369" s="1426"/>
      <c r="W369" s="1421"/>
      <c r="X369" s="1509"/>
      <c r="Y369" s="1501"/>
      <c r="Z369" s="1501"/>
      <c r="AA369" s="1501"/>
      <c r="AB369" s="1501"/>
      <c r="AC369" s="1501"/>
      <c r="AD369" s="1501"/>
      <c r="AE369" s="1501"/>
    </row>
    <row r="370" spans="1:31" ht="15">
      <c r="A370" s="1446"/>
      <c r="B370" s="1517"/>
      <c r="C370" s="1447"/>
      <c r="D370" s="1448"/>
      <c r="E370" s="1449"/>
      <c r="F370" s="1421"/>
      <c r="G370" s="1523"/>
      <c r="H370" s="1426"/>
      <c r="I370" s="1450"/>
      <c r="J370" s="1450"/>
      <c r="K370" s="1452"/>
      <c r="L370" s="1430"/>
      <c r="M370" s="1451"/>
      <c r="N370" s="1542"/>
      <c r="O370" s="1452"/>
      <c r="P370" s="1451"/>
      <c r="Q370" s="1426"/>
      <c r="R370" s="1451"/>
      <c r="S370" s="1451"/>
      <c r="T370" s="1451"/>
      <c r="U370" s="1451"/>
      <c r="V370" s="1426"/>
      <c r="W370" s="1421"/>
      <c r="X370" s="1509"/>
      <c r="Y370" s="1501"/>
      <c r="Z370" s="1501"/>
      <c r="AA370" s="1501"/>
      <c r="AB370" s="1501"/>
      <c r="AC370" s="1501"/>
      <c r="AD370" s="1501"/>
      <c r="AE370" s="1501"/>
    </row>
    <row r="371" spans="1:31" ht="15">
      <c r="A371" s="1446"/>
      <c r="B371" s="1517"/>
      <c r="C371" s="1447"/>
      <c r="D371" s="1448"/>
      <c r="E371" s="1449"/>
      <c r="F371" s="1421"/>
      <c r="G371" s="1523"/>
      <c r="H371" s="1426"/>
      <c r="I371" s="1450"/>
      <c r="J371" s="1450"/>
      <c r="K371" s="1452"/>
      <c r="L371" s="1430"/>
      <c r="M371" s="1451"/>
      <c r="N371" s="1542"/>
      <c r="O371" s="1452"/>
      <c r="P371" s="1451"/>
      <c r="Q371" s="1426"/>
      <c r="R371" s="1451"/>
      <c r="S371" s="1451"/>
      <c r="T371" s="1451"/>
      <c r="U371" s="1451"/>
      <c r="V371" s="1426"/>
      <c r="W371" s="1421"/>
      <c r="X371" s="1509"/>
      <c r="Y371" s="1501"/>
      <c r="Z371" s="1501"/>
      <c r="AA371" s="1501"/>
      <c r="AB371" s="1501"/>
      <c r="AC371" s="1501"/>
      <c r="AD371" s="1501"/>
      <c r="AE371" s="1501"/>
    </row>
    <row r="372" spans="1:31" ht="15">
      <c r="A372" s="1446"/>
      <c r="B372" s="1517"/>
      <c r="C372" s="1447"/>
      <c r="D372" s="1448"/>
      <c r="E372" s="1449"/>
      <c r="F372" s="1421"/>
      <c r="G372" s="1523"/>
      <c r="H372" s="1426"/>
      <c r="I372" s="1450"/>
      <c r="J372" s="1450"/>
      <c r="K372" s="1452"/>
      <c r="L372" s="1430"/>
      <c r="M372" s="1451"/>
      <c r="N372" s="1542"/>
      <c r="O372" s="1452"/>
      <c r="P372" s="1451"/>
      <c r="Q372" s="1426"/>
      <c r="R372" s="1451"/>
      <c r="S372" s="1451"/>
      <c r="T372" s="1451"/>
      <c r="U372" s="1451"/>
      <c r="V372" s="1426"/>
      <c r="W372" s="1421"/>
      <c r="X372" s="1509"/>
      <c r="Y372" s="1501"/>
      <c r="Z372" s="1501"/>
      <c r="AA372" s="1501"/>
      <c r="AB372" s="1501"/>
      <c r="AC372" s="1501"/>
      <c r="AD372" s="1501"/>
      <c r="AE372" s="1501"/>
    </row>
    <row r="373" spans="1:31" ht="15">
      <c r="A373" s="1446"/>
      <c r="B373" s="1517"/>
      <c r="C373" s="1447"/>
      <c r="D373" s="1448"/>
      <c r="E373" s="1449"/>
      <c r="F373" s="1421"/>
      <c r="G373" s="1523"/>
      <c r="H373" s="1426"/>
      <c r="I373" s="1450"/>
      <c r="J373" s="1450"/>
      <c r="K373" s="1452"/>
      <c r="L373" s="1430"/>
      <c r="M373" s="1451"/>
      <c r="N373" s="1542"/>
      <c r="O373" s="1452"/>
      <c r="P373" s="1451"/>
      <c r="Q373" s="1426"/>
      <c r="R373" s="1451"/>
      <c r="S373" s="1451"/>
      <c r="T373" s="1451"/>
      <c r="U373" s="1451"/>
      <c r="V373" s="1426"/>
      <c r="W373" s="1421"/>
      <c r="X373" s="1509"/>
      <c r="Y373" s="1501"/>
      <c r="Z373" s="1501"/>
      <c r="AA373" s="1501"/>
      <c r="AB373" s="1501"/>
      <c r="AC373" s="1501"/>
      <c r="AD373" s="1501"/>
      <c r="AE373" s="1501"/>
    </row>
    <row r="374" spans="1:31" ht="15">
      <c r="A374" s="1446"/>
      <c r="B374" s="1517"/>
      <c r="C374" s="1447"/>
      <c r="D374" s="1448"/>
      <c r="E374" s="1449"/>
      <c r="F374" s="1421"/>
      <c r="G374" s="1523"/>
      <c r="H374" s="1426"/>
      <c r="I374" s="1450"/>
      <c r="J374" s="1450"/>
      <c r="K374" s="1452"/>
      <c r="L374" s="1430"/>
      <c r="M374" s="1451"/>
      <c r="N374" s="1542"/>
      <c r="O374" s="1452"/>
      <c r="P374" s="1451"/>
      <c r="Q374" s="1426"/>
      <c r="R374" s="1451"/>
      <c r="S374" s="1451"/>
      <c r="T374" s="1451"/>
      <c r="U374" s="1451"/>
      <c r="V374" s="1426"/>
      <c r="W374" s="1421"/>
      <c r="X374" s="1509"/>
      <c r="Y374" s="1501"/>
      <c r="Z374" s="1501"/>
      <c r="AA374" s="1501"/>
      <c r="AB374" s="1501"/>
      <c r="AC374" s="1501"/>
      <c r="AD374" s="1501"/>
      <c r="AE374" s="1501"/>
    </row>
    <row r="375" spans="1:31" ht="15">
      <c r="A375" s="1446"/>
      <c r="B375" s="1517"/>
      <c r="C375" s="1447"/>
      <c r="D375" s="1448"/>
      <c r="E375" s="1449"/>
      <c r="F375" s="1421"/>
      <c r="G375" s="1523"/>
      <c r="H375" s="1426"/>
      <c r="I375" s="1450"/>
      <c r="J375" s="1450"/>
      <c r="K375" s="1452"/>
      <c r="L375" s="1430"/>
      <c r="M375" s="1451"/>
      <c r="N375" s="1542"/>
      <c r="O375" s="1452"/>
      <c r="P375" s="1451"/>
      <c r="Q375" s="1426"/>
      <c r="R375" s="1451"/>
      <c r="S375" s="1451"/>
      <c r="T375" s="1451"/>
      <c r="U375" s="1451"/>
      <c r="V375" s="1426"/>
      <c r="W375" s="1421"/>
      <c r="X375" s="1509"/>
      <c r="Y375" s="1501"/>
      <c r="Z375" s="1501"/>
      <c r="AA375" s="1501"/>
      <c r="AB375" s="1501"/>
      <c r="AC375" s="1501"/>
      <c r="AD375" s="1501"/>
      <c r="AE375" s="1501"/>
    </row>
    <row r="376" spans="1:31" ht="15">
      <c r="A376" s="1446"/>
      <c r="B376" s="1517"/>
      <c r="C376" s="1447"/>
      <c r="D376" s="1448"/>
      <c r="E376" s="1449"/>
      <c r="F376" s="1421"/>
      <c r="G376" s="1523"/>
      <c r="H376" s="1426"/>
      <c r="I376" s="1450"/>
      <c r="J376" s="1450"/>
      <c r="K376" s="1452"/>
      <c r="L376" s="1430"/>
      <c r="M376" s="1451"/>
      <c r="N376" s="1542"/>
      <c r="O376" s="1452"/>
      <c r="P376" s="1451"/>
      <c r="Q376" s="1426"/>
      <c r="R376" s="1451"/>
      <c r="S376" s="1451"/>
      <c r="T376" s="1451"/>
      <c r="U376" s="1451"/>
      <c r="V376" s="1426"/>
      <c r="W376" s="1421"/>
      <c r="X376" s="1509"/>
      <c r="Y376" s="1501"/>
      <c r="Z376" s="1501"/>
      <c r="AA376" s="1501"/>
      <c r="AB376" s="1501"/>
      <c r="AC376" s="1501"/>
      <c r="AD376" s="1501"/>
      <c r="AE376" s="1501"/>
    </row>
    <row r="377" spans="1:31" ht="15">
      <c r="A377" s="1446"/>
      <c r="B377" s="1517"/>
      <c r="C377" s="1447"/>
      <c r="D377" s="1448"/>
      <c r="E377" s="1449"/>
      <c r="F377" s="1421"/>
      <c r="G377" s="1523"/>
      <c r="H377" s="1426"/>
      <c r="I377" s="1450"/>
      <c r="J377" s="1450"/>
      <c r="K377" s="1452"/>
      <c r="L377" s="1430"/>
      <c r="M377" s="1451"/>
      <c r="N377" s="1542"/>
      <c r="O377" s="1452"/>
      <c r="P377" s="1451"/>
      <c r="Q377" s="1426"/>
      <c r="R377" s="1451"/>
      <c r="S377" s="1451"/>
      <c r="T377" s="1451"/>
      <c r="U377" s="1451"/>
      <c r="V377" s="1426"/>
      <c r="W377" s="1421"/>
      <c r="X377" s="1509"/>
      <c r="Y377" s="1501"/>
      <c r="Z377" s="1501"/>
      <c r="AA377" s="1501"/>
      <c r="AB377" s="1501"/>
      <c r="AC377" s="1501"/>
      <c r="AD377" s="1501"/>
      <c r="AE377" s="1501"/>
    </row>
    <row r="378" spans="1:31" ht="15">
      <c r="A378" s="1446"/>
      <c r="B378" s="1517"/>
      <c r="C378" s="1447"/>
      <c r="D378" s="1448"/>
      <c r="E378" s="1449"/>
      <c r="F378" s="1421"/>
      <c r="G378" s="1523"/>
      <c r="H378" s="1426"/>
      <c r="I378" s="1450"/>
      <c r="J378" s="1450"/>
      <c r="K378" s="1452"/>
      <c r="L378" s="1430"/>
      <c r="M378" s="1451"/>
      <c r="N378" s="1542"/>
      <c r="O378" s="1452"/>
      <c r="P378" s="1451"/>
      <c r="Q378" s="1426"/>
      <c r="R378" s="1451"/>
      <c r="S378" s="1451"/>
      <c r="T378" s="1451"/>
      <c r="U378" s="1451"/>
      <c r="V378" s="1426"/>
      <c r="W378" s="1421"/>
      <c r="X378" s="1509"/>
      <c r="Y378" s="1501"/>
      <c r="Z378" s="1501"/>
      <c r="AA378" s="1501"/>
      <c r="AB378" s="1501"/>
      <c r="AC378" s="1501"/>
      <c r="AD378" s="1501"/>
      <c r="AE378" s="1501"/>
    </row>
    <row r="379" spans="1:31" ht="15">
      <c r="A379" s="1446"/>
      <c r="B379" s="1517"/>
      <c r="C379" s="1447"/>
      <c r="D379" s="1448"/>
      <c r="E379" s="1449"/>
      <c r="F379" s="1421"/>
      <c r="G379" s="1523"/>
      <c r="H379" s="1426"/>
      <c r="I379" s="1450"/>
      <c r="J379" s="1450"/>
      <c r="K379" s="1452"/>
      <c r="L379" s="1430"/>
      <c r="M379" s="1451"/>
      <c r="N379" s="1542"/>
      <c r="O379" s="1452"/>
      <c r="P379" s="1451"/>
      <c r="Q379" s="1426"/>
      <c r="R379" s="1451"/>
      <c r="S379" s="1451"/>
      <c r="T379" s="1451"/>
      <c r="U379" s="1451"/>
      <c r="V379" s="1426"/>
      <c r="W379" s="1421"/>
      <c r="X379" s="1509"/>
      <c r="Y379" s="1501"/>
      <c r="Z379" s="1501"/>
      <c r="AA379" s="1501"/>
      <c r="AB379" s="1501"/>
      <c r="AC379" s="1501"/>
      <c r="AD379" s="1501"/>
      <c r="AE379" s="1501"/>
    </row>
    <row r="380" spans="1:31" ht="15">
      <c r="A380" s="1446"/>
      <c r="B380" s="1517"/>
      <c r="C380" s="1447"/>
      <c r="D380" s="1448"/>
      <c r="E380" s="1449"/>
      <c r="F380" s="1421"/>
      <c r="G380" s="1523"/>
      <c r="H380" s="1426"/>
      <c r="I380" s="1450"/>
      <c r="J380" s="1450"/>
      <c r="K380" s="1452"/>
      <c r="L380" s="1430"/>
      <c r="M380" s="1451"/>
      <c r="N380" s="1542"/>
      <c r="O380" s="1452"/>
      <c r="P380" s="1451"/>
      <c r="Q380" s="1426"/>
      <c r="R380" s="1451"/>
      <c r="S380" s="1451"/>
      <c r="T380" s="1451"/>
      <c r="U380" s="1451"/>
      <c r="V380" s="1426"/>
      <c r="W380" s="1421"/>
      <c r="X380" s="1509"/>
      <c r="Y380" s="1501"/>
      <c r="Z380" s="1501"/>
      <c r="AA380" s="1501"/>
      <c r="AB380" s="1501"/>
      <c r="AC380" s="1501"/>
      <c r="AD380" s="1501"/>
      <c r="AE380" s="1501"/>
    </row>
    <row r="381" spans="1:31" ht="15">
      <c r="A381" s="1446"/>
      <c r="B381" s="1517"/>
      <c r="C381" s="1447"/>
      <c r="D381" s="1448"/>
      <c r="E381" s="1449"/>
      <c r="F381" s="1421"/>
      <c r="G381" s="1523"/>
      <c r="H381" s="1426"/>
      <c r="I381" s="1450"/>
      <c r="J381" s="1450"/>
      <c r="K381" s="1452"/>
      <c r="L381" s="1430"/>
      <c r="M381" s="1451"/>
      <c r="N381" s="1542"/>
      <c r="O381" s="1452"/>
      <c r="P381" s="1451"/>
      <c r="Q381" s="1426"/>
      <c r="R381" s="1451"/>
      <c r="S381" s="1451"/>
      <c r="T381" s="1451"/>
      <c r="U381" s="1451"/>
      <c r="V381" s="1426"/>
      <c r="W381" s="1421"/>
      <c r="X381" s="1509"/>
      <c r="Y381" s="1501"/>
      <c r="Z381" s="1501"/>
      <c r="AA381" s="1501"/>
      <c r="AB381" s="1501"/>
      <c r="AC381" s="1501"/>
      <c r="AD381" s="1501"/>
      <c r="AE381" s="1501"/>
    </row>
    <row r="382" spans="1:31" ht="15">
      <c r="A382" s="1446"/>
      <c r="B382" s="1517"/>
      <c r="C382" s="1447"/>
      <c r="D382" s="1448"/>
      <c r="E382" s="1449"/>
      <c r="F382" s="1421"/>
      <c r="G382" s="1523"/>
      <c r="H382" s="1426"/>
      <c r="I382" s="1450"/>
      <c r="J382" s="1450"/>
      <c r="K382" s="1452"/>
      <c r="L382" s="1430"/>
      <c r="M382" s="1451"/>
      <c r="N382" s="1542"/>
      <c r="O382" s="1452"/>
      <c r="P382" s="1451"/>
      <c r="Q382" s="1426"/>
      <c r="R382" s="1451"/>
      <c r="S382" s="1451"/>
      <c r="T382" s="1451"/>
      <c r="U382" s="1451"/>
      <c r="V382" s="1426"/>
      <c r="W382" s="1421"/>
      <c r="X382" s="1509"/>
      <c r="Y382" s="1501"/>
      <c r="Z382" s="1501"/>
      <c r="AA382" s="1501"/>
      <c r="AB382" s="1501"/>
      <c r="AC382" s="1501"/>
      <c r="AD382" s="1501"/>
      <c r="AE382" s="1501"/>
    </row>
    <row r="383" spans="1:31" ht="15">
      <c r="A383" s="1446"/>
      <c r="B383" s="1517"/>
      <c r="C383" s="1447"/>
      <c r="D383" s="1448"/>
      <c r="E383" s="1449"/>
      <c r="F383" s="1421"/>
      <c r="G383" s="1523"/>
      <c r="H383" s="1426"/>
      <c r="I383" s="1450"/>
      <c r="J383" s="1450"/>
      <c r="K383" s="1452"/>
      <c r="L383" s="1430"/>
      <c r="M383" s="1451"/>
      <c r="N383" s="1542"/>
      <c r="O383" s="1452"/>
      <c r="P383" s="1451"/>
      <c r="Q383" s="1426"/>
      <c r="R383" s="1451"/>
      <c r="S383" s="1451"/>
      <c r="T383" s="1451"/>
      <c r="U383" s="1451"/>
      <c r="V383" s="1426"/>
      <c r="W383" s="1421"/>
      <c r="X383" s="1509"/>
      <c r="Y383" s="1501"/>
      <c r="Z383" s="1501"/>
      <c r="AA383" s="1501"/>
      <c r="AB383" s="1501"/>
      <c r="AC383" s="1501"/>
      <c r="AD383" s="1501"/>
      <c r="AE383" s="1501"/>
    </row>
    <row r="384" spans="1:31" ht="15">
      <c r="A384" s="1446"/>
      <c r="B384" s="1517"/>
      <c r="C384" s="1447"/>
      <c r="D384" s="1448"/>
      <c r="E384" s="1449"/>
      <c r="F384" s="1421"/>
      <c r="G384" s="1523"/>
      <c r="H384" s="1426"/>
      <c r="I384" s="1450"/>
      <c r="J384" s="1450"/>
      <c r="K384" s="1452"/>
      <c r="L384" s="1430"/>
      <c r="M384" s="1451"/>
      <c r="N384" s="1542"/>
      <c r="O384" s="1452"/>
      <c r="P384" s="1451"/>
      <c r="Q384" s="1426"/>
      <c r="R384" s="1451"/>
      <c r="S384" s="1451"/>
      <c r="T384" s="1451"/>
      <c r="U384" s="1451"/>
      <c r="V384" s="1426"/>
      <c r="W384" s="1421"/>
      <c r="X384" s="1509"/>
      <c r="Y384" s="1501"/>
      <c r="Z384" s="1501"/>
      <c r="AA384" s="1501"/>
      <c r="AB384" s="1501"/>
      <c r="AC384" s="1501"/>
      <c r="AD384" s="1501"/>
      <c r="AE384" s="1501"/>
    </row>
    <row r="385" spans="1:31" ht="15">
      <c r="A385" s="1446"/>
      <c r="B385" s="1517"/>
      <c r="C385" s="1447"/>
      <c r="D385" s="1448"/>
      <c r="E385" s="1449"/>
      <c r="F385" s="1421"/>
      <c r="G385" s="1523"/>
      <c r="H385" s="1426"/>
      <c r="I385" s="1450"/>
      <c r="J385" s="1450"/>
      <c r="K385" s="1452"/>
      <c r="L385" s="1430"/>
      <c r="M385" s="1451"/>
      <c r="N385" s="1542"/>
      <c r="O385" s="1452"/>
      <c r="P385" s="1451"/>
      <c r="Q385" s="1426"/>
      <c r="R385" s="1451"/>
      <c r="S385" s="1451"/>
      <c r="T385" s="1451"/>
      <c r="U385" s="1451"/>
      <c r="V385" s="1426"/>
      <c r="W385" s="1421"/>
      <c r="X385" s="1509"/>
      <c r="Y385" s="1501"/>
      <c r="Z385" s="1501"/>
      <c r="AA385" s="1501"/>
      <c r="AB385" s="1501"/>
      <c r="AC385" s="1501"/>
      <c r="AD385" s="1501"/>
      <c r="AE385" s="1501"/>
    </row>
    <row r="386" spans="1:31" ht="15">
      <c r="A386" s="1446"/>
      <c r="B386" s="1517"/>
      <c r="C386" s="1447"/>
      <c r="D386" s="1448"/>
      <c r="E386" s="1449"/>
      <c r="F386" s="1421"/>
      <c r="G386" s="1523"/>
      <c r="H386" s="1426"/>
      <c r="I386" s="1450"/>
      <c r="J386" s="1450"/>
      <c r="K386" s="1452"/>
      <c r="L386" s="1430"/>
      <c r="M386" s="1451"/>
      <c r="N386" s="1542"/>
      <c r="O386" s="1452"/>
      <c r="P386" s="1451"/>
      <c r="Q386" s="1426"/>
      <c r="R386" s="1451"/>
      <c r="S386" s="1451"/>
      <c r="T386" s="1451"/>
      <c r="U386" s="1451"/>
      <c r="V386" s="1426"/>
      <c r="W386" s="1421"/>
      <c r="X386" s="1509"/>
      <c r="Y386" s="1501"/>
      <c r="Z386" s="1501"/>
      <c r="AA386" s="1501"/>
      <c r="AB386" s="1501"/>
      <c r="AC386" s="1501"/>
      <c r="AD386" s="1501"/>
      <c r="AE386" s="1501"/>
    </row>
    <row r="387" spans="1:31" ht="15">
      <c r="A387" s="1446"/>
      <c r="B387" s="1517"/>
      <c r="C387" s="1447"/>
      <c r="D387" s="1448"/>
      <c r="E387" s="1449"/>
      <c r="F387" s="1421"/>
      <c r="G387" s="1523"/>
      <c r="H387" s="1426"/>
      <c r="I387" s="1450"/>
      <c r="J387" s="1450"/>
      <c r="K387" s="1452"/>
      <c r="L387" s="1430"/>
      <c r="M387" s="1451"/>
      <c r="N387" s="1542"/>
      <c r="O387" s="1452"/>
      <c r="P387" s="1451"/>
      <c r="Q387" s="1426"/>
      <c r="R387" s="1451"/>
      <c r="S387" s="1451"/>
      <c r="T387" s="1451"/>
      <c r="U387" s="1451"/>
      <c r="V387" s="1426"/>
      <c r="W387" s="1421"/>
      <c r="X387" s="1509"/>
      <c r="Y387" s="1501"/>
      <c r="Z387" s="1501"/>
      <c r="AA387" s="1501"/>
      <c r="AB387" s="1501"/>
      <c r="AC387" s="1501"/>
      <c r="AD387" s="1501"/>
      <c r="AE387" s="1501"/>
    </row>
    <row r="388" spans="1:31" ht="15">
      <c r="A388" s="1446"/>
      <c r="B388" s="1517"/>
      <c r="C388" s="1447"/>
      <c r="D388" s="1448"/>
      <c r="E388" s="1449"/>
      <c r="F388" s="1421"/>
      <c r="G388" s="1523"/>
      <c r="H388" s="1426"/>
      <c r="I388" s="1450"/>
      <c r="J388" s="1450"/>
      <c r="K388" s="1452"/>
      <c r="L388" s="1430"/>
      <c r="M388" s="1451"/>
      <c r="N388" s="1542"/>
      <c r="O388" s="1452"/>
      <c r="P388" s="1451"/>
      <c r="Q388" s="1426"/>
      <c r="R388" s="1451"/>
      <c r="S388" s="1451"/>
      <c r="T388" s="1451"/>
      <c r="U388" s="1451"/>
      <c r="V388" s="1426"/>
      <c r="W388" s="1421"/>
      <c r="X388" s="1509"/>
      <c r="Y388" s="1501"/>
      <c r="Z388" s="1501"/>
      <c r="AA388" s="1501"/>
      <c r="AB388" s="1501"/>
      <c r="AC388" s="1501"/>
      <c r="AD388" s="1501"/>
      <c r="AE388" s="1501"/>
    </row>
    <row r="389" spans="1:31" ht="15">
      <c r="A389" s="1446"/>
      <c r="B389" s="1517"/>
      <c r="C389" s="1447"/>
      <c r="D389" s="1448"/>
      <c r="E389" s="1449"/>
      <c r="F389" s="1421"/>
      <c r="G389" s="1523"/>
      <c r="H389" s="1426"/>
      <c r="I389" s="1450"/>
      <c r="J389" s="1450"/>
      <c r="K389" s="1452"/>
      <c r="L389" s="1430"/>
      <c r="M389" s="1451"/>
      <c r="N389" s="1542"/>
      <c r="O389" s="1452"/>
      <c r="P389" s="1451"/>
      <c r="Q389" s="1426"/>
      <c r="R389" s="1451"/>
      <c r="S389" s="1451"/>
      <c r="T389" s="1451"/>
      <c r="U389" s="1451"/>
      <c r="V389" s="1426"/>
      <c r="W389" s="1421"/>
      <c r="X389" s="1509"/>
      <c r="Y389" s="1501"/>
      <c r="Z389" s="1501"/>
      <c r="AA389" s="1501"/>
      <c r="AB389" s="1501"/>
      <c r="AC389" s="1501"/>
      <c r="AD389" s="1501"/>
      <c r="AE389" s="1501"/>
    </row>
    <row r="390" spans="1:31" ht="15">
      <c r="A390" s="1446"/>
      <c r="B390" s="1517"/>
      <c r="C390" s="1447"/>
      <c r="D390" s="1448"/>
      <c r="E390" s="1449"/>
      <c r="F390" s="1421"/>
      <c r="G390" s="1523"/>
      <c r="H390" s="1426"/>
      <c r="I390" s="1450"/>
      <c r="J390" s="1450"/>
      <c r="K390" s="1452"/>
      <c r="L390" s="1430"/>
      <c r="M390" s="1451"/>
      <c r="N390" s="1542"/>
      <c r="O390" s="1452"/>
      <c r="P390" s="1451"/>
      <c r="Q390" s="1426"/>
      <c r="R390" s="1451"/>
      <c r="S390" s="1451"/>
      <c r="T390" s="1451"/>
      <c r="U390" s="1451"/>
      <c r="V390" s="1426"/>
      <c r="W390" s="1421"/>
      <c r="X390" s="1509"/>
      <c r="Y390" s="1501"/>
      <c r="Z390" s="1501"/>
      <c r="AA390" s="1501"/>
      <c r="AB390" s="1501"/>
      <c r="AC390" s="1501"/>
      <c r="AD390" s="1501"/>
      <c r="AE390" s="1501"/>
    </row>
    <row r="391" spans="1:31" ht="15">
      <c r="A391" s="1446"/>
      <c r="B391" s="1517"/>
      <c r="C391" s="1447"/>
      <c r="D391" s="1448"/>
      <c r="E391" s="1449"/>
      <c r="F391" s="1421"/>
      <c r="G391" s="1523"/>
      <c r="H391" s="1426"/>
      <c r="I391" s="1450"/>
      <c r="J391" s="1450"/>
      <c r="K391" s="1452"/>
      <c r="L391" s="1430"/>
      <c r="M391" s="1451"/>
      <c r="N391" s="1542"/>
      <c r="O391" s="1452"/>
      <c r="P391" s="1451"/>
      <c r="Q391" s="1426"/>
      <c r="R391" s="1451"/>
      <c r="S391" s="1451"/>
      <c r="T391" s="1451"/>
      <c r="U391" s="1451"/>
      <c r="V391" s="1426"/>
      <c r="W391" s="1421"/>
      <c r="X391" s="1509"/>
      <c r="Y391" s="1501"/>
      <c r="Z391" s="1501"/>
      <c r="AA391" s="1501"/>
      <c r="AB391" s="1501"/>
      <c r="AC391" s="1501"/>
      <c r="AD391" s="1501"/>
      <c r="AE391" s="1501"/>
    </row>
    <row r="392" spans="1:31" ht="15">
      <c r="A392" s="1446"/>
      <c r="B392" s="1517"/>
      <c r="C392" s="1447"/>
      <c r="D392" s="1448"/>
      <c r="E392" s="1449"/>
      <c r="F392" s="1421"/>
      <c r="G392" s="1523"/>
      <c r="H392" s="1426"/>
      <c r="I392" s="1450"/>
      <c r="J392" s="1450"/>
      <c r="K392" s="1452"/>
      <c r="L392" s="1430"/>
      <c r="M392" s="1451"/>
      <c r="N392" s="1542"/>
      <c r="O392" s="1452"/>
      <c r="P392" s="1451"/>
      <c r="Q392" s="1426"/>
      <c r="R392" s="1451"/>
      <c r="S392" s="1451"/>
      <c r="T392" s="1451"/>
      <c r="U392" s="1451"/>
      <c r="V392" s="1426"/>
      <c r="W392" s="1421"/>
      <c r="X392" s="1509"/>
      <c r="Y392" s="1501"/>
      <c r="Z392" s="1501"/>
      <c r="AA392" s="1501"/>
      <c r="AB392" s="1501"/>
      <c r="AC392" s="1501"/>
      <c r="AD392" s="1501"/>
      <c r="AE392" s="1501"/>
    </row>
    <row r="393" spans="1:31" ht="15">
      <c r="A393" s="1446"/>
      <c r="B393" s="1517"/>
      <c r="C393" s="1447"/>
      <c r="D393" s="1448"/>
      <c r="E393" s="1449"/>
      <c r="F393" s="1421"/>
      <c r="G393" s="1523"/>
      <c r="H393" s="1426"/>
      <c r="I393" s="1450"/>
      <c r="J393" s="1450"/>
      <c r="K393" s="1452"/>
      <c r="L393" s="1430"/>
      <c r="M393" s="1451"/>
      <c r="N393" s="1542"/>
      <c r="O393" s="1452"/>
      <c r="P393" s="1451"/>
      <c r="Q393" s="1426"/>
      <c r="R393" s="1451"/>
      <c r="S393" s="1451"/>
      <c r="T393" s="1451"/>
      <c r="U393" s="1451"/>
      <c r="V393" s="1426"/>
      <c r="W393" s="1421"/>
      <c r="X393" s="1509"/>
      <c r="Y393" s="1501"/>
      <c r="Z393" s="1501"/>
      <c r="AA393" s="1501"/>
      <c r="AB393" s="1501"/>
      <c r="AC393" s="1501"/>
      <c r="AD393" s="1501"/>
      <c r="AE393" s="1501"/>
    </row>
    <row r="394" spans="1:31" ht="15">
      <c r="A394" s="1446"/>
      <c r="B394" s="1517"/>
      <c r="C394" s="1447"/>
      <c r="D394" s="1448"/>
      <c r="E394" s="1449"/>
      <c r="F394" s="1421"/>
      <c r="G394" s="1523"/>
      <c r="H394" s="1426"/>
      <c r="I394" s="1450"/>
      <c r="J394" s="1450"/>
      <c r="K394" s="1452"/>
      <c r="L394" s="1430"/>
      <c r="M394" s="1451"/>
      <c r="N394" s="1542"/>
      <c r="O394" s="1452"/>
      <c r="P394" s="1451"/>
      <c r="Q394" s="1426"/>
      <c r="R394" s="1451"/>
      <c r="S394" s="1451"/>
      <c r="T394" s="1451"/>
      <c r="U394" s="1451"/>
      <c r="V394" s="1426"/>
      <c r="W394" s="1421"/>
      <c r="X394" s="1509"/>
      <c r="Y394" s="1501"/>
      <c r="Z394" s="1501"/>
      <c r="AA394" s="1501"/>
      <c r="AB394" s="1501"/>
      <c r="AC394" s="1501"/>
      <c r="AD394" s="1501"/>
      <c r="AE394" s="1501"/>
    </row>
    <row r="395" spans="1:31" ht="15">
      <c r="A395" s="1446"/>
      <c r="B395" s="1517"/>
      <c r="C395" s="1447"/>
      <c r="D395" s="1448"/>
      <c r="E395" s="1449"/>
      <c r="F395" s="1421"/>
      <c r="G395" s="1523"/>
      <c r="H395" s="1426"/>
      <c r="I395" s="1450"/>
      <c r="J395" s="1450"/>
      <c r="K395" s="1452"/>
      <c r="L395" s="1430"/>
      <c r="M395" s="1451"/>
      <c r="N395" s="1542"/>
      <c r="O395" s="1452"/>
      <c r="P395" s="1451"/>
      <c r="Q395" s="1426"/>
      <c r="R395" s="1451"/>
      <c r="S395" s="1451"/>
      <c r="T395" s="1451"/>
      <c r="U395" s="1451"/>
      <c r="V395" s="1426"/>
      <c r="W395" s="1421"/>
      <c r="X395" s="1509"/>
      <c r="Y395" s="1501"/>
      <c r="Z395" s="1501"/>
      <c r="AA395" s="1501"/>
      <c r="AB395" s="1501"/>
      <c r="AC395" s="1501"/>
      <c r="AD395" s="1501"/>
      <c r="AE395" s="1501"/>
    </row>
    <row r="396" spans="1:31" ht="15">
      <c r="A396" s="1446"/>
      <c r="B396" s="1517"/>
      <c r="C396" s="1447"/>
      <c r="D396" s="1448"/>
      <c r="E396" s="1449"/>
      <c r="F396" s="1421"/>
      <c r="G396" s="1523"/>
      <c r="H396" s="1426"/>
      <c r="I396" s="1450"/>
      <c r="J396" s="1450"/>
      <c r="K396" s="1452"/>
      <c r="L396" s="1430"/>
      <c r="M396" s="1451"/>
      <c r="N396" s="1542"/>
      <c r="O396" s="1452"/>
      <c r="P396" s="1451"/>
      <c r="Q396" s="1426"/>
      <c r="R396" s="1451"/>
      <c r="S396" s="1451"/>
      <c r="T396" s="1451"/>
      <c r="U396" s="1451"/>
      <c r="V396" s="1426"/>
      <c r="W396" s="1421"/>
      <c r="X396" s="1509"/>
      <c r="Y396" s="1501"/>
      <c r="Z396" s="1501"/>
      <c r="AA396" s="1501"/>
      <c r="AB396" s="1501"/>
      <c r="AC396" s="1501"/>
      <c r="AD396" s="1501"/>
      <c r="AE396" s="1501"/>
    </row>
    <row r="397" spans="1:31" ht="15">
      <c r="A397" s="1446"/>
      <c r="B397" s="1517"/>
      <c r="C397" s="1447"/>
      <c r="D397" s="1448"/>
      <c r="E397" s="1449"/>
      <c r="F397" s="1421"/>
      <c r="G397" s="1523"/>
      <c r="H397" s="1426"/>
      <c r="I397" s="1450"/>
      <c r="J397" s="1450"/>
      <c r="K397" s="1452"/>
      <c r="L397" s="1430"/>
      <c r="M397" s="1451"/>
      <c r="N397" s="1542"/>
      <c r="O397" s="1452"/>
      <c r="P397" s="1451"/>
      <c r="Q397" s="1426"/>
      <c r="R397" s="1451"/>
      <c r="S397" s="1451"/>
      <c r="T397" s="1451"/>
      <c r="U397" s="1451"/>
      <c r="V397" s="1426"/>
      <c r="W397" s="1421"/>
      <c r="X397" s="1509"/>
      <c r="Y397" s="1501"/>
      <c r="Z397" s="1501"/>
      <c r="AA397" s="1501"/>
      <c r="AB397" s="1501"/>
      <c r="AC397" s="1501"/>
      <c r="AD397" s="1501"/>
      <c r="AE397" s="1501"/>
    </row>
    <row r="398" spans="1:31" ht="15">
      <c r="A398" s="1446"/>
      <c r="B398" s="1517"/>
      <c r="C398" s="1447"/>
      <c r="D398" s="1448"/>
      <c r="E398" s="1449"/>
      <c r="F398" s="1421"/>
      <c r="G398" s="1523"/>
      <c r="H398" s="1426"/>
      <c r="I398" s="1450"/>
      <c r="J398" s="1450"/>
      <c r="K398" s="1452"/>
      <c r="L398" s="1430"/>
      <c r="M398" s="1451"/>
      <c r="N398" s="1542"/>
      <c r="O398" s="1452"/>
      <c r="P398" s="1451"/>
      <c r="Q398" s="1426"/>
      <c r="R398" s="1451"/>
      <c r="S398" s="1451"/>
      <c r="T398" s="1451"/>
      <c r="U398" s="1451"/>
      <c r="V398" s="1426"/>
      <c r="W398" s="1421"/>
      <c r="X398" s="1509"/>
      <c r="Y398" s="1501"/>
      <c r="Z398" s="1501"/>
      <c r="AA398" s="1501"/>
      <c r="AB398" s="1501"/>
      <c r="AC398" s="1501"/>
      <c r="AD398" s="1501"/>
      <c r="AE398" s="1501"/>
    </row>
    <row r="399" spans="1:31" ht="15">
      <c r="A399" s="1446"/>
      <c r="B399" s="1517"/>
      <c r="C399" s="1447"/>
      <c r="D399" s="1448"/>
      <c r="E399" s="1449"/>
      <c r="F399" s="1421"/>
      <c r="G399" s="1523"/>
      <c r="H399" s="1426"/>
      <c r="I399" s="1450"/>
      <c r="J399" s="1450"/>
      <c r="K399" s="1452"/>
      <c r="L399" s="1430"/>
      <c r="M399" s="1451"/>
      <c r="N399" s="1542"/>
      <c r="O399" s="1452"/>
      <c r="P399" s="1451"/>
      <c r="Q399" s="1426"/>
      <c r="R399" s="1451"/>
      <c r="S399" s="1451"/>
      <c r="T399" s="1451"/>
      <c r="U399" s="1451"/>
      <c r="V399" s="1426"/>
      <c r="W399" s="1421"/>
      <c r="X399" s="1509"/>
      <c r="Y399" s="1501"/>
      <c r="Z399" s="1501"/>
      <c r="AA399" s="1501"/>
      <c r="AB399" s="1501"/>
      <c r="AC399" s="1501"/>
      <c r="AD399" s="1501"/>
      <c r="AE399" s="1501"/>
    </row>
    <row r="400" spans="1:31" ht="15">
      <c r="A400" s="1446"/>
      <c r="B400" s="1517"/>
      <c r="C400" s="1447"/>
      <c r="D400" s="1448"/>
      <c r="E400" s="1449"/>
      <c r="F400" s="1421"/>
      <c r="G400" s="1523"/>
      <c r="H400" s="1426"/>
      <c r="I400" s="1450"/>
      <c r="J400" s="1450"/>
      <c r="K400" s="1452"/>
      <c r="L400" s="1430"/>
      <c r="M400" s="1451"/>
      <c r="N400" s="1542"/>
      <c r="O400" s="1452"/>
      <c r="P400" s="1451"/>
      <c r="Q400" s="1426"/>
      <c r="R400" s="1451"/>
      <c r="S400" s="1451"/>
      <c r="T400" s="1451"/>
      <c r="U400" s="1451"/>
      <c r="V400" s="1426"/>
      <c r="W400" s="1421"/>
      <c r="X400" s="1509"/>
      <c r="Y400" s="1501"/>
      <c r="Z400" s="1501"/>
      <c r="AA400" s="1501"/>
      <c r="AB400" s="1501"/>
      <c r="AC400" s="1501"/>
      <c r="AD400" s="1501"/>
      <c r="AE400" s="1501"/>
    </row>
    <row r="401" spans="1:31" ht="15">
      <c r="A401" s="1446"/>
      <c r="B401" s="1517"/>
      <c r="C401" s="1447"/>
      <c r="D401" s="1448"/>
      <c r="E401" s="1449"/>
      <c r="F401" s="1421"/>
      <c r="G401" s="1523"/>
      <c r="H401" s="1426"/>
      <c r="I401" s="1450"/>
      <c r="J401" s="1450"/>
      <c r="K401" s="1452"/>
      <c r="L401" s="1430"/>
      <c r="M401" s="1451"/>
      <c r="N401" s="1542"/>
      <c r="O401" s="1452"/>
      <c r="P401" s="1451"/>
      <c r="Q401" s="1426"/>
      <c r="R401" s="1451"/>
      <c r="S401" s="1451"/>
      <c r="T401" s="1451"/>
      <c r="U401" s="1451"/>
      <c r="V401" s="1426"/>
      <c r="W401" s="1421"/>
      <c r="X401" s="1509"/>
      <c r="Y401" s="1501"/>
      <c r="Z401" s="1501"/>
      <c r="AA401" s="1501"/>
      <c r="AB401" s="1501"/>
      <c r="AC401" s="1501"/>
      <c r="AD401" s="1501"/>
      <c r="AE401" s="1501"/>
    </row>
    <row r="402" spans="1:31" ht="15">
      <c r="A402" s="1446"/>
      <c r="B402" s="1517"/>
      <c r="C402" s="1447"/>
      <c r="D402" s="1448"/>
      <c r="E402" s="1449"/>
      <c r="F402" s="1421"/>
      <c r="G402" s="1523"/>
      <c r="H402" s="1426"/>
      <c r="I402" s="1450"/>
      <c r="J402" s="1450"/>
      <c r="K402" s="1452"/>
      <c r="L402" s="1430"/>
      <c r="M402" s="1451"/>
      <c r="N402" s="1542"/>
      <c r="O402" s="1452"/>
      <c r="P402" s="1451"/>
      <c r="Q402" s="1426"/>
      <c r="R402" s="1451"/>
      <c r="S402" s="1451"/>
      <c r="T402" s="1451"/>
      <c r="U402" s="1451"/>
      <c r="V402" s="1426"/>
      <c r="W402" s="1421"/>
      <c r="X402" s="1509"/>
      <c r="Y402" s="1501"/>
      <c r="Z402" s="1501"/>
      <c r="AA402" s="1501"/>
      <c r="AB402" s="1501"/>
      <c r="AC402" s="1501"/>
      <c r="AD402" s="1501"/>
      <c r="AE402" s="1501"/>
    </row>
    <row r="403" spans="1:31" ht="15">
      <c r="A403" s="1446"/>
      <c r="B403" s="1517"/>
      <c r="C403" s="1447"/>
      <c r="D403" s="1448"/>
      <c r="E403" s="1449"/>
      <c r="F403" s="1421"/>
      <c r="G403" s="1523"/>
      <c r="H403" s="1426"/>
      <c r="I403" s="1450"/>
      <c r="J403" s="1450"/>
      <c r="K403" s="1452"/>
      <c r="L403" s="1430"/>
      <c r="M403" s="1451"/>
      <c r="N403" s="1542"/>
      <c r="O403" s="1452"/>
      <c r="P403" s="1451"/>
      <c r="Q403" s="1426"/>
      <c r="R403" s="1451"/>
      <c r="S403" s="1451"/>
      <c r="T403" s="1451"/>
      <c r="U403" s="1451"/>
      <c r="V403" s="1426"/>
      <c r="W403" s="1421"/>
      <c r="X403" s="1509"/>
      <c r="Y403" s="1501"/>
      <c r="Z403" s="1501"/>
      <c r="AA403" s="1501"/>
      <c r="AB403" s="1501"/>
      <c r="AC403" s="1501"/>
      <c r="AD403" s="1501"/>
      <c r="AE403" s="1501"/>
    </row>
    <row r="404" spans="1:31" ht="15">
      <c r="A404" s="1446"/>
      <c r="B404" s="1517"/>
      <c r="C404" s="1447"/>
      <c r="D404" s="1448"/>
      <c r="E404" s="1449"/>
      <c r="F404" s="1421"/>
      <c r="G404" s="1523"/>
      <c r="H404" s="1426"/>
      <c r="I404" s="1450"/>
      <c r="J404" s="1450"/>
      <c r="K404" s="1452"/>
      <c r="L404" s="1430"/>
      <c r="M404" s="1451"/>
      <c r="N404" s="1542"/>
      <c r="O404" s="1452"/>
      <c r="P404" s="1451"/>
      <c r="Q404" s="1426"/>
      <c r="R404" s="1451"/>
      <c r="S404" s="1451"/>
      <c r="T404" s="1451"/>
      <c r="U404" s="1451"/>
      <c r="V404" s="1426"/>
      <c r="W404" s="1421"/>
      <c r="X404" s="1509"/>
      <c r="Y404" s="1501"/>
      <c r="Z404" s="1501"/>
      <c r="AA404" s="1501"/>
      <c r="AB404" s="1501"/>
      <c r="AC404" s="1501"/>
      <c r="AD404" s="1501"/>
      <c r="AE404" s="1501"/>
    </row>
    <row r="405" spans="1:31" ht="15">
      <c r="A405" s="1446"/>
      <c r="B405" s="1517"/>
      <c r="C405" s="1447"/>
      <c r="D405" s="1448"/>
      <c r="E405" s="1449"/>
      <c r="F405" s="1421"/>
      <c r="G405" s="1523"/>
      <c r="H405" s="1426"/>
      <c r="I405" s="1450"/>
      <c r="J405" s="1450"/>
      <c r="K405" s="1452"/>
      <c r="L405" s="1430"/>
      <c r="M405" s="1451"/>
      <c r="N405" s="1542"/>
      <c r="O405" s="1452"/>
      <c r="P405" s="1451"/>
      <c r="Q405" s="1426"/>
      <c r="R405" s="1451"/>
      <c r="S405" s="1451"/>
      <c r="T405" s="1451"/>
      <c r="U405" s="1451"/>
      <c r="V405" s="1426"/>
      <c r="W405" s="1421"/>
      <c r="X405" s="1509"/>
      <c r="Y405" s="1501"/>
      <c r="Z405" s="1501"/>
      <c r="AA405" s="1501"/>
      <c r="AB405" s="1501"/>
      <c r="AC405" s="1501"/>
      <c r="AD405" s="1501"/>
      <c r="AE405" s="1501"/>
    </row>
    <row r="406" spans="1:31" ht="15">
      <c r="A406" s="1446"/>
      <c r="B406" s="1517"/>
      <c r="C406" s="1447"/>
      <c r="D406" s="1448"/>
      <c r="E406" s="1449"/>
      <c r="F406" s="1421"/>
      <c r="G406" s="1523"/>
      <c r="H406" s="1426"/>
      <c r="I406" s="1450"/>
      <c r="J406" s="1450"/>
      <c r="K406" s="1452"/>
      <c r="L406" s="1430"/>
      <c r="M406" s="1451"/>
      <c r="N406" s="1542"/>
      <c r="O406" s="1452"/>
      <c r="P406" s="1451"/>
      <c r="Q406" s="1426"/>
      <c r="R406" s="1451"/>
      <c r="S406" s="1451"/>
      <c r="T406" s="1451"/>
      <c r="U406" s="1451"/>
      <c r="V406" s="1426"/>
      <c r="W406" s="1421"/>
      <c r="X406" s="1509"/>
      <c r="Y406" s="1501"/>
      <c r="Z406" s="1501"/>
      <c r="AA406" s="1501"/>
      <c r="AB406" s="1501"/>
      <c r="AC406" s="1501"/>
      <c r="AD406" s="1501"/>
      <c r="AE406" s="1501"/>
    </row>
    <row r="407" spans="1:31" ht="15">
      <c r="A407" s="1446"/>
      <c r="B407" s="1517"/>
      <c r="C407" s="1447"/>
      <c r="D407" s="1448"/>
      <c r="E407" s="1449"/>
      <c r="F407" s="1421"/>
      <c r="G407" s="1523"/>
      <c r="H407" s="1426"/>
      <c r="I407" s="1450"/>
      <c r="J407" s="1450"/>
      <c r="K407" s="1452"/>
      <c r="L407" s="1430"/>
      <c r="M407" s="1451"/>
      <c r="N407" s="1542"/>
      <c r="O407" s="1452"/>
      <c r="P407" s="1451"/>
      <c r="Q407" s="1426"/>
      <c r="R407" s="1451"/>
      <c r="S407" s="1451"/>
      <c r="T407" s="1451"/>
      <c r="U407" s="1451"/>
      <c r="V407" s="1426"/>
      <c r="W407" s="1421"/>
      <c r="X407" s="1509"/>
      <c r="Y407" s="1501"/>
      <c r="Z407" s="1501"/>
      <c r="AA407" s="1501"/>
      <c r="AB407" s="1501"/>
      <c r="AC407" s="1501"/>
      <c r="AD407" s="1501"/>
      <c r="AE407" s="1501"/>
    </row>
    <row r="408" spans="1:31" ht="15">
      <c r="A408" s="1446"/>
      <c r="B408" s="1517"/>
      <c r="C408" s="1447"/>
      <c r="D408" s="1448"/>
      <c r="E408" s="1449"/>
      <c r="F408" s="1421"/>
      <c r="G408" s="1523"/>
      <c r="H408" s="1426"/>
      <c r="I408" s="1450"/>
      <c r="J408" s="1450"/>
      <c r="K408" s="1452"/>
      <c r="L408" s="1430"/>
      <c r="M408" s="1451"/>
      <c r="N408" s="1542"/>
      <c r="O408" s="1452"/>
      <c r="P408" s="1451"/>
      <c r="Q408" s="1426"/>
      <c r="R408" s="1451"/>
      <c r="S408" s="1451"/>
      <c r="T408" s="1451"/>
      <c r="U408" s="1451"/>
      <c r="V408" s="1426"/>
      <c r="W408" s="1421"/>
      <c r="X408" s="1509"/>
      <c r="Y408" s="1501"/>
      <c r="Z408" s="1501"/>
      <c r="AA408" s="1501"/>
      <c r="AB408" s="1501"/>
      <c r="AC408" s="1501"/>
      <c r="AD408" s="1501"/>
      <c r="AE408" s="1501"/>
    </row>
    <row r="409" spans="1:31" ht="15">
      <c r="A409" s="1446"/>
      <c r="B409" s="1517"/>
      <c r="C409" s="1447"/>
      <c r="D409" s="1448"/>
      <c r="E409" s="1449"/>
      <c r="F409" s="1421"/>
      <c r="G409" s="1523"/>
      <c r="H409" s="1426"/>
      <c r="I409" s="1450"/>
      <c r="J409" s="1450"/>
      <c r="K409" s="1452"/>
      <c r="L409" s="1430"/>
      <c r="M409" s="1451"/>
      <c r="N409" s="1542"/>
      <c r="O409" s="1452"/>
      <c r="P409" s="1451"/>
      <c r="Q409" s="1426"/>
      <c r="R409" s="1451"/>
      <c r="S409" s="1451"/>
      <c r="T409" s="1451"/>
      <c r="U409" s="1451"/>
      <c r="V409" s="1426"/>
      <c r="W409" s="1421"/>
      <c r="X409" s="1509"/>
      <c r="Y409" s="1501"/>
      <c r="Z409" s="1501"/>
      <c r="AA409" s="1501"/>
      <c r="AB409" s="1501"/>
      <c r="AC409" s="1501"/>
      <c r="AD409" s="1501"/>
      <c r="AE409" s="1501"/>
    </row>
    <row r="410" spans="1:31" ht="15">
      <c r="A410" s="1446"/>
      <c r="B410" s="1517"/>
      <c r="C410" s="1447"/>
      <c r="D410" s="1448"/>
      <c r="E410" s="1449"/>
      <c r="F410" s="1421"/>
      <c r="G410" s="1523"/>
      <c r="H410" s="1426"/>
      <c r="I410" s="1450"/>
      <c r="J410" s="1450"/>
      <c r="K410" s="1452"/>
      <c r="L410" s="1430"/>
      <c r="M410" s="1451"/>
      <c r="N410" s="1542"/>
      <c r="O410" s="1452"/>
      <c r="P410" s="1451"/>
      <c r="Q410" s="1426"/>
      <c r="R410" s="1451"/>
      <c r="S410" s="1451"/>
      <c r="T410" s="1451"/>
      <c r="U410" s="1451"/>
      <c r="V410" s="1426"/>
      <c r="W410" s="1421"/>
      <c r="X410" s="1509"/>
      <c r="Y410" s="1501"/>
      <c r="Z410" s="1501"/>
      <c r="AA410" s="1501"/>
      <c r="AB410" s="1501"/>
      <c r="AC410" s="1501"/>
      <c r="AD410" s="1501"/>
      <c r="AE410" s="1501"/>
    </row>
    <row r="411" spans="1:31" ht="15">
      <c r="A411" s="1446"/>
      <c r="B411" s="1517"/>
      <c r="C411" s="1447"/>
      <c r="D411" s="1448"/>
      <c r="E411" s="1449"/>
      <c r="F411" s="1421"/>
      <c r="G411" s="1523"/>
      <c r="H411" s="1426"/>
      <c r="I411" s="1450"/>
      <c r="J411" s="1450"/>
      <c r="K411" s="1452"/>
      <c r="L411" s="1430"/>
      <c r="M411" s="1451"/>
      <c r="N411" s="1542"/>
      <c r="O411" s="1452"/>
      <c r="P411" s="1451"/>
      <c r="Q411" s="1426"/>
      <c r="R411" s="1451"/>
      <c r="S411" s="1451"/>
      <c r="T411" s="1451"/>
      <c r="U411" s="1451"/>
      <c r="V411" s="1426"/>
      <c r="W411" s="1421"/>
      <c r="X411" s="1509"/>
      <c r="Y411" s="1501"/>
      <c r="Z411" s="1501"/>
      <c r="AA411" s="1501"/>
      <c r="AB411" s="1501"/>
      <c r="AC411" s="1501"/>
      <c r="AD411" s="1501"/>
      <c r="AE411" s="1501"/>
    </row>
    <row r="412" spans="1:31" ht="15">
      <c r="A412" s="1446"/>
      <c r="B412" s="1517"/>
      <c r="C412" s="1447"/>
      <c r="D412" s="1448"/>
      <c r="E412" s="1449"/>
      <c r="F412" s="1421"/>
      <c r="G412" s="1523"/>
      <c r="H412" s="1426"/>
      <c r="I412" s="1450"/>
      <c r="J412" s="1450"/>
      <c r="K412" s="1452"/>
      <c r="L412" s="1430"/>
      <c r="M412" s="1451"/>
      <c r="N412" s="1542"/>
      <c r="O412" s="1452"/>
      <c r="P412" s="1451"/>
      <c r="Q412" s="1426"/>
      <c r="R412" s="1451"/>
      <c r="S412" s="1451"/>
      <c r="T412" s="1451"/>
      <c r="U412" s="1451"/>
      <c r="V412" s="1426"/>
      <c r="W412" s="1421"/>
      <c r="X412" s="1509"/>
      <c r="Y412" s="1501"/>
      <c r="Z412" s="1501"/>
      <c r="AA412" s="1501"/>
      <c r="AB412" s="1501"/>
      <c r="AC412" s="1501"/>
      <c r="AD412" s="1501"/>
      <c r="AE412" s="1501"/>
    </row>
    <row r="413" spans="1:31" ht="15">
      <c r="A413" s="1446"/>
      <c r="B413" s="1517"/>
      <c r="C413" s="1447"/>
      <c r="D413" s="1448"/>
      <c r="E413" s="1449"/>
      <c r="F413" s="1421"/>
      <c r="G413" s="1523"/>
      <c r="H413" s="1426"/>
      <c r="I413" s="1450"/>
      <c r="J413" s="1450"/>
      <c r="K413" s="1452"/>
      <c r="L413" s="1430"/>
      <c r="M413" s="1451"/>
      <c r="N413" s="1542"/>
      <c r="O413" s="1452"/>
      <c r="P413" s="1451"/>
      <c r="Q413" s="1426"/>
      <c r="R413" s="1451"/>
      <c r="S413" s="1451"/>
      <c r="T413" s="1451"/>
      <c r="U413" s="1451"/>
      <c r="V413" s="1426"/>
      <c r="W413" s="1421"/>
      <c r="X413" s="1509"/>
      <c r="Y413" s="1501"/>
      <c r="Z413" s="1501"/>
      <c r="AA413" s="1501"/>
      <c r="AB413" s="1501"/>
      <c r="AC413" s="1501"/>
      <c r="AD413" s="1501"/>
      <c r="AE413" s="1501"/>
    </row>
    <row r="414" spans="1:31" ht="15">
      <c r="A414" s="1446"/>
      <c r="B414" s="1517"/>
      <c r="C414" s="1447"/>
      <c r="D414" s="1448"/>
      <c r="E414" s="1449"/>
      <c r="F414" s="1421"/>
      <c r="G414" s="1523"/>
      <c r="H414" s="1426"/>
      <c r="I414" s="1450"/>
      <c r="J414" s="1450"/>
      <c r="K414" s="1452"/>
      <c r="L414" s="1430"/>
      <c r="M414" s="1451"/>
      <c r="N414" s="1542"/>
      <c r="O414" s="1452"/>
      <c r="P414" s="1451"/>
      <c r="Q414" s="1426"/>
      <c r="R414" s="1451"/>
      <c r="S414" s="1451"/>
      <c r="T414" s="1451"/>
      <c r="U414" s="1451"/>
      <c r="V414" s="1426"/>
      <c r="W414" s="1421"/>
      <c r="X414" s="1509"/>
      <c r="Y414" s="1501"/>
      <c r="Z414" s="1501"/>
      <c r="AA414" s="1501"/>
      <c r="AB414" s="1501"/>
      <c r="AC414" s="1501"/>
      <c r="AD414" s="1501"/>
      <c r="AE414" s="1501"/>
    </row>
    <row r="415" spans="1:31" ht="15">
      <c r="A415" s="1446"/>
      <c r="B415" s="1517"/>
      <c r="C415" s="1447"/>
      <c r="D415" s="1448"/>
      <c r="E415" s="1449"/>
      <c r="F415" s="1421"/>
      <c r="G415" s="1523"/>
      <c r="H415" s="1426"/>
      <c r="I415" s="1450"/>
      <c r="J415" s="1450"/>
      <c r="K415" s="1452"/>
      <c r="L415" s="1430"/>
      <c r="M415" s="1451"/>
      <c r="N415" s="1542"/>
      <c r="O415" s="1452"/>
      <c r="P415" s="1451"/>
      <c r="Q415" s="1426"/>
      <c r="R415" s="1451"/>
      <c r="S415" s="1451"/>
      <c r="T415" s="1451"/>
      <c r="U415" s="1451"/>
      <c r="V415" s="1426"/>
      <c r="W415" s="1421"/>
      <c r="X415" s="1509"/>
      <c r="Y415" s="1501"/>
      <c r="Z415" s="1501"/>
      <c r="AA415" s="1501"/>
      <c r="AB415" s="1501"/>
      <c r="AC415" s="1501"/>
      <c r="AD415" s="1501"/>
      <c r="AE415" s="1501"/>
    </row>
    <row r="416" spans="1:31" ht="15">
      <c r="A416" s="1446"/>
      <c r="B416" s="1517"/>
      <c r="C416" s="1447"/>
      <c r="D416" s="1448"/>
      <c r="E416" s="1449"/>
      <c r="F416" s="1421"/>
      <c r="G416" s="1523"/>
      <c r="H416" s="1426"/>
      <c r="I416" s="1450"/>
      <c r="J416" s="1450"/>
      <c r="K416" s="1452"/>
      <c r="L416" s="1430"/>
      <c r="M416" s="1451"/>
      <c r="N416" s="1542"/>
      <c r="O416" s="1452"/>
      <c r="P416" s="1451"/>
      <c r="Q416" s="1426"/>
      <c r="R416" s="1451"/>
      <c r="S416" s="1451"/>
      <c r="T416" s="1451"/>
      <c r="U416" s="1451"/>
      <c r="V416" s="1426"/>
      <c r="W416" s="1421"/>
      <c r="X416" s="1509"/>
      <c r="Y416" s="1501"/>
      <c r="Z416" s="1501"/>
      <c r="AA416" s="1501"/>
      <c r="AB416" s="1501"/>
      <c r="AC416" s="1501"/>
      <c r="AD416" s="1501"/>
      <c r="AE416" s="1501"/>
    </row>
    <row r="417" spans="1:31" ht="15">
      <c r="A417" s="1446"/>
      <c r="B417" s="1517"/>
      <c r="C417" s="1447"/>
      <c r="D417" s="1448"/>
      <c r="E417" s="1449"/>
      <c r="F417" s="1421"/>
      <c r="G417" s="1523"/>
      <c r="H417" s="1426"/>
      <c r="I417" s="1450"/>
      <c r="J417" s="1450"/>
      <c r="K417" s="1452"/>
      <c r="L417" s="1430"/>
      <c r="M417" s="1451"/>
      <c r="N417" s="1542"/>
      <c r="O417" s="1452"/>
      <c r="P417" s="1451"/>
      <c r="Q417" s="1426"/>
      <c r="R417" s="1451"/>
      <c r="S417" s="1451"/>
      <c r="T417" s="1451"/>
      <c r="U417" s="1451"/>
      <c r="V417" s="1426"/>
      <c r="W417" s="1421"/>
      <c r="X417" s="1509"/>
      <c r="Y417" s="1501"/>
      <c r="Z417" s="1501"/>
      <c r="AA417" s="1501"/>
      <c r="AB417" s="1501"/>
      <c r="AC417" s="1501"/>
      <c r="AD417" s="1501"/>
      <c r="AE417" s="1501"/>
    </row>
    <row r="418" spans="1:31" ht="15">
      <c r="A418" s="1446"/>
      <c r="B418" s="1517"/>
      <c r="C418" s="1447"/>
      <c r="D418" s="1448"/>
      <c r="E418" s="1449"/>
      <c r="F418" s="1421"/>
      <c r="G418" s="1523"/>
      <c r="H418" s="1426"/>
      <c r="I418" s="1450"/>
      <c r="J418" s="1450"/>
      <c r="K418" s="1452"/>
      <c r="L418" s="1430"/>
      <c r="M418" s="1451"/>
      <c r="N418" s="1542"/>
      <c r="O418" s="1452"/>
      <c r="P418" s="1451"/>
      <c r="Q418" s="1426"/>
      <c r="R418" s="1451"/>
      <c r="S418" s="1451"/>
      <c r="T418" s="1451"/>
      <c r="U418" s="1451"/>
      <c r="V418" s="1426"/>
      <c r="W418" s="1421"/>
      <c r="X418" s="1509"/>
      <c r="Y418" s="1501"/>
      <c r="Z418" s="1501"/>
      <c r="AA418" s="1501"/>
      <c r="AB418" s="1501"/>
      <c r="AC418" s="1501"/>
      <c r="AD418" s="1501"/>
      <c r="AE418" s="1501"/>
    </row>
    <row r="419" spans="1:31" ht="15">
      <c r="A419" s="1446"/>
      <c r="B419" s="1517"/>
      <c r="C419" s="1447"/>
      <c r="D419" s="1448"/>
      <c r="E419" s="1449"/>
      <c r="F419" s="1421"/>
      <c r="G419" s="1523"/>
      <c r="H419" s="1426"/>
      <c r="I419" s="1450"/>
      <c r="J419" s="1450"/>
      <c r="K419" s="1452"/>
      <c r="L419" s="1430"/>
      <c r="M419" s="1451"/>
      <c r="N419" s="1542"/>
      <c r="O419" s="1452"/>
      <c r="P419" s="1451"/>
      <c r="Q419" s="1426"/>
      <c r="R419" s="1451"/>
      <c r="S419" s="1451"/>
      <c r="T419" s="1451"/>
      <c r="U419" s="1451"/>
      <c r="V419" s="1426"/>
      <c r="W419" s="1421"/>
      <c r="X419" s="1509"/>
      <c r="Y419" s="1501"/>
      <c r="Z419" s="1501"/>
      <c r="AA419" s="1501"/>
      <c r="AB419" s="1501"/>
      <c r="AC419" s="1501"/>
      <c r="AD419" s="1501"/>
      <c r="AE419" s="1501"/>
    </row>
    <row r="420" spans="1:31" ht="15">
      <c r="A420" s="1446"/>
      <c r="B420" s="1517"/>
      <c r="C420" s="1447"/>
      <c r="D420" s="1448"/>
      <c r="E420" s="1449"/>
      <c r="F420" s="1421"/>
      <c r="G420" s="1523"/>
      <c r="H420" s="1426"/>
      <c r="I420" s="1450"/>
      <c r="J420" s="1450"/>
      <c r="K420" s="1452"/>
      <c r="L420" s="1430"/>
      <c r="M420" s="1451"/>
      <c r="N420" s="1542"/>
      <c r="O420" s="1452"/>
      <c r="P420" s="1451"/>
      <c r="Q420" s="1426"/>
      <c r="R420" s="1451"/>
      <c r="S420" s="1451"/>
      <c r="T420" s="1451"/>
      <c r="U420" s="1451"/>
      <c r="V420" s="1426"/>
      <c r="W420" s="1421"/>
      <c r="X420" s="1509"/>
      <c r="Y420" s="1501"/>
      <c r="Z420" s="1501"/>
      <c r="AA420" s="1501"/>
      <c r="AB420" s="1501"/>
      <c r="AC420" s="1501"/>
      <c r="AD420" s="1501"/>
      <c r="AE420" s="1501"/>
    </row>
    <row r="421" spans="1:31" ht="15">
      <c r="A421" s="1446"/>
      <c r="B421" s="1517"/>
      <c r="C421" s="1447"/>
      <c r="D421" s="1448"/>
      <c r="E421" s="1449"/>
      <c r="F421" s="1421"/>
      <c r="G421" s="1523"/>
      <c r="H421" s="1426"/>
      <c r="I421" s="1450"/>
      <c r="J421" s="1450"/>
      <c r="K421" s="1452"/>
      <c r="L421" s="1430"/>
      <c r="M421" s="1451"/>
      <c r="N421" s="1542"/>
      <c r="O421" s="1452"/>
      <c r="P421" s="1451"/>
      <c r="Q421" s="1426"/>
      <c r="R421" s="1451"/>
      <c r="S421" s="1451"/>
      <c r="T421" s="1451"/>
      <c r="U421" s="1451"/>
      <c r="V421" s="1426"/>
      <c r="W421" s="1421"/>
      <c r="X421" s="1509"/>
      <c r="Y421" s="1501"/>
      <c r="Z421" s="1501"/>
      <c r="AA421" s="1501"/>
      <c r="AB421" s="1501"/>
      <c r="AC421" s="1501"/>
      <c r="AD421" s="1501"/>
      <c r="AE421" s="1501"/>
    </row>
    <row r="422" spans="1:31" ht="15">
      <c r="A422" s="1446"/>
      <c r="B422" s="1517"/>
      <c r="C422" s="1447"/>
      <c r="D422" s="1448"/>
      <c r="E422" s="1449"/>
      <c r="F422" s="1421"/>
      <c r="G422" s="1523"/>
      <c r="H422" s="1426"/>
      <c r="I422" s="1450"/>
      <c r="J422" s="1450"/>
      <c r="K422" s="1452"/>
      <c r="L422" s="1430"/>
      <c r="M422" s="1451"/>
      <c r="N422" s="1542"/>
      <c r="O422" s="1452"/>
      <c r="P422" s="1451"/>
      <c r="Q422" s="1426"/>
      <c r="R422" s="1451"/>
      <c r="S422" s="1451"/>
      <c r="T422" s="1451"/>
      <c r="U422" s="1451"/>
      <c r="V422" s="1426"/>
      <c r="W422" s="1421"/>
      <c r="X422" s="1509"/>
      <c r="Y422" s="1501"/>
      <c r="Z422" s="1501"/>
      <c r="AA422" s="1501"/>
      <c r="AB422" s="1501"/>
      <c r="AC422" s="1501"/>
      <c r="AD422" s="1501"/>
      <c r="AE422" s="1501"/>
    </row>
    <row r="423" spans="1:31" ht="15">
      <c r="A423" s="1446"/>
      <c r="B423" s="1517"/>
      <c r="C423" s="1447"/>
      <c r="D423" s="1448"/>
      <c r="E423" s="1449"/>
      <c r="F423" s="1421"/>
      <c r="G423" s="1523"/>
      <c r="H423" s="1426"/>
      <c r="I423" s="1450"/>
      <c r="J423" s="1450"/>
      <c r="K423" s="1452"/>
      <c r="L423" s="1430"/>
      <c r="M423" s="1451"/>
      <c r="N423" s="1542"/>
      <c r="O423" s="1452"/>
      <c r="P423" s="1451"/>
      <c r="Q423" s="1426"/>
      <c r="R423" s="1451"/>
      <c r="S423" s="1451"/>
      <c r="T423" s="1451"/>
      <c r="U423" s="1451"/>
      <c r="V423" s="1426"/>
      <c r="W423" s="1421"/>
      <c r="X423" s="1509"/>
      <c r="Y423" s="1501"/>
      <c r="Z423" s="1501"/>
      <c r="AA423" s="1501"/>
      <c r="AB423" s="1501"/>
      <c r="AC423" s="1501"/>
      <c r="AD423" s="1501"/>
      <c r="AE423" s="1501"/>
    </row>
    <row r="424" spans="1:31" ht="15">
      <c r="A424" s="1446"/>
      <c r="B424" s="1517"/>
      <c r="C424" s="1447"/>
      <c r="D424" s="1448"/>
      <c r="E424" s="1449"/>
      <c r="F424" s="1421"/>
      <c r="G424" s="1523"/>
      <c r="H424" s="1426"/>
      <c r="I424" s="1450"/>
      <c r="J424" s="1450"/>
      <c r="K424" s="1452"/>
      <c r="L424" s="1430"/>
      <c r="M424" s="1451"/>
      <c r="N424" s="1542"/>
      <c r="O424" s="1452"/>
      <c r="P424" s="1451"/>
      <c r="Q424" s="1426"/>
      <c r="R424" s="1451"/>
      <c r="S424" s="1451"/>
      <c r="T424" s="1451"/>
      <c r="U424" s="1451"/>
      <c r="V424" s="1426"/>
      <c r="W424" s="1421"/>
      <c r="X424" s="1509"/>
      <c r="Y424" s="1501"/>
      <c r="Z424" s="1501"/>
      <c r="AA424" s="1501"/>
      <c r="AB424" s="1501"/>
      <c r="AC424" s="1501"/>
      <c r="AD424" s="1501"/>
      <c r="AE424" s="1501"/>
    </row>
    <row r="425" spans="1:31" ht="15">
      <c r="A425" s="1446"/>
      <c r="B425" s="1517"/>
      <c r="C425" s="1447"/>
      <c r="D425" s="1448"/>
      <c r="E425" s="1449"/>
      <c r="F425" s="1421"/>
      <c r="G425" s="1523"/>
      <c r="H425" s="1426"/>
      <c r="I425" s="1450"/>
      <c r="J425" s="1450"/>
      <c r="K425" s="1452"/>
      <c r="L425" s="1430"/>
      <c r="M425" s="1451"/>
      <c r="N425" s="1542"/>
      <c r="O425" s="1452"/>
      <c r="P425" s="1451"/>
      <c r="Q425" s="1426"/>
      <c r="R425" s="1451"/>
      <c r="S425" s="1451"/>
      <c r="T425" s="1451"/>
      <c r="U425" s="1451"/>
      <c r="V425" s="1426"/>
      <c r="W425" s="1421"/>
      <c r="X425" s="1509"/>
      <c r="Y425" s="1501"/>
      <c r="Z425" s="1501"/>
      <c r="AA425" s="1501"/>
      <c r="AB425" s="1501"/>
      <c r="AC425" s="1501"/>
      <c r="AD425" s="1501"/>
      <c r="AE425" s="1501"/>
    </row>
    <row r="426" spans="1:31" ht="15">
      <c r="A426" s="1446"/>
      <c r="B426" s="1517"/>
      <c r="C426" s="1447"/>
      <c r="D426" s="1448"/>
      <c r="E426" s="1449"/>
      <c r="F426" s="1421"/>
      <c r="G426" s="1523"/>
      <c r="H426" s="1426"/>
      <c r="I426" s="1450"/>
      <c r="J426" s="1450"/>
      <c r="K426" s="1452"/>
      <c r="L426" s="1430"/>
      <c r="M426" s="1451"/>
      <c r="N426" s="1542"/>
      <c r="O426" s="1452"/>
      <c r="P426" s="1451"/>
      <c r="Q426" s="1426"/>
      <c r="R426" s="1451"/>
      <c r="S426" s="1451"/>
      <c r="T426" s="1451"/>
      <c r="U426" s="1451"/>
      <c r="V426" s="1426"/>
      <c r="W426" s="1421"/>
      <c r="X426" s="1509"/>
      <c r="Y426" s="1501"/>
      <c r="Z426" s="1501"/>
      <c r="AA426" s="1501"/>
      <c r="AB426" s="1501"/>
      <c r="AC426" s="1501"/>
      <c r="AD426" s="1501"/>
      <c r="AE426" s="1501"/>
    </row>
    <row r="427" spans="1:31" ht="15">
      <c r="A427" s="1446"/>
      <c r="B427" s="1517"/>
      <c r="C427" s="1447"/>
      <c r="D427" s="1448"/>
      <c r="E427" s="1449"/>
      <c r="F427" s="1421"/>
      <c r="G427" s="1523"/>
      <c r="H427" s="1426"/>
      <c r="I427" s="1450"/>
      <c r="J427" s="1450"/>
      <c r="K427" s="1452"/>
      <c r="L427" s="1430"/>
      <c r="M427" s="1451"/>
      <c r="N427" s="1542"/>
      <c r="O427" s="1452"/>
      <c r="P427" s="1451"/>
      <c r="Q427" s="1426"/>
      <c r="R427" s="1451"/>
      <c r="S427" s="1451"/>
      <c r="T427" s="1451"/>
      <c r="U427" s="1451"/>
      <c r="V427" s="1426"/>
      <c r="W427" s="1421"/>
      <c r="X427" s="1509"/>
      <c r="Y427" s="1501"/>
      <c r="Z427" s="1501"/>
      <c r="AA427" s="1501"/>
      <c r="AB427" s="1501"/>
      <c r="AC427" s="1501"/>
      <c r="AD427" s="1501"/>
      <c r="AE427" s="1501"/>
    </row>
    <row r="428" spans="1:31" ht="15">
      <c r="A428" s="1446"/>
      <c r="B428" s="1517"/>
      <c r="C428" s="1447"/>
      <c r="D428" s="1448"/>
      <c r="E428" s="1449"/>
      <c r="F428" s="1421"/>
      <c r="G428" s="1523"/>
      <c r="H428" s="1426"/>
      <c r="I428" s="1450"/>
      <c r="J428" s="1450"/>
      <c r="K428" s="1452"/>
      <c r="L428" s="1430"/>
      <c r="M428" s="1451"/>
      <c r="N428" s="1542"/>
      <c r="O428" s="1452"/>
      <c r="P428" s="1451"/>
      <c r="Q428" s="1426"/>
      <c r="R428" s="1451"/>
      <c r="S428" s="1451"/>
      <c r="T428" s="1451"/>
      <c r="U428" s="1451"/>
      <c r="V428" s="1426"/>
      <c r="W428" s="1421"/>
      <c r="X428" s="1509"/>
      <c r="Y428" s="1501"/>
      <c r="Z428" s="1501"/>
      <c r="AA428" s="1501"/>
      <c r="AB428" s="1501"/>
      <c r="AC428" s="1501"/>
      <c r="AD428" s="1501"/>
      <c r="AE428" s="1501"/>
    </row>
    <row r="429" spans="1:31" ht="15">
      <c r="A429" s="1446"/>
      <c r="B429" s="1517"/>
      <c r="C429" s="1447"/>
      <c r="D429" s="1448"/>
      <c r="E429" s="1449"/>
      <c r="F429" s="1421"/>
      <c r="G429" s="1523"/>
      <c r="H429" s="1426"/>
      <c r="I429" s="1450"/>
      <c r="J429" s="1450"/>
      <c r="K429" s="1452"/>
      <c r="L429" s="1430"/>
      <c r="M429" s="1451"/>
      <c r="N429" s="1542"/>
      <c r="O429" s="1452"/>
      <c r="P429" s="1451"/>
      <c r="Q429" s="1426"/>
      <c r="R429" s="1451"/>
      <c r="S429" s="1451"/>
      <c r="T429" s="1451"/>
      <c r="U429" s="1451"/>
      <c r="V429" s="1426"/>
      <c r="W429" s="1421"/>
      <c r="X429" s="1509"/>
      <c r="Y429" s="1501"/>
      <c r="Z429" s="1501"/>
      <c r="AA429" s="1501"/>
      <c r="AB429" s="1501"/>
      <c r="AC429" s="1501"/>
      <c r="AD429" s="1501"/>
      <c r="AE429" s="1501"/>
    </row>
    <row r="430" spans="1:31" ht="15">
      <c r="A430" s="1446"/>
      <c r="B430" s="1517"/>
      <c r="C430" s="1447"/>
      <c r="D430" s="1448"/>
      <c r="E430" s="1449"/>
      <c r="F430" s="1421"/>
      <c r="G430" s="1523"/>
      <c r="H430" s="1426"/>
      <c r="I430" s="1450"/>
      <c r="J430" s="1450"/>
      <c r="K430" s="1452"/>
      <c r="L430" s="1430"/>
      <c r="M430" s="1451"/>
      <c r="N430" s="1542"/>
      <c r="O430" s="1452"/>
      <c r="P430" s="1451"/>
      <c r="Q430" s="1426"/>
      <c r="R430" s="1451"/>
      <c r="S430" s="1451"/>
      <c r="T430" s="1451"/>
      <c r="U430" s="1451"/>
      <c r="V430" s="1426"/>
      <c r="W430" s="1421"/>
      <c r="X430" s="1509"/>
      <c r="Y430" s="1501"/>
      <c r="Z430" s="1501"/>
      <c r="AA430" s="1501"/>
      <c r="AB430" s="1501"/>
      <c r="AC430" s="1501"/>
      <c r="AD430" s="1501"/>
      <c r="AE430" s="1501"/>
    </row>
    <row r="431" spans="1:31" ht="15">
      <c r="A431" s="1446"/>
      <c r="B431" s="1517"/>
      <c r="C431" s="1447"/>
      <c r="D431" s="1448"/>
      <c r="E431" s="1449"/>
      <c r="F431" s="1421"/>
      <c r="G431" s="1523"/>
      <c r="H431" s="1426"/>
      <c r="I431" s="1450"/>
      <c r="J431" s="1450"/>
      <c r="K431" s="1452"/>
      <c r="L431" s="1430"/>
      <c r="M431" s="1451"/>
      <c r="N431" s="1542"/>
      <c r="O431" s="1452"/>
      <c r="P431" s="1451"/>
      <c r="Q431" s="1426"/>
      <c r="R431" s="1451"/>
      <c r="S431" s="1451"/>
      <c r="T431" s="1451"/>
      <c r="U431" s="1451"/>
      <c r="V431" s="1426"/>
      <c r="W431" s="1421"/>
      <c r="X431" s="1509"/>
      <c r="Y431" s="1501"/>
      <c r="Z431" s="1501"/>
      <c r="AA431" s="1501"/>
      <c r="AB431" s="1501"/>
      <c r="AC431" s="1501"/>
      <c r="AD431" s="1501"/>
      <c r="AE431" s="1501"/>
    </row>
    <row r="432" spans="1:31" ht="15">
      <c r="A432" s="1446"/>
      <c r="B432" s="1517"/>
      <c r="C432" s="1447"/>
      <c r="D432" s="1448"/>
      <c r="E432" s="1449"/>
      <c r="F432" s="1421"/>
      <c r="G432" s="1523"/>
      <c r="H432" s="1426"/>
      <c r="I432" s="1450"/>
      <c r="J432" s="1450"/>
      <c r="K432" s="1452"/>
      <c r="L432" s="1430"/>
      <c r="M432" s="1451"/>
      <c r="N432" s="1542"/>
      <c r="O432" s="1452"/>
      <c r="P432" s="1451"/>
      <c r="Q432" s="1426"/>
      <c r="R432" s="1451"/>
      <c r="S432" s="1451"/>
      <c r="T432" s="1451"/>
      <c r="U432" s="1451"/>
      <c r="V432" s="1426"/>
      <c r="W432" s="1421"/>
      <c r="X432" s="1509"/>
      <c r="Y432" s="1501"/>
      <c r="Z432" s="1501"/>
      <c r="AA432" s="1501"/>
      <c r="AB432" s="1501"/>
      <c r="AC432" s="1501"/>
      <c r="AD432" s="1501"/>
      <c r="AE432" s="1501"/>
    </row>
    <row r="433" spans="1:31" ht="15">
      <c r="A433" s="1446"/>
      <c r="B433" s="1517"/>
      <c r="C433" s="1447"/>
      <c r="D433" s="1448"/>
      <c r="E433" s="1449"/>
      <c r="F433" s="1421"/>
      <c r="G433" s="1523"/>
      <c r="H433" s="1426"/>
      <c r="I433" s="1450"/>
      <c r="J433" s="1450"/>
      <c r="K433" s="1452"/>
      <c r="L433" s="1430"/>
      <c r="M433" s="1451"/>
      <c r="N433" s="1542"/>
      <c r="O433" s="1452"/>
      <c r="P433" s="1451"/>
      <c r="Q433" s="1426"/>
      <c r="R433" s="1451"/>
      <c r="S433" s="1451"/>
      <c r="T433" s="1451"/>
      <c r="U433" s="1451"/>
      <c r="V433" s="1426"/>
      <c r="W433" s="1421"/>
      <c r="X433" s="1509"/>
      <c r="Y433" s="1501"/>
      <c r="Z433" s="1501"/>
      <c r="AA433" s="1501"/>
      <c r="AB433" s="1501"/>
      <c r="AC433" s="1501"/>
      <c r="AD433" s="1501"/>
      <c r="AE433" s="1501"/>
    </row>
    <row r="434" spans="1:31" ht="15">
      <c r="A434" s="1446"/>
      <c r="B434" s="1517"/>
      <c r="C434" s="1447"/>
      <c r="D434" s="1448"/>
      <c r="E434" s="1449"/>
      <c r="F434" s="1421"/>
      <c r="G434" s="1523"/>
      <c r="H434" s="1426"/>
      <c r="I434" s="1450"/>
      <c r="J434" s="1450"/>
      <c r="K434" s="1452"/>
      <c r="L434" s="1430"/>
      <c r="M434" s="1451"/>
      <c r="N434" s="1542"/>
      <c r="O434" s="1452"/>
      <c r="P434" s="1451"/>
      <c r="Q434" s="1426"/>
      <c r="R434" s="1451"/>
      <c r="S434" s="1451"/>
      <c r="T434" s="1451"/>
      <c r="U434" s="1451"/>
      <c r="V434" s="1426"/>
      <c r="W434" s="1421"/>
      <c r="X434" s="1509"/>
      <c r="Y434" s="1501"/>
      <c r="Z434" s="1501"/>
      <c r="AA434" s="1501"/>
      <c r="AB434" s="1501"/>
      <c r="AC434" s="1501"/>
      <c r="AD434" s="1501"/>
      <c r="AE434" s="1501"/>
    </row>
    <row r="435" spans="1:31" ht="15">
      <c r="A435" s="1446"/>
      <c r="B435" s="1517"/>
      <c r="C435" s="1447"/>
      <c r="D435" s="1448"/>
      <c r="E435" s="1449"/>
      <c r="F435" s="1421"/>
      <c r="G435" s="1523"/>
      <c r="H435" s="1426"/>
      <c r="I435" s="1450"/>
      <c r="J435" s="1450"/>
      <c r="K435" s="1452"/>
      <c r="L435" s="1430"/>
      <c r="M435" s="1451"/>
      <c r="N435" s="1542"/>
      <c r="O435" s="1452"/>
      <c r="P435" s="1451"/>
      <c r="Q435" s="1426"/>
      <c r="R435" s="1451"/>
      <c r="S435" s="1451"/>
      <c r="T435" s="1451"/>
      <c r="U435" s="1451"/>
      <c r="V435" s="1426"/>
      <c r="W435" s="1421"/>
      <c r="X435" s="1509"/>
      <c r="Y435" s="1501"/>
      <c r="Z435" s="1501"/>
      <c r="AA435" s="1501"/>
      <c r="AB435" s="1501"/>
      <c r="AC435" s="1501"/>
      <c r="AD435" s="1501"/>
      <c r="AE435" s="1501"/>
    </row>
    <row r="436" spans="1:31" ht="15">
      <c r="A436" s="1446"/>
      <c r="B436" s="1517"/>
      <c r="C436" s="1447"/>
      <c r="D436" s="1448"/>
      <c r="E436" s="1449"/>
      <c r="F436" s="1421"/>
      <c r="G436" s="1523"/>
      <c r="H436" s="1426"/>
      <c r="I436" s="1450"/>
      <c r="J436" s="1450"/>
      <c r="K436" s="1452"/>
      <c r="L436" s="1430"/>
      <c r="M436" s="1451"/>
      <c r="N436" s="1542"/>
      <c r="O436" s="1452"/>
      <c r="P436" s="1451"/>
      <c r="Q436" s="1426"/>
      <c r="R436" s="1451"/>
      <c r="S436" s="1451"/>
      <c r="T436" s="1451"/>
      <c r="U436" s="1451"/>
      <c r="V436" s="1426"/>
      <c r="W436" s="1421"/>
      <c r="X436" s="1509"/>
      <c r="Y436" s="1501"/>
      <c r="Z436" s="1501"/>
      <c r="AA436" s="1501"/>
      <c r="AB436" s="1501"/>
      <c r="AC436" s="1501"/>
      <c r="AD436" s="1501"/>
      <c r="AE436" s="1501"/>
    </row>
    <row r="437" spans="1:31" ht="15">
      <c r="A437" s="1446"/>
      <c r="B437" s="1517"/>
      <c r="C437" s="1447"/>
      <c r="D437" s="1448"/>
      <c r="E437" s="1449"/>
      <c r="F437" s="1421"/>
      <c r="G437" s="1523"/>
      <c r="H437" s="1426"/>
      <c r="I437" s="1450"/>
      <c r="J437" s="1450"/>
      <c r="K437" s="1452"/>
      <c r="L437" s="1430"/>
      <c r="M437" s="1451"/>
      <c r="N437" s="1542"/>
      <c r="O437" s="1452"/>
      <c r="P437" s="1451"/>
      <c r="Q437" s="1426"/>
      <c r="R437" s="1451"/>
      <c r="S437" s="1451"/>
      <c r="T437" s="1451"/>
      <c r="U437" s="1451"/>
      <c r="V437" s="1426"/>
      <c r="W437" s="1421"/>
      <c r="X437" s="1509"/>
      <c r="Y437" s="1501"/>
      <c r="Z437" s="1501"/>
      <c r="AA437" s="1501"/>
      <c r="AB437" s="1501"/>
      <c r="AC437" s="1501"/>
      <c r="AD437" s="1501"/>
      <c r="AE437" s="1501"/>
    </row>
    <row r="438" spans="1:31" ht="15">
      <c r="A438" s="1446"/>
      <c r="B438" s="1517"/>
      <c r="C438" s="1447"/>
      <c r="D438" s="1448"/>
      <c r="E438" s="1449"/>
      <c r="F438" s="1421"/>
      <c r="G438" s="1523"/>
      <c r="H438" s="1426"/>
      <c r="I438" s="1450"/>
      <c r="J438" s="1450"/>
      <c r="K438" s="1452"/>
      <c r="L438" s="1430"/>
      <c r="M438" s="1451"/>
      <c r="N438" s="1542"/>
      <c r="O438" s="1452"/>
      <c r="P438" s="1451"/>
      <c r="Q438" s="1426"/>
      <c r="R438" s="1451"/>
      <c r="S438" s="1451"/>
      <c r="T438" s="1451"/>
      <c r="U438" s="1451"/>
      <c r="V438" s="1426"/>
      <c r="W438" s="1421"/>
      <c r="X438" s="1509"/>
      <c r="Y438" s="1501"/>
      <c r="Z438" s="1501"/>
      <c r="AA438" s="1501"/>
      <c r="AB438" s="1501"/>
      <c r="AC438" s="1501"/>
      <c r="AD438" s="1501"/>
      <c r="AE438" s="1501"/>
    </row>
    <row r="439" spans="1:31" ht="15">
      <c r="A439" s="1446"/>
      <c r="B439" s="1517"/>
      <c r="C439" s="1447"/>
      <c r="D439" s="1448"/>
      <c r="E439" s="1449"/>
      <c r="F439" s="1421"/>
      <c r="G439" s="1523"/>
      <c r="H439" s="1426"/>
      <c r="I439" s="1450"/>
      <c r="J439" s="1450"/>
      <c r="K439" s="1452"/>
      <c r="L439" s="1430"/>
      <c r="M439" s="1451"/>
      <c r="N439" s="1542"/>
      <c r="O439" s="1452"/>
      <c r="P439" s="1451"/>
      <c r="Q439" s="1426"/>
      <c r="R439" s="1451"/>
      <c r="S439" s="1451"/>
      <c r="T439" s="1451"/>
      <c r="U439" s="1451"/>
      <c r="V439" s="1426"/>
      <c r="W439" s="1421"/>
      <c r="X439" s="1509"/>
      <c r="Y439" s="1501"/>
      <c r="Z439" s="1501"/>
      <c r="AA439" s="1501"/>
      <c r="AB439" s="1501"/>
      <c r="AC439" s="1501"/>
      <c r="AD439" s="1501"/>
      <c r="AE439" s="1501"/>
    </row>
    <row r="440" spans="1:31" ht="15">
      <c r="A440" s="1446"/>
      <c r="B440" s="1517"/>
      <c r="C440" s="1447"/>
      <c r="D440" s="1448"/>
      <c r="E440" s="1449"/>
      <c r="F440" s="1421"/>
      <c r="G440" s="1523"/>
      <c r="H440" s="1426"/>
      <c r="I440" s="1450"/>
      <c r="J440" s="1450"/>
      <c r="K440" s="1452"/>
      <c r="L440" s="1430"/>
      <c r="M440" s="1451"/>
      <c r="N440" s="1542"/>
      <c r="O440" s="1452"/>
      <c r="P440" s="1451"/>
      <c r="Q440" s="1426"/>
      <c r="R440" s="1451"/>
      <c r="S440" s="1451"/>
      <c r="T440" s="1451"/>
      <c r="U440" s="1451"/>
      <c r="V440" s="1426"/>
      <c r="W440" s="1421"/>
      <c r="X440" s="1509"/>
      <c r="Y440" s="1501"/>
      <c r="Z440" s="1501"/>
      <c r="AA440" s="1501"/>
      <c r="AB440" s="1501"/>
      <c r="AC440" s="1501"/>
      <c r="AD440" s="1501"/>
      <c r="AE440" s="1501"/>
    </row>
    <row r="441" spans="1:31" ht="15">
      <c r="A441" s="1446"/>
      <c r="B441" s="1517"/>
      <c r="C441" s="1447"/>
      <c r="D441" s="1448"/>
      <c r="E441" s="1449"/>
      <c r="F441" s="1421"/>
      <c r="G441" s="1523"/>
      <c r="H441" s="1426"/>
      <c r="I441" s="1450"/>
      <c r="J441" s="1450"/>
      <c r="K441" s="1452"/>
      <c r="L441" s="1430"/>
      <c r="M441" s="1451"/>
      <c r="N441" s="1542"/>
      <c r="O441" s="1452"/>
      <c r="P441" s="1451"/>
      <c r="Q441" s="1426"/>
      <c r="R441" s="1451"/>
      <c r="S441" s="1451"/>
      <c r="T441" s="1451"/>
      <c r="U441" s="1451"/>
      <c r="V441" s="1426"/>
      <c r="W441" s="1421"/>
      <c r="X441" s="1509"/>
      <c r="Y441" s="1501"/>
      <c r="Z441" s="1501"/>
      <c r="AA441" s="1501"/>
      <c r="AB441" s="1501"/>
      <c r="AC441" s="1501"/>
      <c r="AD441" s="1501"/>
      <c r="AE441" s="1501"/>
    </row>
    <row r="442" spans="1:31" ht="15">
      <c r="A442" s="1446"/>
      <c r="B442" s="1517"/>
      <c r="C442" s="1447"/>
      <c r="D442" s="1448"/>
      <c r="E442" s="1449"/>
      <c r="F442" s="1421"/>
      <c r="G442" s="1523"/>
      <c r="H442" s="1426"/>
      <c r="I442" s="1450"/>
      <c r="J442" s="1450"/>
      <c r="K442" s="1452"/>
      <c r="L442" s="1430"/>
      <c r="M442" s="1451"/>
      <c r="N442" s="1542"/>
      <c r="O442" s="1452"/>
      <c r="P442" s="1451"/>
      <c r="Q442" s="1426"/>
      <c r="R442" s="1451"/>
      <c r="S442" s="1451"/>
      <c r="T442" s="1451"/>
      <c r="U442" s="1451"/>
      <c r="V442" s="1426"/>
      <c r="W442" s="1421"/>
      <c r="X442" s="1509"/>
      <c r="Y442" s="1501"/>
      <c r="Z442" s="1501"/>
      <c r="AA442" s="1501"/>
      <c r="AB442" s="1501"/>
      <c r="AC442" s="1501"/>
      <c r="AD442" s="1501"/>
      <c r="AE442" s="1501"/>
    </row>
    <row r="443" spans="1:31" ht="15">
      <c r="A443" s="1446"/>
      <c r="B443" s="1517"/>
      <c r="C443" s="1447"/>
      <c r="D443" s="1448"/>
      <c r="E443" s="1449"/>
      <c r="F443" s="1421"/>
      <c r="G443" s="1523"/>
      <c r="H443" s="1426"/>
      <c r="I443" s="1450"/>
      <c r="J443" s="1450"/>
      <c r="K443" s="1452"/>
      <c r="L443" s="1430"/>
      <c r="M443" s="1451"/>
      <c r="N443" s="1542"/>
      <c r="O443" s="1452"/>
      <c r="P443" s="1451"/>
      <c r="Q443" s="1426"/>
      <c r="R443" s="1451"/>
      <c r="S443" s="1451"/>
      <c r="T443" s="1451"/>
      <c r="U443" s="1451"/>
      <c r="V443" s="1426"/>
      <c r="W443" s="1421"/>
      <c r="X443" s="1509"/>
      <c r="Y443" s="1501"/>
      <c r="Z443" s="1501"/>
      <c r="AA443" s="1501"/>
      <c r="AB443" s="1501"/>
      <c r="AC443" s="1501"/>
      <c r="AD443" s="1501"/>
      <c r="AE443" s="1501"/>
    </row>
    <row r="444" spans="1:31" ht="15">
      <c r="A444" s="1446"/>
      <c r="B444" s="1517"/>
      <c r="C444" s="1447"/>
      <c r="D444" s="1448"/>
      <c r="E444" s="1449"/>
      <c r="F444" s="1421"/>
      <c r="G444" s="1523"/>
      <c r="H444" s="1426"/>
      <c r="I444" s="1450"/>
      <c r="J444" s="1450"/>
      <c r="K444" s="1452"/>
      <c r="L444" s="1430"/>
      <c r="M444" s="1451"/>
      <c r="N444" s="1542"/>
      <c r="O444" s="1452"/>
      <c r="P444" s="1451"/>
      <c r="Q444" s="1426"/>
      <c r="R444" s="1451"/>
      <c r="S444" s="1451"/>
      <c r="T444" s="1451"/>
      <c r="U444" s="1451"/>
      <c r="V444" s="1426"/>
      <c r="W444" s="1421"/>
      <c r="X444" s="1509"/>
      <c r="Y444" s="1501"/>
      <c r="Z444" s="1501"/>
      <c r="AA444" s="1501"/>
      <c r="AB444" s="1501"/>
      <c r="AC444" s="1501"/>
      <c r="AD444" s="1501"/>
      <c r="AE444" s="1501"/>
    </row>
    <row r="445" spans="1:31" ht="15">
      <c r="A445" s="1446"/>
      <c r="B445" s="1517"/>
      <c r="C445" s="1447"/>
      <c r="D445" s="1448"/>
      <c r="E445" s="1449"/>
      <c r="F445" s="1421"/>
      <c r="G445" s="1523"/>
      <c r="H445" s="1426"/>
      <c r="I445" s="1450"/>
      <c r="J445" s="1450"/>
      <c r="K445" s="1452"/>
      <c r="L445" s="1430"/>
      <c r="M445" s="1451"/>
      <c r="N445" s="1542"/>
      <c r="O445" s="1452"/>
      <c r="P445" s="1451"/>
      <c r="Q445" s="1426"/>
      <c r="R445" s="1451"/>
      <c r="S445" s="1451"/>
      <c r="T445" s="1451"/>
      <c r="U445" s="1451"/>
      <c r="V445" s="1426"/>
      <c r="W445" s="1421"/>
      <c r="X445" s="1509"/>
      <c r="Y445" s="1501"/>
      <c r="Z445" s="1501"/>
      <c r="AA445" s="1501"/>
      <c r="AB445" s="1501"/>
      <c r="AC445" s="1501"/>
      <c r="AD445" s="1501"/>
      <c r="AE445" s="1501"/>
    </row>
    <row r="446" spans="1:31" ht="15">
      <c r="A446" s="1446"/>
      <c r="B446" s="1517"/>
      <c r="C446" s="1447"/>
      <c r="D446" s="1448"/>
      <c r="E446" s="1449"/>
      <c r="F446" s="1421"/>
      <c r="G446" s="1523"/>
      <c r="H446" s="1426"/>
      <c r="I446" s="1450"/>
      <c r="J446" s="1450"/>
      <c r="K446" s="1452"/>
      <c r="L446" s="1430"/>
      <c r="M446" s="1451"/>
      <c r="N446" s="1542"/>
      <c r="O446" s="1452"/>
      <c r="P446" s="1451"/>
      <c r="Q446" s="1426"/>
      <c r="R446" s="1451"/>
      <c r="S446" s="1451"/>
      <c r="T446" s="1451"/>
      <c r="U446" s="1451"/>
      <c r="V446" s="1426"/>
      <c r="W446" s="1421"/>
      <c r="X446" s="1509"/>
      <c r="Y446" s="1501"/>
      <c r="Z446" s="1501"/>
      <c r="AA446" s="1501"/>
      <c r="AB446" s="1501"/>
      <c r="AC446" s="1501"/>
      <c r="AD446" s="1501"/>
      <c r="AE446" s="1501"/>
    </row>
    <row r="447" spans="1:31" ht="15">
      <c r="A447" s="1446"/>
      <c r="B447" s="1517"/>
      <c r="C447" s="1447"/>
      <c r="D447" s="1448"/>
      <c r="E447" s="1449"/>
      <c r="F447" s="1421"/>
      <c r="G447" s="1523"/>
      <c r="H447" s="1426"/>
      <c r="I447" s="1450"/>
      <c r="J447" s="1450"/>
      <c r="K447" s="1452"/>
      <c r="L447" s="1430"/>
      <c r="M447" s="1451"/>
      <c r="N447" s="1542"/>
      <c r="O447" s="1452"/>
      <c r="P447" s="1451"/>
      <c r="Q447" s="1426"/>
      <c r="R447" s="1451"/>
      <c r="S447" s="1451"/>
      <c r="T447" s="1451"/>
      <c r="U447" s="1451"/>
      <c r="V447" s="1426"/>
      <c r="W447" s="1421"/>
      <c r="X447" s="1509"/>
      <c r="Y447" s="1501"/>
      <c r="Z447" s="1501"/>
      <c r="AA447" s="1501"/>
      <c r="AB447" s="1501"/>
      <c r="AC447" s="1501"/>
      <c r="AD447" s="1501"/>
      <c r="AE447" s="1501"/>
    </row>
    <row r="448" spans="1:31" ht="15">
      <c r="A448" s="1446"/>
      <c r="B448" s="1517"/>
      <c r="C448" s="1447"/>
      <c r="D448" s="1448"/>
      <c r="E448" s="1449"/>
      <c r="F448" s="1421"/>
      <c r="G448" s="1523"/>
      <c r="H448" s="1426"/>
      <c r="I448" s="1450"/>
      <c r="J448" s="1450"/>
      <c r="K448" s="1452"/>
      <c r="L448" s="1430"/>
      <c r="M448" s="1451"/>
      <c r="N448" s="1542"/>
      <c r="O448" s="1452"/>
      <c r="P448" s="1451"/>
      <c r="Q448" s="1426"/>
      <c r="R448" s="1451"/>
      <c r="S448" s="1451"/>
      <c r="T448" s="1451"/>
      <c r="U448" s="1451"/>
      <c r="V448" s="1426"/>
      <c r="W448" s="1421"/>
      <c r="X448" s="1509"/>
      <c r="Y448" s="1501"/>
      <c r="Z448" s="1501"/>
      <c r="AA448" s="1501"/>
      <c r="AB448" s="1501"/>
      <c r="AC448" s="1501"/>
      <c r="AD448" s="1501"/>
      <c r="AE448" s="1501"/>
    </row>
    <row r="449" spans="1:31" ht="15">
      <c r="A449" s="1446"/>
      <c r="B449" s="1517"/>
      <c r="C449" s="1447"/>
      <c r="D449" s="1448"/>
      <c r="E449" s="1449"/>
      <c r="F449" s="1421"/>
      <c r="G449" s="1523"/>
      <c r="H449" s="1426"/>
      <c r="I449" s="1450"/>
      <c r="J449" s="1450"/>
      <c r="K449" s="1452"/>
      <c r="L449" s="1430"/>
      <c r="M449" s="1451"/>
      <c r="N449" s="1542"/>
      <c r="O449" s="1452"/>
      <c r="P449" s="1451"/>
      <c r="Q449" s="1426"/>
      <c r="R449" s="1451"/>
      <c r="S449" s="1451"/>
      <c r="T449" s="1451"/>
      <c r="U449" s="1451"/>
      <c r="V449" s="1426"/>
      <c r="W449" s="1421"/>
      <c r="X449" s="1509"/>
      <c r="Y449" s="1501"/>
      <c r="Z449" s="1501"/>
      <c r="AA449" s="1501"/>
      <c r="AB449" s="1501"/>
      <c r="AC449" s="1501"/>
      <c r="AD449" s="1501"/>
      <c r="AE449" s="1501"/>
    </row>
    <row r="450" spans="1:31" ht="15">
      <c r="A450" s="1446"/>
      <c r="B450" s="1517"/>
      <c r="C450" s="1447"/>
      <c r="D450" s="1448"/>
      <c r="E450" s="1449"/>
      <c r="F450" s="1421"/>
      <c r="G450" s="1523"/>
      <c r="H450" s="1426"/>
      <c r="I450" s="1450"/>
      <c r="J450" s="1450"/>
      <c r="K450" s="1452"/>
      <c r="L450" s="1430"/>
      <c r="M450" s="1451"/>
      <c r="N450" s="1542"/>
      <c r="O450" s="1452"/>
      <c r="P450" s="1451"/>
      <c r="Q450" s="1426"/>
      <c r="R450" s="1451"/>
      <c r="S450" s="1451"/>
      <c r="T450" s="1451"/>
      <c r="U450" s="1451"/>
      <c r="V450" s="1426"/>
      <c r="W450" s="1421"/>
      <c r="X450" s="1509"/>
      <c r="Y450" s="1501"/>
      <c r="Z450" s="1501"/>
      <c r="AA450" s="1501"/>
      <c r="AB450" s="1501"/>
      <c r="AC450" s="1501"/>
      <c r="AD450" s="1501"/>
      <c r="AE450" s="1501"/>
    </row>
    <row r="451" spans="1:31" ht="15">
      <c r="A451" s="1446"/>
      <c r="B451" s="1517"/>
      <c r="C451" s="1447"/>
      <c r="D451" s="1448"/>
      <c r="E451" s="1449"/>
      <c r="F451" s="1421"/>
      <c r="G451" s="1523"/>
      <c r="H451" s="1426"/>
      <c r="I451" s="1450"/>
      <c r="J451" s="1450"/>
      <c r="K451" s="1452"/>
      <c r="L451" s="1430"/>
      <c r="M451" s="1451"/>
      <c r="N451" s="1542"/>
      <c r="O451" s="1452"/>
      <c r="P451" s="1451"/>
      <c r="Q451" s="1426"/>
      <c r="R451" s="1451"/>
      <c r="S451" s="1451"/>
      <c r="T451" s="1451"/>
      <c r="U451" s="1451"/>
      <c r="V451" s="1426"/>
      <c r="W451" s="1421"/>
      <c r="X451" s="1509"/>
      <c r="Y451" s="1501"/>
      <c r="Z451" s="1501"/>
      <c r="AA451" s="1501"/>
      <c r="AB451" s="1501"/>
      <c r="AC451" s="1501"/>
      <c r="AD451" s="1501"/>
      <c r="AE451" s="1501"/>
    </row>
    <row r="452" spans="1:31" ht="15">
      <c r="A452" s="1446"/>
      <c r="B452" s="1517"/>
      <c r="C452" s="1447"/>
      <c r="D452" s="1448"/>
      <c r="E452" s="1449"/>
      <c r="F452" s="1421"/>
      <c r="G452" s="1523"/>
      <c r="H452" s="1426"/>
      <c r="I452" s="1450"/>
      <c r="J452" s="1450"/>
      <c r="K452" s="1452"/>
      <c r="L452" s="1430"/>
      <c r="M452" s="1451"/>
      <c r="N452" s="1542"/>
      <c r="O452" s="1452"/>
      <c r="P452" s="1451"/>
      <c r="Q452" s="1426"/>
      <c r="R452" s="1451"/>
      <c r="S452" s="1451"/>
      <c r="T452" s="1451"/>
      <c r="U452" s="1451"/>
      <c r="V452" s="1426"/>
      <c r="W452" s="1421"/>
      <c r="X452" s="1509"/>
      <c r="Y452" s="1501"/>
      <c r="Z452" s="1501"/>
      <c r="AA452" s="1501"/>
      <c r="AB452" s="1501"/>
      <c r="AC452" s="1501"/>
      <c r="AD452" s="1501"/>
      <c r="AE452" s="1501"/>
    </row>
    <row r="453" spans="1:31" ht="15">
      <c r="A453" s="1446"/>
      <c r="B453" s="1517"/>
      <c r="C453" s="1447"/>
      <c r="D453" s="1448"/>
      <c r="E453" s="1449"/>
      <c r="F453" s="1421"/>
      <c r="G453" s="1523"/>
      <c r="H453" s="1426"/>
      <c r="I453" s="1450"/>
      <c r="J453" s="1450"/>
      <c r="K453" s="1452"/>
      <c r="L453" s="1430"/>
      <c r="M453" s="1451"/>
      <c r="N453" s="1542"/>
      <c r="O453" s="1452"/>
      <c r="P453" s="1451"/>
      <c r="Q453" s="1426"/>
      <c r="R453" s="1451"/>
      <c r="S453" s="1451"/>
      <c r="T453" s="1451"/>
      <c r="U453" s="1451"/>
      <c r="V453" s="1426"/>
      <c r="W453" s="1421"/>
      <c r="X453" s="1509"/>
      <c r="Y453" s="1501"/>
      <c r="Z453" s="1501"/>
      <c r="AA453" s="1501"/>
      <c r="AB453" s="1501"/>
      <c r="AC453" s="1501"/>
      <c r="AD453" s="1501"/>
      <c r="AE453" s="1501"/>
    </row>
    <row r="454" spans="1:31" ht="15">
      <c r="A454" s="1446"/>
      <c r="B454" s="1517"/>
      <c r="C454" s="1447"/>
      <c r="D454" s="1448"/>
      <c r="E454" s="1449"/>
      <c r="F454" s="1421"/>
      <c r="G454" s="1523"/>
      <c r="H454" s="1426"/>
      <c r="I454" s="1450"/>
      <c r="J454" s="1450"/>
      <c r="K454" s="1452"/>
      <c r="L454" s="1430"/>
      <c r="M454" s="1451"/>
      <c r="N454" s="1542"/>
      <c r="O454" s="1452"/>
      <c r="P454" s="1451"/>
      <c r="Q454" s="1426"/>
      <c r="R454" s="1451"/>
      <c r="S454" s="1451"/>
      <c r="T454" s="1451"/>
      <c r="U454" s="1451"/>
      <c r="V454" s="1426"/>
      <c r="W454" s="1421"/>
      <c r="X454" s="1509"/>
      <c r="Y454" s="1501"/>
      <c r="Z454" s="1501"/>
      <c r="AA454" s="1501"/>
      <c r="AB454" s="1501"/>
      <c r="AC454" s="1501"/>
      <c r="AD454" s="1501"/>
      <c r="AE454" s="1501"/>
    </row>
    <row r="455" spans="1:31" ht="15">
      <c r="A455" s="1446"/>
      <c r="B455" s="1517"/>
      <c r="C455" s="1447"/>
      <c r="D455" s="1448"/>
      <c r="E455" s="1449"/>
      <c r="F455" s="1421"/>
      <c r="G455" s="1523"/>
      <c r="H455" s="1426"/>
      <c r="I455" s="1450"/>
      <c r="J455" s="1450"/>
      <c r="K455" s="1452"/>
      <c r="L455" s="1430"/>
      <c r="M455" s="1451"/>
      <c r="N455" s="1542"/>
      <c r="O455" s="1452"/>
      <c r="P455" s="1451"/>
      <c r="Q455" s="1426"/>
      <c r="R455" s="1451"/>
      <c r="S455" s="1451"/>
      <c r="T455" s="1451"/>
      <c r="U455" s="1451"/>
      <c r="V455" s="1426"/>
      <c r="W455" s="1421"/>
      <c r="X455" s="1509"/>
      <c r="Y455" s="1501"/>
      <c r="Z455" s="1501"/>
      <c r="AA455" s="1501"/>
      <c r="AB455" s="1501"/>
      <c r="AC455" s="1501"/>
      <c r="AD455" s="1501"/>
      <c r="AE455" s="1501"/>
    </row>
    <row r="456" spans="1:31" ht="15">
      <c r="A456" s="1446"/>
      <c r="B456" s="1517"/>
      <c r="C456" s="1447"/>
      <c r="D456" s="1448"/>
      <c r="E456" s="1449"/>
      <c r="F456" s="1421"/>
      <c r="G456" s="1523"/>
      <c r="H456" s="1426"/>
      <c r="I456" s="1450"/>
      <c r="J456" s="1450"/>
      <c r="K456" s="1452"/>
      <c r="L456" s="1430"/>
      <c r="M456" s="1451"/>
      <c r="N456" s="1542"/>
      <c r="O456" s="1452"/>
      <c r="P456" s="1451"/>
      <c r="Q456" s="1426"/>
      <c r="R456" s="1451"/>
      <c r="S456" s="1451"/>
      <c r="T456" s="1451"/>
      <c r="U456" s="1451"/>
      <c r="V456" s="1426"/>
      <c r="W456" s="1421"/>
      <c r="X456" s="1509"/>
      <c r="Y456" s="1501"/>
      <c r="Z456" s="1501"/>
      <c r="AA456" s="1501"/>
      <c r="AB456" s="1501"/>
      <c r="AC456" s="1501"/>
      <c r="AD456" s="1501"/>
      <c r="AE456" s="1501"/>
    </row>
    <row r="457" spans="1:31" ht="15">
      <c r="A457" s="1446"/>
      <c r="B457" s="1517"/>
      <c r="C457" s="1447"/>
      <c r="D457" s="1448"/>
      <c r="E457" s="1449"/>
      <c r="F457" s="1421"/>
      <c r="G457" s="1523"/>
      <c r="H457" s="1426"/>
      <c r="I457" s="1450"/>
      <c r="J457" s="1450"/>
      <c r="K457" s="1452"/>
      <c r="L457" s="1430"/>
      <c r="M457" s="1451"/>
      <c r="N457" s="1542"/>
      <c r="O457" s="1452"/>
      <c r="P457" s="1451"/>
      <c r="Q457" s="1426"/>
      <c r="R457" s="1451"/>
      <c r="S457" s="1451"/>
      <c r="T457" s="1451"/>
      <c r="U457" s="1451"/>
      <c r="V457" s="1426"/>
      <c r="W457" s="1421"/>
      <c r="X457" s="1509"/>
      <c r="Y457" s="1501"/>
      <c r="Z457" s="1501"/>
      <c r="AA457" s="1501"/>
      <c r="AB457" s="1501"/>
      <c r="AC457" s="1501"/>
      <c r="AD457" s="1501"/>
      <c r="AE457" s="1501"/>
    </row>
    <row r="458" spans="1:31" ht="15">
      <c r="A458" s="1446"/>
      <c r="B458" s="1517"/>
      <c r="C458" s="1447"/>
      <c r="D458" s="1448"/>
      <c r="E458" s="1449"/>
      <c r="F458" s="1421"/>
      <c r="G458" s="1523"/>
      <c r="H458" s="1426"/>
      <c r="I458" s="1450"/>
      <c r="J458" s="1450"/>
      <c r="K458" s="1452"/>
      <c r="L458" s="1430"/>
      <c r="M458" s="1451"/>
      <c r="N458" s="1542"/>
      <c r="O458" s="1452"/>
      <c r="P458" s="1451"/>
      <c r="Q458" s="1426"/>
      <c r="R458" s="1451"/>
      <c r="S458" s="1451"/>
      <c r="T458" s="1451"/>
      <c r="U458" s="1451"/>
      <c r="V458" s="1426"/>
      <c r="W458" s="1421"/>
      <c r="X458" s="1509"/>
      <c r="Y458" s="1501"/>
      <c r="Z458" s="1501"/>
      <c r="AA458" s="1501"/>
      <c r="AB458" s="1501"/>
      <c r="AC458" s="1501"/>
      <c r="AD458" s="1501"/>
      <c r="AE458" s="1501"/>
    </row>
    <row r="459" spans="1:31" ht="15">
      <c r="A459" s="1446"/>
      <c r="B459" s="1517"/>
      <c r="C459" s="1447"/>
      <c r="D459" s="1448"/>
      <c r="E459" s="1449"/>
      <c r="F459" s="1421"/>
      <c r="G459" s="1523"/>
      <c r="H459" s="1426"/>
      <c r="I459" s="1450"/>
      <c r="J459" s="1450"/>
      <c r="K459" s="1452"/>
      <c r="L459" s="1430"/>
      <c r="M459" s="1451"/>
      <c r="N459" s="1542"/>
      <c r="O459" s="1452"/>
      <c r="P459" s="1451"/>
      <c r="Q459" s="1426"/>
      <c r="R459" s="1451"/>
      <c r="S459" s="1451"/>
      <c r="T459" s="1451"/>
      <c r="U459" s="1451"/>
      <c r="V459" s="1426"/>
      <c r="W459" s="1421"/>
      <c r="X459" s="1509"/>
      <c r="Y459" s="1501"/>
      <c r="Z459" s="1501"/>
      <c r="AA459" s="1501"/>
      <c r="AB459" s="1501"/>
      <c r="AC459" s="1501"/>
      <c r="AD459" s="1501"/>
      <c r="AE459" s="1501"/>
    </row>
    <row r="460" spans="1:31" ht="15">
      <c r="A460" s="1446"/>
      <c r="B460" s="1517"/>
      <c r="C460" s="1447"/>
      <c r="D460" s="1448"/>
      <c r="E460" s="1449"/>
      <c r="F460" s="1421"/>
      <c r="G460" s="1523"/>
      <c r="H460" s="1426"/>
      <c r="I460" s="1450"/>
      <c r="J460" s="1450"/>
      <c r="K460" s="1452"/>
      <c r="L460" s="1430"/>
      <c r="M460" s="1451"/>
      <c r="N460" s="1542"/>
      <c r="O460" s="1452"/>
      <c r="P460" s="1451"/>
      <c r="Q460" s="1426"/>
      <c r="R460" s="1451"/>
      <c r="S460" s="1451"/>
      <c r="T460" s="1451"/>
      <c r="U460" s="1451"/>
      <c r="V460" s="1426"/>
      <c r="W460" s="1421"/>
      <c r="X460" s="1509"/>
      <c r="Y460" s="1501"/>
      <c r="Z460" s="1501"/>
      <c r="AA460" s="1501"/>
      <c r="AB460" s="1501"/>
      <c r="AC460" s="1501"/>
      <c r="AD460" s="1501"/>
      <c r="AE460" s="1501"/>
    </row>
    <row r="461" spans="1:31" ht="15">
      <c r="A461" s="1446"/>
      <c r="B461" s="1517"/>
      <c r="C461" s="1447"/>
      <c r="D461" s="1448"/>
      <c r="E461" s="1449"/>
      <c r="F461" s="1421"/>
      <c r="G461" s="1523"/>
      <c r="H461" s="1426"/>
      <c r="I461" s="1450"/>
      <c r="J461" s="1450"/>
      <c r="K461" s="1452"/>
      <c r="L461" s="1430"/>
      <c r="M461" s="1451"/>
      <c r="N461" s="1542"/>
      <c r="O461" s="1452"/>
      <c r="P461" s="1451"/>
      <c r="Q461" s="1426"/>
      <c r="R461" s="1451"/>
      <c r="S461" s="1451"/>
      <c r="T461" s="1451"/>
      <c r="U461" s="1451"/>
      <c r="V461" s="1426"/>
      <c r="W461" s="1421"/>
      <c r="X461" s="1509"/>
      <c r="Y461" s="1501"/>
      <c r="Z461" s="1501"/>
      <c r="AA461" s="1501"/>
      <c r="AB461" s="1501"/>
      <c r="AC461" s="1501"/>
      <c r="AD461" s="1501"/>
      <c r="AE461" s="1501"/>
    </row>
    <row r="462" spans="1:31" ht="15">
      <c r="A462" s="1446"/>
      <c r="B462" s="1517"/>
      <c r="C462" s="1447"/>
      <c r="D462" s="1448"/>
      <c r="E462" s="1449"/>
      <c r="F462" s="1421"/>
      <c r="G462" s="1523"/>
      <c r="H462" s="1426"/>
      <c r="I462" s="1450"/>
      <c r="J462" s="1450"/>
      <c r="K462" s="1452"/>
      <c r="L462" s="1430"/>
      <c r="M462" s="1451"/>
      <c r="N462" s="1542"/>
      <c r="O462" s="1452"/>
      <c r="P462" s="1451"/>
      <c r="Q462" s="1426"/>
      <c r="R462" s="1451"/>
      <c r="S462" s="1451"/>
      <c r="T462" s="1451"/>
      <c r="U462" s="1451"/>
      <c r="V462" s="1426"/>
      <c r="W462" s="1421"/>
      <c r="X462" s="1509"/>
      <c r="Y462" s="1501"/>
      <c r="Z462" s="1501"/>
      <c r="AA462" s="1501"/>
      <c r="AB462" s="1501"/>
      <c r="AC462" s="1501"/>
      <c r="AD462" s="1501"/>
      <c r="AE462" s="1501"/>
    </row>
    <row r="463" spans="1:31" ht="15">
      <c r="A463" s="1446"/>
      <c r="B463" s="1517"/>
      <c r="C463" s="1447"/>
      <c r="D463" s="1448"/>
      <c r="E463" s="1449"/>
      <c r="F463" s="1421"/>
      <c r="G463" s="1523"/>
      <c r="H463" s="1426"/>
      <c r="I463" s="1450"/>
      <c r="J463" s="1450"/>
      <c r="K463" s="1452"/>
      <c r="L463" s="1430"/>
      <c r="M463" s="1451"/>
      <c r="N463" s="1542"/>
      <c r="O463" s="1452"/>
      <c r="P463" s="1451"/>
      <c r="Q463" s="1426"/>
      <c r="R463" s="1451"/>
      <c r="S463" s="1451"/>
      <c r="T463" s="1451"/>
      <c r="U463" s="1451"/>
      <c r="V463" s="1426"/>
      <c r="W463" s="1421"/>
      <c r="X463" s="1509"/>
      <c r="Y463" s="1501"/>
      <c r="Z463" s="1501"/>
      <c r="AA463" s="1501"/>
      <c r="AB463" s="1501"/>
      <c r="AC463" s="1501"/>
      <c r="AD463" s="1501"/>
      <c r="AE463" s="1501"/>
    </row>
    <row r="464" spans="1:31" ht="15">
      <c r="A464" s="1446"/>
      <c r="B464" s="1517"/>
      <c r="C464" s="1447"/>
      <c r="D464" s="1448"/>
      <c r="E464" s="1449"/>
      <c r="F464" s="1421"/>
      <c r="G464" s="1523"/>
      <c r="H464" s="1426"/>
      <c r="I464" s="1450"/>
      <c r="J464" s="1450"/>
      <c r="K464" s="1452"/>
      <c r="L464" s="1430"/>
      <c r="M464" s="1451"/>
      <c r="N464" s="1542"/>
      <c r="O464" s="1452"/>
      <c r="P464" s="1451"/>
      <c r="Q464" s="1426"/>
      <c r="R464" s="1451"/>
      <c r="S464" s="1451"/>
      <c r="T464" s="1451"/>
      <c r="U464" s="1451"/>
      <c r="V464" s="1426"/>
      <c r="W464" s="1421"/>
      <c r="X464" s="1509"/>
      <c r="Y464" s="1501"/>
      <c r="Z464" s="1501"/>
      <c r="AA464" s="1501"/>
      <c r="AB464" s="1501"/>
      <c r="AC464" s="1501"/>
      <c r="AD464" s="1501"/>
      <c r="AE464" s="1501"/>
    </row>
    <row r="465" spans="1:31" ht="15">
      <c r="A465" s="1446"/>
      <c r="B465" s="1517"/>
      <c r="C465" s="1447"/>
      <c r="D465" s="1448"/>
      <c r="E465" s="1449"/>
      <c r="F465" s="1421"/>
      <c r="G465" s="1523"/>
      <c r="H465" s="1426"/>
      <c r="I465" s="1450"/>
      <c r="J465" s="1450"/>
      <c r="K465" s="1452"/>
      <c r="L465" s="1430"/>
      <c r="M465" s="1451"/>
      <c r="N465" s="1542"/>
      <c r="O465" s="1452"/>
      <c r="P465" s="1451"/>
      <c r="Q465" s="1426"/>
      <c r="R465" s="1451"/>
      <c r="S465" s="1451"/>
      <c r="T465" s="1451"/>
      <c r="U465" s="1451"/>
      <c r="V465" s="1426"/>
      <c r="W465" s="1421"/>
      <c r="X465" s="1509"/>
      <c r="Y465" s="1501"/>
      <c r="Z465" s="1501"/>
      <c r="AA465" s="1501"/>
      <c r="AB465" s="1501"/>
      <c r="AC465" s="1501"/>
      <c r="AD465" s="1501"/>
      <c r="AE465" s="1501"/>
    </row>
    <row r="466" spans="1:31" ht="15">
      <c r="A466" s="1446"/>
      <c r="B466" s="1517"/>
      <c r="C466" s="1447"/>
      <c r="D466" s="1448"/>
      <c r="E466" s="1449"/>
      <c r="F466" s="1421"/>
      <c r="G466" s="1523"/>
      <c r="H466" s="1426"/>
      <c r="I466" s="1450"/>
      <c r="J466" s="1450"/>
      <c r="K466" s="1452"/>
      <c r="L466" s="1430"/>
      <c r="M466" s="1451"/>
      <c r="N466" s="1542"/>
      <c r="O466" s="1452"/>
      <c r="P466" s="1451"/>
      <c r="Q466" s="1426"/>
      <c r="R466" s="1451"/>
      <c r="S466" s="1451"/>
      <c r="T466" s="1451"/>
      <c r="U466" s="1451"/>
      <c r="V466" s="1426"/>
      <c r="W466" s="1421"/>
      <c r="X466" s="1509"/>
      <c r="Y466" s="1501"/>
      <c r="Z466" s="1501"/>
      <c r="AA466" s="1501"/>
      <c r="AB466" s="1501"/>
      <c r="AC466" s="1501"/>
      <c r="AD466" s="1501"/>
      <c r="AE466" s="1501"/>
    </row>
    <row r="467" spans="1:31" ht="15">
      <c r="A467" s="1446"/>
      <c r="B467" s="1517"/>
      <c r="C467" s="1447"/>
      <c r="D467" s="1448"/>
      <c r="E467" s="1449"/>
      <c r="F467" s="1421"/>
      <c r="G467" s="1523"/>
      <c r="H467" s="1426"/>
      <c r="I467" s="1450"/>
      <c r="J467" s="1450"/>
      <c r="K467" s="1452"/>
      <c r="L467" s="1430"/>
      <c r="M467" s="1451"/>
      <c r="N467" s="1542"/>
      <c r="O467" s="1452"/>
      <c r="P467" s="1451"/>
      <c r="Q467" s="1426"/>
      <c r="R467" s="1451"/>
      <c r="S467" s="1451"/>
      <c r="T467" s="1451"/>
      <c r="U467" s="1451"/>
      <c r="V467" s="1426"/>
      <c r="W467" s="1421"/>
      <c r="X467" s="1509"/>
      <c r="Y467" s="1501"/>
      <c r="Z467" s="1501"/>
      <c r="AA467" s="1501"/>
      <c r="AB467" s="1501"/>
      <c r="AC467" s="1501"/>
      <c r="AD467" s="1501"/>
      <c r="AE467" s="1501"/>
    </row>
    <row r="468" spans="1:31" ht="15">
      <c r="A468" s="1446"/>
      <c r="B468" s="1517"/>
      <c r="C468" s="1447"/>
      <c r="D468" s="1448"/>
      <c r="E468" s="1449"/>
      <c r="F468" s="1421"/>
      <c r="G468" s="1523"/>
      <c r="H468" s="1426"/>
      <c r="I468" s="1450"/>
      <c r="J468" s="1450"/>
      <c r="K468" s="1452"/>
      <c r="L468" s="1430"/>
      <c r="M468" s="1451"/>
      <c r="N468" s="1542"/>
      <c r="O468" s="1452"/>
      <c r="P468" s="1451"/>
      <c r="Q468" s="1426"/>
      <c r="R468" s="1451"/>
      <c r="S468" s="1451"/>
      <c r="T468" s="1451"/>
      <c r="U468" s="1451"/>
      <c r="V468" s="1426"/>
      <c r="W468" s="1421"/>
      <c r="X468" s="1509"/>
      <c r="Y468" s="1501"/>
      <c r="Z468" s="1501"/>
      <c r="AA468" s="1501"/>
      <c r="AB468" s="1501"/>
      <c r="AC468" s="1501"/>
      <c r="AD468" s="1501"/>
      <c r="AE468" s="1501"/>
    </row>
    <row r="469" spans="1:31" ht="15">
      <c r="A469" s="1446"/>
      <c r="B469" s="1517"/>
      <c r="C469" s="1447"/>
      <c r="D469" s="1448"/>
      <c r="E469" s="1449"/>
      <c r="F469" s="1421"/>
      <c r="G469" s="1523"/>
      <c r="H469" s="1426"/>
      <c r="I469" s="1450"/>
      <c r="J469" s="1450"/>
      <c r="K469" s="1452"/>
      <c r="L469" s="1430"/>
      <c r="M469" s="1451"/>
      <c r="N469" s="1542"/>
      <c r="O469" s="1452"/>
      <c r="P469" s="1451"/>
      <c r="Q469" s="1426"/>
      <c r="R469" s="1451"/>
      <c r="S469" s="1451"/>
      <c r="T469" s="1451"/>
      <c r="U469" s="1451"/>
      <c r="V469" s="1426"/>
      <c r="W469" s="1421"/>
      <c r="X469" s="1509"/>
      <c r="Y469" s="1501"/>
      <c r="Z469" s="1501"/>
      <c r="AA469" s="1501"/>
      <c r="AB469" s="1501"/>
      <c r="AC469" s="1501"/>
      <c r="AD469" s="1501"/>
      <c r="AE469" s="1501"/>
    </row>
    <row r="470" spans="1:31" ht="15">
      <c r="A470" s="1446"/>
      <c r="B470" s="1517"/>
      <c r="C470" s="1447"/>
      <c r="D470" s="1448"/>
      <c r="E470" s="1449"/>
      <c r="F470" s="1421"/>
      <c r="G470" s="1523"/>
      <c r="H470" s="1426"/>
      <c r="I470" s="1450"/>
      <c r="J470" s="1450"/>
      <c r="K470" s="1452"/>
      <c r="L470" s="1430"/>
      <c r="M470" s="1451"/>
      <c r="N470" s="1542"/>
      <c r="O470" s="1452"/>
      <c r="P470" s="1451"/>
      <c r="Q470" s="1426"/>
      <c r="R470" s="1451"/>
      <c r="S470" s="1451"/>
      <c r="T470" s="1451"/>
      <c r="U470" s="1451"/>
      <c r="V470" s="1426"/>
      <c r="W470" s="1421"/>
      <c r="X470" s="1509"/>
      <c r="Y470" s="1501"/>
      <c r="Z470" s="1501"/>
      <c r="AA470" s="1501"/>
      <c r="AB470" s="1501"/>
      <c r="AC470" s="1501"/>
      <c r="AD470" s="1501"/>
      <c r="AE470" s="1501"/>
    </row>
    <row r="471" spans="1:31" ht="15">
      <c r="A471" s="1446"/>
      <c r="B471" s="1517"/>
      <c r="C471" s="1447"/>
      <c r="D471" s="1448"/>
      <c r="E471" s="1449"/>
      <c r="F471" s="1421"/>
      <c r="G471" s="1523"/>
      <c r="H471" s="1426"/>
      <c r="I471" s="1450"/>
      <c r="J471" s="1450"/>
      <c r="K471" s="1452"/>
      <c r="L471" s="1430"/>
      <c r="M471" s="1451"/>
      <c r="N471" s="1542"/>
      <c r="O471" s="1452"/>
      <c r="P471" s="1451"/>
      <c r="Q471" s="1426"/>
      <c r="R471" s="1451"/>
      <c r="S471" s="1451"/>
      <c r="T471" s="1451"/>
      <c r="U471" s="1451"/>
      <c r="V471" s="1426"/>
      <c r="W471" s="1421"/>
      <c r="X471" s="1509"/>
      <c r="Y471" s="1501"/>
      <c r="Z471" s="1501"/>
      <c r="AA471" s="1501"/>
      <c r="AB471" s="1501"/>
      <c r="AC471" s="1501"/>
      <c r="AD471" s="1501"/>
      <c r="AE471" s="1501"/>
    </row>
    <row r="472" spans="1:31" ht="15">
      <c r="A472" s="1446"/>
      <c r="B472" s="1517"/>
      <c r="C472" s="1447"/>
      <c r="D472" s="1448"/>
      <c r="E472" s="1449"/>
      <c r="F472" s="1421"/>
      <c r="G472" s="1523"/>
      <c r="H472" s="1426"/>
      <c r="I472" s="1450"/>
      <c r="J472" s="1450"/>
      <c r="K472" s="1452"/>
      <c r="L472" s="1430"/>
      <c r="M472" s="1451"/>
      <c r="N472" s="1542"/>
      <c r="O472" s="1452"/>
      <c r="P472" s="1451"/>
      <c r="Q472" s="1426"/>
      <c r="R472" s="1451"/>
      <c r="S472" s="1451"/>
      <c r="T472" s="1451"/>
      <c r="U472" s="1451"/>
      <c r="V472" s="1426"/>
      <c r="W472" s="1421"/>
      <c r="X472" s="1509"/>
      <c r="Y472" s="1501"/>
      <c r="Z472" s="1501"/>
      <c r="AA472" s="1501"/>
      <c r="AB472" s="1501"/>
      <c r="AC472" s="1501"/>
      <c r="AD472" s="1501"/>
      <c r="AE472" s="1501"/>
    </row>
    <row r="473" spans="1:31" ht="15">
      <c r="A473" s="1446"/>
      <c r="B473" s="1517"/>
      <c r="C473" s="1447"/>
      <c r="D473" s="1448"/>
      <c r="E473" s="1449"/>
      <c r="F473" s="1421"/>
      <c r="G473" s="1523"/>
      <c r="H473" s="1426"/>
      <c r="I473" s="1450"/>
      <c r="J473" s="1450"/>
      <c r="K473" s="1452"/>
      <c r="L473" s="1430"/>
      <c r="M473" s="1451"/>
      <c r="N473" s="1542"/>
      <c r="O473" s="1452"/>
      <c r="P473" s="1451"/>
      <c r="Q473" s="1426"/>
      <c r="R473" s="1451"/>
      <c r="S473" s="1451"/>
      <c r="T473" s="1451"/>
      <c r="U473" s="1451"/>
      <c r="V473" s="1426"/>
      <c r="W473" s="1421"/>
      <c r="X473" s="1509"/>
      <c r="Y473" s="1501"/>
      <c r="Z473" s="1501"/>
      <c r="AA473" s="1501"/>
      <c r="AB473" s="1501"/>
      <c r="AC473" s="1501"/>
      <c r="AD473" s="1501"/>
      <c r="AE473" s="1501"/>
    </row>
    <row r="474" spans="1:31" ht="15">
      <c r="A474" s="1446"/>
      <c r="B474" s="1517"/>
      <c r="C474" s="1447"/>
      <c r="D474" s="1448"/>
      <c r="E474" s="1449"/>
      <c r="F474" s="1421"/>
      <c r="G474" s="1523"/>
      <c r="H474" s="1426"/>
      <c r="I474" s="1450"/>
      <c r="J474" s="1450"/>
      <c r="K474" s="1452"/>
      <c r="L474" s="1430"/>
      <c r="M474" s="1451"/>
      <c r="N474" s="1542"/>
      <c r="O474" s="1452"/>
      <c r="P474" s="1451"/>
      <c r="Q474" s="1426"/>
      <c r="R474" s="1451"/>
      <c r="S474" s="1451"/>
      <c r="T474" s="1451"/>
      <c r="U474" s="1451"/>
      <c r="V474" s="1426"/>
      <c r="W474" s="1421"/>
      <c r="X474" s="1509"/>
      <c r="Y474" s="1501"/>
      <c r="Z474" s="1501"/>
      <c r="AA474" s="1501"/>
      <c r="AB474" s="1501"/>
      <c r="AC474" s="1501"/>
      <c r="AD474" s="1501"/>
      <c r="AE474" s="1501"/>
    </row>
    <row r="475" spans="1:31" ht="15">
      <c r="A475" s="1446"/>
      <c r="B475" s="1517"/>
      <c r="C475" s="1447"/>
      <c r="D475" s="1448"/>
      <c r="E475" s="1449"/>
      <c r="F475" s="1421"/>
      <c r="G475" s="1523"/>
      <c r="H475" s="1426"/>
      <c r="I475" s="1450"/>
      <c r="J475" s="1450"/>
      <c r="K475" s="1452"/>
      <c r="L475" s="1430"/>
      <c r="M475" s="1451"/>
      <c r="N475" s="1542"/>
      <c r="O475" s="1452"/>
      <c r="P475" s="1451"/>
      <c r="Q475" s="1426"/>
      <c r="R475" s="1451"/>
      <c r="S475" s="1451"/>
      <c r="T475" s="1451"/>
      <c r="U475" s="1451"/>
      <c r="V475" s="1426"/>
      <c r="W475" s="1421"/>
      <c r="X475" s="1509"/>
      <c r="Y475" s="1501"/>
      <c r="Z475" s="1501"/>
      <c r="AA475" s="1501"/>
      <c r="AB475" s="1501"/>
      <c r="AC475" s="1501"/>
      <c r="AD475" s="1501"/>
      <c r="AE475" s="1501"/>
    </row>
    <row r="476" spans="1:31" ht="15">
      <c r="A476" s="1446"/>
      <c r="B476" s="1517"/>
      <c r="C476" s="1447"/>
      <c r="D476" s="1448"/>
      <c r="E476" s="1449"/>
      <c r="F476" s="1421"/>
      <c r="G476" s="1523"/>
      <c r="H476" s="1426"/>
      <c r="I476" s="1450"/>
      <c r="J476" s="1450"/>
      <c r="K476" s="1452"/>
      <c r="L476" s="1430"/>
      <c r="M476" s="1451"/>
      <c r="N476" s="1542"/>
      <c r="O476" s="1452"/>
      <c r="P476" s="1451"/>
      <c r="Q476" s="1426"/>
      <c r="R476" s="1451"/>
      <c r="S476" s="1451"/>
      <c r="T476" s="1451"/>
      <c r="U476" s="1451"/>
      <c r="V476" s="1426"/>
      <c r="W476" s="1421"/>
      <c r="X476" s="1509"/>
      <c r="Y476" s="1501"/>
      <c r="Z476" s="1501"/>
      <c r="AA476" s="1501"/>
      <c r="AB476" s="1501"/>
      <c r="AC476" s="1501"/>
      <c r="AD476" s="1501"/>
      <c r="AE476" s="1501"/>
    </row>
    <row r="477" spans="1:31" ht="15">
      <c r="A477" s="1446"/>
      <c r="B477" s="1517"/>
      <c r="C477" s="1447"/>
      <c r="D477" s="1448"/>
      <c r="E477" s="1449"/>
      <c r="F477" s="1421"/>
      <c r="G477" s="1523"/>
      <c r="H477" s="1426"/>
      <c r="I477" s="1450"/>
      <c r="J477" s="1450"/>
      <c r="K477" s="1452"/>
      <c r="L477" s="1430"/>
      <c r="M477" s="1451"/>
      <c r="N477" s="1542"/>
      <c r="O477" s="1452"/>
      <c r="P477" s="1451"/>
      <c r="Q477" s="1426"/>
      <c r="R477" s="1451"/>
      <c r="S477" s="1451"/>
      <c r="T477" s="1451"/>
      <c r="U477" s="1451"/>
      <c r="V477" s="1426"/>
      <c r="W477" s="1421"/>
      <c r="X477" s="1509"/>
      <c r="Y477" s="1501"/>
      <c r="Z477" s="1501"/>
      <c r="AA477" s="1501"/>
      <c r="AB477" s="1501"/>
      <c r="AC477" s="1501"/>
      <c r="AD477" s="1501"/>
      <c r="AE477" s="1501"/>
    </row>
    <row r="478" spans="1:31" ht="15">
      <c r="A478" s="1446"/>
      <c r="B478" s="1517"/>
      <c r="C478" s="1447"/>
      <c r="D478" s="1448"/>
      <c r="E478" s="1449"/>
      <c r="F478" s="1421"/>
      <c r="G478" s="1523"/>
      <c r="H478" s="1426"/>
      <c r="I478" s="1450"/>
      <c r="J478" s="1450"/>
      <c r="K478" s="1452"/>
      <c r="L478" s="1430"/>
      <c r="M478" s="1451"/>
      <c r="N478" s="1542"/>
      <c r="O478" s="1452"/>
      <c r="P478" s="1451"/>
      <c r="Q478" s="1426"/>
      <c r="R478" s="1451"/>
      <c r="S478" s="1451"/>
      <c r="T478" s="1451"/>
      <c r="U478" s="1451"/>
      <c r="V478" s="1426"/>
      <c r="W478" s="1421"/>
      <c r="X478" s="1509"/>
      <c r="Y478" s="1501"/>
      <c r="Z478" s="1501"/>
      <c r="AA478" s="1501"/>
      <c r="AB478" s="1501"/>
      <c r="AC478" s="1501"/>
      <c r="AD478" s="1501"/>
      <c r="AE478" s="1501"/>
    </row>
    <row r="479" spans="1:31" ht="15">
      <c r="A479" s="1446"/>
      <c r="B479" s="1517"/>
      <c r="C479" s="1447"/>
      <c r="D479" s="1448"/>
      <c r="E479" s="1449"/>
      <c r="F479" s="1421"/>
      <c r="G479" s="1523"/>
      <c r="H479" s="1426"/>
      <c r="I479" s="1450"/>
      <c r="J479" s="1450"/>
      <c r="K479" s="1452"/>
      <c r="L479" s="1430"/>
      <c r="M479" s="1451"/>
      <c r="N479" s="1542"/>
      <c r="O479" s="1452"/>
      <c r="P479" s="1451"/>
      <c r="Q479" s="1426"/>
      <c r="R479" s="1451"/>
      <c r="S479" s="1451"/>
      <c r="T479" s="1451"/>
      <c r="U479" s="1451"/>
      <c r="V479" s="1426"/>
      <c r="W479" s="1421"/>
      <c r="X479" s="1509"/>
      <c r="Y479" s="1501"/>
      <c r="Z479" s="1501"/>
      <c r="AA479" s="1501"/>
      <c r="AB479" s="1501"/>
      <c r="AC479" s="1501"/>
      <c r="AD479" s="1501"/>
      <c r="AE479" s="1501"/>
    </row>
    <row r="480" spans="1:31" ht="15">
      <c r="A480" s="1446"/>
      <c r="B480" s="1517"/>
      <c r="C480" s="1447"/>
      <c r="D480" s="1448"/>
      <c r="E480" s="1449"/>
      <c r="F480" s="1421"/>
      <c r="G480" s="1523"/>
      <c r="H480" s="1426"/>
      <c r="I480" s="1450"/>
      <c r="J480" s="1450"/>
      <c r="K480" s="1452"/>
      <c r="L480" s="1430"/>
      <c r="M480" s="1451"/>
      <c r="N480" s="1542"/>
      <c r="O480" s="1452"/>
      <c r="P480" s="1451"/>
      <c r="Q480" s="1426"/>
      <c r="R480" s="1451"/>
      <c r="S480" s="1451"/>
      <c r="T480" s="1451"/>
      <c r="U480" s="1451"/>
      <c r="V480" s="1426"/>
      <c r="W480" s="1421"/>
      <c r="X480" s="1509"/>
      <c r="Y480" s="1501"/>
      <c r="Z480" s="1501"/>
      <c r="AA480" s="1501"/>
      <c r="AB480" s="1501"/>
      <c r="AC480" s="1501"/>
      <c r="AD480" s="1501"/>
      <c r="AE480" s="1501"/>
    </row>
    <row r="481" spans="1:31" ht="15">
      <c r="A481" s="1446"/>
      <c r="B481" s="1517"/>
      <c r="C481" s="1447"/>
      <c r="D481" s="1448"/>
      <c r="E481" s="1449"/>
      <c r="F481" s="1421"/>
      <c r="G481" s="1523"/>
      <c r="H481" s="1426"/>
      <c r="I481" s="1450"/>
      <c r="J481" s="1450"/>
      <c r="K481" s="1452"/>
      <c r="L481" s="1430"/>
      <c r="M481" s="1451"/>
      <c r="N481" s="1542"/>
      <c r="O481" s="1452"/>
      <c r="P481" s="1451"/>
      <c r="Q481" s="1426"/>
      <c r="R481" s="1451"/>
      <c r="S481" s="1451"/>
      <c r="T481" s="1451"/>
      <c r="U481" s="1451"/>
      <c r="V481" s="1426"/>
      <c r="W481" s="1421"/>
      <c r="X481" s="1509"/>
      <c r="Y481" s="1501"/>
      <c r="Z481" s="1501"/>
      <c r="AA481" s="1501"/>
      <c r="AB481" s="1501"/>
      <c r="AC481" s="1501"/>
      <c r="AD481" s="1501"/>
      <c r="AE481" s="1501"/>
    </row>
    <row r="482" spans="1:31" ht="15">
      <c r="A482" s="1446"/>
      <c r="B482" s="1517"/>
      <c r="C482" s="1447"/>
      <c r="D482" s="1448"/>
      <c r="E482" s="1449"/>
      <c r="F482" s="1421"/>
      <c r="G482" s="1523"/>
      <c r="H482" s="1426"/>
      <c r="I482" s="1450"/>
      <c r="J482" s="1450"/>
      <c r="K482" s="1452"/>
      <c r="L482" s="1430"/>
      <c r="M482" s="1451"/>
      <c r="N482" s="1542"/>
      <c r="O482" s="1452"/>
      <c r="P482" s="1451"/>
      <c r="Q482" s="1426"/>
      <c r="R482" s="1451"/>
      <c r="S482" s="1451"/>
      <c r="T482" s="1451"/>
      <c r="U482" s="1451"/>
      <c r="V482" s="1426"/>
      <c r="W482" s="1421"/>
      <c r="X482" s="1509"/>
      <c r="Y482" s="1501"/>
      <c r="Z482" s="1501"/>
      <c r="AA482" s="1501"/>
      <c r="AB482" s="1501"/>
      <c r="AC482" s="1501"/>
      <c r="AD482" s="1501"/>
      <c r="AE482" s="1501"/>
    </row>
    <row r="483" spans="1:31" ht="15">
      <c r="A483" s="1446"/>
      <c r="B483" s="1517"/>
      <c r="C483" s="1447"/>
      <c r="D483" s="1448"/>
      <c r="E483" s="1449"/>
      <c r="F483" s="1421"/>
      <c r="G483" s="1523"/>
      <c r="H483" s="1426"/>
      <c r="I483" s="1450"/>
      <c r="J483" s="1450"/>
      <c r="K483" s="1452"/>
      <c r="L483" s="1430"/>
      <c r="M483" s="1451"/>
      <c r="N483" s="1542"/>
      <c r="O483" s="1452"/>
      <c r="P483" s="1451"/>
      <c r="Q483" s="1426"/>
      <c r="R483" s="1451"/>
      <c r="S483" s="1451"/>
      <c r="T483" s="1451"/>
      <c r="U483" s="1451"/>
      <c r="V483" s="1426"/>
      <c r="W483" s="1421"/>
      <c r="X483" s="1509"/>
      <c r="Y483" s="1501"/>
      <c r="Z483" s="1501"/>
      <c r="AA483" s="1501"/>
      <c r="AB483" s="1501"/>
      <c r="AC483" s="1501"/>
      <c r="AD483" s="1501"/>
      <c r="AE483" s="1501"/>
    </row>
    <row r="484" spans="1:31" ht="15">
      <c r="A484" s="1446"/>
      <c r="B484" s="1517"/>
      <c r="C484" s="1447"/>
      <c r="D484" s="1448"/>
      <c r="E484" s="1449"/>
      <c r="F484" s="1421"/>
      <c r="G484" s="1523"/>
      <c r="H484" s="1426"/>
      <c r="I484" s="1450"/>
      <c r="J484" s="1450"/>
      <c r="K484" s="1452"/>
      <c r="L484" s="1430"/>
      <c r="M484" s="1451"/>
      <c r="N484" s="1542"/>
      <c r="O484" s="1452"/>
      <c r="P484" s="1451"/>
      <c r="Q484" s="1426"/>
      <c r="R484" s="1451"/>
      <c r="S484" s="1451"/>
      <c r="T484" s="1451"/>
      <c r="U484" s="1451"/>
      <c r="V484" s="1426"/>
      <c r="W484" s="1421"/>
      <c r="X484" s="1509"/>
      <c r="Y484" s="1501"/>
      <c r="Z484" s="1501"/>
      <c r="AA484" s="1501"/>
      <c r="AB484" s="1501"/>
      <c r="AC484" s="1501"/>
      <c r="AD484" s="1501"/>
      <c r="AE484" s="1501"/>
    </row>
    <row r="485" spans="1:31" ht="15">
      <c r="A485" s="1446"/>
      <c r="B485" s="1517"/>
      <c r="C485" s="1447"/>
      <c r="D485" s="1448"/>
      <c r="E485" s="1449"/>
      <c r="F485" s="1421"/>
      <c r="G485" s="1523"/>
      <c r="H485" s="1426"/>
      <c r="I485" s="1450"/>
      <c r="J485" s="1450"/>
      <c r="K485" s="1452"/>
      <c r="L485" s="1430"/>
      <c r="M485" s="1451"/>
      <c r="N485" s="1542"/>
      <c r="O485" s="1452"/>
      <c r="P485" s="1451"/>
      <c r="Q485" s="1426"/>
      <c r="R485" s="1451"/>
      <c r="S485" s="1451"/>
      <c r="T485" s="1451"/>
      <c r="U485" s="1451"/>
      <c r="V485" s="1426"/>
      <c r="W485" s="1421"/>
      <c r="X485" s="1509"/>
      <c r="Y485" s="1501"/>
      <c r="Z485" s="1501"/>
      <c r="AA485" s="1501"/>
      <c r="AB485" s="1501"/>
      <c r="AC485" s="1501"/>
      <c r="AD485" s="1501"/>
      <c r="AE485" s="1501"/>
    </row>
    <row r="486" spans="1:31" ht="15">
      <c r="A486" s="1446"/>
      <c r="B486" s="1517"/>
      <c r="C486" s="1447"/>
      <c r="D486" s="1448"/>
      <c r="E486" s="1449"/>
      <c r="F486" s="1421"/>
      <c r="G486" s="1523"/>
      <c r="H486" s="1426"/>
      <c r="I486" s="1450"/>
      <c r="J486" s="1450"/>
      <c r="K486" s="1452"/>
      <c r="L486" s="1430"/>
      <c r="M486" s="1451"/>
      <c r="N486" s="1542"/>
      <c r="O486" s="1452"/>
      <c r="P486" s="1451"/>
      <c r="Q486" s="1426"/>
      <c r="R486" s="1451"/>
      <c r="S486" s="1451"/>
      <c r="T486" s="1451"/>
      <c r="U486" s="1451"/>
      <c r="V486" s="1426"/>
      <c r="W486" s="1421"/>
      <c r="X486" s="1509"/>
      <c r="Y486" s="1501"/>
      <c r="Z486" s="1501"/>
      <c r="AA486" s="1501"/>
      <c r="AB486" s="1501"/>
      <c r="AC486" s="1501"/>
      <c r="AD486" s="1501"/>
      <c r="AE486" s="1501"/>
    </row>
    <row r="487" spans="1:31" ht="15">
      <c r="A487" s="1446"/>
      <c r="B487" s="1517"/>
      <c r="C487" s="1447"/>
      <c r="D487" s="1448"/>
      <c r="E487" s="1449"/>
      <c r="F487" s="1421"/>
      <c r="G487" s="1523"/>
      <c r="H487" s="1426"/>
      <c r="I487" s="1450"/>
      <c r="J487" s="1450"/>
      <c r="K487" s="1452"/>
      <c r="L487" s="1430"/>
      <c r="M487" s="1451"/>
      <c r="N487" s="1542"/>
      <c r="O487" s="1452"/>
      <c r="P487" s="1451"/>
      <c r="Q487" s="1426"/>
      <c r="R487" s="1451"/>
      <c r="S487" s="1451"/>
      <c r="T487" s="1451"/>
      <c r="U487" s="1451"/>
      <c r="V487" s="1426"/>
      <c r="W487" s="1421"/>
      <c r="X487" s="1509"/>
      <c r="Y487" s="1501"/>
      <c r="Z487" s="1501"/>
      <c r="AA487" s="1501"/>
      <c r="AB487" s="1501"/>
      <c r="AC487" s="1501"/>
      <c r="AD487" s="1501"/>
      <c r="AE487" s="1501"/>
    </row>
    <row r="488" spans="1:31" ht="15">
      <c r="A488" s="1446"/>
      <c r="B488" s="1517"/>
      <c r="C488" s="1447"/>
      <c r="D488" s="1448"/>
      <c r="E488" s="1449"/>
      <c r="F488" s="1421"/>
      <c r="G488" s="1523"/>
      <c r="H488" s="1426"/>
      <c r="I488" s="1450"/>
      <c r="J488" s="1450"/>
      <c r="K488" s="1452"/>
      <c r="L488" s="1430"/>
      <c r="M488" s="1451"/>
      <c r="N488" s="1542"/>
      <c r="O488" s="1452"/>
      <c r="P488" s="1451"/>
      <c r="Q488" s="1426"/>
      <c r="R488" s="1451"/>
      <c r="S488" s="1451"/>
      <c r="T488" s="1451"/>
      <c r="U488" s="1451"/>
      <c r="V488" s="1426"/>
      <c r="W488" s="1421"/>
      <c r="X488" s="1509"/>
      <c r="Y488" s="1501"/>
      <c r="Z488" s="1501"/>
      <c r="AA488" s="1501"/>
      <c r="AB488" s="1501"/>
      <c r="AC488" s="1501"/>
      <c r="AD488" s="1501"/>
      <c r="AE488" s="1501"/>
    </row>
    <row r="489" spans="1:31" ht="15">
      <c r="A489" s="1446"/>
      <c r="B489" s="1517"/>
      <c r="C489" s="1447"/>
      <c r="D489" s="1448"/>
      <c r="E489" s="1449"/>
      <c r="F489" s="1421"/>
      <c r="G489" s="1523"/>
      <c r="H489" s="1426"/>
      <c r="I489" s="1450"/>
      <c r="J489" s="1450"/>
      <c r="K489" s="1452"/>
      <c r="L489" s="1430"/>
      <c r="M489" s="1451"/>
      <c r="N489" s="1542"/>
      <c r="O489" s="1452"/>
      <c r="P489" s="1451"/>
      <c r="Q489" s="1426"/>
      <c r="R489" s="1451"/>
      <c r="S489" s="1451"/>
      <c r="T489" s="1451"/>
      <c r="U489" s="1451"/>
      <c r="V489" s="1426"/>
      <c r="W489" s="1421"/>
      <c r="X489" s="1509"/>
      <c r="Y489" s="1501"/>
      <c r="Z489" s="1501"/>
      <c r="AA489" s="1501"/>
      <c r="AB489" s="1501"/>
      <c r="AC489" s="1501"/>
      <c r="AD489" s="1501"/>
      <c r="AE489" s="1501"/>
    </row>
    <row r="490" spans="1:31" ht="15">
      <c r="A490" s="1446"/>
      <c r="B490" s="1517"/>
      <c r="C490" s="1447"/>
      <c r="D490" s="1448"/>
      <c r="E490" s="1449"/>
      <c r="F490" s="1421"/>
      <c r="G490" s="1523"/>
      <c r="H490" s="1426"/>
      <c r="I490" s="1450"/>
      <c r="J490" s="1450"/>
      <c r="K490" s="1452"/>
      <c r="L490" s="1430"/>
      <c r="M490" s="1451"/>
      <c r="N490" s="1542"/>
      <c r="O490" s="1452"/>
      <c r="P490" s="1451"/>
      <c r="Q490" s="1426"/>
      <c r="R490" s="1451"/>
      <c r="S490" s="1451"/>
      <c r="T490" s="1451"/>
      <c r="U490" s="1451"/>
      <c r="V490" s="1426"/>
      <c r="W490" s="1421"/>
      <c r="X490" s="1509"/>
      <c r="Y490" s="1501"/>
      <c r="Z490" s="1501"/>
      <c r="AA490" s="1501"/>
      <c r="AB490" s="1501"/>
      <c r="AC490" s="1501"/>
      <c r="AD490" s="1501"/>
      <c r="AE490" s="1501"/>
    </row>
    <row r="491" spans="1:31" ht="15">
      <c r="A491" s="1446"/>
      <c r="B491" s="1517"/>
      <c r="C491" s="1447"/>
      <c r="D491" s="1448"/>
      <c r="E491" s="1449"/>
      <c r="F491" s="1421"/>
      <c r="G491" s="1523"/>
      <c r="H491" s="1426"/>
      <c r="I491" s="1450"/>
      <c r="J491" s="1450"/>
      <c r="K491" s="1452"/>
      <c r="L491" s="1430"/>
      <c r="M491" s="1451"/>
      <c r="N491" s="1542"/>
      <c r="O491" s="1452"/>
      <c r="P491" s="1451"/>
      <c r="Q491" s="1426"/>
      <c r="R491" s="1451"/>
      <c r="S491" s="1451"/>
      <c r="T491" s="1451"/>
      <c r="U491" s="1451"/>
      <c r="V491" s="1426"/>
      <c r="W491" s="1421"/>
      <c r="X491" s="1509"/>
      <c r="Y491" s="1501"/>
      <c r="Z491" s="1501"/>
      <c r="AA491" s="1501"/>
      <c r="AB491" s="1501"/>
      <c r="AC491" s="1501"/>
      <c r="AD491" s="1501"/>
      <c r="AE491" s="1501"/>
    </row>
    <row r="492" spans="1:31" ht="15">
      <c r="A492" s="1446"/>
      <c r="B492" s="1517"/>
      <c r="C492" s="1447"/>
      <c r="D492" s="1448"/>
      <c r="E492" s="1449"/>
      <c r="F492" s="1421"/>
      <c r="G492" s="1523"/>
      <c r="H492" s="1426"/>
      <c r="I492" s="1450"/>
      <c r="J492" s="1450"/>
      <c r="K492" s="1452"/>
      <c r="L492" s="1430"/>
      <c r="M492" s="1451"/>
      <c r="N492" s="1542"/>
      <c r="O492" s="1452"/>
      <c r="P492" s="1451"/>
      <c r="Q492" s="1426"/>
      <c r="R492" s="1451"/>
      <c r="S492" s="1451"/>
      <c r="T492" s="1451"/>
      <c r="U492" s="1451"/>
      <c r="V492" s="1426"/>
      <c r="W492" s="1421"/>
      <c r="X492" s="1509"/>
      <c r="Y492" s="1501"/>
      <c r="Z492" s="1501"/>
      <c r="AA492" s="1501"/>
      <c r="AB492" s="1501"/>
      <c r="AC492" s="1501"/>
      <c r="AD492" s="1501"/>
      <c r="AE492" s="1501"/>
    </row>
    <row r="493" spans="1:31" ht="15">
      <c r="A493" s="1446"/>
      <c r="B493" s="1517"/>
      <c r="C493" s="1447"/>
      <c r="D493" s="1448"/>
      <c r="E493" s="1449"/>
      <c r="F493" s="1421"/>
      <c r="G493" s="1523"/>
      <c r="H493" s="1426"/>
      <c r="I493" s="1450"/>
      <c r="J493" s="1450"/>
      <c r="K493" s="1452"/>
      <c r="L493" s="1430"/>
      <c r="M493" s="1451"/>
      <c r="N493" s="1542"/>
      <c r="O493" s="1452"/>
      <c r="P493" s="1451"/>
      <c r="Q493" s="1426"/>
      <c r="R493" s="1451"/>
      <c r="S493" s="1451"/>
      <c r="T493" s="1451"/>
      <c r="U493" s="1451"/>
      <c r="V493" s="1426"/>
      <c r="W493" s="1421"/>
      <c r="X493" s="1509"/>
      <c r="Y493" s="1501"/>
      <c r="Z493" s="1501"/>
      <c r="AA493" s="1501"/>
      <c r="AB493" s="1501"/>
      <c r="AC493" s="1501"/>
      <c r="AD493" s="1501"/>
      <c r="AE493" s="1501"/>
    </row>
    <row r="494" spans="1:31" ht="15">
      <c r="A494" s="1446"/>
      <c r="B494" s="1517"/>
      <c r="C494" s="1447"/>
      <c r="D494" s="1448"/>
      <c r="E494" s="1449"/>
      <c r="F494" s="1421"/>
      <c r="G494" s="1523"/>
      <c r="H494" s="1426"/>
      <c r="I494" s="1450"/>
      <c r="J494" s="1450"/>
      <c r="K494" s="1452"/>
      <c r="L494" s="1430"/>
      <c r="M494" s="1451"/>
      <c r="N494" s="1542"/>
      <c r="O494" s="1452"/>
      <c r="P494" s="1451"/>
      <c r="Q494" s="1426"/>
      <c r="R494" s="1451"/>
      <c r="S494" s="1451"/>
      <c r="T494" s="1451"/>
      <c r="U494" s="1451"/>
      <c r="V494" s="1426"/>
      <c r="W494" s="1421"/>
      <c r="X494" s="1509"/>
      <c r="Y494" s="1501"/>
      <c r="Z494" s="1501"/>
      <c r="AA494" s="1501"/>
      <c r="AB494" s="1501"/>
      <c r="AC494" s="1501"/>
      <c r="AD494" s="1501"/>
      <c r="AE494" s="1501"/>
    </row>
    <row r="495" spans="1:31" ht="15">
      <c r="A495" s="1446"/>
      <c r="B495" s="1517"/>
      <c r="C495" s="1447"/>
      <c r="D495" s="1448"/>
      <c r="E495" s="1449"/>
      <c r="F495" s="1421"/>
      <c r="G495" s="1523"/>
      <c r="H495" s="1426"/>
      <c r="I495" s="1450"/>
      <c r="J495" s="1450"/>
      <c r="K495" s="1452"/>
      <c r="L495" s="1430"/>
      <c r="M495" s="1451"/>
      <c r="N495" s="1542"/>
      <c r="O495" s="1452"/>
      <c r="P495" s="1451"/>
      <c r="Q495" s="1426"/>
      <c r="R495" s="1451"/>
      <c r="S495" s="1451"/>
      <c r="T495" s="1451"/>
      <c r="U495" s="1451"/>
      <c r="V495" s="1426"/>
      <c r="W495" s="1421"/>
      <c r="X495" s="1509"/>
      <c r="Y495" s="1501"/>
      <c r="Z495" s="1501"/>
      <c r="AA495" s="1501"/>
      <c r="AB495" s="1501"/>
      <c r="AC495" s="1501"/>
      <c r="AD495" s="1501"/>
      <c r="AE495" s="1501"/>
    </row>
    <row r="496" spans="1:31" ht="15">
      <c r="A496" s="1446"/>
      <c r="B496" s="1517"/>
      <c r="C496" s="1447"/>
      <c r="D496" s="1448"/>
      <c r="E496" s="1449"/>
      <c r="F496" s="1421"/>
      <c r="G496" s="1523"/>
      <c r="H496" s="1426"/>
      <c r="I496" s="1450"/>
      <c r="J496" s="1450"/>
      <c r="K496" s="1452"/>
      <c r="L496" s="1430"/>
      <c r="M496" s="1451"/>
      <c r="N496" s="1542"/>
      <c r="O496" s="1452"/>
      <c r="P496" s="1451"/>
      <c r="Q496" s="1426"/>
      <c r="R496" s="1451"/>
      <c r="S496" s="1451"/>
      <c r="T496" s="1451"/>
      <c r="U496" s="1451"/>
      <c r="V496" s="1426"/>
      <c r="W496" s="1421"/>
      <c r="X496" s="1509"/>
      <c r="Y496" s="1501"/>
      <c r="Z496" s="1501"/>
      <c r="AA496" s="1501"/>
      <c r="AB496" s="1501"/>
      <c r="AC496" s="1501"/>
      <c r="AD496" s="1501"/>
      <c r="AE496" s="1501"/>
    </row>
    <row r="497" spans="1:31" ht="15">
      <c r="A497" s="1446"/>
      <c r="B497" s="1517"/>
      <c r="C497" s="1447"/>
      <c r="D497" s="1448"/>
      <c r="E497" s="1449"/>
      <c r="F497" s="1421"/>
      <c r="G497" s="1523"/>
      <c r="H497" s="1426"/>
      <c r="I497" s="1450"/>
      <c r="J497" s="1450"/>
      <c r="K497" s="1452"/>
      <c r="L497" s="1430"/>
      <c r="M497" s="1451"/>
      <c r="N497" s="1542"/>
      <c r="O497" s="1452"/>
      <c r="P497" s="1451"/>
      <c r="Q497" s="1426"/>
      <c r="R497" s="1451"/>
      <c r="S497" s="1451"/>
      <c r="T497" s="1451"/>
      <c r="U497" s="1451"/>
      <c r="V497" s="1426"/>
      <c r="W497" s="1421"/>
      <c r="X497" s="1509"/>
      <c r="Y497" s="1501"/>
      <c r="Z497" s="1501"/>
      <c r="AA497" s="1501"/>
      <c r="AB497" s="1501"/>
      <c r="AC497" s="1501"/>
      <c r="AD497" s="1501"/>
      <c r="AE497" s="1501"/>
    </row>
    <row r="498" spans="1:31" ht="15">
      <c r="A498" s="1446"/>
      <c r="B498" s="1517"/>
      <c r="C498" s="1447"/>
      <c r="D498" s="1448"/>
      <c r="E498" s="1449"/>
      <c r="F498" s="1421"/>
      <c r="G498" s="1523"/>
      <c r="H498" s="1426"/>
      <c r="I498" s="1450"/>
      <c r="J498" s="1450"/>
      <c r="K498" s="1452"/>
      <c r="L498" s="1430"/>
      <c r="M498" s="1451"/>
      <c r="N498" s="1542"/>
      <c r="O498" s="1452"/>
      <c r="P498" s="1451"/>
      <c r="Q498" s="1426"/>
      <c r="R498" s="1451"/>
      <c r="S498" s="1451"/>
      <c r="T498" s="1451"/>
      <c r="U498" s="1451"/>
      <c r="V498" s="1426"/>
      <c r="W498" s="1421"/>
      <c r="X498" s="1509"/>
      <c r="Y498" s="1501"/>
      <c r="Z498" s="1501"/>
      <c r="AA498" s="1501"/>
      <c r="AB498" s="1501"/>
      <c r="AC498" s="1501"/>
      <c r="AD498" s="1501"/>
      <c r="AE498" s="1501"/>
    </row>
    <row r="499" spans="1:31" ht="15">
      <c r="A499" s="1446"/>
      <c r="B499" s="1517"/>
      <c r="C499" s="1447"/>
      <c r="D499" s="1448"/>
      <c r="E499" s="1449"/>
      <c r="F499" s="1421"/>
      <c r="G499" s="1523"/>
      <c r="H499" s="1426"/>
      <c r="I499" s="1450"/>
      <c r="J499" s="1450"/>
      <c r="K499" s="1452"/>
      <c r="L499" s="1430"/>
      <c r="M499" s="1451"/>
      <c r="N499" s="1542"/>
      <c r="O499" s="1452"/>
      <c r="P499" s="1451"/>
      <c r="Q499" s="1426"/>
      <c r="R499" s="1451"/>
      <c r="S499" s="1451"/>
      <c r="T499" s="1451"/>
      <c r="U499" s="1451"/>
      <c r="V499" s="1426"/>
      <c r="W499" s="1421"/>
      <c r="X499" s="1509"/>
      <c r="Y499" s="1501"/>
      <c r="Z499" s="1501"/>
      <c r="AA499" s="1501"/>
      <c r="AB499" s="1501"/>
      <c r="AC499" s="1501"/>
      <c r="AD499" s="1501"/>
      <c r="AE499" s="1501"/>
    </row>
    <row r="500" spans="1:31" ht="15">
      <c r="A500" s="1446"/>
      <c r="B500" s="1517"/>
      <c r="C500" s="1447"/>
      <c r="D500" s="1448"/>
      <c r="E500" s="1449"/>
      <c r="F500" s="1421"/>
      <c r="G500" s="1523"/>
      <c r="H500" s="1426"/>
      <c r="I500" s="1450"/>
      <c r="J500" s="1450"/>
      <c r="K500" s="1452"/>
      <c r="L500" s="1430"/>
      <c r="M500" s="1451"/>
      <c r="N500" s="1542"/>
      <c r="O500" s="1452"/>
      <c r="P500" s="1451"/>
      <c r="Q500" s="1426"/>
      <c r="R500" s="1451"/>
      <c r="S500" s="1451"/>
      <c r="T500" s="1451"/>
      <c r="U500" s="1451"/>
      <c r="V500" s="1426"/>
      <c r="W500" s="1421"/>
      <c r="X500" s="1509"/>
      <c r="Y500" s="1501"/>
      <c r="Z500" s="1501"/>
      <c r="AA500" s="1501"/>
      <c r="AB500" s="1501"/>
      <c r="AC500" s="1501"/>
      <c r="AD500" s="1501"/>
      <c r="AE500" s="1501"/>
    </row>
  </sheetData>
  <autoFilter ref="A3:AE11"/>
  <mergeCells count="1">
    <mergeCell ref="A1:AE1"/>
  </mergeCells>
  <phoneticPr fontId="0" type="noConversion"/>
  <dataValidations count="8">
    <dataValidation type="list" allowBlank="1" showInputMessage="1" showErrorMessage="1" sqref="Z4:Z5 Z7 Z9:Z500">
      <formula1>Сокращение_ПЧ</formula1>
    </dataValidation>
    <dataValidation type="list" allowBlank="1" showInputMessage="1" showErrorMessage="1" sqref="W4:W500">
      <formula1>Принятое_процессуальное_решение1</formula1>
    </dataValidation>
    <dataValidation type="list" allowBlank="1" showInputMessage="1" showErrorMessage="1" sqref="G4:G500">
      <formula1>да_нет</formula1>
    </dataValidation>
    <dataValidation type="list" allowBlank="1" showInputMessage="1" showErrorMessage="1" sqref="L4:L500">
      <formula1>причины_пожаров</formula1>
    </dataValidation>
    <dataValidation type="list" allowBlank="1" showInputMessage="1" showErrorMessage="1" sqref="Q4:Q500">
      <formula1>авто</formula1>
    </dataValidation>
    <dataValidation type="list" allowBlank="1" showInputMessage="1" showErrorMessage="1" sqref="X4:X500">
      <formula1>Наименование_ведомств</formula1>
    </dataValidation>
    <dataValidation type="list" allowBlank="1" showInputMessage="1" showErrorMessage="1" sqref="F11 F15:F500">
      <formula1>районы_и_города_и_ДЧС</formula1>
    </dataValidation>
    <dataValidation type="list" allowBlank="1" showInputMessage="1" showErrorMessage="1" sqref="F4:F10 F12:F14">
      <formula1>районы</formula1>
    </dataValidation>
  </dataValidations>
  <pageMargins left="0.21" right="0.19" top="0.3" bottom="1" header="0.2" footer="0.5"/>
  <pageSetup paperSize="9" scale="50" orientation="landscape" r:id="rId1"/>
  <headerFooter alignWithMargins="0"/>
</worksheet>
</file>

<file path=xl/worksheets/sheet37.xml><?xml version="1.0" encoding="utf-8"?>
<worksheet xmlns="http://schemas.openxmlformats.org/spreadsheetml/2006/main" xmlns:r="http://schemas.openxmlformats.org/officeDocument/2006/relationships">
  <sheetPr codeName="Лист4">
    <tabColor rgb="FFC00000"/>
    <outlinePr summaryBelow="0"/>
  </sheetPr>
  <dimension ref="A1:AS1371"/>
  <sheetViews>
    <sheetView zoomScale="70" zoomScaleNormal="70" workbookViewId="0">
      <pane ySplit="3" topLeftCell="A4" activePane="bottomLeft" state="frozen"/>
      <selection activeCell="H15" sqref="H15"/>
      <selection pane="bottomLeft" activeCell="F5" sqref="F5"/>
    </sheetView>
  </sheetViews>
  <sheetFormatPr defaultRowHeight="12.75"/>
  <cols>
    <col min="1" max="1" width="3.7109375" customWidth="1"/>
    <col min="2" max="2" width="23.85546875" customWidth="1"/>
    <col min="3" max="3" width="14.7109375" customWidth="1"/>
    <col min="4" max="4" width="4.28515625" customWidth="1"/>
    <col min="5" max="5" width="9.140625" customWidth="1"/>
    <col min="6" max="6" width="13.28515625" customWidth="1"/>
    <col min="7" max="7" width="4.85546875" customWidth="1"/>
    <col min="8" max="8" width="20.42578125" customWidth="1"/>
    <col min="9" max="10" width="12.140625" customWidth="1"/>
    <col min="11" max="11" width="15.140625" customWidth="1"/>
    <col min="12" max="12" width="13.28515625" customWidth="1"/>
    <col min="13" max="13" width="6.7109375" customWidth="1"/>
    <col min="14" max="14" width="12.42578125" customWidth="1"/>
    <col min="15" max="15" width="13.28515625" customWidth="1"/>
    <col min="16" max="16" width="6.28515625" customWidth="1"/>
    <col min="17" max="17" width="5.85546875" customWidth="1"/>
    <col min="18" max="18" width="43.5703125" customWidth="1"/>
    <col min="19" max="19" width="10.42578125" customWidth="1"/>
    <col min="20" max="20" width="6.85546875" customWidth="1"/>
    <col min="21" max="21" width="6" customWidth="1"/>
    <col min="22" max="22" width="9" customWidth="1"/>
    <col min="23" max="23" width="7.140625" customWidth="1"/>
    <col min="24" max="24" width="6.42578125" customWidth="1"/>
    <col min="25" max="25" width="6" customWidth="1"/>
    <col min="26" max="26" width="6.85546875" customWidth="1"/>
    <col min="27" max="27" width="6.28515625" customWidth="1"/>
    <col min="28" max="28" width="6.85546875" customWidth="1"/>
    <col min="29" max="29" width="5.85546875" customWidth="1"/>
    <col min="30" max="30" width="6.85546875" customWidth="1"/>
    <col min="31" max="31" width="6.140625" customWidth="1"/>
    <col min="32" max="32" width="6.5703125" customWidth="1"/>
    <col min="33" max="33" width="8.28515625" customWidth="1"/>
    <col min="34" max="34" width="10.5703125" style="3" customWidth="1"/>
    <col min="35" max="36" width="10.28515625" customWidth="1"/>
    <col min="37" max="37" width="9.140625" customWidth="1"/>
    <col min="38" max="38" width="12.7109375" customWidth="1"/>
    <col min="42" max="42" width="9.140625" style="3"/>
  </cols>
  <sheetData>
    <row r="1" spans="1:45" ht="23.25" customHeight="1">
      <c r="A1" s="2914" t="s">
        <v>1157</v>
      </c>
      <c r="B1" s="2914"/>
      <c r="C1" s="2914"/>
      <c r="D1" s="2914"/>
      <c r="E1" s="2914"/>
      <c r="F1" s="2914"/>
      <c r="G1" s="2914"/>
      <c r="H1" s="2914"/>
      <c r="I1" s="2914"/>
      <c r="J1" s="2914"/>
      <c r="K1" s="2914"/>
      <c r="L1" s="2914"/>
      <c r="M1" s="2914"/>
      <c r="N1" s="2914"/>
      <c r="O1" s="2914"/>
      <c r="P1" s="2914"/>
      <c r="Q1" s="2914"/>
      <c r="R1" s="2914"/>
      <c r="S1" s="2914"/>
      <c r="T1" s="2914"/>
      <c r="U1" s="2914"/>
      <c r="V1" s="2914"/>
      <c r="W1" s="2914"/>
      <c r="X1" s="2914"/>
      <c r="Y1" s="2914"/>
      <c r="Z1" s="2914"/>
      <c r="AA1" s="2914"/>
      <c r="AB1" s="2914"/>
      <c r="AC1" s="2914"/>
      <c r="AD1" s="2914"/>
      <c r="AE1" s="2914"/>
      <c r="AF1" s="2914"/>
      <c r="AG1" s="2914"/>
      <c r="AH1" s="2914"/>
      <c r="AI1" s="2914"/>
      <c r="AJ1" s="2914"/>
      <c r="AK1" s="2914"/>
      <c r="AL1" s="2914"/>
      <c r="AM1" s="2914"/>
      <c r="AN1" s="2914"/>
      <c r="AO1" s="2914"/>
      <c r="AP1" s="2914"/>
      <c r="AQ1" s="2914"/>
      <c r="AR1" s="2914"/>
    </row>
    <row r="2" spans="1:45" ht="29.25" customHeight="1" thickBot="1"/>
    <row r="3" spans="1:45" ht="127.5" customHeight="1" thickTop="1">
      <c r="A3" s="1543" t="s">
        <v>121</v>
      </c>
      <c r="B3" s="1544" t="s">
        <v>1118</v>
      </c>
      <c r="C3" s="1543" t="s">
        <v>1119</v>
      </c>
      <c r="D3" s="1545" t="s">
        <v>1087</v>
      </c>
      <c r="E3" s="1546" t="s">
        <v>1120</v>
      </c>
      <c r="F3" s="1543" t="s">
        <v>1089</v>
      </c>
      <c r="G3" s="1543" t="s">
        <v>1090</v>
      </c>
      <c r="H3" s="1543" t="s">
        <v>1091</v>
      </c>
      <c r="I3" s="2206" t="s">
        <v>1092</v>
      </c>
      <c r="J3" s="2207" t="s">
        <v>483</v>
      </c>
      <c r="K3" s="2207" t="s">
        <v>494</v>
      </c>
      <c r="L3" s="2207" t="s">
        <v>554</v>
      </c>
      <c r="M3" s="2207" t="s">
        <v>576</v>
      </c>
      <c r="N3" s="1543" t="s">
        <v>1093</v>
      </c>
      <c r="O3" s="1543" t="s">
        <v>1094</v>
      </c>
      <c r="P3" s="1549" t="s">
        <v>1121</v>
      </c>
      <c r="Q3" s="1543" t="s">
        <v>1158</v>
      </c>
      <c r="R3" s="2196" t="s">
        <v>122</v>
      </c>
      <c r="S3" s="2204" t="s">
        <v>1159</v>
      </c>
      <c r="T3" s="1543" t="s">
        <v>1123</v>
      </c>
      <c r="U3" s="1543" t="s">
        <v>350</v>
      </c>
      <c r="V3" s="1398" t="s">
        <v>1160</v>
      </c>
      <c r="W3" s="1457" t="s">
        <v>1124</v>
      </c>
      <c r="X3" s="1548" t="s">
        <v>377</v>
      </c>
      <c r="Y3" s="1548" t="s">
        <v>379</v>
      </c>
      <c r="Z3" s="1547" t="s">
        <v>1161</v>
      </c>
      <c r="AA3" s="1548" t="s">
        <v>363</v>
      </c>
      <c r="AB3" s="1548" t="s">
        <v>365</v>
      </c>
      <c r="AC3" s="1548" t="s">
        <v>367</v>
      </c>
      <c r="AD3" s="1548" t="s">
        <v>369</v>
      </c>
      <c r="AE3" s="1548" t="s">
        <v>371</v>
      </c>
      <c r="AF3" s="1548" t="s">
        <v>373</v>
      </c>
      <c r="AG3" s="1548" t="s">
        <v>375</v>
      </c>
      <c r="AH3" s="2159" t="s">
        <v>1162</v>
      </c>
      <c r="AI3" s="1476" t="s">
        <v>1126</v>
      </c>
      <c r="AJ3" s="1681" t="s">
        <v>878</v>
      </c>
      <c r="AK3" s="1457" t="s">
        <v>770</v>
      </c>
      <c r="AL3" s="1457" t="s">
        <v>941</v>
      </c>
      <c r="AM3" s="1487" t="s">
        <v>1129</v>
      </c>
      <c r="AN3" s="1487" t="s">
        <v>1130</v>
      </c>
      <c r="AO3" s="1487" t="s">
        <v>1131</v>
      </c>
      <c r="AP3" s="1488" t="s">
        <v>1132</v>
      </c>
      <c r="AQ3" s="1489" t="s">
        <v>1133</v>
      </c>
      <c r="AR3" s="1489" t="s">
        <v>41</v>
      </c>
    </row>
    <row r="4" spans="1:45" ht="74.25" customHeight="1">
      <c r="A4" s="1770">
        <v>1</v>
      </c>
      <c r="B4" s="1768">
        <v>171952090000001</v>
      </c>
      <c r="C4" s="2245">
        <v>42736</v>
      </c>
      <c r="D4" s="1734">
        <f>WEEKDAY(C4,2)</f>
        <v>7</v>
      </c>
      <c r="E4" s="1769">
        <v>9.0277777777777787E-3</v>
      </c>
      <c r="F4" s="1770" t="s">
        <v>131</v>
      </c>
      <c r="G4" s="1771" t="s">
        <v>145</v>
      </c>
      <c r="H4" s="1772" t="s">
        <v>1402</v>
      </c>
      <c r="I4" s="1773" t="s">
        <v>263</v>
      </c>
      <c r="J4" s="1771" t="s">
        <v>147</v>
      </c>
      <c r="K4" s="1771" t="s">
        <v>683</v>
      </c>
      <c r="L4" s="1770" t="s">
        <v>698</v>
      </c>
      <c r="M4" s="1771" t="s">
        <v>592</v>
      </c>
      <c r="N4" s="1773" t="s">
        <v>1403</v>
      </c>
      <c r="O4" s="1773" t="s">
        <v>1404</v>
      </c>
      <c r="P4" s="2301"/>
      <c r="Q4" s="1770">
        <v>1</v>
      </c>
      <c r="R4" s="1770" t="s">
        <v>966</v>
      </c>
      <c r="S4" s="2302" t="s">
        <v>1405</v>
      </c>
      <c r="T4" s="2302"/>
      <c r="U4" s="2302"/>
      <c r="V4" s="2302"/>
      <c r="W4" s="2302"/>
      <c r="X4" s="2302"/>
      <c r="Y4" s="2302"/>
      <c r="Z4" s="1772"/>
      <c r="AA4" s="1772"/>
      <c r="AB4" s="1772"/>
      <c r="AC4" s="1772"/>
      <c r="AD4" s="1772"/>
      <c r="AE4" s="1772"/>
      <c r="AF4" s="1772"/>
      <c r="AG4" s="1772"/>
      <c r="AH4" s="1773" t="s">
        <v>1406</v>
      </c>
      <c r="AI4" s="1773"/>
      <c r="AJ4" s="1770" t="s">
        <v>917</v>
      </c>
      <c r="AK4" s="1772" t="s">
        <v>788</v>
      </c>
      <c r="AL4" s="1774"/>
      <c r="AM4" s="1733">
        <v>1</v>
      </c>
      <c r="AN4" s="1773">
        <v>4</v>
      </c>
      <c r="AO4" s="1773">
        <v>1</v>
      </c>
      <c r="AP4" s="2285"/>
      <c r="AQ4" s="2287"/>
      <c r="AR4" s="2287"/>
    </row>
    <row r="5" spans="1:45" ht="74.25" customHeight="1">
      <c r="A5" s="1770">
        <v>1</v>
      </c>
      <c r="B5" s="1723">
        <v>171940090000001</v>
      </c>
      <c r="C5" s="2245">
        <v>42736</v>
      </c>
      <c r="D5" s="1734">
        <f t="shared" ref="D5:D68" si="0">WEEKDAY(C5,2)</f>
        <v>7</v>
      </c>
      <c r="E5" s="2230">
        <v>1.6666666666666666E-2</v>
      </c>
      <c r="F5" s="1770" t="s">
        <v>127</v>
      </c>
      <c r="G5" s="1735" t="s">
        <v>138</v>
      </c>
      <c r="H5" s="1773" t="s">
        <v>1272</v>
      </c>
      <c r="I5" s="1736" t="s">
        <v>28</v>
      </c>
      <c r="J5" s="1735" t="s">
        <v>670</v>
      </c>
      <c r="K5" s="1735" t="s">
        <v>691</v>
      </c>
      <c r="L5" s="1731" t="s">
        <v>800</v>
      </c>
      <c r="M5" s="1735" t="s">
        <v>578</v>
      </c>
      <c r="N5" s="1773" t="s">
        <v>1284</v>
      </c>
      <c r="O5" s="1773" t="s">
        <v>1286</v>
      </c>
      <c r="P5" s="2301">
        <v>6</v>
      </c>
      <c r="Q5" s="1773"/>
      <c r="R5" s="1731" t="s">
        <v>297</v>
      </c>
      <c r="S5" s="2302">
        <v>90</v>
      </c>
      <c r="T5" s="2291"/>
      <c r="U5" s="2291"/>
      <c r="V5" s="2302"/>
      <c r="W5" s="2291"/>
      <c r="X5" s="2291"/>
      <c r="Y5" s="2291"/>
      <c r="Z5" s="1805"/>
      <c r="AA5" s="1805"/>
      <c r="AB5" s="1805"/>
      <c r="AC5" s="1805"/>
      <c r="AD5" s="1805"/>
      <c r="AE5" s="1805"/>
      <c r="AF5" s="1805"/>
      <c r="AG5" s="1805"/>
      <c r="AH5" s="1773" t="s">
        <v>1310</v>
      </c>
      <c r="AI5" s="1773"/>
      <c r="AJ5" s="1731" t="s">
        <v>916</v>
      </c>
      <c r="AK5" s="1772" t="s">
        <v>788</v>
      </c>
      <c r="AL5" s="1773" t="s">
        <v>1302</v>
      </c>
      <c r="AM5" s="1733">
        <v>6</v>
      </c>
      <c r="AN5" s="1773">
        <v>4</v>
      </c>
      <c r="AO5" s="1773">
        <v>1</v>
      </c>
      <c r="AP5" s="2285"/>
      <c r="AQ5" s="2287"/>
      <c r="AR5" s="2287"/>
    </row>
    <row r="6" spans="1:45" ht="74.25" customHeight="1">
      <c r="A6" s="1770">
        <v>1</v>
      </c>
      <c r="B6" s="1723">
        <v>171910090000001</v>
      </c>
      <c r="C6" s="2245">
        <v>42736</v>
      </c>
      <c r="D6" s="1734">
        <f t="shared" si="0"/>
        <v>7</v>
      </c>
      <c r="E6" s="2230">
        <v>0.12152777777777778</v>
      </c>
      <c r="F6" s="1770" t="s">
        <v>128</v>
      </c>
      <c r="G6" s="1735" t="s">
        <v>138</v>
      </c>
      <c r="H6" s="1770" t="s">
        <v>1322</v>
      </c>
      <c r="I6" s="1736" t="s">
        <v>28</v>
      </c>
      <c r="J6" s="1735" t="s">
        <v>48</v>
      </c>
      <c r="K6" s="1735" t="s">
        <v>689</v>
      </c>
      <c r="L6" s="1731" t="s">
        <v>798</v>
      </c>
      <c r="M6" s="1735" t="s">
        <v>578</v>
      </c>
      <c r="N6" s="1773" t="s">
        <v>1284</v>
      </c>
      <c r="O6" s="1770" t="s">
        <v>1287</v>
      </c>
      <c r="P6" s="2232"/>
      <c r="Q6" s="1770">
        <v>70</v>
      </c>
      <c r="R6" s="1731" t="s">
        <v>954</v>
      </c>
      <c r="S6" s="1770" t="s">
        <v>1262</v>
      </c>
      <c r="T6" s="2291"/>
      <c r="U6" s="2291"/>
      <c r="V6" s="1773"/>
      <c r="W6" s="2291"/>
      <c r="X6" s="2291"/>
      <c r="Y6" s="2291"/>
      <c r="Z6" s="1805"/>
      <c r="AA6" s="1805"/>
      <c r="AB6" s="1805"/>
      <c r="AC6" s="1805"/>
      <c r="AD6" s="1805"/>
      <c r="AE6" s="1805"/>
      <c r="AF6" s="1805"/>
      <c r="AG6" s="1805"/>
      <c r="AH6" s="1770" t="s">
        <v>1311</v>
      </c>
      <c r="AI6" s="1773"/>
      <c r="AJ6" s="1731" t="s">
        <v>917</v>
      </c>
      <c r="AK6" s="1772" t="s">
        <v>788</v>
      </c>
      <c r="AL6" s="1770" t="s">
        <v>1262</v>
      </c>
      <c r="AM6" s="1733" t="s">
        <v>806</v>
      </c>
      <c r="AN6" s="1772">
        <v>10</v>
      </c>
      <c r="AO6" s="1773">
        <v>2</v>
      </c>
      <c r="AP6" s="2285"/>
      <c r="AQ6" s="2287"/>
      <c r="AR6" s="2287"/>
    </row>
    <row r="7" spans="1:45" ht="74.25" customHeight="1">
      <c r="A7" s="1770">
        <v>1</v>
      </c>
      <c r="B7" s="1768">
        <v>171952090000002</v>
      </c>
      <c r="C7" s="2245">
        <v>42736</v>
      </c>
      <c r="D7" s="1734">
        <f t="shared" si="0"/>
        <v>7</v>
      </c>
      <c r="E7" s="1769">
        <v>0.22916666666666666</v>
      </c>
      <c r="F7" s="1770" t="s">
        <v>131</v>
      </c>
      <c r="G7" s="1771" t="s">
        <v>145</v>
      </c>
      <c r="H7" s="1772" t="s">
        <v>1407</v>
      </c>
      <c r="I7" s="1773" t="s">
        <v>263</v>
      </c>
      <c r="J7" s="1771" t="s">
        <v>147</v>
      </c>
      <c r="K7" s="1771" t="s">
        <v>674</v>
      </c>
      <c r="L7" s="1770" t="s">
        <v>698</v>
      </c>
      <c r="M7" s="1771" t="s">
        <v>588</v>
      </c>
      <c r="N7" s="1773" t="s">
        <v>147</v>
      </c>
      <c r="O7" s="2164" t="s">
        <v>1288</v>
      </c>
      <c r="P7" s="2232"/>
      <c r="Q7" s="1773">
        <v>0.2</v>
      </c>
      <c r="R7" s="1770" t="s">
        <v>291</v>
      </c>
      <c r="S7" s="2302" t="s">
        <v>1405</v>
      </c>
      <c r="T7" s="2291"/>
      <c r="U7" s="2291"/>
      <c r="V7" s="2302"/>
      <c r="W7" s="2291"/>
      <c r="X7" s="2291"/>
      <c r="Y7" s="2291"/>
      <c r="Z7" s="1805"/>
      <c r="AA7" s="1805"/>
      <c r="AB7" s="1805"/>
      <c r="AC7" s="1805"/>
      <c r="AD7" s="1805"/>
      <c r="AE7" s="1805"/>
      <c r="AF7" s="1805"/>
      <c r="AG7" s="1805"/>
      <c r="AH7" s="1773" t="s">
        <v>1408</v>
      </c>
      <c r="AI7" s="1773"/>
      <c r="AJ7" s="1770" t="s">
        <v>917</v>
      </c>
      <c r="AK7" s="1772" t="s">
        <v>788</v>
      </c>
      <c r="AL7" s="1770" t="s">
        <v>1262</v>
      </c>
      <c r="AM7" s="1733">
        <v>1</v>
      </c>
      <c r="AN7" s="1772">
        <v>4</v>
      </c>
      <c r="AO7" s="1773">
        <v>1</v>
      </c>
      <c r="AP7" s="2285"/>
      <c r="AQ7" s="2287"/>
      <c r="AR7" s="2287"/>
    </row>
    <row r="8" spans="1:45" ht="57.75" customHeight="1">
      <c r="A8" s="1770">
        <v>1</v>
      </c>
      <c r="B8" s="1723">
        <v>171962090000001</v>
      </c>
      <c r="C8" s="2245">
        <v>42736</v>
      </c>
      <c r="D8" s="1734">
        <f t="shared" si="0"/>
        <v>7</v>
      </c>
      <c r="E8" s="2230">
        <v>0.69166666666666676</v>
      </c>
      <c r="F8" s="1770" t="s">
        <v>130</v>
      </c>
      <c r="G8" s="1735" t="s">
        <v>145</v>
      </c>
      <c r="H8" s="1770" t="s">
        <v>1273</v>
      </c>
      <c r="I8" s="1736" t="s">
        <v>28</v>
      </c>
      <c r="J8" s="1735" t="s">
        <v>48</v>
      </c>
      <c r="K8" s="1735" t="s">
        <v>689</v>
      </c>
      <c r="L8" s="1731" t="s">
        <v>798</v>
      </c>
      <c r="M8" s="1735" t="s">
        <v>578</v>
      </c>
      <c r="N8" s="1773" t="s">
        <v>1284</v>
      </c>
      <c r="O8" s="1770" t="s">
        <v>1289</v>
      </c>
      <c r="P8" s="2232"/>
      <c r="Q8" s="1770">
        <v>2</v>
      </c>
      <c r="R8" s="1731" t="s">
        <v>955</v>
      </c>
      <c r="S8" s="1770" t="s">
        <v>145</v>
      </c>
      <c r="T8" s="2291"/>
      <c r="U8" s="2291"/>
      <c r="V8" s="1772"/>
      <c r="W8" s="2291"/>
      <c r="X8" s="2291"/>
      <c r="Y8" s="2291"/>
      <c r="Z8" s="1805"/>
      <c r="AA8" s="1805"/>
      <c r="AB8" s="1805"/>
      <c r="AC8" s="1805"/>
      <c r="AD8" s="1805"/>
      <c r="AE8" s="1805"/>
      <c r="AF8" s="1805"/>
      <c r="AG8" s="1805"/>
      <c r="AH8" s="1770" t="s">
        <v>1312</v>
      </c>
      <c r="AI8" s="2129"/>
      <c r="AJ8" s="1731" t="s">
        <v>920</v>
      </c>
      <c r="AK8" s="1772" t="s">
        <v>788</v>
      </c>
      <c r="AL8" s="1770" t="s">
        <v>1419</v>
      </c>
      <c r="AM8" s="1733">
        <v>2</v>
      </c>
      <c r="AN8" s="1770">
        <v>4</v>
      </c>
      <c r="AO8" s="1772">
        <v>1</v>
      </c>
      <c r="AP8" s="2285"/>
      <c r="AQ8" s="2287"/>
      <c r="AR8" s="2287"/>
    </row>
    <row r="9" spans="1:45" ht="63.75" customHeight="1">
      <c r="A9" s="1770">
        <v>1</v>
      </c>
      <c r="B9" s="1723">
        <v>171942090000002</v>
      </c>
      <c r="C9" s="2245">
        <v>42736</v>
      </c>
      <c r="D9" s="1734">
        <f t="shared" si="0"/>
        <v>7</v>
      </c>
      <c r="E9" s="2230">
        <v>0.86875000000000002</v>
      </c>
      <c r="F9" s="1770" t="s">
        <v>144</v>
      </c>
      <c r="G9" s="1735" t="s">
        <v>145</v>
      </c>
      <c r="H9" s="1770" t="s">
        <v>1274</v>
      </c>
      <c r="I9" s="1736" t="s">
        <v>28</v>
      </c>
      <c r="J9" s="1735" t="s">
        <v>658</v>
      </c>
      <c r="K9" s="1735" t="s">
        <v>674</v>
      </c>
      <c r="L9" s="1731" t="s">
        <v>560</v>
      </c>
      <c r="M9" s="1735" t="s">
        <v>578</v>
      </c>
      <c r="N9" s="1770" t="s">
        <v>1285</v>
      </c>
      <c r="O9" s="1770" t="s">
        <v>1290</v>
      </c>
      <c r="P9" s="2232"/>
      <c r="Q9" s="1770">
        <v>36</v>
      </c>
      <c r="R9" s="1731" t="s">
        <v>966</v>
      </c>
      <c r="S9" s="2258" t="s">
        <v>1262</v>
      </c>
      <c r="T9" s="2291"/>
      <c r="U9" s="2291"/>
      <c r="V9" s="2247"/>
      <c r="W9" s="2291"/>
      <c r="X9" s="2291"/>
      <c r="Y9" s="2291"/>
      <c r="Z9" s="1805"/>
      <c r="AA9" s="1805"/>
      <c r="AB9" s="1805"/>
      <c r="AC9" s="1805"/>
      <c r="AD9" s="1805"/>
      <c r="AE9" s="1805"/>
      <c r="AF9" s="1805"/>
      <c r="AG9" s="1805"/>
      <c r="AH9" s="1736" t="s">
        <v>1393</v>
      </c>
      <c r="AI9" s="1736" t="s">
        <v>1394</v>
      </c>
      <c r="AJ9" s="1731" t="s">
        <v>917</v>
      </c>
      <c r="AK9" s="1772" t="s">
        <v>788</v>
      </c>
      <c r="AL9" s="1770" t="s">
        <v>1303</v>
      </c>
      <c r="AM9" s="1733">
        <v>7</v>
      </c>
      <c r="AN9" s="1770">
        <v>4</v>
      </c>
      <c r="AO9" s="1772">
        <v>1</v>
      </c>
      <c r="AP9" s="2285"/>
      <c r="AQ9" s="2287"/>
      <c r="AR9" s="2287"/>
    </row>
    <row r="10" spans="1:45" ht="51.75" customHeight="1">
      <c r="A10" s="1770">
        <v>1</v>
      </c>
      <c r="B10" s="1723">
        <v>171962090000002</v>
      </c>
      <c r="C10" s="2245">
        <v>42737</v>
      </c>
      <c r="D10" s="1734">
        <f t="shared" si="0"/>
        <v>1</v>
      </c>
      <c r="E10" s="2230">
        <v>1.3888888888888888E-2</v>
      </c>
      <c r="F10" s="1770" t="s">
        <v>130</v>
      </c>
      <c r="G10" s="1735" t="s">
        <v>138</v>
      </c>
      <c r="H10" s="1770" t="s">
        <v>1323</v>
      </c>
      <c r="I10" s="1736" t="s">
        <v>28</v>
      </c>
      <c r="J10" s="1735" t="s">
        <v>48</v>
      </c>
      <c r="K10" s="1735" t="s">
        <v>689</v>
      </c>
      <c r="L10" s="1731" t="s">
        <v>798</v>
      </c>
      <c r="M10" s="1735" t="s">
        <v>578</v>
      </c>
      <c r="N10" s="1773" t="s">
        <v>1284</v>
      </c>
      <c r="O10" s="1770" t="s">
        <v>1291</v>
      </c>
      <c r="P10" s="2232"/>
      <c r="Q10" s="1770">
        <v>100</v>
      </c>
      <c r="R10" s="1731" t="s">
        <v>955</v>
      </c>
      <c r="S10" s="2258" t="s">
        <v>145</v>
      </c>
      <c r="T10" s="2291"/>
      <c r="U10" s="2291"/>
      <c r="V10" s="1772"/>
      <c r="W10" s="2291"/>
      <c r="X10" s="2291"/>
      <c r="Y10" s="2291"/>
      <c r="Z10" s="1805"/>
      <c r="AA10" s="1805"/>
      <c r="AB10" s="1805"/>
      <c r="AC10" s="1805"/>
      <c r="AD10" s="1805"/>
      <c r="AE10" s="1805"/>
      <c r="AF10" s="1805"/>
      <c r="AG10" s="1805"/>
      <c r="AH10" s="1770" t="s">
        <v>1313</v>
      </c>
      <c r="AI10" s="1770" t="s">
        <v>1307</v>
      </c>
      <c r="AJ10" s="1731" t="s">
        <v>920</v>
      </c>
      <c r="AK10" s="1772" t="s">
        <v>788</v>
      </c>
      <c r="AL10" s="2303" t="s">
        <v>1420</v>
      </c>
      <c r="AM10" s="1733">
        <v>2</v>
      </c>
      <c r="AN10" s="1770">
        <v>7</v>
      </c>
      <c r="AO10" s="1772">
        <v>2</v>
      </c>
      <c r="AP10" s="2285"/>
      <c r="AQ10" s="2287"/>
      <c r="AR10" s="2287"/>
      <c r="AS10" s="1719" t="s">
        <v>1304</v>
      </c>
    </row>
    <row r="11" spans="1:45" ht="30" customHeight="1">
      <c r="A11" s="1770">
        <v>1</v>
      </c>
      <c r="B11" s="1723">
        <v>171968090000003</v>
      </c>
      <c r="C11" s="2245">
        <v>42737</v>
      </c>
      <c r="D11" s="1734">
        <f t="shared" si="0"/>
        <v>1</v>
      </c>
      <c r="E11" s="2230">
        <v>8.6805555555555566E-2</v>
      </c>
      <c r="F11" s="1770" t="s">
        <v>137</v>
      </c>
      <c r="G11" s="1735" t="s">
        <v>145</v>
      </c>
      <c r="H11" s="1770" t="s">
        <v>1275</v>
      </c>
      <c r="I11" s="1736" t="s">
        <v>28</v>
      </c>
      <c r="J11" s="1811" t="s">
        <v>658</v>
      </c>
      <c r="K11" s="1811" t="s">
        <v>676</v>
      </c>
      <c r="L11" s="1765" t="s">
        <v>560</v>
      </c>
      <c r="M11" s="1811" t="s">
        <v>578</v>
      </c>
      <c r="N11" s="1770" t="s">
        <v>1245</v>
      </c>
      <c r="O11" s="1770" t="s">
        <v>1292</v>
      </c>
      <c r="P11" s="2232"/>
      <c r="Q11" s="1770">
        <v>50</v>
      </c>
      <c r="R11" s="1731" t="s">
        <v>289</v>
      </c>
      <c r="S11" s="1770" t="s">
        <v>1262</v>
      </c>
      <c r="T11" s="2291"/>
      <c r="U11" s="2291"/>
      <c r="V11" s="1772"/>
      <c r="W11" s="2291"/>
      <c r="X11" s="2291"/>
      <c r="Y11" s="2291"/>
      <c r="Z11" s="1805"/>
      <c r="AA11" s="1805"/>
      <c r="AB11" s="1805"/>
      <c r="AC11" s="1805"/>
      <c r="AD11" s="1805"/>
      <c r="AE11" s="1805"/>
      <c r="AF11" s="1805"/>
      <c r="AG11" s="1805"/>
      <c r="AH11" s="1805" t="s">
        <v>1434</v>
      </c>
      <c r="AI11" s="2129"/>
      <c r="AJ11" s="1731" t="s">
        <v>917</v>
      </c>
      <c r="AK11" s="1772" t="s">
        <v>788</v>
      </c>
      <c r="AL11" s="1770" t="s">
        <v>1305</v>
      </c>
      <c r="AM11" s="1733">
        <v>3</v>
      </c>
      <c r="AN11" s="1770">
        <v>3</v>
      </c>
      <c r="AO11" s="1772">
        <v>1</v>
      </c>
      <c r="AP11" s="2285"/>
      <c r="AQ11" s="2287"/>
      <c r="AR11" s="2287"/>
    </row>
    <row r="12" spans="1:45" ht="30" customHeight="1">
      <c r="A12" s="1770">
        <v>1</v>
      </c>
      <c r="B12" s="1723">
        <v>171942090000003</v>
      </c>
      <c r="C12" s="2245">
        <v>42737</v>
      </c>
      <c r="D12" s="1734">
        <f t="shared" si="0"/>
        <v>1</v>
      </c>
      <c r="E12" s="2230">
        <v>0.10277777777777779</v>
      </c>
      <c r="F12" s="1770" t="s">
        <v>144</v>
      </c>
      <c r="G12" s="1735" t="s">
        <v>145</v>
      </c>
      <c r="H12" s="1770" t="s">
        <v>1276</v>
      </c>
      <c r="I12" s="1736" t="s">
        <v>28</v>
      </c>
      <c r="J12" s="1735" t="s">
        <v>658</v>
      </c>
      <c r="K12" s="1735" t="s">
        <v>674</v>
      </c>
      <c r="L12" s="1731" t="s">
        <v>560</v>
      </c>
      <c r="M12" s="1735" t="s">
        <v>578</v>
      </c>
      <c r="N12" s="1770" t="s">
        <v>1245</v>
      </c>
      <c r="O12" s="1770" t="s">
        <v>1293</v>
      </c>
      <c r="P12" s="2232"/>
      <c r="Q12" s="1770">
        <v>2</v>
      </c>
      <c r="R12" s="1731" t="s">
        <v>954</v>
      </c>
      <c r="S12" s="1770" t="s">
        <v>145</v>
      </c>
      <c r="T12" s="2291"/>
      <c r="U12" s="2291"/>
      <c r="V12" s="1772"/>
      <c r="W12" s="2291"/>
      <c r="X12" s="2291"/>
      <c r="Y12" s="2291"/>
      <c r="Z12" s="1805"/>
      <c r="AA12" s="1805"/>
      <c r="AB12" s="1805"/>
      <c r="AC12" s="1805"/>
      <c r="AD12" s="1805"/>
      <c r="AE12" s="1805"/>
      <c r="AF12" s="1805"/>
      <c r="AG12" s="1805"/>
      <c r="AH12" s="1736" t="s">
        <v>1395</v>
      </c>
      <c r="AI12" s="1736" t="s">
        <v>1396</v>
      </c>
      <c r="AJ12" s="1731" t="s">
        <v>920</v>
      </c>
      <c r="AK12" s="1772" t="s">
        <v>788</v>
      </c>
      <c r="AL12" s="1770" t="s">
        <v>1397</v>
      </c>
      <c r="AM12" s="1733">
        <v>7</v>
      </c>
      <c r="AN12" s="1770">
        <v>4</v>
      </c>
      <c r="AO12" s="1772">
        <v>1</v>
      </c>
      <c r="AP12" s="2285"/>
      <c r="AQ12" s="2287"/>
      <c r="AR12" s="2287"/>
    </row>
    <row r="13" spans="1:45" ht="30" customHeight="1">
      <c r="A13" s="1770">
        <v>1</v>
      </c>
      <c r="B13" s="1723">
        <v>171964090000002</v>
      </c>
      <c r="C13" s="2245">
        <v>42737</v>
      </c>
      <c r="D13" s="1734">
        <f t="shared" si="0"/>
        <v>1</v>
      </c>
      <c r="E13" s="2230">
        <v>0.3298611111111111</v>
      </c>
      <c r="F13" s="1770" t="s">
        <v>140</v>
      </c>
      <c r="G13" s="1735" t="s">
        <v>145</v>
      </c>
      <c r="H13" s="1770" t="s">
        <v>1277</v>
      </c>
      <c r="I13" s="1736" t="s">
        <v>28</v>
      </c>
      <c r="J13" s="1735" t="s">
        <v>658</v>
      </c>
      <c r="K13" s="1735" t="s">
        <v>674</v>
      </c>
      <c r="L13" s="1731" t="s">
        <v>560</v>
      </c>
      <c r="M13" s="1735" t="s">
        <v>578</v>
      </c>
      <c r="N13" s="1770" t="s">
        <v>1245</v>
      </c>
      <c r="O13" s="1770" t="s">
        <v>1294</v>
      </c>
      <c r="P13" s="2232"/>
      <c r="Q13" s="1770">
        <v>6</v>
      </c>
      <c r="R13" s="1731" t="s">
        <v>291</v>
      </c>
      <c r="S13" s="2258">
        <v>30</v>
      </c>
      <c r="T13" s="2291"/>
      <c r="U13" s="2291"/>
      <c r="V13" s="1772">
        <v>1000</v>
      </c>
      <c r="W13" s="2291"/>
      <c r="X13" s="2291"/>
      <c r="Y13" s="2291"/>
      <c r="Z13" s="1805"/>
      <c r="AA13" s="1805"/>
      <c r="AB13" s="1805"/>
      <c r="AC13" s="1805"/>
      <c r="AD13" s="1805"/>
      <c r="AE13" s="1805"/>
      <c r="AF13" s="1805"/>
      <c r="AG13" s="1805"/>
      <c r="AH13" s="1770" t="s">
        <v>1314</v>
      </c>
      <c r="AI13" s="1772" t="s">
        <v>1321</v>
      </c>
      <c r="AJ13" s="1731" t="s">
        <v>920</v>
      </c>
      <c r="AK13" s="1772" t="s">
        <v>788</v>
      </c>
      <c r="AL13" s="1770" t="s">
        <v>1391</v>
      </c>
      <c r="AM13" s="1733">
        <v>35</v>
      </c>
      <c r="AN13" s="1770">
        <v>4</v>
      </c>
      <c r="AO13" s="1772">
        <v>1</v>
      </c>
      <c r="AP13" s="2285"/>
      <c r="AQ13" s="2287"/>
      <c r="AR13" s="2287"/>
    </row>
    <row r="14" spans="1:45" ht="42" customHeight="1">
      <c r="A14" s="1770">
        <v>1</v>
      </c>
      <c r="B14" s="1723">
        <v>171946090000002</v>
      </c>
      <c r="C14" s="2245">
        <v>42737</v>
      </c>
      <c r="D14" s="1734">
        <f t="shared" si="0"/>
        <v>1</v>
      </c>
      <c r="E14" s="2230">
        <v>0.35347222222222219</v>
      </c>
      <c r="F14" s="1770" t="s">
        <v>141</v>
      </c>
      <c r="G14" s="1735" t="s">
        <v>145</v>
      </c>
      <c r="H14" s="1770" t="s">
        <v>1278</v>
      </c>
      <c r="I14" s="1736" t="s">
        <v>28</v>
      </c>
      <c r="J14" s="1735" t="s">
        <v>658</v>
      </c>
      <c r="K14" s="1735" t="s">
        <v>674</v>
      </c>
      <c r="L14" s="1731" t="s">
        <v>560</v>
      </c>
      <c r="M14" s="1735" t="s">
        <v>578</v>
      </c>
      <c r="N14" s="1770" t="s">
        <v>1245</v>
      </c>
      <c r="O14" s="1770" t="s">
        <v>1295</v>
      </c>
      <c r="P14" s="2232"/>
      <c r="Q14" s="1770">
        <v>4</v>
      </c>
      <c r="R14" s="1731" t="s">
        <v>954</v>
      </c>
      <c r="S14" s="1770">
        <v>5</v>
      </c>
      <c r="T14" s="2291"/>
      <c r="U14" s="2291"/>
      <c r="V14" s="2247">
        <v>500</v>
      </c>
      <c r="W14" s="2291"/>
      <c r="X14" s="2291"/>
      <c r="Y14" s="2291"/>
      <c r="Z14" s="1805"/>
      <c r="AA14" s="1805"/>
      <c r="AB14" s="1805"/>
      <c r="AC14" s="1805"/>
      <c r="AD14" s="1805"/>
      <c r="AE14" s="1805"/>
      <c r="AF14" s="1805"/>
      <c r="AG14" s="1805"/>
      <c r="AH14" s="1770" t="s">
        <v>1315</v>
      </c>
      <c r="AI14" s="1770" t="s">
        <v>1308</v>
      </c>
      <c r="AJ14" s="1731" t="s">
        <v>920</v>
      </c>
      <c r="AK14" s="1772" t="s">
        <v>788</v>
      </c>
      <c r="AL14" s="1770" t="s">
        <v>1306</v>
      </c>
      <c r="AM14" s="1733">
        <v>28</v>
      </c>
      <c r="AN14" s="1770">
        <v>4</v>
      </c>
      <c r="AO14" s="1772">
        <v>1</v>
      </c>
      <c r="AP14" s="2285"/>
      <c r="AQ14" s="2287"/>
      <c r="AR14" s="2287"/>
      <c r="AS14" s="1795" t="s">
        <v>1418</v>
      </c>
    </row>
    <row r="15" spans="1:45" ht="50.25" customHeight="1">
      <c r="A15" s="1770">
        <v>1</v>
      </c>
      <c r="B15" s="1768">
        <v>171952090000003</v>
      </c>
      <c r="C15" s="2245">
        <v>42737</v>
      </c>
      <c r="D15" s="1734">
        <f t="shared" si="0"/>
        <v>1</v>
      </c>
      <c r="E15" s="1769">
        <v>0.7104166666666667</v>
      </c>
      <c r="F15" s="1770" t="s">
        <v>131</v>
      </c>
      <c r="G15" s="1771" t="s">
        <v>145</v>
      </c>
      <c r="H15" s="1772" t="s">
        <v>1409</v>
      </c>
      <c r="I15" s="1773" t="s">
        <v>28</v>
      </c>
      <c r="J15" s="1735" t="s">
        <v>48</v>
      </c>
      <c r="K15" s="1735" t="s">
        <v>689</v>
      </c>
      <c r="L15" s="1770" t="s">
        <v>798</v>
      </c>
      <c r="M15" s="1771" t="s">
        <v>578</v>
      </c>
      <c r="N15" s="1773" t="s">
        <v>1284</v>
      </c>
      <c r="O15" s="1770" t="s">
        <v>1296</v>
      </c>
      <c r="P15" s="2232"/>
      <c r="Q15" s="1770">
        <v>12</v>
      </c>
      <c r="R15" s="1770" t="s">
        <v>955</v>
      </c>
      <c r="S15" s="2302" t="s">
        <v>1405</v>
      </c>
      <c r="T15" s="2302"/>
      <c r="U15" s="2302"/>
      <c r="V15" s="2302"/>
      <c r="W15" s="2302"/>
      <c r="X15" s="2302"/>
      <c r="Y15" s="2302"/>
      <c r="Z15" s="1772"/>
      <c r="AA15" s="1772"/>
      <c r="AB15" s="1772"/>
      <c r="AC15" s="1772"/>
      <c r="AD15" s="1772"/>
      <c r="AE15" s="1772"/>
      <c r="AF15" s="1772"/>
      <c r="AG15" s="1772"/>
      <c r="AH15" s="1773" t="s">
        <v>1410</v>
      </c>
      <c r="AI15" s="1773"/>
      <c r="AJ15" s="1770" t="s">
        <v>917</v>
      </c>
      <c r="AK15" s="1772" t="s">
        <v>788</v>
      </c>
      <c r="AL15" s="1770" t="s">
        <v>1262</v>
      </c>
      <c r="AM15" s="1733">
        <v>1</v>
      </c>
      <c r="AN15" s="1770">
        <v>4</v>
      </c>
      <c r="AO15" s="1772">
        <v>1</v>
      </c>
      <c r="AP15" s="2285"/>
      <c r="AQ15" s="2287"/>
      <c r="AR15" s="2287"/>
    </row>
    <row r="16" spans="1:45" ht="50.25" customHeight="1">
      <c r="A16" s="1770">
        <v>1</v>
      </c>
      <c r="B16" s="1723">
        <v>171936090000001</v>
      </c>
      <c r="C16" s="2245">
        <v>42738</v>
      </c>
      <c r="D16" s="1734">
        <f t="shared" si="0"/>
        <v>2</v>
      </c>
      <c r="E16" s="2230">
        <v>0.27152777777777776</v>
      </c>
      <c r="F16" s="1770" t="s">
        <v>136</v>
      </c>
      <c r="G16" s="1735" t="s">
        <v>145</v>
      </c>
      <c r="H16" s="1770" t="s">
        <v>1279</v>
      </c>
      <c r="I16" s="1736" t="s">
        <v>28</v>
      </c>
      <c r="J16" s="1765" t="s">
        <v>658</v>
      </c>
      <c r="K16" s="1765" t="s">
        <v>676</v>
      </c>
      <c r="L16" s="1765" t="s">
        <v>560</v>
      </c>
      <c r="M16" s="1765" t="s">
        <v>578</v>
      </c>
      <c r="N16" s="1770" t="s">
        <v>1245</v>
      </c>
      <c r="O16" s="1770" t="s">
        <v>1297</v>
      </c>
      <c r="P16" s="2232"/>
      <c r="Q16" s="1770">
        <v>1</v>
      </c>
      <c r="R16" s="1731" t="s">
        <v>297</v>
      </c>
      <c r="S16" s="1772">
        <v>5</v>
      </c>
      <c r="T16" s="2291"/>
      <c r="U16" s="2291"/>
      <c r="V16" s="1772"/>
      <c r="W16" s="2291"/>
      <c r="X16" s="2291"/>
      <c r="Y16" s="2291"/>
      <c r="Z16" s="1805"/>
      <c r="AA16" s="1805"/>
      <c r="AB16" s="1805"/>
      <c r="AC16" s="1805"/>
      <c r="AD16" s="1805"/>
      <c r="AE16" s="1805"/>
      <c r="AF16" s="1805"/>
      <c r="AG16" s="1805"/>
      <c r="AH16" s="1770" t="s">
        <v>1316</v>
      </c>
      <c r="AI16" s="2129"/>
      <c r="AJ16" s="1731" t="s">
        <v>917</v>
      </c>
      <c r="AK16" s="1772" t="s">
        <v>788</v>
      </c>
      <c r="AL16" s="1770" t="s">
        <v>1262</v>
      </c>
      <c r="AM16" s="1733">
        <v>14</v>
      </c>
      <c r="AN16" s="1770">
        <v>3</v>
      </c>
      <c r="AO16" s="1772">
        <v>1</v>
      </c>
      <c r="AP16" s="2285"/>
      <c r="AQ16" s="2287"/>
      <c r="AR16" s="2287"/>
    </row>
    <row r="17" spans="1:45" ht="58.5" customHeight="1">
      <c r="A17" s="1770">
        <v>1</v>
      </c>
      <c r="B17" s="1723">
        <v>171966090000002</v>
      </c>
      <c r="C17" s="2245">
        <v>42738</v>
      </c>
      <c r="D17" s="1734">
        <f t="shared" si="0"/>
        <v>2</v>
      </c>
      <c r="E17" s="2230">
        <v>0.73055555555555562</v>
      </c>
      <c r="F17" s="1770" t="s">
        <v>134</v>
      </c>
      <c r="G17" s="1735" t="s">
        <v>145</v>
      </c>
      <c r="H17" s="1770" t="s">
        <v>1280</v>
      </c>
      <c r="I17" s="1736" t="s">
        <v>28</v>
      </c>
      <c r="J17" s="1735" t="s">
        <v>658</v>
      </c>
      <c r="K17" s="1735" t="s">
        <v>684</v>
      </c>
      <c r="L17" s="1731" t="s">
        <v>696</v>
      </c>
      <c r="M17" s="1735" t="s">
        <v>580</v>
      </c>
      <c r="N17" s="1773" t="s">
        <v>1284</v>
      </c>
      <c r="O17" s="1770" t="s">
        <v>1298</v>
      </c>
      <c r="P17" s="2232"/>
      <c r="Q17" s="1770">
        <v>2</v>
      </c>
      <c r="R17" s="1731" t="s">
        <v>297</v>
      </c>
      <c r="S17" s="2304" t="s">
        <v>145</v>
      </c>
      <c r="T17" s="2291"/>
      <c r="U17" s="2291"/>
      <c r="V17" s="1772"/>
      <c r="W17" s="2291"/>
      <c r="X17" s="2291"/>
      <c r="Y17" s="2291"/>
      <c r="Z17" s="1805"/>
      <c r="AA17" s="1805"/>
      <c r="AB17" s="1805"/>
      <c r="AC17" s="1805"/>
      <c r="AD17" s="1805"/>
      <c r="AE17" s="1805"/>
      <c r="AF17" s="1805"/>
      <c r="AG17" s="1805"/>
      <c r="AH17" s="1736" t="s">
        <v>1426</v>
      </c>
      <c r="AI17" s="1736" t="s">
        <v>1427</v>
      </c>
      <c r="AJ17" s="1731" t="s">
        <v>916</v>
      </c>
      <c r="AK17" s="1772" t="s">
        <v>788</v>
      </c>
      <c r="AL17" s="1770" t="s">
        <v>1302</v>
      </c>
      <c r="AM17" s="1733">
        <v>10</v>
      </c>
      <c r="AN17" s="1770">
        <v>5</v>
      </c>
      <c r="AO17" s="1772">
        <v>2</v>
      </c>
      <c r="AP17" s="2285"/>
      <c r="AQ17" s="2287"/>
      <c r="AR17" s="2287"/>
    </row>
    <row r="18" spans="1:45" ht="58.5" customHeight="1">
      <c r="A18" s="1770">
        <v>1</v>
      </c>
      <c r="B18" s="1723">
        <v>171950090000001</v>
      </c>
      <c r="C18" s="2245">
        <v>42739</v>
      </c>
      <c r="D18" s="1734">
        <f t="shared" si="0"/>
        <v>3</v>
      </c>
      <c r="E18" s="2230">
        <v>0.28125</v>
      </c>
      <c r="F18" s="1770" t="s">
        <v>143</v>
      </c>
      <c r="G18" s="1735" t="s">
        <v>138</v>
      </c>
      <c r="H18" s="1770" t="s">
        <v>1324</v>
      </c>
      <c r="I18" s="1736" t="s">
        <v>28</v>
      </c>
      <c r="J18" s="1735" t="s">
        <v>658</v>
      </c>
      <c r="K18" s="1735" t="s">
        <v>674</v>
      </c>
      <c r="L18" s="1731" t="s">
        <v>560</v>
      </c>
      <c r="M18" s="1735" t="s">
        <v>578</v>
      </c>
      <c r="N18" s="1736" t="s">
        <v>1245</v>
      </c>
      <c r="O18" s="1736" t="s">
        <v>1424</v>
      </c>
      <c r="P18" s="2292"/>
      <c r="Q18" s="1736">
        <v>20</v>
      </c>
      <c r="R18" s="1731" t="s">
        <v>955</v>
      </c>
      <c r="S18" s="2291" t="s">
        <v>145</v>
      </c>
      <c r="T18" s="2291"/>
      <c r="U18" s="2291"/>
      <c r="V18" s="2291">
        <v>500</v>
      </c>
      <c r="W18" s="2291"/>
      <c r="X18" s="2291"/>
      <c r="Y18" s="2291"/>
      <c r="Z18" s="1805"/>
      <c r="AA18" s="1805"/>
      <c r="AB18" s="1805"/>
      <c r="AC18" s="1805"/>
      <c r="AD18" s="1805"/>
      <c r="AE18" s="1805"/>
      <c r="AF18" s="1805"/>
      <c r="AG18" s="1805"/>
      <c r="AH18" s="1736" t="s">
        <v>1425</v>
      </c>
      <c r="AI18" s="1736" t="s">
        <v>1309</v>
      </c>
      <c r="AJ18" s="1731" t="s">
        <v>920</v>
      </c>
      <c r="AK18" s="1772" t="s">
        <v>788</v>
      </c>
      <c r="AL18" s="2287"/>
      <c r="AM18" s="1733">
        <v>30</v>
      </c>
      <c r="AN18" s="1770">
        <v>4</v>
      </c>
      <c r="AO18" s="1770">
        <v>1</v>
      </c>
      <c r="AP18" s="2285"/>
      <c r="AQ18" s="2287"/>
      <c r="AR18" s="2287"/>
    </row>
    <row r="19" spans="1:45" ht="45" customHeight="1">
      <c r="A19" s="1770">
        <v>1</v>
      </c>
      <c r="B19" s="1723">
        <v>171960090000001</v>
      </c>
      <c r="C19" s="2245">
        <v>42739</v>
      </c>
      <c r="D19" s="1734">
        <f t="shared" si="0"/>
        <v>3</v>
      </c>
      <c r="E19" s="2230">
        <v>0.86805555555555547</v>
      </c>
      <c r="F19" s="1770" t="s">
        <v>133</v>
      </c>
      <c r="G19" s="1735" t="s">
        <v>145</v>
      </c>
      <c r="H19" s="1770" t="s">
        <v>1281</v>
      </c>
      <c r="I19" s="1736" t="s">
        <v>28</v>
      </c>
      <c r="J19" s="1735" t="s">
        <v>126</v>
      </c>
      <c r="K19" s="1735" t="s">
        <v>149</v>
      </c>
      <c r="L19" s="1731" t="s">
        <v>800</v>
      </c>
      <c r="M19" s="1735" t="s">
        <v>578</v>
      </c>
      <c r="N19" s="1770" t="s">
        <v>1284</v>
      </c>
      <c r="O19" s="1770" t="s">
        <v>1299</v>
      </c>
      <c r="P19" s="2232"/>
      <c r="Q19" s="1770">
        <v>6</v>
      </c>
      <c r="R19" s="1731" t="s">
        <v>994</v>
      </c>
      <c r="S19" s="2258">
        <v>5</v>
      </c>
      <c r="T19" s="2291"/>
      <c r="U19" s="2291"/>
      <c r="V19" s="2258">
        <v>100</v>
      </c>
      <c r="W19" s="2291"/>
      <c r="X19" s="2291"/>
      <c r="Y19" s="2291"/>
      <c r="Z19" s="1805"/>
      <c r="AA19" s="1805"/>
      <c r="AB19" s="1805"/>
      <c r="AC19" s="1805"/>
      <c r="AD19" s="1805"/>
      <c r="AE19" s="1805"/>
      <c r="AF19" s="1805"/>
      <c r="AG19" s="1805"/>
      <c r="AH19" s="1770" t="s">
        <v>1317</v>
      </c>
      <c r="AI19" s="2164"/>
      <c r="AJ19" s="1731" t="s">
        <v>917</v>
      </c>
      <c r="AK19" s="1772" t="s">
        <v>788</v>
      </c>
      <c r="AL19" s="2297" t="s">
        <v>1508</v>
      </c>
      <c r="AM19" s="1733">
        <v>34</v>
      </c>
      <c r="AN19" s="1770">
        <v>3</v>
      </c>
      <c r="AO19" s="1770">
        <v>1</v>
      </c>
      <c r="AP19" s="2285"/>
      <c r="AQ19" s="2287"/>
      <c r="AR19" s="2287"/>
    </row>
    <row r="20" spans="1:45" ht="45" customHeight="1">
      <c r="A20" s="2305">
        <v>1</v>
      </c>
      <c r="B20" s="1723">
        <v>171960090000002</v>
      </c>
      <c r="C20" s="2245">
        <v>42739</v>
      </c>
      <c r="D20" s="1734">
        <f t="shared" si="0"/>
        <v>3</v>
      </c>
      <c r="E20" s="2230">
        <v>0.9</v>
      </c>
      <c r="F20" s="1770" t="s">
        <v>133</v>
      </c>
      <c r="G20" s="1735" t="s">
        <v>138</v>
      </c>
      <c r="H20" s="1770" t="s">
        <v>1325</v>
      </c>
      <c r="I20" s="1736" t="s">
        <v>28</v>
      </c>
      <c r="J20" s="1735" t="s">
        <v>658</v>
      </c>
      <c r="K20" s="1735" t="s">
        <v>674</v>
      </c>
      <c r="L20" s="1731" t="s">
        <v>560</v>
      </c>
      <c r="M20" s="1735" t="s">
        <v>578</v>
      </c>
      <c r="N20" s="1770" t="s">
        <v>1245</v>
      </c>
      <c r="O20" s="1770" t="s">
        <v>1300</v>
      </c>
      <c r="P20" s="2306"/>
      <c r="Q20" s="1770">
        <v>2</v>
      </c>
      <c r="R20" s="1731" t="s">
        <v>297</v>
      </c>
      <c r="S20" s="1770" t="s">
        <v>145</v>
      </c>
      <c r="T20" s="2291"/>
      <c r="U20" s="2291"/>
      <c r="V20" s="2258">
        <v>100</v>
      </c>
      <c r="W20" s="2291"/>
      <c r="X20" s="2291"/>
      <c r="Y20" s="2291"/>
      <c r="Z20" s="1805"/>
      <c r="AA20" s="1805"/>
      <c r="AB20" s="1805"/>
      <c r="AC20" s="1805"/>
      <c r="AD20" s="1805"/>
      <c r="AE20" s="1805"/>
      <c r="AF20" s="1805"/>
      <c r="AG20" s="1805"/>
      <c r="AH20" s="1770" t="s">
        <v>1318</v>
      </c>
      <c r="AI20" s="1770"/>
      <c r="AJ20" s="1731" t="s">
        <v>917</v>
      </c>
      <c r="AK20" s="1772" t="s">
        <v>788</v>
      </c>
      <c r="AL20" s="1770" t="s">
        <v>1302</v>
      </c>
      <c r="AM20" s="1733">
        <v>34</v>
      </c>
      <c r="AN20" s="1770">
        <v>3</v>
      </c>
      <c r="AO20" s="1770">
        <v>1</v>
      </c>
      <c r="AP20" s="2285"/>
      <c r="AQ20" s="2287"/>
      <c r="AR20" s="2287"/>
    </row>
    <row r="21" spans="1:45" ht="30" customHeight="1">
      <c r="A21" s="1770">
        <v>1</v>
      </c>
      <c r="B21" s="1723">
        <v>171968096000001</v>
      </c>
      <c r="C21" s="2245">
        <v>42740</v>
      </c>
      <c r="D21" s="1734">
        <f t="shared" si="0"/>
        <v>4</v>
      </c>
      <c r="E21" s="2230">
        <v>0.11875000000000001</v>
      </c>
      <c r="F21" s="1770" t="s">
        <v>137</v>
      </c>
      <c r="G21" s="1735" t="s">
        <v>145</v>
      </c>
      <c r="H21" s="1770" t="s">
        <v>1282</v>
      </c>
      <c r="I21" s="1736" t="s">
        <v>28</v>
      </c>
      <c r="J21" s="1811" t="s">
        <v>658</v>
      </c>
      <c r="K21" s="1811" t="s">
        <v>674</v>
      </c>
      <c r="L21" s="1765" t="s">
        <v>560</v>
      </c>
      <c r="M21" s="1811" t="s">
        <v>578</v>
      </c>
      <c r="N21" s="1770" t="s">
        <v>1245</v>
      </c>
      <c r="O21" s="1770" t="s">
        <v>1245</v>
      </c>
      <c r="P21" s="2232"/>
      <c r="Q21" s="1770">
        <v>121</v>
      </c>
      <c r="R21" s="1731" t="s">
        <v>289</v>
      </c>
      <c r="S21" s="2258" t="s">
        <v>1262</v>
      </c>
      <c r="T21" s="2291"/>
      <c r="U21" s="2291"/>
      <c r="V21" s="2247"/>
      <c r="W21" s="2291"/>
      <c r="X21" s="2291"/>
      <c r="Y21" s="2291"/>
      <c r="Z21" s="1805"/>
      <c r="AA21" s="1805"/>
      <c r="AB21" s="1805"/>
      <c r="AC21" s="1805"/>
      <c r="AD21" s="1805"/>
      <c r="AE21" s="1805"/>
      <c r="AF21" s="1805"/>
      <c r="AG21" s="1805"/>
      <c r="AH21" s="1770" t="s">
        <v>1319</v>
      </c>
      <c r="AI21" s="2129"/>
      <c r="AJ21" s="1731" t="s">
        <v>917</v>
      </c>
      <c r="AK21" s="1772" t="s">
        <v>788</v>
      </c>
      <c r="AL21" s="1770" t="s">
        <v>1262</v>
      </c>
      <c r="AM21" s="1733">
        <v>3</v>
      </c>
      <c r="AN21" s="1770">
        <v>5</v>
      </c>
      <c r="AO21" s="1772">
        <v>2</v>
      </c>
      <c r="AP21" s="2285"/>
      <c r="AQ21" s="2287"/>
      <c r="AR21" s="2287"/>
    </row>
    <row r="22" spans="1:45" ht="78" customHeight="1">
      <c r="A22" s="1770">
        <v>1</v>
      </c>
      <c r="B22" s="1723">
        <v>171934090000002</v>
      </c>
      <c r="C22" s="2245">
        <v>42740</v>
      </c>
      <c r="D22" s="1734">
        <f t="shared" si="0"/>
        <v>4</v>
      </c>
      <c r="E22" s="2230">
        <v>0.52083333333333337</v>
      </c>
      <c r="F22" s="1770" t="s">
        <v>142</v>
      </c>
      <c r="G22" s="1735" t="s">
        <v>145</v>
      </c>
      <c r="H22" s="1770" t="s">
        <v>1283</v>
      </c>
      <c r="I22" s="1736" t="s">
        <v>28</v>
      </c>
      <c r="J22" s="1735" t="s">
        <v>658</v>
      </c>
      <c r="K22" s="1735" t="s">
        <v>0</v>
      </c>
      <c r="L22" s="1731" t="s">
        <v>560</v>
      </c>
      <c r="M22" s="1735" t="s">
        <v>578</v>
      </c>
      <c r="N22" s="1770" t="s">
        <v>1245</v>
      </c>
      <c r="O22" s="1770" t="s">
        <v>1301</v>
      </c>
      <c r="P22" s="2232"/>
      <c r="Q22" s="1770">
        <v>5</v>
      </c>
      <c r="R22" s="1731" t="s">
        <v>955</v>
      </c>
      <c r="S22" s="1770" t="s">
        <v>1262</v>
      </c>
      <c r="T22" s="2291"/>
      <c r="U22" s="2291"/>
      <c r="V22" s="2247">
        <v>1000</v>
      </c>
      <c r="W22" s="2291"/>
      <c r="X22" s="2291"/>
      <c r="Y22" s="2291"/>
      <c r="Z22" s="1805"/>
      <c r="AA22" s="1805"/>
      <c r="AB22" s="1805"/>
      <c r="AC22" s="1805"/>
      <c r="AD22" s="1805"/>
      <c r="AE22" s="1805"/>
      <c r="AF22" s="1805"/>
      <c r="AG22" s="1805"/>
      <c r="AH22" s="1770" t="s">
        <v>1320</v>
      </c>
      <c r="AI22" s="2129"/>
      <c r="AJ22" s="1731" t="s">
        <v>917</v>
      </c>
      <c r="AK22" s="1772" t="s">
        <v>788</v>
      </c>
      <c r="AL22" s="1770" t="s">
        <v>1262</v>
      </c>
      <c r="AM22" s="1733">
        <v>36</v>
      </c>
      <c r="AN22" s="1770">
        <v>3</v>
      </c>
      <c r="AO22" s="1772">
        <v>1</v>
      </c>
      <c r="AP22" s="2285"/>
      <c r="AQ22" s="2287"/>
      <c r="AR22" s="2287"/>
    </row>
    <row r="23" spans="1:45" ht="51" customHeight="1">
      <c r="A23" s="2164">
        <v>1</v>
      </c>
      <c r="B23" s="1723">
        <v>171962090000005</v>
      </c>
      <c r="C23" s="2245">
        <v>42741</v>
      </c>
      <c r="D23" s="1734">
        <f t="shared" si="0"/>
        <v>5</v>
      </c>
      <c r="E23" s="2230">
        <v>1.6666666666666666E-2</v>
      </c>
      <c r="F23" s="1770" t="s">
        <v>130</v>
      </c>
      <c r="G23" s="1735" t="s">
        <v>145</v>
      </c>
      <c r="H23" s="1770" t="s">
        <v>1460</v>
      </c>
      <c r="I23" s="1736" t="s">
        <v>28</v>
      </c>
      <c r="J23" s="1735" t="s">
        <v>658</v>
      </c>
      <c r="K23" s="1735" t="s">
        <v>674</v>
      </c>
      <c r="L23" s="1731" t="s">
        <v>560</v>
      </c>
      <c r="M23" s="1735" t="s">
        <v>578</v>
      </c>
      <c r="N23" s="1770" t="s">
        <v>1245</v>
      </c>
      <c r="O23" s="1770" t="s">
        <v>1484</v>
      </c>
      <c r="P23" s="2232"/>
      <c r="Q23" s="1770">
        <v>1</v>
      </c>
      <c r="R23" s="1731" t="s">
        <v>955</v>
      </c>
      <c r="S23" s="2258" t="s">
        <v>145</v>
      </c>
      <c r="T23" s="2291"/>
      <c r="U23" s="2291"/>
      <c r="V23" s="1772"/>
      <c r="W23" s="2291"/>
      <c r="X23" s="2291"/>
      <c r="Y23" s="2291"/>
      <c r="Z23" s="1805"/>
      <c r="AA23" s="1805"/>
      <c r="AB23" s="1805"/>
      <c r="AC23" s="1805"/>
      <c r="AD23" s="1805"/>
      <c r="AE23" s="1805"/>
      <c r="AF23" s="1805"/>
      <c r="AG23" s="1805"/>
      <c r="AH23" s="1770" t="s">
        <v>1515</v>
      </c>
      <c r="AI23" s="2129"/>
      <c r="AJ23" s="1731" t="s">
        <v>920</v>
      </c>
      <c r="AK23" s="1772" t="s">
        <v>788</v>
      </c>
      <c r="AL23" s="1770" t="s">
        <v>1628</v>
      </c>
      <c r="AM23" s="1733">
        <v>2</v>
      </c>
      <c r="AN23" s="1770">
        <v>4</v>
      </c>
      <c r="AO23" s="1772">
        <v>1</v>
      </c>
      <c r="AP23" s="1729"/>
      <c r="AQ23" s="2287"/>
      <c r="AR23" s="2287"/>
    </row>
    <row r="24" spans="1:45" ht="51" customHeight="1">
      <c r="A24" s="1770">
        <v>1</v>
      </c>
      <c r="B24" s="1723">
        <v>171968096000007</v>
      </c>
      <c r="C24" s="2245">
        <v>42741</v>
      </c>
      <c r="D24" s="1734">
        <f t="shared" si="0"/>
        <v>5</v>
      </c>
      <c r="E24" s="2230">
        <v>1.7361111111111112E-2</v>
      </c>
      <c r="F24" s="1770" t="s">
        <v>137</v>
      </c>
      <c r="G24" s="1735" t="s">
        <v>145</v>
      </c>
      <c r="H24" s="1770" t="s">
        <v>1461</v>
      </c>
      <c r="I24" s="1736" t="s">
        <v>263</v>
      </c>
      <c r="J24" s="1811" t="s">
        <v>147</v>
      </c>
      <c r="K24" s="1811" t="s">
        <v>687</v>
      </c>
      <c r="L24" s="1765" t="s">
        <v>697</v>
      </c>
      <c r="M24" s="1811" t="s">
        <v>586</v>
      </c>
      <c r="N24" s="1773" t="s">
        <v>147</v>
      </c>
      <c r="O24" s="1770" t="s">
        <v>1615</v>
      </c>
      <c r="P24" s="2232"/>
      <c r="Q24" s="1770">
        <v>0.5</v>
      </c>
      <c r="R24" s="1731" t="s">
        <v>289</v>
      </c>
      <c r="S24" s="1770" t="s">
        <v>1262</v>
      </c>
      <c r="T24" s="2291"/>
      <c r="U24" s="2291"/>
      <c r="V24" s="1772"/>
      <c r="W24" s="2291"/>
      <c r="X24" s="2291"/>
      <c r="Y24" s="2291"/>
      <c r="Z24" s="1805"/>
      <c r="AA24" s="1805"/>
      <c r="AB24" s="1805"/>
      <c r="AC24" s="1805"/>
      <c r="AD24" s="1805"/>
      <c r="AE24" s="1805"/>
      <c r="AF24" s="1805"/>
      <c r="AG24" s="1805"/>
      <c r="AH24" s="1770" t="s">
        <v>1262</v>
      </c>
      <c r="AI24" s="1736"/>
      <c r="AJ24" s="1731" t="s">
        <v>917</v>
      </c>
      <c r="AK24" s="1772" t="s">
        <v>788</v>
      </c>
      <c r="AL24" s="1770" t="s">
        <v>1616</v>
      </c>
      <c r="AM24" s="2287">
        <v>3</v>
      </c>
      <c r="AN24" s="1770">
        <v>4</v>
      </c>
      <c r="AO24" s="1772">
        <v>1</v>
      </c>
      <c r="AP24" s="1729"/>
      <c r="AQ24" s="2287"/>
      <c r="AR24" s="2287"/>
    </row>
    <row r="25" spans="1:45" ht="43.5" customHeight="1">
      <c r="A25" s="1770">
        <v>1</v>
      </c>
      <c r="B25" s="1723">
        <v>171968096000008</v>
      </c>
      <c r="C25" s="2245">
        <v>42741</v>
      </c>
      <c r="D25" s="1734">
        <f t="shared" si="0"/>
        <v>5</v>
      </c>
      <c r="E25" s="2230">
        <v>1.8749999999999999E-2</v>
      </c>
      <c r="F25" s="1770" t="s">
        <v>137</v>
      </c>
      <c r="G25" s="1735" t="s">
        <v>145</v>
      </c>
      <c r="H25" s="1770" t="s">
        <v>1462</v>
      </c>
      <c r="I25" s="1736" t="s">
        <v>28</v>
      </c>
      <c r="J25" s="1811" t="s">
        <v>658</v>
      </c>
      <c r="K25" s="1811" t="s">
        <v>674</v>
      </c>
      <c r="L25" s="1765" t="s">
        <v>560</v>
      </c>
      <c r="M25" s="1811" t="s">
        <v>578</v>
      </c>
      <c r="N25" s="1770" t="s">
        <v>1284</v>
      </c>
      <c r="O25" s="1770" t="s">
        <v>1485</v>
      </c>
      <c r="P25" s="2232"/>
      <c r="Q25" s="1770">
        <v>21</v>
      </c>
      <c r="R25" s="1731" t="s">
        <v>956</v>
      </c>
      <c r="S25" s="2258" t="s">
        <v>1262</v>
      </c>
      <c r="T25" s="2291"/>
      <c r="U25" s="2291"/>
      <c r="V25" s="2247"/>
      <c r="W25" s="2291"/>
      <c r="X25" s="2291"/>
      <c r="Y25" s="2291"/>
      <c r="Z25" s="1805"/>
      <c r="AA25" s="1805"/>
      <c r="AB25" s="1805"/>
      <c r="AC25" s="1805"/>
      <c r="AD25" s="1805"/>
      <c r="AE25" s="1805"/>
      <c r="AF25" s="1805"/>
      <c r="AG25" s="1805"/>
      <c r="AH25" s="1805" t="s">
        <v>1617</v>
      </c>
      <c r="AI25" s="1736"/>
      <c r="AJ25" s="1765" t="s">
        <v>920</v>
      </c>
      <c r="AK25" s="1772" t="s">
        <v>788</v>
      </c>
      <c r="AL25" s="1770" t="s">
        <v>1505</v>
      </c>
      <c r="AM25" s="2287">
        <v>4</v>
      </c>
      <c r="AN25" s="1770">
        <v>3</v>
      </c>
      <c r="AO25" s="1772">
        <v>1</v>
      </c>
      <c r="AP25" s="1729"/>
      <c r="AQ25" s="2287"/>
      <c r="AR25" s="2287"/>
    </row>
    <row r="26" spans="1:45" ht="43.5" customHeight="1">
      <c r="A26" s="1770">
        <v>1</v>
      </c>
      <c r="B26" s="1723">
        <v>171962090000006</v>
      </c>
      <c r="C26" s="2245">
        <v>42741</v>
      </c>
      <c r="D26" s="1734">
        <f t="shared" si="0"/>
        <v>5</v>
      </c>
      <c r="E26" s="2230">
        <v>0.44236111111111115</v>
      </c>
      <c r="F26" s="1770" t="s">
        <v>130</v>
      </c>
      <c r="G26" s="1735" t="s">
        <v>145</v>
      </c>
      <c r="H26" s="1770" t="s">
        <v>1463</v>
      </c>
      <c r="I26" s="1736" t="s">
        <v>30</v>
      </c>
      <c r="J26" s="1735" t="s">
        <v>665</v>
      </c>
      <c r="K26" s="1735" t="s">
        <v>674</v>
      </c>
      <c r="L26" s="1731" t="s">
        <v>696</v>
      </c>
      <c r="M26" s="1735" t="s">
        <v>580</v>
      </c>
      <c r="N26" s="1770" t="s">
        <v>1480</v>
      </c>
      <c r="O26" s="1770" t="s">
        <v>1486</v>
      </c>
      <c r="P26" s="2232"/>
      <c r="Q26" s="1770">
        <v>56</v>
      </c>
      <c r="R26" s="1731" t="s">
        <v>955</v>
      </c>
      <c r="S26" s="2258" t="s">
        <v>1262</v>
      </c>
      <c r="T26" s="2291"/>
      <c r="U26" s="2291"/>
      <c r="V26" s="2247"/>
      <c r="W26" s="2291"/>
      <c r="X26" s="2291"/>
      <c r="Y26" s="2291"/>
      <c r="Z26" s="1805"/>
      <c r="AA26" s="1805"/>
      <c r="AB26" s="1805"/>
      <c r="AC26" s="1805"/>
      <c r="AD26" s="1805"/>
      <c r="AE26" s="1805"/>
      <c r="AF26" s="1805"/>
      <c r="AG26" s="1805"/>
      <c r="AH26" s="1770" t="s">
        <v>1262</v>
      </c>
      <c r="AI26" s="1736"/>
      <c r="AJ26" s="1731" t="s">
        <v>920</v>
      </c>
      <c r="AK26" s="1772" t="s">
        <v>788</v>
      </c>
      <c r="AL26" s="1770" t="s">
        <v>1629</v>
      </c>
      <c r="AM26" s="2287">
        <v>2</v>
      </c>
      <c r="AN26" s="1770">
        <v>4</v>
      </c>
      <c r="AO26" s="1772">
        <v>1</v>
      </c>
      <c r="AP26" s="1729"/>
      <c r="AQ26" s="2287"/>
      <c r="AR26" s="2287"/>
    </row>
    <row r="27" spans="1:45" ht="39.75" customHeight="1">
      <c r="A27" s="1770">
        <v>1</v>
      </c>
      <c r="B27" s="1723">
        <v>171934090000003</v>
      </c>
      <c r="C27" s="2245">
        <v>42741</v>
      </c>
      <c r="D27" s="1734">
        <f t="shared" si="0"/>
        <v>5</v>
      </c>
      <c r="E27" s="2230">
        <v>0.71527777777777779</v>
      </c>
      <c r="F27" s="1770" t="s">
        <v>142</v>
      </c>
      <c r="G27" s="1735" t="s">
        <v>145</v>
      </c>
      <c r="H27" s="1770" t="s">
        <v>1464</v>
      </c>
      <c r="I27" s="1736" t="s">
        <v>28</v>
      </c>
      <c r="J27" s="1735" t="s">
        <v>658</v>
      </c>
      <c r="K27" s="1735" t="s">
        <v>674</v>
      </c>
      <c r="L27" s="1731" t="s">
        <v>560</v>
      </c>
      <c r="M27" s="1735" t="s">
        <v>578</v>
      </c>
      <c r="N27" s="1770" t="s">
        <v>1245</v>
      </c>
      <c r="O27" s="1770" t="s">
        <v>1487</v>
      </c>
      <c r="P27" s="2232"/>
      <c r="Q27" s="1770">
        <v>2</v>
      </c>
      <c r="R27" s="1731" t="s">
        <v>954</v>
      </c>
      <c r="S27" s="2258">
        <v>10</v>
      </c>
      <c r="T27" s="2291"/>
      <c r="U27" s="2291"/>
      <c r="V27" s="1772">
        <v>1000</v>
      </c>
      <c r="W27" s="2291"/>
      <c r="X27" s="2291"/>
      <c r="Y27" s="2291"/>
      <c r="Z27" s="1805"/>
      <c r="AA27" s="1805"/>
      <c r="AB27" s="1805"/>
      <c r="AC27" s="1805"/>
      <c r="AD27" s="1805"/>
      <c r="AE27" s="1805"/>
      <c r="AF27" s="1805"/>
      <c r="AG27" s="1805"/>
      <c r="AH27" s="1770" t="s">
        <v>1516</v>
      </c>
      <c r="AI27" s="1736"/>
      <c r="AJ27" s="1731" t="s">
        <v>920</v>
      </c>
      <c r="AK27" s="1772" t="s">
        <v>788</v>
      </c>
      <c r="AL27" s="1770" t="s">
        <v>1505</v>
      </c>
      <c r="AM27" s="2287">
        <v>26</v>
      </c>
      <c r="AN27" s="1770">
        <v>4</v>
      </c>
      <c r="AO27" s="1772">
        <v>1</v>
      </c>
      <c r="AP27" s="1729"/>
      <c r="AQ27" s="2287"/>
      <c r="AR27" s="2287"/>
      <c r="AS27" s="2189" t="s">
        <v>1627</v>
      </c>
    </row>
    <row r="28" spans="1:45" ht="81.75" customHeight="1">
      <c r="A28" s="1770">
        <v>1</v>
      </c>
      <c r="B28" s="1723">
        <v>171968096000010</v>
      </c>
      <c r="C28" s="2245">
        <v>42741</v>
      </c>
      <c r="D28" s="1734">
        <f t="shared" si="0"/>
        <v>5</v>
      </c>
      <c r="E28" s="2230">
        <v>0.78611111111111109</v>
      </c>
      <c r="F28" s="1770" t="s">
        <v>137</v>
      </c>
      <c r="G28" s="1735" t="s">
        <v>145</v>
      </c>
      <c r="H28" s="1770" t="s">
        <v>1465</v>
      </c>
      <c r="I28" s="1736" t="s">
        <v>28</v>
      </c>
      <c r="J28" s="1811" t="s">
        <v>658</v>
      </c>
      <c r="K28" s="1811" t="s">
        <v>674</v>
      </c>
      <c r="L28" s="1765" t="s">
        <v>560</v>
      </c>
      <c r="M28" s="1811" t="s">
        <v>578</v>
      </c>
      <c r="N28" s="1770" t="s">
        <v>1245</v>
      </c>
      <c r="O28" s="1770" t="s">
        <v>1488</v>
      </c>
      <c r="P28" s="2232"/>
      <c r="Q28" s="1770">
        <v>1</v>
      </c>
      <c r="R28" s="1731" t="s">
        <v>954</v>
      </c>
      <c r="S28" s="2258" t="s">
        <v>1262</v>
      </c>
      <c r="T28" s="2291"/>
      <c r="U28" s="2291"/>
      <c r="V28" s="2258"/>
      <c r="W28" s="2291"/>
      <c r="X28" s="2291"/>
      <c r="Y28" s="2291"/>
      <c r="Z28" s="1805"/>
      <c r="AA28" s="1805"/>
      <c r="AB28" s="1805"/>
      <c r="AC28" s="1805"/>
      <c r="AD28" s="1805"/>
      <c r="AE28" s="1805"/>
      <c r="AF28" s="1805"/>
      <c r="AG28" s="1805"/>
      <c r="AH28" s="1770" t="s">
        <v>1517</v>
      </c>
      <c r="AI28" s="1736"/>
      <c r="AJ28" s="1765" t="s">
        <v>920</v>
      </c>
      <c r="AK28" s="1772" t="s">
        <v>788</v>
      </c>
      <c r="AL28" s="1770" t="s">
        <v>1255</v>
      </c>
      <c r="AM28" s="2287">
        <v>3</v>
      </c>
      <c r="AN28" s="1770">
        <v>3</v>
      </c>
      <c r="AO28" s="1772">
        <v>1</v>
      </c>
      <c r="AP28" s="1729"/>
      <c r="AQ28" s="2287"/>
      <c r="AR28" s="2287"/>
    </row>
    <row r="29" spans="1:45" ht="65.25" customHeight="1">
      <c r="A29" s="1770">
        <v>1</v>
      </c>
      <c r="B29" s="1723">
        <v>171962090000008</v>
      </c>
      <c r="C29" s="2245">
        <v>42742</v>
      </c>
      <c r="D29" s="1734">
        <f t="shared" si="0"/>
        <v>6</v>
      </c>
      <c r="E29" s="2230">
        <v>0.14791666666666667</v>
      </c>
      <c r="F29" s="1770" t="s">
        <v>130</v>
      </c>
      <c r="G29" s="1735" t="s">
        <v>145</v>
      </c>
      <c r="H29" s="1770" t="s">
        <v>1466</v>
      </c>
      <c r="I29" s="1736" t="s">
        <v>30</v>
      </c>
      <c r="J29" s="1735" t="s">
        <v>48</v>
      </c>
      <c r="K29" s="1735" t="s">
        <v>689</v>
      </c>
      <c r="L29" s="1731" t="s">
        <v>560</v>
      </c>
      <c r="M29" s="1735" t="s">
        <v>578</v>
      </c>
      <c r="N29" s="1770" t="s">
        <v>1481</v>
      </c>
      <c r="O29" s="1770" t="s">
        <v>1489</v>
      </c>
      <c r="P29" s="2232"/>
      <c r="Q29" s="1770">
        <v>300</v>
      </c>
      <c r="R29" s="1731" t="s">
        <v>955</v>
      </c>
      <c r="S29" s="2258" t="s">
        <v>145</v>
      </c>
      <c r="T29" s="2291"/>
      <c r="U29" s="2291"/>
      <c r="V29" s="1772"/>
      <c r="W29" s="2291"/>
      <c r="X29" s="2291"/>
      <c r="Y29" s="2291"/>
      <c r="Z29" s="1805"/>
      <c r="AA29" s="1805"/>
      <c r="AB29" s="1805"/>
      <c r="AC29" s="1805"/>
      <c r="AD29" s="1805"/>
      <c r="AE29" s="1805"/>
      <c r="AF29" s="1805"/>
      <c r="AG29" s="1805"/>
      <c r="AH29" s="1770" t="s">
        <v>1518</v>
      </c>
      <c r="AI29" s="1736"/>
      <c r="AJ29" s="1731" t="s">
        <v>920</v>
      </c>
      <c r="AK29" s="1772" t="s">
        <v>788</v>
      </c>
      <c r="AL29" s="1770" t="s">
        <v>1630</v>
      </c>
      <c r="AM29" s="2287">
        <v>2</v>
      </c>
      <c r="AN29" s="1770">
        <v>4</v>
      </c>
      <c r="AO29" s="1772">
        <v>1</v>
      </c>
      <c r="AP29" s="1772" t="s">
        <v>1532</v>
      </c>
      <c r="AQ29" s="2287">
        <v>10</v>
      </c>
      <c r="AR29" s="2287">
        <v>2</v>
      </c>
      <c r="AS29" s="3" t="s">
        <v>1631</v>
      </c>
    </row>
    <row r="30" spans="1:45" ht="64.5" customHeight="1">
      <c r="A30" s="1770">
        <v>1</v>
      </c>
      <c r="B30" s="1809">
        <v>171916090000003</v>
      </c>
      <c r="C30" s="2307">
        <v>42742</v>
      </c>
      <c r="D30" s="1734">
        <f t="shared" si="0"/>
        <v>6</v>
      </c>
      <c r="E30" s="2230">
        <v>0.99652777777777779</v>
      </c>
      <c r="F30" s="1770" t="s">
        <v>288</v>
      </c>
      <c r="G30" s="1735" t="s">
        <v>138</v>
      </c>
      <c r="H30" s="1770" t="s">
        <v>1475</v>
      </c>
      <c r="I30" s="1736" t="s">
        <v>28</v>
      </c>
      <c r="J30" s="1735" t="s">
        <v>658</v>
      </c>
      <c r="K30" s="1735" t="s">
        <v>684</v>
      </c>
      <c r="L30" s="1731" t="s">
        <v>560</v>
      </c>
      <c r="M30" s="1735" t="s">
        <v>578</v>
      </c>
      <c r="N30" s="1770" t="s">
        <v>1245</v>
      </c>
      <c r="O30" s="1770" t="s">
        <v>1490</v>
      </c>
      <c r="P30" s="2232">
        <v>3</v>
      </c>
      <c r="Q30" s="1770">
        <v>6</v>
      </c>
      <c r="R30" s="1731" t="s">
        <v>956</v>
      </c>
      <c r="S30" s="1770">
        <v>5</v>
      </c>
      <c r="T30" s="2291"/>
      <c r="U30" s="2291"/>
      <c r="V30" s="1772">
        <v>10000</v>
      </c>
      <c r="W30" s="2291"/>
      <c r="X30" s="2291"/>
      <c r="Y30" s="2291"/>
      <c r="Z30" s="1805"/>
      <c r="AA30" s="1805"/>
      <c r="AB30" s="1805"/>
      <c r="AC30" s="1805"/>
      <c r="AD30" s="1805"/>
      <c r="AE30" s="1805"/>
      <c r="AF30" s="1805"/>
      <c r="AG30" s="1805"/>
      <c r="AH30" s="1770" t="s">
        <v>1519</v>
      </c>
      <c r="AI30" s="1736"/>
      <c r="AJ30" s="1731" t="s">
        <v>920</v>
      </c>
      <c r="AK30" s="1772" t="s">
        <v>788</v>
      </c>
      <c r="AL30" s="1770" t="s">
        <v>1506</v>
      </c>
      <c r="AM30" s="2287">
        <v>5</v>
      </c>
      <c r="AN30" s="1770">
        <v>5</v>
      </c>
      <c r="AO30" s="1772">
        <v>2</v>
      </c>
      <c r="AP30" s="1729"/>
      <c r="AQ30" s="2287"/>
      <c r="AR30" s="2287"/>
    </row>
    <row r="31" spans="1:45" ht="45" customHeight="1">
      <c r="A31" s="1770">
        <v>1</v>
      </c>
      <c r="B31" s="1723">
        <v>171940090000007</v>
      </c>
      <c r="C31" s="2245">
        <v>42743</v>
      </c>
      <c r="D31" s="1734">
        <f t="shared" si="0"/>
        <v>7</v>
      </c>
      <c r="E31" s="2230">
        <v>0.53263888888888888</v>
      </c>
      <c r="F31" s="1770" t="s">
        <v>127</v>
      </c>
      <c r="G31" s="1735" t="s">
        <v>145</v>
      </c>
      <c r="H31" s="1770" t="s">
        <v>1467</v>
      </c>
      <c r="I31" s="1736" t="s">
        <v>28</v>
      </c>
      <c r="J31" s="1735" t="s">
        <v>658</v>
      </c>
      <c r="K31" s="1735" t="s">
        <v>674</v>
      </c>
      <c r="L31" s="1731" t="s">
        <v>560</v>
      </c>
      <c r="M31" s="1735" t="s">
        <v>578</v>
      </c>
      <c r="N31" s="1770" t="s">
        <v>1245</v>
      </c>
      <c r="O31" s="1770" t="s">
        <v>1491</v>
      </c>
      <c r="P31" s="2232"/>
      <c r="Q31" s="1770">
        <v>4</v>
      </c>
      <c r="R31" s="1731" t="s">
        <v>994</v>
      </c>
      <c r="S31" s="1770" t="s">
        <v>1262</v>
      </c>
      <c r="T31" s="2291"/>
      <c r="U31" s="2291"/>
      <c r="V31" s="1770"/>
      <c r="W31" s="2291"/>
      <c r="X31" s="2291"/>
      <c r="Y31" s="2291"/>
      <c r="Z31" s="1805"/>
      <c r="AA31" s="1805"/>
      <c r="AB31" s="1805"/>
      <c r="AC31" s="1805"/>
      <c r="AD31" s="1805"/>
      <c r="AE31" s="1805"/>
      <c r="AF31" s="1805"/>
      <c r="AG31" s="1805"/>
      <c r="AH31" s="1770" t="s">
        <v>1520</v>
      </c>
      <c r="AI31" s="1736"/>
      <c r="AJ31" s="1731" t="s">
        <v>916</v>
      </c>
      <c r="AK31" s="1772" t="s">
        <v>788</v>
      </c>
      <c r="AL31" s="2297" t="s">
        <v>1508</v>
      </c>
      <c r="AM31" s="2287">
        <v>6</v>
      </c>
      <c r="AN31" s="1770">
        <v>4</v>
      </c>
      <c r="AO31" s="1770">
        <v>1</v>
      </c>
      <c r="AP31" s="1729"/>
      <c r="AQ31" s="2287"/>
      <c r="AR31" s="2287"/>
    </row>
    <row r="32" spans="1:45" ht="45" customHeight="1">
      <c r="A32" s="1770">
        <v>1</v>
      </c>
      <c r="B32" s="1723">
        <v>171926090000002</v>
      </c>
      <c r="C32" s="2245">
        <v>42743</v>
      </c>
      <c r="D32" s="1734">
        <f t="shared" si="0"/>
        <v>7</v>
      </c>
      <c r="E32" s="2230">
        <v>0.73541666666666661</v>
      </c>
      <c r="F32" s="1770" t="s">
        <v>139</v>
      </c>
      <c r="G32" s="1735" t="s">
        <v>138</v>
      </c>
      <c r="H32" s="1770" t="s">
        <v>1476</v>
      </c>
      <c r="I32" s="1736" t="s">
        <v>28</v>
      </c>
      <c r="J32" s="1735" t="s">
        <v>658</v>
      </c>
      <c r="K32" s="1735" t="s">
        <v>149</v>
      </c>
      <c r="L32" s="1731" t="s">
        <v>560</v>
      </c>
      <c r="M32" s="1735" t="s">
        <v>578</v>
      </c>
      <c r="N32" s="1770" t="s">
        <v>1245</v>
      </c>
      <c r="O32" s="1770" t="s">
        <v>1492</v>
      </c>
      <c r="P32" s="2232"/>
      <c r="Q32" s="1770">
        <v>62</v>
      </c>
      <c r="R32" s="1731" t="s">
        <v>955</v>
      </c>
      <c r="S32" s="1770" t="s">
        <v>145</v>
      </c>
      <c r="T32" s="2291"/>
      <c r="U32" s="2291"/>
      <c r="V32" s="2291">
        <v>500</v>
      </c>
      <c r="W32" s="2291"/>
      <c r="X32" s="2291"/>
      <c r="Y32" s="2291"/>
      <c r="Z32" s="1805"/>
      <c r="AA32" s="1805"/>
      <c r="AB32" s="1805"/>
      <c r="AC32" s="1805"/>
      <c r="AD32" s="1805"/>
      <c r="AE32" s="1805"/>
      <c r="AF32" s="1805"/>
      <c r="AG32" s="1805"/>
      <c r="AH32" s="1736" t="s">
        <v>1622</v>
      </c>
      <c r="AI32" s="1736" t="s">
        <v>1623</v>
      </c>
      <c r="AJ32" s="1731" t="s">
        <v>920</v>
      </c>
      <c r="AK32" s="1772" t="s">
        <v>788</v>
      </c>
      <c r="AL32" s="1770" t="s">
        <v>1507</v>
      </c>
      <c r="AM32" s="2287">
        <v>24</v>
      </c>
      <c r="AN32" s="1770">
        <v>4</v>
      </c>
      <c r="AO32" s="1772">
        <v>2</v>
      </c>
      <c r="AP32" s="1729"/>
      <c r="AQ32" s="2287"/>
      <c r="AR32" s="2287"/>
    </row>
    <row r="33" spans="1:45" ht="63.75" customHeight="1">
      <c r="A33" s="1770">
        <v>1</v>
      </c>
      <c r="B33" s="1723">
        <v>171962090000010</v>
      </c>
      <c r="C33" s="2245">
        <v>42743</v>
      </c>
      <c r="D33" s="1734">
        <f t="shared" si="0"/>
        <v>7</v>
      </c>
      <c r="E33" s="2230">
        <v>0.86805555555555547</v>
      </c>
      <c r="F33" s="1770" t="s">
        <v>130</v>
      </c>
      <c r="G33" s="1735" t="s">
        <v>145</v>
      </c>
      <c r="H33" s="1770" t="s">
        <v>1468</v>
      </c>
      <c r="I33" s="1736" t="s">
        <v>28</v>
      </c>
      <c r="J33" s="1735" t="s">
        <v>658</v>
      </c>
      <c r="K33" s="1735" t="s">
        <v>674</v>
      </c>
      <c r="L33" s="1731" t="s">
        <v>560</v>
      </c>
      <c r="M33" s="1735" t="s">
        <v>578</v>
      </c>
      <c r="N33" s="1770" t="s">
        <v>1245</v>
      </c>
      <c r="O33" s="1770" t="s">
        <v>1493</v>
      </c>
      <c r="P33" s="2232"/>
      <c r="Q33" s="1770">
        <v>120</v>
      </c>
      <c r="R33" s="1731" t="s">
        <v>291</v>
      </c>
      <c r="S33" s="1770" t="s">
        <v>145</v>
      </c>
      <c r="T33" s="2291"/>
      <c r="U33" s="2291"/>
      <c r="V33" s="2247"/>
      <c r="W33" s="2291"/>
      <c r="X33" s="2291"/>
      <c r="Y33" s="2291"/>
      <c r="Z33" s="1805"/>
      <c r="AA33" s="1805"/>
      <c r="AB33" s="1805"/>
      <c r="AC33" s="1805"/>
      <c r="AD33" s="1805"/>
      <c r="AE33" s="1805"/>
      <c r="AF33" s="1805"/>
      <c r="AG33" s="1805"/>
      <c r="AH33" s="1770" t="s">
        <v>1521</v>
      </c>
      <c r="AI33" s="1736"/>
      <c r="AJ33" s="1731" t="s">
        <v>920</v>
      </c>
      <c r="AK33" s="1772" t="s">
        <v>788</v>
      </c>
      <c r="AL33" s="1770" t="s">
        <v>1632</v>
      </c>
      <c r="AM33" s="2287">
        <v>2</v>
      </c>
      <c r="AN33" s="1770">
        <v>7</v>
      </c>
      <c r="AO33" s="1772">
        <v>2</v>
      </c>
      <c r="AP33" s="1729"/>
      <c r="AQ33" s="2287"/>
      <c r="AR33" s="2287"/>
      <c r="AS33" s="3" t="s">
        <v>1631</v>
      </c>
    </row>
    <row r="34" spans="1:45" ht="60" customHeight="1">
      <c r="A34" s="1770">
        <v>1</v>
      </c>
      <c r="B34" s="1723">
        <v>171940090000008</v>
      </c>
      <c r="C34" s="2245">
        <v>42744</v>
      </c>
      <c r="D34" s="1734">
        <f t="shared" si="0"/>
        <v>1</v>
      </c>
      <c r="E34" s="2230">
        <v>0.85625000000000007</v>
      </c>
      <c r="F34" s="1770" t="s">
        <v>127</v>
      </c>
      <c r="G34" s="1735" t="s">
        <v>145</v>
      </c>
      <c r="H34" s="1770" t="s">
        <v>1469</v>
      </c>
      <c r="I34" s="1736" t="s">
        <v>28</v>
      </c>
      <c r="J34" s="1735" t="s">
        <v>658</v>
      </c>
      <c r="K34" s="1735" t="s">
        <v>149</v>
      </c>
      <c r="L34" s="1731" t="s">
        <v>560</v>
      </c>
      <c r="M34" s="1735" t="s">
        <v>578</v>
      </c>
      <c r="N34" s="1770" t="s">
        <v>1245</v>
      </c>
      <c r="O34" s="1770" t="s">
        <v>1494</v>
      </c>
      <c r="P34" s="2232"/>
      <c r="Q34" s="1770">
        <v>8</v>
      </c>
      <c r="R34" s="1731" t="s">
        <v>994</v>
      </c>
      <c r="S34" s="2258" t="s">
        <v>1262</v>
      </c>
      <c r="T34" s="2291"/>
      <c r="U34" s="2291"/>
      <c r="V34" s="2247"/>
      <c r="W34" s="2291"/>
      <c r="X34" s="2291"/>
      <c r="Y34" s="2291"/>
      <c r="Z34" s="1805"/>
      <c r="AA34" s="1805"/>
      <c r="AB34" s="1805"/>
      <c r="AC34" s="1805"/>
      <c r="AD34" s="1805"/>
      <c r="AE34" s="1805"/>
      <c r="AF34" s="1805"/>
      <c r="AG34" s="1805"/>
      <c r="AH34" s="1770" t="s">
        <v>1522</v>
      </c>
      <c r="AI34" s="1736"/>
      <c r="AJ34" s="1731" t="s">
        <v>916</v>
      </c>
      <c r="AK34" s="1772" t="s">
        <v>788</v>
      </c>
      <c r="AL34" s="2297" t="s">
        <v>1508</v>
      </c>
      <c r="AM34" s="2287">
        <v>6</v>
      </c>
      <c r="AN34" s="1770">
        <v>4</v>
      </c>
      <c r="AO34" s="1772">
        <v>1</v>
      </c>
      <c r="AP34" s="1729"/>
      <c r="AQ34" s="2287"/>
      <c r="AR34" s="2287"/>
    </row>
    <row r="35" spans="1:45" ht="45.75" customHeight="1">
      <c r="A35" s="1770">
        <v>1</v>
      </c>
      <c r="B35" s="1723">
        <v>171910090000019</v>
      </c>
      <c r="C35" s="2245">
        <v>42744</v>
      </c>
      <c r="D35" s="1734">
        <f t="shared" si="0"/>
        <v>1</v>
      </c>
      <c r="E35" s="2230">
        <v>0.93958333333333333</v>
      </c>
      <c r="F35" s="1770" t="s">
        <v>128</v>
      </c>
      <c r="G35" s="1735" t="s">
        <v>138</v>
      </c>
      <c r="H35" s="1770" t="s">
        <v>1477</v>
      </c>
      <c r="I35" s="1736" t="s">
        <v>28</v>
      </c>
      <c r="J35" s="1735" t="s">
        <v>48</v>
      </c>
      <c r="K35" s="1735" t="s">
        <v>689</v>
      </c>
      <c r="L35" s="1731" t="s">
        <v>800</v>
      </c>
      <c r="M35" s="1735" t="s">
        <v>578</v>
      </c>
      <c r="N35" s="1770" t="s">
        <v>1482</v>
      </c>
      <c r="O35" s="1770" t="s">
        <v>1495</v>
      </c>
      <c r="P35" s="2232"/>
      <c r="Q35" s="1770">
        <v>10</v>
      </c>
      <c r="R35" s="1731" t="s">
        <v>964</v>
      </c>
      <c r="S35" s="2258" t="s">
        <v>1262</v>
      </c>
      <c r="T35" s="2291"/>
      <c r="U35" s="2291"/>
      <c r="V35" s="2247"/>
      <c r="W35" s="2291"/>
      <c r="X35" s="2291"/>
      <c r="Y35" s="2291"/>
      <c r="Z35" s="1805"/>
      <c r="AA35" s="1805"/>
      <c r="AB35" s="1805"/>
      <c r="AC35" s="1805"/>
      <c r="AD35" s="1805"/>
      <c r="AE35" s="1805"/>
      <c r="AF35" s="1805"/>
      <c r="AG35" s="1805"/>
      <c r="AH35" s="1770" t="s">
        <v>1523</v>
      </c>
      <c r="AI35" s="1736"/>
      <c r="AJ35" s="1731" t="s">
        <v>916</v>
      </c>
      <c r="AK35" s="1772" t="s">
        <v>788</v>
      </c>
      <c r="AL35" s="1770" t="s">
        <v>1509</v>
      </c>
      <c r="AM35" s="2287">
        <v>22</v>
      </c>
      <c r="AN35" s="1770">
        <v>4</v>
      </c>
      <c r="AO35" s="1772">
        <v>1</v>
      </c>
      <c r="AP35" s="1729"/>
      <c r="AQ35" s="2287"/>
      <c r="AR35" s="2287"/>
    </row>
    <row r="36" spans="1:45" ht="52.5" customHeight="1">
      <c r="A36" s="1770">
        <v>1</v>
      </c>
      <c r="B36" s="1723">
        <v>171940090000009</v>
      </c>
      <c r="C36" s="2245">
        <v>42745</v>
      </c>
      <c r="D36" s="1734">
        <f t="shared" si="0"/>
        <v>2</v>
      </c>
      <c r="E36" s="2230">
        <v>0.15416666666666667</v>
      </c>
      <c r="F36" s="1770" t="s">
        <v>127</v>
      </c>
      <c r="G36" s="1735" t="s">
        <v>145</v>
      </c>
      <c r="H36" s="1770" t="s">
        <v>1470</v>
      </c>
      <c r="I36" s="1736" t="s">
        <v>28</v>
      </c>
      <c r="J36" s="1735" t="s">
        <v>48</v>
      </c>
      <c r="K36" s="1735" t="s">
        <v>689</v>
      </c>
      <c r="L36" s="1731" t="s">
        <v>798</v>
      </c>
      <c r="M36" s="1735" t="s">
        <v>578</v>
      </c>
      <c r="N36" s="1770" t="s">
        <v>1482</v>
      </c>
      <c r="O36" s="1770" t="s">
        <v>1496</v>
      </c>
      <c r="P36" s="2232"/>
      <c r="Q36" s="1770">
        <v>8</v>
      </c>
      <c r="R36" s="1731" t="s">
        <v>994</v>
      </c>
      <c r="S36" s="2258">
        <v>80</v>
      </c>
      <c r="T36" s="2291"/>
      <c r="U36" s="2291"/>
      <c r="V36" s="1772"/>
      <c r="W36" s="2291"/>
      <c r="X36" s="2291"/>
      <c r="Y36" s="2291"/>
      <c r="Z36" s="1805"/>
      <c r="AA36" s="1805"/>
      <c r="AB36" s="1805"/>
      <c r="AC36" s="1805"/>
      <c r="AD36" s="1805"/>
      <c r="AE36" s="1805"/>
      <c r="AF36" s="1805"/>
      <c r="AG36" s="1805"/>
      <c r="AH36" s="1770" t="s">
        <v>1524</v>
      </c>
      <c r="AI36" s="1736"/>
      <c r="AJ36" s="1731" t="s">
        <v>916</v>
      </c>
      <c r="AK36" s="1772" t="s">
        <v>788</v>
      </c>
      <c r="AL36" s="2297" t="s">
        <v>1508</v>
      </c>
      <c r="AM36" s="2287">
        <v>6</v>
      </c>
      <c r="AN36" s="1770">
        <v>4</v>
      </c>
      <c r="AO36" s="1772">
        <v>1</v>
      </c>
      <c r="AP36" s="1729"/>
      <c r="AQ36" s="2287"/>
      <c r="AR36" s="2287"/>
    </row>
    <row r="37" spans="1:45" ht="79.5" customHeight="1">
      <c r="A37" s="1770">
        <v>1</v>
      </c>
      <c r="B37" s="1723">
        <v>171960090000003</v>
      </c>
      <c r="C37" s="2245">
        <v>42745</v>
      </c>
      <c r="D37" s="1734">
        <f t="shared" si="0"/>
        <v>2</v>
      </c>
      <c r="E37" s="2230">
        <v>0.17430555555555557</v>
      </c>
      <c r="F37" s="1770" t="s">
        <v>133</v>
      </c>
      <c r="G37" s="1735" t="s">
        <v>145</v>
      </c>
      <c r="H37" s="1770" t="s">
        <v>1471</v>
      </c>
      <c r="I37" s="1736" t="s">
        <v>28</v>
      </c>
      <c r="J37" s="1735" t="s">
        <v>48</v>
      </c>
      <c r="K37" s="1735" t="s">
        <v>689</v>
      </c>
      <c r="L37" s="1731" t="s">
        <v>800</v>
      </c>
      <c r="M37" s="1735" t="s">
        <v>578</v>
      </c>
      <c r="N37" s="1770" t="s">
        <v>1482</v>
      </c>
      <c r="O37" s="1770" t="s">
        <v>1497</v>
      </c>
      <c r="P37" s="2232"/>
      <c r="Q37" s="1770">
        <v>2</v>
      </c>
      <c r="R37" s="1731" t="s">
        <v>298</v>
      </c>
      <c r="S37" s="2258">
        <v>5</v>
      </c>
      <c r="T37" s="2291"/>
      <c r="U37" s="2291"/>
      <c r="V37" s="2247">
        <v>200</v>
      </c>
      <c r="W37" s="2291"/>
      <c r="X37" s="2291"/>
      <c r="Y37" s="2291"/>
      <c r="Z37" s="1805"/>
      <c r="AA37" s="1805"/>
      <c r="AB37" s="1805"/>
      <c r="AC37" s="1805"/>
      <c r="AD37" s="1805"/>
      <c r="AE37" s="1805"/>
      <c r="AF37" s="1805"/>
      <c r="AG37" s="1805"/>
      <c r="AH37" s="1770" t="s">
        <v>1525</v>
      </c>
      <c r="AI37" s="1736"/>
      <c r="AJ37" s="1731" t="s">
        <v>917</v>
      </c>
      <c r="AK37" s="1772" t="s">
        <v>788</v>
      </c>
      <c r="AL37" s="1770" t="s">
        <v>1510</v>
      </c>
      <c r="AM37" s="2287">
        <v>34</v>
      </c>
      <c r="AN37" s="1770">
        <v>3</v>
      </c>
      <c r="AO37" s="1770">
        <v>1</v>
      </c>
      <c r="AP37" s="1729"/>
      <c r="AQ37" s="2287"/>
      <c r="AR37" s="2287"/>
    </row>
    <row r="38" spans="1:45" ht="51" customHeight="1">
      <c r="A38" s="1770">
        <v>1</v>
      </c>
      <c r="B38" s="1723">
        <v>171940090000010</v>
      </c>
      <c r="C38" s="2245">
        <v>42745</v>
      </c>
      <c r="D38" s="1734">
        <f t="shared" si="0"/>
        <v>2</v>
      </c>
      <c r="E38" s="2230">
        <v>0.4291666666666667</v>
      </c>
      <c r="F38" s="1770" t="s">
        <v>127</v>
      </c>
      <c r="G38" s="1735" t="s">
        <v>145</v>
      </c>
      <c r="H38" s="1770" t="s">
        <v>1472</v>
      </c>
      <c r="I38" s="1736" t="s">
        <v>28</v>
      </c>
      <c r="J38" s="1735" t="s">
        <v>658</v>
      </c>
      <c r="K38" s="1735" t="s">
        <v>674</v>
      </c>
      <c r="L38" s="1731" t="s">
        <v>560</v>
      </c>
      <c r="M38" s="1735" t="s">
        <v>578</v>
      </c>
      <c r="N38" s="1770" t="s">
        <v>1483</v>
      </c>
      <c r="O38" s="1770" t="s">
        <v>1498</v>
      </c>
      <c r="P38" s="2232"/>
      <c r="Q38" s="1770">
        <v>8</v>
      </c>
      <c r="R38" s="1731" t="s">
        <v>994</v>
      </c>
      <c r="S38" s="1770" t="s">
        <v>1262</v>
      </c>
      <c r="T38" s="2291"/>
      <c r="U38" s="2291"/>
      <c r="V38" s="1772"/>
      <c r="W38" s="2291"/>
      <c r="X38" s="2291"/>
      <c r="Y38" s="2291"/>
      <c r="Z38" s="1805"/>
      <c r="AA38" s="1805"/>
      <c r="AB38" s="1805"/>
      <c r="AC38" s="1805"/>
      <c r="AD38" s="1805"/>
      <c r="AE38" s="1805"/>
      <c r="AF38" s="1805"/>
      <c r="AG38" s="1805"/>
      <c r="AH38" s="1770" t="s">
        <v>1262</v>
      </c>
      <c r="AI38" s="1736"/>
      <c r="AJ38" s="1731" t="s">
        <v>916</v>
      </c>
      <c r="AK38" s="1772" t="s">
        <v>788</v>
      </c>
      <c r="AL38" s="2297" t="s">
        <v>1508</v>
      </c>
      <c r="AM38" s="2287">
        <v>9</v>
      </c>
      <c r="AN38" s="1770">
        <v>3</v>
      </c>
      <c r="AO38" s="1772">
        <v>1</v>
      </c>
      <c r="AP38" s="1729"/>
      <c r="AQ38" s="2287"/>
      <c r="AR38" s="2287"/>
    </row>
    <row r="39" spans="1:45" ht="48" customHeight="1">
      <c r="A39" s="1770">
        <v>1</v>
      </c>
      <c r="B39" s="1723">
        <v>171910090000020</v>
      </c>
      <c r="C39" s="2245">
        <v>42745</v>
      </c>
      <c r="D39" s="1734">
        <f t="shared" si="0"/>
        <v>2</v>
      </c>
      <c r="E39" s="2230">
        <v>0.86388888888888893</v>
      </c>
      <c r="F39" s="1770" t="s">
        <v>128</v>
      </c>
      <c r="G39" s="1735" t="s">
        <v>138</v>
      </c>
      <c r="H39" s="1770" t="s">
        <v>1478</v>
      </c>
      <c r="I39" s="1736" t="s">
        <v>28</v>
      </c>
      <c r="J39" s="1735" t="s">
        <v>48</v>
      </c>
      <c r="K39" s="1735" t="s">
        <v>689</v>
      </c>
      <c r="L39" s="1731" t="s">
        <v>800</v>
      </c>
      <c r="M39" s="1735" t="s">
        <v>578</v>
      </c>
      <c r="N39" s="1770" t="s">
        <v>1245</v>
      </c>
      <c r="O39" s="1770" t="s">
        <v>1499</v>
      </c>
      <c r="P39" s="2232"/>
      <c r="Q39" s="1770">
        <v>1</v>
      </c>
      <c r="R39" s="1731" t="s">
        <v>291</v>
      </c>
      <c r="S39" s="1770" t="s">
        <v>145</v>
      </c>
      <c r="T39" s="2291"/>
      <c r="U39" s="2291"/>
      <c r="V39" s="1772"/>
      <c r="W39" s="2291"/>
      <c r="X39" s="2291"/>
      <c r="Y39" s="2291"/>
      <c r="Z39" s="1805"/>
      <c r="AA39" s="1805"/>
      <c r="AB39" s="1805"/>
      <c r="AC39" s="1805"/>
      <c r="AD39" s="1805"/>
      <c r="AE39" s="1805"/>
      <c r="AF39" s="1805"/>
      <c r="AG39" s="1805"/>
      <c r="AH39" s="1770" t="s">
        <v>1526</v>
      </c>
      <c r="AI39" s="1736"/>
      <c r="AJ39" s="1731" t="s">
        <v>916</v>
      </c>
      <c r="AK39" s="1772" t="s">
        <v>788</v>
      </c>
      <c r="AL39" s="1770" t="s">
        <v>1511</v>
      </c>
      <c r="AM39" s="2287" t="s">
        <v>806</v>
      </c>
      <c r="AN39" s="1770">
        <v>7</v>
      </c>
      <c r="AO39" s="1772">
        <v>1</v>
      </c>
      <c r="AP39" s="1729"/>
      <c r="AQ39" s="2287"/>
      <c r="AR39" s="2287"/>
    </row>
    <row r="40" spans="1:45" ht="50.25" customHeight="1">
      <c r="A40" s="1770">
        <v>1</v>
      </c>
      <c r="B40" s="1723">
        <v>171910090000021</v>
      </c>
      <c r="C40" s="2245">
        <v>42746</v>
      </c>
      <c r="D40" s="1734">
        <f t="shared" si="0"/>
        <v>3</v>
      </c>
      <c r="E40" s="2230">
        <v>7.2916666666666671E-2</v>
      </c>
      <c r="F40" s="1770" t="s">
        <v>128</v>
      </c>
      <c r="G40" s="1735" t="s">
        <v>138</v>
      </c>
      <c r="H40" s="1770" t="s">
        <v>1479</v>
      </c>
      <c r="I40" s="1736" t="s">
        <v>28</v>
      </c>
      <c r="J40" s="1735" t="s">
        <v>48</v>
      </c>
      <c r="K40" s="1735" t="s">
        <v>0</v>
      </c>
      <c r="L40" s="1731" t="s">
        <v>800</v>
      </c>
      <c r="M40" s="1735" t="s">
        <v>578</v>
      </c>
      <c r="N40" s="1770" t="s">
        <v>1482</v>
      </c>
      <c r="O40" s="1770" t="s">
        <v>1500</v>
      </c>
      <c r="P40" s="2232"/>
      <c r="Q40" s="1770">
        <v>13</v>
      </c>
      <c r="R40" s="1731" t="s">
        <v>963</v>
      </c>
      <c r="S40" s="1770" t="s">
        <v>145</v>
      </c>
      <c r="T40" s="2291"/>
      <c r="U40" s="2291"/>
      <c r="V40" s="1772"/>
      <c r="W40" s="2291"/>
      <c r="X40" s="2291"/>
      <c r="Y40" s="2291"/>
      <c r="Z40" s="1805"/>
      <c r="AA40" s="1805"/>
      <c r="AB40" s="1805"/>
      <c r="AC40" s="1805"/>
      <c r="AD40" s="1805"/>
      <c r="AE40" s="1805"/>
      <c r="AF40" s="1805"/>
      <c r="AG40" s="1805"/>
      <c r="AH40" s="1770" t="s">
        <v>1527</v>
      </c>
      <c r="AI40" s="1736"/>
      <c r="AJ40" s="1731" t="s">
        <v>916</v>
      </c>
      <c r="AK40" s="1772" t="s">
        <v>788</v>
      </c>
      <c r="AL40" s="1770" t="s">
        <v>1512</v>
      </c>
      <c r="AM40" s="2287" t="s">
        <v>806</v>
      </c>
      <c r="AN40" s="1770">
        <v>7</v>
      </c>
      <c r="AO40" s="1772">
        <v>1</v>
      </c>
      <c r="AP40" s="1729"/>
      <c r="AQ40" s="2287"/>
      <c r="AR40" s="2287"/>
    </row>
    <row r="41" spans="1:45" ht="46.5" customHeight="1">
      <c r="A41" s="1770">
        <v>1</v>
      </c>
      <c r="B41" s="1723">
        <v>171940090000011</v>
      </c>
      <c r="C41" s="2245">
        <v>42746</v>
      </c>
      <c r="D41" s="1734">
        <f t="shared" si="0"/>
        <v>3</v>
      </c>
      <c r="E41" s="2230">
        <v>0.375</v>
      </c>
      <c r="F41" s="1770" t="s">
        <v>127</v>
      </c>
      <c r="G41" s="1735" t="s">
        <v>145</v>
      </c>
      <c r="H41" s="1770" t="s">
        <v>1443</v>
      </c>
      <c r="I41" s="1736" t="s">
        <v>28</v>
      </c>
      <c r="J41" s="1735" t="s">
        <v>658</v>
      </c>
      <c r="K41" s="1735" t="s">
        <v>674</v>
      </c>
      <c r="L41" s="1731" t="s">
        <v>560</v>
      </c>
      <c r="M41" s="1735" t="s">
        <v>578</v>
      </c>
      <c r="N41" s="1770" t="s">
        <v>1245</v>
      </c>
      <c r="O41" s="1770" t="s">
        <v>1444</v>
      </c>
      <c r="P41" s="2232"/>
      <c r="Q41" s="1770">
        <v>8</v>
      </c>
      <c r="R41" s="1731" t="s">
        <v>963</v>
      </c>
      <c r="S41" s="1770" t="s">
        <v>1262</v>
      </c>
      <c r="T41" s="2291"/>
      <c r="U41" s="2291"/>
      <c r="V41" s="1772"/>
      <c r="W41" s="2291"/>
      <c r="X41" s="2291"/>
      <c r="Y41" s="2291"/>
      <c r="Z41" s="1805"/>
      <c r="AA41" s="1805"/>
      <c r="AB41" s="1805"/>
      <c r="AC41" s="1805"/>
      <c r="AD41" s="1805"/>
      <c r="AE41" s="1805"/>
      <c r="AF41" s="1805"/>
      <c r="AG41" s="1805"/>
      <c r="AH41" s="1770" t="s">
        <v>1528</v>
      </c>
      <c r="AI41" s="1736"/>
      <c r="AJ41" s="1731" t="s">
        <v>917</v>
      </c>
      <c r="AK41" s="1772" t="s">
        <v>788</v>
      </c>
      <c r="AL41" s="1770" t="s">
        <v>1513</v>
      </c>
      <c r="AM41" s="2287">
        <v>6</v>
      </c>
      <c r="AN41" s="1770">
        <v>4</v>
      </c>
      <c r="AO41" s="1772">
        <v>1</v>
      </c>
      <c r="AP41" s="1729"/>
      <c r="AQ41" s="2287"/>
      <c r="AR41" s="2287"/>
    </row>
    <row r="42" spans="1:45" ht="30" customHeight="1">
      <c r="A42" s="1770">
        <v>1</v>
      </c>
      <c r="B42" s="1723">
        <v>171960090000005</v>
      </c>
      <c r="C42" s="2245">
        <v>42746</v>
      </c>
      <c r="D42" s="1734">
        <f t="shared" si="0"/>
        <v>3</v>
      </c>
      <c r="E42" s="2230">
        <v>0.625</v>
      </c>
      <c r="F42" s="1770" t="s">
        <v>133</v>
      </c>
      <c r="G42" s="1735" t="s">
        <v>145</v>
      </c>
      <c r="H42" s="1770" t="s">
        <v>1473</v>
      </c>
      <c r="I42" s="1736" t="s">
        <v>28</v>
      </c>
      <c r="J42" s="1735" t="s">
        <v>658</v>
      </c>
      <c r="K42" s="1735" t="s">
        <v>674</v>
      </c>
      <c r="L42" s="1731" t="s">
        <v>560</v>
      </c>
      <c r="M42" s="1735" t="s">
        <v>578</v>
      </c>
      <c r="N42" s="1770" t="s">
        <v>1245</v>
      </c>
      <c r="O42" s="1770" t="s">
        <v>1501</v>
      </c>
      <c r="P42" s="2232"/>
      <c r="Q42" s="1770">
        <v>6</v>
      </c>
      <c r="R42" s="1731" t="s">
        <v>964</v>
      </c>
      <c r="S42" s="1770" t="s">
        <v>145</v>
      </c>
      <c r="T42" s="2291"/>
      <c r="U42" s="2291"/>
      <c r="V42" s="2247">
        <v>200</v>
      </c>
      <c r="W42" s="2291"/>
      <c r="X42" s="2291"/>
      <c r="Y42" s="2291"/>
      <c r="Z42" s="1805"/>
      <c r="AA42" s="1805"/>
      <c r="AB42" s="1805"/>
      <c r="AC42" s="1805"/>
      <c r="AD42" s="1805"/>
      <c r="AE42" s="1805"/>
      <c r="AF42" s="1805"/>
      <c r="AG42" s="1805"/>
      <c r="AH42" s="1770" t="s">
        <v>1529</v>
      </c>
      <c r="AI42" s="1736"/>
      <c r="AJ42" s="1731" t="s">
        <v>917</v>
      </c>
      <c r="AK42" s="1772" t="s">
        <v>788</v>
      </c>
      <c r="AL42" s="1770" t="s">
        <v>1514</v>
      </c>
      <c r="AM42" s="2287">
        <v>34</v>
      </c>
      <c r="AN42" s="1770">
        <v>3</v>
      </c>
      <c r="AO42" s="1772">
        <v>1</v>
      </c>
      <c r="AP42" s="1729"/>
      <c r="AQ42" s="2287"/>
      <c r="AR42" s="2287"/>
    </row>
    <row r="43" spans="1:45" ht="54.75" customHeight="1">
      <c r="A43" s="1770">
        <v>1</v>
      </c>
      <c r="B43" s="1723">
        <v>171910090000023</v>
      </c>
      <c r="C43" s="2245">
        <v>42746</v>
      </c>
      <c r="D43" s="1734">
        <f t="shared" si="0"/>
        <v>3</v>
      </c>
      <c r="E43" s="2230">
        <v>0.99861111111111101</v>
      </c>
      <c r="F43" s="1770" t="s">
        <v>128</v>
      </c>
      <c r="G43" s="1735" t="s">
        <v>138</v>
      </c>
      <c r="H43" s="1770" t="s">
        <v>1445</v>
      </c>
      <c r="I43" s="1736" t="s">
        <v>28</v>
      </c>
      <c r="J43" s="1735" t="s">
        <v>658</v>
      </c>
      <c r="K43" s="1735" t="s">
        <v>149</v>
      </c>
      <c r="L43" s="1731" t="s">
        <v>560</v>
      </c>
      <c r="M43" s="1735" t="s">
        <v>578</v>
      </c>
      <c r="N43" s="1770" t="s">
        <v>1245</v>
      </c>
      <c r="O43" s="1770" t="s">
        <v>1502</v>
      </c>
      <c r="P43" s="2232"/>
      <c r="Q43" s="1770">
        <v>56</v>
      </c>
      <c r="R43" s="1731" t="s">
        <v>954</v>
      </c>
      <c r="S43" s="2258" t="s">
        <v>1262</v>
      </c>
      <c r="T43" s="2291"/>
      <c r="U43" s="2291"/>
      <c r="V43" s="1772"/>
      <c r="W43" s="2291"/>
      <c r="X43" s="2291"/>
      <c r="Y43" s="2291"/>
      <c r="Z43" s="1805"/>
      <c r="AA43" s="1805"/>
      <c r="AB43" s="1805"/>
      <c r="AC43" s="1805"/>
      <c r="AD43" s="1805"/>
      <c r="AE43" s="1805"/>
      <c r="AF43" s="1805"/>
      <c r="AG43" s="1805"/>
      <c r="AH43" s="1770" t="s">
        <v>1530</v>
      </c>
      <c r="AI43" s="1736"/>
      <c r="AJ43" s="1731" t="s">
        <v>917</v>
      </c>
      <c r="AK43" s="1772" t="s">
        <v>788</v>
      </c>
      <c r="AL43" s="1770" t="s">
        <v>1262</v>
      </c>
      <c r="AM43" s="2287">
        <v>1</v>
      </c>
      <c r="AN43" s="1770">
        <v>6</v>
      </c>
      <c r="AO43" s="1772">
        <v>2</v>
      </c>
      <c r="AP43" s="1729"/>
      <c r="AQ43" s="2287"/>
      <c r="AR43" s="2287"/>
    </row>
    <row r="44" spans="1:45" ht="55.5" customHeight="1">
      <c r="A44" s="1770">
        <v>1</v>
      </c>
      <c r="B44" s="1723">
        <v>171940090000012</v>
      </c>
      <c r="C44" s="2245">
        <v>42747</v>
      </c>
      <c r="D44" s="1734">
        <f t="shared" si="0"/>
        <v>4</v>
      </c>
      <c r="E44" s="2230">
        <v>0.27430555555555552</v>
      </c>
      <c r="F44" s="1770" t="s">
        <v>127</v>
      </c>
      <c r="G44" s="1735" t="s">
        <v>145</v>
      </c>
      <c r="H44" s="1770" t="s">
        <v>1474</v>
      </c>
      <c r="I44" s="1736" t="s">
        <v>28</v>
      </c>
      <c r="J44" s="1735" t="s">
        <v>658</v>
      </c>
      <c r="K44" s="1735" t="s">
        <v>674</v>
      </c>
      <c r="L44" s="1731" t="s">
        <v>560</v>
      </c>
      <c r="M44" s="1735" t="s">
        <v>578</v>
      </c>
      <c r="N44" s="1770" t="s">
        <v>1245</v>
      </c>
      <c r="O44" s="1770" t="s">
        <v>1503</v>
      </c>
      <c r="P44" s="2232"/>
      <c r="Q44" s="1770">
        <v>1</v>
      </c>
      <c r="R44" s="1731" t="s">
        <v>955</v>
      </c>
      <c r="S44" s="1770" t="s">
        <v>145</v>
      </c>
      <c r="T44" s="2291"/>
      <c r="U44" s="2291"/>
      <c r="V44" s="1772"/>
      <c r="W44" s="2291"/>
      <c r="X44" s="2291"/>
      <c r="Y44" s="2291"/>
      <c r="Z44" s="1805"/>
      <c r="AA44" s="1805"/>
      <c r="AB44" s="1805"/>
      <c r="AC44" s="1805"/>
      <c r="AD44" s="1805"/>
      <c r="AE44" s="1805"/>
      <c r="AF44" s="1805"/>
      <c r="AG44" s="1805"/>
      <c r="AH44" s="1770" t="s">
        <v>1531</v>
      </c>
      <c r="AI44" s="1736"/>
      <c r="AJ44" s="1731" t="s">
        <v>917</v>
      </c>
      <c r="AK44" s="1772" t="s">
        <v>788</v>
      </c>
      <c r="AL44" s="1770" t="s">
        <v>1504</v>
      </c>
      <c r="AM44" s="2287">
        <v>9</v>
      </c>
      <c r="AN44" s="1770">
        <v>2</v>
      </c>
      <c r="AO44" s="1770">
        <v>1</v>
      </c>
      <c r="AP44" s="1729"/>
      <c r="AQ44" s="2287"/>
      <c r="AR44" s="2287"/>
    </row>
    <row r="45" spans="1:45" ht="48.75" customHeight="1">
      <c r="A45" s="1770">
        <v>1</v>
      </c>
      <c r="B45" s="1723">
        <v>171940090000013</v>
      </c>
      <c r="C45" s="2245">
        <v>42748</v>
      </c>
      <c r="D45" s="1734">
        <f t="shared" si="0"/>
        <v>5</v>
      </c>
      <c r="E45" s="2230">
        <v>0.33958333333333335</v>
      </c>
      <c r="F45" s="1770" t="s">
        <v>127</v>
      </c>
      <c r="G45" s="1735" t="s">
        <v>138</v>
      </c>
      <c r="H45" s="1770" t="s">
        <v>1683</v>
      </c>
      <c r="I45" s="1736" t="s">
        <v>28</v>
      </c>
      <c r="J45" s="1735" t="s">
        <v>48</v>
      </c>
      <c r="K45" s="1735" t="s">
        <v>689</v>
      </c>
      <c r="L45" s="1731" t="s">
        <v>560</v>
      </c>
      <c r="M45" s="1735" t="s">
        <v>578</v>
      </c>
      <c r="N45" s="1770" t="s">
        <v>1482</v>
      </c>
      <c r="O45" s="1770" t="s">
        <v>1688</v>
      </c>
      <c r="P45" s="2232"/>
      <c r="Q45" s="1770">
        <v>36</v>
      </c>
      <c r="R45" s="1731" t="s">
        <v>964</v>
      </c>
      <c r="S45" s="2258">
        <v>200</v>
      </c>
      <c r="T45" s="2291"/>
      <c r="U45" s="2291"/>
      <c r="V45" s="1772"/>
      <c r="W45" s="2291"/>
      <c r="X45" s="2291"/>
      <c r="Y45" s="2291"/>
      <c r="Z45" s="1805"/>
      <c r="AA45" s="1805"/>
      <c r="AB45" s="1805"/>
      <c r="AC45" s="1805"/>
      <c r="AD45" s="1805"/>
      <c r="AE45" s="1805"/>
      <c r="AF45" s="1805"/>
      <c r="AG45" s="1805"/>
      <c r="AH45" s="1770" t="s">
        <v>1711</v>
      </c>
      <c r="AI45" s="1736"/>
      <c r="AJ45" s="1731" t="s">
        <v>916</v>
      </c>
      <c r="AK45" s="1772" t="s">
        <v>788</v>
      </c>
      <c r="AL45" s="1770" t="s">
        <v>1707</v>
      </c>
      <c r="AM45" s="2287">
        <v>6</v>
      </c>
      <c r="AN45" s="1770">
        <v>8</v>
      </c>
      <c r="AO45" s="1770">
        <v>2</v>
      </c>
      <c r="AP45" s="1729"/>
      <c r="AQ45" s="2287"/>
      <c r="AR45" s="2287"/>
    </row>
    <row r="46" spans="1:45" ht="62.25" customHeight="1">
      <c r="A46" s="1770">
        <v>1</v>
      </c>
      <c r="B46" s="1723">
        <v>171968090000021</v>
      </c>
      <c r="C46" s="2245">
        <v>42748</v>
      </c>
      <c r="D46" s="1734">
        <f t="shared" si="0"/>
        <v>5</v>
      </c>
      <c r="E46" s="2230">
        <v>0.59791666666666665</v>
      </c>
      <c r="F46" s="1770" t="s">
        <v>137</v>
      </c>
      <c r="G46" s="1735" t="s">
        <v>145</v>
      </c>
      <c r="H46" s="1770" t="s">
        <v>1669</v>
      </c>
      <c r="I46" s="1736" t="s">
        <v>28</v>
      </c>
      <c r="J46" s="1811" t="s">
        <v>658</v>
      </c>
      <c r="K46" s="1811" t="s">
        <v>674</v>
      </c>
      <c r="L46" s="1765" t="s">
        <v>560</v>
      </c>
      <c r="M46" s="1811" t="s">
        <v>578</v>
      </c>
      <c r="N46" s="1770" t="s">
        <v>1245</v>
      </c>
      <c r="O46" s="1770" t="s">
        <v>1689</v>
      </c>
      <c r="P46" s="2232"/>
      <c r="Q46" s="1770">
        <v>12</v>
      </c>
      <c r="R46" s="1731" t="s">
        <v>874</v>
      </c>
      <c r="S46" s="1770" t="s">
        <v>1262</v>
      </c>
      <c r="T46" s="2291"/>
      <c r="U46" s="2291"/>
      <c r="V46" s="2291"/>
      <c r="W46" s="2291"/>
      <c r="X46" s="2291"/>
      <c r="Y46" s="2291"/>
      <c r="Z46" s="1805"/>
      <c r="AA46" s="1805"/>
      <c r="AB46" s="1805"/>
      <c r="AC46" s="1805"/>
      <c r="AD46" s="1805"/>
      <c r="AE46" s="1805"/>
      <c r="AF46" s="1805"/>
      <c r="AG46" s="1805"/>
      <c r="AH46" s="1770" t="s">
        <v>1712</v>
      </c>
      <c r="AI46" s="1736"/>
      <c r="AJ46" s="1731" t="s">
        <v>920</v>
      </c>
      <c r="AK46" s="1772" t="s">
        <v>788</v>
      </c>
      <c r="AL46" s="1770" t="s">
        <v>1863</v>
      </c>
      <c r="AM46" s="2287">
        <v>3</v>
      </c>
      <c r="AN46" s="1770">
        <v>4</v>
      </c>
      <c r="AO46" s="1770">
        <v>1</v>
      </c>
      <c r="AP46" s="2285"/>
      <c r="AQ46" s="2287"/>
      <c r="AR46" s="2287"/>
    </row>
    <row r="47" spans="1:45" ht="62.25" customHeight="1">
      <c r="A47" s="1770">
        <v>1</v>
      </c>
      <c r="B47" s="1723">
        <v>171940090000014</v>
      </c>
      <c r="C47" s="2245">
        <v>42748</v>
      </c>
      <c r="D47" s="1734">
        <f t="shared" si="0"/>
        <v>5</v>
      </c>
      <c r="E47" s="2230">
        <v>0.68888888888888899</v>
      </c>
      <c r="F47" s="1770" t="s">
        <v>127</v>
      </c>
      <c r="G47" s="1735" t="s">
        <v>145</v>
      </c>
      <c r="H47" s="1770" t="s">
        <v>1670</v>
      </c>
      <c r="I47" s="1736" t="s">
        <v>28</v>
      </c>
      <c r="J47" s="1735" t="s">
        <v>658</v>
      </c>
      <c r="K47" s="1735" t="s">
        <v>674</v>
      </c>
      <c r="L47" s="1731" t="s">
        <v>560</v>
      </c>
      <c r="M47" s="1735" t="s">
        <v>578</v>
      </c>
      <c r="N47" s="1770" t="s">
        <v>1245</v>
      </c>
      <c r="O47" s="1770" t="s">
        <v>1690</v>
      </c>
      <c r="P47" s="2232"/>
      <c r="Q47" s="1770">
        <v>120</v>
      </c>
      <c r="R47" s="1731" t="s">
        <v>955</v>
      </c>
      <c r="S47" s="2258" t="s">
        <v>145</v>
      </c>
      <c r="T47" s="2291"/>
      <c r="U47" s="2291"/>
      <c r="V47" s="2291"/>
      <c r="W47" s="2291"/>
      <c r="X47" s="2291"/>
      <c r="Y47" s="2291"/>
      <c r="Z47" s="1805"/>
      <c r="AA47" s="1805"/>
      <c r="AB47" s="1805"/>
      <c r="AC47" s="1805"/>
      <c r="AD47" s="1805"/>
      <c r="AE47" s="1805"/>
      <c r="AF47" s="1805"/>
      <c r="AG47" s="1805"/>
      <c r="AH47" s="1770" t="s">
        <v>1713</v>
      </c>
      <c r="AI47" s="1736"/>
      <c r="AJ47" s="1731" t="s">
        <v>917</v>
      </c>
      <c r="AK47" s="1772" t="s">
        <v>788</v>
      </c>
      <c r="AL47" s="1770" t="s">
        <v>1504</v>
      </c>
      <c r="AM47" s="2287">
        <v>9</v>
      </c>
      <c r="AN47" s="1770">
        <v>6</v>
      </c>
      <c r="AO47" s="1770">
        <v>2</v>
      </c>
      <c r="AP47" s="2285">
        <v>6</v>
      </c>
      <c r="AQ47" s="2287"/>
      <c r="AR47" s="2287"/>
    </row>
    <row r="48" spans="1:45" ht="45" customHeight="1">
      <c r="A48" s="1770">
        <v>1</v>
      </c>
      <c r="B48" s="1723">
        <v>171968090000022</v>
      </c>
      <c r="C48" s="2245">
        <v>42748</v>
      </c>
      <c r="D48" s="1734">
        <f t="shared" si="0"/>
        <v>5</v>
      </c>
      <c r="E48" s="2230">
        <v>0.72986111111111107</v>
      </c>
      <c r="F48" s="1770" t="s">
        <v>137</v>
      </c>
      <c r="G48" s="1735" t="s">
        <v>145</v>
      </c>
      <c r="H48" s="1770" t="s">
        <v>1671</v>
      </c>
      <c r="I48" s="1736" t="s">
        <v>28</v>
      </c>
      <c r="J48" s="1811" t="s">
        <v>658</v>
      </c>
      <c r="K48" s="1811" t="s">
        <v>674</v>
      </c>
      <c r="L48" s="1765" t="s">
        <v>560</v>
      </c>
      <c r="M48" s="1811" t="s">
        <v>578</v>
      </c>
      <c r="N48" s="1770" t="s">
        <v>1245</v>
      </c>
      <c r="O48" s="1770" t="s">
        <v>1691</v>
      </c>
      <c r="P48" s="2232"/>
      <c r="Q48" s="1770">
        <v>1</v>
      </c>
      <c r="R48" s="1731" t="s">
        <v>957</v>
      </c>
      <c r="S48" s="1770" t="s">
        <v>1262</v>
      </c>
      <c r="T48" s="2291"/>
      <c r="U48" s="2291"/>
      <c r="V48" s="2291"/>
      <c r="W48" s="2291"/>
      <c r="X48" s="2291"/>
      <c r="Y48" s="2291"/>
      <c r="Z48" s="1805"/>
      <c r="AA48" s="1805"/>
      <c r="AB48" s="1805"/>
      <c r="AC48" s="1805"/>
      <c r="AD48" s="1805"/>
      <c r="AE48" s="1805"/>
      <c r="AF48" s="1805"/>
      <c r="AG48" s="1805"/>
      <c r="AH48" s="1770" t="s">
        <v>1714</v>
      </c>
      <c r="AI48" s="1736"/>
      <c r="AJ48" s="1731" t="s">
        <v>920</v>
      </c>
      <c r="AK48" s="1772" t="s">
        <v>788</v>
      </c>
      <c r="AL48" s="1770" t="s">
        <v>1864</v>
      </c>
      <c r="AM48" s="2287">
        <v>4</v>
      </c>
      <c r="AN48" s="1770">
        <v>3</v>
      </c>
      <c r="AO48" s="1770">
        <v>1</v>
      </c>
      <c r="AP48" s="2285"/>
      <c r="AQ48" s="2287"/>
      <c r="AR48" s="2287"/>
    </row>
    <row r="49" spans="1:45" ht="69.75" customHeight="1">
      <c r="A49" s="1770">
        <v>1</v>
      </c>
      <c r="B49" s="1723">
        <v>171964090000006</v>
      </c>
      <c r="C49" s="2245">
        <v>42749</v>
      </c>
      <c r="D49" s="1734">
        <f t="shared" si="0"/>
        <v>6</v>
      </c>
      <c r="E49" s="2230">
        <v>0.125</v>
      </c>
      <c r="F49" s="1770" t="s">
        <v>140</v>
      </c>
      <c r="G49" s="1735" t="s">
        <v>145</v>
      </c>
      <c r="H49" s="1770" t="s">
        <v>1672</v>
      </c>
      <c r="I49" s="1736" t="s">
        <v>28</v>
      </c>
      <c r="J49" s="1735" t="s">
        <v>658</v>
      </c>
      <c r="K49" s="1735" t="s">
        <v>0</v>
      </c>
      <c r="L49" s="1731" t="s">
        <v>560</v>
      </c>
      <c r="M49" s="1735" t="s">
        <v>578</v>
      </c>
      <c r="N49" s="1770" t="s">
        <v>1245</v>
      </c>
      <c r="O49" s="1770" t="s">
        <v>1692</v>
      </c>
      <c r="P49" s="2232"/>
      <c r="Q49" s="1770">
        <v>2</v>
      </c>
      <c r="R49" s="1731" t="s">
        <v>291</v>
      </c>
      <c r="S49" s="1770" t="s">
        <v>145</v>
      </c>
      <c r="T49" s="2291"/>
      <c r="U49" s="2291"/>
      <c r="V49" s="2291"/>
      <c r="W49" s="2291"/>
      <c r="X49" s="2291"/>
      <c r="Y49" s="2291"/>
      <c r="Z49" s="1805"/>
      <c r="AA49" s="1805"/>
      <c r="AB49" s="1805"/>
      <c r="AC49" s="1805"/>
      <c r="AD49" s="1805"/>
      <c r="AE49" s="1805"/>
      <c r="AF49" s="1805"/>
      <c r="AG49" s="1805"/>
      <c r="AH49" s="1770" t="s">
        <v>1715</v>
      </c>
      <c r="AI49" s="1736"/>
      <c r="AJ49" s="1731" t="s">
        <v>920</v>
      </c>
      <c r="AK49" s="1772" t="s">
        <v>788</v>
      </c>
      <c r="AL49" s="1770" t="s">
        <v>1857</v>
      </c>
      <c r="AM49" s="2287">
        <v>35</v>
      </c>
      <c r="AN49" s="1770">
        <v>4</v>
      </c>
      <c r="AO49" s="1770">
        <v>1</v>
      </c>
      <c r="AP49" s="2285"/>
      <c r="AQ49" s="2287"/>
      <c r="AR49" s="2287"/>
    </row>
    <row r="50" spans="1:45" ht="30" customHeight="1">
      <c r="A50" s="1770">
        <v>1</v>
      </c>
      <c r="B50" s="1723">
        <v>171942090000004</v>
      </c>
      <c r="C50" s="2245">
        <v>42749</v>
      </c>
      <c r="D50" s="1734">
        <f t="shared" si="0"/>
        <v>6</v>
      </c>
      <c r="E50" s="2230">
        <v>0.72222222222222221</v>
      </c>
      <c r="F50" s="1770" t="s">
        <v>144</v>
      </c>
      <c r="G50" s="1735" t="s">
        <v>145</v>
      </c>
      <c r="H50" s="1770" t="s">
        <v>1673</v>
      </c>
      <c r="I50" s="1736" t="s">
        <v>28</v>
      </c>
      <c r="J50" s="1735" t="s">
        <v>147</v>
      </c>
      <c r="K50" s="1735" t="s">
        <v>674</v>
      </c>
      <c r="L50" s="1731" t="s">
        <v>560</v>
      </c>
      <c r="M50" s="1735" t="s">
        <v>578</v>
      </c>
      <c r="N50" s="1770" t="s">
        <v>1245</v>
      </c>
      <c r="O50" s="1770" t="s">
        <v>1693</v>
      </c>
      <c r="P50" s="2232"/>
      <c r="Q50" s="1770">
        <v>12</v>
      </c>
      <c r="R50" s="1731" t="s">
        <v>291</v>
      </c>
      <c r="S50" s="1770" t="s">
        <v>1262</v>
      </c>
      <c r="T50" s="2291"/>
      <c r="U50" s="2291"/>
      <c r="V50" s="2291"/>
      <c r="W50" s="2291"/>
      <c r="X50" s="2291"/>
      <c r="Y50" s="2291"/>
      <c r="Z50" s="1805"/>
      <c r="AA50" s="1805"/>
      <c r="AB50" s="1805"/>
      <c r="AC50" s="1805"/>
      <c r="AD50" s="1805"/>
      <c r="AE50" s="1805"/>
      <c r="AF50" s="1805"/>
      <c r="AG50" s="1805"/>
      <c r="AH50" s="1770" t="s">
        <v>1716</v>
      </c>
      <c r="AI50" s="1770" t="s">
        <v>1716</v>
      </c>
      <c r="AJ50" s="1731" t="s">
        <v>920</v>
      </c>
      <c r="AK50" s="1772" t="s">
        <v>788</v>
      </c>
      <c r="AL50" s="1770" t="s">
        <v>1397</v>
      </c>
      <c r="AM50" s="2287">
        <v>7</v>
      </c>
      <c r="AN50" s="1770">
        <v>4</v>
      </c>
      <c r="AO50" s="1770">
        <v>1</v>
      </c>
      <c r="AP50" s="2285"/>
      <c r="AQ50" s="2287"/>
      <c r="AR50" s="2287"/>
    </row>
    <row r="51" spans="1:45" ht="43.5" customHeight="1">
      <c r="A51" s="1770">
        <v>1</v>
      </c>
      <c r="B51" s="1723">
        <v>171940090000016</v>
      </c>
      <c r="C51" s="2245">
        <v>42749</v>
      </c>
      <c r="D51" s="1734">
        <f t="shared" si="0"/>
        <v>6</v>
      </c>
      <c r="E51" s="2230">
        <v>0.80625000000000002</v>
      </c>
      <c r="F51" s="1770" t="s">
        <v>127</v>
      </c>
      <c r="G51" s="1735" t="s">
        <v>138</v>
      </c>
      <c r="H51" s="1770" t="s">
        <v>1684</v>
      </c>
      <c r="I51" s="1736" t="s">
        <v>28</v>
      </c>
      <c r="J51" s="1735" t="s">
        <v>48</v>
      </c>
      <c r="K51" s="1735" t="s">
        <v>689</v>
      </c>
      <c r="L51" s="1731" t="s">
        <v>798</v>
      </c>
      <c r="M51" s="1735" t="s">
        <v>578</v>
      </c>
      <c r="N51" s="1770" t="s">
        <v>1482</v>
      </c>
      <c r="O51" s="1770" t="s">
        <v>1694</v>
      </c>
      <c r="P51" s="2232"/>
      <c r="Q51" s="1770">
        <v>60</v>
      </c>
      <c r="R51" s="1731" t="s">
        <v>291</v>
      </c>
      <c r="S51" s="2258">
        <v>500</v>
      </c>
      <c r="T51" s="2291"/>
      <c r="U51" s="2291"/>
      <c r="V51" s="2291"/>
      <c r="W51" s="2291"/>
      <c r="X51" s="2291"/>
      <c r="Y51" s="2291"/>
      <c r="Z51" s="1805"/>
      <c r="AA51" s="1805"/>
      <c r="AB51" s="1805"/>
      <c r="AC51" s="1805"/>
      <c r="AD51" s="1805"/>
      <c r="AE51" s="1805"/>
      <c r="AF51" s="1805"/>
      <c r="AG51" s="1805"/>
      <c r="AH51" s="1770" t="s">
        <v>1717</v>
      </c>
      <c r="AI51" s="1736"/>
      <c r="AJ51" s="1731" t="s">
        <v>917</v>
      </c>
      <c r="AK51" s="1772" t="s">
        <v>788</v>
      </c>
      <c r="AL51" s="1770" t="s">
        <v>1708</v>
      </c>
      <c r="AM51" s="2287">
        <v>6</v>
      </c>
      <c r="AN51" s="1770">
        <v>4</v>
      </c>
      <c r="AO51" s="1770">
        <v>2</v>
      </c>
      <c r="AP51" s="2285"/>
      <c r="AQ51" s="2287"/>
      <c r="AR51" s="2287"/>
    </row>
    <row r="52" spans="1:45" ht="60.75" customHeight="1">
      <c r="A52" s="1770">
        <v>1</v>
      </c>
      <c r="B52" s="1723">
        <v>171936090000003</v>
      </c>
      <c r="C52" s="2245">
        <v>42749</v>
      </c>
      <c r="D52" s="1734">
        <f t="shared" si="0"/>
        <v>6</v>
      </c>
      <c r="E52" s="2230">
        <v>0.91319444444444453</v>
      </c>
      <c r="F52" s="1770" t="s">
        <v>136</v>
      </c>
      <c r="G52" s="1735" t="s">
        <v>145</v>
      </c>
      <c r="H52" s="1770" t="s">
        <v>1674</v>
      </c>
      <c r="I52" s="1736" t="s">
        <v>28</v>
      </c>
      <c r="J52" s="1765" t="s">
        <v>147</v>
      </c>
      <c r="K52" s="1765" t="s">
        <v>0</v>
      </c>
      <c r="L52" s="1765" t="s">
        <v>696</v>
      </c>
      <c r="M52" s="1765" t="s">
        <v>580</v>
      </c>
      <c r="N52" s="1770" t="s">
        <v>1245</v>
      </c>
      <c r="O52" s="1770" t="s">
        <v>1695</v>
      </c>
      <c r="P52" s="2232"/>
      <c r="Q52" s="1770">
        <v>2</v>
      </c>
      <c r="R52" s="1731" t="s">
        <v>297</v>
      </c>
      <c r="S52" s="1772">
        <v>5</v>
      </c>
      <c r="T52" s="2291"/>
      <c r="U52" s="2291"/>
      <c r="V52" s="1805">
        <v>100</v>
      </c>
      <c r="W52" s="2291"/>
      <c r="X52" s="2291"/>
      <c r="Y52" s="2291"/>
      <c r="Z52" s="1805"/>
      <c r="AA52" s="1805"/>
      <c r="AB52" s="1805"/>
      <c r="AC52" s="1805"/>
      <c r="AD52" s="1805"/>
      <c r="AE52" s="1805"/>
      <c r="AF52" s="1805"/>
      <c r="AG52" s="1805"/>
      <c r="AH52" s="1770" t="s">
        <v>1718</v>
      </c>
      <c r="AI52" s="1736"/>
      <c r="AJ52" s="1731" t="s">
        <v>917</v>
      </c>
      <c r="AK52" s="1772" t="s">
        <v>788</v>
      </c>
      <c r="AL52" s="1770" t="s">
        <v>1302</v>
      </c>
      <c r="AM52" s="2287">
        <v>14</v>
      </c>
      <c r="AN52" s="1770">
        <v>3</v>
      </c>
      <c r="AO52" s="1770">
        <v>1</v>
      </c>
      <c r="AP52" s="2285"/>
      <c r="AQ52" s="2287"/>
      <c r="AR52" s="2287"/>
    </row>
    <row r="53" spans="1:45" ht="45" customHeight="1">
      <c r="A53" s="1770">
        <v>1</v>
      </c>
      <c r="B53" s="1723">
        <v>171936090000004</v>
      </c>
      <c r="C53" s="2245">
        <v>42750</v>
      </c>
      <c r="D53" s="1734">
        <f t="shared" si="0"/>
        <v>7</v>
      </c>
      <c r="E53" s="2230">
        <v>0.52083333333333337</v>
      </c>
      <c r="F53" s="1770" t="s">
        <v>136</v>
      </c>
      <c r="G53" s="1735" t="s">
        <v>145</v>
      </c>
      <c r="H53" s="1770" t="s">
        <v>1675</v>
      </c>
      <c r="I53" s="1736" t="s">
        <v>28</v>
      </c>
      <c r="J53" s="1811" t="s">
        <v>658</v>
      </c>
      <c r="K53" s="1811" t="s">
        <v>674</v>
      </c>
      <c r="L53" s="1765" t="s">
        <v>560</v>
      </c>
      <c r="M53" s="1811" t="s">
        <v>578</v>
      </c>
      <c r="N53" s="1770" t="s">
        <v>1245</v>
      </c>
      <c r="O53" s="1770" t="s">
        <v>1696</v>
      </c>
      <c r="P53" s="2232"/>
      <c r="Q53" s="1770">
        <v>21</v>
      </c>
      <c r="R53" s="1731" t="s">
        <v>289</v>
      </c>
      <c r="S53" s="2258" t="s">
        <v>1262</v>
      </c>
      <c r="T53" s="2291"/>
      <c r="U53" s="2291"/>
      <c r="V53" s="2291"/>
      <c r="W53" s="2291"/>
      <c r="X53" s="2291"/>
      <c r="Y53" s="2291"/>
      <c r="Z53" s="1805"/>
      <c r="AA53" s="1805"/>
      <c r="AB53" s="1805"/>
      <c r="AC53" s="1805"/>
      <c r="AD53" s="1805"/>
      <c r="AE53" s="1805"/>
      <c r="AF53" s="1805"/>
      <c r="AG53" s="1805"/>
      <c r="AH53" s="1770" t="s">
        <v>1710</v>
      </c>
      <c r="AI53" s="1736"/>
      <c r="AJ53" s="1731" t="s">
        <v>917</v>
      </c>
      <c r="AK53" s="1772" t="s">
        <v>788</v>
      </c>
      <c r="AL53" s="1770" t="s">
        <v>1305</v>
      </c>
      <c r="AM53" s="2287">
        <v>14</v>
      </c>
      <c r="AN53" s="1770">
        <v>5</v>
      </c>
      <c r="AO53" s="1770">
        <v>2</v>
      </c>
      <c r="AP53" s="2285"/>
      <c r="AQ53" s="2287"/>
      <c r="AR53" s="2287"/>
    </row>
    <row r="54" spans="1:45" s="10" customFormat="1" ht="65.25" customHeight="1">
      <c r="A54" s="1770">
        <v>1</v>
      </c>
      <c r="B54" s="1723">
        <v>171940090000029</v>
      </c>
      <c r="C54" s="2245">
        <v>42750</v>
      </c>
      <c r="D54" s="1734">
        <f t="shared" si="0"/>
        <v>7</v>
      </c>
      <c r="E54" s="2230">
        <v>0.65902777777777777</v>
      </c>
      <c r="F54" s="1770" t="s">
        <v>127</v>
      </c>
      <c r="G54" s="1735" t="s">
        <v>145</v>
      </c>
      <c r="H54" s="1770" t="s">
        <v>1676</v>
      </c>
      <c r="I54" s="1736" t="s">
        <v>28</v>
      </c>
      <c r="J54" s="1735" t="s">
        <v>658</v>
      </c>
      <c r="K54" s="1735" t="s">
        <v>149</v>
      </c>
      <c r="L54" s="1731" t="s">
        <v>560</v>
      </c>
      <c r="M54" s="1735" t="s">
        <v>578</v>
      </c>
      <c r="N54" s="1770" t="s">
        <v>1482</v>
      </c>
      <c r="O54" s="1770" t="s">
        <v>1697</v>
      </c>
      <c r="P54" s="2232"/>
      <c r="Q54" s="1770">
        <v>24</v>
      </c>
      <c r="R54" s="1731" t="s">
        <v>955</v>
      </c>
      <c r="S54" s="2258" t="s">
        <v>1262</v>
      </c>
      <c r="T54" s="2291"/>
      <c r="U54" s="2291"/>
      <c r="V54" s="2291"/>
      <c r="W54" s="2291"/>
      <c r="X54" s="2291"/>
      <c r="Y54" s="2291"/>
      <c r="Z54" s="1805"/>
      <c r="AA54" s="1805"/>
      <c r="AB54" s="1805"/>
      <c r="AC54" s="1805"/>
      <c r="AD54" s="1805"/>
      <c r="AE54" s="1805"/>
      <c r="AF54" s="1805"/>
      <c r="AG54" s="1805"/>
      <c r="AH54" s="1770" t="s">
        <v>1719</v>
      </c>
      <c r="AI54" s="1736"/>
      <c r="AJ54" s="2308" t="s">
        <v>917</v>
      </c>
      <c r="AK54" s="1772" t="s">
        <v>788</v>
      </c>
      <c r="AL54" s="1770" t="s">
        <v>1895</v>
      </c>
      <c r="AM54" s="2287">
        <v>2</v>
      </c>
      <c r="AN54" s="1770">
        <v>4</v>
      </c>
      <c r="AO54" s="1770">
        <v>1</v>
      </c>
      <c r="AP54" s="2285"/>
      <c r="AQ54" s="2287"/>
      <c r="AR54" s="2287"/>
    </row>
    <row r="55" spans="1:45" ht="54.75" customHeight="1">
      <c r="A55" s="1770">
        <v>1</v>
      </c>
      <c r="B55" s="1723">
        <v>171952090000008</v>
      </c>
      <c r="C55" s="2245">
        <v>42750</v>
      </c>
      <c r="D55" s="1734">
        <f t="shared" si="0"/>
        <v>7</v>
      </c>
      <c r="E55" s="2230">
        <v>0.71597222222222223</v>
      </c>
      <c r="F55" s="1770" t="s">
        <v>131</v>
      </c>
      <c r="G55" s="1735" t="s">
        <v>145</v>
      </c>
      <c r="H55" s="1770" t="s">
        <v>1677</v>
      </c>
      <c r="I55" s="1773" t="s">
        <v>30</v>
      </c>
      <c r="J55" s="1735" t="s">
        <v>48</v>
      </c>
      <c r="K55" s="1735" t="s">
        <v>689</v>
      </c>
      <c r="L55" s="1770" t="s">
        <v>798</v>
      </c>
      <c r="M55" s="1771" t="s">
        <v>578</v>
      </c>
      <c r="N55" s="1773" t="s">
        <v>125</v>
      </c>
      <c r="O55" s="1773" t="s">
        <v>1886</v>
      </c>
      <c r="P55" s="2232"/>
      <c r="Q55" s="1770">
        <v>22</v>
      </c>
      <c r="R55" s="1770" t="s">
        <v>955</v>
      </c>
      <c r="S55" s="2302" t="s">
        <v>1405</v>
      </c>
      <c r="T55" s="2291"/>
      <c r="U55" s="2291"/>
      <c r="V55" s="2291"/>
      <c r="W55" s="2291"/>
      <c r="X55" s="2291"/>
      <c r="Y55" s="2291"/>
      <c r="Z55" s="1805"/>
      <c r="AA55" s="1805"/>
      <c r="AB55" s="1805"/>
      <c r="AC55" s="1805"/>
      <c r="AD55" s="1805"/>
      <c r="AE55" s="1805"/>
      <c r="AF55" s="1805"/>
      <c r="AG55" s="1805"/>
      <c r="AH55" s="1770" t="s">
        <v>1720</v>
      </c>
      <c r="AI55" s="1736"/>
      <c r="AJ55" s="1731" t="s">
        <v>917</v>
      </c>
      <c r="AK55" s="1772" t="s">
        <v>788</v>
      </c>
      <c r="AL55" s="1770" t="s">
        <v>1262</v>
      </c>
      <c r="AM55" s="2287">
        <v>1</v>
      </c>
      <c r="AN55" s="1770">
        <v>4</v>
      </c>
      <c r="AO55" s="1770">
        <v>1</v>
      </c>
      <c r="AP55" s="2285"/>
      <c r="AQ55" s="2287"/>
      <c r="AR55" s="2287"/>
    </row>
    <row r="56" spans="1:45" ht="75.75" customHeight="1">
      <c r="A56" s="1770">
        <v>1</v>
      </c>
      <c r="B56" s="1723">
        <v>171968090000025</v>
      </c>
      <c r="C56" s="2245">
        <v>42751</v>
      </c>
      <c r="D56" s="1734">
        <f t="shared" si="0"/>
        <v>1</v>
      </c>
      <c r="E56" s="2230">
        <v>0.3923611111111111</v>
      </c>
      <c r="F56" s="1770" t="s">
        <v>137</v>
      </c>
      <c r="G56" s="1735" t="s">
        <v>145</v>
      </c>
      <c r="H56" s="1770" t="s">
        <v>1678</v>
      </c>
      <c r="I56" s="1736" t="s">
        <v>28</v>
      </c>
      <c r="J56" s="1811" t="s">
        <v>658</v>
      </c>
      <c r="K56" s="1811" t="s">
        <v>674</v>
      </c>
      <c r="L56" s="1765" t="s">
        <v>560</v>
      </c>
      <c r="M56" s="1811" t="s">
        <v>578</v>
      </c>
      <c r="N56" s="1770" t="s">
        <v>1245</v>
      </c>
      <c r="O56" s="1770" t="s">
        <v>1698</v>
      </c>
      <c r="P56" s="2232"/>
      <c r="Q56" s="1770">
        <v>45</v>
      </c>
      <c r="R56" s="1731" t="s">
        <v>957</v>
      </c>
      <c r="S56" s="1770" t="s">
        <v>1262</v>
      </c>
      <c r="T56" s="2291"/>
      <c r="U56" s="2291"/>
      <c r="V56" s="2291"/>
      <c r="W56" s="2291"/>
      <c r="X56" s="2291"/>
      <c r="Y56" s="2291"/>
      <c r="Z56" s="1805"/>
      <c r="AA56" s="1805"/>
      <c r="AB56" s="1805"/>
      <c r="AC56" s="1805"/>
      <c r="AD56" s="1805"/>
      <c r="AE56" s="1805"/>
      <c r="AF56" s="1805"/>
      <c r="AG56" s="1805"/>
      <c r="AH56" s="1770" t="s">
        <v>1721</v>
      </c>
      <c r="AI56" s="1736"/>
      <c r="AJ56" s="1731" t="s">
        <v>920</v>
      </c>
      <c r="AK56" s="1772" t="s">
        <v>788</v>
      </c>
      <c r="AL56" s="1770" t="s">
        <v>1865</v>
      </c>
      <c r="AM56" s="2287">
        <v>3</v>
      </c>
      <c r="AN56" s="1770">
        <v>6</v>
      </c>
      <c r="AO56" s="1770">
        <v>2</v>
      </c>
      <c r="AP56" s="2285"/>
      <c r="AQ56" s="2287"/>
      <c r="AR56" s="2287"/>
    </row>
    <row r="57" spans="1:45" ht="77.25" customHeight="1">
      <c r="A57" s="1770">
        <v>1</v>
      </c>
      <c r="B57" s="1723">
        <v>171940090000020</v>
      </c>
      <c r="C57" s="2245">
        <v>42753</v>
      </c>
      <c r="D57" s="1734">
        <f t="shared" si="0"/>
        <v>3</v>
      </c>
      <c r="E57" s="2230">
        <v>0.28125</v>
      </c>
      <c r="F57" s="1770" t="s">
        <v>127</v>
      </c>
      <c r="G57" s="1735" t="s">
        <v>145</v>
      </c>
      <c r="H57" s="1770" t="s">
        <v>1679</v>
      </c>
      <c r="I57" s="1736" t="s">
        <v>28</v>
      </c>
      <c r="J57" s="1735" t="s">
        <v>658</v>
      </c>
      <c r="K57" s="1735" t="s">
        <v>674</v>
      </c>
      <c r="L57" s="1731" t="s">
        <v>560</v>
      </c>
      <c r="M57" s="1735" t="s">
        <v>578</v>
      </c>
      <c r="N57" s="1770" t="s">
        <v>1245</v>
      </c>
      <c r="O57" s="1770" t="s">
        <v>1699</v>
      </c>
      <c r="P57" s="2232"/>
      <c r="Q57" s="1770">
        <v>1</v>
      </c>
      <c r="R57" s="1731" t="s">
        <v>964</v>
      </c>
      <c r="S57" s="2258" t="s">
        <v>145</v>
      </c>
      <c r="T57" s="2291"/>
      <c r="U57" s="2291"/>
      <c r="V57" s="2291"/>
      <c r="W57" s="2291"/>
      <c r="X57" s="2291"/>
      <c r="Y57" s="2291"/>
      <c r="Z57" s="1805"/>
      <c r="AA57" s="1805"/>
      <c r="AB57" s="1805"/>
      <c r="AC57" s="1805"/>
      <c r="AD57" s="1805"/>
      <c r="AE57" s="1805"/>
      <c r="AF57" s="1805"/>
      <c r="AG57" s="1805"/>
      <c r="AH57" s="1770" t="s">
        <v>1722</v>
      </c>
      <c r="AI57" s="1736"/>
      <c r="AJ57" s="1731" t="s">
        <v>916</v>
      </c>
      <c r="AK57" s="1772" t="s">
        <v>788</v>
      </c>
      <c r="AL57" s="1770" t="s">
        <v>1709</v>
      </c>
      <c r="AM57" s="2287">
        <v>6</v>
      </c>
      <c r="AN57" s="1770">
        <v>4</v>
      </c>
      <c r="AO57" s="1770">
        <v>1</v>
      </c>
      <c r="AP57" s="2285"/>
      <c r="AQ57" s="2287"/>
      <c r="AR57" s="2287"/>
    </row>
    <row r="58" spans="1:45" ht="46.5" customHeight="1">
      <c r="A58" s="1770">
        <v>1</v>
      </c>
      <c r="B58" s="1723">
        <v>171964090000008</v>
      </c>
      <c r="C58" s="2245">
        <v>42753</v>
      </c>
      <c r="D58" s="1734">
        <f t="shared" si="0"/>
        <v>3</v>
      </c>
      <c r="E58" s="2230">
        <v>0.3125</v>
      </c>
      <c r="F58" s="1770" t="s">
        <v>140</v>
      </c>
      <c r="G58" s="1735" t="s">
        <v>145</v>
      </c>
      <c r="H58" s="1770" t="s">
        <v>1643</v>
      </c>
      <c r="I58" s="1736" t="s">
        <v>28</v>
      </c>
      <c r="J58" s="1735" t="s">
        <v>658</v>
      </c>
      <c r="K58" s="1735" t="s">
        <v>0</v>
      </c>
      <c r="L58" s="1731" t="s">
        <v>560</v>
      </c>
      <c r="M58" s="1735" t="s">
        <v>578</v>
      </c>
      <c r="N58" s="1770" t="s">
        <v>1245</v>
      </c>
      <c r="O58" s="1770" t="s">
        <v>1700</v>
      </c>
      <c r="P58" s="2232"/>
      <c r="Q58" s="1770">
        <v>150</v>
      </c>
      <c r="R58" s="1731" t="s">
        <v>955</v>
      </c>
      <c r="S58" s="2258">
        <v>1452.4</v>
      </c>
      <c r="T58" s="2291"/>
      <c r="U58" s="2291"/>
      <c r="V58" s="2291"/>
      <c r="W58" s="2291"/>
      <c r="X58" s="2291"/>
      <c r="Y58" s="2291"/>
      <c r="Z58" s="1805"/>
      <c r="AA58" s="1805"/>
      <c r="AB58" s="1805"/>
      <c r="AC58" s="1805"/>
      <c r="AD58" s="1805"/>
      <c r="AE58" s="1805"/>
      <c r="AF58" s="1805"/>
      <c r="AG58" s="1805"/>
      <c r="AH58" s="1770" t="s">
        <v>1723</v>
      </c>
      <c r="AI58" s="1736"/>
      <c r="AJ58" s="1731" t="s">
        <v>920</v>
      </c>
      <c r="AK58" s="1772" t="s">
        <v>788</v>
      </c>
      <c r="AL58" s="1770" t="s">
        <v>1858</v>
      </c>
      <c r="AM58" s="2287">
        <v>32</v>
      </c>
      <c r="AN58" s="1770">
        <v>14</v>
      </c>
      <c r="AO58" s="1770">
        <v>3</v>
      </c>
      <c r="AP58" s="2285" t="s">
        <v>1729</v>
      </c>
      <c r="AQ58" s="2287"/>
      <c r="AR58" s="2287"/>
    </row>
    <row r="59" spans="1:45" ht="44.25" customHeight="1">
      <c r="A59" s="1770">
        <v>1</v>
      </c>
      <c r="B59" s="1723">
        <v>171968090000027</v>
      </c>
      <c r="C59" s="2245">
        <v>42753</v>
      </c>
      <c r="D59" s="1734">
        <f t="shared" si="0"/>
        <v>3</v>
      </c>
      <c r="E59" s="2230">
        <v>0.68541666666666667</v>
      </c>
      <c r="F59" s="1770" t="s">
        <v>137</v>
      </c>
      <c r="G59" s="1735" t="s">
        <v>145</v>
      </c>
      <c r="H59" s="1770" t="s">
        <v>1680</v>
      </c>
      <c r="I59" s="1736" t="s">
        <v>28</v>
      </c>
      <c r="J59" s="1735" t="s">
        <v>48</v>
      </c>
      <c r="K59" s="1735" t="s">
        <v>689</v>
      </c>
      <c r="L59" s="1731" t="s">
        <v>800</v>
      </c>
      <c r="M59" s="1735" t="s">
        <v>578</v>
      </c>
      <c r="N59" s="1770" t="s">
        <v>1245</v>
      </c>
      <c r="O59" s="1770" t="s">
        <v>1701</v>
      </c>
      <c r="P59" s="2232"/>
      <c r="Q59" s="1770">
        <v>5</v>
      </c>
      <c r="R59" s="1731" t="s">
        <v>954</v>
      </c>
      <c r="S59" s="1770" t="s">
        <v>1262</v>
      </c>
      <c r="T59" s="2291"/>
      <c r="U59" s="2291"/>
      <c r="V59" s="2291"/>
      <c r="W59" s="2291"/>
      <c r="X59" s="2291"/>
      <c r="Y59" s="2291"/>
      <c r="Z59" s="1805"/>
      <c r="AA59" s="1805"/>
      <c r="AB59" s="1805"/>
      <c r="AC59" s="1805"/>
      <c r="AD59" s="1805"/>
      <c r="AE59" s="1805"/>
      <c r="AF59" s="1805"/>
      <c r="AG59" s="1805"/>
      <c r="AH59" s="1770" t="s">
        <v>1724</v>
      </c>
      <c r="AI59" s="1736"/>
      <c r="AJ59" s="1731" t="s">
        <v>920</v>
      </c>
      <c r="AK59" s="1772" t="s">
        <v>788</v>
      </c>
      <c r="AL59" s="1770" t="s">
        <v>1865</v>
      </c>
      <c r="AM59" s="2287">
        <v>3</v>
      </c>
      <c r="AN59" s="1770">
        <v>4</v>
      </c>
      <c r="AO59" s="1772">
        <v>2</v>
      </c>
      <c r="AP59" s="2285"/>
      <c r="AQ59" s="2287"/>
      <c r="AR59" s="2287"/>
    </row>
    <row r="60" spans="1:45" ht="57.75" customHeight="1">
      <c r="A60" s="1770">
        <v>1</v>
      </c>
      <c r="B60" s="1723">
        <v>171962090000019</v>
      </c>
      <c r="C60" s="2245">
        <v>42753</v>
      </c>
      <c r="D60" s="1734">
        <f t="shared" si="0"/>
        <v>3</v>
      </c>
      <c r="E60" s="2230">
        <v>0.74513888888888891</v>
      </c>
      <c r="F60" s="1770" t="s">
        <v>130</v>
      </c>
      <c r="G60" s="1735" t="s">
        <v>145</v>
      </c>
      <c r="H60" s="1770" t="s">
        <v>1681</v>
      </c>
      <c r="I60" s="1736" t="s">
        <v>28</v>
      </c>
      <c r="J60" s="1735" t="s">
        <v>658</v>
      </c>
      <c r="K60" s="1735" t="s">
        <v>674</v>
      </c>
      <c r="L60" s="1731" t="s">
        <v>560</v>
      </c>
      <c r="M60" s="1735" t="s">
        <v>578</v>
      </c>
      <c r="N60" s="1770" t="s">
        <v>1245</v>
      </c>
      <c r="O60" s="1770" t="s">
        <v>1702</v>
      </c>
      <c r="P60" s="2232"/>
      <c r="Q60" s="1770">
        <v>20</v>
      </c>
      <c r="R60" s="1731" t="s">
        <v>954</v>
      </c>
      <c r="S60" s="2258" t="s">
        <v>145</v>
      </c>
      <c r="T60" s="2291"/>
      <c r="U60" s="2291"/>
      <c r="V60" s="2291"/>
      <c r="W60" s="2291"/>
      <c r="X60" s="2291"/>
      <c r="Y60" s="2291"/>
      <c r="Z60" s="1805"/>
      <c r="AA60" s="1805"/>
      <c r="AB60" s="1805"/>
      <c r="AC60" s="1805"/>
      <c r="AD60" s="1805"/>
      <c r="AE60" s="1805"/>
      <c r="AF60" s="1805"/>
      <c r="AG60" s="1805"/>
      <c r="AH60" s="1770" t="s">
        <v>1725</v>
      </c>
      <c r="AI60" s="1736"/>
      <c r="AJ60" s="1731" t="s">
        <v>920</v>
      </c>
      <c r="AK60" s="1772" t="s">
        <v>788</v>
      </c>
      <c r="AL60" s="1770" t="s">
        <v>1851</v>
      </c>
      <c r="AM60" s="2287">
        <v>2</v>
      </c>
      <c r="AN60" s="1770">
        <v>4</v>
      </c>
      <c r="AO60" s="1772">
        <v>1</v>
      </c>
      <c r="AP60" s="2285"/>
      <c r="AQ60" s="2287"/>
      <c r="AR60" s="2287"/>
      <c r="AS60" s="1795" t="s">
        <v>1852</v>
      </c>
    </row>
    <row r="61" spans="1:45" ht="51.75" customHeight="1">
      <c r="A61" s="1770">
        <v>1</v>
      </c>
      <c r="B61" s="1723">
        <v>171968090000028</v>
      </c>
      <c r="C61" s="2245">
        <v>42753</v>
      </c>
      <c r="D61" s="1734">
        <f t="shared" si="0"/>
        <v>3</v>
      </c>
      <c r="E61" s="2230">
        <v>0.78125</v>
      </c>
      <c r="F61" s="1770" t="s">
        <v>137</v>
      </c>
      <c r="G61" s="1735" t="s">
        <v>145</v>
      </c>
      <c r="H61" s="1770" t="s">
        <v>1682</v>
      </c>
      <c r="I61" s="1736" t="s">
        <v>28</v>
      </c>
      <c r="J61" s="1811" t="s">
        <v>658</v>
      </c>
      <c r="K61" s="1811" t="s">
        <v>674</v>
      </c>
      <c r="L61" s="1765" t="s">
        <v>560</v>
      </c>
      <c r="M61" s="1811" t="s">
        <v>578</v>
      </c>
      <c r="N61" s="1770" t="s">
        <v>1245</v>
      </c>
      <c r="O61" s="1770" t="s">
        <v>1703</v>
      </c>
      <c r="P61" s="2232" t="s">
        <v>1706</v>
      </c>
      <c r="Q61" s="1770"/>
      <c r="R61" s="1731" t="s">
        <v>956</v>
      </c>
      <c r="S61" s="1770" t="s">
        <v>1262</v>
      </c>
      <c r="T61" s="2291"/>
      <c r="U61" s="2291"/>
      <c r="V61" s="2291"/>
      <c r="W61" s="2291"/>
      <c r="X61" s="2291"/>
      <c r="Y61" s="2291"/>
      <c r="Z61" s="1805"/>
      <c r="AA61" s="1805"/>
      <c r="AB61" s="1805"/>
      <c r="AC61" s="1805"/>
      <c r="AD61" s="1805"/>
      <c r="AE61" s="1805"/>
      <c r="AF61" s="1805"/>
      <c r="AG61" s="1805"/>
      <c r="AH61" s="1770" t="s">
        <v>1726</v>
      </c>
      <c r="AI61" s="1736"/>
      <c r="AJ61" s="1731" t="s">
        <v>920</v>
      </c>
      <c r="AK61" s="1772" t="s">
        <v>788</v>
      </c>
      <c r="AL61" s="1770" t="s">
        <v>1866</v>
      </c>
      <c r="AM61" s="2287">
        <v>3</v>
      </c>
      <c r="AN61" s="1770">
        <v>3</v>
      </c>
      <c r="AO61" s="1772">
        <v>1</v>
      </c>
      <c r="AP61" s="2285"/>
      <c r="AQ61" s="2287"/>
      <c r="AR61" s="2287"/>
    </row>
    <row r="62" spans="1:45" ht="51.75" customHeight="1">
      <c r="A62" s="1770">
        <v>1</v>
      </c>
      <c r="B62" s="1723">
        <v>171940090000021</v>
      </c>
      <c r="C62" s="2245">
        <v>42753</v>
      </c>
      <c r="D62" s="1734">
        <f t="shared" si="0"/>
        <v>3</v>
      </c>
      <c r="E62" s="2230">
        <v>0.78125</v>
      </c>
      <c r="F62" s="1770" t="s">
        <v>127</v>
      </c>
      <c r="G62" s="1735" t="s">
        <v>138</v>
      </c>
      <c r="H62" s="1770" t="s">
        <v>1685</v>
      </c>
      <c r="I62" s="1736" t="s">
        <v>28</v>
      </c>
      <c r="J62" s="1735" t="s">
        <v>658</v>
      </c>
      <c r="K62" s="1735" t="s">
        <v>674</v>
      </c>
      <c r="L62" s="1731" t="s">
        <v>560</v>
      </c>
      <c r="M62" s="1735" t="s">
        <v>578</v>
      </c>
      <c r="N62" s="1770" t="s">
        <v>1245</v>
      </c>
      <c r="O62" s="1770" t="s">
        <v>1704</v>
      </c>
      <c r="P62" s="2232"/>
      <c r="Q62" s="1770">
        <v>112</v>
      </c>
      <c r="R62" s="1731" t="s">
        <v>955</v>
      </c>
      <c r="S62" s="2258" t="s">
        <v>1262</v>
      </c>
      <c r="T62" s="2291"/>
      <c r="U62" s="2291"/>
      <c r="V62" s="2291"/>
      <c r="W62" s="2291"/>
      <c r="X62" s="2291"/>
      <c r="Y62" s="2291"/>
      <c r="Z62" s="1805"/>
      <c r="AA62" s="1805"/>
      <c r="AB62" s="1805"/>
      <c r="AC62" s="1805"/>
      <c r="AD62" s="1805"/>
      <c r="AE62" s="1805"/>
      <c r="AF62" s="1805"/>
      <c r="AG62" s="1805"/>
      <c r="AH62" s="1770" t="s">
        <v>1727</v>
      </c>
      <c r="AI62" s="1736"/>
      <c r="AJ62" s="1731" t="s">
        <v>917</v>
      </c>
      <c r="AK62" s="1772" t="s">
        <v>788</v>
      </c>
      <c r="AL62" s="1770" t="s">
        <v>1504</v>
      </c>
      <c r="AM62" s="2287">
        <v>6</v>
      </c>
      <c r="AN62" s="1770">
        <v>5</v>
      </c>
      <c r="AO62" s="1772">
        <v>2</v>
      </c>
      <c r="AP62" s="2285"/>
      <c r="AQ62" s="2287"/>
      <c r="AR62" s="2287"/>
    </row>
    <row r="63" spans="1:45" ht="42.75" customHeight="1">
      <c r="A63" s="1770">
        <v>1</v>
      </c>
      <c r="B63" s="1723">
        <v>171934090000009</v>
      </c>
      <c r="C63" s="2245">
        <v>42753</v>
      </c>
      <c r="D63" s="1734">
        <f t="shared" si="0"/>
        <v>3</v>
      </c>
      <c r="E63" s="2230">
        <v>0.86319444444444438</v>
      </c>
      <c r="F63" s="1770" t="s">
        <v>142</v>
      </c>
      <c r="G63" s="1735" t="s">
        <v>138</v>
      </c>
      <c r="H63" s="1770" t="s">
        <v>1686</v>
      </c>
      <c r="I63" s="1736" t="s">
        <v>263</v>
      </c>
      <c r="J63" s="1735" t="s">
        <v>147</v>
      </c>
      <c r="K63" s="1735" t="s">
        <v>149</v>
      </c>
      <c r="L63" s="1731" t="s">
        <v>696</v>
      </c>
      <c r="M63" s="1735" t="s">
        <v>580</v>
      </c>
      <c r="N63" s="1770" t="s">
        <v>1687</v>
      </c>
      <c r="O63" s="1770" t="s">
        <v>1705</v>
      </c>
      <c r="P63" s="2232"/>
      <c r="Q63" s="1770">
        <v>10</v>
      </c>
      <c r="R63" s="1731" t="s">
        <v>994</v>
      </c>
      <c r="S63" s="1770" t="s">
        <v>145</v>
      </c>
      <c r="T63" s="2291"/>
      <c r="U63" s="2291"/>
      <c r="V63" s="2291">
        <v>1000</v>
      </c>
      <c r="W63" s="2291"/>
      <c r="X63" s="2291"/>
      <c r="Y63" s="2291"/>
      <c r="Z63" s="1805"/>
      <c r="AA63" s="1805"/>
      <c r="AB63" s="1805"/>
      <c r="AC63" s="1805"/>
      <c r="AD63" s="1805"/>
      <c r="AE63" s="1805"/>
      <c r="AF63" s="1805"/>
      <c r="AG63" s="1805"/>
      <c r="AH63" s="1770" t="s">
        <v>1728</v>
      </c>
      <c r="AI63" s="1736" t="s">
        <v>1873</v>
      </c>
      <c r="AJ63" s="1731" t="s">
        <v>920</v>
      </c>
      <c r="AK63" s="1772" t="s">
        <v>788</v>
      </c>
      <c r="AL63" s="1770" t="s">
        <v>1818</v>
      </c>
      <c r="AM63" s="2287">
        <v>26</v>
      </c>
      <c r="AN63" s="1770">
        <v>3</v>
      </c>
      <c r="AO63" s="1772">
        <v>1</v>
      </c>
      <c r="AP63" s="2285"/>
      <c r="AQ63" s="2287"/>
      <c r="AR63" s="2287"/>
    </row>
    <row r="64" spans="1:45" ht="47.25" customHeight="1">
      <c r="A64" s="1735">
        <v>1</v>
      </c>
      <c r="B64" s="1723">
        <v>171942090000006</v>
      </c>
      <c r="C64" s="2259">
        <v>42755</v>
      </c>
      <c r="D64" s="1734">
        <f t="shared" si="0"/>
        <v>5</v>
      </c>
      <c r="E64" s="2260">
        <v>0.44236111111111115</v>
      </c>
      <c r="F64" s="1731" t="s">
        <v>144</v>
      </c>
      <c r="G64" s="1735" t="s">
        <v>145</v>
      </c>
      <c r="H64" s="1805" t="s">
        <v>1842</v>
      </c>
      <c r="I64" s="1736" t="s">
        <v>28</v>
      </c>
      <c r="J64" s="1735" t="s">
        <v>658</v>
      </c>
      <c r="K64" s="1735" t="s">
        <v>674</v>
      </c>
      <c r="L64" s="1731" t="s">
        <v>560</v>
      </c>
      <c r="M64" s="1735" t="s">
        <v>580</v>
      </c>
      <c r="N64" s="1736" t="s">
        <v>1245</v>
      </c>
      <c r="O64" s="1736" t="s">
        <v>1885</v>
      </c>
      <c r="P64" s="2292"/>
      <c r="Q64" s="1736">
        <v>100</v>
      </c>
      <c r="R64" s="1731" t="s">
        <v>291</v>
      </c>
      <c r="S64" s="2291"/>
      <c r="T64" s="2291"/>
      <c r="U64" s="2291"/>
      <c r="V64" s="2291"/>
      <c r="W64" s="2291"/>
      <c r="X64" s="2291"/>
      <c r="Y64" s="2291"/>
      <c r="Z64" s="1805"/>
      <c r="AA64" s="1805"/>
      <c r="AB64" s="1805"/>
      <c r="AC64" s="1805"/>
      <c r="AD64" s="1805"/>
      <c r="AE64" s="1805"/>
      <c r="AF64" s="1805"/>
      <c r="AG64" s="1805"/>
      <c r="AH64" s="1736" t="s">
        <v>1843</v>
      </c>
      <c r="AI64" s="1736"/>
      <c r="AJ64" s="1731" t="s">
        <v>917</v>
      </c>
      <c r="AK64" s="1772" t="s">
        <v>788</v>
      </c>
      <c r="AL64" s="2287"/>
      <c r="AM64" s="2287">
        <v>7</v>
      </c>
      <c r="AN64" s="2287">
        <v>4</v>
      </c>
      <c r="AO64" s="2287">
        <v>1</v>
      </c>
      <c r="AP64" s="2285"/>
      <c r="AQ64" s="2287"/>
      <c r="AR64" s="2287"/>
    </row>
    <row r="65" spans="1:45" ht="50.25" customHeight="1">
      <c r="A65" s="1735">
        <v>1</v>
      </c>
      <c r="B65" s="1723">
        <v>171968090000032</v>
      </c>
      <c r="C65" s="2259">
        <v>42755</v>
      </c>
      <c r="D65" s="1734">
        <f t="shared" si="0"/>
        <v>5</v>
      </c>
      <c r="E65" s="2260">
        <v>0.87916666666666676</v>
      </c>
      <c r="F65" s="1731" t="s">
        <v>137</v>
      </c>
      <c r="G65" s="1735" t="s">
        <v>145</v>
      </c>
      <c r="H65" s="1805" t="s">
        <v>1868</v>
      </c>
      <c r="I65" s="1736" t="s">
        <v>28</v>
      </c>
      <c r="J65" s="1811" t="s">
        <v>658</v>
      </c>
      <c r="K65" s="1811" t="s">
        <v>674</v>
      </c>
      <c r="L65" s="1765" t="s">
        <v>560</v>
      </c>
      <c r="M65" s="1811" t="s">
        <v>578</v>
      </c>
      <c r="N65" s="1736" t="s">
        <v>1245</v>
      </c>
      <c r="O65" s="1736" t="s">
        <v>1869</v>
      </c>
      <c r="P65" s="2292"/>
      <c r="Q65" s="1736">
        <v>8</v>
      </c>
      <c r="R65" s="1731" t="s">
        <v>954</v>
      </c>
      <c r="S65" s="2291" t="s">
        <v>145</v>
      </c>
      <c r="T65" s="2291"/>
      <c r="U65" s="2291"/>
      <c r="V65" s="2291"/>
      <c r="W65" s="2291"/>
      <c r="X65" s="2291"/>
      <c r="Y65" s="2291"/>
      <c r="Z65" s="1805"/>
      <c r="AA65" s="1805"/>
      <c r="AB65" s="1805"/>
      <c r="AC65" s="1805"/>
      <c r="AD65" s="1805"/>
      <c r="AE65" s="1805"/>
      <c r="AF65" s="1805"/>
      <c r="AG65" s="1805"/>
      <c r="AH65" s="1736"/>
      <c r="AI65" s="1736"/>
      <c r="AJ65" s="1731" t="s">
        <v>920</v>
      </c>
      <c r="AK65" s="1772" t="s">
        <v>788</v>
      </c>
      <c r="AL65" s="1729" t="s">
        <v>1867</v>
      </c>
      <c r="AM65" s="2287">
        <v>4</v>
      </c>
      <c r="AN65" s="2287">
        <v>4</v>
      </c>
      <c r="AO65" s="2287">
        <v>1</v>
      </c>
      <c r="AP65" s="2285"/>
      <c r="AQ65" s="2287"/>
      <c r="AR65" s="2287"/>
    </row>
    <row r="66" spans="1:45" ht="45" customHeight="1">
      <c r="A66" s="1735">
        <v>1</v>
      </c>
      <c r="B66" s="1723">
        <v>171968090000033</v>
      </c>
      <c r="C66" s="2259">
        <v>42755</v>
      </c>
      <c r="D66" s="1734">
        <f t="shared" si="0"/>
        <v>5</v>
      </c>
      <c r="E66" s="2260">
        <v>0.9145833333333333</v>
      </c>
      <c r="F66" s="1731" t="s">
        <v>137</v>
      </c>
      <c r="G66" s="1735" t="s">
        <v>145</v>
      </c>
      <c r="H66" s="1805" t="s">
        <v>1870</v>
      </c>
      <c r="I66" s="1736" t="s">
        <v>28</v>
      </c>
      <c r="J66" s="1811" t="s">
        <v>658</v>
      </c>
      <c r="K66" s="1811" t="s">
        <v>674</v>
      </c>
      <c r="L66" s="1765" t="s">
        <v>560</v>
      </c>
      <c r="M66" s="1811" t="s">
        <v>578</v>
      </c>
      <c r="N66" s="1736" t="s">
        <v>1245</v>
      </c>
      <c r="O66" s="1736" t="s">
        <v>1871</v>
      </c>
      <c r="P66" s="2292"/>
      <c r="Q66" s="1736">
        <v>5</v>
      </c>
      <c r="R66" s="1731" t="s">
        <v>954</v>
      </c>
      <c r="S66" s="2291"/>
      <c r="T66" s="2291"/>
      <c r="U66" s="2291"/>
      <c r="V66" s="2291"/>
      <c r="W66" s="2291"/>
      <c r="X66" s="2291"/>
      <c r="Y66" s="2291"/>
      <c r="Z66" s="1805"/>
      <c r="AA66" s="1805"/>
      <c r="AB66" s="1805"/>
      <c r="AC66" s="1805"/>
      <c r="AD66" s="1805"/>
      <c r="AE66" s="1805"/>
      <c r="AF66" s="1805"/>
      <c r="AG66" s="1805"/>
      <c r="AH66" s="1736"/>
      <c r="AI66" s="1736"/>
      <c r="AJ66" s="1731" t="s">
        <v>920</v>
      </c>
      <c r="AK66" s="1772" t="s">
        <v>788</v>
      </c>
      <c r="AL66" s="1729" t="s">
        <v>1872</v>
      </c>
      <c r="AM66" s="2287">
        <v>3</v>
      </c>
      <c r="AN66" s="2287">
        <v>5</v>
      </c>
      <c r="AO66" s="2287">
        <v>2</v>
      </c>
      <c r="AP66" s="2285"/>
      <c r="AQ66" s="2287"/>
      <c r="AR66" s="2287"/>
    </row>
    <row r="67" spans="1:45" ht="55.5" customHeight="1">
      <c r="A67" s="2393">
        <v>1</v>
      </c>
      <c r="B67" s="2417">
        <v>171958090000001</v>
      </c>
      <c r="C67" s="2394">
        <v>42756</v>
      </c>
      <c r="D67" s="2395">
        <f t="shared" si="0"/>
        <v>6</v>
      </c>
      <c r="E67" s="2396">
        <v>0.45</v>
      </c>
      <c r="F67" s="2393" t="s">
        <v>132</v>
      </c>
      <c r="G67" s="2397" t="s">
        <v>145</v>
      </c>
      <c r="H67" s="2393" t="s">
        <v>2002</v>
      </c>
      <c r="I67" s="2456"/>
      <c r="J67" s="2397"/>
      <c r="K67" s="2397"/>
      <c r="L67" s="2406"/>
      <c r="M67" s="2397"/>
      <c r="N67" s="2393" t="s">
        <v>1482</v>
      </c>
      <c r="O67" s="2393" t="s">
        <v>2003</v>
      </c>
      <c r="P67" s="2457">
        <v>3</v>
      </c>
      <c r="Q67" s="2393">
        <v>18</v>
      </c>
      <c r="R67" s="2406" t="s">
        <v>289</v>
      </c>
      <c r="S67" s="2458">
        <v>150</v>
      </c>
      <c r="T67" s="2459"/>
      <c r="U67" s="2459"/>
      <c r="V67" s="2459"/>
      <c r="W67" s="2459"/>
      <c r="X67" s="2459"/>
      <c r="Y67" s="2459"/>
      <c r="Z67" s="2460"/>
      <c r="AA67" s="2460"/>
      <c r="AB67" s="2460"/>
      <c r="AC67" s="2460"/>
      <c r="AD67" s="2460"/>
      <c r="AE67" s="2460"/>
      <c r="AF67" s="2460"/>
      <c r="AG67" s="2460"/>
      <c r="AH67" s="2393" t="s">
        <v>2004</v>
      </c>
      <c r="AI67" s="2461"/>
      <c r="AJ67" s="2406" t="s">
        <v>917</v>
      </c>
      <c r="AK67" s="2462" t="s">
        <v>788</v>
      </c>
      <c r="AL67" s="2393"/>
      <c r="AM67" s="2428">
        <v>12</v>
      </c>
      <c r="AN67" s="2393">
        <v>3</v>
      </c>
      <c r="AO67" s="2463">
        <v>1</v>
      </c>
      <c r="AP67" s="2453"/>
      <c r="AQ67" s="2428"/>
      <c r="AR67" s="2428"/>
    </row>
    <row r="68" spans="1:45" ht="45" customHeight="1">
      <c r="A68" s="2393">
        <v>1</v>
      </c>
      <c r="B68" s="2417">
        <v>171946090000009</v>
      </c>
      <c r="C68" s="2394">
        <v>42756</v>
      </c>
      <c r="D68" s="2395">
        <f t="shared" si="0"/>
        <v>6</v>
      </c>
      <c r="E68" s="2396">
        <v>0.57638888888888895</v>
      </c>
      <c r="F68" s="2393" t="s">
        <v>141</v>
      </c>
      <c r="G68" s="2397" t="s">
        <v>145</v>
      </c>
      <c r="H68" s="2393" t="s">
        <v>2005</v>
      </c>
      <c r="I68" s="2456" t="s">
        <v>28</v>
      </c>
      <c r="J68" s="2397" t="s">
        <v>658</v>
      </c>
      <c r="K68" s="2397" t="s">
        <v>674</v>
      </c>
      <c r="L68" s="2406" t="s">
        <v>560</v>
      </c>
      <c r="M68" s="2397" t="s">
        <v>578</v>
      </c>
      <c r="N68" s="2393" t="s">
        <v>1245</v>
      </c>
      <c r="O68" s="2393" t="s">
        <v>2006</v>
      </c>
      <c r="P68" s="2457"/>
      <c r="Q68" s="2393">
        <v>6</v>
      </c>
      <c r="R68" s="2406"/>
      <c r="S68" s="2458" t="s">
        <v>1262</v>
      </c>
      <c r="T68" s="2459"/>
      <c r="U68" s="2459"/>
      <c r="V68" s="2459"/>
      <c r="W68" s="2459"/>
      <c r="X68" s="2459"/>
      <c r="Y68" s="2459"/>
      <c r="Z68" s="2460"/>
      <c r="AA68" s="2460"/>
      <c r="AB68" s="2460"/>
      <c r="AC68" s="2460"/>
      <c r="AD68" s="2460"/>
      <c r="AE68" s="2460"/>
      <c r="AF68" s="2460"/>
      <c r="AG68" s="2460"/>
      <c r="AH68" s="2393" t="s">
        <v>2007</v>
      </c>
      <c r="AI68" s="2461"/>
      <c r="AJ68" s="2406" t="s">
        <v>917</v>
      </c>
      <c r="AK68" s="2453" t="s">
        <v>788</v>
      </c>
      <c r="AL68" s="2393" t="s">
        <v>2008</v>
      </c>
      <c r="AM68" s="2428">
        <v>31</v>
      </c>
      <c r="AN68" s="2393">
        <v>3</v>
      </c>
      <c r="AO68" s="2463">
        <v>1</v>
      </c>
      <c r="AP68" s="2453"/>
      <c r="AQ68" s="2428"/>
      <c r="AR68" s="2428"/>
      <c r="AS68" s="3" t="s">
        <v>2009</v>
      </c>
    </row>
    <row r="69" spans="1:45" ht="79.5" customHeight="1">
      <c r="A69" s="2393">
        <v>1</v>
      </c>
      <c r="B69" s="2417">
        <v>171942090000007</v>
      </c>
      <c r="C69" s="2394">
        <v>42756</v>
      </c>
      <c r="D69" s="2395">
        <f t="shared" ref="D69:D116" si="1">WEEKDAY(C69,2)</f>
        <v>6</v>
      </c>
      <c r="E69" s="2396">
        <v>0.69166666666666676</v>
      </c>
      <c r="F69" s="2393" t="s">
        <v>144</v>
      </c>
      <c r="G69" s="2397" t="s">
        <v>145</v>
      </c>
      <c r="H69" s="2393" t="s">
        <v>2010</v>
      </c>
      <c r="I69" s="2456"/>
      <c r="J69" s="2397"/>
      <c r="K69" s="2397"/>
      <c r="L69" s="2406"/>
      <c r="M69" s="2397"/>
      <c r="N69" s="2393" t="s">
        <v>1245</v>
      </c>
      <c r="O69" s="2393" t="s">
        <v>2011</v>
      </c>
      <c r="P69" s="2457"/>
      <c r="Q69" s="2393">
        <v>1</v>
      </c>
      <c r="R69" s="2406"/>
      <c r="S69" s="2393" t="s">
        <v>1262</v>
      </c>
      <c r="T69" s="2459"/>
      <c r="U69" s="2459"/>
      <c r="V69" s="2459"/>
      <c r="W69" s="2459"/>
      <c r="X69" s="2459"/>
      <c r="Y69" s="2459"/>
      <c r="Z69" s="2460"/>
      <c r="AA69" s="2460"/>
      <c r="AB69" s="2460"/>
      <c r="AC69" s="2460"/>
      <c r="AD69" s="2460"/>
      <c r="AE69" s="2460"/>
      <c r="AF69" s="2460"/>
      <c r="AG69" s="2460"/>
      <c r="AH69" s="2393" t="s">
        <v>2012</v>
      </c>
      <c r="AI69" s="2461"/>
      <c r="AJ69" s="2406" t="s">
        <v>920</v>
      </c>
      <c r="AK69" s="2451" t="s">
        <v>788</v>
      </c>
      <c r="AL69" s="2393" t="s">
        <v>2013</v>
      </c>
      <c r="AM69" s="2428">
        <v>7</v>
      </c>
      <c r="AN69" s="2393">
        <v>4</v>
      </c>
      <c r="AO69" s="2463">
        <v>1</v>
      </c>
      <c r="AP69" s="2453"/>
      <c r="AQ69" s="2428"/>
      <c r="AR69" s="2428"/>
      <c r="AS69" s="3" t="s">
        <v>2014</v>
      </c>
    </row>
    <row r="70" spans="1:45" ht="51.75" customHeight="1">
      <c r="A70" s="2401">
        <v>1</v>
      </c>
      <c r="B70" s="2417">
        <v>171940090000045</v>
      </c>
      <c r="C70" s="2441">
        <v>42757</v>
      </c>
      <c r="D70" s="2395">
        <f t="shared" si="1"/>
        <v>7</v>
      </c>
      <c r="E70" s="2442">
        <v>0.10972222222222222</v>
      </c>
      <c r="F70" s="2401" t="s">
        <v>127</v>
      </c>
      <c r="G70" s="2397" t="s">
        <v>145</v>
      </c>
      <c r="H70" s="2401" t="s">
        <v>2015</v>
      </c>
      <c r="I70" s="2456" t="s">
        <v>30</v>
      </c>
      <c r="J70" s="2397" t="s">
        <v>665</v>
      </c>
      <c r="K70" s="2397" t="s">
        <v>149</v>
      </c>
      <c r="L70" s="2406" t="s">
        <v>560</v>
      </c>
      <c r="M70" s="2397" t="s">
        <v>578</v>
      </c>
      <c r="N70" s="2401" t="s">
        <v>1480</v>
      </c>
      <c r="O70" s="2401" t="s">
        <v>2016</v>
      </c>
      <c r="P70" s="2464"/>
      <c r="Q70" s="2401">
        <v>30</v>
      </c>
      <c r="R70" s="2406" t="s">
        <v>955</v>
      </c>
      <c r="S70" s="2401" t="s">
        <v>1262</v>
      </c>
      <c r="T70" s="2465"/>
      <c r="U70" s="2465"/>
      <c r="V70" s="2465"/>
      <c r="W70" s="2465"/>
      <c r="X70" s="2465"/>
      <c r="Y70" s="2465"/>
      <c r="Z70" s="2400"/>
      <c r="AA70" s="2400"/>
      <c r="AB70" s="2400"/>
      <c r="AC70" s="2400"/>
      <c r="AD70" s="2400"/>
      <c r="AE70" s="2400"/>
      <c r="AF70" s="2400"/>
      <c r="AG70" s="2400"/>
      <c r="AH70" s="2401" t="s">
        <v>2017</v>
      </c>
      <c r="AI70" s="2456"/>
      <c r="AJ70" s="2406" t="s">
        <v>917</v>
      </c>
      <c r="AK70" s="2462" t="s">
        <v>788</v>
      </c>
      <c r="AL70" s="2401" t="s">
        <v>1262</v>
      </c>
      <c r="AM70" s="2466"/>
      <c r="AN70" s="2401"/>
      <c r="AO70" s="2451"/>
      <c r="AP70" s="2462"/>
      <c r="AQ70" s="2466"/>
      <c r="AR70" s="2466"/>
      <c r="AS70" s="7"/>
    </row>
    <row r="71" spans="1:45" ht="60.75" customHeight="1">
      <c r="A71" s="2393">
        <v>1</v>
      </c>
      <c r="B71" s="2417">
        <v>171952090000010</v>
      </c>
      <c r="C71" s="2394">
        <v>42757</v>
      </c>
      <c r="D71" s="2395">
        <f t="shared" si="1"/>
        <v>7</v>
      </c>
      <c r="E71" s="2396">
        <v>0.31805555555555554</v>
      </c>
      <c r="F71" s="2393" t="s">
        <v>131</v>
      </c>
      <c r="G71" s="2397" t="s">
        <v>145</v>
      </c>
      <c r="H71" s="2393" t="s">
        <v>2018</v>
      </c>
      <c r="I71" s="2456" t="s">
        <v>28</v>
      </c>
      <c r="J71" s="2397" t="s">
        <v>658</v>
      </c>
      <c r="K71" s="2397" t="s">
        <v>149</v>
      </c>
      <c r="L71" s="2401" t="s">
        <v>798</v>
      </c>
      <c r="M71" s="2422" t="s">
        <v>578</v>
      </c>
      <c r="N71" s="2393" t="s">
        <v>1482</v>
      </c>
      <c r="O71" s="2393" t="s">
        <v>2019</v>
      </c>
      <c r="P71" s="2457"/>
      <c r="Q71" s="2393">
        <v>40</v>
      </c>
      <c r="R71" s="2406"/>
      <c r="S71" s="2458" t="s">
        <v>1262</v>
      </c>
      <c r="T71" s="2459"/>
      <c r="U71" s="2459"/>
      <c r="V71" s="2459"/>
      <c r="W71" s="2459"/>
      <c r="X71" s="2459"/>
      <c r="Y71" s="2459"/>
      <c r="Z71" s="2460"/>
      <c r="AA71" s="2460"/>
      <c r="AB71" s="2460"/>
      <c r="AC71" s="2460"/>
      <c r="AD71" s="2460"/>
      <c r="AE71" s="2460"/>
      <c r="AF71" s="2460"/>
      <c r="AG71" s="2460"/>
      <c r="AH71" s="2393" t="s">
        <v>2020</v>
      </c>
      <c r="AI71" s="2461"/>
      <c r="AJ71" s="2406" t="s">
        <v>917</v>
      </c>
      <c r="AK71" s="2451" t="s">
        <v>788</v>
      </c>
      <c r="AL71" s="2393" t="s">
        <v>1262</v>
      </c>
      <c r="AM71" s="2428">
        <v>1</v>
      </c>
      <c r="AN71" s="2393">
        <v>4</v>
      </c>
      <c r="AO71" s="2463">
        <v>1</v>
      </c>
      <c r="AP71" s="2453"/>
      <c r="AQ71" s="2428"/>
      <c r="AR71" s="2428"/>
    </row>
    <row r="72" spans="1:45" ht="45" customHeight="1">
      <c r="A72" s="2393">
        <v>1</v>
      </c>
      <c r="B72" s="2417">
        <v>171910090000036</v>
      </c>
      <c r="C72" s="2394">
        <v>42757</v>
      </c>
      <c r="D72" s="2395">
        <f t="shared" si="1"/>
        <v>7</v>
      </c>
      <c r="E72" s="2396">
        <v>0.69652777777777775</v>
      </c>
      <c r="F72" s="2393" t="s">
        <v>128</v>
      </c>
      <c r="G72" s="2397" t="s">
        <v>138</v>
      </c>
      <c r="H72" s="2393" t="s">
        <v>2021</v>
      </c>
      <c r="I72" s="2456"/>
      <c r="J72" s="2397"/>
      <c r="K72" s="2397"/>
      <c r="L72" s="2406"/>
      <c r="M72" s="2397"/>
      <c r="N72" s="2393" t="s">
        <v>1482</v>
      </c>
      <c r="O72" s="2393" t="s">
        <v>2022</v>
      </c>
      <c r="P72" s="2457"/>
      <c r="Q72" s="2393">
        <v>25</v>
      </c>
      <c r="R72" s="2406"/>
      <c r="S72" s="2458" t="s">
        <v>1262</v>
      </c>
      <c r="T72" s="2459"/>
      <c r="U72" s="2459"/>
      <c r="V72" s="2459"/>
      <c r="W72" s="2459"/>
      <c r="X72" s="2459"/>
      <c r="Y72" s="2459"/>
      <c r="Z72" s="2460"/>
      <c r="AA72" s="2460"/>
      <c r="AB72" s="2460"/>
      <c r="AC72" s="2460"/>
      <c r="AD72" s="2460"/>
      <c r="AE72" s="2460"/>
      <c r="AF72" s="2460"/>
      <c r="AG72" s="2460"/>
      <c r="AH72" s="2393" t="s">
        <v>2023</v>
      </c>
      <c r="AI72" s="2461"/>
      <c r="AJ72" s="2406" t="s">
        <v>920</v>
      </c>
      <c r="AK72" s="2451" t="s">
        <v>788</v>
      </c>
      <c r="AL72" s="2393" t="s">
        <v>2024</v>
      </c>
      <c r="AM72" s="2428" t="s">
        <v>806</v>
      </c>
      <c r="AN72" s="2393">
        <v>6</v>
      </c>
      <c r="AO72" s="2463">
        <v>1</v>
      </c>
      <c r="AP72" s="2453"/>
      <c r="AQ72" s="2428"/>
      <c r="AR72" s="2428"/>
      <c r="AS72" s="2467" t="s">
        <v>1504</v>
      </c>
    </row>
    <row r="73" spans="1:45" ht="46.5" customHeight="1">
      <c r="A73" s="2393">
        <v>1</v>
      </c>
      <c r="B73" s="2417">
        <v>171942090000009</v>
      </c>
      <c r="C73" s="2394">
        <v>42757</v>
      </c>
      <c r="D73" s="2395">
        <f t="shared" si="1"/>
        <v>7</v>
      </c>
      <c r="E73" s="2396">
        <v>0.8027777777777777</v>
      </c>
      <c r="F73" s="2393" t="s">
        <v>144</v>
      </c>
      <c r="G73" s="2397" t="s">
        <v>145</v>
      </c>
      <c r="H73" s="2393" t="s">
        <v>2025</v>
      </c>
      <c r="I73" s="2456"/>
      <c r="J73" s="2397"/>
      <c r="K73" s="2397"/>
      <c r="L73" s="2406"/>
      <c r="M73" s="2397"/>
      <c r="N73" s="2393" t="s">
        <v>1245</v>
      </c>
      <c r="O73" s="2393" t="s">
        <v>2026</v>
      </c>
      <c r="P73" s="2457"/>
      <c r="Q73" s="2393">
        <v>100</v>
      </c>
      <c r="R73" s="2406"/>
      <c r="S73" s="2458" t="s">
        <v>1262</v>
      </c>
      <c r="T73" s="2459"/>
      <c r="U73" s="2459"/>
      <c r="V73" s="2459"/>
      <c r="W73" s="2459"/>
      <c r="X73" s="2459"/>
      <c r="Y73" s="2459"/>
      <c r="Z73" s="2460"/>
      <c r="AA73" s="2460"/>
      <c r="AB73" s="2460"/>
      <c r="AC73" s="2460"/>
      <c r="AD73" s="2460"/>
      <c r="AE73" s="2460"/>
      <c r="AF73" s="2460"/>
      <c r="AG73" s="2460"/>
      <c r="AH73" s="2393" t="s">
        <v>2027</v>
      </c>
      <c r="AI73" s="2461"/>
      <c r="AJ73" s="2406" t="s">
        <v>917</v>
      </c>
      <c r="AK73" s="2453"/>
      <c r="AL73" s="2458" t="s">
        <v>1262</v>
      </c>
      <c r="AM73" s="2428">
        <v>4</v>
      </c>
      <c r="AN73" s="2393">
        <v>4</v>
      </c>
      <c r="AO73" s="2463">
        <v>1</v>
      </c>
      <c r="AP73" s="2453"/>
      <c r="AQ73" s="2428"/>
      <c r="AR73" s="2428"/>
    </row>
    <row r="74" spans="1:45" ht="46.5" customHeight="1">
      <c r="A74" s="2393">
        <v>1</v>
      </c>
      <c r="B74" s="2417">
        <v>171956090000017</v>
      </c>
      <c r="C74" s="2394">
        <v>42759</v>
      </c>
      <c r="D74" s="2395">
        <f t="shared" si="1"/>
        <v>2</v>
      </c>
      <c r="E74" s="2396">
        <v>0.14791666666666667</v>
      </c>
      <c r="F74" s="2393" t="s">
        <v>135</v>
      </c>
      <c r="G74" s="2397" t="s">
        <v>138</v>
      </c>
      <c r="H74" s="2393" t="s">
        <v>2028</v>
      </c>
      <c r="I74" s="2456"/>
      <c r="J74" s="2397"/>
      <c r="K74" s="2397"/>
      <c r="L74" s="2406"/>
      <c r="M74" s="2397"/>
      <c r="N74" s="2393" t="s">
        <v>1482</v>
      </c>
      <c r="O74" s="2393" t="s">
        <v>2029</v>
      </c>
      <c r="P74" s="2457">
        <v>6</v>
      </c>
      <c r="Q74" s="2393">
        <v>132</v>
      </c>
      <c r="R74" s="2406" t="s">
        <v>289</v>
      </c>
      <c r="S74" s="2458">
        <v>600</v>
      </c>
      <c r="T74" s="2459"/>
      <c r="U74" s="2459"/>
      <c r="V74" s="2459"/>
      <c r="W74" s="2459"/>
      <c r="X74" s="2459"/>
      <c r="Y74" s="2459"/>
      <c r="Z74" s="2460"/>
      <c r="AA74" s="2460"/>
      <c r="AB74" s="2460"/>
      <c r="AC74" s="2460"/>
      <c r="AD74" s="2460"/>
      <c r="AE74" s="2460"/>
      <c r="AF74" s="2460"/>
      <c r="AG74" s="2460"/>
      <c r="AH74" s="2393" t="s">
        <v>2030</v>
      </c>
      <c r="AI74" s="2461"/>
      <c r="AJ74" s="2406" t="s">
        <v>917</v>
      </c>
      <c r="AK74" s="2453"/>
      <c r="AL74" s="2393"/>
      <c r="AM74" s="2428">
        <v>33</v>
      </c>
      <c r="AN74" s="2393">
        <v>6</v>
      </c>
      <c r="AO74" s="2463">
        <v>2</v>
      </c>
      <c r="AP74" s="2453"/>
      <c r="AQ74" s="2428"/>
      <c r="AR74" s="2428"/>
    </row>
    <row r="75" spans="1:45" ht="48.75" customHeight="1">
      <c r="A75" s="2393">
        <v>1</v>
      </c>
      <c r="B75" s="2417">
        <v>171952090000012</v>
      </c>
      <c r="C75" s="2394">
        <v>42759</v>
      </c>
      <c r="D75" s="2395">
        <f t="shared" si="1"/>
        <v>2</v>
      </c>
      <c r="E75" s="2396">
        <v>0.26597222222222222</v>
      </c>
      <c r="F75" s="2393" t="s">
        <v>131</v>
      </c>
      <c r="G75" s="2397" t="s">
        <v>145</v>
      </c>
      <c r="H75" s="2393" t="s">
        <v>2031</v>
      </c>
      <c r="I75" s="2456" t="s">
        <v>28</v>
      </c>
      <c r="J75" s="2397" t="s">
        <v>658</v>
      </c>
      <c r="K75" s="2397" t="s">
        <v>674</v>
      </c>
      <c r="L75" s="2406" t="s">
        <v>560</v>
      </c>
      <c r="M75" s="2397" t="s">
        <v>578</v>
      </c>
      <c r="N75" s="2393" t="s">
        <v>1926</v>
      </c>
      <c r="O75" s="2393" t="s">
        <v>1926</v>
      </c>
      <c r="P75" s="2457"/>
      <c r="Q75" s="2393">
        <v>40</v>
      </c>
      <c r="R75" s="2406"/>
      <c r="S75" s="2393" t="s">
        <v>1262</v>
      </c>
      <c r="T75" s="2459"/>
      <c r="U75" s="2459"/>
      <c r="V75" s="2459"/>
      <c r="W75" s="2459"/>
      <c r="X75" s="2459"/>
      <c r="Y75" s="2459"/>
      <c r="Z75" s="2460"/>
      <c r="AA75" s="2460"/>
      <c r="AB75" s="2460"/>
      <c r="AC75" s="2460"/>
      <c r="AD75" s="2460"/>
      <c r="AE75" s="2460"/>
      <c r="AF75" s="2460"/>
      <c r="AG75" s="2460"/>
      <c r="AH75" s="2393" t="s">
        <v>2032</v>
      </c>
      <c r="AI75" s="2461"/>
      <c r="AJ75" s="2406" t="s">
        <v>917</v>
      </c>
      <c r="AK75" s="2451" t="s">
        <v>788</v>
      </c>
      <c r="AL75" s="2393" t="s">
        <v>1262</v>
      </c>
      <c r="AM75" s="2428">
        <v>1</v>
      </c>
      <c r="AN75" s="2393">
        <v>4</v>
      </c>
      <c r="AO75" s="2463">
        <v>1</v>
      </c>
      <c r="AP75" s="2453"/>
      <c r="AQ75" s="2428"/>
      <c r="AR75" s="2428"/>
    </row>
    <row r="76" spans="1:45" ht="45.75" customHeight="1">
      <c r="A76" s="2393">
        <v>1</v>
      </c>
      <c r="B76" s="2417">
        <v>171958090000002</v>
      </c>
      <c r="C76" s="2394">
        <v>42759</v>
      </c>
      <c r="D76" s="2395">
        <f t="shared" si="1"/>
        <v>2</v>
      </c>
      <c r="E76" s="2396">
        <v>0.34722222222222227</v>
      </c>
      <c r="F76" s="2393" t="s">
        <v>132</v>
      </c>
      <c r="G76" s="2397" t="s">
        <v>145</v>
      </c>
      <c r="H76" s="2393" t="s">
        <v>1925</v>
      </c>
      <c r="I76" s="2456"/>
      <c r="J76" s="2397"/>
      <c r="K76" s="2397"/>
      <c r="L76" s="2406"/>
      <c r="M76" s="2397"/>
      <c r="N76" s="2393" t="s">
        <v>1926</v>
      </c>
      <c r="O76" s="2393" t="s">
        <v>1926</v>
      </c>
      <c r="P76" s="2457"/>
      <c r="Q76" s="2393">
        <v>48</v>
      </c>
      <c r="R76" s="2406"/>
      <c r="S76" s="2393" t="s">
        <v>1262</v>
      </c>
      <c r="T76" s="2459"/>
      <c r="U76" s="2459"/>
      <c r="V76" s="2459"/>
      <c r="W76" s="2459"/>
      <c r="X76" s="2459"/>
      <c r="Y76" s="2459"/>
      <c r="Z76" s="2460"/>
      <c r="AA76" s="2460"/>
      <c r="AB76" s="2460"/>
      <c r="AC76" s="2460"/>
      <c r="AD76" s="2460"/>
      <c r="AE76" s="2460"/>
      <c r="AF76" s="2460"/>
      <c r="AG76" s="2460"/>
      <c r="AH76" s="2393" t="s">
        <v>2033</v>
      </c>
      <c r="AI76" s="2461"/>
      <c r="AJ76" s="2406" t="s">
        <v>917</v>
      </c>
      <c r="AK76" s="2462" t="s">
        <v>788</v>
      </c>
      <c r="AL76" s="2393" t="s">
        <v>1262</v>
      </c>
      <c r="AM76" s="2428">
        <v>12</v>
      </c>
      <c r="AN76" s="2393">
        <v>4</v>
      </c>
      <c r="AO76" s="2463">
        <v>2</v>
      </c>
      <c r="AP76" s="2453"/>
      <c r="AQ76" s="2428"/>
      <c r="AR76" s="2428"/>
      <c r="AS76" s="2468" t="s">
        <v>2034</v>
      </c>
    </row>
    <row r="77" spans="1:45" ht="72" customHeight="1">
      <c r="A77" s="2393">
        <v>1</v>
      </c>
      <c r="B77" s="2417">
        <v>171952090000013</v>
      </c>
      <c r="C77" s="2394">
        <v>42759</v>
      </c>
      <c r="D77" s="2395">
        <f t="shared" si="1"/>
        <v>2</v>
      </c>
      <c r="E77" s="2396">
        <v>0.69027777777777777</v>
      </c>
      <c r="F77" s="2393" t="s">
        <v>131</v>
      </c>
      <c r="G77" s="2397" t="s">
        <v>138</v>
      </c>
      <c r="H77" s="2393" t="s">
        <v>2035</v>
      </c>
      <c r="I77" s="2456" t="s">
        <v>28</v>
      </c>
      <c r="J77" s="2397" t="s">
        <v>658</v>
      </c>
      <c r="K77" s="2397" t="s">
        <v>674</v>
      </c>
      <c r="L77" s="2406" t="s">
        <v>560</v>
      </c>
      <c r="M77" s="2397" t="s">
        <v>578</v>
      </c>
      <c r="N77" s="2393" t="s">
        <v>1245</v>
      </c>
      <c r="O77" s="2393" t="s">
        <v>2036</v>
      </c>
      <c r="P77" s="2457"/>
      <c r="Q77" s="2393">
        <v>0.5</v>
      </c>
      <c r="R77" s="2406"/>
      <c r="S77" s="2393" t="s">
        <v>1262</v>
      </c>
      <c r="T77" s="2459"/>
      <c r="U77" s="2459"/>
      <c r="V77" s="2459"/>
      <c r="W77" s="2459"/>
      <c r="X77" s="2459"/>
      <c r="Y77" s="2459"/>
      <c r="Z77" s="2460"/>
      <c r="AA77" s="2460"/>
      <c r="AB77" s="2460"/>
      <c r="AC77" s="2460"/>
      <c r="AD77" s="2460"/>
      <c r="AE77" s="2460"/>
      <c r="AF77" s="2460"/>
      <c r="AG77" s="2460"/>
      <c r="AH77" s="2393" t="s">
        <v>2037</v>
      </c>
      <c r="AI77" s="2461"/>
      <c r="AJ77" s="2406" t="s">
        <v>917</v>
      </c>
      <c r="AK77" s="2451" t="s">
        <v>788</v>
      </c>
      <c r="AL77" s="2393" t="s">
        <v>1262</v>
      </c>
      <c r="AM77" s="2428">
        <v>1</v>
      </c>
      <c r="AN77" s="2393">
        <v>5</v>
      </c>
      <c r="AO77" s="2463">
        <v>1</v>
      </c>
      <c r="AP77" s="2453"/>
      <c r="AQ77" s="2428"/>
      <c r="AR77" s="2428"/>
    </row>
    <row r="78" spans="1:45" ht="53.25" customHeight="1">
      <c r="A78" s="2393">
        <v>1</v>
      </c>
      <c r="B78" s="2469">
        <v>171968096000002</v>
      </c>
      <c r="C78" s="2394">
        <v>42759</v>
      </c>
      <c r="D78" s="2404">
        <f t="shared" si="1"/>
        <v>2</v>
      </c>
      <c r="E78" s="2396">
        <v>0.96597222222222223</v>
      </c>
      <c r="F78" s="2393" t="s">
        <v>137</v>
      </c>
      <c r="G78" s="2397" t="s">
        <v>145</v>
      </c>
      <c r="H78" s="2393" t="s">
        <v>2038</v>
      </c>
      <c r="I78" s="2456"/>
      <c r="J78" s="2397"/>
      <c r="K78" s="2397"/>
      <c r="L78" s="2406"/>
      <c r="M78" s="2397"/>
      <c r="N78" s="2393" t="s">
        <v>1245</v>
      </c>
      <c r="O78" s="2393" t="s">
        <v>1245</v>
      </c>
      <c r="P78" s="2470"/>
      <c r="Q78" s="2393">
        <v>48</v>
      </c>
      <c r="R78" s="2406"/>
      <c r="S78" s="2458" t="s">
        <v>1262</v>
      </c>
      <c r="T78" s="2459"/>
      <c r="U78" s="2459"/>
      <c r="V78" s="2463"/>
      <c r="W78" s="2459"/>
      <c r="X78" s="2459"/>
      <c r="Y78" s="2459"/>
      <c r="Z78" s="2460"/>
      <c r="AA78" s="2460"/>
      <c r="AB78" s="2460"/>
      <c r="AC78" s="2460"/>
      <c r="AD78" s="2460"/>
      <c r="AE78" s="2460"/>
      <c r="AF78" s="2460"/>
      <c r="AG78" s="2460"/>
      <c r="AH78" s="2393" t="s">
        <v>2039</v>
      </c>
      <c r="AI78" s="2471"/>
      <c r="AJ78" s="2406" t="s">
        <v>917</v>
      </c>
      <c r="AK78" s="2451" t="s">
        <v>788</v>
      </c>
      <c r="AL78" s="2453"/>
      <c r="AM78" s="2428">
        <v>3</v>
      </c>
      <c r="AN78" s="2393">
        <v>5</v>
      </c>
      <c r="AO78" s="2463">
        <v>2</v>
      </c>
      <c r="AP78" s="2453">
        <v>2</v>
      </c>
      <c r="AQ78" s="2428"/>
      <c r="AR78" s="2428"/>
      <c r="AS78" s="2467" t="s">
        <v>1262</v>
      </c>
    </row>
    <row r="79" spans="1:45" ht="60" customHeight="1">
      <c r="A79" s="2393">
        <v>1</v>
      </c>
      <c r="B79" s="2417">
        <v>171960090000007</v>
      </c>
      <c r="C79" s="2394">
        <v>42760</v>
      </c>
      <c r="D79" s="2404">
        <f t="shared" si="1"/>
        <v>3</v>
      </c>
      <c r="E79" s="2396">
        <v>0.16319444444444445</v>
      </c>
      <c r="F79" s="2393" t="s">
        <v>133</v>
      </c>
      <c r="G79" s="2397" t="s">
        <v>138</v>
      </c>
      <c r="H79" s="2393" t="s">
        <v>2040</v>
      </c>
      <c r="I79" s="2456" t="s">
        <v>28</v>
      </c>
      <c r="J79" s="2397" t="s">
        <v>658</v>
      </c>
      <c r="K79" s="2397" t="s">
        <v>0</v>
      </c>
      <c r="L79" s="2406" t="s">
        <v>560</v>
      </c>
      <c r="M79" s="2397" t="s">
        <v>578</v>
      </c>
      <c r="N79" s="2393" t="s">
        <v>1245</v>
      </c>
      <c r="O79" s="2393" t="s">
        <v>2041</v>
      </c>
      <c r="P79" s="2470"/>
      <c r="Q79" s="2393">
        <v>12</v>
      </c>
      <c r="R79" s="2406"/>
      <c r="S79" s="2458">
        <v>80</v>
      </c>
      <c r="T79" s="2459"/>
      <c r="U79" s="2459"/>
      <c r="V79" s="2472">
        <v>300</v>
      </c>
      <c r="W79" s="2459"/>
      <c r="X79" s="2459"/>
      <c r="Y79" s="2459"/>
      <c r="Z79" s="2460"/>
      <c r="AA79" s="2460"/>
      <c r="AB79" s="2460"/>
      <c r="AC79" s="2460"/>
      <c r="AD79" s="2460"/>
      <c r="AE79" s="2460"/>
      <c r="AF79" s="2460"/>
      <c r="AG79" s="2460"/>
      <c r="AH79" s="2393" t="s">
        <v>2042</v>
      </c>
      <c r="AI79" s="2471"/>
      <c r="AJ79" s="2473" t="s">
        <v>917</v>
      </c>
      <c r="AK79" s="2453"/>
      <c r="AL79" s="2453"/>
      <c r="AM79" s="2428">
        <v>34</v>
      </c>
      <c r="AN79" s="2393">
        <v>3</v>
      </c>
      <c r="AO79" s="2463">
        <v>1</v>
      </c>
      <c r="AP79" s="2453"/>
      <c r="AQ79" s="2428"/>
      <c r="AR79" s="2428"/>
      <c r="AS79" s="2467" t="s">
        <v>1514</v>
      </c>
    </row>
    <row r="80" spans="1:45" ht="60" customHeight="1">
      <c r="A80" s="2474">
        <v>1</v>
      </c>
      <c r="B80" s="1723">
        <v>171948090000003</v>
      </c>
      <c r="C80" s="2475">
        <v>42761</v>
      </c>
      <c r="D80" s="2476">
        <f t="shared" si="1"/>
        <v>4</v>
      </c>
      <c r="E80" s="2477">
        <v>5.347222222222222E-2</v>
      </c>
      <c r="F80" s="2474" t="s">
        <v>146</v>
      </c>
      <c r="G80" s="1735" t="s">
        <v>145</v>
      </c>
      <c r="H80" s="2474" t="s">
        <v>2043</v>
      </c>
      <c r="I80" s="1736" t="s">
        <v>28</v>
      </c>
      <c r="J80" s="1731" t="s">
        <v>658</v>
      </c>
      <c r="K80" s="1731" t="s">
        <v>674</v>
      </c>
      <c r="L80" s="1731" t="s">
        <v>560</v>
      </c>
      <c r="M80" s="1731" t="s">
        <v>578</v>
      </c>
      <c r="N80" s="2474" t="s">
        <v>1245</v>
      </c>
      <c r="O80" s="2478" t="s">
        <v>2044</v>
      </c>
      <c r="P80" s="2479"/>
      <c r="Q80" s="2474">
        <v>5</v>
      </c>
      <c r="R80" s="1731" t="s">
        <v>955</v>
      </c>
      <c r="S80" s="2480" t="s">
        <v>1262</v>
      </c>
      <c r="T80" s="2481"/>
      <c r="U80" s="2481"/>
      <c r="V80" s="1737">
        <v>3000</v>
      </c>
      <c r="W80" s="2481"/>
      <c r="X80" s="2481"/>
      <c r="Y80" s="2481"/>
      <c r="Z80" s="2482"/>
      <c r="AA80" s="2482"/>
      <c r="AB80" s="2482"/>
      <c r="AC80" s="2482"/>
      <c r="AD80" s="2482"/>
      <c r="AE80" s="2482"/>
      <c r="AF80" s="2482"/>
      <c r="AG80" s="2482"/>
      <c r="AH80" s="2474" t="s">
        <v>2045</v>
      </c>
      <c r="AI80" s="2474" t="s">
        <v>2046</v>
      </c>
      <c r="AJ80" s="1731" t="s">
        <v>920</v>
      </c>
      <c r="AK80" s="1730" t="s">
        <v>788</v>
      </c>
      <c r="AL80" s="1730" t="s">
        <v>2047</v>
      </c>
      <c r="AM80" s="1732">
        <v>32</v>
      </c>
      <c r="AN80" s="2474">
        <v>4</v>
      </c>
      <c r="AO80" s="1737">
        <v>1</v>
      </c>
      <c r="AP80" s="1730"/>
      <c r="AQ80" s="1732"/>
      <c r="AR80" s="1732"/>
      <c r="AS80" s="1719"/>
    </row>
    <row r="81" spans="1:45" s="10" customFormat="1" ht="54.75" customHeight="1">
      <c r="A81" s="2401">
        <v>1</v>
      </c>
      <c r="B81" s="2417">
        <v>171940090000033</v>
      </c>
      <c r="C81" s="2441">
        <v>42762</v>
      </c>
      <c r="D81" s="2404">
        <f t="shared" si="1"/>
        <v>5</v>
      </c>
      <c r="E81" s="2442">
        <v>0.69652777777777775</v>
      </c>
      <c r="F81" s="2401" t="s">
        <v>127</v>
      </c>
      <c r="G81" s="2397" t="s">
        <v>145</v>
      </c>
      <c r="H81" s="2401" t="s">
        <v>2048</v>
      </c>
      <c r="I81" s="2456" t="s">
        <v>28</v>
      </c>
      <c r="J81" s="2397" t="s">
        <v>658</v>
      </c>
      <c r="K81" s="2397" t="s">
        <v>674</v>
      </c>
      <c r="L81" s="2406" t="s">
        <v>560</v>
      </c>
      <c r="M81" s="2397" t="s">
        <v>578</v>
      </c>
      <c r="N81" s="2401" t="s">
        <v>1245</v>
      </c>
      <c r="O81" s="2401" t="s">
        <v>2049</v>
      </c>
      <c r="P81" s="2483"/>
      <c r="Q81" s="2401">
        <v>1</v>
      </c>
      <c r="R81" s="2406" t="s">
        <v>297</v>
      </c>
      <c r="S81" s="2401" t="s">
        <v>145</v>
      </c>
      <c r="T81" s="2465"/>
      <c r="U81" s="2465"/>
      <c r="V81" s="2451"/>
      <c r="W81" s="2465"/>
      <c r="X81" s="2465"/>
      <c r="Y81" s="2465"/>
      <c r="Z81" s="2400"/>
      <c r="AA81" s="2400"/>
      <c r="AB81" s="2400"/>
      <c r="AC81" s="2400"/>
      <c r="AD81" s="2400"/>
      <c r="AE81" s="2400"/>
      <c r="AF81" s="2400"/>
      <c r="AG81" s="2400"/>
      <c r="AH81" s="2401" t="s">
        <v>2050</v>
      </c>
      <c r="AI81" s="2452"/>
      <c r="AJ81" s="2406" t="s">
        <v>916</v>
      </c>
      <c r="AK81" s="2462" t="s">
        <v>788</v>
      </c>
      <c r="AL81" s="2466"/>
      <c r="AM81" s="2466">
        <v>6</v>
      </c>
      <c r="AN81" s="2401">
        <v>3</v>
      </c>
      <c r="AO81" s="2451">
        <v>1</v>
      </c>
      <c r="AP81" s="2462"/>
      <c r="AQ81" s="2466"/>
      <c r="AR81" s="2466"/>
    </row>
    <row r="82" spans="1:45" ht="45" customHeight="1">
      <c r="A82" s="2393">
        <v>1</v>
      </c>
      <c r="B82" s="2417">
        <v>171910090000045</v>
      </c>
      <c r="C82" s="2394">
        <v>42763</v>
      </c>
      <c r="D82" s="2404">
        <f t="shared" si="1"/>
        <v>6</v>
      </c>
      <c r="E82" s="2396">
        <v>0.83958333333333324</v>
      </c>
      <c r="F82" s="2393" t="s">
        <v>128</v>
      </c>
      <c r="G82" s="2397" t="s">
        <v>138</v>
      </c>
      <c r="H82" s="2393" t="s">
        <v>2051</v>
      </c>
      <c r="I82" s="2456" t="s">
        <v>28</v>
      </c>
      <c r="J82" s="2397" t="s">
        <v>48</v>
      </c>
      <c r="K82" s="2397" t="s">
        <v>149</v>
      </c>
      <c r="L82" s="2406" t="s">
        <v>798</v>
      </c>
      <c r="M82" s="2397" t="s">
        <v>578</v>
      </c>
      <c r="N82" s="2393" t="s">
        <v>1482</v>
      </c>
      <c r="O82" s="2393" t="s">
        <v>1757</v>
      </c>
      <c r="P82" s="2470"/>
      <c r="Q82" s="2393">
        <v>3</v>
      </c>
      <c r="R82" s="2406"/>
      <c r="S82" s="2458" t="s">
        <v>1262</v>
      </c>
      <c r="T82" s="2459"/>
      <c r="U82" s="2459"/>
      <c r="V82" s="2472"/>
      <c r="W82" s="2459"/>
      <c r="X82" s="2459"/>
      <c r="Y82" s="2459"/>
      <c r="Z82" s="2460"/>
      <c r="AA82" s="2460"/>
      <c r="AB82" s="2460"/>
      <c r="AC82" s="2460"/>
      <c r="AD82" s="2460"/>
      <c r="AE82" s="2460"/>
      <c r="AF82" s="2460"/>
      <c r="AG82" s="2460"/>
      <c r="AH82" s="2393" t="s">
        <v>2052</v>
      </c>
      <c r="AI82" s="2393"/>
      <c r="AJ82" s="2406" t="s">
        <v>916</v>
      </c>
      <c r="AK82" s="2451" t="s">
        <v>788</v>
      </c>
      <c r="AL82" s="2428"/>
      <c r="AM82" s="2428">
        <v>1</v>
      </c>
      <c r="AN82" s="2393">
        <v>8</v>
      </c>
      <c r="AO82" s="2463">
        <v>2</v>
      </c>
      <c r="AP82" s="2453"/>
      <c r="AQ82" s="2428"/>
      <c r="AR82" s="2428"/>
      <c r="AS82" s="2467" t="s">
        <v>1262</v>
      </c>
    </row>
    <row r="83" spans="1:45" ht="45" customHeight="1">
      <c r="A83" s="2401">
        <v>1</v>
      </c>
      <c r="B83" s="2417">
        <v>171940090000035</v>
      </c>
      <c r="C83" s="2441">
        <v>42764</v>
      </c>
      <c r="D83" s="2404">
        <f t="shared" si="1"/>
        <v>7</v>
      </c>
      <c r="E83" s="2442">
        <v>0.17569444444444446</v>
      </c>
      <c r="F83" s="2401" t="s">
        <v>127</v>
      </c>
      <c r="G83" s="2397" t="s">
        <v>138</v>
      </c>
      <c r="H83" s="2401" t="s">
        <v>2053</v>
      </c>
      <c r="I83" s="2456" t="s">
        <v>28</v>
      </c>
      <c r="J83" s="2397" t="s">
        <v>658</v>
      </c>
      <c r="K83" s="2397" t="s">
        <v>149</v>
      </c>
      <c r="L83" s="2406" t="s">
        <v>560</v>
      </c>
      <c r="M83" s="2397" t="s">
        <v>578</v>
      </c>
      <c r="N83" s="2401" t="s">
        <v>1245</v>
      </c>
      <c r="O83" s="2401" t="s">
        <v>1568</v>
      </c>
      <c r="P83" s="2483"/>
      <c r="Q83" s="2401">
        <v>50</v>
      </c>
      <c r="R83" s="2406" t="s">
        <v>955</v>
      </c>
      <c r="S83" s="2415">
        <v>500</v>
      </c>
      <c r="T83" s="2465"/>
      <c r="U83" s="2465"/>
      <c r="V83" s="2484"/>
      <c r="W83" s="2465"/>
      <c r="X83" s="2465"/>
      <c r="Y83" s="2465"/>
      <c r="Z83" s="2400"/>
      <c r="AA83" s="2400"/>
      <c r="AB83" s="2400"/>
      <c r="AC83" s="2400"/>
      <c r="AD83" s="2400"/>
      <c r="AE83" s="2400"/>
      <c r="AF83" s="2400"/>
      <c r="AG83" s="2400"/>
      <c r="AH83" s="2401" t="s">
        <v>2054</v>
      </c>
      <c r="AI83" s="2401"/>
      <c r="AJ83" s="2406" t="s">
        <v>917</v>
      </c>
      <c r="AK83" s="2462" t="s">
        <v>788</v>
      </c>
      <c r="AL83" s="2466"/>
      <c r="AM83" s="2466">
        <v>6</v>
      </c>
      <c r="AN83" s="2401">
        <v>4</v>
      </c>
      <c r="AO83" s="2451">
        <v>1</v>
      </c>
      <c r="AP83" s="2462"/>
      <c r="AQ83" s="2466"/>
      <c r="AR83" s="2466"/>
      <c r="AS83" s="10"/>
    </row>
    <row r="84" spans="1:45" ht="47.25" customHeight="1">
      <c r="A84" s="2393">
        <v>1</v>
      </c>
      <c r="B84" s="2417">
        <v>171952090000016</v>
      </c>
      <c r="C84" s="2394">
        <v>42764</v>
      </c>
      <c r="D84" s="2404">
        <f t="shared" si="1"/>
        <v>7</v>
      </c>
      <c r="E84" s="2396">
        <v>0.64236111111111105</v>
      </c>
      <c r="F84" s="2393" t="s">
        <v>131</v>
      </c>
      <c r="G84" s="2397" t="s">
        <v>145</v>
      </c>
      <c r="H84" s="2393" t="s">
        <v>1928</v>
      </c>
      <c r="I84" s="2456" t="s">
        <v>28</v>
      </c>
      <c r="J84" s="2397" t="s">
        <v>658</v>
      </c>
      <c r="K84" s="2397" t="s">
        <v>674</v>
      </c>
      <c r="L84" s="2406" t="s">
        <v>560</v>
      </c>
      <c r="M84" s="2397" t="s">
        <v>578</v>
      </c>
      <c r="N84" s="2393" t="s">
        <v>1245</v>
      </c>
      <c r="O84" s="2393" t="s">
        <v>2055</v>
      </c>
      <c r="P84" s="2470"/>
      <c r="Q84" s="2393">
        <v>3</v>
      </c>
      <c r="R84" s="2406" t="s">
        <v>291</v>
      </c>
      <c r="S84" s="2458" t="s">
        <v>1262</v>
      </c>
      <c r="T84" s="2459"/>
      <c r="U84" s="2459"/>
      <c r="V84" s="2463"/>
      <c r="W84" s="2459"/>
      <c r="X84" s="2459"/>
      <c r="Y84" s="2459"/>
      <c r="Z84" s="2460"/>
      <c r="AA84" s="2460"/>
      <c r="AB84" s="2460"/>
      <c r="AC84" s="2460"/>
      <c r="AD84" s="2460"/>
      <c r="AE84" s="2460"/>
      <c r="AF84" s="2460"/>
      <c r="AG84" s="2460"/>
      <c r="AH84" s="2393" t="s">
        <v>2056</v>
      </c>
      <c r="AI84" s="2471"/>
      <c r="AJ84" s="2406" t="s">
        <v>917</v>
      </c>
      <c r="AK84" s="2451" t="s">
        <v>788</v>
      </c>
      <c r="AL84" s="2428"/>
      <c r="AM84" s="2428">
        <v>1</v>
      </c>
      <c r="AN84" s="2393">
        <v>4</v>
      </c>
      <c r="AO84" s="2463">
        <v>1</v>
      </c>
      <c r="AP84" s="2453"/>
      <c r="AQ84" s="2428"/>
      <c r="AR84" s="2428"/>
      <c r="AS84" s="2467" t="s">
        <v>2057</v>
      </c>
    </row>
    <row r="85" spans="1:45" ht="45" customHeight="1">
      <c r="A85" s="2393">
        <v>1</v>
      </c>
      <c r="B85" s="2417">
        <v>171952090000017</v>
      </c>
      <c r="C85" s="2394">
        <v>42764</v>
      </c>
      <c r="D85" s="2404">
        <f t="shared" si="1"/>
        <v>7</v>
      </c>
      <c r="E85" s="2396">
        <v>0.83333333333333337</v>
      </c>
      <c r="F85" s="2393" t="s">
        <v>131</v>
      </c>
      <c r="G85" s="2397" t="s">
        <v>145</v>
      </c>
      <c r="H85" s="2393" t="s">
        <v>2058</v>
      </c>
      <c r="I85" s="2456" t="s">
        <v>28</v>
      </c>
      <c r="J85" s="2397" t="s">
        <v>658</v>
      </c>
      <c r="K85" s="2397" t="s">
        <v>149</v>
      </c>
      <c r="L85" s="2401" t="s">
        <v>798</v>
      </c>
      <c r="M85" s="2422" t="s">
        <v>578</v>
      </c>
      <c r="N85" s="2393" t="s">
        <v>1482</v>
      </c>
      <c r="O85" s="2393" t="s">
        <v>2059</v>
      </c>
      <c r="P85" s="2470"/>
      <c r="Q85" s="2393">
        <v>16</v>
      </c>
      <c r="R85" s="2406"/>
      <c r="S85" s="2393" t="s">
        <v>1262</v>
      </c>
      <c r="T85" s="2459"/>
      <c r="U85" s="2459"/>
      <c r="V85" s="2463"/>
      <c r="W85" s="2459"/>
      <c r="X85" s="2459"/>
      <c r="Y85" s="2459"/>
      <c r="Z85" s="2460"/>
      <c r="AA85" s="2460"/>
      <c r="AB85" s="2460"/>
      <c r="AC85" s="2460"/>
      <c r="AD85" s="2460"/>
      <c r="AE85" s="2460"/>
      <c r="AF85" s="2460"/>
      <c r="AG85" s="2460"/>
      <c r="AH85" s="2393" t="s">
        <v>2060</v>
      </c>
      <c r="AI85" s="2471"/>
      <c r="AJ85" s="2406" t="s">
        <v>917</v>
      </c>
      <c r="AK85" s="2451" t="s">
        <v>788</v>
      </c>
      <c r="AL85" s="2428"/>
      <c r="AM85" s="2428">
        <v>1</v>
      </c>
      <c r="AN85" s="2393">
        <v>4</v>
      </c>
      <c r="AO85" s="2463">
        <v>1</v>
      </c>
      <c r="AP85" s="2453"/>
      <c r="AQ85" s="2428"/>
      <c r="AR85" s="2428"/>
      <c r="AS85" s="2467" t="s">
        <v>1262</v>
      </c>
    </row>
    <row r="86" spans="1:45" ht="45" customHeight="1">
      <c r="A86" s="2401">
        <v>1</v>
      </c>
      <c r="B86" s="2417">
        <v>171940090000036</v>
      </c>
      <c r="C86" s="2441">
        <v>42765</v>
      </c>
      <c r="D86" s="2404">
        <f t="shared" si="1"/>
        <v>1</v>
      </c>
      <c r="E86" s="2442">
        <v>8.3333333333333329E-2</v>
      </c>
      <c r="F86" s="2401" t="s">
        <v>127</v>
      </c>
      <c r="G86" s="2397" t="s">
        <v>138</v>
      </c>
      <c r="H86" s="2401" t="s">
        <v>2061</v>
      </c>
      <c r="I86" s="2456" t="s">
        <v>28</v>
      </c>
      <c r="J86" s="2397" t="s">
        <v>48</v>
      </c>
      <c r="K86" s="2397" t="s">
        <v>684</v>
      </c>
      <c r="L86" s="2406" t="s">
        <v>800</v>
      </c>
      <c r="M86" s="2397" t="s">
        <v>578</v>
      </c>
      <c r="N86" s="2401" t="s">
        <v>1245</v>
      </c>
      <c r="O86" s="2401" t="s">
        <v>2062</v>
      </c>
      <c r="P86" s="2483"/>
      <c r="Q86" s="2401">
        <v>100</v>
      </c>
      <c r="R86" s="2473"/>
      <c r="S86" s="2401" t="s">
        <v>1262</v>
      </c>
      <c r="T86" s="2465"/>
      <c r="U86" s="2465"/>
      <c r="V86" s="2451"/>
      <c r="W86" s="2465"/>
      <c r="X86" s="2465"/>
      <c r="Y86" s="2465">
        <v>1</v>
      </c>
      <c r="Z86" s="2400"/>
      <c r="AA86" s="2400"/>
      <c r="AB86" s="2400"/>
      <c r="AC86" s="2400"/>
      <c r="AD86" s="2400"/>
      <c r="AE86" s="2400"/>
      <c r="AF86" s="2400"/>
      <c r="AG86" s="2400"/>
      <c r="AH86" s="2401" t="s">
        <v>2063</v>
      </c>
      <c r="AI86" s="2452"/>
      <c r="AJ86" s="2406" t="s">
        <v>917</v>
      </c>
      <c r="AK86" s="2462" t="s">
        <v>788</v>
      </c>
      <c r="AL86" s="2466"/>
      <c r="AM86" s="2466">
        <v>6</v>
      </c>
      <c r="AN86" s="2401">
        <v>5</v>
      </c>
      <c r="AO86" s="2451">
        <v>2</v>
      </c>
      <c r="AP86" s="2462"/>
      <c r="AQ86" s="2466"/>
      <c r="AR86" s="2466"/>
      <c r="AS86" s="10"/>
    </row>
    <row r="87" spans="1:45" ht="54.75" customHeight="1">
      <c r="A87" s="2393">
        <v>1</v>
      </c>
      <c r="B87" s="2417">
        <v>171968090000048</v>
      </c>
      <c r="C87" s="2394">
        <v>42765</v>
      </c>
      <c r="D87" s="2404">
        <f t="shared" si="1"/>
        <v>1</v>
      </c>
      <c r="E87" s="2396">
        <v>0.51527777777777783</v>
      </c>
      <c r="F87" s="2393" t="s">
        <v>137</v>
      </c>
      <c r="G87" s="2397" t="s">
        <v>145</v>
      </c>
      <c r="H87" s="2393" t="s">
        <v>2064</v>
      </c>
      <c r="I87" s="2456" t="s">
        <v>28</v>
      </c>
      <c r="J87" s="2397" t="s">
        <v>658</v>
      </c>
      <c r="K87" s="2397" t="s">
        <v>676</v>
      </c>
      <c r="L87" s="2406" t="s">
        <v>560</v>
      </c>
      <c r="M87" s="2397" t="s">
        <v>578</v>
      </c>
      <c r="N87" s="2393" t="s">
        <v>1245</v>
      </c>
      <c r="O87" s="2393" t="s">
        <v>2065</v>
      </c>
      <c r="P87" s="2470"/>
      <c r="Q87" s="2393">
        <v>4</v>
      </c>
      <c r="R87" s="2406" t="s">
        <v>291</v>
      </c>
      <c r="S87" s="2393" t="s">
        <v>1262</v>
      </c>
      <c r="T87" s="2459"/>
      <c r="U87" s="2459"/>
      <c r="V87" s="2463"/>
      <c r="W87" s="2459"/>
      <c r="X87" s="2459"/>
      <c r="Y87" s="2459"/>
      <c r="Z87" s="2460"/>
      <c r="AA87" s="2460"/>
      <c r="AB87" s="2460"/>
      <c r="AC87" s="2460"/>
      <c r="AD87" s="2460"/>
      <c r="AE87" s="2460"/>
      <c r="AF87" s="2460"/>
      <c r="AG87" s="2460"/>
      <c r="AH87" s="2393" t="s">
        <v>2066</v>
      </c>
      <c r="AI87" s="2471"/>
      <c r="AJ87" s="2406" t="s">
        <v>920</v>
      </c>
      <c r="AK87" s="2451" t="s">
        <v>788</v>
      </c>
      <c r="AL87" s="2428" t="s">
        <v>2067</v>
      </c>
      <c r="AM87" s="2428">
        <v>4</v>
      </c>
      <c r="AN87" s="2393">
        <v>4</v>
      </c>
      <c r="AO87" s="2463">
        <v>1</v>
      </c>
      <c r="AP87" s="2453"/>
      <c r="AQ87" s="2428"/>
      <c r="AR87" s="2428"/>
      <c r="AS87" s="2467"/>
    </row>
    <row r="88" spans="1:45" ht="53.25" customHeight="1">
      <c r="A88" s="2393">
        <v>1</v>
      </c>
      <c r="B88" s="2417">
        <v>171934090000012</v>
      </c>
      <c r="C88" s="2394">
        <v>42765</v>
      </c>
      <c r="D88" s="2404">
        <f t="shared" si="1"/>
        <v>1</v>
      </c>
      <c r="E88" s="2396">
        <v>0.99097222222222225</v>
      </c>
      <c r="F88" s="2393" t="s">
        <v>142</v>
      </c>
      <c r="G88" s="2397" t="s">
        <v>145</v>
      </c>
      <c r="H88" s="2393" t="s">
        <v>2068</v>
      </c>
      <c r="I88" s="2456"/>
      <c r="J88" s="2397"/>
      <c r="K88" s="2397"/>
      <c r="L88" s="2406"/>
      <c r="M88" s="2397"/>
      <c r="N88" s="2393" t="s">
        <v>1245</v>
      </c>
      <c r="O88" s="2393" t="s">
        <v>2069</v>
      </c>
      <c r="P88" s="2470"/>
      <c r="Q88" s="2393">
        <v>4</v>
      </c>
      <c r="R88" s="2406"/>
      <c r="S88" s="2458" t="s">
        <v>1262</v>
      </c>
      <c r="T88" s="2459"/>
      <c r="U88" s="2459"/>
      <c r="V88" s="2463"/>
      <c r="W88" s="2459"/>
      <c r="X88" s="2459"/>
      <c r="Y88" s="2459"/>
      <c r="Z88" s="2460"/>
      <c r="AA88" s="2460"/>
      <c r="AB88" s="2460"/>
      <c r="AC88" s="2460"/>
      <c r="AD88" s="2460"/>
      <c r="AE88" s="2460"/>
      <c r="AF88" s="2460"/>
      <c r="AG88" s="2460"/>
      <c r="AH88" s="2393" t="s">
        <v>2070</v>
      </c>
      <c r="AI88" s="2471"/>
      <c r="AJ88" s="2406" t="s">
        <v>916</v>
      </c>
      <c r="AK88" s="2451" t="s">
        <v>788</v>
      </c>
      <c r="AL88" s="2428"/>
      <c r="AM88" s="2428">
        <v>36</v>
      </c>
      <c r="AN88" s="2393">
        <v>3</v>
      </c>
      <c r="AO88" s="2463">
        <v>1</v>
      </c>
      <c r="AP88" s="2453"/>
      <c r="AQ88" s="2428"/>
      <c r="AR88" s="2428"/>
      <c r="AS88" s="2467" t="s">
        <v>1262</v>
      </c>
    </row>
    <row r="89" spans="1:45" s="2272" customFormat="1" ht="45" customHeight="1">
      <c r="A89" s="2393">
        <v>1</v>
      </c>
      <c r="B89" s="2485">
        <v>171962090000031</v>
      </c>
      <c r="C89" s="2394">
        <v>42766</v>
      </c>
      <c r="D89" s="2404">
        <f t="shared" si="1"/>
        <v>2</v>
      </c>
      <c r="E89" s="2396">
        <v>3.4722222222222224E-2</v>
      </c>
      <c r="F89" s="2393" t="s">
        <v>130</v>
      </c>
      <c r="G89" s="2406" t="s">
        <v>145</v>
      </c>
      <c r="H89" s="2393" t="s">
        <v>2071</v>
      </c>
      <c r="I89" s="2456"/>
      <c r="J89" s="2406"/>
      <c r="K89" s="2406"/>
      <c r="L89" s="2406"/>
      <c r="M89" s="2406"/>
      <c r="N89" s="2393" t="s">
        <v>1245</v>
      </c>
      <c r="O89" s="2393" t="s">
        <v>2072</v>
      </c>
      <c r="P89" s="2470"/>
      <c r="Q89" s="2393">
        <v>4</v>
      </c>
      <c r="R89" s="2406"/>
      <c r="S89" s="2393" t="s">
        <v>1262</v>
      </c>
      <c r="T89" s="2459"/>
      <c r="U89" s="2459"/>
      <c r="V89" s="2463"/>
      <c r="W89" s="2459"/>
      <c r="X89" s="2459"/>
      <c r="Y89" s="2459"/>
      <c r="Z89" s="2460"/>
      <c r="AA89" s="2460"/>
      <c r="AB89" s="2460"/>
      <c r="AC89" s="2460"/>
      <c r="AD89" s="2460"/>
      <c r="AE89" s="2460"/>
      <c r="AF89" s="2460"/>
      <c r="AG89" s="2460"/>
      <c r="AH89" s="2393" t="s">
        <v>2073</v>
      </c>
      <c r="AI89" s="2471"/>
      <c r="AJ89" s="2406" t="s">
        <v>920</v>
      </c>
      <c r="AK89" s="2451" t="s">
        <v>788</v>
      </c>
      <c r="AL89" s="2439" t="s">
        <v>2074</v>
      </c>
      <c r="AM89" s="2486">
        <v>2</v>
      </c>
      <c r="AN89" s="2393">
        <v>4</v>
      </c>
      <c r="AO89" s="2463">
        <v>1</v>
      </c>
      <c r="AP89" s="2439"/>
      <c r="AQ89" s="2486"/>
      <c r="AR89" s="2486"/>
      <c r="AS89" s="2467" t="s">
        <v>2075</v>
      </c>
    </row>
    <row r="90" spans="1:45" ht="45" customHeight="1">
      <c r="A90" s="2393">
        <v>1</v>
      </c>
      <c r="B90" s="2417">
        <v>171958090000004</v>
      </c>
      <c r="C90" s="2394">
        <v>42766</v>
      </c>
      <c r="D90" s="2404">
        <f t="shared" si="1"/>
        <v>2</v>
      </c>
      <c r="E90" s="2396">
        <v>4.027777777777778E-2</v>
      </c>
      <c r="F90" s="2393" t="s">
        <v>132</v>
      </c>
      <c r="G90" s="2397" t="s">
        <v>145</v>
      </c>
      <c r="H90" s="2393" t="s">
        <v>2076</v>
      </c>
      <c r="I90" s="2456"/>
      <c r="J90" s="2397"/>
      <c r="K90" s="2397"/>
      <c r="L90" s="2406"/>
      <c r="M90" s="2397"/>
      <c r="N90" s="2393" t="s">
        <v>1482</v>
      </c>
      <c r="O90" s="2393" t="s">
        <v>2077</v>
      </c>
      <c r="P90" s="2470"/>
      <c r="Q90" s="2393">
        <v>6</v>
      </c>
      <c r="R90" s="2406"/>
      <c r="S90" s="2458" t="s">
        <v>1262</v>
      </c>
      <c r="T90" s="2459"/>
      <c r="U90" s="2459"/>
      <c r="V90" s="2472"/>
      <c r="W90" s="2459"/>
      <c r="X90" s="2459"/>
      <c r="Y90" s="2459"/>
      <c r="Z90" s="2460"/>
      <c r="AA90" s="2460"/>
      <c r="AB90" s="2460"/>
      <c r="AC90" s="2460"/>
      <c r="AD90" s="2460"/>
      <c r="AE90" s="2460"/>
      <c r="AF90" s="2460"/>
      <c r="AG90" s="2460"/>
      <c r="AH90" s="2393" t="s">
        <v>2078</v>
      </c>
      <c r="AI90" s="2463" t="s">
        <v>2079</v>
      </c>
      <c r="AJ90" s="2406" t="s">
        <v>920</v>
      </c>
      <c r="AK90" s="2462" t="s">
        <v>788</v>
      </c>
      <c r="AL90" s="2428" t="s">
        <v>2080</v>
      </c>
      <c r="AM90" s="2428">
        <v>11</v>
      </c>
      <c r="AN90" s="2393">
        <v>3</v>
      </c>
      <c r="AO90" s="2463">
        <v>1</v>
      </c>
      <c r="AP90" s="2453"/>
      <c r="AQ90" s="2428"/>
      <c r="AR90" s="2428"/>
      <c r="AS90" s="2467" t="s">
        <v>1948</v>
      </c>
    </row>
    <row r="91" spans="1:45" ht="45" customHeight="1">
      <c r="A91" s="2393">
        <v>1</v>
      </c>
      <c r="B91" s="2417">
        <v>171968090000052</v>
      </c>
      <c r="C91" s="2394">
        <v>42766</v>
      </c>
      <c r="D91" s="2404">
        <f t="shared" si="1"/>
        <v>2</v>
      </c>
      <c r="E91" s="2396">
        <v>0.29375000000000001</v>
      </c>
      <c r="F91" s="2393" t="s">
        <v>137</v>
      </c>
      <c r="G91" s="2397" t="s">
        <v>145</v>
      </c>
      <c r="H91" s="2487" t="s">
        <v>2081</v>
      </c>
      <c r="I91" s="2456"/>
      <c r="J91" s="2397"/>
      <c r="K91" s="2397"/>
      <c r="L91" s="2406"/>
      <c r="M91" s="2397"/>
      <c r="N91" s="2393" t="s">
        <v>1245</v>
      </c>
      <c r="O91" s="2393" t="s">
        <v>2082</v>
      </c>
      <c r="P91" s="2470"/>
      <c r="Q91" s="2393">
        <v>6</v>
      </c>
      <c r="R91" s="2406"/>
      <c r="S91" s="2393" t="s">
        <v>1262</v>
      </c>
      <c r="T91" s="2459"/>
      <c r="U91" s="2459"/>
      <c r="V91" s="2463"/>
      <c r="W91" s="2459"/>
      <c r="X91" s="2459"/>
      <c r="Y91" s="2459"/>
      <c r="Z91" s="2460"/>
      <c r="AA91" s="2460"/>
      <c r="AB91" s="2460"/>
      <c r="AC91" s="2460"/>
      <c r="AD91" s="2460"/>
      <c r="AE91" s="2460"/>
      <c r="AF91" s="2460"/>
      <c r="AG91" s="2460"/>
      <c r="AH91" s="2393" t="s">
        <v>2083</v>
      </c>
      <c r="AI91" s="2463"/>
      <c r="AJ91" s="2406" t="s">
        <v>917</v>
      </c>
      <c r="AK91" s="2451" t="s">
        <v>788</v>
      </c>
      <c r="AL91" s="2428"/>
      <c r="AM91" s="2428">
        <v>4</v>
      </c>
      <c r="AN91" s="2463">
        <v>4</v>
      </c>
      <c r="AO91" s="2488">
        <v>1</v>
      </c>
      <c r="AP91" s="2453"/>
      <c r="AQ91" s="2428"/>
      <c r="AR91" s="2428"/>
      <c r="AS91" s="2467" t="s">
        <v>1262</v>
      </c>
    </row>
    <row r="92" spans="1:45" ht="45" customHeight="1">
      <c r="A92" s="2393">
        <v>1</v>
      </c>
      <c r="B92" s="2417">
        <v>171934090000014</v>
      </c>
      <c r="C92" s="2394">
        <v>42766</v>
      </c>
      <c r="D92" s="2404">
        <f t="shared" si="1"/>
        <v>2</v>
      </c>
      <c r="E92" s="2396">
        <v>0.49861111111111112</v>
      </c>
      <c r="F92" s="2393" t="s">
        <v>142</v>
      </c>
      <c r="G92" s="2397" t="s">
        <v>138</v>
      </c>
      <c r="H92" s="2393" t="s">
        <v>2084</v>
      </c>
      <c r="I92" s="2456"/>
      <c r="J92" s="2397"/>
      <c r="K92" s="2397"/>
      <c r="L92" s="2406"/>
      <c r="M92" s="2397"/>
      <c r="N92" s="2393" t="s">
        <v>1245</v>
      </c>
      <c r="O92" s="2393" t="s">
        <v>2085</v>
      </c>
      <c r="P92" s="2470"/>
      <c r="Q92" s="2393">
        <v>136</v>
      </c>
      <c r="R92" s="2406" t="s">
        <v>289</v>
      </c>
      <c r="S92" s="2458">
        <v>10500</v>
      </c>
      <c r="T92" s="2459"/>
      <c r="U92" s="2459"/>
      <c r="V92" s="2463"/>
      <c r="W92" s="2459"/>
      <c r="X92" s="2459"/>
      <c r="Y92" s="2459"/>
      <c r="Z92" s="2460"/>
      <c r="AA92" s="2460"/>
      <c r="AB92" s="2460"/>
      <c r="AC92" s="2460"/>
      <c r="AD92" s="2460"/>
      <c r="AE92" s="2460"/>
      <c r="AF92" s="2460"/>
      <c r="AG92" s="2460"/>
      <c r="AH92" s="2393" t="s">
        <v>2086</v>
      </c>
      <c r="AI92" s="2471"/>
      <c r="AJ92" s="2406" t="s">
        <v>917</v>
      </c>
      <c r="AK92" s="2451" t="s">
        <v>788</v>
      </c>
      <c r="AL92" s="2428"/>
      <c r="AM92" s="2428">
        <v>26</v>
      </c>
      <c r="AN92" s="2463">
        <v>6</v>
      </c>
      <c r="AO92" s="2463">
        <v>2</v>
      </c>
      <c r="AP92" s="2453"/>
      <c r="AQ92" s="2428"/>
      <c r="AR92" s="2428"/>
      <c r="AS92" s="2467" t="s">
        <v>1305</v>
      </c>
    </row>
    <row r="93" spans="1:45" ht="45" customHeight="1">
      <c r="A93" s="2393">
        <v>1</v>
      </c>
      <c r="B93" s="2417">
        <v>171952090000019</v>
      </c>
      <c r="C93" s="2394">
        <v>42766</v>
      </c>
      <c r="D93" s="2404">
        <f t="shared" si="1"/>
        <v>2</v>
      </c>
      <c r="E93" s="2396">
        <v>0.6333333333333333</v>
      </c>
      <c r="F93" s="2393" t="s">
        <v>131</v>
      </c>
      <c r="G93" s="2397" t="s">
        <v>145</v>
      </c>
      <c r="H93" s="2393" t="s">
        <v>2087</v>
      </c>
      <c r="I93" s="2456" t="s">
        <v>28</v>
      </c>
      <c r="J93" s="2397" t="s">
        <v>658</v>
      </c>
      <c r="K93" s="2397" t="s">
        <v>149</v>
      </c>
      <c r="L93" s="2401" t="s">
        <v>798</v>
      </c>
      <c r="M93" s="2422" t="s">
        <v>578</v>
      </c>
      <c r="N93" s="2393" t="s">
        <v>1482</v>
      </c>
      <c r="O93" s="2393" t="s">
        <v>2088</v>
      </c>
      <c r="P93" s="2470"/>
      <c r="Q93" s="2393">
        <v>28</v>
      </c>
      <c r="R93" s="2406"/>
      <c r="S93" s="2393" t="s">
        <v>1262</v>
      </c>
      <c r="T93" s="2459"/>
      <c r="U93" s="2459"/>
      <c r="V93" s="2472"/>
      <c r="W93" s="2459"/>
      <c r="X93" s="2459"/>
      <c r="Y93" s="2459"/>
      <c r="Z93" s="2460"/>
      <c r="AA93" s="2460"/>
      <c r="AB93" s="2460"/>
      <c r="AC93" s="2460"/>
      <c r="AD93" s="2460"/>
      <c r="AE93" s="2460"/>
      <c r="AF93" s="2460"/>
      <c r="AG93" s="2460"/>
      <c r="AH93" s="2393" t="s">
        <v>2089</v>
      </c>
      <c r="AI93" s="2393"/>
      <c r="AJ93" s="2406" t="s">
        <v>917</v>
      </c>
      <c r="AK93" s="2451" t="s">
        <v>788</v>
      </c>
      <c r="AL93" s="2428"/>
      <c r="AM93" s="2428">
        <v>1</v>
      </c>
      <c r="AN93" s="2393">
        <v>4</v>
      </c>
      <c r="AO93" s="2463">
        <v>1</v>
      </c>
      <c r="AP93" s="2453"/>
      <c r="AQ93" s="2428"/>
      <c r="AR93" s="2428"/>
      <c r="AS93" s="2467" t="s">
        <v>1262</v>
      </c>
    </row>
    <row r="94" spans="1:45" s="2272" customFormat="1" ht="75.75" customHeight="1">
      <c r="A94" s="2393">
        <v>1</v>
      </c>
      <c r="B94" s="2485">
        <v>171962090000035</v>
      </c>
      <c r="C94" s="2394">
        <v>42767</v>
      </c>
      <c r="D94" s="2404">
        <f t="shared" si="1"/>
        <v>3</v>
      </c>
      <c r="E94" s="2396">
        <v>0.14861111111111111</v>
      </c>
      <c r="F94" s="2393" t="s">
        <v>130</v>
      </c>
      <c r="G94" s="2406" t="s">
        <v>145</v>
      </c>
      <c r="H94" s="2393" t="s">
        <v>2090</v>
      </c>
      <c r="I94" s="2456" t="s">
        <v>28</v>
      </c>
      <c r="J94" s="2406" t="s">
        <v>658</v>
      </c>
      <c r="K94" s="2406" t="s">
        <v>149</v>
      </c>
      <c r="L94" s="2406" t="s">
        <v>560</v>
      </c>
      <c r="M94" s="2406" t="s">
        <v>578</v>
      </c>
      <c r="N94" s="2393" t="s">
        <v>1482</v>
      </c>
      <c r="O94" s="2393" t="s">
        <v>2091</v>
      </c>
      <c r="P94" s="2470"/>
      <c r="Q94" s="2393">
        <v>100</v>
      </c>
      <c r="R94" s="2406"/>
      <c r="S94" s="2458" t="s">
        <v>1262</v>
      </c>
      <c r="T94" s="2459"/>
      <c r="U94" s="2459"/>
      <c r="V94" s="2463"/>
      <c r="W94" s="2459"/>
      <c r="X94" s="2459"/>
      <c r="Y94" s="2459"/>
      <c r="Z94" s="2460"/>
      <c r="AA94" s="2460"/>
      <c r="AB94" s="2460"/>
      <c r="AC94" s="2460"/>
      <c r="AD94" s="2460"/>
      <c r="AE94" s="2460"/>
      <c r="AF94" s="2460"/>
      <c r="AG94" s="2460"/>
      <c r="AH94" s="2393" t="s">
        <v>2092</v>
      </c>
      <c r="AI94" s="2471"/>
      <c r="AJ94" s="2406" t="s">
        <v>917</v>
      </c>
      <c r="AK94" s="2451" t="s">
        <v>788</v>
      </c>
      <c r="AL94" s="2486"/>
      <c r="AM94" s="2486">
        <v>2</v>
      </c>
      <c r="AN94" s="2393">
        <v>7</v>
      </c>
      <c r="AO94" s="2463">
        <v>2</v>
      </c>
      <c r="AP94" s="2439"/>
      <c r="AQ94" s="2486"/>
      <c r="AR94" s="2486"/>
      <c r="AS94" s="2467" t="s">
        <v>1262</v>
      </c>
    </row>
    <row r="95" spans="1:45" ht="51.75" customHeight="1">
      <c r="A95" s="2393">
        <v>1</v>
      </c>
      <c r="B95" s="2417">
        <v>171952090000020</v>
      </c>
      <c r="C95" s="2394">
        <v>42767</v>
      </c>
      <c r="D95" s="2404">
        <f t="shared" si="1"/>
        <v>3</v>
      </c>
      <c r="E95" s="2396">
        <v>0.39374999999999999</v>
      </c>
      <c r="F95" s="2393" t="s">
        <v>131</v>
      </c>
      <c r="G95" s="2397" t="s">
        <v>145</v>
      </c>
      <c r="H95" s="2393" t="s">
        <v>2093</v>
      </c>
      <c r="I95" s="2456" t="s">
        <v>28</v>
      </c>
      <c r="J95" s="2397" t="s">
        <v>658</v>
      </c>
      <c r="K95" s="2397" t="s">
        <v>149</v>
      </c>
      <c r="L95" s="2406" t="s">
        <v>560</v>
      </c>
      <c r="M95" s="2397" t="s">
        <v>578</v>
      </c>
      <c r="N95" s="2393" t="s">
        <v>1245</v>
      </c>
      <c r="O95" s="2393" t="s">
        <v>2094</v>
      </c>
      <c r="P95" s="2470"/>
      <c r="Q95" s="2393">
        <v>30</v>
      </c>
      <c r="R95" s="2406"/>
      <c r="S95" s="2393" t="s">
        <v>1262</v>
      </c>
      <c r="T95" s="2459"/>
      <c r="U95" s="2459"/>
      <c r="V95" s="2463"/>
      <c r="W95" s="2459"/>
      <c r="X95" s="2459"/>
      <c r="Y95" s="2459"/>
      <c r="Z95" s="2460"/>
      <c r="AA95" s="2460"/>
      <c r="AB95" s="2460"/>
      <c r="AC95" s="2460"/>
      <c r="AD95" s="2460"/>
      <c r="AE95" s="2460"/>
      <c r="AF95" s="2460"/>
      <c r="AG95" s="2460"/>
      <c r="AH95" s="2393" t="s">
        <v>2095</v>
      </c>
      <c r="AI95" s="2471"/>
      <c r="AJ95" s="2406" t="s">
        <v>917</v>
      </c>
      <c r="AK95" s="2451" t="s">
        <v>788</v>
      </c>
      <c r="AL95" s="2428"/>
      <c r="AM95" s="2428">
        <v>1</v>
      </c>
      <c r="AN95" s="2393">
        <v>4</v>
      </c>
      <c r="AO95" s="2463">
        <v>1</v>
      </c>
      <c r="AP95" s="2453"/>
      <c r="AQ95" s="2428"/>
      <c r="AR95" s="2428"/>
      <c r="AS95" s="2467" t="s">
        <v>1262</v>
      </c>
    </row>
    <row r="96" spans="1:45" ht="57" customHeight="1">
      <c r="A96" s="2393">
        <v>1</v>
      </c>
      <c r="B96" s="2417">
        <v>171946090000011</v>
      </c>
      <c r="C96" s="2394">
        <v>42767</v>
      </c>
      <c r="D96" s="2404">
        <f t="shared" si="1"/>
        <v>3</v>
      </c>
      <c r="E96" s="2396">
        <v>0.44722222222222219</v>
      </c>
      <c r="F96" s="2393" t="s">
        <v>141</v>
      </c>
      <c r="G96" s="2397" t="s">
        <v>145</v>
      </c>
      <c r="H96" s="2393" t="s">
        <v>2096</v>
      </c>
      <c r="I96" s="2456" t="s">
        <v>28</v>
      </c>
      <c r="J96" s="2397" t="s">
        <v>48</v>
      </c>
      <c r="K96" s="2397" t="s">
        <v>689</v>
      </c>
      <c r="L96" s="2406" t="s">
        <v>800</v>
      </c>
      <c r="M96" s="2397" t="s">
        <v>578</v>
      </c>
      <c r="N96" s="2393" t="s">
        <v>2097</v>
      </c>
      <c r="O96" s="2393" t="s">
        <v>2098</v>
      </c>
      <c r="P96" s="2470"/>
      <c r="Q96" s="2393">
        <v>130</v>
      </c>
      <c r="R96" s="2406"/>
      <c r="S96" s="2458">
        <v>1250</v>
      </c>
      <c r="T96" s="2459"/>
      <c r="U96" s="2459"/>
      <c r="V96" s="2463"/>
      <c r="W96" s="2459"/>
      <c r="X96" s="2459"/>
      <c r="Y96" s="2459"/>
      <c r="Z96" s="2460"/>
      <c r="AA96" s="2460"/>
      <c r="AB96" s="2460"/>
      <c r="AC96" s="2460"/>
      <c r="AD96" s="2460"/>
      <c r="AE96" s="2460"/>
      <c r="AF96" s="2460"/>
      <c r="AG96" s="2460"/>
      <c r="AH96" s="2393" t="s">
        <v>2099</v>
      </c>
      <c r="AI96" s="2471"/>
      <c r="AJ96" s="2406"/>
      <c r="AK96" s="2453" t="s">
        <v>788</v>
      </c>
      <c r="AL96" s="2428"/>
      <c r="AM96" s="2428">
        <v>31</v>
      </c>
      <c r="AN96" s="2393">
        <v>5</v>
      </c>
      <c r="AO96" s="2463">
        <v>2</v>
      </c>
      <c r="AP96" s="2453"/>
      <c r="AQ96" s="2428"/>
      <c r="AR96" s="2428"/>
      <c r="AS96" s="2489" t="s">
        <v>1262</v>
      </c>
    </row>
    <row r="97" spans="1:45" ht="60" customHeight="1">
      <c r="A97" s="2401">
        <v>1</v>
      </c>
      <c r="B97" s="2417">
        <v>171940090000037</v>
      </c>
      <c r="C97" s="2441">
        <v>42767</v>
      </c>
      <c r="D97" s="2404">
        <f t="shared" si="1"/>
        <v>3</v>
      </c>
      <c r="E97" s="2442">
        <v>0.6958333333333333</v>
      </c>
      <c r="F97" s="2401" t="s">
        <v>127</v>
      </c>
      <c r="G97" s="2397" t="s">
        <v>138</v>
      </c>
      <c r="H97" s="2401" t="s">
        <v>2100</v>
      </c>
      <c r="I97" s="2456" t="s">
        <v>28</v>
      </c>
      <c r="J97" s="2397" t="s">
        <v>48</v>
      </c>
      <c r="K97" s="2397" t="s">
        <v>689</v>
      </c>
      <c r="L97" s="2406" t="s">
        <v>800</v>
      </c>
      <c r="M97" s="2397" t="s">
        <v>578</v>
      </c>
      <c r="N97" s="2401" t="s">
        <v>1482</v>
      </c>
      <c r="O97" s="2401" t="s">
        <v>2101</v>
      </c>
      <c r="P97" s="2483"/>
      <c r="Q97" s="2401">
        <v>80</v>
      </c>
      <c r="R97" s="2406" t="s">
        <v>289</v>
      </c>
      <c r="S97" s="2401" t="s">
        <v>1262</v>
      </c>
      <c r="T97" s="2465"/>
      <c r="U97" s="2465"/>
      <c r="V97" s="2451"/>
      <c r="W97" s="2465"/>
      <c r="X97" s="2465"/>
      <c r="Y97" s="2465"/>
      <c r="Z97" s="2400"/>
      <c r="AA97" s="2400"/>
      <c r="AB97" s="2400"/>
      <c r="AC97" s="2400"/>
      <c r="AD97" s="2400"/>
      <c r="AE97" s="2400"/>
      <c r="AF97" s="2400"/>
      <c r="AG97" s="2400"/>
      <c r="AH97" s="2401" t="s">
        <v>1262</v>
      </c>
      <c r="AI97" s="2452"/>
      <c r="AJ97" s="2406" t="s">
        <v>917</v>
      </c>
      <c r="AK97" s="2462" t="s">
        <v>788</v>
      </c>
      <c r="AL97" s="2466"/>
      <c r="AM97" s="2466">
        <v>6</v>
      </c>
      <c r="AN97" s="2401">
        <v>5</v>
      </c>
      <c r="AO97" s="2451">
        <v>2</v>
      </c>
      <c r="AP97" s="2462"/>
      <c r="AQ97" s="2466"/>
      <c r="AR97" s="2466"/>
      <c r="AS97" s="10"/>
    </row>
    <row r="98" spans="1:45" ht="64.5" customHeight="1">
      <c r="A98" s="2393">
        <v>1</v>
      </c>
      <c r="B98" s="2417">
        <v>171910090000054</v>
      </c>
      <c r="C98" s="2394">
        <v>42768</v>
      </c>
      <c r="D98" s="2404">
        <f t="shared" si="1"/>
        <v>4</v>
      </c>
      <c r="E98" s="2396">
        <v>0.94027777777777777</v>
      </c>
      <c r="F98" s="2393" t="s">
        <v>128</v>
      </c>
      <c r="G98" s="2397" t="s">
        <v>138</v>
      </c>
      <c r="H98" s="2393" t="s">
        <v>2102</v>
      </c>
      <c r="I98" s="2456" t="s">
        <v>30</v>
      </c>
      <c r="J98" s="2397" t="s">
        <v>48</v>
      </c>
      <c r="K98" s="2397" t="s">
        <v>149</v>
      </c>
      <c r="L98" s="2406" t="s">
        <v>798</v>
      </c>
      <c r="M98" s="2397" t="s">
        <v>578</v>
      </c>
      <c r="N98" s="2393" t="s">
        <v>1482</v>
      </c>
      <c r="O98" s="2393" t="s">
        <v>1496</v>
      </c>
      <c r="P98" s="2470"/>
      <c r="Q98" s="2393">
        <v>20</v>
      </c>
      <c r="R98" s="2406" t="s">
        <v>289</v>
      </c>
      <c r="S98" s="2393" t="s">
        <v>1262</v>
      </c>
      <c r="T98" s="2459"/>
      <c r="U98" s="2459"/>
      <c r="V98" s="2463"/>
      <c r="W98" s="2459"/>
      <c r="X98" s="2459"/>
      <c r="Y98" s="2459"/>
      <c r="Z98" s="2460"/>
      <c r="AA98" s="2460"/>
      <c r="AB98" s="2460"/>
      <c r="AC98" s="2460"/>
      <c r="AD98" s="2460"/>
      <c r="AE98" s="2460"/>
      <c r="AF98" s="2460"/>
      <c r="AG98" s="2460"/>
      <c r="AH98" s="2393" t="s">
        <v>2103</v>
      </c>
      <c r="AI98" s="2471"/>
      <c r="AJ98" s="2406" t="s">
        <v>917</v>
      </c>
      <c r="AK98" s="2451" t="s">
        <v>788</v>
      </c>
      <c r="AL98" s="2428"/>
      <c r="AM98" s="2428">
        <v>1</v>
      </c>
      <c r="AN98" s="2393">
        <v>7</v>
      </c>
      <c r="AO98" s="2463">
        <v>2</v>
      </c>
      <c r="AP98" s="2453">
        <v>21</v>
      </c>
      <c r="AQ98" s="2428"/>
      <c r="AR98" s="2428"/>
      <c r="AS98" s="2467" t="s">
        <v>1305</v>
      </c>
    </row>
    <row r="99" spans="1:45" s="2272" customFormat="1" ht="62.25" customHeight="1">
      <c r="A99" s="2393">
        <v>1</v>
      </c>
      <c r="B99" s="2485">
        <v>171962090000037</v>
      </c>
      <c r="C99" s="2394">
        <v>42770</v>
      </c>
      <c r="D99" s="2404">
        <f t="shared" si="1"/>
        <v>6</v>
      </c>
      <c r="E99" s="2396">
        <v>0.17083333333333331</v>
      </c>
      <c r="F99" s="2393" t="s">
        <v>130</v>
      </c>
      <c r="G99" s="2406" t="s">
        <v>138</v>
      </c>
      <c r="H99" s="2393" t="s">
        <v>2104</v>
      </c>
      <c r="I99" s="2456" t="s">
        <v>28</v>
      </c>
      <c r="J99" s="2406" t="s">
        <v>126</v>
      </c>
      <c r="K99" s="2406" t="s">
        <v>689</v>
      </c>
      <c r="L99" s="2406" t="s">
        <v>800</v>
      </c>
      <c r="M99" s="2406" t="s">
        <v>578</v>
      </c>
      <c r="N99" s="2393" t="s">
        <v>1482</v>
      </c>
      <c r="O99" s="2393" t="s">
        <v>2101</v>
      </c>
      <c r="P99" s="2470"/>
      <c r="Q99" s="2393">
        <v>100</v>
      </c>
      <c r="R99" s="2406"/>
      <c r="S99" s="2458" t="s">
        <v>1262</v>
      </c>
      <c r="T99" s="2459"/>
      <c r="U99" s="2459"/>
      <c r="V99" s="2472"/>
      <c r="W99" s="2459"/>
      <c r="X99" s="2459"/>
      <c r="Y99" s="2459"/>
      <c r="Z99" s="2460"/>
      <c r="AA99" s="2460"/>
      <c r="AB99" s="2460"/>
      <c r="AC99" s="2460"/>
      <c r="AD99" s="2460"/>
      <c r="AE99" s="2460"/>
      <c r="AF99" s="2460"/>
      <c r="AG99" s="2460"/>
      <c r="AH99" s="2393" t="s">
        <v>2105</v>
      </c>
      <c r="AI99" s="2471"/>
      <c r="AJ99" s="2406" t="s">
        <v>917</v>
      </c>
      <c r="AK99" s="2451" t="s">
        <v>788</v>
      </c>
      <c r="AL99" s="2486"/>
      <c r="AM99" s="2486">
        <v>2</v>
      </c>
      <c r="AN99" s="2393">
        <v>4</v>
      </c>
      <c r="AO99" s="2463">
        <v>1</v>
      </c>
      <c r="AP99" s="2439"/>
      <c r="AQ99" s="2486"/>
      <c r="AR99" s="2486"/>
      <c r="AS99" s="2467" t="s">
        <v>1262</v>
      </c>
    </row>
    <row r="100" spans="1:45" ht="51.75" customHeight="1">
      <c r="A100" s="2474">
        <v>1</v>
      </c>
      <c r="B100" s="1723">
        <v>171964090000013</v>
      </c>
      <c r="C100" s="2475">
        <v>42770</v>
      </c>
      <c r="D100" s="2476">
        <f t="shared" si="1"/>
        <v>6</v>
      </c>
      <c r="E100" s="2477">
        <v>0.50555555555555554</v>
      </c>
      <c r="F100" s="2474" t="s">
        <v>140</v>
      </c>
      <c r="G100" s="1735" t="s">
        <v>145</v>
      </c>
      <c r="H100" s="2474" t="s">
        <v>2106</v>
      </c>
      <c r="I100" s="1736" t="s">
        <v>28</v>
      </c>
      <c r="J100" s="1735" t="s">
        <v>126</v>
      </c>
      <c r="K100" s="1735" t="s">
        <v>149</v>
      </c>
      <c r="L100" s="1731" t="s">
        <v>800</v>
      </c>
      <c r="M100" s="1735" t="s">
        <v>578</v>
      </c>
      <c r="N100" s="2474" t="s">
        <v>1482</v>
      </c>
      <c r="O100" s="2474" t="s">
        <v>2107</v>
      </c>
      <c r="P100" s="2479"/>
      <c r="Q100" s="2474">
        <v>2</v>
      </c>
      <c r="R100" s="1731" t="s">
        <v>297</v>
      </c>
      <c r="S100" s="2481" t="s">
        <v>145</v>
      </c>
      <c r="T100" s="2481"/>
      <c r="U100" s="2481"/>
      <c r="V100" s="2481" t="s">
        <v>145</v>
      </c>
      <c r="W100" s="2481"/>
      <c r="X100" s="2481"/>
      <c r="Y100" s="2481"/>
      <c r="Z100" s="2482"/>
      <c r="AA100" s="2482"/>
      <c r="AB100" s="2482"/>
      <c r="AC100" s="2482"/>
      <c r="AD100" s="2482"/>
      <c r="AE100" s="2482"/>
      <c r="AF100" s="2482"/>
      <c r="AG100" s="2482"/>
      <c r="AH100" s="2474" t="s">
        <v>2108</v>
      </c>
      <c r="AI100" s="1737" t="s">
        <v>2109</v>
      </c>
      <c r="AJ100" s="1731" t="s">
        <v>916</v>
      </c>
      <c r="AK100" s="1772" t="s">
        <v>788</v>
      </c>
      <c r="AL100" s="1730"/>
      <c r="AM100" s="1730">
        <v>35</v>
      </c>
      <c r="AN100" s="2474">
        <v>3</v>
      </c>
      <c r="AO100" s="1737">
        <v>1</v>
      </c>
      <c r="AP100" s="1730"/>
      <c r="AQ100" s="1732"/>
      <c r="AR100" s="1732"/>
      <c r="AS100" s="2474"/>
    </row>
    <row r="101" spans="1:45" ht="48" customHeight="1">
      <c r="A101" s="2393">
        <v>1</v>
      </c>
      <c r="B101" s="2417">
        <v>171956090000025</v>
      </c>
      <c r="C101" s="2394">
        <v>42770</v>
      </c>
      <c r="D101" s="2404">
        <f t="shared" si="1"/>
        <v>6</v>
      </c>
      <c r="E101" s="2396">
        <v>0.52430555555555558</v>
      </c>
      <c r="F101" s="2393" t="s">
        <v>135</v>
      </c>
      <c r="G101" s="2397" t="s">
        <v>138</v>
      </c>
      <c r="H101" s="2393" t="s">
        <v>2110</v>
      </c>
      <c r="I101" s="2456"/>
      <c r="J101" s="2397"/>
      <c r="K101" s="2397"/>
      <c r="L101" s="2406"/>
      <c r="M101" s="2397"/>
      <c r="N101" s="2393" t="s">
        <v>1245</v>
      </c>
      <c r="O101" s="2393" t="s">
        <v>2111</v>
      </c>
      <c r="P101" s="2470"/>
      <c r="Q101" s="2393">
        <v>0.5</v>
      </c>
      <c r="R101" s="2406"/>
      <c r="S101" s="2393" t="s">
        <v>1262</v>
      </c>
      <c r="T101" s="2459"/>
      <c r="U101" s="2459"/>
      <c r="V101" s="2463"/>
      <c r="W101" s="2459"/>
      <c r="X101" s="2459"/>
      <c r="Y101" s="2459"/>
      <c r="Z101" s="2460"/>
      <c r="AA101" s="2460"/>
      <c r="AB101" s="2460"/>
      <c r="AC101" s="2460"/>
      <c r="AD101" s="2460"/>
      <c r="AE101" s="2460"/>
      <c r="AF101" s="2460"/>
      <c r="AG101" s="2460"/>
      <c r="AH101" s="2393" t="s">
        <v>2112</v>
      </c>
      <c r="AI101" s="2471"/>
      <c r="AJ101" s="2406" t="s">
        <v>920</v>
      </c>
      <c r="AK101" s="2453"/>
      <c r="AL101" s="2453" t="s">
        <v>2113</v>
      </c>
      <c r="AM101" s="2428">
        <v>33</v>
      </c>
      <c r="AN101" s="2393">
        <v>7</v>
      </c>
      <c r="AO101" s="2463">
        <v>2</v>
      </c>
      <c r="AP101" s="2453"/>
      <c r="AQ101" s="2428"/>
      <c r="AR101" s="2428"/>
      <c r="AS101" s="2467" t="s">
        <v>2075</v>
      </c>
    </row>
    <row r="102" spans="1:45" s="2272" customFormat="1" ht="75" customHeight="1">
      <c r="A102" s="2393">
        <v>1</v>
      </c>
      <c r="B102" s="2485">
        <v>171962090000039</v>
      </c>
      <c r="C102" s="2394">
        <v>42770</v>
      </c>
      <c r="D102" s="2404">
        <f t="shared" si="1"/>
        <v>6</v>
      </c>
      <c r="E102" s="2396">
        <v>0.63402777777777775</v>
      </c>
      <c r="F102" s="2393" t="s">
        <v>130</v>
      </c>
      <c r="G102" s="2406" t="s">
        <v>145</v>
      </c>
      <c r="H102" s="2393" t="s">
        <v>2114</v>
      </c>
      <c r="I102" s="2456" t="s">
        <v>28</v>
      </c>
      <c r="J102" s="2406" t="s">
        <v>125</v>
      </c>
      <c r="K102" s="2406" t="s">
        <v>149</v>
      </c>
      <c r="L102" s="2406" t="s">
        <v>798</v>
      </c>
      <c r="M102" s="2406" t="s">
        <v>578</v>
      </c>
      <c r="N102" s="2393" t="s">
        <v>1482</v>
      </c>
      <c r="O102" s="2393" t="s">
        <v>1757</v>
      </c>
      <c r="P102" s="2470"/>
      <c r="Q102" s="2393">
        <v>11</v>
      </c>
      <c r="R102" s="2406"/>
      <c r="S102" s="2487" t="s">
        <v>1262</v>
      </c>
      <c r="T102" s="2459"/>
      <c r="U102" s="2459"/>
      <c r="V102" s="2463"/>
      <c r="W102" s="2459"/>
      <c r="X102" s="2459"/>
      <c r="Y102" s="2459"/>
      <c r="Z102" s="2460"/>
      <c r="AA102" s="2460"/>
      <c r="AB102" s="2460"/>
      <c r="AC102" s="2460"/>
      <c r="AD102" s="2460"/>
      <c r="AE102" s="2460"/>
      <c r="AF102" s="2460"/>
      <c r="AG102" s="2460"/>
      <c r="AH102" s="2393" t="s">
        <v>2115</v>
      </c>
      <c r="AI102" s="2471"/>
      <c r="AJ102" s="2406" t="s">
        <v>917</v>
      </c>
      <c r="AK102" s="2451" t="s">
        <v>788</v>
      </c>
      <c r="AL102" s="2486"/>
      <c r="AM102" s="2486">
        <v>2</v>
      </c>
      <c r="AN102" s="2393">
        <v>4</v>
      </c>
      <c r="AO102" s="2463">
        <v>1</v>
      </c>
      <c r="AP102" s="2439"/>
      <c r="AQ102" s="2486"/>
      <c r="AR102" s="2486"/>
      <c r="AS102" s="2467" t="s">
        <v>1262</v>
      </c>
    </row>
    <row r="103" spans="1:45" ht="63" customHeight="1">
      <c r="A103" s="2401">
        <v>1</v>
      </c>
      <c r="B103" s="2417">
        <v>171940090000040</v>
      </c>
      <c r="C103" s="2441">
        <v>42770</v>
      </c>
      <c r="D103" s="2404">
        <f t="shared" si="1"/>
        <v>6</v>
      </c>
      <c r="E103" s="2442">
        <v>0.84027777777777779</v>
      </c>
      <c r="F103" s="2401" t="s">
        <v>127</v>
      </c>
      <c r="G103" s="2397" t="s">
        <v>145</v>
      </c>
      <c r="H103" s="2401" t="s">
        <v>2116</v>
      </c>
      <c r="I103" s="2456" t="s">
        <v>28</v>
      </c>
      <c r="J103" s="2397" t="s">
        <v>658</v>
      </c>
      <c r="K103" s="2397" t="s">
        <v>674</v>
      </c>
      <c r="L103" s="2406" t="s">
        <v>560</v>
      </c>
      <c r="M103" s="2397" t="s">
        <v>578</v>
      </c>
      <c r="N103" s="2401" t="s">
        <v>1245</v>
      </c>
      <c r="O103" s="2401" t="s">
        <v>1568</v>
      </c>
      <c r="P103" s="2483"/>
      <c r="Q103" s="2401">
        <v>132</v>
      </c>
      <c r="R103" s="2406" t="s">
        <v>955</v>
      </c>
      <c r="S103" s="2415">
        <v>1000</v>
      </c>
      <c r="T103" s="2465"/>
      <c r="U103" s="2465"/>
      <c r="V103" s="2451"/>
      <c r="W103" s="2465"/>
      <c r="X103" s="2465"/>
      <c r="Y103" s="2465"/>
      <c r="Z103" s="2400"/>
      <c r="AA103" s="2400"/>
      <c r="AB103" s="2400"/>
      <c r="AC103" s="2400"/>
      <c r="AD103" s="2400"/>
      <c r="AE103" s="2400"/>
      <c r="AF103" s="2400"/>
      <c r="AG103" s="2400"/>
      <c r="AH103" s="2401" t="s">
        <v>2117</v>
      </c>
      <c r="AI103" s="2452"/>
      <c r="AJ103" s="2406" t="s">
        <v>917</v>
      </c>
      <c r="AK103" s="2462" t="s">
        <v>788</v>
      </c>
      <c r="AL103" s="2466"/>
      <c r="AM103" s="2466">
        <v>6</v>
      </c>
      <c r="AN103" s="2401">
        <v>3</v>
      </c>
      <c r="AO103" s="2490">
        <v>1</v>
      </c>
      <c r="AP103" s="2462"/>
      <c r="AQ103" s="2466"/>
      <c r="AR103" s="2466"/>
      <c r="AS103" s="10"/>
    </row>
    <row r="104" spans="1:45" ht="64.5" customHeight="1">
      <c r="A104" s="2393">
        <v>1</v>
      </c>
      <c r="B104" s="2417">
        <v>171952090000022</v>
      </c>
      <c r="C104" s="2394">
        <v>42771</v>
      </c>
      <c r="D104" s="2404">
        <f t="shared" si="1"/>
        <v>7</v>
      </c>
      <c r="E104" s="2396">
        <v>0.23611111111111113</v>
      </c>
      <c r="F104" s="2393" t="s">
        <v>131</v>
      </c>
      <c r="G104" s="2397" t="s">
        <v>145</v>
      </c>
      <c r="H104" s="2393" t="s">
        <v>2118</v>
      </c>
      <c r="I104" s="2456" t="s">
        <v>28</v>
      </c>
      <c r="J104" s="2397" t="s">
        <v>658</v>
      </c>
      <c r="K104" s="2397" t="s">
        <v>149</v>
      </c>
      <c r="L104" s="2406" t="s">
        <v>560</v>
      </c>
      <c r="M104" s="2397" t="s">
        <v>578</v>
      </c>
      <c r="N104" s="2393" t="s">
        <v>1245</v>
      </c>
      <c r="O104" s="2393" t="s">
        <v>2119</v>
      </c>
      <c r="P104" s="2470"/>
      <c r="Q104" s="2393">
        <v>110</v>
      </c>
      <c r="R104" s="2406"/>
      <c r="S104" s="2458" t="s">
        <v>1262</v>
      </c>
      <c r="T104" s="2459"/>
      <c r="U104" s="2459"/>
      <c r="V104" s="2472"/>
      <c r="W104" s="2459"/>
      <c r="X104" s="2459"/>
      <c r="Y104" s="2459"/>
      <c r="Z104" s="2460"/>
      <c r="AA104" s="2460"/>
      <c r="AB104" s="2460"/>
      <c r="AC104" s="2460"/>
      <c r="AD104" s="2460"/>
      <c r="AE104" s="2460"/>
      <c r="AF104" s="2460"/>
      <c r="AG104" s="2460"/>
      <c r="AH104" s="2393" t="s">
        <v>2120</v>
      </c>
      <c r="AI104" s="2393"/>
      <c r="AJ104" s="2406" t="s">
        <v>917</v>
      </c>
      <c r="AK104" s="2451" t="s">
        <v>788</v>
      </c>
      <c r="AL104" s="2428"/>
      <c r="AM104" s="2428">
        <v>1</v>
      </c>
      <c r="AN104" s="2393">
        <v>5</v>
      </c>
      <c r="AO104" s="2463">
        <v>1</v>
      </c>
      <c r="AP104" s="2453"/>
      <c r="AQ104" s="2428"/>
      <c r="AR104" s="2428"/>
      <c r="AS104" s="2467" t="s">
        <v>1262</v>
      </c>
    </row>
    <row r="105" spans="1:45" ht="68.25" customHeight="1">
      <c r="A105" s="2393">
        <v>1</v>
      </c>
      <c r="B105" s="2417">
        <v>171952090000023</v>
      </c>
      <c r="C105" s="2394">
        <v>42771</v>
      </c>
      <c r="D105" s="2404">
        <f t="shared" si="1"/>
        <v>7</v>
      </c>
      <c r="E105" s="2396">
        <v>0.6381944444444444</v>
      </c>
      <c r="F105" s="2393" t="s">
        <v>131</v>
      </c>
      <c r="G105" s="2397" t="s">
        <v>145</v>
      </c>
      <c r="H105" s="2393" t="s">
        <v>2121</v>
      </c>
      <c r="I105" s="2456" t="s">
        <v>28</v>
      </c>
      <c r="J105" s="2397" t="s">
        <v>658</v>
      </c>
      <c r="K105" s="2397" t="s">
        <v>674</v>
      </c>
      <c r="L105" s="2406" t="s">
        <v>560</v>
      </c>
      <c r="M105" s="2397" t="s">
        <v>578</v>
      </c>
      <c r="N105" s="2393" t="s">
        <v>1245</v>
      </c>
      <c r="O105" s="2393" t="s">
        <v>2122</v>
      </c>
      <c r="P105" s="2470"/>
      <c r="Q105" s="2393">
        <v>2</v>
      </c>
      <c r="R105" s="2406"/>
      <c r="S105" s="2393" t="s">
        <v>1262</v>
      </c>
      <c r="T105" s="2459"/>
      <c r="U105" s="2459"/>
      <c r="V105" s="2463"/>
      <c r="W105" s="2459"/>
      <c r="X105" s="2459"/>
      <c r="Y105" s="2459"/>
      <c r="Z105" s="2460"/>
      <c r="AA105" s="2460"/>
      <c r="AB105" s="2460"/>
      <c r="AC105" s="2460"/>
      <c r="AD105" s="2460"/>
      <c r="AE105" s="2460"/>
      <c r="AF105" s="2460"/>
      <c r="AG105" s="2460"/>
      <c r="AH105" s="2393" t="s">
        <v>2123</v>
      </c>
      <c r="AI105" s="2471"/>
      <c r="AJ105" s="2406" t="s">
        <v>867</v>
      </c>
      <c r="AK105" s="2451" t="s">
        <v>788</v>
      </c>
      <c r="AL105" s="2428"/>
      <c r="AM105" s="2428">
        <v>1</v>
      </c>
      <c r="AN105" s="2393">
        <v>5</v>
      </c>
      <c r="AO105" s="2463">
        <v>1</v>
      </c>
      <c r="AP105" s="2453"/>
      <c r="AQ105" s="2428"/>
      <c r="AR105" s="2428"/>
      <c r="AS105" s="2467" t="s">
        <v>1262</v>
      </c>
    </row>
    <row r="106" spans="1:45" ht="54.75" customHeight="1">
      <c r="A106" s="2393">
        <v>1</v>
      </c>
      <c r="B106" s="2417">
        <v>171960090000010</v>
      </c>
      <c r="C106" s="2394">
        <v>42771</v>
      </c>
      <c r="D106" s="2404">
        <f t="shared" si="1"/>
        <v>7</v>
      </c>
      <c r="E106" s="2396">
        <v>0.71875</v>
      </c>
      <c r="F106" s="2393" t="s">
        <v>133</v>
      </c>
      <c r="G106" s="2397" t="s">
        <v>138</v>
      </c>
      <c r="H106" s="2393" t="s">
        <v>2124</v>
      </c>
      <c r="I106" s="2456" t="s">
        <v>28</v>
      </c>
      <c r="J106" s="2397" t="s">
        <v>48</v>
      </c>
      <c r="K106" s="2397" t="s">
        <v>689</v>
      </c>
      <c r="L106" s="2406" t="s">
        <v>800</v>
      </c>
      <c r="M106" s="2397" t="s">
        <v>578</v>
      </c>
      <c r="N106" s="2393" t="s">
        <v>1482</v>
      </c>
      <c r="O106" s="2393" t="s">
        <v>2125</v>
      </c>
      <c r="P106" s="2470"/>
      <c r="Q106" s="2393">
        <v>6</v>
      </c>
      <c r="R106" s="2406"/>
      <c r="S106" s="2393" t="s">
        <v>1262</v>
      </c>
      <c r="T106" s="2459"/>
      <c r="U106" s="2459"/>
      <c r="V106" s="2472">
        <v>100</v>
      </c>
      <c r="W106" s="2459"/>
      <c r="X106" s="2459"/>
      <c r="Y106" s="2459"/>
      <c r="Z106" s="2460"/>
      <c r="AA106" s="2460"/>
      <c r="AB106" s="2460"/>
      <c r="AC106" s="2460"/>
      <c r="AD106" s="2460"/>
      <c r="AE106" s="2460"/>
      <c r="AF106" s="2460"/>
      <c r="AG106" s="2460"/>
      <c r="AH106" s="2393" t="s">
        <v>2126</v>
      </c>
      <c r="AI106" s="2471"/>
      <c r="AJ106" s="2473" t="s">
        <v>917</v>
      </c>
      <c r="AK106" s="2453"/>
      <c r="AL106" s="2428"/>
      <c r="AM106" s="2428">
        <v>34</v>
      </c>
      <c r="AN106" s="2393">
        <v>5</v>
      </c>
      <c r="AO106" s="2463">
        <v>1</v>
      </c>
      <c r="AP106" s="2453"/>
      <c r="AQ106" s="2428"/>
      <c r="AR106" s="2428"/>
      <c r="AS106" s="2467" t="s">
        <v>1514</v>
      </c>
    </row>
    <row r="107" spans="1:45" ht="57.75" customHeight="1">
      <c r="A107" s="2393">
        <v>1</v>
      </c>
      <c r="B107" s="2417">
        <v>171960090000011</v>
      </c>
      <c r="C107" s="2394">
        <v>42771</v>
      </c>
      <c r="D107" s="2404">
        <f t="shared" si="1"/>
        <v>7</v>
      </c>
      <c r="E107" s="2396">
        <v>0.90138888888888891</v>
      </c>
      <c r="F107" s="2393" t="s">
        <v>133</v>
      </c>
      <c r="G107" s="2397" t="s">
        <v>138</v>
      </c>
      <c r="H107" s="2393" t="s">
        <v>2127</v>
      </c>
      <c r="I107" s="2456" t="s">
        <v>28</v>
      </c>
      <c r="J107" s="2397" t="s">
        <v>658</v>
      </c>
      <c r="K107" s="2397" t="s">
        <v>674</v>
      </c>
      <c r="L107" s="2406" t="s">
        <v>560</v>
      </c>
      <c r="M107" s="2397" t="s">
        <v>578</v>
      </c>
      <c r="N107" s="2393" t="s">
        <v>1245</v>
      </c>
      <c r="O107" s="2393" t="s">
        <v>2128</v>
      </c>
      <c r="P107" s="2470"/>
      <c r="Q107" s="2393">
        <v>3</v>
      </c>
      <c r="R107" s="2406" t="s">
        <v>297</v>
      </c>
      <c r="S107" s="2393" t="s">
        <v>1262</v>
      </c>
      <c r="T107" s="2459"/>
      <c r="U107" s="2459"/>
      <c r="V107" s="2463"/>
      <c r="W107" s="2459"/>
      <c r="X107" s="2459"/>
      <c r="Y107" s="2459"/>
      <c r="Z107" s="2460"/>
      <c r="AA107" s="2460"/>
      <c r="AB107" s="2460"/>
      <c r="AC107" s="2460"/>
      <c r="AD107" s="2460"/>
      <c r="AE107" s="2460"/>
      <c r="AF107" s="2460"/>
      <c r="AG107" s="2460"/>
      <c r="AH107" s="2393" t="s">
        <v>2129</v>
      </c>
      <c r="AI107" s="2463" t="s">
        <v>2130</v>
      </c>
      <c r="AJ107" s="2473" t="s">
        <v>917</v>
      </c>
      <c r="AK107" s="2453"/>
      <c r="AL107" s="2428"/>
      <c r="AM107" s="2428">
        <v>34</v>
      </c>
      <c r="AN107" s="2393">
        <v>5</v>
      </c>
      <c r="AO107" s="2463">
        <v>1</v>
      </c>
      <c r="AP107" s="2453"/>
      <c r="AQ107" s="2428"/>
      <c r="AR107" s="2428"/>
      <c r="AS107" s="2467" t="s">
        <v>1302</v>
      </c>
    </row>
    <row r="108" spans="1:45" ht="51.75" customHeight="1">
      <c r="A108" s="2474">
        <v>1</v>
      </c>
      <c r="B108" s="1723">
        <v>171964090000014</v>
      </c>
      <c r="C108" s="2475">
        <v>42772</v>
      </c>
      <c r="D108" s="2476">
        <f t="shared" si="1"/>
        <v>1</v>
      </c>
      <c r="E108" s="2477">
        <v>0.34375</v>
      </c>
      <c r="F108" s="2474" t="s">
        <v>140</v>
      </c>
      <c r="G108" s="1735" t="s">
        <v>145</v>
      </c>
      <c r="H108" s="2474" t="s">
        <v>2131</v>
      </c>
      <c r="I108" s="1736" t="s">
        <v>28</v>
      </c>
      <c r="J108" s="1735" t="s">
        <v>658</v>
      </c>
      <c r="K108" s="1735" t="s">
        <v>149</v>
      </c>
      <c r="L108" s="1731" t="s">
        <v>560</v>
      </c>
      <c r="M108" s="1735" t="s">
        <v>578</v>
      </c>
      <c r="N108" s="2474" t="s">
        <v>1245</v>
      </c>
      <c r="O108" s="2474" t="s">
        <v>2132</v>
      </c>
      <c r="P108" s="2479"/>
      <c r="Q108" s="2474">
        <v>10</v>
      </c>
      <c r="R108" s="1731" t="s">
        <v>955</v>
      </c>
      <c r="S108" s="2480">
        <v>200</v>
      </c>
      <c r="T108" s="2481"/>
      <c r="U108" s="2481"/>
      <c r="V108" s="2491"/>
      <c r="W108" s="2481"/>
      <c r="X108" s="2481"/>
      <c r="Y108" s="2481"/>
      <c r="Z108" s="2482"/>
      <c r="AA108" s="2482"/>
      <c r="AB108" s="2482"/>
      <c r="AC108" s="2482"/>
      <c r="AD108" s="2482"/>
      <c r="AE108" s="2482"/>
      <c r="AF108" s="2482"/>
      <c r="AG108" s="2482"/>
      <c r="AH108" s="2474" t="s">
        <v>2133</v>
      </c>
      <c r="AI108" s="2474" t="s">
        <v>2134</v>
      </c>
      <c r="AJ108" s="1731" t="s">
        <v>920</v>
      </c>
      <c r="AK108" s="1772" t="s">
        <v>788</v>
      </c>
      <c r="AL108" s="2216" t="s">
        <v>2135</v>
      </c>
      <c r="AM108" s="1732">
        <v>35</v>
      </c>
      <c r="AN108" s="2474">
        <v>5</v>
      </c>
      <c r="AO108" s="1737">
        <v>2</v>
      </c>
      <c r="AP108" s="1730">
        <v>32</v>
      </c>
      <c r="AQ108" s="1732"/>
      <c r="AR108" s="1732"/>
      <c r="AS108" s="2467"/>
    </row>
    <row r="109" spans="1:45" ht="64.5" customHeight="1">
      <c r="A109" s="2474">
        <v>1</v>
      </c>
      <c r="B109" s="1723">
        <v>171950090000007</v>
      </c>
      <c r="C109" s="2475">
        <v>42772</v>
      </c>
      <c r="D109" s="2476">
        <f t="shared" si="1"/>
        <v>1</v>
      </c>
      <c r="E109" s="2477">
        <v>0.51250000000000007</v>
      </c>
      <c r="F109" s="2474" t="s">
        <v>143</v>
      </c>
      <c r="G109" s="1735" t="s">
        <v>138</v>
      </c>
      <c r="H109" s="2474" t="s">
        <v>2136</v>
      </c>
      <c r="I109" s="1736" t="s">
        <v>28</v>
      </c>
      <c r="J109" s="1735" t="s">
        <v>658</v>
      </c>
      <c r="K109" s="1735" t="s">
        <v>674</v>
      </c>
      <c r="L109" s="1731" t="s">
        <v>560</v>
      </c>
      <c r="M109" s="1735" t="s">
        <v>578</v>
      </c>
      <c r="N109" s="2474" t="s">
        <v>1245</v>
      </c>
      <c r="O109" s="2474" t="s">
        <v>2137</v>
      </c>
      <c r="P109" s="2479"/>
      <c r="Q109" s="2474">
        <v>20</v>
      </c>
      <c r="R109" s="1731" t="s">
        <v>968</v>
      </c>
      <c r="S109" s="2492" t="s">
        <v>145</v>
      </c>
      <c r="T109" s="2481"/>
      <c r="U109" s="2481"/>
      <c r="V109" s="2491">
        <v>1000</v>
      </c>
      <c r="W109" s="2481"/>
      <c r="X109" s="2481"/>
      <c r="Y109" s="2481"/>
      <c r="Z109" s="2482"/>
      <c r="AA109" s="2482"/>
      <c r="AB109" s="2482"/>
      <c r="AC109" s="2482"/>
      <c r="AD109" s="2482"/>
      <c r="AE109" s="2482"/>
      <c r="AF109" s="2482"/>
      <c r="AG109" s="2482"/>
      <c r="AH109" s="2474" t="s">
        <v>2138</v>
      </c>
      <c r="AI109" s="2474" t="s">
        <v>2139</v>
      </c>
      <c r="AJ109" s="1731" t="s">
        <v>920</v>
      </c>
      <c r="AK109" s="1772" t="s">
        <v>788</v>
      </c>
      <c r="AL109" s="1728" t="s">
        <v>2140</v>
      </c>
      <c r="AM109" s="1732">
        <v>30</v>
      </c>
      <c r="AN109" s="2474">
        <v>3</v>
      </c>
      <c r="AO109" s="1737">
        <v>1</v>
      </c>
      <c r="AP109" s="1730"/>
      <c r="AQ109" s="1732"/>
      <c r="AR109" s="1732"/>
    </row>
    <row r="110" spans="1:45" ht="54" customHeight="1">
      <c r="A110" s="2393">
        <v>1</v>
      </c>
      <c r="B110" s="2417">
        <v>171960090000012</v>
      </c>
      <c r="C110" s="2394">
        <v>42772</v>
      </c>
      <c r="D110" s="2404">
        <f t="shared" si="1"/>
        <v>1</v>
      </c>
      <c r="E110" s="2396">
        <v>0.58611111111111114</v>
      </c>
      <c r="F110" s="2393" t="s">
        <v>133</v>
      </c>
      <c r="G110" s="2397" t="s">
        <v>138</v>
      </c>
      <c r="H110" s="2393" t="s">
        <v>2141</v>
      </c>
      <c r="I110" s="2456" t="s">
        <v>28</v>
      </c>
      <c r="J110" s="2397" t="s">
        <v>670</v>
      </c>
      <c r="K110" s="2397" t="s">
        <v>691</v>
      </c>
      <c r="L110" s="2406" t="s">
        <v>800</v>
      </c>
      <c r="M110" s="2397" t="s">
        <v>578</v>
      </c>
      <c r="N110" s="2393" t="s">
        <v>1482</v>
      </c>
      <c r="O110" s="2393" t="s">
        <v>1962</v>
      </c>
      <c r="P110" s="2470"/>
      <c r="Q110" s="2393">
        <v>0.01</v>
      </c>
      <c r="R110" s="2406"/>
      <c r="S110" s="2458">
        <v>5</v>
      </c>
      <c r="T110" s="2459"/>
      <c r="U110" s="2459"/>
      <c r="V110" s="2472">
        <v>100</v>
      </c>
      <c r="W110" s="2459"/>
      <c r="X110" s="2459"/>
      <c r="Y110" s="2459"/>
      <c r="Z110" s="2460"/>
      <c r="AA110" s="2460"/>
      <c r="AB110" s="2460"/>
      <c r="AC110" s="2460"/>
      <c r="AD110" s="2460"/>
      <c r="AE110" s="2460"/>
      <c r="AF110" s="2460"/>
      <c r="AG110" s="2460"/>
      <c r="AH110" s="2393" t="s">
        <v>2142</v>
      </c>
      <c r="AI110" s="2471"/>
      <c r="AJ110" s="2473" t="s">
        <v>917</v>
      </c>
      <c r="AK110" s="2453"/>
      <c r="AL110" s="2428"/>
      <c r="AM110" s="2428">
        <v>34</v>
      </c>
      <c r="AN110" s="2393">
        <v>3</v>
      </c>
      <c r="AO110" s="2463">
        <v>1</v>
      </c>
      <c r="AP110" s="2453"/>
      <c r="AQ110" s="2428"/>
      <c r="AR110" s="2428"/>
      <c r="AS110" s="2467" t="s">
        <v>1514</v>
      </c>
    </row>
    <row r="111" spans="1:45" ht="54.75" customHeight="1">
      <c r="A111" s="2393">
        <v>1</v>
      </c>
      <c r="B111" s="2417">
        <v>171926090000010</v>
      </c>
      <c r="C111" s="2394">
        <v>42772</v>
      </c>
      <c r="D111" s="2404">
        <f t="shared" si="1"/>
        <v>1</v>
      </c>
      <c r="E111" s="2396">
        <v>0.65416666666666667</v>
      </c>
      <c r="F111" s="2393" t="s">
        <v>139</v>
      </c>
      <c r="G111" s="2397" t="s">
        <v>138</v>
      </c>
      <c r="H111" s="2393" t="s">
        <v>2143</v>
      </c>
      <c r="I111" s="2456" t="s">
        <v>28</v>
      </c>
      <c r="J111" s="2397" t="s">
        <v>48</v>
      </c>
      <c r="K111" s="2397" t="s">
        <v>689</v>
      </c>
      <c r="L111" s="2406" t="s">
        <v>800</v>
      </c>
      <c r="M111" s="2397" t="s">
        <v>578</v>
      </c>
      <c r="N111" s="2393" t="s">
        <v>1482</v>
      </c>
      <c r="O111" s="2393" t="s">
        <v>2144</v>
      </c>
      <c r="P111" s="2470"/>
      <c r="Q111" s="2393">
        <v>51</v>
      </c>
      <c r="R111" s="2406"/>
      <c r="S111" s="2458">
        <v>100</v>
      </c>
      <c r="T111" s="2459"/>
      <c r="U111" s="2459"/>
      <c r="V111" s="2463"/>
      <c r="W111" s="2459"/>
      <c r="X111" s="2459"/>
      <c r="Y111" s="2459"/>
      <c r="Z111" s="2460"/>
      <c r="AA111" s="2460"/>
      <c r="AB111" s="2460"/>
      <c r="AC111" s="2460"/>
      <c r="AD111" s="2460"/>
      <c r="AE111" s="2460"/>
      <c r="AF111" s="2460"/>
      <c r="AG111" s="2460"/>
      <c r="AH111" s="2393" t="s">
        <v>2145</v>
      </c>
      <c r="AI111" s="2471"/>
      <c r="AJ111" s="2406" t="s">
        <v>920</v>
      </c>
      <c r="AK111" s="2453"/>
      <c r="AL111" s="2428" t="s">
        <v>2146</v>
      </c>
      <c r="AM111" s="2428">
        <v>24</v>
      </c>
      <c r="AN111" s="2393">
        <v>3</v>
      </c>
      <c r="AO111" s="2463">
        <v>1</v>
      </c>
      <c r="AP111" s="2453"/>
      <c r="AQ111" s="2428"/>
      <c r="AR111" s="2428"/>
      <c r="AS111" s="2467" t="s">
        <v>2147</v>
      </c>
    </row>
    <row r="112" spans="1:45" ht="51.75" customHeight="1">
      <c r="A112" s="2393">
        <v>1</v>
      </c>
      <c r="B112" s="2417">
        <v>171934090000016</v>
      </c>
      <c r="C112" s="2394">
        <v>42772</v>
      </c>
      <c r="D112" s="2404">
        <f t="shared" si="1"/>
        <v>1</v>
      </c>
      <c r="E112" s="2396">
        <v>0.73958333333333337</v>
      </c>
      <c r="F112" s="2393" t="s">
        <v>142</v>
      </c>
      <c r="G112" s="2397" t="s">
        <v>145</v>
      </c>
      <c r="H112" s="2393" t="s">
        <v>2148</v>
      </c>
      <c r="I112" s="2456"/>
      <c r="J112" s="2397"/>
      <c r="K112" s="2397"/>
      <c r="L112" s="2406"/>
      <c r="M112" s="2397"/>
      <c r="N112" s="2393" t="s">
        <v>1245</v>
      </c>
      <c r="O112" s="2393" t="s">
        <v>2085</v>
      </c>
      <c r="P112" s="2470"/>
      <c r="Q112" s="2393">
        <v>78</v>
      </c>
      <c r="R112" s="2406"/>
      <c r="S112" s="2458">
        <v>1800</v>
      </c>
      <c r="T112" s="2459"/>
      <c r="U112" s="2459"/>
      <c r="V112" s="2472"/>
      <c r="W112" s="2459"/>
      <c r="X112" s="2459"/>
      <c r="Y112" s="2459"/>
      <c r="Z112" s="2460"/>
      <c r="AA112" s="2460"/>
      <c r="AB112" s="2460"/>
      <c r="AC112" s="2460"/>
      <c r="AD112" s="2460"/>
      <c r="AE112" s="2460"/>
      <c r="AF112" s="2460"/>
      <c r="AG112" s="2460"/>
      <c r="AH112" s="2393" t="s">
        <v>2149</v>
      </c>
      <c r="AI112" s="2393"/>
      <c r="AJ112" s="2406" t="s">
        <v>917</v>
      </c>
      <c r="AK112" s="2451" t="s">
        <v>788</v>
      </c>
      <c r="AL112" s="2428"/>
      <c r="AM112" s="2428">
        <v>36</v>
      </c>
      <c r="AN112" s="2393">
        <v>2</v>
      </c>
      <c r="AO112" s="2463">
        <v>1</v>
      </c>
      <c r="AP112" s="2453"/>
      <c r="AQ112" s="2428"/>
      <c r="AR112" s="2428"/>
      <c r="AS112" s="2467" t="s">
        <v>1262</v>
      </c>
    </row>
    <row r="113" spans="1:45" ht="54.75" customHeight="1">
      <c r="A113" s="2393">
        <v>1</v>
      </c>
      <c r="B113" s="2417">
        <v>171910090000057</v>
      </c>
      <c r="C113" s="2394">
        <v>42772</v>
      </c>
      <c r="D113" s="2404">
        <f t="shared" si="1"/>
        <v>1</v>
      </c>
      <c r="E113" s="2396">
        <v>0.82777777777777783</v>
      </c>
      <c r="F113" s="2393" t="s">
        <v>128</v>
      </c>
      <c r="G113" s="2397" t="s">
        <v>138</v>
      </c>
      <c r="H113" s="2393" t="s">
        <v>2150</v>
      </c>
      <c r="I113" s="2456" t="s">
        <v>28</v>
      </c>
      <c r="J113" s="2397" t="s">
        <v>658</v>
      </c>
      <c r="K113" s="2397" t="s">
        <v>149</v>
      </c>
      <c r="L113" s="2406" t="s">
        <v>560</v>
      </c>
      <c r="M113" s="2397" t="s">
        <v>578</v>
      </c>
      <c r="N113" s="2393" t="s">
        <v>1245</v>
      </c>
      <c r="O113" s="2393" t="s">
        <v>2151</v>
      </c>
      <c r="P113" s="2470"/>
      <c r="Q113" s="2393">
        <v>3</v>
      </c>
      <c r="R113" s="2406"/>
      <c r="S113" s="2393" t="s">
        <v>1262</v>
      </c>
      <c r="T113" s="2459"/>
      <c r="U113" s="2459"/>
      <c r="V113" s="2463"/>
      <c r="W113" s="2459"/>
      <c r="X113" s="2459"/>
      <c r="Y113" s="2459"/>
      <c r="Z113" s="2460"/>
      <c r="AA113" s="2460"/>
      <c r="AB113" s="2460"/>
      <c r="AC113" s="2460"/>
      <c r="AD113" s="2460"/>
      <c r="AE113" s="2460"/>
      <c r="AF113" s="2460"/>
      <c r="AG113" s="2460"/>
      <c r="AH113" s="2393" t="s">
        <v>2152</v>
      </c>
      <c r="AI113" s="2471"/>
      <c r="AJ113" s="2473" t="s">
        <v>916</v>
      </c>
      <c r="AK113" s="2451" t="s">
        <v>788</v>
      </c>
      <c r="AL113" s="2428"/>
      <c r="AM113" s="2428">
        <v>22</v>
      </c>
      <c r="AN113" s="2393">
        <v>4</v>
      </c>
      <c r="AO113" s="2463">
        <v>1</v>
      </c>
      <c r="AP113" s="2453"/>
      <c r="AQ113" s="2428"/>
      <c r="AR113" s="2428"/>
      <c r="AS113" s="2467" t="s">
        <v>2153</v>
      </c>
    </row>
    <row r="114" spans="1:45" ht="61.5" customHeight="1">
      <c r="A114" s="2401">
        <v>1</v>
      </c>
      <c r="B114" s="2417">
        <v>171940090000044</v>
      </c>
      <c r="C114" s="2441">
        <v>42773</v>
      </c>
      <c r="D114" s="2404">
        <f t="shared" si="1"/>
        <v>2</v>
      </c>
      <c r="E114" s="2442">
        <v>0.70138888888888884</v>
      </c>
      <c r="F114" s="2401" t="s">
        <v>127</v>
      </c>
      <c r="G114" s="2397" t="s">
        <v>138</v>
      </c>
      <c r="H114" s="2401" t="s">
        <v>2154</v>
      </c>
      <c r="I114" s="2456" t="s">
        <v>263</v>
      </c>
      <c r="J114" s="2397" t="s">
        <v>147</v>
      </c>
      <c r="K114" s="2397" t="s">
        <v>674</v>
      </c>
      <c r="L114" s="2493"/>
      <c r="M114" s="2494"/>
      <c r="N114" s="2401" t="s">
        <v>147</v>
      </c>
      <c r="O114" s="2401" t="s">
        <v>2155</v>
      </c>
      <c r="P114" s="2483"/>
      <c r="Q114" s="2401">
        <v>1</v>
      </c>
      <c r="R114" s="2406" t="s">
        <v>291</v>
      </c>
      <c r="S114" s="2401" t="s">
        <v>1262</v>
      </c>
      <c r="T114" s="2465"/>
      <c r="U114" s="2465"/>
      <c r="V114" s="2451"/>
      <c r="W114" s="2465"/>
      <c r="X114" s="2465"/>
      <c r="Y114" s="2465"/>
      <c r="Z114" s="2400"/>
      <c r="AA114" s="2400"/>
      <c r="AB114" s="2400"/>
      <c r="AC114" s="2400"/>
      <c r="AD114" s="2400"/>
      <c r="AE114" s="2400"/>
      <c r="AF114" s="2400"/>
      <c r="AG114" s="2400"/>
      <c r="AH114" s="2401" t="s">
        <v>2156</v>
      </c>
      <c r="AI114" s="2452"/>
      <c r="AJ114" s="2406" t="s">
        <v>917</v>
      </c>
      <c r="AK114" s="2462" t="s">
        <v>788</v>
      </c>
      <c r="AL114" s="2466"/>
      <c r="AM114" s="2466">
        <v>6</v>
      </c>
      <c r="AN114" s="2401">
        <v>3</v>
      </c>
      <c r="AO114" s="2451">
        <v>1</v>
      </c>
      <c r="AP114" s="2462"/>
      <c r="AQ114" s="2466"/>
      <c r="AR114" s="2466"/>
      <c r="AS114" s="10"/>
    </row>
    <row r="115" spans="1:45" ht="66.75" customHeight="1">
      <c r="A115" s="2393">
        <v>1</v>
      </c>
      <c r="B115" s="2417">
        <v>171948090000005</v>
      </c>
      <c r="C115" s="2394">
        <v>42774</v>
      </c>
      <c r="D115" s="2404">
        <f t="shared" si="1"/>
        <v>3</v>
      </c>
      <c r="E115" s="2396">
        <v>1.7361111111111112E-2</v>
      </c>
      <c r="F115" s="2393" t="s">
        <v>146</v>
      </c>
      <c r="G115" s="2397" t="s">
        <v>145</v>
      </c>
      <c r="H115" s="2393" t="s">
        <v>2157</v>
      </c>
      <c r="I115" s="2456" t="s">
        <v>28</v>
      </c>
      <c r="J115" s="2406" t="s">
        <v>658</v>
      </c>
      <c r="K115" s="2406" t="s">
        <v>674</v>
      </c>
      <c r="L115" s="2406" t="s">
        <v>560</v>
      </c>
      <c r="M115" s="2406" t="s">
        <v>578</v>
      </c>
      <c r="N115" s="2393" t="s">
        <v>1245</v>
      </c>
      <c r="O115" s="2393" t="s">
        <v>2158</v>
      </c>
      <c r="P115" s="2470"/>
      <c r="Q115" s="2393">
        <v>3</v>
      </c>
      <c r="R115" s="2406"/>
      <c r="S115" s="2458" t="s">
        <v>1262</v>
      </c>
      <c r="T115" s="2459"/>
      <c r="U115" s="2459"/>
      <c r="V115" s="2472"/>
      <c r="W115" s="2459"/>
      <c r="X115" s="2459"/>
      <c r="Y115" s="2459"/>
      <c r="Z115" s="2460"/>
      <c r="AA115" s="2460"/>
      <c r="AB115" s="2460"/>
      <c r="AC115" s="2460"/>
      <c r="AD115" s="2460"/>
      <c r="AE115" s="2460"/>
      <c r="AF115" s="2460"/>
      <c r="AG115" s="2460"/>
      <c r="AH115" s="2393" t="s">
        <v>2159</v>
      </c>
      <c r="AI115" s="2393" t="s">
        <v>2160</v>
      </c>
      <c r="AJ115" s="2406" t="s">
        <v>920</v>
      </c>
      <c r="AK115" s="2453" t="s">
        <v>788</v>
      </c>
      <c r="AL115" s="2428" t="s">
        <v>2161</v>
      </c>
      <c r="AM115" s="2428">
        <v>32</v>
      </c>
      <c r="AN115" s="2393">
        <v>3</v>
      </c>
      <c r="AO115" s="2463">
        <v>1</v>
      </c>
      <c r="AP115" s="2453"/>
      <c r="AQ115" s="2428"/>
      <c r="AR115" s="2428"/>
      <c r="AS115" s="2467" t="s">
        <v>1504</v>
      </c>
    </row>
    <row r="116" spans="1:45" ht="46.5" customHeight="1">
      <c r="A116" s="2401">
        <v>1</v>
      </c>
      <c r="B116" s="2417">
        <v>171940090000047</v>
      </c>
      <c r="C116" s="2441">
        <v>42774</v>
      </c>
      <c r="D116" s="2404">
        <f t="shared" si="1"/>
        <v>3</v>
      </c>
      <c r="E116" s="2442">
        <v>0.18888888888888888</v>
      </c>
      <c r="F116" s="2401" t="s">
        <v>127</v>
      </c>
      <c r="G116" s="2397" t="s">
        <v>138</v>
      </c>
      <c r="H116" s="2401" t="s">
        <v>2162</v>
      </c>
      <c r="I116" s="2456" t="s">
        <v>28</v>
      </c>
      <c r="J116" s="2397" t="s">
        <v>658</v>
      </c>
      <c r="K116" s="2397" t="s">
        <v>149</v>
      </c>
      <c r="L116" s="2406" t="s">
        <v>560</v>
      </c>
      <c r="M116" s="2397" t="s">
        <v>578</v>
      </c>
      <c r="N116" s="2401" t="s">
        <v>1245</v>
      </c>
      <c r="O116" s="2401" t="s">
        <v>2163</v>
      </c>
      <c r="P116" s="2483"/>
      <c r="Q116" s="2401">
        <v>4</v>
      </c>
      <c r="R116" s="2406" t="s">
        <v>955</v>
      </c>
      <c r="S116" s="2415">
        <v>400</v>
      </c>
      <c r="T116" s="2465"/>
      <c r="U116" s="2465"/>
      <c r="V116" s="2484"/>
      <c r="W116" s="2465"/>
      <c r="X116" s="2465"/>
      <c r="Y116" s="2465"/>
      <c r="Z116" s="2400"/>
      <c r="AA116" s="2400"/>
      <c r="AB116" s="2400"/>
      <c r="AC116" s="2400"/>
      <c r="AD116" s="2400"/>
      <c r="AE116" s="2400"/>
      <c r="AF116" s="2400"/>
      <c r="AG116" s="2400"/>
      <c r="AH116" s="2401" t="s">
        <v>2164</v>
      </c>
      <c r="AI116" s="2401" t="s">
        <v>2165</v>
      </c>
      <c r="AJ116" s="2406" t="s">
        <v>917</v>
      </c>
      <c r="AK116" s="2462" t="s">
        <v>788</v>
      </c>
      <c r="AL116" s="2466"/>
      <c r="AM116" s="2466">
        <v>6</v>
      </c>
      <c r="AN116" s="2401">
        <v>3</v>
      </c>
      <c r="AO116" s="2451">
        <v>1</v>
      </c>
      <c r="AP116" s="2462"/>
      <c r="AQ116" s="2466"/>
      <c r="AR116" s="2466"/>
      <c r="AS116" s="10"/>
    </row>
    <row r="117" spans="1:45" s="10" customFormat="1" ht="45" customHeight="1">
      <c r="A117" s="2296">
        <v>1</v>
      </c>
      <c r="B117" s="2417">
        <v>171910090000061</v>
      </c>
      <c r="C117" s="2432">
        <v>42774</v>
      </c>
      <c r="D117" s="2419">
        <v>7</v>
      </c>
      <c r="E117" s="2433">
        <v>0.55277777777777781</v>
      </c>
      <c r="F117" s="2450" t="s">
        <v>128</v>
      </c>
      <c r="G117" s="2410" t="s">
        <v>138</v>
      </c>
      <c r="H117" s="2296" t="s">
        <v>2166</v>
      </c>
      <c r="I117" s="2456" t="s">
        <v>28</v>
      </c>
      <c r="J117" s="2397" t="s">
        <v>129</v>
      </c>
      <c r="K117" s="2397" t="s">
        <v>689</v>
      </c>
      <c r="L117" s="2406" t="s">
        <v>800</v>
      </c>
      <c r="M117" s="2397" t="s">
        <v>578</v>
      </c>
      <c r="N117" s="2296" t="s">
        <v>2167</v>
      </c>
      <c r="O117" s="2296" t="s">
        <v>129</v>
      </c>
      <c r="P117" s="2422"/>
      <c r="Q117" s="2296">
        <v>36</v>
      </c>
      <c r="R117" s="2406" t="s">
        <v>289</v>
      </c>
      <c r="S117" s="2296" t="s">
        <v>1262</v>
      </c>
      <c r="T117" s="2465"/>
      <c r="U117" s="2465"/>
      <c r="V117" s="2451"/>
      <c r="W117" s="2465"/>
      <c r="X117" s="2465"/>
      <c r="Y117" s="2465"/>
      <c r="Z117" s="2400"/>
      <c r="AA117" s="2400"/>
      <c r="AB117" s="2400"/>
      <c r="AC117" s="2400"/>
      <c r="AD117" s="2400"/>
      <c r="AE117" s="2400"/>
      <c r="AF117" s="2400"/>
      <c r="AG117" s="2400"/>
      <c r="AH117" s="2296" t="s">
        <v>2168</v>
      </c>
      <c r="AI117" s="2452"/>
      <c r="AJ117" s="2406" t="s">
        <v>917</v>
      </c>
      <c r="AK117" s="2462" t="s">
        <v>788</v>
      </c>
      <c r="AL117" s="2466"/>
      <c r="AM117" s="2428" t="s">
        <v>806</v>
      </c>
      <c r="AN117" s="2296">
        <v>8</v>
      </c>
      <c r="AO117" s="2296">
        <v>2</v>
      </c>
      <c r="AP117" s="2462"/>
      <c r="AQ117" s="2466"/>
      <c r="AR117" s="2466"/>
    </row>
    <row r="118" spans="1:45" ht="45" customHeight="1">
      <c r="A118" s="2401">
        <v>1</v>
      </c>
      <c r="B118" s="2417">
        <v>171940090000048</v>
      </c>
      <c r="C118" s="2495">
        <v>42774</v>
      </c>
      <c r="D118" s="2404">
        <f t="shared" ref="D118:D121" si="2">WEEKDAY(C118,2)</f>
        <v>3</v>
      </c>
      <c r="E118" s="2496">
        <v>0.72083333333333333</v>
      </c>
      <c r="F118" s="2401" t="s">
        <v>127</v>
      </c>
      <c r="G118" s="2397" t="s">
        <v>145</v>
      </c>
      <c r="H118" s="2451" t="s">
        <v>2169</v>
      </c>
      <c r="I118" s="2456" t="s">
        <v>28</v>
      </c>
      <c r="J118" s="2397" t="s">
        <v>658</v>
      </c>
      <c r="K118" s="2397" t="s">
        <v>149</v>
      </c>
      <c r="L118" s="2406" t="s">
        <v>560</v>
      </c>
      <c r="M118" s="2397" t="s">
        <v>578</v>
      </c>
      <c r="N118" s="2401" t="s">
        <v>1245</v>
      </c>
      <c r="O118" s="2401" t="s">
        <v>1568</v>
      </c>
      <c r="P118" s="2483"/>
      <c r="Q118" s="2401">
        <v>20</v>
      </c>
      <c r="R118" s="2406"/>
      <c r="S118" s="2415" t="s">
        <v>1262</v>
      </c>
      <c r="T118" s="2465"/>
      <c r="U118" s="2465"/>
      <c r="V118" s="2451"/>
      <c r="W118" s="2465"/>
      <c r="X118" s="2465"/>
      <c r="Y118" s="2465"/>
      <c r="Z118" s="2400"/>
      <c r="AA118" s="2400"/>
      <c r="AB118" s="2400"/>
      <c r="AC118" s="2400"/>
      <c r="AD118" s="2400"/>
      <c r="AE118" s="2400"/>
      <c r="AF118" s="2400"/>
      <c r="AG118" s="2400"/>
      <c r="AH118" s="2401" t="s">
        <v>2170</v>
      </c>
      <c r="AI118" s="2452"/>
      <c r="AJ118" s="2406" t="s">
        <v>917</v>
      </c>
      <c r="AK118" s="2462" t="s">
        <v>788</v>
      </c>
      <c r="AL118" s="2466"/>
      <c r="AM118" s="2466">
        <v>6</v>
      </c>
      <c r="AN118" s="2401">
        <v>4</v>
      </c>
      <c r="AO118" s="2451">
        <v>1</v>
      </c>
      <c r="AP118" s="2462"/>
      <c r="AQ118" s="2466"/>
      <c r="AR118" s="2466"/>
      <c r="AS118" s="10"/>
    </row>
    <row r="119" spans="1:45" ht="61.5" customHeight="1">
      <c r="A119" s="2393">
        <v>1</v>
      </c>
      <c r="B119" s="2417">
        <v>171910090000062</v>
      </c>
      <c r="C119" s="2497">
        <v>42774</v>
      </c>
      <c r="D119" s="2404">
        <f t="shared" si="2"/>
        <v>3</v>
      </c>
      <c r="E119" s="2396">
        <v>0.90763888888888899</v>
      </c>
      <c r="F119" s="2393" t="s">
        <v>128</v>
      </c>
      <c r="G119" s="2397" t="s">
        <v>138</v>
      </c>
      <c r="H119" s="2393" t="s">
        <v>2171</v>
      </c>
      <c r="I119" s="2456" t="s">
        <v>28</v>
      </c>
      <c r="J119" s="2397" t="s">
        <v>658</v>
      </c>
      <c r="K119" s="2397" t="s">
        <v>149</v>
      </c>
      <c r="L119" s="2406" t="s">
        <v>560</v>
      </c>
      <c r="M119" s="2397" t="s">
        <v>578</v>
      </c>
      <c r="N119" s="2393" t="s">
        <v>1245</v>
      </c>
      <c r="O119" s="2393" t="s">
        <v>2172</v>
      </c>
      <c r="P119" s="2470"/>
      <c r="Q119" s="2393">
        <v>20</v>
      </c>
      <c r="R119" s="2406"/>
      <c r="S119" s="2393" t="s">
        <v>1262</v>
      </c>
      <c r="T119" s="2459"/>
      <c r="U119" s="2459"/>
      <c r="V119" s="2472"/>
      <c r="W119" s="2459"/>
      <c r="X119" s="2459"/>
      <c r="Y119" s="2459"/>
      <c r="Z119" s="2460"/>
      <c r="AA119" s="2460"/>
      <c r="AB119" s="2460"/>
      <c r="AC119" s="2460"/>
      <c r="AD119" s="2460"/>
      <c r="AE119" s="2460"/>
      <c r="AF119" s="2460"/>
      <c r="AG119" s="2460"/>
      <c r="AH119" s="2393" t="s">
        <v>2173</v>
      </c>
      <c r="AI119" s="2393" t="s">
        <v>2174</v>
      </c>
      <c r="AJ119" s="2406" t="s">
        <v>920</v>
      </c>
      <c r="AK119" s="2451" t="s">
        <v>788</v>
      </c>
      <c r="AL119" s="2428" t="s">
        <v>2175</v>
      </c>
      <c r="AM119" s="2428">
        <v>1</v>
      </c>
      <c r="AN119" s="2393">
        <v>6</v>
      </c>
      <c r="AO119" s="2463">
        <v>1</v>
      </c>
      <c r="AP119" s="2453"/>
      <c r="AQ119" s="2428"/>
      <c r="AR119" s="2428"/>
      <c r="AS119" s="2467" t="s">
        <v>1504</v>
      </c>
    </row>
    <row r="120" spans="1:45" ht="47.25" customHeight="1">
      <c r="A120" s="2393">
        <v>1</v>
      </c>
      <c r="B120" s="2417">
        <v>171968090000058</v>
      </c>
      <c r="C120" s="2497">
        <v>42774</v>
      </c>
      <c r="D120" s="2404">
        <f t="shared" si="2"/>
        <v>3</v>
      </c>
      <c r="E120" s="2396">
        <v>0.97361111111111109</v>
      </c>
      <c r="F120" s="2393" t="s">
        <v>137</v>
      </c>
      <c r="G120" s="2397" t="s">
        <v>145</v>
      </c>
      <c r="H120" s="2393" t="s">
        <v>2176</v>
      </c>
      <c r="I120" s="2456"/>
      <c r="J120" s="2397"/>
      <c r="K120" s="2397"/>
      <c r="L120" s="2406"/>
      <c r="M120" s="2397"/>
      <c r="N120" s="2393" t="s">
        <v>1245</v>
      </c>
      <c r="O120" s="2393" t="s">
        <v>2085</v>
      </c>
      <c r="P120" s="2470"/>
      <c r="Q120" s="2393">
        <v>35</v>
      </c>
      <c r="R120" s="2406" t="s">
        <v>291</v>
      </c>
      <c r="S120" s="2393" t="s">
        <v>1262</v>
      </c>
      <c r="T120" s="2459"/>
      <c r="U120" s="2459"/>
      <c r="V120" s="2472"/>
      <c r="W120" s="2459"/>
      <c r="X120" s="2459"/>
      <c r="Y120" s="2459"/>
      <c r="Z120" s="2460"/>
      <c r="AA120" s="2460"/>
      <c r="AB120" s="2460"/>
      <c r="AC120" s="2460"/>
      <c r="AD120" s="2460"/>
      <c r="AE120" s="2460"/>
      <c r="AF120" s="2460"/>
      <c r="AG120" s="2460"/>
      <c r="AH120" s="2393" t="s">
        <v>2177</v>
      </c>
      <c r="AI120" s="2393" t="s">
        <v>2178</v>
      </c>
      <c r="AJ120" s="2406" t="s">
        <v>919</v>
      </c>
      <c r="AK120" s="2451" t="s">
        <v>788</v>
      </c>
      <c r="AL120" s="2428" t="s">
        <v>2179</v>
      </c>
      <c r="AM120" s="2428">
        <v>4</v>
      </c>
      <c r="AN120" s="2393">
        <v>5</v>
      </c>
      <c r="AO120" s="2463">
        <v>2</v>
      </c>
      <c r="AP120" s="2453"/>
      <c r="AQ120" s="2428"/>
      <c r="AR120" s="2428"/>
      <c r="AS120" s="2467"/>
    </row>
    <row r="121" spans="1:45" ht="51" customHeight="1">
      <c r="A121" s="2393">
        <v>1</v>
      </c>
      <c r="B121" s="2498">
        <v>171926090000012</v>
      </c>
      <c r="C121" s="2394">
        <v>42775</v>
      </c>
      <c r="D121" s="2404">
        <f t="shared" si="2"/>
        <v>4</v>
      </c>
      <c r="E121" s="2396">
        <v>0.81527777777777777</v>
      </c>
      <c r="F121" s="2393" t="s">
        <v>139</v>
      </c>
      <c r="G121" s="2397" t="s">
        <v>138</v>
      </c>
      <c r="H121" s="2393" t="s">
        <v>1931</v>
      </c>
      <c r="I121" s="2456" t="s">
        <v>28</v>
      </c>
      <c r="J121" s="2397" t="s">
        <v>658</v>
      </c>
      <c r="K121" s="2397" t="s">
        <v>674</v>
      </c>
      <c r="L121" s="2406" t="s">
        <v>560</v>
      </c>
      <c r="M121" s="2397" t="s">
        <v>578</v>
      </c>
      <c r="N121" s="2393" t="s">
        <v>1245</v>
      </c>
      <c r="O121" s="2393" t="s">
        <v>2180</v>
      </c>
      <c r="P121" s="2470"/>
      <c r="Q121" s="2393">
        <v>1</v>
      </c>
      <c r="R121" s="2406"/>
      <c r="S121" s="2393" t="s">
        <v>1262</v>
      </c>
      <c r="T121" s="2459"/>
      <c r="U121" s="2459"/>
      <c r="V121" s="2463"/>
      <c r="W121" s="2459"/>
      <c r="X121" s="2459"/>
      <c r="Y121" s="2459"/>
      <c r="Z121" s="2460"/>
      <c r="AA121" s="2460"/>
      <c r="AB121" s="2460"/>
      <c r="AC121" s="2460"/>
      <c r="AD121" s="2460"/>
      <c r="AE121" s="2460"/>
      <c r="AF121" s="2460"/>
      <c r="AG121" s="2460"/>
      <c r="AH121" s="2393" t="s">
        <v>2181</v>
      </c>
      <c r="AI121" s="2471"/>
      <c r="AJ121" s="2406" t="s">
        <v>920</v>
      </c>
      <c r="AK121" s="2453"/>
      <c r="AL121" s="2428" t="s">
        <v>2182</v>
      </c>
      <c r="AM121" s="2428">
        <v>24</v>
      </c>
      <c r="AN121" s="2393">
        <v>3</v>
      </c>
      <c r="AO121" s="2463">
        <v>1</v>
      </c>
      <c r="AP121" s="2453"/>
      <c r="AQ121" s="2428"/>
      <c r="AR121" s="2428"/>
      <c r="AS121" s="2467" t="s">
        <v>2183</v>
      </c>
    </row>
    <row r="122" spans="1:45" ht="30" customHeight="1">
      <c r="A122" s="1446"/>
      <c r="B122" s="1517"/>
      <c r="C122" s="1552"/>
      <c r="D122" s="1553"/>
      <c r="E122" s="1529"/>
      <c r="F122" s="1421"/>
      <c r="G122" s="1446"/>
      <c r="H122" s="1420"/>
      <c r="I122" s="1526"/>
      <c r="J122" s="1446"/>
      <c r="K122" s="1446"/>
      <c r="L122" s="1421"/>
      <c r="M122" s="1446"/>
      <c r="N122" s="1550"/>
      <c r="O122" s="1550"/>
      <c r="P122" s="1551"/>
      <c r="Q122" s="1550"/>
      <c r="R122" s="1421"/>
      <c r="S122" s="1554"/>
      <c r="T122" s="1554"/>
      <c r="U122" s="1554"/>
      <c r="V122" s="1554"/>
      <c r="W122" s="1554"/>
      <c r="X122" s="1554"/>
      <c r="Y122" s="1554"/>
      <c r="Z122" s="1555"/>
      <c r="AA122" s="1555"/>
      <c r="AB122" s="1555"/>
      <c r="AC122" s="1555"/>
      <c r="AD122" s="1555"/>
      <c r="AE122" s="1555"/>
      <c r="AF122" s="1555"/>
      <c r="AG122" s="1555"/>
      <c r="AH122" s="1550"/>
      <c r="AI122" s="1550"/>
      <c r="AJ122" s="1421"/>
      <c r="AK122" s="1509"/>
      <c r="AL122" s="1501"/>
      <c r="AM122" s="1501"/>
      <c r="AN122" s="1501"/>
      <c r="AO122" s="1501"/>
      <c r="AP122" s="1509"/>
      <c r="AQ122" s="1501"/>
      <c r="AR122" s="1501"/>
    </row>
    <row r="123" spans="1:45" ht="51.75" customHeight="1">
      <c r="A123" s="1446"/>
      <c r="B123" s="1517"/>
      <c r="C123" s="1552"/>
      <c r="D123" s="1553"/>
      <c r="E123" s="1529"/>
      <c r="F123" s="1421"/>
      <c r="G123" s="1446"/>
      <c r="H123" s="1420"/>
      <c r="I123" s="1526"/>
      <c r="J123" s="1446"/>
      <c r="K123" s="1446"/>
      <c r="L123" s="1421"/>
      <c r="M123" s="1446"/>
      <c r="N123" s="1550"/>
      <c r="O123" s="1550"/>
      <c r="P123" s="1551"/>
      <c r="Q123" s="1550"/>
      <c r="R123" s="1421"/>
      <c r="S123" s="1554"/>
      <c r="T123" s="1554"/>
      <c r="U123" s="1554"/>
      <c r="V123" s="1554"/>
      <c r="W123" s="1554"/>
      <c r="X123" s="1554"/>
      <c r="Y123" s="1554"/>
      <c r="Z123" s="1555"/>
      <c r="AA123" s="1555"/>
      <c r="AB123" s="1555"/>
      <c r="AC123" s="1555"/>
      <c r="AD123" s="1555"/>
      <c r="AE123" s="1555"/>
      <c r="AF123" s="1555"/>
      <c r="AG123" s="1555"/>
      <c r="AH123" s="1550"/>
      <c r="AI123" s="1550"/>
      <c r="AJ123" s="1421"/>
      <c r="AK123" s="1509"/>
      <c r="AL123" s="1501"/>
      <c r="AM123" s="1501"/>
      <c r="AN123" s="1501"/>
      <c r="AO123" s="1501"/>
      <c r="AP123" s="1509"/>
      <c r="AQ123" s="1501"/>
      <c r="AR123" s="1501"/>
    </row>
    <row r="124" spans="1:45" ht="60" customHeight="1">
      <c r="A124" s="1446"/>
      <c r="B124" s="1517"/>
      <c r="C124" s="1552"/>
      <c r="D124" s="1553"/>
      <c r="E124" s="1529"/>
      <c r="F124" s="1421"/>
      <c r="G124" s="1446"/>
      <c r="H124" s="1420"/>
      <c r="I124" s="1526"/>
      <c r="J124" s="1446"/>
      <c r="K124" s="1446"/>
      <c r="L124" s="1421"/>
      <c r="M124" s="1446"/>
      <c r="N124" s="1550"/>
      <c r="O124" s="1550"/>
      <c r="P124" s="1551"/>
      <c r="Q124" s="1550"/>
      <c r="R124" s="1421"/>
      <c r="S124" s="1554"/>
      <c r="T124" s="1554"/>
      <c r="U124" s="1554"/>
      <c r="V124" s="1554"/>
      <c r="W124" s="1554"/>
      <c r="X124" s="1554"/>
      <c r="Y124" s="1554"/>
      <c r="Z124" s="1555"/>
      <c r="AA124" s="1555"/>
      <c r="AB124" s="1555"/>
      <c r="AC124" s="1555"/>
      <c r="AD124" s="1555"/>
      <c r="AE124" s="1555"/>
      <c r="AF124" s="1555"/>
      <c r="AG124" s="1555"/>
      <c r="AH124" s="1550"/>
      <c r="AI124" s="1550"/>
      <c r="AJ124" s="1421"/>
      <c r="AK124" s="1509"/>
      <c r="AL124" s="1501"/>
      <c r="AM124" s="1501"/>
      <c r="AN124" s="1501"/>
      <c r="AO124" s="1501"/>
      <c r="AP124" s="1509"/>
      <c r="AQ124" s="1501"/>
      <c r="AR124" s="1501"/>
    </row>
    <row r="125" spans="1:45" ht="60" customHeight="1">
      <c r="A125" s="1446"/>
      <c r="B125" s="1517"/>
      <c r="C125" s="1552"/>
      <c r="D125" s="1553"/>
      <c r="E125" s="1529"/>
      <c r="F125" s="1421"/>
      <c r="G125" s="1446"/>
      <c r="H125" s="1420"/>
      <c r="I125" s="1526"/>
      <c r="J125" s="1446"/>
      <c r="K125" s="1446"/>
      <c r="L125" s="1421"/>
      <c r="M125" s="1446"/>
      <c r="N125" s="1550"/>
      <c r="O125" s="1550"/>
      <c r="P125" s="1551"/>
      <c r="Q125" s="1550"/>
      <c r="R125" s="1421"/>
      <c r="S125" s="1554"/>
      <c r="T125" s="1554"/>
      <c r="U125" s="1554"/>
      <c r="V125" s="1554"/>
      <c r="W125" s="1554"/>
      <c r="X125" s="1554"/>
      <c r="Y125" s="1554"/>
      <c r="Z125" s="1555"/>
      <c r="AA125" s="1555"/>
      <c r="AB125" s="1555"/>
      <c r="AC125" s="1555"/>
      <c r="AD125" s="1555"/>
      <c r="AE125" s="1555"/>
      <c r="AF125" s="1555"/>
      <c r="AG125" s="1555"/>
      <c r="AH125" s="1550"/>
      <c r="AI125" s="1550"/>
      <c r="AJ125" s="1421"/>
      <c r="AK125" s="1509"/>
      <c r="AL125" s="1501"/>
      <c r="AM125" s="1501"/>
      <c r="AN125" s="1501"/>
      <c r="AO125" s="1501"/>
      <c r="AP125" s="1509"/>
      <c r="AQ125" s="1501"/>
      <c r="AR125" s="1501"/>
    </row>
    <row r="126" spans="1:45" ht="56.25" customHeight="1">
      <c r="A126" s="1446"/>
      <c r="B126" s="1517"/>
      <c r="C126" s="1552"/>
      <c r="D126" s="1553"/>
      <c r="E126" s="1529"/>
      <c r="F126" s="1421"/>
      <c r="G126" s="1446"/>
      <c r="H126" s="1420"/>
      <c r="I126" s="1526"/>
      <c r="J126" s="1446"/>
      <c r="K126" s="1446"/>
      <c r="L126" s="1421"/>
      <c r="M126" s="1446"/>
      <c r="N126" s="1550"/>
      <c r="O126" s="1550"/>
      <c r="P126" s="1551"/>
      <c r="Q126" s="1550"/>
      <c r="R126" s="1421"/>
      <c r="S126" s="1554"/>
      <c r="T126" s="1554"/>
      <c r="U126" s="1554"/>
      <c r="V126" s="1554"/>
      <c r="W126" s="1554"/>
      <c r="X126" s="1554"/>
      <c r="Y126" s="1554"/>
      <c r="Z126" s="1555"/>
      <c r="AA126" s="1555"/>
      <c r="AB126" s="1555"/>
      <c r="AC126" s="1555"/>
      <c r="AD126" s="1555"/>
      <c r="AE126" s="1555"/>
      <c r="AF126" s="1555"/>
      <c r="AG126" s="1555"/>
      <c r="AH126" s="1550"/>
      <c r="AI126" s="1550"/>
      <c r="AJ126" s="1421"/>
      <c r="AK126" s="1509"/>
      <c r="AL126" s="1501"/>
      <c r="AM126" s="1501"/>
      <c r="AN126" s="1501"/>
      <c r="AO126" s="1501"/>
      <c r="AP126" s="1509"/>
      <c r="AQ126" s="1501"/>
      <c r="AR126" s="1501"/>
    </row>
    <row r="127" spans="1:45" ht="73.5" customHeight="1">
      <c r="A127" s="1446"/>
      <c r="B127" s="1517"/>
      <c r="C127" s="1552"/>
      <c r="D127" s="1553"/>
      <c r="E127" s="1529"/>
      <c r="F127" s="1421"/>
      <c r="G127" s="1446"/>
      <c r="H127" s="1420"/>
      <c r="I127" s="1526"/>
      <c r="J127" s="1446"/>
      <c r="K127" s="1446"/>
      <c r="L127" s="1421"/>
      <c r="M127" s="1446"/>
      <c r="N127" s="1550"/>
      <c r="O127" s="1550"/>
      <c r="P127" s="1551"/>
      <c r="Q127" s="1550"/>
      <c r="R127" s="1421"/>
      <c r="S127" s="1554"/>
      <c r="T127" s="1554"/>
      <c r="U127" s="1554"/>
      <c r="V127" s="1554"/>
      <c r="W127" s="1554"/>
      <c r="X127" s="1554"/>
      <c r="Y127" s="1554"/>
      <c r="Z127" s="1555"/>
      <c r="AA127" s="1555"/>
      <c r="AB127" s="1555"/>
      <c r="AC127" s="1555"/>
      <c r="AD127" s="1555"/>
      <c r="AE127" s="1555"/>
      <c r="AF127" s="1555"/>
      <c r="AG127" s="1555"/>
      <c r="AH127" s="1550"/>
      <c r="AI127" s="1550"/>
      <c r="AJ127" s="1421"/>
      <c r="AK127" s="1509"/>
      <c r="AL127" s="1501"/>
      <c r="AM127" s="1501"/>
      <c r="AN127" s="1501"/>
      <c r="AO127" s="1501"/>
      <c r="AP127" s="1509"/>
      <c r="AQ127" s="1501"/>
      <c r="AR127" s="1501"/>
    </row>
    <row r="128" spans="1:45" ht="63" customHeight="1">
      <c r="A128" s="1446"/>
      <c r="B128" s="1517"/>
      <c r="C128" s="1552"/>
      <c r="D128" s="1553"/>
      <c r="E128" s="1529"/>
      <c r="F128" s="1421"/>
      <c r="G128" s="1446"/>
      <c r="H128" s="1420"/>
      <c r="I128" s="1526"/>
      <c r="J128" s="1446"/>
      <c r="K128" s="1446"/>
      <c r="L128" s="1421"/>
      <c r="M128" s="1446"/>
      <c r="N128" s="1550"/>
      <c r="O128" s="1550"/>
      <c r="P128" s="1551"/>
      <c r="Q128" s="1550"/>
      <c r="R128" s="1421"/>
      <c r="S128" s="1554"/>
      <c r="T128" s="1554"/>
      <c r="U128" s="1554"/>
      <c r="V128" s="1554"/>
      <c r="W128" s="1554"/>
      <c r="X128" s="1554"/>
      <c r="Y128" s="1554"/>
      <c r="Z128" s="1555"/>
      <c r="AA128" s="1555"/>
      <c r="AB128" s="1555"/>
      <c r="AC128" s="1555"/>
      <c r="AD128" s="1555"/>
      <c r="AE128" s="1555"/>
      <c r="AF128" s="1555"/>
      <c r="AG128" s="1555"/>
      <c r="AH128" s="1550"/>
      <c r="AI128" s="1550"/>
      <c r="AJ128" s="1421"/>
      <c r="AK128" s="1509"/>
      <c r="AL128" s="1501"/>
      <c r="AM128" s="1501"/>
      <c r="AN128" s="1501"/>
      <c r="AO128" s="1501"/>
      <c r="AP128" s="1509"/>
      <c r="AQ128" s="1501"/>
      <c r="AR128" s="1501"/>
    </row>
    <row r="129" spans="1:44" ht="45" customHeight="1">
      <c r="A129" s="1446"/>
      <c r="B129" s="1517"/>
      <c r="C129" s="1552"/>
      <c r="D129" s="1553"/>
      <c r="E129" s="1529"/>
      <c r="F129" s="1421"/>
      <c r="G129" s="1446"/>
      <c r="H129" s="1420"/>
      <c r="I129" s="1526"/>
      <c r="J129" s="1446"/>
      <c r="K129" s="1446"/>
      <c r="L129" s="1421"/>
      <c r="M129" s="1446"/>
      <c r="N129" s="1550"/>
      <c r="O129" s="1550"/>
      <c r="P129" s="1551"/>
      <c r="Q129" s="1550"/>
      <c r="R129" s="1421"/>
      <c r="S129" s="1554"/>
      <c r="T129" s="1554"/>
      <c r="U129" s="1554"/>
      <c r="V129" s="1554"/>
      <c r="W129" s="1554"/>
      <c r="X129" s="1554"/>
      <c r="Y129" s="1554"/>
      <c r="Z129" s="1555"/>
      <c r="AA129" s="1555"/>
      <c r="AB129" s="1555"/>
      <c r="AC129" s="1555"/>
      <c r="AD129" s="1555"/>
      <c r="AE129" s="1555"/>
      <c r="AF129" s="1555"/>
      <c r="AG129" s="1555"/>
      <c r="AH129" s="1550"/>
      <c r="AI129" s="1550"/>
      <c r="AJ129" s="1421"/>
      <c r="AK129" s="1509"/>
      <c r="AL129" s="1501"/>
      <c r="AM129" s="1501"/>
      <c r="AN129" s="1501"/>
      <c r="AO129" s="1501"/>
      <c r="AP129" s="1509"/>
      <c r="AQ129" s="1501"/>
      <c r="AR129" s="1501"/>
    </row>
    <row r="130" spans="1:44" ht="61.5" customHeight="1">
      <c r="A130" s="1446"/>
      <c r="B130" s="1517"/>
      <c r="C130" s="1552"/>
      <c r="D130" s="1553"/>
      <c r="E130" s="1529"/>
      <c r="F130" s="1421"/>
      <c r="G130" s="1446"/>
      <c r="H130" s="1420"/>
      <c r="I130" s="1526"/>
      <c r="J130" s="1446"/>
      <c r="K130" s="1446"/>
      <c r="L130" s="1421"/>
      <c r="M130" s="1446"/>
      <c r="N130" s="1550"/>
      <c r="O130" s="1550"/>
      <c r="P130" s="1551"/>
      <c r="Q130" s="1550"/>
      <c r="R130" s="1421"/>
      <c r="S130" s="1554"/>
      <c r="T130" s="1554"/>
      <c r="U130" s="1554"/>
      <c r="V130" s="1554"/>
      <c r="W130" s="1554"/>
      <c r="X130" s="1554"/>
      <c r="Y130" s="1554"/>
      <c r="Z130" s="1555"/>
      <c r="AA130" s="1555"/>
      <c r="AB130" s="1555"/>
      <c r="AC130" s="1555"/>
      <c r="AD130" s="1555"/>
      <c r="AE130" s="1555"/>
      <c r="AF130" s="1555"/>
      <c r="AG130" s="1555"/>
      <c r="AH130" s="1550"/>
      <c r="AI130" s="1550"/>
      <c r="AJ130" s="1421"/>
      <c r="AK130" s="1509"/>
      <c r="AL130" s="1501"/>
      <c r="AM130" s="1501"/>
      <c r="AN130" s="1501"/>
      <c r="AO130" s="1501"/>
      <c r="AP130" s="1509"/>
      <c r="AQ130" s="1501"/>
      <c r="AR130" s="1501"/>
    </row>
    <row r="131" spans="1:44" ht="59.25" customHeight="1">
      <c r="A131" s="1446"/>
      <c r="B131" s="1517"/>
      <c r="C131" s="1552"/>
      <c r="D131" s="1553"/>
      <c r="E131" s="1529"/>
      <c r="F131" s="1421"/>
      <c r="G131" s="1446"/>
      <c r="H131" s="1420"/>
      <c r="I131" s="1526"/>
      <c r="J131" s="1446"/>
      <c r="K131" s="1446"/>
      <c r="L131" s="1421"/>
      <c r="M131" s="1446"/>
      <c r="N131" s="1550"/>
      <c r="O131" s="1550"/>
      <c r="P131" s="1551"/>
      <c r="Q131" s="1550"/>
      <c r="R131" s="1421"/>
      <c r="S131" s="1554"/>
      <c r="T131" s="1554"/>
      <c r="U131" s="1554"/>
      <c r="V131" s="1554"/>
      <c r="W131" s="1554"/>
      <c r="X131" s="1554"/>
      <c r="Y131" s="1554"/>
      <c r="Z131" s="1555"/>
      <c r="AA131" s="1555"/>
      <c r="AB131" s="1555"/>
      <c r="AC131" s="1555"/>
      <c r="AD131" s="1555"/>
      <c r="AE131" s="1555"/>
      <c r="AF131" s="1555"/>
      <c r="AG131" s="1555"/>
      <c r="AH131" s="1550"/>
      <c r="AI131" s="1550"/>
      <c r="AJ131" s="1421"/>
      <c r="AK131" s="1509"/>
      <c r="AL131" s="1501"/>
      <c r="AM131" s="1501"/>
      <c r="AN131" s="1501"/>
      <c r="AO131" s="1501"/>
      <c r="AP131" s="1509"/>
      <c r="AQ131" s="1501"/>
      <c r="AR131" s="1501"/>
    </row>
    <row r="132" spans="1:44" ht="37.5" customHeight="1">
      <c r="A132" s="1446"/>
      <c r="B132" s="1517"/>
      <c r="C132" s="1552"/>
      <c r="D132" s="1553"/>
      <c r="E132" s="1529"/>
      <c r="F132" s="1421"/>
      <c r="G132" s="1446"/>
      <c r="H132" s="1420"/>
      <c r="I132" s="1526"/>
      <c r="J132" s="1446"/>
      <c r="K132" s="1446"/>
      <c r="L132" s="1421"/>
      <c r="M132" s="1446"/>
      <c r="N132" s="1550"/>
      <c r="O132" s="1550"/>
      <c r="P132" s="1551"/>
      <c r="Q132" s="1550"/>
      <c r="R132" s="1421"/>
      <c r="S132" s="1554"/>
      <c r="T132" s="1554"/>
      <c r="U132" s="1554"/>
      <c r="V132" s="1554"/>
      <c r="W132" s="1554"/>
      <c r="X132" s="1554"/>
      <c r="Y132" s="1554"/>
      <c r="Z132" s="1555"/>
      <c r="AA132" s="1555"/>
      <c r="AB132" s="1555"/>
      <c r="AC132" s="1555"/>
      <c r="AD132" s="1555"/>
      <c r="AE132" s="1555"/>
      <c r="AF132" s="1555"/>
      <c r="AG132" s="1555"/>
      <c r="AH132" s="1550"/>
      <c r="AI132" s="1550"/>
      <c r="AJ132" s="1421"/>
      <c r="AK132" s="1509"/>
      <c r="AL132" s="1501"/>
      <c r="AM132" s="1501"/>
      <c r="AN132" s="1501"/>
      <c r="AO132" s="1501"/>
      <c r="AP132" s="1509"/>
      <c r="AQ132" s="1501"/>
      <c r="AR132" s="1501"/>
    </row>
    <row r="133" spans="1:44" ht="48" customHeight="1">
      <c r="A133" s="1446"/>
      <c r="B133" s="1517"/>
      <c r="C133" s="1552"/>
      <c r="D133" s="1553"/>
      <c r="E133" s="1529"/>
      <c r="F133" s="1421"/>
      <c r="G133" s="1446"/>
      <c r="H133" s="1420"/>
      <c r="I133" s="1526"/>
      <c r="J133" s="1446"/>
      <c r="K133" s="1446"/>
      <c r="L133" s="1421"/>
      <c r="M133" s="1446"/>
      <c r="N133" s="1550"/>
      <c r="O133" s="1550"/>
      <c r="P133" s="1551"/>
      <c r="Q133" s="1550"/>
      <c r="R133" s="1421"/>
      <c r="S133" s="1554"/>
      <c r="T133" s="1554"/>
      <c r="U133" s="1554"/>
      <c r="V133" s="1554"/>
      <c r="W133" s="1554"/>
      <c r="X133" s="1554"/>
      <c r="Y133" s="1554"/>
      <c r="Z133" s="1555"/>
      <c r="AA133" s="1555"/>
      <c r="AB133" s="1555"/>
      <c r="AC133" s="1555"/>
      <c r="AD133" s="1555"/>
      <c r="AE133" s="1555"/>
      <c r="AF133" s="1555"/>
      <c r="AG133" s="1555"/>
      <c r="AH133" s="1550"/>
      <c r="AI133" s="1550"/>
      <c r="AJ133" s="1421"/>
      <c r="AK133" s="1509"/>
      <c r="AL133" s="1501"/>
      <c r="AM133" s="1501"/>
      <c r="AN133" s="1501"/>
      <c r="AO133" s="1501"/>
      <c r="AP133" s="1509"/>
      <c r="AQ133" s="1501"/>
      <c r="AR133" s="1501"/>
    </row>
    <row r="134" spans="1:44" ht="48" customHeight="1">
      <c r="A134" s="1446"/>
      <c r="B134" s="1517"/>
      <c r="C134" s="1552"/>
      <c r="D134" s="1553"/>
      <c r="E134" s="1529"/>
      <c r="F134" s="1421"/>
      <c r="G134" s="1446"/>
      <c r="H134" s="1420"/>
      <c r="I134" s="1526"/>
      <c r="J134" s="1446"/>
      <c r="K134" s="1446"/>
      <c r="L134" s="1421"/>
      <c r="M134" s="1446"/>
      <c r="N134" s="1550"/>
      <c r="O134" s="1550"/>
      <c r="P134" s="1551"/>
      <c r="Q134" s="1550"/>
      <c r="R134" s="1421"/>
      <c r="S134" s="1554"/>
      <c r="T134" s="1554"/>
      <c r="U134" s="1554"/>
      <c r="V134" s="1554"/>
      <c r="W134" s="1554"/>
      <c r="X134" s="1554"/>
      <c r="Y134" s="1554"/>
      <c r="Z134" s="1555"/>
      <c r="AA134" s="1555"/>
      <c r="AB134" s="1555"/>
      <c r="AC134" s="1555"/>
      <c r="AD134" s="1555"/>
      <c r="AE134" s="1555"/>
      <c r="AF134" s="1555"/>
      <c r="AG134" s="1555"/>
      <c r="AH134" s="1550"/>
      <c r="AI134" s="1550"/>
      <c r="AJ134" s="1421"/>
      <c r="AK134" s="1509"/>
      <c r="AL134" s="1501"/>
      <c r="AM134" s="1501"/>
      <c r="AN134" s="1501"/>
      <c r="AO134" s="1501"/>
      <c r="AP134" s="1509"/>
      <c r="AQ134" s="1501"/>
      <c r="AR134" s="1501"/>
    </row>
    <row r="135" spans="1:44" ht="48" customHeight="1">
      <c r="A135" s="1446"/>
      <c r="B135" s="1517"/>
      <c r="C135" s="1552"/>
      <c r="D135" s="1553"/>
      <c r="E135" s="1529"/>
      <c r="F135" s="1421"/>
      <c r="G135" s="1446"/>
      <c r="H135" s="1420"/>
      <c r="I135" s="1526"/>
      <c r="J135" s="1446"/>
      <c r="K135" s="1446"/>
      <c r="L135" s="1421"/>
      <c r="M135" s="1446"/>
      <c r="N135" s="1550"/>
      <c r="O135" s="1550"/>
      <c r="P135" s="1551"/>
      <c r="Q135" s="1550"/>
      <c r="R135" s="1421"/>
      <c r="S135" s="1554"/>
      <c r="T135" s="1554"/>
      <c r="U135" s="1554"/>
      <c r="V135" s="1554"/>
      <c r="W135" s="1554"/>
      <c r="X135" s="1554"/>
      <c r="Y135" s="1554"/>
      <c r="Z135" s="1555"/>
      <c r="AA135" s="1555"/>
      <c r="AB135" s="1555"/>
      <c r="AC135" s="1555"/>
      <c r="AD135" s="1555"/>
      <c r="AE135" s="1555"/>
      <c r="AF135" s="1555"/>
      <c r="AG135" s="1555"/>
      <c r="AH135" s="1550"/>
      <c r="AI135" s="1550"/>
      <c r="AJ135" s="1421"/>
      <c r="AK135" s="1509"/>
      <c r="AL135" s="1501"/>
      <c r="AM135" s="1501"/>
      <c r="AN135" s="1501"/>
      <c r="AO135" s="1501"/>
      <c r="AP135" s="1509"/>
      <c r="AQ135" s="1501"/>
      <c r="AR135" s="1501"/>
    </row>
    <row r="136" spans="1:44" ht="54.75" customHeight="1">
      <c r="A136" s="1446"/>
      <c r="B136" s="1517"/>
      <c r="C136" s="1552"/>
      <c r="D136" s="1553"/>
      <c r="E136" s="1529"/>
      <c r="F136" s="1421"/>
      <c r="G136" s="1446"/>
      <c r="H136" s="1420"/>
      <c r="I136" s="1526"/>
      <c r="J136" s="1446"/>
      <c r="K136" s="1446"/>
      <c r="L136" s="1421"/>
      <c r="M136" s="1446"/>
      <c r="N136" s="1550"/>
      <c r="O136" s="1550"/>
      <c r="P136" s="1551"/>
      <c r="Q136" s="1550"/>
      <c r="R136" s="1421"/>
      <c r="S136" s="1554"/>
      <c r="T136" s="1554"/>
      <c r="U136" s="1554"/>
      <c r="V136" s="1554"/>
      <c r="W136" s="1554"/>
      <c r="X136" s="1554"/>
      <c r="Y136" s="1554"/>
      <c r="Z136" s="1555"/>
      <c r="AA136" s="1555"/>
      <c r="AB136" s="1555"/>
      <c r="AC136" s="1555"/>
      <c r="AD136" s="1555"/>
      <c r="AE136" s="1555"/>
      <c r="AF136" s="1555"/>
      <c r="AG136" s="1555"/>
      <c r="AH136" s="1550"/>
      <c r="AI136" s="1550"/>
      <c r="AJ136" s="1421"/>
      <c r="AK136" s="1509"/>
      <c r="AL136" s="1501"/>
      <c r="AM136" s="1501"/>
      <c r="AN136" s="1501"/>
      <c r="AO136" s="1501"/>
      <c r="AP136" s="1509"/>
      <c r="AQ136" s="1501"/>
      <c r="AR136" s="1501"/>
    </row>
    <row r="137" spans="1:44" ht="48" customHeight="1">
      <c r="A137" s="1446"/>
      <c r="B137" s="1517"/>
      <c r="C137" s="1552"/>
      <c r="D137" s="1553"/>
      <c r="E137" s="1529"/>
      <c r="F137" s="1421"/>
      <c r="G137" s="1446"/>
      <c r="H137" s="1420"/>
      <c r="I137" s="1526"/>
      <c r="J137" s="1446"/>
      <c r="K137" s="1446"/>
      <c r="L137" s="1421"/>
      <c r="M137" s="1446"/>
      <c r="N137" s="1550"/>
      <c r="O137" s="1550"/>
      <c r="P137" s="1551"/>
      <c r="Q137" s="1550"/>
      <c r="R137" s="1421"/>
      <c r="S137" s="1554"/>
      <c r="T137" s="1554"/>
      <c r="U137" s="1554"/>
      <c r="V137" s="1554"/>
      <c r="W137" s="1554"/>
      <c r="X137" s="1554"/>
      <c r="Y137" s="1554"/>
      <c r="Z137" s="1555"/>
      <c r="AA137" s="1555"/>
      <c r="AB137" s="1555"/>
      <c r="AC137" s="1555"/>
      <c r="AD137" s="1555"/>
      <c r="AE137" s="1555"/>
      <c r="AF137" s="1555"/>
      <c r="AG137" s="1555"/>
      <c r="AH137" s="1550"/>
      <c r="AI137" s="1550"/>
      <c r="AJ137" s="1421"/>
      <c r="AK137" s="1509"/>
      <c r="AL137" s="1501"/>
      <c r="AM137" s="1501"/>
      <c r="AN137" s="1501"/>
      <c r="AO137" s="1501"/>
      <c r="AP137" s="1509"/>
      <c r="AQ137" s="1501"/>
      <c r="AR137" s="1501"/>
    </row>
    <row r="138" spans="1:44" ht="66.75" customHeight="1">
      <c r="A138" s="1446"/>
      <c r="B138" s="1517"/>
      <c r="C138" s="1552"/>
      <c r="D138" s="1553"/>
      <c r="E138" s="1529"/>
      <c r="F138" s="1421"/>
      <c r="G138" s="1446"/>
      <c r="H138" s="1420"/>
      <c r="I138" s="1526"/>
      <c r="J138" s="1446"/>
      <c r="K138" s="1446"/>
      <c r="L138" s="1421"/>
      <c r="M138" s="1446"/>
      <c r="N138" s="1550"/>
      <c r="O138" s="1550"/>
      <c r="P138" s="1551"/>
      <c r="Q138" s="1550"/>
      <c r="R138" s="1421"/>
      <c r="S138" s="1554"/>
      <c r="T138" s="1554"/>
      <c r="U138" s="1554"/>
      <c r="V138" s="1554"/>
      <c r="W138" s="1554"/>
      <c r="X138" s="1554"/>
      <c r="Y138" s="1554"/>
      <c r="Z138" s="1555"/>
      <c r="AA138" s="1555"/>
      <c r="AB138" s="1555"/>
      <c r="AC138" s="1555"/>
      <c r="AD138" s="1555"/>
      <c r="AE138" s="1555"/>
      <c r="AF138" s="1555"/>
      <c r="AG138" s="1555"/>
      <c r="AH138" s="1550"/>
      <c r="AI138" s="1550"/>
      <c r="AJ138" s="1421"/>
      <c r="AK138" s="1509"/>
      <c r="AL138" s="1501"/>
      <c r="AM138" s="1501"/>
      <c r="AN138" s="1501"/>
      <c r="AO138" s="1501"/>
      <c r="AP138" s="1509"/>
      <c r="AQ138" s="1501"/>
      <c r="AR138" s="1501"/>
    </row>
    <row r="139" spans="1:44" ht="66.75" customHeight="1">
      <c r="A139" s="1446"/>
      <c r="B139" s="1517"/>
      <c r="C139" s="1552"/>
      <c r="D139" s="1553"/>
      <c r="E139" s="1529"/>
      <c r="F139" s="1421"/>
      <c r="G139" s="1446"/>
      <c r="H139" s="1420"/>
      <c r="I139" s="1526"/>
      <c r="J139" s="1446"/>
      <c r="K139" s="1446"/>
      <c r="L139" s="1421"/>
      <c r="M139" s="1446"/>
      <c r="N139" s="1550"/>
      <c r="O139" s="1550"/>
      <c r="P139" s="1551"/>
      <c r="Q139" s="1550"/>
      <c r="R139" s="1421"/>
      <c r="S139" s="1554"/>
      <c r="T139" s="1554"/>
      <c r="U139" s="1554"/>
      <c r="V139" s="1554"/>
      <c r="W139" s="1554"/>
      <c r="X139" s="1554"/>
      <c r="Y139" s="1554"/>
      <c r="Z139" s="1555"/>
      <c r="AA139" s="1555"/>
      <c r="AB139" s="1555"/>
      <c r="AC139" s="1555"/>
      <c r="AD139" s="1555"/>
      <c r="AE139" s="1555"/>
      <c r="AF139" s="1555"/>
      <c r="AG139" s="1555"/>
      <c r="AH139" s="1550"/>
      <c r="AI139" s="1550"/>
      <c r="AJ139" s="1421"/>
      <c r="AK139" s="1509"/>
      <c r="AL139" s="1501"/>
      <c r="AM139" s="1501"/>
      <c r="AN139" s="1501"/>
      <c r="AO139" s="1501"/>
      <c r="AP139" s="1509"/>
      <c r="AQ139" s="1501"/>
      <c r="AR139" s="1501"/>
    </row>
    <row r="140" spans="1:44" ht="66.75" customHeight="1">
      <c r="A140" s="1446"/>
      <c r="B140" s="1517"/>
      <c r="C140" s="1552"/>
      <c r="D140" s="1553"/>
      <c r="E140" s="1529"/>
      <c r="F140" s="1421"/>
      <c r="G140" s="1446"/>
      <c r="H140" s="1420"/>
      <c r="I140" s="1526"/>
      <c r="J140" s="1446"/>
      <c r="K140" s="1446"/>
      <c r="L140" s="1421"/>
      <c r="M140" s="1446"/>
      <c r="N140" s="1550"/>
      <c r="O140" s="1550"/>
      <c r="P140" s="1551"/>
      <c r="Q140" s="1550"/>
      <c r="R140" s="1421"/>
      <c r="S140" s="1554"/>
      <c r="T140" s="1554"/>
      <c r="U140" s="1554"/>
      <c r="V140" s="1554"/>
      <c r="W140" s="1554"/>
      <c r="X140" s="1554"/>
      <c r="Y140" s="1554"/>
      <c r="Z140" s="1555"/>
      <c r="AA140" s="1555"/>
      <c r="AB140" s="1555"/>
      <c r="AC140" s="1555"/>
      <c r="AD140" s="1555"/>
      <c r="AE140" s="1555"/>
      <c r="AF140" s="1555"/>
      <c r="AG140" s="1555"/>
      <c r="AH140" s="1550"/>
      <c r="AI140" s="1550"/>
      <c r="AJ140" s="1421"/>
      <c r="AK140" s="1509"/>
      <c r="AL140" s="1501"/>
      <c r="AM140" s="1501"/>
      <c r="AN140" s="1501"/>
      <c r="AO140" s="1501"/>
      <c r="AP140" s="1509"/>
      <c r="AQ140" s="1501"/>
      <c r="AR140" s="1501"/>
    </row>
    <row r="141" spans="1:44" ht="57.75" customHeight="1">
      <c r="A141" s="1446"/>
      <c r="B141" s="1517"/>
      <c r="C141" s="1552"/>
      <c r="D141" s="1553"/>
      <c r="E141" s="1529"/>
      <c r="F141" s="1421"/>
      <c r="G141" s="1446"/>
      <c r="H141" s="1420"/>
      <c r="I141" s="1526"/>
      <c r="J141" s="1446"/>
      <c r="K141" s="1446"/>
      <c r="L141" s="1421"/>
      <c r="M141" s="1446"/>
      <c r="N141" s="1550"/>
      <c r="O141" s="1550"/>
      <c r="P141" s="1551"/>
      <c r="Q141" s="1550"/>
      <c r="R141" s="1421"/>
      <c r="S141" s="1554"/>
      <c r="T141" s="1554"/>
      <c r="U141" s="1554"/>
      <c r="V141" s="1554"/>
      <c r="W141" s="1554"/>
      <c r="X141" s="1554"/>
      <c r="Y141" s="1554"/>
      <c r="Z141" s="1555"/>
      <c r="AA141" s="1555"/>
      <c r="AB141" s="1555"/>
      <c r="AC141" s="1555"/>
      <c r="AD141" s="1555"/>
      <c r="AE141" s="1555"/>
      <c r="AF141" s="1555"/>
      <c r="AG141" s="1555"/>
      <c r="AH141" s="1550"/>
      <c r="AI141" s="1550"/>
      <c r="AJ141" s="1421"/>
      <c r="AK141" s="1509"/>
      <c r="AL141" s="1501"/>
      <c r="AM141" s="1501"/>
      <c r="AN141" s="1501"/>
      <c r="AO141" s="1501"/>
      <c r="AP141" s="1509"/>
      <c r="AQ141" s="1501"/>
      <c r="AR141" s="1501"/>
    </row>
    <row r="142" spans="1:44" ht="45" customHeight="1">
      <c r="A142" s="1446"/>
      <c r="B142" s="1517"/>
      <c r="C142" s="1552"/>
      <c r="D142" s="1553"/>
      <c r="E142" s="1529"/>
      <c r="F142" s="1421"/>
      <c r="G142" s="1446"/>
      <c r="H142" s="1420"/>
      <c r="I142" s="1526"/>
      <c r="J142" s="1446"/>
      <c r="K142" s="1446"/>
      <c r="L142" s="1421"/>
      <c r="M142" s="1446"/>
      <c r="N142" s="1550"/>
      <c r="O142" s="1550"/>
      <c r="P142" s="1551"/>
      <c r="Q142" s="1550"/>
      <c r="R142" s="1421"/>
      <c r="S142" s="1554"/>
      <c r="T142" s="1554"/>
      <c r="U142" s="1554"/>
      <c r="V142" s="1554"/>
      <c r="W142" s="1554"/>
      <c r="X142" s="1554"/>
      <c r="Y142" s="1554"/>
      <c r="Z142" s="1555"/>
      <c r="AA142" s="1555"/>
      <c r="AB142" s="1555"/>
      <c r="AC142" s="1555"/>
      <c r="AD142" s="1555"/>
      <c r="AE142" s="1555"/>
      <c r="AF142" s="1555"/>
      <c r="AG142" s="1555"/>
      <c r="AH142" s="1550"/>
      <c r="AI142" s="1550"/>
      <c r="AJ142" s="1421"/>
      <c r="AK142" s="1509"/>
      <c r="AL142" s="1501"/>
      <c r="AM142" s="1501"/>
      <c r="AN142" s="1501"/>
      <c r="AO142" s="1501"/>
      <c r="AP142" s="1509"/>
      <c r="AQ142" s="1501"/>
      <c r="AR142" s="1501"/>
    </row>
    <row r="143" spans="1:44" ht="45.75" customHeight="1">
      <c r="A143" s="1446"/>
      <c r="B143" s="1517"/>
      <c r="C143" s="1552"/>
      <c r="D143" s="1553"/>
      <c r="E143" s="1529"/>
      <c r="F143" s="1421"/>
      <c r="G143" s="1446"/>
      <c r="H143" s="1420"/>
      <c r="I143" s="1526"/>
      <c r="J143" s="1446"/>
      <c r="K143" s="1446"/>
      <c r="L143" s="1421"/>
      <c r="M143" s="1446"/>
      <c r="N143" s="1550"/>
      <c r="O143" s="1550"/>
      <c r="P143" s="1551"/>
      <c r="Q143" s="1550"/>
      <c r="R143" s="1421"/>
      <c r="S143" s="1554"/>
      <c r="T143" s="1554"/>
      <c r="U143" s="1554"/>
      <c r="V143" s="1554"/>
      <c r="W143" s="1554"/>
      <c r="X143" s="1554"/>
      <c r="Y143" s="1554"/>
      <c r="Z143" s="1555"/>
      <c r="AA143" s="1555"/>
      <c r="AB143" s="1555"/>
      <c r="AC143" s="1555"/>
      <c r="AD143" s="1555"/>
      <c r="AE143" s="1555"/>
      <c r="AF143" s="1555"/>
      <c r="AG143" s="1555"/>
      <c r="AH143" s="1550"/>
      <c r="AI143" s="1550"/>
      <c r="AJ143" s="1421"/>
      <c r="AK143" s="1509"/>
      <c r="AL143" s="1501"/>
      <c r="AM143" s="1501"/>
      <c r="AN143" s="1501"/>
      <c r="AO143" s="1501"/>
      <c r="AP143" s="1509"/>
      <c r="AQ143" s="1501"/>
      <c r="AR143" s="1501"/>
    </row>
    <row r="144" spans="1:44" ht="45" customHeight="1">
      <c r="A144" s="1446"/>
      <c r="B144" s="1517"/>
      <c r="C144" s="1552"/>
      <c r="D144" s="1553"/>
      <c r="E144" s="1529"/>
      <c r="F144" s="1421"/>
      <c r="G144" s="1446"/>
      <c r="H144" s="1420"/>
      <c r="I144" s="1526"/>
      <c r="J144" s="1446"/>
      <c r="K144" s="1446"/>
      <c r="L144" s="1421"/>
      <c r="M144" s="1446"/>
      <c r="N144" s="1550"/>
      <c r="O144" s="1550"/>
      <c r="P144" s="1551"/>
      <c r="Q144" s="1550"/>
      <c r="R144" s="1421"/>
      <c r="S144" s="1554"/>
      <c r="T144" s="1554"/>
      <c r="U144" s="1554"/>
      <c r="V144" s="1554"/>
      <c r="W144" s="1554"/>
      <c r="X144" s="1554"/>
      <c r="Y144" s="1554"/>
      <c r="Z144" s="1555"/>
      <c r="AA144" s="1555"/>
      <c r="AB144" s="1555"/>
      <c r="AC144" s="1555"/>
      <c r="AD144" s="1555"/>
      <c r="AE144" s="1555"/>
      <c r="AF144" s="1555"/>
      <c r="AG144" s="1555"/>
      <c r="AH144" s="1550"/>
      <c r="AI144" s="1550"/>
      <c r="AJ144" s="1421"/>
      <c r="AK144" s="1509"/>
      <c r="AL144" s="1501"/>
      <c r="AM144" s="1501"/>
      <c r="AN144" s="1501"/>
      <c r="AO144" s="1501"/>
      <c r="AP144" s="1509"/>
      <c r="AQ144" s="1501"/>
      <c r="AR144" s="1501"/>
    </row>
    <row r="145" spans="1:44" ht="44.25" customHeight="1">
      <c r="A145" s="1446"/>
      <c r="B145" s="1517"/>
      <c r="C145" s="1552"/>
      <c r="D145" s="1553"/>
      <c r="E145" s="1529"/>
      <c r="F145" s="1421"/>
      <c r="G145" s="1446"/>
      <c r="H145" s="1420"/>
      <c r="I145" s="1526"/>
      <c r="J145" s="1446"/>
      <c r="K145" s="1446"/>
      <c r="L145" s="1421"/>
      <c r="M145" s="1446"/>
      <c r="N145" s="1550"/>
      <c r="O145" s="1550"/>
      <c r="P145" s="1551"/>
      <c r="Q145" s="1550"/>
      <c r="R145" s="1421"/>
      <c r="S145" s="1554"/>
      <c r="T145" s="1554"/>
      <c r="U145" s="1554"/>
      <c r="V145" s="1554"/>
      <c r="W145" s="1554"/>
      <c r="X145" s="1554"/>
      <c r="Y145" s="1554"/>
      <c r="Z145" s="1555"/>
      <c r="AA145" s="1555"/>
      <c r="AB145" s="1555"/>
      <c r="AC145" s="1555"/>
      <c r="AD145" s="1555"/>
      <c r="AE145" s="1555"/>
      <c r="AF145" s="1555"/>
      <c r="AG145" s="1555"/>
      <c r="AH145" s="1550"/>
      <c r="AI145" s="1550"/>
      <c r="AJ145" s="1421"/>
      <c r="AK145" s="1509"/>
      <c r="AL145" s="1501"/>
      <c r="AM145" s="1501"/>
      <c r="AN145" s="1501"/>
      <c r="AO145" s="1501"/>
      <c r="AP145" s="1509"/>
      <c r="AQ145" s="1501"/>
      <c r="AR145" s="1501"/>
    </row>
    <row r="146" spans="1:44" ht="62.25" customHeight="1">
      <c r="A146" s="1446"/>
      <c r="B146" s="1517"/>
      <c r="C146" s="1552"/>
      <c r="D146" s="1553"/>
      <c r="E146" s="1529"/>
      <c r="F146" s="1421"/>
      <c r="G146" s="1446"/>
      <c r="H146" s="1420"/>
      <c r="I146" s="1526"/>
      <c r="J146" s="1446"/>
      <c r="K146" s="1446"/>
      <c r="L146" s="1421"/>
      <c r="M146" s="1446"/>
      <c r="N146" s="1550"/>
      <c r="O146" s="1550"/>
      <c r="P146" s="1551"/>
      <c r="Q146" s="1550"/>
      <c r="R146" s="1421"/>
      <c r="S146" s="1554"/>
      <c r="T146" s="1554"/>
      <c r="U146" s="1554"/>
      <c r="V146" s="1554"/>
      <c r="W146" s="1554"/>
      <c r="X146" s="1554"/>
      <c r="Y146" s="1554"/>
      <c r="Z146" s="1555"/>
      <c r="AA146" s="1555"/>
      <c r="AB146" s="1555"/>
      <c r="AC146" s="1555"/>
      <c r="AD146" s="1555"/>
      <c r="AE146" s="1555"/>
      <c r="AF146" s="1555"/>
      <c r="AG146" s="1555"/>
      <c r="AH146" s="1550"/>
      <c r="AI146" s="1550"/>
      <c r="AJ146" s="1421"/>
      <c r="AK146" s="1509"/>
      <c r="AL146" s="1501"/>
      <c r="AM146" s="1501"/>
      <c r="AN146" s="1501"/>
      <c r="AO146" s="1501"/>
      <c r="AP146" s="1509"/>
      <c r="AQ146" s="1501"/>
      <c r="AR146" s="1501"/>
    </row>
    <row r="147" spans="1:44" ht="55.5" customHeight="1">
      <c r="A147" s="1446"/>
      <c r="B147" s="1517"/>
      <c r="C147" s="1552"/>
      <c r="D147" s="1553"/>
      <c r="E147" s="1529"/>
      <c r="F147" s="1421"/>
      <c r="G147" s="1446"/>
      <c r="H147" s="1420"/>
      <c r="I147" s="1526"/>
      <c r="J147" s="1446"/>
      <c r="K147" s="1446"/>
      <c r="L147" s="1421"/>
      <c r="M147" s="1446"/>
      <c r="N147" s="1550"/>
      <c r="O147" s="1550"/>
      <c r="P147" s="1551"/>
      <c r="Q147" s="1550"/>
      <c r="R147" s="1421"/>
      <c r="S147" s="1554"/>
      <c r="T147" s="1554"/>
      <c r="U147" s="1554"/>
      <c r="V147" s="1554"/>
      <c r="W147" s="1554"/>
      <c r="X147" s="1554"/>
      <c r="Y147" s="1554"/>
      <c r="Z147" s="1555"/>
      <c r="AA147" s="1555"/>
      <c r="AB147" s="1555"/>
      <c r="AC147" s="1555"/>
      <c r="AD147" s="1555"/>
      <c r="AE147" s="1555"/>
      <c r="AF147" s="1555"/>
      <c r="AG147" s="1555"/>
      <c r="AH147" s="1550"/>
      <c r="AI147" s="1550"/>
      <c r="AJ147" s="1421"/>
      <c r="AK147" s="1509"/>
      <c r="AL147" s="1501"/>
      <c r="AM147" s="1501"/>
      <c r="AN147" s="1501"/>
      <c r="AO147" s="1501"/>
      <c r="AP147" s="1509"/>
      <c r="AQ147" s="1501"/>
      <c r="AR147" s="1501"/>
    </row>
    <row r="148" spans="1:44" ht="63" customHeight="1">
      <c r="A148" s="1446"/>
      <c r="B148" s="1517"/>
      <c r="C148" s="1552"/>
      <c r="D148" s="1553"/>
      <c r="E148" s="1529"/>
      <c r="F148" s="1421"/>
      <c r="G148" s="1446"/>
      <c r="H148" s="1420"/>
      <c r="I148" s="1526"/>
      <c r="J148" s="1446"/>
      <c r="K148" s="1446"/>
      <c r="L148" s="1421"/>
      <c r="M148" s="1446"/>
      <c r="N148" s="1550"/>
      <c r="O148" s="1550"/>
      <c r="P148" s="1551"/>
      <c r="Q148" s="1550"/>
      <c r="R148" s="1421"/>
      <c r="S148" s="1554"/>
      <c r="T148" s="1554"/>
      <c r="U148" s="1554"/>
      <c r="V148" s="1554"/>
      <c r="W148" s="1554"/>
      <c r="X148" s="1554"/>
      <c r="Y148" s="1554"/>
      <c r="Z148" s="1555"/>
      <c r="AA148" s="1555"/>
      <c r="AB148" s="1555"/>
      <c r="AC148" s="1555"/>
      <c r="AD148" s="1555"/>
      <c r="AE148" s="1555"/>
      <c r="AF148" s="1555"/>
      <c r="AG148" s="1555"/>
      <c r="AH148" s="1550"/>
      <c r="AI148" s="1550"/>
      <c r="AJ148" s="1421"/>
      <c r="AK148" s="1509"/>
      <c r="AL148" s="1501"/>
      <c r="AM148" s="1501"/>
      <c r="AN148" s="1501"/>
      <c r="AO148" s="1501"/>
      <c r="AP148" s="1509"/>
      <c r="AQ148" s="1501"/>
      <c r="AR148" s="1501"/>
    </row>
    <row r="149" spans="1:44" ht="45" customHeight="1">
      <c r="A149" s="1446"/>
      <c r="B149" s="1517"/>
      <c r="C149" s="1552"/>
      <c r="D149" s="1553"/>
      <c r="E149" s="1529"/>
      <c r="F149" s="1421"/>
      <c r="G149" s="1446"/>
      <c r="H149" s="1420"/>
      <c r="I149" s="1526"/>
      <c r="J149" s="1446"/>
      <c r="K149" s="1446"/>
      <c r="L149" s="1421"/>
      <c r="M149" s="1446"/>
      <c r="N149" s="1550"/>
      <c r="O149" s="1550"/>
      <c r="P149" s="1551"/>
      <c r="Q149" s="1550"/>
      <c r="R149" s="1421"/>
      <c r="S149" s="1554"/>
      <c r="T149" s="1554"/>
      <c r="U149" s="1554"/>
      <c r="V149" s="1554"/>
      <c r="W149" s="1554"/>
      <c r="X149" s="1554"/>
      <c r="Y149" s="1554"/>
      <c r="Z149" s="1555"/>
      <c r="AA149" s="1555"/>
      <c r="AB149" s="1555"/>
      <c r="AC149" s="1555"/>
      <c r="AD149" s="1555"/>
      <c r="AE149" s="1555"/>
      <c r="AF149" s="1555"/>
      <c r="AG149" s="1555"/>
      <c r="AH149" s="1550"/>
      <c r="AI149" s="1550"/>
      <c r="AJ149" s="1421"/>
      <c r="AK149" s="1509"/>
      <c r="AL149" s="1501"/>
      <c r="AM149" s="1501"/>
      <c r="AN149" s="1501"/>
      <c r="AO149" s="1501"/>
      <c r="AP149" s="1509"/>
      <c r="AQ149" s="1501"/>
      <c r="AR149" s="1501"/>
    </row>
    <row r="150" spans="1:44" ht="30" customHeight="1">
      <c r="A150" s="1446"/>
      <c r="B150" s="1517"/>
      <c r="C150" s="1552"/>
      <c r="D150" s="1553"/>
      <c r="E150" s="1529"/>
      <c r="F150" s="1421"/>
      <c r="G150" s="1446"/>
      <c r="H150" s="1420"/>
      <c r="I150" s="1526"/>
      <c r="J150" s="1446"/>
      <c r="K150" s="1446"/>
      <c r="L150" s="1421"/>
      <c r="M150" s="1446"/>
      <c r="N150" s="1550"/>
      <c r="O150" s="1550"/>
      <c r="P150" s="1551"/>
      <c r="Q150" s="1550"/>
      <c r="R150" s="1421"/>
      <c r="S150" s="1554"/>
      <c r="T150" s="1554"/>
      <c r="U150" s="1554"/>
      <c r="V150" s="1554"/>
      <c r="W150" s="1554"/>
      <c r="X150" s="1554"/>
      <c r="Y150" s="1554"/>
      <c r="Z150" s="1555"/>
      <c r="AA150" s="1555"/>
      <c r="AB150" s="1555"/>
      <c r="AC150" s="1555"/>
      <c r="AD150" s="1555"/>
      <c r="AE150" s="1555"/>
      <c r="AF150" s="1555"/>
      <c r="AG150" s="1555"/>
      <c r="AH150" s="1550"/>
      <c r="AI150" s="1550"/>
      <c r="AJ150" s="1421"/>
      <c r="AK150" s="1509"/>
      <c r="AL150" s="1501"/>
      <c r="AM150" s="1501"/>
      <c r="AN150" s="1501"/>
      <c r="AO150" s="1501"/>
      <c r="AP150" s="1509"/>
      <c r="AQ150" s="1501"/>
      <c r="AR150" s="1501"/>
    </row>
    <row r="151" spans="1:44" ht="30" customHeight="1">
      <c r="A151" s="1446"/>
      <c r="B151" s="1517"/>
      <c r="C151" s="1552"/>
      <c r="D151" s="1553"/>
      <c r="E151" s="1529"/>
      <c r="F151" s="1421"/>
      <c r="G151" s="1446"/>
      <c r="H151" s="1420"/>
      <c r="I151" s="1526"/>
      <c r="J151" s="1446"/>
      <c r="K151" s="1446"/>
      <c r="L151" s="1421"/>
      <c r="M151" s="1446"/>
      <c r="N151" s="1550"/>
      <c r="O151" s="1550"/>
      <c r="P151" s="1551"/>
      <c r="Q151" s="1550"/>
      <c r="R151" s="1421"/>
      <c r="S151" s="1554"/>
      <c r="T151" s="1554"/>
      <c r="U151" s="1554"/>
      <c r="V151" s="1554"/>
      <c r="W151" s="1554"/>
      <c r="X151" s="1554"/>
      <c r="Y151" s="1554"/>
      <c r="Z151" s="1555"/>
      <c r="AA151" s="1555"/>
      <c r="AB151" s="1555"/>
      <c r="AC151" s="1555"/>
      <c r="AD151" s="1555"/>
      <c r="AE151" s="1555"/>
      <c r="AF151" s="1555"/>
      <c r="AG151" s="1555"/>
      <c r="AH151" s="1550"/>
      <c r="AI151" s="1550"/>
      <c r="AJ151" s="1421"/>
      <c r="AK151" s="1509"/>
      <c r="AL151" s="1501"/>
      <c r="AM151" s="1501"/>
      <c r="AN151" s="1501"/>
      <c r="AO151" s="1501"/>
      <c r="AP151" s="1509"/>
      <c r="AQ151" s="1501"/>
      <c r="AR151" s="1501"/>
    </row>
    <row r="152" spans="1:44" ht="30" customHeight="1">
      <c r="A152" s="1446"/>
      <c r="B152" s="1517"/>
      <c r="C152" s="1552"/>
      <c r="D152" s="1553"/>
      <c r="E152" s="1529"/>
      <c r="F152" s="1421"/>
      <c r="G152" s="1446"/>
      <c r="H152" s="1420"/>
      <c r="I152" s="1526"/>
      <c r="J152" s="1446"/>
      <c r="K152" s="1446"/>
      <c r="L152" s="1421"/>
      <c r="M152" s="1446"/>
      <c r="N152" s="1550"/>
      <c r="O152" s="1550"/>
      <c r="P152" s="1551"/>
      <c r="Q152" s="1550"/>
      <c r="R152" s="1421"/>
      <c r="S152" s="1554"/>
      <c r="T152" s="1554"/>
      <c r="U152" s="1554"/>
      <c r="V152" s="1554"/>
      <c r="W152" s="1554"/>
      <c r="X152" s="1554"/>
      <c r="Y152" s="1554"/>
      <c r="Z152" s="1555"/>
      <c r="AA152" s="1555"/>
      <c r="AB152" s="1555"/>
      <c r="AC152" s="1555"/>
      <c r="AD152" s="1555"/>
      <c r="AE152" s="1555"/>
      <c r="AF152" s="1555"/>
      <c r="AG152" s="1555"/>
      <c r="AH152" s="1550"/>
      <c r="AI152" s="1550"/>
      <c r="AJ152" s="1421"/>
      <c r="AK152" s="1509"/>
      <c r="AL152" s="1501"/>
      <c r="AM152" s="1501"/>
      <c r="AN152" s="1501"/>
      <c r="AO152" s="1501"/>
      <c r="AP152" s="1509"/>
      <c r="AQ152" s="1501"/>
      <c r="AR152" s="1501"/>
    </row>
    <row r="153" spans="1:44" ht="77.25" customHeight="1">
      <c r="A153" s="1446"/>
      <c r="B153" s="1517"/>
      <c r="C153" s="1552"/>
      <c r="D153" s="1553"/>
      <c r="E153" s="1529"/>
      <c r="F153" s="1421"/>
      <c r="G153" s="1446"/>
      <c r="H153" s="1420"/>
      <c r="I153" s="1526"/>
      <c r="J153" s="1446"/>
      <c r="K153" s="1446"/>
      <c r="L153" s="1421"/>
      <c r="M153" s="1446"/>
      <c r="N153" s="1550"/>
      <c r="O153" s="1550"/>
      <c r="P153" s="1551"/>
      <c r="Q153" s="1550"/>
      <c r="R153" s="1421"/>
      <c r="S153" s="1554"/>
      <c r="T153" s="1554"/>
      <c r="U153" s="1554"/>
      <c r="V153" s="1554"/>
      <c r="W153" s="1554"/>
      <c r="X153" s="1554"/>
      <c r="Y153" s="1554"/>
      <c r="Z153" s="1555"/>
      <c r="AA153" s="1555"/>
      <c r="AB153" s="1555"/>
      <c r="AC153" s="1555"/>
      <c r="AD153" s="1555"/>
      <c r="AE153" s="1555"/>
      <c r="AF153" s="1555"/>
      <c r="AG153" s="1555"/>
      <c r="AH153" s="1550"/>
      <c r="AI153" s="1550"/>
      <c r="AJ153" s="1421"/>
      <c r="AK153" s="1509"/>
      <c r="AL153" s="1501"/>
      <c r="AM153" s="1501"/>
      <c r="AN153" s="1501"/>
      <c r="AO153" s="1501"/>
      <c r="AP153" s="1509"/>
      <c r="AQ153" s="1501"/>
      <c r="AR153" s="1501"/>
    </row>
    <row r="154" spans="1:44" ht="34.5" customHeight="1">
      <c r="A154" s="1446"/>
      <c r="B154" s="1517"/>
      <c r="C154" s="1552"/>
      <c r="D154" s="1553"/>
      <c r="E154" s="1529"/>
      <c r="F154" s="1421"/>
      <c r="G154" s="1446"/>
      <c r="H154" s="1420"/>
      <c r="I154" s="1526"/>
      <c r="J154" s="1446"/>
      <c r="K154" s="1446"/>
      <c r="L154" s="1421"/>
      <c r="M154" s="1446"/>
      <c r="N154" s="1550"/>
      <c r="O154" s="1550"/>
      <c r="P154" s="1551"/>
      <c r="Q154" s="1550"/>
      <c r="R154" s="1421"/>
      <c r="S154" s="1554"/>
      <c r="T154" s="1554"/>
      <c r="U154" s="1554"/>
      <c r="V154" s="1554"/>
      <c r="W154" s="1554"/>
      <c r="X154" s="1554"/>
      <c r="Y154" s="1554"/>
      <c r="Z154" s="1555"/>
      <c r="AA154" s="1555"/>
      <c r="AB154" s="1555"/>
      <c r="AC154" s="1555"/>
      <c r="AD154" s="1555"/>
      <c r="AE154" s="1555"/>
      <c r="AF154" s="1555"/>
      <c r="AG154" s="1555"/>
      <c r="AH154" s="1550"/>
      <c r="AI154" s="1550"/>
      <c r="AJ154" s="1421"/>
      <c r="AK154" s="1509"/>
      <c r="AL154" s="1501"/>
      <c r="AM154" s="1501"/>
      <c r="AN154" s="1501"/>
      <c r="AO154" s="1501"/>
      <c r="AP154" s="1509"/>
      <c r="AQ154" s="1501"/>
      <c r="AR154" s="1501"/>
    </row>
    <row r="155" spans="1:44" ht="53.25" customHeight="1">
      <c r="A155" s="1446"/>
      <c r="B155" s="1517"/>
      <c r="C155" s="1552"/>
      <c r="D155" s="1553"/>
      <c r="E155" s="1529"/>
      <c r="F155" s="1421"/>
      <c r="G155" s="1446"/>
      <c r="H155" s="1420"/>
      <c r="I155" s="1526"/>
      <c r="J155" s="1446"/>
      <c r="K155" s="1446"/>
      <c r="L155" s="1421"/>
      <c r="M155" s="1446"/>
      <c r="N155" s="1550"/>
      <c r="O155" s="1550"/>
      <c r="P155" s="1551"/>
      <c r="Q155" s="1550"/>
      <c r="R155" s="1421"/>
      <c r="S155" s="1554"/>
      <c r="T155" s="1554"/>
      <c r="U155" s="1554"/>
      <c r="V155" s="1554"/>
      <c r="W155" s="1554"/>
      <c r="X155" s="1554"/>
      <c r="Y155" s="1554"/>
      <c r="Z155" s="1555"/>
      <c r="AA155" s="1555"/>
      <c r="AB155" s="1555"/>
      <c r="AC155" s="1555"/>
      <c r="AD155" s="1555"/>
      <c r="AE155" s="1555"/>
      <c r="AF155" s="1555"/>
      <c r="AG155" s="1555"/>
      <c r="AH155" s="1550"/>
      <c r="AI155" s="1550"/>
      <c r="AJ155" s="1421"/>
      <c r="AK155" s="1509"/>
      <c r="AL155" s="1501"/>
      <c r="AM155" s="1501"/>
      <c r="AN155" s="1501"/>
      <c r="AO155" s="1501"/>
      <c r="AP155" s="1509"/>
      <c r="AQ155" s="1501"/>
      <c r="AR155" s="1501"/>
    </row>
    <row r="156" spans="1:44" ht="60.75" customHeight="1">
      <c r="A156" s="1446"/>
      <c r="B156" s="1517"/>
      <c r="C156" s="1552"/>
      <c r="D156" s="1553"/>
      <c r="E156" s="1529"/>
      <c r="F156" s="1421"/>
      <c r="G156" s="1446"/>
      <c r="H156" s="1420"/>
      <c r="I156" s="1526"/>
      <c r="J156" s="1446"/>
      <c r="K156" s="1446"/>
      <c r="L156" s="1421"/>
      <c r="M156" s="1446"/>
      <c r="N156" s="1550"/>
      <c r="O156" s="1550"/>
      <c r="P156" s="1551"/>
      <c r="Q156" s="1550"/>
      <c r="R156" s="1421"/>
      <c r="S156" s="1554"/>
      <c r="T156" s="1554"/>
      <c r="U156" s="1554"/>
      <c r="V156" s="1554"/>
      <c r="W156" s="1554"/>
      <c r="X156" s="1554"/>
      <c r="Y156" s="1554"/>
      <c r="Z156" s="1555"/>
      <c r="AA156" s="1555"/>
      <c r="AB156" s="1555"/>
      <c r="AC156" s="1555"/>
      <c r="AD156" s="1555"/>
      <c r="AE156" s="1555"/>
      <c r="AF156" s="1555"/>
      <c r="AG156" s="1555"/>
      <c r="AH156" s="1550"/>
      <c r="AI156" s="1550"/>
      <c r="AJ156" s="1421"/>
      <c r="AK156" s="1509"/>
      <c r="AL156" s="1501"/>
      <c r="AM156" s="1501"/>
      <c r="AN156" s="1501"/>
      <c r="AO156" s="1501"/>
      <c r="AP156" s="1509"/>
      <c r="AQ156" s="1501"/>
      <c r="AR156" s="1501"/>
    </row>
    <row r="157" spans="1:44" ht="51" customHeight="1">
      <c r="A157" s="1446"/>
      <c r="B157" s="1517"/>
      <c r="C157" s="1552"/>
      <c r="D157" s="1553"/>
      <c r="E157" s="1529"/>
      <c r="F157" s="1421"/>
      <c r="G157" s="1446"/>
      <c r="H157" s="1420"/>
      <c r="I157" s="1526"/>
      <c r="J157" s="1446"/>
      <c r="K157" s="1446"/>
      <c r="L157" s="1421"/>
      <c r="M157" s="1446"/>
      <c r="N157" s="1550"/>
      <c r="O157" s="1550"/>
      <c r="P157" s="1551"/>
      <c r="Q157" s="1550"/>
      <c r="R157" s="1421"/>
      <c r="S157" s="1554"/>
      <c r="T157" s="1554"/>
      <c r="U157" s="1554"/>
      <c r="V157" s="1554"/>
      <c r="W157" s="1554"/>
      <c r="X157" s="1554"/>
      <c r="Y157" s="1554"/>
      <c r="Z157" s="1555"/>
      <c r="AA157" s="1555"/>
      <c r="AB157" s="1555"/>
      <c r="AC157" s="1555"/>
      <c r="AD157" s="1555"/>
      <c r="AE157" s="1555"/>
      <c r="AF157" s="1555"/>
      <c r="AG157" s="1555"/>
      <c r="AH157" s="1550"/>
      <c r="AI157" s="1550"/>
      <c r="AJ157" s="1421"/>
      <c r="AK157" s="1509"/>
      <c r="AL157" s="1501"/>
      <c r="AM157" s="1501"/>
      <c r="AN157" s="1501"/>
      <c r="AO157" s="1501"/>
      <c r="AP157" s="1509"/>
      <c r="AQ157" s="1501"/>
      <c r="AR157" s="1501"/>
    </row>
    <row r="158" spans="1:44" ht="36.75" customHeight="1">
      <c r="A158" s="1446"/>
      <c r="B158" s="1517"/>
      <c r="C158" s="1552"/>
      <c r="D158" s="1553"/>
      <c r="E158" s="1529"/>
      <c r="F158" s="1421"/>
      <c r="G158" s="1446"/>
      <c r="H158" s="1420"/>
      <c r="I158" s="1526"/>
      <c r="J158" s="1446"/>
      <c r="K158" s="1446"/>
      <c r="L158" s="1421"/>
      <c r="M158" s="1446"/>
      <c r="N158" s="1550"/>
      <c r="O158" s="1550"/>
      <c r="P158" s="1551"/>
      <c r="Q158" s="1550"/>
      <c r="R158" s="1421"/>
      <c r="S158" s="1554"/>
      <c r="T158" s="1554"/>
      <c r="U158" s="1554"/>
      <c r="V158" s="1554"/>
      <c r="W158" s="1554"/>
      <c r="X158" s="1554"/>
      <c r="Y158" s="1554"/>
      <c r="Z158" s="1555"/>
      <c r="AA158" s="1555"/>
      <c r="AB158" s="1555"/>
      <c r="AC158" s="1555"/>
      <c r="AD158" s="1555"/>
      <c r="AE158" s="1555"/>
      <c r="AF158" s="1555"/>
      <c r="AG158" s="1555"/>
      <c r="AH158" s="1550"/>
      <c r="AI158" s="1550"/>
      <c r="AJ158" s="1421"/>
      <c r="AK158" s="1509"/>
      <c r="AL158" s="1501"/>
      <c r="AM158" s="1501"/>
      <c r="AN158" s="1501"/>
      <c r="AO158" s="1501"/>
      <c r="AP158" s="1509"/>
      <c r="AQ158" s="1501"/>
      <c r="AR158" s="1501"/>
    </row>
    <row r="159" spans="1:44" ht="44.25" customHeight="1">
      <c r="A159" s="1446"/>
      <c r="B159" s="1517"/>
      <c r="C159" s="1552"/>
      <c r="D159" s="1553"/>
      <c r="E159" s="1529"/>
      <c r="F159" s="1421"/>
      <c r="G159" s="1446"/>
      <c r="H159" s="1420"/>
      <c r="I159" s="1526"/>
      <c r="J159" s="1446"/>
      <c r="K159" s="1446"/>
      <c r="L159" s="1421"/>
      <c r="M159" s="1446"/>
      <c r="N159" s="1550"/>
      <c r="O159" s="1550"/>
      <c r="P159" s="1551"/>
      <c r="Q159" s="1550"/>
      <c r="R159" s="1421"/>
      <c r="S159" s="1554"/>
      <c r="T159" s="1554"/>
      <c r="U159" s="1554"/>
      <c r="V159" s="1554"/>
      <c r="W159" s="1554"/>
      <c r="X159" s="1554"/>
      <c r="Y159" s="1554"/>
      <c r="Z159" s="1555"/>
      <c r="AA159" s="1555"/>
      <c r="AB159" s="1555"/>
      <c r="AC159" s="1555"/>
      <c r="AD159" s="1555"/>
      <c r="AE159" s="1555"/>
      <c r="AF159" s="1555"/>
      <c r="AG159" s="1555"/>
      <c r="AH159" s="1550"/>
      <c r="AI159" s="1550"/>
      <c r="AJ159" s="1421"/>
      <c r="AK159" s="1509"/>
      <c r="AL159" s="1501"/>
      <c r="AM159" s="1501"/>
      <c r="AN159" s="1501"/>
      <c r="AO159" s="1501"/>
      <c r="AP159" s="1509"/>
      <c r="AQ159" s="1501"/>
      <c r="AR159" s="1501"/>
    </row>
    <row r="160" spans="1:44" ht="60" customHeight="1">
      <c r="A160" s="1446"/>
      <c r="B160" s="1517"/>
      <c r="C160" s="1552"/>
      <c r="D160" s="1553"/>
      <c r="E160" s="1529"/>
      <c r="F160" s="1421"/>
      <c r="G160" s="1446"/>
      <c r="H160" s="1420"/>
      <c r="I160" s="1526"/>
      <c r="J160" s="1446"/>
      <c r="K160" s="1446"/>
      <c r="L160" s="1421"/>
      <c r="M160" s="1446"/>
      <c r="N160" s="1550"/>
      <c r="O160" s="1550"/>
      <c r="P160" s="1551"/>
      <c r="Q160" s="1550"/>
      <c r="R160" s="1421"/>
      <c r="S160" s="1554"/>
      <c r="T160" s="1554"/>
      <c r="U160" s="1554"/>
      <c r="V160" s="1554"/>
      <c r="W160" s="1554"/>
      <c r="X160" s="1554"/>
      <c r="Y160" s="1554"/>
      <c r="Z160" s="1555"/>
      <c r="AA160" s="1555"/>
      <c r="AB160" s="1555"/>
      <c r="AC160" s="1555"/>
      <c r="AD160" s="1555"/>
      <c r="AE160" s="1555"/>
      <c r="AF160" s="1555"/>
      <c r="AG160" s="1555"/>
      <c r="AH160" s="1550"/>
      <c r="AI160" s="1550"/>
      <c r="AJ160" s="1421"/>
      <c r="AK160" s="1509"/>
      <c r="AL160" s="1501"/>
      <c r="AM160" s="1501"/>
      <c r="AN160" s="1501"/>
      <c r="AO160" s="1501"/>
      <c r="AP160" s="1509"/>
      <c r="AQ160" s="1501"/>
      <c r="AR160" s="1501"/>
    </row>
    <row r="161" spans="1:44" ht="60" customHeight="1">
      <c r="A161" s="1446"/>
      <c r="B161" s="1517"/>
      <c r="C161" s="1552"/>
      <c r="D161" s="1553"/>
      <c r="E161" s="1529"/>
      <c r="F161" s="1421"/>
      <c r="G161" s="1446"/>
      <c r="H161" s="1420"/>
      <c r="I161" s="1526"/>
      <c r="J161" s="1446"/>
      <c r="K161" s="1446"/>
      <c r="L161" s="1421"/>
      <c r="M161" s="1446"/>
      <c r="N161" s="1550"/>
      <c r="O161" s="1550"/>
      <c r="P161" s="1551"/>
      <c r="Q161" s="1550"/>
      <c r="R161" s="1421"/>
      <c r="S161" s="1554"/>
      <c r="T161" s="1554"/>
      <c r="U161" s="1554"/>
      <c r="V161" s="1554"/>
      <c r="W161" s="1554"/>
      <c r="X161" s="1554"/>
      <c r="Y161" s="1554"/>
      <c r="Z161" s="1555"/>
      <c r="AA161" s="1555"/>
      <c r="AB161" s="1555"/>
      <c r="AC161" s="1555"/>
      <c r="AD161" s="1555"/>
      <c r="AE161" s="1555"/>
      <c r="AF161" s="1555"/>
      <c r="AG161" s="1555"/>
      <c r="AH161" s="1550"/>
      <c r="AI161" s="1550"/>
      <c r="AJ161" s="1421"/>
      <c r="AK161" s="1509"/>
      <c r="AL161" s="1501"/>
      <c r="AM161" s="1501"/>
      <c r="AN161" s="1501"/>
      <c r="AO161" s="1501"/>
      <c r="AP161" s="1509"/>
      <c r="AQ161" s="1501"/>
      <c r="AR161" s="1501"/>
    </row>
    <row r="162" spans="1:44" ht="36.75" customHeight="1">
      <c r="A162" s="1446"/>
      <c r="B162" s="1517"/>
      <c r="C162" s="1552"/>
      <c r="D162" s="1553"/>
      <c r="E162" s="1529"/>
      <c r="F162" s="1421"/>
      <c r="G162" s="1446"/>
      <c r="H162" s="1420"/>
      <c r="I162" s="1526"/>
      <c r="J162" s="1446"/>
      <c r="K162" s="1446"/>
      <c r="L162" s="1421"/>
      <c r="M162" s="1446"/>
      <c r="N162" s="1550"/>
      <c r="O162" s="1550"/>
      <c r="P162" s="1551"/>
      <c r="Q162" s="1550"/>
      <c r="R162" s="1421"/>
      <c r="S162" s="1554"/>
      <c r="T162" s="1554"/>
      <c r="U162" s="1554"/>
      <c r="V162" s="1554"/>
      <c r="W162" s="1554"/>
      <c r="X162" s="1554"/>
      <c r="Y162" s="1554"/>
      <c r="Z162" s="1555"/>
      <c r="AA162" s="1555"/>
      <c r="AB162" s="1555"/>
      <c r="AC162" s="1555"/>
      <c r="AD162" s="1555"/>
      <c r="AE162" s="1555"/>
      <c r="AF162" s="1555"/>
      <c r="AG162" s="1555"/>
      <c r="AH162" s="1550"/>
      <c r="AI162" s="1550"/>
      <c r="AJ162" s="1421"/>
      <c r="AK162" s="1509"/>
      <c r="AL162" s="1501"/>
      <c r="AM162" s="1501"/>
      <c r="AN162" s="1501"/>
      <c r="AO162" s="1501"/>
      <c r="AP162" s="1509"/>
      <c r="AQ162" s="1501"/>
      <c r="AR162" s="1501"/>
    </row>
    <row r="163" spans="1:44" ht="37.5" customHeight="1">
      <c r="A163" s="1446"/>
      <c r="B163" s="1517"/>
      <c r="C163" s="1552"/>
      <c r="D163" s="1553"/>
      <c r="E163" s="1529"/>
      <c r="F163" s="1421"/>
      <c r="G163" s="1446"/>
      <c r="H163" s="1420"/>
      <c r="I163" s="1526"/>
      <c r="J163" s="1446"/>
      <c r="K163" s="1446"/>
      <c r="L163" s="1421"/>
      <c r="M163" s="1446"/>
      <c r="N163" s="1550"/>
      <c r="O163" s="1550"/>
      <c r="P163" s="1551"/>
      <c r="Q163" s="1550"/>
      <c r="R163" s="1421"/>
      <c r="S163" s="1554"/>
      <c r="T163" s="1554"/>
      <c r="U163" s="1554"/>
      <c r="V163" s="1554"/>
      <c r="W163" s="1554"/>
      <c r="X163" s="1554"/>
      <c r="Y163" s="1554"/>
      <c r="Z163" s="1555"/>
      <c r="AA163" s="1555"/>
      <c r="AB163" s="1555"/>
      <c r="AC163" s="1555"/>
      <c r="AD163" s="1555"/>
      <c r="AE163" s="1555"/>
      <c r="AF163" s="1555"/>
      <c r="AG163" s="1555"/>
      <c r="AH163" s="1550"/>
      <c r="AI163" s="1550"/>
      <c r="AJ163" s="1421"/>
      <c r="AK163" s="1509"/>
      <c r="AL163" s="1501"/>
      <c r="AM163" s="1501"/>
      <c r="AN163" s="1501"/>
      <c r="AO163" s="1501"/>
      <c r="AP163" s="1509"/>
      <c r="AQ163" s="1501"/>
      <c r="AR163" s="1501"/>
    </row>
    <row r="164" spans="1:44" ht="45" customHeight="1">
      <c r="A164" s="1446"/>
      <c r="B164" s="1517"/>
      <c r="C164" s="1552"/>
      <c r="D164" s="1553"/>
      <c r="E164" s="1529"/>
      <c r="F164" s="1421"/>
      <c r="G164" s="1446"/>
      <c r="H164" s="1420"/>
      <c r="I164" s="1526"/>
      <c r="J164" s="1446"/>
      <c r="K164" s="1446"/>
      <c r="L164" s="1421"/>
      <c r="M164" s="1446"/>
      <c r="N164" s="1550"/>
      <c r="O164" s="1550"/>
      <c r="P164" s="1551"/>
      <c r="Q164" s="1550"/>
      <c r="R164" s="1421"/>
      <c r="S164" s="1554"/>
      <c r="T164" s="1554"/>
      <c r="U164" s="1554"/>
      <c r="V164" s="1554"/>
      <c r="W164" s="1554"/>
      <c r="X164" s="1554"/>
      <c r="Y164" s="1554"/>
      <c r="Z164" s="1555"/>
      <c r="AA164" s="1555"/>
      <c r="AB164" s="1555"/>
      <c r="AC164" s="1555"/>
      <c r="AD164" s="1555"/>
      <c r="AE164" s="1555"/>
      <c r="AF164" s="1555"/>
      <c r="AG164" s="1555"/>
      <c r="AH164" s="1550"/>
      <c r="AI164" s="1550"/>
      <c r="AJ164" s="1421"/>
      <c r="AK164" s="1509"/>
      <c r="AL164" s="1501"/>
      <c r="AM164" s="1501"/>
      <c r="AN164" s="1501"/>
      <c r="AO164" s="1501"/>
      <c r="AP164" s="1509"/>
      <c r="AQ164" s="1501"/>
      <c r="AR164" s="1501"/>
    </row>
    <row r="165" spans="1:44" ht="33.75" customHeight="1">
      <c r="A165" s="1446"/>
      <c r="B165" s="1517"/>
      <c r="C165" s="1552"/>
      <c r="D165" s="1553"/>
      <c r="E165" s="1529"/>
      <c r="F165" s="1421"/>
      <c r="G165" s="1446"/>
      <c r="H165" s="1420"/>
      <c r="I165" s="1526"/>
      <c r="J165" s="1446"/>
      <c r="K165" s="1446"/>
      <c r="L165" s="1421"/>
      <c r="M165" s="1446"/>
      <c r="N165" s="1550"/>
      <c r="O165" s="1550"/>
      <c r="P165" s="1551"/>
      <c r="Q165" s="1550"/>
      <c r="R165" s="1421"/>
      <c r="S165" s="1554"/>
      <c r="T165" s="1554"/>
      <c r="U165" s="1554"/>
      <c r="V165" s="1554"/>
      <c r="W165" s="1554"/>
      <c r="X165" s="1554"/>
      <c r="Y165" s="1554"/>
      <c r="Z165" s="1555"/>
      <c r="AA165" s="1555"/>
      <c r="AB165" s="1555"/>
      <c r="AC165" s="1555"/>
      <c r="AD165" s="1555"/>
      <c r="AE165" s="1555"/>
      <c r="AF165" s="1555"/>
      <c r="AG165" s="1555"/>
      <c r="AH165" s="1550"/>
      <c r="AI165" s="1550"/>
      <c r="AJ165" s="1421"/>
      <c r="AK165" s="1509"/>
      <c r="AL165" s="1501"/>
      <c r="AM165" s="1501"/>
      <c r="AN165" s="1501"/>
      <c r="AO165" s="1501"/>
      <c r="AP165" s="1509"/>
      <c r="AQ165" s="1501"/>
      <c r="AR165" s="1501"/>
    </row>
    <row r="166" spans="1:44" ht="60" customHeight="1">
      <c r="A166" s="1446"/>
      <c r="B166" s="1517"/>
      <c r="C166" s="1552"/>
      <c r="D166" s="1553"/>
      <c r="E166" s="1529"/>
      <c r="F166" s="1421"/>
      <c r="G166" s="1446"/>
      <c r="H166" s="1420"/>
      <c r="I166" s="1526"/>
      <c r="J166" s="1446"/>
      <c r="K166" s="1446"/>
      <c r="L166" s="1421"/>
      <c r="M166" s="1446"/>
      <c r="N166" s="1550"/>
      <c r="O166" s="1550"/>
      <c r="P166" s="1551"/>
      <c r="Q166" s="1550"/>
      <c r="R166" s="1421"/>
      <c r="S166" s="1554"/>
      <c r="T166" s="1554"/>
      <c r="U166" s="1554"/>
      <c r="V166" s="1554"/>
      <c r="W166" s="1554"/>
      <c r="X166" s="1554"/>
      <c r="Y166" s="1554"/>
      <c r="Z166" s="1555"/>
      <c r="AA166" s="1555"/>
      <c r="AB166" s="1555"/>
      <c r="AC166" s="1555"/>
      <c r="AD166" s="1555"/>
      <c r="AE166" s="1555"/>
      <c r="AF166" s="1555"/>
      <c r="AG166" s="1555"/>
      <c r="AH166" s="1550"/>
      <c r="AI166" s="1550"/>
      <c r="AJ166" s="1421"/>
      <c r="AK166" s="1509"/>
      <c r="AL166" s="1501"/>
      <c r="AM166" s="1501"/>
      <c r="AN166" s="1501"/>
      <c r="AO166" s="1501"/>
      <c r="AP166" s="1509"/>
      <c r="AQ166" s="1501"/>
      <c r="AR166" s="1501"/>
    </row>
    <row r="167" spans="1:44" ht="35.25" customHeight="1">
      <c r="A167" s="1446"/>
      <c r="B167" s="1517"/>
      <c r="C167" s="1552"/>
      <c r="D167" s="1553"/>
      <c r="E167" s="1529"/>
      <c r="F167" s="1421"/>
      <c r="G167" s="1446"/>
      <c r="H167" s="1420"/>
      <c r="I167" s="1526"/>
      <c r="J167" s="1446"/>
      <c r="K167" s="1446"/>
      <c r="L167" s="1421"/>
      <c r="M167" s="1446"/>
      <c r="N167" s="1550"/>
      <c r="O167" s="1550"/>
      <c r="P167" s="1551"/>
      <c r="Q167" s="1550"/>
      <c r="R167" s="1421"/>
      <c r="S167" s="1554"/>
      <c r="T167" s="1554"/>
      <c r="U167" s="1554"/>
      <c r="V167" s="1554"/>
      <c r="W167" s="1554"/>
      <c r="X167" s="1554"/>
      <c r="Y167" s="1554"/>
      <c r="Z167" s="1555"/>
      <c r="AA167" s="1555"/>
      <c r="AB167" s="1555"/>
      <c r="AC167" s="1555"/>
      <c r="AD167" s="1555"/>
      <c r="AE167" s="1555"/>
      <c r="AF167" s="1555"/>
      <c r="AG167" s="1555"/>
      <c r="AH167" s="1550"/>
      <c r="AI167" s="1550"/>
      <c r="AJ167" s="1421"/>
      <c r="AK167" s="1509"/>
      <c r="AL167" s="1501"/>
      <c r="AM167" s="1501"/>
      <c r="AN167" s="1501"/>
      <c r="AO167" s="1501"/>
      <c r="AP167" s="1509"/>
      <c r="AQ167" s="1501"/>
      <c r="AR167" s="1501"/>
    </row>
    <row r="168" spans="1:44" ht="33.75" customHeight="1">
      <c r="A168" s="1446"/>
      <c r="B168" s="1517"/>
      <c r="C168" s="1552"/>
      <c r="D168" s="1553"/>
      <c r="E168" s="1529"/>
      <c r="F168" s="1421"/>
      <c r="G168" s="1446"/>
      <c r="H168" s="1420"/>
      <c r="I168" s="1526"/>
      <c r="J168" s="1446"/>
      <c r="K168" s="1446"/>
      <c r="L168" s="1421"/>
      <c r="M168" s="1446"/>
      <c r="N168" s="1550"/>
      <c r="O168" s="1550"/>
      <c r="P168" s="1551"/>
      <c r="Q168" s="1550"/>
      <c r="R168" s="1421"/>
      <c r="S168" s="1554"/>
      <c r="T168" s="1554"/>
      <c r="U168" s="1554"/>
      <c r="V168" s="1554"/>
      <c r="W168" s="1554"/>
      <c r="X168" s="1554"/>
      <c r="Y168" s="1554"/>
      <c r="Z168" s="1555"/>
      <c r="AA168" s="1555"/>
      <c r="AB168" s="1555"/>
      <c r="AC168" s="1555"/>
      <c r="AD168" s="1555"/>
      <c r="AE168" s="1555"/>
      <c r="AF168" s="1555"/>
      <c r="AG168" s="1555"/>
      <c r="AH168" s="1550"/>
      <c r="AI168" s="1550"/>
      <c r="AJ168" s="1421"/>
      <c r="AK168" s="1509"/>
      <c r="AL168" s="1501"/>
      <c r="AM168" s="1501"/>
      <c r="AN168" s="1501"/>
      <c r="AO168" s="1501"/>
      <c r="AP168" s="1509"/>
      <c r="AQ168" s="1501"/>
      <c r="AR168" s="1501"/>
    </row>
    <row r="169" spans="1:44" ht="33.75" customHeight="1">
      <c r="A169" s="1446"/>
      <c r="B169" s="1517"/>
      <c r="C169" s="1552"/>
      <c r="D169" s="1553"/>
      <c r="E169" s="1529"/>
      <c r="F169" s="1421"/>
      <c r="G169" s="1446"/>
      <c r="H169" s="1420"/>
      <c r="I169" s="1526"/>
      <c r="J169" s="1446"/>
      <c r="K169" s="1446"/>
      <c r="L169" s="1421"/>
      <c r="M169" s="1446"/>
      <c r="N169" s="1550"/>
      <c r="O169" s="1550"/>
      <c r="P169" s="1551"/>
      <c r="Q169" s="1550"/>
      <c r="R169" s="1421"/>
      <c r="S169" s="1554"/>
      <c r="T169" s="1554"/>
      <c r="U169" s="1554"/>
      <c r="V169" s="1554"/>
      <c r="W169" s="1554"/>
      <c r="X169" s="1554"/>
      <c r="Y169" s="1554"/>
      <c r="Z169" s="1555"/>
      <c r="AA169" s="1555"/>
      <c r="AB169" s="1555"/>
      <c r="AC169" s="1555"/>
      <c r="AD169" s="1555"/>
      <c r="AE169" s="1555"/>
      <c r="AF169" s="1555"/>
      <c r="AG169" s="1555"/>
      <c r="AH169" s="1550"/>
      <c r="AI169" s="1550"/>
      <c r="AJ169" s="1421"/>
      <c r="AK169" s="1509"/>
      <c r="AL169" s="1501"/>
      <c r="AM169" s="1501"/>
      <c r="AN169" s="1501"/>
      <c r="AO169" s="1501"/>
      <c r="AP169" s="1509"/>
      <c r="AQ169" s="1501"/>
      <c r="AR169" s="1501"/>
    </row>
    <row r="170" spans="1:44" ht="44.25" customHeight="1">
      <c r="A170" s="1446"/>
      <c r="B170" s="1517"/>
      <c r="C170" s="1552"/>
      <c r="D170" s="1553"/>
      <c r="E170" s="1529"/>
      <c r="F170" s="1421"/>
      <c r="G170" s="1446"/>
      <c r="H170" s="1420"/>
      <c r="I170" s="1526"/>
      <c r="J170" s="1446"/>
      <c r="K170" s="1446"/>
      <c r="L170" s="1421"/>
      <c r="M170" s="1446"/>
      <c r="N170" s="1550"/>
      <c r="O170" s="1550"/>
      <c r="P170" s="1551"/>
      <c r="Q170" s="1550"/>
      <c r="R170" s="1421"/>
      <c r="S170" s="1554"/>
      <c r="T170" s="1554"/>
      <c r="U170" s="1554"/>
      <c r="V170" s="1554"/>
      <c r="W170" s="1554"/>
      <c r="X170" s="1554"/>
      <c r="Y170" s="1554"/>
      <c r="Z170" s="1555"/>
      <c r="AA170" s="1555"/>
      <c r="AB170" s="1555"/>
      <c r="AC170" s="1555"/>
      <c r="AD170" s="1555"/>
      <c r="AE170" s="1555"/>
      <c r="AF170" s="1555"/>
      <c r="AG170" s="1555"/>
      <c r="AH170" s="1550"/>
      <c r="AI170" s="1550"/>
      <c r="AJ170" s="1421"/>
      <c r="AK170" s="1509"/>
      <c r="AL170" s="1501"/>
      <c r="AM170" s="1501"/>
      <c r="AN170" s="1501"/>
      <c r="AO170" s="1501"/>
      <c r="AP170" s="1509"/>
      <c r="AQ170" s="1501"/>
      <c r="AR170" s="1501"/>
    </row>
    <row r="171" spans="1:44" ht="33" customHeight="1">
      <c r="A171" s="1446"/>
      <c r="B171" s="1517"/>
      <c r="C171" s="1552"/>
      <c r="D171" s="1553"/>
      <c r="E171" s="1529"/>
      <c r="F171" s="1421"/>
      <c r="G171" s="1446"/>
      <c r="H171" s="1420"/>
      <c r="I171" s="1526"/>
      <c r="J171" s="1446"/>
      <c r="K171" s="1446"/>
      <c r="L171" s="1421"/>
      <c r="M171" s="1446"/>
      <c r="N171" s="1550"/>
      <c r="O171" s="1550"/>
      <c r="P171" s="1551"/>
      <c r="Q171" s="1550"/>
      <c r="R171" s="1421"/>
      <c r="S171" s="1554"/>
      <c r="T171" s="1554"/>
      <c r="U171" s="1554"/>
      <c r="V171" s="1554"/>
      <c r="W171" s="1554"/>
      <c r="X171" s="1554"/>
      <c r="Y171" s="1554"/>
      <c r="Z171" s="1555"/>
      <c r="AA171" s="1555"/>
      <c r="AB171" s="1555"/>
      <c r="AC171" s="1555"/>
      <c r="AD171" s="1555"/>
      <c r="AE171" s="1555"/>
      <c r="AF171" s="1555"/>
      <c r="AG171" s="1555"/>
      <c r="AH171" s="1550"/>
      <c r="AI171" s="1550"/>
      <c r="AJ171" s="1421"/>
      <c r="AK171" s="1509"/>
      <c r="AL171" s="1501"/>
      <c r="AM171" s="1501"/>
      <c r="AN171" s="1501"/>
      <c r="AO171" s="1501"/>
      <c r="AP171" s="1509"/>
      <c r="AQ171" s="1501"/>
      <c r="AR171" s="1501"/>
    </row>
    <row r="172" spans="1:44" ht="45" customHeight="1">
      <c r="A172" s="1446"/>
      <c r="B172" s="1517"/>
      <c r="C172" s="1552"/>
      <c r="D172" s="1553"/>
      <c r="E172" s="1529"/>
      <c r="F172" s="1421"/>
      <c r="G172" s="1446"/>
      <c r="H172" s="1420"/>
      <c r="I172" s="1526"/>
      <c r="J172" s="1446"/>
      <c r="K172" s="1446"/>
      <c r="L172" s="1421"/>
      <c r="M172" s="1446"/>
      <c r="N172" s="1550"/>
      <c r="O172" s="1550"/>
      <c r="P172" s="1551"/>
      <c r="Q172" s="1550"/>
      <c r="R172" s="1421"/>
      <c r="S172" s="1554"/>
      <c r="T172" s="1554"/>
      <c r="U172" s="1554"/>
      <c r="V172" s="1554"/>
      <c r="W172" s="1554"/>
      <c r="X172" s="1554"/>
      <c r="Y172" s="1554"/>
      <c r="Z172" s="1555"/>
      <c r="AA172" s="1555"/>
      <c r="AB172" s="1555"/>
      <c r="AC172" s="1555"/>
      <c r="AD172" s="1555"/>
      <c r="AE172" s="1555"/>
      <c r="AF172" s="1555"/>
      <c r="AG172" s="1555"/>
      <c r="AH172" s="1550"/>
      <c r="AI172" s="1550"/>
      <c r="AJ172" s="1421"/>
      <c r="AK172" s="1509"/>
      <c r="AL172" s="1501"/>
      <c r="AM172" s="1501"/>
      <c r="AN172" s="1501"/>
      <c r="AO172" s="1501"/>
      <c r="AP172" s="1509"/>
      <c r="AQ172" s="1501"/>
      <c r="AR172" s="1501"/>
    </row>
    <row r="173" spans="1:44" ht="45" customHeight="1">
      <c r="A173" s="1446"/>
      <c r="B173" s="1517"/>
      <c r="C173" s="1552"/>
      <c r="D173" s="1553"/>
      <c r="E173" s="1529"/>
      <c r="F173" s="1421"/>
      <c r="G173" s="1446"/>
      <c r="H173" s="1420"/>
      <c r="I173" s="1526"/>
      <c r="J173" s="1446"/>
      <c r="K173" s="1446"/>
      <c r="L173" s="1421"/>
      <c r="M173" s="1446"/>
      <c r="N173" s="1550"/>
      <c r="O173" s="1550"/>
      <c r="P173" s="1551"/>
      <c r="Q173" s="1550"/>
      <c r="R173" s="1421"/>
      <c r="S173" s="1554"/>
      <c r="T173" s="1554"/>
      <c r="U173" s="1554"/>
      <c r="V173" s="1554"/>
      <c r="W173" s="1554"/>
      <c r="X173" s="1554"/>
      <c r="Y173" s="1554"/>
      <c r="Z173" s="1555"/>
      <c r="AA173" s="1555"/>
      <c r="AB173" s="1555"/>
      <c r="AC173" s="1555"/>
      <c r="AD173" s="1555"/>
      <c r="AE173" s="1555"/>
      <c r="AF173" s="1555"/>
      <c r="AG173" s="1555"/>
      <c r="AH173" s="1550"/>
      <c r="AI173" s="1550"/>
      <c r="AJ173" s="1421"/>
      <c r="AK173" s="1509"/>
      <c r="AL173" s="1501"/>
      <c r="AM173" s="1501"/>
      <c r="AN173" s="1501"/>
      <c r="AO173" s="1501"/>
      <c r="AP173" s="1509"/>
      <c r="AQ173" s="1501"/>
      <c r="AR173" s="1501"/>
    </row>
    <row r="174" spans="1:44" ht="51.75" customHeight="1">
      <c r="A174" s="1446"/>
      <c r="B174" s="1517"/>
      <c r="C174" s="1552"/>
      <c r="D174" s="1553"/>
      <c r="E174" s="1529"/>
      <c r="F174" s="1421"/>
      <c r="G174" s="1446"/>
      <c r="H174" s="1420"/>
      <c r="I174" s="1526"/>
      <c r="J174" s="1446"/>
      <c r="K174" s="1446"/>
      <c r="L174" s="1421"/>
      <c r="M174" s="1446"/>
      <c r="N174" s="1550"/>
      <c r="O174" s="1550"/>
      <c r="P174" s="1551"/>
      <c r="Q174" s="1550"/>
      <c r="R174" s="1421"/>
      <c r="S174" s="1554"/>
      <c r="T174" s="1554"/>
      <c r="U174" s="1554"/>
      <c r="V174" s="1554"/>
      <c r="W174" s="1554"/>
      <c r="X174" s="1554"/>
      <c r="Y174" s="1554"/>
      <c r="Z174" s="1555"/>
      <c r="AA174" s="1555"/>
      <c r="AB174" s="1555"/>
      <c r="AC174" s="1555"/>
      <c r="AD174" s="1555"/>
      <c r="AE174" s="1555"/>
      <c r="AF174" s="1555"/>
      <c r="AG174" s="1555"/>
      <c r="AH174" s="1550"/>
      <c r="AI174" s="1550"/>
      <c r="AJ174" s="1421"/>
      <c r="AK174" s="1509"/>
      <c r="AL174" s="1501"/>
      <c r="AM174" s="1501"/>
      <c r="AN174" s="1501"/>
      <c r="AO174" s="1501"/>
      <c r="AP174" s="1509"/>
      <c r="AQ174" s="1501"/>
      <c r="AR174" s="1501"/>
    </row>
    <row r="175" spans="1:44" ht="30" customHeight="1">
      <c r="A175" s="1446"/>
      <c r="B175" s="1517"/>
      <c r="C175" s="1552"/>
      <c r="D175" s="1553"/>
      <c r="E175" s="1529"/>
      <c r="F175" s="1421"/>
      <c r="G175" s="1446"/>
      <c r="H175" s="1420"/>
      <c r="I175" s="1526"/>
      <c r="J175" s="1446"/>
      <c r="K175" s="1446"/>
      <c r="L175" s="1421"/>
      <c r="M175" s="1446"/>
      <c r="N175" s="1550"/>
      <c r="O175" s="1550"/>
      <c r="P175" s="1551"/>
      <c r="Q175" s="1550"/>
      <c r="R175" s="1421"/>
      <c r="S175" s="1554"/>
      <c r="T175" s="1554"/>
      <c r="U175" s="1554"/>
      <c r="V175" s="1554"/>
      <c r="W175" s="1554"/>
      <c r="X175" s="1554"/>
      <c r="Y175" s="1554"/>
      <c r="Z175" s="1555"/>
      <c r="AA175" s="1555"/>
      <c r="AB175" s="1555"/>
      <c r="AC175" s="1555"/>
      <c r="AD175" s="1555"/>
      <c r="AE175" s="1555"/>
      <c r="AF175" s="1555"/>
      <c r="AG175" s="1555"/>
      <c r="AH175" s="1550"/>
      <c r="AI175" s="1550"/>
      <c r="AJ175" s="1421"/>
      <c r="AK175" s="1509"/>
      <c r="AL175" s="1501"/>
      <c r="AM175" s="1501"/>
      <c r="AN175" s="1501"/>
      <c r="AO175" s="1501"/>
      <c r="AP175" s="1509"/>
      <c r="AQ175" s="1501"/>
      <c r="AR175" s="1501"/>
    </row>
    <row r="176" spans="1:44" ht="52.5" customHeight="1">
      <c r="A176" s="1446"/>
      <c r="B176" s="1517"/>
      <c r="C176" s="1552"/>
      <c r="D176" s="1553"/>
      <c r="E176" s="1529"/>
      <c r="F176" s="1421"/>
      <c r="G176" s="1446"/>
      <c r="H176" s="1420"/>
      <c r="I176" s="1526"/>
      <c r="J176" s="1446"/>
      <c r="K176" s="1446"/>
      <c r="L176" s="1421"/>
      <c r="M176" s="1446"/>
      <c r="N176" s="1550"/>
      <c r="O176" s="1550"/>
      <c r="P176" s="1551"/>
      <c r="Q176" s="1550"/>
      <c r="R176" s="1421"/>
      <c r="S176" s="1554"/>
      <c r="T176" s="1554"/>
      <c r="U176" s="1554"/>
      <c r="V176" s="1554"/>
      <c r="W176" s="1554"/>
      <c r="X176" s="1554"/>
      <c r="Y176" s="1554"/>
      <c r="Z176" s="1555"/>
      <c r="AA176" s="1555"/>
      <c r="AB176" s="1555"/>
      <c r="AC176" s="1555"/>
      <c r="AD176" s="1555"/>
      <c r="AE176" s="1555"/>
      <c r="AF176" s="1555"/>
      <c r="AG176" s="1555"/>
      <c r="AH176" s="1550"/>
      <c r="AI176" s="1550"/>
      <c r="AJ176" s="1421"/>
      <c r="AK176" s="1509"/>
      <c r="AL176" s="1501"/>
      <c r="AM176" s="1501"/>
      <c r="AN176" s="1501"/>
      <c r="AO176" s="1501"/>
      <c r="AP176" s="1509"/>
      <c r="AQ176" s="1501"/>
      <c r="AR176" s="1501"/>
    </row>
    <row r="177" spans="1:44" ht="45" customHeight="1">
      <c r="A177" s="1446"/>
      <c r="B177" s="1517"/>
      <c r="C177" s="1552"/>
      <c r="D177" s="1553"/>
      <c r="E177" s="1529"/>
      <c r="F177" s="1421"/>
      <c r="G177" s="1446"/>
      <c r="H177" s="1420"/>
      <c r="I177" s="1526"/>
      <c r="J177" s="1446"/>
      <c r="K177" s="1446"/>
      <c r="L177" s="1421"/>
      <c r="M177" s="1446"/>
      <c r="N177" s="1550"/>
      <c r="O177" s="1550"/>
      <c r="P177" s="1551"/>
      <c r="Q177" s="1550"/>
      <c r="R177" s="1421"/>
      <c r="S177" s="1554"/>
      <c r="T177" s="1554"/>
      <c r="U177" s="1554"/>
      <c r="V177" s="1554"/>
      <c r="W177" s="1554"/>
      <c r="X177" s="1554"/>
      <c r="Y177" s="1554"/>
      <c r="Z177" s="1555"/>
      <c r="AA177" s="1555"/>
      <c r="AB177" s="1555"/>
      <c r="AC177" s="1555"/>
      <c r="AD177" s="1555"/>
      <c r="AE177" s="1555"/>
      <c r="AF177" s="1555"/>
      <c r="AG177" s="1555"/>
      <c r="AH177" s="1550"/>
      <c r="AI177" s="1550"/>
      <c r="AJ177" s="1421"/>
      <c r="AK177" s="1509"/>
      <c r="AL177" s="1501"/>
      <c r="AM177" s="1501"/>
      <c r="AN177" s="1501"/>
      <c r="AO177" s="1501"/>
      <c r="AP177" s="1509"/>
      <c r="AQ177" s="1501"/>
      <c r="AR177" s="1501"/>
    </row>
    <row r="178" spans="1:44" ht="47.25" customHeight="1">
      <c r="A178" s="1446"/>
      <c r="B178" s="1517"/>
      <c r="C178" s="1552"/>
      <c r="D178" s="1553"/>
      <c r="E178" s="1529"/>
      <c r="F178" s="1421"/>
      <c r="G178" s="1446"/>
      <c r="H178" s="1420"/>
      <c r="I178" s="1526"/>
      <c r="J178" s="1446"/>
      <c r="K178" s="1446"/>
      <c r="L178" s="1421"/>
      <c r="M178" s="1446"/>
      <c r="N178" s="1550"/>
      <c r="O178" s="1550"/>
      <c r="P178" s="1551"/>
      <c r="Q178" s="1550"/>
      <c r="R178" s="1421"/>
      <c r="S178" s="1554"/>
      <c r="T178" s="1554"/>
      <c r="U178" s="1554"/>
      <c r="V178" s="1554"/>
      <c r="W178" s="1554"/>
      <c r="X178" s="1554"/>
      <c r="Y178" s="1554"/>
      <c r="Z178" s="1555"/>
      <c r="AA178" s="1555"/>
      <c r="AB178" s="1555"/>
      <c r="AC178" s="1555"/>
      <c r="AD178" s="1555"/>
      <c r="AE178" s="1555"/>
      <c r="AF178" s="1555"/>
      <c r="AG178" s="1555"/>
      <c r="AH178" s="1550"/>
      <c r="AI178" s="1550"/>
      <c r="AJ178" s="1421"/>
      <c r="AK178" s="1509"/>
      <c r="AL178" s="1501"/>
      <c r="AM178" s="1501"/>
      <c r="AN178" s="1501"/>
      <c r="AO178" s="1501"/>
      <c r="AP178" s="1509"/>
      <c r="AQ178" s="1501"/>
      <c r="AR178" s="1501"/>
    </row>
    <row r="179" spans="1:44" ht="47.25" customHeight="1">
      <c r="A179" s="1446"/>
      <c r="B179" s="1517"/>
      <c r="C179" s="1552"/>
      <c r="D179" s="1553"/>
      <c r="E179" s="1529"/>
      <c r="F179" s="1421"/>
      <c r="G179" s="1446"/>
      <c r="H179" s="1420"/>
      <c r="I179" s="1526"/>
      <c r="J179" s="1446"/>
      <c r="K179" s="1446"/>
      <c r="L179" s="1421"/>
      <c r="M179" s="1446"/>
      <c r="N179" s="1550"/>
      <c r="O179" s="1550"/>
      <c r="P179" s="1551"/>
      <c r="Q179" s="1550"/>
      <c r="R179" s="1421"/>
      <c r="S179" s="1554"/>
      <c r="T179" s="1554"/>
      <c r="U179" s="1554"/>
      <c r="V179" s="1554"/>
      <c r="W179" s="1554"/>
      <c r="X179" s="1554"/>
      <c r="Y179" s="1554"/>
      <c r="Z179" s="1555"/>
      <c r="AA179" s="1555"/>
      <c r="AB179" s="1555"/>
      <c r="AC179" s="1555"/>
      <c r="AD179" s="1555"/>
      <c r="AE179" s="1555"/>
      <c r="AF179" s="1555"/>
      <c r="AG179" s="1555"/>
      <c r="AH179" s="1550"/>
      <c r="AI179" s="1550"/>
      <c r="AJ179" s="1421"/>
      <c r="AK179" s="1509"/>
      <c r="AL179" s="1501"/>
      <c r="AM179" s="1501"/>
      <c r="AN179" s="1501"/>
      <c r="AO179" s="1501"/>
      <c r="AP179" s="1509"/>
      <c r="AQ179" s="1501"/>
      <c r="AR179" s="1501"/>
    </row>
    <row r="180" spans="1:44" ht="50.25" customHeight="1">
      <c r="A180" s="1446"/>
      <c r="B180" s="1517"/>
      <c r="C180" s="1552"/>
      <c r="D180" s="1553"/>
      <c r="E180" s="1529"/>
      <c r="F180" s="1421"/>
      <c r="G180" s="1446"/>
      <c r="H180" s="1420"/>
      <c r="I180" s="1526"/>
      <c r="J180" s="1446"/>
      <c r="K180" s="1446"/>
      <c r="L180" s="1421"/>
      <c r="M180" s="1446"/>
      <c r="N180" s="1550"/>
      <c r="O180" s="1550"/>
      <c r="P180" s="1551"/>
      <c r="Q180" s="1550"/>
      <c r="R180" s="1421"/>
      <c r="S180" s="1554"/>
      <c r="T180" s="1554"/>
      <c r="U180" s="1554"/>
      <c r="V180" s="1554"/>
      <c r="W180" s="1554"/>
      <c r="X180" s="1554"/>
      <c r="Y180" s="1554"/>
      <c r="Z180" s="1555"/>
      <c r="AA180" s="1555"/>
      <c r="AB180" s="1555"/>
      <c r="AC180" s="1555"/>
      <c r="AD180" s="1555"/>
      <c r="AE180" s="1555"/>
      <c r="AF180" s="1555"/>
      <c r="AG180" s="1555"/>
      <c r="AH180" s="1550"/>
      <c r="AI180" s="1550"/>
      <c r="AJ180" s="1421"/>
      <c r="AK180" s="1509"/>
      <c r="AL180" s="1501"/>
      <c r="AM180" s="1501"/>
      <c r="AN180" s="1501"/>
      <c r="AO180" s="1501"/>
      <c r="AP180" s="1509"/>
      <c r="AQ180" s="1501"/>
      <c r="AR180" s="1501"/>
    </row>
    <row r="181" spans="1:44" ht="30.75" customHeight="1">
      <c r="A181" s="1446"/>
      <c r="B181" s="1517"/>
      <c r="C181" s="1552"/>
      <c r="D181" s="1553"/>
      <c r="E181" s="1529"/>
      <c r="F181" s="1421"/>
      <c r="G181" s="1446"/>
      <c r="H181" s="1420"/>
      <c r="I181" s="1526"/>
      <c r="J181" s="1446"/>
      <c r="K181" s="1446"/>
      <c r="L181" s="1421"/>
      <c r="M181" s="1446"/>
      <c r="N181" s="1550"/>
      <c r="O181" s="1550"/>
      <c r="P181" s="1551"/>
      <c r="Q181" s="1550"/>
      <c r="R181" s="1421"/>
      <c r="S181" s="1554"/>
      <c r="T181" s="1554"/>
      <c r="U181" s="1554"/>
      <c r="V181" s="1554"/>
      <c r="W181" s="1554"/>
      <c r="X181" s="1554"/>
      <c r="Y181" s="1554"/>
      <c r="Z181" s="1555"/>
      <c r="AA181" s="1555"/>
      <c r="AB181" s="1555"/>
      <c r="AC181" s="1555"/>
      <c r="AD181" s="1555"/>
      <c r="AE181" s="1555"/>
      <c r="AF181" s="1555"/>
      <c r="AG181" s="1555"/>
      <c r="AH181" s="1550"/>
      <c r="AI181" s="1550"/>
      <c r="AJ181" s="1421"/>
      <c r="AK181" s="1509"/>
      <c r="AL181" s="1501"/>
      <c r="AM181" s="1501"/>
      <c r="AN181" s="1501"/>
      <c r="AO181" s="1501"/>
      <c r="AP181" s="1509"/>
      <c r="AQ181" s="1501"/>
      <c r="AR181" s="1501"/>
    </row>
    <row r="182" spans="1:44" ht="47.25" customHeight="1">
      <c r="A182" s="1446"/>
      <c r="B182" s="1517"/>
      <c r="C182" s="1552"/>
      <c r="D182" s="1553"/>
      <c r="E182" s="1529"/>
      <c r="F182" s="1421"/>
      <c r="G182" s="1446"/>
      <c r="H182" s="1420"/>
      <c r="I182" s="1526"/>
      <c r="J182" s="1446"/>
      <c r="K182" s="1446"/>
      <c r="L182" s="1421"/>
      <c r="M182" s="1446"/>
      <c r="N182" s="1550"/>
      <c r="O182" s="1550"/>
      <c r="P182" s="1551"/>
      <c r="Q182" s="1550"/>
      <c r="R182" s="1421"/>
      <c r="S182" s="1554"/>
      <c r="T182" s="1554"/>
      <c r="U182" s="1554"/>
      <c r="V182" s="1554"/>
      <c r="W182" s="1554"/>
      <c r="X182" s="1554"/>
      <c r="Y182" s="1554"/>
      <c r="Z182" s="1555"/>
      <c r="AA182" s="1555"/>
      <c r="AB182" s="1555"/>
      <c r="AC182" s="1555"/>
      <c r="AD182" s="1555"/>
      <c r="AE182" s="1555"/>
      <c r="AF182" s="1555"/>
      <c r="AG182" s="1555"/>
      <c r="AH182" s="1550"/>
      <c r="AI182" s="1550"/>
      <c r="AJ182" s="1421"/>
      <c r="AK182" s="1509"/>
      <c r="AL182" s="1501"/>
      <c r="AM182" s="1501"/>
      <c r="AN182" s="1501"/>
      <c r="AO182" s="1501"/>
      <c r="AP182" s="1509"/>
      <c r="AQ182" s="1501"/>
      <c r="AR182" s="1501"/>
    </row>
    <row r="183" spans="1:44" ht="78.75" customHeight="1">
      <c r="A183" s="1446"/>
      <c r="B183" s="1517"/>
      <c r="C183" s="1552"/>
      <c r="D183" s="1553"/>
      <c r="E183" s="1529"/>
      <c r="F183" s="1421"/>
      <c r="G183" s="1446"/>
      <c r="H183" s="1420"/>
      <c r="I183" s="1526"/>
      <c r="J183" s="1446"/>
      <c r="K183" s="1446"/>
      <c r="L183" s="1421"/>
      <c r="M183" s="1446"/>
      <c r="N183" s="1550"/>
      <c r="O183" s="1550"/>
      <c r="P183" s="1551"/>
      <c r="Q183" s="1550"/>
      <c r="R183" s="1421"/>
      <c r="S183" s="1554"/>
      <c r="T183" s="1554"/>
      <c r="U183" s="1554"/>
      <c r="V183" s="1554"/>
      <c r="W183" s="1554"/>
      <c r="X183" s="1554"/>
      <c r="Y183" s="1554"/>
      <c r="Z183" s="1555"/>
      <c r="AA183" s="1555"/>
      <c r="AB183" s="1555"/>
      <c r="AC183" s="1555"/>
      <c r="AD183" s="1555"/>
      <c r="AE183" s="1555"/>
      <c r="AF183" s="1555"/>
      <c r="AG183" s="1555"/>
      <c r="AH183" s="1550"/>
      <c r="AI183" s="1550"/>
      <c r="AJ183" s="1421"/>
      <c r="AK183" s="1509"/>
      <c r="AL183" s="1501"/>
      <c r="AM183" s="1501"/>
      <c r="AN183" s="1501"/>
      <c r="AO183" s="1501"/>
      <c r="AP183" s="1509"/>
      <c r="AQ183" s="1501"/>
      <c r="AR183" s="1501"/>
    </row>
    <row r="184" spans="1:44" ht="50.25" customHeight="1">
      <c r="A184" s="1446"/>
      <c r="B184" s="1517"/>
      <c r="C184" s="1552"/>
      <c r="D184" s="1553"/>
      <c r="E184" s="1529"/>
      <c r="F184" s="1421"/>
      <c r="G184" s="1446"/>
      <c r="H184" s="1420"/>
      <c r="I184" s="1526"/>
      <c r="J184" s="1446"/>
      <c r="K184" s="1446"/>
      <c r="L184" s="1421"/>
      <c r="M184" s="1446"/>
      <c r="N184" s="1550"/>
      <c r="O184" s="1550"/>
      <c r="P184" s="1551"/>
      <c r="Q184" s="1550"/>
      <c r="R184" s="1421"/>
      <c r="S184" s="1554"/>
      <c r="T184" s="1554"/>
      <c r="U184" s="1554"/>
      <c r="V184" s="1554"/>
      <c r="W184" s="1554"/>
      <c r="X184" s="1554"/>
      <c r="Y184" s="1554"/>
      <c r="Z184" s="1555"/>
      <c r="AA184" s="1555"/>
      <c r="AB184" s="1555"/>
      <c r="AC184" s="1555"/>
      <c r="AD184" s="1555"/>
      <c r="AE184" s="1555"/>
      <c r="AF184" s="1555"/>
      <c r="AG184" s="1555"/>
      <c r="AH184" s="1550"/>
      <c r="AI184" s="1550"/>
      <c r="AJ184" s="1421"/>
      <c r="AK184" s="1509"/>
      <c r="AL184" s="1501"/>
      <c r="AM184" s="1501"/>
      <c r="AN184" s="1501"/>
      <c r="AO184" s="1501"/>
      <c r="AP184" s="1509"/>
      <c r="AQ184" s="1501"/>
      <c r="AR184" s="1501"/>
    </row>
    <row r="185" spans="1:44" ht="30.75" customHeight="1">
      <c r="A185" s="1446"/>
      <c r="B185" s="1517"/>
      <c r="C185" s="1552"/>
      <c r="D185" s="1553"/>
      <c r="E185" s="1529"/>
      <c r="F185" s="1421"/>
      <c r="G185" s="1446"/>
      <c r="H185" s="1420"/>
      <c r="I185" s="1526"/>
      <c r="J185" s="1446"/>
      <c r="K185" s="1446"/>
      <c r="L185" s="1421"/>
      <c r="M185" s="1446"/>
      <c r="N185" s="1550"/>
      <c r="O185" s="1550"/>
      <c r="P185" s="1551"/>
      <c r="Q185" s="1550"/>
      <c r="R185" s="1421"/>
      <c r="S185" s="1554"/>
      <c r="T185" s="1554"/>
      <c r="U185" s="1554"/>
      <c r="V185" s="1554"/>
      <c r="W185" s="1554"/>
      <c r="X185" s="1554"/>
      <c r="Y185" s="1554"/>
      <c r="Z185" s="1555"/>
      <c r="AA185" s="1555"/>
      <c r="AB185" s="1555"/>
      <c r="AC185" s="1555"/>
      <c r="AD185" s="1555"/>
      <c r="AE185" s="1555"/>
      <c r="AF185" s="1555"/>
      <c r="AG185" s="1555"/>
      <c r="AH185" s="1550"/>
      <c r="AI185" s="1550"/>
      <c r="AJ185" s="1421"/>
      <c r="AK185" s="1509"/>
      <c r="AL185" s="1501"/>
      <c r="AM185" s="1501"/>
      <c r="AN185" s="1501"/>
      <c r="AO185" s="1501"/>
      <c r="AP185" s="1509"/>
      <c r="AQ185" s="1501"/>
      <c r="AR185" s="1501"/>
    </row>
    <row r="186" spans="1:44" ht="30.75" customHeight="1">
      <c r="A186" s="1446"/>
      <c r="B186" s="1517"/>
      <c r="C186" s="1552"/>
      <c r="D186" s="1553"/>
      <c r="E186" s="1529"/>
      <c r="F186" s="1421"/>
      <c r="G186" s="1446"/>
      <c r="H186" s="1420"/>
      <c r="I186" s="1526"/>
      <c r="J186" s="1446"/>
      <c r="K186" s="1446"/>
      <c r="L186" s="1421"/>
      <c r="M186" s="1446"/>
      <c r="N186" s="1550"/>
      <c r="O186" s="1550"/>
      <c r="P186" s="1551"/>
      <c r="Q186" s="1550"/>
      <c r="R186" s="1421"/>
      <c r="S186" s="1554"/>
      <c r="T186" s="1554"/>
      <c r="U186" s="1554"/>
      <c r="V186" s="1554"/>
      <c r="W186" s="1554"/>
      <c r="X186" s="1554"/>
      <c r="Y186" s="1554"/>
      <c r="Z186" s="1555"/>
      <c r="AA186" s="1555"/>
      <c r="AB186" s="1555"/>
      <c r="AC186" s="1555"/>
      <c r="AD186" s="1555"/>
      <c r="AE186" s="1555"/>
      <c r="AF186" s="1555"/>
      <c r="AG186" s="1555"/>
      <c r="AH186" s="1550"/>
      <c r="AI186" s="1550"/>
      <c r="AJ186" s="1421"/>
      <c r="AK186" s="1509"/>
      <c r="AL186" s="1501"/>
      <c r="AM186" s="1501"/>
      <c r="AN186" s="1501"/>
      <c r="AO186" s="1501"/>
      <c r="AP186" s="1509"/>
      <c r="AQ186" s="1501"/>
      <c r="AR186" s="1501"/>
    </row>
    <row r="187" spans="1:44" ht="30.75" customHeight="1">
      <c r="A187" s="1446"/>
      <c r="B187" s="1517"/>
      <c r="C187" s="1552"/>
      <c r="D187" s="1553"/>
      <c r="E187" s="1529"/>
      <c r="F187" s="1421"/>
      <c r="G187" s="1446"/>
      <c r="H187" s="1420"/>
      <c r="I187" s="1526"/>
      <c r="J187" s="1446"/>
      <c r="K187" s="1446"/>
      <c r="L187" s="1421"/>
      <c r="M187" s="1446"/>
      <c r="N187" s="1550"/>
      <c r="O187" s="1550"/>
      <c r="P187" s="1551"/>
      <c r="Q187" s="1550"/>
      <c r="R187" s="1421"/>
      <c r="S187" s="1554"/>
      <c r="T187" s="1554"/>
      <c r="U187" s="1554"/>
      <c r="V187" s="1554"/>
      <c r="W187" s="1554"/>
      <c r="X187" s="1554"/>
      <c r="Y187" s="1554"/>
      <c r="Z187" s="1555"/>
      <c r="AA187" s="1555"/>
      <c r="AB187" s="1555"/>
      <c r="AC187" s="1555"/>
      <c r="AD187" s="1555"/>
      <c r="AE187" s="1555"/>
      <c r="AF187" s="1555"/>
      <c r="AG187" s="1555"/>
      <c r="AH187" s="1550"/>
      <c r="AI187" s="1550"/>
      <c r="AJ187" s="1421"/>
      <c r="AK187" s="1509"/>
      <c r="AL187" s="1501"/>
      <c r="AM187" s="1501"/>
      <c r="AN187" s="1501"/>
      <c r="AO187" s="1501"/>
      <c r="AP187" s="1509"/>
      <c r="AQ187" s="1501"/>
      <c r="AR187" s="1501"/>
    </row>
    <row r="188" spans="1:44" ht="30.75" customHeight="1">
      <c r="A188" s="1446"/>
      <c r="B188" s="1517"/>
      <c r="C188" s="1552"/>
      <c r="D188" s="1553"/>
      <c r="E188" s="1529"/>
      <c r="F188" s="1421"/>
      <c r="G188" s="1446"/>
      <c r="H188" s="1420"/>
      <c r="I188" s="1526"/>
      <c r="J188" s="1446"/>
      <c r="K188" s="1446"/>
      <c r="L188" s="1421"/>
      <c r="M188" s="1446"/>
      <c r="N188" s="1550"/>
      <c r="O188" s="1550"/>
      <c r="P188" s="1551"/>
      <c r="Q188" s="1550"/>
      <c r="R188" s="1421"/>
      <c r="S188" s="1554"/>
      <c r="T188" s="1554"/>
      <c r="U188" s="1554"/>
      <c r="V188" s="1554"/>
      <c r="W188" s="1554"/>
      <c r="X188" s="1554"/>
      <c r="Y188" s="1554"/>
      <c r="Z188" s="1555"/>
      <c r="AA188" s="1555"/>
      <c r="AB188" s="1555"/>
      <c r="AC188" s="1555"/>
      <c r="AD188" s="1555"/>
      <c r="AE188" s="1555"/>
      <c r="AF188" s="1555"/>
      <c r="AG188" s="1555"/>
      <c r="AH188" s="1550"/>
      <c r="AI188" s="1550"/>
      <c r="AJ188" s="1421"/>
      <c r="AK188" s="1509"/>
      <c r="AL188" s="1501"/>
      <c r="AM188" s="1501"/>
      <c r="AN188" s="1501"/>
      <c r="AO188" s="1501"/>
      <c r="AP188" s="1509"/>
      <c r="AQ188" s="1501"/>
      <c r="AR188" s="1501"/>
    </row>
    <row r="189" spans="1:44" ht="30.75" customHeight="1">
      <c r="A189" s="1446"/>
      <c r="B189" s="1517"/>
      <c r="C189" s="1552"/>
      <c r="D189" s="1553"/>
      <c r="E189" s="1529"/>
      <c r="F189" s="1421"/>
      <c r="G189" s="1446"/>
      <c r="H189" s="1420"/>
      <c r="I189" s="1526"/>
      <c r="J189" s="1446"/>
      <c r="K189" s="1446"/>
      <c r="L189" s="1421"/>
      <c r="M189" s="1446"/>
      <c r="N189" s="1550"/>
      <c r="O189" s="1550"/>
      <c r="P189" s="1551"/>
      <c r="Q189" s="1550"/>
      <c r="R189" s="1421"/>
      <c r="S189" s="1554"/>
      <c r="T189" s="1554"/>
      <c r="U189" s="1554"/>
      <c r="V189" s="1554"/>
      <c r="W189" s="1554"/>
      <c r="X189" s="1554"/>
      <c r="Y189" s="1554"/>
      <c r="Z189" s="1555"/>
      <c r="AA189" s="1555"/>
      <c r="AB189" s="1555"/>
      <c r="AC189" s="1555"/>
      <c r="AD189" s="1555"/>
      <c r="AE189" s="1555"/>
      <c r="AF189" s="1555"/>
      <c r="AG189" s="1555"/>
      <c r="AH189" s="1550"/>
      <c r="AI189" s="1550"/>
      <c r="AJ189" s="1421"/>
      <c r="AK189" s="1509"/>
      <c r="AL189" s="1501"/>
      <c r="AM189" s="1501"/>
      <c r="AN189" s="1501"/>
      <c r="AO189" s="1501"/>
      <c r="AP189" s="1509"/>
      <c r="AQ189" s="1501"/>
      <c r="AR189" s="1501"/>
    </row>
    <row r="190" spans="1:44" ht="30.75" customHeight="1">
      <c r="A190" s="1446"/>
      <c r="B190" s="1517"/>
      <c r="C190" s="1552"/>
      <c r="D190" s="1553"/>
      <c r="E190" s="1529"/>
      <c r="F190" s="1421"/>
      <c r="G190" s="1446"/>
      <c r="H190" s="1420"/>
      <c r="I190" s="1526"/>
      <c r="J190" s="1446"/>
      <c r="K190" s="1446"/>
      <c r="L190" s="1421"/>
      <c r="M190" s="1446"/>
      <c r="N190" s="1550"/>
      <c r="O190" s="1550"/>
      <c r="P190" s="1551"/>
      <c r="Q190" s="1550"/>
      <c r="R190" s="1421"/>
      <c r="S190" s="1554"/>
      <c r="T190" s="1554"/>
      <c r="U190" s="1554"/>
      <c r="V190" s="1554"/>
      <c r="W190" s="1554"/>
      <c r="X190" s="1554"/>
      <c r="Y190" s="1554"/>
      <c r="Z190" s="1555"/>
      <c r="AA190" s="1555"/>
      <c r="AB190" s="1555"/>
      <c r="AC190" s="1555"/>
      <c r="AD190" s="1555"/>
      <c r="AE190" s="1555"/>
      <c r="AF190" s="1555"/>
      <c r="AG190" s="1555"/>
      <c r="AH190" s="1550"/>
      <c r="AI190" s="1550"/>
      <c r="AJ190" s="1421"/>
      <c r="AK190" s="1509"/>
      <c r="AL190" s="1501"/>
      <c r="AM190" s="1501"/>
      <c r="AN190" s="1501"/>
      <c r="AO190" s="1501"/>
      <c r="AP190" s="1509"/>
      <c r="AQ190" s="1501"/>
      <c r="AR190" s="1501"/>
    </row>
    <row r="191" spans="1:44" ht="30.75" customHeight="1">
      <c r="A191" s="1446"/>
      <c r="B191" s="1517"/>
      <c r="C191" s="1552"/>
      <c r="D191" s="1553"/>
      <c r="E191" s="1529"/>
      <c r="F191" s="1421"/>
      <c r="G191" s="1446"/>
      <c r="H191" s="1420"/>
      <c r="I191" s="1526"/>
      <c r="J191" s="1446"/>
      <c r="K191" s="1446"/>
      <c r="L191" s="1421"/>
      <c r="M191" s="1446"/>
      <c r="N191" s="1550"/>
      <c r="O191" s="1550"/>
      <c r="P191" s="1551"/>
      <c r="Q191" s="1550"/>
      <c r="R191" s="1421"/>
      <c r="S191" s="1554"/>
      <c r="T191" s="1554"/>
      <c r="U191" s="1554"/>
      <c r="V191" s="1554"/>
      <c r="W191" s="1554"/>
      <c r="X191" s="1554"/>
      <c r="Y191" s="1554"/>
      <c r="Z191" s="1555"/>
      <c r="AA191" s="1555"/>
      <c r="AB191" s="1555"/>
      <c r="AC191" s="1555"/>
      <c r="AD191" s="1555"/>
      <c r="AE191" s="1555"/>
      <c r="AF191" s="1555"/>
      <c r="AG191" s="1555"/>
      <c r="AH191" s="1550"/>
      <c r="AI191" s="1550"/>
      <c r="AJ191" s="1421"/>
      <c r="AK191" s="1509"/>
      <c r="AL191" s="1501"/>
      <c r="AM191" s="1501"/>
      <c r="AN191" s="1501"/>
      <c r="AO191" s="1501"/>
      <c r="AP191" s="1509"/>
      <c r="AQ191" s="1501"/>
      <c r="AR191" s="1501"/>
    </row>
    <row r="192" spans="1:44" ht="52.5" customHeight="1">
      <c r="A192" s="1446"/>
      <c r="B192" s="1517"/>
      <c r="C192" s="1552"/>
      <c r="D192" s="1553"/>
      <c r="E192" s="1529"/>
      <c r="F192" s="1421"/>
      <c r="G192" s="1446"/>
      <c r="H192" s="1420"/>
      <c r="I192" s="1526"/>
      <c r="J192" s="1446"/>
      <c r="K192" s="1446"/>
      <c r="L192" s="1421"/>
      <c r="M192" s="1446"/>
      <c r="N192" s="1550"/>
      <c r="O192" s="1550"/>
      <c r="P192" s="1551"/>
      <c r="Q192" s="1550"/>
      <c r="R192" s="1421"/>
      <c r="S192" s="1554"/>
      <c r="T192" s="1554"/>
      <c r="U192" s="1554"/>
      <c r="V192" s="1554"/>
      <c r="W192" s="1554"/>
      <c r="X192" s="1554"/>
      <c r="Y192" s="1554"/>
      <c r="Z192" s="1555"/>
      <c r="AA192" s="1555"/>
      <c r="AB192" s="1555"/>
      <c r="AC192" s="1555"/>
      <c r="AD192" s="1555"/>
      <c r="AE192" s="1555"/>
      <c r="AF192" s="1555"/>
      <c r="AG192" s="1555"/>
      <c r="AH192" s="1550"/>
      <c r="AI192" s="1550"/>
      <c r="AJ192" s="1421"/>
      <c r="AK192" s="1509"/>
      <c r="AL192" s="1501"/>
      <c r="AM192" s="1501"/>
      <c r="AN192" s="1501"/>
      <c r="AO192" s="1501"/>
      <c r="AP192" s="1509"/>
      <c r="AQ192" s="1501"/>
      <c r="AR192" s="1501"/>
    </row>
    <row r="193" spans="1:44" ht="30.75" customHeight="1">
      <c r="A193" s="1446"/>
      <c r="B193" s="1517"/>
      <c r="C193" s="1552"/>
      <c r="D193" s="1553"/>
      <c r="E193" s="1529"/>
      <c r="F193" s="1421"/>
      <c r="G193" s="1446"/>
      <c r="H193" s="1420"/>
      <c r="I193" s="1526"/>
      <c r="J193" s="1446"/>
      <c r="K193" s="1446"/>
      <c r="L193" s="1421"/>
      <c r="M193" s="1446"/>
      <c r="N193" s="1550"/>
      <c r="O193" s="1550"/>
      <c r="P193" s="1551"/>
      <c r="Q193" s="1550"/>
      <c r="R193" s="1421"/>
      <c r="S193" s="1554"/>
      <c r="T193" s="1554"/>
      <c r="U193" s="1554"/>
      <c r="V193" s="1554"/>
      <c r="W193" s="1554"/>
      <c r="X193" s="1554"/>
      <c r="Y193" s="1554"/>
      <c r="Z193" s="1555"/>
      <c r="AA193" s="1555"/>
      <c r="AB193" s="1555"/>
      <c r="AC193" s="1555"/>
      <c r="AD193" s="1555"/>
      <c r="AE193" s="1555"/>
      <c r="AF193" s="1555"/>
      <c r="AG193" s="1555"/>
      <c r="AH193" s="1550"/>
      <c r="AI193" s="1550"/>
      <c r="AJ193" s="1421"/>
      <c r="AK193" s="1509"/>
      <c r="AL193" s="1501"/>
      <c r="AM193" s="1501"/>
      <c r="AN193" s="1501"/>
      <c r="AO193" s="1501"/>
      <c r="AP193" s="1509"/>
      <c r="AQ193" s="1501"/>
      <c r="AR193" s="1501"/>
    </row>
    <row r="194" spans="1:44" ht="30.75" customHeight="1">
      <c r="A194" s="1446"/>
      <c r="B194" s="1517"/>
      <c r="C194" s="1552"/>
      <c r="D194" s="1553"/>
      <c r="E194" s="1529"/>
      <c r="F194" s="1421"/>
      <c r="G194" s="1446"/>
      <c r="H194" s="1420"/>
      <c r="I194" s="1526"/>
      <c r="J194" s="1446"/>
      <c r="K194" s="1446"/>
      <c r="L194" s="1421"/>
      <c r="M194" s="1446"/>
      <c r="N194" s="1550"/>
      <c r="O194" s="1550"/>
      <c r="P194" s="1551"/>
      <c r="Q194" s="1550"/>
      <c r="R194" s="1421"/>
      <c r="S194" s="1554"/>
      <c r="T194" s="1554"/>
      <c r="U194" s="1554"/>
      <c r="V194" s="1554"/>
      <c r="W194" s="1554"/>
      <c r="X194" s="1554"/>
      <c r="Y194" s="1554"/>
      <c r="Z194" s="1555"/>
      <c r="AA194" s="1555"/>
      <c r="AB194" s="1555"/>
      <c r="AC194" s="1555"/>
      <c r="AD194" s="1555"/>
      <c r="AE194" s="1555"/>
      <c r="AF194" s="1555"/>
      <c r="AG194" s="1555"/>
      <c r="AH194" s="1550"/>
      <c r="AI194" s="1550"/>
      <c r="AJ194" s="1421"/>
      <c r="AK194" s="1509"/>
      <c r="AL194" s="1501"/>
      <c r="AM194" s="1501"/>
      <c r="AN194" s="1501"/>
      <c r="AO194" s="1501"/>
      <c r="AP194" s="1509"/>
      <c r="AQ194" s="1501"/>
      <c r="AR194" s="1501"/>
    </row>
    <row r="195" spans="1:44" ht="51.75" customHeight="1">
      <c r="A195" s="1446"/>
      <c r="B195" s="1517"/>
      <c r="C195" s="1552"/>
      <c r="D195" s="1553"/>
      <c r="E195" s="1529"/>
      <c r="F195" s="1421"/>
      <c r="G195" s="1446"/>
      <c r="H195" s="1420"/>
      <c r="I195" s="1526"/>
      <c r="J195" s="1446"/>
      <c r="K195" s="1446"/>
      <c r="L195" s="1421"/>
      <c r="M195" s="1446"/>
      <c r="N195" s="1550"/>
      <c r="O195" s="1550"/>
      <c r="P195" s="1551"/>
      <c r="Q195" s="1550"/>
      <c r="R195" s="1421"/>
      <c r="S195" s="1554"/>
      <c r="T195" s="1554"/>
      <c r="U195" s="1554"/>
      <c r="V195" s="1554"/>
      <c r="W195" s="1554"/>
      <c r="X195" s="1554"/>
      <c r="Y195" s="1554"/>
      <c r="Z195" s="1555"/>
      <c r="AA195" s="1555"/>
      <c r="AB195" s="1555"/>
      <c r="AC195" s="1555"/>
      <c r="AD195" s="1555"/>
      <c r="AE195" s="1555"/>
      <c r="AF195" s="1555"/>
      <c r="AG195" s="1555"/>
      <c r="AH195" s="1550"/>
      <c r="AI195" s="1550"/>
      <c r="AJ195" s="1421"/>
      <c r="AK195" s="1509"/>
      <c r="AL195" s="1501"/>
      <c r="AM195" s="1501"/>
      <c r="AN195" s="1501"/>
      <c r="AO195" s="1501"/>
      <c r="AP195" s="1509"/>
      <c r="AQ195" s="1501"/>
      <c r="AR195" s="1501"/>
    </row>
    <row r="196" spans="1:44" ht="57.75" customHeight="1">
      <c r="A196" s="1446"/>
      <c r="B196" s="1517"/>
      <c r="C196" s="1552"/>
      <c r="D196" s="1553"/>
      <c r="E196" s="1529"/>
      <c r="F196" s="1421"/>
      <c r="G196" s="1446"/>
      <c r="H196" s="1420"/>
      <c r="I196" s="1526"/>
      <c r="J196" s="1446"/>
      <c r="K196" s="1446"/>
      <c r="L196" s="1421"/>
      <c r="M196" s="1446"/>
      <c r="N196" s="1550"/>
      <c r="O196" s="1550"/>
      <c r="P196" s="1551"/>
      <c r="Q196" s="1550"/>
      <c r="R196" s="1421"/>
      <c r="S196" s="1554"/>
      <c r="T196" s="1554"/>
      <c r="U196" s="1554"/>
      <c r="V196" s="1554"/>
      <c r="W196" s="1554"/>
      <c r="X196" s="1554"/>
      <c r="Y196" s="1554"/>
      <c r="Z196" s="1555"/>
      <c r="AA196" s="1555"/>
      <c r="AB196" s="1555"/>
      <c r="AC196" s="1555"/>
      <c r="AD196" s="1555"/>
      <c r="AE196" s="1555"/>
      <c r="AF196" s="1555"/>
      <c r="AG196" s="1555"/>
      <c r="AH196" s="1550"/>
      <c r="AI196" s="1550"/>
      <c r="AJ196" s="1421"/>
      <c r="AK196" s="1509"/>
      <c r="AL196" s="1501"/>
      <c r="AM196" s="1501"/>
      <c r="AN196" s="1501"/>
      <c r="AO196" s="1501"/>
      <c r="AP196" s="1509"/>
      <c r="AQ196" s="1501"/>
      <c r="AR196" s="1501"/>
    </row>
    <row r="197" spans="1:44" ht="57.75" customHeight="1">
      <c r="A197" s="1446"/>
      <c r="B197" s="1517"/>
      <c r="C197" s="1552"/>
      <c r="D197" s="1553"/>
      <c r="E197" s="1529"/>
      <c r="F197" s="1421"/>
      <c r="G197" s="1446"/>
      <c r="H197" s="1420"/>
      <c r="I197" s="1526"/>
      <c r="J197" s="1446"/>
      <c r="K197" s="1446"/>
      <c r="L197" s="1421"/>
      <c r="M197" s="1446"/>
      <c r="N197" s="1550"/>
      <c r="O197" s="1550"/>
      <c r="P197" s="1551"/>
      <c r="Q197" s="1550"/>
      <c r="R197" s="1421"/>
      <c r="S197" s="1554"/>
      <c r="T197" s="1554"/>
      <c r="U197" s="1554"/>
      <c r="V197" s="1554"/>
      <c r="W197" s="1554"/>
      <c r="X197" s="1554"/>
      <c r="Y197" s="1554"/>
      <c r="Z197" s="1555"/>
      <c r="AA197" s="1555"/>
      <c r="AB197" s="1555"/>
      <c r="AC197" s="1555"/>
      <c r="AD197" s="1555"/>
      <c r="AE197" s="1555"/>
      <c r="AF197" s="1555"/>
      <c r="AG197" s="1555"/>
      <c r="AH197" s="1550"/>
      <c r="AI197" s="1550"/>
      <c r="AJ197" s="1421"/>
      <c r="AK197" s="1509"/>
      <c r="AL197" s="1501"/>
      <c r="AM197" s="1501"/>
      <c r="AN197" s="1501"/>
      <c r="AO197" s="1501"/>
      <c r="AP197" s="1509"/>
      <c r="AQ197" s="1501"/>
      <c r="AR197" s="1501"/>
    </row>
    <row r="198" spans="1:44" ht="45" customHeight="1">
      <c r="A198" s="1446"/>
      <c r="B198" s="1517"/>
      <c r="C198" s="1552"/>
      <c r="D198" s="1553"/>
      <c r="E198" s="1529"/>
      <c r="F198" s="1421"/>
      <c r="G198" s="1446"/>
      <c r="H198" s="1420"/>
      <c r="I198" s="1526"/>
      <c r="J198" s="1446"/>
      <c r="K198" s="1446"/>
      <c r="L198" s="1421"/>
      <c r="M198" s="1446"/>
      <c r="N198" s="1550"/>
      <c r="O198" s="1550"/>
      <c r="P198" s="1551"/>
      <c r="Q198" s="1550"/>
      <c r="R198" s="1421"/>
      <c r="S198" s="1554"/>
      <c r="T198" s="1554"/>
      <c r="U198" s="1554"/>
      <c r="V198" s="1554"/>
      <c r="W198" s="1554"/>
      <c r="X198" s="1554"/>
      <c r="Y198" s="1554"/>
      <c r="Z198" s="1555"/>
      <c r="AA198" s="1555"/>
      <c r="AB198" s="1555"/>
      <c r="AC198" s="1555"/>
      <c r="AD198" s="1555"/>
      <c r="AE198" s="1555"/>
      <c r="AF198" s="1555"/>
      <c r="AG198" s="1555"/>
      <c r="AH198" s="1550"/>
      <c r="AI198" s="1550"/>
      <c r="AJ198" s="1421"/>
      <c r="AK198" s="1509"/>
      <c r="AL198" s="1501"/>
      <c r="AM198" s="1501"/>
      <c r="AN198" s="1501"/>
      <c r="AO198" s="1501"/>
      <c r="AP198" s="1509"/>
      <c r="AQ198" s="1501"/>
      <c r="AR198" s="1501"/>
    </row>
    <row r="199" spans="1:44" ht="45" customHeight="1">
      <c r="A199" s="1446"/>
      <c r="B199" s="1517"/>
      <c r="C199" s="1552"/>
      <c r="D199" s="1553"/>
      <c r="E199" s="1529"/>
      <c r="F199" s="1421"/>
      <c r="G199" s="1446"/>
      <c r="H199" s="1420"/>
      <c r="I199" s="1526"/>
      <c r="J199" s="1446"/>
      <c r="K199" s="1446"/>
      <c r="L199" s="1421"/>
      <c r="M199" s="1446"/>
      <c r="N199" s="1550"/>
      <c r="O199" s="1550"/>
      <c r="P199" s="1551"/>
      <c r="Q199" s="1550"/>
      <c r="R199" s="1421"/>
      <c r="S199" s="1554"/>
      <c r="T199" s="1554"/>
      <c r="U199" s="1554"/>
      <c r="V199" s="1554"/>
      <c r="W199" s="1554"/>
      <c r="X199" s="1554"/>
      <c r="Y199" s="1554"/>
      <c r="Z199" s="1555"/>
      <c r="AA199" s="1555"/>
      <c r="AB199" s="1555"/>
      <c r="AC199" s="1555"/>
      <c r="AD199" s="1555"/>
      <c r="AE199" s="1555"/>
      <c r="AF199" s="1555"/>
      <c r="AG199" s="1555"/>
      <c r="AH199" s="1550"/>
      <c r="AI199" s="1550"/>
      <c r="AJ199" s="1421"/>
      <c r="AK199" s="1509"/>
      <c r="AL199" s="1501"/>
      <c r="AM199" s="1501"/>
      <c r="AN199" s="1501"/>
      <c r="AO199" s="1501"/>
      <c r="AP199" s="1509"/>
      <c r="AQ199" s="1501"/>
      <c r="AR199" s="1501"/>
    </row>
    <row r="200" spans="1:44" ht="45" customHeight="1">
      <c r="A200" s="1446"/>
      <c r="B200" s="1517"/>
      <c r="C200" s="1552"/>
      <c r="D200" s="1553"/>
      <c r="E200" s="1529"/>
      <c r="F200" s="1421"/>
      <c r="G200" s="1446"/>
      <c r="H200" s="1420"/>
      <c r="I200" s="1526"/>
      <c r="J200" s="1446"/>
      <c r="K200" s="1446"/>
      <c r="L200" s="1421"/>
      <c r="M200" s="1446"/>
      <c r="N200" s="1550"/>
      <c r="O200" s="1550"/>
      <c r="P200" s="1551"/>
      <c r="Q200" s="1550"/>
      <c r="R200" s="1421"/>
      <c r="S200" s="1554"/>
      <c r="T200" s="1554"/>
      <c r="U200" s="1554"/>
      <c r="V200" s="1554"/>
      <c r="W200" s="1554"/>
      <c r="X200" s="1554"/>
      <c r="Y200" s="1554"/>
      <c r="Z200" s="1555"/>
      <c r="AA200" s="1555"/>
      <c r="AB200" s="1555"/>
      <c r="AC200" s="1555"/>
      <c r="AD200" s="1555"/>
      <c r="AE200" s="1555"/>
      <c r="AF200" s="1555"/>
      <c r="AG200" s="1555"/>
      <c r="AH200" s="1550"/>
      <c r="AI200" s="1550"/>
      <c r="AJ200" s="1421"/>
      <c r="AK200" s="1509"/>
      <c r="AL200" s="1501"/>
      <c r="AM200" s="1501"/>
      <c r="AN200" s="1501"/>
      <c r="AO200" s="1501"/>
      <c r="AP200" s="1509"/>
      <c r="AQ200" s="1501"/>
      <c r="AR200" s="1501"/>
    </row>
    <row r="201" spans="1:44" ht="45" customHeight="1">
      <c r="A201" s="1446"/>
      <c r="B201" s="1517"/>
      <c r="C201" s="1552"/>
      <c r="D201" s="1553"/>
      <c r="E201" s="1529"/>
      <c r="F201" s="1421"/>
      <c r="G201" s="1446"/>
      <c r="H201" s="1420"/>
      <c r="I201" s="1526"/>
      <c r="J201" s="1446"/>
      <c r="K201" s="1446"/>
      <c r="L201" s="1421"/>
      <c r="M201" s="1446"/>
      <c r="N201" s="1550"/>
      <c r="O201" s="1550"/>
      <c r="P201" s="1551"/>
      <c r="Q201" s="1550"/>
      <c r="R201" s="1421"/>
      <c r="S201" s="1554"/>
      <c r="T201" s="1554"/>
      <c r="U201" s="1554"/>
      <c r="V201" s="1554"/>
      <c r="W201" s="1554"/>
      <c r="X201" s="1554"/>
      <c r="Y201" s="1554"/>
      <c r="Z201" s="1555"/>
      <c r="AA201" s="1555"/>
      <c r="AB201" s="1555"/>
      <c r="AC201" s="1555"/>
      <c r="AD201" s="1555"/>
      <c r="AE201" s="1555"/>
      <c r="AF201" s="1555"/>
      <c r="AG201" s="1555"/>
      <c r="AH201" s="1550"/>
      <c r="AI201" s="1550"/>
      <c r="AJ201" s="1421"/>
      <c r="AK201" s="1509"/>
      <c r="AL201" s="1501"/>
      <c r="AM201" s="1501"/>
      <c r="AN201" s="1501"/>
      <c r="AO201" s="1501"/>
      <c r="AP201" s="1509"/>
      <c r="AQ201" s="1501"/>
      <c r="AR201" s="1501"/>
    </row>
    <row r="202" spans="1:44" ht="51" customHeight="1">
      <c r="A202" s="1446"/>
      <c r="B202" s="1517"/>
      <c r="C202" s="1552"/>
      <c r="D202" s="1553"/>
      <c r="E202" s="1529"/>
      <c r="F202" s="1421"/>
      <c r="G202" s="1446"/>
      <c r="H202" s="1420"/>
      <c r="I202" s="1526"/>
      <c r="J202" s="1446"/>
      <c r="K202" s="1446"/>
      <c r="L202" s="1421"/>
      <c r="M202" s="1446"/>
      <c r="N202" s="1550"/>
      <c r="O202" s="1550"/>
      <c r="P202" s="1551"/>
      <c r="Q202" s="1550"/>
      <c r="R202" s="1421"/>
      <c r="S202" s="1554"/>
      <c r="T202" s="1554"/>
      <c r="U202" s="1554"/>
      <c r="V202" s="1554"/>
      <c r="W202" s="1554"/>
      <c r="X202" s="1554"/>
      <c r="Y202" s="1554"/>
      <c r="Z202" s="1555"/>
      <c r="AA202" s="1555"/>
      <c r="AB202" s="1555"/>
      <c r="AC202" s="1555"/>
      <c r="AD202" s="1555"/>
      <c r="AE202" s="1555"/>
      <c r="AF202" s="1555"/>
      <c r="AG202" s="1555"/>
      <c r="AH202" s="1550"/>
      <c r="AI202" s="1550"/>
      <c r="AJ202" s="1421"/>
      <c r="AK202" s="1509"/>
      <c r="AL202" s="1501"/>
      <c r="AM202" s="1501"/>
      <c r="AN202" s="1501"/>
      <c r="AO202" s="1501"/>
      <c r="AP202" s="1509"/>
      <c r="AQ202" s="1501"/>
      <c r="AR202" s="1501"/>
    </row>
    <row r="203" spans="1:44" ht="30" customHeight="1">
      <c r="A203" s="1446"/>
      <c r="B203" s="1517"/>
      <c r="C203" s="1552"/>
      <c r="D203" s="1553"/>
      <c r="E203" s="1529"/>
      <c r="F203" s="1421"/>
      <c r="G203" s="1446"/>
      <c r="H203" s="1420"/>
      <c r="I203" s="1526"/>
      <c r="J203" s="1446"/>
      <c r="K203" s="1446"/>
      <c r="L203" s="1421"/>
      <c r="M203" s="1446"/>
      <c r="N203" s="1550"/>
      <c r="O203" s="1550"/>
      <c r="P203" s="1551"/>
      <c r="Q203" s="1550"/>
      <c r="R203" s="1421"/>
      <c r="S203" s="1554"/>
      <c r="T203" s="1554"/>
      <c r="U203" s="1554"/>
      <c r="V203" s="1554"/>
      <c r="W203" s="1554"/>
      <c r="X203" s="1554"/>
      <c r="Y203" s="1554"/>
      <c r="Z203" s="1555"/>
      <c r="AA203" s="1555"/>
      <c r="AB203" s="1555"/>
      <c r="AC203" s="1555"/>
      <c r="AD203" s="1555"/>
      <c r="AE203" s="1555"/>
      <c r="AF203" s="1555"/>
      <c r="AG203" s="1555"/>
      <c r="AH203" s="1550"/>
      <c r="AI203" s="1550"/>
      <c r="AJ203" s="1421"/>
      <c r="AK203" s="1509"/>
      <c r="AL203" s="1501"/>
      <c r="AM203" s="1501"/>
      <c r="AN203" s="1501"/>
      <c r="AO203" s="1501"/>
      <c r="AP203" s="1509"/>
      <c r="AQ203" s="1501"/>
      <c r="AR203" s="1501"/>
    </row>
    <row r="204" spans="1:44" ht="45" customHeight="1">
      <c r="A204" s="1446"/>
      <c r="B204" s="1517"/>
      <c r="C204" s="1552"/>
      <c r="D204" s="1553"/>
      <c r="E204" s="1529"/>
      <c r="F204" s="1421"/>
      <c r="G204" s="1446"/>
      <c r="H204" s="1420"/>
      <c r="I204" s="1526"/>
      <c r="J204" s="1446"/>
      <c r="K204" s="1446"/>
      <c r="L204" s="1421"/>
      <c r="M204" s="1446"/>
      <c r="N204" s="1550"/>
      <c r="O204" s="1550"/>
      <c r="P204" s="1551"/>
      <c r="Q204" s="1550"/>
      <c r="R204" s="1421"/>
      <c r="S204" s="1554"/>
      <c r="T204" s="1554"/>
      <c r="U204" s="1554"/>
      <c r="V204" s="1554"/>
      <c r="W204" s="1554"/>
      <c r="X204" s="1554"/>
      <c r="Y204" s="1554"/>
      <c r="Z204" s="1555"/>
      <c r="AA204" s="1555"/>
      <c r="AB204" s="1555"/>
      <c r="AC204" s="1555"/>
      <c r="AD204" s="1555"/>
      <c r="AE204" s="1555"/>
      <c r="AF204" s="1555"/>
      <c r="AG204" s="1555"/>
      <c r="AH204" s="1550"/>
      <c r="AI204" s="1550"/>
      <c r="AJ204" s="1421"/>
      <c r="AK204" s="1509"/>
      <c r="AL204" s="1501"/>
      <c r="AM204" s="1501"/>
      <c r="AN204" s="1501"/>
      <c r="AO204" s="1501"/>
      <c r="AP204" s="1509"/>
      <c r="AQ204" s="1501"/>
      <c r="AR204" s="1501"/>
    </row>
    <row r="205" spans="1:44" ht="30" customHeight="1">
      <c r="A205" s="1446"/>
      <c r="B205" s="1517"/>
      <c r="C205" s="1552"/>
      <c r="D205" s="1553"/>
      <c r="E205" s="1529"/>
      <c r="F205" s="1421"/>
      <c r="G205" s="1446"/>
      <c r="H205" s="1420"/>
      <c r="I205" s="1526"/>
      <c r="J205" s="1446"/>
      <c r="K205" s="1446"/>
      <c r="L205" s="1421"/>
      <c r="M205" s="1446"/>
      <c r="N205" s="1550"/>
      <c r="O205" s="1550"/>
      <c r="P205" s="1551"/>
      <c r="Q205" s="1550"/>
      <c r="R205" s="1421"/>
      <c r="S205" s="1554"/>
      <c r="T205" s="1554"/>
      <c r="U205" s="1554"/>
      <c r="V205" s="1554"/>
      <c r="W205" s="1554"/>
      <c r="X205" s="1554"/>
      <c r="Y205" s="1554"/>
      <c r="Z205" s="1555"/>
      <c r="AA205" s="1555"/>
      <c r="AB205" s="1555"/>
      <c r="AC205" s="1555"/>
      <c r="AD205" s="1555"/>
      <c r="AE205" s="1555"/>
      <c r="AF205" s="1555"/>
      <c r="AG205" s="1555"/>
      <c r="AH205" s="1550"/>
      <c r="AI205" s="1550"/>
      <c r="AJ205" s="1421"/>
      <c r="AK205" s="1509"/>
      <c r="AL205" s="1501"/>
      <c r="AM205" s="1501"/>
      <c r="AN205" s="1501"/>
      <c r="AO205" s="1501"/>
      <c r="AP205" s="1509"/>
      <c r="AQ205" s="1501"/>
      <c r="AR205" s="1501"/>
    </row>
    <row r="206" spans="1:44" ht="30" customHeight="1">
      <c r="A206" s="1446"/>
      <c r="B206" s="1517"/>
      <c r="C206" s="1552"/>
      <c r="D206" s="1553"/>
      <c r="E206" s="1529"/>
      <c r="F206" s="1421"/>
      <c r="G206" s="1446"/>
      <c r="H206" s="1420"/>
      <c r="I206" s="1526"/>
      <c r="J206" s="1446"/>
      <c r="K206" s="1446"/>
      <c r="L206" s="1421"/>
      <c r="M206" s="1446"/>
      <c r="N206" s="1550"/>
      <c r="O206" s="1550"/>
      <c r="P206" s="1551"/>
      <c r="Q206" s="1550"/>
      <c r="R206" s="1421"/>
      <c r="S206" s="1554"/>
      <c r="T206" s="1554"/>
      <c r="U206" s="1554"/>
      <c r="V206" s="1554"/>
      <c r="W206" s="1554"/>
      <c r="X206" s="1554"/>
      <c r="Y206" s="1554"/>
      <c r="Z206" s="1555"/>
      <c r="AA206" s="1555"/>
      <c r="AB206" s="1555"/>
      <c r="AC206" s="1555"/>
      <c r="AD206" s="1555"/>
      <c r="AE206" s="1555"/>
      <c r="AF206" s="1555"/>
      <c r="AG206" s="1555"/>
      <c r="AH206" s="1550"/>
      <c r="AI206" s="1550"/>
      <c r="AJ206" s="1421"/>
      <c r="AK206" s="1509"/>
      <c r="AL206" s="1501"/>
      <c r="AM206" s="1501"/>
      <c r="AN206" s="1501"/>
      <c r="AO206" s="1501"/>
      <c r="AP206" s="1509"/>
      <c r="AQ206" s="1501"/>
      <c r="AR206" s="1501"/>
    </row>
    <row r="207" spans="1:44" ht="31.5" customHeight="1">
      <c r="A207" s="1446"/>
      <c r="B207" s="1517"/>
      <c r="C207" s="1552"/>
      <c r="D207" s="1553"/>
      <c r="E207" s="1529"/>
      <c r="F207" s="1421"/>
      <c r="G207" s="1446"/>
      <c r="H207" s="1420"/>
      <c r="I207" s="1526"/>
      <c r="J207" s="1446"/>
      <c r="K207" s="1446"/>
      <c r="L207" s="1421"/>
      <c r="M207" s="1446"/>
      <c r="N207" s="1550"/>
      <c r="O207" s="1550"/>
      <c r="P207" s="1551"/>
      <c r="Q207" s="1550"/>
      <c r="R207" s="1421"/>
      <c r="S207" s="1554"/>
      <c r="T207" s="1554"/>
      <c r="U207" s="1554"/>
      <c r="V207" s="1554"/>
      <c r="W207" s="1554"/>
      <c r="X207" s="1554"/>
      <c r="Y207" s="1554"/>
      <c r="Z207" s="1555"/>
      <c r="AA207" s="1555"/>
      <c r="AB207" s="1555"/>
      <c r="AC207" s="1555"/>
      <c r="AD207" s="1555"/>
      <c r="AE207" s="1555"/>
      <c r="AF207" s="1555"/>
      <c r="AG207" s="1555"/>
      <c r="AH207" s="1550"/>
      <c r="AI207" s="1550"/>
      <c r="AJ207" s="1421"/>
      <c r="AK207" s="1509"/>
      <c r="AL207" s="1501"/>
      <c r="AM207" s="1501"/>
      <c r="AN207" s="1501"/>
      <c r="AO207" s="1501"/>
      <c r="AP207" s="1509"/>
      <c r="AQ207" s="1501"/>
      <c r="AR207" s="1501"/>
    </row>
    <row r="208" spans="1:44" ht="54.75" customHeight="1">
      <c r="A208" s="1446"/>
      <c r="B208" s="1517"/>
      <c r="C208" s="1552"/>
      <c r="D208" s="1553"/>
      <c r="E208" s="1529"/>
      <c r="F208" s="1421"/>
      <c r="G208" s="1446"/>
      <c r="H208" s="1420"/>
      <c r="I208" s="1526"/>
      <c r="J208" s="1446"/>
      <c r="K208" s="1446"/>
      <c r="L208" s="1421"/>
      <c r="M208" s="1446"/>
      <c r="N208" s="1550"/>
      <c r="O208" s="1550"/>
      <c r="P208" s="1551"/>
      <c r="Q208" s="1550"/>
      <c r="R208" s="1421"/>
      <c r="S208" s="1554"/>
      <c r="T208" s="1554"/>
      <c r="U208" s="1554"/>
      <c r="V208" s="1554"/>
      <c r="W208" s="1554"/>
      <c r="X208" s="1554"/>
      <c r="Y208" s="1554"/>
      <c r="Z208" s="1555"/>
      <c r="AA208" s="1555"/>
      <c r="AB208" s="1555"/>
      <c r="AC208" s="1555"/>
      <c r="AD208" s="1555"/>
      <c r="AE208" s="1555"/>
      <c r="AF208" s="1555"/>
      <c r="AG208" s="1555"/>
      <c r="AH208" s="1550"/>
      <c r="AI208" s="1550"/>
      <c r="AJ208" s="1421"/>
      <c r="AK208" s="1509"/>
      <c r="AL208" s="1501"/>
      <c r="AM208" s="1501"/>
      <c r="AN208" s="1501"/>
      <c r="AO208" s="1501"/>
      <c r="AP208" s="1509"/>
      <c r="AQ208" s="1501"/>
      <c r="AR208" s="1501"/>
    </row>
    <row r="209" spans="1:44" ht="36" customHeight="1">
      <c r="A209" s="1446"/>
      <c r="B209" s="1517"/>
      <c r="C209" s="1552"/>
      <c r="D209" s="1553"/>
      <c r="E209" s="1529"/>
      <c r="F209" s="1421"/>
      <c r="G209" s="1446"/>
      <c r="H209" s="1420"/>
      <c r="I209" s="1526"/>
      <c r="J209" s="1446"/>
      <c r="K209" s="1446"/>
      <c r="L209" s="1421"/>
      <c r="M209" s="1446"/>
      <c r="N209" s="1550"/>
      <c r="O209" s="1550"/>
      <c r="P209" s="1551"/>
      <c r="Q209" s="1550"/>
      <c r="R209" s="1421"/>
      <c r="S209" s="1554"/>
      <c r="T209" s="1554"/>
      <c r="U209" s="1554"/>
      <c r="V209" s="1554"/>
      <c r="W209" s="1554"/>
      <c r="X209" s="1554"/>
      <c r="Y209" s="1554"/>
      <c r="Z209" s="1555"/>
      <c r="AA209" s="1555"/>
      <c r="AB209" s="1555"/>
      <c r="AC209" s="1555"/>
      <c r="AD209" s="1555"/>
      <c r="AE209" s="1555"/>
      <c r="AF209" s="1555"/>
      <c r="AG209" s="1555"/>
      <c r="AH209" s="1550"/>
      <c r="AI209" s="1550"/>
      <c r="AJ209" s="1421"/>
      <c r="AK209" s="1509"/>
      <c r="AL209" s="1501"/>
      <c r="AM209" s="1501"/>
      <c r="AN209" s="1501"/>
      <c r="AO209" s="1501"/>
      <c r="AP209" s="1509"/>
      <c r="AQ209" s="1501"/>
      <c r="AR209" s="1501"/>
    </row>
    <row r="210" spans="1:44" ht="51.75" customHeight="1">
      <c r="A210" s="1446"/>
      <c r="B210" s="1517"/>
      <c r="C210" s="1552"/>
      <c r="D210" s="1553"/>
      <c r="E210" s="1529"/>
      <c r="F210" s="1421"/>
      <c r="G210" s="1446"/>
      <c r="H210" s="1420"/>
      <c r="I210" s="1526"/>
      <c r="J210" s="1446"/>
      <c r="K210" s="1446"/>
      <c r="L210" s="1421"/>
      <c r="M210" s="1446"/>
      <c r="N210" s="1550"/>
      <c r="O210" s="1550"/>
      <c r="P210" s="1551"/>
      <c r="Q210" s="1550"/>
      <c r="R210" s="1421"/>
      <c r="S210" s="1554"/>
      <c r="T210" s="1554"/>
      <c r="U210" s="1554"/>
      <c r="V210" s="1554"/>
      <c r="W210" s="1554"/>
      <c r="X210" s="1554"/>
      <c r="Y210" s="1554"/>
      <c r="Z210" s="1555"/>
      <c r="AA210" s="1555"/>
      <c r="AB210" s="1555"/>
      <c r="AC210" s="1555"/>
      <c r="AD210" s="1555"/>
      <c r="AE210" s="1555"/>
      <c r="AF210" s="1555"/>
      <c r="AG210" s="1555"/>
      <c r="AH210" s="1550"/>
      <c r="AI210" s="1550"/>
      <c r="AJ210" s="1421"/>
      <c r="AK210" s="1509"/>
      <c r="AL210" s="1501"/>
      <c r="AM210" s="1501"/>
      <c r="AN210" s="1501"/>
      <c r="AO210" s="1501"/>
      <c r="AP210" s="1509"/>
      <c r="AQ210" s="1501"/>
      <c r="AR210" s="1501"/>
    </row>
    <row r="211" spans="1:44" ht="30" customHeight="1">
      <c r="A211" s="1446"/>
      <c r="B211" s="1517"/>
      <c r="C211" s="1552"/>
      <c r="D211" s="1553"/>
      <c r="E211" s="1529"/>
      <c r="F211" s="1421"/>
      <c r="G211" s="1446"/>
      <c r="H211" s="1420"/>
      <c r="I211" s="1526"/>
      <c r="J211" s="1446"/>
      <c r="K211" s="1446"/>
      <c r="L211" s="1421"/>
      <c r="M211" s="1446"/>
      <c r="N211" s="1550"/>
      <c r="O211" s="1550"/>
      <c r="P211" s="1551"/>
      <c r="Q211" s="1550"/>
      <c r="R211" s="1421"/>
      <c r="S211" s="1554"/>
      <c r="T211" s="1554"/>
      <c r="U211" s="1554"/>
      <c r="V211" s="1554"/>
      <c r="W211" s="1554"/>
      <c r="X211" s="1554"/>
      <c r="Y211" s="1554"/>
      <c r="Z211" s="1555"/>
      <c r="AA211" s="1555"/>
      <c r="AB211" s="1555"/>
      <c r="AC211" s="1555"/>
      <c r="AD211" s="1555"/>
      <c r="AE211" s="1555"/>
      <c r="AF211" s="1555"/>
      <c r="AG211" s="1555"/>
      <c r="AH211" s="1550"/>
      <c r="AI211" s="1550"/>
      <c r="AJ211" s="1421"/>
      <c r="AK211" s="1509"/>
      <c r="AL211" s="1501"/>
      <c r="AM211" s="1501"/>
      <c r="AN211" s="1501"/>
      <c r="AO211" s="1501"/>
      <c r="AP211" s="1509"/>
      <c r="AQ211" s="1501"/>
      <c r="AR211" s="1501"/>
    </row>
    <row r="212" spans="1:44" ht="39" customHeight="1">
      <c r="A212" s="1446"/>
      <c r="B212" s="1517"/>
      <c r="C212" s="1552"/>
      <c r="D212" s="1553"/>
      <c r="E212" s="1529"/>
      <c r="F212" s="1421"/>
      <c r="G212" s="1446"/>
      <c r="H212" s="1420"/>
      <c r="I212" s="1526"/>
      <c r="J212" s="1446"/>
      <c r="K212" s="1446"/>
      <c r="L212" s="1421"/>
      <c r="M212" s="1446"/>
      <c r="N212" s="1550"/>
      <c r="O212" s="1550"/>
      <c r="P212" s="1551"/>
      <c r="Q212" s="1550"/>
      <c r="R212" s="1421"/>
      <c r="S212" s="1554"/>
      <c r="T212" s="1554"/>
      <c r="U212" s="1554"/>
      <c r="V212" s="1554"/>
      <c r="W212" s="1554"/>
      <c r="X212" s="1554"/>
      <c r="Y212" s="1554"/>
      <c r="Z212" s="1555"/>
      <c r="AA212" s="1555"/>
      <c r="AB212" s="1555"/>
      <c r="AC212" s="1555"/>
      <c r="AD212" s="1555"/>
      <c r="AE212" s="1555"/>
      <c r="AF212" s="1555"/>
      <c r="AG212" s="1555"/>
      <c r="AH212" s="1550"/>
      <c r="AI212" s="1550"/>
      <c r="AJ212" s="1421"/>
      <c r="AK212" s="1509"/>
      <c r="AL212" s="1501"/>
      <c r="AM212" s="1501"/>
      <c r="AN212" s="1501"/>
      <c r="AO212" s="1501"/>
      <c r="AP212" s="1509"/>
      <c r="AQ212" s="1501"/>
      <c r="AR212" s="1501"/>
    </row>
    <row r="213" spans="1:44" ht="33.75" customHeight="1">
      <c r="A213" s="1446"/>
      <c r="B213" s="1517"/>
      <c r="C213" s="1552"/>
      <c r="D213" s="1553"/>
      <c r="E213" s="1529"/>
      <c r="F213" s="1421"/>
      <c r="G213" s="1446"/>
      <c r="H213" s="1420"/>
      <c r="I213" s="1526"/>
      <c r="J213" s="1446"/>
      <c r="K213" s="1446"/>
      <c r="L213" s="1421"/>
      <c r="M213" s="1446"/>
      <c r="N213" s="1550"/>
      <c r="O213" s="1550"/>
      <c r="P213" s="1551"/>
      <c r="Q213" s="1550"/>
      <c r="R213" s="1421"/>
      <c r="S213" s="1554"/>
      <c r="T213" s="1554"/>
      <c r="U213" s="1554"/>
      <c r="V213" s="1554"/>
      <c r="W213" s="1554"/>
      <c r="X213" s="1554"/>
      <c r="Y213" s="1554"/>
      <c r="Z213" s="1555"/>
      <c r="AA213" s="1555"/>
      <c r="AB213" s="1555"/>
      <c r="AC213" s="1555"/>
      <c r="AD213" s="1555"/>
      <c r="AE213" s="1555"/>
      <c r="AF213" s="1555"/>
      <c r="AG213" s="1555"/>
      <c r="AH213" s="1550"/>
      <c r="AI213" s="1550"/>
      <c r="AJ213" s="1421"/>
      <c r="AK213" s="1509"/>
      <c r="AL213" s="1501"/>
      <c r="AM213" s="1501"/>
      <c r="AN213" s="1501"/>
      <c r="AO213" s="1501"/>
      <c r="AP213" s="1509"/>
      <c r="AQ213" s="1501"/>
      <c r="AR213" s="1501"/>
    </row>
    <row r="214" spans="1:44" ht="30" customHeight="1">
      <c r="A214" s="1446"/>
      <c r="B214" s="1517"/>
      <c r="C214" s="1552"/>
      <c r="D214" s="1553"/>
      <c r="E214" s="1529"/>
      <c r="F214" s="1421"/>
      <c r="G214" s="1446"/>
      <c r="H214" s="1420"/>
      <c r="I214" s="1526"/>
      <c r="J214" s="1446"/>
      <c r="K214" s="1446"/>
      <c r="L214" s="1421"/>
      <c r="M214" s="1446"/>
      <c r="N214" s="1550"/>
      <c r="O214" s="1550"/>
      <c r="P214" s="1551"/>
      <c r="Q214" s="1550"/>
      <c r="R214" s="1421"/>
      <c r="S214" s="1554"/>
      <c r="T214" s="1554"/>
      <c r="U214" s="1554"/>
      <c r="V214" s="1554"/>
      <c r="W214" s="1554"/>
      <c r="X214" s="1554"/>
      <c r="Y214" s="1554"/>
      <c r="Z214" s="1555"/>
      <c r="AA214" s="1555"/>
      <c r="AB214" s="1555"/>
      <c r="AC214" s="1555"/>
      <c r="AD214" s="1555"/>
      <c r="AE214" s="1555"/>
      <c r="AF214" s="1555"/>
      <c r="AG214" s="1555"/>
      <c r="AH214" s="1550"/>
      <c r="AI214" s="1550"/>
      <c r="AJ214" s="1421"/>
      <c r="AK214" s="1509"/>
      <c r="AL214" s="1501"/>
      <c r="AM214" s="1501"/>
      <c r="AN214" s="1501"/>
      <c r="AO214" s="1501"/>
      <c r="AP214" s="1509"/>
      <c r="AQ214" s="1501"/>
      <c r="AR214" s="1501"/>
    </row>
    <row r="215" spans="1:44" ht="48" customHeight="1">
      <c r="A215" s="1446"/>
      <c r="B215" s="1517"/>
      <c r="C215" s="1552"/>
      <c r="D215" s="1553"/>
      <c r="E215" s="1529"/>
      <c r="F215" s="1421"/>
      <c r="G215" s="1446"/>
      <c r="H215" s="1420"/>
      <c r="I215" s="1526"/>
      <c r="J215" s="1446"/>
      <c r="K215" s="1446"/>
      <c r="L215" s="1421"/>
      <c r="M215" s="1446"/>
      <c r="N215" s="1550"/>
      <c r="O215" s="1550"/>
      <c r="P215" s="1551"/>
      <c r="Q215" s="1550"/>
      <c r="R215" s="1421"/>
      <c r="S215" s="1554"/>
      <c r="T215" s="1554"/>
      <c r="U215" s="1554"/>
      <c r="V215" s="1554"/>
      <c r="W215" s="1554"/>
      <c r="X215" s="1554"/>
      <c r="Y215" s="1554"/>
      <c r="Z215" s="1555"/>
      <c r="AA215" s="1555"/>
      <c r="AB215" s="1555"/>
      <c r="AC215" s="1555"/>
      <c r="AD215" s="1555"/>
      <c r="AE215" s="1555"/>
      <c r="AF215" s="1555"/>
      <c r="AG215" s="1555"/>
      <c r="AH215" s="1550"/>
      <c r="AI215" s="1550"/>
      <c r="AJ215" s="1421"/>
      <c r="AK215" s="1509"/>
      <c r="AL215" s="1501"/>
      <c r="AM215" s="1501"/>
      <c r="AN215" s="1501"/>
      <c r="AO215" s="1501"/>
      <c r="AP215" s="1509"/>
      <c r="AQ215" s="1501"/>
      <c r="AR215" s="1501"/>
    </row>
    <row r="216" spans="1:44" ht="30" customHeight="1">
      <c r="A216" s="1446"/>
      <c r="B216" s="1517"/>
      <c r="C216" s="1552"/>
      <c r="D216" s="1553"/>
      <c r="E216" s="1529"/>
      <c r="F216" s="1421"/>
      <c r="G216" s="1446"/>
      <c r="H216" s="1420"/>
      <c r="I216" s="1526"/>
      <c r="J216" s="1446"/>
      <c r="K216" s="1446"/>
      <c r="L216" s="1421"/>
      <c r="M216" s="1446"/>
      <c r="N216" s="1550"/>
      <c r="O216" s="1550"/>
      <c r="P216" s="1551"/>
      <c r="Q216" s="1550"/>
      <c r="R216" s="1421"/>
      <c r="S216" s="1554"/>
      <c r="T216" s="1554"/>
      <c r="U216" s="1554"/>
      <c r="V216" s="1554"/>
      <c r="W216" s="1554"/>
      <c r="X216" s="1554"/>
      <c r="Y216" s="1554"/>
      <c r="Z216" s="1555"/>
      <c r="AA216" s="1555"/>
      <c r="AB216" s="1555"/>
      <c r="AC216" s="1555"/>
      <c r="AD216" s="1555"/>
      <c r="AE216" s="1555"/>
      <c r="AF216" s="1555"/>
      <c r="AG216" s="1555"/>
      <c r="AH216" s="1550"/>
      <c r="AI216" s="1550"/>
      <c r="AJ216" s="1421"/>
      <c r="AK216" s="1509"/>
      <c r="AL216" s="1501"/>
      <c r="AM216" s="1501"/>
      <c r="AN216" s="1501"/>
      <c r="AO216" s="1501"/>
      <c r="AP216" s="1509"/>
      <c r="AQ216" s="1501"/>
      <c r="AR216" s="1501"/>
    </row>
    <row r="217" spans="1:44" ht="45" customHeight="1">
      <c r="A217" s="1446"/>
      <c r="B217" s="1517"/>
      <c r="C217" s="1552"/>
      <c r="D217" s="1553"/>
      <c r="E217" s="1529"/>
      <c r="F217" s="1421"/>
      <c r="G217" s="1446"/>
      <c r="H217" s="1420"/>
      <c r="I217" s="1526"/>
      <c r="J217" s="1446"/>
      <c r="K217" s="1446"/>
      <c r="L217" s="1421"/>
      <c r="M217" s="1446"/>
      <c r="N217" s="1550"/>
      <c r="O217" s="1550"/>
      <c r="P217" s="1551"/>
      <c r="Q217" s="1550"/>
      <c r="R217" s="1421"/>
      <c r="S217" s="1554"/>
      <c r="T217" s="1554"/>
      <c r="U217" s="1554"/>
      <c r="V217" s="1554"/>
      <c r="W217" s="1554"/>
      <c r="X217" s="1554"/>
      <c r="Y217" s="1554"/>
      <c r="Z217" s="1555"/>
      <c r="AA217" s="1555"/>
      <c r="AB217" s="1555"/>
      <c r="AC217" s="1555"/>
      <c r="AD217" s="1555"/>
      <c r="AE217" s="1555"/>
      <c r="AF217" s="1555"/>
      <c r="AG217" s="1555"/>
      <c r="AH217" s="1550"/>
      <c r="AI217" s="1550"/>
      <c r="AJ217" s="1421"/>
      <c r="AK217" s="1509"/>
      <c r="AL217" s="1501"/>
      <c r="AM217" s="1501"/>
      <c r="AN217" s="1501"/>
      <c r="AO217" s="1501"/>
      <c r="AP217" s="1509"/>
      <c r="AQ217" s="1501"/>
      <c r="AR217" s="1501"/>
    </row>
    <row r="218" spans="1:44" ht="45" customHeight="1">
      <c r="A218" s="1446"/>
      <c r="B218" s="1517"/>
      <c r="C218" s="1552"/>
      <c r="D218" s="1553"/>
      <c r="E218" s="1529"/>
      <c r="F218" s="1421"/>
      <c r="G218" s="1446"/>
      <c r="H218" s="1420"/>
      <c r="I218" s="1526"/>
      <c r="J218" s="1446"/>
      <c r="K218" s="1446"/>
      <c r="L218" s="1421"/>
      <c r="M218" s="1446"/>
      <c r="N218" s="1550"/>
      <c r="O218" s="1550"/>
      <c r="P218" s="1551"/>
      <c r="Q218" s="1550"/>
      <c r="R218" s="1421"/>
      <c r="S218" s="1554"/>
      <c r="T218" s="1554"/>
      <c r="U218" s="1554"/>
      <c r="V218" s="1554"/>
      <c r="W218" s="1554"/>
      <c r="X218" s="1554"/>
      <c r="Y218" s="1554"/>
      <c r="Z218" s="1555"/>
      <c r="AA218" s="1555"/>
      <c r="AB218" s="1555"/>
      <c r="AC218" s="1555"/>
      <c r="AD218" s="1555"/>
      <c r="AE218" s="1555"/>
      <c r="AF218" s="1555"/>
      <c r="AG218" s="1555"/>
      <c r="AH218" s="1550"/>
      <c r="AI218" s="1550"/>
      <c r="AJ218" s="1421"/>
      <c r="AK218" s="1509"/>
      <c r="AL218" s="1501"/>
      <c r="AM218" s="1501"/>
      <c r="AN218" s="1501"/>
      <c r="AO218" s="1501"/>
      <c r="AP218" s="1509"/>
      <c r="AQ218" s="1501"/>
      <c r="AR218" s="1501"/>
    </row>
    <row r="219" spans="1:44" ht="30" customHeight="1">
      <c r="A219" s="1446"/>
      <c r="B219" s="1517"/>
      <c r="C219" s="1552"/>
      <c r="D219" s="1553"/>
      <c r="E219" s="1529"/>
      <c r="F219" s="1421"/>
      <c r="G219" s="1446"/>
      <c r="H219" s="1420"/>
      <c r="I219" s="1526"/>
      <c r="J219" s="1446"/>
      <c r="K219" s="1446"/>
      <c r="L219" s="1421"/>
      <c r="M219" s="1446"/>
      <c r="N219" s="1550"/>
      <c r="O219" s="1550"/>
      <c r="P219" s="1551"/>
      <c r="Q219" s="1550"/>
      <c r="R219" s="1421"/>
      <c r="S219" s="1554"/>
      <c r="T219" s="1554"/>
      <c r="U219" s="1554"/>
      <c r="V219" s="1554"/>
      <c r="W219" s="1554"/>
      <c r="X219" s="1554"/>
      <c r="Y219" s="1554"/>
      <c r="Z219" s="1555"/>
      <c r="AA219" s="1555"/>
      <c r="AB219" s="1555"/>
      <c r="AC219" s="1555"/>
      <c r="AD219" s="1555"/>
      <c r="AE219" s="1555"/>
      <c r="AF219" s="1555"/>
      <c r="AG219" s="1555"/>
      <c r="AH219" s="1550"/>
      <c r="AI219" s="1550"/>
      <c r="AJ219" s="1421"/>
      <c r="AK219" s="1509"/>
      <c r="AL219" s="1501"/>
      <c r="AM219" s="1501"/>
      <c r="AN219" s="1501"/>
      <c r="AO219" s="1501"/>
      <c r="AP219" s="1509"/>
      <c r="AQ219" s="1501"/>
      <c r="AR219" s="1501"/>
    </row>
    <row r="220" spans="1:44" ht="54.75" customHeight="1">
      <c r="A220" s="1446"/>
      <c r="B220" s="1517"/>
      <c r="C220" s="1552"/>
      <c r="D220" s="1553"/>
      <c r="E220" s="1529"/>
      <c r="F220" s="1421"/>
      <c r="G220" s="1446"/>
      <c r="H220" s="1420"/>
      <c r="I220" s="1526"/>
      <c r="J220" s="1446"/>
      <c r="K220" s="1446"/>
      <c r="L220" s="1421"/>
      <c r="M220" s="1446"/>
      <c r="N220" s="1550"/>
      <c r="O220" s="1550"/>
      <c r="P220" s="1551"/>
      <c r="Q220" s="1550"/>
      <c r="R220" s="1421"/>
      <c r="S220" s="1554"/>
      <c r="T220" s="1554"/>
      <c r="U220" s="1554"/>
      <c r="V220" s="1554"/>
      <c r="W220" s="1554"/>
      <c r="X220" s="1554"/>
      <c r="Y220" s="1554"/>
      <c r="Z220" s="1555"/>
      <c r="AA220" s="1555"/>
      <c r="AB220" s="1555"/>
      <c r="AC220" s="1555"/>
      <c r="AD220" s="1555"/>
      <c r="AE220" s="1555"/>
      <c r="AF220" s="1555"/>
      <c r="AG220" s="1555"/>
      <c r="AH220" s="1550"/>
      <c r="AI220" s="1550"/>
      <c r="AJ220" s="1421"/>
      <c r="AK220" s="1509"/>
      <c r="AL220" s="1501"/>
      <c r="AM220" s="1501"/>
      <c r="AN220" s="1501"/>
      <c r="AO220" s="1501"/>
      <c r="AP220" s="1509"/>
      <c r="AQ220" s="1501"/>
      <c r="AR220" s="1501"/>
    </row>
    <row r="221" spans="1:44" ht="30" customHeight="1">
      <c r="A221" s="1446"/>
      <c r="B221" s="1517"/>
      <c r="C221" s="1552"/>
      <c r="D221" s="1553"/>
      <c r="E221" s="1529"/>
      <c r="F221" s="1421"/>
      <c r="G221" s="1446"/>
      <c r="H221" s="1420"/>
      <c r="I221" s="1526"/>
      <c r="J221" s="1446"/>
      <c r="K221" s="1446"/>
      <c r="L221" s="1421"/>
      <c r="M221" s="1446"/>
      <c r="N221" s="1550"/>
      <c r="O221" s="1550"/>
      <c r="P221" s="1551"/>
      <c r="Q221" s="1550"/>
      <c r="R221" s="1421"/>
      <c r="S221" s="1554"/>
      <c r="T221" s="1554"/>
      <c r="U221" s="1554"/>
      <c r="V221" s="1554"/>
      <c r="W221" s="1554"/>
      <c r="X221" s="1554"/>
      <c r="Y221" s="1554"/>
      <c r="Z221" s="1555"/>
      <c r="AA221" s="1555"/>
      <c r="AB221" s="1555"/>
      <c r="AC221" s="1555"/>
      <c r="AD221" s="1555"/>
      <c r="AE221" s="1555"/>
      <c r="AF221" s="1555"/>
      <c r="AG221" s="1555"/>
      <c r="AH221" s="1550"/>
      <c r="AI221" s="1550"/>
      <c r="AJ221" s="1421"/>
      <c r="AK221" s="1509"/>
      <c r="AL221" s="1501"/>
      <c r="AM221" s="1501"/>
      <c r="AN221" s="1501"/>
      <c r="AO221" s="1501"/>
      <c r="AP221" s="1509"/>
      <c r="AQ221" s="1501"/>
      <c r="AR221" s="1501"/>
    </row>
    <row r="222" spans="1:44" ht="45.75" customHeight="1">
      <c r="A222" s="1446"/>
      <c r="B222" s="1517"/>
      <c r="C222" s="1552"/>
      <c r="D222" s="1553"/>
      <c r="E222" s="1529"/>
      <c r="F222" s="1421"/>
      <c r="G222" s="1446"/>
      <c r="H222" s="1420"/>
      <c r="I222" s="1526"/>
      <c r="J222" s="1446"/>
      <c r="K222" s="1446"/>
      <c r="L222" s="1421"/>
      <c r="M222" s="1446"/>
      <c r="N222" s="1550"/>
      <c r="O222" s="1550"/>
      <c r="P222" s="1551"/>
      <c r="Q222" s="1550"/>
      <c r="R222" s="1421"/>
      <c r="S222" s="1554"/>
      <c r="T222" s="1554"/>
      <c r="U222" s="1554"/>
      <c r="V222" s="1554"/>
      <c r="W222" s="1554"/>
      <c r="X222" s="1554"/>
      <c r="Y222" s="1554"/>
      <c r="Z222" s="1555"/>
      <c r="AA222" s="1555"/>
      <c r="AB222" s="1555"/>
      <c r="AC222" s="1555"/>
      <c r="AD222" s="1555"/>
      <c r="AE222" s="1555"/>
      <c r="AF222" s="1555"/>
      <c r="AG222" s="1555"/>
      <c r="AH222" s="1550"/>
      <c r="AI222" s="1550"/>
      <c r="AJ222" s="1421"/>
      <c r="AK222" s="1509"/>
      <c r="AL222" s="1501"/>
      <c r="AM222" s="1501"/>
      <c r="AN222" s="1501"/>
      <c r="AO222" s="1501"/>
      <c r="AP222" s="1509"/>
      <c r="AQ222" s="1501"/>
      <c r="AR222" s="1501"/>
    </row>
    <row r="223" spans="1:44" ht="51" customHeight="1">
      <c r="A223" s="1446"/>
      <c r="B223" s="1517"/>
      <c r="C223" s="1552"/>
      <c r="D223" s="1553"/>
      <c r="E223" s="1529"/>
      <c r="F223" s="1421"/>
      <c r="G223" s="1446"/>
      <c r="H223" s="1420"/>
      <c r="I223" s="1526"/>
      <c r="J223" s="1446"/>
      <c r="K223" s="1446"/>
      <c r="L223" s="1421"/>
      <c r="M223" s="1446"/>
      <c r="N223" s="1550"/>
      <c r="O223" s="1550"/>
      <c r="P223" s="1551"/>
      <c r="Q223" s="1550"/>
      <c r="R223" s="1421"/>
      <c r="S223" s="1554"/>
      <c r="T223" s="1554"/>
      <c r="U223" s="1554"/>
      <c r="V223" s="1554"/>
      <c r="W223" s="1554"/>
      <c r="X223" s="1554"/>
      <c r="Y223" s="1554"/>
      <c r="Z223" s="1555"/>
      <c r="AA223" s="1555"/>
      <c r="AB223" s="1555"/>
      <c r="AC223" s="1555"/>
      <c r="AD223" s="1555"/>
      <c r="AE223" s="1555"/>
      <c r="AF223" s="1555"/>
      <c r="AG223" s="1555"/>
      <c r="AH223" s="1550"/>
      <c r="AI223" s="1550"/>
      <c r="AJ223" s="1421"/>
      <c r="AK223" s="1509"/>
      <c r="AL223" s="1501"/>
      <c r="AM223" s="1501"/>
      <c r="AN223" s="1501"/>
      <c r="AO223" s="1501"/>
      <c r="AP223" s="1509"/>
      <c r="AQ223" s="1501"/>
      <c r="AR223" s="1501"/>
    </row>
    <row r="224" spans="1:44" ht="46.5" customHeight="1">
      <c r="A224" s="1446"/>
      <c r="B224" s="1517"/>
      <c r="C224" s="1552"/>
      <c r="D224" s="1553"/>
      <c r="E224" s="1529"/>
      <c r="F224" s="1421"/>
      <c r="G224" s="1446"/>
      <c r="H224" s="1420"/>
      <c r="I224" s="1526"/>
      <c r="J224" s="1446"/>
      <c r="K224" s="1446"/>
      <c r="L224" s="1421"/>
      <c r="M224" s="1446"/>
      <c r="N224" s="1550"/>
      <c r="O224" s="1550"/>
      <c r="P224" s="1551"/>
      <c r="Q224" s="1550"/>
      <c r="R224" s="1421"/>
      <c r="S224" s="1554"/>
      <c r="T224" s="1554"/>
      <c r="U224" s="1554"/>
      <c r="V224" s="1554"/>
      <c r="W224" s="1554"/>
      <c r="X224" s="1554"/>
      <c r="Y224" s="1554"/>
      <c r="Z224" s="1555"/>
      <c r="AA224" s="1555"/>
      <c r="AB224" s="1555"/>
      <c r="AC224" s="1555"/>
      <c r="AD224" s="1555"/>
      <c r="AE224" s="1555"/>
      <c r="AF224" s="1555"/>
      <c r="AG224" s="1555"/>
      <c r="AH224" s="1550"/>
      <c r="AI224" s="1550"/>
      <c r="AJ224" s="1421"/>
      <c r="AK224" s="1509"/>
      <c r="AL224" s="1501"/>
      <c r="AM224" s="1501"/>
      <c r="AN224" s="1501"/>
      <c r="AO224" s="1501"/>
      <c r="AP224" s="1509"/>
      <c r="AQ224" s="1501"/>
      <c r="AR224" s="1501"/>
    </row>
    <row r="225" spans="1:44" ht="45" customHeight="1">
      <c r="A225" s="1446"/>
      <c r="B225" s="1517"/>
      <c r="C225" s="1552"/>
      <c r="D225" s="1553"/>
      <c r="E225" s="1529"/>
      <c r="F225" s="1421"/>
      <c r="G225" s="1446"/>
      <c r="H225" s="1420"/>
      <c r="I225" s="1526"/>
      <c r="J225" s="1446"/>
      <c r="K225" s="1446"/>
      <c r="L225" s="1421"/>
      <c r="M225" s="1446"/>
      <c r="N225" s="1550"/>
      <c r="O225" s="1550"/>
      <c r="P225" s="1551"/>
      <c r="Q225" s="1550"/>
      <c r="R225" s="1421"/>
      <c r="S225" s="1554"/>
      <c r="T225" s="1554"/>
      <c r="U225" s="1554"/>
      <c r="V225" s="1554"/>
      <c r="W225" s="1554"/>
      <c r="X225" s="1554"/>
      <c r="Y225" s="1554"/>
      <c r="Z225" s="1555"/>
      <c r="AA225" s="1555"/>
      <c r="AB225" s="1555"/>
      <c r="AC225" s="1555"/>
      <c r="AD225" s="1555"/>
      <c r="AE225" s="1555"/>
      <c r="AF225" s="1555"/>
      <c r="AG225" s="1555"/>
      <c r="AH225" s="1550"/>
      <c r="AI225" s="1550"/>
      <c r="AJ225" s="1421"/>
      <c r="AK225" s="1509"/>
      <c r="AL225" s="1501"/>
      <c r="AM225" s="1501"/>
      <c r="AN225" s="1501"/>
      <c r="AO225" s="1501"/>
      <c r="AP225" s="1509"/>
      <c r="AQ225" s="1501"/>
      <c r="AR225" s="1501"/>
    </row>
    <row r="226" spans="1:44" ht="46.5" customHeight="1">
      <c r="A226" s="1446"/>
      <c r="B226" s="1517"/>
      <c r="C226" s="1552"/>
      <c r="D226" s="1553"/>
      <c r="E226" s="1529"/>
      <c r="F226" s="1421"/>
      <c r="G226" s="1446"/>
      <c r="H226" s="1420"/>
      <c r="I226" s="1526"/>
      <c r="J226" s="1446"/>
      <c r="K226" s="1446"/>
      <c r="L226" s="1421"/>
      <c r="M226" s="1446"/>
      <c r="N226" s="1550"/>
      <c r="O226" s="1550"/>
      <c r="P226" s="1551"/>
      <c r="Q226" s="1550"/>
      <c r="R226" s="1421"/>
      <c r="S226" s="1554"/>
      <c r="T226" s="1554"/>
      <c r="U226" s="1554"/>
      <c r="V226" s="1554"/>
      <c r="W226" s="1554"/>
      <c r="X226" s="1554"/>
      <c r="Y226" s="1554"/>
      <c r="Z226" s="1555"/>
      <c r="AA226" s="1555"/>
      <c r="AB226" s="1555"/>
      <c r="AC226" s="1555"/>
      <c r="AD226" s="1555"/>
      <c r="AE226" s="1555"/>
      <c r="AF226" s="1555"/>
      <c r="AG226" s="1555"/>
      <c r="AH226" s="1550"/>
      <c r="AI226" s="1550"/>
      <c r="AJ226" s="1421"/>
      <c r="AK226" s="1509"/>
      <c r="AL226" s="1501"/>
      <c r="AM226" s="1501"/>
      <c r="AN226" s="1501"/>
      <c r="AO226" s="1501"/>
      <c r="AP226" s="1509"/>
      <c r="AQ226" s="1501"/>
      <c r="AR226" s="1501"/>
    </row>
    <row r="227" spans="1:44" ht="46.5" customHeight="1">
      <c r="A227" s="1446"/>
      <c r="B227" s="1517"/>
      <c r="C227" s="1552"/>
      <c r="D227" s="1553"/>
      <c r="E227" s="1529"/>
      <c r="F227" s="1421"/>
      <c r="G227" s="1446"/>
      <c r="H227" s="1420"/>
      <c r="I227" s="1526"/>
      <c r="J227" s="1446"/>
      <c r="K227" s="1446"/>
      <c r="L227" s="1421"/>
      <c r="M227" s="1446"/>
      <c r="N227" s="1550"/>
      <c r="O227" s="1550"/>
      <c r="P227" s="1551"/>
      <c r="Q227" s="1550"/>
      <c r="R227" s="1421"/>
      <c r="S227" s="1554"/>
      <c r="T227" s="1554"/>
      <c r="U227" s="1554"/>
      <c r="V227" s="1554"/>
      <c r="W227" s="1554"/>
      <c r="X227" s="1554"/>
      <c r="Y227" s="1554"/>
      <c r="Z227" s="1555"/>
      <c r="AA227" s="1555"/>
      <c r="AB227" s="1555"/>
      <c r="AC227" s="1555"/>
      <c r="AD227" s="1555"/>
      <c r="AE227" s="1555"/>
      <c r="AF227" s="1555"/>
      <c r="AG227" s="1555"/>
      <c r="AH227" s="1550"/>
      <c r="AI227" s="1550"/>
      <c r="AJ227" s="1421"/>
      <c r="AK227" s="1509"/>
      <c r="AL227" s="1501"/>
      <c r="AM227" s="1501"/>
      <c r="AN227" s="1501"/>
      <c r="AO227" s="1501"/>
      <c r="AP227" s="1509"/>
      <c r="AQ227" s="1501"/>
      <c r="AR227" s="1501"/>
    </row>
    <row r="228" spans="1:44" ht="46.5" customHeight="1">
      <c r="A228" s="1446"/>
      <c r="B228" s="1517"/>
      <c r="C228" s="1552"/>
      <c r="D228" s="1553"/>
      <c r="E228" s="1529"/>
      <c r="F228" s="1421"/>
      <c r="G228" s="1446"/>
      <c r="H228" s="1420"/>
      <c r="I228" s="1526"/>
      <c r="J228" s="1446"/>
      <c r="K228" s="1446"/>
      <c r="L228" s="1421"/>
      <c r="M228" s="1446"/>
      <c r="N228" s="1550"/>
      <c r="O228" s="1550"/>
      <c r="P228" s="1551"/>
      <c r="Q228" s="1550"/>
      <c r="R228" s="1421"/>
      <c r="S228" s="1554"/>
      <c r="T228" s="1554"/>
      <c r="U228" s="1554"/>
      <c r="V228" s="1554"/>
      <c r="W228" s="1554"/>
      <c r="X228" s="1554"/>
      <c r="Y228" s="1554"/>
      <c r="Z228" s="1555"/>
      <c r="AA228" s="1555"/>
      <c r="AB228" s="1555"/>
      <c r="AC228" s="1555"/>
      <c r="AD228" s="1555"/>
      <c r="AE228" s="1555"/>
      <c r="AF228" s="1555"/>
      <c r="AG228" s="1555"/>
      <c r="AH228" s="1550"/>
      <c r="AI228" s="1550"/>
      <c r="AJ228" s="1421"/>
      <c r="AK228" s="1509"/>
      <c r="AL228" s="1501"/>
      <c r="AM228" s="1501"/>
      <c r="AN228" s="1501"/>
      <c r="AO228" s="1501"/>
      <c r="AP228" s="1509"/>
      <c r="AQ228" s="1501"/>
      <c r="AR228" s="1501"/>
    </row>
    <row r="229" spans="1:44" ht="46.5" customHeight="1">
      <c r="A229" s="1446"/>
      <c r="B229" s="1517"/>
      <c r="C229" s="1552"/>
      <c r="D229" s="1553"/>
      <c r="E229" s="1529"/>
      <c r="F229" s="1421"/>
      <c r="G229" s="1446"/>
      <c r="H229" s="1420"/>
      <c r="I229" s="1526"/>
      <c r="J229" s="1446"/>
      <c r="K229" s="1446"/>
      <c r="L229" s="1421"/>
      <c r="M229" s="1446"/>
      <c r="N229" s="1550"/>
      <c r="O229" s="1550"/>
      <c r="P229" s="1551"/>
      <c r="Q229" s="1550"/>
      <c r="R229" s="1421"/>
      <c r="S229" s="1554"/>
      <c r="T229" s="1554"/>
      <c r="U229" s="1554"/>
      <c r="V229" s="1554"/>
      <c r="W229" s="1554"/>
      <c r="X229" s="1554"/>
      <c r="Y229" s="1554"/>
      <c r="Z229" s="1555"/>
      <c r="AA229" s="1555"/>
      <c r="AB229" s="1555"/>
      <c r="AC229" s="1555"/>
      <c r="AD229" s="1555"/>
      <c r="AE229" s="1555"/>
      <c r="AF229" s="1555"/>
      <c r="AG229" s="1555"/>
      <c r="AH229" s="1550"/>
      <c r="AI229" s="1550"/>
      <c r="AJ229" s="1421"/>
      <c r="AK229" s="1509"/>
      <c r="AL229" s="1501"/>
      <c r="AM229" s="1501"/>
      <c r="AN229" s="1501"/>
      <c r="AO229" s="1501"/>
      <c r="AP229" s="1509"/>
      <c r="AQ229" s="1501"/>
      <c r="AR229" s="1501"/>
    </row>
    <row r="230" spans="1:44" ht="46.5" customHeight="1">
      <c r="A230" s="1446"/>
      <c r="B230" s="1517"/>
      <c r="C230" s="1552"/>
      <c r="D230" s="1553"/>
      <c r="E230" s="1529"/>
      <c r="F230" s="1421"/>
      <c r="G230" s="1446"/>
      <c r="H230" s="1420"/>
      <c r="I230" s="1526"/>
      <c r="J230" s="1446"/>
      <c r="K230" s="1446"/>
      <c r="L230" s="1421"/>
      <c r="M230" s="1446"/>
      <c r="N230" s="1550"/>
      <c r="O230" s="1550"/>
      <c r="P230" s="1551"/>
      <c r="Q230" s="1550"/>
      <c r="R230" s="1421"/>
      <c r="S230" s="1554"/>
      <c r="T230" s="1554"/>
      <c r="U230" s="1554"/>
      <c r="V230" s="1554"/>
      <c r="W230" s="1554"/>
      <c r="X230" s="1554"/>
      <c r="Y230" s="1554"/>
      <c r="Z230" s="1555"/>
      <c r="AA230" s="1555"/>
      <c r="AB230" s="1555"/>
      <c r="AC230" s="1555"/>
      <c r="AD230" s="1555"/>
      <c r="AE230" s="1555"/>
      <c r="AF230" s="1555"/>
      <c r="AG230" s="1555"/>
      <c r="AH230" s="1550"/>
      <c r="AI230" s="1550"/>
      <c r="AJ230" s="1421"/>
      <c r="AK230" s="1509"/>
      <c r="AL230" s="1501"/>
      <c r="AM230" s="1501"/>
      <c r="AN230" s="1501"/>
      <c r="AO230" s="1501"/>
      <c r="AP230" s="1509"/>
      <c r="AQ230" s="1501"/>
      <c r="AR230" s="1501"/>
    </row>
    <row r="231" spans="1:44" ht="46.5" customHeight="1">
      <c r="A231" s="1446"/>
      <c r="B231" s="1517"/>
      <c r="C231" s="1552"/>
      <c r="D231" s="1553"/>
      <c r="E231" s="1529"/>
      <c r="F231" s="1421"/>
      <c r="G231" s="1446"/>
      <c r="H231" s="1420"/>
      <c r="I231" s="1526"/>
      <c r="J231" s="1446"/>
      <c r="K231" s="1446"/>
      <c r="L231" s="1421"/>
      <c r="M231" s="1446"/>
      <c r="N231" s="1550"/>
      <c r="O231" s="1550"/>
      <c r="P231" s="1551"/>
      <c r="Q231" s="1550"/>
      <c r="R231" s="1421"/>
      <c r="S231" s="1554"/>
      <c r="T231" s="1554"/>
      <c r="U231" s="1554"/>
      <c r="V231" s="1554"/>
      <c r="W231" s="1554"/>
      <c r="X231" s="1554"/>
      <c r="Y231" s="1554"/>
      <c r="Z231" s="1555"/>
      <c r="AA231" s="1555"/>
      <c r="AB231" s="1555"/>
      <c r="AC231" s="1555"/>
      <c r="AD231" s="1555"/>
      <c r="AE231" s="1555"/>
      <c r="AF231" s="1555"/>
      <c r="AG231" s="1555"/>
      <c r="AH231" s="1550"/>
      <c r="AI231" s="1550"/>
      <c r="AJ231" s="1421"/>
      <c r="AK231" s="1509"/>
      <c r="AL231" s="1501"/>
      <c r="AM231" s="1501"/>
      <c r="AN231" s="1501"/>
      <c r="AO231" s="1501"/>
      <c r="AP231" s="1509"/>
      <c r="AQ231" s="1501"/>
      <c r="AR231" s="1501"/>
    </row>
    <row r="232" spans="1:44" ht="46.5" customHeight="1">
      <c r="A232" s="1446"/>
      <c r="B232" s="1517"/>
      <c r="C232" s="1552"/>
      <c r="D232" s="1553"/>
      <c r="E232" s="1529"/>
      <c r="F232" s="1421"/>
      <c r="G232" s="1446"/>
      <c r="H232" s="1420"/>
      <c r="I232" s="1526"/>
      <c r="J232" s="1446"/>
      <c r="K232" s="1446"/>
      <c r="L232" s="1421"/>
      <c r="M232" s="1446"/>
      <c r="N232" s="1550"/>
      <c r="O232" s="1550"/>
      <c r="P232" s="1551"/>
      <c r="Q232" s="1550"/>
      <c r="R232" s="1421"/>
      <c r="S232" s="1554"/>
      <c r="T232" s="1554"/>
      <c r="U232" s="1554"/>
      <c r="V232" s="1554"/>
      <c r="W232" s="1554"/>
      <c r="X232" s="1554"/>
      <c r="Y232" s="1554"/>
      <c r="Z232" s="1555"/>
      <c r="AA232" s="1555"/>
      <c r="AB232" s="1555"/>
      <c r="AC232" s="1555"/>
      <c r="AD232" s="1555"/>
      <c r="AE232" s="1555"/>
      <c r="AF232" s="1555"/>
      <c r="AG232" s="1555"/>
      <c r="AH232" s="1550"/>
      <c r="AI232" s="1550"/>
      <c r="AJ232" s="1421"/>
      <c r="AK232" s="1509"/>
      <c r="AL232" s="1501"/>
      <c r="AM232" s="1501"/>
      <c r="AN232" s="1501"/>
      <c r="AO232" s="1501"/>
      <c r="AP232" s="1509"/>
      <c r="AQ232" s="1501"/>
      <c r="AR232" s="1501"/>
    </row>
    <row r="233" spans="1:44" ht="46.5" customHeight="1">
      <c r="A233" s="1446"/>
      <c r="B233" s="1517"/>
      <c r="C233" s="1552"/>
      <c r="D233" s="1553"/>
      <c r="E233" s="1529"/>
      <c r="F233" s="1421"/>
      <c r="G233" s="1446"/>
      <c r="H233" s="1420"/>
      <c r="I233" s="1526"/>
      <c r="J233" s="1446"/>
      <c r="K233" s="1446"/>
      <c r="L233" s="1421"/>
      <c r="M233" s="1446"/>
      <c r="N233" s="1550"/>
      <c r="O233" s="1550"/>
      <c r="P233" s="1551"/>
      <c r="Q233" s="1550"/>
      <c r="R233" s="1421"/>
      <c r="S233" s="1554"/>
      <c r="T233" s="1554"/>
      <c r="U233" s="1554"/>
      <c r="V233" s="1554"/>
      <c r="W233" s="1554"/>
      <c r="X233" s="1554"/>
      <c r="Y233" s="1554"/>
      <c r="Z233" s="1555"/>
      <c r="AA233" s="1555"/>
      <c r="AB233" s="1555"/>
      <c r="AC233" s="1555"/>
      <c r="AD233" s="1555"/>
      <c r="AE233" s="1555"/>
      <c r="AF233" s="1555"/>
      <c r="AG233" s="1555"/>
      <c r="AH233" s="1550"/>
      <c r="AI233" s="1550"/>
      <c r="AJ233" s="1421"/>
      <c r="AK233" s="1509"/>
      <c r="AL233" s="1501"/>
      <c r="AM233" s="1501"/>
      <c r="AN233" s="1501"/>
      <c r="AO233" s="1501"/>
      <c r="AP233" s="1509"/>
      <c r="AQ233" s="1501"/>
      <c r="AR233" s="1501"/>
    </row>
    <row r="234" spans="1:44" ht="46.5" customHeight="1">
      <c r="A234" s="1446"/>
      <c r="B234" s="1517"/>
      <c r="C234" s="1552"/>
      <c r="D234" s="1553"/>
      <c r="E234" s="1529"/>
      <c r="F234" s="1421"/>
      <c r="G234" s="1446"/>
      <c r="H234" s="1420"/>
      <c r="I234" s="1526"/>
      <c r="J234" s="1446"/>
      <c r="K234" s="1446"/>
      <c r="L234" s="1421"/>
      <c r="M234" s="1446"/>
      <c r="N234" s="1550"/>
      <c r="O234" s="1550"/>
      <c r="P234" s="1551"/>
      <c r="Q234" s="1550"/>
      <c r="R234" s="1421"/>
      <c r="S234" s="1554"/>
      <c r="T234" s="1554"/>
      <c r="U234" s="1554"/>
      <c r="V234" s="1554"/>
      <c r="W234" s="1554"/>
      <c r="X234" s="1554"/>
      <c r="Y234" s="1554"/>
      <c r="Z234" s="1555"/>
      <c r="AA234" s="1555"/>
      <c r="AB234" s="1555"/>
      <c r="AC234" s="1555"/>
      <c r="AD234" s="1555"/>
      <c r="AE234" s="1555"/>
      <c r="AF234" s="1555"/>
      <c r="AG234" s="1555"/>
      <c r="AH234" s="1550"/>
      <c r="AI234" s="1550"/>
      <c r="AJ234" s="1421"/>
      <c r="AK234" s="1509"/>
      <c r="AL234" s="1501"/>
      <c r="AM234" s="1501"/>
      <c r="AN234" s="1501"/>
      <c r="AO234" s="1501"/>
      <c r="AP234" s="1509"/>
      <c r="AQ234" s="1501"/>
      <c r="AR234" s="1501"/>
    </row>
    <row r="235" spans="1:44" ht="46.5" customHeight="1">
      <c r="A235" s="1446"/>
      <c r="B235" s="1517"/>
      <c r="C235" s="1552"/>
      <c r="D235" s="1553"/>
      <c r="E235" s="1529"/>
      <c r="F235" s="1421"/>
      <c r="G235" s="1446"/>
      <c r="H235" s="1420"/>
      <c r="I235" s="1526"/>
      <c r="J235" s="1446"/>
      <c r="K235" s="1446"/>
      <c r="L235" s="1421"/>
      <c r="M235" s="1446"/>
      <c r="N235" s="1550"/>
      <c r="O235" s="1550"/>
      <c r="P235" s="1551"/>
      <c r="Q235" s="1550"/>
      <c r="R235" s="1421"/>
      <c r="S235" s="1554"/>
      <c r="T235" s="1554"/>
      <c r="U235" s="1554"/>
      <c r="V235" s="1554"/>
      <c r="W235" s="1554"/>
      <c r="X235" s="1554"/>
      <c r="Y235" s="1554"/>
      <c r="Z235" s="1555"/>
      <c r="AA235" s="1555"/>
      <c r="AB235" s="1555"/>
      <c r="AC235" s="1555"/>
      <c r="AD235" s="1555"/>
      <c r="AE235" s="1555"/>
      <c r="AF235" s="1555"/>
      <c r="AG235" s="1555"/>
      <c r="AH235" s="1550"/>
      <c r="AI235" s="1550"/>
      <c r="AJ235" s="1421"/>
      <c r="AK235" s="1509"/>
      <c r="AL235" s="1501"/>
      <c r="AM235" s="1501"/>
      <c r="AN235" s="1501"/>
      <c r="AO235" s="1501"/>
      <c r="AP235" s="1509"/>
      <c r="AQ235" s="1501"/>
      <c r="AR235" s="1501"/>
    </row>
    <row r="236" spans="1:44" ht="45" customHeight="1">
      <c r="A236" s="1446"/>
      <c r="B236" s="1517"/>
      <c r="C236" s="1552"/>
      <c r="D236" s="1553"/>
      <c r="E236" s="1529"/>
      <c r="F236" s="1421"/>
      <c r="G236" s="1446"/>
      <c r="H236" s="1420"/>
      <c r="I236" s="1526"/>
      <c r="J236" s="1446"/>
      <c r="K236" s="1446"/>
      <c r="L236" s="1421"/>
      <c r="M236" s="1446"/>
      <c r="N236" s="1550"/>
      <c r="O236" s="1550"/>
      <c r="P236" s="1551"/>
      <c r="Q236" s="1550"/>
      <c r="R236" s="1421"/>
      <c r="S236" s="1554"/>
      <c r="T236" s="1554"/>
      <c r="U236" s="1554"/>
      <c r="V236" s="1554"/>
      <c r="W236" s="1554"/>
      <c r="X236" s="1554"/>
      <c r="Y236" s="1554"/>
      <c r="Z236" s="1555"/>
      <c r="AA236" s="1555"/>
      <c r="AB236" s="1555"/>
      <c r="AC236" s="1555"/>
      <c r="AD236" s="1555"/>
      <c r="AE236" s="1555"/>
      <c r="AF236" s="1555"/>
      <c r="AG236" s="1555"/>
      <c r="AH236" s="1550"/>
      <c r="AI236" s="1550"/>
      <c r="AJ236" s="1421"/>
      <c r="AK236" s="1509"/>
      <c r="AL236" s="1501"/>
      <c r="AM236" s="1501"/>
      <c r="AN236" s="1501"/>
      <c r="AO236" s="1501"/>
      <c r="AP236" s="1509"/>
      <c r="AQ236" s="1501"/>
      <c r="AR236" s="1501"/>
    </row>
    <row r="237" spans="1:44" ht="45" customHeight="1">
      <c r="A237" s="1446"/>
      <c r="B237" s="1517"/>
      <c r="C237" s="1552"/>
      <c r="D237" s="1553"/>
      <c r="E237" s="1529"/>
      <c r="F237" s="1421"/>
      <c r="G237" s="1446"/>
      <c r="H237" s="1420"/>
      <c r="I237" s="1526"/>
      <c r="J237" s="1446"/>
      <c r="K237" s="1446"/>
      <c r="L237" s="1421"/>
      <c r="M237" s="1446"/>
      <c r="N237" s="1550"/>
      <c r="O237" s="1550"/>
      <c r="P237" s="1551"/>
      <c r="Q237" s="1550"/>
      <c r="R237" s="1421"/>
      <c r="S237" s="1554"/>
      <c r="T237" s="1554"/>
      <c r="U237" s="1554"/>
      <c r="V237" s="1554"/>
      <c r="W237" s="1554"/>
      <c r="X237" s="1554"/>
      <c r="Y237" s="1554"/>
      <c r="Z237" s="1555"/>
      <c r="AA237" s="1555"/>
      <c r="AB237" s="1555"/>
      <c r="AC237" s="1555"/>
      <c r="AD237" s="1555"/>
      <c r="AE237" s="1555"/>
      <c r="AF237" s="1555"/>
      <c r="AG237" s="1555"/>
      <c r="AH237" s="1550"/>
      <c r="AI237" s="1550"/>
      <c r="AJ237" s="1421"/>
      <c r="AK237" s="1509"/>
      <c r="AL237" s="1501"/>
      <c r="AM237" s="1501"/>
      <c r="AN237" s="1501"/>
      <c r="AO237" s="1501"/>
      <c r="AP237" s="1509"/>
      <c r="AQ237" s="1501"/>
      <c r="AR237" s="1501"/>
    </row>
    <row r="238" spans="1:44" ht="50.25" customHeight="1">
      <c r="A238" s="1446"/>
      <c r="B238" s="1517"/>
      <c r="C238" s="1552"/>
      <c r="D238" s="1553"/>
      <c r="E238" s="1529"/>
      <c r="F238" s="1421"/>
      <c r="G238" s="1446"/>
      <c r="H238" s="1420"/>
      <c r="I238" s="1526"/>
      <c r="J238" s="1446"/>
      <c r="K238" s="1446"/>
      <c r="L238" s="1421"/>
      <c r="M238" s="1446"/>
      <c r="N238" s="1550"/>
      <c r="O238" s="1550"/>
      <c r="P238" s="1551"/>
      <c r="Q238" s="1550"/>
      <c r="R238" s="1421"/>
      <c r="S238" s="1554"/>
      <c r="T238" s="1554"/>
      <c r="U238" s="1554"/>
      <c r="V238" s="1554"/>
      <c r="W238" s="1554"/>
      <c r="X238" s="1554"/>
      <c r="Y238" s="1554"/>
      <c r="Z238" s="1555"/>
      <c r="AA238" s="1555"/>
      <c r="AB238" s="1555"/>
      <c r="AC238" s="1555"/>
      <c r="AD238" s="1555"/>
      <c r="AE238" s="1555"/>
      <c r="AF238" s="1555"/>
      <c r="AG238" s="1555"/>
      <c r="AH238" s="1550"/>
      <c r="AI238" s="1550"/>
      <c r="AJ238" s="1421"/>
      <c r="AK238" s="1509"/>
      <c r="AL238" s="1501"/>
      <c r="AM238" s="1501"/>
      <c r="AN238" s="1501"/>
      <c r="AO238" s="1501"/>
      <c r="AP238" s="1509"/>
      <c r="AQ238" s="1501"/>
      <c r="AR238" s="1501"/>
    </row>
    <row r="239" spans="1:44" ht="43.5" customHeight="1">
      <c r="A239" s="1446"/>
      <c r="B239" s="1517"/>
      <c r="C239" s="1552"/>
      <c r="D239" s="1553"/>
      <c r="E239" s="1529"/>
      <c r="F239" s="1421"/>
      <c r="G239" s="1446"/>
      <c r="H239" s="1420"/>
      <c r="I239" s="1526"/>
      <c r="J239" s="1446"/>
      <c r="K239" s="1446"/>
      <c r="L239" s="1421"/>
      <c r="M239" s="1446"/>
      <c r="N239" s="1550"/>
      <c r="O239" s="1550"/>
      <c r="P239" s="1551"/>
      <c r="Q239" s="1550"/>
      <c r="R239" s="1421"/>
      <c r="S239" s="1554"/>
      <c r="T239" s="1554"/>
      <c r="U239" s="1554"/>
      <c r="V239" s="1554"/>
      <c r="W239" s="1554"/>
      <c r="X239" s="1554"/>
      <c r="Y239" s="1554"/>
      <c r="Z239" s="1555"/>
      <c r="AA239" s="1555"/>
      <c r="AB239" s="1555"/>
      <c r="AC239" s="1555"/>
      <c r="AD239" s="1555"/>
      <c r="AE239" s="1555"/>
      <c r="AF239" s="1555"/>
      <c r="AG239" s="1555"/>
      <c r="AH239" s="1550"/>
      <c r="AI239" s="1550"/>
      <c r="AJ239" s="1421"/>
      <c r="AK239" s="1509"/>
      <c r="AL239" s="1501"/>
      <c r="AM239" s="1501"/>
      <c r="AN239" s="1501"/>
      <c r="AO239" s="1501"/>
      <c r="AP239" s="1509"/>
      <c r="AQ239" s="1501"/>
      <c r="AR239" s="1501"/>
    </row>
    <row r="240" spans="1:44" ht="46.5" customHeight="1">
      <c r="A240" s="1446"/>
      <c r="B240" s="1517"/>
      <c r="C240" s="1552"/>
      <c r="D240" s="1553"/>
      <c r="E240" s="1529"/>
      <c r="F240" s="1421"/>
      <c r="G240" s="1446"/>
      <c r="H240" s="1420"/>
      <c r="I240" s="1526"/>
      <c r="J240" s="1446"/>
      <c r="K240" s="1446"/>
      <c r="L240" s="1421"/>
      <c r="M240" s="1446"/>
      <c r="N240" s="1550"/>
      <c r="O240" s="1550"/>
      <c r="P240" s="1551"/>
      <c r="Q240" s="1550"/>
      <c r="R240" s="1421"/>
      <c r="S240" s="1554"/>
      <c r="T240" s="1554"/>
      <c r="U240" s="1554"/>
      <c r="V240" s="1554"/>
      <c r="W240" s="1554"/>
      <c r="X240" s="1554"/>
      <c r="Y240" s="1554"/>
      <c r="Z240" s="1555"/>
      <c r="AA240" s="1555"/>
      <c r="AB240" s="1555"/>
      <c r="AC240" s="1555"/>
      <c r="AD240" s="1555"/>
      <c r="AE240" s="1555"/>
      <c r="AF240" s="1555"/>
      <c r="AG240" s="1555"/>
      <c r="AH240" s="1550"/>
      <c r="AI240" s="1550"/>
      <c r="AJ240" s="1421"/>
      <c r="AK240" s="1509"/>
      <c r="AL240" s="1501"/>
      <c r="AM240" s="1501"/>
      <c r="AN240" s="1501"/>
      <c r="AO240" s="1501"/>
      <c r="AP240" s="1509"/>
      <c r="AQ240" s="1501"/>
      <c r="AR240" s="1501"/>
    </row>
    <row r="241" spans="1:44" ht="46.5" customHeight="1">
      <c r="A241" s="1446"/>
      <c r="B241" s="1517"/>
      <c r="C241" s="1552"/>
      <c r="D241" s="1553"/>
      <c r="E241" s="1529"/>
      <c r="F241" s="1421"/>
      <c r="G241" s="1446"/>
      <c r="H241" s="1420"/>
      <c r="I241" s="1526"/>
      <c r="J241" s="1446"/>
      <c r="K241" s="1446"/>
      <c r="L241" s="1421"/>
      <c r="M241" s="1446"/>
      <c r="N241" s="1550"/>
      <c r="O241" s="1550"/>
      <c r="P241" s="1551"/>
      <c r="Q241" s="1550"/>
      <c r="R241" s="1421"/>
      <c r="S241" s="1554"/>
      <c r="T241" s="1554"/>
      <c r="U241" s="1554"/>
      <c r="V241" s="1554"/>
      <c r="W241" s="1554"/>
      <c r="X241" s="1554"/>
      <c r="Y241" s="1554"/>
      <c r="Z241" s="1555"/>
      <c r="AA241" s="1555"/>
      <c r="AB241" s="1555"/>
      <c r="AC241" s="1555"/>
      <c r="AD241" s="1555"/>
      <c r="AE241" s="1555"/>
      <c r="AF241" s="1555"/>
      <c r="AG241" s="1555"/>
      <c r="AH241" s="1550"/>
      <c r="AI241" s="1550"/>
      <c r="AJ241" s="1421"/>
      <c r="AK241" s="1509"/>
      <c r="AL241" s="1501"/>
      <c r="AM241" s="1501"/>
      <c r="AN241" s="1501"/>
      <c r="AO241" s="1501"/>
      <c r="AP241" s="1509"/>
      <c r="AQ241" s="1501"/>
      <c r="AR241" s="1501"/>
    </row>
    <row r="242" spans="1:44" ht="54.75" customHeight="1">
      <c r="A242" s="1446"/>
      <c r="B242" s="1517"/>
      <c r="C242" s="1552"/>
      <c r="D242" s="1553"/>
      <c r="E242" s="1529"/>
      <c r="F242" s="1421"/>
      <c r="G242" s="1446"/>
      <c r="H242" s="1420"/>
      <c r="I242" s="1526"/>
      <c r="J242" s="1446"/>
      <c r="K242" s="1446"/>
      <c r="L242" s="1421"/>
      <c r="M242" s="1446"/>
      <c r="N242" s="1550"/>
      <c r="O242" s="1550"/>
      <c r="P242" s="1551"/>
      <c r="Q242" s="1550"/>
      <c r="R242" s="1421"/>
      <c r="S242" s="1554"/>
      <c r="T242" s="1554"/>
      <c r="U242" s="1554"/>
      <c r="V242" s="1554"/>
      <c r="W242" s="1554"/>
      <c r="X242" s="1554"/>
      <c r="Y242" s="1554"/>
      <c r="Z242" s="1555"/>
      <c r="AA242" s="1555"/>
      <c r="AB242" s="1555"/>
      <c r="AC242" s="1555"/>
      <c r="AD242" s="1555"/>
      <c r="AE242" s="1555"/>
      <c r="AF242" s="1555"/>
      <c r="AG242" s="1555"/>
      <c r="AH242" s="1550"/>
      <c r="AI242" s="1550"/>
      <c r="AJ242" s="1421"/>
      <c r="AK242" s="1509"/>
      <c r="AL242" s="1501"/>
      <c r="AM242" s="1501"/>
      <c r="AN242" s="1501"/>
      <c r="AO242" s="1501"/>
      <c r="AP242" s="1509"/>
      <c r="AQ242" s="1501"/>
      <c r="AR242" s="1501"/>
    </row>
    <row r="243" spans="1:44" ht="45" customHeight="1">
      <c r="A243" s="1446"/>
      <c r="B243" s="1517"/>
      <c r="C243" s="1552"/>
      <c r="D243" s="1553"/>
      <c r="E243" s="1529"/>
      <c r="F243" s="1421"/>
      <c r="G243" s="1446"/>
      <c r="H243" s="1420"/>
      <c r="I243" s="1526"/>
      <c r="J243" s="1446"/>
      <c r="K243" s="1446"/>
      <c r="L243" s="1421"/>
      <c r="M243" s="1446"/>
      <c r="N243" s="1550"/>
      <c r="O243" s="1550"/>
      <c r="P243" s="1551"/>
      <c r="Q243" s="1550"/>
      <c r="R243" s="1421"/>
      <c r="S243" s="1554"/>
      <c r="T243" s="1554"/>
      <c r="U243" s="1554"/>
      <c r="V243" s="1554"/>
      <c r="W243" s="1554"/>
      <c r="X243" s="1554"/>
      <c r="Y243" s="1554"/>
      <c r="Z243" s="1555"/>
      <c r="AA243" s="1555"/>
      <c r="AB243" s="1555"/>
      <c r="AC243" s="1555"/>
      <c r="AD243" s="1555"/>
      <c r="AE243" s="1555"/>
      <c r="AF243" s="1555"/>
      <c r="AG243" s="1555"/>
      <c r="AH243" s="1550"/>
      <c r="AI243" s="1550"/>
      <c r="AJ243" s="1421"/>
      <c r="AK243" s="1509"/>
      <c r="AL243" s="1501"/>
      <c r="AM243" s="1501"/>
      <c r="AN243" s="1501"/>
      <c r="AO243" s="1501"/>
      <c r="AP243" s="1509"/>
      <c r="AQ243" s="1501"/>
      <c r="AR243" s="1501"/>
    </row>
    <row r="244" spans="1:44" ht="51.75" customHeight="1">
      <c r="A244" s="1446"/>
      <c r="B244" s="1517"/>
      <c r="C244" s="1552"/>
      <c r="D244" s="1553"/>
      <c r="E244" s="1529"/>
      <c r="F244" s="1421"/>
      <c r="G244" s="1446"/>
      <c r="H244" s="1420"/>
      <c r="I244" s="1526"/>
      <c r="J244" s="1446"/>
      <c r="K244" s="1446"/>
      <c r="L244" s="1421"/>
      <c r="M244" s="1446"/>
      <c r="N244" s="1550"/>
      <c r="O244" s="1550"/>
      <c r="P244" s="1551"/>
      <c r="Q244" s="1550"/>
      <c r="R244" s="1421"/>
      <c r="S244" s="1554"/>
      <c r="T244" s="1554"/>
      <c r="U244" s="1554"/>
      <c r="V244" s="1554"/>
      <c r="W244" s="1554"/>
      <c r="X244" s="1554"/>
      <c r="Y244" s="1554"/>
      <c r="Z244" s="1555"/>
      <c r="AA244" s="1555"/>
      <c r="AB244" s="1555"/>
      <c r="AC244" s="1555"/>
      <c r="AD244" s="1555"/>
      <c r="AE244" s="1555"/>
      <c r="AF244" s="1555"/>
      <c r="AG244" s="1555"/>
      <c r="AH244" s="1550"/>
      <c r="AI244" s="1550"/>
      <c r="AJ244" s="1421"/>
      <c r="AK244" s="1509"/>
      <c r="AL244" s="1501"/>
      <c r="AM244" s="1501"/>
      <c r="AN244" s="1501"/>
      <c r="AO244" s="1501"/>
      <c r="AP244" s="1509"/>
      <c r="AQ244" s="1501"/>
      <c r="AR244" s="1501"/>
    </row>
    <row r="245" spans="1:44" ht="45" customHeight="1">
      <c r="A245" s="1446"/>
      <c r="B245" s="1517"/>
      <c r="C245" s="1552"/>
      <c r="D245" s="1553"/>
      <c r="E245" s="1529"/>
      <c r="F245" s="1421"/>
      <c r="G245" s="1446"/>
      <c r="H245" s="1420"/>
      <c r="I245" s="1526"/>
      <c r="J245" s="1446"/>
      <c r="K245" s="1446"/>
      <c r="L245" s="1421"/>
      <c r="M245" s="1446"/>
      <c r="N245" s="1550"/>
      <c r="O245" s="1550"/>
      <c r="P245" s="1551"/>
      <c r="Q245" s="1550"/>
      <c r="R245" s="1421"/>
      <c r="S245" s="1554"/>
      <c r="T245" s="1554"/>
      <c r="U245" s="1554"/>
      <c r="V245" s="1554"/>
      <c r="W245" s="1554"/>
      <c r="X245" s="1554"/>
      <c r="Y245" s="1554"/>
      <c r="Z245" s="1555"/>
      <c r="AA245" s="1555"/>
      <c r="AB245" s="1555"/>
      <c r="AC245" s="1555"/>
      <c r="AD245" s="1555"/>
      <c r="AE245" s="1555"/>
      <c r="AF245" s="1555"/>
      <c r="AG245" s="1555"/>
      <c r="AH245" s="1550"/>
      <c r="AI245" s="1550"/>
      <c r="AJ245" s="1421"/>
      <c r="AK245" s="1509"/>
      <c r="AL245" s="1501"/>
      <c r="AM245" s="1501"/>
      <c r="AN245" s="1501"/>
      <c r="AO245" s="1501"/>
      <c r="AP245" s="1509"/>
      <c r="AQ245" s="1501"/>
      <c r="AR245" s="1501"/>
    </row>
    <row r="246" spans="1:44" ht="45" customHeight="1">
      <c r="A246" s="1446"/>
      <c r="B246" s="1517"/>
      <c r="C246" s="1552"/>
      <c r="D246" s="1553"/>
      <c r="E246" s="1529"/>
      <c r="F246" s="1421"/>
      <c r="G246" s="1446"/>
      <c r="H246" s="1420"/>
      <c r="I246" s="1526"/>
      <c r="J246" s="1446"/>
      <c r="K246" s="1446"/>
      <c r="L246" s="1421"/>
      <c r="M246" s="1446"/>
      <c r="N246" s="1550"/>
      <c r="O246" s="1550"/>
      <c r="P246" s="1551"/>
      <c r="Q246" s="1550"/>
      <c r="R246" s="1421"/>
      <c r="S246" s="1554"/>
      <c r="T246" s="1554"/>
      <c r="U246" s="1554"/>
      <c r="V246" s="1554"/>
      <c r="W246" s="1554"/>
      <c r="X246" s="1554"/>
      <c r="Y246" s="1554"/>
      <c r="Z246" s="1555"/>
      <c r="AA246" s="1555"/>
      <c r="AB246" s="1555"/>
      <c r="AC246" s="1555"/>
      <c r="AD246" s="1555"/>
      <c r="AE246" s="1555"/>
      <c r="AF246" s="1555"/>
      <c r="AG246" s="1555"/>
      <c r="AH246" s="1550"/>
      <c r="AI246" s="1550"/>
      <c r="AJ246" s="1421"/>
      <c r="AK246" s="1509"/>
      <c r="AL246" s="1501"/>
      <c r="AM246" s="1501"/>
      <c r="AN246" s="1501"/>
      <c r="AO246" s="1501"/>
      <c r="AP246" s="1509"/>
      <c r="AQ246" s="1501"/>
      <c r="AR246" s="1501"/>
    </row>
    <row r="247" spans="1:44" ht="60" customHeight="1">
      <c r="A247" s="1446"/>
      <c r="B247" s="1517"/>
      <c r="C247" s="1552"/>
      <c r="D247" s="1553"/>
      <c r="E247" s="1529"/>
      <c r="F247" s="1421"/>
      <c r="G247" s="1446"/>
      <c r="H247" s="1420"/>
      <c r="I247" s="1526"/>
      <c r="J247" s="1446"/>
      <c r="K247" s="1446"/>
      <c r="L247" s="1421"/>
      <c r="M247" s="1446"/>
      <c r="N247" s="1550"/>
      <c r="O247" s="1550"/>
      <c r="P247" s="1551"/>
      <c r="Q247" s="1550"/>
      <c r="R247" s="1421"/>
      <c r="S247" s="1554"/>
      <c r="T247" s="1554"/>
      <c r="U247" s="1554"/>
      <c r="V247" s="1554"/>
      <c r="W247" s="1554"/>
      <c r="X247" s="1554"/>
      <c r="Y247" s="1554"/>
      <c r="Z247" s="1555"/>
      <c r="AA247" s="1555"/>
      <c r="AB247" s="1555"/>
      <c r="AC247" s="1555"/>
      <c r="AD247" s="1555"/>
      <c r="AE247" s="1555"/>
      <c r="AF247" s="1555"/>
      <c r="AG247" s="1555"/>
      <c r="AH247" s="1550"/>
      <c r="AI247" s="1550"/>
      <c r="AJ247" s="1421"/>
      <c r="AK247" s="1509"/>
      <c r="AL247" s="1501"/>
      <c r="AM247" s="1501"/>
      <c r="AN247" s="1501"/>
      <c r="AO247" s="1501"/>
      <c r="AP247" s="1509"/>
      <c r="AQ247" s="1501"/>
      <c r="AR247" s="1501"/>
    </row>
    <row r="248" spans="1:44" ht="45" customHeight="1">
      <c r="A248" s="1446"/>
      <c r="B248" s="1517"/>
      <c r="C248" s="1552"/>
      <c r="D248" s="1553"/>
      <c r="E248" s="1529"/>
      <c r="F248" s="1421"/>
      <c r="G248" s="1446"/>
      <c r="H248" s="1420"/>
      <c r="I248" s="1526"/>
      <c r="J248" s="1446"/>
      <c r="K248" s="1446"/>
      <c r="L248" s="1421"/>
      <c r="M248" s="1446"/>
      <c r="N248" s="1550"/>
      <c r="O248" s="1550"/>
      <c r="P248" s="1551"/>
      <c r="Q248" s="1550"/>
      <c r="R248" s="1421"/>
      <c r="S248" s="1554"/>
      <c r="T248" s="1554"/>
      <c r="U248" s="1554"/>
      <c r="V248" s="1554"/>
      <c r="W248" s="1554"/>
      <c r="X248" s="1554"/>
      <c r="Y248" s="1554"/>
      <c r="Z248" s="1555"/>
      <c r="AA248" s="1555"/>
      <c r="AB248" s="1555"/>
      <c r="AC248" s="1555"/>
      <c r="AD248" s="1555"/>
      <c r="AE248" s="1555"/>
      <c r="AF248" s="1555"/>
      <c r="AG248" s="1555"/>
      <c r="AH248" s="1550"/>
      <c r="AI248" s="1550"/>
      <c r="AJ248" s="1421"/>
      <c r="AK248" s="1509"/>
      <c r="AL248" s="1501"/>
      <c r="AM248" s="1501"/>
      <c r="AN248" s="1501"/>
      <c r="AO248" s="1501"/>
      <c r="AP248" s="1509"/>
      <c r="AQ248" s="1501"/>
      <c r="AR248" s="1501"/>
    </row>
    <row r="249" spans="1:44" ht="30" customHeight="1">
      <c r="A249" s="1446"/>
      <c r="B249" s="1517"/>
      <c r="C249" s="1552"/>
      <c r="D249" s="1553"/>
      <c r="E249" s="1529"/>
      <c r="F249" s="1421"/>
      <c r="G249" s="1446"/>
      <c r="H249" s="1420"/>
      <c r="I249" s="1526"/>
      <c r="J249" s="1446"/>
      <c r="K249" s="1446"/>
      <c r="L249" s="1421"/>
      <c r="M249" s="1446"/>
      <c r="N249" s="1550"/>
      <c r="O249" s="1550"/>
      <c r="P249" s="1551"/>
      <c r="Q249" s="1550"/>
      <c r="R249" s="1421"/>
      <c r="S249" s="1554"/>
      <c r="T249" s="1554"/>
      <c r="U249" s="1554"/>
      <c r="V249" s="1554"/>
      <c r="W249" s="1554"/>
      <c r="X249" s="1554"/>
      <c r="Y249" s="1554"/>
      <c r="Z249" s="1555"/>
      <c r="AA249" s="1555"/>
      <c r="AB249" s="1555"/>
      <c r="AC249" s="1555"/>
      <c r="AD249" s="1555"/>
      <c r="AE249" s="1555"/>
      <c r="AF249" s="1555"/>
      <c r="AG249" s="1555"/>
      <c r="AH249" s="1550"/>
      <c r="AI249" s="1550"/>
      <c r="AJ249" s="1421"/>
      <c r="AK249" s="1509"/>
      <c r="AL249" s="1501"/>
      <c r="AM249" s="1501"/>
      <c r="AN249" s="1501"/>
      <c r="AO249" s="1501"/>
      <c r="AP249" s="1509"/>
      <c r="AQ249" s="1501"/>
      <c r="AR249" s="1501"/>
    </row>
    <row r="250" spans="1:44" ht="45" customHeight="1">
      <c r="A250" s="1446"/>
      <c r="B250" s="1517"/>
      <c r="C250" s="1552"/>
      <c r="D250" s="1553"/>
      <c r="E250" s="1529"/>
      <c r="F250" s="1421"/>
      <c r="G250" s="1446"/>
      <c r="H250" s="1420"/>
      <c r="I250" s="1526"/>
      <c r="J250" s="1446"/>
      <c r="K250" s="1446"/>
      <c r="L250" s="1421"/>
      <c r="M250" s="1446"/>
      <c r="N250" s="1550"/>
      <c r="O250" s="1550"/>
      <c r="P250" s="1551"/>
      <c r="Q250" s="1550"/>
      <c r="R250" s="1421"/>
      <c r="S250" s="1554"/>
      <c r="T250" s="1554"/>
      <c r="U250" s="1554"/>
      <c r="V250" s="1554"/>
      <c r="W250" s="1554"/>
      <c r="X250" s="1554"/>
      <c r="Y250" s="1554"/>
      <c r="Z250" s="1555"/>
      <c r="AA250" s="1555"/>
      <c r="AB250" s="1555"/>
      <c r="AC250" s="1555"/>
      <c r="AD250" s="1555"/>
      <c r="AE250" s="1555"/>
      <c r="AF250" s="1555"/>
      <c r="AG250" s="1555"/>
      <c r="AH250" s="1550"/>
      <c r="AI250" s="1550"/>
      <c r="AJ250" s="1421"/>
      <c r="AK250" s="1509"/>
      <c r="AL250" s="1501"/>
      <c r="AM250" s="1501"/>
      <c r="AN250" s="1501"/>
      <c r="AO250" s="1501"/>
      <c r="AP250" s="1509"/>
      <c r="AQ250" s="1501"/>
      <c r="AR250" s="1501"/>
    </row>
    <row r="251" spans="1:44" ht="45" customHeight="1">
      <c r="A251" s="1446"/>
      <c r="B251" s="1517"/>
      <c r="C251" s="1552"/>
      <c r="D251" s="1553"/>
      <c r="E251" s="1529"/>
      <c r="F251" s="1421"/>
      <c r="G251" s="1446"/>
      <c r="H251" s="1420"/>
      <c r="I251" s="1526"/>
      <c r="J251" s="1446"/>
      <c r="K251" s="1446"/>
      <c r="L251" s="1421"/>
      <c r="M251" s="1446"/>
      <c r="N251" s="1550"/>
      <c r="O251" s="1550"/>
      <c r="P251" s="1551"/>
      <c r="Q251" s="1550"/>
      <c r="R251" s="1421"/>
      <c r="S251" s="1554"/>
      <c r="T251" s="1554"/>
      <c r="U251" s="1554"/>
      <c r="V251" s="1554"/>
      <c r="W251" s="1554"/>
      <c r="X251" s="1554"/>
      <c r="Y251" s="1554"/>
      <c r="Z251" s="1555"/>
      <c r="AA251" s="1555"/>
      <c r="AB251" s="1555"/>
      <c r="AC251" s="1555"/>
      <c r="AD251" s="1555"/>
      <c r="AE251" s="1555"/>
      <c r="AF251" s="1555"/>
      <c r="AG251" s="1555"/>
      <c r="AH251" s="1550"/>
      <c r="AI251" s="1550"/>
      <c r="AJ251" s="1421"/>
      <c r="AK251" s="1509"/>
      <c r="AL251" s="1501"/>
      <c r="AM251" s="1501"/>
      <c r="AN251" s="1501"/>
      <c r="AO251" s="1501"/>
      <c r="AP251" s="1509"/>
      <c r="AQ251" s="1501"/>
      <c r="AR251" s="1501"/>
    </row>
    <row r="252" spans="1:44" ht="33.75" customHeight="1">
      <c r="A252" s="1446"/>
      <c r="B252" s="1517"/>
      <c r="C252" s="1552"/>
      <c r="D252" s="1553"/>
      <c r="E252" s="1529"/>
      <c r="F252" s="1421"/>
      <c r="G252" s="1446"/>
      <c r="H252" s="1420"/>
      <c r="I252" s="1526"/>
      <c r="J252" s="1446"/>
      <c r="K252" s="1446"/>
      <c r="L252" s="1421"/>
      <c r="M252" s="1446"/>
      <c r="N252" s="1550"/>
      <c r="O252" s="1550"/>
      <c r="P252" s="1551"/>
      <c r="Q252" s="1550"/>
      <c r="R252" s="1421"/>
      <c r="S252" s="1554"/>
      <c r="T252" s="1554"/>
      <c r="U252" s="1554"/>
      <c r="V252" s="1554"/>
      <c r="W252" s="1554"/>
      <c r="X252" s="1554"/>
      <c r="Y252" s="1554"/>
      <c r="Z252" s="1555"/>
      <c r="AA252" s="1555"/>
      <c r="AB252" s="1555"/>
      <c r="AC252" s="1555"/>
      <c r="AD252" s="1555"/>
      <c r="AE252" s="1555"/>
      <c r="AF252" s="1555"/>
      <c r="AG252" s="1555"/>
      <c r="AH252" s="1550"/>
      <c r="AI252" s="1550"/>
      <c r="AJ252" s="1421"/>
      <c r="AK252" s="1509"/>
      <c r="AL252" s="1501"/>
      <c r="AM252" s="1501"/>
      <c r="AN252" s="1501"/>
      <c r="AO252" s="1501"/>
      <c r="AP252" s="1509"/>
      <c r="AQ252" s="1501"/>
      <c r="AR252" s="1501"/>
    </row>
    <row r="253" spans="1:44" ht="75" customHeight="1">
      <c r="A253" s="1446"/>
      <c r="B253" s="1517"/>
      <c r="C253" s="1552"/>
      <c r="D253" s="1553"/>
      <c r="E253" s="1529"/>
      <c r="F253" s="1421"/>
      <c r="G253" s="1446"/>
      <c r="H253" s="1420"/>
      <c r="I253" s="1526"/>
      <c r="J253" s="1446"/>
      <c r="K253" s="1446"/>
      <c r="L253" s="1421"/>
      <c r="M253" s="1446"/>
      <c r="N253" s="1550"/>
      <c r="O253" s="1550"/>
      <c r="P253" s="1551"/>
      <c r="Q253" s="1550"/>
      <c r="R253" s="1421"/>
      <c r="S253" s="1554"/>
      <c r="T253" s="1554"/>
      <c r="U253" s="1554"/>
      <c r="V253" s="1554"/>
      <c r="W253" s="1554"/>
      <c r="X253" s="1554"/>
      <c r="Y253" s="1554"/>
      <c r="Z253" s="1555"/>
      <c r="AA253" s="1555"/>
      <c r="AB253" s="1555"/>
      <c r="AC253" s="1555"/>
      <c r="AD253" s="1555"/>
      <c r="AE253" s="1555"/>
      <c r="AF253" s="1555"/>
      <c r="AG253" s="1555"/>
      <c r="AH253" s="1550"/>
      <c r="AI253" s="1550"/>
      <c r="AJ253" s="1421"/>
      <c r="AK253" s="1509"/>
      <c r="AL253" s="1501"/>
      <c r="AM253" s="1501"/>
      <c r="AN253" s="1501"/>
      <c r="AO253" s="1501"/>
      <c r="AP253" s="1509"/>
      <c r="AQ253" s="1501"/>
      <c r="AR253" s="1501"/>
    </row>
    <row r="254" spans="1:44" ht="45" customHeight="1">
      <c r="A254" s="1446"/>
      <c r="B254" s="1517"/>
      <c r="C254" s="1552"/>
      <c r="D254" s="1553"/>
      <c r="E254" s="1529"/>
      <c r="F254" s="1421"/>
      <c r="G254" s="1446"/>
      <c r="H254" s="1420"/>
      <c r="I254" s="1526"/>
      <c r="J254" s="1446"/>
      <c r="K254" s="1446"/>
      <c r="L254" s="1421"/>
      <c r="M254" s="1446"/>
      <c r="N254" s="1550"/>
      <c r="O254" s="1550"/>
      <c r="P254" s="1551"/>
      <c r="Q254" s="1550"/>
      <c r="R254" s="1421"/>
      <c r="S254" s="1554"/>
      <c r="T254" s="1554"/>
      <c r="U254" s="1554"/>
      <c r="V254" s="1554"/>
      <c r="W254" s="1554"/>
      <c r="X254" s="1554"/>
      <c r="Y254" s="1554"/>
      <c r="Z254" s="1555"/>
      <c r="AA254" s="1555"/>
      <c r="AB254" s="1555"/>
      <c r="AC254" s="1555"/>
      <c r="AD254" s="1555"/>
      <c r="AE254" s="1555"/>
      <c r="AF254" s="1555"/>
      <c r="AG254" s="1555"/>
      <c r="AH254" s="1550"/>
      <c r="AI254" s="1550"/>
      <c r="AJ254" s="1421"/>
      <c r="AK254" s="1509"/>
      <c r="AL254" s="1501"/>
      <c r="AM254" s="1501"/>
      <c r="AN254" s="1501"/>
      <c r="AO254" s="1501"/>
      <c r="AP254" s="1509"/>
      <c r="AQ254" s="1501"/>
      <c r="AR254" s="1501"/>
    </row>
    <row r="255" spans="1:44" ht="35.25" customHeight="1">
      <c r="A255" s="1446"/>
      <c r="B255" s="1517"/>
      <c r="C255" s="1552"/>
      <c r="D255" s="1553"/>
      <c r="E255" s="1529"/>
      <c r="F255" s="1421"/>
      <c r="G255" s="1446"/>
      <c r="H255" s="1420"/>
      <c r="I255" s="1526"/>
      <c r="J255" s="1446"/>
      <c r="K255" s="1446"/>
      <c r="L255" s="1421"/>
      <c r="M255" s="1446"/>
      <c r="N255" s="1550"/>
      <c r="O255" s="1550"/>
      <c r="P255" s="1551"/>
      <c r="Q255" s="1550"/>
      <c r="R255" s="1421"/>
      <c r="S255" s="1554"/>
      <c r="T255" s="1554"/>
      <c r="U255" s="1554"/>
      <c r="V255" s="1554"/>
      <c r="W255" s="1554"/>
      <c r="X255" s="1554"/>
      <c r="Y255" s="1554"/>
      <c r="Z255" s="1555"/>
      <c r="AA255" s="1555"/>
      <c r="AB255" s="1555"/>
      <c r="AC255" s="1555"/>
      <c r="AD255" s="1555"/>
      <c r="AE255" s="1555"/>
      <c r="AF255" s="1555"/>
      <c r="AG255" s="1555"/>
      <c r="AH255" s="1550"/>
      <c r="AI255" s="1550"/>
      <c r="AJ255" s="1421"/>
      <c r="AK255" s="1509"/>
      <c r="AL255" s="1501"/>
      <c r="AM255" s="1501"/>
      <c r="AN255" s="1501"/>
      <c r="AO255" s="1501"/>
      <c r="AP255" s="1509"/>
      <c r="AQ255" s="1501"/>
      <c r="AR255" s="1501"/>
    </row>
    <row r="256" spans="1:44" ht="30" customHeight="1">
      <c r="A256" s="1446"/>
      <c r="B256" s="1517"/>
      <c r="C256" s="1552"/>
      <c r="D256" s="1553"/>
      <c r="E256" s="1529"/>
      <c r="F256" s="1421"/>
      <c r="G256" s="1446"/>
      <c r="H256" s="1420"/>
      <c r="I256" s="1526"/>
      <c r="J256" s="1446"/>
      <c r="K256" s="1446"/>
      <c r="L256" s="1421"/>
      <c r="M256" s="1446"/>
      <c r="N256" s="1550"/>
      <c r="O256" s="1550"/>
      <c r="P256" s="1551"/>
      <c r="Q256" s="1550"/>
      <c r="R256" s="1421"/>
      <c r="S256" s="1554"/>
      <c r="T256" s="1554"/>
      <c r="U256" s="1554"/>
      <c r="V256" s="1554"/>
      <c r="W256" s="1554"/>
      <c r="X256" s="1554"/>
      <c r="Y256" s="1554"/>
      <c r="Z256" s="1555"/>
      <c r="AA256" s="1555"/>
      <c r="AB256" s="1555"/>
      <c r="AC256" s="1555"/>
      <c r="AD256" s="1555"/>
      <c r="AE256" s="1555"/>
      <c r="AF256" s="1555"/>
      <c r="AG256" s="1555"/>
      <c r="AH256" s="1550"/>
      <c r="AI256" s="1550"/>
      <c r="AJ256" s="1421"/>
      <c r="AK256" s="1509"/>
      <c r="AL256" s="1501"/>
      <c r="AM256" s="1501"/>
      <c r="AN256" s="1501"/>
      <c r="AO256" s="1501"/>
      <c r="AP256" s="1509"/>
      <c r="AQ256" s="1501"/>
      <c r="AR256" s="1501"/>
    </row>
    <row r="257" spans="1:44" ht="41.25" customHeight="1">
      <c r="A257" s="1446"/>
      <c r="B257" s="1517"/>
      <c r="C257" s="1552"/>
      <c r="D257" s="1553"/>
      <c r="E257" s="1529"/>
      <c r="F257" s="1421"/>
      <c r="G257" s="1446"/>
      <c r="H257" s="1420"/>
      <c r="I257" s="1526"/>
      <c r="J257" s="1446"/>
      <c r="K257" s="1446"/>
      <c r="L257" s="1421"/>
      <c r="M257" s="1446"/>
      <c r="N257" s="1550"/>
      <c r="O257" s="1550"/>
      <c r="P257" s="1551"/>
      <c r="Q257" s="1550"/>
      <c r="R257" s="1421"/>
      <c r="S257" s="1554"/>
      <c r="T257" s="1554"/>
      <c r="U257" s="1554"/>
      <c r="V257" s="1554"/>
      <c r="W257" s="1554"/>
      <c r="X257" s="1554"/>
      <c r="Y257" s="1554"/>
      <c r="Z257" s="1555"/>
      <c r="AA257" s="1555"/>
      <c r="AB257" s="1555"/>
      <c r="AC257" s="1555"/>
      <c r="AD257" s="1555"/>
      <c r="AE257" s="1555"/>
      <c r="AF257" s="1555"/>
      <c r="AG257" s="1555"/>
      <c r="AH257" s="1550"/>
      <c r="AI257" s="1550"/>
      <c r="AJ257" s="1421"/>
      <c r="AK257" s="1509"/>
      <c r="AL257" s="1501"/>
      <c r="AM257" s="1501"/>
      <c r="AN257" s="1501"/>
      <c r="AO257" s="1501"/>
      <c r="AP257" s="1509"/>
      <c r="AQ257" s="1501"/>
      <c r="AR257" s="1501"/>
    </row>
    <row r="258" spans="1:44" ht="41.25" customHeight="1">
      <c r="A258" s="1446"/>
      <c r="B258" s="1517"/>
      <c r="C258" s="1552"/>
      <c r="D258" s="1553"/>
      <c r="E258" s="1529"/>
      <c r="F258" s="1421"/>
      <c r="G258" s="1446"/>
      <c r="H258" s="1420"/>
      <c r="I258" s="1526"/>
      <c r="J258" s="1446"/>
      <c r="K258" s="1446"/>
      <c r="L258" s="1421"/>
      <c r="M258" s="1446"/>
      <c r="N258" s="1550"/>
      <c r="O258" s="1550"/>
      <c r="P258" s="1551"/>
      <c r="Q258" s="1550"/>
      <c r="R258" s="1421"/>
      <c r="S258" s="1554"/>
      <c r="T258" s="1554"/>
      <c r="U258" s="1554"/>
      <c r="V258" s="1554"/>
      <c r="W258" s="1554"/>
      <c r="X258" s="1554"/>
      <c r="Y258" s="1554"/>
      <c r="Z258" s="1555"/>
      <c r="AA258" s="1555"/>
      <c r="AB258" s="1555"/>
      <c r="AC258" s="1555"/>
      <c r="AD258" s="1555"/>
      <c r="AE258" s="1555"/>
      <c r="AF258" s="1555"/>
      <c r="AG258" s="1555"/>
      <c r="AH258" s="1550"/>
      <c r="AI258" s="1550"/>
      <c r="AJ258" s="1421"/>
      <c r="AK258" s="1509"/>
      <c r="AL258" s="1501"/>
      <c r="AM258" s="1501"/>
      <c r="AN258" s="1501"/>
      <c r="AO258" s="1501"/>
      <c r="AP258" s="1509"/>
      <c r="AQ258" s="1501"/>
      <c r="AR258" s="1501"/>
    </row>
    <row r="259" spans="1:44" ht="45" customHeight="1">
      <c r="A259" s="1446"/>
      <c r="B259" s="1517"/>
      <c r="C259" s="1552"/>
      <c r="D259" s="1553"/>
      <c r="E259" s="1529"/>
      <c r="F259" s="1421"/>
      <c r="G259" s="1446"/>
      <c r="H259" s="1420"/>
      <c r="I259" s="1526"/>
      <c r="J259" s="1446"/>
      <c r="K259" s="1446"/>
      <c r="L259" s="1421"/>
      <c r="M259" s="1446"/>
      <c r="N259" s="1550"/>
      <c r="O259" s="1550"/>
      <c r="P259" s="1551"/>
      <c r="Q259" s="1550"/>
      <c r="R259" s="1421"/>
      <c r="S259" s="1554"/>
      <c r="T259" s="1554"/>
      <c r="U259" s="1554"/>
      <c r="V259" s="1554"/>
      <c r="W259" s="1554"/>
      <c r="X259" s="1554"/>
      <c r="Y259" s="1554"/>
      <c r="Z259" s="1555"/>
      <c r="AA259" s="1555"/>
      <c r="AB259" s="1555"/>
      <c r="AC259" s="1555"/>
      <c r="AD259" s="1555"/>
      <c r="AE259" s="1555"/>
      <c r="AF259" s="1555"/>
      <c r="AG259" s="1555"/>
      <c r="AH259" s="1550"/>
      <c r="AI259" s="1550"/>
      <c r="AJ259" s="1421"/>
      <c r="AK259" s="1509"/>
      <c r="AL259" s="1501"/>
      <c r="AM259" s="1501"/>
      <c r="AN259" s="1501"/>
      <c r="AO259" s="1501"/>
      <c r="AP259" s="1509"/>
      <c r="AQ259" s="1501"/>
      <c r="AR259" s="1501"/>
    </row>
    <row r="260" spans="1:44" ht="45" customHeight="1">
      <c r="A260" s="1446"/>
      <c r="B260" s="1517"/>
      <c r="C260" s="1552"/>
      <c r="D260" s="1553"/>
      <c r="E260" s="1529"/>
      <c r="F260" s="1421"/>
      <c r="G260" s="1446"/>
      <c r="H260" s="1420"/>
      <c r="I260" s="1526"/>
      <c r="J260" s="1446"/>
      <c r="K260" s="1446"/>
      <c r="L260" s="1421"/>
      <c r="M260" s="1446"/>
      <c r="N260" s="1550"/>
      <c r="O260" s="1550"/>
      <c r="P260" s="1551"/>
      <c r="Q260" s="1550"/>
      <c r="R260" s="1421"/>
      <c r="S260" s="1554"/>
      <c r="T260" s="1554"/>
      <c r="U260" s="1554"/>
      <c r="V260" s="1554"/>
      <c r="W260" s="1554"/>
      <c r="X260" s="1554"/>
      <c r="Y260" s="1554"/>
      <c r="Z260" s="1555"/>
      <c r="AA260" s="1555"/>
      <c r="AB260" s="1555"/>
      <c r="AC260" s="1555"/>
      <c r="AD260" s="1555"/>
      <c r="AE260" s="1555"/>
      <c r="AF260" s="1555"/>
      <c r="AG260" s="1555"/>
      <c r="AH260" s="1550"/>
      <c r="AI260" s="1550"/>
      <c r="AJ260" s="1421"/>
      <c r="AK260" s="1509"/>
      <c r="AL260" s="1501"/>
      <c r="AM260" s="1501"/>
      <c r="AN260" s="1501"/>
      <c r="AO260" s="1501"/>
      <c r="AP260" s="1509"/>
      <c r="AQ260" s="1501"/>
      <c r="AR260" s="1501"/>
    </row>
    <row r="261" spans="1:44" ht="45" customHeight="1">
      <c r="A261" s="1446"/>
      <c r="B261" s="1517"/>
      <c r="C261" s="1552"/>
      <c r="D261" s="1553"/>
      <c r="E261" s="1529"/>
      <c r="F261" s="1421"/>
      <c r="G261" s="1446"/>
      <c r="H261" s="1420"/>
      <c r="I261" s="1526"/>
      <c r="J261" s="1446"/>
      <c r="K261" s="1446"/>
      <c r="L261" s="1421"/>
      <c r="M261" s="1446"/>
      <c r="N261" s="1550"/>
      <c r="O261" s="1550"/>
      <c r="P261" s="1551"/>
      <c r="Q261" s="1550"/>
      <c r="R261" s="1421"/>
      <c r="S261" s="1554"/>
      <c r="T261" s="1554"/>
      <c r="U261" s="1554"/>
      <c r="V261" s="1554"/>
      <c r="W261" s="1554"/>
      <c r="X261" s="1554"/>
      <c r="Y261" s="1554"/>
      <c r="Z261" s="1555"/>
      <c r="AA261" s="1555"/>
      <c r="AB261" s="1555"/>
      <c r="AC261" s="1555"/>
      <c r="AD261" s="1555"/>
      <c r="AE261" s="1555"/>
      <c r="AF261" s="1555"/>
      <c r="AG261" s="1555"/>
      <c r="AH261" s="1550"/>
      <c r="AI261" s="1550"/>
      <c r="AJ261" s="1421"/>
      <c r="AK261" s="1509"/>
      <c r="AL261" s="1501"/>
      <c r="AM261" s="1501"/>
      <c r="AN261" s="1501"/>
      <c r="AO261" s="1501"/>
      <c r="AP261" s="1509"/>
      <c r="AQ261" s="1501"/>
      <c r="AR261" s="1501"/>
    </row>
    <row r="262" spans="1:44" ht="30" customHeight="1">
      <c r="A262" s="1446"/>
      <c r="B262" s="1517"/>
      <c r="C262" s="1552"/>
      <c r="D262" s="1553"/>
      <c r="E262" s="1529"/>
      <c r="F262" s="1421"/>
      <c r="G262" s="1446"/>
      <c r="H262" s="1420"/>
      <c r="I262" s="1526"/>
      <c r="J262" s="1446"/>
      <c r="K262" s="1446"/>
      <c r="L262" s="1421"/>
      <c r="M262" s="1446"/>
      <c r="N262" s="1550"/>
      <c r="O262" s="1550"/>
      <c r="P262" s="1551"/>
      <c r="Q262" s="1550"/>
      <c r="R262" s="1421"/>
      <c r="S262" s="1554"/>
      <c r="T262" s="1554"/>
      <c r="U262" s="1554"/>
      <c r="V262" s="1554"/>
      <c r="W262" s="1554"/>
      <c r="X262" s="1554"/>
      <c r="Y262" s="1554"/>
      <c r="Z262" s="1555"/>
      <c r="AA262" s="1555"/>
      <c r="AB262" s="1555"/>
      <c r="AC262" s="1555"/>
      <c r="AD262" s="1555"/>
      <c r="AE262" s="1555"/>
      <c r="AF262" s="1555"/>
      <c r="AG262" s="1555"/>
      <c r="AH262" s="1550"/>
      <c r="AI262" s="1550"/>
      <c r="AJ262" s="1421"/>
      <c r="AK262" s="1509"/>
      <c r="AL262" s="1501"/>
      <c r="AM262" s="1501"/>
      <c r="AN262" s="1501"/>
      <c r="AO262" s="1501"/>
      <c r="AP262" s="1509"/>
      <c r="AQ262" s="1501"/>
      <c r="AR262" s="1501"/>
    </row>
    <row r="263" spans="1:44" ht="45" customHeight="1">
      <c r="A263" s="1446"/>
      <c r="B263" s="1517"/>
      <c r="C263" s="1552"/>
      <c r="D263" s="1553"/>
      <c r="E263" s="1529"/>
      <c r="F263" s="1421"/>
      <c r="G263" s="1446"/>
      <c r="H263" s="1420"/>
      <c r="I263" s="1526"/>
      <c r="J263" s="1446"/>
      <c r="K263" s="1446"/>
      <c r="L263" s="1421"/>
      <c r="M263" s="1446"/>
      <c r="N263" s="1550"/>
      <c r="O263" s="1550"/>
      <c r="P263" s="1551"/>
      <c r="Q263" s="1550"/>
      <c r="R263" s="1421"/>
      <c r="S263" s="1554"/>
      <c r="T263" s="1554"/>
      <c r="U263" s="1554"/>
      <c r="V263" s="1554"/>
      <c r="W263" s="1554"/>
      <c r="X263" s="1554"/>
      <c r="Y263" s="1554"/>
      <c r="Z263" s="1555"/>
      <c r="AA263" s="1555"/>
      <c r="AB263" s="1555"/>
      <c r="AC263" s="1555"/>
      <c r="AD263" s="1555"/>
      <c r="AE263" s="1555"/>
      <c r="AF263" s="1555"/>
      <c r="AG263" s="1555"/>
      <c r="AH263" s="1550"/>
      <c r="AI263" s="1550"/>
      <c r="AJ263" s="1421"/>
      <c r="AK263" s="1509"/>
      <c r="AL263" s="1501"/>
      <c r="AM263" s="1501"/>
      <c r="AN263" s="1501"/>
      <c r="AO263" s="1501"/>
      <c r="AP263" s="1509"/>
      <c r="AQ263" s="1501"/>
      <c r="AR263" s="1501"/>
    </row>
    <row r="264" spans="1:44" ht="45" customHeight="1">
      <c r="A264" s="1446"/>
      <c r="B264" s="1517"/>
      <c r="C264" s="1552"/>
      <c r="D264" s="1553"/>
      <c r="E264" s="1529"/>
      <c r="F264" s="1421"/>
      <c r="G264" s="1446"/>
      <c r="H264" s="1420"/>
      <c r="I264" s="1526"/>
      <c r="J264" s="1446"/>
      <c r="K264" s="1446"/>
      <c r="L264" s="1421"/>
      <c r="M264" s="1446"/>
      <c r="N264" s="1550"/>
      <c r="O264" s="1550"/>
      <c r="P264" s="1551"/>
      <c r="Q264" s="1550"/>
      <c r="R264" s="1421"/>
      <c r="S264" s="1554"/>
      <c r="T264" s="1554"/>
      <c r="U264" s="1554"/>
      <c r="V264" s="1554"/>
      <c r="W264" s="1554"/>
      <c r="X264" s="1554"/>
      <c r="Y264" s="1554"/>
      <c r="Z264" s="1555"/>
      <c r="AA264" s="1555"/>
      <c r="AB264" s="1555"/>
      <c r="AC264" s="1555"/>
      <c r="AD264" s="1555"/>
      <c r="AE264" s="1555"/>
      <c r="AF264" s="1555"/>
      <c r="AG264" s="1555"/>
      <c r="AH264" s="1550"/>
      <c r="AI264" s="1550"/>
      <c r="AJ264" s="1421"/>
      <c r="AK264" s="1509"/>
      <c r="AL264" s="1501"/>
      <c r="AM264" s="1501"/>
      <c r="AN264" s="1501"/>
      <c r="AO264" s="1501"/>
      <c r="AP264" s="1509"/>
      <c r="AQ264" s="1501"/>
      <c r="AR264" s="1501"/>
    </row>
    <row r="265" spans="1:44" ht="47.25" customHeight="1">
      <c r="A265" s="1446"/>
      <c r="B265" s="1517"/>
      <c r="C265" s="1552"/>
      <c r="D265" s="1553"/>
      <c r="E265" s="1529"/>
      <c r="F265" s="1421"/>
      <c r="G265" s="1446"/>
      <c r="H265" s="1420"/>
      <c r="I265" s="1526"/>
      <c r="J265" s="1446"/>
      <c r="K265" s="1446"/>
      <c r="L265" s="1421"/>
      <c r="M265" s="1446"/>
      <c r="N265" s="1550"/>
      <c r="O265" s="1550"/>
      <c r="P265" s="1551"/>
      <c r="Q265" s="1550"/>
      <c r="R265" s="1421"/>
      <c r="S265" s="1554"/>
      <c r="T265" s="1554"/>
      <c r="U265" s="1554"/>
      <c r="V265" s="1554"/>
      <c r="W265" s="1554"/>
      <c r="X265" s="1554"/>
      <c r="Y265" s="1554"/>
      <c r="Z265" s="1555"/>
      <c r="AA265" s="1555"/>
      <c r="AB265" s="1555"/>
      <c r="AC265" s="1555"/>
      <c r="AD265" s="1555"/>
      <c r="AE265" s="1555"/>
      <c r="AF265" s="1555"/>
      <c r="AG265" s="1555"/>
      <c r="AH265" s="1550"/>
      <c r="AI265" s="1550"/>
      <c r="AJ265" s="1421"/>
      <c r="AK265" s="1509"/>
      <c r="AL265" s="1501"/>
      <c r="AM265" s="1501"/>
      <c r="AN265" s="1501"/>
      <c r="AO265" s="1501"/>
      <c r="AP265" s="1509"/>
      <c r="AQ265" s="1501"/>
      <c r="AR265" s="1501"/>
    </row>
    <row r="266" spans="1:44" ht="45.75" customHeight="1">
      <c r="A266" s="1446"/>
      <c r="B266" s="1517"/>
      <c r="C266" s="1552"/>
      <c r="D266" s="1553"/>
      <c r="E266" s="1529"/>
      <c r="F266" s="1421"/>
      <c r="G266" s="1446"/>
      <c r="H266" s="1420"/>
      <c r="I266" s="1526"/>
      <c r="J266" s="1446"/>
      <c r="K266" s="1446"/>
      <c r="L266" s="1421"/>
      <c r="M266" s="1446"/>
      <c r="N266" s="1550"/>
      <c r="O266" s="1550"/>
      <c r="P266" s="1551"/>
      <c r="Q266" s="1550"/>
      <c r="R266" s="1421"/>
      <c r="S266" s="1554"/>
      <c r="T266" s="1554"/>
      <c r="U266" s="1554"/>
      <c r="V266" s="1554"/>
      <c r="W266" s="1554"/>
      <c r="X266" s="1554"/>
      <c r="Y266" s="1554"/>
      <c r="Z266" s="1555"/>
      <c r="AA266" s="1555"/>
      <c r="AB266" s="1555"/>
      <c r="AC266" s="1555"/>
      <c r="AD266" s="1555"/>
      <c r="AE266" s="1555"/>
      <c r="AF266" s="1555"/>
      <c r="AG266" s="1555"/>
      <c r="AH266" s="1550"/>
      <c r="AI266" s="1550"/>
      <c r="AJ266" s="1421"/>
      <c r="AK266" s="1509"/>
      <c r="AL266" s="1501"/>
      <c r="AM266" s="1501"/>
      <c r="AN266" s="1501"/>
      <c r="AO266" s="1501"/>
      <c r="AP266" s="1509"/>
      <c r="AQ266" s="1501"/>
      <c r="AR266" s="1501"/>
    </row>
    <row r="267" spans="1:44" ht="45" customHeight="1">
      <c r="A267" s="1446"/>
      <c r="B267" s="1517"/>
      <c r="C267" s="1552"/>
      <c r="D267" s="1553"/>
      <c r="E267" s="1529"/>
      <c r="F267" s="1421"/>
      <c r="G267" s="1446"/>
      <c r="H267" s="1420"/>
      <c r="I267" s="1526"/>
      <c r="J267" s="1446"/>
      <c r="K267" s="1446"/>
      <c r="L267" s="1421"/>
      <c r="M267" s="1446"/>
      <c r="N267" s="1550"/>
      <c r="O267" s="1550"/>
      <c r="P267" s="1551"/>
      <c r="Q267" s="1550"/>
      <c r="R267" s="1421"/>
      <c r="S267" s="1554"/>
      <c r="T267" s="1554"/>
      <c r="U267" s="1554"/>
      <c r="V267" s="1554"/>
      <c r="W267" s="1554"/>
      <c r="X267" s="1554"/>
      <c r="Y267" s="1554"/>
      <c r="Z267" s="1555"/>
      <c r="AA267" s="1555"/>
      <c r="AB267" s="1555"/>
      <c r="AC267" s="1555"/>
      <c r="AD267" s="1555"/>
      <c r="AE267" s="1555"/>
      <c r="AF267" s="1555"/>
      <c r="AG267" s="1555"/>
      <c r="AH267" s="1550"/>
      <c r="AI267" s="1550"/>
      <c r="AJ267" s="1421"/>
      <c r="AK267" s="1509"/>
      <c r="AL267" s="1501"/>
      <c r="AM267" s="1501"/>
      <c r="AN267" s="1501"/>
      <c r="AO267" s="1501"/>
      <c r="AP267" s="1509"/>
      <c r="AQ267" s="1501"/>
      <c r="AR267" s="1501"/>
    </row>
    <row r="268" spans="1:44" ht="45" customHeight="1">
      <c r="A268" s="1446"/>
      <c r="B268" s="1517"/>
      <c r="C268" s="1552"/>
      <c r="D268" s="1553"/>
      <c r="E268" s="1529"/>
      <c r="F268" s="1421"/>
      <c r="G268" s="1446"/>
      <c r="H268" s="1420"/>
      <c r="I268" s="1526"/>
      <c r="J268" s="1446"/>
      <c r="K268" s="1446"/>
      <c r="L268" s="1421"/>
      <c r="M268" s="1446"/>
      <c r="N268" s="1550"/>
      <c r="O268" s="1550"/>
      <c r="P268" s="1551"/>
      <c r="Q268" s="1550"/>
      <c r="R268" s="1421"/>
      <c r="S268" s="1554"/>
      <c r="T268" s="1554"/>
      <c r="U268" s="1554"/>
      <c r="V268" s="1554"/>
      <c r="W268" s="1554"/>
      <c r="X268" s="1554"/>
      <c r="Y268" s="1554"/>
      <c r="Z268" s="1555"/>
      <c r="AA268" s="1555"/>
      <c r="AB268" s="1555"/>
      <c r="AC268" s="1555"/>
      <c r="AD268" s="1555"/>
      <c r="AE268" s="1555"/>
      <c r="AF268" s="1555"/>
      <c r="AG268" s="1555"/>
      <c r="AH268" s="1550"/>
      <c r="AI268" s="1550"/>
      <c r="AJ268" s="1421"/>
      <c r="AK268" s="1509"/>
      <c r="AL268" s="1501"/>
      <c r="AM268" s="1501"/>
      <c r="AN268" s="1501"/>
      <c r="AO268" s="1501"/>
      <c r="AP268" s="1509"/>
      <c r="AQ268" s="1501"/>
      <c r="AR268" s="1501"/>
    </row>
    <row r="269" spans="1:44" ht="60" customHeight="1">
      <c r="A269" s="1446"/>
      <c r="B269" s="1517"/>
      <c r="C269" s="1552"/>
      <c r="D269" s="1553"/>
      <c r="E269" s="1529"/>
      <c r="F269" s="1421"/>
      <c r="G269" s="1446"/>
      <c r="H269" s="1420"/>
      <c r="I269" s="1526"/>
      <c r="J269" s="1446"/>
      <c r="K269" s="1446"/>
      <c r="L269" s="1421"/>
      <c r="M269" s="1446"/>
      <c r="N269" s="1550"/>
      <c r="O269" s="1550"/>
      <c r="P269" s="1551"/>
      <c r="Q269" s="1550"/>
      <c r="R269" s="1421"/>
      <c r="S269" s="1554"/>
      <c r="T269" s="1554"/>
      <c r="U269" s="1554"/>
      <c r="V269" s="1554"/>
      <c r="W269" s="1554"/>
      <c r="X269" s="1554"/>
      <c r="Y269" s="1554"/>
      <c r="Z269" s="1555"/>
      <c r="AA269" s="1555"/>
      <c r="AB269" s="1555"/>
      <c r="AC269" s="1555"/>
      <c r="AD269" s="1555"/>
      <c r="AE269" s="1555"/>
      <c r="AF269" s="1555"/>
      <c r="AG269" s="1555"/>
      <c r="AH269" s="1550"/>
      <c r="AI269" s="1550"/>
      <c r="AJ269" s="1421"/>
      <c r="AK269" s="1509"/>
      <c r="AL269" s="1501"/>
      <c r="AM269" s="1501"/>
      <c r="AN269" s="1501"/>
      <c r="AO269" s="1501"/>
      <c r="AP269" s="1509"/>
      <c r="AQ269" s="1501"/>
      <c r="AR269" s="1501"/>
    </row>
    <row r="270" spans="1:44" ht="60" customHeight="1">
      <c r="A270" s="1446"/>
      <c r="B270" s="1517"/>
      <c r="C270" s="1552"/>
      <c r="D270" s="1553"/>
      <c r="E270" s="1529"/>
      <c r="F270" s="1421"/>
      <c r="G270" s="1446"/>
      <c r="H270" s="1420"/>
      <c r="I270" s="1526"/>
      <c r="J270" s="1446"/>
      <c r="K270" s="1446"/>
      <c r="L270" s="1421"/>
      <c r="M270" s="1446"/>
      <c r="N270" s="1550"/>
      <c r="O270" s="1550"/>
      <c r="P270" s="1551"/>
      <c r="Q270" s="1550"/>
      <c r="R270" s="1421"/>
      <c r="S270" s="1554"/>
      <c r="T270" s="1554"/>
      <c r="U270" s="1554"/>
      <c r="V270" s="1554"/>
      <c r="W270" s="1554"/>
      <c r="X270" s="1554"/>
      <c r="Y270" s="1554"/>
      <c r="Z270" s="1555"/>
      <c r="AA270" s="1555"/>
      <c r="AB270" s="1555"/>
      <c r="AC270" s="1555"/>
      <c r="AD270" s="1555"/>
      <c r="AE270" s="1555"/>
      <c r="AF270" s="1555"/>
      <c r="AG270" s="1555"/>
      <c r="AH270" s="1550"/>
      <c r="AI270" s="1550"/>
      <c r="AJ270" s="1421"/>
      <c r="AK270" s="1509"/>
      <c r="AL270" s="1501"/>
      <c r="AM270" s="1501"/>
      <c r="AN270" s="1501"/>
      <c r="AO270" s="1501"/>
      <c r="AP270" s="1509"/>
      <c r="AQ270" s="1501"/>
      <c r="AR270" s="1501"/>
    </row>
    <row r="271" spans="1:44" ht="60" customHeight="1">
      <c r="A271" s="1446"/>
      <c r="B271" s="1517"/>
      <c r="C271" s="1552"/>
      <c r="D271" s="1553"/>
      <c r="E271" s="1529"/>
      <c r="F271" s="1421"/>
      <c r="G271" s="1446"/>
      <c r="H271" s="1420"/>
      <c r="I271" s="1526"/>
      <c r="J271" s="1446"/>
      <c r="K271" s="1446"/>
      <c r="L271" s="1421"/>
      <c r="M271" s="1446"/>
      <c r="N271" s="1550"/>
      <c r="O271" s="1550"/>
      <c r="P271" s="1551"/>
      <c r="Q271" s="1550"/>
      <c r="R271" s="1421"/>
      <c r="S271" s="1554"/>
      <c r="T271" s="1554"/>
      <c r="U271" s="1554"/>
      <c r="V271" s="1554"/>
      <c r="W271" s="1554"/>
      <c r="X271" s="1554"/>
      <c r="Y271" s="1554"/>
      <c r="Z271" s="1555"/>
      <c r="AA271" s="1555"/>
      <c r="AB271" s="1555"/>
      <c r="AC271" s="1555"/>
      <c r="AD271" s="1555"/>
      <c r="AE271" s="1555"/>
      <c r="AF271" s="1555"/>
      <c r="AG271" s="1555"/>
      <c r="AH271" s="1550"/>
      <c r="AI271" s="1550"/>
      <c r="AJ271" s="1421"/>
      <c r="AK271" s="1509"/>
      <c r="AL271" s="1501"/>
      <c r="AM271" s="1501"/>
      <c r="AN271" s="1501"/>
      <c r="AO271" s="1501"/>
      <c r="AP271" s="1509"/>
      <c r="AQ271" s="1501"/>
      <c r="AR271" s="1501"/>
    </row>
    <row r="272" spans="1:44" ht="42" customHeight="1">
      <c r="A272" s="1446"/>
      <c r="B272" s="1517"/>
      <c r="C272" s="1552"/>
      <c r="D272" s="1553"/>
      <c r="E272" s="1529"/>
      <c r="F272" s="1421"/>
      <c r="G272" s="1446"/>
      <c r="H272" s="1420"/>
      <c r="I272" s="1526"/>
      <c r="J272" s="1446"/>
      <c r="K272" s="1446"/>
      <c r="L272" s="1421"/>
      <c r="M272" s="1446"/>
      <c r="N272" s="1550"/>
      <c r="O272" s="1550"/>
      <c r="P272" s="1551"/>
      <c r="Q272" s="1550"/>
      <c r="R272" s="1421"/>
      <c r="S272" s="1554"/>
      <c r="T272" s="1554"/>
      <c r="U272" s="1554"/>
      <c r="V272" s="1554"/>
      <c r="W272" s="1554"/>
      <c r="X272" s="1554"/>
      <c r="Y272" s="1554"/>
      <c r="Z272" s="1555"/>
      <c r="AA272" s="1555"/>
      <c r="AB272" s="1555"/>
      <c r="AC272" s="1555"/>
      <c r="AD272" s="1555"/>
      <c r="AE272" s="1555"/>
      <c r="AF272" s="1555"/>
      <c r="AG272" s="1555"/>
      <c r="AH272" s="1550"/>
      <c r="AI272" s="1550"/>
      <c r="AJ272" s="1421"/>
      <c r="AK272" s="1509"/>
      <c r="AL272" s="1501"/>
      <c r="AM272" s="1501"/>
      <c r="AN272" s="1501"/>
      <c r="AO272" s="1501"/>
      <c r="AP272" s="1509"/>
      <c r="AQ272" s="1501"/>
      <c r="AR272" s="1501"/>
    </row>
    <row r="273" spans="1:44" ht="30" customHeight="1">
      <c r="A273" s="1446"/>
      <c r="B273" s="1517"/>
      <c r="C273" s="1552"/>
      <c r="D273" s="1553"/>
      <c r="E273" s="1529"/>
      <c r="F273" s="1421"/>
      <c r="G273" s="1446"/>
      <c r="H273" s="1420"/>
      <c r="I273" s="1526"/>
      <c r="J273" s="1446"/>
      <c r="K273" s="1446"/>
      <c r="L273" s="1421"/>
      <c r="M273" s="1446"/>
      <c r="N273" s="1550"/>
      <c r="O273" s="1550"/>
      <c r="P273" s="1551"/>
      <c r="Q273" s="1550"/>
      <c r="R273" s="1421"/>
      <c r="S273" s="1554"/>
      <c r="T273" s="1554"/>
      <c r="U273" s="1554"/>
      <c r="V273" s="1554"/>
      <c r="W273" s="1554"/>
      <c r="X273" s="1554"/>
      <c r="Y273" s="1554"/>
      <c r="Z273" s="1555"/>
      <c r="AA273" s="1555"/>
      <c r="AB273" s="1555"/>
      <c r="AC273" s="1555"/>
      <c r="AD273" s="1555"/>
      <c r="AE273" s="1555"/>
      <c r="AF273" s="1555"/>
      <c r="AG273" s="1555"/>
      <c r="AH273" s="1550"/>
      <c r="AI273" s="1550"/>
      <c r="AJ273" s="1421"/>
      <c r="AK273" s="1509"/>
      <c r="AL273" s="1501"/>
      <c r="AM273" s="1501"/>
      <c r="AN273" s="1501"/>
      <c r="AO273" s="1501"/>
      <c r="AP273" s="1509"/>
      <c r="AQ273" s="1501"/>
      <c r="AR273" s="1501"/>
    </row>
    <row r="274" spans="1:44" ht="43.5" customHeight="1">
      <c r="A274" s="1446"/>
      <c r="B274" s="1517"/>
      <c r="C274" s="1552"/>
      <c r="D274" s="1553"/>
      <c r="E274" s="1529"/>
      <c r="F274" s="1421"/>
      <c r="G274" s="1446"/>
      <c r="H274" s="1420"/>
      <c r="I274" s="1526"/>
      <c r="J274" s="1446"/>
      <c r="K274" s="1446"/>
      <c r="L274" s="1421"/>
      <c r="M274" s="1446"/>
      <c r="N274" s="1550"/>
      <c r="O274" s="1550"/>
      <c r="P274" s="1551"/>
      <c r="Q274" s="1550"/>
      <c r="R274" s="1421"/>
      <c r="S274" s="1554"/>
      <c r="T274" s="1554"/>
      <c r="U274" s="1554"/>
      <c r="V274" s="1554"/>
      <c r="W274" s="1554"/>
      <c r="X274" s="1554"/>
      <c r="Y274" s="1554"/>
      <c r="Z274" s="1555"/>
      <c r="AA274" s="1555"/>
      <c r="AB274" s="1555"/>
      <c r="AC274" s="1555"/>
      <c r="AD274" s="1555"/>
      <c r="AE274" s="1555"/>
      <c r="AF274" s="1555"/>
      <c r="AG274" s="1555"/>
      <c r="AH274" s="1550"/>
      <c r="AI274" s="1550"/>
      <c r="AJ274" s="1421"/>
      <c r="AK274" s="1509"/>
      <c r="AL274" s="1501"/>
      <c r="AM274" s="1501"/>
      <c r="AN274" s="1501"/>
      <c r="AO274" s="1501"/>
      <c r="AP274" s="1509"/>
      <c r="AQ274" s="1501"/>
      <c r="AR274" s="1501"/>
    </row>
    <row r="275" spans="1:44" ht="50.25" customHeight="1">
      <c r="A275" s="1446"/>
      <c r="B275" s="1517"/>
      <c r="C275" s="1552"/>
      <c r="D275" s="1553"/>
      <c r="E275" s="1529"/>
      <c r="F275" s="1421"/>
      <c r="G275" s="1446"/>
      <c r="H275" s="1420"/>
      <c r="I275" s="1526"/>
      <c r="J275" s="1446"/>
      <c r="K275" s="1446"/>
      <c r="L275" s="1421"/>
      <c r="M275" s="1446"/>
      <c r="N275" s="1550"/>
      <c r="O275" s="1550"/>
      <c r="P275" s="1551"/>
      <c r="Q275" s="1550"/>
      <c r="R275" s="1421"/>
      <c r="S275" s="1554"/>
      <c r="T275" s="1554"/>
      <c r="U275" s="1554"/>
      <c r="V275" s="1554"/>
      <c r="W275" s="1554"/>
      <c r="X275" s="1554"/>
      <c r="Y275" s="1554"/>
      <c r="Z275" s="1555"/>
      <c r="AA275" s="1555"/>
      <c r="AB275" s="1555"/>
      <c r="AC275" s="1555"/>
      <c r="AD275" s="1555"/>
      <c r="AE275" s="1555"/>
      <c r="AF275" s="1555"/>
      <c r="AG275" s="1555"/>
      <c r="AH275" s="1550"/>
      <c r="AI275" s="1550"/>
      <c r="AJ275" s="1421"/>
      <c r="AK275" s="1509"/>
      <c r="AL275" s="1501"/>
      <c r="AM275" s="1501"/>
      <c r="AN275" s="1501"/>
      <c r="AO275" s="1501"/>
      <c r="AP275" s="1509"/>
      <c r="AQ275" s="1501"/>
      <c r="AR275" s="1501"/>
    </row>
    <row r="276" spans="1:44" ht="50.25" customHeight="1">
      <c r="A276" s="1446"/>
      <c r="B276" s="1517"/>
      <c r="C276" s="1552"/>
      <c r="D276" s="1553"/>
      <c r="E276" s="1529"/>
      <c r="F276" s="1421"/>
      <c r="G276" s="1446"/>
      <c r="H276" s="1420"/>
      <c r="I276" s="1526"/>
      <c r="J276" s="1446"/>
      <c r="K276" s="1446"/>
      <c r="L276" s="1421"/>
      <c r="M276" s="1446"/>
      <c r="N276" s="1550"/>
      <c r="O276" s="1550"/>
      <c r="P276" s="1551"/>
      <c r="Q276" s="1550"/>
      <c r="R276" s="1421"/>
      <c r="S276" s="1554"/>
      <c r="T276" s="1554"/>
      <c r="U276" s="1554"/>
      <c r="V276" s="1554"/>
      <c r="W276" s="1554"/>
      <c r="X276" s="1554"/>
      <c r="Y276" s="1554"/>
      <c r="Z276" s="1555"/>
      <c r="AA276" s="1555"/>
      <c r="AB276" s="1555"/>
      <c r="AC276" s="1555"/>
      <c r="AD276" s="1555"/>
      <c r="AE276" s="1555"/>
      <c r="AF276" s="1555"/>
      <c r="AG276" s="1555"/>
      <c r="AH276" s="1550"/>
      <c r="AI276" s="1550"/>
      <c r="AJ276" s="1421"/>
      <c r="AK276" s="1509"/>
      <c r="AL276" s="1501"/>
      <c r="AM276" s="1501"/>
      <c r="AN276" s="1501"/>
      <c r="AO276" s="1501"/>
      <c r="AP276" s="1509"/>
      <c r="AQ276" s="1501"/>
      <c r="AR276" s="1501"/>
    </row>
    <row r="277" spans="1:44" ht="30" customHeight="1">
      <c r="A277" s="1446"/>
      <c r="B277" s="1517"/>
      <c r="C277" s="1552"/>
      <c r="D277" s="1553"/>
      <c r="E277" s="1529"/>
      <c r="F277" s="1421"/>
      <c r="G277" s="1446"/>
      <c r="H277" s="1420"/>
      <c r="I277" s="1526"/>
      <c r="J277" s="1446"/>
      <c r="K277" s="1446"/>
      <c r="L277" s="1421"/>
      <c r="M277" s="1446"/>
      <c r="N277" s="1550"/>
      <c r="O277" s="1550"/>
      <c r="P277" s="1551"/>
      <c r="Q277" s="1550"/>
      <c r="R277" s="1421"/>
      <c r="S277" s="1554"/>
      <c r="T277" s="1554"/>
      <c r="U277" s="1554"/>
      <c r="V277" s="1554"/>
      <c r="W277" s="1554"/>
      <c r="X277" s="1554"/>
      <c r="Y277" s="1554"/>
      <c r="Z277" s="1555"/>
      <c r="AA277" s="1555"/>
      <c r="AB277" s="1555"/>
      <c r="AC277" s="1555"/>
      <c r="AD277" s="1555"/>
      <c r="AE277" s="1555"/>
      <c r="AF277" s="1555"/>
      <c r="AG277" s="1555"/>
      <c r="AH277" s="1550"/>
      <c r="AI277" s="1550"/>
      <c r="AJ277" s="1421"/>
      <c r="AK277" s="1509"/>
      <c r="AL277" s="1501"/>
      <c r="AM277" s="1501"/>
      <c r="AN277" s="1501"/>
      <c r="AO277" s="1501"/>
      <c r="AP277" s="1509"/>
      <c r="AQ277" s="1501"/>
      <c r="AR277" s="1501"/>
    </row>
    <row r="278" spans="1:44" ht="30" customHeight="1">
      <c r="A278" s="1446"/>
      <c r="B278" s="1517"/>
      <c r="C278" s="1552"/>
      <c r="D278" s="1553"/>
      <c r="E278" s="1529"/>
      <c r="F278" s="1421"/>
      <c r="G278" s="1446"/>
      <c r="H278" s="1420"/>
      <c r="I278" s="1526"/>
      <c r="J278" s="1446"/>
      <c r="K278" s="1446"/>
      <c r="L278" s="1421"/>
      <c r="M278" s="1446"/>
      <c r="N278" s="1550"/>
      <c r="O278" s="1550"/>
      <c r="P278" s="1551"/>
      <c r="Q278" s="1550"/>
      <c r="R278" s="1421"/>
      <c r="S278" s="1554"/>
      <c r="T278" s="1554"/>
      <c r="U278" s="1554"/>
      <c r="V278" s="1554"/>
      <c r="W278" s="1554"/>
      <c r="X278" s="1554"/>
      <c r="Y278" s="1554"/>
      <c r="Z278" s="1555"/>
      <c r="AA278" s="1555"/>
      <c r="AB278" s="1555"/>
      <c r="AC278" s="1555"/>
      <c r="AD278" s="1555"/>
      <c r="AE278" s="1555"/>
      <c r="AF278" s="1555"/>
      <c r="AG278" s="1555"/>
      <c r="AH278" s="1550"/>
      <c r="AI278" s="1550"/>
      <c r="AJ278" s="1421"/>
      <c r="AK278" s="1509"/>
      <c r="AL278" s="1501"/>
      <c r="AM278" s="1501"/>
      <c r="AN278" s="1501"/>
      <c r="AO278" s="1501"/>
      <c r="AP278" s="1509"/>
      <c r="AQ278" s="1501"/>
      <c r="AR278" s="1501"/>
    </row>
    <row r="279" spans="1:44" ht="30" customHeight="1">
      <c r="A279" s="1446"/>
      <c r="B279" s="1517"/>
      <c r="C279" s="1552"/>
      <c r="D279" s="1553"/>
      <c r="E279" s="1529"/>
      <c r="F279" s="1421"/>
      <c r="G279" s="1446"/>
      <c r="H279" s="1420"/>
      <c r="I279" s="1526"/>
      <c r="J279" s="1446"/>
      <c r="K279" s="1446"/>
      <c r="L279" s="1421"/>
      <c r="M279" s="1446"/>
      <c r="N279" s="1550"/>
      <c r="O279" s="1550"/>
      <c r="P279" s="1551"/>
      <c r="Q279" s="1550"/>
      <c r="R279" s="1421"/>
      <c r="S279" s="1554"/>
      <c r="T279" s="1554"/>
      <c r="U279" s="1554"/>
      <c r="V279" s="1554"/>
      <c r="W279" s="1554"/>
      <c r="X279" s="1554"/>
      <c r="Y279" s="1554"/>
      <c r="Z279" s="1555"/>
      <c r="AA279" s="1555"/>
      <c r="AB279" s="1555"/>
      <c r="AC279" s="1555"/>
      <c r="AD279" s="1555"/>
      <c r="AE279" s="1555"/>
      <c r="AF279" s="1555"/>
      <c r="AG279" s="1555"/>
      <c r="AH279" s="1550"/>
      <c r="AI279" s="1550"/>
      <c r="AJ279" s="1421"/>
      <c r="AK279" s="1509"/>
      <c r="AL279" s="1501"/>
      <c r="AM279" s="1501"/>
      <c r="AN279" s="1501"/>
      <c r="AO279" s="1501"/>
      <c r="AP279" s="1509"/>
      <c r="AQ279" s="1501"/>
      <c r="AR279" s="1501"/>
    </row>
    <row r="280" spans="1:44" ht="39" customHeight="1">
      <c r="A280" s="1446"/>
      <c r="B280" s="1517"/>
      <c r="C280" s="1552"/>
      <c r="D280" s="1553"/>
      <c r="E280" s="1529"/>
      <c r="F280" s="1421"/>
      <c r="G280" s="1446"/>
      <c r="H280" s="1420"/>
      <c r="I280" s="1526"/>
      <c r="J280" s="1446"/>
      <c r="K280" s="1446"/>
      <c r="L280" s="1421"/>
      <c r="M280" s="1446"/>
      <c r="N280" s="1550"/>
      <c r="O280" s="1550"/>
      <c r="P280" s="1551"/>
      <c r="Q280" s="1550"/>
      <c r="R280" s="1421"/>
      <c r="S280" s="1554"/>
      <c r="T280" s="1554"/>
      <c r="U280" s="1554"/>
      <c r="V280" s="1554"/>
      <c r="W280" s="1554"/>
      <c r="X280" s="1554"/>
      <c r="Y280" s="1554"/>
      <c r="Z280" s="1555"/>
      <c r="AA280" s="1555"/>
      <c r="AB280" s="1555"/>
      <c r="AC280" s="1555"/>
      <c r="AD280" s="1555"/>
      <c r="AE280" s="1555"/>
      <c r="AF280" s="1555"/>
      <c r="AG280" s="1555"/>
      <c r="AH280" s="1550"/>
      <c r="AI280" s="1550"/>
      <c r="AJ280" s="1421"/>
      <c r="AK280" s="1509"/>
      <c r="AL280" s="1501"/>
      <c r="AM280" s="1501"/>
      <c r="AN280" s="1501"/>
      <c r="AO280" s="1501"/>
      <c r="AP280" s="1509"/>
      <c r="AQ280" s="1501"/>
      <c r="AR280" s="1501"/>
    </row>
    <row r="281" spans="1:44" ht="30" customHeight="1">
      <c r="A281" s="1446"/>
      <c r="B281" s="1517"/>
      <c r="C281" s="1552"/>
      <c r="D281" s="1553"/>
      <c r="E281" s="1529"/>
      <c r="F281" s="1421"/>
      <c r="G281" s="1446"/>
      <c r="H281" s="1420"/>
      <c r="I281" s="1526"/>
      <c r="J281" s="1446"/>
      <c r="K281" s="1446"/>
      <c r="L281" s="1421"/>
      <c r="M281" s="1446"/>
      <c r="N281" s="1550"/>
      <c r="O281" s="1550"/>
      <c r="P281" s="1551"/>
      <c r="Q281" s="1550"/>
      <c r="R281" s="1421"/>
      <c r="S281" s="1554"/>
      <c r="T281" s="1554"/>
      <c r="U281" s="1554"/>
      <c r="V281" s="1554"/>
      <c r="W281" s="1554"/>
      <c r="X281" s="1554"/>
      <c r="Y281" s="1554"/>
      <c r="Z281" s="1555"/>
      <c r="AA281" s="1555"/>
      <c r="AB281" s="1555"/>
      <c r="AC281" s="1555"/>
      <c r="AD281" s="1555"/>
      <c r="AE281" s="1555"/>
      <c r="AF281" s="1555"/>
      <c r="AG281" s="1555"/>
      <c r="AH281" s="1550"/>
      <c r="AI281" s="1550"/>
      <c r="AJ281" s="1421"/>
      <c r="AK281" s="1509"/>
      <c r="AL281" s="1501"/>
      <c r="AM281" s="1501"/>
      <c r="AN281" s="1501"/>
      <c r="AO281" s="1501"/>
      <c r="AP281" s="1509"/>
      <c r="AQ281" s="1501"/>
      <c r="AR281" s="1501"/>
    </row>
    <row r="282" spans="1:44" ht="30" customHeight="1">
      <c r="A282" s="1446"/>
      <c r="B282" s="1517"/>
      <c r="C282" s="1552"/>
      <c r="D282" s="1553"/>
      <c r="E282" s="1529"/>
      <c r="F282" s="1421"/>
      <c r="G282" s="1446"/>
      <c r="H282" s="1420"/>
      <c r="I282" s="1526"/>
      <c r="J282" s="1446"/>
      <c r="K282" s="1446"/>
      <c r="L282" s="1421"/>
      <c r="M282" s="1446"/>
      <c r="N282" s="1550"/>
      <c r="O282" s="1550"/>
      <c r="P282" s="1551"/>
      <c r="Q282" s="1550"/>
      <c r="R282" s="1421"/>
      <c r="S282" s="1554"/>
      <c r="T282" s="1554"/>
      <c r="U282" s="1554"/>
      <c r="V282" s="1554"/>
      <c r="W282" s="1554"/>
      <c r="X282" s="1554"/>
      <c r="Y282" s="1554"/>
      <c r="Z282" s="1555"/>
      <c r="AA282" s="1555"/>
      <c r="AB282" s="1555"/>
      <c r="AC282" s="1555"/>
      <c r="AD282" s="1555"/>
      <c r="AE282" s="1555"/>
      <c r="AF282" s="1555"/>
      <c r="AG282" s="1555"/>
      <c r="AH282" s="1550"/>
      <c r="AI282" s="1550"/>
      <c r="AJ282" s="1421"/>
      <c r="AK282" s="1509"/>
      <c r="AL282" s="1501"/>
      <c r="AM282" s="1501"/>
      <c r="AN282" s="1501"/>
      <c r="AO282" s="1501"/>
      <c r="AP282" s="1509"/>
      <c r="AQ282" s="1501"/>
      <c r="AR282" s="1501"/>
    </row>
    <row r="283" spans="1:44" ht="45" customHeight="1">
      <c r="A283" s="1446"/>
      <c r="B283" s="1517"/>
      <c r="C283" s="1552"/>
      <c r="D283" s="1553"/>
      <c r="E283" s="1529"/>
      <c r="F283" s="1421"/>
      <c r="G283" s="1446"/>
      <c r="H283" s="1420"/>
      <c r="I283" s="1526"/>
      <c r="J283" s="1446"/>
      <c r="K283" s="1446"/>
      <c r="L283" s="1421"/>
      <c r="M283" s="1446"/>
      <c r="N283" s="1550"/>
      <c r="O283" s="1550"/>
      <c r="P283" s="1551"/>
      <c r="Q283" s="1550"/>
      <c r="R283" s="1421"/>
      <c r="S283" s="1554"/>
      <c r="T283" s="1554"/>
      <c r="U283" s="1554"/>
      <c r="V283" s="1554"/>
      <c r="W283" s="1554"/>
      <c r="X283" s="1554"/>
      <c r="Y283" s="1554"/>
      <c r="Z283" s="1555"/>
      <c r="AA283" s="1555"/>
      <c r="AB283" s="1555"/>
      <c r="AC283" s="1555"/>
      <c r="AD283" s="1555"/>
      <c r="AE283" s="1555"/>
      <c r="AF283" s="1555"/>
      <c r="AG283" s="1555"/>
      <c r="AH283" s="1550"/>
      <c r="AI283" s="1550"/>
      <c r="AJ283" s="1421"/>
      <c r="AK283" s="1509"/>
      <c r="AL283" s="1501"/>
      <c r="AM283" s="1501"/>
      <c r="AN283" s="1501"/>
      <c r="AO283" s="1501"/>
      <c r="AP283" s="1509"/>
      <c r="AQ283" s="1501"/>
      <c r="AR283" s="1501"/>
    </row>
    <row r="284" spans="1:44" ht="45" customHeight="1">
      <c r="A284" s="1446"/>
      <c r="B284" s="1517"/>
      <c r="C284" s="1552"/>
      <c r="D284" s="1553"/>
      <c r="E284" s="1529"/>
      <c r="F284" s="1421"/>
      <c r="G284" s="1446"/>
      <c r="H284" s="1420"/>
      <c r="I284" s="1526"/>
      <c r="J284" s="1446"/>
      <c r="K284" s="1446"/>
      <c r="L284" s="1421"/>
      <c r="M284" s="1446"/>
      <c r="N284" s="1550"/>
      <c r="O284" s="1550"/>
      <c r="P284" s="1551"/>
      <c r="Q284" s="1550"/>
      <c r="R284" s="1421"/>
      <c r="S284" s="1554"/>
      <c r="T284" s="1554"/>
      <c r="U284" s="1554"/>
      <c r="V284" s="1554"/>
      <c r="W284" s="1554"/>
      <c r="X284" s="1554"/>
      <c r="Y284" s="1554"/>
      <c r="Z284" s="1555"/>
      <c r="AA284" s="1555"/>
      <c r="AB284" s="1555"/>
      <c r="AC284" s="1555"/>
      <c r="AD284" s="1555"/>
      <c r="AE284" s="1555"/>
      <c r="AF284" s="1555"/>
      <c r="AG284" s="1555"/>
      <c r="AH284" s="1550"/>
      <c r="AI284" s="1550"/>
      <c r="AJ284" s="1421"/>
      <c r="AK284" s="1509"/>
      <c r="AL284" s="1501"/>
      <c r="AM284" s="1501"/>
      <c r="AN284" s="1501"/>
      <c r="AO284" s="1501"/>
      <c r="AP284" s="1509"/>
      <c r="AQ284" s="1501"/>
      <c r="AR284" s="1501"/>
    </row>
    <row r="285" spans="1:44" ht="30" customHeight="1">
      <c r="A285" s="1446"/>
      <c r="B285" s="1517"/>
      <c r="C285" s="1552"/>
      <c r="D285" s="1553"/>
      <c r="E285" s="1529"/>
      <c r="F285" s="1421"/>
      <c r="G285" s="1446"/>
      <c r="H285" s="1420"/>
      <c r="I285" s="1526"/>
      <c r="J285" s="1446"/>
      <c r="K285" s="1446"/>
      <c r="L285" s="1421"/>
      <c r="M285" s="1446"/>
      <c r="N285" s="1550"/>
      <c r="O285" s="1550"/>
      <c r="P285" s="1551"/>
      <c r="Q285" s="1550"/>
      <c r="R285" s="1421"/>
      <c r="S285" s="1554"/>
      <c r="T285" s="1554"/>
      <c r="U285" s="1554"/>
      <c r="V285" s="1554"/>
      <c r="W285" s="1554"/>
      <c r="X285" s="1554"/>
      <c r="Y285" s="1554"/>
      <c r="Z285" s="1555"/>
      <c r="AA285" s="1555"/>
      <c r="AB285" s="1555"/>
      <c r="AC285" s="1555"/>
      <c r="AD285" s="1555"/>
      <c r="AE285" s="1555"/>
      <c r="AF285" s="1555"/>
      <c r="AG285" s="1555"/>
      <c r="AH285" s="1550"/>
      <c r="AI285" s="1550"/>
      <c r="AJ285" s="1421"/>
      <c r="AK285" s="1509"/>
      <c r="AL285" s="1501"/>
      <c r="AM285" s="1501"/>
      <c r="AN285" s="1501"/>
      <c r="AO285" s="1501"/>
      <c r="AP285" s="1509"/>
      <c r="AQ285" s="1501"/>
      <c r="AR285" s="1501"/>
    </row>
    <row r="286" spans="1:44" ht="45" customHeight="1">
      <c r="A286" s="1446"/>
      <c r="B286" s="1517"/>
      <c r="C286" s="1552"/>
      <c r="D286" s="1553"/>
      <c r="E286" s="1529"/>
      <c r="F286" s="1421"/>
      <c r="G286" s="1446"/>
      <c r="H286" s="1420"/>
      <c r="I286" s="1526"/>
      <c r="J286" s="1446"/>
      <c r="K286" s="1446"/>
      <c r="L286" s="1421"/>
      <c r="M286" s="1446"/>
      <c r="N286" s="1550"/>
      <c r="O286" s="1550"/>
      <c r="P286" s="1551"/>
      <c r="Q286" s="1550"/>
      <c r="R286" s="1421"/>
      <c r="S286" s="1554"/>
      <c r="T286" s="1554"/>
      <c r="U286" s="1554"/>
      <c r="V286" s="1554"/>
      <c r="W286" s="1554"/>
      <c r="X286" s="1554"/>
      <c r="Y286" s="1554"/>
      <c r="Z286" s="1555"/>
      <c r="AA286" s="1555"/>
      <c r="AB286" s="1555"/>
      <c r="AC286" s="1555"/>
      <c r="AD286" s="1555"/>
      <c r="AE286" s="1555"/>
      <c r="AF286" s="1555"/>
      <c r="AG286" s="1555"/>
      <c r="AH286" s="1550"/>
      <c r="AI286" s="1550"/>
      <c r="AJ286" s="1421"/>
      <c r="AK286" s="1509"/>
      <c r="AL286" s="1501"/>
      <c r="AM286" s="1501"/>
      <c r="AN286" s="1501"/>
      <c r="AO286" s="1501"/>
      <c r="AP286" s="1509"/>
      <c r="AQ286" s="1501"/>
      <c r="AR286" s="1501"/>
    </row>
    <row r="287" spans="1:44" ht="45" customHeight="1">
      <c r="A287" s="1446"/>
      <c r="B287" s="1517"/>
      <c r="C287" s="1552"/>
      <c r="D287" s="1553"/>
      <c r="E287" s="1529"/>
      <c r="F287" s="1421"/>
      <c r="G287" s="1446"/>
      <c r="H287" s="1420"/>
      <c r="I287" s="1526"/>
      <c r="J287" s="1446"/>
      <c r="K287" s="1446"/>
      <c r="L287" s="1421"/>
      <c r="M287" s="1446"/>
      <c r="N287" s="1550"/>
      <c r="O287" s="1550"/>
      <c r="P287" s="1551"/>
      <c r="Q287" s="1550"/>
      <c r="R287" s="1421"/>
      <c r="S287" s="1554"/>
      <c r="T287" s="1554"/>
      <c r="U287" s="1554"/>
      <c r="V287" s="1554"/>
      <c r="W287" s="1554"/>
      <c r="X287" s="1554"/>
      <c r="Y287" s="1554"/>
      <c r="Z287" s="1555"/>
      <c r="AA287" s="1555"/>
      <c r="AB287" s="1555"/>
      <c r="AC287" s="1555"/>
      <c r="AD287" s="1555"/>
      <c r="AE287" s="1555"/>
      <c r="AF287" s="1555"/>
      <c r="AG287" s="1555"/>
      <c r="AH287" s="1550"/>
      <c r="AI287" s="1550"/>
      <c r="AJ287" s="1421"/>
      <c r="AK287" s="1509"/>
      <c r="AL287" s="1501"/>
      <c r="AM287" s="1501"/>
      <c r="AN287" s="1501"/>
      <c r="AO287" s="1501"/>
      <c r="AP287" s="1509"/>
      <c r="AQ287" s="1501"/>
      <c r="AR287" s="1501"/>
    </row>
    <row r="288" spans="1:44" ht="45" customHeight="1">
      <c r="A288" s="1446"/>
      <c r="B288" s="1517"/>
      <c r="C288" s="1552"/>
      <c r="D288" s="1553"/>
      <c r="E288" s="1529"/>
      <c r="F288" s="1421"/>
      <c r="G288" s="1446"/>
      <c r="H288" s="1420"/>
      <c r="I288" s="1526"/>
      <c r="J288" s="1446"/>
      <c r="K288" s="1446"/>
      <c r="L288" s="1421"/>
      <c r="M288" s="1446"/>
      <c r="N288" s="1550"/>
      <c r="O288" s="1550"/>
      <c r="P288" s="1551"/>
      <c r="Q288" s="1550"/>
      <c r="R288" s="1421"/>
      <c r="S288" s="1554"/>
      <c r="T288" s="1554"/>
      <c r="U288" s="1554"/>
      <c r="V288" s="1554"/>
      <c r="W288" s="1554"/>
      <c r="X288" s="1554"/>
      <c r="Y288" s="1554"/>
      <c r="Z288" s="1555"/>
      <c r="AA288" s="1555"/>
      <c r="AB288" s="1555"/>
      <c r="AC288" s="1555"/>
      <c r="AD288" s="1555"/>
      <c r="AE288" s="1555"/>
      <c r="AF288" s="1555"/>
      <c r="AG288" s="1555"/>
      <c r="AH288" s="1550"/>
      <c r="AI288" s="1550"/>
      <c r="AJ288" s="1421"/>
      <c r="AK288" s="1509"/>
      <c r="AL288" s="1501"/>
      <c r="AM288" s="1501"/>
      <c r="AN288" s="1501"/>
      <c r="AO288" s="1501"/>
      <c r="AP288" s="1509"/>
      <c r="AQ288" s="1501"/>
      <c r="AR288" s="1501"/>
    </row>
    <row r="289" spans="1:44" ht="36" customHeight="1">
      <c r="A289" s="1446"/>
      <c r="B289" s="1517"/>
      <c r="C289" s="1552"/>
      <c r="D289" s="1553"/>
      <c r="E289" s="1529"/>
      <c r="F289" s="1421"/>
      <c r="G289" s="1446"/>
      <c r="H289" s="1420"/>
      <c r="I289" s="1526"/>
      <c r="J289" s="1446"/>
      <c r="K289" s="1446"/>
      <c r="L289" s="1421"/>
      <c r="M289" s="1446"/>
      <c r="N289" s="1550"/>
      <c r="O289" s="1550"/>
      <c r="P289" s="1551"/>
      <c r="Q289" s="1550"/>
      <c r="R289" s="1421"/>
      <c r="S289" s="1554"/>
      <c r="T289" s="1554"/>
      <c r="U289" s="1554"/>
      <c r="V289" s="1554"/>
      <c r="W289" s="1554"/>
      <c r="X289" s="1554"/>
      <c r="Y289" s="1554"/>
      <c r="Z289" s="1555"/>
      <c r="AA289" s="1555"/>
      <c r="AB289" s="1555"/>
      <c r="AC289" s="1555"/>
      <c r="AD289" s="1555"/>
      <c r="AE289" s="1555"/>
      <c r="AF289" s="1555"/>
      <c r="AG289" s="1555"/>
      <c r="AH289" s="1550"/>
      <c r="AI289" s="1550"/>
      <c r="AJ289" s="1421"/>
      <c r="AK289" s="1509"/>
      <c r="AL289" s="1501"/>
      <c r="AM289" s="1501"/>
      <c r="AN289" s="1501"/>
      <c r="AO289" s="1501"/>
      <c r="AP289" s="1509"/>
      <c r="AQ289" s="1501"/>
      <c r="AR289" s="1501"/>
    </row>
    <row r="290" spans="1:44" ht="56.25" customHeight="1">
      <c r="A290" s="1446"/>
      <c r="B290" s="1517"/>
      <c r="C290" s="1552"/>
      <c r="D290" s="1553"/>
      <c r="E290" s="1529"/>
      <c r="F290" s="1421"/>
      <c r="G290" s="1446"/>
      <c r="H290" s="1420"/>
      <c r="I290" s="1526"/>
      <c r="J290" s="1446"/>
      <c r="K290" s="1446"/>
      <c r="L290" s="1421"/>
      <c r="M290" s="1446"/>
      <c r="N290" s="1550"/>
      <c r="O290" s="1550"/>
      <c r="P290" s="1551"/>
      <c r="Q290" s="1550"/>
      <c r="R290" s="1421"/>
      <c r="S290" s="1554"/>
      <c r="T290" s="1554"/>
      <c r="U290" s="1554"/>
      <c r="V290" s="1554"/>
      <c r="W290" s="1554"/>
      <c r="X290" s="1554"/>
      <c r="Y290" s="1554"/>
      <c r="Z290" s="1555"/>
      <c r="AA290" s="1555"/>
      <c r="AB290" s="1555"/>
      <c r="AC290" s="1555"/>
      <c r="AD290" s="1555"/>
      <c r="AE290" s="1555"/>
      <c r="AF290" s="1555"/>
      <c r="AG290" s="1555"/>
      <c r="AH290" s="1550"/>
      <c r="AI290" s="1550"/>
      <c r="AJ290" s="1421"/>
      <c r="AK290" s="1509"/>
      <c r="AL290" s="1501"/>
      <c r="AM290" s="1501"/>
      <c r="AN290" s="1501"/>
      <c r="AO290" s="1501"/>
      <c r="AP290" s="1509"/>
      <c r="AQ290" s="1501"/>
      <c r="AR290" s="1501"/>
    </row>
    <row r="291" spans="1:44" ht="56.25" customHeight="1">
      <c r="A291" s="1446"/>
      <c r="B291" s="1517"/>
      <c r="C291" s="1552"/>
      <c r="D291" s="1553"/>
      <c r="E291" s="1529"/>
      <c r="F291" s="1421"/>
      <c r="G291" s="1446"/>
      <c r="H291" s="1420"/>
      <c r="I291" s="1526"/>
      <c r="J291" s="1446"/>
      <c r="K291" s="1446"/>
      <c r="L291" s="1421"/>
      <c r="M291" s="1446"/>
      <c r="N291" s="1550"/>
      <c r="O291" s="1550"/>
      <c r="P291" s="1551"/>
      <c r="Q291" s="1550"/>
      <c r="R291" s="1421"/>
      <c r="S291" s="1554"/>
      <c r="T291" s="1554"/>
      <c r="U291" s="1554"/>
      <c r="V291" s="1554"/>
      <c r="W291" s="1554"/>
      <c r="X291" s="1554"/>
      <c r="Y291" s="1554"/>
      <c r="Z291" s="1555"/>
      <c r="AA291" s="1555"/>
      <c r="AB291" s="1555"/>
      <c r="AC291" s="1555"/>
      <c r="AD291" s="1555"/>
      <c r="AE291" s="1555"/>
      <c r="AF291" s="1555"/>
      <c r="AG291" s="1555"/>
      <c r="AH291" s="1550"/>
      <c r="AI291" s="1550"/>
      <c r="AJ291" s="1421"/>
      <c r="AK291" s="1509"/>
      <c r="AL291" s="1501"/>
      <c r="AM291" s="1501"/>
      <c r="AN291" s="1501"/>
      <c r="AO291" s="1501"/>
      <c r="AP291" s="1509"/>
      <c r="AQ291" s="1501"/>
      <c r="AR291" s="1501"/>
    </row>
    <row r="292" spans="1:44" ht="67.5" customHeight="1">
      <c r="A292" s="1446"/>
      <c r="B292" s="1517"/>
      <c r="C292" s="1552"/>
      <c r="D292" s="1553"/>
      <c r="E292" s="1529"/>
      <c r="F292" s="1421"/>
      <c r="G292" s="1446"/>
      <c r="H292" s="1420"/>
      <c r="I292" s="1526"/>
      <c r="J292" s="1446"/>
      <c r="K292" s="1446"/>
      <c r="L292" s="1421"/>
      <c r="M292" s="1446"/>
      <c r="N292" s="1550"/>
      <c r="O292" s="1550"/>
      <c r="P292" s="1551"/>
      <c r="Q292" s="1550"/>
      <c r="R292" s="1421"/>
      <c r="S292" s="1554"/>
      <c r="T292" s="1554"/>
      <c r="U292" s="1554"/>
      <c r="V292" s="1554"/>
      <c r="W292" s="1554"/>
      <c r="X292" s="1554"/>
      <c r="Y292" s="1554"/>
      <c r="Z292" s="1555"/>
      <c r="AA292" s="1555"/>
      <c r="AB292" s="1555"/>
      <c r="AC292" s="1555"/>
      <c r="AD292" s="1555"/>
      <c r="AE292" s="1555"/>
      <c r="AF292" s="1555"/>
      <c r="AG292" s="1555"/>
      <c r="AH292" s="1550"/>
      <c r="AI292" s="1550"/>
      <c r="AJ292" s="1421"/>
      <c r="AK292" s="1509"/>
      <c r="AL292" s="1501"/>
      <c r="AM292" s="1501"/>
      <c r="AN292" s="1501"/>
      <c r="AO292" s="1501"/>
      <c r="AP292" s="1509"/>
      <c r="AQ292" s="1501"/>
      <c r="AR292" s="1501"/>
    </row>
    <row r="293" spans="1:44" ht="75.75" customHeight="1">
      <c r="A293" s="1446"/>
      <c r="B293" s="1517"/>
      <c r="C293" s="1552"/>
      <c r="D293" s="1553"/>
      <c r="E293" s="1529"/>
      <c r="F293" s="1421"/>
      <c r="G293" s="1446"/>
      <c r="H293" s="1420"/>
      <c r="I293" s="1526"/>
      <c r="J293" s="1446"/>
      <c r="K293" s="1446"/>
      <c r="L293" s="1421"/>
      <c r="M293" s="1446"/>
      <c r="N293" s="1550"/>
      <c r="O293" s="1550"/>
      <c r="P293" s="1551"/>
      <c r="Q293" s="1550"/>
      <c r="R293" s="1421"/>
      <c r="S293" s="1554"/>
      <c r="T293" s="1554"/>
      <c r="U293" s="1554"/>
      <c r="V293" s="1554"/>
      <c r="W293" s="1554"/>
      <c r="X293" s="1554"/>
      <c r="Y293" s="1554"/>
      <c r="Z293" s="1555"/>
      <c r="AA293" s="1555"/>
      <c r="AB293" s="1555"/>
      <c r="AC293" s="1555"/>
      <c r="AD293" s="1555"/>
      <c r="AE293" s="1555"/>
      <c r="AF293" s="1555"/>
      <c r="AG293" s="1555"/>
      <c r="AH293" s="1550"/>
      <c r="AI293" s="1550"/>
      <c r="AJ293" s="1421"/>
      <c r="AK293" s="1509"/>
      <c r="AL293" s="1501"/>
      <c r="AM293" s="1501"/>
      <c r="AN293" s="1501"/>
      <c r="AO293" s="1501"/>
      <c r="AP293" s="1509"/>
      <c r="AQ293" s="1501"/>
      <c r="AR293" s="1501"/>
    </row>
    <row r="294" spans="1:44" ht="49.5" customHeight="1">
      <c r="A294" s="1446"/>
      <c r="B294" s="1517"/>
      <c r="C294" s="1552"/>
      <c r="D294" s="1553"/>
      <c r="E294" s="1529"/>
      <c r="F294" s="1421"/>
      <c r="G294" s="1446"/>
      <c r="H294" s="1420"/>
      <c r="I294" s="1526"/>
      <c r="J294" s="1446"/>
      <c r="K294" s="1446"/>
      <c r="L294" s="1421"/>
      <c r="M294" s="1446"/>
      <c r="N294" s="1550"/>
      <c r="O294" s="1550"/>
      <c r="P294" s="1551"/>
      <c r="Q294" s="1550"/>
      <c r="R294" s="1421"/>
      <c r="S294" s="1554"/>
      <c r="T294" s="1554"/>
      <c r="U294" s="1554"/>
      <c r="V294" s="1554"/>
      <c r="W294" s="1554"/>
      <c r="X294" s="1554"/>
      <c r="Y294" s="1554"/>
      <c r="Z294" s="1555"/>
      <c r="AA294" s="1555"/>
      <c r="AB294" s="1555"/>
      <c r="AC294" s="1555"/>
      <c r="AD294" s="1555"/>
      <c r="AE294" s="1555"/>
      <c r="AF294" s="1555"/>
      <c r="AG294" s="1555"/>
      <c r="AH294" s="1550"/>
      <c r="AI294" s="1550"/>
      <c r="AJ294" s="1421"/>
      <c r="AK294" s="1509"/>
      <c r="AL294" s="1501"/>
      <c r="AM294" s="1501"/>
      <c r="AN294" s="1501"/>
      <c r="AO294" s="1501"/>
      <c r="AP294" s="1509"/>
      <c r="AQ294" s="1501"/>
      <c r="AR294" s="1501"/>
    </row>
    <row r="295" spans="1:44" ht="45" customHeight="1">
      <c r="A295" s="1446"/>
      <c r="B295" s="1517"/>
      <c r="C295" s="1552"/>
      <c r="D295" s="1553"/>
      <c r="E295" s="1529"/>
      <c r="F295" s="1421"/>
      <c r="G295" s="1446"/>
      <c r="H295" s="1420"/>
      <c r="I295" s="1526"/>
      <c r="J295" s="1446"/>
      <c r="K295" s="1446"/>
      <c r="L295" s="1421"/>
      <c r="M295" s="1446"/>
      <c r="N295" s="1550"/>
      <c r="O295" s="1550"/>
      <c r="P295" s="1551"/>
      <c r="Q295" s="1550"/>
      <c r="R295" s="1421"/>
      <c r="S295" s="1554"/>
      <c r="T295" s="1554"/>
      <c r="U295" s="1554"/>
      <c r="V295" s="1554"/>
      <c r="W295" s="1554"/>
      <c r="X295" s="1554"/>
      <c r="Y295" s="1554"/>
      <c r="Z295" s="1555"/>
      <c r="AA295" s="1555"/>
      <c r="AB295" s="1555"/>
      <c r="AC295" s="1555"/>
      <c r="AD295" s="1555"/>
      <c r="AE295" s="1555"/>
      <c r="AF295" s="1555"/>
      <c r="AG295" s="1555"/>
      <c r="AH295" s="1550"/>
      <c r="AI295" s="1550"/>
      <c r="AJ295" s="1421"/>
      <c r="AK295" s="1509"/>
      <c r="AL295" s="1501"/>
      <c r="AM295" s="1501"/>
      <c r="AN295" s="1501"/>
      <c r="AO295" s="1501"/>
      <c r="AP295" s="1509"/>
      <c r="AQ295" s="1501"/>
      <c r="AR295" s="1501"/>
    </row>
    <row r="296" spans="1:44" ht="89.25" customHeight="1">
      <c r="A296" s="1446"/>
      <c r="B296" s="1517"/>
      <c r="C296" s="1552"/>
      <c r="D296" s="1553"/>
      <c r="E296" s="1529"/>
      <c r="F296" s="1421"/>
      <c r="G296" s="1446"/>
      <c r="H296" s="1420"/>
      <c r="I296" s="1526"/>
      <c r="J296" s="1446"/>
      <c r="K296" s="1446"/>
      <c r="L296" s="1421"/>
      <c r="M296" s="1446"/>
      <c r="N296" s="1550"/>
      <c r="O296" s="1550"/>
      <c r="P296" s="1551"/>
      <c r="Q296" s="1550"/>
      <c r="R296" s="1421"/>
      <c r="S296" s="1554"/>
      <c r="T296" s="1554"/>
      <c r="U296" s="1554"/>
      <c r="V296" s="1554"/>
      <c r="W296" s="1554"/>
      <c r="X296" s="1554"/>
      <c r="Y296" s="1554"/>
      <c r="Z296" s="1555"/>
      <c r="AA296" s="1555"/>
      <c r="AB296" s="1555"/>
      <c r="AC296" s="1555"/>
      <c r="AD296" s="1555"/>
      <c r="AE296" s="1555"/>
      <c r="AF296" s="1555"/>
      <c r="AG296" s="1555"/>
      <c r="AH296" s="1550"/>
      <c r="AI296" s="1550"/>
      <c r="AJ296" s="1421"/>
      <c r="AK296" s="1509"/>
      <c r="AL296" s="1501"/>
      <c r="AM296" s="1501"/>
      <c r="AN296" s="1501"/>
      <c r="AO296" s="1501"/>
      <c r="AP296" s="1509"/>
      <c r="AQ296" s="1501"/>
      <c r="AR296" s="1501"/>
    </row>
    <row r="297" spans="1:44" ht="45" customHeight="1">
      <c r="A297" s="1446"/>
      <c r="B297" s="1517"/>
      <c r="C297" s="1552"/>
      <c r="D297" s="1553"/>
      <c r="E297" s="1529"/>
      <c r="F297" s="1421"/>
      <c r="G297" s="1446"/>
      <c r="H297" s="1420"/>
      <c r="I297" s="1526"/>
      <c r="J297" s="1446"/>
      <c r="K297" s="1446"/>
      <c r="L297" s="1421"/>
      <c r="M297" s="1446"/>
      <c r="N297" s="1550"/>
      <c r="O297" s="1550"/>
      <c r="P297" s="1551"/>
      <c r="Q297" s="1550"/>
      <c r="R297" s="1421"/>
      <c r="S297" s="1554"/>
      <c r="T297" s="1554"/>
      <c r="U297" s="1554"/>
      <c r="V297" s="1554"/>
      <c r="W297" s="1554"/>
      <c r="X297" s="1554"/>
      <c r="Y297" s="1554"/>
      <c r="Z297" s="1555"/>
      <c r="AA297" s="1555"/>
      <c r="AB297" s="1555"/>
      <c r="AC297" s="1555"/>
      <c r="AD297" s="1555"/>
      <c r="AE297" s="1555"/>
      <c r="AF297" s="1555"/>
      <c r="AG297" s="1555"/>
      <c r="AH297" s="1550"/>
      <c r="AI297" s="1550"/>
      <c r="AJ297" s="1421"/>
      <c r="AK297" s="1509"/>
      <c r="AL297" s="1501"/>
      <c r="AM297" s="1501"/>
      <c r="AN297" s="1501"/>
      <c r="AO297" s="1501"/>
      <c r="AP297" s="1509"/>
      <c r="AQ297" s="1501"/>
      <c r="AR297" s="1501"/>
    </row>
    <row r="298" spans="1:44" ht="54" customHeight="1">
      <c r="A298" s="1446"/>
      <c r="B298" s="1517"/>
      <c r="C298" s="1552"/>
      <c r="D298" s="1553"/>
      <c r="E298" s="1529"/>
      <c r="F298" s="1421"/>
      <c r="G298" s="1446"/>
      <c r="H298" s="1420"/>
      <c r="I298" s="1526"/>
      <c r="J298" s="1446"/>
      <c r="K298" s="1446"/>
      <c r="L298" s="1421"/>
      <c r="M298" s="1446"/>
      <c r="N298" s="1550"/>
      <c r="O298" s="1550"/>
      <c r="P298" s="1551"/>
      <c r="Q298" s="1550"/>
      <c r="R298" s="1421"/>
      <c r="S298" s="1554"/>
      <c r="T298" s="1554"/>
      <c r="U298" s="1554"/>
      <c r="V298" s="1554"/>
      <c r="W298" s="1554"/>
      <c r="X298" s="1554"/>
      <c r="Y298" s="1554"/>
      <c r="Z298" s="1555"/>
      <c r="AA298" s="1555"/>
      <c r="AB298" s="1555"/>
      <c r="AC298" s="1555"/>
      <c r="AD298" s="1555"/>
      <c r="AE298" s="1555"/>
      <c r="AF298" s="1555"/>
      <c r="AG298" s="1555"/>
      <c r="AH298" s="1550"/>
      <c r="AI298" s="1550"/>
      <c r="AJ298" s="1421"/>
      <c r="AK298" s="1509"/>
      <c r="AL298" s="1501"/>
      <c r="AM298" s="1501"/>
      <c r="AN298" s="1501"/>
      <c r="AO298" s="1501"/>
      <c r="AP298" s="1509"/>
      <c r="AQ298" s="1501"/>
      <c r="AR298" s="1501"/>
    </row>
    <row r="299" spans="1:44" ht="55.5" customHeight="1">
      <c r="A299" s="1446"/>
      <c r="B299" s="1517"/>
      <c r="C299" s="1552"/>
      <c r="D299" s="1553"/>
      <c r="E299" s="1529"/>
      <c r="F299" s="1421"/>
      <c r="G299" s="1446"/>
      <c r="H299" s="1420"/>
      <c r="I299" s="1526"/>
      <c r="J299" s="1446"/>
      <c r="K299" s="1446"/>
      <c r="L299" s="1421"/>
      <c r="M299" s="1446"/>
      <c r="N299" s="1550"/>
      <c r="O299" s="1550"/>
      <c r="P299" s="1551"/>
      <c r="Q299" s="1550"/>
      <c r="R299" s="1421"/>
      <c r="S299" s="1554"/>
      <c r="T299" s="1554"/>
      <c r="U299" s="1554"/>
      <c r="V299" s="1554"/>
      <c r="W299" s="1554"/>
      <c r="X299" s="1554"/>
      <c r="Y299" s="1554"/>
      <c r="Z299" s="1555"/>
      <c r="AA299" s="1555"/>
      <c r="AB299" s="1555"/>
      <c r="AC299" s="1555"/>
      <c r="AD299" s="1555"/>
      <c r="AE299" s="1555"/>
      <c r="AF299" s="1555"/>
      <c r="AG299" s="1555"/>
      <c r="AH299" s="1550"/>
      <c r="AI299" s="1550"/>
      <c r="AJ299" s="1421"/>
      <c r="AK299" s="1509"/>
      <c r="AL299" s="1501"/>
      <c r="AM299" s="1501"/>
      <c r="AN299" s="1501"/>
      <c r="AO299" s="1501"/>
      <c r="AP299" s="1509"/>
      <c r="AQ299" s="1501"/>
      <c r="AR299" s="1501"/>
    </row>
    <row r="300" spans="1:44" ht="69" customHeight="1">
      <c r="A300" s="1446"/>
      <c r="B300" s="1517"/>
      <c r="C300" s="1552"/>
      <c r="D300" s="1553"/>
      <c r="E300" s="1529"/>
      <c r="F300" s="1421"/>
      <c r="G300" s="1446"/>
      <c r="H300" s="1420"/>
      <c r="I300" s="1526"/>
      <c r="J300" s="1446"/>
      <c r="K300" s="1446"/>
      <c r="L300" s="1421"/>
      <c r="M300" s="1446"/>
      <c r="N300" s="1550"/>
      <c r="O300" s="1550"/>
      <c r="P300" s="1551"/>
      <c r="Q300" s="1550"/>
      <c r="R300" s="1421"/>
      <c r="S300" s="1554"/>
      <c r="T300" s="1554"/>
      <c r="U300" s="1554"/>
      <c r="V300" s="1554"/>
      <c r="W300" s="1554"/>
      <c r="X300" s="1554"/>
      <c r="Y300" s="1554"/>
      <c r="Z300" s="1555"/>
      <c r="AA300" s="1555"/>
      <c r="AB300" s="1555"/>
      <c r="AC300" s="1555"/>
      <c r="AD300" s="1555"/>
      <c r="AE300" s="1555"/>
      <c r="AF300" s="1555"/>
      <c r="AG300" s="1555"/>
      <c r="AH300" s="1550"/>
      <c r="AI300" s="1550"/>
      <c r="AJ300" s="1421"/>
      <c r="AK300" s="1509"/>
      <c r="AL300" s="1501"/>
      <c r="AM300" s="1501"/>
      <c r="AN300" s="1501"/>
      <c r="AO300" s="1501"/>
      <c r="AP300" s="1509"/>
      <c r="AQ300" s="1501"/>
      <c r="AR300" s="1501"/>
    </row>
    <row r="301" spans="1:44" ht="45" customHeight="1">
      <c r="A301" s="1446"/>
      <c r="B301" s="1517"/>
      <c r="C301" s="1552"/>
      <c r="D301" s="1553"/>
      <c r="E301" s="1529"/>
      <c r="F301" s="1421"/>
      <c r="G301" s="1446"/>
      <c r="H301" s="1420"/>
      <c r="I301" s="1526"/>
      <c r="J301" s="1446"/>
      <c r="K301" s="1446"/>
      <c r="L301" s="1421"/>
      <c r="M301" s="1446"/>
      <c r="N301" s="1550"/>
      <c r="O301" s="1550"/>
      <c r="P301" s="1551"/>
      <c r="Q301" s="1550"/>
      <c r="R301" s="1421"/>
      <c r="S301" s="1554"/>
      <c r="T301" s="1554"/>
      <c r="U301" s="1554"/>
      <c r="V301" s="1554"/>
      <c r="W301" s="1554"/>
      <c r="X301" s="1554"/>
      <c r="Y301" s="1554"/>
      <c r="Z301" s="1555"/>
      <c r="AA301" s="1555"/>
      <c r="AB301" s="1555"/>
      <c r="AC301" s="1555"/>
      <c r="AD301" s="1555"/>
      <c r="AE301" s="1555"/>
      <c r="AF301" s="1555"/>
      <c r="AG301" s="1555"/>
      <c r="AH301" s="1550"/>
      <c r="AI301" s="1550"/>
      <c r="AJ301" s="1421"/>
      <c r="AK301" s="1509"/>
      <c r="AL301" s="1501"/>
      <c r="AM301" s="1501"/>
      <c r="AN301" s="1501"/>
      <c r="AO301" s="1501"/>
      <c r="AP301" s="1509"/>
      <c r="AQ301" s="1501"/>
      <c r="AR301" s="1501"/>
    </row>
    <row r="302" spans="1:44" ht="45" customHeight="1">
      <c r="A302" s="1446"/>
      <c r="B302" s="1517"/>
      <c r="C302" s="1552"/>
      <c r="D302" s="1553"/>
      <c r="E302" s="1529"/>
      <c r="F302" s="1421"/>
      <c r="G302" s="1446"/>
      <c r="H302" s="1420"/>
      <c r="I302" s="1526"/>
      <c r="J302" s="1446"/>
      <c r="K302" s="1446"/>
      <c r="L302" s="1421"/>
      <c r="M302" s="1446"/>
      <c r="N302" s="1550"/>
      <c r="O302" s="1550"/>
      <c r="P302" s="1551"/>
      <c r="Q302" s="1550"/>
      <c r="R302" s="1421"/>
      <c r="S302" s="1554"/>
      <c r="T302" s="1554"/>
      <c r="U302" s="1554"/>
      <c r="V302" s="1554"/>
      <c r="W302" s="1554"/>
      <c r="X302" s="1554"/>
      <c r="Y302" s="1554"/>
      <c r="Z302" s="1555"/>
      <c r="AA302" s="1555"/>
      <c r="AB302" s="1555"/>
      <c r="AC302" s="1555"/>
      <c r="AD302" s="1555"/>
      <c r="AE302" s="1555"/>
      <c r="AF302" s="1555"/>
      <c r="AG302" s="1555"/>
      <c r="AH302" s="1550"/>
      <c r="AI302" s="1550"/>
      <c r="AJ302" s="1421"/>
      <c r="AK302" s="1509"/>
      <c r="AL302" s="1501"/>
      <c r="AM302" s="1501"/>
      <c r="AN302" s="1501"/>
      <c r="AO302" s="1501"/>
      <c r="AP302" s="1509"/>
      <c r="AQ302" s="1501"/>
      <c r="AR302" s="1501"/>
    </row>
    <row r="303" spans="1:44" ht="30" customHeight="1">
      <c r="A303" s="1446"/>
      <c r="B303" s="1517"/>
      <c r="C303" s="1552"/>
      <c r="D303" s="1553"/>
      <c r="E303" s="1529"/>
      <c r="F303" s="1421"/>
      <c r="G303" s="1446"/>
      <c r="H303" s="1420"/>
      <c r="I303" s="1526"/>
      <c r="J303" s="1446"/>
      <c r="K303" s="1446"/>
      <c r="L303" s="1421"/>
      <c r="M303" s="1446"/>
      <c r="N303" s="1550"/>
      <c r="O303" s="1550"/>
      <c r="P303" s="1551"/>
      <c r="Q303" s="1550"/>
      <c r="R303" s="1421"/>
      <c r="S303" s="1554"/>
      <c r="T303" s="1554"/>
      <c r="U303" s="1554"/>
      <c r="V303" s="1554"/>
      <c r="W303" s="1554"/>
      <c r="X303" s="1554"/>
      <c r="Y303" s="1554"/>
      <c r="Z303" s="1555"/>
      <c r="AA303" s="1555"/>
      <c r="AB303" s="1555"/>
      <c r="AC303" s="1555"/>
      <c r="AD303" s="1555"/>
      <c r="AE303" s="1555"/>
      <c r="AF303" s="1555"/>
      <c r="AG303" s="1555"/>
      <c r="AH303" s="1550"/>
      <c r="AI303" s="1550"/>
      <c r="AJ303" s="1421"/>
      <c r="AK303" s="1509"/>
      <c r="AL303" s="1501"/>
      <c r="AM303" s="1501"/>
      <c r="AN303" s="1501"/>
      <c r="AO303" s="1501"/>
      <c r="AP303" s="1509"/>
      <c r="AQ303" s="1501"/>
      <c r="AR303" s="1501"/>
    </row>
    <row r="304" spans="1:44" ht="45" customHeight="1">
      <c r="A304" s="1446"/>
      <c r="B304" s="1517"/>
      <c r="C304" s="1552"/>
      <c r="D304" s="1553"/>
      <c r="E304" s="1529"/>
      <c r="F304" s="1421"/>
      <c r="G304" s="1446"/>
      <c r="H304" s="1420"/>
      <c r="I304" s="1526"/>
      <c r="J304" s="1446"/>
      <c r="K304" s="1446"/>
      <c r="L304" s="1421"/>
      <c r="M304" s="1446"/>
      <c r="N304" s="1550"/>
      <c r="O304" s="1550"/>
      <c r="P304" s="1551"/>
      <c r="Q304" s="1550"/>
      <c r="R304" s="1421"/>
      <c r="S304" s="1554"/>
      <c r="T304" s="1554"/>
      <c r="U304" s="1554"/>
      <c r="V304" s="1554"/>
      <c r="W304" s="1554"/>
      <c r="X304" s="1554"/>
      <c r="Y304" s="1554"/>
      <c r="Z304" s="1555"/>
      <c r="AA304" s="1555"/>
      <c r="AB304" s="1555"/>
      <c r="AC304" s="1555"/>
      <c r="AD304" s="1555"/>
      <c r="AE304" s="1555"/>
      <c r="AF304" s="1555"/>
      <c r="AG304" s="1555"/>
      <c r="AH304" s="1550"/>
      <c r="AI304" s="1550"/>
      <c r="AJ304" s="1421"/>
      <c r="AK304" s="1509"/>
      <c r="AL304" s="1501"/>
      <c r="AM304" s="1501"/>
      <c r="AN304" s="1501"/>
      <c r="AO304" s="1501"/>
      <c r="AP304" s="1509"/>
      <c r="AQ304" s="1501"/>
      <c r="AR304" s="1501"/>
    </row>
    <row r="305" spans="1:44" ht="45" customHeight="1">
      <c r="A305" s="1446"/>
      <c r="B305" s="1517"/>
      <c r="C305" s="1552"/>
      <c r="D305" s="1553"/>
      <c r="E305" s="1529"/>
      <c r="F305" s="1421"/>
      <c r="G305" s="1446"/>
      <c r="H305" s="1420"/>
      <c r="I305" s="1526"/>
      <c r="J305" s="1446"/>
      <c r="K305" s="1446"/>
      <c r="L305" s="1421"/>
      <c r="M305" s="1446"/>
      <c r="N305" s="1550"/>
      <c r="O305" s="1550"/>
      <c r="P305" s="1551"/>
      <c r="Q305" s="1550"/>
      <c r="R305" s="1421"/>
      <c r="S305" s="1554"/>
      <c r="T305" s="1554"/>
      <c r="U305" s="1554"/>
      <c r="V305" s="1554"/>
      <c r="W305" s="1554"/>
      <c r="X305" s="1554"/>
      <c r="Y305" s="1554"/>
      <c r="Z305" s="1555"/>
      <c r="AA305" s="1555"/>
      <c r="AB305" s="1555"/>
      <c r="AC305" s="1555"/>
      <c r="AD305" s="1555"/>
      <c r="AE305" s="1555"/>
      <c r="AF305" s="1555"/>
      <c r="AG305" s="1555"/>
      <c r="AH305" s="1550"/>
      <c r="AI305" s="1550"/>
      <c r="AJ305" s="1421"/>
      <c r="AK305" s="1509"/>
      <c r="AL305" s="1501"/>
      <c r="AM305" s="1501"/>
      <c r="AN305" s="1501"/>
      <c r="AO305" s="1501"/>
      <c r="AP305" s="1509"/>
      <c r="AQ305" s="1501"/>
      <c r="AR305" s="1501"/>
    </row>
    <row r="306" spans="1:44" ht="58.5" customHeight="1">
      <c r="A306" s="1446"/>
      <c r="B306" s="1517"/>
      <c r="C306" s="1552"/>
      <c r="D306" s="1553"/>
      <c r="E306" s="1529"/>
      <c r="F306" s="1421"/>
      <c r="G306" s="1446"/>
      <c r="H306" s="1420"/>
      <c r="I306" s="1526"/>
      <c r="J306" s="1446"/>
      <c r="K306" s="1446"/>
      <c r="L306" s="1421"/>
      <c r="M306" s="1446"/>
      <c r="N306" s="1550"/>
      <c r="O306" s="1550"/>
      <c r="P306" s="1551"/>
      <c r="Q306" s="1550"/>
      <c r="R306" s="1421"/>
      <c r="S306" s="1554"/>
      <c r="T306" s="1554"/>
      <c r="U306" s="1554"/>
      <c r="V306" s="1554"/>
      <c r="W306" s="1554"/>
      <c r="X306" s="1554"/>
      <c r="Y306" s="1554"/>
      <c r="Z306" s="1555"/>
      <c r="AA306" s="1555"/>
      <c r="AB306" s="1555"/>
      <c r="AC306" s="1555"/>
      <c r="AD306" s="1555"/>
      <c r="AE306" s="1555"/>
      <c r="AF306" s="1555"/>
      <c r="AG306" s="1555"/>
      <c r="AH306" s="1550"/>
      <c r="AI306" s="1550"/>
      <c r="AJ306" s="1421"/>
      <c r="AK306" s="1509"/>
      <c r="AL306" s="1501"/>
      <c r="AM306" s="1501"/>
      <c r="AN306" s="1501"/>
      <c r="AO306" s="1501"/>
      <c r="AP306" s="1509"/>
      <c r="AQ306" s="1501"/>
      <c r="AR306" s="1501"/>
    </row>
    <row r="307" spans="1:44" ht="45" customHeight="1">
      <c r="A307" s="1446"/>
      <c r="B307" s="1517"/>
      <c r="C307" s="1552"/>
      <c r="D307" s="1553"/>
      <c r="E307" s="1529"/>
      <c r="F307" s="1421"/>
      <c r="G307" s="1446"/>
      <c r="H307" s="1420"/>
      <c r="I307" s="1526"/>
      <c r="J307" s="1446"/>
      <c r="K307" s="1446"/>
      <c r="L307" s="1421"/>
      <c r="M307" s="1446"/>
      <c r="N307" s="1550"/>
      <c r="O307" s="1550"/>
      <c r="P307" s="1551"/>
      <c r="Q307" s="1550"/>
      <c r="R307" s="1421"/>
      <c r="S307" s="1554"/>
      <c r="T307" s="1554"/>
      <c r="U307" s="1554"/>
      <c r="V307" s="1554"/>
      <c r="W307" s="1554"/>
      <c r="X307" s="1554"/>
      <c r="Y307" s="1554"/>
      <c r="Z307" s="1555"/>
      <c r="AA307" s="1555"/>
      <c r="AB307" s="1555"/>
      <c r="AC307" s="1555"/>
      <c r="AD307" s="1555"/>
      <c r="AE307" s="1555"/>
      <c r="AF307" s="1555"/>
      <c r="AG307" s="1555"/>
      <c r="AH307" s="1550"/>
      <c r="AI307" s="1550"/>
      <c r="AJ307" s="1421"/>
      <c r="AK307" s="1509"/>
      <c r="AL307" s="1501"/>
      <c r="AM307" s="1501"/>
      <c r="AN307" s="1501"/>
      <c r="AO307" s="1501"/>
      <c r="AP307" s="1509"/>
      <c r="AQ307" s="1501"/>
      <c r="AR307" s="1501"/>
    </row>
    <row r="308" spans="1:44" ht="79.5" customHeight="1">
      <c r="A308" s="1446"/>
      <c r="B308" s="1517"/>
      <c r="C308" s="1552"/>
      <c r="D308" s="1553"/>
      <c r="E308" s="1529"/>
      <c r="F308" s="1421"/>
      <c r="G308" s="1446"/>
      <c r="H308" s="1420"/>
      <c r="I308" s="1526"/>
      <c r="J308" s="1446"/>
      <c r="K308" s="1446"/>
      <c r="L308" s="1421"/>
      <c r="M308" s="1446"/>
      <c r="N308" s="1550"/>
      <c r="O308" s="1550"/>
      <c r="P308" s="1551"/>
      <c r="Q308" s="1550"/>
      <c r="R308" s="1421"/>
      <c r="S308" s="1554"/>
      <c r="T308" s="1554"/>
      <c r="U308" s="1554"/>
      <c r="V308" s="1554"/>
      <c r="W308" s="1554"/>
      <c r="X308" s="1554"/>
      <c r="Y308" s="1554"/>
      <c r="Z308" s="1555"/>
      <c r="AA308" s="1555"/>
      <c r="AB308" s="1555"/>
      <c r="AC308" s="1555"/>
      <c r="AD308" s="1555"/>
      <c r="AE308" s="1555"/>
      <c r="AF308" s="1555"/>
      <c r="AG308" s="1555"/>
      <c r="AH308" s="1550"/>
      <c r="AI308" s="1550"/>
      <c r="AJ308" s="1421"/>
      <c r="AK308" s="1509"/>
      <c r="AL308" s="1501"/>
      <c r="AM308" s="1501"/>
      <c r="AN308" s="1501"/>
      <c r="AO308" s="1501"/>
      <c r="AP308" s="1509"/>
      <c r="AQ308" s="1501"/>
      <c r="AR308" s="1501"/>
    </row>
    <row r="309" spans="1:44" ht="71.25" customHeight="1">
      <c r="A309" s="1446"/>
      <c r="B309" s="1517"/>
      <c r="C309" s="1552"/>
      <c r="D309" s="1553"/>
      <c r="E309" s="1529"/>
      <c r="F309" s="1421"/>
      <c r="G309" s="1446"/>
      <c r="H309" s="1420"/>
      <c r="I309" s="1526"/>
      <c r="J309" s="1446"/>
      <c r="K309" s="1446"/>
      <c r="L309" s="1421"/>
      <c r="M309" s="1446"/>
      <c r="N309" s="1550"/>
      <c r="O309" s="1550"/>
      <c r="P309" s="1551"/>
      <c r="Q309" s="1550"/>
      <c r="R309" s="1421"/>
      <c r="S309" s="1554"/>
      <c r="T309" s="1554"/>
      <c r="U309" s="1554"/>
      <c r="V309" s="1554"/>
      <c r="W309" s="1554"/>
      <c r="X309" s="1554"/>
      <c r="Y309" s="1554"/>
      <c r="Z309" s="1555"/>
      <c r="AA309" s="1555"/>
      <c r="AB309" s="1555"/>
      <c r="AC309" s="1555"/>
      <c r="AD309" s="1555"/>
      <c r="AE309" s="1555"/>
      <c r="AF309" s="1555"/>
      <c r="AG309" s="1555"/>
      <c r="AH309" s="1550"/>
      <c r="AI309" s="1550"/>
      <c r="AJ309" s="1421"/>
      <c r="AK309" s="1509"/>
      <c r="AL309" s="1501"/>
      <c r="AM309" s="1501"/>
      <c r="AN309" s="1501"/>
      <c r="AO309" s="1501"/>
      <c r="AP309" s="1509"/>
      <c r="AQ309" s="1501"/>
      <c r="AR309" s="1501"/>
    </row>
    <row r="310" spans="1:44" ht="60" customHeight="1">
      <c r="A310" s="1446"/>
      <c r="B310" s="1517"/>
      <c r="C310" s="1552"/>
      <c r="D310" s="1553"/>
      <c r="E310" s="1529"/>
      <c r="F310" s="1421"/>
      <c r="G310" s="1446"/>
      <c r="H310" s="1420"/>
      <c r="I310" s="1526"/>
      <c r="J310" s="1446"/>
      <c r="K310" s="1446"/>
      <c r="L310" s="1421"/>
      <c r="M310" s="1446"/>
      <c r="N310" s="1550"/>
      <c r="O310" s="1550"/>
      <c r="P310" s="1551"/>
      <c r="Q310" s="1550"/>
      <c r="R310" s="1421"/>
      <c r="S310" s="1554"/>
      <c r="T310" s="1554"/>
      <c r="U310" s="1554"/>
      <c r="V310" s="1554"/>
      <c r="W310" s="1554"/>
      <c r="X310" s="1554"/>
      <c r="Y310" s="1554"/>
      <c r="Z310" s="1555"/>
      <c r="AA310" s="1555"/>
      <c r="AB310" s="1555"/>
      <c r="AC310" s="1555"/>
      <c r="AD310" s="1555"/>
      <c r="AE310" s="1555"/>
      <c r="AF310" s="1555"/>
      <c r="AG310" s="1555"/>
      <c r="AH310" s="1550"/>
      <c r="AI310" s="1550"/>
      <c r="AJ310" s="1421"/>
      <c r="AK310" s="1509"/>
      <c r="AL310" s="1501"/>
      <c r="AM310" s="1501"/>
      <c r="AN310" s="1501"/>
      <c r="AO310" s="1501"/>
      <c r="AP310" s="1509"/>
      <c r="AQ310" s="1501"/>
      <c r="AR310" s="1501"/>
    </row>
    <row r="311" spans="1:44" ht="60" customHeight="1">
      <c r="A311" s="1446"/>
      <c r="B311" s="1517"/>
      <c r="C311" s="1552"/>
      <c r="D311" s="1553"/>
      <c r="E311" s="1529"/>
      <c r="F311" s="1421"/>
      <c r="G311" s="1446"/>
      <c r="H311" s="1420"/>
      <c r="I311" s="1526"/>
      <c r="J311" s="1446"/>
      <c r="K311" s="1446"/>
      <c r="L311" s="1421"/>
      <c r="M311" s="1446"/>
      <c r="N311" s="1550"/>
      <c r="O311" s="1550"/>
      <c r="P311" s="1551"/>
      <c r="Q311" s="1550"/>
      <c r="R311" s="1421"/>
      <c r="S311" s="1554"/>
      <c r="T311" s="1554"/>
      <c r="U311" s="1554"/>
      <c r="V311" s="1554"/>
      <c r="W311" s="1554"/>
      <c r="X311" s="1554"/>
      <c r="Y311" s="1554"/>
      <c r="Z311" s="1555"/>
      <c r="AA311" s="1555"/>
      <c r="AB311" s="1555"/>
      <c r="AC311" s="1555"/>
      <c r="AD311" s="1555"/>
      <c r="AE311" s="1555"/>
      <c r="AF311" s="1555"/>
      <c r="AG311" s="1555"/>
      <c r="AH311" s="1550"/>
      <c r="AI311" s="1550"/>
      <c r="AJ311" s="1421"/>
      <c r="AK311" s="1509"/>
      <c r="AL311" s="1501"/>
      <c r="AM311" s="1501"/>
      <c r="AN311" s="1501"/>
      <c r="AO311" s="1501"/>
      <c r="AP311" s="1509"/>
      <c r="AQ311" s="1501"/>
      <c r="AR311" s="1501"/>
    </row>
    <row r="312" spans="1:44" ht="30" customHeight="1">
      <c r="A312" s="1446"/>
      <c r="B312" s="1517"/>
      <c r="C312" s="1552"/>
      <c r="D312" s="1553"/>
      <c r="E312" s="1529"/>
      <c r="F312" s="1421"/>
      <c r="G312" s="1446"/>
      <c r="H312" s="1420"/>
      <c r="I312" s="1526"/>
      <c r="J312" s="1446"/>
      <c r="K312" s="1446"/>
      <c r="L312" s="1421"/>
      <c r="M312" s="1446"/>
      <c r="N312" s="1550"/>
      <c r="O312" s="1550"/>
      <c r="P312" s="1551"/>
      <c r="Q312" s="1550"/>
      <c r="R312" s="1421"/>
      <c r="S312" s="1554"/>
      <c r="T312" s="1554"/>
      <c r="U312" s="1554"/>
      <c r="V312" s="1554"/>
      <c r="W312" s="1554"/>
      <c r="X312" s="1554"/>
      <c r="Y312" s="1554"/>
      <c r="Z312" s="1555"/>
      <c r="AA312" s="1555"/>
      <c r="AB312" s="1555"/>
      <c r="AC312" s="1555"/>
      <c r="AD312" s="1555"/>
      <c r="AE312" s="1555"/>
      <c r="AF312" s="1555"/>
      <c r="AG312" s="1555"/>
      <c r="AH312" s="1550"/>
      <c r="AI312" s="1550"/>
      <c r="AJ312" s="1421"/>
      <c r="AK312" s="1509"/>
      <c r="AL312" s="1501"/>
      <c r="AM312" s="1501"/>
      <c r="AN312" s="1501"/>
      <c r="AO312" s="1501"/>
      <c r="AP312" s="1509"/>
      <c r="AQ312" s="1501"/>
      <c r="AR312" s="1501"/>
    </row>
    <row r="313" spans="1:44" ht="45" customHeight="1">
      <c r="A313" s="1446"/>
      <c r="B313" s="1517"/>
      <c r="C313" s="1552"/>
      <c r="D313" s="1553"/>
      <c r="E313" s="1529"/>
      <c r="F313" s="1421"/>
      <c r="G313" s="1446"/>
      <c r="H313" s="1420"/>
      <c r="I313" s="1526"/>
      <c r="J313" s="1446"/>
      <c r="K313" s="1446"/>
      <c r="L313" s="1421"/>
      <c r="M313" s="1446"/>
      <c r="N313" s="1550"/>
      <c r="O313" s="1550"/>
      <c r="P313" s="1551"/>
      <c r="Q313" s="1550"/>
      <c r="R313" s="1421"/>
      <c r="S313" s="1554"/>
      <c r="T313" s="1554"/>
      <c r="U313" s="1554"/>
      <c r="V313" s="1554"/>
      <c r="W313" s="1554"/>
      <c r="X313" s="1554"/>
      <c r="Y313" s="1554"/>
      <c r="Z313" s="1555"/>
      <c r="AA313" s="1555"/>
      <c r="AB313" s="1555"/>
      <c r="AC313" s="1555"/>
      <c r="AD313" s="1555"/>
      <c r="AE313" s="1555"/>
      <c r="AF313" s="1555"/>
      <c r="AG313" s="1555"/>
      <c r="AH313" s="1550"/>
      <c r="AI313" s="1550"/>
      <c r="AJ313" s="1421"/>
      <c r="AK313" s="1509"/>
      <c r="AL313" s="1501"/>
      <c r="AM313" s="1501"/>
      <c r="AN313" s="1501"/>
      <c r="AO313" s="1501"/>
      <c r="AP313" s="1509"/>
      <c r="AQ313" s="1501"/>
      <c r="AR313" s="1501"/>
    </row>
    <row r="314" spans="1:44" ht="30" customHeight="1">
      <c r="A314" s="1446"/>
      <c r="B314" s="1517"/>
      <c r="C314" s="1552"/>
      <c r="D314" s="1553"/>
      <c r="E314" s="1529"/>
      <c r="F314" s="1421"/>
      <c r="G314" s="1446"/>
      <c r="H314" s="1420"/>
      <c r="I314" s="1526"/>
      <c r="J314" s="1446"/>
      <c r="K314" s="1446"/>
      <c r="L314" s="1421"/>
      <c r="M314" s="1446"/>
      <c r="N314" s="1550"/>
      <c r="O314" s="1550"/>
      <c r="P314" s="1551"/>
      <c r="Q314" s="1550"/>
      <c r="R314" s="1421"/>
      <c r="S314" s="1554"/>
      <c r="T314" s="1554"/>
      <c r="U314" s="1554"/>
      <c r="V314" s="1554"/>
      <c r="W314" s="1554"/>
      <c r="X314" s="1554"/>
      <c r="Y314" s="1554"/>
      <c r="Z314" s="1555"/>
      <c r="AA314" s="1555"/>
      <c r="AB314" s="1555"/>
      <c r="AC314" s="1555"/>
      <c r="AD314" s="1555"/>
      <c r="AE314" s="1555"/>
      <c r="AF314" s="1555"/>
      <c r="AG314" s="1555"/>
      <c r="AH314" s="1550"/>
      <c r="AI314" s="1550"/>
      <c r="AJ314" s="1421"/>
      <c r="AK314" s="1509"/>
      <c r="AL314" s="1501"/>
      <c r="AM314" s="1501"/>
      <c r="AN314" s="1501"/>
      <c r="AO314" s="1501"/>
      <c r="AP314" s="1509"/>
      <c r="AQ314" s="1501"/>
      <c r="AR314" s="1501"/>
    </row>
    <row r="315" spans="1:44" ht="80.25" customHeight="1">
      <c r="A315" s="1446"/>
      <c r="B315" s="1517"/>
      <c r="C315" s="1552"/>
      <c r="D315" s="1553"/>
      <c r="E315" s="1529"/>
      <c r="F315" s="1421"/>
      <c r="G315" s="1446"/>
      <c r="H315" s="1420"/>
      <c r="I315" s="1526"/>
      <c r="J315" s="1446"/>
      <c r="K315" s="1446"/>
      <c r="L315" s="1421"/>
      <c r="M315" s="1446"/>
      <c r="N315" s="1550"/>
      <c r="O315" s="1550"/>
      <c r="P315" s="1551"/>
      <c r="Q315" s="1550"/>
      <c r="R315" s="1421"/>
      <c r="S315" s="1554"/>
      <c r="T315" s="1554"/>
      <c r="U315" s="1554"/>
      <c r="V315" s="1554"/>
      <c r="W315" s="1554"/>
      <c r="X315" s="1554"/>
      <c r="Y315" s="1554"/>
      <c r="Z315" s="1555"/>
      <c r="AA315" s="1555"/>
      <c r="AB315" s="1555"/>
      <c r="AC315" s="1555"/>
      <c r="AD315" s="1555"/>
      <c r="AE315" s="1555"/>
      <c r="AF315" s="1555"/>
      <c r="AG315" s="1555"/>
      <c r="AH315" s="1550"/>
      <c r="AI315" s="1550"/>
      <c r="AJ315" s="1421"/>
      <c r="AK315" s="1509"/>
      <c r="AL315" s="1501"/>
      <c r="AM315" s="1501"/>
      <c r="AN315" s="1501"/>
      <c r="AO315" s="1501"/>
      <c r="AP315" s="1509"/>
      <c r="AQ315" s="1501"/>
      <c r="AR315" s="1501"/>
    </row>
    <row r="316" spans="1:44" ht="45" customHeight="1">
      <c r="A316" s="1446"/>
      <c r="B316" s="1517"/>
      <c r="C316" s="1552"/>
      <c r="D316" s="1553"/>
      <c r="E316" s="1529"/>
      <c r="F316" s="1421"/>
      <c r="G316" s="1446"/>
      <c r="H316" s="1420"/>
      <c r="I316" s="1526"/>
      <c r="J316" s="1446"/>
      <c r="K316" s="1446"/>
      <c r="L316" s="1421"/>
      <c r="M316" s="1446"/>
      <c r="N316" s="1550"/>
      <c r="O316" s="1550"/>
      <c r="P316" s="1551"/>
      <c r="Q316" s="1550"/>
      <c r="R316" s="1421"/>
      <c r="S316" s="1554"/>
      <c r="T316" s="1554"/>
      <c r="U316" s="1554"/>
      <c r="V316" s="1554"/>
      <c r="W316" s="1554"/>
      <c r="X316" s="1554"/>
      <c r="Y316" s="1554"/>
      <c r="Z316" s="1555"/>
      <c r="AA316" s="1555"/>
      <c r="AB316" s="1555"/>
      <c r="AC316" s="1555"/>
      <c r="AD316" s="1555"/>
      <c r="AE316" s="1555"/>
      <c r="AF316" s="1555"/>
      <c r="AG316" s="1555"/>
      <c r="AH316" s="1550"/>
      <c r="AI316" s="1550"/>
      <c r="AJ316" s="1421"/>
      <c r="AK316" s="1509"/>
      <c r="AL316" s="1501"/>
      <c r="AM316" s="1501"/>
      <c r="AN316" s="1501"/>
      <c r="AO316" s="1501"/>
      <c r="AP316" s="1509"/>
      <c r="AQ316" s="1501"/>
      <c r="AR316" s="1501"/>
    </row>
    <row r="317" spans="1:44" ht="45" customHeight="1">
      <c r="A317" s="1446"/>
      <c r="B317" s="1517"/>
      <c r="C317" s="1552"/>
      <c r="D317" s="1553"/>
      <c r="E317" s="1529"/>
      <c r="F317" s="1421"/>
      <c r="G317" s="1446"/>
      <c r="H317" s="1420"/>
      <c r="I317" s="1526"/>
      <c r="J317" s="1446"/>
      <c r="K317" s="1446"/>
      <c r="L317" s="1421"/>
      <c r="M317" s="1446"/>
      <c r="N317" s="1550"/>
      <c r="O317" s="1550"/>
      <c r="P317" s="1551"/>
      <c r="Q317" s="1550"/>
      <c r="R317" s="1421"/>
      <c r="S317" s="1554"/>
      <c r="T317" s="1554"/>
      <c r="U317" s="1554"/>
      <c r="V317" s="1554"/>
      <c r="W317" s="1554"/>
      <c r="X317" s="1554"/>
      <c r="Y317" s="1554"/>
      <c r="Z317" s="1555"/>
      <c r="AA317" s="1555"/>
      <c r="AB317" s="1555"/>
      <c r="AC317" s="1555"/>
      <c r="AD317" s="1555"/>
      <c r="AE317" s="1555"/>
      <c r="AF317" s="1555"/>
      <c r="AG317" s="1555"/>
      <c r="AH317" s="1550"/>
      <c r="AI317" s="1550"/>
      <c r="AJ317" s="1421"/>
      <c r="AK317" s="1509"/>
      <c r="AL317" s="1501"/>
      <c r="AM317" s="1501"/>
      <c r="AN317" s="1501"/>
      <c r="AO317" s="1501"/>
      <c r="AP317" s="1509"/>
      <c r="AQ317" s="1501"/>
      <c r="AR317" s="1501"/>
    </row>
    <row r="318" spans="1:44" ht="30" customHeight="1">
      <c r="A318" s="1446"/>
      <c r="B318" s="1517"/>
      <c r="C318" s="1552"/>
      <c r="D318" s="1553"/>
      <c r="E318" s="1529"/>
      <c r="F318" s="1421"/>
      <c r="G318" s="1446"/>
      <c r="H318" s="1420"/>
      <c r="I318" s="1526"/>
      <c r="J318" s="1446"/>
      <c r="K318" s="1446"/>
      <c r="L318" s="1421"/>
      <c r="M318" s="1446"/>
      <c r="N318" s="1550"/>
      <c r="O318" s="1550"/>
      <c r="P318" s="1551"/>
      <c r="Q318" s="1550"/>
      <c r="R318" s="1421"/>
      <c r="S318" s="1554"/>
      <c r="T318" s="1554"/>
      <c r="U318" s="1554"/>
      <c r="V318" s="1554"/>
      <c r="W318" s="1554"/>
      <c r="X318" s="1554"/>
      <c r="Y318" s="1554"/>
      <c r="Z318" s="1555"/>
      <c r="AA318" s="1555"/>
      <c r="AB318" s="1555"/>
      <c r="AC318" s="1555"/>
      <c r="AD318" s="1555"/>
      <c r="AE318" s="1555"/>
      <c r="AF318" s="1555"/>
      <c r="AG318" s="1555"/>
      <c r="AH318" s="1550"/>
      <c r="AI318" s="1550"/>
      <c r="AJ318" s="1421"/>
      <c r="AK318" s="1509"/>
      <c r="AL318" s="1501"/>
      <c r="AM318" s="1501"/>
      <c r="AN318" s="1501"/>
      <c r="AO318" s="1501"/>
      <c r="AP318" s="1509"/>
      <c r="AQ318" s="1501"/>
      <c r="AR318" s="1501"/>
    </row>
    <row r="319" spans="1:44" ht="57.75" customHeight="1">
      <c r="A319" s="1446"/>
      <c r="B319" s="1517"/>
      <c r="C319" s="1552"/>
      <c r="D319" s="1553"/>
      <c r="E319" s="1529"/>
      <c r="F319" s="1421"/>
      <c r="G319" s="1446"/>
      <c r="H319" s="1420"/>
      <c r="I319" s="1526"/>
      <c r="J319" s="1446"/>
      <c r="K319" s="1446"/>
      <c r="L319" s="1421"/>
      <c r="M319" s="1446"/>
      <c r="N319" s="1550"/>
      <c r="O319" s="1550"/>
      <c r="P319" s="1551"/>
      <c r="Q319" s="1550"/>
      <c r="R319" s="1421"/>
      <c r="S319" s="1554"/>
      <c r="T319" s="1554"/>
      <c r="U319" s="1554"/>
      <c r="V319" s="1554"/>
      <c r="W319" s="1554"/>
      <c r="X319" s="1554"/>
      <c r="Y319" s="1554"/>
      <c r="Z319" s="1555"/>
      <c r="AA319" s="1555"/>
      <c r="AB319" s="1555"/>
      <c r="AC319" s="1555"/>
      <c r="AD319" s="1555"/>
      <c r="AE319" s="1555"/>
      <c r="AF319" s="1555"/>
      <c r="AG319" s="1555"/>
      <c r="AH319" s="1550"/>
      <c r="AI319" s="1550"/>
      <c r="AJ319" s="1421"/>
      <c r="AK319" s="1509"/>
      <c r="AL319" s="1501"/>
      <c r="AM319" s="1501"/>
      <c r="AN319" s="1501"/>
      <c r="AO319" s="1501"/>
      <c r="AP319" s="1509"/>
      <c r="AQ319" s="1501"/>
      <c r="AR319" s="1501"/>
    </row>
    <row r="320" spans="1:44" ht="30" customHeight="1">
      <c r="A320" s="1446"/>
      <c r="B320" s="1517"/>
      <c r="C320" s="1552"/>
      <c r="D320" s="1553"/>
      <c r="E320" s="1529"/>
      <c r="F320" s="1421"/>
      <c r="G320" s="1446"/>
      <c r="H320" s="1420"/>
      <c r="I320" s="1526"/>
      <c r="J320" s="1446"/>
      <c r="K320" s="1446"/>
      <c r="L320" s="1421"/>
      <c r="M320" s="1446"/>
      <c r="N320" s="1550"/>
      <c r="O320" s="1550"/>
      <c r="P320" s="1551"/>
      <c r="Q320" s="1550"/>
      <c r="R320" s="1421"/>
      <c r="S320" s="1554"/>
      <c r="T320" s="1554"/>
      <c r="U320" s="1554"/>
      <c r="V320" s="1554"/>
      <c r="W320" s="1554"/>
      <c r="X320" s="1554"/>
      <c r="Y320" s="1554"/>
      <c r="Z320" s="1555"/>
      <c r="AA320" s="1555"/>
      <c r="AB320" s="1555"/>
      <c r="AC320" s="1555"/>
      <c r="AD320" s="1555"/>
      <c r="AE320" s="1555"/>
      <c r="AF320" s="1555"/>
      <c r="AG320" s="1555"/>
      <c r="AH320" s="1550"/>
      <c r="AI320" s="1550"/>
      <c r="AJ320" s="1421"/>
      <c r="AK320" s="1509"/>
      <c r="AL320" s="1501"/>
      <c r="AM320" s="1501"/>
      <c r="AN320" s="1501"/>
      <c r="AO320" s="1501"/>
      <c r="AP320" s="1509"/>
      <c r="AQ320" s="1501"/>
      <c r="AR320" s="1501"/>
    </row>
    <row r="321" spans="1:44" ht="48" customHeight="1">
      <c r="A321" s="1446"/>
      <c r="B321" s="1517"/>
      <c r="C321" s="1552"/>
      <c r="D321" s="1553"/>
      <c r="E321" s="1529"/>
      <c r="F321" s="1421"/>
      <c r="G321" s="1446"/>
      <c r="H321" s="1420"/>
      <c r="I321" s="1526"/>
      <c r="J321" s="1446"/>
      <c r="K321" s="1446"/>
      <c r="L321" s="1421"/>
      <c r="M321" s="1446"/>
      <c r="N321" s="1550"/>
      <c r="O321" s="1550"/>
      <c r="P321" s="1551"/>
      <c r="Q321" s="1550"/>
      <c r="R321" s="1421"/>
      <c r="S321" s="1554"/>
      <c r="T321" s="1554"/>
      <c r="U321" s="1554"/>
      <c r="V321" s="1554"/>
      <c r="W321" s="1554"/>
      <c r="X321" s="1554"/>
      <c r="Y321" s="1554"/>
      <c r="Z321" s="1555"/>
      <c r="AA321" s="1555"/>
      <c r="AB321" s="1555"/>
      <c r="AC321" s="1555"/>
      <c r="AD321" s="1555"/>
      <c r="AE321" s="1555"/>
      <c r="AF321" s="1555"/>
      <c r="AG321" s="1555"/>
      <c r="AH321" s="1550"/>
      <c r="AI321" s="1550"/>
      <c r="AJ321" s="1421"/>
      <c r="AK321" s="1509"/>
      <c r="AL321" s="1501"/>
      <c r="AM321" s="1501"/>
      <c r="AN321" s="1501"/>
      <c r="AO321" s="1501"/>
      <c r="AP321" s="1509"/>
      <c r="AQ321" s="1501"/>
      <c r="AR321" s="1501"/>
    </row>
    <row r="322" spans="1:44" ht="30" customHeight="1">
      <c r="A322" s="1446"/>
      <c r="B322" s="1517"/>
      <c r="C322" s="1552"/>
      <c r="D322" s="1553"/>
      <c r="E322" s="1529"/>
      <c r="F322" s="1421"/>
      <c r="G322" s="1446"/>
      <c r="H322" s="1420"/>
      <c r="I322" s="1526"/>
      <c r="J322" s="1446"/>
      <c r="K322" s="1446"/>
      <c r="L322" s="1421"/>
      <c r="M322" s="1446"/>
      <c r="N322" s="1550"/>
      <c r="O322" s="1550"/>
      <c r="P322" s="1551"/>
      <c r="Q322" s="1550"/>
      <c r="R322" s="1421"/>
      <c r="S322" s="1554"/>
      <c r="T322" s="1554"/>
      <c r="U322" s="1554"/>
      <c r="V322" s="1554"/>
      <c r="W322" s="1554"/>
      <c r="X322" s="1554"/>
      <c r="Y322" s="1554"/>
      <c r="Z322" s="1555"/>
      <c r="AA322" s="1555"/>
      <c r="AB322" s="1555"/>
      <c r="AC322" s="1555"/>
      <c r="AD322" s="1555"/>
      <c r="AE322" s="1555"/>
      <c r="AF322" s="1555"/>
      <c r="AG322" s="1555"/>
      <c r="AH322" s="1550"/>
      <c r="AI322" s="1550"/>
      <c r="AJ322" s="1421"/>
      <c r="AK322" s="1509"/>
      <c r="AL322" s="1501"/>
      <c r="AM322" s="1501"/>
      <c r="AN322" s="1501"/>
      <c r="AO322" s="1501"/>
      <c r="AP322" s="1509"/>
      <c r="AQ322" s="1501"/>
      <c r="AR322" s="1501"/>
    </row>
    <row r="323" spans="1:44" ht="45" customHeight="1">
      <c r="A323" s="1446"/>
      <c r="B323" s="1517"/>
      <c r="C323" s="1552"/>
      <c r="D323" s="1553"/>
      <c r="E323" s="1529"/>
      <c r="F323" s="1421"/>
      <c r="G323" s="1446"/>
      <c r="H323" s="1420"/>
      <c r="I323" s="1526"/>
      <c r="J323" s="1446"/>
      <c r="K323" s="1446"/>
      <c r="L323" s="1421"/>
      <c r="M323" s="1446"/>
      <c r="N323" s="1550"/>
      <c r="O323" s="1550"/>
      <c r="P323" s="1551"/>
      <c r="Q323" s="1550"/>
      <c r="R323" s="1421"/>
      <c r="S323" s="1554"/>
      <c r="T323" s="1554"/>
      <c r="U323" s="1554"/>
      <c r="V323" s="1554"/>
      <c r="W323" s="1554"/>
      <c r="X323" s="1554"/>
      <c r="Y323" s="1554"/>
      <c r="Z323" s="1555"/>
      <c r="AA323" s="1555"/>
      <c r="AB323" s="1555"/>
      <c r="AC323" s="1555"/>
      <c r="AD323" s="1555"/>
      <c r="AE323" s="1555"/>
      <c r="AF323" s="1555"/>
      <c r="AG323" s="1555"/>
      <c r="AH323" s="1550"/>
      <c r="AI323" s="1550"/>
      <c r="AJ323" s="1421"/>
      <c r="AK323" s="1509"/>
      <c r="AL323" s="1501"/>
      <c r="AM323" s="1501"/>
      <c r="AN323" s="1501"/>
      <c r="AO323" s="1501"/>
      <c r="AP323" s="1509"/>
      <c r="AQ323" s="1501"/>
      <c r="AR323" s="1501"/>
    </row>
    <row r="324" spans="1:44" ht="30" customHeight="1">
      <c r="A324" s="1446"/>
      <c r="B324" s="1517"/>
      <c r="C324" s="1552"/>
      <c r="D324" s="1553"/>
      <c r="E324" s="1529"/>
      <c r="F324" s="1421"/>
      <c r="G324" s="1446"/>
      <c r="H324" s="1420"/>
      <c r="I324" s="1526"/>
      <c r="J324" s="1446"/>
      <c r="K324" s="1446"/>
      <c r="L324" s="1421"/>
      <c r="M324" s="1446"/>
      <c r="N324" s="1550"/>
      <c r="O324" s="1550"/>
      <c r="P324" s="1551"/>
      <c r="Q324" s="1550"/>
      <c r="R324" s="1421"/>
      <c r="S324" s="1554"/>
      <c r="T324" s="1554"/>
      <c r="U324" s="1554"/>
      <c r="V324" s="1554"/>
      <c r="W324" s="1554"/>
      <c r="X324" s="1554"/>
      <c r="Y324" s="1554"/>
      <c r="Z324" s="1555"/>
      <c r="AA324" s="1555"/>
      <c r="AB324" s="1555"/>
      <c r="AC324" s="1555"/>
      <c r="AD324" s="1555"/>
      <c r="AE324" s="1555"/>
      <c r="AF324" s="1555"/>
      <c r="AG324" s="1555"/>
      <c r="AH324" s="1550"/>
      <c r="AI324" s="1550"/>
      <c r="AJ324" s="1421"/>
      <c r="AK324" s="1509"/>
      <c r="AL324" s="1501"/>
      <c r="AM324" s="1501"/>
      <c r="AN324" s="1501"/>
      <c r="AO324" s="1501"/>
      <c r="AP324" s="1509"/>
      <c r="AQ324" s="1501"/>
      <c r="AR324" s="1501"/>
    </row>
    <row r="325" spans="1:44" ht="45" customHeight="1">
      <c r="A325" s="1446"/>
      <c r="B325" s="1517"/>
      <c r="C325" s="1552"/>
      <c r="D325" s="1553"/>
      <c r="E325" s="1529"/>
      <c r="F325" s="1421"/>
      <c r="G325" s="1446"/>
      <c r="H325" s="1420"/>
      <c r="I325" s="1526"/>
      <c r="J325" s="1446"/>
      <c r="K325" s="1446"/>
      <c r="L325" s="1421"/>
      <c r="M325" s="1446"/>
      <c r="N325" s="1550"/>
      <c r="O325" s="1550"/>
      <c r="P325" s="1551"/>
      <c r="Q325" s="1550"/>
      <c r="R325" s="1421"/>
      <c r="S325" s="1554"/>
      <c r="T325" s="1554"/>
      <c r="U325" s="1554"/>
      <c r="V325" s="1554"/>
      <c r="W325" s="1554"/>
      <c r="X325" s="1554"/>
      <c r="Y325" s="1554"/>
      <c r="Z325" s="1555"/>
      <c r="AA325" s="1555"/>
      <c r="AB325" s="1555"/>
      <c r="AC325" s="1555"/>
      <c r="AD325" s="1555"/>
      <c r="AE325" s="1555"/>
      <c r="AF325" s="1555"/>
      <c r="AG325" s="1555"/>
      <c r="AH325" s="1550"/>
      <c r="AI325" s="1550"/>
      <c r="AJ325" s="1421"/>
      <c r="AK325" s="1509"/>
      <c r="AL325" s="1501"/>
      <c r="AM325" s="1501"/>
      <c r="AN325" s="1501"/>
      <c r="AO325" s="1501"/>
      <c r="AP325" s="1509"/>
      <c r="AQ325" s="1501"/>
      <c r="AR325" s="1501"/>
    </row>
    <row r="326" spans="1:44" ht="30" customHeight="1">
      <c r="A326" s="1446"/>
      <c r="B326" s="1517"/>
      <c r="C326" s="1552"/>
      <c r="D326" s="1553"/>
      <c r="E326" s="1529"/>
      <c r="F326" s="1421"/>
      <c r="G326" s="1446"/>
      <c r="H326" s="1420"/>
      <c r="I326" s="1526"/>
      <c r="J326" s="1446"/>
      <c r="K326" s="1446"/>
      <c r="L326" s="1421"/>
      <c r="M326" s="1446"/>
      <c r="N326" s="1550"/>
      <c r="O326" s="1550"/>
      <c r="P326" s="1551"/>
      <c r="Q326" s="1550"/>
      <c r="R326" s="1421"/>
      <c r="S326" s="1554"/>
      <c r="T326" s="1554"/>
      <c r="U326" s="1554"/>
      <c r="V326" s="1554"/>
      <c r="W326" s="1554"/>
      <c r="X326" s="1554"/>
      <c r="Y326" s="1554"/>
      <c r="Z326" s="1555"/>
      <c r="AA326" s="1555"/>
      <c r="AB326" s="1555"/>
      <c r="AC326" s="1555"/>
      <c r="AD326" s="1555"/>
      <c r="AE326" s="1555"/>
      <c r="AF326" s="1555"/>
      <c r="AG326" s="1555"/>
      <c r="AH326" s="1550"/>
      <c r="AI326" s="1550"/>
      <c r="AJ326" s="1421"/>
      <c r="AK326" s="1509"/>
      <c r="AL326" s="1501"/>
      <c r="AM326" s="1501"/>
      <c r="AN326" s="1501"/>
      <c r="AO326" s="1501"/>
      <c r="AP326" s="1509"/>
      <c r="AQ326" s="1501"/>
      <c r="AR326" s="1501"/>
    </row>
    <row r="327" spans="1:44" ht="30" customHeight="1">
      <c r="A327" s="1446"/>
      <c r="B327" s="1517"/>
      <c r="C327" s="1552"/>
      <c r="D327" s="1553"/>
      <c r="E327" s="1529"/>
      <c r="F327" s="1421"/>
      <c r="G327" s="1446"/>
      <c r="H327" s="1420"/>
      <c r="I327" s="1526"/>
      <c r="J327" s="1446"/>
      <c r="K327" s="1446"/>
      <c r="L327" s="1421"/>
      <c r="M327" s="1446"/>
      <c r="N327" s="1550"/>
      <c r="O327" s="1550"/>
      <c r="P327" s="1551"/>
      <c r="Q327" s="1550"/>
      <c r="R327" s="1421"/>
      <c r="S327" s="1554"/>
      <c r="T327" s="1554"/>
      <c r="U327" s="1554"/>
      <c r="V327" s="1554"/>
      <c r="W327" s="1554"/>
      <c r="X327" s="1554"/>
      <c r="Y327" s="1554"/>
      <c r="Z327" s="1555"/>
      <c r="AA327" s="1555"/>
      <c r="AB327" s="1555"/>
      <c r="AC327" s="1555"/>
      <c r="AD327" s="1555"/>
      <c r="AE327" s="1555"/>
      <c r="AF327" s="1555"/>
      <c r="AG327" s="1555"/>
      <c r="AH327" s="1550"/>
      <c r="AI327" s="1550"/>
      <c r="AJ327" s="1421"/>
      <c r="AK327" s="1509"/>
      <c r="AL327" s="1501"/>
      <c r="AM327" s="1501"/>
      <c r="AN327" s="1501"/>
      <c r="AO327" s="1501"/>
      <c r="AP327" s="1509"/>
      <c r="AQ327" s="1501"/>
      <c r="AR327" s="1501"/>
    </row>
    <row r="328" spans="1:44" ht="30" customHeight="1">
      <c r="A328" s="1446"/>
      <c r="B328" s="1517"/>
      <c r="C328" s="1552"/>
      <c r="D328" s="1553"/>
      <c r="E328" s="1529"/>
      <c r="F328" s="1421"/>
      <c r="G328" s="1446"/>
      <c r="H328" s="1420"/>
      <c r="I328" s="1526"/>
      <c r="J328" s="1446"/>
      <c r="K328" s="1446"/>
      <c r="L328" s="1421"/>
      <c r="M328" s="1446"/>
      <c r="N328" s="1550"/>
      <c r="O328" s="1550"/>
      <c r="P328" s="1551"/>
      <c r="Q328" s="1550"/>
      <c r="R328" s="1421"/>
      <c r="S328" s="1554"/>
      <c r="T328" s="1554"/>
      <c r="U328" s="1554"/>
      <c r="V328" s="1554"/>
      <c r="W328" s="1554"/>
      <c r="X328" s="1554"/>
      <c r="Y328" s="1554"/>
      <c r="Z328" s="1555"/>
      <c r="AA328" s="1555"/>
      <c r="AB328" s="1555"/>
      <c r="AC328" s="1555"/>
      <c r="AD328" s="1555"/>
      <c r="AE328" s="1555"/>
      <c r="AF328" s="1555"/>
      <c r="AG328" s="1555"/>
      <c r="AH328" s="1550"/>
      <c r="AI328" s="1550"/>
      <c r="AJ328" s="1421"/>
      <c r="AK328" s="1509"/>
      <c r="AL328" s="1501"/>
      <c r="AM328" s="1501"/>
      <c r="AN328" s="1501"/>
      <c r="AO328" s="1501"/>
      <c r="AP328" s="1509"/>
      <c r="AQ328" s="1501"/>
      <c r="AR328" s="1501"/>
    </row>
    <row r="329" spans="1:44" ht="49.5" customHeight="1">
      <c r="A329" s="1446"/>
      <c r="B329" s="1517"/>
      <c r="C329" s="1552"/>
      <c r="D329" s="1553"/>
      <c r="E329" s="1529"/>
      <c r="F329" s="1421"/>
      <c r="G329" s="1446"/>
      <c r="H329" s="1420"/>
      <c r="I329" s="1526"/>
      <c r="J329" s="1446"/>
      <c r="K329" s="1446"/>
      <c r="L329" s="1421"/>
      <c r="M329" s="1446"/>
      <c r="N329" s="1550"/>
      <c r="O329" s="1550"/>
      <c r="P329" s="1551"/>
      <c r="Q329" s="1550"/>
      <c r="R329" s="1421"/>
      <c r="S329" s="1554"/>
      <c r="T329" s="1554"/>
      <c r="U329" s="1554"/>
      <c r="V329" s="1554"/>
      <c r="W329" s="1554"/>
      <c r="X329" s="1554"/>
      <c r="Y329" s="1554"/>
      <c r="Z329" s="1555"/>
      <c r="AA329" s="1555"/>
      <c r="AB329" s="1555"/>
      <c r="AC329" s="1555"/>
      <c r="AD329" s="1555"/>
      <c r="AE329" s="1555"/>
      <c r="AF329" s="1555"/>
      <c r="AG329" s="1555"/>
      <c r="AH329" s="1550"/>
      <c r="AI329" s="1550"/>
      <c r="AJ329" s="1421"/>
      <c r="AK329" s="1509"/>
      <c r="AL329" s="1501"/>
      <c r="AM329" s="1501"/>
      <c r="AN329" s="1501"/>
      <c r="AO329" s="1501"/>
      <c r="AP329" s="1509"/>
      <c r="AQ329" s="1501"/>
      <c r="AR329" s="1501"/>
    </row>
    <row r="330" spans="1:44" ht="48.75" customHeight="1">
      <c r="A330" s="1446"/>
      <c r="B330" s="1517"/>
      <c r="C330" s="1552"/>
      <c r="D330" s="1553"/>
      <c r="E330" s="1529"/>
      <c r="F330" s="1421"/>
      <c r="G330" s="1446"/>
      <c r="H330" s="1420"/>
      <c r="I330" s="1526"/>
      <c r="J330" s="1446"/>
      <c r="K330" s="1446"/>
      <c r="L330" s="1421"/>
      <c r="M330" s="1446"/>
      <c r="N330" s="1550"/>
      <c r="O330" s="1550"/>
      <c r="P330" s="1551"/>
      <c r="Q330" s="1550"/>
      <c r="R330" s="1421"/>
      <c r="S330" s="1554"/>
      <c r="T330" s="1554"/>
      <c r="U330" s="1554"/>
      <c r="V330" s="1554"/>
      <c r="W330" s="1554"/>
      <c r="X330" s="1554"/>
      <c r="Y330" s="1554"/>
      <c r="Z330" s="1555"/>
      <c r="AA330" s="1555"/>
      <c r="AB330" s="1555"/>
      <c r="AC330" s="1555"/>
      <c r="AD330" s="1555"/>
      <c r="AE330" s="1555"/>
      <c r="AF330" s="1555"/>
      <c r="AG330" s="1555"/>
      <c r="AH330" s="1550"/>
      <c r="AI330" s="1550"/>
      <c r="AJ330" s="1421"/>
      <c r="AK330" s="1509"/>
      <c r="AL330" s="1501"/>
      <c r="AM330" s="1501"/>
      <c r="AN330" s="1501"/>
      <c r="AO330" s="1501"/>
      <c r="AP330" s="1509"/>
      <c r="AQ330" s="1501"/>
      <c r="AR330" s="1501"/>
    </row>
    <row r="331" spans="1:44" ht="60" customHeight="1">
      <c r="A331" s="1446"/>
      <c r="B331" s="1517"/>
      <c r="C331" s="1552"/>
      <c r="D331" s="1553"/>
      <c r="E331" s="1529"/>
      <c r="F331" s="1421"/>
      <c r="G331" s="1446"/>
      <c r="H331" s="1420"/>
      <c r="I331" s="1526"/>
      <c r="J331" s="1446"/>
      <c r="K331" s="1446"/>
      <c r="L331" s="1421"/>
      <c r="M331" s="1446"/>
      <c r="N331" s="1550"/>
      <c r="O331" s="1550"/>
      <c r="P331" s="1551"/>
      <c r="Q331" s="1550"/>
      <c r="R331" s="1421"/>
      <c r="S331" s="1554"/>
      <c r="T331" s="1554"/>
      <c r="U331" s="1554"/>
      <c r="V331" s="1554"/>
      <c r="W331" s="1554"/>
      <c r="X331" s="1554"/>
      <c r="Y331" s="1554"/>
      <c r="Z331" s="1555"/>
      <c r="AA331" s="1555"/>
      <c r="AB331" s="1555"/>
      <c r="AC331" s="1555"/>
      <c r="AD331" s="1555"/>
      <c r="AE331" s="1555"/>
      <c r="AF331" s="1555"/>
      <c r="AG331" s="1555"/>
      <c r="AH331" s="1550"/>
      <c r="AI331" s="1550"/>
      <c r="AJ331" s="1421"/>
      <c r="AK331" s="1509"/>
      <c r="AL331" s="1501"/>
      <c r="AM331" s="1501"/>
      <c r="AN331" s="1501"/>
      <c r="AO331" s="1501"/>
      <c r="AP331" s="1509"/>
      <c r="AQ331" s="1501"/>
      <c r="AR331" s="1501"/>
    </row>
    <row r="332" spans="1:44" ht="45" customHeight="1">
      <c r="A332" s="1446"/>
      <c r="B332" s="1517"/>
      <c r="C332" s="1552"/>
      <c r="D332" s="1553"/>
      <c r="E332" s="1529"/>
      <c r="F332" s="1421"/>
      <c r="G332" s="1446"/>
      <c r="H332" s="1420"/>
      <c r="I332" s="1526"/>
      <c r="J332" s="1446"/>
      <c r="K332" s="1446"/>
      <c r="L332" s="1421"/>
      <c r="M332" s="1446"/>
      <c r="N332" s="1550"/>
      <c r="O332" s="1550"/>
      <c r="P332" s="1551"/>
      <c r="Q332" s="1550"/>
      <c r="R332" s="1421"/>
      <c r="S332" s="1554"/>
      <c r="T332" s="1554"/>
      <c r="U332" s="1554"/>
      <c r="V332" s="1554"/>
      <c r="W332" s="1554"/>
      <c r="X332" s="1554"/>
      <c r="Y332" s="1554"/>
      <c r="Z332" s="1555"/>
      <c r="AA332" s="1555"/>
      <c r="AB332" s="1555"/>
      <c r="AC332" s="1555"/>
      <c r="AD332" s="1555"/>
      <c r="AE332" s="1555"/>
      <c r="AF332" s="1555"/>
      <c r="AG332" s="1555"/>
      <c r="AH332" s="1550"/>
      <c r="AI332" s="1550"/>
      <c r="AJ332" s="1421"/>
      <c r="AK332" s="1509"/>
      <c r="AL332" s="1501"/>
      <c r="AM332" s="1501"/>
      <c r="AN332" s="1501"/>
      <c r="AO332" s="1501"/>
      <c r="AP332" s="1509"/>
      <c r="AQ332" s="1501"/>
      <c r="AR332" s="1501"/>
    </row>
    <row r="333" spans="1:44" ht="60" customHeight="1">
      <c r="A333" s="1446"/>
      <c r="B333" s="1517"/>
      <c r="C333" s="1552"/>
      <c r="D333" s="1553"/>
      <c r="E333" s="1529"/>
      <c r="F333" s="1421"/>
      <c r="G333" s="1446"/>
      <c r="H333" s="1420"/>
      <c r="I333" s="1526"/>
      <c r="J333" s="1446"/>
      <c r="K333" s="1446"/>
      <c r="L333" s="1421"/>
      <c r="M333" s="1446"/>
      <c r="N333" s="1550"/>
      <c r="O333" s="1550"/>
      <c r="P333" s="1551"/>
      <c r="Q333" s="1550"/>
      <c r="R333" s="1421"/>
      <c r="S333" s="1554"/>
      <c r="T333" s="1554"/>
      <c r="U333" s="1554"/>
      <c r="V333" s="1554"/>
      <c r="W333" s="1554"/>
      <c r="X333" s="1554"/>
      <c r="Y333" s="1554"/>
      <c r="Z333" s="1555"/>
      <c r="AA333" s="1555"/>
      <c r="AB333" s="1555"/>
      <c r="AC333" s="1555"/>
      <c r="AD333" s="1555"/>
      <c r="AE333" s="1555"/>
      <c r="AF333" s="1555"/>
      <c r="AG333" s="1555"/>
      <c r="AH333" s="1550"/>
      <c r="AI333" s="1550"/>
      <c r="AJ333" s="1421"/>
      <c r="AK333" s="1509"/>
      <c r="AL333" s="1501"/>
      <c r="AM333" s="1501"/>
      <c r="AN333" s="1501"/>
      <c r="AO333" s="1501"/>
      <c r="AP333" s="1509"/>
      <c r="AQ333" s="1501"/>
      <c r="AR333" s="1501"/>
    </row>
    <row r="334" spans="1:44" ht="60" customHeight="1">
      <c r="A334" s="1446"/>
      <c r="B334" s="1517"/>
      <c r="C334" s="1552"/>
      <c r="D334" s="1553"/>
      <c r="E334" s="1529"/>
      <c r="F334" s="1421"/>
      <c r="G334" s="1446"/>
      <c r="H334" s="1420"/>
      <c r="I334" s="1526"/>
      <c r="J334" s="1446"/>
      <c r="K334" s="1446"/>
      <c r="L334" s="1421"/>
      <c r="M334" s="1446"/>
      <c r="N334" s="1550"/>
      <c r="O334" s="1550"/>
      <c r="P334" s="1551"/>
      <c r="Q334" s="1550"/>
      <c r="R334" s="1421"/>
      <c r="S334" s="1554"/>
      <c r="T334" s="1554"/>
      <c r="U334" s="1554"/>
      <c r="V334" s="1554"/>
      <c r="W334" s="1554"/>
      <c r="X334" s="1554"/>
      <c r="Y334" s="1554"/>
      <c r="Z334" s="1555"/>
      <c r="AA334" s="1555"/>
      <c r="AB334" s="1555"/>
      <c r="AC334" s="1555"/>
      <c r="AD334" s="1555"/>
      <c r="AE334" s="1555"/>
      <c r="AF334" s="1555"/>
      <c r="AG334" s="1555"/>
      <c r="AH334" s="1550"/>
      <c r="AI334" s="1550"/>
      <c r="AJ334" s="1421"/>
      <c r="AK334" s="1509"/>
      <c r="AL334" s="1501"/>
      <c r="AM334" s="1501"/>
      <c r="AN334" s="1501"/>
      <c r="AO334" s="1501"/>
      <c r="AP334" s="1509"/>
      <c r="AQ334" s="1501"/>
      <c r="AR334" s="1501"/>
    </row>
    <row r="335" spans="1:44" ht="60" customHeight="1">
      <c r="A335" s="1446"/>
      <c r="B335" s="1517"/>
      <c r="C335" s="1552"/>
      <c r="D335" s="1553"/>
      <c r="E335" s="1529"/>
      <c r="F335" s="1421"/>
      <c r="G335" s="1446"/>
      <c r="H335" s="1420"/>
      <c r="I335" s="1526"/>
      <c r="J335" s="1446"/>
      <c r="K335" s="1446"/>
      <c r="L335" s="1421"/>
      <c r="M335" s="1446"/>
      <c r="N335" s="1550"/>
      <c r="O335" s="1550"/>
      <c r="P335" s="1551"/>
      <c r="Q335" s="1550"/>
      <c r="R335" s="1421"/>
      <c r="S335" s="1554"/>
      <c r="T335" s="1554"/>
      <c r="U335" s="1554"/>
      <c r="V335" s="1554"/>
      <c r="W335" s="1554"/>
      <c r="X335" s="1554"/>
      <c r="Y335" s="1554"/>
      <c r="Z335" s="1555"/>
      <c r="AA335" s="1555"/>
      <c r="AB335" s="1555"/>
      <c r="AC335" s="1555"/>
      <c r="AD335" s="1555"/>
      <c r="AE335" s="1555"/>
      <c r="AF335" s="1555"/>
      <c r="AG335" s="1555"/>
      <c r="AH335" s="1550"/>
      <c r="AI335" s="1550"/>
      <c r="AJ335" s="1421"/>
      <c r="AK335" s="1509"/>
      <c r="AL335" s="1501"/>
      <c r="AM335" s="1501"/>
      <c r="AN335" s="1501"/>
      <c r="AO335" s="1501"/>
      <c r="AP335" s="1509"/>
      <c r="AQ335" s="1501"/>
      <c r="AR335" s="1501"/>
    </row>
    <row r="336" spans="1:44" ht="30" customHeight="1">
      <c r="A336" s="1446"/>
      <c r="B336" s="1517"/>
      <c r="C336" s="1552"/>
      <c r="D336" s="1553"/>
      <c r="E336" s="1529"/>
      <c r="F336" s="1421"/>
      <c r="G336" s="1446"/>
      <c r="H336" s="1420"/>
      <c r="I336" s="1526"/>
      <c r="J336" s="1446"/>
      <c r="K336" s="1446"/>
      <c r="L336" s="1421"/>
      <c r="M336" s="1446"/>
      <c r="N336" s="1550"/>
      <c r="O336" s="1550"/>
      <c r="P336" s="1551"/>
      <c r="Q336" s="1550"/>
      <c r="R336" s="1421"/>
      <c r="S336" s="1554"/>
      <c r="T336" s="1554"/>
      <c r="U336" s="1554"/>
      <c r="V336" s="1554"/>
      <c r="W336" s="1554"/>
      <c r="X336" s="1554"/>
      <c r="Y336" s="1554"/>
      <c r="Z336" s="1555"/>
      <c r="AA336" s="1555"/>
      <c r="AB336" s="1555"/>
      <c r="AC336" s="1555"/>
      <c r="AD336" s="1555"/>
      <c r="AE336" s="1555"/>
      <c r="AF336" s="1555"/>
      <c r="AG336" s="1555"/>
      <c r="AH336" s="1550"/>
      <c r="AI336" s="1550"/>
      <c r="AJ336" s="1421"/>
      <c r="AK336" s="1509"/>
      <c r="AL336" s="1501"/>
      <c r="AM336" s="1501"/>
      <c r="AN336" s="1501"/>
      <c r="AO336" s="1501"/>
      <c r="AP336" s="1509"/>
      <c r="AQ336" s="1501"/>
      <c r="AR336" s="1501"/>
    </row>
    <row r="337" spans="1:44" ht="45" customHeight="1">
      <c r="A337" s="1446"/>
      <c r="B337" s="1517"/>
      <c r="C337" s="1552"/>
      <c r="D337" s="1553"/>
      <c r="E337" s="1529"/>
      <c r="F337" s="1421"/>
      <c r="G337" s="1446"/>
      <c r="H337" s="1420"/>
      <c r="I337" s="1526"/>
      <c r="J337" s="1446"/>
      <c r="K337" s="1446"/>
      <c r="L337" s="1421"/>
      <c r="M337" s="1446"/>
      <c r="N337" s="1550"/>
      <c r="O337" s="1550"/>
      <c r="P337" s="1551"/>
      <c r="Q337" s="1550"/>
      <c r="R337" s="1421"/>
      <c r="S337" s="1554"/>
      <c r="T337" s="1554"/>
      <c r="U337" s="1554"/>
      <c r="V337" s="1554"/>
      <c r="W337" s="1554"/>
      <c r="X337" s="1554"/>
      <c r="Y337" s="1554"/>
      <c r="Z337" s="1555"/>
      <c r="AA337" s="1555"/>
      <c r="AB337" s="1555"/>
      <c r="AC337" s="1555"/>
      <c r="AD337" s="1555"/>
      <c r="AE337" s="1555"/>
      <c r="AF337" s="1555"/>
      <c r="AG337" s="1555"/>
      <c r="AH337" s="1550"/>
      <c r="AI337" s="1550"/>
      <c r="AJ337" s="1421"/>
      <c r="AK337" s="1509"/>
      <c r="AL337" s="1501"/>
      <c r="AM337" s="1501"/>
      <c r="AN337" s="1501"/>
      <c r="AO337" s="1501"/>
      <c r="AP337" s="1509"/>
      <c r="AQ337" s="1501"/>
      <c r="AR337" s="1501"/>
    </row>
    <row r="338" spans="1:44" ht="45" customHeight="1">
      <c r="A338" s="1446"/>
      <c r="B338" s="1517"/>
      <c r="C338" s="1552"/>
      <c r="D338" s="1553"/>
      <c r="E338" s="1529"/>
      <c r="F338" s="1421"/>
      <c r="G338" s="1446"/>
      <c r="H338" s="1420"/>
      <c r="I338" s="1526"/>
      <c r="J338" s="1446"/>
      <c r="K338" s="1446"/>
      <c r="L338" s="1421"/>
      <c r="M338" s="1446"/>
      <c r="N338" s="1550"/>
      <c r="O338" s="1550"/>
      <c r="P338" s="1551"/>
      <c r="Q338" s="1550"/>
      <c r="R338" s="1421"/>
      <c r="S338" s="1554"/>
      <c r="T338" s="1554"/>
      <c r="U338" s="1554"/>
      <c r="V338" s="1554"/>
      <c r="W338" s="1554"/>
      <c r="X338" s="1554"/>
      <c r="Y338" s="1554"/>
      <c r="Z338" s="1555"/>
      <c r="AA338" s="1555"/>
      <c r="AB338" s="1555"/>
      <c r="AC338" s="1555"/>
      <c r="AD338" s="1555"/>
      <c r="AE338" s="1555"/>
      <c r="AF338" s="1555"/>
      <c r="AG338" s="1555"/>
      <c r="AH338" s="1550"/>
      <c r="AI338" s="1550"/>
      <c r="AJ338" s="1421"/>
      <c r="AK338" s="1509"/>
      <c r="AL338" s="1501"/>
      <c r="AM338" s="1501"/>
      <c r="AN338" s="1501"/>
      <c r="AO338" s="1501"/>
      <c r="AP338" s="1509"/>
      <c r="AQ338" s="1501"/>
      <c r="AR338" s="1501"/>
    </row>
    <row r="339" spans="1:44" ht="56.25" customHeight="1">
      <c r="A339" s="1446"/>
      <c r="B339" s="1517"/>
      <c r="C339" s="1552"/>
      <c r="D339" s="1553"/>
      <c r="E339" s="1529"/>
      <c r="F339" s="1421"/>
      <c r="G339" s="1446"/>
      <c r="H339" s="1420"/>
      <c r="I339" s="1526"/>
      <c r="J339" s="1446"/>
      <c r="K339" s="1446"/>
      <c r="L339" s="1421"/>
      <c r="M339" s="1446"/>
      <c r="N339" s="1550"/>
      <c r="O339" s="1550"/>
      <c r="P339" s="1551"/>
      <c r="Q339" s="1550"/>
      <c r="R339" s="1421"/>
      <c r="S339" s="1554"/>
      <c r="T339" s="1554"/>
      <c r="U339" s="1554"/>
      <c r="V339" s="1554"/>
      <c r="W339" s="1554"/>
      <c r="X339" s="1554"/>
      <c r="Y339" s="1554"/>
      <c r="Z339" s="1555"/>
      <c r="AA339" s="1555"/>
      <c r="AB339" s="1555"/>
      <c r="AC339" s="1555"/>
      <c r="AD339" s="1555"/>
      <c r="AE339" s="1555"/>
      <c r="AF339" s="1555"/>
      <c r="AG339" s="1555"/>
      <c r="AH339" s="1550"/>
      <c r="AI339" s="1550"/>
      <c r="AJ339" s="1421"/>
      <c r="AK339" s="1509"/>
      <c r="AL339" s="1501"/>
      <c r="AM339" s="1501"/>
      <c r="AN339" s="1501"/>
      <c r="AO339" s="1501"/>
      <c r="AP339" s="1509"/>
      <c r="AQ339" s="1501"/>
      <c r="AR339" s="1501"/>
    </row>
    <row r="340" spans="1:44" ht="30" customHeight="1">
      <c r="A340" s="1446"/>
      <c r="B340" s="1517"/>
      <c r="C340" s="1552"/>
      <c r="D340" s="1553"/>
      <c r="E340" s="1529"/>
      <c r="F340" s="1421"/>
      <c r="G340" s="1446"/>
      <c r="H340" s="1420"/>
      <c r="I340" s="1526"/>
      <c r="J340" s="1446"/>
      <c r="K340" s="1446"/>
      <c r="L340" s="1421"/>
      <c r="M340" s="1446"/>
      <c r="N340" s="1550"/>
      <c r="O340" s="1550"/>
      <c r="P340" s="1551"/>
      <c r="Q340" s="1550"/>
      <c r="R340" s="1421"/>
      <c r="S340" s="1554"/>
      <c r="T340" s="1554"/>
      <c r="U340" s="1554"/>
      <c r="V340" s="1554"/>
      <c r="W340" s="1554"/>
      <c r="X340" s="1554"/>
      <c r="Y340" s="1554"/>
      <c r="Z340" s="1555"/>
      <c r="AA340" s="1555"/>
      <c r="AB340" s="1555"/>
      <c r="AC340" s="1555"/>
      <c r="AD340" s="1555"/>
      <c r="AE340" s="1555"/>
      <c r="AF340" s="1555"/>
      <c r="AG340" s="1555"/>
      <c r="AH340" s="1550"/>
      <c r="AI340" s="1550"/>
      <c r="AJ340" s="1421"/>
      <c r="AK340" s="1509"/>
      <c r="AL340" s="1501"/>
      <c r="AM340" s="1501"/>
      <c r="AN340" s="1501"/>
      <c r="AO340" s="1501"/>
      <c r="AP340" s="1509"/>
      <c r="AQ340" s="1501"/>
      <c r="AR340" s="1501"/>
    </row>
    <row r="341" spans="1:44" ht="46.5" customHeight="1">
      <c r="A341" s="1446"/>
      <c r="B341" s="1517"/>
      <c r="C341" s="1552"/>
      <c r="D341" s="1553"/>
      <c r="E341" s="1529"/>
      <c r="F341" s="1421"/>
      <c r="G341" s="1446"/>
      <c r="H341" s="1420"/>
      <c r="I341" s="1526"/>
      <c r="J341" s="1446"/>
      <c r="K341" s="1446"/>
      <c r="L341" s="1421"/>
      <c r="M341" s="1446"/>
      <c r="N341" s="1550"/>
      <c r="O341" s="1550"/>
      <c r="P341" s="1551"/>
      <c r="Q341" s="1550"/>
      <c r="R341" s="1421"/>
      <c r="S341" s="1554"/>
      <c r="T341" s="1554"/>
      <c r="U341" s="1554"/>
      <c r="V341" s="1554"/>
      <c r="W341" s="1554"/>
      <c r="X341" s="1554"/>
      <c r="Y341" s="1554"/>
      <c r="Z341" s="1555"/>
      <c r="AA341" s="1555"/>
      <c r="AB341" s="1555"/>
      <c r="AC341" s="1555"/>
      <c r="AD341" s="1555"/>
      <c r="AE341" s="1555"/>
      <c r="AF341" s="1555"/>
      <c r="AG341" s="1555"/>
      <c r="AH341" s="1550"/>
      <c r="AI341" s="1550"/>
      <c r="AJ341" s="1421"/>
      <c r="AK341" s="1509"/>
      <c r="AL341" s="1501"/>
      <c r="AM341" s="1501"/>
      <c r="AN341" s="1501"/>
      <c r="AO341" s="1501"/>
      <c r="AP341" s="1509"/>
      <c r="AQ341" s="1501"/>
      <c r="AR341" s="1501"/>
    </row>
    <row r="342" spans="1:44" ht="30" customHeight="1">
      <c r="A342" s="1446"/>
      <c r="B342" s="1517"/>
      <c r="C342" s="1552"/>
      <c r="D342" s="1553"/>
      <c r="E342" s="1529"/>
      <c r="F342" s="1421"/>
      <c r="G342" s="1446"/>
      <c r="H342" s="1420"/>
      <c r="I342" s="1526"/>
      <c r="J342" s="1446"/>
      <c r="K342" s="1446"/>
      <c r="L342" s="1421"/>
      <c r="M342" s="1446"/>
      <c r="N342" s="1550"/>
      <c r="O342" s="1550"/>
      <c r="P342" s="1551"/>
      <c r="Q342" s="1550"/>
      <c r="R342" s="1421"/>
      <c r="S342" s="1554"/>
      <c r="T342" s="1554"/>
      <c r="U342" s="1554"/>
      <c r="V342" s="1554"/>
      <c r="W342" s="1554"/>
      <c r="X342" s="1554"/>
      <c r="Y342" s="1554"/>
      <c r="Z342" s="1555"/>
      <c r="AA342" s="1555"/>
      <c r="AB342" s="1555"/>
      <c r="AC342" s="1555"/>
      <c r="AD342" s="1555"/>
      <c r="AE342" s="1555"/>
      <c r="AF342" s="1555"/>
      <c r="AG342" s="1555"/>
      <c r="AH342" s="1550"/>
      <c r="AI342" s="1550"/>
      <c r="AJ342" s="1421"/>
      <c r="AK342" s="1509"/>
      <c r="AL342" s="1501"/>
      <c r="AM342" s="1501"/>
      <c r="AN342" s="1501"/>
      <c r="AO342" s="1501"/>
      <c r="AP342" s="1509"/>
      <c r="AQ342" s="1501"/>
      <c r="AR342" s="1501"/>
    </row>
    <row r="343" spans="1:44" ht="30" customHeight="1">
      <c r="A343" s="1446"/>
      <c r="B343" s="1517"/>
      <c r="C343" s="1552"/>
      <c r="D343" s="1553"/>
      <c r="E343" s="1529"/>
      <c r="F343" s="1421"/>
      <c r="G343" s="1446"/>
      <c r="H343" s="1420"/>
      <c r="I343" s="1526"/>
      <c r="J343" s="1446"/>
      <c r="K343" s="1446"/>
      <c r="L343" s="1421"/>
      <c r="M343" s="1446"/>
      <c r="N343" s="1550"/>
      <c r="O343" s="1550"/>
      <c r="P343" s="1551"/>
      <c r="Q343" s="1550"/>
      <c r="R343" s="1421"/>
      <c r="S343" s="1554"/>
      <c r="T343" s="1554"/>
      <c r="U343" s="1554"/>
      <c r="V343" s="1554"/>
      <c r="W343" s="1554"/>
      <c r="X343" s="1554"/>
      <c r="Y343" s="1554"/>
      <c r="Z343" s="1555"/>
      <c r="AA343" s="1555"/>
      <c r="AB343" s="1555"/>
      <c r="AC343" s="1555"/>
      <c r="AD343" s="1555"/>
      <c r="AE343" s="1555"/>
      <c r="AF343" s="1555"/>
      <c r="AG343" s="1555"/>
      <c r="AH343" s="1550"/>
      <c r="AI343" s="1550"/>
      <c r="AJ343" s="1421"/>
      <c r="AK343" s="1509"/>
      <c r="AL343" s="1501"/>
      <c r="AM343" s="1501"/>
      <c r="AN343" s="1501"/>
      <c r="AO343" s="1501"/>
      <c r="AP343" s="1509"/>
      <c r="AQ343" s="1501"/>
      <c r="AR343" s="1501"/>
    </row>
    <row r="344" spans="1:44" ht="67.5" customHeight="1">
      <c r="A344" s="1446"/>
      <c r="B344" s="1517"/>
      <c r="C344" s="1552"/>
      <c r="D344" s="1553"/>
      <c r="E344" s="1529"/>
      <c r="F344" s="1421"/>
      <c r="G344" s="1446"/>
      <c r="H344" s="1420"/>
      <c r="I344" s="1526"/>
      <c r="J344" s="1446"/>
      <c r="K344" s="1446"/>
      <c r="L344" s="1421"/>
      <c r="M344" s="1446"/>
      <c r="N344" s="1550"/>
      <c r="O344" s="1550"/>
      <c r="P344" s="1551"/>
      <c r="Q344" s="1550"/>
      <c r="R344" s="1421"/>
      <c r="S344" s="1554"/>
      <c r="T344" s="1554"/>
      <c r="U344" s="1554"/>
      <c r="V344" s="1554"/>
      <c r="W344" s="1554"/>
      <c r="X344" s="1554"/>
      <c r="Y344" s="1554"/>
      <c r="Z344" s="1555"/>
      <c r="AA344" s="1555"/>
      <c r="AB344" s="1555"/>
      <c r="AC344" s="1555"/>
      <c r="AD344" s="1555"/>
      <c r="AE344" s="1555"/>
      <c r="AF344" s="1555"/>
      <c r="AG344" s="1555"/>
      <c r="AH344" s="1550"/>
      <c r="AI344" s="1550"/>
      <c r="AJ344" s="1421"/>
      <c r="AK344" s="1509"/>
      <c r="AL344" s="1501"/>
      <c r="AM344" s="1501"/>
      <c r="AN344" s="1501"/>
      <c r="AO344" s="1501"/>
      <c r="AP344" s="1509"/>
      <c r="AQ344" s="1501"/>
      <c r="AR344" s="1501"/>
    </row>
    <row r="345" spans="1:44" ht="36.75" customHeight="1">
      <c r="A345" s="1446"/>
      <c r="B345" s="1517"/>
      <c r="C345" s="1552"/>
      <c r="D345" s="1553"/>
      <c r="E345" s="1529"/>
      <c r="F345" s="1421"/>
      <c r="G345" s="1446"/>
      <c r="H345" s="1420"/>
      <c r="I345" s="1526"/>
      <c r="J345" s="1446"/>
      <c r="K345" s="1446"/>
      <c r="L345" s="1421"/>
      <c r="M345" s="1446"/>
      <c r="N345" s="1550"/>
      <c r="O345" s="1550"/>
      <c r="P345" s="1551"/>
      <c r="Q345" s="1550"/>
      <c r="R345" s="1421"/>
      <c r="S345" s="1554"/>
      <c r="T345" s="1554"/>
      <c r="U345" s="1554"/>
      <c r="V345" s="1554"/>
      <c r="W345" s="1554"/>
      <c r="X345" s="1554"/>
      <c r="Y345" s="1554"/>
      <c r="Z345" s="1555"/>
      <c r="AA345" s="1555"/>
      <c r="AB345" s="1555"/>
      <c r="AC345" s="1555"/>
      <c r="AD345" s="1555"/>
      <c r="AE345" s="1555"/>
      <c r="AF345" s="1555"/>
      <c r="AG345" s="1555"/>
      <c r="AH345" s="1550"/>
      <c r="AI345" s="1550"/>
      <c r="AJ345" s="1421"/>
      <c r="AK345" s="1509"/>
      <c r="AL345" s="1501"/>
      <c r="AM345" s="1501"/>
      <c r="AN345" s="1501"/>
      <c r="AO345" s="1501"/>
      <c r="AP345" s="1509"/>
      <c r="AQ345" s="1501"/>
      <c r="AR345" s="1501"/>
    </row>
    <row r="346" spans="1:44" ht="36.75" customHeight="1">
      <c r="A346" s="1446"/>
      <c r="B346" s="1517"/>
      <c r="C346" s="1552"/>
      <c r="D346" s="1553"/>
      <c r="E346" s="1529"/>
      <c r="F346" s="1421"/>
      <c r="G346" s="1446"/>
      <c r="H346" s="1420"/>
      <c r="I346" s="1526"/>
      <c r="J346" s="1446"/>
      <c r="K346" s="1446"/>
      <c r="L346" s="1421"/>
      <c r="M346" s="1446"/>
      <c r="N346" s="1550"/>
      <c r="O346" s="1550"/>
      <c r="P346" s="1551"/>
      <c r="Q346" s="1550"/>
      <c r="R346" s="1421"/>
      <c r="S346" s="1554"/>
      <c r="T346" s="1554"/>
      <c r="U346" s="1554"/>
      <c r="V346" s="1554"/>
      <c r="W346" s="1554"/>
      <c r="X346" s="1554"/>
      <c r="Y346" s="1554"/>
      <c r="Z346" s="1555"/>
      <c r="AA346" s="1555"/>
      <c r="AB346" s="1555"/>
      <c r="AC346" s="1555"/>
      <c r="AD346" s="1555"/>
      <c r="AE346" s="1555"/>
      <c r="AF346" s="1555"/>
      <c r="AG346" s="1555"/>
      <c r="AH346" s="1550"/>
      <c r="AI346" s="1550"/>
      <c r="AJ346" s="1421"/>
      <c r="AK346" s="1509"/>
      <c r="AL346" s="1501"/>
      <c r="AM346" s="1501"/>
      <c r="AN346" s="1501"/>
      <c r="AO346" s="1501"/>
      <c r="AP346" s="1509"/>
      <c r="AQ346" s="1501"/>
      <c r="AR346" s="1501"/>
    </row>
    <row r="347" spans="1:44" ht="48" customHeight="1">
      <c r="A347" s="1446"/>
      <c r="B347" s="1517"/>
      <c r="C347" s="1552"/>
      <c r="D347" s="1553"/>
      <c r="E347" s="1529"/>
      <c r="F347" s="1421"/>
      <c r="G347" s="1446"/>
      <c r="H347" s="1420"/>
      <c r="I347" s="1526"/>
      <c r="J347" s="1446"/>
      <c r="K347" s="1446"/>
      <c r="L347" s="1421"/>
      <c r="M347" s="1446"/>
      <c r="N347" s="1550"/>
      <c r="O347" s="1550"/>
      <c r="P347" s="1551"/>
      <c r="Q347" s="1550"/>
      <c r="R347" s="1421"/>
      <c r="S347" s="1554"/>
      <c r="T347" s="1554"/>
      <c r="U347" s="1554"/>
      <c r="V347" s="1554"/>
      <c r="W347" s="1554"/>
      <c r="X347" s="1554"/>
      <c r="Y347" s="1554"/>
      <c r="Z347" s="1555"/>
      <c r="AA347" s="1555"/>
      <c r="AB347" s="1555"/>
      <c r="AC347" s="1555"/>
      <c r="AD347" s="1555"/>
      <c r="AE347" s="1555"/>
      <c r="AF347" s="1555"/>
      <c r="AG347" s="1555"/>
      <c r="AH347" s="1550"/>
      <c r="AI347" s="1550"/>
      <c r="AJ347" s="1421"/>
      <c r="AK347" s="1509"/>
      <c r="AL347" s="1501"/>
      <c r="AM347" s="1501"/>
      <c r="AN347" s="1501"/>
      <c r="AO347" s="1501"/>
      <c r="AP347" s="1509"/>
      <c r="AQ347" s="1501"/>
      <c r="AR347" s="1501"/>
    </row>
    <row r="348" spans="1:44" ht="45" customHeight="1">
      <c r="A348" s="1446"/>
      <c r="B348" s="1517"/>
      <c r="C348" s="1552"/>
      <c r="D348" s="1553"/>
      <c r="E348" s="1529"/>
      <c r="F348" s="1421"/>
      <c r="G348" s="1446"/>
      <c r="H348" s="1420"/>
      <c r="I348" s="1526"/>
      <c r="J348" s="1446"/>
      <c r="K348" s="1446"/>
      <c r="L348" s="1421"/>
      <c r="M348" s="1446"/>
      <c r="N348" s="1550"/>
      <c r="O348" s="1550"/>
      <c r="P348" s="1551"/>
      <c r="Q348" s="1550"/>
      <c r="R348" s="1421"/>
      <c r="S348" s="1554"/>
      <c r="T348" s="1554"/>
      <c r="U348" s="1554"/>
      <c r="V348" s="1554"/>
      <c r="W348" s="1554"/>
      <c r="X348" s="1554"/>
      <c r="Y348" s="1554"/>
      <c r="Z348" s="1555"/>
      <c r="AA348" s="1555"/>
      <c r="AB348" s="1555"/>
      <c r="AC348" s="1555"/>
      <c r="AD348" s="1555"/>
      <c r="AE348" s="1555"/>
      <c r="AF348" s="1555"/>
      <c r="AG348" s="1555"/>
      <c r="AH348" s="1550"/>
      <c r="AI348" s="1550"/>
      <c r="AJ348" s="1421"/>
      <c r="AK348" s="1509"/>
      <c r="AL348" s="1501"/>
      <c r="AM348" s="1501"/>
      <c r="AN348" s="1501"/>
      <c r="AO348" s="1501"/>
      <c r="AP348" s="1509"/>
      <c r="AQ348" s="1501"/>
      <c r="AR348" s="1501"/>
    </row>
    <row r="349" spans="1:44" ht="45" customHeight="1">
      <c r="A349" s="1446"/>
      <c r="B349" s="1517"/>
      <c r="C349" s="1552"/>
      <c r="D349" s="1553"/>
      <c r="E349" s="1529"/>
      <c r="F349" s="1421"/>
      <c r="G349" s="1446"/>
      <c r="H349" s="1420"/>
      <c r="I349" s="1526"/>
      <c r="J349" s="1446"/>
      <c r="K349" s="1446"/>
      <c r="L349" s="1421"/>
      <c r="M349" s="1446"/>
      <c r="N349" s="1550"/>
      <c r="O349" s="1550"/>
      <c r="P349" s="1551"/>
      <c r="Q349" s="1550"/>
      <c r="R349" s="1421"/>
      <c r="S349" s="1554"/>
      <c r="T349" s="1554"/>
      <c r="U349" s="1554"/>
      <c r="V349" s="1554"/>
      <c r="W349" s="1554"/>
      <c r="X349" s="1554"/>
      <c r="Y349" s="1554"/>
      <c r="Z349" s="1555"/>
      <c r="AA349" s="1555"/>
      <c r="AB349" s="1555"/>
      <c r="AC349" s="1555"/>
      <c r="AD349" s="1555"/>
      <c r="AE349" s="1555"/>
      <c r="AF349" s="1555"/>
      <c r="AG349" s="1555"/>
      <c r="AH349" s="1550"/>
      <c r="AI349" s="1550"/>
      <c r="AJ349" s="1421"/>
      <c r="AK349" s="1509"/>
      <c r="AL349" s="1501"/>
      <c r="AM349" s="1501"/>
      <c r="AN349" s="1501"/>
      <c r="AO349" s="1501"/>
      <c r="AP349" s="1509"/>
      <c r="AQ349" s="1501"/>
      <c r="AR349" s="1501"/>
    </row>
    <row r="350" spans="1:44" ht="45" customHeight="1">
      <c r="A350" s="1446"/>
      <c r="B350" s="1517"/>
      <c r="C350" s="1552"/>
      <c r="D350" s="1553"/>
      <c r="E350" s="1529"/>
      <c r="F350" s="1421"/>
      <c r="G350" s="1446"/>
      <c r="H350" s="1420"/>
      <c r="I350" s="1526"/>
      <c r="J350" s="1446"/>
      <c r="K350" s="1446"/>
      <c r="L350" s="1421"/>
      <c r="M350" s="1446"/>
      <c r="N350" s="1550"/>
      <c r="O350" s="1550"/>
      <c r="P350" s="1551"/>
      <c r="Q350" s="1550"/>
      <c r="R350" s="1421"/>
      <c r="S350" s="1554"/>
      <c r="T350" s="1554"/>
      <c r="U350" s="1554"/>
      <c r="V350" s="1554"/>
      <c r="W350" s="1554"/>
      <c r="X350" s="1554"/>
      <c r="Y350" s="1554"/>
      <c r="Z350" s="1555"/>
      <c r="AA350" s="1555"/>
      <c r="AB350" s="1555"/>
      <c r="AC350" s="1555"/>
      <c r="AD350" s="1555"/>
      <c r="AE350" s="1555"/>
      <c r="AF350" s="1555"/>
      <c r="AG350" s="1555"/>
      <c r="AH350" s="1550"/>
      <c r="AI350" s="1550"/>
      <c r="AJ350" s="1421"/>
      <c r="AK350" s="1509"/>
      <c r="AL350" s="1501"/>
      <c r="AM350" s="1501"/>
      <c r="AN350" s="1501"/>
      <c r="AO350" s="1501"/>
      <c r="AP350" s="1509"/>
      <c r="AQ350" s="1501"/>
      <c r="AR350" s="1501"/>
    </row>
    <row r="351" spans="1:44" ht="45" customHeight="1">
      <c r="A351" s="1446"/>
      <c r="B351" s="1517"/>
      <c r="C351" s="1552"/>
      <c r="D351" s="1553"/>
      <c r="E351" s="1529"/>
      <c r="F351" s="1421"/>
      <c r="G351" s="1446"/>
      <c r="H351" s="1420"/>
      <c r="I351" s="1526"/>
      <c r="J351" s="1446"/>
      <c r="K351" s="1446"/>
      <c r="L351" s="1421"/>
      <c r="M351" s="1446"/>
      <c r="N351" s="1550"/>
      <c r="O351" s="1550"/>
      <c r="P351" s="1551"/>
      <c r="Q351" s="1550"/>
      <c r="R351" s="1421"/>
      <c r="S351" s="1554"/>
      <c r="T351" s="1554"/>
      <c r="U351" s="1554"/>
      <c r="V351" s="1554"/>
      <c r="W351" s="1554"/>
      <c r="X351" s="1554"/>
      <c r="Y351" s="1554"/>
      <c r="Z351" s="1555"/>
      <c r="AA351" s="1555"/>
      <c r="AB351" s="1555"/>
      <c r="AC351" s="1555"/>
      <c r="AD351" s="1555"/>
      <c r="AE351" s="1555"/>
      <c r="AF351" s="1555"/>
      <c r="AG351" s="1555"/>
      <c r="AH351" s="1550"/>
      <c r="AI351" s="1550"/>
      <c r="AJ351" s="1421"/>
      <c r="AK351" s="1509"/>
      <c r="AL351" s="1501"/>
      <c r="AM351" s="1501"/>
      <c r="AN351" s="1501"/>
      <c r="AO351" s="1501"/>
      <c r="AP351" s="1509"/>
      <c r="AQ351" s="1501"/>
      <c r="AR351" s="1501"/>
    </row>
    <row r="352" spans="1:44" ht="60" customHeight="1">
      <c r="A352" s="1446"/>
      <c r="B352" s="1517"/>
      <c r="C352" s="1552"/>
      <c r="D352" s="1553"/>
      <c r="E352" s="1529"/>
      <c r="F352" s="1421"/>
      <c r="G352" s="1446"/>
      <c r="H352" s="1420"/>
      <c r="I352" s="1526"/>
      <c r="J352" s="1446"/>
      <c r="K352" s="1446"/>
      <c r="L352" s="1421"/>
      <c r="M352" s="1446"/>
      <c r="N352" s="1550"/>
      <c r="O352" s="1550"/>
      <c r="P352" s="1551"/>
      <c r="Q352" s="1550"/>
      <c r="R352" s="1421"/>
      <c r="S352" s="1554"/>
      <c r="T352" s="1554"/>
      <c r="U352" s="1554"/>
      <c r="V352" s="1554"/>
      <c r="W352" s="1554"/>
      <c r="X352" s="1554"/>
      <c r="Y352" s="1554"/>
      <c r="Z352" s="1555"/>
      <c r="AA352" s="1555"/>
      <c r="AB352" s="1555"/>
      <c r="AC352" s="1555"/>
      <c r="AD352" s="1555"/>
      <c r="AE352" s="1555"/>
      <c r="AF352" s="1555"/>
      <c r="AG352" s="1555"/>
      <c r="AH352" s="1550"/>
      <c r="AI352" s="1550"/>
      <c r="AJ352" s="1421"/>
      <c r="AK352" s="1509"/>
      <c r="AL352" s="1501"/>
      <c r="AM352" s="1501"/>
      <c r="AN352" s="1501"/>
      <c r="AO352" s="1501"/>
      <c r="AP352" s="1509"/>
      <c r="AQ352" s="1501"/>
      <c r="AR352" s="1501"/>
    </row>
    <row r="353" spans="1:44" ht="60" customHeight="1">
      <c r="A353" s="1446"/>
      <c r="B353" s="1517"/>
      <c r="C353" s="1552"/>
      <c r="D353" s="1553"/>
      <c r="E353" s="1529"/>
      <c r="F353" s="1421"/>
      <c r="G353" s="1446"/>
      <c r="H353" s="1420"/>
      <c r="I353" s="1526"/>
      <c r="J353" s="1446"/>
      <c r="K353" s="1446"/>
      <c r="L353" s="1421"/>
      <c r="M353" s="1446"/>
      <c r="N353" s="1550"/>
      <c r="O353" s="1550"/>
      <c r="P353" s="1551"/>
      <c r="Q353" s="1550"/>
      <c r="R353" s="1421"/>
      <c r="S353" s="1554"/>
      <c r="T353" s="1554"/>
      <c r="U353" s="1554"/>
      <c r="V353" s="1554"/>
      <c r="W353" s="1554"/>
      <c r="X353" s="1554"/>
      <c r="Y353" s="1554"/>
      <c r="Z353" s="1555"/>
      <c r="AA353" s="1555"/>
      <c r="AB353" s="1555"/>
      <c r="AC353" s="1555"/>
      <c r="AD353" s="1555"/>
      <c r="AE353" s="1555"/>
      <c r="AF353" s="1555"/>
      <c r="AG353" s="1555"/>
      <c r="AH353" s="1550"/>
      <c r="AI353" s="1550"/>
      <c r="AJ353" s="1421"/>
      <c r="AK353" s="1509"/>
      <c r="AL353" s="1501"/>
      <c r="AM353" s="1501"/>
      <c r="AN353" s="1501"/>
      <c r="AO353" s="1501"/>
      <c r="AP353" s="1509"/>
      <c r="AQ353" s="1501"/>
      <c r="AR353" s="1501"/>
    </row>
    <row r="354" spans="1:44" ht="56.25" customHeight="1">
      <c r="A354" s="1446"/>
      <c r="B354" s="1517"/>
      <c r="C354" s="1552"/>
      <c r="D354" s="1553"/>
      <c r="E354" s="1529"/>
      <c r="F354" s="1421"/>
      <c r="G354" s="1446"/>
      <c r="H354" s="1420"/>
      <c r="I354" s="1526"/>
      <c r="J354" s="1446"/>
      <c r="K354" s="1446"/>
      <c r="L354" s="1421"/>
      <c r="M354" s="1446"/>
      <c r="N354" s="1550"/>
      <c r="O354" s="1550"/>
      <c r="P354" s="1551"/>
      <c r="Q354" s="1550"/>
      <c r="R354" s="1421"/>
      <c r="S354" s="1554"/>
      <c r="T354" s="1554"/>
      <c r="U354" s="1554"/>
      <c r="V354" s="1554"/>
      <c r="W354" s="1554"/>
      <c r="X354" s="1554"/>
      <c r="Y354" s="1554"/>
      <c r="Z354" s="1555"/>
      <c r="AA354" s="1555"/>
      <c r="AB354" s="1555"/>
      <c r="AC354" s="1555"/>
      <c r="AD354" s="1555"/>
      <c r="AE354" s="1555"/>
      <c r="AF354" s="1555"/>
      <c r="AG354" s="1555"/>
      <c r="AH354" s="1550"/>
      <c r="AI354" s="1550"/>
      <c r="AJ354" s="1421"/>
      <c r="AK354" s="1509"/>
      <c r="AL354" s="1501"/>
      <c r="AM354" s="1501"/>
      <c r="AN354" s="1501"/>
      <c r="AO354" s="1501"/>
      <c r="AP354" s="1509"/>
      <c r="AQ354" s="1501"/>
      <c r="AR354" s="1501"/>
    </row>
    <row r="355" spans="1:44" ht="35.25" customHeight="1">
      <c r="A355" s="1446"/>
      <c r="B355" s="1517"/>
      <c r="C355" s="1552"/>
      <c r="D355" s="1553"/>
      <c r="E355" s="1529"/>
      <c r="F355" s="1421"/>
      <c r="G355" s="1446"/>
      <c r="H355" s="1420"/>
      <c r="I355" s="1526"/>
      <c r="J355" s="1446"/>
      <c r="K355" s="1446"/>
      <c r="L355" s="1421"/>
      <c r="M355" s="1446"/>
      <c r="N355" s="1550"/>
      <c r="O355" s="1550"/>
      <c r="P355" s="1551"/>
      <c r="Q355" s="1550"/>
      <c r="R355" s="1421"/>
      <c r="S355" s="1554"/>
      <c r="T355" s="1554"/>
      <c r="U355" s="1554"/>
      <c r="V355" s="1554"/>
      <c r="W355" s="1554"/>
      <c r="X355" s="1554"/>
      <c r="Y355" s="1554"/>
      <c r="Z355" s="1555"/>
      <c r="AA355" s="1555"/>
      <c r="AB355" s="1555"/>
      <c r="AC355" s="1555"/>
      <c r="AD355" s="1555"/>
      <c r="AE355" s="1555"/>
      <c r="AF355" s="1555"/>
      <c r="AG355" s="1555"/>
      <c r="AH355" s="1550"/>
      <c r="AI355" s="1550"/>
      <c r="AJ355" s="1421"/>
      <c r="AK355" s="1509"/>
      <c r="AL355" s="1501"/>
      <c r="AM355" s="1501"/>
      <c r="AN355" s="1501"/>
      <c r="AO355" s="1501"/>
      <c r="AP355" s="1509"/>
      <c r="AQ355" s="1501"/>
      <c r="AR355" s="1501"/>
    </row>
    <row r="356" spans="1:44" ht="39.75" customHeight="1">
      <c r="A356" s="1446"/>
      <c r="B356" s="1517"/>
      <c r="C356" s="1552"/>
      <c r="D356" s="1553"/>
      <c r="E356" s="1529"/>
      <c r="F356" s="1421"/>
      <c r="G356" s="1446"/>
      <c r="H356" s="1420"/>
      <c r="I356" s="1526"/>
      <c r="J356" s="1446"/>
      <c r="K356" s="1446"/>
      <c r="L356" s="1421"/>
      <c r="M356" s="1446"/>
      <c r="N356" s="1550"/>
      <c r="O356" s="1550"/>
      <c r="P356" s="1551"/>
      <c r="Q356" s="1550"/>
      <c r="R356" s="1421"/>
      <c r="S356" s="1554"/>
      <c r="T356" s="1554"/>
      <c r="U356" s="1554"/>
      <c r="V356" s="1554"/>
      <c r="W356" s="1554"/>
      <c r="X356" s="1554"/>
      <c r="Y356" s="1554"/>
      <c r="Z356" s="1555"/>
      <c r="AA356" s="1555"/>
      <c r="AB356" s="1555"/>
      <c r="AC356" s="1555"/>
      <c r="AD356" s="1555"/>
      <c r="AE356" s="1555"/>
      <c r="AF356" s="1555"/>
      <c r="AG356" s="1555"/>
      <c r="AH356" s="1550"/>
      <c r="AI356" s="1550"/>
      <c r="AJ356" s="1421"/>
      <c r="AK356" s="1509"/>
      <c r="AL356" s="1501"/>
      <c r="AM356" s="1501"/>
      <c r="AN356" s="1501"/>
      <c r="AO356" s="1501"/>
      <c r="AP356" s="1509"/>
      <c r="AQ356" s="1501"/>
      <c r="AR356" s="1501"/>
    </row>
    <row r="357" spans="1:44" ht="30" customHeight="1">
      <c r="A357" s="1446"/>
      <c r="B357" s="1517"/>
      <c r="C357" s="1552"/>
      <c r="D357" s="1553"/>
      <c r="E357" s="1529"/>
      <c r="F357" s="1421"/>
      <c r="G357" s="1446"/>
      <c r="H357" s="1420"/>
      <c r="I357" s="1526"/>
      <c r="J357" s="1446"/>
      <c r="K357" s="1446"/>
      <c r="L357" s="1421"/>
      <c r="M357" s="1446"/>
      <c r="N357" s="1550"/>
      <c r="O357" s="1550"/>
      <c r="P357" s="1551"/>
      <c r="Q357" s="1550"/>
      <c r="R357" s="1421"/>
      <c r="S357" s="1554"/>
      <c r="T357" s="1554"/>
      <c r="U357" s="1554"/>
      <c r="V357" s="1554"/>
      <c r="W357" s="1554"/>
      <c r="X357" s="1554"/>
      <c r="Y357" s="1554"/>
      <c r="Z357" s="1555"/>
      <c r="AA357" s="1555"/>
      <c r="AB357" s="1555"/>
      <c r="AC357" s="1555"/>
      <c r="AD357" s="1555"/>
      <c r="AE357" s="1555"/>
      <c r="AF357" s="1555"/>
      <c r="AG357" s="1555"/>
      <c r="AH357" s="1550"/>
      <c r="AI357" s="1550"/>
      <c r="AJ357" s="1421"/>
      <c r="AK357" s="1509"/>
      <c r="AL357" s="1501"/>
      <c r="AM357" s="1501"/>
      <c r="AN357" s="1501"/>
      <c r="AO357" s="1501"/>
      <c r="AP357" s="1509"/>
      <c r="AQ357" s="1501"/>
      <c r="AR357" s="1501"/>
    </row>
    <row r="358" spans="1:44" ht="46.5" customHeight="1">
      <c r="A358" s="1446"/>
      <c r="B358" s="1517"/>
      <c r="C358" s="1552"/>
      <c r="D358" s="1553"/>
      <c r="E358" s="1529"/>
      <c r="F358" s="1421"/>
      <c r="G358" s="1446"/>
      <c r="H358" s="1420"/>
      <c r="I358" s="1526"/>
      <c r="J358" s="1446"/>
      <c r="K358" s="1446"/>
      <c r="L358" s="1421"/>
      <c r="M358" s="1446"/>
      <c r="N358" s="1550"/>
      <c r="O358" s="1550"/>
      <c r="P358" s="1551"/>
      <c r="Q358" s="1550"/>
      <c r="R358" s="1421"/>
      <c r="S358" s="1554"/>
      <c r="T358" s="1554"/>
      <c r="U358" s="1554"/>
      <c r="V358" s="1554"/>
      <c r="W358" s="1554"/>
      <c r="X358" s="1554"/>
      <c r="Y358" s="1554"/>
      <c r="Z358" s="1555"/>
      <c r="AA358" s="1555"/>
      <c r="AB358" s="1555"/>
      <c r="AC358" s="1555"/>
      <c r="AD358" s="1555"/>
      <c r="AE358" s="1555"/>
      <c r="AF358" s="1555"/>
      <c r="AG358" s="1555"/>
      <c r="AH358" s="1550"/>
      <c r="AI358" s="1550"/>
      <c r="AJ358" s="1421"/>
      <c r="AK358" s="1509"/>
      <c r="AL358" s="1501"/>
      <c r="AM358" s="1501"/>
      <c r="AN358" s="1501"/>
      <c r="AO358" s="1501"/>
      <c r="AP358" s="1509"/>
      <c r="AQ358" s="1501"/>
      <c r="AR358" s="1501"/>
    </row>
    <row r="359" spans="1:44" ht="40.5" customHeight="1">
      <c r="A359" s="1446"/>
      <c r="B359" s="1517"/>
      <c r="C359" s="1552"/>
      <c r="D359" s="1553"/>
      <c r="E359" s="1529"/>
      <c r="F359" s="1421"/>
      <c r="G359" s="1446"/>
      <c r="H359" s="1420"/>
      <c r="I359" s="1526"/>
      <c r="J359" s="1446"/>
      <c r="K359" s="1446"/>
      <c r="L359" s="1421"/>
      <c r="M359" s="1446"/>
      <c r="N359" s="1550"/>
      <c r="O359" s="1550"/>
      <c r="P359" s="1551"/>
      <c r="Q359" s="1550"/>
      <c r="R359" s="1421"/>
      <c r="S359" s="1554"/>
      <c r="T359" s="1554"/>
      <c r="U359" s="1554"/>
      <c r="V359" s="1554"/>
      <c r="W359" s="1554"/>
      <c r="X359" s="1554"/>
      <c r="Y359" s="1554"/>
      <c r="Z359" s="1555"/>
      <c r="AA359" s="1555"/>
      <c r="AB359" s="1555"/>
      <c r="AC359" s="1555"/>
      <c r="AD359" s="1555"/>
      <c r="AE359" s="1555"/>
      <c r="AF359" s="1555"/>
      <c r="AG359" s="1555"/>
      <c r="AH359" s="1550"/>
      <c r="AI359" s="1550"/>
      <c r="AJ359" s="1421"/>
      <c r="AK359" s="1509"/>
      <c r="AL359" s="1501"/>
      <c r="AM359" s="1501"/>
      <c r="AN359" s="1501"/>
      <c r="AO359" s="1501"/>
      <c r="AP359" s="1509"/>
      <c r="AQ359" s="1501"/>
      <c r="AR359" s="1501"/>
    </row>
    <row r="360" spans="1:44" ht="27.75" customHeight="1">
      <c r="A360" s="1446"/>
      <c r="B360" s="1517"/>
      <c r="C360" s="1552"/>
      <c r="D360" s="1553"/>
      <c r="E360" s="1529"/>
      <c r="F360" s="1421"/>
      <c r="G360" s="1446"/>
      <c r="H360" s="1420"/>
      <c r="I360" s="1526"/>
      <c r="J360" s="1446"/>
      <c r="K360" s="1446"/>
      <c r="L360" s="1421"/>
      <c r="M360" s="1446"/>
      <c r="N360" s="1550"/>
      <c r="O360" s="1550"/>
      <c r="P360" s="1551"/>
      <c r="Q360" s="1550"/>
      <c r="R360" s="1421"/>
      <c r="S360" s="1554"/>
      <c r="T360" s="1554"/>
      <c r="U360" s="1554"/>
      <c r="V360" s="1554"/>
      <c r="W360" s="1554"/>
      <c r="X360" s="1554"/>
      <c r="Y360" s="1554"/>
      <c r="Z360" s="1555"/>
      <c r="AA360" s="1555"/>
      <c r="AB360" s="1555"/>
      <c r="AC360" s="1555"/>
      <c r="AD360" s="1555"/>
      <c r="AE360" s="1555"/>
      <c r="AF360" s="1555"/>
      <c r="AG360" s="1555"/>
      <c r="AH360" s="1550"/>
      <c r="AI360" s="1550"/>
      <c r="AJ360" s="1421"/>
      <c r="AK360" s="1509"/>
      <c r="AL360" s="1501"/>
      <c r="AM360" s="1501"/>
      <c r="AN360" s="1501"/>
      <c r="AO360" s="1501"/>
      <c r="AP360" s="1509"/>
      <c r="AQ360" s="1501"/>
      <c r="AR360" s="1501"/>
    </row>
    <row r="361" spans="1:44" ht="35.25" customHeight="1">
      <c r="A361" s="1446"/>
      <c r="B361" s="1517"/>
      <c r="C361" s="1552"/>
      <c r="D361" s="1553"/>
      <c r="E361" s="1529"/>
      <c r="F361" s="1421"/>
      <c r="G361" s="1446"/>
      <c r="H361" s="1420"/>
      <c r="I361" s="1526"/>
      <c r="J361" s="1446"/>
      <c r="K361" s="1446"/>
      <c r="L361" s="1421"/>
      <c r="M361" s="1446"/>
      <c r="N361" s="1550"/>
      <c r="O361" s="1550"/>
      <c r="P361" s="1551"/>
      <c r="Q361" s="1550"/>
      <c r="R361" s="1421"/>
      <c r="S361" s="1554"/>
      <c r="T361" s="1554"/>
      <c r="U361" s="1554"/>
      <c r="V361" s="1554"/>
      <c r="W361" s="1554"/>
      <c r="X361" s="1554"/>
      <c r="Y361" s="1554"/>
      <c r="Z361" s="1555"/>
      <c r="AA361" s="1555"/>
      <c r="AB361" s="1555"/>
      <c r="AC361" s="1555"/>
      <c r="AD361" s="1555"/>
      <c r="AE361" s="1555"/>
      <c r="AF361" s="1555"/>
      <c r="AG361" s="1555"/>
      <c r="AH361" s="1550"/>
      <c r="AI361" s="1550"/>
      <c r="AJ361" s="1421"/>
      <c r="AK361" s="1509"/>
      <c r="AL361" s="1501"/>
      <c r="AM361" s="1501"/>
      <c r="AN361" s="1501"/>
      <c r="AO361" s="1501"/>
      <c r="AP361" s="1509"/>
      <c r="AQ361" s="1501"/>
      <c r="AR361" s="1501"/>
    </row>
    <row r="362" spans="1:44" ht="54.75" customHeight="1">
      <c r="A362" s="1446"/>
      <c r="B362" s="1517"/>
      <c r="C362" s="1552"/>
      <c r="D362" s="1553"/>
      <c r="E362" s="1529"/>
      <c r="F362" s="1421"/>
      <c r="G362" s="1446"/>
      <c r="H362" s="1420"/>
      <c r="I362" s="1526"/>
      <c r="J362" s="1446"/>
      <c r="K362" s="1446"/>
      <c r="L362" s="1421"/>
      <c r="M362" s="1446"/>
      <c r="N362" s="1550"/>
      <c r="O362" s="1550"/>
      <c r="P362" s="1551"/>
      <c r="Q362" s="1550"/>
      <c r="R362" s="1421"/>
      <c r="S362" s="1554"/>
      <c r="T362" s="1554"/>
      <c r="U362" s="1554"/>
      <c r="V362" s="1554"/>
      <c r="W362" s="1554"/>
      <c r="X362" s="1554"/>
      <c r="Y362" s="1554"/>
      <c r="Z362" s="1555"/>
      <c r="AA362" s="1555"/>
      <c r="AB362" s="1555"/>
      <c r="AC362" s="1555"/>
      <c r="AD362" s="1555"/>
      <c r="AE362" s="1555"/>
      <c r="AF362" s="1555"/>
      <c r="AG362" s="1555"/>
      <c r="AH362" s="1550"/>
      <c r="AI362" s="1550"/>
      <c r="AJ362" s="1421"/>
      <c r="AK362" s="1509"/>
      <c r="AL362" s="1501"/>
      <c r="AM362" s="1501"/>
      <c r="AN362" s="1501"/>
      <c r="AO362" s="1501"/>
      <c r="AP362" s="1509"/>
      <c r="AQ362" s="1501"/>
      <c r="AR362" s="1501"/>
    </row>
    <row r="363" spans="1:44" ht="54" customHeight="1">
      <c r="A363" s="1446"/>
      <c r="B363" s="1517"/>
      <c r="C363" s="1552"/>
      <c r="D363" s="1553"/>
      <c r="E363" s="1529"/>
      <c r="F363" s="1421"/>
      <c r="G363" s="1446"/>
      <c r="H363" s="1420"/>
      <c r="I363" s="1526"/>
      <c r="J363" s="1446"/>
      <c r="K363" s="1446"/>
      <c r="L363" s="1421"/>
      <c r="M363" s="1446"/>
      <c r="N363" s="1550"/>
      <c r="O363" s="1550"/>
      <c r="P363" s="1551"/>
      <c r="Q363" s="1550"/>
      <c r="R363" s="1421"/>
      <c r="S363" s="1554"/>
      <c r="T363" s="1554"/>
      <c r="U363" s="1554"/>
      <c r="V363" s="1554"/>
      <c r="W363" s="1554"/>
      <c r="X363" s="1554"/>
      <c r="Y363" s="1554"/>
      <c r="Z363" s="1555"/>
      <c r="AA363" s="1555"/>
      <c r="AB363" s="1555"/>
      <c r="AC363" s="1555"/>
      <c r="AD363" s="1555"/>
      <c r="AE363" s="1555"/>
      <c r="AF363" s="1555"/>
      <c r="AG363" s="1555"/>
      <c r="AH363" s="1550"/>
      <c r="AI363" s="1550"/>
      <c r="AJ363" s="1421"/>
      <c r="AK363" s="1509"/>
      <c r="AL363" s="1501"/>
      <c r="AM363" s="1501"/>
      <c r="AN363" s="1501"/>
      <c r="AO363" s="1501"/>
      <c r="AP363" s="1509"/>
      <c r="AQ363" s="1501"/>
      <c r="AR363" s="1501"/>
    </row>
    <row r="364" spans="1:44" ht="30" customHeight="1">
      <c r="A364" s="1446"/>
      <c r="B364" s="1517"/>
      <c r="C364" s="1552"/>
      <c r="D364" s="1553"/>
      <c r="E364" s="1529"/>
      <c r="F364" s="1421"/>
      <c r="G364" s="1446"/>
      <c r="H364" s="1420"/>
      <c r="I364" s="1526"/>
      <c r="J364" s="1446"/>
      <c r="K364" s="1446"/>
      <c r="L364" s="1421"/>
      <c r="M364" s="1446"/>
      <c r="N364" s="1550"/>
      <c r="O364" s="1550"/>
      <c r="P364" s="1551"/>
      <c r="Q364" s="1550"/>
      <c r="R364" s="1421"/>
      <c r="S364" s="1554"/>
      <c r="T364" s="1554"/>
      <c r="U364" s="1554"/>
      <c r="V364" s="1554"/>
      <c r="W364" s="1554"/>
      <c r="X364" s="1554"/>
      <c r="Y364" s="1554"/>
      <c r="Z364" s="1555"/>
      <c r="AA364" s="1555"/>
      <c r="AB364" s="1555"/>
      <c r="AC364" s="1555"/>
      <c r="AD364" s="1555"/>
      <c r="AE364" s="1555"/>
      <c r="AF364" s="1555"/>
      <c r="AG364" s="1555"/>
      <c r="AH364" s="1550"/>
      <c r="AI364" s="1550"/>
      <c r="AJ364" s="1421"/>
      <c r="AK364" s="1509"/>
      <c r="AL364" s="1501"/>
      <c r="AM364" s="1501"/>
      <c r="AN364" s="1501"/>
      <c r="AO364" s="1501"/>
      <c r="AP364" s="1509"/>
      <c r="AQ364" s="1501"/>
      <c r="AR364" s="1501"/>
    </row>
    <row r="365" spans="1:44" ht="32.25" customHeight="1">
      <c r="A365" s="1446"/>
      <c r="B365" s="1517"/>
      <c r="C365" s="1552"/>
      <c r="D365" s="1553"/>
      <c r="E365" s="1529"/>
      <c r="F365" s="1421"/>
      <c r="G365" s="1446"/>
      <c r="H365" s="1420"/>
      <c r="I365" s="1526"/>
      <c r="J365" s="1446"/>
      <c r="K365" s="1446"/>
      <c r="L365" s="1421"/>
      <c r="M365" s="1446"/>
      <c r="N365" s="1550"/>
      <c r="O365" s="1550"/>
      <c r="P365" s="1551"/>
      <c r="Q365" s="1550"/>
      <c r="R365" s="1421"/>
      <c r="S365" s="1554"/>
      <c r="T365" s="1554"/>
      <c r="U365" s="1554"/>
      <c r="V365" s="1554"/>
      <c r="W365" s="1554"/>
      <c r="X365" s="1554"/>
      <c r="Y365" s="1554"/>
      <c r="Z365" s="1555"/>
      <c r="AA365" s="1555"/>
      <c r="AB365" s="1555"/>
      <c r="AC365" s="1555"/>
      <c r="AD365" s="1555"/>
      <c r="AE365" s="1555"/>
      <c r="AF365" s="1555"/>
      <c r="AG365" s="1555"/>
      <c r="AH365" s="1550"/>
      <c r="AI365" s="1550"/>
      <c r="AJ365" s="1421"/>
      <c r="AK365" s="1509"/>
      <c r="AL365" s="1501"/>
      <c r="AM365" s="1501"/>
      <c r="AN365" s="1501"/>
      <c r="AO365" s="1501"/>
      <c r="AP365" s="1509"/>
      <c r="AQ365" s="1501"/>
      <c r="AR365" s="1501"/>
    </row>
    <row r="366" spans="1:44" ht="39" customHeight="1">
      <c r="A366" s="1446"/>
      <c r="B366" s="1517"/>
      <c r="C366" s="1552"/>
      <c r="D366" s="1553"/>
      <c r="E366" s="1529"/>
      <c r="F366" s="1421"/>
      <c r="G366" s="1446"/>
      <c r="H366" s="1420"/>
      <c r="I366" s="1526"/>
      <c r="J366" s="1446"/>
      <c r="K366" s="1446"/>
      <c r="L366" s="1421"/>
      <c r="M366" s="1446"/>
      <c r="N366" s="1550"/>
      <c r="O366" s="1550"/>
      <c r="P366" s="1551"/>
      <c r="Q366" s="1550"/>
      <c r="R366" s="1421"/>
      <c r="S366" s="1554"/>
      <c r="T366" s="1554"/>
      <c r="U366" s="1554"/>
      <c r="V366" s="1554"/>
      <c r="W366" s="1554"/>
      <c r="X366" s="1554"/>
      <c r="Y366" s="1554"/>
      <c r="Z366" s="1555"/>
      <c r="AA366" s="1555"/>
      <c r="AB366" s="1555"/>
      <c r="AC366" s="1555"/>
      <c r="AD366" s="1555"/>
      <c r="AE366" s="1555"/>
      <c r="AF366" s="1555"/>
      <c r="AG366" s="1555"/>
      <c r="AH366" s="1550"/>
      <c r="AI366" s="1550"/>
      <c r="AJ366" s="1421"/>
      <c r="AK366" s="1509"/>
      <c r="AL366" s="1501"/>
      <c r="AM366" s="1501"/>
      <c r="AN366" s="1501"/>
      <c r="AO366" s="1501"/>
      <c r="AP366" s="1509"/>
      <c r="AQ366" s="1501"/>
      <c r="AR366" s="1501"/>
    </row>
    <row r="367" spans="1:44" ht="41.25" customHeight="1">
      <c r="A367" s="1446"/>
      <c r="B367" s="1517"/>
      <c r="C367" s="1552"/>
      <c r="D367" s="1553"/>
      <c r="E367" s="1529"/>
      <c r="F367" s="1421"/>
      <c r="G367" s="1446"/>
      <c r="H367" s="1420"/>
      <c r="I367" s="1526"/>
      <c r="J367" s="1446"/>
      <c r="K367" s="1446"/>
      <c r="L367" s="1421"/>
      <c r="M367" s="1446"/>
      <c r="N367" s="1550"/>
      <c r="O367" s="1550"/>
      <c r="P367" s="1551"/>
      <c r="Q367" s="1550"/>
      <c r="R367" s="1421"/>
      <c r="S367" s="1554"/>
      <c r="T367" s="1554"/>
      <c r="U367" s="1554"/>
      <c r="V367" s="1554"/>
      <c r="W367" s="1554"/>
      <c r="X367" s="1554"/>
      <c r="Y367" s="1554"/>
      <c r="Z367" s="1555"/>
      <c r="AA367" s="1555"/>
      <c r="AB367" s="1555"/>
      <c r="AC367" s="1555"/>
      <c r="AD367" s="1555"/>
      <c r="AE367" s="1555"/>
      <c r="AF367" s="1555"/>
      <c r="AG367" s="1555"/>
      <c r="AH367" s="1550"/>
      <c r="AI367" s="1550"/>
      <c r="AJ367" s="1421"/>
      <c r="AK367" s="1509"/>
      <c r="AL367" s="1501"/>
      <c r="AM367" s="1501"/>
      <c r="AN367" s="1501"/>
      <c r="AO367" s="1501"/>
      <c r="AP367" s="1509"/>
      <c r="AQ367" s="1501"/>
      <c r="AR367" s="1501"/>
    </row>
    <row r="368" spans="1:44" ht="33" customHeight="1">
      <c r="A368" s="1446"/>
      <c r="B368" s="1517"/>
      <c r="C368" s="1552"/>
      <c r="D368" s="1553"/>
      <c r="E368" s="1529"/>
      <c r="F368" s="1421"/>
      <c r="G368" s="1446"/>
      <c r="H368" s="1420"/>
      <c r="I368" s="1526"/>
      <c r="J368" s="1446"/>
      <c r="K368" s="1446"/>
      <c r="L368" s="1421"/>
      <c r="M368" s="1446"/>
      <c r="N368" s="1550"/>
      <c r="O368" s="1550"/>
      <c r="P368" s="1551"/>
      <c r="Q368" s="1550"/>
      <c r="R368" s="1421"/>
      <c r="S368" s="1554"/>
      <c r="T368" s="1554"/>
      <c r="U368" s="1554"/>
      <c r="V368" s="1554"/>
      <c r="W368" s="1554"/>
      <c r="X368" s="1554"/>
      <c r="Y368" s="1554"/>
      <c r="Z368" s="1555"/>
      <c r="AA368" s="1555"/>
      <c r="AB368" s="1555"/>
      <c r="AC368" s="1555"/>
      <c r="AD368" s="1555"/>
      <c r="AE368" s="1555"/>
      <c r="AF368" s="1555"/>
      <c r="AG368" s="1555"/>
      <c r="AH368" s="1550"/>
      <c r="AI368" s="1550"/>
      <c r="AJ368" s="1421"/>
      <c r="AK368" s="1509"/>
      <c r="AL368" s="1501"/>
      <c r="AM368" s="1501"/>
      <c r="AN368" s="1501"/>
      <c r="AO368" s="1501"/>
      <c r="AP368" s="1509"/>
      <c r="AQ368" s="1501"/>
      <c r="AR368" s="1501"/>
    </row>
    <row r="369" spans="1:44" ht="33" customHeight="1">
      <c r="A369" s="1446"/>
      <c r="B369" s="1517"/>
      <c r="C369" s="1552"/>
      <c r="D369" s="1553"/>
      <c r="E369" s="1529"/>
      <c r="F369" s="1421"/>
      <c r="G369" s="1446"/>
      <c r="H369" s="1420"/>
      <c r="I369" s="1526"/>
      <c r="J369" s="1446"/>
      <c r="K369" s="1446"/>
      <c r="L369" s="1421"/>
      <c r="M369" s="1446"/>
      <c r="N369" s="1550"/>
      <c r="O369" s="1550"/>
      <c r="P369" s="1551"/>
      <c r="Q369" s="1550"/>
      <c r="R369" s="1421"/>
      <c r="S369" s="1554"/>
      <c r="T369" s="1554"/>
      <c r="U369" s="1554"/>
      <c r="V369" s="1554"/>
      <c r="W369" s="1554"/>
      <c r="X369" s="1554"/>
      <c r="Y369" s="1554"/>
      <c r="Z369" s="1555"/>
      <c r="AA369" s="1555"/>
      <c r="AB369" s="1555"/>
      <c r="AC369" s="1555"/>
      <c r="AD369" s="1555"/>
      <c r="AE369" s="1555"/>
      <c r="AF369" s="1555"/>
      <c r="AG369" s="1555"/>
      <c r="AH369" s="1550"/>
      <c r="AI369" s="1550"/>
      <c r="AJ369" s="1421"/>
      <c r="AK369" s="1509"/>
      <c r="AL369" s="1501"/>
      <c r="AM369" s="1501"/>
      <c r="AN369" s="1501"/>
      <c r="AO369" s="1501"/>
      <c r="AP369" s="1509"/>
      <c r="AQ369" s="1501"/>
      <c r="AR369" s="1501"/>
    </row>
    <row r="370" spans="1:44" ht="31.5" customHeight="1">
      <c r="A370" s="1446"/>
      <c r="B370" s="1517"/>
      <c r="C370" s="1552"/>
      <c r="D370" s="1553"/>
      <c r="E370" s="1529"/>
      <c r="F370" s="1421"/>
      <c r="G370" s="1446"/>
      <c r="H370" s="1420"/>
      <c r="I370" s="1526"/>
      <c r="J370" s="1446"/>
      <c r="K370" s="1446"/>
      <c r="L370" s="1421"/>
      <c r="M370" s="1446"/>
      <c r="N370" s="1550"/>
      <c r="O370" s="1550"/>
      <c r="P370" s="1551"/>
      <c r="Q370" s="1550"/>
      <c r="R370" s="1421"/>
      <c r="S370" s="1554"/>
      <c r="T370" s="1554"/>
      <c r="U370" s="1554"/>
      <c r="V370" s="1554"/>
      <c r="W370" s="1554"/>
      <c r="X370" s="1554"/>
      <c r="Y370" s="1554"/>
      <c r="Z370" s="1555"/>
      <c r="AA370" s="1555"/>
      <c r="AB370" s="1555"/>
      <c r="AC370" s="1555"/>
      <c r="AD370" s="1555"/>
      <c r="AE370" s="1555"/>
      <c r="AF370" s="1555"/>
      <c r="AG370" s="1555"/>
      <c r="AH370" s="1550"/>
      <c r="AI370" s="1550"/>
      <c r="AJ370" s="1421"/>
      <c r="AK370" s="1509"/>
      <c r="AL370" s="1501"/>
      <c r="AM370" s="1501"/>
      <c r="AN370" s="1501"/>
      <c r="AO370" s="1501"/>
      <c r="AP370" s="1509"/>
      <c r="AQ370" s="1501"/>
      <c r="AR370" s="1501"/>
    </row>
    <row r="371" spans="1:44" ht="30.75" customHeight="1">
      <c r="A371" s="1446"/>
      <c r="B371" s="1517"/>
      <c r="C371" s="1552"/>
      <c r="D371" s="1553"/>
      <c r="E371" s="1529"/>
      <c r="F371" s="1421"/>
      <c r="G371" s="1446"/>
      <c r="H371" s="1420"/>
      <c r="I371" s="1526"/>
      <c r="J371" s="1446"/>
      <c r="K371" s="1446"/>
      <c r="L371" s="1421"/>
      <c r="M371" s="1446"/>
      <c r="N371" s="1550"/>
      <c r="O371" s="1550"/>
      <c r="P371" s="1551"/>
      <c r="Q371" s="1550"/>
      <c r="R371" s="1421"/>
      <c r="S371" s="1554"/>
      <c r="T371" s="1554"/>
      <c r="U371" s="1554"/>
      <c r="V371" s="1554"/>
      <c r="W371" s="1554"/>
      <c r="X371" s="1554"/>
      <c r="Y371" s="1554"/>
      <c r="Z371" s="1555"/>
      <c r="AA371" s="1555"/>
      <c r="AB371" s="1555"/>
      <c r="AC371" s="1555"/>
      <c r="AD371" s="1555"/>
      <c r="AE371" s="1555"/>
      <c r="AF371" s="1555"/>
      <c r="AG371" s="1555"/>
      <c r="AH371" s="1550"/>
      <c r="AI371" s="1550"/>
      <c r="AJ371" s="1421"/>
      <c r="AK371" s="1509"/>
      <c r="AL371" s="1501"/>
      <c r="AM371" s="1501"/>
      <c r="AN371" s="1501"/>
      <c r="AO371" s="1501"/>
      <c r="AP371" s="1509"/>
      <c r="AQ371" s="1501"/>
      <c r="AR371" s="1501"/>
    </row>
    <row r="372" spans="1:44" ht="30" customHeight="1">
      <c r="A372" s="1446"/>
      <c r="B372" s="1517"/>
      <c r="C372" s="1552"/>
      <c r="D372" s="1553"/>
      <c r="E372" s="1529"/>
      <c r="F372" s="1421"/>
      <c r="G372" s="1446"/>
      <c r="H372" s="1420"/>
      <c r="I372" s="1526"/>
      <c r="J372" s="1446"/>
      <c r="K372" s="1446"/>
      <c r="L372" s="1421"/>
      <c r="M372" s="1446"/>
      <c r="N372" s="1550"/>
      <c r="O372" s="1550"/>
      <c r="P372" s="1551"/>
      <c r="Q372" s="1550"/>
      <c r="R372" s="1421"/>
      <c r="S372" s="1554"/>
      <c r="T372" s="1554"/>
      <c r="U372" s="1554"/>
      <c r="V372" s="1554"/>
      <c r="W372" s="1554"/>
      <c r="X372" s="1554"/>
      <c r="Y372" s="1554"/>
      <c r="Z372" s="1555"/>
      <c r="AA372" s="1555"/>
      <c r="AB372" s="1555"/>
      <c r="AC372" s="1555"/>
      <c r="AD372" s="1555"/>
      <c r="AE372" s="1555"/>
      <c r="AF372" s="1555"/>
      <c r="AG372" s="1555"/>
      <c r="AH372" s="1550"/>
      <c r="AI372" s="1550"/>
      <c r="AJ372" s="1421"/>
      <c r="AK372" s="1509"/>
      <c r="AL372" s="1501"/>
      <c r="AM372" s="1501"/>
      <c r="AN372" s="1501"/>
      <c r="AO372" s="1501"/>
      <c r="AP372" s="1509"/>
      <c r="AQ372" s="1501"/>
      <c r="AR372" s="1501"/>
    </row>
    <row r="373" spans="1:44" ht="33.75" customHeight="1">
      <c r="A373" s="1446"/>
      <c r="B373" s="1517"/>
      <c r="C373" s="1552"/>
      <c r="D373" s="1553"/>
      <c r="E373" s="1529"/>
      <c r="F373" s="1421"/>
      <c r="G373" s="1446"/>
      <c r="H373" s="1420"/>
      <c r="I373" s="1526"/>
      <c r="J373" s="1446"/>
      <c r="K373" s="1446"/>
      <c r="L373" s="1421"/>
      <c r="M373" s="1446"/>
      <c r="N373" s="1550"/>
      <c r="O373" s="1550"/>
      <c r="P373" s="1551"/>
      <c r="Q373" s="1550"/>
      <c r="R373" s="1421"/>
      <c r="S373" s="1554"/>
      <c r="T373" s="1554"/>
      <c r="U373" s="1554"/>
      <c r="V373" s="1554"/>
      <c r="W373" s="1554"/>
      <c r="X373" s="1554"/>
      <c r="Y373" s="1554"/>
      <c r="Z373" s="1555"/>
      <c r="AA373" s="1555"/>
      <c r="AB373" s="1555"/>
      <c r="AC373" s="1555"/>
      <c r="AD373" s="1555"/>
      <c r="AE373" s="1555"/>
      <c r="AF373" s="1555"/>
      <c r="AG373" s="1555"/>
      <c r="AH373" s="1550"/>
      <c r="AI373" s="1550"/>
      <c r="AJ373" s="1421"/>
      <c r="AK373" s="1509"/>
      <c r="AL373" s="1501"/>
      <c r="AM373" s="1501"/>
      <c r="AN373" s="1501"/>
      <c r="AO373" s="1501"/>
      <c r="AP373" s="1509"/>
      <c r="AQ373" s="1501"/>
      <c r="AR373" s="1501"/>
    </row>
    <row r="374" spans="1:44" ht="47.25" customHeight="1">
      <c r="A374" s="1446"/>
      <c r="B374" s="1517"/>
      <c r="C374" s="1552"/>
      <c r="D374" s="1553"/>
      <c r="E374" s="1529"/>
      <c r="F374" s="1421"/>
      <c r="G374" s="1446"/>
      <c r="H374" s="1420"/>
      <c r="I374" s="1526"/>
      <c r="J374" s="1446"/>
      <c r="K374" s="1446"/>
      <c r="L374" s="1421"/>
      <c r="M374" s="1446"/>
      <c r="N374" s="1550"/>
      <c r="O374" s="1550"/>
      <c r="P374" s="1551"/>
      <c r="Q374" s="1550"/>
      <c r="R374" s="1421"/>
      <c r="S374" s="1554"/>
      <c r="T374" s="1554"/>
      <c r="U374" s="1554"/>
      <c r="V374" s="1554"/>
      <c r="W374" s="1554"/>
      <c r="X374" s="1554"/>
      <c r="Y374" s="1554"/>
      <c r="Z374" s="1555"/>
      <c r="AA374" s="1555"/>
      <c r="AB374" s="1555"/>
      <c r="AC374" s="1555"/>
      <c r="AD374" s="1555"/>
      <c r="AE374" s="1555"/>
      <c r="AF374" s="1555"/>
      <c r="AG374" s="1555"/>
      <c r="AH374" s="1550"/>
      <c r="AI374" s="1550"/>
      <c r="AJ374" s="1421"/>
      <c r="AK374" s="1509"/>
      <c r="AL374" s="1501"/>
      <c r="AM374" s="1501"/>
      <c r="AN374" s="1501"/>
      <c r="AO374" s="1501"/>
      <c r="AP374" s="1509"/>
      <c r="AQ374" s="1501"/>
      <c r="AR374" s="1501"/>
    </row>
    <row r="375" spans="1:44" ht="36" customHeight="1">
      <c r="A375" s="1446"/>
      <c r="B375" s="1517"/>
      <c r="C375" s="1552"/>
      <c r="D375" s="1553"/>
      <c r="E375" s="1529"/>
      <c r="F375" s="1421"/>
      <c r="G375" s="1446"/>
      <c r="H375" s="1420"/>
      <c r="I375" s="1526"/>
      <c r="J375" s="1446"/>
      <c r="K375" s="1446"/>
      <c r="L375" s="1421"/>
      <c r="M375" s="1446"/>
      <c r="N375" s="1550"/>
      <c r="O375" s="1550"/>
      <c r="P375" s="1551"/>
      <c r="Q375" s="1550"/>
      <c r="R375" s="1421"/>
      <c r="S375" s="1554"/>
      <c r="T375" s="1554"/>
      <c r="U375" s="1554"/>
      <c r="V375" s="1554"/>
      <c r="W375" s="1554"/>
      <c r="X375" s="1554"/>
      <c r="Y375" s="1554"/>
      <c r="Z375" s="1555"/>
      <c r="AA375" s="1555"/>
      <c r="AB375" s="1555"/>
      <c r="AC375" s="1555"/>
      <c r="AD375" s="1555"/>
      <c r="AE375" s="1555"/>
      <c r="AF375" s="1555"/>
      <c r="AG375" s="1555"/>
      <c r="AH375" s="1550"/>
      <c r="AI375" s="1550"/>
      <c r="AJ375" s="1421"/>
      <c r="AK375" s="1509"/>
      <c r="AL375" s="1501"/>
      <c r="AM375" s="1501"/>
      <c r="AN375" s="1501"/>
      <c r="AO375" s="1501"/>
      <c r="AP375" s="1509"/>
      <c r="AQ375" s="1501"/>
      <c r="AR375" s="1501"/>
    </row>
    <row r="376" spans="1:44" ht="48.75" customHeight="1">
      <c r="A376" s="1446"/>
      <c r="B376" s="1517"/>
      <c r="C376" s="1552"/>
      <c r="D376" s="1553"/>
      <c r="E376" s="1529"/>
      <c r="F376" s="1421"/>
      <c r="G376" s="1446"/>
      <c r="H376" s="1420"/>
      <c r="I376" s="1526"/>
      <c r="J376" s="1446"/>
      <c r="K376" s="1446"/>
      <c r="L376" s="1421"/>
      <c r="M376" s="1446"/>
      <c r="N376" s="1550"/>
      <c r="O376" s="1550"/>
      <c r="P376" s="1551"/>
      <c r="Q376" s="1550"/>
      <c r="R376" s="1421"/>
      <c r="S376" s="1554"/>
      <c r="T376" s="1554"/>
      <c r="U376" s="1554"/>
      <c r="V376" s="1554"/>
      <c r="W376" s="1554"/>
      <c r="X376" s="1554"/>
      <c r="Y376" s="1554"/>
      <c r="Z376" s="1555"/>
      <c r="AA376" s="1555"/>
      <c r="AB376" s="1555"/>
      <c r="AC376" s="1555"/>
      <c r="AD376" s="1555"/>
      <c r="AE376" s="1555"/>
      <c r="AF376" s="1555"/>
      <c r="AG376" s="1555"/>
      <c r="AH376" s="1550"/>
      <c r="AI376" s="1550"/>
      <c r="AJ376" s="1421"/>
      <c r="AK376" s="1509"/>
      <c r="AL376" s="1501"/>
      <c r="AM376" s="1501"/>
      <c r="AN376" s="1501"/>
      <c r="AO376" s="1501"/>
      <c r="AP376" s="1509"/>
      <c r="AQ376" s="1501"/>
      <c r="AR376" s="1501"/>
    </row>
    <row r="377" spans="1:44" ht="47.25" customHeight="1">
      <c r="A377" s="1446"/>
      <c r="B377" s="1517"/>
      <c r="C377" s="1552"/>
      <c r="D377" s="1553"/>
      <c r="E377" s="1529"/>
      <c r="F377" s="1421"/>
      <c r="G377" s="1446"/>
      <c r="H377" s="1420"/>
      <c r="I377" s="1526"/>
      <c r="J377" s="1446"/>
      <c r="K377" s="1446"/>
      <c r="L377" s="1421"/>
      <c r="M377" s="1446"/>
      <c r="N377" s="1550"/>
      <c r="O377" s="1550"/>
      <c r="P377" s="1551"/>
      <c r="Q377" s="1550"/>
      <c r="R377" s="1421"/>
      <c r="S377" s="1554"/>
      <c r="T377" s="1554"/>
      <c r="U377" s="1554"/>
      <c r="V377" s="1554"/>
      <c r="W377" s="1554"/>
      <c r="X377" s="1554"/>
      <c r="Y377" s="1554"/>
      <c r="Z377" s="1555"/>
      <c r="AA377" s="1555"/>
      <c r="AB377" s="1555"/>
      <c r="AC377" s="1555"/>
      <c r="AD377" s="1555"/>
      <c r="AE377" s="1555"/>
      <c r="AF377" s="1555"/>
      <c r="AG377" s="1555"/>
      <c r="AH377" s="1550"/>
      <c r="AI377" s="1550"/>
      <c r="AJ377" s="1421"/>
      <c r="AK377" s="1509"/>
      <c r="AL377" s="1501"/>
      <c r="AM377" s="1501"/>
      <c r="AN377" s="1501"/>
      <c r="AO377" s="1501"/>
      <c r="AP377" s="1509"/>
      <c r="AQ377" s="1501"/>
      <c r="AR377" s="1501"/>
    </row>
    <row r="378" spans="1:44" ht="41.25" customHeight="1">
      <c r="A378" s="1446"/>
      <c r="B378" s="1517"/>
      <c r="C378" s="1552"/>
      <c r="D378" s="1553"/>
      <c r="E378" s="1529"/>
      <c r="F378" s="1421"/>
      <c r="G378" s="1446"/>
      <c r="H378" s="1420"/>
      <c r="I378" s="1526"/>
      <c r="J378" s="1446"/>
      <c r="K378" s="1446"/>
      <c r="L378" s="1421"/>
      <c r="M378" s="1446"/>
      <c r="N378" s="1550"/>
      <c r="O378" s="1550"/>
      <c r="P378" s="1551"/>
      <c r="Q378" s="1550"/>
      <c r="R378" s="1421"/>
      <c r="S378" s="1554"/>
      <c r="T378" s="1554"/>
      <c r="U378" s="1554"/>
      <c r="V378" s="1554"/>
      <c r="W378" s="1554"/>
      <c r="X378" s="1554"/>
      <c r="Y378" s="1554"/>
      <c r="Z378" s="1555"/>
      <c r="AA378" s="1555"/>
      <c r="AB378" s="1555"/>
      <c r="AC378" s="1555"/>
      <c r="AD378" s="1555"/>
      <c r="AE378" s="1555"/>
      <c r="AF378" s="1555"/>
      <c r="AG378" s="1555"/>
      <c r="AH378" s="1550"/>
      <c r="AI378" s="1550"/>
      <c r="AJ378" s="1421"/>
      <c r="AK378" s="1509"/>
      <c r="AL378" s="1501"/>
      <c r="AM378" s="1501"/>
      <c r="AN378" s="1501"/>
      <c r="AO378" s="1501"/>
      <c r="AP378" s="1509"/>
      <c r="AQ378" s="1501"/>
      <c r="AR378" s="1501"/>
    </row>
    <row r="379" spans="1:44" ht="57" customHeight="1">
      <c r="A379" s="1446"/>
      <c r="B379" s="1517"/>
      <c r="C379" s="1552"/>
      <c r="D379" s="1553"/>
      <c r="E379" s="1529"/>
      <c r="F379" s="1421"/>
      <c r="G379" s="1446"/>
      <c r="H379" s="1420"/>
      <c r="I379" s="1526"/>
      <c r="J379" s="1446"/>
      <c r="K379" s="1446"/>
      <c r="L379" s="1421"/>
      <c r="M379" s="1446"/>
      <c r="N379" s="1550"/>
      <c r="O379" s="1550"/>
      <c r="P379" s="1551"/>
      <c r="Q379" s="1550"/>
      <c r="R379" s="1421"/>
      <c r="S379" s="1554"/>
      <c r="T379" s="1554"/>
      <c r="U379" s="1554"/>
      <c r="V379" s="1554"/>
      <c r="W379" s="1554"/>
      <c r="X379" s="1554"/>
      <c r="Y379" s="1554"/>
      <c r="Z379" s="1555"/>
      <c r="AA379" s="1555"/>
      <c r="AB379" s="1555"/>
      <c r="AC379" s="1555"/>
      <c r="AD379" s="1555"/>
      <c r="AE379" s="1555"/>
      <c r="AF379" s="1555"/>
      <c r="AG379" s="1555"/>
      <c r="AH379" s="1550"/>
      <c r="AI379" s="1550"/>
      <c r="AJ379" s="1421"/>
      <c r="AK379" s="1509"/>
      <c r="AL379" s="1501"/>
      <c r="AM379" s="1501"/>
      <c r="AN379" s="1501"/>
      <c r="AO379" s="1501"/>
      <c r="AP379" s="1509"/>
      <c r="AQ379" s="1501"/>
      <c r="AR379" s="1501"/>
    </row>
    <row r="380" spans="1:44" ht="57" customHeight="1">
      <c r="A380" s="1446"/>
      <c r="B380" s="1517"/>
      <c r="C380" s="1552"/>
      <c r="D380" s="1553"/>
      <c r="E380" s="1529"/>
      <c r="F380" s="1421"/>
      <c r="G380" s="1446"/>
      <c r="H380" s="1420"/>
      <c r="I380" s="1526"/>
      <c r="J380" s="1446"/>
      <c r="K380" s="1446"/>
      <c r="L380" s="1421"/>
      <c r="M380" s="1446"/>
      <c r="N380" s="1550"/>
      <c r="O380" s="1550"/>
      <c r="P380" s="1551"/>
      <c r="Q380" s="1550"/>
      <c r="R380" s="1421"/>
      <c r="S380" s="1554"/>
      <c r="T380" s="1554"/>
      <c r="U380" s="1554"/>
      <c r="V380" s="1554"/>
      <c r="W380" s="1554"/>
      <c r="X380" s="1554"/>
      <c r="Y380" s="1554"/>
      <c r="Z380" s="1555"/>
      <c r="AA380" s="1555"/>
      <c r="AB380" s="1555"/>
      <c r="AC380" s="1555"/>
      <c r="AD380" s="1555"/>
      <c r="AE380" s="1555"/>
      <c r="AF380" s="1555"/>
      <c r="AG380" s="1555"/>
      <c r="AH380" s="1550"/>
      <c r="AI380" s="1550"/>
      <c r="AJ380" s="1421"/>
      <c r="AK380" s="1509"/>
      <c r="AL380" s="1501"/>
      <c r="AM380" s="1501"/>
      <c r="AN380" s="1501"/>
      <c r="AO380" s="1501"/>
      <c r="AP380" s="1509"/>
      <c r="AQ380" s="1501"/>
      <c r="AR380" s="1501"/>
    </row>
    <row r="381" spans="1:44" ht="57" customHeight="1">
      <c r="A381" s="1446"/>
      <c r="B381" s="1517"/>
      <c r="C381" s="1552"/>
      <c r="D381" s="1553"/>
      <c r="E381" s="1529"/>
      <c r="F381" s="1421"/>
      <c r="G381" s="1446"/>
      <c r="H381" s="1420"/>
      <c r="I381" s="1526"/>
      <c r="J381" s="1446"/>
      <c r="K381" s="1446"/>
      <c r="L381" s="1421"/>
      <c r="M381" s="1446"/>
      <c r="N381" s="1550"/>
      <c r="O381" s="1550"/>
      <c r="P381" s="1551"/>
      <c r="Q381" s="1550"/>
      <c r="R381" s="1421"/>
      <c r="S381" s="1554"/>
      <c r="T381" s="1554"/>
      <c r="U381" s="1554"/>
      <c r="V381" s="1554"/>
      <c r="W381" s="1554"/>
      <c r="X381" s="1554"/>
      <c r="Y381" s="1554"/>
      <c r="Z381" s="1555"/>
      <c r="AA381" s="1555"/>
      <c r="AB381" s="1555"/>
      <c r="AC381" s="1555"/>
      <c r="AD381" s="1555"/>
      <c r="AE381" s="1555"/>
      <c r="AF381" s="1555"/>
      <c r="AG381" s="1555"/>
      <c r="AH381" s="1550"/>
      <c r="AI381" s="1550"/>
      <c r="AJ381" s="1421"/>
      <c r="AK381" s="1509"/>
      <c r="AL381" s="1501"/>
      <c r="AM381" s="1501"/>
      <c r="AN381" s="1501"/>
      <c r="AO381" s="1501"/>
      <c r="AP381" s="1509"/>
      <c r="AQ381" s="1501"/>
      <c r="AR381" s="1501"/>
    </row>
    <row r="382" spans="1:44" ht="68.25" customHeight="1">
      <c r="A382" s="1446"/>
      <c r="B382" s="1517"/>
      <c r="C382" s="1552"/>
      <c r="D382" s="1553"/>
      <c r="E382" s="1529"/>
      <c r="F382" s="1421"/>
      <c r="G382" s="1446"/>
      <c r="H382" s="1420"/>
      <c r="I382" s="1526"/>
      <c r="J382" s="1446"/>
      <c r="K382" s="1446"/>
      <c r="L382" s="1421"/>
      <c r="M382" s="1446"/>
      <c r="N382" s="1550"/>
      <c r="O382" s="1550"/>
      <c r="P382" s="1551"/>
      <c r="Q382" s="1550"/>
      <c r="R382" s="1421"/>
      <c r="S382" s="1554"/>
      <c r="T382" s="1554"/>
      <c r="U382" s="1554"/>
      <c r="V382" s="1554"/>
      <c r="W382" s="1554"/>
      <c r="X382" s="1554"/>
      <c r="Y382" s="1554"/>
      <c r="Z382" s="1555"/>
      <c r="AA382" s="1555"/>
      <c r="AB382" s="1555"/>
      <c r="AC382" s="1555"/>
      <c r="AD382" s="1555"/>
      <c r="AE382" s="1555"/>
      <c r="AF382" s="1555"/>
      <c r="AG382" s="1555"/>
      <c r="AH382" s="1550"/>
      <c r="AI382" s="1550"/>
      <c r="AJ382" s="1421"/>
      <c r="AK382" s="1509"/>
      <c r="AL382" s="1501"/>
      <c r="AM382" s="1501"/>
      <c r="AN382" s="1501"/>
      <c r="AO382" s="1501"/>
      <c r="AP382" s="1509"/>
      <c r="AQ382" s="1501"/>
      <c r="AR382" s="1501"/>
    </row>
    <row r="383" spans="1:44" ht="47.25" customHeight="1">
      <c r="A383" s="1446"/>
      <c r="B383" s="1517"/>
      <c r="C383" s="1552"/>
      <c r="D383" s="1553"/>
      <c r="E383" s="1529"/>
      <c r="F383" s="1421"/>
      <c r="G383" s="1446"/>
      <c r="H383" s="1420"/>
      <c r="I383" s="1526"/>
      <c r="J383" s="1446"/>
      <c r="K383" s="1446"/>
      <c r="L383" s="1421"/>
      <c r="M383" s="1446"/>
      <c r="N383" s="1550"/>
      <c r="O383" s="1550"/>
      <c r="P383" s="1551"/>
      <c r="Q383" s="1550"/>
      <c r="R383" s="1421"/>
      <c r="S383" s="1554"/>
      <c r="T383" s="1554"/>
      <c r="U383" s="1554"/>
      <c r="V383" s="1554"/>
      <c r="W383" s="1554"/>
      <c r="X383" s="1554"/>
      <c r="Y383" s="1554"/>
      <c r="Z383" s="1555"/>
      <c r="AA383" s="1555"/>
      <c r="AB383" s="1555"/>
      <c r="AC383" s="1555"/>
      <c r="AD383" s="1555"/>
      <c r="AE383" s="1555"/>
      <c r="AF383" s="1555"/>
      <c r="AG383" s="1555"/>
      <c r="AH383" s="1550"/>
      <c r="AI383" s="1550"/>
      <c r="AJ383" s="1421"/>
      <c r="AK383" s="1509"/>
      <c r="AL383" s="1501"/>
      <c r="AM383" s="1501"/>
      <c r="AN383" s="1501"/>
      <c r="AO383" s="1501"/>
      <c r="AP383" s="1509"/>
      <c r="AQ383" s="1501"/>
      <c r="AR383" s="1501"/>
    </row>
    <row r="384" spans="1:44" ht="47.25" customHeight="1">
      <c r="A384" s="1446"/>
      <c r="B384" s="1517"/>
      <c r="C384" s="1552"/>
      <c r="D384" s="1553"/>
      <c r="E384" s="1529"/>
      <c r="F384" s="1421"/>
      <c r="G384" s="1446"/>
      <c r="H384" s="1420"/>
      <c r="I384" s="1526"/>
      <c r="J384" s="1446"/>
      <c r="K384" s="1446"/>
      <c r="L384" s="1421"/>
      <c r="M384" s="1446"/>
      <c r="N384" s="1550"/>
      <c r="O384" s="1550"/>
      <c r="P384" s="1551"/>
      <c r="Q384" s="1550"/>
      <c r="R384" s="1421"/>
      <c r="S384" s="1554"/>
      <c r="T384" s="1554"/>
      <c r="U384" s="1554"/>
      <c r="V384" s="1554"/>
      <c r="W384" s="1554"/>
      <c r="X384" s="1554"/>
      <c r="Y384" s="1554"/>
      <c r="Z384" s="1555"/>
      <c r="AA384" s="1555"/>
      <c r="AB384" s="1555"/>
      <c r="AC384" s="1555"/>
      <c r="AD384" s="1555"/>
      <c r="AE384" s="1555"/>
      <c r="AF384" s="1555"/>
      <c r="AG384" s="1555"/>
      <c r="AH384" s="1550"/>
      <c r="AI384" s="1550"/>
      <c r="AJ384" s="1421"/>
      <c r="AK384" s="1509"/>
      <c r="AL384" s="1501"/>
      <c r="AM384" s="1501"/>
      <c r="AN384" s="1501"/>
      <c r="AO384" s="1501"/>
      <c r="AP384" s="1509"/>
      <c r="AQ384" s="1501"/>
      <c r="AR384" s="1501"/>
    </row>
    <row r="385" spans="1:44" ht="60" customHeight="1">
      <c r="A385" s="1446"/>
      <c r="B385" s="1517"/>
      <c r="C385" s="1552"/>
      <c r="D385" s="1553"/>
      <c r="E385" s="1529"/>
      <c r="F385" s="1421"/>
      <c r="G385" s="1446"/>
      <c r="H385" s="1420"/>
      <c r="I385" s="1526"/>
      <c r="J385" s="1446"/>
      <c r="K385" s="1446"/>
      <c r="L385" s="1421"/>
      <c r="M385" s="1446"/>
      <c r="N385" s="1550"/>
      <c r="O385" s="1550"/>
      <c r="P385" s="1551"/>
      <c r="Q385" s="1550"/>
      <c r="R385" s="1421"/>
      <c r="S385" s="1554"/>
      <c r="T385" s="1554"/>
      <c r="U385" s="1554"/>
      <c r="V385" s="1554"/>
      <c r="W385" s="1554"/>
      <c r="X385" s="1554"/>
      <c r="Y385" s="1554"/>
      <c r="Z385" s="1555"/>
      <c r="AA385" s="1555"/>
      <c r="AB385" s="1555"/>
      <c r="AC385" s="1555"/>
      <c r="AD385" s="1555"/>
      <c r="AE385" s="1555"/>
      <c r="AF385" s="1555"/>
      <c r="AG385" s="1555"/>
      <c r="AH385" s="1550"/>
      <c r="AI385" s="1550"/>
      <c r="AJ385" s="1421"/>
      <c r="AK385" s="1509"/>
      <c r="AL385" s="1501"/>
      <c r="AM385" s="1501"/>
      <c r="AN385" s="1501"/>
      <c r="AO385" s="1501"/>
      <c r="AP385" s="1509"/>
      <c r="AQ385" s="1501"/>
      <c r="AR385" s="1501"/>
    </row>
    <row r="386" spans="1:44" ht="56.25" customHeight="1">
      <c r="A386" s="1446"/>
      <c r="B386" s="1517"/>
      <c r="C386" s="1552"/>
      <c r="D386" s="1553"/>
      <c r="E386" s="1529"/>
      <c r="F386" s="1421"/>
      <c r="G386" s="1446"/>
      <c r="H386" s="1420"/>
      <c r="I386" s="1526"/>
      <c r="J386" s="1446"/>
      <c r="K386" s="1446"/>
      <c r="L386" s="1421"/>
      <c r="M386" s="1446"/>
      <c r="N386" s="1550"/>
      <c r="O386" s="1550"/>
      <c r="P386" s="1551"/>
      <c r="Q386" s="1550"/>
      <c r="R386" s="1421"/>
      <c r="S386" s="1554"/>
      <c r="T386" s="1554"/>
      <c r="U386" s="1554"/>
      <c r="V386" s="1554"/>
      <c r="W386" s="1554"/>
      <c r="X386" s="1554"/>
      <c r="Y386" s="1554"/>
      <c r="Z386" s="1555"/>
      <c r="AA386" s="1555"/>
      <c r="AB386" s="1555"/>
      <c r="AC386" s="1555"/>
      <c r="AD386" s="1555"/>
      <c r="AE386" s="1555"/>
      <c r="AF386" s="1555"/>
      <c r="AG386" s="1555"/>
      <c r="AH386" s="1550"/>
      <c r="AI386" s="1550"/>
      <c r="AJ386" s="1421"/>
      <c r="AK386" s="1509"/>
      <c r="AL386" s="1501"/>
      <c r="AM386" s="1501"/>
      <c r="AN386" s="1501"/>
      <c r="AO386" s="1501"/>
      <c r="AP386" s="1509"/>
      <c r="AQ386" s="1501"/>
      <c r="AR386" s="1501"/>
    </row>
    <row r="387" spans="1:44" ht="56.25" customHeight="1">
      <c r="A387" s="1446"/>
      <c r="B387" s="1517"/>
      <c r="C387" s="1552"/>
      <c r="D387" s="1553"/>
      <c r="E387" s="1529"/>
      <c r="F387" s="1421"/>
      <c r="G387" s="1446"/>
      <c r="H387" s="1420"/>
      <c r="I387" s="1526"/>
      <c r="J387" s="1446"/>
      <c r="K387" s="1446"/>
      <c r="L387" s="1421"/>
      <c r="M387" s="1446"/>
      <c r="N387" s="1550"/>
      <c r="O387" s="1550"/>
      <c r="P387" s="1551"/>
      <c r="Q387" s="1550"/>
      <c r="R387" s="1421"/>
      <c r="S387" s="1554"/>
      <c r="T387" s="1554"/>
      <c r="U387" s="1554"/>
      <c r="V387" s="1554"/>
      <c r="W387" s="1554"/>
      <c r="X387" s="1554"/>
      <c r="Y387" s="1554"/>
      <c r="Z387" s="1555"/>
      <c r="AA387" s="1555"/>
      <c r="AB387" s="1555"/>
      <c r="AC387" s="1555"/>
      <c r="AD387" s="1555"/>
      <c r="AE387" s="1555"/>
      <c r="AF387" s="1555"/>
      <c r="AG387" s="1555"/>
      <c r="AH387" s="1550"/>
      <c r="AI387" s="1550"/>
      <c r="AJ387" s="1421"/>
      <c r="AK387" s="1509"/>
      <c r="AL387" s="1501"/>
      <c r="AM387" s="1501"/>
      <c r="AN387" s="1501"/>
      <c r="AO387" s="1501"/>
      <c r="AP387" s="1509"/>
      <c r="AQ387" s="1501"/>
      <c r="AR387" s="1501"/>
    </row>
    <row r="388" spans="1:44" ht="45" customHeight="1">
      <c r="A388" s="1446"/>
      <c r="B388" s="1517"/>
      <c r="C388" s="1552"/>
      <c r="D388" s="1553"/>
      <c r="E388" s="1529"/>
      <c r="F388" s="1421"/>
      <c r="G388" s="1446"/>
      <c r="H388" s="1420"/>
      <c r="I388" s="1526"/>
      <c r="J388" s="1446"/>
      <c r="K388" s="1446"/>
      <c r="L388" s="1421"/>
      <c r="M388" s="1446"/>
      <c r="N388" s="1550"/>
      <c r="O388" s="1550"/>
      <c r="P388" s="1551"/>
      <c r="Q388" s="1550"/>
      <c r="R388" s="1421"/>
      <c r="S388" s="1554"/>
      <c r="T388" s="1554"/>
      <c r="U388" s="1554"/>
      <c r="V388" s="1554"/>
      <c r="W388" s="1554"/>
      <c r="X388" s="1554"/>
      <c r="Y388" s="1554"/>
      <c r="Z388" s="1555"/>
      <c r="AA388" s="1555"/>
      <c r="AB388" s="1555"/>
      <c r="AC388" s="1555"/>
      <c r="AD388" s="1555"/>
      <c r="AE388" s="1555"/>
      <c r="AF388" s="1555"/>
      <c r="AG388" s="1555"/>
      <c r="AH388" s="1550"/>
      <c r="AI388" s="1550"/>
      <c r="AJ388" s="1421"/>
      <c r="AK388" s="1509"/>
      <c r="AL388" s="1501"/>
      <c r="AM388" s="1501"/>
      <c r="AN388" s="1501"/>
      <c r="AO388" s="1501"/>
      <c r="AP388" s="1509"/>
      <c r="AQ388" s="1501"/>
      <c r="AR388" s="1501"/>
    </row>
    <row r="389" spans="1:44" ht="38.25" customHeight="1">
      <c r="A389" s="1446"/>
      <c r="B389" s="1517"/>
      <c r="C389" s="1552"/>
      <c r="D389" s="1553"/>
      <c r="E389" s="1529"/>
      <c r="F389" s="1421"/>
      <c r="G389" s="1446"/>
      <c r="H389" s="1420"/>
      <c r="I389" s="1526"/>
      <c r="J389" s="1446"/>
      <c r="K389" s="1446"/>
      <c r="L389" s="1421"/>
      <c r="M389" s="1446"/>
      <c r="N389" s="1550"/>
      <c r="O389" s="1550"/>
      <c r="P389" s="1551"/>
      <c r="Q389" s="1550"/>
      <c r="R389" s="1421"/>
      <c r="S389" s="1554"/>
      <c r="T389" s="1554"/>
      <c r="U389" s="1554"/>
      <c r="V389" s="1554"/>
      <c r="W389" s="1554"/>
      <c r="X389" s="1554"/>
      <c r="Y389" s="1554"/>
      <c r="Z389" s="1555"/>
      <c r="AA389" s="1555"/>
      <c r="AB389" s="1555"/>
      <c r="AC389" s="1555"/>
      <c r="AD389" s="1555"/>
      <c r="AE389" s="1555"/>
      <c r="AF389" s="1555"/>
      <c r="AG389" s="1555"/>
      <c r="AH389" s="1550"/>
      <c r="AI389" s="1550"/>
      <c r="AJ389" s="1421"/>
      <c r="AK389" s="1509"/>
      <c r="AL389" s="1501"/>
      <c r="AM389" s="1501"/>
      <c r="AN389" s="1501"/>
      <c r="AO389" s="1501"/>
      <c r="AP389" s="1509"/>
      <c r="AQ389" s="1501"/>
      <c r="AR389" s="1501"/>
    </row>
    <row r="390" spans="1:44" ht="48" customHeight="1">
      <c r="A390" s="1446"/>
      <c r="B390" s="1517"/>
      <c r="C390" s="1552"/>
      <c r="D390" s="1553"/>
      <c r="E390" s="1529"/>
      <c r="F390" s="1421"/>
      <c r="G390" s="1446"/>
      <c r="H390" s="1420"/>
      <c r="I390" s="1526"/>
      <c r="J390" s="1446"/>
      <c r="K390" s="1446"/>
      <c r="L390" s="1421"/>
      <c r="M390" s="1446"/>
      <c r="N390" s="1550"/>
      <c r="O390" s="1550"/>
      <c r="P390" s="1551"/>
      <c r="Q390" s="1550"/>
      <c r="R390" s="1421"/>
      <c r="S390" s="1554"/>
      <c r="T390" s="1554"/>
      <c r="U390" s="1554"/>
      <c r="V390" s="1554"/>
      <c r="W390" s="1554"/>
      <c r="X390" s="1554"/>
      <c r="Y390" s="1554"/>
      <c r="Z390" s="1555"/>
      <c r="AA390" s="1555"/>
      <c r="AB390" s="1555"/>
      <c r="AC390" s="1555"/>
      <c r="AD390" s="1555"/>
      <c r="AE390" s="1555"/>
      <c r="AF390" s="1555"/>
      <c r="AG390" s="1555"/>
      <c r="AH390" s="1550"/>
      <c r="AI390" s="1550"/>
      <c r="AJ390" s="1421"/>
      <c r="AK390" s="1509"/>
      <c r="AL390" s="1501"/>
      <c r="AM390" s="1501"/>
      <c r="AN390" s="1501"/>
      <c r="AO390" s="1501"/>
      <c r="AP390" s="1509"/>
      <c r="AQ390" s="1501"/>
      <c r="AR390" s="1501"/>
    </row>
    <row r="391" spans="1:44" ht="41.25" customHeight="1">
      <c r="A391" s="1446"/>
      <c r="B391" s="1517"/>
      <c r="C391" s="1552"/>
      <c r="D391" s="1553"/>
      <c r="E391" s="1529"/>
      <c r="F391" s="1421"/>
      <c r="G391" s="1446"/>
      <c r="H391" s="1420"/>
      <c r="I391" s="1526"/>
      <c r="J391" s="1446"/>
      <c r="K391" s="1446"/>
      <c r="L391" s="1421"/>
      <c r="M391" s="1446"/>
      <c r="N391" s="1550"/>
      <c r="O391" s="1550"/>
      <c r="P391" s="1551"/>
      <c r="Q391" s="1550"/>
      <c r="R391" s="1421"/>
      <c r="S391" s="1554"/>
      <c r="T391" s="1554"/>
      <c r="U391" s="1554"/>
      <c r="V391" s="1554"/>
      <c r="W391" s="1554"/>
      <c r="X391" s="1554"/>
      <c r="Y391" s="1554"/>
      <c r="Z391" s="1555"/>
      <c r="AA391" s="1555"/>
      <c r="AB391" s="1555"/>
      <c r="AC391" s="1555"/>
      <c r="AD391" s="1555"/>
      <c r="AE391" s="1555"/>
      <c r="AF391" s="1555"/>
      <c r="AG391" s="1555"/>
      <c r="AH391" s="1550"/>
      <c r="AI391" s="1550"/>
      <c r="AJ391" s="1421"/>
      <c r="AK391" s="1509"/>
      <c r="AL391" s="1501"/>
      <c r="AM391" s="1501"/>
      <c r="AN391" s="1501"/>
      <c r="AO391" s="1501"/>
      <c r="AP391" s="1509"/>
      <c r="AQ391" s="1501"/>
      <c r="AR391" s="1501"/>
    </row>
    <row r="392" spans="1:44" ht="36.75" customHeight="1">
      <c r="A392" s="1446"/>
      <c r="B392" s="1517"/>
      <c r="C392" s="1552"/>
      <c r="D392" s="1553"/>
      <c r="E392" s="1529"/>
      <c r="F392" s="1421"/>
      <c r="G392" s="1446"/>
      <c r="H392" s="1420"/>
      <c r="I392" s="1526"/>
      <c r="J392" s="1446"/>
      <c r="K392" s="1446"/>
      <c r="L392" s="1421"/>
      <c r="M392" s="1446"/>
      <c r="N392" s="1550"/>
      <c r="O392" s="1550"/>
      <c r="P392" s="1551"/>
      <c r="Q392" s="1550"/>
      <c r="R392" s="1421"/>
      <c r="S392" s="1554"/>
      <c r="T392" s="1554"/>
      <c r="U392" s="1554"/>
      <c r="V392" s="1554"/>
      <c r="W392" s="1554"/>
      <c r="X392" s="1554"/>
      <c r="Y392" s="1554"/>
      <c r="Z392" s="1555"/>
      <c r="AA392" s="1555"/>
      <c r="AB392" s="1555"/>
      <c r="AC392" s="1555"/>
      <c r="AD392" s="1555"/>
      <c r="AE392" s="1555"/>
      <c r="AF392" s="1555"/>
      <c r="AG392" s="1555"/>
      <c r="AH392" s="1550"/>
      <c r="AI392" s="1550"/>
      <c r="AJ392" s="1421"/>
      <c r="AK392" s="1509"/>
      <c r="AL392" s="1501"/>
      <c r="AM392" s="1501"/>
      <c r="AN392" s="1501"/>
      <c r="AO392" s="1501"/>
      <c r="AP392" s="1509"/>
      <c r="AQ392" s="1501"/>
      <c r="AR392" s="1501"/>
    </row>
    <row r="393" spans="1:44" ht="43.5" customHeight="1">
      <c r="A393" s="1446"/>
      <c r="B393" s="1517"/>
      <c r="C393" s="1552"/>
      <c r="D393" s="1553"/>
      <c r="E393" s="1529"/>
      <c r="F393" s="1421"/>
      <c r="G393" s="1446"/>
      <c r="H393" s="1420"/>
      <c r="I393" s="1526"/>
      <c r="J393" s="1446"/>
      <c r="K393" s="1446"/>
      <c r="L393" s="1421"/>
      <c r="M393" s="1446"/>
      <c r="N393" s="1550"/>
      <c r="O393" s="1550"/>
      <c r="P393" s="1551"/>
      <c r="Q393" s="1550"/>
      <c r="R393" s="1421"/>
      <c r="S393" s="1554"/>
      <c r="T393" s="1554"/>
      <c r="U393" s="1554"/>
      <c r="V393" s="1554"/>
      <c r="W393" s="1554"/>
      <c r="X393" s="1554"/>
      <c r="Y393" s="1554"/>
      <c r="Z393" s="1555"/>
      <c r="AA393" s="1555"/>
      <c r="AB393" s="1555"/>
      <c r="AC393" s="1555"/>
      <c r="AD393" s="1555"/>
      <c r="AE393" s="1555"/>
      <c r="AF393" s="1555"/>
      <c r="AG393" s="1555"/>
      <c r="AH393" s="1550"/>
      <c r="AI393" s="1550"/>
      <c r="AJ393" s="1421"/>
      <c r="AK393" s="1509"/>
      <c r="AL393" s="1501"/>
      <c r="AM393" s="1501"/>
      <c r="AN393" s="1501"/>
      <c r="AO393" s="1501"/>
      <c r="AP393" s="1509"/>
      <c r="AQ393" s="1501"/>
      <c r="AR393" s="1501"/>
    </row>
    <row r="394" spans="1:44" ht="45" customHeight="1">
      <c r="A394" s="1446"/>
      <c r="B394" s="1517"/>
      <c r="C394" s="1552"/>
      <c r="D394" s="1553"/>
      <c r="E394" s="1529"/>
      <c r="F394" s="1421"/>
      <c r="G394" s="1446"/>
      <c r="H394" s="1420"/>
      <c r="I394" s="1526"/>
      <c r="J394" s="1446"/>
      <c r="K394" s="1446"/>
      <c r="L394" s="1421"/>
      <c r="M394" s="1446"/>
      <c r="N394" s="1550"/>
      <c r="O394" s="1550"/>
      <c r="P394" s="1551"/>
      <c r="Q394" s="1550"/>
      <c r="R394" s="1421"/>
      <c r="S394" s="1554"/>
      <c r="T394" s="1554"/>
      <c r="U394" s="1554"/>
      <c r="V394" s="1554"/>
      <c r="W394" s="1554"/>
      <c r="X394" s="1554"/>
      <c r="Y394" s="1554"/>
      <c r="Z394" s="1555"/>
      <c r="AA394" s="1555"/>
      <c r="AB394" s="1555"/>
      <c r="AC394" s="1555"/>
      <c r="AD394" s="1555"/>
      <c r="AE394" s="1555"/>
      <c r="AF394" s="1555"/>
      <c r="AG394" s="1555"/>
      <c r="AH394" s="1550"/>
      <c r="AI394" s="1550"/>
      <c r="AJ394" s="1421"/>
      <c r="AK394" s="1509"/>
      <c r="AL394" s="1501"/>
      <c r="AM394" s="1501"/>
      <c r="AN394" s="1501"/>
      <c r="AO394" s="1501"/>
      <c r="AP394" s="1509"/>
      <c r="AQ394" s="1501"/>
      <c r="AR394" s="1501"/>
    </row>
    <row r="395" spans="1:44" ht="30" customHeight="1">
      <c r="A395" s="1446"/>
      <c r="B395" s="1517"/>
      <c r="C395" s="1552"/>
      <c r="D395" s="1553"/>
      <c r="E395" s="1529"/>
      <c r="F395" s="1421"/>
      <c r="G395" s="1446"/>
      <c r="H395" s="1420"/>
      <c r="I395" s="1526"/>
      <c r="J395" s="1446"/>
      <c r="K395" s="1446"/>
      <c r="L395" s="1421"/>
      <c r="M395" s="1446"/>
      <c r="N395" s="1550"/>
      <c r="O395" s="1550"/>
      <c r="P395" s="1551"/>
      <c r="Q395" s="1550"/>
      <c r="R395" s="1421"/>
      <c r="S395" s="1554"/>
      <c r="T395" s="1554"/>
      <c r="U395" s="1554"/>
      <c r="V395" s="1554"/>
      <c r="W395" s="1554"/>
      <c r="X395" s="1554"/>
      <c r="Y395" s="1554"/>
      <c r="Z395" s="1555"/>
      <c r="AA395" s="1555"/>
      <c r="AB395" s="1555"/>
      <c r="AC395" s="1555"/>
      <c r="AD395" s="1555"/>
      <c r="AE395" s="1555"/>
      <c r="AF395" s="1555"/>
      <c r="AG395" s="1555"/>
      <c r="AH395" s="1550"/>
      <c r="AI395" s="1550"/>
      <c r="AJ395" s="1421"/>
      <c r="AK395" s="1509"/>
      <c r="AL395" s="1501"/>
      <c r="AM395" s="1501"/>
      <c r="AN395" s="1501"/>
      <c r="AO395" s="1501"/>
      <c r="AP395" s="1509"/>
      <c r="AQ395" s="1501"/>
      <c r="AR395" s="1501"/>
    </row>
    <row r="396" spans="1:44" ht="30" customHeight="1">
      <c r="A396" s="1446"/>
      <c r="B396" s="1517"/>
      <c r="C396" s="1552"/>
      <c r="D396" s="1553"/>
      <c r="E396" s="1529"/>
      <c r="F396" s="1421"/>
      <c r="G396" s="1446"/>
      <c r="H396" s="1420"/>
      <c r="I396" s="1526"/>
      <c r="J396" s="1446"/>
      <c r="K396" s="1446"/>
      <c r="L396" s="1421"/>
      <c r="M396" s="1446"/>
      <c r="N396" s="1550"/>
      <c r="O396" s="1550"/>
      <c r="P396" s="1551"/>
      <c r="Q396" s="1550"/>
      <c r="R396" s="1421"/>
      <c r="S396" s="1554"/>
      <c r="T396" s="1554"/>
      <c r="U396" s="1554"/>
      <c r="V396" s="1554"/>
      <c r="W396" s="1554"/>
      <c r="X396" s="1554"/>
      <c r="Y396" s="1554"/>
      <c r="Z396" s="1555"/>
      <c r="AA396" s="1555"/>
      <c r="AB396" s="1555"/>
      <c r="AC396" s="1555"/>
      <c r="AD396" s="1555"/>
      <c r="AE396" s="1555"/>
      <c r="AF396" s="1555"/>
      <c r="AG396" s="1555"/>
      <c r="AH396" s="1550"/>
      <c r="AI396" s="1550"/>
      <c r="AJ396" s="1421"/>
      <c r="AK396" s="1509"/>
      <c r="AL396" s="1501"/>
      <c r="AM396" s="1501"/>
      <c r="AN396" s="1501"/>
      <c r="AO396" s="1501"/>
      <c r="AP396" s="1509"/>
      <c r="AQ396" s="1501"/>
      <c r="AR396" s="1501"/>
    </row>
    <row r="397" spans="1:44" ht="45" customHeight="1">
      <c r="A397" s="1446"/>
      <c r="B397" s="1517"/>
      <c r="C397" s="1552"/>
      <c r="D397" s="1553"/>
      <c r="E397" s="1529"/>
      <c r="F397" s="1421"/>
      <c r="G397" s="1446"/>
      <c r="H397" s="1420"/>
      <c r="I397" s="1526"/>
      <c r="J397" s="1446"/>
      <c r="K397" s="1446"/>
      <c r="L397" s="1421"/>
      <c r="M397" s="1446"/>
      <c r="N397" s="1550"/>
      <c r="O397" s="1550"/>
      <c r="P397" s="1551"/>
      <c r="Q397" s="1550"/>
      <c r="R397" s="1421"/>
      <c r="S397" s="1554"/>
      <c r="T397" s="1554"/>
      <c r="U397" s="1554"/>
      <c r="V397" s="1554"/>
      <c r="W397" s="1554"/>
      <c r="X397" s="1554"/>
      <c r="Y397" s="1554"/>
      <c r="Z397" s="1555"/>
      <c r="AA397" s="1555"/>
      <c r="AB397" s="1555"/>
      <c r="AC397" s="1555"/>
      <c r="AD397" s="1555"/>
      <c r="AE397" s="1555"/>
      <c r="AF397" s="1555"/>
      <c r="AG397" s="1555"/>
      <c r="AH397" s="1550"/>
      <c r="AI397" s="1550"/>
      <c r="AJ397" s="1421"/>
      <c r="AK397" s="1509"/>
      <c r="AL397" s="1501"/>
      <c r="AM397" s="1501"/>
      <c r="AN397" s="1501"/>
      <c r="AO397" s="1501"/>
      <c r="AP397" s="1509"/>
      <c r="AQ397" s="1501"/>
      <c r="AR397" s="1501"/>
    </row>
    <row r="398" spans="1:44" ht="18" customHeight="1">
      <c r="A398" s="1446"/>
      <c r="B398" s="1517"/>
      <c r="C398" s="1552"/>
      <c r="D398" s="1553"/>
      <c r="E398" s="1529"/>
      <c r="F398" s="1421"/>
      <c r="G398" s="1446"/>
      <c r="H398" s="1420"/>
      <c r="I398" s="1526"/>
      <c r="J398" s="1446"/>
      <c r="K398" s="1446"/>
      <c r="L398" s="1421"/>
      <c r="M398" s="1446"/>
      <c r="N398" s="1550"/>
      <c r="O398" s="1550"/>
      <c r="P398" s="1551"/>
      <c r="Q398" s="1550"/>
      <c r="R398" s="1421"/>
      <c r="S398" s="1554"/>
      <c r="T398" s="1554"/>
      <c r="U398" s="1554"/>
      <c r="V398" s="1554"/>
      <c r="W398" s="1554"/>
      <c r="X398" s="1554"/>
      <c r="Y398" s="1554"/>
      <c r="Z398" s="1555"/>
      <c r="AA398" s="1555"/>
      <c r="AB398" s="1555"/>
      <c r="AC398" s="1555"/>
      <c r="AD398" s="1555"/>
      <c r="AE398" s="1555"/>
      <c r="AF398" s="1555"/>
      <c r="AG398" s="1555"/>
      <c r="AH398" s="1550"/>
      <c r="AI398" s="1550"/>
      <c r="AJ398" s="1421"/>
      <c r="AK398" s="1509"/>
      <c r="AL398" s="1501"/>
      <c r="AM398" s="1501"/>
      <c r="AN398" s="1501"/>
      <c r="AO398" s="1501"/>
      <c r="AP398" s="1509"/>
      <c r="AQ398" s="1501"/>
      <c r="AR398" s="1501"/>
    </row>
    <row r="399" spans="1:44" ht="26.25" customHeight="1">
      <c r="A399" s="1446"/>
      <c r="B399" s="1517"/>
      <c r="C399" s="1552"/>
      <c r="D399" s="1553"/>
      <c r="E399" s="1529"/>
      <c r="F399" s="1421"/>
      <c r="G399" s="1446"/>
      <c r="H399" s="1420"/>
      <c r="I399" s="1526"/>
      <c r="J399" s="1446"/>
      <c r="K399" s="1446"/>
      <c r="L399" s="1421"/>
      <c r="M399" s="1446"/>
      <c r="N399" s="1550"/>
      <c r="O399" s="1550"/>
      <c r="P399" s="1551"/>
      <c r="Q399" s="1550"/>
      <c r="R399" s="1421"/>
      <c r="S399" s="1554"/>
      <c r="T399" s="1554"/>
      <c r="U399" s="1554"/>
      <c r="V399" s="1554"/>
      <c r="W399" s="1554"/>
      <c r="X399" s="1554"/>
      <c r="Y399" s="1554"/>
      <c r="Z399" s="1555"/>
      <c r="AA399" s="1555"/>
      <c r="AB399" s="1555"/>
      <c r="AC399" s="1555"/>
      <c r="AD399" s="1555"/>
      <c r="AE399" s="1555"/>
      <c r="AF399" s="1555"/>
      <c r="AG399" s="1555"/>
      <c r="AH399" s="1550"/>
      <c r="AI399" s="1550"/>
      <c r="AJ399" s="1421"/>
      <c r="AK399" s="1509"/>
      <c r="AL399" s="1501"/>
      <c r="AM399" s="1501"/>
      <c r="AN399" s="1501"/>
      <c r="AO399" s="1501"/>
      <c r="AP399" s="1509"/>
      <c r="AQ399" s="1501"/>
      <c r="AR399" s="1501"/>
    </row>
    <row r="400" spans="1:44" ht="39.75" customHeight="1">
      <c r="A400" s="1446"/>
      <c r="B400" s="1517"/>
      <c r="C400" s="1552"/>
      <c r="D400" s="1553"/>
      <c r="E400" s="1529"/>
      <c r="F400" s="1421"/>
      <c r="G400" s="1446"/>
      <c r="H400" s="1420"/>
      <c r="I400" s="1526"/>
      <c r="J400" s="1446"/>
      <c r="K400" s="1446"/>
      <c r="L400" s="1421"/>
      <c r="M400" s="1446"/>
      <c r="N400" s="1550"/>
      <c r="O400" s="1550"/>
      <c r="P400" s="1551"/>
      <c r="Q400" s="1550"/>
      <c r="R400" s="1421"/>
      <c r="S400" s="1554"/>
      <c r="T400" s="1554"/>
      <c r="U400" s="1554"/>
      <c r="V400" s="1554"/>
      <c r="W400" s="1554"/>
      <c r="X400" s="1554"/>
      <c r="Y400" s="1554"/>
      <c r="Z400" s="1555"/>
      <c r="AA400" s="1555"/>
      <c r="AB400" s="1555"/>
      <c r="AC400" s="1555"/>
      <c r="AD400" s="1555"/>
      <c r="AE400" s="1555"/>
      <c r="AF400" s="1555"/>
      <c r="AG400" s="1555"/>
      <c r="AH400" s="1550"/>
      <c r="AI400" s="1550"/>
      <c r="AJ400" s="1421"/>
      <c r="AK400" s="1509"/>
      <c r="AL400" s="1501"/>
      <c r="AM400" s="1501"/>
      <c r="AN400" s="1501"/>
      <c r="AO400" s="1501"/>
      <c r="AP400" s="1509"/>
      <c r="AQ400" s="1501"/>
      <c r="AR400" s="1501"/>
    </row>
    <row r="401" spans="1:44" ht="68.25" customHeight="1">
      <c r="A401" s="1446"/>
      <c r="B401" s="1517"/>
      <c r="C401" s="1552"/>
      <c r="D401" s="1553"/>
      <c r="E401" s="1529"/>
      <c r="F401" s="1421"/>
      <c r="G401" s="1446"/>
      <c r="H401" s="1420"/>
      <c r="I401" s="1526"/>
      <c r="J401" s="1446"/>
      <c r="K401" s="1446"/>
      <c r="L401" s="1421"/>
      <c r="M401" s="1446"/>
      <c r="N401" s="1550"/>
      <c r="O401" s="1550"/>
      <c r="P401" s="1551"/>
      <c r="Q401" s="1550"/>
      <c r="R401" s="1421"/>
      <c r="S401" s="1554"/>
      <c r="T401" s="1554"/>
      <c r="U401" s="1554"/>
      <c r="V401" s="1554"/>
      <c r="W401" s="1554"/>
      <c r="X401" s="1554"/>
      <c r="Y401" s="1554"/>
      <c r="Z401" s="1555"/>
      <c r="AA401" s="1555"/>
      <c r="AB401" s="1555"/>
      <c r="AC401" s="1555"/>
      <c r="AD401" s="1555"/>
      <c r="AE401" s="1555"/>
      <c r="AF401" s="1555"/>
      <c r="AG401" s="1555"/>
      <c r="AH401" s="1550"/>
      <c r="AI401" s="1550"/>
      <c r="AJ401" s="1421"/>
      <c r="AK401" s="1509"/>
      <c r="AL401" s="1501"/>
      <c r="AM401" s="1501"/>
      <c r="AN401" s="1501"/>
      <c r="AO401" s="1501"/>
      <c r="AP401" s="1509"/>
      <c r="AQ401" s="1501"/>
      <c r="AR401" s="1501"/>
    </row>
    <row r="402" spans="1:44" ht="30" customHeight="1">
      <c r="A402" s="1446"/>
      <c r="B402" s="1517"/>
      <c r="C402" s="1552"/>
      <c r="D402" s="1553"/>
      <c r="E402" s="1529"/>
      <c r="F402" s="1421"/>
      <c r="G402" s="1446"/>
      <c r="H402" s="1420"/>
      <c r="I402" s="1526"/>
      <c r="J402" s="1446"/>
      <c r="K402" s="1446"/>
      <c r="L402" s="1421"/>
      <c r="M402" s="1446"/>
      <c r="N402" s="1550"/>
      <c r="O402" s="1550"/>
      <c r="P402" s="1551"/>
      <c r="Q402" s="1550"/>
      <c r="R402" s="1421"/>
      <c r="S402" s="1554"/>
      <c r="T402" s="1554"/>
      <c r="U402" s="1554"/>
      <c r="V402" s="1554"/>
      <c r="W402" s="1554"/>
      <c r="X402" s="1554"/>
      <c r="Y402" s="1554"/>
      <c r="Z402" s="1555"/>
      <c r="AA402" s="1555"/>
      <c r="AB402" s="1555"/>
      <c r="AC402" s="1555"/>
      <c r="AD402" s="1555"/>
      <c r="AE402" s="1555"/>
      <c r="AF402" s="1555"/>
      <c r="AG402" s="1555"/>
      <c r="AH402" s="1550"/>
      <c r="AI402" s="1550"/>
      <c r="AJ402" s="1421"/>
      <c r="AK402" s="1509"/>
      <c r="AL402" s="1501"/>
      <c r="AM402" s="1501"/>
      <c r="AN402" s="1501"/>
      <c r="AO402" s="1501"/>
      <c r="AP402" s="1509"/>
      <c r="AQ402" s="1501"/>
      <c r="AR402" s="1501"/>
    </row>
    <row r="403" spans="1:44" ht="41.25" customHeight="1">
      <c r="A403" s="1446"/>
      <c r="B403" s="1517"/>
      <c r="C403" s="1552"/>
      <c r="D403" s="1553"/>
      <c r="E403" s="1529"/>
      <c r="F403" s="1421"/>
      <c r="G403" s="1446"/>
      <c r="H403" s="1420"/>
      <c r="I403" s="1526"/>
      <c r="J403" s="1446"/>
      <c r="K403" s="1446"/>
      <c r="L403" s="1421"/>
      <c r="M403" s="1446"/>
      <c r="N403" s="1550"/>
      <c r="O403" s="1550"/>
      <c r="P403" s="1551"/>
      <c r="Q403" s="1550"/>
      <c r="R403" s="1421"/>
      <c r="S403" s="1554"/>
      <c r="T403" s="1554"/>
      <c r="U403" s="1554"/>
      <c r="V403" s="1554"/>
      <c r="W403" s="1554"/>
      <c r="X403" s="1554"/>
      <c r="Y403" s="1554"/>
      <c r="Z403" s="1555"/>
      <c r="AA403" s="1555"/>
      <c r="AB403" s="1555"/>
      <c r="AC403" s="1555"/>
      <c r="AD403" s="1555"/>
      <c r="AE403" s="1555"/>
      <c r="AF403" s="1555"/>
      <c r="AG403" s="1555"/>
      <c r="AH403" s="1550"/>
      <c r="AI403" s="1550"/>
      <c r="AJ403" s="1421"/>
      <c r="AK403" s="1509"/>
      <c r="AL403" s="1501"/>
      <c r="AM403" s="1501"/>
      <c r="AN403" s="1501"/>
      <c r="AO403" s="1501"/>
      <c r="AP403" s="1509"/>
      <c r="AQ403" s="1501"/>
      <c r="AR403" s="1501"/>
    </row>
    <row r="404" spans="1:44" ht="30" customHeight="1">
      <c r="A404" s="1446"/>
      <c r="B404" s="1517"/>
      <c r="C404" s="1552"/>
      <c r="D404" s="1553"/>
      <c r="E404" s="1529"/>
      <c r="F404" s="1421"/>
      <c r="G404" s="1446"/>
      <c r="H404" s="1420"/>
      <c r="I404" s="1526"/>
      <c r="J404" s="1446"/>
      <c r="K404" s="1446"/>
      <c r="L404" s="1421"/>
      <c r="M404" s="1446"/>
      <c r="N404" s="1550"/>
      <c r="O404" s="1550"/>
      <c r="P404" s="1551"/>
      <c r="Q404" s="1550"/>
      <c r="R404" s="1421"/>
      <c r="S404" s="1554"/>
      <c r="T404" s="1554"/>
      <c r="U404" s="1554"/>
      <c r="V404" s="1554"/>
      <c r="W404" s="1554"/>
      <c r="X404" s="1554"/>
      <c r="Y404" s="1554"/>
      <c r="Z404" s="1555"/>
      <c r="AA404" s="1555"/>
      <c r="AB404" s="1555"/>
      <c r="AC404" s="1555"/>
      <c r="AD404" s="1555"/>
      <c r="AE404" s="1555"/>
      <c r="AF404" s="1555"/>
      <c r="AG404" s="1555"/>
      <c r="AH404" s="1550"/>
      <c r="AI404" s="1550"/>
      <c r="AJ404" s="1421"/>
      <c r="AK404" s="1509"/>
      <c r="AL404" s="1501"/>
      <c r="AM404" s="1501"/>
      <c r="AN404" s="1501"/>
      <c r="AO404" s="1501"/>
      <c r="AP404" s="1509"/>
      <c r="AQ404" s="1501"/>
      <c r="AR404" s="1501"/>
    </row>
    <row r="405" spans="1:44" ht="45" customHeight="1">
      <c r="A405" s="1446"/>
      <c r="B405" s="1517"/>
      <c r="C405" s="1552"/>
      <c r="D405" s="1553"/>
      <c r="E405" s="1529"/>
      <c r="F405" s="1421"/>
      <c r="G405" s="1446"/>
      <c r="H405" s="1420"/>
      <c r="I405" s="1526"/>
      <c r="J405" s="1446"/>
      <c r="K405" s="1446"/>
      <c r="L405" s="1421"/>
      <c r="M405" s="1446"/>
      <c r="N405" s="1550"/>
      <c r="O405" s="1550"/>
      <c r="P405" s="1551"/>
      <c r="Q405" s="1550"/>
      <c r="R405" s="1421"/>
      <c r="S405" s="1554"/>
      <c r="T405" s="1554"/>
      <c r="U405" s="1554"/>
      <c r="V405" s="1554"/>
      <c r="W405" s="1554"/>
      <c r="X405" s="1554"/>
      <c r="Y405" s="1554"/>
      <c r="Z405" s="1555"/>
      <c r="AA405" s="1555"/>
      <c r="AB405" s="1555"/>
      <c r="AC405" s="1555"/>
      <c r="AD405" s="1555"/>
      <c r="AE405" s="1555"/>
      <c r="AF405" s="1555"/>
      <c r="AG405" s="1555"/>
      <c r="AH405" s="1550"/>
      <c r="AI405" s="1550"/>
      <c r="AJ405" s="1421"/>
      <c r="AK405" s="1509"/>
      <c r="AL405" s="1501"/>
      <c r="AM405" s="1501"/>
      <c r="AN405" s="1501"/>
      <c r="AO405" s="1501"/>
      <c r="AP405" s="1509"/>
      <c r="AQ405" s="1501"/>
      <c r="AR405" s="1501"/>
    </row>
    <row r="406" spans="1:44" ht="45" customHeight="1">
      <c r="A406" s="1446"/>
      <c r="B406" s="1517"/>
      <c r="C406" s="1552"/>
      <c r="D406" s="1553"/>
      <c r="E406" s="1529"/>
      <c r="F406" s="1421"/>
      <c r="G406" s="1446"/>
      <c r="H406" s="1420"/>
      <c r="I406" s="1526"/>
      <c r="J406" s="1446"/>
      <c r="K406" s="1446"/>
      <c r="L406" s="1421"/>
      <c r="M406" s="1446"/>
      <c r="N406" s="1550"/>
      <c r="O406" s="1550"/>
      <c r="P406" s="1551"/>
      <c r="Q406" s="1550"/>
      <c r="R406" s="1421"/>
      <c r="S406" s="1554"/>
      <c r="T406" s="1554"/>
      <c r="U406" s="1554"/>
      <c r="V406" s="1554"/>
      <c r="W406" s="1554"/>
      <c r="X406" s="1554"/>
      <c r="Y406" s="1554"/>
      <c r="Z406" s="1555"/>
      <c r="AA406" s="1555"/>
      <c r="AB406" s="1555"/>
      <c r="AC406" s="1555"/>
      <c r="AD406" s="1555"/>
      <c r="AE406" s="1555"/>
      <c r="AF406" s="1555"/>
      <c r="AG406" s="1555"/>
      <c r="AH406" s="1550"/>
      <c r="AI406" s="1550"/>
      <c r="AJ406" s="1421"/>
      <c r="AK406" s="1509"/>
      <c r="AL406" s="1501"/>
      <c r="AM406" s="1501"/>
      <c r="AN406" s="1501"/>
      <c r="AO406" s="1501"/>
      <c r="AP406" s="1509"/>
      <c r="AQ406" s="1501"/>
      <c r="AR406" s="1501"/>
    </row>
    <row r="407" spans="1:44" ht="34.5" customHeight="1">
      <c r="A407" s="1446"/>
      <c r="B407" s="1517"/>
      <c r="C407" s="1552"/>
      <c r="D407" s="1553"/>
      <c r="E407" s="1529"/>
      <c r="F407" s="1421"/>
      <c r="G407" s="1446"/>
      <c r="H407" s="1420"/>
      <c r="I407" s="1526"/>
      <c r="J407" s="1446"/>
      <c r="K407" s="1446"/>
      <c r="L407" s="1421"/>
      <c r="M407" s="1446"/>
      <c r="N407" s="1550"/>
      <c r="O407" s="1550"/>
      <c r="P407" s="1551"/>
      <c r="Q407" s="1550"/>
      <c r="R407" s="1421"/>
      <c r="S407" s="1554"/>
      <c r="T407" s="1554"/>
      <c r="U407" s="1554"/>
      <c r="V407" s="1554"/>
      <c r="W407" s="1554"/>
      <c r="X407" s="1554"/>
      <c r="Y407" s="1554"/>
      <c r="Z407" s="1555"/>
      <c r="AA407" s="1555"/>
      <c r="AB407" s="1555"/>
      <c r="AC407" s="1555"/>
      <c r="AD407" s="1555"/>
      <c r="AE407" s="1555"/>
      <c r="AF407" s="1555"/>
      <c r="AG407" s="1555"/>
      <c r="AH407" s="1550"/>
      <c r="AI407" s="1550"/>
      <c r="AJ407" s="1421"/>
      <c r="AK407" s="1509"/>
      <c r="AL407" s="1501"/>
      <c r="AM407" s="1501"/>
      <c r="AN407" s="1501"/>
      <c r="AO407" s="1501"/>
      <c r="AP407" s="1509"/>
      <c r="AQ407" s="1501"/>
      <c r="AR407" s="1501"/>
    </row>
    <row r="408" spans="1:44" ht="43.5" customHeight="1">
      <c r="A408" s="1446"/>
      <c r="B408" s="1517"/>
      <c r="C408" s="1552"/>
      <c r="D408" s="1553"/>
      <c r="E408" s="1529"/>
      <c r="F408" s="1421"/>
      <c r="G408" s="1446"/>
      <c r="H408" s="1420"/>
      <c r="I408" s="1526"/>
      <c r="J408" s="1446"/>
      <c r="K408" s="1446"/>
      <c r="L408" s="1421"/>
      <c r="M408" s="1446"/>
      <c r="N408" s="1550"/>
      <c r="O408" s="1550"/>
      <c r="P408" s="1551"/>
      <c r="Q408" s="1550"/>
      <c r="R408" s="1421"/>
      <c r="S408" s="1554"/>
      <c r="T408" s="1554"/>
      <c r="U408" s="1554"/>
      <c r="V408" s="1554"/>
      <c r="W408" s="1554"/>
      <c r="X408" s="1554"/>
      <c r="Y408" s="1554"/>
      <c r="Z408" s="1555"/>
      <c r="AA408" s="1555"/>
      <c r="AB408" s="1555"/>
      <c r="AC408" s="1555"/>
      <c r="AD408" s="1555"/>
      <c r="AE408" s="1555"/>
      <c r="AF408" s="1555"/>
      <c r="AG408" s="1555"/>
      <c r="AH408" s="1550"/>
      <c r="AI408" s="1550"/>
      <c r="AJ408" s="1421"/>
      <c r="AK408" s="1509"/>
      <c r="AL408" s="1501"/>
      <c r="AM408" s="1501"/>
      <c r="AN408" s="1501"/>
      <c r="AO408" s="1501"/>
      <c r="AP408" s="1509"/>
      <c r="AQ408" s="1501"/>
      <c r="AR408" s="1501"/>
    </row>
    <row r="409" spans="1:44" ht="30" customHeight="1">
      <c r="A409" s="1446"/>
      <c r="B409" s="1517"/>
      <c r="C409" s="1552"/>
      <c r="D409" s="1553"/>
      <c r="E409" s="1529"/>
      <c r="F409" s="1421"/>
      <c r="G409" s="1446"/>
      <c r="H409" s="1420"/>
      <c r="I409" s="1526"/>
      <c r="J409" s="1446"/>
      <c r="K409" s="1446"/>
      <c r="L409" s="1421"/>
      <c r="M409" s="1446"/>
      <c r="N409" s="1550"/>
      <c r="O409" s="1550"/>
      <c r="P409" s="1551"/>
      <c r="Q409" s="1550"/>
      <c r="R409" s="1421"/>
      <c r="S409" s="1554"/>
      <c r="T409" s="1554"/>
      <c r="U409" s="1554"/>
      <c r="V409" s="1554"/>
      <c r="W409" s="1554"/>
      <c r="X409" s="1554"/>
      <c r="Y409" s="1554"/>
      <c r="Z409" s="1555"/>
      <c r="AA409" s="1555"/>
      <c r="AB409" s="1555"/>
      <c r="AC409" s="1555"/>
      <c r="AD409" s="1555"/>
      <c r="AE409" s="1555"/>
      <c r="AF409" s="1555"/>
      <c r="AG409" s="1555"/>
      <c r="AH409" s="1550"/>
      <c r="AI409" s="1550"/>
      <c r="AJ409" s="1421"/>
      <c r="AK409" s="1509"/>
      <c r="AL409" s="1501"/>
      <c r="AM409" s="1501"/>
      <c r="AN409" s="1501"/>
      <c r="AO409" s="1501"/>
      <c r="AP409" s="1509"/>
      <c r="AQ409" s="1501"/>
      <c r="AR409" s="1501"/>
    </row>
    <row r="410" spans="1:44" ht="59.25" customHeight="1">
      <c r="A410" s="1446"/>
      <c r="B410" s="1517"/>
      <c r="C410" s="1552"/>
      <c r="D410" s="1553"/>
      <c r="E410" s="1529"/>
      <c r="F410" s="1421"/>
      <c r="G410" s="1446"/>
      <c r="H410" s="1420"/>
      <c r="I410" s="1526"/>
      <c r="J410" s="1446"/>
      <c r="K410" s="1446"/>
      <c r="L410" s="1421"/>
      <c r="M410" s="1446"/>
      <c r="N410" s="1550"/>
      <c r="O410" s="1550"/>
      <c r="P410" s="1551"/>
      <c r="Q410" s="1550"/>
      <c r="R410" s="1421"/>
      <c r="S410" s="1554"/>
      <c r="T410" s="1554"/>
      <c r="U410" s="1554"/>
      <c r="V410" s="1554"/>
      <c r="W410" s="1554"/>
      <c r="X410" s="1554"/>
      <c r="Y410" s="1554"/>
      <c r="Z410" s="1555"/>
      <c r="AA410" s="1555"/>
      <c r="AB410" s="1555"/>
      <c r="AC410" s="1555"/>
      <c r="AD410" s="1555"/>
      <c r="AE410" s="1555"/>
      <c r="AF410" s="1555"/>
      <c r="AG410" s="1555"/>
      <c r="AH410" s="1550"/>
      <c r="AI410" s="1550"/>
      <c r="AJ410" s="1421"/>
      <c r="AK410" s="1509"/>
      <c r="AL410" s="1501"/>
      <c r="AM410" s="1501"/>
      <c r="AN410" s="1501"/>
      <c r="AO410" s="1501"/>
      <c r="AP410" s="1509"/>
      <c r="AQ410" s="1501"/>
      <c r="AR410" s="1501"/>
    </row>
    <row r="411" spans="1:44" ht="40.5" customHeight="1">
      <c r="A411" s="1446"/>
      <c r="B411" s="1517"/>
      <c r="C411" s="1552"/>
      <c r="D411" s="1553"/>
      <c r="E411" s="1529"/>
      <c r="F411" s="1421"/>
      <c r="G411" s="1446"/>
      <c r="H411" s="1420"/>
      <c r="I411" s="1526"/>
      <c r="J411" s="1446"/>
      <c r="K411" s="1446"/>
      <c r="L411" s="1421"/>
      <c r="M411" s="1446"/>
      <c r="N411" s="1550"/>
      <c r="O411" s="1550"/>
      <c r="P411" s="1551"/>
      <c r="Q411" s="1550"/>
      <c r="R411" s="1421"/>
      <c r="S411" s="1554"/>
      <c r="T411" s="1554"/>
      <c r="U411" s="1554"/>
      <c r="V411" s="1554"/>
      <c r="W411" s="1554"/>
      <c r="X411" s="1554"/>
      <c r="Y411" s="1554"/>
      <c r="Z411" s="1555"/>
      <c r="AA411" s="1555"/>
      <c r="AB411" s="1555"/>
      <c r="AC411" s="1555"/>
      <c r="AD411" s="1555"/>
      <c r="AE411" s="1555"/>
      <c r="AF411" s="1555"/>
      <c r="AG411" s="1555"/>
      <c r="AH411" s="1550"/>
      <c r="AI411" s="1550"/>
      <c r="AJ411" s="1421"/>
      <c r="AK411" s="1509"/>
      <c r="AL411" s="1501"/>
      <c r="AM411" s="1501"/>
      <c r="AN411" s="1501"/>
      <c r="AO411" s="1501"/>
      <c r="AP411" s="1509"/>
      <c r="AQ411" s="1501"/>
      <c r="AR411" s="1501"/>
    </row>
    <row r="412" spans="1:44" ht="30" customHeight="1">
      <c r="A412" s="1446"/>
      <c r="B412" s="1517"/>
      <c r="C412" s="1552"/>
      <c r="D412" s="1553"/>
      <c r="E412" s="1529"/>
      <c r="F412" s="1421"/>
      <c r="G412" s="1446"/>
      <c r="H412" s="1420"/>
      <c r="I412" s="1526"/>
      <c r="J412" s="1446"/>
      <c r="K412" s="1446"/>
      <c r="L412" s="1421"/>
      <c r="M412" s="1446"/>
      <c r="N412" s="1550"/>
      <c r="O412" s="1550"/>
      <c r="P412" s="1551"/>
      <c r="Q412" s="1550"/>
      <c r="R412" s="1421"/>
      <c r="S412" s="1554"/>
      <c r="T412" s="1554"/>
      <c r="U412" s="1554"/>
      <c r="V412" s="1554"/>
      <c r="W412" s="1554"/>
      <c r="X412" s="1554"/>
      <c r="Y412" s="1554"/>
      <c r="Z412" s="1555"/>
      <c r="AA412" s="1555"/>
      <c r="AB412" s="1555"/>
      <c r="AC412" s="1555"/>
      <c r="AD412" s="1555"/>
      <c r="AE412" s="1555"/>
      <c r="AF412" s="1555"/>
      <c r="AG412" s="1555"/>
      <c r="AH412" s="1550"/>
      <c r="AI412" s="1550"/>
      <c r="AJ412" s="1421"/>
      <c r="AK412" s="1509"/>
      <c r="AL412" s="1501"/>
      <c r="AM412" s="1501"/>
      <c r="AN412" s="1501"/>
      <c r="AO412" s="1501"/>
      <c r="AP412" s="1509"/>
      <c r="AQ412" s="1501"/>
      <c r="AR412" s="1501"/>
    </row>
    <row r="413" spans="1:44" ht="34.5" customHeight="1">
      <c r="A413" s="1446"/>
      <c r="B413" s="1517"/>
      <c r="C413" s="1552"/>
      <c r="D413" s="1553"/>
      <c r="E413" s="1529"/>
      <c r="F413" s="1421"/>
      <c r="G413" s="1446"/>
      <c r="H413" s="1420"/>
      <c r="I413" s="1526"/>
      <c r="J413" s="1446"/>
      <c r="K413" s="1446"/>
      <c r="L413" s="1421"/>
      <c r="M413" s="1446"/>
      <c r="N413" s="1550"/>
      <c r="O413" s="1550"/>
      <c r="P413" s="1551"/>
      <c r="Q413" s="1550"/>
      <c r="R413" s="1421"/>
      <c r="S413" s="1554"/>
      <c r="T413" s="1554"/>
      <c r="U413" s="1554"/>
      <c r="V413" s="1554"/>
      <c r="W413" s="1554"/>
      <c r="X413" s="1554"/>
      <c r="Y413" s="1554"/>
      <c r="Z413" s="1555"/>
      <c r="AA413" s="1555"/>
      <c r="AB413" s="1555"/>
      <c r="AC413" s="1555"/>
      <c r="AD413" s="1555"/>
      <c r="AE413" s="1555"/>
      <c r="AF413" s="1555"/>
      <c r="AG413" s="1555"/>
      <c r="AH413" s="1550"/>
      <c r="AI413" s="1550"/>
      <c r="AJ413" s="1421"/>
      <c r="AK413" s="1509"/>
      <c r="AL413" s="1501"/>
      <c r="AM413" s="1501"/>
      <c r="AN413" s="1501"/>
      <c r="AO413" s="1501"/>
      <c r="AP413" s="1509"/>
      <c r="AQ413" s="1501"/>
      <c r="AR413" s="1501"/>
    </row>
    <row r="414" spans="1:44" ht="38.25" customHeight="1">
      <c r="A414" s="1446"/>
      <c r="B414" s="1517"/>
      <c r="C414" s="1552"/>
      <c r="D414" s="1553"/>
      <c r="E414" s="1529"/>
      <c r="F414" s="1421"/>
      <c r="G414" s="1446"/>
      <c r="H414" s="1420"/>
      <c r="I414" s="1526"/>
      <c r="J414" s="1446"/>
      <c r="K414" s="1446"/>
      <c r="L414" s="1421"/>
      <c r="M414" s="1446"/>
      <c r="N414" s="1550"/>
      <c r="O414" s="1550"/>
      <c r="P414" s="1551"/>
      <c r="Q414" s="1550"/>
      <c r="R414" s="1421"/>
      <c r="S414" s="1554"/>
      <c r="T414" s="1554"/>
      <c r="U414" s="1554"/>
      <c r="V414" s="1554"/>
      <c r="W414" s="1554"/>
      <c r="X414" s="1554"/>
      <c r="Y414" s="1554"/>
      <c r="Z414" s="1555"/>
      <c r="AA414" s="1555"/>
      <c r="AB414" s="1555"/>
      <c r="AC414" s="1555"/>
      <c r="AD414" s="1555"/>
      <c r="AE414" s="1555"/>
      <c r="AF414" s="1555"/>
      <c r="AG414" s="1555"/>
      <c r="AH414" s="1550"/>
      <c r="AI414" s="1550"/>
      <c r="AJ414" s="1421"/>
      <c r="AK414" s="1509"/>
      <c r="AL414" s="1501"/>
      <c r="AM414" s="1501"/>
      <c r="AN414" s="1501"/>
      <c r="AO414" s="1501"/>
      <c r="AP414" s="1509"/>
      <c r="AQ414" s="1501"/>
      <c r="AR414" s="1501"/>
    </row>
    <row r="415" spans="1:44" ht="43.5" customHeight="1">
      <c r="A415" s="1446"/>
      <c r="B415" s="1517"/>
      <c r="C415" s="1552"/>
      <c r="D415" s="1553"/>
      <c r="E415" s="1529"/>
      <c r="F415" s="1421"/>
      <c r="G415" s="1446"/>
      <c r="H415" s="1420"/>
      <c r="I415" s="1526"/>
      <c r="J415" s="1446"/>
      <c r="K415" s="1446"/>
      <c r="L415" s="1421"/>
      <c r="M415" s="1446"/>
      <c r="N415" s="1550"/>
      <c r="O415" s="1550"/>
      <c r="P415" s="1551"/>
      <c r="Q415" s="1550"/>
      <c r="R415" s="1421"/>
      <c r="S415" s="1554"/>
      <c r="T415" s="1554"/>
      <c r="U415" s="1554"/>
      <c r="V415" s="1554"/>
      <c r="W415" s="1554"/>
      <c r="X415" s="1554"/>
      <c r="Y415" s="1554"/>
      <c r="Z415" s="1555"/>
      <c r="AA415" s="1555"/>
      <c r="AB415" s="1555"/>
      <c r="AC415" s="1555"/>
      <c r="AD415" s="1555"/>
      <c r="AE415" s="1555"/>
      <c r="AF415" s="1555"/>
      <c r="AG415" s="1555"/>
      <c r="AH415" s="1550"/>
      <c r="AI415" s="1550"/>
      <c r="AJ415" s="1421"/>
      <c r="AK415" s="1509"/>
      <c r="AL415" s="1501"/>
      <c r="AM415" s="1501"/>
      <c r="AN415" s="1501"/>
      <c r="AO415" s="1501"/>
      <c r="AP415" s="1509"/>
      <c r="AQ415" s="1501"/>
      <c r="AR415" s="1501"/>
    </row>
    <row r="416" spans="1:44" ht="48" customHeight="1">
      <c r="A416" s="1446"/>
      <c r="B416" s="1517"/>
      <c r="C416" s="1552"/>
      <c r="D416" s="1553"/>
      <c r="E416" s="1529"/>
      <c r="F416" s="1421"/>
      <c r="G416" s="1446"/>
      <c r="H416" s="1420"/>
      <c r="I416" s="1526"/>
      <c r="J416" s="1446"/>
      <c r="K416" s="1446"/>
      <c r="L416" s="1421"/>
      <c r="M416" s="1446"/>
      <c r="N416" s="1550"/>
      <c r="O416" s="1550"/>
      <c r="P416" s="1551"/>
      <c r="Q416" s="1550"/>
      <c r="R416" s="1421"/>
      <c r="S416" s="1554"/>
      <c r="T416" s="1554"/>
      <c r="U416" s="1554"/>
      <c r="V416" s="1554"/>
      <c r="W416" s="1554"/>
      <c r="X416" s="1554"/>
      <c r="Y416" s="1554"/>
      <c r="Z416" s="1555"/>
      <c r="AA416" s="1555"/>
      <c r="AB416" s="1555"/>
      <c r="AC416" s="1555"/>
      <c r="AD416" s="1555"/>
      <c r="AE416" s="1555"/>
      <c r="AF416" s="1555"/>
      <c r="AG416" s="1555"/>
      <c r="AH416" s="1550"/>
      <c r="AI416" s="1550"/>
      <c r="AJ416" s="1421"/>
      <c r="AK416" s="1509"/>
      <c r="AL416" s="1501"/>
      <c r="AM416" s="1501"/>
      <c r="AN416" s="1501"/>
      <c r="AO416" s="1501"/>
      <c r="AP416" s="1509"/>
      <c r="AQ416" s="1501"/>
      <c r="AR416" s="1501"/>
    </row>
    <row r="417" spans="1:44" ht="47.25" customHeight="1">
      <c r="A417" s="1446"/>
      <c r="B417" s="1517"/>
      <c r="C417" s="1552"/>
      <c r="D417" s="1553"/>
      <c r="E417" s="1529"/>
      <c r="F417" s="1421"/>
      <c r="G417" s="1446"/>
      <c r="H417" s="1420"/>
      <c r="I417" s="1526"/>
      <c r="J417" s="1446"/>
      <c r="K417" s="1446"/>
      <c r="L417" s="1421"/>
      <c r="M417" s="1446"/>
      <c r="N417" s="1550"/>
      <c r="O417" s="1550"/>
      <c r="P417" s="1551"/>
      <c r="Q417" s="1550"/>
      <c r="R417" s="1421"/>
      <c r="S417" s="1554"/>
      <c r="T417" s="1554"/>
      <c r="U417" s="1554"/>
      <c r="V417" s="1554"/>
      <c r="W417" s="1554"/>
      <c r="X417" s="1554"/>
      <c r="Y417" s="1554"/>
      <c r="Z417" s="1555"/>
      <c r="AA417" s="1555"/>
      <c r="AB417" s="1555"/>
      <c r="AC417" s="1555"/>
      <c r="AD417" s="1555"/>
      <c r="AE417" s="1555"/>
      <c r="AF417" s="1555"/>
      <c r="AG417" s="1555"/>
      <c r="AH417" s="1550"/>
      <c r="AI417" s="1550"/>
      <c r="AJ417" s="1421"/>
      <c r="AK417" s="1509"/>
      <c r="AL417" s="1501"/>
      <c r="AM417" s="1501"/>
      <c r="AN417" s="1501"/>
      <c r="AO417" s="1501"/>
      <c r="AP417" s="1509"/>
      <c r="AQ417" s="1501"/>
      <c r="AR417" s="1501"/>
    </row>
    <row r="418" spans="1:44" ht="51.75" customHeight="1">
      <c r="A418" s="1446"/>
      <c r="B418" s="1517"/>
      <c r="C418" s="1552"/>
      <c r="D418" s="1553"/>
      <c r="E418" s="1529"/>
      <c r="F418" s="1421"/>
      <c r="G418" s="1446"/>
      <c r="H418" s="1420"/>
      <c r="I418" s="1526"/>
      <c r="J418" s="1446"/>
      <c r="K418" s="1446"/>
      <c r="L418" s="1421"/>
      <c r="M418" s="1446"/>
      <c r="N418" s="1550"/>
      <c r="O418" s="1550"/>
      <c r="P418" s="1551"/>
      <c r="Q418" s="1550"/>
      <c r="R418" s="1421"/>
      <c r="S418" s="1554"/>
      <c r="T418" s="1554"/>
      <c r="U418" s="1554"/>
      <c r="V418" s="1554"/>
      <c r="W418" s="1554"/>
      <c r="X418" s="1554"/>
      <c r="Y418" s="1554"/>
      <c r="Z418" s="1555"/>
      <c r="AA418" s="1555"/>
      <c r="AB418" s="1555"/>
      <c r="AC418" s="1555"/>
      <c r="AD418" s="1555"/>
      <c r="AE418" s="1555"/>
      <c r="AF418" s="1555"/>
      <c r="AG418" s="1555"/>
      <c r="AH418" s="1550"/>
      <c r="AI418" s="1550"/>
      <c r="AJ418" s="1421"/>
      <c r="AK418" s="1509"/>
      <c r="AL418" s="1501"/>
      <c r="AM418" s="1501"/>
      <c r="AN418" s="1501"/>
      <c r="AO418" s="1501"/>
      <c r="AP418" s="1509"/>
      <c r="AQ418" s="1501"/>
      <c r="AR418" s="1501"/>
    </row>
    <row r="419" spans="1:44" ht="30" customHeight="1">
      <c r="A419" s="1446"/>
      <c r="B419" s="1517"/>
      <c r="C419" s="1552"/>
      <c r="D419" s="1553"/>
      <c r="E419" s="1529"/>
      <c r="F419" s="1421"/>
      <c r="G419" s="1446"/>
      <c r="H419" s="1420"/>
      <c r="I419" s="1526"/>
      <c r="J419" s="1446"/>
      <c r="K419" s="1446"/>
      <c r="L419" s="1421"/>
      <c r="M419" s="1446"/>
      <c r="N419" s="1550"/>
      <c r="O419" s="1550"/>
      <c r="P419" s="1551"/>
      <c r="Q419" s="1550"/>
      <c r="R419" s="1421"/>
      <c r="S419" s="1554"/>
      <c r="T419" s="1554"/>
      <c r="U419" s="1554"/>
      <c r="V419" s="1554"/>
      <c r="W419" s="1554"/>
      <c r="X419" s="1554"/>
      <c r="Y419" s="1554"/>
      <c r="Z419" s="1555"/>
      <c r="AA419" s="1555"/>
      <c r="AB419" s="1555"/>
      <c r="AC419" s="1555"/>
      <c r="AD419" s="1555"/>
      <c r="AE419" s="1555"/>
      <c r="AF419" s="1555"/>
      <c r="AG419" s="1555"/>
      <c r="AH419" s="1550"/>
      <c r="AI419" s="1550"/>
      <c r="AJ419" s="1421"/>
      <c r="AK419" s="1509"/>
      <c r="AL419" s="1501"/>
      <c r="AM419" s="1501"/>
      <c r="AN419" s="1501"/>
      <c r="AO419" s="1501"/>
      <c r="AP419" s="1509"/>
      <c r="AQ419" s="1501"/>
      <c r="AR419" s="1501"/>
    </row>
    <row r="420" spans="1:44" ht="49.5" customHeight="1">
      <c r="A420" s="1446"/>
      <c r="B420" s="1517"/>
      <c r="C420" s="1552"/>
      <c r="D420" s="1553"/>
      <c r="E420" s="1529"/>
      <c r="F420" s="1421"/>
      <c r="G420" s="1446"/>
      <c r="H420" s="1420"/>
      <c r="I420" s="1526"/>
      <c r="J420" s="1446"/>
      <c r="K420" s="1446"/>
      <c r="L420" s="1421"/>
      <c r="M420" s="1446"/>
      <c r="N420" s="1550"/>
      <c r="O420" s="1550"/>
      <c r="P420" s="1551"/>
      <c r="Q420" s="1550"/>
      <c r="R420" s="1421"/>
      <c r="S420" s="1554"/>
      <c r="T420" s="1554"/>
      <c r="U420" s="1554"/>
      <c r="V420" s="1554"/>
      <c r="W420" s="1554"/>
      <c r="X420" s="1554"/>
      <c r="Y420" s="1554"/>
      <c r="Z420" s="1555"/>
      <c r="AA420" s="1555"/>
      <c r="AB420" s="1555"/>
      <c r="AC420" s="1555"/>
      <c r="AD420" s="1555"/>
      <c r="AE420" s="1555"/>
      <c r="AF420" s="1555"/>
      <c r="AG420" s="1555"/>
      <c r="AH420" s="1550"/>
      <c r="AI420" s="1550"/>
      <c r="AJ420" s="1421"/>
      <c r="AK420" s="1509"/>
      <c r="AL420" s="1501"/>
      <c r="AM420" s="1501"/>
      <c r="AN420" s="1501"/>
      <c r="AO420" s="1501"/>
      <c r="AP420" s="1509"/>
      <c r="AQ420" s="1501"/>
      <c r="AR420" s="1501"/>
    </row>
    <row r="421" spans="1:44" ht="48.75" customHeight="1">
      <c r="A421" s="1446"/>
      <c r="B421" s="1517"/>
      <c r="C421" s="1552"/>
      <c r="D421" s="1553"/>
      <c r="E421" s="1529"/>
      <c r="F421" s="1421"/>
      <c r="G421" s="1446"/>
      <c r="H421" s="1420"/>
      <c r="I421" s="1526"/>
      <c r="J421" s="1446"/>
      <c r="K421" s="1446"/>
      <c r="L421" s="1421"/>
      <c r="M421" s="1446"/>
      <c r="N421" s="1550"/>
      <c r="O421" s="1550"/>
      <c r="P421" s="1551"/>
      <c r="Q421" s="1550"/>
      <c r="R421" s="1421"/>
      <c r="S421" s="1554"/>
      <c r="T421" s="1554"/>
      <c r="U421" s="1554"/>
      <c r="V421" s="1554"/>
      <c r="W421" s="1554"/>
      <c r="X421" s="1554"/>
      <c r="Y421" s="1554"/>
      <c r="Z421" s="1555"/>
      <c r="AA421" s="1555"/>
      <c r="AB421" s="1555"/>
      <c r="AC421" s="1555"/>
      <c r="AD421" s="1555"/>
      <c r="AE421" s="1555"/>
      <c r="AF421" s="1555"/>
      <c r="AG421" s="1555"/>
      <c r="AH421" s="1550"/>
      <c r="AI421" s="1550"/>
      <c r="AJ421" s="1421"/>
      <c r="AK421" s="1509"/>
      <c r="AL421" s="1501"/>
      <c r="AM421" s="1501"/>
      <c r="AN421" s="1501"/>
      <c r="AO421" s="1501"/>
      <c r="AP421" s="1509"/>
      <c r="AQ421" s="1501"/>
      <c r="AR421" s="1501"/>
    </row>
    <row r="422" spans="1:44" ht="48.75" customHeight="1">
      <c r="A422" s="1446"/>
      <c r="B422" s="1517"/>
      <c r="C422" s="1552"/>
      <c r="D422" s="1553"/>
      <c r="E422" s="1529"/>
      <c r="F422" s="1421"/>
      <c r="G422" s="1446"/>
      <c r="H422" s="1420"/>
      <c r="I422" s="1526"/>
      <c r="J422" s="1446"/>
      <c r="K422" s="1446"/>
      <c r="L422" s="1421"/>
      <c r="M422" s="1446"/>
      <c r="N422" s="1550"/>
      <c r="O422" s="1550"/>
      <c r="P422" s="1551"/>
      <c r="Q422" s="1550"/>
      <c r="R422" s="1421"/>
      <c r="S422" s="1554"/>
      <c r="T422" s="1554"/>
      <c r="U422" s="1554"/>
      <c r="V422" s="1554"/>
      <c r="W422" s="1554"/>
      <c r="X422" s="1554"/>
      <c r="Y422" s="1554"/>
      <c r="Z422" s="1555"/>
      <c r="AA422" s="1555"/>
      <c r="AB422" s="1555"/>
      <c r="AC422" s="1555"/>
      <c r="AD422" s="1555"/>
      <c r="AE422" s="1555"/>
      <c r="AF422" s="1555"/>
      <c r="AG422" s="1555"/>
      <c r="AH422" s="1550"/>
      <c r="AI422" s="1550"/>
      <c r="AJ422" s="1421"/>
      <c r="AK422" s="1509"/>
      <c r="AL422" s="1501"/>
      <c r="AM422" s="1501"/>
      <c r="AN422" s="1501"/>
      <c r="AO422" s="1501"/>
      <c r="AP422" s="1509"/>
      <c r="AQ422" s="1501"/>
      <c r="AR422" s="1501"/>
    </row>
    <row r="423" spans="1:44" ht="45" customHeight="1">
      <c r="A423" s="1446"/>
      <c r="B423" s="1517"/>
      <c r="C423" s="1552"/>
      <c r="D423" s="1553"/>
      <c r="E423" s="1529"/>
      <c r="F423" s="1421"/>
      <c r="G423" s="1446"/>
      <c r="H423" s="1420"/>
      <c r="I423" s="1526"/>
      <c r="J423" s="1446"/>
      <c r="K423" s="1446"/>
      <c r="L423" s="1421"/>
      <c r="M423" s="1446"/>
      <c r="N423" s="1550"/>
      <c r="O423" s="1550"/>
      <c r="P423" s="1551"/>
      <c r="Q423" s="1550"/>
      <c r="R423" s="1421"/>
      <c r="S423" s="1554"/>
      <c r="T423" s="1554"/>
      <c r="U423" s="1554"/>
      <c r="V423" s="1554"/>
      <c r="W423" s="1554"/>
      <c r="X423" s="1554"/>
      <c r="Y423" s="1554"/>
      <c r="Z423" s="1555"/>
      <c r="AA423" s="1555"/>
      <c r="AB423" s="1555"/>
      <c r="AC423" s="1555"/>
      <c r="AD423" s="1555"/>
      <c r="AE423" s="1555"/>
      <c r="AF423" s="1555"/>
      <c r="AG423" s="1555"/>
      <c r="AH423" s="1550"/>
      <c r="AI423" s="1550"/>
      <c r="AJ423" s="1421"/>
      <c r="AK423" s="1509"/>
      <c r="AL423" s="1501"/>
      <c r="AM423" s="1501"/>
      <c r="AN423" s="1501"/>
      <c r="AO423" s="1501"/>
      <c r="AP423" s="1509"/>
      <c r="AQ423" s="1501"/>
      <c r="AR423" s="1501"/>
    </row>
    <row r="424" spans="1:44" ht="34.5" customHeight="1">
      <c r="A424" s="1446"/>
      <c r="B424" s="1517"/>
      <c r="C424" s="1552"/>
      <c r="D424" s="1553"/>
      <c r="E424" s="1529"/>
      <c r="F424" s="1421"/>
      <c r="G424" s="1446"/>
      <c r="H424" s="1420"/>
      <c r="I424" s="1526"/>
      <c r="J424" s="1446"/>
      <c r="K424" s="1446"/>
      <c r="L424" s="1421"/>
      <c r="M424" s="1446"/>
      <c r="N424" s="1550"/>
      <c r="O424" s="1550"/>
      <c r="P424" s="1551"/>
      <c r="Q424" s="1550"/>
      <c r="R424" s="1421"/>
      <c r="S424" s="1554"/>
      <c r="T424" s="1554"/>
      <c r="U424" s="1554"/>
      <c r="V424" s="1554"/>
      <c r="W424" s="1554"/>
      <c r="X424" s="1554"/>
      <c r="Y424" s="1554"/>
      <c r="Z424" s="1555"/>
      <c r="AA424" s="1555"/>
      <c r="AB424" s="1555"/>
      <c r="AC424" s="1555"/>
      <c r="AD424" s="1555"/>
      <c r="AE424" s="1555"/>
      <c r="AF424" s="1555"/>
      <c r="AG424" s="1555"/>
      <c r="AH424" s="1550"/>
      <c r="AI424" s="1550"/>
      <c r="AJ424" s="1421"/>
      <c r="AK424" s="1509"/>
      <c r="AL424" s="1501"/>
      <c r="AM424" s="1501"/>
      <c r="AN424" s="1501"/>
      <c r="AO424" s="1501"/>
      <c r="AP424" s="1509"/>
      <c r="AQ424" s="1501"/>
      <c r="AR424" s="1501"/>
    </row>
    <row r="425" spans="1:44" ht="30" customHeight="1">
      <c r="A425" s="1446"/>
      <c r="B425" s="1517"/>
      <c r="C425" s="1552"/>
      <c r="D425" s="1553"/>
      <c r="E425" s="1529"/>
      <c r="F425" s="1421"/>
      <c r="G425" s="1446"/>
      <c r="H425" s="1420"/>
      <c r="I425" s="1526"/>
      <c r="J425" s="1446"/>
      <c r="K425" s="1446"/>
      <c r="L425" s="1421"/>
      <c r="M425" s="1446"/>
      <c r="N425" s="1550"/>
      <c r="O425" s="1550"/>
      <c r="P425" s="1551"/>
      <c r="Q425" s="1550"/>
      <c r="R425" s="1421"/>
      <c r="S425" s="1554"/>
      <c r="T425" s="1554"/>
      <c r="U425" s="1554"/>
      <c r="V425" s="1554"/>
      <c r="W425" s="1554"/>
      <c r="X425" s="1554"/>
      <c r="Y425" s="1554"/>
      <c r="Z425" s="1555"/>
      <c r="AA425" s="1555"/>
      <c r="AB425" s="1555"/>
      <c r="AC425" s="1555"/>
      <c r="AD425" s="1555"/>
      <c r="AE425" s="1555"/>
      <c r="AF425" s="1555"/>
      <c r="AG425" s="1555"/>
      <c r="AH425" s="1550"/>
      <c r="AI425" s="1550"/>
      <c r="AJ425" s="1421"/>
      <c r="AK425" s="1509"/>
      <c r="AL425" s="1501"/>
      <c r="AM425" s="1501"/>
      <c r="AN425" s="1501"/>
      <c r="AO425" s="1501"/>
      <c r="AP425" s="1509"/>
      <c r="AQ425" s="1501"/>
      <c r="AR425" s="1501"/>
    </row>
    <row r="426" spans="1:44" ht="43.5" customHeight="1">
      <c r="A426" s="1446"/>
      <c r="B426" s="1517"/>
      <c r="C426" s="1552"/>
      <c r="D426" s="1553"/>
      <c r="E426" s="1529"/>
      <c r="F426" s="1421"/>
      <c r="G426" s="1446"/>
      <c r="H426" s="1420"/>
      <c r="I426" s="1526"/>
      <c r="J426" s="1446"/>
      <c r="K426" s="1446"/>
      <c r="L426" s="1421"/>
      <c r="M426" s="1446"/>
      <c r="N426" s="1550"/>
      <c r="O426" s="1550"/>
      <c r="P426" s="1551"/>
      <c r="Q426" s="1550"/>
      <c r="R426" s="1421"/>
      <c r="S426" s="1554"/>
      <c r="T426" s="1554"/>
      <c r="U426" s="1554"/>
      <c r="V426" s="1554"/>
      <c r="W426" s="1554"/>
      <c r="X426" s="1554"/>
      <c r="Y426" s="1554"/>
      <c r="Z426" s="1555"/>
      <c r="AA426" s="1555"/>
      <c r="AB426" s="1555"/>
      <c r="AC426" s="1555"/>
      <c r="AD426" s="1555"/>
      <c r="AE426" s="1555"/>
      <c r="AF426" s="1555"/>
      <c r="AG426" s="1555"/>
      <c r="AH426" s="1550"/>
      <c r="AI426" s="1550"/>
      <c r="AJ426" s="1421"/>
      <c r="AK426" s="1509"/>
      <c r="AL426" s="1501"/>
      <c r="AM426" s="1501"/>
      <c r="AN426" s="1501"/>
      <c r="AO426" s="1501"/>
      <c r="AP426" s="1509"/>
      <c r="AQ426" s="1501"/>
      <c r="AR426" s="1501"/>
    </row>
    <row r="427" spans="1:44" ht="43.5" customHeight="1">
      <c r="A427" s="1446"/>
      <c r="B427" s="1517"/>
      <c r="C427" s="1552"/>
      <c r="D427" s="1553"/>
      <c r="E427" s="1529"/>
      <c r="F427" s="1421"/>
      <c r="G427" s="1446"/>
      <c r="H427" s="1420"/>
      <c r="I427" s="1526"/>
      <c r="J427" s="1446"/>
      <c r="K427" s="1446"/>
      <c r="L427" s="1421"/>
      <c r="M427" s="1446"/>
      <c r="N427" s="1550"/>
      <c r="O427" s="1550"/>
      <c r="P427" s="1551"/>
      <c r="Q427" s="1550"/>
      <c r="R427" s="1421"/>
      <c r="S427" s="1554"/>
      <c r="T427" s="1554"/>
      <c r="U427" s="1554"/>
      <c r="V427" s="1554"/>
      <c r="W427" s="1554"/>
      <c r="X427" s="1554"/>
      <c r="Y427" s="1554"/>
      <c r="Z427" s="1555"/>
      <c r="AA427" s="1555"/>
      <c r="AB427" s="1555"/>
      <c r="AC427" s="1555"/>
      <c r="AD427" s="1555"/>
      <c r="AE427" s="1555"/>
      <c r="AF427" s="1555"/>
      <c r="AG427" s="1555"/>
      <c r="AH427" s="1550"/>
      <c r="AI427" s="1550"/>
      <c r="AJ427" s="1421"/>
      <c r="AK427" s="1509"/>
      <c r="AL427" s="1501"/>
      <c r="AM427" s="1501"/>
      <c r="AN427" s="1501"/>
      <c r="AO427" s="1501"/>
      <c r="AP427" s="1509"/>
      <c r="AQ427" s="1501"/>
      <c r="AR427" s="1501"/>
    </row>
    <row r="428" spans="1:44" ht="54" customHeight="1">
      <c r="A428" s="1446"/>
      <c r="B428" s="1517"/>
      <c r="C428" s="1552"/>
      <c r="D428" s="1553"/>
      <c r="E428" s="1529"/>
      <c r="F428" s="1421"/>
      <c r="G428" s="1446"/>
      <c r="H428" s="1420"/>
      <c r="I428" s="1526"/>
      <c r="J428" s="1446"/>
      <c r="K428" s="1446"/>
      <c r="L428" s="1421"/>
      <c r="M428" s="1446"/>
      <c r="N428" s="1550"/>
      <c r="O428" s="1550"/>
      <c r="P428" s="1551"/>
      <c r="Q428" s="1550"/>
      <c r="R428" s="1421"/>
      <c r="S428" s="1554"/>
      <c r="T428" s="1554"/>
      <c r="U428" s="1554"/>
      <c r="V428" s="1554"/>
      <c r="W428" s="1554"/>
      <c r="X428" s="1554"/>
      <c r="Y428" s="1554"/>
      <c r="Z428" s="1555"/>
      <c r="AA428" s="1555"/>
      <c r="AB428" s="1555"/>
      <c r="AC428" s="1555"/>
      <c r="AD428" s="1555"/>
      <c r="AE428" s="1555"/>
      <c r="AF428" s="1555"/>
      <c r="AG428" s="1555"/>
      <c r="AH428" s="1550"/>
      <c r="AI428" s="1550"/>
      <c r="AJ428" s="1421"/>
      <c r="AK428" s="1509"/>
      <c r="AL428" s="1501"/>
      <c r="AM428" s="1501"/>
      <c r="AN428" s="1501"/>
      <c r="AO428" s="1501"/>
      <c r="AP428" s="1509"/>
      <c r="AQ428" s="1501"/>
      <c r="AR428" s="1501"/>
    </row>
    <row r="429" spans="1:44" ht="54" customHeight="1">
      <c r="A429" s="1446"/>
      <c r="B429" s="1517"/>
      <c r="C429" s="1552"/>
      <c r="D429" s="1553"/>
      <c r="E429" s="1529"/>
      <c r="F429" s="1421"/>
      <c r="G429" s="1446"/>
      <c r="H429" s="1420"/>
      <c r="I429" s="1526"/>
      <c r="J429" s="1446"/>
      <c r="K429" s="1446"/>
      <c r="L429" s="1421"/>
      <c r="M429" s="1446"/>
      <c r="N429" s="1550"/>
      <c r="O429" s="1550"/>
      <c r="P429" s="1551"/>
      <c r="Q429" s="1550"/>
      <c r="R429" s="1421"/>
      <c r="S429" s="1554"/>
      <c r="T429" s="1554"/>
      <c r="U429" s="1554"/>
      <c r="V429" s="1554"/>
      <c r="W429" s="1554"/>
      <c r="X429" s="1554"/>
      <c r="Y429" s="1554"/>
      <c r="Z429" s="1555"/>
      <c r="AA429" s="1555"/>
      <c r="AB429" s="1555"/>
      <c r="AC429" s="1555"/>
      <c r="AD429" s="1555"/>
      <c r="AE429" s="1555"/>
      <c r="AF429" s="1555"/>
      <c r="AG429" s="1555"/>
      <c r="AH429" s="1550"/>
      <c r="AI429" s="1550"/>
      <c r="AJ429" s="1421"/>
      <c r="AK429" s="1509"/>
      <c r="AL429" s="1501"/>
      <c r="AM429" s="1501"/>
      <c r="AN429" s="1501"/>
      <c r="AO429" s="1501"/>
      <c r="AP429" s="1509"/>
      <c r="AQ429" s="1501"/>
      <c r="AR429" s="1501"/>
    </row>
    <row r="430" spans="1:44" ht="48" customHeight="1">
      <c r="A430" s="1446"/>
      <c r="B430" s="1517"/>
      <c r="C430" s="1552"/>
      <c r="D430" s="1553"/>
      <c r="E430" s="1529"/>
      <c r="F430" s="1421"/>
      <c r="G430" s="1446"/>
      <c r="H430" s="1420"/>
      <c r="I430" s="1526"/>
      <c r="J430" s="1446"/>
      <c r="K430" s="1446"/>
      <c r="L430" s="1421"/>
      <c r="M430" s="1446"/>
      <c r="N430" s="1550"/>
      <c r="O430" s="1550"/>
      <c r="P430" s="1551"/>
      <c r="Q430" s="1550"/>
      <c r="R430" s="1421"/>
      <c r="S430" s="1554"/>
      <c r="T430" s="1554"/>
      <c r="U430" s="1554"/>
      <c r="V430" s="1554"/>
      <c r="W430" s="1554"/>
      <c r="X430" s="1554"/>
      <c r="Y430" s="1554"/>
      <c r="Z430" s="1555"/>
      <c r="AA430" s="1555"/>
      <c r="AB430" s="1555"/>
      <c r="AC430" s="1555"/>
      <c r="AD430" s="1555"/>
      <c r="AE430" s="1555"/>
      <c r="AF430" s="1555"/>
      <c r="AG430" s="1555"/>
      <c r="AH430" s="1550"/>
      <c r="AI430" s="1550"/>
      <c r="AJ430" s="1421"/>
      <c r="AK430" s="1509"/>
      <c r="AL430" s="1501"/>
      <c r="AM430" s="1501"/>
      <c r="AN430" s="1501"/>
      <c r="AO430" s="1501"/>
      <c r="AP430" s="1509"/>
      <c r="AQ430" s="1501"/>
      <c r="AR430" s="1501"/>
    </row>
    <row r="431" spans="1:44" ht="30" customHeight="1">
      <c r="A431" s="1446"/>
      <c r="B431" s="1517"/>
      <c r="C431" s="1552"/>
      <c r="D431" s="1553"/>
      <c r="E431" s="1529"/>
      <c r="F431" s="1421"/>
      <c r="G431" s="1446"/>
      <c r="H431" s="1420"/>
      <c r="I431" s="1526"/>
      <c r="J431" s="1446"/>
      <c r="K431" s="1446"/>
      <c r="L431" s="1421"/>
      <c r="M431" s="1446"/>
      <c r="N431" s="1550"/>
      <c r="O431" s="1550"/>
      <c r="P431" s="1551"/>
      <c r="Q431" s="1550"/>
      <c r="R431" s="1421"/>
      <c r="S431" s="1554"/>
      <c r="T431" s="1554"/>
      <c r="U431" s="1554"/>
      <c r="V431" s="1554"/>
      <c r="W431" s="1554"/>
      <c r="X431" s="1554"/>
      <c r="Y431" s="1554"/>
      <c r="Z431" s="1555"/>
      <c r="AA431" s="1555"/>
      <c r="AB431" s="1555"/>
      <c r="AC431" s="1555"/>
      <c r="AD431" s="1555"/>
      <c r="AE431" s="1555"/>
      <c r="AF431" s="1555"/>
      <c r="AG431" s="1555"/>
      <c r="AH431" s="1550"/>
      <c r="AI431" s="1550"/>
      <c r="AJ431" s="1421"/>
      <c r="AK431" s="1509"/>
      <c r="AL431" s="1501"/>
      <c r="AM431" s="1501"/>
      <c r="AN431" s="1501"/>
      <c r="AO431" s="1501"/>
      <c r="AP431" s="1509"/>
      <c r="AQ431" s="1501"/>
      <c r="AR431" s="1501"/>
    </row>
    <row r="432" spans="1:44" ht="30" customHeight="1">
      <c r="A432" s="1446"/>
      <c r="B432" s="1517"/>
      <c r="C432" s="1552"/>
      <c r="D432" s="1553"/>
      <c r="E432" s="1529"/>
      <c r="F432" s="1421"/>
      <c r="G432" s="1446"/>
      <c r="H432" s="1420"/>
      <c r="I432" s="1526"/>
      <c r="J432" s="1446"/>
      <c r="K432" s="1446"/>
      <c r="L432" s="1421"/>
      <c r="M432" s="1446"/>
      <c r="N432" s="1550"/>
      <c r="O432" s="1550"/>
      <c r="P432" s="1551"/>
      <c r="Q432" s="1550"/>
      <c r="R432" s="1421"/>
      <c r="S432" s="1554"/>
      <c r="T432" s="1554"/>
      <c r="U432" s="1554"/>
      <c r="V432" s="1554"/>
      <c r="W432" s="1554"/>
      <c r="X432" s="1554"/>
      <c r="Y432" s="1554"/>
      <c r="Z432" s="1555"/>
      <c r="AA432" s="1555"/>
      <c r="AB432" s="1555"/>
      <c r="AC432" s="1555"/>
      <c r="AD432" s="1555"/>
      <c r="AE432" s="1555"/>
      <c r="AF432" s="1555"/>
      <c r="AG432" s="1555"/>
      <c r="AH432" s="1550"/>
      <c r="AI432" s="1550"/>
      <c r="AJ432" s="1421"/>
      <c r="AK432" s="1509"/>
      <c r="AL432" s="1501"/>
      <c r="AM432" s="1501"/>
      <c r="AN432" s="1501"/>
      <c r="AO432" s="1501"/>
      <c r="AP432" s="1509"/>
      <c r="AQ432" s="1501"/>
      <c r="AR432" s="1501"/>
    </row>
    <row r="433" spans="1:44" ht="30" customHeight="1">
      <c r="A433" s="1446"/>
      <c r="B433" s="1517"/>
      <c r="C433" s="1552"/>
      <c r="D433" s="1553"/>
      <c r="E433" s="1529"/>
      <c r="F433" s="1421"/>
      <c r="G433" s="1446"/>
      <c r="H433" s="1420"/>
      <c r="I433" s="1526"/>
      <c r="J433" s="1446"/>
      <c r="K433" s="1446"/>
      <c r="L433" s="1421"/>
      <c r="M433" s="1446"/>
      <c r="N433" s="1550"/>
      <c r="O433" s="1550"/>
      <c r="P433" s="1551"/>
      <c r="Q433" s="1550"/>
      <c r="R433" s="1421"/>
      <c r="S433" s="1554"/>
      <c r="T433" s="1554"/>
      <c r="U433" s="1554"/>
      <c r="V433" s="1554"/>
      <c r="W433" s="1554"/>
      <c r="X433" s="1554"/>
      <c r="Y433" s="1554"/>
      <c r="Z433" s="1555"/>
      <c r="AA433" s="1555"/>
      <c r="AB433" s="1555"/>
      <c r="AC433" s="1555"/>
      <c r="AD433" s="1555"/>
      <c r="AE433" s="1555"/>
      <c r="AF433" s="1555"/>
      <c r="AG433" s="1555"/>
      <c r="AH433" s="1550"/>
      <c r="AI433" s="1550"/>
      <c r="AJ433" s="1421"/>
      <c r="AK433" s="1509"/>
      <c r="AL433" s="1501"/>
      <c r="AM433" s="1501"/>
      <c r="AN433" s="1501"/>
      <c r="AO433" s="1501"/>
      <c r="AP433" s="1509"/>
      <c r="AQ433" s="1501"/>
      <c r="AR433" s="1501"/>
    </row>
    <row r="434" spans="1:44" ht="30" customHeight="1">
      <c r="A434" s="1446"/>
      <c r="B434" s="1517"/>
      <c r="C434" s="1552"/>
      <c r="D434" s="1553"/>
      <c r="E434" s="1529"/>
      <c r="F434" s="1421"/>
      <c r="G434" s="1446"/>
      <c r="H434" s="1420"/>
      <c r="I434" s="1526"/>
      <c r="J434" s="1446"/>
      <c r="K434" s="1446"/>
      <c r="L434" s="1421"/>
      <c r="M434" s="1446"/>
      <c r="N434" s="1550"/>
      <c r="O434" s="1550"/>
      <c r="P434" s="1551"/>
      <c r="Q434" s="1550"/>
      <c r="R434" s="1421"/>
      <c r="S434" s="1554"/>
      <c r="T434" s="1554"/>
      <c r="U434" s="1554"/>
      <c r="V434" s="1554"/>
      <c r="W434" s="1554"/>
      <c r="X434" s="1554"/>
      <c r="Y434" s="1554"/>
      <c r="Z434" s="1555"/>
      <c r="AA434" s="1555"/>
      <c r="AB434" s="1555"/>
      <c r="AC434" s="1555"/>
      <c r="AD434" s="1555"/>
      <c r="AE434" s="1555"/>
      <c r="AF434" s="1555"/>
      <c r="AG434" s="1555"/>
      <c r="AH434" s="1550"/>
      <c r="AI434" s="1550"/>
      <c r="AJ434" s="1421"/>
      <c r="AK434" s="1509"/>
      <c r="AL434" s="1501"/>
      <c r="AM434" s="1501"/>
      <c r="AN434" s="1501"/>
      <c r="AO434" s="1501"/>
      <c r="AP434" s="1509"/>
      <c r="AQ434" s="1501"/>
      <c r="AR434" s="1501"/>
    </row>
    <row r="435" spans="1:44" ht="41.25" customHeight="1">
      <c r="A435" s="1446"/>
      <c r="B435" s="1517"/>
      <c r="C435" s="1552"/>
      <c r="D435" s="1553"/>
      <c r="E435" s="1529"/>
      <c r="F435" s="1421"/>
      <c r="G435" s="1446"/>
      <c r="H435" s="1420"/>
      <c r="I435" s="1526"/>
      <c r="J435" s="1446"/>
      <c r="K435" s="1446"/>
      <c r="L435" s="1421"/>
      <c r="M435" s="1446"/>
      <c r="N435" s="1550"/>
      <c r="O435" s="1550"/>
      <c r="P435" s="1551"/>
      <c r="Q435" s="1550"/>
      <c r="R435" s="1421"/>
      <c r="S435" s="1554"/>
      <c r="T435" s="1554"/>
      <c r="U435" s="1554"/>
      <c r="V435" s="1554"/>
      <c r="W435" s="1554"/>
      <c r="X435" s="1554"/>
      <c r="Y435" s="1554"/>
      <c r="Z435" s="1555"/>
      <c r="AA435" s="1555"/>
      <c r="AB435" s="1555"/>
      <c r="AC435" s="1555"/>
      <c r="AD435" s="1555"/>
      <c r="AE435" s="1555"/>
      <c r="AF435" s="1555"/>
      <c r="AG435" s="1555"/>
      <c r="AH435" s="1550"/>
      <c r="AI435" s="1550"/>
      <c r="AJ435" s="1421"/>
      <c r="AK435" s="1509"/>
      <c r="AL435" s="1501"/>
      <c r="AM435" s="1501"/>
      <c r="AN435" s="1501"/>
      <c r="AO435" s="1501"/>
      <c r="AP435" s="1509"/>
      <c r="AQ435" s="1501"/>
      <c r="AR435" s="1501"/>
    </row>
    <row r="436" spans="1:44" ht="45" customHeight="1">
      <c r="A436" s="1446"/>
      <c r="B436" s="1517"/>
      <c r="C436" s="1552"/>
      <c r="D436" s="1553"/>
      <c r="E436" s="1529"/>
      <c r="F436" s="1421"/>
      <c r="G436" s="1446"/>
      <c r="H436" s="1420"/>
      <c r="I436" s="1526"/>
      <c r="J436" s="1446"/>
      <c r="K436" s="1446"/>
      <c r="L436" s="1421"/>
      <c r="M436" s="1446"/>
      <c r="N436" s="1550"/>
      <c r="O436" s="1550"/>
      <c r="P436" s="1551"/>
      <c r="Q436" s="1550"/>
      <c r="R436" s="1421"/>
      <c r="S436" s="1554"/>
      <c r="T436" s="1554"/>
      <c r="U436" s="1554"/>
      <c r="V436" s="1554"/>
      <c r="W436" s="1554"/>
      <c r="X436" s="1554"/>
      <c r="Y436" s="1554"/>
      <c r="Z436" s="1555"/>
      <c r="AA436" s="1555"/>
      <c r="AB436" s="1555"/>
      <c r="AC436" s="1555"/>
      <c r="AD436" s="1555"/>
      <c r="AE436" s="1555"/>
      <c r="AF436" s="1555"/>
      <c r="AG436" s="1555"/>
      <c r="AH436" s="1550"/>
      <c r="AI436" s="1550"/>
      <c r="AJ436" s="1421"/>
      <c r="AK436" s="1509"/>
      <c r="AL436" s="1501"/>
      <c r="AM436" s="1501"/>
      <c r="AN436" s="1501"/>
      <c r="AO436" s="1501"/>
      <c r="AP436" s="1509"/>
      <c r="AQ436" s="1501"/>
      <c r="AR436" s="1501"/>
    </row>
    <row r="437" spans="1:44" ht="30" customHeight="1">
      <c r="A437" s="1446"/>
      <c r="B437" s="1517"/>
      <c r="C437" s="1552"/>
      <c r="D437" s="1553"/>
      <c r="E437" s="1529"/>
      <c r="F437" s="1421"/>
      <c r="G437" s="1446"/>
      <c r="H437" s="1420"/>
      <c r="I437" s="1526"/>
      <c r="J437" s="1446"/>
      <c r="K437" s="1446"/>
      <c r="L437" s="1421"/>
      <c r="M437" s="1446"/>
      <c r="N437" s="1550"/>
      <c r="O437" s="1550"/>
      <c r="P437" s="1551"/>
      <c r="Q437" s="1550"/>
      <c r="R437" s="1421"/>
      <c r="S437" s="1554"/>
      <c r="T437" s="1554"/>
      <c r="U437" s="1554"/>
      <c r="V437" s="1554"/>
      <c r="W437" s="1554"/>
      <c r="X437" s="1554"/>
      <c r="Y437" s="1554"/>
      <c r="Z437" s="1555"/>
      <c r="AA437" s="1555"/>
      <c r="AB437" s="1555"/>
      <c r="AC437" s="1555"/>
      <c r="AD437" s="1555"/>
      <c r="AE437" s="1555"/>
      <c r="AF437" s="1555"/>
      <c r="AG437" s="1555"/>
      <c r="AH437" s="1550"/>
      <c r="AI437" s="1550"/>
      <c r="AJ437" s="1421"/>
      <c r="AK437" s="1509"/>
      <c r="AL437" s="1501"/>
      <c r="AM437" s="1501"/>
      <c r="AN437" s="1501"/>
      <c r="AO437" s="1501"/>
      <c r="AP437" s="1509"/>
      <c r="AQ437" s="1501"/>
      <c r="AR437" s="1501"/>
    </row>
    <row r="438" spans="1:44" ht="42" customHeight="1">
      <c r="A438" s="1446"/>
      <c r="B438" s="1517"/>
      <c r="C438" s="1552"/>
      <c r="D438" s="1553"/>
      <c r="E438" s="1529"/>
      <c r="F438" s="1421"/>
      <c r="G438" s="1446"/>
      <c r="H438" s="1420"/>
      <c r="I438" s="1526"/>
      <c r="J438" s="1446"/>
      <c r="K438" s="1446"/>
      <c r="L438" s="1421"/>
      <c r="M438" s="1446"/>
      <c r="N438" s="1550"/>
      <c r="O438" s="1550"/>
      <c r="P438" s="1551"/>
      <c r="Q438" s="1550"/>
      <c r="R438" s="1421"/>
      <c r="S438" s="1554"/>
      <c r="T438" s="1554"/>
      <c r="U438" s="1554"/>
      <c r="V438" s="1554"/>
      <c r="W438" s="1554"/>
      <c r="X438" s="1554"/>
      <c r="Y438" s="1554"/>
      <c r="Z438" s="1555"/>
      <c r="AA438" s="1555"/>
      <c r="AB438" s="1555"/>
      <c r="AC438" s="1555"/>
      <c r="AD438" s="1555"/>
      <c r="AE438" s="1555"/>
      <c r="AF438" s="1555"/>
      <c r="AG438" s="1555"/>
      <c r="AH438" s="1550"/>
      <c r="AI438" s="1550"/>
      <c r="AJ438" s="1421"/>
      <c r="AK438" s="1509"/>
      <c r="AL438" s="1501"/>
      <c r="AM438" s="1501"/>
      <c r="AN438" s="1501"/>
      <c r="AO438" s="1501"/>
      <c r="AP438" s="1509"/>
      <c r="AQ438" s="1501"/>
      <c r="AR438" s="1501"/>
    </row>
    <row r="439" spans="1:44" ht="30" customHeight="1">
      <c r="A439" s="1446"/>
      <c r="B439" s="1517"/>
      <c r="C439" s="1552"/>
      <c r="D439" s="1553"/>
      <c r="E439" s="1529"/>
      <c r="F439" s="1421"/>
      <c r="G439" s="1446"/>
      <c r="H439" s="1420"/>
      <c r="I439" s="1526"/>
      <c r="J439" s="1446"/>
      <c r="K439" s="1446"/>
      <c r="L439" s="1421"/>
      <c r="M439" s="1446"/>
      <c r="N439" s="1550"/>
      <c r="O439" s="1550"/>
      <c r="P439" s="1551"/>
      <c r="Q439" s="1550"/>
      <c r="R439" s="1421"/>
      <c r="S439" s="1554"/>
      <c r="T439" s="1554"/>
      <c r="U439" s="1554"/>
      <c r="V439" s="1554"/>
      <c r="W439" s="1554"/>
      <c r="X439" s="1554"/>
      <c r="Y439" s="1554"/>
      <c r="Z439" s="1555"/>
      <c r="AA439" s="1555"/>
      <c r="AB439" s="1555"/>
      <c r="AC439" s="1555"/>
      <c r="AD439" s="1555"/>
      <c r="AE439" s="1555"/>
      <c r="AF439" s="1555"/>
      <c r="AG439" s="1555"/>
      <c r="AH439" s="1550"/>
      <c r="AI439" s="1550"/>
      <c r="AJ439" s="1421"/>
      <c r="AK439" s="1509"/>
      <c r="AL439" s="1501"/>
      <c r="AM439" s="1501"/>
      <c r="AN439" s="1501"/>
      <c r="AO439" s="1501"/>
      <c r="AP439" s="1509"/>
      <c r="AQ439" s="1501"/>
      <c r="AR439" s="1501"/>
    </row>
    <row r="440" spans="1:44" ht="30" customHeight="1">
      <c r="A440" s="1446"/>
      <c r="B440" s="1517"/>
      <c r="C440" s="1552"/>
      <c r="D440" s="1553"/>
      <c r="E440" s="1529"/>
      <c r="F440" s="1421"/>
      <c r="G440" s="1446"/>
      <c r="H440" s="1420"/>
      <c r="I440" s="1526"/>
      <c r="J440" s="1446"/>
      <c r="K440" s="1446"/>
      <c r="L440" s="1421"/>
      <c r="M440" s="1446"/>
      <c r="N440" s="1550"/>
      <c r="O440" s="1550"/>
      <c r="P440" s="1551"/>
      <c r="Q440" s="1550"/>
      <c r="R440" s="1421"/>
      <c r="S440" s="1554"/>
      <c r="T440" s="1554"/>
      <c r="U440" s="1554"/>
      <c r="V440" s="1554"/>
      <c r="W440" s="1554"/>
      <c r="X440" s="1554"/>
      <c r="Y440" s="1554"/>
      <c r="Z440" s="1555"/>
      <c r="AA440" s="1555"/>
      <c r="AB440" s="1555"/>
      <c r="AC440" s="1555"/>
      <c r="AD440" s="1555"/>
      <c r="AE440" s="1555"/>
      <c r="AF440" s="1555"/>
      <c r="AG440" s="1555"/>
      <c r="AH440" s="1550"/>
      <c r="AI440" s="1550"/>
      <c r="AJ440" s="1421"/>
      <c r="AK440" s="1509"/>
      <c r="AL440" s="1501"/>
      <c r="AM440" s="1501"/>
      <c r="AN440" s="1501"/>
      <c r="AO440" s="1501"/>
      <c r="AP440" s="1509"/>
      <c r="AQ440" s="1501"/>
      <c r="AR440" s="1501"/>
    </row>
    <row r="441" spans="1:44" ht="30" customHeight="1">
      <c r="A441" s="1446"/>
      <c r="B441" s="1517"/>
      <c r="C441" s="1552"/>
      <c r="D441" s="1553"/>
      <c r="E441" s="1529"/>
      <c r="F441" s="1421"/>
      <c r="G441" s="1446"/>
      <c r="H441" s="1420"/>
      <c r="I441" s="1526"/>
      <c r="J441" s="1446"/>
      <c r="K441" s="1446"/>
      <c r="L441" s="1421"/>
      <c r="M441" s="1446"/>
      <c r="N441" s="1550"/>
      <c r="O441" s="1550"/>
      <c r="P441" s="1551"/>
      <c r="Q441" s="1550"/>
      <c r="R441" s="1421"/>
      <c r="S441" s="1554"/>
      <c r="T441" s="1554"/>
      <c r="U441" s="1554"/>
      <c r="V441" s="1554"/>
      <c r="W441" s="1554"/>
      <c r="X441" s="1554"/>
      <c r="Y441" s="1554"/>
      <c r="Z441" s="1555"/>
      <c r="AA441" s="1555"/>
      <c r="AB441" s="1555"/>
      <c r="AC441" s="1555"/>
      <c r="AD441" s="1555"/>
      <c r="AE441" s="1555"/>
      <c r="AF441" s="1555"/>
      <c r="AG441" s="1555"/>
      <c r="AH441" s="1550"/>
      <c r="AI441" s="1550"/>
      <c r="AJ441" s="1421"/>
      <c r="AK441" s="1509"/>
      <c r="AL441" s="1501"/>
      <c r="AM441" s="1501"/>
      <c r="AN441" s="1501"/>
      <c r="AO441" s="1501"/>
      <c r="AP441" s="1509"/>
      <c r="AQ441" s="1501"/>
      <c r="AR441" s="1501"/>
    </row>
    <row r="442" spans="1:44" ht="45" customHeight="1">
      <c r="A442" s="1446"/>
      <c r="B442" s="1517"/>
      <c r="C442" s="1552"/>
      <c r="D442" s="1553"/>
      <c r="E442" s="1529"/>
      <c r="F442" s="1421"/>
      <c r="G442" s="1446"/>
      <c r="H442" s="1420"/>
      <c r="I442" s="1526"/>
      <c r="J442" s="1446"/>
      <c r="K442" s="1446"/>
      <c r="L442" s="1421"/>
      <c r="M442" s="1446"/>
      <c r="N442" s="1550"/>
      <c r="O442" s="1550"/>
      <c r="P442" s="1551"/>
      <c r="Q442" s="1550"/>
      <c r="R442" s="1421"/>
      <c r="S442" s="1554"/>
      <c r="T442" s="1554"/>
      <c r="U442" s="1554"/>
      <c r="V442" s="1554"/>
      <c r="W442" s="1554"/>
      <c r="X442" s="1554"/>
      <c r="Y442" s="1554"/>
      <c r="Z442" s="1555"/>
      <c r="AA442" s="1555"/>
      <c r="AB442" s="1555"/>
      <c r="AC442" s="1555"/>
      <c r="AD442" s="1555"/>
      <c r="AE442" s="1555"/>
      <c r="AF442" s="1555"/>
      <c r="AG442" s="1555"/>
      <c r="AH442" s="1550"/>
      <c r="AI442" s="1550"/>
      <c r="AJ442" s="1421"/>
      <c r="AK442" s="1509"/>
      <c r="AL442" s="1501"/>
      <c r="AM442" s="1501"/>
      <c r="AN442" s="1501"/>
      <c r="AO442" s="1501"/>
      <c r="AP442" s="1509"/>
      <c r="AQ442" s="1501"/>
      <c r="AR442" s="1501"/>
    </row>
    <row r="443" spans="1:44" ht="30" customHeight="1">
      <c r="A443" s="1446"/>
      <c r="B443" s="1517"/>
      <c r="C443" s="1552"/>
      <c r="D443" s="1553"/>
      <c r="E443" s="1529"/>
      <c r="F443" s="1421"/>
      <c r="G443" s="1446"/>
      <c r="H443" s="1420"/>
      <c r="I443" s="1526"/>
      <c r="J443" s="1446"/>
      <c r="K443" s="1446"/>
      <c r="L443" s="1421"/>
      <c r="M443" s="1446"/>
      <c r="N443" s="1550"/>
      <c r="O443" s="1550"/>
      <c r="P443" s="1551"/>
      <c r="Q443" s="1550"/>
      <c r="R443" s="1421"/>
      <c r="S443" s="1554"/>
      <c r="T443" s="1554"/>
      <c r="U443" s="1554"/>
      <c r="V443" s="1554"/>
      <c r="W443" s="1554"/>
      <c r="X443" s="1554"/>
      <c r="Y443" s="1554"/>
      <c r="Z443" s="1555"/>
      <c r="AA443" s="1555"/>
      <c r="AB443" s="1555"/>
      <c r="AC443" s="1555"/>
      <c r="AD443" s="1555"/>
      <c r="AE443" s="1555"/>
      <c r="AF443" s="1555"/>
      <c r="AG443" s="1555"/>
      <c r="AH443" s="1550"/>
      <c r="AI443" s="1550"/>
      <c r="AJ443" s="1421"/>
      <c r="AK443" s="1509"/>
      <c r="AL443" s="1501"/>
      <c r="AM443" s="1501"/>
      <c r="AN443" s="1501"/>
      <c r="AO443" s="1501"/>
      <c r="AP443" s="1509"/>
      <c r="AQ443" s="1501"/>
      <c r="AR443" s="1501"/>
    </row>
    <row r="444" spans="1:44" ht="75" customHeight="1">
      <c r="A444" s="1446"/>
      <c r="B444" s="1517"/>
      <c r="C444" s="1552"/>
      <c r="D444" s="1553"/>
      <c r="E444" s="1529"/>
      <c r="F444" s="1421"/>
      <c r="G444" s="1446"/>
      <c r="H444" s="1420"/>
      <c r="I444" s="1526"/>
      <c r="J444" s="1446"/>
      <c r="K444" s="1446"/>
      <c r="L444" s="1421"/>
      <c r="M444" s="1446"/>
      <c r="N444" s="1550"/>
      <c r="O444" s="1550"/>
      <c r="P444" s="1551"/>
      <c r="Q444" s="1550"/>
      <c r="R444" s="1421"/>
      <c r="S444" s="1554"/>
      <c r="T444" s="1554"/>
      <c r="U444" s="1554"/>
      <c r="V444" s="1554"/>
      <c r="W444" s="1554"/>
      <c r="X444" s="1554"/>
      <c r="Y444" s="1554"/>
      <c r="Z444" s="1555"/>
      <c r="AA444" s="1555"/>
      <c r="AB444" s="1555"/>
      <c r="AC444" s="1555"/>
      <c r="AD444" s="1555"/>
      <c r="AE444" s="1555"/>
      <c r="AF444" s="1555"/>
      <c r="AG444" s="1555"/>
      <c r="AH444" s="1550"/>
      <c r="AI444" s="1550"/>
      <c r="AJ444" s="1421"/>
      <c r="AK444" s="1509"/>
      <c r="AL444" s="1501"/>
      <c r="AM444" s="1501"/>
      <c r="AN444" s="1501"/>
      <c r="AO444" s="1501"/>
      <c r="AP444" s="1509"/>
      <c r="AQ444" s="1501"/>
      <c r="AR444" s="1501"/>
    </row>
    <row r="445" spans="1:44" ht="30" customHeight="1">
      <c r="A445" s="1446"/>
      <c r="B445" s="1517"/>
      <c r="C445" s="1552"/>
      <c r="D445" s="1553"/>
      <c r="E445" s="1529"/>
      <c r="F445" s="1421"/>
      <c r="G445" s="1446"/>
      <c r="H445" s="1420"/>
      <c r="I445" s="1526"/>
      <c r="J445" s="1446"/>
      <c r="K445" s="1446"/>
      <c r="L445" s="1421"/>
      <c r="M445" s="1446"/>
      <c r="N445" s="1550"/>
      <c r="O445" s="1550"/>
      <c r="P445" s="1551"/>
      <c r="Q445" s="1550"/>
      <c r="R445" s="1421"/>
      <c r="S445" s="1554"/>
      <c r="T445" s="1554"/>
      <c r="U445" s="1554"/>
      <c r="V445" s="1554"/>
      <c r="W445" s="1554"/>
      <c r="X445" s="1554"/>
      <c r="Y445" s="1554"/>
      <c r="Z445" s="1555"/>
      <c r="AA445" s="1555"/>
      <c r="AB445" s="1555"/>
      <c r="AC445" s="1555"/>
      <c r="AD445" s="1555"/>
      <c r="AE445" s="1555"/>
      <c r="AF445" s="1555"/>
      <c r="AG445" s="1555"/>
      <c r="AH445" s="1550"/>
      <c r="AI445" s="1550"/>
      <c r="AJ445" s="1421"/>
      <c r="AK445" s="1509"/>
      <c r="AL445" s="1501"/>
      <c r="AM445" s="1501"/>
      <c r="AN445" s="1501"/>
      <c r="AO445" s="1501"/>
      <c r="AP445" s="1509"/>
      <c r="AQ445" s="1501"/>
      <c r="AR445" s="1501"/>
    </row>
    <row r="446" spans="1:44" ht="45" customHeight="1">
      <c r="A446" s="1446"/>
      <c r="B446" s="1517"/>
      <c r="C446" s="1552"/>
      <c r="D446" s="1553"/>
      <c r="E446" s="1529"/>
      <c r="F446" s="1421"/>
      <c r="G446" s="1446"/>
      <c r="H446" s="1420"/>
      <c r="I446" s="1526"/>
      <c r="J446" s="1446"/>
      <c r="K446" s="1446"/>
      <c r="L446" s="1421"/>
      <c r="M446" s="1446"/>
      <c r="N446" s="1550"/>
      <c r="O446" s="1550"/>
      <c r="P446" s="1551"/>
      <c r="Q446" s="1550"/>
      <c r="R446" s="1421"/>
      <c r="S446" s="1554"/>
      <c r="T446" s="1554"/>
      <c r="U446" s="1554"/>
      <c r="V446" s="1554"/>
      <c r="W446" s="1554"/>
      <c r="X446" s="1554"/>
      <c r="Y446" s="1554"/>
      <c r="Z446" s="1555"/>
      <c r="AA446" s="1555"/>
      <c r="AB446" s="1555"/>
      <c r="AC446" s="1555"/>
      <c r="AD446" s="1555"/>
      <c r="AE446" s="1555"/>
      <c r="AF446" s="1555"/>
      <c r="AG446" s="1555"/>
      <c r="AH446" s="1550"/>
      <c r="AI446" s="1550"/>
      <c r="AJ446" s="1421"/>
      <c r="AK446" s="1509"/>
      <c r="AL446" s="1501"/>
      <c r="AM446" s="1501"/>
      <c r="AN446" s="1501"/>
      <c r="AO446" s="1501"/>
      <c r="AP446" s="1509"/>
      <c r="AQ446" s="1501"/>
      <c r="AR446" s="1501"/>
    </row>
    <row r="447" spans="1:44" ht="40.5" customHeight="1">
      <c r="A447" s="1446"/>
      <c r="B447" s="1517"/>
      <c r="C447" s="1552"/>
      <c r="D447" s="1553"/>
      <c r="E447" s="1529"/>
      <c r="F447" s="1421"/>
      <c r="G447" s="1446"/>
      <c r="H447" s="1420"/>
      <c r="I447" s="1526"/>
      <c r="J447" s="1446"/>
      <c r="K447" s="1446"/>
      <c r="L447" s="1421"/>
      <c r="M447" s="1446"/>
      <c r="N447" s="1550"/>
      <c r="O447" s="1550"/>
      <c r="P447" s="1551"/>
      <c r="Q447" s="1550"/>
      <c r="R447" s="1421"/>
      <c r="S447" s="1554"/>
      <c r="T447" s="1554"/>
      <c r="U447" s="1554"/>
      <c r="V447" s="1554"/>
      <c r="W447" s="1554"/>
      <c r="X447" s="1554"/>
      <c r="Y447" s="1554"/>
      <c r="Z447" s="1555"/>
      <c r="AA447" s="1555"/>
      <c r="AB447" s="1555"/>
      <c r="AC447" s="1555"/>
      <c r="AD447" s="1555"/>
      <c r="AE447" s="1555"/>
      <c r="AF447" s="1555"/>
      <c r="AG447" s="1555"/>
      <c r="AH447" s="1550"/>
      <c r="AI447" s="1550"/>
      <c r="AJ447" s="1421"/>
      <c r="AK447" s="1509"/>
      <c r="AL447" s="1501"/>
      <c r="AM447" s="1501"/>
      <c r="AN447" s="1501"/>
      <c r="AO447" s="1501"/>
      <c r="AP447" s="1509"/>
      <c r="AQ447" s="1501"/>
      <c r="AR447" s="1501"/>
    </row>
    <row r="448" spans="1:44" ht="45" customHeight="1">
      <c r="A448" s="1446"/>
      <c r="B448" s="1517"/>
      <c r="C448" s="1552"/>
      <c r="D448" s="1553"/>
      <c r="E448" s="1529"/>
      <c r="F448" s="1421"/>
      <c r="G448" s="1446"/>
      <c r="H448" s="1420"/>
      <c r="I448" s="1526"/>
      <c r="J448" s="1446"/>
      <c r="K448" s="1446"/>
      <c r="L448" s="1421"/>
      <c r="M448" s="1446"/>
      <c r="N448" s="1550"/>
      <c r="O448" s="1550"/>
      <c r="P448" s="1551"/>
      <c r="Q448" s="1550"/>
      <c r="R448" s="1421"/>
      <c r="S448" s="1554"/>
      <c r="T448" s="1554"/>
      <c r="U448" s="1554"/>
      <c r="V448" s="1554"/>
      <c r="W448" s="1554"/>
      <c r="X448" s="1554"/>
      <c r="Y448" s="1554"/>
      <c r="Z448" s="1555"/>
      <c r="AA448" s="1555"/>
      <c r="AB448" s="1555"/>
      <c r="AC448" s="1555"/>
      <c r="AD448" s="1555"/>
      <c r="AE448" s="1555"/>
      <c r="AF448" s="1555"/>
      <c r="AG448" s="1555"/>
      <c r="AH448" s="1550"/>
      <c r="AI448" s="1550"/>
      <c r="AJ448" s="1421"/>
      <c r="AK448" s="1509"/>
      <c r="AL448" s="1501"/>
      <c r="AM448" s="1501"/>
      <c r="AN448" s="1501"/>
      <c r="AO448" s="1501"/>
      <c r="AP448" s="1509"/>
      <c r="AQ448" s="1501"/>
      <c r="AR448" s="1501"/>
    </row>
    <row r="449" spans="1:44" ht="27.75" customHeight="1">
      <c r="A449" s="1446"/>
      <c r="B449" s="1517"/>
      <c r="C449" s="1552"/>
      <c r="D449" s="1553"/>
      <c r="E449" s="1529"/>
      <c r="F449" s="1421"/>
      <c r="G449" s="1446"/>
      <c r="H449" s="1420"/>
      <c r="I449" s="1526"/>
      <c r="J449" s="1446"/>
      <c r="K449" s="1446"/>
      <c r="L449" s="1421"/>
      <c r="M449" s="1446"/>
      <c r="N449" s="1550"/>
      <c r="O449" s="1550"/>
      <c r="P449" s="1551"/>
      <c r="Q449" s="1550"/>
      <c r="R449" s="1421"/>
      <c r="S449" s="1554"/>
      <c r="T449" s="1554"/>
      <c r="U449" s="1554"/>
      <c r="V449" s="1554"/>
      <c r="W449" s="1554"/>
      <c r="X449" s="1554"/>
      <c r="Y449" s="1554"/>
      <c r="Z449" s="1555"/>
      <c r="AA449" s="1555"/>
      <c r="AB449" s="1555"/>
      <c r="AC449" s="1555"/>
      <c r="AD449" s="1555"/>
      <c r="AE449" s="1555"/>
      <c r="AF449" s="1555"/>
      <c r="AG449" s="1555"/>
      <c r="AH449" s="1550"/>
      <c r="AI449" s="1550"/>
      <c r="AJ449" s="1421"/>
      <c r="AK449" s="1509"/>
      <c r="AL449" s="1501"/>
      <c r="AM449" s="1501"/>
      <c r="AN449" s="1501"/>
      <c r="AO449" s="1501"/>
      <c r="AP449" s="1509"/>
      <c r="AQ449" s="1501"/>
      <c r="AR449" s="1501"/>
    </row>
    <row r="450" spans="1:44" ht="39.75" customHeight="1">
      <c r="A450" s="1446"/>
      <c r="B450" s="1517"/>
      <c r="C450" s="1552"/>
      <c r="D450" s="1553"/>
      <c r="E450" s="1529"/>
      <c r="F450" s="1421"/>
      <c r="G450" s="1446"/>
      <c r="H450" s="1420"/>
      <c r="I450" s="1526"/>
      <c r="J450" s="1446"/>
      <c r="K450" s="1446"/>
      <c r="L450" s="1421"/>
      <c r="M450" s="1446"/>
      <c r="N450" s="1550"/>
      <c r="O450" s="1550"/>
      <c r="P450" s="1551"/>
      <c r="Q450" s="1550"/>
      <c r="R450" s="1421"/>
      <c r="S450" s="1554"/>
      <c r="T450" s="1554"/>
      <c r="U450" s="1554"/>
      <c r="V450" s="1554"/>
      <c r="W450" s="1554"/>
      <c r="X450" s="1554"/>
      <c r="Y450" s="1554"/>
      <c r="Z450" s="1555"/>
      <c r="AA450" s="1555"/>
      <c r="AB450" s="1555"/>
      <c r="AC450" s="1555"/>
      <c r="AD450" s="1555"/>
      <c r="AE450" s="1555"/>
      <c r="AF450" s="1555"/>
      <c r="AG450" s="1555"/>
      <c r="AH450" s="1550"/>
      <c r="AI450" s="1550"/>
      <c r="AJ450" s="1421"/>
      <c r="AK450" s="1509"/>
      <c r="AL450" s="1501"/>
      <c r="AM450" s="1501"/>
      <c r="AN450" s="1501"/>
      <c r="AO450" s="1501"/>
      <c r="AP450" s="1509"/>
      <c r="AQ450" s="1501"/>
      <c r="AR450" s="1501"/>
    </row>
    <row r="451" spans="1:44" ht="18" customHeight="1">
      <c r="A451" s="1446"/>
      <c r="B451" s="1517"/>
      <c r="C451" s="1552"/>
      <c r="D451" s="1553"/>
      <c r="E451" s="1529"/>
      <c r="F451" s="1421"/>
      <c r="G451" s="1446"/>
      <c r="H451" s="1420"/>
      <c r="I451" s="1526"/>
      <c r="J451" s="1446"/>
      <c r="K451" s="1446"/>
      <c r="L451" s="1421"/>
      <c r="M451" s="1446"/>
      <c r="N451" s="1550"/>
      <c r="O451" s="1550"/>
      <c r="P451" s="1551"/>
      <c r="Q451" s="1550"/>
      <c r="R451" s="1421"/>
      <c r="S451" s="1554"/>
      <c r="T451" s="1554"/>
      <c r="U451" s="1554"/>
      <c r="V451" s="1554"/>
      <c r="W451" s="1554"/>
      <c r="X451" s="1554"/>
      <c r="Y451" s="1554"/>
      <c r="Z451" s="1555"/>
      <c r="AA451" s="1555"/>
      <c r="AB451" s="1555"/>
      <c r="AC451" s="1555"/>
      <c r="AD451" s="1555"/>
      <c r="AE451" s="1555"/>
      <c r="AF451" s="1555"/>
      <c r="AG451" s="1555"/>
      <c r="AH451" s="1550"/>
      <c r="AI451" s="1550"/>
      <c r="AJ451" s="1421"/>
      <c r="AK451" s="1509"/>
      <c r="AL451" s="1501"/>
      <c r="AM451" s="1501"/>
      <c r="AN451" s="1501"/>
      <c r="AO451" s="1501"/>
      <c r="AP451" s="1509"/>
      <c r="AQ451" s="1501"/>
      <c r="AR451" s="1501"/>
    </row>
    <row r="452" spans="1:44" ht="30" customHeight="1">
      <c r="A452" s="1446"/>
      <c r="B452" s="1517"/>
      <c r="C452" s="1552"/>
      <c r="D452" s="1553"/>
      <c r="E452" s="1529"/>
      <c r="F452" s="1421"/>
      <c r="G452" s="1446"/>
      <c r="H452" s="1420"/>
      <c r="I452" s="1526"/>
      <c r="J452" s="1446"/>
      <c r="K452" s="1446"/>
      <c r="L452" s="1421"/>
      <c r="M452" s="1446"/>
      <c r="N452" s="1550"/>
      <c r="O452" s="1550"/>
      <c r="P452" s="1551"/>
      <c r="Q452" s="1550"/>
      <c r="R452" s="1421"/>
      <c r="S452" s="1554"/>
      <c r="T452" s="1554"/>
      <c r="U452" s="1554"/>
      <c r="V452" s="1554"/>
      <c r="W452" s="1554"/>
      <c r="X452" s="1554"/>
      <c r="Y452" s="1554"/>
      <c r="Z452" s="1555"/>
      <c r="AA452" s="1555"/>
      <c r="AB452" s="1555"/>
      <c r="AC452" s="1555"/>
      <c r="AD452" s="1555"/>
      <c r="AE452" s="1555"/>
      <c r="AF452" s="1555"/>
      <c r="AG452" s="1555"/>
      <c r="AH452" s="1550"/>
      <c r="AI452" s="1550"/>
      <c r="AJ452" s="1421"/>
      <c r="AK452" s="1509"/>
      <c r="AL452" s="1501"/>
      <c r="AM452" s="1501"/>
      <c r="AN452" s="1501"/>
      <c r="AO452" s="1501"/>
      <c r="AP452" s="1509"/>
      <c r="AQ452" s="1501"/>
      <c r="AR452" s="1501"/>
    </row>
    <row r="453" spans="1:44" ht="45" customHeight="1">
      <c r="A453" s="1446"/>
      <c r="B453" s="1517"/>
      <c r="C453" s="1552"/>
      <c r="D453" s="1553"/>
      <c r="E453" s="1529"/>
      <c r="F453" s="1421"/>
      <c r="G453" s="1446"/>
      <c r="H453" s="1420"/>
      <c r="I453" s="1526"/>
      <c r="J453" s="1446"/>
      <c r="K453" s="1446"/>
      <c r="L453" s="1421"/>
      <c r="M453" s="1446"/>
      <c r="N453" s="1550"/>
      <c r="O453" s="1550"/>
      <c r="P453" s="1551"/>
      <c r="Q453" s="1550"/>
      <c r="R453" s="1421"/>
      <c r="S453" s="1554"/>
      <c r="T453" s="1554"/>
      <c r="U453" s="1554"/>
      <c r="V453" s="1554"/>
      <c r="W453" s="1554"/>
      <c r="X453" s="1554"/>
      <c r="Y453" s="1554"/>
      <c r="Z453" s="1555"/>
      <c r="AA453" s="1555"/>
      <c r="AB453" s="1555"/>
      <c r="AC453" s="1555"/>
      <c r="AD453" s="1555"/>
      <c r="AE453" s="1555"/>
      <c r="AF453" s="1555"/>
      <c r="AG453" s="1555"/>
      <c r="AH453" s="1550"/>
      <c r="AI453" s="1550"/>
      <c r="AJ453" s="1421"/>
      <c r="AK453" s="1509"/>
      <c r="AL453" s="1501"/>
      <c r="AM453" s="1501"/>
      <c r="AN453" s="1501"/>
      <c r="AO453" s="1501"/>
      <c r="AP453" s="1509"/>
      <c r="AQ453" s="1501"/>
      <c r="AR453" s="1501"/>
    </row>
    <row r="454" spans="1:44" ht="29.25" customHeight="1">
      <c r="A454" s="1446"/>
      <c r="B454" s="1517"/>
      <c r="C454" s="1552"/>
      <c r="D454" s="1553"/>
      <c r="E454" s="1529"/>
      <c r="F454" s="1421"/>
      <c r="G454" s="1446"/>
      <c r="H454" s="1420"/>
      <c r="I454" s="1526"/>
      <c r="J454" s="1446"/>
      <c r="K454" s="1446"/>
      <c r="L454" s="1421"/>
      <c r="M454" s="1446"/>
      <c r="N454" s="1550"/>
      <c r="O454" s="1550"/>
      <c r="P454" s="1551"/>
      <c r="Q454" s="1550"/>
      <c r="R454" s="1421"/>
      <c r="S454" s="1554"/>
      <c r="T454" s="1554"/>
      <c r="U454" s="1554"/>
      <c r="V454" s="1554"/>
      <c r="W454" s="1554"/>
      <c r="X454" s="1554"/>
      <c r="Y454" s="1554"/>
      <c r="Z454" s="1555"/>
      <c r="AA454" s="1555"/>
      <c r="AB454" s="1555"/>
      <c r="AC454" s="1555"/>
      <c r="AD454" s="1555"/>
      <c r="AE454" s="1555"/>
      <c r="AF454" s="1555"/>
      <c r="AG454" s="1555"/>
      <c r="AH454" s="1550"/>
      <c r="AI454" s="1550"/>
      <c r="AJ454" s="1421"/>
      <c r="AK454" s="1509"/>
      <c r="AL454" s="1501"/>
      <c r="AM454" s="1501"/>
      <c r="AN454" s="1501"/>
      <c r="AO454" s="1501"/>
      <c r="AP454" s="1509"/>
      <c r="AQ454" s="1501"/>
      <c r="AR454" s="1501"/>
    </row>
    <row r="455" spans="1:44" ht="45" customHeight="1">
      <c r="A455" s="1446"/>
      <c r="B455" s="1517"/>
      <c r="C455" s="1552"/>
      <c r="D455" s="1553"/>
      <c r="E455" s="1529"/>
      <c r="F455" s="1421"/>
      <c r="G455" s="1446"/>
      <c r="H455" s="1420"/>
      <c r="I455" s="1526"/>
      <c r="J455" s="1446"/>
      <c r="K455" s="1446"/>
      <c r="L455" s="1421"/>
      <c r="M455" s="1446"/>
      <c r="N455" s="1550"/>
      <c r="O455" s="1550"/>
      <c r="P455" s="1551"/>
      <c r="Q455" s="1550"/>
      <c r="R455" s="1421"/>
      <c r="S455" s="1554"/>
      <c r="T455" s="1554"/>
      <c r="U455" s="1554"/>
      <c r="V455" s="1554"/>
      <c r="W455" s="1554"/>
      <c r="X455" s="1554"/>
      <c r="Y455" s="1554"/>
      <c r="Z455" s="1555"/>
      <c r="AA455" s="1555"/>
      <c r="AB455" s="1555"/>
      <c r="AC455" s="1555"/>
      <c r="AD455" s="1555"/>
      <c r="AE455" s="1555"/>
      <c r="AF455" s="1555"/>
      <c r="AG455" s="1555"/>
      <c r="AH455" s="1550"/>
      <c r="AI455" s="1550"/>
      <c r="AJ455" s="1421"/>
      <c r="AK455" s="1509"/>
      <c r="AL455" s="1501"/>
      <c r="AM455" s="1501"/>
      <c r="AN455" s="1501"/>
      <c r="AO455" s="1501"/>
      <c r="AP455" s="1509"/>
      <c r="AQ455" s="1501"/>
      <c r="AR455" s="1501"/>
    </row>
    <row r="456" spans="1:44" ht="45" customHeight="1">
      <c r="A456" s="1446"/>
      <c r="B456" s="1517"/>
      <c r="C456" s="1552"/>
      <c r="D456" s="1553"/>
      <c r="E456" s="1529"/>
      <c r="F456" s="1421"/>
      <c r="G456" s="1446"/>
      <c r="H456" s="1420"/>
      <c r="I456" s="1526"/>
      <c r="J456" s="1446"/>
      <c r="K456" s="1446"/>
      <c r="L456" s="1421"/>
      <c r="M456" s="1446"/>
      <c r="N456" s="1550"/>
      <c r="O456" s="1550"/>
      <c r="P456" s="1551"/>
      <c r="Q456" s="1550"/>
      <c r="R456" s="1421"/>
      <c r="S456" s="1554"/>
      <c r="T456" s="1554"/>
      <c r="U456" s="1554"/>
      <c r="V456" s="1554"/>
      <c r="W456" s="1554"/>
      <c r="X456" s="1554"/>
      <c r="Y456" s="1554"/>
      <c r="Z456" s="1555"/>
      <c r="AA456" s="1555"/>
      <c r="AB456" s="1555"/>
      <c r="AC456" s="1555"/>
      <c r="AD456" s="1555"/>
      <c r="AE456" s="1555"/>
      <c r="AF456" s="1555"/>
      <c r="AG456" s="1555"/>
      <c r="AH456" s="1550"/>
      <c r="AI456" s="1550"/>
      <c r="AJ456" s="1421"/>
      <c r="AK456" s="1509"/>
      <c r="AL456" s="1501"/>
      <c r="AM456" s="1501"/>
      <c r="AN456" s="1501"/>
      <c r="AO456" s="1501"/>
      <c r="AP456" s="1509"/>
      <c r="AQ456" s="1501"/>
      <c r="AR456" s="1501"/>
    </row>
    <row r="457" spans="1:44" ht="82.5" customHeight="1">
      <c r="A457" s="1446"/>
      <c r="B457" s="1517"/>
      <c r="C457" s="1552"/>
      <c r="D457" s="1553"/>
      <c r="E457" s="1529"/>
      <c r="F457" s="1421"/>
      <c r="G457" s="1446"/>
      <c r="H457" s="1420"/>
      <c r="I457" s="1526"/>
      <c r="J457" s="1446"/>
      <c r="K457" s="1446"/>
      <c r="L457" s="1421"/>
      <c r="M457" s="1446"/>
      <c r="N457" s="1550"/>
      <c r="O457" s="1550"/>
      <c r="P457" s="1551"/>
      <c r="Q457" s="1550"/>
      <c r="R457" s="1421"/>
      <c r="S457" s="1554"/>
      <c r="T457" s="1554"/>
      <c r="U457" s="1554"/>
      <c r="V457" s="1554"/>
      <c r="W457" s="1554"/>
      <c r="X457" s="1554"/>
      <c r="Y457" s="1554"/>
      <c r="Z457" s="1555"/>
      <c r="AA457" s="1555"/>
      <c r="AB457" s="1555"/>
      <c r="AC457" s="1555"/>
      <c r="AD457" s="1555"/>
      <c r="AE457" s="1555"/>
      <c r="AF457" s="1555"/>
      <c r="AG457" s="1555"/>
      <c r="AH457" s="1550"/>
      <c r="AI457" s="1550"/>
      <c r="AJ457" s="1421"/>
      <c r="AK457" s="1509"/>
      <c r="AL457" s="1501"/>
      <c r="AM457" s="1501"/>
      <c r="AN457" s="1501"/>
      <c r="AO457" s="1501"/>
      <c r="AP457" s="1509"/>
      <c r="AQ457" s="1501"/>
      <c r="AR457" s="1501"/>
    </row>
    <row r="458" spans="1:44" ht="35.25" customHeight="1">
      <c r="A458" s="1446"/>
      <c r="B458" s="1517"/>
      <c r="C458" s="1552"/>
      <c r="D458" s="1553"/>
      <c r="E458" s="1529"/>
      <c r="F458" s="1421"/>
      <c r="G458" s="1446"/>
      <c r="H458" s="1420"/>
      <c r="I458" s="1526"/>
      <c r="J458" s="1446"/>
      <c r="K458" s="1446"/>
      <c r="L458" s="1421"/>
      <c r="M458" s="1446"/>
      <c r="N458" s="1550"/>
      <c r="O458" s="1550"/>
      <c r="P458" s="1551"/>
      <c r="Q458" s="1550"/>
      <c r="R458" s="1421"/>
      <c r="S458" s="1554"/>
      <c r="T458" s="1554"/>
      <c r="U458" s="1554"/>
      <c r="V458" s="1554"/>
      <c r="W458" s="1554"/>
      <c r="X458" s="1554"/>
      <c r="Y458" s="1554"/>
      <c r="Z458" s="1555"/>
      <c r="AA458" s="1555"/>
      <c r="AB458" s="1555"/>
      <c r="AC458" s="1555"/>
      <c r="AD458" s="1555"/>
      <c r="AE458" s="1555"/>
      <c r="AF458" s="1555"/>
      <c r="AG458" s="1555"/>
      <c r="AH458" s="1550"/>
      <c r="AI458" s="1550"/>
      <c r="AJ458" s="1421"/>
      <c r="AK458" s="1509"/>
      <c r="AL458" s="1501"/>
      <c r="AM458" s="1501"/>
      <c r="AN458" s="1501"/>
      <c r="AO458" s="1501"/>
      <c r="AP458" s="1509"/>
      <c r="AQ458" s="1501"/>
      <c r="AR458" s="1501"/>
    </row>
    <row r="459" spans="1:44" ht="30" customHeight="1">
      <c r="A459" s="1446"/>
      <c r="B459" s="1517"/>
      <c r="C459" s="1552"/>
      <c r="D459" s="1553"/>
      <c r="E459" s="1529"/>
      <c r="F459" s="1421"/>
      <c r="G459" s="1446"/>
      <c r="H459" s="1420"/>
      <c r="I459" s="1526"/>
      <c r="J459" s="1446"/>
      <c r="K459" s="1446"/>
      <c r="L459" s="1421"/>
      <c r="M459" s="1446"/>
      <c r="N459" s="1550"/>
      <c r="O459" s="1550"/>
      <c r="P459" s="1551"/>
      <c r="Q459" s="1550"/>
      <c r="R459" s="1421"/>
      <c r="S459" s="1554"/>
      <c r="T459" s="1554"/>
      <c r="U459" s="1554"/>
      <c r="V459" s="1554"/>
      <c r="W459" s="1554"/>
      <c r="X459" s="1554"/>
      <c r="Y459" s="1554"/>
      <c r="Z459" s="1555"/>
      <c r="AA459" s="1555"/>
      <c r="AB459" s="1555"/>
      <c r="AC459" s="1555"/>
      <c r="AD459" s="1555"/>
      <c r="AE459" s="1555"/>
      <c r="AF459" s="1555"/>
      <c r="AG459" s="1555"/>
      <c r="AH459" s="1550"/>
      <c r="AI459" s="1550"/>
      <c r="AJ459" s="1421"/>
      <c r="AK459" s="1509"/>
      <c r="AL459" s="1501"/>
      <c r="AM459" s="1501"/>
      <c r="AN459" s="1501"/>
      <c r="AO459" s="1501"/>
      <c r="AP459" s="1509"/>
      <c r="AQ459" s="1501"/>
      <c r="AR459" s="1501"/>
    </row>
    <row r="460" spans="1:44" ht="30" customHeight="1">
      <c r="A460" s="1446"/>
      <c r="B460" s="1517"/>
      <c r="C460" s="1552"/>
      <c r="D460" s="1553"/>
      <c r="E460" s="1529"/>
      <c r="F460" s="1421"/>
      <c r="G460" s="1446"/>
      <c r="H460" s="1420"/>
      <c r="I460" s="1526"/>
      <c r="J460" s="1446"/>
      <c r="K460" s="1446"/>
      <c r="L460" s="1421"/>
      <c r="M460" s="1446"/>
      <c r="N460" s="1550"/>
      <c r="O460" s="1550"/>
      <c r="P460" s="1551"/>
      <c r="Q460" s="1550"/>
      <c r="R460" s="1421"/>
      <c r="S460" s="1554"/>
      <c r="T460" s="1554"/>
      <c r="U460" s="1554"/>
      <c r="V460" s="1554"/>
      <c r="W460" s="1554"/>
      <c r="X460" s="1554"/>
      <c r="Y460" s="1554"/>
      <c r="Z460" s="1555"/>
      <c r="AA460" s="1555"/>
      <c r="AB460" s="1555"/>
      <c r="AC460" s="1555"/>
      <c r="AD460" s="1555"/>
      <c r="AE460" s="1555"/>
      <c r="AF460" s="1555"/>
      <c r="AG460" s="1555"/>
      <c r="AH460" s="1550"/>
      <c r="AI460" s="1550"/>
      <c r="AJ460" s="1421"/>
      <c r="AK460" s="1509"/>
      <c r="AL460" s="1501"/>
      <c r="AM460" s="1501"/>
      <c r="AN460" s="1501"/>
      <c r="AO460" s="1501"/>
      <c r="AP460" s="1509"/>
      <c r="AQ460" s="1501"/>
      <c r="AR460" s="1501"/>
    </row>
    <row r="461" spans="1:44" ht="30" customHeight="1">
      <c r="A461" s="1446"/>
      <c r="B461" s="1517"/>
      <c r="C461" s="1552"/>
      <c r="D461" s="1553"/>
      <c r="E461" s="1529"/>
      <c r="F461" s="1421"/>
      <c r="G461" s="1446"/>
      <c r="H461" s="1420"/>
      <c r="I461" s="1526"/>
      <c r="J461" s="1446"/>
      <c r="K461" s="1446"/>
      <c r="L461" s="1421"/>
      <c r="M461" s="1446"/>
      <c r="N461" s="1550"/>
      <c r="O461" s="1550"/>
      <c r="P461" s="1551"/>
      <c r="Q461" s="1550"/>
      <c r="R461" s="1421"/>
      <c r="S461" s="1554"/>
      <c r="T461" s="1554"/>
      <c r="U461" s="1554"/>
      <c r="V461" s="1554"/>
      <c r="W461" s="1554"/>
      <c r="X461" s="1554"/>
      <c r="Y461" s="1554"/>
      <c r="Z461" s="1555"/>
      <c r="AA461" s="1555"/>
      <c r="AB461" s="1555"/>
      <c r="AC461" s="1555"/>
      <c r="AD461" s="1555"/>
      <c r="AE461" s="1555"/>
      <c r="AF461" s="1555"/>
      <c r="AG461" s="1555"/>
      <c r="AH461" s="1550"/>
      <c r="AI461" s="1550"/>
      <c r="AJ461" s="1421"/>
      <c r="AK461" s="1509"/>
      <c r="AL461" s="1501"/>
      <c r="AM461" s="1501"/>
      <c r="AN461" s="1501"/>
      <c r="AO461" s="1501"/>
      <c r="AP461" s="1509"/>
      <c r="AQ461" s="1501"/>
      <c r="AR461" s="1501"/>
    </row>
    <row r="462" spans="1:44" ht="42.75" customHeight="1">
      <c r="A462" s="1446"/>
      <c r="B462" s="1517"/>
      <c r="C462" s="1552"/>
      <c r="D462" s="1553"/>
      <c r="E462" s="1529"/>
      <c r="F462" s="1421"/>
      <c r="G462" s="1446"/>
      <c r="H462" s="1420"/>
      <c r="I462" s="1526"/>
      <c r="J462" s="1446"/>
      <c r="K462" s="1446"/>
      <c r="L462" s="1421"/>
      <c r="M462" s="1446"/>
      <c r="N462" s="1550"/>
      <c r="O462" s="1550"/>
      <c r="P462" s="1551"/>
      <c r="Q462" s="1550"/>
      <c r="R462" s="1421"/>
      <c r="S462" s="1554"/>
      <c r="T462" s="1554"/>
      <c r="U462" s="1554"/>
      <c r="V462" s="1554"/>
      <c r="W462" s="1554"/>
      <c r="X462" s="1554"/>
      <c r="Y462" s="1554"/>
      <c r="Z462" s="1555"/>
      <c r="AA462" s="1555"/>
      <c r="AB462" s="1555"/>
      <c r="AC462" s="1555"/>
      <c r="AD462" s="1555"/>
      <c r="AE462" s="1555"/>
      <c r="AF462" s="1555"/>
      <c r="AG462" s="1555"/>
      <c r="AH462" s="1550"/>
      <c r="AI462" s="1550"/>
      <c r="AJ462" s="1421"/>
      <c r="AK462" s="1509"/>
      <c r="AL462" s="1501"/>
      <c r="AM462" s="1501"/>
      <c r="AN462" s="1501"/>
      <c r="AO462" s="1501"/>
      <c r="AP462" s="1509"/>
      <c r="AQ462" s="1501"/>
      <c r="AR462" s="1501"/>
    </row>
    <row r="463" spans="1:44" ht="48" customHeight="1">
      <c r="A463" s="1446"/>
      <c r="B463" s="1517"/>
      <c r="C463" s="1552"/>
      <c r="D463" s="1553"/>
      <c r="E463" s="1529"/>
      <c r="F463" s="1421"/>
      <c r="G463" s="1446"/>
      <c r="H463" s="1420"/>
      <c r="I463" s="1526"/>
      <c r="J463" s="1446"/>
      <c r="K463" s="1446"/>
      <c r="L463" s="1421"/>
      <c r="M463" s="1446"/>
      <c r="N463" s="1550"/>
      <c r="O463" s="1550"/>
      <c r="P463" s="1551"/>
      <c r="Q463" s="1550"/>
      <c r="R463" s="1421"/>
      <c r="S463" s="1554"/>
      <c r="T463" s="1554"/>
      <c r="U463" s="1554"/>
      <c r="V463" s="1554"/>
      <c r="W463" s="1554"/>
      <c r="X463" s="1554"/>
      <c r="Y463" s="1554"/>
      <c r="Z463" s="1555"/>
      <c r="AA463" s="1555"/>
      <c r="AB463" s="1555"/>
      <c r="AC463" s="1555"/>
      <c r="AD463" s="1555"/>
      <c r="AE463" s="1555"/>
      <c r="AF463" s="1555"/>
      <c r="AG463" s="1555"/>
      <c r="AH463" s="1550"/>
      <c r="AI463" s="1550"/>
      <c r="AJ463" s="1421"/>
      <c r="AK463" s="1509"/>
      <c r="AL463" s="1501"/>
      <c r="AM463" s="1501"/>
      <c r="AN463" s="1501"/>
      <c r="AO463" s="1501"/>
      <c r="AP463" s="1509"/>
      <c r="AQ463" s="1501"/>
      <c r="AR463" s="1501"/>
    </row>
    <row r="464" spans="1:44" ht="48" customHeight="1">
      <c r="A464" s="1446"/>
      <c r="B464" s="1517"/>
      <c r="C464" s="1552"/>
      <c r="D464" s="1553"/>
      <c r="E464" s="1529"/>
      <c r="F464" s="1421"/>
      <c r="G464" s="1446"/>
      <c r="H464" s="1420"/>
      <c r="I464" s="1526"/>
      <c r="J464" s="1446"/>
      <c r="K464" s="1446"/>
      <c r="L464" s="1421"/>
      <c r="M464" s="1446"/>
      <c r="N464" s="1550"/>
      <c r="O464" s="1550"/>
      <c r="P464" s="1551"/>
      <c r="Q464" s="1550"/>
      <c r="R464" s="1421"/>
      <c r="S464" s="1554"/>
      <c r="T464" s="1554"/>
      <c r="U464" s="1554"/>
      <c r="V464" s="1554"/>
      <c r="W464" s="1554"/>
      <c r="X464" s="1554"/>
      <c r="Y464" s="1554"/>
      <c r="Z464" s="1555"/>
      <c r="AA464" s="1555"/>
      <c r="AB464" s="1555"/>
      <c r="AC464" s="1555"/>
      <c r="AD464" s="1555"/>
      <c r="AE464" s="1555"/>
      <c r="AF464" s="1555"/>
      <c r="AG464" s="1555"/>
      <c r="AH464" s="1550"/>
      <c r="AI464" s="1550"/>
      <c r="AJ464" s="1421"/>
      <c r="AK464" s="1509"/>
      <c r="AL464" s="1501"/>
      <c r="AM464" s="1501"/>
      <c r="AN464" s="1501"/>
      <c r="AO464" s="1501"/>
      <c r="AP464" s="1509"/>
      <c r="AQ464" s="1501"/>
      <c r="AR464" s="1501"/>
    </row>
    <row r="465" spans="1:44" ht="60" customHeight="1">
      <c r="A465" s="1446"/>
      <c r="B465" s="1517"/>
      <c r="C465" s="1552"/>
      <c r="D465" s="1553"/>
      <c r="E465" s="1529"/>
      <c r="F465" s="1421"/>
      <c r="G465" s="1446"/>
      <c r="H465" s="1420"/>
      <c r="I465" s="1526"/>
      <c r="J465" s="1446"/>
      <c r="K465" s="1446"/>
      <c r="L465" s="1421"/>
      <c r="M465" s="1446"/>
      <c r="N465" s="1550"/>
      <c r="O465" s="1550"/>
      <c r="P465" s="1551"/>
      <c r="Q465" s="1550"/>
      <c r="R465" s="1421"/>
      <c r="S465" s="1554"/>
      <c r="T465" s="1554"/>
      <c r="U465" s="1554"/>
      <c r="V465" s="1554"/>
      <c r="W465" s="1554"/>
      <c r="X465" s="1554"/>
      <c r="Y465" s="1554"/>
      <c r="Z465" s="1555"/>
      <c r="AA465" s="1555"/>
      <c r="AB465" s="1555"/>
      <c r="AC465" s="1555"/>
      <c r="AD465" s="1555"/>
      <c r="AE465" s="1555"/>
      <c r="AF465" s="1555"/>
      <c r="AG465" s="1555"/>
      <c r="AH465" s="1550"/>
      <c r="AI465" s="1550"/>
      <c r="AJ465" s="1421"/>
      <c r="AK465" s="1509"/>
      <c r="AL465" s="1501"/>
      <c r="AM465" s="1501"/>
      <c r="AN465" s="1501"/>
      <c r="AO465" s="1501"/>
      <c r="AP465" s="1509"/>
      <c r="AQ465" s="1501"/>
      <c r="AR465" s="1501"/>
    </row>
    <row r="466" spans="1:44" ht="60" customHeight="1">
      <c r="A466" s="1446"/>
      <c r="B466" s="1517"/>
      <c r="C466" s="1552"/>
      <c r="D466" s="1553"/>
      <c r="E466" s="1529"/>
      <c r="F466" s="1421"/>
      <c r="G466" s="1446"/>
      <c r="H466" s="1420"/>
      <c r="I466" s="1526"/>
      <c r="J466" s="1446"/>
      <c r="K466" s="1446"/>
      <c r="L466" s="1421"/>
      <c r="M466" s="1446"/>
      <c r="N466" s="1550"/>
      <c r="O466" s="1550"/>
      <c r="P466" s="1551"/>
      <c r="Q466" s="1550"/>
      <c r="R466" s="1421"/>
      <c r="S466" s="1554"/>
      <c r="T466" s="1554"/>
      <c r="U466" s="1554"/>
      <c r="V466" s="1554"/>
      <c r="W466" s="1554"/>
      <c r="X466" s="1554"/>
      <c r="Y466" s="1554"/>
      <c r="Z466" s="1555"/>
      <c r="AA466" s="1555"/>
      <c r="AB466" s="1555"/>
      <c r="AC466" s="1555"/>
      <c r="AD466" s="1555"/>
      <c r="AE466" s="1555"/>
      <c r="AF466" s="1555"/>
      <c r="AG466" s="1555"/>
      <c r="AH466" s="1550"/>
      <c r="AI466" s="1550"/>
      <c r="AJ466" s="1421"/>
      <c r="AK466" s="1509"/>
      <c r="AL466" s="1501"/>
      <c r="AM466" s="1501"/>
      <c r="AN466" s="1501"/>
      <c r="AO466" s="1501"/>
      <c r="AP466" s="1509"/>
      <c r="AQ466" s="1501"/>
      <c r="AR466" s="1501"/>
    </row>
    <row r="467" spans="1:44" ht="45" customHeight="1">
      <c r="A467" s="1446"/>
      <c r="B467" s="1517"/>
      <c r="C467" s="1552"/>
      <c r="D467" s="1553"/>
      <c r="E467" s="1529"/>
      <c r="F467" s="1421"/>
      <c r="G467" s="1446"/>
      <c r="H467" s="1420"/>
      <c r="I467" s="1526"/>
      <c r="J467" s="1446"/>
      <c r="K467" s="1446"/>
      <c r="L467" s="1421"/>
      <c r="M467" s="1446"/>
      <c r="N467" s="1550"/>
      <c r="O467" s="1550"/>
      <c r="P467" s="1551"/>
      <c r="Q467" s="1550"/>
      <c r="R467" s="1421"/>
      <c r="S467" s="1554"/>
      <c r="T467" s="1554"/>
      <c r="U467" s="1554"/>
      <c r="V467" s="1554"/>
      <c r="W467" s="1554"/>
      <c r="X467" s="1554"/>
      <c r="Y467" s="1554"/>
      <c r="Z467" s="1555"/>
      <c r="AA467" s="1555"/>
      <c r="AB467" s="1555"/>
      <c r="AC467" s="1555"/>
      <c r="AD467" s="1555"/>
      <c r="AE467" s="1555"/>
      <c r="AF467" s="1555"/>
      <c r="AG467" s="1555"/>
      <c r="AH467" s="1550"/>
      <c r="AI467" s="1550"/>
      <c r="AJ467" s="1421"/>
      <c r="AK467" s="1509"/>
      <c r="AL467" s="1501"/>
      <c r="AM467" s="1501"/>
      <c r="AN467" s="1501"/>
      <c r="AO467" s="1501"/>
      <c r="AP467" s="1509"/>
      <c r="AQ467" s="1501"/>
      <c r="AR467" s="1501"/>
    </row>
    <row r="468" spans="1:44" ht="53.25" customHeight="1">
      <c r="A468" s="1446"/>
      <c r="B468" s="1517"/>
      <c r="C468" s="1552"/>
      <c r="D468" s="1553"/>
      <c r="E468" s="1529"/>
      <c r="F468" s="1421"/>
      <c r="G468" s="1446"/>
      <c r="H468" s="1420"/>
      <c r="I468" s="1526"/>
      <c r="J468" s="1446"/>
      <c r="K468" s="1446"/>
      <c r="L468" s="1421"/>
      <c r="M468" s="1446"/>
      <c r="N468" s="1550"/>
      <c r="O468" s="1550"/>
      <c r="P468" s="1551"/>
      <c r="Q468" s="1550"/>
      <c r="R468" s="1421"/>
      <c r="S468" s="1554"/>
      <c r="T468" s="1554"/>
      <c r="U468" s="1554"/>
      <c r="V468" s="1554"/>
      <c r="W468" s="1554"/>
      <c r="X468" s="1554"/>
      <c r="Y468" s="1554"/>
      <c r="Z468" s="1555"/>
      <c r="AA468" s="1555"/>
      <c r="AB468" s="1555"/>
      <c r="AC468" s="1555"/>
      <c r="AD468" s="1555"/>
      <c r="AE468" s="1555"/>
      <c r="AF468" s="1555"/>
      <c r="AG468" s="1555"/>
      <c r="AH468" s="1550"/>
      <c r="AI468" s="1550"/>
      <c r="AJ468" s="1421"/>
      <c r="AK468" s="1509"/>
      <c r="AL468" s="1501"/>
      <c r="AM468" s="1501"/>
      <c r="AN468" s="1501"/>
      <c r="AO468" s="1501"/>
      <c r="AP468" s="1509"/>
      <c r="AQ468" s="1501"/>
      <c r="AR468" s="1501"/>
    </row>
    <row r="469" spans="1:44" ht="38.25" customHeight="1">
      <c r="A469" s="1446"/>
      <c r="B469" s="1517"/>
      <c r="C469" s="1552"/>
      <c r="D469" s="1553"/>
      <c r="E469" s="1529"/>
      <c r="F469" s="1421"/>
      <c r="G469" s="1446"/>
      <c r="H469" s="1420"/>
      <c r="I469" s="1526"/>
      <c r="J469" s="1446"/>
      <c r="K469" s="1446"/>
      <c r="L469" s="1421"/>
      <c r="M469" s="1446"/>
      <c r="N469" s="1550"/>
      <c r="O469" s="1550"/>
      <c r="P469" s="1551"/>
      <c r="Q469" s="1550"/>
      <c r="R469" s="1421"/>
      <c r="S469" s="1554"/>
      <c r="T469" s="1554"/>
      <c r="U469" s="1554"/>
      <c r="V469" s="1554"/>
      <c r="W469" s="1554"/>
      <c r="X469" s="1554"/>
      <c r="Y469" s="1554"/>
      <c r="Z469" s="1555"/>
      <c r="AA469" s="1555"/>
      <c r="AB469" s="1555"/>
      <c r="AC469" s="1555"/>
      <c r="AD469" s="1555"/>
      <c r="AE469" s="1555"/>
      <c r="AF469" s="1555"/>
      <c r="AG469" s="1555"/>
      <c r="AH469" s="1550"/>
      <c r="AI469" s="1550"/>
      <c r="AJ469" s="1421"/>
      <c r="AK469" s="1509"/>
      <c r="AL469" s="1501"/>
      <c r="AM469" s="1501"/>
      <c r="AN469" s="1501"/>
      <c r="AO469" s="1501"/>
      <c r="AP469" s="1509"/>
      <c r="AQ469" s="1501"/>
      <c r="AR469" s="1501"/>
    </row>
    <row r="470" spans="1:44" ht="60" customHeight="1">
      <c r="A470" s="1446"/>
      <c r="B470" s="1517"/>
      <c r="C470" s="1552"/>
      <c r="D470" s="1553"/>
      <c r="E470" s="1529"/>
      <c r="F470" s="1421"/>
      <c r="G470" s="1446"/>
      <c r="H470" s="1420"/>
      <c r="I470" s="1526"/>
      <c r="J470" s="1446"/>
      <c r="K470" s="1446"/>
      <c r="L470" s="1421"/>
      <c r="M470" s="1446"/>
      <c r="N470" s="1550"/>
      <c r="O470" s="1550"/>
      <c r="P470" s="1551"/>
      <c r="Q470" s="1550"/>
      <c r="R470" s="1421"/>
      <c r="S470" s="1554"/>
      <c r="T470" s="1554"/>
      <c r="U470" s="1554"/>
      <c r="V470" s="1554"/>
      <c r="W470" s="1554"/>
      <c r="X470" s="1554"/>
      <c r="Y470" s="1554"/>
      <c r="Z470" s="1555"/>
      <c r="AA470" s="1555"/>
      <c r="AB470" s="1555"/>
      <c r="AC470" s="1555"/>
      <c r="AD470" s="1555"/>
      <c r="AE470" s="1555"/>
      <c r="AF470" s="1555"/>
      <c r="AG470" s="1555"/>
      <c r="AH470" s="1550"/>
      <c r="AI470" s="1550"/>
      <c r="AJ470" s="1421"/>
      <c r="AK470" s="1509"/>
      <c r="AL470" s="1501"/>
      <c r="AM470" s="1501"/>
      <c r="AN470" s="1501"/>
      <c r="AO470" s="1501"/>
      <c r="AP470" s="1509"/>
      <c r="AQ470" s="1501"/>
      <c r="AR470" s="1501"/>
    </row>
    <row r="471" spans="1:44" ht="45" customHeight="1">
      <c r="A471" s="1446"/>
      <c r="B471" s="1517"/>
      <c r="C471" s="1552"/>
      <c r="D471" s="1553"/>
      <c r="E471" s="1529"/>
      <c r="F471" s="1421"/>
      <c r="G471" s="1446"/>
      <c r="H471" s="1420"/>
      <c r="I471" s="1526"/>
      <c r="J471" s="1446"/>
      <c r="K471" s="1446"/>
      <c r="L471" s="1421"/>
      <c r="M471" s="1446"/>
      <c r="N471" s="1550"/>
      <c r="O471" s="1550"/>
      <c r="P471" s="1551"/>
      <c r="Q471" s="1550"/>
      <c r="R471" s="1421"/>
      <c r="S471" s="1554"/>
      <c r="T471" s="1554"/>
      <c r="U471" s="1554"/>
      <c r="V471" s="1554"/>
      <c r="W471" s="1554"/>
      <c r="X471" s="1554"/>
      <c r="Y471" s="1554"/>
      <c r="Z471" s="1555"/>
      <c r="AA471" s="1555"/>
      <c r="AB471" s="1555"/>
      <c r="AC471" s="1555"/>
      <c r="AD471" s="1555"/>
      <c r="AE471" s="1555"/>
      <c r="AF471" s="1555"/>
      <c r="AG471" s="1555"/>
      <c r="AH471" s="1550"/>
      <c r="AI471" s="1550"/>
      <c r="AJ471" s="1421"/>
      <c r="AK471" s="1509"/>
      <c r="AL471" s="1501"/>
      <c r="AM471" s="1501"/>
      <c r="AN471" s="1501"/>
      <c r="AO471" s="1501"/>
      <c r="AP471" s="1509"/>
      <c r="AQ471" s="1501"/>
      <c r="AR471" s="1501"/>
    </row>
    <row r="472" spans="1:44" ht="45" customHeight="1">
      <c r="A472" s="1446"/>
      <c r="B472" s="1517"/>
      <c r="C472" s="1552"/>
      <c r="D472" s="1553"/>
      <c r="E472" s="1529"/>
      <c r="F472" s="1421"/>
      <c r="G472" s="1446"/>
      <c r="H472" s="1420"/>
      <c r="I472" s="1526"/>
      <c r="J472" s="1446"/>
      <c r="K472" s="1446"/>
      <c r="L472" s="1421"/>
      <c r="M472" s="1446"/>
      <c r="N472" s="1550"/>
      <c r="O472" s="1550"/>
      <c r="P472" s="1551"/>
      <c r="Q472" s="1550"/>
      <c r="R472" s="1421"/>
      <c r="S472" s="1554"/>
      <c r="T472" s="1554"/>
      <c r="U472" s="1554"/>
      <c r="V472" s="1554"/>
      <c r="W472" s="1554"/>
      <c r="X472" s="1554"/>
      <c r="Y472" s="1554"/>
      <c r="Z472" s="1555"/>
      <c r="AA472" s="1555"/>
      <c r="AB472" s="1555"/>
      <c r="AC472" s="1555"/>
      <c r="AD472" s="1555"/>
      <c r="AE472" s="1555"/>
      <c r="AF472" s="1555"/>
      <c r="AG472" s="1555"/>
      <c r="AH472" s="1550"/>
      <c r="AI472" s="1550"/>
      <c r="AJ472" s="1421"/>
      <c r="AK472" s="1509"/>
      <c r="AL472" s="1501"/>
      <c r="AM472" s="1501"/>
      <c r="AN472" s="1501"/>
      <c r="AO472" s="1501"/>
      <c r="AP472" s="1509"/>
      <c r="AQ472" s="1501"/>
      <c r="AR472" s="1501"/>
    </row>
    <row r="473" spans="1:44" ht="45" customHeight="1">
      <c r="A473" s="1446"/>
      <c r="B473" s="1517"/>
      <c r="C473" s="1552"/>
      <c r="D473" s="1553"/>
      <c r="E473" s="1529"/>
      <c r="F473" s="1421"/>
      <c r="G473" s="1446"/>
      <c r="H473" s="1420"/>
      <c r="I473" s="1526"/>
      <c r="J473" s="1446"/>
      <c r="K473" s="1446"/>
      <c r="L473" s="1421"/>
      <c r="M473" s="1446"/>
      <c r="N473" s="1550"/>
      <c r="O473" s="1550"/>
      <c r="P473" s="1551"/>
      <c r="Q473" s="1550"/>
      <c r="R473" s="1421"/>
      <c r="S473" s="1554"/>
      <c r="T473" s="1554"/>
      <c r="U473" s="1554"/>
      <c r="V473" s="1554"/>
      <c r="W473" s="1554"/>
      <c r="X473" s="1554"/>
      <c r="Y473" s="1554"/>
      <c r="Z473" s="1555"/>
      <c r="AA473" s="1555"/>
      <c r="AB473" s="1555"/>
      <c r="AC473" s="1555"/>
      <c r="AD473" s="1555"/>
      <c r="AE473" s="1555"/>
      <c r="AF473" s="1555"/>
      <c r="AG473" s="1555"/>
      <c r="AH473" s="1550"/>
      <c r="AI473" s="1550"/>
      <c r="AJ473" s="1421"/>
      <c r="AK473" s="1509"/>
      <c r="AL473" s="1501"/>
      <c r="AM473" s="1501"/>
      <c r="AN473" s="1501"/>
      <c r="AO473" s="1501"/>
      <c r="AP473" s="1509"/>
      <c r="AQ473" s="1501"/>
      <c r="AR473" s="1501"/>
    </row>
    <row r="474" spans="1:44" ht="102.75" customHeight="1">
      <c r="A474" s="1446"/>
      <c r="B474" s="1517"/>
      <c r="C474" s="1552"/>
      <c r="D474" s="1553"/>
      <c r="E474" s="1529"/>
      <c r="F474" s="1421"/>
      <c r="G474" s="1446"/>
      <c r="H474" s="1420"/>
      <c r="I474" s="1526"/>
      <c r="J474" s="1446"/>
      <c r="K474" s="1446"/>
      <c r="L474" s="1421"/>
      <c r="M474" s="1446"/>
      <c r="N474" s="1550"/>
      <c r="O474" s="1550"/>
      <c r="P474" s="1551"/>
      <c r="Q474" s="1550"/>
      <c r="R474" s="1421"/>
      <c r="S474" s="1554"/>
      <c r="T474" s="1554"/>
      <c r="U474" s="1554"/>
      <c r="V474" s="1554"/>
      <c r="W474" s="1554"/>
      <c r="X474" s="1554"/>
      <c r="Y474" s="1554"/>
      <c r="Z474" s="1555"/>
      <c r="AA474" s="1555"/>
      <c r="AB474" s="1555"/>
      <c r="AC474" s="1555"/>
      <c r="AD474" s="1555"/>
      <c r="AE474" s="1555"/>
      <c r="AF474" s="1555"/>
      <c r="AG474" s="1555"/>
      <c r="AH474" s="1550"/>
      <c r="AI474" s="1550"/>
      <c r="AJ474" s="1421"/>
      <c r="AK474" s="1509"/>
      <c r="AL474" s="1501"/>
      <c r="AM474" s="1501"/>
      <c r="AN474" s="1501"/>
      <c r="AO474" s="1501"/>
      <c r="AP474" s="1509"/>
      <c r="AQ474" s="1501"/>
      <c r="AR474" s="1501"/>
    </row>
    <row r="475" spans="1:44" ht="45" customHeight="1">
      <c r="A475" s="1446"/>
      <c r="B475" s="1517"/>
      <c r="C475" s="1552"/>
      <c r="D475" s="1553"/>
      <c r="E475" s="1529"/>
      <c r="F475" s="1421"/>
      <c r="G475" s="1446"/>
      <c r="H475" s="1420"/>
      <c r="I475" s="1526"/>
      <c r="J475" s="1446"/>
      <c r="K475" s="1446"/>
      <c r="L475" s="1421"/>
      <c r="M475" s="1446"/>
      <c r="N475" s="1550"/>
      <c r="O475" s="1550"/>
      <c r="P475" s="1551"/>
      <c r="Q475" s="1550"/>
      <c r="R475" s="1421"/>
      <c r="S475" s="1554"/>
      <c r="T475" s="1554"/>
      <c r="U475" s="1554"/>
      <c r="V475" s="1554"/>
      <c r="W475" s="1554"/>
      <c r="X475" s="1554"/>
      <c r="Y475" s="1554"/>
      <c r="Z475" s="1555"/>
      <c r="AA475" s="1555"/>
      <c r="AB475" s="1555"/>
      <c r="AC475" s="1555"/>
      <c r="AD475" s="1555"/>
      <c r="AE475" s="1555"/>
      <c r="AF475" s="1555"/>
      <c r="AG475" s="1555"/>
      <c r="AH475" s="1550"/>
      <c r="AI475" s="1550"/>
      <c r="AJ475" s="1421"/>
      <c r="AK475" s="1509"/>
      <c r="AL475" s="1501"/>
      <c r="AM475" s="1501"/>
      <c r="AN475" s="1501"/>
      <c r="AO475" s="1501"/>
      <c r="AP475" s="1509"/>
      <c r="AQ475" s="1501"/>
      <c r="AR475" s="1501"/>
    </row>
    <row r="476" spans="1:44" ht="45" customHeight="1">
      <c r="A476" s="1446"/>
      <c r="B476" s="1517"/>
      <c r="C476" s="1552"/>
      <c r="D476" s="1553"/>
      <c r="E476" s="1529"/>
      <c r="F476" s="1421"/>
      <c r="G476" s="1446"/>
      <c r="H476" s="1420"/>
      <c r="I476" s="1526"/>
      <c r="J476" s="1446"/>
      <c r="K476" s="1446"/>
      <c r="L476" s="1421"/>
      <c r="M476" s="1446"/>
      <c r="N476" s="1550"/>
      <c r="O476" s="1550"/>
      <c r="P476" s="1551"/>
      <c r="Q476" s="1550"/>
      <c r="R476" s="1421"/>
      <c r="S476" s="1554"/>
      <c r="T476" s="1554"/>
      <c r="U476" s="1554"/>
      <c r="V476" s="1554"/>
      <c r="W476" s="1554"/>
      <c r="X476" s="1554"/>
      <c r="Y476" s="1554"/>
      <c r="Z476" s="1555"/>
      <c r="AA476" s="1555"/>
      <c r="AB476" s="1555"/>
      <c r="AC476" s="1555"/>
      <c r="AD476" s="1555"/>
      <c r="AE476" s="1555"/>
      <c r="AF476" s="1555"/>
      <c r="AG476" s="1555"/>
      <c r="AH476" s="1550"/>
      <c r="AI476" s="1550"/>
      <c r="AJ476" s="1421"/>
      <c r="AK476" s="1509"/>
      <c r="AL476" s="1501"/>
      <c r="AM476" s="1501"/>
      <c r="AN476" s="1501"/>
      <c r="AO476" s="1501"/>
      <c r="AP476" s="1509"/>
      <c r="AQ476" s="1501"/>
      <c r="AR476" s="1501"/>
    </row>
    <row r="477" spans="1:44" ht="49.5" customHeight="1">
      <c r="A477" s="1446"/>
      <c r="B477" s="1517"/>
      <c r="C477" s="1552"/>
      <c r="D477" s="1553"/>
      <c r="E477" s="1529"/>
      <c r="F477" s="1421"/>
      <c r="G477" s="1446"/>
      <c r="H477" s="1420"/>
      <c r="I477" s="1526"/>
      <c r="J477" s="1446"/>
      <c r="K477" s="1446"/>
      <c r="L477" s="1421"/>
      <c r="M477" s="1446"/>
      <c r="N477" s="1550"/>
      <c r="O477" s="1550"/>
      <c r="P477" s="1551"/>
      <c r="Q477" s="1550"/>
      <c r="R477" s="1421"/>
      <c r="S477" s="1554"/>
      <c r="T477" s="1554"/>
      <c r="U477" s="1554"/>
      <c r="V477" s="1554"/>
      <c r="W477" s="1554"/>
      <c r="X477" s="1554"/>
      <c r="Y477" s="1554"/>
      <c r="Z477" s="1555"/>
      <c r="AA477" s="1555"/>
      <c r="AB477" s="1555"/>
      <c r="AC477" s="1555"/>
      <c r="AD477" s="1555"/>
      <c r="AE477" s="1555"/>
      <c r="AF477" s="1555"/>
      <c r="AG477" s="1555"/>
      <c r="AH477" s="1550"/>
      <c r="AI477" s="1550"/>
      <c r="AJ477" s="1421"/>
      <c r="AK477" s="1509"/>
      <c r="AL477" s="1501"/>
      <c r="AM477" s="1501"/>
      <c r="AN477" s="1501"/>
      <c r="AO477" s="1501"/>
      <c r="AP477" s="1509"/>
      <c r="AQ477" s="1501"/>
      <c r="AR477" s="1501"/>
    </row>
    <row r="478" spans="1:44" ht="33.75" customHeight="1">
      <c r="A478" s="1446"/>
      <c r="B478" s="1517"/>
      <c r="C478" s="1552"/>
      <c r="D478" s="1553"/>
      <c r="E478" s="1529"/>
      <c r="F478" s="1421"/>
      <c r="G478" s="1446"/>
      <c r="H478" s="1420"/>
      <c r="I478" s="1526"/>
      <c r="J478" s="1446"/>
      <c r="K478" s="1446"/>
      <c r="L478" s="1421"/>
      <c r="M478" s="1446"/>
      <c r="N478" s="1550"/>
      <c r="O478" s="1550"/>
      <c r="P478" s="1551"/>
      <c r="Q478" s="1550"/>
      <c r="R478" s="1421"/>
      <c r="S478" s="1554"/>
      <c r="T478" s="1554"/>
      <c r="U478" s="1554"/>
      <c r="V478" s="1554"/>
      <c r="W478" s="1554"/>
      <c r="X478" s="1554"/>
      <c r="Y478" s="1554"/>
      <c r="Z478" s="1555"/>
      <c r="AA478" s="1555"/>
      <c r="AB478" s="1555"/>
      <c r="AC478" s="1555"/>
      <c r="AD478" s="1555"/>
      <c r="AE478" s="1555"/>
      <c r="AF478" s="1555"/>
      <c r="AG478" s="1555"/>
      <c r="AH478" s="1550"/>
      <c r="AI478" s="1550"/>
      <c r="AJ478" s="1421"/>
      <c r="AK478" s="1509"/>
      <c r="AL478" s="1501"/>
      <c r="AM478" s="1501"/>
      <c r="AN478" s="1501"/>
      <c r="AO478" s="1501"/>
      <c r="AP478" s="1509"/>
      <c r="AQ478" s="1501"/>
      <c r="AR478" s="1501"/>
    </row>
    <row r="479" spans="1:44" ht="43.5" customHeight="1">
      <c r="A479" s="1446"/>
      <c r="B479" s="1517"/>
      <c r="C479" s="1552"/>
      <c r="D479" s="1553"/>
      <c r="E479" s="1529"/>
      <c r="F479" s="1421"/>
      <c r="G479" s="1446"/>
      <c r="H479" s="1420"/>
      <c r="I479" s="1526"/>
      <c r="J479" s="1446"/>
      <c r="K479" s="1446"/>
      <c r="L479" s="1421"/>
      <c r="M479" s="1446"/>
      <c r="N479" s="1550"/>
      <c r="O479" s="1550"/>
      <c r="P479" s="1551"/>
      <c r="Q479" s="1550"/>
      <c r="R479" s="1421"/>
      <c r="S479" s="1554"/>
      <c r="T479" s="1554"/>
      <c r="U479" s="1554"/>
      <c r="V479" s="1554"/>
      <c r="W479" s="1554"/>
      <c r="X479" s="1554"/>
      <c r="Y479" s="1554"/>
      <c r="Z479" s="1555"/>
      <c r="AA479" s="1555"/>
      <c r="AB479" s="1555"/>
      <c r="AC479" s="1555"/>
      <c r="AD479" s="1555"/>
      <c r="AE479" s="1555"/>
      <c r="AF479" s="1555"/>
      <c r="AG479" s="1555"/>
      <c r="AH479" s="1550"/>
      <c r="AI479" s="1550"/>
      <c r="AJ479" s="1421"/>
      <c r="AK479" s="1509"/>
      <c r="AL479" s="1501"/>
      <c r="AM479" s="1501"/>
      <c r="AN479" s="1501"/>
      <c r="AO479" s="1501"/>
      <c r="AP479" s="1509"/>
      <c r="AQ479" s="1501"/>
      <c r="AR479" s="1501"/>
    </row>
    <row r="480" spans="1:44" ht="45" customHeight="1">
      <c r="A480" s="1446"/>
      <c r="B480" s="1517"/>
      <c r="C480" s="1552"/>
      <c r="D480" s="1553"/>
      <c r="E480" s="1529"/>
      <c r="F480" s="1421"/>
      <c r="G480" s="1446"/>
      <c r="H480" s="1420"/>
      <c r="I480" s="1526"/>
      <c r="J480" s="1446"/>
      <c r="K480" s="1446"/>
      <c r="L480" s="1421"/>
      <c r="M480" s="1446"/>
      <c r="N480" s="1550"/>
      <c r="O480" s="1550"/>
      <c r="P480" s="1551"/>
      <c r="Q480" s="1550"/>
      <c r="R480" s="1421"/>
      <c r="S480" s="1554"/>
      <c r="T480" s="1554"/>
      <c r="U480" s="1554"/>
      <c r="V480" s="1554"/>
      <c r="W480" s="1554"/>
      <c r="X480" s="1554"/>
      <c r="Y480" s="1554"/>
      <c r="Z480" s="1555"/>
      <c r="AA480" s="1555"/>
      <c r="AB480" s="1555"/>
      <c r="AC480" s="1555"/>
      <c r="AD480" s="1555"/>
      <c r="AE480" s="1555"/>
      <c r="AF480" s="1555"/>
      <c r="AG480" s="1555"/>
      <c r="AH480" s="1550"/>
      <c r="AI480" s="1550"/>
      <c r="AJ480" s="1421"/>
      <c r="AK480" s="1509"/>
      <c r="AL480" s="1501"/>
      <c r="AM480" s="1501"/>
      <c r="AN480" s="1501"/>
      <c r="AO480" s="1501"/>
      <c r="AP480" s="1509"/>
      <c r="AQ480" s="1501"/>
      <c r="AR480" s="1501"/>
    </row>
    <row r="481" spans="1:44" ht="48" customHeight="1">
      <c r="A481" s="1446"/>
      <c r="B481" s="1517"/>
      <c r="C481" s="1552"/>
      <c r="D481" s="1553"/>
      <c r="E481" s="1529"/>
      <c r="F481" s="1421"/>
      <c r="G481" s="1446"/>
      <c r="H481" s="1420"/>
      <c r="I481" s="1526"/>
      <c r="J481" s="1446"/>
      <c r="K481" s="1446"/>
      <c r="L481" s="1421"/>
      <c r="M481" s="1446"/>
      <c r="N481" s="1550"/>
      <c r="O481" s="1550"/>
      <c r="P481" s="1551"/>
      <c r="Q481" s="1550"/>
      <c r="R481" s="1421"/>
      <c r="S481" s="1554"/>
      <c r="T481" s="1554"/>
      <c r="U481" s="1554"/>
      <c r="V481" s="1554"/>
      <c r="W481" s="1554"/>
      <c r="X481" s="1554"/>
      <c r="Y481" s="1554"/>
      <c r="Z481" s="1555"/>
      <c r="AA481" s="1555"/>
      <c r="AB481" s="1555"/>
      <c r="AC481" s="1555"/>
      <c r="AD481" s="1555"/>
      <c r="AE481" s="1555"/>
      <c r="AF481" s="1555"/>
      <c r="AG481" s="1555"/>
      <c r="AH481" s="1550"/>
      <c r="AI481" s="1550"/>
      <c r="AJ481" s="1421"/>
      <c r="AK481" s="1509"/>
      <c r="AL481" s="1501"/>
      <c r="AM481" s="1501"/>
      <c r="AN481" s="1501"/>
      <c r="AO481" s="1501"/>
      <c r="AP481" s="1509"/>
      <c r="AQ481" s="1501"/>
      <c r="AR481" s="1501"/>
    </row>
    <row r="482" spans="1:44" ht="46.5" customHeight="1">
      <c r="A482" s="1446"/>
      <c r="B482" s="1517"/>
      <c r="C482" s="1552"/>
      <c r="D482" s="1553"/>
      <c r="E482" s="1529"/>
      <c r="F482" s="1421"/>
      <c r="G482" s="1446"/>
      <c r="H482" s="1420"/>
      <c r="I482" s="1526"/>
      <c r="J482" s="1446"/>
      <c r="K482" s="1446"/>
      <c r="L482" s="1421"/>
      <c r="M482" s="1446"/>
      <c r="N482" s="1550"/>
      <c r="O482" s="1550"/>
      <c r="P482" s="1551"/>
      <c r="Q482" s="1550"/>
      <c r="R482" s="1421"/>
      <c r="S482" s="1554"/>
      <c r="T482" s="1554"/>
      <c r="U482" s="1554"/>
      <c r="V482" s="1554"/>
      <c r="W482" s="1554"/>
      <c r="X482" s="1554"/>
      <c r="Y482" s="1554"/>
      <c r="Z482" s="1555"/>
      <c r="AA482" s="1555"/>
      <c r="AB482" s="1555"/>
      <c r="AC482" s="1555"/>
      <c r="AD482" s="1555"/>
      <c r="AE482" s="1555"/>
      <c r="AF482" s="1555"/>
      <c r="AG482" s="1555"/>
      <c r="AH482" s="1550"/>
      <c r="AI482" s="1550"/>
      <c r="AJ482" s="1421"/>
      <c r="AK482" s="1509"/>
      <c r="AL482" s="1501"/>
      <c r="AM482" s="1501"/>
      <c r="AN482" s="1501"/>
      <c r="AO482" s="1501"/>
      <c r="AP482" s="1509"/>
      <c r="AQ482" s="1501"/>
      <c r="AR482" s="1501"/>
    </row>
    <row r="483" spans="1:44" ht="30" customHeight="1">
      <c r="A483" s="1446"/>
      <c r="B483" s="1517"/>
      <c r="C483" s="1552"/>
      <c r="D483" s="1553"/>
      <c r="E483" s="1529"/>
      <c r="F483" s="1421"/>
      <c r="G483" s="1446"/>
      <c r="H483" s="1420"/>
      <c r="I483" s="1526"/>
      <c r="J483" s="1446"/>
      <c r="K483" s="1446"/>
      <c r="L483" s="1421"/>
      <c r="M483" s="1446"/>
      <c r="N483" s="1550"/>
      <c r="O483" s="1550"/>
      <c r="P483" s="1551"/>
      <c r="Q483" s="1550"/>
      <c r="R483" s="1421"/>
      <c r="S483" s="1554"/>
      <c r="T483" s="1554"/>
      <c r="U483" s="1554"/>
      <c r="V483" s="1554"/>
      <c r="W483" s="1554"/>
      <c r="X483" s="1554"/>
      <c r="Y483" s="1554"/>
      <c r="Z483" s="1555"/>
      <c r="AA483" s="1555"/>
      <c r="AB483" s="1555"/>
      <c r="AC483" s="1555"/>
      <c r="AD483" s="1555"/>
      <c r="AE483" s="1555"/>
      <c r="AF483" s="1555"/>
      <c r="AG483" s="1555"/>
      <c r="AH483" s="1550"/>
      <c r="AI483" s="1550"/>
      <c r="AJ483" s="1421"/>
      <c r="AK483" s="1509"/>
      <c r="AL483" s="1501"/>
      <c r="AM483" s="1501"/>
      <c r="AN483" s="1501"/>
      <c r="AO483" s="1501"/>
      <c r="AP483" s="1509"/>
      <c r="AQ483" s="1501"/>
      <c r="AR483" s="1501"/>
    </row>
    <row r="484" spans="1:44" ht="30" customHeight="1">
      <c r="A484" s="1446"/>
      <c r="B484" s="1517"/>
      <c r="C484" s="1552"/>
      <c r="D484" s="1553"/>
      <c r="E484" s="1529"/>
      <c r="F484" s="1421"/>
      <c r="G484" s="1446"/>
      <c r="H484" s="1420"/>
      <c r="I484" s="1526"/>
      <c r="J484" s="1446"/>
      <c r="K484" s="1446"/>
      <c r="L484" s="1421"/>
      <c r="M484" s="1446"/>
      <c r="N484" s="1550"/>
      <c r="O484" s="1550"/>
      <c r="P484" s="1551"/>
      <c r="Q484" s="1550"/>
      <c r="R484" s="1421"/>
      <c r="S484" s="1554"/>
      <c r="T484" s="1554"/>
      <c r="U484" s="1554"/>
      <c r="V484" s="1554"/>
      <c r="W484" s="1554"/>
      <c r="X484" s="1554"/>
      <c r="Y484" s="1554"/>
      <c r="Z484" s="1555"/>
      <c r="AA484" s="1555"/>
      <c r="AB484" s="1555"/>
      <c r="AC484" s="1555"/>
      <c r="AD484" s="1555"/>
      <c r="AE484" s="1555"/>
      <c r="AF484" s="1555"/>
      <c r="AG484" s="1555"/>
      <c r="AH484" s="1550"/>
      <c r="AI484" s="1550"/>
      <c r="AJ484" s="1421"/>
      <c r="AK484" s="1509"/>
      <c r="AL484" s="1501"/>
      <c r="AM484" s="1501"/>
      <c r="AN484" s="1501"/>
      <c r="AO484" s="1501"/>
      <c r="AP484" s="1509"/>
      <c r="AQ484" s="1501"/>
      <c r="AR484" s="1501"/>
    </row>
    <row r="485" spans="1:44" ht="45" customHeight="1">
      <c r="A485" s="1446"/>
      <c r="B485" s="1517"/>
      <c r="C485" s="1552"/>
      <c r="D485" s="1553"/>
      <c r="E485" s="1529"/>
      <c r="F485" s="1421"/>
      <c r="G485" s="1446"/>
      <c r="H485" s="1420"/>
      <c r="I485" s="1526"/>
      <c r="J485" s="1446"/>
      <c r="K485" s="1446"/>
      <c r="L485" s="1421"/>
      <c r="M485" s="1446"/>
      <c r="N485" s="1550"/>
      <c r="O485" s="1550"/>
      <c r="P485" s="1551"/>
      <c r="Q485" s="1550"/>
      <c r="R485" s="1421"/>
      <c r="S485" s="1554"/>
      <c r="T485" s="1554"/>
      <c r="U485" s="1554"/>
      <c r="V485" s="1554"/>
      <c r="W485" s="1554"/>
      <c r="X485" s="1554"/>
      <c r="Y485" s="1554"/>
      <c r="Z485" s="1555"/>
      <c r="AA485" s="1555"/>
      <c r="AB485" s="1555"/>
      <c r="AC485" s="1555"/>
      <c r="AD485" s="1555"/>
      <c r="AE485" s="1555"/>
      <c r="AF485" s="1555"/>
      <c r="AG485" s="1555"/>
      <c r="AH485" s="1550"/>
      <c r="AI485" s="1550"/>
      <c r="AJ485" s="1421"/>
      <c r="AK485" s="1509"/>
      <c r="AL485" s="1501"/>
      <c r="AM485" s="1501"/>
      <c r="AN485" s="1501"/>
      <c r="AO485" s="1501"/>
      <c r="AP485" s="1509"/>
      <c r="AQ485" s="1501"/>
      <c r="AR485" s="1501"/>
    </row>
    <row r="486" spans="1:44" ht="30" customHeight="1">
      <c r="A486" s="1446"/>
      <c r="B486" s="1517"/>
      <c r="C486" s="1552"/>
      <c r="D486" s="1553"/>
      <c r="E486" s="1529"/>
      <c r="F486" s="1421"/>
      <c r="G486" s="1446"/>
      <c r="H486" s="1420"/>
      <c r="I486" s="1526"/>
      <c r="J486" s="1446"/>
      <c r="K486" s="1446"/>
      <c r="L486" s="1421"/>
      <c r="M486" s="1446"/>
      <c r="N486" s="1550"/>
      <c r="O486" s="1550"/>
      <c r="P486" s="1551"/>
      <c r="Q486" s="1550"/>
      <c r="R486" s="1421"/>
      <c r="S486" s="1554"/>
      <c r="T486" s="1554"/>
      <c r="U486" s="1554"/>
      <c r="V486" s="1554"/>
      <c r="W486" s="1554"/>
      <c r="X486" s="1554"/>
      <c r="Y486" s="1554"/>
      <c r="Z486" s="1555"/>
      <c r="AA486" s="1555"/>
      <c r="AB486" s="1555"/>
      <c r="AC486" s="1555"/>
      <c r="AD486" s="1555"/>
      <c r="AE486" s="1555"/>
      <c r="AF486" s="1555"/>
      <c r="AG486" s="1555"/>
      <c r="AH486" s="1550"/>
      <c r="AI486" s="1550"/>
      <c r="AJ486" s="1421"/>
      <c r="AK486" s="1509"/>
      <c r="AL486" s="1501"/>
      <c r="AM486" s="1501"/>
      <c r="AN486" s="1501"/>
      <c r="AO486" s="1501"/>
      <c r="AP486" s="1509"/>
      <c r="AQ486" s="1501"/>
      <c r="AR486" s="1501"/>
    </row>
    <row r="487" spans="1:44" ht="37.5" customHeight="1">
      <c r="A487" s="1446"/>
      <c r="B487" s="1517"/>
      <c r="C487" s="1552"/>
      <c r="D487" s="1553"/>
      <c r="E487" s="1529"/>
      <c r="F487" s="1421"/>
      <c r="G487" s="1446"/>
      <c r="H487" s="1420"/>
      <c r="I487" s="1526"/>
      <c r="J487" s="1446"/>
      <c r="K487" s="1446"/>
      <c r="L487" s="1421"/>
      <c r="M487" s="1446"/>
      <c r="N487" s="1550"/>
      <c r="O487" s="1550"/>
      <c r="P487" s="1551"/>
      <c r="Q487" s="1550"/>
      <c r="R487" s="1421"/>
      <c r="S487" s="1554"/>
      <c r="T487" s="1554"/>
      <c r="U487" s="1554"/>
      <c r="V487" s="1554"/>
      <c r="W487" s="1554"/>
      <c r="X487" s="1554"/>
      <c r="Y487" s="1554"/>
      <c r="Z487" s="1555"/>
      <c r="AA487" s="1555"/>
      <c r="AB487" s="1555"/>
      <c r="AC487" s="1555"/>
      <c r="AD487" s="1555"/>
      <c r="AE487" s="1555"/>
      <c r="AF487" s="1555"/>
      <c r="AG487" s="1555"/>
      <c r="AH487" s="1550"/>
      <c r="AI487" s="1550"/>
      <c r="AJ487" s="1421"/>
      <c r="AK487" s="1509"/>
      <c r="AL487" s="1501"/>
      <c r="AM487" s="1501"/>
      <c r="AN487" s="1501"/>
      <c r="AO487" s="1501"/>
      <c r="AP487" s="1509"/>
      <c r="AQ487" s="1501"/>
      <c r="AR487" s="1501"/>
    </row>
    <row r="488" spans="1:44" ht="93" customHeight="1">
      <c r="A488" s="1446"/>
      <c r="B488" s="1517"/>
      <c r="C488" s="1552"/>
      <c r="D488" s="1553"/>
      <c r="E488" s="1529"/>
      <c r="F488" s="1421"/>
      <c r="G488" s="1446"/>
      <c r="H488" s="1420"/>
      <c r="I488" s="1526"/>
      <c r="J488" s="1446"/>
      <c r="K488" s="1446"/>
      <c r="L488" s="1421"/>
      <c r="M488" s="1446"/>
      <c r="N488" s="1550"/>
      <c r="O488" s="1550"/>
      <c r="P488" s="1551"/>
      <c r="Q488" s="1550"/>
      <c r="R488" s="1421"/>
      <c r="S488" s="1554"/>
      <c r="T488" s="1554"/>
      <c r="U488" s="1554"/>
      <c r="V488" s="1554"/>
      <c r="W488" s="1554"/>
      <c r="X488" s="1554"/>
      <c r="Y488" s="1554"/>
      <c r="Z488" s="1555"/>
      <c r="AA488" s="1555"/>
      <c r="AB488" s="1555"/>
      <c r="AC488" s="1555"/>
      <c r="AD488" s="1555"/>
      <c r="AE488" s="1555"/>
      <c r="AF488" s="1555"/>
      <c r="AG488" s="1555"/>
      <c r="AH488" s="1550"/>
      <c r="AI488" s="1550"/>
      <c r="AJ488" s="1421"/>
      <c r="AK488" s="1509"/>
      <c r="AL488" s="1501"/>
      <c r="AM488" s="1501"/>
      <c r="AN488" s="1501"/>
      <c r="AO488" s="1501"/>
      <c r="AP488" s="1509"/>
      <c r="AQ488" s="1501"/>
      <c r="AR488" s="1501"/>
    </row>
    <row r="489" spans="1:44" ht="30" customHeight="1">
      <c r="A489" s="1446"/>
      <c r="B489" s="1517"/>
      <c r="C489" s="1552"/>
      <c r="D489" s="1553"/>
      <c r="E489" s="1529"/>
      <c r="F489" s="1421"/>
      <c r="G489" s="1446"/>
      <c r="H489" s="1420"/>
      <c r="I489" s="1526"/>
      <c r="J489" s="1446"/>
      <c r="K489" s="1446"/>
      <c r="L489" s="1421"/>
      <c r="M489" s="1446"/>
      <c r="N489" s="1550"/>
      <c r="O489" s="1550"/>
      <c r="P489" s="1551"/>
      <c r="Q489" s="1550"/>
      <c r="R489" s="1421"/>
      <c r="S489" s="1554"/>
      <c r="T489" s="1554"/>
      <c r="U489" s="1554"/>
      <c r="V489" s="1554"/>
      <c r="W489" s="1554"/>
      <c r="X489" s="1554"/>
      <c r="Y489" s="1554"/>
      <c r="Z489" s="1555"/>
      <c r="AA489" s="1555"/>
      <c r="AB489" s="1555"/>
      <c r="AC489" s="1555"/>
      <c r="AD489" s="1555"/>
      <c r="AE489" s="1555"/>
      <c r="AF489" s="1555"/>
      <c r="AG489" s="1555"/>
      <c r="AH489" s="1550"/>
      <c r="AI489" s="1550"/>
      <c r="AJ489" s="1421"/>
      <c r="AK489" s="1509"/>
      <c r="AL489" s="1501"/>
      <c r="AM489" s="1501"/>
      <c r="AN489" s="1501"/>
      <c r="AO489" s="1501"/>
      <c r="AP489" s="1509"/>
      <c r="AQ489" s="1501"/>
      <c r="AR489" s="1501"/>
    </row>
    <row r="490" spans="1:44" ht="63" customHeight="1">
      <c r="A490" s="1446"/>
      <c r="B490" s="1517"/>
      <c r="C490" s="1552"/>
      <c r="D490" s="1553"/>
      <c r="E490" s="1529"/>
      <c r="F490" s="1421"/>
      <c r="G490" s="1446"/>
      <c r="H490" s="1420"/>
      <c r="I490" s="1526"/>
      <c r="J490" s="1446"/>
      <c r="K490" s="1446"/>
      <c r="L490" s="1421"/>
      <c r="M490" s="1446"/>
      <c r="N490" s="1550"/>
      <c r="O490" s="1550"/>
      <c r="P490" s="1551"/>
      <c r="Q490" s="1550"/>
      <c r="R490" s="1421"/>
      <c r="S490" s="1554"/>
      <c r="T490" s="1554"/>
      <c r="U490" s="1554"/>
      <c r="V490" s="1554"/>
      <c r="W490" s="1554"/>
      <c r="X490" s="1554"/>
      <c r="Y490" s="1554"/>
      <c r="Z490" s="1555"/>
      <c r="AA490" s="1555"/>
      <c r="AB490" s="1555"/>
      <c r="AC490" s="1555"/>
      <c r="AD490" s="1555"/>
      <c r="AE490" s="1555"/>
      <c r="AF490" s="1555"/>
      <c r="AG490" s="1555"/>
      <c r="AH490" s="1550"/>
      <c r="AI490" s="1550"/>
      <c r="AJ490" s="1421"/>
      <c r="AK490" s="1509"/>
      <c r="AL490" s="1501"/>
      <c r="AM490" s="1501"/>
      <c r="AN490" s="1501"/>
      <c r="AO490" s="1501"/>
      <c r="AP490" s="1509"/>
      <c r="AQ490" s="1501"/>
      <c r="AR490" s="1501"/>
    </row>
    <row r="491" spans="1:44" ht="18" customHeight="1">
      <c r="A491" s="1446"/>
      <c r="B491" s="1517"/>
      <c r="C491" s="1552"/>
      <c r="D491" s="1553"/>
      <c r="E491" s="1529"/>
      <c r="F491" s="1421"/>
      <c r="G491" s="1446"/>
      <c r="H491" s="1420"/>
      <c r="I491" s="1526"/>
      <c r="J491" s="1446"/>
      <c r="K491" s="1446"/>
      <c r="L491" s="1421"/>
      <c r="M491" s="1446"/>
      <c r="N491" s="1550"/>
      <c r="O491" s="1550"/>
      <c r="P491" s="1551"/>
      <c r="Q491" s="1550"/>
      <c r="R491" s="1421"/>
      <c r="S491" s="1554"/>
      <c r="T491" s="1554"/>
      <c r="U491" s="1554"/>
      <c r="V491" s="1554"/>
      <c r="W491" s="1554"/>
      <c r="X491" s="1554"/>
      <c r="Y491" s="1554"/>
      <c r="Z491" s="1555"/>
      <c r="AA491" s="1555"/>
      <c r="AB491" s="1555"/>
      <c r="AC491" s="1555"/>
      <c r="AD491" s="1555"/>
      <c r="AE491" s="1555"/>
      <c r="AF491" s="1555"/>
      <c r="AG491" s="1555"/>
      <c r="AH491" s="1550"/>
      <c r="AI491" s="1550"/>
      <c r="AJ491" s="1421"/>
      <c r="AK491" s="1509"/>
      <c r="AL491" s="1501"/>
      <c r="AM491" s="1501"/>
      <c r="AN491" s="1501"/>
      <c r="AO491" s="1501"/>
      <c r="AP491" s="1509"/>
      <c r="AQ491" s="1501"/>
      <c r="AR491" s="1501"/>
    </row>
    <row r="492" spans="1:44" ht="35.25" customHeight="1">
      <c r="A492" s="1446"/>
      <c r="B492" s="1517"/>
      <c r="C492" s="1552"/>
      <c r="D492" s="1553"/>
      <c r="E492" s="1529"/>
      <c r="F492" s="1421"/>
      <c r="G492" s="1446"/>
      <c r="H492" s="1420"/>
      <c r="I492" s="1526"/>
      <c r="J492" s="1446"/>
      <c r="K492" s="1446"/>
      <c r="L492" s="1421"/>
      <c r="M492" s="1446"/>
      <c r="N492" s="1550"/>
      <c r="O492" s="1550"/>
      <c r="P492" s="1551"/>
      <c r="Q492" s="1550"/>
      <c r="R492" s="1421"/>
      <c r="S492" s="1554"/>
      <c r="T492" s="1554"/>
      <c r="U492" s="1554"/>
      <c r="V492" s="1554"/>
      <c r="W492" s="1554"/>
      <c r="X492" s="1554"/>
      <c r="Y492" s="1554"/>
      <c r="Z492" s="1555"/>
      <c r="AA492" s="1555"/>
      <c r="AB492" s="1555"/>
      <c r="AC492" s="1555"/>
      <c r="AD492" s="1555"/>
      <c r="AE492" s="1555"/>
      <c r="AF492" s="1555"/>
      <c r="AG492" s="1555"/>
      <c r="AH492" s="1550"/>
      <c r="AI492" s="1550"/>
      <c r="AJ492" s="1421"/>
      <c r="AK492" s="1509"/>
      <c r="AL492" s="1501"/>
      <c r="AM492" s="1501"/>
      <c r="AN492" s="1501"/>
      <c r="AO492" s="1501"/>
      <c r="AP492" s="1509"/>
      <c r="AQ492" s="1501"/>
      <c r="AR492" s="1501"/>
    </row>
    <row r="493" spans="1:44" ht="51.75" customHeight="1">
      <c r="A493" s="1446"/>
      <c r="B493" s="1517"/>
      <c r="C493" s="1552"/>
      <c r="D493" s="1553"/>
      <c r="E493" s="1529"/>
      <c r="F493" s="1421"/>
      <c r="G493" s="1446"/>
      <c r="H493" s="1420"/>
      <c r="I493" s="1526"/>
      <c r="J493" s="1446"/>
      <c r="K493" s="1446"/>
      <c r="L493" s="1421"/>
      <c r="M493" s="1446"/>
      <c r="N493" s="1550"/>
      <c r="O493" s="1550"/>
      <c r="P493" s="1551"/>
      <c r="Q493" s="1550"/>
      <c r="R493" s="1421"/>
      <c r="S493" s="1554"/>
      <c r="T493" s="1554"/>
      <c r="U493" s="1554"/>
      <c r="V493" s="1554"/>
      <c r="W493" s="1554"/>
      <c r="X493" s="1554"/>
      <c r="Y493" s="1554"/>
      <c r="Z493" s="1555"/>
      <c r="AA493" s="1555"/>
      <c r="AB493" s="1555"/>
      <c r="AC493" s="1555"/>
      <c r="AD493" s="1555"/>
      <c r="AE493" s="1555"/>
      <c r="AF493" s="1555"/>
      <c r="AG493" s="1555"/>
      <c r="AH493" s="1550"/>
      <c r="AI493" s="1550"/>
      <c r="AJ493" s="1421"/>
      <c r="AK493" s="1509"/>
      <c r="AL493" s="1501"/>
      <c r="AM493" s="1501"/>
      <c r="AN493" s="1501"/>
      <c r="AO493" s="1501"/>
      <c r="AP493" s="1509"/>
      <c r="AQ493" s="1501"/>
      <c r="AR493" s="1501"/>
    </row>
    <row r="494" spans="1:44" ht="43.5" customHeight="1">
      <c r="A494" s="1446"/>
      <c r="B494" s="1517"/>
      <c r="C494" s="1552"/>
      <c r="D494" s="1553"/>
      <c r="E494" s="1529"/>
      <c r="F494" s="1421"/>
      <c r="G494" s="1446"/>
      <c r="H494" s="1420"/>
      <c r="I494" s="1526"/>
      <c r="J494" s="1446"/>
      <c r="K494" s="1446"/>
      <c r="L494" s="1421"/>
      <c r="M494" s="1446"/>
      <c r="N494" s="1550"/>
      <c r="O494" s="1550"/>
      <c r="P494" s="1551"/>
      <c r="Q494" s="1550"/>
      <c r="R494" s="1421"/>
      <c r="S494" s="1554"/>
      <c r="T494" s="1554"/>
      <c r="U494" s="1554"/>
      <c r="V494" s="1554"/>
      <c r="W494" s="1554"/>
      <c r="X494" s="1554"/>
      <c r="Y494" s="1554"/>
      <c r="Z494" s="1555"/>
      <c r="AA494" s="1555"/>
      <c r="AB494" s="1555"/>
      <c r="AC494" s="1555"/>
      <c r="AD494" s="1555"/>
      <c r="AE494" s="1555"/>
      <c r="AF494" s="1555"/>
      <c r="AG494" s="1555"/>
      <c r="AH494" s="1550"/>
      <c r="AI494" s="1550"/>
      <c r="AJ494" s="1421"/>
      <c r="AK494" s="1509"/>
      <c r="AL494" s="1501"/>
      <c r="AM494" s="1501"/>
      <c r="AN494" s="1501"/>
      <c r="AO494" s="1501"/>
      <c r="AP494" s="1509"/>
      <c r="AQ494" s="1501"/>
      <c r="AR494" s="1501"/>
    </row>
    <row r="495" spans="1:44" ht="54.75" customHeight="1">
      <c r="A495" s="1446"/>
      <c r="B495" s="1517"/>
      <c r="C495" s="1552"/>
      <c r="D495" s="1553"/>
      <c r="E495" s="1529"/>
      <c r="F495" s="1421"/>
      <c r="G495" s="1446"/>
      <c r="H495" s="1420"/>
      <c r="I495" s="1526"/>
      <c r="J495" s="1446"/>
      <c r="K495" s="1446"/>
      <c r="L495" s="1421"/>
      <c r="M495" s="1446"/>
      <c r="N495" s="1550"/>
      <c r="O495" s="1550"/>
      <c r="P495" s="1551"/>
      <c r="Q495" s="1550"/>
      <c r="R495" s="1421"/>
      <c r="S495" s="1554"/>
      <c r="T495" s="1554"/>
      <c r="U495" s="1554"/>
      <c r="V495" s="1554"/>
      <c r="W495" s="1554"/>
      <c r="X495" s="1554"/>
      <c r="Y495" s="1554"/>
      <c r="Z495" s="1555"/>
      <c r="AA495" s="1555"/>
      <c r="AB495" s="1555"/>
      <c r="AC495" s="1555"/>
      <c r="AD495" s="1555"/>
      <c r="AE495" s="1555"/>
      <c r="AF495" s="1555"/>
      <c r="AG495" s="1555"/>
      <c r="AH495" s="1550"/>
      <c r="AI495" s="1550"/>
      <c r="AJ495" s="1421"/>
      <c r="AK495" s="1509"/>
      <c r="AL495" s="1501"/>
      <c r="AM495" s="1501"/>
      <c r="AN495" s="1501"/>
      <c r="AO495" s="1501"/>
      <c r="AP495" s="1509"/>
      <c r="AQ495" s="1501"/>
      <c r="AR495" s="1501"/>
    </row>
    <row r="496" spans="1:44" ht="64.5" customHeight="1">
      <c r="A496" s="1446"/>
      <c r="B496" s="1517"/>
      <c r="C496" s="1552"/>
      <c r="D496" s="1553"/>
      <c r="E496" s="1529"/>
      <c r="F496" s="1421"/>
      <c r="G496" s="1446"/>
      <c r="H496" s="1420"/>
      <c r="I496" s="1526"/>
      <c r="J496" s="1446"/>
      <c r="K496" s="1446"/>
      <c r="L496" s="1421"/>
      <c r="M496" s="1446"/>
      <c r="N496" s="1550"/>
      <c r="O496" s="1550"/>
      <c r="P496" s="1551"/>
      <c r="Q496" s="1550"/>
      <c r="R496" s="1421"/>
      <c r="S496" s="1554"/>
      <c r="T496" s="1554"/>
      <c r="U496" s="1554"/>
      <c r="V496" s="1554"/>
      <c r="W496" s="1554"/>
      <c r="X496" s="1554"/>
      <c r="Y496" s="1554"/>
      <c r="Z496" s="1555"/>
      <c r="AA496" s="1555"/>
      <c r="AB496" s="1555"/>
      <c r="AC496" s="1555"/>
      <c r="AD496" s="1555"/>
      <c r="AE496" s="1555"/>
      <c r="AF496" s="1555"/>
      <c r="AG496" s="1555"/>
      <c r="AH496" s="1550"/>
      <c r="AI496" s="1550"/>
      <c r="AJ496" s="1421"/>
      <c r="AK496" s="1509"/>
      <c r="AL496" s="1501"/>
      <c r="AM496" s="1501"/>
      <c r="AN496" s="1501"/>
      <c r="AO496" s="1501"/>
      <c r="AP496" s="1509"/>
      <c r="AQ496" s="1501"/>
      <c r="AR496" s="1501"/>
    </row>
    <row r="497" spans="1:44" ht="64.5" customHeight="1">
      <c r="A497" s="1446"/>
      <c r="B497" s="1517"/>
      <c r="C497" s="1552"/>
      <c r="D497" s="1553"/>
      <c r="E497" s="1529"/>
      <c r="F497" s="1421"/>
      <c r="G497" s="1446"/>
      <c r="H497" s="1420"/>
      <c r="I497" s="1526"/>
      <c r="J497" s="1446"/>
      <c r="K497" s="1446"/>
      <c r="L497" s="1421"/>
      <c r="M497" s="1446"/>
      <c r="N497" s="1550"/>
      <c r="O497" s="1550"/>
      <c r="P497" s="1551"/>
      <c r="Q497" s="1550"/>
      <c r="R497" s="1421"/>
      <c r="S497" s="1554"/>
      <c r="T497" s="1554"/>
      <c r="U497" s="1554"/>
      <c r="V497" s="1554"/>
      <c r="W497" s="1554"/>
      <c r="X497" s="1554"/>
      <c r="Y497" s="1554"/>
      <c r="Z497" s="1555"/>
      <c r="AA497" s="1555"/>
      <c r="AB497" s="1555"/>
      <c r="AC497" s="1555"/>
      <c r="AD497" s="1555"/>
      <c r="AE497" s="1555"/>
      <c r="AF497" s="1555"/>
      <c r="AG497" s="1555"/>
      <c r="AH497" s="1550"/>
      <c r="AI497" s="1550"/>
      <c r="AJ497" s="1421"/>
      <c r="AK497" s="1509"/>
      <c r="AL497" s="1501"/>
      <c r="AM497" s="1501"/>
      <c r="AN497" s="1501"/>
      <c r="AO497" s="1501"/>
      <c r="AP497" s="1509"/>
      <c r="AQ497" s="1501"/>
      <c r="AR497" s="1501"/>
    </row>
    <row r="498" spans="1:44" ht="93.75" customHeight="1">
      <c r="A498" s="1446"/>
      <c r="B498" s="1517"/>
      <c r="C498" s="1552"/>
      <c r="D498" s="1553"/>
      <c r="E498" s="1529"/>
      <c r="F498" s="1421"/>
      <c r="G498" s="1446"/>
      <c r="H498" s="1420"/>
      <c r="I498" s="1526"/>
      <c r="J498" s="1446"/>
      <c r="K498" s="1446"/>
      <c r="L498" s="1421"/>
      <c r="M498" s="1446"/>
      <c r="N498" s="1550"/>
      <c r="O498" s="1550"/>
      <c r="P498" s="1551"/>
      <c r="Q498" s="1550"/>
      <c r="R498" s="1421"/>
      <c r="S498" s="1554"/>
      <c r="T498" s="1554"/>
      <c r="U498" s="1554"/>
      <c r="V498" s="1554"/>
      <c r="W498" s="1554"/>
      <c r="X498" s="1554"/>
      <c r="Y498" s="1554"/>
      <c r="Z498" s="1555"/>
      <c r="AA498" s="1555"/>
      <c r="AB498" s="1555"/>
      <c r="AC498" s="1555"/>
      <c r="AD498" s="1555"/>
      <c r="AE498" s="1555"/>
      <c r="AF498" s="1555"/>
      <c r="AG498" s="1555"/>
      <c r="AH498" s="1550"/>
      <c r="AI498" s="1550"/>
      <c r="AJ498" s="1421"/>
      <c r="AK498" s="1509"/>
      <c r="AL498" s="1501"/>
      <c r="AM498" s="1501"/>
      <c r="AN498" s="1501"/>
      <c r="AO498" s="1501"/>
      <c r="AP498" s="1509"/>
      <c r="AQ498" s="1501"/>
      <c r="AR498" s="1501"/>
    </row>
    <row r="499" spans="1:44" ht="30" customHeight="1">
      <c r="A499" s="1446"/>
      <c r="B499" s="1517"/>
      <c r="C499" s="1552"/>
      <c r="D499" s="1553"/>
      <c r="E499" s="1529"/>
      <c r="F499" s="1421"/>
      <c r="G499" s="1446"/>
      <c r="H499" s="1420"/>
      <c r="I499" s="1526"/>
      <c r="J499" s="1446"/>
      <c r="K499" s="1446"/>
      <c r="L499" s="1421"/>
      <c r="M499" s="1446"/>
      <c r="N499" s="1550"/>
      <c r="O499" s="1550"/>
      <c r="P499" s="1551"/>
      <c r="Q499" s="1550"/>
      <c r="R499" s="1421"/>
      <c r="S499" s="1554"/>
      <c r="T499" s="1554"/>
      <c r="U499" s="1554"/>
      <c r="V499" s="1554"/>
      <c r="W499" s="1554"/>
      <c r="X499" s="1554"/>
      <c r="Y499" s="1554"/>
      <c r="Z499" s="1555"/>
      <c r="AA499" s="1555"/>
      <c r="AB499" s="1555"/>
      <c r="AC499" s="1555"/>
      <c r="AD499" s="1555"/>
      <c r="AE499" s="1555"/>
      <c r="AF499" s="1555"/>
      <c r="AG499" s="1555"/>
      <c r="AH499" s="1550"/>
      <c r="AI499" s="1550"/>
      <c r="AJ499" s="1421"/>
      <c r="AK499" s="1509"/>
      <c r="AL499" s="1501"/>
      <c r="AM499" s="1501"/>
      <c r="AN499" s="1501"/>
      <c r="AO499" s="1501"/>
      <c r="AP499" s="1509"/>
      <c r="AQ499" s="1501"/>
      <c r="AR499" s="1501"/>
    </row>
    <row r="500" spans="1:44" ht="44.25" customHeight="1">
      <c r="A500" s="1446"/>
      <c r="B500" s="1517"/>
      <c r="C500" s="1552"/>
      <c r="D500" s="1553"/>
      <c r="E500" s="1529"/>
      <c r="F500" s="1421"/>
      <c r="G500" s="1446"/>
      <c r="H500" s="1420"/>
      <c r="I500" s="1526"/>
      <c r="J500" s="1446"/>
      <c r="K500" s="1446"/>
      <c r="L500" s="1421"/>
      <c r="M500" s="1446"/>
      <c r="N500" s="1550"/>
      <c r="O500" s="1550"/>
      <c r="P500" s="1551"/>
      <c r="Q500" s="1550"/>
      <c r="R500" s="1421"/>
      <c r="S500" s="1554"/>
      <c r="T500" s="1554"/>
      <c r="U500" s="1554"/>
      <c r="V500" s="1554"/>
      <c r="W500" s="1554"/>
      <c r="X500" s="1554"/>
      <c r="Y500" s="1554"/>
      <c r="Z500" s="1555"/>
      <c r="AA500" s="1555"/>
      <c r="AB500" s="1555"/>
      <c r="AC500" s="1555"/>
      <c r="AD500" s="1555"/>
      <c r="AE500" s="1555"/>
      <c r="AF500" s="1555"/>
      <c r="AG500" s="1555"/>
      <c r="AH500" s="1550"/>
      <c r="AI500" s="1550"/>
      <c r="AJ500" s="1421"/>
      <c r="AK500" s="1509"/>
      <c r="AL500" s="1501"/>
      <c r="AM500" s="1501"/>
      <c r="AN500" s="1501"/>
      <c r="AO500" s="1501"/>
      <c r="AP500" s="1509"/>
      <c r="AQ500" s="1501"/>
      <c r="AR500" s="1501"/>
    </row>
    <row r="501" spans="1:44" ht="60" customHeight="1">
      <c r="A501" s="1446"/>
      <c r="B501" s="1517"/>
      <c r="C501" s="1552"/>
      <c r="D501" s="1553"/>
      <c r="E501" s="1529"/>
      <c r="F501" s="1421"/>
      <c r="G501" s="1446"/>
      <c r="H501" s="1420"/>
      <c r="I501" s="1526"/>
      <c r="J501" s="1446"/>
      <c r="K501" s="1446"/>
      <c r="L501" s="1421"/>
      <c r="M501" s="1446"/>
      <c r="N501" s="1550"/>
      <c r="O501" s="1550"/>
      <c r="P501" s="1551"/>
      <c r="Q501" s="1550"/>
      <c r="R501" s="1421"/>
      <c r="S501" s="1554"/>
      <c r="T501" s="1554"/>
      <c r="U501" s="1554"/>
      <c r="V501" s="1554"/>
      <c r="W501" s="1554"/>
      <c r="X501" s="1554"/>
      <c r="Y501" s="1554"/>
      <c r="Z501" s="1555"/>
      <c r="AA501" s="1555"/>
      <c r="AB501" s="1555"/>
      <c r="AC501" s="1555"/>
      <c r="AD501" s="1555"/>
      <c r="AE501" s="1555"/>
      <c r="AF501" s="1555"/>
      <c r="AG501" s="1555"/>
      <c r="AH501" s="1550"/>
      <c r="AI501" s="1550"/>
      <c r="AJ501" s="1421"/>
      <c r="AK501" s="1509"/>
      <c r="AL501" s="1501"/>
      <c r="AM501" s="1501"/>
      <c r="AN501" s="1501"/>
      <c r="AO501" s="1501"/>
      <c r="AP501" s="1509"/>
      <c r="AQ501" s="1501"/>
      <c r="AR501" s="1501"/>
    </row>
    <row r="502" spans="1:44" ht="45" customHeight="1">
      <c r="A502" s="1446"/>
      <c r="B502" s="1517"/>
      <c r="C502" s="1552"/>
      <c r="D502" s="1553"/>
      <c r="E502" s="1529"/>
      <c r="F502" s="1421"/>
      <c r="G502" s="1446"/>
      <c r="H502" s="1420"/>
      <c r="I502" s="1526"/>
      <c r="J502" s="1446"/>
      <c r="K502" s="1446"/>
      <c r="L502" s="1421"/>
      <c r="M502" s="1446"/>
      <c r="N502" s="1550"/>
      <c r="O502" s="1550"/>
      <c r="P502" s="1551"/>
      <c r="Q502" s="1550"/>
      <c r="R502" s="1421"/>
      <c r="S502" s="1554"/>
      <c r="T502" s="1554"/>
      <c r="U502" s="1554"/>
      <c r="V502" s="1554"/>
      <c r="W502" s="1554"/>
      <c r="X502" s="1554"/>
      <c r="Y502" s="1554"/>
      <c r="Z502" s="1555"/>
      <c r="AA502" s="1555"/>
      <c r="AB502" s="1555"/>
      <c r="AC502" s="1555"/>
      <c r="AD502" s="1555"/>
      <c r="AE502" s="1555"/>
      <c r="AF502" s="1555"/>
      <c r="AG502" s="1555"/>
      <c r="AH502" s="1550"/>
      <c r="AI502" s="1550"/>
      <c r="AJ502" s="1421"/>
      <c r="AK502" s="1509"/>
      <c r="AL502" s="1501"/>
      <c r="AM502" s="1501"/>
      <c r="AN502" s="1501"/>
      <c r="AO502" s="1501"/>
      <c r="AP502" s="1509"/>
      <c r="AQ502" s="1501"/>
      <c r="AR502" s="1501"/>
    </row>
    <row r="503" spans="1:44" ht="45" customHeight="1">
      <c r="A503" s="1446"/>
      <c r="B503" s="1517"/>
      <c r="C503" s="1552"/>
      <c r="D503" s="1553"/>
      <c r="E503" s="1529"/>
      <c r="F503" s="1421"/>
      <c r="G503" s="1446"/>
      <c r="H503" s="1420"/>
      <c r="I503" s="1526"/>
      <c r="J503" s="1446"/>
      <c r="K503" s="1446"/>
      <c r="L503" s="1421"/>
      <c r="M503" s="1446"/>
      <c r="N503" s="1550"/>
      <c r="O503" s="1550"/>
      <c r="P503" s="1551"/>
      <c r="Q503" s="1550"/>
      <c r="R503" s="1421"/>
      <c r="S503" s="1554"/>
      <c r="T503" s="1554"/>
      <c r="U503" s="1554"/>
      <c r="V503" s="1554"/>
      <c r="W503" s="1554"/>
      <c r="X503" s="1554"/>
      <c r="Y503" s="1554"/>
      <c r="Z503" s="1555"/>
      <c r="AA503" s="1555"/>
      <c r="AB503" s="1555"/>
      <c r="AC503" s="1555"/>
      <c r="AD503" s="1555"/>
      <c r="AE503" s="1555"/>
      <c r="AF503" s="1555"/>
      <c r="AG503" s="1555"/>
      <c r="AH503" s="1550"/>
      <c r="AI503" s="1550"/>
      <c r="AJ503" s="1421"/>
      <c r="AK503" s="1509"/>
      <c r="AL503" s="1501"/>
      <c r="AM503" s="1501"/>
      <c r="AN503" s="1501"/>
      <c r="AO503" s="1501"/>
      <c r="AP503" s="1509"/>
      <c r="AQ503" s="1501"/>
      <c r="AR503" s="1501"/>
    </row>
    <row r="504" spans="1:44" ht="30" customHeight="1">
      <c r="A504" s="1446"/>
      <c r="B504" s="1517"/>
      <c r="C504" s="1552"/>
      <c r="D504" s="1553"/>
      <c r="E504" s="1529"/>
      <c r="F504" s="1421"/>
      <c r="G504" s="1446"/>
      <c r="H504" s="1420"/>
      <c r="I504" s="1526"/>
      <c r="J504" s="1446"/>
      <c r="K504" s="1446"/>
      <c r="L504" s="1421"/>
      <c r="M504" s="1446"/>
      <c r="N504" s="1550"/>
      <c r="O504" s="1550"/>
      <c r="P504" s="1551"/>
      <c r="Q504" s="1550"/>
      <c r="R504" s="1421"/>
      <c r="S504" s="1554"/>
      <c r="T504" s="1554"/>
      <c r="U504" s="1554"/>
      <c r="V504" s="1554"/>
      <c r="W504" s="1554"/>
      <c r="X504" s="1554"/>
      <c r="Y504" s="1554"/>
      <c r="Z504" s="1555"/>
      <c r="AA504" s="1555"/>
      <c r="AB504" s="1555"/>
      <c r="AC504" s="1555"/>
      <c r="AD504" s="1555"/>
      <c r="AE504" s="1555"/>
      <c r="AF504" s="1555"/>
      <c r="AG504" s="1555"/>
      <c r="AH504" s="1550"/>
      <c r="AI504" s="1550"/>
      <c r="AJ504" s="1421"/>
      <c r="AK504" s="1509"/>
      <c r="AL504" s="1501"/>
      <c r="AM504" s="1501"/>
      <c r="AN504" s="1501"/>
      <c r="AO504" s="1501"/>
      <c r="AP504" s="1509"/>
      <c r="AQ504" s="1501"/>
      <c r="AR504" s="1501"/>
    </row>
    <row r="505" spans="1:44" ht="30" customHeight="1">
      <c r="A505" s="1446"/>
      <c r="B505" s="1517"/>
      <c r="C505" s="1552"/>
      <c r="D505" s="1553"/>
      <c r="E505" s="1529"/>
      <c r="F505" s="1421"/>
      <c r="G505" s="1446"/>
      <c r="H505" s="1420"/>
      <c r="I505" s="1526"/>
      <c r="J505" s="1446"/>
      <c r="K505" s="1446"/>
      <c r="L505" s="1421"/>
      <c r="M505" s="1446"/>
      <c r="N505" s="1550"/>
      <c r="O505" s="1550"/>
      <c r="P505" s="1551"/>
      <c r="Q505" s="1550"/>
      <c r="R505" s="1421"/>
      <c r="S505" s="1554"/>
      <c r="T505" s="1554"/>
      <c r="U505" s="1554"/>
      <c r="V505" s="1554"/>
      <c r="W505" s="1554"/>
      <c r="X505" s="1554"/>
      <c r="Y505" s="1554"/>
      <c r="Z505" s="1555"/>
      <c r="AA505" s="1555"/>
      <c r="AB505" s="1555"/>
      <c r="AC505" s="1555"/>
      <c r="AD505" s="1555"/>
      <c r="AE505" s="1555"/>
      <c r="AF505" s="1555"/>
      <c r="AG505" s="1555"/>
      <c r="AH505" s="1550"/>
      <c r="AI505" s="1550"/>
      <c r="AJ505" s="1421"/>
      <c r="AK505" s="1509"/>
      <c r="AL505" s="1501"/>
      <c r="AM505" s="1501"/>
      <c r="AN505" s="1501"/>
      <c r="AO505" s="1501"/>
      <c r="AP505" s="1509"/>
      <c r="AQ505" s="1501"/>
      <c r="AR505" s="1501"/>
    </row>
    <row r="506" spans="1:44" ht="64.5" customHeight="1">
      <c r="A506" s="1446"/>
      <c r="B506" s="1517"/>
      <c r="C506" s="1552"/>
      <c r="D506" s="1553"/>
      <c r="E506" s="1529"/>
      <c r="F506" s="1421"/>
      <c r="G506" s="1446"/>
      <c r="H506" s="1420"/>
      <c r="I506" s="1526"/>
      <c r="J506" s="1446"/>
      <c r="K506" s="1446"/>
      <c r="L506" s="1421"/>
      <c r="M506" s="1446"/>
      <c r="N506" s="1550"/>
      <c r="O506" s="1550"/>
      <c r="P506" s="1551"/>
      <c r="Q506" s="1550"/>
      <c r="R506" s="1421"/>
      <c r="S506" s="1554"/>
      <c r="T506" s="1554"/>
      <c r="U506" s="1554"/>
      <c r="V506" s="1554"/>
      <c r="W506" s="1554"/>
      <c r="X506" s="1554"/>
      <c r="Y506" s="1554"/>
      <c r="Z506" s="1555"/>
      <c r="AA506" s="1555"/>
      <c r="AB506" s="1555"/>
      <c r="AC506" s="1555"/>
      <c r="AD506" s="1555"/>
      <c r="AE506" s="1555"/>
      <c r="AF506" s="1555"/>
      <c r="AG506" s="1555"/>
      <c r="AH506" s="1550"/>
      <c r="AI506" s="1550"/>
      <c r="AJ506" s="1421"/>
      <c r="AK506" s="1509"/>
      <c r="AL506" s="1501"/>
      <c r="AM506" s="1501"/>
      <c r="AN506" s="1501"/>
      <c r="AO506" s="1501"/>
      <c r="AP506" s="1509"/>
      <c r="AQ506" s="1501"/>
      <c r="AR506" s="1501"/>
    </row>
    <row r="507" spans="1:44" ht="48" customHeight="1">
      <c r="A507" s="1446"/>
      <c r="B507" s="1517"/>
      <c r="C507" s="1552"/>
      <c r="D507" s="1553"/>
      <c r="E507" s="1529"/>
      <c r="F507" s="1421"/>
      <c r="G507" s="1446"/>
      <c r="H507" s="1420"/>
      <c r="I507" s="1526"/>
      <c r="J507" s="1446"/>
      <c r="K507" s="1446"/>
      <c r="L507" s="1421"/>
      <c r="M507" s="1446"/>
      <c r="N507" s="1550"/>
      <c r="O507" s="1550"/>
      <c r="P507" s="1551"/>
      <c r="Q507" s="1550"/>
      <c r="R507" s="1421"/>
      <c r="S507" s="1554"/>
      <c r="T507" s="1554"/>
      <c r="U507" s="1554"/>
      <c r="V507" s="1554"/>
      <c r="W507" s="1554"/>
      <c r="X507" s="1554"/>
      <c r="Y507" s="1554"/>
      <c r="Z507" s="1555"/>
      <c r="AA507" s="1555"/>
      <c r="AB507" s="1555"/>
      <c r="AC507" s="1555"/>
      <c r="AD507" s="1555"/>
      <c r="AE507" s="1555"/>
      <c r="AF507" s="1555"/>
      <c r="AG507" s="1555"/>
      <c r="AH507" s="1550"/>
      <c r="AI507" s="1550"/>
      <c r="AJ507" s="1421"/>
      <c r="AK507" s="1509"/>
      <c r="AL507" s="1501"/>
      <c r="AM507" s="1501"/>
      <c r="AN507" s="1501"/>
      <c r="AO507" s="1501"/>
      <c r="AP507" s="1509"/>
      <c r="AQ507" s="1501"/>
      <c r="AR507" s="1501"/>
    </row>
    <row r="508" spans="1:44" ht="46.5" customHeight="1">
      <c r="A508" s="1446"/>
      <c r="B508" s="1517"/>
      <c r="C508" s="1552"/>
      <c r="D508" s="1553"/>
      <c r="E508" s="1529"/>
      <c r="F508" s="1421"/>
      <c r="G508" s="1446"/>
      <c r="H508" s="1420"/>
      <c r="I508" s="1526"/>
      <c r="J508" s="1446"/>
      <c r="K508" s="1446"/>
      <c r="L508" s="1421"/>
      <c r="M508" s="1446"/>
      <c r="N508" s="1550"/>
      <c r="O508" s="1550"/>
      <c r="P508" s="1551"/>
      <c r="Q508" s="1550"/>
      <c r="R508" s="1421"/>
      <c r="S508" s="1554"/>
      <c r="T508" s="1554"/>
      <c r="U508" s="1554"/>
      <c r="V508" s="1554"/>
      <c r="W508" s="1554"/>
      <c r="X508" s="1554"/>
      <c r="Y508" s="1554"/>
      <c r="Z508" s="1555"/>
      <c r="AA508" s="1555"/>
      <c r="AB508" s="1555"/>
      <c r="AC508" s="1555"/>
      <c r="AD508" s="1555"/>
      <c r="AE508" s="1555"/>
      <c r="AF508" s="1555"/>
      <c r="AG508" s="1555"/>
      <c r="AH508" s="1550"/>
      <c r="AI508" s="1550"/>
      <c r="AJ508" s="1421"/>
      <c r="AK508" s="1509"/>
      <c r="AL508" s="1501"/>
      <c r="AM508" s="1501"/>
      <c r="AN508" s="1501"/>
      <c r="AO508" s="1501"/>
      <c r="AP508" s="1509"/>
      <c r="AQ508" s="1501"/>
      <c r="AR508" s="1501"/>
    </row>
    <row r="509" spans="1:44" ht="52.5" customHeight="1">
      <c r="A509" s="1446"/>
      <c r="B509" s="1517"/>
      <c r="C509" s="1552"/>
      <c r="D509" s="1553"/>
      <c r="E509" s="1529"/>
      <c r="F509" s="1421"/>
      <c r="G509" s="1446"/>
      <c r="H509" s="1420"/>
      <c r="I509" s="1526"/>
      <c r="J509" s="1446"/>
      <c r="K509" s="1446"/>
      <c r="L509" s="1421"/>
      <c r="M509" s="1446"/>
      <c r="N509" s="1550"/>
      <c r="O509" s="1550"/>
      <c r="P509" s="1551"/>
      <c r="Q509" s="1550"/>
      <c r="R509" s="1421"/>
      <c r="S509" s="1554"/>
      <c r="T509" s="1554"/>
      <c r="U509" s="1554"/>
      <c r="V509" s="1554"/>
      <c r="W509" s="1554"/>
      <c r="X509" s="1554"/>
      <c r="Y509" s="1554"/>
      <c r="Z509" s="1555"/>
      <c r="AA509" s="1555"/>
      <c r="AB509" s="1555"/>
      <c r="AC509" s="1555"/>
      <c r="AD509" s="1555"/>
      <c r="AE509" s="1555"/>
      <c r="AF509" s="1555"/>
      <c r="AG509" s="1555"/>
      <c r="AH509" s="1550"/>
      <c r="AI509" s="1550"/>
      <c r="AJ509" s="1421"/>
      <c r="AK509" s="1509"/>
      <c r="AL509" s="1501"/>
      <c r="AM509" s="1501"/>
      <c r="AN509" s="1501"/>
      <c r="AO509" s="1501"/>
      <c r="AP509" s="1509"/>
      <c r="AQ509" s="1501"/>
      <c r="AR509" s="1501"/>
    </row>
    <row r="510" spans="1:44" ht="45" customHeight="1">
      <c r="A510" s="1446"/>
      <c r="B510" s="1517"/>
      <c r="C510" s="1552"/>
      <c r="D510" s="1553"/>
      <c r="E510" s="1529"/>
      <c r="F510" s="1421"/>
      <c r="G510" s="1446"/>
      <c r="H510" s="1420"/>
      <c r="I510" s="1526"/>
      <c r="J510" s="1446"/>
      <c r="K510" s="1446"/>
      <c r="L510" s="1421"/>
      <c r="M510" s="1446"/>
      <c r="N510" s="1550"/>
      <c r="O510" s="1550"/>
      <c r="P510" s="1551"/>
      <c r="Q510" s="1550"/>
      <c r="R510" s="1421"/>
      <c r="S510" s="1554"/>
      <c r="T510" s="1554"/>
      <c r="U510" s="1554"/>
      <c r="V510" s="1554"/>
      <c r="W510" s="1554"/>
      <c r="X510" s="1554"/>
      <c r="Y510" s="1554"/>
      <c r="Z510" s="1555"/>
      <c r="AA510" s="1555"/>
      <c r="AB510" s="1555"/>
      <c r="AC510" s="1555"/>
      <c r="AD510" s="1555"/>
      <c r="AE510" s="1555"/>
      <c r="AF510" s="1555"/>
      <c r="AG510" s="1555"/>
      <c r="AH510" s="1550"/>
      <c r="AI510" s="1550"/>
      <c r="AJ510" s="1421"/>
      <c r="AK510" s="1509"/>
      <c r="AL510" s="1501"/>
      <c r="AM510" s="1501"/>
      <c r="AN510" s="1501"/>
      <c r="AO510" s="1501"/>
      <c r="AP510" s="1509"/>
      <c r="AQ510" s="1501"/>
      <c r="AR510" s="1501"/>
    </row>
    <row r="511" spans="1:44" ht="48" customHeight="1">
      <c r="A511" s="1446"/>
      <c r="B511" s="1517"/>
      <c r="C511" s="1552"/>
      <c r="D511" s="1553"/>
      <c r="E511" s="1529"/>
      <c r="F511" s="1421"/>
      <c r="G511" s="1446"/>
      <c r="H511" s="1420"/>
      <c r="I511" s="1526"/>
      <c r="J511" s="1446"/>
      <c r="K511" s="1446"/>
      <c r="L511" s="1421"/>
      <c r="M511" s="1446"/>
      <c r="N511" s="1550"/>
      <c r="O511" s="1550"/>
      <c r="P511" s="1551"/>
      <c r="Q511" s="1550"/>
      <c r="R511" s="1421"/>
      <c r="S511" s="1554"/>
      <c r="T511" s="1554"/>
      <c r="U511" s="1554"/>
      <c r="V511" s="1554"/>
      <c r="W511" s="1554"/>
      <c r="X511" s="1554"/>
      <c r="Y511" s="1554"/>
      <c r="Z511" s="1555"/>
      <c r="AA511" s="1555"/>
      <c r="AB511" s="1555"/>
      <c r="AC511" s="1555"/>
      <c r="AD511" s="1555"/>
      <c r="AE511" s="1555"/>
      <c r="AF511" s="1555"/>
      <c r="AG511" s="1555"/>
      <c r="AH511" s="1550"/>
      <c r="AI511" s="1550"/>
      <c r="AJ511" s="1421"/>
      <c r="AK511" s="1509"/>
      <c r="AL511" s="1501"/>
      <c r="AM511" s="1501"/>
      <c r="AN511" s="1501"/>
      <c r="AO511" s="1501"/>
      <c r="AP511" s="1509"/>
      <c r="AQ511" s="1501"/>
      <c r="AR511" s="1501"/>
    </row>
    <row r="512" spans="1:44" ht="56.25" customHeight="1">
      <c r="A512" s="1446"/>
      <c r="B512" s="1517"/>
      <c r="C512" s="1552"/>
      <c r="D512" s="1553"/>
      <c r="E512" s="1529"/>
      <c r="F512" s="1421"/>
      <c r="G512" s="1446"/>
      <c r="H512" s="1420"/>
      <c r="I512" s="1526"/>
      <c r="J512" s="1446"/>
      <c r="K512" s="1446"/>
      <c r="L512" s="1421"/>
      <c r="M512" s="1446"/>
      <c r="N512" s="1550"/>
      <c r="O512" s="1550"/>
      <c r="P512" s="1551"/>
      <c r="Q512" s="1550"/>
      <c r="R512" s="1421"/>
      <c r="S512" s="1554"/>
      <c r="T512" s="1554"/>
      <c r="U512" s="1554"/>
      <c r="V512" s="1554"/>
      <c r="W512" s="1554"/>
      <c r="X512" s="1554"/>
      <c r="Y512" s="1554"/>
      <c r="Z512" s="1555"/>
      <c r="AA512" s="1555"/>
      <c r="AB512" s="1555"/>
      <c r="AC512" s="1555"/>
      <c r="AD512" s="1555"/>
      <c r="AE512" s="1555"/>
      <c r="AF512" s="1555"/>
      <c r="AG512" s="1555"/>
      <c r="AH512" s="1550"/>
      <c r="AI512" s="1550"/>
      <c r="AJ512" s="1421"/>
      <c r="AK512" s="1509"/>
      <c r="AL512" s="1501"/>
      <c r="AM512" s="1501"/>
      <c r="AN512" s="1501"/>
      <c r="AO512" s="1501"/>
      <c r="AP512" s="1509"/>
      <c r="AQ512" s="1501"/>
      <c r="AR512" s="1501"/>
    </row>
    <row r="513" spans="1:44" ht="57" customHeight="1">
      <c r="A513" s="1446"/>
      <c r="B513" s="1517"/>
      <c r="C513" s="1552"/>
      <c r="D513" s="1553"/>
      <c r="E513" s="1529"/>
      <c r="F513" s="1421"/>
      <c r="G513" s="1446"/>
      <c r="H513" s="1420"/>
      <c r="I513" s="1526"/>
      <c r="J513" s="1446"/>
      <c r="K513" s="1446"/>
      <c r="L513" s="1421"/>
      <c r="M513" s="1446"/>
      <c r="N513" s="1550"/>
      <c r="O513" s="1550"/>
      <c r="P513" s="1551"/>
      <c r="Q513" s="1550"/>
      <c r="R513" s="1421"/>
      <c r="S513" s="1554"/>
      <c r="T513" s="1554"/>
      <c r="U513" s="1554"/>
      <c r="V513" s="1554"/>
      <c r="W513" s="1554"/>
      <c r="X513" s="1554"/>
      <c r="Y513" s="1554"/>
      <c r="Z513" s="1555"/>
      <c r="AA513" s="1555"/>
      <c r="AB513" s="1555"/>
      <c r="AC513" s="1555"/>
      <c r="AD513" s="1555"/>
      <c r="AE513" s="1555"/>
      <c r="AF513" s="1555"/>
      <c r="AG513" s="1555"/>
      <c r="AH513" s="1550"/>
      <c r="AI513" s="1550"/>
      <c r="AJ513" s="1421"/>
      <c r="AK513" s="1509"/>
      <c r="AL513" s="1501"/>
      <c r="AM513" s="1501"/>
      <c r="AN513" s="1501"/>
      <c r="AO513" s="1501"/>
      <c r="AP513" s="1509"/>
      <c r="AQ513" s="1501"/>
      <c r="AR513" s="1501"/>
    </row>
    <row r="514" spans="1:44" ht="37.5" customHeight="1">
      <c r="A514" s="1446"/>
      <c r="B514" s="1517"/>
      <c r="C514" s="1552"/>
      <c r="D514" s="1553"/>
      <c r="E514" s="1529"/>
      <c r="F514" s="1421"/>
      <c r="G514" s="1446"/>
      <c r="H514" s="1420"/>
      <c r="I514" s="1526"/>
      <c r="J514" s="1446"/>
      <c r="K514" s="1446"/>
      <c r="L514" s="1421"/>
      <c r="M514" s="1446"/>
      <c r="N514" s="1550"/>
      <c r="O514" s="1550"/>
      <c r="P514" s="1551"/>
      <c r="Q514" s="1550"/>
      <c r="R514" s="1421"/>
      <c r="S514" s="1554"/>
      <c r="T514" s="1554"/>
      <c r="U514" s="1554"/>
      <c r="V514" s="1554"/>
      <c r="W514" s="1554"/>
      <c r="X514" s="1554"/>
      <c r="Y514" s="1554"/>
      <c r="Z514" s="1555"/>
      <c r="AA514" s="1555"/>
      <c r="AB514" s="1555"/>
      <c r="AC514" s="1555"/>
      <c r="AD514" s="1555"/>
      <c r="AE514" s="1555"/>
      <c r="AF514" s="1555"/>
      <c r="AG514" s="1555"/>
      <c r="AH514" s="1550"/>
      <c r="AI514" s="1550"/>
      <c r="AJ514" s="1421"/>
      <c r="AK514" s="1509"/>
      <c r="AL514" s="1501"/>
      <c r="AM514" s="1501"/>
      <c r="AN514" s="1501"/>
      <c r="AO514" s="1501"/>
      <c r="AP514" s="1509"/>
      <c r="AQ514" s="1501"/>
      <c r="AR514" s="1501"/>
    </row>
    <row r="515" spans="1:44" ht="30" customHeight="1">
      <c r="A515" s="1446"/>
      <c r="B515" s="1517"/>
      <c r="C515" s="1552"/>
      <c r="D515" s="1553"/>
      <c r="E515" s="1529"/>
      <c r="F515" s="1421"/>
      <c r="G515" s="1446"/>
      <c r="H515" s="1420"/>
      <c r="I515" s="1526"/>
      <c r="J515" s="1446"/>
      <c r="K515" s="1446"/>
      <c r="L515" s="1421"/>
      <c r="M515" s="1446"/>
      <c r="N515" s="1550"/>
      <c r="O515" s="1550"/>
      <c r="P515" s="1551"/>
      <c r="Q515" s="1550"/>
      <c r="R515" s="1421"/>
      <c r="S515" s="1554"/>
      <c r="T515" s="1554"/>
      <c r="U515" s="1554"/>
      <c r="V515" s="1554"/>
      <c r="W515" s="1554"/>
      <c r="X515" s="1554"/>
      <c r="Y515" s="1554"/>
      <c r="Z515" s="1555"/>
      <c r="AA515" s="1555"/>
      <c r="AB515" s="1555"/>
      <c r="AC515" s="1555"/>
      <c r="AD515" s="1555"/>
      <c r="AE515" s="1555"/>
      <c r="AF515" s="1555"/>
      <c r="AG515" s="1555"/>
      <c r="AH515" s="1550"/>
      <c r="AI515" s="1550"/>
      <c r="AJ515" s="1421"/>
      <c r="AK515" s="1509"/>
      <c r="AL515" s="1501"/>
      <c r="AM515" s="1501"/>
      <c r="AN515" s="1501"/>
      <c r="AO515" s="1501"/>
      <c r="AP515" s="1509"/>
      <c r="AQ515" s="1501"/>
      <c r="AR515" s="1501"/>
    </row>
    <row r="516" spans="1:44" ht="30" customHeight="1">
      <c r="A516" s="1446"/>
      <c r="B516" s="1517"/>
      <c r="C516" s="1552"/>
      <c r="D516" s="1553"/>
      <c r="E516" s="1529"/>
      <c r="F516" s="1421"/>
      <c r="G516" s="1446"/>
      <c r="H516" s="1420"/>
      <c r="I516" s="1526"/>
      <c r="J516" s="1446"/>
      <c r="K516" s="1446"/>
      <c r="L516" s="1421"/>
      <c r="M516" s="1446"/>
      <c r="N516" s="1550"/>
      <c r="O516" s="1550"/>
      <c r="P516" s="1551"/>
      <c r="Q516" s="1550"/>
      <c r="R516" s="1421"/>
      <c r="S516" s="1554"/>
      <c r="T516" s="1554"/>
      <c r="U516" s="1554"/>
      <c r="V516" s="1554"/>
      <c r="W516" s="1554"/>
      <c r="X516" s="1554"/>
      <c r="Y516" s="1554"/>
      <c r="Z516" s="1555"/>
      <c r="AA516" s="1555"/>
      <c r="AB516" s="1555"/>
      <c r="AC516" s="1555"/>
      <c r="AD516" s="1555"/>
      <c r="AE516" s="1555"/>
      <c r="AF516" s="1555"/>
      <c r="AG516" s="1555"/>
      <c r="AH516" s="1550"/>
      <c r="AI516" s="1550"/>
      <c r="AJ516" s="1421"/>
      <c r="AK516" s="1509"/>
      <c r="AL516" s="1501"/>
      <c r="AM516" s="1501"/>
      <c r="AN516" s="1501"/>
      <c r="AO516" s="1501"/>
      <c r="AP516" s="1509"/>
      <c r="AQ516" s="1501"/>
      <c r="AR516" s="1501"/>
    </row>
    <row r="517" spans="1:44" ht="45.75" customHeight="1">
      <c r="A517" s="1446"/>
      <c r="B517" s="1517"/>
      <c r="C517" s="1552"/>
      <c r="D517" s="1553"/>
      <c r="E517" s="1529"/>
      <c r="F517" s="1421"/>
      <c r="G517" s="1446"/>
      <c r="H517" s="1420"/>
      <c r="I517" s="1526"/>
      <c r="J517" s="1446"/>
      <c r="K517" s="1446"/>
      <c r="L517" s="1421"/>
      <c r="M517" s="1446"/>
      <c r="N517" s="1550"/>
      <c r="O517" s="1550"/>
      <c r="P517" s="1551"/>
      <c r="Q517" s="1550"/>
      <c r="R517" s="1421"/>
      <c r="S517" s="1554"/>
      <c r="T517" s="1554"/>
      <c r="U517" s="1554"/>
      <c r="V517" s="1554"/>
      <c r="W517" s="1554"/>
      <c r="X517" s="1554"/>
      <c r="Y517" s="1554"/>
      <c r="Z517" s="1555"/>
      <c r="AA517" s="1555"/>
      <c r="AB517" s="1555"/>
      <c r="AC517" s="1555"/>
      <c r="AD517" s="1555"/>
      <c r="AE517" s="1555"/>
      <c r="AF517" s="1555"/>
      <c r="AG517" s="1555"/>
      <c r="AH517" s="1550"/>
      <c r="AI517" s="1550"/>
      <c r="AJ517" s="1421"/>
      <c r="AK517" s="1509"/>
      <c r="AL517" s="1501"/>
      <c r="AM517" s="1501"/>
      <c r="AN517" s="1501"/>
      <c r="AO517" s="1501"/>
      <c r="AP517" s="1509"/>
      <c r="AQ517" s="1501"/>
      <c r="AR517" s="1501"/>
    </row>
    <row r="518" spans="1:44" ht="43.5" customHeight="1">
      <c r="A518" s="1446"/>
      <c r="B518" s="1517"/>
      <c r="C518" s="1552"/>
      <c r="D518" s="1553"/>
      <c r="E518" s="1529"/>
      <c r="F518" s="1421"/>
      <c r="G518" s="1446"/>
      <c r="H518" s="1420"/>
      <c r="I518" s="1526"/>
      <c r="J518" s="1446"/>
      <c r="K518" s="1446"/>
      <c r="L518" s="1421"/>
      <c r="M518" s="1446"/>
      <c r="N518" s="1550"/>
      <c r="O518" s="1550"/>
      <c r="P518" s="1551"/>
      <c r="Q518" s="1550"/>
      <c r="R518" s="1421"/>
      <c r="S518" s="1554"/>
      <c r="T518" s="1554"/>
      <c r="U518" s="1554"/>
      <c r="V518" s="1554"/>
      <c r="W518" s="1554"/>
      <c r="X518" s="1554"/>
      <c r="Y518" s="1554"/>
      <c r="Z518" s="1555"/>
      <c r="AA518" s="1555"/>
      <c r="AB518" s="1555"/>
      <c r="AC518" s="1555"/>
      <c r="AD518" s="1555"/>
      <c r="AE518" s="1555"/>
      <c r="AF518" s="1555"/>
      <c r="AG518" s="1555"/>
      <c r="AH518" s="1550"/>
      <c r="AI518" s="1550"/>
      <c r="AJ518" s="1421"/>
      <c r="AK518" s="1509"/>
      <c r="AL518" s="1501"/>
      <c r="AM518" s="1501"/>
      <c r="AN518" s="1501"/>
      <c r="AO518" s="1501"/>
      <c r="AP518" s="1509"/>
      <c r="AQ518" s="1501"/>
      <c r="AR518" s="1501"/>
    </row>
    <row r="519" spans="1:44" ht="60" customHeight="1">
      <c r="A519" s="1446"/>
      <c r="B519" s="1517"/>
      <c r="C519" s="1552"/>
      <c r="D519" s="1553"/>
      <c r="E519" s="1529"/>
      <c r="F519" s="1421"/>
      <c r="G519" s="1446"/>
      <c r="H519" s="1420"/>
      <c r="I519" s="1526"/>
      <c r="J519" s="1446"/>
      <c r="K519" s="1446"/>
      <c r="L519" s="1421"/>
      <c r="M519" s="1446"/>
      <c r="N519" s="1550"/>
      <c r="O519" s="1550"/>
      <c r="P519" s="1551"/>
      <c r="Q519" s="1550"/>
      <c r="R519" s="1421"/>
      <c r="S519" s="1554"/>
      <c r="T519" s="1554"/>
      <c r="U519" s="1554"/>
      <c r="V519" s="1554"/>
      <c r="W519" s="1554"/>
      <c r="X519" s="1554"/>
      <c r="Y519" s="1554"/>
      <c r="Z519" s="1555"/>
      <c r="AA519" s="1555"/>
      <c r="AB519" s="1555"/>
      <c r="AC519" s="1555"/>
      <c r="AD519" s="1555"/>
      <c r="AE519" s="1555"/>
      <c r="AF519" s="1555"/>
      <c r="AG519" s="1555"/>
      <c r="AH519" s="1550"/>
      <c r="AI519" s="1550"/>
      <c r="AJ519" s="1421"/>
      <c r="AK519" s="1509"/>
      <c r="AL519" s="1501"/>
      <c r="AM519" s="1501"/>
      <c r="AN519" s="1501"/>
      <c r="AO519" s="1501"/>
      <c r="AP519" s="1509"/>
      <c r="AQ519" s="1501"/>
      <c r="AR519" s="1501"/>
    </row>
    <row r="520" spans="1:44" ht="60.75" customHeight="1">
      <c r="A520" s="1446"/>
      <c r="B520" s="1517"/>
      <c r="C520" s="1552"/>
      <c r="D520" s="1553"/>
      <c r="E520" s="1529"/>
      <c r="F520" s="1421"/>
      <c r="G520" s="1446"/>
      <c r="H520" s="1420"/>
      <c r="I520" s="1526"/>
      <c r="J520" s="1446"/>
      <c r="K520" s="1446"/>
      <c r="L520" s="1421"/>
      <c r="M520" s="1446"/>
      <c r="N520" s="1550"/>
      <c r="O520" s="1550"/>
      <c r="P520" s="1551"/>
      <c r="Q520" s="1550"/>
      <c r="R520" s="1421"/>
      <c r="S520" s="1554"/>
      <c r="T520" s="1554"/>
      <c r="U520" s="1554"/>
      <c r="V520" s="1554"/>
      <c r="W520" s="1554"/>
      <c r="X520" s="1554"/>
      <c r="Y520" s="1554"/>
      <c r="Z520" s="1555"/>
      <c r="AA520" s="1555"/>
      <c r="AB520" s="1555"/>
      <c r="AC520" s="1555"/>
      <c r="AD520" s="1555"/>
      <c r="AE520" s="1555"/>
      <c r="AF520" s="1555"/>
      <c r="AG520" s="1555"/>
      <c r="AH520" s="1550"/>
      <c r="AI520" s="1550"/>
      <c r="AJ520" s="1421"/>
      <c r="AK520" s="1509"/>
      <c r="AL520" s="1501"/>
      <c r="AM520" s="1501"/>
      <c r="AN520" s="1501"/>
      <c r="AO520" s="1501"/>
      <c r="AP520" s="1509"/>
      <c r="AQ520" s="1501"/>
      <c r="AR520" s="1501"/>
    </row>
    <row r="521" spans="1:44" ht="60.75" customHeight="1">
      <c r="A521" s="1446"/>
      <c r="B521" s="1517"/>
      <c r="C521" s="1552"/>
      <c r="D521" s="1553"/>
      <c r="E521" s="1529"/>
      <c r="F521" s="1421"/>
      <c r="G521" s="1446"/>
      <c r="H521" s="1420"/>
      <c r="I521" s="1526"/>
      <c r="J521" s="1446"/>
      <c r="K521" s="1446"/>
      <c r="L521" s="1421"/>
      <c r="M521" s="1446"/>
      <c r="N521" s="1550"/>
      <c r="O521" s="1550"/>
      <c r="P521" s="1551"/>
      <c r="Q521" s="1550"/>
      <c r="R521" s="1421"/>
      <c r="S521" s="1554"/>
      <c r="T521" s="1554"/>
      <c r="U521" s="1554"/>
      <c r="V521" s="1554"/>
      <c r="W521" s="1554"/>
      <c r="X521" s="1554"/>
      <c r="Y521" s="1554"/>
      <c r="Z521" s="1555"/>
      <c r="AA521" s="1555"/>
      <c r="AB521" s="1555"/>
      <c r="AC521" s="1555"/>
      <c r="AD521" s="1555"/>
      <c r="AE521" s="1555"/>
      <c r="AF521" s="1555"/>
      <c r="AG521" s="1555"/>
      <c r="AH521" s="1550"/>
      <c r="AI521" s="1550"/>
      <c r="AJ521" s="1421"/>
      <c r="AK521" s="1509"/>
      <c r="AL521" s="1501"/>
      <c r="AM521" s="1501"/>
      <c r="AN521" s="1501"/>
      <c r="AO521" s="1501"/>
      <c r="AP521" s="1509"/>
      <c r="AQ521" s="1501"/>
      <c r="AR521" s="1501"/>
    </row>
    <row r="522" spans="1:44" ht="84" customHeight="1">
      <c r="A522" s="1446"/>
      <c r="B522" s="1517"/>
      <c r="C522" s="1552"/>
      <c r="D522" s="1553"/>
      <c r="E522" s="1529"/>
      <c r="F522" s="1421"/>
      <c r="G522" s="1446"/>
      <c r="H522" s="1420"/>
      <c r="I522" s="1526"/>
      <c r="J522" s="1446"/>
      <c r="K522" s="1446"/>
      <c r="L522" s="1421"/>
      <c r="M522" s="1446"/>
      <c r="N522" s="1550"/>
      <c r="O522" s="1550"/>
      <c r="P522" s="1551"/>
      <c r="Q522" s="1550"/>
      <c r="R522" s="1421"/>
      <c r="S522" s="1554"/>
      <c r="T522" s="1554"/>
      <c r="U522" s="1554"/>
      <c r="V522" s="1554"/>
      <c r="W522" s="1554"/>
      <c r="X522" s="1554"/>
      <c r="Y522" s="1554"/>
      <c r="Z522" s="1555"/>
      <c r="AA522" s="1555"/>
      <c r="AB522" s="1555"/>
      <c r="AC522" s="1555"/>
      <c r="AD522" s="1555"/>
      <c r="AE522" s="1555"/>
      <c r="AF522" s="1555"/>
      <c r="AG522" s="1555"/>
      <c r="AH522" s="1550"/>
      <c r="AI522" s="1550"/>
      <c r="AJ522" s="1421"/>
      <c r="AK522" s="1509"/>
      <c r="AL522" s="1501"/>
      <c r="AM522" s="1501"/>
      <c r="AN522" s="1501"/>
      <c r="AO522" s="1501"/>
      <c r="AP522" s="1509"/>
      <c r="AQ522" s="1501"/>
      <c r="AR522" s="1501"/>
    </row>
    <row r="523" spans="1:44" ht="54.75" customHeight="1">
      <c r="A523" s="1446"/>
      <c r="B523" s="1517"/>
      <c r="C523" s="1552"/>
      <c r="D523" s="1553"/>
      <c r="E523" s="1529"/>
      <c r="F523" s="1421"/>
      <c r="G523" s="1446"/>
      <c r="H523" s="1420"/>
      <c r="I523" s="1526"/>
      <c r="J523" s="1446"/>
      <c r="K523" s="1446"/>
      <c r="L523" s="1421"/>
      <c r="M523" s="1446"/>
      <c r="N523" s="1550"/>
      <c r="O523" s="1550"/>
      <c r="P523" s="1551"/>
      <c r="Q523" s="1550"/>
      <c r="R523" s="1421"/>
      <c r="S523" s="1554"/>
      <c r="T523" s="1554"/>
      <c r="U523" s="1554"/>
      <c r="V523" s="1554"/>
      <c r="W523" s="1554"/>
      <c r="X523" s="1554"/>
      <c r="Y523" s="1554"/>
      <c r="Z523" s="1555"/>
      <c r="AA523" s="1555"/>
      <c r="AB523" s="1555"/>
      <c r="AC523" s="1555"/>
      <c r="AD523" s="1555"/>
      <c r="AE523" s="1555"/>
      <c r="AF523" s="1555"/>
      <c r="AG523" s="1555"/>
      <c r="AH523" s="1550"/>
      <c r="AI523" s="1550"/>
      <c r="AJ523" s="1421"/>
      <c r="AK523" s="1509"/>
      <c r="AL523" s="1501"/>
      <c r="AM523" s="1501"/>
      <c r="AN523" s="1501"/>
      <c r="AO523" s="1501"/>
      <c r="AP523" s="1509"/>
      <c r="AQ523" s="1501"/>
      <c r="AR523" s="1501"/>
    </row>
    <row r="524" spans="1:44" ht="29.25" customHeight="1">
      <c r="A524" s="1446"/>
      <c r="B524" s="1517"/>
      <c r="C524" s="1552"/>
      <c r="D524" s="1553"/>
      <c r="E524" s="1529"/>
      <c r="F524" s="1421"/>
      <c r="G524" s="1446"/>
      <c r="H524" s="1420"/>
      <c r="I524" s="1526"/>
      <c r="J524" s="1446"/>
      <c r="K524" s="1446"/>
      <c r="L524" s="1421"/>
      <c r="M524" s="1446"/>
      <c r="N524" s="1550"/>
      <c r="O524" s="1550"/>
      <c r="P524" s="1551"/>
      <c r="Q524" s="1550"/>
      <c r="R524" s="1421"/>
      <c r="S524" s="1554"/>
      <c r="T524" s="1554"/>
      <c r="U524" s="1554"/>
      <c r="V524" s="1554"/>
      <c r="W524" s="1554"/>
      <c r="X524" s="1554"/>
      <c r="Y524" s="1554"/>
      <c r="Z524" s="1555"/>
      <c r="AA524" s="1555"/>
      <c r="AB524" s="1555"/>
      <c r="AC524" s="1555"/>
      <c r="AD524" s="1555"/>
      <c r="AE524" s="1555"/>
      <c r="AF524" s="1555"/>
      <c r="AG524" s="1555"/>
      <c r="AH524" s="1550"/>
      <c r="AI524" s="1550"/>
      <c r="AJ524" s="1421"/>
      <c r="AK524" s="1509"/>
      <c r="AL524" s="1501"/>
      <c r="AM524" s="1501"/>
      <c r="AN524" s="1501"/>
      <c r="AO524" s="1501"/>
      <c r="AP524" s="1509"/>
      <c r="AQ524" s="1501"/>
      <c r="AR524" s="1501"/>
    </row>
    <row r="525" spans="1:44" ht="31.5" customHeight="1">
      <c r="A525" s="1446"/>
      <c r="B525" s="1517"/>
      <c r="C525" s="1552"/>
      <c r="D525" s="1553"/>
      <c r="E525" s="1529"/>
      <c r="F525" s="1421"/>
      <c r="G525" s="1446"/>
      <c r="H525" s="1420"/>
      <c r="I525" s="1526"/>
      <c r="J525" s="1446"/>
      <c r="K525" s="1446"/>
      <c r="L525" s="1421"/>
      <c r="M525" s="1446"/>
      <c r="N525" s="1550"/>
      <c r="O525" s="1550"/>
      <c r="P525" s="1551"/>
      <c r="Q525" s="1550"/>
      <c r="R525" s="1421"/>
      <c r="S525" s="1554"/>
      <c r="T525" s="1554"/>
      <c r="U525" s="1554"/>
      <c r="V525" s="1554"/>
      <c r="W525" s="1554"/>
      <c r="X525" s="1554"/>
      <c r="Y525" s="1554"/>
      <c r="Z525" s="1555"/>
      <c r="AA525" s="1555"/>
      <c r="AB525" s="1555"/>
      <c r="AC525" s="1555"/>
      <c r="AD525" s="1555"/>
      <c r="AE525" s="1555"/>
      <c r="AF525" s="1555"/>
      <c r="AG525" s="1555"/>
      <c r="AH525" s="1550"/>
      <c r="AI525" s="1550"/>
      <c r="AJ525" s="1421"/>
      <c r="AK525" s="1509"/>
      <c r="AL525" s="1501"/>
      <c r="AM525" s="1501"/>
      <c r="AN525" s="1501"/>
      <c r="AO525" s="1501"/>
      <c r="AP525" s="1509"/>
      <c r="AQ525" s="1501"/>
      <c r="AR525" s="1501"/>
    </row>
    <row r="526" spans="1:44" ht="48" customHeight="1">
      <c r="A526" s="1446"/>
      <c r="B526" s="1517"/>
      <c r="C526" s="1552"/>
      <c r="D526" s="1553"/>
      <c r="E526" s="1529"/>
      <c r="F526" s="1421"/>
      <c r="G526" s="1446"/>
      <c r="H526" s="1420"/>
      <c r="I526" s="1526"/>
      <c r="J526" s="1446"/>
      <c r="K526" s="1446"/>
      <c r="L526" s="1421"/>
      <c r="M526" s="1446"/>
      <c r="N526" s="1550"/>
      <c r="O526" s="1550"/>
      <c r="P526" s="1551"/>
      <c r="Q526" s="1550"/>
      <c r="R526" s="1421"/>
      <c r="S526" s="1554"/>
      <c r="T526" s="1554"/>
      <c r="U526" s="1554"/>
      <c r="V526" s="1554"/>
      <c r="W526" s="1554"/>
      <c r="X526" s="1554"/>
      <c r="Y526" s="1554"/>
      <c r="Z526" s="1555"/>
      <c r="AA526" s="1555"/>
      <c r="AB526" s="1555"/>
      <c r="AC526" s="1555"/>
      <c r="AD526" s="1555"/>
      <c r="AE526" s="1555"/>
      <c r="AF526" s="1555"/>
      <c r="AG526" s="1555"/>
      <c r="AH526" s="1550"/>
      <c r="AI526" s="1550"/>
      <c r="AJ526" s="1421"/>
      <c r="AK526" s="1509"/>
      <c r="AL526" s="1501"/>
      <c r="AM526" s="1501"/>
      <c r="AN526" s="1501"/>
      <c r="AO526" s="1501"/>
      <c r="AP526" s="1509"/>
      <c r="AQ526" s="1501"/>
      <c r="AR526" s="1501"/>
    </row>
    <row r="527" spans="1:44" ht="36" customHeight="1">
      <c r="A527" s="1446"/>
      <c r="B527" s="1517"/>
      <c r="C527" s="1552"/>
      <c r="D527" s="1553"/>
      <c r="E527" s="1529"/>
      <c r="F527" s="1421"/>
      <c r="G527" s="1446"/>
      <c r="H527" s="1420"/>
      <c r="I527" s="1526"/>
      <c r="J527" s="1446"/>
      <c r="K527" s="1446"/>
      <c r="L527" s="1421"/>
      <c r="M527" s="1446"/>
      <c r="N527" s="1550"/>
      <c r="O527" s="1550"/>
      <c r="P527" s="1551"/>
      <c r="Q527" s="1550"/>
      <c r="R527" s="1421"/>
      <c r="S527" s="1554"/>
      <c r="T527" s="1554"/>
      <c r="U527" s="1554"/>
      <c r="V527" s="1554"/>
      <c r="W527" s="1554"/>
      <c r="X527" s="1554"/>
      <c r="Y527" s="1554"/>
      <c r="Z527" s="1555"/>
      <c r="AA527" s="1555"/>
      <c r="AB527" s="1555"/>
      <c r="AC527" s="1555"/>
      <c r="AD527" s="1555"/>
      <c r="AE527" s="1555"/>
      <c r="AF527" s="1555"/>
      <c r="AG527" s="1555"/>
      <c r="AH527" s="1550"/>
      <c r="AI527" s="1550"/>
      <c r="AJ527" s="1421"/>
      <c r="AK527" s="1509"/>
      <c r="AL527" s="1501"/>
      <c r="AM527" s="1501"/>
      <c r="AN527" s="1501"/>
      <c r="AO527" s="1501"/>
      <c r="AP527" s="1509"/>
      <c r="AQ527" s="1501"/>
      <c r="AR527" s="1501"/>
    </row>
    <row r="528" spans="1:44" ht="66.75" customHeight="1">
      <c r="A528" s="1446"/>
      <c r="B528" s="1517"/>
      <c r="C528" s="1552"/>
      <c r="D528" s="1553"/>
      <c r="E528" s="1529"/>
      <c r="F528" s="1421"/>
      <c r="G528" s="1446"/>
      <c r="H528" s="1420"/>
      <c r="I528" s="1526"/>
      <c r="J528" s="1446"/>
      <c r="K528" s="1446"/>
      <c r="L528" s="1421"/>
      <c r="M528" s="1446"/>
      <c r="N528" s="1550"/>
      <c r="O528" s="1550"/>
      <c r="P528" s="1551"/>
      <c r="Q528" s="1550"/>
      <c r="R528" s="1421"/>
      <c r="S528" s="1554"/>
      <c r="T528" s="1554"/>
      <c r="U528" s="1554"/>
      <c r="V528" s="1554"/>
      <c r="W528" s="1554"/>
      <c r="X528" s="1554"/>
      <c r="Y528" s="1554"/>
      <c r="Z528" s="1555"/>
      <c r="AA528" s="1555"/>
      <c r="AB528" s="1555"/>
      <c r="AC528" s="1555"/>
      <c r="AD528" s="1555"/>
      <c r="AE528" s="1555"/>
      <c r="AF528" s="1555"/>
      <c r="AG528" s="1555"/>
      <c r="AH528" s="1550"/>
      <c r="AI528" s="1550"/>
      <c r="AJ528" s="1421"/>
      <c r="AK528" s="1509"/>
      <c r="AL528" s="1501"/>
      <c r="AM528" s="1501"/>
      <c r="AN528" s="1501"/>
      <c r="AO528" s="1501"/>
      <c r="AP528" s="1509"/>
      <c r="AQ528" s="1501"/>
      <c r="AR528" s="1501"/>
    </row>
    <row r="529" spans="1:44" ht="66.75" customHeight="1">
      <c r="A529" s="1446"/>
      <c r="B529" s="1517"/>
      <c r="C529" s="1552"/>
      <c r="D529" s="1553"/>
      <c r="E529" s="1529"/>
      <c r="F529" s="1421"/>
      <c r="G529" s="1446"/>
      <c r="H529" s="1420"/>
      <c r="I529" s="1526"/>
      <c r="J529" s="1446"/>
      <c r="K529" s="1446"/>
      <c r="L529" s="1421"/>
      <c r="M529" s="1446"/>
      <c r="N529" s="1550"/>
      <c r="O529" s="1550"/>
      <c r="P529" s="1551"/>
      <c r="Q529" s="1550"/>
      <c r="R529" s="1421"/>
      <c r="S529" s="1554"/>
      <c r="T529" s="1554"/>
      <c r="U529" s="1554"/>
      <c r="V529" s="1554"/>
      <c r="W529" s="1554"/>
      <c r="X529" s="1554"/>
      <c r="Y529" s="1554"/>
      <c r="Z529" s="1555"/>
      <c r="AA529" s="1555"/>
      <c r="AB529" s="1555"/>
      <c r="AC529" s="1555"/>
      <c r="AD529" s="1555"/>
      <c r="AE529" s="1555"/>
      <c r="AF529" s="1555"/>
      <c r="AG529" s="1555"/>
      <c r="AH529" s="1550"/>
      <c r="AI529" s="1550"/>
      <c r="AJ529" s="1421"/>
      <c r="AK529" s="1509"/>
      <c r="AL529" s="1501"/>
      <c r="AM529" s="1501"/>
      <c r="AN529" s="1501"/>
      <c r="AO529" s="1501"/>
      <c r="AP529" s="1509"/>
      <c r="AQ529" s="1501"/>
      <c r="AR529" s="1501"/>
    </row>
    <row r="530" spans="1:44" ht="53.25" customHeight="1">
      <c r="A530" s="1446"/>
      <c r="B530" s="1517"/>
      <c r="C530" s="1552"/>
      <c r="D530" s="1553"/>
      <c r="E530" s="1529"/>
      <c r="F530" s="1421"/>
      <c r="G530" s="1446"/>
      <c r="H530" s="1420"/>
      <c r="I530" s="1526"/>
      <c r="J530" s="1446"/>
      <c r="K530" s="1446"/>
      <c r="L530" s="1421"/>
      <c r="M530" s="1446"/>
      <c r="N530" s="1550"/>
      <c r="O530" s="1550"/>
      <c r="P530" s="1551"/>
      <c r="Q530" s="1550"/>
      <c r="R530" s="1421"/>
      <c r="S530" s="1554"/>
      <c r="T530" s="1554"/>
      <c r="U530" s="1554"/>
      <c r="V530" s="1554"/>
      <c r="W530" s="1554"/>
      <c r="X530" s="1554"/>
      <c r="Y530" s="1554"/>
      <c r="Z530" s="1555"/>
      <c r="AA530" s="1555"/>
      <c r="AB530" s="1555"/>
      <c r="AC530" s="1555"/>
      <c r="AD530" s="1555"/>
      <c r="AE530" s="1555"/>
      <c r="AF530" s="1555"/>
      <c r="AG530" s="1555"/>
      <c r="AH530" s="1550"/>
      <c r="AI530" s="1550"/>
      <c r="AJ530" s="1421"/>
      <c r="AK530" s="1509"/>
      <c r="AL530" s="1501"/>
      <c r="AM530" s="1501"/>
      <c r="AN530" s="1501"/>
      <c r="AO530" s="1501"/>
      <c r="AP530" s="1509"/>
      <c r="AQ530" s="1501"/>
      <c r="AR530" s="1501"/>
    </row>
    <row r="531" spans="1:44" ht="37.5" customHeight="1">
      <c r="A531" s="1446"/>
      <c r="B531" s="1517"/>
      <c r="C531" s="1552"/>
      <c r="D531" s="1553"/>
      <c r="E531" s="1529"/>
      <c r="F531" s="1421"/>
      <c r="G531" s="1446"/>
      <c r="H531" s="1420"/>
      <c r="I531" s="1526"/>
      <c r="J531" s="1446"/>
      <c r="K531" s="1446"/>
      <c r="L531" s="1421"/>
      <c r="M531" s="1446"/>
      <c r="N531" s="1550"/>
      <c r="O531" s="1550"/>
      <c r="P531" s="1551"/>
      <c r="Q531" s="1550"/>
      <c r="R531" s="1421"/>
      <c r="S531" s="1554"/>
      <c r="T531" s="1554"/>
      <c r="U531" s="1554"/>
      <c r="V531" s="1554"/>
      <c r="W531" s="1554"/>
      <c r="X531" s="1554"/>
      <c r="Y531" s="1554"/>
      <c r="Z531" s="1555"/>
      <c r="AA531" s="1555"/>
      <c r="AB531" s="1555"/>
      <c r="AC531" s="1555"/>
      <c r="AD531" s="1555"/>
      <c r="AE531" s="1555"/>
      <c r="AF531" s="1555"/>
      <c r="AG531" s="1555"/>
      <c r="AH531" s="1550"/>
      <c r="AI531" s="1550"/>
      <c r="AJ531" s="1421"/>
      <c r="AK531" s="1509"/>
      <c r="AL531" s="1501"/>
      <c r="AM531" s="1501"/>
      <c r="AN531" s="1501"/>
      <c r="AO531" s="1501"/>
      <c r="AP531" s="1509"/>
      <c r="AQ531" s="1501"/>
      <c r="AR531" s="1501"/>
    </row>
    <row r="532" spans="1:44" ht="53.25" customHeight="1">
      <c r="A532" s="1446"/>
      <c r="B532" s="1517"/>
      <c r="C532" s="1552"/>
      <c r="D532" s="1553"/>
      <c r="E532" s="1529"/>
      <c r="F532" s="1421"/>
      <c r="G532" s="1446"/>
      <c r="H532" s="1420"/>
      <c r="I532" s="1526"/>
      <c r="J532" s="1446"/>
      <c r="K532" s="1446"/>
      <c r="L532" s="1421"/>
      <c r="M532" s="1446"/>
      <c r="N532" s="1550"/>
      <c r="O532" s="1550"/>
      <c r="P532" s="1551"/>
      <c r="Q532" s="1550"/>
      <c r="R532" s="1421"/>
      <c r="S532" s="1554"/>
      <c r="T532" s="1554"/>
      <c r="U532" s="1554"/>
      <c r="V532" s="1554"/>
      <c r="W532" s="1554"/>
      <c r="X532" s="1554"/>
      <c r="Y532" s="1554"/>
      <c r="Z532" s="1555"/>
      <c r="AA532" s="1555"/>
      <c r="AB532" s="1555"/>
      <c r="AC532" s="1555"/>
      <c r="AD532" s="1555"/>
      <c r="AE532" s="1555"/>
      <c r="AF532" s="1555"/>
      <c r="AG532" s="1555"/>
      <c r="AH532" s="1550"/>
      <c r="AI532" s="1550"/>
      <c r="AJ532" s="1421"/>
      <c r="AK532" s="1509"/>
      <c r="AL532" s="1501"/>
      <c r="AM532" s="1501"/>
      <c r="AN532" s="1501"/>
      <c r="AO532" s="1501"/>
      <c r="AP532" s="1509"/>
      <c r="AQ532" s="1501"/>
      <c r="AR532" s="1501"/>
    </row>
    <row r="533" spans="1:44" ht="61.5" customHeight="1">
      <c r="A533" s="1446"/>
      <c r="B533" s="1517"/>
      <c r="C533" s="1552"/>
      <c r="D533" s="1553"/>
      <c r="E533" s="1529"/>
      <c r="F533" s="1421"/>
      <c r="G533" s="1446"/>
      <c r="H533" s="1420"/>
      <c r="I533" s="1526"/>
      <c r="J533" s="1446"/>
      <c r="K533" s="1446"/>
      <c r="L533" s="1421"/>
      <c r="M533" s="1446"/>
      <c r="N533" s="1550"/>
      <c r="O533" s="1550"/>
      <c r="P533" s="1551"/>
      <c r="Q533" s="1550"/>
      <c r="R533" s="1421"/>
      <c r="S533" s="1554"/>
      <c r="T533" s="1554"/>
      <c r="U533" s="1554"/>
      <c r="V533" s="1554"/>
      <c r="W533" s="1554"/>
      <c r="X533" s="1554"/>
      <c r="Y533" s="1554"/>
      <c r="Z533" s="1555"/>
      <c r="AA533" s="1555"/>
      <c r="AB533" s="1555"/>
      <c r="AC533" s="1555"/>
      <c r="AD533" s="1555"/>
      <c r="AE533" s="1555"/>
      <c r="AF533" s="1555"/>
      <c r="AG533" s="1555"/>
      <c r="AH533" s="1550"/>
      <c r="AI533" s="1550"/>
      <c r="AJ533" s="1421"/>
      <c r="AK533" s="1509"/>
      <c r="AL533" s="1501"/>
      <c r="AM533" s="1501"/>
      <c r="AN533" s="1501"/>
      <c r="AO533" s="1501"/>
      <c r="AP533" s="1509"/>
      <c r="AQ533" s="1501"/>
      <c r="AR533" s="1501"/>
    </row>
    <row r="534" spans="1:44" ht="65.25" customHeight="1">
      <c r="A534" s="1446"/>
      <c r="B534" s="1517"/>
      <c r="C534" s="1552"/>
      <c r="D534" s="1553"/>
      <c r="E534" s="1529"/>
      <c r="F534" s="1421"/>
      <c r="G534" s="1446"/>
      <c r="H534" s="1420"/>
      <c r="I534" s="1526"/>
      <c r="J534" s="1446"/>
      <c r="K534" s="1446"/>
      <c r="L534" s="1421"/>
      <c r="M534" s="1446"/>
      <c r="N534" s="1550"/>
      <c r="O534" s="1550"/>
      <c r="P534" s="1551"/>
      <c r="Q534" s="1550"/>
      <c r="R534" s="1421"/>
      <c r="S534" s="1554"/>
      <c r="T534" s="1554"/>
      <c r="U534" s="1554"/>
      <c r="V534" s="1554"/>
      <c r="W534" s="1554"/>
      <c r="X534" s="1554"/>
      <c r="Y534" s="1554"/>
      <c r="Z534" s="1555"/>
      <c r="AA534" s="1555"/>
      <c r="AB534" s="1555"/>
      <c r="AC534" s="1555"/>
      <c r="AD534" s="1555"/>
      <c r="AE534" s="1555"/>
      <c r="AF534" s="1555"/>
      <c r="AG534" s="1555"/>
      <c r="AH534" s="1550"/>
      <c r="AI534" s="1550"/>
      <c r="AJ534" s="1421"/>
      <c r="AK534" s="1509"/>
      <c r="AL534" s="1501"/>
      <c r="AM534" s="1501"/>
      <c r="AN534" s="1501"/>
      <c r="AO534" s="1501"/>
      <c r="AP534" s="1509"/>
      <c r="AQ534" s="1501"/>
      <c r="AR534" s="1501"/>
    </row>
    <row r="535" spans="1:44" ht="45" customHeight="1">
      <c r="A535" s="1446"/>
      <c r="B535" s="1517"/>
      <c r="C535" s="1552"/>
      <c r="D535" s="1553"/>
      <c r="E535" s="1529"/>
      <c r="F535" s="1421"/>
      <c r="G535" s="1446"/>
      <c r="H535" s="1420"/>
      <c r="I535" s="1526"/>
      <c r="J535" s="1446"/>
      <c r="K535" s="1446"/>
      <c r="L535" s="1421"/>
      <c r="M535" s="1446"/>
      <c r="N535" s="1550"/>
      <c r="O535" s="1550"/>
      <c r="P535" s="1551"/>
      <c r="Q535" s="1550"/>
      <c r="R535" s="1421"/>
      <c r="S535" s="1554"/>
      <c r="T535" s="1554"/>
      <c r="U535" s="1554"/>
      <c r="V535" s="1554"/>
      <c r="W535" s="1554"/>
      <c r="X535" s="1554"/>
      <c r="Y535" s="1554"/>
      <c r="Z535" s="1555"/>
      <c r="AA535" s="1555"/>
      <c r="AB535" s="1555"/>
      <c r="AC535" s="1555"/>
      <c r="AD535" s="1555"/>
      <c r="AE535" s="1555"/>
      <c r="AF535" s="1555"/>
      <c r="AG535" s="1555"/>
      <c r="AH535" s="1550"/>
      <c r="AI535" s="1550"/>
      <c r="AJ535" s="1421"/>
      <c r="AK535" s="1509"/>
      <c r="AL535" s="1501"/>
      <c r="AM535" s="1501"/>
      <c r="AN535" s="1501"/>
      <c r="AO535" s="1501"/>
      <c r="AP535" s="1509"/>
      <c r="AQ535" s="1501"/>
      <c r="AR535" s="1501"/>
    </row>
    <row r="536" spans="1:44" ht="54.75" customHeight="1">
      <c r="A536" s="1446"/>
      <c r="B536" s="1517"/>
      <c r="C536" s="1552"/>
      <c r="D536" s="1553"/>
      <c r="E536" s="1529"/>
      <c r="F536" s="1421"/>
      <c r="G536" s="1446"/>
      <c r="H536" s="1420"/>
      <c r="I536" s="1526"/>
      <c r="J536" s="1446"/>
      <c r="K536" s="1446"/>
      <c r="L536" s="1421"/>
      <c r="M536" s="1446"/>
      <c r="N536" s="1550"/>
      <c r="O536" s="1550"/>
      <c r="P536" s="1551"/>
      <c r="Q536" s="1550"/>
      <c r="R536" s="1421"/>
      <c r="S536" s="1554"/>
      <c r="T536" s="1554"/>
      <c r="U536" s="1554"/>
      <c r="V536" s="1554"/>
      <c r="W536" s="1554"/>
      <c r="X536" s="1554"/>
      <c r="Y536" s="1554"/>
      <c r="Z536" s="1555"/>
      <c r="AA536" s="1555"/>
      <c r="AB536" s="1555"/>
      <c r="AC536" s="1555"/>
      <c r="AD536" s="1555"/>
      <c r="AE536" s="1555"/>
      <c r="AF536" s="1555"/>
      <c r="AG536" s="1555"/>
      <c r="AH536" s="1550"/>
      <c r="AI536" s="1550"/>
      <c r="AJ536" s="1421"/>
      <c r="AK536" s="1509"/>
      <c r="AL536" s="1501"/>
      <c r="AM536" s="1501"/>
      <c r="AN536" s="1501"/>
      <c r="AO536" s="1501"/>
      <c r="AP536" s="1509"/>
      <c r="AQ536" s="1501"/>
      <c r="AR536" s="1501"/>
    </row>
    <row r="537" spans="1:44" ht="30" customHeight="1">
      <c r="A537" s="1446"/>
      <c r="B537" s="1517"/>
      <c r="C537" s="1552"/>
      <c r="D537" s="1553"/>
      <c r="E537" s="1529"/>
      <c r="F537" s="1421"/>
      <c r="G537" s="1446"/>
      <c r="H537" s="1420"/>
      <c r="I537" s="1526"/>
      <c r="J537" s="1446"/>
      <c r="K537" s="1446"/>
      <c r="L537" s="1421"/>
      <c r="M537" s="1446"/>
      <c r="N537" s="1550"/>
      <c r="O537" s="1550"/>
      <c r="P537" s="1551"/>
      <c r="Q537" s="1550"/>
      <c r="R537" s="1421"/>
      <c r="S537" s="1554"/>
      <c r="T537" s="1554"/>
      <c r="U537" s="1554"/>
      <c r="V537" s="1554"/>
      <c r="W537" s="1554"/>
      <c r="X537" s="1554"/>
      <c r="Y537" s="1554"/>
      <c r="Z537" s="1555"/>
      <c r="AA537" s="1555"/>
      <c r="AB537" s="1555"/>
      <c r="AC537" s="1555"/>
      <c r="AD537" s="1555"/>
      <c r="AE537" s="1555"/>
      <c r="AF537" s="1555"/>
      <c r="AG537" s="1555"/>
      <c r="AH537" s="1550"/>
      <c r="AI537" s="1550"/>
      <c r="AJ537" s="1421"/>
      <c r="AK537" s="1509"/>
      <c r="AL537" s="1501"/>
      <c r="AM537" s="1501"/>
      <c r="AN537" s="1501"/>
      <c r="AO537" s="1501"/>
      <c r="AP537" s="1509"/>
      <c r="AQ537" s="1501"/>
      <c r="AR537" s="1501"/>
    </row>
    <row r="538" spans="1:44" ht="60" customHeight="1">
      <c r="A538" s="1446"/>
      <c r="B538" s="1517"/>
      <c r="C538" s="1552"/>
      <c r="D538" s="1553"/>
      <c r="E538" s="1529"/>
      <c r="F538" s="1421"/>
      <c r="G538" s="1446"/>
      <c r="H538" s="1420"/>
      <c r="I538" s="1526"/>
      <c r="J538" s="1446"/>
      <c r="K538" s="1446"/>
      <c r="L538" s="1421"/>
      <c r="M538" s="1446"/>
      <c r="N538" s="1550"/>
      <c r="O538" s="1550"/>
      <c r="P538" s="1551"/>
      <c r="Q538" s="1550"/>
      <c r="R538" s="1421"/>
      <c r="S538" s="1554"/>
      <c r="T538" s="1554"/>
      <c r="U538" s="1554"/>
      <c r="V538" s="1554"/>
      <c r="W538" s="1554"/>
      <c r="X538" s="1554"/>
      <c r="Y538" s="1554"/>
      <c r="Z538" s="1555"/>
      <c r="AA538" s="1555"/>
      <c r="AB538" s="1555"/>
      <c r="AC538" s="1555"/>
      <c r="AD538" s="1555"/>
      <c r="AE538" s="1555"/>
      <c r="AF538" s="1555"/>
      <c r="AG538" s="1555"/>
      <c r="AH538" s="1550"/>
      <c r="AI538" s="1550"/>
      <c r="AJ538" s="1421"/>
      <c r="AK538" s="1509"/>
      <c r="AL538" s="1501"/>
      <c r="AM538" s="1501"/>
      <c r="AN538" s="1501"/>
      <c r="AO538" s="1501"/>
      <c r="AP538" s="1509"/>
      <c r="AQ538" s="1501"/>
      <c r="AR538" s="1501"/>
    </row>
    <row r="539" spans="1:44" ht="50.25" customHeight="1">
      <c r="A539" s="1446"/>
      <c r="B539" s="1517"/>
      <c r="C539" s="1552"/>
      <c r="D539" s="1553"/>
      <c r="E539" s="1529"/>
      <c r="F539" s="1421"/>
      <c r="G539" s="1446"/>
      <c r="H539" s="1420"/>
      <c r="I539" s="1526"/>
      <c r="J539" s="1446"/>
      <c r="K539" s="1446"/>
      <c r="L539" s="1421"/>
      <c r="M539" s="1446"/>
      <c r="N539" s="1550"/>
      <c r="O539" s="1550"/>
      <c r="P539" s="1551"/>
      <c r="Q539" s="1550"/>
      <c r="R539" s="1421"/>
      <c r="S539" s="1554"/>
      <c r="T539" s="1554"/>
      <c r="U539" s="1554"/>
      <c r="V539" s="1554"/>
      <c r="W539" s="1554"/>
      <c r="X539" s="1554"/>
      <c r="Y539" s="1554"/>
      <c r="Z539" s="1555"/>
      <c r="AA539" s="1555"/>
      <c r="AB539" s="1555"/>
      <c r="AC539" s="1555"/>
      <c r="AD539" s="1555"/>
      <c r="AE539" s="1555"/>
      <c r="AF539" s="1555"/>
      <c r="AG539" s="1555"/>
      <c r="AH539" s="1550"/>
      <c r="AI539" s="1550"/>
      <c r="AJ539" s="1421"/>
      <c r="AK539" s="1509"/>
      <c r="AL539" s="1501"/>
      <c r="AM539" s="1501"/>
      <c r="AN539" s="1501"/>
      <c r="AO539" s="1501"/>
      <c r="AP539" s="1509"/>
      <c r="AQ539" s="1501"/>
      <c r="AR539" s="1501"/>
    </row>
    <row r="540" spans="1:44" ht="58.5" customHeight="1">
      <c r="A540" s="1446"/>
      <c r="B540" s="1517"/>
      <c r="C540" s="1552"/>
      <c r="D540" s="1553"/>
      <c r="E540" s="1529"/>
      <c r="F540" s="1421"/>
      <c r="G540" s="1446"/>
      <c r="H540" s="1420"/>
      <c r="I540" s="1526"/>
      <c r="J540" s="1446"/>
      <c r="K540" s="1446"/>
      <c r="L540" s="1421"/>
      <c r="M540" s="1446"/>
      <c r="N540" s="1550"/>
      <c r="O540" s="1550"/>
      <c r="P540" s="1551"/>
      <c r="Q540" s="1550"/>
      <c r="R540" s="1421"/>
      <c r="S540" s="1554"/>
      <c r="T540" s="1554"/>
      <c r="U540" s="1554"/>
      <c r="V540" s="1554"/>
      <c r="W540" s="1554"/>
      <c r="X540" s="1554"/>
      <c r="Y540" s="1554"/>
      <c r="Z540" s="1555"/>
      <c r="AA540" s="1555"/>
      <c r="AB540" s="1555"/>
      <c r="AC540" s="1555"/>
      <c r="AD540" s="1555"/>
      <c r="AE540" s="1555"/>
      <c r="AF540" s="1555"/>
      <c r="AG540" s="1555"/>
      <c r="AH540" s="1550"/>
      <c r="AI540" s="1550"/>
      <c r="AJ540" s="1421"/>
      <c r="AK540" s="1509"/>
      <c r="AL540" s="1501"/>
      <c r="AM540" s="1501"/>
      <c r="AN540" s="1501"/>
      <c r="AO540" s="1501"/>
      <c r="AP540" s="1509"/>
      <c r="AQ540" s="1501"/>
      <c r="AR540" s="1501"/>
    </row>
    <row r="541" spans="1:44" ht="63" customHeight="1">
      <c r="A541" s="1446"/>
      <c r="B541" s="1517"/>
      <c r="C541" s="1552"/>
      <c r="D541" s="1553"/>
      <c r="E541" s="1529"/>
      <c r="F541" s="1421"/>
      <c r="G541" s="1446"/>
      <c r="H541" s="1420"/>
      <c r="I541" s="1526"/>
      <c r="J541" s="1446"/>
      <c r="K541" s="1446"/>
      <c r="L541" s="1421"/>
      <c r="M541" s="1446"/>
      <c r="N541" s="1550"/>
      <c r="O541" s="1550"/>
      <c r="P541" s="1551"/>
      <c r="Q541" s="1550"/>
      <c r="R541" s="1421"/>
      <c r="S541" s="1554"/>
      <c r="T541" s="1554"/>
      <c r="U541" s="1554"/>
      <c r="V541" s="1554"/>
      <c r="W541" s="1554"/>
      <c r="X541" s="1554"/>
      <c r="Y541" s="1554"/>
      <c r="Z541" s="1555"/>
      <c r="AA541" s="1555"/>
      <c r="AB541" s="1555"/>
      <c r="AC541" s="1555"/>
      <c r="AD541" s="1555"/>
      <c r="AE541" s="1555"/>
      <c r="AF541" s="1555"/>
      <c r="AG541" s="1555"/>
      <c r="AH541" s="1550"/>
      <c r="AI541" s="1550"/>
      <c r="AJ541" s="1421"/>
      <c r="AK541" s="1509"/>
      <c r="AL541" s="1501"/>
      <c r="AM541" s="1501"/>
      <c r="AN541" s="1501"/>
      <c r="AO541" s="1501"/>
      <c r="AP541" s="1509"/>
      <c r="AQ541" s="1501"/>
      <c r="AR541" s="1501"/>
    </row>
    <row r="542" spans="1:44" ht="51.75" customHeight="1">
      <c r="A542" s="1446"/>
      <c r="B542" s="1517"/>
      <c r="C542" s="1552"/>
      <c r="D542" s="1553"/>
      <c r="E542" s="1529"/>
      <c r="F542" s="1421"/>
      <c r="G542" s="1446"/>
      <c r="H542" s="1420"/>
      <c r="I542" s="1526"/>
      <c r="J542" s="1446"/>
      <c r="K542" s="1446"/>
      <c r="L542" s="1421"/>
      <c r="M542" s="1446"/>
      <c r="N542" s="1550"/>
      <c r="O542" s="1550"/>
      <c r="P542" s="1551"/>
      <c r="Q542" s="1550"/>
      <c r="R542" s="1421"/>
      <c r="S542" s="1554"/>
      <c r="T542" s="1554"/>
      <c r="U542" s="1554"/>
      <c r="V542" s="1554"/>
      <c r="W542" s="1554"/>
      <c r="X542" s="1554"/>
      <c r="Y542" s="1554"/>
      <c r="Z542" s="1555"/>
      <c r="AA542" s="1555"/>
      <c r="AB542" s="1555"/>
      <c r="AC542" s="1555"/>
      <c r="AD542" s="1555"/>
      <c r="AE542" s="1555"/>
      <c r="AF542" s="1555"/>
      <c r="AG542" s="1555"/>
      <c r="AH542" s="1550"/>
      <c r="AI542" s="1550"/>
      <c r="AJ542" s="1421"/>
      <c r="AK542" s="1509"/>
      <c r="AL542" s="1501"/>
      <c r="AM542" s="1501"/>
      <c r="AN542" s="1501"/>
      <c r="AO542" s="1501"/>
      <c r="AP542" s="1509"/>
      <c r="AQ542" s="1501"/>
      <c r="AR542" s="1501"/>
    </row>
    <row r="543" spans="1:44" ht="43.5" customHeight="1">
      <c r="A543" s="1446"/>
      <c r="B543" s="1517"/>
      <c r="C543" s="1552"/>
      <c r="D543" s="1553"/>
      <c r="E543" s="1529"/>
      <c r="F543" s="1421"/>
      <c r="G543" s="1446"/>
      <c r="H543" s="1420"/>
      <c r="I543" s="1526"/>
      <c r="J543" s="1446"/>
      <c r="K543" s="1446"/>
      <c r="L543" s="1421"/>
      <c r="M543" s="1446"/>
      <c r="N543" s="1550"/>
      <c r="O543" s="1550"/>
      <c r="P543" s="1551"/>
      <c r="Q543" s="1550"/>
      <c r="R543" s="1421"/>
      <c r="S543" s="1554"/>
      <c r="T543" s="1554"/>
      <c r="U543" s="1554"/>
      <c r="V543" s="1554"/>
      <c r="W543" s="1554"/>
      <c r="X543" s="1554"/>
      <c r="Y543" s="1554"/>
      <c r="Z543" s="1555"/>
      <c r="AA543" s="1555"/>
      <c r="AB543" s="1555"/>
      <c r="AC543" s="1555"/>
      <c r="AD543" s="1555"/>
      <c r="AE543" s="1555"/>
      <c r="AF543" s="1555"/>
      <c r="AG543" s="1555"/>
      <c r="AH543" s="1550"/>
      <c r="AI543" s="1550"/>
      <c r="AJ543" s="1421"/>
      <c r="AK543" s="1509"/>
      <c r="AL543" s="1501"/>
      <c r="AM543" s="1501"/>
      <c r="AN543" s="1501"/>
      <c r="AO543" s="1501"/>
      <c r="AP543" s="1509"/>
      <c r="AQ543" s="1501"/>
      <c r="AR543" s="1501"/>
    </row>
    <row r="544" spans="1:44" ht="69" customHeight="1">
      <c r="A544" s="1446"/>
      <c r="B544" s="1517"/>
      <c r="C544" s="1552"/>
      <c r="D544" s="1553"/>
      <c r="E544" s="1529"/>
      <c r="F544" s="1421"/>
      <c r="G544" s="1446"/>
      <c r="H544" s="1420"/>
      <c r="I544" s="1526"/>
      <c r="J544" s="1446"/>
      <c r="K544" s="1446"/>
      <c r="L544" s="1421"/>
      <c r="M544" s="1446"/>
      <c r="N544" s="1550"/>
      <c r="O544" s="1550"/>
      <c r="P544" s="1551"/>
      <c r="Q544" s="1550"/>
      <c r="R544" s="1421"/>
      <c r="S544" s="1554"/>
      <c r="T544" s="1554"/>
      <c r="U544" s="1554"/>
      <c r="V544" s="1554"/>
      <c r="W544" s="1554"/>
      <c r="X544" s="1554"/>
      <c r="Y544" s="1554"/>
      <c r="Z544" s="1555"/>
      <c r="AA544" s="1555"/>
      <c r="AB544" s="1555"/>
      <c r="AC544" s="1555"/>
      <c r="AD544" s="1555"/>
      <c r="AE544" s="1555"/>
      <c r="AF544" s="1555"/>
      <c r="AG544" s="1555"/>
      <c r="AH544" s="1550"/>
      <c r="AI544" s="1550"/>
      <c r="AJ544" s="1421"/>
      <c r="AK544" s="1509"/>
      <c r="AL544" s="1501"/>
      <c r="AM544" s="1501"/>
      <c r="AN544" s="1501"/>
      <c r="AO544" s="1501"/>
      <c r="AP544" s="1509"/>
      <c r="AQ544" s="1501"/>
      <c r="AR544" s="1501"/>
    </row>
    <row r="545" spans="1:44" ht="44.25" customHeight="1">
      <c r="A545" s="1446"/>
      <c r="B545" s="1517"/>
      <c r="C545" s="1552"/>
      <c r="D545" s="1553"/>
      <c r="E545" s="1529"/>
      <c r="F545" s="1421"/>
      <c r="G545" s="1446"/>
      <c r="H545" s="1420"/>
      <c r="I545" s="1526"/>
      <c r="J545" s="1446"/>
      <c r="K545" s="1446"/>
      <c r="L545" s="1421"/>
      <c r="M545" s="1446"/>
      <c r="N545" s="1550"/>
      <c r="O545" s="1550"/>
      <c r="P545" s="1551"/>
      <c r="Q545" s="1550"/>
      <c r="R545" s="1421"/>
      <c r="S545" s="1554"/>
      <c r="T545" s="1554"/>
      <c r="U545" s="1554"/>
      <c r="V545" s="1554"/>
      <c r="W545" s="1554"/>
      <c r="X545" s="1554"/>
      <c r="Y545" s="1554"/>
      <c r="Z545" s="1555"/>
      <c r="AA545" s="1555"/>
      <c r="AB545" s="1555"/>
      <c r="AC545" s="1555"/>
      <c r="AD545" s="1555"/>
      <c r="AE545" s="1555"/>
      <c r="AF545" s="1555"/>
      <c r="AG545" s="1555"/>
      <c r="AH545" s="1550"/>
      <c r="AI545" s="1550"/>
      <c r="AJ545" s="1421"/>
      <c r="AK545" s="1509"/>
      <c r="AL545" s="1501"/>
      <c r="AM545" s="1501"/>
      <c r="AN545" s="1501"/>
      <c r="AO545" s="1501"/>
      <c r="AP545" s="1509"/>
      <c r="AQ545" s="1501"/>
      <c r="AR545" s="1501"/>
    </row>
    <row r="546" spans="1:44" ht="43.5" customHeight="1">
      <c r="A546" s="1446"/>
      <c r="B546" s="1517"/>
      <c r="C546" s="1552"/>
      <c r="D546" s="1553"/>
      <c r="E546" s="1529"/>
      <c r="F546" s="1421"/>
      <c r="G546" s="1446"/>
      <c r="H546" s="1420"/>
      <c r="I546" s="1526"/>
      <c r="J546" s="1446"/>
      <c r="K546" s="1446"/>
      <c r="L546" s="1421"/>
      <c r="M546" s="1446"/>
      <c r="N546" s="1550"/>
      <c r="O546" s="1550"/>
      <c r="P546" s="1551"/>
      <c r="Q546" s="1550"/>
      <c r="R546" s="1421"/>
      <c r="S546" s="1554"/>
      <c r="T546" s="1554"/>
      <c r="U546" s="1554"/>
      <c r="V546" s="1554"/>
      <c r="W546" s="1554"/>
      <c r="X546" s="1554"/>
      <c r="Y546" s="1554"/>
      <c r="Z546" s="1555"/>
      <c r="AA546" s="1555"/>
      <c r="AB546" s="1555"/>
      <c r="AC546" s="1555"/>
      <c r="AD546" s="1555"/>
      <c r="AE546" s="1555"/>
      <c r="AF546" s="1555"/>
      <c r="AG546" s="1555"/>
      <c r="AH546" s="1550"/>
      <c r="AI546" s="1550"/>
      <c r="AJ546" s="1421"/>
      <c r="AK546" s="1509"/>
      <c r="AL546" s="1501"/>
      <c r="AM546" s="1501"/>
      <c r="AN546" s="1501"/>
      <c r="AO546" s="1501"/>
      <c r="AP546" s="1509"/>
      <c r="AQ546" s="1501"/>
      <c r="AR546" s="1501"/>
    </row>
    <row r="547" spans="1:44" ht="46.5" customHeight="1">
      <c r="A547" s="1446"/>
      <c r="B547" s="1517"/>
      <c r="C547" s="1552"/>
      <c r="D547" s="1553"/>
      <c r="E547" s="1529"/>
      <c r="F547" s="1421"/>
      <c r="G547" s="1446"/>
      <c r="H547" s="1420"/>
      <c r="I547" s="1526"/>
      <c r="J547" s="1446"/>
      <c r="K547" s="1446"/>
      <c r="L547" s="1421"/>
      <c r="M547" s="1446"/>
      <c r="N547" s="1550"/>
      <c r="O547" s="1550"/>
      <c r="P547" s="1551"/>
      <c r="Q547" s="1550"/>
      <c r="R547" s="1421"/>
      <c r="S547" s="1554"/>
      <c r="T547" s="1554"/>
      <c r="U547" s="1554"/>
      <c r="V547" s="1554"/>
      <c r="W547" s="1554"/>
      <c r="X547" s="1554"/>
      <c r="Y547" s="1554"/>
      <c r="Z547" s="1555"/>
      <c r="AA547" s="1555"/>
      <c r="AB547" s="1555"/>
      <c r="AC547" s="1555"/>
      <c r="AD547" s="1555"/>
      <c r="AE547" s="1555"/>
      <c r="AF547" s="1555"/>
      <c r="AG547" s="1555"/>
      <c r="AH547" s="1550"/>
      <c r="AI547" s="1550"/>
      <c r="AJ547" s="1421"/>
      <c r="AK547" s="1509"/>
      <c r="AL547" s="1501"/>
      <c r="AM547" s="1501"/>
      <c r="AN547" s="1501"/>
      <c r="AO547" s="1501"/>
      <c r="AP547" s="1509"/>
      <c r="AQ547" s="1501"/>
      <c r="AR547" s="1501"/>
    </row>
    <row r="548" spans="1:44" ht="86.25" customHeight="1">
      <c r="A548" s="1446"/>
      <c r="B548" s="1517"/>
      <c r="C548" s="1552"/>
      <c r="D548" s="1553"/>
      <c r="E548" s="1529"/>
      <c r="F548" s="1421"/>
      <c r="G548" s="1446"/>
      <c r="H548" s="1420"/>
      <c r="I548" s="1526"/>
      <c r="J548" s="1446"/>
      <c r="K548" s="1446"/>
      <c r="L548" s="1421"/>
      <c r="M548" s="1446"/>
      <c r="N548" s="1550"/>
      <c r="O548" s="1550"/>
      <c r="P548" s="1551"/>
      <c r="Q548" s="1550"/>
      <c r="R548" s="1421"/>
      <c r="S548" s="1554"/>
      <c r="T548" s="1554"/>
      <c r="U548" s="1554"/>
      <c r="V548" s="1554"/>
      <c r="W548" s="1554"/>
      <c r="X548" s="1554"/>
      <c r="Y548" s="1554"/>
      <c r="Z548" s="1555"/>
      <c r="AA548" s="1555"/>
      <c r="AB548" s="1555"/>
      <c r="AC548" s="1555"/>
      <c r="AD548" s="1555"/>
      <c r="AE548" s="1555"/>
      <c r="AF548" s="1555"/>
      <c r="AG548" s="1555"/>
      <c r="AH548" s="1550"/>
      <c r="AI548" s="1550"/>
      <c r="AJ548" s="1421"/>
      <c r="AK548" s="1509"/>
      <c r="AL548" s="1501"/>
      <c r="AM548" s="1501"/>
      <c r="AN548" s="1501"/>
      <c r="AO548" s="1501"/>
      <c r="AP548" s="1509"/>
      <c r="AQ548" s="1501"/>
      <c r="AR548" s="1501"/>
    </row>
    <row r="549" spans="1:44" ht="45" customHeight="1">
      <c r="A549" s="1446"/>
      <c r="B549" s="1517"/>
      <c r="C549" s="1552"/>
      <c r="D549" s="1553"/>
      <c r="E549" s="1529"/>
      <c r="F549" s="1421"/>
      <c r="G549" s="1446"/>
      <c r="H549" s="1420"/>
      <c r="I549" s="1526"/>
      <c r="J549" s="1446"/>
      <c r="K549" s="1446"/>
      <c r="L549" s="1421"/>
      <c r="M549" s="1446"/>
      <c r="N549" s="1550"/>
      <c r="O549" s="1550"/>
      <c r="P549" s="1551"/>
      <c r="Q549" s="1550"/>
      <c r="R549" s="1421"/>
      <c r="S549" s="1554"/>
      <c r="T549" s="1554"/>
      <c r="U549" s="1554"/>
      <c r="V549" s="1554"/>
      <c r="W549" s="1554"/>
      <c r="X549" s="1554"/>
      <c r="Y549" s="1554"/>
      <c r="Z549" s="1555"/>
      <c r="AA549" s="1555"/>
      <c r="AB549" s="1555"/>
      <c r="AC549" s="1555"/>
      <c r="AD549" s="1555"/>
      <c r="AE549" s="1555"/>
      <c r="AF549" s="1555"/>
      <c r="AG549" s="1555"/>
      <c r="AH549" s="1550"/>
      <c r="AI549" s="1550"/>
      <c r="AJ549" s="1421"/>
      <c r="AK549" s="1509"/>
      <c r="AL549" s="1501"/>
      <c r="AM549" s="1501"/>
      <c r="AN549" s="1501"/>
      <c r="AO549" s="1501"/>
      <c r="AP549" s="1509"/>
      <c r="AQ549" s="1501"/>
      <c r="AR549" s="1501"/>
    </row>
    <row r="550" spans="1:44" ht="33" customHeight="1">
      <c r="A550" s="1446"/>
      <c r="B550" s="1517"/>
      <c r="C550" s="1552"/>
      <c r="D550" s="1553"/>
      <c r="E550" s="1529"/>
      <c r="F550" s="1421"/>
      <c r="G550" s="1446"/>
      <c r="H550" s="1420"/>
      <c r="I550" s="1526"/>
      <c r="J550" s="1446"/>
      <c r="K550" s="1446"/>
      <c r="L550" s="1421"/>
      <c r="M550" s="1446"/>
      <c r="N550" s="1550"/>
      <c r="O550" s="1550"/>
      <c r="P550" s="1551"/>
      <c r="Q550" s="1550"/>
      <c r="R550" s="1421"/>
      <c r="S550" s="1554"/>
      <c r="T550" s="1554"/>
      <c r="U550" s="1554"/>
      <c r="V550" s="1554"/>
      <c r="W550" s="1554"/>
      <c r="X550" s="1554"/>
      <c r="Y550" s="1554"/>
      <c r="Z550" s="1555"/>
      <c r="AA550" s="1555"/>
      <c r="AB550" s="1555"/>
      <c r="AC550" s="1555"/>
      <c r="AD550" s="1555"/>
      <c r="AE550" s="1555"/>
      <c r="AF550" s="1555"/>
      <c r="AG550" s="1555"/>
      <c r="AH550" s="1550"/>
      <c r="AI550" s="1550"/>
      <c r="AJ550" s="1421"/>
      <c r="AK550" s="1509"/>
      <c r="AL550" s="1501"/>
      <c r="AM550" s="1501"/>
      <c r="AN550" s="1501"/>
      <c r="AO550" s="1501"/>
      <c r="AP550" s="1509"/>
      <c r="AQ550" s="1501"/>
      <c r="AR550" s="1501"/>
    </row>
    <row r="551" spans="1:44" ht="48.75" customHeight="1">
      <c r="A551" s="1446"/>
      <c r="B551" s="1517"/>
      <c r="C551" s="1552"/>
      <c r="D551" s="1553"/>
      <c r="E551" s="1529"/>
      <c r="F551" s="1421"/>
      <c r="G551" s="1446"/>
      <c r="H551" s="1420"/>
      <c r="I551" s="1526"/>
      <c r="J551" s="1446"/>
      <c r="K551" s="1446"/>
      <c r="L551" s="1421"/>
      <c r="M551" s="1446"/>
      <c r="N551" s="1550"/>
      <c r="O551" s="1550"/>
      <c r="P551" s="1551"/>
      <c r="Q551" s="1550"/>
      <c r="R551" s="1421"/>
      <c r="S551" s="1554"/>
      <c r="T551" s="1554"/>
      <c r="U551" s="1554"/>
      <c r="V551" s="1554"/>
      <c r="W551" s="1554"/>
      <c r="X551" s="1554"/>
      <c r="Y551" s="1554"/>
      <c r="Z551" s="1555"/>
      <c r="AA551" s="1555"/>
      <c r="AB551" s="1555"/>
      <c r="AC551" s="1555"/>
      <c r="AD551" s="1555"/>
      <c r="AE551" s="1555"/>
      <c r="AF551" s="1555"/>
      <c r="AG551" s="1555"/>
      <c r="AH551" s="1550"/>
      <c r="AI551" s="1550"/>
      <c r="AJ551" s="1421"/>
      <c r="AK551" s="1509"/>
      <c r="AL551" s="1501"/>
      <c r="AM551" s="1501"/>
      <c r="AN551" s="1501"/>
      <c r="AO551" s="1501"/>
      <c r="AP551" s="1509"/>
      <c r="AQ551" s="1501"/>
      <c r="AR551" s="1501"/>
    </row>
    <row r="552" spans="1:44" ht="57" customHeight="1">
      <c r="A552" s="1446"/>
      <c r="B552" s="1517"/>
      <c r="C552" s="1552"/>
      <c r="D552" s="1553"/>
      <c r="E552" s="1529"/>
      <c r="F552" s="1421"/>
      <c r="G552" s="1446"/>
      <c r="H552" s="1420"/>
      <c r="I552" s="1526"/>
      <c r="J552" s="1446"/>
      <c r="K552" s="1446"/>
      <c r="L552" s="1421"/>
      <c r="M552" s="1446"/>
      <c r="N552" s="1550"/>
      <c r="O552" s="1550"/>
      <c r="P552" s="1551"/>
      <c r="Q552" s="1550"/>
      <c r="R552" s="1421"/>
      <c r="S552" s="1554"/>
      <c r="T552" s="1554"/>
      <c r="U552" s="1554"/>
      <c r="V552" s="1554"/>
      <c r="W552" s="1554"/>
      <c r="X552" s="1554"/>
      <c r="Y552" s="1554"/>
      <c r="Z552" s="1555"/>
      <c r="AA552" s="1555"/>
      <c r="AB552" s="1555"/>
      <c r="AC552" s="1555"/>
      <c r="AD552" s="1555"/>
      <c r="AE552" s="1555"/>
      <c r="AF552" s="1555"/>
      <c r="AG552" s="1555"/>
      <c r="AH552" s="1550"/>
      <c r="AI552" s="1550"/>
      <c r="AJ552" s="1421"/>
      <c r="AK552" s="1509"/>
      <c r="AL552" s="1501"/>
      <c r="AM552" s="1501"/>
      <c r="AN552" s="1501"/>
      <c r="AO552" s="1501"/>
      <c r="AP552" s="1509"/>
      <c r="AQ552" s="1501"/>
      <c r="AR552" s="1501"/>
    </row>
    <row r="553" spans="1:44" ht="97.5" customHeight="1">
      <c r="A553" s="1446"/>
      <c r="B553" s="1517"/>
      <c r="C553" s="1552"/>
      <c r="D553" s="1553"/>
      <c r="E553" s="1529"/>
      <c r="F553" s="1421"/>
      <c r="G553" s="1446"/>
      <c r="H553" s="1420"/>
      <c r="I553" s="1526"/>
      <c r="J553" s="1446"/>
      <c r="K553" s="1446"/>
      <c r="L553" s="1421"/>
      <c r="M553" s="1446"/>
      <c r="N553" s="1550"/>
      <c r="O553" s="1550"/>
      <c r="P553" s="1551"/>
      <c r="Q553" s="1550"/>
      <c r="R553" s="1421"/>
      <c r="S553" s="1554"/>
      <c r="T553" s="1554"/>
      <c r="U553" s="1554"/>
      <c r="V553" s="1554"/>
      <c r="W553" s="1554"/>
      <c r="X553" s="1554"/>
      <c r="Y553" s="1554"/>
      <c r="Z553" s="1555"/>
      <c r="AA553" s="1555"/>
      <c r="AB553" s="1555"/>
      <c r="AC553" s="1555"/>
      <c r="AD553" s="1555"/>
      <c r="AE553" s="1555"/>
      <c r="AF553" s="1555"/>
      <c r="AG553" s="1555"/>
      <c r="AH553" s="1550"/>
      <c r="AI553" s="1550"/>
      <c r="AJ553" s="1421"/>
      <c r="AK553" s="1509"/>
      <c r="AL553" s="1501"/>
      <c r="AM553" s="1501"/>
      <c r="AN553" s="1501"/>
      <c r="AO553" s="1501"/>
      <c r="AP553" s="1509"/>
      <c r="AQ553" s="1501"/>
      <c r="AR553" s="1501"/>
    </row>
    <row r="554" spans="1:44" ht="30" customHeight="1">
      <c r="A554" s="1446"/>
      <c r="B554" s="1517"/>
      <c r="C554" s="1552"/>
      <c r="D554" s="1553"/>
      <c r="E554" s="1529"/>
      <c r="F554" s="1421"/>
      <c r="G554" s="1446"/>
      <c r="H554" s="1420"/>
      <c r="I554" s="1526"/>
      <c r="J554" s="1446"/>
      <c r="K554" s="1446"/>
      <c r="L554" s="1421"/>
      <c r="M554" s="1446"/>
      <c r="N554" s="1550"/>
      <c r="O554" s="1550"/>
      <c r="P554" s="1551"/>
      <c r="Q554" s="1550"/>
      <c r="R554" s="1421"/>
      <c r="S554" s="1554"/>
      <c r="T554" s="1554"/>
      <c r="U554" s="1554"/>
      <c r="V554" s="1554"/>
      <c r="W554" s="1554"/>
      <c r="X554" s="1554"/>
      <c r="Y554" s="1554"/>
      <c r="Z554" s="1555"/>
      <c r="AA554" s="1555"/>
      <c r="AB554" s="1555"/>
      <c r="AC554" s="1555"/>
      <c r="AD554" s="1555"/>
      <c r="AE554" s="1555"/>
      <c r="AF554" s="1555"/>
      <c r="AG554" s="1555"/>
      <c r="AH554" s="1550"/>
      <c r="AI554" s="1550"/>
      <c r="AJ554" s="1421"/>
      <c r="AK554" s="1509"/>
      <c r="AL554" s="1501"/>
      <c r="AM554" s="1501"/>
      <c r="AN554" s="1501"/>
      <c r="AO554" s="1501"/>
      <c r="AP554" s="1509"/>
      <c r="AQ554" s="1501"/>
      <c r="AR554" s="1501"/>
    </row>
    <row r="555" spans="1:44" ht="45" customHeight="1">
      <c r="A555" s="1446"/>
      <c r="B555" s="1517"/>
      <c r="C555" s="1552"/>
      <c r="D555" s="1553"/>
      <c r="E555" s="1529"/>
      <c r="F555" s="1421"/>
      <c r="G555" s="1446"/>
      <c r="H555" s="1420"/>
      <c r="I555" s="1526"/>
      <c r="J555" s="1446"/>
      <c r="K555" s="1446"/>
      <c r="L555" s="1421"/>
      <c r="M555" s="1446"/>
      <c r="N555" s="1550"/>
      <c r="O555" s="1550"/>
      <c r="P555" s="1551"/>
      <c r="Q555" s="1550"/>
      <c r="R555" s="1421"/>
      <c r="S555" s="1554"/>
      <c r="T555" s="1554"/>
      <c r="U555" s="1554"/>
      <c r="V555" s="1554"/>
      <c r="W555" s="1554"/>
      <c r="X555" s="1554"/>
      <c r="Y555" s="1554"/>
      <c r="Z555" s="1555"/>
      <c r="AA555" s="1555"/>
      <c r="AB555" s="1555"/>
      <c r="AC555" s="1555"/>
      <c r="AD555" s="1555"/>
      <c r="AE555" s="1555"/>
      <c r="AF555" s="1555"/>
      <c r="AG555" s="1555"/>
      <c r="AH555" s="1550"/>
      <c r="AI555" s="1550"/>
      <c r="AJ555" s="1421"/>
      <c r="AK555" s="1509"/>
      <c r="AL555" s="1501"/>
      <c r="AM555" s="1501"/>
      <c r="AN555" s="1501"/>
      <c r="AO555" s="1501"/>
      <c r="AP555" s="1509"/>
      <c r="AQ555" s="1501"/>
      <c r="AR555" s="1501"/>
    </row>
    <row r="556" spans="1:44" ht="65.25" customHeight="1">
      <c r="A556" s="1446"/>
      <c r="B556" s="1517"/>
      <c r="C556" s="1552"/>
      <c r="D556" s="1553"/>
      <c r="E556" s="1529"/>
      <c r="F556" s="1421"/>
      <c r="G556" s="1446"/>
      <c r="H556" s="1420"/>
      <c r="I556" s="1526"/>
      <c r="J556" s="1446"/>
      <c r="K556" s="1446"/>
      <c r="L556" s="1421"/>
      <c r="M556" s="1446"/>
      <c r="N556" s="1550"/>
      <c r="O556" s="1550"/>
      <c r="P556" s="1551"/>
      <c r="Q556" s="1550"/>
      <c r="R556" s="1421"/>
      <c r="S556" s="1554"/>
      <c r="T556" s="1554"/>
      <c r="U556" s="1554"/>
      <c r="V556" s="1554"/>
      <c r="W556" s="1554"/>
      <c r="X556" s="1554"/>
      <c r="Y556" s="1554"/>
      <c r="Z556" s="1555"/>
      <c r="AA556" s="1555"/>
      <c r="AB556" s="1555"/>
      <c r="AC556" s="1555"/>
      <c r="AD556" s="1555"/>
      <c r="AE556" s="1555"/>
      <c r="AF556" s="1555"/>
      <c r="AG556" s="1555"/>
      <c r="AH556" s="1550"/>
      <c r="AI556" s="1550"/>
      <c r="AJ556" s="1421"/>
      <c r="AK556" s="1509"/>
      <c r="AL556" s="1501"/>
      <c r="AM556" s="1501"/>
      <c r="AN556" s="1501"/>
      <c r="AO556" s="1501"/>
      <c r="AP556" s="1509"/>
      <c r="AQ556" s="1501"/>
      <c r="AR556" s="1501"/>
    </row>
    <row r="557" spans="1:44" ht="81" customHeight="1">
      <c r="A557" s="1446"/>
      <c r="B557" s="1517"/>
      <c r="C557" s="1552"/>
      <c r="D557" s="1553"/>
      <c r="E557" s="1529"/>
      <c r="F557" s="1421"/>
      <c r="G557" s="1446"/>
      <c r="H557" s="1420"/>
      <c r="I557" s="1526"/>
      <c r="J557" s="1446"/>
      <c r="K557" s="1446"/>
      <c r="L557" s="1421"/>
      <c r="M557" s="1446"/>
      <c r="N557" s="1550"/>
      <c r="O557" s="1550"/>
      <c r="P557" s="1551"/>
      <c r="Q557" s="1550"/>
      <c r="R557" s="1421"/>
      <c r="S557" s="1554"/>
      <c r="T557" s="1554"/>
      <c r="U557" s="1554"/>
      <c r="V557" s="1554"/>
      <c r="W557" s="1554"/>
      <c r="X557" s="1554"/>
      <c r="Y557" s="1554"/>
      <c r="Z557" s="1555"/>
      <c r="AA557" s="1555"/>
      <c r="AB557" s="1555"/>
      <c r="AC557" s="1555"/>
      <c r="AD557" s="1555"/>
      <c r="AE557" s="1555"/>
      <c r="AF557" s="1555"/>
      <c r="AG557" s="1555"/>
      <c r="AH557" s="1550"/>
      <c r="AI557" s="1550"/>
      <c r="AJ557" s="1421"/>
      <c r="AK557" s="1509"/>
      <c r="AL557" s="1501"/>
      <c r="AM557" s="1501"/>
      <c r="AN557" s="1501"/>
      <c r="AO557" s="1501"/>
      <c r="AP557" s="1509"/>
      <c r="AQ557" s="1501"/>
      <c r="AR557" s="1501"/>
    </row>
    <row r="558" spans="1:44" ht="81" customHeight="1">
      <c r="A558" s="1446"/>
      <c r="B558" s="1517"/>
      <c r="C558" s="1552"/>
      <c r="D558" s="1553"/>
      <c r="E558" s="1529"/>
      <c r="F558" s="1421"/>
      <c r="G558" s="1446"/>
      <c r="H558" s="1420"/>
      <c r="I558" s="1526"/>
      <c r="J558" s="1446"/>
      <c r="K558" s="1446"/>
      <c r="L558" s="1421"/>
      <c r="M558" s="1446"/>
      <c r="N558" s="1550"/>
      <c r="O558" s="1550"/>
      <c r="P558" s="1551"/>
      <c r="Q558" s="1550"/>
      <c r="R558" s="1421"/>
      <c r="S558" s="1554"/>
      <c r="T558" s="1554"/>
      <c r="U558" s="1554"/>
      <c r="V558" s="1554"/>
      <c r="W558" s="1554"/>
      <c r="X558" s="1554"/>
      <c r="Y558" s="1554"/>
      <c r="Z558" s="1555"/>
      <c r="AA558" s="1555"/>
      <c r="AB558" s="1555"/>
      <c r="AC558" s="1555"/>
      <c r="AD558" s="1555"/>
      <c r="AE558" s="1555"/>
      <c r="AF558" s="1555"/>
      <c r="AG558" s="1555"/>
      <c r="AH558" s="1550"/>
      <c r="AI558" s="1550"/>
      <c r="AJ558" s="1421"/>
      <c r="AK558" s="1509"/>
      <c r="AL558" s="1501"/>
      <c r="AM558" s="1501"/>
      <c r="AN558" s="1501"/>
      <c r="AO558" s="1501"/>
      <c r="AP558" s="1509"/>
      <c r="AQ558" s="1501"/>
      <c r="AR558" s="1501"/>
    </row>
    <row r="559" spans="1:44" ht="65.25" customHeight="1">
      <c r="A559" s="1446"/>
      <c r="B559" s="1517"/>
      <c r="C559" s="1552"/>
      <c r="D559" s="1553"/>
      <c r="E559" s="1529"/>
      <c r="F559" s="1421"/>
      <c r="G559" s="1446"/>
      <c r="H559" s="1420"/>
      <c r="I559" s="1526"/>
      <c r="J559" s="1446"/>
      <c r="K559" s="1446"/>
      <c r="L559" s="1421"/>
      <c r="M559" s="1446"/>
      <c r="N559" s="1550"/>
      <c r="O559" s="1550"/>
      <c r="P559" s="1551"/>
      <c r="Q559" s="1550"/>
      <c r="R559" s="1421"/>
      <c r="S559" s="1554"/>
      <c r="T559" s="1554"/>
      <c r="U559" s="1554"/>
      <c r="V559" s="1554"/>
      <c r="W559" s="1554"/>
      <c r="X559" s="1554"/>
      <c r="Y559" s="1554"/>
      <c r="Z559" s="1555"/>
      <c r="AA559" s="1555"/>
      <c r="AB559" s="1555"/>
      <c r="AC559" s="1555"/>
      <c r="AD559" s="1555"/>
      <c r="AE559" s="1555"/>
      <c r="AF559" s="1555"/>
      <c r="AG559" s="1555"/>
      <c r="AH559" s="1550"/>
      <c r="AI559" s="1550"/>
      <c r="AJ559" s="1421"/>
      <c r="AK559" s="1509"/>
      <c r="AL559" s="1501"/>
      <c r="AM559" s="1501"/>
      <c r="AN559" s="1501"/>
      <c r="AO559" s="1501"/>
      <c r="AP559" s="1509"/>
      <c r="AQ559" s="1501"/>
      <c r="AR559" s="1501"/>
    </row>
    <row r="560" spans="1:44" ht="65.25" customHeight="1">
      <c r="A560" s="1446"/>
      <c r="B560" s="1517"/>
      <c r="C560" s="1552"/>
      <c r="D560" s="1553"/>
      <c r="E560" s="1529"/>
      <c r="F560" s="1421"/>
      <c r="G560" s="1446"/>
      <c r="H560" s="1420"/>
      <c r="I560" s="1526"/>
      <c r="J560" s="1446"/>
      <c r="K560" s="1446"/>
      <c r="L560" s="1421"/>
      <c r="M560" s="1446"/>
      <c r="N560" s="1550"/>
      <c r="O560" s="1550"/>
      <c r="P560" s="1551"/>
      <c r="Q560" s="1550"/>
      <c r="R560" s="1421"/>
      <c r="S560" s="1554"/>
      <c r="T560" s="1554"/>
      <c r="U560" s="1554"/>
      <c r="V560" s="1554"/>
      <c r="W560" s="1554"/>
      <c r="X560" s="1554"/>
      <c r="Y560" s="1554"/>
      <c r="Z560" s="1555"/>
      <c r="AA560" s="1555"/>
      <c r="AB560" s="1555"/>
      <c r="AC560" s="1555"/>
      <c r="AD560" s="1555"/>
      <c r="AE560" s="1555"/>
      <c r="AF560" s="1555"/>
      <c r="AG560" s="1555"/>
      <c r="AH560" s="1550"/>
      <c r="AI560" s="1550"/>
      <c r="AJ560" s="1421"/>
      <c r="AK560" s="1509"/>
      <c r="AL560" s="1501"/>
      <c r="AM560" s="1501"/>
      <c r="AN560" s="1501"/>
      <c r="AO560" s="1501"/>
      <c r="AP560" s="1509"/>
      <c r="AQ560" s="1501"/>
      <c r="AR560" s="1501"/>
    </row>
    <row r="561" spans="1:44" ht="45" customHeight="1">
      <c r="A561" s="1446"/>
      <c r="B561" s="1517"/>
      <c r="C561" s="1552"/>
      <c r="D561" s="1553"/>
      <c r="E561" s="1529"/>
      <c r="F561" s="1421"/>
      <c r="G561" s="1446"/>
      <c r="H561" s="1420"/>
      <c r="I561" s="1526"/>
      <c r="J561" s="1446"/>
      <c r="K561" s="1446"/>
      <c r="L561" s="1421"/>
      <c r="M561" s="1446"/>
      <c r="N561" s="1550"/>
      <c r="O561" s="1550"/>
      <c r="P561" s="1551"/>
      <c r="Q561" s="1550"/>
      <c r="R561" s="1421"/>
      <c r="S561" s="1554"/>
      <c r="T561" s="1554"/>
      <c r="U561" s="1554"/>
      <c r="V561" s="1554"/>
      <c r="W561" s="1554"/>
      <c r="X561" s="1554"/>
      <c r="Y561" s="1554"/>
      <c r="Z561" s="1555"/>
      <c r="AA561" s="1555"/>
      <c r="AB561" s="1555"/>
      <c r="AC561" s="1555"/>
      <c r="AD561" s="1555"/>
      <c r="AE561" s="1555"/>
      <c r="AF561" s="1555"/>
      <c r="AG561" s="1555"/>
      <c r="AH561" s="1550"/>
      <c r="AI561" s="1550"/>
      <c r="AJ561" s="1421"/>
      <c r="AK561" s="1509"/>
      <c r="AL561" s="1501"/>
      <c r="AM561" s="1501"/>
      <c r="AN561" s="1501"/>
      <c r="AO561" s="1501"/>
      <c r="AP561" s="1509"/>
      <c r="AQ561" s="1501"/>
      <c r="AR561" s="1501"/>
    </row>
    <row r="562" spans="1:44" ht="45" customHeight="1">
      <c r="A562" s="1446"/>
      <c r="B562" s="1517"/>
      <c r="C562" s="1552"/>
      <c r="D562" s="1553"/>
      <c r="E562" s="1529"/>
      <c r="F562" s="1421"/>
      <c r="G562" s="1446"/>
      <c r="H562" s="1420"/>
      <c r="I562" s="1526"/>
      <c r="J562" s="1446"/>
      <c r="K562" s="1446"/>
      <c r="L562" s="1421"/>
      <c r="M562" s="1446"/>
      <c r="N562" s="1550"/>
      <c r="O562" s="1550"/>
      <c r="P562" s="1551"/>
      <c r="Q562" s="1550"/>
      <c r="R562" s="1421"/>
      <c r="S562" s="1554"/>
      <c r="T562" s="1554"/>
      <c r="U562" s="1554"/>
      <c r="V562" s="1554"/>
      <c r="W562" s="1554"/>
      <c r="X562" s="1554"/>
      <c r="Y562" s="1554"/>
      <c r="Z562" s="1555"/>
      <c r="AA562" s="1555"/>
      <c r="AB562" s="1555"/>
      <c r="AC562" s="1555"/>
      <c r="AD562" s="1555"/>
      <c r="AE562" s="1555"/>
      <c r="AF562" s="1555"/>
      <c r="AG562" s="1555"/>
      <c r="AH562" s="1550"/>
      <c r="AI562" s="1550"/>
      <c r="AJ562" s="1421"/>
      <c r="AK562" s="1509"/>
      <c r="AL562" s="1501"/>
      <c r="AM562" s="1501"/>
      <c r="AN562" s="1501"/>
      <c r="AO562" s="1501"/>
      <c r="AP562" s="1509"/>
      <c r="AQ562" s="1501"/>
      <c r="AR562" s="1501"/>
    </row>
    <row r="563" spans="1:44" ht="45" customHeight="1">
      <c r="A563" s="1446"/>
      <c r="B563" s="1517"/>
      <c r="C563" s="1552"/>
      <c r="D563" s="1553"/>
      <c r="E563" s="1529"/>
      <c r="F563" s="1421"/>
      <c r="G563" s="1446"/>
      <c r="H563" s="1420"/>
      <c r="I563" s="1526"/>
      <c r="J563" s="1446"/>
      <c r="K563" s="1446"/>
      <c r="L563" s="1421"/>
      <c r="M563" s="1446"/>
      <c r="N563" s="1550"/>
      <c r="O563" s="1550"/>
      <c r="P563" s="1551"/>
      <c r="Q563" s="1550"/>
      <c r="R563" s="1421"/>
      <c r="S563" s="1554"/>
      <c r="T563" s="1554"/>
      <c r="U563" s="1554"/>
      <c r="V563" s="1554"/>
      <c r="W563" s="1554"/>
      <c r="X563" s="1554"/>
      <c r="Y563" s="1554"/>
      <c r="Z563" s="1555"/>
      <c r="AA563" s="1555"/>
      <c r="AB563" s="1555"/>
      <c r="AC563" s="1555"/>
      <c r="AD563" s="1555"/>
      <c r="AE563" s="1555"/>
      <c r="AF563" s="1555"/>
      <c r="AG563" s="1555"/>
      <c r="AH563" s="1550"/>
      <c r="AI563" s="1550"/>
      <c r="AJ563" s="1421"/>
      <c r="AK563" s="1509"/>
      <c r="AL563" s="1501"/>
      <c r="AM563" s="1501"/>
      <c r="AN563" s="1501"/>
      <c r="AO563" s="1501"/>
      <c r="AP563" s="1509"/>
      <c r="AQ563" s="1501"/>
      <c r="AR563" s="1501"/>
    </row>
    <row r="564" spans="1:44" ht="45" customHeight="1">
      <c r="A564" s="1446"/>
      <c r="B564" s="1517"/>
      <c r="C564" s="1552"/>
      <c r="D564" s="1553"/>
      <c r="E564" s="1529"/>
      <c r="F564" s="1421"/>
      <c r="G564" s="1446"/>
      <c r="H564" s="1420"/>
      <c r="I564" s="1526"/>
      <c r="J564" s="1446"/>
      <c r="K564" s="1446"/>
      <c r="L564" s="1421"/>
      <c r="M564" s="1446"/>
      <c r="N564" s="1550"/>
      <c r="O564" s="1550"/>
      <c r="P564" s="1551"/>
      <c r="Q564" s="1550"/>
      <c r="R564" s="1421"/>
      <c r="S564" s="1554"/>
      <c r="T564" s="1554"/>
      <c r="U564" s="1554"/>
      <c r="V564" s="1554"/>
      <c r="W564" s="1554"/>
      <c r="X564" s="1554"/>
      <c r="Y564" s="1554"/>
      <c r="Z564" s="1555"/>
      <c r="AA564" s="1555"/>
      <c r="AB564" s="1555"/>
      <c r="AC564" s="1555"/>
      <c r="AD564" s="1555"/>
      <c r="AE564" s="1555"/>
      <c r="AF564" s="1555"/>
      <c r="AG564" s="1555"/>
      <c r="AH564" s="1550"/>
      <c r="AI564" s="1550"/>
      <c r="AJ564" s="1421"/>
      <c r="AK564" s="1509"/>
      <c r="AL564" s="1501"/>
      <c r="AM564" s="1501"/>
      <c r="AN564" s="1501"/>
      <c r="AO564" s="1501"/>
      <c r="AP564" s="1509"/>
      <c r="AQ564" s="1501"/>
      <c r="AR564" s="1501"/>
    </row>
    <row r="565" spans="1:44" ht="45" customHeight="1">
      <c r="A565" s="1446"/>
      <c r="B565" s="1517"/>
      <c r="C565" s="1552"/>
      <c r="D565" s="1553"/>
      <c r="E565" s="1529"/>
      <c r="F565" s="1421"/>
      <c r="G565" s="1446"/>
      <c r="H565" s="1420"/>
      <c r="I565" s="1526"/>
      <c r="J565" s="1446"/>
      <c r="K565" s="1446"/>
      <c r="L565" s="1421"/>
      <c r="M565" s="1446"/>
      <c r="N565" s="1550"/>
      <c r="O565" s="1550"/>
      <c r="P565" s="1551"/>
      <c r="Q565" s="1550"/>
      <c r="R565" s="1421"/>
      <c r="S565" s="1554"/>
      <c r="T565" s="1554"/>
      <c r="U565" s="1554"/>
      <c r="V565" s="1554"/>
      <c r="W565" s="1554"/>
      <c r="X565" s="1554"/>
      <c r="Y565" s="1554"/>
      <c r="Z565" s="1555"/>
      <c r="AA565" s="1555"/>
      <c r="AB565" s="1555"/>
      <c r="AC565" s="1555"/>
      <c r="AD565" s="1555"/>
      <c r="AE565" s="1555"/>
      <c r="AF565" s="1555"/>
      <c r="AG565" s="1555"/>
      <c r="AH565" s="1550"/>
      <c r="AI565" s="1550"/>
      <c r="AJ565" s="1421"/>
      <c r="AK565" s="1509"/>
      <c r="AL565" s="1501"/>
      <c r="AM565" s="1501"/>
      <c r="AN565" s="1501"/>
      <c r="AO565" s="1501"/>
      <c r="AP565" s="1509"/>
      <c r="AQ565" s="1501"/>
      <c r="AR565" s="1501"/>
    </row>
    <row r="566" spans="1:44" ht="30" customHeight="1">
      <c r="A566" s="1446"/>
      <c r="B566" s="1517"/>
      <c r="C566" s="1552"/>
      <c r="D566" s="1553"/>
      <c r="E566" s="1529"/>
      <c r="F566" s="1421"/>
      <c r="G566" s="1446"/>
      <c r="H566" s="1420"/>
      <c r="I566" s="1526"/>
      <c r="J566" s="1446"/>
      <c r="K566" s="1446"/>
      <c r="L566" s="1421"/>
      <c r="M566" s="1446"/>
      <c r="N566" s="1550"/>
      <c r="O566" s="1550"/>
      <c r="P566" s="1551"/>
      <c r="Q566" s="1550"/>
      <c r="R566" s="1421"/>
      <c r="S566" s="1554"/>
      <c r="T566" s="1554"/>
      <c r="U566" s="1554"/>
      <c r="V566" s="1554"/>
      <c r="W566" s="1554"/>
      <c r="X566" s="1554"/>
      <c r="Y566" s="1554"/>
      <c r="Z566" s="1555"/>
      <c r="AA566" s="1555"/>
      <c r="AB566" s="1555"/>
      <c r="AC566" s="1555"/>
      <c r="AD566" s="1555"/>
      <c r="AE566" s="1555"/>
      <c r="AF566" s="1555"/>
      <c r="AG566" s="1555"/>
      <c r="AH566" s="1550"/>
      <c r="AI566" s="1550"/>
      <c r="AJ566" s="1421"/>
      <c r="AK566" s="1509"/>
      <c r="AL566" s="1501"/>
      <c r="AM566" s="1501"/>
      <c r="AN566" s="1501"/>
      <c r="AO566" s="1501"/>
      <c r="AP566" s="1509"/>
      <c r="AQ566" s="1501"/>
      <c r="AR566" s="1501"/>
    </row>
    <row r="567" spans="1:44" ht="82.5" customHeight="1">
      <c r="A567" s="1446"/>
      <c r="B567" s="1517"/>
      <c r="C567" s="1552"/>
      <c r="D567" s="1553"/>
      <c r="E567" s="1529"/>
      <c r="F567" s="1421"/>
      <c r="G567" s="1446"/>
      <c r="H567" s="1420"/>
      <c r="I567" s="1526"/>
      <c r="J567" s="1446"/>
      <c r="K567" s="1446"/>
      <c r="L567" s="1421"/>
      <c r="M567" s="1446"/>
      <c r="N567" s="1550"/>
      <c r="O567" s="1550"/>
      <c r="P567" s="1551"/>
      <c r="Q567" s="1550"/>
      <c r="R567" s="1421"/>
      <c r="S567" s="1554"/>
      <c r="T567" s="1554"/>
      <c r="U567" s="1554"/>
      <c r="V567" s="1554"/>
      <c r="W567" s="1554"/>
      <c r="X567" s="1554"/>
      <c r="Y567" s="1554"/>
      <c r="Z567" s="1555"/>
      <c r="AA567" s="1555"/>
      <c r="AB567" s="1555"/>
      <c r="AC567" s="1555"/>
      <c r="AD567" s="1555"/>
      <c r="AE567" s="1555"/>
      <c r="AF567" s="1555"/>
      <c r="AG567" s="1555"/>
      <c r="AH567" s="1550"/>
      <c r="AI567" s="1550"/>
      <c r="AJ567" s="1421"/>
      <c r="AK567" s="1509"/>
      <c r="AL567" s="1501"/>
      <c r="AM567" s="1501"/>
      <c r="AN567" s="1501"/>
      <c r="AO567" s="1501"/>
      <c r="AP567" s="1509"/>
      <c r="AQ567" s="1501"/>
      <c r="AR567" s="1501"/>
    </row>
    <row r="568" spans="1:44" ht="48" customHeight="1">
      <c r="A568" s="1446"/>
      <c r="B568" s="1517"/>
      <c r="C568" s="1552"/>
      <c r="D568" s="1553"/>
      <c r="E568" s="1529"/>
      <c r="F568" s="1421"/>
      <c r="G568" s="1446"/>
      <c r="H568" s="1420"/>
      <c r="I568" s="1526"/>
      <c r="J568" s="1446"/>
      <c r="K568" s="1446"/>
      <c r="L568" s="1421"/>
      <c r="M568" s="1446"/>
      <c r="N568" s="1550"/>
      <c r="O568" s="1550"/>
      <c r="P568" s="1551"/>
      <c r="Q568" s="1550"/>
      <c r="R568" s="1421"/>
      <c r="S568" s="1554"/>
      <c r="T568" s="1554"/>
      <c r="U568" s="1554"/>
      <c r="V568" s="1554"/>
      <c r="W568" s="1554"/>
      <c r="X568" s="1554"/>
      <c r="Y568" s="1554"/>
      <c r="Z568" s="1555"/>
      <c r="AA568" s="1555"/>
      <c r="AB568" s="1555"/>
      <c r="AC568" s="1555"/>
      <c r="AD568" s="1555"/>
      <c r="AE568" s="1555"/>
      <c r="AF568" s="1555"/>
      <c r="AG568" s="1555"/>
      <c r="AH568" s="1550"/>
      <c r="AI568" s="1550"/>
      <c r="AJ568" s="1421"/>
      <c r="AK568" s="1509"/>
      <c r="AL568" s="1501"/>
      <c r="AM568" s="1501"/>
      <c r="AN568" s="1501"/>
      <c r="AO568" s="1501"/>
      <c r="AP568" s="1509"/>
      <c r="AQ568" s="1501"/>
      <c r="AR568" s="1501"/>
    </row>
    <row r="569" spans="1:44" ht="102" customHeight="1">
      <c r="A569" s="1446"/>
      <c r="B569" s="1517"/>
      <c r="C569" s="1552"/>
      <c r="D569" s="1553"/>
      <c r="E569" s="1529"/>
      <c r="F569" s="1421"/>
      <c r="G569" s="1446"/>
      <c r="H569" s="1420"/>
      <c r="I569" s="1526"/>
      <c r="J569" s="1446"/>
      <c r="K569" s="1446"/>
      <c r="L569" s="1421"/>
      <c r="M569" s="1446"/>
      <c r="N569" s="1550"/>
      <c r="O569" s="1550"/>
      <c r="P569" s="1551"/>
      <c r="Q569" s="1550"/>
      <c r="R569" s="1421"/>
      <c r="S569" s="1554"/>
      <c r="T569" s="1554"/>
      <c r="U569" s="1554"/>
      <c r="V569" s="1554"/>
      <c r="W569" s="1554"/>
      <c r="X569" s="1554"/>
      <c r="Y569" s="1554"/>
      <c r="Z569" s="1555"/>
      <c r="AA569" s="1555"/>
      <c r="AB569" s="1555"/>
      <c r="AC569" s="1555"/>
      <c r="AD569" s="1555"/>
      <c r="AE569" s="1555"/>
      <c r="AF569" s="1555"/>
      <c r="AG569" s="1555"/>
      <c r="AH569" s="1550"/>
      <c r="AI569" s="1550"/>
      <c r="AJ569" s="1421"/>
      <c r="AK569" s="1509"/>
      <c r="AL569" s="1501"/>
      <c r="AM569" s="1501"/>
      <c r="AN569" s="1501"/>
      <c r="AO569" s="1501"/>
      <c r="AP569" s="1509"/>
      <c r="AQ569" s="1501"/>
      <c r="AR569" s="1501"/>
    </row>
    <row r="570" spans="1:44" ht="57" customHeight="1">
      <c r="A570" s="1446"/>
      <c r="B570" s="1517"/>
      <c r="C570" s="1552"/>
      <c r="D570" s="1553"/>
      <c r="E570" s="1529"/>
      <c r="F570" s="1421"/>
      <c r="G570" s="1446"/>
      <c r="H570" s="1420"/>
      <c r="I570" s="1526"/>
      <c r="J570" s="1446"/>
      <c r="K570" s="1446"/>
      <c r="L570" s="1421"/>
      <c r="M570" s="1446"/>
      <c r="N570" s="1550"/>
      <c r="O570" s="1550"/>
      <c r="P570" s="1551"/>
      <c r="Q570" s="1550"/>
      <c r="R570" s="1421"/>
      <c r="S570" s="1554"/>
      <c r="T570" s="1554"/>
      <c r="U570" s="1554"/>
      <c r="V570" s="1554"/>
      <c r="W570" s="1554"/>
      <c r="X570" s="1554"/>
      <c r="Y570" s="1554"/>
      <c r="Z570" s="1555"/>
      <c r="AA570" s="1555"/>
      <c r="AB570" s="1555"/>
      <c r="AC570" s="1555"/>
      <c r="AD570" s="1555"/>
      <c r="AE570" s="1555"/>
      <c r="AF570" s="1555"/>
      <c r="AG570" s="1555"/>
      <c r="AH570" s="1550"/>
      <c r="AI570" s="1550"/>
      <c r="AJ570" s="1421"/>
      <c r="AK570" s="1509"/>
      <c r="AL570" s="1501"/>
      <c r="AM570" s="1501"/>
      <c r="AN570" s="1501"/>
      <c r="AO570" s="1501"/>
      <c r="AP570" s="1509"/>
      <c r="AQ570" s="1501"/>
      <c r="AR570" s="1501"/>
    </row>
    <row r="571" spans="1:44" ht="47.25" customHeight="1">
      <c r="A571" s="1446"/>
      <c r="B571" s="1517"/>
      <c r="C571" s="1552"/>
      <c r="D571" s="1553"/>
      <c r="E571" s="1529"/>
      <c r="F571" s="1421"/>
      <c r="G571" s="1446"/>
      <c r="H571" s="1420"/>
      <c r="I571" s="1526"/>
      <c r="J571" s="1446"/>
      <c r="K571" s="1446"/>
      <c r="L571" s="1421"/>
      <c r="M571" s="1446"/>
      <c r="N571" s="1550"/>
      <c r="O571" s="1550"/>
      <c r="P571" s="1551"/>
      <c r="Q571" s="1550"/>
      <c r="R571" s="1421"/>
      <c r="S571" s="1554"/>
      <c r="T571" s="1554"/>
      <c r="U571" s="1554"/>
      <c r="V571" s="1554"/>
      <c r="W571" s="1554"/>
      <c r="X571" s="1554"/>
      <c r="Y571" s="1554"/>
      <c r="Z571" s="1555"/>
      <c r="AA571" s="1555"/>
      <c r="AB571" s="1555"/>
      <c r="AC571" s="1555"/>
      <c r="AD571" s="1555"/>
      <c r="AE571" s="1555"/>
      <c r="AF571" s="1555"/>
      <c r="AG571" s="1555"/>
      <c r="AH571" s="1550"/>
      <c r="AI571" s="1550"/>
      <c r="AJ571" s="1421"/>
      <c r="AK571" s="1509"/>
      <c r="AL571" s="1501"/>
      <c r="AM571" s="1501"/>
      <c r="AN571" s="1501"/>
      <c r="AO571" s="1501"/>
      <c r="AP571" s="1509"/>
      <c r="AQ571" s="1501"/>
      <c r="AR571" s="1501"/>
    </row>
    <row r="572" spans="1:44" ht="68.25" customHeight="1">
      <c r="A572" s="1446"/>
      <c r="B572" s="1517"/>
      <c r="C572" s="1552"/>
      <c r="D572" s="1553"/>
      <c r="E572" s="1529"/>
      <c r="F572" s="1421"/>
      <c r="G572" s="1446"/>
      <c r="H572" s="1420"/>
      <c r="I572" s="1526"/>
      <c r="J572" s="1446"/>
      <c r="K572" s="1446"/>
      <c r="L572" s="1421"/>
      <c r="M572" s="1446"/>
      <c r="N572" s="1550"/>
      <c r="O572" s="1550"/>
      <c r="P572" s="1551"/>
      <c r="Q572" s="1550"/>
      <c r="R572" s="1421"/>
      <c r="S572" s="1554"/>
      <c r="T572" s="1554"/>
      <c r="U572" s="1554"/>
      <c r="V572" s="1554"/>
      <c r="W572" s="1554"/>
      <c r="X572" s="1554"/>
      <c r="Y572" s="1554"/>
      <c r="Z572" s="1555"/>
      <c r="AA572" s="1555"/>
      <c r="AB572" s="1555"/>
      <c r="AC572" s="1555"/>
      <c r="AD572" s="1555"/>
      <c r="AE572" s="1555"/>
      <c r="AF572" s="1555"/>
      <c r="AG572" s="1555"/>
      <c r="AH572" s="1550"/>
      <c r="AI572" s="1550"/>
      <c r="AJ572" s="1421"/>
      <c r="AK572" s="1509"/>
      <c r="AL572" s="1501"/>
      <c r="AM572" s="1501"/>
      <c r="AN572" s="1501"/>
      <c r="AO572" s="1501"/>
      <c r="AP572" s="1509"/>
      <c r="AQ572" s="1501"/>
      <c r="AR572" s="1501"/>
    </row>
    <row r="573" spans="1:44" ht="45" customHeight="1">
      <c r="A573" s="1446"/>
      <c r="B573" s="1517"/>
      <c r="C573" s="1552"/>
      <c r="D573" s="1553"/>
      <c r="E573" s="1529"/>
      <c r="F573" s="1421"/>
      <c r="G573" s="1446"/>
      <c r="H573" s="1420"/>
      <c r="I573" s="1526"/>
      <c r="J573" s="1446"/>
      <c r="K573" s="1446"/>
      <c r="L573" s="1421"/>
      <c r="M573" s="1446"/>
      <c r="N573" s="1550"/>
      <c r="O573" s="1550"/>
      <c r="P573" s="1551"/>
      <c r="Q573" s="1550"/>
      <c r="R573" s="1421"/>
      <c r="S573" s="1554"/>
      <c r="T573" s="1554"/>
      <c r="U573" s="1554"/>
      <c r="V573" s="1554"/>
      <c r="W573" s="1554"/>
      <c r="X573" s="1554"/>
      <c r="Y573" s="1554"/>
      <c r="Z573" s="1555"/>
      <c r="AA573" s="1555"/>
      <c r="AB573" s="1555"/>
      <c r="AC573" s="1555"/>
      <c r="AD573" s="1555"/>
      <c r="AE573" s="1555"/>
      <c r="AF573" s="1555"/>
      <c r="AG573" s="1555"/>
      <c r="AH573" s="1550"/>
      <c r="AI573" s="1550"/>
      <c r="AJ573" s="1421"/>
      <c r="AK573" s="1509"/>
      <c r="AL573" s="1501"/>
      <c r="AM573" s="1501"/>
      <c r="AN573" s="1501"/>
      <c r="AO573" s="1501"/>
      <c r="AP573" s="1509"/>
      <c r="AQ573" s="1501"/>
      <c r="AR573" s="1501"/>
    </row>
    <row r="574" spans="1:44" ht="30" customHeight="1">
      <c r="A574" s="1446"/>
      <c r="B574" s="1517"/>
      <c r="C574" s="1552"/>
      <c r="D574" s="1553"/>
      <c r="E574" s="1529"/>
      <c r="F574" s="1421"/>
      <c r="G574" s="1446"/>
      <c r="H574" s="1420"/>
      <c r="I574" s="1526"/>
      <c r="J574" s="1446"/>
      <c r="K574" s="1446"/>
      <c r="L574" s="1421"/>
      <c r="M574" s="1446"/>
      <c r="N574" s="1550"/>
      <c r="O574" s="1550"/>
      <c r="P574" s="1551"/>
      <c r="Q574" s="1550"/>
      <c r="R574" s="1421"/>
      <c r="S574" s="1554"/>
      <c r="T574" s="1554"/>
      <c r="U574" s="1554"/>
      <c r="V574" s="1554"/>
      <c r="W574" s="1554"/>
      <c r="X574" s="1554"/>
      <c r="Y574" s="1554"/>
      <c r="Z574" s="1555"/>
      <c r="AA574" s="1555"/>
      <c r="AB574" s="1555"/>
      <c r="AC574" s="1555"/>
      <c r="AD574" s="1555"/>
      <c r="AE574" s="1555"/>
      <c r="AF574" s="1555"/>
      <c r="AG574" s="1555"/>
      <c r="AH574" s="1550"/>
      <c r="AI574" s="1550"/>
      <c r="AJ574" s="1421"/>
      <c r="AK574" s="1509"/>
      <c r="AL574" s="1501"/>
      <c r="AM574" s="1501"/>
      <c r="AN574" s="1501"/>
      <c r="AO574" s="1501"/>
      <c r="AP574" s="1509"/>
      <c r="AQ574" s="1501"/>
      <c r="AR574" s="1501"/>
    </row>
    <row r="575" spans="1:44" ht="30" customHeight="1">
      <c r="A575" s="1446"/>
      <c r="B575" s="1517"/>
      <c r="C575" s="1552"/>
      <c r="D575" s="1553"/>
      <c r="E575" s="1529"/>
      <c r="F575" s="1421"/>
      <c r="G575" s="1446"/>
      <c r="H575" s="1420"/>
      <c r="I575" s="1526"/>
      <c r="J575" s="1446"/>
      <c r="K575" s="1446"/>
      <c r="L575" s="1421"/>
      <c r="M575" s="1446"/>
      <c r="N575" s="1550"/>
      <c r="O575" s="1550"/>
      <c r="P575" s="1551"/>
      <c r="Q575" s="1550"/>
      <c r="R575" s="1421"/>
      <c r="S575" s="1554"/>
      <c r="T575" s="1554"/>
      <c r="U575" s="1554"/>
      <c r="V575" s="1554"/>
      <c r="W575" s="1554"/>
      <c r="X575" s="1554"/>
      <c r="Y575" s="1554"/>
      <c r="Z575" s="1555"/>
      <c r="AA575" s="1555"/>
      <c r="AB575" s="1555"/>
      <c r="AC575" s="1555"/>
      <c r="AD575" s="1555"/>
      <c r="AE575" s="1555"/>
      <c r="AF575" s="1555"/>
      <c r="AG575" s="1555"/>
      <c r="AH575" s="1550"/>
      <c r="AI575" s="1550"/>
      <c r="AJ575" s="1421"/>
      <c r="AK575" s="1509"/>
      <c r="AL575" s="1501"/>
      <c r="AM575" s="1501"/>
      <c r="AN575" s="1501"/>
      <c r="AO575" s="1501"/>
      <c r="AP575" s="1509"/>
      <c r="AQ575" s="1501"/>
      <c r="AR575" s="1501"/>
    </row>
    <row r="576" spans="1:44" ht="30" customHeight="1">
      <c r="A576" s="1446"/>
      <c r="B576" s="1517"/>
      <c r="C576" s="1552"/>
      <c r="D576" s="1553"/>
      <c r="E576" s="1529"/>
      <c r="F576" s="1421"/>
      <c r="G576" s="1446"/>
      <c r="H576" s="1420"/>
      <c r="I576" s="1526"/>
      <c r="J576" s="1446"/>
      <c r="K576" s="1446"/>
      <c r="L576" s="1421"/>
      <c r="M576" s="1446"/>
      <c r="N576" s="1550"/>
      <c r="O576" s="1550"/>
      <c r="P576" s="1551"/>
      <c r="Q576" s="1550"/>
      <c r="R576" s="1421"/>
      <c r="S576" s="1554"/>
      <c r="T576" s="1554"/>
      <c r="U576" s="1554"/>
      <c r="V576" s="1554"/>
      <c r="W576" s="1554"/>
      <c r="X576" s="1554"/>
      <c r="Y576" s="1554"/>
      <c r="Z576" s="1555"/>
      <c r="AA576" s="1555"/>
      <c r="AB576" s="1555"/>
      <c r="AC576" s="1555"/>
      <c r="AD576" s="1555"/>
      <c r="AE576" s="1555"/>
      <c r="AF576" s="1555"/>
      <c r="AG576" s="1555"/>
      <c r="AH576" s="1550"/>
      <c r="AI576" s="1550"/>
      <c r="AJ576" s="1421"/>
      <c r="AK576" s="1509"/>
      <c r="AL576" s="1501"/>
      <c r="AM576" s="1501"/>
      <c r="AN576" s="1501"/>
      <c r="AO576" s="1501"/>
      <c r="AP576" s="1509"/>
      <c r="AQ576" s="1501"/>
      <c r="AR576" s="1501"/>
    </row>
    <row r="577" spans="1:44" ht="45" customHeight="1">
      <c r="A577" s="1446"/>
      <c r="B577" s="1517"/>
      <c r="C577" s="1552"/>
      <c r="D577" s="1553"/>
      <c r="E577" s="1529"/>
      <c r="F577" s="1421"/>
      <c r="G577" s="1446"/>
      <c r="H577" s="1420"/>
      <c r="I577" s="1526"/>
      <c r="J577" s="1446"/>
      <c r="K577" s="1446"/>
      <c r="L577" s="1421"/>
      <c r="M577" s="1446"/>
      <c r="N577" s="1550"/>
      <c r="O577" s="1550"/>
      <c r="P577" s="1551"/>
      <c r="Q577" s="1550"/>
      <c r="R577" s="1421"/>
      <c r="S577" s="1554"/>
      <c r="T577" s="1554"/>
      <c r="U577" s="1554"/>
      <c r="V577" s="1554"/>
      <c r="W577" s="1554"/>
      <c r="X577" s="1554"/>
      <c r="Y577" s="1554"/>
      <c r="Z577" s="1555"/>
      <c r="AA577" s="1555"/>
      <c r="AB577" s="1555"/>
      <c r="AC577" s="1555"/>
      <c r="AD577" s="1555"/>
      <c r="AE577" s="1555"/>
      <c r="AF577" s="1555"/>
      <c r="AG577" s="1555"/>
      <c r="AH577" s="1550"/>
      <c r="AI577" s="1550"/>
      <c r="AJ577" s="1421"/>
      <c r="AK577" s="1509"/>
      <c r="AL577" s="1501"/>
      <c r="AM577" s="1501"/>
      <c r="AN577" s="1501"/>
      <c r="AO577" s="1501"/>
      <c r="AP577" s="1509"/>
      <c r="AQ577" s="1501"/>
      <c r="AR577" s="1501"/>
    </row>
    <row r="578" spans="1:44" ht="45" customHeight="1">
      <c r="A578" s="1446"/>
      <c r="B578" s="1517"/>
      <c r="C578" s="1552"/>
      <c r="D578" s="1553"/>
      <c r="E578" s="1529"/>
      <c r="F578" s="1421"/>
      <c r="G578" s="1446"/>
      <c r="H578" s="1420"/>
      <c r="I578" s="1526"/>
      <c r="J578" s="1446"/>
      <c r="K578" s="1446"/>
      <c r="L578" s="1421"/>
      <c r="M578" s="1446"/>
      <c r="N578" s="1550"/>
      <c r="O578" s="1550"/>
      <c r="P578" s="1551"/>
      <c r="Q578" s="1550"/>
      <c r="R578" s="1421"/>
      <c r="S578" s="1554"/>
      <c r="T578" s="1554"/>
      <c r="U578" s="1554"/>
      <c r="V578" s="1554"/>
      <c r="W578" s="1554"/>
      <c r="X578" s="1554"/>
      <c r="Y578" s="1554"/>
      <c r="Z578" s="1555"/>
      <c r="AA578" s="1555"/>
      <c r="AB578" s="1555"/>
      <c r="AC578" s="1555"/>
      <c r="AD578" s="1555"/>
      <c r="AE578" s="1555"/>
      <c r="AF578" s="1555"/>
      <c r="AG578" s="1555"/>
      <c r="AH578" s="1550"/>
      <c r="AI578" s="1550"/>
      <c r="AJ578" s="1421"/>
      <c r="AK578" s="1509"/>
      <c r="AL578" s="1501"/>
      <c r="AM578" s="1501"/>
      <c r="AN578" s="1501"/>
      <c r="AO578" s="1501"/>
      <c r="AP578" s="1509"/>
      <c r="AQ578" s="1501"/>
      <c r="AR578" s="1501"/>
    </row>
    <row r="579" spans="1:44" ht="45" customHeight="1">
      <c r="A579" s="1446"/>
      <c r="B579" s="1517"/>
      <c r="C579" s="1552"/>
      <c r="D579" s="1553"/>
      <c r="E579" s="1529"/>
      <c r="F579" s="1421"/>
      <c r="G579" s="1446"/>
      <c r="H579" s="1420"/>
      <c r="I579" s="1526"/>
      <c r="J579" s="1446"/>
      <c r="K579" s="1446"/>
      <c r="L579" s="1421"/>
      <c r="M579" s="1446"/>
      <c r="N579" s="1550"/>
      <c r="O579" s="1550"/>
      <c r="P579" s="1551"/>
      <c r="Q579" s="1550"/>
      <c r="R579" s="1421"/>
      <c r="S579" s="1554"/>
      <c r="T579" s="1554"/>
      <c r="U579" s="1554"/>
      <c r="V579" s="1554"/>
      <c r="W579" s="1554"/>
      <c r="X579" s="1554"/>
      <c r="Y579" s="1554"/>
      <c r="Z579" s="1555"/>
      <c r="AA579" s="1555"/>
      <c r="AB579" s="1555"/>
      <c r="AC579" s="1555"/>
      <c r="AD579" s="1555"/>
      <c r="AE579" s="1555"/>
      <c r="AF579" s="1555"/>
      <c r="AG579" s="1555"/>
      <c r="AH579" s="1550"/>
      <c r="AI579" s="1550"/>
      <c r="AJ579" s="1421"/>
      <c r="AK579" s="1509"/>
      <c r="AL579" s="1501"/>
      <c r="AM579" s="1501"/>
      <c r="AN579" s="1501"/>
      <c r="AO579" s="1501"/>
      <c r="AP579" s="1509"/>
      <c r="AQ579" s="1501"/>
      <c r="AR579" s="1501"/>
    </row>
    <row r="580" spans="1:44" ht="45" customHeight="1">
      <c r="A580" s="1446"/>
      <c r="B580" s="1517"/>
      <c r="C580" s="1552"/>
      <c r="D580" s="1553"/>
      <c r="E580" s="1529"/>
      <c r="F580" s="1421"/>
      <c r="G580" s="1446"/>
      <c r="H580" s="1420"/>
      <c r="I580" s="1526"/>
      <c r="J580" s="1446"/>
      <c r="K580" s="1446"/>
      <c r="L580" s="1421"/>
      <c r="M580" s="1446"/>
      <c r="N580" s="1550"/>
      <c r="O580" s="1550"/>
      <c r="P580" s="1551"/>
      <c r="Q580" s="1550"/>
      <c r="R580" s="1421"/>
      <c r="S580" s="1554"/>
      <c r="T580" s="1554"/>
      <c r="U580" s="1554"/>
      <c r="V580" s="1554"/>
      <c r="W580" s="1554"/>
      <c r="X580" s="1554"/>
      <c r="Y580" s="1554"/>
      <c r="Z580" s="1555"/>
      <c r="AA580" s="1555"/>
      <c r="AB580" s="1555"/>
      <c r="AC580" s="1555"/>
      <c r="AD580" s="1555"/>
      <c r="AE580" s="1555"/>
      <c r="AF580" s="1555"/>
      <c r="AG580" s="1555"/>
      <c r="AH580" s="1550"/>
      <c r="AI580" s="1550"/>
      <c r="AJ580" s="1421"/>
      <c r="AK580" s="1509"/>
      <c r="AL580" s="1501"/>
      <c r="AM580" s="1501"/>
      <c r="AN580" s="1501"/>
      <c r="AO580" s="1501"/>
      <c r="AP580" s="1509"/>
      <c r="AQ580" s="1501"/>
      <c r="AR580" s="1501"/>
    </row>
    <row r="581" spans="1:44" ht="72" customHeight="1">
      <c r="A581" s="1446"/>
      <c r="B581" s="1517"/>
      <c r="C581" s="1552"/>
      <c r="D581" s="1553"/>
      <c r="E581" s="1529"/>
      <c r="F581" s="1421"/>
      <c r="G581" s="1446"/>
      <c r="H581" s="1420"/>
      <c r="I581" s="1526"/>
      <c r="J581" s="1446"/>
      <c r="K581" s="1446"/>
      <c r="L581" s="1421"/>
      <c r="M581" s="1446"/>
      <c r="N581" s="1550"/>
      <c r="O581" s="1550"/>
      <c r="P581" s="1551"/>
      <c r="Q581" s="1550"/>
      <c r="R581" s="1421"/>
      <c r="S581" s="1554"/>
      <c r="T581" s="1554"/>
      <c r="U581" s="1554"/>
      <c r="V581" s="1554"/>
      <c r="W581" s="1554"/>
      <c r="X581" s="1554"/>
      <c r="Y581" s="1554"/>
      <c r="Z581" s="1555"/>
      <c r="AA581" s="1555"/>
      <c r="AB581" s="1555"/>
      <c r="AC581" s="1555"/>
      <c r="AD581" s="1555"/>
      <c r="AE581" s="1555"/>
      <c r="AF581" s="1555"/>
      <c r="AG581" s="1555"/>
      <c r="AH581" s="1550"/>
      <c r="AI581" s="1550"/>
      <c r="AJ581" s="1421"/>
      <c r="AK581" s="1509"/>
      <c r="AL581" s="1501"/>
      <c r="AM581" s="1501"/>
      <c r="AN581" s="1501"/>
      <c r="AO581" s="1501"/>
      <c r="AP581" s="1509"/>
      <c r="AQ581" s="1501"/>
      <c r="AR581" s="1501"/>
    </row>
    <row r="582" spans="1:44" ht="45" customHeight="1">
      <c r="A582" s="1446"/>
      <c r="B582" s="1517"/>
      <c r="C582" s="1552"/>
      <c r="D582" s="1553"/>
      <c r="E582" s="1529"/>
      <c r="F582" s="1421"/>
      <c r="G582" s="1446"/>
      <c r="H582" s="1420"/>
      <c r="I582" s="1526"/>
      <c r="J582" s="1446"/>
      <c r="K582" s="1446"/>
      <c r="L582" s="1421"/>
      <c r="M582" s="1446"/>
      <c r="N582" s="1550"/>
      <c r="O582" s="1550"/>
      <c r="P582" s="1551"/>
      <c r="Q582" s="1550"/>
      <c r="R582" s="1421"/>
      <c r="S582" s="1554"/>
      <c r="T582" s="1554"/>
      <c r="U582" s="1554"/>
      <c r="V582" s="1554"/>
      <c r="W582" s="1554"/>
      <c r="X582" s="1554"/>
      <c r="Y582" s="1554"/>
      <c r="Z582" s="1555"/>
      <c r="AA582" s="1555"/>
      <c r="AB582" s="1555"/>
      <c r="AC582" s="1555"/>
      <c r="AD582" s="1555"/>
      <c r="AE582" s="1555"/>
      <c r="AF582" s="1555"/>
      <c r="AG582" s="1555"/>
      <c r="AH582" s="1550"/>
      <c r="AI582" s="1550"/>
      <c r="AJ582" s="1421"/>
      <c r="AK582" s="1509"/>
      <c r="AL582" s="1501"/>
      <c r="AM582" s="1501"/>
      <c r="AN582" s="1501"/>
      <c r="AO582" s="1501"/>
      <c r="AP582" s="1509"/>
      <c r="AQ582" s="1501"/>
      <c r="AR582" s="1501"/>
    </row>
    <row r="583" spans="1:44" ht="57.75" customHeight="1">
      <c r="A583" s="1446"/>
      <c r="B583" s="1517"/>
      <c r="C583" s="1552"/>
      <c r="D583" s="1553"/>
      <c r="E583" s="1529"/>
      <c r="F583" s="1421"/>
      <c r="G583" s="1446"/>
      <c r="H583" s="1420"/>
      <c r="I583" s="1526"/>
      <c r="J583" s="1446"/>
      <c r="K583" s="1446"/>
      <c r="L583" s="1421"/>
      <c r="M583" s="1446"/>
      <c r="N583" s="1550"/>
      <c r="O583" s="1550"/>
      <c r="P583" s="1551"/>
      <c r="Q583" s="1550"/>
      <c r="R583" s="1421"/>
      <c r="S583" s="1554"/>
      <c r="T583" s="1554"/>
      <c r="U583" s="1554"/>
      <c r="V583" s="1554"/>
      <c r="W583" s="1554"/>
      <c r="X583" s="1554"/>
      <c r="Y583" s="1554"/>
      <c r="Z583" s="1555"/>
      <c r="AA583" s="1555"/>
      <c r="AB583" s="1555"/>
      <c r="AC583" s="1555"/>
      <c r="AD583" s="1555"/>
      <c r="AE583" s="1555"/>
      <c r="AF583" s="1555"/>
      <c r="AG583" s="1555"/>
      <c r="AH583" s="1550"/>
      <c r="AI583" s="1550"/>
      <c r="AJ583" s="1421"/>
      <c r="AK583" s="1509"/>
      <c r="AL583" s="1501"/>
      <c r="AM583" s="1501"/>
      <c r="AN583" s="1501"/>
      <c r="AO583" s="1501"/>
      <c r="AP583" s="1509"/>
      <c r="AQ583" s="1501"/>
      <c r="AR583" s="1501"/>
    </row>
    <row r="584" spans="1:44" ht="74.25" customHeight="1">
      <c r="A584" s="1446"/>
      <c r="B584" s="1517"/>
      <c r="C584" s="1552"/>
      <c r="D584" s="1553"/>
      <c r="E584" s="1529"/>
      <c r="F584" s="1421"/>
      <c r="G584" s="1446"/>
      <c r="H584" s="1420"/>
      <c r="I584" s="1526"/>
      <c r="J584" s="1446"/>
      <c r="K584" s="1446"/>
      <c r="L584" s="1421"/>
      <c r="M584" s="1446"/>
      <c r="N584" s="1550"/>
      <c r="O584" s="1550"/>
      <c r="P584" s="1551"/>
      <c r="Q584" s="1550"/>
      <c r="R584" s="1421"/>
      <c r="S584" s="1554"/>
      <c r="T584" s="1554"/>
      <c r="U584" s="1554"/>
      <c r="V584" s="1554"/>
      <c r="W584" s="1554"/>
      <c r="X584" s="1554"/>
      <c r="Y584" s="1554"/>
      <c r="Z584" s="1555"/>
      <c r="AA584" s="1555"/>
      <c r="AB584" s="1555"/>
      <c r="AC584" s="1555"/>
      <c r="AD584" s="1555"/>
      <c r="AE584" s="1555"/>
      <c r="AF584" s="1555"/>
      <c r="AG584" s="1555"/>
      <c r="AH584" s="1550"/>
      <c r="AI584" s="1550"/>
      <c r="AJ584" s="1421"/>
      <c r="AK584" s="1509"/>
      <c r="AL584" s="1501"/>
      <c r="AM584" s="1501"/>
      <c r="AN584" s="1501"/>
      <c r="AO584" s="1501"/>
      <c r="AP584" s="1509"/>
      <c r="AQ584" s="1501"/>
      <c r="AR584" s="1501"/>
    </row>
    <row r="585" spans="1:44" ht="74.25" customHeight="1">
      <c r="A585" s="1446"/>
      <c r="B585" s="1517"/>
      <c r="C585" s="1552"/>
      <c r="D585" s="1553"/>
      <c r="E585" s="1529"/>
      <c r="F585" s="1421"/>
      <c r="G585" s="1446"/>
      <c r="H585" s="1420"/>
      <c r="I585" s="1526"/>
      <c r="J585" s="1446"/>
      <c r="K585" s="1446"/>
      <c r="L585" s="1421"/>
      <c r="M585" s="1446"/>
      <c r="N585" s="1550"/>
      <c r="O585" s="1550"/>
      <c r="P585" s="1551"/>
      <c r="Q585" s="1550"/>
      <c r="R585" s="1421"/>
      <c r="S585" s="1554"/>
      <c r="T585" s="1554"/>
      <c r="U585" s="1554"/>
      <c r="V585" s="1554"/>
      <c r="W585" s="1554"/>
      <c r="X585" s="1554"/>
      <c r="Y585" s="1554"/>
      <c r="Z585" s="1555"/>
      <c r="AA585" s="1555"/>
      <c r="AB585" s="1555"/>
      <c r="AC585" s="1555"/>
      <c r="AD585" s="1555"/>
      <c r="AE585" s="1555"/>
      <c r="AF585" s="1555"/>
      <c r="AG585" s="1555"/>
      <c r="AH585" s="1550"/>
      <c r="AI585" s="1550"/>
      <c r="AJ585" s="1421"/>
      <c r="AK585" s="1509"/>
      <c r="AL585" s="1501"/>
      <c r="AM585" s="1501"/>
      <c r="AN585" s="1501"/>
      <c r="AO585" s="1501"/>
      <c r="AP585" s="1509"/>
      <c r="AQ585" s="1501"/>
      <c r="AR585" s="1501"/>
    </row>
    <row r="586" spans="1:44" ht="74.25" customHeight="1">
      <c r="A586" s="1446"/>
      <c r="B586" s="1517"/>
      <c r="C586" s="1552"/>
      <c r="D586" s="1553"/>
      <c r="E586" s="1529"/>
      <c r="F586" s="1421"/>
      <c r="G586" s="1446"/>
      <c r="H586" s="1420"/>
      <c r="I586" s="1526"/>
      <c r="J586" s="1446"/>
      <c r="K586" s="1446"/>
      <c r="L586" s="1421"/>
      <c r="M586" s="1446"/>
      <c r="N586" s="1550"/>
      <c r="O586" s="1550"/>
      <c r="P586" s="1551"/>
      <c r="Q586" s="1550"/>
      <c r="R586" s="1421"/>
      <c r="S586" s="1554"/>
      <c r="T586" s="1554"/>
      <c r="U586" s="1554"/>
      <c r="V586" s="1554"/>
      <c r="W586" s="1554"/>
      <c r="X586" s="1554"/>
      <c r="Y586" s="1554"/>
      <c r="Z586" s="1555"/>
      <c r="AA586" s="1555"/>
      <c r="AB586" s="1555"/>
      <c r="AC586" s="1555"/>
      <c r="AD586" s="1555"/>
      <c r="AE586" s="1555"/>
      <c r="AF586" s="1555"/>
      <c r="AG586" s="1555"/>
      <c r="AH586" s="1550"/>
      <c r="AI586" s="1550"/>
      <c r="AJ586" s="1421"/>
      <c r="AK586" s="1509"/>
      <c r="AL586" s="1501"/>
      <c r="AM586" s="1501"/>
      <c r="AN586" s="1501"/>
      <c r="AO586" s="1501"/>
      <c r="AP586" s="1509"/>
      <c r="AQ586" s="1501"/>
      <c r="AR586" s="1501"/>
    </row>
    <row r="587" spans="1:44" ht="74.25" customHeight="1">
      <c r="A587" s="1446"/>
      <c r="B587" s="1517"/>
      <c r="C587" s="1552"/>
      <c r="D587" s="1553"/>
      <c r="E587" s="1529"/>
      <c r="F587" s="1421"/>
      <c r="G587" s="1446"/>
      <c r="H587" s="1420"/>
      <c r="I587" s="1526"/>
      <c r="J587" s="1446"/>
      <c r="K587" s="1446"/>
      <c r="L587" s="1421"/>
      <c r="M587" s="1446"/>
      <c r="N587" s="1550"/>
      <c r="O587" s="1550"/>
      <c r="P587" s="1551"/>
      <c r="Q587" s="1550"/>
      <c r="R587" s="1421"/>
      <c r="S587" s="1554"/>
      <c r="T587" s="1554"/>
      <c r="U587" s="1554"/>
      <c r="V587" s="1554"/>
      <c r="W587" s="1554"/>
      <c r="X587" s="1554"/>
      <c r="Y587" s="1554"/>
      <c r="Z587" s="1555"/>
      <c r="AA587" s="1555"/>
      <c r="AB587" s="1555"/>
      <c r="AC587" s="1555"/>
      <c r="AD587" s="1555"/>
      <c r="AE587" s="1555"/>
      <c r="AF587" s="1555"/>
      <c r="AG587" s="1555"/>
      <c r="AH587" s="1550"/>
      <c r="AI587" s="1550"/>
      <c r="AJ587" s="1421"/>
      <c r="AK587" s="1509"/>
      <c r="AL587" s="1501"/>
      <c r="AM587" s="1501"/>
      <c r="AN587" s="1501"/>
      <c r="AO587" s="1501"/>
      <c r="AP587" s="1509"/>
      <c r="AQ587" s="1501"/>
      <c r="AR587" s="1501"/>
    </row>
    <row r="588" spans="1:44" ht="57.75" customHeight="1">
      <c r="A588" s="1446"/>
      <c r="B588" s="1517"/>
      <c r="C588" s="1552"/>
      <c r="D588" s="1553"/>
      <c r="E588" s="1529"/>
      <c r="F588" s="1421"/>
      <c r="G588" s="1446"/>
      <c r="H588" s="1420"/>
      <c r="I588" s="1526"/>
      <c r="J588" s="1446"/>
      <c r="K588" s="1446"/>
      <c r="L588" s="1421"/>
      <c r="M588" s="1446"/>
      <c r="N588" s="1550"/>
      <c r="O588" s="1550"/>
      <c r="P588" s="1551"/>
      <c r="Q588" s="1550"/>
      <c r="R588" s="1421"/>
      <c r="S588" s="1554"/>
      <c r="T588" s="1554"/>
      <c r="U588" s="1554"/>
      <c r="V588" s="1554"/>
      <c r="W588" s="1554"/>
      <c r="X588" s="1554"/>
      <c r="Y588" s="1554"/>
      <c r="Z588" s="1555"/>
      <c r="AA588" s="1555"/>
      <c r="AB588" s="1555"/>
      <c r="AC588" s="1555"/>
      <c r="AD588" s="1555"/>
      <c r="AE588" s="1555"/>
      <c r="AF588" s="1555"/>
      <c r="AG588" s="1555"/>
      <c r="AH588" s="1550"/>
      <c r="AI588" s="1550"/>
      <c r="AJ588" s="1421"/>
      <c r="AK588" s="1509"/>
      <c r="AL588" s="1501"/>
      <c r="AM588" s="1501"/>
      <c r="AN588" s="1501"/>
      <c r="AO588" s="1501"/>
      <c r="AP588" s="1509"/>
      <c r="AQ588" s="1501"/>
      <c r="AR588" s="1501"/>
    </row>
    <row r="589" spans="1:44" ht="63.75" customHeight="1">
      <c r="A589" s="1446"/>
      <c r="B589" s="1517"/>
      <c r="C589" s="1552"/>
      <c r="D589" s="1553"/>
      <c r="E589" s="1529"/>
      <c r="F589" s="1421"/>
      <c r="G589" s="1446"/>
      <c r="H589" s="1420"/>
      <c r="I589" s="1526"/>
      <c r="J589" s="1446"/>
      <c r="K589" s="1446"/>
      <c r="L589" s="1421"/>
      <c r="M589" s="1446"/>
      <c r="N589" s="1550"/>
      <c r="O589" s="1550"/>
      <c r="P589" s="1551"/>
      <c r="Q589" s="1550"/>
      <c r="R589" s="1421"/>
      <c r="S589" s="1554"/>
      <c r="T589" s="1554"/>
      <c r="U589" s="1554"/>
      <c r="V589" s="1554"/>
      <c r="W589" s="1554"/>
      <c r="X589" s="1554"/>
      <c r="Y589" s="1554"/>
      <c r="Z589" s="1555"/>
      <c r="AA589" s="1555"/>
      <c r="AB589" s="1555"/>
      <c r="AC589" s="1555"/>
      <c r="AD589" s="1555"/>
      <c r="AE589" s="1555"/>
      <c r="AF589" s="1555"/>
      <c r="AG589" s="1555"/>
      <c r="AH589" s="1550"/>
      <c r="AI589" s="1550"/>
      <c r="AJ589" s="1421"/>
      <c r="AK589" s="1509"/>
      <c r="AL589" s="1501"/>
      <c r="AM589" s="1501"/>
      <c r="AN589" s="1501"/>
      <c r="AO589" s="1501"/>
      <c r="AP589" s="1509"/>
      <c r="AQ589" s="1501"/>
      <c r="AR589" s="1501"/>
    </row>
    <row r="590" spans="1:44" ht="51.75" customHeight="1">
      <c r="A590" s="1446"/>
      <c r="B590" s="1517"/>
      <c r="C590" s="1552"/>
      <c r="D590" s="1553"/>
      <c r="E590" s="1529"/>
      <c r="F590" s="1421"/>
      <c r="G590" s="1446"/>
      <c r="H590" s="1420"/>
      <c r="I590" s="1526"/>
      <c r="J590" s="1446"/>
      <c r="K590" s="1446"/>
      <c r="L590" s="1421"/>
      <c r="M590" s="1446"/>
      <c r="N590" s="1550"/>
      <c r="O590" s="1550"/>
      <c r="P590" s="1551"/>
      <c r="Q590" s="1550"/>
      <c r="R590" s="1421"/>
      <c r="S590" s="1554"/>
      <c r="T590" s="1554"/>
      <c r="U590" s="1554"/>
      <c r="V590" s="1554"/>
      <c r="W590" s="1554"/>
      <c r="X590" s="1554"/>
      <c r="Y590" s="1554"/>
      <c r="Z590" s="1555"/>
      <c r="AA590" s="1555"/>
      <c r="AB590" s="1555"/>
      <c r="AC590" s="1555"/>
      <c r="AD590" s="1555"/>
      <c r="AE590" s="1555"/>
      <c r="AF590" s="1555"/>
      <c r="AG590" s="1555"/>
      <c r="AH590" s="1550"/>
      <c r="AI590" s="1550"/>
      <c r="AJ590" s="1421"/>
      <c r="AK590" s="1509"/>
      <c r="AL590" s="1501"/>
      <c r="AM590" s="1501"/>
      <c r="AN590" s="1501"/>
      <c r="AO590" s="1501"/>
      <c r="AP590" s="1509"/>
      <c r="AQ590" s="1501"/>
      <c r="AR590" s="1501"/>
    </row>
    <row r="591" spans="1:44" ht="30" customHeight="1">
      <c r="A591" s="1446"/>
      <c r="B591" s="1517"/>
      <c r="C591" s="1552"/>
      <c r="D591" s="1553"/>
      <c r="E591" s="1529"/>
      <c r="F591" s="1421"/>
      <c r="G591" s="1446"/>
      <c r="H591" s="1420"/>
      <c r="I591" s="1526"/>
      <c r="J591" s="1446"/>
      <c r="K591" s="1446"/>
      <c r="L591" s="1421"/>
      <c r="M591" s="1446"/>
      <c r="N591" s="1550"/>
      <c r="O591" s="1550"/>
      <c r="P591" s="1551"/>
      <c r="Q591" s="1550"/>
      <c r="R591" s="1421"/>
      <c r="S591" s="1554"/>
      <c r="T591" s="1554"/>
      <c r="U591" s="1554"/>
      <c r="V591" s="1554"/>
      <c r="W591" s="1554"/>
      <c r="X591" s="1554"/>
      <c r="Y591" s="1554"/>
      <c r="Z591" s="1555"/>
      <c r="AA591" s="1555"/>
      <c r="AB591" s="1555"/>
      <c r="AC591" s="1555"/>
      <c r="AD591" s="1555"/>
      <c r="AE591" s="1555"/>
      <c r="AF591" s="1555"/>
      <c r="AG591" s="1555"/>
      <c r="AH591" s="1550"/>
      <c r="AI591" s="1550"/>
      <c r="AJ591" s="1421"/>
      <c r="AK591" s="1509"/>
      <c r="AL591" s="1501"/>
      <c r="AM591" s="1501"/>
      <c r="AN591" s="1501"/>
      <c r="AO591" s="1501"/>
      <c r="AP591" s="1509"/>
      <c r="AQ591" s="1501"/>
      <c r="AR591" s="1501"/>
    </row>
    <row r="592" spans="1:44" ht="30" customHeight="1">
      <c r="A592" s="1446"/>
      <c r="B592" s="1517"/>
      <c r="C592" s="1552"/>
      <c r="D592" s="1553"/>
      <c r="E592" s="1529"/>
      <c r="F592" s="1421"/>
      <c r="G592" s="1446"/>
      <c r="H592" s="1420"/>
      <c r="I592" s="1526"/>
      <c r="J592" s="1446"/>
      <c r="K592" s="1446"/>
      <c r="L592" s="1421"/>
      <c r="M592" s="1446"/>
      <c r="N592" s="1550"/>
      <c r="O592" s="1550"/>
      <c r="P592" s="1551"/>
      <c r="Q592" s="1550"/>
      <c r="R592" s="1421"/>
      <c r="S592" s="1554"/>
      <c r="T592" s="1554"/>
      <c r="U592" s="1554"/>
      <c r="V592" s="1554"/>
      <c r="W592" s="1554"/>
      <c r="X592" s="1554"/>
      <c r="Y592" s="1554"/>
      <c r="Z592" s="1555"/>
      <c r="AA592" s="1555"/>
      <c r="AB592" s="1555"/>
      <c r="AC592" s="1555"/>
      <c r="AD592" s="1555"/>
      <c r="AE592" s="1555"/>
      <c r="AF592" s="1555"/>
      <c r="AG592" s="1555"/>
      <c r="AH592" s="1550"/>
      <c r="AI592" s="1550"/>
      <c r="AJ592" s="1421"/>
      <c r="AK592" s="1509"/>
      <c r="AL592" s="1501"/>
      <c r="AM592" s="1501"/>
      <c r="AN592" s="1501"/>
      <c r="AO592" s="1501"/>
      <c r="AP592" s="1509"/>
      <c r="AQ592" s="1501"/>
      <c r="AR592" s="1501"/>
    </row>
    <row r="593" spans="1:44" ht="40.5" customHeight="1">
      <c r="A593" s="1446"/>
      <c r="B593" s="1517"/>
      <c r="C593" s="1552"/>
      <c r="D593" s="1553"/>
      <c r="E593" s="1529"/>
      <c r="F593" s="1421"/>
      <c r="G593" s="1446"/>
      <c r="H593" s="1420"/>
      <c r="I593" s="1526"/>
      <c r="J593" s="1446"/>
      <c r="K593" s="1446"/>
      <c r="L593" s="1421"/>
      <c r="M593" s="1446"/>
      <c r="N593" s="1550"/>
      <c r="O593" s="1550"/>
      <c r="P593" s="1551"/>
      <c r="Q593" s="1550"/>
      <c r="R593" s="1421"/>
      <c r="S593" s="1554"/>
      <c r="T593" s="1554"/>
      <c r="U593" s="1554"/>
      <c r="V593" s="1554"/>
      <c r="W593" s="1554"/>
      <c r="X593" s="1554"/>
      <c r="Y593" s="1554"/>
      <c r="Z593" s="1555"/>
      <c r="AA593" s="1555"/>
      <c r="AB593" s="1555"/>
      <c r="AC593" s="1555"/>
      <c r="AD593" s="1555"/>
      <c r="AE593" s="1555"/>
      <c r="AF593" s="1555"/>
      <c r="AG593" s="1555"/>
      <c r="AH593" s="1550"/>
      <c r="AI593" s="1550"/>
      <c r="AJ593" s="1421"/>
      <c r="AK593" s="1509"/>
      <c r="AL593" s="1501"/>
      <c r="AM593" s="1501"/>
      <c r="AN593" s="1501"/>
      <c r="AO593" s="1501"/>
      <c r="AP593" s="1509"/>
      <c r="AQ593" s="1501"/>
      <c r="AR593" s="1501"/>
    </row>
    <row r="594" spans="1:44" ht="59.25" customHeight="1">
      <c r="A594" s="1446"/>
      <c r="B594" s="1517"/>
      <c r="C594" s="1552"/>
      <c r="D594" s="1553"/>
      <c r="E594" s="1529"/>
      <c r="F594" s="1421"/>
      <c r="G594" s="1446"/>
      <c r="H594" s="1420"/>
      <c r="I594" s="1526"/>
      <c r="J594" s="1446"/>
      <c r="K594" s="1446"/>
      <c r="L594" s="1421"/>
      <c r="M594" s="1446"/>
      <c r="N594" s="1550"/>
      <c r="O594" s="1550"/>
      <c r="P594" s="1551"/>
      <c r="Q594" s="1550"/>
      <c r="R594" s="1421"/>
      <c r="S594" s="1554"/>
      <c r="T594" s="1554"/>
      <c r="U594" s="1554"/>
      <c r="V594" s="1554"/>
      <c r="W594" s="1554"/>
      <c r="X594" s="1554"/>
      <c r="Y594" s="1554"/>
      <c r="Z594" s="1555"/>
      <c r="AA594" s="1555"/>
      <c r="AB594" s="1555"/>
      <c r="AC594" s="1555"/>
      <c r="AD594" s="1555"/>
      <c r="AE594" s="1555"/>
      <c r="AF594" s="1555"/>
      <c r="AG594" s="1555"/>
      <c r="AH594" s="1550"/>
      <c r="AI594" s="1550"/>
      <c r="AJ594" s="1421"/>
      <c r="AK594" s="1509"/>
      <c r="AL594" s="1501"/>
      <c r="AM594" s="1501"/>
      <c r="AN594" s="1501"/>
      <c r="AO594" s="1501"/>
      <c r="AP594" s="1509"/>
      <c r="AQ594" s="1501"/>
      <c r="AR594" s="1501"/>
    </row>
    <row r="595" spans="1:44" ht="50.25" customHeight="1">
      <c r="A595" s="1446"/>
      <c r="B595" s="1517"/>
      <c r="C595" s="1552"/>
      <c r="D595" s="1553"/>
      <c r="E595" s="1529"/>
      <c r="F595" s="1421"/>
      <c r="G595" s="1446"/>
      <c r="H595" s="1420"/>
      <c r="I595" s="1526"/>
      <c r="J595" s="1446"/>
      <c r="K595" s="1446"/>
      <c r="L595" s="1421"/>
      <c r="M595" s="1446"/>
      <c r="N595" s="1550"/>
      <c r="O595" s="1550"/>
      <c r="P595" s="1551"/>
      <c r="Q595" s="1550"/>
      <c r="R595" s="1421"/>
      <c r="S595" s="1554"/>
      <c r="T595" s="1554"/>
      <c r="U595" s="1554"/>
      <c r="V595" s="1554"/>
      <c r="W595" s="1554"/>
      <c r="X595" s="1554"/>
      <c r="Y595" s="1554"/>
      <c r="Z595" s="1555"/>
      <c r="AA595" s="1555"/>
      <c r="AB595" s="1555"/>
      <c r="AC595" s="1555"/>
      <c r="AD595" s="1555"/>
      <c r="AE595" s="1555"/>
      <c r="AF595" s="1555"/>
      <c r="AG595" s="1555"/>
      <c r="AH595" s="1550"/>
      <c r="AI595" s="1550"/>
      <c r="AJ595" s="1421"/>
      <c r="AK595" s="1509"/>
      <c r="AL595" s="1501"/>
      <c r="AM595" s="1501"/>
      <c r="AN595" s="1501"/>
      <c r="AO595" s="1501"/>
      <c r="AP595" s="1509"/>
      <c r="AQ595" s="1501"/>
      <c r="AR595" s="1501"/>
    </row>
    <row r="596" spans="1:44" ht="50.25" customHeight="1">
      <c r="A596" s="1446"/>
      <c r="B596" s="1517"/>
      <c r="C596" s="1552"/>
      <c r="D596" s="1553"/>
      <c r="E596" s="1529"/>
      <c r="F596" s="1421"/>
      <c r="G596" s="1446"/>
      <c r="H596" s="1420"/>
      <c r="I596" s="1526"/>
      <c r="J596" s="1446"/>
      <c r="K596" s="1446"/>
      <c r="L596" s="1421"/>
      <c r="M596" s="1446"/>
      <c r="N596" s="1550"/>
      <c r="O596" s="1550"/>
      <c r="P596" s="1551"/>
      <c r="Q596" s="1550"/>
      <c r="R596" s="1421"/>
      <c r="S596" s="1554"/>
      <c r="T596" s="1554"/>
      <c r="U596" s="1554"/>
      <c r="V596" s="1554"/>
      <c r="W596" s="1554"/>
      <c r="X596" s="1554"/>
      <c r="Y596" s="1554"/>
      <c r="Z596" s="1555"/>
      <c r="AA596" s="1555"/>
      <c r="AB596" s="1555"/>
      <c r="AC596" s="1555"/>
      <c r="AD596" s="1555"/>
      <c r="AE596" s="1555"/>
      <c r="AF596" s="1555"/>
      <c r="AG596" s="1555"/>
      <c r="AH596" s="1550"/>
      <c r="AI596" s="1550"/>
      <c r="AJ596" s="1421"/>
      <c r="AK596" s="1509"/>
      <c r="AL596" s="1501"/>
      <c r="AM596" s="1501"/>
      <c r="AN596" s="1501"/>
      <c r="AO596" s="1501"/>
      <c r="AP596" s="1509"/>
      <c r="AQ596" s="1501"/>
      <c r="AR596" s="1501"/>
    </row>
    <row r="597" spans="1:44" ht="58.5" customHeight="1">
      <c r="A597" s="1446"/>
      <c r="B597" s="1517"/>
      <c r="C597" s="1552"/>
      <c r="D597" s="1553"/>
      <c r="E597" s="1529"/>
      <c r="F597" s="1421"/>
      <c r="G597" s="1446"/>
      <c r="H597" s="1420"/>
      <c r="I597" s="1526"/>
      <c r="J597" s="1446"/>
      <c r="K597" s="1446"/>
      <c r="L597" s="1421"/>
      <c r="M597" s="1446"/>
      <c r="N597" s="1550"/>
      <c r="O597" s="1550"/>
      <c r="P597" s="1551"/>
      <c r="Q597" s="1550"/>
      <c r="R597" s="1421"/>
      <c r="S597" s="1554"/>
      <c r="T597" s="1554"/>
      <c r="U597" s="1554"/>
      <c r="V597" s="1554"/>
      <c r="W597" s="1554"/>
      <c r="X597" s="1554"/>
      <c r="Y597" s="1554"/>
      <c r="Z597" s="1555"/>
      <c r="AA597" s="1555"/>
      <c r="AB597" s="1555"/>
      <c r="AC597" s="1555"/>
      <c r="AD597" s="1555"/>
      <c r="AE597" s="1555"/>
      <c r="AF597" s="1555"/>
      <c r="AG597" s="1555"/>
      <c r="AH597" s="1550"/>
      <c r="AI597" s="1550"/>
      <c r="AJ597" s="1421"/>
      <c r="AK597" s="1509"/>
      <c r="AL597" s="1501"/>
      <c r="AM597" s="1501"/>
      <c r="AN597" s="1501"/>
      <c r="AO597" s="1501"/>
      <c r="AP597" s="1509"/>
      <c r="AQ597" s="1501"/>
      <c r="AR597" s="1501"/>
    </row>
    <row r="598" spans="1:44" ht="58.5" customHeight="1">
      <c r="A598" s="1446"/>
      <c r="B598" s="1517"/>
      <c r="C598" s="1552"/>
      <c r="D598" s="1553"/>
      <c r="E598" s="1529"/>
      <c r="F598" s="1421"/>
      <c r="G598" s="1446"/>
      <c r="H598" s="1420"/>
      <c r="I598" s="1526"/>
      <c r="J598" s="1446"/>
      <c r="K598" s="1446"/>
      <c r="L598" s="1421"/>
      <c r="M598" s="1446"/>
      <c r="N598" s="1550"/>
      <c r="O598" s="1550"/>
      <c r="P598" s="1551"/>
      <c r="Q598" s="1550"/>
      <c r="R598" s="1421"/>
      <c r="S598" s="1554"/>
      <c r="T598" s="1554"/>
      <c r="U598" s="1554"/>
      <c r="V598" s="1554"/>
      <c r="W598" s="1554"/>
      <c r="X598" s="1554"/>
      <c r="Y598" s="1554"/>
      <c r="Z598" s="1555"/>
      <c r="AA598" s="1555"/>
      <c r="AB598" s="1555"/>
      <c r="AC598" s="1555"/>
      <c r="AD598" s="1555"/>
      <c r="AE598" s="1555"/>
      <c r="AF598" s="1555"/>
      <c r="AG598" s="1555"/>
      <c r="AH598" s="1550"/>
      <c r="AI598" s="1550"/>
      <c r="AJ598" s="1421"/>
      <c r="AK598" s="1509"/>
      <c r="AL598" s="1501"/>
      <c r="AM598" s="1501"/>
      <c r="AN598" s="1501"/>
      <c r="AO598" s="1501"/>
      <c r="AP598" s="1509"/>
      <c r="AQ598" s="1501"/>
      <c r="AR598" s="1501"/>
    </row>
    <row r="599" spans="1:44" ht="37.5" customHeight="1">
      <c r="A599" s="1446"/>
      <c r="B599" s="1517"/>
      <c r="C599" s="1552"/>
      <c r="D599" s="1553"/>
      <c r="E599" s="1529"/>
      <c r="F599" s="1421"/>
      <c r="G599" s="1446"/>
      <c r="H599" s="1420"/>
      <c r="I599" s="1526"/>
      <c r="J599" s="1446"/>
      <c r="K599" s="1446"/>
      <c r="L599" s="1421"/>
      <c r="M599" s="1446"/>
      <c r="N599" s="1550"/>
      <c r="O599" s="1550"/>
      <c r="P599" s="1551"/>
      <c r="Q599" s="1550"/>
      <c r="R599" s="1421"/>
      <c r="S599" s="1554"/>
      <c r="T599" s="1554"/>
      <c r="U599" s="1554"/>
      <c r="V599" s="1554"/>
      <c r="W599" s="1554"/>
      <c r="X599" s="1554"/>
      <c r="Y599" s="1554"/>
      <c r="Z599" s="1555"/>
      <c r="AA599" s="1555"/>
      <c r="AB599" s="1555"/>
      <c r="AC599" s="1555"/>
      <c r="AD599" s="1555"/>
      <c r="AE599" s="1555"/>
      <c r="AF599" s="1555"/>
      <c r="AG599" s="1555"/>
      <c r="AH599" s="1550"/>
      <c r="AI599" s="1550"/>
      <c r="AJ599" s="1421"/>
      <c r="AK599" s="1509"/>
      <c r="AL599" s="1501"/>
      <c r="AM599" s="1501"/>
      <c r="AN599" s="1501"/>
      <c r="AO599" s="1501"/>
      <c r="AP599" s="1509"/>
      <c r="AQ599" s="1501"/>
      <c r="AR599" s="1501"/>
    </row>
    <row r="600" spans="1:44" ht="45" customHeight="1">
      <c r="A600" s="1446"/>
      <c r="B600" s="1517"/>
      <c r="C600" s="1552"/>
      <c r="D600" s="1553"/>
      <c r="E600" s="1529"/>
      <c r="F600" s="1421"/>
      <c r="G600" s="1446"/>
      <c r="H600" s="1420"/>
      <c r="I600" s="1526"/>
      <c r="J600" s="1446"/>
      <c r="K600" s="1446"/>
      <c r="L600" s="1421"/>
      <c r="M600" s="1446"/>
      <c r="N600" s="1550"/>
      <c r="O600" s="1550"/>
      <c r="P600" s="1551"/>
      <c r="Q600" s="1550"/>
      <c r="R600" s="1421"/>
      <c r="S600" s="1554"/>
      <c r="T600" s="1554"/>
      <c r="U600" s="1554"/>
      <c r="V600" s="1554"/>
      <c r="W600" s="1554"/>
      <c r="X600" s="1554"/>
      <c r="Y600" s="1554"/>
      <c r="Z600" s="1555"/>
      <c r="AA600" s="1555"/>
      <c r="AB600" s="1555"/>
      <c r="AC600" s="1555"/>
      <c r="AD600" s="1555"/>
      <c r="AE600" s="1555"/>
      <c r="AF600" s="1555"/>
      <c r="AG600" s="1555"/>
      <c r="AH600" s="1550"/>
      <c r="AI600" s="1550"/>
      <c r="AJ600" s="1421"/>
      <c r="AK600" s="1509"/>
      <c r="AL600" s="1501"/>
      <c r="AM600" s="1501"/>
      <c r="AN600" s="1501"/>
      <c r="AO600" s="1501"/>
      <c r="AP600" s="1509"/>
      <c r="AQ600" s="1501"/>
      <c r="AR600" s="1501"/>
    </row>
    <row r="601" spans="1:44" ht="48" customHeight="1">
      <c r="A601" s="1446"/>
      <c r="B601" s="1517"/>
      <c r="C601" s="1552"/>
      <c r="D601" s="1553"/>
      <c r="E601" s="1529"/>
      <c r="F601" s="1421"/>
      <c r="G601" s="1446"/>
      <c r="H601" s="1420"/>
      <c r="I601" s="1526"/>
      <c r="J601" s="1446"/>
      <c r="K601" s="1446"/>
      <c r="L601" s="1421"/>
      <c r="M601" s="1446"/>
      <c r="N601" s="1550"/>
      <c r="O601" s="1550"/>
      <c r="P601" s="1551"/>
      <c r="Q601" s="1550"/>
      <c r="R601" s="1421"/>
      <c r="S601" s="1554"/>
      <c r="T601" s="1554"/>
      <c r="U601" s="1554"/>
      <c r="V601" s="1554"/>
      <c r="W601" s="1554"/>
      <c r="X601" s="1554"/>
      <c r="Y601" s="1554"/>
      <c r="Z601" s="1555"/>
      <c r="AA601" s="1555"/>
      <c r="AB601" s="1555"/>
      <c r="AC601" s="1555"/>
      <c r="AD601" s="1555"/>
      <c r="AE601" s="1555"/>
      <c r="AF601" s="1555"/>
      <c r="AG601" s="1555"/>
      <c r="AH601" s="1550"/>
      <c r="AI601" s="1550"/>
      <c r="AJ601" s="1421"/>
      <c r="AK601" s="1509"/>
      <c r="AL601" s="1501"/>
      <c r="AM601" s="1501"/>
      <c r="AN601" s="1501"/>
      <c r="AO601" s="1501"/>
      <c r="AP601" s="1509"/>
      <c r="AQ601" s="1501"/>
      <c r="AR601" s="1501"/>
    </row>
    <row r="602" spans="1:44" ht="78" customHeight="1">
      <c r="A602" s="1446"/>
      <c r="B602" s="1517"/>
      <c r="C602" s="1552"/>
      <c r="D602" s="1553"/>
      <c r="E602" s="1529"/>
      <c r="F602" s="1421"/>
      <c r="G602" s="1446"/>
      <c r="H602" s="1420"/>
      <c r="I602" s="1526"/>
      <c r="J602" s="1446"/>
      <c r="K602" s="1446"/>
      <c r="L602" s="1421"/>
      <c r="M602" s="1446"/>
      <c r="N602" s="1550"/>
      <c r="O602" s="1550"/>
      <c r="P602" s="1551"/>
      <c r="Q602" s="1550"/>
      <c r="R602" s="1421"/>
      <c r="S602" s="1554"/>
      <c r="T602" s="1554"/>
      <c r="U602" s="1554"/>
      <c r="V602" s="1554"/>
      <c r="W602" s="1554"/>
      <c r="X602" s="1554"/>
      <c r="Y602" s="1554"/>
      <c r="Z602" s="1555"/>
      <c r="AA602" s="1555"/>
      <c r="AB602" s="1555"/>
      <c r="AC602" s="1555"/>
      <c r="AD602" s="1555"/>
      <c r="AE602" s="1555"/>
      <c r="AF602" s="1555"/>
      <c r="AG602" s="1555"/>
      <c r="AH602" s="1550"/>
      <c r="AI602" s="1550"/>
      <c r="AJ602" s="1421"/>
      <c r="AK602" s="1509"/>
      <c r="AL602" s="1501"/>
      <c r="AM602" s="1501"/>
      <c r="AN602" s="1501"/>
      <c r="AO602" s="1501"/>
      <c r="AP602" s="1509"/>
      <c r="AQ602" s="1501"/>
      <c r="AR602" s="1501"/>
    </row>
    <row r="603" spans="1:44" ht="51" customHeight="1">
      <c r="A603" s="1446"/>
      <c r="B603" s="1517"/>
      <c r="C603" s="1552"/>
      <c r="D603" s="1553"/>
      <c r="E603" s="1529"/>
      <c r="F603" s="1421"/>
      <c r="G603" s="1446"/>
      <c r="H603" s="1420"/>
      <c r="I603" s="1526"/>
      <c r="J603" s="1446"/>
      <c r="K603" s="1446"/>
      <c r="L603" s="1421"/>
      <c r="M603" s="1446"/>
      <c r="N603" s="1550"/>
      <c r="O603" s="1550"/>
      <c r="P603" s="1551"/>
      <c r="Q603" s="1550"/>
      <c r="R603" s="1421"/>
      <c r="S603" s="1554"/>
      <c r="T603" s="1554"/>
      <c r="U603" s="1554"/>
      <c r="V603" s="1554"/>
      <c r="W603" s="1554"/>
      <c r="X603" s="1554"/>
      <c r="Y603" s="1554"/>
      <c r="Z603" s="1555"/>
      <c r="AA603" s="1555"/>
      <c r="AB603" s="1555"/>
      <c r="AC603" s="1555"/>
      <c r="AD603" s="1555"/>
      <c r="AE603" s="1555"/>
      <c r="AF603" s="1555"/>
      <c r="AG603" s="1555"/>
      <c r="AH603" s="1550"/>
      <c r="AI603" s="1550"/>
      <c r="AJ603" s="1421"/>
      <c r="AK603" s="1509"/>
      <c r="AL603" s="1501"/>
      <c r="AM603" s="1501"/>
      <c r="AN603" s="1501"/>
      <c r="AO603" s="1501"/>
      <c r="AP603" s="1509"/>
      <c r="AQ603" s="1501"/>
      <c r="AR603" s="1501"/>
    </row>
    <row r="604" spans="1:44" ht="51" customHeight="1">
      <c r="A604" s="1446"/>
      <c r="B604" s="1517"/>
      <c r="C604" s="1552"/>
      <c r="D604" s="1553"/>
      <c r="E604" s="1529"/>
      <c r="F604" s="1421"/>
      <c r="G604" s="1446"/>
      <c r="H604" s="1420"/>
      <c r="I604" s="1526"/>
      <c r="J604" s="1446"/>
      <c r="K604" s="1446"/>
      <c r="L604" s="1421"/>
      <c r="M604" s="1446"/>
      <c r="N604" s="1550"/>
      <c r="O604" s="1550"/>
      <c r="P604" s="1551"/>
      <c r="Q604" s="1550"/>
      <c r="R604" s="1421"/>
      <c r="S604" s="1554"/>
      <c r="T604" s="1554"/>
      <c r="U604" s="1554"/>
      <c r="V604" s="1554"/>
      <c r="W604" s="1554"/>
      <c r="X604" s="1554"/>
      <c r="Y604" s="1554"/>
      <c r="Z604" s="1555"/>
      <c r="AA604" s="1555"/>
      <c r="AB604" s="1555"/>
      <c r="AC604" s="1555"/>
      <c r="AD604" s="1555"/>
      <c r="AE604" s="1555"/>
      <c r="AF604" s="1555"/>
      <c r="AG604" s="1555"/>
      <c r="AH604" s="1550"/>
      <c r="AI604" s="1550"/>
      <c r="AJ604" s="1421"/>
      <c r="AK604" s="1509"/>
      <c r="AL604" s="1501"/>
      <c r="AM604" s="1501"/>
      <c r="AN604" s="1501"/>
      <c r="AO604" s="1501"/>
      <c r="AP604" s="1509"/>
      <c r="AQ604" s="1501"/>
      <c r="AR604" s="1501"/>
    </row>
    <row r="605" spans="1:44" ht="43.5" customHeight="1">
      <c r="A605" s="1446"/>
      <c r="B605" s="1517"/>
      <c r="C605" s="1552"/>
      <c r="D605" s="1553"/>
      <c r="E605" s="1529"/>
      <c r="F605" s="1421"/>
      <c r="G605" s="1446"/>
      <c r="H605" s="1420"/>
      <c r="I605" s="1526"/>
      <c r="J605" s="1446"/>
      <c r="K605" s="1446"/>
      <c r="L605" s="1421"/>
      <c r="M605" s="1446"/>
      <c r="N605" s="1550"/>
      <c r="O605" s="1550"/>
      <c r="P605" s="1551"/>
      <c r="Q605" s="1550"/>
      <c r="R605" s="1421"/>
      <c r="S605" s="1554"/>
      <c r="T605" s="1554"/>
      <c r="U605" s="1554"/>
      <c r="V605" s="1554"/>
      <c r="W605" s="1554"/>
      <c r="X605" s="1554"/>
      <c r="Y605" s="1554"/>
      <c r="Z605" s="1555"/>
      <c r="AA605" s="1555"/>
      <c r="AB605" s="1555"/>
      <c r="AC605" s="1555"/>
      <c r="AD605" s="1555"/>
      <c r="AE605" s="1555"/>
      <c r="AF605" s="1555"/>
      <c r="AG605" s="1555"/>
      <c r="AH605" s="1550"/>
      <c r="AI605" s="1550"/>
      <c r="AJ605" s="1421"/>
      <c r="AK605" s="1509"/>
      <c r="AL605" s="1501"/>
      <c r="AM605" s="1501"/>
      <c r="AN605" s="1501"/>
      <c r="AO605" s="1501"/>
      <c r="AP605" s="1509"/>
      <c r="AQ605" s="1501"/>
      <c r="AR605" s="1501"/>
    </row>
    <row r="606" spans="1:44" ht="43.5" customHeight="1">
      <c r="A606" s="1446"/>
      <c r="B606" s="1517"/>
      <c r="C606" s="1552"/>
      <c r="D606" s="1553"/>
      <c r="E606" s="1529"/>
      <c r="F606" s="1421"/>
      <c r="G606" s="1446"/>
      <c r="H606" s="1420"/>
      <c r="I606" s="1526"/>
      <c r="J606" s="1446"/>
      <c r="K606" s="1446"/>
      <c r="L606" s="1421"/>
      <c r="M606" s="1446"/>
      <c r="N606" s="1550"/>
      <c r="O606" s="1550"/>
      <c r="P606" s="1551"/>
      <c r="Q606" s="1550"/>
      <c r="R606" s="1421"/>
      <c r="S606" s="1554"/>
      <c r="T606" s="1554"/>
      <c r="U606" s="1554"/>
      <c r="V606" s="1554"/>
      <c r="W606" s="1554"/>
      <c r="X606" s="1554"/>
      <c r="Y606" s="1554"/>
      <c r="Z606" s="1555"/>
      <c r="AA606" s="1555"/>
      <c r="AB606" s="1555"/>
      <c r="AC606" s="1555"/>
      <c r="AD606" s="1555"/>
      <c r="AE606" s="1555"/>
      <c r="AF606" s="1555"/>
      <c r="AG606" s="1555"/>
      <c r="AH606" s="1550"/>
      <c r="AI606" s="1550"/>
      <c r="AJ606" s="1421"/>
      <c r="AK606" s="1509"/>
      <c r="AL606" s="1501"/>
      <c r="AM606" s="1501"/>
      <c r="AN606" s="1501"/>
      <c r="AO606" s="1501"/>
      <c r="AP606" s="1509"/>
      <c r="AQ606" s="1501"/>
      <c r="AR606" s="1501"/>
    </row>
    <row r="607" spans="1:44" ht="18" customHeight="1">
      <c r="A607" s="1446"/>
      <c r="B607" s="1517"/>
      <c r="C607" s="1552"/>
      <c r="D607" s="1553"/>
      <c r="E607" s="1529"/>
      <c r="F607" s="1421"/>
      <c r="G607" s="1446"/>
      <c r="H607" s="1420"/>
      <c r="I607" s="1526"/>
      <c r="J607" s="1446"/>
      <c r="K607" s="1446"/>
      <c r="L607" s="1421"/>
      <c r="M607" s="1446"/>
      <c r="N607" s="1550"/>
      <c r="O607" s="1550"/>
      <c r="P607" s="1551"/>
      <c r="Q607" s="1550"/>
      <c r="R607" s="1421"/>
      <c r="S607" s="1554"/>
      <c r="T607" s="1554"/>
      <c r="U607" s="1554"/>
      <c r="V607" s="1554"/>
      <c r="W607" s="1554"/>
      <c r="X607" s="1554"/>
      <c r="Y607" s="1554"/>
      <c r="Z607" s="1555"/>
      <c r="AA607" s="1555"/>
      <c r="AB607" s="1555"/>
      <c r="AC607" s="1555"/>
      <c r="AD607" s="1555"/>
      <c r="AE607" s="1555"/>
      <c r="AF607" s="1555"/>
      <c r="AG607" s="1555"/>
      <c r="AH607" s="1550"/>
      <c r="AI607" s="1550"/>
      <c r="AJ607" s="1421"/>
      <c r="AK607" s="1509"/>
      <c r="AL607" s="1501"/>
      <c r="AM607" s="1501"/>
      <c r="AN607" s="1501"/>
      <c r="AO607" s="1501"/>
      <c r="AP607" s="1509"/>
      <c r="AQ607" s="1501"/>
      <c r="AR607" s="1501"/>
    </row>
    <row r="608" spans="1:44" ht="81.75" customHeight="1">
      <c r="A608" s="1446"/>
      <c r="B608" s="1517"/>
      <c r="C608" s="1552"/>
      <c r="D608" s="1553"/>
      <c r="E608" s="1529"/>
      <c r="F608" s="1421"/>
      <c r="G608" s="1446"/>
      <c r="H608" s="1420"/>
      <c r="I608" s="1526"/>
      <c r="J608" s="1446"/>
      <c r="K608" s="1446"/>
      <c r="L608" s="1421"/>
      <c r="M608" s="1446"/>
      <c r="N608" s="1550"/>
      <c r="O608" s="1550"/>
      <c r="P608" s="1551"/>
      <c r="Q608" s="1550"/>
      <c r="R608" s="1421"/>
      <c r="S608" s="1554"/>
      <c r="T608" s="1554"/>
      <c r="U608" s="1554"/>
      <c r="V608" s="1554"/>
      <c r="W608" s="1554"/>
      <c r="X608" s="1554"/>
      <c r="Y608" s="1554"/>
      <c r="Z608" s="1555"/>
      <c r="AA608" s="1555"/>
      <c r="AB608" s="1555"/>
      <c r="AC608" s="1555"/>
      <c r="AD608" s="1555"/>
      <c r="AE608" s="1555"/>
      <c r="AF608" s="1555"/>
      <c r="AG608" s="1555"/>
      <c r="AH608" s="1550"/>
      <c r="AI608" s="1550"/>
      <c r="AJ608" s="1421"/>
      <c r="AK608" s="1509"/>
      <c r="AL608" s="1501"/>
      <c r="AM608" s="1501"/>
      <c r="AN608" s="1501"/>
      <c r="AO608" s="1501"/>
      <c r="AP608" s="1509"/>
      <c r="AQ608" s="1501"/>
      <c r="AR608" s="1501"/>
    </row>
    <row r="609" spans="1:44" ht="65.25" customHeight="1">
      <c r="A609" s="1446"/>
      <c r="B609" s="1517"/>
      <c r="C609" s="1552"/>
      <c r="D609" s="1553"/>
      <c r="E609" s="1529"/>
      <c r="F609" s="1421"/>
      <c r="G609" s="1446"/>
      <c r="H609" s="1420"/>
      <c r="I609" s="1526"/>
      <c r="J609" s="1446"/>
      <c r="K609" s="1446"/>
      <c r="L609" s="1421"/>
      <c r="M609" s="1446"/>
      <c r="N609" s="1550"/>
      <c r="O609" s="1550"/>
      <c r="P609" s="1551"/>
      <c r="Q609" s="1550"/>
      <c r="R609" s="1421"/>
      <c r="S609" s="1554"/>
      <c r="T609" s="1554"/>
      <c r="U609" s="1554"/>
      <c r="V609" s="1554"/>
      <c r="W609" s="1554"/>
      <c r="X609" s="1554"/>
      <c r="Y609" s="1554"/>
      <c r="Z609" s="1555"/>
      <c r="AA609" s="1555"/>
      <c r="AB609" s="1555"/>
      <c r="AC609" s="1555"/>
      <c r="AD609" s="1555"/>
      <c r="AE609" s="1555"/>
      <c r="AF609" s="1555"/>
      <c r="AG609" s="1555"/>
      <c r="AH609" s="1550"/>
      <c r="AI609" s="1550"/>
      <c r="AJ609" s="1421"/>
      <c r="AK609" s="1509"/>
      <c r="AL609" s="1501"/>
      <c r="AM609" s="1501"/>
      <c r="AN609" s="1501"/>
      <c r="AO609" s="1501"/>
      <c r="AP609" s="1509"/>
      <c r="AQ609" s="1501"/>
      <c r="AR609" s="1501"/>
    </row>
    <row r="610" spans="1:44" ht="64.5" customHeight="1">
      <c r="A610" s="1446"/>
      <c r="B610" s="1517"/>
      <c r="C610" s="1552"/>
      <c r="D610" s="1553"/>
      <c r="E610" s="1529"/>
      <c r="F610" s="1421"/>
      <c r="G610" s="1446"/>
      <c r="H610" s="1420"/>
      <c r="I610" s="1526"/>
      <c r="J610" s="1446"/>
      <c r="K610" s="1446"/>
      <c r="L610" s="1421"/>
      <c r="M610" s="1446"/>
      <c r="N610" s="1550"/>
      <c r="O610" s="1550"/>
      <c r="P610" s="1551"/>
      <c r="Q610" s="1550"/>
      <c r="R610" s="1421"/>
      <c r="S610" s="1554"/>
      <c r="T610" s="1554"/>
      <c r="U610" s="1554"/>
      <c r="V610" s="1554"/>
      <c r="W610" s="1554"/>
      <c r="X610" s="1554"/>
      <c r="Y610" s="1554"/>
      <c r="Z610" s="1555"/>
      <c r="AA610" s="1555"/>
      <c r="AB610" s="1555"/>
      <c r="AC610" s="1555"/>
      <c r="AD610" s="1555"/>
      <c r="AE610" s="1555"/>
      <c r="AF610" s="1555"/>
      <c r="AG610" s="1555"/>
      <c r="AH610" s="1550"/>
      <c r="AI610" s="1550"/>
      <c r="AJ610" s="1421"/>
      <c r="AK610" s="1509"/>
      <c r="AL610" s="1501"/>
      <c r="AM610" s="1501"/>
      <c r="AN610" s="1501"/>
      <c r="AO610" s="1501"/>
      <c r="AP610" s="1509"/>
      <c r="AQ610" s="1501"/>
      <c r="AR610" s="1501"/>
    </row>
    <row r="611" spans="1:44" ht="45" customHeight="1">
      <c r="A611" s="1446"/>
      <c r="B611" s="1517"/>
      <c r="C611" s="1552"/>
      <c r="D611" s="1553"/>
      <c r="E611" s="1529"/>
      <c r="F611" s="1421"/>
      <c r="G611" s="1446"/>
      <c r="H611" s="1420"/>
      <c r="I611" s="1526"/>
      <c r="J611" s="1446"/>
      <c r="K611" s="1446"/>
      <c r="L611" s="1421"/>
      <c r="M611" s="1446"/>
      <c r="N611" s="1550"/>
      <c r="O611" s="1550"/>
      <c r="P611" s="1551"/>
      <c r="Q611" s="1550"/>
      <c r="R611" s="1421"/>
      <c r="S611" s="1554"/>
      <c r="T611" s="1554"/>
      <c r="U611" s="1554"/>
      <c r="V611" s="1554"/>
      <c r="W611" s="1554"/>
      <c r="X611" s="1554"/>
      <c r="Y611" s="1554"/>
      <c r="Z611" s="1555"/>
      <c r="AA611" s="1555"/>
      <c r="AB611" s="1555"/>
      <c r="AC611" s="1555"/>
      <c r="AD611" s="1555"/>
      <c r="AE611" s="1555"/>
      <c r="AF611" s="1555"/>
      <c r="AG611" s="1555"/>
      <c r="AH611" s="1550"/>
      <c r="AI611" s="1550"/>
      <c r="AJ611" s="1421"/>
      <c r="AK611" s="1509"/>
      <c r="AL611" s="1501"/>
      <c r="AM611" s="1501"/>
      <c r="AN611" s="1501"/>
      <c r="AO611" s="1501"/>
      <c r="AP611" s="1509"/>
      <c r="AQ611" s="1501"/>
      <c r="AR611" s="1501"/>
    </row>
    <row r="612" spans="1:44" ht="45" customHeight="1">
      <c r="A612" s="1446"/>
      <c r="B612" s="1517"/>
      <c r="C612" s="1552"/>
      <c r="D612" s="1553"/>
      <c r="E612" s="1529"/>
      <c r="F612" s="1421"/>
      <c r="G612" s="1446"/>
      <c r="H612" s="1420"/>
      <c r="I612" s="1526"/>
      <c r="J612" s="1446"/>
      <c r="K612" s="1446"/>
      <c r="L612" s="1421"/>
      <c r="M612" s="1446"/>
      <c r="N612" s="1550"/>
      <c r="O612" s="1550"/>
      <c r="P612" s="1551"/>
      <c r="Q612" s="1550"/>
      <c r="R612" s="1421"/>
      <c r="S612" s="1554"/>
      <c r="T612" s="1554"/>
      <c r="U612" s="1554"/>
      <c r="V612" s="1554"/>
      <c r="W612" s="1554"/>
      <c r="X612" s="1554"/>
      <c r="Y612" s="1554"/>
      <c r="Z612" s="1555"/>
      <c r="AA612" s="1555"/>
      <c r="AB612" s="1555"/>
      <c r="AC612" s="1555"/>
      <c r="AD612" s="1555"/>
      <c r="AE612" s="1555"/>
      <c r="AF612" s="1555"/>
      <c r="AG612" s="1555"/>
      <c r="AH612" s="1550"/>
      <c r="AI612" s="1550"/>
      <c r="AJ612" s="1421"/>
      <c r="AK612" s="1509"/>
      <c r="AL612" s="1501"/>
      <c r="AM612" s="1501"/>
      <c r="AN612" s="1501"/>
      <c r="AO612" s="1501"/>
      <c r="AP612" s="1509"/>
      <c r="AQ612" s="1501"/>
      <c r="AR612" s="1501"/>
    </row>
    <row r="613" spans="1:44" ht="33.75" customHeight="1">
      <c r="A613" s="1446"/>
      <c r="B613" s="1517"/>
      <c r="C613" s="1552"/>
      <c r="D613" s="1553"/>
      <c r="E613" s="1529"/>
      <c r="F613" s="1421"/>
      <c r="G613" s="1446"/>
      <c r="H613" s="1420"/>
      <c r="I613" s="1526"/>
      <c r="J613" s="1446"/>
      <c r="K613" s="1446"/>
      <c r="L613" s="1421"/>
      <c r="M613" s="1446"/>
      <c r="N613" s="1550"/>
      <c r="O613" s="1550"/>
      <c r="P613" s="1551"/>
      <c r="Q613" s="1550"/>
      <c r="R613" s="1421"/>
      <c r="S613" s="1554"/>
      <c r="T613" s="1554"/>
      <c r="U613" s="1554"/>
      <c r="V613" s="1554"/>
      <c r="W613" s="1554"/>
      <c r="X613" s="1554"/>
      <c r="Y613" s="1554"/>
      <c r="Z613" s="1555"/>
      <c r="AA613" s="1555"/>
      <c r="AB613" s="1555"/>
      <c r="AC613" s="1555"/>
      <c r="AD613" s="1555"/>
      <c r="AE613" s="1555"/>
      <c r="AF613" s="1555"/>
      <c r="AG613" s="1555"/>
      <c r="AH613" s="1550"/>
      <c r="AI613" s="1550"/>
      <c r="AJ613" s="1421"/>
      <c r="AK613" s="1509"/>
      <c r="AL613" s="1501"/>
      <c r="AM613" s="1501"/>
      <c r="AN613" s="1501"/>
      <c r="AO613" s="1501"/>
      <c r="AP613" s="1509"/>
      <c r="AQ613" s="1501"/>
      <c r="AR613" s="1501"/>
    </row>
    <row r="614" spans="1:44" ht="33.75" customHeight="1">
      <c r="A614" s="1446"/>
      <c r="B614" s="1517"/>
      <c r="C614" s="1552"/>
      <c r="D614" s="1553"/>
      <c r="E614" s="1529"/>
      <c r="F614" s="1421"/>
      <c r="G614" s="1446"/>
      <c r="H614" s="1420"/>
      <c r="I614" s="1526"/>
      <c r="J614" s="1446"/>
      <c r="K614" s="1446"/>
      <c r="L614" s="1421"/>
      <c r="M614" s="1446"/>
      <c r="N614" s="1550"/>
      <c r="O614" s="1550"/>
      <c r="P614" s="1551"/>
      <c r="Q614" s="1550"/>
      <c r="R614" s="1421"/>
      <c r="S614" s="1554"/>
      <c r="T614" s="1554"/>
      <c r="U614" s="1554"/>
      <c r="V614" s="1554"/>
      <c r="W614" s="1554"/>
      <c r="X614" s="1554"/>
      <c r="Y614" s="1554"/>
      <c r="Z614" s="1555"/>
      <c r="AA614" s="1555"/>
      <c r="AB614" s="1555"/>
      <c r="AC614" s="1555"/>
      <c r="AD614" s="1555"/>
      <c r="AE614" s="1555"/>
      <c r="AF614" s="1555"/>
      <c r="AG614" s="1555"/>
      <c r="AH614" s="1550"/>
      <c r="AI614" s="1550"/>
      <c r="AJ614" s="1421"/>
      <c r="AK614" s="1509"/>
      <c r="AL614" s="1501"/>
      <c r="AM614" s="1501"/>
      <c r="AN614" s="1501"/>
      <c r="AO614" s="1501"/>
      <c r="AP614" s="1509"/>
      <c r="AQ614" s="1501"/>
      <c r="AR614" s="1501"/>
    </row>
    <row r="615" spans="1:44" ht="60" customHeight="1">
      <c r="A615" s="1446"/>
      <c r="B615" s="1517"/>
      <c r="C615" s="1552"/>
      <c r="D615" s="1553"/>
      <c r="E615" s="1529"/>
      <c r="F615" s="1421"/>
      <c r="G615" s="1446"/>
      <c r="H615" s="1420"/>
      <c r="I615" s="1526"/>
      <c r="J615" s="1446"/>
      <c r="K615" s="1446"/>
      <c r="L615" s="1421"/>
      <c r="M615" s="1446"/>
      <c r="N615" s="1550"/>
      <c r="O615" s="1550"/>
      <c r="P615" s="1551"/>
      <c r="Q615" s="1550"/>
      <c r="R615" s="1421"/>
      <c r="S615" s="1554"/>
      <c r="T615" s="1554"/>
      <c r="U615" s="1554"/>
      <c r="V615" s="1554"/>
      <c r="W615" s="1554"/>
      <c r="X615" s="1554"/>
      <c r="Y615" s="1554"/>
      <c r="Z615" s="1555"/>
      <c r="AA615" s="1555"/>
      <c r="AB615" s="1555"/>
      <c r="AC615" s="1555"/>
      <c r="AD615" s="1555"/>
      <c r="AE615" s="1555"/>
      <c r="AF615" s="1555"/>
      <c r="AG615" s="1555"/>
      <c r="AH615" s="1550"/>
      <c r="AI615" s="1550"/>
      <c r="AJ615" s="1421"/>
      <c r="AK615" s="1509"/>
      <c r="AL615" s="1501"/>
      <c r="AM615" s="1501"/>
      <c r="AN615" s="1501"/>
      <c r="AO615" s="1501"/>
      <c r="AP615" s="1509"/>
      <c r="AQ615" s="1501"/>
      <c r="AR615" s="1501"/>
    </row>
    <row r="616" spans="1:44" ht="45.75" customHeight="1">
      <c r="A616" s="1446"/>
      <c r="B616" s="1517"/>
      <c r="C616" s="1552"/>
      <c r="D616" s="1553"/>
      <c r="E616" s="1529"/>
      <c r="F616" s="1421"/>
      <c r="G616" s="1446"/>
      <c r="H616" s="1420"/>
      <c r="I616" s="1526"/>
      <c r="J616" s="1446"/>
      <c r="K616" s="1446"/>
      <c r="L616" s="1421"/>
      <c r="M616" s="1446"/>
      <c r="N616" s="1550"/>
      <c r="O616" s="1550"/>
      <c r="P616" s="1551"/>
      <c r="Q616" s="1550"/>
      <c r="R616" s="1421"/>
      <c r="S616" s="1554"/>
      <c r="T616" s="1554"/>
      <c r="U616" s="1554"/>
      <c r="V616" s="1554"/>
      <c r="W616" s="1554"/>
      <c r="X616" s="1554"/>
      <c r="Y616" s="1554"/>
      <c r="Z616" s="1555"/>
      <c r="AA616" s="1555"/>
      <c r="AB616" s="1555"/>
      <c r="AC616" s="1555"/>
      <c r="AD616" s="1555"/>
      <c r="AE616" s="1555"/>
      <c r="AF616" s="1555"/>
      <c r="AG616" s="1555"/>
      <c r="AH616" s="1550"/>
      <c r="AI616" s="1550"/>
      <c r="AJ616" s="1421"/>
      <c r="AK616" s="1509"/>
      <c r="AL616" s="1501"/>
      <c r="AM616" s="1501"/>
      <c r="AN616" s="1501"/>
      <c r="AO616" s="1501"/>
      <c r="AP616" s="1509"/>
      <c r="AQ616" s="1501"/>
      <c r="AR616" s="1501"/>
    </row>
    <row r="617" spans="1:44" ht="52.5" customHeight="1">
      <c r="A617" s="1446"/>
      <c r="B617" s="1517"/>
      <c r="C617" s="1552"/>
      <c r="D617" s="1553"/>
      <c r="E617" s="1529"/>
      <c r="F617" s="1421"/>
      <c r="G617" s="1446"/>
      <c r="H617" s="1420"/>
      <c r="I617" s="1526"/>
      <c r="J617" s="1446"/>
      <c r="K617" s="1446"/>
      <c r="L617" s="1421"/>
      <c r="M617" s="1446"/>
      <c r="N617" s="1550"/>
      <c r="O617" s="1550"/>
      <c r="P617" s="1551"/>
      <c r="Q617" s="1550"/>
      <c r="R617" s="1421"/>
      <c r="S617" s="1554"/>
      <c r="T617" s="1554"/>
      <c r="U617" s="1554"/>
      <c r="V617" s="1554"/>
      <c r="W617" s="1554"/>
      <c r="X617" s="1554"/>
      <c r="Y617" s="1554"/>
      <c r="Z617" s="1555"/>
      <c r="AA617" s="1555"/>
      <c r="AB617" s="1555"/>
      <c r="AC617" s="1555"/>
      <c r="AD617" s="1555"/>
      <c r="AE617" s="1555"/>
      <c r="AF617" s="1555"/>
      <c r="AG617" s="1555"/>
      <c r="AH617" s="1550"/>
      <c r="AI617" s="1550"/>
      <c r="AJ617" s="1421"/>
      <c r="AK617" s="1509"/>
      <c r="AL617" s="1501"/>
      <c r="AM617" s="1501"/>
      <c r="AN617" s="1501"/>
      <c r="AO617" s="1501"/>
      <c r="AP617" s="1509"/>
      <c r="AQ617" s="1501"/>
      <c r="AR617" s="1501"/>
    </row>
    <row r="618" spans="1:44" ht="45" customHeight="1">
      <c r="A618" s="1446"/>
      <c r="B618" s="1517"/>
      <c r="C618" s="1552"/>
      <c r="D618" s="1553"/>
      <c r="E618" s="1529"/>
      <c r="F618" s="1421"/>
      <c r="G618" s="1446"/>
      <c r="H618" s="1420"/>
      <c r="I618" s="1526"/>
      <c r="J618" s="1446"/>
      <c r="K618" s="1446"/>
      <c r="L618" s="1421"/>
      <c r="M618" s="1446"/>
      <c r="N618" s="1550"/>
      <c r="O618" s="1550"/>
      <c r="P618" s="1551"/>
      <c r="Q618" s="1550"/>
      <c r="R618" s="1421"/>
      <c r="S618" s="1554"/>
      <c r="T618" s="1554"/>
      <c r="U618" s="1554"/>
      <c r="V618" s="1554"/>
      <c r="W618" s="1554"/>
      <c r="X618" s="1554"/>
      <c r="Y618" s="1554"/>
      <c r="Z618" s="1555"/>
      <c r="AA618" s="1555"/>
      <c r="AB618" s="1555"/>
      <c r="AC618" s="1555"/>
      <c r="AD618" s="1555"/>
      <c r="AE618" s="1555"/>
      <c r="AF618" s="1555"/>
      <c r="AG618" s="1555"/>
      <c r="AH618" s="1550"/>
      <c r="AI618" s="1550"/>
      <c r="AJ618" s="1421"/>
      <c r="AK618" s="1509"/>
      <c r="AL618" s="1501"/>
      <c r="AM618" s="1501"/>
      <c r="AN618" s="1501"/>
      <c r="AO618" s="1501"/>
      <c r="AP618" s="1509"/>
      <c r="AQ618" s="1501"/>
      <c r="AR618" s="1501"/>
    </row>
    <row r="619" spans="1:44" ht="51" customHeight="1">
      <c r="A619" s="1446"/>
      <c r="B619" s="1517"/>
      <c r="C619" s="1552"/>
      <c r="D619" s="1553"/>
      <c r="E619" s="1529"/>
      <c r="F619" s="1421"/>
      <c r="G619" s="1446"/>
      <c r="H619" s="1420"/>
      <c r="I619" s="1526"/>
      <c r="J619" s="1446"/>
      <c r="K619" s="1446"/>
      <c r="L619" s="1421"/>
      <c r="M619" s="1446"/>
      <c r="N619" s="1550"/>
      <c r="O619" s="1550"/>
      <c r="P619" s="1551"/>
      <c r="Q619" s="1550"/>
      <c r="R619" s="1421"/>
      <c r="S619" s="1554"/>
      <c r="T619" s="1554"/>
      <c r="U619" s="1554"/>
      <c r="V619" s="1554"/>
      <c r="W619" s="1554"/>
      <c r="X619" s="1554"/>
      <c r="Y619" s="1554"/>
      <c r="Z619" s="1555"/>
      <c r="AA619" s="1555"/>
      <c r="AB619" s="1555"/>
      <c r="AC619" s="1555"/>
      <c r="AD619" s="1555"/>
      <c r="AE619" s="1555"/>
      <c r="AF619" s="1555"/>
      <c r="AG619" s="1555"/>
      <c r="AH619" s="1550"/>
      <c r="AI619" s="1550"/>
      <c r="AJ619" s="1421"/>
      <c r="AK619" s="1509"/>
      <c r="AL619" s="1501"/>
      <c r="AM619" s="1501"/>
      <c r="AN619" s="1501"/>
      <c r="AO619" s="1501"/>
      <c r="AP619" s="1509"/>
      <c r="AQ619" s="1501"/>
      <c r="AR619" s="1501"/>
    </row>
    <row r="620" spans="1:44" ht="48" customHeight="1">
      <c r="A620" s="1446"/>
      <c r="B620" s="1517"/>
      <c r="C620" s="1552"/>
      <c r="D620" s="1553"/>
      <c r="E620" s="1529"/>
      <c r="F620" s="1421"/>
      <c r="G620" s="1446"/>
      <c r="H620" s="1420"/>
      <c r="I620" s="1526"/>
      <c r="J620" s="1446"/>
      <c r="K620" s="1446"/>
      <c r="L620" s="1421"/>
      <c r="M620" s="1446"/>
      <c r="N620" s="1550"/>
      <c r="O620" s="1550"/>
      <c r="P620" s="1551"/>
      <c r="Q620" s="1550"/>
      <c r="R620" s="1421"/>
      <c r="S620" s="1554"/>
      <c r="T620" s="1554"/>
      <c r="U620" s="1554"/>
      <c r="V620" s="1554"/>
      <c r="W620" s="1554"/>
      <c r="X620" s="1554"/>
      <c r="Y620" s="1554"/>
      <c r="Z620" s="1555"/>
      <c r="AA620" s="1555"/>
      <c r="AB620" s="1555"/>
      <c r="AC620" s="1555"/>
      <c r="AD620" s="1555"/>
      <c r="AE620" s="1555"/>
      <c r="AF620" s="1555"/>
      <c r="AG620" s="1555"/>
      <c r="AH620" s="1550"/>
      <c r="AI620" s="1550"/>
      <c r="AJ620" s="1421"/>
      <c r="AK620" s="1509"/>
      <c r="AL620" s="1501"/>
      <c r="AM620" s="1501"/>
      <c r="AN620" s="1501"/>
      <c r="AO620" s="1501"/>
      <c r="AP620" s="1509"/>
      <c r="AQ620" s="1501"/>
      <c r="AR620" s="1501"/>
    </row>
    <row r="621" spans="1:44" ht="50.25" customHeight="1">
      <c r="A621" s="1446"/>
      <c r="B621" s="1517"/>
      <c r="C621" s="1552"/>
      <c r="D621" s="1553"/>
      <c r="E621" s="1529"/>
      <c r="F621" s="1421"/>
      <c r="G621" s="1446"/>
      <c r="H621" s="1420"/>
      <c r="I621" s="1526"/>
      <c r="J621" s="1446"/>
      <c r="K621" s="1446"/>
      <c r="L621" s="1421"/>
      <c r="M621" s="1446"/>
      <c r="N621" s="1550"/>
      <c r="O621" s="1550"/>
      <c r="P621" s="1551"/>
      <c r="Q621" s="1550"/>
      <c r="R621" s="1421"/>
      <c r="S621" s="1554"/>
      <c r="T621" s="1554"/>
      <c r="U621" s="1554"/>
      <c r="V621" s="1554"/>
      <c r="W621" s="1554"/>
      <c r="X621" s="1554"/>
      <c r="Y621" s="1554"/>
      <c r="Z621" s="1555"/>
      <c r="AA621" s="1555"/>
      <c r="AB621" s="1555"/>
      <c r="AC621" s="1555"/>
      <c r="AD621" s="1555"/>
      <c r="AE621" s="1555"/>
      <c r="AF621" s="1555"/>
      <c r="AG621" s="1555"/>
      <c r="AH621" s="1550"/>
      <c r="AI621" s="1550"/>
      <c r="AJ621" s="1421"/>
      <c r="AK621" s="1509"/>
      <c r="AL621" s="1501"/>
      <c r="AM621" s="1501"/>
      <c r="AN621" s="1501"/>
      <c r="AO621" s="1501"/>
      <c r="AP621" s="1509"/>
      <c r="AQ621" s="1501"/>
      <c r="AR621" s="1501"/>
    </row>
    <row r="622" spans="1:44" ht="46.5" customHeight="1">
      <c r="A622" s="1446"/>
      <c r="B622" s="1517"/>
      <c r="C622" s="1552"/>
      <c r="D622" s="1553"/>
      <c r="E622" s="1529"/>
      <c r="F622" s="1421"/>
      <c r="G622" s="1446"/>
      <c r="H622" s="1420"/>
      <c r="I622" s="1526"/>
      <c r="J622" s="1446"/>
      <c r="K622" s="1446"/>
      <c r="L622" s="1421"/>
      <c r="M622" s="1446"/>
      <c r="N622" s="1550"/>
      <c r="O622" s="1550"/>
      <c r="P622" s="1551"/>
      <c r="Q622" s="1550"/>
      <c r="R622" s="1421"/>
      <c r="S622" s="1554"/>
      <c r="T622" s="1554"/>
      <c r="U622" s="1554"/>
      <c r="V622" s="1554"/>
      <c r="W622" s="1554"/>
      <c r="X622" s="1554"/>
      <c r="Y622" s="1554"/>
      <c r="Z622" s="1555"/>
      <c r="AA622" s="1555"/>
      <c r="AB622" s="1555"/>
      <c r="AC622" s="1555"/>
      <c r="AD622" s="1555"/>
      <c r="AE622" s="1555"/>
      <c r="AF622" s="1555"/>
      <c r="AG622" s="1555"/>
      <c r="AH622" s="1550"/>
      <c r="AI622" s="1550"/>
      <c r="AJ622" s="1421"/>
      <c r="AK622" s="1509"/>
      <c r="AL622" s="1501"/>
      <c r="AM622" s="1501"/>
      <c r="AN622" s="1501"/>
      <c r="AO622" s="1501"/>
      <c r="AP622" s="1509"/>
      <c r="AQ622" s="1501"/>
      <c r="AR622" s="1501"/>
    </row>
    <row r="623" spans="1:44" ht="30" customHeight="1">
      <c r="A623" s="1446"/>
      <c r="B623" s="1517"/>
      <c r="C623" s="1552"/>
      <c r="D623" s="1553"/>
      <c r="E623" s="1529"/>
      <c r="F623" s="1421"/>
      <c r="G623" s="1446"/>
      <c r="H623" s="1420"/>
      <c r="I623" s="1526"/>
      <c r="J623" s="1446"/>
      <c r="K623" s="1446"/>
      <c r="L623" s="1421"/>
      <c r="M623" s="1446"/>
      <c r="N623" s="1550"/>
      <c r="O623" s="1550"/>
      <c r="P623" s="1551"/>
      <c r="Q623" s="1550"/>
      <c r="R623" s="1421"/>
      <c r="S623" s="1554"/>
      <c r="T623" s="1554"/>
      <c r="U623" s="1554"/>
      <c r="V623" s="1554"/>
      <c r="W623" s="1554"/>
      <c r="X623" s="1554"/>
      <c r="Y623" s="1554"/>
      <c r="Z623" s="1555"/>
      <c r="AA623" s="1555"/>
      <c r="AB623" s="1555"/>
      <c r="AC623" s="1555"/>
      <c r="AD623" s="1555"/>
      <c r="AE623" s="1555"/>
      <c r="AF623" s="1555"/>
      <c r="AG623" s="1555"/>
      <c r="AH623" s="1550"/>
      <c r="AI623" s="1550"/>
      <c r="AJ623" s="1421"/>
      <c r="AK623" s="1509"/>
      <c r="AL623" s="1501"/>
      <c r="AM623" s="1501"/>
      <c r="AN623" s="1501"/>
      <c r="AO623" s="1501"/>
      <c r="AP623" s="1509"/>
      <c r="AQ623" s="1501"/>
      <c r="AR623" s="1501"/>
    </row>
    <row r="624" spans="1:44" ht="54.75" customHeight="1">
      <c r="A624" s="1446"/>
      <c r="B624" s="1517"/>
      <c r="C624" s="1552"/>
      <c r="D624" s="1553"/>
      <c r="E624" s="1529"/>
      <c r="F624" s="1421"/>
      <c r="G624" s="1446"/>
      <c r="H624" s="1420"/>
      <c r="I624" s="1526"/>
      <c r="J624" s="1446"/>
      <c r="K624" s="1446"/>
      <c r="L624" s="1421"/>
      <c r="M624" s="1446"/>
      <c r="N624" s="1550"/>
      <c r="O624" s="1550"/>
      <c r="P624" s="1551"/>
      <c r="Q624" s="1550"/>
      <c r="R624" s="1421"/>
      <c r="S624" s="1554"/>
      <c r="T624" s="1554"/>
      <c r="U624" s="1554"/>
      <c r="V624" s="1554"/>
      <c r="W624" s="1554"/>
      <c r="X624" s="1554"/>
      <c r="Y624" s="1554"/>
      <c r="Z624" s="1555"/>
      <c r="AA624" s="1555"/>
      <c r="AB624" s="1555"/>
      <c r="AC624" s="1555"/>
      <c r="AD624" s="1555"/>
      <c r="AE624" s="1555"/>
      <c r="AF624" s="1555"/>
      <c r="AG624" s="1555"/>
      <c r="AH624" s="1550"/>
      <c r="AI624" s="1550"/>
      <c r="AJ624" s="1421"/>
      <c r="AK624" s="1509"/>
      <c r="AL624" s="1501"/>
      <c r="AM624" s="1501"/>
      <c r="AN624" s="1501"/>
      <c r="AO624" s="1501"/>
      <c r="AP624" s="1509"/>
      <c r="AQ624" s="1501"/>
      <c r="AR624" s="1501"/>
    </row>
    <row r="625" spans="1:44" ht="55.5" customHeight="1">
      <c r="A625" s="1446"/>
      <c r="B625" s="1517"/>
      <c r="C625" s="1552"/>
      <c r="D625" s="1553"/>
      <c r="E625" s="1529"/>
      <c r="F625" s="1421"/>
      <c r="G625" s="1446"/>
      <c r="H625" s="1420"/>
      <c r="I625" s="1526"/>
      <c r="J625" s="1446"/>
      <c r="K625" s="1446"/>
      <c r="L625" s="1421"/>
      <c r="M625" s="1446"/>
      <c r="N625" s="1550"/>
      <c r="O625" s="1550"/>
      <c r="P625" s="1551"/>
      <c r="Q625" s="1550"/>
      <c r="R625" s="1421"/>
      <c r="S625" s="1554"/>
      <c r="T625" s="1554"/>
      <c r="U625" s="1554"/>
      <c r="V625" s="1554"/>
      <c r="W625" s="1554"/>
      <c r="X625" s="1554"/>
      <c r="Y625" s="1554"/>
      <c r="Z625" s="1555"/>
      <c r="AA625" s="1555"/>
      <c r="AB625" s="1555"/>
      <c r="AC625" s="1555"/>
      <c r="AD625" s="1555"/>
      <c r="AE625" s="1555"/>
      <c r="AF625" s="1555"/>
      <c r="AG625" s="1555"/>
      <c r="AH625" s="1550"/>
      <c r="AI625" s="1550"/>
      <c r="AJ625" s="1421"/>
      <c r="AK625" s="1509"/>
      <c r="AL625" s="1501"/>
      <c r="AM625" s="1501"/>
      <c r="AN625" s="1501"/>
      <c r="AO625" s="1501"/>
      <c r="AP625" s="1509"/>
      <c r="AQ625" s="1501"/>
      <c r="AR625" s="1501"/>
    </row>
    <row r="626" spans="1:44" ht="48.75" customHeight="1">
      <c r="A626" s="1446"/>
      <c r="B626" s="1517"/>
      <c r="C626" s="1552"/>
      <c r="D626" s="1553"/>
      <c r="E626" s="1529"/>
      <c r="F626" s="1421"/>
      <c r="G626" s="1446"/>
      <c r="H626" s="1420"/>
      <c r="I626" s="1526"/>
      <c r="J626" s="1446"/>
      <c r="K626" s="1446"/>
      <c r="L626" s="1421"/>
      <c r="M626" s="1446"/>
      <c r="N626" s="1550"/>
      <c r="O626" s="1550"/>
      <c r="P626" s="1551"/>
      <c r="Q626" s="1550"/>
      <c r="R626" s="1421"/>
      <c r="S626" s="1554"/>
      <c r="T626" s="1554"/>
      <c r="U626" s="1554"/>
      <c r="V626" s="1554"/>
      <c r="W626" s="1554"/>
      <c r="X626" s="1554"/>
      <c r="Y626" s="1554"/>
      <c r="Z626" s="1555"/>
      <c r="AA626" s="1555"/>
      <c r="AB626" s="1555"/>
      <c r="AC626" s="1555"/>
      <c r="AD626" s="1555"/>
      <c r="AE626" s="1555"/>
      <c r="AF626" s="1555"/>
      <c r="AG626" s="1555"/>
      <c r="AH626" s="1550"/>
      <c r="AI626" s="1550"/>
      <c r="AJ626" s="1421"/>
      <c r="AK626" s="1509"/>
      <c r="AL626" s="1501"/>
      <c r="AM626" s="1501"/>
      <c r="AN626" s="1501"/>
      <c r="AO626" s="1501"/>
      <c r="AP626" s="1509"/>
      <c r="AQ626" s="1501"/>
      <c r="AR626" s="1501"/>
    </row>
    <row r="627" spans="1:44" ht="62.25" customHeight="1">
      <c r="A627" s="1446"/>
      <c r="B627" s="1517"/>
      <c r="C627" s="1552"/>
      <c r="D627" s="1553"/>
      <c r="E627" s="1529"/>
      <c r="F627" s="1421"/>
      <c r="G627" s="1446"/>
      <c r="H627" s="1420"/>
      <c r="I627" s="1526"/>
      <c r="J627" s="1446"/>
      <c r="K627" s="1446"/>
      <c r="L627" s="1421"/>
      <c r="M627" s="1446"/>
      <c r="N627" s="1550"/>
      <c r="O627" s="1550"/>
      <c r="P627" s="1551"/>
      <c r="Q627" s="1550"/>
      <c r="R627" s="1421"/>
      <c r="S627" s="1554"/>
      <c r="T627" s="1554"/>
      <c r="U627" s="1554"/>
      <c r="V627" s="1554"/>
      <c r="W627" s="1554"/>
      <c r="X627" s="1554"/>
      <c r="Y627" s="1554"/>
      <c r="Z627" s="1555"/>
      <c r="AA627" s="1555"/>
      <c r="AB627" s="1555"/>
      <c r="AC627" s="1555"/>
      <c r="AD627" s="1555"/>
      <c r="AE627" s="1555"/>
      <c r="AF627" s="1555"/>
      <c r="AG627" s="1555"/>
      <c r="AH627" s="1550"/>
      <c r="AI627" s="1550"/>
      <c r="AJ627" s="1421"/>
      <c r="AK627" s="1509"/>
      <c r="AL627" s="1501"/>
      <c r="AM627" s="1501"/>
      <c r="AN627" s="1501"/>
      <c r="AO627" s="1501"/>
      <c r="AP627" s="1509"/>
      <c r="AQ627" s="1501"/>
      <c r="AR627" s="1501"/>
    </row>
    <row r="628" spans="1:44" ht="62.25" customHeight="1">
      <c r="A628" s="1446"/>
      <c r="B628" s="1517"/>
      <c r="C628" s="1552"/>
      <c r="D628" s="1553"/>
      <c r="E628" s="1529"/>
      <c r="F628" s="1421"/>
      <c r="G628" s="1446"/>
      <c r="H628" s="1420"/>
      <c r="I628" s="1526"/>
      <c r="J628" s="1446"/>
      <c r="K628" s="1446"/>
      <c r="L628" s="1421"/>
      <c r="M628" s="1446"/>
      <c r="N628" s="1550"/>
      <c r="O628" s="1550"/>
      <c r="P628" s="1551"/>
      <c r="Q628" s="1550"/>
      <c r="R628" s="1421"/>
      <c r="S628" s="1554"/>
      <c r="T628" s="1554"/>
      <c r="U628" s="1554"/>
      <c r="V628" s="1554"/>
      <c r="W628" s="1554"/>
      <c r="X628" s="1554"/>
      <c r="Y628" s="1554"/>
      <c r="Z628" s="1555"/>
      <c r="AA628" s="1555"/>
      <c r="AB628" s="1555"/>
      <c r="AC628" s="1555"/>
      <c r="AD628" s="1555"/>
      <c r="AE628" s="1555"/>
      <c r="AF628" s="1555"/>
      <c r="AG628" s="1555"/>
      <c r="AH628" s="1550"/>
      <c r="AI628" s="1550"/>
      <c r="AJ628" s="1421"/>
      <c r="AK628" s="1509"/>
      <c r="AL628" s="1501"/>
      <c r="AM628" s="1501"/>
      <c r="AN628" s="1501"/>
      <c r="AO628" s="1501"/>
      <c r="AP628" s="1509"/>
      <c r="AQ628" s="1501"/>
      <c r="AR628" s="1501"/>
    </row>
    <row r="629" spans="1:44" ht="45" customHeight="1">
      <c r="A629" s="1446"/>
      <c r="B629" s="1517"/>
      <c r="C629" s="1552"/>
      <c r="D629" s="1553"/>
      <c r="E629" s="1529"/>
      <c r="F629" s="1421"/>
      <c r="G629" s="1446"/>
      <c r="H629" s="1420"/>
      <c r="I629" s="1526"/>
      <c r="J629" s="1446"/>
      <c r="K629" s="1446"/>
      <c r="L629" s="1421"/>
      <c r="M629" s="1446"/>
      <c r="N629" s="1550"/>
      <c r="O629" s="1550"/>
      <c r="P629" s="1551"/>
      <c r="Q629" s="1550"/>
      <c r="R629" s="1421"/>
      <c r="S629" s="1554"/>
      <c r="T629" s="1554"/>
      <c r="U629" s="1554"/>
      <c r="V629" s="1554"/>
      <c r="W629" s="1554"/>
      <c r="X629" s="1554"/>
      <c r="Y629" s="1554"/>
      <c r="Z629" s="1555"/>
      <c r="AA629" s="1555"/>
      <c r="AB629" s="1555"/>
      <c r="AC629" s="1555"/>
      <c r="AD629" s="1555"/>
      <c r="AE629" s="1555"/>
      <c r="AF629" s="1555"/>
      <c r="AG629" s="1555"/>
      <c r="AH629" s="1550"/>
      <c r="AI629" s="1550"/>
      <c r="AJ629" s="1421"/>
      <c r="AK629" s="1509"/>
      <c r="AL629" s="1501"/>
      <c r="AM629" s="1501"/>
      <c r="AN629" s="1501"/>
      <c r="AO629" s="1501"/>
      <c r="AP629" s="1509"/>
      <c r="AQ629" s="1501"/>
      <c r="AR629" s="1501"/>
    </row>
    <row r="630" spans="1:44" ht="69.75" customHeight="1">
      <c r="A630" s="1446"/>
      <c r="B630" s="1517"/>
      <c r="C630" s="1552"/>
      <c r="D630" s="1553"/>
      <c r="E630" s="1529"/>
      <c r="F630" s="1421"/>
      <c r="G630" s="1446"/>
      <c r="H630" s="1420"/>
      <c r="I630" s="1526"/>
      <c r="J630" s="1446"/>
      <c r="K630" s="1446"/>
      <c r="L630" s="1421"/>
      <c r="M630" s="1446"/>
      <c r="N630" s="1550"/>
      <c r="O630" s="1550"/>
      <c r="P630" s="1551"/>
      <c r="Q630" s="1550"/>
      <c r="R630" s="1421"/>
      <c r="S630" s="1554"/>
      <c r="T630" s="1554"/>
      <c r="U630" s="1554"/>
      <c r="V630" s="1554"/>
      <c r="W630" s="1554"/>
      <c r="X630" s="1554"/>
      <c r="Y630" s="1554"/>
      <c r="Z630" s="1555"/>
      <c r="AA630" s="1555"/>
      <c r="AB630" s="1555"/>
      <c r="AC630" s="1555"/>
      <c r="AD630" s="1555"/>
      <c r="AE630" s="1555"/>
      <c r="AF630" s="1555"/>
      <c r="AG630" s="1555"/>
      <c r="AH630" s="1550"/>
      <c r="AI630" s="1550"/>
      <c r="AJ630" s="1421"/>
      <c r="AK630" s="1509"/>
      <c r="AL630" s="1501"/>
      <c r="AM630" s="1501"/>
      <c r="AN630" s="1501"/>
      <c r="AO630" s="1501"/>
      <c r="AP630" s="1509"/>
      <c r="AQ630" s="1501"/>
      <c r="AR630" s="1501"/>
    </row>
    <row r="631" spans="1:44" ht="30" customHeight="1">
      <c r="A631" s="1446"/>
      <c r="B631" s="1517"/>
      <c r="C631" s="1552"/>
      <c r="D631" s="1553"/>
      <c r="E631" s="1529"/>
      <c r="F631" s="1421"/>
      <c r="G631" s="1446"/>
      <c r="H631" s="1420"/>
      <c r="I631" s="1526"/>
      <c r="J631" s="1446"/>
      <c r="K631" s="1446"/>
      <c r="L631" s="1421"/>
      <c r="M631" s="1446"/>
      <c r="N631" s="1550"/>
      <c r="O631" s="1550"/>
      <c r="P631" s="1551"/>
      <c r="Q631" s="1550"/>
      <c r="R631" s="1421"/>
      <c r="S631" s="1554"/>
      <c r="T631" s="1554"/>
      <c r="U631" s="1554"/>
      <c r="V631" s="1554"/>
      <c r="W631" s="1554"/>
      <c r="X631" s="1554"/>
      <c r="Y631" s="1554"/>
      <c r="Z631" s="1555"/>
      <c r="AA631" s="1555"/>
      <c r="AB631" s="1555"/>
      <c r="AC631" s="1555"/>
      <c r="AD631" s="1555"/>
      <c r="AE631" s="1555"/>
      <c r="AF631" s="1555"/>
      <c r="AG631" s="1555"/>
      <c r="AH631" s="1550"/>
      <c r="AI631" s="1550"/>
      <c r="AJ631" s="1421"/>
      <c r="AK631" s="1509"/>
      <c r="AL631" s="1501"/>
      <c r="AM631" s="1501"/>
      <c r="AN631" s="1501"/>
      <c r="AO631" s="1501"/>
      <c r="AP631" s="1509"/>
      <c r="AQ631" s="1501"/>
      <c r="AR631" s="1501"/>
    </row>
    <row r="632" spans="1:44" ht="43.5" customHeight="1">
      <c r="A632" s="1446"/>
      <c r="B632" s="1517"/>
      <c r="C632" s="1552"/>
      <c r="D632" s="1553"/>
      <c r="E632" s="1529"/>
      <c r="F632" s="1421"/>
      <c r="G632" s="1446"/>
      <c r="H632" s="1420"/>
      <c r="I632" s="1526"/>
      <c r="J632" s="1446"/>
      <c r="K632" s="1446"/>
      <c r="L632" s="1421"/>
      <c r="M632" s="1446"/>
      <c r="N632" s="1550"/>
      <c r="O632" s="1550"/>
      <c r="P632" s="1551"/>
      <c r="Q632" s="1550"/>
      <c r="R632" s="1421"/>
      <c r="S632" s="1554"/>
      <c r="T632" s="1554"/>
      <c r="U632" s="1554"/>
      <c r="V632" s="1554"/>
      <c r="W632" s="1554"/>
      <c r="X632" s="1554"/>
      <c r="Y632" s="1554"/>
      <c r="Z632" s="1555"/>
      <c r="AA632" s="1555"/>
      <c r="AB632" s="1555"/>
      <c r="AC632" s="1555"/>
      <c r="AD632" s="1555"/>
      <c r="AE632" s="1555"/>
      <c r="AF632" s="1555"/>
      <c r="AG632" s="1555"/>
      <c r="AH632" s="1550"/>
      <c r="AI632" s="1550"/>
      <c r="AJ632" s="1421"/>
      <c r="AK632" s="1509"/>
      <c r="AL632" s="1501"/>
      <c r="AM632" s="1501"/>
      <c r="AN632" s="1501"/>
      <c r="AO632" s="1501"/>
      <c r="AP632" s="1509"/>
      <c r="AQ632" s="1501"/>
      <c r="AR632" s="1501"/>
    </row>
    <row r="633" spans="1:44" ht="60.75" customHeight="1">
      <c r="A633" s="1446"/>
      <c r="B633" s="1517"/>
      <c r="C633" s="1552"/>
      <c r="D633" s="1553"/>
      <c r="E633" s="1529"/>
      <c r="F633" s="1421"/>
      <c r="G633" s="1446"/>
      <c r="H633" s="1420"/>
      <c r="I633" s="1526"/>
      <c r="J633" s="1446"/>
      <c r="K633" s="1446"/>
      <c r="L633" s="1421"/>
      <c r="M633" s="1446"/>
      <c r="N633" s="1550"/>
      <c r="O633" s="1550"/>
      <c r="P633" s="1551"/>
      <c r="Q633" s="1550"/>
      <c r="R633" s="1421"/>
      <c r="S633" s="1554"/>
      <c r="T633" s="1554"/>
      <c r="U633" s="1554"/>
      <c r="V633" s="1554"/>
      <c r="W633" s="1554"/>
      <c r="X633" s="1554"/>
      <c r="Y633" s="1554"/>
      <c r="Z633" s="1555"/>
      <c r="AA633" s="1555"/>
      <c r="AB633" s="1555"/>
      <c r="AC633" s="1555"/>
      <c r="AD633" s="1555"/>
      <c r="AE633" s="1555"/>
      <c r="AF633" s="1555"/>
      <c r="AG633" s="1555"/>
      <c r="AH633" s="1550"/>
      <c r="AI633" s="1550"/>
      <c r="AJ633" s="1421"/>
      <c r="AK633" s="1509"/>
      <c r="AL633" s="1501"/>
      <c r="AM633" s="1501"/>
      <c r="AN633" s="1501"/>
      <c r="AO633" s="1501"/>
      <c r="AP633" s="1509"/>
      <c r="AQ633" s="1501"/>
      <c r="AR633" s="1501"/>
    </row>
    <row r="634" spans="1:44" ht="45" customHeight="1">
      <c r="A634" s="1446"/>
      <c r="B634" s="1517"/>
      <c r="C634" s="1552"/>
      <c r="D634" s="1553"/>
      <c r="E634" s="1529"/>
      <c r="F634" s="1421"/>
      <c r="G634" s="1446"/>
      <c r="H634" s="1420"/>
      <c r="I634" s="1526"/>
      <c r="J634" s="1446"/>
      <c r="K634" s="1446"/>
      <c r="L634" s="1421"/>
      <c r="M634" s="1446"/>
      <c r="N634" s="1550"/>
      <c r="O634" s="1550"/>
      <c r="P634" s="1551"/>
      <c r="Q634" s="1550"/>
      <c r="R634" s="1421"/>
      <c r="S634" s="1554"/>
      <c r="T634" s="1554"/>
      <c r="U634" s="1554"/>
      <c r="V634" s="1554"/>
      <c r="W634" s="1554"/>
      <c r="X634" s="1554"/>
      <c r="Y634" s="1554"/>
      <c r="Z634" s="1555"/>
      <c r="AA634" s="1555"/>
      <c r="AB634" s="1555"/>
      <c r="AC634" s="1555"/>
      <c r="AD634" s="1555"/>
      <c r="AE634" s="1555"/>
      <c r="AF634" s="1555"/>
      <c r="AG634" s="1555"/>
      <c r="AH634" s="1550"/>
      <c r="AI634" s="1550"/>
      <c r="AJ634" s="1421"/>
      <c r="AK634" s="1509"/>
      <c r="AL634" s="1501"/>
      <c r="AM634" s="1501"/>
      <c r="AN634" s="1501"/>
      <c r="AO634" s="1501"/>
      <c r="AP634" s="1509"/>
      <c r="AQ634" s="1501"/>
      <c r="AR634" s="1501"/>
    </row>
    <row r="635" spans="1:44" ht="60" customHeight="1">
      <c r="A635" s="1446"/>
      <c r="B635" s="1517"/>
      <c r="C635" s="1552"/>
      <c r="D635" s="1553"/>
      <c r="E635" s="1529"/>
      <c r="F635" s="1421"/>
      <c r="G635" s="1446"/>
      <c r="H635" s="1420"/>
      <c r="I635" s="1526"/>
      <c r="J635" s="1446"/>
      <c r="K635" s="1446"/>
      <c r="L635" s="1421"/>
      <c r="M635" s="1446"/>
      <c r="N635" s="1550"/>
      <c r="O635" s="1550"/>
      <c r="P635" s="1551"/>
      <c r="Q635" s="1550"/>
      <c r="R635" s="1421"/>
      <c r="S635" s="1554"/>
      <c r="T635" s="1554"/>
      <c r="U635" s="1554"/>
      <c r="V635" s="1554"/>
      <c r="W635" s="1554"/>
      <c r="X635" s="1554"/>
      <c r="Y635" s="1554"/>
      <c r="Z635" s="1555"/>
      <c r="AA635" s="1555"/>
      <c r="AB635" s="1555"/>
      <c r="AC635" s="1555"/>
      <c r="AD635" s="1555"/>
      <c r="AE635" s="1555"/>
      <c r="AF635" s="1555"/>
      <c r="AG635" s="1555"/>
      <c r="AH635" s="1550"/>
      <c r="AI635" s="1550"/>
      <c r="AJ635" s="1421"/>
      <c r="AK635" s="1509"/>
      <c r="AL635" s="1501"/>
      <c r="AM635" s="1501"/>
      <c r="AN635" s="1501"/>
      <c r="AO635" s="1501"/>
      <c r="AP635" s="1509"/>
      <c r="AQ635" s="1501"/>
      <c r="AR635" s="1501"/>
    </row>
    <row r="636" spans="1:44" ht="30" customHeight="1">
      <c r="A636" s="1446"/>
      <c r="B636" s="1517"/>
      <c r="C636" s="1552"/>
      <c r="D636" s="1553"/>
      <c r="E636" s="1529"/>
      <c r="F636" s="1421"/>
      <c r="G636" s="1446"/>
      <c r="H636" s="1420"/>
      <c r="I636" s="1526"/>
      <c r="J636" s="1446"/>
      <c r="K636" s="1446"/>
      <c r="L636" s="1421"/>
      <c r="M636" s="1446"/>
      <c r="N636" s="1550"/>
      <c r="O636" s="1550"/>
      <c r="P636" s="1551"/>
      <c r="Q636" s="1550"/>
      <c r="R636" s="1421"/>
      <c r="S636" s="1554"/>
      <c r="T636" s="1554"/>
      <c r="U636" s="1554"/>
      <c r="V636" s="1554"/>
      <c r="W636" s="1554"/>
      <c r="X636" s="1554"/>
      <c r="Y636" s="1554"/>
      <c r="Z636" s="1555"/>
      <c r="AA636" s="1555"/>
      <c r="AB636" s="1555"/>
      <c r="AC636" s="1555"/>
      <c r="AD636" s="1555"/>
      <c r="AE636" s="1555"/>
      <c r="AF636" s="1555"/>
      <c r="AG636" s="1555"/>
      <c r="AH636" s="1550"/>
      <c r="AI636" s="1550"/>
      <c r="AJ636" s="1421"/>
      <c r="AK636" s="1509"/>
      <c r="AL636" s="1501"/>
      <c r="AM636" s="1501"/>
      <c r="AN636" s="1501"/>
      <c r="AO636" s="1501"/>
      <c r="AP636" s="1509"/>
      <c r="AQ636" s="1501"/>
      <c r="AR636" s="1501"/>
    </row>
    <row r="637" spans="1:44" ht="75.75" customHeight="1">
      <c r="A637" s="1446"/>
      <c r="B637" s="1517"/>
      <c r="C637" s="1552"/>
      <c r="D637" s="1553"/>
      <c r="E637" s="1529"/>
      <c r="F637" s="1421"/>
      <c r="G637" s="1446"/>
      <c r="H637" s="1420"/>
      <c r="I637" s="1526"/>
      <c r="J637" s="1446"/>
      <c r="K637" s="1446"/>
      <c r="L637" s="1421"/>
      <c r="M637" s="1446"/>
      <c r="N637" s="1550"/>
      <c r="O637" s="1550"/>
      <c r="P637" s="1551"/>
      <c r="Q637" s="1550"/>
      <c r="R637" s="1421"/>
      <c r="S637" s="1554"/>
      <c r="T637" s="1554"/>
      <c r="U637" s="1554"/>
      <c r="V637" s="1554"/>
      <c r="W637" s="1554"/>
      <c r="X637" s="1554"/>
      <c r="Y637" s="1554"/>
      <c r="Z637" s="1555"/>
      <c r="AA637" s="1555"/>
      <c r="AB637" s="1555"/>
      <c r="AC637" s="1555"/>
      <c r="AD637" s="1555"/>
      <c r="AE637" s="1555"/>
      <c r="AF637" s="1555"/>
      <c r="AG637" s="1555"/>
      <c r="AH637" s="1550"/>
      <c r="AI637" s="1550"/>
      <c r="AJ637" s="1421"/>
      <c r="AK637" s="1509"/>
      <c r="AL637" s="1501"/>
      <c r="AM637" s="1501"/>
      <c r="AN637" s="1501"/>
      <c r="AO637" s="1501"/>
      <c r="AP637" s="1509"/>
      <c r="AQ637" s="1501"/>
      <c r="AR637" s="1501"/>
    </row>
    <row r="638" spans="1:44" ht="77.25" customHeight="1">
      <c r="A638" s="1446"/>
      <c r="B638" s="1517"/>
      <c r="C638" s="1552"/>
      <c r="D638" s="1553"/>
      <c r="E638" s="1529"/>
      <c r="F638" s="1421"/>
      <c r="G638" s="1446"/>
      <c r="H638" s="1420"/>
      <c r="I638" s="1526"/>
      <c r="J638" s="1446"/>
      <c r="K638" s="1446"/>
      <c r="L638" s="1421"/>
      <c r="M638" s="1446"/>
      <c r="N638" s="1550"/>
      <c r="O638" s="1550"/>
      <c r="P638" s="1551"/>
      <c r="Q638" s="1550"/>
      <c r="R638" s="1421"/>
      <c r="S638" s="1554"/>
      <c r="T638" s="1554"/>
      <c r="U638" s="1554"/>
      <c r="V638" s="1554"/>
      <c r="W638" s="1554"/>
      <c r="X638" s="1554"/>
      <c r="Y638" s="1554"/>
      <c r="Z638" s="1555"/>
      <c r="AA638" s="1555"/>
      <c r="AB638" s="1555"/>
      <c r="AC638" s="1555"/>
      <c r="AD638" s="1555"/>
      <c r="AE638" s="1555"/>
      <c r="AF638" s="1555"/>
      <c r="AG638" s="1555"/>
      <c r="AH638" s="1550"/>
      <c r="AI638" s="1550"/>
      <c r="AJ638" s="1421"/>
      <c r="AK638" s="1509"/>
      <c r="AL638" s="1501"/>
      <c r="AM638" s="1501"/>
      <c r="AN638" s="1501"/>
      <c r="AO638" s="1501"/>
      <c r="AP638" s="1509"/>
      <c r="AQ638" s="1501"/>
      <c r="AR638" s="1501"/>
    </row>
    <row r="639" spans="1:44" ht="33" customHeight="1">
      <c r="A639" s="1446"/>
      <c r="B639" s="1517"/>
      <c r="C639" s="1552"/>
      <c r="D639" s="1553"/>
      <c r="E639" s="1529"/>
      <c r="F639" s="1421"/>
      <c r="G639" s="1446"/>
      <c r="H639" s="1420"/>
      <c r="I639" s="1526"/>
      <c r="J639" s="1446"/>
      <c r="K639" s="1446"/>
      <c r="L639" s="1421"/>
      <c r="M639" s="1446"/>
      <c r="N639" s="1550"/>
      <c r="O639" s="1550"/>
      <c r="P639" s="1551"/>
      <c r="Q639" s="1550"/>
      <c r="R639" s="1421"/>
      <c r="S639" s="1554"/>
      <c r="T639" s="1554"/>
      <c r="U639" s="1554"/>
      <c r="V639" s="1554"/>
      <c r="W639" s="1554"/>
      <c r="X639" s="1554"/>
      <c r="Y639" s="1554"/>
      <c r="Z639" s="1555"/>
      <c r="AA639" s="1555"/>
      <c r="AB639" s="1555"/>
      <c r="AC639" s="1555"/>
      <c r="AD639" s="1555"/>
      <c r="AE639" s="1555"/>
      <c r="AF639" s="1555"/>
      <c r="AG639" s="1555"/>
      <c r="AH639" s="1550"/>
      <c r="AI639" s="1550"/>
      <c r="AJ639" s="1421"/>
      <c r="AK639" s="1509"/>
      <c r="AL639" s="1501"/>
      <c r="AM639" s="1501"/>
      <c r="AN639" s="1501"/>
      <c r="AO639" s="1501"/>
      <c r="AP639" s="1509"/>
      <c r="AQ639" s="1501"/>
      <c r="AR639" s="1501"/>
    </row>
    <row r="640" spans="1:44" ht="44.25" customHeight="1">
      <c r="A640" s="1446"/>
      <c r="B640" s="1517"/>
      <c r="C640" s="1552"/>
      <c r="D640" s="1553"/>
      <c r="E640" s="1529"/>
      <c r="F640" s="1421"/>
      <c r="G640" s="1446"/>
      <c r="H640" s="1420"/>
      <c r="I640" s="1526"/>
      <c r="J640" s="1446"/>
      <c r="K640" s="1446"/>
      <c r="L640" s="1421"/>
      <c r="M640" s="1446"/>
      <c r="N640" s="1550"/>
      <c r="O640" s="1550"/>
      <c r="P640" s="1551"/>
      <c r="Q640" s="1550"/>
      <c r="R640" s="1421"/>
      <c r="S640" s="1554"/>
      <c r="T640" s="1554"/>
      <c r="U640" s="1554"/>
      <c r="V640" s="1554"/>
      <c r="W640" s="1554"/>
      <c r="X640" s="1554"/>
      <c r="Y640" s="1554"/>
      <c r="Z640" s="1555"/>
      <c r="AA640" s="1555"/>
      <c r="AB640" s="1555"/>
      <c r="AC640" s="1555"/>
      <c r="AD640" s="1555"/>
      <c r="AE640" s="1555"/>
      <c r="AF640" s="1555"/>
      <c r="AG640" s="1555"/>
      <c r="AH640" s="1550"/>
      <c r="AI640" s="1550"/>
      <c r="AJ640" s="1421"/>
      <c r="AK640" s="1509"/>
      <c r="AL640" s="1501"/>
      <c r="AM640" s="1501"/>
      <c r="AN640" s="1501"/>
      <c r="AO640" s="1501"/>
      <c r="AP640" s="1509"/>
      <c r="AQ640" s="1501"/>
      <c r="AR640" s="1501"/>
    </row>
    <row r="641" spans="1:44" ht="37.5" customHeight="1">
      <c r="A641" s="1446"/>
      <c r="B641" s="1517"/>
      <c r="C641" s="1552"/>
      <c r="D641" s="1553"/>
      <c r="E641" s="1529"/>
      <c r="F641" s="1421"/>
      <c r="G641" s="1446"/>
      <c r="H641" s="1420"/>
      <c r="I641" s="1526"/>
      <c r="J641" s="1446"/>
      <c r="K641" s="1446"/>
      <c r="L641" s="1421"/>
      <c r="M641" s="1446"/>
      <c r="N641" s="1550"/>
      <c r="O641" s="1550"/>
      <c r="P641" s="1551"/>
      <c r="Q641" s="1550"/>
      <c r="R641" s="1421"/>
      <c r="S641" s="1554"/>
      <c r="T641" s="1554"/>
      <c r="U641" s="1554"/>
      <c r="V641" s="1554"/>
      <c r="W641" s="1554"/>
      <c r="X641" s="1554"/>
      <c r="Y641" s="1554"/>
      <c r="Z641" s="1555"/>
      <c r="AA641" s="1555"/>
      <c r="AB641" s="1555"/>
      <c r="AC641" s="1555"/>
      <c r="AD641" s="1555"/>
      <c r="AE641" s="1555"/>
      <c r="AF641" s="1555"/>
      <c r="AG641" s="1555"/>
      <c r="AH641" s="1550"/>
      <c r="AI641" s="1550"/>
      <c r="AJ641" s="1421"/>
      <c r="AK641" s="1509"/>
      <c r="AL641" s="1501"/>
      <c r="AM641" s="1501"/>
      <c r="AN641" s="1501"/>
      <c r="AO641" s="1501"/>
      <c r="AP641" s="1509"/>
      <c r="AQ641" s="1501"/>
      <c r="AR641" s="1501"/>
    </row>
    <row r="642" spans="1:44" ht="51.75" customHeight="1">
      <c r="A642" s="1446"/>
      <c r="B642" s="1517"/>
      <c r="C642" s="1552"/>
      <c r="D642" s="1553"/>
      <c r="E642" s="1529"/>
      <c r="F642" s="1421"/>
      <c r="G642" s="1446"/>
      <c r="H642" s="1420"/>
      <c r="I642" s="1526"/>
      <c r="J642" s="1446"/>
      <c r="K642" s="1446"/>
      <c r="L642" s="1421"/>
      <c r="M642" s="1446"/>
      <c r="N642" s="1550"/>
      <c r="O642" s="1550"/>
      <c r="P642" s="1551"/>
      <c r="Q642" s="1550"/>
      <c r="R642" s="1421"/>
      <c r="S642" s="1554"/>
      <c r="T642" s="1554"/>
      <c r="U642" s="1554"/>
      <c r="V642" s="1554"/>
      <c r="W642" s="1554"/>
      <c r="X642" s="1554"/>
      <c r="Y642" s="1554"/>
      <c r="Z642" s="1555"/>
      <c r="AA642" s="1555"/>
      <c r="AB642" s="1555"/>
      <c r="AC642" s="1555"/>
      <c r="AD642" s="1555"/>
      <c r="AE642" s="1555"/>
      <c r="AF642" s="1555"/>
      <c r="AG642" s="1555"/>
      <c r="AH642" s="1550"/>
      <c r="AI642" s="1550"/>
      <c r="AJ642" s="1421"/>
      <c r="AK642" s="1509"/>
      <c r="AL642" s="1501"/>
      <c r="AM642" s="1501"/>
      <c r="AN642" s="1501"/>
      <c r="AO642" s="1501"/>
      <c r="AP642" s="1509"/>
      <c r="AQ642" s="1501"/>
      <c r="AR642" s="1501"/>
    </row>
    <row r="643" spans="1:44" ht="51.75" customHeight="1">
      <c r="A643" s="1446"/>
      <c r="B643" s="1517"/>
      <c r="C643" s="1552"/>
      <c r="D643" s="1553"/>
      <c r="E643" s="1529"/>
      <c r="F643" s="1421"/>
      <c r="G643" s="1446"/>
      <c r="H643" s="1420"/>
      <c r="I643" s="1526"/>
      <c r="J643" s="1446"/>
      <c r="K643" s="1446"/>
      <c r="L643" s="1421"/>
      <c r="M643" s="1446"/>
      <c r="N643" s="1550"/>
      <c r="O643" s="1550"/>
      <c r="P643" s="1551"/>
      <c r="Q643" s="1550"/>
      <c r="R643" s="1421"/>
      <c r="S643" s="1554"/>
      <c r="T643" s="1554"/>
      <c r="U643" s="1554"/>
      <c r="V643" s="1554"/>
      <c r="W643" s="1554"/>
      <c r="X643" s="1554"/>
      <c r="Y643" s="1554"/>
      <c r="Z643" s="1555"/>
      <c r="AA643" s="1555"/>
      <c r="AB643" s="1555"/>
      <c r="AC643" s="1555"/>
      <c r="AD643" s="1555"/>
      <c r="AE643" s="1555"/>
      <c r="AF643" s="1555"/>
      <c r="AG643" s="1555"/>
      <c r="AH643" s="1550"/>
      <c r="AI643" s="1550"/>
      <c r="AJ643" s="1421"/>
      <c r="AK643" s="1509"/>
      <c r="AL643" s="1501"/>
      <c r="AM643" s="1501"/>
      <c r="AN643" s="1501"/>
      <c r="AO643" s="1501"/>
      <c r="AP643" s="1509"/>
      <c r="AQ643" s="1501"/>
      <c r="AR643" s="1501"/>
    </row>
    <row r="644" spans="1:44" ht="30" customHeight="1">
      <c r="A644" s="1446"/>
      <c r="B644" s="1517"/>
      <c r="C644" s="1552"/>
      <c r="D644" s="1553"/>
      <c r="E644" s="1529"/>
      <c r="F644" s="1421"/>
      <c r="G644" s="1446"/>
      <c r="H644" s="1420"/>
      <c r="I644" s="1526"/>
      <c r="J644" s="1446"/>
      <c r="K644" s="1446"/>
      <c r="L644" s="1421"/>
      <c r="M644" s="1446"/>
      <c r="N644" s="1550"/>
      <c r="O644" s="1550"/>
      <c r="P644" s="1551"/>
      <c r="Q644" s="1550"/>
      <c r="R644" s="1421"/>
      <c r="S644" s="1554"/>
      <c r="T644" s="1554"/>
      <c r="U644" s="1554"/>
      <c r="V644" s="1554"/>
      <c r="W644" s="1554"/>
      <c r="X644" s="1554"/>
      <c r="Y644" s="1554"/>
      <c r="Z644" s="1555"/>
      <c r="AA644" s="1555"/>
      <c r="AB644" s="1555"/>
      <c r="AC644" s="1555"/>
      <c r="AD644" s="1555"/>
      <c r="AE644" s="1555"/>
      <c r="AF644" s="1555"/>
      <c r="AG644" s="1555"/>
      <c r="AH644" s="1550"/>
      <c r="AI644" s="1550"/>
      <c r="AJ644" s="1421"/>
      <c r="AK644" s="1509"/>
      <c r="AL644" s="1501"/>
      <c r="AM644" s="1501"/>
      <c r="AN644" s="1501"/>
      <c r="AO644" s="1501"/>
      <c r="AP644" s="1509"/>
      <c r="AQ644" s="1501"/>
      <c r="AR644" s="1501"/>
    </row>
    <row r="645" spans="1:44" ht="50.25" customHeight="1">
      <c r="A645" s="1446"/>
      <c r="B645" s="1517"/>
      <c r="C645" s="1552"/>
      <c r="D645" s="1553"/>
      <c r="E645" s="1529"/>
      <c r="F645" s="1421"/>
      <c r="G645" s="1446"/>
      <c r="H645" s="1420"/>
      <c r="I645" s="1526"/>
      <c r="J645" s="1446"/>
      <c r="K645" s="1446"/>
      <c r="L645" s="1421"/>
      <c r="M645" s="1446"/>
      <c r="N645" s="1550"/>
      <c r="O645" s="1550"/>
      <c r="P645" s="1551"/>
      <c r="Q645" s="1550"/>
      <c r="R645" s="1421"/>
      <c r="S645" s="1554"/>
      <c r="T645" s="1554"/>
      <c r="U645" s="1554"/>
      <c r="V645" s="1554"/>
      <c r="W645" s="1554"/>
      <c r="X645" s="1554"/>
      <c r="Y645" s="1554"/>
      <c r="Z645" s="1555"/>
      <c r="AA645" s="1555"/>
      <c r="AB645" s="1555"/>
      <c r="AC645" s="1555"/>
      <c r="AD645" s="1555"/>
      <c r="AE645" s="1555"/>
      <c r="AF645" s="1555"/>
      <c r="AG645" s="1555"/>
      <c r="AH645" s="1550"/>
      <c r="AI645" s="1550"/>
      <c r="AJ645" s="1421"/>
      <c r="AK645" s="1509"/>
      <c r="AL645" s="1501"/>
      <c r="AM645" s="1501"/>
      <c r="AN645" s="1501"/>
      <c r="AO645" s="1501"/>
      <c r="AP645" s="1509"/>
      <c r="AQ645" s="1501"/>
      <c r="AR645" s="1501"/>
    </row>
    <row r="646" spans="1:44" ht="50.25" customHeight="1">
      <c r="A646" s="1446"/>
      <c r="B646" s="1517"/>
      <c r="C646" s="1552"/>
      <c r="D646" s="1553"/>
      <c r="E646" s="1529"/>
      <c r="F646" s="1421"/>
      <c r="G646" s="1446"/>
      <c r="H646" s="1420"/>
      <c r="I646" s="1526"/>
      <c r="J646" s="1446"/>
      <c r="K646" s="1446"/>
      <c r="L646" s="1421"/>
      <c r="M646" s="1446"/>
      <c r="N646" s="1550"/>
      <c r="O646" s="1550"/>
      <c r="P646" s="1551"/>
      <c r="Q646" s="1550"/>
      <c r="R646" s="1421"/>
      <c r="S646" s="1554"/>
      <c r="T646" s="1554"/>
      <c r="U646" s="1554"/>
      <c r="V646" s="1554"/>
      <c r="W646" s="1554"/>
      <c r="X646" s="1554"/>
      <c r="Y646" s="1554"/>
      <c r="Z646" s="1555"/>
      <c r="AA646" s="1555"/>
      <c r="AB646" s="1555"/>
      <c r="AC646" s="1555"/>
      <c r="AD646" s="1555"/>
      <c r="AE646" s="1555"/>
      <c r="AF646" s="1555"/>
      <c r="AG646" s="1555"/>
      <c r="AH646" s="1550"/>
      <c r="AI646" s="1550"/>
      <c r="AJ646" s="1421"/>
      <c r="AK646" s="1509"/>
      <c r="AL646" s="1501"/>
      <c r="AM646" s="1501"/>
      <c r="AN646" s="1501"/>
      <c r="AO646" s="1501"/>
      <c r="AP646" s="1509"/>
      <c r="AQ646" s="1501"/>
      <c r="AR646" s="1501"/>
    </row>
    <row r="647" spans="1:44" ht="64.5" customHeight="1">
      <c r="A647" s="1446"/>
      <c r="B647" s="1517"/>
      <c r="C647" s="1552"/>
      <c r="D647" s="1553"/>
      <c r="E647" s="1529"/>
      <c r="F647" s="1421"/>
      <c r="G647" s="1446"/>
      <c r="H647" s="1420"/>
      <c r="I647" s="1526"/>
      <c r="J647" s="1446"/>
      <c r="K647" s="1446"/>
      <c r="L647" s="1421"/>
      <c r="M647" s="1446"/>
      <c r="N647" s="1550"/>
      <c r="O647" s="1550"/>
      <c r="P647" s="1551"/>
      <c r="Q647" s="1550"/>
      <c r="R647" s="1421"/>
      <c r="S647" s="1554"/>
      <c r="T647" s="1554"/>
      <c r="U647" s="1554"/>
      <c r="V647" s="1554"/>
      <c r="W647" s="1554"/>
      <c r="X647" s="1554"/>
      <c r="Y647" s="1554"/>
      <c r="Z647" s="1555"/>
      <c r="AA647" s="1555"/>
      <c r="AB647" s="1555"/>
      <c r="AC647" s="1555"/>
      <c r="AD647" s="1555"/>
      <c r="AE647" s="1555"/>
      <c r="AF647" s="1555"/>
      <c r="AG647" s="1555"/>
      <c r="AH647" s="1550"/>
      <c r="AI647" s="1550"/>
      <c r="AJ647" s="1421"/>
      <c r="AK647" s="1509"/>
      <c r="AL647" s="1501"/>
      <c r="AM647" s="1501"/>
      <c r="AN647" s="1501"/>
      <c r="AO647" s="1501"/>
      <c r="AP647" s="1509"/>
      <c r="AQ647" s="1501"/>
      <c r="AR647" s="1501"/>
    </row>
    <row r="648" spans="1:44" ht="18" customHeight="1">
      <c r="A648" s="1446"/>
      <c r="B648" s="1517"/>
      <c r="C648" s="1552"/>
      <c r="D648" s="1553"/>
      <c r="E648" s="1529"/>
      <c r="F648" s="1421"/>
      <c r="G648" s="1446"/>
      <c r="H648" s="1420"/>
      <c r="I648" s="1526"/>
      <c r="J648" s="1446"/>
      <c r="K648" s="1446"/>
      <c r="L648" s="1421"/>
      <c r="M648" s="1446"/>
      <c r="N648" s="1550"/>
      <c r="O648" s="1550"/>
      <c r="P648" s="1551"/>
      <c r="Q648" s="1550"/>
      <c r="R648" s="1421"/>
      <c r="S648" s="1554"/>
      <c r="T648" s="1554"/>
      <c r="U648" s="1554"/>
      <c r="V648" s="1554"/>
      <c r="W648" s="1554"/>
      <c r="X648" s="1554"/>
      <c r="Y648" s="1554"/>
      <c r="Z648" s="1555"/>
      <c r="AA648" s="1555"/>
      <c r="AB648" s="1555"/>
      <c r="AC648" s="1555"/>
      <c r="AD648" s="1555"/>
      <c r="AE648" s="1555"/>
      <c r="AF648" s="1555"/>
      <c r="AG648" s="1555"/>
      <c r="AH648" s="1550"/>
      <c r="AI648" s="1550"/>
      <c r="AJ648" s="1421"/>
      <c r="AK648" s="1509"/>
      <c r="AL648" s="1501"/>
      <c r="AM648" s="1501"/>
      <c r="AN648" s="1501"/>
      <c r="AO648" s="1501"/>
      <c r="AP648" s="1509"/>
      <c r="AQ648" s="1501"/>
      <c r="AR648" s="1501"/>
    </row>
    <row r="649" spans="1:44" ht="45" customHeight="1">
      <c r="A649" s="1446"/>
      <c r="B649" s="1517"/>
      <c r="C649" s="1552"/>
      <c r="D649" s="1553"/>
      <c r="E649" s="1529"/>
      <c r="F649" s="1421"/>
      <c r="G649" s="1446"/>
      <c r="H649" s="1420"/>
      <c r="I649" s="1526"/>
      <c r="J649" s="1446"/>
      <c r="K649" s="1446"/>
      <c r="L649" s="1421"/>
      <c r="M649" s="1446"/>
      <c r="N649" s="1550"/>
      <c r="O649" s="1550"/>
      <c r="P649" s="1551"/>
      <c r="Q649" s="1550"/>
      <c r="R649" s="1421"/>
      <c r="S649" s="1554"/>
      <c r="T649" s="1554"/>
      <c r="U649" s="1554"/>
      <c r="V649" s="1554"/>
      <c r="W649" s="1554"/>
      <c r="X649" s="1554"/>
      <c r="Y649" s="1554"/>
      <c r="Z649" s="1555"/>
      <c r="AA649" s="1555"/>
      <c r="AB649" s="1555"/>
      <c r="AC649" s="1555"/>
      <c r="AD649" s="1555"/>
      <c r="AE649" s="1555"/>
      <c r="AF649" s="1555"/>
      <c r="AG649" s="1555"/>
      <c r="AH649" s="1550"/>
      <c r="AI649" s="1550"/>
      <c r="AJ649" s="1421"/>
      <c r="AK649" s="1509"/>
      <c r="AL649" s="1501"/>
      <c r="AM649" s="1501"/>
      <c r="AN649" s="1501"/>
      <c r="AO649" s="1501"/>
      <c r="AP649" s="1509"/>
      <c r="AQ649" s="1501"/>
      <c r="AR649" s="1501"/>
    </row>
    <row r="650" spans="1:44" ht="51.75" customHeight="1">
      <c r="A650" s="1446"/>
      <c r="B650" s="1517"/>
      <c r="C650" s="1552"/>
      <c r="D650" s="1553"/>
      <c r="E650" s="1529"/>
      <c r="F650" s="1421"/>
      <c r="G650" s="1446"/>
      <c r="H650" s="1420"/>
      <c r="I650" s="1526"/>
      <c r="J650" s="1446"/>
      <c r="K650" s="1446"/>
      <c r="L650" s="1421"/>
      <c r="M650" s="1446"/>
      <c r="N650" s="1550"/>
      <c r="O650" s="1550"/>
      <c r="P650" s="1551"/>
      <c r="Q650" s="1550"/>
      <c r="R650" s="1421"/>
      <c r="S650" s="1554"/>
      <c r="T650" s="1554"/>
      <c r="U650" s="1554"/>
      <c r="V650" s="1554"/>
      <c r="W650" s="1554"/>
      <c r="X650" s="1554"/>
      <c r="Y650" s="1554"/>
      <c r="Z650" s="1555"/>
      <c r="AA650" s="1555"/>
      <c r="AB650" s="1555"/>
      <c r="AC650" s="1555"/>
      <c r="AD650" s="1555"/>
      <c r="AE650" s="1555"/>
      <c r="AF650" s="1555"/>
      <c r="AG650" s="1555"/>
      <c r="AH650" s="1550"/>
      <c r="AI650" s="1550"/>
      <c r="AJ650" s="1421"/>
      <c r="AK650" s="1509"/>
      <c r="AL650" s="1501"/>
      <c r="AM650" s="1501"/>
      <c r="AN650" s="1501"/>
      <c r="AO650" s="1501"/>
      <c r="AP650" s="1509"/>
      <c r="AQ650" s="1501"/>
      <c r="AR650" s="1501"/>
    </row>
    <row r="651" spans="1:44" ht="51.75" customHeight="1">
      <c r="A651" s="1446"/>
      <c r="B651" s="1517"/>
      <c r="C651" s="1552"/>
      <c r="D651" s="1553"/>
      <c r="E651" s="1529"/>
      <c r="F651" s="1421"/>
      <c r="G651" s="1446"/>
      <c r="H651" s="1420"/>
      <c r="I651" s="1526"/>
      <c r="J651" s="1446"/>
      <c r="K651" s="1446"/>
      <c r="L651" s="1421"/>
      <c r="M651" s="1446"/>
      <c r="N651" s="1550"/>
      <c r="O651" s="1550"/>
      <c r="P651" s="1551"/>
      <c r="Q651" s="1550"/>
      <c r="R651" s="1421"/>
      <c r="S651" s="1554"/>
      <c r="T651" s="1554"/>
      <c r="U651" s="1554"/>
      <c r="V651" s="1554"/>
      <c r="W651" s="1554"/>
      <c r="X651" s="1554"/>
      <c r="Y651" s="1554"/>
      <c r="Z651" s="1555"/>
      <c r="AA651" s="1555"/>
      <c r="AB651" s="1555"/>
      <c r="AC651" s="1555"/>
      <c r="AD651" s="1555"/>
      <c r="AE651" s="1555"/>
      <c r="AF651" s="1555"/>
      <c r="AG651" s="1555"/>
      <c r="AH651" s="1550"/>
      <c r="AI651" s="1550"/>
      <c r="AJ651" s="1421"/>
      <c r="AK651" s="1509"/>
      <c r="AL651" s="1501"/>
      <c r="AM651" s="1501"/>
      <c r="AN651" s="1501"/>
      <c r="AO651" s="1501"/>
      <c r="AP651" s="1509"/>
      <c r="AQ651" s="1501"/>
      <c r="AR651" s="1501"/>
    </row>
    <row r="652" spans="1:44" ht="60.75" customHeight="1">
      <c r="A652" s="1446"/>
      <c r="B652" s="1517"/>
      <c r="C652" s="1552"/>
      <c r="D652" s="1553"/>
      <c r="E652" s="1529"/>
      <c r="F652" s="1421"/>
      <c r="G652" s="1446"/>
      <c r="H652" s="1420"/>
      <c r="I652" s="1526"/>
      <c r="J652" s="1446"/>
      <c r="K652" s="1446"/>
      <c r="L652" s="1421"/>
      <c r="M652" s="1446"/>
      <c r="N652" s="1550"/>
      <c r="O652" s="1550"/>
      <c r="P652" s="1551"/>
      <c r="Q652" s="1550"/>
      <c r="R652" s="1421"/>
      <c r="S652" s="1554"/>
      <c r="T652" s="1554"/>
      <c r="U652" s="1554"/>
      <c r="V652" s="1554"/>
      <c r="W652" s="1554"/>
      <c r="X652" s="1554"/>
      <c r="Y652" s="1554"/>
      <c r="Z652" s="1555"/>
      <c r="AA652" s="1555"/>
      <c r="AB652" s="1555"/>
      <c r="AC652" s="1555"/>
      <c r="AD652" s="1555"/>
      <c r="AE652" s="1555"/>
      <c r="AF652" s="1555"/>
      <c r="AG652" s="1555"/>
      <c r="AH652" s="1550"/>
      <c r="AI652" s="1550"/>
      <c r="AJ652" s="1421"/>
      <c r="AK652" s="1509"/>
      <c r="AL652" s="1501"/>
      <c r="AM652" s="1501"/>
      <c r="AN652" s="1501"/>
      <c r="AO652" s="1501"/>
      <c r="AP652" s="1509"/>
      <c r="AQ652" s="1501"/>
      <c r="AR652" s="1501"/>
    </row>
    <row r="653" spans="1:44" ht="45" customHeight="1">
      <c r="A653" s="1446"/>
      <c r="B653" s="1517"/>
      <c r="C653" s="1552"/>
      <c r="D653" s="1553"/>
      <c r="E653" s="1529"/>
      <c r="F653" s="1421"/>
      <c r="G653" s="1446"/>
      <c r="H653" s="1420"/>
      <c r="I653" s="1526"/>
      <c r="J653" s="1446"/>
      <c r="K653" s="1446"/>
      <c r="L653" s="1421"/>
      <c r="M653" s="1446"/>
      <c r="N653" s="1550"/>
      <c r="O653" s="1550"/>
      <c r="P653" s="1551"/>
      <c r="Q653" s="1550"/>
      <c r="R653" s="1421"/>
      <c r="S653" s="1554"/>
      <c r="T653" s="1554"/>
      <c r="U653" s="1554"/>
      <c r="V653" s="1554"/>
      <c r="W653" s="1554"/>
      <c r="X653" s="1554"/>
      <c r="Y653" s="1554"/>
      <c r="Z653" s="1555"/>
      <c r="AA653" s="1555"/>
      <c r="AB653" s="1555"/>
      <c r="AC653" s="1555"/>
      <c r="AD653" s="1555"/>
      <c r="AE653" s="1555"/>
      <c r="AF653" s="1555"/>
      <c r="AG653" s="1555"/>
      <c r="AH653" s="1550"/>
      <c r="AI653" s="1550"/>
      <c r="AJ653" s="1421"/>
      <c r="AK653" s="1509"/>
      <c r="AL653" s="1501"/>
      <c r="AM653" s="1501"/>
      <c r="AN653" s="1501"/>
      <c r="AO653" s="1501"/>
      <c r="AP653" s="1509"/>
      <c r="AQ653" s="1501"/>
      <c r="AR653" s="1501"/>
    </row>
    <row r="654" spans="1:44" ht="46.5" customHeight="1">
      <c r="A654" s="1446"/>
      <c r="B654" s="1517"/>
      <c r="C654" s="1552"/>
      <c r="D654" s="1553"/>
      <c r="E654" s="1529"/>
      <c r="F654" s="1421"/>
      <c r="G654" s="1446"/>
      <c r="H654" s="1420"/>
      <c r="I654" s="1526"/>
      <c r="J654" s="1446"/>
      <c r="K654" s="1446"/>
      <c r="L654" s="1421"/>
      <c r="M654" s="1446"/>
      <c r="N654" s="1550"/>
      <c r="O654" s="1550"/>
      <c r="P654" s="1551"/>
      <c r="Q654" s="1550"/>
      <c r="R654" s="1421"/>
      <c r="S654" s="1554"/>
      <c r="T654" s="1554"/>
      <c r="U654" s="1554"/>
      <c r="V654" s="1554"/>
      <c r="W654" s="1554"/>
      <c r="X654" s="1554"/>
      <c r="Y654" s="1554"/>
      <c r="Z654" s="1555"/>
      <c r="AA654" s="1555"/>
      <c r="AB654" s="1555"/>
      <c r="AC654" s="1555"/>
      <c r="AD654" s="1555"/>
      <c r="AE654" s="1555"/>
      <c r="AF654" s="1555"/>
      <c r="AG654" s="1555"/>
      <c r="AH654" s="1550"/>
      <c r="AI654" s="1550"/>
      <c r="AJ654" s="1421"/>
      <c r="AK654" s="1509"/>
      <c r="AL654" s="1501"/>
      <c r="AM654" s="1501"/>
      <c r="AN654" s="1501"/>
      <c r="AO654" s="1501"/>
      <c r="AP654" s="1509"/>
      <c r="AQ654" s="1501"/>
      <c r="AR654" s="1501"/>
    </row>
    <row r="655" spans="1:44" ht="46.5" customHeight="1">
      <c r="A655" s="1446"/>
      <c r="B655" s="1517"/>
      <c r="C655" s="1552"/>
      <c r="D655" s="1553"/>
      <c r="E655" s="1529"/>
      <c r="F655" s="1421"/>
      <c r="G655" s="1446"/>
      <c r="H655" s="1420"/>
      <c r="I655" s="1526"/>
      <c r="J655" s="1446"/>
      <c r="K655" s="1446"/>
      <c r="L655" s="1421"/>
      <c r="M655" s="1446"/>
      <c r="N655" s="1550"/>
      <c r="O655" s="1550"/>
      <c r="P655" s="1551"/>
      <c r="Q655" s="1550"/>
      <c r="R655" s="1421"/>
      <c r="S655" s="1554"/>
      <c r="T655" s="1554"/>
      <c r="U655" s="1554"/>
      <c r="V655" s="1554"/>
      <c r="W655" s="1554"/>
      <c r="X655" s="1554"/>
      <c r="Y655" s="1554"/>
      <c r="Z655" s="1555"/>
      <c r="AA655" s="1555"/>
      <c r="AB655" s="1555"/>
      <c r="AC655" s="1555"/>
      <c r="AD655" s="1555"/>
      <c r="AE655" s="1555"/>
      <c r="AF655" s="1555"/>
      <c r="AG655" s="1555"/>
      <c r="AH655" s="1550"/>
      <c r="AI655" s="1550"/>
      <c r="AJ655" s="1421"/>
      <c r="AK655" s="1509"/>
      <c r="AL655" s="1501"/>
      <c r="AM655" s="1501"/>
      <c r="AN655" s="1501"/>
      <c r="AO655" s="1501"/>
      <c r="AP655" s="1509"/>
      <c r="AQ655" s="1501"/>
      <c r="AR655" s="1501"/>
    </row>
    <row r="656" spans="1:44" ht="30" customHeight="1">
      <c r="A656" s="1446"/>
      <c r="B656" s="1517"/>
      <c r="C656" s="1552"/>
      <c r="D656" s="1553"/>
      <c r="E656" s="1529"/>
      <c r="F656" s="1421"/>
      <c r="G656" s="1446"/>
      <c r="H656" s="1420"/>
      <c r="I656" s="1526"/>
      <c r="J656" s="1446"/>
      <c r="K656" s="1446"/>
      <c r="L656" s="1421"/>
      <c r="M656" s="1446"/>
      <c r="N656" s="1550"/>
      <c r="O656" s="1550"/>
      <c r="P656" s="1551"/>
      <c r="Q656" s="1550"/>
      <c r="R656" s="1421"/>
      <c r="S656" s="1554"/>
      <c r="T656" s="1554"/>
      <c r="U656" s="1554"/>
      <c r="V656" s="1554"/>
      <c r="W656" s="1554"/>
      <c r="X656" s="1554"/>
      <c r="Y656" s="1554"/>
      <c r="Z656" s="1555"/>
      <c r="AA656" s="1555"/>
      <c r="AB656" s="1555"/>
      <c r="AC656" s="1555"/>
      <c r="AD656" s="1555"/>
      <c r="AE656" s="1555"/>
      <c r="AF656" s="1555"/>
      <c r="AG656" s="1555"/>
      <c r="AH656" s="1550"/>
      <c r="AI656" s="1550"/>
      <c r="AJ656" s="1421"/>
      <c r="AK656" s="1509"/>
      <c r="AL656" s="1501"/>
      <c r="AM656" s="1501"/>
      <c r="AN656" s="1501"/>
      <c r="AO656" s="1501"/>
      <c r="AP656" s="1509"/>
      <c r="AQ656" s="1501"/>
      <c r="AR656" s="1501"/>
    </row>
    <row r="657" spans="1:44" ht="45.75" customHeight="1">
      <c r="A657" s="1446"/>
      <c r="B657" s="1517"/>
      <c r="C657" s="1552"/>
      <c r="D657" s="1553"/>
      <c r="E657" s="1529"/>
      <c r="F657" s="1421"/>
      <c r="G657" s="1446"/>
      <c r="H657" s="1420"/>
      <c r="I657" s="1526"/>
      <c r="J657" s="1446"/>
      <c r="K657" s="1446"/>
      <c r="L657" s="1421"/>
      <c r="M657" s="1446"/>
      <c r="N657" s="1550"/>
      <c r="O657" s="1550"/>
      <c r="P657" s="1551"/>
      <c r="Q657" s="1550"/>
      <c r="R657" s="1421"/>
      <c r="S657" s="1554"/>
      <c r="T657" s="1554"/>
      <c r="U657" s="1554"/>
      <c r="V657" s="1554"/>
      <c r="W657" s="1554"/>
      <c r="X657" s="1554"/>
      <c r="Y657" s="1554"/>
      <c r="Z657" s="1555"/>
      <c r="AA657" s="1555"/>
      <c r="AB657" s="1555"/>
      <c r="AC657" s="1555"/>
      <c r="AD657" s="1555"/>
      <c r="AE657" s="1555"/>
      <c r="AF657" s="1555"/>
      <c r="AG657" s="1555"/>
      <c r="AH657" s="1550"/>
      <c r="AI657" s="1550"/>
      <c r="AJ657" s="1421"/>
      <c r="AK657" s="1509"/>
      <c r="AL657" s="1501"/>
      <c r="AM657" s="1501"/>
      <c r="AN657" s="1501"/>
      <c r="AO657" s="1501"/>
      <c r="AP657" s="1509"/>
      <c r="AQ657" s="1501"/>
      <c r="AR657" s="1501"/>
    </row>
    <row r="658" spans="1:44" ht="34.5" customHeight="1">
      <c r="A658" s="1446"/>
      <c r="B658" s="1517"/>
      <c r="C658" s="1552"/>
      <c r="D658" s="1553"/>
      <c r="E658" s="1529"/>
      <c r="F658" s="1421"/>
      <c r="G658" s="1446"/>
      <c r="H658" s="1420"/>
      <c r="I658" s="1526"/>
      <c r="J658" s="1446"/>
      <c r="K658" s="1446"/>
      <c r="L658" s="1421"/>
      <c r="M658" s="1446"/>
      <c r="N658" s="1550"/>
      <c r="O658" s="1550"/>
      <c r="P658" s="1551"/>
      <c r="Q658" s="1550"/>
      <c r="R658" s="1421"/>
      <c r="S658" s="1554"/>
      <c r="T658" s="1554"/>
      <c r="U658" s="1554"/>
      <c r="V658" s="1554"/>
      <c r="W658" s="1554"/>
      <c r="X658" s="1554"/>
      <c r="Y658" s="1554"/>
      <c r="Z658" s="1555"/>
      <c r="AA658" s="1555"/>
      <c r="AB658" s="1555"/>
      <c r="AC658" s="1555"/>
      <c r="AD658" s="1555"/>
      <c r="AE658" s="1555"/>
      <c r="AF658" s="1555"/>
      <c r="AG658" s="1555"/>
      <c r="AH658" s="1550"/>
      <c r="AI658" s="1550"/>
      <c r="AJ658" s="1421"/>
      <c r="AK658" s="1509"/>
      <c r="AL658" s="1501"/>
      <c r="AM658" s="1501"/>
      <c r="AN658" s="1501"/>
      <c r="AO658" s="1501"/>
      <c r="AP658" s="1509"/>
      <c r="AQ658" s="1501"/>
      <c r="AR658" s="1501"/>
    </row>
    <row r="659" spans="1:44" ht="30" customHeight="1">
      <c r="A659" s="1446"/>
      <c r="B659" s="1517"/>
      <c r="C659" s="1552"/>
      <c r="D659" s="1553"/>
      <c r="E659" s="1529"/>
      <c r="F659" s="1421"/>
      <c r="G659" s="1446"/>
      <c r="H659" s="1420"/>
      <c r="I659" s="1526"/>
      <c r="J659" s="1446"/>
      <c r="K659" s="1446"/>
      <c r="L659" s="1421"/>
      <c r="M659" s="1446"/>
      <c r="N659" s="1550"/>
      <c r="O659" s="1550"/>
      <c r="P659" s="1551"/>
      <c r="Q659" s="1550"/>
      <c r="R659" s="1421"/>
      <c r="S659" s="1554"/>
      <c r="T659" s="1554"/>
      <c r="U659" s="1554"/>
      <c r="V659" s="1554"/>
      <c r="W659" s="1554"/>
      <c r="X659" s="1554"/>
      <c r="Y659" s="1554"/>
      <c r="Z659" s="1555"/>
      <c r="AA659" s="1555"/>
      <c r="AB659" s="1555"/>
      <c r="AC659" s="1555"/>
      <c r="AD659" s="1555"/>
      <c r="AE659" s="1555"/>
      <c r="AF659" s="1555"/>
      <c r="AG659" s="1555"/>
      <c r="AH659" s="1550"/>
      <c r="AI659" s="1550"/>
      <c r="AJ659" s="1421"/>
      <c r="AK659" s="1509"/>
      <c r="AL659" s="1501"/>
      <c r="AM659" s="1501"/>
      <c r="AN659" s="1501"/>
      <c r="AO659" s="1501"/>
      <c r="AP659" s="1509"/>
      <c r="AQ659" s="1501"/>
      <c r="AR659" s="1501"/>
    </row>
    <row r="660" spans="1:44" ht="30" customHeight="1">
      <c r="A660" s="1446"/>
      <c r="B660" s="1517"/>
      <c r="C660" s="1552"/>
      <c r="D660" s="1553"/>
      <c r="E660" s="1529"/>
      <c r="F660" s="1421"/>
      <c r="G660" s="1446"/>
      <c r="H660" s="1420"/>
      <c r="I660" s="1526"/>
      <c r="J660" s="1446"/>
      <c r="K660" s="1446"/>
      <c r="L660" s="1421"/>
      <c r="M660" s="1446"/>
      <c r="N660" s="1550"/>
      <c r="O660" s="1550"/>
      <c r="P660" s="1551"/>
      <c r="Q660" s="1550"/>
      <c r="R660" s="1421"/>
      <c r="S660" s="1554"/>
      <c r="T660" s="1554"/>
      <c r="U660" s="1554"/>
      <c r="V660" s="1554"/>
      <c r="W660" s="1554"/>
      <c r="X660" s="1554"/>
      <c r="Y660" s="1554"/>
      <c r="Z660" s="1555"/>
      <c r="AA660" s="1555"/>
      <c r="AB660" s="1555"/>
      <c r="AC660" s="1555"/>
      <c r="AD660" s="1555"/>
      <c r="AE660" s="1555"/>
      <c r="AF660" s="1555"/>
      <c r="AG660" s="1555"/>
      <c r="AH660" s="1550"/>
      <c r="AI660" s="1550"/>
      <c r="AJ660" s="1421"/>
      <c r="AK660" s="1509"/>
      <c r="AL660" s="1501"/>
      <c r="AM660" s="1501"/>
      <c r="AN660" s="1501"/>
      <c r="AO660" s="1501"/>
      <c r="AP660" s="1509"/>
      <c r="AQ660" s="1501"/>
      <c r="AR660" s="1501"/>
    </row>
    <row r="661" spans="1:44" ht="45" customHeight="1">
      <c r="A661" s="1446"/>
      <c r="B661" s="1517"/>
      <c r="C661" s="1552"/>
      <c r="D661" s="1553"/>
      <c r="E661" s="1529"/>
      <c r="F661" s="1421"/>
      <c r="G661" s="1446"/>
      <c r="H661" s="1420"/>
      <c r="I661" s="1526"/>
      <c r="J661" s="1446"/>
      <c r="K661" s="1446"/>
      <c r="L661" s="1421"/>
      <c r="M661" s="1446"/>
      <c r="N661" s="1550"/>
      <c r="O661" s="1550"/>
      <c r="P661" s="1551"/>
      <c r="Q661" s="1550"/>
      <c r="R661" s="1421"/>
      <c r="S661" s="1554"/>
      <c r="T661" s="1554"/>
      <c r="U661" s="1554"/>
      <c r="V661" s="1554"/>
      <c r="W661" s="1554"/>
      <c r="X661" s="1554"/>
      <c r="Y661" s="1554"/>
      <c r="Z661" s="1555"/>
      <c r="AA661" s="1555"/>
      <c r="AB661" s="1555"/>
      <c r="AC661" s="1555"/>
      <c r="AD661" s="1555"/>
      <c r="AE661" s="1555"/>
      <c r="AF661" s="1555"/>
      <c r="AG661" s="1555"/>
      <c r="AH661" s="1550"/>
      <c r="AI661" s="1550"/>
      <c r="AJ661" s="1421"/>
      <c r="AK661" s="1509"/>
      <c r="AL661" s="1501"/>
      <c r="AM661" s="1501"/>
      <c r="AN661" s="1501"/>
      <c r="AO661" s="1501"/>
      <c r="AP661" s="1509"/>
      <c r="AQ661" s="1501"/>
      <c r="AR661" s="1501"/>
    </row>
    <row r="662" spans="1:44" ht="65.25" customHeight="1">
      <c r="A662" s="1446"/>
      <c r="B662" s="1517"/>
      <c r="C662" s="1552"/>
      <c r="D662" s="1553"/>
      <c r="E662" s="1529"/>
      <c r="F662" s="1421"/>
      <c r="G662" s="1446"/>
      <c r="H662" s="1420"/>
      <c r="I662" s="1526"/>
      <c r="J662" s="1446"/>
      <c r="K662" s="1446"/>
      <c r="L662" s="1421"/>
      <c r="M662" s="1446"/>
      <c r="N662" s="1550"/>
      <c r="O662" s="1550"/>
      <c r="P662" s="1551"/>
      <c r="Q662" s="1550"/>
      <c r="R662" s="1421"/>
      <c r="S662" s="1554"/>
      <c r="T662" s="1554"/>
      <c r="U662" s="1554"/>
      <c r="V662" s="1554"/>
      <c r="W662" s="1554"/>
      <c r="X662" s="1554"/>
      <c r="Y662" s="1554"/>
      <c r="Z662" s="1555"/>
      <c r="AA662" s="1555"/>
      <c r="AB662" s="1555"/>
      <c r="AC662" s="1555"/>
      <c r="AD662" s="1555"/>
      <c r="AE662" s="1555"/>
      <c r="AF662" s="1555"/>
      <c r="AG662" s="1555"/>
      <c r="AH662" s="1550"/>
      <c r="AI662" s="1550"/>
      <c r="AJ662" s="1421"/>
      <c r="AK662" s="1509"/>
      <c r="AL662" s="1501"/>
      <c r="AM662" s="1501"/>
      <c r="AN662" s="1501"/>
      <c r="AO662" s="1501"/>
      <c r="AP662" s="1509"/>
      <c r="AQ662" s="1501"/>
      <c r="AR662" s="1501"/>
    </row>
    <row r="663" spans="1:44" ht="42.75" customHeight="1">
      <c r="A663" s="1446"/>
      <c r="B663" s="1517"/>
      <c r="C663" s="1552"/>
      <c r="D663" s="1553"/>
      <c r="E663" s="1529"/>
      <c r="F663" s="1421"/>
      <c r="G663" s="1446"/>
      <c r="H663" s="1420"/>
      <c r="I663" s="1526"/>
      <c r="J663" s="1446"/>
      <c r="K663" s="1446"/>
      <c r="L663" s="1421"/>
      <c r="M663" s="1446"/>
      <c r="N663" s="1550"/>
      <c r="O663" s="1550"/>
      <c r="P663" s="1551"/>
      <c r="Q663" s="1550"/>
      <c r="R663" s="1421"/>
      <c r="S663" s="1554"/>
      <c r="T663" s="1554"/>
      <c r="U663" s="1554"/>
      <c r="V663" s="1554"/>
      <c r="W663" s="1554"/>
      <c r="X663" s="1554"/>
      <c r="Y663" s="1554"/>
      <c r="Z663" s="1555"/>
      <c r="AA663" s="1555"/>
      <c r="AB663" s="1555"/>
      <c r="AC663" s="1555"/>
      <c r="AD663" s="1555"/>
      <c r="AE663" s="1555"/>
      <c r="AF663" s="1555"/>
      <c r="AG663" s="1555"/>
      <c r="AH663" s="1550"/>
      <c r="AI663" s="1550"/>
      <c r="AJ663" s="1421"/>
      <c r="AK663" s="1509"/>
      <c r="AL663" s="1501"/>
      <c r="AM663" s="1501"/>
      <c r="AN663" s="1501"/>
      <c r="AO663" s="1501"/>
      <c r="AP663" s="1509"/>
      <c r="AQ663" s="1501"/>
      <c r="AR663" s="1501"/>
    </row>
    <row r="664" spans="1:44" ht="45" customHeight="1">
      <c r="A664" s="1446"/>
      <c r="B664" s="1517"/>
      <c r="C664" s="1552"/>
      <c r="D664" s="1553"/>
      <c r="E664" s="1529"/>
      <c r="F664" s="1421"/>
      <c r="G664" s="1446"/>
      <c r="H664" s="1420"/>
      <c r="I664" s="1526"/>
      <c r="J664" s="1446"/>
      <c r="K664" s="1446"/>
      <c r="L664" s="1421"/>
      <c r="M664" s="1446"/>
      <c r="N664" s="1550"/>
      <c r="O664" s="1550"/>
      <c r="P664" s="1551"/>
      <c r="Q664" s="1550"/>
      <c r="R664" s="1421"/>
      <c r="S664" s="1554"/>
      <c r="T664" s="1554"/>
      <c r="U664" s="1554"/>
      <c r="V664" s="1554"/>
      <c r="W664" s="1554"/>
      <c r="X664" s="1554"/>
      <c r="Y664" s="1554"/>
      <c r="Z664" s="1555"/>
      <c r="AA664" s="1555"/>
      <c r="AB664" s="1555"/>
      <c r="AC664" s="1555"/>
      <c r="AD664" s="1555"/>
      <c r="AE664" s="1555"/>
      <c r="AF664" s="1555"/>
      <c r="AG664" s="1555"/>
      <c r="AH664" s="1550"/>
      <c r="AI664" s="1550"/>
      <c r="AJ664" s="1421"/>
      <c r="AK664" s="1509"/>
      <c r="AL664" s="1501"/>
      <c r="AM664" s="1501"/>
      <c r="AN664" s="1501"/>
      <c r="AO664" s="1501"/>
      <c r="AP664" s="1509"/>
      <c r="AQ664" s="1501"/>
      <c r="AR664" s="1501"/>
    </row>
    <row r="665" spans="1:44" ht="45" customHeight="1">
      <c r="A665" s="1446"/>
      <c r="B665" s="1517"/>
      <c r="C665" s="1552"/>
      <c r="D665" s="1553"/>
      <c r="E665" s="1529"/>
      <c r="F665" s="1421"/>
      <c r="G665" s="1446"/>
      <c r="H665" s="1420"/>
      <c r="I665" s="1526"/>
      <c r="J665" s="1446"/>
      <c r="K665" s="1446"/>
      <c r="L665" s="1421"/>
      <c r="M665" s="1446"/>
      <c r="N665" s="1550"/>
      <c r="O665" s="1550"/>
      <c r="P665" s="1551"/>
      <c r="Q665" s="1550"/>
      <c r="R665" s="1421"/>
      <c r="S665" s="1554"/>
      <c r="T665" s="1554"/>
      <c r="U665" s="1554"/>
      <c r="V665" s="1554"/>
      <c r="W665" s="1554"/>
      <c r="X665" s="1554"/>
      <c r="Y665" s="1554"/>
      <c r="Z665" s="1555"/>
      <c r="AA665" s="1555"/>
      <c r="AB665" s="1555"/>
      <c r="AC665" s="1555"/>
      <c r="AD665" s="1555"/>
      <c r="AE665" s="1555"/>
      <c r="AF665" s="1555"/>
      <c r="AG665" s="1555"/>
      <c r="AH665" s="1550"/>
      <c r="AI665" s="1550"/>
      <c r="AJ665" s="1421"/>
      <c r="AK665" s="1509"/>
      <c r="AL665" s="1501"/>
      <c r="AM665" s="1501"/>
      <c r="AN665" s="1501"/>
      <c r="AO665" s="1501"/>
      <c r="AP665" s="1509"/>
      <c r="AQ665" s="1501"/>
      <c r="AR665" s="1501"/>
    </row>
    <row r="666" spans="1:44" ht="61.5" customHeight="1">
      <c r="A666" s="1446"/>
      <c r="B666" s="1517"/>
      <c r="C666" s="1552"/>
      <c r="D666" s="1553"/>
      <c r="E666" s="1529"/>
      <c r="F666" s="1421"/>
      <c r="G666" s="1446"/>
      <c r="H666" s="1420"/>
      <c r="I666" s="1526"/>
      <c r="J666" s="1446"/>
      <c r="K666" s="1446"/>
      <c r="L666" s="1421"/>
      <c r="M666" s="1446"/>
      <c r="N666" s="1550"/>
      <c r="O666" s="1550"/>
      <c r="P666" s="1551"/>
      <c r="Q666" s="1550"/>
      <c r="R666" s="1421"/>
      <c r="S666" s="1554"/>
      <c r="T666" s="1554"/>
      <c r="U666" s="1554"/>
      <c r="V666" s="1554"/>
      <c r="W666" s="1554"/>
      <c r="X666" s="1554"/>
      <c r="Y666" s="1554"/>
      <c r="Z666" s="1555"/>
      <c r="AA666" s="1555"/>
      <c r="AB666" s="1555"/>
      <c r="AC666" s="1555"/>
      <c r="AD666" s="1555"/>
      <c r="AE666" s="1555"/>
      <c r="AF666" s="1555"/>
      <c r="AG666" s="1555"/>
      <c r="AH666" s="1550"/>
      <c r="AI666" s="1550"/>
      <c r="AJ666" s="1421"/>
      <c r="AK666" s="1509"/>
      <c r="AL666" s="1501"/>
      <c r="AM666" s="1501"/>
      <c r="AN666" s="1501"/>
      <c r="AO666" s="1501"/>
      <c r="AP666" s="1509"/>
      <c r="AQ666" s="1501"/>
      <c r="AR666" s="1501"/>
    </row>
    <row r="667" spans="1:44" ht="45" customHeight="1">
      <c r="A667" s="1446"/>
      <c r="B667" s="1517"/>
      <c r="C667" s="1552"/>
      <c r="D667" s="1553"/>
      <c r="E667" s="1529"/>
      <c r="F667" s="1421"/>
      <c r="G667" s="1446"/>
      <c r="H667" s="1420"/>
      <c r="I667" s="1526"/>
      <c r="J667" s="1446"/>
      <c r="K667" s="1446"/>
      <c r="L667" s="1421"/>
      <c r="M667" s="1446"/>
      <c r="N667" s="1550"/>
      <c r="O667" s="1550"/>
      <c r="P667" s="1551"/>
      <c r="Q667" s="1550"/>
      <c r="R667" s="1421"/>
      <c r="S667" s="1554"/>
      <c r="T667" s="1554"/>
      <c r="U667" s="1554"/>
      <c r="V667" s="1554"/>
      <c r="W667" s="1554"/>
      <c r="X667" s="1554"/>
      <c r="Y667" s="1554"/>
      <c r="Z667" s="1555"/>
      <c r="AA667" s="1555"/>
      <c r="AB667" s="1555"/>
      <c r="AC667" s="1555"/>
      <c r="AD667" s="1555"/>
      <c r="AE667" s="1555"/>
      <c r="AF667" s="1555"/>
      <c r="AG667" s="1555"/>
      <c r="AH667" s="1550"/>
      <c r="AI667" s="1550"/>
      <c r="AJ667" s="1421"/>
      <c r="AK667" s="1509"/>
      <c r="AL667" s="1501"/>
      <c r="AM667" s="1501"/>
      <c r="AN667" s="1501"/>
      <c r="AO667" s="1501"/>
      <c r="AP667" s="1509"/>
      <c r="AQ667" s="1501"/>
      <c r="AR667" s="1501"/>
    </row>
    <row r="668" spans="1:44" ht="45" customHeight="1">
      <c r="A668" s="1446"/>
      <c r="B668" s="1517"/>
      <c r="C668" s="1552"/>
      <c r="D668" s="1553"/>
      <c r="E668" s="1529"/>
      <c r="F668" s="1421"/>
      <c r="G668" s="1446"/>
      <c r="H668" s="1420"/>
      <c r="I668" s="1526"/>
      <c r="J668" s="1446"/>
      <c r="K668" s="1446"/>
      <c r="L668" s="1421"/>
      <c r="M668" s="1446"/>
      <c r="N668" s="1550"/>
      <c r="O668" s="1550"/>
      <c r="P668" s="1551"/>
      <c r="Q668" s="1550"/>
      <c r="R668" s="1421"/>
      <c r="S668" s="1554"/>
      <c r="T668" s="1554"/>
      <c r="U668" s="1554"/>
      <c r="V668" s="1554"/>
      <c r="W668" s="1554"/>
      <c r="X668" s="1554"/>
      <c r="Y668" s="1554"/>
      <c r="Z668" s="1555"/>
      <c r="AA668" s="1555"/>
      <c r="AB668" s="1555"/>
      <c r="AC668" s="1555"/>
      <c r="AD668" s="1555"/>
      <c r="AE668" s="1555"/>
      <c r="AF668" s="1555"/>
      <c r="AG668" s="1555"/>
      <c r="AH668" s="1550"/>
      <c r="AI668" s="1550"/>
      <c r="AJ668" s="1421"/>
      <c r="AK668" s="1509"/>
      <c r="AL668" s="1501"/>
      <c r="AM668" s="1501"/>
      <c r="AN668" s="1501"/>
      <c r="AO668" s="1501"/>
      <c r="AP668" s="1509"/>
      <c r="AQ668" s="1501"/>
      <c r="AR668" s="1501"/>
    </row>
    <row r="669" spans="1:44" ht="54.75" customHeight="1">
      <c r="A669" s="1446"/>
      <c r="B669" s="1517"/>
      <c r="C669" s="1552"/>
      <c r="D669" s="1553"/>
      <c r="E669" s="1529"/>
      <c r="F669" s="1421"/>
      <c r="G669" s="1446"/>
      <c r="H669" s="1420"/>
      <c r="I669" s="1526"/>
      <c r="J669" s="1446"/>
      <c r="K669" s="1446"/>
      <c r="L669" s="1421"/>
      <c r="M669" s="1446"/>
      <c r="N669" s="1550"/>
      <c r="O669" s="1550"/>
      <c r="P669" s="1551"/>
      <c r="Q669" s="1550"/>
      <c r="R669" s="1421"/>
      <c r="S669" s="1554"/>
      <c r="T669" s="1554"/>
      <c r="U669" s="1554"/>
      <c r="V669" s="1554"/>
      <c r="W669" s="1554"/>
      <c r="X669" s="1554"/>
      <c r="Y669" s="1554"/>
      <c r="Z669" s="1555"/>
      <c r="AA669" s="1555"/>
      <c r="AB669" s="1555"/>
      <c r="AC669" s="1555"/>
      <c r="AD669" s="1555"/>
      <c r="AE669" s="1555"/>
      <c r="AF669" s="1555"/>
      <c r="AG669" s="1555"/>
      <c r="AH669" s="1550"/>
      <c r="AI669" s="1550"/>
      <c r="AJ669" s="1421"/>
      <c r="AK669" s="1509"/>
      <c r="AL669" s="1501"/>
      <c r="AM669" s="1501"/>
      <c r="AN669" s="1501"/>
      <c r="AO669" s="1501"/>
      <c r="AP669" s="1509"/>
      <c r="AQ669" s="1501"/>
      <c r="AR669" s="1501"/>
    </row>
    <row r="670" spans="1:44" ht="45" customHeight="1">
      <c r="A670" s="1446"/>
      <c r="B670" s="1517"/>
      <c r="C670" s="1552"/>
      <c r="D670" s="1553"/>
      <c r="E670" s="1529"/>
      <c r="F670" s="1421"/>
      <c r="G670" s="1446"/>
      <c r="H670" s="1420"/>
      <c r="I670" s="1526"/>
      <c r="J670" s="1446"/>
      <c r="K670" s="1446"/>
      <c r="L670" s="1421"/>
      <c r="M670" s="1446"/>
      <c r="N670" s="1550"/>
      <c r="O670" s="1550"/>
      <c r="P670" s="1551"/>
      <c r="Q670" s="1550"/>
      <c r="R670" s="1421"/>
      <c r="S670" s="1554"/>
      <c r="T670" s="1554"/>
      <c r="U670" s="1554"/>
      <c r="V670" s="1554"/>
      <c r="W670" s="1554"/>
      <c r="X670" s="1554"/>
      <c r="Y670" s="1554"/>
      <c r="Z670" s="1555"/>
      <c r="AA670" s="1555"/>
      <c r="AB670" s="1555"/>
      <c r="AC670" s="1555"/>
      <c r="AD670" s="1555"/>
      <c r="AE670" s="1555"/>
      <c r="AF670" s="1555"/>
      <c r="AG670" s="1555"/>
      <c r="AH670" s="1550"/>
      <c r="AI670" s="1550"/>
      <c r="AJ670" s="1421"/>
      <c r="AK670" s="1509"/>
      <c r="AL670" s="1501"/>
      <c r="AM670" s="1501"/>
      <c r="AN670" s="1501"/>
      <c r="AO670" s="1501"/>
      <c r="AP670" s="1509"/>
      <c r="AQ670" s="1501"/>
      <c r="AR670" s="1501"/>
    </row>
    <row r="671" spans="1:44" ht="53.25" customHeight="1">
      <c r="A671" s="1446"/>
      <c r="B671" s="1517"/>
      <c r="C671" s="1552"/>
      <c r="D671" s="1553"/>
      <c r="E671" s="1529"/>
      <c r="F671" s="1421"/>
      <c r="G671" s="1446"/>
      <c r="H671" s="1420"/>
      <c r="I671" s="1526"/>
      <c r="J671" s="1446"/>
      <c r="K671" s="1446"/>
      <c r="L671" s="1421"/>
      <c r="M671" s="1446"/>
      <c r="N671" s="1550"/>
      <c r="O671" s="1550"/>
      <c r="P671" s="1551"/>
      <c r="Q671" s="1550"/>
      <c r="R671" s="1421"/>
      <c r="S671" s="1554"/>
      <c r="T671" s="1554"/>
      <c r="U671" s="1554"/>
      <c r="V671" s="1554"/>
      <c r="W671" s="1554"/>
      <c r="X671" s="1554"/>
      <c r="Y671" s="1554"/>
      <c r="Z671" s="1555"/>
      <c r="AA671" s="1555"/>
      <c r="AB671" s="1555"/>
      <c r="AC671" s="1555"/>
      <c r="AD671" s="1555"/>
      <c r="AE671" s="1555"/>
      <c r="AF671" s="1555"/>
      <c r="AG671" s="1555"/>
      <c r="AH671" s="1550"/>
      <c r="AI671" s="1550"/>
      <c r="AJ671" s="1421"/>
      <c r="AK671" s="1509"/>
      <c r="AL671" s="1501"/>
      <c r="AM671" s="1501"/>
      <c r="AN671" s="1501"/>
      <c r="AO671" s="1501"/>
      <c r="AP671" s="1509"/>
      <c r="AQ671" s="1501"/>
      <c r="AR671" s="1501"/>
    </row>
    <row r="672" spans="1:44" ht="45" customHeight="1">
      <c r="A672" s="1446"/>
      <c r="B672" s="1517"/>
      <c r="C672" s="1552"/>
      <c r="D672" s="1553"/>
      <c r="E672" s="1529"/>
      <c r="F672" s="1421"/>
      <c r="G672" s="1446"/>
      <c r="H672" s="1420"/>
      <c r="I672" s="1526"/>
      <c r="J672" s="1446"/>
      <c r="K672" s="1446"/>
      <c r="L672" s="1421"/>
      <c r="M672" s="1446"/>
      <c r="N672" s="1550"/>
      <c r="O672" s="1550"/>
      <c r="P672" s="1551"/>
      <c r="Q672" s="1550"/>
      <c r="R672" s="1421"/>
      <c r="S672" s="1554"/>
      <c r="T672" s="1554"/>
      <c r="U672" s="1554"/>
      <c r="V672" s="1554"/>
      <c r="W672" s="1554"/>
      <c r="X672" s="1554"/>
      <c r="Y672" s="1554"/>
      <c r="Z672" s="1555"/>
      <c r="AA672" s="1555"/>
      <c r="AB672" s="1555"/>
      <c r="AC672" s="1555"/>
      <c r="AD672" s="1555"/>
      <c r="AE672" s="1555"/>
      <c r="AF672" s="1555"/>
      <c r="AG672" s="1555"/>
      <c r="AH672" s="1550"/>
      <c r="AI672" s="1550"/>
      <c r="AJ672" s="1421"/>
      <c r="AK672" s="1509"/>
      <c r="AL672" s="1501"/>
      <c r="AM672" s="1501"/>
      <c r="AN672" s="1501"/>
      <c r="AO672" s="1501"/>
      <c r="AP672" s="1509"/>
      <c r="AQ672" s="1501"/>
      <c r="AR672" s="1501"/>
    </row>
    <row r="673" spans="1:44" ht="45" customHeight="1">
      <c r="A673" s="1446"/>
      <c r="B673" s="1517"/>
      <c r="C673" s="1552"/>
      <c r="D673" s="1553"/>
      <c r="E673" s="1529"/>
      <c r="F673" s="1421"/>
      <c r="G673" s="1446"/>
      <c r="H673" s="1420"/>
      <c r="I673" s="1526"/>
      <c r="J673" s="1446"/>
      <c r="K673" s="1446"/>
      <c r="L673" s="1421"/>
      <c r="M673" s="1446"/>
      <c r="N673" s="1550"/>
      <c r="O673" s="1550"/>
      <c r="P673" s="1551"/>
      <c r="Q673" s="1550"/>
      <c r="R673" s="1421"/>
      <c r="S673" s="1554"/>
      <c r="T673" s="1554"/>
      <c r="U673" s="1554"/>
      <c r="V673" s="1554"/>
      <c r="W673" s="1554"/>
      <c r="X673" s="1554"/>
      <c r="Y673" s="1554"/>
      <c r="Z673" s="1555"/>
      <c r="AA673" s="1555"/>
      <c r="AB673" s="1555"/>
      <c r="AC673" s="1555"/>
      <c r="AD673" s="1555"/>
      <c r="AE673" s="1555"/>
      <c r="AF673" s="1555"/>
      <c r="AG673" s="1555"/>
      <c r="AH673" s="1550"/>
      <c r="AI673" s="1550"/>
      <c r="AJ673" s="1421"/>
      <c r="AK673" s="1509"/>
      <c r="AL673" s="1501"/>
      <c r="AM673" s="1501"/>
      <c r="AN673" s="1501"/>
      <c r="AO673" s="1501"/>
      <c r="AP673" s="1509"/>
      <c r="AQ673" s="1501"/>
      <c r="AR673" s="1501"/>
    </row>
    <row r="674" spans="1:44" ht="45" customHeight="1">
      <c r="A674" s="1446"/>
      <c r="B674" s="1517"/>
      <c r="C674" s="1552"/>
      <c r="D674" s="1553"/>
      <c r="E674" s="1529"/>
      <c r="F674" s="1421"/>
      <c r="G674" s="1446"/>
      <c r="H674" s="1420"/>
      <c r="I674" s="1526"/>
      <c r="J674" s="1446"/>
      <c r="K674" s="1446"/>
      <c r="L674" s="1421"/>
      <c r="M674" s="1446"/>
      <c r="N674" s="1550"/>
      <c r="O674" s="1550"/>
      <c r="P674" s="1551"/>
      <c r="Q674" s="1550"/>
      <c r="R674" s="1421"/>
      <c r="S674" s="1554"/>
      <c r="T674" s="1554"/>
      <c r="U674" s="1554"/>
      <c r="V674" s="1554"/>
      <c r="W674" s="1554"/>
      <c r="X674" s="1554"/>
      <c r="Y674" s="1554"/>
      <c r="Z674" s="1555"/>
      <c r="AA674" s="1555"/>
      <c r="AB674" s="1555"/>
      <c r="AC674" s="1555"/>
      <c r="AD674" s="1555"/>
      <c r="AE674" s="1555"/>
      <c r="AF674" s="1555"/>
      <c r="AG674" s="1555"/>
      <c r="AH674" s="1550"/>
      <c r="AI674" s="1550"/>
      <c r="AJ674" s="1421"/>
      <c r="AK674" s="1509"/>
      <c r="AL674" s="1501"/>
      <c r="AM674" s="1501"/>
      <c r="AN674" s="1501"/>
      <c r="AO674" s="1501"/>
      <c r="AP674" s="1509"/>
      <c r="AQ674" s="1501"/>
      <c r="AR674" s="1501"/>
    </row>
    <row r="675" spans="1:44" ht="45" customHeight="1">
      <c r="A675" s="1446"/>
      <c r="B675" s="1517"/>
      <c r="C675" s="1552"/>
      <c r="D675" s="1553"/>
      <c r="E675" s="1529"/>
      <c r="F675" s="1421"/>
      <c r="G675" s="1446"/>
      <c r="H675" s="1420"/>
      <c r="I675" s="1526"/>
      <c r="J675" s="1446"/>
      <c r="K675" s="1446"/>
      <c r="L675" s="1421"/>
      <c r="M675" s="1446"/>
      <c r="N675" s="1550"/>
      <c r="O675" s="1550"/>
      <c r="P675" s="1551"/>
      <c r="Q675" s="1550"/>
      <c r="R675" s="1421"/>
      <c r="S675" s="1554"/>
      <c r="T675" s="1554"/>
      <c r="U675" s="1554"/>
      <c r="V675" s="1554"/>
      <c r="W675" s="1554"/>
      <c r="X675" s="1554"/>
      <c r="Y675" s="1554"/>
      <c r="Z675" s="1555"/>
      <c r="AA675" s="1555"/>
      <c r="AB675" s="1555"/>
      <c r="AC675" s="1555"/>
      <c r="AD675" s="1555"/>
      <c r="AE675" s="1555"/>
      <c r="AF675" s="1555"/>
      <c r="AG675" s="1555"/>
      <c r="AH675" s="1550"/>
      <c r="AI675" s="1550"/>
      <c r="AJ675" s="1421"/>
      <c r="AK675" s="1509"/>
      <c r="AL675" s="1501"/>
      <c r="AM675" s="1501"/>
      <c r="AN675" s="1501"/>
      <c r="AO675" s="1501"/>
      <c r="AP675" s="1509"/>
      <c r="AQ675" s="1501"/>
      <c r="AR675" s="1501"/>
    </row>
    <row r="676" spans="1:44" ht="45" customHeight="1">
      <c r="A676" s="1446"/>
      <c r="B676" s="1517"/>
      <c r="C676" s="1552"/>
      <c r="D676" s="1553"/>
      <c r="E676" s="1529"/>
      <c r="F676" s="1421"/>
      <c r="G676" s="1446"/>
      <c r="H676" s="1420"/>
      <c r="I676" s="1526"/>
      <c r="J676" s="1446"/>
      <c r="K676" s="1446"/>
      <c r="L676" s="1421"/>
      <c r="M676" s="1446"/>
      <c r="N676" s="1550"/>
      <c r="O676" s="1550"/>
      <c r="P676" s="1551"/>
      <c r="Q676" s="1550"/>
      <c r="R676" s="1421"/>
      <c r="S676" s="1554"/>
      <c r="T676" s="1554"/>
      <c r="U676" s="1554"/>
      <c r="V676" s="1554"/>
      <c r="W676" s="1554"/>
      <c r="X676" s="1554"/>
      <c r="Y676" s="1554"/>
      <c r="Z676" s="1555"/>
      <c r="AA676" s="1555"/>
      <c r="AB676" s="1555"/>
      <c r="AC676" s="1555"/>
      <c r="AD676" s="1555"/>
      <c r="AE676" s="1555"/>
      <c r="AF676" s="1555"/>
      <c r="AG676" s="1555"/>
      <c r="AH676" s="1550"/>
      <c r="AI676" s="1550"/>
      <c r="AJ676" s="1421"/>
      <c r="AK676" s="1509"/>
      <c r="AL676" s="1501"/>
      <c r="AM676" s="1501"/>
      <c r="AN676" s="1501"/>
      <c r="AO676" s="1501"/>
      <c r="AP676" s="1509"/>
      <c r="AQ676" s="1501"/>
      <c r="AR676" s="1501"/>
    </row>
    <row r="677" spans="1:44" ht="43.5" customHeight="1">
      <c r="A677" s="1446"/>
      <c r="B677" s="1517"/>
      <c r="C677" s="1552"/>
      <c r="D677" s="1553"/>
      <c r="E677" s="1529"/>
      <c r="F677" s="1421"/>
      <c r="G677" s="1446"/>
      <c r="H677" s="1420"/>
      <c r="I677" s="1526"/>
      <c r="J677" s="1446"/>
      <c r="K677" s="1446"/>
      <c r="L677" s="1421"/>
      <c r="M677" s="1446"/>
      <c r="N677" s="1550"/>
      <c r="O677" s="1550"/>
      <c r="P677" s="1551"/>
      <c r="Q677" s="1550"/>
      <c r="R677" s="1421"/>
      <c r="S677" s="1554"/>
      <c r="T677" s="1554"/>
      <c r="U677" s="1554"/>
      <c r="V677" s="1554"/>
      <c r="W677" s="1554"/>
      <c r="X677" s="1554"/>
      <c r="Y677" s="1554"/>
      <c r="Z677" s="1555"/>
      <c r="AA677" s="1555"/>
      <c r="AB677" s="1555"/>
      <c r="AC677" s="1555"/>
      <c r="AD677" s="1555"/>
      <c r="AE677" s="1555"/>
      <c r="AF677" s="1555"/>
      <c r="AG677" s="1555"/>
      <c r="AH677" s="1550"/>
      <c r="AI677" s="1550"/>
      <c r="AJ677" s="1421"/>
      <c r="AK677" s="1509"/>
      <c r="AL677" s="1501"/>
      <c r="AM677" s="1501"/>
      <c r="AN677" s="1501"/>
      <c r="AO677" s="1501"/>
      <c r="AP677" s="1509"/>
      <c r="AQ677" s="1501"/>
      <c r="AR677" s="1501"/>
    </row>
    <row r="678" spans="1:44" ht="51.75" customHeight="1">
      <c r="A678" s="1446"/>
      <c r="B678" s="1517"/>
      <c r="C678" s="1552"/>
      <c r="D678" s="1553"/>
      <c r="E678" s="1529"/>
      <c r="F678" s="1421"/>
      <c r="G678" s="1446"/>
      <c r="H678" s="1420"/>
      <c r="I678" s="1526"/>
      <c r="J678" s="1446"/>
      <c r="K678" s="1446"/>
      <c r="L678" s="1421"/>
      <c r="M678" s="1446"/>
      <c r="N678" s="1550"/>
      <c r="O678" s="1550"/>
      <c r="P678" s="1551"/>
      <c r="Q678" s="1550"/>
      <c r="R678" s="1421"/>
      <c r="S678" s="1554"/>
      <c r="T678" s="1554"/>
      <c r="U678" s="1554"/>
      <c r="V678" s="1554"/>
      <c r="W678" s="1554"/>
      <c r="X678" s="1554"/>
      <c r="Y678" s="1554"/>
      <c r="Z678" s="1555"/>
      <c r="AA678" s="1555"/>
      <c r="AB678" s="1555"/>
      <c r="AC678" s="1555"/>
      <c r="AD678" s="1555"/>
      <c r="AE678" s="1555"/>
      <c r="AF678" s="1555"/>
      <c r="AG678" s="1555"/>
      <c r="AH678" s="1550"/>
      <c r="AI678" s="1550"/>
      <c r="AJ678" s="1421"/>
      <c r="AK678" s="1509"/>
      <c r="AL678" s="1501"/>
      <c r="AM678" s="1501"/>
      <c r="AN678" s="1501"/>
      <c r="AO678" s="1501"/>
      <c r="AP678" s="1509"/>
      <c r="AQ678" s="1501"/>
      <c r="AR678" s="1501"/>
    </row>
    <row r="679" spans="1:44" ht="57" customHeight="1">
      <c r="A679" s="1446"/>
      <c r="B679" s="1517"/>
      <c r="C679" s="1552"/>
      <c r="D679" s="1553"/>
      <c r="E679" s="1529"/>
      <c r="F679" s="1421"/>
      <c r="G679" s="1446"/>
      <c r="H679" s="1420"/>
      <c r="I679" s="1526"/>
      <c r="J679" s="1446"/>
      <c r="K679" s="1446"/>
      <c r="L679" s="1421"/>
      <c r="M679" s="1446"/>
      <c r="N679" s="1550"/>
      <c r="O679" s="1550"/>
      <c r="P679" s="1551"/>
      <c r="Q679" s="1550"/>
      <c r="R679" s="1421"/>
      <c r="S679" s="1554"/>
      <c r="T679" s="1554"/>
      <c r="U679" s="1554"/>
      <c r="V679" s="1554"/>
      <c r="W679" s="1554"/>
      <c r="X679" s="1554"/>
      <c r="Y679" s="1554"/>
      <c r="Z679" s="1555"/>
      <c r="AA679" s="1555"/>
      <c r="AB679" s="1555"/>
      <c r="AC679" s="1555"/>
      <c r="AD679" s="1555"/>
      <c r="AE679" s="1555"/>
      <c r="AF679" s="1555"/>
      <c r="AG679" s="1555"/>
      <c r="AH679" s="1550"/>
      <c r="AI679" s="1550"/>
      <c r="AJ679" s="1421"/>
      <c r="AK679" s="1509"/>
      <c r="AL679" s="1501"/>
      <c r="AM679" s="1501"/>
      <c r="AN679" s="1501"/>
      <c r="AO679" s="1501"/>
      <c r="AP679" s="1509"/>
      <c r="AQ679" s="1501"/>
      <c r="AR679" s="1501"/>
    </row>
    <row r="680" spans="1:44" ht="60" customHeight="1">
      <c r="A680" s="1446"/>
      <c r="B680" s="1517"/>
      <c r="C680" s="1552"/>
      <c r="D680" s="1553"/>
      <c r="E680" s="1529"/>
      <c r="F680" s="1421"/>
      <c r="G680" s="1446"/>
      <c r="H680" s="1420"/>
      <c r="I680" s="1526"/>
      <c r="J680" s="1446"/>
      <c r="K680" s="1446"/>
      <c r="L680" s="1421"/>
      <c r="M680" s="1446"/>
      <c r="N680" s="1550"/>
      <c r="O680" s="1550"/>
      <c r="P680" s="1551"/>
      <c r="Q680" s="1550"/>
      <c r="R680" s="1421"/>
      <c r="S680" s="1554"/>
      <c r="T680" s="1554"/>
      <c r="U680" s="1554"/>
      <c r="V680" s="1554"/>
      <c r="W680" s="1554"/>
      <c r="X680" s="1554"/>
      <c r="Y680" s="1554"/>
      <c r="Z680" s="1555"/>
      <c r="AA680" s="1555"/>
      <c r="AB680" s="1555"/>
      <c r="AC680" s="1555"/>
      <c r="AD680" s="1555"/>
      <c r="AE680" s="1555"/>
      <c r="AF680" s="1555"/>
      <c r="AG680" s="1555"/>
      <c r="AH680" s="1550"/>
      <c r="AI680" s="1550"/>
      <c r="AJ680" s="1421"/>
      <c r="AK680" s="1509"/>
      <c r="AL680" s="1501"/>
      <c r="AM680" s="1501"/>
      <c r="AN680" s="1501"/>
      <c r="AO680" s="1501"/>
      <c r="AP680" s="1509"/>
      <c r="AQ680" s="1501"/>
      <c r="AR680" s="1501"/>
    </row>
    <row r="681" spans="1:44" ht="95.25" customHeight="1">
      <c r="A681" s="1446"/>
      <c r="B681" s="1517"/>
      <c r="C681" s="1552"/>
      <c r="D681" s="1553"/>
      <c r="E681" s="1529"/>
      <c r="F681" s="1421"/>
      <c r="G681" s="1446"/>
      <c r="H681" s="1420"/>
      <c r="I681" s="1526"/>
      <c r="J681" s="1446"/>
      <c r="K681" s="1446"/>
      <c r="L681" s="1421"/>
      <c r="M681" s="1446"/>
      <c r="N681" s="1550"/>
      <c r="O681" s="1550"/>
      <c r="P681" s="1551"/>
      <c r="Q681" s="1550"/>
      <c r="R681" s="1421"/>
      <c r="S681" s="1554"/>
      <c r="T681" s="1554"/>
      <c r="U681" s="1554"/>
      <c r="V681" s="1554"/>
      <c r="W681" s="1554"/>
      <c r="X681" s="1554"/>
      <c r="Y681" s="1554"/>
      <c r="Z681" s="1555"/>
      <c r="AA681" s="1555"/>
      <c r="AB681" s="1555"/>
      <c r="AC681" s="1555"/>
      <c r="AD681" s="1555"/>
      <c r="AE681" s="1555"/>
      <c r="AF681" s="1555"/>
      <c r="AG681" s="1555"/>
      <c r="AH681" s="1550"/>
      <c r="AI681" s="1550"/>
      <c r="AJ681" s="1421"/>
      <c r="AK681" s="1509"/>
      <c r="AL681" s="1501"/>
      <c r="AM681" s="1501"/>
      <c r="AN681" s="1501"/>
      <c r="AO681" s="1501"/>
      <c r="AP681" s="1509"/>
      <c r="AQ681" s="1501"/>
      <c r="AR681" s="1501"/>
    </row>
    <row r="682" spans="1:44" ht="46.5" customHeight="1">
      <c r="A682" s="1446"/>
      <c r="B682" s="1517"/>
      <c r="C682" s="1552"/>
      <c r="D682" s="1553"/>
      <c r="E682" s="1529"/>
      <c r="F682" s="1421"/>
      <c r="G682" s="1446"/>
      <c r="H682" s="1420"/>
      <c r="I682" s="1526"/>
      <c r="J682" s="1446"/>
      <c r="K682" s="1446"/>
      <c r="L682" s="1421"/>
      <c r="M682" s="1446"/>
      <c r="N682" s="1550"/>
      <c r="O682" s="1550"/>
      <c r="P682" s="1551"/>
      <c r="Q682" s="1550"/>
      <c r="R682" s="1421"/>
      <c r="S682" s="1554"/>
      <c r="T682" s="1554"/>
      <c r="U682" s="1554"/>
      <c r="V682" s="1554"/>
      <c r="W682" s="1554"/>
      <c r="X682" s="1554"/>
      <c r="Y682" s="1554"/>
      <c r="Z682" s="1555"/>
      <c r="AA682" s="1555"/>
      <c r="AB682" s="1555"/>
      <c r="AC682" s="1555"/>
      <c r="AD682" s="1555"/>
      <c r="AE682" s="1555"/>
      <c r="AF682" s="1555"/>
      <c r="AG682" s="1555"/>
      <c r="AH682" s="1550"/>
      <c r="AI682" s="1550"/>
      <c r="AJ682" s="1421"/>
      <c r="AK682" s="1509"/>
      <c r="AL682" s="1501"/>
      <c r="AM682" s="1501"/>
      <c r="AN682" s="1501"/>
      <c r="AO682" s="1501"/>
      <c r="AP682" s="1509"/>
      <c r="AQ682" s="1501"/>
      <c r="AR682" s="1501"/>
    </row>
    <row r="683" spans="1:44" ht="45" customHeight="1">
      <c r="A683" s="1446"/>
      <c r="B683" s="1517"/>
      <c r="C683" s="1552"/>
      <c r="D683" s="1553"/>
      <c r="E683" s="1529"/>
      <c r="F683" s="1421"/>
      <c r="G683" s="1446"/>
      <c r="H683" s="1420"/>
      <c r="I683" s="1526"/>
      <c r="J683" s="1446"/>
      <c r="K683" s="1446"/>
      <c r="L683" s="1421"/>
      <c r="M683" s="1446"/>
      <c r="N683" s="1550"/>
      <c r="O683" s="1550"/>
      <c r="P683" s="1551"/>
      <c r="Q683" s="1550"/>
      <c r="R683" s="1421"/>
      <c r="S683" s="1554"/>
      <c r="T683" s="1554"/>
      <c r="U683" s="1554"/>
      <c r="V683" s="1554"/>
      <c r="W683" s="1554"/>
      <c r="X683" s="1554"/>
      <c r="Y683" s="1554"/>
      <c r="Z683" s="1555"/>
      <c r="AA683" s="1555"/>
      <c r="AB683" s="1555"/>
      <c r="AC683" s="1555"/>
      <c r="AD683" s="1555"/>
      <c r="AE683" s="1555"/>
      <c r="AF683" s="1555"/>
      <c r="AG683" s="1555"/>
      <c r="AH683" s="1550"/>
      <c r="AI683" s="1550"/>
      <c r="AJ683" s="1421"/>
      <c r="AK683" s="1509"/>
      <c r="AL683" s="1501"/>
      <c r="AM683" s="1501"/>
      <c r="AN683" s="1501"/>
      <c r="AO683" s="1501"/>
      <c r="AP683" s="1509"/>
      <c r="AQ683" s="1501"/>
      <c r="AR683" s="1501"/>
    </row>
    <row r="684" spans="1:44" ht="48.75" customHeight="1">
      <c r="A684" s="1446"/>
      <c r="B684" s="1517"/>
      <c r="C684" s="1552"/>
      <c r="D684" s="1553"/>
      <c r="E684" s="1529"/>
      <c r="F684" s="1421"/>
      <c r="G684" s="1446"/>
      <c r="H684" s="1420"/>
      <c r="I684" s="1526"/>
      <c r="J684" s="1446"/>
      <c r="K684" s="1446"/>
      <c r="L684" s="1421"/>
      <c r="M684" s="1446"/>
      <c r="N684" s="1550"/>
      <c r="O684" s="1550"/>
      <c r="P684" s="1551"/>
      <c r="Q684" s="1550"/>
      <c r="R684" s="1421"/>
      <c r="S684" s="1554"/>
      <c r="T684" s="1554"/>
      <c r="U684" s="1554"/>
      <c r="V684" s="1554"/>
      <c r="W684" s="1554"/>
      <c r="X684" s="1554"/>
      <c r="Y684" s="1554"/>
      <c r="Z684" s="1555"/>
      <c r="AA684" s="1555"/>
      <c r="AB684" s="1555"/>
      <c r="AC684" s="1555"/>
      <c r="AD684" s="1555"/>
      <c r="AE684" s="1555"/>
      <c r="AF684" s="1555"/>
      <c r="AG684" s="1555"/>
      <c r="AH684" s="1550"/>
      <c r="AI684" s="1550"/>
      <c r="AJ684" s="1421"/>
      <c r="AK684" s="1509"/>
      <c r="AL684" s="1501"/>
      <c r="AM684" s="1501"/>
      <c r="AN684" s="1501"/>
      <c r="AO684" s="1501"/>
      <c r="AP684" s="1509"/>
      <c r="AQ684" s="1501"/>
      <c r="AR684" s="1501"/>
    </row>
    <row r="685" spans="1:44" ht="48.75" customHeight="1">
      <c r="A685" s="1446"/>
      <c r="B685" s="1517"/>
      <c r="C685" s="1552"/>
      <c r="D685" s="1553"/>
      <c r="E685" s="1529"/>
      <c r="F685" s="1421"/>
      <c r="G685" s="1446"/>
      <c r="H685" s="1420"/>
      <c r="I685" s="1526"/>
      <c r="J685" s="1446"/>
      <c r="K685" s="1446"/>
      <c r="L685" s="1421"/>
      <c r="M685" s="1446"/>
      <c r="N685" s="1550"/>
      <c r="O685" s="1550"/>
      <c r="P685" s="1551"/>
      <c r="Q685" s="1550"/>
      <c r="R685" s="1421"/>
      <c r="S685" s="1554"/>
      <c r="T685" s="1554"/>
      <c r="U685" s="1554"/>
      <c r="V685" s="1554"/>
      <c r="W685" s="1554"/>
      <c r="X685" s="1554"/>
      <c r="Y685" s="1554"/>
      <c r="Z685" s="1555"/>
      <c r="AA685" s="1555"/>
      <c r="AB685" s="1555"/>
      <c r="AC685" s="1555"/>
      <c r="AD685" s="1555"/>
      <c r="AE685" s="1555"/>
      <c r="AF685" s="1555"/>
      <c r="AG685" s="1555"/>
      <c r="AH685" s="1550"/>
      <c r="AI685" s="1550"/>
      <c r="AJ685" s="1421"/>
      <c r="AK685" s="1509"/>
      <c r="AL685" s="1501"/>
      <c r="AM685" s="1501"/>
      <c r="AN685" s="1501"/>
      <c r="AO685" s="1501"/>
      <c r="AP685" s="1509"/>
      <c r="AQ685" s="1501"/>
      <c r="AR685" s="1501"/>
    </row>
    <row r="686" spans="1:44" ht="48" customHeight="1">
      <c r="A686" s="1446"/>
      <c r="B686" s="1517"/>
      <c r="C686" s="1552"/>
      <c r="D686" s="1553"/>
      <c r="E686" s="1529"/>
      <c r="F686" s="1421"/>
      <c r="G686" s="1446"/>
      <c r="H686" s="1420"/>
      <c r="I686" s="1526"/>
      <c r="J686" s="1446"/>
      <c r="K686" s="1446"/>
      <c r="L686" s="1421"/>
      <c r="M686" s="1446"/>
      <c r="N686" s="1550"/>
      <c r="O686" s="1550"/>
      <c r="P686" s="1551"/>
      <c r="Q686" s="1550"/>
      <c r="R686" s="1421"/>
      <c r="S686" s="1554"/>
      <c r="T686" s="1554"/>
      <c r="U686" s="1554"/>
      <c r="V686" s="1554"/>
      <c r="W686" s="1554"/>
      <c r="X686" s="1554"/>
      <c r="Y686" s="1554"/>
      <c r="Z686" s="1555"/>
      <c r="AA686" s="1555"/>
      <c r="AB686" s="1555"/>
      <c r="AC686" s="1555"/>
      <c r="AD686" s="1555"/>
      <c r="AE686" s="1555"/>
      <c r="AF686" s="1555"/>
      <c r="AG686" s="1555"/>
      <c r="AH686" s="1550"/>
      <c r="AI686" s="1550"/>
      <c r="AJ686" s="1421"/>
      <c r="AK686" s="1509"/>
      <c r="AL686" s="1501"/>
      <c r="AM686" s="1501"/>
      <c r="AN686" s="1501"/>
      <c r="AO686" s="1501"/>
      <c r="AP686" s="1509"/>
      <c r="AQ686" s="1501"/>
      <c r="AR686" s="1501"/>
    </row>
    <row r="687" spans="1:44" ht="43.5" customHeight="1">
      <c r="A687" s="1446"/>
      <c r="B687" s="1517"/>
      <c r="C687" s="1552"/>
      <c r="D687" s="1553"/>
      <c r="E687" s="1529"/>
      <c r="F687" s="1421"/>
      <c r="G687" s="1446"/>
      <c r="H687" s="1420"/>
      <c r="I687" s="1526"/>
      <c r="J687" s="1446"/>
      <c r="K687" s="1446"/>
      <c r="L687" s="1421"/>
      <c r="M687" s="1446"/>
      <c r="N687" s="1550"/>
      <c r="O687" s="1550"/>
      <c r="P687" s="1551"/>
      <c r="Q687" s="1550"/>
      <c r="R687" s="1421"/>
      <c r="S687" s="1554"/>
      <c r="T687" s="1554"/>
      <c r="U687" s="1554"/>
      <c r="V687" s="1554"/>
      <c r="W687" s="1554"/>
      <c r="X687" s="1554"/>
      <c r="Y687" s="1554"/>
      <c r="Z687" s="1555"/>
      <c r="AA687" s="1555"/>
      <c r="AB687" s="1555"/>
      <c r="AC687" s="1555"/>
      <c r="AD687" s="1555"/>
      <c r="AE687" s="1555"/>
      <c r="AF687" s="1555"/>
      <c r="AG687" s="1555"/>
      <c r="AH687" s="1550"/>
      <c r="AI687" s="1550"/>
      <c r="AJ687" s="1421"/>
      <c r="AK687" s="1509"/>
      <c r="AL687" s="1501"/>
      <c r="AM687" s="1501"/>
      <c r="AN687" s="1501"/>
      <c r="AO687" s="1501"/>
      <c r="AP687" s="1509"/>
      <c r="AQ687" s="1501"/>
      <c r="AR687" s="1501"/>
    </row>
    <row r="688" spans="1:44" ht="45" customHeight="1">
      <c r="A688" s="1446"/>
      <c r="B688" s="1517"/>
      <c r="C688" s="1552"/>
      <c r="D688" s="1553"/>
      <c r="E688" s="1529"/>
      <c r="F688" s="1421"/>
      <c r="G688" s="1446"/>
      <c r="H688" s="1420"/>
      <c r="I688" s="1526"/>
      <c r="J688" s="1446"/>
      <c r="K688" s="1446"/>
      <c r="L688" s="1421"/>
      <c r="M688" s="1446"/>
      <c r="N688" s="1550"/>
      <c r="O688" s="1550"/>
      <c r="P688" s="1551"/>
      <c r="Q688" s="1550"/>
      <c r="R688" s="1421"/>
      <c r="S688" s="1554"/>
      <c r="T688" s="1554"/>
      <c r="U688" s="1554"/>
      <c r="V688" s="1554"/>
      <c r="W688" s="1554"/>
      <c r="X688" s="1554"/>
      <c r="Y688" s="1554"/>
      <c r="Z688" s="1555"/>
      <c r="AA688" s="1555"/>
      <c r="AB688" s="1555"/>
      <c r="AC688" s="1555"/>
      <c r="AD688" s="1555"/>
      <c r="AE688" s="1555"/>
      <c r="AF688" s="1555"/>
      <c r="AG688" s="1555"/>
      <c r="AH688" s="1550"/>
      <c r="AI688" s="1550"/>
      <c r="AJ688" s="1421"/>
      <c r="AK688" s="1509"/>
      <c r="AL688" s="1501"/>
      <c r="AM688" s="1501"/>
      <c r="AN688" s="1501"/>
      <c r="AO688" s="1501"/>
      <c r="AP688" s="1509"/>
      <c r="AQ688" s="1501"/>
      <c r="AR688" s="1501"/>
    </row>
    <row r="689" spans="1:44" ht="45" customHeight="1">
      <c r="A689" s="1446"/>
      <c r="B689" s="1517"/>
      <c r="C689" s="1552"/>
      <c r="D689" s="1553"/>
      <c r="E689" s="1529"/>
      <c r="F689" s="1421"/>
      <c r="G689" s="1446"/>
      <c r="H689" s="1420"/>
      <c r="I689" s="1526"/>
      <c r="J689" s="1446"/>
      <c r="K689" s="1446"/>
      <c r="L689" s="1421"/>
      <c r="M689" s="1446"/>
      <c r="N689" s="1550"/>
      <c r="O689" s="1550"/>
      <c r="P689" s="1551"/>
      <c r="Q689" s="1550"/>
      <c r="R689" s="1421"/>
      <c r="S689" s="1554"/>
      <c r="T689" s="1554"/>
      <c r="U689" s="1554"/>
      <c r="V689" s="1554"/>
      <c r="W689" s="1554"/>
      <c r="X689" s="1554"/>
      <c r="Y689" s="1554"/>
      <c r="Z689" s="1555"/>
      <c r="AA689" s="1555"/>
      <c r="AB689" s="1555"/>
      <c r="AC689" s="1555"/>
      <c r="AD689" s="1555"/>
      <c r="AE689" s="1555"/>
      <c r="AF689" s="1555"/>
      <c r="AG689" s="1555"/>
      <c r="AH689" s="1550"/>
      <c r="AI689" s="1550"/>
      <c r="AJ689" s="1421"/>
      <c r="AK689" s="1509"/>
      <c r="AL689" s="1501"/>
      <c r="AM689" s="1501"/>
      <c r="AN689" s="1501"/>
      <c r="AO689" s="1501"/>
      <c r="AP689" s="1509"/>
      <c r="AQ689" s="1501"/>
      <c r="AR689" s="1501"/>
    </row>
    <row r="690" spans="1:44" ht="47.25" customHeight="1">
      <c r="A690" s="1446"/>
      <c r="B690" s="1517"/>
      <c r="C690" s="1552"/>
      <c r="D690" s="1553"/>
      <c r="E690" s="1529"/>
      <c r="F690" s="1421"/>
      <c r="G690" s="1446"/>
      <c r="H690" s="1420"/>
      <c r="I690" s="1526"/>
      <c r="J690" s="1446"/>
      <c r="K690" s="1446"/>
      <c r="L690" s="1421"/>
      <c r="M690" s="1446"/>
      <c r="N690" s="1550"/>
      <c r="O690" s="1550"/>
      <c r="P690" s="1551"/>
      <c r="Q690" s="1550"/>
      <c r="R690" s="1421"/>
      <c r="S690" s="1554"/>
      <c r="T690" s="1554"/>
      <c r="U690" s="1554"/>
      <c r="V690" s="1554"/>
      <c r="W690" s="1554"/>
      <c r="X690" s="1554"/>
      <c r="Y690" s="1554"/>
      <c r="Z690" s="1555"/>
      <c r="AA690" s="1555"/>
      <c r="AB690" s="1555"/>
      <c r="AC690" s="1555"/>
      <c r="AD690" s="1555"/>
      <c r="AE690" s="1555"/>
      <c r="AF690" s="1555"/>
      <c r="AG690" s="1555"/>
      <c r="AH690" s="1550"/>
      <c r="AI690" s="1550"/>
      <c r="AJ690" s="1421"/>
      <c r="AK690" s="1509"/>
      <c r="AL690" s="1501"/>
      <c r="AM690" s="1501"/>
      <c r="AN690" s="1501"/>
      <c r="AO690" s="1501"/>
      <c r="AP690" s="1509"/>
      <c r="AQ690" s="1501"/>
      <c r="AR690" s="1501"/>
    </row>
    <row r="691" spans="1:44" ht="49.5" customHeight="1">
      <c r="A691" s="1446"/>
      <c r="B691" s="1517"/>
      <c r="C691" s="1552"/>
      <c r="D691" s="1553"/>
      <c r="E691" s="1529"/>
      <c r="F691" s="1421"/>
      <c r="G691" s="1446"/>
      <c r="H691" s="1420"/>
      <c r="I691" s="1526"/>
      <c r="J691" s="1446"/>
      <c r="K691" s="1446"/>
      <c r="L691" s="1421"/>
      <c r="M691" s="1446"/>
      <c r="N691" s="1550"/>
      <c r="O691" s="1550"/>
      <c r="P691" s="1551"/>
      <c r="Q691" s="1550"/>
      <c r="R691" s="1421"/>
      <c r="S691" s="1554"/>
      <c r="T691" s="1554"/>
      <c r="U691" s="1554"/>
      <c r="V691" s="1554"/>
      <c r="W691" s="1554"/>
      <c r="X691" s="1554"/>
      <c r="Y691" s="1554"/>
      <c r="Z691" s="1555"/>
      <c r="AA691" s="1555"/>
      <c r="AB691" s="1555"/>
      <c r="AC691" s="1555"/>
      <c r="AD691" s="1555"/>
      <c r="AE691" s="1555"/>
      <c r="AF691" s="1555"/>
      <c r="AG691" s="1555"/>
      <c r="AH691" s="1550"/>
      <c r="AI691" s="1550"/>
      <c r="AJ691" s="1421"/>
      <c r="AK691" s="1509"/>
      <c r="AL691" s="1501"/>
      <c r="AM691" s="1501"/>
      <c r="AN691" s="1501"/>
      <c r="AO691" s="1501"/>
      <c r="AP691" s="1509"/>
      <c r="AQ691" s="1501"/>
      <c r="AR691" s="1501"/>
    </row>
    <row r="692" spans="1:44" ht="67.5" customHeight="1">
      <c r="A692" s="1446"/>
      <c r="B692" s="1517"/>
      <c r="C692" s="1552"/>
      <c r="D692" s="1553"/>
      <c r="E692" s="1529"/>
      <c r="F692" s="1421"/>
      <c r="G692" s="1446"/>
      <c r="H692" s="1420"/>
      <c r="I692" s="1526"/>
      <c r="J692" s="1446"/>
      <c r="K692" s="1446"/>
      <c r="L692" s="1421"/>
      <c r="M692" s="1446"/>
      <c r="N692" s="1550"/>
      <c r="O692" s="1550"/>
      <c r="P692" s="1551"/>
      <c r="Q692" s="1550"/>
      <c r="R692" s="1421"/>
      <c r="S692" s="1554"/>
      <c r="T692" s="1554"/>
      <c r="U692" s="1554"/>
      <c r="V692" s="1554"/>
      <c r="W692" s="1554"/>
      <c r="X692" s="1554"/>
      <c r="Y692" s="1554"/>
      <c r="Z692" s="1555"/>
      <c r="AA692" s="1555"/>
      <c r="AB692" s="1555"/>
      <c r="AC692" s="1555"/>
      <c r="AD692" s="1555"/>
      <c r="AE692" s="1555"/>
      <c r="AF692" s="1555"/>
      <c r="AG692" s="1555"/>
      <c r="AH692" s="1550"/>
      <c r="AI692" s="1550"/>
      <c r="AJ692" s="1421"/>
      <c r="AK692" s="1509"/>
      <c r="AL692" s="1501"/>
      <c r="AM692" s="1501"/>
      <c r="AN692" s="1501"/>
      <c r="AO692" s="1501"/>
      <c r="AP692" s="1509"/>
      <c r="AQ692" s="1501"/>
      <c r="AR692" s="1501"/>
    </row>
    <row r="693" spans="1:44" ht="45" customHeight="1">
      <c r="A693" s="1446"/>
      <c r="B693" s="1517"/>
      <c r="C693" s="1552"/>
      <c r="D693" s="1553"/>
      <c r="E693" s="1529"/>
      <c r="F693" s="1421"/>
      <c r="G693" s="1446"/>
      <c r="H693" s="1420"/>
      <c r="I693" s="1526"/>
      <c r="J693" s="1446"/>
      <c r="K693" s="1446"/>
      <c r="L693" s="1421"/>
      <c r="M693" s="1446"/>
      <c r="N693" s="1550"/>
      <c r="O693" s="1550"/>
      <c r="P693" s="1551"/>
      <c r="Q693" s="1550"/>
      <c r="R693" s="1421"/>
      <c r="S693" s="1554"/>
      <c r="T693" s="1554"/>
      <c r="U693" s="1554"/>
      <c r="V693" s="1554"/>
      <c r="W693" s="1554"/>
      <c r="X693" s="1554"/>
      <c r="Y693" s="1554"/>
      <c r="Z693" s="1555"/>
      <c r="AA693" s="1555"/>
      <c r="AB693" s="1555"/>
      <c r="AC693" s="1555"/>
      <c r="AD693" s="1555"/>
      <c r="AE693" s="1555"/>
      <c r="AF693" s="1555"/>
      <c r="AG693" s="1555"/>
      <c r="AH693" s="1550"/>
      <c r="AI693" s="1550"/>
      <c r="AJ693" s="1421"/>
      <c r="AK693" s="1509"/>
      <c r="AL693" s="1501"/>
      <c r="AM693" s="1501"/>
      <c r="AN693" s="1501"/>
      <c r="AO693" s="1501"/>
      <c r="AP693" s="1509"/>
      <c r="AQ693" s="1501"/>
      <c r="AR693" s="1501"/>
    </row>
    <row r="694" spans="1:44" ht="45" customHeight="1">
      <c r="A694" s="1446"/>
      <c r="B694" s="1517"/>
      <c r="C694" s="1552"/>
      <c r="D694" s="1553"/>
      <c r="E694" s="1529"/>
      <c r="F694" s="1421"/>
      <c r="G694" s="1446"/>
      <c r="H694" s="1420"/>
      <c r="I694" s="1526"/>
      <c r="J694" s="1446"/>
      <c r="K694" s="1446"/>
      <c r="L694" s="1421"/>
      <c r="M694" s="1446"/>
      <c r="N694" s="1550"/>
      <c r="O694" s="1550"/>
      <c r="P694" s="1551"/>
      <c r="Q694" s="1550"/>
      <c r="R694" s="1421"/>
      <c r="S694" s="1554"/>
      <c r="T694" s="1554"/>
      <c r="U694" s="1554"/>
      <c r="V694" s="1554"/>
      <c r="W694" s="1554"/>
      <c r="X694" s="1554"/>
      <c r="Y694" s="1554"/>
      <c r="Z694" s="1555"/>
      <c r="AA694" s="1555"/>
      <c r="AB694" s="1555"/>
      <c r="AC694" s="1555"/>
      <c r="AD694" s="1555"/>
      <c r="AE694" s="1555"/>
      <c r="AF694" s="1555"/>
      <c r="AG694" s="1555"/>
      <c r="AH694" s="1550"/>
      <c r="AI694" s="1550"/>
      <c r="AJ694" s="1421"/>
      <c r="AK694" s="1509"/>
      <c r="AL694" s="1501"/>
      <c r="AM694" s="1501"/>
      <c r="AN694" s="1501"/>
      <c r="AO694" s="1501"/>
      <c r="AP694" s="1509"/>
      <c r="AQ694" s="1501"/>
      <c r="AR694" s="1501"/>
    </row>
    <row r="695" spans="1:44" ht="45" customHeight="1">
      <c r="A695" s="1446"/>
      <c r="B695" s="1517"/>
      <c r="C695" s="1552"/>
      <c r="D695" s="1553"/>
      <c r="E695" s="1529"/>
      <c r="F695" s="1421"/>
      <c r="G695" s="1446"/>
      <c r="H695" s="1420"/>
      <c r="I695" s="1526"/>
      <c r="J695" s="1446"/>
      <c r="K695" s="1446"/>
      <c r="L695" s="1421"/>
      <c r="M695" s="1446"/>
      <c r="N695" s="1550"/>
      <c r="O695" s="1550"/>
      <c r="P695" s="1551"/>
      <c r="Q695" s="1550"/>
      <c r="R695" s="1421"/>
      <c r="S695" s="1554"/>
      <c r="T695" s="1554"/>
      <c r="U695" s="1554"/>
      <c r="V695" s="1554"/>
      <c r="W695" s="1554"/>
      <c r="X695" s="1554"/>
      <c r="Y695" s="1554"/>
      <c r="Z695" s="1555"/>
      <c r="AA695" s="1555"/>
      <c r="AB695" s="1555"/>
      <c r="AC695" s="1555"/>
      <c r="AD695" s="1555"/>
      <c r="AE695" s="1555"/>
      <c r="AF695" s="1555"/>
      <c r="AG695" s="1555"/>
      <c r="AH695" s="1550"/>
      <c r="AI695" s="1550"/>
      <c r="AJ695" s="1421"/>
      <c r="AK695" s="1509"/>
      <c r="AL695" s="1501"/>
      <c r="AM695" s="1501"/>
      <c r="AN695" s="1501"/>
      <c r="AO695" s="1501"/>
      <c r="AP695" s="1509"/>
      <c r="AQ695" s="1501"/>
      <c r="AR695" s="1501"/>
    </row>
    <row r="696" spans="1:44" ht="60" customHeight="1">
      <c r="A696" s="1446"/>
      <c r="B696" s="1517"/>
      <c r="C696" s="1552"/>
      <c r="D696" s="1553"/>
      <c r="E696" s="1529"/>
      <c r="F696" s="1421"/>
      <c r="G696" s="1446"/>
      <c r="H696" s="1420"/>
      <c r="I696" s="1526"/>
      <c r="J696" s="1446"/>
      <c r="K696" s="1446"/>
      <c r="L696" s="1421"/>
      <c r="M696" s="1446"/>
      <c r="N696" s="1550"/>
      <c r="O696" s="1550"/>
      <c r="P696" s="1551"/>
      <c r="Q696" s="1550"/>
      <c r="R696" s="1421"/>
      <c r="S696" s="1554"/>
      <c r="T696" s="1554"/>
      <c r="U696" s="1554"/>
      <c r="V696" s="1554"/>
      <c r="W696" s="1554"/>
      <c r="X696" s="1554"/>
      <c r="Y696" s="1554"/>
      <c r="Z696" s="1555"/>
      <c r="AA696" s="1555"/>
      <c r="AB696" s="1555"/>
      <c r="AC696" s="1555"/>
      <c r="AD696" s="1555"/>
      <c r="AE696" s="1555"/>
      <c r="AF696" s="1555"/>
      <c r="AG696" s="1555"/>
      <c r="AH696" s="1550"/>
      <c r="AI696" s="1550"/>
      <c r="AJ696" s="1421"/>
      <c r="AK696" s="1509"/>
      <c r="AL696" s="1501"/>
      <c r="AM696" s="1501"/>
      <c r="AN696" s="1501"/>
      <c r="AO696" s="1501"/>
      <c r="AP696" s="1509"/>
      <c r="AQ696" s="1501"/>
      <c r="AR696" s="1501"/>
    </row>
    <row r="697" spans="1:44" ht="45" customHeight="1">
      <c r="A697" s="1446"/>
      <c r="B697" s="1517"/>
      <c r="C697" s="1552"/>
      <c r="D697" s="1553"/>
      <c r="E697" s="1529"/>
      <c r="F697" s="1421"/>
      <c r="G697" s="1446"/>
      <c r="H697" s="1420"/>
      <c r="I697" s="1526"/>
      <c r="J697" s="1446"/>
      <c r="K697" s="1446"/>
      <c r="L697" s="1421"/>
      <c r="M697" s="1446"/>
      <c r="N697" s="1550"/>
      <c r="O697" s="1550"/>
      <c r="P697" s="1551"/>
      <c r="Q697" s="1550"/>
      <c r="R697" s="1421"/>
      <c r="S697" s="1554"/>
      <c r="T697" s="1554"/>
      <c r="U697" s="1554"/>
      <c r="V697" s="1554"/>
      <c r="W697" s="1554"/>
      <c r="X697" s="1554"/>
      <c r="Y697" s="1554"/>
      <c r="Z697" s="1555"/>
      <c r="AA697" s="1555"/>
      <c r="AB697" s="1555"/>
      <c r="AC697" s="1555"/>
      <c r="AD697" s="1555"/>
      <c r="AE697" s="1555"/>
      <c r="AF697" s="1555"/>
      <c r="AG697" s="1555"/>
      <c r="AH697" s="1550"/>
      <c r="AI697" s="1550"/>
      <c r="AJ697" s="1421"/>
      <c r="AK697" s="1509"/>
      <c r="AL697" s="1501"/>
      <c r="AM697" s="1501"/>
      <c r="AN697" s="1501"/>
      <c r="AO697" s="1501"/>
      <c r="AP697" s="1509"/>
      <c r="AQ697" s="1501"/>
      <c r="AR697" s="1501"/>
    </row>
    <row r="698" spans="1:44" ht="45" customHeight="1">
      <c r="A698" s="1446"/>
      <c r="B698" s="1517"/>
      <c r="C698" s="1552"/>
      <c r="D698" s="1553"/>
      <c r="E698" s="1529"/>
      <c r="F698" s="1421"/>
      <c r="G698" s="1446"/>
      <c r="H698" s="1420"/>
      <c r="I698" s="1526"/>
      <c r="J698" s="1446"/>
      <c r="K698" s="1446"/>
      <c r="L698" s="1421"/>
      <c r="M698" s="1446"/>
      <c r="N698" s="1550"/>
      <c r="O698" s="1550"/>
      <c r="P698" s="1551"/>
      <c r="Q698" s="1550"/>
      <c r="R698" s="1421"/>
      <c r="S698" s="1554"/>
      <c r="T698" s="1554"/>
      <c r="U698" s="1554"/>
      <c r="V698" s="1554"/>
      <c r="W698" s="1554"/>
      <c r="X698" s="1554"/>
      <c r="Y698" s="1554"/>
      <c r="Z698" s="1555"/>
      <c r="AA698" s="1555"/>
      <c r="AB698" s="1555"/>
      <c r="AC698" s="1555"/>
      <c r="AD698" s="1555"/>
      <c r="AE698" s="1555"/>
      <c r="AF698" s="1555"/>
      <c r="AG698" s="1555"/>
      <c r="AH698" s="1550"/>
      <c r="AI698" s="1550"/>
      <c r="AJ698" s="1421"/>
      <c r="AK698" s="1509"/>
      <c r="AL698" s="1501"/>
      <c r="AM698" s="1501"/>
      <c r="AN698" s="1501"/>
      <c r="AO698" s="1501"/>
      <c r="AP698" s="1509"/>
      <c r="AQ698" s="1501"/>
      <c r="AR698" s="1501"/>
    </row>
    <row r="699" spans="1:44" ht="43.5" customHeight="1">
      <c r="A699" s="1446"/>
      <c r="B699" s="1517"/>
      <c r="C699" s="1552"/>
      <c r="D699" s="1553"/>
      <c r="E699" s="1529"/>
      <c r="F699" s="1421"/>
      <c r="G699" s="1446"/>
      <c r="H699" s="1420"/>
      <c r="I699" s="1526"/>
      <c r="J699" s="1446"/>
      <c r="K699" s="1446"/>
      <c r="L699" s="1421"/>
      <c r="M699" s="1446"/>
      <c r="N699" s="1550"/>
      <c r="O699" s="1550"/>
      <c r="P699" s="1551"/>
      <c r="Q699" s="1550"/>
      <c r="R699" s="1421"/>
      <c r="S699" s="1554"/>
      <c r="T699" s="1554"/>
      <c r="U699" s="1554"/>
      <c r="V699" s="1554"/>
      <c r="W699" s="1554"/>
      <c r="X699" s="1554"/>
      <c r="Y699" s="1554"/>
      <c r="Z699" s="1555"/>
      <c r="AA699" s="1555"/>
      <c r="AB699" s="1555"/>
      <c r="AC699" s="1555"/>
      <c r="AD699" s="1555"/>
      <c r="AE699" s="1555"/>
      <c r="AF699" s="1555"/>
      <c r="AG699" s="1555"/>
      <c r="AH699" s="1550"/>
      <c r="AI699" s="1550"/>
      <c r="AJ699" s="1421"/>
      <c r="AK699" s="1509"/>
      <c r="AL699" s="1501"/>
      <c r="AM699" s="1501"/>
      <c r="AN699" s="1501"/>
      <c r="AO699" s="1501"/>
      <c r="AP699" s="1509"/>
      <c r="AQ699" s="1501"/>
      <c r="AR699" s="1501"/>
    </row>
    <row r="700" spans="1:44" ht="45" customHeight="1">
      <c r="A700" s="1446"/>
      <c r="B700" s="1517"/>
      <c r="C700" s="1552"/>
      <c r="D700" s="1553"/>
      <c r="E700" s="1529"/>
      <c r="F700" s="1421"/>
      <c r="G700" s="1446"/>
      <c r="H700" s="1420"/>
      <c r="I700" s="1526"/>
      <c r="J700" s="1446"/>
      <c r="K700" s="1446"/>
      <c r="L700" s="1421"/>
      <c r="M700" s="1446"/>
      <c r="N700" s="1550"/>
      <c r="O700" s="1550"/>
      <c r="P700" s="1551"/>
      <c r="Q700" s="1550"/>
      <c r="R700" s="1421"/>
      <c r="S700" s="1554"/>
      <c r="T700" s="1554"/>
      <c r="U700" s="1554"/>
      <c r="V700" s="1554"/>
      <c r="W700" s="1554"/>
      <c r="X700" s="1554"/>
      <c r="Y700" s="1554"/>
      <c r="Z700" s="1555"/>
      <c r="AA700" s="1555"/>
      <c r="AB700" s="1555"/>
      <c r="AC700" s="1555"/>
      <c r="AD700" s="1555"/>
      <c r="AE700" s="1555"/>
      <c r="AF700" s="1555"/>
      <c r="AG700" s="1555"/>
      <c r="AH700" s="1550"/>
      <c r="AI700" s="1550"/>
      <c r="AJ700" s="1421"/>
      <c r="AK700" s="1509"/>
      <c r="AL700" s="1501"/>
      <c r="AM700" s="1501"/>
      <c r="AN700" s="1501"/>
      <c r="AO700" s="1501"/>
      <c r="AP700" s="1509"/>
      <c r="AQ700" s="1501"/>
      <c r="AR700" s="1501"/>
    </row>
    <row r="701" spans="1:44" ht="55.5" customHeight="1">
      <c r="A701" s="1446"/>
      <c r="B701" s="1517"/>
      <c r="C701" s="1552"/>
      <c r="D701" s="1553"/>
      <c r="E701" s="1529"/>
      <c r="F701" s="1421"/>
      <c r="G701" s="1446"/>
      <c r="H701" s="1420"/>
      <c r="I701" s="1526"/>
      <c r="J701" s="1446"/>
      <c r="K701" s="1446"/>
      <c r="L701" s="1421"/>
      <c r="M701" s="1446"/>
      <c r="N701" s="1550"/>
      <c r="O701" s="1550"/>
      <c r="P701" s="1551"/>
      <c r="Q701" s="1550"/>
      <c r="R701" s="1421"/>
      <c r="S701" s="1554"/>
      <c r="T701" s="1554"/>
      <c r="U701" s="1554"/>
      <c r="V701" s="1554"/>
      <c r="W701" s="1554"/>
      <c r="X701" s="1554"/>
      <c r="Y701" s="1554"/>
      <c r="Z701" s="1555"/>
      <c r="AA701" s="1555"/>
      <c r="AB701" s="1555"/>
      <c r="AC701" s="1555"/>
      <c r="AD701" s="1555"/>
      <c r="AE701" s="1555"/>
      <c r="AF701" s="1555"/>
      <c r="AG701" s="1555"/>
      <c r="AH701" s="1550"/>
      <c r="AI701" s="1550"/>
      <c r="AJ701" s="1421"/>
      <c r="AK701" s="1509"/>
      <c r="AL701" s="1501"/>
      <c r="AM701" s="1501"/>
      <c r="AN701" s="1501"/>
      <c r="AO701" s="1501"/>
      <c r="AP701" s="1509"/>
      <c r="AQ701" s="1501"/>
      <c r="AR701" s="1501"/>
    </row>
    <row r="702" spans="1:44" ht="30" customHeight="1">
      <c r="A702" s="1446"/>
      <c r="B702" s="1517"/>
      <c r="C702" s="1552"/>
      <c r="D702" s="1553"/>
      <c r="E702" s="1529"/>
      <c r="F702" s="1421"/>
      <c r="G702" s="1446"/>
      <c r="H702" s="1420"/>
      <c r="I702" s="1526"/>
      <c r="J702" s="1446"/>
      <c r="K702" s="1446"/>
      <c r="L702" s="1421"/>
      <c r="M702" s="1446"/>
      <c r="N702" s="1550"/>
      <c r="O702" s="1550"/>
      <c r="P702" s="1551"/>
      <c r="Q702" s="1550"/>
      <c r="R702" s="1421"/>
      <c r="S702" s="1554"/>
      <c r="T702" s="1554"/>
      <c r="U702" s="1554"/>
      <c r="V702" s="1554"/>
      <c r="W702" s="1554"/>
      <c r="X702" s="1554"/>
      <c r="Y702" s="1554"/>
      <c r="Z702" s="1555"/>
      <c r="AA702" s="1555"/>
      <c r="AB702" s="1555"/>
      <c r="AC702" s="1555"/>
      <c r="AD702" s="1555"/>
      <c r="AE702" s="1555"/>
      <c r="AF702" s="1555"/>
      <c r="AG702" s="1555"/>
      <c r="AH702" s="1550"/>
      <c r="AI702" s="1550"/>
      <c r="AJ702" s="1421"/>
      <c r="AK702" s="1509"/>
      <c r="AL702" s="1501"/>
      <c r="AM702" s="1501"/>
      <c r="AN702" s="1501"/>
      <c r="AO702" s="1501"/>
      <c r="AP702" s="1509"/>
      <c r="AQ702" s="1501"/>
      <c r="AR702" s="1501"/>
    </row>
    <row r="703" spans="1:44" ht="30" customHeight="1">
      <c r="A703" s="1446"/>
      <c r="B703" s="1517"/>
      <c r="C703" s="1552"/>
      <c r="D703" s="1553"/>
      <c r="E703" s="1529"/>
      <c r="F703" s="1421"/>
      <c r="G703" s="1446"/>
      <c r="H703" s="1420"/>
      <c r="I703" s="1526"/>
      <c r="J703" s="1446"/>
      <c r="K703" s="1446"/>
      <c r="L703" s="1421"/>
      <c r="M703" s="1446"/>
      <c r="N703" s="1550"/>
      <c r="O703" s="1550"/>
      <c r="P703" s="1551"/>
      <c r="Q703" s="1550"/>
      <c r="R703" s="1421"/>
      <c r="S703" s="1554"/>
      <c r="T703" s="1554"/>
      <c r="U703" s="1554"/>
      <c r="V703" s="1554"/>
      <c r="W703" s="1554"/>
      <c r="X703" s="1554"/>
      <c r="Y703" s="1554"/>
      <c r="Z703" s="1555"/>
      <c r="AA703" s="1555"/>
      <c r="AB703" s="1555"/>
      <c r="AC703" s="1555"/>
      <c r="AD703" s="1555"/>
      <c r="AE703" s="1555"/>
      <c r="AF703" s="1555"/>
      <c r="AG703" s="1555"/>
      <c r="AH703" s="1550"/>
      <c r="AI703" s="1550"/>
      <c r="AJ703" s="1421"/>
      <c r="AK703" s="1509"/>
      <c r="AL703" s="1501"/>
      <c r="AM703" s="1501"/>
      <c r="AN703" s="1501"/>
      <c r="AO703" s="1501"/>
      <c r="AP703" s="1509"/>
      <c r="AQ703" s="1501"/>
      <c r="AR703" s="1501"/>
    </row>
    <row r="704" spans="1:44" ht="51.75" customHeight="1">
      <c r="A704" s="1446"/>
      <c r="B704" s="1517"/>
      <c r="C704" s="1552"/>
      <c r="D704" s="1553"/>
      <c r="E704" s="1529"/>
      <c r="F704" s="1421"/>
      <c r="G704" s="1446"/>
      <c r="H704" s="1420"/>
      <c r="I704" s="1526"/>
      <c r="J704" s="1446"/>
      <c r="K704" s="1446"/>
      <c r="L704" s="1421"/>
      <c r="M704" s="1446"/>
      <c r="N704" s="1550"/>
      <c r="O704" s="1550"/>
      <c r="P704" s="1551"/>
      <c r="Q704" s="1550"/>
      <c r="R704" s="1421"/>
      <c r="S704" s="1554"/>
      <c r="T704" s="1554"/>
      <c r="U704" s="1554"/>
      <c r="V704" s="1554"/>
      <c r="W704" s="1554"/>
      <c r="X704" s="1554"/>
      <c r="Y704" s="1554"/>
      <c r="Z704" s="1555"/>
      <c r="AA704" s="1555"/>
      <c r="AB704" s="1555"/>
      <c r="AC704" s="1555"/>
      <c r="AD704" s="1555"/>
      <c r="AE704" s="1555"/>
      <c r="AF704" s="1555"/>
      <c r="AG704" s="1555"/>
      <c r="AH704" s="1550"/>
      <c r="AI704" s="1550"/>
      <c r="AJ704" s="1421"/>
      <c r="AK704" s="1509"/>
      <c r="AL704" s="1501"/>
      <c r="AM704" s="1501"/>
      <c r="AN704" s="1501"/>
      <c r="AO704" s="1501"/>
      <c r="AP704" s="1509"/>
      <c r="AQ704" s="1501"/>
      <c r="AR704" s="1501"/>
    </row>
    <row r="705" spans="1:44" ht="60" customHeight="1">
      <c r="A705" s="1446"/>
      <c r="B705" s="1517"/>
      <c r="C705" s="1552"/>
      <c r="D705" s="1553"/>
      <c r="E705" s="1529"/>
      <c r="F705" s="1421"/>
      <c r="G705" s="1446"/>
      <c r="H705" s="1420"/>
      <c r="I705" s="1526"/>
      <c r="J705" s="1446"/>
      <c r="K705" s="1446"/>
      <c r="L705" s="1421"/>
      <c r="M705" s="1446"/>
      <c r="N705" s="1550"/>
      <c r="O705" s="1550"/>
      <c r="P705" s="1551"/>
      <c r="Q705" s="1550"/>
      <c r="R705" s="1421"/>
      <c r="S705" s="1554"/>
      <c r="T705" s="1554"/>
      <c r="U705" s="1554"/>
      <c r="V705" s="1554"/>
      <c r="W705" s="1554"/>
      <c r="X705" s="1554"/>
      <c r="Y705" s="1554"/>
      <c r="Z705" s="1555"/>
      <c r="AA705" s="1555"/>
      <c r="AB705" s="1555"/>
      <c r="AC705" s="1555"/>
      <c r="AD705" s="1555"/>
      <c r="AE705" s="1555"/>
      <c r="AF705" s="1555"/>
      <c r="AG705" s="1555"/>
      <c r="AH705" s="1550"/>
      <c r="AI705" s="1550"/>
      <c r="AJ705" s="1421"/>
      <c r="AK705" s="1509"/>
      <c r="AL705" s="1501"/>
      <c r="AM705" s="1501"/>
      <c r="AN705" s="1501"/>
      <c r="AO705" s="1501"/>
      <c r="AP705" s="1509"/>
      <c r="AQ705" s="1501"/>
      <c r="AR705" s="1501"/>
    </row>
    <row r="706" spans="1:44" ht="60" customHeight="1">
      <c r="A706" s="1446"/>
      <c r="B706" s="1517"/>
      <c r="C706" s="1552"/>
      <c r="D706" s="1553"/>
      <c r="E706" s="1529"/>
      <c r="F706" s="1421"/>
      <c r="G706" s="1446"/>
      <c r="H706" s="1420"/>
      <c r="I706" s="1526"/>
      <c r="J706" s="1446"/>
      <c r="K706" s="1446"/>
      <c r="L706" s="1421"/>
      <c r="M706" s="1446"/>
      <c r="N706" s="1550"/>
      <c r="O706" s="1550"/>
      <c r="P706" s="1551"/>
      <c r="Q706" s="1550"/>
      <c r="R706" s="1421"/>
      <c r="S706" s="1554"/>
      <c r="T706" s="1554"/>
      <c r="U706" s="1554"/>
      <c r="V706" s="1554"/>
      <c r="W706" s="1554"/>
      <c r="X706" s="1554"/>
      <c r="Y706" s="1554"/>
      <c r="Z706" s="1555"/>
      <c r="AA706" s="1555"/>
      <c r="AB706" s="1555"/>
      <c r="AC706" s="1555"/>
      <c r="AD706" s="1555"/>
      <c r="AE706" s="1555"/>
      <c r="AF706" s="1555"/>
      <c r="AG706" s="1555"/>
      <c r="AH706" s="1550"/>
      <c r="AI706" s="1550"/>
      <c r="AJ706" s="1421"/>
      <c r="AK706" s="1509"/>
      <c r="AL706" s="1501"/>
      <c r="AM706" s="1501"/>
      <c r="AN706" s="1501"/>
      <c r="AO706" s="1501"/>
      <c r="AP706" s="1509"/>
      <c r="AQ706" s="1501"/>
      <c r="AR706" s="1501"/>
    </row>
    <row r="707" spans="1:44" ht="56.25" customHeight="1">
      <c r="A707" s="1446"/>
      <c r="B707" s="1517"/>
      <c r="C707" s="1552"/>
      <c r="D707" s="1553"/>
      <c r="E707" s="1529"/>
      <c r="F707" s="1421"/>
      <c r="G707" s="1446"/>
      <c r="H707" s="1420"/>
      <c r="I707" s="1526"/>
      <c r="J707" s="1446"/>
      <c r="K707" s="1446"/>
      <c r="L707" s="1421"/>
      <c r="M707" s="1446"/>
      <c r="N707" s="1550"/>
      <c r="O707" s="1550"/>
      <c r="P707" s="1551"/>
      <c r="Q707" s="1550"/>
      <c r="R707" s="1421"/>
      <c r="S707" s="1554"/>
      <c r="T707" s="1554"/>
      <c r="U707" s="1554"/>
      <c r="V707" s="1554"/>
      <c r="W707" s="1554"/>
      <c r="X707" s="1554"/>
      <c r="Y707" s="1554"/>
      <c r="Z707" s="1555"/>
      <c r="AA707" s="1555"/>
      <c r="AB707" s="1555"/>
      <c r="AC707" s="1555"/>
      <c r="AD707" s="1555"/>
      <c r="AE707" s="1555"/>
      <c r="AF707" s="1555"/>
      <c r="AG707" s="1555"/>
      <c r="AH707" s="1550"/>
      <c r="AI707" s="1550"/>
      <c r="AJ707" s="1421"/>
      <c r="AK707" s="1509"/>
      <c r="AL707" s="1501"/>
      <c r="AM707" s="1501"/>
      <c r="AN707" s="1501"/>
      <c r="AO707" s="1501"/>
      <c r="AP707" s="1509"/>
      <c r="AQ707" s="1501"/>
      <c r="AR707" s="1501"/>
    </row>
    <row r="708" spans="1:44" ht="73.5" customHeight="1">
      <c r="A708" s="1446"/>
      <c r="B708" s="1517"/>
      <c r="C708" s="1552"/>
      <c r="D708" s="1553"/>
      <c r="E708" s="1529"/>
      <c r="F708" s="1421"/>
      <c r="G708" s="1446"/>
      <c r="H708" s="1420"/>
      <c r="I708" s="1526"/>
      <c r="J708" s="1446"/>
      <c r="K708" s="1446"/>
      <c r="L708" s="1421"/>
      <c r="M708" s="1446"/>
      <c r="N708" s="1550"/>
      <c r="O708" s="1550"/>
      <c r="P708" s="1551"/>
      <c r="Q708" s="1550"/>
      <c r="R708" s="1421"/>
      <c r="S708" s="1554"/>
      <c r="T708" s="1554"/>
      <c r="U708" s="1554"/>
      <c r="V708" s="1554"/>
      <c r="W708" s="1554"/>
      <c r="X708" s="1554"/>
      <c r="Y708" s="1554"/>
      <c r="Z708" s="1555"/>
      <c r="AA708" s="1555"/>
      <c r="AB708" s="1555"/>
      <c r="AC708" s="1555"/>
      <c r="AD708" s="1555"/>
      <c r="AE708" s="1555"/>
      <c r="AF708" s="1555"/>
      <c r="AG708" s="1555"/>
      <c r="AH708" s="1550"/>
      <c r="AI708" s="1550"/>
      <c r="AJ708" s="1421"/>
      <c r="AK708" s="1509"/>
      <c r="AL708" s="1501"/>
      <c r="AM708" s="1501"/>
      <c r="AN708" s="1501"/>
      <c r="AO708" s="1501"/>
      <c r="AP708" s="1509"/>
      <c r="AQ708" s="1501"/>
      <c r="AR708" s="1501"/>
    </row>
    <row r="709" spans="1:44" ht="63" customHeight="1">
      <c r="A709" s="1446"/>
      <c r="B709" s="1517"/>
      <c r="C709" s="1552"/>
      <c r="D709" s="1553"/>
      <c r="E709" s="1529"/>
      <c r="F709" s="1421"/>
      <c r="G709" s="1446"/>
      <c r="H709" s="1420"/>
      <c r="I709" s="1526"/>
      <c r="J709" s="1446"/>
      <c r="K709" s="1446"/>
      <c r="L709" s="1421"/>
      <c r="M709" s="1446"/>
      <c r="N709" s="1550"/>
      <c r="O709" s="1550"/>
      <c r="P709" s="1551"/>
      <c r="Q709" s="1550"/>
      <c r="R709" s="1421"/>
      <c r="S709" s="1554"/>
      <c r="T709" s="1554"/>
      <c r="U709" s="1554"/>
      <c r="V709" s="1554"/>
      <c r="W709" s="1554"/>
      <c r="X709" s="1554"/>
      <c r="Y709" s="1554"/>
      <c r="Z709" s="1555"/>
      <c r="AA709" s="1555"/>
      <c r="AB709" s="1555"/>
      <c r="AC709" s="1555"/>
      <c r="AD709" s="1555"/>
      <c r="AE709" s="1555"/>
      <c r="AF709" s="1555"/>
      <c r="AG709" s="1555"/>
      <c r="AH709" s="1550"/>
      <c r="AI709" s="1550"/>
      <c r="AJ709" s="1421"/>
      <c r="AK709" s="1509"/>
      <c r="AL709" s="1501"/>
      <c r="AM709" s="1501"/>
      <c r="AN709" s="1501"/>
      <c r="AO709" s="1501"/>
      <c r="AP709" s="1509"/>
      <c r="AQ709" s="1501"/>
      <c r="AR709" s="1501"/>
    </row>
    <row r="710" spans="1:44" ht="61.5" customHeight="1">
      <c r="A710" s="1446"/>
      <c r="B710" s="1517"/>
      <c r="C710" s="1552"/>
      <c r="D710" s="1553"/>
      <c r="E710" s="1529"/>
      <c r="F710" s="1421"/>
      <c r="G710" s="1446"/>
      <c r="H710" s="1420"/>
      <c r="I710" s="1526"/>
      <c r="J710" s="1446"/>
      <c r="K710" s="1446"/>
      <c r="L710" s="1421"/>
      <c r="M710" s="1446"/>
      <c r="N710" s="1550"/>
      <c r="O710" s="1550"/>
      <c r="P710" s="1551"/>
      <c r="Q710" s="1550"/>
      <c r="R710" s="1421"/>
      <c r="S710" s="1554"/>
      <c r="T710" s="1554"/>
      <c r="U710" s="1554"/>
      <c r="V710" s="1554"/>
      <c r="W710" s="1554"/>
      <c r="X710" s="1554"/>
      <c r="Y710" s="1554"/>
      <c r="Z710" s="1555"/>
      <c r="AA710" s="1555"/>
      <c r="AB710" s="1555"/>
      <c r="AC710" s="1555"/>
      <c r="AD710" s="1555"/>
      <c r="AE710" s="1555"/>
      <c r="AF710" s="1555"/>
      <c r="AG710" s="1555"/>
      <c r="AH710" s="1550"/>
      <c r="AI710" s="1550"/>
      <c r="AJ710" s="1421"/>
      <c r="AK710" s="1509"/>
      <c r="AL710" s="1501"/>
      <c r="AM710" s="1501"/>
      <c r="AN710" s="1501"/>
      <c r="AO710" s="1501"/>
      <c r="AP710" s="1509"/>
      <c r="AQ710" s="1501"/>
      <c r="AR710" s="1501"/>
    </row>
    <row r="711" spans="1:44" ht="59.25" customHeight="1">
      <c r="A711" s="1446"/>
      <c r="B711" s="1517"/>
      <c r="C711" s="1552"/>
      <c r="D711" s="1553"/>
      <c r="E711" s="1529"/>
      <c r="F711" s="1421"/>
      <c r="G711" s="1446"/>
      <c r="H711" s="1420"/>
      <c r="I711" s="1526"/>
      <c r="J711" s="1446"/>
      <c r="K711" s="1446"/>
      <c r="L711" s="1421"/>
      <c r="M711" s="1446"/>
      <c r="N711" s="1550"/>
      <c r="O711" s="1550"/>
      <c r="P711" s="1551"/>
      <c r="Q711" s="1550"/>
      <c r="R711" s="1421"/>
      <c r="S711" s="1554"/>
      <c r="T711" s="1554"/>
      <c r="U711" s="1554"/>
      <c r="V711" s="1554"/>
      <c r="W711" s="1554"/>
      <c r="X711" s="1554"/>
      <c r="Y711" s="1554"/>
      <c r="Z711" s="1555"/>
      <c r="AA711" s="1555"/>
      <c r="AB711" s="1555"/>
      <c r="AC711" s="1555"/>
      <c r="AD711" s="1555"/>
      <c r="AE711" s="1555"/>
      <c r="AF711" s="1555"/>
      <c r="AG711" s="1555"/>
      <c r="AH711" s="1550"/>
      <c r="AI711" s="1550"/>
      <c r="AJ711" s="1421"/>
      <c r="AK711" s="1509"/>
      <c r="AL711" s="1501"/>
      <c r="AM711" s="1501"/>
      <c r="AN711" s="1501"/>
      <c r="AO711" s="1501"/>
      <c r="AP711" s="1509"/>
      <c r="AQ711" s="1501"/>
      <c r="AR711" s="1501"/>
    </row>
    <row r="712" spans="1:44" ht="37.5" customHeight="1">
      <c r="A712" s="1446"/>
      <c r="B712" s="1517"/>
      <c r="C712" s="1552"/>
      <c r="D712" s="1553"/>
      <c r="E712" s="1529"/>
      <c r="F712" s="1421"/>
      <c r="G712" s="1446"/>
      <c r="H712" s="1420"/>
      <c r="I712" s="1526"/>
      <c r="J712" s="1446"/>
      <c r="K712" s="1446"/>
      <c r="L712" s="1421"/>
      <c r="M712" s="1446"/>
      <c r="N712" s="1550"/>
      <c r="O712" s="1550"/>
      <c r="P712" s="1551"/>
      <c r="Q712" s="1550"/>
      <c r="R712" s="1421"/>
      <c r="S712" s="1554"/>
      <c r="T712" s="1554"/>
      <c r="U712" s="1554"/>
      <c r="V712" s="1554"/>
      <c r="W712" s="1554"/>
      <c r="X712" s="1554"/>
      <c r="Y712" s="1554"/>
      <c r="Z712" s="1555"/>
      <c r="AA712" s="1555"/>
      <c r="AB712" s="1555"/>
      <c r="AC712" s="1555"/>
      <c r="AD712" s="1555"/>
      <c r="AE712" s="1555"/>
      <c r="AF712" s="1555"/>
      <c r="AG712" s="1555"/>
      <c r="AH712" s="1550"/>
      <c r="AI712" s="1550"/>
      <c r="AJ712" s="1421"/>
      <c r="AK712" s="1509"/>
      <c r="AL712" s="1501"/>
      <c r="AM712" s="1501"/>
      <c r="AN712" s="1501"/>
      <c r="AO712" s="1501"/>
      <c r="AP712" s="1509"/>
      <c r="AQ712" s="1501"/>
      <c r="AR712" s="1501"/>
    </row>
    <row r="713" spans="1:44" ht="48" customHeight="1">
      <c r="A713" s="1446"/>
      <c r="B713" s="1517"/>
      <c r="C713" s="1552"/>
      <c r="D713" s="1553"/>
      <c r="E713" s="1529"/>
      <c r="F713" s="1421"/>
      <c r="G713" s="1446"/>
      <c r="H713" s="1420"/>
      <c r="I713" s="1526"/>
      <c r="J713" s="1446"/>
      <c r="K713" s="1446"/>
      <c r="L713" s="1421"/>
      <c r="M713" s="1446"/>
      <c r="N713" s="1550"/>
      <c r="O713" s="1550"/>
      <c r="P713" s="1551"/>
      <c r="Q713" s="1550"/>
      <c r="R713" s="1421"/>
      <c r="S713" s="1554"/>
      <c r="T713" s="1554"/>
      <c r="U713" s="1554"/>
      <c r="V713" s="1554"/>
      <c r="W713" s="1554"/>
      <c r="X713" s="1554"/>
      <c r="Y713" s="1554"/>
      <c r="Z713" s="1555"/>
      <c r="AA713" s="1555"/>
      <c r="AB713" s="1555"/>
      <c r="AC713" s="1555"/>
      <c r="AD713" s="1555"/>
      <c r="AE713" s="1555"/>
      <c r="AF713" s="1555"/>
      <c r="AG713" s="1555"/>
      <c r="AH713" s="1550"/>
      <c r="AI713" s="1550"/>
      <c r="AJ713" s="1421"/>
      <c r="AK713" s="1509"/>
      <c r="AL713" s="1501"/>
      <c r="AM713" s="1501"/>
      <c r="AN713" s="1501"/>
      <c r="AO713" s="1501"/>
      <c r="AP713" s="1509"/>
      <c r="AQ713" s="1501"/>
      <c r="AR713" s="1501"/>
    </row>
    <row r="714" spans="1:44" ht="48" customHeight="1">
      <c r="A714" s="1446"/>
      <c r="B714" s="1517"/>
      <c r="C714" s="1552"/>
      <c r="D714" s="1553"/>
      <c r="E714" s="1529"/>
      <c r="F714" s="1421"/>
      <c r="G714" s="1446"/>
      <c r="H714" s="1420"/>
      <c r="I714" s="1526"/>
      <c r="J714" s="1446"/>
      <c r="K714" s="1446"/>
      <c r="L714" s="1421"/>
      <c r="M714" s="1446"/>
      <c r="N714" s="1550"/>
      <c r="O714" s="1550"/>
      <c r="P714" s="1551"/>
      <c r="Q714" s="1550"/>
      <c r="R714" s="1421"/>
      <c r="S714" s="1554"/>
      <c r="T714" s="1554"/>
      <c r="U714" s="1554"/>
      <c r="V714" s="1554"/>
      <c r="W714" s="1554"/>
      <c r="X714" s="1554"/>
      <c r="Y714" s="1554"/>
      <c r="Z714" s="1555"/>
      <c r="AA714" s="1555"/>
      <c r="AB714" s="1555"/>
      <c r="AC714" s="1555"/>
      <c r="AD714" s="1555"/>
      <c r="AE714" s="1555"/>
      <c r="AF714" s="1555"/>
      <c r="AG714" s="1555"/>
      <c r="AH714" s="1550"/>
      <c r="AI714" s="1550"/>
      <c r="AJ714" s="1421"/>
      <c r="AK714" s="1509"/>
      <c r="AL714" s="1501"/>
      <c r="AM714" s="1501"/>
      <c r="AN714" s="1501"/>
      <c r="AO714" s="1501"/>
      <c r="AP714" s="1509"/>
      <c r="AQ714" s="1501"/>
      <c r="AR714" s="1501"/>
    </row>
    <row r="715" spans="1:44" ht="48" customHeight="1">
      <c r="A715" s="1446"/>
      <c r="B715" s="1517"/>
      <c r="C715" s="1552"/>
      <c r="D715" s="1553"/>
      <c r="E715" s="1529"/>
      <c r="F715" s="1421"/>
      <c r="G715" s="1446"/>
      <c r="H715" s="1420"/>
      <c r="I715" s="1526"/>
      <c r="J715" s="1446"/>
      <c r="K715" s="1446"/>
      <c r="L715" s="1421"/>
      <c r="M715" s="1446"/>
      <c r="N715" s="1550"/>
      <c r="O715" s="1550"/>
      <c r="P715" s="1551"/>
      <c r="Q715" s="1550"/>
      <c r="R715" s="1421"/>
      <c r="S715" s="1554"/>
      <c r="T715" s="1554"/>
      <c r="U715" s="1554"/>
      <c r="V715" s="1554"/>
      <c r="W715" s="1554"/>
      <c r="X715" s="1554"/>
      <c r="Y715" s="1554"/>
      <c r="Z715" s="1555"/>
      <c r="AA715" s="1555"/>
      <c r="AB715" s="1555"/>
      <c r="AC715" s="1555"/>
      <c r="AD715" s="1555"/>
      <c r="AE715" s="1555"/>
      <c r="AF715" s="1555"/>
      <c r="AG715" s="1555"/>
      <c r="AH715" s="1550"/>
      <c r="AI715" s="1550"/>
      <c r="AJ715" s="1421"/>
      <c r="AK715" s="1509"/>
      <c r="AL715" s="1501"/>
      <c r="AM715" s="1501"/>
      <c r="AN715" s="1501"/>
      <c r="AO715" s="1501"/>
      <c r="AP715" s="1509"/>
      <c r="AQ715" s="1501"/>
      <c r="AR715" s="1501"/>
    </row>
    <row r="716" spans="1:44" ht="54.75" customHeight="1">
      <c r="A716" s="1446"/>
      <c r="B716" s="1517"/>
      <c r="C716" s="1552"/>
      <c r="D716" s="1553"/>
      <c r="E716" s="1529"/>
      <c r="F716" s="1421"/>
      <c r="G716" s="1446"/>
      <c r="H716" s="1420"/>
      <c r="I716" s="1526"/>
      <c r="J716" s="1446"/>
      <c r="K716" s="1446"/>
      <c r="L716" s="1421"/>
      <c r="M716" s="1446"/>
      <c r="N716" s="1550"/>
      <c r="O716" s="1550"/>
      <c r="P716" s="1551"/>
      <c r="Q716" s="1550"/>
      <c r="R716" s="1421"/>
      <c r="S716" s="1554"/>
      <c r="T716" s="1554"/>
      <c r="U716" s="1554"/>
      <c r="V716" s="1554"/>
      <c r="W716" s="1554"/>
      <c r="X716" s="1554"/>
      <c r="Y716" s="1554"/>
      <c r="Z716" s="1555"/>
      <c r="AA716" s="1555"/>
      <c r="AB716" s="1555"/>
      <c r="AC716" s="1555"/>
      <c r="AD716" s="1555"/>
      <c r="AE716" s="1555"/>
      <c r="AF716" s="1555"/>
      <c r="AG716" s="1555"/>
      <c r="AH716" s="1550"/>
      <c r="AI716" s="1550"/>
      <c r="AJ716" s="1421"/>
      <c r="AK716" s="1509"/>
      <c r="AL716" s="1501"/>
      <c r="AM716" s="1501"/>
      <c r="AN716" s="1501"/>
      <c r="AO716" s="1501"/>
      <c r="AP716" s="1509"/>
      <c r="AQ716" s="1501"/>
      <c r="AR716" s="1501"/>
    </row>
    <row r="717" spans="1:44" ht="48" customHeight="1">
      <c r="A717" s="1446"/>
      <c r="B717" s="1517"/>
      <c r="C717" s="1552"/>
      <c r="D717" s="1553"/>
      <c r="E717" s="1529"/>
      <c r="F717" s="1421"/>
      <c r="G717" s="1446"/>
      <c r="H717" s="1420"/>
      <c r="I717" s="1526"/>
      <c r="J717" s="1446"/>
      <c r="K717" s="1446"/>
      <c r="L717" s="1421"/>
      <c r="M717" s="1446"/>
      <c r="N717" s="1550"/>
      <c r="O717" s="1550"/>
      <c r="P717" s="1551"/>
      <c r="Q717" s="1550"/>
      <c r="R717" s="1421"/>
      <c r="S717" s="1554"/>
      <c r="T717" s="1554"/>
      <c r="U717" s="1554"/>
      <c r="V717" s="1554"/>
      <c r="W717" s="1554"/>
      <c r="X717" s="1554"/>
      <c r="Y717" s="1554"/>
      <c r="Z717" s="1555"/>
      <c r="AA717" s="1555"/>
      <c r="AB717" s="1555"/>
      <c r="AC717" s="1555"/>
      <c r="AD717" s="1555"/>
      <c r="AE717" s="1555"/>
      <c r="AF717" s="1555"/>
      <c r="AG717" s="1555"/>
      <c r="AH717" s="1550"/>
      <c r="AI717" s="1550"/>
      <c r="AJ717" s="1421"/>
      <c r="AK717" s="1509"/>
      <c r="AL717" s="1501"/>
      <c r="AM717" s="1501"/>
      <c r="AN717" s="1501"/>
      <c r="AO717" s="1501"/>
      <c r="AP717" s="1509"/>
      <c r="AQ717" s="1501"/>
      <c r="AR717" s="1501"/>
    </row>
    <row r="718" spans="1:44" ht="66.75" customHeight="1">
      <c r="A718" s="1446"/>
      <c r="B718" s="1517"/>
      <c r="C718" s="1552"/>
      <c r="D718" s="1553"/>
      <c r="E718" s="1529"/>
      <c r="F718" s="1421"/>
      <c r="G718" s="1446"/>
      <c r="H718" s="1420"/>
      <c r="I718" s="1526"/>
      <c r="J718" s="1446"/>
      <c r="K718" s="1446"/>
      <c r="L718" s="1421"/>
      <c r="M718" s="1446"/>
      <c r="N718" s="1550"/>
      <c r="O718" s="1550"/>
      <c r="P718" s="1551"/>
      <c r="Q718" s="1550"/>
      <c r="R718" s="1421"/>
      <c r="S718" s="1554"/>
      <c r="T718" s="1554"/>
      <c r="U718" s="1554"/>
      <c r="V718" s="1554"/>
      <c r="W718" s="1554"/>
      <c r="X718" s="1554"/>
      <c r="Y718" s="1554"/>
      <c r="Z718" s="1555"/>
      <c r="AA718" s="1555"/>
      <c r="AB718" s="1555"/>
      <c r="AC718" s="1555"/>
      <c r="AD718" s="1555"/>
      <c r="AE718" s="1555"/>
      <c r="AF718" s="1555"/>
      <c r="AG718" s="1555"/>
      <c r="AH718" s="1550"/>
      <c r="AI718" s="1550"/>
      <c r="AJ718" s="1421"/>
      <c r="AK718" s="1509"/>
      <c r="AL718" s="1501"/>
      <c r="AM718" s="1501"/>
      <c r="AN718" s="1501"/>
      <c r="AO718" s="1501"/>
      <c r="AP718" s="1509"/>
      <c r="AQ718" s="1501"/>
      <c r="AR718" s="1501"/>
    </row>
    <row r="719" spans="1:44" ht="66.75" customHeight="1">
      <c r="A719" s="1446"/>
      <c r="B719" s="1517"/>
      <c r="C719" s="1552"/>
      <c r="D719" s="1553"/>
      <c r="E719" s="1529"/>
      <c r="F719" s="1421"/>
      <c r="G719" s="1446"/>
      <c r="H719" s="1420"/>
      <c r="I719" s="1526"/>
      <c r="J719" s="1446"/>
      <c r="K719" s="1446"/>
      <c r="L719" s="1421"/>
      <c r="M719" s="1446"/>
      <c r="N719" s="1550"/>
      <c r="O719" s="1550"/>
      <c r="P719" s="1551"/>
      <c r="Q719" s="1550"/>
      <c r="R719" s="1421"/>
      <c r="S719" s="1554"/>
      <c r="T719" s="1554"/>
      <c r="U719" s="1554"/>
      <c r="V719" s="1554"/>
      <c r="W719" s="1554"/>
      <c r="X719" s="1554"/>
      <c r="Y719" s="1554"/>
      <c r="Z719" s="1555"/>
      <c r="AA719" s="1555"/>
      <c r="AB719" s="1555"/>
      <c r="AC719" s="1555"/>
      <c r="AD719" s="1555"/>
      <c r="AE719" s="1555"/>
      <c r="AF719" s="1555"/>
      <c r="AG719" s="1555"/>
      <c r="AH719" s="1550"/>
      <c r="AI719" s="1550"/>
      <c r="AJ719" s="1421"/>
      <c r="AK719" s="1509"/>
      <c r="AL719" s="1501"/>
      <c r="AM719" s="1501"/>
      <c r="AN719" s="1501"/>
      <c r="AO719" s="1501"/>
      <c r="AP719" s="1509"/>
      <c r="AQ719" s="1501"/>
      <c r="AR719" s="1501"/>
    </row>
    <row r="720" spans="1:44" ht="66.75" customHeight="1">
      <c r="A720" s="1446"/>
      <c r="B720" s="1517"/>
      <c r="C720" s="1552"/>
      <c r="D720" s="1553"/>
      <c r="E720" s="1529"/>
      <c r="F720" s="1421"/>
      <c r="G720" s="1446"/>
      <c r="H720" s="1420"/>
      <c r="I720" s="1526"/>
      <c r="J720" s="1446"/>
      <c r="K720" s="1446"/>
      <c r="L720" s="1421"/>
      <c r="M720" s="1446"/>
      <c r="N720" s="1550"/>
      <c r="O720" s="1550"/>
      <c r="P720" s="1551"/>
      <c r="Q720" s="1550"/>
      <c r="R720" s="1421"/>
      <c r="S720" s="1554"/>
      <c r="T720" s="1554"/>
      <c r="U720" s="1554"/>
      <c r="V720" s="1554"/>
      <c r="W720" s="1554"/>
      <c r="X720" s="1554"/>
      <c r="Y720" s="1554"/>
      <c r="Z720" s="1555"/>
      <c r="AA720" s="1555"/>
      <c r="AB720" s="1555"/>
      <c r="AC720" s="1555"/>
      <c r="AD720" s="1555"/>
      <c r="AE720" s="1555"/>
      <c r="AF720" s="1555"/>
      <c r="AG720" s="1555"/>
      <c r="AH720" s="1550"/>
      <c r="AI720" s="1550"/>
      <c r="AJ720" s="1421"/>
      <c r="AK720" s="1509"/>
      <c r="AL720" s="1501"/>
      <c r="AM720" s="1501"/>
      <c r="AN720" s="1501"/>
      <c r="AO720" s="1501"/>
      <c r="AP720" s="1509"/>
      <c r="AQ720" s="1501"/>
      <c r="AR720" s="1501"/>
    </row>
    <row r="721" spans="1:44" ht="57.75" customHeight="1">
      <c r="A721" s="1446"/>
      <c r="B721" s="1517"/>
      <c r="C721" s="1552"/>
      <c r="D721" s="1553"/>
      <c r="E721" s="1529"/>
      <c r="F721" s="1421"/>
      <c r="G721" s="1446"/>
      <c r="H721" s="1420"/>
      <c r="I721" s="1526"/>
      <c r="J721" s="1446"/>
      <c r="K721" s="1446"/>
      <c r="L721" s="1421"/>
      <c r="M721" s="1446"/>
      <c r="N721" s="1550"/>
      <c r="O721" s="1550"/>
      <c r="P721" s="1551"/>
      <c r="Q721" s="1550"/>
      <c r="R721" s="1421"/>
      <c r="S721" s="1554"/>
      <c r="T721" s="1554"/>
      <c r="U721" s="1554"/>
      <c r="V721" s="1554"/>
      <c r="W721" s="1554"/>
      <c r="X721" s="1554"/>
      <c r="Y721" s="1554"/>
      <c r="Z721" s="1555"/>
      <c r="AA721" s="1555"/>
      <c r="AB721" s="1555"/>
      <c r="AC721" s="1555"/>
      <c r="AD721" s="1555"/>
      <c r="AE721" s="1555"/>
      <c r="AF721" s="1555"/>
      <c r="AG721" s="1555"/>
      <c r="AH721" s="1550"/>
      <c r="AI721" s="1550"/>
      <c r="AJ721" s="1421"/>
      <c r="AK721" s="1509"/>
      <c r="AL721" s="1501"/>
      <c r="AM721" s="1501"/>
      <c r="AN721" s="1501"/>
      <c r="AO721" s="1501"/>
      <c r="AP721" s="1509"/>
      <c r="AQ721" s="1501"/>
      <c r="AR721" s="1501"/>
    </row>
    <row r="722" spans="1:44" ht="45" customHeight="1">
      <c r="A722" s="1446"/>
      <c r="B722" s="1517"/>
      <c r="C722" s="1552"/>
      <c r="D722" s="1553"/>
      <c r="E722" s="1529"/>
      <c r="F722" s="1421"/>
      <c r="G722" s="1446"/>
      <c r="H722" s="1420"/>
      <c r="I722" s="1526"/>
      <c r="J722" s="1446"/>
      <c r="K722" s="1446"/>
      <c r="L722" s="1421"/>
      <c r="M722" s="1446"/>
      <c r="N722" s="1550"/>
      <c r="O722" s="1550"/>
      <c r="P722" s="1551"/>
      <c r="Q722" s="1550"/>
      <c r="R722" s="1421"/>
      <c r="S722" s="1554"/>
      <c r="T722" s="1554"/>
      <c r="U722" s="1554"/>
      <c r="V722" s="1554"/>
      <c r="W722" s="1554"/>
      <c r="X722" s="1554"/>
      <c r="Y722" s="1554"/>
      <c r="Z722" s="1555"/>
      <c r="AA722" s="1555"/>
      <c r="AB722" s="1555"/>
      <c r="AC722" s="1555"/>
      <c r="AD722" s="1555"/>
      <c r="AE722" s="1555"/>
      <c r="AF722" s="1555"/>
      <c r="AG722" s="1555"/>
      <c r="AH722" s="1550"/>
      <c r="AI722" s="1550"/>
      <c r="AJ722" s="1421"/>
      <c r="AK722" s="1509"/>
      <c r="AL722" s="1501"/>
      <c r="AM722" s="1501"/>
      <c r="AN722" s="1501"/>
      <c r="AO722" s="1501"/>
      <c r="AP722" s="1509"/>
      <c r="AQ722" s="1501"/>
      <c r="AR722" s="1501"/>
    </row>
    <row r="723" spans="1:44" ht="45.75" customHeight="1">
      <c r="A723" s="1446"/>
      <c r="B723" s="1517"/>
      <c r="C723" s="1552"/>
      <c r="D723" s="1553"/>
      <c r="E723" s="1529"/>
      <c r="F723" s="1421"/>
      <c r="G723" s="1446"/>
      <c r="H723" s="1420"/>
      <c r="I723" s="1526"/>
      <c r="J723" s="1446"/>
      <c r="K723" s="1446"/>
      <c r="L723" s="1421"/>
      <c r="M723" s="1446"/>
      <c r="N723" s="1550"/>
      <c r="O723" s="1550"/>
      <c r="P723" s="1551"/>
      <c r="Q723" s="1550"/>
      <c r="R723" s="1421"/>
      <c r="S723" s="1554"/>
      <c r="T723" s="1554"/>
      <c r="U723" s="1554"/>
      <c r="V723" s="1554"/>
      <c r="W723" s="1554"/>
      <c r="X723" s="1554"/>
      <c r="Y723" s="1554"/>
      <c r="Z723" s="1555"/>
      <c r="AA723" s="1555"/>
      <c r="AB723" s="1555"/>
      <c r="AC723" s="1555"/>
      <c r="AD723" s="1555"/>
      <c r="AE723" s="1555"/>
      <c r="AF723" s="1555"/>
      <c r="AG723" s="1555"/>
      <c r="AH723" s="1550"/>
      <c r="AI723" s="1550"/>
      <c r="AJ723" s="1421"/>
      <c r="AK723" s="1509"/>
      <c r="AL723" s="1501"/>
      <c r="AM723" s="1501"/>
      <c r="AN723" s="1501"/>
      <c r="AO723" s="1501"/>
      <c r="AP723" s="1509"/>
      <c r="AQ723" s="1501"/>
      <c r="AR723" s="1501"/>
    </row>
    <row r="724" spans="1:44" ht="45" customHeight="1">
      <c r="A724" s="1446"/>
      <c r="B724" s="1517"/>
      <c r="C724" s="1552"/>
      <c r="D724" s="1553"/>
      <c r="E724" s="1529"/>
      <c r="F724" s="1421"/>
      <c r="G724" s="1446"/>
      <c r="H724" s="1420"/>
      <c r="I724" s="1526"/>
      <c r="J724" s="1446"/>
      <c r="K724" s="1446"/>
      <c r="L724" s="1421"/>
      <c r="M724" s="1446"/>
      <c r="N724" s="1550"/>
      <c r="O724" s="1550"/>
      <c r="P724" s="1551"/>
      <c r="Q724" s="1550"/>
      <c r="R724" s="1421"/>
      <c r="S724" s="1554"/>
      <c r="T724" s="1554"/>
      <c r="U724" s="1554"/>
      <c r="V724" s="1554"/>
      <c r="W724" s="1554"/>
      <c r="X724" s="1554"/>
      <c r="Y724" s="1554"/>
      <c r="Z724" s="1555"/>
      <c r="AA724" s="1555"/>
      <c r="AB724" s="1555"/>
      <c r="AC724" s="1555"/>
      <c r="AD724" s="1555"/>
      <c r="AE724" s="1555"/>
      <c r="AF724" s="1555"/>
      <c r="AG724" s="1555"/>
      <c r="AH724" s="1550"/>
      <c r="AI724" s="1550"/>
      <c r="AJ724" s="1421"/>
      <c r="AK724" s="1509"/>
      <c r="AL724" s="1501"/>
      <c r="AM724" s="1501"/>
      <c r="AN724" s="1501"/>
      <c r="AO724" s="1501"/>
      <c r="AP724" s="1509"/>
      <c r="AQ724" s="1501"/>
      <c r="AR724" s="1501"/>
    </row>
    <row r="725" spans="1:44" ht="44.25" customHeight="1">
      <c r="A725" s="1446"/>
      <c r="B725" s="1517"/>
      <c r="C725" s="1552"/>
      <c r="D725" s="1553"/>
      <c r="E725" s="1529"/>
      <c r="F725" s="1421"/>
      <c r="G725" s="1446"/>
      <c r="H725" s="1420"/>
      <c r="I725" s="1526"/>
      <c r="J725" s="1446"/>
      <c r="K725" s="1446"/>
      <c r="L725" s="1421"/>
      <c r="M725" s="1446"/>
      <c r="N725" s="1550"/>
      <c r="O725" s="1550"/>
      <c r="P725" s="1551"/>
      <c r="Q725" s="1550"/>
      <c r="R725" s="1421"/>
      <c r="S725" s="1554"/>
      <c r="T725" s="1554"/>
      <c r="U725" s="1554"/>
      <c r="V725" s="1554"/>
      <c r="W725" s="1554"/>
      <c r="X725" s="1554"/>
      <c r="Y725" s="1554"/>
      <c r="Z725" s="1555"/>
      <c r="AA725" s="1555"/>
      <c r="AB725" s="1555"/>
      <c r="AC725" s="1555"/>
      <c r="AD725" s="1555"/>
      <c r="AE725" s="1555"/>
      <c r="AF725" s="1555"/>
      <c r="AG725" s="1555"/>
      <c r="AH725" s="1550"/>
      <c r="AI725" s="1550"/>
      <c r="AJ725" s="1421"/>
      <c r="AK725" s="1509"/>
      <c r="AL725" s="1501"/>
      <c r="AM725" s="1501"/>
      <c r="AN725" s="1501"/>
      <c r="AO725" s="1501"/>
      <c r="AP725" s="1509"/>
      <c r="AQ725" s="1501"/>
      <c r="AR725" s="1501"/>
    </row>
    <row r="726" spans="1:44" ht="62.25" customHeight="1">
      <c r="A726" s="1446"/>
      <c r="B726" s="1517"/>
      <c r="C726" s="1552"/>
      <c r="D726" s="1553"/>
      <c r="E726" s="1529"/>
      <c r="F726" s="1421"/>
      <c r="G726" s="1446"/>
      <c r="H726" s="1420"/>
      <c r="I726" s="1526"/>
      <c r="J726" s="1446"/>
      <c r="K726" s="1446"/>
      <c r="L726" s="1421"/>
      <c r="M726" s="1446"/>
      <c r="N726" s="1550"/>
      <c r="O726" s="1550"/>
      <c r="P726" s="1551"/>
      <c r="Q726" s="1550"/>
      <c r="R726" s="1421"/>
      <c r="S726" s="1554"/>
      <c r="T726" s="1554"/>
      <c r="U726" s="1554"/>
      <c r="V726" s="1554"/>
      <c r="W726" s="1554"/>
      <c r="X726" s="1554"/>
      <c r="Y726" s="1554"/>
      <c r="Z726" s="1555"/>
      <c r="AA726" s="1555"/>
      <c r="AB726" s="1555"/>
      <c r="AC726" s="1555"/>
      <c r="AD726" s="1555"/>
      <c r="AE726" s="1555"/>
      <c r="AF726" s="1555"/>
      <c r="AG726" s="1555"/>
      <c r="AH726" s="1550"/>
      <c r="AI726" s="1550"/>
      <c r="AJ726" s="1421"/>
      <c r="AK726" s="1509"/>
      <c r="AL726" s="1501"/>
      <c r="AM726" s="1501"/>
      <c r="AN726" s="1501"/>
      <c r="AO726" s="1501"/>
      <c r="AP726" s="1509"/>
      <c r="AQ726" s="1501"/>
      <c r="AR726" s="1501"/>
    </row>
    <row r="727" spans="1:44" ht="63" customHeight="1">
      <c r="A727" s="1446"/>
      <c r="B727" s="1517"/>
      <c r="C727" s="1552"/>
      <c r="D727" s="1553"/>
      <c r="E727" s="1529"/>
      <c r="F727" s="1421"/>
      <c r="G727" s="1446"/>
      <c r="H727" s="1420"/>
      <c r="I727" s="1526"/>
      <c r="J727" s="1446"/>
      <c r="K727" s="1446"/>
      <c r="L727" s="1421"/>
      <c r="M727" s="1446"/>
      <c r="N727" s="1550"/>
      <c r="O727" s="1550"/>
      <c r="P727" s="1551"/>
      <c r="Q727" s="1550"/>
      <c r="R727" s="1421"/>
      <c r="S727" s="1554"/>
      <c r="T727" s="1554"/>
      <c r="U727" s="1554"/>
      <c r="V727" s="1554"/>
      <c r="W727" s="1554"/>
      <c r="X727" s="1554"/>
      <c r="Y727" s="1554"/>
      <c r="Z727" s="1555"/>
      <c r="AA727" s="1555"/>
      <c r="AB727" s="1555"/>
      <c r="AC727" s="1555"/>
      <c r="AD727" s="1555"/>
      <c r="AE727" s="1555"/>
      <c r="AF727" s="1555"/>
      <c r="AG727" s="1555"/>
      <c r="AH727" s="1550"/>
      <c r="AI727" s="1550"/>
      <c r="AJ727" s="1421"/>
      <c r="AK727" s="1509"/>
      <c r="AL727" s="1501"/>
      <c r="AM727" s="1501"/>
      <c r="AN727" s="1501"/>
      <c r="AO727" s="1501"/>
      <c r="AP727" s="1509"/>
      <c r="AQ727" s="1501"/>
      <c r="AR727" s="1501"/>
    </row>
    <row r="728" spans="1:44" ht="45" customHeight="1">
      <c r="A728" s="1446"/>
      <c r="B728" s="1517"/>
      <c r="C728" s="1552"/>
      <c r="D728" s="1553"/>
      <c r="E728" s="1529"/>
      <c r="F728" s="1421"/>
      <c r="G728" s="1446"/>
      <c r="H728" s="1420"/>
      <c r="I728" s="1526"/>
      <c r="J728" s="1446"/>
      <c r="K728" s="1446"/>
      <c r="L728" s="1421"/>
      <c r="M728" s="1446"/>
      <c r="N728" s="1550"/>
      <c r="O728" s="1550"/>
      <c r="P728" s="1551"/>
      <c r="Q728" s="1550"/>
      <c r="R728" s="1421"/>
      <c r="S728" s="1554"/>
      <c r="T728" s="1554"/>
      <c r="U728" s="1554"/>
      <c r="V728" s="1554"/>
      <c r="W728" s="1554"/>
      <c r="X728" s="1554"/>
      <c r="Y728" s="1554"/>
      <c r="Z728" s="1555"/>
      <c r="AA728" s="1555"/>
      <c r="AB728" s="1555"/>
      <c r="AC728" s="1555"/>
      <c r="AD728" s="1555"/>
      <c r="AE728" s="1555"/>
      <c r="AF728" s="1555"/>
      <c r="AG728" s="1555"/>
      <c r="AH728" s="1550"/>
      <c r="AI728" s="1550"/>
      <c r="AJ728" s="1421"/>
      <c r="AK728" s="1509"/>
      <c r="AL728" s="1501"/>
      <c r="AM728" s="1501"/>
      <c r="AN728" s="1501"/>
      <c r="AO728" s="1501"/>
      <c r="AP728" s="1509"/>
      <c r="AQ728" s="1501"/>
      <c r="AR728" s="1501"/>
    </row>
    <row r="729" spans="1:44" ht="30" customHeight="1">
      <c r="A729" s="1446"/>
      <c r="B729" s="1517"/>
      <c r="C729" s="1552"/>
      <c r="D729" s="1553"/>
      <c r="E729" s="1529"/>
      <c r="F729" s="1421"/>
      <c r="G729" s="1446"/>
      <c r="H729" s="1420"/>
      <c r="I729" s="1526"/>
      <c r="J729" s="1446"/>
      <c r="K729" s="1446"/>
      <c r="L729" s="1421"/>
      <c r="M729" s="1446"/>
      <c r="N729" s="1550"/>
      <c r="O729" s="1550"/>
      <c r="P729" s="1551"/>
      <c r="Q729" s="1550"/>
      <c r="R729" s="1421"/>
      <c r="S729" s="1554"/>
      <c r="T729" s="1554"/>
      <c r="U729" s="1554"/>
      <c r="V729" s="1554"/>
      <c r="W729" s="1554"/>
      <c r="X729" s="1554"/>
      <c r="Y729" s="1554"/>
      <c r="Z729" s="1555"/>
      <c r="AA729" s="1555"/>
      <c r="AB729" s="1555"/>
      <c r="AC729" s="1555"/>
      <c r="AD729" s="1555"/>
      <c r="AE729" s="1555"/>
      <c r="AF729" s="1555"/>
      <c r="AG729" s="1555"/>
      <c r="AH729" s="1550"/>
      <c r="AI729" s="1550"/>
      <c r="AJ729" s="1421"/>
      <c r="AK729" s="1509"/>
      <c r="AL729" s="1501"/>
      <c r="AM729" s="1501"/>
      <c r="AN729" s="1501"/>
      <c r="AO729" s="1501"/>
      <c r="AP729" s="1509"/>
      <c r="AQ729" s="1501"/>
      <c r="AR729" s="1501"/>
    </row>
    <row r="730" spans="1:44" ht="30" customHeight="1">
      <c r="A730" s="1446"/>
      <c r="B730" s="1517"/>
      <c r="C730" s="1552"/>
      <c r="D730" s="1553"/>
      <c r="E730" s="1529"/>
      <c r="F730" s="1421"/>
      <c r="G730" s="1446"/>
      <c r="H730" s="1420"/>
      <c r="I730" s="1526"/>
      <c r="J730" s="1446"/>
      <c r="K730" s="1446"/>
      <c r="L730" s="1421"/>
      <c r="M730" s="1446"/>
      <c r="N730" s="1550"/>
      <c r="O730" s="1550"/>
      <c r="P730" s="1551"/>
      <c r="Q730" s="1550"/>
      <c r="R730" s="1421"/>
      <c r="S730" s="1554"/>
      <c r="T730" s="1554"/>
      <c r="U730" s="1554"/>
      <c r="V730" s="1554"/>
      <c r="W730" s="1554"/>
      <c r="X730" s="1554"/>
      <c r="Y730" s="1554"/>
      <c r="Z730" s="1555"/>
      <c r="AA730" s="1555"/>
      <c r="AB730" s="1555"/>
      <c r="AC730" s="1555"/>
      <c r="AD730" s="1555"/>
      <c r="AE730" s="1555"/>
      <c r="AF730" s="1555"/>
      <c r="AG730" s="1555"/>
      <c r="AH730" s="1550"/>
      <c r="AI730" s="1550"/>
      <c r="AJ730" s="1421"/>
      <c r="AK730" s="1509"/>
      <c r="AL730" s="1501"/>
      <c r="AM730" s="1501"/>
      <c r="AN730" s="1501"/>
      <c r="AO730" s="1501"/>
      <c r="AP730" s="1509"/>
      <c r="AQ730" s="1501"/>
      <c r="AR730" s="1501"/>
    </row>
    <row r="731" spans="1:44" ht="30" customHeight="1">
      <c r="A731" s="1446"/>
      <c r="B731" s="1517"/>
      <c r="C731" s="1552"/>
      <c r="D731" s="1553"/>
      <c r="E731" s="1529"/>
      <c r="F731" s="1421"/>
      <c r="G731" s="1446"/>
      <c r="H731" s="1420"/>
      <c r="I731" s="1526"/>
      <c r="J731" s="1446"/>
      <c r="K731" s="1446"/>
      <c r="L731" s="1421"/>
      <c r="M731" s="1446"/>
      <c r="N731" s="1550"/>
      <c r="O731" s="1550"/>
      <c r="P731" s="1551"/>
      <c r="Q731" s="1550"/>
      <c r="R731" s="1421"/>
      <c r="S731" s="1554"/>
      <c r="T731" s="1554"/>
      <c r="U731" s="1554"/>
      <c r="V731" s="1554"/>
      <c r="W731" s="1554"/>
      <c r="X731" s="1554"/>
      <c r="Y731" s="1554"/>
      <c r="Z731" s="1555"/>
      <c r="AA731" s="1555"/>
      <c r="AB731" s="1555"/>
      <c r="AC731" s="1555"/>
      <c r="AD731" s="1555"/>
      <c r="AE731" s="1555"/>
      <c r="AF731" s="1555"/>
      <c r="AG731" s="1555"/>
      <c r="AH731" s="1550"/>
      <c r="AI731" s="1550"/>
      <c r="AJ731" s="1421"/>
      <c r="AK731" s="1509"/>
      <c r="AL731" s="1501"/>
      <c r="AM731" s="1501"/>
      <c r="AN731" s="1501"/>
      <c r="AO731" s="1501"/>
      <c r="AP731" s="1509"/>
      <c r="AQ731" s="1501"/>
      <c r="AR731" s="1501"/>
    </row>
    <row r="732" spans="1:44" ht="77.25" customHeight="1">
      <c r="A732" s="1446"/>
      <c r="B732" s="1517"/>
      <c r="C732" s="1552"/>
      <c r="D732" s="1553"/>
      <c r="E732" s="1529"/>
      <c r="F732" s="1421"/>
      <c r="G732" s="1446"/>
      <c r="H732" s="1420"/>
      <c r="I732" s="1526"/>
      <c r="J732" s="1446"/>
      <c r="K732" s="1446"/>
      <c r="L732" s="1421"/>
      <c r="M732" s="1446"/>
      <c r="N732" s="1550"/>
      <c r="O732" s="1550"/>
      <c r="P732" s="1551"/>
      <c r="Q732" s="1550"/>
      <c r="R732" s="1421"/>
      <c r="S732" s="1554"/>
      <c r="T732" s="1554"/>
      <c r="U732" s="1554"/>
      <c r="V732" s="1554"/>
      <c r="W732" s="1554"/>
      <c r="X732" s="1554"/>
      <c r="Y732" s="1554"/>
      <c r="Z732" s="1555"/>
      <c r="AA732" s="1555"/>
      <c r="AB732" s="1555"/>
      <c r="AC732" s="1555"/>
      <c r="AD732" s="1555"/>
      <c r="AE732" s="1555"/>
      <c r="AF732" s="1555"/>
      <c r="AG732" s="1555"/>
      <c r="AH732" s="1550"/>
      <c r="AI732" s="1550"/>
      <c r="AJ732" s="1421"/>
      <c r="AK732" s="1509"/>
      <c r="AL732" s="1501"/>
      <c r="AM732" s="1501"/>
      <c r="AN732" s="1501"/>
      <c r="AO732" s="1501"/>
      <c r="AP732" s="1509"/>
      <c r="AQ732" s="1501"/>
      <c r="AR732" s="1501"/>
    </row>
    <row r="733" spans="1:44" ht="34.5" customHeight="1">
      <c r="A733" s="1446"/>
      <c r="B733" s="1517"/>
      <c r="C733" s="1552"/>
      <c r="D733" s="1553"/>
      <c r="E733" s="1529"/>
      <c r="F733" s="1421"/>
      <c r="G733" s="1446"/>
      <c r="H733" s="1420"/>
      <c r="I733" s="1526"/>
      <c r="J733" s="1446"/>
      <c r="K733" s="1446"/>
      <c r="L733" s="1421"/>
      <c r="M733" s="1446"/>
      <c r="N733" s="1550"/>
      <c r="O733" s="1550"/>
      <c r="P733" s="1551"/>
      <c r="Q733" s="1550"/>
      <c r="R733" s="1421"/>
      <c r="S733" s="1554"/>
      <c r="T733" s="1554"/>
      <c r="U733" s="1554"/>
      <c r="V733" s="1554"/>
      <c r="W733" s="1554"/>
      <c r="X733" s="1554"/>
      <c r="Y733" s="1554"/>
      <c r="Z733" s="1555"/>
      <c r="AA733" s="1555"/>
      <c r="AB733" s="1555"/>
      <c r="AC733" s="1555"/>
      <c r="AD733" s="1555"/>
      <c r="AE733" s="1555"/>
      <c r="AF733" s="1555"/>
      <c r="AG733" s="1555"/>
      <c r="AH733" s="1550"/>
      <c r="AI733" s="1550"/>
      <c r="AJ733" s="1421"/>
      <c r="AK733" s="1509"/>
      <c r="AL733" s="1501"/>
      <c r="AM733" s="1501"/>
      <c r="AN733" s="1501"/>
      <c r="AO733" s="1501"/>
      <c r="AP733" s="1509"/>
      <c r="AQ733" s="1501"/>
      <c r="AR733" s="1501"/>
    </row>
    <row r="734" spans="1:44" ht="69" customHeight="1">
      <c r="A734" s="1446"/>
      <c r="B734" s="1517"/>
      <c r="C734" s="1552"/>
      <c r="D734" s="1553"/>
      <c r="E734" s="1529"/>
      <c r="F734" s="1421"/>
      <c r="G734" s="1446"/>
      <c r="H734" s="1420"/>
      <c r="I734" s="1526"/>
      <c r="J734" s="1446"/>
      <c r="K734" s="1446"/>
      <c r="L734" s="1421"/>
      <c r="M734" s="1446"/>
      <c r="N734" s="1550"/>
      <c r="O734" s="1550"/>
      <c r="P734" s="1551"/>
      <c r="Q734" s="1550"/>
      <c r="R734" s="1421"/>
      <c r="S734" s="1554"/>
      <c r="T734" s="1554"/>
      <c r="U734" s="1554"/>
      <c r="V734" s="1554"/>
      <c r="W734" s="1554"/>
      <c r="X734" s="1554"/>
      <c r="Y734" s="1554"/>
      <c r="Z734" s="1555"/>
      <c r="AA734" s="1555"/>
      <c r="AB734" s="1555"/>
      <c r="AC734" s="1555"/>
      <c r="AD734" s="1555"/>
      <c r="AE734" s="1555"/>
      <c r="AF734" s="1555"/>
      <c r="AG734" s="1555"/>
      <c r="AH734" s="1550"/>
      <c r="AI734" s="1550"/>
      <c r="AJ734" s="1421"/>
      <c r="AK734" s="1509"/>
      <c r="AL734" s="1501"/>
      <c r="AM734" s="1501"/>
      <c r="AN734" s="1501"/>
      <c r="AO734" s="1501"/>
      <c r="AP734" s="1509"/>
      <c r="AQ734" s="1501"/>
      <c r="AR734" s="1501"/>
    </row>
    <row r="735" spans="1:44" ht="60.75" customHeight="1">
      <c r="A735" s="1446"/>
      <c r="B735" s="1517"/>
      <c r="C735" s="1552"/>
      <c r="D735" s="1553"/>
      <c r="E735" s="1529"/>
      <c r="F735" s="1421"/>
      <c r="G735" s="1446"/>
      <c r="H735" s="1420"/>
      <c r="I735" s="1526"/>
      <c r="J735" s="1446"/>
      <c r="K735" s="1446"/>
      <c r="L735" s="1421"/>
      <c r="M735" s="1446"/>
      <c r="N735" s="1550"/>
      <c r="O735" s="1550"/>
      <c r="P735" s="1551"/>
      <c r="Q735" s="1550"/>
      <c r="R735" s="1421"/>
      <c r="S735" s="1554"/>
      <c r="T735" s="1554"/>
      <c r="U735" s="1554"/>
      <c r="V735" s="1554"/>
      <c r="W735" s="1554"/>
      <c r="X735" s="1554"/>
      <c r="Y735" s="1554"/>
      <c r="Z735" s="1555"/>
      <c r="AA735" s="1555"/>
      <c r="AB735" s="1555"/>
      <c r="AC735" s="1555"/>
      <c r="AD735" s="1555"/>
      <c r="AE735" s="1555"/>
      <c r="AF735" s="1555"/>
      <c r="AG735" s="1555"/>
      <c r="AH735" s="1550"/>
      <c r="AI735" s="1550"/>
      <c r="AJ735" s="1421"/>
      <c r="AK735" s="1509"/>
      <c r="AL735" s="1501"/>
      <c r="AM735" s="1501"/>
      <c r="AN735" s="1501"/>
      <c r="AO735" s="1501"/>
      <c r="AP735" s="1509"/>
      <c r="AQ735" s="1501"/>
      <c r="AR735" s="1501"/>
    </row>
    <row r="736" spans="1:44" ht="51" customHeight="1">
      <c r="A736" s="1446"/>
      <c r="B736" s="1517"/>
      <c r="C736" s="1552"/>
      <c r="D736" s="1553"/>
      <c r="E736" s="1529"/>
      <c r="F736" s="1421"/>
      <c r="G736" s="1446"/>
      <c r="H736" s="1420"/>
      <c r="I736" s="1526"/>
      <c r="J736" s="1446"/>
      <c r="K736" s="1446"/>
      <c r="L736" s="1421"/>
      <c r="M736" s="1446"/>
      <c r="N736" s="1550"/>
      <c r="O736" s="1550"/>
      <c r="P736" s="1551"/>
      <c r="Q736" s="1550"/>
      <c r="R736" s="1421"/>
      <c r="S736" s="1554"/>
      <c r="T736" s="1554"/>
      <c r="U736" s="1554"/>
      <c r="V736" s="1554"/>
      <c r="W736" s="1554"/>
      <c r="X736" s="1554"/>
      <c r="Y736" s="1554"/>
      <c r="Z736" s="1555"/>
      <c r="AA736" s="1555"/>
      <c r="AB736" s="1555"/>
      <c r="AC736" s="1555"/>
      <c r="AD736" s="1555"/>
      <c r="AE736" s="1555"/>
      <c r="AF736" s="1555"/>
      <c r="AG736" s="1555"/>
      <c r="AH736" s="1550"/>
      <c r="AI736" s="1550"/>
      <c r="AJ736" s="1421"/>
      <c r="AK736" s="1509"/>
      <c r="AL736" s="1501"/>
      <c r="AM736" s="1501"/>
      <c r="AN736" s="1501"/>
      <c r="AO736" s="1501"/>
      <c r="AP736" s="1509"/>
      <c r="AQ736" s="1501"/>
      <c r="AR736" s="1501"/>
    </row>
    <row r="737" spans="1:44" ht="51" customHeight="1">
      <c r="A737" s="1446"/>
      <c r="B737" s="1517"/>
      <c r="C737" s="1552"/>
      <c r="D737" s="1553"/>
      <c r="E737" s="1529"/>
      <c r="F737" s="1421"/>
      <c r="G737" s="1446"/>
      <c r="H737" s="1420"/>
      <c r="I737" s="1526"/>
      <c r="J737" s="1446"/>
      <c r="K737" s="1446"/>
      <c r="L737" s="1421"/>
      <c r="M737" s="1446"/>
      <c r="N737" s="1550"/>
      <c r="O737" s="1550"/>
      <c r="P737" s="1551"/>
      <c r="Q737" s="1550"/>
      <c r="R737" s="1421"/>
      <c r="S737" s="1554"/>
      <c r="T737" s="1554"/>
      <c r="U737" s="1554"/>
      <c r="V737" s="1554"/>
      <c r="W737" s="1554"/>
      <c r="X737" s="1554"/>
      <c r="Y737" s="1554"/>
      <c r="Z737" s="1555"/>
      <c r="AA737" s="1555"/>
      <c r="AB737" s="1555"/>
      <c r="AC737" s="1555"/>
      <c r="AD737" s="1555"/>
      <c r="AE737" s="1555"/>
      <c r="AF737" s="1555"/>
      <c r="AG737" s="1555"/>
      <c r="AH737" s="1550"/>
      <c r="AI737" s="1550"/>
      <c r="AJ737" s="1421"/>
      <c r="AK737" s="1509"/>
      <c r="AL737" s="1501"/>
      <c r="AM737" s="1501"/>
      <c r="AN737" s="1501"/>
      <c r="AO737" s="1501"/>
      <c r="AP737" s="1509"/>
      <c r="AQ737" s="1501"/>
      <c r="AR737" s="1501"/>
    </row>
    <row r="738" spans="1:44" ht="36" customHeight="1">
      <c r="A738" s="1446"/>
      <c r="B738" s="1517"/>
      <c r="C738" s="1552"/>
      <c r="D738" s="1553"/>
      <c r="E738" s="1529"/>
      <c r="F738" s="1421"/>
      <c r="G738" s="1446"/>
      <c r="H738" s="1420"/>
      <c r="I738" s="1526"/>
      <c r="J738" s="1446"/>
      <c r="K738" s="1446"/>
      <c r="L738" s="1421"/>
      <c r="M738" s="1446"/>
      <c r="N738" s="1550"/>
      <c r="O738" s="1550"/>
      <c r="P738" s="1551"/>
      <c r="Q738" s="1550"/>
      <c r="R738" s="1421"/>
      <c r="S738" s="1554"/>
      <c r="T738" s="1554"/>
      <c r="U738" s="1554"/>
      <c r="V738" s="1554"/>
      <c r="W738" s="1554"/>
      <c r="X738" s="1554"/>
      <c r="Y738" s="1554"/>
      <c r="Z738" s="1555"/>
      <c r="AA738" s="1555"/>
      <c r="AB738" s="1555"/>
      <c r="AC738" s="1555"/>
      <c r="AD738" s="1555"/>
      <c r="AE738" s="1555"/>
      <c r="AF738" s="1555"/>
      <c r="AG738" s="1555"/>
      <c r="AH738" s="1550"/>
      <c r="AI738" s="1550"/>
      <c r="AJ738" s="1421"/>
      <c r="AK738" s="1509"/>
      <c r="AL738" s="1501"/>
      <c r="AM738" s="1501"/>
      <c r="AN738" s="1501"/>
      <c r="AO738" s="1501"/>
      <c r="AP738" s="1509"/>
      <c r="AQ738" s="1501"/>
      <c r="AR738" s="1501"/>
    </row>
    <row r="739" spans="1:44" ht="46.5" customHeight="1">
      <c r="A739" s="1446"/>
      <c r="B739" s="1517"/>
      <c r="C739" s="1552"/>
      <c r="D739" s="1553"/>
      <c r="E739" s="1529"/>
      <c r="F739" s="1421"/>
      <c r="G739" s="1446"/>
      <c r="H739" s="1420"/>
      <c r="I739" s="1526"/>
      <c r="J739" s="1446"/>
      <c r="K739" s="1446"/>
      <c r="L739" s="1421"/>
      <c r="M739" s="1446"/>
      <c r="N739" s="1550"/>
      <c r="O739" s="1550"/>
      <c r="P739" s="1551"/>
      <c r="Q739" s="1550"/>
      <c r="R739" s="1421"/>
      <c r="S739" s="1554"/>
      <c r="T739" s="1554"/>
      <c r="U739" s="1554"/>
      <c r="V739" s="1554"/>
      <c r="W739" s="1554"/>
      <c r="X739" s="1554"/>
      <c r="Y739" s="1554"/>
      <c r="Z739" s="1555"/>
      <c r="AA739" s="1555"/>
      <c r="AB739" s="1555"/>
      <c r="AC739" s="1555"/>
      <c r="AD739" s="1555"/>
      <c r="AE739" s="1555"/>
      <c r="AF739" s="1555"/>
      <c r="AG739" s="1555"/>
      <c r="AH739" s="1550"/>
      <c r="AI739" s="1550"/>
      <c r="AJ739" s="1421"/>
      <c r="AK739" s="1509"/>
      <c r="AL739" s="1501"/>
      <c r="AM739" s="1501"/>
      <c r="AN739" s="1501"/>
      <c r="AO739" s="1501"/>
      <c r="AP739" s="1509"/>
      <c r="AQ739" s="1501"/>
      <c r="AR739" s="1501"/>
    </row>
    <row r="740" spans="1:44" ht="33.75" customHeight="1">
      <c r="A740" s="1446"/>
      <c r="B740" s="1517"/>
      <c r="C740" s="1552"/>
      <c r="D740" s="1553"/>
      <c r="E740" s="1529"/>
      <c r="F740" s="1421"/>
      <c r="G740" s="1446"/>
      <c r="H740" s="1420"/>
      <c r="I740" s="1526"/>
      <c r="J740" s="1446"/>
      <c r="K740" s="1446"/>
      <c r="L740" s="1421"/>
      <c r="M740" s="1446"/>
      <c r="N740" s="1550"/>
      <c r="O740" s="1550"/>
      <c r="P740" s="1551"/>
      <c r="Q740" s="1550"/>
      <c r="R740" s="1421"/>
      <c r="S740" s="1554"/>
      <c r="T740" s="1554"/>
      <c r="U740" s="1554"/>
      <c r="V740" s="1554"/>
      <c r="W740" s="1554"/>
      <c r="X740" s="1554"/>
      <c r="Y740" s="1554"/>
      <c r="Z740" s="1555"/>
      <c r="AA740" s="1555"/>
      <c r="AB740" s="1555"/>
      <c r="AC740" s="1555"/>
      <c r="AD740" s="1555"/>
      <c r="AE740" s="1555"/>
      <c r="AF740" s="1555"/>
      <c r="AG740" s="1555"/>
      <c r="AH740" s="1550"/>
      <c r="AI740" s="1550"/>
      <c r="AJ740" s="1421"/>
      <c r="AK740" s="1509"/>
      <c r="AL740" s="1501"/>
      <c r="AM740" s="1501"/>
      <c r="AN740" s="1501"/>
      <c r="AO740" s="1501"/>
      <c r="AP740" s="1509"/>
      <c r="AQ740" s="1501"/>
      <c r="AR740" s="1501"/>
    </row>
    <row r="741" spans="1:44" ht="31.5" customHeight="1">
      <c r="A741" s="1446"/>
      <c r="B741" s="1517"/>
      <c r="C741" s="1552"/>
      <c r="D741" s="1553"/>
      <c r="E741" s="1529"/>
      <c r="F741" s="1421"/>
      <c r="G741" s="1446"/>
      <c r="H741" s="1420"/>
      <c r="I741" s="1526"/>
      <c r="J741" s="1446"/>
      <c r="K741" s="1446"/>
      <c r="L741" s="1421"/>
      <c r="M741" s="1446"/>
      <c r="N741" s="1550"/>
      <c r="O741" s="1550"/>
      <c r="P741" s="1551"/>
      <c r="Q741" s="1550"/>
      <c r="R741" s="1421"/>
      <c r="S741" s="1554"/>
      <c r="T741" s="1554"/>
      <c r="U741" s="1554"/>
      <c r="V741" s="1554"/>
      <c r="W741" s="1554"/>
      <c r="X741" s="1554"/>
      <c r="Y741" s="1554"/>
      <c r="Z741" s="1555"/>
      <c r="AA741" s="1555"/>
      <c r="AB741" s="1555"/>
      <c r="AC741" s="1555"/>
      <c r="AD741" s="1555"/>
      <c r="AE741" s="1555"/>
      <c r="AF741" s="1555"/>
      <c r="AG741" s="1555"/>
      <c r="AH741" s="1550"/>
      <c r="AI741" s="1550"/>
      <c r="AJ741" s="1421"/>
      <c r="AK741" s="1509"/>
      <c r="AL741" s="1501"/>
      <c r="AM741" s="1501"/>
      <c r="AN741" s="1501"/>
      <c r="AO741" s="1501"/>
      <c r="AP741" s="1509"/>
      <c r="AQ741" s="1501"/>
      <c r="AR741" s="1501"/>
    </row>
    <row r="742" spans="1:44" ht="35.25" customHeight="1">
      <c r="A742" s="1446"/>
      <c r="B742" s="1517"/>
      <c r="C742" s="1552"/>
      <c r="D742" s="1553"/>
      <c r="E742" s="1529"/>
      <c r="F742" s="1421"/>
      <c r="G742" s="1446"/>
      <c r="H742" s="1420"/>
      <c r="I742" s="1526"/>
      <c r="J742" s="1446"/>
      <c r="K742" s="1446"/>
      <c r="L742" s="1421"/>
      <c r="M742" s="1446"/>
      <c r="N742" s="1550"/>
      <c r="O742" s="1550"/>
      <c r="P742" s="1551"/>
      <c r="Q742" s="1550"/>
      <c r="R742" s="1421"/>
      <c r="S742" s="1554"/>
      <c r="T742" s="1554"/>
      <c r="U742" s="1554"/>
      <c r="V742" s="1554"/>
      <c r="W742" s="1554"/>
      <c r="X742" s="1554"/>
      <c r="Y742" s="1554"/>
      <c r="Z742" s="1555"/>
      <c r="AA742" s="1555"/>
      <c r="AB742" s="1555"/>
      <c r="AC742" s="1555"/>
      <c r="AD742" s="1555"/>
      <c r="AE742" s="1555"/>
      <c r="AF742" s="1555"/>
      <c r="AG742" s="1555"/>
      <c r="AH742" s="1550"/>
      <c r="AI742" s="1550"/>
      <c r="AJ742" s="1421"/>
      <c r="AK742" s="1509"/>
      <c r="AL742" s="1501"/>
      <c r="AM742" s="1501"/>
      <c r="AN742" s="1501"/>
      <c r="AO742" s="1501"/>
      <c r="AP742" s="1509"/>
      <c r="AQ742" s="1501"/>
      <c r="AR742" s="1501"/>
    </row>
    <row r="743" spans="1:44" ht="45" customHeight="1">
      <c r="A743" s="1446"/>
      <c r="B743" s="1517"/>
      <c r="C743" s="1552"/>
      <c r="D743" s="1553"/>
      <c r="E743" s="1529"/>
      <c r="F743" s="1421"/>
      <c r="G743" s="1446"/>
      <c r="H743" s="1420"/>
      <c r="I743" s="1526"/>
      <c r="J743" s="1446"/>
      <c r="K743" s="1446"/>
      <c r="L743" s="1421"/>
      <c r="M743" s="1446"/>
      <c r="N743" s="1550"/>
      <c r="O743" s="1550"/>
      <c r="P743" s="1551"/>
      <c r="Q743" s="1550"/>
      <c r="R743" s="1421"/>
      <c r="S743" s="1554"/>
      <c r="T743" s="1554"/>
      <c r="U743" s="1554"/>
      <c r="V743" s="1554"/>
      <c r="W743" s="1554"/>
      <c r="X743" s="1554"/>
      <c r="Y743" s="1554"/>
      <c r="Z743" s="1555"/>
      <c r="AA743" s="1555"/>
      <c r="AB743" s="1555"/>
      <c r="AC743" s="1555"/>
      <c r="AD743" s="1555"/>
      <c r="AE743" s="1555"/>
      <c r="AF743" s="1555"/>
      <c r="AG743" s="1555"/>
      <c r="AH743" s="1550"/>
      <c r="AI743" s="1550"/>
      <c r="AJ743" s="1421"/>
      <c r="AK743" s="1509"/>
      <c r="AL743" s="1501"/>
      <c r="AM743" s="1501"/>
      <c r="AN743" s="1501"/>
      <c r="AO743" s="1501"/>
      <c r="AP743" s="1509"/>
      <c r="AQ743" s="1501"/>
      <c r="AR743" s="1501"/>
    </row>
    <row r="744" spans="1:44" ht="38.25" customHeight="1">
      <c r="A744" s="1446"/>
      <c r="B744" s="1517"/>
      <c r="C744" s="1552"/>
      <c r="D744" s="1553"/>
      <c r="E744" s="1529"/>
      <c r="F744" s="1421"/>
      <c r="G744" s="1446"/>
      <c r="H744" s="1420"/>
      <c r="I744" s="1526"/>
      <c r="J744" s="1446"/>
      <c r="K744" s="1446"/>
      <c r="L744" s="1421"/>
      <c r="M744" s="1446"/>
      <c r="N744" s="1550"/>
      <c r="O744" s="1550"/>
      <c r="P744" s="1551"/>
      <c r="Q744" s="1550"/>
      <c r="R744" s="1421"/>
      <c r="S744" s="1554"/>
      <c r="T744" s="1554"/>
      <c r="U744" s="1554"/>
      <c r="V744" s="1554"/>
      <c r="W744" s="1554"/>
      <c r="X744" s="1554"/>
      <c r="Y744" s="1554"/>
      <c r="Z744" s="1555"/>
      <c r="AA744" s="1555"/>
      <c r="AB744" s="1555"/>
      <c r="AC744" s="1555"/>
      <c r="AD744" s="1555"/>
      <c r="AE744" s="1555"/>
      <c r="AF744" s="1555"/>
      <c r="AG744" s="1555"/>
      <c r="AH744" s="1550"/>
      <c r="AI744" s="1550"/>
      <c r="AJ744" s="1421"/>
      <c r="AK744" s="1509"/>
      <c r="AL744" s="1501"/>
      <c r="AM744" s="1501"/>
      <c r="AN744" s="1501"/>
      <c r="AO744" s="1501"/>
      <c r="AP744" s="1509"/>
      <c r="AQ744" s="1501"/>
      <c r="AR744" s="1501"/>
    </row>
    <row r="745" spans="1:44" ht="54.75" customHeight="1">
      <c r="A745" s="1446"/>
      <c r="B745" s="1517"/>
      <c r="C745" s="1552"/>
      <c r="D745" s="1553"/>
      <c r="E745" s="1529"/>
      <c r="F745" s="1421"/>
      <c r="G745" s="1446"/>
      <c r="H745" s="1420"/>
      <c r="I745" s="1526"/>
      <c r="J745" s="1446"/>
      <c r="K745" s="1446"/>
      <c r="L745" s="1421"/>
      <c r="M745" s="1446"/>
      <c r="N745" s="1550"/>
      <c r="O745" s="1550"/>
      <c r="P745" s="1551"/>
      <c r="Q745" s="1550"/>
      <c r="R745" s="1421"/>
      <c r="S745" s="1554"/>
      <c r="T745" s="1554"/>
      <c r="U745" s="1554"/>
      <c r="V745" s="1554"/>
      <c r="W745" s="1554"/>
      <c r="X745" s="1554"/>
      <c r="Y745" s="1554"/>
      <c r="Z745" s="1555"/>
      <c r="AA745" s="1555"/>
      <c r="AB745" s="1555"/>
      <c r="AC745" s="1555"/>
      <c r="AD745" s="1555"/>
      <c r="AE745" s="1555"/>
      <c r="AF745" s="1555"/>
      <c r="AG745" s="1555"/>
      <c r="AH745" s="1550"/>
      <c r="AI745" s="1550"/>
      <c r="AJ745" s="1421"/>
      <c r="AK745" s="1509"/>
      <c r="AL745" s="1501"/>
      <c r="AM745" s="1501"/>
      <c r="AN745" s="1501"/>
      <c r="AO745" s="1501"/>
      <c r="AP745" s="1509"/>
      <c r="AQ745" s="1501"/>
      <c r="AR745" s="1501"/>
    </row>
    <row r="746" spans="1:44" ht="42" customHeight="1">
      <c r="A746" s="1446"/>
      <c r="B746" s="1517"/>
      <c r="C746" s="1552"/>
      <c r="D746" s="1553"/>
      <c r="E746" s="1529"/>
      <c r="F746" s="1421"/>
      <c r="G746" s="1446"/>
      <c r="H746" s="1420"/>
      <c r="I746" s="1526"/>
      <c r="J746" s="1446"/>
      <c r="K746" s="1446"/>
      <c r="L746" s="1421"/>
      <c r="M746" s="1446"/>
      <c r="N746" s="1550"/>
      <c r="O746" s="1550"/>
      <c r="P746" s="1551"/>
      <c r="Q746" s="1550"/>
      <c r="R746" s="1421"/>
      <c r="S746" s="1554"/>
      <c r="T746" s="1554"/>
      <c r="U746" s="1554"/>
      <c r="V746" s="1554"/>
      <c r="W746" s="1554"/>
      <c r="X746" s="1554"/>
      <c r="Y746" s="1554"/>
      <c r="Z746" s="1555"/>
      <c r="AA746" s="1555"/>
      <c r="AB746" s="1555"/>
      <c r="AC746" s="1555"/>
      <c r="AD746" s="1555"/>
      <c r="AE746" s="1555"/>
      <c r="AF746" s="1555"/>
      <c r="AG746" s="1555"/>
      <c r="AH746" s="1550"/>
      <c r="AI746" s="1550"/>
      <c r="AJ746" s="1421"/>
      <c r="AK746" s="1509"/>
      <c r="AL746" s="1501"/>
      <c r="AM746" s="1501"/>
      <c r="AN746" s="1501"/>
      <c r="AO746" s="1501"/>
      <c r="AP746" s="1509"/>
      <c r="AQ746" s="1501"/>
      <c r="AR746" s="1501"/>
    </row>
    <row r="747" spans="1:44" ht="54.75" customHeight="1">
      <c r="A747" s="1446"/>
      <c r="B747" s="1517"/>
      <c r="C747" s="1552"/>
      <c r="D747" s="1553"/>
      <c r="E747" s="1529"/>
      <c r="F747" s="1421"/>
      <c r="G747" s="1446"/>
      <c r="H747" s="1420"/>
      <c r="I747" s="1526"/>
      <c r="J747" s="1446"/>
      <c r="K747" s="1446"/>
      <c r="L747" s="1421"/>
      <c r="M747" s="1446"/>
      <c r="N747" s="1550"/>
      <c r="O747" s="1550"/>
      <c r="P747" s="1551"/>
      <c r="Q747" s="1550"/>
      <c r="R747" s="1421"/>
      <c r="S747" s="1554"/>
      <c r="T747" s="1554"/>
      <c r="U747" s="1554"/>
      <c r="V747" s="1554"/>
      <c r="W747" s="1554"/>
      <c r="X747" s="1554"/>
      <c r="Y747" s="1554"/>
      <c r="Z747" s="1555"/>
      <c r="AA747" s="1555"/>
      <c r="AB747" s="1555"/>
      <c r="AC747" s="1555"/>
      <c r="AD747" s="1555"/>
      <c r="AE747" s="1555"/>
      <c r="AF747" s="1555"/>
      <c r="AG747" s="1555"/>
      <c r="AH747" s="1550"/>
      <c r="AI747" s="1550"/>
      <c r="AJ747" s="1421"/>
      <c r="AK747" s="1509"/>
      <c r="AL747" s="1501"/>
      <c r="AM747" s="1501"/>
      <c r="AN747" s="1501"/>
      <c r="AO747" s="1501"/>
      <c r="AP747" s="1509"/>
      <c r="AQ747" s="1501"/>
      <c r="AR747" s="1501"/>
    </row>
    <row r="748" spans="1:44" ht="30" customHeight="1">
      <c r="A748" s="1446"/>
      <c r="B748" s="1517"/>
      <c r="C748" s="1552"/>
      <c r="D748" s="1553"/>
      <c r="E748" s="1529"/>
      <c r="F748" s="1421"/>
      <c r="G748" s="1446"/>
      <c r="H748" s="1420"/>
      <c r="I748" s="1526"/>
      <c r="J748" s="1446"/>
      <c r="K748" s="1446"/>
      <c r="L748" s="1421"/>
      <c r="M748" s="1446"/>
      <c r="N748" s="1550"/>
      <c r="O748" s="1550"/>
      <c r="P748" s="1551"/>
      <c r="Q748" s="1550"/>
      <c r="R748" s="1421"/>
      <c r="S748" s="1554"/>
      <c r="T748" s="1554"/>
      <c r="U748" s="1554"/>
      <c r="V748" s="1554"/>
      <c r="W748" s="1554"/>
      <c r="X748" s="1554"/>
      <c r="Y748" s="1554"/>
      <c r="Z748" s="1555"/>
      <c r="AA748" s="1555"/>
      <c r="AB748" s="1555"/>
      <c r="AC748" s="1555"/>
      <c r="AD748" s="1555"/>
      <c r="AE748" s="1555"/>
      <c r="AF748" s="1555"/>
      <c r="AG748" s="1555"/>
      <c r="AH748" s="1550"/>
      <c r="AI748" s="1550"/>
      <c r="AJ748" s="1421"/>
      <c r="AK748" s="1509"/>
      <c r="AL748" s="1501"/>
      <c r="AM748" s="1501"/>
      <c r="AN748" s="1501"/>
      <c r="AO748" s="1501"/>
      <c r="AP748" s="1509"/>
      <c r="AQ748" s="1501"/>
      <c r="AR748" s="1501"/>
    </row>
    <row r="749" spans="1:44" ht="48" customHeight="1">
      <c r="A749" s="1446"/>
      <c r="B749" s="1517"/>
      <c r="C749" s="1552"/>
      <c r="D749" s="1553"/>
      <c r="E749" s="1529"/>
      <c r="F749" s="1421"/>
      <c r="G749" s="1446"/>
      <c r="H749" s="1420"/>
      <c r="I749" s="1526"/>
      <c r="J749" s="1446"/>
      <c r="K749" s="1446"/>
      <c r="L749" s="1421"/>
      <c r="M749" s="1446"/>
      <c r="N749" s="1550"/>
      <c r="O749" s="1550"/>
      <c r="P749" s="1551"/>
      <c r="Q749" s="1550"/>
      <c r="R749" s="1421"/>
      <c r="S749" s="1554"/>
      <c r="T749" s="1554"/>
      <c r="U749" s="1554"/>
      <c r="V749" s="1554"/>
      <c r="W749" s="1554"/>
      <c r="X749" s="1554"/>
      <c r="Y749" s="1554"/>
      <c r="Z749" s="1555"/>
      <c r="AA749" s="1555"/>
      <c r="AB749" s="1555"/>
      <c r="AC749" s="1555"/>
      <c r="AD749" s="1555"/>
      <c r="AE749" s="1555"/>
      <c r="AF749" s="1555"/>
      <c r="AG749" s="1555"/>
      <c r="AH749" s="1550"/>
      <c r="AI749" s="1550"/>
      <c r="AJ749" s="1421"/>
      <c r="AK749" s="1509"/>
      <c r="AL749" s="1501"/>
      <c r="AM749" s="1501"/>
      <c r="AN749" s="1501"/>
      <c r="AO749" s="1501"/>
      <c r="AP749" s="1509"/>
      <c r="AQ749" s="1501"/>
      <c r="AR749" s="1501"/>
    </row>
    <row r="750" spans="1:44" ht="48" customHeight="1">
      <c r="A750" s="1446"/>
      <c r="B750" s="1517"/>
      <c r="C750" s="1552"/>
      <c r="D750" s="1553"/>
      <c r="E750" s="1529"/>
      <c r="F750" s="1421"/>
      <c r="G750" s="1446"/>
      <c r="H750" s="1420"/>
      <c r="I750" s="1526"/>
      <c r="J750" s="1446"/>
      <c r="K750" s="1446"/>
      <c r="L750" s="1421"/>
      <c r="M750" s="1446"/>
      <c r="N750" s="1550"/>
      <c r="O750" s="1550"/>
      <c r="P750" s="1551"/>
      <c r="Q750" s="1550"/>
      <c r="R750" s="1421"/>
      <c r="S750" s="1554"/>
      <c r="T750" s="1554"/>
      <c r="U750" s="1554"/>
      <c r="V750" s="1554"/>
      <c r="W750" s="1554"/>
      <c r="X750" s="1554"/>
      <c r="Y750" s="1554"/>
      <c r="Z750" s="1555"/>
      <c r="AA750" s="1555"/>
      <c r="AB750" s="1555"/>
      <c r="AC750" s="1555"/>
      <c r="AD750" s="1555"/>
      <c r="AE750" s="1555"/>
      <c r="AF750" s="1555"/>
      <c r="AG750" s="1555"/>
      <c r="AH750" s="1550"/>
      <c r="AI750" s="1550"/>
      <c r="AJ750" s="1421"/>
      <c r="AK750" s="1509"/>
      <c r="AL750" s="1501"/>
      <c r="AM750" s="1501"/>
      <c r="AN750" s="1501"/>
      <c r="AO750" s="1501"/>
      <c r="AP750" s="1509"/>
      <c r="AQ750" s="1501"/>
      <c r="AR750" s="1501"/>
    </row>
    <row r="751" spans="1:44" ht="43.5" customHeight="1">
      <c r="A751" s="1446"/>
      <c r="B751" s="1517"/>
      <c r="C751" s="1552"/>
      <c r="D751" s="1553"/>
      <c r="E751" s="1529"/>
      <c r="F751" s="1421"/>
      <c r="G751" s="1446"/>
      <c r="H751" s="1420"/>
      <c r="I751" s="1526"/>
      <c r="J751" s="1446"/>
      <c r="K751" s="1446"/>
      <c r="L751" s="1421"/>
      <c r="M751" s="1446"/>
      <c r="N751" s="1550"/>
      <c r="O751" s="1550"/>
      <c r="P751" s="1551"/>
      <c r="Q751" s="1550"/>
      <c r="R751" s="1421"/>
      <c r="S751" s="1554"/>
      <c r="T751" s="1554"/>
      <c r="U751" s="1554"/>
      <c r="V751" s="1554"/>
      <c r="W751" s="1554"/>
      <c r="X751" s="1554"/>
      <c r="Y751" s="1554"/>
      <c r="Z751" s="1555"/>
      <c r="AA751" s="1555"/>
      <c r="AB751" s="1555"/>
      <c r="AC751" s="1555"/>
      <c r="AD751" s="1555"/>
      <c r="AE751" s="1555"/>
      <c r="AF751" s="1555"/>
      <c r="AG751" s="1555"/>
      <c r="AH751" s="1550"/>
      <c r="AI751" s="1550"/>
      <c r="AJ751" s="1421"/>
      <c r="AK751" s="1509"/>
      <c r="AL751" s="1501"/>
      <c r="AM751" s="1501"/>
      <c r="AN751" s="1501"/>
      <c r="AO751" s="1501"/>
      <c r="AP751" s="1509"/>
      <c r="AQ751" s="1501"/>
      <c r="AR751" s="1501"/>
    </row>
    <row r="752" spans="1:44" ht="47.25" customHeight="1">
      <c r="A752" s="1446"/>
      <c r="B752" s="1517"/>
      <c r="C752" s="1552"/>
      <c r="D752" s="1553"/>
      <c r="E752" s="1529"/>
      <c r="F752" s="1421"/>
      <c r="G752" s="1446"/>
      <c r="H752" s="1420"/>
      <c r="I752" s="1526"/>
      <c r="J752" s="1446"/>
      <c r="K752" s="1446"/>
      <c r="L752" s="1421"/>
      <c r="M752" s="1446"/>
      <c r="N752" s="1550"/>
      <c r="O752" s="1550"/>
      <c r="P752" s="1551"/>
      <c r="Q752" s="1550"/>
      <c r="R752" s="1421"/>
      <c r="S752" s="1554"/>
      <c r="T752" s="1554"/>
      <c r="U752" s="1554"/>
      <c r="V752" s="1554"/>
      <c r="W752" s="1554"/>
      <c r="X752" s="1554"/>
      <c r="Y752" s="1554"/>
      <c r="Z752" s="1555"/>
      <c r="AA752" s="1555"/>
      <c r="AB752" s="1555"/>
      <c r="AC752" s="1555"/>
      <c r="AD752" s="1555"/>
      <c r="AE752" s="1555"/>
      <c r="AF752" s="1555"/>
      <c r="AG752" s="1555"/>
      <c r="AH752" s="1550"/>
      <c r="AI752" s="1550"/>
      <c r="AJ752" s="1421"/>
      <c r="AK752" s="1509"/>
      <c r="AL752" s="1501"/>
      <c r="AM752" s="1501"/>
      <c r="AN752" s="1501"/>
      <c r="AO752" s="1501"/>
      <c r="AP752" s="1509"/>
      <c r="AQ752" s="1501"/>
      <c r="AR752" s="1501"/>
    </row>
    <row r="753" spans="1:44" ht="38.25" customHeight="1">
      <c r="A753" s="1446"/>
      <c r="B753" s="1517"/>
      <c r="C753" s="1552"/>
      <c r="D753" s="1553"/>
      <c r="E753" s="1529"/>
      <c r="F753" s="1421"/>
      <c r="G753" s="1446"/>
      <c r="H753" s="1420"/>
      <c r="I753" s="1526"/>
      <c r="J753" s="1446"/>
      <c r="K753" s="1446"/>
      <c r="L753" s="1421"/>
      <c r="M753" s="1446"/>
      <c r="N753" s="1550"/>
      <c r="O753" s="1550"/>
      <c r="P753" s="1551"/>
      <c r="Q753" s="1550"/>
      <c r="R753" s="1421"/>
      <c r="S753" s="1554"/>
      <c r="T753" s="1554"/>
      <c r="U753" s="1554"/>
      <c r="V753" s="1554"/>
      <c r="W753" s="1554"/>
      <c r="X753" s="1554"/>
      <c r="Y753" s="1554"/>
      <c r="Z753" s="1555"/>
      <c r="AA753" s="1555"/>
      <c r="AB753" s="1555"/>
      <c r="AC753" s="1555"/>
      <c r="AD753" s="1555"/>
      <c r="AE753" s="1555"/>
      <c r="AF753" s="1555"/>
      <c r="AG753" s="1555"/>
      <c r="AH753" s="1550"/>
      <c r="AI753" s="1550"/>
      <c r="AJ753" s="1421"/>
      <c r="AK753" s="1509"/>
      <c r="AL753" s="1501"/>
      <c r="AM753" s="1501"/>
      <c r="AN753" s="1501"/>
      <c r="AO753" s="1501"/>
      <c r="AP753" s="1509"/>
      <c r="AQ753" s="1501"/>
      <c r="AR753" s="1501"/>
    </row>
    <row r="754" spans="1:44" ht="48" customHeight="1">
      <c r="A754" s="1446"/>
      <c r="B754" s="1517"/>
      <c r="C754" s="1552"/>
      <c r="D754" s="1553"/>
      <c r="E754" s="1529"/>
      <c r="F754" s="1421"/>
      <c r="G754" s="1446"/>
      <c r="H754" s="1420"/>
      <c r="I754" s="1526"/>
      <c r="J754" s="1446"/>
      <c r="K754" s="1446"/>
      <c r="L754" s="1421"/>
      <c r="M754" s="1446"/>
      <c r="N754" s="1550"/>
      <c r="O754" s="1550"/>
      <c r="P754" s="1551"/>
      <c r="Q754" s="1550"/>
      <c r="R754" s="1421"/>
      <c r="S754" s="1554"/>
      <c r="T754" s="1554"/>
      <c r="U754" s="1554"/>
      <c r="V754" s="1554"/>
      <c r="W754" s="1554"/>
      <c r="X754" s="1554"/>
      <c r="Y754" s="1554"/>
      <c r="Z754" s="1555"/>
      <c r="AA754" s="1555"/>
      <c r="AB754" s="1555"/>
      <c r="AC754" s="1555"/>
      <c r="AD754" s="1555"/>
      <c r="AE754" s="1555"/>
      <c r="AF754" s="1555"/>
      <c r="AG754" s="1555"/>
      <c r="AH754" s="1550"/>
      <c r="AI754" s="1550"/>
      <c r="AJ754" s="1421"/>
      <c r="AK754" s="1509"/>
      <c r="AL754" s="1501"/>
      <c r="AM754" s="1501"/>
      <c r="AN754" s="1501"/>
      <c r="AO754" s="1501"/>
      <c r="AP754" s="1509"/>
      <c r="AQ754" s="1501"/>
      <c r="AR754" s="1501"/>
    </row>
    <row r="755" spans="1:44" ht="46.5" customHeight="1">
      <c r="A755" s="1446"/>
      <c r="B755" s="1517"/>
      <c r="C755" s="1552"/>
      <c r="D755" s="1553"/>
      <c r="E755" s="1529"/>
      <c r="F755" s="1421"/>
      <c r="G755" s="1446"/>
      <c r="H755" s="1420"/>
      <c r="I755" s="1526"/>
      <c r="J755" s="1446"/>
      <c r="K755" s="1446"/>
      <c r="L755" s="1421"/>
      <c r="M755" s="1446"/>
      <c r="N755" s="1550"/>
      <c r="O755" s="1550"/>
      <c r="P755" s="1551"/>
      <c r="Q755" s="1550"/>
      <c r="R755" s="1421"/>
      <c r="S755" s="1554"/>
      <c r="T755" s="1554"/>
      <c r="U755" s="1554"/>
      <c r="V755" s="1554"/>
      <c r="W755" s="1554"/>
      <c r="X755" s="1554"/>
      <c r="Y755" s="1554"/>
      <c r="Z755" s="1555"/>
      <c r="AA755" s="1555"/>
      <c r="AB755" s="1555"/>
      <c r="AC755" s="1555"/>
      <c r="AD755" s="1555"/>
      <c r="AE755" s="1555"/>
      <c r="AF755" s="1555"/>
      <c r="AG755" s="1555"/>
      <c r="AH755" s="1550"/>
      <c r="AI755" s="1550"/>
      <c r="AJ755" s="1421"/>
      <c r="AK755" s="1509"/>
      <c r="AL755" s="1501"/>
      <c r="AM755" s="1501"/>
      <c r="AN755" s="1501"/>
      <c r="AO755" s="1501"/>
      <c r="AP755" s="1509"/>
      <c r="AQ755" s="1501"/>
      <c r="AR755" s="1501"/>
    </row>
    <row r="756" spans="1:44" ht="35.25" customHeight="1">
      <c r="A756" s="1446"/>
      <c r="B756" s="1517"/>
      <c r="C756" s="1552"/>
      <c r="D756" s="1553"/>
      <c r="E756" s="1529"/>
      <c r="F756" s="1421"/>
      <c r="G756" s="1446"/>
      <c r="H756" s="1420"/>
      <c r="I756" s="1526"/>
      <c r="J756" s="1446"/>
      <c r="K756" s="1446"/>
      <c r="L756" s="1421"/>
      <c r="M756" s="1446"/>
      <c r="N756" s="1550"/>
      <c r="O756" s="1550"/>
      <c r="P756" s="1551"/>
      <c r="Q756" s="1550"/>
      <c r="R756" s="1421"/>
      <c r="S756" s="1554"/>
      <c r="T756" s="1554"/>
      <c r="U756" s="1554"/>
      <c r="V756" s="1554"/>
      <c r="W756" s="1554"/>
      <c r="X756" s="1554"/>
      <c r="Y756" s="1554"/>
      <c r="Z756" s="1555"/>
      <c r="AA756" s="1555"/>
      <c r="AB756" s="1555"/>
      <c r="AC756" s="1555"/>
      <c r="AD756" s="1555"/>
      <c r="AE756" s="1555"/>
      <c r="AF756" s="1555"/>
      <c r="AG756" s="1555"/>
      <c r="AH756" s="1550"/>
      <c r="AI756" s="1550"/>
      <c r="AJ756" s="1421"/>
      <c r="AK756" s="1509"/>
      <c r="AL756" s="1501"/>
      <c r="AM756" s="1501"/>
      <c r="AN756" s="1501"/>
      <c r="AO756" s="1501"/>
      <c r="AP756" s="1509"/>
      <c r="AQ756" s="1501"/>
      <c r="AR756" s="1501"/>
    </row>
    <row r="757" spans="1:44" ht="45" customHeight="1">
      <c r="A757" s="1446"/>
      <c r="B757" s="1517"/>
      <c r="C757" s="1552"/>
      <c r="D757" s="1553"/>
      <c r="E757" s="1529"/>
      <c r="F757" s="1421"/>
      <c r="G757" s="1446"/>
      <c r="H757" s="1420"/>
      <c r="I757" s="1526"/>
      <c r="J757" s="1446"/>
      <c r="K757" s="1446"/>
      <c r="L757" s="1421"/>
      <c r="M757" s="1446"/>
      <c r="N757" s="1550"/>
      <c r="O757" s="1550"/>
      <c r="P757" s="1551"/>
      <c r="Q757" s="1550"/>
      <c r="R757" s="1421"/>
      <c r="S757" s="1554"/>
      <c r="T757" s="1554"/>
      <c r="U757" s="1554"/>
      <c r="V757" s="1554"/>
      <c r="W757" s="1554"/>
      <c r="X757" s="1554"/>
      <c r="Y757" s="1554"/>
      <c r="Z757" s="1555"/>
      <c r="AA757" s="1555"/>
      <c r="AB757" s="1555"/>
      <c r="AC757" s="1555"/>
      <c r="AD757" s="1555"/>
      <c r="AE757" s="1555"/>
      <c r="AF757" s="1555"/>
      <c r="AG757" s="1555"/>
      <c r="AH757" s="1550"/>
      <c r="AI757" s="1550"/>
      <c r="AJ757" s="1421"/>
      <c r="AK757" s="1509"/>
      <c r="AL757" s="1501"/>
      <c r="AM757" s="1501"/>
      <c r="AN757" s="1501"/>
      <c r="AO757" s="1501"/>
      <c r="AP757" s="1509"/>
      <c r="AQ757" s="1501"/>
      <c r="AR757" s="1501"/>
    </row>
    <row r="758" spans="1:44" ht="33.75" customHeight="1">
      <c r="A758" s="1446"/>
      <c r="B758" s="1517"/>
      <c r="C758" s="1552"/>
      <c r="D758" s="1553"/>
      <c r="E758" s="1529"/>
      <c r="F758" s="1421"/>
      <c r="G758" s="1446"/>
      <c r="H758" s="1420"/>
      <c r="I758" s="1526"/>
      <c r="J758" s="1446"/>
      <c r="K758" s="1446"/>
      <c r="L758" s="1421"/>
      <c r="M758" s="1446"/>
      <c r="N758" s="1550"/>
      <c r="O758" s="1550"/>
      <c r="P758" s="1551"/>
      <c r="Q758" s="1550"/>
      <c r="R758" s="1421"/>
      <c r="S758" s="1554"/>
      <c r="T758" s="1554"/>
      <c r="U758" s="1554"/>
      <c r="V758" s="1554"/>
      <c r="W758" s="1554"/>
      <c r="X758" s="1554"/>
      <c r="Y758" s="1554"/>
      <c r="Z758" s="1555"/>
      <c r="AA758" s="1555"/>
      <c r="AB758" s="1555"/>
      <c r="AC758" s="1555"/>
      <c r="AD758" s="1555"/>
      <c r="AE758" s="1555"/>
      <c r="AF758" s="1555"/>
      <c r="AG758" s="1555"/>
      <c r="AH758" s="1550"/>
      <c r="AI758" s="1550"/>
      <c r="AJ758" s="1421"/>
      <c r="AK758" s="1509"/>
      <c r="AL758" s="1501"/>
      <c r="AM758" s="1501"/>
      <c r="AN758" s="1501"/>
      <c r="AO758" s="1501"/>
      <c r="AP758" s="1509"/>
      <c r="AQ758" s="1501"/>
      <c r="AR758" s="1501"/>
    </row>
    <row r="759" spans="1:44" ht="39" customHeight="1">
      <c r="A759" s="1446"/>
      <c r="B759" s="1517"/>
      <c r="C759" s="1552"/>
      <c r="D759" s="1553"/>
      <c r="E759" s="1529"/>
      <c r="F759" s="1421"/>
      <c r="G759" s="1446"/>
      <c r="H759" s="1420"/>
      <c r="I759" s="1526"/>
      <c r="J759" s="1446"/>
      <c r="K759" s="1446"/>
      <c r="L759" s="1421"/>
      <c r="M759" s="1446"/>
      <c r="N759" s="1550"/>
      <c r="O759" s="1550"/>
      <c r="P759" s="1551"/>
      <c r="Q759" s="1550"/>
      <c r="R759" s="1421"/>
      <c r="S759" s="1554"/>
      <c r="T759" s="1554"/>
      <c r="U759" s="1554"/>
      <c r="V759" s="1554"/>
      <c r="W759" s="1554"/>
      <c r="X759" s="1554"/>
      <c r="Y759" s="1554"/>
      <c r="Z759" s="1555"/>
      <c r="AA759" s="1555"/>
      <c r="AB759" s="1555"/>
      <c r="AC759" s="1555"/>
      <c r="AD759" s="1555"/>
      <c r="AE759" s="1555"/>
      <c r="AF759" s="1555"/>
      <c r="AG759" s="1555"/>
      <c r="AH759" s="1550"/>
      <c r="AI759" s="1550"/>
      <c r="AJ759" s="1421"/>
      <c r="AK759" s="1509"/>
      <c r="AL759" s="1501"/>
      <c r="AM759" s="1501"/>
      <c r="AN759" s="1501"/>
      <c r="AO759" s="1501"/>
      <c r="AP759" s="1509"/>
      <c r="AQ759" s="1501"/>
      <c r="AR759" s="1501"/>
    </row>
    <row r="760" spans="1:44" ht="48.75" customHeight="1">
      <c r="A760" s="1446"/>
      <c r="B760" s="1517"/>
      <c r="C760" s="1552"/>
      <c r="D760" s="1553"/>
      <c r="E760" s="1529"/>
      <c r="F760" s="1421"/>
      <c r="G760" s="1446"/>
      <c r="H760" s="1420"/>
      <c r="I760" s="1526"/>
      <c r="J760" s="1446"/>
      <c r="K760" s="1446"/>
      <c r="L760" s="1421"/>
      <c r="M760" s="1446"/>
      <c r="N760" s="1550"/>
      <c r="O760" s="1550"/>
      <c r="P760" s="1551"/>
      <c r="Q760" s="1550"/>
      <c r="R760" s="1421"/>
      <c r="S760" s="1554"/>
      <c r="T760" s="1554"/>
      <c r="U760" s="1554"/>
      <c r="V760" s="1554"/>
      <c r="W760" s="1554"/>
      <c r="X760" s="1554"/>
      <c r="Y760" s="1554"/>
      <c r="Z760" s="1555"/>
      <c r="AA760" s="1555"/>
      <c r="AB760" s="1555"/>
      <c r="AC760" s="1555"/>
      <c r="AD760" s="1555"/>
      <c r="AE760" s="1555"/>
      <c r="AF760" s="1555"/>
      <c r="AG760" s="1555"/>
      <c r="AH760" s="1550"/>
      <c r="AI760" s="1550"/>
      <c r="AJ760" s="1421"/>
      <c r="AK760" s="1509"/>
      <c r="AL760" s="1501"/>
      <c r="AM760" s="1501"/>
      <c r="AN760" s="1501"/>
      <c r="AO760" s="1501"/>
      <c r="AP760" s="1509"/>
      <c r="AQ760" s="1501"/>
      <c r="AR760" s="1501"/>
    </row>
    <row r="761" spans="1:44" ht="45.75" customHeight="1">
      <c r="A761" s="1446"/>
      <c r="B761" s="1517"/>
      <c r="C761" s="1552"/>
      <c r="D761" s="1553"/>
      <c r="E761" s="1529"/>
      <c r="F761" s="1421"/>
      <c r="G761" s="1446"/>
      <c r="H761" s="1420"/>
      <c r="I761" s="1526"/>
      <c r="J761" s="1446"/>
      <c r="K761" s="1446"/>
      <c r="L761" s="1421"/>
      <c r="M761" s="1446"/>
      <c r="N761" s="1550"/>
      <c r="O761" s="1550"/>
      <c r="P761" s="1551"/>
      <c r="Q761" s="1550"/>
      <c r="R761" s="1421"/>
      <c r="S761" s="1554"/>
      <c r="T761" s="1554"/>
      <c r="U761" s="1554"/>
      <c r="V761" s="1554"/>
      <c r="W761" s="1554"/>
      <c r="X761" s="1554"/>
      <c r="Y761" s="1554"/>
      <c r="Z761" s="1555"/>
      <c r="AA761" s="1555"/>
      <c r="AB761" s="1555"/>
      <c r="AC761" s="1555"/>
      <c r="AD761" s="1555"/>
      <c r="AE761" s="1555"/>
      <c r="AF761" s="1555"/>
      <c r="AG761" s="1555"/>
      <c r="AH761" s="1550"/>
      <c r="AI761" s="1550"/>
      <c r="AJ761" s="1421"/>
      <c r="AK761" s="1509"/>
      <c r="AL761" s="1501"/>
      <c r="AM761" s="1501"/>
      <c r="AN761" s="1501"/>
      <c r="AO761" s="1501"/>
      <c r="AP761" s="1509"/>
      <c r="AQ761" s="1501"/>
      <c r="AR761" s="1501"/>
    </row>
    <row r="762" spans="1:44" ht="52.5" customHeight="1">
      <c r="A762" s="1446"/>
      <c r="B762" s="1517"/>
      <c r="C762" s="1552"/>
      <c r="D762" s="1553"/>
      <c r="E762" s="1529"/>
      <c r="F762" s="1421"/>
      <c r="G762" s="1446"/>
      <c r="H762" s="1420"/>
      <c r="I762" s="1526"/>
      <c r="J762" s="1446"/>
      <c r="K762" s="1446"/>
      <c r="L762" s="1421"/>
      <c r="M762" s="1446"/>
      <c r="N762" s="1550"/>
      <c r="O762" s="1550"/>
      <c r="P762" s="1551"/>
      <c r="Q762" s="1550"/>
      <c r="R762" s="1421"/>
      <c r="S762" s="1554"/>
      <c r="T762" s="1554"/>
      <c r="U762" s="1554"/>
      <c r="V762" s="1554"/>
      <c r="W762" s="1554"/>
      <c r="X762" s="1554"/>
      <c r="Y762" s="1554"/>
      <c r="Z762" s="1555"/>
      <c r="AA762" s="1555"/>
      <c r="AB762" s="1555"/>
      <c r="AC762" s="1555"/>
      <c r="AD762" s="1555"/>
      <c r="AE762" s="1555"/>
      <c r="AF762" s="1555"/>
      <c r="AG762" s="1555"/>
      <c r="AH762" s="1550"/>
      <c r="AI762" s="1550"/>
      <c r="AJ762" s="1421"/>
      <c r="AK762" s="1509"/>
      <c r="AL762" s="1501"/>
      <c r="AM762" s="1501"/>
      <c r="AN762" s="1501"/>
      <c r="AO762" s="1501"/>
      <c r="AP762" s="1509"/>
      <c r="AQ762" s="1501"/>
      <c r="AR762" s="1501"/>
    </row>
    <row r="763" spans="1:44" ht="45" customHeight="1">
      <c r="A763" s="1446"/>
      <c r="B763" s="1517"/>
      <c r="C763" s="1552"/>
      <c r="D763" s="1553"/>
      <c r="E763" s="1529"/>
      <c r="F763" s="1421"/>
      <c r="G763" s="1446"/>
      <c r="H763" s="1420"/>
      <c r="I763" s="1526"/>
      <c r="J763" s="1446"/>
      <c r="K763" s="1446"/>
      <c r="L763" s="1421"/>
      <c r="M763" s="1446"/>
      <c r="N763" s="1550"/>
      <c r="O763" s="1550"/>
      <c r="P763" s="1551"/>
      <c r="Q763" s="1550"/>
      <c r="R763" s="1421"/>
      <c r="S763" s="1554"/>
      <c r="T763" s="1554"/>
      <c r="U763" s="1554"/>
      <c r="V763" s="1554"/>
      <c r="W763" s="1554"/>
      <c r="X763" s="1554"/>
      <c r="Y763" s="1554"/>
      <c r="Z763" s="1555"/>
      <c r="AA763" s="1555"/>
      <c r="AB763" s="1555"/>
      <c r="AC763" s="1555"/>
      <c r="AD763" s="1555"/>
      <c r="AE763" s="1555"/>
      <c r="AF763" s="1555"/>
      <c r="AG763" s="1555"/>
      <c r="AH763" s="1550"/>
      <c r="AI763" s="1550"/>
      <c r="AJ763" s="1421"/>
      <c r="AK763" s="1509"/>
      <c r="AL763" s="1501"/>
      <c r="AM763" s="1501"/>
      <c r="AN763" s="1501"/>
      <c r="AO763" s="1501"/>
      <c r="AP763" s="1509"/>
      <c r="AQ763" s="1501"/>
      <c r="AR763" s="1501"/>
    </row>
    <row r="764" spans="1:44" ht="45" customHeight="1">
      <c r="A764" s="1446"/>
      <c r="B764" s="1517"/>
      <c r="C764" s="1552"/>
      <c r="D764" s="1553"/>
      <c r="E764" s="1529"/>
      <c r="F764" s="1421"/>
      <c r="G764" s="1446"/>
      <c r="H764" s="1420"/>
      <c r="I764" s="1526"/>
      <c r="J764" s="1446"/>
      <c r="K764" s="1446"/>
      <c r="L764" s="1421"/>
      <c r="M764" s="1446"/>
      <c r="N764" s="1550"/>
      <c r="O764" s="1550"/>
      <c r="P764" s="1551"/>
      <c r="Q764" s="1550"/>
      <c r="R764" s="1421"/>
      <c r="S764" s="1554"/>
      <c r="T764" s="1554"/>
      <c r="U764" s="1554"/>
      <c r="V764" s="1554"/>
      <c r="W764" s="1554"/>
      <c r="X764" s="1554"/>
      <c r="Y764" s="1554"/>
      <c r="Z764" s="1555"/>
      <c r="AA764" s="1555"/>
      <c r="AB764" s="1555"/>
      <c r="AC764" s="1555"/>
      <c r="AD764" s="1555"/>
      <c r="AE764" s="1555"/>
      <c r="AF764" s="1555"/>
      <c r="AG764" s="1555"/>
      <c r="AH764" s="1550"/>
      <c r="AI764" s="1550"/>
      <c r="AJ764" s="1421"/>
      <c r="AK764" s="1509"/>
      <c r="AL764" s="1501"/>
      <c r="AM764" s="1501"/>
      <c r="AN764" s="1501"/>
      <c r="AO764" s="1501"/>
      <c r="AP764" s="1509"/>
      <c r="AQ764" s="1501"/>
      <c r="AR764" s="1501"/>
    </row>
    <row r="765" spans="1:44" ht="48" customHeight="1">
      <c r="A765" s="1446"/>
      <c r="B765" s="1517"/>
      <c r="C765" s="1552"/>
      <c r="D765" s="1553"/>
      <c r="E765" s="1529"/>
      <c r="F765" s="1421"/>
      <c r="G765" s="1446"/>
      <c r="H765" s="1420"/>
      <c r="I765" s="1526"/>
      <c r="J765" s="1446"/>
      <c r="K765" s="1446"/>
      <c r="L765" s="1421"/>
      <c r="M765" s="1446"/>
      <c r="N765" s="1550"/>
      <c r="O765" s="1550"/>
      <c r="P765" s="1551"/>
      <c r="Q765" s="1550"/>
      <c r="R765" s="1421"/>
      <c r="S765" s="1554"/>
      <c r="T765" s="1554"/>
      <c r="U765" s="1554"/>
      <c r="V765" s="1554"/>
      <c r="W765" s="1554"/>
      <c r="X765" s="1554"/>
      <c r="Y765" s="1554"/>
      <c r="Z765" s="1555"/>
      <c r="AA765" s="1555"/>
      <c r="AB765" s="1555"/>
      <c r="AC765" s="1555"/>
      <c r="AD765" s="1555"/>
      <c r="AE765" s="1555"/>
      <c r="AF765" s="1555"/>
      <c r="AG765" s="1555"/>
      <c r="AH765" s="1550"/>
      <c r="AI765" s="1550"/>
      <c r="AJ765" s="1421"/>
      <c r="AK765" s="1509"/>
      <c r="AL765" s="1501"/>
      <c r="AM765" s="1501"/>
      <c r="AN765" s="1501"/>
      <c r="AO765" s="1501"/>
      <c r="AP765" s="1509"/>
      <c r="AQ765" s="1501"/>
      <c r="AR765" s="1501"/>
    </row>
    <row r="766" spans="1:44" ht="48.75" customHeight="1">
      <c r="A766" s="1446"/>
      <c r="B766" s="1517"/>
      <c r="C766" s="1552"/>
      <c r="D766" s="1553"/>
      <c r="E766" s="1529"/>
      <c r="F766" s="1421"/>
      <c r="G766" s="1446"/>
      <c r="H766" s="1420"/>
      <c r="I766" s="1526"/>
      <c r="J766" s="1446"/>
      <c r="K766" s="1446"/>
      <c r="L766" s="1421"/>
      <c r="M766" s="1446"/>
      <c r="N766" s="1550"/>
      <c r="O766" s="1550"/>
      <c r="P766" s="1551"/>
      <c r="Q766" s="1550"/>
      <c r="R766" s="1421"/>
      <c r="S766" s="1554"/>
      <c r="T766" s="1554"/>
      <c r="U766" s="1554"/>
      <c r="V766" s="1554"/>
      <c r="W766" s="1554"/>
      <c r="X766" s="1554"/>
      <c r="Y766" s="1554"/>
      <c r="Z766" s="1555"/>
      <c r="AA766" s="1555"/>
      <c r="AB766" s="1555"/>
      <c r="AC766" s="1555"/>
      <c r="AD766" s="1555"/>
      <c r="AE766" s="1555"/>
      <c r="AF766" s="1555"/>
      <c r="AG766" s="1555"/>
      <c r="AH766" s="1550"/>
      <c r="AI766" s="1550"/>
      <c r="AJ766" s="1421"/>
      <c r="AK766" s="1509"/>
      <c r="AL766" s="1501"/>
      <c r="AM766" s="1501"/>
      <c r="AN766" s="1501"/>
      <c r="AO766" s="1501"/>
      <c r="AP766" s="1509"/>
      <c r="AQ766" s="1501"/>
      <c r="AR766" s="1501"/>
    </row>
    <row r="767" spans="1:44" ht="33" customHeight="1">
      <c r="A767" s="1446"/>
      <c r="B767" s="1517"/>
      <c r="C767" s="1552"/>
      <c r="D767" s="1553"/>
      <c r="E767" s="1529"/>
      <c r="F767" s="1421"/>
      <c r="G767" s="1446"/>
      <c r="H767" s="1420"/>
      <c r="I767" s="1526"/>
      <c r="J767" s="1446"/>
      <c r="K767" s="1446"/>
      <c r="L767" s="1421"/>
      <c r="M767" s="1446"/>
      <c r="N767" s="1550"/>
      <c r="O767" s="1550"/>
      <c r="P767" s="1551"/>
      <c r="Q767" s="1550"/>
      <c r="R767" s="1421"/>
      <c r="S767" s="1554"/>
      <c r="T767" s="1554"/>
      <c r="U767" s="1554"/>
      <c r="V767" s="1554"/>
      <c r="W767" s="1554"/>
      <c r="X767" s="1554"/>
      <c r="Y767" s="1554"/>
      <c r="Z767" s="1555"/>
      <c r="AA767" s="1555"/>
      <c r="AB767" s="1555"/>
      <c r="AC767" s="1555"/>
      <c r="AD767" s="1555"/>
      <c r="AE767" s="1555"/>
      <c r="AF767" s="1555"/>
      <c r="AG767" s="1555"/>
      <c r="AH767" s="1550"/>
      <c r="AI767" s="1550"/>
      <c r="AJ767" s="1421"/>
      <c r="AK767" s="1509"/>
      <c r="AL767" s="1501"/>
      <c r="AM767" s="1501"/>
      <c r="AN767" s="1501"/>
      <c r="AO767" s="1501"/>
      <c r="AP767" s="1509"/>
      <c r="AQ767" s="1501"/>
      <c r="AR767" s="1501"/>
    </row>
    <row r="768" spans="1:44" ht="30" customHeight="1">
      <c r="A768" s="1446"/>
      <c r="B768" s="1517"/>
      <c r="C768" s="1552"/>
      <c r="D768" s="1553"/>
      <c r="E768" s="1529"/>
      <c r="F768" s="1421"/>
      <c r="G768" s="1446"/>
      <c r="H768" s="1420"/>
      <c r="I768" s="1526"/>
      <c r="J768" s="1446"/>
      <c r="K768" s="1446"/>
      <c r="L768" s="1421"/>
      <c r="M768" s="1446"/>
      <c r="N768" s="1550"/>
      <c r="O768" s="1550"/>
      <c r="P768" s="1551"/>
      <c r="Q768" s="1550"/>
      <c r="R768" s="1421"/>
      <c r="S768" s="1554"/>
      <c r="T768" s="1554"/>
      <c r="U768" s="1554"/>
      <c r="V768" s="1554"/>
      <c r="W768" s="1554"/>
      <c r="X768" s="1554"/>
      <c r="Y768" s="1554"/>
      <c r="Z768" s="1555"/>
      <c r="AA768" s="1555"/>
      <c r="AB768" s="1555"/>
      <c r="AC768" s="1555"/>
      <c r="AD768" s="1555"/>
      <c r="AE768" s="1555"/>
      <c r="AF768" s="1555"/>
      <c r="AG768" s="1555"/>
      <c r="AH768" s="1550"/>
      <c r="AI768" s="1550"/>
      <c r="AJ768" s="1421"/>
      <c r="AK768" s="1509"/>
      <c r="AL768" s="1501"/>
      <c r="AM768" s="1501"/>
      <c r="AN768" s="1501"/>
      <c r="AO768" s="1501"/>
      <c r="AP768" s="1509"/>
      <c r="AQ768" s="1501"/>
      <c r="AR768" s="1501"/>
    </row>
    <row r="769" spans="1:44" ht="60.75" customHeight="1">
      <c r="A769" s="1446"/>
      <c r="B769" s="1517"/>
      <c r="C769" s="1552"/>
      <c r="D769" s="1553"/>
      <c r="E769" s="1529"/>
      <c r="F769" s="1421"/>
      <c r="G769" s="1446"/>
      <c r="H769" s="1420"/>
      <c r="I769" s="1526"/>
      <c r="J769" s="1446"/>
      <c r="K769" s="1446"/>
      <c r="L769" s="1421"/>
      <c r="M769" s="1446"/>
      <c r="N769" s="1550"/>
      <c r="O769" s="1550"/>
      <c r="P769" s="1551"/>
      <c r="Q769" s="1550"/>
      <c r="R769" s="1421"/>
      <c r="S769" s="1554"/>
      <c r="T769" s="1554"/>
      <c r="U769" s="1554"/>
      <c r="V769" s="1554"/>
      <c r="W769" s="1554"/>
      <c r="X769" s="1554"/>
      <c r="Y769" s="1554"/>
      <c r="Z769" s="1555"/>
      <c r="AA769" s="1555"/>
      <c r="AB769" s="1555"/>
      <c r="AC769" s="1555"/>
      <c r="AD769" s="1555"/>
      <c r="AE769" s="1555"/>
      <c r="AF769" s="1555"/>
      <c r="AG769" s="1555"/>
      <c r="AH769" s="1550"/>
      <c r="AI769" s="1550"/>
      <c r="AJ769" s="1421"/>
      <c r="AK769" s="1509"/>
      <c r="AL769" s="1501"/>
      <c r="AM769" s="1501"/>
      <c r="AN769" s="1501"/>
      <c r="AO769" s="1501"/>
      <c r="AP769" s="1509"/>
      <c r="AQ769" s="1501"/>
      <c r="AR769" s="1501"/>
    </row>
    <row r="770" spans="1:44" ht="51.75" customHeight="1">
      <c r="A770" s="1446"/>
      <c r="B770" s="1517"/>
      <c r="C770" s="1552"/>
      <c r="D770" s="1553"/>
      <c r="E770" s="1529"/>
      <c r="F770" s="1421"/>
      <c r="G770" s="1446"/>
      <c r="H770" s="1420"/>
      <c r="I770" s="1526"/>
      <c r="J770" s="1446"/>
      <c r="K770" s="1446"/>
      <c r="L770" s="1421"/>
      <c r="M770" s="1446"/>
      <c r="N770" s="1550"/>
      <c r="O770" s="1550"/>
      <c r="P770" s="1551"/>
      <c r="Q770" s="1550"/>
      <c r="R770" s="1421"/>
      <c r="S770" s="1554"/>
      <c r="T770" s="1554"/>
      <c r="U770" s="1554"/>
      <c r="V770" s="1554"/>
      <c r="W770" s="1554"/>
      <c r="X770" s="1554"/>
      <c r="Y770" s="1554"/>
      <c r="Z770" s="1555"/>
      <c r="AA770" s="1555"/>
      <c r="AB770" s="1555"/>
      <c r="AC770" s="1555"/>
      <c r="AD770" s="1555"/>
      <c r="AE770" s="1555"/>
      <c r="AF770" s="1555"/>
      <c r="AG770" s="1555"/>
      <c r="AH770" s="1550"/>
      <c r="AI770" s="1550"/>
      <c r="AJ770" s="1421"/>
      <c r="AK770" s="1509"/>
      <c r="AL770" s="1501"/>
      <c r="AM770" s="1501"/>
      <c r="AN770" s="1501"/>
      <c r="AO770" s="1501"/>
      <c r="AP770" s="1509"/>
      <c r="AQ770" s="1501"/>
      <c r="AR770" s="1501"/>
    </row>
    <row r="771" spans="1:44" ht="48" customHeight="1">
      <c r="A771" s="1446"/>
      <c r="B771" s="1517"/>
      <c r="C771" s="1552"/>
      <c r="D771" s="1553"/>
      <c r="E771" s="1529"/>
      <c r="F771" s="1421"/>
      <c r="G771" s="1446"/>
      <c r="H771" s="1420"/>
      <c r="I771" s="1526"/>
      <c r="J771" s="1446"/>
      <c r="K771" s="1446"/>
      <c r="L771" s="1421"/>
      <c r="M771" s="1446"/>
      <c r="N771" s="1550"/>
      <c r="O771" s="1550"/>
      <c r="P771" s="1551"/>
      <c r="Q771" s="1550"/>
      <c r="R771" s="1421"/>
      <c r="S771" s="1554"/>
      <c r="T771" s="1554"/>
      <c r="U771" s="1554"/>
      <c r="V771" s="1554"/>
      <c r="W771" s="1554"/>
      <c r="X771" s="1554"/>
      <c r="Y771" s="1554"/>
      <c r="Z771" s="1555"/>
      <c r="AA771" s="1555"/>
      <c r="AB771" s="1555"/>
      <c r="AC771" s="1555"/>
      <c r="AD771" s="1555"/>
      <c r="AE771" s="1555"/>
      <c r="AF771" s="1555"/>
      <c r="AG771" s="1555"/>
      <c r="AH771" s="1550"/>
      <c r="AI771" s="1550"/>
      <c r="AJ771" s="1421"/>
      <c r="AK771" s="1509"/>
      <c r="AL771" s="1501"/>
      <c r="AM771" s="1501"/>
      <c r="AN771" s="1501"/>
      <c r="AO771" s="1501"/>
      <c r="AP771" s="1509"/>
      <c r="AQ771" s="1501"/>
      <c r="AR771" s="1501"/>
    </row>
    <row r="772" spans="1:44" ht="41.25" customHeight="1">
      <c r="A772" s="1446"/>
      <c r="B772" s="1517"/>
      <c r="C772" s="1552"/>
      <c r="D772" s="1553"/>
      <c r="E772" s="1529"/>
      <c r="F772" s="1421"/>
      <c r="G772" s="1446"/>
      <c r="H772" s="1420"/>
      <c r="I772" s="1526"/>
      <c r="J772" s="1446"/>
      <c r="K772" s="1446"/>
      <c r="L772" s="1421"/>
      <c r="M772" s="1446"/>
      <c r="N772" s="1550"/>
      <c r="O772" s="1550"/>
      <c r="P772" s="1551"/>
      <c r="Q772" s="1550"/>
      <c r="R772" s="1421"/>
      <c r="S772" s="1554"/>
      <c r="T772" s="1554"/>
      <c r="U772" s="1554"/>
      <c r="V772" s="1554"/>
      <c r="W772" s="1554"/>
      <c r="X772" s="1554"/>
      <c r="Y772" s="1554"/>
      <c r="Z772" s="1555"/>
      <c r="AA772" s="1555"/>
      <c r="AB772" s="1555"/>
      <c r="AC772" s="1555"/>
      <c r="AD772" s="1555"/>
      <c r="AE772" s="1555"/>
      <c r="AF772" s="1555"/>
      <c r="AG772" s="1555"/>
      <c r="AH772" s="1550"/>
      <c r="AI772" s="1550"/>
      <c r="AJ772" s="1421"/>
      <c r="AK772" s="1509"/>
      <c r="AL772" s="1501"/>
      <c r="AM772" s="1501"/>
      <c r="AN772" s="1501"/>
      <c r="AO772" s="1501"/>
      <c r="AP772" s="1509"/>
      <c r="AQ772" s="1501"/>
      <c r="AR772" s="1501"/>
    </row>
    <row r="773" spans="1:44" ht="55.5" customHeight="1">
      <c r="A773" s="1446"/>
      <c r="B773" s="1517"/>
      <c r="C773" s="1552"/>
      <c r="D773" s="1553"/>
      <c r="E773" s="1529"/>
      <c r="F773" s="1421"/>
      <c r="G773" s="1446"/>
      <c r="H773" s="1420"/>
      <c r="I773" s="1526"/>
      <c r="J773" s="1446"/>
      <c r="K773" s="1446"/>
      <c r="L773" s="1421"/>
      <c r="M773" s="1446"/>
      <c r="N773" s="1550"/>
      <c r="O773" s="1550"/>
      <c r="P773" s="1551"/>
      <c r="Q773" s="1550"/>
      <c r="R773" s="1421"/>
      <c r="S773" s="1554"/>
      <c r="T773" s="1554"/>
      <c r="U773" s="1554"/>
      <c r="V773" s="1554"/>
      <c r="W773" s="1554"/>
      <c r="X773" s="1554"/>
      <c r="Y773" s="1554"/>
      <c r="Z773" s="1555"/>
      <c r="AA773" s="1555"/>
      <c r="AB773" s="1555"/>
      <c r="AC773" s="1555"/>
      <c r="AD773" s="1555"/>
      <c r="AE773" s="1555"/>
      <c r="AF773" s="1555"/>
      <c r="AG773" s="1555"/>
      <c r="AH773" s="1550"/>
      <c r="AI773" s="1550"/>
      <c r="AJ773" s="1421"/>
      <c r="AK773" s="1509"/>
      <c r="AL773" s="1501"/>
      <c r="AM773" s="1501"/>
      <c r="AN773" s="1501"/>
      <c r="AO773" s="1501"/>
      <c r="AP773" s="1509"/>
      <c r="AQ773" s="1501"/>
      <c r="AR773" s="1501"/>
    </row>
    <row r="774" spans="1:44" ht="42" customHeight="1">
      <c r="A774" s="1446"/>
      <c r="B774" s="1517"/>
      <c r="C774" s="1552"/>
      <c r="D774" s="1553"/>
      <c r="E774" s="1529"/>
      <c r="F774" s="1421"/>
      <c r="G774" s="1446"/>
      <c r="H774" s="1420"/>
      <c r="I774" s="1526"/>
      <c r="J774" s="1446"/>
      <c r="K774" s="1446"/>
      <c r="L774" s="1421"/>
      <c r="M774" s="1446"/>
      <c r="N774" s="1550"/>
      <c r="O774" s="1550"/>
      <c r="P774" s="1551"/>
      <c r="Q774" s="1550"/>
      <c r="R774" s="1421"/>
      <c r="S774" s="1554"/>
      <c r="T774" s="1554"/>
      <c r="U774" s="1554"/>
      <c r="V774" s="1554"/>
      <c r="W774" s="1554"/>
      <c r="X774" s="1554"/>
      <c r="Y774" s="1554"/>
      <c r="Z774" s="1555"/>
      <c r="AA774" s="1555"/>
      <c r="AB774" s="1555"/>
      <c r="AC774" s="1555"/>
      <c r="AD774" s="1555"/>
      <c r="AE774" s="1555"/>
      <c r="AF774" s="1555"/>
      <c r="AG774" s="1555"/>
      <c r="AH774" s="1550"/>
      <c r="AI774" s="1550"/>
      <c r="AJ774" s="1421"/>
      <c r="AK774" s="1509"/>
      <c r="AL774" s="1501"/>
      <c r="AM774" s="1501"/>
      <c r="AN774" s="1501"/>
      <c r="AO774" s="1501"/>
      <c r="AP774" s="1509"/>
      <c r="AQ774" s="1501"/>
      <c r="AR774" s="1501"/>
    </row>
    <row r="775" spans="1:44" ht="50.25" customHeight="1">
      <c r="A775" s="1446"/>
      <c r="B775" s="1517"/>
      <c r="C775" s="1552"/>
      <c r="D775" s="1553"/>
      <c r="E775" s="1529"/>
      <c r="F775" s="1421"/>
      <c r="G775" s="1446"/>
      <c r="H775" s="1420"/>
      <c r="I775" s="1526"/>
      <c r="J775" s="1446"/>
      <c r="K775" s="1446"/>
      <c r="L775" s="1421"/>
      <c r="M775" s="1446"/>
      <c r="N775" s="1550"/>
      <c r="O775" s="1550"/>
      <c r="P775" s="1551"/>
      <c r="Q775" s="1550"/>
      <c r="R775" s="1421"/>
      <c r="S775" s="1554"/>
      <c r="T775" s="1554"/>
      <c r="U775" s="1554"/>
      <c r="V775" s="1554"/>
      <c r="W775" s="1554"/>
      <c r="X775" s="1554"/>
      <c r="Y775" s="1554"/>
      <c r="Z775" s="1555"/>
      <c r="AA775" s="1555"/>
      <c r="AB775" s="1555"/>
      <c r="AC775" s="1555"/>
      <c r="AD775" s="1555"/>
      <c r="AE775" s="1555"/>
      <c r="AF775" s="1555"/>
      <c r="AG775" s="1555"/>
      <c r="AH775" s="1550"/>
      <c r="AI775" s="1550"/>
      <c r="AJ775" s="1421"/>
      <c r="AK775" s="1509"/>
      <c r="AL775" s="1501"/>
      <c r="AM775" s="1501"/>
      <c r="AN775" s="1501"/>
      <c r="AO775" s="1501"/>
      <c r="AP775" s="1509"/>
      <c r="AQ775" s="1501"/>
      <c r="AR775" s="1501"/>
    </row>
    <row r="776" spans="1:44" ht="48" customHeight="1">
      <c r="A776" s="1446"/>
      <c r="B776" s="1517"/>
      <c r="C776" s="1552"/>
      <c r="D776" s="1553"/>
      <c r="E776" s="1529"/>
      <c r="F776" s="1421"/>
      <c r="G776" s="1446"/>
      <c r="H776" s="1420"/>
      <c r="I776" s="1526"/>
      <c r="J776" s="1446"/>
      <c r="K776" s="1446"/>
      <c r="L776" s="1421"/>
      <c r="M776" s="1446"/>
      <c r="N776" s="1550"/>
      <c r="O776" s="1550"/>
      <c r="P776" s="1551"/>
      <c r="Q776" s="1550"/>
      <c r="R776" s="1421"/>
      <c r="S776" s="1554"/>
      <c r="T776" s="1554"/>
      <c r="U776" s="1554"/>
      <c r="V776" s="1554"/>
      <c r="W776" s="1554"/>
      <c r="X776" s="1554"/>
      <c r="Y776" s="1554"/>
      <c r="Z776" s="1555"/>
      <c r="AA776" s="1555"/>
      <c r="AB776" s="1555"/>
      <c r="AC776" s="1555"/>
      <c r="AD776" s="1555"/>
      <c r="AE776" s="1555"/>
      <c r="AF776" s="1555"/>
      <c r="AG776" s="1555"/>
      <c r="AH776" s="1550"/>
      <c r="AI776" s="1550"/>
      <c r="AJ776" s="1421"/>
      <c r="AK776" s="1509"/>
      <c r="AL776" s="1501"/>
      <c r="AM776" s="1501"/>
      <c r="AN776" s="1501"/>
      <c r="AO776" s="1501"/>
      <c r="AP776" s="1509"/>
      <c r="AQ776" s="1501"/>
      <c r="AR776" s="1501"/>
    </row>
    <row r="777" spans="1:44" ht="50.25" customHeight="1">
      <c r="A777" s="1446"/>
      <c r="B777" s="1517"/>
      <c r="C777" s="1552"/>
      <c r="D777" s="1553"/>
      <c r="E777" s="1529"/>
      <c r="F777" s="1421"/>
      <c r="G777" s="1446"/>
      <c r="H777" s="1420"/>
      <c r="I777" s="1526"/>
      <c r="J777" s="1446"/>
      <c r="K777" s="1446"/>
      <c r="L777" s="1421"/>
      <c r="M777" s="1446"/>
      <c r="N777" s="1550"/>
      <c r="O777" s="1550"/>
      <c r="P777" s="1551"/>
      <c r="Q777" s="1550"/>
      <c r="R777" s="1421"/>
      <c r="S777" s="1554"/>
      <c r="T777" s="1554"/>
      <c r="U777" s="1554"/>
      <c r="V777" s="1554"/>
      <c r="W777" s="1554"/>
      <c r="X777" s="1554"/>
      <c r="Y777" s="1554"/>
      <c r="Z777" s="1555"/>
      <c r="AA777" s="1555"/>
      <c r="AB777" s="1555"/>
      <c r="AC777" s="1555"/>
      <c r="AD777" s="1555"/>
      <c r="AE777" s="1555"/>
      <c r="AF777" s="1555"/>
      <c r="AG777" s="1555"/>
      <c r="AH777" s="1550"/>
      <c r="AI777" s="1550"/>
      <c r="AJ777" s="1421"/>
      <c r="AK777" s="1509"/>
      <c r="AL777" s="1501"/>
      <c r="AM777" s="1501"/>
      <c r="AN777" s="1501"/>
      <c r="AO777" s="1501"/>
      <c r="AP777" s="1509"/>
      <c r="AQ777" s="1501"/>
      <c r="AR777" s="1501"/>
    </row>
    <row r="778" spans="1:44" ht="30" customHeight="1">
      <c r="A778" s="1446"/>
      <c r="B778" s="1517"/>
      <c r="C778" s="1552"/>
      <c r="D778" s="1553"/>
      <c r="E778" s="1529"/>
      <c r="F778" s="1421"/>
      <c r="G778" s="1446"/>
      <c r="H778" s="1420"/>
      <c r="I778" s="1526"/>
      <c r="J778" s="1446"/>
      <c r="K778" s="1446"/>
      <c r="L778" s="1421"/>
      <c r="M778" s="1446"/>
      <c r="N778" s="1550"/>
      <c r="O778" s="1550"/>
      <c r="P778" s="1551"/>
      <c r="Q778" s="1550"/>
      <c r="R778" s="1421"/>
      <c r="S778" s="1554"/>
      <c r="T778" s="1554"/>
      <c r="U778" s="1554"/>
      <c r="V778" s="1554"/>
      <c r="W778" s="1554"/>
      <c r="X778" s="1554"/>
      <c r="Y778" s="1554"/>
      <c r="Z778" s="1555"/>
      <c r="AA778" s="1555"/>
      <c r="AB778" s="1555"/>
      <c r="AC778" s="1555"/>
      <c r="AD778" s="1555"/>
      <c r="AE778" s="1555"/>
      <c r="AF778" s="1555"/>
      <c r="AG778" s="1555"/>
      <c r="AH778" s="1550"/>
      <c r="AI778" s="1550"/>
      <c r="AJ778" s="1421"/>
      <c r="AK778" s="1509"/>
      <c r="AL778" s="1501"/>
      <c r="AM778" s="1501"/>
      <c r="AN778" s="1501"/>
      <c r="AO778" s="1501"/>
      <c r="AP778" s="1509"/>
      <c r="AQ778" s="1501"/>
      <c r="AR778" s="1501"/>
    </row>
    <row r="779" spans="1:44" ht="41.25" customHeight="1">
      <c r="A779" s="1446"/>
      <c r="B779" s="1517"/>
      <c r="C779" s="1552"/>
      <c r="D779" s="1553"/>
      <c r="E779" s="1529"/>
      <c r="F779" s="1421"/>
      <c r="G779" s="1446"/>
      <c r="H779" s="1420"/>
      <c r="I779" s="1526"/>
      <c r="J779" s="1446"/>
      <c r="K779" s="1446"/>
      <c r="L779" s="1421"/>
      <c r="M779" s="1446"/>
      <c r="N779" s="1550"/>
      <c r="O779" s="1550"/>
      <c r="P779" s="1551"/>
      <c r="Q779" s="1550"/>
      <c r="R779" s="1421"/>
      <c r="S779" s="1554"/>
      <c r="T779" s="1554"/>
      <c r="U779" s="1554"/>
      <c r="V779" s="1554"/>
      <c r="W779" s="1554"/>
      <c r="X779" s="1554"/>
      <c r="Y779" s="1554"/>
      <c r="Z779" s="1555"/>
      <c r="AA779" s="1555"/>
      <c r="AB779" s="1555"/>
      <c r="AC779" s="1555"/>
      <c r="AD779" s="1555"/>
      <c r="AE779" s="1555"/>
      <c r="AF779" s="1555"/>
      <c r="AG779" s="1555"/>
      <c r="AH779" s="1550"/>
      <c r="AI779" s="1550"/>
      <c r="AJ779" s="1421"/>
      <c r="AK779" s="1509"/>
      <c r="AL779" s="1501"/>
      <c r="AM779" s="1501"/>
      <c r="AN779" s="1501"/>
      <c r="AO779" s="1501"/>
      <c r="AP779" s="1509"/>
      <c r="AQ779" s="1501"/>
      <c r="AR779" s="1501"/>
    </row>
    <row r="780" spans="1:44" ht="48.75" customHeight="1">
      <c r="A780" s="1446"/>
      <c r="B780" s="1517"/>
      <c r="C780" s="1552"/>
      <c r="D780" s="1553"/>
      <c r="E780" s="1529"/>
      <c r="F780" s="1421"/>
      <c r="G780" s="1446"/>
      <c r="H780" s="1420"/>
      <c r="I780" s="1526"/>
      <c r="J780" s="1446"/>
      <c r="K780" s="1446"/>
      <c r="L780" s="1421"/>
      <c r="M780" s="1446"/>
      <c r="N780" s="1550"/>
      <c r="O780" s="1550"/>
      <c r="P780" s="1551"/>
      <c r="Q780" s="1550"/>
      <c r="R780" s="1421"/>
      <c r="S780" s="1554"/>
      <c r="T780" s="1554"/>
      <c r="U780" s="1554"/>
      <c r="V780" s="1554"/>
      <c r="W780" s="1554"/>
      <c r="X780" s="1554"/>
      <c r="Y780" s="1554"/>
      <c r="Z780" s="1555"/>
      <c r="AA780" s="1555"/>
      <c r="AB780" s="1555"/>
      <c r="AC780" s="1555"/>
      <c r="AD780" s="1555"/>
      <c r="AE780" s="1555"/>
      <c r="AF780" s="1555"/>
      <c r="AG780" s="1555"/>
      <c r="AH780" s="1550"/>
      <c r="AI780" s="1550"/>
      <c r="AJ780" s="1421"/>
      <c r="AK780" s="1509"/>
      <c r="AL780" s="1501"/>
      <c r="AM780" s="1501"/>
      <c r="AN780" s="1501"/>
      <c r="AO780" s="1501"/>
      <c r="AP780" s="1509"/>
      <c r="AQ780" s="1501"/>
      <c r="AR780" s="1501"/>
    </row>
    <row r="781" spans="1:44" ht="43.5" customHeight="1">
      <c r="A781" s="1446"/>
      <c r="B781" s="1517"/>
      <c r="C781" s="1552"/>
      <c r="D781" s="1553"/>
      <c r="E781" s="1529"/>
      <c r="F781" s="1421"/>
      <c r="G781" s="1446"/>
      <c r="H781" s="1420"/>
      <c r="I781" s="1526"/>
      <c r="J781" s="1446"/>
      <c r="K781" s="1446"/>
      <c r="L781" s="1421"/>
      <c r="M781" s="1446"/>
      <c r="N781" s="1550"/>
      <c r="O781" s="1550"/>
      <c r="P781" s="1551"/>
      <c r="Q781" s="1550"/>
      <c r="R781" s="1421"/>
      <c r="S781" s="1554"/>
      <c r="T781" s="1554"/>
      <c r="U781" s="1554"/>
      <c r="V781" s="1554"/>
      <c r="W781" s="1554"/>
      <c r="X781" s="1554"/>
      <c r="Y781" s="1554"/>
      <c r="Z781" s="1555"/>
      <c r="AA781" s="1555"/>
      <c r="AB781" s="1555"/>
      <c r="AC781" s="1555"/>
      <c r="AD781" s="1555"/>
      <c r="AE781" s="1555"/>
      <c r="AF781" s="1555"/>
      <c r="AG781" s="1555"/>
      <c r="AH781" s="1550"/>
      <c r="AI781" s="1550"/>
      <c r="AJ781" s="1421"/>
      <c r="AK781" s="1509"/>
      <c r="AL781" s="1501"/>
      <c r="AM781" s="1501"/>
      <c r="AN781" s="1501"/>
      <c r="AO781" s="1501"/>
      <c r="AP781" s="1509"/>
      <c r="AQ781" s="1501"/>
      <c r="AR781" s="1501"/>
    </row>
    <row r="782" spans="1:44" ht="41.25" customHeight="1">
      <c r="A782" s="1446"/>
      <c r="B782" s="1517"/>
      <c r="C782" s="1552"/>
      <c r="D782" s="1553"/>
      <c r="E782" s="1529"/>
      <c r="F782" s="1421"/>
      <c r="G782" s="1446"/>
      <c r="H782" s="1420"/>
      <c r="I782" s="1526"/>
      <c r="J782" s="1446"/>
      <c r="K782" s="1446"/>
      <c r="L782" s="1421"/>
      <c r="M782" s="1446"/>
      <c r="N782" s="1550"/>
      <c r="O782" s="1550"/>
      <c r="P782" s="1551"/>
      <c r="Q782" s="1550"/>
      <c r="R782" s="1421"/>
      <c r="S782" s="1554"/>
      <c r="T782" s="1554"/>
      <c r="U782" s="1554"/>
      <c r="V782" s="1554"/>
      <c r="W782" s="1554"/>
      <c r="X782" s="1554"/>
      <c r="Y782" s="1554"/>
      <c r="Z782" s="1555"/>
      <c r="AA782" s="1555"/>
      <c r="AB782" s="1555"/>
      <c r="AC782" s="1555"/>
      <c r="AD782" s="1555"/>
      <c r="AE782" s="1555"/>
      <c r="AF782" s="1555"/>
      <c r="AG782" s="1555"/>
      <c r="AH782" s="1550"/>
      <c r="AI782" s="1550"/>
      <c r="AJ782" s="1421"/>
      <c r="AK782" s="1509"/>
      <c r="AL782" s="1501"/>
      <c r="AM782" s="1501"/>
      <c r="AN782" s="1501"/>
      <c r="AO782" s="1501"/>
      <c r="AP782" s="1509"/>
      <c r="AQ782" s="1501"/>
      <c r="AR782" s="1501"/>
    </row>
    <row r="783" spans="1:44" ht="33.75" customHeight="1">
      <c r="A783" s="1446"/>
      <c r="B783" s="1517"/>
      <c r="C783" s="1552"/>
      <c r="D783" s="1553"/>
      <c r="E783" s="1529"/>
      <c r="F783" s="1421"/>
      <c r="G783" s="1446"/>
      <c r="H783" s="1420"/>
      <c r="I783" s="1526"/>
      <c r="J783" s="1446"/>
      <c r="K783" s="1446"/>
      <c r="L783" s="1421"/>
      <c r="M783" s="1446"/>
      <c r="N783" s="1550"/>
      <c r="O783" s="1550"/>
      <c r="P783" s="1551"/>
      <c r="Q783" s="1550"/>
      <c r="R783" s="1421"/>
      <c r="S783" s="1554"/>
      <c r="T783" s="1554"/>
      <c r="U783" s="1554"/>
      <c r="V783" s="1554"/>
      <c r="W783" s="1554"/>
      <c r="X783" s="1554"/>
      <c r="Y783" s="1554"/>
      <c r="Z783" s="1555"/>
      <c r="AA783" s="1555"/>
      <c r="AB783" s="1555"/>
      <c r="AC783" s="1555"/>
      <c r="AD783" s="1555"/>
      <c r="AE783" s="1555"/>
      <c r="AF783" s="1555"/>
      <c r="AG783" s="1555"/>
      <c r="AH783" s="1550"/>
      <c r="AI783" s="1550"/>
      <c r="AJ783" s="1421"/>
      <c r="AK783" s="1509"/>
      <c r="AL783" s="1501"/>
      <c r="AM783" s="1501"/>
      <c r="AN783" s="1501"/>
      <c r="AO783" s="1501"/>
      <c r="AP783" s="1509"/>
      <c r="AQ783" s="1501"/>
      <c r="AR783" s="1501"/>
    </row>
    <row r="784" spans="1:44" ht="38.25" customHeight="1">
      <c r="A784" s="1446"/>
      <c r="B784" s="1517"/>
      <c r="C784" s="1552"/>
      <c r="D784" s="1553"/>
      <c r="E784" s="1529"/>
      <c r="F784" s="1421"/>
      <c r="G784" s="1446"/>
      <c r="H784" s="1420"/>
      <c r="I784" s="1526"/>
      <c r="J784" s="1446"/>
      <c r="K784" s="1446"/>
      <c r="L784" s="1421"/>
      <c r="M784" s="1446"/>
      <c r="N784" s="1550"/>
      <c r="O784" s="1550"/>
      <c r="P784" s="1551"/>
      <c r="Q784" s="1550"/>
      <c r="R784" s="1421"/>
      <c r="S784" s="1554"/>
      <c r="T784" s="1554"/>
      <c r="U784" s="1554"/>
      <c r="V784" s="1554"/>
      <c r="W784" s="1554"/>
      <c r="X784" s="1554"/>
      <c r="Y784" s="1554"/>
      <c r="Z784" s="1555"/>
      <c r="AA784" s="1555"/>
      <c r="AB784" s="1555"/>
      <c r="AC784" s="1555"/>
      <c r="AD784" s="1555"/>
      <c r="AE784" s="1555"/>
      <c r="AF784" s="1555"/>
      <c r="AG784" s="1555"/>
      <c r="AH784" s="1550"/>
      <c r="AI784" s="1550"/>
      <c r="AJ784" s="1421"/>
      <c r="AK784" s="1509"/>
      <c r="AL784" s="1501"/>
      <c r="AM784" s="1501"/>
      <c r="AN784" s="1501"/>
      <c r="AO784" s="1501"/>
      <c r="AP784" s="1509"/>
      <c r="AQ784" s="1501"/>
      <c r="AR784" s="1501"/>
    </row>
    <row r="785" spans="1:44" ht="34.5" customHeight="1">
      <c r="A785" s="1446"/>
      <c r="B785" s="1517"/>
      <c r="C785" s="1552"/>
      <c r="D785" s="1553"/>
      <c r="E785" s="1529"/>
      <c r="F785" s="1421"/>
      <c r="G785" s="1446"/>
      <c r="H785" s="1420"/>
      <c r="I785" s="1526"/>
      <c r="J785" s="1446"/>
      <c r="K785" s="1446"/>
      <c r="L785" s="1421"/>
      <c r="M785" s="1446"/>
      <c r="N785" s="1550"/>
      <c r="O785" s="1550"/>
      <c r="P785" s="1551"/>
      <c r="Q785" s="1550"/>
      <c r="R785" s="1421"/>
      <c r="S785" s="1554"/>
      <c r="T785" s="1554"/>
      <c r="U785" s="1554"/>
      <c r="V785" s="1554"/>
      <c r="W785" s="1554"/>
      <c r="X785" s="1554"/>
      <c r="Y785" s="1554"/>
      <c r="Z785" s="1555"/>
      <c r="AA785" s="1555"/>
      <c r="AB785" s="1555"/>
      <c r="AC785" s="1555"/>
      <c r="AD785" s="1555"/>
      <c r="AE785" s="1555"/>
      <c r="AF785" s="1555"/>
      <c r="AG785" s="1555"/>
      <c r="AH785" s="1550"/>
      <c r="AI785" s="1550"/>
      <c r="AJ785" s="1421"/>
      <c r="AK785" s="1509"/>
      <c r="AL785" s="1501"/>
      <c r="AM785" s="1501"/>
      <c r="AN785" s="1501"/>
      <c r="AO785" s="1501"/>
      <c r="AP785" s="1509"/>
      <c r="AQ785" s="1501"/>
      <c r="AR785" s="1501"/>
    </row>
    <row r="786" spans="1:44" ht="36" customHeight="1">
      <c r="A786" s="1446"/>
      <c r="B786" s="1517"/>
      <c r="C786" s="1552"/>
      <c r="D786" s="1553"/>
      <c r="E786" s="1529"/>
      <c r="F786" s="1421"/>
      <c r="G786" s="1446"/>
      <c r="H786" s="1420"/>
      <c r="I786" s="1526"/>
      <c r="J786" s="1446"/>
      <c r="K786" s="1446"/>
      <c r="L786" s="1421"/>
      <c r="M786" s="1446"/>
      <c r="N786" s="1550"/>
      <c r="O786" s="1550"/>
      <c r="P786" s="1551"/>
      <c r="Q786" s="1550"/>
      <c r="R786" s="1421"/>
      <c r="S786" s="1554"/>
      <c r="T786" s="1554"/>
      <c r="U786" s="1554"/>
      <c r="V786" s="1554"/>
      <c r="W786" s="1554"/>
      <c r="X786" s="1554"/>
      <c r="Y786" s="1554"/>
      <c r="Z786" s="1555"/>
      <c r="AA786" s="1555"/>
      <c r="AB786" s="1555"/>
      <c r="AC786" s="1555"/>
      <c r="AD786" s="1555"/>
      <c r="AE786" s="1555"/>
      <c r="AF786" s="1555"/>
      <c r="AG786" s="1555"/>
      <c r="AH786" s="1550"/>
      <c r="AI786" s="1550"/>
      <c r="AJ786" s="1421"/>
      <c r="AK786" s="1509"/>
      <c r="AL786" s="1501"/>
      <c r="AM786" s="1501"/>
      <c r="AN786" s="1501"/>
      <c r="AO786" s="1501"/>
      <c r="AP786" s="1509"/>
      <c r="AQ786" s="1501"/>
      <c r="AR786" s="1501"/>
    </row>
    <row r="787" spans="1:44" ht="62.25" customHeight="1">
      <c r="A787" s="1446"/>
      <c r="B787" s="1517"/>
      <c r="C787" s="1552"/>
      <c r="D787" s="1553"/>
      <c r="E787" s="1529"/>
      <c r="F787" s="1421"/>
      <c r="G787" s="1446"/>
      <c r="H787" s="1420"/>
      <c r="I787" s="1526"/>
      <c r="J787" s="1446"/>
      <c r="K787" s="1446"/>
      <c r="L787" s="1421"/>
      <c r="M787" s="1446"/>
      <c r="N787" s="1550"/>
      <c r="O787" s="1550"/>
      <c r="P787" s="1551"/>
      <c r="Q787" s="1550"/>
      <c r="R787" s="1421"/>
      <c r="S787" s="1554"/>
      <c r="T787" s="1554"/>
      <c r="U787" s="1554"/>
      <c r="V787" s="1554"/>
      <c r="W787" s="1554"/>
      <c r="X787" s="1554"/>
      <c r="Y787" s="1554"/>
      <c r="Z787" s="1555"/>
      <c r="AA787" s="1555"/>
      <c r="AB787" s="1555"/>
      <c r="AC787" s="1555"/>
      <c r="AD787" s="1555"/>
      <c r="AE787" s="1555"/>
      <c r="AF787" s="1555"/>
      <c r="AG787" s="1555"/>
      <c r="AH787" s="1550"/>
      <c r="AI787" s="1550"/>
      <c r="AJ787" s="1421"/>
      <c r="AK787" s="1509"/>
      <c r="AL787" s="1501"/>
      <c r="AM787" s="1501"/>
      <c r="AN787" s="1501"/>
      <c r="AO787" s="1501"/>
      <c r="AP787" s="1509"/>
      <c r="AQ787" s="1501"/>
      <c r="AR787" s="1501"/>
    </row>
    <row r="788" spans="1:44" ht="53.25" customHeight="1">
      <c r="A788" s="1446"/>
      <c r="B788" s="1517"/>
      <c r="C788" s="1552"/>
      <c r="D788" s="1553"/>
      <c r="E788" s="1529"/>
      <c r="F788" s="1421"/>
      <c r="G788" s="1446"/>
      <c r="H788" s="1420"/>
      <c r="I788" s="1526"/>
      <c r="J788" s="1446"/>
      <c r="K788" s="1446"/>
      <c r="L788" s="1421"/>
      <c r="M788" s="1446"/>
      <c r="N788" s="1550"/>
      <c r="O788" s="1550"/>
      <c r="P788" s="1551"/>
      <c r="Q788" s="1550"/>
      <c r="R788" s="1421"/>
      <c r="S788" s="1554"/>
      <c r="T788" s="1554"/>
      <c r="U788" s="1554"/>
      <c r="V788" s="1554"/>
      <c r="W788" s="1554"/>
      <c r="X788" s="1554"/>
      <c r="Y788" s="1554"/>
      <c r="Z788" s="1555"/>
      <c r="AA788" s="1555"/>
      <c r="AB788" s="1555"/>
      <c r="AC788" s="1555"/>
      <c r="AD788" s="1555"/>
      <c r="AE788" s="1555"/>
      <c r="AF788" s="1555"/>
      <c r="AG788" s="1555"/>
      <c r="AH788" s="1550"/>
      <c r="AI788" s="1550"/>
      <c r="AJ788" s="1421"/>
      <c r="AK788" s="1509"/>
      <c r="AL788" s="1501"/>
      <c r="AM788" s="1501"/>
      <c r="AN788" s="1501"/>
      <c r="AO788" s="1501"/>
      <c r="AP788" s="1509"/>
      <c r="AQ788" s="1501"/>
      <c r="AR788" s="1501"/>
    </row>
    <row r="789" spans="1:44" ht="41.25" customHeight="1">
      <c r="A789" s="1446"/>
      <c r="B789" s="1517"/>
      <c r="C789" s="1552"/>
      <c r="D789" s="1553"/>
      <c r="E789" s="1529"/>
      <c r="F789" s="1421"/>
      <c r="G789" s="1446"/>
      <c r="H789" s="1420"/>
      <c r="I789" s="1526"/>
      <c r="J789" s="1446"/>
      <c r="K789" s="1446"/>
      <c r="L789" s="1421"/>
      <c r="M789" s="1446"/>
      <c r="N789" s="1550"/>
      <c r="O789" s="1550"/>
      <c r="P789" s="1551"/>
      <c r="Q789" s="1550"/>
      <c r="R789" s="1421"/>
      <c r="S789" s="1554"/>
      <c r="T789" s="1554"/>
      <c r="U789" s="1554"/>
      <c r="V789" s="1554"/>
      <c r="W789" s="1554"/>
      <c r="X789" s="1554"/>
      <c r="Y789" s="1554"/>
      <c r="Z789" s="1555"/>
      <c r="AA789" s="1555"/>
      <c r="AB789" s="1555"/>
      <c r="AC789" s="1555"/>
      <c r="AD789" s="1555"/>
      <c r="AE789" s="1555"/>
      <c r="AF789" s="1555"/>
      <c r="AG789" s="1555"/>
      <c r="AH789" s="1550"/>
      <c r="AI789" s="1550"/>
      <c r="AJ789" s="1421"/>
      <c r="AK789" s="1509"/>
      <c r="AL789" s="1501"/>
      <c r="AM789" s="1501"/>
      <c r="AN789" s="1501"/>
      <c r="AO789" s="1501"/>
      <c r="AP789" s="1509"/>
      <c r="AQ789" s="1501"/>
      <c r="AR789" s="1501"/>
    </row>
    <row r="790" spans="1:44" ht="47.25" customHeight="1">
      <c r="A790" s="1446"/>
      <c r="B790" s="1517"/>
      <c r="C790" s="1552"/>
      <c r="D790" s="1553"/>
      <c r="E790" s="1529"/>
      <c r="F790" s="1421"/>
      <c r="G790" s="1446"/>
      <c r="H790" s="1420"/>
      <c r="I790" s="1526"/>
      <c r="J790" s="1446"/>
      <c r="K790" s="1446"/>
      <c r="L790" s="1421"/>
      <c r="M790" s="1446"/>
      <c r="N790" s="1550"/>
      <c r="O790" s="1550"/>
      <c r="P790" s="1551"/>
      <c r="Q790" s="1550"/>
      <c r="R790" s="1421"/>
      <c r="S790" s="1554"/>
      <c r="T790" s="1554"/>
      <c r="U790" s="1554"/>
      <c r="V790" s="1554"/>
      <c r="W790" s="1554"/>
      <c r="X790" s="1554"/>
      <c r="Y790" s="1554"/>
      <c r="Z790" s="1555"/>
      <c r="AA790" s="1555"/>
      <c r="AB790" s="1555"/>
      <c r="AC790" s="1555"/>
      <c r="AD790" s="1555"/>
      <c r="AE790" s="1555"/>
      <c r="AF790" s="1555"/>
      <c r="AG790" s="1555"/>
      <c r="AH790" s="1550"/>
      <c r="AI790" s="1550"/>
      <c r="AJ790" s="1421"/>
      <c r="AK790" s="1509"/>
      <c r="AL790" s="1501"/>
      <c r="AM790" s="1501"/>
      <c r="AN790" s="1501"/>
      <c r="AO790" s="1501"/>
      <c r="AP790" s="1509"/>
      <c r="AQ790" s="1501"/>
      <c r="AR790" s="1501"/>
    </row>
    <row r="791" spans="1:44" ht="45.75" customHeight="1">
      <c r="A791" s="1446"/>
      <c r="B791" s="1517"/>
      <c r="C791" s="1552"/>
      <c r="D791" s="1553"/>
      <c r="E791" s="1529"/>
      <c r="F791" s="1421"/>
      <c r="G791" s="1446"/>
      <c r="H791" s="1420"/>
      <c r="I791" s="1526"/>
      <c r="J791" s="1446"/>
      <c r="K791" s="1446"/>
      <c r="L791" s="1421"/>
      <c r="M791" s="1446"/>
      <c r="N791" s="1550"/>
      <c r="O791" s="1550"/>
      <c r="P791" s="1551"/>
      <c r="Q791" s="1550"/>
      <c r="R791" s="1421"/>
      <c r="S791" s="1554"/>
      <c r="T791" s="1554"/>
      <c r="U791" s="1554"/>
      <c r="V791" s="1554"/>
      <c r="W791" s="1554"/>
      <c r="X791" s="1554"/>
      <c r="Y791" s="1554"/>
      <c r="Z791" s="1555"/>
      <c r="AA791" s="1555"/>
      <c r="AB791" s="1555"/>
      <c r="AC791" s="1555"/>
      <c r="AD791" s="1555"/>
      <c r="AE791" s="1555"/>
      <c r="AF791" s="1555"/>
      <c r="AG791" s="1555"/>
      <c r="AH791" s="1550"/>
      <c r="AI791" s="1550"/>
      <c r="AJ791" s="1421"/>
      <c r="AK791" s="1509"/>
      <c r="AL791" s="1501"/>
      <c r="AM791" s="1501"/>
      <c r="AN791" s="1501"/>
      <c r="AO791" s="1501"/>
      <c r="AP791" s="1509"/>
      <c r="AQ791" s="1501"/>
      <c r="AR791" s="1501"/>
    </row>
    <row r="792" spans="1:44" ht="46.5" customHeight="1">
      <c r="A792" s="1446"/>
      <c r="B792" s="1517"/>
      <c r="C792" s="1552"/>
      <c r="D792" s="1553"/>
      <c r="E792" s="1529"/>
      <c r="F792" s="1421"/>
      <c r="G792" s="1446"/>
      <c r="H792" s="1420"/>
      <c r="I792" s="1526"/>
      <c r="J792" s="1446"/>
      <c r="K792" s="1446"/>
      <c r="L792" s="1421"/>
      <c r="M792" s="1446"/>
      <c r="N792" s="1550"/>
      <c r="O792" s="1550"/>
      <c r="P792" s="1551"/>
      <c r="Q792" s="1550"/>
      <c r="R792" s="1421"/>
      <c r="S792" s="1554"/>
      <c r="T792" s="1554"/>
      <c r="U792" s="1554"/>
      <c r="V792" s="1554"/>
      <c r="W792" s="1554"/>
      <c r="X792" s="1554"/>
      <c r="Y792" s="1554"/>
      <c r="Z792" s="1555"/>
      <c r="AA792" s="1555"/>
      <c r="AB792" s="1555"/>
      <c r="AC792" s="1555"/>
      <c r="AD792" s="1555"/>
      <c r="AE792" s="1555"/>
      <c r="AF792" s="1555"/>
      <c r="AG792" s="1555"/>
      <c r="AH792" s="1550"/>
      <c r="AI792" s="1550"/>
      <c r="AJ792" s="1421"/>
      <c r="AK792" s="1509"/>
      <c r="AL792" s="1501"/>
      <c r="AM792" s="1501"/>
      <c r="AN792" s="1501"/>
      <c r="AO792" s="1501"/>
      <c r="AP792" s="1509"/>
      <c r="AQ792" s="1501"/>
      <c r="AR792" s="1501"/>
    </row>
    <row r="793" spans="1:44" ht="51.75" customHeight="1">
      <c r="A793" s="1446"/>
      <c r="B793" s="1517"/>
      <c r="C793" s="1552"/>
      <c r="D793" s="1553"/>
      <c r="E793" s="1529"/>
      <c r="F793" s="1421"/>
      <c r="G793" s="1446"/>
      <c r="H793" s="1420"/>
      <c r="I793" s="1526"/>
      <c r="J793" s="1446"/>
      <c r="K793" s="1446"/>
      <c r="L793" s="1421"/>
      <c r="M793" s="1446"/>
      <c r="N793" s="1550"/>
      <c r="O793" s="1550"/>
      <c r="P793" s="1551"/>
      <c r="Q793" s="1550"/>
      <c r="R793" s="1421"/>
      <c r="S793" s="1554"/>
      <c r="T793" s="1554"/>
      <c r="U793" s="1554"/>
      <c r="V793" s="1554"/>
      <c r="W793" s="1554"/>
      <c r="X793" s="1554"/>
      <c r="Y793" s="1554"/>
      <c r="Z793" s="1555"/>
      <c r="AA793" s="1555"/>
      <c r="AB793" s="1555"/>
      <c r="AC793" s="1555"/>
      <c r="AD793" s="1555"/>
      <c r="AE793" s="1555"/>
      <c r="AF793" s="1555"/>
      <c r="AG793" s="1555"/>
      <c r="AH793" s="1550"/>
      <c r="AI793" s="1550"/>
      <c r="AJ793" s="1421"/>
      <c r="AK793" s="1509"/>
      <c r="AL793" s="1501"/>
      <c r="AM793" s="1501"/>
      <c r="AN793" s="1501"/>
      <c r="AO793" s="1501"/>
      <c r="AP793" s="1509"/>
      <c r="AQ793" s="1501"/>
      <c r="AR793" s="1501"/>
    </row>
    <row r="794" spans="1:44" ht="33" customHeight="1">
      <c r="A794" s="1446"/>
      <c r="B794" s="1517"/>
      <c r="C794" s="1552"/>
      <c r="D794" s="1553"/>
      <c r="E794" s="1529"/>
      <c r="F794" s="1421"/>
      <c r="G794" s="1446"/>
      <c r="H794" s="1420"/>
      <c r="I794" s="1526"/>
      <c r="J794" s="1446"/>
      <c r="K794" s="1446"/>
      <c r="L794" s="1421"/>
      <c r="M794" s="1446"/>
      <c r="N794" s="1550"/>
      <c r="O794" s="1550"/>
      <c r="P794" s="1551"/>
      <c r="Q794" s="1550"/>
      <c r="R794" s="1421"/>
      <c r="S794" s="1554"/>
      <c r="T794" s="1554"/>
      <c r="U794" s="1554"/>
      <c r="V794" s="1554"/>
      <c r="W794" s="1554"/>
      <c r="X794" s="1554"/>
      <c r="Y794" s="1554"/>
      <c r="Z794" s="1555"/>
      <c r="AA794" s="1555"/>
      <c r="AB794" s="1555"/>
      <c r="AC794" s="1555"/>
      <c r="AD794" s="1555"/>
      <c r="AE794" s="1555"/>
      <c r="AF794" s="1555"/>
      <c r="AG794" s="1555"/>
      <c r="AH794" s="1550"/>
      <c r="AI794" s="1550"/>
      <c r="AJ794" s="1421"/>
      <c r="AK794" s="1509"/>
      <c r="AL794" s="1501"/>
      <c r="AM794" s="1501"/>
      <c r="AN794" s="1501"/>
      <c r="AO794" s="1501"/>
      <c r="AP794" s="1509"/>
      <c r="AQ794" s="1501"/>
      <c r="AR794" s="1501"/>
    </row>
    <row r="795" spans="1:44" ht="57" customHeight="1">
      <c r="A795" s="1446"/>
      <c r="B795" s="1517"/>
      <c r="C795" s="1552"/>
      <c r="D795" s="1553"/>
      <c r="E795" s="1529"/>
      <c r="F795" s="1421"/>
      <c r="G795" s="1446"/>
      <c r="H795" s="1420"/>
      <c r="I795" s="1526"/>
      <c r="J795" s="1446"/>
      <c r="K795" s="1446"/>
      <c r="L795" s="1421"/>
      <c r="M795" s="1446"/>
      <c r="N795" s="1550"/>
      <c r="O795" s="1550"/>
      <c r="P795" s="1551"/>
      <c r="Q795" s="1550"/>
      <c r="R795" s="1421"/>
      <c r="S795" s="1554"/>
      <c r="T795" s="1554"/>
      <c r="U795" s="1554"/>
      <c r="V795" s="1554"/>
      <c r="W795" s="1554"/>
      <c r="X795" s="1554"/>
      <c r="Y795" s="1554"/>
      <c r="Z795" s="1555"/>
      <c r="AA795" s="1555"/>
      <c r="AB795" s="1555"/>
      <c r="AC795" s="1555"/>
      <c r="AD795" s="1555"/>
      <c r="AE795" s="1555"/>
      <c r="AF795" s="1555"/>
      <c r="AG795" s="1555"/>
      <c r="AH795" s="1550"/>
      <c r="AI795" s="1550"/>
      <c r="AJ795" s="1421"/>
      <c r="AK795" s="1509"/>
      <c r="AL795" s="1501"/>
      <c r="AM795" s="1501"/>
      <c r="AN795" s="1501"/>
      <c r="AO795" s="1501"/>
      <c r="AP795" s="1509"/>
      <c r="AQ795" s="1501"/>
      <c r="AR795" s="1501"/>
    </row>
    <row r="796" spans="1:44" ht="50.25" customHeight="1">
      <c r="A796" s="1446"/>
      <c r="B796" s="1517"/>
      <c r="C796" s="1552"/>
      <c r="D796" s="1553"/>
      <c r="E796" s="1529"/>
      <c r="F796" s="1421"/>
      <c r="G796" s="1446"/>
      <c r="H796" s="1420"/>
      <c r="I796" s="1526"/>
      <c r="J796" s="1446"/>
      <c r="K796" s="1446"/>
      <c r="L796" s="1421"/>
      <c r="M796" s="1446"/>
      <c r="N796" s="1550"/>
      <c r="O796" s="1550"/>
      <c r="P796" s="1551"/>
      <c r="Q796" s="1550"/>
      <c r="R796" s="1421"/>
      <c r="S796" s="1554"/>
      <c r="T796" s="1554"/>
      <c r="U796" s="1554"/>
      <c r="V796" s="1554"/>
      <c r="W796" s="1554"/>
      <c r="X796" s="1554"/>
      <c r="Y796" s="1554"/>
      <c r="Z796" s="1555"/>
      <c r="AA796" s="1555"/>
      <c r="AB796" s="1555"/>
      <c r="AC796" s="1555"/>
      <c r="AD796" s="1555"/>
      <c r="AE796" s="1555"/>
      <c r="AF796" s="1555"/>
      <c r="AG796" s="1555"/>
      <c r="AH796" s="1550"/>
      <c r="AI796" s="1550"/>
      <c r="AJ796" s="1421"/>
      <c r="AK796" s="1509"/>
      <c r="AL796" s="1501"/>
      <c r="AM796" s="1501"/>
      <c r="AN796" s="1501"/>
      <c r="AO796" s="1501"/>
      <c r="AP796" s="1509"/>
      <c r="AQ796" s="1501"/>
      <c r="AR796" s="1501"/>
    </row>
    <row r="797" spans="1:44" ht="37.5" customHeight="1">
      <c r="A797" s="1446"/>
      <c r="B797" s="1517"/>
      <c r="C797" s="1552"/>
      <c r="D797" s="1553"/>
      <c r="E797" s="1529"/>
      <c r="F797" s="1421"/>
      <c r="G797" s="1446"/>
      <c r="H797" s="1420"/>
      <c r="I797" s="1526"/>
      <c r="J797" s="1446"/>
      <c r="K797" s="1446"/>
      <c r="L797" s="1421"/>
      <c r="M797" s="1446"/>
      <c r="N797" s="1550"/>
      <c r="O797" s="1550"/>
      <c r="P797" s="1551"/>
      <c r="Q797" s="1550"/>
      <c r="R797" s="1421"/>
      <c r="S797" s="1554"/>
      <c r="T797" s="1554"/>
      <c r="U797" s="1554"/>
      <c r="V797" s="1554"/>
      <c r="W797" s="1554"/>
      <c r="X797" s="1554"/>
      <c r="Y797" s="1554"/>
      <c r="Z797" s="1555"/>
      <c r="AA797" s="1555"/>
      <c r="AB797" s="1555"/>
      <c r="AC797" s="1555"/>
      <c r="AD797" s="1555"/>
      <c r="AE797" s="1555"/>
      <c r="AF797" s="1555"/>
      <c r="AG797" s="1555"/>
      <c r="AH797" s="1550"/>
      <c r="AI797" s="1550"/>
      <c r="AJ797" s="1421"/>
      <c r="AK797" s="1509"/>
      <c r="AL797" s="1501"/>
      <c r="AM797" s="1501"/>
      <c r="AN797" s="1501"/>
      <c r="AO797" s="1501"/>
      <c r="AP797" s="1509"/>
      <c r="AQ797" s="1501"/>
      <c r="AR797" s="1501"/>
    </row>
    <row r="798" spans="1:44" ht="43.5" customHeight="1">
      <c r="A798" s="1446"/>
      <c r="B798" s="1517"/>
      <c r="C798" s="1552"/>
      <c r="D798" s="1553"/>
      <c r="E798" s="1529"/>
      <c r="F798" s="1421"/>
      <c r="G798" s="1446"/>
      <c r="H798" s="1420"/>
      <c r="I798" s="1526"/>
      <c r="J798" s="1446"/>
      <c r="K798" s="1446"/>
      <c r="L798" s="1421"/>
      <c r="M798" s="1446"/>
      <c r="N798" s="1550"/>
      <c r="O798" s="1550"/>
      <c r="P798" s="1551"/>
      <c r="Q798" s="1550"/>
      <c r="R798" s="1421"/>
      <c r="S798" s="1554"/>
      <c r="T798" s="1554"/>
      <c r="U798" s="1554"/>
      <c r="V798" s="1554"/>
      <c r="W798" s="1554"/>
      <c r="X798" s="1554"/>
      <c r="Y798" s="1554"/>
      <c r="Z798" s="1555"/>
      <c r="AA798" s="1555"/>
      <c r="AB798" s="1555"/>
      <c r="AC798" s="1555"/>
      <c r="AD798" s="1555"/>
      <c r="AE798" s="1555"/>
      <c r="AF798" s="1555"/>
      <c r="AG798" s="1555"/>
      <c r="AH798" s="1550"/>
      <c r="AI798" s="1550"/>
      <c r="AJ798" s="1421"/>
      <c r="AK798" s="1509"/>
      <c r="AL798" s="1501"/>
      <c r="AM798" s="1501"/>
      <c r="AN798" s="1501"/>
      <c r="AO798" s="1501"/>
      <c r="AP798" s="1509"/>
      <c r="AQ798" s="1501"/>
      <c r="AR798" s="1501"/>
    </row>
    <row r="799" spans="1:44" ht="57.75" customHeight="1">
      <c r="A799" s="1446"/>
      <c r="B799" s="1517"/>
      <c r="C799" s="1552"/>
      <c r="D799" s="1553"/>
      <c r="E799" s="1529"/>
      <c r="F799" s="1421"/>
      <c r="G799" s="1446"/>
      <c r="H799" s="1420"/>
      <c r="I799" s="1526"/>
      <c r="J799" s="1446"/>
      <c r="K799" s="1446"/>
      <c r="L799" s="1421"/>
      <c r="M799" s="1446"/>
      <c r="N799" s="1550"/>
      <c r="O799" s="1550"/>
      <c r="P799" s="1551"/>
      <c r="Q799" s="1550"/>
      <c r="R799" s="1421"/>
      <c r="S799" s="1554"/>
      <c r="T799" s="1554"/>
      <c r="U799" s="1554"/>
      <c r="V799" s="1554"/>
      <c r="W799" s="1554"/>
      <c r="X799" s="1554"/>
      <c r="Y799" s="1554"/>
      <c r="Z799" s="1555"/>
      <c r="AA799" s="1555"/>
      <c r="AB799" s="1555"/>
      <c r="AC799" s="1555"/>
      <c r="AD799" s="1555"/>
      <c r="AE799" s="1555"/>
      <c r="AF799" s="1555"/>
      <c r="AG799" s="1555"/>
      <c r="AH799" s="1550"/>
      <c r="AI799" s="1550"/>
      <c r="AJ799" s="1421"/>
      <c r="AK799" s="1509"/>
      <c r="AL799" s="1501"/>
      <c r="AM799" s="1501"/>
      <c r="AN799" s="1501"/>
      <c r="AO799" s="1501"/>
      <c r="AP799" s="1509"/>
      <c r="AQ799" s="1501"/>
      <c r="AR799" s="1501"/>
    </row>
    <row r="800" spans="1:44" ht="57.75" customHeight="1">
      <c r="A800" s="1446"/>
      <c r="B800" s="1517"/>
      <c r="C800" s="1552"/>
      <c r="D800" s="1553"/>
      <c r="E800" s="1529"/>
      <c r="F800" s="1421"/>
      <c r="G800" s="1446"/>
      <c r="H800" s="1420"/>
      <c r="I800" s="1526"/>
      <c r="J800" s="1446"/>
      <c r="K800" s="1446"/>
      <c r="L800" s="1421"/>
      <c r="M800" s="1446"/>
      <c r="N800" s="1550"/>
      <c r="O800" s="1550"/>
      <c r="P800" s="1551"/>
      <c r="Q800" s="1550"/>
      <c r="R800" s="1421"/>
      <c r="S800" s="1554"/>
      <c r="T800" s="1554"/>
      <c r="U800" s="1554"/>
      <c r="V800" s="1554"/>
      <c r="W800" s="1554"/>
      <c r="X800" s="1554"/>
      <c r="Y800" s="1554"/>
      <c r="Z800" s="1555"/>
      <c r="AA800" s="1555"/>
      <c r="AB800" s="1555"/>
      <c r="AC800" s="1555"/>
      <c r="AD800" s="1555"/>
      <c r="AE800" s="1555"/>
      <c r="AF800" s="1555"/>
      <c r="AG800" s="1555"/>
      <c r="AH800" s="1550"/>
      <c r="AI800" s="1550"/>
      <c r="AJ800" s="1421"/>
      <c r="AK800" s="1509"/>
      <c r="AL800" s="1501"/>
      <c r="AM800" s="1501"/>
      <c r="AN800" s="1501"/>
      <c r="AO800" s="1501"/>
      <c r="AP800" s="1509"/>
      <c r="AQ800" s="1501"/>
      <c r="AR800" s="1501"/>
    </row>
    <row r="801" spans="1:44" ht="57.75" customHeight="1">
      <c r="A801" s="1446"/>
      <c r="B801" s="1517"/>
      <c r="C801" s="1552"/>
      <c r="D801" s="1553"/>
      <c r="E801" s="1529"/>
      <c r="F801" s="1421"/>
      <c r="G801" s="1446"/>
      <c r="H801" s="1420"/>
      <c r="I801" s="1526"/>
      <c r="J801" s="1446"/>
      <c r="K801" s="1446"/>
      <c r="L801" s="1421"/>
      <c r="M801" s="1446"/>
      <c r="N801" s="1550"/>
      <c r="O801" s="1550"/>
      <c r="P801" s="1551"/>
      <c r="Q801" s="1550"/>
      <c r="R801" s="1421"/>
      <c r="S801" s="1554"/>
      <c r="T801" s="1554"/>
      <c r="U801" s="1554"/>
      <c r="V801" s="1554"/>
      <c r="W801" s="1554"/>
      <c r="X801" s="1554"/>
      <c r="Y801" s="1554"/>
      <c r="Z801" s="1555"/>
      <c r="AA801" s="1555"/>
      <c r="AB801" s="1555"/>
      <c r="AC801" s="1555"/>
      <c r="AD801" s="1555"/>
      <c r="AE801" s="1555"/>
      <c r="AF801" s="1555"/>
      <c r="AG801" s="1555"/>
      <c r="AH801" s="1550"/>
      <c r="AI801" s="1550"/>
      <c r="AJ801" s="1421"/>
      <c r="AK801" s="1509"/>
      <c r="AL801" s="1501"/>
      <c r="AM801" s="1501"/>
      <c r="AN801" s="1501"/>
      <c r="AO801" s="1501"/>
      <c r="AP801" s="1509"/>
      <c r="AQ801" s="1501"/>
      <c r="AR801" s="1501"/>
    </row>
    <row r="802" spans="1:44" ht="57.75" customHeight="1">
      <c r="A802" s="1446"/>
      <c r="B802" s="1517"/>
      <c r="C802" s="1552"/>
      <c r="D802" s="1553"/>
      <c r="E802" s="1529"/>
      <c r="F802" s="1421"/>
      <c r="G802" s="1446"/>
      <c r="H802" s="1420"/>
      <c r="I802" s="1526"/>
      <c r="J802" s="1446"/>
      <c r="K802" s="1446"/>
      <c r="L802" s="1421"/>
      <c r="M802" s="1446"/>
      <c r="N802" s="1550"/>
      <c r="O802" s="1550"/>
      <c r="P802" s="1551"/>
      <c r="Q802" s="1550"/>
      <c r="R802" s="1421"/>
      <c r="S802" s="1554"/>
      <c r="T802" s="1554"/>
      <c r="U802" s="1554"/>
      <c r="V802" s="1554"/>
      <c r="W802" s="1554"/>
      <c r="X802" s="1554"/>
      <c r="Y802" s="1554"/>
      <c r="Z802" s="1555"/>
      <c r="AA802" s="1555"/>
      <c r="AB802" s="1555"/>
      <c r="AC802" s="1555"/>
      <c r="AD802" s="1555"/>
      <c r="AE802" s="1555"/>
      <c r="AF802" s="1555"/>
      <c r="AG802" s="1555"/>
      <c r="AH802" s="1550"/>
      <c r="AI802" s="1550"/>
      <c r="AJ802" s="1421"/>
      <c r="AK802" s="1509"/>
      <c r="AL802" s="1501"/>
      <c r="AM802" s="1501"/>
      <c r="AN802" s="1501"/>
      <c r="AO802" s="1501"/>
      <c r="AP802" s="1509"/>
      <c r="AQ802" s="1501"/>
      <c r="AR802" s="1501"/>
    </row>
    <row r="803" spans="1:44" ht="57.75" customHeight="1">
      <c r="A803" s="1446"/>
      <c r="B803" s="1517"/>
      <c r="C803" s="1552"/>
      <c r="D803" s="1553"/>
      <c r="E803" s="1529"/>
      <c r="F803" s="1421"/>
      <c r="G803" s="1446"/>
      <c r="H803" s="1420"/>
      <c r="I803" s="1526"/>
      <c r="J803" s="1446"/>
      <c r="K803" s="1446"/>
      <c r="L803" s="1421"/>
      <c r="M803" s="1446"/>
      <c r="N803" s="1550"/>
      <c r="O803" s="1550"/>
      <c r="P803" s="1551"/>
      <c r="Q803" s="1550"/>
      <c r="R803" s="1421"/>
      <c r="S803" s="1554"/>
      <c r="T803" s="1554"/>
      <c r="U803" s="1554"/>
      <c r="V803" s="1554"/>
      <c r="W803" s="1554"/>
      <c r="X803" s="1554"/>
      <c r="Y803" s="1554"/>
      <c r="Z803" s="1555"/>
      <c r="AA803" s="1555"/>
      <c r="AB803" s="1555"/>
      <c r="AC803" s="1555"/>
      <c r="AD803" s="1555"/>
      <c r="AE803" s="1555"/>
      <c r="AF803" s="1555"/>
      <c r="AG803" s="1555"/>
      <c r="AH803" s="1550"/>
      <c r="AI803" s="1550"/>
      <c r="AJ803" s="1421"/>
      <c r="AK803" s="1509"/>
      <c r="AL803" s="1501"/>
      <c r="AM803" s="1501"/>
      <c r="AN803" s="1501"/>
      <c r="AO803" s="1501"/>
      <c r="AP803" s="1509"/>
      <c r="AQ803" s="1501"/>
      <c r="AR803" s="1501"/>
    </row>
    <row r="804" spans="1:44" ht="57" customHeight="1">
      <c r="A804" s="1446"/>
      <c r="B804" s="1517"/>
      <c r="C804" s="1552"/>
      <c r="D804" s="1553"/>
      <c r="E804" s="1529"/>
      <c r="F804" s="1421"/>
      <c r="G804" s="1446"/>
      <c r="H804" s="1420"/>
      <c r="I804" s="1526"/>
      <c r="J804" s="1446"/>
      <c r="K804" s="1446"/>
      <c r="L804" s="1421"/>
      <c r="M804" s="1446"/>
      <c r="N804" s="1550"/>
      <c r="O804" s="1550"/>
      <c r="P804" s="1551"/>
      <c r="Q804" s="1550"/>
      <c r="R804" s="1421"/>
      <c r="S804" s="1554"/>
      <c r="T804" s="1554"/>
      <c r="U804" s="1554"/>
      <c r="V804" s="1554"/>
      <c r="W804" s="1554"/>
      <c r="X804" s="1554"/>
      <c r="Y804" s="1554"/>
      <c r="Z804" s="1555"/>
      <c r="AA804" s="1555"/>
      <c r="AB804" s="1555"/>
      <c r="AC804" s="1555"/>
      <c r="AD804" s="1555"/>
      <c r="AE804" s="1555"/>
      <c r="AF804" s="1555"/>
      <c r="AG804" s="1555"/>
      <c r="AH804" s="1550"/>
      <c r="AI804" s="1550"/>
      <c r="AJ804" s="1421"/>
      <c r="AK804" s="1509"/>
      <c r="AL804" s="1501"/>
      <c r="AM804" s="1501"/>
      <c r="AN804" s="1501"/>
      <c r="AO804" s="1501"/>
      <c r="AP804" s="1509"/>
      <c r="AQ804" s="1501"/>
      <c r="AR804" s="1501"/>
    </row>
    <row r="805" spans="1:44" ht="42" customHeight="1">
      <c r="A805" s="1446"/>
      <c r="B805" s="1517"/>
      <c r="C805" s="1552"/>
      <c r="D805" s="1553"/>
      <c r="E805" s="1529"/>
      <c r="F805" s="1421"/>
      <c r="G805" s="1446"/>
      <c r="H805" s="1420"/>
      <c r="I805" s="1526"/>
      <c r="J805" s="1446"/>
      <c r="K805" s="1446"/>
      <c r="L805" s="1421"/>
      <c r="M805" s="1446"/>
      <c r="N805" s="1550"/>
      <c r="O805" s="1550"/>
      <c r="P805" s="1551"/>
      <c r="Q805" s="1550"/>
      <c r="R805" s="1421"/>
      <c r="S805" s="1554"/>
      <c r="T805" s="1554"/>
      <c r="U805" s="1554"/>
      <c r="V805" s="1554"/>
      <c r="W805" s="1554"/>
      <c r="X805" s="1554"/>
      <c r="Y805" s="1554"/>
      <c r="Z805" s="1555"/>
      <c r="AA805" s="1555"/>
      <c r="AB805" s="1555"/>
      <c r="AC805" s="1555"/>
      <c r="AD805" s="1555"/>
      <c r="AE805" s="1555"/>
      <c r="AF805" s="1555"/>
      <c r="AG805" s="1555"/>
      <c r="AH805" s="1550"/>
      <c r="AI805" s="1550"/>
      <c r="AJ805" s="1421"/>
      <c r="AK805" s="1509"/>
      <c r="AL805" s="1501"/>
      <c r="AM805" s="1501"/>
      <c r="AN805" s="1501"/>
      <c r="AO805" s="1501"/>
      <c r="AP805" s="1509"/>
      <c r="AQ805" s="1501"/>
      <c r="AR805" s="1501"/>
    </row>
    <row r="806" spans="1:44" ht="41.25" customHeight="1">
      <c r="A806" s="1446"/>
      <c r="B806" s="1517"/>
      <c r="C806" s="1552"/>
      <c r="D806" s="1553"/>
      <c r="E806" s="1529"/>
      <c r="F806" s="1421"/>
      <c r="G806" s="1446"/>
      <c r="H806" s="1420"/>
      <c r="I806" s="1526"/>
      <c r="J806" s="1446"/>
      <c r="K806" s="1446"/>
      <c r="L806" s="1421"/>
      <c r="M806" s="1446"/>
      <c r="N806" s="1550"/>
      <c r="O806" s="1550"/>
      <c r="P806" s="1551"/>
      <c r="Q806" s="1550"/>
      <c r="R806" s="1421"/>
      <c r="S806" s="1554"/>
      <c r="T806" s="1554"/>
      <c r="U806" s="1554"/>
      <c r="V806" s="1554"/>
      <c r="W806" s="1554"/>
      <c r="X806" s="1554"/>
      <c r="Y806" s="1554"/>
      <c r="Z806" s="1555"/>
      <c r="AA806" s="1555"/>
      <c r="AB806" s="1555"/>
      <c r="AC806" s="1555"/>
      <c r="AD806" s="1555"/>
      <c r="AE806" s="1555"/>
      <c r="AF806" s="1555"/>
      <c r="AG806" s="1555"/>
      <c r="AH806" s="1550"/>
      <c r="AI806" s="1550"/>
      <c r="AJ806" s="1421"/>
      <c r="AK806" s="1509"/>
      <c r="AL806" s="1501"/>
      <c r="AM806" s="1501"/>
      <c r="AN806" s="1501"/>
      <c r="AO806" s="1501"/>
      <c r="AP806" s="1509"/>
      <c r="AQ806" s="1501"/>
      <c r="AR806" s="1501"/>
    </row>
    <row r="807" spans="1:44" ht="42" customHeight="1">
      <c r="A807" s="1446"/>
      <c r="B807" s="1517"/>
      <c r="C807" s="1552"/>
      <c r="D807" s="1553"/>
      <c r="E807" s="1529"/>
      <c r="F807" s="1421"/>
      <c r="G807" s="1446"/>
      <c r="H807" s="1420"/>
      <c r="I807" s="1526"/>
      <c r="J807" s="1446"/>
      <c r="K807" s="1446"/>
      <c r="L807" s="1421"/>
      <c r="M807" s="1446"/>
      <c r="N807" s="1550"/>
      <c r="O807" s="1550"/>
      <c r="P807" s="1551"/>
      <c r="Q807" s="1550"/>
      <c r="R807" s="1421"/>
      <c r="S807" s="1554"/>
      <c r="T807" s="1554"/>
      <c r="U807" s="1554"/>
      <c r="V807" s="1554"/>
      <c r="W807" s="1554"/>
      <c r="X807" s="1554"/>
      <c r="Y807" s="1554"/>
      <c r="Z807" s="1555"/>
      <c r="AA807" s="1555"/>
      <c r="AB807" s="1555"/>
      <c r="AC807" s="1555"/>
      <c r="AD807" s="1555"/>
      <c r="AE807" s="1555"/>
      <c r="AF807" s="1555"/>
      <c r="AG807" s="1555"/>
      <c r="AH807" s="1550"/>
      <c r="AI807" s="1550"/>
      <c r="AJ807" s="1421"/>
      <c r="AK807" s="1509"/>
      <c r="AL807" s="1501"/>
      <c r="AM807" s="1501"/>
      <c r="AN807" s="1501"/>
      <c r="AO807" s="1501"/>
      <c r="AP807" s="1509"/>
      <c r="AQ807" s="1501"/>
      <c r="AR807" s="1501"/>
    </row>
    <row r="808" spans="1:44" ht="51.75" customHeight="1">
      <c r="A808" s="1446"/>
      <c r="B808" s="1517"/>
      <c r="C808" s="1552"/>
      <c r="D808" s="1553"/>
      <c r="E808" s="1529"/>
      <c r="F808" s="1421"/>
      <c r="G808" s="1446"/>
      <c r="H808" s="1420"/>
      <c r="I808" s="1526"/>
      <c r="J808" s="1446"/>
      <c r="K808" s="1446"/>
      <c r="L808" s="1421"/>
      <c r="M808" s="1446"/>
      <c r="N808" s="1550"/>
      <c r="O808" s="1550"/>
      <c r="P808" s="1551"/>
      <c r="Q808" s="1550"/>
      <c r="R808" s="1421"/>
      <c r="S808" s="1554"/>
      <c r="T808" s="1554"/>
      <c r="U808" s="1554"/>
      <c r="V808" s="1554"/>
      <c r="W808" s="1554"/>
      <c r="X808" s="1554"/>
      <c r="Y808" s="1554"/>
      <c r="Z808" s="1555"/>
      <c r="AA808" s="1555"/>
      <c r="AB808" s="1555"/>
      <c r="AC808" s="1555"/>
      <c r="AD808" s="1555"/>
      <c r="AE808" s="1555"/>
      <c r="AF808" s="1555"/>
      <c r="AG808" s="1555"/>
      <c r="AH808" s="1550"/>
      <c r="AI808" s="1550"/>
      <c r="AJ808" s="1421"/>
      <c r="AK808" s="1509"/>
      <c r="AL808" s="1501"/>
      <c r="AM808" s="1501"/>
      <c r="AN808" s="1501"/>
      <c r="AO808" s="1501"/>
      <c r="AP808" s="1509"/>
      <c r="AQ808" s="1501"/>
      <c r="AR808" s="1501"/>
    </row>
    <row r="809" spans="1:44" ht="38.25" customHeight="1">
      <c r="A809" s="1446"/>
      <c r="B809" s="1517"/>
      <c r="C809" s="1552"/>
      <c r="D809" s="1553"/>
      <c r="E809" s="1529"/>
      <c r="F809" s="1421"/>
      <c r="G809" s="1446"/>
      <c r="H809" s="1420"/>
      <c r="I809" s="1526"/>
      <c r="J809" s="1446"/>
      <c r="K809" s="1446"/>
      <c r="L809" s="1421"/>
      <c r="M809" s="1446"/>
      <c r="N809" s="1550"/>
      <c r="O809" s="1550"/>
      <c r="P809" s="1551"/>
      <c r="Q809" s="1550"/>
      <c r="R809" s="1421"/>
      <c r="S809" s="1554"/>
      <c r="T809" s="1554"/>
      <c r="U809" s="1554"/>
      <c r="V809" s="1554"/>
      <c r="W809" s="1554"/>
      <c r="X809" s="1554"/>
      <c r="Y809" s="1554"/>
      <c r="Z809" s="1555"/>
      <c r="AA809" s="1555"/>
      <c r="AB809" s="1555"/>
      <c r="AC809" s="1555"/>
      <c r="AD809" s="1555"/>
      <c r="AE809" s="1555"/>
      <c r="AF809" s="1555"/>
      <c r="AG809" s="1555"/>
      <c r="AH809" s="1550"/>
      <c r="AI809" s="1550"/>
      <c r="AJ809" s="1421"/>
      <c r="AK809" s="1509"/>
      <c r="AL809" s="1501"/>
      <c r="AM809" s="1501"/>
      <c r="AN809" s="1501"/>
      <c r="AO809" s="1501"/>
      <c r="AP809" s="1509"/>
      <c r="AQ809" s="1501"/>
      <c r="AR809" s="1501"/>
    </row>
    <row r="810" spans="1:44" ht="46.5" customHeight="1">
      <c r="A810" s="1446"/>
      <c r="B810" s="1517"/>
      <c r="C810" s="1552"/>
      <c r="D810" s="1553"/>
      <c r="E810" s="1529"/>
      <c r="F810" s="1421"/>
      <c r="G810" s="1446"/>
      <c r="H810" s="1420"/>
      <c r="I810" s="1526"/>
      <c r="J810" s="1446"/>
      <c r="K810" s="1446"/>
      <c r="L810" s="1421"/>
      <c r="M810" s="1446"/>
      <c r="N810" s="1550"/>
      <c r="O810" s="1550"/>
      <c r="P810" s="1551"/>
      <c r="Q810" s="1550"/>
      <c r="R810" s="1421"/>
      <c r="S810" s="1554"/>
      <c r="T810" s="1554"/>
      <c r="U810" s="1554"/>
      <c r="V810" s="1554"/>
      <c r="W810" s="1554"/>
      <c r="X810" s="1554"/>
      <c r="Y810" s="1554"/>
      <c r="Z810" s="1555"/>
      <c r="AA810" s="1555"/>
      <c r="AB810" s="1555"/>
      <c r="AC810" s="1555"/>
      <c r="AD810" s="1555"/>
      <c r="AE810" s="1555"/>
      <c r="AF810" s="1555"/>
      <c r="AG810" s="1555"/>
      <c r="AH810" s="1550"/>
      <c r="AI810" s="1550"/>
      <c r="AJ810" s="1421"/>
      <c r="AK810" s="1509"/>
      <c r="AL810" s="1501"/>
      <c r="AM810" s="1501"/>
      <c r="AN810" s="1501"/>
      <c r="AO810" s="1501"/>
      <c r="AP810" s="1509"/>
      <c r="AQ810" s="1501"/>
      <c r="AR810" s="1501"/>
    </row>
    <row r="811" spans="1:44" ht="46.5" customHeight="1">
      <c r="A811" s="1446"/>
      <c r="B811" s="1517"/>
      <c r="C811" s="1552"/>
      <c r="D811" s="1553"/>
      <c r="E811" s="1529"/>
      <c r="F811" s="1421"/>
      <c r="G811" s="1446"/>
      <c r="H811" s="1420"/>
      <c r="I811" s="1526"/>
      <c r="J811" s="1446"/>
      <c r="K811" s="1446"/>
      <c r="L811" s="1421"/>
      <c r="M811" s="1446"/>
      <c r="N811" s="1550"/>
      <c r="O811" s="1550"/>
      <c r="P811" s="1551"/>
      <c r="Q811" s="1550"/>
      <c r="R811" s="1421"/>
      <c r="S811" s="1554"/>
      <c r="T811" s="1554"/>
      <c r="U811" s="1554"/>
      <c r="V811" s="1554"/>
      <c r="W811" s="1554"/>
      <c r="X811" s="1554"/>
      <c r="Y811" s="1554"/>
      <c r="Z811" s="1555"/>
      <c r="AA811" s="1555"/>
      <c r="AB811" s="1555"/>
      <c r="AC811" s="1555"/>
      <c r="AD811" s="1555"/>
      <c r="AE811" s="1555"/>
      <c r="AF811" s="1555"/>
      <c r="AG811" s="1555"/>
      <c r="AH811" s="1550"/>
      <c r="AI811" s="1550"/>
      <c r="AJ811" s="1421"/>
      <c r="AK811" s="1509"/>
      <c r="AL811" s="1501"/>
      <c r="AM811" s="1501"/>
      <c r="AN811" s="1501"/>
      <c r="AO811" s="1501"/>
      <c r="AP811" s="1509"/>
      <c r="AQ811" s="1501"/>
      <c r="AR811" s="1501"/>
    </row>
    <row r="812" spans="1:44" ht="59.25" customHeight="1">
      <c r="A812" s="1446"/>
      <c r="B812" s="1517"/>
      <c r="C812" s="1552"/>
      <c r="D812" s="1553"/>
      <c r="E812" s="1529"/>
      <c r="F812" s="1421"/>
      <c r="G812" s="1446"/>
      <c r="H812" s="1420"/>
      <c r="I812" s="1526"/>
      <c r="J812" s="1446"/>
      <c r="K812" s="1446"/>
      <c r="L812" s="1421"/>
      <c r="M812" s="1446"/>
      <c r="N812" s="1550"/>
      <c r="O812" s="1550"/>
      <c r="P812" s="1551"/>
      <c r="Q812" s="1550"/>
      <c r="R812" s="1421"/>
      <c r="S812" s="1554"/>
      <c r="T812" s="1554"/>
      <c r="U812" s="1554"/>
      <c r="V812" s="1554"/>
      <c r="W812" s="1554"/>
      <c r="X812" s="1554"/>
      <c r="Y812" s="1554"/>
      <c r="Z812" s="1555"/>
      <c r="AA812" s="1555"/>
      <c r="AB812" s="1555"/>
      <c r="AC812" s="1555"/>
      <c r="AD812" s="1555"/>
      <c r="AE812" s="1555"/>
      <c r="AF812" s="1555"/>
      <c r="AG812" s="1555"/>
      <c r="AH812" s="1550"/>
      <c r="AI812" s="1550"/>
      <c r="AJ812" s="1421"/>
      <c r="AK812" s="1509"/>
      <c r="AL812" s="1501"/>
      <c r="AM812" s="1501"/>
      <c r="AN812" s="1501"/>
      <c r="AO812" s="1501"/>
      <c r="AP812" s="1509"/>
      <c r="AQ812" s="1501"/>
      <c r="AR812" s="1501"/>
    </row>
    <row r="813" spans="1:44" ht="39.75" customHeight="1">
      <c r="A813" s="1446"/>
      <c r="B813" s="1517"/>
      <c r="C813" s="1552"/>
      <c r="D813" s="1553"/>
      <c r="E813" s="1529"/>
      <c r="F813" s="1421"/>
      <c r="G813" s="1446"/>
      <c r="H813" s="1420"/>
      <c r="I813" s="1526"/>
      <c r="J813" s="1446"/>
      <c r="K813" s="1446"/>
      <c r="L813" s="1421"/>
      <c r="M813" s="1446"/>
      <c r="N813" s="1550"/>
      <c r="O813" s="1550"/>
      <c r="P813" s="1551"/>
      <c r="Q813" s="1550"/>
      <c r="R813" s="1421"/>
      <c r="S813" s="1554"/>
      <c r="T813" s="1554"/>
      <c r="U813" s="1554"/>
      <c r="V813" s="1554"/>
      <c r="W813" s="1554"/>
      <c r="X813" s="1554"/>
      <c r="Y813" s="1554"/>
      <c r="Z813" s="1555"/>
      <c r="AA813" s="1555"/>
      <c r="AB813" s="1555"/>
      <c r="AC813" s="1555"/>
      <c r="AD813" s="1555"/>
      <c r="AE813" s="1555"/>
      <c r="AF813" s="1555"/>
      <c r="AG813" s="1555"/>
      <c r="AH813" s="1550"/>
      <c r="AI813" s="1550"/>
      <c r="AJ813" s="1421"/>
      <c r="AK813" s="1509"/>
      <c r="AL813" s="1501"/>
      <c r="AM813" s="1501"/>
      <c r="AN813" s="1501"/>
      <c r="AO813" s="1501"/>
      <c r="AP813" s="1509"/>
      <c r="AQ813" s="1501"/>
      <c r="AR813" s="1501"/>
    </row>
    <row r="814" spans="1:44" ht="48.75" customHeight="1">
      <c r="A814" s="1446"/>
      <c r="B814" s="1517"/>
      <c r="C814" s="1552"/>
      <c r="D814" s="1553"/>
      <c r="E814" s="1529"/>
      <c r="F814" s="1421"/>
      <c r="G814" s="1446"/>
      <c r="H814" s="1420"/>
      <c r="I814" s="1526"/>
      <c r="J814" s="1446"/>
      <c r="K814" s="1446"/>
      <c r="L814" s="1421"/>
      <c r="M814" s="1446"/>
      <c r="N814" s="1550"/>
      <c r="O814" s="1550"/>
      <c r="P814" s="1551"/>
      <c r="Q814" s="1550"/>
      <c r="R814" s="1421"/>
      <c r="S814" s="1554"/>
      <c r="T814" s="1554"/>
      <c r="U814" s="1554"/>
      <c r="V814" s="1554"/>
      <c r="W814" s="1554"/>
      <c r="X814" s="1554"/>
      <c r="Y814" s="1554"/>
      <c r="Z814" s="1555"/>
      <c r="AA814" s="1555"/>
      <c r="AB814" s="1555"/>
      <c r="AC814" s="1555"/>
      <c r="AD814" s="1555"/>
      <c r="AE814" s="1555"/>
      <c r="AF814" s="1555"/>
      <c r="AG814" s="1555"/>
      <c r="AH814" s="1550"/>
      <c r="AI814" s="1550"/>
      <c r="AJ814" s="1421"/>
      <c r="AK814" s="1509"/>
      <c r="AL814" s="1501"/>
      <c r="AM814" s="1501"/>
      <c r="AN814" s="1501"/>
      <c r="AO814" s="1501"/>
      <c r="AP814" s="1509"/>
      <c r="AQ814" s="1501"/>
      <c r="AR814" s="1501"/>
    </row>
    <row r="815" spans="1:44" ht="41.25" customHeight="1">
      <c r="A815" s="1446"/>
      <c r="B815" s="1517"/>
      <c r="C815" s="1552"/>
      <c r="D815" s="1553"/>
      <c r="E815" s="1529"/>
      <c r="F815" s="1421"/>
      <c r="G815" s="1446"/>
      <c r="H815" s="1420"/>
      <c r="I815" s="1526"/>
      <c r="J815" s="1446"/>
      <c r="K815" s="1446"/>
      <c r="L815" s="1421"/>
      <c r="M815" s="1446"/>
      <c r="N815" s="1550"/>
      <c r="O815" s="1550"/>
      <c r="P815" s="1551"/>
      <c r="Q815" s="1550"/>
      <c r="R815" s="1421"/>
      <c r="S815" s="1554"/>
      <c r="T815" s="1554"/>
      <c r="U815" s="1554"/>
      <c r="V815" s="1554"/>
      <c r="W815" s="1554"/>
      <c r="X815" s="1554"/>
      <c r="Y815" s="1554"/>
      <c r="Z815" s="1555"/>
      <c r="AA815" s="1555"/>
      <c r="AB815" s="1555"/>
      <c r="AC815" s="1555"/>
      <c r="AD815" s="1555"/>
      <c r="AE815" s="1555"/>
      <c r="AF815" s="1555"/>
      <c r="AG815" s="1555"/>
      <c r="AH815" s="1550"/>
      <c r="AI815" s="1550"/>
      <c r="AJ815" s="1421"/>
      <c r="AK815" s="1509"/>
      <c r="AL815" s="1501"/>
      <c r="AM815" s="1501"/>
      <c r="AN815" s="1501"/>
      <c r="AO815" s="1501"/>
      <c r="AP815" s="1509"/>
      <c r="AQ815" s="1501"/>
      <c r="AR815" s="1501"/>
    </row>
    <row r="816" spans="1:44" ht="46.5" customHeight="1">
      <c r="A816" s="1446"/>
      <c r="B816" s="1517"/>
      <c r="C816" s="1552"/>
      <c r="D816" s="1553"/>
      <c r="E816" s="1529"/>
      <c r="F816" s="1421"/>
      <c r="G816" s="1446"/>
      <c r="H816" s="1420"/>
      <c r="I816" s="1526"/>
      <c r="J816" s="1446"/>
      <c r="K816" s="1446"/>
      <c r="L816" s="1421"/>
      <c r="M816" s="1446"/>
      <c r="N816" s="1550"/>
      <c r="O816" s="1550"/>
      <c r="P816" s="1551"/>
      <c r="Q816" s="1550"/>
      <c r="R816" s="1421"/>
      <c r="S816" s="1554"/>
      <c r="T816" s="1554"/>
      <c r="U816" s="1554"/>
      <c r="V816" s="1554"/>
      <c r="W816" s="1554"/>
      <c r="X816" s="1554"/>
      <c r="Y816" s="1554"/>
      <c r="Z816" s="1555"/>
      <c r="AA816" s="1555"/>
      <c r="AB816" s="1555"/>
      <c r="AC816" s="1555"/>
      <c r="AD816" s="1555"/>
      <c r="AE816" s="1555"/>
      <c r="AF816" s="1555"/>
      <c r="AG816" s="1555"/>
      <c r="AH816" s="1550"/>
      <c r="AI816" s="1550"/>
      <c r="AJ816" s="1421"/>
      <c r="AK816" s="1509"/>
      <c r="AL816" s="1501"/>
      <c r="AM816" s="1501"/>
      <c r="AN816" s="1501"/>
      <c r="AO816" s="1501"/>
      <c r="AP816" s="1509"/>
      <c r="AQ816" s="1501"/>
      <c r="AR816" s="1501"/>
    </row>
    <row r="817" spans="1:44" ht="51.75" customHeight="1">
      <c r="A817" s="1446"/>
      <c r="B817" s="1517"/>
      <c r="C817" s="1552"/>
      <c r="D817" s="1553"/>
      <c r="E817" s="1529"/>
      <c r="F817" s="1421"/>
      <c r="G817" s="1446"/>
      <c r="H817" s="1420"/>
      <c r="I817" s="1526"/>
      <c r="J817" s="1446"/>
      <c r="K817" s="1446"/>
      <c r="L817" s="1421"/>
      <c r="M817" s="1446"/>
      <c r="N817" s="1550"/>
      <c r="O817" s="1550"/>
      <c r="P817" s="1551"/>
      <c r="Q817" s="1550"/>
      <c r="R817" s="1421"/>
      <c r="S817" s="1554"/>
      <c r="T817" s="1554"/>
      <c r="U817" s="1554"/>
      <c r="V817" s="1554"/>
      <c r="W817" s="1554"/>
      <c r="X817" s="1554"/>
      <c r="Y817" s="1554"/>
      <c r="Z817" s="1555"/>
      <c r="AA817" s="1555"/>
      <c r="AB817" s="1555"/>
      <c r="AC817" s="1555"/>
      <c r="AD817" s="1555"/>
      <c r="AE817" s="1555"/>
      <c r="AF817" s="1555"/>
      <c r="AG817" s="1555"/>
      <c r="AH817" s="1550"/>
      <c r="AI817" s="1550"/>
      <c r="AJ817" s="1421"/>
      <c r="AK817" s="1509"/>
      <c r="AL817" s="1501"/>
      <c r="AM817" s="1501"/>
      <c r="AN817" s="1501"/>
      <c r="AO817" s="1501"/>
      <c r="AP817" s="1509"/>
      <c r="AQ817" s="1501"/>
      <c r="AR817" s="1501"/>
    </row>
    <row r="818" spans="1:44" ht="31.5" customHeight="1">
      <c r="A818" s="1446"/>
      <c r="B818" s="1517"/>
      <c r="C818" s="1552"/>
      <c r="D818" s="1553"/>
      <c r="E818" s="1529"/>
      <c r="F818" s="1421"/>
      <c r="G818" s="1446"/>
      <c r="H818" s="1420"/>
      <c r="I818" s="1526"/>
      <c r="J818" s="1446"/>
      <c r="K818" s="1446"/>
      <c r="L818" s="1421"/>
      <c r="M818" s="1446"/>
      <c r="N818" s="1550"/>
      <c r="O818" s="1550"/>
      <c r="P818" s="1551"/>
      <c r="Q818" s="1550"/>
      <c r="R818" s="1421"/>
      <c r="S818" s="1554"/>
      <c r="T818" s="1554"/>
      <c r="U818" s="1554"/>
      <c r="V818" s="1554"/>
      <c r="W818" s="1554"/>
      <c r="X818" s="1554"/>
      <c r="Y818" s="1554"/>
      <c r="Z818" s="1555"/>
      <c r="AA818" s="1555"/>
      <c r="AB818" s="1555"/>
      <c r="AC818" s="1555"/>
      <c r="AD818" s="1555"/>
      <c r="AE818" s="1555"/>
      <c r="AF818" s="1555"/>
      <c r="AG818" s="1555"/>
      <c r="AH818" s="1550"/>
      <c r="AI818" s="1550"/>
      <c r="AJ818" s="1421"/>
      <c r="AK818" s="1509"/>
      <c r="AL818" s="1501"/>
      <c r="AM818" s="1501"/>
      <c r="AN818" s="1501"/>
      <c r="AO818" s="1501"/>
      <c r="AP818" s="1509"/>
      <c r="AQ818" s="1501"/>
      <c r="AR818" s="1501"/>
    </row>
    <row r="819" spans="1:44" ht="39.75" customHeight="1">
      <c r="A819" s="1446"/>
      <c r="B819" s="1517"/>
      <c r="C819" s="1552"/>
      <c r="D819" s="1553"/>
      <c r="E819" s="1529"/>
      <c r="F819" s="1421"/>
      <c r="G819" s="1446"/>
      <c r="H819" s="1420"/>
      <c r="I819" s="1526"/>
      <c r="J819" s="1446"/>
      <c r="K819" s="1446"/>
      <c r="L819" s="1421"/>
      <c r="M819" s="1446"/>
      <c r="N819" s="1550"/>
      <c r="O819" s="1550"/>
      <c r="P819" s="1551"/>
      <c r="Q819" s="1550"/>
      <c r="R819" s="1421"/>
      <c r="S819" s="1554"/>
      <c r="T819" s="1554"/>
      <c r="U819" s="1554"/>
      <c r="V819" s="1554"/>
      <c r="W819" s="1554"/>
      <c r="X819" s="1554"/>
      <c r="Y819" s="1554"/>
      <c r="Z819" s="1555"/>
      <c r="AA819" s="1555"/>
      <c r="AB819" s="1555"/>
      <c r="AC819" s="1555"/>
      <c r="AD819" s="1555"/>
      <c r="AE819" s="1555"/>
      <c r="AF819" s="1555"/>
      <c r="AG819" s="1555"/>
      <c r="AH819" s="1550"/>
      <c r="AI819" s="1550"/>
      <c r="AJ819" s="1421"/>
      <c r="AK819" s="1509"/>
      <c r="AL819" s="1501"/>
      <c r="AM819" s="1501"/>
      <c r="AN819" s="1501"/>
      <c r="AO819" s="1501"/>
      <c r="AP819" s="1509"/>
      <c r="AQ819" s="1501"/>
      <c r="AR819" s="1501"/>
    </row>
    <row r="820" spans="1:44" ht="60.75" customHeight="1">
      <c r="A820" s="1446"/>
      <c r="B820" s="1517"/>
      <c r="C820" s="1552"/>
      <c r="D820" s="1553"/>
      <c r="E820" s="1529"/>
      <c r="F820" s="1421"/>
      <c r="G820" s="1446"/>
      <c r="H820" s="1420"/>
      <c r="I820" s="1526"/>
      <c r="J820" s="1446"/>
      <c r="K820" s="1446"/>
      <c r="L820" s="1421"/>
      <c r="M820" s="1446"/>
      <c r="N820" s="1550"/>
      <c r="O820" s="1550"/>
      <c r="P820" s="1551"/>
      <c r="Q820" s="1550"/>
      <c r="R820" s="1421"/>
      <c r="S820" s="1554"/>
      <c r="T820" s="1554"/>
      <c r="U820" s="1554"/>
      <c r="V820" s="1554"/>
      <c r="W820" s="1554"/>
      <c r="X820" s="1554"/>
      <c r="Y820" s="1554"/>
      <c r="Z820" s="1555"/>
      <c r="AA820" s="1555"/>
      <c r="AB820" s="1555"/>
      <c r="AC820" s="1555"/>
      <c r="AD820" s="1555"/>
      <c r="AE820" s="1555"/>
      <c r="AF820" s="1555"/>
      <c r="AG820" s="1555"/>
      <c r="AH820" s="1550"/>
      <c r="AI820" s="1550"/>
      <c r="AJ820" s="1421"/>
      <c r="AK820" s="1509"/>
      <c r="AL820" s="1501"/>
      <c r="AM820" s="1501"/>
      <c r="AN820" s="1501"/>
      <c r="AO820" s="1501"/>
      <c r="AP820" s="1509"/>
      <c r="AQ820" s="1501"/>
      <c r="AR820" s="1501"/>
    </row>
    <row r="821" spans="1:44" ht="42" customHeight="1">
      <c r="A821" s="1446"/>
      <c r="B821" s="1517"/>
      <c r="C821" s="1552"/>
      <c r="D821" s="1553"/>
      <c r="E821" s="1529"/>
      <c r="F821" s="1421"/>
      <c r="G821" s="1446"/>
      <c r="H821" s="1420"/>
      <c r="I821" s="1526"/>
      <c r="J821" s="1446"/>
      <c r="K821" s="1446"/>
      <c r="L821" s="1421"/>
      <c r="M821" s="1446"/>
      <c r="N821" s="1550"/>
      <c r="O821" s="1550"/>
      <c r="P821" s="1551"/>
      <c r="Q821" s="1550"/>
      <c r="R821" s="1421"/>
      <c r="S821" s="1554"/>
      <c r="T821" s="1554"/>
      <c r="U821" s="1554"/>
      <c r="V821" s="1554"/>
      <c r="W821" s="1554"/>
      <c r="X821" s="1554"/>
      <c r="Y821" s="1554"/>
      <c r="Z821" s="1555"/>
      <c r="AA821" s="1555"/>
      <c r="AB821" s="1555"/>
      <c r="AC821" s="1555"/>
      <c r="AD821" s="1555"/>
      <c r="AE821" s="1555"/>
      <c r="AF821" s="1555"/>
      <c r="AG821" s="1555"/>
      <c r="AH821" s="1550"/>
      <c r="AI821" s="1550"/>
      <c r="AJ821" s="1421"/>
      <c r="AK821" s="1509"/>
      <c r="AL821" s="1501"/>
      <c r="AM821" s="1501"/>
      <c r="AN821" s="1501"/>
      <c r="AO821" s="1501"/>
      <c r="AP821" s="1509"/>
      <c r="AQ821" s="1501"/>
      <c r="AR821" s="1501"/>
    </row>
    <row r="822" spans="1:44" ht="50.25" customHeight="1">
      <c r="A822" s="1446"/>
      <c r="B822" s="1517"/>
      <c r="C822" s="1552"/>
      <c r="D822" s="1553"/>
      <c r="E822" s="1529"/>
      <c r="F822" s="1421"/>
      <c r="G822" s="1446"/>
      <c r="H822" s="1420"/>
      <c r="I822" s="1526"/>
      <c r="J822" s="1446"/>
      <c r="K822" s="1446"/>
      <c r="L822" s="1421"/>
      <c r="M822" s="1446"/>
      <c r="N822" s="1550"/>
      <c r="O822" s="1550"/>
      <c r="P822" s="1551"/>
      <c r="Q822" s="1550"/>
      <c r="R822" s="1421"/>
      <c r="S822" s="1554"/>
      <c r="T822" s="1554"/>
      <c r="U822" s="1554"/>
      <c r="V822" s="1554"/>
      <c r="W822" s="1554"/>
      <c r="X822" s="1554"/>
      <c r="Y822" s="1554"/>
      <c r="Z822" s="1555"/>
      <c r="AA822" s="1555"/>
      <c r="AB822" s="1555"/>
      <c r="AC822" s="1555"/>
      <c r="AD822" s="1555"/>
      <c r="AE822" s="1555"/>
      <c r="AF822" s="1555"/>
      <c r="AG822" s="1555"/>
      <c r="AH822" s="1550"/>
      <c r="AI822" s="1550"/>
      <c r="AJ822" s="1421"/>
      <c r="AK822" s="1509"/>
      <c r="AL822" s="1501"/>
      <c r="AM822" s="1501"/>
      <c r="AN822" s="1501"/>
      <c r="AO822" s="1501"/>
      <c r="AP822" s="1509"/>
      <c r="AQ822" s="1501"/>
      <c r="AR822" s="1501"/>
    </row>
    <row r="823" spans="1:44" ht="53.25" customHeight="1">
      <c r="A823" s="1446"/>
      <c r="B823" s="1517"/>
      <c r="C823" s="1552"/>
      <c r="D823" s="1553"/>
      <c r="E823" s="1529"/>
      <c r="F823" s="1421"/>
      <c r="G823" s="1446"/>
      <c r="H823" s="1420"/>
      <c r="I823" s="1526"/>
      <c r="J823" s="1446"/>
      <c r="K823" s="1446"/>
      <c r="L823" s="1421"/>
      <c r="M823" s="1446"/>
      <c r="N823" s="1550"/>
      <c r="O823" s="1550"/>
      <c r="P823" s="1551"/>
      <c r="Q823" s="1550"/>
      <c r="R823" s="1421"/>
      <c r="S823" s="1554"/>
      <c r="T823" s="1554"/>
      <c r="U823" s="1554"/>
      <c r="V823" s="1554"/>
      <c r="W823" s="1554"/>
      <c r="X823" s="1554"/>
      <c r="Y823" s="1554"/>
      <c r="Z823" s="1555"/>
      <c r="AA823" s="1555"/>
      <c r="AB823" s="1555"/>
      <c r="AC823" s="1555"/>
      <c r="AD823" s="1555"/>
      <c r="AE823" s="1555"/>
      <c r="AF823" s="1555"/>
      <c r="AG823" s="1555"/>
      <c r="AH823" s="1550"/>
      <c r="AI823" s="1550"/>
      <c r="AJ823" s="1421"/>
      <c r="AK823" s="1509"/>
      <c r="AL823" s="1501"/>
      <c r="AM823" s="1501"/>
      <c r="AN823" s="1501"/>
      <c r="AO823" s="1501"/>
      <c r="AP823" s="1509"/>
      <c r="AQ823" s="1501"/>
      <c r="AR823" s="1501"/>
    </row>
    <row r="824" spans="1:44" ht="38.25" customHeight="1">
      <c r="A824" s="1446"/>
      <c r="B824" s="1517"/>
      <c r="C824" s="1552"/>
      <c r="D824" s="1553"/>
      <c r="E824" s="1529"/>
      <c r="F824" s="1421"/>
      <c r="G824" s="1446"/>
      <c r="H824" s="1420"/>
      <c r="I824" s="1526"/>
      <c r="J824" s="1446"/>
      <c r="K824" s="1446"/>
      <c r="L824" s="1421"/>
      <c r="M824" s="1446"/>
      <c r="N824" s="1550"/>
      <c r="O824" s="1550"/>
      <c r="P824" s="1551"/>
      <c r="Q824" s="1550"/>
      <c r="R824" s="1421"/>
      <c r="S824" s="1554"/>
      <c r="T824" s="1554"/>
      <c r="U824" s="1554"/>
      <c r="V824" s="1554"/>
      <c r="W824" s="1554"/>
      <c r="X824" s="1554"/>
      <c r="Y824" s="1554"/>
      <c r="Z824" s="1555"/>
      <c r="AA824" s="1555"/>
      <c r="AB824" s="1555"/>
      <c r="AC824" s="1555"/>
      <c r="AD824" s="1555"/>
      <c r="AE824" s="1555"/>
      <c r="AF824" s="1555"/>
      <c r="AG824" s="1555"/>
      <c r="AH824" s="1550"/>
      <c r="AI824" s="1550"/>
      <c r="AJ824" s="1421"/>
      <c r="AK824" s="1509"/>
      <c r="AL824" s="1501"/>
      <c r="AM824" s="1501"/>
      <c r="AN824" s="1501"/>
      <c r="AO824" s="1501"/>
      <c r="AP824" s="1509"/>
      <c r="AQ824" s="1501"/>
      <c r="AR824" s="1501"/>
    </row>
    <row r="825" spans="1:44" ht="35.25" customHeight="1">
      <c r="A825" s="1446"/>
      <c r="B825" s="1517"/>
      <c r="C825" s="1552"/>
      <c r="D825" s="1553"/>
      <c r="E825" s="1529"/>
      <c r="F825" s="1421"/>
      <c r="G825" s="1446"/>
      <c r="H825" s="1420"/>
      <c r="I825" s="1526"/>
      <c r="J825" s="1446"/>
      <c r="K825" s="1446"/>
      <c r="L825" s="1421"/>
      <c r="M825" s="1446"/>
      <c r="N825" s="1550"/>
      <c r="O825" s="1550"/>
      <c r="P825" s="1551"/>
      <c r="Q825" s="1550"/>
      <c r="R825" s="1421"/>
      <c r="S825" s="1554"/>
      <c r="T825" s="1554"/>
      <c r="U825" s="1554"/>
      <c r="V825" s="1554"/>
      <c r="W825" s="1554"/>
      <c r="X825" s="1554"/>
      <c r="Y825" s="1554"/>
      <c r="Z825" s="1555"/>
      <c r="AA825" s="1555"/>
      <c r="AB825" s="1555"/>
      <c r="AC825" s="1555"/>
      <c r="AD825" s="1555"/>
      <c r="AE825" s="1555"/>
      <c r="AF825" s="1555"/>
      <c r="AG825" s="1555"/>
      <c r="AH825" s="1550"/>
      <c r="AI825" s="1550"/>
      <c r="AJ825" s="1421"/>
      <c r="AK825" s="1509"/>
      <c r="AL825" s="1501"/>
      <c r="AM825" s="1501"/>
      <c r="AN825" s="1501"/>
      <c r="AO825" s="1501"/>
      <c r="AP825" s="1509"/>
      <c r="AQ825" s="1501"/>
      <c r="AR825" s="1501"/>
    </row>
    <row r="826" spans="1:44" ht="64.5" customHeight="1">
      <c r="A826" s="1446"/>
      <c r="B826" s="1517"/>
      <c r="C826" s="1552"/>
      <c r="D826" s="1553"/>
      <c r="E826" s="1529"/>
      <c r="F826" s="1421"/>
      <c r="G826" s="1446"/>
      <c r="H826" s="1420"/>
      <c r="I826" s="1526"/>
      <c r="J826" s="1446"/>
      <c r="K826" s="1446"/>
      <c r="L826" s="1421"/>
      <c r="M826" s="1446"/>
      <c r="N826" s="1550"/>
      <c r="O826" s="1550"/>
      <c r="P826" s="1551"/>
      <c r="Q826" s="1550"/>
      <c r="R826" s="1421"/>
      <c r="S826" s="1554"/>
      <c r="T826" s="1554"/>
      <c r="U826" s="1554"/>
      <c r="V826" s="1554"/>
      <c r="W826" s="1554"/>
      <c r="X826" s="1554"/>
      <c r="Y826" s="1554"/>
      <c r="Z826" s="1555"/>
      <c r="AA826" s="1555"/>
      <c r="AB826" s="1555"/>
      <c r="AC826" s="1555"/>
      <c r="AD826" s="1555"/>
      <c r="AE826" s="1555"/>
      <c r="AF826" s="1555"/>
      <c r="AG826" s="1555"/>
      <c r="AH826" s="1550"/>
      <c r="AI826" s="1550"/>
      <c r="AJ826" s="1421"/>
      <c r="AK826" s="1509"/>
      <c r="AL826" s="1501"/>
      <c r="AM826" s="1501"/>
      <c r="AN826" s="1501"/>
      <c r="AO826" s="1501"/>
      <c r="AP826" s="1509"/>
      <c r="AQ826" s="1501"/>
      <c r="AR826" s="1501"/>
    </row>
    <row r="827" spans="1:44" ht="42" customHeight="1">
      <c r="A827" s="1446"/>
      <c r="B827" s="1517"/>
      <c r="C827" s="1552"/>
      <c r="D827" s="1553"/>
      <c r="E827" s="1529"/>
      <c r="F827" s="1421"/>
      <c r="G827" s="1446"/>
      <c r="H827" s="1420"/>
      <c r="I827" s="1526"/>
      <c r="J827" s="1446"/>
      <c r="K827" s="1446"/>
      <c r="L827" s="1421"/>
      <c r="M827" s="1446"/>
      <c r="N827" s="1550"/>
      <c r="O827" s="1550"/>
      <c r="P827" s="1551"/>
      <c r="Q827" s="1550"/>
      <c r="R827" s="1421"/>
      <c r="S827" s="1554"/>
      <c r="T827" s="1554"/>
      <c r="U827" s="1554"/>
      <c r="V827" s="1554"/>
      <c r="W827" s="1554"/>
      <c r="X827" s="1554"/>
      <c r="Y827" s="1554"/>
      <c r="Z827" s="1555"/>
      <c r="AA827" s="1555"/>
      <c r="AB827" s="1555"/>
      <c r="AC827" s="1555"/>
      <c r="AD827" s="1555"/>
      <c r="AE827" s="1555"/>
      <c r="AF827" s="1555"/>
      <c r="AG827" s="1555"/>
      <c r="AH827" s="1550"/>
      <c r="AI827" s="1550"/>
      <c r="AJ827" s="1421"/>
      <c r="AK827" s="1509"/>
      <c r="AL827" s="1501"/>
      <c r="AM827" s="1501"/>
      <c r="AN827" s="1501"/>
      <c r="AO827" s="1501"/>
      <c r="AP827" s="1509"/>
      <c r="AQ827" s="1501"/>
      <c r="AR827" s="1501"/>
    </row>
    <row r="828" spans="1:44" ht="33" customHeight="1">
      <c r="A828" s="1446"/>
      <c r="B828" s="1517"/>
      <c r="C828" s="1552"/>
      <c r="D828" s="1553"/>
      <c r="E828" s="1529"/>
      <c r="F828" s="1421"/>
      <c r="G828" s="1446"/>
      <c r="H828" s="1420"/>
      <c r="I828" s="1526"/>
      <c r="J828" s="1446"/>
      <c r="K828" s="1446"/>
      <c r="L828" s="1421"/>
      <c r="M828" s="1446"/>
      <c r="N828" s="1550"/>
      <c r="O828" s="1550"/>
      <c r="P828" s="1551"/>
      <c r="Q828" s="1550"/>
      <c r="R828" s="1421"/>
      <c r="S828" s="1554"/>
      <c r="T828" s="1554"/>
      <c r="U828" s="1554"/>
      <c r="V828" s="1554"/>
      <c r="W828" s="1554"/>
      <c r="X828" s="1554"/>
      <c r="Y828" s="1554"/>
      <c r="Z828" s="1555"/>
      <c r="AA828" s="1555"/>
      <c r="AB828" s="1555"/>
      <c r="AC828" s="1555"/>
      <c r="AD828" s="1555"/>
      <c r="AE828" s="1555"/>
      <c r="AF828" s="1555"/>
      <c r="AG828" s="1555"/>
      <c r="AH828" s="1550"/>
      <c r="AI828" s="1550"/>
      <c r="AJ828" s="1421"/>
      <c r="AK828" s="1509"/>
      <c r="AL828" s="1501"/>
      <c r="AM828" s="1501"/>
      <c r="AN828" s="1501"/>
      <c r="AO828" s="1501"/>
      <c r="AP828" s="1509"/>
      <c r="AQ828" s="1501"/>
      <c r="AR828" s="1501"/>
    </row>
    <row r="829" spans="1:44" ht="52.5" customHeight="1">
      <c r="A829" s="1446"/>
      <c r="B829" s="1517"/>
      <c r="C829" s="1552"/>
      <c r="D829" s="1553"/>
      <c r="E829" s="1529"/>
      <c r="F829" s="1421"/>
      <c r="G829" s="1446"/>
      <c r="H829" s="1420"/>
      <c r="I829" s="1526"/>
      <c r="J829" s="1446"/>
      <c r="K829" s="1446"/>
      <c r="L829" s="1421"/>
      <c r="M829" s="1446"/>
      <c r="N829" s="1550"/>
      <c r="O829" s="1550"/>
      <c r="P829" s="1551"/>
      <c r="Q829" s="1550"/>
      <c r="R829" s="1421"/>
      <c r="S829" s="1554"/>
      <c r="T829" s="1554"/>
      <c r="U829" s="1554"/>
      <c r="V829" s="1554"/>
      <c r="W829" s="1554"/>
      <c r="X829" s="1554"/>
      <c r="Y829" s="1554"/>
      <c r="Z829" s="1555"/>
      <c r="AA829" s="1555"/>
      <c r="AB829" s="1555"/>
      <c r="AC829" s="1555"/>
      <c r="AD829" s="1555"/>
      <c r="AE829" s="1555"/>
      <c r="AF829" s="1555"/>
      <c r="AG829" s="1555"/>
      <c r="AH829" s="1550"/>
      <c r="AI829" s="1550"/>
      <c r="AJ829" s="1421"/>
      <c r="AK829" s="1509"/>
      <c r="AL829" s="1501"/>
      <c r="AM829" s="1501"/>
      <c r="AN829" s="1501"/>
      <c r="AO829" s="1501"/>
      <c r="AP829" s="1509"/>
      <c r="AQ829" s="1501"/>
      <c r="AR829" s="1501"/>
    </row>
    <row r="830" spans="1:44" ht="52.5" customHeight="1">
      <c r="A830" s="1446"/>
      <c r="B830" s="1517"/>
      <c r="C830" s="1552"/>
      <c r="D830" s="1553"/>
      <c r="E830" s="1529"/>
      <c r="F830" s="1421"/>
      <c r="G830" s="1446"/>
      <c r="H830" s="1420"/>
      <c r="I830" s="1526"/>
      <c r="J830" s="1446"/>
      <c r="K830" s="1446"/>
      <c r="L830" s="1421"/>
      <c r="M830" s="1446"/>
      <c r="N830" s="1550"/>
      <c r="O830" s="1550"/>
      <c r="P830" s="1551"/>
      <c r="Q830" s="1550"/>
      <c r="R830" s="1421"/>
      <c r="S830" s="1554"/>
      <c r="T830" s="1554"/>
      <c r="U830" s="1554"/>
      <c r="V830" s="1554"/>
      <c r="W830" s="1554"/>
      <c r="X830" s="1554"/>
      <c r="Y830" s="1554"/>
      <c r="Z830" s="1555"/>
      <c r="AA830" s="1555"/>
      <c r="AB830" s="1555"/>
      <c r="AC830" s="1555"/>
      <c r="AD830" s="1555"/>
      <c r="AE830" s="1555"/>
      <c r="AF830" s="1555"/>
      <c r="AG830" s="1555"/>
      <c r="AH830" s="1550"/>
      <c r="AI830" s="1550"/>
      <c r="AJ830" s="1421"/>
      <c r="AK830" s="1509"/>
      <c r="AL830" s="1501"/>
      <c r="AM830" s="1501"/>
      <c r="AN830" s="1501"/>
      <c r="AO830" s="1501"/>
      <c r="AP830" s="1509"/>
      <c r="AQ830" s="1501"/>
      <c r="AR830" s="1501"/>
    </row>
    <row r="831" spans="1:44" ht="33" customHeight="1">
      <c r="A831" s="1446"/>
      <c r="B831" s="1517"/>
      <c r="C831" s="1552"/>
      <c r="D831" s="1553"/>
      <c r="E831" s="1529"/>
      <c r="F831" s="1421"/>
      <c r="G831" s="1446"/>
      <c r="H831" s="1420"/>
      <c r="I831" s="1526"/>
      <c r="J831" s="1446"/>
      <c r="K831" s="1446"/>
      <c r="L831" s="1421"/>
      <c r="M831" s="1446"/>
      <c r="N831" s="1550"/>
      <c r="O831" s="1550"/>
      <c r="P831" s="1551"/>
      <c r="Q831" s="1550"/>
      <c r="R831" s="1421"/>
      <c r="S831" s="1554"/>
      <c r="T831" s="1554"/>
      <c r="U831" s="1554"/>
      <c r="V831" s="1554"/>
      <c r="W831" s="1554"/>
      <c r="X831" s="1554"/>
      <c r="Y831" s="1554"/>
      <c r="Z831" s="1555"/>
      <c r="AA831" s="1555"/>
      <c r="AB831" s="1555"/>
      <c r="AC831" s="1555"/>
      <c r="AD831" s="1555"/>
      <c r="AE831" s="1555"/>
      <c r="AF831" s="1555"/>
      <c r="AG831" s="1555"/>
      <c r="AH831" s="1550"/>
      <c r="AI831" s="1550"/>
      <c r="AJ831" s="1421"/>
      <c r="AK831" s="1509"/>
      <c r="AL831" s="1501"/>
      <c r="AM831" s="1501"/>
      <c r="AN831" s="1501"/>
      <c r="AO831" s="1501"/>
      <c r="AP831" s="1509"/>
      <c r="AQ831" s="1501"/>
      <c r="AR831" s="1501"/>
    </row>
    <row r="832" spans="1:44" ht="33" customHeight="1">
      <c r="A832" s="1446"/>
      <c r="B832" s="1517"/>
      <c r="C832" s="1552"/>
      <c r="D832" s="1553"/>
      <c r="E832" s="1529"/>
      <c r="F832" s="1421"/>
      <c r="G832" s="1446"/>
      <c r="H832" s="1420"/>
      <c r="I832" s="1526"/>
      <c r="J832" s="1446"/>
      <c r="K832" s="1446"/>
      <c r="L832" s="1421"/>
      <c r="M832" s="1446"/>
      <c r="N832" s="1550"/>
      <c r="O832" s="1550"/>
      <c r="P832" s="1551"/>
      <c r="Q832" s="1550"/>
      <c r="R832" s="1421"/>
      <c r="S832" s="1554"/>
      <c r="T832" s="1554"/>
      <c r="U832" s="1554"/>
      <c r="V832" s="1554"/>
      <c r="W832" s="1554"/>
      <c r="X832" s="1554"/>
      <c r="Y832" s="1554"/>
      <c r="Z832" s="1555"/>
      <c r="AA832" s="1555"/>
      <c r="AB832" s="1555"/>
      <c r="AC832" s="1555"/>
      <c r="AD832" s="1555"/>
      <c r="AE832" s="1555"/>
      <c r="AF832" s="1555"/>
      <c r="AG832" s="1555"/>
      <c r="AH832" s="1550"/>
      <c r="AI832" s="1550"/>
      <c r="AJ832" s="1421"/>
      <c r="AK832" s="1509"/>
      <c r="AL832" s="1501"/>
      <c r="AM832" s="1501"/>
      <c r="AN832" s="1501"/>
      <c r="AO832" s="1501"/>
      <c r="AP832" s="1509"/>
      <c r="AQ832" s="1501"/>
      <c r="AR832" s="1501"/>
    </row>
    <row r="833" spans="1:44" ht="45" customHeight="1">
      <c r="A833" s="1446"/>
      <c r="B833" s="1517"/>
      <c r="C833" s="1552"/>
      <c r="D833" s="1553"/>
      <c r="E833" s="1529"/>
      <c r="F833" s="1421"/>
      <c r="G833" s="1446"/>
      <c r="H833" s="1420"/>
      <c r="I833" s="1526"/>
      <c r="J833" s="1446"/>
      <c r="K833" s="1446"/>
      <c r="L833" s="1421"/>
      <c r="M833" s="1446"/>
      <c r="N833" s="1550"/>
      <c r="O833" s="1550"/>
      <c r="P833" s="1551"/>
      <c r="Q833" s="1550"/>
      <c r="R833" s="1421"/>
      <c r="S833" s="1554"/>
      <c r="T833" s="1554"/>
      <c r="U833" s="1554"/>
      <c r="V833" s="1554"/>
      <c r="W833" s="1554"/>
      <c r="X833" s="1554"/>
      <c r="Y833" s="1554"/>
      <c r="Z833" s="1555"/>
      <c r="AA833" s="1555"/>
      <c r="AB833" s="1555"/>
      <c r="AC833" s="1555"/>
      <c r="AD833" s="1555"/>
      <c r="AE833" s="1555"/>
      <c r="AF833" s="1555"/>
      <c r="AG833" s="1555"/>
      <c r="AH833" s="1550"/>
      <c r="AI833" s="1550"/>
      <c r="AJ833" s="1421"/>
      <c r="AK833" s="1509"/>
      <c r="AL833" s="1501"/>
      <c r="AM833" s="1501"/>
      <c r="AN833" s="1501"/>
      <c r="AO833" s="1501"/>
      <c r="AP833" s="1509"/>
      <c r="AQ833" s="1501"/>
      <c r="AR833" s="1501"/>
    </row>
    <row r="834" spans="1:44" ht="56.25" customHeight="1">
      <c r="A834" s="1446"/>
      <c r="B834" s="1517"/>
      <c r="C834" s="1552"/>
      <c r="D834" s="1553"/>
      <c r="E834" s="1529"/>
      <c r="F834" s="1421"/>
      <c r="G834" s="1446"/>
      <c r="H834" s="1420"/>
      <c r="I834" s="1526"/>
      <c r="J834" s="1446"/>
      <c r="K834" s="1446"/>
      <c r="L834" s="1421"/>
      <c r="M834" s="1446"/>
      <c r="N834" s="1550"/>
      <c r="O834" s="1550"/>
      <c r="P834" s="1551"/>
      <c r="Q834" s="1550"/>
      <c r="R834" s="1421"/>
      <c r="S834" s="1554"/>
      <c r="T834" s="1554"/>
      <c r="U834" s="1554"/>
      <c r="V834" s="1554"/>
      <c r="W834" s="1554"/>
      <c r="X834" s="1554"/>
      <c r="Y834" s="1554"/>
      <c r="Z834" s="1555"/>
      <c r="AA834" s="1555"/>
      <c r="AB834" s="1555"/>
      <c r="AC834" s="1555"/>
      <c r="AD834" s="1555"/>
      <c r="AE834" s="1555"/>
      <c r="AF834" s="1555"/>
      <c r="AG834" s="1555"/>
      <c r="AH834" s="1550"/>
      <c r="AI834" s="1550"/>
      <c r="AJ834" s="1421"/>
      <c r="AK834" s="1509"/>
      <c r="AL834" s="1501"/>
      <c r="AM834" s="1501"/>
      <c r="AN834" s="1501"/>
      <c r="AO834" s="1501"/>
      <c r="AP834" s="1509"/>
      <c r="AQ834" s="1501"/>
      <c r="AR834" s="1501"/>
    </row>
    <row r="835" spans="1:44" ht="33.75" customHeight="1">
      <c r="A835" s="1446"/>
      <c r="B835" s="1517"/>
      <c r="C835" s="1552"/>
      <c r="D835" s="1553"/>
      <c r="E835" s="1529"/>
      <c r="F835" s="1421"/>
      <c r="G835" s="1446"/>
      <c r="H835" s="1420"/>
      <c r="I835" s="1526"/>
      <c r="J835" s="1446"/>
      <c r="K835" s="1446"/>
      <c r="L835" s="1421"/>
      <c r="M835" s="1446"/>
      <c r="N835" s="1550"/>
      <c r="O835" s="1550"/>
      <c r="P835" s="1551"/>
      <c r="Q835" s="1550"/>
      <c r="R835" s="1421"/>
      <c r="S835" s="1554"/>
      <c r="T835" s="1554"/>
      <c r="U835" s="1554"/>
      <c r="V835" s="1554"/>
      <c r="W835" s="1554"/>
      <c r="X835" s="1554"/>
      <c r="Y835" s="1554"/>
      <c r="Z835" s="1555"/>
      <c r="AA835" s="1555"/>
      <c r="AB835" s="1555"/>
      <c r="AC835" s="1555"/>
      <c r="AD835" s="1555"/>
      <c r="AE835" s="1555"/>
      <c r="AF835" s="1555"/>
      <c r="AG835" s="1555"/>
      <c r="AH835" s="1550"/>
      <c r="AI835" s="1550"/>
      <c r="AJ835" s="1421"/>
      <c r="AK835" s="1509"/>
      <c r="AL835" s="1501"/>
      <c r="AM835" s="1501"/>
      <c r="AN835" s="1501"/>
      <c r="AO835" s="1501"/>
      <c r="AP835" s="1509"/>
      <c r="AQ835" s="1501"/>
      <c r="AR835" s="1501"/>
    </row>
    <row r="836" spans="1:44" ht="33.75" customHeight="1">
      <c r="A836" s="1446"/>
      <c r="B836" s="1517"/>
      <c r="C836" s="1552"/>
      <c r="D836" s="1553"/>
      <c r="E836" s="1529"/>
      <c r="F836" s="1421"/>
      <c r="G836" s="1446"/>
      <c r="H836" s="1420"/>
      <c r="I836" s="1526"/>
      <c r="J836" s="1446"/>
      <c r="K836" s="1446"/>
      <c r="L836" s="1421"/>
      <c r="M836" s="1446"/>
      <c r="N836" s="1550"/>
      <c r="O836" s="1550"/>
      <c r="P836" s="1551"/>
      <c r="Q836" s="1550"/>
      <c r="R836" s="1421"/>
      <c r="S836" s="1554"/>
      <c r="T836" s="1554"/>
      <c r="U836" s="1554"/>
      <c r="V836" s="1554"/>
      <c r="W836" s="1554"/>
      <c r="X836" s="1554"/>
      <c r="Y836" s="1554"/>
      <c r="Z836" s="1555"/>
      <c r="AA836" s="1555"/>
      <c r="AB836" s="1555"/>
      <c r="AC836" s="1555"/>
      <c r="AD836" s="1555"/>
      <c r="AE836" s="1555"/>
      <c r="AF836" s="1555"/>
      <c r="AG836" s="1555"/>
      <c r="AH836" s="1550"/>
      <c r="AI836" s="1550"/>
      <c r="AJ836" s="1421"/>
      <c r="AK836" s="1509"/>
      <c r="AL836" s="1501"/>
      <c r="AM836" s="1501"/>
      <c r="AN836" s="1501"/>
      <c r="AO836" s="1501"/>
      <c r="AP836" s="1509"/>
      <c r="AQ836" s="1501"/>
      <c r="AR836" s="1501"/>
    </row>
    <row r="837" spans="1:44" ht="45" customHeight="1">
      <c r="A837" s="1446"/>
      <c r="B837" s="1517"/>
      <c r="C837" s="1552"/>
      <c r="D837" s="1553"/>
      <c r="E837" s="1529"/>
      <c r="F837" s="1421"/>
      <c r="G837" s="1446"/>
      <c r="H837" s="1420"/>
      <c r="I837" s="1526"/>
      <c r="J837" s="1446"/>
      <c r="K837" s="1446"/>
      <c r="L837" s="1421"/>
      <c r="M837" s="1446"/>
      <c r="N837" s="1550"/>
      <c r="O837" s="1550"/>
      <c r="P837" s="1551"/>
      <c r="Q837" s="1550"/>
      <c r="R837" s="1421"/>
      <c r="S837" s="1554"/>
      <c r="T837" s="1554"/>
      <c r="U837" s="1554"/>
      <c r="V837" s="1554"/>
      <c r="W837" s="1554"/>
      <c r="X837" s="1554"/>
      <c r="Y837" s="1554"/>
      <c r="Z837" s="1555"/>
      <c r="AA837" s="1555"/>
      <c r="AB837" s="1555"/>
      <c r="AC837" s="1555"/>
      <c r="AD837" s="1555"/>
      <c r="AE837" s="1555"/>
      <c r="AF837" s="1555"/>
      <c r="AG837" s="1555"/>
      <c r="AH837" s="1550"/>
      <c r="AI837" s="1550"/>
      <c r="AJ837" s="1421"/>
      <c r="AK837" s="1509"/>
      <c r="AL837" s="1501"/>
      <c r="AM837" s="1501"/>
      <c r="AN837" s="1501"/>
      <c r="AO837" s="1501"/>
      <c r="AP837" s="1509"/>
      <c r="AQ837" s="1501"/>
      <c r="AR837" s="1501"/>
    </row>
    <row r="838" spans="1:44" ht="36.75" customHeight="1">
      <c r="A838" s="1446"/>
      <c r="B838" s="1517"/>
      <c r="C838" s="1552"/>
      <c r="D838" s="1553"/>
      <c r="E838" s="1529"/>
      <c r="F838" s="1421"/>
      <c r="G838" s="1446"/>
      <c r="H838" s="1420"/>
      <c r="I838" s="1526"/>
      <c r="J838" s="1446"/>
      <c r="K838" s="1446"/>
      <c r="L838" s="1421"/>
      <c r="M838" s="1446"/>
      <c r="N838" s="1550"/>
      <c r="O838" s="1550"/>
      <c r="P838" s="1551"/>
      <c r="Q838" s="1550"/>
      <c r="R838" s="1421"/>
      <c r="S838" s="1554"/>
      <c r="T838" s="1554"/>
      <c r="U838" s="1554"/>
      <c r="V838" s="1554"/>
      <c r="W838" s="1554"/>
      <c r="X838" s="1554"/>
      <c r="Y838" s="1554"/>
      <c r="Z838" s="1555"/>
      <c r="AA838" s="1555"/>
      <c r="AB838" s="1555"/>
      <c r="AC838" s="1555"/>
      <c r="AD838" s="1555"/>
      <c r="AE838" s="1555"/>
      <c r="AF838" s="1555"/>
      <c r="AG838" s="1555"/>
      <c r="AH838" s="1550"/>
      <c r="AI838" s="1550"/>
      <c r="AJ838" s="1421"/>
      <c r="AK838" s="1509"/>
      <c r="AL838" s="1501"/>
      <c r="AM838" s="1501"/>
      <c r="AN838" s="1501"/>
      <c r="AO838" s="1501"/>
      <c r="AP838" s="1509"/>
      <c r="AQ838" s="1501"/>
      <c r="AR838" s="1501"/>
    </row>
    <row r="839" spans="1:44" ht="53.25" customHeight="1">
      <c r="A839" s="1446"/>
      <c r="B839" s="1517"/>
      <c r="C839" s="1552"/>
      <c r="D839" s="1553"/>
      <c r="E839" s="1529"/>
      <c r="F839" s="1421"/>
      <c r="G839" s="1446"/>
      <c r="H839" s="1420"/>
      <c r="I839" s="1526"/>
      <c r="J839" s="1446"/>
      <c r="K839" s="1446"/>
      <c r="L839" s="1421"/>
      <c r="M839" s="1446"/>
      <c r="N839" s="1550"/>
      <c r="O839" s="1550"/>
      <c r="P839" s="1551"/>
      <c r="Q839" s="1550"/>
      <c r="R839" s="1421"/>
      <c r="S839" s="1554"/>
      <c r="T839" s="1554"/>
      <c r="U839" s="1554"/>
      <c r="V839" s="1554"/>
      <c r="W839" s="1554"/>
      <c r="X839" s="1554"/>
      <c r="Y839" s="1554"/>
      <c r="Z839" s="1555"/>
      <c r="AA839" s="1555"/>
      <c r="AB839" s="1555"/>
      <c r="AC839" s="1555"/>
      <c r="AD839" s="1555"/>
      <c r="AE839" s="1555"/>
      <c r="AF839" s="1555"/>
      <c r="AG839" s="1555"/>
      <c r="AH839" s="1550"/>
      <c r="AI839" s="1550"/>
      <c r="AJ839" s="1421"/>
      <c r="AK839" s="1509"/>
      <c r="AL839" s="1501"/>
      <c r="AM839" s="1501"/>
      <c r="AN839" s="1501"/>
      <c r="AO839" s="1501"/>
      <c r="AP839" s="1509"/>
      <c r="AQ839" s="1501"/>
      <c r="AR839" s="1501"/>
    </row>
    <row r="840" spans="1:44" ht="39.75" customHeight="1">
      <c r="A840" s="1446"/>
      <c r="B840" s="1517"/>
      <c r="C840" s="1552"/>
      <c r="D840" s="1553"/>
      <c r="E840" s="1529"/>
      <c r="F840" s="1421"/>
      <c r="G840" s="1446"/>
      <c r="H840" s="1420"/>
      <c r="I840" s="1526"/>
      <c r="J840" s="1446"/>
      <c r="K840" s="1446"/>
      <c r="L840" s="1421"/>
      <c r="M840" s="1446"/>
      <c r="N840" s="1550"/>
      <c r="O840" s="1550"/>
      <c r="P840" s="1551"/>
      <c r="Q840" s="1550"/>
      <c r="R840" s="1421"/>
      <c r="S840" s="1554"/>
      <c r="T840" s="1554"/>
      <c r="U840" s="1554"/>
      <c r="V840" s="1554"/>
      <c r="W840" s="1554"/>
      <c r="X840" s="1554"/>
      <c r="Y840" s="1554"/>
      <c r="Z840" s="1555"/>
      <c r="AA840" s="1555"/>
      <c r="AB840" s="1555"/>
      <c r="AC840" s="1555"/>
      <c r="AD840" s="1555"/>
      <c r="AE840" s="1555"/>
      <c r="AF840" s="1555"/>
      <c r="AG840" s="1555"/>
      <c r="AH840" s="1550"/>
      <c r="AI840" s="1550"/>
      <c r="AJ840" s="1421"/>
      <c r="AK840" s="1509"/>
      <c r="AL840" s="1501"/>
      <c r="AM840" s="1501"/>
      <c r="AN840" s="1501"/>
      <c r="AO840" s="1501"/>
      <c r="AP840" s="1509"/>
      <c r="AQ840" s="1501"/>
      <c r="AR840" s="1501"/>
    </row>
    <row r="841" spans="1:44" ht="52.5" customHeight="1">
      <c r="A841" s="1446"/>
      <c r="B841" s="1517"/>
      <c r="C841" s="1552"/>
      <c r="D841" s="1553"/>
      <c r="E841" s="1529"/>
      <c r="F841" s="1421"/>
      <c r="G841" s="1446"/>
      <c r="H841" s="1420"/>
      <c r="I841" s="1526"/>
      <c r="J841" s="1446"/>
      <c r="K841" s="1446"/>
      <c r="L841" s="1421"/>
      <c r="M841" s="1446"/>
      <c r="N841" s="1550"/>
      <c r="O841" s="1550"/>
      <c r="P841" s="1551"/>
      <c r="Q841" s="1550"/>
      <c r="R841" s="1421"/>
      <c r="S841" s="1554"/>
      <c r="T841" s="1554"/>
      <c r="U841" s="1554"/>
      <c r="V841" s="1554"/>
      <c r="W841" s="1554"/>
      <c r="X841" s="1554"/>
      <c r="Y841" s="1554"/>
      <c r="Z841" s="1555"/>
      <c r="AA841" s="1555"/>
      <c r="AB841" s="1555"/>
      <c r="AC841" s="1555"/>
      <c r="AD841" s="1555"/>
      <c r="AE841" s="1555"/>
      <c r="AF841" s="1555"/>
      <c r="AG841" s="1555"/>
      <c r="AH841" s="1550"/>
      <c r="AI841" s="1550"/>
      <c r="AJ841" s="1421"/>
      <c r="AK841" s="1509"/>
      <c r="AL841" s="1501"/>
      <c r="AM841" s="1501"/>
      <c r="AN841" s="1501"/>
      <c r="AO841" s="1501"/>
      <c r="AP841" s="1509"/>
      <c r="AQ841" s="1501"/>
      <c r="AR841" s="1501"/>
    </row>
    <row r="842" spans="1:44" ht="39" customHeight="1">
      <c r="A842" s="1446"/>
      <c r="B842" s="1517"/>
      <c r="C842" s="1552"/>
      <c r="D842" s="1553"/>
      <c r="E842" s="1529"/>
      <c r="F842" s="1421"/>
      <c r="G842" s="1446"/>
      <c r="H842" s="1420"/>
      <c r="I842" s="1526"/>
      <c r="J842" s="1446"/>
      <c r="K842" s="1446"/>
      <c r="L842" s="1421"/>
      <c r="M842" s="1446"/>
      <c r="N842" s="1550"/>
      <c r="O842" s="1550"/>
      <c r="P842" s="1551"/>
      <c r="Q842" s="1550"/>
      <c r="R842" s="1421"/>
      <c r="S842" s="1554"/>
      <c r="T842" s="1554"/>
      <c r="U842" s="1554"/>
      <c r="V842" s="1554"/>
      <c r="W842" s="1554"/>
      <c r="X842" s="1554"/>
      <c r="Y842" s="1554"/>
      <c r="Z842" s="1555"/>
      <c r="AA842" s="1555"/>
      <c r="AB842" s="1555"/>
      <c r="AC842" s="1555"/>
      <c r="AD842" s="1555"/>
      <c r="AE842" s="1555"/>
      <c r="AF842" s="1555"/>
      <c r="AG842" s="1555"/>
      <c r="AH842" s="1550"/>
      <c r="AI842" s="1550"/>
      <c r="AJ842" s="1421"/>
      <c r="AK842" s="1509"/>
      <c r="AL842" s="1501"/>
      <c r="AM842" s="1501"/>
      <c r="AN842" s="1501"/>
      <c r="AO842" s="1501"/>
      <c r="AP842" s="1509"/>
      <c r="AQ842" s="1501"/>
      <c r="AR842" s="1501"/>
    </row>
    <row r="843" spans="1:44" ht="31.5" customHeight="1">
      <c r="A843" s="1446"/>
      <c r="B843" s="1517"/>
      <c r="C843" s="1552"/>
      <c r="D843" s="1553"/>
      <c r="E843" s="1529"/>
      <c r="F843" s="1421"/>
      <c r="G843" s="1446"/>
      <c r="H843" s="1420"/>
      <c r="I843" s="1526"/>
      <c r="J843" s="1446"/>
      <c r="K843" s="1446"/>
      <c r="L843" s="1421"/>
      <c r="M843" s="1446"/>
      <c r="N843" s="1550"/>
      <c r="O843" s="1550"/>
      <c r="P843" s="1551"/>
      <c r="Q843" s="1550"/>
      <c r="R843" s="1421"/>
      <c r="S843" s="1554"/>
      <c r="T843" s="1554"/>
      <c r="U843" s="1554"/>
      <c r="V843" s="1554"/>
      <c r="W843" s="1554"/>
      <c r="X843" s="1554"/>
      <c r="Y843" s="1554"/>
      <c r="Z843" s="1555"/>
      <c r="AA843" s="1555"/>
      <c r="AB843" s="1555"/>
      <c r="AC843" s="1555"/>
      <c r="AD843" s="1555"/>
      <c r="AE843" s="1555"/>
      <c r="AF843" s="1555"/>
      <c r="AG843" s="1555"/>
      <c r="AH843" s="1550"/>
      <c r="AI843" s="1550"/>
      <c r="AJ843" s="1421"/>
      <c r="AK843" s="1509"/>
      <c r="AL843" s="1501"/>
      <c r="AM843" s="1501"/>
      <c r="AN843" s="1501"/>
      <c r="AO843" s="1501"/>
      <c r="AP843" s="1509"/>
      <c r="AQ843" s="1501"/>
      <c r="AR843" s="1501"/>
    </row>
    <row r="844" spans="1:44" ht="31.5" customHeight="1">
      <c r="A844" s="1446"/>
      <c r="B844" s="1517"/>
      <c r="C844" s="1552"/>
      <c r="D844" s="1553"/>
      <c r="E844" s="1529"/>
      <c r="F844" s="1421"/>
      <c r="G844" s="1446"/>
      <c r="H844" s="1420"/>
      <c r="I844" s="1526"/>
      <c r="J844" s="1446"/>
      <c r="K844" s="1446"/>
      <c r="L844" s="1421"/>
      <c r="M844" s="1446"/>
      <c r="N844" s="1550"/>
      <c r="O844" s="1550"/>
      <c r="P844" s="1551"/>
      <c r="Q844" s="1550"/>
      <c r="R844" s="1421"/>
      <c r="S844" s="1554"/>
      <c r="T844" s="1554"/>
      <c r="U844" s="1554"/>
      <c r="V844" s="1554"/>
      <c r="W844" s="1554"/>
      <c r="X844" s="1554"/>
      <c r="Y844" s="1554"/>
      <c r="Z844" s="1555"/>
      <c r="AA844" s="1555"/>
      <c r="AB844" s="1555"/>
      <c r="AC844" s="1555"/>
      <c r="AD844" s="1555"/>
      <c r="AE844" s="1555"/>
      <c r="AF844" s="1555"/>
      <c r="AG844" s="1555"/>
      <c r="AH844" s="1550"/>
      <c r="AI844" s="1550"/>
      <c r="AJ844" s="1421"/>
      <c r="AK844" s="1509"/>
      <c r="AL844" s="1501"/>
      <c r="AM844" s="1501"/>
      <c r="AN844" s="1501"/>
      <c r="AO844" s="1501"/>
      <c r="AP844" s="1509"/>
      <c r="AQ844" s="1501"/>
      <c r="AR844" s="1501"/>
    </row>
    <row r="845" spans="1:44" ht="87" customHeight="1">
      <c r="A845" s="1446"/>
      <c r="B845" s="1517"/>
      <c r="C845" s="1552"/>
      <c r="D845" s="1553"/>
      <c r="E845" s="1529"/>
      <c r="F845" s="1421"/>
      <c r="G845" s="1446"/>
      <c r="H845" s="1420"/>
      <c r="I845" s="1526"/>
      <c r="J845" s="1446"/>
      <c r="K845" s="1446"/>
      <c r="L845" s="1421"/>
      <c r="M845" s="1446"/>
      <c r="N845" s="1550"/>
      <c r="O845" s="1550"/>
      <c r="P845" s="1551"/>
      <c r="Q845" s="1550"/>
      <c r="R845" s="1421"/>
      <c r="S845" s="1554"/>
      <c r="T845" s="1554"/>
      <c r="U845" s="1554"/>
      <c r="V845" s="1554"/>
      <c r="W845" s="1554"/>
      <c r="X845" s="1554"/>
      <c r="Y845" s="1554"/>
      <c r="Z845" s="1555"/>
      <c r="AA845" s="1555"/>
      <c r="AB845" s="1555"/>
      <c r="AC845" s="1555"/>
      <c r="AD845" s="1555"/>
      <c r="AE845" s="1555"/>
      <c r="AF845" s="1555"/>
      <c r="AG845" s="1555"/>
      <c r="AH845" s="1550"/>
      <c r="AI845" s="1550"/>
      <c r="AJ845" s="1421"/>
      <c r="AK845" s="1509"/>
      <c r="AL845" s="1501"/>
      <c r="AM845" s="1501"/>
      <c r="AN845" s="1501"/>
      <c r="AO845" s="1501"/>
      <c r="AP845" s="1509"/>
      <c r="AQ845" s="1501"/>
      <c r="AR845" s="1501"/>
    </row>
    <row r="846" spans="1:44" ht="33" customHeight="1">
      <c r="A846" s="1446"/>
      <c r="B846" s="1517"/>
      <c r="C846" s="1552"/>
      <c r="D846" s="1553"/>
      <c r="E846" s="1529"/>
      <c r="F846" s="1421"/>
      <c r="G846" s="1446"/>
      <c r="H846" s="1420"/>
      <c r="I846" s="1526"/>
      <c r="J846" s="1446"/>
      <c r="K846" s="1446"/>
      <c r="L846" s="1421"/>
      <c r="M846" s="1446"/>
      <c r="N846" s="1550"/>
      <c r="O846" s="1550"/>
      <c r="P846" s="1551"/>
      <c r="Q846" s="1550"/>
      <c r="R846" s="1421"/>
      <c r="S846" s="1554"/>
      <c r="T846" s="1554"/>
      <c r="U846" s="1554"/>
      <c r="V846" s="1554"/>
      <c r="W846" s="1554"/>
      <c r="X846" s="1554"/>
      <c r="Y846" s="1554"/>
      <c r="Z846" s="1555"/>
      <c r="AA846" s="1555"/>
      <c r="AB846" s="1555"/>
      <c r="AC846" s="1555"/>
      <c r="AD846" s="1555"/>
      <c r="AE846" s="1555"/>
      <c r="AF846" s="1555"/>
      <c r="AG846" s="1555"/>
      <c r="AH846" s="1550"/>
      <c r="AI846" s="1550"/>
      <c r="AJ846" s="1421"/>
      <c r="AK846" s="1509"/>
      <c r="AL846" s="1501"/>
      <c r="AM846" s="1501"/>
      <c r="AN846" s="1501"/>
      <c r="AO846" s="1501"/>
      <c r="AP846" s="1509"/>
      <c r="AQ846" s="1501"/>
      <c r="AR846" s="1501"/>
    </row>
    <row r="847" spans="1:44" ht="41.25" customHeight="1">
      <c r="A847" s="1446"/>
      <c r="B847" s="1517"/>
      <c r="C847" s="1552"/>
      <c r="D847" s="1553"/>
      <c r="E847" s="1529"/>
      <c r="F847" s="1421"/>
      <c r="G847" s="1446"/>
      <c r="H847" s="1420"/>
      <c r="I847" s="1526"/>
      <c r="J847" s="1446"/>
      <c r="K847" s="1446"/>
      <c r="L847" s="1421"/>
      <c r="M847" s="1446"/>
      <c r="N847" s="1550"/>
      <c r="O847" s="1550"/>
      <c r="P847" s="1551"/>
      <c r="Q847" s="1550"/>
      <c r="R847" s="1421"/>
      <c r="S847" s="1554"/>
      <c r="T847" s="1554"/>
      <c r="U847" s="1554"/>
      <c r="V847" s="1554"/>
      <c r="W847" s="1554"/>
      <c r="X847" s="1554"/>
      <c r="Y847" s="1554"/>
      <c r="Z847" s="1555"/>
      <c r="AA847" s="1555"/>
      <c r="AB847" s="1555"/>
      <c r="AC847" s="1555"/>
      <c r="AD847" s="1555"/>
      <c r="AE847" s="1555"/>
      <c r="AF847" s="1555"/>
      <c r="AG847" s="1555"/>
      <c r="AH847" s="1550"/>
      <c r="AI847" s="1550"/>
      <c r="AJ847" s="1421"/>
      <c r="AK847" s="1509"/>
      <c r="AL847" s="1501"/>
      <c r="AM847" s="1501"/>
      <c r="AN847" s="1501"/>
      <c r="AO847" s="1501"/>
      <c r="AP847" s="1509"/>
      <c r="AQ847" s="1501"/>
      <c r="AR847" s="1501"/>
    </row>
    <row r="848" spans="1:44" ht="30" customHeight="1">
      <c r="A848" s="1446"/>
      <c r="B848" s="1517"/>
      <c r="C848" s="1552"/>
      <c r="D848" s="1553"/>
      <c r="E848" s="1529"/>
      <c r="F848" s="1421"/>
      <c r="G848" s="1446"/>
      <c r="H848" s="1420"/>
      <c r="I848" s="1526"/>
      <c r="J848" s="1446"/>
      <c r="K848" s="1446"/>
      <c r="L848" s="1421"/>
      <c r="M848" s="1446"/>
      <c r="N848" s="1550"/>
      <c r="O848" s="1550"/>
      <c r="P848" s="1551"/>
      <c r="Q848" s="1550"/>
      <c r="R848" s="1421"/>
      <c r="S848" s="1554"/>
      <c r="T848" s="1554"/>
      <c r="U848" s="1554"/>
      <c r="V848" s="1554"/>
      <c r="W848" s="1554"/>
      <c r="X848" s="1554"/>
      <c r="Y848" s="1554"/>
      <c r="Z848" s="1555"/>
      <c r="AA848" s="1555"/>
      <c r="AB848" s="1555"/>
      <c r="AC848" s="1555"/>
      <c r="AD848" s="1555"/>
      <c r="AE848" s="1555"/>
      <c r="AF848" s="1555"/>
      <c r="AG848" s="1555"/>
      <c r="AH848" s="1550"/>
      <c r="AI848" s="1550"/>
      <c r="AJ848" s="1421"/>
      <c r="AK848" s="1509"/>
      <c r="AL848" s="1501"/>
      <c r="AM848" s="1501"/>
      <c r="AN848" s="1501"/>
      <c r="AO848" s="1501"/>
      <c r="AP848" s="1509"/>
      <c r="AQ848" s="1501"/>
      <c r="AR848" s="1501"/>
    </row>
    <row r="849" spans="1:44" ht="38.25" customHeight="1">
      <c r="A849" s="1446"/>
      <c r="B849" s="1517"/>
      <c r="C849" s="1552"/>
      <c r="D849" s="1553"/>
      <c r="E849" s="1529"/>
      <c r="F849" s="1421"/>
      <c r="G849" s="1446"/>
      <c r="H849" s="1420"/>
      <c r="I849" s="1526"/>
      <c r="J849" s="1446"/>
      <c r="K849" s="1446"/>
      <c r="L849" s="1421"/>
      <c r="M849" s="1446"/>
      <c r="N849" s="1550"/>
      <c r="O849" s="1550"/>
      <c r="P849" s="1551"/>
      <c r="Q849" s="1550"/>
      <c r="R849" s="1421"/>
      <c r="S849" s="1554"/>
      <c r="T849" s="1554"/>
      <c r="U849" s="1554"/>
      <c r="V849" s="1554"/>
      <c r="W849" s="1554"/>
      <c r="X849" s="1554"/>
      <c r="Y849" s="1554"/>
      <c r="Z849" s="1555"/>
      <c r="AA849" s="1555"/>
      <c r="AB849" s="1555"/>
      <c r="AC849" s="1555"/>
      <c r="AD849" s="1555"/>
      <c r="AE849" s="1555"/>
      <c r="AF849" s="1555"/>
      <c r="AG849" s="1555"/>
      <c r="AH849" s="1550"/>
      <c r="AI849" s="1550"/>
      <c r="AJ849" s="1421"/>
      <c r="AK849" s="1509"/>
      <c r="AL849" s="1501"/>
      <c r="AM849" s="1501"/>
      <c r="AN849" s="1501"/>
      <c r="AO849" s="1501"/>
      <c r="AP849" s="1509"/>
      <c r="AQ849" s="1501"/>
      <c r="AR849" s="1501"/>
    </row>
    <row r="850" spans="1:44" ht="38.25" customHeight="1">
      <c r="A850" s="1446"/>
      <c r="B850" s="1517"/>
      <c r="C850" s="1552"/>
      <c r="D850" s="1553"/>
      <c r="E850" s="1529"/>
      <c r="F850" s="1421"/>
      <c r="G850" s="1446"/>
      <c r="H850" s="1420"/>
      <c r="I850" s="1526"/>
      <c r="J850" s="1446"/>
      <c r="K850" s="1446"/>
      <c r="L850" s="1421"/>
      <c r="M850" s="1446"/>
      <c r="N850" s="1550"/>
      <c r="O850" s="1550"/>
      <c r="P850" s="1551"/>
      <c r="Q850" s="1550"/>
      <c r="R850" s="1421"/>
      <c r="S850" s="1554"/>
      <c r="T850" s="1554"/>
      <c r="U850" s="1554"/>
      <c r="V850" s="1554"/>
      <c r="W850" s="1554"/>
      <c r="X850" s="1554"/>
      <c r="Y850" s="1554"/>
      <c r="Z850" s="1555"/>
      <c r="AA850" s="1555"/>
      <c r="AB850" s="1555"/>
      <c r="AC850" s="1555"/>
      <c r="AD850" s="1555"/>
      <c r="AE850" s="1555"/>
      <c r="AF850" s="1555"/>
      <c r="AG850" s="1555"/>
      <c r="AH850" s="1550"/>
      <c r="AI850" s="1550"/>
      <c r="AJ850" s="1421"/>
      <c r="AK850" s="1509"/>
      <c r="AL850" s="1501"/>
      <c r="AM850" s="1501"/>
      <c r="AN850" s="1501"/>
      <c r="AO850" s="1501"/>
      <c r="AP850" s="1509"/>
      <c r="AQ850" s="1501"/>
      <c r="AR850" s="1501"/>
    </row>
    <row r="851" spans="1:44" ht="62.25" customHeight="1">
      <c r="A851" s="1446"/>
      <c r="B851" s="1517"/>
      <c r="C851" s="1552"/>
      <c r="D851" s="1553"/>
      <c r="E851" s="1529"/>
      <c r="F851" s="1421"/>
      <c r="G851" s="1446"/>
      <c r="H851" s="1420"/>
      <c r="I851" s="1526"/>
      <c r="J851" s="1446"/>
      <c r="K851" s="1446"/>
      <c r="L851" s="1421"/>
      <c r="M851" s="1446"/>
      <c r="N851" s="1550"/>
      <c r="O851" s="1550"/>
      <c r="P851" s="1551"/>
      <c r="Q851" s="1550"/>
      <c r="R851" s="1421"/>
      <c r="S851" s="1554"/>
      <c r="T851" s="1554"/>
      <c r="U851" s="1554"/>
      <c r="V851" s="1554"/>
      <c r="W851" s="1554"/>
      <c r="X851" s="1554"/>
      <c r="Y851" s="1554"/>
      <c r="Z851" s="1555"/>
      <c r="AA851" s="1555"/>
      <c r="AB851" s="1555"/>
      <c r="AC851" s="1555"/>
      <c r="AD851" s="1555"/>
      <c r="AE851" s="1555"/>
      <c r="AF851" s="1555"/>
      <c r="AG851" s="1555"/>
      <c r="AH851" s="1550"/>
      <c r="AI851" s="1550"/>
      <c r="AJ851" s="1421"/>
      <c r="AK851" s="1509"/>
      <c r="AL851" s="1501"/>
      <c r="AM851" s="1501"/>
      <c r="AN851" s="1501"/>
      <c r="AO851" s="1501"/>
      <c r="AP851" s="1509"/>
      <c r="AQ851" s="1501"/>
      <c r="AR851" s="1501"/>
    </row>
    <row r="852" spans="1:44" ht="69" customHeight="1">
      <c r="A852" s="1446"/>
      <c r="B852" s="1517"/>
      <c r="C852" s="1552"/>
      <c r="D852" s="1553"/>
      <c r="E852" s="1529"/>
      <c r="F852" s="1421"/>
      <c r="G852" s="1446"/>
      <c r="H852" s="1420"/>
      <c r="I852" s="1526"/>
      <c r="J852" s="1446"/>
      <c r="K852" s="1446"/>
      <c r="L852" s="1421"/>
      <c r="M852" s="1446"/>
      <c r="N852" s="1550"/>
      <c r="O852" s="1550"/>
      <c r="P852" s="1551"/>
      <c r="Q852" s="1550"/>
      <c r="R852" s="1421"/>
      <c r="S852" s="1554"/>
      <c r="T852" s="1554"/>
      <c r="U852" s="1554"/>
      <c r="V852" s="1554"/>
      <c r="W852" s="1554"/>
      <c r="X852" s="1554"/>
      <c r="Y852" s="1554"/>
      <c r="Z852" s="1555"/>
      <c r="AA852" s="1555"/>
      <c r="AB852" s="1555"/>
      <c r="AC852" s="1555"/>
      <c r="AD852" s="1555"/>
      <c r="AE852" s="1555"/>
      <c r="AF852" s="1555"/>
      <c r="AG852" s="1555"/>
      <c r="AH852" s="1550"/>
      <c r="AI852" s="1550"/>
      <c r="AJ852" s="1421"/>
      <c r="AK852" s="1509"/>
      <c r="AL852" s="1501"/>
      <c r="AM852" s="1501"/>
      <c r="AN852" s="1501"/>
      <c r="AO852" s="1501"/>
      <c r="AP852" s="1509"/>
      <c r="AQ852" s="1501"/>
      <c r="AR852" s="1501"/>
    </row>
    <row r="853" spans="1:44" ht="46.5" customHeight="1">
      <c r="A853" s="1446"/>
      <c r="B853" s="1517"/>
      <c r="C853" s="1552"/>
      <c r="D853" s="1553"/>
      <c r="E853" s="1529"/>
      <c r="F853" s="1421"/>
      <c r="G853" s="1446"/>
      <c r="H853" s="1420"/>
      <c r="I853" s="1526"/>
      <c r="J853" s="1446"/>
      <c r="K853" s="1446"/>
      <c r="L853" s="1421"/>
      <c r="M853" s="1446"/>
      <c r="N853" s="1550"/>
      <c r="O853" s="1550"/>
      <c r="P853" s="1551"/>
      <c r="Q853" s="1550"/>
      <c r="R853" s="1421"/>
      <c r="S853" s="1554"/>
      <c r="T853" s="1554"/>
      <c r="U853" s="1554"/>
      <c r="V853" s="1554"/>
      <c r="W853" s="1554"/>
      <c r="X853" s="1554"/>
      <c r="Y853" s="1554"/>
      <c r="Z853" s="1555"/>
      <c r="AA853" s="1555"/>
      <c r="AB853" s="1555"/>
      <c r="AC853" s="1555"/>
      <c r="AD853" s="1555"/>
      <c r="AE853" s="1555"/>
      <c r="AF853" s="1555"/>
      <c r="AG853" s="1555"/>
      <c r="AH853" s="1550"/>
      <c r="AI853" s="1550"/>
      <c r="AJ853" s="1421"/>
      <c r="AK853" s="1509"/>
      <c r="AL853" s="1501"/>
      <c r="AM853" s="1501"/>
      <c r="AN853" s="1501"/>
      <c r="AO853" s="1501"/>
      <c r="AP853" s="1509"/>
      <c r="AQ853" s="1501"/>
      <c r="AR853" s="1501"/>
    </row>
    <row r="854" spans="1:44" ht="41.25" customHeight="1">
      <c r="A854" s="1446"/>
      <c r="B854" s="1517"/>
      <c r="C854" s="1552"/>
      <c r="D854" s="1553"/>
      <c r="E854" s="1529"/>
      <c r="F854" s="1421"/>
      <c r="G854" s="1446"/>
      <c r="H854" s="1420"/>
      <c r="I854" s="1526"/>
      <c r="J854" s="1446"/>
      <c r="K854" s="1446"/>
      <c r="L854" s="1421"/>
      <c r="M854" s="1446"/>
      <c r="N854" s="1550"/>
      <c r="O854" s="1550"/>
      <c r="P854" s="1551"/>
      <c r="Q854" s="1550"/>
      <c r="R854" s="1421"/>
      <c r="S854" s="1554"/>
      <c r="T854" s="1554"/>
      <c r="U854" s="1554"/>
      <c r="V854" s="1554"/>
      <c r="W854" s="1554"/>
      <c r="X854" s="1554"/>
      <c r="Y854" s="1554"/>
      <c r="Z854" s="1555"/>
      <c r="AA854" s="1555"/>
      <c r="AB854" s="1555"/>
      <c r="AC854" s="1555"/>
      <c r="AD854" s="1555"/>
      <c r="AE854" s="1555"/>
      <c r="AF854" s="1555"/>
      <c r="AG854" s="1555"/>
      <c r="AH854" s="1550"/>
      <c r="AI854" s="1550"/>
      <c r="AJ854" s="1421"/>
      <c r="AK854" s="1509"/>
      <c r="AL854" s="1501"/>
      <c r="AM854" s="1501"/>
      <c r="AN854" s="1501"/>
      <c r="AO854" s="1501"/>
      <c r="AP854" s="1509"/>
      <c r="AQ854" s="1501"/>
      <c r="AR854" s="1501"/>
    </row>
    <row r="855" spans="1:44" ht="57" customHeight="1">
      <c r="A855" s="1446"/>
      <c r="B855" s="1517"/>
      <c r="C855" s="1552"/>
      <c r="D855" s="1553"/>
      <c r="E855" s="1529"/>
      <c r="F855" s="1421"/>
      <c r="G855" s="1446"/>
      <c r="H855" s="1420"/>
      <c r="I855" s="1526"/>
      <c r="J855" s="1446"/>
      <c r="K855" s="1446"/>
      <c r="L855" s="1421"/>
      <c r="M855" s="1446"/>
      <c r="N855" s="1550"/>
      <c r="O855" s="1550"/>
      <c r="P855" s="1551"/>
      <c r="Q855" s="1550"/>
      <c r="R855" s="1421"/>
      <c r="S855" s="1554"/>
      <c r="T855" s="1554"/>
      <c r="U855" s="1554"/>
      <c r="V855" s="1554"/>
      <c r="W855" s="1554"/>
      <c r="X855" s="1554"/>
      <c r="Y855" s="1554"/>
      <c r="Z855" s="1555"/>
      <c r="AA855" s="1555"/>
      <c r="AB855" s="1555"/>
      <c r="AC855" s="1555"/>
      <c r="AD855" s="1555"/>
      <c r="AE855" s="1555"/>
      <c r="AF855" s="1555"/>
      <c r="AG855" s="1555"/>
      <c r="AH855" s="1550"/>
      <c r="AI855" s="1550"/>
      <c r="AJ855" s="1421"/>
      <c r="AK855" s="1509"/>
      <c r="AL855" s="1501"/>
      <c r="AM855" s="1501"/>
      <c r="AN855" s="1501"/>
      <c r="AO855" s="1501"/>
      <c r="AP855" s="1509"/>
      <c r="AQ855" s="1501"/>
      <c r="AR855" s="1501"/>
    </row>
    <row r="856" spans="1:44" ht="43.5" customHeight="1">
      <c r="A856" s="1446"/>
      <c r="B856" s="1517"/>
      <c r="C856" s="1552"/>
      <c r="D856" s="1553"/>
      <c r="E856" s="1529"/>
      <c r="F856" s="1421"/>
      <c r="G856" s="1446"/>
      <c r="H856" s="1420"/>
      <c r="I856" s="1526"/>
      <c r="J856" s="1446"/>
      <c r="K856" s="1446"/>
      <c r="L856" s="1421"/>
      <c r="M856" s="1446"/>
      <c r="N856" s="1550"/>
      <c r="O856" s="1550"/>
      <c r="P856" s="1551"/>
      <c r="Q856" s="1550"/>
      <c r="R856" s="1421"/>
      <c r="S856" s="1554"/>
      <c r="T856" s="1554"/>
      <c r="U856" s="1554"/>
      <c r="V856" s="1554"/>
      <c r="W856" s="1554"/>
      <c r="X856" s="1554"/>
      <c r="Y856" s="1554"/>
      <c r="Z856" s="1555"/>
      <c r="AA856" s="1555"/>
      <c r="AB856" s="1555"/>
      <c r="AC856" s="1555"/>
      <c r="AD856" s="1555"/>
      <c r="AE856" s="1555"/>
      <c r="AF856" s="1555"/>
      <c r="AG856" s="1555"/>
      <c r="AH856" s="1550"/>
      <c r="AI856" s="1550"/>
      <c r="AJ856" s="1421"/>
      <c r="AK856" s="1509"/>
      <c r="AL856" s="1501"/>
      <c r="AM856" s="1501"/>
      <c r="AN856" s="1501"/>
      <c r="AO856" s="1501"/>
      <c r="AP856" s="1509"/>
      <c r="AQ856" s="1501"/>
      <c r="AR856" s="1501"/>
    </row>
    <row r="857" spans="1:44" ht="33" customHeight="1">
      <c r="A857" s="1446"/>
      <c r="B857" s="1517"/>
      <c r="C857" s="1552"/>
      <c r="D857" s="1553"/>
      <c r="E857" s="1529"/>
      <c r="F857" s="1421"/>
      <c r="G857" s="1446"/>
      <c r="H857" s="1420"/>
      <c r="I857" s="1526"/>
      <c r="J857" s="1446"/>
      <c r="K857" s="1446"/>
      <c r="L857" s="1421"/>
      <c r="M857" s="1446"/>
      <c r="N857" s="1550"/>
      <c r="O857" s="1550"/>
      <c r="P857" s="1551"/>
      <c r="Q857" s="1550"/>
      <c r="R857" s="1421"/>
      <c r="S857" s="1554"/>
      <c r="T857" s="1554"/>
      <c r="U857" s="1554"/>
      <c r="V857" s="1554"/>
      <c r="W857" s="1554"/>
      <c r="X857" s="1554"/>
      <c r="Y857" s="1554"/>
      <c r="Z857" s="1555"/>
      <c r="AA857" s="1555"/>
      <c r="AB857" s="1555"/>
      <c r="AC857" s="1555"/>
      <c r="AD857" s="1555"/>
      <c r="AE857" s="1555"/>
      <c r="AF857" s="1555"/>
      <c r="AG857" s="1555"/>
      <c r="AH857" s="1550"/>
      <c r="AI857" s="1550"/>
      <c r="AJ857" s="1421"/>
      <c r="AK857" s="1509"/>
      <c r="AL857" s="1501"/>
      <c r="AM857" s="1501"/>
      <c r="AN857" s="1501"/>
      <c r="AO857" s="1501"/>
      <c r="AP857" s="1509"/>
      <c r="AQ857" s="1501"/>
      <c r="AR857" s="1501"/>
    </row>
    <row r="858" spans="1:44" ht="51.75" customHeight="1">
      <c r="A858" s="1446"/>
      <c r="B858" s="1517"/>
      <c r="C858" s="1552"/>
      <c r="D858" s="1553"/>
      <c r="E858" s="1529"/>
      <c r="F858" s="1421"/>
      <c r="G858" s="1446"/>
      <c r="H858" s="1420"/>
      <c r="I858" s="1526"/>
      <c r="J858" s="1446"/>
      <c r="K858" s="1446"/>
      <c r="L858" s="1421"/>
      <c r="M858" s="1446"/>
      <c r="N858" s="1550"/>
      <c r="O858" s="1550"/>
      <c r="P858" s="1551"/>
      <c r="Q858" s="1550"/>
      <c r="R858" s="1421"/>
      <c r="S858" s="1554"/>
      <c r="T858" s="1554"/>
      <c r="U858" s="1554"/>
      <c r="V858" s="1554"/>
      <c r="W858" s="1554"/>
      <c r="X858" s="1554"/>
      <c r="Y858" s="1554"/>
      <c r="Z858" s="1555"/>
      <c r="AA858" s="1555"/>
      <c r="AB858" s="1555"/>
      <c r="AC858" s="1555"/>
      <c r="AD858" s="1555"/>
      <c r="AE858" s="1555"/>
      <c r="AF858" s="1555"/>
      <c r="AG858" s="1555"/>
      <c r="AH858" s="1550"/>
      <c r="AI858" s="1550"/>
      <c r="AJ858" s="1421"/>
      <c r="AK858" s="1509"/>
      <c r="AL858" s="1501"/>
      <c r="AM858" s="1501"/>
      <c r="AN858" s="1501"/>
      <c r="AO858" s="1501"/>
      <c r="AP858" s="1509"/>
      <c r="AQ858" s="1501"/>
      <c r="AR858" s="1501"/>
    </row>
    <row r="859" spans="1:44" ht="51.75" customHeight="1">
      <c r="A859" s="1446"/>
      <c r="B859" s="1517"/>
      <c r="C859" s="1552"/>
      <c r="D859" s="1553"/>
      <c r="E859" s="1529"/>
      <c r="F859" s="1421"/>
      <c r="G859" s="1446"/>
      <c r="H859" s="1420"/>
      <c r="I859" s="1526"/>
      <c r="J859" s="1446"/>
      <c r="K859" s="1446"/>
      <c r="L859" s="1421"/>
      <c r="M859" s="1446"/>
      <c r="N859" s="1550"/>
      <c r="O859" s="1550"/>
      <c r="P859" s="1551"/>
      <c r="Q859" s="1550"/>
      <c r="R859" s="1421"/>
      <c r="S859" s="1554"/>
      <c r="T859" s="1554"/>
      <c r="U859" s="1554"/>
      <c r="V859" s="1554"/>
      <c r="W859" s="1554"/>
      <c r="X859" s="1554"/>
      <c r="Y859" s="1554"/>
      <c r="Z859" s="1555"/>
      <c r="AA859" s="1555"/>
      <c r="AB859" s="1555"/>
      <c r="AC859" s="1555"/>
      <c r="AD859" s="1555"/>
      <c r="AE859" s="1555"/>
      <c r="AF859" s="1555"/>
      <c r="AG859" s="1555"/>
      <c r="AH859" s="1550"/>
      <c r="AI859" s="1550"/>
      <c r="AJ859" s="1421"/>
      <c r="AK859" s="1509"/>
      <c r="AL859" s="1501"/>
      <c r="AM859" s="1501"/>
      <c r="AN859" s="1501"/>
      <c r="AO859" s="1501"/>
      <c r="AP859" s="1509"/>
      <c r="AQ859" s="1501"/>
      <c r="AR859" s="1501"/>
    </row>
    <row r="860" spans="1:44" ht="48" customHeight="1">
      <c r="A860" s="1446"/>
      <c r="B860" s="1517"/>
      <c r="C860" s="1552"/>
      <c r="D860" s="1553"/>
      <c r="E860" s="1529"/>
      <c r="F860" s="1421"/>
      <c r="G860" s="1446"/>
      <c r="H860" s="1420"/>
      <c r="I860" s="1526"/>
      <c r="J860" s="1446"/>
      <c r="K860" s="1446"/>
      <c r="L860" s="1421"/>
      <c r="M860" s="1446"/>
      <c r="N860" s="1550"/>
      <c r="O860" s="1550"/>
      <c r="P860" s="1551"/>
      <c r="Q860" s="1550"/>
      <c r="R860" s="1421"/>
      <c r="S860" s="1554"/>
      <c r="T860" s="1554"/>
      <c r="U860" s="1554"/>
      <c r="V860" s="1554"/>
      <c r="W860" s="1554"/>
      <c r="X860" s="1554"/>
      <c r="Y860" s="1554"/>
      <c r="Z860" s="1555"/>
      <c r="AA860" s="1555"/>
      <c r="AB860" s="1555"/>
      <c r="AC860" s="1555"/>
      <c r="AD860" s="1555"/>
      <c r="AE860" s="1555"/>
      <c r="AF860" s="1555"/>
      <c r="AG860" s="1555"/>
      <c r="AH860" s="1550"/>
      <c r="AI860" s="1550"/>
      <c r="AJ860" s="1421"/>
      <c r="AK860" s="1509"/>
      <c r="AL860" s="1501"/>
      <c r="AM860" s="1501"/>
      <c r="AN860" s="1501"/>
      <c r="AO860" s="1501"/>
      <c r="AP860" s="1509"/>
      <c r="AQ860" s="1501"/>
      <c r="AR860" s="1501"/>
    </row>
    <row r="861" spans="1:44" ht="36" customHeight="1">
      <c r="A861" s="1446"/>
      <c r="B861" s="1517"/>
      <c r="C861" s="1552"/>
      <c r="D861" s="1553"/>
      <c r="E861" s="1529"/>
      <c r="F861" s="1421"/>
      <c r="G861" s="1446"/>
      <c r="H861" s="1420"/>
      <c r="I861" s="1526"/>
      <c r="J861" s="1446"/>
      <c r="K861" s="1446"/>
      <c r="L861" s="1421"/>
      <c r="M861" s="1446"/>
      <c r="N861" s="1550"/>
      <c r="O861" s="1550"/>
      <c r="P861" s="1551"/>
      <c r="Q861" s="1550"/>
      <c r="R861" s="1421"/>
      <c r="S861" s="1554"/>
      <c r="T861" s="1554"/>
      <c r="U861" s="1554"/>
      <c r="V861" s="1554"/>
      <c r="W861" s="1554"/>
      <c r="X861" s="1554"/>
      <c r="Y861" s="1554"/>
      <c r="Z861" s="1555"/>
      <c r="AA861" s="1555"/>
      <c r="AB861" s="1555"/>
      <c r="AC861" s="1555"/>
      <c r="AD861" s="1555"/>
      <c r="AE861" s="1555"/>
      <c r="AF861" s="1555"/>
      <c r="AG861" s="1555"/>
      <c r="AH861" s="1550"/>
      <c r="AI861" s="1550"/>
      <c r="AJ861" s="1421"/>
      <c r="AK861" s="1509"/>
      <c r="AL861" s="1501"/>
      <c r="AM861" s="1501"/>
      <c r="AN861" s="1501"/>
      <c r="AO861" s="1501"/>
      <c r="AP861" s="1509"/>
      <c r="AQ861" s="1501"/>
      <c r="AR861" s="1501"/>
    </row>
    <row r="862" spans="1:44" ht="44.25" customHeight="1">
      <c r="A862" s="1446"/>
      <c r="B862" s="1517"/>
      <c r="C862" s="1552"/>
      <c r="D862" s="1553"/>
      <c r="E862" s="1529"/>
      <c r="F862" s="1421"/>
      <c r="G862" s="1446"/>
      <c r="H862" s="1420"/>
      <c r="I862" s="1526"/>
      <c r="J862" s="1446"/>
      <c r="K862" s="1446"/>
      <c r="L862" s="1421"/>
      <c r="M862" s="1446"/>
      <c r="N862" s="1550"/>
      <c r="O862" s="1550"/>
      <c r="P862" s="1551"/>
      <c r="Q862" s="1550"/>
      <c r="R862" s="1421"/>
      <c r="S862" s="1554"/>
      <c r="T862" s="1554"/>
      <c r="U862" s="1554"/>
      <c r="V862" s="1554"/>
      <c r="W862" s="1554"/>
      <c r="X862" s="1554"/>
      <c r="Y862" s="1554"/>
      <c r="Z862" s="1555"/>
      <c r="AA862" s="1555"/>
      <c r="AB862" s="1555"/>
      <c r="AC862" s="1555"/>
      <c r="AD862" s="1555"/>
      <c r="AE862" s="1555"/>
      <c r="AF862" s="1555"/>
      <c r="AG862" s="1555"/>
      <c r="AH862" s="1550"/>
      <c r="AI862" s="1550"/>
      <c r="AJ862" s="1421"/>
      <c r="AK862" s="1509"/>
      <c r="AL862" s="1501"/>
      <c r="AM862" s="1501"/>
      <c r="AN862" s="1501"/>
      <c r="AO862" s="1501"/>
      <c r="AP862" s="1509"/>
      <c r="AQ862" s="1501"/>
      <c r="AR862" s="1501"/>
    </row>
    <row r="863" spans="1:44" ht="34.5" customHeight="1">
      <c r="A863" s="1446"/>
      <c r="B863" s="1517"/>
      <c r="C863" s="1552"/>
      <c r="D863" s="1553"/>
      <c r="E863" s="1529"/>
      <c r="F863" s="1421"/>
      <c r="G863" s="1446"/>
      <c r="H863" s="1420"/>
      <c r="I863" s="1526"/>
      <c r="J863" s="1446"/>
      <c r="K863" s="1446"/>
      <c r="L863" s="1421"/>
      <c r="M863" s="1446"/>
      <c r="N863" s="1550"/>
      <c r="O863" s="1550"/>
      <c r="P863" s="1551"/>
      <c r="Q863" s="1550"/>
      <c r="R863" s="1421"/>
      <c r="S863" s="1554"/>
      <c r="T863" s="1554"/>
      <c r="U863" s="1554"/>
      <c r="V863" s="1554"/>
      <c r="W863" s="1554"/>
      <c r="X863" s="1554"/>
      <c r="Y863" s="1554"/>
      <c r="Z863" s="1555"/>
      <c r="AA863" s="1555"/>
      <c r="AB863" s="1555"/>
      <c r="AC863" s="1555"/>
      <c r="AD863" s="1555"/>
      <c r="AE863" s="1555"/>
      <c r="AF863" s="1555"/>
      <c r="AG863" s="1555"/>
      <c r="AH863" s="1550"/>
      <c r="AI863" s="1550"/>
      <c r="AJ863" s="1421"/>
      <c r="AK863" s="1509"/>
      <c r="AL863" s="1501"/>
      <c r="AM863" s="1501"/>
      <c r="AN863" s="1501"/>
      <c r="AO863" s="1501"/>
      <c r="AP863" s="1509"/>
      <c r="AQ863" s="1501"/>
      <c r="AR863" s="1501"/>
    </row>
    <row r="864" spans="1:44" ht="36.75" customHeight="1">
      <c r="A864" s="1446"/>
      <c r="B864" s="1517"/>
      <c r="C864" s="1552"/>
      <c r="D864" s="1553"/>
      <c r="E864" s="1529"/>
      <c r="F864" s="1421"/>
      <c r="G864" s="1446"/>
      <c r="H864" s="1420"/>
      <c r="I864" s="1526"/>
      <c r="J864" s="1446"/>
      <c r="K864" s="1446"/>
      <c r="L864" s="1421"/>
      <c r="M864" s="1446"/>
      <c r="N864" s="1550"/>
      <c r="O864" s="1550"/>
      <c r="P864" s="1551"/>
      <c r="Q864" s="1550"/>
      <c r="R864" s="1421"/>
      <c r="S864" s="1554"/>
      <c r="T864" s="1554"/>
      <c r="U864" s="1554"/>
      <c r="V864" s="1554"/>
      <c r="W864" s="1554"/>
      <c r="X864" s="1554"/>
      <c r="Y864" s="1554"/>
      <c r="Z864" s="1555"/>
      <c r="AA864" s="1555"/>
      <c r="AB864" s="1555"/>
      <c r="AC864" s="1555"/>
      <c r="AD864" s="1555"/>
      <c r="AE864" s="1555"/>
      <c r="AF864" s="1555"/>
      <c r="AG864" s="1555"/>
      <c r="AH864" s="1550"/>
      <c r="AI864" s="1550"/>
      <c r="AJ864" s="1421"/>
      <c r="AK864" s="1509"/>
      <c r="AL864" s="1501"/>
      <c r="AM864" s="1501"/>
      <c r="AN864" s="1501"/>
      <c r="AO864" s="1501"/>
      <c r="AP864" s="1509"/>
      <c r="AQ864" s="1501"/>
      <c r="AR864" s="1501"/>
    </row>
    <row r="865" spans="1:44" ht="50.25" customHeight="1">
      <c r="A865" s="1446"/>
      <c r="B865" s="1517"/>
      <c r="C865" s="1552"/>
      <c r="D865" s="1553"/>
      <c r="E865" s="1529"/>
      <c r="F865" s="1421"/>
      <c r="G865" s="1446"/>
      <c r="H865" s="1420"/>
      <c r="I865" s="1526"/>
      <c r="J865" s="1446"/>
      <c r="K865" s="1446"/>
      <c r="L865" s="1421"/>
      <c r="M865" s="1446"/>
      <c r="N865" s="1550"/>
      <c r="O865" s="1550"/>
      <c r="P865" s="1551"/>
      <c r="Q865" s="1550"/>
      <c r="R865" s="1421"/>
      <c r="S865" s="1554"/>
      <c r="T865" s="1554"/>
      <c r="U865" s="1554"/>
      <c r="V865" s="1554"/>
      <c r="W865" s="1554"/>
      <c r="X865" s="1554"/>
      <c r="Y865" s="1554"/>
      <c r="Z865" s="1555"/>
      <c r="AA865" s="1555"/>
      <c r="AB865" s="1555"/>
      <c r="AC865" s="1555"/>
      <c r="AD865" s="1555"/>
      <c r="AE865" s="1555"/>
      <c r="AF865" s="1555"/>
      <c r="AG865" s="1555"/>
      <c r="AH865" s="1550"/>
      <c r="AI865" s="1550"/>
      <c r="AJ865" s="1421"/>
      <c r="AK865" s="1509"/>
      <c r="AL865" s="1501"/>
      <c r="AM865" s="1501"/>
      <c r="AN865" s="1501"/>
      <c r="AO865" s="1501"/>
      <c r="AP865" s="1509"/>
      <c r="AQ865" s="1501"/>
      <c r="AR865" s="1501"/>
    </row>
    <row r="866" spans="1:44" ht="42.75" customHeight="1">
      <c r="A866" s="1446"/>
      <c r="B866" s="1517"/>
      <c r="C866" s="1552"/>
      <c r="D866" s="1553"/>
      <c r="E866" s="1529"/>
      <c r="F866" s="1421"/>
      <c r="G866" s="1446"/>
      <c r="H866" s="1420"/>
      <c r="I866" s="1526"/>
      <c r="J866" s="1446"/>
      <c r="K866" s="1446"/>
      <c r="L866" s="1421"/>
      <c r="M866" s="1446"/>
      <c r="N866" s="1550"/>
      <c r="O866" s="1550"/>
      <c r="P866" s="1551"/>
      <c r="Q866" s="1550"/>
      <c r="R866" s="1421"/>
      <c r="S866" s="1554"/>
      <c r="T866" s="1554"/>
      <c r="U866" s="1554"/>
      <c r="V866" s="1554"/>
      <c r="W866" s="1554"/>
      <c r="X866" s="1554"/>
      <c r="Y866" s="1554"/>
      <c r="Z866" s="1555"/>
      <c r="AA866" s="1555"/>
      <c r="AB866" s="1555"/>
      <c r="AC866" s="1555"/>
      <c r="AD866" s="1555"/>
      <c r="AE866" s="1555"/>
      <c r="AF866" s="1555"/>
      <c r="AG866" s="1555"/>
      <c r="AH866" s="1550"/>
      <c r="AI866" s="1550"/>
      <c r="AJ866" s="1421"/>
      <c r="AK866" s="1509"/>
      <c r="AL866" s="1501"/>
      <c r="AM866" s="1501"/>
      <c r="AN866" s="1501"/>
      <c r="AO866" s="1501"/>
      <c r="AP866" s="1509"/>
      <c r="AQ866" s="1501"/>
      <c r="AR866" s="1501"/>
    </row>
    <row r="867" spans="1:44" ht="53.25" customHeight="1">
      <c r="A867" s="1446"/>
      <c r="B867" s="1517"/>
      <c r="C867" s="1552"/>
      <c r="D867" s="1553"/>
      <c r="E867" s="1529"/>
      <c r="F867" s="1421"/>
      <c r="G867" s="1446"/>
      <c r="H867" s="1420"/>
      <c r="I867" s="1526"/>
      <c r="J867" s="1446"/>
      <c r="K867" s="1446"/>
      <c r="L867" s="1421"/>
      <c r="M867" s="1446"/>
      <c r="N867" s="1550"/>
      <c r="O867" s="1550"/>
      <c r="P867" s="1551"/>
      <c r="Q867" s="1550"/>
      <c r="R867" s="1421"/>
      <c r="S867" s="1554"/>
      <c r="T867" s="1554"/>
      <c r="U867" s="1554"/>
      <c r="V867" s="1554"/>
      <c r="W867" s="1554"/>
      <c r="X867" s="1554"/>
      <c r="Y867" s="1554"/>
      <c r="Z867" s="1555"/>
      <c r="AA867" s="1555"/>
      <c r="AB867" s="1555"/>
      <c r="AC867" s="1555"/>
      <c r="AD867" s="1555"/>
      <c r="AE867" s="1555"/>
      <c r="AF867" s="1555"/>
      <c r="AG867" s="1555"/>
      <c r="AH867" s="1550"/>
      <c r="AI867" s="1550"/>
      <c r="AJ867" s="1421"/>
      <c r="AK867" s="1509"/>
      <c r="AL867" s="1501"/>
      <c r="AM867" s="1501"/>
      <c r="AN867" s="1501"/>
      <c r="AO867" s="1501"/>
      <c r="AP867" s="1509"/>
      <c r="AQ867" s="1501"/>
      <c r="AR867" s="1501"/>
    </row>
    <row r="868" spans="1:44" ht="29.25" customHeight="1">
      <c r="A868" s="1446"/>
      <c r="B868" s="1517"/>
      <c r="C868" s="1552"/>
      <c r="D868" s="1553"/>
      <c r="E868" s="1529"/>
      <c r="F868" s="1421"/>
      <c r="G868" s="1446"/>
      <c r="H868" s="1420"/>
      <c r="I868" s="1526"/>
      <c r="J868" s="1446"/>
      <c r="K868" s="1446"/>
      <c r="L868" s="1421"/>
      <c r="M868" s="1446"/>
      <c r="N868" s="1550"/>
      <c r="O868" s="1550"/>
      <c r="P868" s="1551"/>
      <c r="Q868" s="1550"/>
      <c r="R868" s="1421"/>
      <c r="S868" s="1554"/>
      <c r="T868" s="1554"/>
      <c r="U868" s="1554"/>
      <c r="V868" s="1554"/>
      <c r="W868" s="1554"/>
      <c r="X868" s="1554"/>
      <c r="Y868" s="1554"/>
      <c r="Z868" s="1555"/>
      <c r="AA868" s="1555"/>
      <c r="AB868" s="1555"/>
      <c r="AC868" s="1555"/>
      <c r="AD868" s="1555"/>
      <c r="AE868" s="1555"/>
      <c r="AF868" s="1555"/>
      <c r="AG868" s="1555"/>
      <c r="AH868" s="1550"/>
      <c r="AI868" s="1550"/>
      <c r="AJ868" s="1421"/>
      <c r="AK868" s="1509"/>
      <c r="AL868" s="1501"/>
      <c r="AM868" s="1501"/>
      <c r="AN868" s="1501"/>
      <c r="AO868" s="1501"/>
      <c r="AP868" s="1509"/>
      <c r="AQ868" s="1501"/>
      <c r="AR868" s="1501"/>
    </row>
    <row r="869" spans="1:44" ht="30.75" customHeight="1">
      <c r="A869" s="1446"/>
      <c r="B869" s="1517"/>
      <c r="C869" s="1552"/>
      <c r="D869" s="1553"/>
      <c r="E869" s="1529"/>
      <c r="F869" s="1421"/>
      <c r="G869" s="1446"/>
      <c r="H869" s="1420"/>
      <c r="I869" s="1526"/>
      <c r="J869" s="1446"/>
      <c r="K869" s="1446"/>
      <c r="L869" s="1421"/>
      <c r="M869" s="1446"/>
      <c r="N869" s="1550"/>
      <c r="O869" s="1550"/>
      <c r="P869" s="1551"/>
      <c r="Q869" s="1550"/>
      <c r="R869" s="1421"/>
      <c r="S869" s="1554"/>
      <c r="T869" s="1554"/>
      <c r="U869" s="1554"/>
      <c r="V869" s="1554"/>
      <c r="W869" s="1554"/>
      <c r="X869" s="1554"/>
      <c r="Y869" s="1554"/>
      <c r="Z869" s="1555"/>
      <c r="AA869" s="1555"/>
      <c r="AB869" s="1555"/>
      <c r="AC869" s="1555"/>
      <c r="AD869" s="1555"/>
      <c r="AE869" s="1555"/>
      <c r="AF869" s="1555"/>
      <c r="AG869" s="1555"/>
      <c r="AH869" s="1550"/>
      <c r="AI869" s="1550"/>
      <c r="AJ869" s="1421"/>
      <c r="AK869" s="1509"/>
      <c r="AL869" s="1501"/>
      <c r="AM869" s="1501"/>
      <c r="AN869" s="1501"/>
      <c r="AO869" s="1501"/>
      <c r="AP869" s="1509"/>
      <c r="AQ869" s="1501"/>
      <c r="AR869" s="1501"/>
    </row>
    <row r="870" spans="1:44" ht="27.75" customHeight="1">
      <c r="A870" s="1446"/>
      <c r="B870" s="1517"/>
      <c r="C870" s="1552"/>
      <c r="D870" s="1553"/>
      <c r="E870" s="1529"/>
      <c r="F870" s="1421"/>
      <c r="G870" s="1446"/>
      <c r="H870" s="1420"/>
      <c r="I870" s="1526"/>
      <c r="J870" s="1446"/>
      <c r="K870" s="1446"/>
      <c r="L870" s="1421"/>
      <c r="M870" s="1446"/>
      <c r="N870" s="1550"/>
      <c r="O870" s="1550"/>
      <c r="P870" s="1551"/>
      <c r="Q870" s="1550"/>
      <c r="R870" s="1421"/>
      <c r="S870" s="1554"/>
      <c r="T870" s="1554"/>
      <c r="U870" s="1554"/>
      <c r="V870" s="1554"/>
      <c r="W870" s="1554"/>
      <c r="X870" s="1554"/>
      <c r="Y870" s="1554"/>
      <c r="Z870" s="1555"/>
      <c r="AA870" s="1555"/>
      <c r="AB870" s="1555"/>
      <c r="AC870" s="1555"/>
      <c r="AD870" s="1555"/>
      <c r="AE870" s="1555"/>
      <c r="AF870" s="1555"/>
      <c r="AG870" s="1555"/>
      <c r="AH870" s="1550"/>
      <c r="AI870" s="1550"/>
      <c r="AJ870" s="1421"/>
      <c r="AK870" s="1509"/>
      <c r="AL870" s="1501"/>
      <c r="AM870" s="1501"/>
      <c r="AN870" s="1501"/>
      <c r="AO870" s="1501"/>
      <c r="AP870" s="1509"/>
      <c r="AQ870" s="1501"/>
      <c r="AR870" s="1501"/>
    </row>
    <row r="871" spans="1:44" ht="52.5" customHeight="1">
      <c r="A871" s="1446"/>
      <c r="B871" s="1517"/>
      <c r="C871" s="1552"/>
      <c r="D871" s="1553"/>
      <c r="E871" s="1529"/>
      <c r="F871" s="1421"/>
      <c r="G871" s="1446"/>
      <c r="H871" s="1420"/>
      <c r="I871" s="1526"/>
      <c r="J871" s="1446"/>
      <c r="K871" s="1446"/>
      <c r="L871" s="1421"/>
      <c r="M871" s="1446"/>
      <c r="N871" s="1550"/>
      <c r="O871" s="1550"/>
      <c r="P871" s="1551"/>
      <c r="Q871" s="1550"/>
      <c r="R871" s="1421"/>
      <c r="S871" s="1554"/>
      <c r="T871" s="1554"/>
      <c r="U871" s="1554"/>
      <c r="V871" s="1554"/>
      <c r="W871" s="1554"/>
      <c r="X871" s="1554"/>
      <c r="Y871" s="1554"/>
      <c r="Z871" s="1555"/>
      <c r="AA871" s="1555"/>
      <c r="AB871" s="1555"/>
      <c r="AC871" s="1555"/>
      <c r="AD871" s="1555"/>
      <c r="AE871" s="1555"/>
      <c r="AF871" s="1555"/>
      <c r="AG871" s="1555"/>
      <c r="AH871" s="1550"/>
      <c r="AI871" s="1550"/>
      <c r="AJ871" s="1421"/>
      <c r="AK871" s="1509"/>
      <c r="AL871" s="1501"/>
      <c r="AM871" s="1501"/>
      <c r="AN871" s="1501"/>
      <c r="AO871" s="1501"/>
      <c r="AP871" s="1509"/>
      <c r="AQ871" s="1501"/>
      <c r="AR871" s="1501"/>
    </row>
    <row r="872" spans="1:44" ht="38.25" customHeight="1">
      <c r="A872" s="1446"/>
      <c r="B872" s="1517"/>
      <c r="C872" s="1552"/>
      <c r="D872" s="1553"/>
      <c r="E872" s="1529"/>
      <c r="F872" s="1421"/>
      <c r="G872" s="1446"/>
      <c r="H872" s="1420"/>
      <c r="I872" s="1526"/>
      <c r="J872" s="1446"/>
      <c r="K872" s="1446"/>
      <c r="L872" s="1421"/>
      <c r="M872" s="1446"/>
      <c r="N872" s="1550"/>
      <c r="O872" s="1550"/>
      <c r="P872" s="1551"/>
      <c r="Q872" s="1550"/>
      <c r="R872" s="1421"/>
      <c r="S872" s="1554"/>
      <c r="T872" s="1554"/>
      <c r="U872" s="1554"/>
      <c r="V872" s="1554"/>
      <c r="W872" s="1554"/>
      <c r="X872" s="1554"/>
      <c r="Y872" s="1554"/>
      <c r="Z872" s="1555"/>
      <c r="AA872" s="1555"/>
      <c r="AB872" s="1555"/>
      <c r="AC872" s="1555"/>
      <c r="AD872" s="1555"/>
      <c r="AE872" s="1555"/>
      <c r="AF872" s="1555"/>
      <c r="AG872" s="1555"/>
      <c r="AH872" s="1550"/>
      <c r="AI872" s="1550"/>
      <c r="AJ872" s="1421"/>
      <c r="AK872" s="1509"/>
      <c r="AL872" s="1501"/>
      <c r="AM872" s="1501"/>
      <c r="AN872" s="1501"/>
      <c r="AO872" s="1501"/>
      <c r="AP872" s="1509"/>
      <c r="AQ872" s="1501"/>
      <c r="AR872" s="1501"/>
    </row>
    <row r="873" spans="1:44" ht="79.5" customHeight="1">
      <c r="A873" s="1446"/>
      <c r="B873" s="1517"/>
      <c r="C873" s="1552"/>
      <c r="D873" s="1553"/>
      <c r="E873" s="1529"/>
      <c r="F873" s="1421"/>
      <c r="G873" s="1446"/>
      <c r="H873" s="1420"/>
      <c r="I873" s="1526"/>
      <c r="J873" s="1446"/>
      <c r="K873" s="1446"/>
      <c r="L873" s="1421"/>
      <c r="M873" s="1446"/>
      <c r="N873" s="1550"/>
      <c r="O873" s="1550"/>
      <c r="P873" s="1551"/>
      <c r="Q873" s="1550"/>
      <c r="R873" s="1421"/>
      <c r="S873" s="1554"/>
      <c r="T873" s="1554"/>
      <c r="U873" s="1554"/>
      <c r="V873" s="1554"/>
      <c r="W873" s="1554"/>
      <c r="X873" s="1554"/>
      <c r="Y873" s="1554"/>
      <c r="Z873" s="1555"/>
      <c r="AA873" s="1555"/>
      <c r="AB873" s="1555"/>
      <c r="AC873" s="1555"/>
      <c r="AD873" s="1555"/>
      <c r="AE873" s="1555"/>
      <c r="AF873" s="1555"/>
      <c r="AG873" s="1555"/>
      <c r="AH873" s="1550"/>
      <c r="AI873" s="1550"/>
      <c r="AJ873" s="1421"/>
      <c r="AK873" s="1509"/>
      <c r="AL873" s="1501"/>
      <c r="AM873" s="1501"/>
      <c r="AN873" s="1501"/>
      <c r="AO873" s="1501"/>
      <c r="AP873" s="1509"/>
      <c r="AQ873" s="1501"/>
      <c r="AR873" s="1501"/>
    </row>
    <row r="874" spans="1:44" ht="64.5" customHeight="1">
      <c r="A874" s="1446"/>
      <c r="B874" s="1517"/>
      <c r="C874" s="1552"/>
      <c r="D874" s="1553"/>
      <c r="E874" s="1529"/>
      <c r="F874" s="1421"/>
      <c r="G874" s="1446"/>
      <c r="H874" s="1420"/>
      <c r="I874" s="1526"/>
      <c r="J874" s="1446"/>
      <c r="K874" s="1446"/>
      <c r="L874" s="1421"/>
      <c r="M874" s="1446"/>
      <c r="N874" s="1550"/>
      <c r="O874" s="1550"/>
      <c r="P874" s="1551"/>
      <c r="Q874" s="1550"/>
      <c r="R874" s="1421"/>
      <c r="S874" s="1554"/>
      <c r="T874" s="1554"/>
      <c r="U874" s="1554"/>
      <c r="V874" s="1554"/>
      <c r="W874" s="1554"/>
      <c r="X874" s="1554"/>
      <c r="Y874" s="1554"/>
      <c r="Z874" s="1555"/>
      <c r="AA874" s="1555"/>
      <c r="AB874" s="1555"/>
      <c r="AC874" s="1555"/>
      <c r="AD874" s="1555"/>
      <c r="AE874" s="1555"/>
      <c r="AF874" s="1555"/>
      <c r="AG874" s="1555"/>
      <c r="AH874" s="1550"/>
      <c r="AI874" s="1550"/>
      <c r="AJ874" s="1421"/>
      <c r="AK874" s="1509"/>
      <c r="AL874" s="1501"/>
      <c r="AM874" s="1501"/>
      <c r="AN874" s="1501"/>
      <c r="AO874" s="1501"/>
      <c r="AP874" s="1509"/>
      <c r="AQ874" s="1501"/>
      <c r="AR874" s="1501"/>
    </row>
    <row r="875" spans="1:44" ht="46.5" customHeight="1">
      <c r="A875" s="1446"/>
      <c r="B875" s="1517"/>
      <c r="C875" s="1552"/>
      <c r="D875" s="1553"/>
      <c r="E875" s="1529"/>
      <c r="F875" s="1421"/>
      <c r="G875" s="1446"/>
      <c r="H875" s="1420"/>
      <c r="I875" s="1526"/>
      <c r="J875" s="1446"/>
      <c r="K875" s="1446"/>
      <c r="L875" s="1421"/>
      <c r="M875" s="1446"/>
      <c r="N875" s="1550"/>
      <c r="O875" s="1550"/>
      <c r="P875" s="1551"/>
      <c r="Q875" s="1550"/>
      <c r="R875" s="1421"/>
      <c r="S875" s="1554"/>
      <c r="T875" s="1554"/>
      <c r="U875" s="1554"/>
      <c r="V875" s="1554"/>
      <c r="W875" s="1554"/>
      <c r="X875" s="1554"/>
      <c r="Y875" s="1554"/>
      <c r="Z875" s="1555"/>
      <c r="AA875" s="1555"/>
      <c r="AB875" s="1555"/>
      <c r="AC875" s="1555"/>
      <c r="AD875" s="1555"/>
      <c r="AE875" s="1555"/>
      <c r="AF875" s="1555"/>
      <c r="AG875" s="1555"/>
      <c r="AH875" s="1550"/>
      <c r="AI875" s="1550"/>
      <c r="AJ875" s="1421"/>
      <c r="AK875" s="1509"/>
      <c r="AL875" s="1501"/>
      <c r="AM875" s="1501"/>
      <c r="AN875" s="1501"/>
      <c r="AO875" s="1501"/>
      <c r="AP875" s="1509"/>
      <c r="AQ875" s="1501"/>
      <c r="AR875" s="1501"/>
    </row>
    <row r="876" spans="1:44" ht="41.25" customHeight="1">
      <c r="A876" s="1446"/>
      <c r="B876" s="1517"/>
      <c r="C876" s="1552"/>
      <c r="D876" s="1553"/>
      <c r="E876" s="1529"/>
      <c r="F876" s="1421"/>
      <c r="G876" s="1446"/>
      <c r="H876" s="1420"/>
      <c r="I876" s="1526"/>
      <c r="J876" s="1446"/>
      <c r="K876" s="1446"/>
      <c r="L876" s="1421"/>
      <c r="M876" s="1446"/>
      <c r="N876" s="1550"/>
      <c r="O876" s="1550"/>
      <c r="P876" s="1551"/>
      <c r="Q876" s="1550"/>
      <c r="R876" s="1421"/>
      <c r="S876" s="1554"/>
      <c r="T876" s="1554"/>
      <c r="U876" s="1554"/>
      <c r="V876" s="1554"/>
      <c r="W876" s="1554"/>
      <c r="X876" s="1554"/>
      <c r="Y876" s="1554"/>
      <c r="Z876" s="1555"/>
      <c r="AA876" s="1555"/>
      <c r="AB876" s="1555"/>
      <c r="AC876" s="1555"/>
      <c r="AD876" s="1555"/>
      <c r="AE876" s="1555"/>
      <c r="AF876" s="1555"/>
      <c r="AG876" s="1555"/>
      <c r="AH876" s="1550"/>
      <c r="AI876" s="1550"/>
      <c r="AJ876" s="1421"/>
      <c r="AK876" s="1509"/>
      <c r="AL876" s="1501"/>
      <c r="AM876" s="1501"/>
      <c r="AN876" s="1501"/>
      <c r="AO876" s="1501"/>
      <c r="AP876" s="1509"/>
      <c r="AQ876" s="1501"/>
      <c r="AR876" s="1501"/>
    </row>
    <row r="877" spans="1:44" ht="75.75" customHeight="1">
      <c r="A877" s="1446"/>
      <c r="B877" s="1517"/>
      <c r="C877" s="1552"/>
      <c r="D877" s="1553"/>
      <c r="E877" s="1529"/>
      <c r="F877" s="1421"/>
      <c r="G877" s="1446"/>
      <c r="H877" s="1420"/>
      <c r="I877" s="1526"/>
      <c r="J877" s="1446"/>
      <c r="K877" s="1446"/>
      <c r="L877" s="1421"/>
      <c r="M877" s="1446"/>
      <c r="N877" s="1550"/>
      <c r="O877" s="1550"/>
      <c r="P877" s="1551"/>
      <c r="Q877" s="1550"/>
      <c r="R877" s="1421"/>
      <c r="S877" s="1554"/>
      <c r="T877" s="1554"/>
      <c r="U877" s="1554"/>
      <c r="V877" s="1554"/>
      <c r="W877" s="1554"/>
      <c r="X877" s="1554"/>
      <c r="Y877" s="1554"/>
      <c r="Z877" s="1555"/>
      <c r="AA877" s="1555"/>
      <c r="AB877" s="1555"/>
      <c r="AC877" s="1555"/>
      <c r="AD877" s="1555"/>
      <c r="AE877" s="1555"/>
      <c r="AF877" s="1555"/>
      <c r="AG877" s="1555"/>
      <c r="AH877" s="1550"/>
      <c r="AI877" s="1550"/>
      <c r="AJ877" s="1421"/>
      <c r="AK877" s="1509"/>
      <c r="AL877" s="1501"/>
      <c r="AM877" s="1501"/>
      <c r="AN877" s="1501"/>
      <c r="AO877" s="1501"/>
      <c r="AP877" s="1509"/>
      <c r="AQ877" s="1501"/>
      <c r="AR877" s="1501"/>
    </row>
    <row r="878" spans="1:44" ht="41.25" customHeight="1">
      <c r="A878" s="1446"/>
      <c r="B878" s="1517"/>
      <c r="C878" s="1552"/>
      <c r="D878" s="1553"/>
      <c r="E878" s="1529"/>
      <c r="F878" s="1421"/>
      <c r="G878" s="1446"/>
      <c r="H878" s="1420"/>
      <c r="I878" s="1526"/>
      <c r="J878" s="1446"/>
      <c r="K878" s="1446"/>
      <c r="L878" s="1421"/>
      <c r="M878" s="1446"/>
      <c r="N878" s="1550"/>
      <c r="O878" s="1550"/>
      <c r="P878" s="1551"/>
      <c r="Q878" s="1550"/>
      <c r="R878" s="1421"/>
      <c r="S878" s="1554"/>
      <c r="T878" s="1554"/>
      <c r="U878" s="1554"/>
      <c r="V878" s="1554"/>
      <c r="W878" s="1554"/>
      <c r="X878" s="1554"/>
      <c r="Y878" s="1554"/>
      <c r="Z878" s="1555"/>
      <c r="AA878" s="1555"/>
      <c r="AB878" s="1555"/>
      <c r="AC878" s="1555"/>
      <c r="AD878" s="1555"/>
      <c r="AE878" s="1555"/>
      <c r="AF878" s="1555"/>
      <c r="AG878" s="1555"/>
      <c r="AH878" s="1550"/>
      <c r="AI878" s="1550"/>
      <c r="AJ878" s="1421"/>
      <c r="AK878" s="1509"/>
      <c r="AL878" s="1501"/>
      <c r="AM878" s="1501"/>
      <c r="AN878" s="1501"/>
      <c r="AO878" s="1501"/>
      <c r="AP878" s="1509"/>
      <c r="AQ878" s="1501"/>
      <c r="AR878" s="1501"/>
    </row>
    <row r="879" spans="1:44" ht="41.25" customHeight="1">
      <c r="A879" s="1446"/>
      <c r="B879" s="1517"/>
      <c r="C879" s="1552"/>
      <c r="D879" s="1553"/>
      <c r="E879" s="1529"/>
      <c r="F879" s="1421"/>
      <c r="G879" s="1446"/>
      <c r="H879" s="1420"/>
      <c r="I879" s="1526"/>
      <c r="J879" s="1446"/>
      <c r="K879" s="1446"/>
      <c r="L879" s="1421"/>
      <c r="M879" s="1446"/>
      <c r="N879" s="1550"/>
      <c r="O879" s="1550"/>
      <c r="P879" s="1551"/>
      <c r="Q879" s="1550"/>
      <c r="R879" s="1421"/>
      <c r="S879" s="1554"/>
      <c r="T879" s="1554"/>
      <c r="U879" s="1554"/>
      <c r="V879" s="1554"/>
      <c r="W879" s="1554"/>
      <c r="X879" s="1554"/>
      <c r="Y879" s="1554"/>
      <c r="Z879" s="1555"/>
      <c r="AA879" s="1555"/>
      <c r="AB879" s="1555"/>
      <c r="AC879" s="1555"/>
      <c r="AD879" s="1555"/>
      <c r="AE879" s="1555"/>
      <c r="AF879" s="1555"/>
      <c r="AG879" s="1555"/>
      <c r="AH879" s="1550"/>
      <c r="AI879" s="1550"/>
      <c r="AJ879" s="1421"/>
      <c r="AK879" s="1509"/>
      <c r="AL879" s="1501"/>
      <c r="AM879" s="1501"/>
      <c r="AN879" s="1501"/>
      <c r="AO879" s="1501"/>
      <c r="AP879" s="1509"/>
      <c r="AQ879" s="1501"/>
      <c r="AR879" s="1501"/>
    </row>
    <row r="880" spans="1:44" ht="34.5" customHeight="1">
      <c r="A880" s="1446"/>
      <c r="B880" s="1517"/>
      <c r="C880" s="1552"/>
      <c r="D880" s="1553"/>
      <c r="E880" s="1529"/>
      <c r="F880" s="1421"/>
      <c r="G880" s="1446"/>
      <c r="H880" s="1420"/>
      <c r="I880" s="1526"/>
      <c r="J880" s="1446"/>
      <c r="K880" s="1446"/>
      <c r="L880" s="1421"/>
      <c r="M880" s="1446"/>
      <c r="N880" s="1550"/>
      <c r="O880" s="1550"/>
      <c r="P880" s="1551"/>
      <c r="Q880" s="1550"/>
      <c r="R880" s="1421"/>
      <c r="S880" s="1554"/>
      <c r="T880" s="1554"/>
      <c r="U880" s="1554"/>
      <c r="V880" s="1554"/>
      <c r="W880" s="1554"/>
      <c r="X880" s="1554"/>
      <c r="Y880" s="1554"/>
      <c r="Z880" s="1555"/>
      <c r="AA880" s="1555"/>
      <c r="AB880" s="1555"/>
      <c r="AC880" s="1555"/>
      <c r="AD880" s="1555"/>
      <c r="AE880" s="1555"/>
      <c r="AF880" s="1555"/>
      <c r="AG880" s="1555"/>
      <c r="AH880" s="1550"/>
      <c r="AI880" s="1550"/>
      <c r="AJ880" s="1421"/>
      <c r="AK880" s="1509"/>
      <c r="AL880" s="1501"/>
      <c r="AM880" s="1501"/>
      <c r="AN880" s="1501"/>
      <c r="AO880" s="1501"/>
      <c r="AP880" s="1509"/>
      <c r="AQ880" s="1501"/>
      <c r="AR880" s="1501"/>
    </row>
    <row r="881" spans="1:44" ht="34.5" customHeight="1">
      <c r="A881" s="1446"/>
      <c r="B881" s="1517"/>
      <c r="C881" s="1552"/>
      <c r="D881" s="1553"/>
      <c r="E881" s="1529"/>
      <c r="F881" s="1421"/>
      <c r="G881" s="1446"/>
      <c r="H881" s="1420"/>
      <c r="I881" s="1526"/>
      <c r="J881" s="1446"/>
      <c r="K881" s="1446"/>
      <c r="L881" s="1421"/>
      <c r="M881" s="1446"/>
      <c r="N881" s="1550"/>
      <c r="O881" s="1550"/>
      <c r="P881" s="1551"/>
      <c r="Q881" s="1550"/>
      <c r="R881" s="1421"/>
      <c r="S881" s="1554"/>
      <c r="T881" s="1554"/>
      <c r="U881" s="1554"/>
      <c r="V881" s="1554"/>
      <c r="W881" s="1554"/>
      <c r="X881" s="1554"/>
      <c r="Y881" s="1554"/>
      <c r="Z881" s="1555"/>
      <c r="AA881" s="1555"/>
      <c r="AB881" s="1555"/>
      <c r="AC881" s="1555"/>
      <c r="AD881" s="1555"/>
      <c r="AE881" s="1555"/>
      <c r="AF881" s="1555"/>
      <c r="AG881" s="1555"/>
      <c r="AH881" s="1550"/>
      <c r="AI881" s="1550"/>
      <c r="AJ881" s="1421"/>
      <c r="AK881" s="1509"/>
      <c r="AL881" s="1501"/>
      <c r="AM881" s="1501"/>
      <c r="AN881" s="1501"/>
      <c r="AO881" s="1501"/>
      <c r="AP881" s="1509"/>
      <c r="AQ881" s="1501"/>
      <c r="AR881" s="1501"/>
    </row>
    <row r="882" spans="1:44" ht="34.5" customHeight="1">
      <c r="A882" s="1446"/>
      <c r="B882" s="1517"/>
      <c r="C882" s="1552"/>
      <c r="D882" s="1553"/>
      <c r="E882" s="1529"/>
      <c r="F882" s="1421"/>
      <c r="G882" s="1446"/>
      <c r="H882" s="1420"/>
      <c r="I882" s="1526"/>
      <c r="J882" s="1446"/>
      <c r="K882" s="1446"/>
      <c r="L882" s="1421"/>
      <c r="M882" s="1446"/>
      <c r="N882" s="1550"/>
      <c r="O882" s="1550"/>
      <c r="P882" s="1551"/>
      <c r="Q882" s="1550"/>
      <c r="R882" s="1421"/>
      <c r="S882" s="1554"/>
      <c r="T882" s="1554"/>
      <c r="U882" s="1554"/>
      <c r="V882" s="1554"/>
      <c r="W882" s="1554"/>
      <c r="X882" s="1554"/>
      <c r="Y882" s="1554"/>
      <c r="Z882" s="1555"/>
      <c r="AA882" s="1555"/>
      <c r="AB882" s="1555"/>
      <c r="AC882" s="1555"/>
      <c r="AD882" s="1555"/>
      <c r="AE882" s="1555"/>
      <c r="AF882" s="1555"/>
      <c r="AG882" s="1555"/>
      <c r="AH882" s="1550"/>
      <c r="AI882" s="1550"/>
      <c r="AJ882" s="1421"/>
      <c r="AK882" s="1509"/>
      <c r="AL882" s="1501"/>
      <c r="AM882" s="1501"/>
      <c r="AN882" s="1501"/>
      <c r="AO882" s="1501"/>
      <c r="AP882" s="1509"/>
      <c r="AQ882" s="1501"/>
      <c r="AR882" s="1501"/>
    </row>
    <row r="883" spans="1:44" ht="34.5" customHeight="1">
      <c r="A883" s="1446"/>
      <c r="B883" s="1517"/>
      <c r="C883" s="1552"/>
      <c r="D883" s="1553"/>
      <c r="E883" s="1529"/>
      <c r="F883" s="1421"/>
      <c r="G883" s="1446"/>
      <c r="H883" s="1420"/>
      <c r="I883" s="1526"/>
      <c r="J883" s="1446"/>
      <c r="K883" s="1446"/>
      <c r="L883" s="1421"/>
      <c r="M883" s="1446"/>
      <c r="N883" s="1550"/>
      <c r="O883" s="1550"/>
      <c r="P883" s="1551"/>
      <c r="Q883" s="1550"/>
      <c r="R883" s="1421"/>
      <c r="S883" s="1554"/>
      <c r="T883" s="1554"/>
      <c r="U883" s="1554"/>
      <c r="V883" s="1554"/>
      <c r="W883" s="1554"/>
      <c r="X883" s="1554"/>
      <c r="Y883" s="1554"/>
      <c r="Z883" s="1555"/>
      <c r="AA883" s="1555"/>
      <c r="AB883" s="1555"/>
      <c r="AC883" s="1555"/>
      <c r="AD883" s="1555"/>
      <c r="AE883" s="1555"/>
      <c r="AF883" s="1555"/>
      <c r="AG883" s="1555"/>
      <c r="AH883" s="1550"/>
      <c r="AI883" s="1550"/>
      <c r="AJ883" s="1421"/>
      <c r="AK883" s="1509"/>
      <c r="AL883" s="1501"/>
      <c r="AM883" s="1501"/>
      <c r="AN883" s="1501"/>
      <c r="AO883" s="1501"/>
      <c r="AP883" s="1509"/>
      <c r="AQ883" s="1501"/>
      <c r="AR883" s="1501"/>
    </row>
    <row r="884" spans="1:44" ht="34.5" customHeight="1">
      <c r="A884" s="1446"/>
      <c r="B884" s="1517"/>
      <c r="C884" s="1552"/>
      <c r="D884" s="1553"/>
      <c r="E884" s="1529"/>
      <c r="F884" s="1421"/>
      <c r="G884" s="1446"/>
      <c r="H884" s="1420"/>
      <c r="I884" s="1526"/>
      <c r="J884" s="1446"/>
      <c r="K884" s="1446"/>
      <c r="L884" s="1421"/>
      <c r="M884" s="1446"/>
      <c r="N884" s="1550"/>
      <c r="O884" s="1550"/>
      <c r="P884" s="1551"/>
      <c r="Q884" s="1550"/>
      <c r="R884" s="1421"/>
      <c r="S884" s="1554"/>
      <c r="T884" s="1554"/>
      <c r="U884" s="1554"/>
      <c r="V884" s="1554"/>
      <c r="W884" s="1554"/>
      <c r="X884" s="1554"/>
      <c r="Y884" s="1554"/>
      <c r="Z884" s="1555"/>
      <c r="AA884" s="1555"/>
      <c r="AB884" s="1555"/>
      <c r="AC884" s="1555"/>
      <c r="AD884" s="1555"/>
      <c r="AE884" s="1555"/>
      <c r="AF884" s="1555"/>
      <c r="AG884" s="1555"/>
      <c r="AH884" s="1550"/>
      <c r="AI884" s="1550"/>
      <c r="AJ884" s="1421"/>
      <c r="AK884" s="1509"/>
      <c r="AL884" s="1501"/>
      <c r="AM884" s="1501"/>
      <c r="AN884" s="1501"/>
      <c r="AO884" s="1501"/>
      <c r="AP884" s="1509"/>
      <c r="AQ884" s="1501"/>
      <c r="AR884" s="1501"/>
    </row>
    <row r="885" spans="1:44" ht="34.5" customHeight="1">
      <c r="A885" s="1446"/>
      <c r="B885" s="1517"/>
      <c r="C885" s="1552"/>
      <c r="D885" s="1553"/>
      <c r="E885" s="1529"/>
      <c r="F885" s="1421"/>
      <c r="G885" s="1446"/>
      <c r="H885" s="1420"/>
      <c r="I885" s="1526"/>
      <c r="J885" s="1446"/>
      <c r="K885" s="1446"/>
      <c r="L885" s="1421"/>
      <c r="M885" s="1446"/>
      <c r="N885" s="1550"/>
      <c r="O885" s="1550"/>
      <c r="P885" s="1551"/>
      <c r="Q885" s="1550"/>
      <c r="R885" s="1421"/>
      <c r="S885" s="1554"/>
      <c r="T885" s="1554"/>
      <c r="U885" s="1554"/>
      <c r="V885" s="1554"/>
      <c r="W885" s="1554"/>
      <c r="X885" s="1554"/>
      <c r="Y885" s="1554"/>
      <c r="Z885" s="1555"/>
      <c r="AA885" s="1555"/>
      <c r="AB885" s="1555"/>
      <c r="AC885" s="1555"/>
      <c r="AD885" s="1555"/>
      <c r="AE885" s="1555"/>
      <c r="AF885" s="1555"/>
      <c r="AG885" s="1555"/>
      <c r="AH885" s="1550"/>
      <c r="AI885" s="1550"/>
      <c r="AJ885" s="1421"/>
      <c r="AK885" s="1509"/>
      <c r="AL885" s="1501"/>
      <c r="AM885" s="1501"/>
      <c r="AN885" s="1501"/>
      <c r="AO885" s="1501"/>
      <c r="AP885" s="1509"/>
      <c r="AQ885" s="1501"/>
      <c r="AR885" s="1501"/>
    </row>
    <row r="886" spans="1:44" ht="34.5" customHeight="1">
      <c r="A886" s="1446"/>
      <c r="B886" s="1517"/>
      <c r="C886" s="1552"/>
      <c r="D886" s="1553"/>
      <c r="E886" s="1529"/>
      <c r="F886" s="1421"/>
      <c r="G886" s="1446"/>
      <c r="H886" s="1420"/>
      <c r="I886" s="1526"/>
      <c r="J886" s="1446"/>
      <c r="K886" s="1446"/>
      <c r="L886" s="1421"/>
      <c r="M886" s="1446"/>
      <c r="N886" s="1550"/>
      <c r="O886" s="1550"/>
      <c r="P886" s="1551"/>
      <c r="Q886" s="1550"/>
      <c r="R886" s="1421"/>
      <c r="S886" s="1554"/>
      <c r="T886" s="1554"/>
      <c r="U886" s="1554"/>
      <c r="V886" s="1554"/>
      <c r="W886" s="1554"/>
      <c r="X886" s="1554"/>
      <c r="Y886" s="1554"/>
      <c r="Z886" s="1555"/>
      <c r="AA886" s="1555"/>
      <c r="AB886" s="1555"/>
      <c r="AC886" s="1555"/>
      <c r="AD886" s="1555"/>
      <c r="AE886" s="1555"/>
      <c r="AF886" s="1555"/>
      <c r="AG886" s="1555"/>
      <c r="AH886" s="1550"/>
      <c r="AI886" s="1550"/>
      <c r="AJ886" s="1421"/>
      <c r="AK886" s="1509"/>
      <c r="AL886" s="1501"/>
      <c r="AM886" s="1501"/>
      <c r="AN886" s="1501"/>
      <c r="AO886" s="1501"/>
      <c r="AP886" s="1509"/>
      <c r="AQ886" s="1501"/>
      <c r="AR886" s="1501"/>
    </row>
    <row r="887" spans="1:44" ht="34.5" customHeight="1">
      <c r="A887" s="1446"/>
      <c r="B887" s="1517"/>
      <c r="C887" s="1552"/>
      <c r="D887" s="1553"/>
      <c r="E887" s="1529"/>
      <c r="F887" s="1421"/>
      <c r="G887" s="1446"/>
      <c r="H887" s="1420"/>
      <c r="I887" s="1526"/>
      <c r="J887" s="1446"/>
      <c r="K887" s="1446"/>
      <c r="L887" s="1421"/>
      <c r="M887" s="1446"/>
      <c r="N887" s="1550"/>
      <c r="O887" s="1550"/>
      <c r="P887" s="1551"/>
      <c r="Q887" s="1550"/>
      <c r="R887" s="1421"/>
      <c r="S887" s="1554"/>
      <c r="T887" s="1554"/>
      <c r="U887" s="1554"/>
      <c r="V887" s="1554"/>
      <c r="W887" s="1554"/>
      <c r="X887" s="1554"/>
      <c r="Y887" s="1554"/>
      <c r="Z887" s="1555"/>
      <c r="AA887" s="1555"/>
      <c r="AB887" s="1555"/>
      <c r="AC887" s="1555"/>
      <c r="AD887" s="1555"/>
      <c r="AE887" s="1555"/>
      <c r="AF887" s="1555"/>
      <c r="AG887" s="1555"/>
      <c r="AH887" s="1550"/>
      <c r="AI887" s="1550"/>
      <c r="AJ887" s="1421"/>
      <c r="AK887" s="1509"/>
      <c r="AL887" s="1501"/>
      <c r="AM887" s="1501"/>
      <c r="AN887" s="1501"/>
      <c r="AO887" s="1501"/>
      <c r="AP887" s="1509"/>
      <c r="AQ887" s="1501"/>
      <c r="AR887" s="1501"/>
    </row>
    <row r="888" spans="1:44" ht="43.5" customHeight="1">
      <c r="A888" s="1446"/>
      <c r="B888" s="1517"/>
      <c r="C888" s="1552"/>
      <c r="D888" s="1553"/>
      <c r="E888" s="1529"/>
      <c r="F888" s="1421"/>
      <c r="G888" s="1446"/>
      <c r="H888" s="1420"/>
      <c r="I888" s="1526"/>
      <c r="J888" s="1446"/>
      <c r="K888" s="1446"/>
      <c r="L888" s="1421"/>
      <c r="M888" s="1446"/>
      <c r="N888" s="1550"/>
      <c r="O888" s="1550"/>
      <c r="P888" s="1551"/>
      <c r="Q888" s="1550"/>
      <c r="R888" s="1421"/>
      <c r="S888" s="1554"/>
      <c r="T888" s="1554"/>
      <c r="U888" s="1554"/>
      <c r="V888" s="1554"/>
      <c r="W888" s="1554"/>
      <c r="X888" s="1554"/>
      <c r="Y888" s="1554"/>
      <c r="Z888" s="1555"/>
      <c r="AA888" s="1555"/>
      <c r="AB888" s="1555"/>
      <c r="AC888" s="1555"/>
      <c r="AD888" s="1555"/>
      <c r="AE888" s="1555"/>
      <c r="AF888" s="1555"/>
      <c r="AG888" s="1555"/>
      <c r="AH888" s="1550"/>
      <c r="AI888" s="1550"/>
      <c r="AJ888" s="1421"/>
      <c r="AK888" s="1509"/>
      <c r="AL888" s="1501"/>
      <c r="AM888" s="1501"/>
      <c r="AN888" s="1501"/>
      <c r="AO888" s="1501"/>
      <c r="AP888" s="1509"/>
      <c r="AQ888" s="1501"/>
      <c r="AR888" s="1501"/>
    </row>
    <row r="889" spans="1:44" ht="39.75" customHeight="1">
      <c r="A889" s="1446"/>
      <c r="B889" s="1517"/>
      <c r="C889" s="1552"/>
      <c r="D889" s="1553"/>
      <c r="E889" s="1529"/>
      <c r="F889" s="1421"/>
      <c r="G889" s="1446"/>
      <c r="H889" s="1420"/>
      <c r="I889" s="1526"/>
      <c r="J889" s="1446"/>
      <c r="K889" s="1446"/>
      <c r="L889" s="1421"/>
      <c r="M889" s="1446"/>
      <c r="N889" s="1550"/>
      <c r="O889" s="1550"/>
      <c r="P889" s="1551"/>
      <c r="Q889" s="1550"/>
      <c r="R889" s="1421"/>
      <c r="S889" s="1554"/>
      <c r="T889" s="1554"/>
      <c r="U889" s="1554"/>
      <c r="V889" s="1554"/>
      <c r="W889" s="1554"/>
      <c r="X889" s="1554"/>
      <c r="Y889" s="1554"/>
      <c r="Z889" s="1555"/>
      <c r="AA889" s="1555"/>
      <c r="AB889" s="1555"/>
      <c r="AC889" s="1555"/>
      <c r="AD889" s="1555"/>
      <c r="AE889" s="1555"/>
      <c r="AF889" s="1555"/>
      <c r="AG889" s="1555"/>
      <c r="AH889" s="1550"/>
      <c r="AI889" s="1550"/>
      <c r="AJ889" s="1421"/>
      <c r="AK889" s="1509"/>
      <c r="AL889" s="1501"/>
      <c r="AM889" s="1501"/>
      <c r="AN889" s="1501"/>
      <c r="AO889" s="1501"/>
      <c r="AP889" s="1509"/>
      <c r="AQ889" s="1501"/>
      <c r="AR889" s="1501"/>
    </row>
    <row r="890" spans="1:44" ht="40.5" customHeight="1">
      <c r="A890" s="1446"/>
      <c r="B890" s="1517"/>
      <c r="C890" s="1552"/>
      <c r="D890" s="1553"/>
      <c r="E890" s="1529"/>
      <c r="F890" s="1421"/>
      <c r="G890" s="1446"/>
      <c r="H890" s="1420"/>
      <c r="I890" s="1526"/>
      <c r="J890" s="1446"/>
      <c r="K890" s="1446"/>
      <c r="L890" s="1421"/>
      <c r="M890" s="1446"/>
      <c r="N890" s="1550"/>
      <c r="O890" s="1550"/>
      <c r="P890" s="1551"/>
      <c r="Q890" s="1550"/>
      <c r="R890" s="1421"/>
      <c r="S890" s="1554"/>
      <c r="T890" s="1554"/>
      <c r="U890" s="1554"/>
      <c r="V890" s="1554"/>
      <c r="W890" s="1554"/>
      <c r="X890" s="1554"/>
      <c r="Y890" s="1554"/>
      <c r="Z890" s="1555"/>
      <c r="AA890" s="1555"/>
      <c r="AB890" s="1555"/>
      <c r="AC890" s="1555"/>
      <c r="AD890" s="1555"/>
      <c r="AE890" s="1555"/>
      <c r="AF890" s="1555"/>
      <c r="AG890" s="1555"/>
      <c r="AH890" s="1550"/>
      <c r="AI890" s="1550"/>
      <c r="AJ890" s="1421"/>
      <c r="AK890" s="1509"/>
      <c r="AL890" s="1501"/>
      <c r="AM890" s="1501"/>
      <c r="AN890" s="1501"/>
      <c r="AO890" s="1501"/>
      <c r="AP890" s="1509"/>
      <c r="AQ890" s="1501"/>
      <c r="AR890" s="1501"/>
    </row>
    <row r="891" spans="1:44" ht="40.5" customHeight="1">
      <c r="A891" s="1446"/>
      <c r="B891" s="1517"/>
      <c r="C891" s="1552"/>
      <c r="D891" s="1553"/>
      <c r="E891" s="1529"/>
      <c r="F891" s="1421"/>
      <c r="G891" s="1446"/>
      <c r="H891" s="1420"/>
      <c r="I891" s="1526"/>
      <c r="J891" s="1446"/>
      <c r="K891" s="1446"/>
      <c r="L891" s="1421"/>
      <c r="M891" s="1446"/>
      <c r="N891" s="1550"/>
      <c r="O891" s="1550"/>
      <c r="P891" s="1551"/>
      <c r="Q891" s="1550"/>
      <c r="R891" s="1421"/>
      <c r="S891" s="1554"/>
      <c r="T891" s="1554"/>
      <c r="U891" s="1554"/>
      <c r="V891" s="1554"/>
      <c r="W891" s="1554"/>
      <c r="X891" s="1554"/>
      <c r="Y891" s="1554"/>
      <c r="Z891" s="1555"/>
      <c r="AA891" s="1555"/>
      <c r="AB891" s="1555"/>
      <c r="AC891" s="1555"/>
      <c r="AD891" s="1555"/>
      <c r="AE891" s="1555"/>
      <c r="AF891" s="1555"/>
      <c r="AG891" s="1555"/>
      <c r="AH891" s="1550"/>
      <c r="AI891" s="1550"/>
      <c r="AJ891" s="1421"/>
      <c r="AK891" s="1509"/>
      <c r="AL891" s="1501"/>
      <c r="AM891" s="1501"/>
      <c r="AN891" s="1501"/>
      <c r="AO891" s="1501"/>
      <c r="AP891" s="1509"/>
      <c r="AQ891" s="1501"/>
      <c r="AR891" s="1501"/>
    </row>
    <row r="892" spans="1:44" ht="30.75" customHeight="1">
      <c r="A892" s="1446"/>
      <c r="B892" s="1517"/>
      <c r="C892" s="1552"/>
      <c r="D892" s="1553"/>
      <c r="E892" s="1529"/>
      <c r="F892" s="1421"/>
      <c r="G892" s="1446"/>
      <c r="H892" s="1420"/>
      <c r="I892" s="1526"/>
      <c r="J892" s="1446"/>
      <c r="K892" s="1446"/>
      <c r="L892" s="1421"/>
      <c r="M892" s="1446"/>
      <c r="N892" s="1550"/>
      <c r="O892" s="1550"/>
      <c r="P892" s="1551"/>
      <c r="Q892" s="1550"/>
      <c r="R892" s="1421"/>
      <c r="S892" s="1554"/>
      <c r="T892" s="1554"/>
      <c r="U892" s="1554"/>
      <c r="V892" s="1554"/>
      <c r="W892" s="1554"/>
      <c r="X892" s="1554"/>
      <c r="Y892" s="1554"/>
      <c r="Z892" s="1555"/>
      <c r="AA892" s="1555"/>
      <c r="AB892" s="1555"/>
      <c r="AC892" s="1555"/>
      <c r="AD892" s="1555"/>
      <c r="AE892" s="1555"/>
      <c r="AF892" s="1555"/>
      <c r="AG892" s="1555"/>
      <c r="AH892" s="1550"/>
      <c r="AI892" s="1550"/>
      <c r="AJ892" s="1421"/>
      <c r="AK892" s="1509"/>
      <c r="AL892" s="1501"/>
      <c r="AM892" s="1501"/>
      <c r="AN892" s="1501"/>
      <c r="AO892" s="1501"/>
      <c r="AP892" s="1509"/>
      <c r="AQ892" s="1501"/>
      <c r="AR892" s="1501"/>
    </row>
    <row r="893" spans="1:44" ht="30.75" customHeight="1">
      <c r="A893" s="1446"/>
      <c r="B893" s="1517"/>
      <c r="C893" s="1552"/>
      <c r="D893" s="1553"/>
      <c r="E893" s="1529"/>
      <c r="F893" s="1421"/>
      <c r="G893" s="1446"/>
      <c r="H893" s="1420"/>
      <c r="I893" s="1526"/>
      <c r="J893" s="1446"/>
      <c r="K893" s="1446"/>
      <c r="L893" s="1421"/>
      <c r="M893" s="1446"/>
      <c r="N893" s="1550"/>
      <c r="O893" s="1550"/>
      <c r="P893" s="1551"/>
      <c r="Q893" s="1550"/>
      <c r="R893" s="1421"/>
      <c r="S893" s="1554"/>
      <c r="T893" s="1554"/>
      <c r="U893" s="1554"/>
      <c r="V893" s="1554"/>
      <c r="W893" s="1554"/>
      <c r="X893" s="1554"/>
      <c r="Y893" s="1554"/>
      <c r="Z893" s="1555"/>
      <c r="AA893" s="1555"/>
      <c r="AB893" s="1555"/>
      <c r="AC893" s="1555"/>
      <c r="AD893" s="1555"/>
      <c r="AE893" s="1555"/>
      <c r="AF893" s="1555"/>
      <c r="AG893" s="1555"/>
      <c r="AH893" s="1550"/>
      <c r="AI893" s="1550"/>
      <c r="AJ893" s="1421"/>
      <c r="AK893" s="1509"/>
      <c r="AL893" s="1501"/>
      <c r="AM893" s="1501"/>
      <c r="AN893" s="1501"/>
      <c r="AO893" s="1501"/>
      <c r="AP893" s="1509"/>
      <c r="AQ893" s="1501"/>
      <c r="AR893" s="1501"/>
    </row>
    <row r="894" spans="1:44" ht="30.75" customHeight="1">
      <c r="A894" s="1446"/>
      <c r="B894" s="1517"/>
      <c r="C894" s="1552"/>
      <c r="D894" s="1553"/>
      <c r="E894" s="1529"/>
      <c r="F894" s="1421"/>
      <c r="G894" s="1446"/>
      <c r="H894" s="1420"/>
      <c r="I894" s="1526"/>
      <c r="J894" s="1446"/>
      <c r="K894" s="1446"/>
      <c r="L894" s="1421"/>
      <c r="M894" s="1446"/>
      <c r="N894" s="1550"/>
      <c r="O894" s="1550"/>
      <c r="P894" s="1551"/>
      <c r="Q894" s="1550"/>
      <c r="R894" s="1421"/>
      <c r="S894" s="1554"/>
      <c r="T894" s="1554"/>
      <c r="U894" s="1554"/>
      <c r="V894" s="1554"/>
      <c r="W894" s="1554"/>
      <c r="X894" s="1554"/>
      <c r="Y894" s="1554"/>
      <c r="Z894" s="1555"/>
      <c r="AA894" s="1555"/>
      <c r="AB894" s="1555"/>
      <c r="AC894" s="1555"/>
      <c r="AD894" s="1555"/>
      <c r="AE894" s="1555"/>
      <c r="AF894" s="1555"/>
      <c r="AG894" s="1555"/>
      <c r="AH894" s="1550"/>
      <c r="AI894" s="1550"/>
      <c r="AJ894" s="1421"/>
      <c r="AK894" s="1509"/>
      <c r="AL894" s="1501"/>
      <c r="AM894" s="1501"/>
      <c r="AN894" s="1501"/>
      <c r="AO894" s="1501"/>
      <c r="AP894" s="1509"/>
      <c r="AQ894" s="1501"/>
      <c r="AR894" s="1501"/>
    </row>
    <row r="895" spans="1:44" ht="30.75" customHeight="1">
      <c r="A895" s="1446"/>
      <c r="B895" s="1517"/>
      <c r="C895" s="1552"/>
      <c r="D895" s="1553"/>
      <c r="E895" s="1529"/>
      <c r="F895" s="1421"/>
      <c r="G895" s="1446"/>
      <c r="H895" s="1420"/>
      <c r="I895" s="1526"/>
      <c r="J895" s="1446"/>
      <c r="K895" s="1446"/>
      <c r="L895" s="1421"/>
      <c r="M895" s="1446"/>
      <c r="N895" s="1550"/>
      <c r="O895" s="1550"/>
      <c r="P895" s="1551"/>
      <c r="Q895" s="1550"/>
      <c r="R895" s="1421"/>
      <c r="S895" s="1554"/>
      <c r="T895" s="1554"/>
      <c r="U895" s="1554"/>
      <c r="V895" s="1554"/>
      <c r="W895" s="1554"/>
      <c r="X895" s="1554"/>
      <c r="Y895" s="1554"/>
      <c r="Z895" s="1555"/>
      <c r="AA895" s="1555"/>
      <c r="AB895" s="1555"/>
      <c r="AC895" s="1555"/>
      <c r="AD895" s="1555"/>
      <c r="AE895" s="1555"/>
      <c r="AF895" s="1555"/>
      <c r="AG895" s="1555"/>
      <c r="AH895" s="1550"/>
      <c r="AI895" s="1550"/>
      <c r="AJ895" s="1421"/>
      <c r="AK895" s="1509"/>
      <c r="AL895" s="1501"/>
      <c r="AM895" s="1501"/>
      <c r="AN895" s="1501"/>
      <c r="AO895" s="1501"/>
      <c r="AP895" s="1509"/>
      <c r="AQ895" s="1501"/>
      <c r="AR895" s="1501"/>
    </row>
    <row r="896" spans="1:44" ht="49.5" customHeight="1">
      <c r="A896" s="1446"/>
      <c r="B896" s="1517"/>
      <c r="C896" s="1552"/>
      <c r="D896" s="1553"/>
      <c r="E896" s="1529"/>
      <c r="F896" s="1421"/>
      <c r="G896" s="1446"/>
      <c r="H896" s="1420"/>
      <c r="I896" s="1526"/>
      <c r="J896" s="1446"/>
      <c r="K896" s="1446"/>
      <c r="L896" s="1421"/>
      <c r="M896" s="1446"/>
      <c r="N896" s="1550"/>
      <c r="O896" s="1550"/>
      <c r="P896" s="1551"/>
      <c r="Q896" s="1550"/>
      <c r="R896" s="1421"/>
      <c r="S896" s="1554"/>
      <c r="T896" s="1554"/>
      <c r="U896" s="1554"/>
      <c r="V896" s="1554"/>
      <c r="W896" s="1554"/>
      <c r="X896" s="1554"/>
      <c r="Y896" s="1554"/>
      <c r="Z896" s="1555"/>
      <c r="AA896" s="1555"/>
      <c r="AB896" s="1555"/>
      <c r="AC896" s="1555"/>
      <c r="AD896" s="1555"/>
      <c r="AE896" s="1555"/>
      <c r="AF896" s="1555"/>
      <c r="AG896" s="1555"/>
      <c r="AH896" s="1550"/>
      <c r="AI896" s="1550"/>
      <c r="AJ896" s="1421"/>
      <c r="AK896" s="1509"/>
      <c r="AL896" s="1501"/>
      <c r="AM896" s="1501"/>
      <c r="AN896" s="1501"/>
      <c r="AO896" s="1501"/>
      <c r="AP896" s="1509"/>
      <c r="AQ896" s="1501"/>
      <c r="AR896" s="1501"/>
    </row>
    <row r="897" spans="1:44" ht="47.25" customHeight="1">
      <c r="A897" s="1446"/>
      <c r="B897" s="1517"/>
      <c r="C897" s="1552"/>
      <c r="D897" s="1553"/>
      <c r="E897" s="1529"/>
      <c r="F897" s="1421"/>
      <c r="G897" s="1446"/>
      <c r="H897" s="1420"/>
      <c r="I897" s="1526"/>
      <c r="J897" s="1446"/>
      <c r="K897" s="1446"/>
      <c r="L897" s="1421"/>
      <c r="M897" s="1446"/>
      <c r="N897" s="1550"/>
      <c r="O897" s="1550"/>
      <c r="P897" s="1551"/>
      <c r="Q897" s="1550"/>
      <c r="R897" s="1421"/>
      <c r="S897" s="1554"/>
      <c r="T897" s="1554"/>
      <c r="U897" s="1554"/>
      <c r="V897" s="1554"/>
      <c r="W897" s="1554"/>
      <c r="X897" s="1554"/>
      <c r="Y897" s="1554"/>
      <c r="Z897" s="1555"/>
      <c r="AA897" s="1555"/>
      <c r="AB897" s="1555"/>
      <c r="AC897" s="1555"/>
      <c r="AD897" s="1555"/>
      <c r="AE897" s="1555"/>
      <c r="AF897" s="1555"/>
      <c r="AG897" s="1555"/>
      <c r="AH897" s="1550"/>
      <c r="AI897" s="1550"/>
      <c r="AJ897" s="1421"/>
      <c r="AK897" s="1509"/>
      <c r="AL897" s="1501"/>
      <c r="AM897" s="1501"/>
      <c r="AN897" s="1501"/>
      <c r="AO897" s="1501"/>
      <c r="AP897" s="1509"/>
      <c r="AQ897" s="1501"/>
      <c r="AR897" s="1501"/>
    </row>
    <row r="898" spans="1:44" ht="41.25" customHeight="1">
      <c r="A898" s="1446"/>
      <c r="B898" s="1517"/>
      <c r="C898" s="1552"/>
      <c r="D898" s="1553"/>
      <c r="E898" s="1529"/>
      <c r="F898" s="1421"/>
      <c r="G898" s="1446"/>
      <c r="H898" s="1420"/>
      <c r="I898" s="1526"/>
      <c r="J898" s="1446"/>
      <c r="K898" s="1446"/>
      <c r="L898" s="1421"/>
      <c r="M898" s="1446"/>
      <c r="N898" s="1550"/>
      <c r="O898" s="1550"/>
      <c r="P898" s="1551"/>
      <c r="Q898" s="1550"/>
      <c r="R898" s="1421"/>
      <c r="S898" s="1554"/>
      <c r="T898" s="1554"/>
      <c r="U898" s="1554"/>
      <c r="V898" s="1554"/>
      <c r="W898" s="1554"/>
      <c r="X898" s="1554"/>
      <c r="Y898" s="1554"/>
      <c r="Z898" s="1555"/>
      <c r="AA898" s="1555"/>
      <c r="AB898" s="1555"/>
      <c r="AC898" s="1555"/>
      <c r="AD898" s="1555"/>
      <c r="AE898" s="1555"/>
      <c r="AF898" s="1555"/>
      <c r="AG898" s="1555"/>
      <c r="AH898" s="1550"/>
      <c r="AI898" s="1550"/>
      <c r="AJ898" s="1421"/>
      <c r="AK898" s="1509"/>
      <c r="AL898" s="1501"/>
      <c r="AM898" s="1501"/>
      <c r="AN898" s="1501"/>
      <c r="AO898" s="1501"/>
      <c r="AP898" s="1509"/>
      <c r="AQ898" s="1501"/>
      <c r="AR898" s="1501"/>
    </row>
    <row r="899" spans="1:44" ht="51" customHeight="1">
      <c r="A899" s="1446"/>
      <c r="B899" s="1517"/>
      <c r="C899" s="1552"/>
      <c r="D899" s="1553"/>
      <c r="E899" s="1529"/>
      <c r="F899" s="1421"/>
      <c r="G899" s="1446"/>
      <c r="H899" s="1420"/>
      <c r="I899" s="1526"/>
      <c r="J899" s="1446"/>
      <c r="K899" s="1446"/>
      <c r="L899" s="1421"/>
      <c r="M899" s="1446"/>
      <c r="N899" s="1550"/>
      <c r="O899" s="1550"/>
      <c r="P899" s="1551"/>
      <c r="Q899" s="1550"/>
      <c r="R899" s="1421"/>
      <c r="S899" s="1554"/>
      <c r="T899" s="1554"/>
      <c r="U899" s="1554"/>
      <c r="V899" s="1554"/>
      <c r="W899" s="1554"/>
      <c r="X899" s="1554"/>
      <c r="Y899" s="1554"/>
      <c r="Z899" s="1555"/>
      <c r="AA899" s="1555"/>
      <c r="AB899" s="1555"/>
      <c r="AC899" s="1555"/>
      <c r="AD899" s="1555"/>
      <c r="AE899" s="1555"/>
      <c r="AF899" s="1555"/>
      <c r="AG899" s="1555"/>
      <c r="AH899" s="1550"/>
      <c r="AI899" s="1550"/>
      <c r="AJ899" s="1421"/>
      <c r="AK899" s="1509"/>
      <c r="AL899" s="1501"/>
      <c r="AM899" s="1501"/>
      <c r="AN899" s="1501"/>
      <c r="AO899" s="1501"/>
      <c r="AP899" s="1509"/>
      <c r="AQ899" s="1501"/>
      <c r="AR899" s="1501"/>
    </row>
    <row r="900" spans="1:44" ht="51" customHeight="1">
      <c r="A900" s="1446"/>
      <c r="B900" s="1517"/>
      <c r="C900" s="1552"/>
      <c r="D900" s="1553"/>
      <c r="E900" s="1529"/>
      <c r="F900" s="1421"/>
      <c r="G900" s="1446"/>
      <c r="H900" s="1420"/>
      <c r="I900" s="1526"/>
      <c r="J900" s="1446"/>
      <c r="K900" s="1446"/>
      <c r="L900" s="1421"/>
      <c r="M900" s="1446"/>
      <c r="N900" s="1550"/>
      <c r="O900" s="1550"/>
      <c r="P900" s="1551"/>
      <c r="Q900" s="1550"/>
      <c r="R900" s="1421"/>
      <c r="S900" s="1554"/>
      <c r="T900" s="1554"/>
      <c r="U900" s="1554"/>
      <c r="V900" s="1554"/>
      <c r="W900" s="1554"/>
      <c r="X900" s="1554"/>
      <c r="Y900" s="1554"/>
      <c r="Z900" s="1555"/>
      <c r="AA900" s="1555"/>
      <c r="AB900" s="1555"/>
      <c r="AC900" s="1555"/>
      <c r="AD900" s="1555"/>
      <c r="AE900" s="1555"/>
      <c r="AF900" s="1555"/>
      <c r="AG900" s="1555"/>
      <c r="AH900" s="1550"/>
      <c r="AI900" s="1550"/>
      <c r="AJ900" s="1421"/>
      <c r="AK900" s="1509"/>
      <c r="AL900" s="1501"/>
      <c r="AM900" s="1501"/>
      <c r="AN900" s="1501"/>
      <c r="AO900" s="1501"/>
      <c r="AP900" s="1509"/>
      <c r="AQ900" s="1501"/>
      <c r="AR900" s="1501"/>
    </row>
    <row r="901" spans="1:44" ht="42.75" customHeight="1">
      <c r="A901" s="1446"/>
      <c r="B901" s="1517"/>
      <c r="C901" s="1552"/>
      <c r="D901" s="1553"/>
      <c r="E901" s="1529"/>
      <c r="F901" s="1421"/>
      <c r="G901" s="1446"/>
      <c r="H901" s="1420"/>
      <c r="I901" s="1526"/>
      <c r="J901" s="1446"/>
      <c r="K901" s="1446"/>
      <c r="L901" s="1421"/>
      <c r="M901" s="1446"/>
      <c r="N901" s="1550"/>
      <c r="O901" s="1550"/>
      <c r="P901" s="1551"/>
      <c r="Q901" s="1550"/>
      <c r="R901" s="1421"/>
      <c r="S901" s="1554"/>
      <c r="T901" s="1554"/>
      <c r="U901" s="1554"/>
      <c r="V901" s="1554"/>
      <c r="W901" s="1554"/>
      <c r="X901" s="1554"/>
      <c r="Y901" s="1554"/>
      <c r="Z901" s="1555"/>
      <c r="AA901" s="1555"/>
      <c r="AB901" s="1555"/>
      <c r="AC901" s="1555"/>
      <c r="AD901" s="1555"/>
      <c r="AE901" s="1555"/>
      <c r="AF901" s="1555"/>
      <c r="AG901" s="1555"/>
      <c r="AH901" s="1550"/>
      <c r="AI901" s="1550"/>
      <c r="AJ901" s="1421"/>
      <c r="AK901" s="1509"/>
      <c r="AL901" s="1501"/>
      <c r="AM901" s="1501"/>
      <c r="AN901" s="1501"/>
      <c r="AO901" s="1501"/>
      <c r="AP901" s="1509"/>
      <c r="AQ901" s="1501"/>
      <c r="AR901" s="1501"/>
    </row>
    <row r="902" spans="1:44" ht="42.75" customHeight="1">
      <c r="A902" s="1446"/>
      <c r="B902" s="1517"/>
      <c r="C902" s="1552"/>
      <c r="D902" s="1553"/>
      <c r="E902" s="1529"/>
      <c r="F902" s="1421"/>
      <c r="G902" s="1446"/>
      <c r="H902" s="1420"/>
      <c r="I902" s="1526"/>
      <c r="J902" s="1446"/>
      <c r="K902" s="1446"/>
      <c r="L902" s="1421"/>
      <c r="M902" s="1446"/>
      <c r="N902" s="1550"/>
      <c r="O902" s="1550"/>
      <c r="P902" s="1551"/>
      <c r="Q902" s="1550"/>
      <c r="R902" s="1421"/>
      <c r="S902" s="1554"/>
      <c r="T902" s="1554"/>
      <c r="U902" s="1554"/>
      <c r="V902" s="1554"/>
      <c r="W902" s="1554"/>
      <c r="X902" s="1554"/>
      <c r="Y902" s="1554"/>
      <c r="Z902" s="1555"/>
      <c r="AA902" s="1555"/>
      <c r="AB902" s="1555"/>
      <c r="AC902" s="1555"/>
      <c r="AD902" s="1555"/>
      <c r="AE902" s="1555"/>
      <c r="AF902" s="1555"/>
      <c r="AG902" s="1555"/>
      <c r="AH902" s="1550"/>
      <c r="AI902" s="1550"/>
      <c r="AJ902" s="1421"/>
      <c r="AK902" s="1509"/>
      <c r="AL902" s="1501"/>
      <c r="AM902" s="1501"/>
      <c r="AN902" s="1501"/>
      <c r="AO902" s="1501"/>
      <c r="AP902" s="1509"/>
      <c r="AQ902" s="1501"/>
      <c r="AR902" s="1501"/>
    </row>
    <row r="903" spans="1:44" ht="44.25" customHeight="1">
      <c r="A903" s="1446"/>
      <c r="B903" s="1517"/>
      <c r="C903" s="1552"/>
      <c r="D903" s="1553"/>
      <c r="E903" s="1529"/>
      <c r="F903" s="1421"/>
      <c r="G903" s="1446"/>
      <c r="H903" s="1420"/>
      <c r="I903" s="1526"/>
      <c r="J903" s="1446"/>
      <c r="K903" s="1446"/>
      <c r="L903" s="1421"/>
      <c r="M903" s="1446"/>
      <c r="N903" s="1550"/>
      <c r="O903" s="1550"/>
      <c r="P903" s="1551"/>
      <c r="Q903" s="1550"/>
      <c r="R903" s="1421"/>
      <c r="S903" s="1554"/>
      <c r="T903" s="1554"/>
      <c r="U903" s="1554"/>
      <c r="V903" s="1554"/>
      <c r="W903" s="1554"/>
      <c r="X903" s="1554"/>
      <c r="Y903" s="1554"/>
      <c r="Z903" s="1555"/>
      <c r="AA903" s="1555"/>
      <c r="AB903" s="1555"/>
      <c r="AC903" s="1555"/>
      <c r="AD903" s="1555"/>
      <c r="AE903" s="1555"/>
      <c r="AF903" s="1555"/>
      <c r="AG903" s="1555"/>
      <c r="AH903" s="1550"/>
      <c r="AI903" s="1550"/>
      <c r="AJ903" s="1421"/>
      <c r="AK903" s="1509"/>
      <c r="AL903" s="1501"/>
      <c r="AM903" s="1501"/>
      <c r="AN903" s="1501"/>
      <c r="AO903" s="1501"/>
      <c r="AP903" s="1509"/>
      <c r="AQ903" s="1501"/>
      <c r="AR903" s="1501"/>
    </row>
    <row r="904" spans="1:44" ht="38.25" customHeight="1">
      <c r="A904" s="1446"/>
      <c r="B904" s="1517"/>
      <c r="C904" s="1552"/>
      <c r="D904" s="1553"/>
      <c r="E904" s="1529"/>
      <c r="F904" s="1421"/>
      <c r="G904" s="1446"/>
      <c r="H904" s="1420"/>
      <c r="I904" s="1526"/>
      <c r="J904" s="1446"/>
      <c r="K904" s="1446"/>
      <c r="L904" s="1421"/>
      <c r="M904" s="1446"/>
      <c r="N904" s="1550"/>
      <c r="O904" s="1550"/>
      <c r="P904" s="1551"/>
      <c r="Q904" s="1550"/>
      <c r="R904" s="1421"/>
      <c r="S904" s="1554"/>
      <c r="T904" s="1554"/>
      <c r="U904" s="1554"/>
      <c r="V904" s="1554"/>
      <c r="W904" s="1554"/>
      <c r="X904" s="1554"/>
      <c r="Y904" s="1554"/>
      <c r="Z904" s="1555"/>
      <c r="AA904" s="1555"/>
      <c r="AB904" s="1555"/>
      <c r="AC904" s="1555"/>
      <c r="AD904" s="1555"/>
      <c r="AE904" s="1555"/>
      <c r="AF904" s="1555"/>
      <c r="AG904" s="1555"/>
      <c r="AH904" s="1550"/>
      <c r="AI904" s="1550"/>
      <c r="AJ904" s="1421"/>
      <c r="AK904" s="1509"/>
      <c r="AL904" s="1501"/>
      <c r="AM904" s="1501"/>
      <c r="AN904" s="1501"/>
      <c r="AO904" s="1501"/>
      <c r="AP904" s="1509"/>
      <c r="AQ904" s="1501"/>
      <c r="AR904" s="1501"/>
    </row>
    <row r="905" spans="1:44" ht="47.25" customHeight="1">
      <c r="A905" s="1446"/>
      <c r="B905" s="1517"/>
      <c r="C905" s="1552"/>
      <c r="D905" s="1553"/>
      <c r="E905" s="1529"/>
      <c r="F905" s="1421"/>
      <c r="G905" s="1446"/>
      <c r="H905" s="1420"/>
      <c r="I905" s="1526"/>
      <c r="J905" s="1446"/>
      <c r="K905" s="1446"/>
      <c r="L905" s="1421"/>
      <c r="M905" s="1446"/>
      <c r="N905" s="1550"/>
      <c r="O905" s="1550"/>
      <c r="P905" s="1551"/>
      <c r="Q905" s="1550"/>
      <c r="R905" s="1421"/>
      <c r="S905" s="1554"/>
      <c r="T905" s="1554"/>
      <c r="U905" s="1554"/>
      <c r="V905" s="1554"/>
      <c r="W905" s="1554"/>
      <c r="X905" s="1554"/>
      <c r="Y905" s="1554"/>
      <c r="Z905" s="1555"/>
      <c r="AA905" s="1555"/>
      <c r="AB905" s="1555"/>
      <c r="AC905" s="1555"/>
      <c r="AD905" s="1555"/>
      <c r="AE905" s="1555"/>
      <c r="AF905" s="1555"/>
      <c r="AG905" s="1555"/>
      <c r="AH905" s="1550"/>
      <c r="AI905" s="1550"/>
      <c r="AJ905" s="1421"/>
      <c r="AK905" s="1509"/>
      <c r="AL905" s="1501"/>
      <c r="AM905" s="1501"/>
      <c r="AN905" s="1501"/>
      <c r="AO905" s="1501"/>
      <c r="AP905" s="1509"/>
      <c r="AQ905" s="1501"/>
      <c r="AR905" s="1501"/>
    </row>
    <row r="906" spans="1:44" ht="45.75" customHeight="1">
      <c r="A906" s="1446"/>
      <c r="B906" s="1517"/>
      <c r="C906" s="1552"/>
      <c r="D906" s="1553"/>
      <c r="E906" s="1529"/>
      <c r="F906" s="1421"/>
      <c r="G906" s="1446"/>
      <c r="H906" s="1420"/>
      <c r="I906" s="1526"/>
      <c r="J906" s="1446"/>
      <c r="K906" s="1446"/>
      <c r="L906" s="1421"/>
      <c r="M906" s="1446"/>
      <c r="N906" s="1550"/>
      <c r="O906" s="1550"/>
      <c r="P906" s="1551"/>
      <c r="Q906" s="1550"/>
      <c r="R906" s="1421"/>
      <c r="S906" s="1554"/>
      <c r="T906" s="1554"/>
      <c r="U906" s="1554"/>
      <c r="V906" s="1554"/>
      <c r="W906" s="1554"/>
      <c r="X906" s="1554"/>
      <c r="Y906" s="1554"/>
      <c r="Z906" s="1555"/>
      <c r="AA906" s="1555"/>
      <c r="AB906" s="1555"/>
      <c r="AC906" s="1555"/>
      <c r="AD906" s="1555"/>
      <c r="AE906" s="1555"/>
      <c r="AF906" s="1555"/>
      <c r="AG906" s="1555"/>
      <c r="AH906" s="1550"/>
      <c r="AI906" s="1550"/>
      <c r="AJ906" s="1421"/>
      <c r="AK906" s="1509"/>
      <c r="AL906" s="1501"/>
      <c r="AM906" s="1501"/>
      <c r="AN906" s="1501"/>
      <c r="AO906" s="1501"/>
      <c r="AP906" s="1509"/>
      <c r="AQ906" s="1501"/>
      <c r="AR906" s="1501"/>
    </row>
    <row r="907" spans="1:44" ht="45.75" customHeight="1">
      <c r="A907" s="1446"/>
      <c r="B907" s="1517"/>
      <c r="C907" s="1552"/>
      <c r="D907" s="1553"/>
      <c r="E907" s="1529"/>
      <c r="F907" s="1421"/>
      <c r="G907" s="1446"/>
      <c r="H907" s="1420"/>
      <c r="I907" s="1526"/>
      <c r="J907" s="1446"/>
      <c r="K907" s="1446"/>
      <c r="L907" s="1421"/>
      <c r="M907" s="1446"/>
      <c r="N907" s="1550"/>
      <c r="O907" s="1550"/>
      <c r="P907" s="1551"/>
      <c r="Q907" s="1550"/>
      <c r="R907" s="1421"/>
      <c r="S907" s="1554"/>
      <c r="T907" s="1554"/>
      <c r="U907" s="1554"/>
      <c r="V907" s="1554"/>
      <c r="W907" s="1554"/>
      <c r="X907" s="1554"/>
      <c r="Y907" s="1554"/>
      <c r="Z907" s="1555"/>
      <c r="AA907" s="1555"/>
      <c r="AB907" s="1555"/>
      <c r="AC907" s="1555"/>
      <c r="AD907" s="1555"/>
      <c r="AE907" s="1555"/>
      <c r="AF907" s="1555"/>
      <c r="AG907" s="1555"/>
      <c r="AH907" s="1550"/>
      <c r="AI907" s="1550"/>
      <c r="AJ907" s="1421"/>
      <c r="AK907" s="1509"/>
      <c r="AL907" s="1501"/>
      <c r="AM907" s="1501"/>
      <c r="AN907" s="1501"/>
      <c r="AO907" s="1501"/>
      <c r="AP907" s="1509"/>
      <c r="AQ907" s="1501"/>
      <c r="AR907" s="1501"/>
    </row>
    <row r="908" spans="1:44" ht="37.5" customHeight="1">
      <c r="A908" s="1446"/>
      <c r="B908" s="1517"/>
      <c r="C908" s="1552"/>
      <c r="D908" s="1553"/>
      <c r="E908" s="1529"/>
      <c r="F908" s="1421"/>
      <c r="G908" s="1446"/>
      <c r="H908" s="1420"/>
      <c r="I908" s="1526"/>
      <c r="J908" s="1446"/>
      <c r="K908" s="1446"/>
      <c r="L908" s="1421"/>
      <c r="M908" s="1446"/>
      <c r="N908" s="1550"/>
      <c r="O908" s="1550"/>
      <c r="P908" s="1551"/>
      <c r="Q908" s="1550"/>
      <c r="R908" s="1421"/>
      <c r="S908" s="1554"/>
      <c r="T908" s="1554"/>
      <c r="U908" s="1554"/>
      <c r="V908" s="1554"/>
      <c r="W908" s="1554"/>
      <c r="X908" s="1554"/>
      <c r="Y908" s="1554"/>
      <c r="Z908" s="1555"/>
      <c r="AA908" s="1555"/>
      <c r="AB908" s="1555"/>
      <c r="AC908" s="1555"/>
      <c r="AD908" s="1555"/>
      <c r="AE908" s="1555"/>
      <c r="AF908" s="1555"/>
      <c r="AG908" s="1555"/>
      <c r="AH908" s="1550"/>
      <c r="AI908" s="1550"/>
      <c r="AJ908" s="1421"/>
      <c r="AK908" s="1509"/>
      <c r="AL908" s="1501"/>
      <c r="AM908" s="1501"/>
      <c r="AN908" s="1501"/>
      <c r="AO908" s="1501"/>
      <c r="AP908" s="1509"/>
      <c r="AQ908" s="1501"/>
      <c r="AR908" s="1501"/>
    </row>
    <row r="909" spans="1:44" ht="47.25" customHeight="1">
      <c r="A909" s="1446"/>
      <c r="B909" s="1517"/>
      <c r="C909" s="1552"/>
      <c r="D909" s="1553"/>
      <c r="E909" s="1529"/>
      <c r="F909" s="1421"/>
      <c r="G909" s="1446"/>
      <c r="H909" s="1420"/>
      <c r="I909" s="1526"/>
      <c r="J909" s="1446"/>
      <c r="K909" s="1446"/>
      <c r="L909" s="1421"/>
      <c r="M909" s="1446"/>
      <c r="N909" s="1550"/>
      <c r="O909" s="1550"/>
      <c r="P909" s="1551"/>
      <c r="Q909" s="1550"/>
      <c r="R909" s="1421"/>
      <c r="S909" s="1554"/>
      <c r="T909" s="1554"/>
      <c r="U909" s="1554"/>
      <c r="V909" s="1554"/>
      <c r="W909" s="1554"/>
      <c r="X909" s="1554"/>
      <c r="Y909" s="1554"/>
      <c r="Z909" s="1555"/>
      <c r="AA909" s="1555"/>
      <c r="AB909" s="1555"/>
      <c r="AC909" s="1555"/>
      <c r="AD909" s="1555"/>
      <c r="AE909" s="1555"/>
      <c r="AF909" s="1555"/>
      <c r="AG909" s="1555"/>
      <c r="AH909" s="1550"/>
      <c r="AI909" s="1550"/>
      <c r="AJ909" s="1421"/>
      <c r="AK909" s="1509"/>
      <c r="AL909" s="1501"/>
      <c r="AM909" s="1501"/>
      <c r="AN909" s="1501"/>
      <c r="AO909" s="1501"/>
      <c r="AP909" s="1509"/>
      <c r="AQ909" s="1501"/>
      <c r="AR909" s="1501"/>
    </row>
    <row r="910" spans="1:44" ht="47.25" customHeight="1">
      <c r="A910" s="1446"/>
      <c r="B910" s="1517"/>
      <c r="C910" s="1552"/>
      <c r="D910" s="1553"/>
      <c r="E910" s="1529"/>
      <c r="F910" s="1421"/>
      <c r="G910" s="1446"/>
      <c r="H910" s="1420"/>
      <c r="I910" s="1526"/>
      <c r="J910" s="1446"/>
      <c r="K910" s="1446"/>
      <c r="L910" s="1421"/>
      <c r="M910" s="1446"/>
      <c r="N910" s="1550"/>
      <c r="O910" s="1550"/>
      <c r="P910" s="1551"/>
      <c r="Q910" s="1550"/>
      <c r="R910" s="1421"/>
      <c r="S910" s="1554"/>
      <c r="T910" s="1554"/>
      <c r="U910" s="1554"/>
      <c r="V910" s="1554"/>
      <c r="W910" s="1554"/>
      <c r="X910" s="1554"/>
      <c r="Y910" s="1554"/>
      <c r="Z910" s="1555"/>
      <c r="AA910" s="1555"/>
      <c r="AB910" s="1555"/>
      <c r="AC910" s="1555"/>
      <c r="AD910" s="1555"/>
      <c r="AE910" s="1555"/>
      <c r="AF910" s="1555"/>
      <c r="AG910" s="1555"/>
      <c r="AH910" s="1550"/>
      <c r="AI910" s="1550"/>
      <c r="AJ910" s="1421"/>
      <c r="AK910" s="1509"/>
      <c r="AL910" s="1501"/>
      <c r="AM910" s="1501"/>
      <c r="AN910" s="1501"/>
      <c r="AO910" s="1501"/>
      <c r="AP910" s="1509"/>
      <c r="AQ910" s="1501"/>
      <c r="AR910" s="1501"/>
    </row>
    <row r="911" spans="1:44" ht="29.25" customHeight="1">
      <c r="A911" s="1446"/>
      <c r="B911" s="1517"/>
      <c r="C911" s="1552"/>
      <c r="D911" s="1553"/>
      <c r="E911" s="1529"/>
      <c r="F911" s="1421"/>
      <c r="G911" s="1446"/>
      <c r="H911" s="1420"/>
      <c r="I911" s="1526"/>
      <c r="J911" s="1446"/>
      <c r="K911" s="1446"/>
      <c r="L911" s="1421"/>
      <c r="M911" s="1446"/>
      <c r="N911" s="1550"/>
      <c r="O911" s="1550"/>
      <c r="P911" s="1551"/>
      <c r="Q911" s="1550"/>
      <c r="R911" s="1421"/>
      <c r="S911" s="1554"/>
      <c r="T911" s="1554"/>
      <c r="U911" s="1554"/>
      <c r="V911" s="1554"/>
      <c r="W911" s="1554"/>
      <c r="X911" s="1554"/>
      <c r="Y911" s="1554"/>
      <c r="Z911" s="1555"/>
      <c r="AA911" s="1555"/>
      <c r="AB911" s="1555"/>
      <c r="AC911" s="1555"/>
      <c r="AD911" s="1555"/>
      <c r="AE911" s="1555"/>
      <c r="AF911" s="1555"/>
      <c r="AG911" s="1555"/>
      <c r="AH911" s="1550"/>
      <c r="AI911" s="1550"/>
      <c r="AJ911" s="1421"/>
      <c r="AK911" s="1509"/>
      <c r="AL911" s="1501"/>
      <c r="AM911" s="1501"/>
      <c r="AN911" s="1501"/>
      <c r="AO911" s="1501"/>
      <c r="AP911" s="1509"/>
      <c r="AQ911" s="1501"/>
      <c r="AR911" s="1501"/>
    </row>
    <row r="912" spans="1:44" ht="29.25" customHeight="1">
      <c r="A912" s="1446"/>
      <c r="B912" s="1517"/>
      <c r="C912" s="1552"/>
      <c r="D912" s="1553"/>
      <c r="E912" s="1529"/>
      <c r="F912" s="1421"/>
      <c r="G912" s="1446"/>
      <c r="H912" s="1420"/>
      <c r="I912" s="1526"/>
      <c r="J912" s="1446"/>
      <c r="K912" s="1446"/>
      <c r="L912" s="1421"/>
      <c r="M912" s="1446"/>
      <c r="N912" s="1550"/>
      <c r="O912" s="1550"/>
      <c r="P912" s="1551"/>
      <c r="Q912" s="1550"/>
      <c r="R912" s="1421"/>
      <c r="S912" s="1554"/>
      <c r="T912" s="1554"/>
      <c r="U912" s="1554"/>
      <c r="V912" s="1554"/>
      <c r="W912" s="1554"/>
      <c r="X912" s="1554"/>
      <c r="Y912" s="1554"/>
      <c r="Z912" s="1555"/>
      <c r="AA912" s="1555"/>
      <c r="AB912" s="1555"/>
      <c r="AC912" s="1555"/>
      <c r="AD912" s="1555"/>
      <c r="AE912" s="1555"/>
      <c r="AF912" s="1555"/>
      <c r="AG912" s="1555"/>
      <c r="AH912" s="1550"/>
      <c r="AI912" s="1550"/>
      <c r="AJ912" s="1421"/>
      <c r="AK912" s="1509"/>
      <c r="AL912" s="1501"/>
      <c r="AM912" s="1501"/>
      <c r="AN912" s="1501"/>
      <c r="AO912" s="1501"/>
      <c r="AP912" s="1509"/>
      <c r="AQ912" s="1501"/>
      <c r="AR912" s="1501"/>
    </row>
    <row r="913" spans="1:44" ht="30" customHeight="1">
      <c r="A913" s="1446"/>
      <c r="B913" s="1517"/>
      <c r="C913" s="1552"/>
      <c r="D913" s="1553"/>
      <c r="E913" s="1529"/>
      <c r="F913" s="1421"/>
      <c r="G913" s="1446"/>
      <c r="H913" s="1420"/>
      <c r="I913" s="1526"/>
      <c r="J913" s="1446"/>
      <c r="K913" s="1446"/>
      <c r="L913" s="1421"/>
      <c r="M913" s="1446"/>
      <c r="N913" s="1550"/>
      <c r="O913" s="1550"/>
      <c r="P913" s="1551"/>
      <c r="Q913" s="1550"/>
      <c r="R913" s="1421"/>
      <c r="S913" s="1554"/>
      <c r="T913" s="1554"/>
      <c r="U913" s="1554"/>
      <c r="V913" s="1554"/>
      <c r="W913" s="1554"/>
      <c r="X913" s="1554"/>
      <c r="Y913" s="1554"/>
      <c r="Z913" s="1555"/>
      <c r="AA913" s="1555"/>
      <c r="AB913" s="1555"/>
      <c r="AC913" s="1555"/>
      <c r="AD913" s="1555"/>
      <c r="AE913" s="1555"/>
      <c r="AF913" s="1555"/>
      <c r="AG913" s="1555"/>
      <c r="AH913" s="1550"/>
      <c r="AI913" s="1550"/>
      <c r="AJ913" s="1421"/>
      <c r="AK913" s="1509"/>
      <c r="AL913" s="1501"/>
      <c r="AM913" s="1501"/>
      <c r="AN913" s="1501"/>
      <c r="AO913" s="1501"/>
      <c r="AP913" s="1509"/>
      <c r="AQ913" s="1501"/>
      <c r="AR913" s="1501"/>
    </row>
    <row r="914" spans="1:44" ht="30" customHeight="1">
      <c r="A914" s="1446"/>
      <c r="B914" s="1517"/>
      <c r="C914" s="1552"/>
      <c r="D914" s="1553"/>
      <c r="E914" s="1529"/>
      <c r="F914" s="1421"/>
      <c r="G914" s="1446"/>
      <c r="H914" s="1420"/>
      <c r="I914" s="1526"/>
      <c r="J914" s="1446"/>
      <c r="K914" s="1446"/>
      <c r="L914" s="1421"/>
      <c r="M914" s="1446"/>
      <c r="N914" s="1550"/>
      <c r="O914" s="1550"/>
      <c r="P914" s="1551"/>
      <c r="Q914" s="1550"/>
      <c r="R914" s="1421"/>
      <c r="S914" s="1554"/>
      <c r="T914" s="1554"/>
      <c r="U914" s="1554"/>
      <c r="V914" s="1554"/>
      <c r="W914" s="1554"/>
      <c r="X914" s="1554"/>
      <c r="Y914" s="1554"/>
      <c r="Z914" s="1555"/>
      <c r="AA914" s="1555"/>
      <c r="AB914" s="1555"/>
      <c r="AC914" s="1555"/>
      <c r="AD914" s="1555"/>
      <c r="AE914" s="1555"/>
      <c r="AF914" s="1555"/>
      <c r="AG914" s="1555"/>
      <c r="AH914" s="1550"/>
      <c r="AI914" s="1550"/>
      <c r="AJ914" s="1421"/>
      <c r="AK914" s="1509"/>
      <c r="AL914" s="1501"/>
      <c r="AM914" s="1501"/>
      <c r="AN914" s="1501"/>
      <c r="AO914" s="1501"/>
      <c r="AP914" s="1509"/>
      <c r="AQ914" s="1501"/>
      <c r="AR914" s="1501"/>
    </row>
    <row r="915" spans="1:44" ht="48" customHeight="1">
      <c r="A915" s="1446"/>
      <c r="B915" s="1517"/>
      <c r="C915" s="1552"/>
      <c r="D915" s="1553"/>
      <c r="E915" s="1529"/>
      <c r="F915" s="1421"/>
      <c r="G915" s="1446"/>
      <c r="H915" s="1420"/>
      <c r="I915" s="1526"/>
      <c r="J915" s="1446"/>
      <c r="K915" s="1446"/>
      <c r="L915" s="1421"/>
      <c r="M915" s="1446"/>
      <c r="N915" s="1550"/>
      <c r="O915" s="1550"/>
      <c r="P915" s="1551"/>
      <c r="Q915" s="1550"/>
      <c r="R915" s="1421"/>
      <c r="S915" s="1554"/>
      <c r="T915" s="1554"/>
      <c r="U915" s="1554"/>
      <c r="V915" s="1554"/>
      <c r="W915" s="1554"/>
      <c r="X915" s="1554"/>
      <c r="Y915" s="1554"/>
      <c r="Z915" s="1555"/>
      <c r="AA915" s="1555"/>
      <c r="AB915" s="1555"/>
      <c r="AC915" s="1555"/>
      <c r="AD915" s="1555"/>
      <c r="AE915" s="1555"/>
      <c r="AF915" s="1555"/>
      <c r="AG915" s="1555"/>
      <c r="AH915" s="1550"/>
      <c r="AI915" s="1550"/>
      <c r="AJ915" s="1421"/>
      <c r="AK915" s="1509"/>
      <c r="AL915" s="1501"/>
      <c r="AM915" s="1501"/>
      <c r="AN915" s="1501"/>
      <c r="AO915" s="1501"/>
      <c r="AP915" s="1509"/>
      <c r="AQ915" s="1501"/>
      <c r="AR915" s="1501"/>
    </row>
    <row r="916" spans="1:44" ht="50.25" customHeight="1">
      <c r="A916" s="1446"/>
      <c r="B916" s="1517"/>
      <c r="C916" s="1552"/>
      <c r="D916" s="1553"/>
      <c r="E916" s="1529"/>
      <c r="F916" s="1421"/>
      <c r="G916" s="1446"/>
      <c r="H916" s="1420"/>
      <c r="I916" s="1526"/>
      <c r="J916" s="1446"/>
      <c r="K916" s="1446"/>
      <c r="L916" s="1421"/>
      <c r="M916" s="1446"/>
      <c r="N916" s="1550"/>
      <c r="O916" s="1550"/>
      <c r="P916" s="1551"/>
      <c r="Q916" s="1550"/>
      <c r="R916" s="1421"/>
      <c r="S916" s="1554"/>
      <c r="T916" s="1554"/>
      <c r="U916" s="1554"/>
      <c r="V916" s="1554"/>
      <c r="W916" s="1554"/>
      <c r="X916" s="1554"/>
      <c r="Y916" s="1554"/>
      <c r="Z916" s="1555"/>
      <c r="AA916" s="1555"/>
      <c r="AB916" s="1555"/>
      <c r="AC916" s="1555"/>
      <c r="AD916" s="1555"/>
      <c r="AE916" s="1555"/>
      <c r="AF916" s="1555"/>
      <c r="AG916" s="1555"/>
      <c r="AH916" s="1550"/>
      <c r="AI916" s="1550"/>
      <c r="AJ916" s="1421"/>
      <c r="AK916" s="1509"/>
      <c r="AL916" s="1501"/>
      <c r="AM916" s="1501"/>
      <c r="AN916" s="1501"/>
      <c r="AO916" s="1501"/>
      <c r="AP916" s="1509"/>
      <c r="AQ916" s="1501"/>
      <c r="AR916" s="1501"/>
    </row>
    <row r="917" spans="1:44" ht="33.75" customHeight="1">
      <c r="A917" s="1446"/>
      <c r="B917" s="1517"/>
      <c r="C917" s="1552"/>
      <c r="D917" s="1553"/>
      <c r="E917" s="1529"/>
      <c r="F917" s="1421"/>
      <c r="G917" s="1446"/>
      <c r="H917" s="1420"/>
      <c r="I917" s="1526"/>
      <c r="J917" s="1446"/>
      <c r="K917" s="1446"/>
      <c r="L917" s="1421"/>
      <c r="M917" s="1446"/>
      <c r="N917" s="1550"/>
      <c r="O917" s="1550"/>
      <c r="P917" s="1551"/>
      <c r="Q917" s="1550"/>
      <c r="R917" s="1421"/>
      <c r="S917" s="1554"/>
      <c r="T917" s="1554"/>
      <c r="U917" s="1554"/>
      <c r="V917" s="1554"/>
      <c r="W917" s="1554"/>
      <c r="X917" s="1554"/>
      <c r="Y917" s="1554"/>
      <c r="Z917" s="1555"/>
      <c r="AA917" s="1555"/>
      <c r="AB917" s="1555"/>
      <c r="AC917" s="1555"/>
      <c r="AD917" s="1555"/>
      <c r="AE917" s="1555"/>
      <c r="AF917" s="1555"/>
      <c r="AG917" s="1555"/>
      <c r="AH917" s="1550"/>
      <c r="AI917" s="1550"/>
      <c r="AJ917" s="1421"/>
      <c r="AK917" s="1509"/>
      <c r="AL917" s="1501"/>
      <c r="AM917" s="1501"/>
      <c r="AN917" s="1501"/>
      <c r="AO917" s="1501"/>
      <c r="AP917" s="1509"/>
      <c r="AQ917" s="1501"/>
      <c r="AR917" s="1501"/>
    </row>
    <row r="918" spans="1:44" ht="33.75" customHeight="1">
      <c r="A918" s="1446"/>
      <c r="B918" s="1517"/>
      <c r="C918" s="1552"/>
      <c r="D918" s="1553"/>
      <c r="E918" s="1529"/>
      <c r="F918" s="1421"/>
      <c r="G918" s="1446"/>
      <c r="H918" s="1420"/>
      <c r="I918" s="1526"/>
      <c r="J918" s="1446"/>
      <c r="K918" s="1446"/>
      <c r="L918" s="1421"/>
      <c r="M918" s="1446"/>
      <c r="N918" s="1550"/>
      <c r="O918" s="1550"/>
      <c r="P918" s="1551"/>
      <c r="Q918" s="1550"/>
      <c r="R918" s="1421"/>
      <c r="S918" s="1554"/>
      <c r="T918" s="1554"/>
      <c r="U918" s="1554"/>
      <c r="V918" s="1554"/>
      <c r="W918" s="1554"/>
      <c r="X918" s="1554"/>
      <c r="Y918" s="1554"/>
      <c r="Z918" s="1555"/>
      <c r="AA918" s="1555"/>
      <c r="AB918" s="1555"/>
      <c r="AC918" s="1555"/>
      <c r="AD918" s="1555"/>
      <c r="AE918" s="1555"/>
      <c r="AF918" s="1555"/>
      <c r="AG918" s="1555"/>
      <c r="AH918" s="1550"/>
      <c r="AI918" s="1550"/>
      <c r="AJ918" s="1421"/>
      <c r="AK918" s="1509"/>
      <c r="AL918" s="1501"/>
      <c r="AM918" s="1501"/>
      <c r="AN918" s="1501"/>
      <c r="AO918" s="1501"/>
      <c r="AP918" s="1509"/>
      <c r="AQ918" s="1501"/>
      <c r="AR918" s="1501"/>
    </row>
    <row r="919" spans="1:44" ht="48" customHeight="1">
      <c r="A919" s="1446"/>
      <c r="B919" s="1517"/>
      <c r="C919" s="1552"/>
      <c r="D919" s="1553"/>
      <c r="E919" s="1529"/>
      <c r="F919" s="1421"/>
      <c r="G919" s="1446"/>
      <c r="H919" s="1420"/>
      <c r="I919" s="1526"/>
      <c r="J919" s="1446"/>
      <c r="K919" s="1446"/>
      <c r="L919" s="1421"/>
      <c r="M919" s="1446"/>
      <c r="N919" s="1550"/>
      <c r="O919" s="1550"/>
      <c r="P919" s="1551"/>
      <c r="Q919" s="1550"/>
      <c r="R919" s="1421"/>
      <c r="S919" s="1554"/>
      <c r="T919" s="1554"/>
      <c r="U919" s="1554"/>
      <c r="V919" s="1554"/>
      <c r="W919" s="1554"/>
      <c r="X919" s="1554"/>
      <c r="Y919" s="1554"/>
      <c r="Z919" s="1555"/>
      <c r="AA919" s="1555"/>
      <c r="AB919" s="1555"/>
      <c r="AC919" s="1555"/>
      <c r="AD919" s="1555"/>
      <c r="AE919" s="1555"/>
      <c r="AF919" s="1555"/>
      <c r="AG919" s="1555"/>
      <c r="AH919" s="1550"/>
      <c r="AI919" s="1550"/>
      <c r="AJ919" s="1421"/>
      <c r="AK919" s="1509"/>
      <c r="AL919" s="1501"/>
      <c r="AM919" s="1501"/>
      <c r="AN919" s="1501"/>
      <c r="AO919" s="1501"/>
      <c r="AP919" s="1509"/>
      <c r="AQ919" s="1501"/>
      <c r="AR919" s="1501"/>
    </row>
    <row r="920" spans="1:44" ht="48.75" customHeight="1">
      <c r="A920" s="1446"/>
      <c r="B920" s="1517"/>
      <c r="C920" s="1552"/>
      <c r="D920" s="1553"/>
      <c r="E920" s="1529"/>
      <c r="F920" s="1421"/>
      <c r="G920" s="1446"/>
      <c r="H920" s="1420"/>
      <c r="I920" s="1526"/>
      <c r="J920" s="1446"/>
      <c r="K920" s="1446"/>
      <c r="L920" s="1421"/>
      <c r="M920" s="1446"/>
      <c r="N920" s="1550"/>
      <c r="O920" s="1550"/>
      <c r="P920" s="1551"/>
      <c r="Q920" s="1550"/>
      <c r="R920" s="1421"/>
      <c r="S920" s="1554"/>
      <c r="T920" s="1554"/>
      <c r="U920" s="1554"/>
      <c r="V920" s="1554"/>
      <c r="W920" s="1554"/>
      <c r="X920" s="1554"/>
      <c r="Y920" s="1554"/>
      <c r="Z920" s="1555"/>
      <c r="AA920" s="1555"/>
      <c r="AB920" s="1555"/>
      <c r="AC920" s="1555"/>
      <c r="AD920" s="1555"/>
      <c r="AE920" s="1555"/>
      <c r="AF920" s="1555"/>
      <c r="AG920" s="1555"/>
      <c r="AH920" s="1550"/>
      <c r="AI920" s="1550"/>
      <c r="AJ920" s="1421"/>
      <c r="AK920" s="1509"/>
      <c r="AL920" s="1501"/>
      <c r="AM920" s="1501"/>
      <c r="AN920" s="1501"/>
      <c r="AO920" s="1501"/>
      <c r="AP920" s="1509"/>
      <c r="AQ920" s="1501"/>
      <c r="AR920" s="1501"/>
    </row>
    <row r="921" spans="1:44" ht="48.75" customHeight="1">
      <c r="A921" s="1446"/>
      <c r="B921" s="1517"/>
      <c r="C921" s="1552"/>
      <c r="D921" s="1553"/>
      <c r="E921" s="1529"/>
      <c r="F921" s="1421"/>
      <c r="G921" s="1446"/>
      <c r="H921" s="1420"/>
      <c r="I921" s="1526"/>
      <c r="J921" s="1446"/>
      <c r="K921" s="1446"/>
      <c r="L921" s="1421"/>
      <c r="M921" s="1446"/>
      <c r="N921" s="1550"/>
      <c r="O921" s="1550"/>
      <c r="P921" s="1551"/>
      <c r="Q921" s="1550"/>
      <c r="R921" s="1421"/>
      <c r="S921" s="1554"/>
      <c r="T921" s="1554"/>
      <c r="U921" s="1554"/>
      <c r="V921" s="1554"/>
      <c r="W921" s="1554"/>
      <c r="X921" s="1554"/>
      <c r="Y921" s="1554"/>
      <c r="Z921" s="1555"/>
      <c r="AA921" s="1555"/>
      <c r="AB921" s="1555"/>
      <c r="AC921" s="1555"/>
      <c r="AD921" s="1555"/>
      <c r="AE921" s="1555"/>
      <c r="AF921" s="1555"/>
      <c r="AG921" s="1555"/>
      <c r="AH921" s="1550"/>
      <c r="AI921" s="1550"/>
      <c r="AJ921" s="1421"/>
      <c r="AK921" s="1509"/>
      <c r="AL921" s="1501"/>
      <c r="AM921" s="1501"/>
      <c r="AN921" s="1501"/>
      <c r="AO921" s="1501"/>
      <c r="AP921" s="1509"/>
      <c r="AQ921" s="1501"/>
      <c r="AR921" s="1501"/>
    </row>
    <row r="922" spans="1:44" ht="39" customHeight="1">
      <c r="A922" s="1446"/>
      <c r="B922" s="1517"/>
      <c r="C922" s="1552"/>
      <c r="D922" s="1553"/>
      <c r="E922" s="1529"/>
      <c r="F922" s="1421"/>
      <c r="G922" s="1446"/>
      <c r="H922" s="1420"/>
      <c r="I922" s="1526"/>
      <c r="J922" s="1446"/>
      <c r="K922" s="1446"/>
      <c r="L922" s="1421"/>
      <c r="M922" s="1446"/>
      <c r="N922" s="1550"/>
      <c r="O922" s="1550"/>
      <c r="P922" s="1551"/>
      <c r="Q922" s="1550"/>
      <c r="R922" s="1421"/>
      <c r="S922" s="1554"/>
      <c r="T922" s="1554"/>
      <c r="U922" s="1554"/>
      <c r="V922" s="1554"/>
      <c r="W922" s="1554"/>
      <c r="X922" s="1554"/>
      <c r="Y922" s="1554"/>
      <c r="Z922" s="1555"/>
      <c r="AA922" s="1555"/>
      <c r="AB922" s="1555"/>
      <c r="AC922" s="1555"/>
      <c r="AD922" s="1555"/>
      <c r="AE922" s="1555"/>
      <c r="AF922" s="1555"/>
      <c r="AG922" s="1555"/>
      <c r="AH922" s="1550"/>
      <c r="AI922" s="1550"/>
      <c r="AJ922" s="1421"/>
      <c r="AK922" s="1509"/>
      <c r="AL922" s="1501"/>
      <c r="AM922" s="1501"/>
      <c r="AN922" s="1501"/>
      <c r="AO922" s="1501"/>
      <c r="AP922" s="1509"/>
      <c r="AQ922" s="1501"/>
      <c r="AR922" s="1501"/>
    </row>
    <row r="923" spans="1:44" ht="47.25" customHeight="1">
      <c r="A923" s="1446"/>
      <c r="B923" s="1517"/>
      <c r="C923" s="1552"/>
      <c r="D923" s="1553"/>
      <c r="E923" s="1529"/>
      <c r="F923" s="1421"/>
      <c r="G923" s="1446"/>
      <c r="H923" s="1420"/>
      <c r="I923" s="1526"/>
      <c r="J923" s="1446"/>
      <c r="K923" s="1446"/>
      <c r="L923" s="1421"/>
      <c r="M923" s="1446"/>
      <c r="N923" s="1550"/>
      <c r="O923" s="1550"/>
      <c r="P923" s="1551"/>
      <c r="Q923" s="1550"/>
      <c r="R923" s="1421"/>
      <c r="S923" s="1554"/>
      <c r="T923" s="1554"/>
      <c r="U923" s="1554"/>
      <c r="V923" s="1554"/>
      <c r="W923" s="1554"/>
      <c r="X923" s="1554"/>
      <c r="Y923" s="1554"/>
      <c r="Z923" s="1555"/>
      <c r="AA923" s="1555"/>
      <c r="AB923" s="1555"/>
      <c r="AC923" s="1555"/>
      <c r="AD923" s="1555"/>
      <c r="AE923" s="1555"/>
      <c r="AF923" s="1555"/>
      <c r="AG923" s="1555"/>
      <c r="AH923" s="1550"/>
      <c r="AI923" s="1550"/>
      <c r="AJ923" s="1421"/>
      <c r="AK923" s="1509"/>
      <c r="AL923" s="1501"/>
      <c r="AM923" s="1501"/>
      <c r="AN923" s="1501"/>
      <c r="AO923" s="1501"/>
      <c r="AP923" s="1509"/>
      <c r="AQ923" s="1501"/>
      <c r="AR923" s="1501"/>
    </row>
    <row r="924" spans="1:44" ht="51" customHeight="1">
      <c r="A924" s="1446"/>
      <c r="B924" s="1517"/>
      <c r="C924" s="1552"/>
      <c r="D924" s="1553"/>
      <c r="E924" s="1529"/>
      <c r="F924" s="1421"/>
      <c r="G924" s="1446"/>
      <c r="H924" s="1420"/>
      <c r="I924" s="1526"/>
      <c r="J924" s="1446"/>
      <c r="K924" s="1446"/>
      <c r="L924" s="1421"/>
      <c r="M924" s="1446"/>
      <c r="N924" s="1550"/>
      <c r="O924" s="1550"/>
      <c r="P924" s="1551"/>
      <c r="Q924" s="1550"/>
      <c r="R924" s="1421"/>
      <c r="S924" s="1554"/>
      <c r="T924" s="1554"/>
      <c r="U924" s="1554"/>
      <c r="V924" s="1554"/>
      <c r="W924" s="1554"/>
      <c r="X924" s="1554"/>
      <c r="Y924" s="1554"/>
      <c r="Z924" s="1555"/>
      <c r="AA924" s="1555"/>
      <c r="AB924" s="1555"/>
      <c r="AC924" s="1555"/>
      <c r="AD924" s="1555"/>
      <c r="AE924" s="1555"/>
      <c r="AF924" s="1555"/>
      <c r="AG924" s="1555"/>
      <c r="AH924" s="1550"/>
      <c r="AI924" s="1550"/>
      <c r="AJ924" s="1421"/>
      <c r="AK924" s="1509"/>
      <c r="AL924" s="1501"/>
      <c r="AM924" s="1501"/>
      <c r="AN924" s="1501"/>
      <c r="AO924" s="1501"/>
      <c r="AP924" s="1509"/>
      <c r="AQ924" s="1501"/>
      <c r="AR924" s="1501"/>
    </row>
    <row r="925" spans="1:44" ht="42.75" customHeight="1">
      <c r="A925" s="1446"/>
      <c r="B925" s="1517"/>
      <c r="C925" s="1552"/>
      <c r="D925" s="1553"/>
      <c r="E925" s="1529"/>
      <c r="F925" s="1421"/>
      <c r="G925" s="1446"/>
      <c r="H925" s="1420"/>
      <c r="I925" s="1526"/>
      <c r="J925" s="1446"/>
      <c r="K925" s="1446"/>
      <c r="L925" s="1421"/>
      <c r="M925" s="1446"/>
      <c r="N925" s="1550"/>
      <c r="O925" s="1550"/>
      <c r="P925" s="1551"/>
      <c r="Q925" s="1550"/>
      <c r="R925" s="1421"/>
      <c r="S925" s="1554"/>
      <c r="T925" s="1554"/>
      <c r="U925" s="1554"/>
      <c r="V925" s="1554"/>
      <c r="W925" s="1554"/>
      <c r="X925" s="1554"/>
      <c r="Y925" s="1554"/>
      <c r="Z925" s="1555"/>
      <c r="AA925" s="1555"/>
      <c r="AB925" s="1555"/>
      <c r="AC925" s="1555"/>
      <c r="AD925" s="1555"/>
      <c r="AE925" s="1555"/>
      <c r="AF925" s="1555"/>
      <c r="AG925" s="1555"/>
      <c r="AH925" s="1550"/>
      <c r="AI925" s="1550"/>
      <c r="AJ925" s="1421"/>
      <c r="AK925" s="1509"/>
      <c r="AL925" s="1501"/>
      <c r="AM925" s="1501"/>
      <c r="AN925" s="1501"/>
      <c r="AO925" s="1501"/>
      <c r="AP925" s="1509"/>
      <c r="AQ925" s="1501"/>
      <c r="AR925" s="1501"/>
    </row>
    <row r="926" spans="1:44" ht="32.25" customHeight="1">
      <c r="A926" s="1446"/>
      <c r="B926" s="1517"/>
      <c r="C926" s="1552"/>
      <c r="D926" s="1553"/>
      <c r="E926" s="1529"/>
      <c r="F926" s="1421"/>
      <c r="G926" s="1446"/>
      <c r="H926" s="1420"/>
      <c r="I926" s="1526"/>
      <c r="J926" s="1446"/>
      <c r="K926" s="1446"/>
      <c r="L926" s="1421"/>
      <c r="M926" s="1446"/>
      <c r="N926" s="1550"/>
      <c r="O926" s="1550"/>
      <c r="P926" s="1551"/>
      <c r="Q926" s="1550"/>
      <c r="R926" s="1421"/>
      <c r="S926" s="1554"/>
      <c r="T926" s="1554"/>
      <c r="U926" s="1554"/>
      <c r="V926" s="1554"/>
      <c r="W926" s="1554"/>
      <c r="X926" s="1554"/>
      <c r="Y926" s="1554"/>
      <c r="Z926" s="1555"/>
      <c r="AA926" s="1555"/>
      <c r="AB926" s="1555"/>
      <c r="AC926" s="1555"/>
      <c r="AD926" s="1555"/>
      <c r="AE926" s="1555"/>
      <c r="AF926" s="1555"/>
      <c r="AG926" s="1555"/>
      <c r="AH926" s="1550"/>
      <c r="AI926" s="1550"/>
      <c r="AJ926" s="1421"/>
      <c r="AK926" s="1509"/>
      <c r="AL926" s="1501"/>
      <c r="AM926" s="1501"/>
      <c r="AN926" s="1501"/>
      <c r="AO926" s="1501"/>
      <c r="AP926" s="1509"/>
      <c r="AQ926" s="1501"/>
      <c r="AR926" s="1501"/>
    </row>
    <row r="927" spans="1:44" ht="32.25" customHeight="1">
      <c r="A927" s="1446"/>
      <c r="B927" s="1517"/>
      <c r="C927" s="1552"/>
      <c r="D927" s="1553"/>
      <c r="E927" s="1529"/>
      <c r="F927" s="1421"/>
      <c r="G927" s="1446"/>
      <c r="H927" s="1420"/>
      <c r="I927" s="1526"/>
      <c r="J927" s="1446"/>
      <c r="K927" s="1446"/>
      <c r="L927" s="1421"/>
      <c r="M927" s="1446"/>
      <c r="N927" s="1550"/>
      <c r="O927" s="1550"/>
      <c r="P927" s="1551"/>
      <c r="Q927" s="1550"/>
      <c r="R927" s="1421"/>
      <c r="S927" s="1554"/>
      <c r="T927" s="1554"/>
      <c r="U927" s="1554"/>
      <c r="V927" s="1554"/>
      <c r="W927" s="1554"/>
      <c r="X927" s="1554"/>
      <c r="Y927" s="1554"/>
      <c r="Z927" s="1555"/>
      <c r="AA927" s="1555"/>
      <c r="AB927" s="1555"/>
      <c r="AC927" s="1555"/>
      <c r="AD927" s="1555"/>
      <c r="AE927" s="1555"/>
      <c r="AF927" s="1555"/>
      <c r="AG927" s="1555"/>
      <c r="AH927" s="1550"/>
      <c r="AI927" s="1550"/>
      <c r="AJ927" s="1421"/>
      <c r="AK927" s="1509"/>
      <c r="AL927" s="1501"/>
      <c r="AM927" s="1501"/>
      <c r="AN927" s="1501"/>
      <c r="AO927" s="1501"/>
      <c r="AP927" s="1509"/>
      <c r="AQ927" s="1501"/>
      <c r="AR927" s="1501"/>
    </row>
    <row r="928" spans="1:44" ht="36" customHeight="1">
      <c r="A928" s="1446"/>
      <c r="B928" s="1517"/>
      <c r="C928" s="1552"/>
      <c r="D928" s="1553"/>
      <c r="E928" s="1529"/>
      <c r="F928" s="1421"/>
      <c r="G928" s="1446"/>
      <c r="H928" s="1420"/>
      <c r="I928" s="1526"/>
      <c r="J928" s="1446"/>
      <c r="K928" s="1446"/>
      <c r="L928" s="1421"/>
      <c r="M928" s="1446"/>
      <c r="N928" s="1550"/>
      <c r="O928" s="1550"/>
      <c r="P928" s="1551"/>
      <c r="Q928" s="1550"/>
      <c r="R928" s="1421"/>
      <c r="S928" s="1554"/>
      <c r="T928" s="1554"/>
      <c r="U928" s="1554"/>
      <c r="V928" s="1554"/>
      <c r="W928" s="1554"/>
      <c r="X928" s="1554"/>
      <c r="Y928" s="1554"/>
      <c r="Z928" s="1555"/>
      <c r="AA928" s="1555"/>
      <c r="AB928" s="1555"/>
      <c r="AC928" s="1555"/>
      <c r="AD928" s="1555"/>
      <c r="AE928" s="1555"/>
      <c r="AF928" s="1555"/>
      <c r="AG928" s="1555"/>
      <c r="AH928" s="1550"/>
      <c r="AI928" s="1550"/>
      <c r="AJ928" s="1421"/>
      <c r="AK928" s="1509"/>
      <c r="AL928" s="1501"/>
      <c r="AM928" s="1501"/>
      <c r="AN928" s="1501"/>
      <c r="AO928" s="1501"/>
      <c r="AP928" s="1509"/>
      <c r="AQ928" s="1501"/>
      <c r="AR928" s="1501"/>
    </row>
    <row r="929" spans="1:44" ht="35.25" customHeight="1">
      <c r="A929" s="1446"/>
      <c r="B929" s="1517"/>
      <c r="C929" s="1552"/>
      <c r="D929" s="1553"/>
      <c r="E929" s="1529"/>
      <c r="F929" s="1421"/>
      <c r="G929" s="1446"/>
      <c r="H929" s="1420"/>
      <c r="I929" s="1526"/>
      <c r="J929" s="1446"/>
      <c r="K929" s="1446"/>
      <c r="L929" s="1421"/>
      <c r="M929" s="1446"/>
      <c r="N929" s="1550"/>
      <c r="O929" s="1550"/>
      <c r="P929" s="1551"/>
      <c r="Q929" s="1550"/>
      <c r="R929" s="1421"/>
      <c r="S929" s="1554"/>
      <c r="T929" s="1554"/>
      <c r="U929" s="1554"/>
      <c r="V929" s="1554"/>
      <c r="W929" s="1554"/>
      <c r="X929" s="1554"/>
      <c r="Y929" s="1554"/>
      <c r="Z929" s="1555"/>
      <c r="AA929" s="1555"/>
      <c r="AB929" s="1555"/>
      <c r="AC929" s="1555"/>
      <c r="AD929" s="1555"/>
      <c r="AE929" s="1555"/>
      <c r="AF929" s="1555"/>
      <c r="AG929" s="1555"/>
      <c r="AH929" s="1550"/>
      <c r="AI929" s="1550"/>
      <c r="AJ929" s="1421"/>
      <c r="AK929" s="1509"/>
      <c r="AL929" s="1501"/>
      <c r="AM929" s="1501"/>
      <c r="AN929" s="1501"/>
      <c r="AO929" s="1501"/>
      <c r="AP929" s="1509"/>
      <c r="AQ929" s="1501"/>
      <c r="AR929" s="1501"/>
    </row>
    <row r="930" spans="1:44" ht="33" customHeight="1">
      <c r="A930" s="1446"/>
      <c r="B930" s="1517"/>
      <c r="C930" s="1552"/>
      <c r="D930" s="1553"/>
      <c r="E930" s="1529"/>
      <c r="F930" s="1421"/>
      <c r="G930" s="1446"/>
      <c r="H930" s="1420"/>
      <c r="I930" s="1526"/>
      <c r="J930" s="1446"/>
      <c r="K930" s="1446"/>
      <c r="L930" s="1421"/>
      <c r="M930" s="1446"/>
      <c r="N930" s="1550"/>
      <c r="O930" s="1550"/>
      <c r="P930" s="1551"/>
      <c r="Q930" s="1550"/>
      <c r="R930" s="1421"/>
      <c r="S930" s="1554"/>
      <c r="T930" s="1554"/>
      <c r="U930" s="1554"/>
      <c r="V930" s="1554"/>
      <c r="W930" s="1554"/>
      <c r="X930" s="1554"/>
      <c r="Y930" s="1554"/>
      <c r="Z930" s="1555"/>
      <c r="AA930" s="1555"/>
      <c r="AB930" s="1555"/>
      <c r="AC930" s="1555"/>
      <c r="AD930" s="1555"/>
      <c r="AE930" s="1555"/>
      <c r="AF930" s="1555"/>
      <c r="AG930" s="1555"/>
      <c r="AH930" s="1550"/>
      <c r="AI930" s="1550"/>
      <c r="AJ930" s="1421"/>
      <c r="AK930" s="1509"/>
      <c r="AL930" s="1501"/>
      <c r="AM930" s="1501"/>
      <c r="AN930" s="1501"/>
      <c r="AO930" s="1501"/>
      <c r="AP930" s="1509"/>
      <c r="AQ930" s="1501"/>
      <c r="AR930" s="1501"/>
    </row>
    <row r="931" spans="1:44" ht="51" customHeight="1">
      <c r="A931" s="1446"/>
      <c r="B931" s="1517"/>
      <c r="C931" s="1552"/>
      <c r="D931" s="1553"/>
      <c r="E931" s="1529"/>
      <c r="F931" s="1421"/>
      <c r="G931" s="1446"/>
      <c r="H931" s="1420"/>
      <c r="I931" s="1526"/>
      <c r="J931" s="1446"/>
      <c r="K931" s="1446"/>
      <c r="L931" s="1421"/>
      <c r="M931" s="1446"/>
      <c r="N931" s="1550"/>
      <c r="O931" s="1550"/>
      <c r="P931" s="1551"/>
      <c r="Q931" s="1550"/>
      <c r="R931" s="1421"/>
      <c r="S931" s="1554"/>
      <c r="T931" s="1554"/>
      <c r="U931" s="1554"/>
      <c r="V931" s="1554"/>
      <c r="W931" s="1554"/>
      <c r="X931" s="1554"/>
      <c r="Y931" s="1554"/>
      <c r="Z931" s="1555"/>
      <c r="AA931" s="1555"/>
      <c r="AB931" s="1555"/>
      <c r="AC931" s="1555"/>
      <c r="AD931" s="1555"/>
      <c r="AE931" s="1555"/>
      <c r="AF931" s="1555"/>
      <c r="AG931" s="1555"/>
      <c r="AH931" s="1550"/>
      <c r="AI931" s="1550"/>
      <c r="AJ931" s="1421"/>
      <c r="AK931" s="1509"/>
      <c r="AL931" s="1501"/>
      <c r="AM931" s="1501"/>
      <c r="AN931" s="1501"/>
      <c r="AO931" s="1501"/>
      <c r="AP931" s="1509"/>
      <c r="AQ931" s="1501"/>
      <c r="AR931" s="1501"/>
    </row>
    <row r="932" spans="1:44" ht="51" customHeight="1">
      <c r="A932" s="1446"/>
      <c r="B932" s="1517"/>
      <c r="C932" s="1552"/>
      <c r="D932" s="1553"/>
      <c r="E932" s="1529"/>
      <c r="F932" s="1421"/>
      <c r="G932" s="1446"/>
      <c r="H932" s="1420"/>
      <c r="I932" s="1526"/>
      <c r="J932" s="1446"/>
      <c r="K932" s="1446"/>
      <c r="L932" s="1421"/>
      <c r="M932" s="1446"/>
      <c r="N932" s="1550"/>
      <c r="O932" s="1550"/>
      <c r="P932" s="1551"/>
      <c r="Q932" s="1550"/>
      <c r="R932" s="1421"/>
      <c r="S932" s="1554"/>
      <c r="T932" s="1554"/>
      <c r="U932" s="1554"/>
      <c r="V932" s="1554"/>
      <c r="W932" s="1554"/>
      <c r="X932" s="1554"/>
      <c r="Y932" s="1554"/>
      <c r="Z932" s="1555"/>
      <c r="AA932" s="1555"/>
      <c r="AB932" s="1555"/>
      <c r="AC932" s="1555"/>
      <c r="AD932" s="1555"/>
      <c r="AE932" s="1555"/>
      <c r="AF932" s="1555"/>
      <c r="AG932" s="1555"/>
      <c r="AH932" s="1550"/>
      <c r="AI932" s="1550"/>
      <c r="AJ932" s="1421"/>
      <c r="AK932" s="1509"/>
      <c r="AL932" s="1501"/>
      <c r="AM932" s="1501"/>
      <c r="AN932" s="1501"/>
      <c r="AO932" s="1501"/>
      <c r="AP932" s="1509"/>
      <c r="AQ932" s="1501"/>
      <c r="AR932" s="1501"/>
    </row>
    <row r="933" spans="1:44" ht="49.5" customHeight="1">
      <c r="A933" s="1446"/>
      <c r="B933" s="1517"/>
      <c r="C933" s="1552"/>
      <c r="D933" s="1553"/>
      <c r="E933" s="1529"/>
      <c r="F933" s="1421"/>
      <c r="G933" s="1446"/>
      <c r="H933" s="1420"/>
      <c r="I933" s="1526"/>
      <c r="J933" s="1446"/>
      <c r="K933" s="1446"/>
      <c r="L933" s="1421"/>
      <c r="M933" s="1446"/>
      <c r="N933" s="1550"/>
      <c r="O933" s="1550"/>
      <c r="P933" s="1551"/>
      <c r="Q933" s="1550"/>
      <c r="R933" s="1421"/>
      <c r="S933" s="1554"/>
      <c r="T933" s="1554"/>
      <c r="U933" s="1554"/>
      <c r="V933" s="1554"/>
      <c r="W933" s="1554"/>
      <c r="X933" s="1554"/>
      <c r="Y933" s="1554"/>
      <c r="Z933" s="1555"/>
      <c r="AA933" s="1555"/>
      <c r="AB933" s="1555"/>
      <c r="AC933" s="1555"/>
      <c r="AD933" s="1555"/>
      <c r="AE933" s="1555"/>
      <c r="AF933" s="1555"/>
      <c r="AG933" s="1555"/>
      <c r="AH933" s="1550"/>
      <c r="AI933" s="1550"/>
      <c r="AJ933" s="1421"/>
      <c r="AK933" s="1509"/>
      <c r="AL933" s="1501"/>
      <c r="AM933" s="1501"/>
      <c r="AN933" s="1501"/>
      <c r="AO933" s="1501"/>
      <c r="AP933" s="1509"/>
      <c r="AQ933" s="1501"/>
      <c r="AR933" s="1501"/>
    </row>
    <row r="934" spans="1:44" ht="49.5" customHeight="1">
      <c r="A934" s="1446"/>
      <c r="B934" s="1517"/>
      <c r="C934" s="1552"/>
      <c r="D934" s="1553"/>
      <c r="E934" s="1529"/>
      <c r="F934" s="1421"/>
      <c r="G934" s="1446"/>
      <c r="H934" s="1420"/>
      <c r="I934" s="1526"/>
      <c r="J934" s="1446"/>
      <c r="K934" s="1446"/>
      <c r="L934" s="1421"/>
      <c r="M934" s="1446"/>
      <c r="N934" s="1550"/>
      <c r="O934" s="1550"/>
      <c r="P934" s="1551"/>
      <c r="Q934" s="1550"/>
      <c r="R934" s="1421"/>
      <c r="S934" s="1554"/>
      <c r="T934" s="1554"/>
      <c r="U934" s="1554"/>
      <c r="V934" s="1554"/>
      <c r="W934" s="1554"/>
      <c r="X934" s="1554"/>
      <c r="Y934" s="1554"/>
      <c r="Z934" s="1555"/>
      <c r="AA934" s="1555"/>
      <c r="AB934" s="1555"/>
      <c r="AC934" s="1555"/>
      <c r="AD934" s="1555"/>
      <c r="AE934" s="1555"/>
      <c r="AF934" s="1555"/>
      <c r="AG934" s="1555"/>
      <c r="AH934" s="1550"/>
      <c r="AI934" s="1550"/>
      <c r="AJ934" s="1421"/>
      <c r="AK934" s="1509"/>
      <c r="AL934" s="1501"/>
      <c r="AM934" s="1501"/>
      <c r="AN934" s="1501"/>
      <c r="AO934" s="1501"/>
      <c r="AP934" s="1509"/>
      <c r="AQ934" s="1501"/>
      <c r="AR934" s="1501"/>
    </row>
    <row r="935" spans="1:44" ht="62.25" customHeight="1">
      <c r="A935" s="1446"/>
      <c r="B935" s="1517"/>
      <c r="C935" s="1552"/>
      <c r="D935" s="1553"/>
      <c r="E935" s="1529"/>
      <c r="F935" s="1421"/>
      <c r="G935" s="1446"/>
      <c r="H935" s="1420"/>
      <c r="I935" s="1526"/>
      <c r="J935" s="1446"/>
      <c r="K935" s="1446"/>
      <c r="L935" s="1421"/>
      <c r="M935" s="1446"/>
      <c r="N935" s="1550"/>
      <c r="O935" s="1550"/>
      <c r="P935" s="1551"/>
      <c r="Q935" s="1550"/>
      <c r="R935" s="1421"/>
      <c r="S935" s="1554"/>
      <c r="T935" s="1554"/>
      <c r="U935" s="1554"/>
      <c r="V935" s="1554"/>
      <c r="W935" s="1554"/>
      <c r="X935" s="1554"/>
      <c r="Y935" s="1554"/>
      <c r="Z935" s="1555"/>
      <c r="AA935" s="1555"/>
      <c r="AB935" s="1555"/>
      <c r="AC935" s="1555"/>
      <c r="AD935" s="1555"/>
      <c r="AE935" s="1555"/>
      <c r="AF935" s="1555"/>
      <c r="AG935" s="1555"/>
      <c r="AH935" s="1550"/>
      <c r="AI935" s="1550"/>
      <c r="AJ935" s="1421"/>
      <c r="AK935" s="1509"/>
      <c r="AL935" s="1501"/>
      <c r="AM935" s="1501"/>
      <c r="AN935" s="1501"/>
      <c r="AO935" s="1501"/>
      <c r="AP935" s="1509"/>
      <c r="AQ935" s="1501"/>
      <c r="AR935" s="1501"/>
    </row>
    <row r="936" spans="1:44" ht="43.5" customHeight="1">
      <c r="A936" s="1446"/>
      <c r="B936" s="1517"/>
      <c r="C936" s="1552"/>
      <c r="D936" s="1553"/>
      <c r="E936" s="1529"/>
      <c r="F936" s="1421"/>
      <c r="G936" s="1446"/>
      <c r="H936" s="1420"/>
      <c r="I936" s="1526"/>
      <c r="J936" s="1446"/>
      <c r="K936" s="1446"/>
      <c r="L936" s="1421"/>
      <c r="M936" s="1446"/>
      <c r="N936" s="1550"/>
      <c r="O936" s="1550"/>
      <c r="P936" s="1551"/>
      <c r="Q936" s="1550"/>
      <c r="R936" s="1421"/>
      <c r="S936" s="1554"/>
      <c r="T936" s="1554"/>
      <c r="U936" s="1554"/>
      <c r="V936" s="1554"/>
      <c r="W936" s="1554"/>
      <c r="X936" s="1554"/>
      <c r="Y936" s="1554"/>
      <c r="Z936" s="1555"/>
      <c r="AA936" s="1555"/>
      <c r="AB936" s="1555"/>
      <c r="AC936" s="1555"/>
      <c r="AD936" s="1555"/>
      <c r="AE936" s="1555"/>
      <c r="AF936" s="1555"/>
      <c r="AG936" s="1555"/>
      <c r="AH936" s="1550"/>
      <c r="AI936" s="1550"/>
      <c r="AJ936" s="1421"/>
      <c r="AK936" s="1509"/>
      <c r="AL936" s="1501"/>
      <c r="AM936" s="1501"/>
      <c r="AN936" s="1501"/>
      <c r="AO936" s="1501"/>
      <c r="AP936" s="1509"/>
      <c r="AQ936" s="1501"/>
      <c r="AR936" s="1501"/>
    </row>
    <row r="937" spans="1:44" ht="55.5" customHeight="1">
      <c r="A937" s="1446"/>
      <c r="B937" s="1517"/>
      <c r="C937" s="1552"/>
      <c r="D937" s="1553"/>
      <c r="E937" s="1529"/>
      <c r="F937" s="1421"/>
      <c r="G937" s="1446"/>
      <c r="H937" s="1420"/>
      <c r="I937" s="1526"/>
      <c r="J937" s="1446"/>
      <c r="K937" s="1446"/>
      <c r="L937" s="1421"/>
      <c r="M937" s="1446"/>
      <c r="N937" s="1550"/>
      <c r="O937" s="1550"/>
      <c r="P937" s="1551"/>
      <c r="Q937" s="1550"/>
      <c r="R937" s="1421"/>
      <c r="S937" s="1554"/>
      <c r="T937" s="1554"/>
      <c r="U937" s="1554"/>
      <c r="V937" s="1554"/>
      <c r="W937" s="1554"/>
      <c r="X937" s="1554"/>
      <c r="Y937" s="1554"/>
      <c r="Z937" s="1555"/>
      <c r="AA937" s="1555"/>
      <c r="AB937" s="1555"/>
      <c r="AC937" s="1555"/>
      <c r="AD937" s="1555"/>
      <c r="AE937" s="1555"/>
      <c r="AF937" s="1555"/>
      <c r="AG937" s="1555"/>
      <c r="AH937" s="1550"/>
      <c r="AI937" s="1550"/>
      <c r="AJ937" s="1421"/>
      <c r="AK937" s="1509"/>
      <c r="AL937" s="1501"/>
      <c r="AM937" s="1501"/>
      <c r="AN937" s="1501"/>
      <c r="AO937" s="1501"/>
      <c r="AP937" s="1509"/>
      <c r="AQ937" s="1501"/>
      <c r="AR937" s="1501"/>
    </row>
    <row r="938" spans="1:44" ht="35.25" customHeight="1">
      <c r="A938" s="1446"/>
      <c r="B938" s="1517"/>
      <c r="C938" s="1552"/>
      <c r="D938" s="1553"/>
      <c r="E938" s="1529"/>
      <c r="F938" s="1421"/>
      <c r="G938" s="1446"/>
      <c r="H938" s="1420"/>
      <c r="I938" s="1526"/>
      <c r="J938" s="1446"/>
      <c r="K938" s="1446"/>
      <c r="L938" s="1421"/>
      <c r="M938" s="1446"/>
      <c r="N938" s="1550"/>
      <c r="O938" s="1550"/>
      <c r="P938" s="1551"/>
      <c r="Q938" s="1550"/>
      <c r="R938" s="1421"/>
      <c r="S938" s="1554"/>
      <c r="T938" s="1554"/>
      <c r="U938" s="1554"/>
      <c r="V938" s="1554"/>
      <c r="W938" s="1554"/>
      <c r="X938" s="1554"/>
      <c r="Y938" s="1554"/>
      <c r="Z938" s="1555"/>
      <c r="AA938" s="1555"/>
      <c r="AB938" s="1555"/>
      <c r="AC938" s="1555"/>
      <c r="AD938" s="1555"/>
      <c r="AE938" s="1555"/>
      <c r="AF938" s="1555"/>
      <c r="AG938" s="1555"/>
      <c r="AH938" s="1550"/>
      <c r="AI938" s="1550"/>
      <c r="AJ938" s="1421"/>
      <c r="AK938" s="1509"/>
      <c r="AL938" s="1501"/>
      <c r="AM938" s="1501"/>
      <c r="AN938" s="1501"/>
      <c r="AO938" s="1501"/>
      <c r="AP938" s="1509"/>
      <c r="AQ938" s="1501"/>
      <c r="AR938" s="1501"/>
    </row>
    <row r="939" spans="1:44" ht="33" customHeight="1">
      <c r="A939" s="1446"/>
      <c r="B939" s="1517"/>
      <c r="C939" s="1552"/>
      <c r="D939" s="1553"/>
      <c r="E939" s="1529"/>
      <c r="F939" s="1421"/>
      <c r="G939" s="1446"/>
      <c r="H939" s="1420"/>
      <c r="I939" s="1526"/>
      <c r="J939" s="1446"/>
      <c r="K939" s="1446"/>
      <c r="L939" s="1421"/>
      <c r="M939" s="1446"/>
      <c r="N939" s="1550"/>
      <c r="O939" s="1550"/>
      <c r="P939" s="1551"/>
      <c r="Q939" s="1550"/>
      <c r="R939" s="1421"/>
      <c r="S939" s="1554"/>
      <c r="T939" s="1554"/>
      <c r="U939" s="1554"/>
      <c r="V939" s="1554"/>
      <c r="W939" s="1554"/>
      <c r="X939" s="1554"/>
      <c r="Y939" s="1554"/>
      <c r="Z939" s="1555"/>
      <c r="AA939" s="1555"/>
      <c r="AB939" s="1555"/>
      <c r="AC939" s="1555"/>
      <c r="AD939" s="1555"/>
      <c r="AE939" s="1555"/>
      <c r="AF939" s="1555"/>
      <c r="AG939" s="1555"/>
      <c r="AH939" s="1550"/>
      <c r="AI939" s="1550"/>
      <c r="AJ939" s="1421"/>
      <c r="AK939" s="1509"/>
      <c r="AL939" s="1501"/>
      <c r="AM939" s="1501"/>
      <c r="AN939" s="1501"/>
      <c r="AO939" s="1501"/>
      <c r="AP939" s="1509"/>
      <c r="AQ939" s="1501"/>
      <c r="AR939" s="1501"/>
    </row>
    <row r="940" spans="1:44" ht="33" customHeight="1">
      <c r="A940" s="1446"/>
      <c r="B940" s="1517"/>
      <c r="C940" s="1552"/>
      <c r="D940" s="1553"/>
      <c r="E940" s="1529"/>
      <c r="F940" s="1421"/>
      <c r="G940" s="1446"/>
      <c r="H940" s="1420"/>
      <c r="I940" s="1526"/>
      <c r="J940" s="1446"/>
      <c r="K940" s="1446"/>
      <c r="L940" s="1421"/>
      <c r="M940" s="1446"/>
      <c r="N940" s="1550"/>
      <c r="O940" s="1550"/>
      <c r="P940" s="1551"/>
      <c r="Q940" s="1550"/>
      <c r="R940" s="1421"/>
      <c r="S940" s="1554"/>
      <c r="T940" s="1554"/>
      <c r="U940" s="1554"/>
      <c r="V940" s="1554"/>
      <c r="W940" s="1554"/>
      <c r="X940" s="1554"/>
      <c r="Y940" s="1554"/>
      <c r="Z940" s="1555"/>
      <c r="AA940" s="1555"/>
      <c r="AB940" s="1555"/>
      <c r="AC940" s="1555"/>
      <c r="AD940" s="1555"/>
      <c r="AE940" s="1555"/>
      <c r="AF940" s="1555"/>
      <c r="AG940" s="1555"/>
      <c r="AH940" s="1550"/>
      <c r="AI940" s="1550"/>
      <c r="AJ940" s="1421"/>
      <c r="AK940" s="1509"/>
      <c r="AL940" s="1501"/>
      <c r="AM940" s="1501"/>
      <c r="AN940" s="1501"/>
      <c r="AO940" s="1501"/>
      <c r="AP940" s="1509"/>
      <c r="AQ940" s="1501"/>
      <c r="AR940" s="1501"/>
    </row>
    <row r="941" spans="1:44" ht="49.5" customHeight="1">
      <c r="A941" s="1446"/>
      <c r="B941" s="1517"/>
      <c r="C941" s="1552"/>
      <c r="D941" s="1553"/>
      <c r="E941" s="1529"/>
      <c r="F941" s="1421"/>
      <c r="G941" s="1446"/>
      <c r="H941" s="1420"/>
      <c r="I941" s="1526"/>
      <c r="J941" s="1446"/>
      <c r="K941" s="1446"/>
      <c r="L941" s="1421"/>
      <c r="M941" s="1446"/>
      <c r="N941" s="1550"/>
      <c r="O941" s="1550"/>
      <c r="P941" s="1551"/>
      <c r="Q941" s="1550"/>
      <c r="R941" s="1421"/>
      <c r="S941" s="1554"/>
      <c r="T941" s="1554"/>
      <c r="U941" s="1554"/>
      <c r="V941" s="1554"/>
      <c r="W941" s="1554"/>
      <c r="X941" s="1554"/>
      <c r="Y941" s="1554"/>
      <c r="Z941" s="1555"/>
      <c r="AA941" s="1555"/>
      <c r="AB941" s="1555"/>
      <c r="AC941" s="1555"/>
      <c r="AD941" s="1555"/>
      <c r="AE941" s="1555"/>
      <c r="AF941" s="1555"/>
      <c r="AG941" s="1555"/>
      <c r="AH941" s="1550"/>
      <c r="AI941" s="1550"/>
      <c r="AJ941" s="1421"/>
      <c r="AK941" s="1509"/>
      <c r="AL941" s="1501"/>
      <c r="AM941" s="1501"/>
      <c r="AN941" s="1501"/>
      <c r="AO941" s="1501"/>
      <c r="AP941" s="1509"/>
      <c r="AQ941" s="1501"/>
      <c r="AR941" s="1501"/>
    </row>
    <row r="942" spans="1:44" ht="60" customHeight="1">
      <c r="A942" s="1446"/>
      <c r="B942" s="1517"/>
      <c r="C942" s="1552"/>
      <c r="D942" s="1553"/>
      <c r="E942" s="1529"/>
      <c r="F942" s="1421"/>
      <c r="G942" s="1446"/>
      <c r="H942" s="1420"/>
      <c r="I942" s="1526"/>
      <c r="J942" s="1446"/>
      <c r="K942" s="1446"/>
      <c r="L942" s="1421"/>
      <c r="M942" s="1446"/>
      <c r="N942" s="1550"/>
      <c r="O942" s="1550"/>
      <c r="P942" s="1551"/>
      <c r="Q942" s="1550"/>
      <c r="R942" s="1421"/>
      <c r="S942" s="1554"/>
      <c r="T942" s="1554"/>
      <c r="U942" s="1554"/>
      <c r="V942" s="1554"/>
      <c r="W942" s="1554"/>
      <c r="X942" s="1554"/>
      <c r="Y942" s="1554"/>
      <c r="Z942" s="1555"/>
      <c r="AA942" s="1555"/>
      <c r="AB942" s="1555"/>
      <c r="AC942" s="1555"/>
      <c r="AD942" s="1555"/>
      <c r="AE942" s="1555"/>
      <c r="AF942" s="1555"/>
      <c r="AG942" s="1555"/>
      <c r="AH942" s="1550"/>
      <c r="AI942" s="1550"/>
      <c r="AJ942" s="1421"/>
      <c r="AK942" s="1509"/>
      <c r="AL942" s="1501"/>
      <c r="AM942" s="1501"/>
      <c r="AN942" s="1501"/>
      <c r="AO942" s="1501"/>
      <c r="AP942" s="1509"/>
      <c r="AQ942" s="1501"/>
      <c r="AR942" s="1501"/>
    </row>
    <row r="943" spans="1:44" ht="51" customHeight="1">
      <c r="A943" s="1446"/>
      <c r="B943" s="1517"/>
      <c r="C943" s="1552"/>
      <c r="D943" s="1553"/>
      <c r="E943" s="1529"/>
      <c r="F943" s="1421"/>
      <c r="G943" s="1446"/>
      <c r="H943" s="1420"/>
      <c r="I943" s="1526"/>
      <c r="J943" s="1446"/>
      <c r="K943" s="1446"/>
      <c r="L943" s="1421"/>
      <c r="M943" s="1446"/>
      <c r="N943" s="1550"/>
      <c r="O943" s="1550"/>
      <c r="P943" s="1551"/>
      <c r="Q943" s="1550"/>
      <c r="R943" s="1421"/>
      <c r="S943" s="1554"/>
      <c r="T943" s="1554"/>
      <c r="U943" s="1554"/>
      <c r="V943" s="1554"/>
      <c r="W943" s="1554"/>
      <c r="X943" s="1554"/>
      <c r="Y943" s="1554"/>
      <c r="Z943" s="1555"/>
      <c r="AA943" s="1555"/>
      <c r="AB943" s="1555"/>
      <c r="AC943" s="1555"/>
      <c r="AD943" s="1555"/>
      <c r="AE943" s="1555"/>
      <c r="AF943" s="1555"/>
      <c r="AG943" s="1555"/>
      <c r="AH943" s="1550"/>
      <c r="AI943" s="1550"/>
      <c r="AJ943" s="1421"/>
      <c r="AK943" s="1509"/>
      <c r="AL943" s="1501"/>
      <c r="AM943" s="1501"/>
      <c r="AN943" s="1501"/>
      <c r="AO943" s="1501"/>
      <c r="AP943" s="1509"/>
      <c r="AQ943" s="1501"/>
      <c r="AR943" s="1501"/>
    </row>
    <row r="944" spans="1:44" ht="33" customHeight="1">
      <c r="A944" s="1446"/>
      <c r="B944" s="1517"/>
      <c r="C944" s="1552"/>
      <c r="D944" s="1553"/>
      <c r="E944" s="1529"/>
      <c r="F944" s="1421"/>
      <c r="G944" s="1446"/>
      <c r="H944" s="1420"/>
      <c r="I944" s="1526"/>
      <c r="J944" s="1446"/>
      <c r="K944" s="1446"/>
      <c r="L944" s="1421"/>
      <c r="M944" s="1446"/>
      <c r="N944" s="1550"/>
      <c r="O944" s="1550"/>
      <c r="P944" s="1551"/>
      <c r="Q944" s="1550"/>
      <c r="R944" s="1421"/>
      <c r="S944" s="1554"/>
      <c r="T944" s="1554"/>
      <c r="U944" s="1554"/>
      <c r="V944" s="1554"/>
      <c r="W944" s="1554"/>
      <c r="X944" s="1554"/>
      <c r="Y944" s="1554"/>
      <c r="Z944" s="1555"/>
      <c r="AA944" s="1555"/>
      <c r="AB944" s="1555"/>
      <c r="AC944" s="1555"/>
      <c r="AD944" s="1555"/>
      <c r="AE944" s="1555"/>
      <c r="AF944" s="1555"/>
      <c r="AG944" s="1555"/>
      <c r="AH944" s="1550"/>
      <c r="AI944" s="1550"/>
      <c r="AJ944" s="1421"/>
      <c r="AK944" s="1509"/>
      <c r="AL944" s="1501"/>
      <c r="AM944" s="1501"/>
      <c r="AN944" s="1501"/>
      <c r="AO944" s="1501"/>
      <c r="AP944" s="1509"/>
      <c r="AQ944" s="1501"/>
      <c r="AR944" s="1501"/>
    </row>
    <row r="945" spans="1:44" ht="69.75" customHeight="1">
      <c r="A945" s="1446"/>
      <c r="B945" s="1517"/>
      <c r="C945" s="1552"/>
      <c r="D945" s="1553"/>
      <c r="E945" s="1529"/>
      <c r="F945" s="1421"/>
      <c r="G945" s="1446"/>
      <c r="H945" s="1420"/>
      <c r="I945" s="1526"/>
      <c r="J945" s="1446"/>
      <c r="K945" s="1446"/>
      <c r="L945" s="1421"/>
      <c r="M945" s="1446"/>
      <c r="N945" s="1550"/>
      <c r="O945" s="1550"/>
      <c r="P945" s="1551"/>
      <c r="Q945" s="1550"/>
      <c r="R945" s="1421"/>
      <c r="S945" s="1554"/>
      <c r="T945" s="1554"/>
      <c r="U945" s="1554"/>
      <c r="V945" s="1554"/>
      <c r="W945" s="1554"/>
      <c r="X945" s="1554"/>
      <c r="Y945" s="1554"/>
      <c r="Z945" s="1555"/>
      <c r="AA945" s="1555"/>
      <c r="AB945" s="1555"/>
      <c r="AC945" s="1555"/>
      <c r="AD945" s="1555"/>
      <c r="AE945" s="1555"/>
      <c r="AF945" s="1555"/>
      <c r="AG945" s="1555"/>
      <c r="AH945" s="1550"/>
      <c r="AI945" s="1550"/>
      <c r="AJ945" s="1421"/>
      <c r="AK945" s="1509"/>
      <c r="AL945" s="1501"/>
      <c r="AM945" s="1501"/>
      <c r="AN945" s="1501"/>
      <c r="AO945" s="1501"/>
      <c r="AP945" s="1509"/>
      <c r="AQ945" s="1501"/>
      <c r="AR945" s="1501"/>
    </row>
    <row r="946" spans="1:44" ht="48" customHeight="1">
      <c r="A946" s="1446"/>
      <c r="B946" s="1517"/>
      <c r="C946" s="1552"/>
      <c r="D946" s="1553"/>
      <c r="E946" s="1529"/>
      <c r="F946" s="1421"/>
      <c r="G946" s="1446"/>
      <c r="H946" s="1420"/>
      <c r="I946" s="1526"/>
      <c r="J946" s="1446"/>
      <c r="K946" s="1446"/>
      <c r="L946" s="1421"/>
      <c r="M946" s="1446"/>
      <c r="N946" s="1550"/>
      <c r="O946" s="1550"/>
      <c r="P946" s="1551"/>
      <c r="Q946" s="1550"/>
      <c r="R946" s="1421"/>
      <c r="S946" s="1554"/>
      <c r="T946" s="1554"/>
      <c r="U946" s="1554"/>
      <c r="V946" s="1554"/>
      <c r="W946" s="1554"/>
      <c r="X946" s="1554"/>
      <c r="Y946" s="1554"/>
      <c r="Z946" s="1555"/>
      <c r="AA946" s="1555"/>
      <c r="AB946" s="1555"/>
      <c r="AC946" s="1555"/>
      <c r="AD946" s="1555"/>
      <c r="AE946" s="1555"/>
      <c r="AF946" s="1555"/>
      <c r="AG946" s="1555"/>
      <c r="AH946" s="1550"/>
      <c r="AI946" s="1550"/>
      <c r="AJ946" s="1421"/>
      <c r="AK946" s="1509"/>
      <c r="AL946" s="1501"/>
      <c r="AM946" s="1501"/>
      <c r="AN946" s="1501"/>
      <c r="AO946" s="1501"/>
      <c r="AP946" s="1509"/>
      <c r="AQ946" s="1501"/>
      <c r="AR946" s="1501"/>
    </row>
    <row r="947" spans="1:44" ht="48" customHeight="1">
      <c r="A947" s="1446"/>
      <c r="B947" s="1517"/>
      <c r="C947" s="1552"/>
      <c r="D947" s="1553"/>
      <c r="E947" s="1529"/>
      <c r="F947" s="1421"/>
      <c r="G947" s="1446"/>
      <c r="H947" s="1420"/>
      <c r="I947" s="1526"/>
      <c r="J947" s="1446"/>
      <c r="K947" s="1446"/>
      <c r="L947" s="1421"/>
      <c r="M947" s="1446"/>
      <c r="N947" s="1550"/>
      <c r="O947" s="1550"/>
      <c r="P947" s="1551"/>
      <c r="Q947" s="1550"/>
      <c r="R947" s="1421"/>
      <c r="S947" s="1554"/>
      <c r="T947" s="1554"/>
      <c r="U947" s="1554"/>
      <c r="V947" s="1554"/>
      <c r="W947" s="1554"/>
      <c r="X947" s="1554"/>
      <c r="Y947" s="1554"/>
      <c r="Z947" s="1555"/>
      <c r="AA947" s="1555"/>
      <c r="AB947" s="1555"/>
      <c r="AC947" s="1555"/>
      <c r="AD947" s="1555"/>
      <c r="AE947" s="1555"/>
      <c r="AF947" s="1555"/>
      <c r="AG947" s="1555"/>
      <c r="AH947" s="1550"/>
      <c r="AI947" s="1550"/>
      <c r="AJ947" s="1421"/>
      <c r="AK947" s="1509"/>
      <c r="AL947" s="1501"/>
      <c r="AM947" s="1501"/>
      <c r="AN947" s="1501"/>
      <c r="AO947" s="1501"/>
      <c r="AP947" s="1509"/>
      <c r="AQ947" s="1501"/>
      <c r="AR947" s="1501"/>
    </row>
    <row r="948" spans="1:44" ht="33" customHeight="1">
      <c r="A948" s="1446"/>
      <c r="B948" s="1517"/>
      <c r="C948" s="1552"/>
      <c r="D948" s="1553"/>
      <c r="E948" s="1529"/>
      <c r="F948" s="1421"/>
      <c r="G948" s="1446"/>
      <c r="H948" s="1420"/>
      <c r="I948" s="1526"/>
      <c r="J948" s="1446"/>
      <c r="K948" s="1446"/>
      <c r="L948" s="1421"/>
      <c r="M948" s="1446"/>
      <c r="N948" s="1550"/>
      <c r="O948" s="1550"/>
      <c r="P948" s="1551"/>
      <c r="Q948" s="1550"/>
      <c r="R948" s="1421"/>
      <c r="S948" s="1554"/>
      <c r="T948" s="1554"/>
      <c r="U948" s="1554"/>
      <c r="V948" s="1554"/>
      <c r="W948" s="1554"/>
      <c r="X948" s="1554"/>
      <c r="Y948" s="1554"/>
      <c r="Z948" s="1555"/>
      <c r="AA948" s="1555"/>
      <c r="AB948" s="1555"/>
      <c r="AC948" s="1555"/>
      <c r="AD948" s="1555"/>
      <c r="AE948" s="1555"/>
      <c r="AF948" s="1555"/>
      <c r="AG948" s="1555"/>
      <c r="AH948" s="1550"/>
      <c r="AI948" s="1550"/>
      <c r="AJ948" s="1421"/>
      <c r="AK948" s="1509"/>
      <c r="AL948" s="1501"/>
      <c r="AM948" s="1501"/>
      <c r="AN948" s="1501"/>
      <c r="AO948" s="1501"/>
      <c r="AP948" s="1509"/>
      <c r="AQ948" s="1501"/>
      <c r="AR948" s="1501"/>
    </row>
    <row r="949" spans="1:44" ht="51.75" customHeight="1">
      <c r="A949" s="1446"/>
      <c r="B949" s="1517"/>
      <c r="C949" s="1552"/>
      <c r="D949" s="1553"/>
      <c r="E949" s="1529"/>
      <c r="F949" s="1421"/>
      <c r="G949" s="1446"/>
      <c r="H949" s="1420"/>
      <c r="I949" s="1526"/>
      <c r="J949" s="1446"/>
      <c r="K949" s="1446"/>
      <c r="L949" s="1421"/>
      <c r="M949" s="1446"/>
      <c r="N949" s="1550"/>
      <c r="O949" s="1550"/>
      <c r="P949" s="1551"/>
      <c r="Q949" s="1550"/>
      <c r="R949" s="1421"/>
      <c r="S949" s="1554"/>
      <c r="T949" s="1554"/>
      <c r="U949" s="1554"/>
      <c r="V949" s="1554"/>
      <c r="W949" s="1554"/>
      <c r="X949" s="1554"/>
      <c r="Y949" s="1554"/>
      <c r="Z949" s="1555"/>
      <c r="AA949" s="1555"/>
      <c r="AB949" s="1555"/>
      <c r="AC949" s="1555"/>
      <c r="AD949" s="1555"/>
      <c r="AE949" s="1555"/>
      <c r="AF949" s="1555"/>
      <c r="AG949" s="1555"/>
      <c r="AH949" s="1550"/>
      <c r="AI949" s="1550"/>
      <c r="AJ949" s="1421"/>
      <c r="AK949" s="1509"/>
      <c r="AL949" s="1501"/>
      <c r="AM949" s="1501"/>
      <c r="AN949" s="1501"/>
      <c r="AO949" s="1501"/>
      <c r="AP949" s="1509"/>
      <c r="AQ949" s="1501"/>
      <c r="AR949" s="1501"/>
    </row>
    <row r="950" spans="1:44" ht="51.75" customHeight="1">
      <c r="A950" s="1446"/>
      <c r="B950" s="1517"/>
      <c r="C950" s="1552"/>
      <c r="D950" s="1553"/>
      <c r="E950" s="1529"/>
      <c r="F950" s="1421"/>
      <c r="G950" s="1446"/>
      <c r="H950" s="1420"/>
      <c r="I950" s="1526"/>
      <c r="J950" s="1446"/>
      <c r="K950" s="1446"/>
      <c r="L950" s="1421"/>
      <c r="M950" s="1446"/>
      <c r="N950" s="1550"/>
      <c r="O950" s="1550"/>
      <c r="P950" s="1551"/>
      <c r="Q950" s="1550"/>
      <c r="R950" s="1421"/>
      <c r="S950" s="1554"/>
      <c r="T950" s="1554"/>
      <c r="U950" s="1554"/>
      <c r="V950" s="1554"/>
      <c r="W950" s="1554"/>
      <c r="X950" s="1554"/>
      <c r="Y950" s="1554"/>
      <c r="Z950" s="1555"/>
      <c r="AA950" s="1555"/>
      <c r="AB950" s="1555"/>
      <c r="AC950" s="1555"/>
      <c r="AD950" s="1555"/>
      <c r="AE950" s="1555"/>
      <c r="AF950" s="1555"/>
      <c r="AG950" s="1555"/>
      <c r="AH950" s="1550"/>
      <c r="AI950" s="1550"/>
      <c r="AJ950" s="1421"/>
      <c r="AK950" s="1509"/>
      <c r="AL950" s="1501"/>
      <c r="AM950" s="1501"/>
      <c r="AN950" s="1501"/>
      <c r="AO950" s="1501"/>
      <c r="AP950" s="1509"/>
      <c r="AQ950" s="1501"/>
      <c r="AR950" s="1501"/>
    </row>
    <row r="951" spans="1:44" ht="46.5" customHeight="1">
      <c r="A951" s="1446"/>
      <c r="B951" s="1517"/>
      <c r="C951" s="1552"/>
      <c r="D951" s="1553"/>
      <c r="E951" s="1529"/>
      <c r="F951" s="1421"/>
      <c r="G951" s="1446"/>
      <c r="H951" s="1420"/>
      <c r="I951" s="1526"/>
      <c r="J951" s="1446"/>
      <c r="K951" s="1446"/>
      <c r="L951" s="1421"/>
      <c r="M951" s="1446"/>
      <c r="N951" s="1550"/>
      <c r="O951" s="1550"/>
      <c r="P951" s="1551"/>
      <c r="Q951" s="1550"/>
      <c r="R951" s="1421"/>
      <c r="S951" s="1554"/>
      <c r="T951" s="1554"/>
      <c r="U951" s="1554"/>
      <c r="V951" s="1554"/>
      <c r="W951" s="1554"/>
      <c r="X951" s="1554"/>
      <c r="Y951" s="1554"/>
      <c r="Z951" s="1555"/>
      <c r="AA951" s="1555"/>
      <c r="AB951" s="1555"/>
      <c r="AC951" s="1555"/>
      <c r="AD951" s="1555"/>
      <c r="AE951" s="1555"/>
      <c r="AF951" s="1555"/>
      <c r="AG951" s="1555"/>
      <c r="AH951" s="1550"/>
      <c r="AI951" s="1550"/>
      <c r="AJ951" s="1421"/>
      <c r="AK951" s="1509"/>
      <c r="AL951" s="1501"/>
      <c r="AM951" s="1501"/>
      <c r="AN951" s="1501"/>
      <c r="AO951" s="1501"/>
      <c r="AP951" s="1509"/>
      <c r="AQ951" s="1501"/>
      <c r="AR951" s="1501"/>
    </row>
    <row r="952" spans="1:44" ht="42" customHeight="1">
      <c r="A952" s="1446"/>
      <c r="B952" s="1517"/>
      <c r="C952" s="1552"/>
      <c r="D952" s="1553"/>
      <c r="E952" s="1529"/>
      <c r="F952" s="1421"/>
      <c r="G952" s="1446"/>
      <c r="H952" s="1420"/>
      <c r="I952" s="1526"/>
      <c r="J952" s="1446"/>
      <c r="K952" s="1446"/>
      <c r="L952" s="1421"/>
      <c r="M952" s="1446"/>
      <c r="N952" s="1550"/>
      <c r="O952" s="1550"/>
      <c r="P952" s="1551"/>
      <c r="Q952" s="1550"/>
      <c r="R952" s="1421"/>
      <c r="S952" s="1554"/>
      <c r="T952" s="1554"/>
      <c r="U952" s="1554"/>
      <c r="V952" s="1554"/>
      <c r="W952" s="1554"/>
      <c r="X952" s="1554"/>
      <c r="Y952" s="1554"/>
      <c r="Z952" s="1555"/>
      <c r="AA952" s="1555"/>
      <c r="AB952" s="1555"/>
      <c r="AC952" s="1555"/>
      <c r="AD952" s="1555"/>
      <c r="AE952" s="1555"/>
      <c r="AF952" s="1555"/>
      <c r="AG952" s="1555"/>
      <c r="AH952" s="1550"/>
      <c r="AI952" s="1550"/>
      <c r="AJ952" s="1421"/>
      <c r="AK952" s="1509"/>
      <c r="AL952" s="1501"/>
      <c r="AM952" s="1501"/>
      <c r="AN952" s="1501"/>
      <c r="AO952" s="1501"/>
      <c r="AP952" s="1509"/>
      <c r="AQ952" s="1501"/>
      <c r="AR952" s="1501"/>
    </row>
    <row r="953" spans="1:44" ht="42" customHeight="1">
      <c r="A953" s="1446"/>
      <c r="B953" s="1517"/>
      <c r="C953" s="1552"/>
      <c r="D953" s="1553"/>
      <c r="E953" s="1529"/>
      <c r="F953" s="1421"/>
      <c r="G953" s="1446"/>
      <c r="H953" s="1420"/>
      <c r="I953" s="1526"/>
      <c r="J953" s="1446"/>
      <c r="K953" s="1446"/>
      <c r="L953" s="1421"/>
      <c r="M953" s="1446"/>
      <c r="N953" s="1550"/>
      <c r="O953" s="1550"/>
      <c r="P953" s="1551"/>
      <c r="Q953" s="1550"/>
      <c r="R953" s="1421"/>
      <c r="S953" s="1554"/>
      <c r="T953" s="1554"/>
      <c r="U953" s="1554"/>
      <c r="V953" s="1554"/>
      <c r="W953" s="1554"/>
      <c r="X953" s="1554"/>
      <c r="Y953" s="1554"/>
      <c r="Z953" s="1555"/>
      <c r="AA953" s="1555"/>
      <c r="AB953" s="1555"/>
      <c r="AC953" s="1555"/>
      <c r="AD953" s="1555"/>
      <c r="AE953" s="1555"/>
      <c r="AF953" s="1555"/>
      <c r="AG953" s="1555"/>
      <c r="AH953" s="1550"/>
      <c r="AI953" s="1550"/>
      <c r="AJ953" s="1421"/>
      <c r="AK953" s="1509"/>
      <c r="AL953" s="1501"/>
      <c r="AM953" s="1501"/>
      <c r="AN953" s="1501"/>
      <c r="AO953" s="1501"/>
      <c r="AP953" s="1509"/>
      <c r="AQ953" s="1501"/>
      <c r="AR953" s="1501"/>
    </row>
    <row r="954" spans="1:44" ht="38.25" customHeight="1">
      <c r="A954" s="1446"/>
      <c r="B954" s="1517"/>
      <c r="C954" s="1552"/>
      <c r="D954" s="1553"/>
      <c r="E954" s="1529"/>
      <c r="F954" s="1421"/>
      <c r="G954" s="1446"/>
      <c r="H954" s="1420"/>
      <c r="I954" s="1526"/>
      <c r="J954" s="1446"/>
      <c r="K954" s="1446"/>
      <c r="L954" s="1421"/>
      <c r="M954" s="1446"/>
      <c r="N954" s="1550"/>
      <c r="O954" s="1550"/>
      <c r="P954" s="1551"/>
      <c r="Q954" s="1550"/>
      <c r="R954" s="1421"/>
      <c r="S954" s="1554"/>
      <c r="T954" s="1554"/>
      <c r="U954" s="1554"/>
      <c r="V954" s="1554"/>
      <c r="W954" s="1554"/>
      <c r="X954" s="1554"/>
      <c r="Y954" s="1554"/>
      <c r="Z954" s="1555"/>
      <c r="AA954" s="1555"/>
      <c r="AB954" s="1555"/>
      <c r="AC954" s="1555"/>
      <c r="AD954" s="1555"/>
      <c r="AE954" s="1555"/>
      <c r="AF954" s="1555"/>
      <c r="AG954" s="1555"/>
      <c r="AH954" s="1550"/>
      <c r="AI954" s="1550"/>
      <c r="AJ954" s="1421"/>
      <c r="AK954" s="1509"/>
      <c r="AL954" s="1501"/>
      <c r="AM954" s="1501"/>
      <c r="AN954" s="1501"/>
      <c r="AO954" s="1501"/>
      <c r="AP954" s="1509"/>
      <c r="AQ954" s="1501"/>
      <c r="AR954" s="1501"/>
    </row>
    <row r="955" spans="1:44" ht="33.75" customHeight="1">
      <c r="A955" s="1446"/>
      <c r="B955" s="1517"/>
      <c r="C955" s="1552"/>
      <c r="D955" s="1553"/>
      <c r="E955" s="1529"/>
      <c r="F955" s="1421"/>
      <c r="G955" s="1446"/>
      <c r="H955" s="1420"/>
      <c r="I955" s="1526"/>
      <c r="J955" s="1446"/>
      <c r="K955" s="1446"/>
      <c r="L955" s="1421"/>
      <c r="M955" s="1446"/>
      <c r="N955" s="1550"/>
      <c r="O955" s="1550"/>
      <c r="P955" s="1551"/>
      <c r="Q955" s="1550"/>
      <c r="R955" s="1421"/>
      <c r="S955" s="1554"/>
      <c r="T955" s="1554"/>
      <c r="U955" s="1554"/>
      <c r="V955" s="1554"/>
      <c r="W955" s="1554"/>
      <c r="X955" s="1554"/>
      <c r="Y955" s="1554"/>
      <c r="Z955" s="1555"/>
      <c r="AA955" s="1555"/>
      <c r="AB955" s="1555"/>
      <c r="AC955" s="1555"/>
      <c r="AD955" s="1555"/>
      <c r="AE955" s="1555"/>
      <c r="AF955" s="1555"/>
      <c r="AG955" s="1555"/>
      <c r="AH955" s="1550"/>
      <c r="AI955" s="1550"/>
      <c r="AJ955" s="1421"/>
      <c r="AK955" s="1509"/>
      <c r="AL955" s="1501"/>
      <c r="AM955" s="1501"/>
      <c r="AN955" s="1501"/>
      <c r="AO955" s="1501"/>
      <c r="AP955" s="1509"/>
      <c r="AQ955" s="1501"/>
      <c r="AR955" s="1501"/>
    </row>
    <row r="956" spans="1:44" ht="30" customHeight="1">
      <c r="A956" s="1446"/>
      <c r="B956" s="1517"/>
      <c r="C956" s="1552"/>
      <c r="D956" s="1553"/>
      <c r="E956" s="1529"/>
      <c r="F956" s="1421"/>
      <c r="G956" s="1446"/>
      <c r="H956" s="1420"/>
      <c r="I956" s="1526"/>
      <c r="J956" s="1446"/>
      <c r="K956" s="1446"/>
      <c r="L956" s="1421"/>
      <c r="M956" s="1446"/>
      <c r="N956" s="1550"/>
      <c r="O956" s="1550"/>
      <c r="P956" s="1551"/>
      <c r="Q956" s="1550"/>
      <c r="R956" s="1421"/>
      <c r="S956" s="1554"/>
      <c r="T956" s="1554"/>
      <c r="U956" s="1554"/>
      <c r="V956" s="1554"/>
      <c r="W956" s="1554"/>
      <c r="X956" s="1554"/>
      <c r="Y956" s="1554"/>
      <c r="Z956" s="1555"/>
      <c r="AA956" s="1555"/>
      <c r="AB956" s="1555"/>
      <c r="AC956" s="1555"/>
      <c r="AD956" s="1555"/>
      <c r="AE956" s="1555"/>
      <c r="AF956" s="1555"/>
      <c r="AG956" s="1555"/>
      <c r="AH956" s="1550"/>
      <c r="AI956" s="1550"/>
      <c r="AJ956" s="1421"/>
      <c r="AK956" s="1509"/>
      <c r="AL956" s="1501"/>
      <c r="AM956" s="1501"/>
      <c r="AN956" s="1501"/>
      <c r="AO956" s="1501"/>
      <c r="AP956" s="1509"/>
      <c r="AQ956" s="1501"/>
      <c r="AR956" s="1501"/>
    </row>
    <row r="957" spans="1:44" ht="45.75" customHeight="1">
      <c r="A957" s="1446"/>
      <c r="B957" s="1517"/>
      <c r="C957" s="1552"/>
      <c r="D957" s="1553"/>
      <c r="E957" s="1529"/>
      <c r="F957" s="1421"/>
      <c r="G957" s="1446"/>
      <c r="H957" s="1420"/>
      <c r="I957" s="1526"/>
      <c r="J957" s="1446"/>
      <c r="K957" s="1446"/>
      <c r="L957" s="1421"/>
      <c r="M957" s="1446"/>
      <c r="N957" s="1550"/>
      <c r="O957" s="1550"/>
      <c r="P957" s="1551"/>
      <c r="Q957" s="1550"/>
      <c r="R957" s="1421"/>
      <c r="S957" s="1554"/>
      <c r="T957" s="1554"/>
      <c r="U957" s="1554"/>
      <c r="V957" s="1554"/>
      <c r="W957" s="1554"/>
      <c r="X957" s="1554"/>
      <c r="Y957" s="1554"/>
      <c r="Z957" s="1555"/>
      <c r="AA957" s="1555"/>
      <c r="AB957" s="1555"/>
      <c r="AC957" s="1555"/>
      <c r="AD957" s="1555"/>
      <c r="AE957" s="1555"/>
      <c r="AF957" s="1555"/>
      <c r="AG957" s="1555"/>
      <c r="AH957" s="1550"/>
      <c r="AI957" s="1550"/>
      <c r="AJ957" s="1421"/>
      <c r="AK957" s="1509"/>
      <c r="AL957" s="1501"/>
      <c r="AM957" s="1501"/>
      <c r="AN957" s="1501"/>
      <c r="AO957" s="1501"/>
      <c r="AP957" s="1509"/>
      <c r="AQ957" s="1501"/>
      <c r="AR957" s="1501"/>
    </row>
    <row r="958" spans="1:44" ht="54" customHeight="1">
      <c r="A958" s="1446"/>
      <c r="B958" s="1517"/>
      <c r="C958" s="1552"/>
      <c r="D958" s="1553"/>
      <c r="E958" s="1529"/>
      <c r="F958" s="1421"/>
      <c r="G958" s="1446"/>
      <c r="H958" s="1420"/>
      <c r="I958" s="1526"/>
      <c r="J958" s="1446"/>
      <c r="K958" s="1446"/>
      <c r="L958" s="1421"/>
      <c r="M958" s="1446"/>
      <c r="N958" s="1550"/>
      <c r="O958" s="1550"/>
      <c r="P958" s="1551"/>
      <c r="Q958" s="1550"/>
      <c r="R958" s="1421"/>
      <c r="S958" s="1554"/>
      <c r="T958" s="1554"/>
      <c r="U958" s="1554"/>
      <c r="V958" s="1554"/>
      <c r="W958" s="1554"/>
      <c r="X958" s="1554"/>
      <c r="Y958" s="1554"/>
      <c r="Z958" s="1555"/>
      <c r="AA958" s="1555"/>
      <c r="AB958" s="1555"/>
      <c r="AC958" s="1555"/>
      <c r="AD958" s="1555"/>
      <c r="AE958" s="1555"/>
      <c r="AF958" s="1555"/>
      <c r="AG958" s="1555"/>
      <c r="AH958" s="1550"/>
      <c r="AI958" s="1550"/>
      <c r="AJ958" s="1421"/>
      <c r="AK958" s="1509"/>
      <c r="AL958" s="1501"/>
      <c r="AM958" s="1501"/>
      <c r="AN958" s="1501"/>
      <c r="AO958" s="1501"/>
      <c r="AP958" s="1509"/>
      <c r="AQ958" s="1501"/>
      <c r="AR958" s="1501"/>
    </row>
    <row r="959" spans="1:44" ht="48" customHeight="1">
      <c r="A959" s="1446"/>
      <c r="B959" s="1517"/>
      <c r="C959" s="1552"/>
      <c r="D959" s="1553"/>
      <c r="E959" s="1529"/>
      <c r="F959" s="1421"/>
      <c r="G959" s="1446"/>
      <c r="H959" s="1420"/>
      <c r="I959" s="1526"/>
      <c r="J959" s="1446"/>
      <c r="K959" s="1446"/>
      <c r="L959" s="1421"/>
      <c r="M959" s="1446"/>
      <c r="N959" s="1550"/>
      <c r="O959" s="1550"/>
      <c r="P959" s="1551"/>
      <c r="Q959" s="1550"/>
      <c r="R959" s="1421"/>
      <c r="S959" s="1554"/>
      <c r="T959" s="1554"/>
      <c r="U959" s="1554"/>
      <c r="V959" s="1554"/>
      <c r="W959" s="1554"/>
      <c r="X959" s="1554"/>
      <c r="Y959" s="1554"/>
      <c r="Z959" s="1555"/>
      <c r="AA959" s="1555"/>
      <c r="AB959" s="1555"/>
      <c r="AC959" s="1555"/>
      <c r="AD959" s="1555"/>
      <c r="AE959" s="1555"/>
      <c r="AF959" s="1555"/>
      <c r="AG959" s="1555"/>
      <c r="AH959" s="1550"/>
      <c r="AI959" s="1550"/>
      <c r="AJ959" s="1421"/>
      <c r="AK959" s="1509"/>
      <c r="AL959" s="1501"/>
      <c r="AM959" s="1501"/>
      <c r="AN959" s="1501"/>
      <c r="AO959" s="1501"/>
      <c r="AP959" s="1509"/>
      <c r="AQ959" s="1501"/>
      <c r="AR959" s="1501"/>
    </row>
    <row r="960" spans="1:44" ht="48.75" customHeight="1">
      <c r="A960" s="1446"/>
      <c r="B960" s="1517"/>
      <c r="C960" s="1552"/>
      <c r="D960" s="1553"/>
      <c r="E960" s="1529"/>
      <c r="F960" s="1421"/>
      <c r="G960" s="1446"/>
      <c r="H960" s="1420"/>
      <c r="I960" s="1526"/>
      <c r="J960" s="1446"/>
      <c r="K960" s="1446"/>
      <c r="L960" s="1421"/>
      <c r="M960" s="1446"/>
      <c r="N960" s="1550"/>
      <c r="O960" s="1550"/>
      <c r="P960" s="1551"/>
      <c r="Q960" s="1550"/>
      <c r="R960" s="1421"/>
      <c r="S960" s="1554"/>
      <c r="T960" s="1554"/>
      <c r="U960" s="1554"/>
      <c r="V960" s="1554"/>
      <c r="W960" s="1554"/>
      <c r="X960" s="1554"/>
      <c r="Y960" s="1554"/>
      <c r="Z960" s="1555"/>
      <c r="AA960" s="1555"/>
      <c r="AB960" s="1555"/>
      <c r="AC960" s="1555"/>
      <c r="AD960" s="1555"/>
      <c r="AE960" s="1555"/>
      <c r="AF960" s="1555"/>
      <c r="AG960" s="1555"/>
      <c r="AH960" s="1550"/>
      <c r="AI960" s="1550"/>
      <c r="AJ960" s="1421"/>
      <c r="AK960" s="1509"/>
      <c r="AL960" s="1501"/>
      <c r="AM960" s="1501"/>
      <c r="AN960" s="1501"/>
      <c r="AO960" s="1501"/>
      <c r="AP960" s="1509"/>
      <c r="AQ960" s="1501"/>
      <c r="AR960" s="1501"/>
    </row>
    <row r="961" spans="1:44" ht="48.75" customHeight="1">
      <c r="A961" s="1446"/>
      <c r="B961" s="1517"/>
      <c r="C961" s="1552"/>
      <c r="D961" s="1553"/>
      <c r="E961" s="1529"/>
      <c r="F961" s="1421"/>
      <c r="G961" s="1446"/>
      <c r="H961" s="1420"/>
      <c r="I961" s="1526"/>
      <c r="J961" s="1446"/>
      <c r="K961" s="1446"/>
      <c r="L961" s="1421"/>
      <c r="M961" s="1446"/>
      <c r="N961" s="1550"/>
      <c r="O961" s="1550"/>
      <c r="P961" s="1551"/>
      <c r="Q961" s="1550"/>
      <c r="R961" s="1421"/>
      <c r="S961" s="1554"/>
      <c r="T961" s="1554"/>
      <c r="U961" s="1554"/>
      <c r="V961" s="1554"/>
      <c r="W961" s="1554"/>
      <c r="X961" s="1554"/>
      <c r="Y961" s="1554"/>
      <c r="Z961" s="1555"/>
      <c r="AA961" s="1555"/>
      <c r="AB961" s="1555"/>
      <c r="AC961" s="1555"/>
      <c r="AD961" s="1555"/>
      <c r="AE961" s="1555"/>
      <c r="AF961" s="1555"/>
      <c r="AG961" s="1555"/>
      <c r="AH961" s="1550"/>
      <c r="AI961" s="1550"/>
      <c r="AJ961" s="1421"/>
      <c r="AK961" s="1509"/>
      <c r="AL961" s="1501"/>
      <c r="AM961" s="1501"/>
      <c r="AN961" s="1501"/>
      <c r="AO961" s="1501"/>
      <c r="AP961" s="1509"/>
      <c r="AQ961" s="1501"/>
      <c r="AR961" s="1501"/>
    </row>
    <row r="962" spans="1:44" ht="30" customHeight="1">
      <c r="A962" s="1446"/>
      <c r="B962" s="1517"/>
      <c r="C962" s="1552"/>
      <c r="D962" s="1553"/>
      <c r="E962" s="1529"/>
      <c r="F962" s="1421"/>
      <c r="G962" s="1446"/>
      <c r="H962" s="1420"/>
      <c r="I962" s="1526"/>
      <c r="J962" s="1446"/>
      <c r="K962" s="1446"/>
      <c r="L962" s="1421"/>
      <c r="M962" s="1446"/>
      <c r="N962" s="1550"/>
      <c r="O962" s="1550"/>
      <c r="P962" s="1551"/>
      <c r="Q962" s="1550"/>
      <c r="R962" s="1421"/>
      <c r="S962" s="1554"/>
      <c r="T962" s="1554"/>
      <c r="U962" s="1554"/>
      <c r="V962" s="1554"/>
      <c r="W962" s="1554"/>
      <c r="X962" s="1554"/>
      <c r="Y962" s="1554"/>
      <c r="Z962" s="1555"/>
      <c r="AA962" s="1555"/>
      <c r="AB962" s="1555"/>
      <c r="AC962" s="1555"/>
      <c r="AD962" s="1555"/>
      <c r="AE962" s="1555"/>
      <c r="AF962" s="1555"/>
      <c r="AG962" s="1555"/>
      <c r="AH962" s="1550"/>
      <c r="AI962" s="1550"/>
      <c r="AJ962" s="1421"/>
      <c r="AK962" s="1509"/>
      <c r="AL962" s="1501"/>
      <c r="AM962" s="1501"/>
      <c r="AN962" s="1501"/>
      <c r="AO962" s="1501"/>
      <c r="AP962" s="1509"/>
      <c r="AQ962" s="1501"/>
      <c r="AR962" s="1501"/>
    </row>
    <row r="963" spans="1:44" ht="53.25" customHeight="1">
      <c r="A963" s="1446"/>
      <c r="B963" s="1517"/>
      <c r="C963" s="1552"/>
      <c r="D963" s="1553"/>
      <c r="E963" s="1529"/>
      <c r="F963" s="1421"/>
      <c r="G963" s="1446"/>
      <c r="H963" s="1420"/>
      <c r="I963" s="1526"/>
      <c r="J963" s="1446"/>
      <c r="K963" s="1446"/>
      <c r="L963" s="1421"/>
      <c r="M963" s="1446"/>
      <c r="N963" s="1550"/>
      <c r="O963" s="1550"/>
      <c r="P963" s="1551"/>
      <c r="Q963" s="1550"/>
      <c r="R963" s="1421"/>
      <c r="S963" s="1554"/>
      <c r="T963" s="1554"/>
      <c r="U963" s="1554"/>
      <c r="V963" s="1554"/>
      <c r="W963" s="1554"/>
      <c r="X963" s="1554"/>
      <c r="Y963" s="1554"/>
      <c r="Z963" s="1555"/>
      <c r="AA963" s="1555"/>
      <c r="AB963" s="1555"/>
      <c r="AC963" s="1555"/>
      <c r="AD963" s="1555"/>
      <c r="AE963" s="1555"/>
      <c r="AF963" s="1555"/>
      <c r="AG963" s="1555"/>
      <c r="AH963" s="1550"/>
      <c r="AI963" s="1550"/>
      <c r="AJ963" s="1421"/>
      <c r="AK963" s="1509"/>
      <c r="AL963" s="1501"/>
      <c r="AM963" s="1501"/>
      <c r="AN963" s="1501"/>
      <c r="AO963" s="1501"/>
      <c r="AP963" s="1509"/>
      <c r="AQ963" s="1501"/>
      <c r="AR963" s="1501"/>
    </row>
    <row r="964" spans="1:44" ht="38.25" customHeight="1">
      <c r="A964" s="1446"/>
      <c r="B964" s="1517"/>
      <c r="C964" s="1552"/>
      <c r="D964" s="1553"/>
      <c r="E964" s="1529"/>
      <c r="F964" s="1421"/>
      <c r="G964" s="1446"/>
      <c r="H964" s="1420"/>
      <c r="I964" s="1526"/>
      <c r="J964" s="1446"/>
      <c r="K964" s="1446"/>
      <c r="L964" s="1421"/>
      <c r="M964" s="1446"/>
      <c r="N964" s="1550"/>
      <c r="O964" s="1550"/>
      <c r="P964" s="1551"/>
      <c r="Q964" s="1550"/>
      <c r="R964" s="1421"/>
      <c r="S964" s="1554"/>
      <c r="T964" s="1554"/>
      <c r="U964" s="1554"/>
      <c r="V964" s="1554"/>
      <c r="W964" s="1554"/>
      <c r="X964" s="1554"/>
      <c r="Y964" s="1554"/>
      <c r="Z964" s="1555"/>
      <c r="AA964" s="1555"/>
      <c r="AB964" s="1555"/>
      <c r="AC964" s="1555"/>
      <c r="AD964" s="1555"/>
      <c r="AE964" s="1555"/>
      <c r="AF964" s="1555"/>
      <c r="AG964" s="1555"/>
      <c r="AH964" s="1550"/>
      <c r="AI964" s="1550"/>
      <c r="AJ964" s="1421"/>
      <c r="AK964" s="1509"/>
      <c r="AL964" s="1501"/>
      <c r="AM964" s="1501"/>
      <c r="AN964" s="1501"/>
      <c r="AO964" s="1501"/>
      <c r="AP964" s="1509"/>
      <c r="AQ964" s="1501"/>
      <c r="AR964" s="1501"/>
    </row>
    <row r="965" spans="1:44" ht="78" customHeight="1">
      <c r="A965" s="1446"/>
      <c r="B965" s="1517"/>
      <c r="C965" s="1552"/>
      <c r="D965" s="1553"/>
      <c r="E965" s="1529"/>
      <c r="F965" s="1421"/>
      <c r="G965" s="1446"/>
      <c r="H965" s="1420"/>
      <c r="I965" s="1526"/>
      <c r="J965" s="1446"/>
      <c r="K965" s="1446"/>
      <c r="L965" s="1421"/>
      <c r="M965" s="1446"/>
      <c r="N965" s="1550"/>
      <c r="O965" s="1550"/>
      <c r="P965" s="1551"/>
      <c r="Q965" s="1550"/>
      <c r="R965" s="1421"/>
      <c r="S965" s="1554"/>
      <c r="T965" s="1554"/>
      <c r="U965" s="1554"/>
      <c r="V965" s="1554"/>
      <c r="W965" s="1554"/>
      <c r="X965" s="1554"/>
      <c r="Y965" s="1554"/>
      <c r="Z965" s="1555"/>
      <c r="AA965" s="1555"/>
      <c r="AB965" s="1555"/>
      <c r="AC965" s="1555"/>
      <c r="AD965" s="1555"/>
      <c r="AE965" s="1555"/>
      <c r="AF965" s="1555"/>
      <c r="AG965" s="1555"/>
      <c r="AH965" s="1550"/>
      <c r="AI965" s="1550"/>
      <c r="AJ965" s="1421"/>
      <c r="AK965" s="1509"/>
      <c r="AL965" s="1501"/>
      <c r="AM965" s="1501"/>
      <c r="AN965" s="1501"/>
      <c r="AO965" s="1501"/>
      <c r="AP965" s="1509"/>
      <c r="AQ965" s="1501"/>
      <c r="AR965" s="1501"/>
    </row>
    <row r="966" spans="1:44" ht="33" customHeight="1">
      <c r="A966" s="1446"/>
      <c r="B966" s="1517"/>
      <c r="C966" s="1552"/>
      <c r="D966" s="1553"/>
      <c r="E966" s="1529"/>
      <c r="F966" s="1421"/>
      <c r="G966" s="1446"/>
      <c r="H966" s="1420"/>
      <c r="I966" s="1526"/>
      <c r="J966" s="1446"/>
      <c r="K966" s="1446"/>
      <c r="L966" s="1421"/>
      <c r="M966" s="1446"/>
      <c r="N966" s="1550"/>
      <c r="O966" s="1550"/>
      <c r="P966" s="1551"/>
      <c r="Q966" s="1550"/>
      <c r="R966" s="1421"/>
      <c r="S966" s="1554"/>
      <c r="T966" s="1554"/>
      <c r="U966" s="1554"/>
      <c r="V966" s="1554"/>
      <c r="W966" s="1554"/>
      <c r="X966" s="1554"/>
      <c r="Y966" s="1554"/>
      <c r="Z966" s="1555"/>
      <c r="AA966" s="1555"/>
      <c r="AB966" s="1555"/>
      <c r="AC966" s="1555"/>
      <c r="AD966" s="1555"/>
      <c r="AE966" s="1555"/>
      <c r="AF966" s="1555"/>
      <c r="AG966" s="1555"/>
      <c r="AH966" s="1550"/>
      <c r="AI966" s="1550"/>
      <c r="AJ966" s="1421"/>
      <c r="AK966" s="1509"/>
      <c r="AL966" s="1501"/>
      <c r="AM966" s="1501"/>
      <c r="AN966" s="1501"/>
      <c r="AO966" s="1501"/>
      <c r="AP966" s="1509"/>
      <c r="AQ966" s="1501"/>
      <c r="AR966" s="1501"/>
    </row>
    <row r="967" spans="1:44" ht="33" customHeight="1">
      <c r="A967" s="1446"/>
      <c r="B967" s="1517"/>
      <c r="C967" s="1552"/>
      <c r="D967" s="1553"/>
      <c r="E967" s="1529"/>
      <c r="F967" s="1421"/>
      <c r="G967" s="1446"/>
      <c r="H967" s="1420"/>
      <c r="I967" s="1526"/>
      <c r="J967" s="1446"/>
      <c r="K967" s="1446"/>
      <c r="L967" s="1421"/>
      <c r="M967" s="1446"/>
      <c r="N967" s="1550"/>
      <c r="O967" s="1550"/>
      <c r="P967" s="1551"/>
      <c r="Q967" s="1550"/>
      <c r="R967" s="1421"/>
      <c r="S967" s="1554"/>
      <c r="T967" s="1554"/>
      <c r="U967" s="1554"/>
      <c r="V967" s="1554"/>
      <c r="W967" s="1554"/>
      <c r="X967" s="1554"/>
      <c r="Y967" s="1554"/>
      <c r="Z967" s="1555"/>
      <c r="AA967" s="1555"/>
      <c r="AB967" s="1555"/>
      <c r="AC967" s="1555"/>
      <c r="AD967" s="1555"/>
      <c r="AE967" s="1555"/>
      <c r="AF967" s="1555"/>
      <c r="AG967" s="1555"/>
      <c r="AH967" s="1550"/>
      <c r="AI967" s="1550"/>
      <c r="AJ967" s="1421"/>
      <c r="AK967" s="1509"/>
      <c r="AL967" s="1501"/>
      <c r="AM967" s="1501"/>
      <c r="AN967" s="1501"/>
      <c r="AO967" s="1501"/>
      <c r="AP967" s="1509"/>
      <c r="AQ967" s="1501"/>
      <c r="AR967" s="1501"/>
    </row>
    <row r="968" spans="1:44" ht="33" customHeight="1">
      <c r="A968" s="1446"/>
      <c r="B968" s="1517"/>
      <c r="C968" s="1552"/>
      <c r="D968" s="1553"/>
      <c r="E968" s="1529"/>
      <c r="F968" s="1421"/>
      <c r="G968" s="1446"/>
      <c r="H968" s="1420"/>
      <c r="I968" s="1526"/>
      <c r="J968" s="1446"/>
      <c r="K968" s="1446"/>
      <c r="L968" s="1421"/>
      <c r="M968" s="1446"/>
      <c r="N968" s="1550"/>
      <c r="O968" s="1550"/>
      <c r="P968" s="1551"/>
      <c r="Q968" s="1550"/>
      <c r="R968" s="1421"/>
      <c r="S968" s="1554"/>
      <c r="T968" s="1554"/>
      <c r="U968" s="1554"/>
      <c r="V968" s="1554"/>
      <c r="W968" s="1554"/>
      <c r="X968" s="1554"/>
      <c r="Y968" s="1554"/>
      <c r="Z968" s="1555"/>
      <c r="AA968" s="1555"/>
      <c r="AB968" s="1555"/>
      <c r="AC968" s="1555"/>
      <c r="AD968" s="1555"/>
      <c r="AE968" s="1555"/>
      <c r="AF968" s="1555"/>
      <c r="AG968" s="1555"/>
      <c r="AH968" s="1550"/>
      <c r="AI968" s="1550"/>
      <c r="AJ968" s="1421"/>
      <c r="AK968" s="1509"/>
      <c r="AL968" s="1501"/>
      <c r="AM968" s="1501"/>
      <c r="AN968" s="1501"/>
      <c r="AO968" s="1501"/>
      <c r="AP968" s="1509"/>
      <c r="AQ968" s="1501"/>
      <c r="AR968" s="1501"/>
    </row>
    <row r="969" spans="1:44" ht="33" customHeight="1">
      <c r="A969" s="1446"/>
      <c r="B969" s="1517"/>
      <c r="C969" s="1552"/>
      <c r="D969" s="1553"/>
      <c r="E969" s="1529"/>
      <c r="F969" s="1421"/>
      <c r="G969" s="1446"/>
      <c r="H969" s="1420"/>
      <c r="I969" s="1526"/>
      <c r="J969" s="1446"/>
      <c r="K969" s="1446"/>
      <c r="L969" s="1421"/>
      <c r="M969" s="1446"/>
      <c r="N969" s="1550"/>
      <c r="O969" s="1550"/>
      <c r="P969" s="1551"/>
      <c r="Q969" s="1550"/>
      <c r="R969" s="1421"/>
      <c r="S969" s="1554"/>
      <c r="T969" s="1554"/>
      <c r="U969" s="1554"/>
      <c r="V969" s="1554"/>
      <c r="W969" s="1554"/>
      <c r="X969" s="1554"/>
      <c r="Y969" s="1554"/>
      <c r="Z969" s="1555"/>
      <c r="AA969" s="1555"/>
      <c r="AB969" s="1555"/>
      <c r="AC969" s="1555"/>
      <c r="AD969" s="1555"/>
      <c r="AE969" s="1555"/>
      <c r="AF969" s="1555"/>
      <c r="AG969" s="1555"/>
      <c r="AH969" s="1550"/>
      <c r="AI969" s="1550"/>
      <c r="AJ969" s="1421"/>
      <c r="AK969" s="1509"/>
      <c r="AL969" s="1501"/>
      <c r="AM969" s="1501"/>
      <c r="AN969" s="1501"/>
      <c r="AO969" s="1501"/>
      <c r="AP969" s="1509"/>
      <c r="AQ969" s="1501"/>
      <c r="AR969" s="1501"/>
    </row>
    <row r="970" spans="1:44" ht="43.5" customHeight="1">
      <c r="A970" s="1446"/>
      <c r="B970" s="1517"/>
      <c r="C970" s="1552"/>
      <c r="D970" s="1553"/>
      <c r="E970" s="1529"/>
      <c r="F970" s="1421"/>
      <c r="G970" s="1446"/>
      <c r="H970" s="1420"/>
      <c r="I970" s="1526"/>
      <c r="J970" s="1446"/>
      <c r="K970" s="1446"/>
      <c r="L970" s="1421"/>
      <c r="M970" s="1446"/>
      <c r="N970" s="1550"/>
      <c r="O970" s="1550"/>
      <c r="P970" s="1551"/>
      <c r="Q970" s="1550"/>
      <c r="R970" s="1421"/>
      <c r="S970" s="1554"/>
      <c r="T970" s="1554"/>
      <c r="U970" s="1554"/>
      <c r="V970" s="1554"/>
      <c r="W970" s="1554"/>
      <c r="X970" s="1554"/>
      <c r="Y970" s="1554"/>
      <c r="Z970" s="1555"/>
      <c r="AA970" s="1555"/>
      <c r="AB970" s="1555"/>
      <c r="AC970" s="1555"/>
      <c r="AD970" s="1555"/>
      <c r="AE970" s="1555"/>
      <c r="AF970" s="1555"/>
      <c r="AG970" s="1555"/>
      <c r="AH970" s="1550"/>
      <c r="AI970" s="1550"/>
      <c r="AJ970" s="1421"/>
      <c r="AK970" s="1509"/>
      <c r="AL970" s="1501"/>
      <c r="AM970" s="1501"/>
      <c r="AN970" s="1501"/>
      <c r="AO970" s="1501"/>
      <c r="AP970" s="1509"/>
      <c r="AQ970" s="1501"/>
      <c r="AR970" s="1501"/>
    </row>
    <row r="971" spans="1:44" ht="43.5" customHeight="1">
      <c r="A971" s="1446"/>
      <c r="B971" s="1517"/>
      <c r="C971" s="1552"/>
      <c r="D971" s="1553"/>
      <c r="E971" s="1529"/>
      <c r="F971" s="1421"/>
      <c r="G971" s="1446"/>
      <c r="H971" s="1420"/>
      <c r="I971" s="1526"/>
      <c r="J971" s="1446"/>
      <c r="K971" s="1446"/>
      <c r="L971" s="1421"/>
      <c r="M971" s="1446"/>
      <c r="N971" s="1550"/>
      <c r="O971" s="1550"/>
      <c r="P971" s="1551"/>
      <c r="Q971" s="1550"/>
      <c r="R971" s="1421"/>
      <c r="S971" s="1554"/>
      <c r="T971" s="1554"/>
      <c r="U971" s="1554"/>
      <c r="V971" s="1554"/>
      <c r="W971" s="1554"/>
      <c r="X971" s="1554"/>
      <c r="Y971" s="1554"/>
      <c r="Z971" s="1555"/>
      <c r="AA971" s="1555"/>
      <c r="AB971" s="1555"/>
      <c r="AC971" s="1555"/>
      <c r="AD971" s="1555"/>
      <c r="AE971" s="1555"/>
      <c r="AF971" s="1555"/>
      <c r="AG971" s="1555"/>
      <c r="AH971" s="1550"/>
      <c r="AI971" s="1550"/>
      <c r="AJ971" s="1421"/>
      <c r="AK971" s="1509"/>
      <c r="AL971" s="1501"/>
      <c r="AM971" s="1501"/>
      <c r="AN971" s="1501"/>
      <c r="AO971" s="1501"/>
      <c r="AP971" s="1509"/>
      <c r="AQ971" s="1501"/>
      <c r="AR971" s="1501"/>
    </row>
    <row r="972" spans="1:44" ht="33" customHeight="1">
      <c r="A972" s="1446"/>
      <c r="B972" s="1517"/>
      <c r="C972" s="1552"/>
      <c r="D972" s="1553"/>
      <c r="E972" s="1529"/>
      <c r="F972" s="1421"/>
      <c r="G972" s="1446"/>
      <c r="H972" s="1420"/>
      <c r="I972" s="1526"/>
      <c r="J972" s="1446"/>
      <c r="K972" s="1446"/>
      <c r="L972" s="1421"/>
      <c r="M972" s="1446"/>
      <c r="N972" s="1550"/>
      <c r="O972" s="1550"/>
      <c r="P972" s="1551"/>
      <c r="Q972" s="1550"/>
      <c r="R972" s="1421"/>
      <c r="S972" s="1554"/>
      <c r="T972" s="1554"/>
      <c r="U972" s="1554"/>
      <c r="V972" s="1554"/>
      <c r="W972" s="1554"/>
      <c r="X972" s="1554"/>
      <c r="Y972" s="1554"/>
      <c r="Z972" s="1555"/>
      <c r="AA972" s="1555"/>
      <c r="AB972" s="1555"/>
      <c r="AC972" s="1555"/>
      <c r="AD972" s="1555"/>
      <c r="AE972" s="1555"/>
      <c r="AF972" s="1555"/>
      <c r="AG972" s="1555"/>
      <c r="AH972" s="1550"/>
      <c r="AI972" s="1550"/>
      <c r="AJ972" s="1421"/>
      <c r="AK972" s="1509"/>
      <c r="AL972" s="1501"/>
      <c r="AM972" s="1501"/>
      <c r="AN972" s="1501"/>
      <c r="AO972" s="1501"/>
      <c r="AP972" s="1509"/>
      <c r="AQ972" s="1501"/>
      <c r="AR972" s="1501"/>
    </row>
    <row r="973" spans="1:44" ht="41.25" customHeight="1">
      <c r="A973" s="1446"/>
      <c r="B973" s="1517"/>
      <c r="C973" s="1552"/>
      <c r="D973" s="1553"/>
      <c r="E973" s="1529"/>
      <c r="F973" s="1421"/>
      <c r="G973" s="1446"/>
      <c r="H973" s="1420"/>
      <c r="I973" s="1526"/>
      <c r="J973" s="1446"/>
      <c r="K973" s="1446"/>
      <c r="L973" s="1421"/>
      <c r="M973" s="1446"/>
      <c r="N973" s="1550"/>
      <c r="O973" s="1550"/>
      <c r="P973" s="1551"/>
      <c r="Q973" s="1550"/>
      <c r="R973" s="1421"/>
      <c r="S973" s="1554"/>
      <c r="T973" s="1554"/>
      <c r="U973" s="1554"/>
      <c r="V973" s="1554"/>
      <c r="W973" s="1554"/>
      <c r="X973" s="1554"/>
      <c r="Y973" s="1554"/>
      <c r="Z973" s="1555"/>
      <c r="AA973" s="1555"/>
      <c r="AB973" s="1555"/>
      <c r="AC973" s="1555"/>
      <c r="AD973" s="1555"/>
      <c r="AE973" s="1555"/>
      <c r="AF973" s="1555"/>
      <c r="AG973" s="1555"/>
      <c r="AH973" s="1550"/>
      <c r="AI973" s="1550"/>
      <c r="AJ973" s="1421"/>
      <c r="AK973" s="1509"/>
      <c r="AL973" s="1501"/>
      <c r="AM973" s="1501"/>
      <c r="AN973" s="1501"/>
      <c r="AO973" s="1501"/>
      <c r="AP973" s="1509"/>
      <c r="AQ973" s="1501"/>
      <c r="AR973" s="1501"/>
    </row>
    <row r="974" spans="1:44" ht="41.25" customHeight="1">
      <c r="A974" s="1446"/>
      <c r="B974" s="1517"/>
      <c r="C974" s="1552"/>
      <c r="D974" s="1553"/>
      <c r="E974" s="1529"/>
      <c r="F974" s="1421"/>
      <c r="G974" s="1446"/>
      <c r="H974" s="1420"/>
      <c r="I974" s="1526"/>
      <c r="J974" s="1446"/>
      <c r="K974" s="1446"/>
      <c r="L974" s="1421"/>
      <c r="M974" s="1446"/>
      <c r="N974" s="1550"/>
      <c r="O974" s="1550"/>
      <c r="P974" s="1551"/>
      <c r="Q974" s="1550"/>
      <c r="R974" s="1421"/>
      <c r="S974" s="1554"/>
      <c r="T974" s="1554"/>
      <c r="U974" s="1554"/>
      <c r="V974" s="1554"/>
      <c r="W974" s="1554"/>
      <c r="X974" s="1554"/>
      <c r="Y974" s="1554"/>
      <c r="Z974" s="1555"/>
      <c r="AA974" s="1555"/>
      <c r="AB974" s="1555"/>
      <c r="AC974" s="1555"/>
      <c r="AD974" s="1555"/>
      <c r="AE974" s="1555"/>
      <c r="AF974" s="1555"/>
      <c r="AG974" s="1555"/>
      <c r="AH974" s="1550"/>
      <c r="AI974" s="1550"/>
      <c r="AJ974" s="1421"/>
      <c r="AK974" s="1509"/>
      <c r="AL974" s="1501"/>
      <c r="AM974" s="1501"/>
      <c r="AN974" s="1501"/>
      <c r="AO974" s="1501"/>
      <c r="AP974" s="1509"/>
      <c r="AQ974" s="1501"/>
      <c r="AR974" s="1501"/>
    </row>
    <row r="975" spans="1:44" ht="49.5" customHeight="1">
      <c r="A975" s="1446"/>
      <c r="B975" s="1517"/>
      <c r="C975" s="1552"/>
      <c r="D975" s="1553"/>
      <c r="E975" s="1529"/>
      <c r="F975" s="1421"/>
      <c r="G975" s="1446"/>
      <c r="H975" s="1420"/>
      <c r="I975" s="1526"/>
      <c r="J975" s="1446"/>
      <c r="K975" s="1446"/>
      <c r="L975" s="1421"/>
      <c r="M975" s="1446"/>
      <c r="N975" s="1550"/>
      <c r="O975" s="1550"/>
      <c r="P975" s="1551"/>
      <c r="Q975" s="1550"/>
      <c r="R975" s="1421"/>
      <c r="S975" s="1554"/>
      <c r="T975" s="1554"/>
      <c r="U975" s="1554"/>
      <c r="V975" s="1554"/>
      <c r="W975" s="1554"/>
      <c r="X975" s="1554"/>
      <c r="Y975" s="1554"/>
      <c r="Z975" s="1555"/>
      <c r="AA975" s="1555"/>
      <c r="AB975" s="1555"/>
      <c r="AC975" s="1555"/>
      <c r="AD975" s="1555"/>
      <c r="AE975" s="1555"/>
      <c r="AF975" s="1555"/>
      <c r="AG975" s="1555"/>
      <c r="AH975" s="1550"/>
      <c r="AI975" s="1550"/>
      <c r="AJ975" s="1421"/>
      <c r="AK975" s="1509"/>
      <c r="AL975" s="1501"/>
      <c r="AM975" s="1501"/>
      <c r="AN975" s="1501"/>
      <c r="AO975" s="1501"/>
      <c r="AP975" s="1509"/>
      <c r="AQ975" s="1501"/>
      <c r="AR975" s="1501"/>
    </row>
    <row r="976" spans="1:44" ht="46.5" customHeight="1">
      <c r="A976" s="1446"/>
      <c r="B976" s="1517"/>
      <c r="C976" s="1552"/>
      <c r="D976" s="1553"/>
      <c r="E976" s="1529"/>
      <c r="F976" s="1421"/>
      <c r="G976" s="1446"/>
      <c r="H976" s="1420"/>
      <c r="I976" s="1526"/>
      <c r="J976" s="1446"/>
      <c r="K976" s="1446"/>
      <c r="L976" s="1421"/>
      <c r="M976" s="1446"/>
      <c r="N976" s="1550"/>
      <c r="O976" s="1550"/>
      <c r="P976" s="1551"/>
      <c r="Q976" s="1550"/>
      <c r="R976" s="1421"/>
      <c r="S976" s="1554"/>
      <c r="T976" s="1554"/>
      <c r="U976" s="1554"/>
      <c r="V976" s="1554"/>
      <c r="W976" s="1554"/>
      <c r="X976" s="1554"/>
      <c r="Y976" s="1554"/>
      <c r="Z976" s="1555"/>
      <c r="AA976" s="1555"/>
      <c r="AB976" s="1555"/>
      <c r="AC976" s="1555"/>
      <c r="AD976" s="1555"/>
      <c r="AE976" s="1555"/>
      <c r="AF976" s="1555"/>
      <c r="AG976" s="1555"/>
      <c r="AH976" s="1550"/>
      <c r="AI976" s="1550"/>
      <c r="AJ976" s="1421"/>
      <c r="AK976" s="1509"/>
      <c r="AL976" s="1501"/>
      <c r="AM976" s="1501"/>
      <c r="AN976" s="1501"/>
      <c r="AO976" s="1501"/>
      <c r="AP976" s="1509"/>
      <c r="AQ976" s="1501"/>
      <c r="AR976" s="1501"/>
    </row>
    <row r="977" spans="1:44" ht="45" customHeight="1">
      <c r="A977" s="1446"/>
      <c r="B977" s="1517"/>
      <c r="C977" s="1552"/>
      <c r="D977" s="1553"/>
      <c r="E977" s="1529"/>
      <c r="F977" s="1421"/>
      <c r="G977" s="1446"/>
      <c r="H977" s="1420"/>
      <c r="I977" s="1526"/>
      <c r="J977" s="1446"/>
      <c r="K977" s="1446"/>
      <c r="L977" s="1421"/>
      <c r="M977" s="1446"/>
      <c r="N977" s="1550"/>
      <c r="O977" s="1550"/>
      <c r="P977" s="1551"/>
      <c r="Q977" s="1550"/>
      <c r="R977" s="1421"/>
      <c r="S977" s="1554"/>
      <c r="T977" s="1554"/>
      <c r="U977" s="1554"/>
      <c r="V977" s="1554"/>
      <c r="W977" s="1554"/>
      <c r="X977" s="1554"/>
      <c r="Y977" s="1554"/>
      <c r="Z977" s="1555"/>
      <c r="AA977" s="1555"/>
      <c r="AB977" s="1555"/>
      <c r="AC977" s="1555"/>
      <c r="AD977" s="1555"/>
      <c r="AE977" s="1555"/>
      <c r="AF977" s="1555"/>
      <c r="AG977" s="1555"/>
      <c r="AH977" s="1550"/>
      <c r="AI977" s="1550"/>
      <c r="AJ977" s="1421"/>
      <c r="AK977" s="1509"/>
      <c r="AL977" s="1501"/>
      <c r="AM977" s="1501"/>
      <c r="AN977" s="1501"/>
      <c r="AO977" s="1501"/>
      <c r="AP977" s="1509"/>
      <c r="AQ977" s="1501"/>
      <c r="AR977" s="1501"/>
    </row>
    <row r="978" spans="1:44" ht="30" customHeight="1">
      <c r="A978" s="1446"/>
      <c r="B978" s="1517"/>
      <c r="C978" s="1552"/>
      <c r="D978" s="1553"/>
      <c r="E978" s="1529"/>
      <c r="F978" s="1421"/>
      <c r="G978" s="1446"/>
      <c r="H978" s="1420"/>
      <c r="I978" s="1526"/>
      <c r="J978" s="1446"/>
      <c r="K978" s="1446"/>
      <c r="L978" s="1421"/>
      <c r="M978" s="1446"/>
      <c r="N978" s="1550"/>
      <c r="O978" s="1550"/>
      <c r="P978" s="1551"/>
      <c r="Q978" s="1550"/>
      <c r="R978" s="1421"/>
      <c r="S978" s="1554"/>
      <c r="T978" s="1554"/>
      <c r="U978" s="1554"/>
      <c r="V978" s="1554"/>
      <c r="W978" s="1554"/>
      <c r="X978" s="1554"/>
      <c r="Y978" s="1554"/>
      <c r="Z978" s="1555"/>
      <c r="AA978" s="1555"/>
      <c r="AB978" s="1555"/>
      <c r="AC978" s="1555"/>
      <c r="AD978" s="1555"/>
      <c r="AE978" s="1555"/>
      <c r="AF978" s="1555"/>
      <c r="AG978" s="1555"/>
      <c r="AH978" s="1550"/>
      <c r="AI978" s="1550"/>
      <c r="AJ978" s="1421"/>
      <c r="AK978" s="1509"/>
      <c r="AL978" s="1501"/>
      <c r="AM978" s="1501"/>
      <c r="AN978" s="1501"/>
      <c r="AO978" s="1501"/>
      <c r="AP978" s="1509"/>
      <c r="AQ978" s="1501"/>
      <c r="AR978" s="1501"/>
    </row>
    <row r="979" spans="1:44" ht="30" customHeight="1">
      <c r="A979" s="1446"/>
      <c r="B979" s="1517"/>
      <c r="C979" s="1552"/>
      <c r="D979" s="1553"/>
      <c r="E979" s="1529"/>
      <c r="F979" s="1421"/>
      <c r="G979" s="1446"/>
      <c r="H979" s="1420"/>
      <c r="I979" s="1526"/>
      <c r="J979" s="1446"/>
      <c r="K979" s="1446"/>
      <c r="L979" s="1421"/>
      <c r="M979" s="1446"/>
      <c r="N979" s="1550"/>
      <c r="O979" s="1550"/>
      <c r="P979" s="1551"/>
      <c r="Q979" s="1550"/>
      <c r="R979" s="1421"/>
      <c r="S979" s="1554"/>
      <c r="T979" s="1554"/>
      <c r="U979" s="1554"/>
      <c r="V979" s="1554"/>
      <c r="W979" s="1554"/>
      <c r="X979" s="1554"/>
      <c r="Y979" s="1554"/>
      <c r="Z979" s="1555"/>
      <c r="AA979" s="1555"/>
      <c r="AB979" s="1555"/>
      <c r="AC979" s="1555"/>
      <c r="AD979" s="1555"/>
      <c r="AE979" s="1555"/>
      <c r="AF979" s="1555"/>
      <c r="AG979" s="1555"/>
      <c r="AH979" s="1550"/>
      <c r="AI979" s="1550"/>
      <c r="AJ979" s="1421"/>
      <c r="AK979" s="1509"/>
      <c r="AL979" s="1501"/>
      <c r="AM979" s="1501"/>
      <c r="AN979" s="1501"/>
      <c r="AO979" s="1501"/>
      <c r="AP979" s="1509"/>
      <c r="AQ979" s="1501"/>
      <c r="AR979" s="1501"/>
    </row>
    <row r="980" spans="1:44" ht="30" customHeight="1">
      <c r="A980" s="1446"/>
      <c r="B980" s="1517"/>
      <c r="C980" s="1552"/>
      <c r="D980" s="1553"/>
      <c r="E980" s="1529"/>
      <c r="F980" s="1421"/>
      <c r="G980" s="1446"/>
      <c r="H980" s="1420"/>
      <c r="I980" s="1526"/>
      <c r="J980" s="1446"/>
      <c r="K980" s="1446"/>
      <c r="L980" s="1421"/>
      <c r="M980" s="1446"/>
      <c r="N980" s="1550"/>
      <c r="O980" s="1550"/>
      <c r="P980" s="1551"/>
      <c r="Q980" s="1550"/>
      <c r="R980" s="1421"/>
      <c r="S980" s="1554"/>
      <c r="T980" s="1554"/>
      <c r="U980" s="1554"/>
      <c r="V980" s="1554"/>
      <c r="W980" s="1554"/>
      <c r="X980" s="1554"/>
      <c r="Y980" s="1554"/>
      <c r="Z980" s="1555"/>
      <c r="AA980" s="1555"/>
      <c r="AB980" s="1555"/>
      <c r="AC980" s="1555"/>
      <c r="AD980" s="1555"/>
      <c r="AE980" s="1555"/>
      <c r="AF980" s="1555"/>
      <c r="AG980" s="1555"/>
      <c r="AH980" s="1550"/>
      <c r="AI980" s="1550"/>
      <c r="AJ980" s="1421"/>
      <c r="AK980" s="1509"/>
      <c r="AL980" s="1501"/>
      <c r="AM980" s="1501"/>
      <c r="AN980" s="1501"/>
      <c r="AO980" s="1501"/>
      <c r="AP980" s="1509"/>
      <c r="AQ980" s="1501"/>
      <c r="AR980" s="1501"/>
    </row>
    <row r="981" spans="1:44" ht="36.75" customHeight="1">
      <c r="A981" s="1446"/>
      <c r="B981" s="1517"/>
      <c r="C981" s="1552"/>
      <c r="D981" s="1553"/>
      <c r="E981" s="1529"/>
      <c r="F981" s="1421"/>
      <c r="G981" s="1446"/>
      <c r="H981" s="1420"/>
      <c r="I981" s="1526"/>
      <c r="J981" s="1446"/>
      <c r="K981" s="1446"/>
      <c r="L981" s="1421"/>
      <c r="M981" s="1446"/>
      <c r="N981" s="1550"/>
      <c r="O981" s="1550"/>
      <c r="P981" s="1551"/>
      <c r="Q981" s="1550"/>
      <c r="R981" s="1421"/>
      <c r="S981" s="1554"/>
      <c r="T981" s="1554"/>
      <c r="U981" s="1554"/>
      <c r="V981" s="1554"/>
      <c r="W981" s="1554"/>
      <c r="X981" s="1554"/>
      <c r="Y981" s="1554"/>
      <c r="Z981" s="1555"/>
      <c r="AA981" s="1555"/>
      <c r="AB981" s="1555"/>
      <c r="AC981" s="1555"/>
      <c r="AD981" s="1555"/>
      <c r="AE981" s="1555"/>
      <c r="AF981" s="1555"/>
      <c r="AG981" s="1555"/>
      <c r="AH981" s="1550"/>
      <c r="AI981" s="1550"/>
      <c r="AJ981" s="1421"/>
      <c r="AK981" s="1509"/>
      <c r="AL981" s="1501"/>
      <c r="AM981" s="1501"/>
      <c r="AN981" s="1501"/>
      <c r="AO981" s="1501"/>
      <c r="AP981" s="1509"/>
      <c r="AQ981" s="1501"/>
      <c r="AR981" s="1501"/>
    </row>
    <row r="982" spans="1:44" ht="36.75" customHeight="1">
      <c r="A982" s="1446"/>
      <c r="B982" s="1517"/>
      <c r="C982" s="1552"/>
      <c r="D982" s="1553"/>
      <c r="E982" s="1529"/>
      <c r="F982" s="1421"/>
      <c r="G982" s="1446"/>
      <c r="H982" s="1420"/>
      <c r="I982" s="1526"/>
      <c r="J982" s="1446"/>
      <c r="K982" s="1446"/>
      <c r="L982" s="1421"/>
      <c r="M982" s="1446"/>
      <c r="N982" s="1550"/>
      <c r="O982" s="1550"/>
      <c r="P982" s="1551"/>
      <c r="Q982" s="1550"/>
      <c r="R982" s="1421"/>
      <c r="S982" s="1554"/>
      <c r="T982" s="1554"/>
      <c r="U982" s="1554"/>
      <c r="V982" s="1554"/>
      <c r="W982" s="1554"/>
      <c r="X982" s="1554"/>
      <c r="Y982" s="1554"/>
      <c r="Z982" s="1555"/>
      <c r="AA982" s="1555"/>
      <c r="AB982" s="1555"/>
      <c r="AC982" s="1555"/>
      <c r="AD982" s="1555"/>
      <c r="AE982" s="1555"/>
      <c r="AF982" s="1555"/>
      <c r="AG982" s="1555"/>
      <c r="AH982" s="1550"/>
      <c r="AI982" s="1550"/>
      <c r="AJ982" s="1421"/>
      <c r="AK982" s="1509"/>
      <c r="AL982" s="1501"/>
      <c r="AM982" s="1501"/>
      <c r="AN982" s="1501"/>
      <c r="AO982" s="1501"/>
      <c r="AP982" s="1509"/>
      <c r="AQ982" s="1501"/>
      <c r="AR982" s="1501"/>
    </row>
    <row r="983" spans="1:44" ht="33.75" customHeight="1">
      <c r="A983" s="1446"/>
      <c r="B983" s="1517"/>
      <c r="C983" s="1552"/>
      <c r="D983" s="1553"/>
      <c r="E983" s="1529"/>
      <c r="F983" s="1421"/>
      <c r="G983" s="1446"/>
      <c r="H983" s="1420"/>
      <c r="I983" s="1526"/>
      <c r="J983" s="1446"/>
      <c r="K983" s="1446"/>
      <c r="L983" s="1421"/>
      <c r="M983" s="1446"/>
      <c r="N983" s="1550"/>
      <c r="O983" s="1550"/>
      <c r="P983" s="1551"/>
      <c r="Q983" s="1550"/>
      <c r="R983" s="1421"/>
      <c r="S983" s="1554"/>
      <c r="T983" s="1554"/>
      <c r="U983" s="1554"/>
      <c r="V983" s="1554"/>
      <c r="W983" s="1554"/>
      <c r="X983" s="1554"/>
      <c r="Y983" s="1554"/>
      <c r="Z983" s="1555"/>
      <c r="AA983" s="1555"/>
      <c r="AB983" s="1555"/>
      <c r="AC983" s="1555"/>
      <c r="AD983" s="1555"/>
      <c r="AE983" s="1555"/>
      <c r="AF983" s="1555"/>
      <c r="AG983" s="1555"/>
      <c r="AH983" s="1550"/>
      <c r="AI983" s="1550"/>
      <c r="AJ983" s="1421"/>
      <c r="AK983" s="1509"/>
      <c r="AL983" s="1501"/>
      <c r="AM983" s="1501"/>
      <c r="AN983" s="1501"/>
      <c r="AO983" s="1501"/>
      <c r="AP983" s="1509"/>
      <c r="AQ983" s="1501"/>
      <c r="AR983" s="1501"/>
    </row>
    <row r="984" spans="1:44" ht="54" customHeight="1">
      <c r="A984" s="1446"/>
      <c r="B984" s="1517"/>
      <c r="C984" s="1552"/>
      <c r="D984" s="1553"/>
      <c r="E984" s="1529"/>
      <c r="F984" s="1421"/>
      <c r="G984" s="1446"/>
      <c r="H984" s="1420"/>
      <c r="I984" s="1526"/>
      <c r="J984" s="1446"/>
      <c r="K984" s="1446"/>
      <c r="L984" s="1421"/>
      <c r="M984" s="1446"/>
      <c r="N984" s="1550"/>
      <c r="O984" s="1550"/>
      <c r="P984" s="1551"/>
      <c r="Q984" s="1550"/>
      <c r="R984" s="1421"/>
      <c r="S984" s="1554"/>
      <c r="T984" s="1554"/>
      <c r="U984" s="1554"/>
      <c r="V984" s="1554"/>
      <c r="W984" s="1554"/>
      <c r="X984" s="1554"/>
      <c r="Y984" s="1554"/>
      <c r="Z984" s="1555"/>
      <c r="AA984" s="1555"/>
      <c r="AB984" s="1555"/>
      <c r="AC984" s="1555"/>
      <c r="AD984" s="1555"/>
      <c r="AE984" s="1555"/>
      <c r="AF984" s="1555"/>
      <c r="AG984" s="1555"/>
      <c r="AH984" s="1550"/>
      <c r="AI984" s="1550"/>
      <c r="AJ984" s="1421"/>
      <c r="AK984" s="1509"/>
      <c r="AL984" s="1501"/>
      <c r="AM984" s="1501"/>
      <c r="AN984" s="1501"/>
      <c r="AO984" s="1501"/>
      <c r="AP984" s="1509"/>
      <c r="AQ984" s="1501"/>
      <c r="AR984" s="1501"/>
    </row>
    <row r="985" spans="1:44" ht="54" customHeight="1">
      <c r="A985" s="1446"/>
      <c r="B985" s="1517"/>
      <c r="C985" s="1552"/>
      <c r="D985" s="1553"/>
      <c r="E985" s="1529"/>
      <c r="F985" s="1421"/>
      <c r="G985" s="1446"/>
      <c r="H985" s="1420"/>
      <c r="I985" s="1526"/>
      <c r="J985" s="1446"/>
      <c r="K985" s="1446"/>
      <c r="L985" s="1421"/>
      <c r="M985" s="1446"/>
      <c r="N985" s="1550"/>
      <c r="O985" s="1550"/>
      <c r="P985" s="1551"/>
      <c r="Q985" s="1550"/>
      <c r="R985" s="1421"/>
      <c r="S985" s="1554"/>
      <c r="T985" s="1554"/>
      <c r="U985" s="1554"/>
      <c r="V985" s="1554"/>
      <c r="W985" s="1554"/>
      <c r="X985" s="1554"/>
      <c r="Y985" s="1554"/>
      <c r="Z985" s="1555"/>
      <c r="AA985" s="1555"/>
      <c r="AB985" s="1555"/>
      <c r="AC985" s="1555"/>
      <c r="AD985" s="1555"/>
      <c r="AE985" s="1555"/>
      <c r="AF985" s="1555"/>
      <c r="AG985" s="1555"/>
      <c r="AH985" s="1550"/>
      <c r="AI985" s="1550"/>
      <c r="AJ985" s="1421"/>
      <c r="AK985" s="1509"/>
      <c r="AL985" s="1501"/>
      <c r="AM985" s="1501"/>
      <c r="AN985" s="1501"/>
      <c r="AO985" s="1501"/>
      <c r="AP985" s="1509"/>
      <c r="AQ985" s="1501"/>
      <c r="AR985" s="1501"/>
    </row>
    <row r="986" spans="1:44" ht="37.5" customHeight="1">
      <c r="A986" s="1446"/>
      <c r="B986" s="1517"/>
      <c r="C986" s="1552"/>
      <c r="D986" s="1553"/>
      <c r="E986" s="1529"/>
      <c r="F986" s="1421"/>
      <c r="G986" s="1446"/>
      <c r="H986" s="1420"/>
      <c r="I986" s="1526"/>
      <c r="J986" s="1446"/>
      <c r="K986" s="1446"/>
      <c r="L986" s="1421"/>
      <c r="M986" s="1446"/>
      <c r="N986" s="1550"/>
      <c r="O986" s="1550"/>
      <c r="P986" s="1551"/>
      <c r="Q986" s="1550"/>
      <c r="R986" s="1421"/>
      <c r="S986" s="1554"/>
      <c r="T986" s="1554"/>
      <c r="U986" s="1554"/>
      <c r="V986" s="1554"/>
      <c r="W986" s="1554"/>
      <c r="X986" s="1554"/>
      <c r="Y986" s="1554"/>
      <c r="Z986" s="1555"/>
      <c r="AA986" s="1555"/>
      <c r="AB986" s="1555"/>
      <c r="AC986" s="1555"/>
      <c r="AD986" s="1555"/>
      <c r="AE986" s="1555"/>
      <c r="AF986" s="1555"/>
      <c r="AG986" s="1555"/>
      <c r="AH986" s="1550"/>
      <c r="AI986" s="1550"/>
      <c r="AJ986" s="1421"/>
      <c r="AK986" s="1509"/>
      <c r="AL986" s="1501"/>
      <c r="AM986" s="1501"/>
      <c r="AN986" s="1501"/>
      <c r="AO986" s="1501"/>
      <c r="AP986" s="1509"/>
      <c r="AQ986" s="1501"/>
      <c r="AR986" s="1501"/>
    </row>
    <row r="987" spans="1:44" ht="31.5" customHeight="1">
      <c r="A987" s="1446"/>
      <c r="B987" s="1517"/>
      <c r="C987" s="1552"/>
      <c r="D987" s="1553"/>
      <c r="E987" s="1529"/>
      <c r="F987" s="1421"/>
      <c r="G987" s="1446"/>
      <c r="H987" s="1420"/>
      <c r="I987" s="1526"/>
      <c r="J987" s="1446"/>
      <c r="K987" s="1446"/>
      <c r="L987" s="1421"/>
      <c r="M987" s="1446"/>
      <c r="N987" s="1550"/>
      <c r="O987" s="1550"/>
      <c r="P987" s="1551"/>
      <c r="Q987" s="1550"/>
      <c r="R987" s="1421"/>
      <c r="S987" s="1554"/>
      <c r="T987" s="1554"/>
      <c r="U987" s="1554"/>
      <c r="V987" s="1554"/>
      <c r="W987" s="1554"/>
      <c r="X987" s="1554"/>
      <c r="Y987" s="1554"/>
      <c r="Z987" s="1555"/>
      <c r="AA987" s="1555"/>
      <c r="AB987" s="1555"/>
      <c r="AC987" s="1555"/>
      <c r="AD987" s="1555"/>
      <c r="AE987" s="1555"/>
      <c r="AF987" s="1555"/>
      <c r="AG987" s="1555"/>
      <c r="AH987" s="1550"/>
      <c r="AI987" s="1550"/>
      <c r="AJ987" s="1421"/>
      <c r="AK987" s="1509"/>
      <c r="AL987" s="1501"/>
      <c r="AM987" s="1501"/>
      <c r="AN987" s="1501"/>
      <c r="AO987" s="1501"/>
      <c r="AP987" s="1509"/>
      <c r="AQ987" s="1501"/>
      <c r="AR987" s="1501"/>
    </row>
    <row r="988" spans="1:44" ht="33" customHeight="1">
      <c r="A988" s="1446"/>
      <c r="B988" s="1517"/>
      <c r="C988" s="1552"/>
      <c r="D988" s="1553"/>
      <c r="E988" s="1529"/>
      <c r="F988" s="1421"/>
      <c r="G988" s="1446"/>
      <c r="H988" s="1420"/>
      <c r="I988" s="1526"/>
      <c r="J988" s="1446"/>
      <c r="K988" s="1446"/>
      <c r="L988" s="1421"/>
      <c r="M988" s="1446"/>
      <c r="N988" s="1550"/>
      <c r="O988" s="1550"/>
      <c r="P988" s="1551"/>
      <c r="Q988" s="1550"/>
      <c r="R988" s="1421"/>
      <c r="S988" s="1554"/>
      <c r="T988" s="1554"/>
      <c r="U988" s="1554"/>
      <c r="V988" s="1554"/>
      <c r="W988" s="1554"/>
      <c r="X988" s="1554"/>
      <c r="Y988" s="1554"/>
      <c r="Z988" s="1555"/>
      <c r="AA988" s="1555"/>
      <c r="AB988" s="1555"/>
      <c r="AC988" s="1555"/>
      <c r="AD988" s="1555"/>
      <c r="AE988" s="1555"/>
      <c r="AF988" s="1555"/>
      <c r="AG988" s="1555"/>
      <c r="AH988" s="1550"/>
      <c r="AI988" s="1550"/>
      <c r="AJ988" s="1421"/>
      <c r="AK988" s="1509"/>
      <c r="AL988" s="1501"/>
      <c r="AM988" s="1501"/>
      <c r="AN988" s="1501"/>
      <c r="AO988" s="1501"/>
      <c r="AP988" s="1509"/>
      <c r="AQ988" s="1501"/>
      <c r="AR988" s="1501"/>
    </row>
    <row r="989" spans="1:44" ht="41.25" customHeight="1">
      <c r="A989" s="1446"/>
      <c r="B989" s="1517"/>
      <c r="C989" s="1552"/>
      <c r="D989" s="1553"/>
      <c r="E989" s="1529"/>
      <c r="F989" s="1421"/>
      <c r="G989" s="1446"/>
      <c r="H989" s="1420"/>
      <c r="I989" s="1526"/>
      <c r="J989" s="1446"/>
      <c r="K989" s="1446"/>
      <c r="L989" s="1421"/>
      <c r="M989" s="1446"/>
      <c r="N989" s="1550"/>
      <c r="O989" s="1550"/>
      <c r="P989" s="1551"/>
      <c r="Q989" s="1550"/>
      <c r="R989" s="1421"/>
      <c r="S989" s="1554"/>
      <c r="T989" s="1554"/>
      <c r="U989" s="1554"/>
      <c r="V989" s="1554"/>
      <c r="W989" s="1554"/>
      <c r="X989" s="1554"/>
      <c r="Y989" s="1554"/>
      <c r="Z989" s="1555"/>
      <c r="AA989" s="1555"/>
      <c r="AB989" s="1555"/>
      <c r="AC989" s="1555"/>
      <c r="AD989" s="1555"/>
      <c r="AE989" s="1555"/>
      <c r="AF989" s="1555"/>
      <c r="AG989" s="1555"/>
      <c r="AH989" s="1550"/>
      <c r="AI989" s="1550"/>
      <c r="AJ989" s="1421"/>
      <c r="AK989" s="1509"/>
      <c r="AL989" s="1501"/>
      <c r="AM989" s="1501"/>
      <c r="AN989" s="1501"/>
      <c r="AO989" s="1501"/>
      <c r="AP989" s="1509"/>
      <c r="AQ989" s="1501"/>
      <c r="AR989" s="1501"/>
    </row>
    <row r="990" spans="1:44" ht="45" customHeight="1">
      <c r="A990" s="1446"/>
      <c r="B990" s="1517"/>
      <c r="C990" s="1552"/>
      <c r="D990" s="1553"/>
      <c r="E990" s="1529"/>
      <c r="F990" s="1421"/>
      <c r="G990" s="1446"/>
      <c r="H990" s="1420"/>
      <c r="I990" s="1526"/>
      <c r="J990" s="1446"/>
      <c r="K990" s="1446"/>
      <c r="L990" s="1421"/>
      <c r="M990" s="1446"/>
      <c r="N990" s="1550"/>
      <c r="O990" s="1550"/>
      <c r="P990" s="1551"/>
      <c r="Q990" s="1550"/>
      <c r="R990" s="1421"/>
      <c r="S990" s="1554"/>
      <c r="T990" s="1554"/>
      <c r="U990" s="1554"/>
      <c r="V990" s="1554"/>
      <c r="W990" s="1554"/>
      <c r="X990" s="1554"/>
      <c r="Y990" s="1554"/>
      <c r="Z990" s="1555"/>
      <c r="AA990" s="1555"/>
      <c r="AB990" s="1555"/>
      <c r="AC990" s="1555"/>
      <c r="AD990" s="1555"/>
      <c r="AE990" s="1555"/>
      <c r="AF990" s="1555"/>
      <c r="AG990" s="1555"/>
      <c r="AH990" s="1550"/>
      <c r="AI990" s="1550"/>
      <c r="AJ990" s="1421"/>
      <c r="AK990" s="1509"/>
      <c r="AL990" s="1501"/>
      <c r="AM990" s="1501"/>
      <c r="AN990" s="1501"/>
      <c r="AO990" s="1501"/>
      <c r="AP990" s="1509"/>
      <c r="AQ990" s="1501"/>
      <c r="AR990" s="1501"/>
    </row>
    <row r="991" spans="1:44" ht="45" customHeight="1">
      <c r="A991" s="1446"/>
      <c r="B991" s="1517"/>
      <c r="C991" s="1552"/>
      <c r="D991" s="1553"/>
      <c r="E991" s="1529"/>
      <c r="F991" s="1421"/>
      <c r="G991" s="1446"/>
      <c r="H991" s="1420"/>
      <c r="I991" s="1526"/>
      <c r="J991" s="1446"/>
      <c r="K991" s="1446"/>
      <c r="L991" s="1421"/>
      <c r="M991" s="1446"/>
      <c r="N991" s="1550"/>
      <c r="O991" s="1550"/>
      <c r="P991" s="1551"/>
      <c r="Q991" s="1550"/>
      <c r="R991" s="1421"/>
      <c r="S991" s="1554"/>
      <c r="T991" s="1554"/>
      <c r="U991" s="1554"/>
      <c r="V991" s="1554"/>
      <c r="W991" s="1554"/>
      <c r="X991" s="1554"/>
      <c r="Y991" s="1554"/>
      <c r="Z991" s="1555"/>
      <c r="AA991" s="1555"/>
      <c r="AB991" s="1555"/>
      <c r="AC991" s="1555"/>
      <c r="AD991" s="1555"/>
      <c r="AE991" s="1555"/>
      <c r="AF991" s="1555"/>
      <c r="AG991" s="1555"/>
      <c r="AH991" s="1550"/>
      <c r="AI991" s="1550"/>
      <c r="AJ991" s="1421"/>
      <c r="AK991" s="1509"/>
      <c r="AL991" s="1501"/>
      <c r="AM991" s="1501"/>
      <c r="AN991" s="1501"/>
      <c r="AO991" s="1501"/>
      <c r="AP991" s="1509"/>
      <c r="AQ991" s="1501"/>
      <c r="AR991" s="1501"/>
    </row>
    <row r="992" spans="1:44" ht="45" customHeight="1">
      <c r="A992" s="1446"/>
      <c r="B992" s="1517"/>
      <c r="C992" s="1552"/>
      <c r="D992" s="1553"/>
      <c r="E992" s="1529"/>
      <c r="F992" s="1421"/>
      <c r="G992" s="1446"/>
      <c r="H992" s="1420"/>
      <c r="I992" s="1526"/>
      <c r="J992" s="1446"/>
      <c r="K992" s="1446"/>
      <c r="L992" s="1421"/>
      <c r="M992" s="1446"/>
      <c r="N992" s="1550"/>
      <c r="O992" s="1550"/>
      <c r="P992" s="1551"/>
      <c r="Q992" s="1550"/>
      <c r="R992" s="1421"/>
      <c r="S992" s="1554"/>
      <c r="T992" s="1554"/>
      <c r="U992" s="1554"/>
      <c r="V992" s="1554"/>
      <c r="W992" s="1554"/>
      <c r="X992" s="1554"/>
      <c r="Y992" s="1554"/>
      <c r="Z992" s="1555"/>
      <c r="AA992" s="1555"/>
      <c r="AB992" s="1555"/>
      <c r="AC992" s="1555"/>
      <c r="AD992" s="1555"/>
      <c r="AE992" s="1555"/>
      <c r="AF992" s="1555"/>
      <c r="AG992" s="1555"/>
      <c r="AH992" s="1550"/>
      <c r="AI992" s="1550"/>
      <c r="AJ992" s="1421"/>
      <c r="AK992" s="1509"/>
      <c r="AL992" s="1501"/>
      <c r="AM992" s="1501"/>
      <c r="AN992" s="1501"/>
      <c r="AO992" s="1501"/>
      <c r="AP992" s="1509"/>
      <c r="AQ992" s="1501"/>
      <c r="AR992" s="1501"/>
    </row>
    <row r="993" spans="1:44" ht="45" customHeight="1">
      <c r="A993" s="1446"/>
      <c r="B993" s="1517"/>
      <c r="C993" s="1552"/>
      <c r="D993" s="1553"/>
      <c r="E993" s="1529"/>
      <c r="F993" s="1421"/>
      <c r="G993" s="1446"/>
      <c r="H993" s="1420"/>
      <c r="I993" s="1526"/>
      <c r="J993" s="1446"/>
      <c r="K993" s="1446"/>
      <c r="L993" s="1421"/>
      <c r="M993" s="1446"/>
      <c r="N993" s="1550"/>
      <c r="O993" s="1550"/>
      <c r="P993" s="1551"/>
      <c r="Q993" s="1550"/>
      <c r="R993" s="1421"/>
      <c r="S993" s="1554"/>
      <c r="T993" s="1554"/>
      <c r="U993" s="1554"/>
      <c r="V993" s="1554"/>
      <c r="W993" s="1554"/>
      <c r="X993" s="1554"/>
      <c r="Y993" s="1554"/>
      <c r="Z993" s="1555"/>
      <c r="AA993" s="1555"/>
      <c r="AB993" s="1555"/>
      <c r="AC993" s="1555"/>
      <c r="AD993" s="1555"/>
      <c r="AE993" s="1555"/>
      <c r="AF993" s="1555"/>
      <c r="AG993" s="1555"/>
      <c r="AH993" s="1550"/>
      <c r="AI993" s="1550"/>
      <c r="AJ993" s="1421"/>
      <c r="AK993" s="1509"/>
      <c r="AL993" s="1501"/>
      <c r="AM993" s="1501"/>
      <c r="AN993" s="1501"/>
      <c r="AO993" s="1501"/>
      <c r="AP993" s="1509"/>
      <c r="AQ993" s="1501"/>
      <c r="AR993" s="1501"/>
    </row>
    <row r="994" spans="1:44" ht="45" customHeight="1">
      <c r="A994" s="1446"/>
      <c r="B994" s="1517"/>
      <c r="C994" s="1552"/>
      <c r="D994" s="1553"/>
      <c r="E994" s="1529"/>
      <c r="F994" s="1421"/>
      <c r="G994" s="1446"/>
      <c r="H994" s="1420"/>
      <c r="I994" s="1526"/>
      <c r="J994" s="1446"/>
      <c r="K994" s="1446"/>
      <c r="L994" s="1421"/>
      <c r="M994" s="1446"/>
      <c r="N994" s="1550"/>
      <c r="O994" s="1550"/>
      <c r="P994" s="1551"/>
      <c r="Q994" s="1550"/>
      <c r="R994" s="1421"/>
      <c r="S994" s="1554"/>
      <c r="T994" s="1554"/>
      <c r="U994" s="1554"/>
      <c r="V994" s="1554"/>
      <c r="W994" s="1554"/>
      <c r="X994" s="1554"/>
      <c r="Y994" s="1554"/>
      <c r="Z994" s="1555"/>
      <c r="AA994" s="1555"/>
      <c r="AB994" s="1555"/>
      <c r="AC994" s="1555"/>
      <c r="AD994" s="1555"/>
      <c r="AE994" s="1555"/>
      <c r="AF994" s="1555"/>
      <c r="AG994" s="1555"/>
      <c r="AH994" s="1550"/>
      <c r="AI994" s="1550"/>
      <c r="AJ994" s="1421"/>
      <c r="AK994" s="1509"/>
      <c r="AL994" s="1501"/>
      <c r="AM994" s="1501"/>
      <c r="AN994" s="1501"/>
      <c r="AO994" s="1501"/>
      <c r="AP994" s="1509"/>
      <c r="AQ994" s="1501"/>
      <c r="AR994" s="1501"/>
    </row>
    <row r="995" spans="1:44" ht="53.25" customHeight="1">
      <c r="A995" s="1446"/>
      <c r="B995" s="1517"/>
      <c r="C995" s="1552"/>
      <c r="D995" s="1553"/>
      <c r="E995" s="1529"/>
      <c r="F995" s="1421"/>
      <c r="G995" s="1446"/>
      <c r="H995" s="1420"/>
      <c r="I995" s="1526"/>
      <c r="J995" s="1446"/>
      <c r="K995" s="1446"/>
      <c r="L995" s="1421"/>
      <c r="M995" s="1446"/>
      <c r="N995" s="1550"/>
      <c r="O995" s="1550"/>
      <c r="P995" s="1551"/>
      <c r="Q995" s="1550"/>
      <c r="R995" s="1421"/>
      <c r="S995" s="1554"/>
      <c r="T995" s="1554"/>
      <c r="U995" s="1554"/>
      <c r="V995" s="1554"/>
      <c r="W995" s="1554"/>
      <c r="X995" s="1554"/>
      <c r="Y995" s="1554"/>
      <c r="Z995" s="1555"/>
      <c r="AA995" s="1555"/>
      <c r="AB995" s="1555"/>
      <c r="AC995" s="1555"/>
      <c r="AD995" s="1555"/>
      <c r="AE995" s="1555"/>
      <c r="AF995" s="1555"/>
      <c r="AG995" s="1555"/>
      <c r="AH995" s="1550"/>
      <c r="AI995" s="1550"/>
      <c r="AJ995" s="1421"/>
      <c r="AK995" s="1509"/>
      <c r="AL995" s="1501"/>
      <c r="AM995" s="1501"/>
      <c r="AN995" s="1501"/>
      <c r="AO995" s="1501"/>
      <c r="AP995" s="1509"/>
      <c r="AQ995" s="1501"/>
      <c r="AR995" s="1501"/>
    </row>
    <row r="996" spans="1:44" ht="33" customHeight="1">
      <c r="A996" s="1446"/>
      <c r="B996" s="1517"/>
      <c r="C996" s="1552"/>
      <c r="D996" s="1553"/>
      <c r="E996" s="1529"/>
      <c r="F996" s="1421"/>
      <c r="G996" s="1446"/>
      <c r="H996" s="1420"/>
      <c r="I996" s="1526"/>
      <c r="J996" s="1446"/>
      <c r="K996" s="1446"/>
      <c r="L996" s="1421"/>
      <c r="M996" s="1446"/>
      <c r="N996" s="1550"/>
      <c r="O996" s="1550"/>
      <c r="P996" s="1551"/>
      <c r="Q996" s="1550"/>
      <c r="R996" s="1421"/>
      <c r="S996" s="1554"/>
      <c r="T996" s="1554"/>
      <c r="U996" s="1554"/>
      <c r="V996" s="1554"/>
      <c r="W996" s="1554"/>
      <c r="X996" s="1554"/>
      <c r="Y996" s="1554"/>
      <c r="Z996" s="1555"/>
      <c r="AA996" s="1555"/>
      <c r="AB996" s="1555"/>
      <c r="AC996" s="1555"/>
      <c r="AD996" s="1555"/>
      <c r="AE996" s="1555"/>
      <c r="AF996" s="1555"/>
      <c r="AG996" s="1555"/>
      <c r="AH996" s="1550"/>
      <c r="AI996" s="1550"/>
      <c r="AJ996" s="1421"/>
      <c r="AK996" s="1509"/>
      <c r="AL996" s="1501"/>
      <c r="AM996" s="1501"/>
      <c r="AN996" s="1501"/>
      <c r="AO996" s="1501"/>
      <c r="AP996" s="1509"/>
      <c r="AQ996" s="1501"/>
      <c r="AR996" s="1501"/>
    </row>
    <row r="997" spans="1:44" ht="29.25" customHeight="1">
      <c r="A997" s="1446"/>
      <c r="B997" s="1517"/>
      <c r="C997" s="1552"/>
      <c r="D997" s="1553"/>
      <c r="E997" s="1529"/>
      <c r="F997" s="1421"/>
      <c r="G997" s="1446"/>
      <c r="H997" s="1420"/>
      <c r="I997" s="1526"/>
      <c r="J997" s="1446"/>
      <c r="K997" s="1446"/>
      <c r="L997" s="1421"/>
      <c r="M997" s="1446"/>
      <c r="N997" s="1550"/>
      <c r="O997" s="1550"/>
      <c r="P997" s="1551"/>
      <c r="Q997" s="1550"/>
      <c r="R997" s="1421"/>
      <c r="S997" s="1554"/>
      <c r="T997" s="1554"/>
      <c r="U997" s="1554"/>
      <c r="V997" s="1554"/>
      <c r="W997" s="1554"/>
      <c r="X997" s="1554"/>
      <c r="Y997" s="1554"/>
      <c r="Z997" s="1555"/>
      <c r="AA997" s="1555"/>
      <c r="AB997" s="1555"/>
      <c r="AC997" s="1555"/>
      <c r="AD997" s="1555"/>
      <c r="AE997" s="1555"/>
      <c r="AF997" s="1555"/>
      <c r="AG997" s="1555"/>
      <c r="AH997" s="1550"/>
      <c r="AI997" s="1550"/>
      <c r="AJ997" s="1421"/>
      <c r="AK997" s="1509"/>
      <c r="AL997" s="1501"/>
      <c r="AM997" s="1501"/>
      <c r="AN997" s="1501"/>
      <c r="AO997" s="1501"/>
      <c r="AP997" s="1509"/>
      <c r="AQ997" s="1501"/>
      <c r="AR997" s="1501"/>
    </row>
    <row r="998" spans="1:44" ht="70.5" customHeight="1">
      <c r="A998" s="1446"/>
      <c r="B998" s="1517"/>
      <c r="C998" s="1552"/>
      <c r="D998" s="1553"/>
      <c r="E998" s="1529"/>
      <c r="F998" s="1421"/>
      <c r="G998" s="1446"/>
      <c r="H998" s="1420"/>
      <c r="I998" s="1526"/>
      <c r="J998" s="1446"/>
      <c r="K998" s="1446"/>
      <c r="L998" s="1421"/>
      <c r="M998" s="1446"/>
      <c r="N998" s="1550"/>
      <c r="O998" s="1550"/>
      <c r="P998" s="1551"/>
      <c r="Q998" s="1550"/>
      <c r="R998" s="1421"/>
      <c r="S998" s="1554"/>
      <c r="T998" s="1554"/>
      <c r="U998" s="1554"/>
      <c r="V998" s="1554"/>
      <c r="W998" s="1554"/>
      <c r="X998" s="1554"/>
      <c r="Y998" s="1554"/>
      <c r="Z998" s="1555"/>
      <c r="AA998" s="1555"/>
      <c r="AB998" s="1555"/>
      <c r="AC998" s="1555"/>
      <c r="AD998" s="1555"/>
      <c r="AE998" s="1555"/>
      <c r="AF998" s="1555"/>
      <c r="AG998" s="1555"/>
      <c r="AH998" s="1550"/>
      <c r="AI998" s="1550"/>
      <c r="AJ998" s="1421"/>
      <c r="AK998" s="1509"/>
      <c r="AL998" s="1501"/>
      <c r="AM998" s="1501"/>
      <c r="AN998" s="1501"/>
      <c r="AO998" s="1501"/>
      <c r="AP998" s="1509"/>
      <c r="AQ998" s="1501"/>
      <c r="AR998" s="1501"/>
    </row>
    <row r="999" spans="1:44" ht="51.75" customHeight="1">
      <c r="A999" s="1446"/>
      <c r="B999" s="1517"/>
      <c r="C999" s="1552"/>
      <c r="D999" s="1553"/>
      <c r="E999" s="1529"/>
      <c r="F999" s="1421"/>
      <c r="G999" s="1446"/>
      <c r="H999" s="1420"/>
      <c r="I999" s="1526"/>
      <c r="J999" s="1446"/>
      <c r="K999" s="1446"/>
      <c r="L999" s="1421"/>
      <c r="M999" s="1446"/>
      <c r="N999" s="1550"/>
      <c r="O999" s="1550"/>
      <c r="P999" s="1551"/>
      <c r="Q999" s="1550"/>
      <c r="R999" s="1421"/>
      <c r="S999" s="1554"/>
      <c r="T999" s="1554"/>
      <c r="U999" s="1554"/>
      <c r="V999" s="1554"/>
      <c r="W999" s="1554"/>
      <c r="X999" s="1554"/>
      <c r="Y999" s="1554"/>
      <c r="Z999" s="1555"/>
      <c r="AA999" s="1555"/>
      <c r="AB999" s="1555"/>
      <c r="AC999" s="1555"/>
      <c r="AD999" s="1555"/>
      <c r="AE999" s="1555"/>
      <c r="AF999" s="1555"/>
      <c r="AG999" s="1555"/>
      <c r="AH999" s="1550"/>
      <c r="AI999" s="1550"/>
      <c r="AJ999" s="1421"/>
      <c r="AK999" s="1509"/>
      <c r="AL999" s="1501"/>
      <c r="AM999" s="1501"/>
      <c r="AN999" s="1501"/>
      <c r="AO999" s="1501"/>
      <c r="AP999" s="1509"/>
      <c r="AQ999" s="1501"/>
      <c r="AR999" s="1501"/>
    </row>
    <row r="1000" spans="1:44" ht="33" customHeight="1">
      <c r="A1000" s="1446"/>
      <c r="B1000" s="1517"/>
      <c r="C1000" s="1552"/>
      <c r="D1000" s="1553"/>
      <c r="E1000" s="1529"/>
      <c r="F1000" s="1421"/>
      <c r="G1000" s="1446"/>
      <c r="H1000" s="1420"/>
      <c r="I1000" s="1526"/>
      <c r="J1000" s="1446"/>
      <c r="K1000" s="1446"/>
      <c r="L1000" s="1421"/>
      <c r="M1000" s="1446"/>
      <c r="N1000" s="1550"/>
      <c r="O1000" s="1550"/>
      <c r="P1000" s="1551"/>
      <c r="Q1000" s="1550"/>
      <c r="R1000" s="1421"/>
      <c r="S1000" s="1554"/>
      <c r="T1000" s="1554"/>
      <c r="U1000" s="1554"/>
      <c r="V1000" s="1554"/>
      <c r="W1000" s="1554"/>
      <c r="X1000" s="1554"/>
      <c r="Y1000" s="1554"/>
      <c r="Z1000" s="1555"/>
      <c r="AA1000" s="1555"/>
      <c r="AB1000" s="1555"/>
      <c r="AC1000" s="1555"/>
      <c r="AD1000" s="1555"/>
      <c r="AE1000" s="1555"/>
      <c r="AF1000" s="1555"/>
      <c r="AG1000" s="1555"/>
      <c r="AH1000" s="1550"/>
      <c r="AI1000" s="1550"/>
      <c r="AJ1000" s="1421"/>
      <c r="AK1000" s="1509"/>
      <c r="AL1000" s="1501"/>
      <c r="AM1000" s="1501"/>
      <c r="AN1000" s="1501"/>
      <c r="AO1000" s="1501"/>
      <c r="AP1000" s="1509"/>
      <c r="AQ1000" s="1501"/>
      <c r="AR1000" s="1501"/>
    </row>
    <row r="1001" spans="1:44" ht="33" customHeight="1"/>
    <row r="1002" spans="1:44" ht="52.5" customHeight="1"/>
    <row r="1003" spans="1:44" ht="43.5" customHeight="1"/>
    <row r="1004" spans="1:44" ht="37.5" customHeight="1"/>
    <row r="1005" spans="1:44" ht="50.25" customHeight="1"/>
    <row r="1006" spans="1:44" ht="50.25" customHeight="1"/>
    <row r="1007" spans="1:44" ht="68.25" customHeight="1"/>
    <row r="1008" spans="1:44" ht="48.75" customHeight="1"/>
    <row r="1009" ht="64.5" customHeight="1"/>
    <row r="1010" ht="34.5" customHeight="1"/>
    <row r="1011" ht="57" customHeight="1"/>
    <row r="1012" ht="30.75" customHeight="1"/>
    <row r="1013" ht="77.25" customHeight="1"/>
    <row r="1014" ht="37.5" customHeight="1"/>
    <row r="1015" ht="42" customHeight="1"/>
    <row r="1016" ht="33.75" customHeight="1"/>
    <row r="1017" ht="31.5" customHeight="1"/>
    <row r="1018" ht="49.5" customHeight="1"/>
    <row r="1019" ht="38.25" customHeight="1"/>
    <row r="1020" ht="96.75" customHeight="1"/>
    <row r="1021" ht="33" customHeight="1"/>
    <row r="1022" ht="43.5" customHeight="1"/>
    <row r="1023" ht="69.75" customHeight="1"/>
    <row r="1024" ht="51" customHeight="1"/>
    <row r="1025" ht="116.25" customHeight="1"/>
    <row r="1026" ht="97.5" customHeight="1"/>
    <row r="1027" ht="57.75" customHeight="1"/>
    <row r="1028" ht="41.25" customHeight="1"/>
    <row r="1029" ht="48.75" customHeight="1"/>
    <row r="1030" ht="35.25" customHeight="1"/>
    <row r="1031" ht="35.25" customHeight="1"/>
    <row r="1032" ht="39.75" customHeight="1"/>
    <row r="1033" ht="43.5" customHeight="1"/>
    <row r="1034" ht="43.5" customHeight="1"/>
    <row r="1035" ht="36.75" customHeight="1"/>
    <row r="1036" ht="51" customHeight="1"/>
    <row r="1037" ht="46.5" customHeight="1"/>
    <row r="1038" ht="46.5" customHeight="1"/>
    <row r="1039" ht="41.25" customHeight="1"/>
    <row r="1040" ht="46.5" customHeight="1"/>
    <row r="1041" ht="46.5" customHeight="1"/>
    <row r="1042" ht="69.75" customHeight="1"/>
    <row r="1043" ht="42.75" customHeight="1"/>
    <row r="1044" ht="42.75" customHeight="1"/>
    <row r="1045" ht="30.75" customHeight="1"/>
    <row r="1046" ht="47.25" customHeight="1"/>
    <row r="1047" ht="81.75" customHeight="1"/>
    <row r="1048" ht="81.75" customHeight="1"/>
    <row r="1049" ht="30.75" customHeight="1"/>
    <row r="1050" ht="30.75" customHeight="1"/>
    <row r="1051" ht="30.75" customHeight="1"/>
    <row r="1052" ht="65.25" customHeight="1"/>
    <row r="1053" ht="30.75" customHeight="1"/>
    <row r="1054" ht="30.75" customHeight="1"/>
    <row r="1055" ht="30.75" customHeight="1"/>
    <row r="1056" ht="45.75" customHeight="1"/>
    <row r="1057" ht="30.75" customHeight="1"/>
    <row r="1058" ht="30.75" customHeight="1"/>
    <row r="1059" ht="30.75" customHeight="1"/>
    <row r="1060" ht="38.25" customHeight="1"/>
    <row r="1061" ht="38.25" customHeight="1"/>
    <row r="1062" ht="134.25" customHeight="1"/>
    <row r="1063" ht="53.25" customHeight="1"/>
    <row r="1064" ht="56.25" customHeight="1"/>
    <row r="1065" ht="56.25" customHeight="1"/>
    <row r="1066" ht="56.25" customHeight="1"/>
    <row r="1067" ht="45.75" customHeight="1"/>
    <row r="1068" ht="48.75" customHeight="1"/>
    <row r="1069" ht="74.25" customHeight="1"/>
    <row r="1070" ht="47.25" customHeight="1"/>
    <row r="1071" ht="39.75" customHeight="1"/>
    <row r="1072" ht="45" customHeight="1"/>
    <row r="1073" ht="54" customHeight="1"/>
    <row r="1074" ht="47.25" customHeight="1"/>
    <row r="1075" ht="48.75" customHeight="1"/>
    <row r="1076" ht="45.75" customHeight="1"/>
    <row r="1077" ht="39.75" customHeight="1"/>
    <row r="1078" ht="67.5" customHeight="1"/>
    <row r="1079" ht="38.25" customHeight="1"/>
    <row r="1080" ht="46.5" customHeight="1"/>
    <row r="1081" ht="81.75" customHeight="1"/>
    <row r="1082" ht="39.75" customHeight="1"/>
    <row r="1083" ht="53.25" customHeight="1"/>
    <row r="1084" ht="56.25" customHeight="1"/>
    <row r="1085" ht="56.25" customHeight="1"/>
    <row r="1086" ht="61.5" customHeight="1"/>
    <row r="1087" ht="35.25" customHeight="1"/>
    <row r="1088" ht="35.25" customHeight="1"/>
    <row r="1089" ht="36.75" customHeight="1"/>
    <row r="1090" ht="33" customHeight="1"/>
    <row r="1091" ht="63" customHeight="1"/>
    <row r="1092" ht="28.5" customHeight="1"/>
    <row r="1093" ht="38.25" customHeight="1"/>
    <row r="1094" ht="58.5" customHeight="1"/>
    <row r="1095" ht="31.5" customHeight="1"/>
    <row r="1096" ht="32.25" customHeight="1"/>
    <row r="1097" ht="30" customHeight="1"/>
    <row r="1098" ht="84.75" customHeight="1"/>
    <row r="1099" ht="63" customHeight="1"/>
    <row r="1100" ht="51" customHeight="1"/>
    <row r="1101" ht="75.75" customHeight="1"/>
    <row r="1102" ht="34.5" customHeight="1"/>
    <row r="1103" ht="33" customHeight="1"/>
    <row r="1104" ht="33" customHeight="1"/>
    <row r="1105" ht="45" customHeight="1"/>
    <row r="1106" ht="39" customHeight="1"/>
    <row r="1107" ht="39" customHeight="1"/>
    <row r="1108" ht="31.5" customHeight="1"/>
    <row r="1109" ht="46.5" customHeight="1"/>
    <row r="1110" ht="43.5" customHeight="1"/>
    <row r="1111" ht="48" customHeight="1"/>
    <row r="1112" ht="38.25" customHeight="1"/>
    <row r="1113" ht="40.5" customHeight="1"/>
    <row r="1114" ht="51" customHeight="1"/>
    <row r="1115" ht="48.75" customHeight="1"/>
    <row r="1116" ht="55.5" customHeight="1"/>
    <row r="1117" ht="42" customHeight="1"/>
    <row r="1118" ht="31.5" customHeight="1"/>
    <row r="1119" ht="32.25" customHeight="1"/>
    <row r="1120" ht="45" customHeight="1"/>
    <row r="1121" ht="45" customHeight="1"/>
    <row r="1122" ht="45" customHeight="1"/>
    <row r="1123" ht="45.75" customHeight="1"/>
    <row r="1124" ht="50.25" customHeight="1"/>
    <row r="1125" ht="40.5" customHeight="1"/>
    <row r="1126" ht="44.25" customHeight="1"/>
    <row r="1127" ht="45" customHeight="1"/>
    <row r="1128" ht="55.5" customHeight="1"/>
    <row r="1129" ht="39.75" customHeight="1"/>
    <row r="1130" ht="35.25" customHeight="1"/>
    <row r="1131" ht="51.75" customHeight="1"/>
    <row r="1132" ht="35.25" customHeight="1"/>
    <row r="1133" ht="51.75" customHeight="1"/>
    <row r="1134" ht="51.75" customHeight="1"/>
    <row r="1135" ht="54.75" customHeight="1"/>
    <row r="1136" ht="39.75" customHeight="1"/>
    <row r="1137" ht="53.25" customHeight="1"/>
    <row r="1138" ht="35.25" customHeight="1"/>
    <row r="1139" ht="70.5" customHeight="1"/>
    <row r="1140" ht="70.5" customHeight="1"/>
    <row r="1141" ht="50.25" customHeight="1"/>
    <row r="1142" ht="36.75" customHeight="1"/>
    <row r="1143" ht="35.25" customHeight="1"/>
    <row r="1144" ht="53.25" customHeight="1"/>
    <row r="1145" ht="35.25" customHeight="1"/>
    <row r="1146" ht="68.25" customHeight="1"/>
    <row r="1147" ht="58.5" customHeight="1"/>
    <row r="1148" ht="39" customHeight="1"/>
    <row r="1149" ht="42" customHeight="1"/>
    <row r="1150" ht="72" customHeight="1"/>
    <row r="1151" ht="54.75" customHeight="1"/>
    <row r="1152" ht="54.75" customHeight="1"/>
    <row r="1153" ht="51.75" customHeight="1"/>
    <row r="1154" ht="53.25" customHeight="1"/>
    <row r="1155" ht="51" customHeight="1"/>
    <row r="1156" ht="71.25"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20.25" customHeight="1"/>
    <row r="1206" ht="20.25" customHeight="1"/>
    <row r="1207" ht="20.25" customHeight="1"/>
    <row r="1208" ht="20.25" customHeight="1"/>
    <row r="1209" ht="20.25" customHeight="1"/>
    <row r="1210" ht="20.25" customHeight="1"/>
    <row r="1211" ht="20.25" customHeight="1"/>
    <row r="1212" ht="20.25" customHeight="1"/>
    <row r="1213" ht="20.25" customHeight="1"/>
    <row r="1214" ht="20.25" customHeight="1"/>
    <row r="1215" ht="20.25" customHeight="1"/>
    <row r="1216" ht="20.25" customHeight="1"/>
    <row r="1217" ht="20.25" customHeight="1"/>
    <row r="1218" ht="20.25" customHeight="1"/>
    <row r="1219" ht="20.25" customHeight="1"/>
    <row r="1220" ht="20.25" customHeight="1"/>
    <row r="1221" ht="20.25" customHeight="1"/>
    <row r="1222" ht="20.25" customHeight="1"/>
    <row r="1223" ht="20.25" customHeight="1"/>
    <row r="1224" ht="20.25" customHeight="1"/>
    <row r="1225" ht="20.25" customHeight="1"/>
    <row r="1226" ht="20.25" customHeight="1"/>
    <row r="1227" ht="20.25" customHeight="1"/>
    <row r="1228" ht="20.25" customHeight="1"/>
    <row r="1229" ht="20.25" customHeight="1"/>
    <row r="1230" ht="20.25" customHeight="1"/>
    <row r="1231" ht="20.25" customHeight="1"/>
    <row r="1232" ht="20.25" customHeight="1"/>
    <row r="1233" ht="20.25" customHeight="1"/>
    <row r="1234" ht="20.25" customHeight="1"/>
    <row r="1235" ht="20.25" customHeight="1"/>
    <row r="1236" ht="20.25" customHeight="1"/>
    <row r="1237" ht="20.25" customHeight="1"/>
    <row r="1238" ht="67.5" customHeight="1"/>
    <row r="1239" ht="20.25" customHeight="1"/>
    <row r="1240" ht="20.25" customHeight="1"/>
    <row r="1241" ht="20.25" customHeight="1"/>
    <row r="1242" ht="20.25" customHeight="1"/>
    <row r="1243" ht="20.25" customHeight="1"/>
    <row r="1244" ht="20.25" customHeight="1"/>
    <row r="1245" ht="20.25" customHeight="1"/>
    <row r="1246" ht="20.25" customHeight="1"/>
    <row r="1247" ht="20.25" customHeight="1"/>
    <row r="1248" ht="20.25" customHeight="1"/>
    <row r="1249" ht="20.25" customHeight="1"/>
    <row r="1250" ht="20.25" customHeight="1"/>
    <row r="1251" ht="20.25" customHeight="1"/>
    <row r="1252" ht="20.25" customHeight="1"/>
    <row r="1253" ht="20.25" customHeight="1"/>
    <row r="1254" ht="20.25" customHeight="1"/>
    <row r="1255" ht="20.25" customHeight="1"/>
    <row r="1256" ht="20.25" customHeight="1"/>
    <row r="1257" ht="20.25" customHeight="1"/>
    <row r="1258" ht="20.25" customHeight="1"/>
    <row r="1259" ht="20.25" customHeight="1"/>
    <row r="1260" ht="20.25" customHeight="1"/>
    <row r="1261" ht="20.25" customHeight="1"/>
    <row r="1262" ht="20.25" customHeight="1"/>
    <row r="1263" ht="20.25" customHeight="1"/>
    <row r="1264" ht="20.25" customHeight="1"/>
    <row r="1265" ht="20.25" customHeight="1"/>
    <row r="1266" ht="20.25" customHeight="1"/>
    <row r="1267" ht="20.25" customHeight="1"/>
    <row r="1268" ht="20.25" customHeight="1"/>
    <row r="1269" ht="20.25" customHeight="1"/>
    <row r="1270" ht="20.25" customHeight="1"/>
    <row r="1271" ht="20.25" customHeight="1"/>
    <row r="1272" ht="20.25" customHeight="1"/>
    <row r="1273" ht="20.25" customHeight="1"/>
    <row r="1274" ht="20.25" customHeight="1"/>
    <row r="1275" ht="20.25" customHeight="1"/>
    <row r="1276" ht="20.25" customHeight="1"/>
    <row r="1277" ht="20.25" customHeight="1"/>
    <row r="1278" ht="20.25" customHeight="1"/>
    <row r="1279" ht="20.25" customHeight="1"/>
    <row r="1280" ht="20.25" customHeight="1"/>
    <row r="1281" ht="20.25" customHeight="1"/>
    <row r="1282" ht="20.25" customHeight="1"/>
    <row r="1283" ht="20.25" customHeight="1"/>
    <row r="1284" ht="20.25" customHeight="1"/>
    <row r="1285" ht="20.25" customHeight="1"/>
    <row r="1286" ht="20.25" customHeight="1"/>
    <row r="1287" ht="20.25" customHeight="1"/>
    <row r="1288" ht="20.25" customHeight="1"/>
    <row r="1289" ht="20.25" customHeight="1"/>
    <row r="1290" ht="20.25" customHeight="1"/>
    <row r="1291" ht="20.25" customHeight="1"/>
    <row r="1292" ht="20.25" customHeight="1"/>
    <row r="1293" ht="20.25" customHeight="1"/>
    <row r="1294" ht="20.25" customHeight="1"/>
    <row r="1295" ht="20.25" customHeight="1"/>
    <row r="1296" ht="20.25" customHeight="1"/>
    <row r="1297" ht="20.25" customHeight="1"/>
    <row r="1298" ht="20.25" customHeight="1"/>
    <row r="1299" ht="20.25" customHeight="1"/>
    <row r="1300" ht="20.25" customHeight="1"/>
    <row r="1301" ht="20.25" customHeight="1"/>
    <row r="1302" ht="20.25" customHeight="1"/>
    <row r="1303" ht="20.25" customHeight="1"/>
    <row r="1304" ht="20.25" customHeight="1"/>
    <row r="1305" ht="20.25" customHeight="1"/>
    <row r="1306" ht="20.25" customHeight="1"/>
    <row r="1307" ht="20.25" customHeight="1"/>
    <row r="1308" ht="20.25" customHeight="1"/>
    <row r="1309" ht="20.25" customHeight="1"/>
    <row r="1310" ht="33.75" customHeight="1"/>
    <row r="1311" ht="20.25" customHeight="1"/>
    <row r="1312" ht="20.25" customHeight="1"/>
    <row r="1313" ht="18" customHeight="1"/>
    <row r="1314" ht="18" customHeight="1"/>
    <row r="1315" ht="18" customHeight="1"/>
    <row r="1316" ht="18" customHeight="1"/>
    <row r="1317" ht="18" customHeight="1"/>
    <row r="1318" ht="18" customHeight="1"/>
    <row r="1319" ht="18" customHeight="1"/>
    <row r="1320" ht="18" customHeight="1"/>
    <row r="1321" ht="18" customHeight="1"/>
    <row r="1322" ht="18" customHeight="1"/>
    <row r="1323" ht="18" customHeight="1"/>
    <row r="1324" ht="18" customHeight="1"/>
    <row r="1325" ht="18" customHeight="1"/>
    <row r="1326" ht="18" customHeight="1"/>
    <row r="1327" ht="18" customHeight="1"/>
    <row r="1328" ht="18" customHeight="1"/>
    <row r="1329" ht="18" customHeight="1"/>
    <row r="1330" ht="18" customHeight="1"/>
    <row r="1331" ht="18" customHeight="1"/>
    <row r="1332" ht="18" customHeight="1"/>
    <row r="1333" ht="18" customHeight="1"/>
    <row r="1334" ht="18" customHeight="1"/>
    <row r="1335" ht="18" customHeight="1"/>
    <row r="1336" ht="18" customHeight="1"/>
    <row r="1337" ht="18" customHeight="1"/>
    <row r="1338" ht="18" customHeight="1"/>
    <row r="1339" ht="18" customHeight="1"/>
    <row r="1340" ht="41.25" customHeight="1"/>
    <row r="1341" ht="18" customHeight="1"/>
    <row r="1342" ht="18" customHeight="1"/>
    <row r="1343" ht="18" customHeight="1"/>
    <row r="1344" ht="18" customHeight="1"/>
    <row r="1345" ht="18" customHeight="1"/>
    <row r="1346" ht="18" customHeight="1"/>
    <row r="1347" ht="18" customHeight="1"/>
    <row r="1348" ht="18" customHeight="1"/>
    <row r="1349" ht="18" customHeight="1"/>
    <row r="1350" ht="18" customHeight="1"/>
    <row r="1351" ht="18" customHeight="1"/>
    <row r="1352" ht="18" customHeight="1"/>
    <row r="1353" ht="18" customHeight="1"/>
    <row r="1354" ht="18" customHeight="1"/>
    <row r="1355" ht="18" customHeight="1"/>
    <row r="1356" ht="18" customHeight="1"/>
    <row r="1357" ht="18" customHeight="1"/>
    <row r="1358" ht="18" customHeight="1"/>
    <row r="1359" ht="18" customHeight="1"/>
    <row r="1360" ht="18" customHeight="1"/>
    <row r="1361" ht="18" customHeight="1"/>
    <row r="1362" ht="18" customHeight="1"/>
    <row r="1363" ht="18" customHeight="1"/>
    <row r="1364" ht="18" customHeight="1"/>
    <row r="1365" ht="18" customHeight="1"/>
    <row r="1366" ht="18" customHeight="1"/>
    <row r="1367" ht="18" customHeight="1"/>
    <row r="1368" ht="18" customHeight="1"/>
    <row r="1369" ht="18" customHeight="1"/>
    <row r="1370" ht="18" customHeight="1"/>
    <row r="1371" ht="18" customHeight="1"/>
  </sheetData>
  <autoFilter ref="A3:AS66">
    <filterColumn colId="17"/>
  </autoFilter>
  <mergeCells count="1">
    <mergeCell ref="A1:AR1"/>
  </mergeCells>
  <phoneticPr fontId="0" type="noConversion"/>
  <dataValidations count="12">
    <dataValidation type="list" allowBlank="1" showInputMessage="1" showErrorMessage="1" sqref="AM4:AM1000">
      <formula1>Сокращение_ПЧ</formula1>
    </dataValidation>
    <dataValidation type="list" allowBlank="1" showInputMessage="1" showErrorMessage="1" sqref="AJ4:AJ1000">
      <formula1>Принятое_процессуальное_решение1</formula1>
    </dataValidation>
    <dataValidation type="list" allowBlank="1" showInputMessage="1" showErrorMessage="1" sqref="AK4:AK1000">
      <formula1>Наименование_ведомств</formula1>
    </dataValidation>
    <dataValidation type="list" allowBlank="1" showInputMessage="1" showErrorMessage="1" sqref="G4:G1000">
      <formula1>да_нет</formula1>
    </dataValidation>
    <dataValidation type="list" allowBlank="1" showInputMessage="1" showErrorMessage="1" sqref="J4:J1000">
      <formula1>распределение</formula1>
    </dataValidation>
    <dataValidation type="list" allowBlank="1" showInputMessage="1" showErrorMessage="1" sqref="M4:M1000">
      <formula1>этажность</formula1>
    </dataValidation>
    <dataValidation type="list" allowBlank="1" showInputMessage="1" showErrorMessage="1" sqref="I4:I1000">
      <formula1>жилой</formula1>
    </dataValidation>
    <dataValidation type="list" allowBlank="1" showInputMessage="1" showErrorMessage="1" sqref="R4:R1000">
      <formula1>причины_пожаров_Ж.С</formula1>
    </dataValidation>
    <dataValidation type="list" allowBlank="1" showInputMessage="1" showErrorMessage="1" sqref="K4:K1000">
      <formula1>место_угар</formula1>
    </dataValidation>
    <dataValidation type="list" allowBlank="1" showInputMessage="1" showErrorMessage="1" sqref="L4:L1000">
      <formula1>этажность_и_хоз.постройки</formula1>
    </dataValidation>
    <dataValidation type="list" allowBlank="1" showInputMessage="1" showErrorMessage="1" sqref="F15 F4 F7 F64:F66 F122:F1000">
      <formula1>районы_и_города_и_ДЧС</formula1>
    </dataValidation>
    <dataValidation type="list" allowBlank="1" showInputMessage="1" showErrorMessage="1" sqref="F5:F6 F8:F14 F16:F63 F67:F121">
      <formula1>районы</formula1>
    </dataValidation>
  </dataValidations>
  <pageMargins left="0.56999999999999995" right="0.19" top="0.31" bottom="1" header="0.2" footer="0.5"/>
  <pageSetup paperSize="9" scale="38" orientation="landscape" r:id="rId1"/>
  <headerFooter alignWithMargins="0"/>
</worksheet>
</file>

<file path=xl/worksheets/sheet38.xml><?xml version="1.0" encoding="utf-8"?>
<worksheet xmlns="http://schemas.openxmlformats.org/spreadsheetml/2006/main" xmlns:r="http://schemas.openxmlformats.org/officeDocument/2006/relationships">
  <sheetPr codeName="Лист6">
    <tabColor rgb="FFFF0000"/>
  </sheetPr>
  <dimension ref="A1:AH30"/>
  <sheetViews>
    <sheetView zoomScale="70" zoomScaleNormal="70" workbookViewId="0">
      <pane ySplit="4" topLeftCell="A5" activePane="bottomLeft" state="frozen"/>
      <selection pane="bottomLeft" activeCell="A5" sqref="A5"/>
    </sheetView>
  </sheetViews>
  <sheetFormatPr defaultRowHeight="31.5" customHeight="1"/>
  <cols>
    <col min="1" max="1" width="4.7109375" customWidth="1"/>
    <col min="2" max="2" width="21.140625" customWidth="1"/>
    <col min="3" max="3" width="15.7109375" customWidth="1"/>
    <col min="4" max="4" width="7.140625" customWidth="1"/>
    <col min="5" max="5" width="9.85546875" customWidth="1"/>
    <col min="6" max="6" width="19.28515625" customWidth="1"/>
    <col min="7" max="7" width="8.85546875" customWidth="1"/>
    <col min="8" max="8" width="28.5703125" customWidth="1"/>
    <col min="9" max="9" width="28.7109375" customWidth="1"/>
    <col min="10" max="10" width="10.140625" customWidth="1"/>
    <col min="11" max="11" width="51.42578125" customWidth="1"/>
    <col min="12" max="12" width="16.28515625" customWidth="1"/>
    <col min="13" max="13" width="9" customWidth="1"/>
    <col min="14" max="14" width="10.28515625" customWidth="1"/>
    <col min="15" max="15" width="8.42578125" customWidth="1"/>
    <col min="16" max="16" width="6.5703125" customWidth="1"/>
    <col min="17" max="17" width="7" customWidth="1"/>
    <col min="18" max="18" width="7.85546875" customWidth="1"/>
    <col min="19" max="19" width="7" customWidth="1"/>
    <col min="20" max="20" width="7.140625" customWidth="1"/>
    <col min="21" max="21" width="5.85546875" customWidth="1"/>
    <col min="22" max="22" width="8.42578125" customWidth="1"/>
    <col min="23" max="23" width="7.85546875" customWidth="1"/>
    <col min="24" max="25" width="8.28515625" customWidth="1"/>
    <col min="26" max="26" width="10.85546875" customWidth="1"/>
    <col min="27" max="27" width="7.7109375" customWidth="1"/>
    <col min="28" max="28" width="7.28515625" customWidth="1"/>
    <col min="29" max="29" width="7.5703125" customWidth="1"/>
    <col min="30" max="30" width="15.28515625" customWidth="1"/>
    <col min="31" max="31" width="10" bestFit="1" customWidth="1"/>
  </cols>
  <sheetData>
    <row r="1" spans="1:34" ht="39.75" customHeight="1" thickBot="1">
      <c r="A1" s="2921" t="s">
        <v>1163</v>
      </c>
      <c r="B1" s="2922"/>
      <c r="C1" s="2922"/>
      <c r="D1" s="2922"/>
      <c r="E1" s="2922"/>
      <c r="F1" s="2922"/>
      <c r="G1" s="2922"/>
      <c r="H1" s="2922"/>
      <c r="I1" s="2922"/>
      <c r="J1" s="2922"/>
      <c r="K1" s="2922"/>
      <c r="L1" s="2922"/>
      <c r="M1" s="2922"/>
      <c r="N1" s="2922"/>
      <c r="O1" s="2922"/>
      <c r="P1" s="2922"/>
      <c r="Q1" s="2922"/>
      <c r="R1" s="2922"/>
      <c r="S1" s="2922"/>
      <c r="T1" s="2922"/>
      <c r="U1" s="2922"/>
      <c r="V1" s="2922"/>
      <c r="W1" s="2922"/>
      <c r="X1" s="2922"/>
      <c r="Y1" s="2922"/>
      <c r="Z1" s="2922"/>
      <c r="AA1" s="2922"/>
      <c r="AB1" s="2922"/>
      <c r="AC1" s="2922"/>
      <c r="AD1" s="2922"/>
      <c r="AE1" s="2922"/>
      <c r="AF1" s="2922"/>
      <c r="AG1" s="2922"/>
      <c r="AH1" s="2922"/>
    </row>
    <row r="2" spans="1:34" ht="60.75" customHeight="1" thickTop="1" thickBot="1">
      <c r="A2" s="2915" t="s">
        <v>121</v>
      </c>
      <c r="B2" s="2915" t="s">
        <v>1118</v>
      </c>
      <c r="C2" s="2915" t="s">
        <v>1164</v>
      </c>
      <c r="D2" s="2917" t="s">
        <v>1087</v>
      </c>
      <c r="E2" s="2915" t="s">
        <v>1165</v>
      </c>
      <c r="F2" s="2915" t="s">
        <v>66</v>
      </c>
      <c r="G2" s="2915" t="s">
        <v>1090</v>
      </c>
      <c r="H2" s="2916" t="s">
        <v>1166</v>
      </c>
      <c r="I2" s="2915" t="s">
        <v>1167</v>
      </c>
      <c r="J2" s="2915" t="s">
        <v>1168</v>
      </c>
      <c r="K2" s="2919" t="s">
        <v>1169</v>
      </c>
      <c r="L2" s="2920" t="s">
        <v>1122</v>
      </c>
      <c r="M2" s="2888" t="s">
        <v>1123</v>
      </c>
      <c r="N2" s="2888" t="s">
        <v>287</v>
      </c>
      <c r="O2" s="2888" t="s">
        <v>1124</v>
      </c>
      <c r="P2" s="2924" t="s">
        <v>327</v>
      </c>
      <c r="Q2" s="2924"/>
      <c r="R2" s="2924"/>
      <c r="S2" s="2924" t="s">
        <v>328</v>
      </c>
      <c r="T2" s="2924"/>
      <c r="U2" s="2924"/>
      <c r="V2" s="2915" t="s">
        <v>1170</v>
      </c>
      <c r="W2" s="2915"/>
      <c r="X2" s="2915"/>
      <c r="Y2" s="2915"/>
      <c r="Z2" s="2915"/>
      <c r="AA2" s="2915"/>
      <c r="AB2" s="2915"/>
      <c r="AC2" s="2915"/>
      <c r="AD2" s="2927" t="s">
        <v>878</v>
      </c>
      <c r="AE2" s="2892" t="s">
        <v>941</v>
      </c>
      <c r="AF2" s="2918" t="s">
        <v>1132</v>
      </c>
      <c r="AG2" s="2923" t="s">
        <v>1133</v>
      </c>
      <c r="AH2" s="2923" t="s">
        <v>41</v>
      </c>
    </row>
    <row r="3" spans="1:34" ht="66" customHeight="1" thickTop="1" thickBot="1">
      <c r="A3" s="2915"/>
      <c r="B3" s="2915"/>
      <c r="C3" s="2915"/>
      <c r="D3" s="2917"/>
      <c r="E3" s="2915"/>
      <c r="F3" s="2915"/>
      <c r="G3" s="2915"/>
      <c r="H3" s="2916"/>
      <c r="I3" s="2915"/>
      <c r="J3" s="2915"/>
      <c r="K3" s="2919"/>
      <c r="L3" s="2920"/>
      <c r="M3" s="2888"/>
      <c r="N3" s="2888"/>
      <c r="O3" s="2888"/>
      <c r="P3" s="2924" t="s">
        <v>272</v>
      </c>
      <c r="Q3" s="2925" t="s">
        <v>331</v>
      </c>
      <c r="R3" s="2925" t="s">
        <v>332</v>
      </c>
      <c r="S3" s="2924" t="s">
        <v>272</v>
      </c>
      <c r="T3" s="2925" t="s">
        <v>331</v>
      </c>
      <c r="U3" s="2925" t="s">
        <v>332</v>
      </c>
      <c r="V3" s="2926" t="s">
        <v>75</v>
      </c>
      <c r="W3" s="2926"/>
      <c r="X3" s="2915" t="s">
        <v>1171</v>
      </c>
      <c r="Y3" s="2915"/>
      <c r="Z3" s="2915"/>
      <c r="AA3" s="2915" t="s">
        <v>1172</v>
      </c>
      <c r="AB3" s="2915"/>
      <c r="AC3" s="1643" t="s">
        <v>1129</v>
      </c>
      <c r="AD3" s="2927"/>
      <c r="AE3" s="2892"/>
      <c r="AF3" s="2918"/>
      <c r="AG3" s="2923"/>
      <c r="AH3" s="2923"/>
    </row>
    <row r="4" spans="1:34" ht="52.5" customHeight="1" thickTop="1" thickBot="1">
      <c r="A4" s="2915"/>
      <c r="B4" s="2915"/>
      <c r="C4" s="2915"/>
      <c r="D4" s="2917"/>
      <c r="E4" s="2915"/>
      <c r="F4" s="2915"/>
      <c r="G4" s="2915"/>
      <c r="H4" s="2916"/>
      <c r="I4" s="2915"/>
      <c r="J4" s="2915"/>
      <c r="K4" s="2919"/>
      <c r="L4" s="2920"/>
      <c r="M4" s="2888"/>
      <c r="N4" s="2888"/>
      <c r="O4" s="2888"/>
      <c r="P4" s="2924"/>
      <c r="Q4" s="2925"/>
      <c r="R4" s="2925"/>
      <c r="S4" s="2924"/>
      <c r="T4" s="2925"/>
      <c r="U4" s="2925"/>
      <c r="V4" s="1629" t="s">
        <v>1173</v>
      </c>
      <c r="W4" s="1629" t="s">
        <v>41</v>
      </c>
      <c r="X4" s="1657" t="s">
        <v>1173</v>
      </c>
      <c r="Y4" s="1657" t="s">
        <v>41</v>
      </c>
      <c r="Z4" s="1656" t="s">
        <v>1174</v>
      </c>
      <c r="AA4" s="1657" t="s">
        <v>1133</v>
      </c>
      <c r="AB4" s="1657" t="s">
        <v>41</v>
      </c>
      <c r="AC4" s="1662" t="s">
        <v>1175</v>
      </c>
      <c r="AD4" s="2927"/>
      <c r="AE4" s="2892"/>
      <c r="AF4" s="2918"/>
      <c r="AG4" s="2923"/>
      <c r="AH4" s="2923"/>
    </row>
    <row r="5" spans="1:34" ht="31.5" customHeight="1" thickTop="1">
      <c r="A5" s="1411"/>
      <c r="B5" s="1423"/>
      <c r="C5" s="1659"/>
      <c r="D5" s="1717">
        <f>WEEKDAY(C5,2)</f>
        <v>6</v>
      </c>
      <c r="E5" s="1660"/>
      <c r="F5" s="1431"/>
      <c r="G5" s="1407"/>
      <c r="H5" s="1411"/>
      <c r="I5" s="1411"/>
      <c r="J5" s="1464"/>
      <c r="K5" s="1411"/>
      <c r="L5" s="1464"/>
      <c r="M5" s="1464"/>
      <c r="N5" s="1464"/>
      <c r="O5" s="1464"/>
      <c r="P5" s="1464"/>
      <c r="Q5" s="1464"/>
      <c r="R5" s="1464"/>
      <c r="S5" s="1464"/>
      <c r="T5" s="1464"/>
      <c r="U5" s="1464"/>
      <c r="V5" s="1661"/>
      <c r="W5" s="1661"/>
      <c r="X5" s="1464"/>
      <c r="Y5" s="1464"/>
      <c r="Z5" s="1585"/>
      <c r="AA5" s="1464"/>
      <c r="AB5" s="1464"/>
      <c r="AC5" s="1465"/>
      <c r="AD5" s="1431"/>
      <c r="AE5" s="1502"/>
      <c r="AF5" s="1502"/>
      <c r="AG5" s="1502"/>
      <c r="AH5" s="1502"/>
    </row>
    <row r="6" spans="1:34" ht="31.5" customHeight="1">
      <c r="A6" s="1557"/>
      <c r="B6" s="1517"/>
      <c r="C6" s="1558"/>
      <c r="D6" s="1559"/>
      <c r="E6" s="1560"/>
      <c r="F6" s="1421"/>
      <c r="G6" s="1523"/>
      <c r="H6" s="1557"/>
      <c r="I6" s="1557"/>
      <c r="J6" s="1561"/>
      <c r="K6" s="1557"/>
      <c r="L6" s="1561"/>
      <c r="M6" s="1561"/>
      <c r="N6" s="1561"/>
      <c r="O6" s="1561"/>
      <c r="P6" s="1561"/>
      <c r="Q6" s="1561"/>
      <c r="R6" s="1561"/>
      <c r="S6" s="1561"/>
      <c r="T6" s="1561"/>
      <c r="U6" s="1561"/>
      <c r="V6" s="1562"/>
      <c r="W6" s="1562"/>
      <c r="X6" s="1561"/>
      <c r="Y6" s="1561"/>
      <c r="Z6" s="1498"/>
      <c r="AA6" s="1561"/>
      <c r="AB6" s="1561"/>
      <c r="AC6" s="1459"/>
      <c r="AD6" s="1421"/>
      <c r="AE6" s="1501"/>
      <c r="AF6" s="1501"/>
      <c r="AG6" s="1501"/>
      <c r="AH6" s="1501"/>
    </row>
    <row r="7" spans="1:34" ht="31.5" customHeight="1">
      <c r="A7" s="1557"/>
      <c r="B7" s="1517"/>
      <c r="C7" s="1558"/>
      <c r="D7" s="1559"/>
      <c r="E7" s="1560"/>
      <c r="F7" s="1421"/>
      <c r="G7" s="1523"/>
      <c r="H7" s="1557"/>
      <c r="I7" s="1557"/>
      <c r="J7" s="1561"/>
      <c r="K7" s="1557"/>
      <c r="L7" s="1561"/>
      <c r="M7" s="1561"/>
      <c r="N7" s="1561"/>
      <c r="O7" s="1561"/>
      <c r="P7" s="1561"/>
      <c r="Q7" s="1561"/>
      <c r="R7" s="1561"/>
      <c r="S7" s="1561"/>
      <c r="T7" s="1561"/>
      <c r="U7" s="1561"/>
      <c r="V7" s="1562"/>
      <c r="W7" s="1562"/>
      <c r="X7" s="1561"/>
      <c r="Y7" s="1561"/>
      <c r="Z7" s="1498"/>
      <c r="AA7" s="1561"/>
      <c r="AB7" s="1561"/>
      <c r="AC7" s="1459"/>
      <c r="AD7" s="1421"/>
      <c r="AE7" s="1501"/>
      <c r="AF7" s="1501"/>
      <c r="AG7" s="1501"/>
      <c r="AH7" s="1501"/>
    </row>
    <row r="8" spans="1:34" ht="31.5" customHeight="1">
      <c r="A8" s="1557"/>
      <c r="B8" s="1517"/>
      <c r="C8" s="1558"/>
      <c r="D8" s="1559"/>
      <c r="E8" s="1560"/>
      <c r="F8" s="1421"/>
      <c r="G8" s="1523"/>
      <c r="H8" s="1557"/>
      <c r="I8" s="1557"/>
      <c r="J8" s="1561"/>
      <c r="K8" s="1557"/>
      <c r="L8" s="1561"/>
      <c r="M8" s="1561"/>
      <c r="N8" s="1561"/>
      <c r="O8" s="1561"/>
      <c r="P8" s="1561"/>
      <c r="Q8" s="1561"/>
      <c r="R8" s="1561"/>
      <c r="S8" s="1561"/>
      <c r="T8" s="1561"/>
      <c r="U8" s="1561"/>
      <c r="V8" s="1562"/>
      <c r="W8" s="1562"/>
      <c r="X8" s="1561"/>
      <c r="Y8" s="1561"/>
      <c r="Z8" s="1498"/>
      <c r="AA8" s="1561"/>
      <c r="AB8" s="1561"/>
      <c r="AC8" s="1459"/>
      <c r="AD8" s="1421"/>
      <c r="AE8" s="1501"/>
      <c r="AF8" s="1501"/>
      <c r="AG8" s="1501"/>
      <c r="AH8" s="1501"/>
    </row>
    <row r="9" spans="1:34" ht="31.5" customHeight="1">
      <c r="A9" s="1557"/>
      <c r="B9" s="1517"/>
      <c r="C9" s="1558"/>
      <c r="D9" s="1559"/>
      <c r="E9" s="1560"/>
      <c r="F9" s="1421"/>
      <c r="G9" s="1523"/>
      <c r="H9" s="1557"/>
      <c r="I9" s="1557"/>
      <c r="J9" s="1561"/>
      <c r="K9" s="1557"/>
      <c r="L9" s="1561"/>
      <c r="M9" s="1561"/>
      <c r="N9" s="1561"/>
      <c r="O9" s="1561"/>
      <c r="P9" s="1561"/>
      <c r="Q9" s="1561"/>
      <c r="R9" s="1561"/>
      <c r="S9" s="1561"/>
      <c r="T9" s="1561"/>
      <c r="U9" s="1561"/>
      <c r="V9" s="1562"/>
      <c r="W9" s="1562"/>
      <c r="X9" s="1561"/>
      <c r="Y9" s="1561"/>
      <c r="Z9" s="1498"/>
      <c r="AA9" s="1561"/>
      <c r="AB9" s="1561"/>
      <c r="AC9" s="1459"/>
      <c r="AD9" s="1421"/>
      <c r="AE9" s="1501"/>
      <c r="AF9" s="1501"/>
      <c r="AG9" s="1501"/>
      <c r="AH9" s="1501"/>
    </row>
    <row r="10" spans="1:34" ht="31.5" customHeight="1">
      <c r="A10" s="1557"/>
      <c r="B10" s="1517"/>
      <c r="C10" s="1558"/>
      <c r="D10" s="1559"/>
      <c r="E10" s="1560"/>
      <c r="F10" s="1421"/>
      <c r="G10" s="1523"/>
      <c r="H10" s="1557"/>
      <c r="I10" s="1557"/>
      <c r="J10" s="1561"/>
      <c r="K10" s="1557"/>
      <c r="L10" s="1561"/>
      <c r="M10" s="1561"/>
      <c r="N10" s="1561"/>
      <c r="O10" s="1561"/>
      <c r="P10" s="1561"/>
      <c r="Q10" s="1561"/>
      <c r="R10" s="1561"/>
      <c r="S10" s="1561"/>
      <c r="T10" s="1561"/>
      <c r="U10" s="1561"/>
      <c r="V10" s="1562"/>
      <c r="W10" s="1562"/>
      <c r="X10" s="1561"/>
      <c r="Y10" s="1561"/>
      <c r="Z10" s="1498"/>
      <c r="AA10" s="1561"/>
      <c r="AB10" s="1561"/>
      <c r="AC10" s="1459"/>
      <c r="AD10" s="1421"/>
      <c r="AE10" s="1501"/>
      <c r="AF10" s="1501"/>
      <c r="AG10" s="1501"/>
      <c r="AH10" s="1501"/>
    </row>
    <row r="11" spans="1:34" ht="31.5" customHeight="1">
      <c r="A11" s="1557"/>
      <c r="B11" s="1517"/>
      <c r="C11" s="1558"/>
      <c r="D11" s="1559"/>
      <c r="E11" s="1560"/>
      <c r="F11" s="1421"/>
      <c r="G11" s="1523"/>
      <c r="H11" s="1557"/>
      <c r="I11" s="1557"/>
      <c r="J11" s="1561"/>
      <c r="K11" s="1557"/>
      <c r="L11" s="1561"/>
      <c r="M11" s="1561"/>
      <c r="N11" s="1561"/>
      <c r="O11" s="1561"/>
      <c r="P11" s="1561"/>
      <c r="Q11" s="1561"/>
      <c r="R11" s="1561"/>
      <c r="S11" s="1561"/>
      <c r="T11" s="1561"/>
      <c r="U11" s="1561"/>
      <c r="V11" s="1562"/>
      <c r="W11" s="1562"/>
      <c r="X11" s="1561"/>
      <c r="Y11" s="1561"/>
      <c r="Z11" s="1498"/>
      <c r="AA11" s="1561"/>
      <c r="AB11" s="1561"/>
      <c r="AC11" s="1459"/>
      <c r="AD11" s="1421"/>
      <c r="AE11" s="1501"/>
      <c r="AF11" s="1501"/>
      <c r="AG11" s="1501"/>
      <c r="AH11" s="1501"/>
    </row>
    <row r="12" spans="1:34" ht="31.5" customHeight="1">
      <c r="A12" s="1557"/>
      <c r="B12" s="1517"/>
      <c r="C12" s="1558"/>
      <c r="D12" s="1559"/>
      <c r="E12" s="1560"/>
      <c r="F12" s="1421"/>
      <c r="G12" s="1523"/>
      <c r="H12" s="1557"/>
      <c r="I12" s="1557"/>
      <c r="J12" s="1561"/>
      <c r="K12" s="1557"/>
      <c r="L12" s="1561"/>
      <c r="M12" s="1561"/>
      <c r="N12" s="1561"/>
      <c r="O12" s="1561"/>
      <c r="P12" s="1561"/>
      <c r="Q12" s="1561"/>
      <c r="R12" s="1561"/>
      <c r="S12" s="1561"/>
      <c r="T12" s="1561"/>
      <c r="U12" s="1561"/>
      <c r="V12" s="1562"/>
      <c r="W12" s="1562"/>
      <c r="X12" s="1561"/>
      <c r="Y12" s="1561"/>
      <c r="Z12" s="1498"/>
      <c r="AA12" s="1561"/>
      <c r="AB12" s="1561"/>
      <c r="AC12" s="1459"/>
      <c r="AD12" s="1421"/>
      <c r="AE12" s="1501"/>
      <c r="AF12" s="1501"/>
      <c r="AG12" s="1501"/>
      <c r="AH12" s="1501"/>
    </row>
    <row r="13" spans="1:34" ht="31.5" customHeight="1">
      <c r="A13" s="1557"/>
      <c r="B13" s="1517"/>
      <c r="C13" s="1558"/>
      <c r="D13" s="1559"/>
      <c r="E13" s="1560"/>
      <c r="F13" s="1421"/>
      <c r="G13" s="1523"/>
      <c r="H13" s="1557"/>
      <c r="I13" s="1557"/>
      <c r="J13" s="1561"/>
      <c r="K13" s="1557"/>
      <c r="L13" s="1561"/>
      <c r="M13" s="1561"/>
      <c r="N13" s="1561"/>
      <c r="O13" s="1561"/>
      <c r="P13" s="1561"/>
      <c r="Q13" s="1561"/>
      <c r="R13" s="1561"/>
      <c r="S13" s="1561"/>
      <c r="T13" s="1561"/>
      <c r="U13" s="1561"/>
      <c r="V13" s="1562"/>
      <c r="W13" s="1562"/>
      <c r="X13" s="1561"/>
      <c r="Y13" s="1561"/>
      <c r="Z13" s="1498"/>
      <c r="AA13" s="1561"/>
      <c r="AB13" s="1561"/>
      <c r="AC13" s="1459"/>
      <c r="AD13" s="1421"/>
      <c r="AE13" s="1501"/>
      <c r="AF13" s="1501"/>
      <c r="AG13" s="1501"/>
      <c r="AH13" s="1501"/>
    </row>
    <row r="14" spans="1:34" ht="31.5" customHeight="1">
      <c r="A14" s="1557"/>
      <c r="B14" s="1517"/>
      <c r="C14" s="1558"/>
      <c r="D14" s="1559"/>
      <c r="E14" s="1560"/>
      <c r="F14" s="1421"/>
      <c r="G14" s="1523"/>
      <c r="H14" s="1557"/>
      <c r="I14" s="1557"/>
      <c r="J14" s="1561"/>
      <c r="K14" s="1557"/>
      <c r="L14" s="1561"/>
      <c r="M14" s="1561"/>
      <c r="N14" s="1561"/>
      <c r="O14" s="1561"/>
      <c r="P14" s="1561"/>
      <c r="Q14" s="1561"/>
      <c r="R14" s="1561"/>
      <c r="S14" s="1561"/>
      <c r="T14" s="1561"/>
      <c r="U14" s="1561"/>
      <c r="V14" s="1562"/>
      <c r="W14" s="1562"/>
      <c r="X14" s="1561"/>
      <c r="Y14" s="1561"/>
      <c r="Z14" s="1498"/>
      <c r="AA14" s="1561"/>
      <c r="AB14" s="1561"/>
      <c r="AC14" s="1459"/>
      <c r="AD14" s="1421"/>
      <c r="AE14" s="1501"/>
      <c r="AF14" s="1501"/>
      <c r="AG14" s="1501"/>
      <c r="AH14" s="1501"/>
    </row>
    <row r="15" spans="1:34" ht="31.5" customHeight="1">
      <c r="A15" s="1557"/>
      <c r="B15" s="1517"/>
      <c r="C15" s="1558"/>
      <c r="D15" s="1559"/>
      <c r="E15" s="1560"/>
      <c r="F15" s="1421"/>
      <c r="G15" s="1523"/>
      <c r="H15" s="1557"/>
      <c r="I15" s="1557"/>
      <c r="J15" s="1561"/>
      <c r="K15" s="1557"/>
      <c r="L15" s="1561"/>
      <c r="M15" s="1561"/>
      <c r="N15" s="1561"/>
      <c r="O15" s="1561"/>
      <c r="P15" s="1561"/>
      <c r="Q15" s="1561"/>
      <c r="R15" s="1561"/>
      <c r="S15" s="1561"/>
      <c r="T15" s="1561"/>
      <c r="U15" s="1561"/>
      <c r="V15" s="1562"/>
      <c r="W15" s="1562"/>
      <c r="X15" s="1561"/>
      <c r="Y15" s="1561"/>
      <c r="Z15" s="1498"/>
      <c r="AA15" s="1561"/>
      <c r="AB15" s="1561"/>
      <c r="AC15" s="1459"/>
      <c r="AD15" s="1421"/>
      <c r="AE15" s="1501"/>
      <c r="AF15" s="1501"/>
      <c r="AG15" s="1501"/>
      <c r="AH15" s="1501"/>
    </row>
    <row r="16" spans="1:34" ht="31.5" customHeight="1">
      <c r="A16" s="1557"/>
      <c r="B16" s="1517"/>
      <c r="C16" s="1558"/>
      <c r="D16" s="1559"/>
      <c r="E16" s="1560"/>
      <c r="F16" s="1421"/>
      <c r="G16" s="1523"/>
      <c r="H16" s="1557"/>
      <c r="I16" s="1557"/>
      <c r="J16" s="1561"/>
      <c r="K16" s="1557"/>
      <c r="L16" s="1561"/>
      <c r="M16" s="1561"/>
      <c r="N16" s="1561"/>
      <c r="O16" s="1561"/>
      <c r="P16" s="1561"/>
      <c r="Q16" s="1561"/>
      <c r="R16" s="1561"/>
      <c r="S16" s="1561"/>
      <c r="T16" s="1561"/>
      <c r="U16" s="1561"/>
      <c r="V16" s="1562"/>
      <c r="W16" s="1562"/>
      <c r="X16" s="1561"/>
      <c r="Y16" s="1561"/>
      <c r="Z16" s="1498"/>
      <c r="AA16" s="1561"/>
      <c r="AB16" s="1561"/>
      <c r="AC16" s="1459"/>
      <c r="AD16" s="1421"/>
      <c r="AE16" s="1501"/>
      <c r="AF16" s="1501"/>
      <c r="AG16" s="1501"/>
      <c r="AH16" s="1501"/>
    </row>
    <row r="17" spans="1:34" ht="31.5" customHeight="1">
      <c r="A17" s="1557"/>
      <c r="B17" s="1517"/>
      <c r="C17" s="1558"/>
      <c r="D17" s="1559"/>
      <c r="E17" s="1560"/>
      <c r="F17" s="1421"/>
      <c r="G17" s="1523"/>
      <c r="H17" s="1557"/>
      <c r="I17" s="1557"/>
      <c r="J17" s="1561"/>
      <c r="K17" s="1557"/>
      <c r="L17" s="1561"/>
      <c r="M17" s="1561"/>
      <c r="N17" s="1561"/>
      <c r="O17" s="1561"/>
      <c r="P17" s="1561"/>
      <c r="Q17" s="1561"/>
      <c r="R17" s="1561"/>
      <c r="S17" s="1561"/>
      <c r="T17" s="1561"/>
      <c r="U17" s="1561"/>
      <c r="V17" s="1562"/>
      <c r="W17" s="1562"/>
      <c r="X17" s="1561"/>
      <c r="Y17" s="1561"/>
      <c r="Z17" s="1498"/>
      <c r="AA17" s="1561"/>
      <c r="AB17" s="1561"/>
      <c r="AC17" s="1459"/>
      <c r="AD17" s="1421"/>
      <c r="AE17" s="1501"/>
      <c r="AF17" s="1501"/>
      <c r="AG17" s="1501"/>
      <c r="AH17" s="1501"/>
    </row>
    <row r="18" spans="1:34" ht="31.5" customHeight="1">
      <c r="A18" s="1557"/>
      <c r="B18" s="1517"/>
      <c r="C18" s="1558"/>
      <c r="D18" s="1559"/>
      <c r="E18" s="1560"/>
      <c r="F18" s="1421"/>
      <c r="G18" s="1523"/>
      <c r="H18" s="1557"/>
      <c r="I18" s="1557"/>
      <c r="J18" s="1561"/>
      <c r="K18" s="1557"/>
      <c r="L18" s="1561"/>
      <c r="M18" s="1561"/>
      <c r="N18" s="1561"/>
      <c r="O18" s="1561"/>
      <c r="P18" s="1561"/>
      <c r="Q18" s="1561"/>
      <c r="R18" s="1561"/>
      <c r="S18" s="1561"/>
      <c r="T18" s="1561"/>
      <c r="U18" s="1561"/>
      <c r="V18" s="1562"/>
      <c r="W18" s="1562"/>
      <c r="X18" s="1561"/>
      <c r="Y18" s="1561"/>
      <c r="Z18" s="1498"/>
      <c r="AA18" s="1561"/>
      <c r="AB18" s="1561"/>
      <c r="AC18" s="1459"/>
      <c r="AD18" s="1421"/>
      <c r="AE18" s="1501"/>
      <c r="AF18" s="1501"/>
      <c r="AG18" s="1501"/>
      <c r="AH18" s="1501"/>
    </row>
    <row r="19" spans="1:34" ht="31.5" customHeight="1">
      <c r="A19" s="1557"/>
      <c r="B19" s="1517"/>
      <c r="C19" s="1558"/>
      <c r="D19" s="1559"/>
      <c r="E19" s="1560"/>
      <c r="F19" s="1421"/>
      <c r="G19" s="1523"/>
      <c r="H19" s="1557"/>
      <c r="I19" s="1557"/>
      <c r="J19" s="1561"/>
      <c r="K19" s="1557"/>
      <c r="L19" s="1561"/>
      <c r="M19" s="1561"/>
      <c r="N19" s="1561"/>
      <c r="O19" s="1561"/>
      <c r="P19" s="1561"/>
      <c r="Q19" s="1561"/>
      <c r="R19" s="1561"/>
      <c r="S19" s="1561"/>
      <c r="T19" s="1561"/>
      <c r="U19" s="1561"/>
      <c r="V19" s="1562"/>
      <c r="W19" s="1562"/>
      <c r="X19" s="1561"/>
      <c r="Y19" s="1561"/>
      <c r="Z19" s="1498"/>
      <c r="AA19" s="1561"/>
      <c r="AB19" s="1561"/>
      <c r="AC19" s="1459"/>
      <c r="AD19" s="1421"/>
      <c r="AE19" s="1501"/>
      <c r="AF19" s="1501"/>
      <c r="AG19" s="1501"/>
      <c r="AH19" s="1501"/>
    </row>
    <row r="20" spans="1:34" ht="31.5" customHeight="1">
      <c r="A20" s="1557"/>
      <c r="B20" s="1517"/>
      <c r="C20" s="1558"/>
      <c r="D20" s="1559"/>
      <c r="E20" s="1560"/>
      <c r="F20" s="1421"/>
      <c r="G20" s="1523"/>
      <c r="H20" s="1557"/>
      <c r="I20" s="1557"/>
      <c r="J20" s="1561"/>
      <c r="K20" s="1557"/>
      <c r="L20" s="1561"/>
      <c r="M20" s="1561"/>
      <c r="N20" s="1561"/>
      <c r="O20" s="1561"/>
      <c r="P20" s="1561"/>
      <c r="Q20" s="1561"/>
      <c r="R20" s="1561"/>
      <c r="S20" s="1561"/>
      <c r="T20" s="1561"/>
      <c r="U20" s="1561"/>
      <c r="V20" s="1562"/>
      <c r="W20" s="1562"/>
      <c r="X20" s="1561"/>
      <c r="Y20" s="1561"/>
      <c r="Z20" s="1498"/>
      <c r="AA20" s="1561"/>
      <c r="AB20" s="1561"/>
      <c r="AC20" s="1459"/>
      <c r="AD20" s="1421"/>
      <c r="AE20" s="1501"/>
      <c r="AF20" s="1501"/>
      <c r="AG20" s="1501"/>
      <c r="AH20" s="1501"/>
    </row>
    <row r="21" spans="1:34" ht="31.5" customHeight="1">
      <c r="A21" s="1557"/>
      <c r="B21" s="1517"/>
      <c r="C21" s="1558"/>
      <c r="D21" s="1559"/>
      <c r="E21" s="1560"/>
      <c r="F21" s="1421"/>
      <c r="G21" s="1523"/>
      <c r="H21" s="1557"/>
      <c r="I21" s="1557"/>
      <c r="J21" s="1561"/>
      <c r="K21" s="1557"/>
      <c r="L21" s="1561"/>
      <c r="M21" s="1561"/>
      <c r="N21" s="1561"/>
      <c r="O21" s="1561"/>
      <c r="P21" s="1561"/>
      <c r="Q21" s="1561"/>
      <c r="R21" s="1561"/>
      <c r="S21" s="1561"/>
      <c r="T21" s="1561"/>
      <c r="U21" s="1561"/>
      <c r="V21" s="1562"/>
      <c r="W21" s="1562"/>
      <c r="X21" s="1561"/>
      <c r="Y21" s="1561"/>
      <c r="Z21" s="1498"/>
      <c r="AA21" s="1561"/>
      <c r="AB21" s="1561"/>
      <c r="AC21" s="1459"/>
      <c r="AD21" s="1421"/>
      <c r="AE21" s="1501"/>
      <c r="AF21" s="1501"/>
      <c r="AG21" s="1501"/>
      <c r="AH21" s="1501"/>
    </row>
    <row r="22" spans="1:34" ht="31.5" customHeight="1">
      <c r="A22" s="1557"/>
      <c r="B22" s="1517"/>
      <c r="C22" s="1558"/>
      <c r="D22" s="1559"/>
      <c r="E22" s="1560"/>
      <c r="F22" s="1421"/>
      <c r="G22" s="1523"/>
      <c r="H22" s="1557"/>
      <c r="I22" s="1557"/>
      <c r="J22" s="1561"/>
      <c r="K22" s="1557"/>
      <c r="L22" s="1561"/>
      <c r="M22" s="1561"/>
      <c r="N22" s="1561"/>
      <c r="O22" s="1561"/>
      <c r="P22" s="1561"/>
      <c r="Q22" s="1561"/>
      <c r="R22" s="1561"/>
      <c r="S22" s="1561"/>
      <c r="T22" s="1561"/>
      <c r="U22" s="1561"/>
      <c r="V22" s="1562"/>
      <c r="W22" s="1562"/>
      <c r="X22" s="1561"/>
      <c r="Y22" s="1561"/>
      <c r="Z22" s="1498"/>
      <c r="AA22" s="1561"/>
      <c r="AB22" s="1561"/>
      <c r="AC22" s="1459"/>
      <c r="AD22" s="1421"/>
      <c r="AE22" s="1501"/>
      <c r="AF22" s="1501"/>
      <c r="AG22" s="1501"/>
      <c r="AH22" s="1501"/>
    </row>
    <row r="23" spans="1:34" ht="31.5" customHeight="1">
      <c r="A23" s="1557"/>
      <c r="B23" s="1517"/>
      <c r="C23" s="1558"/>
      <c r="D23" s="1559"/>
      <c r="E23" s="1560"/>
      <c r="F23" s="1421"/>
      <c r="G23" s="1523"/>
      <c r="H23" s="1557"/>
      <c r="I23" s="1557"/>
      <c r="J23" s="1561"/>
      <c r="K23" s="1557"/>
      <c r="L23" s="1561"/>
      <c r="M23" s="1561"/>
      <c r="N23" s="1561"/>
      <c r="O23" s="1561"/>
      <c r="P23" s="1561"/>
      <c r="Q23" s="1561"/>
      <c r="R23" s="1561"/>
      <c r="S23" s="1561"/>
      <c r="T23" s="1561"/>
      <c r="U23" s="1561"/>
      <c r="V23" s="1562"/>
      <c r="W23" s="1562"/>
      <c r="X23" s="1561"/>
      <c r="Y23" s="1561"/>
      <c r="Z23" s="1498"/>
      <c r="AA23" s="1561"/>
      <c r="AB23" s="1561"/>
      <c r="AC23" s="1459"/>
      <c r="AD23" s="1421"/>
      <c r="AE23" s="1501"/>
      <c r="AF23" s="1501"/>
      <c r="AG23" s="1501"/>
      <c r="AH23" s="1501"/>
    </row>
    <row r="24" spans="1:34" ht="31.5" customHeight="1">
      <c r="A24" s="1557"/>
      <c r="B24" s="1517"/>
      <c r="C24" s="1558"/>
      <c r="D24" s="1559"/>
      <c r="E24" s="1560"/>
      <c r="F24" s="1421"/>
      <c r="G24" s="1523"/>
      <c r="H24" s="1557"/>
      <c r="I24" s="1557"/>
      <c r="J24" s="1561"/>
      <c r="K24" s="1557"/>
      <c r="L24" s="1561"/>
      <c r="M24" s="1561"/>
      <c r="N24" s="1561"/>
      <c r="O24" s="1561"/>
      <c r="P24" s="1561"/>
      <c r="Q24" s="1561"/>
      <c r="R24" s="1561"/>
      <c r="S24" s="1561"/>
      <c r="T24" s="1561"/>
      <c r="U24" s="1561"/>
      <c r="V24" s="1562"/>
      <c r="W24" s="1562"/>
      <c r="X24" s="1561"/>
      <c r="Y24" s="1561"/>
      <c r="Z24" s="1498"/>
      <c r="AA24" s="1561"/>
      <c r="AB24" s="1561"/>
      <c r="AC24" s="1459"/>
      <c r="AD24" s="1421"/>
      <c r="AE24" s="1501"/>
      <c r="AF24" s="1501"/>
      <c r="AG24" s="1501"/>
      <c r="AH24" s="1501"/>
    </row>
    <row r="25" spans="1:34" ht="31.5" customHeight="1">
      <c r="A25" s="1557"/>
      <c r="B25" s="1517"/>
      <c r="C25" s="1558"/>
      <c r="D25" s="1559"/>
      <c r="E25" s="1560"/>
      <c r="F25" s="1421"/>
      <c r="G25" s="1523"/>
      <c r="H25" s="1557"/>
      <c r="I25" s="1557"/>
      <c r="J25" s="1561"/>
      <c r="K25" s="1557"/>
      <c r="L25" s="1561"/>
      <c r="M25" s="1561"/>
      <c r="N25" s="1561"/>
      <c r="O25" s="1561"/>
      <c r="P25" s="1561"/>
      <c r="Q25" s="1561"/>
      <c r="R25" s="1561"/>
      <c r="S25" s="1561"/>
      <c r="T25" s="1561"/>
      <c r="U25" s="1561"/>
      <c r="V25" s="1562"/>
      <c r="W25" s="1562"/>
      <c r="X25" s="1561"/>
      <c r="Y25" s="1561"/>
      <c r="Z25" s="1498"/>
      <c r="AA25" s="1561"/>
      <c r="AB25" s="1561"/>
      <c r="AC25" s="1459"/>
      <c r="AD25" s="1421"/>
      <c r="AE25" s="1501"/>
      <c r="AF25" s="1501"/>
      <c r="AG25" s="1501"/>
      <c r="AH25" s="1501"/>
    </row>
    <row r="26" spans="1:34" ht="31.5" customHeight="1">
      <c r="A26" s="1557"/>
      <c r="B26" s="1517"/>
      <c r="C26" s="1558"/>
      <c r="D26" s="1559"/>
      <c r="E26" s="1560"/>
      <c r="F26" s="1421"/>
      <c r="G26" s="1523"/>
      <c r="H26" s="1557"/>
      <c r="I26" s="1557"/>
      <c r="J26" s="1561"/>
      <c r="K26" s="1557"/>
      <c r="L26" s="1561"/>
      <c r="M26" s="1561"/>
      <c r="N26" s="1561"/>
      <c r="O26" s="1561"/>
      <c r="P26" s="1561"/>
      <c r="Q26" s="1561"/>
      <c r="R26" s="1561"/>
      <c r="S26" s="1561"/>
      <c r="T26" s="1561"/>
      <c r="U26" s="1561"/>
      <c r="V26" s="1562"/>
      <c r="W26" s="1562"/>
      <c r="X26" s="1561"/>
      <c r="Y26" s="1561"/>
      <c r="Z26" s="1498"/>
      <c r="AA26" s="1561"/>
      <c r="AB26" s="1561"/>
      <c r="AC26" s="1459"/>
      <c r="AD26" s="1421"/>
      <c r="AE26" s="1501"/>
      <c r="AF26" s="1501"/>
      <c r="AG26" s="1501"/>
      <c r="AH26" s="1501"/>
    </row>
    <row r="27" spans="1:34" ht="31.5" customHeight="1">
      <c r="A27" s="1557"/>
      <c r="B27" s="1517"/>
      <c r="C27" s="1558"/>
      <c r="D27" s="1559"/>
      <c r="E27" s="1560"/>
      <c r="F27" s="1421"/>
      <c r="G27" s="1523"/>
      <c r="H27" s="1557"/>
      <c r="I27" s="1557"/>
      <c r="J27" s="1561"/>
      <c r="K27" s="1557"/>
      <c r="L27" s="1561"/>
      <c r="M27" s="1561"/>
      <c r="N27" s="1561"/>
      <c r="O27" s="1561"/>
      <c r="P27" s="1561"/>
      <c r="Q27" s="1561"/>
      <c r="R27" s="1561"/>
      <c r="S27" s="1561"/>
      <c r="T27" s="1561"/>
      <c r="U27" s="1561"/>
      <c r="V27" s="1562"/>
      <c r="W27" s="1562"/>
      <c r="X27" s="1561"/>
      <c r="Y27" s="1561"/>
      <c r="Z27" s="1498"/>
      <c r="AA27" s="1561"/>
      <c r="AB27" s="1561"/>
      <c r="AC27" s="1459"/>
      <c r="AD27" s="1421"/>
      <c r="AE27" s="1501"/>
      <c r="AF27" s="1501"/>
      <c r="AG27" s="1501"/>
      <c r="AH27" s="1501"/>
    </row>
    <row r="28" spans="1:34" ht="31.5" customHeight="1">
      <c r="A28" s="1557"/>
      <c r="B28" s="1517"/>
      <c r="C28" s="1558"/>
      <c r="D28" s="1559"/>
      <c r="E28" s="1560"/>
      <c r="F28" s="1421"/>
      <c r="G28" s="1523"/>
      <c r="H28" s="1557"/>
      <c r="I28" s="1557"/>
      <c r="J28" s="1561"/>
      <c r="K28" s="1557"/>
      <c r="L28" s="1561"/>
      <c r="M28" s="1561"/>
      <c r="N28" s="1561"/>
      <c r="O28" s="1561"/>
      <c r="P28" s="1561"/>
      <c r="Q28" s="1561"/>
      <c r="R28" s="1561"/>
      <c r="S28" s="1561"/>
      <c r="T28" s="1561"/>
      <c r="U28" s="1561"/>
      <c r="V28" s="1562"/>
      <c r="W28" s="1562"/>
      <c r="X28" s="1561"/>
      <c r="Y28" s="1561"/>
      <c r="Z28" s="1498"/>
      <c r="AA28" s="1561"/>
      <c r="AB28" s="1561"/>
      <c r="AC28" s="1459"/>
      <c r="AD28" s="1421"/>
      <c r="AE28" s="1501"/>
      <c r="AF28" s="1501"/>
      <c r="AG28" s="1501"/>
      <c r="AH28" s="1501"/>
    </row>
    <row r="29" spans="1:34" ht="31.5" customHeight="1">
      <c r="A29" s="1557"/>
      <c r="B29" s="1517"/>
      <c r="C29" s="1558"/>
      <c r="D29" s="1559"/>
      <c r="E29" s="1560"/>
      <c r="F29" s="1421"/>
      <c r="G29" s="1523"/>
      <c r="H29" s="1557"/>
      <c r="I29" s="1557"/>
      <c r="J29" s="1561"/>
      <c r="K29" s="1557"/>
      <c r="L29" s="1561"/>
      <c r="M29" s="1561"/>
      <c r="N29" s="1561"/>
      <c r="O29" s="1561"/>
      <c r="P29" s="1561"/>
      <c r="Q29" s="1561"/>
      <c r="R29" s="1561"/>
      <c r="S29" s="1561"/>
      <c r="T29" s="1561"/>
      <c r="U29" s="1561"/>
      <c r="V29" s="1562"/>
      <c r="W29" s="1562"/>
      <c r="X29" s="1561"/>
      <c r="Y29" s="1561"/>
      <c r="Z29" s="1498"/>
      <c r="AA29" s="1561"/>
      <c r="AB29" s="1561"/>
      <c r="AC29" s="1459"/>
      <c r="AD29" s="1421"/>
      <c r="AE29" s="1501"/>
      <c r="AF29" s="1501"/>
      <c r="AG29" s="1501"/>
      <c r="AH29" s="1501"/>
    </row>
    <row r="30" spans="1:34" ht="31.5" customHeight="1">
      <c r="A30" s="1557"/>
      <c r="B30" s="1517"/>
      <c r="C30" s="1558"/>
      <c r="D30" s="1559"/>
      <c r="E30" s="1560"/>
      <c r="F30" s="1421"/>
      <c r="G30" s="1523"/>
      <c r="H30" s="1557"/>
      <c r="I30" s="1557"/>
      <c r="J30" s="1561"/>
      <c r="K30" s="1557"/>
      <c r="L30" s="1561"/>
      <c r="M30" s="1561"/>
      <c r="N30" s="1561"/>
      <c r="O30" s="1561"/>
      <c r="P30" s="1561"/>
      <c r="Q30" s="1561"/>
      <c r="R30" s="1561"/>
      <c r="S30" s="1561"/>
      <c r="T30" s="1561"/>
      <c r="U30" s="1561"/>
      <c r="V30" s="1562"/>
      <c r="W30" s="1562"/>
      <c r="X30" s="1561"/>
      <c r="Y30" s="1561"/>
      <c r="Z30" s="1498"/>
      <c r="AA30" s="1561"/>
      <c r="AB30" s="1561"/>
      <c r="AC30" s="1459"/>
      <c r="AD30" s="1421"/>
      <c r="AE30" s="1501"/>
      <c r="AF30" s="1501"/>
      <c r="AG30" s="1501"/>
      <c r="AH30" s="1501"/>
    </row>
  </sheetData>
  <autoFilter ref="A4:AH4"/>
  <mergeCells count="33">
    <mergeCell ref="A1:AH1"/>
    <mergeCell ref="AG2:AG4"/>
    <mergeCell ref="AH2:AH4"/>
    <mergeCell ref="P3:P4"/>
    <mergeCell ref="Q3:Q4"/>
    <mergeCell ref="R3:R4"/>
    <mergeCell ref="S3:S4"/>
    <mergeCell ref="T3:T4"/>
    <mergeCell ref="U3:U4"/>
    <mergeCell ref="V3:W3"/>
    <mergeCell ref="X3:Z3"/>
    <mergeCell ref="P2:R2"/>
    <mergeCell ref="S2:U2"/>
    <mergeCell ref="V2:AC2"/>
    <mergeCell ref="AD2:AD4"/>
    <mergeCell ref="AE2:AE4"/>
    <mergeCell ref="AF2:AF4"/>
    <mergeCell ref="AA3:AB3"/>
    <mergeCell ref="J2:J4"/>
    <mergeCell ref="K2:K4"/>
    <mergeCell ref="L2:L4"/>
    <mergeCell ref="M2:M4"/>
    <mergeCell ref="N2:N4"/>
    <mergeCell ref="O2:O4"/>
    <mergeCell ref="F2:F4"/>
    <mergeCell ref="G2:G4"/>
    <mergeCell ref="H2:H4"/>
    <mergeCell ref="I2:I4"/>
    <mergeCell ref="A2:A4"/>
    <mergeCell ref="B2:B4"/>
    <mergeCell ref="C2:C4"/>
    <mergeCell ref="D2:D4"/>
    <mergeCell ref="E2:E4"/>
  </mergeCells>
  <phoneticPr fontId="0" type="noConversion"/>
  <dataValidations count="6">
    <dataValidation type="list" allowBlank="1" showInputMessage="1" showErrorMessage="1" sqref="AC5:AC30">
      <formula1>Сокращение_ПЧ</formula1>
    </dataValidation>
    <dataValidation type="list" allowBlank="1" showInputMessage="1" showErrorMessage="1" sqref="AD5:AD30">
      <formula1>Принятое_процессуальное_решение1</formula1>
    </dataValidation>
    <dataValidation type="list" allowBlank="1" showInputMessage="1" showErrorMessage="1" sqref="K5:K30">
      <formula1>причины_пожаров</formula1>
    </dataValidation>
    <dataValidation type="list" allowBlank="1" showInputMessage="1" showErrorMessage="1" sqref="G5:G30 Z5:Z30">
      <formula1>да_нет</formula1>
    </dataValidation>
    <dataValidation type="list" allowBlank="1" showInputMessage="1" showErrorMessage="1" sqref="H5:H30">
      <formula1>лес</formula1>
    </dataValidation>
    <dataValidation type="list" allowBlank="1" showInputMessage="1" showErrorMessage="1" sqref="F5:F30">
      <formula1>районы_и_города_и_ДЧС</formula1>
    </dataValidation>
  </dataValidations>
  <pageMargins left="1.29" right="0.75" top="0.51" bottom="0.68" header="0.5" footer="0.5"/>
  <pageSetup paperSize="9" scale="60" orientation="landscape" verticalDpi="0" r:id="rId1"/>
  <headerFooter alignWithMargins="0"/>
  <colBreaks count="1" manualBreakCount="1">
    <brk id="28" max="1048575" man="1"/>
  </colBreaks>
</worksheet>
</file>

<file path=xl/worksheets/sheet39.xml><?xml version="1.0" encoding="utf-8"?>
<worksheet xmlns="http://schemas.openxmlformats.org/spreadsheetml/2006/main" xmlns:r="http://schemas.openxmlformats.org/officeDocument/2006/relationships">
  <sheetPr codeName="Лист9">
    <tabColor rgb="FFFF0000"/>
  </sheetPr>
  <dimension ref="A1:AG30"/>
  <sheetViews>
    <sheetView zoomScale="70" zoomScaleNormal="70" workbookViewId="0">
      <pane ySplit="4" topLeftCell="A5" activePane="bottomLeft" state="frozen"/>
      <selection activeCell="H15" sqref="H15"/>
      <selection pane="bottomLeft" activeCell="A5" sqref="A5"/>
    </sheetView>
  </sheetViews>
  <sheetFormatPr defaultRowHeight="12.75"/>
  <cols>
    <col min="2" max="2" width="21.42578125" customWidth="1"/>
    <col min="3" max="3" width="16.42578125" customWidth="1"/>
    <col min="4" max="4" width="7.7109375" customWidth="1"/>
    <col min="5" max="5" width="16.140625" customWidth="1"/>
    <col min="6" max="6" width="16.5703125" customWidth="1"/>
    <col min="7" max="7" width="8.28515625" customWidth="1"/>
    <col min="8" max="8" width="19.42578125" customWidth="1"/>
    <col min="9" max="9" width="10.7109375" customWidth="1"/>
    <col min="10" max="10" width="45.140625" customWidth="1"/>
    <col min="11" max="11" width="12.7109375" customWidth="1"/>
    <col min="12" max="12" width="8.28515625" customWidth="1"/>
    <col min="13" max="13" width="14.28515625" customWidth="1"/>
    <col min="14" max="14" width="12" customWidth="1"/>
    <col min="15" max="15" width="9" customWidth="1"/>
    <col min="16" max="16" width="7.7109375" customWidth="1"/>
    <col min="17" max="17" width="9.85546875" customWidth="1"/>
    <col min="18" max="18" width="9.5703125" customWidth="1"/>
    <col min="19" max="19" width="10" customWidth="1"/>
    <col min="20" max="22" width="12" customWidth="1"/>
    <col min="23" max="23" width="10.28515625" customWidth="1"/>
    <col min="24" max="25" width="11.5703125" customWidth="1"/>
    <col min="26" max="26" width="11.140625" customWidth="1"/>
    <col min="27" max="27" width="10.7109375" customWidth="1"/>
  </cols>
  <sheetData>
    <row r="1" spans="1:33" ht="30" customHeight="1" thickBot="1">
      <c r="A1" s="2932" t="s">
        <v>1176</v>
      </c>
      <c r="B1" s="2933"/>
      <c r="C1" s="2933"/>
      <c r="D1" s="2933"/>
      <c r="E1" s="2933"/>
      <c r="F1" s="2933"/>
      <c r="G1" s="2933"/>
      <c r="H1" s="2933"/>
      <c r="I1" s="2933"/>
      <c r="J1" s="2933"/>
      <c r="K1" s="2933"/>
      <c r="L1" s="2933"/>
      <c r="M1" s="2933"/>
      <c r="N1" s="2933"/>
      <c r="O1" s="2933"/>
      <c r="P1" s="2933"/>
      <c r="Q1" s="2933"/>
      <c r="R1" s="2933"/>
      <c r="S1" s="2933"/>
      <c r="T1" s="2933"/>
      <c r="U1" s="2933"/>
      <c r="V1" s="2933"/>
      <c r="W1" s="2933"/>
      <c r="X1" s="2933"/>
      <c r="Y1" s="2933"/>
      <c r="Z1" s="2933"/>
      <c r="AA1" s="2933"/>
      <c r="AB1" s="2933"/>
      <c r="AC1" s="2933"/>
      <c r="AD1" s="2933"/>
      <c r="AE1" s="2933"/>
      <c r="AF1" s="2933"/>
      <c r="AG1" s="2933"/>
    </row>
    <row r="2" spans="1:33" ht="36.75" customHeight="1" thickTop="1" thickBot="1">
      <c r="A2" s="2915" t="s">
        <v>121</v>
      </c>
      <c r="B2" s="2915" t="s">
        <v>1118</v>
      </c>
      <c r="C2" s="2915" t="s">
        <v>1164</v>
      </c>
      <c r="D2" s="2917" t="s">
        <v>1087</v>
      </c>
      <c r="E2" s="2915" t="s">
        <v>1165</v>
      </c>
      <c r="F2" s="2915" t="s">
        <v>66</v>
      </c>
      <c r="G2" s="2915" t="s">
        <v>1090</v>
      </c>
      <c r="H2" s="2915" t="s">
        <v>1177</v>
      </c>
      <c r="I2" s="2915" t="s">
        <v>1168</v>
      </c>
      <c r="J2" s="2928" t="s">
        <v>1178</v>
      </c>
      <c r="K2" s="2920" t="s">
        <v>1122</v>
      </c>
      <c r="L2" s="2929" t="s">
        <v>1123</v>
      </c>
      <c r="M2" s="2929" t="s">
        <v>287</v>
      </c>
      <c r="N2" s="2930" t="s">
        <v>1124</v>
      </c>
      <c r="O2" s="2931" t="s">
        <v>327</v>
      </c>
      <c r="P2" s="2931"/>
      <c r="Q2" s="2931"/>
      <c r="R2" s="2931" t="s">
        <v>328</v>
      </c>
      <c r="S2" s="2931"/>
      <c r="T2" s="2931"/>
      <c r="U2" s="2938" t="s">
        <v>1170</v>
      </c>
      <c r="V2" s="2938"/>
      <c r="W2" s="2938"/>
      <c r="X2" s="2938"/>
      <c r="Y2" s="2938"/>
      <c r="Z2" s="2938"/>
      <c r="AA2" s="2938"/>
      <c r="AB2" s="2938"/>
      <c r="AC2" s="2927" t="s">
        <v>878</v>
      </c>
      <c r="AD2" s="2892" t="s">
        <v>941</v>
      </c>
      <c r="AE2" s="2918" t="s">
        <v>1132</v>
      </c>
      <c r="AF2" s="2923" t="s">
        <v>1133</v>
      </c>
      <c r="AG2" s="2923" t="s">
        <v>41</v>
      </c>
    </row>
    <row r="3" spans="1:33" ht="80.25" customHeight="1" thickTop="1" thickBot="1">
      <c r="A3" s="2915"/>
      <c r="B3" s="2915"/>
      <c r="C3" s="2915"/>
      <c r="D3" s="2917"/>
      <c r="E3" s="2915"/>
      <c r="F3" s="2915"/>
      <c r="G3" s="2915"/>
      <c r="H3" s="2915"/>
      <c r="I3" s="2915"/>
      <c r="J3" s="2928"/>
      <c r="K3" s="2920"/>
      <c r="L3" s="2929"/>
      <c r="M3" s="2929"/>
      <c r="N3" s="2930"/>
      <c r="O3" s="2934" t="s">
        <v>272</v>
      </c>
      <c r="P3" s="2931" t="s">
        <v>331</v>
      </c>
      <c r="Q3" s="2931" t="s">
        <v>332</v>
      </c>
      <c r="R3" s="2934" t="s">
        <v>272</v>
      </c>
      <c r="S3" s="2931" t="s">
        <v>331</v>
      </c>
      <c r="T3" s="2931" t="s">
        <v>332</v>
      </c>
      <c r="U3" s="2935" t="s">
        <v>75</v>
      </c>
      <c r="V3" s="2936"/>
      <c r="W3" s="2915" t="s">
        <v>1171</v>
      </c>
      <c r="X3" s="2937"/>
      <c r="Y3" s="2937"/>
      <c r="Z3" s="2915" t="s">
        <v>1172</v>
      </c>
      <c r="AA3" s="2915"/>
      <c r="AB3" s="1643" t="s">
        <v>1129</v>
      </c>
      <c r="AC3" s="2927"/>
      <c r="AD3" s="2892"/>
      <c r="AE3" s="2918"/>
      <c r="AF3" s="2923"/>
      <c r="AG3" s="2923"/>
    </row>
    <row r="4" spans="1:33" ht="61.5" customHeight="1" thickTop="1" thickBot="1">
      <c r="A4" s="2915"/>
      <c r="B4" s="2915"/>
      <c r="C4" s="2915"/>
      <c r="D4" s="2917"/>
      <c r="E4" s="2915"/>
      <c r="F4" s="2915"/>
      <c r="G4" s="2915"/>
      <c r="H4" s="2915"/>
      <c r="I4" s="2915"/>
      <c r="J4" s="2928"/>
      <c r="K4" s="2920"/>
      <c r="L4" s="2929"/>
      <c r="M4" s="2929"/>
      <c r="N4" s="2930"/>
      <c r="O4" s="2934"/>
      <c r="P4" s="2931"/>
      <c r="Q4" s="2931"/>
      <c r="R4" s="2934"/>
      <c r="S4" s="2931"/>
      <c r="T4" s="2931"/>
      <c r="U4" s="1644" t="s">
        <v>1173</v>
      </c>
      <c r="V4" s="1644" t="s">
        <v>41</v>
      </c>
      <c r="W4" s="1655" t="s">
        <v>1173</v>
      </c>
      <c r="X4" s="1655" t="s">
        <v>41</v>
      </c>
      <c r="Y4" s="1656" t="s">
        <v>1174</v>
      </c>
      <c r="Z4" s="1657" t="s">
        <v>1133</v>
      </c>
      <c r="AA4" s="1655" t="s">
        <v>41</v>
      </c>
      <c r="AB4" s="1658" t="s">
        <v>1175</v>
      </c>
      <c r="AC4" s="2927"/>
      <c r="AD4" s="2892"/>
      <c r="AE4" s="2918"/>
      <c r="AF4" s="2923"/>
      <c r="AG4" s="2923"/>
    </row>
    <row r="5" spans="1:33" ht="57" customHeight="1" thickTop="1">
      <c r="A5" s="1465"/>
      <c r="B5" s="1423"/>
      <c r="C5" s="1460"/>
      <c r="D5" s="1717">
        <f>WEEKDAY(C5,2)</f>
        <v>6</v>
      </c>
      <c r="E5" s="1462"/>
      <c r="F5" s="1431"/>
      <c r="G5" s="1407"/>
      <c r="H5" s="1463"/>
      <c r="I5" s="1464"/>
      <c r="J5" s="1412"/>
      <c r="K5" s="1465"/>
      <c r="L5" s="1465"/>
      <c r="M5" s="1465"/>
      <c r="N5" s="1465"/>
      <c r="O5" s="1466"/>
      <c r="P5" s="1465"/>
      <c r="Q5" s="1465"/>
      <c r="R5" s="1466"/>
      <c r="S5" s="1465"/>
      <c r="T5" s="1465"/>
      <c r="U5" s="1466"/>
      <c r="V5" s="1466"/>
      <c r="W5" s="1465"/>
      <c r="X5" s="1465"/>
      <c r="Y5" s="1467"/>
      <c r="Z5" s="1465"/>
      <c r="AA5" s="1464"/>
      <c r="AB5" s="1465"/>
      <c r="AC5" s="1431"/>
      <c r="AD5" s="1464"/>
      <c r="AE5" s="1502"/>
      <c r="AF5" s="1502"/>
      <c r="AG5" s="1502"/>
    </row>
    <row r="6" spans="1:33" ht="105.75" customHeight="1">
      <c r="A6" s="1459"/>
      <c r="B6" s="1517"/>
      <c r="C6" s="1563"/>
      <c r="D6" s="1553"/>
      <c r="E6" s="1564"/>
      <c r="F6" s="1421"/>
      <c r="G6" s="1523"/>
      <c r="H6" s="1565"/>
      <c r="I6" s="1561"/>
      <c r="J6" s="1430"/>
      <c r="K6" s="1459"/>
      <c r="L6" s="1459"/>
      <c r="M6" s="1459"/>
      <c r="N6" s="1459"/>
      <c r="O6" s="1566"/>
      <c r="P6" s="1459"/>
      <c r="Q6" s="1459"/>
      <c r="R6" s="1566"/>
      <c r="S6" s="1459"/>
      <c r="T6" s="1459"/>
      <c r="U6" s="1566"/>
      <c r="V6" s="1566"/>
      <c r="W6" s="1459"/>
      <c r="X6" s="1459"/>
      <c r="Y6" s="1567"/>
      <c r="Z6" s="1459"/>
      <c r="AA6" s="1561"/>
      <c r="AB6" s="1459"/>
      <c r="AC6" s="1421"/>
      <c r="AD6" s="1561"/>
      <c r="AE6" s="1501"/>
      <c r="AF6" s="1501"/>
      <c r="AG6" s="1501"/>
    </row>
    <row r="7" spans="1:33" ht="35.25" customHeight="1">
      <c r="A7" s="1459"/>
      <c r="B7" s="1517"/>
      <c r="C7" s="1563"/>
      <c r="D7" s="1553"/>
      <c r="E7" s="1564"/>
      <c r="F7" s="1421"/>
      <c r="G7" s="1523"/>
      <c r="H7" s="1565"/>
      <c r="I7" s="1561"/>
      <c r="J7" s="1430"/>
      <c r="K7" s="1459"/>
      <c r="L7" s="1459"/>
      <c r="M7" s="1459"/>
      <c r="N7" s="1459"/>
      <c r="O7" s="1566"/>
      <c r="P7" s="1459"/>
      <c r="Q7" s="1459"/>
      <c r="R7" s="1566"/>
      <c r="S7" s="1459"/>
      <c r="T7" s="1459"/>
      <c r="U7" s="1566"/>
      <c r="V7" s="1566"/>
      <c r="W7" s="1459"/>
      <c r="X7" s="1459"/>
      <c r="Y7" s="1567"/>
      <c r="Z7" s="1459"/>
      <c r="AA7" s="1561"/>
      <c r="AB7" s="1459"/>
      <c r="AC7" s="1421"/>
      <c r="AD7" s="1561"/>
      <c r="AE7" s="1501"/>
      <c r="AF7" s="1501"/>
      <c r="AG7" s="1501"/>
    </row>
    <row r="8" spans="1:33" ht="35.25" customHeight="1">
      <c r="A8" s="1459"/>
      <c r="B8" s="1517"/>
      <c r="C8" s="1563"/>
      <c r="D8" s="1553"/>
      <c r="E8" s="1564"/>
      <c r="F8" s="1421"/>
      <c r="G8" s="1523"/>
      <c r="H8" s="1565"/>
      <c r="I8" s="1561"/>
      <c r="J8" s="1430"/>
      <c r="K8" s="1459"/>
      <c r="L8" s="1459"/>
      <c r="M8" s="1459"/>
      <c r="N8" s="1459"/>
      <c r="O8" s="1566"/>
      <c r="P8" s="1459"/>
      <c r="Q8" s="1459"/>
      <c r="R8" s="1566"/>
      <c r="S8" s="1459"/>
      <c r="T8" s="1459"/>
      <c r="U8" s="1566"/>
      <c r="V8" s="1566"/>
      <c r="W8" s="1459"/>
      <c r="X8" s="1459"/>
      <c r="Y8" s="1567"/>
      <c r="Z8" s="1459"/>
      <c r="AA8" s="1561"/>
      <c r="AB8" s="1459"/>
      <c r="AC8" s="1421"/>
      <c r="AD8" s="1561"/>
      <c r="AE8" s="1501"/>
      <c r="AF8" s="1501"/>
      <c r="AG8" s="1501"/>
    </row>
    <row r="9" spans="1:33" ht="54" customHeight="1">
      <c r="A9" s="1459"/>
      <c r="B9" s="1517"/>
      <c r="C9" s="1563"/>
      <c r="D9" s="1553"/>
      <c r="E9" s="1564"/>
      <c r="F9" s="1421"/>
      <c r="G9" s="1523"/>
      <c r="H9" s="1565"/>
      <c r="I9" s="1561"/>
      <c r="J9" s="1430"/>
      <c r="K9" s="1459"/>
      <c r="L9" s="1459"/>
      <c r="M9" s="1459"/>
      <c r="N9" s="1459"/>
      <c r="O9" s="1566"/>
      <c r="P9" s="1459"/>
      <c r="Q9" s="1459"/>
      <c r="R9" s="1566"/>
      <c r="S9" s="1459"/>
      <c r="T9" s="1459"/>
      <c r="U9" s="1566"/>
      <c r="V9" s="1566"/>
      <c r="W9" s="1459"/>
      <c r="X9" s="1459"/>
      <c r="Y9" s="1567"/>
      <c r="Z9" s="1459"/>
      <c r="AA9" s="1561"/>
      <c r="AB9" s="1459"/>
      <c r="AC9" s="1421"/>
      <c r="AD9" s="1561"/>
      <c r="AE9" s="1501"/>
      <c r="AF9" s="1501"/>
      <c r="AG9" s="1501"/>
    </row>
    <row r="10" spans="1:33" ht="82.5" customHeight="1">
      <c r="A10" s="1459"/>
      <c r="B10" s="1517"/>
      <c r="C10" s="1563"/>
      <c r="D10" s="1553"/>
      <c r="E10" s="1564"/>
      <c r="F10" s="1421"/>
      <c r="G10" s="1523"/>
      <c r="H10" s="1565"/>
      <c r="I10" s="1561"/>
      <c r="J10" s="1430"/>
      <c r="K10" s="1459"/>
      <c r="L10" s="1459"/>
      <c r="M10" s="1459"/>
      <c r="N10" s="1459"/>
      <c r="O10" s="1566"/>
      <c r="P10" s="1459"/>
      <c r="Q10" s="1459"/>
      <c r="R10" s="1566"/>
      <c r="S10" s="1459"/>
      <c r="T10" s="1459"/>
      <c r="U10" s="1566"/>
      <c r="V10" s="1566"/>
      <c r="W10" s="1459"/>
      <c r="X10" s="1459"/>
      <c r="Y10" s="1567"/>
      <c r="Z10" s="1459"/>
      <c r="AA10" s="1561"/>
      <c r="AB10" s="1459"/>
      <c r="AC10" s="1421"/>
      <c r="AD10" s="1561"/>
      <c r="AE10" s="1501"/>
      <c r="AF10" s="1501"/>
      <c r="AG10" s="1501"/>
    </row>
    <row r="11" spans="1:33" ht="51.75" customHeight="1">
      <c r="A11" s="1459"/>
      <c r="B11" s="1517"/>
      <c r="C11" s="1563"/>
      <c r="D11" s="1553"/>
      <c r="E11" s="1564"/>
      <c r="F11" s="1421"/>
      <c r="G11" s="1523"/>
      <c r="H11" s="1565"/>
      <c r="I11" s="1561"/>
      <c r="J11" s="1430"/>
      <c r="K11" s="1459"/>
      <c r="L11" s="1459"/>
      <c r="M11" s="1459"/>
      <c r="N11" s="1459"/>
      <c r="O11" s="1566"/>
      <c r="P11" s="1459"/>
      <c r="Q11" s="1459"/>
      <c r="R11" s="1566"/>
      <c r="S11" s="1459"/>
      <c r="T11" s="1459"/>
      <c r="U11" s="1566"/>
      <c r="V11" s="1566"/>
      <c r="W11" s="1459"/>
      <c r="X11" s="1459"/>
      <c r="Y11" s="1567"/>
      <c r="Z11" s="1459"/>
      <c r="AA11" s="1561"/>
      <c r="AB11" s="1459"/>
      <c r="AC11" s="1421"/>
      <c r="AD11" s="1561"/>
      <c r="AE11" s="1501"/>
      <c r="AF11" s="1501"/>
      <c r="AG11" s="1501"/>
    </row>
    <row r="12" spans="1:33" ht="33.75" customHeight="1">
      <c r="A12" s="1459"/>
      <c r="B12" s="1517"/>
      <c r="C12" s="1563"/>
      <c r="D12" s="1553"/>
      <c r="E12" s="1564"/>
      <c r="F12" s="1421"/>
      <c r="G12" s="1523"/>
      <c r="H12" s="1565"/>
      <c r="I12" s="1561"/>
      <c r="J12" s="1430"/>
      <c r="K12" s="1459"/>
      <c r="L12" s="1459"/>
      <c r="M12" s="1459"/>
      <c r="N12" s="1459"/>
      <c r="O12" s="1566"/>
      <c r="P12" s="1459"/>
      <c r="Q12" s="1459"/>
      <c r="R12" s="1566"/>
      <c r="S12" s="1459"/>
      <c r="T12" s="1459"/>
      <c r="U12" s="1566"/>
      <c r="V12" s="1566"/>
      <c r="W12" s="1459"/>
      <c r="X12" s="1459"/>
      <c r="Y12" s="1567"/>
      <c r="Z12" s="1459"/>
      <c r="AA12" s="1561"/>
      <c r="AB12" s="1459"/>
      <c r="AC12" s="1421"/>
      <c r="AD12" s="1561"/>
      <c r="AE12" s="1501"/>
      <c r="AF12" s="1501"/>
      <c r="AG12" s="1501"/>
    </row>
    <row r="13" spans="1:33" ht="33.75" customHeight="1">
      <c r="A13" s="1459"/>
      <c r="B13" s="1517"/>
      <c r="C13" s="1563"/>
      <c r="D13" s="1553"/>
      <c r="E13" s="1564"/>
      <c r="F13" s="1421"/>
      <c r="G13" s="1523"/>
      <c r="H13" s="1565"/>
      <c r="I13" s="1561"/>
      <c r="J13" s="1430"/>
      <c r="K13" s="1459"/>
      <c r="L13" s="1459"/>
      <c r="M13" s="1459"/>
      <c r="N13" s="1459"/>
      <c r="O13" s="1566"/>
      <c r="P13" s="1459"/>
      <c r="Q13" s="1459"/>
      <c r="R13" s="1566"/>
      <c r="S13" s="1459"/>
      <c r="T13" s="1459"/>
      <c r="U13" s="1566"/>
      <c r="V13" s="1566"/>
      <c r="W13" s="1459"/>
      <c r="X13" s="1459"/>
      <c r="Y13" s="1567"/>
      <c r="Z13" s="1459"/>
      <c r="AA13" s="1561"/>
      <c r="AB13" s="1459"/>
      <c r="AC13" s="1421"/>
      <c r="AD13" s="1561"/>
      <c r="AE13" s="1501"/>
      <c r="AF13" s="1501"/>
      <c r="AG13" s="1501"/>
    </row>
    <row r="14" spans="1:33" ht="18">
      <c r="A14" s="1459"/>
      <c r="B14" s="1517"/>
      <c r="C14" s="1563"/>
      <c r="D14" s="1553"/>
      <c r="E14" s="1564"/>
      <c r="F14" s="1421"/>
      <c r="G14" s="1523"/>
      <c r="H14" s="1565"/>
      <c r="I14" s="1561"/>
      <c r="J14" s="1430"/>
      <c r="K14" s="1459"/>
      <c r="L14" s="1459"/>
      <c r="M14" s="1459"/>
      <c r="N14" s="1459"/>
      <c r="O14" s="1566"/>
      <c r="P14" s="1459"/>
      <c r="Q14" s="1459"/>
      <c r="R14" s="1566"/>
      <c r="S14" s="1459"/>
      <c r="T14" s="1459"/>
      <c r="U14" s="1566"/>
      <c r="V14" s="1566"/>
      <c r="W14" s="1459"/>
      <c r="X14" s="1459"/>
      <c r="Y14" s="1567"/>
      <c r="Z14" s="1459"/>
      <c r="AA14" s="1561"/>
      <c r="AB14" s="1459"/>
      <c r="AC14" s="1421"/>
      <c r="AD14" s="1561"/>
      <c r="AE14" s="1501"/>
      <c r="AF14" s="1501"/>
      <c r="AG14" s="1501"/>
    </row>
    <row r="15" spans="1:33" ht="18">
      <c r="A15" s="1459"/>
      <c r="B15" s="1517"/>
      <c r="C15" s="1563"/>
      <c r="D15" s="1553"/>
      <c r="E15" s="1564"/>
      <c r="F15" s="1421"/>
      <c r="G15" s="1523"/>
      <c r="H15" s="1565"/>
      <c r="I15" s="1561"/>
      <c r="J15" s="1430"/>
      <c r="K15" s="1459"/>
      <c r="L15" s="1459"/>
      <c r="M15" s="1459"/>
      <c r="N15" s="1459"/>
      <c r="O15" s="1566"/>
      <c r="P15" s="1459"/>
      <c r="Q15" s="1459"/>
      <c r="R15" s="1566"/>
      <c r="S15" s="1459"/>
      <c r="T15" s="1459"/>
      <c r="U15" s="1566"/>
      <c r="V15" s="1566"/>
      <c r="W15" s="1459"/>
      <c r="X15" s="1459"/>
      <c r="Y15" s="1567"/>
      <c r="Z15" s="1459"/>
      <c r="AA15" s="1561"/>
      <c r="AB15" s="1459"/>
      <c r="AC15" s="1421"/>
      <c r="AD15" s="1561"/>
      <c r="AE15" s="1501"/>
      <c r="AF15" s="1501"/>
      <c r="AG15" s="1501"/>
    </row>
    <row r="16" spans="1:33" ht="18">
      <c r="A16" s="1459"/>
      <c r="B16" s="1517"/>
      <c r="C16" s="1563"/>
      <c r="D16" s="1553"/>
      <c r="E16" s="1564"/>
      <c r="F16" s="1421"/>
      <c r="G16" s="1523"/>
      <c r="H16" s="1565"/>
      <c r="I16" s="1561"/>
      <c r="J16" s="1430"/>
      <c r="K16" s="1459"/>
      <c r="L16" s="1459"/>
      <c r="M16" s="1459"/>
      <c r="N16" s="1459"/>
      <c r="O16" s="1566"/>
      <c r="P16" s="1459"/>
      <c r="Q16" s="1459"/>
      <c r="R16" s="1566"/>
      <c r="S16" s="1459"/>
      <c r="T16" s="1459"/>
      <c r="U16" s="1566"/>
      <c r="V16" s="1566"/>
      <c r="W16" s="1459"/>
      <c r="X16" s="1459"/>
      <c r="Y16" s="1567"/>
      <c r="Z16" s="1459"/>
      <c r="AA16" s="1561"/>
      <c r="AB16" s="1459"/>
      <c r="AC16" s="1421"/>
      <c r="AD16" s="1561"/>
      <c r="AE16" s="1501"/>
      <c r="AF16" s="1501"/>
      <c r="AG16" s="1501"/>
    </row>
    <row r="17" spans="1:33" ht="18">
      <c r="A17" s="1459"/>
      <c r="B17" s="1517"/>
      <c r="C17" s="1563"/>
      <c r="D17" s="1553"/>
      <c r="E17" s="1564"/>
      <c r="F17" s="1421"/>
      <c r="G17" s="1523"/>
      <c r="H17" s="1565"/>
      <c r="I17" s="1561"/>
      <c r="J17" s="1430"/>
      <c r="K17" s="1459"/>
      <c r="L17" s="1459"/>
      <c r="M17" s="1459"/>
      <c r="N17" s="1459"/>
      <c r="O17" s="1566"/>
      <c r="P17" s="1459"/>
      <c r="Q17" s="1459"/>
      <c r="R17" s="1566"/>
      <c r="S17" s="1459"/>
      <c r="T17" s="1459"/>
      <c r="U17" s="1566"/>
      <c r="V17" s="1566"/>
      <c r="W17" s="1459"/>
      <c r="X17" s="1459"/>
      <c r="Y17" s="1567"/>
      <c r="Z17" s="1459"/>
      <c r="AA17" s="1561"/>
      <c r="AB17" s="1459"/>
      <c r="AC17" s="1421"/>
      <c r="AD17" s="1561"/>
      <c r="AE17" s="1501"/>
      <c r="AF17" s="1501"/>
      <c r="AG17" s="1501"/>
    </row>
    <row r="18" spans="1:33" ht="18">
      <c r="A18" s="1459"/>
      <c r="B18" s="1517"/>
      <c r="C18" s="1563"/>
      <c r="D18" s="1553"/>
      <c r="E18" s="1564"/>
      <c r="F18" s="1421"/>
      <c r="G18" s="1523"/>
      <c r="H18" s="1565"/>
      <c r="I18" s="1561"/>
      <c r="J18" s="1430"/>
      <c r="K18" s="1459"/>
      <c r="L18" s="1459"/>
      <c r="M18" s="1459"/>
      <c r="N18" s="1459"/>
      <c r="O18" s="1566"/>
      <c r="P18" s="1459"/>
      <c r="Q18" s="1459"/>
      <c r="R18" s="1566"/>
      <c r="S18" s="1459"/>
      <c r="T18" s="1459"/>
      <c r="U18" s="1566"/>
      <c r="V18" s="1566"/>
      <c r="W18" s="1459"/>
      <c r="X18" s="1459"/>
      <c r="Y18" s="1567"/>
      <c r="Z18" s="1459"/>
      <c r="AA18" s="1561"/>
      <c r="AB18" s="1459"/>
      <c r="AC18" s="1421"/>
      <c r="AD18" s="1561"/>
      <c r="AE18" s="1501"/>
      <c r="AF18" s="1501"/>
      <c r="AG18" s="1501"/>
    </row>
    <row r="19" spans="1:33" ht="18">
      <c r="A19" s="1459"/>
      <c r="B19" s="1517"/>
      <c r="C19" s="1563"/>
      <c r="D19" s="1553"/>
      <c r="E19" s="1564"/>
      <c r="F19" s="1421"/>
      <c r="G19" s="1523"/>
      <c r="H19" s="1565"/>
      <c r="I19" s="1561"/>
      <c r="J19" s="1430"/>
      <c r="K19" s="1459"/>
      <c r="L19" s="1459"/>
      <c r="M19" s="1459"/>
      <c r="N19" s="1459"/>
      <c r="O19" s="1566"/>
      <c r="P19" s="1459"/>
      <c r="Q19" s="1459"/>
      <c r="R19" s="1566"/>
      <c r="S19" s="1459"/>
      <c r="T19" s="1459"/>
      <c r="U19" s="1566"/>
      <c r="V19" s="1566"/>
      <c r="W19" s="1459"/>
      <c r="X19" s="1459"/>
      <c r="Y19" s="1567"/>
      <c r="Z19" s="1459"/>
      <c r="AA19" s="1561"/>
      <c r="AB19" s="1459"/>
      <c r="AC19" s="1421"/>
      <c r="AD19" s="1561"/>
      <c r="AE19" s="1501"/>
      <c r="AF19" s="1501"/>
      <c r="AG19" s="1501"/>
    </row>
    <row r="20" spans="1:33" ht="18">
      <c r="A20" s="1459"/>
      <c r="B20" s="1517"/>
      <c r="C20" s="1563"/>
      <c r="D20" s="1553"/>
      <c r="E20" s="1564"/>
      <c r="F20" s="1421"/>
      <c r="G20" s="1523"/>
      <c r="H20" s="1565"/>
      <c r="I20" s="1561"/>
      <c r="J20" s="1430"/>
      <c r="K20" s="1459"/>
      <c r="L20" s="1459"/>
      <c r="M20" s="1459"/>
      <c r="N20" s="1459"/>
      <c r="O20" s="1566"/>
      <c r="P20" s="1459"/>
      <c r="Q20" s="1459"/>
      <c r="R20" s="1566"/>
      <c r="S20" s="1459"/>
      <c r="T20" s="1459"/>
      <c r="U20" s="1566"/>
      <c r="V20" s="1566"/>
      <c r="W20" s="1459"/>
      <c r="X20" s="1459"/>
      <c r="Y20" s="1567"/>
      <c r="Z20" s="1459"/>
      <c r="AA20" s="1561"/>
      <c r="AB20" s="1459"/>
      <c r="AC20" s="1421"/>
      <c r="AD20" s="1561"/>
      <c r="AE20" s="1501"/>
      <c r="AF20" s="1501"/>
      <c r="AG20" s="1501"/>
    </row>
    <row r="21" spans="1:33" ht="18">
      <c r="A21" s="1459"/>
      <c r="B21" s="1517"/>
      <c r="C21" s="1563"/>
      <c r="D21" s="1553"/>
      <c r="E21" s="1564"/>
      <c r="F21" s="1421"/>
      <c r="G21" s="1523"/>
      <c r="H21" s="1565"/>
      <c r="I21" s="1561"/>
      <c r="J21" s="1430"/>
      <c r="K21" s="1459"/>
      <c r="L21" s="1459"/>
      <c r="M21" s="1459"/>
      <c r="N21" s="1459"/>
      <c r="O21" s="1566"/>
      <c r="P21" s="1459"/>
      <c r="Q21" s="1459"/>
      <c r="R21" s="1566"/>
      <c r="S21" s="1459"/>
      <c r="T21" s="1459"/>
      <c r="U21" s="1566"/>
      <c r="V21" s="1566"/>
      <c r="W21" s="1459"/>
      <c r="X21" s="1459"/>
      <c r="Y21" s="1567"/>
      <c r="Z21" s="1459"/>
      <c r="AA21" s="1561"/>
      <c r="AB21" s="1459"/>
      <c r="AC21" s="1421"/>
      <c r="AD21" s="1561"/>
      <c r="AE21" s="1501"/>
      <c r="AF21" s="1501"/>
      <c r="AG21" s="1501"/>
    </row>
    <row r="22" spans="1:33" ht="18">
      <c r="A22" s="1459"/>
      <c r="B22" s="1517"/>
      <c r="C22" s="1563"/>
      <c r="D22" s="1553"/>
      <c r="E22" s="1564"/>
      <c r="F22" s="1421"/>
      <c r="G22" s="1523"/>
      <c r="H22" s="1565"/>
      <c r="I22" s="1561"/>
      <c r="J22" s="1430"/>
      <c r="K22" s="1459"/>
      <c r="L22" s="1459"/>
      <c r="M22" s="1459"/>
      <c r="N22" s="1459"/>
      <c r="O22" s="1566"/>
      <c r="P22" s="1459"/>
      <c r="Q22" s="1459"/>
      <c r="R22" s="1566"/>
      <c r="S22" s="1459"/>
      <c r="T22" s="1459"/>
      <c r="U22" s="1566"/>
      <c r="V22" s="1566"/>
      <c r="W22" s="1459"/>
      <c r="X22" s="1459"/>
      <c r="Y22" s="1567"/>
      <c r="Z22" s="1459"/>
      <c r="AA22" s="1561"/>
      <c r="AB22" s="1459"/>
      <c r="AC22" s="1421"/>
      <c r="AD22" s="1561"/>
      <c r="AE22" s="1501"/>
      <c r="AF22" s="1501"/>
      <c r="AG22" s="1501"/>
    </row>
    <row r="23" spans="1:33" ht="18">
      <c r="A23" s="1459"/>
      <c r="B23" s="1517"/>
      <c r="C23" s="1563"/>
      <c r="D23" s="1553"/>
      <c r="E23" s="1564"/>
      <c r="F23" s="1421"/>
      <c r="G23" s="1523"/>
      <c r="H23" s="1565"/>
      <c r="I23" s="1561"/>
      <c r="J23" s="1430"/>
      <c r="K23" s="1459"/>
      <c r="L23" s="1459"/>
      <c r="M23" s="1459"/>
      <c r="N23" s="1459"/>
      <c r="O23" s="1566"/>
      <c r="P23" s="1459"/>
      <c r="Q23" s="1459"/>
      <c r="R23" s="1566"/>
      <c r="S23" s="1459"/>
      <c r="T23" s="1459"/>
      <c r="U23" s="1566"/>
      <c r="V23" s="1566"/>
      <c r="W23" s="1459"/>
      <c r="X23" s="1459"/>
      <c r="Y23" s="1567"/>
      <c r="Z23" s="1459"/>
      <c r="AA23" s="1561"/>
      <c r="AB23" s="1459"/>
      <c r="AC23" s="1421"/>
      <c r="AD23" s="1561"/>
      <c r="AE23" s="1501"/>
      <c r="AF23" s="1501"/>
      <c r="AG23" s="1501"/>
    </row>
    <row r="24" spans="1:33" ht="18">
      <c r="A24" s="1459"/>
      <c r="B24" s="1517"/>
      <c r="C24" s="1563"/>
      <c r="D24" s="1553"/>
      <c r="E24" s="1564"/>
      <c r="F24" s="1421"/>
      <c r="G24" s="1523"/>
      <c r="H24" s="1565"/>
      <c r="I24" s="1561"/>
      <c r="J24" s="1430"/>
      <c r="K24" s="1459"/>
      <c r="L24" s="1459"/>
      <c r="M24" s="1459"/>
      <c r="N24" s="1459"/>
      <c r="O24" s="1566"/>
      <c r="P24" s="1459"/>
      <c r="Q24" s="1459"/>
      <c r="R24" s="1566"/>
      <c r="S24" s="1459"/>
      <c r="T24" s="1459"/>
      <c r="U24" s="1566"/>
      <c r="V24" s="1566"/>
      <c r="W24" s="1459"/>
      <c r="X24" s="1459"/>
      <c r="Y24" s="1567"/>
      <c r="Z24" s="1459"/>
      <c r="AA24" s="1561"/>
      <c r="AB24" s="1459"/>
      <c r="AC24" s="1421"/>
      <c r="AD24" s="1561"/>
      <c r="AE24" s="1501"/>
      <c r="AF24" s="1501"/>
      <c r="AG24" s="1501"/>
    </row>
    <row r="25" spans="1:33" ht="18">
      <c r="A25" s="1459"/>
      <c r="B25" s="1517"/>
      <c r="C25" s="1563"/>
      <c r="D25" s="1553"/>
      <c r="E25" s="1564"/>
      <c r="F25" s="1421"/>
      <c r="G25" s="1523"/>
      <c r="H25" s="1565"/>
      <c r="I25" s="1561"/>
      <c r="J25" s="1430"/>
      <c r="K25" s="1459"/>
      <c r="L25" s="1459"/>
      <c r="M25" s="1459"/>
      <c r="N25" s="1459"/>
      <c r="O25" s="1566"/>
      <c r="P25" s="1459"/>
      <c r="Q25" s="1459"/>
      <c r="R25" s="1566"/>
      <c r="S25" s="1459"/>
      <c r="T25" s="1459"/>
      <c r="U25" s="1566"/>
      <c r="V25" s="1566"/>
      <c r="W25" s="1459"/>
      <c r="X25" s="1459"/>
      <c r="Y25" s="1567"/>
      <c r="Z25" s="1459"/>
      <c r="AA25" s="1561"/>
      <c r="AB25" s="1459"/>
      <c r="AC25" s="1421"/>
      <c r="AD25" s="1561"/>
      <c r="AE25" s="1501"/>
      <c r="AF25" s="1501"/>
      <c r="AG25" s="1501"/>
    </row>
    <row r="26" spans="1:33" ht="18">
      <c r="A26" s="1459"/>
      <c r="B26" s="1517"/>
      <c r="C26" s="1563"/>
      <c r="D26" s="1553"/>
      <c r="E26" s="1564"/>
      <c r="F26" s="1421"/>
      <c r="G26" s="1523"/>
      <c r="H26" s="1565"/>
      <c r="I26" s="1561"/>
      <c r="J26" s="1430"/>
      <c r="K26" s="1459"/>
      <c r="L26" s="1459"/>
      <c r="M26" s="1459"/>
      <c r="N26" s="1459"/>
      <c r="O26" s="1566"/>
      <c r="P26" s="1459"/>
      <c r="Q26" s="1459"/>
      <c r="R26" s="1566"/>
      <c r="S26" s="1459"/>
      <c r="T26" s="1459"/>
      <c r="U26" s="1566"/>
      <c r="V26" s="1566"/>
      <c r="W26" s="1459"/>
      <c r="X26" s="1459"/>
      <c r="Y26" s="1567"/>
      <c r="Z26" s="1459"/>
      <c r="AA26" s="1561"/>
      <c r="AB26" s="1459"/>
      <c r="AC26" s="1421"/>
      <c r="AD26" s="1561"/>
      <c r="AE26" s="1501"/>
      <c r="AF26" s="1501"/>
      <c r="AG26" s="1501"/>
    </row>
    <row r="27" spans="1:33" ht="18">
      <c r="A27" s="1459"/>
      <c r="B27" s="1517"/>
      <c r="C27" s="1563"/>
      <c r="D27" s="1553"/>
      <c r="E27" s="1564"/>
      <c r="F27" s="1421"/>
      <c r="G27" s="1523"/>
      <c r="H27" s="1565"/>
      <c r="I27" s="1561"/>
      <c r="J27" s="1430"/>
      <c r="K27" s="1459"/>
      <c r="L27" s="1459"/>
      <c r="M27" s="1459"/>
      <c r="N27" s="1459"/>
      <c r="O27" s="1566"/>
      <c r="P27" s="1459"/>
      <c r="Q27" s="1459"/>
      <c r="R27" s="1566"/>
      <c r="S27" s="1459"/>
      <c r="T27" s="1459"/>
      <c r="U27" s="1566"/>
      <c r="V27" s="1566"/>
      <c r="W27" s="1459"/>
      <c r="X27" s="1459"/>
      <c r="Y27" s="1567"/>
      <c r="Z27" s="1459"/>
      <c r="AA27" s="1561"/>
      <c r="AB27" s="1459"/>
      <c r="AC27" s="1421"/>
      <c r="AD27" s="1561"/>
      <c r="AE27" s="1501"/>
      <c r="AF27" s="1501"/>
      <c r="AG27" s="1501"/>
    </row>
    <row r="28" spans="1:33" ht="18">
      <c r="A28" s="1459"/>
      <c r="B28" s="1517"/>
      <c r="C28" s="1563"/>
      <c r="D28" s="1553"/>
      <c r="E28" s="1564"/>
      <c r="F28" s="1421"/>
      <c r="G28" s="1523"/>
      <c r="H28" s="1565"/>
      <c r="I28" s="1561"/>
      <c r="J28" s="1430"/>
      <c r="K28" s="1459"/>
      <c r="L28" s="1459"/>
      <c r="M28" s="1459"/>
      <c r="N28" s="1459"/>
      <c r="O28" s="1566"/>
      <c r="P28" s="1459"/>
      <c r="Q28" s="1459"/>
      <c r="R28" s="1566"/>
      <c r="S28" s="1459"/>
      <c r="T28" s="1459"/>
      <c r="U28" s="1566"/>
      <c r="V28" s="1566"/>
      <c r="W28" s="1459"/>
      <c r="X28" s="1459"/>
      <c r="Y28" s="1567"/>
      <c r="Z28" s="1459"/>
      <c r="AA28" s="1561"/>
      <c r="AB28" s="1459"/>
      <c r="AC28" s="1421"/>
      <c r="AD28" s="1561"/>
      <c r="AE28" s="1501"/>
      <c r="AF28" s="1501"/>
      <c r="AG28" s="1501"/>
    </row>
    <row r="29" spans="1:33" ht="18">
      <c r="A29" s="1459"/>
      <c r="B29" s="1517"/>
      <c r="C29" s="1563"/>
      <c r="D29" s="1553"/>
      <c r="E29" s="1564"/>
      <c r="F29" s="1421"/>
      <c r="G29" s="1523"/>
      <c r="H29" s="1565"/>
      <c r="I29" s="1561"/>
      <c r="J29" s="1430"/>
      <c r="K29" s="1459"/>
      <c r="L29" s="1459"/>
      <c r="M29" s="1459"/>
      <c r="N29" s="1459"/>
      <c r="O29" s="1566"/>
      <c r="P29" s="1459"/>
      <c r="Q29" s="1459"/>
      <c r="R29" s="1566"/>
      <c r="S29" s="1459"/>
      <c r="T29" s="1459"/>
      <c r="U29" s="1566"/>
      <c r="V29" s="1566"/>
      <c r="W29" s="1459"/>
      <c r="X29" s="1459"/>
      <c r="Y29" s="1567"/>
      <c r="Z29" s="1459"/>
      <c r="AA29" s="1561"/>
      <c r="AB29" s="1459"/>
      <c r="AC29" s="1421"/>
      <c r="AD29" s="1561"/>
      <c r="AE29" s="1501"/>
      <c r="AF29" s="1501"/>
      <c r="AG29" s="1501"/>
    </row>
    <row r="30" spans="1:33" ht="18">
      <c r="A30" s="1459"/>
      <c r="B30" s="1517"/>
      <c r="C30" s="1563"/>
      <c r="D30" s="1553"/>
      <c r="E30" s="1564"/>
      <c r="F30" s="1421"/>
      <c r="G30" s="1523"/>
      <c r="H30" s="1565"/>
      <c r="I30" s="1561"/>
      <c r="J30" s="1430"/>
      <c r="K30" s="1459"/>
      <c r="L30" s="1459"/>
      <c r="M30" s="1459"/>
      <c r="N30" s="1459"/>
      <c r="O30" s="1566"/>
      <c r="P30" s="1459"/>
      <c r="Q30" s="1459"/>
      <c r="R30" s="1566"/>
      <c r="S30" s="1459"/>
      <c r="T30" s="1459"/>
      <c r="U30" s="1566"/>
      <c r="V30" s="1566"/>
      <c r="W30" s="1459"/>
      <c r="X30" s="1459"/>
      <c r="Y30" s="1567"/>
      <c r="Z30" s="1459"/>
      <c r="AA30" s="1561"/>
      <c r="AB30" s="1459"/>
      <c r="AC30" s="1421"/>
      <c r="AD30" s="1561"/>
      <c r="AE30" s="1501"/>
      <c r="AF30" s="1501"/>
      <c r="AG30" s="1501"/>
    </row>
  </sheetData>
  <autoFilter ref="A4:AG4"/>
  <mergeCells count="32">
    <mergeCell ref="A1:AG1"/>
    <mergeCell ref="AG2:AG4"/>
    <mergeCell ref="O3:O4"/>
    <mergeCell ref="P3:P4"/>
    <mergeCell ref="Q3:Q4"/>
    <mergeCell ref="R3:R4"/>
    <mergeCell ref="S3:S4"/>
    <mergeCell ref="T3:T4"/>
    <mergeCell ref="U3:V3"/>
    <mergeCell ref="W3:Y3"/>
    <mergeCell ref="Z3:AA3"/>
    <mergeCell ref="R2:T2"/>
    <mergeCell ref="U2:AB2"/>
    <mergeCell ref="AC2:AC4"/>
    <mergeCell ref="AD2:AD4"/>
    <mergeCell ref="AE2:AE4"/>
    <mergeCell ref="AF2:AF4"/>
    <mergeCell ref="J2:J4"/>
    <mergeCell ref="K2:K4"/>
    <mergeCell ref="L2:L4"/>
    <mergeCell ref="M2:M4"/>
    <mergeCell ref="N2:N4"/>
    <mergeCell ref="O2:Q2"/>
    <mergeCell ref="F2:F4"/>
    <mergeCell ref="G2:G4"/>
    <mergeCell ref="H2:H4"/>
    <mergeCell ref="I2:I4"/>
    <mergeCell ref="A2:A4"/>
    <mergeCell ref="B2:B4"/>
    <mergeCell ref="C2:C4"/>
    <mergeCell ref="D2:D4"/>
    <mergeCell ref="E2:E4"/>
  </mergeCells>
  <phoneticPr fontId="0" type="noConversion"/>
  <dataValidations count="5">
    <dataValidation type="list" allowBlank="1" showInputMessage="1" showErrorMessage="1" sqref="AB5:AB30">
      <formula1>Сокращение_ПЧ</formula1>
    </dataValidation>
    <dataValidation type="list" allowBlank="1" showInputMessage="1" showErrorMessage="1" sqref="AC5:AC30">
      <formula1>Принятое_процессуальное_решение1</formula1>
    </dataValidation>
    <dataValidation type="list" allowBlank="1" showInputMessage="1" showErrorMessage="1" sqref="J5:J30">
      <formula1>причины_пожаров</formula1>
    </dataValidation>
    <dataValidation type="list" allowBlank="1" showInputMessage="1" showErrorMessage="1" sqref="G5:G30 Y5:Y30">
      <formula1>да_нет</formula1>
    </dataValidation>
    <dataValidation type="list" allowBlank="1" showInputMessage="1" showErrorMessage="1" sqref="F5:F30">
      <formula1>районы_и_города_и_ДЧС</formula1>
    </dataValidation>
  </dataValidations>
  <pageMargins left="0.91" right="0.75" top="1" bottom="1" header="0.5" footer="0.5"/>
  <pageSetup paperSize="9" scale="47" orientation="portrait" r:id="rId1"/>
  <headerFooter alignWithMargins="0"/>
</worksheet>
</file>

<file path=xl/worksheets/sheet40.xml><?xml version="1.0" encoding="utf-8"?>
<worksheet xmlns="http://schemas.openxmlformats.org/spreadsheetml/2006/main" xmlns:r="http://schemas.openxmlformats.org/officeDocument/2006/relationships">
  <sheetPr codeName="Лист22">
    <tabColor rgb="FFFF0000"/>
  </sheetPr>
  <dimension ref="A1:AC238"/>
  <sheetViews>
    <sheetView zoomScale="70" zoomScaleNormal="70" workbookViewId="0">
      <pane ySplit="3" topLeftCell="A4" activePane="bottomLeft" state="frozen"/>
      <selection activeCell="H15" sqref="H15"/>
      <selection pane="bottomLeft" activeCell="F4" sqref="F4"/>
    </sheetView>
  </sheetViews>
  <sheetFormatPr defaultRowHeight="12.75"/>
  <cols>
    <col min="1" max="1" width="3.5703125" customWidth="1"/>
    <col min="2" max="2" width="16.85546875" customWidth="1"/>
    <col min="3" max="3" width="13.42578125" customWidth="1"/>
    <col min="4" max="4" width="5.140625" customWidth="1"/>
    <col min="5" max="5" width="9.7109375" customWidth="1"/>
    <col min="6" max="6" width="21.42578125" customWidth="1"/>
    <col min="7" max="7" width="9" customWidth="1"/>
    <col min="8" max="8" width="33.140625" customWidth="1"/>
    <col min="9" max="9" width="20" customWidth="1"/>
    <col min="10" max="10" width="32.7109375" customWidth="1"/>
    <col min="11" max="11" width="9.85546875" customWidth="1"/>
    <col min="12" max="12" width="9.5703125" customWidth="1"/>
    <col min="13" max="13" width="61.42578125" customWidth="1"/>
    <col min="14" max="14" width="10.5703125" customWidth="1"/>
    <col min="15" max="15" width="10.42578125" customWidth="1"/>
    <col min="16" max="16" width="12.140625" customWidth="1"/>
    <col min="17" max="17" width="10.28515625" customWidth="1"/>
    <col min="18" max="18" width="18.5703125" customWidth="1"/>
    <col min="19" max="19" width="14.28515625" customWidth="1"/>
    <col min="20" max="20" width="18.42578125" customWidth="1"/>
    <col min="21" max="21" width="12.42578125" customWidth="1"/>
    <col min="22" max="22" width="15.85546875" customWidth="1"/>
  </cols>
  <sheetData>
    <row r="1" spans="1:29" ht="30.75" customHeight="1">
      <c r="A1" s="2897" t="s">
        <v>1179</v>
      </c>
      <c r="B1" s="2898"/>
      <c r="C1" s="2898"/>
      <c r="D1" s="2898"/>
      <c r="E1" s="2898"/>
      <c r="F1" s="2898"/>
      <c r="G1" s="2898"/>
      <c r="H1" s="2898"/>
      <c r="I1" s="2898"/>
      <c r="J1" s="2898"/>
      <c r="K1" s="2898"/>
      <c r="L1" s="2898"/>
      <c r="M1" s="2898"/>
      <c r="N1" s="2898"/>
      <c r="O1" s="2898"/>
      <c r="P1" s="2898"/>
      <c r="Q1" s="2898"/>
      <c r="R1" s="2898"/>
      <c r="S1" s="2898"/>
      <c r="T1" s="2898"/>
      <c r="U1" s="2898"/>
      <c r="V1" s="2898"/>
      <c r="W1" s="2898"/>
      <c r="X1" s="2898"/>
      <c r="Y1" s="2898"/>
      <c r="Z1" s="2898"/>
      <c r="AA1" s="2898"/>
      <c r="AB1" s="2898"/>
    </row>
    <row r="2" spans="1:29" ht="13.5" thickBot="1"/>
    <row r="3" spans="1:29" ht="84.75" customHeight="1" thickTop="1" thickBot="1">
      <c r="A3" s="223" t="s">
        <v>121</v>
      </c>
      <c r="B3" s="1605" t="s">
        <v>1118</v>
      </c>
      <c r="C3" s="223" t="s">
        <v>1119</v>
      </c>
      <c r="D3" s="1468" t="s">
        <v>1087</v>
      </c>
      <c r="E3" s="223" t="s">
        <v>1120</v>
      </c>
      <c r="F3" s="223" t="s">
        <v>1180</v>
      </c>
      <c r="G3" s="223" t="s">
        <v>1090</v>
      </c>
      <c r="H3" s="223" t="s">
        <v>1091</v>
      </c>
      <c r="I3" s="223" t="s">
        <v>1093</v>
      </c>
      <c r="J3" s="223" t="s">
        <v>1094</v>
      </c>
      <c r="K3" s="223" t="s">
        <v>1121</v>
      </c>
      <c r="L3" s="223" t="s">
        <v>1095</v>
      </c>
      <c r="M3" s="2125" t="s">
        <v>122</v>
      </c>
      <c r="N3" s="1385" t="s">
        <v>1122</v>
      </c>
      <c r="O3" s="1654" t="s">
        <v>1123</v>
      </c>
      <c r="P3" s="1654" t="s">
        <v>287</v>
      </c>
      <c r="Q3" s="1490" t="s">
        <v>1124</v>
      </c>
      <c r="R3" s="223" t="s">
        <v>1125</v>
      </c>
      <c r="S3" s="1490" t="s">
        <v>1126</v>
      </c>
      <c r="T3" s="1679" t="s">
        <v>878</v>
      </c>
      <c r="U3" s="1490" t="s">
        <v>770</v>
      </c>
      <c r="V3" s="1453" t="s">
        <v>941</v>
      </c>
      <c r="W3" s="1612" t="s">
        <v>1129</v>
      </c>
      <c r="X3" s="1612" t="s">
        <v>1130</v>
      </c>
      <c r="Y3" s="1612" t="s">
        <v>1131</v>
      </c>
      <c r="Z3" s="1613" t="s">
        <v>1132</v>
      </c>
      <c r="AA3" s="1618" t="s">
        <v>1133</v>
      </c>
      <c r="AB3" s="1618" t="s">
        <v>41</v>
      </c>
    </row>
    <row r="4" spans="1:29" ht="47.25" customHeight="1" thickTop="1">
      <c r="A4" s="1771">
        <v>1</v>
      </c>
      <c r="B4" s="1787">
        <v>171956090000005</v>
      </c>
      <c r="C4" s="2143">
        <v>42743</v>
      </c>
      <c r="D4" s="2229">
        <v>7</v>
      </c>
      <c r="E4" s="2230">
        <v>0.4513888888888889</v>
      </c>
      <c r="F4" s="1731" t="s">
        <v>135</v>
      </c>
      <c r="G4" s="1785" t="s">
        <v>138</v>
      </c>
      <c r="H4" s="2231" t="s">
        <v>1829</v>
      </c>
      <c r="I4" s="1805" t="s">
        <v>1549</v>
      </c>
      <c r="J4" s="1771" t="s">
        <v>1830</v>
      </c>
      <c r="K4" s="1771"/>
      <c r="L4" s="1771"/>
      <c r="M4" s="1726" t="s">
        <v>291</v>
      </c>
      <c r="N4" s="2232"/>
      <c r="O4" s="2232"/>
      <c r="P4" s="2232"/>
      <c r="Q4" s="2232"/>
      <c r="R4" s="1770"/>
      <c r="S4" s="1770"/>
      <c r="T4" s="1731" t="s">
        <v>916</v>
      </c>
      <c r="U4" s="2216" t="s">
        <v>792</v>
      </c>
      <c r="V4" s="1793"/>
      <c r="W4" s="1732">
        <v>33</v>
      </c>
      <c r="X4" s="2233">
        <v>3</v>
      </c>
      <c r="Y4" s="1732">
        <v>1</v>
      </c>
      <c r="Z4" s="1732"/>
      <c r="AA4" s="1732"/>
      <c r="AB4" s="1732"/>
    </row>
    <row r="5" spans="1:29" s="10" customFormat="1" ht="47.25" customHeight="1">
      <c r="A5" s="2416">
        <v>1</v>
      </c>
      <c r="B5" s="2417">
        <v>171966090000012</v>
      </c>
      <c r="C5" s="2418">
        <v>42762</v>
      </c>
      <c r="D5" s="2419">
        <v>7</v>
      </c>
      <c r="E5" s="2420">
        <v>0.86805555555555547</v>
      </c>
      <c r="F5" s="2296" t="s">
        <v>134</v>
      </c>
      <c r="G5" s="2410" t="s">
        <v>145</v>
      </c>
      <c r="H5" s="2296" t="s">
        <v>2184</v>
      </c>
      <c r="I5" s="2296" t="s">
        <v>2185</v>
      </c>
      <c r="J5" s="2296" t="s">
        <v>2186</v>
      </c>
      <c r="K5" s="2434"/>
      <c r="L5" s="2296">
        <v>15</v>
      </c>
      <c r="M5" s="2296" t="s">
        <v>289</v>
      </c>
      <c r="N5" s="2434"/>
      <c r="O5" s="2464"/>
      <c r="P5" s="2464"/>
      <c r="Q5" s="2464"/>
      <c r="R5" s="2434"/>
      <c r="S5" s="2401"/>
      <c r="T5" s="2406" t="s">
        <v>917</v>
      </c>
      <c r="U5" s="2439" t="s">
        <v>792</v>
      </c>
      <c r="V5" s="2434"/>
      <c r="W5" s="2428">
        <v>10</v>
      </c>
      <c r="X5" s="2434">
        <v>3</v>
      </c>
      <c r="Y5" s="2434">
        <v>1</v>
      </c>
      <c r="Z5" s="2428"/>
      <c r="AA5" s="2428"/>
      <c r="AB5" s="2428"/>
    </row>
    <row r="6" spans="1:29" ht="53.25" customHeight="1">
      <c r="A6" s="2450">
        <v>1</v>
      </c>
      <c r="B6" s="2417">
        <v>171962090000042</v>
      </c>
      <c r="C6" s="2499">
        <v>42773</v>
      </c>
      <c r="D6" s="2419">
        <v>7</v>
      </c>
      <c r="E6" s="2500">
        <v>0.33819444444444446</v>
      </c>
      <c r="F6" s="2450" t="s">
        <v>130</v>
      </c>
      <c r="G6" s="2410" t="s">
        <v>145</v>
      </c>
      <c r="H6" s="2296" t="s">
        <v>2187</v>
      </c>
      <c r="I6" s="2296" t="s">
        <v>2188</v>
      </c>
      <c r="J6" s="2296" t="s">
        <v>2189</v>
      </c>
      <c r="K6" s="2422"/>
      <c r="L6" s="2450">
        <v>2</v>
      </c>
      <c r="M6" s="2296" t="s">
        <v>963</v>
      </c>
      <c r="N6" s="2501" t="s">
        <v>1262</v>
      </c>
      <c r="O6" s="2464"/>
      <c r="P6" s="2464"/>
      <c r="Q6" s="2464"/>
      <c r="R6" s="2296" t="s">
        <v>2190</v>
      </c>
      <c r="S6" s="2401"/>
      <c r="T6" s="2406" t="s">
        <v>920</v>
      </c>
      <c r="U6" s="2439" t="s">
        <v>792</v>
      </c>
      <c r="V6" s="2450" t="s">
        <v>2191</v>
      </c>
      <c r="W6" s="2428">
        <v>2</v>
      </c>
      <c r="X6" s="2296">
        <v>4</v>
      </c>
      <c r="Y6" s="2296">
        <v>1</v>
      </c>
      <c r="Z6" s="2428"/>
      <c r="AA6" s="2428"/>
      <c r="AB6" s="2428"/>
      <c r="AC6" s="3" t="s">
        <v>2192</v>
      </c>
    </row>
    <row r="7" spans="1:29" ht="49.5" customHeight="1">
      <c r="A7" s="2296">
        <v>1</v>
      </c>
      <c r="B7" s="2417">
        <v>171952090000024</v>
      </c>
      <c r="C7" s="2432">
        <v>42775</v>
      </c>
      <c r="D7" s="2419">
        <v>7</v>
      </c>
      <c r="E7" s="2433">
        <v>0.3888888888888889</v>
      </c>
      <c r="F7" s="2450" t="s">
        <v>131</v>
      </c>
      <c r="G7" s="2410" t="s">
        <v>145</v>
      </c>
      <c r="H7" s="2296" t="s">
        <v>2193</v>
      </c>
      <c r="I7" s="2296" t="s">
        <v>2194</v>
      </c>
      <c r="J7" s="2296" t="s">
        <v>2194</v>
      </c>
      <c r="K7" s="2422"/>
      <c r="L7" s="2296">
        <v>1</v>
      </c>
      <c r="M7" s="2296" t="s">
        <v>289</v>
      </c>
      <c r="N7" s="2296" t="s">
        <v>1262</v>
      </c>
      <c r="O7" s="2464"/>
      <c r="P7" s="2464"/>
      <c r="Q7" s="2464"/>
      <c r="R7" s="2296" t="s">
        <v>2195</v>
      </c>
      <c r="S7" s="2401"/>
      <c r="T7" s="2406" t="s">
        <v>917</v>
      </c>
      <c r="U7" s="2439" t="s">
        <v>792</v>
      </c>
      <c r="V7" s="2502"/>
      <c r="W7" s="2428">
        <v>1</v>
      </c>
      <c r="X7" s="2296">
        <v>4</v>
      </c>
      <c r="Y7" s="2296">
        <v>1</v>
      </c>
      <c r="Z7" s="2428"/>
      <c r="AA7" s="2428"/>
      <c r="AB7" s="2428"/>
    </row>
    <row r="8" spans="1:29" ht="49.5" customHeight="1">
      <c r="A8" s="1469"/>
      <c r="B8" s="1517"/>
      <c r="C8" s="1447"/>
      <c r="D8" s="1521"/>
      <c r="E8" s="1449"/>
      <c r="F8" s="1421"/>
      <c r="G8" s="1523"/>
      <c r="H8" s="1426"/>
      <c r="I8" s="1469"/>
      <c r="J8" s="1426"/>
      <c r="K8" s="1469"/>
      <c r="L8" s="1469"/>
      <c r="M8" s="1430"/>
      <c r="N8" s="1568"/>
      <c r="O8" s="1568"/>
      <c r="P8" s="1568"/>
      <c r="Q8" s="1568"/>
      <c r="R8" s="1426"/>
      <c r="S8" s="1426"/>
      <c r="T8" s="1421"/>
      <c r="U8" s="1518"/>
      <c r="V8" s="1561"/>
      <c r="W8" s="1501"/>
      <c r="X8" s="1459"/>
      <c r="Y8" s="1501"/>
      <c r="Z8" s="1501"/>
      <c r="AA8" s="1501"/>
      <c r="AB8" s="1501"/>
    </row>
    <row r="9" spans="1:29" ht="49.5" customHeight="1">
      <c r="A9" s="1469"/>
      <c r="B9" s="1517"/>
      <c r="C9" s="1447"/>
      <c r="D9" s="1521"/>
      <c r="E9" s="1449"/>
      <c r="F9" s="1421"/>
      <c r="G9" s="1523"/>
      <c r="H9" s="1426"/>
      <c r="I9" s="1469"/>
      <c r="J9" s="1426"/>
      <c r="K9" s="1469"/>
      <c r="L9" s="1469"/>
      <c r="M9" s="1430"/>
      <c r="N9" s="1568"/>
      <c r="O9" s="1568"/>
      <c r="P9" s="1568"/>
      <c r="Q9" s="1568"/>
      <c r="R9" s="1426"/>
      <c r="S9" s="1426"/>
      <c r="T9" s="1421"/>
      <c r="U9" s="1518"/>
      <c r="V9" s="1561"/>
      <c r="W9" s="1501"/>
      <c r="X9" s="1459"/>
      <c r="Y9" s="1501"/>
      <c r="Z9" s="1501"/>
      <c r="AA9" s="1501"/>
      <c r="AB9" s="1501"/>
    </row>
    <row r="10" spans="1:29" ht="49.5" customHeight="1">
      <c r="A10" s="1469"/>
      <c r="B10" s="1517"/>
      <c r="C10" s="1447"/>
      <c r="D10" s="1521"/>
      <c r="E10" s="1449"/>
      <c r="F10" s="1421"/>
      <c r="G10" s="1523"/>
      <c r="H10" s="1426"/>
      <c r="I10" s="1469"/>
      <c r="J10" s="1426"/>
      <c r="K10" s="1469"/>
      <c r="L10" s="1469"/>
      <c r="M10" s="1430"/>
      <c r="N10" s="1568"/>
      <c r="O10" s="1568"/>
      <c r="P10" s="1568"/>
      <c r="Q10" s="1568"/>
      <c r="R10" s="1426"/>
      <c r="S10" s="1426"/>
      <c r="T10" s="1421"/>
      <c r="U10" s="1518"/>
      <c r="V10" s="1561"/>
      <c r="W10" s="1501"/>
      <c r="X10" s="1459"/>
      <c r="Y10" s="1501"/>
      <c r="Z10" s="1501"/>
      <c r="AA10" s="1501"/>
      <c r="AB10" s="1501"/>
    </row>
    <row r="11" spans="1:29" ht="45" customHeight="1">
      <c r="A11" s="1469"/>
      <c r="B11" s="1517"/>
      <c r="C11" s="1447"/>
      <c r="D11" s="1521"/>
      <c r="E11" s="1449"/>
      <c r="F11" s="1421"/>
      <c r="G11" s="1523"/>
      <c r="H11" s="1426"/>
      <c r="I11" s="1469"/>
      <c r="J11" s="1426"/>
      <c r="K11" s="1469"/>
      <c r="L11" s="1469"/>
      <c r="M11" s="1430"/>
      <c r="N11" s="1568"/>
      <c r="O11" s="1568"/>
      <c r="P11" s="1568"/>
      <c r="Q11" s="1568"/>
      <c r="R11" s="1426"/>
      <c r="S11" s="1426"/>
      <c r="T11" s="1421"/>
      <c r="U11" s="1518"/>
      <c r="V11" s="1561"/>
      <c r="W11" s="1501"/>
      <c r="X11" s="1459"/>
      <c r="Y11" s="1501"/>
      <c r="Z11" s="1501"/>
      <c r="AA11" s="1501"/>
      <c r="AB11" s="1501"/>
    </row>
    <row r="12" spans="1:29" ht="42" customHeight="1">
      <c r="A12" s="1469"/>
      <c r="B12" s="1517"/>
      <c r="C12" s="1447"/>
      <c r="D12" s="1521"/>
      <c r="E12" s="1449"/>
      <c r="F12" s="1421"/>
      <c r="G12" s="1523"/>
      <c r="H12" s="1426"/>
      <c r="I12" s="1469"/>
      <c r="J12" s="1426"/>
      <c r="K12" s="1469"/>
      <c r="L12" s="1469"/>
      <c r="M12" s="1430"/>
      <c r="N12" s="1568"/>
      <c r="O12" s="1568"/>
      <c r="P12" s="1568"/>
      <c r="Q12" s="1568"/>
      <c r="R12" s="1426"/>
      <c r="S12" s="1426"/>
      <c r="T12" s="1421"/>
      <c r="U12" s="1518"/>
      <c r="V12" s="1561"/>
      <c r="W12" s="1501"/>
      <c r="X12" s="1459"/>
      <c r="Y12" s="1501"/>
      <c r="Z12" s="1501"/>
      <c r="AA12" s="1501"/>
      <c r="AB12" s="1501"/>
    </row>
    <row r="13" spans="1:29" ht="42" customHeight="1">
      <c r="A13" s="1469"/>
      <c r="B13" s="1517"/>
      <c r="C13" s="1447"/>
      <c r="D13" s="1521"/>
      <c r="E13" s="1449"/>
      <c r="F13" s="1421"/>
      <c r="G13" s="1523"/>
      <c r="H13" s="1426"/>
      <c r="I13" s="1469"/>
      <c r="J13" s="1426"/>
      <c r="K13" s="1469"/>
      <c r="L13" s="1469"/>
      <c r="M13" s="1430"/>
      <c r="N13" s="1568"/>
      <c r="O13" s="1568"/>
      <c r="P13" s="1568"/>
      <c r="Q13" s="1568"/>
      <c r="R13" s="1426"/>
      <c r="S13" s="1426"/>
      <c r="T13" s="1421"/>
      <c r="U13" s="1518"/>
      <c r="V13" s="1561"/>
      <c r="W13" s="1501"/>
      <c r="X13" s="1459"/>
      <c r="Y13" s="1501"/>
      <c r="Z13" s="1501"/>
      <c r="AA13" s="1501"/>
      <c r="AB13" s="1501"/>
    </row>
    <row r="14" spans="1:29" ht="59.25" customHeight="1">
      <c r="A14" s="1469"/>
      <c r="B14" s="1517"/>
      <c r="C14" s="1447"/>
      <c r="D14" s="1521"/>
      <c r="E14" s="1449"/>
      <c r="F14" s="1421"/>
      <c r="G14" s="1523"/>
      <c r="H14" s="1426"/>
      <c r="I14" s="1469"/>
      <c r="J14" s="1426"/>
      <c r="K14" s="1469"/>
      <c r="L14" s="1469"/>
      <c r="M14" s="1430"/>
      <c r="N14" s="1568"/>
      <c r="O14" s="1568"/>
      <c r="P14" s="1568"/>
      <c r="Q14" s="1568"/>
      <c r="R14" s="1426"/>
      <c r="S14" s="1426"/>
      <c r="T14" s="1421"/>
      <c r="U14" s="1518"/>
      <c r="V14" s="1561"/>
      <c r="W14" s="1501"/>
      <c r="X14" s="1459"/>
      <c r="Y14" s="1501"/>
      <c r="Z14" s="1501"/>
      <c r="AA14" s="1501"/>
      <c r="AB14" s="1501"/>
    </row>
    <row r="15" spans="1:29" ht="59.25" customHeight="1">
      <c r="A15" s="1469"/>
      <c r="B15" s="1517"/>
      <c r="C15" s="1447"/>
      <c r="D15" s="1521"/>
      <c r="E15" s="1449"/>
      <c r="F15" s="1421"/>
      <c r="G15" s="1523"/>
      <c r="H15" s="1426"/>
      <c r="I15" s="1469"/>
      <c r="J15" s="1426"/>
      <c r="K15" s="1469"/>
      <c r="L15" s="1469"/>
      <c r="M15" s="1430"/>
      <c r="N15" s="1568"/>
      <c r="O15" s="1568"/>
      <c r="P15" s="1568"/>
      <c r="Q15" s="1568"/>
      <c r="R15" s="1426"/>
      <c r="S15" s="1426"/>
      <c r="T15" s="1421"/>
      <c r="U15" s="1518"/>
      <c r="V15" s="1561"/>
      <c r="W15" s="1501"/>
      <c r="X15" s="1459"/>
      <c r="Y15" s="1501"/>
      <c r="Z15" s="1501"/>
      <c r="AA15" s="1501"/>
      <c r="AB15" s="1501"/>
    </row>
    <row r="16" spans="1:29" ht="27" customHeight="1">
      <c r="A16" s="1469"/>
      <c r="B16" s="1517"/>
      <c r="C16" s="1447"/>
      <c r="D16" s="1521"/>
      <c r="E16" s="1449"/>
      <c r="F16" s="1421"/>
      <c r="G16" s="1523"/>
      <c r="H16" s="1426"/>
      <c r="I16" s="1469"/>
      <c r="J16" s="1426"/>
      <c r="K16" s="1469"/>
      <c r="L16" s="1469"/>
      <c r="M16" s="1430"/>
      <c r="N16" s="1568"/>
      <c r="O16" s="1568"/>
      <c r="P16" s="1568"/>
      <c r="Q16" s="1568"/>
      <c r="R16" s="1426"/>
      <c r="S16" s="1426"/>
      <c r="T16" s="1421"/>
      <c r="U16" s="1518"/>
      <c r="V16" s="1561"/>
      <c r="W16" s="1501"/>
      <c r="X16" s="1459"/>
      <c r="Y16" s="1501"/>
      <c r="Z16" s="1501"/>
      <c r="AA16" s="1501"/>
      <c r="AB16" s="1501"/>
    </row>
    <row r="17" spans="1:28" ht="44.25" customHeight="1">
      <c r="A17" s="1469"/>
      <c r="B17" s="1517"/>
      <c r="C17" s="1447"/>
      <c r="D17" s="1521"/>
      <c r="E17" s="1449"/>
      <c r="F17" s="1421"/>
      <c r="G17" s="1523"/>
      <c r="H17" s="1426"/>
      <c r="I17" s="1469"/>
      <c r="J17" s="1426"/>
      <c r="K17" s="1469"/>
      <c r="L17" s="1469"/>
      <c r="M17" s="1430"/>
      <c r="N17" s="1568"/>
      <c r="O17" s="1568"/>
      <c r="P17" s="1568"/>
      <c r="Q17" s="1568"/>
      <c r="R17" s="1426"/>
      <c r="S17" s="1426"/>
      <c r="T17" s="1421"/>
      <c r="U17" s="1518"/>
      <c r="V17" s="1561"/>
      <c r="W17" s="1501"/>
      <c r="X17" s="1459"/>
      <c r="Y17" s="1501"/>
      <c r="Z17" s="1501"/>
      <c r="AA17" s="1501"/>
      <c r="AB17" s="1501"/>
    </row>
    <row r="18" spans="1:28" ht="29.25" customHeight="1">
      <c r="A18" s="1469"/>
      <c r="B18" s="1517"/>
      <c r="C18" s="1447"/>
      <c r="D18" s="1521"/>
      <c r="E18" s="1449"/>
      <c r="F18" s="1421"/>
      <c r="G18" s="1523"/>
      <c r="H18" s="1426"/>
      <c r="I18" s="1469"/>
      <c r="J18" s="1426"/>
      <c r="K18" s="1469"/>
      <c r="L18" s="1469"/>
      <c r="M18" s="1430"/>
      <c r="N18" s="1568"/>
      <c r="O18" s="1568"/>
      <c r="P18" s="1568"/>
      <c r="Q18" s="1568"/>
      <c r="R18" s="1426"/>
      <c r="S18" s="1426"/>
      <c r="T18" s="1421"/>
      <c r="U18" s="1518"/>
      <c r="V18" s="1561"/>
      <c r="W18" s="1501"/>
      <c r="X18" s="1459"/>
      <c r="Y18" s="1501"/>
      <c r="Z18" s="1501"/>
      <c r="AA18" s="1501"/>
      <c r="AB18" s="1501"/>
    </row>
    <row r="19" spans="1:28" ht="18">
      <c r="A19" s="1469"/>
      <c r="B19" s="1517"/>
      <c r="C19" s="1447"/>
      <c r="D19" s="1521"/>
      <c r="E19" s="1449"/>
      <c r="F19" s="1421"/>
      <c r="G19" s="1523"/>
      <c r="H19" s="1426"/>
      <c r="I19" s="1469"/>
      <c r="J19" s="1426"/>
      <c r="K19" s="1469"/>
      <c r="L19" s="1469"/>
      <c r="M19" s="1430"/>
      <c r="N19" s="1568"/>
      <c r="O19" s="1568"/>
      <c r="P19" s="1568"/>
      <c r="Q19" s="1568"/>
      <c r="R19" s="1426"/>
      <c r="S19" s="1426"/>
      <c r="T19" s="1421"/>
      <c r="U19" s="1518"/>
      <c r="V19" s="1561"/>
      <c r="W19" s="1501"/>
      <c r="X19" s="1459"/>
      <c r="Y19" s="1501"/>
      <c r="Z19" s="1501"/>
      <c r="AA19" s="1501"/>
      <c r="AB19" s="1501"/>
    </row>
    <row r="20" spans="1:28" ht="28.5" customHeight="1">
      <c r="A20" s="1469"/>
      <c r="B20" s="1517"/>
      <c r="C20" s="1447"/>
      <c r="D20" s="1521"/>
      <c r="E20" s="1449"/>
      <c r="F20" s="1421"/>
      <c r="G20" s="1523"/>
      <c r="H20" s="1426"/>
      <c r="I20" s="1469"/>
      <c r="J20" s="1426"/>
      <c r="K20" s="1469"/>
      <c r="L20" s="1469"/>
      <c r="M20" s="1430"/>
      <c r="N20" s="1568"/>
      <c r="O20" s="1568"/>
      <c r="P20" s="1568"/>
      <c r="Q20" s="1568"/>
      <c r="R20" s="1426"/>
      <c r="S20" s="1426"/>
      <c r="T20" s="1421"/>
      <c r="U20" s="1518"/>
      <c r="V20" s="1561"/>
      <c r="W20" s="1501"/>
      <c r="X20" s="1459"/>
      <c r="Y20" s="1501"/>
      <c r="Z20" s="1501"/>
      <c r="AA20" s="1501"/>
      <c r="AB20" s="1501"/>
    </row>
    <row r="21" spans="1:28" ht="61.5" customHeight="1">
      <c r="A21" s="1469"/>
      <c r="B21" s="1517"/>
      <c r="C21" s="1447"/>
      <c r="D21" s="1521"/>
      <c r="E21" s="1449"/>
      <c r="F21" s="1421"/>
      <c r="G21" s="1523"/>
      <c r="H21" s="1426"/>
      <c r="I21" s="1469"/>
      <c r="J21" s="1426"/>
      <c r="K21" s="1469"/>
      <c r="L21" s="1469"/>
      <c r="M21" s="1430"/>
      <c r="N21" s="1568"/>
      <c r="O21" s="1568"/>
      <c r="P21" s="1568"/>
      <c r="Q21" s="1568"/>
      <c r="R21" s="1426"/>
      <c r="S21" s="1426"/>
      <c r="T21" s="1421"/>
      <c r="U21" s="1518"/>
      <c r="V21" s="1561"/>
      <c r="W21" s="1501"/>
      <c r="X21" s="1459"/>
      <c r="Y21" s="1501"/>
      <c r="Z21" s="1501"/>
      <c r="AA21" s="1501"/>
      <c r="AB21" s="1501"/>
    </row>
    <row r="22" spans="1:28" ht="62.25" customHeight="1">
      <c r="A22" s="1469"/>
      <c r="B22" s="1517"/>
      <c r="C22" s="1447"/>
      <c r="D22" s="1521"/>
      <c r="E22" s="1449"/>
      <c r="F22" s="1421"/>
      <c r="G22" s="1523"/>
      <c r="H22" s="1426"/>
      <c r="I22" s="1469"/>
      <c r="J22" s="1426"/>
      <c r="K22" s="1469"/>
      <c r="L22" s="1469"/>
      <c r="M22" s="1430"/>
      <c r="N22" s="1568"/>
      <c r="O22" s="1568"/>
      <c r="P22" s="1568"/>
      <c r="Q22" s="1568"/>
      <c r="R22" s="1426"/>
      <c r="S22" s="1426"/>
      <c r="T22" s="1421"/>
      <c r="U22" s="1518"/>
      <c r="V22" s="1561"/>
      <c r="W22" s="1501"/>
      <c r="X22" s="1459"/>
      <c r="Y22" s="1501"/>
      <c r="Z22" s="1501"/>
      <c r="AA22" s="1501"/>
      <c r="AB22" s="1501"/>
    </row>
    <row r="23" spans="1:28" ht="31.5" customHeight="1">
      <c r="A23" s="1469"/>
      <c r="B23" s="1517"/>
      <c r="C23" s="1447"/>
      <c r="D23" s="1521"/>
      <c r="E23" s="1449"/>
      <c r="F23" s="1421"/>
      <c r="G23" s="1523"/>
      <c r="H23" s="1426"/>
      <c r="I23" s="1469"/>
      <c r="J23" s="1426"/>
      <c r="K23" s="1469"/>
      <c r="L23" s="1469"/>
      <c r="M23" s="1430"/>
      <c r="N23" s="1568"/>
      <c r="O23" s="1568"/>
      <c r="P23" s="1568"/>
      <c r="Q23" s="1568"/>
      <c r="R23" s="1426"/>
      <c r="S23" s="1426"/>
      <c r="T23" s="1421"/>
      <c r="U23" s="1518"/>
      <c r="V23" s="1561"/>
      <c r="W23" s="1501"/>
      <c r="X23" s="1459"/>
      <c r="Y23" s="1501"/>
      <c r="Z23" s="1501"/>
      <c r="AA23" s="1501"/>
      <c r="AB23" s="1501"/>
    </row>
    <row r="24" spans="1:28" ht="38.25" customHeight="1">
      <c r="A24" s="1469"/>
      <c r="B24" s="1517"/>
      <c r="C24" s="1447"/>
      <c r="D24" s="1521"/>
      <c r="E24" s="1449"/>
      <c r="F24" s="1421"/>
      <c r="G24" s="1523"/>
      <c r="H24" s="1426"/>
      <c r="I24" s="1469"/>
      <c r="J24" s="1426"/>
      <c r="K24" s="1469"/>
      <c r="L24" s="1469"/>
      <c r="M24" s="1430"/>
      <c r="N24" s="1568"/>
      <c r="O24" s="1568"/>
      <c r="P24" s="1568"/>
      <c r="Q24" s="1568"/>
      <c r="R24" s="1426"/>
      <c r="S24" s="1426"/>
      <c r="T24" s="1421"/>
      <c r="U24" s="1518"/>
      <c r="V24" s="1561"/>
      <c r="W24" s="1501"/>
      <c r="X24" s="1459"/>
      <c r="Y24" s="1501"/>
      <c r="Z24" s="1501"/>
      <c r="AA24" s="1501"/>
      <c r="AB24" s="1501"/>
    </row>
    <row r="25" spans="1:28" ht="18">
      <c r="A25" s="1469"/>
      <c r="B25" s="1517"/>
      <c r="C25" s="1447"/>
      <c r="D25" s="1521"/>
      <c r="E25" s="1449"/>
      <c r="F25" s="1421"/>
      <c r="G25" s="1523"/>
      <c r="H25" s="1426"/>
      <c r="I25" s="1469"/>
      <c r="J25" s="1426"/>
      <c r="K25" s="1469"/>
      <c r="L25" s="1469"/>
      <c r="M25" s="1430"/>
      <c r="N25" s="1568"/>
      <c r="O25" s="1568"/>
      <c r="P25" s="1568"/>
      <c r="Q25" s="1568"/>
      <c r="R25" s="1426"/>
      <c r="S25" s="1426"/>
      <c r="T25" s="1421"/>
      <c r="U25" s="1518"/>
      <c r="V25" s="1561"/>
      <c r="W25" s="1501"/>
      <c r="X25" s="1459"/>
      <c r="Y25" s="1501"/>
      <c r="Z25" s="1501"/>
      <c r="AA25" s="1501"/>
      <c r="AB25" s="1501"/>
    </row>
    <row r="26" spans="1:28" ht="30" customHeight="1">
      <c r="A26" s="1469"/>
      <c r="B26" s="1517"/>
      <c r="C26" s="1447"/>
      <c r="D26" s="1521"/>
      <c r="E26" s="1449"/>
      <c r="F26" s="1421"/>
      <c r="G26" s="1523"/>
      <c r="H26" s="1426"/>
      <c r="I26" s="1469"/>
      <c r="J26" s="1426"/>
      <c r="K26" s="1469"/>
      <c r="L26" s="1469"/>
      <c r="M26" s="1430"/>
      <c r="N26" s="1568"/>
      <c r="O26" s="1568"/>
      <c r="P26" s="1568"/>
      <c r="Q26" s="1568"/>
      <c r="R26" s="1426"/>
      <c r="S26" s="1426"/>
      <c r="T26" s="1421"/>
      <c r="U26" s="1518"/>
      <c r="V26" s="1561"/>
      <c r="W26" s="1501"/>
      <c r="X26" s="1459"/>
      <c r="Y26" s="1501"/>
      <c r="Z26" s="1501"/>
      <c r="AA26" s="1501"/>
      <c r="AB26" s="1501"/>
    </row>
    <row r="27" spans="1:28" ht="44.25" customHeight="1">
      <c r="A27" s="1469"/>
      <c r="B27" s="1517"/>
      <c r="C27" s="1447"/>
      <c r="D27" s="1521"/>
      <c r="E27" s="1449"/>
      <c r="F27" s="1421"/>
      <c r="G27" s="1523"/>
      <c r="H27" s="1426"/>
      <c r="I27" s="1469"/>
      <c r="J27" s="1426"/>
      <c r="K27" s="1469"/>
      <c r="L27" s="1469"/>
      <c r="M27" s="1430"/>
      <c r="N27" s="1568"/>
      <c r="O27" s="1568"/>
      <c r="P27" s="1568"/>
      <c r="Q27" s="1568"/>
      <c r="R27" s="1426"/>
      <c r="S27" s="1426"/>
      <c r="T27" s="1421"/>
      <c r="U27" s="1518"/>
      <c r="V27" s="1561"/>
      <c r="W27" s="1501"/>
      <c r="X27" s="1459"/>
      <c r="Y27" s="1501"/>
      <c r="Z27" s="1501"/>
      <c r="AA27" s="1501"/>
      <c r="AB27" s="1501"/>
    </row>
    <row r="28" spans="1:28" ht="30" customHeight="1">
      <c r="A28" s="1469"/>
      <c r="B28" s="1517"/>
      <c r="C28" s="1447"/>
      <c r="D28" s="1521"/>
      <c r="E28" s="1449"/>
      <c r="F28" s="1421"/>
      <c r="G28" s="1523"/>
      <c r="H28" s="1426"/>
      <c r="I28" s="1469"/>
      <c r="J28" s="1426"/>
      <c r="K28" s="1469"/>
      <c r="L28" s="1469"/>
      <c r="M28" s="1430"/>
      <c r="N28" s="1568"/>
      <c r="O28" s="1568"/>
      <c r="P28" s="1568"/>
      <c r="Q28" s="1568"/>
      <c r="R28" s="1426"/>
      <c r="S28" s="1426"/>
      <c r="T28" s="1421"/>
      <c r="U28" s="1518"/>
      <c r="V28" s="1561"/>
      <c r="W28" s="1501"/>
      <c r="X28" s="1459"/>
      <c r="Y28" s="1501"/>
      <c r="Z28" s="1501"/>
      <c r="AA28" s="1501"/>
      <c r="AB28" s="1501"/>
    </row>
    <row r="29" spans="1:28" ht="49.5" customHeight="1">
      <c r="A29" s="1469"/>
      <c r="B29" s="1517"/>
      <c r="C29" s="1447"/>
      <c r="D29" s="1521"/>
      <c r="E29" s="1449"/>
      <c r="F29" s="1421"/>
      <c r="G29" s="1523"/>
      <c r="H29" s="1426"/>
      <c r="I29" s="1469"/>
      <c r="J29" s="1426"/>
      <c r="K29" s="1469"/>
      <c r="L29" s="1469"/>
      <c r="M29" s="1430"/>
      <c r="N29" s="1568"/>
      <c r="O29" s="1568"/>
      <c r="P29" s="1568"/>
      <c r="Q29" s="1568"/>
      <c r="R29" s="1426"/>
      <c r="S29" s="1426"/>
      <c r="T29" s="1421"/>
      <c r="U29" s="1518"/>
      <c r="V29" s="1561"/>
      <c r="W29" s="1501"/>
      <c r="X29" s="1459"/>
      <c r="Y29" s="1501"/>
      <c r="Z29" s="1501"/>
      <c r="AA29" s="1501"/>
      <c r="AB29" s="1501"/>
    </row>
    <row r="30" spans="1:28" ht="49.5" customHeight="1">
      <c r="A30" s="1469"/>
      <c r="B30" s="1517"/>
      <c r="C30" s="1447"/>
      <c r="D30" s="1521"/>
      <c r="E30" s="1449"/>
      <c r="F30" s="1421"/>
      <c r="G30" s="1523"/>
      <c r="H30" s="1426"/>
      <c r="I30" s="1469"/>
      <c r="J30" s="1426"/>
      <c r="K30" s="1469"/>
      <c r="L30" s="1469"/>
      <c r="M30" s="1430"/>
      <c r="N30" s="1568"/>
      <c r="O30" s="1568"/>
      <c r="P30" s="1568"/>
      <c r="Q30" s="1568"/>
      <c r="R30" s="1426"/>
      <c r="S30" s="1426"/>
      <c r="T30" s="1421"/>
      <c r="U30" s="1518"/>
      <c r="V30" s="1561"/>
      <c r="W30" s="1501"/>
      <c r="X30" s="1459"/>
      <c r="Y30" s="1501"/>
      <c r="Z30" s="1501"/>
      <c r="AA30" s="1501"/>
      <c r="AB30" s="1501"/>
    </row>
    <row r="31" spans="1:28" ht="30" customHeight="1">
      <c r="A31" s="1469"/>
      <c r="B31" s="1517"/>
      <c r="C31" s="1447"/>
      <c r="D31" s="1521"/>
      <c r="E31" s="1449"/>
      <c r="F31" s="1421"/>
      <c r="G31" s="1523"/>
      <c r="H31" s="1426"/>
      <c r="I31" s="1469"/>
      <c r="J31" s="1426"/>
      <c r="K31" s="1469"/>
      <c r="L31" s="1469"/>
      <c r="M31" s="1430"/>
      <c r="N31" s="1568"/>
      <c r="O31" s="1568"/>
      <c r="P31" s="1568"/>
      <c r="Q31" s="1568"/>
      <c r="R31" s="1426"/>
      <c r="S31" s="1426"/>
      <c r="T31" s="1421"/>
      <c r="U31" s="1518"/>
      <c r="V31" s="1561"/>
      <c r="W31" s="1501"/>
      <c r="X31" s="1459"/>
      <c r="Y31" s="1501"/>
      <c r="Z31" s="1501"/>
      <c r="AA31" s="1501"/>
      <c r="AB31" s="1501"/>
    </row>
    <row r="32" spans="1:28" ht="42" customHeight="1">
      <c r="A32" s="1469"/>
      <c r="B32" s="1517"/>
      <c r="C32" s="1447"/>
      <c r="D32" s="1521"/>
      <c r="E32" s="1449"/>
      <c r="F32" s="1421"/>
      <c r="G32" s="1523"/>
      <c r="H32" s="1426"/>
      <c r="I32" s="1469"/>
      <c r="J32" s="1426"/>
      <c r="K32" s="1469"/>
      <c r="L32" s="1469"/>
      <c r="M32" s="1430"/>
      <c r="N32" s="1568"/>
      <c r="O32" s="1568"/>
      <c r="P32" s="1568"/>
      <c r="Q32" s="1568"/>
      <c r="R32" s="1426"/>
      <c r="S32" s="1426"/>
      <c r="T32" s="1421"/>
      <c r="U32" s="1518"/>
      <c r="V32" s="1561"/>
      <c r="W32" s="1501"/>
      <c r="X32" s="1459"/>
      <c r="Y32" s="1501"/>
      <c r="Z32" s="1501"/>
      <c r="AA32" s="1501"/>
      <c r="AB32" s="1501"/>
    </row>
    <row r="33" spans="1:28" ht="42" customHeight="1">
      <c r="A33" s="1469"/>
      <c r="B33" s="1517"/>
      <c r="C33" s="1447"/>
      <c r="D33" s="1521"/>
      <c r="E33" s="1449"/>
      <c r="F33" s="1421"/>
      <c r="G33" s="1523"/>
      <c r="H33" s="1426"/>
      <c r="I33" s="1469"/>
      <c r="J33" s="1426"/>
      <c r="K33" s="1469"/>
      <c r="L33" s="1469"/>
      <c r="M33" s="1430"/>
      <c r="N33" s="1568"/>
      <c r="O33" s="1568"/>
      <c r="P33" s="1568"/>
      <c r="Q33" s="1568"/>
      <c r="R33" s="1426"/>
      <c r="S33" s="1426"/>
      <c r="T33" s="1421"/>
      <c r="U33" s="1518"/>
      <c r="V33" s="1561"/>
      <c r="W33" s="1501"/>
      <c r="X33" s="1459"/>
      <c r="Y33" s="1501"/>
      <c r="Z33" s="1501"/>
      <c r="AA33" s="1501"/>
      <c r="AB33" s="1501"/>
    </row>
    <row r="34" spans="1:28" ht="30" customHeight="1">
      <c r="A34" s="1469"/>
      <c r="B34" s="1517"/>
      <c r="C34" s="1447"/>
      <c r="D34" s="1521"/>
      <c r="E34" s="1449"/>
      <c r="F34" s="1421"/>
      <c r="G34" s="1523"/>
      <c r="H34" s="1426"/>
      <c r="I34" s="1469"/>
      <c r="J34" s="1426"/>
      <c r="K34" s="1469"/>
      <c r="L34" s="1469"/>
      <c r="M34" s="1430"/>
      <c r="N34" s="1568"/>
      <c r="O34" s="1568"/>
      <c r="P34" s="1568"/>
      <c r="Q34" s="1568"/>
      <c r="R34" s="1426"/>
      <c r="S34" s="1426"/>
      <c r="T34" s="1421"/>
      <c r="U34" s="1518"/>
      <c r="V34" s="1561"/>
      <c r="W34" s="1501"/>
      <c r="X34" s="1459"/>
      <c r="Y34" s="1501"/>
      <c r="Z34" s="1501"/>
      <c r="AA34" s="1501"/>
      <c r="AB34" s="1501"/>
    </row>
    <row r="35" spans="1:28" ht="30" customHeight="1">
      <c r="A35" s="1469"/>
      <c r="B35" s="1517"/>
      <c r="C35" s="1447"/>
      <c r="D35" s="1521"/>
      <c r="E35" s="1449"/>
      <c r="F35" s="1421"/>
      <c r="G35" s="1523"/>
      <c r="H35" s="1426"/>
      <c r="I35" s="1469"/>
      <c r="J35" s="1426"/>
      <c r="K35" s="1469"/>
      <c r="L35" s="1469"/>
      <c r="M35" s="1430"/>
      <c r="N35" s="1568"/>
      <c r="O35" s="1568"/>
      <c r="P35" s="1568"/>
      <c r="Q35" s="1568"/>
      <c r="R35" s="1426"/>
      <c r="S35" s="1426"/>
      <c r="T35" s="1421"/>
      <c r="U35" s="1518"/>
      <c r="V35" s="1561"/>
      <c r="W35" s="1501"/>
      <c r="X35" s="1459"/>
      <c r="Y35" s="1501"/>
      <c r="Z35" s="1501"/>
      <c r="AA35" s="1501"/>
      <c r="AB35" s="1501"/>
    </row>
    <row r="36" spans="1:28" ht="30" customHeight="1">
      <c r="A36" s="1469"/>
      <c r="B36" s="1517"/>
      <c r="C36" s="1447"/>
      <c r="D36" s="1521"/>
      <c r="E36" s="1449"/>
      <c r="F36" s="1421"/>
      <c r="G36" s="1523"/>
      <c r="H36" s="1426"/>
      <c r="I36" s="1469"/>
      <c r="J36" s="1426"/>
      <c r="K36" s="1469"/>
      <c r="L36" s="1469"/>
      <c r="M36" s="1430"/>
      <c r="N36" s="1568"/>
      <c r="O36" s="1568"/>
      <c r="P36" s="1568"/>
      <c r="Q36" s="1568"/>
      <c r="R36" s="1426"/>
      <c r="S36" s="1426"/>
      <c r="T36" s="1421"/>
      <c r="U36" s="1518"/>
      <c r="V36" s="1561"/>
      <c r="W36" s="1501"/>
      <c r="X36" s="1459"/>
      <c r="Y36" s="1501"/>
      <c r="Z36" s="1501"/>
      <c r="AA36" s="1501"/>
      <c r="AB36" s="1501"/>
    </row>
    <row r="37" spans="1:28" ht="30" customHeight="1">
      <c r="A37" s="1469"/>
      <c r="B37" s="1517"/>
      <c r="C37" s="1447"/>
      <c r="D37" s="1521"/>
      <c r="E37" s="1449"/>
      <c r="F37" s="1421"/>
      <c r="G37" s="1523"/>
      <c r="H37" s="1426"/>
      <c r="I37" s="1469"/>
      <c r="J37" s="1426"/>
      <c r="K37" s="1469"/>
      <c r="L37" s="1469"/>
      <c r="M37" s="1430"/>
      <c r="N37" s="1568"/>
      <c r="O37" s="1568"/>
      <c r="P37" s="1568"/>
      <c r="Q37" s="1568"/>
      <c r="R37" s="1426"/>
      <c r="S37" s="1426"/>
      <c r="T37" s="1421"/>
      <c r="U37" s="1518"/>
      <c r="V37" s="1561"/>
      <c r="W37" s="1501"/>
      <c r="X37" s="1459"/>
      <c r="Y37" s="1501"/>
      <c r="Z37" s="1501"/>
      <c r="AA37" s="1501"/>
      <c r="AB37" s="1501"/>
    </row>
    <row r="38" spans="1:28" ht="29.25" customHeight="1">
      <c r="A38" s="1469"/>
      <c r="B38" s="1517"/>
      <c r="C38" s="1447"/>
      <c r="D38" s="1521"/>
      <c r="E38" s="1449"/>
      <c r="F38" s="1421"/>
      <c r="G38" s="1523"/>
      <c r="H38" s="1426"/>
      <c r="I38" s="1469"/>
      <c r="J38" s="1426"/>
      <c r="K38" s="1469"/>
      <c r="L38" s="1469"/>
      <c r="M38" s="1430"/>
      <c r="N38" s="1568"/>
      <c r="O38" s="1568"/>
      <c r="P38" s="1568"/>
      <c r="Q38" s="1568"/>
      <c r="R38" s="1426"/>
      <c r="S38" s="1426"/>
      <c r="T38" s="1421"/>
      <c r="U38" s="1518"/>
      <c r="V38" s="1561"/>
      <c r="W38" s="1501"/>
      <c r="X38" s="1459"/>
      <c r="Y38" s="1501"/>
      <c r="Z38" s="1501"/>
      <c r="AA38" s="1501"/>
      <c r="AB38" s="1501"/>
    </row>
    <row r="39" spans="1:28" ht="45" customHeight="1">
      <c r="A39" s="1469"/>
      <c r="B39" s="1517"/>
      <c r="C39" s="1447"/>
      <c r="D39" s="1521"/>
      <c r="E39" s="1449"/>
      <c r="F39" s="1421"/>
      <c r="G39" s="1523"/>
      <c r="H39" s="1426"/>
      <c r="I39" s="1469"/>
      <c r="J39" s="1426"/>
      <c r="K39" s="1469"/>
      <c r="L39" s="1469"/>
      <c r="M39" s="1430"/>
      <c r="N39" s="1568"/>
      <c r="O39" s="1568"/>
      <c r="P39" s="1568"/>
      <c r="Q39" s="1568"/>
      <c r="R39" s="1426"/>
      <c r="S39" s="1426"/>
      <c r="T39" s="1421"/>
      <c r="U39" s="1518"/>
      <c r="V39" s="1561"/>
      <c r="W39" s="1501"/>
      <c r="X39" s="1459"/>
      <c r="Y39" s="1501"/>
      <c r="Z39" s="1501"/>
      <c r="AA39" s="1501"/>
      <c r="AB39" s="1501"/>
    </row>
    <row r="40" spans="1:28" ht="30" customHeight="1">
      <c r="A40" s="1469"/>
      <c r="B40" s="1517"/>
      <c r="C40" s="1447"/>
      <c r="D40" s="1521"/>
      <c r="E40" s="1449"/>
      <c r="F40" s="1421"/>
      <c r="G40" s="1523"/>
      <c r="H40" s="1426"/>
      <c r="I40" s="1469"/>
      <c r="J40" s="1426"/>
      <c r="K40" s="1469"/>
      <c r="L40" s="1469"/>
      <c r="M40" s="1430"/>
      <c r="N40" s="1568"/>
      <c r="O40" s="1568"/>
      <c r="P40" s="1568"/>
      <c r="Q40" s="1568"/>
      <c r="R40" s="1426"/>
      <c r="S40" s="1426"/>
      <c r="T40" s="1421"/>
      <c r="U40" s="1518"/>
      <c r="V40" s="1561"/>
      <c r="W40" s="1501"/>
      <c r="X40" s="1459"/>
      <c r="Y40" s="1501"/>
      <c r="Z40" s="1501"/>
      <c r="AA40" s="1501"/>
      <c r="AB40" s="1501"/>
    </row>
    <row r="41" spans="1:28" ht="61.5" customHeight="1">
      <c r="A41" s="1469"/>
      <c r="B41" s="1517"/>
      <c r="C41" s="1447"/>
      <c r="D41" s="1521"/>
      <c r="E41" s="1449"/>
      <c r="F41" s="1421"/>
      <c r="G41" s="1523"/>
      <c r="H41" s="1426"/>
      <c r="I41" s="1469"/>
      <c r="J41" s="1426"/>
      <c r="K41" s="1469"/>
      <c r="L41" s="1469"/>
      <c r="M41" s="1430"/>
      <c r="N41" s="1568"/>
      <c r="O41" s="1568"/>
      <c r="P41" s="1568"/>
      <c r="Q41" s="1568"/>
      <c r="R41" s="1426"/>
      <c r="S41" s="1426"/>
      <c r="T41" s="1421"/>
      <c r="U41" s="1518"/>
      <c r="V41" s="1561"/>
      <c r="W41" s="1501"/>
      <c r="X41" s="1459"/>
      <c r="Y41" s="1501"/>
      <c r="Z41" s="1501"/>
      <c r="AA41" s="1501"/>
      <c r="AB41" s="1501"/>
    </row>
    <row r="42" spans="1:28" ht="69.75" customHeight="1">
      <c r="A42" s="1469"/>
      <c r="B42" s="1517"/>
      <c r="C42" s="1447"/>
      <c r="D42" s="1521"/>
      <c r="E42" s="1449"/>
      <c r="F42" s="1421"/>
      <c r="G42" s="1523"/>
      <c r="H42" s="1426"/>
      <c r="I42" s="1469"/>
      <c r="J42" s="1426"/>
      <c r="K42" s="1469"/>
      <c r="L42" s="1469"/>
      <c r="M42" s="1430"/>
      <c r="N42" s="1568"/>
      <c r="O42" s="1568"/>
      <c r="P42" s="1568"/>
      <c r="Q42" s="1568"/>
      <c r="R42" s="1426"/>
      <c r="S42" s="1426"/>
      <c r="T42" s="1421"/>
      <c r="U42" s="1518"/>
      <c r="V42" s="1561"/>
      <c r="W42" s="1501"/>
      <c r="X42" s="1459"/>
      <c r="Y42" s="1501"/>
      <c r="Z42" s="1501"/>
      <c r="AA42" s="1501"/>
      <c r="AB42" s="1501"/>
    </row>
    <row r="43" spans="1:28" ht="30" customHeight="1">
      <c r="A43" s="1469"/>
      <c r="B43" s="1517"/>
      <c r="C43" s="1447"/>
      <c r="D43" s="1521"/>
      <c r="E43" s="1449"/>
      <c r="F43" s="1421"/>
      <c r="G43" s="1523"/>
      <c r="H43" s="1426"/>
      <c r="I43" s="1469"/>
      <c r="J43" s="1426"/>
      <c r="K43" s="1469"/>
      <c r="L43" s="1469"/>
      <c r="M43" s="1430"/>
      <c r="N43" s="1568"/>
      <c r="O43" s="1568"/>
      <c r="P43" s="1568"/>
      <c r="Q43" s="1568"/>
      <c r="R43" s="1426"/>
      <c r="S43" s="1426"/>
      <c r="T43" s="1421"/>
      <c r="U43" s="1518"/>
      <c r="V43" s="1561"/>
      <c r="W43" s="1501"/>
      <c r="X43" s="1459"/>
      <c r="Y43" s="1501"/>
      <c r="Z43" s="1501"/>
      <c r="AA43" s="1501"/>
      <c r="AB43" s="1501"/>
    </row>
    <row r="44" spans="1:28" ht="30" customHeight="1">
      <c r="A44" s="1469"/>
      <c r="B44" s="1517"/>
      <c r="C44" s="1447"/>
      <c r="D44" s="1521"/>
      <c r="E44" s="1449"/>
      <c r="F44" s="1421"/>
      <c r="G44" s="1523"/>
      <c r="H44" s="1426"/>
      <c r="I44" s="1469"/>
      <c r="J44" s="1426"/>
      <c r="K44" s="1469"/>
      <c r="L44" s="1469"/>
      <c r="M44" s="1430"/>
      <c r="N44" s="1568"/>
      <c r="O44" s="1568"/>
      <c r="P44" s="1568"/>
      <c r="Q44" s="1568"/>
      <c r="R44" s="1426"/>
      <c r="S44" s="1426"/>
      <c r="T44" s="1421"/>
      <c r="U44" s="1518"/>
      <c r="V44" s="1561"/>
      <c r="W44" s="1501"/>
      <c r="X44" s="1459"/>
      <c r="Y44" s="1501"/>
      <c r="Z44" s="1501"/>
      <c r="AA44" s="1501"/>
      <c r="AB44" s="1501"/>
    </row>
    <row r="45" spans="1:28" ht="30" customHeight="1">
      <c r="A45" s="1469"/>
      <c r="B45" s="1517"/>
      <c r="C45" s="1447"/>
      <c r="D45" s="1521"/>
      <c r="E45" s="1449"/>
      <c r="F45" s="1421"/>
      <c r="G45" s="1523"/>
      <c r="H45" s="1426"/>
      <c r="I45" s="1469"/>
      <c r="J45" s="1426"/>
      <c r="K45" s="1469"/>
      <c r="L45" s="1469"/>
      <c r="M45" s="1430"/>
      <c r="N45" s="1568"/>
      <c r="O45" s="1568"/>
      <c r="P45" s="1568"/>
      <c r="Q45" s="1568"/>
      <c r="R45" s="1426"/>
      <c r="S45" s="1426"/>
      <c r="T45" s="1421"/>
      <c r="U45" s="1518"/>
      <c r="V45" s="1561"/>
      <c r="W45" s="1501"/>
      <c r="X45" s="1459"/>
      <c r="Y45" s="1501"/>
      <c r="Z45" s="1501"/>
      <c r="AA45" s="1501"/>
      <c r="AB45" s="1501"/>
    </row>
    <row r="46" spans="1:28" ht="22.5" customHeight="1">
      <c r="A46" s="1469"/>
      <c r="B46" s="1517"/>
      <c r="C46" s="1447"/>
      <c r="D46" s="1521"/>
      <c r="E46" s="1449"/>
      <c r="F46" s="1421"/>
      <c r="G46" s="1523"/>
      <c r="H46" s="1426"/>
      <c r="I46" s="1469"/>
      <c r="J46" s="1426"/>
      <c r="K46" s="1469"/>
      <c r="L46" s="1469"/>
      <c r="M46" s="1430"/>
      <c r="N46" s="1568"/>
      <c r="O46" s="1568"/>
      <c r="P46" s="1568"/>
      <c r="Q46" s="1568"/>
      <c r="R46" s="1426"/>
      <c r="S46" s="1426"/>
      <c r="T46" s="1421"/>
      <c r="U46" s="1518"/>
      <c r="V46" s="1561"/>
      <c r="W46" s="1501"/>
      <c r="X46" s="1459"/>
      <c r="Y46" s="1501"/>
      <c r="Z46" s="1501"/>
      <c r="AA46" s="1501"/>
      <c r="AB46" s="1501"/>
    </row>
    <row r="47" spans="1:28" ht="18">
      <c r="A47" s="1469"/>
      <c r="B47" s="1517"/>
      <c r="C47" s="1447"/>
      <c r="D47" s="1521"/>
      <c r="E47" s="1449"/>
      <c r="F47" s="1421"/>
      <c r="G47" s="1523"/>
      <c r="H47" s="1426"/>
      <c r="I47" s="1469"/>
      <c r="J47" s="1426"/>
      <c r="K47" s="1469"/>
      <c r="L47" s="1469"/>
      <c r="M47" s="1430"/>
      <c r="N47" s="1568"/>
      <c r="O47" s="1568"/>
      <c r="P47" s="1568"/>
      <c r="Q47" s="1568"/>
      <c r="R47" s="1426"/>
      <c r="S47" s="1426"/>
      <c r="T47" s="1421"/>
      <c r="U47" s="1518"/>
      <c r="V47" s="1561"/>
      <c r="W47" s="1501"/>
      <c r="X47" s="1459"/>
      <c r="Y47" s="1501"/>
      <c r="Z47" s="1501"/>
      <c r="AA47" s="1501"/>
      <c r="AB47" s="1501"/>
    </row>
    <row r="48" spans="1:28" ht="66.75" customHeight="1">
      <c r="A48" s="1469"/>
      <c r="B48" s="1517"/>
      <c r="C48" s="1447"/>
      <c r="D48" s="1521"/>
      <c r="E48" s="1449"/>
      <c r="F48" s="1421"/>
      <c r="G48" s="1523"/>
      <c r="H48" s="1426"/>
      <c r="I48" s="1469"/>
      <c r="J48" s="1426"/>
      <c r="K48" s="1469"/>
      <c r="L48" s="1469"/>
      <c r="M48" s="1430"/>
      <c r="N48" s="1568"/>
      <c r="O48" s="1568"/>
      <c r="P48" s="1568"/>
      <c r="Q48" s="1568"/>
      <c r="R48" s="1426"/>
      <c r="S48" s="1426"/>
      <c r="T48" s="1421"/>
      <c r="U48" s="1518"/>
      <c r="V48" s="1561"/>
      <c r="W48" s="1501"/>
      <c r="X48" s="1459"/>
      <c r="Y48" s="1501"/>
      <c r="Z48" s="1501"/>
      <c r="AA48" s="1501"/>
      <c r="AB48" s="1501"/>
    </row>
    <row r="49" spans="1:28" ht="35.25" customHeight="1">
      <c r="A49" s="1469"/>
      <c r="B49" s="1517"/>
      <c r="C49" s="1447"/>
      <c r="D49" s="1521"/>
      <c r="E49" s="1449"/>
      <c r="F49" s="1421"/>
      <c r="G49" s="1523"/>
      <c r="H49" s="1426"/>
      <c r="I49" s="1469"/>
      <c r="J49" s="1426"/>
      <c r="K49" s="1469"/>
      <c r="L49" s="1469"/>
      <c r="M49" s="1430"/>
      <c r="N49" s="1568"/>
      <c r="O49" s="1568"/>
      <c r="P49" s="1568"/>
      <c r="Q49" s="1568"/>
      <c r="R49" s="1426"/>
      <c r="S49" s="1426"/>
      <c r="T49" s="1421"/>
      <c r="U49" s="1518"/>
      <c r="V49" s="1561"/>
      <c r="W49" s="1501"/>
      <c r="X49" s="1459"/>
      <c r="Y49" s="1501"/>
      <c r="Z49" s="1501"/>
      <c r="AA49" s="1501"/>
      <c r="AB49" s="1501"/>
    </row>
    <row r="50" spans="1:28" ht="34.5" customHeight="1">
      <c r="A50" s="1469"/>
      <c r="B50" s="1517"/>
      <c r="C50" s="1447"/>
      <c r="D50" s="1521"/>
      <c r="E50" s="1449"/>
      <c r="F50" s="1421"/>
      <c r="G50" s="1523"/>
      <c r="H50" s="1426"/>
      <c r="I50" s="1469"/>
      <c r="J50" s="1426"/>
      <c r="K50" s="1469"/>
      <c r="L50" s="1469"/>
      <c r="M50" s="1430"/>
      <c r="N50" s="1568"/>
      <c r="O50" s="1568"/>
      <c r="P50" s="1568"/>
      <c r="Q50" s="1568"/>
      <c r="R50" s="1426"/>
      <c r="S50" s="1426"/>
      <c r="T50" s="1421"/>
      <c r="U50" s="1518"/>
      <c r="V50" s="1561"/>
      <c r="W50" s="1501"/>
      <c r="X50" s="1459"/>
      <c r="Y50" s="1501"/>
      <c r="Z50" s="1501"/>
      <c r="AA50" s="1501"/>
      <c r="AB50" s="1501"/>
    </row>
    <row r="51" spans="1:28" ht="30" customHeight="1">
      <c r="A51" s="1469"/>
      <c r="B51" s="1517"/>
      <c r="C51" s="1447"/>
      <c r="D51" s="1521"/>
      <c r="E51" s="1449"/>
      <c r="F51" s="1421"/>
      <c r="G51" s="1523"/>
      <c r="H51" s="1426"/>
      <c r="I51" s="1469"/>
      <c r="J51" s="1426"/>
      <c r="K51" s="1469"/>
      <c r="L51" s="1469"/>
      <c r="M51" s="1430"/>
      <c r="N51" s="1568"/>
      <c r="O51" s="1568"/>
      <c r="P51" s="1568"/>
      <c r="Q51" s="1568"/>
      <c r="R51" s="1426"/>
      <c r="S51" s="1426"/>
      <c r="T51" s="1421"/>
      <c r="U51" s="1518"/>
      <c r="V51" s="1561"/>
      <c r="W51" s="1501"/>
      <c r="X51" s="1459"/>
      <c r="Y51" s="1501"/>
      <c r="Z51" s="1501"/>
      <c r="AA51" s="1501"/>
      <c r="AB51" s="1501"/>
    </row>
    <row r="52" spans="1:28" ht="30" customHeight="1">
      <c r="A52" s="1469"/>
      <c r="B52" s="1517"/>
      <c r="C52" s="1447"/>
      <c r="D52" s="1521"/>
      <c r="E52" s="1449"/>
      <c r="F52" s="1421"/>
      <c r="G52" s="1523"/>
      <c r="H52" s="1426"/>
      <c r="I52" s="1469"/>
      <c r="J52" s="1426"/>
      <c r="K52" s="1469"/>
      <c r="L52" s="1469"/>
      <c r="M52" s="1430"/>
      <c r="N52" s="1568"/>
      <c r="O52" s="1568"/>
      <c r="P52" s="1568"/>
      <c r="Q52" s="1568"/>
      <c r="R52" s="1426"/>
      <c r="S52" s="1426"/>
      <c r="T52" s="1421"/>
      <c r="U52" s="1518"/>
      <c r="V52" s="1561"/>
      <c r="W52" s="1501"/>
      <c r="X52" s="1459"/>
      <c r="Y52" s="1501"/>
      <c r="Z52" s="1501"/>
      <c r="AA52" s="1501"/>
      <c r="AB52" s="1501"/>
    </row>
    <row r="53" spans="1:28" ht="32.25" customHeight="1">
      <c r="A53" s="1469"/>
      <c r="B53" s="1517"/>
      <c r="C53" s="1447"/>
      <c r="D53" s="1521"/>
      <c r="E53" s="1449"/>
      <c r="F53" s="1421"/>
      <c r="G53" s="1523"/>
      <c r="H53" s="1426"/>
      <c r="I53" s="1469"/>
      <c r="J53" s="1426"/>
      <c r="K53" s="1469"/>
      <c r="L53" s="1469"/>
      <c r="M53" s="1430"/>
      <c r="N53" s="1568"/>
      <c r="O53" s="1568"/>
      <c r="P53" s="1568"/>
      <c r="Q53" s="1568"/>
      <c r="R53" s="1426"/>
      <c r="S53" s="1426"/>
      <c r="T53" s="1421"/>
      <c r="U53" s="1518"/>
      <c r="V53" s="1561"/>
      <c r="W53" s="1501"/>
      <c r="X53" s="1459"/>
      <c r="Y53" s="1501"/>
      <c r="Z53" s="1501"/>
      <c r="AA53" s="1501"/>
      <c r="AB53" s="1501"/>
    </row>
    <row r="54" spans="1:28" ht="38.25" customHeight="1">
      <c r="A54" s="1469"/>
      <c r="B54" s="1517"/>
      <c r="C54" s="1447"/>
      <c r="D54" s="1521"/>
      <c r="E54" s="1449"/>
      <c r="F54" s="1421"/>
      <c r="G54" s="1523"/>
      <c r="H54" s="1426"/>
      <c r="I54" s="1469"/>
      <c r="J54" s="1426"/>
      <c r="K54" s="1469"/>
      <c r="L54" s="1469"/>
      <c r="M54" s="1430"/>
      <c r="N54" s="1568"/>
      <c r="O54" s="1568"/>
      <c r="P54" s="1568"/>
      <c r="Q54" s="1568"/>
      <c r="R54" s="1426"/>
      <c r="S54" s="1426"/>
      <c r="T54" s="1421"/>
      <c r="U54" s="1518"/>
      <c r="V54" s="1561"/>
      <c r="W54" s="1501"/>
      <c r="X54" s="1459"/>
      <c r="Y54" s="1501"/>
      <c r="Z54" s="1501"/>
      <c r="AA54" s="1501"/>
      <c r="AB54" s="1501"/>
    </row>
    <row r="55" spans="1:28" ht="38.25" customHeight="1">
      <c r="A55" s="1469"/>
      <c r="B55" s="1517"/>
      <c r="C55" s="1447"/>
      <c r="D55" s="1521"/>
      <c r="E55" s="1449"/>
      <c r="F55" s="1421"/>
      <c r="G55" s="1523"/>
      <c r="H55" s="1426"/>
      <c r="I55" s="1469"/>
      <c r="J55" s="1426"/>
      <c r="K55" s="1469"/>
      <c r="L55" s="1469"/>
      <c r="M55" s="1430"/>
      <c r="N55" s="1568"/>
      <c r="O55" s="1568"/>
      <c r="P55" s="1568"/>
      <c r="Q55" s="1568"/>
      <c r="R55" s="1426"/>
      <c r="S55" s="1426"/>
      <c r="T55" s="1421"/>
      <c r="U55" s="1518"/>
      <c r="V55" s="1561"/>
      <c r="W55" s="1501"/>
      <c r="X55" s="1459"/>
      <c r="Y55" s="1501"/>
      <c r="Z55" s="1501"/>
      <c r="AA55" s="1501"/>
      <c r="AB55" s="1501"/>
    </row>
    <row r="56" spans="1:28" ht="27" customHeight="1">
      <c r="A56" s="1469"/>
      <c r="B56" s="1517"/>
      <c r="C56" s="1447"/>
      <c r="D56" s="1521"/>
      <c r="E56" s="1449"/>
      <c r="F56" s="1421"/>
      <c r="G56" s="1523"/>
      <c r="H56" s="1426"/>
      <c r="I56" s="1469"/>
      <c r="J56" s="1426"/>
      <c r="K56" s="1469"/>
      <c r="L56" s="1469"/>
      <c r="M56" s="1430"/>
      <c r="N56" s="1568"/>
      <c r="O56" s="1568"/>
      <c r="P56" s="1568"/>
      <c r="Q56" s="1568"/>
      <c r="R56" s="1426"/>
      <c r="S56" s="1426"/>
      <c r="T56" s="1421"/>
      <c r="U56" s="1518"/>
      <c r="V56" s="1561"/>
      <c r="W56" s="1501"/>
      <c r="X56" s="1459"/>
      <c r="Y56" s="1501"/>
      <c r="Z56" s="1501"/>
      <c r="AA56" s="1501"/>
      <c r="AB56" s="1501"/>
    </row>
    <row r="57" spans="1:28" ht="48" customHeight="1">
      <c r="A57" s="1469"/>
      <c r="B57" s="1517"/>
      <c r="C57" s="1447"/>
      <c r="D57" s="1521"/>
      <c r="E57" s="1449"/>
      <c r="F57" s="1421"/>
      <c r="G57" s="1523"/>
      <c r="H57" s="1426"/>
      <c r="I57" s="1469"/>
      <c r="J57" s="1426"/>
      <c r="K57" s="1469"/>
      <c r="L57" s="1469"/>
      <c r="M57" s="1430"/>
      <c r="N57" s="1568"/>
      <c r="O57" s="1568"/>
      <c r="P57" s="1568"/>
      <c r="Q57" s="1568"/>
      <c r="R57" s="1426"/>
      <c r="S57" s="1426"/>
      <c r="T57" s="1421"/>
      <c r="U57" s="1518"/>
      <c r="V57" s="1561"/>
      <c r="W57" s="1501"/>
      <c r="X57" s="1459"/>
      <c r="Y57" s="1501"/>
      <c r="Z57" s="1501"/>
      <c r="AA57" s="1501"/>
      <c r="AB57" s="1501"/>
    </row>
    <row r="58" spans="1:28" ht="23.25" customHeight="1">
      <c r="A58" s="1469"/>
      <c r="B58" s="1517"/>
      <c r="C58" s="1447"/>
      <c r="D58" s="1521"/>
      <c r="E58" s="1449"/>
      <c r="F58" s="1421"/>
      <c r="G58" s="1523"/>
      <c r="H58" s="1426"/>
      <c r="I58" s="1469"/>
      <c r="J58" s="1426"/>
      <c r="K58" s="1469"/>
      <c r="L58" s="1469"/>
      <c r="M58" s="1430"/>
      <c r="N58" s="1568"/>
      <c r="O58" s="1568"/>
      <c r="P58" s="1568"/>
      <c r="Q58" s="1568"/>
      <c r="R58" s="1426"/>
      <c r="S58" s="1426"/>
      <c r="T58" s="1421"/>
      <c r="U58" s="1518"/>
      <c r="V58" s="1561"/>
      <c r="W58" s="1501"/>
      <c r="X58" s="1459"/>
      <c r="Y58" s="1501"/>
      <c r="Z58" s="1501"/>
      <c r="AA58" s="1501"/>
      <c r="AB58" s="1501"/>
    </row>
    <row r="59" spans="1:28" ht="38.25" customHeight="1">
      <c r="A59" s="1469"/>
      <c r="B59" s="1517"/>
      <c r="C59" s="1447"/>
      <c r="D59" s="1521"/>
      <c r="E59" s="1449"/>
      <c r="F59" s="1421"/>
      <c r="G59" s="1523"/>
      <c r="H59" s="1426"/>
      <c r="I59" s="1469"/>
      <c r="J59" s="1426"/>
      <c r="K59" s="1469"/>
      <c r="L59" s="1469"/>
      <c r="M59" s="1430"/>
      <c r="N59" s="1568"/>
      <c r="O59" s="1568"/>
      <c r="P59" s="1568"/>
      <c r="Q59" s="1568"/>
      <c r="R59" s="1426"/>
      <c r="S59" s="1426"/>
      <c r="T59" s="1421"/>
      <c r="U59" s="1518"/>
      <c r="V59" s="1561"/>
      <c r="W59" s="1501"/>
      <c r="X59" s="1459"/>
      <c r="Y59" s="1501"/>
      <c r="Z59" s="1501"/>
      <c r="AA59" s="1501"/>
      <c r="AB59" s="1501"/>
    </row>
    <row r="60" spans="1:28" ht="38.25" customHeight="1">
      <c r="A60" s="1469"/>
      <c r="B60" s="1517"/>
      <c r="C60" s="1447"/>
      <c r="D60" s="1521"/>
      <c r="E60" s="1449"/>
      <c r="F60" s="1421"/>
      <c r="G60" s="1523"/>
      <c r="H60" s="1426"/>
      <c r="I60" s="1469"/>
      <c r="J60" s="1426"/>
      <c r="K60" s="1469"/>
      <c r="L60" s="1469"/>
      <c r="M60" s="1430"/>
      <c r="N60" s="1568"/>
      <c r="O60" s="1568"/>
      <c r="P60" s="1568"/>
      <c r="Q60" s="1568"/>
      <c r="R60" s="1426"/>
      <c r="S60" s="1426"/>
      <c r="T60" s="1421"/>
      <c r="U60" s="1518"/>
      <c r="V60" s="1561"/>
      <c r="W60" s="1501"/>
      <c r="X60" s="1459"/>
      <c r="Y60" s="1501"/>
      <c r="Z60" s="1501"/>
      <c r="AA60" s="1501"/>
      <c r="AB60" s="1501"/>
    </row>
    <row r="61" spans="1:28" ht="27.75" customHeight="1">
      <c r="A61" s="1469"/>
      <c r="B61" s="1517"/>
      <c r="C61" s="1447"/>
      <c r="D61" s="1521"/>
      <c r="E61" s="1449"/>
      <c r="F61" s="1421"/>
      <c r="G61" s="1523"/>
      <c r="H61" s="1426"/>
      <c r="I61" s="1469"/>
      <c r="J61" s="1426"/>
      <c r="K61" s="1469"/>
      <c r="L61" s="1469"/>
      <c r="M61" s="1430"/>
      <c r="N61" s="1568"/>
      <c r="O61" s="1568"/>
      <c r="P61" s="1568"/>
      <c r="Q61" s="1568"/>
      <c r="R61" s="1426"/>
      <c r="S61" s="1426"/>
      <c r="T61" s="1421"/>
      <c r="U61" s="1518"/>
      <c r="V61" s="1561"/>
      <c r="W61" s="1501"/>
      <c r="X61" s="1459"/>
      <c r="Y61" s="1501"/>
      <c r="Z61" s="1501"/>
      <c r="AA61" s="1501"/>
      <c r="AB61" s="1501"/>
    </row>
    <row r="62" spans="1:28" ht="50.25" customHeight="1">
      <c r="A62" s="1469"/>
      <c r="B62" s="1517"/>
      <c r="C62" s="1447"/>
      <c r="D62" s="1521"/>
      <c r="E62" s="1449"/>
      <c r="F62" s="1421"/>
      <c r="G62" s="1523"/>
      <c r="H62" s="1426"/>
      <c r="I62" s="1469"/>
      <c r="J62" s="1426"/>
      <c r="K62" s="1469"/>
      <c r="L62" s="1469"/>
      <c r="M62" s="1430"/>
      <c r="N62" s="1568"/>
      <c r="O62" s="1568"/>
      <c r="P62" s="1568"/>
      <c r="Q62" s="1568"/>
      <c r="R62" s="1426"/>
      <c r="S62" s="1426"/>
      <c r="T62" s="1421"/>
      <c r="U62" s="1518"/>
      <c r="V62" s="1561"/>
      <c r="W62" s="1501"/>
      <c r="X62" s="1459"/>
      <c r="Y62" s="1501"/>
      <c r="Z62" s="1501"/>
      <c r="AA62" s="1501"/>
      <c r="AB62" s="1501"/>
    </row>
    <row r="63" spans="1:28" ht="40.5" customHeight="1">
      <c r="A63" s="1469"/>
      <c r="B63" s="1517"/>
      <c r="C63" s="1447"/>
      <c r="D63" s="1521"/>
      <c r="E63" s="1449"/>
      <c r="F63" s="1421"/>
      <c r="G63" s="1523"/>
      <c r="H63" s="1426"/>
      <c r="I63" s="1469"/>
      <c r="J63" s="1426"/>
      <c r="K63" s="1469"/>
      <c r="L63" s="1469"/>
      <c r="M63" s="1430"/>
      <c r="N63" s="1568"/>
      <c r="O63" s="1568"/>
      <c r="P63" s="1568"/>
      <c r="Q63" s="1568"/>
      <c r="R63" s="1426"/>
      <c r="S63" s="1426"/>
      <c r="T63" s="1421"/>
      <c r="U63" s="1518"/>
      <c r="V63" s="1561"/>
      <c r="W63" s="1501"/>
      <c r="X63" s="1459"/>
      <c r="Y63" s="1501"/>
      <c r="Z63" s="1501"/>
      <c r="AA63" s="1501"/>
      <c r="AB63" s="1501"/>
    </row>
    <row r="64" spans="1:28" ht="30" customHeight="1">
      <c r="A64" s="1469"/>
      <c r="B64" s="1517"/>
      <c r="C64" s="1447"/>
      <c r="D64" s="1521"/>
      <c r="E64" s="1449"/>
      <c r="F64" s="1421"/>
      <c r="G64" s="1523"/>
      <c r="H64" s="1426"/>
      <c r="I64" s="1469"/>
      <c r="J64" s="1426"/>
      <c r="K64" s="1469"/>
      <c r="L64" s="1469"/>
      <c r="M64" s="1430"/>
      <c r="N64" s="1568"/>
      <c r="O64" s="1568"/>
      <c r="P64" s="1568"/>
      <c r="Q64" s="1568"/>
      <c r="R64" s="1426"/>
      <c r="S64" s="1426"/>
      <c r="T64" s="1421"/>
      <c r="U64" s="1518"/>
      <c r="V64" s="1561"/>
      <c r="W64" s="1501"/>
      <c r="X64" s="1459"/>
      <c r="Y64" s="1501"/>
      <c r="Z64" s="1501"/>
      <c r="AA64" s="1501"/>
      <c r="AB64" s="1501"/>
    </row>
    <row r="65" spans="1:28" ht="30" customHeight="1">
      <c r="A65" s="1469"/>
      <c r="B65" s="1517"/>
      <c r="C65" s="1447"/>
      <c r="D65" s="1521"/>
      <c r="E65" s="1449"/>
      <c r="F65" s="1421"/>
      <c r="G65" s="1523"/>
      <c r="H65" s="1426"/>
      <c r="I65" s="1469"/>
      <c r="J65" s="1426"/>
      <c r="K65" s="1469"/>
      <c r="L65" s="1469"/>
      <c r="M65" s="1430"/>
      <c r="N65" s="1568"/>
      <c r="O65" s="1568"/>
      <c r="P65" s="1568"/>
      <c r="Q65" s="1568"/>
      <c r="R65" s="1426"/>
      <c r="S65" s="1426"/>
      <c r="T65" s="1421"/>
      <c r="U65" s="1518"/>
      <c r="V65" s="1561"/>
      <c r="W65" s="1501"/>
      <c r="X65" s="1459"/>
      <c r="Y65" s="1501"/>
      <c r="Z65" s="1501"/>
      <c r="AA65" s="1501"/>
      <c r="AB65" s="1501"/>
    </row>
    <row r="66" spans="1:28" ht="43.5" customHeight="1">
      <c r="A66" s="1469"/>
      <c r="B66" s="1517"/>
      <c r="C66" s="1447"/>
      <c r="D66" s="1521"/>
      <c r="E66" s="1449"/>
      <c r="F66" s="1421"/>
      <c r="G66" s="1523"/>
      <c r="H66" s="1426"/>
      <c r="I66" s="1469"/>
      <c r="J66" s="1426"/>
      <c r="K66" s="1469"/>
      <c r="L66" s="1469"/>
      <c r="M66" s="1430"/>
      <c r="N66" s="1568"/>
      <c r="O66" s="1568"/>
      <c r="P66" s="1568"/>
      <c r="Q66" s="1568"/>
      <c r="R66" s="1426"/>
      <c r="S66" s="1426"/>
      <c r="T66" s="1421"/>
      <c r="U66" s="1518"/>
      <c r="V66" s="1561"/>
      <c r="W66" s="1501"/>
      <c r="X66" s="1459"/>
      <c r="Y66" s="1501"/>
      <c r="Z66" s="1501"/>
      <c r="AA66" s="1501"/>
      <c r="AB66" s="1501"/>
    </row>
    <row r="67" spans="1:28" ht="33" customHeight="1">
      <c r="A67" s="1469"/>
      <c r="B67" s="1517"/>
      <c r="C67" s="1447"/>
      <c r="D67" s="1521"/>
      <c r="E67" s="1449"/>
      <c r="F67" s="1421"/>
      <c r="G67" s="1523"/>
      <c r="H67" s="1426"/>
      <c r="I67" s="1469"/>
      <c r="J67" s="1426"/>
      <c r="K67" s="1469"/>
      <c r="L67" s="1469"/>
      <c r="M67" s="1430"/>
      <c r="N67" s="1568"/>
      <c r="O67" s="1568"/>
      <c r="P67" s="1568"/>
      <c r="Q67" s="1568"/>
      <c r="R67" s="1426"/>
      <c r="S67" s="1426"/>
      <c r="T67" s="1421"/>
      <c r="U67" s="1518"/>
      <c r="V67" s="1561"/>
      <c r="W67" s="1501"/>
      <c r="X67" s="1459"/>
      <c r="Y67" s="1501"/>
      <c r="Z67" s="1501"/>
      <c r="AA67" s="1501"/>
      <c r="AB67" s="1501"/>
    </row>
    <row r="68" spans="1:28" ht="30.75" customHeight="1">
      <c r="A68" s="1469"/>
      <c r="B68" s="1517"/>
      <c r="C68" s="1447"/>
      <c r="D68" s="1521"/>
      <c r="E68" s="1449"/>
      <c r="F68" s="1421"/>
      <c r="G68" s="1523"/>
      <c r="H68" s="1426"/>
      <c r="I68" s="1469"/>
      <c r="J68" s="1426"/>
      <c r="K68" s="1469"/>
      <c r="L68" s="1469"/>
      <c r="M68" s="1430"/>
      <c r="N68" s="1568"/>
      <c r="O68" s="1568"/>
      <c r="P68" s="1568"/>
      <c r="Q68" s="1568"/>
      <c r="R68" s="1426"/>
      <c r="S68" s="1426"/>
      <c r="T68" s="1421"/>
      <c r="U68" s="1518"/>
      <c r="V68" s="1561"/>
      <c r="W68" s="1501"/>
      <c r="X68" s="1459"/>
      <c r="Y68" s="1501"/>
      <c r="Z68" s="1501"/>
      <c r="AA68" s="1501"/>
      <c r="AB68" s="1501"/>
    </row>
    <row r="69" spans="1:28" ht="27.75" customHeight="1">
      <c r="A69" s="1469"/>
      <c r="B69" s="1517"/>
      <c r="C69" s="1447"/>
      <c r="D69" s="1521"/>
      <c r="E69" s="1449"/>
      <c r="F69" s="1421"/>
      <c r="G69" s="1523"/>
      <c r="H69" s="1426"/>
      <c r="I69" s="1469"/>
      <c r="J69" s="1426"/>
      <c r="K69" s="1469"/>
      <c r="L69" s="1469"/>
      <c r="M69" s="1430"/>
      <c r="N69" s="1568"/>
      <c r="O69" s="1568"/>
      <c r="P69" s="1568"/>
      <c r="Q69" s="1568"/>
      <c r="R69" s="1426"/>
      <c r="S69" s="1426"/>
      <c r="T69" s="1421"/>
      <c r="U69" s="1518"/>
      <c r="V69" s="1561"/>
      <c r="W69" s="1501"/>
      <c r="X69" s="1459"/>
      <c r="Y69" s="1501"/>
      <c r="Z69" s="1501"/>
      <c r="AA69" s="1501"/>
      <c r="AB69" s="1501"/>
    </row>
    <row r="70" spans="1:28" ht="28.5" customHeight="1">
      <c r="A70" s="1469"/>
      <c r="B70" s="1517"/>
      <c r="C70" s="1447"/>
      <c r="D70" s="1521"/>
      <c r="E70" s="1449"/>
      <c r="F70" s="1421"/>
      <c r="G70" s="1523"/>
      <c r="H70" s="1426"/>
      <c r="I70" s="1469"/>
      <c r="J70" s="1426"/>
      <c r="K70" s="1469"/>
      <c r="L70" s="1469"/>
      <c r="M70" s="1430"/>
      <c r="N70" s="1568"/>
      <c r="O70" s="1568"/>
      <c r="P70" s="1568"/>
      <c r="Q70" s="1568"/>
      <c r="R70" s="1426"/>
      <c r="S70" s="1426"/>
      <c r="T70" s="1421"/>
      <c r="U70" s="1518"/>
      <c r="V70" s="1561"/>
      <c r="W70" s="1501"/>
      <c r="X70" s="1459"/>
      <c r="Y70" s="1501"/>
      <c r="Z70" s="1501"/>
      <c r="AA70" s="1501"/>
      <c r="AB70" s="1501"/>
    </row>
    <row r="71" spans="1:28" ht="12.75" customHeight="1">
      <c r="A71" s="1469"/>
      <c r="B71" s="1517"/>
      <c r="C71" s="1447"/>
      <c r="D71" s="1521"/>
      <c r="E71" s="1449"/>
      <c r="F71" s="1421"/>
      <c r="G71" s="1523"/>
      <c r="H71" s="1426"/>
      <c r="I71" s="1469"/>
      <c r="J71" s="1426"/>
      <c r="K71" s="1469"/>
      <c r="L71" s="1469"/>
      <c r="M71" s="1430"/>
      <c r="N71" s="1568"/>
      <c r="O71" s="1568"/>
      <c r="P71" s="1568"/>
      <c r="Q71" s="1568"/>
      <c r="R71" s="1426"/>
      <c r="S71" s="1426"/>
      <c r="T71" s="1421"/>
      <c r="U71" s="1518"/>
      <c r="V71" s="1561"/>
      <c r="W71" s="1501"/>
      <c r="X71" s="1459"/>
      <c r="Y71" s="1501"/>
      <c r="Z71" s="1501"/>
      <c r="AA71" s="1501"/>
      <c r="AB71" s="1501"/>
    </row>
    <row r="72" spans="1:28" ht="12.75" customHeight="1">
      <c r="A72" s="1469"/>
      <c r="B72" s="1517"/>
      <c r="C72" s="1447"/>
      <c r="D72" s="1521"/>
      <c r="E72" s="1449"/>
      <c r="F72" s="1421"/>
      <c r="G72" s="1523"/>
      <c r="H72" s="1426"/>
      <c r="I72" s="1469"/>
      <c r="J72" s="1426"/>
      <c r="K72" s="1469"/>
      <c r="L72" s="1469"/>
      <c r="M72" s="1430"/>
      <c r="N72" s="1568"/>
      <c r="O72" s="1568"/>
      <c r="P72" s="1568"/>
      <c r="Q72" s="1568"/>
      <c r="R72" s="1426"/>
      <c r="S72" s="1426"/>
      <c r="T72" s="1421"/>
      <c r="U72" s="1518"/>
      <c r="V72" s="1561"/>
      <c r="W72" s="1501"/>
      <c r="X72" s="1459"/>
      <c r="Y72" s="1501"/>
      <c r="Z72" s="1501"/>
      <c r="AA72" s="1501"/>
      <c r="AB72" s="1501"/>
    </row>
    <row r="73" spans="1:28" ht="12.75" customHeight="1">
      <c r="A73" s="1469"/>
      <c r="B73" s="1517"/>
      <c r="C73" s="1447"/>
      <c r="D73" s="1521"/>
      <c r="E73" s="1449"/>
      <c r="F73" s="1421"/>
      <c r="G73" s="1523"/>
      <c r="H73" s="1426"/>
      <c r="I73" s="1469"/>
      <c r="J73" s="1426"/>
      <c r="K73" s="1469"/>
      <c r="L73" s="1469"/>
      <c r="M73" s="1430"/>
      <c r="N73" s="1568"/>
      <c r="O73" s="1568"/>
      <c r="P73" s="1568"/>
      <c r="Q73" s="1568"/>
      <c r="R73" s="1426"/>
      <c r="S73" s="1426"/>
      <c r="T73" s="1421"/>
      <c r="U73" s="1518"/>
      <c r="V73" s="1561"/>
      <c r="W73" s="1501"/>
      <c r="X73" s="1459"/>
      <c r="Y73" s="1501"/>
      <c r="Z73" s="1501"/>
      <c r="AA73" s="1501"/>
      <c r="AB73" s="1501"/>
    </row>
    <row r="74" spans="1:28" ht="12.75" customHeight="1">
      <c r="A74" s="1469"/>
      <c r="B74" s="1517"/>
      <c r="C74" s="1447"/>
      <c r="D74" s="1521"/>
      <c r="E74" s="1449"/>
      <c r="F74" s="1421"/>
      <c r="G74" s="1523"/>
      <c r="H74" s="1426"/>
      <c r="I74" s="1469"/>
      <c r="J74" s="1426"/>
      <c r="K74" s="1469"/>
      <c r="L74" s="1469"/>
      <c r="M74" s="1430"/>
      <c r="N74" s="1568"/>
      <c r="O74" s="1568"/>
      <c r="P74" s="1568"/>
      <c r="Q74" s="1568"/>
      <c r="R74" s="1426"/>
      <c r="S74" s="1426"/>
      <c r="T74" s="1421"/>
      <c r="U74" s="1518"/>
      <c r="V74" s="1561"/>
      <c r="W74" s="1501"/>
      <c r="X74" s="1459"/>
      <c r="Y74" s="1501"/>
      <c r="Z74" s="1501"/>
      <c r="AA74" s="1501"/>
      <c r="AB74" s="1501"/>
    </row>
    <row r="75" spans="1:28" ht="12.75" customHeight="1">
      <c r="A75" s="1469"/>
      <c r="B75" s="1517"/>
      <c r="C75" s="1447"/>
      <c r="D75" s="1521"/>
      <c r="E75" s="1449"/>
      <c r="F75" s="1421"/>
      <c r="G75" s="1523"/>
      <c r="H75" s="1426"/>
      <c r="I75" s="1469"/>
      <c r="J75" s="1426"/>
      <c r="K75" s="1469"/>
      <c r="L75" s="1469"/>
      <c r="M75" s="1430"/>
      <c r="N75" s="1568"/>
      <c r="O75" s="1568"/>
      <c r="P75" s="1568"/>
      <c r="Q75" s="1568"/>
      <c r="R75" s="1426"/>
      <c r="S75" s="1426"/>
      <c r="T75" s="1421"/>
      <c r="U75" s="1518"/>
      <c r="V75" s="1561"/>
      <c r="W75" s="1501"/>
      <c r="X75" s="1459"/>
      <c r="Y75" s="1501"/>
      <c r="Z75" s="1501"/>
      <c r="AA75" s="1501"/>
      <c r="AB75" s="1501"/>
    </row>
    <row r="76" spans="1:28" ht="14.25" customHeight="1">
      <c r="A76" s="1469"/>
      <c r="B76" s="1517"/>
      <c r="C76" s="1447"/>
      <c r="D76" s="1521"/>
      <c r="E76" s="1449"/>
      <c r="F76" s="1421"/>
      <c r="G76" s="1523"/>
      <c r="H76" s="1426"/>
      <c r="I76" s="1469"/>
      <c r="J76" s="1426"/>
      <c r="K76" s="1469"/>
      <c r="L76" s="1469"/>
      <c r="M76" s="1430"/>
      <c r="N76" s="1568"/>
      <c r="O76" s="1568"/>
      <c r="P76" s="1568"/>
      <c r="Q76" s="1568"/>
      <c r="R76" s="1426"/>
      <c r="S76" s="1426"/>
      <c r="T76" s="1421"/>
      <c r="U76" s="1518"/>
      <c r="V76" s="1561"/>
      <c r="W76" s="1501"/>
      <c r="X76" s="1459"/>
      <c r="Y76" s="1501"/>
      <c r="Z76" s="1501"/>
      <c r="AA76" s="1501"/>
      <c r="AB76" s="1501"/>
    </row>
    <row r="77" spans="1:28" ht="12.75" customHeight="1">
      <c r="A77" s="1469"/>
      <c r="B77" s="1517"/>
      <c r="C77" s="1447"/>
      <c r="D77" s="1521"/>
      <c r="E77" s="1449"/>
      <c r="F77" s="1421"/>
      <c r="G77" s="1523"/>
      <c r="H77" s="1426"/>
      <c r="I77" s="1469"/>
      <c r="J77" s="1426"/>
      <c r="K77" s="1469"/>
      <c r="L77" s="1469"/>
      <c r="M77" s="1430"/>
      <c r="N77" s="1568"/>
      <c r="O77" s="1568"/>
      <c r="P77" s="1568"/>
      <c r="Q77" s="1568"/>
      <c r="R77" s="1426"/>
      <c r="S77" s="1426"/>
      <c r="T77" s="1421"/>
      <c r="U77" s="1518"/>
      <c r="V77" s="1561"/>
      <c r="W77" s="1501"/>
      <c r="X77" s="1459"/>
      <c r="Y77" s="1501"/>
      <c r="Z77" s="1501"/>
      <c r="AA77" s="1501"/>
      <c r="AB77" s="1501"/>
    </row>
    <row r="78" spans="1:28" ht="12.75" customHeight="1">
      <c r="A78" s="1469"/>
      <c r="B78" s="1517"/>
      <c r="C78" s="1447"/>
      <c r="D78" s="1521"/>
      <c r="E78" s="1449"/>
      <c r="F78" s="1421"/>
      <c r="G78" s="1523"/>
      <c r="H78" s="1426"/>
      <c r="I78" s="1469"/>
      <c r="J78" s="1426"/>
      <c r="K78" s="1469"/>
      <c r="L78" s="1469"/>
      <c r="M78" s="1430"/>
      <c r="N78" s="1568"/>
      <c r="O78" s="1568"/>
      <c r="P78" s="1568"/>
      <c r="Q78" s="1568"/>
      <c r="R78" s="1426"/>
      <c r="S78" s="1426"/>
      <c r="T78" s="1421"/>
      <c r="U78" s="1518"/>
      <c r="V78" s="1561"/>
      <c r="W78" s="1501"/>
      <c r="X78" s="1459"/>
      <c r="Y78" s="1501"/>
      <c r="Z78" s="1501"/>
      <c r="AA78" s="1501"/>
      <c r="AB78" s="1501"/>
    </row>
    <row r="79" spans="1:28" ht="12.75" customHeight="1">
      <c r="A79" s="1469"/>
      <c r="B79" s="1517"/>
      <c r="C79" s="1447"/>
      <c r="D79" s="1521"/>
      <c r="E79" s="1449"/>
      <c r="F79" s="1421"/>
      <c r="G79" s="1523"/>
      <c r="H79" s="1426"/>
      <c r="I79" s="1469"/>
      <c r="J79" s="1426"/>
      <c r="K79" s="1469"/>
      <c r="L79" s="1469"/>
      <c r="M79" s="1430"/>
      <c r="N79" s="1568"/>
      <c r="O79" s="1568"/>
      <c r="P79" s="1568"/>
      <c r="Q79" s="1568"/>
      <c r="R79" s="1426"/>
      <c r="S79" s="1426"/>
      <c r="T79" s="1421"/>
      <c r="U79" s="1518"/>
      <c r="V79" s="1561"/>
      <c r="W79" s="1501"/>
      <c r="X79" s="1459"/>
      <c r="Y79" s="1501"/>
      <c r="Z79" s="1501"/>
      <c r="AA79" s="1501"/>
      <c r="AB79" s="1501"/>
    </row>
    <row r="80" spans="1:28" ht="12.75" customHeight="1">
      <c r="A80" s="1469"/>
      <c r="B80" s="1517"/>
      <c r="C80" s="1447"/>
      <c r="D80" s="1521"/>
      <c r="E80" s="1449"/>
      <c r="F80" s="1421"/>
      <c r="G80" s="1523"/>
      <c r="H80" s="1426"/>
      <c r="I80" s="1469"/>
      <c r="J80" s="1426"/>
      <c r="K80" s="1469"/>
      <c r="L80" s="1469"/>
      <c r="M80" s="1430"/>
      <c r="N80" s="1568"/>
      <c r="O80" s="1568"/>
      <c r="P80" s="1568"/>
      <c r="Q80" s="1568"/>
      <c r="R80" s="1426"/>
      <c r="S80" s="1426"/>
      <c r="T80" s="1421"/>
      <c r="U80" s="1518"/>
      <c r="V80" s="1561"/>
      <c r="W80" s="1501"/>
      <c r="X80" s="1459"/>
      <c r="Y80" s="1501"/>
      <c r="Z80" s="1501"/>
      <c r="AA80" s="1501"/>
      <c r="AB80" s="1501"/>
    </row>
    <row r="81" spans="1:28" ht="24.75" customHeight="1">
      <c r="A81" s="1469"/>
      <c r="B81" s="1517"/>
      <c r="C81" s="1447"/>
      <c r="D81" s="1521"/>
      <c r="E81" s="1449"/>
      <c r="F81" s="1421"/>
      <c r="G81" s="1523"/>
      <c r="H81" s="1426"/>
      <c r="I81" s="1469"/>
      <c r="J81" s="1426"/>
      <c r="K81" s="1469"/>
      <c r="L81" s="1469"/>
      <c r="M81" s="1430"/>
      <c r="N81" s="1568"/>
      <c r="O81" s="1568"/>
      <c r="P81" s="1568"/>
      <c r="Q81" s="1568"/>
      <c r="R81" s="1426"/>
      <c r="S81" s="1426"/>
      <c r="T81" s="1421"/>
      <c r="U81" s="1518"/>
      <c r="V81" s="1561"/>
      <c r="W81" s="1501"/>
      <c r="X81" s="1459"/>
      <c r="Y81" s="1501"/>
      <c r="Z81" s="1501"/>
      <c r="AA81" s="1501"/>
      <c r="AB81" s="1501"/>
    </row>
    <row r="82" spans="1:28" ht="24.75" customHeight="1">
      <c r="A82" s="1469"/>
      <c r="B82" s="1517"/>
      <c r="C82" s="1447"/>
      <c r="D82" s="1521"/>
      <c r="E82" s="1449"/>
      <c r="F82" s="1421"/>
      <c r="G82" s="1523"/>
      <c r="H82" s="1426"/>
      <c r="I82" s="1469"/>
      <c r="J82" s="1426"/>
      <c r="K82" s="1469"/>
      <c r="L82" s="1469"/>
      <c r="M82" s="1430"/>
      <c r="N82" s="1568"/>
      <c r="O82" s="1568"/>
      <c r="P82" s="1568"/>
      <c r="Q82" s="1568"/>
      <c r="R82" s="1426"/>
      <c r="S82" s="1426"/>
      <c r="T82" s="1421"/>
      <c r="U82" s="1518"/>
      <c r="V82" s="1561"/>
      <c r="W82" s="1501"/>
      <c r="X82" s="1459"/>
      <c r="Y82" s="1501"/>
      <c r="Z82" s="1501"/>
      <c r="AA82" s="1501"/>
      <c r="AB82" s="1501"/>
    </row>
    <row r="83" spans="1:28" ht="24.75" customHeight="1">
      <c r="A83" s="1469"/>
      <c r="B83" s="1517"/>
      <c r="C83" s="1447"/>
      <c r="D83" s="1521"/>
      <c r="E83" s="1449"/>
      <c r="F83" s="1421"/>
      <c r="G83" s="1523"/>
      <c r="H83" s="1426"/>
      <c r="I83" s="1469"/>
      <c r="J83" s="1426"/>
      <c r="K83" s="1469"/>
      <c r="L83" s="1469"/>
      <c r="M83" s="1430"/>
      <c r="N83" s="1568"/>
      <c r="O83" s="1568"/>
      <c r="P83" s="1568"/>
      <c r="Q83" s="1568"/>
      <c r="R83" s="1426"/>
      <c r="S83" s="1426"/>
      <c r="T83" s="1421"/>
      <c r="U83" s="1518"/>
      <c r="V83" s="1561"/>
      <c r="W83" s="1501"/>
      <c r="X83" s="1459"/>
      <c r="Y83" s="1501"/>
      <c r="Z83" s="1501"/>
      <c r="AA83" s="1501"/>
      <c r="AB83" s="1501"/>
    </row>
    <row r="84" spans="1:28" ht="33" customHeight="1">
      <c r="A84" s="1469"/>
      <c r="B84" s="1517"/>
      <c r="C84" s="1447"/>
      <c r="D84" s="1521"/>
      <c r="E84" s="1449"/>
      <c r="F84" s="1421"/>
      <c r="G84" s="1523"/>
      <c r="H84" s="1426"/>
      <c r="I84" s="1469"/>
      <c r="J84" s="1426"/>
      <c r="K84" s="1469"/>
      <c r="L84" s="1469"/>
      <c r="M84" s="1430"/>
      <c r="N84" s="1568"/>
      <c r="O84" s="1568"/>
      <c r="P84" s="1568"/>
      <c r="Q84" s="1568"/>
      <c r="R84" s="1426"/>
      <c r="S84" s="1426"/>
      <c r="T84" s="1421"/>
      <c r="U84" s="1518"/>
      <c r="V84" s="1561"/>
      <c r="W84" s="1501"/>
      <c r="X84" s="1459"/>
      <c r="Y84" s="1501"/>
      <c r="Z84" s="1501"/>
      <c r="AA84" s="1501"/>
      <c r="AB84" s="1501"/>
    </row>
    <row r="85" spans="1:28" ht="12.75" customHeight="1">
      <c r="A85" s="1469"/>
      <c r="B85" s="1517"/>
      <c r="C85" s="1447"/>
      <c r="D85" s="1521"/>
      <c r="E85" s="1449"/>
      <c r="F85" s="1421"/>
      <c r="G85" s="1523"/>
      <c r="H85" s="1426"/>
      <c r="I85" s="1469"/>
      <c r="J85" s="1426"/>
      <c r="K85" s="1469"/>
      <c r="L85" s="1469"/>
      <c r="M85" s="1430"/>
      <c r="N85" s="1568"/>
      <c r="O85" s="1568"/>
      <c r="P85" s="1568"/>
      <c r="Q85" s="1568"/>
      <c r="R85" s="1426"/>
      <c r="S85" s="1426"/>
      <c r="T85" s="1421"/>
      <c r="U85" s="1518"/>
      <c r="V85" s="1561"/>
      <c r="W85" s="1501"/>
      <c r="X85" s="1459"/>
      <c r="Y85" s="1501"/>
      <c r="Z85" s="1501"/>
      <c r="AA85" s="1501"/>
      <c r="AB85" s="1501"/>
    </row>
    <row r="86" spans="1:28" ht="12.75" customHeight="1">
      <c r="A86" s="1469"/>
      <c r="B86" s="1517"/>
      <c r="C86" s="1447"/>
      <c r="D86" s="1521"/>
      <c r="E86" s="1449"/>
      <c r="F86" s="1421"/>
      <c r="G86" s="1523"/>
      <c r="H86" s="1426"/>
      <c r="I86" s="1469"/>
      <c r="J86" s="1426"/>
      <c r="K86" s="1469"/>
      <c r="L86" s="1469"/>
      <c r="M86" s="1430"/>
      <c r="N86" s="1568"/>
      <c r="O86" s="1568"/>
      <c r="P86" s="1568"/>
      <c r="Q86" s="1568"/>
      <c r="R86" s="1426"/>
      <c r="S86" s="1426"/>
      <c r="T86" s="1421"/>
      <c r="U86" s="1518"/>
      <c r="V86" s="1561"/>
      <c r="W86" s="1501"/>
      <c r="X86" s="1459"/>
      <c r="Y86" s="1501"/>
      <c r="Z86" s="1501"/>
      <c r="AA86" s="1501"/>
      <c r="AB86" s="1501"/>
    </row>
    <row r="87" spans="1:28" ht="12.75" customHeight="1">
      <c r="A87" s="1469"/>
      <c r="B87" s="1517"/>
      <c r="C87" s="1447"/>
      <c r="D87" s="1521"/>
      <c r="E87" s="1449"/>
      <c r="F87" s="1421"/>
      <c r="G87" s="1523"/>
      <c r="H87" s="1426"/>
      <c r="I87" s="1469"/>
      <c r="J87" s="1426"/>
      <c r="K87" s="1469"/>
      <c r="L87" s="1469"/>
      <c r="M87" s="1430"/>
      <c r="N87" s="1568"/>
      <c r="O87" s="1568"/>
      <c r="P87" s="1568"/>
      <c r="Q87" s="1568"/>
      <c r="R87" s="1426"/>
      <c r="S87" s="1426"/>
      <c r="T87" s="1421"/>
      <c r="U87" s="1518"/>
      <c r="V87" s="1561"/>
      <c r="W87" s="1501"/>
      <c r="X87" s="1459"/>
      <c r="Y87" s="1501"/>
      <c r="Z87" s="1501"/>
      <c r="AA87" s="1501"/>
      <c r="AB87" s="1501"/>
    </row>
    <row r="88" spans="1:28" ht="12.75" customHeight="1">
      <c r="A88" s="1469"/>
      <c r="B88" s="1517"/>
      <c r="C88" s="1447"/>
      <c r="D88" s="1521"/>
      <c r="E88" s="1449"/>
      <c r="F88" s="1421"/>
      <c r="G88" s="1523"/>
      <c r="H88" s="1426"/>
      <c r="I88" s="1469"/>
      <c r="J88" s="1426"/>
      <c r="K88" s="1469"/>
      <c r="L88" s="1469"/>
      <c r="M88" s="1430"/>
      <c r="N88" s="1568"/>
      <c r="O88" s="1568"/>
      <c r="P88" s="1568"/>
      <c r="Q88" s="1568"/>
      <c r="R88" s="1426"/>
      <c r="S88" s="1426"/>
      <c r="T88" s="1421"/>
      <c r="U88" s="1518"/>
      <c r="V88" s="1561"/>
      <c r="W88" s="1501"/>
      <c r="X88" s="1459"/>
      <c r="Y88" s="1501"/>
      <c r="Z88" s="1501"/>
      <c r="AA88" s="1501"/>
      <c r="AB88" s="1501"/>
    </row>
    <row r="89" spans="1:28" ht="12.75" customHeight="1">
      <c r="A89" s="1469"/>
      <c r="B89" s="1517"/>
      <c r="C89" s="1447"/>
      <c r="D89" s="1521"/>
      <c r="E89" s="1449"/>
      <c r="F89" s="1421"/>
      <c r="G89" s="1523"/>
      <c r="H89" s="1426"/>
      <c r="I89" s="1469"/>
      <c r="J89" s="1426"/>
      <c r="K89" s="1469"/>
      <c r="L89" s="1469"/>
      <c r="M89" s="1430"/>
      <c r="N89" s="1568"/>
      <c r="O89" s="1568"/>
      <c r="P89" s="1568"/>
      <c r="Q89" s="1568"/>
      <c r="R89" s="1426"/>
      <c r="S89" s="1426"/>
      <c r="T89" s="1421"/>
      <c r="U89" s="1518"/>
      <c r="V89" s="1561"/>
      <c r="W89" s="1501"/>
      <c r="X89" s="1459"/>
      <c r="Y89" s="1501"/>
      <c r="Z89" s="1501"/>
      <c r="AA89" s="1501"/>
      <c r="AB89" s="1501"/>
    </row>
    <row r="90" spans="1:28" ht="12.75" customHeight="1">
      <c r="A90" s="1469"/>
      <c r="B90" s="1517"/>
      <c r="C90" s="1447"/>
      <c r="D90" s="1521"/>
      <c r="E90" s="1449"/>
      <c r="F90" s="1421"/>
      <c r="G90" s="1523"/>
      <c r="H90" s="1426"/>
      <c r="I90" s="1469"/>
      <c r="J90" s="1426"/>
      <c r="K90" s="1469"/>
      <c r="L90" s="1469"/>
      <c r="M90" s="1430"/>
      <c r="N90" s="1568"/>
      <c r="O90" s="1568"/>
      <c r="P90" s="1568"/>
      <c r="Q90" s="1568"/>
      <c r="R90" s="1426"/>
      <c r="S90" s="1426"/>
      <c r="T90" s="1421"/>
      <c r="U90" s="1518"/>
      <c r="V90" s="1561"/>
      <c r="W90" s="1501"/>
      <c r="X90" s="1459"/>
      <c r="Y90" s="1501"/>
      <c r="Z90" s="1501"/>
      <c r="AA90" s="1501"/>
      <c r="AB90" s="1501"/>
    </row>
    <row r="91" spans="1:28" ht="15" customHeight="1">
      <c r="A91" s="1469"/>
      <c r="B91" s="1517"/>
      <c r="C91" s="1447"/>
      <c r="D91" s="1521"/>
      <c r="E91" s="1449"/>
      <c r="F91" s="1421"/>
      <c r="G91" s="1523"/>
      <c r="H91" s="1426"/>
      <c r="I91" s="1469"/>
      <c r="J91" s="1426"/>
      <c r="K91" s="1469"/>
      <c r="L91" s="1469"/>
      <c r="M91" s="1430"/>
      <c r="N91" s="1568"/>
      <c r="O91" s="1568"/>
      <c r="P91" s="1568"/>
      <c r="Q91" s="1568"/>
      <c r="R91" s="1426"/>
      <c r="S91" s="1426"/>
      <c r="T91" s="1421"/>
      <c r="U91" s="1518"/>
      <c r="V91" s="1561"/>
      <c r="W91" s="1501"/>
      <c r="X91" s="1459"/>
      <c r="Y91" s="1501"/>
      <c r="Z91" s="1501"/>
      <c r="AA91" s="1501"/>
      <c r="AB91" s="1501"/>
    </row>
    <row r="92" spans="1:28" ht="18">
      <c r="A92" s="1469"/>
      <c r="B92" s="1517"/>
      <c r="C92" s="1447"/>
      <c r="D92" s="1521"/>
      <c r="E92" s="1449"/>
      <c r="F92" s="1421"/>
      <c r="G92" s="1523"/>
      <c r="H92" s="1426"/>
      <c r="I92" s="1469"/>
      <c r="J92" s="1426"/>
      <c r="K92" s="1469"/>
      <c r="L92" s="1469"/>
      <c r="M92" s="1430"/>
      <c r="N92" s="1568"/>
      <c r="O92" s="1568"/>
      <c r="P92" s="1568"/>
      <c r="Q92" s="1568"/>
      <c r="R92" s="1426"/>
      <c r="S92" s="1426"/>
      <c r="T92" s="1421"/>
      <c r="U92" s="1518"/>
      <c r="V92" s="1561"/>
      <c r="W92" s="1501"/>
      <c r="X92" s="1459"/>
      <c r="Y92" s="1501"/>
      <c r="Z92" s="1501"/>
      <c r="AA92" s="1501"/>
      <c r="AB92" s="1501"/>
    </row>
    <row r="93" spans="1:28" ht="18">
      <c r="A93" s="1469"/>
      <c r="B93" s="1517"/>
      <c r="C93" s="1447"/>
      <c r="D93" s="1521"/>
      <c r="E93" s="1449"/>
      <c r="F93" s="1421"/>
      <c r="G93" s="1523"/>
      <c r="H93" s="1426"/>
      <c r="I93" s="1469"/>
      <c r="J93" s="1426"/>
      <c r="K93" s="1469"/>
      <c r="L93" s="1469"/>
      <c r="M93" s="1430"/>
      <c r="N93" s="1568"/>
      <c r="O93" s="1568"/>
      <c r="P93" s="1568"/>
      <c r="Q93" s="1568"/>
      <c r="R93" s="1426"/>
      <c r="S93" s="1426"/>
      <c r="T93" s="1421"/>
      <c r="U93" s="1518"/>
      <c r="V93" s="1561"/>
      <c r="W93" s="1501"/>
      <c r="X93" s="1459"/>
      <c r="Y93" s="1501"/>
      <c r="Z93" s="1501"/>
      <c r="AA93" s="1501"/>
      <c r="AB93" s="1501"/>
    </row>
    <row r="94" spans="1:28" ht="18">
      <c r="A94" s="1469"/>
      <c r="B94" s="1517"/>
      <c r="C94" s="1447"/>
      <c r="D94" s="1521"/>
      <c r="E94" s="1449"/>
      <c r="F94" s="1421"/>
      <c r="G94" s="1523"/>
      <c r="H94" s="1426"/>
      <c r="I94" s="1469"/>
      <c r="J94" s="1426"/>
      <c r="K94" s="1469"/>
      <c r="L94" s="1469"/>
      <c r="M94" s="1430"/>
      <c r="N94" s="1568"/>
      <c r="O94" s="1568"/>
      <c r="P94" s="1568"/>
      <c r="Q94" s="1568"/>
      <c r="R94" s="1426"/>
      <c r="S94" s="1426"/>
      <c r="T94" s="1421"/>
      <c r="U94" s="1518"/>
      <c r="V94" s="1561"/>
      <c r="W94" s="1501"/>
      <c r="X94" s="1459"/>
      <c r="Y94" s="1501"/>
      <c r="Z94" s="1501"/>
      <c r="AA94" s="1501"/>
      <c r="AB94" s="1501"/>
    </row>
    <row r="95" spans="1:28" ht="18">
      <c r="A95" s="1469"/>
      <c r="B95" s="1517"/>
      <c r="C95" s="1447"/>
      <c r="D95" s="1521"/>
      <c r="E95" s="1449"/>
      <c r="F95" s="1421"/>
      <c r="G95" s="1523"/>
      <c r="H95" s="1426"/>
      <c r="I95" s="1469"/>
      <c r="J95" s="1426"/>
      <c r="K95" s="1469"/>
      <c r="L95" s="1469"/>
      <c r="M95" s="1430"/>
      <c r="N95" s="1568"/>
      <c r="O95" s="1568"/>
      <c r="P95" s="1568"/>
      <c r="Q95" s="1568"/>
      <c r="R95" s="1426"/>
      <c r="S95" s="1426"/>
      <c r="T95" s="1421"/>
      <c r="U95" s="1518"/>
      <c r="V95" s="1561"/>
      <c r="W95" s="1501"/>
      <c r="X95" s="1459"/>
      <c r="Y95" s="1501"/>
      <c r="Z95" s="1501"/>
      <c r="AA95" s="1501"/>
      <c r="AB95" s="1501"/>
    </row>
    <row r="96" spans="1:28" ht="18">
      <c r="A96" s="1469"/>
      <c r="B96" s="1517"/>
      <c r="C96" s="1447"/>
      <c r="D96" s="1521"/>
      <c r="E96" s="1449"/>
      <c r="F96" s="1421"/>
      <c r="G96" s="1523"/>
      <c r="H96" s="1426"/>
      <c r="I96" s="1469"/>
      <c r="J96" s="1426"/>
      <c r="K96" s="1469"/>
      <c r="L96" s="1469"/>
      <c r="M96" s="1430"/>
      <c r="N96" s="1568"/>
      <c r="O96" s="1568"/>
      <c r="P96" s="1568"/>
      <c r="Q96" s="1568"/>
      <c r="R96" s="1426"/>
      <c r="S96" s="1426"/>
      <c r="T96" s="1421"/>
      <c r="U96" s="1518"/>
      <c r="V96" s="1561"/>
      <c r="W96" s="1501"/>
      <c r="X96" s="1459"/>
      <c r="Y96" s="1501"/>
      <c r="Z96" s="1501"/>
      <c r="AA96" s="1501"/>
      <c r="AB96" s="1501"/>
    </row>
    <row r="97" spans="1:28" ht="18">
      <c r="A97" s="1469"/>
      <c r="B97" s="1517"/>
      <c r="C97" s="1447"/>
      <c r="D97" s="1521"/>
      <c r="E97" s="1449"/>
      <c r="F97" s="1421"/>
      <c r="G97" s="1523"/>
      <c r="H97" s="1426"/>
      <c r="I97" s="1469"/>
      <c r="J97" s="1426"/>
      <c r="K97" s="1469"/>
      <c r="L97" s="1469"/>
      <c r="M97" s="1430"/>
      <c r="N97" s="1568"/>
      <c r="O97" s="1568"/>
      <c r="P97" s="1568"/>
      <c r="Q97" s="1568"/>
      <c r="R97" s="1426"/>
      <c r="S97" s="1426"/>
      <c r="T97" s="1421"/>
      <c r="U97" s="1518"/>
      <c r="V97" s="1561"/>
      <c r="W97" s="1501"/>
      <c r="X97" s="1459"/>
      <c r="Y97" s="1501"/>
      <c r="Z97" s="1501"/>
      <c r="AA97" s="1501"/>
      <c r="AB97" s="1501"/>
    </row>
    <row r="98" spans="1:28" ht="18">
      <c r="A98" s="1469"/>
      <c r="B98" s="1517"/>
      <c r="C98" s="1447"/>
      <c r="D98" s="1521"/>
      <c r="E98" s="1449"/>
      <c r="F98" s="1421"/>
      <c r="G98" s="1523"/>
      <c r="H98" s="1426"/>
      <c r="I98" s="1469"/>
      <c r="J98" s="1426"/>
      <c r="K98" s="1469"/>
      <c r="L98" s="1469"/>
      <c r="M98" s="1430"/>
      <c r="N98" s="1568"/>
      <c r="O98" s="1568"/>
      <c r="P98" s="1568"/>
      <c r="Q98" s="1568"/>
      <c r="R98" s="1426"/>
      <c r="S98" s="1426"/>
      <c r="T98" s="1421"/>
      <c r="U98" s="1518"/>
      <c r="V98" s="1561"/>
      <c r="W98" s="1501"/>
      <c r="X98" s="1459"/>
      <c r="Y98" s="1501"/>
      <c r="Z98" s="1501"/>
      <c r="AA98" s="1501"/>
      <c r="AB98" s="1501"/>
    </row>
    <row r="99" spans="1:28" ht="18">
      <c r="A99" s="1469"/>
      <c r="B99" s="1517"/>
      <c r="C99" s="1447"/>
      <c r="D99" s="1521"/>
      <c r="E99" s="1449"/>
      <c r="F99" s="1421"/>
      <c r="G99" s="1523"/>
      <c r="H99" s="1426"/>
      <c r="I99" s="1469"/>
      <c r="J99" s="1426"/>
      <c r="K99" s="1469"/>
      <c r="L99" s="1469"/>
      <c r="M99" s="1430"/>
      <c r="N99" s="1568"/>
      <c r="O99" s="1568"/>
      <c r="P99" s="1568"/>
      <c r="Q99" s="1568"/>
      <c r="R99" s="1426"/>
      <c r="S99" s="1426"/>
      <c r="T99" s="1421"/>
      <c r="U99" s="1518"/>
      <c r="V99" s="1561"/>
      <c r="W99" s="1501"/>
      <c r="X99" s="1459"/>
      <c r="Y99" s="1501"/>
      <c r="Z99" s="1501"/>
      <c r="AA99" s="1501"/>
      <c r="AB99" s="1501"/>
    </row>
    <row r="100" spans="1:28" ht="18">
      <c r="A100" s="1469"/>
      <c r="B100" s="1517"/>
      <c r="C100" s="1447"/>
      <c r="D100" s="1521"/>
      <c r="E100" s="1449"/>
      <c r="F100" s="1421"/>
      <c r="G100" s="1523"/>
      <c r="H100" s="1426"/>
      <c r="I100" s="1469"/>
      <c r="J100" s="1426"/>
      <c r="K100" s="1469"/>
      <c r="L100" s="1469"/>
      <c r="M100" s="1430"/>
      <c r="N100" s="1568"/>
      <c r="O100" s="1568"/>
      <c r="P100" s="1568"/>
      <c r="Q100" s="1568"/>
      <c r="R100" s="1426"/>
      <c r="S100" s="1426"/>
      <c r="T100" s="1421"/>
      <c r="U100" s="1518"/>
      <c r="V100" s="1561"/>
      <c r="W100" s="1501"/>
      <c r="X100" s="1459"/>
      <c r="Y100" s="1501"/>
      <c r="Z100" s="1501"/>
      <c r="AA100" s="1501"/>
      <c r="AB100" s="1501"/>
    </row>
    <row r="234" ht="50.25" customHeight="1"/>
    <row r="238" ht="34.5" customHeight="1"/>
  </sheetData>
  <autoFilter ref="A3:AB3"/>
  <mergeCells count="1">
    <mergeCell ref="A1:AB1"/>
  </mergeCells>
  <phoneticPr fontId="0" type="noConversion"/>
  <dataValidations count="7">
    <dataValidation type="list" allowBlank="1" showInputMessage="1" showErrorMessage="1" sqref="W4:W100">
      <formula1>Сокращение_ПЧ</formula1>
    </dataValidation>
    <dataValidation type="list" allowBlank="1" showInputMessage="1" showErrorMessage="1" sqref="U4:U100">
      <formula1>Наименование_ведомств</formula1>
    </dataValidation>
    <dataValidation type="list" allowBlank="1" showInputMessage="1" showErrorMessage="1" sqref="T4:T100">
      <formula1>Принятое_процессуальное_решение1</formula1>
    </dataValidation>
    <dataValidation type="list" allowBlank="1" showInputMessage="1" showErrorMessage="1" sqref="G4:G100">
      <formula1>да_нет</formula1>
    </dataValidation>
    <dataValidation type="list" allowBlank="1" showInputMessage="1" showErrorMessage="1" sqref="M4:M100">
      <formula1>причины_пожаров</formula1>
    </dataValidation>
    <dataValidation type="list" allowBlank="1" showInputMessage="1" showErrorMessage="1" sqref="F4 F8:F100">
      <formula1>районы_и_города_и_ДЧС</formula1>
    </dataValidation>
    <dataValidation type="list" allowBlank="1" showInputMessage="1" showErrorMessage="1" sqref="F5:F7">
      <formula1>районы</formula1>
    </dataValidation>
  </dataValidations>
  <pageMargins left="0.83" right="0.19" top="1" bottom="1" header="0.5" footer="0.5"/>
  <pageSetup paperSize="9" scale="60" orientation="landscape" r:id="rId1"/>
  <headerFooter alignWithMargins="0"/>
  <rowBreaks count="1" manualBreakCount="1">
    <brk id="31" max="17" man="1"/>
  </rowBreaks>
</worksheet>
</file>

<file path=xl/worksheets/sheet41.xml><?xml version="1.0" encoding="utf-8"?>
<worksheet xmlns="http://schemas.openxmlformats.org/spreadsheetml/2006/main" xmlns:r="http://schemas.openxmlformats.org/officeDocument/2006/relationships">
  <sheetPr codeName="Лист21">
    <tabColor rgb="FFFFC000"/>
  </sheetPr>
  <dimension ref="A1:AW4596"/>
  <sheetViews>
    <sheetView zoomScale="70" zoomScaleNormal="70" workbookViewId="0">
      <pane ySplit="4" topLeftCell="A71" activePane="bottomLeft" state="frozen"/>
      <selection pane="bottomLeft" activeCell="I73" sqref="I73"/>
    </sheetView>
  </sheetViews>
  <sheetFormatPr defaultRowHeight="12.75"/>
  <cols>
    <col min="1" max="1" width="3.140625" customWidth="1"/>
    <col min="2" max="2" width="17.140625" customWidth="1"/>
    <col min="3" max="3" width="12.85546875" customWidth="1"/>
    <col min="4" max="4" width="3.42578125" customWidth="1"/>
    <col min="5" max="5" width="6.7109375" customWidth="1"/>
    <col min="6" max="6" width="11.140625" customWidth="1"/>
    <col min="7" max="7" width="5.28515625" style="3" customWidth="1"/>
    <col min="8" max="8" width="16.85546875" style="3" customWidth="1"/>
    <col min="9" max="9" width="11.28515625" customWidth="1"/>
    <col min="10" max="10" width="10.28515625" customWidth="1"/>
    <col min="11" max="11" width="11.85546875" customWidth="1"/>
    <col min="12" max="12" width="8" customWidth="1"/>
    <col min="13" max="13" width="15.85546875" customWidth="1"/>
    <col min="14" max="14" width="19.42578125" customWidth="1"/>
    <col min="15" max="15" width="25.7109375" customWidth="1"/>
    <col min="16" max="25" width="7.7109375" customWidth="1"/>
    <col min="26" max="26" width="25.7109375" style="7" customWidth="1"/>
    <col min="27" max="27" width="7.7109375" customWidth="1"/>
    <col min="28" max="28" width="8.7109375" customWidth="1"/>
    <col min="29" max="29" width="8.5703125" customWidth="1"/>
    <col min="30" max="30" width="7.7109375" customWidth="1"/>
    <col min="31" max="31" width="8" customWidth="1"/>
    <col min="32" max="36" width="7.7109375" customWidth="1"/>
    <col min="37" max="37" width="6.42578125" customWidth="1"/>
    <col min="38" max="38" width="6.140625" customWidth="1"/>
    <col min="39" max="39" width="6.5703125" customWidth="1"/>
    <col min="40" max="40" width="6.7109375" customWidth="1"/>
    <col min="41" max="41" width="6.28515625" customWidth="1"/>
    <col min="42" max="42" width="6" customWidth="1"/>
    <col min="43" max="43" width="6.28515625" customWidth="1"/>
    <col min="44" max="44" width="7" customWidth="1"/>
    <col min="45" max="45" width="6.28515625" customWidth="1"/>
    <col min="46" max="46" width="7.42578125" customWidth="1"/>
    <col min="47" max="47" width="13.5703125" customWidth="1"/>
    <col min="48" max="48" width="11.42578125" customWidth="1"/>
  </cols>
  <sheetData>
    <row r="1" spans="1:49" ht="18" customHeight="1">
      <c r="A1" s="2939" t="s">
        <v>1181</v>
      </c>
      <c r="B1" s="2939"/>
      <c r="C1" s="2939"/>
      <c r="D1" s="2939"/>
      <c r="E1" s="2939"/>
      <c r="F1" s="2939"/>
      <c r="G1" s="2939"/>
      <c r="H1" s="2939"/>
      <c r="I1" s="2939"/>
      <c r="J1" s="2939"/>
      <c r="K1" s="2939"/>
      <c r="L1" s="2939"/>
      <c r="M1" s="2939"/>
      <c r="N1" s="2939"/>
      <c r="O1" s="2939"/>
      <c r="P1" s="2939"/>
      <c r="Q1" s="2939"/>
      <c r="R1" s="2939"/>
      <c r="S1" s="2939"/>
      <c r="T1" s="2939"/>
      <c r="U1" s="2939"/>
      <c r="V1" s="2939"/>
      <c r="W1" s="2939"/>
      <c r="X1" s="2939"/>
      <c r="Y1" s="2939"/>
      <c r="Z1" s="2939"/>
      <c r="AA1" s="2939"/>
      <c r="AB1" s="2939"/>
      <c r="AC1" s="2939"/>
      <c r="AD1" s="2939"/>
      <c r="AE1" s="2939"/>
      <c r="AF1" s="2939"/>
      <c r="AG1" s="2939"/>
      <c r="AH1" s="2939"/>
      <c r="AI1" s="2939"/>
      <c r="AJ1" s="2939"/>
      <c r="AK1" s="2939"/>
      <c r="AL1" s="2939"/>
      <c r="AM1" s="2939"/>
      <c r="AN1" s="2939"/>
      <c r="AO1" s="2939"/>
      <c r="AP1" s="2939"/>
      <c r="AQ1" s="2939"/>
      <c r="AR1" s="2939"/>
      <c r="AS1" s="2939"/>
      <c r="AT1" s="2939"/>
      <c r="AU1" s="2939"/>
      <c r="AV1" s="2939"/>
    </row>
    <row r="2" spans="1:49" ht="18" customHeight="1" thickBot="1"/>
    <row r="3" spans="1:49" ht="30.75" customHeight="1" thickTop="1" thickBot="1">
      <c r="A3" s="2894" t="s">
        <v>121</v>
      </c>
      <c r="B3" s="2940" t="s">
        <v>1118</v>
      </c>
      <c r="C3" s="2941" t="s">
        <v>1119</v>
      </c>
      <c r="D3" s="2893" t="s">
        <v>1087</v>
      </c>
      <c r="E3" s="2894" t="s">
        <v>1120</v>
      </c>
      <c r="F3" s="2892" t="s">
        <v>66</v>
      </c>
      <c r="G3" s="2894" t="s">
        <v>1090</v>
      </c>
      <c r="H3" s="2894" t="s">
        <v>1182</v>
      </c>
      <c r="I3" s="2942" t="s">
        <v>1183</v>
      </c>
      <c r="J3" s="2942" t="s">
        <v>1184</v>
      </c>
      <c r="K3" s="2942" t="s">
        <v>1185</v>
      </c>
      <c r="L3" s="2942" t="s">
        <v>1186</v>
      </c>
      <c r="M3" s="2942" t="s">
        <v>1187</v>
      </c>
      <c r="N3" s="2942" t="s">
        <v>1188</v>
      </c>
      <c r="O3" s="2944" t="s">
        <v>1189</v>
      </c>
      <c r="P3" s="2944" t="s">
        <v>1190</v>
      </c>
      <c r="Q3" s="2944"/>
      <c r="R3" s="2944"/>
      <c r="S3" s="2944"/>
      <c r="T3" s="2944"/>
      <c r="U3" s="2944"/>
      <c r="V3" s="2944"/>
      <c r="W3" s="2944"/>
      <c r="X3" s="2944"/>
      <c r="Y3" s="2944"/>
      <c r="Z3" s="2945" t="s">
        <v>1191</v>
      </c>
      <c r="AA3" s="2946" t="s">
        <v>1192</v>
      </c>
      <c r="AB3" s="2946"/>
      <c r="AC3" s="2946"/>
      <c r="AD3" s="2946"/>
      <c r="AE3" s="2946"/>
      <c r="AF3" s="2946"/>
      <c r="AG3" s="2946"/>
      <c r="AH3" s="2946"/>
      <c r="AI3" s="2946"/>
      <c r="AJ3" s="2946"/>
      <c r="AK3" s="2944" t="s">
        <v>1193</v>
      </c>
      <c r="AL3" s="2928" t="s">
        <v>1194</v>
      </c>
      <c r="AM3" s="2943" t="s">
        <v>610</v>
      </c>
      <c r="AN3" s="2943" t="s">
        <v>612</v>
      </c>
      <c r="AO3" s="2943" t="s">
        <v>614</v>
      </c>
      <c r="AP3" s="2949" t="s">
        <v>1195</v>
      </c>
      <c r="AQ3" s="2949" t="s">
        <v>1196</v>
      </c>
      <c r="AR3" s="2947" t="s">
        <v>610</v>
      </c>
      <c r="AS3" s="2947" t="s">
        <v>612</v>
      </c>
      <c r="AT3" s="2947" t="s">
        <v>614</v>
      </c>
      <c r="AU3" s="2948" t="s">
        <v>1197</v>
      </c>
      <c r="AV3" s="2892" t="s">
        <v>941</v>
      </c>
    </row>
    <row r="4" spans="1:49" ht="126" customHeight="1" thickTop="1" thickBot="1">
      <c r="A4" s="2894"/>
      <c r="B4" s="2940"/>
      <c r="C4" s="2941"/>
      <c r="D4" s="2893"/>
      <c r="E4" s="2894"/>
      <c r="F4" s="2892"/>
      <c r="G4" s="2894"/>
      <c r="H4" s="2894"/>
      <c r="I4" s="2942"/>
      <c r="J4" s="2942"/>
      <c r="K4" s="2942"/>
      <c r="L4" s="2942"/>
      <c r="M4" s="2942"/>
      <c r="N4" s="2942"/>
      <c r="O4" s="2944"/>
      <c r="P4" s="1470" t="s">
        <v>1102</v>
      </c>
      <c r="Q4" s="1470" t="s">
        <v>1103</v>
      </c>
      <c r="R4" s="1470" t="s">
        <v>1104</v>
      </c>
      <c r="S4" s="1470" t="s">
        <v>1105</v>
      </c>
      <c r="T4" s="1470" t="s">
        <v>1106</v>
      </c>
      <c r="U4" s="1470" t="s">
        <v>1198</v>
      </c>
      <c r="V4" s="1470" t="s">
        <v>1199</v>
      </c>
      <c r="W4" s="1470" t="s">
        <v>1200</v>
      </c>
      <c r="X4" s="1470" t="s">
        <v>1201</v>
      </c>
      <c r="Y4" s="1470" t="s">
        <v>1202</v>
      </c>
      <c r="Z4" s="2945"/>
      <c r="AA4" s="1471" t="s">
        <v>1102</v>
      </c>
      <c r="AB4" s="1471" t="s">
        <v>1103</v>
      </c>
      <c r="AC4" s="1471" t="s">
        <v>1104</v>
      </c>
      <c r="AD4" s="1471" t="s">
        <v>1105</v>
      </c>
      <c r="AE4" s="1471" t="s">
        <v>1106</v>
      </c>
      <c r="AF4" s="1471" t="s">
        <v>1198</v>
      </c>
      <c r="AG4" s="1471" t="s">
        <v>1199</v>
      </c>
      <c r="AH4" s="1471" t="s">
        <v>1200</v>
      </c>
      <c r="AI4" s="1471" t="s">
        <v>1201</v>
      </c>
      <c r="AJ4" s="1471" t="s">
        <v>1202</v>
      </c>
      <c r="AK4" s="2944"/>
      <c r="AL4" s="2928"/>
      <c r="AM4" s="2943"/>
      <c r="AN4" s="2943"/>
      <c r="AO4" s="2943"/>
      <c r="AP4" s="2949"/>
      <c r="AQ4" s="2949"/>
      <c r="AR4" s="2947"/>
      <c r="AS4" s="2947"/>
      <c r="AT4" s="2947"/>
      <c r="AU4" s="2948"/>
      <c r="AV4" s="2892"/>
    </row>
    <row r="5" spans="1:49" ht="78.75" customHeight="1" thickTop="1">
      <c r="A5" s="2164">
        <v>1</v>
      </c>
      <c r="B5" s="1787">
        <v>171966090000003</v>
      </c>
      <c r="C5" s="2130">
        <v>42740</v>
      </c>
      <c r="D5" s="1734">
        <f>WEEKDAY(C5,2)</f>
        <v>4</v>
      </c>
      <c r="E5" s="2165">
        <v>0.14027777777777778</v>
      </c>
      <c r="F5" s="1770" t="s">
        <v>134</v>
      </c>
      <c r="G5" s="1766" t="s">
        <v>145</v>
      </c>
      <c r="H5" s="1770" t="s">
        <v>1373</v>
      </c>
      <c r="I5" s="1770" t="s">
        <v>658</v>
      </c>
      <c r="J5" s="1770" t="s">
        <v>674</v>
      </c>
      <c r="K5" s="1770" t="s">
        <v>560</v>
      </c>
      <c r="L5" s="1770" t="s">
        <v>578</v>
      </c>
      <c r="M5" s="1778" t="s">
        <v>407</v>
      </c>
      <c r="N5" s="1778" t="s">
        <v>648</v>
      </c>
      <c r="O5" s="2133"/>
      <c r="P5" s="2162"/>
      <c r="Q5" s="2162"/>
      <c r="R5" s="2162"/>
      <c r="S5" s="2162"/>
      <c r="T5" s="2162"/>
      <c r="U5" s="1796"/>
      <c r="V5" s="1796"/>
      <c r="W5" s="1796"/>
      <c r="X5" s="1796"/>
      <c r="Y5" s="1796"/>
      <c r="Z5" s="2137" t="s">
        <v>1376</v>
      </c>
      <c r="AA5" s="2162" t="s">
        <v>620</v>
      </c>
      <c r="AB5" s="2299"/>
      <c r="AC5" s="2299"/>
      <c r="AD5" s="2299"/>
      <c r="AE5" s="2299"/>
      <c r="AF5" s="2299"/>
      <c r="AG5" s="2299"/>
      <c r="AH5" s="2299"/>
      <c r="AI5" s="2299"/>
      <c r="AJ5" s="2299"/>
      <c r="AK5" s="1780" t="str">
        <f>IF(AL5,"да","нет")</f>
        <v>нет</v>
      </c>
      <c r="AL5" s="1737">
        <f>SUM(AM5:AO5)</f>
        <v>0</v>
      </c>
      <c r="AM5" s="2138"/>
      <c r="AN5" s="1780"/>
      <c r="AO5" s="1780"/>
      <c r="AP5" s="1780" t="str">
        <f>IF(AQ5,"да","нет")</f>
        <v>да</v>
      </c>
      <c r="AQ5" s="2139">
        <f>SUM(AR5:AT5)</f>
        <v>1</v>
      </c>
      <c r="AR5" s="1780"/>
      <c r="AS5" s="1780">
        <v>1</v>
      </c>
      <c r="AT5" s="2163"/>
      <c r="AU5" s="1765" t="s">
        <v>916</v>
      </c>
      <c r="AV5" s="1767"/>
    </row>
    <row r="6" spans="1:49" ht="46.5" customHeight="1">
      <c r="A6" s="2164">
        <v>1</v>
      </c>
      <c r="B6" s="1752">
        <v>171910090000009</v>
      </c>
      <c r="C6" s="2130">
        <v>42740</v>
      </c>
      <c r="D6" s="1734">
        <f t="shared" ref="D6:D69" si="0">WEEKDAY(C6,2)</f>
        <v>4</v>
      </c>
      <c r="E6" s="2230">
        <v>0.50069444444444444</v>
      </c>
      <c r="F6" s="1770" t="s">
        <v>128</v>
      </c>
      <c r="G6" s="1726" t="s">
        <v>145</v>
      </c>
      <c r="H6" s="1770" t="s">
        <v>1374</v>
      </c>
      <c r="I6" s="1770" t="s">
        <v>658</v>
      </c>
      <c r="J6" s="1770" t="s">
        <v>674</v>
      </c>
      <c r="K6" s="1770" t="s">
        <v>560</v>
      </c>
      <c r="L6" s="1770" t="s">
        <v>578</v>
      </c>
      <c r="M6" s="1770" t="s">
        <v>407</v>
      </c>
      <c r="N6" s="1770" t="s">
        <v>644</v>
      </c>
      <c r="O6" s="2133"/>
      <c r="P6" s="2134"/>
      <c r="Q6" s="2134"/>
      <c r="R6" s="2134"/>
      <c r="S6" s="2134"/>
      <c r="T6" s="2134"/>
      <c r="U6" s="1798"/>
      <c r="V6" s="1798"/>
      <c r="W6" s="1798"/>
      <c r="X6" s="1798"/>
      <c r="Y6" s="1798"/>
      <c r="Z6" s="2137" t="s">
        <v>1377</v>
      </c>
      <c r="AA6" s="2134" t="s">
        <v>620</v>
      </c>
      <c r="AB6" s="2300"/>
      <c r="AC6" s="2300"/>
      <c r="AD6" s="2300"/>
      <c r="AE6" s="2300"/>
      <c r="AF6" s="2300"/>
      <c r="AG6" s="2300"/>
      <c r="AH6" s="2300"/>
      <c r="AI6" s="2300"/>
      <c r="AJ6" s="2300"/>
      <c r="AK6" s="1780" t="str">
        <f t="shared" ref="AK6:AK9" si="1">IF(AL6,"да","нет")</f>
        <v>нет</v>
      </c>
      <c r="AL6" s="1737">
        <f t="shared" ref="AL6:AL9" si="2">SUM(AM6:AO6)</f>
        <v>0</v>
      </c>
      <c r="AM6" s="2138"/>
      <c r="AN6" s="1780"/>
      <c r="AO6" s="1780"/>
      <c r="AP6" s="1780" t="str">
        <f t="shared" ref="AP6:AP9" si="3">IF(AQ6,"да","нет")</f>
        <v>да</v>
      </c>
      <c r="AQ6" s="2139">
        <f t="shared" ref="AQ6:AQ9" si="4">SUM(AR6:AT6)</f>
        <v>1</v>
      </c>
      <c r="AR6" s="1772"/>
      <c r="AS6" s="1772">
        <v>1</v>
      </c>
      <c r="AT6" s="2140"/>
      <c r="AU6" s="1731" t="s">
        <v>916</v>
      </c>
      <c r="AV6" s="1738"/>
    </row>
    <row r="7" spans="1:49" ht="50.25" customHeight="1">
      <c r="A7" s="2129">
        <v>1</v>
      </c>
      <c r="B7" s="1752">
        <v>171968090000006</v>
      </c>
      <c r="C7" s="2130">
        <v>42740</v>
      </c>
      <c r="D7" s="1734">
        <f t="shared" si="0"/>
        <v>4</v>
      </c>
      <c r="E7" s="2131">
        <v>0.63750000000000007</v>
      </c>
      <c r="F7" s="1770" t="s">
        <v>137</v>
      </c>
      <c r="G7" s="1726" t="s">
        <v>145</v>
      </c>
      <c r="H7" s="2132" t="s">
        <v>1375</v>
      </c>
      <c r="I7" s="1778" t="s">
        <v>658</v>
      </c>
      <c r="J7" s="1778" t="s">
        <v>674</v>
      </c>
      <c r="K7" s="1778" t="s">
        <v>560</v>
      </c>
      <c r="L7" s="1779" t="s">
        <v>578</v>
      </c>
      <c r="M7" s="1771" t="s">
        <v>407</v>
      </c>
      <c r="N7" s="1771" t="s">
        <v>644</v>
      </c>
      <c r="O7" s="2133"/>
      <c r="P7" s="2134"/>
      <c r="Q7" s="2134"/>
      <c r="R7" s="2134"/>
      <c r="S7" s="2134"/>
      <c r="T7" s="2134"/>
      <c r="U7" s="1798"/>
      <c r="V7" s="1798"/>
      <c r="W7" s="1798"/>
      <c r="X7" s="1798"/>
      <c r="Y7" s="1798"/>
      <c r="Z7" s="2216" t="s">
        <v>1776</v>
      </c>
      <c r="AA7" s="2134" t="s">
        <v>620</v>
      </c>
      <c r="AB7" s="2134" t="s">
        <v>382</v>
      </c>
      <c r="AC7" s="2300"/>
      <c r="AD7" s="2300"/>
      <c r="AE7" s="2300"/>
      <c r="AF7" s="2300"/>
      <c r="AG7" s="2300"/>
      <c r="AH7" s="2300"/>
      <c r="AI7" s="2300"/>
      <c r="AJ7" s="2300"/>
      <c r="AK7" s="1780" t="str">
        <f t="shared" si="1"/>
        <v>нет</v>
      </c>
      <c r="AL7" s="1737">
        <f t="shared" si="2"/>
        <v>0</v>
      </c>
      <c r="AM7" s="2138"/>
      <c r="AN7" s="1780"/>
      <c r="AO7" s="1780"/>
      <c r="AP7" s="1780" t="str">
        <f t="shared" si="3"/>
        <v>да</v>
      </c>
      <c r="AQ7" s="2139">
        <f t="shared" si="4"/>
        <v>2</v>
      </c>
      <c r="AR7" s="1772">
        <v>1</v>
      </c>
      <c r="AS7" s="1772">
        <v>1</v>
      </c>
      <c r="AT7" s="2140"/>
      <c r="AU7" s="1731" t="s">
        <v>917</v>
      </c>
      <c r="AV7" s="1738"/>
      <c r="AW7" s="3" t="s">
        <v>1421</v>
      </c>
    </row>
    <row r="8" spans="1:49" ht="45" customHeight="1">
      <c r="A8" s="2135">
        <v>1</v>
      </c>
      <c r="B8" s="1752">
        <v>171968090000009</v>
      </c>
      <c r="C8" s="2136">
        <v>42741</v>
      </c>
      <c r="D8" s="1734">
        <f t="shared" si="0"/>
        <v>5</v>
      </c>
      <c r="E8" s="1769">
        <v>1.9444444444444445E-2</v>
      </c>
      <c r="F8" s="1770" t="s">
        <v>137</v>
      </c>
      <c r="G8" s="1726" t="s">
        <v>145</v>
      </c>
      <c r="H8" s="1771" t="s">
        <v>1573</v>
      </c>
      <c r="I8" s="1778" t="s">
        <v>658</v>
      </c>
      <c r="J8" s="1778" t="s">
        <v>674</v>
      </c>
      <c r="K8" s="1778" t="s">
        <v>560</v>
      </c>
      <c r="L8" s="1779" t="s">
        <v>578</v>
      </c>
      <c r="M8" s="1771" t="s">
        <v>407</v>
      </c>
      <c r="N8" s="1771" t="s">
        <v>644</v>
      </c>
      <c r="O8" s="2134"/>
      <c r="P8" s="2134"/>
      <c r="Q8" s="2134"/>
      <c r="R8" s="2134"/>
      <c r="S8" s="2134"/>
      <c r="T8" s="2134"/>
      <c r="U8" s="1798"/>
      <c r="V8" s="1798"/>
      <c r="W8" s="1798"/>
      <c r="X8" s="1798"/>
      <c r="Y8" s="1798"/>
      <c r="Z8" s="2216" t="s">
        <v>1777</v>
      </c>
      <c r="AA8" s="2134" t="s">
        <v>628</v>
      </c>
      <c r="AB8" s="2300"/>
      <c r="AC8" s="2300"/>
      <c r="AD8" s="2300"/>
      <c r="AE8" s="2300"/>
      <c r="AF8" s="2300"/>
      <c r="AG8" s="2300"/>
      <c r="AH8" s="2300"/>
      <c r="AI8" s="2300"/>
      <c r="AJ8" s="2300"/>
      <c r="AK8" s="1780" t="str">
        <f t="shared" si="1"/>
        <v>нет</v>
      </c>
      <c r="AL8" s="1737">
        <f t="shared" si="2"/>
        <v>0</v>
      </c>
      <c r="AM8" s="2138"/>
      <c r="AN8" s="1780"/>
      <c r="AO8" s="1780"/>
      <c r="AP8" s="1780" t="str">
        <f t="shared" si="3"/>
        <v>да</v>
      </c>
      <c r="AQ8" s="2139">
        <f t="shared" si="4"/>
        <v>1</v>
      </c>
      <c r="AR8" s="1772"/>
      <c r="AS8" s="1772">
        <v>1</v>
      </c>
      <c r="AT8" s="2140"/>
      <c r="AU8" s="1731" t="s">
        <v>917</v>
      </c>
      <c r="AV8" s="1738"/>
    </row>
    <row r="9" spans="1:49" s="2272" customFormat="1" ht="71.25" customHeight="1">
      <c r="A9" s="2164">
        <v>1</v>
      </c>
      <c r="B9" s="1752">
        <v>171966090000004</v>
      </c>
      <c r="C9" s="2136">
        <v>42741</v>
      </c>
      <c r="D9" s="1734">
        <f t="shared" si="0"/>
        <v>5</v>
      </c>
      <c r="E9" s="2230">
        <v>0.32291666666666669</v>
      </c>
      <c r="F9" s="1770" t="s">
        <v>134</v>
      </c>
      <c r="G9" s="1726" t="s">
        <v>145</v>
      </c>
      <c r="H9" s="1770" t="s">
        <v>1574</v>
      </c>
      <c r="I9" s="1770" t="s">
        <v>658</v>
      </c>
      <c r="J9" s="1770" t="s">
        <v>674</v>
      </c>
      <c r="K9" s="1770" t="s">
        <v>560</v>
      </c>
      <c r="L9" s="1770" t="s">
        <v>578</v>
      </c>
      <c r="M9" s="1770" t="s">
        <v>407</v>
      </c>
      <c r="N9" s="1770" t="s">
        <v>655</v>
      </c>
      <c r="O9" s="2134"/>
      <c r="P9" s="2134"/>
      <c r="Q9" s="2134"/>
      <c r="R9" s="2134"/>
      <c r="S9" s="2134"/>
      <c r="T9" s="2134"/>
      <c r="U9" s="1798"/>
      <c r="V9" s="1798"/>
      <c r="W9" s="1798"/>
      <c r="X9" s="1798"/>
      <c r="Y9" s="1798"/>
      <c r="Z9" s="1772" t="s">
        <v>1898</v>
      </c>
      <c r="AA9" s="2134" t="s">
        <v>620</v>
      </c>
      <c r="AB9" s="2300"/>
      <c r="AC9" s="2300"/>
      <c r="AD9" s="2300"/>
      <c r="AE9" s="2300"/>
      <c r="AF9" s="2300"/>
      <c r="AG9" s="2300"/>
      <c r="AH9" s="2300"/>
      <c r="AI9" s="2300"/>
      <c r="AJ9" s="2300"/>
      <c r="AK9" s="1780" t="str">
        <f t="shared" si="1"/>
        <v>нет</v>
      </c>
      <c r="AL9" s="1737">
        <f t="shared" si="2"/>
        <v>0</v>
      </c>
      <c r="AM9" s="2138"/>
      <c r="AN9" s="1780"/>
      <c r="AO9" s="1780"/>
      <c r="AP9" s="1780" t="str">
        <f t="shared" si="3"/>
        <v>да</v>
      </c>
      <c r="AQ9" s="2139">
        <f t="shared" si="4"/>
        <v>1</v>
      </c>
      <c r="AR9" s="1772"/>
      <c r="AS9" s="1772">
        <v>1</v>
      </c>
      <c r="AT9" s="2140"/>
      <c r="AU9" s="1731" t="s">
        <v>920</v>
      </c>
      <c r="AV9" s="1728" t="s">
        <v>1889</v>
      </c>
    </row>
    <row r="10" spans="1:49" ht="150.75" customHeight="1">
      <c r="A10" s="1733">
        <v>1</v>
      </c>
      <c r="B10" s="1809">
        <v>171966090000005</v>
      </c>
      <c r="C10" s="1776">
        <v>42742</v>
      </c>
      <c r="D10" s="1734">
        <f t="shared" si="0"/>
        <v>6</v>
      </c>
      <c r="E10" s="1725">
        <v>0.77222222222222225</v>
      </c>
      <c r="F10" s="1726" t="s">
        <v>134</v>
      </c>
      <c r="G10" s="1727" t="s">
        <v>145</v>
      </c>
      <c r="H10" s="1771" t="s">
        <v>1574</v>
      </c>
      <c r="I10" s="1770" t="s">
        <v>658</v>
      </c>
      <c r="J10" s="1770" t="s">
        <v>674</v>
      </c>
      <c r="K10" s="1770" t="s">
        <v>560</v>
      </c>
      <c r="L10" s="1770" t="s">
        <v>578</v>
      </c>
      <c r="M10" s="1770" t="s">
        <v>407</v>
      </c>
      <c r="N10" s="1770" t="s">
        <v>655</v>
      </c>
      <c r="O10" s="2134"/>
      <c r="P10" s="2134"/>
      <c r="Q10" s="2134"/>
      <c r="R10" s="2134"/>
      <c r="S10" s="2134"/>
      <c r="T10" s="2134"/>
      <c r="U10" s="1798"/>
      <c r="V10" s="1798"/>
      <c r="W10" s="1798"/>
      <c r="X10" s="1798"/>
      <c r="Y10" s="1798"/>
      <c r="Z10" s="2298" t="s">
        <v>1897</v>
      </c>
      <c r="AA10" s="2134" t="s">
        <v>620</v>
      </c>
      <c r="AB10" s="2134" t="s">
        <v>620</v>
      </c>
      <c r="AC10" s="2134" t="s">
        <v>1083</v>
      </c>
      <c r="AD10" s="2134" t="s">
        <v>1084</v>
      </c>
      <c r="AE10" s="2134" t="s">
        <v>623</v>
      </c>
      <c r="AF10" s="2134" t="s">
        <v>628</v>
      </c>
      <c r="AG10" s="2134" t="s">
        <v>628</v>
      </c>
      <c r="AH10" s="2134" t="s">
        <v>623</v>
      </c>
      <c r="AI10" s="2134" t="s">
        <v>1084</v>
      </c>
      <c r="AJ10" s="2134" t="s">
        <v>1083</v>
      </c>
      <c r="AK10" s="1780" t="str">
        <f>IF(AL10,"да","нет")</f>
        <v>нет</v>
      </c>
      <c r="AL10" s="1737">
        <f>SUM(AM10:AO10)</f>
        <v>0</v>
      </c>
      <c r="AM10" s="2138"/>
      <c r="AN10" s="1780"/>
      <c r="AO10" s="1780"/>
      <c r="AP10" s="1780" t="str">
        <f>IF(AQ10,"да","нет")</f>
        <v>да</v>
      </c>
      <c r="AQ10" s="2139">
        <f>SUM(AR10:AT10)</f>
        <v>10</v>
      </c>
      <c r="AR10" s="1772">
        <v>2</v>
      </c>
      <c r="AS10" s="1772">
        <v>2</v>
      </c>
      <c r="AT10" s="2140">
        <v>6</v>
      </c>
      <c r="AU10" s="2185" t="s">
        <v>867</v>
      </c>
      <c r="AV10" s="2183" t="s">
        <v>1896</v>
      </c>
    </row>
    <row r="11" spans="1:49" ht="67.5" customHeight="1">
      <c r="A11" s="2135">
        <v>1</v>
      </c>
      <c r="B11" s="1752">
        <v>171940090000004</v>
      </c>
      <c r="C11" s="2136">
        <v>42741</v>
      </c>
      <c r="D11" s="1734">
        <f t="shared" si="0"/>
        <v>5</v>
      </c>
      <c r="E11" s="1769">
        <v>0.34027777777777773</v>
      </c>
      <c r="F11" s="1770" t="s">
        <v>127</v>
      </c>
      <c r="G11" s="1726" t="s">
        <v>145</v>
      </c>
      <c r="H11" s="1771" t="s">
        <v>1575</v>
      </c>
      <c r="I11" s="1770" t="s">
        <v>658</v>
      </c>
      <c r="J11" s="1770" t="s">
        <v>674</v>
      </c>
      <c r="K11" s="1770" t="s">
        <v>560</v>
      </c>
      <c r="L11" s="1770" t="s">
        <v>578</v>
      </c>
      <c r="M11" s="1770" t="s">
        <v>407</v>
      </c>
      <c r="N11" s="1770" t="s">
        <v>646</v>
      </c>
      <c r="O11" s="2134"/>
      <c r="P11" s="2134"/>
      <c r="Q11" s="2134"/>
      <c r="R11" s="2134"/>
      <c r="S11" s="2134"/>
      <c r="T11" s="2134"/>
      <c r="U11" s="1798"/>
      <c r="V11" s="1798"/>
      <c r="W11" s="1798"/>
      <c r="X11" s="1798"/>
      <c r="Y11" s="1798"/>
      <c r="Z11" s="2216" t="s">
        <v>1884</v>
      </c>
      <c r="AA11" s="2134" t="s">
        <v>620</v>
      </c>
      <c r="AB11" s="2134" t="s">
        <v>1084</v>
      </c>
      <c r="AC11" s="2134" t="s">
        <v>1083</v>
      </c>
      <c r="AD11" s="2300"/>
      <c r="AE11" s="2300"/>
      <c r="AF11" s="2300"/>
      <c r="AG11" s="2300"/>
      <c r="AH11" s="2300"/>
      <c r="AI11" s="2300"/>
      <c r="AJ11" s="2300"/>
      <c r="AK11" s="1780" t="str">
        <f t="shared" ref="AK11:AK25" si="5">IF(AL11,"да","нет")</f>
        <v>нет</v>
      </c>
      <c r="AL11" s="1737">
        <f t="shared" ref="AL11:AL25" si="6">SUM(AM11:AO11)</f>
        <v>0</v>
      </c>
      <c r="AM11" s="2138"/>
      <c r="AN11" s="1780"/>
      <c r="AO11" s="1780"/>
      <c r="AP11" s="1780" t="str">
        <f t="shared" ref="AP11:AP26" si="7">IF(AQ11,"да","нет")</f>
        <v>да</v>
      </c>
      <c r="AQ11" s="2139">
        <f t="shared" ref="AQ11:AQ25" si="8">SUM(AR11:AT11)</f>
        <v>3</v>
      </c>
      <c r="AR11" s="1772"/>
      <c r="AS11" s="1772">
        <v>1</v>
      </c>
      <c r="AT11" s="2140">
        <v>2</v>
      </c>
      <c r="AU11" s="1731" t="s">
        <v>916</v>
      </c>
      <c r="AV11" s="1738"/>
    </row>
    <row r="12" spans="1:49" ht="67.5" customHeight="1">
      <c r="A12" s="2135">
        <v>1</v>
      </c>
      <c r="B12" s="1752">
        <v>171940090000006</v>
      </c>
      <c r="C12" s="2143">
        <v>42742</v>
      </c>
      <c r="D12" s="1734">
        <f t="shared" si="0"/>
        <v>6</v>
      </c>
      <c r="E12" s="1769">
        <v>0.53055555555555556</v>
      </c>
      <c r="F12" s="1770" t="s">
        <v>127</v>
      </c>
      <c r="G12" s="1726" t="s">
        <v>145</v>
      </c>
      <c r="H12" s="1771" t="s">
        <v>1576</v>
      </c>
      <c r="I12" s="1770" t="s">
        <v>658</v>
      </c>
      <c r="J12" s="1770" t="s">
        <v>674</v>
      </c>
      <c r="K12" s="1770" t="s">
        <v>560</v>
      </c>
      <c r="L12" s="1770" t="s">
        <v>578</v>
      </c>
      <c r="M12" s="1770" t="s">
        <v>407</v>
      </c>
      <c r="N12" s="1770" t="s">
        <v>646</v>
      </c>
      <c r="O12" s="2134"/>
      <c r="P12" s="2134"/>
      <c r="Q12" s="2134"/>
      <c r="R12" s="2134"/>
      <c r="S12" s="2134"/>
      <c r="T12" s="2134"/>
      <c r="U12" s="1798"/>
      <c r="V12" s="1798"/>
      <c r="W12" s="1798"/>
      <c r="X12" s="1798"/>
      <c r="Y12" s="1798"/>
      <c r="Z12" s="2216" t="s">
        <v>1778</v>
      </c>
      <c r="AA12" s="2134" t="s">
        <v>620</v>
      </c>
      <c r="AB12" s="2134" t="s">
        <v>1083</v>
      </c>
      <c r="AC12" s="2134" t="s">
        <v>623</v>
      </c>
      <c r="AD12" s="2300"/>
      <c r="AE12" s="2300"/>
      <c r="AF12" s="2300"/>
      <c r="AG12" s="2300"/>
      <c r="AH12" s="2300"/>
      <c r="AI12" s="2300"/>
      <c r="AJ12" s="2300"/>
      <c r="AK12" s="1780" t="str">
        <f t="shared" si="5"/>
        <v>нет</v>
      </c>
      <c r="AL12" s="1737">
        <f t="shared" si="6"/>
        <v>0</v>
      </c>
      <c r="AM12" s="2138"/>
      <c r="AN12" s="1780"/>
      <c r="AO12" s="1780"/>
      <c r="AP12" s="1780" t="str">
        <f t="shared" si="7"/>
        <v>да</v>
      </c>
      <c r="AQ12" s="2139">
        <f t="shared" si="8"/>
        <v>3</v>
      </c>
      <c r="AR12" s="1772"/>
      <c r="AS12" s="1772">
        <v>1</v>
      </c>
      <c r="AT12" s="2140">
        <v>2</v>
      </c>
      <c r="AU12" s="1731" t="s">
        <v>916</v>
      </c>
      <c r="AV12" s="1738"/>
    </row>
    <row r="13" spans="1:49" ht="46.5" customHeight="1">
      <c r="A13" s="1772">
        <v>1</v>
      </c>
      <c r="B13" s="1787">
        <v>171966090000006</v>
      </c>
      <c r="C13" s="2136">
        <v>42743</v>
      </c>
      <c r="D13" s="1734">
        <f t="shared" si="0"/>
        <v>7</v>
      </c>
      <c r="E13" s="2142">
        <v>0.2986111111111111</v>
      </c>
      <c r="F13" s="1770" t="s">
        <v>134</v>
      </c>
      <c r="G13" s="1726" t="s">
        <v>145</v>
      </c>
      <c r="H13" s="1772" t="s">
        <v>1577</v>
      </c>
      <c r="I13" s="1770" t="s">
        <v>658</v>
      </c>
      <c r="J13" s="1770" t="s">
        <v>674</v>
      </c>
      <c r="K13" s="1770" t="s">
        <v>560</v>
      </c>
      <c r="L13" s="1770" t="s">
        <v>578</v>
      </c>
      <c r="M13" s="1770" t="s">
        <v>407</v>
      </c>
      <c r="N13" s="1770" t="s">
        <v>644</v>
      </c>
      <c r="O13" s="2134"/>
      <c r="P13" s="2134"/>
      <c r="Q13" s="2134"/>
      <c r="R13" s="2134"/>
      <c r="S13" s="2134"/>
      <c r="T13" s="2134"/>
      <c r="U13" s="1798"/>
      <c r="V13" s="1798"/>
      <c r="W13" s="1798"/>
      <c r="X13" s="1798"/>
      <c r="Y13" s="1798"/>
      <c r="Z13" s="2216" t="s">
        <v>1779</v>
      </c>
      <c r="AA13" s="2134" t="s">
        <v>620</v>
      </c>
      <c r="AB13" s="2134" t="s">
        <v>623</v>
      </c>
      <c r="AC13" s="2300"/>
      <c r="AD13" s="2300"/>
      <c r="AE13" s="2300"/>
      <c r="AF13" s="2300"/>
      <c r="AG13" s="2300"/>
      <c r="AH13" s="2300"/>
      <c r="AI13" s="2300"/>
      <c r="AJ13" s="2300"/>
      <c r="AK13" s="1780" t="str">
        <f t="shared" si="5"/>
        <v>нет</v>
      </c>
      <c r="AL13" s="1737">
        <f t="shared" si="6"/>
        <v>0</v>
      </c>
      <c r="AM13" s="2138"/>
      <c r="AN13" s="1780"/>
      <c r="AO13" s="1780"/>
      <c r="AP13" s="1780" t="str">
        <f t="shared" si="7"/>
        <v>да</v>
      </c>
      <c r="AQ13" s="2139">
        <f t="shared" si="8"/>
        <v>2</v>
      </c>
      <c r="AR13" s="1772"/>
      <c r="AS13" s="1772">
        <v>1</v>
      </c>
      <c r="AT13" s="2140">
        <v>1</v>
      </c>
      <c r="AU13" s="1731" t="s">
        <v>916</v>
      </c>
      <c r="AV13" s="1738"/>
    </row>
    <row r="14" spans="1:49" ht="76.5" customHeight="1">
      <c r="A14" s="1772">
        <v>1</v>
      </c>
      <c r="B14" s="1752">
        <v>171910090000012</v>
      </c>
      <c r="C14" s="2136">
        <v>42743</v>
      </c>
      <c r="D14" s="1734">
        <f t="shared" si="0"/>
        <v>7</v>
      </c>
      <c r="E14" s="2142">
        <v>0.69166666666666676</v>
      </c>
      <c r="F14" s="1770" t="s">
        <v>128</v>
      </c>
      <c r="G14" s="1726" t="s">
        <v>138</v>
      </c>
      <c r="H14" s="1772" t="s">
        <v>1578</v>
      </c>
      <c r="I14" s="1770" t="s">
        <v>658</v>
      </c>
      <c r="J14" s="1770" t="s">
        <v>674</v>
      </c>
      <c r="K14" s="1770" t="s">
        <v>560</v>
      </c>
      <c r="L14" s="1770" t="s">
        <v>578</v>
      </c>
      <c r="M14" s="1770" t="s">
        <v>407</v>
      </c>
      <c r="N14" s="1770" t="s">
        <v>646</v>
      </c>
      <c r="O14" s="2134"/>
      <c r="P14" s="2134"/>
      <c r="Q14" s="2134"/>
      <c r="R14" s="2134"/>
      <c r="S14" s="2134"/>
      <c r="T14" s="2134"/>
      <c r="U14" s="1798"/>
      <c r="V14" s="1798"/>
      <c r="W14" s="1798"/>
      <c r="X14" s="1798"/>
      <c r="Y14" s="1798"/>
      <c r="Z14" s="2216" t="s">
        <v>1894</v>
      </c>
      <c r="AA14" s="2134" t="s">
        <v>623</v>
      </c>
      <c r="AB14" s="2134" t="s">
        <v>390</v>
      </c>
      <c r="AC14" s="2134" t="s">
        <v>628</v>
      </c>
      <c r="AD14" s="2300"/>
      <c r="AE14" s="2300"/>
      <c r="AF14" s="2300"/>
      <c r="AG14" s="2300"/>
      <c r="AH14" s="2300"/>
      <c r="AI14" s="2300"/>
      <c r="AJ14" s="2300"/>
      <c r="AK14" s="1780" t="str">
        <f t="shared" si="5"/>
        <v>нет</v>
      </c>
      <c r="AL14" s="1737">
        <f t="shared" si="6"/>
        <v>0</v>
      </c>
      <c r="AM14" s="2138"/>
      <c r="AN14" s="1780"/>
      <c r="AO14" s="1780"/>
      <c r="AP14" s="1780" t="str">
        <f t="shared" si="7"/>
        <v>да</v>
      </c>
      <c r="AQ14" s="2139">
        <f t="shared" si="8"/>
        <v>3</v>
      </c>
      <c r="AR14" s="1772">
        <v>1</v>
      </c>
      <c r="AS14" s="1772">
        <v>1</v>
      </c>
      <c r="AT14" s="2140">
        <v>1</v>
      </c>
      <c r="AU14" s="1731" t="s">
        <v>917</v>
      </c>
      <c r="AV14" s="1738"/>
    </row>
    <row r="15" spans="1:49" ht="87.75" customHeight="1">
      <c r="A15" s="1770">
        <v>1</v>
      </c>
      <c r="B15" s="1752">
        <v>171910090000014</v>
      </c>
      <c r="C15" s="2136">
        <v>42744</v>
      </c>
      <c r="D15" s="1734">
        <f t="shared" si="0"/>
        <v>1</v>
      </c>
      <c r="E15" s="2230">
        <v>0.16319444444444445</v>
      </c>
      <c r="F15" s="1770" t="s">
        <v>128</v>
      </c>
      <c r="G15" s="1726" t="s">
        <v>138</v>
      </c>
      <c r="H15" s="1770" t="s">
        <v>1579</v>
      </c>
      <c r="I15" s="1770" t="s">
        <v>658</v>
      </c>
      <c r="J15" s="1770" t="s">
        <v>674</v>
      </c>
      <c r="K15" s="1770" t="s">
        <v>560</v>
      </c>
      <c r="L15" s="1770" t="s">
        <v>578</v>
      </c>
      <c r="M15" s="1770" t="s">
        <v>407</v>
      </c>
      <c r="N15" s="1770" t="s">
        <v>644</v>
      </c>
      <c r="O15" s="2134"/>
      <c r="P15" s="2134"/>
      <c r="Q15" s="2134"/>
      <c r="R15" s="2134"/>
      <c r="S15" s="2134"/>
      <c r="T15" s="2134"/>
      <c r="U15" s="2126"/>
      <c r="V15" s="2126"/>
      <c r="W15" s="2126"/>
      <c r="X15" s="2126"/>
      <c r="Y15" s="2126"/>
      <c r="Z15" s="2216" t="s">
        <v>1780</v>
      </c>
      <c r="AA15" s="2134" t="s">
        <v>623</v>
      </c>
      <c r="AB15" s="2134" t="s">
        <v>382</v>
      </c>
      <c r="AC15" s="2134" t="s">
        <v>620</v>
      </c>
      <c r="AD15" s="2134" t="s">
        <v>620</v>
      </c>
      <c r="AE15" s="2300"/>
      <c r="AF15" s="2300"/>
      <c r="AG15" s="2300"/>
      <c r="AH15" s="2300"/>
      <c r="AI15" s="2300"/>
      <c r="AJ15" s="2300"/>
      <c r="AK15" s="1780" t="str">
        <f t="shared" si="5"/>
        <v>нет</v>
      </c>
      <c r="AL15" s="1737">
        <f t="shared" si="6"/>
        <v>0</v>
      </c>
      <c r="AM15" s="2138"/>
      <c r="AN15" s="1780"/>
      <c r="AO15" s="1780"/>
      <c r="AP15" s="1780" t="str">
        <f t="shared" si="7"/>
        <v>да</v>
      </c>
      <c r="AQ15" s="2139">
        <f t="shared" si="8"/>
        <v>4</v>
      </c>
      <c r="AR15" s="1772">
        <v>1</v>
      </c>
      <c r="AS15" s="1772">
        <v>2</v>
      </c>
      <c r="AT15" s="2140">
        <v>1</v>
      </c>
      <c r="AU15" s="1731" t="s">
        <v>917</v>
      </c>
      <c r="AV15" s="1738"/>
    </row>
    <row r="16" spans="1:49" ht="41.25" customHeight="1">
      <c r="A16" s="1770">
        <v>1</v>
      </c>
      <c r="B16" s="1752">
        <v>171910090000016</v>
      </c>
      <c r="C16" s="2136">
        <v>42744</v>
      </c>
      <c r="D16" s="1734">
        <f t="shared" si="0"/>
        <v>1</v>
      </c>
      <c r="E16" s="1769">
        <v>0.3576388888888889</v>
      </c>
      <c r="F16" s="1770" t="s">
        <v>128</v>
      </c>
      <c r="G16" s="1726" t="s">
        <v>138</v>
      </c>
      <c r="H16" s="1771" t="s">
        <v>1580</v>
      </c>
      <c r="I16" s="1770" t="s">
        <v>658</v>
      </c>
      <c r="J16" s="1770" t="s">
        <v>674</v>
      </c>
      <c r="K16" s="1770" t="s">
        <v>560</v>
      </c>
      <c r="L16" s="1770" t="s">
        <v>578</v>
      </c>
      <c r="M16" s="1770" t="s">
        <v>407</v>
      </c>
      <c r="N16" s="1770" t="s">
        <v>644</v>
      </c>
      <c r="O16" s="2134"/>
      <c r="P16" s="2134"/>
      <c r="Q16" s="2134"/>
      <c r="R16" s="2134"/>
      <c r="S16" s="2134"/>
      <c r="T16" s="2134"/>
      <c r="U16" s="1798"/>
      <c r="V16" s="1798"/>
      <c r="W16" s="1798"/>
      <c r="X16" s="1798"/>
      <c r="Y16" s="1798"/>
      <c r="Z16" s="2216" t="s">
        <v>1781</v>
      </c>
      <c r="AA16" s="2134" t="s">
        <v>620</v>
      </c>
      <c r="AB16" s="2134" t="s">
        <v>1084</v>
      </c>
      <c r="AC16" s="2300"/>
      <c r="AD16" s="2300"/>
      <c r="AE16" s="2300"/>
      <c r="AF16" s="2300"/>
      <c r="AG16" s="2300"/>
      <c r="AH16" s="2300"/>
      <c r="AI16" s="2300"/>
      <c r="AJ16" s="2300"/>
      <c r="AK16" s="1780" t="str">
        <f t="shared" si="5"/>
        <v>нет</v>
      </c>
      <c r="AL16" s="1737">
        <f t="shared" si="6"/>
        <v>0</v>
      </c>
      <c r="AM16" s="2138"/>
      <c r="AN16" s="1780"/>
      <c r="AO16" s="1780"/>
      <c r="AP16" s="1780" t="str">
        <f t="shared" si="7"/>
        <v>да</v>
      </c>
      <c r="AQ16" s="2139">
        <f t="shared" si="8"/>
        <v>2</v>
      </c>
      <c r="AR16" s="1772"/>
      <c r="AS16" s="1772">
        <v>1</v>
      </c>
      <c r="AT16" s="2140">
        <v>1</v>
      </c>
      <c r="AU16" s="1731" t="s">
        <v>917</v>
      </c>
      <c r="AV16" s="1738"/>
    </row>
    <row r="17" spans="1:48" ht="66" customHeight="1">
      <c r="A17" s="1770">
        <v>1</v>
      </c>
      <c r="B17" s="1752">
        <v>171968090000012</v>
      </c>
      <c r="C17" s="2136">
        <v>42745</v>
      </c>
      <c r="D17" s="1734">
        <f t="shared" si="0"/>
        <v>2</v>
      </c>
      <c r="E17" s="2141">
        <v>0.4284722222222222</v>
      </c>
      <c r="F17" s="1770" t="s">
        <v>137</v>
      </c>
      <c r="G17" s="1726" t="s">
        <v>145</v>
      </c>
      <c r="H17" s="1772" t="s">
        <v>1581</v>
      </c>
      <c r="I17" s="1778" t="s">
        <v>658</v>
      </c>
      <c r="J17" s="1778" t="s">
        <v>674</v>
      </c>
      <c r="K17" s="1778" t="s">
        <v>560</v>
      </c>
      <c r="L17" s="1779" t="s">
        <v>578</v>
      </c>
      <c r="M17" s="1771" t="s">
        <v>407</v>
      </c>
      <c r="N17" s="1771" t="s">
        <v>644</v>
      </c>
      <c r="O17" s="2134"/>
      <c r="P17" s="2134"/>
      <c r="Q17" s="2134"/>
      <c r="R17" s="2134"/>
      <c r="S17" s="2134"/>
      <c r="T17" s="2134"/>
      <c r="U17" s="1798"/>
      <c r="V17" s="1798"/>
      <c r="W17" s="1798"/>
      <c r="X17" s="1798"/>
      <c r="Y17" s="1798"/>
      <c r="Z17" s="2216" t="s">
        <v>1782</v>
      </c>
      <c r="AA17" s="2134" t="s">
        <v>628</v>
      </c>
      <c r="AB17" s="2300"/>
      <c r="AC17" s="2300"/>
      <c r="AD17" s="2300"/>
      <c r="AE17" s="2300"/>
      <c r="AF17" s="2300"/>
      <c r="AG17" s="2300"/>
      <c r="AH17" s="2300"/>
      <c r="AI17" s="2300"/>
      <c r="AJ17" s="2300"/>
      <c r="AK17" s="1780" t="str">
        <f t="shared" si="5"/>
        <v>нет</v>
      </c>
      <c r="AL17" s="1737">
        <f t="shared" si="6"/>
        <v>0</v>
      </c>
      <c r="AM17" s="2138"/>
      <c r="AN17" s="1780"/>
      <c r="AO17" s="1780"/>
      <c r="AP17" s="1780" t="str">
        <f t="shared" si="7"/>
        <v>да</v>
      </c>
      <c r="AQ17" s="2139">
        <f t="shared" si="8"/>
        <v>1</v>
      </c>
      <c r="AR17" s="1772"/>
      <c r="AS17" s="1772">
        <v>1</v>
      </c>
      <c r="AT17" s="2140"/>
      <c r="AU17" s="1731" t="s">
        <v>917</v>
      </c>
      <c r="AV17" s="1738"/>
    </row>
    <row r="18" spans="1:48" ht="30" customHeight="1">
      <c r="A18" s="1770">
        <v>1</v>
      </c>
      <c r="B18" s="1752">
        <v>171968090000014</v>
      </c>
      <c r="C18" s="2136">
        <v>42746</v>
      </c>
      <c r="D18" s="1734">
        <f t="shared" si="0"/>
        <v>3</v>
      </c>
      <c r="E18" s="2142">
        <v>0.15277777777777776</v>
      </c>
      <c r="F18" s="1770" t="s">
        <v>137</v>
      </c>
      <c r="G18" s="1726" t="s">
        <v>145</v>
      </c>
      <c r="H18" s="1772" t="s">
        <v>1582</v>
      </c>
      <c r="I18" s="1778" t="s">
        <v>658</v>
      </c>
      <c r="J18" s="1778" t="s">
        <v>674</v>
      </c>
      <c r="K18" s="1778" t="s">
        <v>560</v>
      </c>
      <c r="L18" s="1779" t="s">
        <v>578</v>
      </c>
      <c r="M18" s="1771" t="s">
        <v>407</v>
      </c>
      <c r="N18" s="1771" t="s">
        <v>644</v>
      </c>
      <c r="O18" s="2134"/>
      <c r="P18" s="2134"/>
      <c r="Q18" s="2134"/>
      <c r="R18" s="2134"/>
      <c r="S18" s="2134"/>
      <c r="T18" s="2134"/>
      <c r="U18" s="1798"/>
      <c r="V18" s="1798"/>
      <c r="W18" s="1798"/>
      <c r="X18" s="1798"/>
      <c r="Y18" s="1798"/>
      <c r="Z18" s="2216" t="s">
        <v>1783</v>
      </c>
      <c r="AA18" s="2134" t="s">
        <v>382</v>
      </c>
      <c r="AB18" s="2300"/>
      <c r="AC18" s="2300"/>
      <c r="AD18" s="2300"/>
      <c r="AE18" s="2300"/>
      <c r="AF18" s="2300"/>
      <c r="AG18" s="2300"/>
      <c r="AH18" s="2300"/>
      <c r="AI18" s="2300"/>
      <c r="AJ18" s="2300"/>
      <c r="AK18" s="1780" t="str">
        <f t="shared" si="5"/>
        <v>нет</v>
      </c>
      <c r="AL18" s="1737">
        <f t="shared" si="6"/>
        <v>0</v>
      </c>
      <c r="AM18" s="2138"/>
      <c r="AN18" s="1780"/>
      <c r="AO18" s="1780"/>
      <c r="AP18" s="1780" t="str">
        <f t="shared" si="7"/>
        <v>да</v>
      </c>
      <c r="AQ18" s="2139">
        <f t="shared" si="8"/>
        <v>1</v>
      </c>
      <c r="AR18" s="1772">
        <v>1</v>
      </c>
      <c r="AS18" s="1772"/>
      <c r="AT18" s="2140"/>
      <c r="AU18" s="1731" t="s">
        <v>917</v>
      </c>
      <c r="AV18" s="1738"/>
    </row>
    <row r="19" spans="1:48" ht="69.75" customHeight="1">
      <c r="A19" s="2135">
        <v>1</v>
      </c>
      <c r="B19" s="1752">
        <v>171968090000015</v>
      </c>
      <c r="C19" s="2136">
        <v>42746</v>
      </c>
      <c r="D19" s="1734">
        <f t="shared" si="0"/>
        <v>3</v>
      </c>
      <c r="E19" s="2144">
        <v>0.23819444444444446</v>
      </c>
      <c r="F19" s="1770" t="s">
        <v>137</v>
      </c>
      <c r="G19" s="1727" t="s">
        <v>145</v>
      </c>
      <c r="H19" s="1746" t="s">
        <v>1618</v>
      </c>
      <c r="I19" s="1778" t="s">
        <v>658</v>
      </c>
      <c r="J19" s="1778" t="s">
        <v>674</v>
      </c>
      <c r="K19" s="1778" t="s">
        <v>560</v>
      </c>
      <c r="L19" s="1779" t="s">
        <v>578</v>
      </c>
      <c r="M19" s="1771" t="s">
        <v>407</v>
      </c>
      <c r="N19" s="1771" t="s">
        <v>644</v>
      </c>
      <c r="O19" s="2134"/>
      <c r="P19" s="2134"/>
      <c r="Q19" s="2134"/>
      <c r="R19" s="2134"/>
      <c r="S19" s="2134"/>
      <c r="T19" s="2134"/>
      <c r="U19" s="2134"/>
      <c r="V19" s="2134"/>
      <c r="W19" s="2134"/>
      <c r="X19" s="2134"/>
      <c r="Y19" s="2134"/>
      <c r="Z19" s="2145" t="s">
        <v>1784</v>
      </c>
      <c r="AA19" s="2134" t="s">
        <v>384</v>
      </c>
      <c r="AB19" s="2300"/>
      <c r="AC19" s="2300"/>
      <c r="AD19" s="2300"/>
      <c r="AE19" s="2300"/>
      <c r="AF19" s="2300"/>
      <c r="AG19" s="2300"/>
      <c r="AH19" s="2300"/>
      <c r="AI19" s="2300"/>
      <c r="AJ19" s="2300"/>
      <c r="AK19" s="1780" t="str">
        <f t="shared" si="5"/>
        <v>нет</v>
      </c>
      <c r="AL19" s="1737">
        <f t="shared" si="6"/>
        <v>0</v>
      </c>
      <c r="AM19" s="2138"/>
      <c r="AN19" s="1780"/>
      <c r="AO19" s="1780"/>
      <c r="AP19" s="1780" t="str">
        <f t="shared" si="7"/>
        <v>да</v>
      </c>
      <c r="AQ19" s="2139">
        <f t="shared" si="8"/>
        <v>1</v>
      </c>
      <c r="AR19" s="1728" t="s">
        <v>1619</v>
      </c>
      <c r="AS19" s="1728">
        <v>1</v>
      </c>
      <c r="AT19" s="2146"/>
      <c r="AU19" s="1731" t="s">
        <v>917</v>
      </c>
      <c r="AV19" s="1738"/>
    </row>
    <row r="20" spans="1:48" ht="65.25" customHeight="1">
      <c r="A20" s="2135">
        <v>1</v>
      </c>
      <c r="B20" s="1752">
        <v>171962090000012</v>
      </c>
      <c r="C20" s="2136">
        <v>42746</v>
      </c>
      <c r="D20" s="1734">
        <f t="shared" si="0"/>
        <v>3</v>
      </c>
      <c r="E20" s="1769">
        <v>0.35486111111111113</v>
      </c>
      <c r="F20" s="1770" t="s">
        <v>130</v>
      </c>
      <c r="G20" s="1726" t="s">
        <v>138</v>
      </c>
      <c r="H20" s="1771" t="s">
        <v>1583</v>
      </c>
      <c r="I20" s="1770" t="s">
        <v>658</v>
      </c>
      <c r="J20" s="1770" t="s">
        <v>674</v>
      </c>
      <c r="K20" s="1770" t="s">
        <v>560</v>
      </c>
      <c r="L20" s="1770" t="s">
        <v>578</v>
      </c>
      <c r="M20" s="1770" t="s">
        <v>407</v>
      </c>
      <c r="N20" s="1770" t="s">
        <v>648</v>
      </c>
      <c r="O20" s="2134"/>
      <c r="P20" s="2134"/>
      <c r="Q20" s="2134"/>
      <c r="R20" s="2134"/>
      <c r="S20" s="2134"/>
      <c r="T20" s="2134"/>
      <c r="U20" s="1798"/>
      <c r="V20" s="1798"/>
      <c r="W20" s="1798"/>
      <c r="X20" s="1798"/>
      <c r="Y20" s="1798"/>
      <c r="Z20" s="1728" t="s">
        <v>1785</v>
      </c>
      <c r="AA20" s="2134" t="s">
        <v>620</v>
      </c>
      <c r="AB20" s="2134" t="s">
        <v>620</v>
      </c>
      <c r="AC20" s="2134" t="s">
        <v>623</v>
      </c>
      <c r="AD20" s="2300"/>
      <c r="AE20" s="2300"/>
      <c r="AF20" s="2300"/>
      <c r="AG20" s="2300"/>
      <c r="AH20" s="2300"/>
      <c r="AI20" s="2300"/>
      <c r="AJ20" s="2300"/>
      <c r="AK20" s="1780" t="str">
        <f t="shared" si="5"/>
        <v>нет</v>
      </c>
      <c r="AL20" s="1737">
        <f t="shared" si="6"/>
        <v>0</v>
      </c>
      <c r="AM20" s="2138"/>
      <c r="AN20" s="1780"/>
      <c r="AO20" s="1780"/>
      <c r="AP20" s="1780" t="str">
        <f t="shared" si="7"/>
        <v>да</v>
      </c>
      <c r="AQ20" s="2139">
        <f t="shared" si="8"/>
        <v>3</v>
      </c>
      <c r="AR20" s="1772">
        <v>1</v>
      </c>
      <c r="AS20" s="1772">
        <v>1</v>
      </c>
      <c r="AT20" s="2140">
        <v>1</v>
      </c>
      <c r="AU20" s="1731" t="s">
        <v>917</v>
      </c>
      <c r="AV20" s="1738"/>
    </row>
    <row r="21" spans="1:48" ht="63" customHeight="1">
      <c r="A21" s="2135">
        <v>1</v>
      </c>
      <c r="B21" s="1752">
        <v>171956090000008</v>
      </c>
      <c r="C21" s="2136">
        <v>42747</v>
      </c>
      <c r="D21" s="1734">
        <f t="shared" si="0"/>
        <v>4</v>
      </c>
      <c r="E21" s="1769">
        <v>3.125E-2</v>
      </c>
      <c r="F21" s="1770" t="s">
        <v>135</v>
      </c>
      <c r="G21" s="1726" t="s">
        <v>138</v>
      </c>
      <c r="H21" s="1772" t="s">
        <v>1557</v>
      </c>
      <c r="I21" s="1770" t="s">
        <v>658</v>
      </c>
      <c r="J21" s="1770" t="s">
        <v>674</v>
      </c>
      <c r="K21" s="1778" t="s">
        <v>560</v>
      </c>
      <c r="L21" s="1778" t="s">
        <v>578</v>
      </c>
      <c r="M21" s="1770" t="s">
        <v>407</v>
      </c>
      <c r="N21" s="1778" t="s">
        <v>655</v>
      </c>
      <c r="O21" s="2134"/>
      <c r="P21" s="2134"/>
      <c r="Q21" s="2134"/>
      <c r="R21" s="2134"/>
      <c r="S21" s="2134"/>
      <c r="T21" s="2134"/>
      <c r="U21" s="1798"/>
      <c r="V21" s="1798"/>
      <c r="W21" s="1798"/>
      <c r="X21" s="1798"/>
      <c r="Y21" s="1798"/>
      <c r="Z21" s="2137" t="s">
        <v>1585</v>
      </c>
      <c r="AA21" s="2134" t="s">
        <v>620</v>
      </c>
      <c r="AB21" s="2300"/>
      <c r="AC21" s="2300"/>
      <c r="AD21" s="2300"/>
      <c r="AE21" s="2300"/>
      <c r="AF21" s="2300"/>
      <c r="AG21" s="2300"/>
      <c r="AH21" s="2300"/>
      <c r="AI21" s="2300"/>
      <c r="AJ21" s="2300"/>
      <c r="AK21" s="1780" t="str">
        <f t="shared" si="5"/>
        <v>нет</v>
      </c>
      <c r="AL21" s="1737">
        <f t="shared" si="6"/>
        <v>0</v>
      </c>
      <c r="AM21" s="2138"/>
      <c r="AN21" s="1780"/>
      <c r="AO21" s="1780"/>
      <c r="AP21" s="1780" t="str">
        <f t="shared" si="7"/>
        <v>да</v>
      </c>
      <c r="AQ21" s="2139">
        <f t="shared" si="8"/>
        <v>1</v>
      </c>
      <c r="AR21" s="1772">
        <v>1</v>
      </c>
      <c r="AS21" s="1772"/>
      <c r="AT21" s="2140"/>
      <c r="AU21" s="2171" t="s">
        <v>867</v>
      </c>
      <c r="AV21" s="1738"/>
    </row>
    <row r="22" spans="1:48" ht="86.25" customHeight="1">
      <c r="A22" s="2135">
        <v>1</v>
      </c>
      <c r="B22" s="1752">
        <v>171968090000018</v>
      </c>
      <c r="C22" s="2143">
        <v>42747</v>
      </c>
      <c r="D22" s="1734">
        <f t="shared" si="0"/>
        <v>4</v>
      </c>
      <c r="E22" s="1769">
        <v>0.1111111111111111</v>
      </c>
      <c r="F22" s="1770" t="s">
        <v>137</v>
      </c>
      <c r="G22" s="1726" t="s">
        <v>145</v>
      </c>
      <c r="H22" s="1771" t="s">
        <v>1584</v>
      </c>
      <c r="I22" s="1778" t="s">
        <v>658</v>
      </c>
      <c r="J22" s="1778" t="s">
        <v>674</v>
      </c>
      <c r="K22" s="1778" t="s">
        <v>560</v>
      </c>
      <c r="L22" s="1779" t="s">
        <v>578</v>
      </c>
      <c r="M22" s="1771" t="s">
        <v>407</v>
      </c>
      <c r="N22" s="1771" t="s">
        <v>644</v>
      </c>
      <c r="O22" s="2134"/>
      <c r="P22" s="2134"/>
      <c r="Q22" s="2134"/>
      <c r="R22" s="2134"/>
      <c r="S22" s="2134"/>
      <c r="T22" s="2134"/>
      <c r="U22" s="1798"/>
      <c r="V22" s="1798"/>
      <c r="W22" s="1798"/>
      <c r="X22" s="1798"/>
      <c r="Y22" s="1798"/>
      <c r="Z22" s="2216" t="s">
        <v>1786</v>
      </c>
      <c r="AA22" s="2134" t="s">
        <v>628</v>
      </c>
      <c r="AB22" s="2134" t="s">
        <v>628</v>
      </c>
      <c r="AC22" s="2134" t="s">
        <v>623</v>
      </c>
      <c r="AD22" s="2300"/>
      <c r="AE22" s="2300"/>
      <c r="AF22" s="2300"/>
      <c r="AG22" s="2300"/>
      <c r="AH22" s="2300"/>
      <c r="AI22" s="2300"/>
      <c r="AJ22" s="2300"/>
      <c r="AK22" s="1780" t="str">
        <f t="shared" si="5"/>
        <v>нет</v>
      </c>
      <c r="AL22" s="1737">
        <f t="shared" si="6"/>
        <v>0</v>
      </c>
      <c r="AM22" s="2138"/>
      <c r="AN22" s="1780"/>
      <c r="AO22" s="1780"/>
      <c r="AP22" s="1780" t="str">
        <f t="shared" si="7"/>
        <v>да</v>
      </c>
      <c r="AQ22" s="2139">
        <f t="shared" si="8"/>
        <v>3</v>
      </c>
      <c r="AR22" s="1772">
        <v>1</v>
      </c>
      <c r="AS22" s="1772">
        <v>1</v>
      </c>
      <c r="AT22" s="2140">
        <v>1</v>
      </c>
      <c r="AU22" s="1731" t="s">
        <v>917</v>
      </c>
      <c r="AV22" s="1738"/>
    </row>
    <row r="23" spans="1:48" ht="145.5" customHeight="1">
      <c r="A23" s="2135">
        <v>1</v>
      </c>
      <c r="B23" s="1752">
        <v>171962090000013</v>
      </c>
      <c r="C23" s="2143">
        <v>42748</v>
      </c>
      <c r="D23" s="1734">
        <f t="shared" si="0"/>
        <v>5</v>
      </c>
      <c r="E23" s="1769">
        <v>0.3527777777777778</v>
      </c>
      <c r="F23" s="1770" t="s">
        <v>130</v>
      </c>
      <c r="G23" s="1726" t="s">
        <v>145</v>
      </c>
      <c r="H23" s="2135" t="s">
        <v>1764</v>
      </c>
      <c r="I23" s="1770" t="s">
        <v>658</v>
      </c>
      <c r="J23" s="1770" t="s">
        <v>674</v>
      </c>
      <c r="K23" s="1770" t="s">
        <v>560</v>
      </c>
      <c r="L23" s="1770" t="s">
        <v>578</v>
      </c>
      <c r="M23" s="1770" t="s">
        <v>407</v>
      </c>
      <c r="N23" s="1770" t="s">
        <v>644</v>
      </c>
      <c r="O23" s="2134"/>
      <c r="P23" s="2134"/>
      <c r="Q23" s="2134"/>
      <c r="R23" s="2134"/>
      <c r="S23" s="2134"/>
      <c r="T23" s="2134"/>
      <c r="U23" s="1798"/>
      <c r="V23" s="1798"/>
      <c r="W23" s="1798"/>
      <c r="X23" s="1798"/>
      <c r="Y23" s="1798"/>
      <c r="Z23" s="2274" t="s">
        <v>1881</v>
      </c>
      <c r="AA23" s="2134" t="s">
        <v>628</v>
      </c>
      <c r="AB23" s="2134" t="s">
        <v>1084</v>
      </c>
      <c r="AC23" s="2134" t="s">
        <v>1084</v>
      </c>
      <c r="AD23" s="2134" t="s">
        <v>623</v>
      </c>
      <c r="AE23" s="2134" t="s">
        <v>620</v>
      </c>
      <c r="AF23" s="2134" t="s">
        <v>620</v>
      </c>
      <c r="AG23" s="2300"/>
      <c r="AH23" s="2300"/>
      <c r="AI23" s="2300"/>
      <c r="AJ23" s="2300"/>
      <c r="AK23" s="1780" t="str">
        <f t="shared" si="5"/>
        <v>нет</v>
      </c>
      <c r="AL23" s="1737">
        <f t="shared" si="6"/>
        <v>0</v>
      </c>
      <c r="AM23" s="2138"/>
      <c r="AN23" s="1780"/>
      <c r="AO23" s="1780"/>
      <c r="AP23" s="1780" t="str">
        <f t="shared" si="7"/>
        <v>да</v>
      </c>
      <c r="AQ23" s="2139">
        <f t="shared" si="8"/>
        <v>6</v>
      </c>
      <c r="AR23" s="1772">
        <v>1</v>
      </c>
      <c r="AS23" s="1772">
        <v>2</v>
      </c>
      <c r="AT23" s="2140">
        <v>3</v>
      </c>
      <c r="AU23" s="1731" t="s">
        <v>917</v>
      </c>
      <c r="AV23" s="1738"/>
    </row>
    <row r="24" spans="1:48" ht="145.5" customHeight="1">
      <c r="A24" s="2135">
        <v>1</v>
      </c>
      <c r="B24" s="1752">
        <v>171962090000014</v>
      </c>
      <c r="C24" s="2143">
        <v>42748</v>
      </c>
      <c r="D24" s="1734">
        <f t="shared" si="0"/>
        <v>5</v>
      </c>
      <c r="E24" s="1769">
        <v>0.39444444444444443</v>
      </c>
      <c r="F24" s="1770" t="s">
        <v>130</v>
      </c>
      <c r="G24" s="1726" t="s">
        <v>145</v>
      </c>
      <c r="H24" s="2135" t="s">
        <v>1764</v>
      </c>
      <c r="I24" s="1770" t="s">
        <v>658</v>
      </c>
      <c r="J24" s="1770" t="s">
        <v>674</v>
      </c>
      <c r="K24" s="1770" t="s">
        <v>560</v>
      </c>
      <c r="L24" s="1770" t="s">
        <v>578</v>
      </c>
      <c r="M24" s="1770" t="s">
        <v>407</v>
      </c>
      <c r="N24" s="1770" t="s">
        <v>646</v>
      </c>
      <c r="O24" s="2134"/>
      <c r="P24" s="2134"/>
      <c r="Q24" s="2134"/>
      <c r="R24" s="2134"/>
      <c r="S24" s="2134"/>
      <c r="T24" s="2134"/>
      <c r="U24" s="1798"/>
      <c r="V24" s="1798"/>
      <c r="W24" s="1798"/>
      <c r="X24" s="1798"/>
      <c r="Y24" s="1798"/>
      <c r="Z24" s="2274" t="s">
        <v>1847</v>
      </c>
      <c r="AA24" s="2134" t="s">
        <v>620</v>
      </c>
      <c r="AB24" s="2134" t="s">
        <v>620</v>
      </c>
      <c r="AC24" s="2300"/>
      <c r="AD24" s="2300"/>
      <c r="AE24" s="2300"/>
      <c r="AF24" s="2300"/>
      <c r="AG24" s="2300"/>
      <c r="AH24" s="2300"/>
      <c r="AI24" s="2300"/>
      <c r="AJ24" s="2300"/>
      <c r="AK24" s="1780" t="str">
        <f t="shared" si="5"/>
        <v>нет</v>
      </c>
      <c r="AL24" s="1737">
        <f t="shared" si="6"/>
        <v>0</v>
      </c>
      <c r="AM24" s="2138"/>
      <c r="AN24" s="1780"/>
      <c r="AO24" s="1780"/>
      <c r="AP24" s="1780" t="str">
        <f t="shared" si="7"/>
        <v>да</v>
      </c>
      <c r="AQ24" s="2139">
        <f t="shared" si="8"/>
        <v>2</v>
      </c>
      <c r="AR24" s="1772">
        <v>1</v>
      </c>
      <c r="AS24" s="1772">
        <v>1</v>
      </c>
      <c r="AT24" s="2140"/>
      <c r="AU24" s="1731" t="s">
        <v>917</v>
      </c>
      <c r="AV24" s="1738"/>
    </row>
    <row r="25" spans="1:48" ht="60.75" customHeight="1">
      <c r="A25" s="2135">
        <v>1</v>
      </c>
      <c r="B25" s="1761">
        <v>171956090000009</v>
      </c>
      <c r="C25" s="2143">
        <v>42748</v>
      </c>
      <c r="D25" s="1734">
        <f t="shared" si="0"/>
        <v>5</v>
      </c>
      <c r="E25" s="1769">
        <v>0.4680555555555555</v>
      </c>
      <c r="F25" s="1770" t="s">
        <v>135</v>
      </c>
      <c r="G25" s="1726" t="s">
        <v>138</v>
      </c>
      <c r="H25" s="2135" t="s">
        <v>1765</v>
      </c>
      <c r="I25" s="1770" t="s">
        <v>658</v>
      </c>
      <c r="J25" s="1770" t="s">
        <v>674</v>
      </c>
      <c r="K25" s="1770" t="s">
        <v>696</v>
      </c>
      <c r="L25" s="1770" t="s">
        <v>578</v>
      </c>
      <c r="M25" s="1770" t="s">
        <v>407</v>
      </c>
      <c r="N25" s="1770" t="s">
        <v>655</v>
      </c>
      <c r="O25" s="2134"/>
      <c r="P25" s="2134"/>
      <c r="Q25" s="2134"/>
      <c r="R25" s="2134"/>
      <c r="S25" s="2134"/>
      <c r="T25" s="2134"/>
      <c r="U25" s="2134"/>
      <c r="V25" s="2134"/>
      <c r="W25" s="2134"/>
      <c r="X25" s="2134"/>
      <c r="Y25" s="2134"/>
      <c r="Z25" s="1772" t="s">
        <v>1831</v>
      </c>
      <c r="AA25" s="2134" t="s">
        <v>620</v>
      </c>
      <c r="AB25" s="2134" t="s">
        <v>620</v>
      </c>
      <c r="AC25" s="2300"/>
      <c r="AD25" s="2300"/>
      <c r="AE25" s="2300"/>
      <c r="AF25" s="2300"/>
      <c r="AG25" s="2300"/>
      <c r="AH25" s="2300"/>
      <c r="AI25" s="2300"/>
      <c r="AJ25" s="2300"/>
      <c r="AK25" s="1780" t="str">
        <f t="shared" si="5"/>
        <v>нет</v>
      </c>
      <c r="AL25" s="1737">
        <f t="shared" si="6"/>
        <v>0</v>
      </c>
      <c r="AM25" s="2138"/>
      <c r="AN25" s="1780"/>
      <c r="AO25" s="1780"/>
      <c r="AP25" s="1780" t="str">
        <f t="shared" si="7"/>
        <v>да</v>
      </c>
      <c r="AQ25" s="2139">
        <f t="shared" si="8"/>
        <v>2</v>
      </c>
      <c r="AR25" s="1772">
        <v>1</v>
      </c>
      <c r="AS25" s="1772">
        <v>1</v>
      </c>
      <c r="AT25" s="2140"/>
      <c r="AU25" s="1731" t="s">
        <v>917</v>
      </c>
      <c r="AV25" s="1738"/>
    </row>
    <row r="26" spans="1:48" ht="64.5" customHeight="1">
      <c r="A26" s="2135">
        <v>1</v>
      </c>
      <c r="B26" s="1761">
        <v>171956090000010</v>
      </c>
      <c r="C26" s="2143">
        <v>42748</v>
      </c>
      <c r="D26" s="1734">
        <f t="shared" si="0"/>
        <v>5</v>
      </c>
      <c r="E26" s="1764">
        <v>0.46875</v>
      </c>
      <c r="F26" s="1731" t="s">
        <v>135</v>
      </c>
      <c r="G26" s="1726" t="s">
        <v>138</v>
      </c>
      <c r="H26" s="1770" t="s">
        <v>1832</v>
      </c>
      <c r="I26" s="1770" t="s">
        <v>658</v>
      </c>
      <c r="J26" s="1770" t="s">
        <v>674</v>
      </c>
      <c r="K26" s="1770" t="s">
        <v>560</v>
      </c>
      <c r="L26" s="1770" t="s">
        <v>578</v>
      </c>
      <c r="M26" s="1770" t="s">
        <v>407</v>
      </c>
      <c r="N26" s="1770" t="s">
        <v>655</v>
      </c>
      <c r="O26" s="2134"/>
      <c r="P26" s="2134"/>
      <c r="Q26" s="2134"/>
      <c r="R26" s="2134"/>
      <c r="S26" s="2134"/>
      <c r="T26" s="2134"/>
      <c r="U26" s="2134"/>
      <c r="V26" s="2134"/>
      <c r="W26" s="2134"/>
      <c r="X26" s="2134"/>
      <c r="Y26" s="2134"/>
      <c r="Z26" s="1772" t="s">
        <v>1833</v>
      </c>
      <c r="AA26" s="2134" t="s">
        <v>623</v>
      </c>
      <c r="AB26" s="2300"/>
      <c r="AC26" s="2300"/>
      <c r="AD26" s="2300"/>
      <c r="AE26" s="2300"/>
      <c r="AF26" s="2300"/>
      <c r="AG26" s="2300"/>
      <c r="AH26" s="2300"/>
      <c r="AI26" s="2300"/>
      <c r="AJ26" s="2300"/>
      <c r="AK26" s="1772" t="s">
        <v>145</v>
      </c>
      <c r="AL26" s="1737">
        <v>0</v>
      </c>
      <c r="AM26" s="2234"/>
      <c r="AN26" s="1772"/>
      <c r="AO26" s="1772"/>
      <c r="AP26" s="1780" t="str">
        <f t="shared" si="7"/>
        <v>да</v>
      </c>
      <c r="AQ26" s="1737">
        <v>1</v>
      </c>
      <c r="AR26" s="1772"/>
      <c r="AS26" s="1772"/>
      <c r="AT26" s="2140">
        <v>1</v>
      </c>
      <c r="AU26" s="2171" t="s">
        <v>867</v>
      </c>
      <c r="AV26" s="1761" t="s">
        <v>1834</v>
      </c>
    </row>
    <row r="27" spans="1:48" ht="64.5" customHeight="1">
      <c r="A27" s="2135">
        <v>1</v>
      </c>
      <c r="B27" s="1752">
        <v>171968090000024</v>
      </c>
      <c r="C27" s="2143">
        <v>42750</v>
      </c>
      <c r="D27" s="1734">
        <f t="shared" si="0"/>
        <v>7</v>
      </c>
      <c r="E27" s="1769">
        <v>0.8125</v>
      </c>
      <c r="F27" s="1770" t="s">
        <v>137</v>
      </c>
      <c r="G27" s="1726" t="s">
        <v>145</v>
      </c>
      <c r="H27" s="2135" t="s">
        <v>1766</v>
      </c>
      <c r="I27" s="1778" t="s">
        <v>658</v>
      </c>
      <c r="J27" s="1778" t="s">
        <v>674</v>
      </c>
      <c r="K27" s="1778" t="s">
        <v>560</v>
      </c>
      <c r="L27" s="1779" t="s">
        <v>578</v>
      </c>
      <c r="M27" s="1771" t="s">
        <v>407</v>
      </c>
      <c r="N27" s="1771" t="s">
        <v>644</v>
      </c>
      <c r="O27" s="2134"/>
      <c r="P27" s="2134"/>
      <c r="Q27" s="2134"/>
      <c r="R27" s="2134"/>
      <c r="S27" s="2134"/>
      <c r="T27" s="2134"/>
      <c r="U27" s="1570"/>
      <c r="V27" s="1570"/>
      <c r="W27" s="1570"/>
      <c r="X27" s="1570"/>
      <c r="Y27" s="1570"/>
      <c r="Z27" s="2133" t="s">
        <v>1789</v>
      </c>
      <c r="AA27" s="2134" t="s">
        <v>1083</v>
      </c>
      <c r="AB27" s="2134" t="s">
        <v>1083</v>
      </c>
      <c r="AC27" s="2300"/>
      <c r="AD27" s="2300"/>
      <c r="AE27" s="2300"/>
      <c r="AF27" s="2300"/>
      <c r="AG27" s="2300"/>
      <c r="AH27" s="2300"/>
      <c r="AI27" s="2300"/>
      <c r="AJ27" s="2300"/>
      <c r="AK27" s="1780" t="str">
        <f t="shared" ref="AK27:AK73" si="9">IF(AL27,"да","нет")</f>
        <v>нет</v>
      </c>
      <c r="AL27" s="1737">
        <f t="shared" ref="AL27:AL73" si="10">SUM(AM27:AO27)</f>
        <v>0</v>
      </c>
      <c r="AM27" s="2138"/>
      <c r="AN27" s="1780"/>
      <c r="AO27" s="1780"/>
      <c r="AP27" s="1780" t="str">
        <f t="shared" ref="AP27:AP73" si="11">IF(AQ27,"да","нет")</f>
        <v>да</v>
      </c>
      <c r="AQ27" s="2139">
        <f t="shared" ref="AQ27:AQ73" si="12">SUM(AR27:AT27)</f>
        <v>2</v>
      </c>
      <c r="AR27" s="1772"/>
      <c r="AS27" s="1772"/>
      <c r="AT27" s="2140">
        <v>2</v>
      </c>
      <c r="AU27" s="1731" t="s">
        <v>917</v>
      </c>
      <c r="AV27" s="1738"/>
    </row>
    <row r="28" spans="1:48" ht="76.5" customHeight="1">
      <c r="A28" s="2135">
        <v>1</v>
      </c>
      <c r="B28" s="1752">
        <v>171964090000007</v>
      </c>
      <c r="C28" s="2143">
        <v>42750</v>
      </c>
      <c r="D28" s="1734">
        <f t="shared" si="0"/>
        <v>7</v>
      </c>
      <c r="E28" s="1769">
        <v>0.8930555555555556</v>
      </c>
      <c r="F28" s="1770" t="s">
        <v>140</v>
      </c>
      <c r="G28" s="1726" t="s">
        <v>138</v>
      </c>
      <c r="H28" s="2135" t="s">
        <v>1767</v>
      </c>
      <c r="I28" s="1770" t="s">
        <v>658</v>
      </c>
      <c r="J28" s="1770" t="s">
        <v>674</v>
      </c>
      <c r="K28" s="1770" t="s">
        <v>560</v>
      </c>
      <c r="L28" s="1770" t="s">
        <v>578</v>
      </c>
      <c r="M28" s="1770" t="s">
        <v>407</v>
      </c>
      <c r="N28" s="1770" t="s">
        <v>646</v>
      </c>
      <c r="O28" s="2134"/>
      <c r="P28" s="2134"/>
      <c r="Q28" s="2134"/>
      <c r="R28" s="2134"/>
      <c r="S28" s="2134"/>
      <c r="T28" s="2134"/>
      <c r="U28" s="1570"/>
      <c r="V28" s="1570"/>
      <c r="W28" s="1570"/>
      <c r="X28" s="1570"/>
      <c r="Y28" s="1570"/>
      <c r="Z28" s="2133" t="s">
        <v>1787</v>
      </c>
      <c r="AA28" s="2134" t="s">
        <v>620</v>
      </c>
      <c r="AB28" s="2300"/>
      <c r="AC28" s="2300"/>
      <c r="AD28" s="2300"/>
      <c r="AE28" s="2300"/>
      <c r="AF28" s="2300"/>
      <c r="AG28" s="2300"/>
      <c r="AH28" s="2300"/>
      <c r="AI28" s="2300"/>
      <c r="AJ28" s="2300"/>
      <c r="AK28" s="1780" t="str">
        <f t="shared" si="9"/>
        <v>нет</v>
      </c>
      <c r="AL28" s="1737">
        <f t="shared" si="10"/>
        <v>0</v>
      </c>
      <c r="AM28" s="2138"/>
      <c r="AN28" s="1780"/>
      <c r="AO28" s="1780"/>
      <c r="AP28" s="1780" t="str">
        <f t="shared" si="11"/>
        <v>да</v>
      </c>
      <c r="AQ28" s="2139">
        <f t="shared" si="12"/>
        <v>1</v>
      </c>
      <c r="AR28" s="1772"/>
      <c r="AS28" s="1772">
        <v>1</v>
      </c>
      <c r="AT28" s="2140"/>
      <c r="AU28" s="1731" t="s">
        <v>916</v>
      </c>
      <c r="AV28" s="1738"/>
    </row>
    <row r="29" spans="1:48" ht="96" customHeight="1">
      <c r="A29" s="2135">
        <v>1</v>
      </c>
      <c r="B29" s="1752">
        <v>171916090000007</v>
      </c>
      <c r="C29" s="2143">
        <v>42753</v>
      </c>
      <c r="D29" s="1734">
        <f t="shared" si="0"/>
        <v>3</v>
      </c>
      <c r="E29" s="1769">
        <v>0.3263888888888889</v>
      </c>
      <c r="F29" s="1770" t="s">
        <v>288</v>
      </c>
      <c r="G29" s="1726" t="s">
        <v>138</v>
      </c>
      <c r="H29" s="1770" t="s">
        <v>1768</v>
      </c>
      <c r="I29" s="1770" t="s">
        <v>658</v>
      </c>
      <c r="J29" s="1770" t="s">
        <v>674</v>
      </c>
      <c r="K29" s="1770" t="s">
        <v>560</v>
      </c>
      <c r="L29" s="1770" t="s">
        <v>578</v>
      </c>
      <c r="M29" s="1770" t="s">
        <v>407</v>
      </c>
      <c r="N29" s="1770" t="s">
        <v>646</v>
      </c>
      <c r="O29" s="2134"/>
      <c r="P29" s="2134"/>
      <c r="Q29" s="2134"/>
      <c r="R29" s="2134"/>
      <c r="S29" s="2134"/>
      <c r="T29" s="2134"/>
      <c r="U29" s="1798"/>
      <c r="V29" s="1798"/>
      <c r="W29" s="1798"/>
      <c r="X29" s="1798"/>
      <c r="Y29" s="1798"/>
      <c r="Z29" s="2133" t="s">
        <v>1788</v>
      </c>
      <c r="AA29" s="2134" t="s">
        <v>620</v>
      </c>
      <c r="AB29" s="2134" t="s">
        <v>620</v>
      </c>
      <c r="AC29" s="2134" t="s">
        <v>620</v>
      </c>
      <c r="AD29" s="2134" t="s">
        <v>620</v>
      </c>
      <c r="AE29" s="2134" t="s">
        <v>1084</v>
      </c>
      <c r="AF29" s="2300"/>
      <c r="AG29" s="2300"/>
      <c r="AH29" s="2300"/>
      <c r="AI29" s="2300"/>
      <c r="AJ29" s="2300"/>
      <c r="AK29" s="1780" t="str">
        <f t="shared" si="9"/>
        <v>нет</v>
      </c>
      <c r="AL29" s="1737">
        <f t="shared" si="10"/>
        <v>0</v>
      </c>
      <c r="AM29" s="2138"/>
      <c r="AN29" s="1780"/>
      <c r="AO29" s="1780"/>
      <c r="AP29" s="1780" t="str">
        <f t="shared" si="11"/>
        <v>да</v>
      </c>
      <c r="AQ29" s="2139">
        <f t="shared" si="12"/>
        <v>5</v>
      </c>
      <c r="AR29" s="1772"/>
      <c r="AS29" s="1772">
        <v>4</v>
      </c>
      <c r="AT29" s="2140">
        <v>1</v>
      </c>
      <c r="AU29" s="1731" t="s">
        <v>917</v>
      </c>
      <c r="AV29" s="1738"/>
    </row>
    <row r="30" spans="1:48" ht="39.75" customHeight="1">
      <c r="A30" s="2135">
        <v>1</v>
      </c>
      <c r="B30" s="1752">
        <v>171956090000013</v>
      </c>
      <c r="C30" s="2143">
        <v>42753</v>
      </c>
      <c r="D30" s="1734">
        <f t="shared" si="0"/>
        <v>3</v>
      </c>
      <c r="E30" s="1769">
        <v>0.34375</v>
      </c>
      <c r="F30" s="1770" t="s">
        <v>135</v>
      </c>
      <c r="G30" s="1726" t="s">
        <v>138</v>
      </c>
      <c r="H30" s="2135" t="s">
        <v>1769</v>
      </c>
      <c r="I30" s="1770" t="s">
        <v>658</v>
      </c>
      <c r="J30" s="1770" t="s">
        <v>674</v>
      </c>
      <c r="K30" s="1770" t="s">
        <v>560</v>
      </c>
      <c r="L30" s="1770" t="s">
        <v>578</v>
      </c>
      <c r="M30" s="1770" t="s">
        <v>407</v>
      </c>
      <c r="N30" s="1770" t="s">
        <v>655</v>
      </c>
      <c r="O30" s="2134"/>
      <c r="P30" s="2134"/>
      <c r="Q30" s="2134"/>
      <c r="R30" s="2134"/>
      <c r="S30" s="2134"/>
      <c r="T30" s="2134"/>
      <c r="U30" s="1570"/>
      <c r="V30" s="1570"/>
      <c r="W30" s="1570"/>
      <c r="X30" s="1570"/>
      <c r="Y30" s="1570"/>
      <c r="Z30" s="2133" t="s">
        <v>1892</v>
      </c>
      <c r="AA30" s="2134" t="s">
        <v>620</v>
      </c>
      <c r="AB30" s="2134" t="s">
        <v>620</v>
      </c>
      <c r="AC30" s="2300"/>
      <c r="AD30" s="2300"/>
      <c r="AE30" s="2300"/>
      <c r="AF30" s="2300"/>
      <c r="AG30" s="2300"/>
      <c r="AH30" s="2300"/>
      <c r="AI30" s="2300"/>
      <c r="AJ30" s="2300"/>
      <c r="AK30" s="1780" t="str">
        <f t="shared" si="9"/>
        <v>нет</v>
      </c>
      <c r="AL30" s="1737">
        <f t="shared" si="10"/>
        <v>0</v>
      </c>
      <c r="AM30" s="2138"/>
      <c r="AN30" s="1780"/>
      <c r="AO30" s="1780"/>
      <c r="AP30" s="1780" t="str">
        <f t="shared" si="11"/>
        <v>да</v>
      </c>
      <c r="AQ30" s="2139">
        <f t="shared" si="12"/>
        <v>2</v>
      </c>
      <c r="AR30" s="1772"/>
      <c r="AS30" s="1772">
        <v>2</v>
      </c>
      <c r="AT30" s="2140"/>
      <c r="AU30" s="1731" t="s">
        <v>917</v>
      </c>
      <c r="AV30" s="1738"/>
    </row>
    <row r="31" spans="1:48" ht="53.25" customHeight="1">
      <c r="A31" s="2135">
        <v>1</v>
      </c>
      <c r="B31" s="1752">
        <v>171956090000014</v>
      </c>
      <c r="C31" s="2143">
        <v>42753</v>
      </c>
      <c r="D31" s="1734">
        <f t="shared" si="0"/>
        <v>3</v>
      </c>
      <c r="E31" s="1769">
        <v>0.3972222222222222</v>
      </c>
      <c r="F31" s="1770" t="s">
        <v>135</v>
      </c>
      <c r="G31" s="1726" t="s">
        <v>138</v>
      </c>
      <c r="H31" s="2135" t="s">
        <v>1770</v>
      </c>
      <c r="I31" s="1770" t="s">
        <v>658</v>
      </c>
      <c r="J31" s="1770" t="s">
        <v>674</v>
      </c>
      <c r="K31" s="1770" t="s">
        <v>560</v>
      </c>
      <c r="L31" s="1770" t="s">
        <v>578</v>
      </c>
      <c r="M31" s="1770" t="s">
        <v>407</v>
      </c>
      <c r="N31" s="1770" t="s">
        <v>646</v>
      </c>
      <c r="O31" s="2134"/>
      <c r="P31" s="2134"/>
      <c r="Q31" s="2134"/>
      <c r="R31" s="2134"/>
      <c r="S31" s="2134"/>
      <c r="T31" s="2134"/>
      <c r="U31" s="1570"/>
      <c r="V31" s="1570"/>
      <c r="W31" s="1570"/>
      <c r="X31" s="1570"/>
      <c r="Y31" s="1570"/>
      <c r="Z31" s="2133" t="s">
        <v>1790</v>
      </c>
      <c r="AA31" s="2134" t="s">
        <v>620</v>
      </c>
      <c r="AB31" s="2134" t="s">
        <v>620</v>
      </c>
      <c r="AC31" s="2300"/>
      <c r="AD31" s="2300"/>
      <c r="AE31" s="2300"/>
      <c r="AF31" s="2300"/>
      <c r="AG31" s="2300"/>
      <c r="AH31" s="2300"/>
      <c r="AI31" s="2300"/>
      <c r="AJ31" s="2300"/>
      <c r="AK31" s="1780" t="str">
        <f t="shared" si="9"/>
        <v>нет</v>
      </c>
      <c r="AL31" s="1737">
        <f t="shared" si="10"/>
        <v>0</v>
      </c>
      <c r="AM31" s="2138"/>
      <c r="AN31" s="1780"/>
      <c r="AO31" s="1780"/>
      <c r="AP31" s="1780" t="str">
        <f t="shared" si="11"/>
        <v>да</v>
      </c>
      <c r="AQ31" s="2139">
        <f t="shared" si="12"/>
        <v>2</v>
      </c>
      <c r="AR31" s="1772">
        <v>1</v>
      </c>
      <c r="AS31" s="1772">
        <v>1</v>
      </c>
      <c r="AT31" s="2140"/>
      <c r="AU31" s="1731" t="s">
        <v>920</v>
      </c>
      <c r="AV31" s="1728" t="s">
        <v>1836</v>
      </c>
    </row>
    <row r="32" spans="1:48" ht="86.25" customHeight="1">
      <c r="A32" s="2135">
        <v>1</v>
      </c>
      <c r="B32" s="1752">
        <v>171916090000008</v>
      </c>
      <c r="C32" s="2143">
        <v>42753</v>
      </c>
      <c r="D32" s="1734">
        <f t="shared" si="0"/>
        <v>3</v>
      </c>
      <c r="E32" s="1769">
        <v>0.42708333333333331</v>
      </c>
      <c r="F32" s="1770" t="s">
        <v>288</v>
      </c>
      <c r="G32" s="1726" t="s">
        <v>138</v>
      </c>
      <c r="H32" s="2135" t="s">
        <v>1771</v>
      </c>
      <c r="I32" s="1770" t="s">
        <v>658</v>
      </c>
      <c r="J32" s="1770" t="s">
        <v>674</v>
      </c>
      <c r="K32" s="1770" t="s">
        <v>560</v>
      </c>
      <c r="L32" s="1770" t="s">
        <v>578</v>
      </c>
      <c r="M32" s="1770" t="s">
        <v>407</v>
      </c>
      <c r="N32" s="1770" t="s">
        <v>646</v>
      </c>
      <c r="O32" s="2134"/>
      <c r="P32" s="2134"/>
      <c r="Q32" s="2134"/>
      <c r="R32" s="2134"/>
      <c r="S32" s="2134"/>
      <c r="T32" s="2134"/>
      <c r="U32" s="1570"/>
      <c r="V32" s="1570"/>
      <c r="W32" s="1570"/>
      <c r="X32" s="1570"/>
      <c r="Y32" s="1570"/>
      <c r="Z32" s="2133" t="s">
        <v>1791</v>
      </c>
      <c r="AA32" s="2134" t="s">
        <v>382</v>
      </c>
      <c r="AB32" s="2134" t="s">
        <v>1084</v>
      </c>
      <c r="AC32" s="2134" t="s">
        <v>382</v>
      </c>
      <c r="AD32" s="2300"/>
      <c r="AE32" s="2300"/>
      <c r="AF32" s="2300"/>
      <c r="AG32" s="2300"/>
      <c r="AH32" s="2300"/>
      <c r="AI32" s="2300"/>
      <c r="AJ32" s="2300"/>
      <c r="AK32" s="1780" t="str">
        <f t="shared" si="9"/>
        <v>нет</v>
      </c>
      <c r="AL32" s="1737">
        <f t="shared" si="10"/>
        <v>0</v>
      </c>
      <c r="AM32" s="2138"/>
      <c r="AN32" s="1780"/>
      <c r="AO32" s="1780"/>
      <c r="AP32" s="1780" t="str">
        <f t="shared" si="11"/>
        <v>да</v>
      </c>
      <c r="AQ32" s="2139">
        <f t="shared" si="12"/>
        <v>3</v>
      </c>
      <c r="AR32" s="1772">
        <v>1</v>
      </c>
      <c r="AS32" s="1772">
        <v>1</v>
      </c>
      <c r="AT32" s="2140">
        <v>1</v>
      </c>
      <c r="AU32" s="1731" t="s">
        <v>917</v>
      </c>
      <c r="AV32" s="1738"/>
    </row>
    <row r="33" spans="1:48" ht="30" customHeight="1">
      <c r="A33" s="2135">
        <v>1</v>
      </c>
      <c r="B33" s="1752">
        <v>171940090000022</v>
      </c>
      <c r="C33" s="2143">
        <v>42753</v>
      </c>
      <c r="D33" s="1734">
        <f t="shared" si="0"/>
        <v>3</v>
      </c>
      <c r="E33" s="1769">
        <v>0.87152777777777779</v>
      </c>
      <c r="F33" s="1770" t="s">
        <v>127</v>
      </c>
      <c r="G33" s="1726" t="s">
        <v>138</v>
      </c>
      <c r="H33" s="2135" t="s">
        <v>1772</v>
      </c>
      <c r="I33" s="1770" t="s">
        <v>658</v>
      </c>
      <c r="J33" s="1770" t="s">
        <v>674</v>
      </c>
      <c r="K33" s="1770" t="s">
        <v>560</v>
      </c>
      <c r="L33" s="1770" t="s">
        <v>578</v>
      </c>
      <c r="M33" s="1770" t="s">
        <v>407</v>
      </c>
      <c r="N33" s="1770" t="s">
        <v>646</v>
      </c>
      <c r="O33" s="2134"/>
      <c r="P33" s="2134"/>
      <c r="Q33" s="2134"/>
      <c r="R33" s="2134"/>
      <c r="S33" s="2134"/>
      <c r="T33" s="2134"/>
      <c r="U33" s="1570"/>
      <c r="V33" s="1570"/>
      <c r="W33" s="1570"/>
      <c r="X33" s="1570"/>
      <c r="Y33" s="1570"/>
      <c r="Z33" s="2133" t="s">
        <v>1792</v>
      </c>
      <c r="AA33" s="2134" t="s">
        <v>390</v>
      </c>
      <c r="AB33" s="2300"/>
      <c r="AC33" s="2300"/>
      <c r="AD33" s="2300"/>
      <c r="AE33" s="2300"/>
      <c r="AF33" s="2300"/>
      <c r="AG33" s="2300"/>
      <c r="AH33" s="2300"/>
      <c r="AI33" s="2300"/>
      <c r="AJ33" s="2300"/>
      <c r="AK33" s="1780" t="str">
        <f t="shared" si="9"/>
        <v>нет</v>
      </c>
      <c r="AL33" s="1737">
        <f t="shared" si="10"/>
        <v>0</v>
      </c>
      <c r="AM33" s="2138"/>
      <c r="AN33" s="1780"/>
      <c r="AO33" s="1780"/>
      <c r="AP33" s="1780" t="str">
        <f t="shared" si="11"/>
        <v>да</v>
      </c>
      <c r="AQ33" s="2139">
        <f t="shared" si="12"/>
        <v>1</v>
      </c>
      <c r="AR33" s="1772"/>
      <c r="AS33" s="1772">
        <v>1</v>
      </c>
      <c r="AT33" s="2140"/>
      <c r="AU33" s="1731" t="s">
        <v>917</v>
      </c>
      <c r="AV33" s="1738"/>
    </row>
    <row r="34" spans="1:48" ht="30" customHeight="1">
      <c r="A34" s="2135">
        <v>1</v>
      </c>
      <c r="B34" s="1752">
        <v>171968090000029</v>
      </c>
      <c r="C34" s="2143">
        <v>42754</v>
      </c>
      <c r="D34" s="1734">
        <f t="shared" si="0"/>
        <v>4</v>
      </c>
      <c r="E34" s="1769">
        <v>1.3888888888888888E-2</v>
      </c>
      <c r="F34" s="1770" t="s">
        <v>137</v>
      </c>
      <c r="G34" s="1726" t="s">
        <v>145</v>
      </c>
      <c r="H34" s="2135" t="s">
        <v>1773</v>
      </c>
      <c r="I34" s="1778" t="s">
        <v>658</v>
      </c>
      <c r="J34" s="1778" t="s">
        <v>674</v>
      </c>
      <c r="K34" s="1778" t="s">
        <v>560</v>
      </c>
      <c r="L34" s="1779" t="s">
        <v>578</v>
      </c>
      <c r="M34" s="1771" t="s">
        <v>407</v>
      </c>
      <c r="N34" s="1771" t="s">
        <v>644</v>
      </c>
      <c r="O34" s="2134"/>
      <c r="P34" s="2134"/>
      <c r="Q34" s="2134"/>
      <c r="R34" s="2134"/>
      <c r="S34" s="2134"/>
      <c r="T34" s="2134"/>
      <c r="U34" s="1570"/>
      <c r="V34" s="1570"/>
      <c r="W34" s="1570"/>
      <c r="X34" s="1570"/>
      <c r="Y34" s="1570"/>
      <c r="Z34" s="2133" t="s">
        <v>1793</v>
      </c>
      <c r="AA34" s="2134" t="s">
        <v>382</v>
      </c>
      <c r="AB34" s="2300"/>
      <c r="AC34" s="2300"/>
      <c r="AD34" s="2300"/>
      <c r="AE34" s="2300"/>
      <c r="AF34" s="2300"/>
      <c r="AG34" s="2300"/>
      <c r="AH34" s="2300"/>
      <c r="AI34" s="2300"/>
      <c r="AJ34" s="2300"/>
      <c r="AK34" s="1780" t="str">
        <f t="shared" si="9"/>
        <v>нет</v>
      </c>
      <c r="AL34" s="1737">
        <f t="shared" si="10"/>
        <v>0</v>
      </c>
      <c r="AM34" s="2138"/>
      <c r="AN34" s="1780"/>
      <c r="AO34" s="1780"/>
      <c r="AP34" s="1780" t="str">
        <f t="shared" si="11"/>
        <v>да</v>
      </c>
      <c r="AQ34" s="2139">
        <f t="shared" si="12"/>
        <v>1</v>
      </c>
      <c r="AR34" s="1772">
        <v>1</v>
      </c>
      <c r="AS34" s="1772"/>
      <c r="AT34" s="2140"/>
      <c r="AU34" s="1731" t="s">
        <v>917</v>
      </c>
      <c r="AV34" s="1738"/>
    </row>
    <row r="35" spans="1:48" ht="70.5" customHeight="1">
      <c r="A35" s="2135">
        <v>1</v>
      </c>
      <c r="B35" s="1761">
        <v>171956090000015</v>
      </c>
      <c r="C35" s="2143">
        <v>42754</v>
      </c>
      <c r="D35" s="1734">
        <f t="shared" si="0"/>
        <v>4</v>
      </c>
      <c r="E35" s="1769">
        <v>0.17013888888888887</v>
      </c>
      <c r="F35" s="1770" t="s">
        <v>135</v>
      </c>
      <c r="G35" s="1726" t="s">
        <v>138</v>
      </c>
      <c r="H35" s="2135" t="s">
        <v>1774</v>
      </c>
      <c r="I35" s="1770" t="s">
        <v>658</v>
      </c>
      <c r="J35" s="1770" t="s">
        <v>674</v>
      </c>
      <c r="K35" s="1770" t="s">
        <v>560</v>
      </c>
      <c r="L35" s="1770" t="s">
        <v>578</v>
      </c>
      <c r="M35" s="1770" t="s">
        <v>407</v>
      </c>
      <c r="N35" s="1770" t="s">
        <v>655</v>
      </c>
      <c r="O35" s="2134"/>
      <c r="P35" s="2134"/>
      <c r="Q35" s="2134"/>
      <c r="R35" s="2134"/>
      <c r="S35" s="2134"/>
      <c r="T35" s="2134"/>
      <c r="U35" s="1570"/>
      <c r="V35" s="1570"/>
      <c r="W35" s="1570"/>
      <c r="X35" s="1570"/>
      <c r="Y35" s="1570"/>
      <c r="Z35" s="2133" t="s">
        <v>1794</v>
      </c>
      <c r="AA35" s="2134" t="s">
        <v>620</v>
      </c>
      <c r="AB35" s="2134" t="s">
        <v>1083</v>
      </c>
      <c r="AC35" s="2134" t="s">
        <v>623</v>
      </c>
      <c r="AD35" s="2300"/>
      <c r="AE35" s="2300"/>
      <c r="AF35" s="2300"/>
      <c r="AG35" s="2300"/>
      <c r="AH35" s="2300"/>
      <c r="AI35" s="2300"/>
      <c r="AJ35" s="2300"/>
      <c r="AK35" s="1780" t="str">
        <f t="shared" si="9"/>
        <v>нет</v>
      </c>
      <c r="AL35" s="1737">
        <f t="shared" si="10"/>
        <v>0</v>
      </c>
      <c r="AM35" s="2138"/>
      <c r="AN35" s="1780"/>
      <c r="AO35" s="1780"/>
      <c r="AP35" s="1780" t="str">
        <f t="shared" si="11"/>
        <v>да</v>
      </c>
      <c r="AQ35" s="2139">
        <f t="shared" si="12"/>
        <v>3</v>
      </c>
      <c r="AR35" s="1772"/>
      <c r="AS35" s="1772">
        <v>1</v>
      </c>
      <c r="AT35" s="2140">
        <v>2</v>
      </c>
      <c r="AU35" s="1731" t="s">
        <v>916</v>
      </c>
      <c r="AV35" s="1738"/>
    </row>
    <row r="36" spans="1:48" ht="30" customHeight="1">
      <c r="A36" s="2135">
        <v>1</v>
      </c>
      <c r="B36" s="1752">
        <v>171940090000025</v>
      </c>
      <c r="C36" s="2143">
        <v>42754</v>
      </c>
      <c r="D36" s="1734">
        <f t="shared" si="0"/>
        <v>4</v>
      </c>
      <c r="E36" s="1769">
        <v>0.68333333333333324</v>
      </c>
      <c r="F36" s="1770" t="s">
        <v>127</v>
      </c>
      <c r="G36" s="1726" t="s">
        <v>145</v>
      </c>
      <c r="H36" s="2135" t="s">
        <v>1775</v>
      </c>
      <c r="I36" s="1770" t="s">
        <v>658</v>
      </c>
      <c r="J36" s="1770" t="s">
        <v>674</v>
      </c>
      <c r="K36" s="1770" t="s">
        <v>560</v>
      </c>
      <c r="L36" s="1770" t="s">
        <v>578</v>
      </c>
      <c r="M36" s="1770" t="s">
        <v>407</v>
      </c>
      <c r="N36" s="1770" t="s">
        <v>646</v>
      </c>
      <c r="O36" s="2134"/>
      <c r="P36" s="2134"/>
      <c r="Q36" s="2134"/>
      <c r="R36" s="2134"/>
      <c r="S36" s="2134"/>
      <c r="T36" s="2134"/>
      <c r="U36" s="1570"/>
      <c r="V36" s="1570"/>
      <c r="W36" s="1570"/>
      <c r="X36" s="1570"/>
      <c r="Y36" s="1570"/>
      <c r="Z36" s="2133" t="s">
        <v>1795</v>
      </c>
      <c r="AA36" s="2134" t="s">
        <v>620</v>
      </c>
      <c r="AB36" s="2300"/>
      <c r="AC36" s="2300"/>
      <c r="AD36" s="2300"/>
      <c r="AE36" s="2300"/>
      <c r="AF36" s="2300"/>
      <c r="AG36" s="2300"/>
      <c r="AH36" s="2300"/>
      <c r="AI36" s="2300"/>
      <c r="AJ36" s="2300"/>
      <c r="AK36" s="1780" t="str">
        <f t="shared" si="9"/>
        <v>нет</v>
      </c>
      <c r="AL36" s="1737">
        <f t="shared" si="10"/>
        <v>0</v>
      </c>
      <c r="AM36" s="2138"/>
      <c r="AN36" s="1780"/>
      <c r="AO36" s="1780"/>
      <c r="AP36" s="1780" t="str">
        <f t="shared" si="11"/>
        <v>да</v>
      </c>
      <c r="AQ36" s="2139">
        <f t="shared" si="12"/>
        <v>1</v>
      </c>
      <c r="AR36" s="1772"/>
      <c r="AS36" s="1772">
        <v>1</v>
      </c>
      <c r="AT36" s="2140"/>
      <c r="AU36" s="1731" t="s">
        <v>917</v>
      </c>
      <c r="AV36" s="1738"/>
    </row>
    <row r="37" spans="1:48" ht="105" customHeight="1">
      <c r="A37" s="2503">
        <v>1</v>
      </c>
      <c r="B37" s="2485">
        <v>171916090000009</v>
      </c>
      <c r="C37" s="2504">
        <v>42756</v>
      </c>
      <c r="D37" s="2395">
        <f t="shared" si="0"/>
        <v>6</v>
      </c>
      <c r="E37" s="2505">
        <v>0.3743055555555555</v>
      </c>
      <c r="F37" s="2401" t="s">
        <v>288</v>
      </c>
      <c r="G37" s="2296" t="s">
        <v>145</v>
      </c>
      <c r="H37" s="2401" t="s">
        <v>2196</v>
      </c>
      <c r="I37" s="2401" t="s">
        <v>665</v>
      </c>
      <c r="J37" s="2401"/>
      <c r="K37" s="2401"/>
      <c r="L37" s="2401"/>
      <c r="M37" s="2401"/>
      <c r="N37" s="2401"/>
      <c r="O37" s="2506"/>
      <c r="P37" s="2506"/>
      <c r="Q37" s="2506"/>
      <c r="R37" s="2506"/>
      <c r="S37" s="2506"/>
      <c r="T37" s="2506"/>
      <c r="U37" s="1798"/>
      <c r="V37" s="1798"/>
      <c r="W37" s="1798"/>
      <c r="X37" s="1798"/>
      <c r="Y37" s="1798"/>
      <c r="Z37" s="2507" t="s">
        <v>2197</v>
      </c>
      <c r="AA37" s="2506"/>
      <c r="AB37" s="2506"/>
      <c r="AC37" s="2506"/>
      <c r="AD37" s="2506"/>
      <c r="AE37" s="2506"/>
      <c r="AF37" s="1798"/>
      <c r="AG37" s="1798"/>
      <c r="AH37" s="1798"/>
      <c r="AI37" s="1798"/>
      <c r="AJ37" s="1798"/>
      <c r="AK37" s="2508" t="str">
        <f t="shared" si="9"/>
        <v>нет</v>
      </c>
      <c r="AL37" s="2463">
        <f t="shared" si="10"/>
        <v>0</v>
      </c>
      <c r="AM37" s="2509"/>
      <c r="AN37" s="2508"/>
      <c r="AO37" s="2508"/>
      <c r="AP37" s="2508" t="str">
        <f t="shared" si="11"/>
        <v>да</v>
      </c>
      <c r="AQ37" s="2510">
        <f t="shared" si="12"/>
        <v>3</v>
      </c>
      <c r="AR37" s="2451"/>
      <c r="AS37" s="2451">
        <v>1</v>
      </c>
      <c r="AT37" s="2511">
        <v>2</v>
      </c>
      <c r="AU37" s="2406" t="s">
        <v>917</v>
      </c>
      <c r="AV37" s="2512"/>
    </row>
    <row r="38" spans="1:48" ht="38.25" customHeight="1">
      <c r="A38" s="2503">
        <v>1</v>
      </c>
      <c r="B38" s="2485">
        <v>171910090000033</v>
      </c>
      <c r="C38" s="2504">
        <v>42756</v>
      </c>
      <c r="D38" s="2395">
        <f t="shared" si="0"/>
        <v>6</v>
      </c>
      <c r="E38" s="2505">
        <v>0.57986111111111105</v>
      </c>
      <c r="F38" s="2401" t="s">
        <v>128</v>
      </c>
      <c r="G38" s="2296" t="s">
        <v>145</v>
      </c>
      <c r="H38" s="2503" t="s">
        <v>2198</v>
      </c>
      <c r="I38" s="2401"/>
      <c r="J38" s="2401"/>
      <c r="K38" s="2401"/>
      <c r="L38" s="2401"/>
      <c r="M38" s="2401"/>
      <c r="N38" s="2401"/>
      <c r="O38" s="2506"/>
      <c r="P38" s="2506"/>
      <c r="Q38" s="2506"/>
      <c r="R38" s="2506"/>
      <c r="S38" s="2506"/>
      <c r="T38" s="2506"/>
      <c r="U38" s="1798"/>
      <c r="V38" s="1798"/>
      <c r="W38" s="1798"/>
      <c r="X38" s="1798"/>
      <c r="Y38" s="1798"/>
      <c r="Z38" s="2507" t="s">
        <v>2199</v>
      </c>
      <c r="AA38" s="2506"/>
      <c r="AB38" s="2506"/>
      <c r="AC38" s="2506"/>
      <c r="AD38" s="2506"/>
      <c r="AE38" s="2506"/>
      <c r="AF38" s="1798"/>
      <c r="AG38" s="1798"/>
      <c r="AH38" s="1798"/>
      <c r="AI38" s="1798"/>
      <c r="AJ38" s="1798"/>
      <c r="AK38" s="2508" t="str">
        <f t="shared" si="9"/>
        <v>нет</v>
      </c>
      <c r="AL38" s="2463">
        <f t="shared" si="10"/>
        <v>0</v>
      </c>
      <c r="AM38" s="2509"/>
      <c r="AN38" s="2508"/>
      <c r="AO38" s="2508"/>
      <c r="AP38" s="2508" t="str">
        <f t="shared" si="11"/>
        <v>да</v>
      </c>
      <c r="AQ38" s="2510">
        <f t="shared" si="12"/>
        <v>1</v>
      </c>
      <c r="AR38" s="2451"/>
      <c r="AS38" s="2451">
        <v>1</v>
      </c>
      <c r="AT38" s="2511"/>
      <c r="AU38" s="2406" t="s">
        <v>916</v>
      </c>
      <c r="AV38" s="2512"/>
    </row>
    <row r="39" spans="1:48" s="2272" customFormat="1" ht="82.5" customHeight="1">
      <c r="A39" s="2513">
        <v>1</v>
      </c>
      <c r="B39" s="2485">
        <v>171942090000008</v>
      </c>
      <c r="C39" s="2514">
        <v>42757</v>
      </c>
      <c r="D39" s="2395">
        <f t="shared" si="0"/>
        <v>7</v>
      </c>
      <c r="E39" s="2515">
        <v>0.41041666666666665</v>
      </c>
      <c r="F39" s="2401" t="s">
        <v>144</v>
      </c>
      <c r="G39" s="2296" t="s">
        <v>145</v>
      </c>
      <c r="H39" s="2401" t="s">
        <v>2200</v>
      </c>
      <c r="I39" s="2401"/>
      <c r="J39" s="2401"/>
      <c r="K39" s="2401"/>
      <c r="L39" s="2401"/>
      <c r="M39" s="2401"/>
      <c r="N39" s="2401"/>
      <c r="O39" s="2506"/>
      <c r="P39" s="2506"/>
      <c r="Q39" s="2506"/>
      <c r="R39" s="2506"/>
      <c r="S39" s="2506"/>
      <c r="T39" s="2506"/>
      <c r="U39" s="1798"/>
      <c r="V39" s="1798"/>
      <c r="W39" s="1798"/>
      <c r="X39" s="1798"/>
      <c r="Y39" s="1798"/>
      <c r="Z39" s="2507" t="s">
        <v>2201</v>
      </c>
      <c r="AA39" s="2506"/>
      <c r="AB39" s="2506"/>
      <c r="AC39" s="2506"/>
      <c r="AD39" s="2506"/>
      <c r="AE39" s="2506"/>
      <c r="AF39" s="1798"/>
      <c r="AG39" s="1798"/>
      <c r="AH39" s="1798"/>
      <c r="AI39" s="1798"/>
      <c r="AJ39" s="1798"/>
      <c r="AK39" s="2508" t="str">
        <f t="shared" si="9"/>
        <v>нет</v>
      </c>
      <c r="AL39" s="2463">
        <f t="shared" si="10"/>
        <v>0</v>
      </c>
      <c r="AM39" s="2509"/>
      <c r="AN39" s="2508"/>
      <c r="AO39" s="2508"/>
      <c r="AP39" s="2508" t="str">
        <f t="shared" si="11"/>
        <v>да</v>
      </c>
      <c r="AQ39" s="2510">
        <f t="shared" si="12"/>
        <v>3</v>
      </c>
      <c r="AR39" s="2451">
        <v>2</v>
      </c>
      <c r="AS39" s="2451">
        <v>1</v>
      </c>
      <c r="AT39" s="2511"/>
      <c r="AU39" s="2406" t="s">
        <v>917</v>
      </c>
      <c r="AV39" s="2516" t="s">
        <v>2202</v>
      </c>
    </row>
    <row r="40" spans="1:48" ht="45.75" customHeight="1">
      <c r="A40" s="2135">
        <v>1</v>
      </c>
      <c r="B40" s="1787">
        <v>171932090000007</v>
      </c>
      <c r="C40" s="2517">
        <v>42757</v>
      </c>
      <c r="D40" s="1734">
        <f t="shared" si="0"/>
        <v>7</v>
      </c>
      <c r="E40" s="2518">
        <v>0.52013888888888882</v>
      </c>
      <c r="F40" s="1770" t="s">
        <v>148</v>
      </c>
      <c r="G40" s="1726" t="s">
        <v>145</v>
      </c>
      <c r="H40" s="2135" t="s">
        <v>2203</v>
      </c>
      <c r="I40" s="2519"/>
      <c r="J40" s="2519"/>
      <c r="K40" s="2519"/>
      <c r="L40" s="2519"/>
      <c r="M40" s="2519"/>
      <c r="N40" s="2519"/>
      <c r="O40" s="2134"/>
      <c r="P40" s="2134"/>
      <c r="Q40" s="2134"/>
      <c r="R40" s="2134"/>
      <c r="S40" s="2134"/>
      <c r="T40" s="2134"/>
      <c r="U40" s="1798"/>
      <c r="V40" s="1798"/>
      <c r="W40" s="1798"/>
      <c r="X40" s="1798"/>
      <c r="Y40" s="1798"/>
      <c r="Z40" s="2133" t="s">
        <v>2204</v>
      </c>
      <c r="AA40" s="2134" t="s">
        <v>382</v>
      </c>
      <c r="AB40" s="2134"/>
      <c r="AC40" s="2134"/>
      <c r="AD40" s="2134"/>
      <c r="AE40" s="2134"/>
      <c r="AF40" s="1798"/>
      <c r="AG40" s="1798"/>
      <c r="AH40" s="1798"/>
      <c r="AI40" s="1798"/>
      <c r="AJ40" s="1798"/>
      <c r="AK40" s="1780" t="str">
        <f t="shared" si="9"/>
        <v>нет</v>
      </c>
      <c r="AL40" s="1737">
        <f t="shared" si="10"/>
        <v>0</v>
      </c>
      <c r="AM40" s="2138"/>
      <c r="AN40" s="1780"/>
      <c r="AO40" s="1780"/>
      <c r="AP40" s="1780" t="str">
        <f t="shared" si="11"/>
        <v>да</v>
      </c>
      <c r="AQ40" s="2139">
        <f t="shared" si="12"/>
        <v>1</v>
      </c>
      <c r="AR40" s="1772"/>
      <c r="AS40" s="1772">
        <v>1</v>
      </c>
      <c r="AT40" s="2140"/>
      <c r="AU40" s="1731" t="s">
        <v>916</v>
      </c>
      <c r="AV40" s="1738"/>
    </row>
    <row r="41" spans="1:48" ht="30" customHeight="1">
      <c r="A41" s="2503">
        <v>1</v>
      </c>
      <c r="B41" s="2485">
        <v>171968090000037</v>
      </c>
      <c r="C41" s="2504">
        <v>42757</v>
      </c>
      <c r="D41" s="2395">
        <f t="shared" si="0"/>
        <v>7</v>
      </c>
      <c r="E41" s="2505">
        <v>0.67708333333333337</v>
      </c>
      <c r="F41" s="2401" t="s">
        <v>137</v>
      </c>
      <c r="G41" s="2296" t="s">
        <v>145</v>
      </c>
      <c r="H41" s="2503" t="s">
        <v>2205</v>
      </c>
      <c r="I41" s="2401"/>
      <c r="J41" s="2401"/>
      <c r="K41" s="2401"/>
      <c r="L41" s="2401"/>
      <c r="M41" s="2401"/>
      <c r="N41" s="2401"/>
      <c r="O41" s="2506"/>
      <c r="P41" s="2506"/>
      <c r="Q41" s="2506"/>
      <c r="R41" s="2506"/>
      <c r="S41" s="2506"/>
      <c r="T41" s="2506"/>
      <c r="U41" s="1798"/>
      <c r="V41" s="1798"/>
      <c r="W41" s="1798"/>
      <c r="X41" s="1798"/>
      <c r="Y41" s="1798"/>
      <c r="Z41" s="2507" t="s">
        <v>2206</v>
      </c>
      <c r="AA41" s="2506"/>
      <c r="AB41" s="2506"/>
      <c r="AC41" s="2506"/>
      <c r="AD41" s="2506"/>
      <c r="AE41" s="2506"/>
      <c r="AF41" s="1798"/>
      <c r="AG41" s="1798"/>
      <c r="AH41" s="1798"/>
      <c r="AI41" s="1798"/>
      <c r="AJ41" s="1798"/>
      <c r="AK41" s="2508" t="str">
        <f t="shared" si="9"/>
        <v>нет</v>
      </c>
      <c r="AL41" s="2463">
        <f t="shared" si="10"/>
        <v>0</v>
      </c>
      <c r="AM41" s="2509"/>
      <c r="AN41" s="2508"/>
      <c r="AO41" s="2508"/>
      <c r="AP41" s="2508" t="str">
        <f t="shared" si="11"/>
        <v>да</v>
      </c>
      <c r="AQ41" s="2510">
        <f t="shared" si="12"/>
        <v>1</v>
      </c>
      <c r="AR41" s="2451"/>
      <c r="AS41" s="2451">
        <v>1</v>
      </c>
      <c r="AT41" s="2511"/>
      <c r="AU41" s="2406" t="s">
        <v>917</v>
      </c>
      <c r="AV41" s="2512"/>
    </row>
    <row r="42" spans="1:48" ht="93" customHeight="1">
      <c r="A42" s="2503">
        <v>1</v>
      </c>
      <c r="B42" s="2485">
        <v>171940090000027</v>
      </c>
      <c r="C42" s="2504">
        <v>42757</v>
      </c>
      <c r="D42" s="2395">
        <f t="shared" si="0"/>
        <v>7</v>
      </c>
      <c r="E42" s="2505">
        <v>0.72569444444444453</v>
      </c>
      <c r="F42" s="2401" t="s">
        <v>127</v>
      </c>
      <c r="G42" s="2296" t="s">
        <v>145</v>
      </c>
      <c r="H42" s="2503" t="s">
        <v>2207</v>
      </c>
      <c r="I42" s="2401"/>
      <c r="J42" s="2401"/>
      <c r="K42" s="2401"/>
      <c r="L42" s="2401"/>
      <c r="M42" s="2401"/>
      <c r="N42" s="2401"/>
      <c r="O42" s="2506"/>
      <c r="P42" s="2506"/>
      <c r="Q42" s="2506"/>
      <c r="R42" s="2506"/>
      <c r="S42" s="2506"/>
      <c r="T42" s="2506"/>
      <c r="U42" s="1798"/>
      <c r="V42" s="1798"/>
      <c r="W42" s="1798"/>
      <c r="X42" s="1798"/>
      <c r="Y42" s="1798"/>
      <c r="Z42" s="2507" t="s">
        <v>2208</v>
      </c>
      <c r="AA42" s="2506"/>
      <c r="AB42" s="2506"/>
      <c r="AC42" s="2506"/>
      <c r="AD42" s="2506"/>
      <c r="AE42" s="2506"/>
      <c r="AF42" s="1798"/>
      <c r="AG42" s="1798"/>
      <c r="AH42" s="1798"/>
      <c r="AI42" s="1798"/>
      <c r="AJ42" s="1798"/>
      <c r="AK42" s="2508" t="str">
        <f t="shared" si="9"/>
        <v>нет</v>
      </c>
      <c r="AL42" s="2463">
        <f t="shared" si="10"/>
        <v>0</v>
      </c>
      <c r="AM42" s="2509"/>
      <c r="AN42" s="2508"/>
      <c r="AO42" s="2508"/>
      <c r="AP42" s="2508" t="str">
        <f t="shared" si="11"/>
        <v>да</v>
      </c>
      <c r="AQ42" s="2510">
        <f t="shared" si="12"/>
        <v>4</v>
      </c>
      <c r="AR42" s="2451"/>
      <c r="AS42" s="2451">
        <v>2</v>
      </c>
      <c r="AT42" s="2511">
        <v>2</v>
      </c>
      <c r="AU42" s="2406" t="s">
        <v>917</v>
      </c>
      <c r="AV42" s="2512"/>
    </row>
    <row r="43" spans="1:48" ht="63.75" customHeight="1">
      <c r="A43" s="2135">
        <v>1</v>
      </c>
      <c r="B43" s="1752">
        <v>171964090000010</v>
      </c>
      <c r="C43" s="2517">
        <v>42757</v>
      </c>
      <c r="D43" s="1734">
        <f t="shared" si="0"/>
        <v>7</v>
      </c>
      <c r="E43" s="2518">
        <v>0.88750000000000007</v>
      </c>
      <c r="F43" s="1770" t="s">
        <v>140</v>
      </c>
      <c r="G43" s="1726" t="s">
        <v>145</v>
      </c>
      <c r="H43" s="2135" t="s">
        <v>2209</v>
      </c>
      <c r="I43" s="2519"/>
      <c r="J43" s="2519"/>
      <c r="K43" s="1770" t="s">
        <v>798</v>
      </c>
      <c r="L43" s="1770" t="s">
        <v>578</v>
      </c>
      <c r="M43" s="1770" t="s">
        <v>641</v>
      </c>
      <c r="N43" s="1770" t="s">
        <v>646</v>
      </c>
      <c r="O43" s="2134"/>
      <c r="P43" s="2134"/>
      <c r="Q43" s="2134"/>
      <c r="R43" s="2134"/>
      <c r="S43" s="2134"/>
      <c r="T43" s="2134"/>
      <c r="U43" s="1798"/>
      <c r="V43" s="1798"/>
      <c r="W43" s="1798"/>
      <c r="X43" s="1798"/>
      <c r="Y43" s="1798"/>
      <c r="Z43" s="2520" t="s">
        <v>2210</v>
      </c>
      <c r="AA43" s="2134" t="s">
        <v>620</v>
      </c>
      <c r="AB43" s="1798" t="s">
        <v>1084</v>
      </c>
      <c r="AC43" s="2134"/>
      <c r="AD43" s="2134"/>
      <c r="AE43" s="2134"/>
      <c r="AF43" s="1798"/>
      <c r="AG43" s="1798"/>
      <c r="AH43" s="1798"/>
      <c r="AI43" s="1798"/>
      <c r="AJ43" s="1798"/>
      <c r="AK43" s="1780" t="str">
        <f t="shared" si="9"/>
        <v>нет</v>
      </c>
      <c r="AL43" s="1737">
        <f t="shared" si="10"/>
        <v>0</v>
      </c>
      <c r="AM43" s="2138"/>
      <c r="AN43" s="1780"/>
      <c r="AO43" s="1780"/>
      <c r="AP43" s="1780" t="str">
        <f t="shared" si="11"/>
        <v>да</v>
      </c>
      <c r="AQ43" s="2139">
        <f t="shared" si="12"/>
        <v>2</v>
      </c>
      <c r="AR43" s="1772"/>
      <c r="AS43" s="1772">
        <v>1</v>
      </c>
      <c r="AT43" s="2140">
        <v>1</v>
      </c>
      <c r="AU43" s="1731"/>
      <c r="AV43" s="1738"/>
    </row>
    <row r="44" spans="1:48" ht="42.75" customHeight="1">
      <c r="A44" s="2135">
        <v>1</v>
      </c>
      <c r="B44" s="1752">
        <v>171950090000005</v>
      </c>
      <c r="C44" s="2517">
        <v>42758</v>
      </c>
      <c r="D44" s="1734">
        <f t="shared" si="0"/>
        <v>1</v>
      </c>
      <c r="E44" s="2518">
        <v>0.42569444444444443</v>
      </c>
      <c r="F44" s="1770" t="s">
        <v>143</v>
      </c>
      <c r="G44" s="1726" t="s">
        <v>138</v>
      </c>
      <c r="H44" s="2135" t="s">
        <v>2211</v>
      </c>
      <c r="I44" s="1770" t="s">
        <v>147</v>
      </c>
      <c r="J44" s="1770" t="s">
        <v>674</v>
      </c>
      <c r="K44" s="1770" t="s">
        <v>697</v>
      </c>
      <c r="L44" s="1770" t="s">
        <v>578</v>
      </c>
      <c r="M44" s="1770" t="s">
        <v>407</v>
      </c>
      <c r="N44" s="1770" t="s">
        <v>655</v>
      </c>
      <c r="O44" s="2134"/>
      <c r="P44" s="2134"/>
      <c r="Q44" s="2134"/>
      <c r="R44" s="2134"/>
      <c r="S44" s="2134"/>
      <c r="T44" s="2134"/>
      <c r="U44" s="1798"/>
      <c r="V44" s="1798"/>
      <c r="W44" s="1798"/>
      <c r="X44" s="1798"/>
      <c r="Y44" s="1798"/>
      <c r="Z44" s="2133" t="s">
        <v>2212</v>
      </c>
      <c r="AA44" s="2134" t="s">
        <v>382</v>
      </c>
      <c r="AB44" s="2134" t="s">
        <v>1083</v>
      </c>
      <c r="AC44" s="2134"/>
      <c r="AD44" s="2134"/>
      <c r="AE44" s="2134"/>
      <c r="AF44" s="1798"/>
      <c r="AG44" s="1798"/>
      <c r="AH44" s="1798"/>
      <c r="AI44" s="1798"/>
      <c r="AJ44" s="1798"/>
      <c r="AK44" s="1780" t="str">
        <f t="shared" si="9"/>
        <v>нет</v>
      </c>
      <c r="AL44" s="1737">
        <f t="shared" si="10"/>
        <v>0</v>
      </c>
      <c r="AM44" s="2138"/>
      <c r="AN44" s="1780"/>
      <c r="AO44" s="1780"/>
      <c r="AP44" s="1780" t="str">
        <f t="shared" si="11"/>
        <v>да</v>
      </c>
      <c r="AQ44" s="2139">
        <f t="shared" si="12"/>
        <v>2</v>
      </c>
      <c r="AR44" s="1772"/>
      <c r="AS44" s="1772">
        <v>1</v>
      </c>
      <c r="AT44" s="2140">
        <v>1</v>
      </c>
      <c r="AU44" s="1731" t="s">
        <v>916</v>
      </c>
      <c r="AV44" s="1738"/>
    </row>
    <row r="45" spans="1:48" ht="47.25" customHeight="1">
      <c r="A45" s="2503">
        <v>1</v>
      </c>
      <c r="B45" s="2485">
        <v>171968090000040</v>
      </c>
      <c r="C45" s="2504">
        <v>42758</v>
      </c>
      <c r="D45" s="2395">
        <f t="shared" si="0"/>
        <v>1</v>
      </c>
      <c r="E45" s="2505">
        <v>0.90277777777777779</v>
      </c>
      <c r="F45" s="2401" t="s">
        <v>137</v>
      </c>
      <c r="G45" s="2296" t="s">
        <v>145</v>
      </c>
      <c r="H45" s="2503" t="s">
        <v>2213</v>
      </c>
      <c r="I45" s="2401"/>
      <c r="J45" s="2401"/>
      <c r="K45" s="2401"/>
      <c r="L45" s="2401"/>
      <c r="M45" s="2401"/>
      <c r="N45" s="2401"/>
      <c r="O45" s="2506"/>
      <c r="P45" s="2506"/>
      <c r="Q45" s="2506"/>
      <c r="R45" s="2506"/>
      <c r="S45" s="2506"/>
      <c r="T45" s="2506"/>
      <c r="U45" s="1798"/>
      <c r="V45" s="1798"/>
      <c r="W45" s="1798"/>
      <c r="X45" s="1798"/>
      <c r="Y45" s="1798"/>
      <c r="Z45" s="2507" t="s">
        <v>2214</v>
      </c>
      <c r="AA45" s="2506"/>
      <c r="AB45" s="2506"/>
      <c r="AC45" s="2506"/>
      <c r="AD45" s="2506"/>
      <c r="AE45" s="2506"/>
      <c r="AF45" s="1798"/>
      <c r="AG45" s="1798"/>
      <c r="AH45" s="1798"/>
      <c r="AI45" s="1798"/>
      <c r="AJ45" s="1798"/>
      <c r="AK45" s="2508" t="str">
        <f t="shared" si="9"/>
        <v>нет</v>
      </c>
      <c r="AL45" s="2463">
        <f t="shared" si="10"/>
        <v>0</v>
      </c>
      <c r="AM45" s="2509"/>
      <c r="AN45" s="2508"/>
      <c r="AO45" s="2508"/>
      <c r="AP45" s="2508" t="str">
        <f t="shared" si="11"/>
        <v>да</v>
      </c>
      <c r="AQ45" s="2510">
        <f t="shared" si="12"/>
        <v>1</v>
      </c>
      <c r="AR45" s="2451"/>
      <c r="AS45" s="2451">
        <v>1</v>
      </c>
      <c r="AT45" s="2511"/>
      <c r="AU45" s="2406" t="s">
        <v>917</v>
      </c>
      <c r="AV45" s="2512"/>
    </row>
    <row r="46" spans="1:48" ht="45" customHeight="1">
      <c r="A46" s="2401">
        <v>1</v>
      </c>
      <c r="B46" s="2485">
        <v>171910090000037</v>
      </c>
      <c r="C46" s="2504">
        <v>42759</v>
      </c>
      <c r="D46" s="2395">
        <f t="shared" si="0"/>
        <v>2</v>
      </c>
      <c r="E46" s="2442">
        <v>0.28541666666666665</v>
      </c>
      <c r="F46" s="2406" t="s">
        <v>128</v>
      </c>
      <c r="G46" s="2296" t="s">
        <v>138</v>
      </c>
      <c r="H46" s="2503" t="s">
        <v>2215</v>
      </c>
      <c r="I46" s="2401"/>
      <c r="J46" s="2401"/>
      <c r="K46" s="2401"/>
      <c r="L46" s="2401"/>
      <c r="M46" s="2401"/>
      <c r="N46" s="2401"/>
      <c r="O46" s="2506"/>
      <c r="P46" s="2506"/>
      <c r="Q46" s="2506"/>
      <c r="R46" s="2506"/>
      <c r="S46" s="2506"/>
      <c r="T46" s="2506"/>
      <c r="U46" s="1570"/>
      <c r="V46" s="1570"/>
      <c r="W46" s="1570"/>
      <c r="X46" s="1570"/>
      <c r="Y46" s="1570"/>
      <c r="Z46" s="2507" t="s">
        <v>2216</v>
      </c>
      <c r="AA46" s="2506"/>
      <c r="AB46" s="2506"/>
      <c r="AC46" s="2506"/>
      <c r="AD46" s="2506"/>
      <c r="AE46" s="2506"/>
      <c r="AF46" s="1570"/>
      <c r="AG46" s="1570"/>
      <c r="AH46" s="1570"/>
      <c r="AI46" s="1570"/>
      <c r="AJ46" s="1570"/>
      <c r="AK46" s="2508" t="str">
        <f t="shared" si="9"/>
        <v>нет</v>
      </c>
      <c r="AL46" s="2463">
        <f t="shared" si="10"/>
        <v>0</v>
      </c>
      <c r="AM46" s="2509"/>
      <c r="AN46" s="2508"/>
      <c r="AO46" s="2508"/>
      <c r="AP46" s="2508" t="str">
        <f t="shared" si="11"/>
        <v>да</v>
      </c>
      <c r="AQ46" s="2510">
        <f t="shared" si="12"/>
        <v>1</v>
      </c>
      <c r="AR46" s="2451"/>
      <c r="AS46" s="2451"/>
      <c r="AT46" s="2511">
        <v>1</v>
      </c>
      <c r="AU46" s="2406" t="s">
        <v>916</v>
      </c>
      <c r="AV46" s="2512"/>
    </row>
    <row r="47" spans="1:48" ht="75.75" customHeight="1">
      <c r="A47" s="2401">
        <v>1</v>
      </c>
      <c r="B47" s="2485">
        <v>171910090000038</v>
      </c>
      <c r="C47" s="2504">
        <v>42759</v>
      </c>
      <c r="D47" s="2395">
        <f t="shared" si="0"/>
        <v>2</v>
      </c>
      <c r="E47" s="2442">
        <v>0.61527777777777781</v>
      </c>
      <c r="F47" s="2406" t="s">
        <v>128</v>
      </c>
      <c r="G47" s="2296" t="s">
        <v>138</v>
      </c>
      <c r="H47" s="2503" t="s">
        <v>2217</v>
      </c>
      <c r="I47" s="2401"/>
      <c r="J47" s="2401"/>
      <c r="K47" s="2401"/>
      <c r="L47" s="2401"/>
      <c r="M47" s="2401"/>
      <c r="N47" s="2401"/>
      <c r="O47" s="2506"/>
      <c r="P47" s="2506"/>
      <c r="Q47" s="2506"/>
      <c r="R47" s="2506"/>
      <c r="S47" s="2506"/>
      <c r="T47" s="2506"/>
      <c r="U47" s="1570"/>
      <c r="V47" s="1570"/>
      <c r="W47" s="1570"/>
      <c r="X47" s="1570"/>
      <c r="Y47" s="1570"/>
      <c r="Z47" s="2507" t="s">
        <v>2218</v>
      </c>
      <c r="AA47" s="2506"/>
      <c r="AB47" s="2506"/>
      <c r="AC47" s="2506"/>
      <c r="AD47" s="2506"/>
      <c r="AE47" s="2506"/>
      <c r="AF47" s="1570"/>
      <c r="AG47" s="1570"/>
      <c r="AH47" s="1570"/>
      <c r="AI47" s="1570"/>
      <c r="AJ47" s="1570"/>
      <c r="AK47" s="2508" t="str">
        <f t="shared" si="9"/>
        <v>нет</v>
      </c>
      <c r="AL47" s="2463">
        <f t="shared" si="10"/>
        <v>0</v>
      </c>
      <c r="AM47" s="2509"/>
      <c r="AN47" s="2508"/>
      <c r="AO47" s="2508"/>
      <c r="AP47" s="2508" t="str">
        <f t="shared" si="11"/>
        <v>да</v>
      </c>
      <c r="AQ47" s="2510">
        <f t="shared" si="12"/>
        <v>4</v>
      </c>
      <c r="AR47" s="2451"/>
      <c r="AS47" s="2451">
        <v>3</v>
      </c>
      <c r="AT47" s="2511">
        <v>1</v>
      </c>
      <c r="AU47" s="2406" t="s">
        <v>916</v>
      </c>
      <c r="AV47" s="2512"/>
    </row>
    <row r="48" spans="1:48" ht="90">
      <c r="A48" s="2401">
        <v>1</v>
      </c>
      <c r="B48" s="2485">
        <v>171958090000003</v>
      </c>
      <c r="C48" s="2504">
        <v>42759</v>
      </c>
      <c r="D48" s="2395">
        <f t="shared" si="0"/>
        <v>2</v>
      </c>
      <c r="E48" s="2442">
        <v>0.91666666666666663</v>
      </c>
      <c r="F48" s="2406" t="s">
        <v>132</v>
      </c>
      <c r="G48" s="2296" t="s">
        <v>145</v>
      </c>
      <c r="H48" s="2503" t="s">
        <v>2219</v>
      </c>
      <c r="I48" s="2401"/>
      <c r="J48" s="2401"/>
      <c r="K48" s="2401"/>
      <c r="L48" s="2401"/>
      <c r="M48" s="2401"/>
      <c r="N48" s="2401"/>
      <c r="O48" s="2506"/>
      <c r="P48" s="2506"/>
      <c r="Q48" s="2506"/>
      <c r="R48" s="2506"/>
      <c r="S48" s="2506"/>
      <c r="T48" s="2506"/>
      <c r="U48" s="1798"/>
      <c r="V48" s="1798"/>
      <c r="W48" s="1798"/>
      <c r="X48" s="1798"/>
      <c r="Y48" s="1798"/>
      <c r="Z48" s="2507" t="s">
        <v>2220</v>
      </c>
      <c r="AA48" s="2506"/>
      <c r="AB48" s="2506"/>
      <c r="AC48" s="2506"/>
      <c r="AD48" s="2506"/>
      <c r="AE48" s="2506"/>
      <c r="AF48" s="1798"/>
      <c r="AG48" s="1798"/>
      <c r="AH48" s="1798"/>
      <c r="AI48" s="1798"/>
      <c r="AJ48" s="1798"/>
      <c r="AK48" s="2508" t="str">
        <f t="shared" si="9"/>
        <v>нет</v>
      </c>
      <c r="AL48" s="2463">
        <f t="shared" si="10"/>
        <v>0</v>
      </c>
      <c r="AM48" s="2509"/>
      <c r="AN48" s="2508"/>
      <c r="AO48" s="2508"/>
      <c r="AP48" s="2508" t="str">
        <f t="shared" si="11"/>
        <v>да</v>
      </c>
      <c r="AQ48" s="2510">
        <f t="shared" si="12"/>
        <v>3</v>
      </c>
      <c r="AR48" s="2451"/>
      <c r="AS48" s="2451">
        <v>2</v>
      </c>
      <c r="AT48" s="2511">
        <v>1</v>
      </c>
      <c r="AU48" s="2406" t="s">
        <v>916</v>
      </c>
      <c r="AV48" s="2512"/>
    </row>
    <row r="49" spans="1:48" ht="51" customHeight="1">
      <c r="A49" s="1770">
        <v>1</v>
      </c>
      <c r="B49" s="1752">
        <v>171948090000002</v>
      </c>
      <c r="C49" s="2517">
        <v>42760</v>
      </c>
      <c r="D49" s="1734">
        <f t="shared" si="0"/>
        <v>3</v>
      </c>
      <c r="E49" s="2230">
        <v>9.3055555555555558E-2</v>
      </c>
      <c r="F49" s="1731" t="s">
        <v>146</v>
      </c>
      <c r="G49" s="1726" t="s">
        <v>145</v>
      </c>
      <c r="H49" s="2135" t="s">
        <v>2221</v>
      </c>
      <c r="I49" s="1770" t="s">
        <v>658</v>
      </c>
      <c r="J49" s="1770" t="s">
        <v>674</v>
      </c>
      <c r="K49" s="1770" t="s">
        <v>560</v>
      </c>
      <c r="L49" s="1770" t="s">
        <v>578</v>
      </c>
      <c r="M49" s="1770" t="s">
        <v>407</v>
      </c>
      <c r="N49" s="1770" t="s">
        <v>646</v>
      </c>
      <c r="O49" s="2134"/>
      <c r="P49" s="2134"/>
      <c r="Q49" s="2134"/>
      <c r="R49" s="2134"/>
      <c r="S49" s="2134"/>
      <c r="T49" s="2134"/>
      <c r="U49" s="1798"/>
      <c r="V49" s="1798"/>
      <c r="W49" s="1798"/>
      <c r="X49" s="1798"/>
      <c r="Y49" s="1798"/>
      <c r="Z49" s="2133" t="s">
        <v>2222</v>
      </c>
      <c r="AA49" s="2134" t="s">
        <v>390</v>
      </c>
      <c r="AB49" s="2134"/>
      <c r="AC49" s="2134"/>
      <c r="AD49" s="2134"/>
      <c r="AE49" s="2134"/>
      <c r="AF49" s="1798"/>
      <c r="AG49" s="1798"/>
      <c r="AH49" s="1798"/>
      <c r="AI49" s="1798"/>
      <c r="AJ49" s="1798"/>
      <c r="AK49" s="1780" t="str">
        <f t="shared" si="9"/>
        <v>нет</v>
      </c>
      <c r="AL49" s="1737">
        <f t="shared" si="10"/>
        <v>0</v>
      </c>
      <c r="AM49" s="2138"/>
      <c r="AN49" s="1780"/>
      <c r="AO49" s="1780"/>
      <c r="AP49" s="1780" t="str">
        <f t="shared" si="11"/>
        <v>да</v>
      </c>
      <c r="AQ49" s="2139">
        <f t="shared" si="12"/>
        <v>1</v>
      </c>
      <c r="AR49" s="1772"/>
      <c r="AS49" s="1772">
        <v>1</v>
      </c>
      <c r="AT49" s="2140"/>
      <c r="AU49" s="1731" t="s">
        <v>916</v>
      </c>
      <c r="AV49" s="1738"/>
    </row>
    <row r="50" spans="1:48" s="2272" customFormat="1" ht="138" customHeight="1">
      <c r="A50" s="2401">
        <v>1</v>
      </c>
      <c r="B50" s="2485">
        <v>171942090000011</v>
      </c>
      <c r="C50" s="2514">
        <v>42760</v>
      </c>
      <c r="D50" s="2395">
        <f t="shared" si="0"/>
        <v>3</v>
      </c>
      <c r="E50" s="2442">
        <v>0.19930555555555554</v>
      </c>
      <c r="F50" s="2406" t="s">
        <v>144</v>
      </c>
      <c r="G50" s="2296" t="s">
        <v>145</v>
      </c>
      <c r="H50" s="2401" t="s">
        <v>2223</v>
      </c>
      <c r="I50" s="2401"/>
      <c r="J50" s="2401"/>
      <c r="K50" s="2401"/>
      <c r="L50" s="2401"/>
      <c r="M50" s="2401"/>
      <c r="N50" s="2401" t="s">
        <v>646</v>
      </c>
      <c r="O50" s="2506"/>
      <c r="P50" s="2506"/>
      <c r="Q50" s="2506"/>
      <c r="R50" s="2506"/>
      <c r="S50" s="2506"/>
      <c r="T50" s="2506"/>
      <c r="U50" s="1798"/>
      <c r="V50" s="1798"/>
      <c r="W50" s="1798"/>
      <c r="X50" s="1798"/>
      <c r="Y50" s="1798"/>
      <c r="Z50" s="2507" t="s">
        <v>2224</v>
      </c>
      <c r="AA50" s="2506"/>
      <c r="AB50" s="2506"/>
      <c r="AC50" s="2506"/>
      <c r="AD50" s="2506"/>
      <c r="AE50" s="2506"/>
      <c r="AF50" s="1798"/>
      <c r="AG50" s="1798"/>
      <c r="AH50" s="1798"/>
      <c r="AI50" s="1798"/>
      <c r="AJ50" s="1798"/>
      <c r="AK50" s="2508" t="str">
        <f t="shared" si="9"/>
        <v>нет</v>
      </c>
      <c r="AL50" s="2463">
        <f t="shared" si="10"/>
        <v>0</v>
      </c>
      <c r="AM50" s="2509"/>
      <c r="AN50" s="2508"/>
      <c r="AO50" s="2508"/>
      <c r="AP50" s="2508" t="str">
        <f t="shared" si="11"/>
        <v>да</v>
      </c>
      <c r="AQ50" s="2510">
        <f t="shared" si="12"/>
        <v>4</v>
      </c>
      <c r="AR50" s="2451">
        <v>1</v>
      </c>
      <c r="AS50" s="2451">
        <v>2</v>
      </c>
      <c r="AT50" s="2511">
        <v>1</v>
      </c>
      <c r="AU50" s="2406" t="s">
        <v>917</v>
      </c>
      <c r="AV50" s="2512"/>
    </row>
    <row r="51" spans="1:48" ht="50.25" customHeight="1">
      <c r="A51" s="2401">
        <v>1</v>
      </c>
      <c r="B51" s="2485">
        <v>171926090000005</v>
      </c>
      <c r="C51" s="2432">
        <v>42760</v>
      </c>
      <c r="D51" s="2414">
        <f t="shared" si="0"/>
        <v>3</v>
      </c>
      <c r="E51" s="2442">
        <v>0.2673611111111111</v>
      </c>
      <c r="F51" s="2406" t="s">
        <v>139</v>
      </c>
      <c r="G51" s="2296" t="s">
        <v>138</v>
      </c>
      <c r="H51" s="2503" t="s">
        <v>2225</v>
      </c>
      <c r="I51" s="2401"/>
      <c r="J51" s="2401"/>
      <c r="K51" s="2401"/>
      <c r="L51" s="2401"/>
      <c r="M51" s="2401"/>
      <c r="N51" s="2401"/>
      <c r="O51" s="2506"/>
      <c r="P51" s="2506"/>
      <c r="Q51" s="2506"/>
      <c r="R51" s="2506"/>
      <c r="S51" s="2506"/>
      <c r="T51" s="2506"/>
      <c r="U51" s="1798"/>
      <c r="V51" s="1798"/>
      <c r="W51" s="1798"/>
      <c r="X51" s="1798"/>
      <c r="Y51" s="1798"/>
      <c r="Z51" s="2507" t="s">
        <v>2226</v>
      </c>
      <c r="AA51" s="2506"/>
      <c r="AB51" s="2506"/>
      <c r="AC51" s="2506"/>
      <c r="AD51" s="2506"/>
      <c r="AE51" s="2506"/>
      <c r="AF51" s="1798"/>
      <c r="AG51" s="1798"/>
      <c r="AH51" s="1798"/>
      <c r="AI51" s="1798"/>
      <c r="AJ51" s="1798"/>
      <c r="AK51" s="2508" t="str">
        <f t="shared" si="9"/>
        <v>нет</v>
      </c>
      <c r="AL51" s="2463">
        <f t="shared" si="10"/>
        <v>0</v>
      </c>
      <c r="AM51" s="2509"/>
      <c r="AN51" s="2508"/>
      <c r="AO51" s="2508"/>
      <c r="AP51" s="2508" t="str">
        <f t="shared" si="11"/>
        <v>да</v>
      </c>
      <c r="AQ51" s="2510">
        <f t="shared" si="12"/>
        <v>3</v>
      </c>
      <c r="AR51" s="2451"/>
      <c r="AS51" s="2451">
        <v>2</v>
      </c>
      <c r="AT51" s="2511">
        <v>1</v>
      </c>
      <c r="AU51" s="2406" t="s">
        <v>916</v>
      </c>
      <c r="AV51" s="2512"/>
    </row>
    <row r="52" spans="1:48" ht="78.75" customHeight="1">
      <c r="A52" s="2401">
        <v>1</v>
      </c>
      <c r="B52" s="2485">
        <v>171956090000019</v>
      </c>
      <c r="C52" s="2432">
        <v>42760</v>
      </c>
      <c r="D52" s="2414">
        <f t="shared" si="0"/>
        <v>3</v>
      </c>
      <c r="E52" s="2442">
        <v>0.42291666666666666</v>
      </c>
      <c r="F52" s="2406" t="s">
        <v>135</v>
      </c>
      <c r="G52" s="2296" t="s">
        <v>138</v>
      </c>
      <c r="H52" s="2503" t="s">
        <v>2227</v>
      </c>
      <c r="I52" s="2401"/>
      <c r="J52" s="2401"/>
      <c r="K52" s="2401"/>
      <c r="L52" s="2401"/>
      <c r="M52" s="2401"/>
      <c r="N52" s="2401"/>
      <c r="O52" s="2506"/>
      <c r="P52" s="2506"/>
      <c r="Q52" s="2506"/>
      <c r="R52" s="2506"/>
      <c r="S52" s="2506"/>
      <c r="T52" s="2506"/>
      <c r="U52" s="1798"/>
      <c r="V52" s="1798"/>
      <c r="W52" s="1798"/>
      <c r="X52" s="1798"/>
      <c r="Y52" s="1798"/>
      <c r="Z52" s="2507" t="s">
        <v>2228</v>
      </c>
      <c r="AA52" s="2506"/>
      <c r="AB52" s="2506"/>
      <c r="AC52" s="2506"/>
      <c r="AD52" s="2506"/>
      <c r="AE52" s="2506"/>
      <c r="AF52" s="1798"/>
      <c r="AG52" s="1798"/>
      <c r="AH52" s="1798"/>
      <c r="AI52" s="1798"/>
      <c r="AJ52" s="1798"/>
      <c r="AK52" s="2508" t="str">
        <f t="shared" si="9"/>
        <v>нет</v>
      </c>
      <c r="AL52" s="2463">
        <f t="shared" si="10"/>
        <v>0</v>
      </c>
      <c r="AM52" s="2509"/>
      <c r="AN52" s="2508"/>
      <c r="AO52" s="2508"/>
      <c r="AP52" s="2508" t="str">
        <f t="shared" si="11"/>
        <v>да</v>
      </c>
      <c r="AQ52" s="2510">
        <f t="shared" si="12"/>
        <v>2</v>
      </c>
      <c r="AR52" s="2451"/>
      <c r="AS52" s="2451">
        <v>2</v>
      </c>
      <c r="AT52" s="2511"/>
      <c r="AU52" s="2406" t="s">
        <v>917</v>
      </c>
      <c r="AV52" s="2512"/>
    </row>
    <row r="53" spans="1:48" ht="75.75" customHeight="1">
      <c r="A53" s="2401">
        <v>1</v>
      </c>
      <c r="B53" s="2485">
        <v>171940090000031</v>
      </c>
      <c r="C53" s="2432">
        <v>42761</v>
      </c>
      <c r="D53" s="2414">
        <f t="shared" si="0"/>
        <v>4</v>
      </c>
      <c r="E53" s="2442">
        <v>0.25555555555555559</v>
      </c>
      <c r="F53" s="2406" t="s">
        <v>127</v>
      </c>
      <c r="G53" s="2296" t="s">
        <v>145</v>
      </c>
      <c r="H53" s="2503" t="s">
        <v>2229</v>
      </c>
      <c r="I53" s="2401"/>
      <c r="J53" s="2401"/>
      <c r="K53" s="2401"/>
      <c r="L53" s="2401"/>
      <c r="M53" s="2401"/>
      <c r="N53" s="2401"/>
      <c r="O53" s="2506"/>
      <c r="P53" s="2506"/>
      <c r="Q53" s="2506"/>
      <c r="R53" s="2506"/>
      <c r="S53" s="2506"/>
      <c r="T53" s="2506"/>
      <c r="U53" s="1798"/>
      <c r="V53" s="1798"/>
      <c r="W53" s="1798"/>
      <c r="X53" s="1798"/>
      <c r="Y53" s="1798"/>
      <c r="Z53" s="2507" t="s">
        <v>2230</v>
      </c>
      <c r="AA53" s="2506"/>
      <c r="AB53" s="2506"/>
      <c r="AC53" s="2506"/>
      <c r="AD53" s="2506"/>
      <c r="AE53" s="2506"/>
      <c r="AF53" s="1798"/>
      <c r="AG53" s="1798"/>
      <c r="AH53" s="1798"/>
      <c r="AI53" s="1798"/>
      <c r="AJ53" s="1798"/>
      <c r="AK53" s="2508" t="str">
        <f t="shared" si="9"/>
        <v>нет</v>
      </c>
      <c r="AL53" s="2463">
        <f t="shared" si="10"/>
        <v>0</v>
      </c>
      <c r="AM53" s="2509"/>
      <c r="AN53" s="2508"/>
      <c r="AO53" s="2508"/>
      <c r="AP53" s="2508" t="str">
        <f t="shared" si="11"/>
        <v>да</v>
      </c>
      <c r="AQ53" s="2510">
        <f t="shared" si="12"/>
        <v>4</v>
      </c>
      <c r="AR53" s="2451">
        <v>1</v>
      </c>
      <c r="AS53" s="2451">
        <v>1</v>
      </c>
      <c r="AT53" s="2511">
        <v>2</v>
      </c>
      <c r="AU53" s="2406" t="s">
        <v>917</v>
      </c>
      <c r="AV53" s="2512"/>
    </row>
    <row r="54" spans="1:48" ht="63" customHeight="1">
      <c r="A54" s="2401">
        <v>1</v>
      </c>
      <c r="B54" s="2485">
        <v>171968090000041</v>
      </c>
      <c r="C54" s="2432">
        <v>42761</v>
      </c>
      <c r="D54" s="2414">
        <f t="shared" si="0"/>
        <v>4</v>
      </c>
      <c r="E54" s="2442">
        <v>0.4375</v>
      </c>
      <c r="F54" s="2406" t="s">
        <v>137</v>
      </c>
      <c r="G54" s="2296" t="s">
        <v>145</v>
      </c>
      <c r="H54" s="2503" t="s">
        <v>2231</v>
      </c>
      <c r="I54" s="2401"/>
      <c r="J54" s="2401"/>
      <c r="K54" s="2401"/>
      <c r="L54" s="2401"/>
      <c r="M54" s="2401"/>
      <c r="N54" s="2401"/>
      <c r="O54" s="2506"/>
      <c r="P54" s="2506"/>
      <c r="Q54" s="2506"/>
      <c r="R54" s="2506"/>
      <c r="S54" s="2506"/>
      <c r="T54" s="2506"/>
      <c r="U54" s="1798"/>
      <c r="V54" s="1798"/>
      <c r="W54" s="1798"/>
      <c r="X54" s="1798"/>
      <c r="Y54" s="1798"/>
      <c r="Z54" s="2507" t="s">
        <v>2232</v>
      </c>
      <c r="AA54" s="2506"/>
      <c r="AB54" s="2506"/>
      <c r="AC54" s="2506"/>
      <c r="AD54" s="2506"/>
      <c r="AE54" s="2506"/>
      <c r="AF54" s="1798"/>
      <c r="AG54" s="1798"/>
      <c r="AH54" s="1798"/>
      <c r="AI54" s="1798"/>
      <c r="AJ54" s="1798"/>
      <c r="AK54" s="2508" t="str">
        <f t="shared" si="9"/>
        <v>нет</v>
      </c>
      <c r="AL54" s="2463">
        <f t="shared" si="10"/>
        <v>0</v>
      </c>
      <c r="AM54" s="2509"/>
      <c r="AN54" s="2508"/>
      <c r="AO54" s="2508"/>
      <c r="AP54" s="2508" t="str">
        <f t="shared" si="11"/>
        <v>да</v>
      </c>
      <c r="AQ54" s="2510">
        <f t="shared" si="12"/>
        <v>2</v>
      </c>
      <c r="AR54" s="2451"/>
      <c r="AS54" s="2451">
        <v>1</v>
      </c>
      <c r="AT54" s="2511">
        <v>1</v>
      </c>
      <c r="AU54" s="2406" t="s">
        <v>917</v>
      </c>
      <c r="AV54" s="2512"/>
    </row>
    <row r="55" spans="1:48" ht="74.25" customHeight="1">
      <c r="A55" s="2401">
        <v>1</v>
      </c>
      <c r="B55" s="2485">
        <v>171962090000026</v>
      </c>
      <c r="C55" s="2432">
        <v>42762</v>
      </c>
      <c r="D55" s="2414">
        <f t="shared" si="0"/>
        <v>5</v>
      </c>
      <c r="E55" s="2442">
        <v>0.27430555555555552</v>
      </c>
      <c r="F55" s="2406" t="s">
        <v>130</v>
      </c>
      <c r="G55" s="2296" t="s">
        <v>138</v>
      </c>
      <c r="H55" s="2503" t="s">
        <v>2233</v>
      </c>
      <c r="I55" s="2401"/>
      <c r="J55" s="2401"/>
      <c r="K55" s="2401"/>
      <c r="L55" s="2401"/>
      <c r="M55" s="2401"/>
      <c r="N55" s="2401"/>
      <c r="O55" s="2506"/>
      <c r="P55" s="2506"/>
      <c r="Q55" s="2506"/>
      <c r="R55" s="2506"/>
      <c r="S55" s="2506"/>
      <c r="T55" s="2506"/>
      <c r="U55" s="1798"/>
      <c r="V55" s="1798"/>
      <c r="W55" s="1798"/>
      <c r="X55" s="1798"/>
      <c r="Y55" s="1798"/>
      <c r="Z55" s="2507" t="s">
        <v>2234</v>
      </c>
      <c r="AA55" s="2506"/>
      <c r="AB55" s="2506"/>
      <c r="AC55" s="2506"/>
      <c r="AD55" s="2506"/>
      <c r="AE55" s="2506"/>
      <c r="AF55" s="1798"/>
      <c r="AG55" s="1798"/>
      <c r="AH55" s="1798"/>
      <c r="AI55" s="1798"/>
      <c r="AJ55" s="1798"/>
      <c r="AK55" s="2508" t="str">
        <f t="shared" si="9"/>
        <v>нет</v>
      </c>
      <c r="AL55" s="2463">
        <f t="shared" si="10"/>
        <v>0</v>
      </c>
      <c r="AM55" s="2509"/>
      <c r="AN55" s="2508"/>
      <c r="AO55" s="2508"/>
      <c r="AP55" s="2508" t="str">
        <f t="shared" si="11"/>
        <v>да</v>
      </c>
      <c r="AQ55" s="2510">
        <f t="shared" si="12"/>
        <v>2</v>
      </c>
      <c r="AR55" s="2451">
        <v>1</v>
      </c>
      <c r="AS55" s="2451">
        <v>1</v>
      </c>
      <c r="AT55" s="2511"/>
      <c r="AU55" s="2406" t="s">
        <v>917</v>
      </c>
      <c r="AV55" s="2512"/>
    </row>
    <row r="56" spans="1:48" ht="82.5" customHeight="1">
      <c r="A56" s="2401">
        <v>1</v>
      </c>
      <c r="B56" s="2485">
        <v>171962090000027</v>
      </c>
      <c r="C56" s="2432">
        <v>42763</v>
      </c>
      <c r="D56" s="2414">
        <f t="shared" si="0"/>
        <v>6</v>
      </c>
      <c r="E56" s="2442">
        <v>0.34097222222222223</v>
      </c>
      <c r="F56" s="2406" t="s">
        <v>130</v>
      </c>
      <c r="G56" s="2296" t="s">
        <v>138</v>
      </c>
      <c r="H56" s="2503" t="s">
        <v>2235</v>
      </c>
      <c r="I56" s="2401"/>
      <c r="J56" s="2401"/>
      <c r="K56" s="2401"/>
      <c r="L56" s="2401"/>
      <c r="M56" s="2401"/>
      <c r="N56" s="2401"/>
      <c r="O56" s="2506"/>
      <c r="P56" s="2506"/>
      <c r="Q56" s="2506"/>
      <c r="R56" s="2506"/>
      <c r="S56" s="2506"/>
      <c r="T56" s="2506"/>
      <c r="U56" s="1798"/>
      <c r="V56" s="1798"/>
      <c r="W56" s="1798"/>
      <c r="X56" s="1798"/>
      <c r="Y56" s="1798"/>
      <c r="Z56" s="2507" t="s">
        <v>2236</v>
      </c>
      <c r="AA56" s="2506"/>
      <c r="AB56" s="2506"/>
      <c r="AC56" s="2506"/>
      <c r="AD56" s="2506"/>
      <c r="AE56" s="2506"/>
      <c r="AF56" s="1798"/>
      <c r="AG56" s="1798"/>
      <c r="AH56" s="1798"/>
      <c r="AI56" s="1798"/>
      <c r="AJ56" s="1798"/>
      <c r="AK56" s="2508" t="str">
        <f t="shared" si="9"/>
        <v>нет</v>
      </c>
      <c r="AL56" s="2463">
        <f t="shared" si="10"/>
        <v>0</v>
      </c>
      <c r="AM56" s="2509"/>
      <c r="AN56" s="2508"/>
      <c r="AO56" s="2508"/>
      <c r="AP56" s="2508" t="str">
        <f t="shared" si="11"/>
        <v>да</v>
      </c>
      <c r="AQ56" s="2510">
        <f t="shared" si="12"/>
        <v>2</v>
      </c>
      <c r="AR56" s="2451"/>
      <c r="AS56" s="2451">
        <v>1</v>
      </c>
      <c r="AT56" s="2511">
        <v>1</v>
      </c>
      <c r="AU56" s="2406" t="s">
        <v>917</v>
      </c>
      <c r="AV56" s="2512"/>
    </row>
    <row r="57" spans="1:48" ht="117" customHeight="1">
      <c r="A57" s="2401">
        <v>1</v>
      </c>
      <c r="B57" s="2485">
        <v>171940090000034</v>
      </c>
      <c r="C57" s="2432">
        <v>42764</v>
      </c>
      <c r="D57" s="2414">
        <f t="shared" si="0"/>
        <v>7</v>
      </c>
      <c r="E57" s="2442">
        <v>4.3750000000000004E-2</v>
      </c>
      <c r="F57" s="2406" t="s">
        <v>127</v>
      </c>
      <c r="G57" s="2296" t="s">
        <v>145</v>
      </c>
      <c r="H57" s="2503" t="s">
        <v>2237</v>
      </c>
      <c r="I57" s="2401"/>
      <c r="J57" s="2401"/>
      <c r="K57" s="2401"/>
      <c r="L57" s="2401"/>
      <c r="M57" s="2401"/>
      <c r="N57" s="2401"/>
      <c r="O57" s="2506"/>
      <c r="P57" s="2506"/>
      <c r="Q57" s="2506"/>
      <c r="R57" s="2506"/>
      <c r="S57" s="2506"/>
      <c r="T57" s="2506"/>
      <c r="U57" s="1798"/>
      <c r="V57" s="1798"/>
      <c r="W57" s="1798"/>
      <c r="X57" s="1798"/>
      <c r="Y57" s="1798"/>
      <c r="Z57" s="2507" t="s">
        <v>2238</v>
      </c>
      <c r="AA57" s="2506"/>
      <c r="AB57" s="2506"/>
      <c r="AC57" s="2506"/>
      <c r="AD57" s="2506"/>
      <c r="AE57" s="2506"/>
      <c r="AF57" s="1798"/>
      <c r="AG57" s="1798"/>
      <c r="AH57" s="1798"/>
      <c r="AI57" s="1798"/>
      <c r="AJ57" s="1798"/>
      <c r="AK57" s="2508" t="str">
        <f t="shared" si="9"/>
        <v>нет</v>
      </c>
      <c r="AL57" s="2463">
        <f t="shared" si="10"/>
        <v>0</v>
      </c>
      <c r="AM57" s="2509"/>
      <c r="AN57" s="2508"/>
      <c r="AO57" s="2508"/>
      <c r="AP57" s="2508" t="str">
        <f t="shared" si="11"/>
        <v>да</v>
      </c>
      <c r="AQ57" s="2510">
        <f t="shared" si="12"/>
        <v>4</v>
      </c>
      <c r="AR57" s="2451">
        <v>1</v>
      </c>
      <c r="AS57" s="2451">
        <v>1</v>
      </c>
      <c r="AT57" s="2511">
        <v>2</v>
      </c>
      <c r="AU57" s="2406" t="s">
        <v>916</v>
      </c>
      <c r="AV57" s="2512"/>
    </row>
    <row r="58" spans="1:48" ht="57" customHeight="1">
      <c r="A58" s="2401">
        <v>1</v>
      </c>
      <c r="B58" s="2485">
        <v>171968090000045</v>
      </c>
      <c r="C58" s="2432">
        <v>42764</v>
      </c>
      <c r="D58" s="2414">
        <f t="shared" si="0"/>
        <v>7</v>
      </c>
      <c r="E58" s="2442">
        <v>0.42569444444444443</v>
      </c>
      <c r="F58" s="2406" t="s">
        <v>137</v>
      </c>
      <c r="G58" s="2296" t="s">
        <v>145</v>
      </c>
      <c r="H58" s="2503" t="s">
        <v>2239</v>
      </c>
      <c r="I58" s="2401"/>
      <c r="J58" s="2401"/>
      <c r="K58" s="2401"/>
      <c r="L58" s="2401"/>
      <c r="M58" s="2401"/>
      <c r="N58" s="2401"/>
      <c r="O58" s="2506"/>
      <c r="P58" s="2506"/>
      <c r="Q58" s="2506"/>
      <c r="R58" s="2506"/>
      <c r="S58" s="2506"/>
      <c r="T58" s="2506"/>
      <c r="U58" s="1798"/>
      <c r="V58" s="1798"/>
      <c r="W58" s="1798"/>
      <c r="X58" s="1798"/>
      <c r="Y58" s="1798"/>
      <c r="Z58" s="2507" t="s">
        <v>2240</v>
      </c>
      <c r="AA58" s="2506"/>
      <c r="AB58" s="2506"/>
      <c r="AC58" s="2506"/>
      <c r="AD58" s="2506"/>
      <c r="AE58" s="2506"/>
      <c r="AF58" s="1798"/>
      <c r="AG58" s="1798"/>
      <c r="AH58" s="1798"/>
      <c r="AI58" s="1798"/>
      <c r="AJ58" s="1798"/>
      <c r="AK58" s="2508" t="str">
        <f t="shared" si="9"/>
        <v>нет</v>
      </c>
      <c r="AL58" s="2463">
        <f t="shared" si="10"/>
        <v>0</v>
      </c>
      <c r="AM58" s="2509"/>
      <c r="AN58" s="2508"/>
      <c r="AO58" s="2508"/>
      <c r="AP58" s="2508" t="str">
        <f t="shared" si="11"/>
        <v>да</v>
      </c>
      <c r="AQ58" s="2510">
        <f t="shared" si="12"/>
        <v>1</v>
      </c>
      <c r="AR58" s="2451"/>
      <c r="AS58" s="2451">
        <v>1</v>
      </c>
      <c r="AT58" s="2511"/>
      <c r="AU58" s="2406" t="s">
        <v>917</v>
      </c>
      <c r="AV58" s="2512"/>
    </row>
    <row r="59" spans="1:48" ht="59.25" customHeight="1">
      <c r="A59" s="2401">
        <v>1</v>
      </c>
      <c r="B59" s="2485">
        <v>171968090000046</v>
      </c>
      <c r="C59" s="2432">
        <v>42764</v>
      </c>
      <c r="D59" s="2414">
        <f t="shared" si="0"/>
        <v>7</v>
      </c>
      <c r="E59" s="2442">
        <v>0.4375</v>
      </c>
      <c r="F59" s="2406" t="s">
        <v>137</v>
      </c>
      <c r="G59" s="2296" t="s">
        <v>145</v>
      </c>
      <c r="H59" s="2401" t="s">
        <v>2241</v>
      </c>
      <c r="I59" s="2401"/>
      <c r="J59" s="2401"/>
      <c r="K59" s="2401"/>
      <c r="L59" s="2401"/>
      <c r="M59" s="2401"/>
      <c r="N59" s="2401"/>
      <c r="O59" s="2506"/>
      <c r="P59" s="2506"/>
      <c r="Q59" s="2506"/>
      <c r="R59" s="2506"/>
      <c r="S59" s="2506"/>
      <c r="T59" s="2506"/>
      <c r="U59" s="1570"/>
      <c r="V59" s="1570"/>
      <c r="W59" s="1570"/>
      <c r="X59" s="1570"/>
      <c r="Y59" s="1570"/>
      <c r="Z59" s="2451" t="s">
        <v>2242</v>
      </c>
      <c r="AA59" s="2506"/>
      <c r="AB59" s="2506"/>
      <c r="AC59" s="2506"/>
      <c r="AD59" s="2506"/>
      <c r="AE59" s="2506"/>
      <c r="AF59" s="1570"/>
      <c r="AG59" s="1570"/>
      <c r="AH59" s="1570"/>
      <c r="AI59" s="1570"/>
      <c r="AJ59" s="1570"/>
      <c r="AK59" s="2508" t="str">
        <f t="shared" si="9"/>
        <v>нет</v>
      </c>
      <c r="AL59" s="2463">
        <f t="shared" si="10"/>
        <v>0</v>
      </c>
      <c r="AM59" s="2509"/>
      <c r="AN59" s="2508"/>
      <c r="AO59" s="2508"/>
      <c r="AP59" s="2508" t="str">
        <f t="shared" si="11"/>
        <v>да</v>
      </c>
      <c r="AQ59" s="2510">
        <f t="shared" si="12"/>
        <v>2</v>
      </c>
      <c r="AR59" s="2451"/>
      <c r="AS59" s="2451"/>
      <c r="AT59" s="2511">
        <v>2</v>
      </c>
      <c r="AU59" s="2406" t="s">
        <v>917</v>
      </c>
      <c r="AV59" s="2512"/>
    </row>
    <row r="60" spans="1:48" ht="109.5" customHeight="1">
      <c r="A60" s="2503">
        <v>1</v>
      </c>
      <c r="B60" s="2485">
        <v>171962090000028</v>
      </c>
      <c r="C60" s="2504">
        <v>42764</v>
      </c>
      <c r="D60" s="2414">
        <f t="shared" si="0"/>
        <v>7</v>
      </c>
      <c r="E60" s="2505">
        <v>0.47500000000000003</v>
      </c>
      <c r="F60" s="2401" t="s">
        <v>130</v>
      </c>
      <c r="G60" s="2296" t="s">
        <v>145</v>
      </c>
      <c r="H60" s="2503" t="s">
        <v>2243</v>
      </c>
      <c r="I60" s="2401"/>
      <c r="J60" s="2401"/>
      <c r="K60" s="2401"/>
      <c r="L60" s="2401"/>
      <c r="M60" s="2401"/>
      <c r="N60" s="2401"/>
      <c r="O60" s="2506"/>
      <c r="P60" s="2506"/>
      <c r="Q60" s="2506"/>
      <c r="R60" s="2506"/>
      <c r="S60" s="2506"/>
      <c r="T60" s="2506"/>
      <c r="U60" s="1798"/>
      <c r="V60" s="1798"/>
      <c r="W60" s="1798"/>
      <c r="X60" s="1798"/>
      <c r="Y60" s="1798"/>
      <c r="Z60" s="2507" t="s">
        <v>2244</v>
      </c>
      <c r="AA60" s="2506"/>
      <c r="AB60" s="2506"/>
      <c r="AC60" s="2506"/>
      <c r="AD60" s="2506"/>
      <c r="AE60" s="2506"/>
      <c r="AF60" s="1798"/>
      <c r="AG60" s="1798"/>
      <c r="AH60" s="1798"/>
      <c r="AI60" s="1798"/>
      <c r="AJ60" s="1798"/>
      <c r="AK60" s="2508" t="str">
        <f t="shared" si="9"/>
        <v>нет</v>
      </c>
      <c r="AL60" s="2463">
        <f t="shared" si="10"/>
        <v>0</v>
      </c>
      <c r="AM60" s="2509"/>
      <c r="AN60" s="2508"/>
      <c r="AO60" s="2508"/>
      <c r="AP60" s="2508" t="str">
        <f t="shared" si="11"/>
        <v>да</v>
      </c>
      <c r="AQ60" s="2510">
        <f t="shared" si="12"/>
        <v>4</v>
      </c>
      <c r="AR60" s="2451">
        <v>1</v>
      </c>
      <c r="AS60" s="2451">
        <v>1</v>
      </c>
      <c r="AT60" s="2511">
        <v>2</v>
      </c>
      <c r="AU60" s="2406" t="s">
        <v>917</v>
      </c>
      <c r="AV60" s="2512"/>
    </row>
    <row r="61" spans="1:48" ht="85.5" customHeight="1">
      <c r="A61" s="2503">
        <v>1</v>
      </c>
      <c r="B61" s="2485">
        <v>171968090000047</v>
      </c>
      <c r="C61" s="2504">
        <v>42765</v>
      </c>
      <c r="D61" s="2414">
        <f t="shared" si="0"/>
        <v>1</v>
      </c>
      <c r="E61" s="2505">
        <v>6.9444444444444434E-2</v>
      </c>
      <c r="F61" s="2401" t="s">
        <v>137</v>
      </c>
      <c r="G61" s="2296" t="s">
        <v>145</v>
      </c>
      <c r="H61" s="2401" t="s">
        <v>2245</v>
      </c>
      <c r="I61" s="2401"/>
      <c r="J61" s="2401"/>
      <c r="K61" s="2401"/>
      <c r="L61" s="2401"/>
      <c r="M61" s="2401"/>
      <c r="N61" s="2401"/>
      <c r="O61" s="2506"/>
      <c r="P61" s="2506"/>
      <c r="Q61" s="2506"/>
      <c r="R61" s="2506"/>
      <c r="S61" s="2506"/>
      <c r="T61" s="2506"/>
      <c r="U61" s="1798"/>
      <c r="V61" s="1798"/>
      <c r="W61" s="1798"/>
      <c r="X61" s="1798"/>
      <c r="Y61" s="1798"/>
      <c r="Z61" s="2507" t="s">
        <v>2246</v>
      </c>
      <c r="AA61" s="2506"/>
      <c r="AB61" s="2506"/>
      <c r="AC61" s="2506"/>
      <c r="AD61" s="2506"/>
      <c r="AE61" s="2506"/>
      <c r="AF61" s="1798"/>
      <c r="AG61" s="1798"/>
      <c r="AH61" s="1798"/>
      <c r="AI61" s="1798"/>
      <c r="AJ61" s="1798"/>
      <c r="AK61" s="2508" t="str">
        <f t="shared" si="9"/>
        <v>нет</v>
      </c>
      <c r="AL61" s="2463">
        <f t="shared" si="10"/>
        <v>0</v>
      </c>
      <c r="AM61" s="2509"/>
      <c r="AN61" s="2508"/>
      <c r="AO61" s="2508"/>
      <c r="AP61" s="2508" t="str">
        <f t="shared" si="11"/>
        <v>да</v>
      </c>
      <c r="AQ61" s="2510">
        <f t="shared" si="12"/>
        <v>4</v>
      </c>
      <c r="AR61" s="2521">
        <v>3</v>
      </c>
      <c r="AS61" s="2451">
        <v>1</v>
      </c>
      <c r="AT61" s="2511"/>
      <c r="AU61" s="2406" t="s">
        <v>917</v>
      </c>
      <c r="AV61" s="2512"/>
    </row>
    <row r="62" spans="1:48" ht="45" customHeight="1">
      <c r="A62" s="2503">
        <v>1</v>
      </c>
      <c r="B62" s="2485">
        <v>171956090000021</v>
      </c>
      <c r="C62" s="2504">
        <v>42765</v>
      </c>
      <c r="D62" s="2414">
        <f t="shared" si="0"/>
        <v>1</v>
      </c>
      <c r="E62" s="2505">
        <v>0.12916666666666668</v>
      </c>
      <c r="F62" s="2401" t="s">
        <v>135</v>
      </c>
      <c r="G62" s="2296" t="s">
        <v>138</v>
      </c>
      <c r="H62" s="2503" t="s">
        <v>2247</v>
      </c>
      <c r="I62" s="2401"/>
      <c r="J62" s="2401"/>
      <c r="K62" s="2401"/>
      <c r="L62" s="2401"/>
      <c r="M62" s="2401"/>
      <c r="N62" s="2401"/>
      <c r="O62" s="2506"/>
      <c r="P62" s="2506"/>
      <c r="Q62" s="2506"/>
      <c r="R62" s="2506"/>
      <c r="S62" s="2506"/>
      <c r="T62" s="2506"/>
      <c r="U62" s="1798"/>
      <c r="V62" s="1798"/>
      <c r="W62" s="1798"/>
      <c r="X62" s="1798"/>
      <c r="Y62" s="1798"/>
      <c r="Z62" s="2507" t="s">
        <v>2248</v>
      </c>
      <c r="AA62" s="2506"/>
      <c r="AB62" s="2506"/>
      <c r="AC62" s="2506"/>
      <c r="AD62" s="2506"/>
      <c r="AE62" s="2506"/>
      <c r="AF62" s="1798"/>
      <c r="AG62" s="1798"/>
      <c r="AH62" s="1798"/>
      <c r="AI62" s="1798"/>
      <c r="AJ62" s="1798"/>
      <c r="AK62" s="2508" t="str">
        <f t="shared" si="9"/>
        <v>нет</v>
      </c>
      <c r="AL62" s="2463">
        <f t="shared" si="10"/>
        <v>0</v>
      </c>
      <c r="AM62" s="2509"/>
      <c r="AN62" s="2508"/>
      <c r="AO62" s="2508"/>
      <c r="AP62" s="2508" t="str">
        <f t="shared" si="11"/>
        <v>да</v>
      </c>
      <c r="AQ62" s="2510">
        <f t="shared" si="12"/>
        <v>1</v>
      </c>
      <c r="AR62" s="2451"/>
      <c r="AS62" s="2451">
        <v>1</v>
      </c>
      <c r="AT62" s="2511"/>
      <c r="AU62" s="2406" t="s">
        <v>916</v>
      </c>
      <c r="AV62" s="2512"/>
    </row>
    <row r="63" spans="1:48" ht="30" customHeight="1">
      <c r="A63" s="2503">
        <v>1</v>
      </c>
      <c r="B63" s="2485">
        <v>171956090000022</v>
      </c>
      <c r="C63" s="2504">
        <v>42765</v>
      </c>
      <c r="D63" s="2414">
        <f t="shared" si="0"/>
        <v>1</v>
      </c>
      <c r="E63" s="2505">
        <v>0.53333333333333333</v>
      </c>
      <c r="F63" s="2401" t="s">
        <v>135</v>
      </c>
      <c r="G63" s="2296" t="s">
        <v>138</v>
      </c>
      <c r="H63" s="2503" t="s">
        <v>2249</v>
      </c>
      <c r="I63" s="2401"/>
      <c r="J63" s="2401"/>
      <c r="K63" s="2401"/>
      <c r="L63" s="2401"/>
      <c r="M63" s="2401"/>
      <c r="N63" s="2401"/>
      <c r="O63" s="2506"/>
      <c r="P63" s="2506"/>
      <c r="Q63" s="2506"/>
      <c r="R63" s="2506"/>
      <c r="S63" s="2506"/>
      <c r="T63" s="2506"/>
      <c r="U63" s="1798"/>
      <c r="V63" s="1798"/>
      <c r="W63" s="1798"/>
      <c r="X63" s="1798"/>
      <c r="Y63" s="1798"/>
      <c r="Z63" s="2507" t="s">
        <v>2250</v>
      </c>
      <c r="AA63" s="2506"/>
      <c r="AB63" s="2506"/>
      <c r="AC63" s="2506"/>
      <c r="AD63" s="2506"/>
      <c r="AE63" s="2506"/>
      <c r="AF63" s="1798"/>
      <c r="AG63" s="1798"/>
      <c r="AH63" s="1798"/>
      <c r="AI63" s="1798"/>
      <c r="AJ63" s="1798"/>
      <c r="AK63" s="2508" t="str">
        <f t="shared" si="9"/>
        <v>нет</v>
      </c>
      <c r="AL63" s="2463">
        <f t="shared" si="10"/>
        <v>0</v>
      </c>
      <c r="AM63" s="2509"/>
      <c r="AN63" s="2508"/>
      <c r="AO63" s="2508"/>
      <c r="AP63" s="2508" t="str">
        <f t="shared" si="11"/>
        <v>да</v>
      </c>
      <c r="AQ63" s="2510">
        <f t="shared" si="12"/>
        <v>1</v>
      </c>
      <c r="AR63" s="2451"/>
      <c r="AS63" s="2451">
        <v>1</v>
      </c>
      <c r="AT63" s="2511"/>
      <c r="AU63" s="2406" t="s">
        <v>916</v>
      </c>
      <c r="AV63" s="2512"/>
    </row>
    <row r="64" spans="1:48" ht="42.75" customHeight="1">
      <c r="A64" s="2503">
        <v>1</v>
      </c>
      <c r="B64" s="2485">
        <v>171952090000018</v>
      </c>
      <c r="C64" s="2504">
        <v>42766</v>
      </c>
      <c r="D64" s="2414">
        <f t="shared" si="0"/>
        <v>2</v>
      </c>
      <c r="E64" s="2505">
        <v>0.43888888888888888</v>
      </c>
      <c r="F64" s="2401" t="s">
        <v>131</v>
      </c>
      <c r="G64" s="2296" t="s">
        <v>145</v>
      </c>
      <c r="H64" s="2503" t="s">
        <v>2251</v>
      </c>
      <c r="I64" s="2401"/>
      <c r="J64" s="2401"/>
      <c r="K64" s="2401"/>
      <c r="L64" s="2401"/>
      <c r="M64" s="2401"/>
      <c r="N64" s="2401"/>
      <c r="O64" s="2507" t="s">
        <v>2252</v>
      </c>
      <c r="P64" s="2506"/>
      <c r="Q64" s="2506"/>
      <c r="R64" s="2506"/>
      <c r="S64" s="2506"/>
      <c r="T64" s="2506"/>
      <c r="U64" s="1798"/>
      <c r="V64" s="1798"/>
      <c r="W64" s="1798"/>
      <c r="X64" s="1798"/>
      <c r="Y64" s="1798"/>
      <c r="Z64" s="2507" t="s">
        <v>2253</v>
      </c>
      <c r="AA64" s="2506"/>
      <c r="AB64" s="2506"/>
      <c r="AC64" s="2506"/>
      <c r="AD64" s="2506"/>
      <c r="AE64" s="2506"/>
      <c r="AF64" s="1798"/>
      <c r="AG64" s="1798"/>
      <c r="AH64" s="1798"/>
      <c r="AI64" s="1798"/>
      <c r="AJ64" s="1798"/>
      <c r="AK64" s="2508" t="str">
        <f t="shared" si="9"/>
        <v>да</v>
      </c>
      <c r="AL64" s="2463">
        <f t="shared" si="10"/>
        <v>1</v>
      </c>
      <c r="AM64" s="2509"/>
      <c r="AN64" s="2508">
        <v>1</v>
      </c>
      <c r="AO64" s="2508"/>
      <c r="AP64" s="2508" t="str">
        <f t="shared" si="11"/>
        <v>да</v>
      </c>
      <c r="AQ64" s="2510">
        <f t="shared" si="12"/>
        <v>1</v>
      </c>
      <c r="AR64" s="2451">
        <v>1</v>
      </c>
      <c r="AS64" s="2451"/>
      <c r="AT64" s="2511"/>
      <c r="AU64" s="2406" t="s">
        <v>917</v>
      </c>
      <c r="AV64" s="2512"/>
    </row>
    <row r="65" spans="1:48" ht="45" customHeight="1">
      <c r="A65" s="2503">
        <v>1</v>
      </c>
      <c r="B65" s="2485">
        <v>171910090000049</v>
      </c>
      <c r="C65" s="2504">
        <v>42766</v>
      </c>
      <c r="D65" s="2414">
        <f t="shared" si="0"/>
        <v>2</v>
      </c>
      <c r="E65" s="2505">
        <v>0.52013888888888882</v>
      </c>
      <c r="F65" s="2401" t="s">
        <v>128</v>
      </c>
      <c r="G65" s="2296" t="s">
        <v>138</v>
      </c>
      <c r="H65" s="2503" t="s">
        <v>2254</v>
      </c>
      <c r="I65" s="2401"/>
      <c r="J65" s="2401"/>
      <c r="K65" s="2401"/>
      <c r="L65" s="2401"/>
      <c r="M65" s="2401"/>
      <c r="N65" s="2401"/>
      <c r="O65" s="2506"/>
      <c r="P65" s="2506"/>
      <c r="Q65" s="2506"/>
      <c r="R65" s="2506"/>
      <c r="S65" s="2506"/>
      <c r="T65" s="2506"/>
      <c r="U65" s="1798"/>
      <c r="V65" s="1798"/>
      <c r="W65" s="1798"/>
      <c r="X65" s="1798"/>
      <c r="Y65" s="1798"/>
      <c r="Z65" s="2507" t="s">
        <v>2255</v>
      </c>
      <c r="AA65" s="2506"/>
      <c r="AB65" s="2506"/>
      <c r="AC65" s="2506"/>
      <c r="AD65" s="2506"/>
      <c r="AE65" s="2506"/>
      <c r="AF65" s="1798"/>
      <c r="AG65" s="1798"/>
      <c r="AH65" s="1798"/>
      <c r="AI65" s="1798"/>
      <c r="AJ65" s="1798"/>
      <c r="AK65" s="2508" t="str">
        <f t="shared" si="9"/>
        <v>нет</v>
      </c>
      <c r="AL65" s="2463">
        <f t="shared" si="10"/>
        <v>0</v>
      </c>
      <c r="AM65" s="2509"/>
      <c r="AN65" s="2508"/>
      <c r="AO65" s="2508"/>
      <c r="AP65" s="2508" t="str">
        <f t="shared" si="11"/>
        <v>да</v>
      </c>
      <c r="AQ65" s="2510">
        <f t="shared" si="12"/>
        <v>1</v>
      </c>
      <c r="AR65" s="2451">
        <v>1</v>
      </c>
      <c r="AS65" s="2451"/>
      <c r="AT65" s="2511"/>
      <c r="AU65" s="2406" t="s">
        <v>916</v>
      </c>
      <c r="AV65" s="2512"/>
    </row>
    <row r="66" spans="1:48" ht="62.25" customHeight="1">
      <c r="A66" s="2503">
        <v>1</v>
      </c>
      <c r="B66" s="2485">
        <v>171956090000023</v>
      </c>
      <c r="C66" s="2504">
        <v>42767</v>
      </c>
      <c r="D66" s="2414">
        <f t="shared" si="0"/>
        <v>3</v>
      </c>
      <c r="E66" s="2505">
        <v>0.10277777777777779</v>
      </c>
      <c r="F66" s="2401" t="s">
        <v>135</v>
      </c>
      <c r="G66" s="2296" t="s">
        <v>138</v>
      </c>
      <c r="H66" s="2503" t="s">
        <v>2256</v>
      </c>
      <c r="I66" s="2401"/>
      <c r="J66" s="2401"/>
      <c r="K66" s="2401"/>
      <c r="L66" s="2401"/>
      <c r="M66" s="2401"/>
      <c r="N66" s="2401"/>
      <c r="O66" s="2506"/>
      <c r="P66" s="2506"/>
      <c r="Q66" s="2506"/>
      <c r="R66" s="2506"/>
      <c r="S66" s="2506"/>
      <c r="T66" s="2506"/>
      <c r="U66" s="1798"/>
      <c r="V66" s="1798"/>
      <c r="W66" s="1798"/>
      <c r="X66" s="1798"/>
      <c r="Y66" s="1798"/>
      <c r="Z66" s="2507" t="s">
        <v>2257</v>
      </c>
      <c r="AA66" s="2506"/>
      <c r="AB66" s="2506"/>
      <c r="AC66" s="2506"/>
      <c r="AD66" s="2506"/>
      <c r="AE66" s="2506"/>
      <c r="AF66" s="1798"/>
      <c r="AG66" s="1798"/>
      <c r="AH66" s="1798"/>
      <c r="AI66" s="1798"/>
      <c r="AJ66" s="1798"/>
      <c r="AK66" s="2508" t="str">
        <f t="shared" si="9"/>
        <v>нет</v>
      </c>
      <c r="AL66" s="2463">
        <f t="shared" si="10"/>
        <v>0</v>
      </c>
      <c r="AM66" s="2509"/>
      <c r="AN66" s="2508"/>
      <c r="AO66" s="2508"/>
      <c r="AP66" s="2508" t="str">
        <f t="shared" si="11"/>
        <v>да</v>
      </c>
      <c r="AQ66" s="2510">
        <f t="shared" si="12"/>
        <v>2</v>
      </c>
      <c r="AR66" s="2451"/>
      <c r="AS66" s="2451">
        <v>1</v>
      </c>
      <c r="AT66" s="2511">
        <v>1</v>
      </c>
      <c r="AU66" s="2406" t="s">
        <v>916</v>
      </c>
      <c r="AV66" s="2512"/>
    </row>
    <row r="67" spans="1:48" ht="86.25" customHeight="1">
      <c r="A67" s="2503">
        <v>1</v>
      </c>
      <c r="B67" s="2485">
        <v>171958090000005</v>
      </c>
      <c r="C67" s="2504">
        <v>42767</v>
      </c>
      <c r="D67" s="2414">
        <f t="shared" si="0"/>
        <v>3</v>
      </c>
      <c r="E67" s="2505">
        <v>0.28125</v>
      </c>
      <c r="F67" s="2401" t="s">
        <v>132</v>
      </c>
      <c r="G67" s="2296" t="s">
        <v>145</v>
      </c>
      <c r="H67" s="2503" t="s">
        <v>2258</v>
      </c>
      <c r="I67" s="2401"/>
      <c r="J67" s="2401"/>
      <c r="K67" s="2401"/>
      <c r="L67" s="2401"/>
      <c r="M67" s="2401"/>
      <c r="N67" s="2401"/>
      <c r="O67" s="2506"/>
      <c r="P67" s="2506"/>
      <c r="Q67" s="2506"/>
      <c r="R67" s="2506"/>
      <c r="S67" s="2506"/>
      <c r="T67" s="2506"/>
      <c r="U67" s="1798"/>
      <c r="V67" s="1798"/>
      <c r="W67" s="1798"/>
      <c r="X67" s="1798"/>
      <c r="Y67" s="1798"/>
      <c r="Z67" s="2507" t="s">
        <v>2259</v>
      </c>
      <c r="AA67" s="2506"/>
      <c r="AB67" s="2506"/>
      <c r="AC67" s="2506"/>
      <c r="AD67" s="2506"/>
      <c r="AE67" s="2506"/>
      <c r="AF67" s="1798"/>
      <c r="AG67" s="1798"/>
      <c r="AH67" s="1798"/>
      <c r="AI67" s="1798"/>
      <c r="AJ67" s="1798"/>
      <c r="AK67" s="2508" t="str">
        <f t="shared" si="9"/>
        <v>нет</v>
      </c>
      <c r="AL67" s="2463">
        <f t="shared" si="10"/>
        <v>0</v>
      </c>
      <c r="AM67" s="2509"/>
      <c r="AN67" s="2508"/>
      <c r="AO67" s="2508"/>
      <c r="AP67" s="2508" t="str">
        <f t="shared" si="11"/>
        <v>да</v>
      </c>
      <c r="AQ67" s="2510">
        <f t="shared" si="12"/>
        <v>2</v>
      </c>
      <c r="AR67" s="2451">
        <v>2</v>
      </c>
      <c r="AS67" s="2451"/>
      <c r="AT67" s="2511"/>
      <c r="AU67" s="2406" t="s">
        <v>916</v>
      </c>
      <c r="AV67" s="2512"/>
    </row>
    <row r="68" spans="1:48" s="2272" customFormat="1" ht="154.5" customHeight="1">
      <c r="A68" s="2513">
        <v>1</v>
      </c>
      <c r="B68" s="2485">
        <v>171942090000014</v>
      </c>
      <c r="C68" s="2514">
        <v>42769</v>
      </c>
      <c r="D68" s="2414">
        <f t="shared" si="0"/>
        <v>5</v>
      </c>
      <c r="E68" s="2515">
        <v>0.37777777777777777</v>
      </c>
      <c r="F68" s="2401" t="s">
        <v>144</v>
      </c>
      <c r="G68" s="2296" t="s">
        <v>145</v>
      </c>
      <c r="H68" s="2401" t="s">
        <v>2260</v>
      </c>
      <c r="I68" s="2401"/>
      <c r="J68" s="2401"/>
      <c r="K68" s="2401"/>
      <c r="L68" s="2401"/>
      <c r="M68" s="2401"/>
      <c r="N68" s="2401" t="s">
        <v>646</v>
      </c>
      <c r="O68" s="2506"/>
      <c r="P68" s="2506"/>
      <c r="Q68" s="2506"/>
      <c r="R68" s="2506"/>
      <c r="S68" s="2506"/>
      <c r="T68" s="2506"/>
      <c r="U68" s="1798"/>
      <c r="V68" s="1798"/>
      <c r="W68" s="1798"/>
      <c r="X68" s="1798"/>
      <c r="Y68" s="1798"/>
      <c r="Z68" s="2507" t="s">
        <v>2261</v>
      </c>
      <c r="AA68" s="2506"/>
      <c r="AB68" s="2506"/>
      <c r="AC68" s="2506"/>
      <c r="AD68" s="2506"/>
      <c r="AE68" s="2506"/>
      <c r="AF68" s="1798"/>
      <c r="AG68" s="1798"/>
      <c r="AH68" s="1798"/>
      <c r="AI68" s="1798"/>
      <c r="AJ68" s="1798"/>
      <c r="AK68" s="2508" t="str">
        <f t="shared" si="9"/>
        <v>нет</v>
      </c>
      <c r="AL68" s="2463">
        <f t="shared" si="10"/>
        <v>0</v>
      </c>
      <c r="AM68" s="2509"/>
      <c r="AN68" s="2508"/>
      <c r="AO68" s="2508"/>
      <c r="AP68" s="2508" t="str">
        <f t="shared" si="11"/>
        <v>да</v>
      </c>
      <c r="AQ68" s="2510">
        <f t="shared" si="12"/>
        <v>6</v>
      </c>
      <c r="AR68" s="2451">
        <v>1</v>
      </c>
      <c r="AS68" s="2451">
        <v>2</v>
      </c>
      <c r="AT68" s="2511">
        <v>3</v>
      </c>
      <c r="AU68" s="2406" t="s">
        <v>917</v>
      </c>
      <c r="AV68" s="2512"/>
    </row>
    <row r="69" spans="1:48" ht="92.25" customHeight="1">
      <c r="A69" s="2503">
        <v>1</v>
      </c>
      <c r="B69" s="2485">
        <v>171958090000006</v>
      </c>
      <c r="C69" s="2504">
        <v>42769</v>
      </c>
      <c r="D69" s="2414">
        <f t="shared" si="0"/>
        <v>5</v>
      </c>
      <c r="E69" s="2505">
        <v>0.49722222222222223</v>
      </c>
      <c r="F69" s="2401" t="s">
        <v>132</v>
      </c>
      <c r="G69" s="2296" t="s">
        <v>145</v>
      </c>
      <c r="H69" s="2503" t="s">
        <v>2262</v>
      </c>
      <c r="I69" s="2401"/>
      <c r="J69" s="2401"/>
      <c r="K69" s="2401"/>
      <c r="L69" s="2401"/>
      <c r="M69" s="2401"/>
      <c r="N69" s="2401"/>
      <c r="O69" s="2506"/>
      <c r="P69" s="2506"/>
      <c r="Q69" s="2506"/>
      <c r="R69" s="2506"/>
      <c r="S69" s="2506"/>
      <c r="T69" s="2506"/>
      <c r="U69" s="1798"/>
      <c r="V69" s="1798"/>
      <c r="W69" s="1798"/>
      <c r="X69" s="1798"/>
      <c r="Y69" s="1798"/>
      <c r="Z69" s="2507" t="s">
        <v>2263</v>
      </c>
      <c r="AA69" s="2506"/>
      <c r="AB69" s="2506"/>
      <c r="AC69" s="2506"/>
      <c r="AD69" s="2506"/>
      <c r="AE69" s="2506"/>
      <c r="AF69" s="1798"/>
      <c r="AG69" s="1798"/>
      <c r="AH69" s="1798"/>
      <c r="AI69" s="1798"/>
      <c r="AJ69" s="1798"/>
      <c r="AK69" s="2508" t="str">
        <f t="shared" si="9"/>
        <v>нет</v>
      </c>
      <c r="AL69" s="2463">
        <f t="shared" si="10"/>
        <v>0</v>
      </c>
      <c r="AM69" s="2509"/>
      <c r="AN69" s="2508"/>
      <c r="AO69" s="2508"/>
      <c r="AP69" s="2508" t="str">
        <f t="shared" si="11"/>
        <v>да</v>
      </c>
      <c r="AQ69" s="2510">
        <f t="shared" si="12"/>
        <v>3</v>
      </c>
      <c r="AR69" s="2451">
        <v>1</v>
      </c>
      <c r="AS69" s="2451">
        <v>2</v>
      </c>
      <c r="AT69" s="2511"/>
      <c r="AU69" s="2406" t="s">
        <v>916</v>
      </c>
      <c r="AV69" s="2512"/>
    </row>
    <row r="70" spans="1:48" s="2524" customFormat="1" ht="120" customHeight="1">
      <c r="A70" s="2401">
        <v>1</v>
      </c>
      <c r="B70" s="2485">
        <v>171956090000026</v>
      </c>
      <c r="C70" s="2441">
        <v>42771</v>
      </c>
      <c r="D70" s="2414">
        <f t="shared" ref="D70:D73" si="13">WEEKDAY(C70,2)</f>
        <v>7</v>
      </c>
      <c r="E70" s="2442">
        <v>0.6381944444444444</v>
      </c>
      <c r="F70" s="2401" t="s">
        <v>135</v>
      </c>
      <c r="G70" s="2296" t="s">
        <v>145</v>
      </c>
      <c r="H70" s="2401" t="s">
        <v>2264</v>
      </c>
      <c r="I70" s="2401"/>
      <c r="J70" s="2401"/>
      <c r="K70" s="2401"/>
      <c r="L70" s="2401"/>
      <c r="M70" s="2401"/>
      <c r="N70" s="2401"/>
      <c r="O70" s="2506"/>
      <c r="P70" s="2506"/>
      <c r="Q70" s="2506"/>
      <c r="R70" s="2506"/>
      <c r="S70" s="2506"/>
      <c r="T70" s="2506"/>
      <c r="U70" s="1798"/>
      <c r="V70" s="1798"/>
      <c r="W70" s="1798"/>
      <c r="X70" s="1798"/>
      <c r="Y70" s="1798"/>
      <c r="Z70" s="2522" t="s">
        <v>2265</v>
      </c>
      <c r="AA70" s="2506"/>
      <c r="AB70" s="2506"/>
      <c r="AC70" s="2506"/>
      <c r="AD70" s="2506"/>
      <c r="AE70" s="2506"/>
      <c r="AF70" s="1798"/>
      <c r="AG70" s="1798"/>
      <c r="AH70" s="1798"/>
      <c r="AI70" s="1798"/>
      <c r="AJ70" s="1798"/>
      <c r="AK70" s="2508" t="str">
        <f t="shared" si="9"/>
        <v>нет</v>
      </c>
      <c r="AL70" s="2463">
        <f t="shared" si="10"/>
        <v>0</v>
      </c>
      <c r="AM70" s="2509"/>
      <c r="AN70" s="2508"/>
      <c r="AO70" s="2508"/>
      <c r="AP70" s="2508" t="str">
        <f t="shared" si="11"/>
        <v>да</v>
      </c>
      <c r="AQ70" s="2523">
        <f t="shared" si="12"/>
        <v>3</v>
      </c>
      <c r="AR70" s="2521"/>
      <c r="AS70" s="2521">
        <v>1</v>
      </c>
      <c r="AT70" s="2521">
        <v>2</v>
      </c>
      <c r="AU70" s="2406" t="s">
        <v>917</v>
      </c>
      <c r="AV70" s="2423"/>
    </row>
    <row r="71" spans="1:48" s="2272" customFormat="1" ht="165" customHeight="1">
      <c r="A71" s="2513">
        <v>1</v>
      </c>
      <c r="B71" s="2485">
        <v>171942090000015</v>
      </c>
      <c r="C71" s="2514">
        <v>42772</v>
      </c>
      <c r="D71" s="2414">
        <f t="shared" si="13"/>
        <v>1</v>
      </c>
      <c r="E71" s="2515">
        <v>9.5138888888888884E-2</v>
      </c>
      <c r="F71" s="2401" t="s">
        <v>144</v>
      </c>
      <c r="G71" s="2296" t="s">
        <v>145</v>
      </c>
      <c r="H71" s="2401" t="s">
        <v>2266</v>
      </c>
      <c r="I71" s="2401"/>
      <c r="J71" s="2401"/>
      <c r="K71" s="2401"/>
      <c r="L71" s="2401"/>
      <c r="M71" s="2401"/>
      <c r="N71" s="2401" t="s">
        <v>646</v>
      </c>
      <c r="O71" s="2506"/>
      <c r="P71" s="2506"/>
      <c r="Q71" s="2506"/>
      <c r="R71" s="2506"/>
      <c r="S71" s="2506"/>
      <c r="T71" s="2506"/>
      <c r="U71" s="1798"/>
      <c r="V71" s="1798"/>
      <c r="W71" s="1798"/>
      <c r="X71" s="1798"/>
      <c r="Y71" s="1798"/>
      <c r="Z71" s="2525" t="s">
        <v>2267</v>
      </c>
      <c r="AA71" s="2506"/>
      <c r="AB71" s="2506"/>
      <c r="AC71" s="2506"/>
      <c r="AD71" s="2506"/>
      <c r="AE71" s="2506"/>
      <c r="AF71" s="1798"/>
      <c r="AG71" s="1798"/>
      <c r="AH71" s="1798"/>
      <c r="AI71" s="1798"/>
      <c r="AJ71" s="1798"/>
      <c r="AK71" s="2508" t="str">
        <f t="shared" si="9"/>
        <v>нет</v>
      </c>
      <c r="AL71" s="2463">
        <f t="shared" si="10"/>
        <v>0</v>
      </c>
      <c r="AM71" s="2509"/>
      <c r="AN71" s="2508"/>
      <c r="AO71" s="2508"/>
      <c r="AP71" s="2508" t="str">
        <f t="shared" si="11"/>
        <v>да</v>
      </c>
      <c r="AQ71" s="2510">
        <f t="shared" si="12"/>
        <v>5</v>
      </c>
      <c r="AR71" s="2451"/>
      <c r="AS71" s="2451">
        <v>1</v>
      </c>
      <c r="AT71" s="2511">
        <v>4</v>
      </c>
      <c r="AU71" s="2406" t="s">
        <v>917</v>
      </c>
      <c r="AV71" s="2512"/>
    </row>
    <row r="72" spans="1:48" ht="51.75" customHeight="1">
      <c r="A72" s="2503">
        <v>1</v>
      </c>
      <c r="B72" s="2485">
        <v>171910090000058</v>
      </c>
      <c r="C72" s="2504">
        <v>42773</v>
      </c>
      <c r="D72" s="2414">
        <f t="shared" si="13"/>
        <v>2</v>
      </c>
      <c r="E72" s="2505">
        <v>0.26180555555555557</v>
      </c>
      <c r="F72" s="2401" t="s">
        <v>128</v>
      </c>
      <c r="G72" s="2296" t="s">
        <v>138</v>
      </c>
      <c r="H72" s="2503" t="s">
        <v>2268</v>
      </c>
      <c r="I72" s="2401"/>
      <c r="J72" s="2401"/>
      <c r="K72" s="2401"/>
      <c r="L72" s="2401"/>
      <c r="M72" s="2401"/>
      <c r="N72" s="2401"/>
      <c r="O72" s="2506"/>
      <c r="P72" s="2506"/>
      <c r="Q72" s="2506"/>
      <c r="R72" s="2506"/>
      <c r="S72" s="2506"/>
      <c r="T72" s="2506"/>
      <c r="U72" s="1798"/>
      <c r="V72" s="1798"/>
      <c r="W72" s="1798"/>
      <c r="X72" s="1798"/>
      <c r="Y72" s="1798"/>
      <c r="Z72" s="2507" t="s">
        <v>2269</v>
      </c>
      <c r="AA72" s="2506"/>
      <c r="AB72" s="2506"/>
      <c r="AC72" s="2506"/>
      <c r="AD72" s="2506"/>
      <c r="AE72" s="2506"/>
      <c r="AF72" s="1798"/>
      <c r="AG72" s="1798"/>
      <c r="AH72" s="1798"/>
      <c r="AI72" s="1798"/>
      <c r="AJ72" s="1798"/>
      <c r="AK72" s="2508" t="str">
        <f t="shared" si="9"/>
        <v>нет</v>
      </c>
      <c r="AL72" s="2463">
        <f t="shared" si="10"/>
        <v>0</v>
      </c>
      <c r="AM72" s="2509"/>
      <c r="AN72" s="2508"/>
      <c r="AO72" s="2508"/>
      <c r="AP72" s="2508" t="str">
        <f t="shared" si="11"/>
        <v>да</v>
      </c>
      <c r="AQ72" s="2510">
        <f t="shared" si="12"/>
        <v>1</v>
      </c>
      <c r="AR72" s="2451">
        <v>1</v>
      </c>
      <c r="AS72" s="2451"/>
      <c r="AT72" s="2511"/>
      <c r="AU72" s="2406" t="s">
        <v>916</v>
      </c>
      <c r="AV72" s="2512"/>
    </row>
    <row r="73" spans="1:48" ht="79.5" customHeight="1">
      <c r="A73" s="2526">
        <v>1</v>
      </c>
      <c r="B73" s="2527"/>
      <c r="C73" s="2528">
        <v>42775</v>
      </c>
      <c r="D73" s="2529">
        <f t="shared" si="13"/>
        <v>4</v>
      </c>
      <c r="E73" s="2530">
        <v>0.56180555555555556</v>
      </c>
      <c r="F73" s="2531" t="s">
        <v>128</v>
      </c>
      <c r="G73" s="2532" t="s">
        <v>145</v>
      </c>
      <c r="H73" s="2526" t="s">
        <v>2270</v>
      </c>
      <c r="I73" s="2531"/>
      <c r="J73" s="2531"/>
      <c r="K73" s="2531"/>
      <c r="L73" s="2531"/>
      <c r="M73" s="2531"/>
      <c r="N73" s="2531"/>
      <c r="O73" s="1798"/>
      <c r="P73" s="1798"/>
      <c r="Q73" s="1798"/>
      <c r="R73" s="1798"/>
      <c r="S73" s="1798"/>
      <c r="T73" s="1798"/>
      <c r="U73" s="1798"/>
      <c r="V73" s="1798"/>
      <c r="W73" s="1798"/>
      <c r="X73" s="1798"/>
      <c r="Y73" s="1798"/>
      <c r="Z73" s="2533" t="s">
        <v>2271</v>
      </c>
      <c r="AA73" s="1798"/>
      <c r="AB73" s="1798"/>
      <c r="AC73" s="1798"/>
      <c r="AD73" s="1798"/>
      <c r="AE73" s="1798"/>
      <c r="AF73" s="1798"/>
      <c r="AG73" s="1798"/>
      <c r="AH73" s="1798"/>
      <c r="AI73" s="1798"/>
      <c r="AJ73" s="1798"/>
      <c r="AK73" s="2520" t="str">
        <f t="shared" si="9"/>
        <v>нет</v>
      </c>
      <c r="AL73" s="2534">
        <f t="shared" si="10"/>
        <v>0</v>
      </c>
      <c r="AM73" s="2535"/>
      <c r="AN73" s="2520"/>
      <c r="AO73" s="2520"/>
      <c r="AP73" s="2520" t="str">
        <f t="shared" si="11"/>
        <v>да</v>
      </c>
      <c r="AQ73" s="2536">
        <f t="shared" si="12"/>
        <v>1</v>
      </c>
      <c r="AR73" s="2537"/>
      <c r="AS73" s="2537">
        <v>1</v>
      </c>
      <c r="AT73" s="2538"/>
      <c r="AU73" s="2539"/>
      <c r="AV73" s="1738" t="s">
        <v>2272</v>
      </c>
    </row>
    <row r="74" spans="1:48" ht="30" customHeight="1">
      <c r="A74" s="1426"/>
      <c r="B74" s="1538"/>
      <c r="C74" s="1569"/>
      <c r="D74" s="1415"/>
      <c r="E74" s="1429"/>
      <c r="F74" s="1516"/>
      <c r="G74" s="1430"/>
      <c r="H74" s="1426"/>
      <c r="I74" s="1426"/>
      <c r="J74" s="1426"/>
      <c r="K74" s="1426"/>
      <c r="L74" s="1426"/>
      <c r="M74" s="1426"/>
      <c r="N74" s="1426"/>
      <c r="O74" s="1570"/>
      <c r="P74" s="1570"/>
      <c r="Q74" s="1570"/>
      <c r="R74" s="1570"/>
      <c r="S74" s="1570"/>
      <c r="T74" s="1570"/>
      <c r="U74" s="1570"/>
      <c r="V74" s="1570"/>
      <c r="W74" s="1570"/>
      <c r="X74" s="1570"/>
      <c r="Y74" s="1570"/>
      <c r="Z74" s="1441"/>
      <c r="AA74" s="1570"/>
      <c r="AB74" s="1570"/>
      <c r="AC74" s="1570"/>
      <c r="AD74" s="1570"/>
      <c r="AE74" s="1570"/>
      <c r="AF74" s="1570"/>
      <c r="AG74" s="1570"/>
      <c r="AH74" s="1570"/>
      <c r="AI74" s="1570"/>
      <c r="AJ74" s="1570"/>
      <c r="AK74" s="1472" t="str">
        <f t="shared" ref="AK74:AK133" si="14">IF(AL74,"да","нет")</f>
        <v>нет</v>
      </c>
      <c r="AL74" s="1571">
        <f t="shared" ref="AL74:AL133" si="15">SUM(AM74:AO74)</f>
        <v>0</v>
      </c>
      <c r="AM74" s="1474"/>
      <c r="AN74" s="1472"/>
      <c r="AO74" s="1472"/>
      <c r="AP74" s="1472" t="str">
        <f t="shared" ref="AP74:AP133" si="16">IF(AQ74,"да","нет")</f>
        <v>нет</v>
      </c>
      <c r="AQ74" s="1473">
        <f t="shared" ref="AQ74:AQ133" si="17">SUM(AR74:AT74)</f>
        <v>0</v>
      </c>
      <c r="AR74" s="1451"/>
      <c r="AS74" s="1451"/>
      <c r="AT74" s="1572"/>
      <c r="AU74" s="1421"/>
      <c r="AV74" s="1573"/>
    </row>
    <row r="75" spans="1:48" ht="30" customHeight="1">
      <c r="A75" s="1426"/>
      <c r="B75" s="1538"/>
      <c r="C75" s="1569"/>
      <c r="D75" s="1415"/>
      <c r="E75" s="1429"/>
      <c r="F75" s="1516"/>
      <c r="G75" s="1430"/>
      <c r="H75" s="1426"/>
      <c r="I75" s="1426"/>
      <c r="J75" s="1426"/>
      <c r="K75" s="1426"/>
      <c r="L75" s="1426"/>
      <c r="M75" s="1426"/>
      <c r="N75" s="1426"/>
      <c r="O75" s="1570"/>
      <c r="P75" s="1570"/>
      <c r="Q75" s="1570"/>
      <c r="R75" s="1570"/>
      <c r="S75" s="1570"/>
      <c r="T75" s="1570"/>
      <c r="U75" s="1570"/>
      <c r="V75" s="1570"/>
      <c r="W75" s="1570"/>
      <c r="X75" s="1570"/>
      <c r="Y75" s="1570"/>
      <c r="Z75" s="1441"/>
      <c r="AA75" s="1570"/>
      <c r="AB75" s="1570"/>
      <c r="AC75" s="1570"/>
      <c r="AD75" s="1570"/>
      <c r="AE75" s="1570"/>
      <c r="AF75" s="1570"/>
      <c r="AG75" s="1570"/>
      <c r="AH75" s="1570"/>
      <c r="AI75" s="1570"/>
      <c r="AJ75" s="1570"/>
      <c r="AK75" s="1472" t="str">
        <f t="shared" si="14"/>
        <v>нет</v>
      </c>
      <c r="AL75" s="1571">
        <f t="shared" si="15"/>
        <v>0</v>
      </c>
      <c r="AM75" s="1474"/>
      <c r="AN75" s="1472"/>
      <c r="AO75" s="1472"/>
      <c r="AP75" s="1472" t="str">
        <f t="shared" si="16"/>
        <v>нет</v>
      </c>
      <c r="AQ75" s="1473">
        <f t="shared" si="17"/>
        <v>0</v>
      </c>
      <c r="AR75" s="1451"/>
      <c r="AS75" s="1451"/>
      <c r="AT75" s="1572"/>
      <c r="AU75" s="1421"/>
      <c r="AV75" s="1573"/>
    </row>
    <row r="76" spans="1:48" ht="95.25" customHeight="1">
      <c r="A76" s="1426"/>
      <c r="B76" s="1538"/>
      <c r="C76" s="1569"/>
      <c r="D76" s="1415"/>
      <c r="E76" s="1429"/>
      <c r="F76" s="1516"/>
      <c r="G76" s="1430"/>
      <c r="H76" s="1426"/>
      <c r="I76" s="1426"/>
      <c r="J76" s="1426"/>
      <c r="K76" s="1426"/>
      <c r="L76" s="1426"/>
      <c r="M76" s="1426"/>
      <c r="N76" s="1426"/>
      <c r="O76" s="1570"/>
      <c r="P76" s="1570"/>
      <c r="Q76" s="1570"/>
      <c r="R76" s="1570"/>
      <c r="S76" s="1570"/>
      <c r="T76" s="1570"/>
      <c r="U76" s="1570"/>
      <c r="V76" s="1570"/>
      <c r="W76" s="1570"/>
      <c r="X76" s="1570"/>
      <c r="Y76" s="1570"/>
      <c r="Z76" s="1441"/>
      <c r="AA76" s="1570"/>
      <c r="AB76" s="1570"/>
      <c r="AC76" s="1570"/>
      <c r="AD76" s="1570"/>
      <c r="AE76" s="1570"/>
      <c r="AF76" s="1570"/>
      <c r="AG76" s="1570"/>
      <c r="AH76" s="1570"/>
      <c r="AI76" s="1570"/>
      <c r="AJ76" s="1570"/>
      <c r="AK76" s="1472" t="str">
        <f t="shared" si="14"/>
        <v>нет</v>
      </c>
      <c r="AL76" s="1571">
        <f t="shared" si="15"/>
        <v>0</v>
      </c>
      <c r="AM76" s="1474"/>
      <c r="AN76" s="1472"/>
      <c r="AO76" s="1472"/>
      <c r="AP76" s="1472" t="str">
        <f t="shared" si="16"/>
        <v>нет</v>
      </c>
      <c r="AQ76" s="1473">
        <f t="shared" si="17"/>
        <v>0</v>
      </c>
      <c r="AR76" s="1451"/>
      <c r="AS76" s="1451"/>
      <c r="AT76" s="1572"/>
      <c r="AU76" s="1421"/>
      <c r="AV76" s="1573"/>
    </row>
    <row r="77" spans="1:48" ht="30" customHeight="1">
      <c r="A77" s="1426"/>
      <c r="B77" s="1538"/>
      <c r="C77" s="1569"/>
      <c r="D77" s="1415"/>
      <c r="E77" s="1429"/>
      <c r="F77" s="1516"/>
      <c r="G77" s="1430"/>
      <c r="H77" s="1426"/>
      <c r="I77" s="1426"/>
      <c r="J77" s="1426"/>
      <c r="K77" s="1426"/>
      <c r="L77" s="1426"/>
      <c r="M77" s="1426"/>
      <c r="N77" s="1426"/>
      <c r="O77" s="1570"/>
      <c r="P77" s="1570"/>
      <c r="Q77" s="1570"/>
      <c r="R77" s="1570"/>
      <c r="S77" s="1570"/>
      <c r="T77" s="1570"/>
      <c r="U77" s="1570"/>
      <c r="V77" s="1570"/>
      <c r="W77" s="1570"/>
      <c r="X77" s="1570"/>
      <c r="Y77" s="1570"/>
      <c r="Z77" s="1441"/>
      <c r="AA77" s="1570"/>
      <c r="AB77" s="1570"/>
      <c r="AC77" s="1570"/>
      <c r="AD77" s="1570"/>
      <c r="AE77" s="1570"/>
      <c r="AF77" s="1570"/>
      <c r="AG77" s="1570"/>
      <c r="AH77" s="1570"/>
      <c r="AI77" s="1570"/>
      <c r="AJ77" s="1570"/>
      <c r="AK77" s="1472" t="str">
        <f t="shared" si="14"/>
        <v>нет</v>
      </c>
      <c r="AL77" s="1571">
        <f t="shared" si="15"/>
        <v>0</v>
      </c>
      <c r="AM77" s="1474"/>
      <c r="AN77" s="1472"/>
      <c r="AO77" s="1472"/>
      <c r="AP77" s="1472" t="str">
        <f t="shared" si="16"/>
        <v>нет</v>
      </c>
      <c r="AQ77" s="1473">
        <f t="shared" si="17"/>
        <v>0</v>
      </c>
      <c r="AR77" s="1451"/>
      <c r="AS77" s="1451"/>
      <c r="AT77" s="1572"/>
      <c r="AU77" s="1421"/>
      <c r="AV77" s="1573"/>
    </row>
    <row r="78" spans="1:48" ht="30" customHeight="1">
      <c r="A78" s="1426"/>
      <c r="B78" s="1538"/>
      <c r="C78" s="1569"/>
      <c r="D78" s="1415"/>
      <c r="E78" s="1429"/>
      <c r="F78" s="1516"/>
      <c r="G78" s="1430"/>
      <c r="H78" s="1426"/>
      <c r="I78" s="1426"/>
      <c r="J78" s="1426"/>
      <c r="K78" s="1426"/>
      <c r="L78" s="1426"/>
      <c r="M78" s="1426"/>
      <c r="N78" s="1426"/>
      <c r="O78" s="1570"/>
      <c r="P78" s="1570"/>
      <c r="Q78" s="1570"/>
      <c r="R78" s="1570"/>
      <c r="S78" s="1570"/>
      <c r="T78" s="1570"/>
      <c r="U78" s="1570"/>
      <c r="V78" s="1570"/>
      <c r="W78" s="1570"/>
      <c r="X78" s="1570"/>
      <c r="Y78" s="1570"/>
      <c r="Z78" s="1441"/>
      <c r="AA78" s="1570"/>
      <c r="AB78" s="1570"/>
      <c r="AC78" s="1570"/>
      <c r="AD78" s="1570"/>
      <c r="AE78" s="1570"/>
      <c r="AF78" s="1570"/>
      <c r="AG78" s="1570"/>
      <c r="AH78" s="1570"/>
      <c r="AI78" s="1570"/>
      <c r="AJ78" s="1570"/>
      <c r="AK78" s="1472" t="str">
        <f t="shared" si="14"/>
        <v>нет</v>
      </c>
      <c r="AL78" s="1571">
        <f t="shared" si="15"/>
        <v>0</v>
      </c>
      <c r="AM78" s="1474"/>
      <c r="AN78" s="1472"/>
      <c r="AO78" s="1472"/>
      <c r="AP78" s="1472" t="str">
        <f t="shared" si="16"/>
        <v>нет</v>
      </c>
      <c r="AQ78" s="1473">
        <f t="shared" si="17"/>
        <v>0</v>
      </c>
      <c r="AR78" s="1451"/>
      <c r="AS78" s="1451"/>
      <c r="AT78" s="1572"/>
      <c r="AU78" s="1421"/>
      <c r="AV78" s="1573"/>
    </row>
    <row r="79" spans="1:48" ht="75.75" customHeight="1">
      <c r="A79" s="1426"/>
      <c r="B79" s="1538"/>
      <c r="C79" s="1569"/>
      <c r="D79" s="1415"/>
      <c r="E79" s="1429"/>
      <c r="F79" s="1516"/>
      <c r="G79" s="1430"/>
      <c r="H79" s="1426"/>
      <c r="I79" s="1426"/>
      <c r="J79" s="1426"/>
      <c r="K79" s="1426"/>
      <c r="L79" s="1426"/>
      <c r="M79" s="1426"/>
      <c r="N79" s="1426"/>
      <c r="O79" s="1570"/>
      <c r="P79" s="1570"/>
      <c r="Q79" s="1570"/>
      <c r="R79" s="1570"/>
      <c r="S79" s="1570"/>
      <c r="T79" s="1570"/>
      <c r="U79" s="1570"/>
      <c r="V79" s="1570"/>
      <c r="W79" s="1570"/>
      <c r="X79" s="1570"/>
      <c r="Y79" s="1570"/>
      <c r="Z79" s="1441"/>
      <c r="AA79" s="1570"/>
      <c r="AB79" s="1570"/>
      <c r="AC79" s="1570"/>
      <c r="AD79" s="1570"/>
      <c r="AE79" s="1570"/>
      <c r="AF79" s="1570"/>
      <c r="AG79" s="1570"/>
      <c r="AH79" s="1570"/>
      <c r="AI79" s="1570"/>
      <c r="AJ79" s="1570"/>
      <c r="AK79" s="1472" t="str">
        <f t="shared" si="14"/>
        <v>нет</v>
      </c>
      <c r="AL79" s="1571">
        <f t="shared" si="15"/>
        <v>0</v>
      </c>
      <c r="AM79" s="1474"/>
      <c r="AN79" s="1472"/>
      <c r="AO79" s="1472"/>
      <c r="AP79" s="1472" t="str">
        <f t="shared" si="16"/>
        <v>нет</v>
      </c>
      <c r="AQ79" s="1473">
        <f t="shared" si="17"/>
        <v>0</v>
      </c>
      <c r="AR79" s="1451"/>
      <c r="AS79" s="1451"/>
      <c r="AT79" s="1572"/>
      <c r="AU79" s="1421"/>
      <c r="AV79" s="1573"/>
    </row>
    <row r="80" spans="1:48" ht="30" customHeight="1">
      <c r="A80" s="1426"/>
      <c r="B80" s="1538"/>
      <c r="C80" s="1569"/>
      <c r="D80" s="1415"/>
      <c r="E80" s="1429"/>
      <c r="F80" s="1516"/>
      <c r="G80" s="1430"/>
      <c r="H80" s="1426"/>
      <c r="I80" s="1426"/>
      <c r="J80" s="1426"/>
      <c r="K80" s="1426"/>
      <c r="L80" s="1426"/>
      <c r="M80" s="1426"/>
      <c r="N80" s="1426"/>
      <c r="O80" s="1570"/>
      <c r="P80" s="1570"/>
      <c r="Q80" s="1570"/>
      <c r="R80" s="1570"/>
      <c r="S80" s="1570"/>
      <c r="T80" s="1570"/>
      <c r="U80" s="1570"/>
      <c r="V80" s="1570"/>
      <c r="W80" s="1570"/>
      <c r="X80" s="1570"/>
      <c r="Y80" s="1570"/>
      <c r="Z80" s="1441"/>
      <c r="AA80" s="1570"/>
      <c r="AB80" s="1570"/>
      <c r="AC80" s="1570"/>
      <c r="AD80" s="1570"/>
      <c r="AE80" s="1570"/>
      <c r="AF80" s="1570"/>
      <c r="AG80" s="1570"/>
      <c r="AH80" s="1570"/>
      <c r="AI80" s="1570"/>
      <c r="AJ80" s="1570"/>
      <c r="AK80" s="1472" t="str">
        <f t="shared" si="14"/>
        <v>нет</v>
      </c>
      <c r="AL80" s="1571">
        <f t="shared" si="15"/>
        <v>0</v>
      </c>
      <c r="AM80" s="1474"/>
      <c r="AN80" s="1472"/>
      <c r="AO80" s="1472"/>
      <c r="AP80" s="1472" t="str">
        <f t="shared" si="16"/>
        <v>нет</v>
      </c>
      <c r="AQ80" s="1473">
        <f t="shared" si="17"/>
        <v>0</v>
      </c>
      <c r="AR80" s="1451"/>
      <c r="AS80" s="1451"/>
      <c r="AT80" s="1572"/>
      <c r="AU80" s="1421"/>
      <c r="AV80" s="1573"/>
    </row>
    <row r="81" spans="1:48" ht="30" customHeight="1">
      <c r="A81" s="1426"/>
      <c r="B81" s="1538"/>
      <c r="C81" s="1569"/>
      <c r="D81" s="1415"/>
      <c r="E81" s="1429"/>
      <c r="F81" s="1516"/>
      <c r="G81" s="1430"/>
      <c r="H81" s="1426"/>
      <c r="I81" s="1426"/>
      <c r="J81" s="1426"/>
      <c r="K81" s="1426"/>
      <c r="L81" s="1426"/>
      <c r="M81" s="1426"/>
      <c r="N81" s="1426"/>
      <c r="O81" s="1570"/>
      <c r="P81" s="1570"/>
      <c r="Q81" s="1570"/>
      <c r="R81" s="1570"/>
      <c r="S81" s="1570"/>
      <c r="T81" s="1570"/>
      <c r="U81" s="1570"/>
      <c r="V81" s="1570"/>
      <c r="W81" s="1570"/>
      <c r="X81" s="1570"/>
      <c r="Y81" s="1570"/>
      <c r="Z81" s="1441"/>
      <c r="AA81" s="1570"/>
      <c r="AB81" s="1570"/>
      <c r="AC81" s="1570"/>
      <c r="AD81" s="1570"/>
      <c r="AE81" s="1570"/>
      <c r="AF81" s="1570"/>
      <c r="AG81" s="1570"/>
      <c r="AH81" s="1570"/>
      <c r="AI81" s="1570"/>
      <c r="AJ81" s="1570"/>
      <c r="AK81" s="1472" t="str">
        <f t="shared" si="14"/>
        <v>нет</v>
      </c>
      <c r="AL81" s="1571">
        <f t="shared" si="15"/>
        <v>0</v>
      </c>
      <c r="AM81" s="1474"/>
      <c r="AN81" s="1472"/>
      <c r="AO81" s="1472"/>
      <c r="AP81" s="1472" t="str">
        <f t="shared" si="16"/>
        <v>нет</v>
      </c>
      <c r="AQ81" s="1473">
        <f t="shared" si="17"/>
        <v>0</v>
      </c>
      <c r="AR81" s="1451"/>
      <c r="AS81" s="1451"/>
      <c r="AT81" s="1572"/>
      <c r="AU81" s="1421"/>
      <c r="AV81" s="1573"/>
    </row>
    <row r="82" spans="1:48" ht="30" customHeight="1">
      <c r="A82" s="1426"/>
      <c r="B82" s="1538"/>
      <c r="C82" s="1569"/>
      <c r="D82" s="1415"/>
      <c r="E82" s="1429"/>
      <c r="F82" s="1516"/>
      <c r="G82" s="1430"/>
      <c r="H82" s="1426"/>
      <c r="I82" s="1426"/>
      <c r="J82" s="1426"/>
      <c r="K82" s="1426"/>
      <c r="L82" s="1426"/>
      <c r="M82" s="1426"/>
      <c r="N82" s="1426"/>
      <c r="O82" s="1570"/>
      <c r="P82" s="1570"/>
      <c r="Q82" s="1570"/>
      <c r="R82" s="1570"/>
      <c r="S82" s="1570"/>
      <c r="T82" s="1570"/>
      <c r="U82" s="1570"/>
      <c r="V82" s="1570"/>
      <c r="W82" s="1570"/>
      <c r="X82" s="1570"/>
      <c r="Y82" s="1570"/>
      <c r="Z82" s="1441"/>
      <c r="AA82" s="1570"/>
      <c r="AB82" s="1570"/>
      <c r="AC82" s="1570"/>
      <c r="AD82" s="1570"/>
      <c r="AE82" s="1570"/>
      <c r="AF82" s="1570"/>
      <c r="AG82" s="1570"/>
      <c r="AH82" s="1570"/>
      <c r="AI82" s="1570"/>
      <c r="AJ82" s="1570"/>
      <c r="AK82" s="1472" t="str">
        <f t="shared" si="14"/>
        <v>нет</v>
      </c>
      <c r="AL82" s="1571">
        <f t="shared" si="15"/>
        <v>0</v>
      </c>
      <c r="AM82" s="1474"/>
      <c r="AN82" s="1472"/>
      <c r="AO82" s="1472"/>
      <c r="AP82" s="1472" t="str">
        <f t="shared" si="16"/>
        <v>нет</v>
      </c>
      <c r="AQ82" s="1473">
        <f t="shared" si="17"/>
        <v>0</v>
      </c>
      <c r="AR82" s="1451"/>
      <c r="AS82" s="1451"/>
      <c r="AT82" s="1572"/>
      <c r="AU82" s="1421"/>
      <c r="AV82" s="1573"/>
    </row>
    <row r="83" spans="1:48" ht="50.25" customHeight="1">
      <c r="A83" s="1426"/>
      <c r="B83" s="1538"/>
      <c r="C83" s="1569"/>
      <c r="D83" s="1415"/>
      <c r="E83" s="1429"/>
      <c r="F83" s="1516"/>
      <c r="G83" s="1430"/>
      <c r="H83" s="1426"/>
      <c r="I83" s="1426"/>
      <c r="J83" s="1426"/>
      <c r="K83" s="1426"/>
      <c r="L83" s="1426"/>
      <c r="M83" s="1426"/>
      <c r="N83" s="1426"/>
      <c r="O83" s="1570"/>
      <c r="P83" s="1570"/>
      <c r="Q83" s="1570"/>
      <c r="R83" s="1570"/>
      <c r="S83" s="1570"/>
      <c r="T83" s="1570"/>
      <c r="U83" s="1570"/>
      <c r="V83" s="1570"/>
      <c r="W83" s="1570"/>
      <c r="X83" s="1570"/>
      <c r="Y83" s="1570"/>
      <c r="Z83" s="1441"/>
      <c r="AA83" s="1570"/>
      <c r="AB83" s="1570"/>
      <c r="AC83" s="1570"/>
      <c r="AD83" s="1570"/>
      <c r="AE83" s="1570"/>
      <c r="AF83" s="1570"/>
      <c r="AG83" s="1570"/>
      <c r="AH83" s="1570"/>
      <c r="AI83" s="1570"/>
      <c r="AJ83" s="1570"/>
      <c r="AK83" s="1472" t="str">
        <f t="shared" si="14"/>
        <v>нет</v>
      </c>
      <c r="AL83" s="1571">
        <f t="shared" si="15"/>
        <v>0</v>
      </c>
      <c r="AM83" s="1474"/>
      <c r="AN83" s="1472"/>
      <c r="AO83" s="1472"/>
      <c r="AP83" s="1472" t="str">
        <f t="shared" si="16"/>
        <v>нет</v>
      </c>
      <c r="AQ83" s="1473">
        <f t="shared" si="17"/>
        <v>0</v>
      </c>
      <c r="AR83" s="1451"/>
      <c r="AS83" s="1451"/>
      <c r="AT83" s="1572"/>
      <c r="AU83" s="1421"/>
      <c r="AV83" s="1573"/>
    </row>
    <row r="84" spans="1:48" ht="75" customHeight="1">
      <c r="A84" s="1426"/>
      <c r="B84" s="1538"/>
      <c r="C84" s="1569"/>
      <c r="D84" s="1415"/>
      <c r="E84" s="1429"/>
      <c r="F84" s="1516"/>
      <c r="G84" s="1430"/>
      <c r="H84" s="1426"/>
      <c r="I84" s="1426"/>
      <c r="J84" s="1426"/>
      <c r="K84" s="1426"/>
      <c r="L84" s="1426"/>
      <c r="M84" s="1426"/>
      <c r="N84" s="1426"/>
      <c r="O84" s="1570"/>
      <c r="P84" s="1570"/>
      <c r="Q84" s="1570"/>
      <c r="R84" s="1570"/>
      <c r="S84" s="1570"/>
      <c r="T84" s="1570"/>
      <c r="U84" s="1570"/>
      <c r="V84" s="1570"/>
      <c r="W84" s="1570"/>
      <c r="X84" s="1570"/>
      <c r="Y84" s="1570"/>
      <c r="Z84" s="1441"/>
      <c r="AA84" s="1570"/>
      <c r="AB84" s="1570"/>
      <c r="AC84" s="1570"/>
      <c r="AD84" s="1570"/>
      <c r="AE84" s="1570"/>
      <c r="AF84" s="1570"/>
      <c r="AG84" s="1570"/>
      <c r="AH84" s="1570"/>
      <c r="AI84" s="1570"/>
      <c r="AJ84" s="1570"/>
      <c r="AK84" s="1472" t="str">
        <f t="shared" si="14"/>
        <v>нет</v>
      </c>
      <c r="AL84" s="1571">
        <f t="shared" si="15"/>
        <v>0</v>
      </c>
      <c r="AM84" s="1474"/>
      <c r="AN84" s="1472"/>
      <c r="AO84" s="1472"/>
      <c r="AP84" s="1472" t="str">
        <f t="shared" si="16"/>
        <v>нет</v>
      </c>
      <c r="AQ84" s="1473">
        <f t="shared" si="17"/>
        <v>0</v>
      </c>
      <c r="AR84" s="1451"/>
      <c r="AS84" s="1451"/>
      <c r="AT84" s="1572"/>
      <c r="AU84" s="1421"/>
      <c r="AV84" s="1573"/>
    </row>
    <row r="85" spans="1:48" ht="60" customHeight="1">
      <c r="A85" s="1426"/>
      <c r="B85" s="1538"/>
      <c r="C85" s="1569"/>
      <c r="D85" s="1415"/>
      <c r="E85" s="1429"/>
      <c r="F85" s="1516"/>
      <c r="G85" s="1430"/>
      <c r="H85" s="1426"/>
      <c r="I85" s="1426"/>
      <c r="J85" s="1426"/>
      <c r="K85" s="1426"/>
      <c r="L85" s="1426"/>
      <c r="M85" s="1426"/>
      <c r="N85" s="1426"/>
      <c r="O85" s="1570"/>
      <c r="P85" s="1570"/>
      <c r="Q85" s="1570"/>
      <c r="R85" s="1570"/>
      <c r="S85" s="1570"/>
      <c r="T85" s="1570"/>
      <c r="U85" s="1570"/>
      <c r="V85" s="1570"/>
      <c r="W85" s="1570"/>
      <c r="X85" s="1570"/>
      <c r="Y85" s="1570"/>
      <c r="Z85" s="1441"/>
      <c r="AA85" s="1570"/>
      <c r="AB85" s="1570"/>
      <c r="AC85" s="1570"/>
      <c r="AD85" s="1570"/>
      <c r="AE85" s="1570"/>
      <c r="AF85" s="1570"/>
      <c r="AG85" s="1570"/>
      <c r="AH85" s="1570"/>
      <c r="AI85" s="1570"/>
      <c r="AJ85" s="1570"/>
      <c r="AK85" s="1472" t="str">
        <f t="shared" si="14"/>
        <v>нет</v>
      </c>
      <c r="AL85" s="1571">
        <f t="shared" si="15"/>
        <v>0</v>
      </c>
      <c r="AM85" s="1474"/>
      <c r="AN85" s="1472"/>
      <c r="AO85" s="1472"/>
      <c r="AP85" s="1472" t="str">
        <f t="shared" si="16"/>
        <v>нет</v>
      </c>
      <c r="AQ85" s="1473">
        <f t="shared" si="17"/>
        <v>0</v>
      </c>
      <c r="AR85" s="1451"/>
      <c r="AS85" s="1451"/>
      <c r="AT85" s="1572"/>
      <c r="AU85" s="1421"/>
      <c r="AV85" s="1573"/>
    </row>
    <row r="86" spans="1:48" ht="32.25" customHeight="1">
      <c r="A86" s="1426"/>
      <c r="B86" s="1538"/>
      <c r="C86" s="1569"/>
      <c r="D86" s="1415"/>
      <c r="E86" s="1429"/>
      <c r="F86" s="1516"/>
      <c r="G86" s="1430"/>
      <c r="H86" s="1426"/>
      <c r="I86" s="1426"/>
      <c r="J86" s="1426"/>
      <c r="K86" s="1426"/>
      <c r="L86" s="1426"/>
      <c r="M86" s="1426"/>
      <c r="N86" s="1426"/>
      <c r="O86" s="1570"/>
      <c r="P86" s="1570"/>
      <c r="Q86" s="1570"/>
      <c r="R86" s="1570"/>
      <c r="S86" s="1570"/>
      <c r="T86" s="1570"/>
      <c r="U86" s="1570"/>
      <c r="V86" s="1570"/>
      <c r="W86" s="1570"/>
      <c r="X86" s="1570"/>
      <c r="Y86" s="1570"/>
      <c r="Z86" s="1441"/>
      <c r="AA86" s="1570"/>
      <c r="AB86" s="1570"/>
      <c r="AC86" s="1570"/>
      <c r="AD86" s="1570"/>
      <c r="AE86" s="1570"/>
      <c r="AF86" s="1570"/>
      <c r="AG86" s="1570"/>
      <c r="AH86" s="1570"/>
      <c r="AI86" s="1570"/>
      <c r="AJ86" s="1570"/>
      <c r="AK86" s="1472" t="str">
        <f t="shared" si="14"/>
        <v>нет</v>
      </c>
      <c r="AL86" s="1571">
        <f t="shared" si="15"/>
        <v>0</v>
      </c>
      <c r="AM86" s="1474"/>
      <c r="AN86" s="1472"/>
      <c r="AO86" s="1472"/>
      <c r="AP86" s="1472" t="str">
        <f t="shared" si="16"/>
        <v>нет</v>
      </c>
      <c r="AQ86" s="1473">
        <f t="shared" si="17"/>
        <v>0</v>
      </c>
      <c r="AR86" s="1451"/>
      <c r="AS86" s="1451"/>
      <c r="AT86" s="1572"/>
      <c r="AU86" s="1421"/>
      <c r="AV86" s="1573"/>
    </row>
    <row r="87" spans="1:48" ht="65.25" customHeight="1">
      <c r="A87" s="1426"/>
      <c r="B87" s="1538"/>
      <c r="C87" s="1569"/>
      <c r="D87" s="1415"/>
      <c r="E87" s="1429"/>
      <c r="F87" s="1516"/>
      <c r="G87" s="1430"/>
      <c r="H87" s="1426"/>
      <c r="I87" s="1426"/>
      <c r="J87" s="1426"/>
      <c r="K87" s="1426"/>
      <c r="L87" s="1426"/>
      <c r="M87" s="1426"/>
      <c r="N87" s="1426"/>
      <c r="O87" s="1570"/>
      <c r="P87" s="1570"/>
      <c r="Q87" s="1570"/>
      <c r="R87" s="1570"/>
      <c r="S87" s="1570"/>
      <c r="T87" s="1570"/>
      <c r="U87" s="1570"/>
      <c r="V87" s="1570"/>
      <c r="W87" s="1570"/>
      <c r="X87" s="1570"/>
      <c r="Y87" s="1570"/>
      <c r="Z87" s="1441"/>
      <c r="AA87" s="1570"/>
      <c r="AB87" s="1570"/>
      <c r="AC87" s="1570"/>
      <c r="AD87" s="1570"/>
      <c r="AE87" s="1570"/>
      <c r="AF87" s="1570"/>
      <c r="AG87" s="1570"/>
      <c r="AH87" s="1570"/>
      <c r="AI87" s="1570"/>
      <c r="AJ87" s="1570"/>
      <c r="AK87" s="1472" t="str">
        <f t="shared" si="14"/>
        <v>нет</v>
      </c>
      <c r="AL87" s="1571">
        <f t="shared" si="15"/>
        <v>0</v>
      </c>
      <c r="AM87" s="1474"/>
      <c r="AN87" s="1472"/>
      <c r="AO87" s="1472"/>
      <c r="AP87" s="1472" t="str">
        <f t="shared" si="16"/>
        <v>нет</v>
      </c>
      <c r="AQ87" s="1473">
        <f t="shared" si="17"/>
        <v>0</v>
      </c>
      <c r="AR87" s="1451"/>
      <c r="AS87" s="1451"/>
      <c r="AT87" s="1572"/>
      <c r="AU87" s="1421"/>
      <c r="AV87" s="1573"/>
    </row>
    <row r="88" spans="1:48" ht="30" customHeight="1">
      <c r="A88" s="1426"/>
      <c r="B88" s="1538"/>
      <c r="C88" s="1569"/>
      <c r="D88" s="1415"/>
      <c r="E88" s="1429"/>
      <c r="F88" s="1516"/>
      <c r="G88" s="1430"/>
      <c r="H88" s="1426"/>
      <c r="I88" s="1426"/>
      <c r="J88" s="1426"/>
      <c r="K88" s="1426"/>
      <c r="L88" s="1426"/>
      <c r="M88" s="1426"/>
      <c r="N88" s="1426"/>
      <c r="O88" s="1570"/>
      <c r="P88" s="1570"/>
      <c r="Q88" s="1570"/>
      <c r="R88" s="1570"/>
      <c r="S88" s="1570"/>
      <c r="T88" s="1570"/>
      <c r="U88" s="1570"/>
      <c r="V88" s="1570"/>
      <c r="W88" s="1570"/>
      <c r="X88" s="1570"/>
      <c r="Y88" s="1570"/>
      <c r="Z88" s="1441"/>
      <c r="AA88" s="1570"/>
      <c r="AB88" s="1570"/>
      <c r="AC88" s="1570"/>
      <c r="AD88" s="1570"/>
      <c r="AE88" s="1570"/>
      <c r="AF88" s="1570"/>
      <c r="AG88" s="1570"/>
      <c r="AH88" s="1570"/>
      <c r="AI88" s="1570"/>
      <c r="AJ88" s="1570"/>
      <c r="AK88" s="1472" t="str">
        <f t="shared" si="14"/>
        <v>нет</v>
      </c>
      <c r="AL88" s="1571">
        <f t="shared" si="15"/>
        <v>0</v>
      </c>
      <c r="AM88" s="1474"/>
      <c r="AN88" s="1472"/>
      <c r="AO88" s="1472"/>
      <c r="AP88" s="1472" t="str">
        <f t="shared" si="16"/>
        <v>нет</v>
      </c>
      <c r="AQ88" s="1473">
        <f t="shared" si="17"/>
        <v>0</v>
      </c>
      <c r="AR88" s="1451"/>
      <c r="AS88" s="1451"/>
      <c r="AT88" s="1572"/>
      <c r="AU88" s="1421"/>
      <c r="AV88" s="1573"/>
    </row>
    <row r="89" spans="1:48" ht="45" customHeight="1">
      <c r="A89" s="1426"/>
      <c r="B89" s="1538"/>
      <c r="C89" s="1569"/>
      <c r="D89" s="1415"/>
      <c r="E89" s="1429"/>
      <c r="F89" s="1516"/>
      <c r="G89" s="1430"/>
      <c r="H89" s="1426"/>
      <c r="I89" s="1426"/>
      <c r="J89" s="1426"/>
      <c r="K89" s="1426"/>
      <c r="L89" s="1426"/>
      <c r="M89" s="1426"/>
      <c r="N89" s="1426"/>
      <c r="O89" s="1570"/>
      <c r="P89" s="1570"/>
      <c r="Q89" s="1570"/>
      <c r="R89" s="1570"/>
      <c r="S89" s="1570"/>
      <c r="T89" s="1570"/>
      <c r="U89" s="1570"/>
      <c r="V89" s="1570"/>
      <c r="W89" s="1570"/>
      <c r="X89" s="1570"/>
      <c r="Y89" s="1570"/>
      <c r="Z89" s="1441"/>
      <c r="AA89" s="1570"/>
      <c r="AB89" s="1570"/>
      <c r="AC89" s="1570"/>
      <c r="AD89" s="1570"/>
      <c r="AE89" s="1570"/>
      <c r="AF89" s="1570"/>
      <c r="AG89" s="1570"/>
      <c r="AH89" s="1570"/>
      <c r="AI89" s="1570"/>
      <c r="AJ89" s="1570"/>
      <c r="AK89" s="1472" t="str">
        <f t="shared" si="14"/>
        <v>нет</v>
      </c>
      <c r="AL89" s="1571">
        <f t="shared" si="15"/>
        <v>0</v>
      </c>
      <c r="AM89" s="1474"/>
      <c r="AN89" s="1472"/>
      <c r="AO89" s="1472"/>
      <c r="AP89" s="1472" t="str">
        <f t="shared" si="16"/>
        <v>нет</v>
      </c>
      <c r="AQ89" s="1473">
        <f t="shared" si="17"/>
        <v>0</v>
      </c>
      <c r="AR89" s="1451"/>
      <c r="AS89" s="1451"/>
      <c r="AT89" s="1572"/>
      <c r="AU89" s="1421"/>
      <c r="AV89" s="1573"/>
    </row>
    <row r="90" spans="1:48" ht="30" customHeight="1">
      <c r="A90" s="1426"/>
      <c r="B90" s="1538"/>
      <c r="C90" s="1569"/>
      <c r="D90" s="1415"/>
      <c r="E90" s="1429"/>
      <c r="F90" s="1516"/>
      <c r="G90" s="1430"/>
      <c r="H90" s="1426"/>
      <c r="I90" s="1426"/>
      <c r="J90" s="1426"/>
      <c r="K90" s="1426"/>
      <c r="L90" s="1426"/>
      <c r="M90" s="1426"/>
      <c r="N90" s="1426"/>
      <c r="O90" s="1570"/>
      <c r="P90" s="1570"/>
      <c r="Q90" s="1570"/>
      <c r="R90" s="1570"/>
      <c r="S90" s="1570"/>
      <c r="T90" s="1570"/>
      <c r="U90" s="1570"/>
      <c r="V90" s="1570"/>
      <c r="W90" s="1570"/>
      <c r="X90" s="1570"/>
      <c r="Y90" s="1570"/>
      <c r="Z90" s="1441"/>
      <c r="AA90" s="1570"/>
      <c r="AB90" s="1570"/>
      <c r="AC90" s="1570"/>
      <c r="AD90" s="1570"/>
      <c r="AE90" s="1570"/>
      <c r="AF90" s="1570"/>
      <c r="AG90" s="1570"/>
      <c r="AH90" s="1570"/>
      <c r="AI90" s="1570"/>
      <c r="AJ90" s="1570"/>
      <c r="AK90" s="1472" t="str">
        <f t="shared" si="14"/>
        <v>нет</v>
      </c>
      <c r="AL90" s="1571">
        <f t="shared" si="15"/>
        <v>0</v>
      </c>
      <c r="AM90" s="1474"/>
      <c r="AN90" s="1472"/>
      <c r="AO90" s="1472"/>
      <c r="AP90" s="1472" t="str">
        <f t="shared" si="16"/>
        <v>нет</v>
      </c>
      <c r="AQ90" s="1473">
        <f t="shared" si="17"/>
        <v>0</v>
      </c>
      <c r="AR90" s="1451"/>
      <c r="AS90" s="1451"/>
      <c r="AT90" s="1572"/>
      <c r="AU90" s="1421"/>
      <c r="AV90" s="1573"/>
    </row>
    <row r="91" spans="1:48" ht="30" customHeight="1">
      <c r="A91" s="1426"/>
      <c r="B91" s="1538"/>
      <c r="C91" s="1569"/>
      <c r="D91" s="1415"/>
      <c r="E91" s="1429"/>
      <c r="F91" s="1516"/>
      <c r="G91" s="1430"/>
      <c r="H91" s="1426"/>
      <c r="I91" s="1426"/>
      <c r="J91" s="1426"/>
      <c r="K91" s="1426"/>
      <c r="L91" s="1426"/>
      <c r="M91" s="1426"/>
      <c r="N91" s="1426"/>
      <c r="O91" s="1570"/>
      <c r="P91" s="1570"/>
      <c r="Q91" s="1570"/>
      <c r="R91" s="1570"/>
      <c r="S91" s="1570"/>
      <c r="T91" s="1570"/>
      <c r="U91" s="1570"/>
      <c r="V91" s="1570"/>
      <c r="W91" s="1570"/>
      <c r="X91" s="1570"/>
      <c r="Y91" s="1570"/>
      <c r="Z91" s="1441"/>
      <c r="AA91" s="1570"/>
      <c r="AB91" s="1570"/>
      <c r="AC91" s="1570"/>
      <c r="AD91" s="1570"/>
      <c r="AE91" s="1570"/>
      <c r="AF91" s="1570"/>
      <c r="AG91" s="1570"/>
      <c r="AH91" s="1570"/>
      <c r="AI91" s="1570"/>
      <c r="AJ91" s="1570"/>
      <c r="AK91" s="1472" t="str">
        <f t="shared" si="14"/>
        <v>нет</v>
      </c>
      <c r="AL91" s="1571">
        <f t="shared" si="15"/>
        <v>0</v>
      </c>
      <c r="AM91" s="1474"/>
      <c r="AN91" s="1472"/>
      <c r="AO91" s="1472"/>
      <c r="AP91" s="1472" t="str">
        <f t="shared" si="16"/>
        <v>нет</v>
      </c>
      <c r="AQ91" s="1473">
        <f t="shared" si="17"/>
        <v>0</v>
      </c>
      <c r="AR91" s="1451"/>
      <c r="AS91" s="1451"/>
      <c r="AT91" s="1572"/>
      <c r="AU91" s="1421"/>
      <c r="AV91" s="1573"/>
    </row>
    <row r="92" spans="1:48" ht="60" customHeight="1">
      <c r="A92" s="1426"/>
      <c r="B92" s="1538"/>
      <c r="C92" s="1569"/>
      <c r="D92" s="1415"/>
      <c r="E92" s="1429"/>
      <c r="F92" s="1516"/>
      <c r="G92" s="1430"/>
      <c r="H92" s="1426"/>
      <c r="I92" s="1426"/>
      <c r="J92" s="1426"/>
      <c r="K92" s="1426"/>
      <c r="L92" s="1426"/>
      <c r="M92" s="1426"/>
      <c r="N92" s="1426"/>
      <c r="O92" s="1570"/>
      <c r="P92" s="1570"/>
      <c r="Q92" s="1570"/>
      <c r="R92" s="1570"/>
      <c r="S92" s="1570"/>
      <c r="T92" s="1570"/>
      <c r="U92" s="1570"/>
      <c r="V92" s="1570"/>
      <c r="W92" s="1570"/>
      <c r="X92" s="1570"/>
      <c r="Y92" s="1570"/>
      <c r="Z92" s="1441"/>
      <c r="AA92" s="1570"/>
      <c r="AB92" s="1570"/>
      <c r="AC92" s="1570"/>
      <c r="AD92" s="1570"/>
      <c r="AE92" s="1570"/>
      <c r="AF92" s="1570"/>
      <c r="AG92" s="1570"/>
      <c r="AH92" s="1570"/>
      <c r="AI92" s="1570"/>
      <c r="AJ92" s="1570"/>
      <c r="AK92" s="1472" t="str">
        <f t="shared" si="14"/>
        <v>нет</v>
      </c>
      <c r="AL92" s="1571">
        <f t="shared" si="15"/>
        <v>0</v>
      </c>
      <c r="AM92" s="1474"/>
      <c r="AN92" s="1472"/>
      <c r="AO92" s="1472"/>
      <c r="AP92" s="1472" t="str">
        <f t="shared" si="16"/>
        <v>нет</v>
      </c>
      <c r="AQ92" s="1473">
        <f t="shared" si="17"/>
        <v>0</v>
      </c>
      <c r="AR92" s="1451"/>
      <c r="AS92" s="1451"/>
      <c r="AT92" s="1572"/>
      <c r="AU92" s="1421"/>
      <c r="AV92" s="1573"/>
    </row>
    <row r="93" spans="1:48" ht="30" customHeight="1">
      <c r="A93" s="1426"/>
      <c r="B93" s="1538"/>
      <c r="C93" s="1569"/>
      <c r="D93" s="1415"/>
      <c r="E93" s="1429"/>
      <c r="F93" s="1516"/>
      <c r="G93" s="1430"/>
      <c r="H93" s="1426"/>
      <c r="I93" s="1426"/>
      <c r="J93" s="1426"/>
      <c r="K93" s="1426"/>
      <c r="L93" s="1426"/>
      <c r="M93" s="1426"/>
      <c r="N93" s="1426"/>
      <c r="O93" s="1570"/>
      <c r="P93" s="1570"/>
      <c r="Q93" s="1570"/>
      <c r="R93" s="1570"/>
      <c r="S93" s="1570"/>
      <c r="T93" s="1570"/>
      <c r="U93" s="1570"/>
      <c r="V93" s="1570"/>
      <c r="W93" s="1570"/>
      <c r="X93" s="1570"/>
      <c r="Y93" s="1570"/>
      <c r="Z93" s="1441"/>
      <c r="AA93" s="1570"/>
      <c r="AB93" s="1570"/>
      <c r="AC93" s="1570"/>
      <c r="AD93" s="1570"/>
      <c r="AE93" s="1570"/>
      <c r="AF93" s="1570"/>
      <c r="AG93" s="1570"/>
      <c r="AH93" s="1570"/>
      <c r="AI93" s="1570"/>
      <c r="AJ93" s="1570"/>
      <c r="AK93" s="1472" t="str">
        <f t="shared" si="14"/>
        <v>нет</v>
      </c>
      <c r="AL93" s="1571">
        <f t="shared" si="15"/>
        <v>0</v>
      </c>
      <c r="AM93" s="1474"/>
      <c r="AN93" s="1472"/>
      <c r="AO93" s="1472"/>
      <c r="AP93" s="1472" t="str">
        <f t="shared" si="16"/>
        <v>нет</v>
      </c>
      <c r="AQ93" s="1473">
        <f t="shared" si="17"/>
        <v>0</v>
      </c>
      <c r="AR93" s="1451"/>
      <c r="AS93" s="1451"/>
      <c r="AT93" s="1572"/>
      <c r="AU93" s="1421"/>
      <c r="AV93" s="1573"/>
    </row>
    <row r="94" spans="1:48" ht="48" customHeight="1">
      <c r="A94" s="1426"/>
      <c r="B94" s="1538"/>
      <c r="C94" s="1569"/>
      <c r="D94" s="1415"/>
      <c r="E94" s="1429"/>
      <c r="F94" s="1516"/>
      <c r="G94" s="1430"/>
      <c r="H94" s="1426"/>
      <c r="I94" s="1426"/>
      <c r="J94" s="1426"/>
      <c r="K94" s="1426"/>
      <c r="L94" s="1426"/>
      <c r="M94" s="1426"/>
      <c r="N94" s="1426"/>
      <c r="O94" s="1570"/>
      <c r="P94" s="1570"/>
      <c r="Q94" s="1570"/>
      <c r="R94" s="1570"/>
      <c r="S94" s="1570"/>
      <c r="T94" s="1570"/>
      <c r="U94" s="1570"/>
      <c r="V94" s="1570"/>
      <c r="W94" s="1570"/>
      <c r="X94" s="1570"/>
      <c r="Y94" s="1570"/>
      <c r="Z94" s="1441"/>
      <c r="AA94" s="1570"/>
      <c r="AB94" s="1570"/>
      <c r="AC94" s="1570"/>
      <c r="AD94" s="1570"/>
      <c r="AE94" s="1570"/>
      <c r="AF94" s="1570"/>
      <c r="AG94" s="1570"/>
      <c r="AH94" s="1570"/>
      <c r="AI94" s="1570"/>
      <c r="AJ94" s="1570"/>
      <c r="AK94" s="1472" t="str">
        <f t="shared" si="14"/>
        <v>нет</v>
      </c>
      <c r="AL94" s="1571">
        <f t="shared" si="15"/>
        <v>0</v>
      </c>
      <c r="AM94" s="1474"/>
      <c r="AN94" s="1472"/>
      <c r="AO94" s="1472"/>
      <c r="AP94" s="1472" t="str">
        <f t="shared" si="16"/>
        <v>нет</v>
      </c>
      <c r="AQ94" s="1473">
        <f t="shared" si="17"/>
        <v>0</v>
      </c>
      <c r="AR94" s="1451"/>
      <c r="AS94" s="1451"/>
      <c r="AT94" s="1572"/>
      <c r="AU94" s="1421"/>
      <c r="AV94" s="1573"/>
    </row>
    <row r="95" spans="1:48" ht="30" customHeight="1">
      <c r="A95" s="1426"/>
      <c r="B95" s="1538"/>
      <c r="C95" s="1569"/>
      <c r="D95" s="1415"/>
      <c r="E95" s="1429"/>
      <c r="F95" s="1516"/>
      <c r="G95" s="1430"/>
      <c r="H95" s="1426"/>
      <c r="I95" s="1426"/>
      <c r="J95" s="1426"/>
      <c r="K95" s="1426"/>
      <c r="L95" s="1426"/>
      <c r="M95" s="1426"/>
      <c r="N95" s="1426"/>
      <c r="O95" s="1570"/>
      <c r="P95" s="1570"/>
      <c r="Q95" s="1570"/>
      <c r="R95" s="1570"/>
      <c r="S95" s="1570"/>
      <c r="T95" s="1570"/>
      <c r="U95" s="1570"/>
      <c r="V95" s="1570"/>
      <c r="W95" s="1570"/>
      <c r="X95" s="1570"/>
      <c r="Y95" s="1570"/>
      <c r="Z95" s="1441"/>
      <c r="AA95" s="1570"/>
      <c r="AB95" s="1570"/>
      <c r="AC95" s="1570"/>
      <c r="AD95" s="1570"/>
      <c r="AE95" s="1570"/>
      <c r="AF95" s="1570"/>
      <c r="AG95" s="1570"/>
      <c r="AH95" s="1570"/>
      <c r="AI95" s="1570"/>
      <c r="AJ95" s="1570"/>
      <c r="AK95" s="1472" t="str">
        <f t="shared" si="14"/>
        <v>нет</v>
      </c>
      <c r="AL95" s="1571">
        <f t="shared" si="15"/>
        <v>0</v>
      </c>
      <c r="AM95" s="1474"/>
      <c r="AN95" s="1472"/>
      <c r="AO95" s="1472"/>
      <c r="AP95" s="1472" t="str">
        <f t="shared" si="16"/>
        <v>нет</v>
      </c>
      <c r="AQ95" s="1473">
        <f t="shared" si="17"/>
        <v>0</v>
      </c>
      <c r="AR95" s="1451"/>
      <c r="AS95" s="1451"/>
      <c r="AT95" s="1572"/>
      <c r="AU95" s="1421"/>
      <c r="AV95" s="1573"/>
    </row>
    <row r="96" spans="1:48" ht="45" customHeight="1">
      <c r="A96" s="1426"/>
      <c r="B96" s="1538"/>
      <c r="C96" s="1569"/>
      <c r="D96" s="1415"/>
      <c r="E96" s="1429"/>
      <c r="F96" s="1516"/>
      <c r="G96" s="1430"/>
      <c r="H96" s="1426"/>
      <c r="I96" s="1426"/>
      <c r="J96" s="1426"/>
      <c r="K96" s="1426"/>
      <c r="L96" s="1426"/>
      <c r="M96" s="1426"/>
      <c r="N96" s="1426"/>
      <c r="O96" s="1570"/>
      <c r="P96" s="1570"/>
      <c r="Q96" s="1570"/>
      <c r="R96" s="1570"/>
      <c r="S96" s="1570"/>
      <c r="T96" s="1570"/>
      <c r="U96" s="1570"/>
      <c r="V96" s="1570"/>
      <c r="W96" s="1570"/>
      <c r="X96" s="1570"/>
      <c r="Y96" s="1570"/>
      <c r="Z96" s="1441"/>
      <c r="AA96" s="1570"/>
      <c r="AB96" s="1570"/>
      <c r="AC96" s="1570"/>
      <c r="AD96" s="1570"/>
      <c r="AE96" s="1570"/>
      <c r="AF96" s="1570"/>
      <c r="AG96" s="1570"/>
      <c r="AH96" s="1570"/>
      <c r="AI96" s="1570"/>
      <c r="AJ96" s="1570"/>
      <c r="AK96" s="1472" t="str">
        <f t="shared" si="14"/>
        <v>нет</v>
      </c>
      <c r="AL96" s="1571">
        <f t="shared" si="15"/>
        <v>0</v>
      </c>
      <c r="AM96" s="1474"/>
      <c r="AN96" s="1472"/>
      <c r="AO96" s="1472"/>
      <c r="AP96" s="1472" t="str">
        <f t="shared" si="16"/>
        <v>нет</v>
      </c>
      <c r="AQ96" s="1473">
        <f t="shared" si="17"/>
        <v>0</v>
      </c>
      <c r="AR96" s="1451"/>
      <c r="AS96" s="1451"/>
      <c r="AT96" s="1572"/>
      <c r="AU96" s="1421"/>
      <c r="AV96" s="1573"/>
    </row>
    <row r="97" spans="1:48" ht="30" customHeight="1">
      <c r="A97" s="1426"/>
      <c r="B97" s="1538"/>
      <c r="C97" s="1569"/>
      <c r="D97" s="1415"/>
      <c r="E97" s="1429"/>
      <c r="F97" s="1516"/>
      <c r="G97" s="1430"/>
      <c r="H97" s="1426"/>
      <c r="I97" s="1426"/>
      <c r="J97" s="1426"/>
      <c r="K97" s="1426"/>
      <c r="L97" s="1426"/>
      <c r="M97" s="1426"/>
      <c r="N97" s="1426"/>
      <c r="O97" s="1570"/>
      <c r="P97" s="1570"/>
      <c r="Q97" s="1570"/>
      <c r="R97" s="1570"/>
      <c r="S97" s="1570"/>
      <c r="T97" s="1570"/>
      <c r="U97" s="1570"/>
      <c r="V97" s="1570"/>
      <c r="W97" s="1570"/>
      <c r="X97" s="1570"/>
      <c r="Y97" s="1570"/>
      <c r="Z97" s="1441"/>
      <c r="AA97" s="1570"/>
      <c r="AB97" s="1570"/>
      <c r="AC97" s="1570"/>
      <c r="AD97" s="1570"/>
      <c r="AE97" s="1570"/>
      <c r="AF97" s="1570"/>
      <c r="AG97" s="1570"/>
      <c r="AH97" s="1570"/>
      <c r="AI97" s="1570"/>
      <c r="AJ97" s="1570"/>
      <c r="AK97" s="1472" t="str">
        <f t="shared" si="14"/>
        <v>нет</v>
      </c>
      <c r="AL97" s="1571">
        <f t="shared" si="15"/>
        <v>0</v>
      </c>
      <c r="AM97" s="1474"/>
      <c r="AN97" s="1472"/>
      <c r="AO97" s="1472"/>
      <c r="AP97" s="1472" t="str">
        <f t="shared" si="16"/>
        <v>нет</v>
      </c>
      <c r="AQ97" s="1473">
        <f t="shared" si="17"/>
        <v>0</v>
      </c>
      <c r="AR97" s="1451"/>
      <c r="AS97" s="1451"/>
      <c r="AT97" s="1572"/>
      <c r="AU97" s="1421"/>
      <c r="AV97" s="1573"/>
    </row>
    <row r="98" spans="1:48" ht="30" customHeight="1">
      <c r="A98" s="1426"/>
      <c r="B98" s="1538"/>
      <c r="C98" s="1569"/>
      <c r="D98" s="1415"/>
      <c r="E98" s="1429"/>
      <c r="F98" s="1516"/>
      <c r="G98" s="1430"/>
      <c r="H98" s="1426"/>
      <c r="I98" s="1426"/>
      <c r="J98" s="1426"/>
      <c r="K98" s="1426"/>
      <c r="L98" s="1426"/>
      <c r="M98" s="1426"/>
      <c r="N98" s="1426"/>
      <c r="O98" s="1570"/>
      <c r="P98" s="1570"/>
      <c r="Q98" s="1570"/>
      <c r="R98" s="1570"/>
      <c r="S98" s="1570"/>
      <c r="T98" s="1570"/>
      <c r="U98" s="1570"/>
      <c r="V98" s="1570"/>
      <c r="W98" s="1570"/>
      <c r="X98" s="1570"/>
      <c r="Y98" s="1570"/>
      <c r="Z98" s="1441"/>
      <c r="AA98" s="1570"/>
      <c r="AB98" s="1570"/>
      <c r="AC98" s="1570"/>
      <c r="AD98" s="1570"/>
      <c r="AE98" s="1570"/>
      <c r="AF98" s="1570"/>
      <c r="AG98" s="1570"/>
      <c r="AH98" s="1570"/>
      <c r="AI98" s="1570"/>
      <c r="AJ98" s="1570"/>
      <c r="AK98" s="1472" t="str">
        <f t="shared" si="14"/>
        <v>нет</v>
      </c>
      <c r="AL98" s="1571">
        <f t="shared" si="15"/>
        <v>0</v>
      </c>
      <c r="AM98" s="1474"/>
      <c r="AN98" s="1472"/>
      <c r="AO98" s="1472"/>
      <c r="AP98" s="1472" t="str">
        <f t="shared" si="16"/>
        <v>нет</v>
      </c>
      <c r="AQ98" s="1473">
        <f t="shared" si="17"/>
        <v>0</v>
      </c>
      <c r="AR98" s="1451"/>
      <c r="AS98" s="1451"/>
      <c r="AT98" s="1572"/>
      <c r="AU98" s="1421"/>
      <c r="AV98" s="1573"/>
    </row>
    <row r="99" spans="1:48" ht="31.5" customHeight="1">
      <c r="A99" s="1426"/>
      <c r="B99" s="1538"/>
      <c r="C99" s="1569"/>
      <c r="D99" s="1415"/>
      <c r="E99" s="1429"/>
      <c r="F99" s="1516"/>
      <c r="G99" s="1430"/>
      <c r="H99" s="1426"/>
      <c r="I99" s="1426"/>
      <c r="J99" s="1426"/>
      <c r="K99" s="1426"/>
      <c r="L99" s="1426"/>
      <c r="M99" s="1426"/>
      <c r="N99" s="1426"/>
      <c r="O99" s="1570"/>
      <c r="P99" s="1570"/>
      <c r="Q99" s="1570"/>
      <c r="R99" s="1570"/>
      <c r="S99" s="1570"/>
      <c r="T99" s="1570"/>
      <c r="U99" s="1570"/>
      <c r="V99" s="1570"/>
      <c r="W99" s="1570"/>
      <c r="X99" s="1570"/>
      <c r="Y99" s="1570"/>
      <c r="Z99" s="1441"/>
      <c r="AA99" s="1570"/>
      <c r="AB99" s="1570"/>
      <c r="AC99" s="1570"/>
      <c r="AD99" s="1570"/>
      <c r="AE99" s="1570"/>
      <c r="AF99" s="1570"/>
      <c r="AG99" s="1570"/>
      <c r="AH99" s="1570"/>
      <c r="AI99" s="1570"/>
      <c r="AJ99" s="1570"/>
      <c r="AK99" s="1472" t="str">
        <f t="shared" si="14"/>
        <v>нет</v>
      </c>
      <c r="AL99" s="1571">
        <f t="shared" si="15"/>
        <v>0</v>
      </c>
      <c r="AM99" s="1474"/>
      <c r="AN99" s="1472"/>
      <c r="AO99" s="1472"/>
      <c r="AP99" s="1472" t="str">
        <f t="shared" si="16"/>
        <v>нет</v>
      </c>
      <c r="AQ99" s="1473">
        <f t="shared" si="17"/>
        <v>0</v>
      </c>
      <c r="AR99" s="1451"/>
      <c r="AS99" s="1451"/>
      <c r="AT99" s="1572"/>
      <c r="AU99" s="1421"/>
      <c r="AV99" s="1573"/>
    </row>
    <row r="100" spans="1:48" ht="45" customHeight="1">
      <c r="A100" s="1426"/>
      <c r="B100" s="1538"/>
      <c r="C100" s="1569"/>
      <c r="D100" s="1415"/>
      <c r="E100" s="1429"/>
      <c r="F100" s="1516"/>
      <c r="G100" s="1430"/>
      <c r="H100" s="1426"/>
      <c r="I100" s="1426"/>
      <c r="J100" s="1426"/>
      <c r="K100" s="1426"/>
      <c r="L100" s="1426"/>
      <c r="M100" s="1426"/>
      <c r="N100" s="1426"/>
      <c r="O100" s="1570"/>
      <c r="P100" s="1570"/>
      <c r="Q100" s="1570"/>
      <c r="R100" s="1570"/>
      <c r="S100" s="1570"/>
      <c r="T100" s="1570"/>
      <c r="U100" s="1570"/>
      <c r="V100" s="1570"/>
      <c r="W100" s="1570"/>
      <c r="X100" s="1570"/>
      <c r="Y100" s="1570"/>
      <c r="Z100" s="1441"/>
      <c r="AA100" s="1570"/>
      <c r="AB100" s="1570"/>
      <c r="AC100" s="1570"/>
      <c r="AD100" s="1570"/>
      <c r="AE100" s="1570"/>
      <c r="AF100" s="1570"/>
      <c r="AG100" s="1570"/>
      <c r="AH100" s="1570"/>
      <c r="AI100" s="1570"/>
      <c r="AJ100" s="1570"/>
      <c r="AK100" s="1472" t="str">
        <f t="shared" si="14"/>
        <v>нет</v>
      </c>
      <c r="AL100" s="1571">
        <f t="shared" si="15"/>
        <v>0</v>
      </c>
      <c r="AM100" s="1474"/>
      <c r="AN100" s="1472"/>
      <c r="AO100" s="1472"/>
      <c r="AP100" s="1472" t="str">
        <f t="shared" si="16"/>
        <v>нет</v>
      </c>
      <c r="AQ100" s="1473">
        <f t="shared" si="17"/>
        <v>0</v>
      </c>
      <c r="AR100" s="1451"/>
      <c r="AS100" s="1451"/>
      <c r="AT100" s="1572"/>
      <c r="AU100" s="1421"/>
      <c r="AV100" s="1573"/>
    </row>
    <row r="101" spans="1:48" ht="30" customHeight="1">
      <c r="A101" s="1426"/>
      <c r="B101" s="1538"/>
      <c r="C101" s="1569"/>
      <c r="D101" s="1415"/>
      <c r="E101" s="1429"/>
      <c r="F101" s="1516"/>
      <c r="G101" s="1430"/>
      <c r="H101" s="1426"/>
      <c r="I101" s="1426"/>
      <c r="J101" s="1426"/>
      <c r="K101" s="1426"/>
      <c r="L101" s="1426"/>
      <c r="M101" s="1426"/>
      <c r="N101" s="1426"/>
      <c r="O101" s="1570"/>
      <c r="P101" s="1570"/>
      <c r="Q101" s="1570"/>
      <c r="R101" s="1570"/>
      <c r="S101" s="1570"/>
      <c r="T101" s="1570"/>
      <c r="U101" s="1570"/>
      <c r="V101" s="1570"/>
      <c r="W101" s="1570"/>
      <c r="X101" s="1570"/>
      <c r="Y101" s="1570"/>
      <c r="Z101" s="1441"/>
      <c r="AA101" s="1570"/>
      <c r="AB101" s="1570"/>
      <c r="AC101" s="1570"/>
      <c r="AD101" s="1570"/>
      <c r="AE101" s="1570"/>
      <c r="AF101" s="1570"/>
      <c r="AG101" s="1570"/>
      <c r="AH101" s="1570"/>
      <c r="AI101" s="1570"/>
      <c r="AJ101" s="1570"/>
      <c r="AK101" s="1472" t="str">
        <f t="shared" si="14"/>
        <v>нет</v>
      </c>
      <c r="AL101" s="1571">
        <f t="shared" si="15"/>
        <v>0</v>
      </c>
      <c r="AM101" s="1474"/>
      <c r="AN101" s="1472"/>
      <c r="AO101" s="1472"/>
      <c r="AP101" s="1472" t="str">
        <f t="shared" si="16"/>
        <v>нет</v>
      </c>
      <c r="AQ101" s="1473">
        <f t="shared" si="17"/>
        <v>0</v>
      </c>
      <c r="AR101" s="1451"/>
      <c r="AS101" s="1451"/>
      <c r="AT101" s="1572"/>
      <c r="AU101" s="1421"/>
      <c r="AV101" s="1573"/>
    </row>
    <row r="102" spans="1:48" ht="30" customHeight="1">
      <c r="A102" s="1426"/>
      <c r="B102" s="1538"/>
      <c r="C102" s="1569"/>
      <c r="D102" s="1415"/>
      <c r="E102" s="1429"/>
      <c r="F102" s="1516"/>
      <c r="G102" s="1430"/>
      <c r="H102" s="1426"/>
      <c r="I102" s="1426"/>
      <c r="J102" s="1426"/>
      <c r="K102" s="1426"/>
      <c r="L102" s="1426"/>
      <c r="M102" s="1426"/>
      <c r="N102" s="1426"/>
      <c r="O102" s="1570"/>
      <c r="P102" s="1570"/>
      <c r="Q102" s="1570"/>
      <c r="R102" s="1570"/>
      <c r="S102" s="1570"/>
      <c r="T102" s="1570"/>
      <c r="U102" s="1570"/>
      <c r="V102" s="1570"/>
      <c r="W102" s="1570"/>
      <c r="X102" s="1570"/>
      <c r="Y102" s="1570"/>
      <c r="Z102" s="1441"/>
      <c r="AA102" s="1570"/>
      <c r="AB102" s="1570"/>
      <c r="AC102" s="1570"/>
      <c r="AD102" s="1570"/>
      <c r="AE102" s="1570"/>
      <c r="AF102" s="1570"/>
      <c r="AG102" s="1570"/>
      <c r="AH102" s="1570"/>
      <c r="AI102" s="1570"/>
      <c r="AJ102" s="1570"/>
      <c r="AK102" s="1472" t="str">
        <f t="shared" si="14"/>
        <v>нет</v>
      </c>
      <c r="AL102" s="1571">
        <f t="shared" si="15"/>
        <v>0</v>
      </c>
      <c r="AM102" s="1474"/>
      <c r="AN102" s="1472"/>
      <c r="AO102" s="1472"/>
      <c r="AP102" s="1472" t="str">
        <f t="shared" si="16"/>
        <v>нет</v>
      </c>
      <c r="AQ102" s="1473">
        <f t="shared" si="17"/>
        <v>0</v>
      </c>
      <c r="AR102" s="1451"/>
      <c r="AS102" s="1451"/>
      <c r="AT102" s="1572"/>
      <c r="AU102" s="1421"/>
      <c r="AV102" s="1573"/>
    </row>
    <row r="103" spans="1:48" ht="30" customHeight="1">
      <c r="A103" s="1426"/>
      <c r="B103" s="1538"/>
      <c r="C103" s="1569"/>
      <c r="D103" s="1415"/>
      <c r="E103" s="1429"/>
      <c r="F103" s="1516"/>
      <c r="G103" s="1430"/>
      <c r="H103" s="1426"/>
      <c r="I103" s="1426"/>
      <c r="J103" s="1426"/>
      <c r="K103" s="1426"/>
      <c r="L103" s="1426"/>
      <c r="M103" s="1426"/>
      <c r="N103" s="1426"/>
      <c r="O103" s="1570"/>
      <c r="P103" s="1570"/>
      <c r="Q103" s="1570"/>
      <c r="R103" s="1570"/>
      <c r="S103" s="1570"/>
      <c r="T103" s="1570"/>
      <c r="U103" s="1570"/>
      <c r="V103" s="1570"/>
      <c r="W103" s="1570"/>
      <c r="X103" s="1570"/>
      <c r="Y103" s="1570"/>
      <c r="Z103" s="1441"/>
      <c r="AA103" s="1570"/>
      <c r="AB103" s="1570"/>
      <c r="AC103" s="1570"/>
      <c r="AD103" s="1570"/>
      <c r="AE103" s="1570"/>
      <c r="AF103" s="1570"/>
      <c r="AG103" s="1570"/>
      <c r="AH103" s="1570"/>
      <c r="AI103" s="1570"/>
      <c r="AJ103" s="1570"/>
      <c r="AK103" s="1472" t="str">
        <f t="shared" si="14"/>
        <v>нет</v>
      </c>
      <c r="AL103" s="1571">
        <f t="shared" si="15"/>
        <v>0</v>
      </c>
      <c r="AM103" s="1474"/>
      <c r="AN103" s="1472"/>
      <c r="AO103" s="1472"/>
      <c r="AP103" s="1472" t="str">
        <f t="shared" si="16"/>
        <v>нет</v>
      </c>
      <c r="AQ103" s="1473">
        <f t="shared" si="17"/>
        <v>0</v>
      </c>
      <c r="AR103" s="1451"/>
      <c r="AS103" s="1451"/>
      <c r="AT103" s="1572"/>
      <c r="AU103" s="1421"/>
      <c r="AV103" s="1573"/>
    </row>
    <row r="104" spans="1:48" ht="45" customHeight="1">
      <c r="A104" s="1426"/>
      <c r="B104" s="1538"/>
      <c r="C104" s="1569"/>
      <c r="D104" s="1415"/>
      <c r="E104" s="1429"/>
      <c r="F104" s="1516"/>
      <c r="G104" s="1430"/>
      <c r="H104" s="1426"/>
      <c r="I104" s="1426"/>
      <c r="J104" s="1426"/>
      <c r="K104" s="1426"/>
      <c r="L104" s="1426"/>
      <c r="M104" s="1426"/>
      <c r="N104" s="1426"/>
      <c r="O104" s="1570"/>
      <c r="P104" s="1570"/>
      <c r="Q104" s="1570"/>
      <c r="R104" s="1570"/>
      <c r="S104" s="1570"/>
      <c r="T104" s="1570"/>
      <c r="U104" s="1570"/>
      <c r="V104" s="1570"/>
      <c r="W104" s="1570"/>
      <c r="X104" s="1570"/>
      <c r="Y104" s="1570"/>
      <c r="Z104" s="1441"/>
      <c r="AA104" s="1570"/>
      <c r="AB104" s="1570"/>
      <c r="AC104" s="1570"/>
      <c r="AD104" s="1570"/>
      <c r="AE104" s="1570"/>
      <c r="AF104" s="1570"/>
      <c r="AG104" s="1570"/>
      <c r="AH104" s="1570"/>
      <c r="AI104" s="1570"/>
      <c r="AJ104" s="1570"/>
      <c r="AK104" s="1472" t="str">
        <f t="shared" si="14"/>
        <v>нет</v>
      </c>
      <c r="AL104" s="1571">
        <f t="shared" si="15"/>
        <v>0</v>
      </c>
      <c r="AM104" s="1474"/>
      <c r="AN104" s="1472"/>
      <c r="AO104" s="1472"/>
      <c r="AP104" s="1472" t="str">
        <f t="shared" si="16"/>
        <v>нет</v>
      </c>
      <c r="AQ104" s="1473">
        <f t="shared" si="17"/>
        <v>0</v>
      </c>
      <c r="AR104" s="1451"/>
      <c r="AS104" s="1451"/>
      <c r="AT104" s="1572"/>
      <c r="AU104" s="1421"/>
      <c r="AV104" s="1573"/>
    </row>
    <row r="105" spans="1:48" ht="30" customHeight="1">
      <c r="A105" s="1426"/>
      <c r="B105" s="1538"/>
      <c r="C105" s="1569"/>
      <c r="D105" s="1415"/>
      <c r="E105" s="1429"/>
      <c r="F105" s="1516"/>
      <c r="G105" s="1430"/>
      <c r="H105" s="1426"/>
      <c r="I105" s="1426"/>
      <c r="J105" s="1426"/>
      <c r="K105" s="1426"/>
      <c r="L105" s="1426"/>
      <c r="M105" s="1426"/>
      <c r="N105" s="1426"/>
      <c r="O105" s="1570"/>
      <c r="P105" s="1570"/>
      <c r="Q105" s="1570"/>
      <c r="R105" s="1570"/>
      <c r="S105" s="1570"/>
      <c r="T105" s="1570"/>
      <c r="U105" s="1570"/>
      <c r="V105" s="1570"/>
      <c r="W105" s="1570"/>
      <c r="X105" s="1570"/>
      <c r="Y105" s="1570"/>
      <c r="Z105" s="1441"/>
      <c r="AA105" s="1570"/>
      <c r="AB105" s="1570"/>
      <c r="AC105" s="1570"/>
      <c r="AD105" s="1570"/>
      <c r="AE105" s="1570"/>
      <c r="AF105" s="1570"/>
      <c r="AG105" s="1570"/>
      <c r="AH105" s="1570"/>
      <c r="AI105" s="1570"/>
      <c r="AJ105" s="1570"/>
      <c r="AK105" s="1472" t="str">
        <f t="shared" si="14"/>
        <v>нет</v>
      </c>
      <c r="AL105" s="1571">
        <f t="shared" si="15"/>
        <v>0</v>
      </c>
      <c r="AM105" s="1474"/>
      <c r="AN105" s="1472"/>
      <c r="AO105" s="1472"/>
      <c r="AP105" s="1472" t="str">
        <f t="shared" si="16"/>
        <v>нет</v>
      </c>
      <c r="AQ105" s="1473">
        <f t="shared" si="17"/>
        <v>0</v>
      </c>
      <c r="AR105" s="1451"/>
      <c r="AS105" s="1451"/>
      <c r="AT105" s="1572"/>
      <c r="AU105" s="1421"/>
      <c r="AV105" s="1573"/>
    </row>
    <row r="106" spans="1:48" ht="30" customHeight="1">
      <c r="A106" s="1426"/>
      <c r="B106" s="1538"/>
      <c r="C106" s="1569"/>
      <c r="D106" s="1415"/>
      <c r="E106" s="1429"/>
      <c r="F106" s="1516"/>
      <c r="G106" s="1430"/>
      <c r="H106" s="1426"/>
      <c r="I106" s="1426"/>
      <c r="J106" s="1426"/>
      <c r="K106" s="1426"/>
      <c r="L106" s="1426"/>
      <c r="M106" s="1426"/>
      <c r="N106" s="1426"/>
      <c r="O106" s="1570"/>
      <c r="P106" s="1570"/>
      <c r="Q106" s="1570"/>
      <c r="R106" s="1570"/>
      <c r="S106" s="1570"/>
      <c r="T106" s="1570"/>
      <c r="U106" s="1570"/>
      <c r="V106" s="1570"/>
      <c r="W106" s="1570"/>
      <c r="X106" s="1570"/>
      <c r="Y106" s="1570"/>
      <c r="Z106" s="1441"/>
      <c r="AA106" s="1570"/>
      <c r="AB106" s="1570"/>
      <c r="AC106" s="1570"/>
      <c r="AD106" s="1570"/>
      <c r="AE106" s="1570"/>
      <c r="AF106" s="1570"/>
      <c r="AG106" s="1570"/>
      <c r="AH106" s="1570"/>
      <c r="AI106" s="1570"/>
      <c r="AJ106" s="1570"/>
      <c r="AK106" s="1472" t="str">
        <f t="shared" si="14"/>
        <v>нет</v>
      </c>
      <c r="AL106" s="1571">
        <f t="shared" si="15"/>
        <v>0</v>
      </c>
      <c r="AM106" s="1474"/>
      <c r="AN106" s="1472"/>
      <c r="AO106" s="1472"/>
      <c r="AP106" s="1472" t="str">
        <f t="shared" si="16"/>
        <v>нет</v>
      </c>
      <c r="AQ106" s="1473">
        <f t="shared" si="17"/>
        <v>0</v>
      </c>
      <c r="AR106" s="1451"/>
      <c r="AS106" s="1451"/>
      <c r="AT106" s="1572"/>
      <c r="AU106" s="1421"/>
      <c r="AV106" s="1573"/>
    </row>
    <row r="107" spans="1:48" ht="30" customHeight="1">
      <c r="A107" s="1426"/>
      <c r="B107" s="1538"/>
      <c r="C107" s="1569"/>
      <c r="D107" s="1415"/>
      <c r="E107" s="1429"/>
      <c r="F107" s="1516"/>
      <c r="G107" s="1430"/>
      <c r="H107" s="1426"/>
      <c r="I107" s="1426"/>
      <c r="J107" s="1426"/>
      <c r="K107" s="1426"/>
      <c r="L107" s="1426"/>
      <c r="M107" s="1426"/>
      <c r="N107" s="1426"/>
      <c r="O107" s="1570"/>
      <c r="P107" s="1570"/>
      <c r="Q107" s="1570"/>
      <c r="R107" s="1570"/>
      <c r="S107" s="1570"/>
      <c r="T107" s="1570"/>
      <c r="U107" s="1570"/>
      <c r="V107" s="1570"/>
      <c r="W107" s="1570"/>
      <c r="X107" s="1570"/>
      <c r="Y107" s="1570"/>
      <c r="Z107" s="1441"/>
      <c r="AA107" s="1570"/>
      <c r="AB107" s="1570"/>
      <c r="AC107" s="1570"/>
      <c r="AD107" s="1570"/>
      <c r="AE107" s="1570"/>
      <c r="AF107" s="1570"/>
      <c r="AG107" s="1570"/>
      <c r="AH107" s="1570"/>
      <c r="AI107" s="1570"/>
      <c r="AJ107" s="1570"/>
      <c r="AK107" s="1472" t="str">
        <f t="shared" si="14"/>
        <v>нет</v>
      </c>
      <c r="AL107" s="1571">
        <f t="shared" si="15"/>
        <v>0</v>
      </c>
      <c r="AM107" s="1474"/>
      <c r="AN107" s="1472"/>
      <c r="AO107" s="1472"/>
      <c r="AP107" s="1472" t="str">
        <f t="shared" si="16"/>
        <v>нет</v>
      </c>
      <c r="AQ107" s="1473">
        <f t="shared" si="17"/>
        <v>0</v>
      </c>
      <c r="AR107" s="1451"/>
      <c r="AS107" s="1451"/>
      <c r="AT107" s="1572"/>
      <c r="AU107" s="1421"/>
      <c r="AV107" s="1573"/>
    </row>
    <row r="108" spans="1:48" ht="30" customHeight="1">
      <c r="A108" s="1426"/>
      <c r="B108" s="1538"/>
      <c r="C108" s="1569"/>
      <c r="D108" s="1415"/>
      <c r="E108" s="1429"/>
      <c r="F108" s="1516"/>
      <c r="G108" s="1430"/>
      <c r="H108" s="1426"/>
      <c r="I108" s="1426"/>
      <c r="J108" s="1426"/>
      <c r="K108" s="1426"/>
      <c r="L108" s="1426"/>
      <c r="M108" s="1426"/>
      <c r="N108" s="1426"/>
      <c r="O108" s="1570"/>
      <c r="P108" s="1570"/>
      <c r="Q108" s="1570"/>
      <c r="R108" s="1570"/>
      <c r="S108" s="1570"/>
      <c r="T108" s="1570"/>
      <c r="U108" s="1570"/>
      <c r="V108" s="1570"/>
      <c r="W108" s="1570"/>
      <c r="X108" s="1570"/>
      <c r="Y108" s="1570"/>
      <c r="Z108" s="1441"/>
      <c r="AA108" s="1570"/>
      <c r="AB108" s="1570"/>
      <c r="AC108" s="1570"/>
      <c r="AD108" s="1570"/>
      <c r="AE108" s="1570"/>
      <c r="AF108" s="1570"/>
      <c r="AG108" s="1570"/>
      <c r="AH108" s="1570"/>
      <c r="AI108" s="1570"/>
      <c r="AJ108" s="1570"/>
      <c r="AK108" s="1472" t="str">
        <f t="shared" si="14"/>
        <v>нет</v>
      </c>
      <c r="AL108" s="1571">
        <f t="shared" si="15"/>
        <v>0</v>
      </c>
      <c r="AM108" s="1474"/>
      <c r="AN108" s="1472"/>
      <c r="AO108" s="1472"/>
      <c r="AP108" s="1472" t="str">
        <f t="shared" si="16"/>
        <v>нет</v>
      </c>
      <c r="AQ108" s="1473">
        <f t="shared" si="17"/>
        <v>0</v>
      </c>
      <c r="AR108" s="1451"/>
      <c r="AS108" s="1451"/>
      <c r="AT108" s="1572"/>
      <c r="AU108" s="1421"/>
      <c r="AV108" s="1573"/>
    </row>
    <row r="109" spans="1:48" ht="30" customHeight="1">
      <c r="A109" s="1426"/>
      <c r="B109" s="1538"/>
      <c r="C109" s="1569"/>
      <c r="D109" s="1415"/>
      <c r="E109" s="1429"/>
      <c r="F109" s="1516"/>
      <c r="G109" s="1430"/>
      <c r="H109" s="1426"/>
      <c r="I109" s="1426"/>
      <c r="J109" s="1426"/>
      <c r="K109" s="1426"/>
      <c r="L109" s="1426"/>
      <c r="M109" s="1426"/>
      <c r="N109" s="1426"/>
      <c r="O109" s="1570"/>
      <c r="P109" s="1570"/>
      <c r="Q109" s="1570"/>
      <c r="R109" s="1570"/>
      <c r="S109" s="1570"/>
      <c r="T109" s="1570"/>
      <c r="U109" s="1570"/>
      <c r="V109" s="1570"/>
      <c r="W109" s="1570"/>
      <c r="X109" s="1570"/>
      <c r="Y109" s="1570"/>
      <c r="Z109" s="1441"/>
      <c r="AA109" s="1570"/>
      <c r="AB109" s="1570"/>
      <c r="AC109" s="1570"/>
      <c r="AD109" s="1570"/>
      <c r="AE109" s="1570"/>
      <c r="AF109" s="1570"/>
      <c r="AG109" s="1570"/>
      <c r="AH109" s="1570"/>
      <c r="AI109" s="1570"/>
      <c r="AJ109" s="1570"/>
      <c r="AK109" s="1472" t="str">
        <f t="shared" si="14"/>
        <v>нет</v>
      </c>
      <c r="AL109" s="1571">
        <f t="shared" si="15"/>
        <v>0</v>
      </c>
      <c r="AM109" s="1474"/>
      <c r="AN109" s="1472"/>
      <c r="AO109" s="1472"/>
      <c r="AP109" s="1472" t="str">
        <f t="shared" si="16"/>
        <v>нет</v>
      </c>
      <c r="AQ109" s="1473">
        <f t="shared" si="17"/>
        <v>0</v>
      </c>
      <c r="AR109" s="1451"/>
      <c r="AS109" s="1451"/>
      <c r="AT109" s="1572"/>
      <c r="AU109" s="1421"/>
      <c r="AV109" s="1573"/>
    </row>
    <row r="110" spans="1:48" ht="105" customHeight="1">
      <c r="A110" s="1426"/>
      <c r="B110" s="1538"/>
      <c r="C110" s="1569"/>
      <c r="D110" s="1415"/>
      <c r="E110" s="1429"/>
      <c r="F110" s="1516"/>
      <c r="G110" s="1430"/>
      <c r="H110" s="1426"/>
      <c r="I110" s="1426"/>
      <c r="J110" s="1426"/>
      <c r="K110" s="1426"/>
      <c r="L110" s="1426"/>
      <c r="M110" s="1426"/>
      <c r="N110" s="1426"/>
      <c r="O110" s="1570"/>
      <c r="P110" s="1570"/>
      <c r="Q110" s="1570"/>
      <c r="R110" s="1570"/>
      <c r="S110" s="1570"/>
      <c r="T110" s="1570"/>
      <c r="U110" s="1570"/>
      <c r="V110" s="1570"/>
      <c r="W110" s="1570"/>
      <c r="X110" s="1570"/>
      <c r="Y110" s="1570"/>
      <c r="Z110" s="1441"/>
      <c r="AA110" s="1570"/>
      <c r="AB110" s="1570"/>
      <c r="AC110" s="1570"/>
      <c r="AD110" s="1570"/>
      <c r="AE110" s="1570"/>
      <c r="AF110" s="1570"/>
      <c r="AG110" s="1570"/>
      <c r="AH110" s="1570"/>
      <c r="AI110" s="1570"/>
      <c r="AJ110" s="1570"/>
      <c r="AK110" s="1472" t="str">
        <f t="shared" si="14"/>
        <v>нет</v>
      </c>
      <c r="AL110" s="1571">
        <f t="shared" si="15"/>
        <v>0</v>
      </c>
      <c r="AM110" s="1474"/>
      <c r="AN110" s="1472"/>
      <c r="AO110" s="1472"/>
      <c r="AP110" s="1472" t="str">
        <f t="shared" si="16"/>
        <v>нет</v>
      </c>
      <c r="AQ110" s="1473">
        <f t="shared" si="17"/>
        <v>0</v>
      </c>
      <c r="AR110" s="1451"/>
      <c r="AS110" s="1451"/>
      <c r="AT110" s="1572"/>
      <c r="AU110" s="1421"/>
      <c r="AV110" s="1573"/>
    </row>
    <row r="111" spans="1:48" ht="45" customHeight="1">
      <c r="A111" s="1426"/>
      <c r="B111" s="1538"/>
      <c r="C111" s="1569"/>
      <c r="D111" s="1415"/>
      <c r="E111" s="1429"/>
      <c r="F111" s="1516"/>
      <c r="G111" s="1430"/>
      <c r="H111" s="1426"/>
      <c r="I111" s="1426"/>
      <c r="J111" s="1426"/>
      <c r="K111" s="1426"/>
      <c r="L111" s="1426"/>
      <c r="M111" s="1426"/>
      <c r="N111" s="1426"/>
      <c r="O111" s="1570"/>
      <c r="P111" s="1570"/>
      <c r="Q111" s="1570"/>
      <c r="R111" s="1570"/>
      <c r="S111" s="1570"/>
      <c r="T111" s="1570"/>
      <c r="U111" s="1570"/>
      <c r="V111" s="1570"/>
      <c r="W111" s="1570"/>
      <c r="X111" s="1570"/>
      <c r="Y111" s="1570"/>
      <c r="Z111" s="1441"/>
      <c r="AA111" s="1570"/>
      <c r="AB111" s="1570"/>
      <c r="AC111" s="1570"/>
      <c r="AD111" s="1570"/>
      <c r="AE111" s="1570"/>
      <c r="AF111" s="1570"/>
      <c r="AG111" s="1570"/>
      <c r="AH111" s="1570"/>
      <c r="AI111" s="1570"/>
      <c r="AJ111" s="1570"/>
      <c r="AK111" s="1472" t="str">
        <f t="shared" si="14"/>
        <v>нет</v>
      </c>
      <c r="AL111" s="1571">
        <f t="shared" si="15"/>
        <v>0</v>
      </c>
      <c r="AM111" s="1474"/>
      <c r="AN111" s="1472"/>
      <c r="AO111" s="1472"/>
      <c r="AP111" s="1472" t="str">
        <f t="shared" si="16"/>
        <v>нет</v>
      </c>
      <c r="AQ111" s="1473">
        <f t="shared" si="17"/>
        <v>0</v>
      </c>
      <c r="AR111" s="1451"/>
      <c r="AS111" s="1451"/>
      <c r="AT111" s="1572"/>
      <c r="AU111" s="1421"/>
      <c r="AV111" s="1573"/>
    </row>
    <row r="112" spans="1:48" ht="30" customHeight="1">
      <c r="A112" s="1426"/>
      <c r="B112" s="1538"/>
      <c r="C112" s="1569"/>
      <c r="D112" s="1415"/>
      <c r="E112" s="1429"/>
      <c r="F112" s="1516"/>
      <c r="G112" s="1430"/>
      <c r="H112" s="1426"/>
      <c r="I112" s="1426"/>
      <c r="J112" s="1426"/>
      <c r="K112" s="1426"/>
      <c r="L112" s="1426"/>
      <c r="M112" s="1426"/>
      <c r="N112" s="1426"/>
      <c r="O112" s="1570"/>
      <c r="P112" s="1570"/>
      <c r="Q112" s="1570"/>
      <c r="R112" s="1570"/>
      <c r="S112" s="1570"/>
      <c r="T112" s="1570"/>
      <c r="U112" s="1570"/>
      <c r="V112" s="1570"/>
      <c r="W112" s="1570"/>
      <c r="X112" s="1570"/>
      <c r="Y112" s="1570"/>
      <c r="Z112" s="1441"/>
      <c r="AA112" s="1570"/>
      <c r="AB112" s="1570"/>
      <c r="AC112" s="1570"/>
      <c r="AD112" s="1570"/>
      <c r="AE112" s="1570"/>
      <c r="AF112" s="1570"/>
      <c r="AG112" s="1570"/>
      <c r="AH112" s="1570"/>
      <c r="AI112" s="1570"/>
      <c r="AJ112" s="1570"/>
      <c r="AK112" s="1472" t="str">
        <f t="shared" si="14"/>
        <v>нет</v>
      </c>
      <c r="AL112" s="1571">
        <f t="shared" si="15"/>
        <v>0</v>
      </c>
      <c r="AM112" s="1474"/>
      <c r="AN112" s="1472"/>
      <c r="AO112" s="1472"/>
      <c r="AP112" s="1472" t="str">
        <f t="shared" si="16"/>
        <v>нет</v>
      </c>
      <c r="AQ112" s="1473">
        <f t="shared" si="17"/>
        <v>0</v>
      </c>
      <c r="AR112" s="1451"/>
      <c r="AS112" s="1451"/>
      <c r="AT112" s="1572"/>
      <c r="AU112" s="1421"/>
      <c r="AV112" s="1573"/>
    </row>
    <row r="113" spans="1:48" ht="75" customHeight="1">
      <c r="A113" s="1426"/>
      <c r="B113" s="1538"/>
      <c r="C113" s="1569"/>
      <c r="D113" s="1415"/>
      <c r="E113" s="1429"/>
      <c r="F113" s="1516"/>
      <c r="G113" s="1430"/>
      <c r="H113" s="1426"/>
      <c r="I113" s="1426"/>
      <c r="J113" s="1426"/>
      <c r="K113" s="1426"/>
      <c r="L113" s="1426"/>
      <c r="M113" s="1426"/>
      <c r="N113" s="1426"/>
      <c r="O113" s="1570"/>
      <c r="P113" s="1570"/>
      <c r="Q113" s="1570"/>
      <c r="R113" s="1570"/>
      <c r="S113" s="1570"/>
      <c r="T113" s="1570"/>
      <c r="U113" s="1570"/>
      <c r="V113" s="1570"/>
      <c r="W113" s="1570"/>
      <c r="X113" s="1570"/>
      <c r="Y113" s="1570"/>
      <c r="Z113" s="1441"/>
      <c r="AA113" s="1570"/>
      <c r="AB113" s="1570"/>
      <c r="AC113" s="1570"/>
      <c r="AD113" s="1570"/>
      <c r="AE113" s="1570"/>
      <c r="AF113" s="1570"/>
      <c r="AG113" s="1570"/>
      <c r="AH113" s="1570"/>
      <c r="AI113" s="1570"/>
      <c r="AJ113" s="1570"/>
      <c r="AK113" s="1472" t="str">
        <f t="shared" si="14"/>
        <v>нет</v>
      </c>
      <c r="AL113" s="1571">
        <f t="shared" si="15"/>
        <v>0</v>
      </c>
      <c r="AM113" s="1474"/>
      <c r="AN113" s="1472"/>
      <c r="AO113" s="1472"/>
      <c r="AP113" s="1472" t="str">
        <f t="shared" si="16"/>
        <v>нет</v>
      </c>
      <c r="AQ113" s="1473">
        <f t="shared" si="17"/>
        <v>0</v>
      </c>
      <c r="AR113" s="1451"/>
      <c r="AS113" s="1451"/>
      <c r="AT113" s="1572"/>
      <c r="AU113" s="1421"/>
      <c r="AV113" s="1573"/>
    </row>
    <row r="114" spans="1:48" ht="30" customHeight="1">
      <c r="A114" s="1426"/>
      <c r="B114" s="1538"/>
      <c r="C114" s="1569"/>
      <c r="D114" s="1415"/>
      <c r="E114" s="1429"/>
      <c r="F114" s="1516"/>
      <c r="G114" s="1430"/>
      <c r="H114" s="1426"/>
      <c r="I114" s="1426"/>
      <c r="J114" s="1426"/>
      <c r="K114" s="1426"/>
      <c r="L114" s="1426"/>
      <c r="M114" s="1426"/>
      <c r="N114" s="1426"/>
      <c r="O114" s="1570"/>
      <c r="P114" s="1570"/>
      <c r="Q114" s="1570"/>
      <c r="R114" s="1570"/>
      <c r="S114" s="1570"/>
      <c r="T114" s="1570"/>
      <c r="U114" s="1570"/>
      <c r="V114" s="1570"/>
      <c r="W114" s="1570"/>
      <c r="X114" s="1570"/>
      <c r="Y114" s="1570"/>
      <c r="Z114" s="1441"/>
      <c r="AA114" s="1570"/>
      <c r="AB114" s="1570"/>
      <c r="AC114" s="1570"/>
      <c r="AD114" s="1570"/>
      <c r="AE114" s="1570"/>
      <c r="AF114" s="1570"/>
      <c r="AG114" s="1570"/>
      <c r="AH114" s="1570"/>
      <c r="AI114" s="1570"/>
      <c r="AJ114" s="1570"/>
      <c r="AK114" s="1472" t="str">
        <f t="shared" si="14"/>
        <v>нет</v>
      </c>
      <c r="AL114" s="1571">
        <f t="shared" si="15"/>
        <v>0</v>
      </c>
      <c r="AM114" s="1474"/>
      <c r="AN114" s="1472"/>
      <c r="AO114" s="1472"/>
      <c r="AP114" s="1472" t="str">
        <f t="shared" si="16"/>
        <v>нет</v>
      </c>
      <c r="AQ114" s="1473">
        <f t="shared" si="17"/>
        <v>0</v>
      </c>
      <c r="AR114" s="1451"/>
      <c r="AS114" s="1451"/>
      <c r="AT114" s="1572"/>
      <c r="AU114" s="1421"/>
      <c r="AV114" s="1573"/>
    </row>
    <row r="115" spans="1:48" ht="30" customHeight="1">
      <c r="A115" s="1426"/>
      <c r="B115" s="1538"/>
      <c r="C115" s="1569"/>
      <c r="D115" s="1415"/>
      <c r="E115" s="1429"/>
      <c r="F115" s="1516"/>
      <c r="G115" s="1430"/>
      <c r="H115" s="1426"/>
      <c r="I115" s="1426"/>
      <c r="J115" s="1426"/>
      <c r="K115" s="1426"/>
      <c r="L115" s="1426"/>
      <c r="M115" s="1426"/>
      <c r="N115" s="1426"/>
      <c r="O115" s="1570"/>
      <c r="P115" s="1570"/>
      <c r="Q115" s="1570"/>
      <c r="R115" s="1570"/>
      <c r="S115" s="1570"/>
      <c r="T115" s="1570"/>
      <c r="U115" s="1570"/>
      <c r="V115" s="1570"/>
      <c r="W115" s="1570"/>
      <c r="X115" s="1570"/>
      <c r="Y115" s="1570"/>
      <c r="Z115" s="1441"/>
      <c r="AA115" s="1570"/>
      <c r="AB115" s="1570"/>
      <c r="AC115" s="1570"/>
      <c r="AD115" s="1570"/>
      <c r="AE115" s="1570"/>
      <c r="AF115" s="1570"/>
      <c r="AG115" s="1570"/>
      <c r="AH115" s="1570"/>
      <c r="AI115" s="1570"/>
      <c r="AJ115" s="1570"/>
      <c r="AK115" s="1472" t="str">
        <f t="shared" si="14"/>
        <v>нет</v>
      </c>
      <c r="AL115" s="1571">
        <f t="shared" si="15"/>
        <v>0</v>
      </c>
      <c r="AM115" s="1474"/>
      <c r="AN115" s="1472"/>
      <c r="AO115" s="1472"/>
      <c r="AP115" s="1472" t="str">
        <f t="shared" si="16"/>
        <v>нет</v>
      </c>
      <c r="AQ115" s="1473">
        <f t="shared" si="17"/>
        <v>0</v>
      </c>
      <c r="AR115" s="1451"/>
      <c r="AS115" s="1451"/>
      <c r="AT115" s="1572"/>
      <c r="AU115" s="1421"/>
      <c r="AV115" s="1573"/>
    </row>
    <row r="116" spans="1:48" ht="34.5" customHeight="1">
      <c r="A116" s="1426"/>
      <c r="B116" s="1538"/>
      <c r="C116" s="1569"/>
      <c r="D116" s="1415"/>
      <c r="E116" s="1429"/>
      <c r="F116" s="1516"/>
      <c r="G116" s="1430"/>
      <c r="H116" s="1426"/>
      <c r="I116" s="1426"/>
      <c r="J116" s="1426"/>
      <c r="K116" s="1426"/>
      <c r="L116" s="1426"/>
      <c r="M116" s="1426"/>
      <c r="N116" s="1426"/>
      <c r="O116" s="1570"/>
      <c r="P116" s="1570"/>
      <c r="Q116" s="1570"/>
      <c r="R116" s="1570"/>
      <c r="S116" s="1570"/>
      <c r="T116" s="1570"/>
      <c r="U116" s="1570"/>
      <c r="V116" s="1570"/>
      <c r="W116" s="1570"/>
      <c r="X116" s="1570"/>
      <c r="Y116" s="1570"/>
      <c r="Z116" s="1441"/>
      <c r="AA116" s="1570"/>
      <c r="AB116" s="1570"/>
      <c r="AC116" s="1570"/>
      <c r="AD116" s="1570"/>
      <c r="AE116" s="1570"/>
      <c r="AF116" s="1570"/>
      <c r="AG116" s="1570"/>
      <c r="AH116" s="1570"/>
      <c r="AI116" s="1570"/>
      <c r="AJ116" s="1570"/>
      <c r="AK116" s="1472" t="str">
        <f t="shared" si="14"/>
        <v>нет</v>
      </c>
      <c r="AL116" s="1571">
        <f t="shared" si="15"/>
        <v>0</v>
      </c>
      <c r="AM116" s="1474"/>
      <c r="AN116" s="1472"/>
      <c r="AO116" s="1472"/>
      <c r="AP116" s="1472" t="str">
        <f t="shared" si="16"/>
        <v>нет</v>
      </c>
      <c r="AQ116" s="1473">
        <f t="shared" si="17"/>
        <v>0</v>
      </c>
      <c r="AR116" s="1451"/>
      <c r="AS116" s="1451"/>
      <c r="AT116" s="1572"/>
      <c r="AU116" s="1421"/>
      <c r="AV116" s="1573"/>
    </row>
    <row r="117" spans="1:48" ht="30" customHeight="1">
      <c r="A117" s="1426"/>
      <c r="B117" s="1538"/>
      <c r="C117" s="1569"/>
      <c r="D117" s="1415"/>
      <c r="E117" s="1429"/>
      <c r="F117" s="1516"/>
      <c r="G117" s="1430"/>
      <c r="H117" s="1426"/>
      <c r="I117" s="1426"/>
      <c r="J117" s="1426"/>
      <c r="K117" s="1426"/>
      <c r="L117" s="1426"/>
      <c r="M117" s="1426"/>
      <c r="N117" s="1426"/>
      <c r="O117" s="1570"/>
      <c r="P117" s="1570"/>
      <c r="Q117" s="1570"/>
      <c r="R117" s="1570"/>
      <c r="S117" s="1570"/>
      <c r="T117" s="1570"/>
      <c r="U117" s="1570"/>
      <c r="V117" s="1570"/>
      <c r="W117" s="1570"/>
      <c r="X117" s="1570"/>
      <c r="Y117" s="1570"/>
      <c r="Z117" s="1441"/>
      <c r="AA117" s="1570"/>
      <c r="AB117" s="1570"/>
      <c r="AC117" s="1570"/>
      <c r="AD117" s="1570"/>
      <c r="AE117" s="1570"/>
      <c r="AF117" s="1570"/>
      <c r="AG117" s="1570"/>
      <c r="AH117" s="1570"/>
      <c r="AI117" s="1570"/>
      <c r="AJ117" s="1570"/>
      <c r="AK117" s="1472" t="str">
        <f t="shared" si="14"/>
        <v>нет</v>
      </c>
      <c r="AL117" s="1571">
        <f t="shared" si="15"/>
        <v>0</v>
      </c>
      <c r="AM117" s="1474"/>
      <c r="AN117" s="1472"/>
      <c r="AO117" s="1472"/>
      <c r="AP117" s="1472" t="str">
        <f t="shared" si="16"/>
        <v>нет</v>
      </c>
      <c r="AQ117" s="1473">
        <f t="shared" si="17"/>
        <v>0</v>
      </c>
      <c r="AR117" s="1451"/>
      <c r="AS117" s="1451"/>
      <c r="AT117" s="1572"/>
      <c r="AU117" s="1421"/>
      <c r="AV117" s="1573"/>
    </row>
    <row r="118" spans="1:48" ht="45" customHeight="1">
      <c r="A118" s="1426"/>
      <c r="B118" s="1538"/>
      <c r="C118" s="1569"/>
      <c r="D118" s="1415"/>
      <c r="E118" s="1429"/>
      <c r="F118" s="1516"/>
      <c r="G118" s="1430"/>
      <c r="H118" s="1426"/>
      <c r="I118" s="1426"/>
      <c r="J118" s="1426"/>
      <c r="K118" s="1426"/>
      <c r="L118" s="1426"/>
      <c r="M118" s="1426"/>
      <c r="N118" s="1426"/>
      <c r="O118" s="1570"/>
      <c r="P118" s="1570"/>
      <c r="Q118" s="1570"/>
      <c r="R118" s="1570"/>
      <c r="S118" s="1570"/>
      <c r="T118" s="1570"/>
      <c r="U118" s="1570"/>
      <c r="V118" s="1570"/>
      <c r="W118" s="1570"/>
      <c r="X118" s="1570"/>
      <c r="Y118" s="1570"/>
      <c r="Z118" s="1441"/>
      <c r="AA118" s="1570"/>
      <c r="AB118" s="1570"/>
      <c r="AC118" s="1570"/>
      <c r="AD118" s="1570"/>
      <c r="AE118" s="1570"/>
      <c r="AF118" s="1570"/>
      <c r="AG118" s="1570"/>
      <c r="AH118" s="1570"/>
      <c r="AI118" s="1570"/>
      <c r="AJ118" s="1570"/>
      <c r="AK118" s="1472" t="str">
        <f t="shared" si="14"/>
        <v>нет</v>
      </c>
      <c r="AL118" s="1571">
        <f t="shared" si="15"/>
        <v>0</v>
      </c>
      <c r="AM118" s="1474"/>
      <c r="AN118" s="1472"/>
      <c r="AO118" s="1472"/>
      <c r="AP118" s="1472" t="str">
        <f t="shared" si="16"/>
        <v>нет</v>
      </c>
      <c r="AQ118" s="1473">
        <f t="shared" si="17"/>
        <v>0</v>
      </c>
      <c r="AR118" s="1451"/>
      <c r="AS118" s="1451"/>
      <c r="AT118" s="1572"/>
      <c r="AU118" s="1421"/>
      <c r="AV118" s="1573"/>
    </row>
    <row r="119" spans="1:48" ht="45" customHeight="1">
      <c r="A119" s="1426"/>
      <c r="B119" s="1538"/>
      <c r="C119" s="1569"/>
      <c r="D119" s="1415"/>
      <c r="E119" s="1429"/>
      <c r="F119" s="1516"/>
      <c r="G119" s="1430"/>
      <c r="H119" s="1426"/>
      <c r="I119" s="1426"/>
      <c r="J119" s="1426"/>
      <c r="K119" s="1426"/>
      <c r="L119" s="1426"/>
      <c r="M119" s="1426"/>
      <c r="N119" s="1426"/>
      <c r="O119" s="1570"/>
      <c r="P119" s="1570"/>
      <c r="Q119" s="1570"/>
      <c r="R119" s="1570"/>
      <c r="S119" s="1570"/>
      <c r="T119" s="1570"/>
      <c r="U119" s="1570"/>
      <c r="V119" s="1570"/>
      <c r="W119" s="1570"/>
      <c r="X119" s="1570"/>
      <c r="Y119" s="1570"/>
      <c r="Z119" s="1441"/>
      <c r="AA119" s="1570"/>
      <c r="AB119" s="1570"/>
      <c r="AC119" s="1570"/>
      <c r="AD119" s="1570"/>
      <c r="AE119" s="1570"/>
      <c r="AF119" s="1570"/>
      <c r="AG119" s="1570"/>
      <c r="AH119" s="1570"/>
      <c r="AI119" s="1570"/>
      <c r="AJ119" s="1570"/>
      <c r="AK119" s="1472" t="str">
        <f t="shared" si="14"/>
        <v>нет</v>
      </c>
      <c r="AL119" s="1571">
        <f t="shared" si="15"/>
        <v>0</v>
      </c>
      <c r="AM119" s="1474"/>
      <c r="AN119" s="1472"/>
      <c r="AO119" s="1472"/>
      <c r="AP119" s="1472" t="str">
        <f t="shared" si="16"/>
        <v>нет</v>
      </c>
      <c r="AQ119" s="1473">
        <f t="shared" si="17"/>
        <v>0</v>
      </c>
      <c r="AR119" s="1451"/>
      <c r="AS119" s="1451"/>
      <c r="AT119" s="1572"/>
      <c r="AU119" s="1421"/>
      <c r="AV119" s="1573"/>
    </row>
    <row r="120" spans="1:48" ht="30" customHeight="1">
      <c r="A120" s="1426"/>
      <c r="B120" s="1538"/>
      <c r="C120" s="1569"/>
      <c r="D120" s="1415"/>
      <c r="E120" s="1429"/>
      <c r="F120" s="1516"/>
      <c r="G120" s="1430"/>
      <c r="H120" s="1426"/>
      <c r="I120" s="1426"/>
      <c r="J120" s="1426"/>
      <c r="K120" s="1426"/>
      <c r="L120" s="1426"/>
      <c r="M120" s="1426"/>
      <c r="N120" s="1426"/>
      <c r="O120" s="1570"/>
      <c r="P120" s="1570"/>
      <c r="Q120" s="1570"/>
      <c r="R120" s="1570"/>
      <c r="S120" s="1570"/>
      <c r="T120" s="1570"/>
      <c r="U120" s="1570"/>
      <c r="V120" s="1570"/>
      <c r="W120" s="1570"/>
      <c r="X120" s="1570"/>
      <c r="Y120" s="1570"/>
      <c r="Z120" s="1441"/>
      <c r="AA120" s="1570"/>
      <c r="AB120" s="1570"/>
      <c r="AC120" s="1570"/>
      <c r="AD120" s="1570"/>
      <c r="AE120" s="1570"/>
      <c r="AF120" s="1570"/>
      <c r="AG120" s="1570"/>
      <c r="AH120" s="1570"/>
      <c r="AI120" s="1570"/>
      <c r="AJ120" s="1570"/>
      <c r="AK120" s="1472" t="str">
        <f t="shared" si="14"/>
        <v>нет</v>
      </c>
      <c r="AL120" s="1571">
        <f t="shared" si="15"/>
        <v>0</v>
      </c>
      <c r="AM120" s="1474"/>
      <c r="AN120" s="1472"/>
      <c r="AO120" s="1472"/>
      <c r="AP120" s="1472" t="str">
        <f t="shared" si="16"/>
        <v>нет</v>
      </c>
      <c r="AQ120" s="1473">
        <f t="shared" si="17"/>
        <v>0</v>
      </c>
      <c r="AR120" s="1451"/>
      <c r="AS120" s="1451"/>
      <c r="AT120" s="1572"/>
      <c r="AU120" s="1421"/>
      <c r="AV120" s="1573"/>
    </row>
    <row r="121" spans="1:48" ht="30" customHeight="1">
      <c r="A121" s="1426"/>
      <c r="B121" s="1538"/>
      <c r="C121" s="1569"/>
      <c r="D121" s="1415"/>
      <c r="E121" s="1429"/>
      <c r="F121" s="1516"/>
      <c r="G121" s="1430"/>
      <c r="H121" s="1426"/>
      <c r="I121" s="1426"/>
      <c r="J121" s="1426"/>
      <c r="K121" s="1426"/>
      <c r="L121" s="1426"/>
      <c r="M121" s="1426"/>
      <c r="N121" s="1426"/>
      <c r="O121" s="1570"/>
      <c r="P121" s="1570"/>
      <c r="Q121" s="1570"/>
      <c r="R121" s="1570"/>
      <c r="S121" s="1570"/>
      <c r="T121" s="1570"/>
      <c r="U121" s="1570"/>
      <c r="V121" s="1570"/>
      <c r="W121" s="1570"/>
      <c r="X121" s="1570"/>
      <c r="Y121" s="1570"/>
      <c r="Z121" s="1441"/>
      <c r="AA121" s="1570"/>
      <c r="AB121" s="1570"/>
      <c r="AC121" s="1570"/>
      <c r="AD121" s="1570"/>
      <c r="AE121" s="1570"/>
      <c r="AF121" s="1570"/>
      <c r="AG121" s="1570"/>
      <c r="AH121" s="1570"/>
      <c r="AI121" s="1570"/>
      <c r="AJ121" s="1570"/>
      <c r="AK121" s="1472" t="str">
        <f t="shared" si="14"/>
        <v>нет</v>
      </c>
      <c r="AL121" s="1571">
        <f t="shared" si="15"/>
        <v>0</v>
      </c>
      <c r="AM121" s="1474"/>
      <c r="AN121" s="1472"/>
      <c r="AO121" s="1472"/>
      <c r="AP121" s="1472" t="str">
        <f t="shared" si="16"/>
        <v>нет</v>
      </c>
      <c r="AQ121" s="1473">
        <f t="shared" si="17"/>
        <v>0</v>
      </c>
      <c r="AR121" s="1451"/>
      <c r="AS121" s="1451"/>
      <c r="AT121" s="1572"/>
      <c r="AU121" s="1421"/>
      <c r="AV121" s="1573"/>
    </row>
    <row r="122" spans="1:48" ht="45" customHeight="1">
      <c r="A122" s="1426"/>
      <c r="B122" s="1538"/>
      <c r="C122" s="1569"/>
      <c r="D122" s="1415"/>
      <c r="E122" s="1429"/>
      <c r="F122" s="1516"/>
      <c r="G122" s="1430"/>
      <c r="H122" s="1426"/>
      <c r="I122" s="1426"/>
      <c r="J122" s="1426"/>
      <c r="K122" s="1426"/>
      <c r="L122" s="1426"/>
      <c r="M122" s="1426"/>
      <c r="N122" s="1426"/>
      <c r="O122" s="1570"/>
      <c r="P122" s="1570"/>
      <c r="Q122" s="1570"/>
      <c r="R122" s="1570"/>
      <c r="S122" s="1570"/>
      <c r="T122" s="1570"/>
      <c r="U122" s="1570"/>
      <c r="V122" s="1570"/>
      <c r="W122" s="1570"/>
      <c r="X122" s="1570"/>
      <c r="Y122" s="1570"/>
      <c r="Z122" s="1441"/>
      <c r="AA122" s="1570"/>
      <c r="AB122" s="1570"/>
      <c r="AC122" s="1570"/>
      <c r="AD122" s="1570"/>
      <c r="AE122" s="1570"/>
      <c r="AF122" s="1570"/>
      <c r="AG122" s="1570"/>
      <c r="AH122" s="1570"/>
      <c r="AI122" s="1570"/>
      <c r="AJ122" s="1570"/>
      <c r="AK122" s="1472" t="str">
        <f t="shared" si="14"/>
        <v>нет</v>
      </c>
      <c r="AL122" s="1571">
        <f t="shared" si="15"/>
        <v>0</v>
      </c>
      <c r="AM122" s="1474"/>
      <c r="AN122" s="1472"/>
      <c r="AO122" s="1472"/>
      <c r="AP122" s="1472" t="str">
        <f t="shared" si="16"/>
        <v>нет</v>
      </c>
      <c r="AQ122" s="1473">
        <f t="shared" si="17"/>
        <v>0</v>
      </c>
      <c r="AR122" s="1451"/>
      <c r="AS122" s="1451"/>
      <c r="AT122" s="1572"/>
      <c r="AU122" s="1421"/>
      <c r="AV122" s="1573"/>
    </row>
    <row r="123" spans="1:48" ht="30" customHeight="1">
      <c r="A123" s="1426"/>
      <c r="B123" s="1538"/>
      <c r="C123" s="1569"/>
      <c r="D123" s="1415"/>
      <c r="E123" s="1429"/>
      <c r="F123" s="1516"/>
      <c r="G123" s="1430"/>
      <c r="H123" s="1426"/>
      <c r="I123" s="1426"/>
      <c r="J123" s="1426"/>
      <c r="K123" s="1426"/>
      <c r="L123" s="1426"/>
      <c r="M123" s="1426"/>
      <c r="N123" s="1426"/>
      <c r="O123" s="1570"/>
      <c r="P123" s="1570"/>
      <c r="Q123" s="1570"/>
      <c r="R123" s="1570"/>
      <c r="S123" s="1570"/>
      <c r="T123" s="1570"/>
      <c r="U123" s="1570"/>
      <c r="V123" s="1570"/>
      <c r="W123" s="1570"/>
      <c r="X123" s="1570"/>
      <c r="Y123" s="1570"/>
      <c r="Z123" s="1441"/>
      <c r="AA123" s="1570"/>
      <c r="AB123" s="1570"/>
      <c r="AC123" s="1570"/>
      <c r="AD123" s="1570"/>
      <c r="AE123" s="1570"/>
      <c r="AF123" s="1570"/>
      <c r="AG123" s="1570"/>
      <c r="AH123" s="1570"/>
      <c r="AI123" s="1570"/>
      <c r="AJ123" s="1570"/>
      <c r="AK123" s="1472" t="str">
        <f t="shared" si="14"/>
        <v>нет</v>
      </c>
      <c r="AL123" s="1571">
        <f t="shared" si="15"/>
        <v>0</v>
      </c>
      <c r="AM123" s="1474"/>
      <c r="AN123" s="1472"/>
      <c r="AO123" s="1472"/>
      <c r="AP123" s="1472" t="str">
        <f t="shared" si="16"/>
        <v>нет</v>
      </c>
      <c r="AQ123" s="1473">
        <f t="shared" si="17"/>
        <v>0</v>
      </c>
      <c r="AR123" s="1451"/>
      <c r="AS123" s="1451"/>
      <c r="AT123" s="1572"/>
      <c r="AU123" s="1421"/>
      <c r="AV123" s="1573"/>
    </row>
    <row r="124" spans="1:48" ht="30" customHeight="1">
      <c r="A124" s="1426"/>
      <c r="B124" s="1538"/>
      <c r="C124" s="1569"/>
      <c r="D124" s="1415"/>
      <c r="E124" s="1429"/>
      <c r="F124" s="1516"/>
      <c r="G124" s="1430"/>
      <c r="H124" s="1426"/>
      <c r="I124" s="1426"/>
      <c r="J124" s="1426"/>
      <c r="K124" s="1426"/>
      <c r="L124" s="1426"/>
      <c r="M124" s="1426"/>
      <c r="N124" s="1426"/>
      <c r="O124" s="1570"/>
      <c r="P124" s="1570"/>
      <c r="Q124" s="1570"/>
      <c r="R124" s="1570"/>
      <c r="S124" s="1570"/>
      <c r="T124" s="1570"/>
      <c r="U124" s="1570"/>
      <c r="V124" s="1570"/>
      <c r="W124" s="1570"/>
      <c r="X124" s="1570"/>
      <c r="Y124" s="1570"/>
      <c r="Z124" s="1441"/>
      <c r="AA124" s="1570"/>
      <c r="AB124" s="1570"/>
      <c r="AC124" s="1570"/>
      <c r="AD124" s="1570"/>
      <c r="AE124" s="1570"/>
      <c r="AF124" s="1570"/>
      <c r="AG124" s="1570"/>
      <c r="AH124" s="1570"/>
      <c r="AI124" s="1570"/>
      <c r="AJ124" s="1570"/>
      <c r="AK124" s="1472" t="str">
        <f t="shared" si="14"/>
        <v>нет</v>
      </c>
      <c r="AL124" s="1571">
        <f t="shared" si="15"/>
        <v>0</v>
      </c>
      <c r="AM124" s="1474"/>
      <c r="AN124" s="1472"/>
      <c r="AO124" s="1472"/>
      <c r="AP124" s="1472" t="str">
        <f t="shared" si="16"/>
        <v>нет</v>
      </c>
      <c r="AQ124" s="1473">
        <f t="shared" si="17"/>
        <v>0</v>
      </c>
      <c r="AR124" s="1451"/>
      <c r="AS124" s="1451"/>
      <c r="AT124" s="1572"/>
      <c r="AU124" s="1421"/>
      <c r="AV124" s="1573"/>
    </row>
    <row r="125" spans="1:48" ht="30" customHeight="1">
      <c r="A125" s="1426"/>
      <c r="B125" s="1538"/>
      <c r="C125" s="1569"/>
      <c r="D125" s="1415"/>
      <c r="E125" s="1429"/>
      <c r="F125" s="1516"/>
      <c r="G125" s="1430"/>
      <c r="H125" s="1426"/>
      <c r="I125" s="1426"/>
      <c r="J125" s="1426"/>
      <c r="K125" s="1426"/>
      <c r="L125" s="1426"/>
      <c r="M125" s="1426"/>
      <c r="N125" s="1426"/>
      <c r="O125" s="1570"/>
      <c r="P125" s="1570"/>
      <c r="Q125" s="1570"/>
      <c r="R125" s="1570"/>
      <c r="S125" s="1570"/>
      <c r="T125" s="1570"/>
      <c r="U125" s="1570"/>
      <c r="V125" s="1570"/>
      <c r="W125" s="1570"/>
      <c r="X125" s="1570"/>
      <c r="Y125" s="1570"/>
      <c r="Z125" s="1441"/>
      <c r="AA125" s="1570"/>
      <c r="AB125" s="1570"/>
      <c r="AC125" s="1570"/>
      <c r="AD125" s="1570"/>
      <c r="AE125" s="1570"/>
      <c r="AF125" s="1570"/>
      <c r="AG125" s="1570"/>
      <c r="AH125" s="1570"/>
      <c r="AI125" s="1570"/>
      <c r="AJ125" s="1570"/>
      <c r="AK125" s="1472" t="str">
        <f t="shared" si="14"/>
        <v>нет</v>
      </c>
      <c r="AL125" s="1571">
        <f t="shared" si="15"/>
        <v>0</v>
      </c>
      <c r="AM125" s="1474"/>
      <c r="AN125" s="1472"/>
      <c r="AO125" s="1472"/>
      <c r="AP125" s="1472" t="str">
        <f t="shared" si="16"/>
        <v>нет</v>
      </c>
      <c r="AQ125" s="1473">
        <f t="shared" si="17"/>
        <v>0</v>
      </c>
      <c r="AR125" s="1451"/>
      <c r="AS125" s="1451"/>
      <c r="AT125" s="1572"/>
      <c r="AU125" s="1421"/>
      <c r="AV125" s="1573"/>
    </row>
    <row r="126" spans="1:48" ht="45" customHeight="1">
      <c r="A126" s="1426"/>
      <c r="B126" s="1538"/>
      <c r="C126" s="1569"/>
      <c r="D126" s="1415"/>
      <c r="E126" s="1429"/>
      <c r="F126" s="1516"/>
      <c r="G126" s="1430"/>
      <c r="H126" s="1426"/>
      <c r="I126" s="1426"/>
      <c r="J126" s="1426"/>
      <c r="K126" s="1426"/>
      <c r="L126" s="1426"/>
      <c r="M126" s="1426"/>
      <c r="N126" s="1426"/>
      <c r="O126" s="1570"/>
      <c r="P126" s="1570"/>
      <c r="Q126" s="1570"/>
      <c r="R126" s="1570"/>
      <c r="S126" s="1570"/>
      <c r="T126" s="1570"/>
      <c r="U126" s="1570"/>
      <c r="V126" s="1570"/>
      <c r="W126" s="1570"/>
      <c r="X126" s="1570"/>
      <c r="Y126" s="1570"/>
      <c r="Z126" s="1441"/>
      <c r="AA126" s="1570"/>
      <c r="AB126" s="1570"/>
      <c r="AC126" s="1570"/>
      <c r="AD126" s="1570"/>
      <c r="AE126" s="1570"/>
      <c r="AF126" s="1570"/>
      <c r="AG126" s="1570"/>
      <c r="AH126" s="1570"/>
      <c r="AI126" s="1570"/>
      <c r="AJ126" s="1570"/>
      <c r="AK126" s="1472" t="str">
        <f t="shared" si="14"/>
        <v>нет</v>
      </c>
      <c r="AL126" s="1571">
        <f t="shared" si="15"/>
        <v>0</v>
      </c>
      <c r="AM126" s="1474"/>
      <c r="AN126" s="1472"/>
      <c r="AO126" s="1472"/>
      <c r="AP126" s="1472" t="str">
        <f t="shared" si="16"/>
        <v>нет</v>
      </c>
      <c r="AQ126" s="1473">
        <f t="shared" si="17"/>
        <v>0</v>
      </c>
      <c r="AR126" s="1451"/>
      <c r="AS126" s="1451"/>
      <c r="AT126" s="1572"/>
      <c r="AU126" s="1421"/>
      <c r="AV126" s="1573"/>
    </row>
    <row r="127" spans="1:48" ht="30" customHeight="1">
      <c r="A127" s="1426"/>
      <c r="B127" s="1538"/>
      <c r="C127" s="1569"/>
      <c r="D127" s="1415"/>
      <c r="E127" s="1429"/>
      <c r="F127" s="1516"/>
      <c r="G127" s="1430"/>
      <c r="H127" s="1426"/>
      <c r="I127" s="1426"/>
      <c r="J127" s="1426"/>
      <c r="K127" s="1426"/>
      <c r="L127" s="1426"/>
      <c r="M127" s="1426"/>
      <c r="N127" s="1426"/>
      <c r="O127" s="1570"/>
      <c r="P127" s="1570"/>
      <c r="Q127" s="1570"/>
      <c r="R127" s="1570"/>
      <c r="S127" s="1570"/>
      <c r="T127" s="1570"/>
      <c r="U127" s="1570"/>
      <c r="V127" s="1570"/>
      <c r="W127" s="1570"/>
      <c r="X127" s="1570"/>
      <c r="Y127" s="1570"/>
      <c r="Z127" s="1441"/>
      <c r="AA127" s="1570"/>
      <c r="AB127" s="1570"/>
      <c r="AC127" s="1570"/>
      <c r="AD127" s="1570"/>
      <c r="AE127" s="1570"/>
      <c r="AF127" s="1570"/>
      <c r="AG127" s="1570"/>
      <c r="AH127" s="1570"/>
      <c r="AI127" s="1570"/>
      <c r="AJ127" s="1570"/>
      <c r="AK127" s="1472" t="str">
        <f t="shared" si="14"/>
        <v>нет</v>
      </c>
      <c r="AL127" s="1571">
        <f t="shared" si="15"/>
        <v>0</v>
      </c>
      <c r="AM127" s="1474"/>
      <c r="AN127" s="1472"/>
      <c r="AO127" s="1472"/>
      <c r="AP127" s="1472" t="str">
        <f t="shared" si="16"/>
        <v>нет</v>
      </c>
      <c r="AQ127" s="1473">
        <f t="shared" si="17"/>
        <v>0</v>
      </c>
      <c r="AR127" s="1451"/>
      <c r="AS127" s="1451"/>
      <c r="AT127" s="1572"/>
      <c r="AU127" s="1421"/>
      <c r="AV127" s="1573"/>
    </row>
    <row r="128" spans="1:48" ht="45" customHeight="1">
      <c r="A128" s="1426"/>
      <c r="B128" s="1538"/>
      <c r="C128" s="1569"/>
      <c r="D128" s="1415"/>
      <c r="E128" s="1429"/>
      <c r="F128" s="1516"/>
      <c r="G128" s="1430"/>
      <c r="H128" s="1426"/>
      <c r="I128" s="1426"/>
      <c r="J128" s="1426"/>
      <c r="K128" s="1426"/>
      <c r="L128" s="1426"/>
      <c r="M128" s="1426"/>
      <c r="N128" s="1426"/>
      <c r="O128" s="1570"/>
      <c r="P128" s="1570"/>
      <c r="Q128" s="1570"/>
      <c r="R128" s="1570"/>
      <c r="S128" s="1570"/>
      <c r="T128" s="1570"/>
      <c r="U128" s="1570"/>
      <c r="V128" s="1570"/>
      <c r="W128" s="1570"/>
      <c r="X128" s="1570"/>
      <c r="Y128" s="1570"/>
      <c r="Z128" s="1441"/>
      <c r="AA128" s="1570"/>
      <c r="AB128" s="1570"/>
      <c r="AC128" s="1570"/>
      <c r="AD128" s="1570"/>
      <c r="AE128" s="1570"/>
      <c r="AF128" s="1570"/>
      <c r="AG128" s="1570"/>
      <c r="AH128" s="1570"/>
      <c r="AI128" s="1570"/>
      <c r="AJ128" s="1570"/>
      <c r="AK128" s="1472" t="str">
        <f t="shared" si="14"/>
        <v>нет</v>
      </c>
      <c r="AL128" s="1571">
        <f t="shared" si="15"/>
        <v>0</v>
      </c>
      <c r="AM128" s="1474"/>
      <c r="AN128" s="1472"/>
      <c r="AO128" s="1472"/>
      <c r="AP128" s="1472" t="str">
        <f t="shared" si="16"/>
        <v>нет</v>
      </c>
      <c r="AQ128" s="1473">
        <f t="shared" si="17"/>
        <v>0</v>
      </c>
      <c r="AR128" s="1451"/>
      <c r="AS128" s="1451"/>
      <c r="AT128" s="1572"/>
      <c r="AU128" s="1421"/>
      <c r="AV128" s="1573"/>
    </row>
    <row r="129" spans="1:48" ht="30" customHeight="1">
      <c r="A129" s="1426"/>
      <c r="B129" s="1538"/>
      <c r="C129" s="1569"/>
      <c r="D129" s="1415"/>
      <c r="E129" s="1429"/>
      <c r="F129" s="1516"/>
      <c r="G129" s="1430"/>
      <c r="H129" s="1426"/>
      <c r="I129" s="1426"/>
      <c r="J129" s="1426"/>
      <c r="K129" s="1426"/>
      <c r="L129" s="1426"/>
      <c r="M129" s="1426"/>
      <c r="N129" s="1426"/>
      <c r="O129" s="1570"/>
      <c r="P129" s="1570"/>
      <c r="Q129" s="1570"/>
      <c r="R129" s="1570"/>
      <c r="S129" s="1570"/>
      <c r="T129" s="1570"/>
      <c r="U129" s="1570"/>
      <c r="V129" s="1570"/>
      <c r="W129" s="1570"/>
      <c r="X129" s="1570"/>
      <c r="Y129" s="1570"/>
      <c r="Z129" s="1441"/>
      <c r="AA129" s="1570"/>
      <c r="AB129" s="1570"/>
      <c r="AC129" s="1570"/>
      <c r="AD129" s="1570"/>
      <c r="AE129" s="1570"/>
      <c r="AF129" s="1570"/>
      <c r="AG129" s="1570"/>
      <c r="AH129" s="1570"/>
      <c r="AI129" s="1570"/>
      <c r="AJ129" s="1570"/>
      <c r="AK129" s="1472" t="str">
        <f t="shared" si="14"/>
        <v>нет</v>
      </c>
      <c r="AL129" s="1571">
        <f t="shared" si="15"/>
        <v>0</v>
      </c>
      <c r="AM129" s="1474"/>
      <c r="AN129" s="1472"/>
      <c r="AO129" s="1472"/>
      <c r="AP129" s="1472" t="str">
        <f t="shared" si="16"/>
        <v>нет</v>
      </c>
      <c r="AQ129" s="1473">
        <f t="shared" si="17"/>
        <v>0</v>
      </c>
      <c r="AR129" s="1451"/>
      <c r="AS129" s="1451"/>
      <c r="AT129" s="1572"/>
      <c r="AU129" s="1421"/>
      <c r="AV129" s="1573"/>
    </row>
    <row r="130" spans="1:48" ht="30" customHeight="1">
      <c r="A130" s="1426"/>
      <c r="B130" s="1538"/>
      <c r="C130" s="1569"/>
      <c r="D130" s="1415"/>
      <c r="E130" s="1429"/>
      <c r="F130" s="1516"/>
      <c r="G130" s="1430"/>
      <c r="H130" s="1426"/>
      <c r="I130" s="1426"/>
      <c r="J130" s="1426"/>
      <c r="K130" s="1426"/>
      <c r="L130" s="1426"/>
      <c r="M130" s="1426"/>
      <c r="N130" s="1426"/>
      <c r="O130" s="1570"/>
      <c r="P130" s="1570"/>
      <c r="Q130" s="1570"/>
      <c r="R130" s="1570"/>
      <c r="S130" s="1570"/>
      <c r="T130" s="1570"/>
      <c r="U130" s="1570"/>
      <c r="V130" s="1570"/>
      <c r="W130" s="1570"/>
      <c r="X130" s="1570"/>
      <c r="Y130" s="1570"/>
      <c r="Z130" s="1441"/>
      <c r="AA130" s="1570"/>
      <c r="AB130" s="1570"/>
      <c r="AC130" s="1570"/>
      <c r="AD130" s="1570"/>
      <c r="AE130" s="1570"/>
      <c r="AF130" s="1570"/>
      <c r="AG130" s="1570"/>
      <c r="AH130" s="1570"/>
      <c r="AI130" s="1570"/>
      <c r="AJ130" s="1570"/>
      <c r="AK130" s="1472" t="str">
        <f t="shared" si="14"/>
        <v>нет</v>
      </c>
      <c r="AL130" s="1571">
        <f t="shared" si="15"/>
        <v>0</v>
      </c>
      <c r="AM130" s="1474"/>
      <c r="AN130" s="1472"/>
      <c r="AO130" s="1472"/>
      <c r="AP130" s="1472" t="str">
        <f t="shared" si="16"/>
        <v>нет</v>
      </c>
      <c r="AQ130" s="1473">
        <f t="shared" si="17"/>
        <v>0</v>
      </c>
      <c r="AR130" s="1451"/>
      <c r="AS130" s="1451"/>
      <c r="AT130" s="1572"/>
      <c r="AU130" s="1421"/>
      <c r="AV130" s="1573"/>
    </row>
    <row r="131" spans="1:48" ht="90" customHeight="1">
      <c r="A131" s="1426"/>
      <c r="B131" s="1538"/>
      <c r="C131" s="1569"/>
      <c r="D131" s="1415"/>
      <c r="E131" s="1429"/>
      <c r="F131" s="1516"/>
      <c r="G131" s="1430"/>
      <c r="H131" s="1426"/>
      <c r="I131" s="1426"/>
      <c r="J131" s="1426"/>
      <c r="K131" s="1426"/>
      <c r="L131" s="1426"/>
      <c r="M131" s="1426"/>
      <c r="N131" s="1426"/>
      <c r="O131" s="1570"/>
      <c r="P131" s="1570"/>
      <c r="Q131" s="1570"/>
      <c r="R131" s="1570"/>
      <c r="S131" s="1570"/>
      <c r="T131" s="1570"/>
      <c r="U131" s="1570"/>
      <c r="V131" s="1570"/>
      <c r="W131" s="1570"/>
      <c r="X131" s="1570"/>
      <c r="Y131" s="1570"/>
      <c r="Z131" s="1441"/>
      <c r="AA131" s="1570"/>
      <c r="AB131" s="1570"/>
      <c r="AC131" s="1570"/>
      <c r="AD131" s="1570"/>
      <c r="AE131" s="1570"/>
      <c r="AF131" s="1570"/>
      <c r="AG131" s="1570"/>
      <c r="AH131" s="1570"/>
      <c r="AI131" s="1570"/>
      <c r="AJ131" s="1570"/>
      <c r="AK131" s="1472" t="str">
        <f t="shared" si="14"/>
        <v>нет</v>
      </c>
      <c r="AL131" s="1571">
        <f t="shared" si="15"/>
        <v>0</v>
      </c>
      <c r="AM131" s="1474"/>
      <c r="AN131" s="1472"/>
      <c r="AO131" s="1472"/>
      <c r="AP131" s="1472" t="str">
        <f t="shared" si="16"/>
        <v>нет</v>
      </c>
      <c r="AQ131" s="1473">
        <f t="shared" si="17"/>
        <v>0</v>
      </c>
      <c r="AR131" s="1451"/>
      <c r="AS131" s="1451"/>
      <c r="AT131" s="1572"/>
      <c r="AU131" s="1421"/>
      <c r="AV131" s="1573"/>
    </row>
    <row r="132" spans="1:48" ht="30" customHeight="1">
      <c r="A132" s="1426"/>
      <c r="B132" s="1538"/>
      <c r="C132" s="1569"/>
      <c r="D132" s="1415"/>
      <c r="E132" s="1429"/>
      <c r="F132" s="1516"/>
      <c r="G132" s="1430"/>
      <c r="H132" s="1426"/>
      <c r="I132" s="1426"/>
      <c r="J132" s="1426"/>
      <c r="K132" s="1426"/>
      <c r="L132" s="1426"/>
      <c r="M132" s="1426"/>
      <c r="N132" s="1426"/>
      <c r="O132" s="1570"/>
      <c r="P132" s="1570"/>
      <c r="Q132" s="1570"/>
      <c r="R132" s="1570"/>
      <c r="S132" s="1570"/>
      <c r="T132" s="1570"/>
      <c r="U132" s="1570"/>
      <c r="V132" s="1570"/>
      <c r="W132" s="1570"/>
      <c r="X132" s="1570"/>
      <c r="Y132" s="1570"/>
      <c r="Z132" s="1441"/>
      <c r="AA132" s="1570"/>
      <c r="AB132" s="1570"/>
      <c r="AC132" s="1570"/>
      <c r="AD132" s="1570"/>
      <c r="AE132" s="1570"/>
      <c r="AF132" s="1570"/>
      <c r="AG132" s="1570"/>
      <c r="AH132" s="1570"/>
      <c r="AI132" s="1570"/>
      <c r="AJ132" s="1570"/>
      <c r="AK132" s="1472" t="str">
        <f t="shared" si="14"/>
        <v>нет</v>
      </c>
      <c r="AL132" s="1571">
        <f t="shared" si="15"/>
        <v>0</v>
      </c>
      <c r="AM132" s="1474"/>
      <c r="AN132" s="1472"/>
      <c r="AO132" s="1472"/>
      <c r="AP132" s="1472" t="str">
        <f t="shared" si="16"/>
        <v>нет</v>
      </c>
      <c r="AQ132" s="1473">
        <f t="shared" si="17"/>
        <v>0</v>
      </c>
      <c r="AR132" s="1451"/>
      <c r="AS132" s="1451"/>
      <c r="AT132" s="1572"/>
      <c r="AU132" s="1421"/>
      <c r="AV132" s="1573"/>
    </row>
    <row r="133" spans="1:48" ht="30" customHeight="1">
      <c r="A133" s="1426"/>
      <c r="B133" s="1538"/>
      <c r="C133" s="1569"/>
      <c r="D133" s="1415"/>
      <c r="E133" s="1429"/>
      <c r="F133" s="1516"/>
      <c r="G133" s="1430"/>
      <c r="H133" s="1426"/>
      <c r="I133" s="1426"/>
      <c r="J133" s="1426"/>
      <c r="K133" s="1426"/>
      <c r="L133" s="1426"/>
      <c r="M133" s="1426"/>
      <c r="N133" s="1426"/>
      <c r="O133" s="1570"/>
      <c r="P133" s="1570"/>
      <c r="Q133" s="1570"/>
      <c r="R133" s="1570"/>
      <c r="S133" s="1570"/>
      <c r="T133" s="1570"/>
      <c r="U133" s="1570"/>
      <c r="V133" s="1570"/>
      <c r="W133" s="1570"/>
      <c r="X133" s="1570"/>
      <c r="Y133" s="1570"/>
      <c r="Z133" s="1441"/>
      <c r="AA133" s="1570"/>
      <c r="AB133" s="1570"/>
      <c r="AC133" s="1570"/>
      <c r="AD133" s="1570"/>
      <c r="AE133" s="1570"/>
      <c r="AF133" s="1570"/>
      <c r="AG133" s="1570"/>
      <c r="AH133" s="1570"/>
      <c r="AI133" s="1570"/>
      <c r="AJ133" s="1570"/>
      <c r="AK133" s="1472" t="str">
        <f t="shared" si="14"/>
        <v>нет</v>
      </c>
      <c r="AL133" s="1571">
        <f t="shared" si="15"/>
        <v>0</v>
      </c>
      <c r="AM133" s="1474"/>
      <c r="AN133" s="1472"/>
      <c r="AO133" s="1472"/>
      <c r="AP133" s="1472" t="str">
        <f t="shared" si="16"/>
        <v>нет</v>
      </c>
      <c r="AQ133" s="1473">
        <f t="shared" si="17"/>
        <v>0</v>
      </c>
      <c r="AR133" s="1451"/>
      <c r="AS133" s="1451"/>
      <c r="AT133" s="1572"/>
      <c r="AU133" s="1421"/>
      <c r="AV133" s="1573"/>
    </row>
    <row r="134" spans="1:48" ht="30" customHeight="1">
      <c r="A134" s="1426"/>
      <c r="B134" s="1538"/>
      <c r="C134" s="1569"/>
      <c r="D134" s="1415"/>
      <c r="E134" s="1429"/>
      <c r="F134" s="1516"/>
      <c r="G134" s="1430"/>
      <c r="H134" s="1426"/>
      <c r="I134" s="1426"/>
      <c r="J134" s="1426"/>
      <c r="K134" s="1426"/>
      <c r="L134" s="1426"/>
      <c r="M134" s="1426"/>
      <c r="N134" s="1426"/>
      <c r="O134" s="1570"/>
      <c r="P134" s="1570"/>
      <c r="Q134" s="1570"/>
      <c r="R134" s="1570"/>
      <c r="S134" s="1570"/>
      <c r="T134" s="1570"/>
      <c r="U134" s="1570"/>
      <c r="V134" s="1570"/>
      <c r="W134" s="1570"/>
      <c r="X134" s="1570"/>
      <c r="Y134" s="1570"/>
      <c r="Z134" s="1441"/>
      <c r="AA134" s="1570"/>
      <c r="AB134" s="1570"/>
      <c r="AC134" s="1570"/>
      <c r="AD134" s="1570"/>
      <c r="AE134" s="1570"/>
      <c r="AF134" s="1570"/>
      <c r="AG134" s="1570"/>
      <c r="AH134" s="1570"/>
      <c r="AI134" s="1570"/>
      <c r="AJ134" s="1570"/>
      <c r="AK134" s="1472" t="str">
        <f t="shared" ref="AK134:AK197" si="18">IF(AL134,"да","нет")</f>
        <v>нет</v>
      </c>
      <c r="AL134" s="1571">
        <f t="shared" ref="AL134:AL197" si="19">SUM(AM134:AO134)</f>
        <v>0</v>
      </c>
      <c r="AM134" s="1474"/>
      <c r="AN134" s="1472"/>
      <c r="AO134" s="1472"/>
      <c r="AP134" s="1472" t="str">
        <f t="shared" ref="AP134:AP197" si="20">IF(AQ134,"да","нет")</f>
        <v>нет</v>
      </c>
      <c r="AQ134" s="1473">
        <f t="shared" ref="AQ134:AQ197" si="21">SUM(AR134:AT134)</f>
        <v>0</v>
      </c>
      <c r="AR134" s="1451"/>
      <c r="AS134" s="1451"/>
      <c r="AT134" s="1572"/>
      <c r="AU134" s="1421"/>
      <c r="AV134" s="1573"/>
    </row>
    <row r="135" spans="1:48" ht="60" customHeight="1">
      <c r="A135" s="1426"/>
      <c r="B135" s="1538"/>
      <c r="C135" s="1569"/>
      <c r="D135" s="1415"/>
      <c r="E135" s="1429"/>
      <c r="F135" s="1516"/>
      <c r="G135" s="1430"/>
      <c r="H135" s="1426"/>
      <c r="I135" s="1426"/>
      <c r="J135" s="1426"/>
      <c r="K135" s="1426"/>
      <c r="L135" s="1426"/>
      <c r="M135" s="1426"/>
      <c r="N135" s="1426"/>
      <c r="O135" s="1570"/>
      <c r="P135" s="1570"/>
      <c r="Q135" s="1570"/>
      <c r="R135" s="1570"/>
      <c r="S135" s="1570"/>
      <c r="T135" s="1570"/>
      <c r="U135" s="1570"/>
      <c r="V135" s="1570"/>
      <c r="W135" s="1570"/>
      <c r="X135" s="1570"/>
      <c r="Y135" s="1570"/>
      <c r="Z135" s="1441"/>
      <c r="AA135" s="1570"/>
      <c r="AB135" s="1570"/>
      <c r="AC135" s="1570"/>
      <c r="AD135" s="1570"/>
      <c r="AE135" s="1570"/>
      <c r="AF135" s="1570"/>
      <c r="AG135" s="1570"/>
      <c r="AH135" s="1570"/>
      <c r="AI135" s="1570"/>
      <c r="AJ135" s="1570"/>
      <c r="AK135" s="1472" t="str">
        <f t="shared" si="18"/>
        <v>нет</v>
      </c>
      <c r="AL135" s="1571">
        <f t="shared" si="19"/>
        <v>0</v>
      </c>
      <c r="AM135" s="1474"/>
      <c r="AN135" s="1472"/>
      <c r="AO135" s="1472"/>
      <c r="AP135" s="1472" t="str">
        <f t="shared" si="20"/>
        <v>нет</v>
      </c>
      <c r="AQ135" s="1473">
        <f t="shared" si="21"/>
        <v>0</v>
      </c>
      <c r="AR135" s="1451"/>
      <c r="AS135" s="1451"/>
      <c r="AT135" s="1572"/>
      <c r="AU135" s="1421"/>
      <c r="AV135" s="1573"/>
    </row>
    <row r="136" spans="1:48" ht="64.5" customHeight="1">
      <c r="A136" s="1426"/>
      <c r="B136" s="1538"/>
      <c r="C136" s="1569"/>
      <c r="D136" s="1415"/>
      <c r="E136" s="1429"/>
      <c r="F136" s="1516"/>
      <c r="G136" s="1430"/>
      <c r="H136" s="1426"/>
      <c r="I136" s="1426"/>
      <c r="J136" s="1426"/>
      <c r="K136" s="1426"/>
      <c r="L136" s="1426"/>
      <c r="M136" s="1426"/>
      <c r="N136" s="1426"/>
      <c r="O136" s="1570"/>
      <c r="P136" s="1570"/>
      <c r="Q136" s="1570"/>
      <c r="R136" s="1570"/>
      <c r="S136" s="1570"/>
      <c r="T136" s="1570"/>
      <c r="U136" s="1570"/>
      <c r="V136" s="1570"/>
      <c r="W136" s="1570"/>
      <c r="X136" s="1570"/>
      <c r="Y136" s="1570"/>
      <c r="Z136" s="1441"/>
      <c r="AA136" s="1570"/>
      <c r="AB136" s="1570"/>
      <c r="AC136" s="1570"/>
      <c r="AD136" s="1570"/>
      <c r="AE136" s="1570"/>
      <c r="AF136" s="1570"/>
      <c r="AG136" s="1570"/>
      <c r="AH136" s="1570"/>
      <c r="AI136" s="1570"/>
      <c r="AJ136" s="1570"/>
      <c r="AK136" s="1472" t="str">
        <f t="shared" si="18"/>
        <v>нет</v>
      </c>
      <c r="AL136" s="1571">
        <f t="shared" si="19"/>
        <v>0</v>
      </c>
      <c r="AM136" s="1474"/>
      <c r="AN136" s="1472"/>
      <c r="AO136" s="1472"/>
      <c r="AP136" s="1472" t="str">
        <f t="shared" si="20"/>
        <v>нет</v>
      </c>
      <c r="AQ136" s="1473">
        <f t="shared" si="21"/>
        <v>0</v>
      </c>
      <c r="AR136" s="1451"/>
      <c r="AS136" s="1451"/>
      <c r="AT136" s="1572"/>
      <c r="AU136" s="1421"/>
      <c r="AV136" s="1573"/>
    </row>
    <row r="137" spans="1:48" ht="37.5" customHeight="1">
      <c r="A137" s="1426"/>
      <c r="B137" s="1538"/>
      <c r="C137" s="1569"/>
      <c r="D137" s="1415"/>
      <c r="E137" s="1429"/>
      <c r="F137" s="1516"/>
      <c r="G137" s="1430"/>
      <c r="H137" s="1426"/>
      <c r="I137" s="1426"/>
      <c r="J137" s="1426"/>
      <c r="K137" s="1426"/>
      <c r="L137" s="1426"/>
      <c r="M137" s="1426"/>
      <c r="N137" s="1426"/>
      <c r="O137" s="1570"/>
      <c r="P137" s="1570"/>
      <c r="Q137" s="1570"/>
      <c r="R137" s="1570"/>
      <c r="S137" s="1570"/>
      <c r="T137" s="1570"/>
      <c r="U137" s="1570"/>
      <c r="V137" s="1570"/>
      <c r="W137" s="1570"/>
      <c r="X137" s="1570"/>
      <c r="Y137" s="1570"/>
      <c r="Z137" s="1441"/>
      <c r="AA137" s="1570"/>
      <c r="AB137" s="1570"/>
      <c r="AC137" s="1570"/>
      <c r="AD137" s="1570"/>
      <c r="AE137" s="1570"/>
      <c r="AF137" s="1570"/>
      <c r="AG137" s="1570"/>
      <c r="AH137" s="1570"/>
      <c r="AI137" s="1570"/>
      <c r="AJ137" s="1570"/>
      <c r="AK137" s="1472" t="str">
        <f t="shared" si="18"/>
        <v>нет</v>
      </c>
      <c r="AL137" s="1571">
        <f t="shared" si="19"/>
        <v>0</v>
      </c>
      <c r="AM137" s="1474"/>
      <c r="AN137" s="1472"/>
      <c r="AO137" s="1472"/>
      <c r="AP137" s="1472" t="str">
        <f t="shared" si="20"/>
        <v>нет</v>
      </c>
      <c r="AQ137" s="1473">
        <f t="shared" si="21"/>
        <v>0</v>
      </c>
      <c r="AR137" s="1451"/>
      <c r="AS137" s="1451"/>
      <c r="AT137" s="1572"/>
      <c r="AU137" s="1421"/>
      <c r="AV137" s="1573"/>
    </row>
    <row r="138" spans="1:48" ht="26.25" customHeight="1">
      <c r="A138" s="1426"/>
      <c r="B138" s="1538"/>
      <c r="C138" s="1569"/>
      <c r="D138" s="1415"/>
      <c r="E138" s="1429"/>
      <c r="F138" s="1516"/>
      <c r="G138" s="1430"/>
      <c r="H138" s="1426"/>
      <c r="I138" s="1426"/>
      <c r="J138" s="1426"/>
      <c r="K138" s="1426"/>
      <c r="L138" s="1426"/>
      <c r="M138" s="1426"/>
      <c r="N138" s="1426"/>
      <c r="O138" s="1570"/>
      <c r="P138" s="1570"/>
      <c r="Q138" s="1570"/>
      <c r="R138" s="1570"/>
      <c r="S138" s="1570"/>
      <c r="T138" s="1570"/>
      <c r="U138" s="1570"/>
      <c r="V138" s="1570"/>
      <c r="W138" s="1570"/>
      <c r="X138" s="1570"/>
      <c r="Y138" s="1570"/>
      <c r="Z138" s="1441"/>
      <c r="AA138" s="1570"/>
      <c r="AB138" s="1570"/>
      <c r="AC138" s="1570"/>
      <c r="AD138" s="1570"/>
      <c r="AE138" s="1570"/>
      <c r="AF138" s="1570"/>
      <c r="AG138" s="1570"/>
      <c r="AH138" s="1570"/>
      <c r="AI138" s="1570"/>
      <c r="AJ138" s="1570"/>
      <c r="AK138" s="1472" t="str">
        <f t="shared" si="18"/>
        <v>нет</v>
      </c>
      <c r="AL138" s="1571">
        <f t="shared" si="19"/>
        <v>0</v>
      </c>
      <c r="AM138" s="1474"/>
      <c r="AN138" s="1472"/>
      <c r="AO138" s="1472"/>
      <c r="AP138" s="1472" t="str">
        <f t="shared" si="20"/>
        <v>нет</v>
      </c>
      <c r="AQ138" s="1473">
        <f t="shared" si="21"/>
        <v>0</v>
      </c>
      <c r="AR138" s="1451"/>
      <c r="AS138" s="1451"/>
      <c r="AT138" s="1572"/>
      <c r="AU138" s="1421"/>
      <c r="AV138" s="1573"/>
    </row>
    <row r="139" spans="1:48" ht="101.25" customHeight="1">
      <c r="A139" s="1426"/>
      <c r="B139" s="1538"/>
      <c r="C139" s="1569"/>
      <c r="D139" s="1415"/>
      <c r="E139" s="1429"/>
      <c r="F139" s="1516"/>
      <c r="G139" s="1430"/>
      <c r="H139" s="1426"/>
      <c r="I139" s="1426"/>
      <c r="J139" s="1426"/>
      <c r="K139" s="1426"/>
      <c r="L139" s="1426"/>
      <c r="M139" s="1426"/>
      <c r="N139" s="1426"/>
      <c r="O139" s="1570"/>
      <c r="P139" s="1570"/>
      <c r="Q139" s="1570"/>
      <c r="R139" s="1570"/>
      <c r="S139" s="1570"/>
      <c r="T139" s="1570"/>
      <c r="U139" s="1570"/>
      <c r="V139" s="1570"/>
      <c r="W139" s="1570"/>
      <c r="X139" s="1570"/>
      <c r="Y139" s="1570"/>
      <c r="Z139" s="1441"/>
      <c r="AA139" s="1570"/>
      <c r="AB139" s="1570"/>
      <c r="AC139" s="1570"/>
      <c r="AD139" s="1570"/>
      <c r="AE139" s="1570"/>
      <c r="AF139" s="1570"/>
      <c r="AG139" s="1570"/>
      <c r="AH139" s="1570"/>
      <c r="AI139" s="1570"/>
      <c r="AJ139" s="1570"/>
      <c r="AK139" s="1472" t="str">
        <f t="shared" si="18"/>
        <v>нет</v>
      </c>
      <c r="AL139" s="1571">
        <f t="shared" si="19"/>
        <v>0</v>
      </c>
      <c r="AM139" s="1474"/>
      <c r="AN139" s="1472"/>
      <c r="AO139" s="1472"/>
      <c r="AP139" s="1472" t="str">
        <f t="shared" si="20"/>
        <v>нет</v>
      </c>
      <c r="AQ139" s="1473">
        <f t="shared" si="21"/>
        <v>0</v>
      </c>
      <c r="AR139" s="1451"/>
      <c r="AS139" s="1451"/>
      <c r="AT139" s="1572"/>
      <c r="AU139" s="1421"/>
      <c r="AV139" s="1573"/>
    </row>
    <row r="140" spans="1:48" ht="101.25" customHeight="1">
      <c r="A140" s="1426"/>
      <c r="B140" s="1538"/>
      <c r="C140" s="1569"/>
      <c r="D140" s="1415"/>
      <c r="E140" s="1429"/>
      <c r="F140" s="1516"/>
      <c r="G140" s="1430"/>
      <c r="H140" s="1426"/>
      <c r="I140" s="1426"/>
      <c r="J140" s="1426"/>
      <c r="K140" s="1426"/>
      <c r="L140" s="1426"/>
      <c r="M140" s="1426"/>
      <c r="N140" s="1426"/>
      <c r="O140" s="1570"/>
      <c r="P140" s="1570"/>
      <c r="Q140" s="1570"/>
      <c r="R140" s="1570"/>
      <c r="S140" s="1570"/>
      <c r="T140" s="1570"/>
      <c r="U140" s="1570"/>
      <c r="V140" s="1570"/>
      <c r="W140" s="1570"/>
      <c r="X140" s="1570"/>
      <c r="Y140" s="1570"/>
      <c r="Z140" s="1441"/>
      <c r="AA140" s="1570"/>
      <c r="AB140" s="1570"/>
      <c r="AC140" s="1570"/>
      <c r="AD140" s="1570"/>
      <c r="AE140" s="1570"/>
      <c r="AF140" s="1570"/>
      <c r="AG140" s="1570"/>
      <c r="AH140" s="1570"/>
      <c r="AI140" s="1570"/>
      <c r="AJ140" s="1570"/>
      <c r="AK140" s="1472" t="str">
        <f t="shared" si="18"/>
        <v>нет</v>
      </c>
      <c r="AL140" s="1571">
        <f t="shared" si="19"/>
        <v>0</v>
      </c>
      <c r="AM140" s="1474"/>
      <c r="AN140" s="1472"/>
      <c r="AO140" s="1472"/>
      <c r="AP140" s="1472" t="str">
        <f t="shared" si="20"/>
        <v>нет</v>
      </c>
      <c r="AQ140" s="1473">
        <f t="shared" si="21"/>
        <v>0</v>
      </c>
      <c r="AR140" s="1451"/>
      <c r="AS140" s="1451"/>
      <c r="AT140" s="1572"/>
      <c r="AU140" s="1421"/>
      <c r="AV140" s="1573"/>
    </row>
    <row r="141" spans="1:48" ht="79.5" customHeight="1">
      <c r="A141" s="1426"/>
      <c r="B141" s="1538"/>
      <c r="C141" s="1569"/>
      <c r="D141" s="1415"/>
      <c r="E141" s="1429"/>
      <c r="F141" s="1516"/>
      <c r="G141" s="1430"/>
      <c r="H141" s="1426"/>
      <c r="I141" s="1426"/>
      <c r="J141" s="1426"/>
      <c r="K141" s="1426"/>
      <c r="L141" s="1426"/>
      <c r="M141" s="1426"/>
      <c r="N141" s="1426"/>
      <c r="O141" s="1570"/>
      <c r="P141" s="1570"/>
      <c r="Q141" s="1570"/>
      <c r="R141" s="1570"/>
      <c r="S141" s="1570"/>
      <c r="T141" s="1570"/>
      <c r="U141" s="1570"/>
      <c r="V141" s="1570"/>
      <c r="W141" s="1570"/>
      <c r="X141" s="1570"/>
      <c r="Y141" s="1570"/>
      <c r="Z141" s="1441"/>
      <c r="AA141" s="1570"/>
      <c r="AB141" s="1570"/>
      <c r="AC141" s="1570"/>
      <c r="AD141" s="1570"/>
      <c r="AE141" s="1570"/>
      <c r="AF141" s="1570"/>
      <c r="AG141" s="1570"/>
      <c r="AH141" s="1570"/>
      <c r="AI141" s="1570"/>
      <c r="AJ141" s="1570"/>
      <c r="AK141" s="1472" t="str">
        <f t="shared" si="18"/>
        <v>нет</v>
      </c>
      <c r="AL141" s="1571">
        <f t="shared" si="19"/>
        <v>0</v>
      </c>
      <c r="AM141" s="1474"/>
      <c r="AN141" s="1472"/>
      <c r="AO141" s="1472"/>
      <c r="AP141" s="1472" t="str">
        <f t="shared" si="20"/>
        <v>нет</v>
      </c>
      <c r="AQ141" s="1473">
        <f t="shared" si="21"/>
        <v>0</v>
      </c>
      <c r="AR141" s="1451"/>
      <c r="AS141" s="1451"/>
      <c r="AT141" s="1572"/>
      <c r="AU141" s="1421"/>
      <c r="AV141" s="1573"/>
    </row>
    <row r="142" spans="1:48" ht="116.25" customHeight="1">
      <c r="A142" s="1426"/>
      <c r="B142" s="1538"/>
      <c r="C142" s="1569"/>
      <c r="D142" s="1415"/>
      <c r="E142" s="1429"/>
      <c r="F142" s="1516"/>
      <c r="G142" s="1430"/>
      <c r="H142" s="1426"/>
      <c r="I142" s="1426"/>
      <c r="J142" s="1426"/>
      <c r="K142" s="1426"/>
      <c r="L142" s="1426"/>
      <c r="M142" s="1426"/>
      <c r="N142" s="1426"/>
      <c r="O142" s="1570"/>
      <c r="P142" s="1570"/>
      <c r="Q142" s="1570"/>
      <c r="R142" s="1570"/>
      <c r="S142" s="1570"/>
      <c r="T142" s="1570"/>
      <c r="U142" s="1570"/>
      <c r="V142" s="1570"/>
      <c r="W142" s="1570"/>
      <c r="X142" s="1570"/>
      <c r="Y142" s="1570"/>
      <c r="Z142" s="1441"/>
      <c r="AA142" s="1570"/>
      <c r="AB142" s="1570"/>
      <c r="AC142" s="1570"/>
      <c r="AD142" s="1570"/>
      <c r="AE142" s="1570"/>
      <c r="AF142" s="1570"/>
      <c r="AG142" s="1570"/>
      <c r="AH142" s="1570"/>
      <c r="AI142" s="1570"/>
      <c r="AJ142" s="1570"/>
      <c r="AK142" s="1472" t="str">
        <f t="shared" si="18"/>
        <v>нет</v>
      </c>
      <c r="AL142" s="1571">
        <f t="shared" si="19"/>
        <v>0</v>
      </c>
      <c r="AM142" s="1474"/>
      <c r="AN142" s="1472"/>
      <c r="AO142" s="1472"/>
      <c r="AP142" s="1472" t="str">
        <f t="shared" si="20"/>
        <v>нет</v>
      </c>
      <c r="AQ142" s="1473">
        <f t="shared" si="21"/>
        <v>0</v>
      </c>
      <c r="AR142" s="1451"/>
      <c r="AS142" s="1451"/>
      <c r="AT142" s="1572"/>
      <c r="AU142" s="1421"/>
      <c r="AV142" s="1573"/>
    </row>
    <row r="143" spans="1:48" ht="65.25" customHeight="1">
      <c r="A143" s="1426"/>
      <c r="B143" s="1538"/>
      <c r="C143" s="1569"/>
      <c r="D143" s="1415"/>
      <c r="E143" s="1429"/>
      <c r="F143" s="1516"/>
      <c r="G143" s="1430"/>
      <c r="H143" s="1426"/>
      <c r="I143" s="1426"/>
      <c r="J143" s="1426"/>
      <c r="K143" s="1426"/>
      <c r="L143" s="1426"/>
      <c r="M143" s="1426"/>
      <c r="N143" s="1426"/>
      <c r="O143" s="1570"/>
      <c r="P143" s="1570"/>
      <c r="Q143" s="1570"/>
      <c r="R143" s="1570"/>
      <c r="S143" s="1570"/>
      <c r="T143" s="1570"/>
      <c r="U143" s="1570"/>
      <c r="V143" s="1570"/>
      <c r="W143" s="1570"/>
      <c r="X143" s="1570"/>
      <c r="Y143" s="1570"/>
      <c r="Z143" s="1441"/>
      <c r="AA143" s="1570"/>
      <c r="AB143" s="1570"/>
      <c r="AC143" s="1570"/>
      <c r="AD143" s="1570"/>
      <c r="AE143" s="1570"/>
      <c r="AF143" s="1570"/>
      <c r="AG143" s="1570"/>
      <c r="AH143" s="1570"/>
      <c r="AI143" s="1570"/>
      <c r="AJ143" s="1570"/>
      <c r="AK143" s="1472" t="str">
        <f t="shared" si="18"/>
        <v>нет</v>
      </c>
      <c r="AL143" s="1571">
        <f t="shared" si="19"/>
        <v>0</v>
      </c>
      <c r="AM143" s="1474"/>
      <c r="AN143" s="1472"/>
      <c r="AO143" s="1472"/>
      <c r="AP143" s="1472" t="str">
        <f t="shared" si="20"/>
        <v>нет</v>
      </c>
      <c r="AQ143" s="1473">
        <f t="shared" si="21"/>
        <v>0</v>
      </c>
      <c r="AR143" s="1451"/>
      <c r="AS143" s="1451"/>
      <c r="AT143" s="1572"/>
      <c r="AU143" s="1421"/>
      <c r="AV143" s="1573"/>
    </row>
    <row r="144" spans="1:48" ht="63" customHeight="1">
      <c r="A144" s="1426"/>
      <c r="B144" s="1538"/>
      <c r="C144" s="1569"/>
      <c r="D144" s="1415"/>
      <c r="E144" s="1429"/>
      <c r="F144" s="1516"/>
      <c r="G144" s="1430"/>
      <c r="H144" s="1426"/>
      <c r="I144" s="1426"/>
      <c r="J144" s="1426"/>
      <c r="K144" s="1426"/>
      <c r="L144" s="1426"/>
      <c r="M144" s="1426"/>
      <c r="N144" s="1426"/>
      <c r="O144" s="1570"/>
      <c r="P144" s="1570"/>
      <c r="Q144" s="1570"/>
      <c r="R144" s="1570"/>
      <c r="S144" s="1570"/>
      <c r="T144" s="1570"/>
      <c r="U144" s="1570"/>
      <c r="V144" s="1570"/>
      <c r="W144" s="1570"/>
      <c r="X144" s="1570"/>
      <c r="Y144" s="1570"/>
      <c r="Z144" s="1441"/>
      <c r="AA144" s="1570"/>
      <c r="AB144" s="1570"/>
      <c r="AC144" s="1570"/>
      <c r="AD144" s="1570"/>
      <c r="AE144" s="1570"/>
      <c r="AF144" s="1570"/>
      <c r="AG144" s="1570"/>
      <c r="AH144" s="1570"/>
      <c r="AI144" s="1570"/>
      <c r="AJ144" s="1570"/>
      <c r="AK144" s="1472" t="str">
        <f t="shared" si="18"/>
        <v>нет</v>
      </c>
      <c r="AL144" s="1571">
        <f t="shared" si="19"/>
        <v>0</v>
      </c>
      <c r="AM144" s="1474"/>
      <c r="AN144" s="1472"/>
      <c r="AO144" s="1472"/>
      <c r="AP144" s="1472" t="str">
        <f t="shared" si="20"/>
        <v>нет</v>
      </c>
      <c r="AQ144" s="1473">
        <f t="shared" si="21"/>
        <v>0</v>
      </c>
      <c r="AR144" s="1451"/>
      <c r="AS144" s="1451"/>
      <c r="AT144" s="1572"/>
      <c r="AU144" s="1421"/>
      <c r="AV144" s="1573"/>
    </row>
    <row r="145" spans="1:48" ht="60.75" customHeight="1">
      <c r="A145" s="1426"/>
      <c r="B145" s="1538"/>
      <c r="C145" s="1569"/>
      <c r="D145" s="1415"/>
      <c r="E145" s="1429"/>
      <c r="F145" s="1516"/>
      <c r="G145" s="1430"/>
      <c r="H145" s="1426"/>
      <c r="I145" s="1426"/>
      <c r="J145" s="1426"/>
      <c r="K145" s="1426"/>
      <c r="L145" s="1426"/>
      <c r="M145" s="1426"/>
      <c r="N145" s="1426"/>
      <c r="O145" s="1570"/>
      <c r="P145" s="1570"/>
      <c r="Q145" s="1570"/>
      <c r="R145" s="1570"/>
      <c r="S145" s="1570"/>
      <c r="T145" s="1570"/>
      <c r="U145" s="1570"/>
      <c r="V145" s="1570"/>
      <c r="W145" s="1570"/>
      <c r="X145" s="1570"/>
      <c r="Y145" s="1570"/>
      <c r="Z145" s="1441"/>
      <c r="AA145" s="1570"/>
      <c r="AB145" s="1570"/>
      <c r="AC145" s="1570"/>
      <c r="AD145" s="1570"/>
      <c r="AE145" s="1570"/>
      <c r="AF145" s="1570"/>
      <c r="AG145" s="1570"/>
      <c r="AH145" s="1570"/>
      <c r="AI145" s="1570"/>
      <c r="AJ145" s="1570"/>
      <c r="AK145" s="1472" t="str">
        <f t="shared" si="18"/>
        <v>нет</v>
      </c>
      <c r="AL145" s="1571">
        <f t="shared" si="19"/>
        <v>0</v>
      </c>
      <c r="AM145" s="1474"/>
      <c r="AN145" s="1472"/>
      <c r="AO145" s="1472"/>
      <c r="AP145" s="1472" t="str">
        <f t="shared" si="20"/>
        <v>нет</v>
      </c>
      <c r="AQ145" s="1473">
        <f t="shared" si="21"/>
        <v>0</v>
      </c>
      <c r="AR145" s="1451"/>
      <c r="AS145" s="1451"/>
      <c r="AT145" s="1572"/>
      <c r="AU145" s="1421"/>
      <c r="AV145" s="1573"/>
    </row>
    <row r="146" spans="1:48" ht="63.75" customHeight="1">
      <c r="A146" s="1426"/>
      <c r="B146" s="1538"/>
      <c r="C146" s="1569"/>
      <c r="D146" s="1415"/>
      <c r="E146" s="1429"/>
      <c r="F146" s="1516"/>
      <c r="G146" s="1430"/>
      <c r="H146" s="1426"/>
      <c r="I146" s="1426"/>
      <c r="J146" s="1426"/>
      <c r="K146" s="1426"/>
      <c r="L146" s="1426"/>
      <c r="M146" s="1426"/>
      <c r="N146" s="1426"/>
      <c r="O146" s="1570"/>
      <c r="P146" s="1570"/>
      <c r="Q146" s="1570"/>
      <c r="R146" s="1570"/>
      <c r="S146" s="1570"/>
      <c r="T146" s="1570"/>
      <c r="U146" s="1570"/>
      <c r="V146" s="1570"/>
      <c r="W146" s="1570"/>
      <c r="X146" s="1570"/>
      <c r="Y146" s="1570"/>
      <c r="Z146" s="1441"/>
      <c r="AA146" s="1570"/>
      <c r="AB146" s="1570"/>
      <c r="AC146" s="1570"/>
      <c r="AD146" s="1570"/>
      <c r="AE146" s="1570"/>
      <c r="AF146" s="1570"/>
      <c r="AG146" s="1570"/>
      <c r="AH146" s="1570"/>
      <c r="AI146" s="1570"/>
      <c r="AJ146" s="1570"/>
      <c r="AK146" s="1472" t="str">
        <f t="shared" si="18"/>
        <v>нет</v>
      </c>
      <c r="AL146" s="1571">
        <f t="shared" si="19"/>
        <v>0</v>
      </c>
      <c r="AM146" s="1474"/>
      <c r="AN146" s="1472"/>
      <c r="AO146" s="1472"/>
      <c r="AP146" s="1472" t="str">
        <f t="shared" si="20"/>
        <v>нет</v>
      </c>
      <c r="AQ146" s="1473">
        <f t="shared" si="21"/>
        <v>0</v>
      </c>
      <c r="AR146" s="1451"/>
      <c r="AS146" s="1451"/>
      <c r="AT146" s="1572"/>
      <c r="AU146" s="1421"/>
      <c r="AV146" s="1573"/>
    </row>
    <row r="147" spans="1:48" ht="43.5" customHeight="1">
      <c r="A147" s="1426"/>
      <c r="B147" s="1538"/>
      <c r="C147" s="1569"/>
      <c r="D147" s="1415"/>
      <c r="E147" s="1429"/>
      <c r="F147" s="1516"/>
      <c r="G147" s="1430"/>
      <c r="H147" s="1426"/>
      <c r="I147" s="1426"/>
      <c r="J147" s="1426"/>
      <c r="K147" s="1426"/>
      <c r="L147" s="1426"/>
      <c r="M147" s="1426"/>
      <c r="N147" s="1426"/>
      <c r="O147" s="1570"/>
      <c r="P147" s="1570"/>
      <c r="Q147" s="1570"/>
      <c r="R147" s="1570"/>
      <c r="S147" s="1570"/>
      <c r="T147" s="1570"/>
      <c r="U147" s="1570"/>
      <c r="V147" s="1570"/>
      <c r="W147" s="1570"/>
      <c r="X147" s="1570"/>
      <c r="Y147" s="1570"/>
      <c r="Z147" s="1441"/>
      <c r="AA147" s="1570"/>
      <c r="AB147" s="1570"/>
      <c r="AC147" s="1570"/>
      <c r="AD147" s="1570"/>
      <c r="AE147" s="1570"/>
      <c r="AF147" s="1570"/>
      <c r="AG147" s="1570"/>
      <c r="AH147" s="1570"/>
      <c r="AI147" s="1570"/>
      <c r="AJ147" s="1570"/>
      <c r="AK147" s="1472" t="str">
        <f t="shared" si="18"/>
        <v>нет</v>
      </c>
      <c r="AL147" s="1571">
        <f t="shared" si="19"/>
        <v>0</v>
      </c>
      <c r="AM147" s="1474"/>
      <c r="AN147" s="1472"/>
      <c r="AO147" s="1472"/>
      <c r="AP147" s="1472" t="str">
        <f t="shared" si="20"/>
        <v>нет</v>
      </c>
      <c r="AQ147" s="1473">
        <f t="shared" si="21"/>
        <v>0</v>
      </c>
      <c r="AR147" s="1451"/>
      <c r="AS147" s="1451"/>
      <c r="AT147" s="1572"/>
      <c r="AU147" s="1421"/>
      <c r="AV147" s="1573"/>
    </row>
    <row r="148" spans="1:48" ht="48.75" customHeight="1">
      <c r="A148" s="1426"/>
      <c r="B148" s="1538"/>
      <c r="C148" s="1569"/>
      <c r="D148" s="1415"/>
      <c r="E148" s="1429"/>
      <c r="F148" s="1516"/>
      <c r="G148" s="1430"/>
      <c r="H148" s="1426"/>
      <c r="I148" s="1426"/>
      <c r="J148" s="1426"/>
      <c r="K148" s="1426"/>
      <c r="L148" s="1426"/>
      <c r="M148" s="1426"/>
      <c r="N148" s="1426"/>
      <c r="O148" s="1570"/>
      <c r="P148" s="1570"/>
      <c r="Q148" s="1570"/>
      <c r="R148" s="1570"/>
      <c r="S148" s="1570"/>
      <c r="T148" s="1570"/>
      <c r="U148" s="1570"/>
      <c r="V148" s="1570"/>
      <c r="W148" s="1570"/>
      <c r="X148" s="1570"/>
      <c r="Y148" s="1570"/>
      <c r="Z148" s="1441"/>
      <c r="AA148" s="1570"/>
      <c r="AB148" s="1570"/>
      <c r="AC148" s="1570"/>
      <c r="AD148" s="1570"/>
      <c r="AE148" s="1570"/>
      <c r="AF148" s="1570"/>
      <c r="AG148" s="1570"/>
      <c r="AH148" s="1570"/>
      <c r="AI148" s="1570"/>
      <c r="AJ148" s="1570"/>
      <c r="AK148" s="1472" t="str">
        <f t="shared" si="18"/>
        <v>нет</v>
      </c>
      <c r="AL148" s="1571">
        <f t="shared" si="19"/>
        <v>0</v>
      </c>
      <c r="AM148" s="1474"/>
      <c r="AN148" s="1472"/>
      <c r="AO148" s="1472"/>
      <c r="AP148" s="1472" t="str">
        <f t="shared" si="20"/>
        <v>нет</v>
      </c>
      <c r="AQ148" s="1473">
        <f t="shared" si="21"/>
        <v>0</v>
      </c>
      <c r="AR148" s="1451"/>
      <c r="AS148" s="1451"/>
      <c r="AT148" s="1572"/>
      <c r="AU148" s="1421"/>
      <c r="AV148" s="1573"/>
    </row>
    <row r="149" spans="1:48" ht="42.75" customHeight="1">
      <c r="A149" s="1426"/>
      <c r="B149" s="1538"/>
      <c r="C149" s="1569"/>
      <c r="D149" s="1415"/>
      <c r="E149" s="1429"/>
      <c r="F149" s="1516"/>
      <c r="G149" s="1430"/>
      <c r="H149" s="1426"/>
      <c r="I149" s="1426"/>
      <c r="J149" s="1426"/>
      <c r="K149" s="1426"/>
      <c r="L149" s="1426"/>
      <c r="M149" s="1426"/>
      <c r="N149" s="1426"/>
      <c r="O149" s="1570"/>
      <c r="P149" s="1570"/>
      <c r="Q149" s="1570"/>
      <c r="R149" s="1570"/>
      <c r="S149" s="1570"/>
      <c r="T149" s="1570"/>
      <c r="U149" s="1570"/>
      <c r="V149" s="1570"/>
      <c r="W149" s="1570"/>
      <c r="X149" s="1570"/>
      <c r="Y149" s="1570"/>
      <c r="Z149" s="1441"/>
      <c r="AA149" s="1570"/>
      <c r="AB149" s="1570"/>
      <c r="AC149" s="1570"/>
      <c r="AD149" s="1570"/>
      <c r="AE149" s="1570"/>
      <c r="AF149" s="1570"/>
      <c r="AG149" s="1570"/>
      <c r="AH149" s="1570"/>
      <c r="AI149" s="1570"/>
      <c r="AJ149" s="1570"/>
      <c r="AK149" s="1472" t="str">
        <f t="shared" si="18"/>
        <v>нет</v>
      </c>
      <c r="AL149" s="1571">
        <f t="shared" si="19"/>
        <v>0</v>
      </c>
      <c r="AM149" s="1474"/>
      <c r="AN149" s="1472"/>
      <c r="AO149" s="1472"/>
      <c r="AP149" s="1472" t="str">
        <f t="shared" si="20"/>
        <v>нет</v>
      </c>
      <c r="AQ149" s="1473">
        <f t="shared" si="21"/>
        <v>0</v>
      </c>
      <c r="AR149" s="1451"/>
      <c r="AS149" s="1451"/>
      <c r="AT149" s="1572"/>
      <c r="AU149" s="1421"/>
      <c r="AV149" s="1573"/>
    </row>
    <row r="150" spans="1:48" ht="45" customHeight="1">
      <c r="A150" s="1426"/>
      <c r="B150" s="1538"/>
      <c r="C150" s="1569"/>
      <c r="D150" s="1415"/>
      <c r="E150" s="1429"/>
      <c r="F150" s="1516"/>
      <c r="G150" s="1430"/>
      <c r="H150" s="1426"/>
      <c r="I150" s="1426"/>
      <c r="J150" s="1426"/>
      <c r="K150" s="1426"/>
      <c r="L150" s="1426"/>
      <c r="M150" s="1426"/>
      <c r="N150" s="1426"/>
      <c r="O150" s="1570"/>
      <c r="P150" s="1570"/>
      <c r="Q150" s="1570"/>
      <c r="R150" s="1570"/>
      <c r="S150" s="1570"/>
      <c r="T150" s="1570"/>
      <c r="U150" s="1570"/>
      <c r="V150" s="1570"/>
      <c r="W150" s="1570"/>
      <c r="X150" s="1570"/>
      <c r="Y150" s="1570"/>
      <c r="Z150" s="1441"/>
      <c r="AA150" s="1570"/>
      <c r="AB150" s="1570"/>
      <c r="AC150" s="1570"/>
      <c r="AD150" s="1570"/>
      <c r="AE150" s="1570"/>
      <c r="AF150" s="1570"/>
      <c r="AG150" s="1570"/>
      <c r="AH150" s="1570"/>
      <c r="AI150" s="1570"/>
      <c r="AJ150" s="1570"/>
      <c r="AK150" s="1472" t="str">
        <f t="shared" si="18"/>
        <v>нет</v>
      </c>
      <c r="AL150" s="1571">
        <f t="shared" si="19"/>
        <v>0</v>
      </c>
      <c r="AM150" s="1474"/>
      <c r="AN150" s="1472"/>
      <c r="AO150" s="1472"/>
      <c r="AP150" s="1472" t="str">
        <f t="shared" si="20"/>
        <v>нет</v>
      </c>
      <c r="AQ150" s="1473">
        <f t="shared" si="21"/>
        <v>0</v>
      </c>
      <c r="AR150" s="1451"/>
      <c r="AS150" s="1451"/>
      <c r="AT150" s="1572"/>
      <c r="AU150" s="1421"/>
      <c r="AV150" s="1573"/>
    </row>
    <row r="151" spans="1:48" ht="51" customHeight="1">
      <c r="A151" s="1426"/>
      <c r="B151" s="1538"/>
      <c r="C151" s="1569"/>
      <c r="D151" s="1415"/>
      <c r="E151" s="1429"/>
      <c r="F151" s="1516"/>
      <c r="G151" s="1430"/>
      <c r="H151" s="1426"/>
      <c r="I151" s="1426"/>
      <c r="J151" s="1426"/>
      <c r="K151" s="1426"/>
      <c r="L151" s="1426"/>
      <c r="M151" s="1426"/>
      <c r="N151" s="1426"/>
      <c r="O151" s="1570"/>
      <c r="P151" s="1570"/>
      <c r="Q151" s="1570"/>
      <c r="R151" s="1570"/>
      <c r="S151" s="1570"/>
      <c r="T151" s="1570"/>
      <c r="U151" s="1570"/>
      <c r="V151" s="1570"/>
      <c r="W151" s="1570"/>
      <c r="X151" s="1570"/>
      <c r="Y151" s="1570"/>
      <c r="Z151" s="1441"/>
      <c r="AA151" s="1570"/>
      <c r="AB151" s="1570"/>
      <c r="AC151" s="1570"/>
      <c r="AD151" s="1570"/>
      <c r="AE151" s="1570"/>
      <c r="AF151" s="1570"/>
      <c r="AG151" s="1570"/>
      <c r="AH151" s="1570"/>
      <c r="AI151" s="1570"/>
      <c r="AJ151" s="1570"/>
      <c r="AK151" s="1472" t="str">
        <f t="shared" si="18"/>
        <v>нет</v>
      </c>
      <c r="AL151" s="1571">
        <f t="shared" si="19"/>
        <v>0</v>
      </c>
      <c r="AM151" s="1474"/>
      <c r="AN151" s="1472"/>
      <c r="AO151" s="1472"/>
      <c r="AP151" s="1472" t="str">
        <f t="shared" si="20"/>
        <v>нет</v>
      </c>
      <c r="AQ151" s="1473">
        <f t="shared" si="21"/>
        <v>0</v>
      </c>
      <c r="AR151" s="1451"/>
      <c r="AS151" s="1451"/>
      <c r="AT151" s="1572"/>
      <c r="AU151" s="1421"/>
      <c r="AV151" s="1573"/>
    </row>
    <row r="152" spans="1:48" ht="81.75" customHeight="1">
      <c r="A152" s="1426"/>
      <c r="B152" s="1538"/>
      <c r="C152" s="1569"/>
      <c r="D152" s="1415"/>
      <c r="E152" s="1429"/>
      <c r="F152" s="1516"/>
      <c r="G152" s="1430"/>
      <c r="H152" s="1426"/>
      <c r="I152" s="1426"/>
      <c r="J152" s="1426"/>
      <c r="K152" s="1426"/>
      <c r="L152" s="1426"/>
      <c r="M152" s="1426"/>
      <c r="N152" s="1426"/>
      <c r="O152" s="1570"/>
      <c r="P152" s="1570"/>
      <c r="Q152" s="1570"/>
      <c r="R152" s="1570"/>
      <c r="S152" s="1570"/>
      <c r="T152" s="1570"/>
      <c r="U152" s="1570"/>
      <c r="V152" s="1570"/>
      <c r="W152" s="1570"/>
      <c r="X152" s="1570"/>
      <c r="Y152" s="1570"/>
      <c r="Z152" s="1441"/>
      <c r="AA152" s="1570"/>
      <c r="AB152" s="1570"/>
      <c r="AC152" s="1570"/>
      <c r="AD152" s="1570"/>
      <c r="AE152" s="1570"/>
      <c r="AF152" s="1570"/>
      <c r="AG152" s="1570"/>
      <c r="AH152" s="1570"/>
      <c r="AI152" s="1570"/>
      <c r="AJ152" s="1570"/>
      <c r="AK152" s="1472" t="str">
        <f t="shared" si="18"/>
        <v>нет</v>
      </c>
      <c r="AL152" s="1571">
        <f t="shared" si="19"/>
        <v>0</v>
      </c>
      <c r="AM152" s="1474"/>
      <c r="AN152" s="1472"/>
      <c r="AO152" s="1472"/>
      <c r="AP152" s="1472" t="str">
        <f t="shared" si="20"/>
        <v>нет</v>
      </c>
      <c r="AQ152" s="1473">
        <f t="shared" si="21"/>
        <v>0</v>
      </c>
      <c r="AR152" s="1451"/>
      <c r="AS152" s="1451"/>
      <c r="AT152" s="1572"/>
      <c r="AU152" s="1421"/>
      <c r="AV152" s="1573"/>
    </row>
    <row r="153" spans="1:48" ht="45" customHeight="1">
      <c r="A153" s="1426"/>
      <c r="B153" s="1538"/>
      <c r="C153" s="1569"/>
      <c r="D153" s="1415"/>
      <c r="E153" s="1429"/>
      <c r="F153" s="1516"/>
      <c r="G153" s="1430"/>
      <c r="H153" s="1426"/>
      <c r="I153" s="1426"/>
      <c r="J153" s="1426"/>
      <c r="K153" s="1426"/>
      <c r="L153" s="1426"/>
      <c r="M153" s="1426"/>
      <c r="N153" s="1426"/>
      <c r="O153" s="1570"/>
      <c r="P153" s="1570"/>
      <c r="Q153" s="1570"/>
      <c r="R153" s="1570"/>
      <c r="S153" s="1570"/>
      <c r="T153" s="1570"/>
      <c r="U153" s="1570"/>
      <c r="V153" s="1570"/>
      <c r="W153" s="1570"/>
      <c r="X153" s="1570"/>
      <c r="Y153" s="1570"/>
      <c r="Z153" s="1441"/>
      <c r="AA153" s="1570"/>
      <c r="AB153" s="1570"/>
      <c r="AC153" s="1570"/>
      <c r="AD153" s="1570"/>
      <c r="AE153" s="1570"/>
      <c r="AF153" s="1570"/>
      <c r="AG153" s="1570"/>
      <c r="AH153" s="1570"/>
      <c r="AI153" s="1570"/>
      <c r="AJ153" s="1570"/>
      <c r="AK153" s="1472" t="str">
        <f t="shared" si="18"/>
        <v>нет</v>
      </c>
      <c r="AL153" s="1571">
        <f t="shared" si="19"/>
        <v>0</v>
      </c>
      <c r="AM153" s="1474"/>
      <c r="AN153" s="1472"/>
      <c r="AO153" s="1472"/>
      <c r="AP153" s="1472" t="str">
        <f t="shared" si="20"/>
        <v>нет</v>
      </c>
      <c r="AQ153" s="1473">
        <f t="shared" si="21"/>
        <v>0</v>
      </c>
      <c r="AR153" s="1451"/>
      <c r="AS153" s="1451"/>
      <c r="AT153" s="1572"/>
      <c r="AU153" s="1421"/>
      <c r="AV153" s="1573"/>
    </row>
    <row r="154" spans="1:48" ht="57.75" customHeight="1">
      <c r="A154" s="1426"/>
      <c r="B154" s="1538"/>
      <c r="C154" s="1569"/>
      <c r="D154" s="1415"/>
      <c r="E154" s="1429"/>
      <c r="F154" s="1516"/>
      <c r="G154" s="1430"/>
      <c r="H154" s="1426"/>
      <c r="I154" s="1426"/>
      <c r="J154" s="1426"/>
      <c r="K154" s="1426"/>
      <c r="L154" s="1426"/>
      <c r="M154" s="1426"/>
      <c r="N154" s="1426"/>
      <c r="O154" s="1570"/>
      <c r="P154" s="1570"/>
      <c r="Q154" s="1570"/>
      <c r="R154" s="1570"/>
      <c r="S154" s="1570"/>
      <c r="T154" s="1570"/>
      <c r="U154" s="1570"/>
      <c r="V154" s="1570"/>
      <c r="W154" s="1570"/>
      <c r="X154" s="1570"/>
      <c r="Y154" s="1570"/>
      <c r="Z154" s="1441"/>
      <c r="AA154" s="1570"/>
      <c r="AB154" s="1570"/>
      <c r="AC154" s="1570"/>
      <c r="AD154" s="1570"/>
      <c r="AE154" s="1570"/>
      <c r="AF154" s="1570"/>
      <c r="AG154" s="1570"/>
      <c r="AH154" s="1570"/>
      <c r="AI154" s="1570"/>
      <c r="AJ154" s="1570"/>
      <c r="AK154" s="1472" t="str">
        <f t="shared" si="18"/>
        <v>нет</v>
      </c>
      <c r="AL154" s="1571">
        <f t="shared" si="19"/>
        <v>0</v>
      </c>
      <c r="AM154" s="1474"/>
      <c r="AN154" s="1472"/>
      <c r="AO154" s="1472"/>
      <c r="AP154" s="1472" t="str">
        <f t="shared" si="20"/>
        <v>нет</v>
      </c>
      <c r="AQ154" s="1473">
        <f t="shared" si="21"/>
        <v>0</v>
      </c>
      <c r="AR154" s="1451"/>
      <c r="AS154" s="1451"/>
      <c r="AT154" s="1572"/>
      <c r="AU154" s="1421"/>
      <c r="AV154" s="1573"/>
    </row>
    <row r="155" spans="1:48" ht="41.25" customHeight="1">
      <c r="A155" s="1426"/>
      <c r="B155" s="1538"/>
      <c r="C155" s="1569"/>
      <c r="D155" s="1415"/>
      <c r="E155" s="1429"/>
      <c r="F155" s="1516"/>
      <c r="G155" s="1430"/>
      <c r="H155" s="1426"/>
      <c r="I155" s="1426"/>
      <c r="J155" s="1426"/>
      <c r="K155" s="1426"/>
      <c r="L155" s="1426"/>
      <c r="M155" s="1426"/>
      <c r="N155" s="1426"/>
      <c r="O155" s="1570"/>
      <c r="P155" s="1570"/>
      <c r="Q155" s="1570"/>
      <c r="R155" s="1570"/>
      <c r="S155" s="1570"/>
      <c r="T155" s="1570"/>
      <c r="U155" s="1570"/>
      <c r="V155" s="1570"/>
      <c r="W155" s="1570"/>
      <c r="X155" s="1570"/>
      <c r="Y155" s="1570"/>
      <c r="Z155" s="1441"/>
      <c r="AA155" s="1570"/>
      <c r="AB155" s="1570"/>
      <c r="AC155" s="1570"/>
      <c r="AD155" s="1570"/>
      <c r="AE155" s="1570"/>
      <c r="AF155" s="1570"/>
      <c r="AG155" s="1570"/>
      <c r="AH155" s="1570"/>
      <c r="AI155" s="1570"/>
      <c r="AJ155" s="1570"/>
      <c r="AK155" s="1472" t="str">
        <f t="shared" si="18"/>
        <v>нет</v>
      </c>
      <c r="AL155" s="1571">
        <f t="shared" si="19"/>
        <v>0</v>
      </c>
      <c r="AM155" s="1474"/>
      <c r="AN155" s="1472"/>
      <c r="AO155" s="1472"/>
      <c r="AP155" s="1472" t="str">
        <f t="shared" si="20"/>
        <v>нет</v>
      </c>
      <c r="AQ155" s="1473">
        <f t="shared" si="21"/>
        <v>0</v>
      </c>
      <c r="AR155" s="1451"/>
      <c r="AS155" s="1451"/>
      <c r="AT155" s="1572"/>
      <c r="AU155" s="1421"/>
      <c r="AV155" s="1573"/>
    </row>
    <row r="156" spans="1:48" ht="51.75" customHeight="1">
      <c r="A156" s="1426"/>
      <c r="B156" s="1538"/>
      <c r="C156" s="1569"/>
      <c r="D156" s="1415"/>
      <c r="E156" s="1429"/>
      <c r="F156" s="1516"/>
      <c r="G156" s="1430"/>
      <c r="H156" s="1426"/>
      <c r="I156" s="1426"/>
      <c r="J156" s="1426"/>
      <c r="K156" s="1426"/>
      <c r="L156" s="1426"/>
      <c r="M156" s="1426"/>
      <c r="N156" s="1426"/>
      <c r="O156" s="1570"/>
      <c r="P156" s="1570"/>
      <c r="Q156" s="1570"/>
      <c r="R156" s="1570"/>
      <c r="S156" s="1570"/>
      <c r="T156" s="1570"/>
      <c r="U156" s="1570"/>
      <c r="V156" s="1570"/>
      <c r="W156" s="1570"/>
      <c r="X156" s="1570"/>
      <c r="Y156" s="1570"/>
      <c r="Z156" s="1441"/>
      <c r="AA156" s="1570"/>
      <c r="AB156" s="1570"/>
      <c r="AC156" s="1570"/>
      <c r="AD156" s="1570"/>
      <c r="AE156" s="1570"/>
      <c r="AF156" s="1570"/>
      <c r="AG156" s="1570"/>
      <c r="AH156" s="1570"/>
      <c r="AI156" s="1570"/>
      <c r="AJ156" s="1570"/>
      <c r="AK156" s="1472" t="str">
        <f t="shared" si="18"/>
        <v>нет</v>
      </c>
      <c r="AL156" s="1571">
        <f t="shared" si="19"/>
        <v>0</v>
      </c>
      <c r="AM156" s="1474"/>
      <c r="AN156" s="1472"/>
      <c r="AO156" s="1472"/>
      <c r="AP156" s="1472" t="str">
        <f t="shared" si="20"/>
        <v>нет</v>
      </c>
      <c r="AQ156" s="1473">
        <f t="shared" si="21"/>
        <v>0</v>
      </c>
      <c r="AR156" s="1451"/>
      <c r="AS156" s="1451"/>
      <c r="AT156" s="1572"/>
      <c r="AU156" s="1421"/>
      <c r="AV156" s="1573"/>
    </row>
    <row r="157" spans="1:48" ht="53.25" customHeight="1">
      <c r="A157" s="1426"/>
      <c r="B157" s="1538"/>
      <c r="C157" s="1569"/>
      <c r="D157" s="1415"/>
      <c r="E157" s="1429"/>
      <c r="F157" s="1516"/>
      <c r="G157" s="1430"/>
      <c r="H157" s="1426"/>
      <c r="I157" s="1426"/>
      <c r="J157" s="1426"/>
      <c r="K157" s="1426"/>
      <c r="L157" s="1426"/>
      <c r="M157" s="1426"/>
      <c r="N157" s="1426"/>
      <c r="O157" s="1570"/>
      <c r="P157" s="1570"/>
      <c r="Q157" s="1570"/>
      <c r="R157" s="1570"/>
      <c r="S157" s="1570"/>
      <c r="T157" s="1570"/>
      <c r="U157" s="1570"/>
      <c r="V157" s="1570"/>
      <c r="W157" s="1570"/>
      <c r="X157" s="1570"/>
      <c r="Y157" s="1570"/>
      <c r="Z157" s="1441"/>
      <c r="AA157" s="1570"/>
      <c r="AB157" s="1570"/>
      <c r="AC157" s="1570"/>
      <c r="AD157" s="1570"/>
      <c r="AE157" s="1570"/>
      <c r="AF157" s="1570"/>
      <c r="AG157" s="1570"/>
      <c r="AH157" s="1570"/>
      <c r="AI157" s="1570"/>
      <c r="AJ157" s="1570"/>
      <c r="AK157" s="1472" t="str">
        <f t="shared" si="18"/>
        <v>нет</v>
      </c>
      <c r="AL157" s="1571">
        <f t="shared" si="19"/>
        <v>0</v>
      </c>
      <c r="AM157" s="1474"/>
      <c r="AN157" s="1472"/>
      <c r="AO157" s="1472"/>
      <c r="AP157" s="1472" t="str">
        <f t="shared" si="20"/>
        <v>нет</v>
      </c>
      <c r="AQ157" s="1473">
        <f t="shared" si="21"/>
        <v>0</v>
      </c>
      <c r="AR157" s="1451"/>
      <c r="AS157" s="1451"/>
      <c r="AT157" s="1572"/>
      <c r="AU157" s="1421"/>
      <c r="AV157" s="1573"/>
    </row>
    <row r="158" spans="1:48" ht="80.25" customHeight="1">
      <c r="A158" s="1426"/>
      <c r="B158" s="1538"/>
      <c r="C158" s="1569"/>
      <c r="D158" s="1415"/>
      <c r="E158" s="1429"/>
      <c r="F158" s="1516"/>
      <c r="G158" s="1430"/>
      <c r="H158" s="1426"/>
      <c r="I158" s="1426"/>
      <c r="J158" s="1426"/>
      <c r="K158" s="1426"/>
      <c r="L158" s="1426"/>
      <c r="M158" s="1426"/>
      <c r="N158" s="1426"/>
      <c r="O158" s="1570"/>
      <c r="P158" s="1570"/>
      <c r="Q158" s="1570"/>
      <c r="R158" s="1570"/>
      <c r="S158" s="1570"/>
      <c r="T158" s="1570"/>
      <c r="U158" s="1570"/>
      <c r="V158" s="1570"/>
      <c r="W158" s="1570"/>
      <c r="X158" s="1570"/>
      <c r="Y158" s="1570"/>
      <c r="Z158" s="1441"/>
      <c r="AA158" s="1570"/>
      <c r="AB158" s="1570"/>
      <c r="AC158" s="1570"/>
      <c r="AD158" s="1570"/>
      <c r="AE158" s="1570"/>
      <c r="AF158" s="1570"/>
      <c r="AG158" s="1570"/>
      <c r="AH158" s="1570"/>
      <c r="AI158" s="1570"/>
      <c r="AJ158" s="1570"/>
      <c r="AK158" s="1472" t="str">
        <f t="shared" si="18"/>
        <v>нет</v>
      </c>
      <c r="AL158" s="1571">
        <f t="shared" si="19"/>
        <v>0</v>
      </c>
      <c r="AM158" s="1474"/>
      <c r="AN158" s="1472"/>
      <c r="AO158" s="1472"/>
      <c r="AP158" s="1472" t="str">
        <f t="shared" si="20"/>
        <v>нет</v>
      </c>
      <c r="AQ158" s="1473">
        <f t="shared" si="21"/>
        <v>0</v>
      </c>
      <c r="AR158" s="1451"/>
      <c r="AS158" s="1451"/>
      <c r="AT158" s="1572"/>
      <c r="AU158" s="1421"/>
      <c r="AV158" s="1573"/>
    </row>
    <row r="159" spans="1:48" ht="49.5" customHeight="1">
      <c r="A159" s="1426"/>
      <c r="B159" s="1538"/>
      <c r="C159" s="1569"/>
      <c r="D159" s="1415"/>
      <c r="E159" s="1429"/>
      <c r="F159" s="1516"/>
      <c r="G159" s="1430"/>
      <c r="H159" s="1426"/>
      <c r="I159" s="1426"/>
      <c r="J159" s="1426"/>
      <c r="K159" s="1426"/>
      <c r="L159" s="1426"/>
      <c r="M159" s="1426"/>
      <c r="N159" s="1426"/>
      <c r="O159" s="1570"/>
      <c r="P159" s="1570"/>
      <c r="Q159" s="1570"/>
      <c r="R159" s="1570"/>
      <c r="S159" s="1570"/>
      <c r="T159" s="1570"/>
      <c r="U159" s="1570"/>
      <c r="V159" s="1570"/>
      <c r="W159" s="1570"/>
      <c r="X159" s="1570"/>
      <c r="Y159" s="1570"/>
      <c r="Z159" s="1441"/>
      <c r="AA159" s="1570"/>
      <c r="AB159" s="1570"/>
      <c r="AC159" s="1570"/>
      <c r="AD159" s="1570"/>
      <c r="AE159" s="1570"/>
      <c r="AF159" s="1570"/>
      <c r="AG159" s="1570"/>
      <c r="AH159" s="1570"/>
      <c r="AI159" s="1570"/>
      <c r="AJ159" s="1570"/>
      <c r="AK159" s="1472" t="str">
        <f t="shared" si="18"/>
        <v>нет</v>
      </c>
      <c r="AL159" s="1571">
        <f t="shared" si="19"/>
        <v>0</v>
      </c>
      <c r="AM159" s="1474"/>
      <c r="AN159" s="1472"/>
      <c r="AO159" s="1472"/>
      <c r="AP159" s="1472" t="str">
        <f t="shared" si="20"/>
        <v>нет</v>
      </c>
      <c r="AQ159" s="1473">
        <f t="shared" si="21"/>
        <v>0</v>
      </c>
      <c r="AR159" s="1451"/>
      <c r="AS159" s="1451"/>
      <c r="AT159" s="1572"/>
      <c r="AU159" s="1421"/>
      <c r="AV159" s="1573"/>
    </row>
    <row r="160" spans="1:48" ht="45.75" customHeight="1">
      <c r="A160" s="1426"/>
      <c r="B160" s="1538"/>
      <c r="C160" s="1569"/>
      <c r="D160" s="1415"/>
      <c r="E160" s="1429"/>
      <c r="F160" s="1516"/>
      <c r="G160" s="1430"/>
      <c r="H160" s="1426"/>
      <c r="I160" s="1426"/>
      <c r="J160" s="1426"/>
      <c r="K160" s="1426"/>
      <c r="L160" s="1426"/>
      <c r="M160" s="1426"/>
      <c r="N160" s="1426"/>
      <c r="O160" s="1570"/>
      <c r="P160" s="1570"/>
      <c r="Q160" s="1570"/>
      <c r="R160" s="1570"/>
      <c r="S160" s="1570"/>
      <c r="T160" s="1570"/>
      <c r="U160" s="1570"/>
      <c r="V160" s="1570"/>
      <c r="W160" s="1570"/>
      <c r="X160" s="1570"/>
      <c r="Y160" s="1570"/>
      <c r="Z160" s="1441"/>
      <c r="AA160" s="1570"/>
      <c r="AB160" s="1570"/>
      <c r="AC160" s="1570"/>
      <c r="AD160" s="1570"/>
      <c r="AE160" s="1570"/>
      <c r="AF160" s="1570"/>
      <c r="AG160" s="1570"/>
      <c r="AH160" s="1570"/>
      <c r="AI160" s="1570"/>
      <c r="AJ160" s="1570"/>
      <c r="AK160" s="1472" t="str">
        <f t="shared" si="18"/>
        <v>нет</v>
      </c>
      <c r="AL160" s="1571">
        <f t="shared" si="19"/>
        <v>0</v>
      </c>
      <c r="AM160" s="1474"/>
      <c r="AN160" s="1472"/>
      <c r="AO160" s="1472"/>
      <c r="AP160" s="1472" t="str">
        <f t="shared" si="20"/>
        <v>нет</v>
      </c>
      <c r="AQ160" s="1473">
        <f t="shared" si="21"/>
        <v>0</v>
      </c>
      <c r="AR160" s="1451"/>
      <c r="AS160" s="1451"/>
      <c r="AT160" s="1572"/>
      <c r="AU160" s="1421"/>
      <c r="AV160" s="1573"/>
    </row>
    <row r="161" spans="1:48" ht="77.25" customHeight="1">
      <c r="A161" s="1426"/>
      <c r="B161" s="1538"/>
      <c r="C161" s="1569"/>
      <c r="D161" s="1415"/>
      <c r="E161" s="1429"/>
      <c r="F161" s="1516"/>
      <c r="G161" s="1430"/>
      <c r="H161" s="1426"/>
      <c r="I161" s="1426"/>
      <c r="J161" s="1426"/>
      <c r="K161" s="1426"/>
      <c r="L161" s="1426"/>
      <c r="M161" s="1426"/>
      <c r="N161" s="1426"/>
      <c r="O161" s="1570"/>
      <c r="P161" s="1570"/>
      <c r="Q161" s="1570"/>
      <c r="R161" s="1570"/>
      <c r="S161" s="1570"/>
      <c r="T161" s="1570"/>
      <c r="U161" s="1570"/>
      <c r="V161" s="1570"/>
      <c r="W161" s="1570"/>
      <c r="X161" s="1570"/>
      <c r="Y161" s="1570"/>
      <c r="Z161" s="1441"/>
      <c r="AA161" s="1570"/>
      <c r="AB161" s="1570"/>
      <c r="AC161" s="1570"/>
      <c r="AD161" s="1570"/>
      <c r="AE161" s="1570"/>
      <c r="AF161" s="1570"/>
      <c r="AG161" s="1570"/>
      <c r="AH161" s="1570"/>
      <c r="AI161" s="1570"/>
      <c r="AJ161" s="1570"/>
      <c r="AK161" s="1472" t="str">
        <f t="shared" si="18"/>
        <v>нет</v>
      </c>
      <c r="AL161" s="1571">
        <f t="shared" si="19"/>
        <v>0</v>
      </c>
      <c r="AM161" s="1474"/>
      <c r="AN161" s="1472"/>
      <c r="AO161" s="1472"/>
      <c r="AP161" s="1472" t="str">
        <f t="shared" si="20"/>
        <v>нет</v>
      </c>
      <c r="AQ161" s="1473">
        <f t="shared" si="21"/>
        <v>0</v>
      </c>
      <c r="AR161" s="1451"/>
      <c r="AS161" s="1451"/>
      <c r="AT161" s="1572"/>
      <c r="AU161" s="1421"/>
      <c r="AV161" s="1573"/>
    </row>
    <row r="162" spans="1:48" ht="53.25" customHeight="1">
      <c r="A162" s="1426"/>
      <c r="B162" s="1538"/>
      <c r="C162" s="1569"/>
      <c r="D162" s="1415"/>
      <c r="E162" s="1429"/>
      <c r="F162" s="1516"/>
      <c r="G162" s="1430"/>
      <c r="H162" s="1426"/>
      <c r="I162" s="1426"/>
      <c r="J162" s="1426"/>
      <c r="K162" s="1426"/>
      <c r="L162" s="1426"/>
      <c r="M162" s="1426"/>
      <c r="N162" s="1426"/>
      <c r="O162" s="1570"/>
      <c r="P162" s="1570"/>
      <c r="Q162" s="1570"/>
      <c r="R162" s="1570"/>
      <c r="S162" s="1570"/>
      <c r="T162" s="1570"/>
      <c r="U162" s="1570"/>
      <c r="V162" s="1570"/>
      <c r="W162" s="1570"/>
      <c r="X162" s="1570"/>
      <c r="Y162" s="1570"/>
      <c r="Z162" s="1441"/>
      <c r="AA162" s="1570"/>
      <c r="AB162" s="1570"/>
      <c r="AC162" s="1570"/>
      <c r="AD162" s="1570"/>
      <c r="AE162" s="1570"/>
      <c r="AF162" s="1570"/>
      <c r="AG162" s="1570"/>
      <c r="AH162" s="1570"/>
      <c r="AI162" s="1570"/>
      <c r="AJ162" s="1570"/>
      <c r="AK162" s="1472" t="str">
        <f t="shared" si="18"/>
        <v>нет</v>
      </c>
      <c r="AL162" s="1571">
        <f t="shared" si="19"/>
        <v>0</v>
      </c>
      <c r="AM162" s="1474"/>
      <c r="AN162" s="1472"/>
      <c r="AO162" s="1472"/>
      <c r="AP162" s="1472" t="str">
        <f t="shared" si="20"/>
        <v>нет</v>
      </c>
      <c r="AQ162" s="1473">
        <f t="shared" si="21"/>
        <v>0</v>
      </c>
      <c r="AR162" s="1451"/>
      <c r="AS162" s="1451"/>
      <c r="AT162" s="1572"/>
      <c r="AU162" s="1421"/>
      <c r="AV162" s="1573"/>
    </row>
    <row r="163" spans="1:48" ht="33" customHeight="1">
      <c r="A163" s="1426"/>
      <c r="B163" s="1538"/>
      <c r="C163" s="1569"/>
      <c r="D163" s="1415"/>
      <c r="E163" s="1429"/>
      <c r="F163" s="1516"/>
      <c r="G163" s="1430"/>
      <c r="H163" s="1426"/>
      <c r="I163" s="1426"/>
      <c r="J163" s="1426"/>
      <c r="K163" s="1426"/>
      <c r="L163" s="1426"/>
      <c r="M163" s="1426"/>
      <c r="N163" s="1426"/>
      <c r="O163" s="1570"/>
      <c r="P163" s="1570"/>
      <c r="Q163" s="1570"/>
      <c r="R163" s="1570"/>
      <c r="S163" s="1570"/>
      <c r="T163" s="1570"/>
      <c r="U163" s="1570"/>
      <c r="V163" s="1570"/>
      <c r="W163" s="1570"/>
      <c r="X163" s="1570"/>
      <c r="Y163" s="1570"/>
      <c r="Z163" s="1441"/>
      <c r="AA163" s="1570"/>
      <c r="AB163" s="1570"/>
      <c r="AC163" s="1570"/>
      <c r="AD163" s="1570"/>
      <c r="AE163" s="1570"/>
      <c r="AF163" s="1570"/>
      <c r="AG163" s="1570"/>
      <c r="AH163" s="1570"/>
      <c r="AI163" s="1570"/>
      <c r="AJ163" s="1570"/>
      <c r="AK163" s="1472" t="str">
        <f t="shared" si="18"/>
        <v>нет</v>
      </c>
      <c r="AL163" s="1571">
        <f t="shared" si="19"/>
        <v>0</v>
      </c>
      <c r="AM163" s="1474"/>
      <c r="AN163" s="1472"/>
      <c r="AO163" s="1472"/>
      <c r="AP163" s="1472" t="str">
        <f t="shared" si="20"/>
        <v>нет</v>
      </c>
      <c r="AQ163" s="1473">
        <f t="shared" si="21"/>
        <v>0</v>
      </c>
      <c r="AR163" s="1451"/>
      <c r="AS163" s="1451"/>
      <c r="AT163" s="1572"/>
      <c r="AU163" s="1421"/>
      <c r="AV163" s="1573"/>
    </row>
    <row r="164" spans="1:48" ht="29.25" customHeight="1">
      <c r="A164" s="1426"/>
      <c r="B164" s="1538"/>
      <c r="C164" s="1569"/>
      <c r="D164" s="1415"/>
      <c r="E164" s="1429"/>
      <c r="F164" s="1516"/>
      <c r="G164" s="1430"/>
      <c r="H164" s="1426"/>
      <c r="I164" s="1426"/>
      <c r="J164" s="1426"/>
      <c r="K164" s="1426"/>
      <c r="L164" s="1426"/>
      <c r="M164" s="1426"/>
      <c r="N164" s="1426"/>
      <c r="O164" s="1570"/>
      <c r="P164" s="1570"/>
      <c r="Q164" s="1570"/>
      <c r="R164" s="1570"/>
      <c r="S164" s="1570"/>
      <c r="T164" s="1570"/>
      <c r="U164" s="1570"/>
      <c r="V164" s="1570"/>
      <c r="W164" s="1570"/>
      <c r="X164" s="1570"/>
      <c r="Y164" s="1570"/>
      <c r="Z164" s="1441"/>
      <c r="AA164" s="1570"/>
      <c r="AB164" s="1570"/>
      <c r="AC164" s="1570"/>
      <c r="AD164" s="1570"/>
      <c r="AE164" s="1570"/>
      <c r="AF164" s="1570"/>
      <c r="AG164" s="1570"/>
      <c r="AH164" s="1570"/>
      <c r="AI164" s="1570"/>
      <c r="AJ164" s="1570"/>
      <c r="AK164" s="1472" t="str">
        <f t="shared" si="18"/>
        <v>нет</v>
      </c>
      <c r="AL164" s="1571">
        <f t="shared" si="19"/>
        <v>0</v>
      </c>
      <c r="AM164" s="1474"/>
      <c r="AN164" s="1472"/>
      <c r="AO164" s="1472"/>
      <c r="AP164" s="1472" t="str">
        <f t="shared" si="20"/>
        <v>нет</v>
      </c>
      <c r="AQ164" s="1473">
        <f t="shared" si="21"/>
        <v>0</v>
      </c>
      <c r="AR164" s="1451"/>
      <c r="AS164" s="1451"/>
      <c r="AT164" s="1572"/>
      <c r="AU164" s="1421"/>
      <c r="AV164" s="1573"/>
    </row>
    <row r="165" spans="1:48" ht="73.5" customHeight="1">
      <c r="A165" s="1426"/>
      <c r="B165" s="1538"/>
      <c r="C165" s="1569"/>
      <c r="D165" s="1415"/>
      <c r="E165" s="1429"/>
      <c r="F165" s="1516"/>
      <c r="G165" s="1430"/>
      <c r="H165" s="1426"/>
      <c r="I165" s="1426"/>
      <c r="J165" s="1426"/>
      <c r="K165" s="1426"/>
      <c r="L165" s="1426"/>
      <c r="M165" s="1426"/>
      <c r="N165" s="1426"/>
      <c r="O165" s="1570"/>
      <c r="P165" s="1570"/>
      <c r="Q165" s="1570"/>
      <c r="R165" s="1570"/>
      <c r="S165" s="1570"/>
      <c r="T165" s="1570"/>
      <c r="U165" s="1570"/>
      <c r="V165" s="1570"/>
      <c r="W165" s="1570"/>
      <c r="X165" s="1570"/>
      <c r="Y165" s="1570"/>
      <c r="Z165" s="1441"/>
      <c r="AA165" s="1570"/>
      <c r="AB165" s="1570"/>
      <c r="AC165" s="1570"/>
      <c r="AD165" s="1570"/>
      <c r="AE165" s="1570"/>
      <c r="AF165" s="1570"/>
      <c r="AG165" s="1570"/>
      <c r="AH165" s="1570"/>
      <c r="AI165" s="1570"/>
      <c r="AJ165" s="1570"/>
      <c r="AK165" s="1472" t="str">
        <f t="shared" si="18"/>
        <v>нет</v>
      </c>
      <c r="AL165" s="1571">
        <f t="shared" si="19"/>
        <v>0</v>
      </c>
      <c r="AM165" s="1474"/>
      <c r="AN165" s="1472"/>
      <c r="AO165" s="1472"/>
      <c r="AP165" s="1472" t="str">
        <f t="shared" si="20"/>
        <v>нет</v>
      </c>
      <c r="AQ165" s="1473">
        <f t="shared" si="21"/>
        <v>0</v>
      </c>
      <c r="AR165" s="1451"/>
      <c r="AS165" s="1451"/>
      <c r="AT165" s="1572"/>
      <c r="AU165" s="1421"/>
      <c r="AV165" s="1573"/>
    </row>
    <row r="166" spans="1:48" ht="38.25" customHeight="1">
      <c r="A166" s="1426"/>
      <c r="B166" s="1538"/>
      <c r="C166" s="1569"/>
      <c r="D166" s="1415"/>
      <c r="E166" s="1429"/>
      <c r="F166" s="1516"/>
      <c r="G166" s="1430"/>
      <c r="H166" s="1426"/>
      <c r="I166" s="1426"/>
      <c r="J166" s="1426"/>
      <c r="K166" s="1426"/>
      <c r="L166" s="1426"/>
      <c r="M166" s="1426"/>
      <c r="N166" s="1426"/>
      <c r="O166" s="1570"/>
      <c r="P166" s="1570"/>
      <c r="Q166" s="1570"/>
      <c r="R166" s="1570"/>
      <c r="S166" s="1570"/>
      <c r="T166" s="1570"/>
      <c r="U166" s="1570"/>
      <c r="V166" s="1570"/>
      <c r="W166" s="1570"/>
      <c r="X166" s="1570"/>
      <c r="Y166" s="1570"/>
      <c r="Z166" s="1441"/>
      <c r="AA166" s="1570"/>
      <c r="AB166" s="1570"/>
      <c r="AC166" s="1570"/>
      <c r="AD166" s="1570"/>
      <c r="AE166" s="1570"/>
      <c r="AF166" s="1570"/>
      <c r="AG166" s="1570"/>
      <c r="AH166" s="1570"/>
      <c r="AI166" s="1570"/>
      <c r="AJ166" s="1570"/>
      <c r="AK166" s="1472" t="str">
        <f t="shared" si="18"/>
        <v>нет</v>
      </c>
      <c r="AL166" s="1571">
        <f t="shared" si="19"/>
        <v>0</v>
      </c>
      <c r="AM166" s="1474"/>
      <c r="AN166" s="1472"/>
      <c r="AO166" s="1472"/>
      <c r="AP166" s="1472" t="str">
        <f t="shared" si="20"/>
        <v>нет</v>
      </c>
      <c r="AQ166" s="1473">
        <f t="shared" si="21"/>
        <v>0</v>
      </c>
      <c r="AR166" s="1451"/>
      <c r="AS166" s="1451"/>
      <c r="AT166" s="1572"/>
      <c r="AU166" s="1421"/>
      <c r="AV166" s="1573"/>
    </row>
    <row r="167" spans="1:48" ht="30" customHeight="1">
      <c r="A167" s="1426"/>
      <c r="B167" s="1538"/>
      <c r="C167" s="1569"/>
      <c r="D167" s="1415"/>
      <c r="E167" s="1429"/>
      <c r="F167" s="1516"/>
      <c r="G167" s="1430"/>
      <c r="H167" s="1426"/>
      <c r="I167" s="1426"/>
      <c r="J167" s="1426"/>
      <c r="K167" s="1426"/>
      <c r="L167" s="1426"/>
      <c r="M167" s="1426"/>
      <c r="N167" s="1426"/>
      <c r="O167" s="1570"/>
      <c r="P167" s="1570"/>
      <c r="Q167" s="1570"/>
      <c r="R167" s="1570"/>
      <c r="S167" s="1570"/>
      <c r="T167" s="1570"/>
      <c r="U167" s="1570"/>
      <c r="V167" s="1570"/>
      <c r="W167" s="1570"/>
      <c r="X167" s="1570"/>
      <c r="Y167" s="1570"/>
      <c r="Z167" s="1441"/>
      <c r="AA167" s="1570"/>
      <c r="AB167" s="1570"/>
      <c r="AC167" s="1570"/>
      <c r="AD167" s="1570"/>
      <c r="AE167" s="1570"/>
      <c r="AF167" s="1570"/>
      <c r="AG167" s="1570"/>
      <c r="AH167" s="1570"/>
      <c r="AI167" s="1570"/>
      <c r="AJ167" s="1570"/>
      <c r="AK167" s="1472" t="str">
        <f t="shared" si="18"/>
        <v>нет</v>
      </c>
      <c r="AL167" s="1571">
        <f t="shared" si="19"/>
        <v>0</v>
      </c>
      <c r="AM167" s="1474"/>
      <c r="AN167" s="1472"/>
      <c r="AO167" s="1472"/>
      <c r="AP167" s="1472" t="str">
        <f t="shared" si="20"/>
        <v>нет</v>
      </c>
      <c r="AQ167" s="1473">
        <f t="shared" si="21"/>
        <v>0</v>
      </c>
      <c r="AR167" s="1451"/>
      <c r="AS167" s="1451"/>
      <c r="AT167" s="1572"/>
      <c r="AU167" s="1421"/>
      <c r="AV167" s="1573"/>
    </row>
    <row r="168" spans="1:48" ht="42" customHeight="1">
      <c r="A168" s="1426"/>
      <c r="B168" s="1538"/>
      <c r="C168" s="1569"/>
      <c r="D168" s="1415"/>
      <c r="E168" s="1429"/>
      <c r="F168" s="1516"/>
      <c r="G168" s="1430"/>
      <c r="H168" s="1426"/>
      <c r="I168" s="1426"/>
      <c r="J168" s="1426"/>
      <c r="K168" s="1426"/>
      <c r="L168" s="1426"/>
      <c r="M168" s="1426"/>
      <c r="N168" s="1426"/>
      <c r="O168" s="1570"/>
      <c r="P168" s="1570"/>
      <c r="Q168" s="1570"/>
      <c r="R168" s="1570"/>
      <c r="S168" s="1570"/>
      <c r="T168" s="1570"/>
      <c r="U168" s="1570"/>
      <c r="V168" s="1570"/>
      <c r="W168" s="1570"/>
      <c r="X168" s="1570"/>
      <c r="Y168" s="1570"/>
      <c r="Z168" s="1441"/>
      <c r="AA168" s="1570"/>
      <c r="AB168" s="1570"/>
      <c r="AC168" s="1570"/>
      <c r="AD168" s="1570"/>
      <c r="AE168" s="1570"/>
      <c r="AF168" s="1570"/>
      <c r="AG168" s="1570"/>
      <c r="AH168" s="1570"/>
      <c r="AI168" s="1570"/>
      <c r="AJ168" s="1570"/>
      <c r="AK168" s="1472" t="str">
        <f t="shared" si="18"/>
        <v>нет</v>
      </c>
      <c r="AL168" s="1571">
        <f t="shared" si="19"/>
        <v>0</v>
      </c>
      <c r="AM168" s="1474"/>
      <c r="AN168" s="1472"/>
      <c r="AO168" s="1472"/>
      <c r="AP168" s="1472" t="str">
        <f t="shared" si="20"/>
        <v>нет</v>
      </c>
      <c r="AQ168" s="1473">
        <f t="shared" si="21"/>
        <v>0</v>
      </c>
      <c r="AR168" s="1451"/>
      <c r="AS168" s="1451"/>
      <c r="AT168" s="1572"/>
      <c r="AU168" s="1421"/>
      <c r="AV168" s="1573"/>
    </row>
    <row r="169" spans="1:48" ht="31.5" customHeight="1">
      <c r="A169" s="1426"/>
      <c r="B169" s="1538"/>
      <c r="C169" s="1569"/>
      <c r="D169" s="1415"/>
      <c r="E169" s="1429"/>
      <c r="F169" s="1516"/>
      <c r="G169" s="1430"/>
      <c r="H169" s="1426"/>
      <c r="I169" s="1426"/>
      <c r="J169" s="1426"/>
      <c r="K169" s="1426"/>
      <c r="L169" s="1426"/>
      <c r="M169" s="1426"/>
      <c r="N169" s="1426"/>
      <c r="O169" s="1570"/>
      <c r="P169" s="1570"/>
      <c r="Q169" s="1570"/>
      <c r="R169" s="1570"/>
      <c r="S169" s="1570"/>
      <c r="T169" s="1570"/>
      <c r="U169" s="1570"/>
      <c r="V169" s="1570"/>
      <c r="W169" s="1570"/>
      <c r="X169" s="1570"/>
      <c r="Y169" s="1570"/>
      <c r="Z169" s="1441"/>
      <c r="AA169" s="1570"/>
      <c r="AB169" s="1570"/>
      <c r="AC169" s="1570"/>
      <c r="AD169" s="1570"/>
      <c r="AE169" s="1570"/>
      <c r="AF169" s="1570"/>
      <c r="AG169" s="1570"/>
      <c r="AH169" s="1570"/>
      <c r="AI169" s="1570"/>
      <c r="AJ169" s="1570"/>
      <c r="AK169" s="1472" t="str">
        <f t="shared" si="18"/>
        <v>нет</v>
      </c>
      <c r="AL169" s="1571">
        <f t="shared" si="19"/>
        <v>0</v>
      </c>
      <c r="AM169" s="1474"/>
      <c r="AN169" s="1472"/>
      <c r="AO169" s="1472"/>
      <c r="AP169" s="1472" t="str">
        <f t="shared" si="20"/>
        <v>нет</v>
      </c>
      <c r="AQ169" s="1473">
        <f t="shared" si="21"/>
        <v>0</v>
      </c>
      <c r="AR169" s="1451"/>
      <c r="AS169" s="1451"/>
      <c r="AT169" s="1572"/>
      <c r="AU169" s="1421"/>
      <c r="AV169" s="1573"/>
    </row>
    <row r="170" spans="1:48" ht="31.5" customHeight="1">
      <c r="A170" s="1426"/>
      <c r="B170" s="1538"/>
      <c r="C170" s="1569"/>
      <c r="D170" s="1415"/>
      <c r="E170" s="1429"/>
      <c r="F170" s="1516"/>
      <c r="G170" s="1430"/>
      <c r="H170" s="1426"/>
      <c r="I170" s="1426"/>
      <c r="J170" s="1426"/>
      <c r="K170" s="1426"/>
      <c r="L170" s="1426"/>
      <c r="M170" s="1426"/>
      <c r="N170" s="1426"/>
      <c r="O170" s="1570"/>
      <c r="P170" s="1570"/>
      <c r="Q170" s="1570"/>
      <c r="R170" s="1570"/>
      <c r="S170" s="1570"/>
      <c r="T170" s="1570"/>
      <c r="U170" s="1570"/>
      <c r="V170" s="1570"/>
      <c r="W170" s="1570"/>
      <c r="X170" s="1570"/>
      <c r="Y170" s="1570"/>
      <c r="Z170" s="1441"/>
      <c r="AA170" s="1570"/>
      <c r="AB170" s="1570"/>
      <c r="AC170" s="1570"/>
      <c r="AD170" s="1570"/>
      <c r="AE170" s="1570"/>
      <c r="AF170" s="1570"/>
      <c r="AG170" s="1570"/>
      <c r="AH170" s="1570"/>
      <c r="AI170" s="1570"/>
      <c r="AJ170" s="1570"/>
      <c r="AK170" s="1472" t="str">
        <f t="shared" si="18"/>
        <v>нет</v>
      </c>
      <c r="AL170" s="1571">
        <f t="shared" si="19"/>
        <v>0</v>
      </c>
      <c r="AM170" s="1474"/>
      <c r="AN170" s="1472"/>
      <c r="AO170" s="1472"/>
      <c r="AP170" s="1472" t="str">
        <f t="shared" si="20"/>
        <v>нет</v>
      </c>
      <c r="AQ170" s="1473">
        <f t="shared" si="21"/>
        <v>0</v>
      </c>
      <c r="AR170" s="1451"/>
      <c r="AS170" s="1451"/>
      <c r="AT170" s="1572"/>
      <c r="AU170" s="1421"/>
      <c r="AV170" s="1573"/>
    </row>
    <row r="171" spans="1:48" ht="60" customHeight="1">
      <c r="A171" s="1426"/>
      <c r="B171" s="1538"/>
      <c r="C171" s="1569"/>
      <c r="D171" s="1415"/>
      <c r="E171" s="1429"/>
      <c r="F171" s="1516"/>
      <c r="G171" s="1430"/>
      <c r="H171" s="1426"/>
      <c r="I171" s="1426"/>
      <c r="J171" s="1426"/>
      <c r="K171" s="1426"/>
      <c r="L171" s="1426"/>
      <c r="M171" s="1426"/>
      <c r="N171" s="1426"/>
      <c r="O171" s="1570"/>
      <c r="P171" s="1570"/>
      <c r="Q171" s="1570"/>
      <c r="R171" s="1570"/>
      <c r="S171" s="1570"/>
      <c r="T171" s="1570"/>
      <c r="U171" s="1570"/>
      <c r="V171" s="1570"/>
      <c r="W171" s="1570"/>
      <c r="X171" s="1570"/>
      <c r="Y171" s="1570"/>
      <c r="Z171" s="1441"/>
      <c r="AA171" s="1570"/>
      <c r="AB171" s="1570"/>
      <c r="AC171" s="1570"/>
      <c r="AD171" s="1570"/>
      <c r="AE171" s="1570"/>
      <c r="AF171" s="1570"/>
      <c r="AG171" s="1570"/>
      <c r="AH171" s="1570"/>
      <c r="AI171" s="1570"/>
      <c r="AJ171" s="1570"/>
      <c r="AK171" s="1472" t="str">
        <f t="shared" si="18"/>
        <v>нет</v>
      </c>
      <c r="AL171" s="1571">
        <f t="shared" si="19"/>
        <v>0</v>
      </c>
      <c r="AM171" s="1474"/>
      <c r="AN171" s="1472"/>
      <c r="AO171" s="1472"/>
      <c r="AP171" s="1472" t="str">
        <f t="shared" si="20"/>
        <v>нет</v>
      </c>
      <c r="AQ171" s="1473">
        <f t="shared" si="21"/>
        <v>0</v>
      </c>
      <c r="AR171" s="1451"/>
      <c r="AS171" s="1451"/>
      <c r="AT171" s="1572"/>
      <c r="AU171" s="1421"/>
      <c r="AV171" s="1573"/>
    </row>
    <row r="172" spans="1:48" ht="33" customHeight="1">
      <c r="A172" s="1426"/>
      <c r="B172" s="1538"/>
      <c r="C172" s="1569"/>
      <c r="D172" s="1415"/>
      <c r="E172" s="1429"/>
      <c r="F172" s="1516"/>
      <c r="G172" s="1430"/>
      <c r="H172" s="1426"/>
      <c r="I172" s="1426"/>
      <c r="J172" s="1426"/>
      <c r="K172" s="1426"/>
      <c r="L172" s="1426"/>
      <c r="M172" s="1426"/>
      <c r="N172" s="1426"/>
      <c r="O172" s="1570"/>
      <c r="P172" s="1570"/>
      <c r="Q172" s="1570"/>
      <c r="R172" s="1570"/>
      <c r="S172" s="1570"/>
      <c r="T172" s="1570"/>
      <c r="U172" s="1570"/>
      <c r="V172" s="1570"/>
      <c r="W172" s="1570"/>
      <c r="X172" s="1570"/>
      <c r="Y172" s="1570"/>
      <c r="Z172" s="1441"/>
      <c r="AA172" s="1570"/>
      <c r="AB172" s="1570"/>
      <c r="AC172" s="1570"/>
      <c r="AD172" s="1570"/>
      <c r="AE172" s="1570"/>
      <c r="AF172" s="1570"/>
      <c r="AG172" s="1570"/>
      <c r="AH172" s="1570"/>
      <c r="AI172" s="1570"/>
      <c r="AJ172" s="1570"/>
      <c r="AK172" s="1472" t="str">
        <f t="shared" si="18"/>
        <v>нет</v>
      </c>
      <c r="AL172" s="1571">
        <f t="shared" si="19"/>
        <v>0</v>
      </c>
      <c r="AM172" s="1474"/>
      <c r="AN172" s="1472"/>
      <c r="AO172" s="1472"/>
      <c r="AP172" s="1472" t="str">
        <f t="shared" si="20"/>
        <v>нет</v>
      </c>
      <c r="AQ172" s="1473">
        <f t="shared" si="21"/>
        <v>0</v>
      </c>
      <c r="AR172" s="1451"/>
      <c r="AS172" s="1451"/>
      <c r="AT172" s="1572"/>
      <c r="AU172" s="1421"/>
      <c r="AV172" s="1573"/>
    </row>
    <row r="173" spans="1:48" ht="75" customHeight="1">
      <c r="A173" s="1426"/>
      <c r="B173" s="1538"/>
      <c r="C173" s="1569"/>
      <c r="D173" s="1415"/>
      <c r="E173" s="1429"/>
      <c r="F173" s="1516"/>
      <c r="G173" s="1430"/>
      <c r="H173" s="1426"/>
      <c r="I173" s="1426"/>
      <c r="J173" s="1426"/>
      <c r="K173" s="1426"/>
      <c r="L173" s="1426"/>
      <c r="M173" s="1426"/>
      <c r="N173" s="1426"/>
      <c r="O173" s="1570"/>
      <c r="P173" s="1570"/>
      <c r="Q173" s="1570"/>
      <c r="R173" s="1570"/>
      <c r="S173" s="1570"/>
      <c r="T173" s="1570"/>
      <c r="U173" s="1570"/>
      <c r="V173" s="1570"/>
      <c r="W173" s="1570"/>
      <c r="X173" s="1570"/>
      <c r="Y173" s="1570"/>
      <c r="Z173" s="1441"/>
      <c r="AA173" s="1570"/>
      <c r="AB173" s="1570"/>
      <c r="AC173" s="1570"/>
      <c r="AD173" s="1570"/>
      <c r="AE173" s="1570"/>
      <c r="AF173" s="1570"/>
      <c r="AG173" s="1570"/>
      <c r="AH173" s="1570"/>
      <c r="AI173" s="1570"/>
      <c r="AJ173" s="1570"/>
      <c r="AK173" s="1472" t="str">
        <f t="shared" si="18"/>
        <v>нет</v>
      </c>
      <c r="AL173" s="1571">
        <f t="shared" si="19"/>
        <v>0</v>
      </c>
      <c r="AM173" s="1474"/>
      <c r="AN173" s="1472"/>
      <c r="AO173" s="1472"/>
      <c r="AP173" s="1472" t="str">
        <f t="shared" si="20"/>
        <v>нет</v>
      </c>
      <c r="AQ173" s="1473">
        <f t="shared" si="21"/>
        <v>0</v>
      </c>
      <c r="AR173" s="1451"/>
      <c r="AS173" s="1451"/>
      <c r="AT173" s="1572"/>
      <c r="AU173" s="1421"/>
      <c r="AV173" s="1573"/>
    </row>
    <row r="174" spans="1:48" ht="57" customHeight="1">
      <c r="A174" s="1426"/>
      <c r="B174" s="1538"/>
      <c r="C174" s="1569"/>
      <c r="D174" s="1415"/>
      <c r="E174" s="1429"/>
      <c r="F174" s="1516"/>
      <c r="G174" s="1430"/>
      <c r="H174" s="1426"/>
      <c r="I174" s="1426"/>
      <c r="J174" s="1426"/>
      <c r="K174" s="1426"/>
      <c r="L174" s="1426"/>
      <c r="M174" s="1426"/>
      <c r="N174" s="1426"/>
      <c r="O174" s="1570"/>
      <c r="P174" s="1570"/>
      <c r="Q174" s="1570"/>
      <c r="R174" s="1570"/>
      <c r="S174" s="1570"/>
      <c r="T174" s="1570"/>
      <c r="U174" s="1570"/>
      <c r="V174" s="1570"/>
      <c r="W174" s="1570"/>
      <c r="X174" s="1570"/>
      <c r="Y174" s="1570"/>
      <c r="Z174" s="1441"/>
      <c r="AA174" s="1570"/>
      <c r="AB174" s="1570"/>
      <c r="AC174" s="1570"/>
      <c r="AD174" s="1570"/>
      <c r="AE174" s="1570"/>
      <c r="AF174" s="1570"/>
      <c r="AG174" s="1570"/>
      <c r="AH174" s="1570"/>
      <c r="AI174" s="1570"/>
      <c r="AJ174" s="1570"/>
      <c r="AK174" s="1472" t="str">
        <f t="shared" si="18"/>
        <v>нет</v>
      </c>
      <c r="AL174" s="1571">
        <f t="shared" si="19"/>
        <v>0</v>
      </c>
      <c r="AM174" s="1474"/>
      <c r="AN174" s="1472"/>
      <c r="AO174" s="1472"/>
      <c r="AP174" s="1472" t="str">
        <f t="shared" si="20"/>
        <v>нет</v>
      </c>
      <c r="AQ174" s="1473">
        <f t="shared" si="21"/>
        <v>0</v>
      </c>
      <c r="AR174" s="1451"/>
      <c r="AS174" s="1451"/>
      <c r="AT174" s="1572"/>
      <c r="AU174" s="1421"/>
      <c r="AV174" s="1573"/>
    </row>
    <row r="175" spans="1:48" ht="138.75" customHeight="1">
      <c r="A175" s="1426"/>
      <c r="B175" s="1538"/>
      <c r="C175" s="1569"/>
      <c r="D175" s="1415"/>
      <c r="E175" s="1429"/>
      <c r="F175" s="1516"/>
      <c r="G175" s="1430"/>
      <c r="H175" s="1426"/>
      <c r="I175" s="1426"/>
      <c r="J175" s="1426"/>
      <c r="K175" s="1426"/>
      <c r="L175" s="1426"/>
      <c r="M175" s="1426"/>
      <c r="N175" s="1426"/>
      <c r="O175" s="1570"/>
      <c r="P175" s="1570"/>
      <c r="Q175" s="1570"/>
      <c r="R175" s="1570"/>
      <c r="S175" s="1570"/>
      <c r="T175" s="1570"/>
      <c r="U175" s="1570"/>
      <c r="V175" s="1570"/>
      <c r="W175" s="1570"/>
      <c r="X175" s="1570"/>
      <c r="Y175" s="1570"/>
      <c r="Z175" s="1441"/>
      <c r="AA175" s="1570"/>
      <c r="AB175" s="1570"/>
      <c r="AC175" s="1570"/>
      <c r="AD175" s="1570"/>
      <c r="AE175" s="1570"/>
      <c r="AF175" s="1570"/>
      <c r="AG175" s="1570"/>
      <c r="AH175" s="1570"/>
      <c r="AI175" s="1570"/>
      <c r="AJ175" s="1570"/>
      <c r="AK175" s="1472" t="str">
        <f t="shared" si="18"/>
        <v>нет</v>
      </c>
      <c r="AL175" s="1571">
        <f t="shared" si="19"/>
        <v>0</v>
      </c>
      <c r="AM175" s="1474"/>
      <c r="AN175" s="1472"/>
      <c r="AO175" s="1472"/>
      <c r="AP175" s="1472" t="str">
        <f t="shared" si="20"/>
        <v>нет</v>
      </c>
      <c r="AQ175" s="1473">
        <f t="shared" si="21"/>
        <v>0</v>
      </c>
      <c r="AR175" s="1451"/>
      <c r="AS175" s="1451"/>
      <c r="AT175" s="1572"/>
      <c r="AU175" s="1421"/>
      <c r="AV175" s="1573"/>
    </row>
    <row r="176" spans="1:48" ht="141.75" customHeight="1">
      <c r="A176" s="1426"/>
      <c r="B176" s="1538"/>
      <c r="C176" s="1569"/>
      <c r="D176" s="1415"/>
      <c r="E176" s="1429"/>
      <c r="F176" s="1516"/>
      <c r="G176" s="1430"/>
      <c r="H176" s="1426"/>
      <c r="I176" s="1426"/>
      <c r="J176" s="1426"/>
      <c r="K176" s="1426"/>
      <c r="L176" s="1426"/>
      <c r="M176" s="1426"/>
      <c r="N176" s="1426"/>
      <c r="O176" s="1570"/>
      <c r="P176" s="1570"/>
      <c r="Q176" s="1570"/>
      <c r="R176" s="1570"/>
      <c r="S176" s="1570"/>
      <c r="T176" s="1570"/>
      <c r="U176" s="1570"/>
      <c r="V176" s="1570"/>
      <c r="W176" s="1570"/>
      <c r="X176" s="1570"/>
      <c r="Y176" s="1570"/>
      <c r="Z176" s="1441"/>
      <c r="AA176" s="1570"/>
      <c r="AB176" s="1570"/>
      <c r="AC176" s="1570"/>
      <c r="AD176" s="1570"/>
      <c r="AE176" s="1570"/>
      <c r="AF176" s="1570"/>
      <c r="AG176" s="1570"/>
      <c r="AH176" s="1570"/>
      <c r="AI176" s="1570"/>
      <c r="AJ176" s="1570"/>
      <c r="AK176" s="1472" t="str">
        <f t="shared" si="18"/>
        <v>нет</v>
      </c>
      <c r="AL176" s="1571">
        <f t="shared" si="19"/>
        <v>0</v>
      </c>
      <c r="AM176" s="1474"/>
      <c r="AN176" s="1472"/>
      <c r="AO176" s="1472"/>
      <c r="AP176" s="1472" t="str">
        <f t="shared" si="20"/>
        <v>нет</v>
      </c>
      <c r="AQ176" s="1473">
        <f t="shared" si="21"/>
        <v>0</v>
      </c>
      <c r="AR176" s="1451"/>
      <c r="AS176" s="1451"/>
      <c r="AT176" s="1572"/>
      <c r="AU176" s="1421"/>
      <c r="AV176" s="1573"/>
    </row>
    <row r="177" spans="1:48" ht="30" customHeight="1">
      <c r="A177" s="1426"/>
      <c r="B177" s="1538"/>
      <c r="C177" s="1569"/>
      <c r="D177" s="1415"/>
      <c r="E177" s="1429"/>
      <c r="F177" s="1516"/>
      <c r="G177" s="1430"/>
      <c r="H177" s="1426"/>
      <c r="I177" s="1426"/>
      <c r="J177" s="1426"/>
      <c r="K177" s="1426"/>
      <c r="L177" s="1426"/>
      <c r="M177" s="1426"/>
      <c r="N177" s="1426"/>
      <c r="O177" s="1570"/>
      <c r="P177" s="1570"/>
      <c r="Q177" s="1570"/>
      <c r="R177" s="1570"/>
      <c r="S177" s="1570"/>
      <c r="T177" s="1570"/>
      <c r="U177" s="1570"/>
      <c r="V177" s="1570"/>
      <c r="W177" s="1570"/>
      <c r="X177" s="1570"/>
      <c r="Y177" s="1570"/>
      <c r="Z177" s="1441"/>
      <c r="AA177" s="1570"/>
      <c r="AB177" s="1570"/>
      <c r="AC177" s="1570"/>
      <c r="AD177" s="1570"/>
      <c r="AE177" s="1570"/>
      <c r="AF177" s="1570"/>
      <c r="AG177" s="1570"/>
      <c r="AH177" s="1570"/>
      <c r="AI177" s="1570"/>
      <c r="AJ177" s="1570"/>
      <c r="AK177" s="1472" t="str">
        <f t="shared" si="18"/>
        <v>нет</v>
      </c>
      <c r="AL177" s="1571">
        <f t="shared" si="19"/>
        <v>0</v>
      </c>
      <c r="AM177" s="1474"/>
      <c r="AN177" s="1472"/>
      <c r="AO177" s="1472"/>
      <c r="AP177" s="1472" t="str">
        <f t="shared" si="20"/>
        <v>нет</v>
      </c>
      <c r="AQ177" s="1473">
        <f t="shared" si="21"/>
        <v>0</v>
      </c>
      <c r="AR177" s="1451"/>
      <c r="AS177" s="1451"/>
      <c r="AT177" s="1572"/>
      <c r="AU177" s="1421"/>
      <c r="AV177" s="1573"/>
    </row>
    <row r="178" spans="1:48" ht="22.5" customHeight="1">
      <c r="A178" s="1426"/>
      <c r="B178" s="1538"/>
      <c r="C178" s="1569"/>
      <c r="D178" s="1415"/>
      <c r="E178" s="1429"/>
      <c r="F178" s="1516"/>
      <c r="G178" s="1430"/>
      <c r="H178" s="1426"/>
      <c r="I178" s="1426"/>
      <c r="J178" s="1426"/>
      <c r="K178" s="1426"/>
      <c r="L178" s="1426"/>
      <c r="M178" s="1426"/>
      <c r="N178" s="1426"/>
      <c r="O178" s="1570"/>
      <c r="P178" s="1570"/>
      <c r="Q178" s="1570"/>
      <c r="R178" s="1570"/>
      <c r="S178" s="1570"/>
      <c r="T178" s="1570"/>
      <c r="U178" s="1570"/>
      <c r="V178" s="1570"/>
      <c r="W178" s="1570"/>
      <c r="X178" s="1570"/>
      <c r="Y178" s="1570"/>
      <c r="Z178" s="1441"/>
      <c r="AA178" s="1570"/>
      <c r="AB178" s="1570"/>
      <c r="AC178" s="1570"/>
      <c r="AD178" s="1570"/>
      <c r="AE178" s="1570"/>
      <c r="AF178" s="1570"/>
      <c r="AG178" s="1570"/>
      <c r="AH178" s="1570"/>
      <c r="AI178" s="1570"/>
      <c r="AJ178" s="1570"/>
      <c r="AK178" s="1472" t="str">
        <f t="shared" si="18"/>
        <v>нет</v>
      </c>
      <c r="AL178" s="1571">
        <f t="shared" si="19"/>
        <v>0</v>
      </c>
      <c r="AM178" s="1474"/>
      <c r="AN178" s="1472"/>
      <c r="AO178" s="1472"/>
      <c r="AP178" s="1472" t="str">
        <f t="shared" si="20"/>
        <v>нет</v>
      </c>
      <c r="AQ178" s="1473">
        <f t="shared" si="21"/>
        <v>0</v>
      </c>
      <c r="AR178" s="1451"/>
      <c r="AS178" s="1451"/>
      <c r="AT178" s="1572"/>
      <c r="AU178" s="1421"/>
      <c r="AV178" s="1573"/>
    </row>
    <row r="179" spans="1:48" ht="46.5" customHeight="1">
      <c r="A179" s="1426"/>
      <c r="B179" s="1538"/>
      <c r="C179" s="1569"/>
      <c r="D179" s="1415"/>
      <c r="E179" s="1429"/>
      <c r="F179" s="1516"/>
      <c r="G179" s="1430"/>
      <c r="H179" s="1426"/>
      <c r="I179" s="1426"/>
      <c r="J179" s="1426"/>
      <c r="K179" s="1426"/>
      <c r="L179" s="1426"/>
      <c r="M179" s="1426"/>
      <c r="N179" s="1426"/>
      <c r="O179" s="1570"/>
      <c r="P179" s="1570"/>
      <c r="Q179" s="1570"/>
      <c r="R179" s="1570"/>
      <c r="S179" s="1570"/>
      <c r="T179" s="1570"/>
      <c r="U179" s="1570"/>
      <c r="V179" s="1570"/>
      <c r="W179" s="1570"/>
      <c r="X179" s="1570"/>
      <c r="Y179" s="1570"/>
      <c r="Z179" s="1441"/>
      <c r="AA179" s="1570"/>
      <c r="AB179" s="1570"/>
      <c r="AC179" s="1570"/>
      <c r="AD179" s="1570"/>
      <c r="AE179" s="1570"/>
      <c r="AF179" s="1570"/>
      <c r="AG179" s="1570"/>
      <c r="AH179" s="1570"/>
      <c r="AI179" s="1570"/>
      <c r="AJ179" s="1570"/>
      <c r="AK179" s="1472" t="str">
        <f t="shared" si="18"/>
        <v>нет</v>
      </c>
      <c r="AL179" s="1571">
        <f t="shared" si="19"/>
        <v>0</v>
      </c>
      <c r="AM179" s="1474"/>
      <c r="AN179" s="1472"/>
      <c r="AO179" s="1472"/>
      <c r="AP179" s="1472" t="str">
        <f t="shared" si="20"/>
        <v>нет</v>
      </c>
      <c r="AQ179" s="1473">
        <f t="shared" si="21"/>
        <v>0</v>
      </c>
      <c r="AR179" s="1451"/>
      <c r="AS179" s="1451"/>
      <c r="AT179" s="1572"/>
      <c r="AU179" s="1421"/>
      <c r="AV179" s="1573"/>
    </row>
    <row r="180" spans="1:48" ht="63.75" customHeight="1">
      <c r="A180" s="1426"/>
      <c r="B180" s="1538"/>
      <c r="C180" s="1569"/>
      <c r="D180" s="1415"/>
      <c r="E180" s="1429"/>
      <c r="F180" s="1516"/>
      <c r="G180" s="1430"/>
      <c r="H180" s="1426"/>
      <c r="I180" s="1426"/>
      <c r="J180" s="1426"/>
      <c r="K180" s="1426"/>
      <c r="L180" s="1426"/>
      <c r="M180" s="1426"/>
      <c r="N180" s="1426"/>
      <c r="O180" s="1570"/>
      <c r="P180" s="1570"/>
      <c r="Q180" s="1570"/>
      <c r="R180" s="1570"/>
      <c r="S180" s="1570"/>
      <c r="T180" s="1570"/>
      <c r="U180" s="1570"/>
      <c r="V180" s="1570"/>
      <c r="W180" s="1570"/>
      <c r="X180" s="1570"/>
      <c r="Y180" s="1570"/>
      <c r="Z180" s="1441"/>
      <c r="AA180" s="1570"/>
      <c r="AB180" s="1570"/>
      <c r="AC180" s="1570"/>
      <c r="AD180" s="1570"/>
      <c r="AE180" s="1570"/>
      <c r="AF180" s="1570"/>
      <c r="AG180" s="1570"/>
      <c r="AH180" s="1570"/>
      <c r="AI180" s="1570"/>
      <c r="AJ180" s="1570"/>
      <c r="AK180" s="1472" t="str">
        <f t="shared" si="18"/>
        <v>нет</v>
      </c>
      <c r="AL180" s="1571">
        <f t="shared" si="19"/>
        <v>0</v>
      </c>
      <c r="AM180" s="1474"/>
      <c r="AN180" s="1472"/>
      <c r="AO180" s="1472"/>
      <c r="AP180" s="1472" t="str">
        <f t="shared" si="20"/>
        <v>нет</v>
      </c>
      <c r="AQ180" s="1473">
        <f t="shared" si="21"/>
        <v>0</v>
      </c>
      <c r="AR180" s="1451"/>
      <c r="AS180" s="1451"/>
      <c r="AT180" s="1572"/>
      <c r="AU180" s="1421"/>
      <c r="AV180" s="1573"/>
    </row>
    <row r="181" spans="1:48" ht="64.5" customHeight="1">
      <c r="A181" s="1426"/>
      <c r="B181" s="1538"/>
      <c r="C181" s="1569"/>
      <c r="D181" s="1415"/>
      <c r="E181" s="1429"/>
      <c r="F181" s="1516"/>
      <c r="G181" s="1430"/>
      <c r="H181" s="1426"/>
      <c r="I181" s="1426"/>
      <c r="J181" s="1426"/>
      <c r="K181" s="1426"/>
      <c r="L181" s="1426"/>
      <c r="M181" s="1426"/>
      <c r="N181" s="1426"/>
      <c r="O181" s="1570"/>
      <c r="P181" s="1570"/>
      <c r="Q181" s="1570"/>
      <c r="R181" s="1570"/>
      <c r="S181" s="1570"/>
      <c r="T181" s="1570"/>
      <c r="U181" s="1570"/>
      <c r="V181" s="1570"/>
      <c r="W181" s="1570"/>
      <c r="X181" s="1570"/>
      <c r="Y181" s="1570"/>
      <c r="Z181" s="1441"/>
      <c r="AA181" s="1570"/>
      <c r="AB181" s="1570"/>
      <c r="AC181" s="1570"/>
      <c r="AD181" s="1570"/>
      <c r="AE181" s="1570"/>
      <c r="AF181" s="1570"/>
      <c r="AG181" s="1570"/>
      <c r="AH181" s="1570"/>
      <c r="AI181" s="1570"/>
      <c r="AJ181" s="1570"/>
      <c r="AK181" s="1472" t="str">
        <f t="shared" si="18"/>
        <v>нет</v>
      </c>
      <c r="AL181" s="1571">
        <f t="shared" si="19"/>
        <v>0</v>
      </c>
      <c r="AM181" s="1474"/>
      <c r="AN181" s="1472"/>
      <c r="AO181" s="1472"/>
      <c r="AP181" s="1472" t="str">
        <f t="shared" si="20"/>
        <v>нет</v>
      </c>
      <c r="AQ181" s="1473">
        <f t="shared" si="21"/>
        <v>0</v>
      </c>
      <c r="AR181" s="1451"/>
      <c r="AS181" s="1451"/>
      <c r="AT181" s="1572"/>
      <c r="AU181" s="1421"/>
      <c r="AV181" s="1573"/>
    </row>
    <row r="182" spans="1:48" ht="43.5" customHeight="1">
      <c r="A182" s="1426"/>
      <c r="B182" s="1538"/>
      <c r="C182" s="1569"/>
      <c r="D182" s="1415"/>
      <c r="E182" s="1429"/>
      <c r="F182" s="1516"/>
      <c r="G182" s="1430"/>
      <c r="H182" s="1426"/>
      <c r="I182" s="1426"/>
      <c r="J182" s="1426"/>
      <c r="K182" s="1426"/>
      <c r="L182" s="1426"/>
      <c r="M182" s="1426"/>
      <c r="N182" s="1426"/>
      <c r="O182" s="1570"/>
      <c r="P182" s="1570"/>
      <c r="Q182" s="1570"/>
      <c r="R182" s="1570"/>
      <c r="S182" s="1570"/>
      <c r="T182" s="1570"/>
      <c r="U182" s="1570"/>
      <c r="V182" s="1570"/>
      <c r="W182" s="1570"/>
      <c r="X182" s="1570"/>
      <c r="Y182" s="1570"/>
      <c r="Z182" s="1441"/>
      <c r="AA182" s="1570"/>
      <c r="AB182" s="1570"/>
      <c r="AC182" s="1570"/>
      <c r="AD182" s="1570"/>
      <c r="AE182" s="1570"/>
      <c r="AF182" s="1570"/>
      <c r="AG182" s="1570"/>
      <c r="AH182" s="1570"/>
      <c r="AI182" s="1570"/>
      <c r="AJ182" s="1570"/>
      <c r="AK182" s="1472" t="str">
        <f t="shared" si="18"/>
        <v>нет</v>
      </c>
      <c r="AL182" s="1571">
        <f t="shared" si="19"/>
        <v>0</v>
      </c>
      <c r="AM182" s="1474"/>
      <c r="AN182" s="1472"/>
      <c r="AO182" s="1472"/>
      <c r="AP182" s="1472" t="str">
        <f t="shared" si="20"/>
        <v>нет</v>
      </c>
      <c r="AQ182" s="1473">
        <f t="shared" si="21"/>
        <v>0</v>
      </c>
      <c r="AR182" s="1451"/>
      <c r="AS182" s="1451"/>
      <c r="AT182" s="1572"/>
      <c r="AU182" s="1421"/>
      <c r="AV182" s="1573"/>
    </row>
    <row r="183" spans="1:48" ht="50.25" customHeight="1">
      <c r="A183" s="1426"/>
      <c r="B183" s="1538"/>
      <c r="C183" s="1569"/>
      <c r="D183" s="1415"/>
      <c r="E183" s="1429"/>
      <c r="F183" s="1516"/>
      <c r="G183" s="1430"/>
      <c r="H183" s="1426"/>
      <c r="I183" s="1426"/>
      <c r="J183" s="1426"/>
      <c r="K183" s="1426"/>
      <c r="L183" s="1426"/>
      <c r="M183" s="1426"/>
      <c r="N183" s="1426"/>
      <c r="O183" s="1570"/>
      <c r="P183" s="1570"/>
      <c r="Q183" s="1570"/>
      <c r="R183" s="1570"/>
      <c r="S183" s="1570"/>
      <c r="T183" s="1570"/>
      <c r="U183" s="1570"/>
      <c r="V183" s="1570"/>
      <c r="W183" s="1570"/>
      <c r="X183" s="1570"/>
      <c r="Y183" s="1570"/>
      <c r="Z183" s="1441"/>
      <c r="AA183" s="1570"/>
      <c r="AB183" s="1570"/>
      <c r="AC183" s="1570"/>
      <c r="AD183" s="1570"/>
      <c r="AE183" s="1570"/>
      <c r="AF183" s="1570"/>
      <c r="AG183" s="1570"/>
      <c r="AH183" s="1570"/>
      <c r="AI183" s="1570"/>
      <c r="AJ183" s="1570"/>
      <c r="AK183" s="1472" t="str">
        <f t="shared" si="18"/>
        <v>нет</v>
      </c>
      <c r="AL183" s="1571">
        <f t="shared" si="19"/>
        <v>0</v>
      </c>
      <c r="AM183" s="1474"/>
      <c r="AN183" s="1472"/>
      <c r="AO183" s="1472"/>
      <c r="AP183" s="1472" t="str">
        <f t="shared" si="20"/>
        <v>нет</v>
      </c>
      <c r="AQ183" s="1473">
        <f t="shared" si="21"/>
        <v>0</v>
      </c>
      <c r="AR183" s="1451"/>
      <c r="AS183" s="1451"/>
      <c r="AT183" s="1572"/>
      <c r="AU183" s="1421"/>
      <c r="AV183" s="1573"/>
    </row>
    <row r="184" spans="1:48" ht="37.5" customHeight="1">
      <c r="A184" s="1426"/>
      <c r="B184" s="1538"/>
      <c r="C184" s="1569"/>
      <c r="D184" s="1415"/>
      <c r="E184" s="1429"/>
      <c r="F184" s="1516"/>
      <c r="G184" s="1430"/>
      <c r="H184" s="1426"/>
      <c r="I184" s="1426"/>
      <c r="J184" s="1426"/>
      <c r="K184" s="1426"/>
      <c r="L184" s="1426"/>
      <c r="M184" s="1426"/>
      <c r="N184" s="1426"/>
      <c r="O184" s="1570"/>
      <c r="P184" s="1570"/>
      <c r="Q184" s="1570"/>
      <c r="R184" s="1570"/>
      <c r="S184" s="1570"/>
      <c r="T184" s="1570"/>
      <c r="U184" s="1570"/>
      <c r="V184" s="1570"/>
      <c r="W184" s="1570"/>
      <c r="X184" s="1570"/>
      <c r="Y184" s="1570"/>
      <c r="Z184" s="1441"/>
      <c r="AA184" s="1570"/>
      <c r="AB184" s="1570"/>
      <c r="AC184" s="1570"/>
      <c r="AD184" s="1570"/>
      <c r="AE184" s="1570"/>
      <c r="AF184" s="1570"/>
      <c r="AG184" s="1570"/>
      <c r="AH184" s="1570"/>
      <c r="AI184" s="1570"/>
      <c r="AJ184" s="1570"/>
      <c r="AK184" s="1472" t="str">
        <f t="shared" si="18"/>
        <v>нет</v>
      </c>
      <c r="AL184" s="1571">
        <f t="shared" si="19"/>
        <v>0</v>
      </c>
      <c r="AM184" s="1474"/>
      <c r="AN184" s="1472"/>
      <c r="AO184" s="1472"/>
      <c r="AP184" s="1472" t="str">
        <f t="shared" si="20"/>
        <v>нет</v>
      </c>
      <c r="AQ184" s="1473">
        <f t="shared" si="21"/>
        <v>0</v>
      </c>
      <c r="AR184" s="1451"/>
      <c r="AS184" s="1451"/>
      <c r="AT184" s="1572"/>
      <c r="AU184" s="1421"/>
      <c r="AV184" s="1573"/>
    </row>
    <row r="185" spans="1:48" ht="64.5" customHeight="1">
      <c r="A185" s="1426"/>
      <c r="B185" s="1538"/>
      <c r="C185" s="1569"/>
      <c r="D185" s="1415"/>
      <c r="E185" s="1429"/>
      <c r="F185" s="1516"/>
      <c r="G185" s="1430"/>
      <c r="H185" s="1426"/>
      <c r="I185" s="1426"/>
      <c r="J185" s="1426"/>
      <c r="K185" s="1426"/>
      <c r="L185" s="1426"/>
      <c r="M185" s="1426"/>
      <c r="N185" s="1426"/>
      <c r="O185" s="1570"/>
      <c r="P185" s="1570"/>
      <c r="Q185" s="1570"/>
      <c r="R185" s="1570"/>
      <c r="S185" s="1570"/>
      <c r="T185" s="1570"/>
      <c r="U185" s="1570"/>
      <c r="V185" s="1570"/>
      <c r="W185" s="1570"/>
      <c r="X185" s="1570"/>
      <c r="Y185" s="1570"/>
      <c r="Z185" s="1441"/>
      <c r="AA185" s="1570"/>
      <c r="AB185" s="1570"/>
      <c r="AC185" s="1570"/>
      <c r="AD185" s="1570"/>
      <c r="AE185" s="1570"/>
      <c r="AF185" s="1570"/>
      <c r="AG185" s="1570"/>
      <c r="AH185" s="1570"/>
      <c r="AI185" s="1570"/>
      <c r="AJ185" s="1570"/>
      <c r="AK185" s="1472" t="str">
        <f t="shared" si="18"/>
        <v>нет</v>
      </c>
      <c r="AL185" s="1571">
        <f t="shared" si="19"/>
        <v>0</v>
      </c>
      <c r="AM185" s="1474"/>
      <c r="AN185" s="1472"/>
      <c r="AO185" s="1472"/>
      <c r="AP185" s="1472" t="str">
        <f t="shared" si="20"/>
        <v>нет</v>
      </c>
      <c r="AQ185" s="1473">
        <f t="shared" si="21"/>
        <v>0</v>
      </c>
      <c r="AR185" s="1451"/>
      <c r="AS185" s="1451"/>
      <c r="AT185" s="1572"/>
      <c r="AU185" s="1421"/>
      <c r="AV185" s="1573"/>
    </row>
    <row r="186" spans="1:48" ht="57.75" customHeight="1">
      <c r="A186" s="1426"/>
      <c r="B186" s="1538"/>
      <c r="C186" s="1569"/>
      <c r="D186" s="1415"/>
      <c r="E186" s="1429"/>
      <c r="F186" s="1516"/>
      <c r="G186" s="1430"/>
      <c r="H186" s="1426"/>
      <c r="I186" s="1426"/>
      <c r="J186" s="1426"/>
      <c r="K186" s="1426"/>
      <c r="L186" s="1426"/>
      <c r="M186" s="1426"/>
      <c r="N186" s="1426"/>
      <c r="O186" s="1570"/>
      <c r="P186" s="1570"/>
      <c r="Q186" s="1570"/>
      <c r="R186" s="1570"/>
      <c r="S186" s="1570"/>
      <c r="T186" s="1570"/>
      <c r="U186" s="1570"/>
      <c r="V186" s="1570"/>
      <c r="W186" s="1570"/>
      <c r="X186" s="1570"/>
      <c r="Y186" s="1570"/>
      <c r="Z186" s="1441"/>
      <c r="AA186" s="1570"/>
      <c r="AB186" s="1570"/>
      <c r="AC186" s="1570"/>
      <c r="AD186" s="1570"/>
      <c r="AE186" s="1570"/>
      <c r="AF186" s="1570"/>
      <c r="AG186" s="1570"/>
      <c r="AH186" s="1570"/>
      <c r="AI186" s="1570"/>
      <c r="AJ186" s="1570"/>
      <c r="AK186" s="1472" t="str">
        <f t="shared" si="18"/>
        <v>нет</v>
      </c>
      <c r="AL186" s="1571">
        <f t="shared" si="19"/>
        <v>0</v>
      </c>
      <c r="AM186" s="1474"/>
      <c r="AN186" s="1472"/>
      <c r="AO186" s="1472"/>
      <c r="AP186" s="1472" t="str">
        <f t="shared" si="20"/>
        <v>нет</v>
      </c>
      <c r="AQ186" s="1473">
        <f t="shared" si="21"/>
        <v>0</v>
      </c>
      <c r="AR186" s="1451"/>
      <c r="AS186" s="1451"/>
      <c r="AT186" s="1572"/>
      <c r="AU186" s="1421"/>
      <c r="AV186" s="1573"/>
    </row>
    <row r="187" spans="1:48" ht="53.25" customHeight="1">
      <c r="A187" s="1426"/>
      <c r="B187" s="1538"/>
      <c r="C187" s="1569"/>
      <c r="D187" s="1415"/>
      <c r="E187" s="1429"/>
      <c r="F187" s="1516"/>
      <c r="G187" s="1430"/>
      <c r="H187" s="1426"/>
      <c r="I187" s="1426"/>
      <c r="J187" s="1426"/>
      <c r="K187" s="1426"/>
      <c r="L187" s="1426"/>
      <c r="M187" s="1426"/>
      <c r="N187" s="1426"/>
      <c r="O187" s="1570"/>
      <c r="P187" s="1570"/>
      <c r="Q187" s="1570"/>
      <c r="R187" s="1570"/>
      <c r="S187" s="1570"/>
      <c r="T187" s="1570"/>
      <c r="U187" s="1570"/>
      <c r="V187" s="1570"/>
      <c r="W187" s="1570"/>
      <c r="X187" s="1570"/>
      <c r="Y187" s="1570"/>
      <c r="Z187" s="1441"/>
      <c r="AA187" s="1570"/>
      <c r="AB187" s="1570"/>
      <c r="AC187" s="1570"/>
      <c r="AD187" s="1570"/>
      <c r="AE187" s="1570"/>
      <c r="AF187" s="1570"/>
      <c r="AG187" s="1570"/>
      <c r="AH187" s="1570"/>
      <c r="AI187" s="1570"/>
      <c r="AJ187" s="1570"/>
      <c r="AK187" s="1472" t="str">
        <f t="shared" si="18"/>
        <v>нет</v>
      </c>
      <c r="AL187" s="1571">
        <f t="shared" si="19"/>
        <v>0</v>
      </c>
      <c r="AM187" s="1474"/>
      <c r="AN187" s="1472"/>
      <c r="AO187" s="1472"/>
      <c r="AP187" s="1472" t="str">
        <f t="shared" si="20"/>
        <v>нет</v>
      </c>
      <c r="AQ187" s="1473">
        <f t="shared" si="21"/>
        <v>0</v>
      </c>
      <c r="AR187" s="1451"/>
      <c r="AS187" s="1451"/>
      <c r="AT187" s="1572"/>
      <c r="AU187" s="1421"/>
      <c r="AV187" s="1573"/>
    </row>
    <row r="188" spans="1:48" ht="53.25" customHeight="1">
      <c r="A188" s="1426"/>
      <c r="B188" s="1538"/>
      <c r="C188" s="1569"/>
      <c r="D188" s="1415"/>
      <c r="E188" s="1429"/>
      <c r="F188" s="1516"/>
      <c r="G188" s="1430"/>
      <c r="H188" s="1426"/>
      <c r="I188" s="1426"/>
      <c r="J188" s="1426"/>
      <c r="K188" s="1426"/>
      <c r="L188" s="1426"/>
      <c r="M188" s="1426"/>
      <c r="N188" s="1426"/>
      <c r="O188" s="1570"/>
      <c r="P188" s="1570"/>
      <c r="Q188" s="1570"/>
      <c r="R188" s="1570"/>
      <c r="S188" s="1570"/>
      <c r="T188" s="1570"/>
      <c r="U188" s="1570"/>
      <c r="V188" s="1570"/>
      <c r="W188" s="1570"/>
      <c r="X188" s="1570"/>
      <c r="Y188" s="1570"/>
      <c r="Z188" s="1441"/>
      <c r="AA188" s="1570"/>
      <c r="AB188" s="1570"/>
      <c r="AC188" s="1570"/>
      <c r="AD188" s="1570"/>
      <c r="AE188" s="1570"/>
      <c r="AF188" s="1570"/>
      <c r="AG188" s="1570"/>
      <c r="AH188" s="1570"/>
      <c r="AI188" s="1570"/>
      <c r="AJ188" s="1570"/>
      <c r="AK188" s="1472" t="str">
        <f t="shared" si="18"/>
        <v>нет</v>
      </c>
      <c r="AL188" s="1571">
        <f t="shared" si="19"/>
        <v>0</v>
      </c>
      <c r="AM188" s="1474"/>
      <c r="AN188" s="1472"/>
      <c r="AO188" s="1472"/>
      <c r="AP188" s="1472" t="str">
        <f t="shared" si="20"/>
        <v>нет</v>
      </c>
      <c r="AQ188" s="1473">
        <f t="shared" si="21"/>
        <v>0</v>
      </c>
      <c r="AR188" s="1451"/>
      <c r="AS188" s="1451"/>
      <c r="AT188" s="1572"/>
      <c r="AU188" s="1421"/>
      <c r="AV188" s="1573"/>
    </row>
    <row r="189" spans="1:48" ht="45" customHeight="1">
      <c r="A189" s="1426"/>
      <c r="B189" s="1538"/>
      <c r="C189" s="1569"/>
      <c r="D189" s="1415"/>
      <c r="E189" s="1429"/>
      <c r="F189" s="1516"/>
      <c r="G189" s="1430"/>
      <c r="H189" s="1426"/>
      <c r="I189" s="1426"/>
      <c r="J189" s="1426"/>
      <c r="K189" s="1426"/>
      <c r="L189" s="1426"/>
      <c r="M189" s="1426"/>
      <c r="N189" s="1426"/>
      <c r="O189" s="1570"/>
      <c r="P189" s="1570"/>
      <c r="Q189" s="1570"/>
      <c r="R189" s="1570"/>
      <c r="S189" s="1570"/>
      <c r="T189" s="1570"/>
      <c r="U189" s="1570"/>
      <c r="V189" s="1570"/>
      <c r="W189" s="1570"/>
      <c r="X189" s="1570"/>
      <c r="Y189" s="1570"/>
      <c r="Z189" s="1441"/>
      <c r="AA189" s="1570"/>
      <c r="AB189" s="1570"/>
      <c r="AC189" s="1570"/>
      <c r="AD189" s="1570"/>
      <c r="AE189" s="1570"/>
      <c r="AF189" s="1570"/>
      <c r="AG189" s="1570"/>
      <c r="AH189" s="1570"/>
      <c r="AI189" s="1570"/>
      <c r="AJ189" s="1570"/>
      <c r="AK189" s="1472" t="str">
        <f t="shared" si="18"/>
        <v>нет</v>
      </c>
      <c r="AL189" s="1571">
        <f t="shared" si="19"/>
        <v>0</v>
      </c>
      <c r="AM189" s="1474"/>
      <c r="AN189" s="1472"/>
      <c r="AO189" s="1472"/>
      <c r="AP189" s="1472" t="str">
        <f t="shared" si="20"/>
        <v>нет</v>
      </c>
      <c r="AQ189" s="1473">
        <f t="shared" si="21"/>
        <v>0</v>
      </c>
      <c r="AR189" s="1451"/>
      <c r="AS189" s="1451"/>
      <c r="AT189" s="1572"/>
      <c r="AU189" s="1421"/>
      <c r="AV189" s="1573"/>
    </row>
    <row r="190" spans="1:48" ht="84.75" customHeight="1">
      <c r="A190" s="1426"/>
      <c r="B190" s="1538"/>
      <c r="C190" s="1569"/>
      <c r="D190" s="1415"/>
      <c r="E190" s="1429"/>
      <c r="F190" s="1516"/>
      <c r="G190" s="1430"/>
      <c r="H190" s="1426"/>
      <c r="I190" s="1426"/>
      <c r="J190" s="1426"/>
      <c r="K190" s="1426"/>
      <c r="L190" s="1426"/>
      <c r="M190" s="1426"/>
      <c r="N190" s="1426"/>
      <c r="O190" s="1570"/>
      <c r="P190" s="1570"/>
      <c r="Q190" s="1570"/>
      <c r="R190" s="1570"/>
      <c r="S190" s="1570"/>
      <c r="T190" s="1570"/>
      <c r="U190" s="1570"/>
      <c r="V190" s="1570"/>
      <c r="W190" s="1570"/>
      <c r="X190" s="1570"/>
      <c r="Y190" s="1570"/>
      <c r="Z190" s="1441"/>
      <c r="AA190" s="1570"/>
      <c r="AB190" s="1570"/>
      <c r="AC190" s="1570"/>
      <c r="AD190" s="1570"/>
      <c r="AE190" s="1570"/>
      <c r="AF190" s="1570"/>
      <c r="AG190" s="1570"/>
      <c r="AH190" s="1570"/>
      <c r="AI190" s="1570"/>
      <c r="AJ190" s="1570"/>
      <c r="AK190" s="1472" t="str">
        <f t="shared" si="18"/>
        <v>нет</v>
      </c>
      <c r="AL190" s="1571">
        <f t="shared" si="19"/>
        <v>0</v>
      </c>
      <c r="AM190" s="1474"/>
      <c r="AN190" s="1472"/>
      <c r="AO190" s="1472"/>
      <c r="AP190" s="1472" t="str">
        <f t="shared" si="20"/>
        <v>нет</v>
      </c>
      <c r="AQ190" s="1473">
        <f t="shared" si="21"/>
        <v>0</v>
      </c>
      <c r="AR190" s="1451"/>
      <c r="AS190" s="1451"/>
      <c r="AT190" s="1572"/>
      <c r="AU190" s="1421"/>
      <c r="AV190" s="1573"/>
    </row>
    <row r="191" spans="1:48" ht="81" customHeight="1">
      <c r="A191" s="1426"/>
      <c r="B191" s="1538"/>
      <c r="C191" s="1569"/>
      <c r="D191" s="1415"/>
      <c r="E191" s="1429"/>
      <c r="F191" s="1516"/>
      <c r="G191" s="1430"/>
      <c r="H191" s="1426"/>
      <c r="I191" s="1426"/>
      <c r="J191" s="1426"/>
      <c r="K191" s="1426"/>
      <c r="L191" s="1426"/>
      <c r="M191" s="1426"/>
      <c r="N191" s="1426"/>
      <c r="O191" s="1570"/>
      <c r="P191" s="1570"/>
      <c r="Q191" s="1570"/>
      <c r="R191" s="1570"/>
      <c r="S191" s="1570"/>
      <c r="T191" s="1570"/>
      <c r="U191" s="1570"/>
      <c r="V191" s="1570"/>
      <c r="W191" s="1570"/>
      <c r="X191" s="1570"/>
      <c r="Y191" s="1570"/>
      <c r="Z191" s="1441"/>
      <c r="AA191" s="1570"/>
      <c r="AB191" s="1570"/>
      <c r="AC191" s="1570"/>
      <c r="AD191" s="1570"/>
      <c r="AE191" s="1570"/>
      <c r="AF191" s="1570"/>
      <c r="AG191" s="1570"/>
      <c r="AH191" s="1570"/>
      <c r="AI191" s="1570"/>
      <c r="AJ191" s="1570"/>
      <c r="AK191" s="1472" t="str">
        <f t="shared" si="18"/>
        <v>нет</v>
      </c>
      <c r="AL191" s="1571">
        <f t="shared" si="19"/>
        <v>0</v>
      </c>
      <c r="AM191" s="1474"/>
      <c r="AN191" s="1472"/>
      <c r="AO191" s="1472"/>
      <c r="AP191" s="1472" t="str">
        <f t="shared" si="20"/>
        <v>нет</v>
      </c>
      <c r="AQ191" s="1473">
        <f t="shared" si="21"/>
        <v>0</v>
      </c>
      <c r="AR191" s="1451"/>
      <c r="AS191" s="1451"/>
      <c r="AT191" s="1572"/>
      <c r="AU191" s="1421"/>
      <c r="AV191" s="1573"/>
    </row>
    <row r="192" spans="1:48" ht="72.75" customHeight="1">
      <c r="A192" s="1426"/>
      <c r="B192" s="1538"/>
      <c r="C192" s="1569"/>
      <c r="D192" s="1415"/>
      <c r="E192" s="1429"/>
      <c r="F192" s="1516"/>
      <c r="G192" s="1430"/>
      <c r="H192" s="1426"/>
      <c r="I192" s="1426"/>
      <c r="J192" s="1426"/>
      <c r="K192" s="1426"/>
      <c r="L192" s="1426"/>
      <c r="M192" s="1426"/>
      <c r="N192" s="1426"/>
      <c r="O192" s="1570"/>
      <c r="P192" s="1570"/>
      <c r="Q192" s="1570"/>
      <c r="R192" s="1570"/>
      <c r="S192" s="1570"/>
      <c r="T192" s="1570"/>
      <c r="U192" s="1570"/>
      <c r="V192" s="1570"/>
      <c r="W192" s="1570"/>
      <c r="X192" s="1570"/>
      <c r="Y192" s="1570"/>
      <c r="Z192" s="1441"/>
      <c r="AA192" s="1570"/>
      <c r="AB192" s="1570"/>
      <c r="AC192" s="1570"/>
      <c r="AD192" s="1570"/>
      <c r="AE192" s="1570"/>
      <c r="AF192" s="1570"/>
      <c r="AG192" s="1570"/>
      <c r="AH192" s="1570"/>
      <c r="AI192" s="1570"/>
      <c r="AJ192" s="1570"/>
      <c r="AK192" s="1472" t="str">
        <f t="shared" si="18"/>
        <v>нет</v>
      </c>
      <c r="AL192" s="1571">
        <f t="shared" si="19"/>
        <v>0</v>
      </c>
      <c r="AM192" s="1474"/>
      <c r="AN192" s="1472"/>
      <c r="AO192" s="1472"/>
      <c r="AP192" s="1472" t="str">
        <f t="shared" si="20"/>
        <v>нет</v>
      </c>
      <c r="AQ192" s="1473">
        <f t="shared" si="21"/>
        <v>0</v>
      </c>
      <c r="AR192" s="1451"/>
      <c r="AS192" s="1451"/>
      <c r="AT192" s="1572"/>
      <c r="AU192" s="1421"/>
      <c r="AV192" s="1573"/>
    </row>
    <row r="193" spans="1:48" ht="37.5" customHeight="1">
      <c r="A193" s="1426"/>
      <c r="B193" s="1538"/>
      <c r="C193" s="1569"/>
      <c r="D193" s="1415"/>
      <c r="E193" s="1429"/>
      <c r="F193" s="1516"/>
      <c r="G193" s="1430"/>
      <c r="H193" s="1426"/>
      <c r="I193" s="1426"/>
      <c r="J193" s="1426"/>
      <c r="K193" s="1426"/>
      <c r="L193" s="1426"/>
      <c r="M193" s="1426"/>
      <c r="N193" s="1426"/>
      <c r="O193" s="1570"/>
      <c r="P193" s="1570"/>
      <c r="Q193" s="1570"/>
      <c r="R193" s="1570"/>
      <c r="S193" s="1570"/>
      <c r="T193" s="1570"/>
      <c r="U193" s="1570"/>
      <c r="V193" s="1570"/>
      <c r="W193" s="1570"/>
      <c r="X193" s="1570"/>
      <c r="Y193" s="1570"/>
      <c r="Z193" s="1441"/>
      <c r="AA193" s="1570"/>
      <c r="AB193" s="1570"/>
      <c r="AC193" s="1570"/>
      <c r="AD193" s="1570"/>
      <c r="AE193" s="1570"/>
      <c r="AF193" s="1570"/>
      <c r="AG193" s="1570"/>
      <c r="AH193" s="1570"/>
      <c r="AI193" s="1570"/>
      <c r="AJ193" s="1570"/>
      <c r="AK193" s="1472" t="str">
        <f t="shared" si="18"/>
        <v>нет</v>
      </c>
      <c r="AL193" s="1571">
        <f t="shared" si="19"/>
        <v>0</v>
      </c>
      <c r="AM193" s="1474"/>
      <c r="AN193" s="1472"/>
      <c r="AO193" s="1472"/>
      <c r="AP193" s="1472" t="str">
        <f t="shared" si="20"/>
        <v>нет</v>
      </c>
      <c r="AQ193" s="1473">
        <f t="shared" si="21"/>
        <v>0</v>
      </c>
      <c r="AR193" s="1451"/>
      <c r="AS193" s="1451"/>
      <c r="AT193" s="1572"/>
      <c r="AU193" s="1421"/>
      <c r="AV193" s="1573"/>
    </row>
    <row r="194" spans="1:48" ht="83.25" customHeight="1">
      <c r="A194" s="1426"/>
      <c r="B194" s="1538"/>
      <c r="C194" s="1569"/>
      <c r="D194" s="1415"/>
      <c r="E194" s="1429"/>
      <c r="F194" s="1516"/>
      <c r="G194" s="1430"/>
      <c r="H194" s="1426"/>
      <c r="I194" s="1426"/>
      <c r="J194" s="1426"/>
      <c r="K194" s="1426"/>
      <c r="L194" s="1426"/>
      <c r="M194" s="1426"/>
      <c r="N194" s="1426"/>
      <c r="O194" s="1570"/>
      <c r="P194" s="1570"/>
      <c r="Q194" s="1570"/>
      <c r="R194" s="1570"/>
      <c r="S194" s="1570"/>
      <c r="T194" s="1570"/>
      <c r="U194" s="1570"/>
      <c r="V194" s="1570"/>
      <c r="W194" s="1570"/>
      <c r="X194" s="1570"/>
      <c r="Y194" s="1570"/>
      <c r="Z194" s="1441"/>
      <c r="AA194" s="1570"/>
      <c r="AB194" s="1570"/>
      <c r="AC194" s="1570"/>
      <c r="AD194" s="1570"/>
      <c r="AE194" s="1570"/>
      <c r="AF194" s="1570"/>
      <c r="AG194" s="1570"/>
      <c r="AH194" s="1570"/>
      <c r="AI194" s="1570"/>
      <c r="AJ194" s="1570"/>
      <c r="AK194" s="1472" t="str">
        <f t="shared" si="18"/>
        <v>нет</v>
      </c>
      <c r="AL194" s="1571">
        <f t="shared" si="19"/>
        <v>0</v>
      </c>
      <c r="AM194" s="1474"/>
      <c r="AN194" s="1472"/>
      <c r="AO194" s="1472"/>
      <c r="AP194" s="1472" t="str">
        <f t="shared" si="20"/>
        <v>нет</v>
      </c>
      <c r="AQ194" s="1473">
        <f t="shared" si="21"/>
        <v>0</v>
      </c>
      <c r="AR194" s="1451"/>
      <c r="AS194" s="1451"/>
      <c r="AT194" s="1572"/>
      <c r="AU194" s="1421"/>
      <c r="AV194" s="1573"/>
    </row>
    <row r="195" spans="1:48" ht="50.25" customHeight="1">
      <c r="A195" s="1426"/>
      <c r="B195" s="1538"/>
      <c r="C195" s="1569"/>
      <c r="D195" s="1415"/>
      <c r="E195" s="1429"/>
      <c r="F195" s="1516"/>
      <c r="G195" s="1430"/>
      <c r="H195" s="1426"/>
      <c r="I195" s="1426"/>
      <c r="J195" s="1426"/>
      <c r="K195" s="1426"/>
      <c r="L195" s="1426"/>
      <c r="M195" s="1426"/>
      <c r="N195" s="1426"/>
      <c r="O195" s="1570"/>
      <c r="P195" s="1570"/>
      <c r="Q195" s="1570"/>
      <c r="R195" s="1570"/>
      <c r="S195" s="1570"/>
      <c r="T195" s="1570"/>
      <c r="U195" s="1570"/>
      <c r="V195" s="1570"/>
      <c r="W195" s="1570"/>
      <c r="X195" s="1570"/>
      <c r="Y195" s="1570"/>
      <c r="Z195" s="1441"/>
      <c r="AA195" s="1570"/>
      <c r="AB195" s="1570"/>
      <c r="AC195" s="1570"/>
      <c r="AD195" s="1570"/>
      <c r="AE195" s="1570"/>
      <c r="AF195" s="1570"/>
      <c r="AG195" s="1570"/>
      <c r="AH195" s="1570"/>
      <c r="AI195" s="1570"/>
      <c r="AJ195" s="1570"/>
      <c r="AK195" s="1472" t="str">
        <f t="shared" si="18"/>
        <v>нет</v>
      </c>
      <c r="AL195" s="1571">
        <f t="shared" si="19"/>
        <v>0</v>
      </c>
      <c r="AM195" s="1474"/>
      <c r="AN195" s="1472"/>
      <c r="AO195" s="1472"/>
      <c r="AP195" s="1472" t="str">
        <f t="shared" si="20"/>
        <v>нет</v>
      </c>
      <c r="AQ195" s="1473">
        <f t="shared" si="21"/>
        <v>0</v>
      </c>
      <c r="AR195" s="1451"/>
      <c r="AS195" s="1451"/>
      <c r="AT195" s="1572"/>
      <c r="AU195" s="1421"/>
      <c r="AV195" s="1573"/>
    </row>
    <row r="196" spans="1:48" ht="61.5" customHeight="1">
      <c r="A196" s="1426"/>
      <c r="B196" s="1538"/>
      <c r="C196" s="1569"/>
      <c r="D196" s="1415"/>
      <c r="E196" s="1429"/>
      <c r="F196" s="1516"/>
      <c r="G196" s="1430"/>
      <c r="H196" s="1426"/>
      <c r="I196" s="1426"/>
      <c r="J196" s="1426"/>
      <c r="K196" s="1426"/>
      <c r="L196" s="1426"/>
      <c r="M196" s="1426"/>
      <c r="N196" s="1426"/>
      <c r="O196" s="1570"/>
      <c r="P196" s="1570"/>
      <c r="Q196" s="1570"/>
      <c r="R196" s="1570"/>
      <c r="S196" s="1570"/>
      <c r="T196" s="1570"/>
      <c r="U196" s="1570"/>
      <c r="V196" s="1570"/>
      <c r="W196" s="1570"/>
      <c r="X196" s="1570"/>
      <c r="Y196" s="1570"/>
      <c r="Z196" s="1441"/>
      <c r="AA196" s="1570"/>
      <c r="AB196" s="1570"/>
      <c r="AC196" s="1570"/>
      <c r="AD196" s="1570"/>
      <c r="AE196" s="1570"/>
      <c r="AF196" s="1570"/>
      <c r="AG196" s="1570"/>
      <c r="AH196" s="1570"/>
      <c r="AI196" s="1570"/>
      <c r="AJ196" s="1570"/>
      <c r="AK196" s="1472" t="str">
        <f t="shared" si="18"/>
        <v>нет</v>
      </c>
      <c r="AL196" s="1571">
        <f t="shared" si="19"/>
        <v>0</v>
      </c>
      <c r="AM196" s="1474"/>
      <c r="AN196" s="1472"/>
      <c r="AO196" s="1472"/>
      <c r="AP196" s="1472" t="str">
        <f t="shared" si="20"/>
        <v>нет</v>
      </c>
      <c r="AQ196" s="1473">
        <f t="shared" si="21"/>
        <v>0</v>
      </c>
      <c r="AR196" s="1451"/>
      <c r="AS196" s="1451"/>
      <c r="AT196" s="1572"/>
      <c r="AU196" s="1421"/>
      <c r="AV196" s="1573"/>
    </row>
    <row r="197" spans="1:48" ht="57.75" customHeight="1">
      <c r="A197" s="1426"/>
      <c r="B197" s="1538"/>
      <c r="C197" s="1569"/>
      <c r="D197" s="1415"/>
      <c r="E197" s="1429"/>
      <c r="F197" s="1516"/>
      <c r="G197" s="1430"/>
      <c r="H197" s="1426"/>
      <c r="I197" s="1426"/>
      <c r="J197" s="1426"/>
      <c r="K197" s="1426"/>
      <c r="L197" s="1426"/>
      <c r="M197" s="1426"/>
      <c r="N197" s="1426"/>
      <c r="O197" s="1570"/>
      <c r="P197" s="1570"/>
      <c r="Q197" s="1570"/>
      <c r="R197" s="1570"/>
      <c r="S197" s="1570"/>
      <c r="T197" s="1570"/>
      <c r="U197" s="1570"/>
      <c r="V197" s="1570"/>
      <c r="W197" s="1570"/>
      <c r="X197" s="1570"/>
      <c r="Y197" s="1570"/>
      <c r="Z197" s="1441"/>
      <c r="AA197" s="1570"/>
      <c r="AB197" s="1570"/>
      <c r="AC197" s="1570"/>
      <c r="AD197" s="1570"/>
      <c r="AE197" s="1570"/>
      <c r="AF197" s="1570"/>
      <c r="AG197" s="1570"/>
      <c r="AH197" s="1570"/>
      <c r="AI197" s="1570"/>
      <c r="AJ197" s="1570"/>
      <c r="AK197" s="1472" t="str">
        <f t="shared" si="18"/>
        <v>нет</v>
      </c>
      <c r="AL197" s="1571">
        <f t="shared" si="19"/>
        <v>0</v>
      </c>
      <c r="AM197" s="1474"/>
      <c r="AN197" s="1472"/>
      <c r="AO197" s="1472"/>
      <c r="AP197" s="1472" t="str">
        <f t="shared" si="20"/>
        <v>нет</v>
      </c>
      <c r="AQ197" s="1473">
        <f t="shared" si="21"/>
        <v>0</v>
      </c>
      <c r="AR197" s="1451"/>
      <c r="AS197" s="1451"/>
      <c r="AT197" s="1572"/>
      <c r="AU197" s="1421"/>
      <c r="AV197" s="1573"/>
    </row>
    <row r="198" spans="1:48" ht="46.5" customHeight="1">
      <c r="A198" s="1426"/>
      <c r="B198" s="1538"/>
      <c r="C198" s="1569"/>
      <c r="D198" s="1415"/>
      <c r="E198" s="1429"/>
      <c r="F198" s="1516"/>
      <c r="G198" s="1430"/>
      <c r="H198" s="1426"/>
      <c r="I198" s="1426"/>
      <c r="J198" s="1426"/>
      <c r="K198" s="1426"/>
      <c r="L198" s="1426"/>
      <c r="M198" s="1426"/>
      <c r="N198" s="1426"/>
      <c r="O198" s="1570"/>
      <c r="P198" s="1570"/>
      <c r="Q198" s="1570"/>
      <c r="R198" s="1570"/>
      <c r="S198" s="1570"/>
      <c r="T198" s="1570"/>
      <c r="U198" s="1570"/>
      <c r="V198" s="1570"/>
      <c r="W198" s="1570"/>
      <c r="X198" s="1570"/>
      <c r="Y198" s="1570"/>
      <c r="Z198" s="1441"/>
      <c r="AA198" s="1570"/>
      <c r="AB198" s="1570"/>
      <c r="AC198" s="1570"/>
      <c r="AD198" s="1570"/>
      <c r="AE198" s="1570"/>
      <c r="AF198" s="1570"/>
      <c r="AG198" s="1570"/>
      <c r="AH198" s="1570"/>
      <c r="AI198" s="1570"/>
      <c r="AJ198" s="1570"/>
      <c r="AK198" s="1472" t="str">
        <f t="shared" ref="AK198:AK261" si="22">IF(AL198,"да","нет")</f>
        <v>нет</v>
      </c>
      <c r="AL198" s="1571">
        <f t="shared" ref="AL198:AL261" si="23">SUM(AM198:AO198)</f>
        <v>0</v>
      </c>
      <c r="AM198" s="1474"/>
      <c r="AN198" s="1472"/>
      <c r="AO198" s="1472"/>
      <c r="AP198" s="1472" t="str">
        <f t="shared" ref="AP198:AP261" si="24">IF(AQ198,"да","нет")</f>
        <v>нет</v>
      </c>
      <c r="AQ198" s="1473">
        <f t="shared" ref="AQ198:AQ261" si="25">SUM(AR198:AT198)</f>
        <v>0</v>
      </c>
      <c r="AR198" s="1451"/>
      <c r="AS198" s="1451"/>
      <c r="AT198" s="1572"/>
      <c r="AU198" s="1421"/>
      <c r="AV198" s="1573"/>
    </row>
    <row r="199" spans="1:48" ht="64.5" customHeight="1">
      <c r="A199" s="1426"/>
      <c r="B199" s="1538"/>
      <c r="C199" s="1569"/>
      <c r="D199" s="1415"/>
      <c r="E199" s="1429"/>
      <c r="F199" s="1516"/>
      <c r="G199" s="1430"/>
      <c r="H199" s="1426"/>
      <c r="I199" s="1426"/>
      <c r="J199" s="1426"/>
      <c r="K199" s="1426"/>
      <c r="L199" s="1426"/>
      <c r="M199" s="1426"/>
      <c r="N199" s="1426"/>
      <c r="O199" s="1570"/>
      <c r="P199" s="1570"/>
      <c r="Q199" s="1570"/>
      <c r="R199" s="1570"/>
      <c r="S199" s="1570"/>
      <c r="T199" s="1570"/>
      <c r="U199" s="1570"/>
      <c r="V199" s="1570"/>
      <c r="W199" s="1570"/>
      <c r="X199" s="1570"/>
      <c r="Y199" s="1570"/>
      <c r="Z199" s="1441"/>
      <c r="AA199" s="1570"/>
      <c r="AB199" s="1570"/>
      <c r="AC199" s="1570"/>
      <c r="AD199" s="1570"/>
      <c r="AE199" s="1570"/>
      <c r="AF199" s="1570"/>
      <c r="AG199" s="1570"/>
      <c r="AH199" s="1570"/>
      <c r="AI199" s="1570"/>
      <c r="AJ199" s="1570"/>
      <c r="AK199" s="1472" t="str">
        <f t="shared" si="22"/>
        <v>нет</v>
      </c>
      <c r="AL199" s="1571">
        <f t="shared" si="23"/>
        <v>0</v>
      </c>
      <c r="AM199" s="1474"/>
      <c r="AN199" s="1472"/>
      <c r="AO199" s="1472"/>
      <c r="AP199" s="1472" t="str">
        <f t="shared" si="24"/>
        <v>нет</v>
      </c>
      <c r="AQ199" s="1473">
        <f t="shared" si="25"/>
        <v>0</v>
      </c>
      <c r="AR199" s="1451"/>
      <c r="AS199" s="1451"/>
      <c r="AT199" s="1572"/>
      <c r="AU199" s="1421"/>
      <c r="AV199" s="1573"/>
    </row>
    <row r="200" spans="1:48" ht="50.25" customHeight="1">
      <c r="A200" s="1426"/>
      <c r="B200" s="1538"/>
      <c r="C200" s="1569"/>
      <c r="D200" s="1415"/>
      <c r="E200" s="1429"/>
      <c r="F200" s="1516"/>
      <c r="G200" s="1430"/>
      <c r="H200" s="1426"/>
      <c r="I200" s="1426"/>
      <c r="J200" s="1426"/>
      <c r="K200" s="1426"/>
      <c r="L200" s="1426"/>
      <c r="M200" s="1426"/>
      <c r="N200" s="1426"/>
      <c r="O200" s="1570"/>
      <c r="P200" s="1570"/>
      <c r="Q200" s="1570"/>
      <c r="R200" s="1570"/>
      <c r="S200" s="1570"/>
      <c r="T200" s="1570"/>
      <c r="U200" s="1570"/>
      <c r="V200" s="1570"/>
      <c r="W200" s="1570"/>
      <c r="X200" s="1570"/>
      <c r="Y200" s="1570"/>
      <c r="Z200" s="1441"/>
      <c r="AA200" s="1570"/>
      <c r="AB200" s="1570"/>
      <c r="AC200" s="1570"/>
      <c r="AD200" s="1570"/>
      <c r="AE200" s="1570"/>
      <c r="AF200" s="1570"/>
      <c r="AG200" s="1570"/>
      <c r="AH200" s="1570"/>
      <c r="AI200" s="1570"/>
      <c r="AJ200" s="1570"/>
      <c r="AK200" s="1472" t="str">
        <f t="shared" si="22"/>
        <v>нет</v>
      </c>
      <c r="AL200" s="1571">
        <f t="shared" si="23"/>
        <v>0</v>
      </c>
      <c r="AM200" s="1474"/>
      <c r="AN200" s="1472"/>
      <c r="AO200" s="1472"/>
      <c r="AP200" s="1472" t="str">
        <f t="shared" si="24"/>
        <v>нет</v>
      </c>
      <c r="AQ200" s="1473">
        <f t="shared" si="25"/>
        <v>0</v>
      </c>
      <c r="AR200" s="1451"/>
      <c r="AS200" s="1451"/>
      <c r="AT200" s="1572"/>
      <c r="AU200" s="1421"/>
      <c r="AV200" s="1573"/>
    </row>
    <row r="201" spans="1:48" ht="84.75" customHeight="1">
      <c r="A201" s="1426"/>
      <c r="B201" s="1538"/>
      <c r="C201" s="1569"/>
      <c r="D201" s="1415"/>
      <c r="E201" s="1429"/>
      <c r="F201" s="1516"/>
      <c r="G201" s="1430"/>
      <c r="H201" s="1426"/>
      <c r="I201" s="1426"/>
      <c r="J201" s="1426"/>
      <c r="K201" s="1426"/>
      <c r="L201" s="1426"/>
      <c r="M201" s="1426"/>
      <c r="N201" s="1426"/>
      <c r="O201" s="1570"/>
      <c r="P201" s="1570"/>
      <c r="Q201" s="1570"/>
      <c r="R201" s="1570"/>
      <c r="S201" s="1570"/>
      <c r="T201" s="1570"/>
      <c r="U201" s="1570"/>
      <c r="V201" s="1570"/>
      <c r="W201" s="1570"/>
      <c r="X201" s="1570"/>
      <c r="Y201" s="1570"/>
      <c r="Z201" s="1441"/>
      <c r="AA201" s="1570"/>
      <c r="AB201" s="1570"/>
      <c r="AC201" s="1570"/>
      <c r="AD201" s="1570"/>
      <c r="AE201" s="1570"/>
      <c r="AF201" s="1570"/>
      <c r="AG201" s="1570"/>
      <c r="AH201" s="1570"/>
      <c r="AI201" s="1570"/>
      <c r="AJ201" s="1570"/>
      <c r="AK201" s="1472" t="str">
        <f t="shared" si="22"/>
        <v>нет</v>
      </c>
      <c r="AL201" s="1571">
        <f t="shared" si="23"/>
        <v>0</v>
      </c>
      <c r="AM201" s="1474"/>
      <c r="AN201" s="1472"/>
      <c r="AO201" s="1472"/>
      <c r="AP201" s="1472" t="str">
        <f t="shared" si="24"/>
        <v>нет</v>
      </c>
      <c r="AQ201" s="1473">
        <f t="shared" si="25"/>
        <v>0</v>
      </c>
      <c r="AR201" s="1451"/>
      <c r="AS201" s="1451"/>
      <c r="AT201" s="1572"/>
      <c r="AU201" s="1421"/>
      <c r="AV201" s="1573"/>
    </row>
    <row r="202" spans="1:48" ht="39.950000000000003" customHeight="1">
      <c r="A202" s="1426"/>
      <c r="B202" s="1538"/>
      <c r="C202" s="1569"/>
      <c r="D202" s="1415"/>
      <c r="E202" s="1429"/>
      <c r="F202" s="1516"/>
      <c r="G202" s="1430"/>
      <c r="H202" s="1426"/>
      <c r="I202" s="1426"/>
      <c r="J202" s="1426"/>
      <c r="K202" s="1426"/>
      <c r="L202" s="1426"/>
      <c r="M202" s="1426"/>
      <c r="N202" s="1426"/>
      <c r="O202" s="1570"/>
      <c r="P202" s="1570"/>
      <c r="Q202" s="1570"/>
      <c r="R202" s="1570"/>
      <c r="S202" s="1570"/>
      <c r="T202" s="1570"/>
      <c r="U202" s="1570"/>
      <c r="V202" s="1570"/>
      <c r="W202" s="1570"/>
      <c r="X202" s="1570"/>
      <c r="Y202" s="1570"/>
      <c r="Z202" s="1441"/>
      <c r="AA202" s="1570"/>
      <c r="AB202" s="1570"/>
      <c r="AC202" s="1570"/>
      <c r="AD202" s="1570"/>
      <c r="AE202" s="1570"/>
      <c r="AF202" s="1570"/>
      <c r="AG202" s="1570"/>
      <c r="AH202" s="1570"/>
      <c r="AI202" s="1570"/>
      <c r="AJ202" s="1570"/>
      <c r="AK202" s="1472" t="str">
        <f t="shared" si="22"/>
        <v>нет</v>
      </c>
      <c r="AL202" s="1571">
        <f t="shared" si="23"/>
        <v>0</v>
      </c>
      <c r="AM202" s="1474"/>
      <c r="AN202" s="1472"/>
      <c r="AO202" s="1472"/>
      <c r="AP202" s="1472" t="str">
        <f t="shared" si="24"/>
        <v>нет</v>
      </c>
      <c r="AQ202" s="1473">
        <f t="shared" si="25"/>
        <v>0</v>
      </c>
      <c r="AR202" s="1451"/>
      <c r="AS202" s="1451"/>
      <c r="AT202" s="1572"/>
      <c r="AU202" s="1421"/>
      <c r="AV202" s="1573"/>
    </row>
    <row r="203" spans="1:48" ht="39.950000000000003" customHeight="1">
      <c r="A203" s="1426"/>
      <c r="B203" s="1538"/>
      <c r="C203" s="1569"/>
      <c r="D203" s="1415"/>
      <c r="E203" s="1429"/>
      <c r="F203" s="1516"/>
      <c r="G203" s="1430"/>
      <c r="H203" s="1426"/>
      <c r="I203" s="1426"/>
      <c r="J203" s="1426"/>
      <c r="K203" s="1426"/>
      <c r="L203" s="1426"/>
      <c r="M203" s="1426"/>
      <c r="N203" s="1426"/>
      <c r="O203" s="1570"/>
      <c r="P203" s="1570"/>
      <c r="Q203" s="1570"/>
      <c r="R203" s="1570"/>
      <c r="S203" s="1570"/>
      <c r="T203" s="1570"/>
      <c r="U203" s="1570"/>
      <c r="V203" s="1570"/>
      <c r="W203" s="1570"/>
      <c r="X203" s="1570"/>
      <c r="Y203" s="1570"/>
      <c r="Z203" s="1441"/>
      <c r="AA203" s="1570"/>
      <c r="AB203" s="1570"/>
      <c r="AC203" s="1570"/>
      <c r="AD203" s="1570"/>
      <c r="AE203" s="1570"/>
      <c r="AF203" s="1570"/>
      <c r="AG203" s="1570"/>
      <c r="AH203" s="1570"/>
      <c r="AI203" s="1570"/>
      <c r="AJ203" s="1570"/>
      <c r="AK203" s="1472" t="str">
        <f t="shared" si="22"/>
        <v>нет</v>
      </c>
      <c r="AL203" s="1571">
        <f t="shared" si="23"/>
        <v>0</v>
      </c>
      <c r="AM203" s="1474"/>
      <c r="AN203" s="1472"/>
      <c r="AO203" s="1472"/>
      <c r="AP203" s="1472" t="str">
        <f t="shared" si="24"/>
        <v>нет</v>
      </c>
      <c r="AQ203" s="1473">
        <f t="shared" si="25"/>
        <v>0</v>
      </c>
      <c r="AR203" s="1451"/>
      <c r="AS203" s="1451"/>
      <c r="AT203" s="1572"/>
      <c r="AU203" s="1421"/>
      <c r="AV203" s="1573"/>
    </row>
    <row r="204" spans="1:48" ht="39.950000000000003" customHeight="1">
      <c r="A204" s="1426"/>
      <c r="B204" s="1538"/>
      <c r="C204" s="1569"/>
      <c r="D204" s="1415"/>
      <c r="E204" s="1429"/>
      <c r="F204" s="1516"/>
      <c r="G204" s="1430"/>
      <c r="H204" s="1426"/>
      <c r="I204" s="1426"/>
      <c r="J204" s="1426"/>
      <c r="K204" s="1426"/>
      <c r="L204" s="1426"/>
      <c r="M204" s="1426"/>
      <c r="N204" s="1426"/>
      <c r="O204" s="1570"/>
      <c r="P204" s="1570"/>
      <c r="Q204" s="1570"/>
      <c r="R204" s="1570"/>
      <c r="S204" s="1570"/>
      <c r="T204" s="1570"/>
      <c r="U204" s="1570"/>
      <c r="V204" s="1570"/>
      <c r="W204" s="1570"/>
      <c r="X204" s="1570"/>
      <c r="Y204" s="1570"/>
      <c r="Z204" s="1441"/>
      <c r="AA204" s="1570"/>
      <c r="AB204" s="1570"/>
      <c r="AC204" s="1570"/>
      <c r="AD204" s="1570"/>
      <c r="AE204" s="1570"/>
      <c r="AF204" s="1570"/>
      <c r="AG204" s="1570"/>
      <c r="AH204" s="1570"/>
      <c r="AI204" s="1570"/>
      <c r="AJ204" s="1570"/>
      <c r="AK204" s="1472" t="str">
        <f t="shared" si="22"/>
        <v>нет</v>
      </c>
      <c r="AL204" s="1571">
        <f t="shared" si="23"/>
        <v>0</v>
      </c>
      <c r="AM204" s="1474"/>
      <c r="AN204" s="1472"/>
      <c r="AO204" s="1472"/>
      <c r="AP204" s="1472" t="str">
        <f t="shared" si="24"/>
        <v>нет</v>
      </c>
      <c r="AQ204" s="1473">
        <f t="shared" si="25"/>
        <v>0</v>
      </c>
      <c r="AR204" s="1451"/>
      <c r="AS204" s="1451"/>
      <c r="AT204" s="1572"/>
      <c r="AU204" s="1421"/>
      <c r="AV204" s="1573"/>
    </row>
    <row r="205" spans="1:48" ht="76.5" customHeight="1">
      <c r="A205" s="1426"/>
      <c r="B205" s="1538"/>
      <c r="C205" s="1569"/>
      <c r="D205" s="1415"/>
      <c r="E205" s="1429"/>
      <c r="F205" s="1516"/>
      <c r="G205" s="1430"/>
      <c r="H205" s="1426"/>
      <c r="I205" s="1426"/>
      <c r="J205" s="1426"/>
      <c r="K205" s="1426"/>
      <c r="L205" s="1426"/>
      <c r="M205" s="1426"/>
      <c r="N205" s="1426"/>
      <c r="O205" s="1570"/>
      <c r="P205" s="1570"/>
      <c r="Q205" s="1570"/>
      <c r="R205" s="1570"/>
      <c r="S205" s="1570"/>
      <c r="T205" s="1570"/>
      <c r="U205" s="1570"/>
      <c r="V205" s="1570"/>
      <c r="W205" s="1570"/>
      <c r="X205" s="1570"/>
      <c r="Y205" s="1570"/>
      <c r="Z205" s="1441"/>
      <c r="AA205" s="1570"/>
      <c r="AB205" s="1570"/>
      <c r="AC205" s="1570"/>
      <c r="AD205" s="1570"/>
      <c r="AE205" s="1570"/>
      <c r="AF205" s="1570"/>
      <c r="AG205" s="1570"/>
      <c r="AH205" s="1570"/>
      <c r="AI205" s="1570"/>
      <c r="AJ205" s="1570"/>
      <c r="AK205" s="1472" t="str">
        <f t="shared" si="22"/>
        <v>нет</v>
      </c>
      <c r="AL205" s="1571">
        <f t="shared" si="23"/>
        <v>0</v>
      </c>
      <c r="AM205" s="1474"/>
      <c r="AN205" s="1472"/>
      <c r="AO205" s="1472"/>
      <c r="AP205" s="1472" t="str">
        <f t="shared" si="24"/>
        <v>нет</v>
      </c>
      <c r="AQ205" s="1473">
        <f t="shared" si="25"/>
        <v>0</v>
      </c>
      <c r="AR205" s="1451"/>
      <c r="AS205" s="1451"/>
      <c r="AT205" s="1572"/>
      <c r="AU205" s="1421"/>
      <c r="AV205" s="1573"/>
    </row>
    <row r="206" spans="1:48" ht="64.5" customHeight="1">
      <c r="A206" s="1426"/>
      <c r="B206" s="1538"/>
      <c r="C206" s="1569"/>
      <c r="D206" s="1415"/>
      <c r="E206" s="1429"/>
      <c r="F206" s="1516"/>
      <c r="G206" s="1430"/>
      <c r="H206" s="1426"/>
      <c r="I206" s="1426"/>
      <c r="J206" s="1426"/>
      <c r="K206" s="1426"/>
      <c r="L206" s="1426"/>
      <c r="M206" s="1426"/>
      <c r="N206" s="1426"/>
      <c r="O206" s="1570"/>
      <c r="P206" s="1570"/>
      <c r="Q206" s="1570"/>
      <c r="R206" s="1570"/>
      <c r="S206" s="1570"/>
      <c r="T206" s="1570"/>
      <c r="U206" s="1570"/>
      <c r="V206" s="1570"/>
      <c r="W206" s="1570"/>
      <c r="X206" s="1570"/>
      <c r="Y206" s="1570"/>
      <c r="Z206" s="1441"/>
      <c r="AA206" s="1570"/>
      <c r="AB206" s="1570"/>
      <c r="AC206" s="1570"/>
      <c r="AD206" s="1570"/>
      <c r="AE206" s="1570"/>
      <c r="AF206" s="1570"/>
      <c r="AG206" s="1570"/>
      <c r="AH206" s="1570"/>
      <c r="AI206" s="1570"/>
      <c r="AJ206" s="1570"/>
      <c r="AK206" s="1472" t="str">
        <f t="shared" si="22"/>
        <v>нет</v>
      </c>
      <c r="AL206" s="1571">
        <f t="shared" si="23"/>
        <v>0</v>
      </c>
      <c r="AM206" s="1474"/>
      <c r="AN206" s="1472"/>
      <c r="AO206" s="1472"/>
      <c r="AP206" s="1472" t="str">
        <f t="shared" si="24"/>
        <v>нет</v>
      </c>
      <c r="AQ206" s="1473">
        <f t="shared" si="25"/>
        <v>0</v>
      </c>
      <c r="AR206" s="1451"/>
      <c r="AS206" s="1451"/>
      <c r="AT206" s="1572"/>
      <c r="AU206" s="1421"/>
      <c r="AV206" s="1573"/>
    </row>
    <row r="207" spans="1:48" ht="83.25" customHeight="1">
      <c r="A207" s="1426"/>
      <c r="B207" s="1538"/>
      <c r="C207" s="1569"/>
      <c r="D207" s="1415"/>
      <c r="E207" s="1429"/>
      <c r="F207" s="1516"/>
      <c r="G207" s="1430"/>
      <c r="H207" s="1426"/>
      <c r="I207" s="1426"/>
      <c r="J207" s="1426"/>
      <c r="K207" s="1426"/>
      <c r="L207" s="1426"/>
      <c r="M207" s="1426"/>
      <c r="N207" s="1426"/>
      <c r="O207" s="1570"/>
      <c r="P207" s="1570"/>
      <c r="Q207" s="1570"/>
      <c r="R207" s="1570"/>
      <c r="S207" s="1570"/>
      <c r="T207" s="1570"/>
      <c r="U207" s="1570"/>
      <c r="V207" s="1570"/>
      <c r="W207" s="1570"/>
      <c r="X207" s="1570"/>
      <c r="Y207" s="1570"/>
      <c r="Z207" s="1441"/>
      <c r="AA207" s="1570"/>
      <c r="AB207" s="1570"/>
      <c r="AC207" s="1570"/>
      <c r="AD207" s="1570"/>
      <c r="AE207" s="1570"/>
      <c r="AF207" s="1570"/>
      <c r="AG207" s="1570"/>
      <c r="AH207" s="1570"/>
      <c r="AI207" s="1570"/>
      <c r="AJ207" s="1570"/>
      <c r="AK207" s="1472" t="str">
        <f t="shared" si="22"/>
        <v>нет</v>
      </c>
      <c r="AL207" s="1571">
        <f t="shared" si="23"/>
        <v>0</v>
      </c>
      <c r="AM207" s="1474"/>
      <c r="AN207" s="1472"/>
      <c r="AO207" s="1472"/>
      <c r="AP207" s="1472" t="str">
        <f t="shared" si="24"/>
        <v>нет</v>
      </c>
      <c r="AQ207" s="1473">
        <f t="shared" si="25"/>
        <v>0</v>
      </c>
      <c r="AR207" s="1451"/>
      <c r="AS207" s="1451"/>
      <c r="AT207" s="1572"/>
      <c r="AU207" s="1421"/>
      <c r="AV207" s="1573"/>
    </row>
    <row r="208" spans="1:48" ht="39.950000000000003" customHeight="1">
      <c r="A208" s="1426"/>
      <c r="B208" s="1538"/>
      <c r="C208" s="1569"/>
      <c r="D208" s="1415"/>
      <c r="E208" s="1429"/>
      <c r="F208" s="1516"/>
      <c r="G208" s="1430"/>
      <c r="H208" s="1426"/>
      <c r="I208" s="1426"/>
      <c r="J208" s="1426"/>
      <c r="K208" s="1426"/>
      <c r="L208" s="1426"/>
      <c r="M208" s="1426"/>
      <c r="N208" s="1426"/>
      <c r="O208" s="1570"/>
      <c r="P208" s="1570"/>
      <c r="Q208" s="1570"/>
      <c r="R208" s="1570"/>
      <c r="S208" s="1570"/>
      <c r="T208" s="1570"/>
      <c r="U208" s="1570"/>
      <c r="V208" s="1570"/>
      <c r="W208" s="1570"/>
      <c r="X208" s="1570"/>
      <c r="Y208" s="1570"/>
      <c r="Z208" s="1441"/>
      <c r="AA208" s="1570"/>
      <c r="AB208" s="1570"/>
      <c r="AC208" s="1570"/>
      <c r="AD208" s="1570"/>
      <c r="AE208" s="1570"/>
      <c r="AF208" s="1570"/>
      <c r="AG208" s="1570"/>
      <c r="AH208" s="1570"/>
      <c r="AI208" s="1570"/>
      <c r="AJ208" s="1570"/>
      <c r="AK208" s="1472" t="str">
        <f t="shared" si="22"/>
        <v>нет</v>
      </c>
      <c r="AL208" s="1571">
        <f t="shared" si="23"/>
        <v>0</v>
      </c>
      <c r="AM208" s="1474"/>
      <c r="AN208" s="1472"/>
      <c r="AO208" s="1472"/>
      <c r="AP208" s="1472" t="str">
        <f t="shared" si="24"/>
        <v>нет</v>
      </c>
      <c r="AQ208" s="1473">
        <f t="shared" si="25"/>
        <v>0</v>
      </c>
      <c r="AR208" s="1451"/>
      <c r="AS208" s="1451"/>
      <c r="AT208" s="1572"/>
      <c r="AU208" s="1421"/>
      <c r="AV208" s="1573"/>
    </row>
    <row r="209" spans="1:48" ht="39.950000000000003" customHeight="1">
      <c r="A209" s="1426"/>
      <c r="B209" s="1538"/>
      <c r="C209" s="1569"/>
      <c r="D209" s="1415"/>
      <c r="E209" s="1429"/>
      <c r="F209" s="1516"/>
      <c r="G209" s="1430"/>
      <c r="H209" s="1426"/>
      <c r="I209" s="1426"/>
      <c r="J209" s="1426"/>
      <c r="K209" s="1426"/>
      <c r="L209" s="1426"/>
      <c r="M209" s="1426"/>
      <c r="N209" s="1426"/>
      <c r="O209" s="1570"/>
      <c r="P209" s="1570"/>
      <c r="Q209" s="1570"/>
      <c r="R209" s="1570"/>
      <c r="S209" s="1570"/>
      <c r="T209" s="1570"/>
      <c r="U209" s="1570"/>
      <c r="V209" s="1570"/>
      <c r="W209" s="1570"/>
      <c r="X209" s="1570"/>
      <c r="Y209" s="1570"/>
      <c r="Z209" s="1441"/>
      <c r="AA209" s="1570"/>
      <c r="AB209" s="1570"/>
      <c r="AC209" s="1570"/>
      <c r="AD209" s="1570"/>
      <c r="AE209" s="1570"/>
      <c r="AF209" s="1570"/>
      <c r="AG209" s="1570"/>
      <c r="AH209" s="1570"/>
      <c r="AI209" s="1570"/>
      <c r="AJ209" s="1570"/>
      <c r="AK209" s="1472" t="str">
        <f t="shared" si="22"/>
        <v>нет</v>
      </c>
      <c r="AL209" s="1571">
        <f t="shared" si="23"/>
        <v>0</v>
      </c>
      <c r="AM209" s="1474"/>
      <c r="AN209" s="1472"/>
      <c r="AO209" s="1472"/>
      <c r="AP209" s="1472" t="str">
        <f t="shared" si="24"/>
        <v>нет</v>
      </c>
      <c r="AQ209" s="1473">
        <f t="shared" si="25"/>
        <v>0</v>
      </c>
      <c r="AR209" s="1451"/>
      <c r="AS209" s="1451"/>
      <c r="AT209" s="1572"/>
      <c r="AU209" s="1421"/>
      <c r="AV209" s="1573"/>
    </row>
    <row r="210" spans="1:48" ht="39.950000000000003" customHeight="1">
      <c r="A210" s="1426"/>
      <c r="B210" s="1538"/>
      <c r="C210" s="1569"/>
      <c r="D210" s="1415"/>
      <c r="E210" s="1429"/>
      <c r="F210" s="1516"/>
      <c r="G210" s="1430"/>
      <c r="H210" s="1426"/>
      <c r="I210" s="1426"/>
      <c r="J210" s="1426"/>
      <c r="K210" s="1426"/>
      <c r="L210" s="1426"/>
      <c r="M210" s="1426"/>
      <c r="N210" s="1426"/>
      <c r="O210" s="1570"/>
      <c r="P210" s="1570"/>
      <c r="Q210" s="1570"/>
      <c r="R210" s="1570"/>
      <c r="S210" s="1570"/>
      <c r="T210" s="1570"/>
      <c r="U210" s="1570"/>
      <c r="V210" s="1570"/>
      <c r="W210" s="1570"/>
      <c r="X210" s="1570"/>
      <c r="Y210" s="1570"/>
      <c r="Z210" s="1441"/>
      <c r="AA210" s="1570"/>
      <c r="AB210" s="1570"/>
      <c r="AC210" s="1570"/>
      <c r="AD210" s="1570"/>
      <c r="AE210" s="1570"/>
      <c r="AF210" s="1570"/>
      <c r="AG210" s="1570"/>
      <c r="AH210" s="1570"/>
      <c r="AI210" s="1570"/>
      <c r="AJ210" s="1570"/>
      <c r="AK210" s="1472" t="str">
        <f t="shared" si="22"/>
        <v>нет</v>
      </c>
      <c r="AL210" s="1571">
        <f t="shared" si="23"/>
        <v>0</v>
      </c>
      <c r="AM210" s="1474"/>
      <c r="AN210" s="1472"/>
      <c r="AO210" s="1472"/>
      <c r="AP210" s="1472" t="str">
        <f t="shared" si="24"/>
        <v>нет</v>
      </c>
      <c r="AQ210" s="1473">
        <f t="shared" si="25"/>
        <v>0</v>
      </c>
      <c r="AR210" s="1451"/>
      <c r="AS210" s="1451"/>
      <c r="AT210" s="1572"/>
      <c r="AU210" s="1421"/>
      <c r="AV210" s="1573"/>
    </row>
    <row r="211" spans="1:48" ht="39.950000000000003" customHeight="1">
      <c r="A211" s="1426"/>
      <c r="B211" s="1538"/>
      <c r="C211" s="1569"/>
      <c r="D211" s="1415"/>
      <c r="E211" s="1429"/>
      <c r="F211" s="1516"/>
      <c r="G211" s="1430"/>
      <c r="H211" s="1426"/>
      <c r="I211" s="1426"/>
      <c r="J211" s="1426"/>
      <c r="K211" s="1426"/>
      <c r="L211" s="1426"/>
      <c r="M211" s="1426"/>
      <c r="N211" s="1426"/>
      <c r="O211" s="1570"/>
      <c r="P211" s="1570"/>
      <c r="Q211" s="1570"/>
      <c r="R211" s="1570"/>
      <c r="S211" s="1570"/>
      <c r="T211" s="1570"/>
      <c r="U211" s="1570"/>
      <c r="V211" s="1570"/>
      <c r="W211" s="1570"/>
      <c r="X211" s="1570"/>
      <c r="Y211" s="1570"/>
      <c r="Z211" s="1441"/>
      <c r="AA211" s="1570"/>
      <c r="AB211" s="1570"/>
      <c r="AC211" s="1570"/>
      <c r="AD211" s="1570"/>
      <c r="AE211" s="1570"/>
      <c r="AF211" s="1570"/>
      <c r="AG211" s="1570"/>
      <c r="AH211" s="1570"/>
      <c r="AI211" s="1570"/>
      <c r="AJ211" s="1570"/>
      <c r="AK211" s="1472" t="str">
        <f t="shared" si="22"/>
        <v>нет</v>
      </c>
      <c r="AL211" s="1571">
        <f t="shared" si="23"/>
        <v>0</v>
      </c>
      <c r="AM211" s="1474"/>
      <c r="AN211" s="1472"/>
      <c r="AO211" s="1472"/>
      <c r="AP211" s="1472" t="str">
        <f t="shared" si="24"/>
        <v>нет</v>
      </c>
      <c r="AQ211" s="1473">
        <f t="shared" si="25"/>
        <v>0</v>
      </c>
      <c r="AR211" s="1451"/>
      <c r="AS211" s="1451"/>
      <c r="AT211" s="1572"/>
      <c r="AU211" s="1421"/>
      <c r="AV211" s="1573"/>
    </row>
    <row r="212" spans="1:48" ht="39.950000000000003" customHeight="1">
      <c r="A212" s="1426"/>
      <c r="B212" s="1538"/>
      <c r="C212" s="1569"/>
      <c r="D212" s="1415"/>
      <c r="E212" s="1429"/>
      <c r="F212" s="1516"/>
      <c r="G212" s="1430"/>
      <c r="H212" s="1426"/>
      <c r="I212" s="1426"/>
      <c r="J212" s="1426"/>
      <c r="K212" s="1426"/>
      <c r="L212" s="1426"/>
      <c r="M212" s="1426"/>
      <c r="N212" s="1426"/>
      <c r="O212" s="1570"/>
      <c r="P212" s="1570"/>
      <c r="Q212" s="1570"/>
      <c r="R212" s="1570"/>
      <c r="S212" s="1570"/>
      <c r="T212" s="1570"/>
      <c r="U212" s="1570"/>
      <c r="V212" s="1570"/>
      <c r="W212" s="1570"/>
      <c r="X212" s="1570"/>
      <c r="Y212" s="1570"/>
      <c r="Z212" s="1441"/>
      <c r="AA212" s="1570"/>
      <c r="AB212" s="1570"/>
      <c r="AC212" s="1570"/>
      <c r="AD212" s="1570"/>
      <c r="AE212" s="1570"/>
      <c r="AF212" s="1570"/>
      <c r="AG212" s="1570"/>
      <c r="AH212" s="1570"/>
      <c r="AI212" s="1570"/>
      <c r="AJ212" s="1570"/>
      <c r="AK212" s="1472" t="str">
        <f t="shared" si="22"/>
        <v>нет</v>
      </c>
      <c r="AL212" s="1571">
        <f t="shared" si="23"/>
        <v>0</v>
      </c>
      <c r="AM212" s="1474"/>
      <c r="AN212" s="1472"/>
      <c r="AO212" s="1472"/>
      <c r="AP212" s="1472" t="str">
        <f t="shared" si="24"/>
        <v>нет</v>
      </c>
      <c r="AQ212" s="1473">
        <f t="shared" si="25"/>
        <v>0</v>
      </c>
      <c r="AR212" s="1451"/>
      <c r="AS212" s="1451"/>
      <c r="AT212" s="1572"/>
      <c r="AU212" s="1421"/>
      <c r="AV212" s="1573"/>
    </row>
    <row r="213" spans="1:48" ht="39.950000000000003" customHeight="1">
      <c r="A213" s="1426"/>
      <c r="B213" s="1538"/>
      <c r="C213" s="1569"/>
      <c r="D213" s="1415"/>
      <c r="E213" s="1429"/>
      <c r="F213" s="1516"/>
      <c r="G213" s="1430"/>
      <c r="H213" s="1426"/>
      <c r="I213" s="1426"/>
      <c r="J213" s="1426"/>
      <c r="K213" s="1426"/>
      <c r="L213" s="1426"/>
      <c r="M213" s="1426"/>
      <c r="N213" s="1426"/>
      <c r="O213" s="1570"/>
      <c r="P213" s="1570"/>
      <c r="Q213" s="1570"/>
      <c r="R213" s="1570"/>
      <c r="S213" s="1570"/>
      <c r="T213" s="1570"/>
      <c r="U213" s="1570"/>
      <c r="V213" s="1570"/>
      <c r="W213" s="1570"/>
      <c r="X213" s="1570"/>
      <c r="Y213" s="1570"/>
      <c r="Z213" s="1441"/>
      <c r="AA213" s="1570"/>
      <c r="AB213" s="1570"/>
      <c r="AC213" s="1570"/>
      <c r="AD213" s="1570"/>
      <c r="AE213" s="1570"/>
      <c r="AF213" s="1570"/>
      <c r="AG213" s="1570"/>
      <c r="AH213" s="1570"/>
      <c r="AI213" s="1570"/>
      <c r="AJ213" s="1570"/>
      <c r="AK213" s="1472" t="str">
        <f t="shared" si="22"/>
        <v>нет</v>
      </c>
      <c r="AL213" s="1571">
        <f t="shared" si="23"/>
        <v>0</v>
      </c>
      <c r="AM213" s="1474"/>
      <c r="AN213" s="1472"/>
      <c r="AO213" s="1472"/>
      <c r="AP213" s="1472" t="str">
        <f t="shared" si="24"/>
        <v>нет</v>
      </c>
      <c r="AQ213" s="1473">
        <f t="shared" si="25"/>
        <v>0</v>
      </c>
      <c r="AR213" s="1451"/>
      <c r="AS213" s="1451"/>
      <c r="AT213" s="1572"/>
      <c r="AU213" s="1421"/>
      <c r="AV213" s="1573"/>
    </row>
    <row r="214" spans="1:48" ht="39.950000000000003" customHeight="1">
      <c r="A214" s="1426"/>
      <c r="B214" s="1538"/>
      <c r="C214" s="1569"/>
      <c r="D214" s="1415"/>
      <c r="E214" s="1429"/>
      <c r="F214" s="1516"/>
      <c r="G214" s="1430"/>
      <c r="H214" s="1426"/>
      <c r="I214" s="1426"/>
      <c r="J214" s="1426"/>
      <c r="K214" s="1426"/>
      <c r="L214" s="1426"/>
      <c r="M214" s="1426"/>
      <c r="N214" s="1426"/>
      <c r="O214" s="1570"/>
      <c r="P214" s="1570"/>
      <c r="Q214" s="1570"/>
      <c r="R214" s="1570"/>
      <c r="S214" s="1570"/>
      <c r="T214" s="1570"/>
      <c r="U214" s="1570"/>
      <c r="V214" s="1570"/>
      <c r="W214" s="1570"/>
      <c r="X214" s="1570"/>
      <c r="Y214" s="1570"/>
      <c r="Z214" s="1441"/>
      <c r="AA214" s="1570"/>
      <c r="AB214" s="1570"/>
      <c r="AC214" s="1570"/>
      <c r="AD214" s="1570"/>
      <c r="AE214" s="1570"/>
      <c r="AF214" s="1570"/>
      <c r="AG214" s="1570"/>
      <c r="AH214" s="1570"/>
      <c r="AI214" s="1570"/>
      <c r="AJ214" s="1570"/>
      <c r="AK214" s="1472" t="str">
        <f t="shared" si="22"/>
        <v>нет</v>
      </c>
      <c r="AL214" s="1571">
        <f t="shared" si="23"/>
        <v>0</v>
      </c>
      <c r="AM214" s="1474"/>
      <c r="AN214" s="1472"/>
      <c r="AO214" s="1472"/>
      <c r="AP214" s="1472" t="str">
        <f t="shared" si="24"/>
        <v>нет</v>
      </c>
      <c r="AQ214" s="1473">
        <f t="shared" si="25"/>
        <v>0</v>
      </c>
      <c r="AR214" s="1451"/>
      <c r="AS214" s="1451"/>
      <c r="AT214" s="1572"/>
      <c r="AU214" s="1421"/>
      <c r="AV214" s="1573"/>
    </row>
    <row r="215" spans="1:48" ht="39.950000000000003" customHeight="1">
      <c r="A215" s="1426"/>
      <c r="B215" s="1538"/>
      <c r="C215" s="1569"/>
      <c r="D215" s="1415"/>
      <c r="E215" s="1429"/>
      <c r="F215" s="1516"/>
      <c r="G215" s="1430"/>
      <c r="H215" s="1426"/>
      <c r="I215" s="1426"/>
      <c r="J215" s="1426"/>
      <c r="K215" s="1426"/>
      <c r="L215" s="1426"/>
      <c r="M215" s="1426"/>
      <c r="N215" s="1426"/>
      <c r="O215" s="1570"/>
      <c r="P215" s="1570"/>
      <c r="Q215" s="1570"/>
      <c r="R215" s="1570"/>
      <c r="S215" s="1570"/>
      <c r="T215" s="1570"/>
      <c r="U215" s="1570"/>
      <c r="V215" s="1570"/>
      <c r="W215" s="1570"/>
      <c r="X215" s="1570"/>
      <c r="Y215" s="1570"/>
      <c r="Z215" s="1441"/>
      <c r="AA215" s="1570"/>
      <c r="AB215" s="1570"/>
      <c r="AC215" s="1570"/>
      <c r="AD215" s="1570"/>
      <c r="AE215" s="1570"/>
      <c r="AF215" s="1570"/>
      <c r="AG215" s="1570"/>
      <c r="AH215" s="1570"/>
      <c r="AI215" s="1570"/>
      <c r="AJ215" s="1570"/>
      <c r="AK215" s="1472" t="str">
        <f t="shared" si="22"/>
        <v>нет</v>
      </c>
      <c r="AL215" s="1571">
        <f t="shared" si="23"/>
        <v>0</v>
      </c>
      <c r="AM215" s="1474"/>
      <c r="AN215" s="1472"/>
      <c r="AO215" s="1472"/>
      <c r="AP215" s="1472" t="str">
        <f t="shared" si="24"/>
        <v>нет</v>
      </c>
      <c r="AQ215" s="1473">
        <f t="shared" si="25"/>
        <v>0</v>
      </c>
      <c r="AR215" s="1451"/>
      <c r="AS215" s="1451"/>
      <c r="AT215" s="1572"/>
      <c r="AU215" s="1421"/>
      <c r="AV215" s="1573"/>
    </row>
    <row r="216" spans="1:48" ht="80.25" customHeight="1">
      <c r="A216" s="1426"/>
      <c r="B216" s="1538"/>
      <c r="C216" s="1569"/>
      <c r="D216" s="1415"/>
      <c r="E216" s="1429"/>
      <c r="F216" s="1516"/>
      <c r="G216" s="1430"/>
      <c r="H216" s="1426"/>
      <c r="I216" s="1426"/>
      <c r="J216" s="1426"/>
      <c r="K216" s="1426"/>
      <c r="L216" s="1426"/>
      <c r="M216" s="1426"/>
      <c r="N216" s="1426"/>
      <c r="O216" s="1570"/>
      <c r="P216" s="1570"/>
      <c r="Q216" s="1570"/>
      <c r="R216" s="1570"/>
      <c r="S216" s="1570"/>
      <c r="T216" s="1570"/>
      <c r="U216" s="1570"/>
      <c r="V216" s="1570"/>
      <c r="W216" s="1570"/>
      <c r="X216" s="1570"/>
      <c r="Y216" s="1570"/>
      <c r="Z216" s="1441"/>
      <c r="AA216" s="1570"/>
      <c r="AB216" s="1570"/>
      <c r="AC216" s="1570"/>
      <c r="AD216" s="1570"/>
      <c r="AE216" s="1570"/>
      <c r="AF216" s="1570"/>
      <c r="AG216" s="1570"/>
      <c r="AH216" s="1570"/>
      <c r="AI216" s="1570"/>
      <c r="AJ216" s="1570"/>
      <c r="AK216" s="1472" t="str">
        <f t="shared" si="22"/>
        <v>нет</v>
      </c>
      <c r="AL216" s="1571">
        <f t="shared" si="23"/>
        <v>0</v>
      </c>
      <c r="AM216" s="1474"/>
      <c r="AN216" s="1472"/>
      <c r="AO216" s="1472"/>
      <c r="AP216" s="1472" t="str">
        <f t="shared" si="24"/>
        <v>нет</v>
      </c>
      <c r="AQ216" s="1473">
        <f t="shared" si="25"/>
        <v>0</v>
      </c>
      <c r="AR216" s="1451"/>
      <c r="AS216" s="1451"/>
      <c r="AT216" s="1572"/>
      <c r="AU216" s="1421"/>
      <c r="AV216" s="1573"/>
    </row>
    <row r="217" spans="1:48" ht="50.25" customHeight="1">
      <c r="A217" s="1426"/>
      <c r="B217" s="1538"/>
      <c r="C217" s="1569"/>
      <c r="D217" s="1415"/>
      <c r="E217" s="1429"/>
      <c r="F217" s="1516"/>
      <c r="G217" s="1430"/>
      <c r="H217" s="1426"/>
      <c r="I217" s="1426"/>
      <c r="J217" s="1426"/>
      <c r="K217" s="1426"/>
      <c r="L217" s="1426"/>
      <c r="M217" s="1426"/>
      <c r="N217" s="1426"/>
      <c r="O217" s="1570"/>
      <c r="P217" s="1570"/>
      <c r="Q217" s="1570"/>
      <c r="R217" s="1570"/>
      <c r="S217" s="1570"/>
      <c r="T217" s="1570"/>
      <c r="U217" s="1570"/>
      <c r="V217" s="1570"/>
      <c r="W217" s="1570"/>
      <c r="X217" s="1570"/>
      <c r="Y217" s="1570"/>
      <c r="Z217" s="1441"/>
      <c r="AA217" s="1570"/>
      <c r="AB217" s="1570"/>
      <c r="AC217" s="1570"/>
      <c r="AD217" s="1570"/>
      <c r="AE217" s="1570"/>
      <c r="AF217" s="1570"/>
      <c r="AG217" s="1570"/>
      <c r="AH217" s="1570"/>
      <c r="AI217" s="1570"/>
      <c r="AJ217" s="1570"/>
      <c r="AK217" s="1472" t="str">
        <f t="shared" si="22"/>
        <v>нет</v>
      </c>
      <c r="AL217" s="1571">
        <f t="shared" si="23"/>
        <v>0</v>
      </c>
      <c r="AM217" s="1474"/>
      <c r="AN217" s="1472"/>
      <c r="AO217" s="1472"/>
      <c r="AP217" s="1472" t="str">
        <f t="shared" si="24"/>
        <v>нет</v>
      </c>
      <c r="AQ217" s="1473">
        <f t="shared" si="25"/>
        <v>0</v>
      </c>
      <c r="AR217" s="1451"/>
      <c r="AS217" s="1451"/>
      <c r="AT217" s="1572"/>
      <c r="AU217" s="1421"/>
      <c r="AV217" s="1573"/>
    </row>
    <row r="218" spans="1:48" ht="74.25" customHeight="1">
      <c r="A218" s="1426"/>
      <c r="B218" s="1538"/>
      <c r="C218" s="1569"/>
      <c r="D218" s="1415"/>
      <c r="E218" s="1429"/>
      <c r="F218" s="1516"/>
      <c r="G218" s="1430"/>
      <c r="H218" s="1426"/>
      <c r="I218" s="1426"/>
      <c r="J218" s="1426"/>
      <c r="K218" s="1426"/>
      <c r="L218" s="1426"/>
      <c r="M218" s="1426"/>
      <c r="N218" s="1426"/>
      <c r="O218" s="1570"/>
      <c r="P218" s="1570"/>
      <c r="Q218" s="1570"/>
      <c r="R218" s="1570"/>
      <c r="S218" s="1570"/>
      <c r="T218" s="1570"/>
      <c r="U218" s="1570"/>
      <c r="V218" s="1570"/>
      <c r="W218" s="1570"/>
      <c r="X218" s="1570"/>
      <c r="Y218" s="1570"/>
      <c r="Z218" s="1441"/>
      <c r="AA218" s="1570"/>
      <c r="AB218" s="1570"/>
      <c r="AC218" s="1570"/>
      <c r="AD218" s="1570"/>
      <c r="AE218" s="1570"/>
      <c r="AF218" s="1570"/>
      <c r="AG218" s="1570"/>
      <c r="AH218" s="1570"/>
      <c r="AI218" s="1570"/>
      <c r="AJ218" s="1570"/>
      <c r="AK218" s="1472" t="str">
        <f t="shared" si="22"/>
        <v>нет</v>
      </c>
      <c r="AL218" s="1571">
        <f t="shared" si="23"/>
        <v>0</v>
      </c>
      <c r="AM218" s="1474"/>
      <c r="AN218" s="1472"/>
      <c r="AO218" s="1472"/>
      <c r="AP218" s="1472" t="str">
        <f t="shared" si="24"/>
        <v>нет</v>
      </c>
      <c r="AQ218" s="1473">
        <f t="shared" si="25"/>
        <v>0</v>
      </c>
      <c r="AR218" s="1451"/>
      <c r="AS218" s="1451"/>
      <c r="AT218" s="1572"/>
      <c r="AU218" s="1421"/>
      <c r="AV218" s="1573"/>
    </row>
    <row r="219" spans="1:48" ht="55.5" customHeight="1">
      <c r="A219" s="1426"/>
      <c r="B219" s="1538"/>
      <c r="C219" s="1569"/>
      <c r="D219" s="1415"/>
      <c r="E219" s="1429"/>
      <c r="F219" s="1516"/>
      <c r="G219" s="1430"/>
      <c r="H219" s="1426"/>
      <c r="I219" s="1426"/>
      <c r="J219" s="1426"/>
      <c r="K219" s="1426"/>
      <c r="L219" s="1426"/>
      <c r="M219" s="1426"/>
      <c r="N219" s="1426"/>
      <c r="O219" s="1570"/>
      <c r="P219" s="1570"/>
      <c r="Q219" s="1570"/>
      <c r="R219" s="1570"/>
      <c r="S219" s="1570"/>
      <c r="T219" s="1570"/>
      <c r="U219" s="1570"/>
      <c r="V219" s="1570"/>
      <c r="W219" s="1570"/>
      <c r="X219" s="1570"/>
      <c r="Y219" s="1570"/>
      <c r="Z219" s="1441"/>
      <c r="AA219" s="1570"/>
      <c r="AB219" s="1570"/>
      <c r="AC219" s="1570"/>
      <c r="AD219" s="1570"/>
      <c r="AE219" s="1570"/>
      <c r="AF219" s="1570"/>
      <c r="AG219" s="1570"/>
      <c r="AH219" s="1570"/>
      <c r="AI219" s="1570"/>
      <c r="AJ219" s="1570"/>
      <c r="AK219" s="1472" t="str">
        <f t="shared" si="22"/>
        <v>нет</v>
      </c>
      <c r="AL219" s="1571">
        <f t="shared" si="23"/>
        <v>0</v>
      </c>
      <c r="AM219" s="1474"/>
      <c r="AN219" s="1472"/>
      <c r="AO219" s="1472"/>
      <c r="AP219" s="1472" t="str">
        <f t="shared" si="24"/>
        <v>нет</v>
      </c>
      <c r="AQ219" s="1473">
        <f t="shared" si="25"/>
        <v>0</v>
      </c>
      <c r="AR219" s="1451"/>
      <c r="AS219" s="1451"/>
      <c r="AT219" s="1572"/>
      <c r="AU219" s="1421"/>
      <c r="AV219" s="1573"/>
    </row>
    <row r="220" spans="1:48" ht="39.950000000000003" customHeight="1">
      <c r="A220" s="1426"/>
      <c r="B220" s="1538"/>
      <c r="C220" s="1569"/>
      <c r="D220" s="1415"/>
      <c r="E220" s="1429"/>
      <c r="F220" s="1516"/>
      <c r="G220" s="1430"/>
      <c r="H220" s="1426"/>
      <c r="I220" s="1426"/>
      <c r="J220" s="1426"/>
      <c r="K220" s="1426"/>
      <c r="L220" s="1426"/>
      <c r="M220" s="1426"/>
      <c r="N220" s="1426"/>
      <c r="O220" s="1570"/>
      <c r="P220" s="1570"/>
      <c r="Q220" s="1570"/>
      <c r="R220" s="1570"/>
      <c r="S220" s="1570"/>
      <c r="T220" s="1570"/>
      <c r="U220" s="1570"/>
      <c r="V220" s="1570"/>
      <c r="W220" s="1570"/>
      <c r="X220" s="1570"/>
      <c r="Y220" s="1570"/>
      <c r="Z220" s="1441"/>
      <c r="AA220" s="1570"/>
      <c r="AB220" s="1570"/>
      <c r="AC220" s="1570"/>
      <c r="AD220" s="1570"/>
      <c r="AE220" s="1570"/>
      <c r="AF220" s="1570"/>
      <c r="AG220" s="1570"/>
      <c r="AH220" s="1570"/>
      <c r="AI220" s="1570"/>
      <c r="AJ220" s="1570"/>
      <c r="AK220" s="1472" t="str">
        <f t="shared" si="22"/>
        <v>нет</v>
      </c>
      <c r="AL220" s="1571">
        <f t="shared" si="23"/>
        <v>0</v>
      </c>
      <c r="AM220" s="1474"/>
      <c r="AN220" s="1472"/>
      <c r="AO220" s="1472"/>
      <c r="AP220" s="1472" t="str">
        <f t="shared" si="24"/>
        <v>нет</v>
      </c>
      <c r="AQ220" s="1473">
        <f t="shared" si="25"/>
        <v>0</v>
      </c>
      <c r="AR220" s="1451"/>
      <c r="AS220" s="1451"/>
      <c r="AT220" s="1572"/>
      <c r="AU220" s="1421"/>
      <c r="AV220" s="1573"/>
    </row>
    <row r="221" spans="1:48" ht="63" customHeight="1">
      <c r="A221" s="1426"/>
      <c r="B221" s="1538"/>
      <c r="C221" s="1569"/>
      <c r="D221" s="1415"/>
      <c r="E221" s="1429"/>
      <c r="F221" s="1516"/>
      <c r="G221" s="1430"/>
      <c r="H221" s="1426"/>
      <c r="I221" s="1426"/>
      <c r="J221" s="1426"/>
      <c r="K221" s="1426"/>
      <c r="L221" s="1426"/>
      <c r="M221" s="1426"/>
      <c r="N221" s="1426"/>
      <c r="O221" s="1570"/>
      <c r="P221" s="1570"/>
      <c r="Q221" s="1570"/>
      <c r="R221" s="1570"/>
      <c r="S221" s="1570"/>
      <c r="T221" s="1570"/>
      <c r="U221" s="1570"/>
      <c r="V221" s="1570"/>
      <c r="W221" s="1570"/>
      <c r="X221" s="1570"/>
      <c r="Y221" s="1570"/>
      <c r="Z221" s="1441"/>
      <c r="AA221" s="1570"/>
      <c r="AB221" s="1570"/>
      <c r="AC221" s="1570"/>
      <c r="AD221" s="1570"/>
      <c r="AE221" s="1570"/>
      <c r="AF221" s="1570"/>
      <c r="AG221" s="1570"/>
      <c r="AH221" s="1570"/>
      <c r="AI221" s="1570"/>
      <c r="AJ221" s="1570"/>
      <c r="AK221" s="1472" t="str">
        <f t="shared" si="22"/>
        <v>нет</v>
      </c>
      <c r="AL221" s="1571">
        <f t="shared" si="23"/>
        <v>0</v>
      </c>
      <c r="AM221" s="1474"/>
      <c r="AN221" s="1472"/>
      <c r="AO221" s="1472"/>
      <c r="AP221" s="1472" t="str">
        <f t="shared" si="24"/>
        <v>нет</v>
      </c>
      <c r="AQ221" s="1473">
        <f t="shared" si="25"/>
        <v>0</v>
      </c>
      <c r="AR221" s="1451"/>
      <c r="AS221" s="1451"/>
      <c r="AT221" s="1572"/>
      <c r="AU221" s="1421"/>
      <c r="AV221" s="1573"/>
    </row>
    <row r="222" spans="1:48" ht="64.5" customHeight="1">
      <c r="A222" s="1426"/>
      <c r="B222" s="1538"/>
      <c r="C222" s="1569"/>
      <c r="D222" s="1415"/>
      <c r="E222" s="1429"/>
      <c r="F222" s="1516"/>
      <c r="G222" s="1430"/>
      <c r="H222" s="1426"/>
      <c r="I222" s="1426"/>
      <c r="J222" s="1426"/>
      <c r="K222" s="1426"/>
      <c r="L222" s="1426"/>
      <c r="M222" s="1426"/>
      <c r="N222" s="1426"/>
      <c r="O222" s="1570"/>
      <c r="P222" s="1570"/>
      <c r="Q222" s="1570"/>
      <c r="R222" s="1570"/>
      <c r="S222" s="1570"/>
      <c r="T222" s="1570"/>
      <c r="U222" s="1570"/>
      <c r="V222" s="1570"/>
      <c r="W222" s="1570"/>
      <c r="X222" s="1570"/>
      <c r="Y222" s="1570"/>
      <c r="Z222" s="1441"/>
      <c r="AA222" s="1570"/>
      <c r="AB222" s="1570"/>
      <c r="AC222" s="1570"/>
      <c r="AD222" s="1570"/>
      <c r="AE222" s="1570"/>
      <c r="AF222" s="1570"/>
      <c r="AG222" s="1570"/>
      <c r="AH222" s="1570"/>
      <c r="AI222" s="1570"/>
      <c r="AJ222" s="1570"/>
      <c r="AK222" s="1472" t="str">
        <f t="shared" si="22"/>
        <v>нет</v>
      </c>
      <c r="AL222" s="1571">
        <f t="shared" si="23"/>
        <v>0</v>
      </c>
      <c r="AM222" s="1474"/>
      <c r="AN222" s="1472"/>
      <c r="AO222" s="1472"/>
      <c r="AP222" s="1472" t="str">
        <f t="shared" si="24"/>
        <v>нет</v>
      </c>
      <c r="AQ222" s="1473">
        <f t="shared" si="25"/>
        <v>0</v>
      </c>
      <c r="AR222" s="1451"/>
      <c r="AS222" s="1451"/>
      <c r="AT222" s="1572"/>
      <c r="AU222" s="1421"/>
      <c r="AV222" s="1573"/>
    </row>
    <row r="223" spans="1:48" ht="82.5" customHeight="1">
      <c r="A223" s="1426"/>
      <c r="B223" s="1538"/>
      <c r="C223" s="1569"/>
      <c r="D223" s="1415"/>
      <c r="E223" s="1429"/>
      <c r="F223" s="1516"/>
      <c r="G223" s="1430"/>
      <c r="H223" s="1426"/>
      <c r="I223" s="1426"/>
      <c r="J223" s="1426"/>
      <c r="K223" s="1426"/>
      <c r="L223" s="1426"/>
      <c r="M223" s="1426"/>
      <c r="N223" s="1426"/>
      <c r="O223" s="1570"/>
      <c r="P223" s="1570"/>
      <c r="Q223" s="1570"/>
      <c r="R223" s="1570"/>
      <c r="S223" s="1570"/>
      <c r="T223" s="1570"/>
      <c r="U223" s="1570"/>
      <c r="V223" s="1570"/>
      <c r="W223" s="1570"/>
      <c r="X223" s="1570"/>
      <c r="Y223" s="1570"/>
      <c r="Z223" s="1441"/>
      <c r="AA223" s="1570"/>
      <c r="AB223" s="1570"/>
      <c r="AC223" s="1570"/>
      <c r="AD223" s="1570"/>
      <c r="AE223" s="1570"/>
      <c r="AF223" s="1570"/>
      <c r="AG223" s="1570"/>
      <c r="AH223" s="1570"/>
      <c r="AI223" s="1570"/>
      <c r="AJ223" s="1570"/>
      <c r="AK223" s="1472" t="str">
        <f t="shared" si="22"/>
        <v>нет</v>
      </c>
      <c r="AL223" s="1571">
        <f t="shared" si="23"/>
        <v>0</v>
      </c>
      <c r="AM223" s="1474"/>
      <c r="AN223" s="1472"/>
      <c r="AO223" s="1472"/>
      <c r="AP223" s="1472" t="str">
        <f t="shared" si="24"/>
        <v>нет</v>
      </c>
      <c r="AQ223" s="1473">
        <f t="shared" si="25"/>
        <v>0</v>
      </c>
      <c r="AR223" s="1451"/>
      <c r="AS223" s="1451"/>
      <c r="AT223" s="1572"/>
      <c r="AU223" s="1421"/>
      <c r="AV223" s="1573"/>
    </row>
    <row r="224" spans="1:48" ht="55.5" customHeight="1">
      <c r="A224" s="1426"/>
      <c r="B224" s="1538"/>
      <c r="C224" s="1569"/>
      <c r="D224" s="1415"/>
      <c r="E224" s="1429"/>
      <c r="F224" s="1516"/>
      <c r="G224" s="1430"/>
      <c r="H224" s="1426"/>
      <c r="I224" s="1426"/>
      <c r="J224" s="1426"/>
      <c r="K224" s="1426"/>
      <c r="L224" s="1426"/>
      <c r="M224" s="1426"/>
      <c r="N224" s="1426"/>
      <c r="O224" s="1570"/>
      <c r="P224" s="1570"/>
      <c r="Q224" s="1570"/>
      <c r="R224" s="1570"/>
      <c r="S224" s="1570"/>
      <c r="T224" s="1570"/>
      <c r="U224" s="1570"/>
      <c r="V224" s="1570"/>
      <c r="W224" s="1570"/>
      <c r="X224" s="1570"/>
      <c r="Y224" s="1570"/>
      <c r="Z224" s="1441"/>
      <c r="AA224" s="1570"/>
      <c r="AB224" s="1570"/>
      <c r="AC224" s="1570"/>
      <c r="AD224" s="1570"/>
      <c r="AE224" s="1570"/>
      <c r="AF224" s="1570"/>
      <c r="AG224" s="1570"/>
      <c r="AH224" s="1570"/>
      <c r="AI224" s="1570"/>
      <c r="AJ224" s="1570"/>
      <c r="AK224" s="1472" t="str">
        <f t="shared" si="22"/>
        <v>нет</v>
      </c>
      <c r="AL224" s="1571">
        <f t="shared" si="23"/>
        <v>0</v>
      </c>
      <c r="AM224" s="1474"/>
      <c r="AN224" s="1472"/>
      <c r="AO224" s="1472"/>
      <c r="AP224" s="1472" t="str">
        <f t="shared" si="24"/>
        <v>нет</v>
      </c>
      <c r="AQ224" s="1473">
        <f t="shared" si="25"/>
        <v>0</v>
      </c>
      <c r="AR224" s="1451"/>
      <c r="AS224" s="1451"/>
      <c r="AT224" s="1572"/>
      <c r="AU224" s="1421"/>
      <c r="AV224" s="1573"/>
    </row>
    <row r="225" spans="1:48" ht="91.5" customHeight="1">
      <c r="A225" s="1426"/>
      <c r="B225" s="1538"/>
      <c r="C225" s="1569"/>
      <c r="D225" s="1415"/>
      <c r="E225" s="1429"/>
      <c r="F225" s="1516"/>
      <c r="G225" s="1430"/>
      <c r="H225" s="1426"/>
      <c r="I225" s="1426"/>
      <c r="J225" s="1426"/>
      <c r="K225" s="1426"/>
      <c r="L225" s="1426"/>
      <c r="M225" s="1426"/>
      <c r="N225" s="1426"/>
      <c r="O225" s="1570"/>
      <c r="P225" s="1570"/>
      <c r="Q225" s="1570"/>
      <c r="R225" s="1570"/>
      <c r="S225" s="1570"/>
      <c r="T225" s="1570"/>
      <c r="U225" s="1570"/>
      <c r="V225" s="1570"/>
      <c r="W225" s="1570"/>
      <c r="X225" s="1570"/>
      <c r="Y225" s="1570"/>
      <c r="Z225" s="1441"/>
      <c r="AA225" s="1570"/>
      <c r="AB225" s="1570"/>
      <c r="AC225" s="1570"/>
      <c r="AD225" s="1570"/>
      <c r="AE225" s="1570"/>
      <c r="AF225" s="1570"/>
      <c r="AG225" s="1570"/>
      <c r="AH225" s="1570"/>
      <c r="AI225" s="1570"/>
      <c r="AJ225" s="1570"/>
      <c r="AK225" s="1472" t="str">
        <f t="shared" si="22"/>
        <v>нет</v>
      </c>
      <c r="AL225" s="1571">
        <f t="shared" si="23"/>
        <v>0</v>
      </c>
      <c r="AM225" s="1474"/>
      <c r="AN225" s="1472"/>
      <c r="AO225" s="1472"/>
      <c r="AP225" s="1472" t="str">
        <f t="shared" si="24"/>
        <v>нет</v>
      </c>
      <c r="AQ225" s="1473">
        <f t="shared" si="25"/>
        <v>0</v>
      </c>
      <c r="AR225" s="1451"/>
      <c r="AS225" s="1451"/>
      <c r="AT225" s="1572"/>
      <c r="AU225" s="1421"/>
      <c r="AV225" s="1573"/>
    </row>
    <row r="226" spans="1:48" ht="96" customHeight="1">
      <c r="A226" s="1426"/>
      <c r="B226" s="1538"/>
      <c r="C226" s="1569"/>
      <c r="D226" s="1415"/>
      <c r="E226" s="1429"/>
      <c r="F226" s="1516"/>
      <c r="G226" s="1430"/>
      <c r="H226" s="1426"/>
      <c r="I226" s="1426"/>
      <c r="J226" s="1426"/>
      <c r="K226" s="1426"/>
      <c r="L226" s="1426"/>
      <c r="M226" s="1426"/>
      <c r="N226" s="1426"/>
      <c r="O226" s="1570"/>
      <c r="P226" s="1570"/>
      <c r="Q226" s="1570"/>
      <c r="R226" s="1570"/>
      <c r="S226" s="1570"/>
      <c r="T226" s="1570"/>
      <c r="U226" s="1570"/>
      <c r="V226" s="1570"/>
      <c r="W226" s="1570"/>
      <c r="X226" s="1570"/>
      <c r="Y226" s="1570"/>
      <c r="Z226" s="1441"/>
      <c r="AA226" s="1570"/>
      <c r="AB226" s="1570"/>
      <c r="AC226" s="1570"/>
      <c r="AD226" s="1570"/>
      <c r="AE226" s="1570"/>
      <c r="AF226" s="1570"/>
      <c r="AG226" s="1570"/>
      <c r="AH226" s="1570"/>
      <c r="AI226" s="1570"/>
      <c r="AJ226" s="1570"/>
      <c r="AK226" s="1472" t="str">
        <f t="shared" si="22"/>
        <v>нет</v>
      </c>
      <c r="AL226" s="1571">
        <f t="shared" si="23"/>
        <v>0</v>
      </c>
      <c r="AM226" s="1474"/>
      <c r="AN226" s="1472"/>
      <c r="AO226" s="1472"/>
      <c r="AP226" s="1472" t="str">
        <f t="shared" si="24"/>
        <v>нет</v>
      </c>
      <c r="AQ226" s="1473">
        <f t="shared" si="25"/>
        <v>0</v>
      </c>
      <c r="AR226" s="1451"/>
      <c r="AS226" s="1451"/>
      <c r="AT226" s="1572"/>
      <c r="AU226" s="1421"/>
      <c r="AV226" s="1573"/>
    </row>
    <row r="227" spans="1:48" ht="67.5" customHeight="1">
      <c r="A227" s="1426"/>
      <c r="B227" s="1538"/>
      <c r="C227" s="1569"/>
      <c r="D227" s="1415"/>
      <c r="E227" s="1429"/>
      <c r="F227" s="1516"/>
      <c r="G227" s="1430"/>
      <c r="H227" s="1426"/>
      <c r="I227" s="1426"/>
      <c r="J227" s="1426"/>
      <c r="K227" s="1426"/>
      <c r="L227" s="1426"/>
      <c r="M227" s="1426"/>
      <c r="N227" s="1426"/>
      <c r="O227" s="1570"/>
      <c r="P227" s="1570"/>
      <c r="Q227" s="1570"/>
      <c r="R227" s="1570"/>
      <c r="S227" s="1570"/>
      <c r="T227" s="1570"/>
      <c r="U227" s="1570"/>
      <c r="V227" s="1570"/>
      <c r="W227" s="1570"/>
      <c r="X227" s="1570"/>
      <c r="Y227" s="1570"/>
      <c r="Z227" s="1441"/>
      <c r="AA227" s="1570"/>
      <c r="AB227" s="1570"/>
      <c r="AC227" s="1570"/>
      <c r="AD227" s="1570"/>
      <c r="AE227" s="1570"/>
      <c r="AF227" s="1570"/>
      <c r="AG227" s="1570"/>
      <c r="AH227" s="1570"/>
      <c r="AI227" s="1570"/>
      <c r="AJ227" s="1570"/>
      <c r="AK227" s="1472" t="str">
        <f t="shared" si="22"/>
        <v>нет</v>
      </c>
      <c r="AL227" s="1571">
        <f t="shared" si="23"/>
        <v>0</v>
      </c>
      <c r="AM227" s="1474"/>
      <c r="AN227" s="1472"/>
      <c r="AO227" s="1472"/>
      <c r="AP227" s="1472" t="str">
        <f t="shared" si="24"/>
        <v>нет</v>
      </c>
      <c r="AQ227" s="1473">
        <f t="shared" si="25"/>
        <v>0</v>
      </c>
      <c r="AR227" s="1451"/>
      <c r="AS227" s="1451"/>
      <c r="AT227" s="1572"/>
      <c r="AU227" s="1421"/>
      <c r="AV227" s="1573"/>
    </row>
    <row r="228" spans="1:48" ht="68.25" customHeight="1">
      <c r="A228" s="1426"/>
      <c r="B228" s="1538"/>
      <c r="C228" s="1569"/>
      <c r="D228" s="1415"/>
      <c r="E228" s="1429"/>
      <c r="F228" s="1516"/>
      <c r="G228" s="1430"/>
      <c r="H228" s="1426"/>
      <c r="I228" s="1426"/>
      <c r="J228" s="1426"/>
      <c r="K228" s="1426"/>
      <c r="L228" s="1426"/>
      <c r="M228" s="1426"/>
      <c r="N228" s="1426"/>
      <c r="O228" s="1570"/>
      <c r="P228" s="1570"/>
      <c r="Q228" s="1570"/>
      <c r="R228" s="1570"/>
      <c r="S228" s="1570"/>
      <c r="T228" s="1570"/>
      <c r="U228" s="1570"/>
      <c r="V228" s="1570"/>
      <c r="W228" s="1570"/>
      <c r="X228" s="1570"/>
      <c r="Y228" s="1570"/>
      <c r="Z228" s="1441"/>
      <c r="AA228" s="1570"/>
      <c r="AB228" s="1570"/>
      <c r="AC228" s="1570"/>
      <c r="AD228" s="1570"/>
      <c r="AE228" s="1570"/>
      <c r="AF228" s="1570"/>
      <c r="AG228" s="1570"/>
      <c r="AH228" s="1570"/>
      <c r="AI228" s="1570"/>
      <c r="AJ228" s="1570"/>
      <c r="AK228" s="1472" t="str">
        <f t="shared" si="22"/>
        <v>нет</v>
      </c>
      <c r="AL228" s="1571">
        <f t="shared" si="23"/>
        <v>0</v>
      </c>
      <c r="AM228" s="1474"/>
      <c r="AN228" s="1472"/>
      <c r="AO228" s="1472"/>
      <c r="AP228" s="1472" t="str">
        <f t="shared" si="24"/>
        <v>нет</v>
      </c>
      <c r="AQ228" s="1473">
        <f t="shared" si="25"/>
        <v>0</v>
      </c>
      <c r="AR228" s="1451"/>
      <c r="AS228" s="1451"/>
      <c r="AT228" s="1572"/>
      <c r="AU228" s="1421"/>
      <c r="AV228" s="1573"/>
    </row>
    <row r="229" spans="1:48" ht="115.5" customHeight="1">
      <c r="A229" s="1426"/>
      <c r="B229" s="1538"/>
      <c r="C229" s="1569"/>
      <c r="D229" s="1415"/>
      <c r="E229" s="1429"/>
      <c r="F229" s="1516"/>
      <c r="G229" s="1430"/>
      <c r="H229" s="1426"/>
      <c r="I229" s="1426"/>
      <c r="J229" s="1426"/>
      <c r="K229" s="1426"/>
      <c r="L229" s="1426"/>
      <c r="M229" s="1426"/>
      <c r="N229" s="1426"/>
      <c r="O229" s="1570"/>
      <c r="P229" s="1570"/>
      <c r="Q229" s="1570"/>
      <c r="R229" s="1570"/>
      <c r="S229" s="1570"/>
      <c r="T229" s="1570"/>
      <c r="U229" s="1570"/>
      <c r="V229" s="1570"/>
      <c r="W229" s="1570"/>
      <c r="X229" s="1570"/>
      <c r="Y229" s="1570"/>
      <c r="Z229" s="1441"/>
      <c r="AA229" s="1570"/>
      <c r="AB229" s="1570"/>
      <c r="AC229" s="1570"/>
      <c r="AD229" s="1570"/>
      <c r="AE229" s="1570"/>
      <c r="AF229" s="1570"/>
      <c r="AG229" s="1570"/>
      <c r="AH229" s="1570"/>
      <c r="AI229" s="1570"/>
      <c r="AJ229" s="1570"/>
      <c r="AK229" s="1472" t="str">
        <f t="shared" si="22"/>
        <v>нет</v>
      </c>
      <c r="AL229" s="1571">
        <f t="shared" si="23"/>
        <v>0</v>
      </c>
      <c r="AM229" s="1474"/>
      <c r="AN229" s="1472"/>
      <c r="AO229" s="1472"/>
      <c r="AP229" s="1472" t="str">
        <f t="shared" si="24"/>
        <v>нет</v>
      </c>
      <c r="AQ229" s="1473">
        <f t="shared" si="25"/>
        <v>0</v>
      </c>
      <c r="AR229" s="1451"/>
      <c r="AS229" s="1451"/>
      <c r="AT229" s="1572"/>
      <c r="AU229" s="1421"/>
      <c r="AV229" s="1573"/>
    </row>
    <row r="230" spans="1:48" ht="43.5" customHeight="1">
      <c r="A230" s="1426"/>
      <c r="B230" s="1538"/>
      <c r="C230" s="1569"/>
      <c r="D230" s="1415"/>
      <c r="E230" s="1429"/>
      <c r="F230" s="1516"/>
      <c r="G230" s="1430"/>
      <c r="H230" s="1426"/>
      <c r="I230" s="1426"/>
      <c r="J230" s="1426"/>
      <c r="K230" s="1426"/>
      <c r="L230" s="1426"/>
      <c r="M230" s="1426"/>
      <c r="N230" s="1426"/>
      <c r="O230" s="1570"/>
      <c r="P230" s="1570"/>
      <c r="Q230" s="1570"/>
      <c r="R230" s="1570"/>
      <c r="S230" s="1570"/>
      <c r="T230" s="1570"/>
      <c r="U230" s="1570"/>
      <c r="V230" s="1570"/>
      <c r="W230" s="1570"/>
      <c r="X230" s="1570"/>
      <c r="Y230" s="1570"/>
      <c r="Z230" s="1441"/>
      <c r="AA230" s="1570"/>
      <c r="AB230" s="1570"/>
      <c r="AC230" s="1570"/>
      <c r="AD230" s="1570"/>
      <c r="AE230" s="1570"/>
      <c r="AF230" s="1570"/>
      <c r="AG230" s="1570"/>
      <c r="AH230" s="1570"/>
      <c r="AI230" s="1570"/>
      <c r="AJ230" s="1570"/>
      <c r="AK230" s="1472" t="str">
        <f t="shared" si="22"/>
        <v>нет</v>
      </c>
      <c r="AL230" s="1571">
        <f t="shared" si="23"/>
        <v>0</v>
      </c>
      <c r="AM230" s="1474"/>
      <c r="AN230" s="1472"/>
      <c r="AO230" s="1472"/>
      <c r="AP230" s="1472" t="str">
        <f t="shared" si="24"/>
        <v>нет</v>
      </c>
      <c r="AQ230" s="1473">
        <f t="shared" si="25"/>
        <v>0</v>
      </c>
      <c r="AR230" s="1451"/>
      <c r="AS230" s="1451"/>
      <c r="AT230" s="1572"/>
      <c r="AU230" s="1421"/>
      <c r="AV230" s="1573"/>
    </row>
    <row r="231" spans="1:48" ht="85.5" customHeight="1">
      <c r="A231" s="1426"/>
      <c r="B231" s="1538"/>
      <c r="C231" s="1569"/>
      <c r="D231" s="1415"/>
      <c r="E231" s="1429"/>
      <c r="F231" s="1516"/>
      <c r="G231" s="1430"/>
      <c r="H231" s="1426"/>
      <c r="I231" s="1426"/>
      <c r="J231" s="1426"/>
      <c r="K231" s="1426"/>
      <c r="L231" s="1426"/>
      <c r="M231" s="1426"/>
      <c r="N231" s="1426"/>
      <c r="O231" s="1570"/>
      <c r="P231" s="1570"/>
      <c r="Q231" s="1570"/>
      <c r="R231" s="1570"/>
      <c r="S231" s="1570"/>
      <c r="T231" s="1570"/>
      <c r="U231" s="1570"/>
      <c r="V231" s="1570"/>
      <c r="W231" s="1570"/>
      <c r="X231" s="1570"/>
      <c r="Y231" s="1570"/>
      <c r="Z231" s="1441"/>
      <c r="AA231" s="1570"/>
      <c r="AB231" s="1570"/>
      <c r="AC231" s="1570"/>
      <c r="AD231" s="1570"/>
      <c r="AE231" s="1570"/>
      <c r="AF231" s="1570"/>
      <c r="AG231" s="1570"/>
      <c r="AH231" s="1570"/>
      <c r="AI231" s="1570"/>
      <c r="AJ231" s="1570"/>
      <c r="AK231" s="1472" t="str">
        <f t="shared" si="22"/>
        <v>нет</v>
      </c>
      <c r="AL231" s="1571">
        <f t="shared" si="23"/>
        <v>0</v>
      </c>
      <c r="AM231" s="1474"/>
      <c r="AN231" s="1472"/>
      <c r="AO231" s="1472"/>
      <c r="AP231" s="1472" t="str">
        <f t="shared" si="24"/>
        <v>нет</v>
      </c>
      <c r="AQ231" s="1473">
        <f t="shared" si="25"/>
        <v>0</v>
      </c>
      <c r="AR231" s="1451"/>
      <c r="AS231" s="1451"/>
      <c r="AT231" s="1572"/>
      <c r="AU231" s="1421"/>
      <c r="AV231" s="1573"/>
    </row>
    <row r="232" spans="1:48" ht="92.25" customHeight="1">
      <c r="A232" s="1426"/>
      <c r="B232" s="1538"/>
      <c r="C232" s="1569"/>
      <c r="D232" s="1415"/>
      <c r="E232" s="1429"/>
      <c r="F232" s="1516"/>
      <c r="G232" s="1430"/>
      <c r="H232" s="1426"/>
      <c r="I232" s="1426"/>
      <c r="J232" s="1426"/>
      <c r="K232" s="1426"/>
      <c r="L232" s="1426"/>
      <c r="M232" s="1426"/>
      <c r="N232" s="1426"/>
      <c r="O232" s="1570"/>
      <c r="P232" s="1570"/>
      <c r="Q232" s="1570"/>
      <c r="R232" s="1570"/>
      <c r="S232" s="1570"/>
      <c r="T232" s="1570"/>
      <c r="U232" s="1570"/>
      <c r="V232" s="1570"/>
      <c r="W232" s="1570"/>
      <c r="X232" s="1570"/>
      <c r="Y232" s="1570"/>
      <c r="Z232" s="1441"/>
      <c r="AA232" s="1570"/>
      <c r="AB232" s="1570"/>
      <c r="AC232" s="1570"/>
      <c r="AD232" s="1570"/>
      <c r="AE232" s="1570"/>
      <c r="AF232" s="1570"/>
      <c r="AG232" s="1570"/>
      <c r="AH232" s="1570"/>
      <c r="AI232" s="1570"/>
      <c r="AJ232" s="1570"/>
      <c r="AK232" s="1472" t="str">
        <f t="shared" si="22"/>
        <v>нет</v>
      </c>
      <c r="AL232" s="1571">
        <f t="shared" si="23"/>
        <v>0</v>
      </c>
      <c r="AM232" s="1474"/>
      <c r="AN232" s="1472"/>
      <c r="AO232" s="1472"/>
      <c r="AP232" s="1472" t="str">
        <f t="shared" si="24"/>
        <v>нет</v>
      </c>
      <c r="AQ232" s="1473">
        <f t="shared" si="25"/>
        <v>0</v>
      </c>
      <c r="AR232" s="1451"/>
      <c r="AS232" s="1451"/>
      <c r="AT232" s="1572"/>
      <c r="AU232" s="1421"/>
      <c r="AV232" s="1573"/>
    </row>
    <row r="233" spans="1:48" ht="46.5" customHeight="1">
      <c r="A233" s="1426"/>
      <c r="B233" s="1538"/>
      <c r="C233" s="1569"/>
      <c r="D233" s="1415"/>
      <c r="E233" s="1429"/>
      <c r="F233" s="1516"/>
      <c r="G233" s="1430"/>
      <c r="H233" s="1426"/>
      <c r="I233" s="1426"/>
      <c r="J233" s="1426"/>
      <c r="K233" s="1426"/>
      <c r="L233" s="1426"/>
      <c r="M233" s="1426"/>
      <c r="N233" s="1426"/>
      <c r="O233" s="1570"/>
      <c r="P233" s="1570"/>
      <c r="Q233" s="1570"/>
      <c r="R233" s="1570"/>
      <c r="S233" s="1570"/>
      <c r="T233" s="1570"/>
      <c r="U233" s="1570"/>
      <c r="V233" s="1570"/>
      <c r="W233" s="1570"/>
      <c r="X233" s="1570"/>
      <c r="Y233" s="1570"/>
      <c r="Z233" s="1441"/>
      <c r="AA233" s="1570"/>
      <c r="AB233" s="1570"/>
      <c r="AC233" s="1570"/>
      <c r="AD233" s="1570"/>
      <c r="AE233" s="1570"/>
      <c r="AF233" s="1570"/>
      <c r="AG233" s="1570"/>
      <c r="AH233" s="1570"/>
      <c r="AI233" s="1570"/>
      <c r="AJ233" s="1570"/>
      <c r="AK233" s="1472" t="str">
        <f t="shared" si="22"/>
        <v>нет</v>
      </c>
      <c r="AL233" s="1571">
        <f t="shared" si="23"/>
        <v>0</v>
      </c>
      <c r="AM233" s="1474"/>
      <c r="AN233" s="1472"/>
      <c r="AO233" s="1472"/>
      <c r="AP233" s="1472" t="str">
        <f t="shared" si="24"/>
        <v>нет</v>
      </c>
      <c r="AQ233" s="1473">
        <f t="shared" si="25"/>
        <v>0</v>
      </c>
      <c r="AR233" s="1451"/>
      <c r="AS233" s="1451"/>
      <c r="AT233" s="1572"/>
      <c r="AU233" s="1421"/>
      <c r="AV233" s="1573"/>
    </row>
    <row r="234" spans="1:48" ht="130.5" customHeight="1">
      <c r="A234" s="1426"/>
      <c r="B234" s="1538"/>
      <c r="C234" s="1569"/>
      <c r="D234" s="1415"/>
      <c r="E234" s="1429"/>
      <c r="F234" s="1516"/>
      <c r="G234" s="1430"/>
      <c r="H234" s="1426"/>
      <c r="I234" s="1426"/>
      <c r="J234" s="1426"/>
      <c r="K234" s="1426"/>
      <c r="L234" s="1426"/>
      <c r="M234" s="1426"/>
      <c r="N234" s="1426"/>
      <c r="O234" s="1570"/>
      <c r="P234" s="1570"/>
      <c r="Q234" s="1570"/>
      <c r="R234" s="1570"/>
      <c r="S234" s="1570"/>
      <c r="T234" s="1570"/>
      <c r="U234" s="1570"/>
      <c r="V234" s="1570"/>
      <c r="W234" s="1570"/>
      <c r="X234" s="1570"/>
      <c r="Y234" s="1570"/>
      <c r="Z234" s="1441"/>
      <c r="AA234" s="1570"/>
      <c r="AB234" s="1570"/>
      <c r="AC234" s="1570"/>
      <c r="AD234" s="1570"/>
      <c r="AE234" s="1570"/>
      <c r="AF234" s="1570"/>
      <c r="AG234" s="1570"/>
      <c r="AH234" s="1570"/>
      <c r="AI234" s="1570"/>
      <c r="AJ234" s="1570"/>
      <c r="AK234" s="1472" t="str">
        <f t="shared" si="22"/>
        <v>нет</v>
      </c>
      <c r="AL234" s="1571">
        <f t="shared" si="23"/>
        <v>0</v>
      </c>
      <c r="AM234" s="1474"/>
      <c r="AN234" s="1472"/>
      <c r="AO234" s="1472"/>
      <c r="AP234" s="1472" t="str">
        <f t="shared" si="24"/>
        <v>нет</v>
      </c>
      <c r="AQ234" s="1473">
        <f t="shared" si="25"/>
        <v>0</v>
      </c>
      <c r="AR234" s="1451"/>
      <c r="AS234" s="1451"/>
      <c r="AT234" s="1572"/>
      <c r="AU234" s="1421"/>
      <c r="AV234" s="1573"/>
    </row>
    <row r="235" spans="1:48" ht="61.5" customHeight="1">
      <c r="A235" s="1426"/>
      <c r="B235" s="1538"/>
      <c r="C235" s="1569"/>
      <c r="D235" s="1415"/>
      <c r="E235" s="1429"/>
      <c r="F235" s="1516"/>
      <c r="G235" s="1430"/>
      <c r="H235" s="1426"/>
      <c r="I235" s="1426"/>
      <c r="J235" s="1426"/>
      <c r="K235" s="1426"/>
      <c r="L235" s="1426"/>
      <c r="M235" s="1426"/>
      <c r="N235" s="1426"/>
      <c r="O235" s="1570"/>
      <c r="P235" s="1570"/>
      <c r="Q235" s="1570"/>
      <c r="R235" s="1570"/>
      <c r="S235" s="1570"/>
      <c r="T235" s="1570"/>
      <c r="U235" s="1570"/>
      <c r="V235" s="1570"/>
      <c r="W235" s="1570"/>
      <c r="X235" s="1570"/>
      <c r="Y235" s="1570"/>
      <c r="Z235" s="1441"/>
      <c r="AA235" s="1570"/>
      <c r="AB235" s="1570"/>
      <c r="AC235" s="1570"/>
      <c r="AD235" s="1570"/>
      <c r="AE235" s="1570"/>
      <c r="AF235" s="1570"/>
      <c r="AG235" s="1570"/>
      <c r="AH235" s="1570"/>
      <c r="AI235" s="1570"/>
      <c r="AJ235" s="1570"/>
      <c r="AK235" s="1472" t="str">
        <f t="shared" si="22"/>
        <v>нет</v>
      </c>
      <c r="AL235" s="1571">
        <f t="shared" si="23"/>
        <v>0</v>
      </c>
      <c r="AM235" s="1474"/>
      <c r="AN235" s="1472"/>
      <c r="AO235" s="1472"/>
      <c r="AP235" s="1472" t="str">
        <f t="shared" si="24"/>
        <v>нет</v>
      </c>
      <c r="AQ235" s="1473">
        <f t="shared" si="25"/>
        <v>0</v>
      </c>
      <c r="AR235" s="1451"/>
      <c r="AS235" s="1451"/>
      <c r="AT235" s="1572"/>
      <c r="AU235" s="1421"/>
      <c r="AV235" s="1573"/>
    </row>
    <row r="236" spans="1:48" ht="66.75" customHeight="1">
      <c r="A236" s="1426"/>
      <c r="B236" s="1538"/>
      <c r="C236" s="1569"/>
      <c r="D236" s="1415"/>
      <c r="E236" s="1429"/>
      <c r="F236" s="1516"/>
      <c r="G236" s="1430"/>
      <c r="H236" s="1426"/>
      <c r="I236" s="1426"/>
      <c r="J236" s="1426"/>
      <c r="K236" s="1426"/>
      <c r="L236" s="1426"/>
      <c r="M236" s="1426"/>
      <c r="N236" s="1426"/>
      <c r="O236" s="1570"/>
      <c r="P236" s="1570"/>
      <c r="Q236" s="1570"/>
      <c r="R236" s="1570"/>
      <c r="S236" s="1570"/>
      <c r="T236" s="1570"/>
      <c r="U236" s="1570"/>
      <c r="V236" s="1570"/>
      <c r="W236" s="1570"/>
      <c r="X236" s="1570"/>
      <c r="Y236" s="1570"/>
      <c r="Z236" s="1441"/>
      <c r="AA236" s="1570"/>
      <c r="AB236" s="1570"/>
      <c r="AC236" s="1570"/>
      <c r="AD236" s="1570"/>
      <c r="AE236" s="1570"/>
      <c r="AF236" s="1570"/>
      <c r="AG236" s="1570"/>
      <c r="AH236" s="1570"/>
      <c r="AI236" s="1570"/>
      <c r="AJ236" s="1570"/>
      <c r="AK236" s="1472" t="str">
        <f t="shared" si="22"/>
        <v>нет</v>
      </c>
      <c r="AL236" s="1571">
        <f t="shared" si="23"/>
        <v>0</v>
      </c>
      <c r="AM236" s="1474"/>
      <c r="AN236" s="1472"/>
      <c r="AO236" s="1472"/>
      <c r="AP236" s="1472" t="str">
        <f t="shared" si="24"/>
        <v>нет</v>
      </c>
      <c r="AQ236" s="1473">
        <f t="shared" si="25"/>
        <v>0</v>
      </c>
      <c r="AR236" s="1451"/>
      <c r="AS236" s="1451"/>
      <c r="AT236" s="1572"/>
      <c r="AU236" s="1421"/>
      <c r="AV236" s="1573"/>
    </row>
    <row r="237" spans="1:48" ht="114.75" customHeight="1">
      <c r="A237" s="1426"/>
      <c r="B237" s="1538"/>
      <c r="C237" s="1569"/>
      <c r="D237" s="1415"/>
      <c r="E237" s="1429"/>
      <c r="F237" s="1516"/>
      <c r="G237" s="1430"/>
      <c r="H237" s="1426"/>
      <c r="I237" s="1426"/>
      <c r="J237" s="1426"/>
      <c r="K237" s="1426"/>
      <c r="L237" s="1426"/>
      <c r="M237" s="1426"/>
      <c r="N237" s="1426"/>
      <c r="O237" s="1570"/>
      <c r="P237" s="1570"/>
      <c r="Q237" s="1570"/>
      <c r="R237" s="1570"/>
      <c r="S237" s="1570"/>
      <c r="T237" s="1570"/>
      <c r="U237" s="1570"/>
      <c r="V237" s="1570"/>
      <c r="W237" s="1570"/>
      <c r="X237" s="1570"/>
      <c r="Y237" s="1570"/>
      <c r="Z237" s="1441"/>
      <c r="AA237" s="1570"/>
      <c r="AB237" s="1570"/>
      <c r="AC237" s="1570"/>
      <c r="AD237" s="1570"/>
      <c r="AE237" s="1570"/>
      <c r="AF237" s="1570"/>
      <c r="AG237" s="1570"/>
      <c r="AH237" s="1570"/>
      <c r="AI237" s="1570"/>
      <c r="AJ237" s="1570"/>
      <c r="AK237" s="1472" t="str">
        <f t="shared" si="22"/>
        <v>нет</v>
      </c>
      <c r="AL237" s="1571">
        <f t="shared" si="23"/>
        <v>0</v>
      </c>
      <c r="AM237" s="1474"/>
      <c r="AN237" s="1472"/>
      <c r="AO237" s="1472"/>
      <c r="AP237" s="1472" t="str">
        <f t="shared" si="24"/>
        <v>нет</v>
      </c>
      <c r="AQ237" s="1473">
        <f t="shared" si="25"/>
        <v>0</v>
      </c>
      <c r="AR237" s="1451"/>
      <c r="AS237" s="1451"/>
      <c r="AT237" s="1572"/>
      <c r="AU237" s="1421"/>
      <c r="AV237" s="1573"/>
    </row>
    <row r="238" spans="1:48" ht="15.75" customHeight="1">
      <c r="A238" s="1426"/>
      <c r="B238" s="1538"/>
      <c r="C238" s="1569"/>
      <c r="D238" s="1415"/>
      <c r="E238" s="1429"/>
      <c r="F238" s="1516"/>
      <c r="G238" s="1430"/>
      <c r="H238" s="1426"/>
      <c r="I238" s="1426"/>
      <c r="J238" s="1426"/>
      <c r="K238" s="1426"/>
      <c r="L238" s="1426"/>
      <c r="M238" s="1426"/>
      <c r="N238" s="1426"/>
      <c r="O238" s="1570"/>
      <c r="P238" s="1570"/>
      <c r="Q238" s="1570"/>
      <c r="R238" s="1570"/>
      <c r="S238" s="1570"/>
      <c r="T238" s="1570"/>
      <c r="U238" s="1570"/>
      <c r="V238" s="1570"/>
      <c r="W238" s="1570"/>
      <c r="X238" s="1570"/>
      <c r="Y238" s="1570"/>
      <c r="Z238" s="1441"/>
      <c r="AA238" s="1570"/>
      <c r="AB238" s="1570"/>
      <c r="AC238" s="1570"/>
      <c r="AD238" s="1570"/>
      <c r="AE238" s="1570"/>
      <c r="AF238" s="1570"/>
      <c r="AG238" s="1570"/>
      <c r="AH238" s="1570"/>
      <c r="AI238" s="1570"/>
      <c r="AJ238" s="1570"/>
      <c r="AK238" s="1472" t="str">
        <f t="shared" si="22"/>
        <v>нет</v>
      </c>
      <c r="AL238" s="1571">
        <f t="shared" si="23"/>
        <v>0</v>
      </c>
      <c r="AM238" s="1474"/>
      <c r="AN238" s="1472"/>
      <c r="AO238" s="1472"/>
      <c r="AP238" s="1472" t="str">
        <f t="shared" si="24"/>
        <v>нет</v>
      </c>
      <c r="AQ238" s="1473">
        <f t="shared" si="25"/>
        <v>0</v>
      </c>
      <c r="AR238" s="1451"/>
      <c r="AS238" s="1451"/>
      <c r="AT238" s="1572"/>
      <c r="AU238" s="1421"/>
      <c r="AV238" s="1573"/>
    </row>
    <row r="239" spans="1:48" ht="15.75" customHeight="1">
      <c r="A239" s="1426"/>
      <c r="B239" s="1538"/>
      <c r="C239" s="1569"/>
      <c r="D239" s="1415"/>
      <c r="E239" s="1429"/>
      <c r="F239" s="1516"/>
      <c r="G239" s="1430"/>
      <c r="H239" s="1426"/>
      <c r="I239" s="1426"/>
      <c r="J239" s="1426"/>
      <c r="K239" s="1426"/>
      <c r="L239" s="1426"/>
      <c r="M239" s="1426"/>
      <c r="N239" s="1426"/>
      <c r="O239" s="1570"/>
      <c r="P239" s="1570"/>
      <c r="Q239" s="1570"/>
      <c r="R239" s="1570"/>
      <c r="S239" s="1570"/>
      <c r="T239" s="1570"/>
      <c r="U239" s="1570"/>
      <c r="V239" s="1570"/>
      <c r="W239" s="1570"/>
      <c r="X239" s="1570"/>
      <c r="Y239" s="1570"/>
      <c r="Z239" s="1441"/>
      <c r="AA239" s="1570"/>
      <c r="AB239" s="1570"/>
      <c r="AC239" s="1570"/>
      <c r="AD239" s="1570"/>
      <c r="AE239" s="1570"/>
      <c r="AF239" s="1570"/>
      <c r="AG239" s="1570"/>
      <c r="AH239" s="1570"/>
      <c r="AI239" s="1570"/>
      <c r="AJ239" s="1570"/>
      <c r="AK239" s="1472" t="str">
        <f t="shared" si="22"/>
        <v>нет</v>
      </c>
      <c r="AL239" s="1571">
        <f t="shared" si="23"/>
        <v>0</v>
      </c>
      <c r="AM239" s="1474"/>
      <c r="AN239" s="1472"/>
      <c r="AO239" s="1472"/>
      <c r="AP239" s="1472" t="str">
        <f t="shared" si="24"/>
        <v>нет</v>
      </c>
      <c r="AQ239" s="1473">
        <f t="shared" si="25"/>
        <v>0</v>
      </c>
      <c r="AR239" s="1451"/>
      <c r="AS239" s="1451"/>
      <c r="AT239" s="1572"/>
      <c r="AU239" s="1421"/>
      <c r="AV239" s="1573"/>
    </row>
    <row r="240" spans="1:48" ht="15.75" customHeight="1">
      <c r="A240" s="1426"/>
      <c r="B240" s="1538"/>
      <c r="C240" s="1569"/>
      <c r="D240" s="1415"/>
      <c r="E240" s="1429"/>
      <c r="F240" s="1516"/>
      <c r="G240" s="1430"/>
      <c r="H240" s="1426"/>
      <c r="I240" s="1426"/>
      <c r="J240" s="1426"/>
      <c r="K240" s="1426"/>
      <c r="L240" s="1426"/>
      <c r="M240" s="1426"/>
      <c r="N240" s="1426"/>
      <c r="O240" s="1570"/>
      <c r="P240" s="1570"/>
      <c r="Q240" s="1570"/>
      <c r="R240" s="1570"/>
      <c r="S240" s="1570"/>
      <c r="T240" s="1570"/>
      <c r="U240" s="1570"/>
      <c r="V240" s="1570"/>
      <c r="W240" s="1570"/>
      <c r="X240" s="1570"/>
      <c r="Y240" s="1570"/>
      <c r="Z240" s="1441"/>
      <c r="AA240" s="1570"/>
      <c r="AB240" s="1570"/>
      <c r="AC240" s="1570"/>
      <c r="AD240" s="1570"/>
      <c r="AE240" s="1570"/>
      <c r="AF240" s="1570"/>
      <c r="AG240" s="1570"/>
      <c r="AH240" s="1570"/>
      <c r="AI240" s="1570"/>
      <c r="AJ240" s="1570"/>
      <c r="AK240" s="1472" t="str">
        <f t="shared" si="22"/>
        <v>нет</v>
      </c>
      <c r="AL240" s="1571">
        <f t="shared" si="23"/>
        <v>0</v>
      </c>
      <c r="AM240" s="1474"/>
      <c r="AN240" s="1472"/>
      <c r="AO240" s="1472"/>
      <c r="AP240" s="1472" t="str">
        <f t="shared" si="24"/>
        <v>нет</v>
      </c>
      <c r="AQ240" s="1473">
        <f t="shared" si="25"/>
        <v>0</v>
      </c>
      <c r="AR240" s="1451"/>
      <c r="AS240" s="1451"/>
      <c r="AT240" s="1572"/>
      <c r="AU240" s="1421"/>
      <c r="AV240" s="1573"/>
    </row>
    <row r="241" spans="1:48" ht="15.75" customHeight="1">
      <c r="A241" s="1426"/>
      <c r="B241" s="1538"/>
      <c r="C241" s="1569"/>
      <c r="D241" s="1415"/>
      <c r="E241" s="1429"/>
      <c r="F241" s="1516"/>
      <c r="G241" s="1430"/>
      <c r="H241" s="1426"/>
      <c r="I241" s="1426"/>
      <c r="J241" s="1426"/>
      <c r="K241" s="1426"/>
      <c r="L241" s="1426"/>
      <c r="M241" s="1426"/>
      <c r="N241" s="1426"/>
      <c r="O241" s="1570"/>
      <c r="P241" s="1570"/>
      <c r="Q241" s="1570"/>
      <c r="R241" s="1570"/>
      <c r="S241" s="1570"/>
      <c r="T241" s="1570"/>
      <c r="U241" s="1570"/>
      <c r="V241" s="1570"/>
      <c r="W241" s="1570"/>
      <c r="X241" s="1570"/>
      <c r="Y241" s="1570"/>
      <c r="Z241" s="1441"/>
      <c r="AA241" s="1570"/>
      <c r="AB241" s="1570"/>
      <c r="AC241" s="1570"/>
      <c r="AD241" s="1570"/>
      <c r="AE241" s="1570"/>
      <c r="AF241" s="1570"/>
      <c r="AG241" s="1570"/>
      <c r="AH241" s="1570"/>
      <c r="AI241" s="1570"/>
      <c r="AJ241" s="1570"/>
      <c r="AK241" s="1472" t="str">
        <f t="shared" si="22"/>
        <v>нет</v>
      </c>
      <c r="AL241" s="1571">
        <f t="shared" si="23"/>
        <v>0</v>
      </c>
      <c r="AM241" s="1474"/>
      <c r="AN241" s="1472"/>
      <c r="AO241" s="1472"/>
      <c r="AP241" s="1472" t="str">
        <f t="shared" si="24"/>
        <v>нет</v>
      </c>
      <c r="AQ241" s="1473">
        <f t="shared" si="25"/>
        <v>0</v>
      </c>
      <c r="AR241" s="1451"/>
      <c r="AS241" s="1451"/>
      <c r="AT241" s="1572"/>
      <c r="AU241" s="1421"/>
      <c r="AV241" s="1573"/>
    </row>
    <row r="242" spans="1:48" ht="15.75" customHeight="1">
      <c r="A242" s="1426"/>
      <c r="B242" s="1538"/>
      <c r="C242" s="1569"/>
      <c r="D242" s="1415"/>
      <c r="E242" s="1429"/>
      <c r="F242" s="1516"/>
      <c r="G242" s="1430"/>
      <c r="H242" s="1426"/>
      <c r="I242" s="1426"/>
      <c r="J242" s="1426"/>
      <c r="K242" s="1426"/>
      <c r="L242" s="1426"/>
      <c r="M242" s="1426"/>
      <c r="N242" s="1426"/>
      <c r="O242" s="1570"/>
      <c r="P242" s="1570"/>
      <c r="Q242" s="1570"/>
      <c r="R242" s="1570"/>
      <c r="S242" s="1570"/>
      <c r="T242" s="1570"/>
      <c r="U242" s="1570"/>
      <c r="V242" s="1570"/>
      <c r="W242" s="1570"/>
      <c r="X242" s="1570"/>
      <c r="Y242" s="1570"/>
      <c r="Z242" s="1441"/>
      <c r="AA242" s="1570"/>
      <c r="AB242" s="1570"/>
      <c r="AC242" s="1570"/>
      <c r="AD242" s="1570"/>
      <c r="AE242" s="1570"/>
      <c r="AF242" s="1570"/>
      <c r="AG242" s="1570"/>
      <c r="AH242" s="1570"/>
      <c r="AI242" s="1570"/>
      <c r="AJ242" s="1570"/>
      <c r="AK242" s="1472" t="str">
        <f t="shared" si="22"/>
        <v>нет</v>
      </c>
      <c r="AL242" s="1571">
        <f t="shared" si="23"/>
        <v>0</v>
      </c>
      <c r="AM242" s="1474"/>
      <c r="AN242" s="1472"/>
      <c r="AO242" s="1472"/>
      <c r="AP242" s="1472" t="str">
        <f t="shared" si="24"/>
        <v>нет</v>
      </c>
      <c r="AQ242" s="1473">
        <f t="shared" si="25"/>
        <v>0</v>
      </c>
      <c r="AR242" s="1451"/>
      <c r="AS242" s="1451"/>
      <c r="AT242" s="1572"/>
      <c r="AU242" s="1421"/>
      <c r="AV242" s="1573"/>
    </row>
    <row r="243" spans="1:48" ht="15.75" customHeight="1">
      <c r="A243" s="1426"/>
      <c r="B243" s="1538"/>
      <c r="C243" s="1569"/>
      <c r="D243" s="1415"/>
      <c r="E243" s="1429"/>
      <c r="F243" s="1516"/>
      <c r="G243" s="1430"/>
      <c r="H243" s="1426"/>
      <c r="I243" s="1426"/>
      <c r="J243" s="1426"/>
      <c r="K243" s="1426"/>
      <c r="L243" s="1426"/>
      <c r="M243" s="1426"/>
      <c r="N243" s="1426"/>
      <c r="O243" s="1570"/>
      <c r="P243" s="1570"/>
      <c r="Q243" s="1570"/>
      <c r="R243" s="1570"/>
      <c r="S243" s="1570"/>
      <c r="T243" s="1570"/>
      <c r="U243" s="1570"/>
      <c r="V243" s="1570"/>
      <c r="W243" s="1570"/>
      <c r="X243" s="1570"/>
      <c r="Y243" s="1570"/>
      <c r="Z243" s="1441"/>
      <c r="AA243" s="1570"/>
      <c r="AB243" s="1570"/>
      <c r="AC243" s="1570"/>
      <c r="AD243" s="1570"/>
      <c r="AE243" s="1570"/>
      <c r="AF243" s="1570"/>
      <c r="AG243" s="1570"/>
      <c r="AH243" s="1570"/>
      <c r="AI243" s="1570"/>
      <c r="AJ243" s="1570"/>
      <c r="AK243" s="1472" t="str">
        <f t="shared" si="22"/>
        <v>нет</v>
      </c>
      <c r="AL243" s="1571">
        <f t="shared" si="23"/>
        <v>0</v>
      </c>
      <c r="AM243" s="1474"/>
      <c r="AN243" s="1472"/>
      <c r="AO243" s="1472"/>
      <c r="AP243" s="1472" t="str">
        <f t="shared" si="24"/>
        <v>нет</v>
      </c>
      <c r="AQ243" s="1473">
        <f t="shared" si="25"/>
        <v>0</v>
      </c>
      <c r="AR243" s="1451"/>
      <c r="AS243" s="1451"/>
      <c r="AT243" s="1572"/>
      <c r="AU243" s="1421"/>
      <c r="AV243" s="1573"/>
    </row>
    <row r="244" spans="1:48" ht="15.75" customHeight="1">
      <c r="A244" s="1426"/>
      <c r="B244" s="1538"/>
      <c r="C244" s="1569"/>
      <c r="D244" s="1415"/>
      <c r="E244" s="1429"/>
      <c r="F244" s="1516"/>
      <c r="G244" s="1430"/>
      <c r="H244" s="1426"/>
      <c r="I244" s="1426"/>
      <c r="J244" s="1426"/>
      <c r="K244" s="1426"/>
      <c r="L244" s="1426"/>
      <c r="M244" s="1426"/>
      <c r="N244" s="1426"/>
      <c r="O244" s="1570"/>
      <c r="P244" s="1570"/>
      <c r="Q244" s="1570"/>
      <c r="R244" s="1570"/>
      <c r="S244" s="1570"/>
      <c r="T244" s="1570"/>
      <c r="U244" s="1570"/>
      <c r="V244" s="1570"/>
      <c r="W244" s="1570"/>
      <c r="X244" s="1570"/>
      <c r="Y244" s="1570"/>
      <c r="Z244" s="1441"/>
      <c r="AA244" s="1570"/>
      <c r="AB244" s="1570"/>
      <c r="AC244" s="1570"/>
      <c r="AD244" s="1570"/>
      <c r="AE244" s="1570"/>
      <c r="AF244" s="1570"/>
      <c r="AG244" s="1570"/>
      <c r="AH244" s="1570"/>
      <c r="AI244" s="1570"/>
      <c r="AJ244" s="1570"/>
      <c r="AK244" s="1472" t="str">
        <f t="shared" si="22"/>
        <v>нет</v>
      </c>
      <c r="AL244" s="1571">
        <f t="shared" si="23"/>
        <v>0</v>
      </c>
      <c r="AM244" s="1474"/>
      <c r="AN244" s="1472"/>
      <c r="AO244" s="1472"/>
      <c r="AP244" s="1472" t="str">
        <f t="shared" si="24"/>
        <v>нет</v>
      </c>
      <c r="AQ244" s="1473">
        <f t="shared" si="25"/>
        <v>0</v>
      </c>
      <c r="AR244" s="1451"/>
      <c r="AS244" s="1451"/>
      <c r="AT244" s="1572"/>
      <c r="AU244" s="1421"/>
      <c r="AV244" s="1573"/>
    </row>
    <row r="245" spans="1:48" ht="15.75" customHeight="1">
      <c r="A245" s="1426"/>
      <c r="B245" s="1538"/>
      <c r="C245" s="1569"/>
      <c r="D245" s="1415"/>
      <c r="E245" s="1429"/>
      <c r="F245" s="1516"/>
      <c r="G245" s="1430"/>
      <c r="H245" s="1426"/>
      <c r="I245" s="1426"/>
      <c r="J245" s="1426"/>
      <c r="K245" s="1426"/>
      <c r="L245" s="1426"/>
      <c r="M245" s="1426"/>
      <c r="N245" s="1426"/>
      <c r="O245" s="1570"/>
      <c r="P245" s="1570"/>
      <c r="Q245" s="1570"/>
      <c r="R245" s="1570"/>
      <c r="S245" s="1570"/>
      <c r="T245" s="1570"/>
      <c r="U245" s="1570"/>
      <c r="V245" s="1570"/>
      <c r="W245" s="1570"/>
      <c r="X245" s="1570"/>
      <c r="Y245" s="1570"/>
      <c r="Z245" s="1441"/>
      <c r="AA245" s="1570"/>
      <c r="AB245" s="1570"/>
      <c r="AC245" s="1570"/>
      <c r="AD245" s="1570"/>
      <c r="AE245" s="1570"/>
      <c r="AF245" s="1570"/>
      <c r="AG245" s="1570"/>
      <c r="AH245" s="1570"/>
      <c r="AI245" s="1570"/>
      <c r="AJ245" s="1570"/>
      <c r="AK245" s="1472" t="str">
        <f t="shared" si="22"/>
        <v>нет</v>
      </c>
      <c r="AL245" s="1571">
        <f t="shared" si="23"/>
        <v>0</v>
      </c>
      <c r="AM245" s="1474"/>
      <c r="AN245" s="1472"/>
      <c r="AO245" s="1472"/>
      <c r="AP245" s="1472" t="str">
        <f t="shared" si="24"/>
        <v>нет</v>
      </c>
      <c r="AQ245" s="1473">
        <f t="shared" si="25"/>
        <v>0</v>
      </c>
      <c r="AR245" s="1451"/>
      <c r="AS245" s="1451"/>
      <c r="AT245" s="1572"/>
      <c r="AU245" s="1421"/>
      <c r="AV245" s="1573"/>
    </row>
    <row r="246" spans="1:48" ht="15.75" customHeight="1">
      <c r="A246" s="1426"/>
      <c r="B246" s="1538"/>
      <c r="C246" s="1569"/>
      <c r="D246" s="1415"/>
      <c r="E246" s="1429"/>
      <c r="F246" s="1516"/>
      <c r="G246" s="1430"/>
      <c r="H246" s="1426"/>
      <c r="I246" s="1426"/>
      <c r="J246" s="1426"/>
      <c r="K246" s="1426"/>
      <c r="L246" s="1426"/>
      <c r="M246" s="1426"/>
      <c r="N246" s="1426"/>
      <c r="O246" s="1570"/>
      <c r="P246" s="1570"/>
      <c r="Q246" s="1570"/>
      <c r="R246" s="1570"/>
      <c r="S246" s="1570"/>
      <c r="T246" s="1570"/>
      <c r="U246" s="1570"/>
      <c r="V246" s="1570"/>
      <c r="W246" s="1570"/>
      <c r="X246" s="1570"/>
      <c r="Y246" s="1570"/>
      <c r="Z246" s="1441"/>
      <c r="AA246" s="1570"/>
      <c r="AB246" s="1570"/>
      <c r="AC246" s="1570"/>
      <c r="AD246" s="1570"/>
      <c r="AE246" s="1570"/>
      <c r="AF246" s="1570"/>
      <c r="AG246" s="1570"/>
      <c r="AH246" s="1570"/>
      <c r="AI246" s="1570"/>
      <c r="AJ246" s="1570"/>
      <c r="AK246" s="1472" t="str">
        <f t="shared" si="22"/>
        <v>нет</v>
      </c>
      <c r="AL246" s="1571">
        <f t="shared" si="23"/>
        <v>0</v>
      </c>
      <c r="AM246" s="1474"/>
      <c r="AN246" s="1472"/>
      <c r="AO246" s="1472"/>
      <c r="AP246" s="1472" t="str">
        <f t="shared" si="24"/>
        <v>нет</v>
      </c>
      <c r="AQ246" s="1473">
        <f t="shared" si="25"/>
        <v>0</v>
      </c>
      <c r="AR246" s="1451"/>
      <c r="AS246" s="1451"/>
      <c r="AT246" s="1572"/>
      <c r="AU246" s="1421"/>
      <c r="AV246" s="1573"/>
    </row>
    <row r="247" spans="1:48" ht="15.75" customHeight="1">
      <c r="A247" s="1426"/>
      <c r="B247" s="1538"/>
      <c r="C247" s="1569"/>
      <c r="D247" s="1415"/>
      <c r="E247" s="1429"/>
      <c r="F247" s="1516"/>
      <c r="G247" s="1430"/>
      <c r="H247" s="1426"/>
      <c r="I247" s="1426"/>
      <c r="J247" s="1426"/>
      <c r="K247" s="1426"/>
      <c r="L247" s="1426"/>
      <c r="M247" s="1426"/>
      <c r="N247" s="1426"/>
      <c r="O247" s="1570"/>
      <c r="P247" s="1570"/>
      <c r="Q247" s="1570"/>
      <c r="R247" s="1570"/>
      <c r="S247" s="1570"/>
      <c r="T247" s="1570"/>
      <c r="U247" s="1570"/>
      <c r="V247" s="1570"/>
      <c r="W247" s="1570"/>
      <c r="X247" s="1570"/>
      <c r="Y247" s="1570"/>
      <c r="Z247" s="1441"/>
      <c r="AA247" s="1570"/>
      <c r="AB247" s="1570"/>
      <c r="AC247" s="1570"/>
      <c r="AD247" s="1570"/>
      <c r="AE247" s="1570"/>
      <c r="AF247" s="1570"/>
      <c r="AG247" s="1570"/>
      <c r="AH247" s="1570"/>
      <c r="AI247" s="1570"/>
      <c r="AJ247" s="1570"/>
      <c r="AK247" s="1472" t="str">
        <f t="shared" si="22"/>
        <v>нет</v>
      </c>
      <c r="AL247" s="1571">
        <f t="shared" si="23"/>
        <v>0</v>
      </c>
      <c r="AM247" s="1474"/>
      <c r="AN247" s="1472"/>
      <c r="AO247" s="1472"/>
      <c r="AP247" s="1472" t="str">
        <f t="shared" si="24"/>
        <v>нет</v>
      </c>
      <c r="AQ247" s="1473">
        <f t="shared" si="25"/>
        <v>0</v>
      </c>
      <c r="AR247" s="1451"/>
      <c r="AS247" s="1451"/>
      <c r="AT247" s="1572"/>
      <c r="AU247" s="1421"/>
      <c r="AV247" s="1573"/>
    </row>
    <row r="248" spans="1:48" ht="15.75" customHeight="1">
      <c r="A248" s="1426"/>
      <c r="B248" s="1538"/>
      <c r="C248" s="1569"/>
      <c r="D248" s="1415"/>
      <c r="E248" s="1429"/>
      <c r="F248" s="1516"/>
      <c r="G248" s="1430"/>
      <c r="H248" s="1426"/>
      <c r="I248" s="1426"/>
      <c r="J248" s="1426"/>
      <c r="K248" s="1426"/>
      <c r="L248" s="1426"/>
      <c r="M248" s="1426"/>
      <c r="N248" s="1426"/>
      <c r="O248" s="1570"/>
      <c r="P248" s="1570"/>
      <c r="Q248" s="1570"/>
      <c r="R248" s="1570"/>
      <c r="S248" s="1570"/>
      <c r="T248" s="1570"/>
      <c r="U248" s="1570"/>
      <c r="V248" s="1570"/>
      <c r="W248" s="1570"/>
      <c r="X248" s="1570"/>
      <c r="Y248" s="1570"/>
      <c r="Z248" s="1441"/>
      <c r="AA248" s="1570"/>
      <c r="AB248" s="1570"/>
      <c r="AC248" s="1570"/>
      <c r="AD248" s="1570"/>
      <c r="AE248" s="1570"/>
      <c r="AF248" s="1570"/>
      <c r="AG248" s="1570"/>
      <c r="AH248" s="1570"/>
      <c r="AI248" s="1570"/>
      <c r="AJ248" s="1570"/>
      <c r="AK248" s="1472" t="str">
        <f t="shared" si="22"/>
        <v>нет</v>
      </c>
      <c r="AL248" s="1571">
        <f t="shared" si="23"/>
        <v>0</v>
      </c>
      <c r="AM248" s="1474"/>
      <c r="AN248" s="1472"/>
      <c r="AO248" s="1472"/>
      <c r="AP248" s="1472" t="str">
        <f t="shared" si="24"/>
        <v>нет</v>
      </c>
      <c r="AQ248" s="1473">
        <f t="shared" si="25"/>
        <v>0</v>
      </c>
      <c r="AR248" s="1451"/>
      <c r="AS248" s="1451"/>
      <c r="AT248" s="1572"/>
      <c r="AU248" s="1421"/>
      <c r="AV248" s="1573"/>
    </row>
    <row r="249" spans="1:48" ht="15.75" customHeight="1">
      <c r="A249" s="1426"/>
      <c r="B249" s="1538"/>
      <c r="C249" s="1569"/>
      <c r="D249" s="1415"/>
      <c r="E249" s="1429"/>
      <c r="F249" s="1516"/>
      <c r="G249" s="1430"/>
      <c r="H249" s="1426"/>
      <c r="I249" s="1426"/>
      <c r="J249" s="1426"/>
      <c r="K249" s="1426"/>
      <c r="L249" s="1426"/>
      <c r="M249" s="1426"/>
      <c r="N249" s="1426"/>
      <c r="O249" s="1570"/>
      <c r="P249" s="1570"/>
      <c r="Q249" s="1570"/>
      <c r="R249" s="1570"/>
      <c r="S249" s="1570"/>
      <c r="T249" s="1570"/>
      <c r="U249" s="1570"/>
      <c r="V249" s="1570"/>
      <c r="W249" s="1570"/>
      <c r="X249" s="1570"/>
      <c r="Y249" s="1570"/>
      <c r="Z249" s="1441"/>
      <c r="AA249" s="1570"/>
      <c r="AB249" s="1570"/>
      <c r="AC249" s="1570"/>
      <c r="AD249" s="1570"/>
      <c r="AE249" s="1570"/>
      <c r="AF249" s="1570"/>
      <c r="AG249" s="1570"/>
      <c r="AH249" s="1570"/>
      <c r="AI249" s="1570"/>
      <c r="AJ249" s="1570"/>
      <c r="AK249" s="1472" t="str">
        <f t="shared" si="22"/>
        <v>нет</v>
      </c>
      <c r="AL249" s="1571">
        <f t="shared" si="23"/>
        <v>0</v>
      </c>
      <c r="AM249" s="1474"/>
      <c r="AN249" s="1472"/>
      <c r="AO249" s="1472"/>
      <c r="AP249" s="1472" t="str">
        <f t="shared" si="24"/>
        <v>нет</v>
      </c>
      <c r="AQ249" s="1473">
        <f t="shared" si="25"/>
        <v>0</v>
      </c>
      <c r="AR249" s="1451"/>
      <c r="AS249" s="1451"/>
      <c r="AT249" s="1572"/>
      <c r="AU249" s="1421"/>
      <c r="AV249" s="1573"/>
    </row>
    <row r="250" spans="1:48" ht="15.75" customHeight="1">
      <c r="A250" s="1426"/>
      <c r="B250" s="1538"/>
      <c r="C250" s="1569"/>
      <c r="D250" s="1415"/>
      <c r="E250" s="1429"/>
      <c r="F250" s="1516"/>
      <c r="G250" s="1430"/>
      <c r="H250" s="1426"/>
      <c r="I250" s="1426"/>
      <c r="J250" s="1426"/>
      <c r="K250" s="1426"/>
      <c r="L250" s="1426"/>
      <c r="M250" s="1426"/>
      <c r="N250" s="1426"/>
      <c r="O250" s="1570"/>
      <c r="P250" s="1570"/>
      <c r="Q250" s="1570"/>
      <c r="R250" s="1570"/>
      <c r="S250" s="1570"/>
      <c r="T250" s="1570"/>
      <c r="U250" s="1570"/>
      <c r="V250" s="1570"/>
      <c r="W250" s="1570"/>
      <c r="X250" s="1570"/>
      <c r="Y250" s="1570"/>
      <c r="Z250" s="1441"/>
      <c r="AA250" s="1570"/>
      <c r="AB250" s="1570"/>
      <c r="AC250" s="1570"/>
      <c r="AD250" s="1570"/>
      <c r="AE250" s="1570"/>
      <c r="AF250" s="1570"/>
      <c r="AG250" s="1570"/>
      <c r="AH250" s="1570"/>
      <c r="AI250" s="1570"/>
      <c r="AJ250" s="1570"/>
      <c r="AK250" s="1472" t="str">
        <f t="shared" si="22"/>
        <v>нет</v>
      </c>
      <c r="AL250" s="1571">
        <f t="shared" si="23"/>
        <v>0</v>
      </c>
      <c r="AM250" s="1474"/>
      <c r="AN250" s="1472"/>
      <c r="AO250" s="1472"/>
      <c r="AP250" s="1472" t="str">
        <f t="shared" si="24"/>
        <v>нет</v>
      </c>
      <c r="AQ250" s="1473">
        <f t="shared" si="25"/>
        <v>0</v>
      </c>
      <c r="AR250" s="1451"/>
      <c r="AS250" s="1451"/>
      <c r="AT250" s="1572"/>
      <c r="AU250" s="1421"/>
      <c r="AV250" s="1573"/>
    </row>
    <row r="251" spans="1:48" ht="15.75" customHeight="1">
      <c r="A251" s="1426"/>
      <c r="B251" s="1538"/>
      <c r="C251" s="1569"/>
      <c r="D251" s="1415"/>
      <c r="E251" s="1429"/>
      <c r="F251" s="1516"/>
      <c r="G251" s="1430"/>
      <c r="H251" s="1426"/>
      <c r="I251" s="1426"/>
      <c r="J251" s="1426"/>
      <c r="K251" s="1426"/>
      <c r="L251" s="1426"/>
      <c r="M251" s="1426"/>
      <c r="N251" s="1426"/>
      <c r="O251" s="1570"/>
      <c r="P251" s="1570"/>
      <c r="Q251" s="1570"/>
      <c r="R251" s="1570"/>
      <c r="S251" s="1570"/>
      <c r="T251" s="1570"/>
      <c r="U251" s="1570"/>
      <c r="V251" s="1570"/>
      <c r="W251" s="1570"/>
      <c r="X251" s="1570"/>
      <c r="Y251" s="1570"/>
      <c r="Z251" s="1441"/>
      <c r="AA251" s="1570"/>
      <c r="AB251" s="1570"/>
      <c r="AC251" s="1570"/>
      <c r="AD251" s="1570"/>
      <c r="AE251" s="1570"/>
      <c r="AF251" s="1570"/>
      <c r="AG251" s="1570"/>
      <c r="AH251" s="1570"/>
      <c r="AI251" s="1570"/>
      <c r="AJ251" s="1570"/>
      <c r="AK251" s="1472" t="str">
        <f t="shared" si="22"/>
        <v>нет</v>
      </c>
      <c r="AL251" s="1571">
        <f t="shared" si="23"/>
        <v>0</v>
      </c>
      <c r="AM251" s="1474"/>
      <c r="AN251" s="1472"/>
      <c r="AO251" s="1472"/>
      <c r="AP251" s="1472" t="str">
        <f t="shared" si="24"/>
        <v>нет</v>
      </c>
      <c r="AQ251" s="1473">
        <f t="shared" si="25"/>
        <v>0</v>
      </c>
      <c r="AR251" s="1451"/>
      <c r="AS251" s="1451"/>
      <c r="AT251" s="1572"/>
      <c r="AU251" s="1421"/>
      <c r="AV251" s="1573"/>
    </row>
    <row r="252" spans="1:48" ht="15.75" customHeight="1">
      <c r="A252" s="1426"/>
      <c r="B252" s="1538"/>
      <c r="C252" s="1569"/>
      <c r="D252" s="1415"/>
      <c r="E252" s="1429"/>
      <c r="F252" s="1516"/>
      <c r="G252" s="1430"/>
      <c r="H252" s="1426"/>
      <c r="I252" s="1426"/>
      <c r="J252" s="1426"/>
      <c r="K252" s="1426"/>
      <c r="L252" s="1426"/>
      <c r="M252" s="1426"/>
      <c r="N252" s="1426"/>
      <c r="O252" s="1570"/>
      <c r="P252" s="1570"/>
      <c r="Q252" s="1570"/>
      <c r="R252" s="1570"/>
      <c r="S252" s="1570"/>
      <c r="T252" s="1570"/>
      <c r="U252" s="1570"/>
      <c r="V252" s="1570"/>
      <c r="W252" s="1570"/>
      <c r="X252" s="1570"/>
      <c r="Y252" s="1570"/>
      <c r="Z252" s="1441"/>
      <c r="AA252" s="1570"/>
      <c r="AB252" s="1570"/>
      <c r="AC252" s="1570"/>
      <c r="AD252" s="1570"/>
      <c r="AE252" s="1570"/>
      <c r="AF252" s="1570"/>
      <c r="AG252" s="1570"/>
      <c r="AH252" s="1570"/>
      <c r="AI252" s="1570"/>
      <c r="AJ252" s="1570"/>
      <c r="AK252" s="1472" t="str">
        <f t="shared" si="22"/>
        <v>нет</v>
      </c>
      <c r="AL252" s="1571">
        <f t="shared" si="23"/>
        <v>0</v>
      </c>
      <c r="AM252" s="1474"/>
      <c r="AN252" s="1472"/>
      <c r="AO252" s="1472"/>
      <c r="AP252" s="1472" t="str">
        <f t="shared" si="24"/>
        <v>нет</v>
      </c>
      <c r="AQ252" s="1473">
        <f t="shared" si="25"/>
        <v>0</v>
      </c>
      <c r="AR252" s="1451"/>
      <c r="AS252" s="1451"/>
      <c r="AT252" s="1572"/>
      <c r="AU252" s="1421"/>
      <c r="AV252" s="1573"/>
    </row>
    <row r="253" spans="1:48" ht="15.75" customHeight="1">
      <c r="A253" s="1426"/>
      <c r="B253" s="1538"/>
      <c r="C253" s="1569"/>
      <c r="D253" s="1415"/>
      <c r="E253" s="1429"/>
      <c r="F253" s="1516"/>
      <c r="G253" s="1430"/>
      <c r="H253" s="1426"/>
      <c r="I253" s="1426"/>
      <c r="J253" s="1426"/>
      <c r="K253" s="1426"/>
      <c r="L253" s="1426"/>
      <c r="M253" s="1426"/>
      <c r="N253" s="1426"/>
      <c r="O253" s="1570"/>
      <c r="P253" s="1570"/>
      <c r="Q253" s="1570"/>
      <c r="R253" s="1570"/>
      <c r="S253" s="1570"/>
      <c r="T253" s="1570"/>
      <c r="U253" s="1570"/>
      <c r="V253" s="1570"/>
      <c r="W253" s="1570"/>
      <c r="X253" s="1570"/>
      <c r="Y253" s="1570"/>
      <c r="Z253" s="1441"/>
      <c r="AA253" s="1570"/>
      <c r="AB253" s="1570"/>
      <c r="AC253" s="1570"/>
      <c r="AD253" s="1570"/>
      <c r="AE253" s="1570"/>
      <c r="AF253" s="1570"/>
      <c r="AG253" s="1570"/>
      <c r="AH253" s="1570"/>
      <c r="AI253" s="1570"/>
      <c r="AJ253" s="1570"/>
      <c r="AK253" s="1472" t="str">
        <f t="shared" si="22"/>
        <v>нет</v>
      </c>
      <c r="AL253" s="1571">
        <f t="shared" si="23"/>
        <v>0</v>
      </c>
      <c r="AM253" s="1474"/>
      <c r="AN253" s="1472"/>
      <c r="AO253" s="1472"/>
      <c r="AP253" s="1472" t="str">
        <f t="shared" si="24"/>
        <v>нет</v>
      </c>
      <c r="AQ253" s="1473">
        <f t="shared" si="25"/>
        <v>0</v>
      </c>
      <c r="AR253" s="1451"/>
      <c r="AS253" s="1451"/>
      <c r="AT253" s="1572"/>
      <c r="AU253" s="1421"/>
      <c r="AV253" s="1573"/>
    </row>
    <row r="254" spans="1:48" ht="15.75" customHeight="1">
      <c r="A254" s="1426"/>
      <c r="B254" s="1538"/>
      <c r="C254" s="1569"/>
      <c r="D254" s="1415"/>
      <c r="E254" s="1429"/>
      <c r="F254" s="1516"/>
      <c r="G254" s="1430"/>
      <c r="H254" s="1426"/>
      <c r="I254" s="1426"/>
      <c r="J254" s="1426"/>
      <c r="K254" s="1426"/>
      <c r="L254" s="1426"/>
      <c r="M254" s="1426"/>
      <c r="N254" s="1426"/>
      <c r="O254" s="1570"/>
      <c r="P254" s="1570"/>
      <c r="Q254" s="1570"/>
      <c r="R254" s="1570"/>
      <c r="S254" s="1570"/>
      <c r="T254" s="1570"/>
      <c r="U254" s="1570"/>
      <c r="V254" s="1570"/>
      <c r="W254" s="1570"/>
      <c r="X254" s="1570"/>
      <c r="Y254" s="1570"/>
      <c r="Z254" s="1441"/>
      <c r="AA254" s="1570"/>
      <c r="AB254" s="1570"/>
      <c r="AC254" s="1570"/>
      <c r="AD254" s="1570"/>
      <c r="AE254" s="1570"/>
      <c r="AF254" s="1570"/>
      <c r="AG254" s="1570"/>
      <c r="AH254" s="1570"/>
      <c r="AI254" s="1570"/>
      <c r="AJ254" s="1570"/>
      <c r="AK254" s="1472" t="str">
        <f t="shared" si="22"/>
        <v>нет</v>
      </c>
      <c r="AL254" s="1571">
        <f t="shared" si="23"/>
        <v>0</v>
      </c>
      <c r="AM254" s="1474"/>
      <c r="AN254" s="1472"/>
      <c r="AO254" s="1472"/>
      <c r="AP254" s="1472" t="str">
        <f t="shared" si="24"/>
        <v>нет</v>
      </c>
      <c r="AQ254" s="1473">
        <f t="shared" si="25"/>
        <v>0</v>
      </c>
      <c r="AR254" s="1451"/>
      <c r="AS254" s="1451"/>
      <c r="AT254" s="1572"/>
      <c r="AU254" s="1421"/>
      <c r="AV254" s="1573"/>
    </row>
    <row r="255" spans="1:48" ht="15.75" customHeight="1">
      <c r="A255" s="1426"/>
      <c r="B255" s="1538"/>
      <c r="C255" s="1569"/>
      <c r="D255" s="1415"/>
      <c r="E255" s="1429"/>
      <c r="F255" s="1516"/>
      <c r="G255" s="1430"/>
      <c r="H255" s="1426"/>
      <c r="I255" s="1426"/>
      <c r="J255" s="1426"/>
      <c r="K255" s="1426"/>
      <c r="L255" s="1426"/>
      <c r="M255" s="1426"/>
      <c r="N255" s="1426"/>
      <c r="O255" s="1570"/>
      <c r="P255" s="1570"/>
      <c r="Q255" s="1570"/>
      <c r="R255" s="1570"/>
      <c r="S255" s="1570"/>
      <c r="T255" s="1570"/>
      <c r="U255" s="1570"/>
      <c r="V255" s="1570"/>
      <c r="W255" s="1570"/>
      <c r="X255" s="1570"/>
      <c r="Y255" s="1570"/>
      <c r="Z255" s="1441"/>
      <c r="AA255" s="1570"/>
      <c r="AB255" s="1570"/>
      <c r="AC255" s="1570"/>
      <c r="AD255" s="1570"/>
      <c r="AE255" s="1570"/>
      <c r="AF255" s="1570"/>
      <c r="AG255" s="1570"/>
      <c r="AH255" s="1570"/>
      <c r="AI255" s="1570"/>
      <c r="AJ255" s="1570"/>
      <c r="AK255" s="1472" t="str">
        <f t="shared" si="22"/>
        <v>нет</v>
      </c>
      <c r="AL255" s="1571">
        <f t="shared" si="23"/>
        <v>0</v>
      </c>
      <c r="AM255" s="1474"/>
      <c r="AN255" s="1472"/>
      <c r="AO255" s="1472"/>
      <c r="AP255" s="1472" t="str">
        <f t="shared" si="24"/>
        <v>нет</v>
      </c>
      <c r="AQ255" s="1473">
        <f t="shared" si="25"/>
        <v>0</v>
      </c>
      <c r="AR255" s="1451"/>
      <c r="AS255" s="1451"/>
      <c r="AT255" s="1572"/>
      <c r="AU255" s="1421"/>
      <c r="AV255" s="1573"/>
    </row>
    <row r="256" spans="1:48" ht="15.75" customHeight="1">
      <c r="A256" s="1426"/>
      <c r="B256" s="1538"/>
      <c r="C256" s="1569"/>
      <c r="D256" s="1415"/>
      <c r="E256" s="1429"/>
      <c r="F256" s="1516"/>
      <c r="G256" s="1430"/>
      <c r="H256" s="1426"/>
      <c r="I256" s="1426"/>
      <c r="J256" s="1426"/>
      <c r="K256" s="1426"/>
      <c r="L256" s="1426"/>
      <c r="M256" s="1426"/>
      <c r="N256" s="1426"/>
      <c r="O256" s="1570"/>
      <c r="P256" s="1570"/>
      <c r="Q256" s="1570"/>
      <c r="R256" s="1570"/>
      <c r="S256" s="1570"/>
      <c r="T256" s="1570"/>
      <c r="U256" s="1570"/>
      <c r="V256" s="1570"/>
      <c r="W256" s="1570"/>
      <c r="X256" s="1570"/>
      <c r="Y256" s="1570"/>
      <c r="Z256" s="1441"/>
      <c r="AA256" s="1570"/>
      <c r="AB256" s="1570"/>
      <c r="AC256" s="1570"/>
      <c r="AD256" s="1570"/>
      <c r="AE256" s="1570"/>
      <c r="AF256" s="1570"/>
      <c r="AG256" s="1570"/>
      <c r="AH256" s="1570"/>
      <c r="AI256" s="1570"/>
      <c r="AJ256" s="1570"/>
      <c r="AK256" s="1472" t="str">
        <f t="shared" si="22"/>
        <v>нет</v>
      </c>
      <c r="AL256" s="1571">
        <f t="shared" si="23"/>
        <v>0</v>
      </c>
      <c r="AM256" s="1474"/>
      <c r="AN256" s="1472"/>
      <c r="AO256" s="1472"/>
      <c r="AP256" s="1472" t="str">
        <f t="shared" si="24"/>
        <v>нет</v>
      </c>
      <c r="AQ256" s="1473">
        <f t="shared" si="25"/>
        <v>0</v>
      </c>
      <c r="AR256" s="1451"/>
      <c r="AS256" s="1451"/>
      <c r="AT256" s="1572"/>
      <c r="AU256" s="1421"/>
      <c r="AV256" s="1573"/>
    </row>
    <row r="257" spans="1:48" ht="15.75" customHeight="1">
      <c r="A257" s="1426"/>
      <c r="B257" s="1538"/>
      <c r="C257" s="1569"/>
      <c r="D257" s="1415"/>
      <c r="E257" s="1429"/>
      <c r="F257" s="1516"/>
      <c r="G257" s="1430"/>
      <c r="H257" s="1426"/>
      <c r="I257" s="1426"/>
      <c r="J257" s="1426"/>
      <c r="K257" s="1426"/>
      <c r="L257" s="1426"/>
      <c r="M257" s="1426"/>
      <c r="N257" s="1426"/>
      <c r="O257" s="1570"/>
      <c r="P257" s="1570"/>
      <c r="Q257" s="1570"/>
      <c r="R257" s="1570"/>
      <c r="S257" s="1570"/>
      <c r="T257" s="1570"/>
      <c r="U257" s="1570"/>
      <c r="V257" s="1570"/>
      <c r="W257" s="1570"/>
      <c r="X257" s="1570"/>
      <c r="Y257" s="1570"/>
      <c r="Z257" s="1441"/>
      <c r="AA257" s="1570"/>
      <c r="AB257" s="1570"/>
      <c r="AC257" s="1570"/>
      <c r="AD257" s="1570"/>
      <c r="AE257" s="1570"/>
      <c r="AF257" s="1570"/>
      <c r="AG257" s="1570"/>
      <c r="AH257" s="1570"/>
      <c r="AI257" s="1570"/>
      <c r="AJ257" s="1570"/>
      <c r="AK257" s="1472" t="str">
        <f t="shared" si="22"/>
        <v>нет</v>
      </c>
      <c r="AL257" s="1571">
        <f t="shared" si="23"/>
        <v>0</v>
      </c>
      <c r="AM257" s="1474"/>
      <c r="AN257" s="1472"/>
      <c r="AO257" s="1472"/>
      <c r="AP257" s="1472" t="str">
        <f t="shared" si="24"/>
        <v>нет</v>
      </c>
      <c r="AQ257" s="1473">
        <f t="shared" si="25"/>
        <v>0</v>
      </c>
      <c r="AR257" s="1451"/>
      <c r="AS257" s="1451"/>
      <c r="AT257" s="1572"/>
      <c r="AU257" s="1421"/>
      <c r="AV257" s="1573"/>
    </row>
    <row r="258" spans="1:48" ht="15.75" customHeight="1">
      <c r="A258" s="1426"/>
      <c r="B258" s="1538"/>
      <c r="C258" s="1569"/>
      <c r="D258" s="1415"/>
      <c r="E258" s="1429"/>
      <c r="F258" s="1516"/>
      <c r="G258" s="1430"/>
      <c r="H258" s="1426"/>
      <c r="I258" s="1426"/>
      <c r="J258" s="1426"/>
      <c r="K258" s="1426"/>
      <c r="L258" s="1426"/>
      <c r="M258" s="1426"/>
      <c r="N258" s="1426"/>
      <c r="O258" s="1570"/>
      <c r="P258" s="1570"/>
      <c r="Q258" s="1570"/>
      <c r="R258" s="1570"/>
      <c r="S258" s="1570"/>
      <c r="T258" s="1570"/>
      <c r="U258" s="1570"/>
      <c r="V258" s="1570"/>
      <c r="W258" s="1570"/>
      <c r="X258" s="1570"/>
      <c r="Y258" s="1570"/>
      <c r="Z258" s="1441"/>
      <c r="AA258" s="1570"/>
      <c r="AB258" s="1570"/>
      <c r="AC258" s="1570"/>
      <c r="AD258" s="1570"/>
      <c r="AE258" s="1570"/>
      <c r="AF258" s="1570"/>
      <c r="AG258" s="1570"/>
      <c r="AH258" s="1570"/>
      <c r="AI258" s="1570"/>
      <c r="AJ258" s="1570"/>
      <c r="AK258" s="1472" t="str">
        <f t="shared" si="22"/>
        <v>нет</v>
      </c>
      <c r="AL258" s="1571">
        <f t="shared" si="23"/>
        <v>0</v>
      </c>
      <c r="AM258" s="1474"/>
      <c r="AN258" s="1472"/>
      <c r="AO258" s="1472"/>
      <c r="AP258" s="1472" t="str">
        <f t="shared" si="24"/>
        <v>нет</v>
      </c>
      <c r="AQ258" s="1473">
        <f t="shared" si="25"/>
        <v>0</v>
      </c>
      <c r="AR258" s="1451"/>
      <c r="AS258" s="1451"/>
      <c r="AT258" s="1572"/>
      <c r="AU258" s="1421"/>
      <c r="AV258" s="1573"/>
    </row>
    <row r="259" spans="1:48" ht="15.75" customHeight="1">
      <c r="A259" s="1426"/>
      <c r="B259" s="1538"/>
      <c r="C259" s="1569"/>
      <c r="D259" s="1415"/>
      <c r="E259" s="1429"/>
      <c r="F259" s="1516"/>
      <c r="G259" s="1430"/>
      <c r="H259" s="1426"/>
      <c r="I259" s="1426"/>
      <c r="J259" s="1426"/>
      <c r="K259" s="1426"/>
      <c r="L259" s="1426"/>
      <c r="M259" s="1426"/>
      <c r="N259" s="1426"/>
      <c r="O259" s="1570"/>
      <c r="P259" s="1570"/>
      <c r="Q259" s="1570"/>
      <c r="R259" s="1570"/>
      <c r="S259" s="1570"/>
      <c r="T259" s="1570"/>
      <c r="U259" s="1570"/>
      <c r="V259" s="1570"/>
      <c r="W259" s="1570"/>
      <c r="X259" s="1570"/>
      <c r="Y259" s="1570"/>
      <c r="Z259" s="1441"/>
      <c r="AA259" s="1570"/>
      <c r="AB259" s="1570"/>
      <c r="AC259" s="1570"/>
      <c r="AD259" s="1570"/>
      <c r="AE259" s="1570"/>
      <c r="AF259" s="1570"/>
      <c r="AG259" s="1570"/>
      <c r="AH259" s="1570"/>
      <c r="AI259" s="1570"/>
      <c r="AJ259" s="1570"/>
      <c r="AK259" s="1472" t="str">
        <f t="shared" si="22"/>
        <v>нет</v>
      </c>
      <c r="AL259" s="1571">
        <f t="shared" si="23"/>
        <v>0</v>
      </c>
      <c r="AM259" s="1474"/>
      <c r="AN259" s="1472"/>
      <c r="AO259" s="1472"/>
      <c r="AP259" s="1472" t="str">
        <f t="shared" si="24"/>
        <v>нет</v>
      </c>
      <c r="AQ259" s="1473">
        <f t="shared" si="25"/>
        <v>0</v>
      </c>
      <c r="AR259" s="1451"/>
      <c r="AS259" s="1451"/>
      <c r="AT259" s="1572"/>
      <c r="AU259" s="1421"/>
      <c r="AV259" s="1573"/>
    </row>
    <row r="260" spans="1:48" ht="15.75" customHeight="1">
      <c r="A260" s="1426"/>
      <c r="B260" s="1538"/>
      <c r="C260" s="1569"/>
      <c r="D260" s="1415"/>
      <c r="E260" s="1429"/>
      <c r="F260" s="1516"/>
      <c r="G260" s="1430"/>
      <c r="H260" s="1426"/>
      <c r="I260" s="1426"/>
      <c r="J260" s="1426"/>
      <c r="K260" s="1426"/>
      <c r="L260" s="1426"/>
      <c r="M260" s="1426"/>
      <c r="N260" s="1426"/>
      <c r="O260" s="1570"/>
      <c r="P260" s="1570"/>
      <c r="Q260" s="1570"/>
      <c r="R260" s="1570"/>
      <c r="S260" s="1570"/>
      <c r="T260" s="1570"/>
      <c r="U260" s="1570"/>
      <c r="V260" s="1570"/>
      <c r="W260" s="1570"/>
      <c r="X260" s="1570"/>
      <c r="Y260" s="1570"/>
      <c r="Z260" s="1441"/>
      <c r="AA260" s="1570"/>
      <c r="AB260" s="1570"/>
      <c r="AC260" s="1570"/>
      <c r="AD260" s="1570"/>
      <c r="AE260" s="1570"/>
      <c r="AF260" s="1570"/>
      <c r="AG260" s="1570"/>
      <c r="AH260" s="1570"/>
      <c r="AI260" s="1570"/>
      <c r="AJ260" s="1570"/>
      <c r="AK260" s="1472" t="str">
        <f t="shared" si="22"/>
        <v>нет</v>
      </c>
      <c r="AL260" s="1571">
        <f t="shared" si="23"/>
        <v>0</v>
      </c>
      <c r="AM260" s="1474"/>
      <c r="AN260" s="1472"/>
      <c r="AO260" s="1472"/>
      <c r="AP260" s="1472" t="str">
        <f t="shared" si="24"/>
        <v>нет</v>
      </c>
      <c r="AQ260" s="1473">
        <f t="shared" si="25"/>
        <v>0</v>
      </c>
      <c r="AR260" s="1451"/>
      <c r="AS260" s="1451"/>
      <c r="AT260" s="1572"/>
      <c r="AU260" s="1421"/>
      <c r="AV260" s="1573"/>
    </row>
    <row r="261" spans="1:48" ht="15.75" customHeight="1">
      <c r="A261" s="1426"/>
      <c r="B261" s="1538"/>
      <c r="C261" s="1569"/>
      <c r="D261" s="1415"/>
      <c r="E261" s="1429"/>
      <c r="F261" s="1516"/>
      <c r="G261" s="1430"/>
      <c r="H261" s="1426"/>
      <c r="I261" s="1426"/>
      <c r="J261" s="1426"/>
      <c r="K261" s="1426"/>
      <c r="L261" s="1426"/>
      <c r="M261" s="1426"/>
      <c r="N261" s="1426"/>
      <c r="O261" s="1570"/>
      <c r="P261" s="1570"/>
      <c r="Q261" s="1570"/>
      <c r="R261" s="1570"/>
      <c r="S261" s="1570"/>
      <c r="T261" s="1570"/>
      <c r="U261" s="1570"/>
      <c r="V261" s="1570"/>
      <c r="W261" s="1570"/>
      <c r="X261" s="1570"/>
      <c r="Y261" s="1570"/>
      <c r="Z261" s="1441"/>
      <c r="AA261" s="1570"/>
      <c r="AB261" s="1570"/>
      <c r="AC261" s="1570"/>
      <c r="AD261" s="1570"/>
      <c r="AE261" s="1570"/>
      <c r="AF261" s="1570"/>
      <c r="AG261" s="1570"/>
      <c r="AH261" s="1570"/>
      <c r="AI261" s="1570"/>
      <c r="AJ261" s="1570"/>
      <c r="AK261" s="1472" t="str">
        <f t="shared" si="22"/>
        <v>нет</v>
      </c>
      <c r="AL261" s="1571">
        <f t="shared" si="23"/>
        <v>0</v>
      </c>
      <c r="AM261" s="1474"/>
      <c r="AN261" s="1472"/>
      <c r="AO261" s="1472"/>
      <c r="AP261" s="1472" t="str">
        <f t="shared" si="24"/>
        <v>нет</v>
      </c>
      <c r="AQ261" s="1473">
        <f t="shared" si="25"/>
        <v>0</v>
      </c>
      <c r="AR261" s="1451"/>
      <c r="AS261" s="1451"/>
      <c r="AT261" s="1572"/>
      <c r="AU261" s="1421"/>
      <c r="AV261" s="1573"/>
    </row>
    <row r="262" spans="1:48" ht="15.75" customHeight="1">
      <c r="A262" s="1426"/>
      <c r="B262" s="1538"/>
      <c r="C262" s="1569"/>
      <c r="D262" s="1415"/>
      <c r="E262" s="1429"/>
      <c r="F262" s="1516"/>
      <c r="G262" s="1430"/>
      <c r="H262" s="1426"/>
      <c r="I262" s="1426"/>
      <c r="J262" s="1426"/>
      <c r="K262" s="1426"/>
      <c r="L262" s="1426"/>
      <c r="M262" s="1426"/>
      <c r="N262" s="1426"/>
      <c r="O262" s="1570"/>
      <c r="P262" s="1570"/>
      <c r="Q262" s="1570"/>
      <c r="R262" s="1570"/>
      <c r="S262" s="1570"/>
      <c r="T262" s="1570"/>
      <c r="U262" s="1570"/>
      <c r="V262" s="1570"/>
      <c r="W262" s="1570"/>
      <c r="X262" s="1570"/>
      <c r="Y262" s="1570"/>
      <c r="Z262" s="1441"/>
      <c r="AA262" s="1570"/>
      <c r="AB262" s="1570"/>
      <c r="AC262" s="1570"/>
      <c r="AD262" s="1570"/>
      <c r="AE262" s="1570"/>
      <c r="AF262" s="1570"/>
      <c r="AG262" s="1570"/>
      <c r="AH262" s="1570"/>
      <c r="AI262" s="1570"/>
      <c r="AJ262" s="1570"/>
      <c r="AK262" s="1472" t="str">
        <f t="shared" ref="AK262:AK325" si="26">IF(AL262,"да","нет")</f>
        <v>нет</v>
      </c>
      <c r="AL262" s="1571">
        <f t="shared" ref="AL262:AL325" si="27">SUM(AM262:AO262)</f>
        <v>0</v>
      </c>
      <c r="AM262" s="1474"/>
      <c r="AN262" s="1472"/>
      <c r="AO262" s="1472"/>
      <c r="AP262" s="1472" t="str">
        <f t="shared" ref="AP262:AP325" si="28">IF(AQ262,"да","нет")</f>
        <v>нет</v>
      </c>
      <c r="AQ262" s="1473">
        <f t="shared" ref="AQ262:AQ325" si="29">SUM(AR262:AT262)</f>
        <v>0</v>
      </c>
      <c r="AR262" s="1451"/>
      <c r="AS262" s="1451"/>
      <c r="AT262" s="1572"/>
      <c r="AU262" s="1421"/>
      <c r="AV262" s="1573"/>
    </row>
    <row r="263" spans="1:48" ht="15.75" customHeight="1">
      <c r="A263" s="1426"/>
      <c r="B263" s="1538"/>
      <c r="C263" s="1569"/>
      <c r="D263" s="1415"/>
      <c r="E263" s="1429"/>
      <c r="F263" s="1516"/>
      <c r="G263" s="1430"/>
      <c r="H263" s="1426"/>
      <c r="I263" s="1426"/>
      <c r="J263" s="1426"/>
      <c r="K263" s="1426"/>
      <c r="L263" s="1426"/>
      <c r="M263" s="1426"/>
      <c r="N263" s="1426"/>
      <c r="O263" s="1570"/>
      <c r="P263" s="1570"/>
      <c r="Q263" s="1570"/>
      <c r="R263" s="1570"/>
      <c r="S263" s="1570"/>
      <c r="T263" s="1570"/>
      <c r="U263" s="1570"/>
      <c r="V263" s="1570"/>
      <c r="W263" s="1570"/>
      <c r="X263" s="1570"/>
      <c r="Y263" s="1570"/>
      <c r="Z263" s="1441"/>
      <c r="AA263" s="1570"/>
      <c r="AB263" s="1570"/>
      <c r="AC263" s="1570"/>
      <c r="AD263" s="1570"/>
      <c r="AE263" s="1570"/>
      <c r="AF263" s="1570"/>
      <c r="AG263" s="1570"/>
      <c r="AH263" s="1570"/>
      <c r="AI263" s="1570"/>
      <c r="AJ263" s="1570"/>
      <c r="AK263" s="1472" t="str">
        <f t="shared" si="26"/>
        <v>нет</v>
      </c>
      <c r="AL263" s="1571">
        <f t="shared" si="27"/>
        <v>0</v>
      </c>
      <c r="AM263" s="1474"/>
      <c r="AN263" s="1472"/>
      <c r="AO263" s="1472"/>
      <c r="AP263" s="1472" t="str">
        <f t="shared" si="28"/>
        <v>нет</v>
      </c>
      <c r="AQ263" s="1473">
        <f t="shared" si="29"/>
        <v>0</v>
      </c>
      <c r="AR263" s="1451"/>
      <c r="AS263" s="1451"/>
      <c r="AT263" s="1572"/>
      <c r="AU263" s="1421"/>
      <c r="AV263" s="1573"/>
    </row>
    <row r="264" spans="1:48" ht="15.75" customHeight="1">
      <c r="A264" s="1426"/>
      <c r="B264" s="1538"/>
      <c r="C264" s="1569"/>
      <c r="D264" s="1415"/>
      <c r="E264" s="1429"/>
      <c r="F264" s="1516"/>
      <c r="G264" s="1430"/>
      <c r="H264" s="1426"/>
      <c r="I264" s="1426"/>
      <c r="J264" s="1426"/>
      <c r="K264" s="1426"/>
      <c r="L264" s="1426"/>
      <c r="M264" s="1426"/>
      <c r="N264" s="1426"/>
      <c r="O264" s="1570"/>
      <c r="P264" s="1570"/>
      <c r="Q264" s="1570"/>
      <c r="R264" s="1570"/>
      <c r="S264" s="1570"/>
      <c r="T264" s="1570"/>
      <c r="U264" s="1570"/>
      <c r="V264" s="1570"/>
      <c r="W264" s="1570"/>
      <c r="X264" s="1570"/>
      <c r="Y264" s="1570"/>
      <c r="Z264" s="1441"/>
      <c r="AA264" s="1570"/>
      <c r="AB264" s="1570"/>
      <c r="AC264" s="1570"/>
      <c r="AD264" s="1570"/>
      <c r="AE264" s="1570"/>
      <c r="AF264" s="1570"/>
      <c r="AG264" s="1570"/>
      <c r="AH264" s="1570"/>
      <c r="AI264" s="1570"/>
      <c r="AJ264" s="1570"/>
      <c r="AK264" s="1472" t="str">
        <f t="shared" si="26"/>
        <v>нет</v>
      </c>
      <c r="AL264" s="1571">
        <f t="shared" si="27"/>
        <v>0</v>
      </c>
      <c r="AM264" s="1474"/>
      <c r="AN264" s="1472"/>
      <c r="AO264" s="1472"/>
      <c r="AP264" s="1472" t="str">
        <f t="shared" si="28"/>
        <v>нет</v>
      </c>
      <c r="AQ264" s="1473">
        <f t="shared" si="29"/>
        <v>0</v>
      </c>
      <c r="AR264" s="1451"/>
      <c r="AS264" s="1451"/>
      <c r="AT264" s="1572"/>
      <c r="AU264" s="1421"/>
      <c r="AV264" s="1573"/>
    </row>
    <row r="265" spans="1:48" ht="15.75" customHeight="1">
      <c r="A265" s="1426"/>
      <c r="B265" s="1538"/>
      <c r="C265" s="1569"/>
      <c r="D265" s="1415"/>
      <c r="E265" s="1429"/>
      <c r="F265" s="1516"/>
      <c r="G265" s="1430"/>
      <c r="H265" s="1426"/>
      <c r="I265" s="1426"/>
      <c r="J265" s="1426"/>
      <c r="K265" s="1426"/>
      <c r="L265" s="1426"/>
      <c r="M265" s="1426"/>
      <c r="N265" s="1426"/>
      <c r="O265" s="1570"/>
      <c r="P265" s="1570"/>
      <c r="Q265" s="1570"/>
      <c r="R265" s="1570"/>
      <c r="S265" s="1570"/>
      <c r="T265" s="1570"/>
      <c r="U265" s="1570"/>
      <c r="V265" s="1570"/>
      <c r="W265" s="1570"/>
      <c r="X265" s="1570"/>
      <c r="Y265" s="1570"/>
      <c r="Z265" s="1441"/>
      <c r="AA265" s="1570"/>
      <c r="AB265" s="1570"/>
      <c r="AC265" s="1570"/>
      <c r="AD265" s="1570"/>
      <c r="AE265" s="1570"/>
      <c r="AF265" s="1570"/>
      <c r="AG265" s="1570"/>
      <c r="AH265" s="1570"/>
      <c r="AI265" s="1570"/>
      <c r="AJ265" s="1570"/>
      <c r="AK265" s="1472" t="str">
        <f t="shared" si="26"/>
        <v>нет</v>
      </c>
      <c r="AL265" s="1571">
        <f t="shared" si="27"/>
        <v>0</v>
      </c>
      <c r="AM265" s="1474"/>
      <c r="AN265" s="1472"/>
      <c r="AO265" s="1472"/>
      <c r="AP265" s="1472" t="str">
        <f t="shared" si="28"/>
        <v>нет</v>
      </c>
      <c r="AQ265" s="1473">
        <f t="shared" si="29"/>
        <v>0</v>
      </c>
      <c r="AR265" s="1451"/>
      <c r="AS265" s="1451"/>
      <c r="AT265" s="1572"/>
      <c r="AU265" s="1421"/>
      <c r="AV265" s="1573"/>
    </row>
    <row r="266" spans="1:48" ht="15.75" customHeight="1">
      <c r="A266" s="1426"/>
      <c r="B266" s="1538"/>
      <c r="C266" s="1569"/>
      <c r="D266" s="1415"/>
      <c r="E266" s="1429"/>
      <c r="F266" s="1516"/>
      <c r="G266" s="1430"/>
      <c r="H266" s="1426"/>
      <c r="I266" s="1426"/>
      <c r="J266" s="1426"/>
      <c r="K266" s="1426"/>
      <c r="L266" s="1426"/>
      <c r="M266" s="1426"/>
      <c r="N266" s="1426"/>
      <c r="O266" s="1570"/>
      <c r="P266" s="1570"/>
      <c r="Q266" s="1570"/>
      <c r="R266" s="1570"/>
      <c r="S266" s="1570"/>
      <c r="T266" s="1570"/>
      <c r="U266" s="1570"/>
      <c r="V266" s="1570"/>
      <c r="W266" s="1570"/>
      <c r="X266" s="1570"/>
      <c r="Y266" s="1570"/>
      <c r="Z266" s="1441"/>
      <c r="AA266" s="1570"/>
      <c r="AB266" s="1570"/>
      <c r="AC266" s="1570"/>
      <c r="AD266" s="1570"/>
      <c r="AE266" s="1570"/>
      <c r="AF266" s="1570"/>
      <c r="AG266" s="1570"/>
      <c r="AH266" s="1570"/>
      <c r="AI266" s="1570"/>
      <c r="AJ266" s="1570"/>
      <c r="AK266" s="1472" t="str">
        <f t="shared" si="26"/>
        <v>нет</v>
      </c>
      <c r="AL266" s="1571">
        <f t="shared" si="27"/>
        <v>0</v>
      </c>
      <c r="AM266" s="1474"/>
      <c r="AN266" s="1472"/>
      <c r="AO266" s="1472"/>
      <c r="AP266" s="1472" t="str">
        <f t="shared" si="28"/>
        <v>нет</v>
      </c>
      <c r="AQ266" s="1473">
        <f t="shared" si="29"/>
        <v>0</v>
      </c>
      <c r="AR266" s="1451"/>
      <c r="AS266" s="1451"/>
      <c r="AT266" s="1572"/>
      <c r="AU266" s="1421"/>
      <c r="AV266" s="1573"/>
    </row>
    <row r="267" spans="1:48" ht="15.75" customHeight="1">
      <c r="A267" s="1426"/>
      <c r="B267" s="1538"/>
      <c r="C267" s="1569"/>
      <c r="D267" s="1415"/>
      <c r="E267" s="1429"/>
      <c r="F267" s="1516"/>
      <c r="G267" s="1430"/>
      <c r="H267" s="1426"/>
      <c r="I267" s="1426"/>
      <c r="J267" s="1426"/>
      <c r="K267" s="1426"/>
      <c r="L267" s="1426"/>
      <c r="M267" s="1426"/>
      <c r="N267" s="1426"/>
      <c r="O267" s="1570"/>
      <c r="P267" s="1570"/>
      <c r="Q267" s="1570"/>
      <c r="R267" s="1570"/>
      <c r="S267" s="1570"/>
      <c r="T267" s="1570"/>
      <c r="U267" s="1570"/>
      <c r="V267" s="1570"/>
      <c r="W267" s="1570"/>
      <c r="X267" s="1570"/>
      <c r="Y267" s="1570"/>
      <c r="Z267" s="1441"/>
      <c r="AA267" s="1570"/>
      <c r="AB267" s="1570"/>
      <c r="AC267" s="1570"/>
      <c r="AD267" s="1570"/>
      <c r="AE267" s="1570"/>
      <c r="AF267" s="1570"/>
      <c r="AG267" s="1570"/>
      <c r="AH267" s="1570"/>
      <c r="AI267" s="1570"/>
      <c r="AJ267" s="1570"/>
      <c r="AK267" s="1472" t="str">
        <f t="shared" si="26"/>
        <v>нет</v>
      </c>
      <c r="AL267" s="1571">
        <f t="shared" si="27"/>
        <v>0</v>
      </c>
      <c r="AM267" s="1474"/>
      <c r="AN267" s="1472"/>
      <c r="AO267" s="1472"/>
      <c r="AP267" s="1472" t="str">
        <f t="shared" si="28"/>
        <v>нет</v>
      </c>
      <c r="AQ267" s="1473">
        <f t="shared" si="29"/>
        <v>0</v>
      </c>
      <c r="AR267" s="1451"/>
      <c r="AS267" s="1451"/>
      <c r="AT267" s="1572"/>
      <c r="AU267" s="1421"/>
      <c r="AV267" s="1573"/>
    </row>
    <row r="268" spans="1:48" ht="15.75" customHeight="1">
      <c r="A268" s="1426"/>
      <c r="B268" s="1538"/>
      <c r="C268" s="1569"/>
      <c r="D268" s="1415"/>
      <c r="E268" s="1429"/>
      <c r="F268" s="1516"/>
      <c r="G268" s="1430"/>
      <c r="H268" s="1426"/>
      <c r="I268" s="1426"/>
      <c r="J268" s="1426"/>
      <c r="K268" s="1426"/>
      <c r="L268" s="1426"/>
      <c r="M268" s="1426"/>
      <c r="N268" s="1426"/>
      <c r="O268" s="1570"/>
      <c r="P268" s="1570"/>
      <c r="Q268" s="1570"/>
      <c r="R268" s="1570"/>
      <c r="S268" s="1570"/>
      <c r="T268" s="1570"/>
      <c r="U268" s="1570"/>
      <c r="V268" s="1570"/>
      <c r="W268" s="1570"/>
      <c r="X268" s="1570"/>
      <c r="Y268" s="1570"/>
      <c r="Z268" s="1441"/>
      <c r="AA268" s="1570"/>
      <c r="AB268" s="1570"/>
      <c r="AC268" s="1570"/>
      <c r="AD268" s="1570"/>
      <c r="AE268" s="1570"/>
      <c r="AF268" s="1570"/>
      <c r="AG268" s="1570"/>
      <c r="AH268" s="1570"/>
      <c r="AI268" s="1570"/>
      <c r="AJ268" s="1570"/>
      <c r="AK268" s="1472" t="str">
        <f t="shared" si="26"/>
        <v>нет</v>
      </c>
      <c r="AL268" s="1571">
        <f t="shared" si="27"/>
        <v>0</v>
      </c>
      <c r="AM268" s="1474"/>
      <c r="AN268" s="1472"/>
      <c r="AO268" s="1472"/>
      <c r="AP268" s="1472" t="str">
        <f t="shared" si="28"/>
        <v>нет</v>
      </c>
      <c r="AQ268" s="1473">
        <f t="shared" si="29"/>
        <v>0</v>
      </c>
      <c r="AR268" s="1451"/>
      <c r="AS268" s="1451"/>
      <c r="AT268" s="1572"/>
      <c r="AU268" s="1421"/>
      <c r="AV268" s="1573"/>
    </row>
    <row r="269" spans="1:48" ht="15.75" customHeight="1">
      <c r="A269" s="1426"/>
      <c r="B269" s="1538"/>
      <c r="C269" s="1569"/>
      <c r="D269" s="1415"/>
      <c r="E269" s="1429"/>
      <c r="F269" s="1516"/>
      <c r="G269" s="1430"/>
      <c r="H269" s="1426"/>
      <c r="I269" s="1426"/>
      <c r="J269" s="1426"/>
      <c r="K269" s="1426"/>
      <c r="L269" s="1426"/>
      <c r="M269" s="1426"/>
      <c r="N269" s="1426"/>
      <c r="O269" s="1570"/>
      <c r="P269" s="1570"/>
      <c r="Q269" s="1570"/>
      <c r="R269" s="1570"/>
      <c r="S269" s="1570"/>
      <c r="T269" s="1570"/>
      <c r="U269" s="1570"/>
      <c r="V269" s="1570"/>
      <c r="W269" s="1570"/>
      <c r="X269" s="1570"/>
      <c r="Y269" s="1570"/>
      <c r="Z269" s="1441"/>
      <c r="AA269" s="1570"/>
      <c r="AB269" s="1570"/>
      <c r="AC269" s="1570"/>
      <c r="AD269" s="1570"/>
      <c r="AE269" s="1570"/>
      <c r="AF269" s="1570"/>
      <c r="AG269" s="1570"/>
      <c r="AH269" s="1570"/>
      <c r="AI269" s="1570"/>
      <c r="AJ269" s="1570"/>
      <c r="AK269" s="1472" t="str">
        <f t="shared" si="26"/>
        <v>нет</v>
      </c>
      <c r="AL269" s="1571">
        <f t="shared" si="27"/>
        <v>0</v>
      </c>
      <c r="AM269" s="1474"/>
      <c r="AN269" s="1472"/>
      <c r="AO269" s="1472"/>
      <c r="AP269" s="1472" t="str">
        <f t="shared" si="28"/>
        <v>нет</v>
      </c>
      <c r="AQ269" s="1473">
        <f t="shared" si="29"/>
        <v>0</v>
      </c>
      <c r="AR269" s="1451"/>
      <c r="AS269" s="1451"/>
      <c r="AT269" s="1572"/>
      <c r="AU269" s="1421"/>
      <c r="AV269" s="1573"/>
    </row>
    <row r="270" spans="1:48" ht="15.75" customHeight="1">
      <c r="A270" s="1426"/>
      <c r="B270" s="1538"/>
      <c r="C270" s="1569"/>
      <c r="D270" s="1415"/>
      <c r="E270" s="1429"/>
      <c r="F270" s="1516"/>
      <c r="G270" s="1430"/>
      <c r="H270" s="1426"/>
      <c r="I270" s="1426"/>
      <c r="J270" s="1426"/>
      <c r="K270" s="1426"/>
      <c r="L270" s="1426"/>
      <c r="M270" s="1426"/>
      <c r="N270" s="1426"/>
      <c r="O270" s="1570"/>
      <c r="P270" s="1570"/>
      <c r="Q270" s="1570"/>
      <c r="R270" s="1570"/>
      <c r="S270" s="1570"/>
      <c r="T270" s="1570"/>
      <c r="U270" s="1570"/>
      <c r="V270" s="1570"/>
      <c r="W270" s="1570"/>
      <c r="X270" s="1570"/>
      <c r="Y270" s="1570"/>
      <c r="Z270" s="1441"/>
      <c r="AA270" s="1570"/>
      <c r="AB270" s="1570"/>
      <c r="AC270" s="1570"/>
      <c r="AD270" s="1570"/>
      <c r="AE270" s="1570"/>
      <c r="AF270" s="1570"/>
      <c r="AG270" s="1570"/>
      <c r="AH270" s="1570"/>
      <c r="AI270" s="1570"/>
      <c r="AJ270" s="1570"/>
      <c r="AK270" s="1472" t="str">
        <f t="shared" si="26"/>
        <v>нет</v>
      </c>
      <c r="AL270" s="1571">
        <f t="shared" si="27"/>
        <v>0</v>
      </c>
      <c r="AM270" s="1474"/>
      <c r="AN270" s="1472"/>
      <c r="AO270" s="1472"/>
      <c r="AP270" s="1472" t="str">
        <f t="shared" si="28"/>
        <v>нет</v>
      </c>
      <c r="AQ270" s="1473">
        <f t="shared" si="29"/>
        <v>0</v>
      </c>
      <c r="AR270" s="1451"/>
      <c r="AS270" s="1451"/>
      <c r="AT270" s="1572"/>
      <c r="AU270" s="1421"/>
      <c r="AV270" s="1573"/>
    </row>
    <row r="271" spans="1:48" ht="15.75" customHeight="1">
      <c r="A271" s="1426"/>
      <c r="B271" s="1538"/>
      <c r="C271" s="1569"/>
      <c r="D271" s="1415"/>
      <c r="E271" s="1429"/>
      <c r="F271" s="1516"/>
      <c r="G271" s="1430"/>
      <c r="H271" s="1426"/>
      <c r="I271" s="1426"/>
      <c r="J271" s="1426"/>
      <c r="K271" s="1426"/>
      <c r="L271" s="1426"/>
      <c r="M271" s="1426"/>
      <c r="N271" s="1426"/>
      <c r="O271" s="1570"/>
      <c r="P271" s="1570"/>
      <c r="Q271" s="1570"/>
      <c r="R271" s="1570"/>
      <c r="S271" s="1570"/>
      <c r="T271" s="1570"/>
      <c r="U271" s="1570"/>
      <c r="V271" s="1570"/>
      <c r="W271" s="1570"/>
      <c r="X271" s="1570"/>
      <c r="Y271" s="1570"/>
      <c r="Z271" s="1441"/>
      <c r="AA271" s="1570"/>
      <c r="AB271" s="1570"/>
      <c r="AC271" s="1570"/>
      <c r="AD271" s="1570"/>
      <c r="AE271" s="1570"/>
      <c r="AF271" s="1570"/>
      <c r="AG271" s="1570"/>
      <c r="AH271" s="1570"/>
      <c r="AI271" s="1570"/>
      <c r="AJ271" s="1570"/>
      <c r="AK271" s="1472" t="str">
        <f t="shared" si="26"/>
        <v>нет</v>
      </c>
      <c r="AL271" s="1571">
        <f t="shared" si="27"/>
        <v>0</v>
      </c>
      <c r="AM271" s="1474"/>
      <c r="AN271" s="1472"/>
      <c r="AO271" s="1472"/>
      <c r="AP271" s="1472" t="str">
        <f t="shared" si="28"/>
        <v>нет</v>
      </c>
      <c r="AQ271" s="1473">
        <f t="shared" si="29"/>
        <v>0</v>
      </c>
      <c r="AR271" s="1451"/>
      <c r="AS271" s="1451"/>
      <c r="AT271" s="1572"/>
      <c r="AU271" s="1421"/>
      <c r="AV271" s="1573"/>
    </row>
    <row r="272" spans="1:48" ht="15.75" customHeight="1">
      <c r="A272" s="1426"/>
      <c r="B272" s="1538"/>
      <c r="C272" s="1569"/>
      <c r="D272" s="1415"/>
      <c r="E272" s="1429"/>
      <c r="F272" s="1516"/>
      <c r="G272" s="1430"/>
      <c r="H272" s="1426"/>
      <c r="I272" s="1426"/>
      <c r="J272" s="1426"/>
      <c r="K272" s="1426"/>
      <c r="L272" s="1426"/>
      <c r="M272" s="1426"/>
      <c r="N272" s="1426"/>
      <c r="O272" s="1570"/>
      <c r="P272" s="1570"/>
      <c r="Q272" s="1570"/>
      <c r="R272" s="1570"/>
      <c r="S272" s="1570"/>
      <c r="T272" s="1570"/>
      <c r="U272" s="1570"/>
      <c r="V272" s="1570"/>
      <c r="W272" s="1570"/>
      <c r="X272" s="1570"/>
      <c r="Y272" s="1570"/>
      <c r="Z272" s="1441"/>
      <c r="AA272" s="1570"/>
      <c r="AB272" s="1570"/>
      <c r="AC272" s="1570"/>
      <c r="AD272" s="1570"/>
      <c r="AE272" s="1570"/>
      <c r="AF272" s="1570"/>
      <c r="AG272" s="1570"/>
      <c r="AH272" s="1570"/>
      <c r="AI272" s="1570"/>
      <c r="AJ272" s="1570"/>
      <c r="AK272" s="1472" t="str">
        <f t="shared" si="26"/>
        <v>нет</v>
      </c>
      <c r="AL272" s="1571">
        <f t="shared" si="27"/>
        <v>0</v>
      </c>
      <c r="AM272" s="1474"/>
      <c r="AN272" s="1472"/>
      <c r="AO272" s="1472"/>
      <c r="AP272" s="1472" t="str">
        <f t="shared" si="28"/>
        <v>нет</v>
      </c>
      <c r="AQ272" s="1473">
        <f t="shared" si="29"/>
        <v>0</v>
      </c>
      <c r="AR272" s="1451"/>
      <c r="AS272" s="1451"/>
      <c r="AT272" s="1572"/>
      <c r="AU272" s="1421"/>
      <c r="AV272" s="1573"/>
    </row>
    <row r="273" spans="1:48" ht="15.75" customHeight="1">
      <c r="A273" s="1426"/>
      <c r="B273" s="1538"/>
      <c r="C273" s="1569"/>
      <c r="D273" s="1415"/>
      <c r="E273" s="1429"/>
      <c r="F273" s="1516"/>
      <c r="G273" s="1430"/>
      <c r="H273" s="1426"/>
      <c r="I273" s="1426"/>
      <c r="J273" s="1426"/>
      <c r="K273" s="1426"/>
      <c r="L273" s="1426"/>
      <c r="M273" s="1426"/>
      <c r="N273" s="1426"/>
      <c r="O273" s="1570"/>
      <c r="P273" s="1570"/>
      <c r="Q273" s="1570"/>
      <c r="R273" s="1570"/>
      <c r="S273" s="1570"/>
      <c r="T273" s="1570"/>
      <c r="U273" s="1570"/>
      <c r="V273" s="1570"/>
      <c r="W273" s="1570"/>
      <c r="X273" s="1570"/>
      <c r="Y273" s="1570"/>
      <c r="Z273" s="1441"/>
      <c r="AA273" s="1570"/>
      <c r="AB273" s="1570"/>
      <c r="AC273" s="1570"/>
      <c r="AD273" s="1570"/>
      <c r="AE273" s="1570"/>
      <c r="AF273" s="1570"/>
      <c r="AG273" s="1570"/>
      <c r="AH273" s="1570"/>
      <c r="AI273" s="1570"/>
      <c r="AJ273" s="1570"/>
      <c r="AK273" s="1472" t="str">
        <f t="shared" si="26"/>
        <v>нет</v>
      </c>
      <c r="AL273" s="1571">
        <f t="shared" si="27"/>
        <v>0</v>
      </c>
      <c r="AM273" s="1474"/>
      <c r="AN273" s="1472"/>
      <c r="AO273" s="1472"/>
      <c r="AP273" s="1472" t="str">
        <f t="shared" si="28"/>
        <v>нет</v>
      </c>
      <c r="AQ273" s="1473">
        <f t="shared" si="29"/>
        <v>0</v>
      </c>
      <c r="AR273" s="1451"/>
      <c r="AS273" s="1451"/>
      <c r="AT273" s="1572"/>
      <c r="AU273" s="1421"/>
      <c r="AV273" s="1573"/>
    </row>
    <row r="274" spans="1:48" ht="15.75" customHeight="1">
      <c r="A274" s="1426"/>
      <c r="B274" s="1538"/>
      <c r="C274" s="1569"/>
      <c r="D274" s="1415"/>
      <c r="E274" s="1429"/>
      <c r="F274" s="1516"/>
      <c r="G274" s="1430"/>
      <c r="H274" s="1426"/>
      <c r="I274" s="1426"/>
      <c r="J274" s="1426"/>
      <c r="K274" s="1426"/>
      <c r="L274" s="1426"/>
      <c r="M274" s="1426"/>
      <c r="N274" s="1426"/>
      <c r="O274" s="1570"/>
      <c r="P274" s="1570"/>
      <c r="Q274" s="1570"/>
      <c r="R274" s="1570"/>
      <c r="S274" s="1570"/>
      <c r="T274" s="1570"/>
      <c r="U274" s="1570"/>
      <c r="V274" s="1570"/>
      <c r="W274" s="1570"/>
      <c r="X274" s="1570"/>
      <c r="Y274" s="1570"/>
      <c r="Z274" s="1441"/>
      <c r="AA274" s="1570"/>
      <c r="AB274" s="1570"/>
      <c r="AC274" s="1570"/>
      <c r="AD274" s="1570"/>
      <c r="AE274" s="1570"/>
      <c r="AF274" s="1570"/>
      <c r="AG274" s="1570"/>
      <c r="AH274" s="1570"/>
      <c r="AI274" s="1570"/>
      <c r="AJ274" s="1570"/>
      <c r="AK274" s="1472" t="str">
        <f t="shared" si="26"/>
        <v>нет</v>
      </c>
      <c r="AL274" s="1571">
        <f t="shared" si="27"/>
        <v>0</v>
      </c>
      <c r="AM274" s="1474"/>
      <c r="AN274" s="1472"/>
      <c r="AO274" s="1472"/>
      <c r="AP274" s="1472" t="str">
        <f t="shared" si="28"/>
        <v>нет</v>
      </c>
      <c r="AQ274" s="1473">
        <f t="shared" si="29"/>
        <v>0</v>
      </c>
      <c r="AR274" s="1451"/>
      <c r="AS274" s="1451"/>
      <c r="AT274" s="1572"/>
      <c r="AU274" s="1421"/>
      <c r="AV274" s="1573"/>
    </row>
    <row r="275" spans="1:48" ht="15.75" customHeight="1">
      <c r="A275" s="1426"/>
      <c r="B275" s="1538"/>
      <c r="C275" s="1569"/>
      <c r="D275" s="1415"/>
      <c r="E275" s="1429"/>
      <c r="F275" s="1516"/>
      <c r="G275" s="1430"/>
      <c r="H275" s="1426"/>
      <c r="I275" s="1426"/>
      <c r="J275" s="1426"/>
      <c r="K275" s="1426"/>
      <c r="L275" s="1426"/>
      <c r="M275" s="1426"/>
      <c r="N275" s="1426"/>
      <c r="O275" s="1570"/>
      <c r="P275" s="1570"/>
      <c r="Q275" s="1570"/>
      <c r="R275" s="1570"/>
      <c r="S275" s="1570"/>
      <c r="T275" s="1570"/>
      <c r="U275" s="1570"/>
      <c r="V275" s="1570"/>
      <c r="W275" s="1570"/>
      <c r="X275" s="1570"/>
      <c r="Y275" s="1570"/>
      <c r="Z275" s="1441"/>
      <c r="AA275" s="1570"/>
      <c r="AB275" s="1570"/>
      <c r="AC275" s="1570"/>
      <c r="AD275" s="1570"/>
      <c r="AE275" s="1570"/>
      <c r="AF275" s="1570"/>
      <c r="AG275" s="1570"/>
      <c r="AH275" s="1570"/>
      <c r="AI275" s="1570"/>
      <c r="AJ275" s="1570"/>
      <c r="AK275" s="1472" t="str">
        <f t="shared" si="26"/>
        <v>нет</v>
      </c>
      <c r="AL275" s="1571">
        <f t="shared" si="27"/>
        <v>0</v>
      </c>
      <c r="AM275" s="1474"/>
      <c r="AN275" s="1472"/>
      <c r="AO275" s="1472"/>
      <c r="AP275" s="1472" t="str">
        <f t="shared" si="28"/>
        <v>нет</v>
      </c>
      <c r="AQ275" s="1473">
        <f t="shared" si="29"/>
        <v>0</v>
      </c>
      <c r="AR275" s="1451"/>
      <c r="AS275" s="1451"/>
      <c r="AT275" s="1572"/>
      <c r="AU275" s="1421"/>
      <c r="AV275" s="1573"/>
    </row>
    <row r="276" spans="1:48" ht="15.75" customHeight="1">
      <c r="A276" s="1426"/>
      <c r="B276" s="1538"/>
      <c r="C276" s="1569"/>
      <c r="D276" s="1415"/>
      <c r="E276" s="1429"/>
      <c r="F276" s="1516"/>
      <c r="G276" s="1430"/>
      <c r="H276" s="1426"/>
      <c r="I276" s="1426"/>
      <c r="J276" s="1426"/>
      <c r="K276" s="1426"/>
      <c r="L276" s="1426"/>
      <c r="M276" s="1426"/>
      <c r="N276" s="1426"/>
      <c r="O276" s="1570"/>
      <c r="P276" s="1570"/>
      <c r="Q276" s="1570"/>
      <c r="R276" s="1570"/>
      <c r="S276" s="1570"/>
      <c r="T276" s="1570"/>
      <c r="U276" s="1570"/>
      <c r="V276" s="1570"/>
      <c r="W276" s="1570"/>
      <c r="X276" s="1570"/>
      <c r="Y276" s="1570"/>
      <c r="Z276" s="1441"/>
      <c r="AA276" s="1570"/>
      <c r="AB276" s="1570"/>
      <c r="AC276" s="1570"/>
      <c r="AD276" s="1570"/>
      <c r="AE276" s="1570"/>
      <c r="AF276" s="1570"/>
      <c r="AG276" s="1570"/>
      <c r="AH276" s="1570"/>
      <c r="AI276" s="1570"/>
      <c r="AJ276" s="1570"/>
      <c r="AK276" s="1472" t="str">
        <f t="shared" si="26"/>
        <v>нет</v>
      </c>
      <c r="AL276" s="1571">
        <f t="shared" si="27"/>
        <v>0</v>
      </c>
      <c r="AM276" s="1474"/>
      <c r="AN276" s="1472"/>
      <c r="AO276" s="1472"/>
      <c r="AP276" s="1472" t="str">
        <f t="shared" si="28"/>
        <v>нет</v>
      </c>
      <c r="AQ276" s="1473">
        <f t="shared" si="29"/>
        <v>0</v>
      </c>
      <c r="AR276" s="1451"/>
      <c r="AS276" s="1451"/>
      <c r="AT276" s="1572"/>
      <c r="AU276" s="1421"/>
      <c r="AV276" s="1573"/>
    </row>
    <row r="277" spans="1:48" ht="15.75" customHeight="1">
      <c r="A277" s="1426"/>
      <c r="B277" s="1538"/>
      <c r="C277" s="1569"/>
      <c r="D277" s="1415"/>
      <c r="E277" s="1429"/>
      <c r="F277" s="1516"/>
      <c r="G277" s="1430"/>
      <c r="H277" s="1426"/>
      <c r="I277" s="1426"/>
      <c r="J277" s="1426"/>
      <c r="K277" s="1426"/>
      <c r="L277" s="1426"/>
      <c r="M277" s="1426"/>
      <c r="N277" s="1426"/>
      <c r="O277" s="1570"/>
      <c r="P277" s="1570"/>
      <c r="Q277" s="1570"/>
      <c r="R277" s="1570"/>
      <c r="S277" s="1570"/>
      <c r="T277" s="1570"/>
      <c r="U277" s="1570"/>
      <c r="V277" s="1570"/>
      <c r="W277" s="1570"/>
      <c r="X277" s="1570"/>
      <c r="Y277" s="1570"/>
      <c r="Z277" s="1441"/>
      <c r="AA277" s="1570"/>
      <c r="AB277" s="1570"/>
      <c r="AC277" s="1570"/>
      <c r="AD277" s="1570"/>
      <c r="AE277" s="1570"/>
      <c r="AF277" s="1570"/>
      <c r="AG277" s="1570"/>
      <c r="AH277" s="1570"/>
      <c r="AI277" s="1570"/>
      <c r="AJ277" s="1570"/>
      <c r="AK277" s="1472" t="str">
        <f t="shared" si="26"/>
        <v>нет</v>
      </c>
      <c r="AL277" s="1571">
        <f t="shared" si="27"/>
        <v>0</v>
      </c>
      <c r="AM277" s="1474"/>
      <c r="AN277" s="1472"/>
      <c r="AO277" s="1472"/>
      <c r="AP277" s="1472" t="str">
        <f t="shared" si="28"/>
        <v>нет</v>
      </c>
      <c r="AQ277" s="1473">
        <f t="shared" si="29"/>
        <v>0</v>
      </c>
      <c r="AR277" s="1451"/>
      <c r="AS277" s="1451"/>
      <c r="AT277" s="1572"/>
      <c r="AU277" s="1421"/>
      <c r="AV277" s="1573"/>
    </row>
    <row r="278" spans="1:48" ht="15.75" customHeight="1">
      <c r="A278" s="1426"/>
      <c r="B278" s="1538"/>
      <c r="C278" s="1569"/>
      <c r="D278" s="1415"/>
      <c r="E278" s="1429"/>
      <c r="F278" s="1516"/>
      <c r="G278" s="1430"/>
      <c r="H278" s="1426"/>
      <c r="I278" s="1426"/>
      <c r="J278" s="1426"/>
      <c r="K278" s="1426"/>
      <c r="L278" s="1426"/>
      <c r="M278" s="1426"/>
      <c r="N278" s="1426"/>
      <c r="O278" s="1570"/>
      <c r="P278" s="1570"/>
      <c r="Q278" s="1570"/>
      <c r="R278" s="1570"/>
      <c r="S278" s="1570"/>
      <c r="T278" s="1570"/>
      <c r="U278" s="1570"/>
      <c r="V278" s="1570"/>
      <c r="W278" s="1570"/>
      <c r="X278" s="1570"/>
      <c r="Y278" s="1570"/>
      <c r="Z278" s="1441"/>
      <c r="AA278" s="1570"/>
      <c r="AB278" s="1570"/>
      <c r="AC278" s="1570"/>
      <c r="AD278" s="1570"/>
      <c r="AE278" s="1570"/>
      <c r="AF278" s="1570"/>
      <c r="AG278" s="1570"/>
      <c r="AH278" s="1570"/>
      <c r="AI278" s="1570"/>
      <c r="AJ278" s="1570"/>
      <c r="AK278" s="1472" t="str">
        <f t="shared" si="26"/>
        <v>нет</v>
      </c>
      <c r="AL278" s="1571">
        <f t="shared" si="27"/>
        <v>0</v>
      </c>
      <c r="AM278" s="1474"/>
      <c r="AN278" s="1472"/>
      <c r="AO278" s="1472"/>
      <c r="AP278" s="1472" t="str">
        <f t="shared" si="28"/>
        <v>нет</v>
      </c>
      <c r="AQ278" s="1473">
        <f t="shared" si="29"/>
        <v>0</v>
      </c>
      <c r="AR278" s="1451"/>
      <c r="AS278" s="1451"/>
      <c r="AT278" s="1572"/>
      <c r="AU278" s="1421"/>
      <c r="AV278" s="1573"/>
    </row>
    <row r="279" spans="1:48" ht="15.75" customHeight="1">
      <c r="A279" s="1426"/>
      <c r="B279" s="1538"/>
      <c r="C279" s="1569"/>
      <c r="D279" s="1415"/>
      <c r="E279" s="1429"/>
      <c r="F279" s="1516"/>
      <c r="G279" s="1430"/>
      <c r="H279" s="1426"/>
      <c r="I279" s="1426"/>
      <c r="J279" s="1426"/>
      <c r="K279" s="1426"/>
      <c r="L279" s="1426"/>
      <c r="M279" s="1426"/>
      <c r="N279" s="1426"/>
      <c r="O279" s="1570"/>
      <c r="P279" s="1570"/>
      <c r="Q279" s="1570"/>
      <c r="R279" s="1570"/>
      <c r="S279" s="1570"/>
      <c r="T279" s="1570"/>
      <c r="U279" s="1570"/>
      <c r="V279" s="1570"/>
      <c r="W279" s="1570"/>
      <c r="X279" s="1570"/>
      <c r="Y279" s="1570"/>
      <c r="Z279" s="1441"/>
      <c r="AA279" s="1570"/>
      <c r="AB279" s="1570"/>
      <c r="AC279" s="1570"/>
      <c r="AD279" s="1570"/>
      <c r="AE279" s="1570"/>
      <c r="AF279" s="1570"/>
      <c r="AG279" s="1570"/>
      <c r="AH279" s="1570"/>
      <c r="AI279" s="1570"/>
      <c r="AJ279" s="1570"/>
      <c r="AK279" s="1472" t="str">
        <f t="shared" si="26"/>
        <v>нет</v>
      </c>
      <c r="AL279" s="1571">
        <f t="shared" si="27"/>
        <v>0</v>
      </c>
      <c r="AM279" s="1474"/>
      <c r="AN279" s="1472"/>
      <c r="AO279" s="1472"/>
      <c r="AP279" s="1472" t="str">
        <f t="shared" si="28"/>
        <v>нет</v>
      </c>
      <c r="AQ279" s="1473">
        <f t="shared" si="29"/>
        <v>0</v>
      </c>
      <c r="AR279" s="1451"/>
      <c r="AS279" s="1451"/>
      <c r="AT279" s="1572"/>
      <c r="AU279" s="1421"/>
      <c r="AV279" s="1573"/>
    </row>
    <row r="280" spans="1:48" ht="15.75" customHeight="1">
      <c r="A280" s="1426"/>
      <c r="B280" s="1538"/>
      <c r="C280" s="1569"/>
      <c r="D280" s="1415"/>
      <c r="E280" s="1429"/>
      <c r="F280" s="1516"/>
      <c r="G280" s="1430"/>
      <c r="H280" s="1426"/>
      <c r="I280" s="1426"/>
      <c r="J280" s="1426"/>
      <c r="K280" s="1426"/>
      <c r="L280" s="1426"/>
      <c r="M280" s="1426"/>
      <c r="N280" s="1426"/>
      <c r="O280" s="1570"/>
      <c r="P280" s="1570"/>
      <c r="Q280" s="1570"/>
      <c r="R280" s="1570"/>
      <c r="S280" s="1570"/>
      <c r="T280" s="1570"/>
      <c r="U280" s="1570"/>
      <c r="V280" s="1570"/>
      <c r="W280" s="1570"/>
      <c r="X280" s="1570"/>
      <c r="Y280" s="1570"/>
      <c r="Z280" s="1441"/>
      <c r="AA280" s="1570"/>
      <c r="AB280" s="1570"/>
      <c r="AC280" s="1570"/>
      <c r="AD280" s="1570"/>
      <c r="AE280" s="1570"/>
      <c r="AF280" s="1570"/>
      <c r="AG280" s="1570"/>
      <c r="AH280" s="1570"/>
      <c r="AI280" s="1570"/>
      <c r="AJ280" s="1570"/>
      <c r="AK280" s="1472" t="str">
        <f t="shared" si="26"/>
        <v>нет</v>
      </c>
      <c r="AL280" s="1571">
        <f t="shared" si="27"/>
        <v>0</v>
      </c>
      <c r="AM280" s="1474"/>
      <c r="AN280" s="1472"/>
      <c r="AO280" s="1472"/>
      <c r="AP280" s="1472" t="str">
        <f t="shared" si="28"/>
        <v>нет</v>
      </c>
      <c r="AQ280" s="1473">
        <f t="shared" si="29"/>
        <v>0</v>
      </c>
      <c r="AR280" s="1451"/>
      <c r="AS280" s="1451"/>
      <c r="AT280" s="1572"/>
      <c r="AU280" s="1421"/>
      <c r="AV280" s="1573"/>
    </row>
    <row r="281" spans="1:48" ht="15.75" customHeight="1">
      <c r="A281" s="1426"/>
      <c r="B281" s="1538"/>
      <c r="C281" s="1569"/>
      <c r="D281" s="1415"/>
      <c r="E281" s="1429"/>
      <c r="F281" s="1516"/>
      <c r="G281" s="1430"/>
      <c r="H281" s="1426"/>
      <c r="I281" s="1426"/>
      <c r="J281" s="1426"/>
      <c r="K281" s="1426"/>
      <c r="L281" s="1426"/>
      <c r="M281" s="1426"/>
      <c r="N281" s="1426"/>
      <c r="O281" s="1570"/>
      <c r="P281" s="1570"/>
      <c r="Q281" s="1570"/>
      <c r="R281" s="1570"/>
      <c r="S281" s="1570"/>
      <c r="T281" s="1570"/>
      <c r="U281" s="1570"/>
      <c r="V281" s="1570"/>
      <c r="W281" s="1570"/>
      <c r="X281" s="1570"/>
      <c r="Y281" s="1570"/>
      <c r="Z281" s="1441"/>
      <c r="AA281" s="1570"/>
      <c r="AB281" s="1570"/>
      <c r="AC281" s="1570"/>
      <c r="AD281" s="1570"/>
      <c r="AE281" s="1570"/>
      <c r="AF281" s="1570"/>
      <c r="AG281" s="1570"/>
      <c r="AH281" s="1570"/>
      <c r="AI281" s="1570"/>
      <c r="AJ281" s="1570"/>
      <c r="AK281" s="1472" t="str">
        <f t="shared" si="26"/>
        <v>нет</v>
      </c>
      <c r="AL281" s="1571">
        <f t="shared" si="27"/>
        <v>0</v>
      </c>
      <c r="AM281" s="1474"/>
      <c r="AN281" s="1472"/>
      <c r="AO281" s="1472"/>
      <c r="AP281" s="1472" t="str">
        <f t="shared" si="28"/>
        <v>нет</v>
      </c>
      <c r="AQ281" s="1473">
        <f t="shared" si="29"/>
        <v>0</v>
      </c>
      <c r="AR281" s="1451"/>
      <c r="AS281" s="1451"/>
      <c r="AT281" s="1572"/>
      <c r="AU281" s="1421"/>
      <c r="AV281" s="1573"/>
    </row>
    <row r="282" spans="1:48" ht="15.75" customHeight="1">
      <c r="A282" s="1426"/>
      <c r="B282" s="1538"/>
      <c r="C282" s="1569"/>
      <c r="D282" s="1415"/>
      <c r="E282" s="1429"/>
      <c r="F282" s="1516"/>
      <c r="G282" s="1430"/>
      <c r="H282" s="1426"/>
      <c r="I282" s="1426"/>
      <c r="J282" s="1426"/>
      <c r="K282" s="1426"/>
      <c r="L282" s="1426"/>
      <c r="M282" s="1426"/>
      <c r="N282" s="1426"/>
      <c r="O282" s="1570"/>
      <c r="P282" s="1570"/>
      <c r="Q282" s="1570"/>
      <c r="R282" s="1570"/>
      <c r="S282" s="1570"/>
      <c r="T282" s="1570"/>
      <c r="U282" s="1570"/>
      <c r="V282" s="1570"/>
      <c r="W282" s="1570"/>
      <c r="X282" s="1570"/>
      <c r="Y282" s="1570"/>
      <c r="Z282" s="1441"/>
      <c r="AA282" s="1570"/>
      <c r="AB282" s="1570"/>
      <c r="AC282" s="1570"/>
      <c r="AD282" s="1570"/>
      <c r="AE282" s="1570"/>
      <c r="AF282" s="1570"/>
      <c r="AG282" s="1570"/>
      <c r="AH282" s="1570"/>
      <c r="AI282" s="1570"/>
      <c r="AJ282" s="1570"/>
      <c r="AK282" s="1472" t="str">
        <f t="shared" si="26"/>
        <v>нет</v>
      </c>
      <c r="AL282" s="1571">
        <f t="shared" si="27"/>
        <v>0</v>
      </c>
      <c r="AM282" s="1474"/>
      <c r="AN282" s="1472"/>
      <c r="AO282" s="1472"/>
      <c r="AP282" s="1472" t="str">
        <f t="shared" si="28"/>
        <v>нет</v>
      </c>
      <c r="AQ282" s="1473">
        <f t="shared" si="29"/>
        <v>0</v>
      </c>
      <c r="AR282" s="1451"/>
      <c r="AS282" s="1451"/>
      <c r="AT282" s="1572"/>
      <c r="AU282" s="1421"/>
      <c r="AV282" s="1573"/>
    </row>
    <row r="283" spans="1:48" ht="15.75" customHeight="1">
      <c r="A283" s="1426"/>
      <c r="B283" s="1538"/>
      <c r="C283" s="1569"/>
      <c r="D283" s="1415"/>
      <c r="E283" s="1429"/>
      <c r="F283" s="1516"/>
      <c r="G283" s="1430"/>
      <c r="H283" s="1426"/>
      <c r="I283" s="1426"/>
      <c r="J283" s="1426"/>
      <c r="K283" s="1426"/>
      <c r="L283" s="1426"/>
      <c r="M283" s="1426"/>
      <c r="N283" s="1426"/>
      <c r="O283" s="1570"/>
      <c r="P283" s="1570"/>
      <c r="Q283" s="1570"/>
      <c r="R283" s="1570"/>
      <c r="S283" s="1570"/>
      <c r="T283" s="1570"/>
      <c r="U283" s="1570"/>
      <c r="V283" s="1570"/>
      <c r="W283" s="1570"/>
      <c r="X283" s="1570"/>
      <c r="Y283" s="1570"/>
      <c r="Z283" s="1441"/>
      <c r="AA283" s="1570"/>
      <c r="AB283" s="1570"/>
      <c r="AC283" s="1570"/>
      <c r="AD283" s="1570"/>
      <c r="AE283" s="1570"/>
      <c r="AF283" s="1570"/>
      <c r="AG283" s="1570"/>
      <c r="AH283" s="1570"/>
      <c r="AI283" s="1570"/>
      <c r="AJ283" s="1570"/>
      <c r="AK283" s="1472" t="str">
        <f t="shared" si="26"/>
        <v>нет</v>
      </c>
      <c r="AL283" s="1571">
        <f t="shared" si="27"/>
        <v>0</v>
      </c>
      <c r="AM283" s="1474"/>
      <c r="AN283" s="1472"/>
      <c r="AO283" s="1472"/>
      <c r="AP283" s="1472" t="str">
        <f t="shared" si="28"/>
        <v>нет</v>
      </c>
      <c r="AQ283" s="1473">
        <f t="shared" si="29"/>
        <v>0</v>
      </c>
      <c r="AR283" s="1451"/>
      <c r="AS283" s="1451"/>
      <c r="AT283" s="1572"/>
      <c r="AU283" s="1421"/>
      <c r="AV283" s="1573"/>
    </row>
    <row r="284" spans="1:48" ht="15.75" customHeight="1">
      <c r="A284" s="1426"/>
      <c r="B284" s="1538"/>
      <c r="C284" s="1569"/>
      <c r="D284" s="1415"/>
      <c r="E284" s="1429"/>
      <c r="F284" s="1516"/>
      <c r="G284" s="1430"/>
      <c r="H284" s="1426"/>
      <c r="I284" s="1426"/>
      <c r="J284" s="1426"/>
      <c r="K284" s="1426"/>
      <c r="L284" s="1426"/>
      <c r="M284" s="1426"/>
      <c r="N284" s="1426"/>
      <c r="O284" s="1570"/>
      <c r="P284" s="1570"/>
      <c r="Q284" s="1570"/>
      <c r="R284" s="1570"/>
      <c r="S284" s="1570"/>
      <c r="T284" s="1570"/>
      <c r="U284" s="1570"/>
      <c r="V284" s="1570"/>
      <c r="W284" s="1570"/>
      <c r="X284" s="1570"/>
      <c r="Y284" s="1570"/>
      <c r="Z284" s="1441"/>
      <c r="AA284" s="1570"/>
      <c r="AB284" s="1570"/>
      <c r="AC284" s="1570"/>
      <c r="AD284" s="1570"/>
      <c r="AE284" s="1570"/>
      <c r="AF284" s="1570"/>
      <c r="AG284" s="1570"/>
      <c r="AH284" s="1570"/>
      <c r="AI284" s="1570"/>
      <c r="AJ284" s="1570"/>
      <c r="AK284" s="1472" t="str">
        <f t="shared" si="26"/>
        <v>нет</v>
      </c>
      <c r="AL284" s="1571">
        <f t="shared" si="27"/>
        <v>0</v>
      </c>
      <c r="AM284" s="1474"/>
      <c r="AN284" s="1472"/>
      <c r="AO284" s="1472"/>
      <c r="AP284" s="1472" t="str">
        <f t="shared" si="28"/>
        <v>нет</v>
      </c>
      <c r="AQ284" s="1473">
        <f t="shared" si="29"/>
        <v>0</v>
      </c>
      <c r="AR284" s="1451"/>
      <c r="AS284" s="1451"/>
      <c r="AT284" s="1572"/>
      <c r="AU284" s="1421"/>
      <c r="AV284" s="1573"/>
    </row>
    <row r="285" spans="1:48" ht="15.75" customHeight="1">
      <c r="A285" s="1426"/>
      <c r="B285" s="1538"/>
      <c r="C285" s="1569"/>
      <c r="D285" s="1415"/>
      <c r="E285" s="1429"/>
      <c r="F285" s="1516"/>
      <c r="G285" s="1430"/>
      <c r="H285" s="1426"/>
      <c r="I285" s="1426"/>
      <c r="J285" s="1426"/>
      <c r="K285" s="1426"/>
      <c r="L285" s="1426"/>
      <c r="M285" s="1426"/>
      <c r="N285" s="1426"/>
      <c r="O285" s="1570"/>
      <c r="P285" s="1570"/>
      <c r="Q285" s="1570"/>
      <c r="R285" s="1570"/>
      <c r="S285" s="1570"/>
      <c r="T285" s="1570"/>
      <c r="U285" s="1570"/>
      <c r="V285" s="1570"/>
      <c r="W285" s="1570"/>
      <c r="X285" s="1570"/>
      <c r="Y285" s="1570"/>
      <c r="Z285" s="1441"/>
      <c r="AA285" s="1570"/>
      <c r="AB285" s="1570"/>
      <c r="AC285" s="1570"/>
      <c r="AD285" s="1570"/>
      <c r="AE285" s="1570"/>
      <c r="AF285" s="1570"/>
      <c r="AG285" s="1570"/>
      <c r="AH285" s="1570"/>
      <c r="AI285" s="1570"/>
      <c r="AJ285" s="1570"/>
      <c r="AK285" s="1472" t="str">
        <f t="shared" si="26"/>
        <v>нет</v>
      </c>
      <c r="AL285" s="1571">
        <f t="shared" si="27"/>
        <v>0</v>
      </c>
      <c r="AM285" s="1474"/>
      <c r="AN285" s="1472"/>
      <c r="AO285" s="1472"/>
      <c r="AP285" s="1472" t="str">
        <f t="shared" si="28"/>
        <v>нет</v>
      </c>
      <c r="AQ285" s="1473">
        <f t="shared" si="29"/>
        <v>0</v>
      </c>
      <c r="AR285" s="1451"/>
      <c r="AS285" s="1451"/>
      <c r="AT285" s="1572"/>
      <c r="AU285" s="1421"/>
      <c r="AV285" s="1573"/>
    </row>
    <row r="286" spans="1:48" ht="15.75" customHeight="1">
      <c r="A286" s="1426"/>
      <c r="B286" s="1538"/>
      <c r="C286" s="1569"/>
      <c r="D286" s="1415"/>
      <c r="E286" s="1429"/>
      <c r="F286" s="1516"/>
      <c r="G286" s="1430"/>
      <c r="H286" s="1426"/>
      <c r="I286" s="1426"/>
      <c r="J286" s="1426"/>
      <c r="K286" s="1426"/>
      <c r="L286" s="1426"/>
      <c r="M286" s="1426"/>
      <c r="N286" s="1426"/>
      <c r="O286" s="1570"/>
      <c r="P286" s="1570"/>
      <c r="Q286" s="1570"/>
      <c r="R286" s="1570"/>
      <c r="S286" s="1570"/>
      <c r="T286" s="1570"/>
      <c r="U286" s="1570"/>
      <c r="V286" s="1570"/>
      <c r="W286" s="1570"/>
      <c r="X286" s="1570"/>
      <c r="Y286" s="1570"/>
      <c r="Z286" s="1441"/>
      <c r="AA286" s="1570"/>
      <c r="AB286" s="1570"/>
      <c r="AC286" s="1570"/>
      <c r="AD286" s="1570"/>
      <c r="AE286" s="1570"/>
      <c r="AF286" s="1570"/>
      <c r="AG286" s="1570"/>
      <c r="AH286" s="1570"/>
      <c r="AI286" s="1570"/>
      <c r="AJ286" s="1570"/>
      <c r="AK286" s="1472" t="str">
        <f t="shared" si="26"/>
        <v>нет</v>
      </c>
      <c r="AL286" s="1571">
        <f t="shared" si="27"/>
        <v>0</v>
      </c>
      <c r="AM286" s="1474"/>
      <c r="AN286" s="1472"/>
      <c r="AO286" s="1472"/>
      <c r="AP286" s="1472" t="str">
        <f t="shared" si="28"/>
        <v>нет</v>
      </c>
      <c r="AQ286" s="1473">
        <f t="shared" si="29"/>
        <v>0</v>
      </c>
      <c r="AR286" s="1451"/>
      <c r="AS286" s="1451"/>
      <c r="AT286" s="1572"/>
      <c r="AU286" s="1421"/>
      <c r="AV286" s="1573"/>
    </row>
    <row r="287" spans="1:48" ht="15.75" customHeight="1">
      <c r="A287" s="1426"/>
      <c r="B287" s="1538"/>
      <c r="C287" s="1569"/>
      <c r="D287" s="1415"/>
      <c r="E287" s="1429"/>
      <c r="F287" s="1516"/>
      <c r="G287" s="1430"/>
      <c r="H287" s="1426"/>
      <c r="I287" s="1426"/>
      <c r="J287" s="1426"/>
      <c r="K287" s="1426"/>
      <c r="L287" s="1426"/>
      <c r="M287" s="1426"/>
      <c r="N287" s="1426"/>
      <c r="O287" s="1570"/>
      <c r="P287" s="1570"/>
      <c r="Q287" s="1570"/>
      <c r="R287" s="1570"/>
      <c r="S287" s="1570"/>
      <c r="T287" s="1570"/>
      <c r="U287" s="1570"/>
      <c r="V287" s="1570"/>
      <c r="W287" s="1570"/>
      <c r="X287" s="1570"/>
      <c r="Y287" s="1570"/>
      <c r="Z287" s="1441"/>
      <c r="AA287" s="1570"/>
      <c r="AB287" s="1570"/>
      <c r="AC287" s="1570"/>
      <c r="AD287" s="1570"/>
      <c r="AE287" s="1570"/>
      <c r="AF287" s="1570"/>
      <c r="AG287" s="1570"/>
      <c r="AH287" s="1570"/>
      <c r="AI287" s="1570"/>
      <c r="AJ287" s="1570"/>
      <c r="AK287" s="1472" t="str">
        <f t="shared" si="26"/>
        <v>нет</v>
      </c>
      <c r="AL287" s="1571">
        <f t="shared" si="27"/>
        <v>0</v>
      </c>
      <c r="AM287" s="1474"/>
      <c r="AN287" s="1472"/>
      <c r="AO287" s="1472"/>
      <c r="AP287" s="1472" t="str">
        <f t="shared" si="28"/>
        <v>нет</v>
      </c>
      <c r="AQ287" s="1473">
        <f t="shared" si="29"/>
        <v>0</v>
      </c>
      <c r="AR287" s="1451"/>
      <c r="AS287" s="1451"/>
      <c r="AT287" s="1572"/>
      <c r="AU287" s="1421"/>
      <c r="AV287" s="1573"/>
    </row>
    <row r="288" spans="1:48" ht="15.75" customHeight="1">
      <c r="A288" s="1426"/>
      <c r="B288" s="1538"/>
      <c r="C288" s="1569"/>
      <c r="D288" s="1415"/>
      <c r="E288" s="1429"/>
      <c r="F288" s="1516"/>
      <c r="G288" s="1430"/>
      <c r="H288" s="1426"/>
      <c r="I288" s="1426"/>
      <c r="J288" s="1426"/>
      <c r="K288" s="1426"/>
      <c r="L288" s="1426"/>
      <c r="M288" s="1426"/>
      <c r="N288" s="1426"/>
      <c r="O288" s="1570"/>
      <c r="P288" s="1570"/>
      <c r="Q288" s="1570"/>
      <c r="R288" s="1570"/>
      <c r="S288" s="1570"/>
      <c r="T288" s="1570"/>
      <c r="U288" s="1570"/>
      <c r="V288" s="1570"/>
      <c r="W288" s="1570"/>
      <c r="X288" s="1570"/>
      <c r="Y288" s="1570"/>
      <c r="Z288" s="1441"/>
      <c r="AA288" s="1570"/>
      <c r="AB288" s="1570"/>
      <c r="AC288" s="1570"/>
      <c r="AD288" s="1570"/>
      <c r="AE288" s="1570"/>
      <c r="AF288" s="1570"/>
      <c r="AG288" s="1570"/>
      <c r="AH288" s="1570"/>
      <c r="AI288" s="1570"/>
      <c r="AJ288" s="1570"/>
      <c r="AK288" s="1472" t="str">
        <f t="shared" si="26"/>
        <v>нет</v>
      </c>
      <c r="AL288" s="1571">
        <f t="shared" si="27"/>
        <v>0</v>
      </c>
      <c r="AM288" s="1474"/>
      <c r="AN288" s="1472"/>
      <c r="AO288" s="1472"/>
      <c r="AP288" s="1472" t="str">
        <f t="shared" si="28"/>
        <v>нет</v>
      </c>
      <c r="AQ288" s="1473">
        <f t="shared" si="29"/>
        <v>0</v>
      </c>
      <c r="AR288" s="1451"/>
      <c r="AS288" s="1451"/>
      <c r="AT288" s="1572"/>
      <c r="AU288" s="1421"/>
      <c r="AV288" s="1573"/>
    </row>
    <row r="289" spans="1:48" ht="15.75" customHeight="1">
      <c r="A289" s="1426"/>
      <c r="B289" s="1538"/>
      <c r="C289" s="1569"/>
      <c r="D289" s="1415"/>
      <c r="E289" s="1429"/>
      <c r="F289" s="1516"/>
      <c r="G289" s="1430"/>
      <c r="H289" s="1426"/>
      <c r="I289" s="1426"/>
      <c r="J289" s="1426"/>
      <c r="K289" s="1426"/>
      <c r="L289" s="1426"/>
      <c r="M289" s="1426"/>
      <c r="N289" s="1426"/>
      <c r="O289" s="1570"/>
      <c r="P289" s="1570"/>
      <c r="Q289" s="1570"/>
      <c r="R289" s="1570"/>
      <c r="S289" s="1570"/>
      <c r="T289" s="1570"/>
      <c r="U289" s="1570"/>
      <c r="V289" s="1570"/>
      <c r="W289" s="1570"/>
      <c r="X289" s="1570"/>
      <c r="Y289" s="1570"/>
      <c r="Z289" s="1441"/>
      <c r="AA289" s="1570"/>
      <c r="AB289" s="1570"/>
      <c r="AC289" s="1570"/>
      <c r="AD289" s="1570"/>
      <c r="AE289" s="1570"/>
      <c r="AF289" s="1570"/>
      <c r="AG289" s="1570"/>
      <c r="AH289" s="1570"/>
      <c r="AI289" s="1570"/>
      <c r="AJ289" s="1570"/>
      <c r="AK289" s="1472" t="str">
        <f t="shared" si="26"/>
        <v>нет</v>
      </c>
      <c r="AL289" s="1571">
        <f t="shared" si="27"/>
        <v>0</v>
      </c>
      <c r="AM289" s="1474"/>
      <c r="AN289" s="1472"/>
      <c r="AO289" s="1472"/>
      <c r="AP289" s="1472" t="str">
        <f t="shared" si="28"/>
        <v>нет</v>
      </c>
      <c r="AQ289" s="1473">
        <f t="shared" si="29"/>
        <v>0</v>
      </c>
      <c r="AR289" s="1451"/>
      <c r="AS289" s="1451"/>
      <c r="AT289" s="1572"/>
      <c r="AU289" s="1421"/>
      <c r="AV289" s="1573"/>
    </row>
    <row r="290" spans="1:48" ht="15.75" customHeight="1">
      <c r="A290" s="1426"/>
      <c r="B290" s="1538"/>
      <c r="C290" s="1569"/>
      <c r="D290" s="1415"/>
      <c r="E290" s="1429"/>
      <c r="F290" s="1516"/>
      <c r="G290" s="1430"/>
      <c r="H290" s="1426"/>
      <c r="I290" s="1426"/>
      <c r="J290" s="1426"/>
      <c r="K290" s="1426"/>
      <c r="L290" s="1426"/>
      <c r="M290" s="1426"/>
      <c r="N290" s="1426"/>
      <c r="O290" s="1570"/>
      <c r="P290" s="1570"/>
      <c r="Q290" s="1570"/>
      <c r="R290" s="1570"/>
      <c r="S290" s="1570"/>
      <c r="T290" s="1570"/>
      <c r="U290" s="1570"/>
      <c r="V290" s="1570"/>
      <c r="W290" s="1570"/>
      <c r="X290" s="1570"/>
      <c r="Y290" s="1570"/>
      <c r="Z290" s="1441"/>
      <c r="AA290" s="1570"/>
      <c r="AB290" s="1570"/>
      <c r="AC290" s="1570"/>
      <c r="AD290" s="1570"/>
      <c r="AE290" s="1570"/>
      <c r="AF290" s="1570"/>
      <c r="AG290" s="1570"/>
      <c r="AH290" s="1570"/>
      <c r="AI290" s="1570"/>
      <c r="AJ290" s="1570"/>
      <c r="AK290" s="1472" t="str">
        <f t="shared" si="26"/>
        <v>нет</v>
      </c>
      <c r="AL290" s="1571">
        <f t="shared" si="27"/>
        <v>0</v>
      </c>
      <c r="AM290" s="1474"/>
      <c r="AN290" s="1472"/>
      <c r="AO290" s="1472"/>
      <c r="AP290" s="1472" t="str">
        <f t="shared" si="28"/>
        <v>нет</v>
      </c>
      <c r="AQ290" s="1473">
        <f t="shared" si="29"/>
        <v>0</v>
      </c>
      <c r="AR290" s="1451"/>
      <c r="AS290" s="1451"/>
      <c r="AT290" s="1572"/>
      <c r="AU290" s="1421"/>
      <c r="AV290" s="1573"/>
    </row>
    <row r="291" spans="1:48" ht="15.75" customHeight="1">
      <c r="A291" s="1426"/>
      <c r="B291" s="1538"/>
      <c r="C291" s="1569"/>
      <c r="D291" s="1415"/>
      <c r="E291" s="1429"/>
      <c r="F291" s="1516"/>
      <c r="G291" s="1430"/>
      <c r="H291" s="1426"/>
      <c r="I291" s="1426"/>
      <c r="J291" s="1426"/>
      <c r="K291" s="1426"/>
      <c r="L291" s="1426"/>
      <c r="M291" s="1426"/>
      <c r="N291" s="1426"/>
      <c r="O291" s="1570"/>
      <c r="P291" s="1570"/>
      <c r="Q291" s="1570"/>
      <c r="R291" s="1570"/>
      <c r="S291" s="1570"/>
      <c r="T291" s="1570"/>
      <c r="U291" s="1570"/>
      <c r="V291" s="1570"/>
      <c r="W291" s="1570"/>
      <c r="X291" s="1570"/>
      <c r="Y291" s="1570"/>
      <c r="Z291" s="1441"/>
      <c r="AA291" s="1570"/>
      <c r="AB291" s="1570"/>
      <c r="AC291" s="1570"/>
      <c r="AD291" s="1570"/>
      <c r="AE291" s="1570"/>
      <c r="AF291" s="1570"/>
      <c r="AG291" s="1570"/>
      <c r="AH291" s="1570"/>
      <c r="AI291" s="1570"/>
      <c r="AJ291" s="1570"/>
      <c r="AK291" s="1472" t="str">
        <f t="shared" si="26"/>
        <v>нет</v>
      </c>
      <c r="AL291" s="1571">
        <f t="shared" si="27"/>
        <v>0</v>
      </c>
      <c r="AM291" s="1474"/>
      <c r="AN291" s="1472"/>
      <c r="AO291" s="1472"/>
      <c r="AP291" s="1472" t="str">
        <f t="shared" si="28"/>
        <v>нет</v>
      </c>
      <c r="AQ291" s="1473">
        <f t="shared" si="29"/>
        <v>0</v>
      </c>
      <c r="AR291" s="1451"/>
      <c r="AS291" s="1451"/>
      <c r="AT291" s="1572"/>
      <c r="AU291" s="1421"/>
      <c r="AV291" s="1573"/>
    </row>
    <row r="292" spans="1:48" ht="15.75" customHeight="1">
      <c r="A292" s="1426"/>
      <c r="B292" s="1538"/>
      <c r="C292" s="1569"/>
      <c r="D292" s="1415"/>
      <c r="E292" s="1429"/>
      <c r="F292" s="1516"/>
      <c r="G292" s="1430"/>
      <c r="H292" s="1426"/>
      <c r="I292" s="1426"/>
      <c r="J292" s="1426"/>
      <c r="K292" s="1426"/>
      <c r="L292" s="1426"/>
      <c r="M292" s="1426"/>
      <c r="N292" s="1426"/>
      <c r="O292" s="1570"/>
      <c r="P292" s="1570"/>
      <c r="Q292" s="1570"/>
      <c r="R292" s="1570"/>
      <c r="S292" s="1570"/>
      <c r="T292" s="1570"/>
      <c r="U292" s="1570"/>
      <c r="V292" s="1570"/>
      <c r="W292" s="1570"/>
      <c r="X292" s="1570"/>
      <c r="Y292" s="1570"/>
      <c r="Z292" s="1441"/>
      <c r="AA292" s="1570"/>
      <c r="AB292" s="1570"/>
      <c r="AC292" s="1570"/>
      <c r="AD292" s="1570"/>
      <c r="AE292" s="1570"/>
      <c r="AF292" s="1570"/>
      <c r="AG292" s="1570"/>
      <c r="AH292" s="1570"/>
      <c r="AI292" s="1570"/>
      <c r="AJ292" s="1570"/>
      <c r="AK292" s="1472" t="str">
        <f t="shared" si="26"/>
        <v>нет</v>
      </c>
      <c r="AL292" s="1571">
        <f t="shared" si="27"/>
        <v>0</v>
      </c>
      <c r="AM292" s="1474"/>
      <c r="AN292" s="1472"/>
      <c r="AO292" s="1472"/>
      <c r="AP292" s="1472" t="str">
        <f t="shared" si="28"/>
        <v>нет</v>
      </c>
      <c r="AQ292" s="1473">
        <f t="shared" si="29"/>
        <v>0</v>
      </c>
      <c r="AR292" s="1451"/>
      <c r="AS292" s="1451"/>
      <c r="AT292" s="1572"/>
      <c r="AU292" s="1421"/>
      <c r="AV292" s="1573"/>
    </row>
    <row r="293" spans="1:48" ht="15.75" customHeight="1">
      <c r="A293" s="1426"/>
      <c r="B293" s="1538"/>
      <c r="C293" s="1569"/>
      <c r="D293" s="1415"/>
      <c r="E293" s="1429"/>
      <c r="F293" s="1516"/>
      <c r="G293" s="1430"/>
      <c r="H293" s="1426"/>
      <c r="I293" s="1426"/>
      <c r="J293" s="1426"/>
      <c r="K293" s="1426"/>
      <c r="L293" s="1426"/>
      <c r="M293" s="1426"/>
      <c r="N293" s="1426"/>
      <c r="O293" s="1570"/>
      <c r="P293" s="1570"/>
      <c r="Q293" s="1570"/>
      <c r="R293" s="1570"/>
      <c r="S293" s="1570"/>
      <c r="T293" s="1570"/>
      <c r="U293" s="1570"/>
      <c r="V293" s="1570"/>
      <c r="W293" s="1570"/>
      <c r="X293" s="1570"/>
      <c r="Y293" s="1570"/>
      <c r="Z293" s="1441"/>
      <c r="AA293" s="1570"/>
      <c r="AB293" s="1570"/>
      <c r="AC293" s="1570"/>
      <c r="AD293" s="1570"/>
      <c r="AE293" s="1570"/>
      <c r="AF293" s="1570"/>
      <c r="AG293" s="1570"/>
      <c r="AH293" s="1570"/>
      <c r="AI293" s="1570"/>
      <c r="AJ293" s="1570"/>
      <c r="AK293" s="1472" t="str">
        <f t="shared" si="26"/>
        <v>нет</v>
      </c>
      <c r="AL293" s="1571">
        <f t="shared" si="27"/>
        <v>0</v>
      </c>
      <c r="AM293" s="1474"/>
      <c r="AN293" s="1472"/>
      <c r="AO293" s="1472"/>
      <c r="AP293" s="1472" t="str">
        <f t="shared" si="28"/>
        <v>нет</v>
      </c>
      <c r="AQ293" s="1473">
        <f t="shared" si="29"/>
        <v>0</v>
      </c>
      <c r="AR293" s="1451"/>
      <c r="AS293" s="1451"/>
      <c r="AT293" s="1572"/>
      <c r="AU293" s="1421"/>
      <c r="AV293" s="1573"/>
    </row>
    <row r="294" spans="1:48" ht="15.75" customHeight="1">
      <c r="A294" s="1426"/>
      <c r="B294" s="1538"/>
      <c r="C294" s="1569"/>
      <c r="D294" s="1415"/>
      <c r="E294" s="1429"/>
      <c r="F294" s="1516"/>
      <c r="G294" s="1430"/>
      <c r="H294" s="1426"/>
      <c r="I294" s="1426"/>
      <c r="J294" s="1426"/>
      <c r="K294" s="1426"/>
      <c r="L294" s="1426"/>
      <c r="M294" s="1426"/>
      <c r="N294" s="1426"/>
      <c r="O294" s="1570"/>
      <c r="P294" s="1570"/>
      <c r="Q294" s="1570"/>
      <c r="R294" s="1570"/>
      <c r="S294" s="1570"/>
      <c r="T294" s="1570"/>
      <c r="U294" s="1570"/>
      <c r="V294" s="1570"/>
      <c r="W294" s="1570"/>
      <c r="X294" s="1570"/>
      <c r="Y294" s="1570"/>
      <c r="Z294" s="1441"/>
      <c r="AA294" s="1570"/>
      <c r="AB294" s="1570"/>
      <c r="AC294" s="1570"/>
      <c r="AD294" s="1570"/>
      <c r="AE294" s="1570"/>
      <c r="AF294" s="1570"/>
      <c r="AG294" s="1570"/>
      <c r="AH294" s="1570"/>
      <c r="AI294" s="1570"/>
      <c r="AJ294" s="1570"/>
      <c r="AK294" s="1472" t="str">
        <f t="shared" si="26"/>
        <v>нет</v>
      </c>
      <c r="AL294" s="1571">
        <f t="shared" si="27"/>
        <v>0</v>
      </c>
      <c r="AM294" s="1474"/>
      <c r="AN294" s="1472"/>
      <c r="AO294" s="1472"/>
      <c r="AP294" s="1472" t="str">
        <f t="shared" si="28"/>
        <v>нет</v>
      </c>
      <c r="AQ294" s="1473">
        <f t="shared" si="29"/>
        <v>0</v>
      </c>
      <c r="AR294" s="1451"/>
      <c r="AS294" s="1451"/>
      <c r="AT294" s="1572"/>
      <c r="AU294" s="1421"/>
      <c r="AV294" s="1573"/>
    </row>
    <row r="295" spans="1:48" ht="15.75" customHeight="1">
      <c r="A295" s="1426"/>
      <c r="B295" s="1538"/>
      <c r="C295" s="1569"/>
      <c r="D295" s="1415"/>
      <c r="E295" s="1429"/>
      <c r="F295" s="1516"/>
      <c r="G295" s="1430"/>
      <c r="H295" s="1426"/>
      <c r="I295" s="1426"/>
      <c r="J295" s="1426"/>
      <c r="K295" s="1426"/>
      <c r="L295" s="1426"/>
      <c r="M295" s="1426"/>
      <c r="N295" s="1426"/>
      <c r="O295" s="1570"/>
      <c r="P295" s="1570"/>
      <c r="Q295" s="1570"/>
      <c r="R295" s="1570"/>
      <c r="S295" s="1570"/>
      <c r="T295" s="1570"/>
      <c r="U295" s="1570"/>
      <c r="V295" s="1570"/>
      <c r="W295" s="1570"/>
      <c r="X295" s="1570"/>
      <c r="Y295" s="1570"/>
      <c r="Z295" s="1441"/>
      <c r="AA295" s="1570"/>
      <c r="AB295" s="1570"/>
      <c r="AC295" s="1570"/>
      <c r="AD295" s="1570"/>
      <c r="AE295" s="1570"/>
      <c r="AF295" s="1570"/>
      <c r="AG295" s="1570"/>
      <c r="AH295" s="1570"/>
      <c r="AI295" s="1570"/>
      <c r="AJ295" s="1570"/>
      <c r="AK295" s="1472" t="str">
        <f t="shared" si="26"/>
        <v>нет</v>
      </c>
      <c r="AL295" s="1571">
        <f t="shared" si="27"/>
        <v>0</v>
      </c>
      <c r="AM295" s="1474"/>
      <c r="AN295" s="1472"/>
      <c r="AO295" s="1472"/>
      <c r="AP295" s="1472" t="str">
        <f t="shared" si="28"/>
        <v>нет</v>
      </c>
      <c r="AQ295" s="1473">
        <f t="shared" si="29"/>
        <v>0</v>
      </c>
      <c r="AR295" s="1451"/>
      <c r="AS295" s="1451"/>
      <c r="AT295" s="1572"/>
      <c r="AU295" s="1421"/>
      <c r="AV295" s="1573"/>
    </row>
    <row r="296" spans="1:48" ht="15.75" customHeight="1">
      <c r="A296" s="1426"/>
      <c r="B296" s="1538"/>
      <c r="C296" s="1569"/>
      <c r="D296" s="1415"/>
      <c r="E296" s="1429"/>
      <c r="F296" s="1516"/>
      <c r="G296" s="1430"/>
      <c r="H296" s="1426"/>
      <c r="I296" s="1426"/>
      <c r="J296" s="1426"/>
      <c r="K296" s="1426"/>
      <c r="L296" s="1426"/>
      <c r="M296" s="1426"/>
      <c r="N296" s="1426"/>
      <c r="O296" s="1570"/>
      <c r="P296" s="1570"/>
      <c r="Q296" s="1570"/>
      <c r="R296" s="1570"/>
      <c r="S296" s="1570"/>
      <c r="T296" s="1570"/>
      <c r="U296" s="1570"/>
      <c r="V296" s="1570"/>
      <c r="W296" s="1570"/>
      <c r="X296" s="1570"/>
      <c r="Y296" s="1570"/>
      <c r="Z296" s="1441"/>
      <c r="AA296" s="1570"/>
      <c r="AB296" s="1570"/>
      <c r="AC296" s="1570"/>
      <c r="AD296" s="1570"/>
      <c r="AE296" s="1570"/>
      <c r="AF296" s="1570"/>
      <c r="AG296" s="1570"/>
      <c r="AH296" s="1570"/>
      <c r="AI296" s="1570"/>
      <c r="AJ296" s="1570"/>
      <c r="AK296" s="1472" t="str">
        <f t="shared" si="26"/>
        <v>нет</v>
      </c>
      <c r="AL296" s="1571">
        <f t="shared" si="27"/>
        <v>0</v>
      </c>
      <c r="AM296" s="1474"/>
      <c r="AN296" s="1472"/>
      <c r="AO296" s="1472"/>
      <c r="AP296" s="1472" t="str">
        <f t="shared" si="28"/>
        <v>нет</v>
      </c>
      <c r="AQ296" s="1473">
        <f t="shared" si="29"/>
        <v>0</v>
      </c>
      <c r="AR296" s="1451"/>
      <c r="AS296" s="1451"/>
      <c r="AT296" s="1572"/>
      <c r="AU296" s="1421"/>
      <c r="AV296" s="1573"/>
    </row>
    <row r="297" spans="1:48" ht="15.75" customHeight="1">
      <c r="A297" s="1426"/>
      <c r="B297" s="1538"/>
      <c r="C297" s="1569"/>
      <c r="D297" s="1415"/>
      <c r="E297" s="1429"/>
      <c r="F297" s="1516"/>
      <c r="G297" s="1430"/>
      <c r="H297" s="1426"/>
      <c r="I297" s="1426"/>
      <c r="J297" s="1426"/>
      <c r="K297" s="1426"/>
      <c r="L297" s="1426"/>
      <c r="M297" s="1426"/>
      <c r="N297" s="1426"/>
      <c r="O297" s="1570"/>
      <c r="P297" s="1570"/>
      <c r="Q297" s="1570"/>
      <c r="R297" s="1570"/>
      <c r="S297" s="1570"/>
      <c r="T297" s="1570"/>
      <c r="U297" s="1570"/>
      <c r="V297" s="1570"/>
      <c r="W297" s="1570"/>
      <c r="X297" s="1570"/>
      <c r="Y297" s="1570"/>
      <c r="Z297" s="1441"/>
      <c r="AA297" s="1570"/>
      <c r="AB297" s="1570"/>
      <c r="AC297" s="1570"/>
      <c r="AD297" s="1570"/>
      <c r="AE297" s="1570"/>
      <c r="AF297" s="1570"/>
      <c r="AG297" s="1570"/>
      <c r="AH297" s="1570"/>
      <c r="AI297" s="1570"/>
      <c r="AJ297" s="1570"/>
      <c r="AK297" s="1472" t="str">
        <f t="shared" si="26"/>
        <v>нет</v>
      </c>
      <c r="AL297" s="1571">
        <f t="shared" si="27"/>
        <v>0</v>
      </c>
      <c r="AM297" s="1474"/>
      <c r="AN297" s="1472"/>
      <c r="AO297" s="1472"/>
      <c r="AP297" s="1472" t="str">
        <f t="shared" si="28"/>
        <v>нет</v>
      </c>
      <c r="AQ297" s="1473">
        <f t="shared" si="29"/>
        <v>0</v>
      </c>
      <c r="AR297" s="1451"/>
      <c r="AS297" s="1451"/>
      <c r="AT297" s="1572"/>
      <c r="AU297" s="1421"/>
      <c r="AV297" s="1573"/>
    </row>
    <row r="298" spans="1:48" ht="15.75" customHeight="1">
      <c r="A298" s="1426"/>
      <c r="B298" s="1538"/>
      <c r="C298" s="1569"/>
      <c r="D298" s="1415"/>
      <c r="E298" s="1429"/>
      <c r="F298" s="1516"/>
      <c r="G298" s="1430"/>
      <c r="H298" s="1426"/>
      <c r="I298" s="1426"/>
      <c r="J298" s="1426"/>
      <c r="K298" s="1426"/>
      <c r="L298" s="1426"/>
      <c r="M298" s="1426"/>
      <c r="N298" s="1426"/>
      <c r="O298" s="1570"/>
      <c r="P298" s="1570"/>
      <c r="Q298" s="1570"/>
      <c r="R298" s="1570"/>
      <c r="S298" s="1570"/>
      <c r="T298" s="1570"/>
      <c r="U298" s="1570"/>
      <c r="V298" s="1570"/>
      <c r="W298" s="1570"/>
      <c r="X298" s="1570"/>
      <c r="Y298" s="1570"/>
      <c r="Z298" s="1441"/>
      <c r="AA298" s="1570"/>
      <c r="AB298" s="1570"/>
      <c r="AC298" s="1570"/>
      <c r="AD298" s="1570"/>
      <c r="AE298" s="1570"/>
      <c r="AF298" s="1570"/>
      <c r="AG298" s="1570"/>
      <c r="AH298" s="1570"/>
      <c r="AI298" s="1570"/>
      <c r="AJ298" s="1570"/>
      <c r="AK298" s="1472" t="str">
        <f t="shared" si="26"/>
        <v>нет</v>
      </c>
      <c r="AL298" s="1571">
        <f t="shared" si="27"/>
        <v>0</v>
      </c>
      <c r="AM298" s="1474"/>
      <c r="AN298" s="1472"/>
      <c r="AO298" s="1472"/>
      <c r="AP298" s="1472" t="str">
        <f t="shared" si="28"/>
        <v>нет</v>
      </c>
      <c r="AQ298" s="1473">
        <f t="shared" si="29"/>
        <v>0</v>
      </c>
      <c r="AR298" s="1451"/>
      <c r="AS298" s="1451"/>
      <c r="AT298" s="1572"/>
      <c r="AU298" s="1421"/>
      <c r="AV298" s="1573"/>
    </row>
    <row r="299" spans="1:48" ht="15.75" customHeight="1">
      <c r="A299" s="1426"/>
      <c r="B299" s="1538"/>
      <c r="C299" s="1569"/>
      <c r="D299" s="1415"/>
      <c r="E299" s="1429"/>
      <c r="F299" s="1516"/>
      <c r="G299" s="1430"/>
      <c r="H299" s="1426"/>
      <c r="I299" s="1426"/>
      <c r="J299" s="1426"/>
      <c r="K299" s="1426"/>
      <c r="L299" s="1426"/>
      <c r="M299" s="1426"/>
      <c r="N299" s="1426"/>
      <c r="O299" s="1570"/>
      <c r="P299" s="1570"/>
      <c r="Q299" s="1570"/>
      <c r="R299" s="1570"/>
      <c r="S299" s="1570"/>
      <c r="T299" s="1570"/>
      <c r="U299" s="1570"/>
      <c r="V299" s="1570"/>
      <c r="W299" s="1570"/>
      <c r="X299" s="1570"/>
      <c r="Y299" s="1570"/>
      <c r="Z299" s="1441"/>
      <c r="AA299" s="1570"/>
      <c r="AB299" s="1570"/>
      <c r="AC299" s="1570"/>
      <c r="AD299" s="1570"/>
      <c r="AE299" s="1570"/>
      <c r="AF299" s="1570"/>
      <c r="AG299" s="1570"/>
      <c r="AH299" s="1570"/>
      <c r="AI299" s="1570"/>
      <c r="AJ299" s="1570"/>
      <c r="AK299" s="1472" t="str">
        <f t="shared" si="26"/>
        <v>нет</v>
      </c>
      <c r="AL299" s="1571">
        <f t="shared" si="27"/>
        <v>0</v>
      </c>
      <c r="AM299" s="1474"/>
      <c r="AN299" s="1472"/>
      <c r="AO299" s="1472"/>
      <c r="AP299" s="1472" t="str">
        <f t="shared" si="28"/>
        <v>нет</v>
      </c>
      <c r="AQ299" s="1473">
        <f t="shared" si="29"/>
        <v>0</v>
      </c>
      <c r="AR299" s="1451"/>
      <c r="AS299" s="1451"/>
      <c r="AT299" s="1572"/>
      <c r="AU299" s="1421"/>
      <c r="AV299" s="1573"/>
    </row>
    <row r="300" spans="1:48" ht="15.75" customHeight="1">
      <c r="A300" s="1426"/>
      <c r="B300" s="1538"/>
      <c r="C300" s="1569"/>
      <c r="D300" s="1415"/>
      <c r="E300" s="1429"/>
      <c r="F300" s="1516"/>
      <c r="G300" s="1430"/>
      <c r="H300" s="1426"/>
      <c r="I300" s="1426"/>
      <c r="J300" s="1426"/>
      <c r="K300" s="1426"/>
      <c r="L300" s="1426"/>
      <c r="M300" s="1426"/>
      <c r="N300" s="1426"/>
      <c r="O300" s="1570"/>
      <c r="P300" s="1570"/>
      <c r="Q300" s="1570"/>
      <c r="R300" s="1570"/>
      <c r="S300" s="1570"/>
      <c r="T300" s="1570"/>
      <c r="U300" s="1570"/>
      <c r="V300" s="1570"/>
      <c r="W300" s="1570"/>
      <c r="X300" s="1570"/>
      <c r="Y300" s="1570"/>
      <c r="Z300" s="1441"/>
      <c r="AA300" s="1570"/>
      <c r="AB300" s="1570"/>
      <c r="AC300" s="1570"/>
      <c r="AD300" s="1570"/>
      <c r="AE300" s="1570"/>
      <c r="AF300" s="1570"/>
      <c r="AG300" s="1570"/>
      <c r="AH300" s="1570"/>
      <c r="AI300" s="1570"/>
      <c r="AJ300" s="1570"/>
      <c r="AK300" s="1472" t="str">
        <f t="shared" si="26"/>
        <v>нет</v>
      </c>
      <c r="AL300" s="1571">
        <f t="shared" si="27"/>
        <v>0</v>
      </c>
      <c r="AM300" s="1474"/>
      <c r="AN300" s="1472"/>
      <c r="AO300" s="1472"/>
      <c r="AP300" s="1472" t="str">
        <f t="shared" si="28"/>
        <v>нет</v>
      </c>
      <c r="AQ300" s="1473">
        <f t="shared" si="29"/>
        <v>0</v>
      </c>
      <c r="AR300" s="1451"/>
      <c r="AS300" s="1451"/>
      <c r="AT300" s="1572"/>
      <c r="AU300" s="1421"/>
      <c r="AV300" s="1573"/>
    </row>
    <row r="301" spans="1:48" ht="15.75" customHeight="1">
      <c r="A301" s="1426"/>
      <c r="B301" s="1538"/>
      <c r="C301" s="1569"/>
      <c r="D301" s="1415"/>
      <c r="E301" s="1429"/>
      <c r="F301" s="1516"/>
      <c r="G301" s="1430"/>
      <c r="H301" s="1426"/>
      <c r="I301" s="1426"/>
      <c r="J301" s="1426"/>
      <c r="K301" s="1426"/>
      <c r="L301" s="1426"/>
      <c r="M301" s="1426"/>
      <c r="N301" s="1426"/>
      <c r="O301" s="1570"/>
      <c r="P301" s="1570"/>
      <c r="Q301" s="1570"/>
      <c r="R301" s="1570"/>
      <c r="S301" s="1570"/>
      <c r="T301" s="1570"/>
      <c r="U301" s="1570"/>
      <c r="V301" s="1570"/>
      <c r="W301" s="1570"/>
      <c r="X301" s="1570"/>
      <c r="Y301" s="1570"/>
      <c r="Z301" s="1441"/>
      <c r="AA301" s="1570"/>
      <c r="AB301" s="1570"/>
      <c r="AC301" s="1570"/>
      <c r="AD301" s="1570"/>
      <c r="AE301" s="1570"/>
      <c r="AF301" s="1570"/>
      <c r="AG301" s="1570"/>
      <c r="AH301" s="1570"/>
      <c r="AI301" s="1570"/>
      <c r="AJ301" s="1570"/>
      <c r="AK301" s="1472" t="str">
        <f t="shared" si="26"/>
        <v>нет</v>
      </c>
      <c r="AL301" s="1571">
        <f t="shared" si="27"/>
        <v>0</v>
      </c>
      <c r="AM301" s="1474"/>
      <c r="AN301" s="1472"/>
      <c r="AO301" s="1472"/>
      <c r="AP301" s="1472" t="str">
        <f t="shared" si="28"/>
        <v>нет</v>
      </c>
      <c r="AQ301" s="1473">
        <f t="shared" si="29"/>
        <v>0</v>
      </c>
      <c r="AR301" s="1451"/>
      <c r="AS301" s="1451"/>
      <c r="AT301" s="1572"/>
      <c r="AU301" s="1421"/>
      <c r="AV301" s="1573"/>
    </row>
    <row r="302" spans="1:48" ht="15.75" customHeight="1">
      <c r="A302" s="1426"/>
      <c r="B302" s="1538"/>
      <c r="C302" s="1569"/>
      <c r="D302" s="1415"/>
      <c r="E302" s="1429"/>
      <c r="F302" s="1516"/>
      <c r="G302" s="1430"/>
      <c r="H302" s="1426"/>
      <c r="I302" s="1426"/>
      <c r="J302" s="1426"/>
      <c r="K302" s="1426"/>
      <c r="L302" s="1426"/>
      <c r="M302" s="1426"/>
      <c r="N302" s="1426"/>
      <c r="O302" s="1570"/>
      <c r="P302" s="1570"/>
      <c r="Q302" s="1570"/>
      <c r="R302" s="1570"/>
      <c r="S302" s="1570"/>
      <c r="T302" s="1570"/>
      <c r="U302" s="1570"/>
      <c r="V302" s="1570"/>
      <c r="W302" s="1570"/>
      <c r="X302" s="1570"/>
      <c r="Y302" s="1570"/>
      <c r="Z302" s="1441"/>
      <c r="AA302" s="1570"/>
      <c r="AB302" s="1570"/>
      <c r="AC302" s="1570"/>
      <c r="AD302" s="1570"/>
      <c r="AE302" s="1570"/>
      <c r="AF302" s="1570"/>
      <c r="AG302" s="1570"/>
      <c r="AH302" s="1570"/>
      <c r="AI302" s="1570"/>
      <c r="AJ302" s="1570"/>
      <c r="AK302" s="1472" t="str">
        <f t="shared" si="26"/>
        <v>нет</v>
      </c>
      <c r="AL302" s="1571">
        <f t="shared" si="27"/>
        <v>0</v>
      </c>
      <c r="AM302" s="1474"/>
      <c r="AN302" s="1472"/>
      <c r="AO302" s="1472"/>
      <c r="AP302" s="1472" t="str">
        <f t="shared" si="28"/>
        <v>нет</v>
      </c>
      <c r="AQ302" s="1473">
        <f t="shared" si="29"/>
        <v>0</v>
      </c>
      <c r="AR302" s="1451"/>
      <c r="AS302" s="1451"/>
      <c r="AT302" s="1572"/>
      <c r="AU302" s="1421"/>
      <c r="AV302" s="1573"/>
    </row>
    <row r="303" spans="1:48" ht="15.75" customHeight="1">
      <c r="A303" s="1426"/>
      <c r="B303" s="1538"/>
      <c r="C303" s="1569"/>
      <c r="D303" s="1415"/>
      <c r="E303" s="1429"/>
      <c r="F303" s="1516"/>
      <c r="G303" s="1430"/>
      <c r="H303" s="1426"/>
      <c r="I303" s="1426"/>
      <c r="J303" s="1426"/>
      <c r="K303" s="1426"/>
      <c r="L303" s="1426"/>
      <c r="M303" s="1426"/>
      <c r="N303" s="1426"/>
      <c r="O303" s="1570"/>
      <c r="P303" s="1570"/>
      <c r="Q303" s="1570"/>
      <c r="R303" s="1570"/>
      <c r="S303" s="1570"/>
      <c r="T303" s="1570"/>
      <c r="U303" s="1570"/>
      <c r="V303" s="1570"/>
      <c r="W303" s="1570"/>
      <c r="X303" s="1570"/>
      <c r="Y303" s="1570"/>
      <c r="Z303" s="1441"/>
      <c r="AA303" s="1570"/>
      <c r="AB303" s="1570"/>
      <c r="AC303" s="1570"/>
      <c r="AD303" s="1570"/>
      <c r="AE303" s="1570"/>
      <c r="AF303" s="1570"/>
      <c r="AG303" s="1570"/>
      <c r="AH303" s="1570"/>
      <c r="AI303" s="1570"/>
      <c r="AJ303" s="1570"/>
      <c r="AK303" s="1472" t="str">
        <f t="shared" si="26"/>
        <v>нет</v>
      </c>
      <c r="AL303" s="1571">
        <f t="shared" si="27"/>
        <v>0</v>
      </c>
      <c r="AM303" s="1474"/>
      <c r="AN303" s="1472"/>
      <c r="AO303" s="1472"/>
      <c r="AP303" s="1472" t="str">
        <f t="shared" si="28"/>
        <v>нет</v>
      </c>
      <c r="AQ303" s="1473">
        <f t="shared" si="29"/>
        <v>0</v>
      </c>
      <c r="AR303" s="1451"/>
      <c r="AS303" s="1451"/>
      <c r="AT303" s="1572"/>
      <c r="AU303" s="1421"/>
      <c r="AV303" s="1573"/>
    </row>
    <row r="304" spans="1:48" ht="15.75" customHeight="1">
      <c r="A304" s="1426"/>
      <c r="B304" s="1538"/>
      <c r="C304" s="1569"/>
      <c r="D304" s="1415"/>
      <c r="E304" s="1429"/>
      <c r="F304" s="1516"/>
      <c r="G304" s="1430"/>
      <c r="H304" s="1426"/>
      <c r="I304" s="1426"/>
      <c r="J304" s="1426"/>
      <c r="K304" s="1426"/>
      <c r="L304" s="1426"/>
      <c r="M304" s="1426"/>
      <c r="N304" s="1426"/>
      <c r="O304" s="1570"/>
      <c r="P304" s="1570"/>
      <c r="Q304" s="1570"/>
      <c r="R304" s="1570"/>
      <c r="S304" s="1570"/>
      <c r="T304" s="1570"/>
      <c r="U304" s="1570"/>
      <c r="V304" s="1570"/>
      <c r="W304" s="1570"/>
      <c r="X304" s="1570"/>
      <c r="Y304" s="1570"/>
      <c r="Z304" s="1441"/>
      <c r="AA304" s="1570"/>
      <c r="AB304" s="1570"/>
      <c r="AC304" s="1570"/>
      <c r="AD304" s="1570"/>
      <c r="AE304" s="1570"/>
      <c r="AF304" s="1570"/>
      <c r="AG304" s="1570"/>
      <c r="AH304" s="1570"/>
      <c r="AI304" s="1570"/>
      <c r="AJ304" s="1570"/>
      <c r="AK304" s="1472" t="str">
        <f t="shared" si="26"/>
        <v>нет</v>
      </c>
      <c r="AL304" s="1571">
        <f t="shared" si="27"/>
        <v>0</v>
      </c>
      <c r="AM304" s="1474"/>
      <c r="AN304" s="1472"/>
      <c r="AO304" s="1472"/>
      <c r="AP304" s="1472" t="str">
        <f t="shared" si="28"/>
        <v>нет</v>
      </c>
      <c r="AQ304" s="1473">
        <f t="shared" si="29"/>
        <v>0</v>
      </c>
      <c r="AR304" s="1451"/>
      <c r="AS304" s="1451"/>
      <c r="AT304" s="1572"/>
      <c r="AU304" s="1421"/>
      <c r="AV304" s="1573"/>
    </row>
    <row r="305" spans="1:48" ht="15.75" customHeight="1">
      <c r="A305" s="1426"/>
      <c r="B305" s="1538"/>
      <c r="C305" s="1569"/>
      <c r="D305" s="1415"/>
      <c r="E305" s="1429"/>
      <c r="F305" s="1516"/>
      <c r="G305" s="1430"/>
      <c r="H305" s="1426"/>
      <c r="I305" s="1426"/>
      <c r="J305" s="1426"/>
      <c r="K305" s="1426"/>
      <c r="L305" s="1426"/>
      <c r="M305" s="1426"/>
      <c r="N305" s="1426"/>
      <c r="O305" s="1570"/>
      <c r="P305" s="1570"/>
      <c r="Q305" s="1570"/>
      <c r="R305" s="1570"/>
      <c r="S305" s="1570"/>
      <c r="T305" s="1570"/>
      <c r="U305" s="1570"/>
      <c r="V305" s="1570"/>
      <c r="W305" s="1570"/>
      <c r="X305" s="1570"/>
      <c r="Y305" s="1570"/>
      <c r="Z305" s="1441"/>
      <c r="AA305" s="1570"/>
      <c r="AB305" s="1570"/>
      <c r="AC305" s="1570"/>
      <c r="AD305" s="1570"/>
      <c r="AE305" s="1570"/>
      <c r="AF305" s="1570"/>
      <c r="AG305" s="1570"/>
      <c r="AH305" s="1570"/>
      <c r="AI305" s="1570"/>
      <c r="AJ305" s="1570"/>
      <c r="AK305" s="1472" t="str">
        <f t="shared" si="26"/>
        <v>нет</v>
      </c>
      <c r="AL305" s="1571">
        <f t="shared" si="27"/>
        <v>0</v>
      </c>
      <c r="AM305" s="1474"/>
      <c r="AN305" s="1472"/>
      <c r="AO305" s="1472"/>
      <c r="AP305" s="1472" t="str">
        <f t="shared" si="28"/>
        <v>нет</v>
      </c>
      <c r="AQ305" s="1473">
        <f t="shared" si="29"/>
        <v>0</v>
      </c>
      <c r="AR305" s="1451"/>
      <c r="AS305" s="1451"/>
      <c r="AT305" s="1572"/>
      <c r="AU305" s="1421"/>
      <c r="AV305" s="1573"/>
    </row>
    <row r="306" spans="1:48" ht="15.75" customHeight="1">
      <c r="A306" s="1426"/>
      <c r="B306" s="1538"/>
      <c r="C306" s="1569"/>
      <c r="D306" s="1415"/>
      <c r="E306" s="1429"/>
      <c r="F306" s="1516"/>
      <c r="G306" s="1430"/>
      <c r="H306" s="1426"/>
      <c r="I306" s="1426"/>
      <c r="J306" s="1426"/>
      <c r="K306" s="1426"/>
      <c r="L306" s="1426"/>
      <c r="M306" s="1426"/>
      <c r="N306" s="1426"/>
      <c r="O306" s="1570"/>
      <c r="P306" s="1570"/>
      <c r="Q306" s="1570"/>
      <c r="R306" s="1570"/>
      <c r="S306" s="1570"/>
      <c r="T306" s="1570"/>
      <c r="U306" s="1570"/>
      <c r="V306" s="1570"/>
      <c r="W306" s="1570"/>
      <c r="X306" s="1570"/>
      <c r="Y306" s="1570"/>
      <c r="Z306" s="1441"/>
      <c r="AA306" s="1570"/>
      <c r="AB306" s="1570"/>
      <c r="AC306" s="1570"/>
      <c r="AD306" s="1570"/>
      <c r="AE306" s="1570"/>
      <c r="AF306" s="1570"/>
      <c r="AG306" s="1570"/>
      <c r="AH306" s="1570"/>
      <c r="AI306" s="1570"/>
      <c r="AJ306" s="1570"/>
      <c r="AK306" s="1472" t="str">
        <f t="shared" si="26"/>
        <v>нет</v>
      </c>
      <c r="AL306" s="1571">
        <f t="shared" si="27"/>
        <v>0</v>
      </c>
      <c r="AM306" s="1474"/>
      <c r="AN306" s="1472"/>
      <c r="AO306" s="1472"/>
      <c r="AP306" s="1472" t="str">
        <f t="shared" si="28"/>
        <v>нет</v>
      </c>
      <c r="AQ306" s="1473">
        <f t="shared" si="29"/>
        <v>0</v>
      </c>
      <c r="AR306" s="1451"/>
      <c r="AS306" s="1451"/>
      <c r="AT306" s="1572"/>
      <c r="AU306" s="1421"/>
      <c r="AV306" s="1573"/>
    </row>
    <row r="307" spans="1:48" ht="15.75" customHeight="1">
      <c r="A307" s="1426"/>
      <c r="B307" s="1538"/>
      <c r="C307" s="1569"/>
      <c r="D307" s="1415"/>
      <c r="E307" s="1429"/>
      <c r="F307" s="1516"/>
      <c r="G307" s="1430"/>
      <c r="H307" s="1426"/>
      <c r="I307" s="1426"/>
      <c r="J307" s="1426"/>
      <c r="K307" s="1426"/>
      <c r="L307" s="1426"/>
      <c r="M307" s="1426"/>
      <c r="N307" s="1426"/>
      <c r="O307" s="1570"/>
      <c r="P307" s="1570"/>
      <c r="Q307" s="1570"/>
      <c r="R307" s="1570"/>
      <c r="S307" s="1570"/>
      <c r="T307" s="1570"/>
      <c r="U307" s="1570"/>
      <c r="V307" s="1570"/>
      <c r="W307" s="1570"/>
      <c r="X307" s="1570"/>
      <c r="Y307" s="1570"/>
      <c r="Z307" s="1441"/>
      <c r="AA307" s="1570"/>
      <c r="AB307" s="1570"/>
      <c r="AC307" s="1570"/>
      <c r="AD307" s="1570"/>
      <c r="AE307" s="1570"/>
      <c r="AF307" s="1570"/>
      <c r="AG307" s="1570"/>
      <c r="AH307" s="1570"/>
      <c r="AI307" s="1570"/>
      <c r="AJ307" s="1570"/>
      <c r="AK307" s="1472" t="str">
        <f t="shared" si="26"/>
        <v>нет</v>
      </c>
      <c r="AL307" s="1571">
        <f t="shared" si="27"/>
        <v>0</v>
      </c>
      <c r="AM307" s="1474"/>
      <c r="AN307" s="1472"/>
      <c r="AO307" s="1472"/>
      <c r="AP307" s="1472" t="str">
        <f t="shared" si="28"/>
        <v>нет</v>
      </c>
      <c r="AQ307" s="1473">
        <f t="shared" si="29"/>
        <v>0</v>
      </c>
      <c r="AR307" s="1451"/>
      <c r="AS307" s="1451"/>
      <c r="AT307" s="1572"/>
      <c r="AU307" s="1421"/>
      <c r="AV307" s="1573"/>
    </row>
    <row r="308" spans="1:48" ht="15.75" customHeight="1">
      <c r="A308" s="1426"/>
      <c r="B308" s="1538"/>
      <c r="C308" s="1569"/>
      <c r="D308" s="1415"/>
      <c r="E308" s="1429"/>
      <c r="F308" s="1516"/>
      <c r="G308" s="1430"/>
      <c r="H308" s="1426"/>
      <c r="I308" s="1426"/>
      <c r="J308" s="1426"/>
      <c r="K308" s="1426"/>
      <c r="L308" s="1426"/>
      <c r="M308" s="1426"/>
      <c r="N308" s="1426"/>
      <c r="O308" s="1570"/>
      <c r="P308" s="1570"/>
      <c r="Q308" s="1570"/>
      <c r="R308" s="1570"/>
      <c r="S308" s="1570"/>
      <c r="T308" s="1570"/>
      <c r="U308" s="1570"/>
      <c r="V308" s="1570"/>
      <c r="W308" s="1570"/>
      <c r="X308" s="1570"/>
      <c r="Y308" s="1570"/>
      <c r="Z308" s="1441"/>
      <c r="AA308" s="1570"/>
      <c r="AB308" s="1570"/>
      <c r="AC308" s="1570"/>
      <c r="AD308" s="1570"/>
      <c r="AE308" s="1570"/>
      <c r="AF308" s="1570"/>
      <c r="AG308" s="1570"/>
      <c r="AH308" s="1570"/>
      <c r="AI308" s="1570"/>
      <c r="AJ308" s="1570"/>
      <c r="AK308" s="1472" t="str">
        <f t="shared" si="26"/>
        <v>нет</v>
      </c>
      <c r="AL308" s="1571">
        <f t="shared" si="27"/>
        <v>0</v>
      </c>
      <c r="AM308" s="1474"/>
      <c r="AN308" s="1472"/>
      <c r="AO308" s="1472"/>
      <c r="AP308" s="1472" t="str">
        <f t="shared" si="28"/>
        <v>нет</v>
      </c>
      <c r="AQ308" s="1473">
        <f t="shared" si="29"/>
        <v>0</v>
      </c>
      <c r="AR308" s="1451"/>
      <c r="AS308" s="1451"/>
      <c r="AT308" s="1572"/>
      <c r="AU308" s="1421"/>
      <c r="AV308" s="1573"/>
    </row>
    <row r="309" spans="1:48" ht="15.75" customHeight="1">
      <c r="A309" s="1426"/>
      <c r="B309" s="1538"/>
      <c r="C309" s="1569"/>
      <c r="D309" s="1415"/>
      <c r="E309" s="1429"/>
      <c r="F309" s="1516"/>
      <c r="G309" s="1430"/>
      <c r="H309" s="1426"/>
      <c r="I309" s="1426"/>
      <c r="J309" s="1426"/>
      <c r="K309" s="1426"/>
      <c r="L309" s="1426"/>
      <c r="M309" s="1426"/>
      <c r="N309" s="1426"/>
      <c r="O309" s="1570"/>
      <c r="P309" s="1570"/>
      <c r="Q309" s="1570"/>
      <c r="R309" s="1570"/>
      <c r="S309" s="1570"/>
      <c r="T309" s="1570"/>
      <c r="U309" s="1570"/>
      <c r="V309" s="1570"/>
      <c r="W309" s="1570"/>
      <c r="X309" s="1570"/>
      <c r="Y309" s="1570"/>
      <c r="Z309" s="1441"/>
      <c r="AA309" s="1570"/>
      <c r="AB309" s="1570"/>
      <c r="AC309" s="1570"/>
      <c r="AD309" s="1570"/>
      <c r="AE309" s="1570"/>
      <c r="AF309" s="1570"/>
      <c r="AG309" s="1570"/>
      <c r="AH309" s="1570"/>
      <c r="AI309" s="1570"/>
      <c r="AJ309" s="1570"/>
      <c r="AK309" s="1472" t="str">
        <f t="shared" si="26"/>
        <v>нет</v>
      </c>
      <c r="AL309" s="1571">
        <f t="shared" si="27"/>
        <v>0</v>
      </c>
      <c r="AM309" s="1474"/>
      <c r="AN309" s="1472"/>
      <c r="AO309" s="1472"/>
      <c r="AP309" s="1472" t="str">
        <f t="shared" si="28"/>
        <v>нет</v>
      </c>
      <c r="AQ309" s="1473">
        <f t="shared" si="29"/>
        <v>0</v>
      </c>
      <c r="AR309" s="1451"/>
      <c r="AS309" s="1451"/>
      <c r="AT309" s="1572"/>
      <c r="AU309" s="1421"/>
      <c r="AV309" s="1573"/>
    </row>
    <row r="310" spans="1:48" ht="15.75" customHeight="1">
      <c r="A310" s="1426"/>
      <c r="B310" s="1538"/>
      <c r="C310" s="1569"/>
      <c r="D310" s="1415"/>
      <c r="E310" s="1429"/>
      <c r="F310" s="1516"/>
      <c r="G310" s="1430"/>
      <c r="H310" s="1426"/>
      <c r="I310" s="1426"/>
      <c r="J310" s="1426"/>
      <c r="K310" s="1426"/>
      <c r="L310" s="1426"/>
      <c r="M310" s="1426"/>
      <c r="N310" s="1426"/>
      <c r="O310" s="1570"/>
      <c r="P310" s="1570"/>
      <c r="Q310" s="1570"/>
      <c r="R310" s="1570"/>
      <c r="S310" s="1570"/>
      <c r="T310" s="1570"/>
      <c r="U310" s="1570"/>
      <c r="V310" s="1570"/>
      <c r="W310" s="1570"/>
      <c r="X310" s="1570"/>
      <c r="Y310" s="1570"/>
      <c r="Z310" s="1441"/>
      <c r="AA310" s="1570"/>
      <c r="AB310" s="1570"/>
      <c r="AC310" s="1570"/>
      <c r="AD310" s="1570"/>
      <c r="AE310" s="1570"/>
      <c r="AF310" s="1570"/>
      <c r="AG310" s="1570"/>
      <c r="AH310" s="1570"/>
      <c r="AI310" s="1570"/>
      <c r="AJ310" s="1570"/>
      <c r="AK310" s="1472" t="str">
        <f t="shared" si="26"/>
        <v>нет</v>
      </c>
      <c r="AL310" s="1571">
        <f t="shared" si="27"/>
        <v>0</v>
      </c>
      <c r="AM310" s="1474"/>
      <c r="AN310" s="1472"/>
      <c r="AO310" s="1472"/>
      <c r="AP310" s="1472" t="str">
        <f t="shared" si="28"/>
        <v>нет</v>
      </c>
      <c r="AQ310" s="1473">
        <f t="shared" si="29"/>
        <v>0</v>
      </c>
      <c r="AR310" s="1451"/>
      <c r="AS310" s="1451"/>
      <c r="AT310" s="1572"/>
      <c r="AU310" s="1421"/>
      <c r="AV310" s="1573"/>
    </row>
    <row r="311" spans="1:48" ht="15.75" customHeight="1">
      <c r="A311" s="1426"/>
      <c r="B311" s="1538"/>
      <c r="C311" s="1569"/>
      <c r="D311" s="1415"/>
      <c r="E311" s="1429"/>
      <c r="F311" s="1516"/>
      <c r="G311" s="1430"/>
      <c r="H311" s="1426"/>
      <c r="I311" s="1426"/>
      <c r="J311" s="1426"/>
      <c r="K311" s="1426"/>
      <c r="L311" s="1426"/>
      <c r="M311" s="1426"/>
      <c r="N311" s="1426"/>
      <c r="O311" s="1570"/>
      <c r="P311" s="1570"/>
      <c r="Q311" s="1570"/>
      <c r="R311" s="1570"/>
      <c r="S311" s="1570"/>
      <c r="T311" s="1570"/>
      <c r="U311" s="1570"/>
      <c r="V311" s="1570"/>
      <c r="W311" s="1570"/>
      <c r="X311" s="1570"/>
      <c r="Y311" s="1570"/>
      <c r="Z311" s="1441"/>
      <c r="AA311" s="1570"/>
      <c r="AB311" s="1570"/>
      <c r="AC311" s="1570"/>
      <c r="AD311" s="1570"/>
      <c r="AE311" s="1570"/>
      <c r="AF311" s="1570"/>
      <c r="AG311" s="1570"/>
      <c r="AH311" s="1570"/>
      <c r="AI311" s="1570"/>
      <c r="AJ311" s="1570"/>
      <c r="AK311" s="1472" t="str">
        <f t="shared" si="26"/>
        <v>нет</v>
      </c>
      <c r="AL311" s="1571">
        <f t="shared" si="27"/>
        <v>0</v>
      </c>
      <c r="AM311" s="1474"/>
      <c r="AN311" s="1472"/>
      <c r="AO311" s="1472"/>
      <c r="AP311" s="1472" t="str">
        <f t="shared" si="28"/>
        <v>нет</v>
      </c>
      <c r="AQ311" s="1473">
        <f t="shared" si="29"/>
        <v>0</v>
      </c>
      <c r="AR311" s="1451"/>
      <c r="AS311" s="1451"/>
      <c r="AT311" s="1572"/>
      <c r="AU311" s="1421"/>
      <c r="AV311" s="1573"/>
    </row>
    <row r="312" spans="1:48" ht="15.75" customHeight="1">
      <c r="A312" s="1426"/>
      <c r="B312" s="1538"/>
      <c r="C312" s="1569"/>
      <c r="D312" s="1415"/>
      <c r="E312" s="1429"/>
      <c r="F312" s="1516"/>
      <c r="G312" s="1430"/>
      <c r="H312" s="1426"/>
      <c r="I312" s="1426"/>
      <c r="J312" s="1426"/>
      <c r="K312" s="1426"/>
      <c r="L312" s="1426"/>
      <c r="M312" s="1426"/>
      <c r="N312" s="1426"/>
      <c r="O312" s="1570"/>
      <c r="P312" s="1570"/>
      <c r="Q312" s="1570"/>
      <c r="R312" s="1570"/>
      <c r="S312" s="1570"/>
      <c r="T312" s="1570"/>
      <c r="U312" s="1570"/>
      <c r="V312" s="1570"/>
      <c r="W312" s="1570"/>
      <c r="X312" s="1570"/>
      <c r="Y312" s="1570"/>
      <c r="Z312" s="1441"/>
      <c r="AA312" s="1570"/>
      <c r="AB312" s="1570"/>
      <c r="AC312" s="1570"/>
      <c r="AD312" s="1570"/>
      <c r="AE312" s="1570"/>
      <c r="AF312" s="1570"/>
      <c r="AG312" s="1570"/>
      <c r="AH312" s="1570"/>
      <c r="AI312" s="1570"/>
      <c r="AJ312" s="1570"/>
      <c r="AK312" s="1472" t="str">
        <f t="shared" si="26"/>
        <v>нет</v>
      </c>
      <c r="AL312" s="1571">
        <f t="shared" si="27"/>
        <v>0</v>
      </c>
      <c r="AM312" s="1474"/>
      <c r="AN312" s="1472"/>
      <c r="AO312" s="1472"/>
      <c r="AP312" s="1472" t="str">
        <f t="shared" si="28"/>
        <v>нет</v>
      </c>
      <c r="AQ312" s="1473">
        <f t="shared" si="29"/>
        <v>0</v>
      </c>
      <c r="AR312" s="1451"/>
      <c r="AS312" s="1451"/>
      <c r="AT312" s="1572"/>
      <c r="AU312" s="1421"/>
      <c r="AV312" s="1573"/>
    </row>
    <row r="313" spans="1:48" ht="15.75" customHeight="1">
      <c r="A313" s="1426"/>
      <c r="B313" s="1538"/>
      <c r="C313" s="1569"/>
      <c r="D313" s="1415"/>
      <c r="E313" s="1429"/>
      <c r="F313" s="1516"/>
      <c r="G313" s="1430"/>
      <c r="H313" s="1426"/>
      <c r="I313" s="1426"/>
      <c r="J313" s="1426"/>
      <c r="K313" s="1426"/>
      <c r="L313" s="1426"/>
      <c r="M313" s="1426"/>
      <c r="N313" s="1426"/>
      <c r="O313" s="1570"/>
      <c r="P313" s="1570"/>
      <c r="Q313" s="1570"/>
      <c r="R313" s="1570"/>
      <c r="S313" s="1570"/>
      <c r="T313" s="1570"/>
      <c r="U313" s="1570"/>
      <c r="V313" s="1570"/>
      <c r="W313" s="1570"/>
      <c r="X313" s="1570"/>
      <c r="Y313" s="1570"/>
      <c r="Z313" s="1441"/>
      <c r="AA313" s="1570"/>
      <c r="AB313" s="1570"/>
      <c r="AC313" s="1570"/>
      <c r="AD313" s="1570"/>
      <c r="AE313" s="1570"/>
      <c r="AF313" s="1570"/>
      <c r="AG313" s="1570"/>
      <c r="AH313" s="1570"/>
      <c r="AI313" s="1570"/>
      <c r="AJ313" s="1570"/>
      <c r="AK313" s="1472" t="str">
        <f t="shared" si="26"/>
        <v>нет</v>
      </c>
      <c r="AL313" s="1571">
        <f t="shared" si="27"/>
        <v>0</v>
      </c>
      <c r="AM313" s="1474"/>
      <c r="AN313" s="1472"/>
      <c r="AO313" s="1472"/>
      <c r="AP313" s="1472" t="str">
        <f t="shared" si="28"/>
        <v>нет</v>
      </c>
      <c r="AQ313" s="1473">
        <f t="shared" si="29"/>
        <v>0</v>
      </c>
      <c r="AR313" s="1451"/>
      <c r="AS313" s="1451"/>
      <c r="AT313" s="1572"/>
      <c r="AU313" s="1421"/>
      <c r="AV313" s="1573"/>
    </row>
    <row r="314" spans="1:48" ht="15.75" customHeight="1">
      <c r="A314" s="1426"/>
      <c r="B314" s="1538"/>
      <c r="C314" s="1569"/>
      <c r="D314" s="1415"/>
      <c r="E314" s="1429"/>
      <c r="F314" s="1516"/>
      <c r="G314" s="1430"/>
      <c r="H314" s="1426"/>
      <c r="I314" s="1426"/>
      <c r="J314" s="1426"/>
      <c r="K314" s="1426"/>
      <c r="L314" s="1426"/>
      <c r="M314" s="1426"/>
      <c r="N314" s="1426"/>
      <c r="O314" s="1570"/>
      <c r="P314" s="1570"/>
      <c r="Q314" s="1570"/>
      <c r="R314" s="1570"/>
      <c r="S314" s="1570"/>
      <c r="T314" s="1570"/>
      <c r="U314" s="1570"/>
      <c r="V314" s="1570"/>
      <c r="W314" s="1570"/>
      <c r="X314" s="1570"/>
      <c r="Y314" s="1570"/>
      <c r="Z314" s="1441"/>
      <c r="AA314" s="1570"/>
      <c r="AB314" s="1570"/>
      <c r="AC314" s="1570"/>
      <c r="AD314" s="1570"/>
      <c r="AE314" s="1570"/>
      <c r="AF314" s="1570"/>
      <c r="AG314" s="1570"/>
      <c r="AH314" s="1570"/>
      <c r="AI314" s="1570"/>
      <c r="AJ314" s="1570"/>
      <c r="AK314" s="1472" t="str">
        <f t="shared" si="26"/>
        <v>нет</v>
      </c>
      <c r="AL314" s="1571">
        <f t="shared" si="27"/>
        <v>0</v>
      </c>
      <c r="AM314" s="1474"/>
      <c r="AN314" s="1472"/>
      <c r="AO314" s="1472"/>
      <c r="AP314" s="1472" t="str">
        <f t="shared" si="28"/>
        <v>нет</v>
      </c>
      <c r="AQ314" s="1473">
        <f t="shared" si="29"/>
        <v>0</v>
      </c>
      <c r="AR314" s="1451"/>
      <c r="AS314" s="1451"/>
      <c r="AT314" s="1572"/>
      <c r="AU314" s="1421"/>
      <c r="AV314" s="1573"/>
    </row>
    <row r="315" spans="1:48" ht="15.75" customHeight="1">
      <c r="A315" s="1426"/>
      <c r="B315" s="1538"/>
      <c r="C315" s="1569"/>
      <c r="D315" s="1415"/>
      <c r="E315" s="1429"/>
      <c r="F315" s="1516"/>
      <c r="G315" s="1430"/>
      <c r="H315" s="1426"/>
      <c r="I315" s="1426"/>
      <c r="J315" s="1426"/>
      <c r="K315" s="1426"/>
      <c r="L315" s="1426"/>
      <c r="M315" s="1426"/>
      <c r="N315" s="1426"/>
      <c r="O315" s="1570"/>
      <c r="P315" s="1570"/>
      <c r="Q315" s="1570"/>
      <c r="R315" s="1570"/>
      <c r="S315" s="1570"/>
      <c r="T315" s="1570"/>
      <c r="U315" s="1570"/>
      <c r="V315" s="1570"/>
      <c r="W315" s="1570"/>
      <c r="X315" s="1570"/>
      <c r="Y315" s="1570"/>
      <c r="Z315" s="1441"/>
      <c r="AA315" s="1570"/>
      <c r="AB315" s="1570"/>
      <c r="AC315" s="1570"/>
      <c r="AD315" s="1570"/>
      <c r="AE315" s="1570"/>
      <c r="AF315" s="1570"/>
      <c r="AG315" s="1570"/>
      <c r="AH315" s="1570"/>
      <c r="AI315" s="1570"/>
      <c r="AJ315" s="1570"/>
      <c r="AK315" s="1472" t="str">
        <f t="shared" si="26"/>
        <v>нет</v>
      </c>
      <c r="AL315" s="1571">
        <f t="shared" si="27"/>
        <v>0</v>
      </c>
      <c r="AM315" s="1474"/>
      <c r="AN315" s="1472"/>
      <c r="AO315" s="1472"/>
      <c r="AP315" s="1472" t="str">
        <f t="shared" si="28"/>
        <v>нет</v>
      </c>
      <c r="AQ315" s="1473">
        <f t="shared" si="29"/>
        <v>0</v>
      </c>
      <c r="AR315" s="1451"/>
      <c r="AS315" s="1451"/>
      <c r="AT315" s="1572"/>
      <c r="AU315" s="1421"/>
      <c r="AV315" s="1573"/>
    </row>
    <row r="316" spans="1:48" ht="15.75" customHeight="1">
      <c r="A316" s="1426"/>
      <c r="B316" s="1538"/>
      <c r="C316" s="1569"/>
      <c r="D316" s="1415"/>
      <c r="E316" s="1429"/>
      <c r="F316" s="1516"/>
      <c r="G316" s="1430"/>
      <c r="H316" s="1426"/>
      <c r="I316" s="1426"/>
      <c r="J316" s="1426"/>
      <c r="K316" s="1426"/>
      <c r="L316" s="1426"/>
      <c r="M316" s="1426"/>
      <c r="N316" s="1426"/>
      <c r="O316" s="1570"/>
      <c r="P316" s="1570"/>
      <c r="Q316" s="1570"/>
      <c r="R316" s="1570"/>
      <c r="S316" s="1570"/>
      <c r="T316" s="1570"/>
      <c r="U316" s="1570"/>
      <c r="V316" s="1570"/>
      <c r="W316" s="1570"/>
      <c r="X316" s="1570"/>
      <c r="Y316" s="1570"/>
      <c r="Z316" s="1441"/>
      <c r="AA316" s="1570"/>
      <c r="AB316" s="1570"/>
      <c r="AC316" s="1570"/>
      <c r="AD316" s="1570"/>
      <c r="AE316" s="1570"/>
      <c r="AF316" s="1570"/>
      <c r="AG316" s="1570"/>
      <c r="AH316" s="1570"/>
      <c r="AI316" s="1570"/>
      <c r="AJ316" s="1570"/>
      <c r="AK316" s="1472" t="str">
        <f t="shared" si="26"/>
        <v>нет</v>
      </c>
      <c r="AL316" s="1571">
        <f t="shared" si="27"/>
        <v>0</v>
      </c>
      <c r="AM316" s="1474"/>
      <c r="AN316" s="1472"/>
      <c r="AO316" s="1472"/>
      <c r="AP316" s="1472" t="str">
        <f t="shared" si="28"/>
        <v>нет</v>
      </c>
      <c r="AQ316" s="1473">
        <f t="shared" si="29"/>
        <v>0</v>
      </c>
      <c r="AR316" s="1451"/>
      <c r="AS316" s="1451"/>
      <c r="AT316" s="1572"/>
      <c r="AU316" s="1421"/>
      <c r="AV316" s="1573"/>
    </row>
    <row r="317" spans="1:48" ht="15.75" customHeight="1">
      <c r="A317" s="1426"/>
      <c r="B317" s="1538"/>
      <c r="C317" s="1569"/>
      <c r="D317" s="1415"/>
      <c r="E317" s="1429"/>
      <c r="F317" s="1516"/>
      <c r="G317" s="1430"/>
      <c r="H317" s="1426"/>
      <c r="I317" s="1426"/>
      <c r="J317" s="1426"/>
      <c r="K317" s="1426"/>
      <c r="L317" s="1426"/>
      <c r="M317" s="1426"/>
      <c r="N317" s="1426"/>
      <c r="O317" s="1570"/>
      <c r="P317" s="1570"/>
      <c r="Q317" s="1570"/>
      <c r="R317" s="1570"/>
      <c r="S317" s="1570"/>
      <c r="T317" s="1570"/>
      <c r="U317" s="1570"/>
      <c r="V317" s="1570"/>
      <c r="W317" s="1570"/>
      <c r="X317" s="1570"/>
      <c r="Y317" s="1570"/>
      <c r="Z317" s="1441"/>
      <c r="AA317" s="1570"/>
      <c r="AB317" s="1570"/>
      <c r="AC317" s="1570"/>
      <c r="AD317" s="1570"/>
      <c r="AE317" s="1570"/>
      <c r="AF317" s="1570"/>
      <c r="AG317" s="1570"/>
      <c r="AH317" s="1570"/>
      <c r="AI317" s="1570"/>
      <c r="AJ317" s="1570"/>
      <c r="AK317" s="1472" t="str">
        <f t="shared" si="26"/>
        <v>нет</v>
      </c>
      <c r="AL317" s="1571">
        <f t="shared" si="27"/>
        <v>0</v>
      </c>
      <c r="AM317" s="1474"/>
      <c r="AN317" s="1472"/>
      <c r="AO317" s="1472"/>
      <c r="AP317" s="1472" t="str">
        <f t="shared" si="28"/>
        <v>нет</v>
      </c>
      <c r="AQ317" s="1473">
        <f t="shared" si="29"/>
        <v>0</v>
      </c>
      <c r="AR317" s="1451"/>
      <c r="AS317" s="1451"/>
      <c r="AT317" s="1572"/>
      <c r="AU317" s="1421"/>
      <c r="AV317" s="1573"/>
    </row>
    <row r="318" spans="1:48" ht="15.75" customHeight="1">
      <c r="A318" s="1426"/>
      <c r="B318" s="1538"/>
      <c r="C318" s="1569"/>
      <c r="D318" s="1415"/>
      <c r="E318" s="1429"/>
      <c r="F318" s="1516"/>
      <c r="G318" s="1430"/>
      <c r="H318" s="1426"/>
      <c r="I318" s="1426"/>
      <c r="J318" s="1426"/>
      <c r="K318" s="1426"/>
      <c r="L318" s="1426"/>
      <c r="M318" s="1426"/>
      <c r="N318" s="1426"/>
      <c r="O318" s="1570"/>
      <c r="P318" s="1570"/>
      <c r="Q318" s="1570"/>
      <c r="R318" s="1570"/>
      <c r="S318" s="1570"/>
      <c r="T318" s="1570"/>
      <c r="U318" s="1570"/>
      <c r="V318" s="1570"/>
      <c r="W318" s="1570"/>
      <c r="X318" s="1570"/>
      <c r="Y318" s="1570"/>
      <c r="Z318" s="1441"/>
      <c r="AA318" s="1570"/>
      <c r="AB318" s="1570"/>
      <c r="AC318" s="1570"/>
      <c r="AD318" s="1570"/>
      <c r="AE318" s="1570"/>
      <c r="AF318" s="1570"/>
      <c r="AG318" s="1570"/>
      <c r="AH318" s="1570"/>
      <c r="AI318" s="1570"/>
      <c r="AJ318" s="1570"/>
      <c r="AK318" s="1472" t="str">
        <f t="shared" si="26"/>
        <v>нет</v>
      </c>
      <c r="AL318" s="1571">
        <f t="shared" si="27"/>
        <v>0</v>
      </c>
      <c r="AM318" s="1474"/>
      <c r="AN318" s="1472"/>
      <c r="AO318" s="1472"/>
      <c r="AP318" s="1472" t="str">
        <f t="shared" si="28"/>
        <v>нет</v>
      </c>
      <c r="AQ318" s="1473">
        <f t="shared" si="29"/>
        <v>0</v>
      </c>
      <c r="AR318" s="1451"/>
      <c r="AS318" s="1451"/>
      <c r="AT318" s="1572"/>
      <c r="AU318" s="1421"/>
      <c r="AV318" s="1573"/>
    </row>
    <row r="319" spans="1:48" ht="15.75" customHeight="1">
      <c r="A319" s="1426"/>
      <c r="B319" s="1538"/>
      <c r="C319" s="1569"/>
      <c r="D319" s="1415"/>
      <c r="E319" s="1429"/>
      <c r="F319" s="1516"/>
      <c r="G319" s="1430"/>
      <c r="H319" s="1426"/>
      <c r="I319" s="1426"/>
      <c r="J319" s="1426"/>
      <c r="K319" s="1426"/>
      <c r="L319" s="1426"/>
      <c r="M319" s="1426"/>
      <c r="N319" s="1426"/>
      <c r="O319" s="1570"/>
      <c r="P319" s="1570"/>
      <c r="Q319" s="1570"/>
      <c r="R319" s="1570"/>
      <c r="S319" s="1570"/>
      <c r="T319" s="1570"/>
      <c r="U319" s="1570"/>
      <c r="V319" s="1570"/>
      <c r="W319" s="1570"/>
      <c r="X319" s="1570"/>
      <c r="Y319" s="1570"/>
      <c r="Z319" s="1441"/>
      <c r="AA319" s="1570"/>
      <c r="AB319" s="1570"/>
      <c r="AC319" s="1570"/>
      <c r="AD319" s="1570"/>
      <c r="AE319" s="1570"/>
      <c r="AF319" s="1570"/>
      <c r="AG319" s="1570"/>
      <c r="AH319" s="1570"/>
      <c r="AI319" s="1570"/>
      <c r="AJ319" s="1570"/>
      <c r="AK319" s="1472" t="str">
        <f t="shared" si="26"/>
        <v>нет</v>
      </c>
      <c r="AL319" s="1571">
        <f t="shared" si="27"/>
        <v>0</v>
      </c>
      <c r="AM319" s="1474"/>
      <c r="AN319" s="1472"/>
      <c r="AO319" s="1472"/>
      <c r="AP319" s="1472" t="str">
        <f t="shared" si="28"/>
        <v>нет</v>
      </c>
      <c r="AQ319" s="1473">
        <f t="shared" si="29"/>
        <v>0</v>
      </c>
      <c r="AR319" s="1451"/>
      <c r="AS319" s="1451"/>
      <c r="AT319" s="1572"/>
      <c r="AU319" s="1421"/>
      <c r="AV319" s="1573"/>
    </row>
    <row r="320" spans="1:48" ht="15.75" customHeight="1">
      <c r="A320" s="1426"/>
      <c r="B320" s="1538"/>
      <c r="C320" s="1569"/>
      <c r="D320" s="1415"/>
      <c r="E320" s="1429"/>
      <c r="F320" s="1516"/>
      <c r="G320" s="1430"/>
      <c r="H320" s="1426"/>
      <c r="I320" s="1426"/>
      <c r="J320" s="1426"/>
      <c r="K320" s="1426"/>
      <c r="L320" s="1426"/>
      <c r="M320" s="1426"/>
      <c r="N320" s="1426"/>
      <c r="O320" s="1570"/>
      <c r="P320" s="1570"/>
      <c r="Q320" s="1570"/>
      <c r="R320" s="1570"/>
      <c r="S320" s="1570"/>
      <c r="T320" s="1570"/>
      <c r="U320" s="1570"/>
      <c r="V320" s="1570"/>
      <c r="W320" s="1570"/>
      <c r="X320" s="1570"/>
      <c r="Y320" s="1570"/>
      <c r="Z320" s="1441"/>
      <c r="AA320" s="1570"/>
      <c r="AB320" s="1570"/>
      <c r="AC320" s="1570"/>
      <c r="AD320" s="1570"/>
      <c r="AE320" s="1570"/>
      <c r="AF320" s="1570"/>
      <c r="AG320" s="1570"/>
      <c r="AH320" s="1570"/>
      <c r="AI320" s="1570"/>
      <c r="AJ320" s="1570"/>
      <c r="AK320" s="1472" t="str">
        <f t="shared" si="26"/>
        <v>нет</v>
      </c>
      <c r="AL320" s="1571">
        <f t="shared" si="27"/>
        <v>0</v>
      </c>
      <c r="AM320" s="1474"/>
      <c r="AN320" s="1472"/>
      <c r="AO320" s="1472"/>
      <c r="AP320" s="1472" t="str">
        <f t="shared" si="28"/>
        <v>нет</v>
      </c>
      <c r="AQ320" s="1473">
        <f t="shared" si="29"/>
        <v>0</v>
      </c>
      <c r="AR320" s="1451"/>
      <c r="AS320" s="1451"/>
      <c r="AT320" s="1572"/>
      <c r="AU320" s="1421"/>
      <c r="AV320" s="1573"/>
    </row>
    <row r="321" spans="1:48" ht="15.75" customHeight="1">
      <c r="A321" s="1426"/>
      <c r="B321" s="1538"/>
      <c r="C321" s="1569"/>
      <c r="D321" s="1415"/>
      <c r="E321" s="1429"/>
      <c r="F321" s="1516"/>
      <c r="G321" s="1430"/>
      <c r="H321" s="1426"/>
      <c r="I321" s="1426"/>
      <c r="J321" s="1426"/>
      <c r="K321" s="1426"/>
      <c r="L321" s="1426"/>
      <c r="M321" s="1426"/>
      <c r="N321" s="1426"/>
      <c r="O321" s="1570"/>
      <c r="P321" s="1570"/>
      <c r="Q321" s="1570"/>
      <c r="R321" s="1570"/>
      <c r="S321" s="1570"/>
      <c r="T321" s="1570"/>
      <c r="U321" s="1570"/>
      <c r="V321" s="1570"/>
      <c r="W321" s="1570"/>
      <c r="X321" s="1570"/>
      <c r="Y321" s="1570"/>
      <c r="Z321" s="1441"/>
      <c r="AA321" s="1570"/>
      <c r="AB321" s="1570"/>
      <c r="AC321" s="1570"/>
      <c r="AD321" s="1570"/>
      <c r="AE321" s="1570"/>
      <c r="AF321" s="1570"/>
      <c r="AG321" s="1570"/>
      <c r="AH321" s="1570"/>
      <c r="AI321" s="1570"/>
      <c r="AJ321" s="1570"/>
      <c r="AK321" s="1472" t="str">
        <f t="shared" si="26"/>
        <v>нет</v>
      </c>
      <c r="AL321" s="1571">
        <f t="shared" si="27"/>
        <v>0</v>
      </c>
      <c r="AM321" s="1474"/>
      <c r="AN321" s="1472"/>
      <c r="AO321" s="1472"/>
      <c r="AP321" s="1472" t="str">
        <f t="shared" si="28"/>
        <v>нет</v>
      </c>
      <c r="AQ321" s="1473">
        <f t="shared" si="29"/>
        <v>0</v>
      </c>
      <c r="AR321" s="1451"/>
      <c r="AS321" s="1451"/>
      <c r="AT321" s="1572"/>
      <c r="AU321" s="1421"/>
      <c r="AV321" s="1573"/>
    </row>
    <row r="322" spans="1:48" ht="15.75" customHeight="1">
      <c r="A322" s="1426"/>
      <c r="B322" s="1538"/>
      <c r="C322" s="1569"/>
      <c r="D322" s="1415"/>
      <c r="E322" s="1429"/>
      <c r="F322" s="1516"/>
      <c r="G322" s="1430"/>
      <c r="H322" s="1426"/>
      <c r="I322" s="1426"/>
      <c r="J322" s="1426"/>
      <c r="K322" s="1426"/>
      <c r="L322" s="1426"/>
      <c r="M322" s="1426"/>
      <c r="N322" s="1426"/>
      <c r="O322" s="1570"/>
      <c r="P322" s="1570"/>
      <c r="Q322" s="1570"/>
      <c r="R322" s="1570"/>
      <c r="S322" s="1570"/>
      <c r="T322" s="1570"/>
      <c r="U322" s="1570"/>
      <c r="V322" s="1570"/>
      <c r="W322" s="1570"/>
      <c r="X322" s="1570"/>
      <c r="Y322" s="1570"/>
      <c r="Z322" s="1441"/>
      <c r="AA322" s="1570"/>
      <c r="AB322" s="1570"/>
      <c r="AC322" s="1570"/>
      <c r="AD322" s="1570"/>
      <c r="AE322" s="1570"/>
      <c r="AF322" s="1570"/>
      <c r="AG322" s="1570"/>
      <c r="AH322" s="1570"/>
      <c r="AI322" s="1570"/>
      <c r="AJ322" s="1570"/>
      <c r="AK322" s="1472" t="str">
        <f t="shared" si="26"/>
        <v>нет</v>
      </c>
      <c r="AL322" s="1571">
        <f t="shared" si="27"/>
        <v>0</v>
      </c>
      <c r="AM322" s="1474"/>
      <c r="AN322" s="1472"/>
      <c r="AO322" s="1472"/>
      <c r="AP322" s="1472" t="str">
        <f t="shared" si="28"/>
        <v>нет</v>
      </c>
      <c r="AQ322" s="1473">
        <f t="shared" si="29"/>
        <v>0</v>
      </c>
      <c r="AR322" s="1451"/>
      <c r="AS322" s="1451"/>
      <c r="AT322" s="1572"/>
      <c r="AU322" s="1421"/>
      <c r="AV322" s="1573"/>
    </row>
    <row r="323" spans="1:48" ht="15.75" customHeight="1">
      <c r="A323" s="1426"/>
      <c r="B323" s="1538"/>
      <c r="C323" s="1569"/>
      <c r="D323" s="1415"/>
      <c r="E323" s="1429"/>
      <c r="F323" s="1516"/>
      <c r="G323" s="1430"/>
      <c r="H323" s="1426"/>
      <c r="I323" s="1426"/>
      <c r="J323" s="1426"/>
      <c r="K323" s="1426"/>
      <c r="L323" s="1426"/>
      <c r="M323" s="1426"/>
      <c r="N323" s="1426"/>
      <c r="O323" s="1570"/>
      <c r="P323" s="1570"/>
      <c r="Q323" s="1570"/>
      <c r="R323" s="1570"/>
      <c r="S323" s="1570"/>
      <c r="T323" s="1570"/>
      <c r="U323" s="1570"/>
      <c r="V323" s="1570"/>
      <c r="W323" s="1570"/>
      <c r="X323" s="1570"/>
      <c r="Y323" s="1570"/>
      <c r="Z323" s="1441"/>
      <c r="AA323" s="1570"/>
      <c r="AB323" s="1570"/>
      <c r="AC323" s="1570"/>
      <c r="AD323" s="1570"/>
      <c r="AE323" s="1570"/>
      <c r="AF323" s="1570"/>
      <c r="AG323" s="1570"/>
      <c r="AH323" s="1570"/>
      <c r="AI323" s="1570"/>
      <c r="AJ323" s="1570"/>
      <c r="AK323" s="1472" t="str">
        <f t="shared" si="26"/>
        <v>нет</v>
      </c>
      <c r="AL323" s="1571">
        <f t="shared" si="27"/>
        <v>0</v>
      </c>
      <c r="AM323" s="1474"/>
      <c r="AN323" s="1472"/>
      <c r="AO323" s="1472"/>
      <c r="AP323" s="1472" t="str">
        <f t="shared" si="28"/>
        <v>нет</v>
      </c>
      <c r="AQ323" s="1473">
        <f t="shared" si="29"/>
        <v>0</v>
      </c>
      <c r="AR323" s="1451"/>
      <c r="AS323" s="1451"/>
      <c r="AT323" s="1572"/>
      <c r="AU323" s="1421"/>
      <c r="AV323" s="1573"/>
    </row>
    <row r="324" spans="1:48" ht="15.75" customHeight="1">
      <c r="A324" s="1426"/>
      <c r="B324" s="1538"/>
      <c r="C324" s="1569"/>
      <c r="D324" s="1415"/>
      <c r="E324" s="1429"/>
      <c r="F324" s="1516"/>
      <c r="G324" s="1430"/>
      <c r="H324" s="1426"/>
      <c r="I324" s="1426"/>
      <c r="J324" s="1426"/>
      <c r="K324" s="1426"/>
      <c r="L324" s="1426"/>
      <c r="M324" s="1426"/>
      <c r="N324" s="1426"/>
      <c r="O324" s="1570"/>
      <c r="P324" s="1570"/>
      <c r="Q324" s="1570"/>
      <c r="R324" s="1570"/>
      <c r="S324" s="1570"/>
      <c r="T324" s="1570"/>
      <c r="U324" s="1570"/>
      <c r="V324" s="1570"/>
      <c r="W324" s="1570"/>
      <c r="X324" s="1570"/>
      <c r="Y324" s="1570"/>
      <c r="Z324" s="1441"/>
      <c r="AA324" s="1570"/>
      <c r="AB324" s="1570"/>
      <c r="AC324" s="1570"/>
      <c r="AD324" s="1570"/>
      <c r="AE324" s="1570"/>
      <c r="AF324" s="1570"/>
      <c r="AG324" s="1570"/>
      <c r="AH324" s="1570"/>
      <c r="AI324" s="1570"/>
      <c r="AJ324" s="1570"/>
      <c r="AK324" s="1472" t="str">
        <f t="shared" si="26"/>
        <v>нет</v>
      </c>
      <c r="AL324" s="1571">
        <f t="shared" si="27"/>
        <v>0</v>
      </c>
      <c r="AM324" s="1474"/>
      <c r="AN324" s="1472"/>
      <c r="AO324" s="1472"/>
      <c r="AP324" s="1472" t="str">
        <f t="shared" si="28"/>
        <v>нет</v>
      </c>
      <c r="AQ324" s="1473">
        <f t="shared" si="29"/>
        <v>0</v>
      </c>
      <c r="AR324" s="1451"/>
      <c r="AS324" s="1451"/>
      <c r="AT324" s="1572"/>
      <c r="AU324" s="1421"/>
      <c r="AV324" s="1573"/>
    </row>
    <row r="325" spans="1:48" ht="15.75" customHeight="1">
      <c r="A325" s="1426"/>
      <c r="B325" s="1538"/>
      <c r="C325" s="1569"/>
      <c r="D325" s="1415"/>
      <c r="E325" s="1429"/>
      <c r="F325" s="1516"/>
      <c r="G325" s="1430"/>
      <c r="H325" s="1426"/>
      <c r="I325" s="1426"/>
      <c r="J325" s="1426"/>
      <c r="K325" s="1426"/>
      <c r="L325" s="1426"/>
      <c r="M325" s="1426"/>
      <c r="N325" s="1426"/>
      <c r="O325" s="1570"/>
      <c r="P325" s="1570"/>
      <c r="Q325" s="1570"/>
      <c r="R325" s="1570"/>
      <c r="S325" s="1570"/>
      <c r="T325" s="1570"/>
      <c r="U325" s="1570"/>
      <c r="V325" s="1570"/>
      <c r="W325" s="1570"/>
      <c r="X325" s="1570"/>
      <c r="Y325" s="1570"/>
      <c r="Z325" s="1441"/>
      <c r="AA325" s="1570"/>
      <c r="AB325" s="1570"/>
      <c r="AC325" s="1570"/>
      <c r="AD325" s="1570"/>
      <c r="AE325" s="1570"/>
      <c r="AF325" s="1570"/>
      <c r="AG325" s="1570"/>
      <c r="AH325" s="1570"/>
      <c r="AI325" s="1570"/>
      <c r="AJ325" s="1570"/>
      <c r="AK325" s="1472" t="str">
        <f t="shared" si="26"/>
        <v>нет</v>
      </c>
      <c r="AL325" s="1571">
        <f t="shared" si="27"/>
        <v>0</v>
      </c>
      <c r="AM325" s="1474"/>
      <c r="AN325" s="1472"/>
      <c r="AO325" s="1472"/>
      <c r="AP325" s="1472" t="str">
        <f t="shared" si="28"/>
        <v>нет</v>
      </c>
      <c r="AQ325" s="1473">
        <f t="shared" si="29"/>
        <v>0</v>
      </c>
      <c r="AR325" s="1451"/>
      <c r="AS325" s="1451"/>
      <c r="AT325" s="1572"/>
      <c r="AU325" s="1421"/>
      <c r="AV325" s="1573"/>
    </row>
    <row r="326" spans="1:48" ht="15.75" customHeight="1">
      <c r="A326" s="1426"/>
      <c r="B326" s="1538"/>
      <c r="C326" s="1569"/>
      <c r="D326" s="1415"/>
      <c r="E326" s="1429"/>
      <c r="F326" s="1516"/>
      <c r="G326" s="1430"/>
      <c r="H326" s="1426"/>
      <c r="I326" s="1426"/>
      <c r="J326" s="1426"/>
      <c r="K326" s="1426"/>
      <c r="L326" s="1426"/>
      <c r="M326" s="1426"/>
      <c r="N326" s="1426"/>
      <c r="O326" s="1570"/>
      <c r="P326" s="1570"/>
      <c r="Q326" s="1570"/>
      <c r="R326" s="1570"/>
      <c r="S326" s="1570"/>
      <c r="T326" s="1570"/>
      <c r="U326" s="1570"/>
      <c r="V326" s="1570"/>
      <c r="W326" s="1570"/>
      <c r="X326" s="1570"/>
      <c r="Y326" s="1570"/>
      <c r="Z326" s="1441"/>
      <c r="AA326" s="1570"/>
      <c r="AB326" s="1570"/>
      <c r="AC326" s="1570"/>
      <c r="AD326" s="1570"/>
      <c r="AE326" s="1570"/>
      <c r="AF326" s="1570"/>
      <c r="AG326" s="1570"/>
      <c r="AH326" s="1570"/>
      <c r="AI326" s="1570"/>
      <c r="AJ326" s="1570"/>
      <c r="AK326" s="1472" t="str">
        <f t="shared" ref="AK326:AK389" si="30">IF(AL326,"да","нет")</f>
        <v>нет</v>
      </c>
      <c r="AL326" s="1571">
        <f t="shared" ref="AL326:AL389" si="31">SUM(AM326:AO326)</f>
        <v>0</v>
      </c>
      <c r="AM326" s="1474"/>
      <c r="AN326" s="1472"/>
      <c r="AO326" s="1472"/>
      <c r="AP326" s="1472" t="str">
        <f t="shared" ref="AP326:AP389" si="32">IF(AQ326,"да","нет")</f>
        <v>нет</v>
      </c>
      <c r="AQ326" s="1473">
        <f t="shared" ref="AQ326:AQ389" si="33">SUM(AR326:AT326)</f>
        <v>0</v>
      </c>
      <c r="AR326" s="1451"/>
      <c r="AS326" s="1451"/>
      <c r="AT326" s="1572"/>
      <c r="AU326" s="1421"/>
      <c r="AV326" s="1573"/>
    </row>
    <row r="327" spans="1:48" ht="15.75" customHeight="1">
      <c r="A327" s="1426"/>
      <c r="B327" s="1538"/>
      <c r="C327" s="1569"/>
      <c r="D327" s="1415"/>
      <c r="E327" s="1429"/>
      <c r="F327" s="1516"/>
      <c r="G327" s="1430"/>
      <c r="H327" s="1426"/>
      <c r="I327" s="1426"/>
      <c r="J327" s="1426"/>
      <c r="K327" s="1426"/>
      <c r="L327" s="1426"/>
      <c r="M327" s="1426"/>
      <c r="N327" s="1426"/>
      <c r="O327" s="1570"/>
      <c r="P327" s="1570"/>
      <c r="Q327" s="1570"/>
      <c r="R327" s="1570"/>
      <c r="S327" s="1570"/>
      <c r="T327" s="1570"/>
      <c r="U327" s="1570"/>
      <c r="V327" s="1570"/>
      <c r="W327" s="1570"/>
      <c r="X327" s="1570"/>
      <c r="Y327" s="1570"/>
      <c r="Z327" s="1441"/>
      <c r="AA327" s="1570"/>
      <c r="AB327" s="1570"/>
      <c r="AC327" s="1570"/>
      <c r="AD327" s="1570"/>
      <c r="AE327" s="1570"/>
      <c r="AF327" s="1570"/>
      <c r="AG327" s="1570"/>
      <c r="AH327" s="1570"/>
      <c r="AI327" s="1570"/>
      <c r="AJ327" s="1570"/>
      <c r="AK327" s="1472" t="str">
        <f t="shared" si="30"/>
        <v>нет</v>
      </c>
      <c r="AL327" s="1571">
        <f t="shared" si="31"/>
        <v>0</v>
      </c>
      <c r="AM327" s="1474"/>
      <c r="AN327" s="1472"/>
      <c r="AO327" s="1472"/>
      <c r="AP327" s="1472" t="str">
        <f t="shared" si="32"/>
        <v>нет</v>
      </c>
      <c r="AQ327" s="1473">
        <f t="shared" si="33"/>
        <v>0</v>
      </c>
      <c r="AR327" s="1451"/>
      <c r="AS327" s="1451"/>
      <c r="AT327" s="1572"/>
      <c r="AU327" s="1421"/>
      <c r="AV327" s="1573"/>
    </row>
    <row r="328" spans="1:48" ht="15.75" customHeight="1">
      <c r="A328" s="1426"/>
      <c r="B328" s="1538"/>
      <c r="C328" s="1569"/>
      <c r="D328" s="1415"/>
      <c r="E328" s="1429"/>
      <c r="F328" s="1516"/>
      <c r="G328" s="1430"/>
      <c r="H328" s="1426"/>
      <c r="I328" s="1426"/>
      <c r="J328" s="1426"/>
      <c r="K328" s="1426"/>
      <c r="L328" s="1426"/>
      <c r="M328" s="1426"/>
      <c r="N328" s="1426"/>
      <c r="O328" s="1570"/>
      <c r="P328" s="1570"/>
      <c r="Q328" s="1570"/>
      <c r="R328" s="1570"/>
      <c r="S328" s="1570"/>
      <c r="T328" s="1570"/>
      <c r="U328" s="1570"/>
      <c r="V328" s="1570"/>
      <c r="W328" s="1570"/>
      <c r="X328" s="1570"/>
      <c r="Y328" s="1570"/>
      <c r="Z328" s="1441"/>
      <c r="AA328" s="1570"/>
      <c r="AB328" s="1570"/>
      <c r="AC328" s="1570"/>
      <c r="AD328" s="1570"/>
      <c r="AE328" s="1570"/>
      <c r="AF328" s="1570"/>
      <c r="AG328" s="1570"/>
      <c r="AH328" s="1570"/>
      <c r="AI328" s="1570"/>
      <c r="AJ328" s="1570"/>
      <c r="AK328" s="1472" t="str">
        <f t="shared" si="30"/>
        <v>нет</v>
      </c>
      <c r="AL328" s="1571">
        <f t="shared" si="31"/>
        <v>0</v>
      </c>
      <c r="AM328" s="1474"/>
      <c r="AN328" s="1472"/>
      <c r="AO328" s="1472"/>
      <c r="AP328" s="1472" t="str">
        <f t="shared" si="32"/>
        <v>нет</v>
      </c>
      <c r="AQ328" s="1473">
        <f t="shared" si="33"/>
        <v>0</v>
      </c>
      <c r="AR328" s="1451"/>
      <c r="AS328" s="1451"/>
      <c r="AT328" s="1572"/>
      <c r="AU328" s="1421"/>
      <c r="AV328" s="1573"/>
    </row>
    <row r="329" spans="1:48" ht="15.75" customHeight="1">
      <c r="A329" s="1426"/>
      <c r="B329" s="1538"/>
      <c r="C329" s="1569"/>
      <c r="D329" s="1415"/>
      <c r="E329" s="1429"/>
      <c r="F329" s="1516"/>
      <c r="G329" s="1430"/>
      <c r="H329" s="1426"/>
      <c r="I329" s="1426"/>
      <c r="J329" s="1426"/>
      <c r="K329" s="1426"/>
      <c r="L329" s="1426"/>
      <c r="M329" s="1426"/>
      <c r="N329" s="1426"/>
      <c r="O329" s="1570"/>
      <c r="P329" s="1570"/>
      <c r="Q329" s="1570"/>
      <c r="R329" s="1570"/>
      <c r="S329" s="1570"/>
      <c r="T329" s="1570"/>
      <c r="U329" s="1570"/>
      <c r="V329" s="1570"/>
      <c r="W329" s="1570"/>
      <c r="X329" s="1570"/>
      <c r="Y329" s="1570"/>
      <c r="Z329" s="1441"/>
      <c r="AA329" s="1570"/>
      <c r="AB329" s="1570"/>
      <c r="AC329" s="1570"/>
      <c r="AD329" s="1570"/>
      <c r="AE329" s="1570"/>
      <c r="AF329" s="1570"/>
      <c r="AG329" s="1570"/>
      <c r="AH329" s="1570"/>
      <c r="AI329" s="1570"/>
      <c r="AJ329" s="1570"/>
      <c r="AK329" s="1472" t="str">
        <f t="shared" si="30"/>
        <v>нет</v>
      </c>
      <c r="AL329" s="1571">
        <f t="shared" si="31"/>
        <v>0</v>
      </c>
      <c r="AM329" s="1474"/>
      <c r="AN329" s="1472"/>
      <c r="AO329" s="1472"/>
      <c r="AP329" s="1472" t="str">
        <f t="shared" si="32"/>
        <v>нет</v>
      </c>
      <c r="AQ329" s="1473">
        <f t="shared" si="33"/>
        <v>0</v>
      </c>
      <c r="AR329" s="1451"/>
      <c r="AS329" s="1451"/>
      <c r="AT329" s="1572"/>
      <c r="AU329" s="1421"/>
      <c r="AV329" s="1573"/>
    </row>
    <row r="330" spans="1:48" ht="15.75" customHeight="1">
      <c r="A330" s="1426"/>
      <c r="B330" s="1538"/>
      <c r="C330" s="1569"/>
      <c r="D330" s="1415"/>
      <c r="E330" s="1429"/>
      <c r="F330" s="1516"/>
      <c r="G330" s="1430"/>
      <c r="H330" s="1426"/>
      <c r="I330" s="1426"/>
      <c r="J330" s="1426"/>
      <c r="K330" s="1426"/>
      <c r="L330" s="1426"/>
      <c r="M330" s="1426"/>
      <c r="N330" s="1426"/>
      <c r="O330" s="1570"/>
      <c r="P330" s="1570"/>
      <c r="Q330" s="1570"/>
      <c r="R330" s="1570"/>
      <c r="S330" s="1570"/>
      <c r="T330" s="1570"/>
      <c r="U330" s="1570"/>
      <c r="V330" s="1570"/>
      <c r="W330" s="1570"/>
      <c r="X330" s="1570"/>
      <c r="Y330" s="1570"/>
      <c r="Z330" s="1441"/>
      <c r="AA330" s="1570"/>
      <c r="AB330" s="1570"/>
      <c r="AC330" s="1570"/>
      <c r="AD330" s="1570"/>
      <c r="AE330" s="1570"/>
      <c r="AF330" s="1570"/>
      <c r="AG330" s="1570"/>
      <c r="AH330" s="1570"/>
      <c r="AI330" s="1570"/>
      <c r="AJ330" s="1570"/>
      <c r="AK330" s="1472" t="str">
        <f t="shared" si="30"/>
        <v>нет</v>
      </c>
      <c r="AL330" s="1571">
        <f t="shared" si="31"/>
        <v>0</v>
      </c>
      <c r="AM330" s="1474"/>
      <c r="AN330" s="1472"/>
      <c r="AO330" s="1472"/>
      <c r="AP330" s="1472" t="str">
        <f t="shared" si="32"/>
        <v>нет</v>
      </c>
      <c r="AQ330" s="1473">
        <f t="shared" si="33"/>
        <v>0</v>
      </c>
      <c r="AR330" s="1451"/>
      <c r="AS330" s="1451"/>
      <c r="AT330" s="1572"/>
      <c r="AU330" s="1421"/>
      <c r="AV330" s="1573"/>
    </row>
    <row r="331" spans="1:48" ht="15.75" customHeight="1">
      <c r="A331" s="1426"/>
      <c r="B331" s="1538"/>
      <c r="C331" s="1569"/>
      <c r="D331" s="1415"/>
      <c r="E331" s="1429"/>
      <c r="F331" s="1516"/>
      <c r="G331" s="1430"/>
      <c r="H331" s="1426"/>
      <c r="I331" s="1426"/>
      <c r="J331" s="1426"/>
      <c r="K331" s="1426"/>
      <c r="L331" s="1426"/>
      <c r="M331" s="1426"/>
      <c r="N331" s="1426"/>
      <c r="O331" s="1570"/>
      <c r="P331" s="1570"/>
      <c r="Q331" s="1570"/>
      <c r="R331" s="1570"/>
      <c r="S331" s="1570"/>
      <c r="T331" s="1570"/>
      <c r="U331" s="1570"/>
      <c r="V331" s="1570"/>
      <c r="W331" s="1570"/>
      <c r="X331" s="1570"/>
      <c r="Y331" s="1570"/>
      <c r="Z331" s="1441"/>
      <c r="AA331" s="1570"/>
      <c r="AB331" s="1570"/>
      <c r="AC331" s="1570"/>
      <c r="AD331" s="1570"/>
      <c r="AE331" s="1570"/>
      <c r="AF331" s="1570"/>
      <c r="AG331" s="1570"/>
      <c r="AH331" s="1570"/>
      <c r="AI331" s="1570"/>
      <c r="AJ331" s="1570"/>
      <c r="AK331" s="1472" t="str">
        <f t="shared" si="30"/>
        <v>нет</v>
      </c>
      <c r="AL331" s="1571">
        <f t="shared" si="31"/>
        <v>0</v>
      </c>
      <c r="AM331" s="1474"/>
      <c r="AN331" s="1472"/>
      <c r="AO331" s="1472"/>
      <c r="AP331" s="1472" t="str">
        <f t="shared" si="32"/>
        <v>нет</v>
      </c>
      <c r="AQ331" s="1473">
        <f t="shared" si="33"/>
        <v>0</v>
      </c>
      <c r="AR331" s="1451"/>
      <c r="AS331" s="1451"/>
      <c r="AT331" s="1572"/>
      <c r="AU331" s="1421"/>
      <c r="AV331" s="1573"/>
    </row>
    <row r="332" spans="1:48" ht="15.75" customHeight="1">
      <c r="A332" s="1426"/>
      <c r="B332" s="1538"/>
      <c r="C332" s="1569"/>
      <c r="D332" s="1415"/>
      <c r="E332" s="1429"/>
      <c r="F332" s="1516"/>
      <c r="G332" s="1430"/>
      <c r="H332" s="1426"/>
      <c r="I332" s="1426"/>
      <c r="J332" s="1426"/>
      <c r="K332" s="1426"/>
      <c r="L332" s="1426"/>
      <c r="M332" s="1426"/>
      <c r="N332" s="1426"/>
      <c r="O332" s="1570"/>
      <c r="P332" s="1570"/>
      <c r="Q332" s="1570"/>
      <c r="R332" s="1570"/>
      <c r="S332" s="1570"/>
      <c r="T332" s="1570"/>
      <c r="U332" s="1570"/>
      <c r="V332" s="1570"/>
      <c r="W332" s="1570"/>
      <c r="X332" s="1570"/>
      <c r="Y332" s="1570"/>
      <c r="Z332" s="1441"/>
      <c r="AA332" s="1570"/>
      <c r="AB332" s="1570"/>
      <c r="AC332" s="1570"/>
      <c r="AD332" s="1570"/>
      <c r="AE332" s="1570"/>
      <c r="AF332" s="1570"/>
      <c r="AG332" s="1570"/>
      <c r="AH332" s="1570"/>
      <c r="AI332" s="1570"/>
      <c r="AJ332" s="1570"/>
      <c r="AK332" s="1472" t="str">
        <f t="shared" si="30"/>
        <v>нет</v>
      </c>
      <c r="AL332" s="1571">
        <f t="shared" si="31"/>
        <v>0</v>
      </c>
      <c r="AM332" s="1474"/>
      <c r="AN332" s="1472"/>
      <c r="AO332" s="1472"/>
      <c r="AP332" s="1472" t="str">
        <f t="shared" si="32"/>
        <v>нет</v>
      </c>
      <c r="AQ332" s="1473">
        <f t="shared" si="33"/>
        <v>0</v>
      </c>
      <c r="AR332" s="1451"/>
      <c r="AS332" s="1451"/>
      <c r="AT332" s="1572"/>
      <c r="AU332" s="1421"/>
      <c r="AV332" s="1573"/>
    </row>
    <row r="333" spans="1:48" ht="15.75" customHeight="1">
      <c r="A333" s="1426"/>
      <c r="B333" s="1538"/>
      <c r="C333" s="1569"/>
      <c r="D333" s="1415"/>
      <c r="E333" s="1429"/>
      <c r="F333" s="1516"/>
      <c r="G333" s="1430"/>
      <c r="H333" s="1426"/>
      <c r="I333" s="1426"/>
      <c r="J333" s="1426"/>
      <c r="K333" s="1426"/>
      <c r="L333" s="1426"/>
      <c r="M333" s="1426"/>
      <c r="N333" s="1426"/>
      <c r="O333" s="1570"/>
      <c r="P333" s="1570"/>
      <c r="Q333" s="1570"/>
      <c r="R333" s="1570"/>
      <c r="S333" s="1570"/>
      <c r="T333" s="1570"/>
      <c r="U333" s="1570"/>
      <c r="V333" s="1570"/>
      <c r="W333" s="1570"/>
      <c r="X333" s="1570"/>
      <c r="Y333" s="1570"/>
      <c r="Z333" s="1441"/>
      <c r="AA333" s="1570"/>
      <c r="AB333" s="1570"/>
      <c r="AC333" s="1570"/>
      <c r="AD333" s="1570"/>
      <c r="AE333" s="1570"/>
      <c r="AF333" s="1570"/>
      <c r="AG333" s="1570"/>
      <c r="AH333" s="1570"/>
      <c r="AI333" s="1570"/>
      <c r="AJ333" s="1570"/>
      <c r="AK333" s="1472" t="str">
        <f t="shared" si="30"/>
        <v>нет</v>
      </c>
      <c r="AL333" s="1571">
        <f t="shared" si="31"/>
        <v>0</v>
      </c>
      <c r="AM333" s="1474"/>
      <c r="AN333" s="1472"/>
      <c r="AO333" s="1472"/>
      <c r="AP333" s="1472" t="str">
        <f t="shared" si="32"/>
        <v>нет</v>
      </c>
      <c r="AQ333" s="1473">
        <f t="shared" si="33"/>
        <v>0</v>
      </c>
      <c r="AR333" s="1451"/>
      <c r="AS333" s="1451"/>
      <c r="AT333" s="1572"/>
      <c r="AU333" s="1421"/>
      <c r="AV333" s="1573"/>
    </row>
    <row r="334" spans="1:48" ht="15.75" customHeight="1">
      <c r="A334" s="1426"/>
      <c r="B334" s="1538"/>
      <c r="C334" s="1569"/>
      <c r="D334" s="1415"/>
      <c r="E334" s="1429"/>
      <c r="F334" s="1516"/>
      <c r="G334" s="1430"/>
      <c r="H334" s="1426"/>
      <c r="I334" s="1426"/>
      <c r="J334" s="1426"/>
      <c r="K334" s="1426"/>
      <c r="L334" s="1426"/>
      <c r="M334" s="1426"/>
      <c r="N334" s="1426"/>
      <c r="O334" s="1570"/>
      <c r="P334" s="1570"/>
      <c r="Q334" s="1570"/>
      <c r="R334" s="1570"/>
      <c r="S334" s="1570"/>
      <c r="T334" s="1570"/>
      <c r="U334" s="1570"/>
      <c r="V334" s="1570"/>
      <c r="W334" s="1570"/>
      <c r="X334" s="1570"/>
      <c r="Y334" s="1570"/>
      <c r="Z334" s="1441"/>
      <c r="AA334" s="1570"/>
      <c r="AB334" s="1570"/>
      <c r="AC334" s="1570"/>
      <c r="AD334" s="1570"/>
      <c r="AE334" s="1570"/>
      <c r="AF334" s="1570"/>
      <c r="AG334" s="1570"/>
      <c r="AH334" s="1570"/>
      <c r="AI334" s="1570"/>
      <c r="AJ334" s="1570"/>
      <c r="AK334" s="1472" t="str">
        <f t="shared" si="30"/>
        <v>нет</v>
      </c>
      <c r="AL334" s="1571">
        <f t="shared" si="31"/>
        <v>0</v>
      </c>
      <c r="AM334" s="1474"/>
      <c r="AN334" s="1472"/>
      <c r="AO334" s="1472"/>
      <c r="AP334" s="1472" t="str">
        <f t="shared" si="32"/>
        <v>нет</v>
      </c>
      <c r="AQ334" s="1473">
        <f t="shared" si="33"/>
        <v>0</v>
      </c>
      <c r="AR334" s="1451"/>
      <c r="AS334" s="1451"/>
      <c r="AT334" s="1572"/>
      <c r="AU334" s="1421"/>
      <c r="AV334" s="1573"/>
    </row>
    <row r="335" spans="1:48" ht="15.75" customHeight="1">
      <c r="A335" s="1426"/>
      <c r="B335" s="1538"/>
      <c r="C335" s="1569"/>
      <c r="D335" s="1415"/>
      <c r="E335" s="1429"/>
      <c r="F335" s="1516"/>
      <c r="G335" s="1430"/>
      <c r="H335" s="1426"/>
      <c r="I335" s="1426"/>
      <c r="J335" s="1426"/>
      <c r="K335" s="1426"/>
      <c r="L335" s="1426"/>
      <c r="M335" s="1426"/>
      <c r="N335" s="1426"/>
      <c r="O335" s="1570"/>
      <c r="P335" s="1570"/>
      <c r="Q335" s="1570"/>
      <c r="R335" s="1570"/>
      <c r="S335" s="1570"/>
      <c r="T335" s="1570"/>
      <c r="U335" s="1570"/>
      <c r="V335" s="1570"/>
      <c r="W335" s="1570"/>
      <c r="X335" s="1570"/>
      <c r="Y335" s="1570"/>
      <c r="Z335" s="1441"/>
      <c r="AA335" s="1570"/>
      <c r="AB335" s="1570"/>
      <c r="AC335" s="1570"/>
      <c r="AD335" s="1570"/>
      <c r="AE335" s="1570"/>
      <c r="AF335" s="1570"/>
      <c r="AG335" s="1570"/>
      <c r="AH335" s="1570"/>
      <c r="AI335" s="1570"/>
      <c r="AJ335" s="1570"/>
      <c r="AK335" s="1472" t="str">
        <f t="shared" si="30"/>
        <v>нет</v>
      </c>
      <c r="AL335" s="1571">
        <f t="shared" si="31"/>
        <v>0</v>
      </c>
      <c r="AM335" s="1474"/>
      <c r="AN335" s="1472"/>
      <c r="AO335" s="1472"/>
      <c r="AP335" s="1472" t="str">
        <f t="shared" si="32"/>
        <v>нет</v>
      </c>
      <c r="AQ335" s="1473">
        <f t="shared" si="33"/>
        <v>0</v>
      </c>
      <c r="AR335" s="1451"/>
      <c r="AS335" s="1451"/>
      <c r="AT335" s="1572"/>
      <c r="AU335" s="1421"/>
      <c r="AV335" s="1573"/>
    </row>
    <row r="336" spans="1:48" ht="15.75" customHeight="1">
      <c r="A336" s="1426"/>
      <c r="B336" s="1538"/>
      <c r="C336" s="1569"/>
      <c r="D336" s="1415"/>
      <c r="E336" s="1429"/>
      <c r="F336" s="1516"/>
      <c r="G336" s="1430"/>
      <c r="H336" s="1426"/>
      <c r="I336" s="1426"/>
      <c r="J336" s="1426"/>
      <c r="K336" s="1426"/>
      <c r="L336" s="1426"/>
      <c r="M336" s="1426"/>
      <c r="N336" s="1426"/>
      <c r="O336" s="1570"/>
      <c r="P336" s="1570"/>
      <c r="Q336" s="1570"/>
      <c r="R336" s="1570"/>
      <c r="S336" s="1570"/>
      <c r="T336" s="1570"/>
      <c r="U336" s="1570"/>
      <c r="V336" s="1570"/>
      <c r="W336" s="1570"/>
      <c r="X336" s="1570"/>
      <c r="Y336" s="1570"/>
      <c r="Z336" s="1441"/>
      <c r="AA336" s="1570"/>
      <c r="AB336" s="1570"/>
      <c r="AC336" s="1570"/>
      <c r="AD336" s="1570"/>
      <c r="AE336" s="1570"/>
      <c r="AF336" s="1570"/>
      <c r="AG336" s="1570"/>
      <c r="AH336" s="1570"/>
      <c r="AI336" s="1570"/>
      <c r="AJ336" s="1570"/>
      <c r="AK336" s="1472" t="str">
        <f t="shared" si="30"/>
        <v>нет</v>
      </c>
      <c r="AL336" s="1571">
        <f t="shared" si="31"/>
        <v>0</v>
      </c>
      <c r="AM336" s="1474"/>
      <c r="AN336" s="1472"/>
      <c r="AO336" s="1472"/>
      <c r="AP336" s="1472" t="str">
        <f t="shared" si="32"/>
        <v>нет</v>
      </c>
      <c r="AQ336" s="1473">
        <f t="shared" si="33"/>
        <v>0</v>
      </c>
      <c r="AR336" s="1451"/>
      <c r="AS336" s="1451"/>
      <c r="AT336" s="1572"/>
      <c r="AU336" s="1421"/>
      <c r="AV336" s="1573"/>
    </row>
    <row r="337" spans="1:48" ht="15.75" customHeight="1">
      <c r="A337" s="1426"/>
      <c r="B337" s="1538"/>
      <c r="C337" s="1569"/>
      <c r="D337" s="1415"/>
      <c r="E337" s="1429"/>
      <c r="F337" s="1516"/>
      <c r="G337" s="1430"/>
      <c r="H337" s="1426"/>
      <c r="I337" s="1426"/>
      <c r="J337" s="1426"/>
      <c r="K337" s="1426"/>
      <c r="L337" s="1426"/>
      <c r="M337" s="1426"/>
      <c r="N337" s="1426"/>
      <c r="O337" s="1570"/>
      <c r="P337" s="1570"/>
      <c r="Q337" s="1570"/>
      <c r="R337" s="1570"/>
      <c r="S337" s="1570"/>
      <c r="T337" s="1570"/>
      <c r="U337" s="1570"/>
      <c r="V337" s="1570"/>
      <c r="W337" s="1570"/>
      <c r="X337" s="1570"/>
      <c r="Y337" s="1570"/>
      <c r="Z337" s="1441"/>
      <c r="AA337" s="1570"/>
      <c r="AB337" s="1570"/>
      <c r="AC337" s="1570"/>
      <c r="AD337" s="1570"/>
      <c r="AE337" s="1570"/>
      <c r="AF337" s="1570"/>
      <c r="AG337" s="1570"/>
      <c r="AH337" s="1570"/>
      <c r="AI337" s="1570"/>
      <c r="AJ337" s="1570"/>
      <c r="AK337" s="1472" t="str">
        <f t="shared" si="30"/>
        <v>нет</v>
      </c>
      <c r="AL337" s="1571">
        <f t="shared" si="31"/>
        <v>0</v>
      </c>
      <c r="AM337" s="1474"/>
      <c r="AN337" s="1472"/>
      <c r="AO337" s="1472"/>
      <c r="AP337" s="1472" t="str">
        <f t="shared" si="32"/>
        <v>нет</v>
      </c>
      <c r="AQ337" s="1473">
        <f t="shared" si="33"/>
        <v>0</v>
      </c>
      <c r="AR337" s="1451"/>
      <c r="AS337" s="1451"/>
      <c r="AT337" s="1572"/>
      <c r="AU337" s="1421"/>
      <c r="AV337" s="1573"/>
    </row>
    <row r="338" spans="1:48" ht="15.75" customHeight="1">
      <c r="A338" s="1426"/>
      <c r="B338" s="1538"/>
      <c r="C338" s="1569"/>
      <c r="D338" s="1415"/>
      <c r="E338" s="1429"/>
      <c r="F338" s="1516"/>
      <c r="G338" s="1430"/>
      <c r="H338" s="1426"/>
      <c r="I338" s="1426"/>
      <c r="J338" s="1426"/>
      <c r="K338" s="1426"/>
      <c r="L338" s="1426"/>
      <c r="M338" s="1426"/>
      <c r="N338" s="1426"/>
      <c r="O338" s="1570"/>
      <c r="P338" s="1570"/>
      <c r="Q338" s="1570"/>
      <c r="R338" s="1570"/>
      <c r="S338" s="1570"/>
      <c r="T338" s="1570"/>
      <c r="U338" s="1570"/>
      <c r="V338" s="1570"/>
      <c r="W338" s="1570"/>
      <c r="X338" s="1570"/>
      <c r="Y338" s="1570"/>
      <c r="Z338" s="1441"/>
      <c r="AA338" s="1570"/>
      <c r="AB338" s="1570"/>
      <c r="AC338" s="1570"/>
      <c r="AD338" s="1570"/>
      <c r="AE338" s="1570"/>
      <c r="AF338" s="1570"/>
      <c r="AG338" s="1570"/>
      <c r="AH338" s="1570"/>
      <c r="AI338" s="1570"/>
      <c r="AJ338" s="1570"/>
      <c r="AK338" s="1472" t="str">
        <f t="shared" si="30"/>
        <v>нет</v>
      </c>
      <c r="AL338" s="1571">
        <f t="shared" si="31"/>
        <v>0</v>
      </c>
      <c r="AM338" s="1474"/>
      <c r="AN338" s="1472"/>
      <c r="AO338" s="1472"/>
      <c r="AP338" s="1472" t="str">
        <f t="shared" si="32"/>
        <v>нет</v>
      </c>
      <c r="AQ338" s="1473">
        <f t="shared" si="33"/>
        <v>0</v>
      </c>
      <c r="AR338" s="1451"/>
      <c r="AS338" s="1451"/>
      <c r="AT338" s="1572"/>
      <c r="AU338" s="1421"/>
      <c r="AV338" s="1573"/>
    </row>
    <row r="339" spans="1:48" ht="15.75" customHeight="1">
      <c r="A339" s="1426"/>
      <c r="B339" s="1538"/>
      <c r="C339" s="1569"/>
      <c r="D339" s="1415"/>
      <c r="E339" s="1429"/>
      <c r="F339" s="1516"/>
      <c r="G339" s="1430"/>
      <c r="H339" s="1426"/>
      <c r="I339" s="1426"/>
      <c r="J339" s="1426"/>
      <c r="K339" s="1426"/>
      <c r="L339" s="1426"/>
      <c r="M339" s="1426"/>
      <c r="N339" s="1426"/>
      <c r="O339" s="1570"/>
      <c r="P339" s="1570"/>
      <c r="Q339" s="1570"/>
      <c r="R339" s="1570"/>
      <c r="S339" s="1570"/>
      <c r="T339" s="1570"/>
      <c r="U339" s="1570"/>
      <c r="V339" s="1570"/>
      <c r="W339" s="1570"/>
      <c r="X339" s="1570"/>
      <c r="Y339" s="1570"/>
      <c r="Z339" s="1441"/>
      <c r="AA339" s="1570"/>
      <c r="AB339" s="1570"/>
      <c r="AC339" s="1570"/>
      <c r="AD339" s="1570"/>
      <c r="AE339" s="1570"/>
      <c r="AF339" s="1570"/>
      <c r="AG339" s="1570"/>
      <c r="AH339" s="1570"/>
      <c r="AI339" s="1570"/>
      <c r="AJ339" s="1570"/>
      <c r="AK339" s="1472" t="str">
        <f t="shared" si="30"/>
        <v>нет</v>
      </c>
      <c r="AL339" s="1571">
        <f t="shared" si="31"/>
        <v>0</v>
      </c>
      <c r="AM339" s="1474"/>
      <c r="AN339" s="1472"/>
      <c r="AO339" s="1472"/>
      <c r="AP339" s="1472" t="str">
        <f t="shared" si="32"/>
        <v>нет</v>
      </c>
      <c r="AQ339" s="1473">
        <f t="shared" si="33"/>
        <v>0</v>
      </c>
      <c r="AR339" s="1451"/>
      <c r="AS339" s="1451"/>
      <c r="AT339" s="1572"/>
      <c r="AU339" s="1421"/>
      <c r="AV339" s="1573"/>
    </row>
    <row r="340" spans="1:48" ht="15.75" customHeight="1">
      <c r="A340" s="1426"/>
      <c r="B340" s="1538"/>
      <c r="C340" s="1569"/>
      <c r="D340" s="1415"/>
      <c r="E340" s="1429"/>
      <c r="F340" s="1516"/>
      <c r="G340" s="1430"/>
      <c r="H340" s="1426"/>
      <c r="I340" s="1426"/>
      <c r="J340" s="1426"/>
      <c r="K340" s="1426"/>
      <c r="L340" s="1426"/>
      <c r="M340" s="1426"/>
      <c r="N340" s="1426"/>
      <c r="O340" s="1570"/>
      <c r="P340" s="1570"/>
      <c r="Q340" s="1570"/>
      <c r="R340" s="1570"/>
      <c r="S340" s="1570"/>
      <c r="T340" s="1570"/>
      <c r="U340" s="1570"/>
      <c r="V340" s="1570"/>
      <c r="W340" s="1570"/>
      <c r="X340" s="1570"/>
      <c r="Y340" s="1570"/>
      <c r="Z340" s="1441"/>
      <c r="AA340" s="1570"/>
      <c r="AB340" s="1570"/>
      <c r="AC340" s="1570"/>
      <c r="AD340" s="1570"/>
      <c r="AE340" s="1570"/>
      <c r="AF340" s="1570"/>
      <c r="AG340" s="1570"/>
      <c r="AH340" s="1570"/>
      <c r="AI340" s="1570"/>
      <c r="AJ340" s="1570"/>
      <c r="AK340" s="1472" t="str">
        <f t="shared" si="30"/>
        <v>нет</v>
      </c>
      <c r="AL340" s="1571">
        <f t="shared" si="31"/>
        <v>0</v>
      </c>
      <c r="AM340" s="1474"/>
      <c r="AN340" s="1472"/>
      <c r="AO340" s="1472"/>
      <c r="AP340" s="1472" t="str">
        <f t="shared" si="32"/>
        <v>нет</v>
      </c>
      <c r="AQ340" s="1473">
        <f t="shared" si="33"/>
        <v>0</v>
      </c>
      <c r="AR340" s="1451"/>
      <c r="AS340" s="1451"/>
      <c r="AT340" s="1572"/>
      <c r="AU340" s="1421"/>
      <c r="AV340" s="1573"/>
    </row>
    <row r="341" spans="1:48" ht="15.75" customHeight="1">
      <c r="A341" s="1426"/>
      <c r="B341" s="1538"/>
      <c r="C341" s="1569"/>
      <c r="D341" s="1415"/>
      <c r="E341" s="1429"/>
      <c r="F341" s="1516"/>
      <c r="G341" s="1430"/>
      <c r="H341" s="1426"/>
      <c r="I341" s="1426"/>
      <c r="J341" s="1426"/>
      <c r="K341" s="1426"/>
      <c r="L341" s="1426"/>
      <c r="M341" s="1426"/>
      <c r="N341" s="1426"/>
      <c r="O341" s="1570"/>
      <c r="P341" s="1570"/>
      <c r="Q341" s="1570"/>
      <c r="R341" s="1570"/>
      <c r="S341" s="1570"/>
      <c r="T341" s="1570"/>
      <c r="U341" s="1570"/>
      <c r="V341" s="1570"/>
      <c r="W341" s="1570"/>
      <c r="X341" s="1570"/>
      <c r="Y341" s="1570"/>
      <c r="Z341" s="1441"/>
      <c r="AA341" s="1570"/>
      <c r="AB341" s="1570"/>
      <c r="AC341" s="1570"/>
      <c r="AD341" s="1570"/>
      <c r="AE341" s="1570"/>
      <c r="AF341" s="1570"/>
      <c r="AG341" s="1570"/>
      <c r="AH341" s="1570"/>
      <c r="AI341" s="1570"/>
      <c r="AJ341" s="1570"/>
      <c r="AK341" s="1472" t="str">
        <f t="shared" si="30"/>
        <v>нет</v>
      </c>
      <c r="AL341" s="1571">
        <f t="shared" si="31"/>
        <v>0</v>
      </c>
      <c r="AM341" s="1474"/>
      <c r="AN341" s="1472"/>
      <c r="AO341" s="1472"/>
      <c r="AP341" s="1472" t="str">
        <f t="shared" si="32"/>
        <v>нет</v>
      </c>
      <c r="AQ341" s="1473">
        <f t="shared" si="33"/>
        <v>0</v>
      </c>
      <c r="AR341" s="1451"/>
      <c r="AS341" s="1451"/>
      <c r="AT341" s="1572"/>
      <c r="AU341" s="1421"/>
      <c r="AV341" s="1573"/>
    </row>
    <row r="342" spans="1:48" ht="15.75" customHeight="1">
      <c r="A342" s="1426"/>
      <c r="B342" s="1538"/>
      <c r="C342" s="1569"/>
      <c r="D342" s="1415"/>
      <c r="E342" s="1429"/>
      <c r="F342" s="1516"/>
      <c r="G342" s="1430"/>
      <c r="H342" s="1426"/>
      <c r="I342" s="1426"/>
      <c r="J342" s="1426"/>
      <c r="K342" s="1426"/>
      <c r="L342" s="1426"/>
      <c r="M342" s="1426"/>
      <c r="N342" s="1426"/>
      <c r="O342" s="1570"/>
      <c r="P342" s="1570"/>
      <c r="Q342" s="1570"/>
      <c r="R342" s="1570"/>
      <c r="S342" s="1570"/>
      <c r="T342" s="1570"/>
      <c r="U342" s="1570"/>
      <c r="V342" s="1570"/>
      <c r="W342" s="1570"/>
      <c r="X342" s="1570"/>
      <c r="Y342" s="1570"/>
      <c r="Z342" s="1441"/>
      <c r="AA342" s="1570"/>
      <c r="AB342" s="1570"/>
      <c r="AC342" s="1570"/>
      <c r="AD342" s="1570"/>
      <c r="AE342" s="1570"/>
      <c r="AF342" s="1570"/>
      <c r="AG342" s="1570"/>
      <c r="AH342" s="1570"/>
      <c r="AI342" s="1570"/>
      <c r="AJ342" s="1570"/>
      <c r="AK342" s="1472" t="str">
        <f t="shared" si="30"/>
        <v>нет</v>
      </c>
      <c r="AL342" s="1571">
        <f t="shared" si="31"/>
        <v>0</v>
      </c>
      <c r="AM342" s="1474"/>
      <c r="AN342" s="1472"/>
      <c r="AO342" s="1472"/>
      <c r="AP342" s="1472" t="str">
        <f t="shared" si="32"/>
        <v>нет</v>
      </c>
      <c r="AQ342" s="1473">
        <f t="shared" si="33"/>
        <v>0</v>
      </c>
      <c r="AR342" s="1451"/>
      <c r="AS342" s="1451"/>
      <c r="AT342" s="1572"/>
      <c r="AU342" s="1421"/>
      <c r="AV342" s="1573"/>
    </row>
    <row r="343" spans="1:48" ht="15.75" customHeight="1">
      <c r="A343" s="1426"/>
      <c r="B343" s="1538"/>
      <c r="C343" s="1569"/>
      <c r="D343" s="1415"/>
      <c r="E343" s="1429"/>
      <c r="F343" s="1516"/>
      <c r="G343" s="1430"/>
      <c r="H343" s="1426"/>
      <c r="I343" s="1426"/>
      <c r="J343" s="1426"/>
      <c r="K343" s="1426"/>
      <c r="L343" s="1426"/>
      <c r="M343" s="1426"/>
      <c r="N343" s="1426"/>
      <c r="O343" s="1570"/>
      <c r="P343" s="1570"/>
      <c r="Q343" s="1570"/>
      <c r="R343" s="1570"/>
      <c r="S343" s="1570"/>
      <c r="T343" s="1570"/>
      <c r="U343" s="1570"/>
      <c r="V343" s="1570"/>
      <c r="W343" s="1570"/>
      <c r="X343" s="1570"/>
      <c r="Y343" s="1570"/>
      <c r="Z343" s="1441"/>
      <c r="AA343" s="1570"/>
      <c r="AB343" s="1570"/>
      <c r="AC343" s="1570"/>
      <c r="AD343" s="1570"/>
      <c r="AE343" s="1570"/>
      <c r="AF343" s="1570"/>
      <c r="AG343" s="1570"/>
      <c r="AH343" s="1570"/>
      <c r="AI343" s="1570"/>
      <c r="AJ343" s="1570"/>
      <c r="AK343" s="1472" t="str">
        <f t="shared" si="30"/>
        <v>нет</v>
      </c>
      <c r="AL343" s="1571">
        <f t="shared" si="31"/>
        <v>0</v>
      </c>
      <c r="AM343" s="1474"/>
      <c r="AN343" s="1472"/>
      <c r="AO343" s="1472"/>
      <c r="AP343" s="1472" t="str">
        <f t="shared" si="32"/>
        <v>нет</v>
      </c>
      <c r="AQ343" s="1473">
        <f t="shared" si="33"/>
        <v>0</v>
      </c>
      <c r="AR343" s="1451"/>
      <c r="AS343" s="1451"/>
      <c r="AT343" s="1572"/>
      <c r="AU343" s="1421"/>
      <c r="AV343" s="1573"/>
    </row>
    <row r="344" spans="1:48" ht="15.75" customHeight="1">
      <c r="A344" s="1426"/>
      <c r="B344" s="1538"/>
      <c r="C344" s="1569"/>
      <c r="D344" s="1415"/>
      <c r="E344" s="1429"/>
      <c r="F344" s="1516"/>
      <c r="G344" s="1430"/>
      <c r="H344" s="1426"/>
      <c r="I344" s="1426"/>
      <c r="J344" s="1426"/>
      <c r="K344" s="1426"/>
      <c r="L344" s="1426"/>
      <c r="M344" s="1426"/>
      <c r="N344" s="1426"/>
      <c r="O344" s="1570"/>
      <c r="P344" s="1570"/>
      <c r="Q344" s="1570"/>
      <c r="R344" s="1570"/>
      <c r="S344" s="1570"/>
      <c r="T344" s="1570"/>
      <c r="U344" s="1570"/>
      <c r="V344" s="1570"/>
      <c r="W344" s="1570"/>
      <c r="X344" s="1570"/>
      <c r="Y344" s="1570"/>
      <c r="Z344" s="1441"/>
      <c r="AA344" s="1570"/>
      <c r="AB344" s="1570"/>
      <c r="AC344" s="1570"/>
      <c r="AD344" s="1570"/>
      <c r="AE344" s="1570"/>
      <c r="AF344" s="1570"/>
      <c r="AG344" s="1570"/>
      <c r="AH344" s="1570"/>
      <c r="AI344" s="1570"/>
      <c r="AJ344" s="1570"/>
      <c r="AK344" s="1472" t="str">
        <f t="shared" si="30"/>
        <v>нет</v>
      </c>
      <c r="AL344" s="1571">
        <f t="shared" si="31"/>
        <v>0</v>
      </c>
      <c r="AM344" s="1474"/>
      <c r="AN344" s="1472"/>
      <c r="AO344" s="1472"/>
      <c r="AP344" s="1472" t="str">
        <f t="shared" si="32"/>
        <v>нет</v>
      </c>
      <c r="AQ344" s="1473">
        <f t="shared" si="33"/>
        <v>0</v>
      </c>
      <c r="AR344" s="1451"/>
      <c r="AS344" s="1451"/>
      <c r="AT344" s="1572"/>
      <c r="AU344" s="1421"/>
      <c r="AV344" s="1573"/>
    </row>
    <row r="345" spans="1:48" ht="15.75" customHeight="1">
      <c r="A345" s="1426"/>
      <c r="B345" s="1538"/>
      <c r="C345" s="1569"/>
      <c r="D345" s="1415"/>
      <c r="E345" s="1429"/>
      <c r="F345" s="1516"/>
      <c r="G345" s="1430"/>
      <c r="H345" s="1426"/>
      <c r="I345" s="1426"/>
      <c r="J345" s="1426"/>
      <c r="K345" s="1426"/>
      <c r="L345" s="1426"/>
      <c r="M345" s="1426"/>
      <c r="N345" s="1426"/>
      <c r="O345" s="1570"/>
      <c r="P345" s="1570"/>
      <c r="Q345" s="1570"/>
      <c r="R345" s="1570"/>
      <c r="S345" s="1570"/>
      <c r="T345" s="1570"/>
      <c r="U345" s="1570"/>
      <c r="V345" s="1570"/>
      <c r="W345" s="1570"/>
      <c r="X345" s="1570"/>
      <c r="Y345" s="1570"/>
      <c r="Z345" s="1441"/>
      <c r="AA345" s="1570"/>
      <c r="AB345" s="1570"/>
      <c r="AC345" s="1570"/>
      <c r="AD345" s="1570"/>
      <c r="AE345" s="1570"/>
      <c r="AF345" s="1570"/>
      <c r="AG345" s="1570"/>
      <c r="AH345" s="1570"/>
      <c r="AI345" s="1570"/>
      <c r="AJ345" s="1570"/>
      <c r="AK345" s="1472" t="str">
        <f t="shared" si="30"/>
        <v>нет</v>
      </c>
      <c r="AL345" s="1571">
        <f t="shared" si="31"/>
        <v>0</v>
      </c>
      <c r="AM345" s="1474"/>
      <c r="AN345" s="1472"/>
      <c r="AO345" s="1472"/>
      <c r="AP345" s="1472" t="str">
        <f t="shared" si="32"/>
        <v>нет</v>
      </c>
      <c r="AQ345" s="1473">
        <f t="shared" si="33"/>
        <v>0</v>
      </c>
      <c r="AR345" s="1451"/>
      <c r="AS345" s="1451"/>
      <c r="AT345" s="1572"/>
      <c r="AU345" s="1421"/>
      <c r="AV345" s="1573"/>
    </row>
    <row r="346" spans="1:48" ht="15.75" customHeight="1">
      <c r="A346" s="1426"/>
      <c r="B346" s="1538"/>
      <c r="C346" s="1569"/>
      <c r="D346" s="1415"/>
      <c r="E346" s="1429"/>
      <c r="F346" s="1516"/>
      <c r="G346" s="1430"/>
      <c r="H346" s="1426"/>
      <c r="I346" s="1426"/>
      <c r="J346" s="1426"/>
      <c r="K346" s="1426"/>
      <c r="L346" s="1426"/>
      <c r="M346" s="1426"/>
      <c r="N346" s="1426"/>
      <c r="O346" s="1570"/>
      <c r="P346" s="1570"/>
      <c r="Q346" s="1570"/>
      <c r="R346" s="1570"/>
      <c r="S346" s="1570"/>
      <c r="T346" s="1570"/>
      <c r="U346" s="1570"/>
      <c r="V346" s="1570"/>
      <c r="W346" s="1570"/>
      <c r="X346" s="1570"/>
      <c r="Y346" s="1570"/>
      <c r="Z346" s="1441"/>
      <c r="AA346" s="1570"/>
      <c r="AB346" s="1570"/>
      <c r="AC346" s="1570"/>
      <c r="AD346" s="1570"/>
      <c r="AE346" s="1570"/>
      <c r="AF346" s="1570"/>
      <c r="AG346" s="1570"/>
      <c r="AH346" s="1570"/>
      <c r="AI346" s="1570"/>
      <c r="AJ346" s="1570"/>
      <c r="AK346" s="1472" t="str">
        <f t="shared" si="30"/>
        <v>нет</v>
      </c>
      <c r="AL346" s="1571">
        <f t="shared" si="31"/>
        <v>0</v>
      </c>
      <c r="AM346" s="1474"/>
      <c r="AN346" s="1472"/>
      <c r="AO346" s="1472"/>
      <c r="AP346" s="1472" t="str">
        <f t="shared" si="32"/>
        <v>нет</v>
      </c>
      <c r="AQ346" s="1473">
        <f t="shared" si="33"/>
        <v>0</v>
      </c>
      <c r="AR346" s="1451"/>
      <c r="AS346" s="1451"/>
      <c r="AT346" s="1572"/>
      <c r="AU346" s="1421"/>
      <c r="AV346" s="1573"/>
    </row>
    <row r="347" spans="1:48" ht="15.75" customHeight="1">
      <c r="A347" s="1426"/>
      <c r="B347" s="1538"/>
      <c r="C347" s="1569"/>
      <c r="D347" s="1415"/>
      <c r="E347" s="1429"/>
      <c r="F347" s="1516"/>
      <c r="G347" s="1430"/>
      <c r="H347" s="1426"/>
      <c r="I347" s="1426"/>
      <c r="J347" s="1426"/>
      <c r="K347" s="1426"/>
      <c r="L347" s="1426"/>
      <c r="M347" s="1426"/>
      <c r="N347" s="1426"/>
      <c r="O347" s="1570"/>
      <c r="P347" s="1570"/>
      <c r="Q347" s="1570"/>
      <c r="R347" s="1570"/>
      <c r="S347" s="1570"/>
      <c r="T347" s="1570"/>
      <c r="U347" s="1570"/>
      <c r="V347" s="1570"/>
      <c r="W347" s="1570"/>
      <c r="X347" s="1570"/>
      <c r="Y347" s="1570"/>
      <c r="Z347" s="1441"/>
      <c r="AA347" s="1570"/>
      <c r="AB347" s="1570"/>
      <c r="AC347" s="1570"/>
      <c r="AD347" s="1570"/>
      <c r="AE347" s="1570"/>
      <c r="AF347" s="1570"/>
      <c r="AG347" s="1570"/>
      <c r="AH347" s="1570"/>
      <c r="AI347" s="1570"/>
      <c r="AJ347" s="1570"/>
      <c r="AK347" s="1472" t="str">
        <f t="shared" si="30"/>
        <v>нет</v>
      </c>
      <c r="AL347" s="1571">
        <f t="shared" si="31"/>
        <v>0</v>
      </c>
      <c r="AM347" s="1474"/>
      <c r="AN347" s="1472"/>
      <c r="AO347" s="1472"/>
      <c r="AP347" s="1472" t="str">
        <f t="shared" si="32"/>
        <v>нет</v>
      </c>
      <c r="AQ347" s="1473">
        <f t="shared" si="33"/>
        <v>0</v>
      </c>
      <c r="AR347" s="1451"/>
      <c r="AS347" s="1451"/>
      <c r="AT347" s="1572"/>
      <c r="AU347" s="1421"/>
      <c r="AV347" s="1573"/>
    </row>
    <row r="348" spans="1:48" ht="15.75" customHeight="1">
      <c r="A348" s="1426"/>
      <c r="B348" s="1538"/>
      <c r="C348" s="1569"/>
      <c r="D348" s="1415"/>
      <c r="E348" s="1429"/>
      <c r="F348" s="1516"/>
      <c r="G348" s="1430"/>
      <c r="H348" s="1426"/>
      <c r="I348" s="1426"/>
      <c r="J348" s="1426"/>
      <c r="K348" s="1426"/>
      <c r="L348" s="1426"/>
      <c r="M348" s="1426"/>
      <c r="N348" s="1426"/>
      <c r="O348" s="1570"/>
      <c r="P348" s="1570"/>
      <c r="Q348" s="1570"/>
      <c r="R348" s="1570"/>
      <c r="S348" s="1570"/>
      <c r="T348" s="1570"/>
      <c r="U348" s="1570"/>
      <c r="V348" s="1570"/>
      <c r="W348" s="1570"/>
      <c r="X348" s="1570"/>
      <c r="Y348" s="1570"/>
      <c r="Z348" s="1441"/>
      <c r="AA348" s="1570"/>
      <c r="AB348" s="1570"/>
      <c r="AC348" s="1570"/>
      <c r="AD348" s="1570"/>
      <c r="AE348" s="1570"/>
      <c r="AF348" s="1570"/>
      <c r="AG348" s="1570"/>
      <c r="AH348" s="1570"/>
      <c r="AI348" s="1570"/>
      <c r="AJ348" s="1570"/>
      <c r="AK348" s="1472" t="str">
        <f t="shared" si="30"/>
        <v>нет</v>
      </c>
      <c r="AL348" s="1571">
        <f t="shared" si="31"/>
        <v>0</v>
      </c>
      <c r="AM348" s="1474"/>
      <c r="AN348" s="1472"/>
      <c r="AO348" s="1472"/>
      <c r="AP348" s="1472" t="str">
        <f t="shared" si="32"/>
        <v>нет</v>
      </c>
      <c r="AQ348" s="1473">
        <f t="shared" si="33"/>
        <v>0</v>
      </c>
      <c r="AR348" s="1451"/>
      <c r="AS348" s="1451"/>
      <c r="AT348" s="1572"/>
      <c r="AU348" s="1421"/>
      <c r="AV348" s="1573"/>
    </row>
    <row r="349" spans="1:48" ht="15.75" customHeight="1">
      <c r="A349" s="1426"/>
      <c r="B349" s="1538"/>
      <c r="C349" s="1569"/>
      <c r="D349" s="1415"/>
      <c r="E349" s="1429"/>
      <c r="F349" s="1516"/>
      <c r="G349" s="1430"/>
      <c r="H349" s="1426"/>
      <c r="I349" s="1426"/>
      <c r="J349" s="1426"/>
      <c r="K349" s="1426"/>
      <c r="L349" s="1426"/>
      <c r="M349" s="1426"/>
      <c r="N349" s="1426"/>
      <c r="O349" s="1570"/>
      <c r="P349" s="1570"/>
      <c r="Q349" s="1570"/>
      <c r="R349" s="1570"/>
      <c r="S349" s="1570"/>
      <c r="T349" s="1570"/>
      <c r="U349" s="1570"/>
      <c r="V349" s="1570"/>
      <c r="W349" s="1570"/>
      <c r="X349" s="1570"/>
      <c r="Y349" s="1570"/>
      <c r="Z349" s="1441"/>
      <c r="AA349" s="1570"/>
      <c r="AB349" s="1570"/>
      <c r="AC349" s="1570"/>
      <c r="AD349" s="1570"/>
      <c r="AE349" s="1570"/>
      <c r="AF349" s="1570"/>
      <c r="AG349" s="1570"/>
      <c r="AH349" s="1570"/>
      <c r="AI349" s="1570"/>
      <c r="AJ349" s="1570"/>
      <c r="AK349" s="1472" t="str">
        <f t="shared" si="30"/>
        <v>нет</v>
      </c>
      <c r="AL349" s="1571">
        <f t="shared" si="31"/>
        <v>0</v>
      </c>
      <c r="AM349" s="1474"/>
      <c r="AN349" s="1472"/>
      <c r="AO349" s="1472"/>
      <c r="AP349" s="1472" t="str">
        <f t="shared" si="32"/>
        <v>нет</v>
      </c>
      <c r="AQ349" s="1473">
        <f t="shared" si="33"/>
        <v>0</v>
      </c>
      <c r="AR349" s="1451"/>
      <c r="AS349" s="1451"/>
      <c r="AT349" s="1572"/>
      <c r="AU349" s="1421"/>
      <c r="AV349" s="1573"/>
    </row>
    <row r="350" spans="1:48" ht="15.75" customHeight="1">
      <c r="A350" s="1426"/>
      <c r="B350" s="1538"/>
      <c r="C350" s="1569"/>
      <c r="D350" s="1415"/>
      <c r="E350" s="1429"/>
      <c r="F350" s="1516"/>
      <c r="G350" s="1430"/>
      <c r="H350" s="1426"/>
      <c r="I350" s="1426"/>
      <c r="J350" s="1426"/>
      <c r="K350" s="1426"/>
      <c r="L350" s="1426"/>
      <c r="M350" s="1426"/>
      <c r="N350" s="1426"/>
      <c r="O350" s="1570"/>
      <c r="P350" s="1570"/>
      <c r="Q350" s="1570"/>
      <c r="R350" s="1570"/>
      <c r="S350" s="1570"/>
      <c r="T350" s="1570"/>
      <c r="U350" s="1570"/>
      <c r="V350" s="1570"/>
      <c r="W350" s="1570"/>
      <c r="X350" s="1570"/>
      <c r="Y350" s="1570"/>
      <c r="Z350" s="1441"/>
      <c r="AA350" s="1570"/>
      <c r="AB350" s="1570"/>
      <c r="AC350" s="1570"/>
      <c r="AD350" s="1570"/>
      <c r="AE350" s="1570"/>
      <c r="AF350" s="1570"/>
      <c r="AG350" s="1570"/>
      <c r="AH350" s="1570"/>
      <c r="AI350" s="1570"/>
      <c r="AJ350" s="1570"/>
      <c r="AK350" s="1472" t="str">
        <f t="shared" si="30"/>
        <v>нет</v>
      </c>
      <c r="AL350" s="1571">
        <f t="shared" si="31"/>
        <v>0</v>
      </c>
      <c r="AM350" s="1474"/>
      <c r="AN350" s="1472"/>
      <c r="AO350" s="1472"/>
      <c r="AP350" s="1472" t="str">
        <f t="shared" si="32"/>
        <v>нет</v>
      </c>
      <c r="AQ350" s="1473">
        <f t="shared" si="33"/>
        <v>0</v>
      </c>
      <c r="AR350" s="1451"/>
      <c r="AS350" s="1451"/>
      <c r="AT350" s="1572"/>
      <c r="AU350" s="1421"/>
      <c r="AV350" s="1573"/>
    </row>
    <row r="351" spans="1:48" ht="15.75" customHeight="1">
      <c r="A351" s="1426"/>
      <c r="B351" s="1538"/>
      <c r="C351" s="1569"/>
      <c r="D351" s="1415"/>
      <c r="E351" s="1429"/>
      <c r="F351" s="1516"/>
      <c r="G351" s="1430"/>
      <c r="H351" s="1426"/>
      <c r="I351" s="1426"/>
      <c r="J351" s="1426"/>
      <c r="K351" s="1426"/>
      <c r="L351" s="1426"/>
      <c r="M351" s="1426"/>
      <c r="N351" s="1426"/>
      <c r="O351" s="1570"/>
      <c r="P351" s="1570"/>
      <c r="Q351" s="1570"/>
      <c r="R351" s="1570"/>
      <c r="S351" s="1570"/>
      <c r="T351" s="1570"/>
      <c r="U351" s="1570"/>
      <c r="V351" s="1570"/>
      <c r="W351" s="1570"/>
      <c r="X351" s="1570"/>
      <c r="Y351" s="1570"/>
      <c r="Z351" s="1441"/>
      <c r="AA351" s="1570"/>
      <c r="AB351" s="1570"/>
      <c r="AC351" s="1570"/>
      <c r="AD351" s="1570"/>
      <c r="AE351" s="1570"/>
      <c r="AF351" s="1570"/>
      <c r="AG351" s="1570"/>
      <c r="AH351" s="1570"/>
      <c r="AI351" s="1570"/>
      <c r="AJ351" s="1570"/>
      <c r="AK351" s="1472" t="str">
        <f t="shared" si="30"/>
        <v>нет</v>
      </c>
      <c r="AL351" s="1571">
        <f t="shared" si="31"/>
        <v>0</v>
      </c>
      <c r="AM351" s="1474"/>
      <c r="AN351" s="1472"/>
      <c r="AO351" s="1472"/>
      <c r="AP351" s="1472" t="str">
        <f t="shared" si="32"/>
        <v>нет</v>
      </c>
      <c r="AQ351" s="1473">
        <f t="shared" si="33"/>
        <v>0</v>
      </c>
      <c r="AR351" s="1451"/>
      <c r="AS351" s="1451"/>
      <c r="AT351" s="1572"/>
      <c r="AU351" s="1421"/>
      <c r="AV351" s="1573"/>
    </row>
    <row r="352" spans="1:48" ht="15.75" customHeight="1">
      <c r="A352" s="1426"/>
      <c r="B352" s="1538"/>
      <c r="C352" s="1569"/>
      <c r="D352" s="1415"/>
      <c r="E352" s="1429"/>
      <c r="F352" s="1516"/>
      <c r="G352" s="1430"/>
      <c r="H352" s="1426"/>
      <c r="I352" s="1426"/>
      <c r="J352" s="1426"/>
      <c r="K352" s="1426"/>
      <c r="L352" s="1426"/>
      <c r="M352" s="1426"/>
      <c r="N352" s="1426"/>
      <c r="O352" s="1570"/>
      <c r="P352" s="1570"/>
      <c r="Q352" s="1570"/>
      <c r="R352" s="1570"/>
      <c r="S352" s="1570"/>
      <c r="T352" s="1570"/>
      <c r="U352" s="1570"/>
      <c r="V352" s="1570"/>
      <c r="W352" s="1570"/>
      <c r="X352" s="1570"/>
      <c r="Y352" s="1570"/>
      <c r="Z352" s="1441"/>
      <c r="AA352" s="1570"/>
      <c r="AB352" s="1570"/>
      <c r="AC352" s="1570"/>
      <c r="AD352" s="1570"/>
      <c r="AE352" s="1570"/>
      <c r="AF352" s="1570"/>
      <c r="AG352" s="1570"/>
      <c r="AH352" s="1570"/>
      <c r="AI352" s="1570"/>
      <c r="AJ352" s="1570"/>
      <c r="AK352" s="1472" t="str">
        <f t="shared" si="30"/>
        <v>нет</v>
      </c>
      <c r="AL352" s="1571">
        <f t="shared" si="31"/>
        <v>0</v>
      </c>
      <c r="AM352" s="1474"/>
      <c r="AN352" s="1472"/>
      <c r="AO352" s="1472"/>
      <c r="AP352" s="1472" t="str">
        <f t="shared" si="32"/>
        <v>нет</v>
      </c>
      <c r="AQ352" s="1473">
        <f t="shared" si="33"/>
        <v>0</v>
      </c>
      <c r="AR352" s="1451"/>
      <c r="AS352" s="1451"/>
      <c r="AT352" s="1572"/>
      <c r="AU352" s="1421"/>
      <c r="AV352" s="1573"/>
    </row>
    <row r="353" spans="1:48" ht="15.75" customHeight="1">
      <c r="A353" s="1426"/>
      <c r="B353" s="1538"/>
      <c r="C353" s="1569"/>
      <c r="D353" s="1415"/>
      <c r="E353" s="1429"/>
      <c r="F353" s="1516"/>
      <c r="G353" s="1430"/>
      <c r="H353" s="1426"/>
      <c r="I353" s="1426"/>
      <c r="J353" s="1426"/>
      <c r="K353" s="1426"/>
      <c r="L353" s="1426"/>
      <c r="M353" s="1426"/>
      <c r="N353" s="1426"/>
      <c r="O353" s="1570"/>
      <c r="P353" s="1570"/>
      <c r="Q353" s="1570"/>
      <c r="R353" s="1570"/>
      <c r="S353" s="1570"/>
      <c r="T353" s="1570"/>
      <c r="U353" s="1570"/>
      <c r="V353" s="1570"/>
      <c r="W353" s="1570"/>
      <c r="X353" s="1570"/>
      <c r="Y353" s="1570"/>
      <c r="Z353" s="1441"/>
      <c r="AA353" s="1570"/>
      <c r="AB353" s="1570"/>
      <c r="AC353" s="1570"/>
      <c r="AD353" s="1570"/>
      <c r="AE353" s="1570"/>
      <c r="AF353" s="1570"/>
      <c r="AG353" s="1570"/>
      <c r="AH353" s="1570"/>
      <c r="AI353" s="1570"/>
      <c r="AJ353" s="1570"/>
      <c r="AK353" s="1472" t="str">
        <f t="shared" si="30"/>
        <v>нет</v>
      </c>
      <c r="AL353" s="1571">
        <f t="shared" si="31"/>
        <v>0</v>
      </c>
      <c r="AM353" s="1474"/>
      <c r="AN353" s="1472"/>
      <c r="AO353" s="1472"/>
      <c r="AP353" s="1472" t="str">
        <f t="shared" si="32"/>
        <v>нет</v>
      </c>
      <c r="AQ353" s="1473">
        <f t="shared" si="33"/>
        <v>0</v>
      </c>
      <c r="AR353" s="1451"/>
      <c r="AS353" s="1451"/>
      <c r="AT353" s="1572"/>
      <c r="AU353" s="1421"/>
      <c r="AV353" s="1573"/>
    </row>
    <row r="354" spans="1:48" ht="15.75" customHeight="1">
      <c r="A354" s="1426"/>
      <c r="B354" s="1538"/>
      <c r="C354" s="1569"/>
      <c r="D354" s="1415"/>
      <c r="E354" s="1429"/>
      <c r="F354" s="1516"/>
      <c r="G354" s="1430"/>
      <c r="H354" s="1426"/>
      <c r="I354" s="1426"/>
      <c r="J354" s="1426"/>
      <c r="K354" s="1426"/>
      <c r="L354" s="1426"/>
      <c r="M354" s="1426"/>
      <c r="N354" s="1426"/>
      <c r="O354" s="1570"/>
      <c r="P354" s="1570"/>
      <c r="Q354" s="1570"/>
      <c r="R354" s="1570"/>
      <c r="S354" s="1570"/>
      <c r="T354" s="1570"/>
      <c r="U354" s="1570"/>
      <c r="V354" s="1570"/>
      <c r="W354" s="1570"/>
      <c r="X354" s="1570"/>
      <c r="Y354" s="1570"/>
      <c r="Z354" s="1441"/>
      <c r="AA354" s="1570"/>
      <c r="AB354" s="1570"/>
      <c r="AC354" s="1570"/>
      <c r="AD354" s="1570"/>
      <c r="AE354" s="1570"/>
      <c r="AF354" s="1570"/>
      <c r="AG354" s="1570"/>
      <c r="AH354" s="1570"/>
      <c r="AI354" s="1570"/>
      <c r="AJ354" s="1570"/>
      <c r="AK354" s="1472" t="str">
        <f t="shared" si="30"/>
        <v>нет</v>
      </c>
      <c r="AL354" s="1571">
        <f t="shared" si="31"/>
        <v>0</v>
      </c>
      <c r="AM354" s="1474"/>
      <c r="AN354" s="1472"/>
      <c r="AO354" s="1472"/>
      <c r="AP354" s="1472" t="str">
        <f t="shared" si="32"/>
        <v>нет</v>
      </c>
      <c r="AQ354" s="1473">
        <f t="shared" si="33"/>
        <v>0</v>
      </c>
      <c r="AR354" s="1451"/>
      <c r="AS354" s="1451"/>
      <c r="AT354" s="1572"/>
      <c r="AU354" s="1421"/>
      <c r="AV354" s="1573"/>
    </row>
    <row r="355" spans="1:48" ht="15.75" customHeight="1">
      <c r="A355" s="1426"/>
      <c r="B355" s="1538"/>
      <c r="C355" s="1569"/>
      <c r="D355" s="1415"/>
      <c r="E355" s="1429"/>
      <c r="F355" s="1516"/>
      <c r="G355" s="1430"/>
      <c r="H355" s="1426"/>
      <c r="I355" s="1426"/>
      <c r="J355" s="1426"/>
      <c r="K355" s="1426"/>
      <c r="L355" s="1426"/>
      <c r="M355" s="1426"/>
      <c r="N355" s="1426"/>
      <c r="O355" s="1570"/>
      <c r="P355" s="1570"/>
      <c r="Q355" s="1570"/>
      <c r="R355" s="1570"/>
      <c r="S355" s="1570"/>
      <c r="T355" s="1570"/>
      <c r="U355" s="1570"/>
      <c r="V355" s="1570"/>
      <c r="W355" s="1570"/>
      <c r="X355" s="1570"/>
      <c r="Y355" s="1570"/>
      <c r="Z355" s="1441"/>
      <c r="AA355" s="1570"/>
      <c r="AB355" s="1570"/>
      <c r="AC355" s="1570"/>
      <c r="AD355" s="1570"/>
      <c r="AE355" s="1570"/>
      <c r="AF355" s="1570"/>
      <c r="AG355" s="1570"/>
      <c r="AH355" s="1570"/>
      <c r="AI355" s="1570"/>
      <c r="AJ355" s="1570"/>
      <c r="AK355" s="1472" t="str">
        <f t="shared" si="30"/>
        <v>нет</v>
      </c>
      <c r="AL355" s="1571">
        <f t="shared" si="31"/>
        <v>0</v>
      </c>
      <c r="AM355" s="1474"/>
      <c r="AN355" s="1472"/>
      <c r="AO355" s="1472"/>
      <c r="AP355" s="1472" t="str">
        <f t="shared" si="32"/>
        <v>нет</v>
      </c>
      <c r="AQ355" s="1473">
        <f t="shared" si="33"/>
        <v>0</v>
      </c>
      <c r="AR355" s="1451"/>
      <c r="AS355" s="1451"/>
      <c r="AT355" s="1572"/>
      <c r="AU355" s="1421"/>
      <c r="AV355" s="1573"/>
    </row>
    <row r="356" spans="1:48" ht="15.75" customHeight="1">
      <c r="A356" s="1426"/>
      <c r="B356" s="1538"/>
      <c r="C356" s="1569"/>
      <c r="D356" s="1415"/>
      <c r="E356" s="1429"/>
      <c r="F356" s="1516"/>
      <c r="G356" s="1430"/>
      <c r="H356" s="1426"/>
      <c r="I356" s="1426"/>
      <c r="J356" s="1426"/>
      <c r="K356" s="1426"/>
      <c r="L356" s="1426"/>
      <c r="M356" s="1426"/>
      <c r="N356" s="1426"/>
      <c r="O356" s="1570"/>
      <c r="P356" s="1570"/>
      <c r="Q356" s="1570"/>
      <c r="R356" s="1570"/>
      <c r="S356" s="1570"/>
      <c r="T356" s="1570"/>
      <c r="U356" s="1570"/>
      <c r="V356" s="1570"/>
      <c r="W356" s="1570"/>
      <c r="X356" s="1570"/>
      <c r="Y356" s="1570"/>
      <c r="Z356" s="1441"/>
      <c r="AA356" s="1570"/>
      <c r="AB356" s="1570"/>
      <c r="AC356" s="1570"/>
      <c r="AD356" s="1570"/>
      <c r="AE356" s="1570"/>
      <c r="AF356" s="1570"/>
      <c r="AG356" s="1570"/>
      <c r="AH356" s="1570"/>
      <c r="AI356" s="1570"/>
      <c r="AJ356" s="1570"/>
      <c r="AK356" s="1472" t="str">
        <f t="shared" si="30"/>
        <v>нет</v>
      </c>
      <c r="AL356" s="1571">
        <f t="shared" si="31"/>
        <v>0</v>
      </c>
      <c r="AM356" s="1474"/>
      <c r="AN356" s="1472"/>
      <c r="AO356" s="1472"/>
      <c r="AP356" s="1472" t="str">
        <f t="shared" si="32"/>
        <v>нет</v>
      </c>
      <c r="AQ356" s="1473">
        <f t="shared" si="33"/>
        <v>0</v>
      </c>
      <c r="AR356" s="1451"/>
      <c r="AS356" s="1451"/>
      <c r="AT356" s="1572"/>
      <c r="AU356" s="1421"/>
      <c r="AV356" s="1573"/>
    </row>
    <row r="357" spans="1:48" ht="15.75" customHeight="1">
      <c r="A357" s="1426"/>
      <c r="B357" s="1538"/>
      <c r="C357" s="1569"/>
      <c r="D357" s="1415"/>
      <c r="E357" s="1429"/>
      <c r="F357" s="1516"/>
      <c r="G357" s="1430"/>
      <c r="H357" s="1426"/>
      <c r="I357" s="1426"/>
      <c r="J357" s="1426"/>
      <c r="K357" s="1426"/>
      <c r="L357" s="1426"/>
      <c r="M357" s="1426"/>
      <c r="N357" s="1426"/>
      <c r="O357" s="1570"/>
      <c r="P357" s="1570"/>
      <c r="Q357" s="1570"/>
      <c r="R357" s="1570"/>
      <c r="S357" s="1570"/>
      <c r="T357" s="1570"/>
      <c r="U357" s="1570"/>
      <c r="V357" s="1570"/>
      <c r="W357" s="1570"/>
      <c r="X357" s="1570"/>
      <c r="Y357" s="1570"/>
      <c r="Z357" s="1441"/>
      <c r="AA357" s="1570"/>
      <c r="AB357" s="1570"/>
      <c r="AC357" s="1570"/>
      <c r="AD357" s="1570"/>
      <c r="AE357" s="1570"/>
      <c r="AF357" s="1570"/>
      <c r="AG357" s="1570"/>
      <c r="AH357" s="1570"/>
      <c r="AI357" s="1570"/>
      <c r="AJ357" s="1570"/>
      <c r="AK357" s="1472" t="str">
        <f t="shared" si="30"/>
        <v>нет</v>
      </c>
      <c r="AL357" s="1571">
        <f t="shared" si="31"/>
        <v>0</v>
      </c>
      <c r="AM357" s="1474"/>
      <c r="AN357" s="1472"/>
      <c r="AO357" s="1472"/>
      <c r="AP357" s="1472" t="str">
        <f t="shared" si="32"/>
        <v>нет</v>
      </c>
      <c r="AQ357" s="1473">
        <f t="shared" si="33"/>
        <v>0</v>
      </c>
      <c r="AR357" s="1451"/>
      <c r="AS357" s="1451"/>
      <c r="AT357" s="1572"/>
      <c r="AU357" s="1421"/>
      <c r="AV357" s="1573"/>
    </row>
    <row r="358" spans="1:48" ht="15.75" customHeight="1">
      <c r="A358" s="1426"/>
      <c r="B358" s="1538"/>
      <c r="C358" s="1569"/>
      <c r="D358" s="1415"/>
      <c r="E358" s="1429"/>
      <c r="F358" s="1516"/>
      <c r="G358" s="1430"/>
      <c r="H358" s="1426"/>
      <c r="I358" s="1426"/>
      <c r="J358" s="1426"/>
      <c r="K358" s="1426"/>
      <c r="L358" s="1426"/>
      <c r="M358" s="1426"/>
      <c r="N358" s="1426"/>
      <c r="O358" s="1570"/>
      <c r="P358" s="1570"/>
      <c r="Q358" s="1570"/>
      <c r="R358" s="1570"/>
      <c r="S358" s="1570"/>
      <c r="T358" s="1570"/>
      <c r="U358" s="1570"/>
      <c r="V358" s="1570"/>
      <c r="W358" s="1570"/>
      <c r="X358" s="1570"/>
      <c r="Y358" s="1570"/>
      <c r="Z358" s="1441"/>
      <c r="AA358" s="1570"/>
      <c r="AB358" s="1570"/>
      <c r="AC358" s="1570"/>
      <c r="AD358" s="1570"/>
      <c r="AE358" s="1570"/>
      <c r="AF358" s="1570"/>
      <c r="AG358" s="1570"/>
      <c r="AH358" s="1570"/>
      <c r="AI358" s="1570"/>
      <c r="AJ358" s="1570"/>
      <c r="AK358" s="1472" t="str">
        <f t="shared" si="30"/>
        <v>нет</v>
      </c>
      <c r="AL358" s="1571">
        <f t="shared" si="31"/>
        <v>0</v>
      </c>
      <c r="AM358" s="1474"/>
      <c r="AN358" s="1472"/>
      <c r="AO358" s="1472"/>
      <c r="AP358" s="1472" t="str">
        <f t="shared" si="32"/>
        <v>нет</v>
      </c>
      <c r="AQ358" s="1473">
        <f t="shared" si="33"/>
        <v>0</v>
      </c>
      <c r="AR358" s="1451"/>
      <c r="AS358" s="1451"/>
      <c r="AT358" s="1572"/>
      <c r="AU358" s="1421"/>
      <c r="AV358" s="1573"/>
    </row>
    <row r="359" spans="1:48" ht="15.75" customHeight="1">
      <c r="A359" s="1426"/>
      <c r="B359" s="1538"/>
      <c r="C359" s="1569"/>
      <c r="D359" s="1415"/>
      <c r="E359" s="1429"/>
      <c r="F359" s="1516"/>
      <c r="G359" s="1430"/>
      <c r="H359" s="1426"/>
      <c r="I359" s="1426"/>
      <c r="J359" s="1426"/>
      <c r="K359" s="1426"/>
      <c r="L359" s="1426"/>
      <c r="M359" s="1426"/>
      <c r="N359" s="1426"/>
      <c r="O359" s="1570"/>
      <c r="P359" s="1570"/>
      <c r="Q359" s="1570"/>
      <c r="R359" s="1570"/>
      <c r="S359" s="1570"/>
      <c r="T359" s="1570"/>
      <c r="U359" s="1570"/>
      <c r="V359" s="1570"/>
      <c r="W359" s="1570"/>
      <c r="X359" s="1570"/>
      <c r="Y359" s="1570"/>
      <c r="Z359" s="1441"/>
      <c r="AA359" s="1570"/>
      <c r="AB359" s="1570"/>
      <c r="AC359" s="1570"/>
      <c r="AD359" s="1570"/>
      <c r="AE359" s="1570"/>
      <c r="AF359" s="1570"/>
      <c r="AG359" s="1570"/>
      <c r="AH359" s="1570"/>
      <c r="AI359" s="1570"/>
      <c r="AJ359" s="1570"/>
      <c r="AK359" s="1472" t="str">
        <f t="shared" si="30"/>
        <v>нет</v>
      </c>
      <c r="AL359" s="1571">
        <f t="shared" si="31"/>
        <v>0</v>
      </c>
      <c r="AM359" s="1474"/>
      <c r="AN359" s="1472"/>
      <c r="AO359" s="1472"/>
      <c r="AP359" s="1472" t="str">
        <f t="shared" si="32"/>
        <v>нет</v>
      </c>
      <c r="AQ359" s="1473">
        <f t="shared" si="33"/>
        <v>0</v>
      </c>
      <c r="AR359" s="1451"/>
      <c r="AS359" s="1451"/>
      <c r="AT359" s="1572"/>
      <c r="AU359" s="1421"/>
      <c r="AV359" s="1573"/>
    </row>
    <row r="360" spans="1:48" ht="15.75" customHeight="1">
      <c r="A360" s="1426"/>
      <c r="B360" s="1538"/>
      <c r="C360" s="1569"/>
      <c r="D360" s="1415"/>
      <c r="E360" s="1429"/>
      <c r="F360" s="1516"/>
      <c r="G360" s="1430"/>
      <c r="H360" s="1426"/>
      <c r="I360" s="1426"/>
      <c r="J360" s="1426"/>
      <c r="K360" s="1426"/>
      <c r="L360" s="1426"/>
      <c r="M360" s="1426"/>
      <c r="N360" s="1426"/>
      <c r="O360" s="1570"/>
      <c r="P360" s="1570"/>
      <c r="Q360" s="1570"/>
      <c r="R360" s="1570"/>
      <c r="S360" s="1570"/>
      <c r="T360" s="1570"/>
      <c r="U360" s="1570"/>
      <c r="V360" s="1570"/>
      <c r="W360" s="1570"/>
      <c r="X360" s="1570"/>
      <c r="Y360" s="1570"/>
      <c r="Z360" s="1441"/>
      <c r="AA360" s="1570"/>
      <c r="AB360" s="1570"/>
      <c r="AC360" s="1570"/>
      <c r="AD360" s="1570"/>
      <c r="AE360" s="1570"/>
      <c r="AF360" s="1570"/>
      <c r="AG360" s="1570"/>
      <c r="AH360" s="1570"/>
      <c r="AI360" s="1570"/>
      <c r="AJ360" s="1570"/>
      <c r="AK360" s="1472" t="str">
        <f t="shared" si="30"/>
        <v>нет</v>
      </c>
      <c r="AL360" s="1571">
        <f t="shared" si="31"/>
        <v>0</v>
      </c>
      <c r="AM360" s="1474"/>
      <c r="AN360" s="1472"/>
      <c r="AO360" s="1472"/>
      <c r="AP360" s="1472" t="str">
        <f t="shared" si="32"/>
        <v>нет</v>
      </c>
      <c r="AQ360" s="1473">
        <f t="shared" si="33"/>
        <v>0</v>
      </c>
      <c r="AR360" s="1451"/>
      <c r="AS360" s="1451"/>
      <c r="AT360" s="1572"/>
      <c r="AU360" s="1421"/>
      <c r="AV360" s="1573"/>
    </row>
    <row r="361" spans="1:48" ht="15.75" customHeight="1">
      <c r="A361" s="1426"/>
      <c r="B361" s="1538"/>
      <c r="C361" s="1569"/>
      <c r="D361" s="1415"/>
      <c r="E361" s="1429"/>
      <c r="F361" s="1516"/>
      <c r="G361" s="1430"/>
      <c r="H361" s="1426"/>
      <c r="I361" s="1426"/>
      <c r="J361" s="1426"/>
      <c r="K361" s="1426"/>
      <c r="L361" s="1426"/>
      <c r="M361" s="1426"/>
      <c r="N361" s="1426"/>
      <c r="O361" s="1570"/>
      <c r="P361" s="1570"/>
      <c r="Q361" s="1570"/>
      <c r="R361" s="1570"/>
      <c r="S361" s="1570"/>
      <c r="T361" s="1570"/>
      <c r="U361" s="1570"/>
      <c r="V361" s="1570"/>
      <c r="W361" s="1570"/>
      <c r="X361" s="1570"/>
      <c r="Y361" s="1570"/>
      <c r="Z361" s="1441"/>
      <c r="AA361" s="1570"/>
      <c r="AB361" s="1570"/>
      <c r="AC361" s="1570"/>
      <c r="AD361" s="1570"/>
      <c r="AE361" s="1570"/>
      <c r="AF361" s="1570"/>
      <c r="AG361" s="1570"/>
      <c r="AH361" s="1570"/>
      <c r="AI361" s="1570"/>
      <c r="AJ361" s="1570"/>
      <c r="AK361" s="1472" t="str">
        <f t="shared" si="30"/>
        <v>нет</v>
      </c>
      <c r="AL361" s="1571">
        <f t="shared" si="31"/>
        <v>0</v>
      </c>
      <c r="AM361" s="1474"/>
      <c r="AN361" s="1472"/>
      <c r="AO361" s="1472"/>
      <c r="AP361" s="1472" t="str">
        <f t="shared" si="32"/>
        <v>нет</v>
      </c>
      <c r="AQ361" s="1473">
        <f t="shared" si="33"/>
        <v>0</v>
      </c>
      <c r="AR361" s="1451"/>
      <c r="AS361" s="1451"/>
      <c r="AT361" s="1572"/>
      <c r="AU361" s="1421"/>
      <c r="AV361" s="1573"/>
    </row>
    <row r="362" spans="1:48" ht="15.75" customHeight="1">
      <c r="A362" s="1426"/>
      <c r="B362" s="1538"/>
      <c r="C362" s="1569"/>
      <c r="D362" s="1415"/>
      <c r="E362" s="1429"/>
      <c r="F362" s="1516"/>
      <c r="G362" s="1430"/>
      <c r="H362" s="1426"/>
      <c r="I362" s="1426"/>
      <c r="J362" s="1426"/>
      <c r="K362" s="1426"/>
      <c r="L362" s="1426"/>
      <c r="M362" s="1426"/>
      <c r="N362" s="1426"/>
      <c r="O362" s="1570"/>
      <c r="P362" s="1570"/>
      <c r="Q362" s="1570"/>
      <c r="R362" s="1570"/>
      <c r="S362" s="1570"/>
      <c r="T362" s="1570"/>
      <c r="U362" s="1570"/>
      <c r="V362" s="1570"/>
      <c r="W362" s="1570"/>
      <c r="X362" s="1570"/>
      <c r="Y362" s="1570"/>
      <c r="Z362" s="1441"/>
      <c r="AA362" s="1570"/>
      <c r="AB362" s="1570"/>
      <c r="AC362" s="1570"/>
      <c r="AD362" s="1570"/>
      <c r="AE362" s="1570"/>
      <c r="AF362" s="1570"/>
      <c r="AG362" s="1570"/>
      <c r="AH362" s="1570"/>
      <c r="AI362" s="1570"/>
      <c r="AJ362" s="1570"/>
      <c r="AK362" s="1472" t="str">
        <f t="shared" si="30"/>
        <v>нет</v>
      </c>
      <c r="AL362" s="1571">
        <f t="shared" si="31"/>
        <v>0</v>
      </c>
      <c r="AM362" s="1474"/>
      <c r="AN362" s="1472"/>
      <c r="AO362" s="1472"/>
      <c r="AP362" s="1472" t="str">
        <f t="shared" si="32"/>
        <v>нет</v>
      </c>
      <c r="AQ362" s="1473">
        <f t="shared" si="33"/>
        <v>0</v>
      </c>
      <c r="AR362" s="1451"/>
      <c r="AS362" s="1451"/>
      <c r="AT362" s="1572"/>
      <c r="AU362" s="1421"/>
      <c r="AV362" s="1573"/>
    </row>
    <row r="363" spans="1:48" ht="15.75" customHeight="1">
      <c r="A363" s="1426"/>
      <c r="B363" s="1538"/>
      <c r="C363" s="1569"/>
      <c r="D363" s="1415"/>
      <c r="E363" s="1429"/>
      <c r="F363" s="1516"/>
      <c r="G363" s="1430"/>
      <c r="H363" s="1426"/>
      <c r="I363" s="1426"/>
      <c r="J363" s="1426"/>
      <c r="K363" s="1426"/>
      <c r="L363" s="1426"/>
      <c r="M363" s="1426"/>
      <c r="N363" s="1426"/>
      <c r="O363" s="1570"/>
      <c r="P363" s="1570"/>
      <c r="Q363" s="1570"/>
      <c r="R363" s="1570"/>
      <c r="S363" s="1570"/>
      <c r="T363" s="1570"/>
      <c r="U363" s="1570"/>
      <c r="V363" s="1570"/>
      <c r="W363" s="1570"/>
      <c r="X363" s="1570"/>
      <c r="Y363" s="1570"/>
      <c r="Z363" s="1441"/>
      <c r="AA363" s="1570"/>
      <c r="AB363" s="1570"/>
      <c r="AC363" s="1570"/>
      <c r="AD363" s="1570"/>
      <c r="AE363" s="1570"/>
      <c r="AF363" s="1570"/>
      <c r="AG363" s="1570"/>
      <c r="AH363" s="1570"/>
      <c r="AI363" s="1570"/>
      <c r="AJ363" s="1570"/>
      <c r="AK363" s="1472" t="str">
        <f t="shared" si="30"/>
        <v>нет</v>
      </c>
      <c r="AL363" s="1571">
        <f t="shared" si="31"/>
        <v>0</v>
      </c>
      <c r="AM363" s="1474"/>
      <c r="AN363" s="1472"/>
      <c r="AO363" s="1472"/>
      <c r="AP363" s="1472" t="str">
        <f t="shared" si="32"/>
        <v>нет</v>
      </c>
      <c r="AQ363" s="1473">
        <f t="shared" si="33"/>
        <v>0</v>
      </c>
      <c r="AR363" s="1451"/>
      <c r="AS363" s="1451"/>
      <c r="AT363" s="1572"/>
      <c r="AU363" s="1421"/>
      <c r="AV363" s="1573"/>
    </row>
    <row r="364" spans="1:48" ht="15.75" customHeight="1">
      <c r="A364" s="1426"/>
      <c r="B364" s="1538"/>
      <c r="C364" s="1569"/>
      <c r="D364" s="1415"/>
      <c r="E364" s="1429"/>
      <c r="F364" s="1516"/>
      <c r="G364" s="1430"/>
      <c r="H364" s="1426"/>
      <c r="I364" s="1426"/>
      <c r="J364" s="1426"/>
      <c r="K364" s="1426"/>
      <c r="L364" s="1426"/>
      <c r="M364" s="1426"/>
      <c r="N364" s="1426"/>
      <c r="O364" s="1570"/>
      <c r="P364" s="1570"/>
      <c r="Q364" s="1570"/>
      <c r="R364" s="1570"/>
      <c r="S364" s="1570"/>
      <c r="T364" s="1570"/>
      <c r="U364" s="1570"/>
      <c r="V364" s="1570"/>
      <c r="W364" s="1570"/>
      <c r="X364" s="1570"/>
      <c r="Y364" s="1570"/>
      <c r="Z364" s="1441"/>
      <c r="AA364" s="1570"/>
      <c r="AB364" s="1570"/>
      <c r="AC364" s="1570"/>
      <c r="AD364" s="1570"/>
      <c r="AE364" s="1570"/>
      <c r="AF364" s="1570"/>
      <c r="AG364" s="1570"/>
      <c r="AH364" s="1570"/>
      <c r="AI364" s="1570"/>
      <c r="AJ364" s="1570"/>
      <c r="AK364" s="1472" t="str">
        <f t="shared" si="30"/>
        <v>нет</v>
      </c>
      <c r="AL364" s="1571">
        <f t="shared" si="31"/>
        <v>0</v>
      </c>
      <c r="AM364" s="1474"/>
      <c r="AN364" s="1472"/>
      <c r="AO364" s="1472"/>
      <c r="AP364" s="1472" t="str">
        <f t="shared" si="32"/>
        <v>нет</v>
      </c>
      <c r="AQ364" s="1473">
        <f t="shared" si="33"/>
        <v>0</v>
      </c>
      <c r="AR364" s="1451"/>
      <c r="AS364" s="1451"/>
      <c r="AT364" s="1572"/>
      <c r="AU364" s="1421"/>
      <c r="AV364" s="1573"/>
    </row>
    <row r="365" spans="1:48" ht="15.75" customHeight="1">
      <c r="A365" s="1426"/>
      <c r="B365" s="1538"/>
      <c r="C365" s="1569"/>
      <c r="D365" s="1415"/>
      <c r="E365" s="1429"/>
      <c r="F365" s="1516"/>
      <c r="G365" s="1430"/>
      <c r="H365" s="1426"/>
      <c r="I365" s="1426"/>
      <c r="J365" s="1426"/>
      <c r="K365" s="1426"/>
      <c r="L365" s="1426"/>
      <c r="M365" s="1426"/>
      <c r="N365" s="1426"/>
      <c r="O365" s="1570"/>
      <c r="P365" s="1570"/>
      <c r="Q365" s="1570"/>
      <c r="R365" s="1570"/>
      <c r="S365" s="1570"/>
      <c r="T365" s="1570"/>
      <c r="U365" s="1570"/>
      <c r="V365" s="1570"/>
      <c r="W365" s="1570"/>
      <c r="X365" s="1570"/>
      <c r="Y365" s="1570"/>
      <c r="Z365" s="1441"/>
      <c r="AA365" s="1570"/>
      <c r="AB365" s="1570"/>
      <c r="AC365" s="1570"/>
      <c r="AD365" s="1570"/>
      <c r="AE365" s="1570"/>
      <c r="AF365" s="1570"/>
      <c r="AG365" s="1570"/>
      <c r="AH365" s="1570"/>
      <c r="AI365" s="1570"/>
      <c r="AJ365" s="1570"/>
      <c r="AK365" s="1472" t="str">
        <f t="shared" si="30"/>
        <v>нет</v>
      </c>
      <c r="AL365" s="1571">
        <f t="shared" si="31"/>
        <v>0</v>
      </c>
      <c r="AM365" s="1474"/>
      <c r="AN365" s="1472"/>
      <c r="AO365" s="1472"/>
      <c r="AP365" s="1472" t="str">
        <f t="shared" si="32"/>
        <v>нет</v>
      </c>
      <c r="AQ365" s="1473">
        <f t="shared" si="33"/>
        <v>0</v>
      </c>
      <c r="AR365" s="1451"/>
      <c r="AS365" s="1451"/>
      <c r="AT365" s="1572"/>
      <c r="AU365" s="1421"/>
      <c r="AV365" s="1573"/>
    </row>
    <row r="366" spans="1:48" ht="15.75" customHeight="1">
      <c r="A366" s="1426"/>
      <c r="B366" s="1538"/>
      <c r="C366" s="1569"/>
      <c r="D366" s="1415"/>
      <c r="E366" s="1429"/>
      <c r="F366" s="1516"/>
      <c r="G366" s="1430"/>
      <c r="H366" s="1426"/>
      <c r="I366" s="1426"/>
      <c r="J366" s="1426"/>
      <c r="K366" s="1426"/>
      <c r="L366" s="1426"/>
      <c r="M366" s="1426"/>
      <c r="N366" s="1426"/>
      <c r="O366" s="1570"/>
      <c r="P366" s="1570"/>
      <c r="Q366" s="1570"/>
      <c r="R366" s="1570"/>
      <c r="S366" s="1570"/>
      <c r="T366" s="1570"/>
      <c r="U366" s="1570"/>
      <c r="V366" s="1570"/>
      <c r="W366" s="1570"/>
      <c r="X366" s="1570"/>
      <c r="Y366" s="1570"/>
      <c r="Z366" s="1441"/>
      <c r="AA366" s="1570"/>
      <c r="AB366" s="1570"/>
      <c r="AC366" s="1570"/>
      <c r="AD366" s="1570"/>
      <c r="AE366" s="1570"/>
      <c r="AF366" s="1570"/>
      <c r="AG366" s="1570"/>
      <c r="AH366" s="1570"/>
      <c r="AI366" s="1570"/>
      <c r="AJ366" s="1570"/>
      <c r="AK366" s="1472" t="str">
        <f t="shared" si="30"/>
        <v>нет</v>
      </c>
      <c r="AL366" s="1571">
        <f t="shared" si="31"/>
        <v>0</v>
      </c>
      <c r="AM366" s="1474"/>
      <c r="AN366" s="1472"/>
      <c r="AO366" s="1472"/>
      <c r="AP366" s="1472" t="str">
        <f t="shared" si="32"/>
        <v>нет</v>
      </c>
      <c r="AQ366" s="1473">
        <f t="shared" si="33"/>
        <v>0</v>
      </c>
      <c r="AR366" s="1451"/>
      <c r="AS366" s="1451"/>
      <c r="AT366" s="1572"/>
      <c r="AU366" s="1421"/>
      <c r="AV366" s="1573"/>
    </row>
    <row r="367" spans="1:48" ht="15.75" customHeight="1">
      <c r="A367" s="1426"/>
      <c r="B367" s="1538"/>
      <c r="C367" s="1569"/>
      <c r="D367" s="1415"/>
      <c r="E367" s="1429"/>
      <c r="F367" s="1516"/>
      <c r="G367" s="1430"/>
      <c r="H367" s="1426"/>
      <c r="I367" s="1426"/>
      <c r="J367" s="1426"/>
      <c r="K367" s="1426"/>
      <c r="L367" s="1426"/>
      <c r="M367" s="1426"/>
      <c r="N367" s="1426"/>
      <c r="O367" s="1570"/>
      <c r="P367" s="1570"/>
      <c r="Q367" s="1570"/>
      <c r="R367" s="1570"/>
      <c r="S367" s="1570"/>
      <c r="T367" s="1570"/>
      <c r="U367" s="1570"/>
      <c r="V367" s="1570"/>
      <c r="W367" s="1570"/>
      <c r="X367" s="1570"/>
      <c r="Y367" s="1570"/>
      <c r="Z367" s="1441"/>
      <c r="AA367" s="1570"/>
      <c r="AB367" s="1570"/>
      <c r="AC367" s="1570"/>
      <c r="AD367" s="1570"/>
      <c r="AE367" s="1570"/>
      <c r="AF367" s="1570"/>
      <c r="AG367" s="1570"/>
      <c r="AH367" s="1570"/>
      <c r="AI367" s="1570"/>
      <c r="AJ367" s="1570"/>
      <c r="AK367" s="1472" t="str">
        <f t="shared" si="30"/>
        <v>нет</v>
      </c>
      <c r="AL367" s="1571">
        <f t="shared" si="31"/>
        <v>0</v>
      </c>
      <c r="AM367" s="1474"/>
      <c r="AN367" s="1472"/>
      <c r="AO367" s="1472"/>
      <c r="AP367" s="1472" t="str">
        <f t="shared" si="32"/>
        <v>нет</v>
      </c>
      <c r="AQ367" s="1473">
        <f t="shared" si="33"/>
        <v>0</v>
      </c>
      <c r="AR367" s="1451"/>
      <c r="AS367" s="1451"/>
      <c r="AT367" s="1572"/>
      <c r="AU367" s="1421"/>
      <c r="AV367" s="1573"/>
    </row>
    <row r="368" spans="1:48" ht="15.75" customHeight="1">
      <c r="A368" s="1426"/>
      <c r="B368" s="1538"/>
      <c r="C368" s="1569"/>
      <c r="D368" s="1415"/>
      <c r="E368" s="1429"/>
      <c r="F368" s="1516"/>
      <c r="G368" s="1430"/>
      <c r="H368" s="1426"/>
      <c r="I368" s="1426"/>
      <c r="J368" s="1426"/>
      <c r="K368" s="1426"/>
      <c r="L368" s="1426"/>
      <c r="M368" s="1426"/>
      <c r="N368" s="1426"/>
      <c r="O368" s="1570"/>
      <c r="P368" s="1570"/>
      <c r="Q368" s="1570"/>
      <c r="R368" s="1570"/>
      <c r="S368" s="1570"/>
      <c r="T368" s="1570"/>
      <c r="U368" s="1570"/>
      <c r="V368" s="1570"/>
      <c r="W368" s="1570"/>
      <c r="X368" s="1570"/>
      <c r="Y368" s="1570"/>
      <c r="Z368" s="1441"/>
      <c r="AA368" s="1570"/>
      <c r="AB368" s="1570"/>
      <c r="AC368" s="1570"/>
      <c r="AD368" s="1570"/>
      <c r="AE368" s="1570"/>
      <c r="AF368" s="1570"/>
      <c r="AG368" s="1570"/>
      <c r="AH368" s="1570"/>
      <c r="AI368" s="1570"/>
      <c r="AJ368" s="1570"/>
      <c r="AK368" s="1472" t="str">
        <f t="shared" si="30"/>
        <v>нет</v>
      </c>
      <c r="AL368" s="1571">
        <f t="shared" si="31"/>
        <v>0</v>
      </c>
      <c r="AM368" s="1474"/>
      <c r="AN368" s="1472"/>
      <c r="AO368" s="1472"/>
      <c r="AP368" s="1472" t="str">
        <f t="shared" si="32"/>
        <v>нет</v>
      </c>
      <c r="AQ368" s="1473">
        <f t="shared" si="33"/>
        <v>0</v>
      </c>
      <c r="AR368" s="1451"/>
      <c r="AS368" s="1451"/>
      <c r="AT368" s="1572"/>
      <c r="AU368" s="1421"/>
      <c r="AV368" s="1573"/>
    </row>
    <row r="369" spans="1:48" ht="15.75" customHeight="1">
      <c r="A369" s="1426"/>
      <c r="B369" s="1538"/>
      <c r="C369" s="1569"/>
      <c r="D369" s="1415"/>
      <c r="E369" s="1429"/>
      <c r="F369" s="1516"/>
      <c r="G369" s="1430"/>
      <c r="H369" s="1426"/>
      <c r="I369" s="1426"/>
      <c r="J369" s="1426"/>
      <c r="K369" s="1426"/>
      <c r="L369" s="1426"/>
      <c r="M369" s="1426"/>
      <c r="N369" s="1426"/>
      <c r="O369" s="1570"/>
      <c r="P369" s="1570"/>
      <c r="Q369" s="1570"/>
      <c r="R369" s="1570"/>
      <c r="S369" s="1570"/>
      <c r="T369" s="1570"/>
      <c r="U369" s="1570"/>
      <c r="V369" s="1570"/>
      <c r="W369" s="1570"/>
      <c r="X369" s="1570"/>
      <c r="Y369" s="1570"/>
      <c r="Z369" s="1441"/>
      <c r="AA369" s="1570"/>
      <c r="AB369" s="1570"/>
      <c r="AC369" s="1570"/>
      <c r="AD369" s="1570"/>
      <c r="AE369" s="1570"/>
      <c r="AF369" s="1570"/>
      <c r="AG369" s="1570"/>
      <c r="AH369" s="1570"/>
      <c r="AI369" s="1570"/>
      <c r="AJ369" s="1570"/>
      <c r="AK369" s="1472" t="str">
        <f t="shared" si="30"/>
        <v>нет</v>
      </c>
      <c r="AL369" s="1571">
        <f t="shared" si="31"/>
        <v>0</v>
      </c>
      <c r="AM369" s="1474"/>
      <c r="AN369" s="1472"/>
      <c r="AO369" s="1472"/>
      <c r="AP369" s="1472" t="str">
        <f t="shared" si="32"/>
        <v>нет</v>
      </c>
      <c r="AQ369" s="1473">
        <f t="shared" si="33"/>
        <v>0</v>
      </c>
      <c r="AR369" s="1451"/>
      <c r="AS369" s="1451"/>
      <c r="AT369" s="1572"/>
      <c r="AU369" s="1421"/>
      <c r="AV369" s="1573"/>
    </row>
    <row r="370" spans="1:48" ht="15.75" customHeight="1">
      <c r="A370" s="1426"/>
      <c r="B370" s="1538"/>
      <c r="C370" s="1569"/>
      <c r="D370" s="1415"/>
      <c r="E370" s="1429"/>
      <c r="F370" s="1516"/>
      <c r="G370" s="1430"/>
      <c r="H370" s="1426"/>
      <c r="I370" s="1426"/>
      <c r="J370" s="1426"/>
      <c r="K370" s="1426"/>
      <c r="L370" s="1426"/>
      <c r="M370" s="1426"/>
      <c r="N370" s="1426"/>
      <c r="O370" s="1570"/>
      <c r="P370" s="1570"/>
      <c r="Q370" s="1570"/>
      <c r="R370" s="1570"/>
      <c r="S370" s="1570"/>
      <c r="T370" s="1570"/>
      <c r="U370" s="1570"/>
      <c r="V370" s="1570"/>
      <c r="W370" s="1570"/>
      <c r="X370" s="1570"/>
      <c r="Y370" s="1570"/>
      <c r="Z370" s="1441"/>
      <c r="AA370" s="1570"/>
      <c r="AB370" s="1570"/>
      <c r="AC370" s="1570"/>
      <c r="AD370" s="1570"/>
      <c r="AE370" s="1570"/>
      <c r="AF370" s="1570"/>
      <c r="AG370" s="1570"/>
      <c r="AH370" s="1570"/>
      <c r="AI370" s="1570"/>
      <c r="AJ370" s="1570"/>
      <c r="AK370" s="1472" t="str">
        <f t="shared" si="30"/>
        <v>нет</v>
      </c>
      <c r="AL370" s="1571">
        <f t="shared" si="31"/>
        <v>0</v>
      </c>
      <c r="AM370" s="1474"/>
      <c r="AN370" s="1472"/>
      <c r="AO370" s="1472"/>
      <c r="AP370" s="1472" t="str">
        <f t="shared" si="32"/>
        <v>нет</v>
      </c>
      <c r="AQ370" s="1473">
        <f t="shared" si="33"/>
        <v>0</v>
      </c>
      <c r="AR370" s="1451"/>
      <c r="AS370" s="1451"/>
      <c r="AT370" s="1572"/>
      <c r="AU370" s="1421"/>
      <c r="AV370" s="1573"/>
    </row>
    <row r="371" spans="1:48" ht="15.75" customHeight="1">
      <c r="A371" s="1426"/>
      <c r="B371" s="1538"/>
      <c r="C371" s="1569"/>
      <c r="D371" s="1415"/>
      <c r="E371" s="1429"/>
      <c r="F371" s="1516"/>
      <c r="G371" s="1430"/>
      <c r="H371" s="1426"/>
      <c r="I371" s="1426"/>
      <c r="J371" s="1426"/>
      <c r="K371" s="1426"/>
      <c r="L371" s="1426"/>
      <c r="M371" s="1426"/>
      <c r="N371" s="1426"/>
      <c r="O371" s="1570"/>
      <c r="P371" s="1570"/>
      <c r="Q371" s="1570"/>
      <c r="R371" s="1570"/>
      <c r="S371" s="1570"/>
      <c r="T371" s="1570"/>
      <c r="U371" s="1570"/>
      <c r="V371" s="1570"/>
      <c r="W371" s="1570"/>
      <c r="X371" s="1570"/>
      <c r="Y371" s="1570"/>
      <c r="Z371" s="1441"/>
      <c r="AA371" s="1570"/>
      <c r="AB371" s="1570"/>
      <c r="AC371" s="1570"/>
      <c r="AD371" s="1570"/>
      <c r="AE371" s="1570"/>
      <c r="AF371" s="1570"/>
      <c r="AG371" s="1570"/>
      <c r="AH371" s="1570"/>
      <c r="AI371" s="1570"/>
      <c r="AJ371" s="1570"/>
      <c r="AK371" s="1472" t="str">
        <f t="shared" si="30"/>
        <v>нет</v>
      </c>
      <c r="AL371" s="1571">
        <f t="shared" si="31"/>
        <v>0</v>
      </c>
      <c r="AM371" s="1474"/>
      <c r="AN371" s="1472"/>
      <c r="AO371" s="1472"/>
      <c r="AP371" s="1472" t="str">
        <f t="shared" si="32"/>
        <v>нет</v>
      </c>
      <c r="AQ371" s="1473">
        <f t="shared" si="33"/>
        <v>0</v>
      </c>
      <c r="AR371" s="1451"/>
      <c r="AS371" s="1451"/>
      <c r="AT371" s="1572"/>
      <c r="AU371" s="1421"/>
      <c r="AV371" s="1573"/>
    </row>
    <row r="372" spans="1:48" ht="15.75" customHeight="1">
      <c r="A372" s="1426"/>
      <c r="B372" s="1538"/>
      <c r="C372" s="1569"/>
      <c r="D372" s="1415"/>
      <c r="E372" s="1429"/>
      <c r="F372" s="1516"/>
      <c r="G372" s="1430"/>
      <c r="H372" s="1426"/>
      <c r="I372" s="1426"/>
      <c r="J372" s="1426"/>
      <c r="K372" s="1426"/>
      <c r="L372" s="1426"/>
      <c r="M372" s="1426"/>
      <c r="N372" s="1426"/>
      <c r="O372" s="1570"/>
      <c r="P372" s="1570"/>
      <c r="Q372" s="1570"/>
      <c r="R372" s="1570"/>
      <c r="S372" s="1570"/>
      <c r="T372" s="1570"/>
      <c r="U372" s="1570"/>
      <c r="V372" s="1570"/>
      <c r="W372" s="1570"/>
      <c r="X372" s="1570"/>
      <c r="Y372" s="1570"/>
      <c r="Z372" s="1441"/>
      <c r="AA372" s="1570"/>
      <c r="AB372" s="1570"/>
      <c r="AC372" s="1570"/>
      <c r="AD372" s="1570"/>
      <c r="AE372" s="1570"/>
      <c r="AF372" s="1570"/>
      <c r="AG372" s="1570"/>
      <c r="AH372" s="1570"/>
      <c r="AI372" s="1570"/>
      <c r="AJ372" s="1570"/>
      <c r="AK372" s="1472" t="str">
        <f t="shared" si="30"/>
        <v>нет</v>
      </c>
      <c r="AL372" s="1571">
        <f t="shared" si="31"/>
        <v>0</v>
      </c>
      <c r="AM372" s="1474"/>
      <c r="AN372" s="1472"/>
      <c r="AO372" s="1472"/>
      <c r="AP372" s="1472" t="str">
        <f t="shared" si="32"/>
        <v>нет</v>
      </c>
      <c r="AQ372" s="1473">
        <f t="shared" si="33"/>
        <v>0</v>
      </c>
      <c r="AR372" s="1451"/>
      <c r="AS372" s="1451"/>
      <c r="AT372" s="1572"/>
      <c r="AU372" s="1421"/>
      <c r="AV372" s="1573"/>
    </row>
    <row r="373" spans="1:48" ht="15.75" customHeight="1">
      <c r="A373" s="1426"/>
      <c r="B373" s="1538"/>
      <c r="C373" s="1569"/>
      <c r="D373" s="1415"/>
      <c r="E373" s="1429"/>
      <c r="F373" s="1516"/>
      <c r="G373" s="1430"/>
      <c r="H373" s="1426"/>
      <c r="I373" s="1426"/>
      <c r="J373" s="1426"/>
      <c r="K373" s="1426"/>
      <c r="L373" s="1426"/>
      <c r="M373" s="1426"/>
      <c r="N373" s="1426"/>
      <c r="O373" s="1570"/>
      <c r="P373" s="1570"/>
      <c r="Q373" s="1570"/>
      <c r="R373" s="1570"/>
      <c r="S373" s="1570"/>
      <c r="T373" s="1570"/>
      <c r="U373" s="1570"/>
      <c r="V373" s="1570"/>
      <c r="W373" s="1570"/>
      <c r="X373" s="1570"/>
      <c r="Y373" s="1570"/>
      <c r="Z373" s="1441"/>
      <c r="AA373" s="1570"/>
      <c r="AB373" s="1570"/>
      <c r="AC373" s="1570"/>
      <c r="AD373" s="1570"/>
      <c r="AE373" s="1570"/>
      <c r="AF373" s="1570"/>
      <c r="AG373" s="1570"/>
      <c r="AH373" s="1570"/>
      <c r="AI373" s="1570"/>
      <c r="AJ373" s="1570"/>
      <c r="AK373" s="1472" t="str">
        <f t="shared" si="30"/>
        <v>нет</v>
      </c>
      <c r="AL373" s="1571">
        <f t="shared" si="31"/>
        <v>0</v>
      </c>
      <c r="AM373" s="1474"/>
      <c r="AN373" s="1472"/>
      <c r="AO373" s="1472"/>
      <c r="AP373" s="1472" t="str">
        <f t="shared" si="32"/>
        <v>нет</v>
      </c>
      <c r="AQ373" s="1473">
        <f t="shared" si="33"/>
        <v>0</v>
      </c>
      <c r="AR373" s="1451"/>
      <c r="AS373" s="1451"/>
      <c r="AT373" s="1572"/>
      <c r="AU373" s="1421"/>
      <c r="AV373" s="1573"/>
    </row>
    <row r="374" spans="1:48" ht="15.75" customHeight="1">
      <c r="A374" s="1426"/>
      <c r="B374" s="1538"/>
      <c r="C374" s="1569"/>
      <c r="D374" s="1415"/>
      <c r="E374" s="1429"/>
      <c r="F374" s="1516"/>
      <c r="G374" s="1430"/>
      <c r="H374" s="1426"/>
      <c r="I374" s="1426"/>
      <c r="J374" s="1426"/>
      <c r="K374" s="1426"/>
      <c r="L374" s="1426"/>
      <c r="M374" s="1426"/>
      <c r="N374" s="1426"/>
      <c r="O374" s="1570"/>
      <c r="P374" s="1570"/>
      <c r="Q374" s="1570"/>
      <c r="R374" s="1570"/>
      <c r="S374" s="1570"/>
      <c r="T374" s="1570"/>
      <c r="U374" s="1570"/>
      <c r="V374" s="1570"/>
      <c r="W374" s="1570"/>
      <c r="X374" s="1570"/>
      <c r="Y374" s="1570"/>
      <c r="Z374" s="1441"/>
      <c r="AA374" s="1570"/>
      <c r="AB374" s="1570"/>
      <c r="AC374" s="1570"/>
      <c r="AD374" s="1570"/>
      <c r="AE374" s="1570"/>
      <c r="AF374" s="1570"/>
      <c r="AG374" s="1570"/>
      <c r="AH374" s="1570"/>
      <c r="AI374" s="1570"/>
      <c r="AJ374" s="1570"/>
      <c r="AK374" s="1472" t="str">
        <f t="shared" si="30"/>
        <v>нет</v>
      </c>
      <c r="AL374" s="1571">
        <f t="shared" si="31"/>
        <v>0</v>
      </c>
      <c r="AM374" s="1474"/>
      <c r="AN374" s="1472"/>
      <c r="AO374" s="1472"/>
      <c r="AP374" s="1472" t="str">
        <f t="shared" si="32"/>
        <v>нет</v>
      </c>
      <c r="AQ374" s="1473">
        <f t="shared" si="33"/>
        <v>0</v>
      </c>
      <c r="AR374" s="1451"/>
      <c r="AS374" s="1451"/>
      <c r="AT374" s="1572"/>
      <c r="AU374" s="1421"/>
      <c r="AV374" s="1573"/>
    </row>
    <row r="375" spans="1:48" ht="15.75" customHeight="1">
      <c r="A375" s="1426"/>
      <c r="B375" s="1538"/>
      <c r="C375" s="1569"/>
      <c r="D375" s="1415"/>
      <c r="E375" s="1429"/>
      <c r="F375" s="1516"/>
      <c r="G375" s="1430"/>
      <c r="H375" s="1426"/>
      <c r="I375" s="1426"/>
      <c r="J375" s="1426"/>
      <c r="K375" s="1426"/>
      <c r="L375" s="1426"/>
      <c r="M375" s="1426"/>
      <c r="N375" s="1426"/>
      <c r="O375" s="1570"/>
      <c r="P375" s="1570"/>
      <c r="Q375" s="1570"/>
      <c r="R375" s="1570"/>
      <c r="S375" s="1570"/>
      <c r="T375" s="1570"/>
      <c r="U375" s="1570"/>
      <c r="V375" s="1570"/>
      <c r="W375" s="1570"/>
      <c r="X375" s="1570"/>
      <c r="Y375" s="1570"/>
      <c r="Z375" s="1441"/>
      <c r="AA375" s="1570"/>
      <c r="AB375" s="1570"/>
      <c r="AC375" s="1570"/>
      <c r="AD375" s="1570"/>
      <c r="AE375" s="1570"/>
      <c r="AF375" s="1570"/>
      <c r="AG375" s="1570"/>
      <c r="AH375" s="1570"/>
      <c r="AI375" s="1570"/>
      <c r="AJ375" s="1570"/>
      <c r="AK375" s="1472" t="str">
        <f t="shared" si="30"/>
        <v>нет</v>
      </c>
      <c r="AL375" s="1571">
        <f t="shared" si="31"/>
        <v>0</v>
      </c>
      <c r="AM375" s="1474"/>
      <c r="AN375" s="1472"/>
      <c r="AO375" s="1472"/>
      <c r="AP375" s="1472" t="str">
        <f t="shared" si="32"/>
        <v>нет</v>
      </c>
      <c r="AQ375" s="1473">
        <f t="shared" si="33"/>
        <v>0</v>
      </c>
      <c r="AR375" s="1451"/>
      <c r="AS375" s="1451"/>
      <c r="AT375" s="1572"/>
      <c r="AU375" s="1421"/>
      <c r="AV375" s="1573"/>
    </row>
    <row r="376" spans="1:48" ht="15.75" customHeight="1">
      <c r="A376" s="1426"/>
      <c r="B376" s="1538"/>
      <c r="C376" s="1569"/>
      <c r="D376" s="1415"/>
      <c r="E376" s="1429"/>
      <c r="F376" s="1516"/>
      <c r="G376" s="1430"/>
      <c r="H376" s="1426"/>
      <c r="I376" s="1426"/>
      <c r="J376" s="1426"/>
      <c r="K376" s="1426"/>
      <c r="L376" s="1426"/>
      <c r="M376" s="1426"/>
      <c r="N376" s="1426"/>
      <c r="O376" s="1570"/>
      <c r="P376" s="1570"/>
      <c r="Q376" s="1570"/>
      <c r="R376" s="1570"/>
      <c r="S376" s="1570"/>
      <c r="T376" s="1570"/>
      <c r="U376" s="1570"/>
      <c r="V376" s="1570"/>
      <c r="W376" s="1570"/>
      <c r="X376" s="1570"/>
      <c r="Y376" s="1570"/>
      <c r="Z376" s="1441"/>
      <c r="AA376" s="1570"/>
      <c r="AB376" s="1570"/>
      <c r="AC376" s="1570"/>
      <c r="AD376" s="1570"/>
      <c r="AE376" s="1570"/>
      <c r="AF376" s="1570"/>
      <c r="AG376" s="1570"/>
      <c r="AH376" s="1570"/>
      <c r="AI376" s="1570"/>
      <c r="AJ376" s="1570"/>
      <c r="AK376" s="1472" t="str">
        <f t="shared" si="30"/>
        <v>нет</v>
      </c>
      <c r="AL376" s="1571">
        <f t="shared" si="31"/>
        <v>0</v>
      </c>
      <c r="AM376" s="1474"/>
      <c r="AN376" s="1472"/>
      <c r="AO376" s="1472"/>
      <c r="AP376" s="1472" t="str">
        <f t="shared" si="32"/>
        <v>нет</v>
      </c>
      <c r="AQ376" s="1473">
        <f t="shared" si="33"/>
        <v>0</v>
      </c>
      <c r="AR376" s="1451"/>
      <c r="AS376" s="1451"/>
      <c r="AT376" s="1572"/>
      <c r="AU376" s="1421"/>
      <c r="AV376" s="1573"/>
    </row>
    <row r="377" spans="1:48" ht="15.75" customHeight="1">
      <c r="A377" s="1426"/>
      <c r="B377" s="1538"/>
      <c r="C377" s="1569"/>
      <c r="D377" s="1415"/>
      <c r="E377" s="1429"/>
      <c r="F377" s="1516"/>
      <c r="G377" s="1430"/>
      <c r="H377" s="1426"/>
      <c r="I377" s="1426"/>
      <c r="J377" s="1426"/>
      <c r="K377" s="1426"/>
      <c r="L377" s="1426"/>
      <c r="M377" s="1426"/>
      <c r="N377" s="1426"/>
      <c r="O377" s="1570"/>
      <c r="P377" s="1570"/>
      <c r="Q377" s="1570"/>
      <c r="R377" s="1570"/>
      <c r="S377" s="1570"/>
      <c r="T377" s="1570"/>
      <c r="U377" s="1570"/>
      <c r="V377" s="1570"/>
      <c r="W377" s="1570"/>
      <c r="X377" s="1570"/>
      <c r="Y377" s="1570"/>
      <c r="Z377" s="1441"/>
      <c r="AA377" s="1570"/>
      <c r="AB377" s="1570"/>
      <c r="AC377" s="1570"/>
      <c r="AD377" s="1570"/>
      <c r="AE377" s="1570"/>
      <c r="AF377" s="1570"/>
      <c r="AG377" s="1570"/>
      <c r="AH377" s="1570"/>
      <c r="AI377" s="1570"/>
      <c r="AJ377" s="1570"/>
      <c r="AK377" s="1472" t="str">
        <f t="shared" si="30"/>
        <v>нет</v>
      </c>
      <c r="AL377" s="1571">
        <f t="shared" si="31"/>
        <v>0</v>
      </c>
      <c r="AM377" s="1474"/>
      <c r="AN377" s="1472"/>
      <c r="AO377" s="1472"/>
      <c r="AP377" s="1472" t="str">
        <f t="shared" si="32"/>
        <v>нет</v>
      </c>
      <c r="AQ377" s="1473">
        <f t="shared" si="33"/>
        <v>0</v>
      </c>
      <c r="AR377" s="1451"/>
      <c r="AS377" s="1451"/>
      <c r="AT377" s="1572"/>
      <c r="AU377" s="1421"/>
      <c r="AV377" s="1573"/>
    </row>
    <row r="378" spans="1:48" ht="15.75" customHeight="1">
      <c r="A378" s="1426"/>
      <c r="B378" s="1538"/>
      <c r="C378" s="1569"/>
      <c r="D378" s="1415"/>
      <c r="E378" s="1429"/>
      <c r="F378" s="1516"/>
      <c r="G378" s="1430"/>
      <c r="H378" s="1426"/>
      <c r="I378" s="1426"/>
      <c r="J378" s="1426"/>
      <c r="K378" s="1426"/>
      <c r="L378" s="1426"/>
      <c r="M378" s="1426"/>
      <c r="N378" s="1426"/>
      <c r="O378" s="1570"/>
      <c r="P378" s="1570"/>
      <c r="Q378" s="1570"/>
      <c r="R378" s="1570"/>
      <c r="S378" s="1570"/>
      <c r="T378" s="1570"/>
      <c r="U378" s="1570"/>
      <c r="V378" s="1570"/>
      <c r="W378" s="1570"/>
      <c r="X378" s="1570"/>
      <c r="Y378" s="1570"/>
      <c r="Z378" s="1441"/>
      <c r="AA378" s="1570"/>
      <c r="AB378" s="1570"/>
      <c r="AC378" s="1570"/>
      <c r="AD378" s="1570"/>
      <c r="AE378" s="1570"/>
      <c r="AF378" s="1570"/>
      <c r="AG378" s="1570"/>
      <c r="AH378" s="1570"/>
      <c r="AI378" s="1570"/>
      <c r="AJ378" s="1570"/>
      <c r="AK378" s="1472" t="str">
        <f t="shared" si="30"/>
        <v>нет</v>
      </c>
      <c r="AL378" s="1571">
        <f t="shared" si="31"/>
        <v>0</v>
      </c>
      <c r="AM378" s="1474"/>
      <c r="AN378" s="1472"/>
      <c r="AO378" s="1472"/>
      <c r="AP378" s="1472" t="str">
        <f t="shared" si="32"/>
        <v>нет</v>
      </c>
      <c r="AQ378" s="1473">
        <f t="shared" si="33"/>
        <v>0</v>
      </c>
      <c r="AR378" s="1451"/>
      <c r="AS378" s="1451"/>
      <c r="AT378" s="1572"/>
      <c r="AU378" s="1421"/>
      <c r="AV378" s="1573"/>
    </row>
    <row r="379" spans="1:48" ht="15.75" customHeight="1">
      <c r="A379" s="1426"/>
      <c r="B379" s="1538"/>
      <c r="C379" s="1569"/>
      <c r="D379" s="1415"/>
      <c r="E379" s="1429"/>
      <c r="F379" s="1516"/>
      <c r="G379" s="1430"/>
      <c r="H379" s="1426"/>
      <c r="I379" s="1426"/>
      <c r="J379" s="1426"/>
      <c r="K379" s="1426"/>
      <c r="L379" s="1426"/>
      <c r="M379" s="1426"/>
      <c r="N379" s="1426"/>
      <c r="O379" s="1570"/>
      <c r="P379" s="1570"/>
      <c r="Q379" s="1570"/>
      <c r="R379" s="1570"/>
      <c r="S379" s="1570"/>
      <c r="T379" s="1570"/>
      <c r="U379" s="1570"/>
      <c r="V379" s="1570"/>
      <c r="W379" s="1570"/>
      <c r="X379" s="1570"/>
      <c r="Y379" s="1570"/>
      <c r="Z379" s="1441"/>
      <c r="AA379" s="1570"/>
      <c r="AB379" s="1570"/>
      <c r="AC379" s="1570"/>
      <c r="AD379" s="1570"/>
      <c r="AE379" s="1570"/>
      <c r="AF379" s="1570"/>
      <c r="AG379" s="1570"/>
      <c r="AH379" s="1570"/>
      <c r="AI379" s="1570"/>
      <c r="AJ379" s="1570"/>
      <c r="AK379" s="1472" t="str">
        <f t="shared" si="30"/>
        <v>нет</v>
      </c>
      <c r="AL379" s="1571">
        <f t="shared" si="31"/>
        <v>0</v>
      </c>
      <c r="AM379" s="1474"/>
      <c r="AN379" s="1472"/>
      <c r="AO379" s="1472"/>
      <c r="AP379" s="1472" t="str">
        <f t="shared" si="32"/>
        <v>нет</v>
      </c>
      <c r="AQ379" s="1473">
        <f t="shared" si="33"/>
        <v>0</v>
      </c>
      <c r="AR379" s="1451"/>
      <c r="AS379" s="1451"/>
      <c r="AT379" s="1572"/>
      <c r="AU379" s="1421"/>
      <c r="AV379" s="1573"/>
    </row>
    <row r="380" spans="1:48" ht="15.75" customHeight="1">
      <c r="A380" s="1426"/>
      <c r="B380" s="1538"/>
      <c r="C380" s="1569"/>
      <c r="D380" s="1415"/>
      <c r="E380" s="1429"/>
      <c r="F380" s="1516"/>
      <c r="G380" s="1430"/>
      <c r="H380" s="1426"/>
      <c r="I380" s="1426"/>
      <c r="J380" s="1426"/>
      <c r="K380" s="1426"/>
      <c r="L380" s="1426"/>
      <c r="M380" s="1426"/>
      <c r="N380" s="1426"/>
      <c r="O380" s="1570"/>
      <c r="P380" s="1570"/>
      <c r="Q380" s="1570"/>
      <c r="R380" s="1570"/>
      <c r="S380" s="1570"/>
      <c r="T380" s="1570"/>
      <c r="U380" s="1570"/>
      <c r="V380" s="1570"/>
      <c r="W380" s="1570"/>
      <c r="X380" s="1570"/>
      <c r="Y380" s="1570"/>
      <c r="Z380" s="1441"/>
      <c r="AA380" s="1570"/>
      <c r="AB380" s="1570"/>
      <c r="AC380" s="1570"/>
      <c r="AD380" s="1570"/>
      <c r="AE380" s="1570"/>
      <c r="AF380" s="1570"/>
      <c r="AG380" s="1570"/>
      <c r="AH380" s="1570"/>
      <c r="AI380" s="1570"/>
      <c r="AJ380" s="1570"/>
      <c r="AK380" s="1472" t="str">
        <f t="shared" si="30"/>
        <v>нет</v>
      </c>
      <c r="AL380" s="1571">
        <f t="shared" si="31"/>
        <v>0</v>
      </c>
      <c r="AM380" s="1474"/>
      <c r="AN380" s="1472"/>
      <c r="AO380" s="1472"/>
      <c r="AP380" s="1472" t="str">
        <f t="shared" si="32"/>
        <v>нет</v>
      </c>
      <c r="AQ380" s="1473">
        <f t="shared" si="33"/>
        <v>0</v>
      </c>
      <c r="AR380" s="1451"/>
      <c r="AS380" s="1451"/>
      <c r="AT380" s="1572"/>
      <c r="AU380" s="1421"/>
      <c r="AV380" s="1573"/>
    </row>
    <row r="381" spans="1:48" ht="15.75" customHeight="1">
      <c r="A381" s="1426"/>
      <c r="B381" s="1538"/>
      <c r="C381" s="1569"/>
      <c r="D381" s="1415"/>
      <c r="E381" s="1429"/>
      <c r="F381" s="1516"/>
      <c r="G381" s="1430"/>
      <c r="H381" s="1426"/>
      <c r="I381" s="1426"/>
      <c r="J381" s="1426"/>
      <c r="K381" s="1426"/>
      <c r="L381" s="1426"/>
      <c r="M381" s="1426"/>
      <c r="N381" s="1426"/>
      <c r="O381" s="1570"/>
      <c r="P381" s="1570"/>
      <c r="Q381" s="1570"/>
      <c r="R381" s="1570"/>
      <c r="S381" s="1570"/>
      <c r="T381" s="1570"/>
      <c r="U381" s="1570"/>
      <c r="V381" s="1570"/>
      <c r="W381" s="1570"/>
      <c r="X381" s="1570"/>
      <c r="Y381" s="1570"/>
      <c r="Z381" s="1441"/>
      <c r="AA381" s="1570"/>
      <c r="AB381" s="1570"/>
      <c r="AC381" s="1570"/>
      <c r="AD381" s="1570"/>
      <c r="AE381" s="1570"/>
      <c r="AF381" s="1570"/>
      <c r="AG381" s="1570"/>
      <c r="AH381" s="1570"/>
      <c r="AI381" s="1570"/>
      <c r="AJ381" s="1570"/>
      <c r="AK381" s="1472" t="str">
        <f t="shared" si="30"/>
        <v>нет</v>
      </c>
      <c r="AL381" s="1571">
        <f t="shared" si="31"/>
        <v>0</v>
      </c>
      <c r="AM381" s="1474"/>
      <c r="AN381" s="1472"/>
      <c r="AO381" s="1472"/>
      <c r="AP381" s="1472" t="str">
        <f t="shared" si="32"/>
        <v>нет</v>
      </c>
      <c r="AQ381" s="1473">
        <f t="shared" si="33"/>
        <v>0</v>
      </c>
      <c r="AR381" s="1451"/>
      <c r="AS381" s="1451"/>
      <c r="AT381" s="1572"/>
      <c r="AU381" s="1421"/>
      <c r="AV381" s="1573"/>
    </row>
    <row r="382" spans="1:48" ht="15.75" customHeight="1">
      <c r="A382" s="1426"/>
      <c r="B382" s="1538"/>
      <c r="C382" s="1569"/>
      <c r="D382" s="1415"/>
      <c r="E382" s="1429"/>
      <c r="F382" s="1516"/>
      <c r="G382" s="1430"/>
      <c r="H382" s="1426"/>
      <c r="I382" s="1426"/>
      <c r="J382" s="1426"/>
      <c r="K382" s="1426"/>
      <c r="L382" s="1426"/>
      <c r="M382" s="1426"/>
      <c r="N382" s="1426"/>
      <c r="O382" s="1570"/>
      <c r="P382" s="1570"/>
      <c r="Q382" s="1570"/>
      <c r="R382" s="1570"/>
      <c r="S382" s="1570"/>
      <c r="T382" s="1570"/>
      <c r="U382" s="1570"/>
      <c r="V382" s="1570"/>
      <c r="W382" s="1570"/>
      <c r="X382" s="1570"/>
      <c r="Y382" s="1570"/>
      <c r="Z382" s="1441"/>
      <c r="AA382" s="1570"/>
      <c r="AB382" s="1570"/>
      <c r="AC382" s="1570"/>
      <c r="AD382" s="1570"/>
      <c r="AE382" s="1570"/>
      <c r="AF382" s="1570"/>
      <c r="AG382" s="1570"/>
      <c r="AH382" s="1570"/>
      <c r="AI382" s="1570"/>
      <c r="AJ382" s="1570"/>
      <c r="AK382" s="1472" t="str">
        <f t="shared" si="30"/>
        <v>нет</v>
      </c>
      <c r="AL382" s="1571">
        <f t="shared" si="31"/>
        <v>0</v>
      </c>
      <c r="AM382" s="1474"/>
      <c r="AN382" s="1472"/>
      <c r="AO382" s="1472"/>
      <c r="AP382" s="1472" t="str">
        <f t="shared" si="32"/>
        <v>нет</v>
      </c>
      <c r="AQ382" s="1473">
        <f t="shared" si="33"/>
        <v>0</v>
      </c>
      <c r="AR382" s="1451"/>
      <c r="AS382" s="1451"/>
      <c r="AT382" s="1572"/>
      <c r="AU382" s="1421"/>
      <c r="AV382" s="1573"/>
    </row>
    <row r="383" spans="1:48" ht="15.75" customHeight="1">
      <c r="A383" s="1426"/>
      <c r="B383" s="1538"/>
      <c r="C383" s="1569"/>
      <c r="D383" s="1415"/>
      <c r="E383" s="1429"/>
      <c r="F383" s="1516"/>
      <c r="G383" s="1430"/>
      <c r="H383" s="1426"/>
      <c r="I383" s="1426"/>
      <c r="J383" s="1426"/>
      <c r="K383" s="1426"/>
      <c r="L383" s="1426"/>
      <c r="M383" s="1426"/>
      <c r="N383" s="1426"/>
      <c r="O383" s="1570"/>
      <c r="P383" s="1570"/>
      <c r="Q383" s="1570"/>
      <c r="R383" s="1570"/>
      <c r="S383" s="1570"/>
      <c r="T383" s="1570"/>
      <c r="U383" s="1570"/>
      <c r="V383" s="1570"/>
      <c r="W383" s="1570"/>
      <c r="X383" s="1570"/>
      <c r="Y383" s="1570"/>
      <c r="Z383" s="1441"/>
      <c r="AA383" s="1570"/>
      <c r="AB383" s="1570"/>
      <c r="AC383" s="1570"/>
      <c r="AD383" s="1570"/>
      <c r="AE383" s="1570"/>
      <c r="AF383" s="1570"/>
      <c r="AG383" s="1570"/>
      <c r="AH383" s="1570"/>
      <c r="AI383" s="1570"/>
      <c r="AJ383" s="1570"/>
      <c r="AK383" s="1472" t="str">
        <f t="shared" si="30"/>
        <v>нет</v>
      </c>
      <c r="AL383" s="1571">
        <f t="shared" si="31"/>
        <v>0</v>
      </c>
      <c r="AM383" s="1474"/>
      <c r="AN383" s="1472"/>
      <c r="AO383" s="1472"/>
      <c r="AP383" s="1472" t="str">
        <f t="shared" si="32"/>
        <v>нет</v>
      </c>
      <c r="AQ383" s="1473">
        <f t="shared" si="33"/>
        <v>0</v>
      </c>
      <c r="AR383" s="1451"/>
      <c r="AS383" s="1451"/>
      <c r="AT383" s="1572"/>
      <c r="AU383" s="1421"/>
      <c r="AV383" s="1573"/>
    </row>
    <row r="384" spans="1:48" ht="15.75" customHeight="1">
      <c r="A384" s="1426"/>
      <c r="B384" s="1538"/>
      <c r="C384" s="1569"/>
      <c r="D384" s="1415"/>
      <c r="E384" s="1429"/>
      <c r="F384" s="1516"/>
      <c r="G384" s="1430"/>
      <c r="H384" s="1426"/>
      <c r="I384" s="1426"/>
      <c r="J384" s="1426"/>
      <c r="K384" s="1426"/>
      <c r="L384" s="1426"/>
      <c r="M384" s="1426"/>
      <c r="N384" s="1426"/>
      <c r="O384" s="1570"/>
      <c r="P384" s="1570"/>
      <c r="Q384" s="1570"/>
      <c r="R384" s="1570"/>
      <c r="S384" s="1570"/>
      <c r="T384" s="1570"/>
      <c r="U384" s="1570"/>
      <c r="V384" s="1570"/>
      <c r="W384" s="1570"/>
      <c r="X384" s="1570"/>
      <c r="Y384" s="1570"/>
      <c r="Z384" s="1441"/>
      <c r="AA384" s="1570"/>
      <c r="AB384" s="1570"/>
      <c r="AC384" s="1570"/>
      <c r="AD384" s="1570"/>
      <c r="AE384" s="1570"/>
      <c r="AF384" s="1570"/>
      <c r="AG384" s="1570"/>
      <c r="AH384" s="1570"/>
      <c r="AI384" s="1570"/>
      <c r="AJ384" s="1570"/>
      <c r="AK384" s="1472" t="str">
        <f t="shared" si="30"/>
        <v>нет</v>
      </c>
      <c r="AL384" s="1571">
        <f t="shared" si="31"/>
        <v>0</v>
      </c>
      <c r="AM384" s="1474"/>
      <c r="AN384" s="1472"/>
      <c r="AO384" s="1472"/>
      <c r="AP384" s="1472" t="str">
        <f t="shared" si="32"/>
        <v>нет</v>
      </c>
      <c r="AQ384" s="1473">
        <f t="shared" si="33"/>
        <v>0</v>
      </c>
      <c r="AR384" s="1451"/>
      <c r="AS384" s="1451"/>
      <c r="AT384" s="1572"/>
      <c r="AU384" s="1421"/>
      <c r="AV384" s="1573"/>
    </row>
    <row r="385" spans="1:48" ht="15.75" customHeight="1">
      <c r="A385" s="1426"/>
      <c r="B385" s="1538"/>
      <c r="C385" s="1569"/>
      <c r="D385" s="1415"/>
      <c r="E385" s="1429"/>
      <c r="F385" s="1516"/>
      <c r="G385" s="1430"/>
      <c r="H385" s="1426"/>
      <c r="I385" s="1426"/>
      <c r="J385" s="1426"/>
      <c r="K385" s="1426"/>
      <c r="L385" s="1426"/>
      <c r="M385" s="1426"/>
      <c r="N385" s="1426"/>
      <c r="O385" s="1570"/>
      <c r="P385" s="1570"/>
      <c r="Q385" s="1570"/>
      <c r="R385" s="1570"/>
      <c r="S385" s="1570"/>
      <c r="T385" s="1570"/>
      <c r="U385" s="1570"/>
      <c r="V385" s="1570"/>
      <c r="W385" s="1570"/>
      <c r="X385" s="1570"/>
      <c r="Y385" s="1570"/>
      <c r="Z385" s="1441"/>
      <c r="AA385" s="1570"/>
      <c r="AB385" s="1570"/>
      <c r="AC385" s="1570"/>
      <c r="AD385" s="1570"/>
      <c r="AE385" s="1570"/>
      <c r="AF385" s="1570"/>
      <c r="AG385" s="1570"/>
      <c r="AH385" s="1570"/>
      <c r="AI385" s="1570"/>
      <c r="AJ385" s="1570"/>
      <c r="AK385" s="1472" t="str">
        <f t="shared" si="30"/>
        <v>нет</v>
      </c>
      <c r="AL385" s="1571">
        <f t="shared" si="31"/>
        <v>0</v>
      </c>
      <c r="AM385" s="1474"/>
      <c r="AN385" s="1472"/>
      <c r="AO385" s="1472"/>
      <c r="AP385" s="1472" t="str">
        <f t="shared" si="32"/>
        <v>нет</v>
      </c>
      <c r="AQ385" s="1473">
        <f t="shared" si="33"/>
        <v>0</v>
      </c>
      <c r="AR385" s="1451"/>
      <c r="AS385" s="1451"/>
      <c r="AT385" s="1572"/>
      <c r="AU385" s="1421"/>
      <c r="AV385" s="1573"/>
    </row>
    <row r="386" spans="1:48" ht="15.75" customHeight="1">
      <c r="A386" s="1426"/>
      <c r="B386" s="1538"/>
      <c r="C386" s="1569"/>
      <c r="D386" s="1415"/>
      <c r="E386" s="1429"/>
      <c r="F386" s="1516"/>
      <c r="G386" s="1430"/>
      <c r="H386" s="1426"/>
      <c r="I386" s="1426"/>
      <c r="J386" s="1426"/>
      <c r="K386" s="1426"/>
      <c r="L386" s="1426"/>
      <c r="M386" s="1426"/>
      <c r="N386" s="1426"/>
      <c r="O386" s="1570"/>
      <c r="P386" s="1570"/>
      <c r="Q386" s="1570"/>
      <c r="R386" s="1570"/>
      <c r="S386" s="1570"/>
      <c r="T386" s="1570"/>
      <c r="U386" s="1570"/>
      <c r="V386" s="1570"/>
      <c r="W386" s="1570"/>
      <c r="X386" s="1570"/>
      <c r="Y386" s="1570"/>
      <c r="Z386" s="1441"/>
      <c r="AA386" s="1570"/>
      <c r="AB386" s="1570"/>
      <c r="AC386" s="1570"/>
      <c r="AD386" s="1570"/>
      <c r="AE386" s="1570"/>
      <c r="AF386" s="1570"/>
      <c r="AG386" s="1570"/>
      <c r="AH386" s="1570"/>
      <c r="AI386" s="1570"/>
      <c r="AJ386" s="1570"/>
      <c r="AK386" s="1472" t="str">
        <f t="shared" si="30"/>
        <v>нет</v>
      </c>
      <c r="AL386" s="1571">
        <f t="shared" si="31"/>
        <v>0</v>
      </c>
      <c r="AM386" s="1474"/>
      <c r="AN386" s="1472"/>
      <c r="AO386" s="1472"/>
      <c r="AP386" s="1472" t="str">
        <f t="shared" si="32"/>
        <v>нет</v>
      </c>
      <c r="AQ386" s="1473">
        <f t="shared" si="33"/>
        <v>0</v>
      </c>
      <c r="AR386" s="1451"/>
      <c r="AS386" s="1451"/>
      <c r="AT386" s="1572"/>
      <c r="AU386" s="1421"/>
      <c r="AV386" s="1573"/>
    </row>
    <row r="387" spans="1:48" ht="15.75" customHeight="1">
      <c r="A387" s="1426"/>
      <c r="B387" s="1538"/>
      <c r="C387" s="1569"/>
      <c r="D387" s="1415"/>
      <c r="E387" s="1429"/>
      <c r="F387" s="1516"/>
      <c r="G387" s="1430"/>
      <c r="H387" s="1426"/>
      <c r="I387" s="1426"/>
      <c r="J387" s="1426"/>
      <c r="K387" s="1426"/>
      <c r="L387" s="1426"/>
      <c r="M387" s="1426"/>
      <c r="N387" s="1426"/>
      <c r="O387" s="1570"/>
      <c r="P387" s="1570"/>
      <c r="Q387" s="1570"/>
      <c r="R387" s="1570"/>
      <c r="S387" s="1570"/>
      <c r="T387" s="1570"/>
      <c r="U387" s="1570"/>
      <c r="V387" s="1570"/>
      <c r="W387" s="1570"/>
      <c r="X387" s="1570"/>
      <c r="Y387" s="1570"/>
      <c r="Z387" s="1441"/>
      <c r="AA387" s="1570"/>
      <c r="AB387" s="1570"/>
      <c r="AC387" s="1570"/>
      <c r="AD387" s="1570"/>
      <c r="AE387" s="1570"/>
      <c r="AF387" s="1570"/>
      <c r="AG387" s="1570"/>
      <c r="AH387" s="1570"/>
      <c r="AI387" s="1570"/>
      <c r="AJ387" s="1570"/>
      <c r="AK387" s="1472" t="str">
        <f t="shared" si="30"/>
        <v>нет</v>
      </c>
      <c r="AL387" s="1571">
        <f t="shared" si="31"/>
        <v>0</v>
      </c>
      <c r="AM387" s="1474"/>
      <c r="AN387" s="1472"/>
      <c r="AO387" s="1472"/>
      <c r="AP387" s="1472" t="str">
        <f t="shared" si="32"/>
        <v>нет</v>
      </c>
      <c r="AQ387" s="1473">
        <f t="shared" si="33"/>
        <v>0</v>
      </c>
      <c r="AR387" s="1451"/>
      <c r="AS387" s="1451"/>
      <c r="AT387" s="1572"/>
      <c r="AU387" s="1421"/>
      <c r="AV387" s="1573"/>
    </row>
    <row r="388" spans="1:48" ht="15.75" customHeight="1">
      <c r="A388" s="1426"/>
      <c r="B388" s="1538"/>
      <c r="C388" s="1569"/>
      <c r="D388" s="1415"/>
      <c r="E388" s="1429"/>
      <c r="F388" s="1516"/>
      <c r="G388" s="1430"/>
      <c r="H388" s="1426"/>
      <c r="I388" s="1426"/>
      <c r="J388" s="1426"/>
      <c r="K388" s="1426"/>
      <c r="L388" s="1426"/>
      <c r="M388" s="1426"/>
      <c r="N388" s="1426"/>
      <c r="O388" s="1570"/>
      <c r="P388" s="1570"/>
      <c r="Q388" s="1570"/>
      <c r="R388" s="1570"/>
      <c r="S388" s="1570"/>
      <c r="T388" s="1570"/>
      <c r="U388" s="1570"/>
      <c r="V388" s="1570"/>
      <c r="W388" s="1570"/>
      <c r="X388" s="1570"/>
      <c r="Y388" s="1570"/>
      <c r="Z388" s="1441"/>
      <c r="AA388" s="1570"/>
      <c r="AB388" s="1570"/>
      <c r="AC388" s="1570"/>
      <c r="AD388" s="1570"/>
      <c r="AE388" s="1570"/>
      <c r="AF388" s="1570"/>
      <c r="AG388" s="1570"/>
      <c r="AH388" s="1570"/>
      <c r="AI388" s="1570"/>
      <c r="AJ388" s="1570"/>
      <c r="AK388" s="1472" t="str">
        <f t="shared" si="30"/>
        <v>нет</v>
      </c>
      <c r="AL388" s="1571">
        <f t="shared" si="31"/>
        <v>0</v>
      </c>
      <c r="AM388" s="1474"/>
      <c r="AN388" s="1472"/>
      <c r="AO388" s="1472"/>
      <c r="AP388" s="1472" t="str">
        <f t="shared" si="32"/>
        <v>нет</v>
      </c>
      <c r="AQ388" s="1473">
        <f t="shared" si="33"/>
        <v>0</v>
      </c>
      <c r="AR388" s="1451"/>
      <c r="AS388" s="1451"/>
      <c r="AT388" s="1572"/>
      <c r="AU388" s="1421"/>
      <c r="AV388" s="1573"/>
    </row>
    <row r="389" spans="1:48" ht="15.75" customHeight="1">
      <c r="A389" s="1426"/>
      <c r="B389" s="1538"/>
      <c r="C389" s="1569"/>
      <c r="D389" s="1415"/>
      <c r="E389" s="1429"/>
      <c r="F389" s="1516"/>
      <c r="G389" s="1430"/>
      <c r="H389" s="1426"/>
      <c r="I389" s="1426"/>
      <c r="J389" s="1426"/>
      <c r="K389" s="1426"/>
      <c r="L389" s="1426"/>
      <c r="M389" s="1426"/>
      <c r="N389" s="1426"/>
      <c r="O389" s="1570"/>
      <c r="P389" s="1570"/>
      <c r="Q389" s="1570"/>
      <c r="R389" s="1570"/>
      <c r="S389" s="1570"/>
      <c r="T389" s="1570"/>
      <c r="U389" s="1570"/>
      <c r="V389" s="1570"/>
      <c r="W389" s="1570"/>
      <c r="X389" s="1570"/>
      <c r="Y389" s="1570"/>
      <c r="Z389" s="1441"/>
      <c r="AA389" s="1570"/>
      <c r="AB389" s="1570"/>
      <c r="AC389" s="1570"/>
      <c r="AD389" s="1570"/>
      <c r="AE389" s="1570"/>
      <c r="AF389" s="1570"/>
      <c r="AG389" s="1570"/>
      <c r="AH389" s="1570"/>
      <c r="AI389" s="1570"/>
      <c r="AJ389" s="1570"/>
      <c r="AK389" s="1472" t="str">
        <f t="shared" si="30"/>
        <v>нет</v>
      </c>
      <c r="AL389" s="1571">
        <f t="shared" si="31"/>
        <v>0</v>
      </c>
      <c r="AM389" s="1474"/>
      <c r="AN389" s="1472"/>
      <c r="AO389" s="1472"/>
      <c r="AP389" s="1472" t="str">
        <f t="shared" si="32"/>
        <v>нет</v>
      </c>
      <c r="AQ389" s="1473">
        <f t="shared" si="33"/>
        <v>0</v>
      </c>
      <c r="AR389" s="1451"/>
      <c r="AS389" s="1451"/>
      <c r="AT389" s="1572"/>
      <c r="AU389" s="1421"/>
      <c r="AV389" s="1573"/>
    </row>
    <row r="390" spans="1:48" ht="15.75" customHeight="1">
      <c r="A390" s="1426"/>
      <c r="B390" s="1538"/>
      <c r="C390" s="1569"/>
      <c r="D390" s="1415"/>
      <c r="E390" s="1429"/>
      <c r="F390" s="1516"/>
      <c r="G390" s="1430"/>
      <c r="H390" s="1426"/>
      <c r="I390" s="1426"/>
      <c r="J390" s="1426"/>
      <c r="K390" s="1426"/>
      <c r="L390" s="1426"/>
      <c r="M390" s="1426"/>
      <c r="N390" s="1426"/>
      <c r="O390" s="1570"/>
      <c r="P390" s="1570"/>
      <c r="Q390" s="1570"/>
      <c r="R390" s="1570"/>
      <c r="S390" s="1570"/>
      <c r="T390" s="1570"/>
      <c r="U390" s="1570"/>
      <c r="V390" s="1570"/>
      <c r="W390" s="1570"/>
      <c r="X390" s="1570"/>
      <c r="Y390" s="1570"/>
      <c r="Z390" s="1441"/>
      <c r="AA390" s="1570"/>
      <c r="AB390" s="1570"/>
      <c r="AC390" s="1570"/>
      <c r="AD390" s="1570"/>
      <c r="AE390" s="1570"/>
      <c r="AF390" s="1570"/>
      <c r="AG390" s="1570"/>
      <c r="AH390" s="1570"/>
      <c r="AI390" s="1570"/>
      <c r="AJ390" s="1570"/>
      <c r="AK390" s="1472" t="str">
        <f t="shared" ref="AK390:AK453" si="34">IF(AL390,"да","нет")</f>
        <v>нет</v>
      </c>
      <c r="AL390" s="1571">
        <f t="shared" ref="AL390:AL453" si="35">SUM(AM390:AO390)</f>
        <v>0</v>
      </c>
      <c r="AM390" s="1474"/>
      <c r="AN390" s="1472"/>
      <c r="AO390" s="1472"/>
      <c r="AP390" s="1472" t="str">
        <f t="shared" ref="AP390:AP453" si="36">IF(AQ390,"да","нет")</f>
        <v>нет</v>
      </c>
      <c r="AQ390" s="1473">
        <f t="shared" ref="AQ390:AQ453" si="37">SUM(AR390:AT390)</f>
        <v>0</v>
      </c>
      <c r="AR390" s="1451"/>
      <c r="AS390" s="1451"/>
      <c r="AT390" s="1572"/>
      <c r="AU390" s="1421"/>
      <c r="AV390" s="1573"/>
    </row>
    <row r="391" spans="1:48" ht="15.75" customHeight="1">
      <c r="A391" s="1426"/>
      <c r="B391" s="1538"/>
      <c r="C391" s="1569"/>
      <c r="D391" s="1415"/>
      <c r="E391" s="1429"/>
      <c r="F391" s="1516"/>
      <c r="G391" s="1430"/>
      <c r="H391" s="1426"/>
      <c r="I391" s="1426"/>
      <c r="J391" s="1426"/>
      <c r="K391" s="1426"/>
      <c r="L391" s="1426"/>
      <c r="M391" s="1426"/>
      <c r="N391" s="1426"/>
      <c r="O391" s="1570"/>
      <c r="P391" s="1570"/>
      <c r="Q391" s="1570"/>
      <c r="R391" s="1570"/>
      <c r="S391" s="1570"/>
      <c r="T391" s="1570"/>
      <c r="U391" s="1570"/>
      <c r="V391" s="1570"/>
      <c r="W391" s="1570"/>
      <c r="X391" s="1570"/>
      <c r="Y391" s="1570"/>
      <c r="Z391" s="1441"/>
      <c r="AA391" s="1570"/>
      <c r="AB391" s="1570"/>
      <c r="AC391" s="1570"/>
      <c r="AD391" s="1570"/>
      <c r="AE391" s="1570"/>
      <c r="AF391" s="1570"/>
      <c r="AG391" s="1570"/>
      <c r="AH391" s="1570"/>
      <c r="AI391" s="1570"/>
      <c r="AJ391" s="1570"/>
      <c r="AK391" s="1472" t="str">
        <f t="shared" si="34"/>
        <v>нет</v>
      </c>
      <c r="AL391" s="1571">
        <f t="shared" si="35"/>
        <v>0</v>
      </c>
      <c r="AM391" s="1474"/>
      <c r="AN391" s="1472"/>
      <c r="AO391" s="1472"/>
      <c r="AP391" s="1472" t="str">
        <f t="shared" si="36"/>
        <v>нет</v>
      </c>
      <c r="AQ391" s="1473">
        <f t="shared" si="37"/>
        <v>0</v>
      </c>
      <c r="AR391" s="1451"/>
      <c r="AS391" s="1451"/>
      <c r="AT391" s="1572"/>
      <c r="AU391" s="1421"/>
      <c r="AV391" s="1573"/>
    </row>
    <row r="392" spans="1:48" ht="15.75" customHeight="1">
      <c r="A392" s="1426"/>
      <c r="B392" s="1538"/>
      <c r="C392" s="1569"/>
      <c r="D392" s="1415"/>
      <c r="E392" s="1429"/>
      <c r="F392" s="1516"/>
      <c r="G392" s="1430"/>
      <c r="H392" s="1426"/>
      <c r="I392" s="1426"/>
      <c r="J392" s="1426"/>
      <c r="K392" s="1426"/>
      <c r="L392" s="1426"/>
      <c r="M392" s="1426"/>
      <c r="N392" s="1426"/>
      <c r="O392" s="1570"/>
      <c r="P392" s="1570"/>
      <c r="Q392" s="1570"/>
      <c r="R392" s="1570"/>
      <c r="S392" s="1570"/>
      <c r="T392" s="1570"/>
      <c r="U392" s="1570"/>
      <c r="V392" s="1570"/>
      <c r="W392" s="1570"/>
      <c r="X392" s="1570"/>
      <c r="Y392" s="1570"/>
      <c r="Z392" s="1441"/>
      <c r="AA392" s="1570"/>
      <c r="AB392" s="1570"/>
      <c r="AC392" s="1570"/>
      <c r="AD392" s="1570"/>
      <c r="AE392" s="1570"/>
      <c r="AF392" s="1570"/>
      <c r="AG392" s="1570"/>
      <c r="AH392" s="1570"/>
      <c r="AI392" s="1570"/>
      <c r="AJ392" s="1570"/>
      <c r="AK392" s="1472" t="str">
        <f t="shared" si="34"/>
        <v>нет</v>
      </c>
      <c r="AL392" s="1571">
        <f t="shared" si="35"/>
        <v>0</v>
      </c>
      <c r="AM392" s="1474"/>
      <c r="AN392" s="1472"/>
      <c r="AO392" s="1472"/>
      <c r="AP392" s="1472" t="str">
        <f t="shared" si="36"/>
        <v>нет</v>
      </c>
      <c r="AQ392" s="1473">
        <f t="shared" si="37"/>
        <v>0</v>
      </c>
      <c r="AR392" s="1451"/>
      <c r="AS392" s="1451"/>
      <c r="AT392" s="1572"/>
      <c r="AU392" s="1421"/>
      <c r="AV392" s="1573"/>
    </row>
    <row r="393" spans="1:48" ht="15.75" customHeight="1">
      <c r="A393" s="1426"/>
      <c r="B393" s="1538"/>
      <c r="C393" s="1569"/>
      <c r="D393" s="1415"/>
      <c r="E393" s="1429"/>
      <c r="F393" s="1516"/>
      <c r="G393" s="1430"/>
      <c r="H393" s="1426"/>
      <c r="I393" s="1426"/>
      <c r="J393" s="1426"/>
      <c r="K393" s="1426"/>
      <c r="L393" s="1426"/>
      <c r="M393" s="1426"/>
      <c r="N393" s="1426"/>
      <c r="O393" s="1570"/>
      <c r="P393" s="1570"/>
      <c r="Q393" s="1570"/>
      <c r="R393" s="1570"/>
      <c r="S393" s="1570"/>
      <c r="T393" s="1570"/>
      <c r="U393" s="1570"/>
      <c r="V393" s="1570"/>
      <c r="W393" s="1570"/>
      <c r="X393" s="1570"/>
      <c r="Y393" s="1570"/>
      <c r="Z393" s="1441"/>
      <c r="AA393" s="1570"/>
      <c r="AB393" s="1570"/>
      <c r="AC393" s="1570"/>
      <c r="AD393" s="1570"/>
      <c r="AE393" s="1570"/>
      <c r="AF393" s="1570"/>
      <c r="AG393" s="1570"/>
      <c r="AH393" s="1570"/>
      <c r="AI393" s="1570"/>
      <c r="AJ393" s="1570"/>
      <c r="AK393" s="1472" t="str">
        <f t="shared" si="34"/>
        <v>нет</v>
      </c>
      <c r="AL393" s="1571">
        <f t="shared" si="35"/>
        <v>0</v>
      </c>
      <c r="AM393" s="1474"/>
      <c r="AN393" s="1472"/>
      <c r="AO393" s="1472"/>
      <c r="AP393" s="1472" t="str">
        <f t="shared" si="36"/>
        <v>нет</v>
      </c>
      <c r="AQ393" s="1473">
        <f t="shared" si="37"/>
        <v>0</v>
      </c>
      <c r="AR393" s="1451"/>
      <c r="AS393" s="1451"/>
      <c r="AT393" s="1572"/>
      <c r="AU393" s="1421"/>
      <c r="AV393" s="1573"/>
    </row>
    <row r="394" spans="1:48" ht="15.75" customHeight="1">
      <c r="A394" s="1426"/>
      <c r="B394" s="1538"/>
      <c r="C394" s="1569"/>
      <c r="D394" s="1415"/>
      <c r="E394" s="1429"/>
      <c r="F394" s="1516"/>
      <c r="G394" s="1430"/>
      <c r="H394" s="1426"/>
      <c r="I394" s="1426"/>
      <c r="J394" s="1426"/>
      <c r="K394" s="1426"/>
      <c r="L394" s="1426"/>
      <c r="M394" s="1426"/>
      <c r="N394" s="1426"/>
      <c r="O394" s="1570"/>
      <c r="P394" s="1570"/>
      <c r="Q394" s="1570"/>
      <c r="R394" s="1570"/>
      <c r="S394" s="1570"/>
      <c r="T394" s="1570"/>
      <c r="U394" s="1570"/>
      <c r="V394" s="1570"/>
      <c r="W394" s="1570"/>
      <c r="X394" s="1570"/>
      <c r="Y394" s="1570"/>
      <c r="Z394" s="1441"/>
      <c r="AA394" s="1570"/>
      <c r="AB394" s="1570"/>
      <c r="AC394" s="1570"/>
      <c r="AD394" s="1570"/>
      <c r="AE394" s="1570"/>
      <c r="AF394" s="1570"/>
      <c r="AG394" s="1570"/>
      <c r="AH394" s="1570"/>
      <c r="AI394" s="1570"/>
      <c r="AJ394" s="1570"/>
      <c r="AK394" s="1472" t="str">
        <f t="shared" si="34"/>
        <v>нет</v>
      </c>
      <c r="AL394" s="1571">
        <f t="shared" si="35"/>
        <v>0</v>
      </c>
      <c r="AM394" s="1474"/>
      <c r="AN394" s="1472"/>
      <c r="AO394" s="1472"/>
      <c r="AP394" s="1472" t="str">
        <f t="shared" si="36"/>
        <v>нет</v>
      </c>
      <c r="AQ394" s="1473">
        <f t="shared" si="37"/>
        <v>0</v>
      </c>
      <c r="AR394" s="1451"/>
      <c r="AS394" s="1451"/>
      <c r="AT394" s="1572"/>
      <c r="AU394" s="1421"/>
      <c r="AV394" s="1573"/>
    </row>
    <row r="395" spans="1:48" ht="15.75" customHeight="1">
      <c r="A395" s="1426"/>
      <c r="B395" s="1538"/>
      <c r="C395" s="1569"/>
      <c r="D395" s="1415"/>
      <c r="E395" s="1429"/>
      <c r="F395" s="1516"/>
      <c r="G395" s="1430"/>
      <c r="H395" s="1426"/>
      <c r="I395" s="1426"/>
      <c r="J395" s="1426"/>
      <c r="K395" s="1426"/>
      <c r="L395" s="1426"/>
      <c r="M395" s="1426"/>
      <c r="N395" s="1426"/>
      <c r="O395" s="1570"/>
      <c r="P395" s="1570"/>
      <c r="Q395" s="1570"/>
      <c r="R395" s="1570"/>
      <c r="S395" s="1570"/>
      <c r="T395" s="1570"/>
      <c r="U395" s="1570"/>
      <c r="V395" s="1570"/>
      <c r="W395" s="1570"/>
      <c r="X395" s="1570"/>
      <c r="Y395" s="1570"/>
      <c r="Z395" s="1441"/>
      <c r="AA395" s="1570"/>
      <c r="AB395" s="1570"/>
      <c r="AC395" s="1570"/>
      <c r="AD395" s="1570"/>
      <c r="AE395" s="1570"/>
      <c r="AF395" s="1570"/>
      <c r="AG395" s="1570"/>
      <c r="AH395" s="1570"/>
      <c r="AI395" s="1570"/>
      <c r="AJ395" s="1570"/>
      <c r="AK395" s="1472" t="str">
        <f t="shared" si="34"/>
        <v>нет</v>
      </c>
      <c r="AL395" s="1571">
        <f t="shared" si="35"/>
        <v>0</v>
      </c>
      <c r="AM395" s="1474"/>
      <c r="AN395" s="1472"/>
      <c r="AO395" s="1472"/>
      <c r="AP395" s="1472" t="str">
        <f t="shared" si="36"/>
        <v>нет</v>
      </c>
      <c r="AQ395" s="1473">
        <f t="shared" si="37"/>
        <v>0</v>
      </c>
      <c r="AR395" s="1451"/>
      <c r="AS395" s="1451"/>
      <c r="AT395" s="1572"/>
      <c r="AU395" s="1421"/>
      <c r="AV395" s="1573"/>
    </row>
    <row r="396" spans="1:48" ht="15.75" customHeight="1">
      <c r="A396" s="1426"/>
      <c r="B396" s="1538"/>
      <c r="C396" s="1569"/>
      <c r="D396" s="1415"/>
      <c r="E396" s="1429"/>
      <c r="F396" s="1516"/>
      <c r="G396" s="1430"/>
      <c r="H396" s="1426"/>
      <c r="I396" s="1426"/>
      <c r="J396" s="1426"/>
      <c r="K396" s="1426"/>
      <c r="L396" s="1426"/>
      <c r="M396" s="1426"/>
      <c r="N396" s="1426"/>
      <c r="O396" s="1570"/>
      <c r="P396" s="1570"/>
      <c r="Q396" s="1570"/>
      <c r="R396" s="1570"/>
      <c r="S396" s="1570"/>
      <c r="T396" s="1570"/>
      <c r="U396" s="1570"/>
      <c r="V396" s="1570"/>
      <c r="W396" s="1570"/>
      <c r="X396" s="1570"/>
      <c r="Y396" s="1570"/>
      <c r="Z396" s="1441"/>
      <c r="AA396" s="1570"/>
      <c r="AB396" s="1570"/>
      <c r="AC396" s="1570"/>
      <c r="AD396" s="1570"/>
      <c r="AE396" s="1570"/>
      <c r="AF396" s="1570"/>
      <c r="AG396" s="1570"/>
      <c r="AH396" s="1570"/>
      <c r="AI396" s="1570"/>
      <c r="AJ396" s="1570"/>
      <c r="AK396" s="1472" t="str">
        <f t="shared" si="34"/>
        <v>нет</v>
      </c>
      <c r="AL396" s="1571">
        <f t="shared" si="35"/>
        <v>0</v>
      </c>
      <c r="AM396" s="1474"/>
      <c r="AN396" s="1472"/>
      <c r="AO396" s="1472"/>
      <c r="AP396" s="1472" t="str">
        <f t="shared" si="36"/>
        <v>нет</v>
      </c>
      <c r="AQ396" s="1473">
        <f t="shared" si="37"/>
        <v>0</v>
      </c>
      <c r="AR396" s="1451"/>
      <c r="AS396" s="1451"/>
      <c r="AT396" s="1572"/>
      <c r="AU396" s="1421"/>
      <c r="AV396" s="1573"/>
    </row>
    <row r="397" spans="1:48" ht="15.75" customHeight="1">
      <c r="A397" s="1426"/>
      <c r="B397" s="1538"/>
      <c r="C397" s="1569"/>
      <c r="D397" s="1415"/>
      <c r="E397" s="1429"/>
      <c r="F397" s="1516"/>
      <c r="G397" s="1430"/>
      <c r="H397" s="1426"/>
      <c r="I397" s="1426"/>
      <c r="J397" s="1426"/>
      <c r="K397" s="1426"/>
      <c r="L397" s="1426"/>
      <c r="M397" s="1426"/>
      <c r="N397" s="1426"/>
      <c r="O397" s="1570"/>
      <c r="P397" s="1570"/>
      <c r="Q397" s="1570"/>
      <c r="R397" s="1570"/>
      <c r="S397" s="1570"/>
      <c r="T397" s="1570"/>
      <c r="U397" s="1570"/>
      <c r="V397" s="1570"/>
      <c r="W397" s="1570"/>
      <c r="X397" s="1570"/>
      <c r="Y397" s="1570"/>
      <c r="Z397" s="1441"/>
      <c r="AA397" s="1570"/>
      <c r="AB397" s="1570"/>
      <c r="AC397" s="1570"/>
      <c r="AD397" s="1570"/>
      <c r="AE397" s="1570"/>
      <c r="AF397" s="1570"/>
      <c r="AG397" s="1570"/>
      <c r="AH397" s="1570"/>
      <c r="AI397" s="1570"/>
      <c r="AJ397" s="1570"/>
      <c r="AK397" s="1472" t="str">
        <f t="shared" si="34"/>
        <v>нет</v>
      </c>
      <c r="AL397" s="1571">
        <f t="shared" si="35"/>
        <v>0</v>
      </c>
      <c r="AM397" s="1474"/>
      <c r="AN397" s="1472"/>
      <c r="AO397" s="1472"/>
      <c r="AP397" s="1472" t="str">
        <f t="shared" si="36"/>
        <v>нет</v>
      </c>
      <c r="AQ397" s="1473">
        <f t="shared" si="37"/>
        <v>0</v>
      </c>
      <c r="AR397" s="1451"/>
      <c r="AS397" s="1451"/>
      <c r="AT397" s="1572"/>
      <c r="AU397" s="1421"/>
      <c r="AV397" s="1573"/>
    </row>
    <row r="398" spans="1:48" ht="15.75" customHeight="1">
      <c r="A398" s="1426"/>
      <c r="B398" s="1538"/>
      <c r="C398" s="1569"/>
      <c r="D398" s="1415"/>
      <c r="E398" s="1429"/>
      <c r="F398" s="1516"/>
      <c r="G398" s="1430"/>
      <c r="H398" s="1426"/>
      <c r="I398" s="1426"/>
      <c r="J398" s="1426"/>
      <c r="K398" s="1426"/>
      <c r="L398" s="1426"/>
      <c r="M398" s="1426"/>
      <c r="N398" s="1426"/>
      <c r="O398" s="1570"/>
      <c r="P398" s="1570"/>
      <c r="Q398" s="1570"/>
      <c r="R398" s="1570"/>
      <c r="S398" s="1570"/>
      <c r="T398" s="1570"/>
      <c r="U398" s="1570"/>
      <c r="V398" s="1570"/>
      <c r="W398" s="1570"/>
      <c r="X398" s="1570"/>
      <c r="Y398" s="1570"/>
      <c r="Z398" s="1441"/>
      <c r="AA398" s="1570"/>
      <c r="AB398" s="1570"/>
      <c r="AC398" s="1570"/>
      <c r="AD398" s="1570"/>
      <c r="AE398" s="1570"/>
      <c r="AF398" s="1570"/>
      <c r="AG398" s="1570"/>
      <c r="AH398" s="1570"/>
      <c r="AI398" s="1570"/>
      <c r="AJ398" s="1570"/>
      <c r="AK398" s="1472" t="str">
        <f t="shared" si="34"/>
        <v>нет</v>
      </c>
      <c r="AL398" s="1571">
        <f t="shared" si="35"/>
        <v>0</v>
      </c>
      <c r="AM398" s="1474"/>
      <c r="AN398" s="1472"/>
      <c r="AO398" s="1472"/>
      <c r="AP398" s="1472" t="str">
        <f t="shared" si="36"/>
        <v>нет</v>
      </c>
      <c r="AQ398" s="1473">
        <f t="shared" si="37"/>
        <v>0</v>
      </c>
      <c r="AR398" s="1451"/>
      <c r="AS398" s="1451"/>
      <c r="AT398" s="1572"/>
      <c r="AU398" s="1421"/>
      <c r="AV398" s="1573"/>
    </row>
    <row r="399" spans="1:48" ht="15.75" customHeight="1">
      <c r="A399" s="1426"/>
      <c r="B399" s="1538"/>
      <c r="C399" s="1569"/>
      <c r="D399" s="1415"/>
      <c r="E399" s="1429"/>
      <c r="F399" s="1516"/>
      <c r="G399" s="1430"/>
      <c r="H399" s="1426"/>
      <c r="I399" s="1426"/>
      <c r="J399" s="1426"/>
      <c r="K399" s="1426"/>
      <c r="L399" s="1426"/>
      <c r="M399" s="1426"/>
      <c r="N399" s="1426"/>
      <c r="O399" s="1570"/>
      <c r="P399" s="1570"/>
      <c r="Q399" s="1570"/>
      <c r="R399" s="1570"/>
      <c r="S399" s="1570"/>
      <c r="T399" s="1570"/>
      <c r="U399" s="1570"/>
      <c r="V399" s="1570"/>
      <c r="W399" s="1570"/>
      <c r="X399" s="1570"/>
      <c r="Y399" s="1570"/>
      <c r="Z399" s="1441"/>
      <c r="AA399" s="1570"/>
      <c r="AB399" s="1570"/>
      <c r="AC399" s="1570"/>
      <c r="AD399" s="1570"/>
      <c r="AE399" s="1570"/>
      <c r="AF399" s="1570"/>
      <c r="AG399" s="1570"/>
      <c r="AH399" s="1570"/>
      <c r="AI399" s="1570"/>
      <c r="AJ399" s="1570"/>
      <c r="AK399" s="1472" t="str">
        <f t="shared" si="34"/>
        <v>нет</v>
      </c>
      <c r="AL399" s="1571">
        <f t="shared" si="35"/>
        <v>0</v>
      </c>
      <c r="AM399" s="1474"/>
      <c r="AN399" s="1472"/>
      <c r="AO399" s="1472"/>
      <c r="AP399" s="1472" t="str">
        <f t="shared" si="36"/>
        <v>нет</v>
      </c>
      <c r="AQ399" s="1473">
        <f t="shared" si="37"/>
        <v>0</v>
      </c>
      <c r="AR399" s="1451"/>
      <c r="AS399" s="1451"/>
      <c r="AT399" s="1572"/>
      <c r="AU399" s="1421"/>
      <c r="AV399" s="1573"/>
    </row>
    <row r="400" spans="1:48" ht="15.75" customHeight="1">
      <c r="A400" s="1426"/>
      <c r="B400" s="1538"/>
      <c r="C400" s="1569"/>
      <c r="D400" s="1415"/>
      <c r="E400" s="1429"/>
      <c r="F400" s="1516"/>
      <c r="G400" s="1430"/>
      <c r="H400" s="1426"/>
      <c r="I400" s="1426"/>
      <c r="J400" s="1426"/>
      <c r="K400" s="1426"/>
      <c r="L400" s="1426"/>
      <c r="M400" s="1426"/>
      <c r="N400" s="1426"/>
      <c r="O400" s="1570"/>
      <c r="P400" s="1570"/>
      <c r="Q400" s="1570"/>
      <c r="R400" s="1570"/>
      <c r="S400" s="1570"/>
      <c r="T400" s="1570"/>
      <c r="U400" s="1570"/>
      <c r="V400" s="1570"/>
      <c r="W400" s="1570"/>
      <c r="X400" s="1570"/>
      <c r="Y400" s="1570"/>
      <c r="Z400" s="1441"/>
      <c r="AA400" s="1570"/>
      <c r="AB400" s="1570"/>
      <c r="AC400" s="1570"/>
      <c r="AD400" s="1570"/>
      <c r="AE400" s="1570"/>
      <c r="AF400" s="1570"/>
      <c r="AG400" s="1570"/>
      <c r="AH400" s="1570"/>
      <c r="AI400" s="1570"/>
      <c r="AJ400" s="1570"/>
      <c r="AK400" s="1472" t="str">
        <f t="shared" si="34"/>
        <v>нет</v>
      </c>
      <c r="AL400" s="1571">
        <f t="shared" si="35"/>
        <v>0</v>
      </c>
      <c r="AM400" s="1474"/>
      <c r="AN400" s="1472"/>
      <c r="AO400" s="1472"/>
      <c r="AP400" s="1472" t="str">
        <f t="shared" si="36"/>
        <v>нет</v>
      </c>
      <c r="AQ400" s="1473">
        <f t="shared" si="37"/>
        <v>0</v>
      </c>
      <c r="AR400" s="1451"/>
      <c r="AS400" s="1451"/>
      <c r="AT400" s="1572"/>
      <c r="AU400" s="1421"/>
      <c r="AV400" s="1573"/>
    </row>
    <row r="401" spans="1:48" ht="15.75" customHeight="1">
      <c r="A401" s="1426"/>
      <c r="B401" s="1538"/>
      <c r="C401" s="1569"/>
      <c r="D401" s="1415"/>
      <c r="E401" s="1429"/>
      <c r="F401" s="1516"/>
      <c r="G401" s="1430"/>
      <c r="H401" s="1426"/>
      <c r="I401" s="1426"/>
      <c r="J401" s="1426"/>
      <c r="K401" s="1426"/>
      <c r="L401" s="1426"/>
      <c r="M401" s="1426"/>
      <c r="N401" s="1426"/>
      <c r="O401" s="1570"/>
      <c r="P401" s="1570"/>
      <c r="Q401" s="1570"/>
      <c r="R401" s="1570"/>
      <c r="S401" s="1570"/>
      <c r="T401" s="1570"/>
      <c r="U401" s="1570"/>
      <c r="V401" s="1570"/>
      <c r="W401" s="1570"/>
      <c r="X401" s="1570"/>
      <c r="Y401" s="1570"/>
      <c r="Z401" s="1441"/>
      <c r="AA401" s="1570"/>
      <c r="AB401" s="1570"/>
      <c r="AC401" s="1570"/>
      <c r="AD401" s="1570"/>
      <c r="AE401" s="1570"/>
      <c r="AF401" s="1570"/>
      <c r="AG401" s="1570"/>
      <c r="AH401" s="1570"/>
      <c r="AI401" s="1570"/>
      <c r="AJ401" s="1570"/>
      <c r="AK401" s="1472" t="str">
        <f t="shared" si="34"/>
        <v>нет</v>
      </c>
      <c r="AL401" s="1571">
        <f t="shared" si="35"/>
        <v>0</v>
      </c>
      <c r="AM401" s="1474"/>
      <c r="AN401" s="1472"/>
      <c r="AO401" s="1472"/>
      <c r="AP401" s="1472" t="str">
        <f t="shared" si="36"/>
        <v>нет</v>
      </c>
      <c r="AQ401" s="1473">
        <f t="shared" si="37"/>
        <v>0</v>
      </c>
      <c r="AR401" s="1451"/>
      <c r="AS401" s="1451"/>
      <c r="AT401" s="1572"/>
      <c r="AU401" s="1421"/>
      <c r="AV401" s="1573"/>
    </row>
    <row r="402" spans="1:48" ht="15.75" customHeight="1">
      <c r="A402" s="1426"/>
      <c r="B402" s="1538"/>
      <c r="C402" s="1569"/>
      <c r="D402" s="1415"/>
      <c r="E402" s="1429"/>
      <c r="F402" s="1516"/>
      <c r="G402" s="1430"/>
      <c r="H402" s="1426"/>
      <c r="I402" s="1426"/>
      <c r="J402" s="1426"/>
      <c r="K402" s="1426"/>
      <c r="L402" s="1426"/>
      <c r="M402" s="1426"/>
      <c r="N402" s="1426"/>
      <c r="O402" s="1570"/>
      <c r="P402" s="1570"/>
      <c r="Q402" s="1570"/>
      <c r="R402" s="1570"/>
      <c r="S402" s="1570"/>
      <c r="T402" s="1570"/>
      <c r="U402" s="1570"/>
      <c r="V402" s="1570"/>
      <c r="W402" s="1570"/>
      <c r="X402" s="1570"/>
      <c r="Y402" s="1570"/>
      <c r="Z402" s="1441"/>
      <c r="AA402" s="1570"/>
      <c r="AB402" s="1570"/>
      <c r="AC402" s="1570"/>
      <c r="AD402" s="1570"/>
      <c r="AE402" s="1570"/>
      <c r="AF402" s="1570"/>
      <c r="AG402" s="1570"/>
      <c r="AH402" s="1570"/>
      <c r="AI402" s="1570"/>
      <c r="AJ402" s="1570"/>
      <c r="AK402" s="1472" t="str">
        <f t="shared" si="34"/>
        <v>нет</v>
      </c>
      <c r="AL402" s="1571">
        <f t="shared" si="35"/>
        <v>0</v>
      </c>
      <c r="AM402" s="1474"/>
      <c r="AN402" s="1472"/>
      <c r="AO402" s="1472"/>
      <c r="AP402" s="1472" t="str">
        <f t="shared" si="36"/>
        <v>нет</v>
      </c>
      <c r="AQ402" s="1473">
        <f t="shared" si="37"/>
        <v>0</v>
      </c>
      <c r="AR402" s="1451"/>
      <c r="AS402" s="1451"/>
      <c r="AT402" s="1572"/>
      <c r="AU402" s="1421"/>
      <c r="AV402" s="1573"/>
    </row>
    <row r="403" spans="1:48" ht="15.75" customHeight="1">
      <c r="A403" s="1426"/>
      <c r="B403" s="1538"/>
      <c r="C403" s="1569"/>
      <c r="D403" s="1415"/>
      <c r="E403" s="1429"/>
      <c r="F403" s="1516"/>
      <c r="G403" s="1430"/>
      <c r="H403" s="1426"/>
      <c r="I403" s="1426"/>
      <c r="J403" s="1426"/>
      <c r="K403" s="1426"/>
      <c r="L403" s="1426"/>
      <c r="M403" s="1426"/>
      <c r="N403" s="1426"/>
      <c r="O403" s="1570"/>
      <c r="P403" s="1570"/>
      <c r="Q403" s="1570"/>
      <c r="R403" s="1570"/>
      <c r="S403" s="1570"/>
      <c r="T403" s="1570"/>
      <c r="U403" s="1570"/>
      <c r="V403" s="1570"/>
      <c r="W403" s="1570"/>
      <c r="X403" s="1570"/>
      <c r="Y403" s="1570"/>
      <c r="Z403" s="1441"/>
      <c r="AA403" s="1570"/>
      <c r="AB403" s="1570"/>
      <c r="AC403" s="1570"/>
      <c r="AD403" s="1570"/>
      <c r="AE403" s="1570"/>
      <c r="AF403" s="1570"/>
      <c r="AG403" s="1570"/>
      <c r="AH403" s="1570"/>
      <c r="AI403" s="1570"/>
      <c r="AJ403" s="1570"/>
      <c r="AK403" s="1472" t="str">
        <f t="shared" si="34"/>
        <v>нет</v>
      </c>
      <c r="AL403" s="1571">
        <f t="shared" si="35"/>
        <v>0</v>
      </c>
      <c r="AM403" s="1474"/>
      <c r="AN403" s="1472"/>
      <c r="AO403" s="1472"/>
      <c r="AP403" s="1472" t="str">
        <f t="shared" si="36"/>
        <v>нет</v>
      </c>
      <c r="AQ403" s="1473">
        <f t="shared" si="37"/>
        <v>0</v>
      </c>
      <c r="AR403" s="1451"/>
      <c r="AS403" s="1451"/>
      <c r="AT403" s="1572"/>
      <c r="AU403" s="1421"/>
      <c r="AV403" s="1573"/>
    </row>
    <row r="404" spans="1:48" ht="15.75" customHeight="1">
      <c r="A404" s="1426"/>
      <c r="B404" s="1538"/>
      <c r="C404" s="1569"/>
      <c r="D404" s="1415"/>
      <c r="E404" s="1429"/>
      <c r="F404" s="1516"/>
      <c r="G404" s="1430"/>
      <c r="H404" s="1426"/>
      <c r="I404" s="1426"/>
      <c r="J404" s="1426"/>
      <c r="K404" s="1426"/>
      <c r="L404" s="1426"/>
      <c r="M404" s="1426"/>
      <c r="N404" s="1426"/>
      <c r="O404" s="1570"/>
      <c r="P404" s="1570"/>
      <c r="Q404" s="1570"/>
      <c r="R404" s="1570"/>
      <c r="S404" s="1570"/>
      <c r="T404" s="1570"/>
      <c r="U404" s="1570"/>
      <c r="V404" s="1570"/>
      <c r="W404" s="1570"/>
      <c r="X404" s="1570"/>
      <c r="Y404" s="1570"/>
      <c r="Z404" s="1441"/>
      <c r="AA404" s="1570"/>
      <c r="AB404" s="1570"/>
      <c r="AC404" s="1570"/>
      <c r="AD404" s="1570"/>
      <c r="AE404" s="1570"/>
      <c r="AF404" s="1570"/>
      <c r="AG404" s="1570"/>
      <c r="AH404" s="1570"/>
      <c r="AI404" s="1570"/>
      <c r="AJ404" s="1570"/>
      <c r="AK404" s="1472" t="str">
        <f t="shared" si="34"/>
        <v>нет</v>
      </c>
      <c r="AL404" s="1571">
        <f t="shared" si="35"/>
        <v>0</v>
      </c>
      <c r="AM404" s="1474"/>
      <c r="AN404" s="1472"/>
      <c r="AO404" s="1472"/>
      <c r="AP404" s="1472" t="str">
        <f t="shared" si="36"/>
        <v>нет</v>
      </c>
      <c r="AQ404" s="1473">
        <f t="shared" si="37"/>
        <v>0</v>
      </c>
      <c r="AR404" s="1451"/>
      <c r="AS404" s="1451"/>
      <c r="AT404" s="1572"/>
      <c r="AU404" s="1421"/>
      <c r="AV404" s="1573"/>
    </row>
    <row r="405" spans="1:48" ht="15.75" customHeight="1">
      <c r="A405" s="1426"/>
      <c r="B405" s="1538"/>
      <c r="C405" s="1569"/>
      <c r="D405" s="1415"/>
      <c r="E405" s="1429"/>
      <c r="F405" s="1516"/>
      <c r="G405" s="1430"/>
      <c r="H405" s="1426"/>
      <c r="I405" s="1426"/>
      <c r="J405" s="1426"/>
      <c r="K405" s="1426"/>
      <c r="L405" s="1426"/>
      <c r="M405" s="1426"/>
      <c r="N405" s="1426"/>
      <c r="O405" s="1570"/>
      <c r="P405" s="1570"/>
      <c r="Q405" s="1570"/>
      <c r="R405" s="1570"/>
      <c r="S405" s="1570"/>
      <c r="T405" s="1570"/>
      <c r="U405" s="1570"/>
      <c r="V405" s="1570"/>
      <c r="W405" s="1570"/>
      <c r="X405" s="1570"/>
      <c r="Y405" s="1570"/>
      <c r="Z405" s="1441"/>
      <c r="AA405" s="1570"/>
      <c r="AB405" s="1570"/>
      <c r="AC405" s="1570"/>
      <c r="AD405" s="1570"/>
      <c r="AE405" s="1570"/>
      <c r="AF405" s="1570"/>
      <c r="AG405" s="1570"/>
      <c r="AH405" s="1570"/>
      <c r="AI405" s="1570"/>
      <c r="AJ405" s="1570"/>
      <c r="AK405" s="1472" t="str">
        <f t="shared" si="34"/>
        <v>нет</v>
      </c>
      <c r="AL405" s="1571">
        <f t="shared" si="35"/>
        <v>0</v>
      </c>
      <c r="AM405" s="1474"/>
      <c r="AN405" s="1472"/>
      <c r="AO405" s="1472"/>
      <c r="AP405" s="1472" t="str">
        <f t="shared" si="36"/>
        <v>нет</v>
      </c>
      <c r="AQ405" s="1473">
        <f t="shared" si="37"/>
        <v>0</v>
      </c>
      <c r="AR405" s="1451"/>
      <c r="AS405" s="1451"/>
      <c r="AT405" s="1572"/>
      <c r="AU405" s="1421"/>
      <c r="AV405" s="1573"/>
    </row>
    <row r="406" spans="1:48" ht="15.75" customHeight="1">
      <c r="A406" s="1426"/>
      <c r="B406" s="1538"/>
      <c r="C406" s="1569"/>
      <c r="D406" s="1415"/>
      <c r="E406" s="1429"/>
      <c r="F406" s="1516"/>
      <c r="G406" s="1430"/>
      <c r="H406" s="1426"/>
      <c r="I406" s="1426"/>
      <c r="J406" s="1426"/>
      <c r="K406" s="1426"/>
      <c r="L406" s="1426"/>
      <c r="M406" s="1426"/>
      <c r="N406" s="1426"/>
      <c r="O406" s="1570"/>
      <c r="P406" s="1570"/>
      <c r="Q406" s="1570"/>
      <c r="R406" s="1570"/>
      <c r="S406" s="1570"/>
      <c r="T406" s="1570"/>
      <c r="U406" s="1570"/>
      <c r="V406" s="1570"/>
      <c r="W406" s="1570"/>
      <c r="X406" s="1570"/>
      <c r="Y406" s="1570"/>
      <c r="Z406" s="1441"/>
      <c r="AA406" s="1570"/>
      <c r="AB406" s="1570"/>
      <c r="AC406" s="1570"/>
      <c r="AD406" s="1570"/>
      <c r="AE406" s="1570"/>
      <c r="AF406" s="1570"/>
      <c r="AG406" s="1570"/>
      <c r="AH406" s="1570"/>
      <c r="AI406" s="1570"/>
      <c r="AJ406" s="1570"/>
      <c r="AK406" s="1472" t="str">
        <f t="shared" si="34"/>
        <v>нет</v>
      </c>
      <c r="AL406" s="1571">
        <f t="shared" si="35"/>
        <v>0</v>
      </c>
      <c r="AM406" s="1474"/>
      <c r="AN406" s="1472"/>
      <c r="AO406" s="1472"/>
      <c r="AP406" s="1472" t="str">
        <f t="shared" si="36"/>
        <v>нет</v>
      </c>
      <c r="AQ406" s="1473">
        <f t="shared" si="37"/>
        <v>0</v>
      </c>
      <c r="AR406" s="1451"/>
      <c r="AS406" s="1451"/>
      <c r="AT406" s="1572"/>
      <c r="AU406" s="1421"/>
      <c r="AV406" s="1573"/>
    </row>
    <row r="407" spans="1:48" ht="15.75" customHeight="1">
      <c r="A407" s="1426"/>
      <c r="B407" s="1538"/>
      <c r="C407" s="1569"/>
      <c r="D407" s="1415"/>
      <c r="E407" s="1429"/>
      <c r="F407" s="1516"/>
      <c r="G407" s="1430"/>
      <c r="H407" s="1426"/>
      <c r="I407" s="1426"/>
      <c r="J407" s="1426"/>
      <c r="K407" s="1426"/>
      <c r="L407" s="1426"/>
      <c r="M407" s="1426"/>
      <c r="N407" s="1426"/>
      <c r="O407" s="1570"/>
      <c r="P407" s="1570"/>
      <c r="Q407" s="1570"/>
      <c r="R407" s="1570"/>
      <c r="S407" s="1570"/>
      <c r="T407" s="1570"/>
      <c r="U407" s="1570"/>
      <c r="V407" s="1570"/>
      <c r="W407" s="1570"/>
      <c r="X407" s="1570"/>
      <c r="Y407" s="1570"/>
      <c r="Z407" s="1441"/>
      <c r="AA407" s="1570"/>
      <c r="AB407" s="1570"/>
      <c r="AC407" s="1570"/>
      <c r="AD407" s="1570"/>
      <c r="AE407" s="1570"/>
      <c r="AF407" s="1570"/>
      <c r="AG407" s="1570"/>
      <c r="AH407" s="1570"/>
      <c r="AI407" s="1570"/>
      <c r="AJ407" s="1570"/>
      <c r="AK407" s="1472" t="str">
        <f t="shared" si="34"/>
        <v>нет</v>
      </c>
      <c r="AL407" s="1571">
        <f t="shared" si="35"/>
        <v>0</v>
      </c>
      <c r="AM407" s="1474"/>
      <c r="AN407" s="1472"/>
      <c r="AO407" s="1472"/>
      <c r="AP407" s="1472" t="str">
        <f t="shared" si="36"/>
        <v>нет</v>
      </c>
      <c r="AQ407" s="1473">
        <f t="shared" si="37"/>
        <v>0</v>
      </c>
      <c r="AR407" s="1451"/>
      <c r="AS407" s="1451"/>
      <c r="AT407" s="1572"/>
      <c r="AU407" s="1421"/>
      <c r="AV407" s="1573"/>
    </row>
    <row r="408" spans="1:48" ht="15.75" customHeight="1">
      <c r="A408" s="1426"/>
      <c r="B408" s="1538"/>
      <c r="C408" s="1569"/>
      <c r="D408" s="1415"/>
      <c r="E408" s="1429"/>
      <c r="F408" s="1516"/>
      <c r="G408" s="1430"/>
      <c r="H408" s="1426"/>
      <c r="I408" s="1426"/>
      <c r="J408" s="1426"/>
      <c r="K408" s="1426"/>
      <c r="L408" s="1426"/>
      <c r="M408" s="1426"/>
      <c r="N408" s="1426"/>
      <c r="O408" s="1570"/>
      <c r="P408" s="1570"/>
      <c r="Q408" s="1570"/>
      <c r="R408" s="1570"/>
      <c r="S408" s="1570"/>
      <c r="T408" s="1570"/>
      <c r="U408" s="1570"/>
      <c r="V408" s="1570"/>
      <c r="W408" s="1570"/>
      <c r="X408" s="1570"/>
      <c r="Y408" s="1570"/>
      <c r="Z408" s="1441"/>
      <c r="AA408" s="1570"/>
      <c r="AB408" s="1570"/>
      <c r="AC408" s="1570"/>
      <c r="AD408" s="1570"/>
      <c r="AE408" s="1570"/>
      <c r="AF408" s="1570"/>
      <c r="AG408" s="1570"/>
      <c r="AH408" s="1570"/>
      <c r="AI408" s="1570"/>
      <c r="AJ408" s="1570"/>
      <c r="AK408" s="1472" t="str">
        <f t="shared" si="34"/>
        <v>нет</v>
      </c>
      <c r="AL408" s="1571">
        <f t="shared" si="35"/>
        <v>0</v>
      </c>
      <c r="AM408" s="1474"/>
      <c r="AN408" s="1472"/>
      <c r="AO408" s="1472"/>
      <c r="AP408" s="1472" t="str">
        <f t="shared" si="36"/>
        <v>нет</v>
      </c>
      <c r="AQ408" s="1473">
        <f t="shared" si="37"/>
        <v>0</v>
      </c>
      <c r="AR408" s="1451"/>
      <c r="AS408" s="1451"/>
      <c r="AT408" s="1572"/>
      <c r="AU408" s="1421"/>
      <c r="AV408" s="1573"/>
    </row>
    <row r="409" spans="1:48" ht="15.75" customHeight="1">
      <c r="A409" s="1426"/>
      <c r="B409" s="1538"/>
      <c r="C409" s="1569"/>
      <c r="D409" s="1415"/>
      <c r="E409" s="1429"/>
      <c r="F409" s="1516"/>
      <c r="G409" s="1430"/>
      <c r="H409" s="1426"/>
      <c r="I409" s="1426"/>
      <c r="J409" s="1426"/>
      <c r="K409" s="1426"/>
      <c r="L409" s="1426"/>
      <c r="M409" s="1426"/>
      <c r="N409" s="1426"/>
      <c r="O409" s="1570"/>
      <c r="P409" s="1570"/>
      <c r="Q409" s="1570"/>
      <c r="R409" s="1570"/>
      <c r="S409" s="1570"/>
      <c r="T409" s="1570"/>
      <c r="U409" s="1570"/>
      <c r="V409" s="1570"/>
      <c r="W409" s="1570"/>
      <c r="X409" s="1570"/>
      <c r="Y409" s="1570"/>
      <c r="Z409" s="1441"/>
      <c r="AA409" s="1570"/>
      <c r="AB409" s="1570"/>
      <c r="AC409" s="1570"/>
      <c r="AD409" s="1570"/>
      <c r="AE409" s="1570"/>
      <c r="AF409" s="1570"/>
      <c r="AG409" s="1570"/>
      <c r="AH409" s="1570"/>
      <c r="AI409" s="1570"/>
      <c r="AJ409" s="1570"/>
      <c r="AK409" s="1472" t="str">
        <f t="shared" si="34"/>
        <v>нет</v>
      </c>
      <c r="AL409" s="1571">
        <f t="shared" si="35"/>
        <v>0</v>
      </c>
      <c r="AM409" s="1474"/>
      <c r="AN409" s="1472"/>
      <c r="AO409" s="1472"/>
      <c r="AP409" s="1472" t="str">
        <f t="shared" si="36"/>
        <v>нет</v>
      </c>
      <c r="AQ409" s="1473">
        <f t="shared" si="37"/>
        <v>0</v>
      </c>
      <c r="AR409" s="1451"/>
      <c r="AS409" s="1451"/>
      <c r="AT409" s="1572"/>
      <c r="AU409" s="1421"/>
      <c r="AV409" s="1573"/>
    </row>
    <row r="410" spans="1:48" ht="15.75" customHeight="1">
      <c r="A410" s="1426"/>
      <c r="B410" s="1538"/>
      <c r="C410" s="1569"/>
      <c r="D410" s="1415"/>
      <c r="E410" s="1429"/>
      <c r="F410" s="1516"/>
      <c r="G410" s="1430"/>
      <c r="H410" s="1426"/>
      <c r="I410" s="1426"/>
      <c r="J410" s="1426"/>
      <c r="K410" s="1426"/>
      <c r="L410" s="1426"/>
      <c r="M410" s="1426"/>
      <c r="N410" s="1426"/>
      <c r="O410" s="1570"/>
      <c r="P410" s="1570"/>
      <c r="Q410" s="1570"/>
      <c r="R410" s="1570"/>
      <c r="S410" s="1570"/>
      <c r="T410" s="1570"/>
      <c r="U410" s="1570"/>
      <c r="V410" s="1570"/>
      <c r="W410" s="1570"/>
      <c r="X410" s="1570"/>
      <c r="Y410" s="1570"/>
      <c r="Z410" s="1441"/>
      <c r="AA410" s="1570"/>
      <c r="AB410" s="1570"/>
      <c r="AC410" s="1570"/>
      <c r="AD410" s="1570"/>
      <c r="AE410" s="1570"/>
      <c r="AF410" s="1570"/>
      <c r="AG410" s="1570"/>
      <c r="AH410" s="1570"/>
      <c r="AI410" s="1570"/>
      <c r="AJ410" s="1570"/>
      <c r="AK410" s="1472" t="str">
        <f t="shared" si="34"/>
        <v>нет</v>
      </c>
      <c r="AL410" s="1571">
        <f t="shared" si="35"/>
        <v>0</v>
      </c>
      <c r="AM410" s="1474"/>
      <c r="AN410" s="1472"/>
      <c r="AO410" s="1472"/>
      <c r="AP410" s="1472" t="str">
        <f t="shared" si="36"/>
        <v>нет</v>
      </c>
      <c r="AQ410" s="1473">
        <f t="shared" si="37"/>
        <v>0</v>
      </c>
      <c r="AR410" s="1451"/>
      <c r="AS410" s="1451"/>
      <c r="AT410" s="1572"/>
      <c r="AU410" s="1421"/>
      <c r="AV410" s="1573"/>
    </row>
    <row r="411" spans="1:48" ht="15.75" customHeight="1">
      <c r="A411" s="1426"/>
      <c r="B411" s="1538"/>
      <c r="C411" s="1569"/>
      <c r="D411" s="1415"/>
      <c r="E411" s="1429"/>
      <c r="F411" s="1516"/>
      <c r="G411" s="1430"/>
      <c r="H411" s="1426"/>
      <c r="I411" s="1426"/>
      <c r="J411" s="1426"/>
      <c r="K411" s="1426"/>
      <c r="L411" s="1426"/>
      <c r="M411" s="1426"/>
      <c r="N411" s="1426"/>
      <c r="O411" s="1570"/>
      <c r="P411" s="1570"/>
      <c r="Q411" s="1570"/>
      <c r="R411" s="1570"/>
      <c r="S411" s="1570"/>
      <c r="T411" s="1570"/>
      <c r="U411" s="1570"/>
      <c r="V411" s="1570"/>
      <c r="W411" s="1570"/>
      <c r="X411" s="1570"/>
      <c r="Y411" s="1570"/>
      <c r="Z411" s="1441"/>
      <c r="AA411" s="1570"/>
      <c r="AB411" s="1570"/>
      <c r="AC411" s="1570"/>
      <c r="AD411" s="1570"/>
      <c r="AE411" s="1570"/>
      <c r="AF411" s="1570"/>
      <c r="AG411" s="1570"/>
      <c r="AH411" s="1570"/>
      <c r="AI411" s="1570"/>
      <c r="AJ411" s="1570"/>
      <c r="AK411" s="1472" t="str">
        <f t="shared" si="34"/>
        <v>нет</v>
      </c>
      <c r="AL411" s="1571">
        <f t="shared" si="35"/>
        <v>0</v>
      </c>
      <c r="AM411" s="1474"/>
      <c r="AN411" s="1472"/>
      <c r="AO411" s="1472"/>
      <c r="AP411" s="1472" t="str">
        <f t="shared" si="36"/>
        <v>нет</v>
      </c>
      <c r="AQ411" s="1473">
        <f t="shared" si="37"/>
        <v>0</v>
      </c>
      <c r="AR411" s="1451"/>
      <c r="AS411" s="1451"/>
      <c r="AT411" s="1572"/>
      <c r="AU411" s="1421"/>
      <c r="AV411" s="1573"/>
    </row>
    <row r="412" spans="1:48" ht="15.75" customHeight="1">
      <c r="A412" s="1426"/>
      <c r="B412" s="1538"/>
      <c r="C412" s="1569"/>
      <c r="D412" s="1415"/>
      <c r="E412" s="1429"/>
      <c r="F412" s="1516"/>
      <c r="G412" s="1430"/>
      <c r="H412" s="1426"/>
      <c r="I412" s="1426"/>
      <c r="J412" s="1426"/>
      <c r="K412" s="1426"/>
      <c r="L412" s="1426"/>
      <c r="M412" s="1426"/>
      <c r="N412" s="1426"/>
      <c r="O412" s="1570"/>
      <c r="P412" s="1570"/>
      <c r="Q412" s="1570"/>
      <c r="R412" s="1570"/>
      <c r="S412" s="1570"/>
      <c r="T412" s="1570"/>
      <c r="U412" s="1570"/>
      <c r="V412" s="1570"/>
      <c r="W412" s="1570"/>
      <c r="X412" s="1570"/>
      <c r="Y412" s="1570"/>
      <c r="Z412" s="1441"/>
      <c r="AA412" s="1570"/>
      <c r="AB412" s="1570"/>
      <c r="AC412" s="1570"/>
      <c r="AD412" s="1570"/>
      <c r="AE412" s="1570"/>
      <c r="AF412" s="1570"/>
      <c r="AG412" s="1570"/>
      <c r="AH412" s="1570"/>
      <c r="AI412" s="1570"/>
      <c r="AJ412" s="1570"/>
      <c r="AK412" s="1472" t="str">
        <f t="shared" si="34"/>
        <v>нет</v>
      </c>
      <c r="AL412" s="1571">
        <f t="shared" si="35"/>
        <v>0</v>
      </c>
      <c r="AM412" s="1474"/>
      <c r="AN412" s="1472"/>
      <c r="AO412" s="1472"/>
      <c r="AP412" s="1472" t="str">
        <f t="shared" si="36"/>
        <v>нет</v>
      </c>
      <c r="AQ412" s="1473">
        <f t="shared" si="37"/>
        <v>0</v>
      </c>
      <c r="AR412" s="1451"/>
      <c r="AS412" s="1451"/>
      <c r="AT412" s="1572"/>
      <c r="AU412" s="1421"/>
      <c r="AV412" s="1573"/>
    </row>
    <row r="413" spans="1:48" ht="15.75" customHeight="1">
      <c r="A413" s="1426"/>
      <c r="B413" s="1538"/>
      <c r="C413" s="1569"/>
      <c r="D413" s="1415"/>
      <c r="E413" s="1429"/>
      <c r="F413" s="1516"/>
      <c r="G413" s="1430"/>
      <c r="H413" s="1426"/>
      <c r="I413" s="1426"/>
      <c r="J413" s="1426"/>
      <c r="K413" s="1426"/>
      <c r="L413" s="1426"/>
      <c r="M413" s="1426"/>
      <c r="N413" s="1426"/>
      <c r="O413" s="1570"/>
      <c r="P413" s="1570"/>
      <c r="Q413" s="1570"/>
      <c r="R413" s="1570"/>
      <c r="S413" s="1570"/>
      <c r="T413" s="1570"/>
      <c r="U413" s="1570"/>
      <c r="V413" s="1570"/>
      <c r="W413" s="1570"/>
      <c r="X413" s="1570"/>
      <c r="Y413" s="1570"/>
      <c r="Z413" s="1441"/>
      <c r="AA413" s="1570"/>
      <c r="AB413" s="1570"/>
      <c r="AC413" s="1570"/>
      <c r="AD413" s="1570"/>
      <c r="AE413" s="1570"/>
      <c r="AF413" s="1570"/>
      <c r="AG413" s="1570"/>
      <c r="AH413" s="1570"/>
      <c r="AI413" s="1570"/>
      <c r="AJ413" s="1570"/>
      <c r="AK413" s="1472" t="str">
        <f t="shared" si="34"/>
        <v>нет</v>
      </c>
      <c r="AL413" s="1571">
        <f t="shared" si="35"/>
        <v>0</v>
      </c>
      <c r="AM413" s="1474"/>
      <c r="AN413" s="1472"/>
      <c r="AO413" s="1472"/>
      <c r="AP413" s="1472" t="str">
        <f t="shared" si="36"/>
        <v>нет</v>
      </c>
      <c r="AQ413" s="1473">
        <f t="shared" si="37"/>
        <v>0</v>
      </c>
      <c r="AR413" s="1451"/>
      <c r="AS413" s="1451"/>
      <c r="AT413" s="1572"/>
      <c r="AU413" s="1421"/>
      <c r="AV413" s="1573"/>
    </row>
    <row r="414" spans="1:48" ht="15.75" customHeight="1">
      <c r="A414" s="1426"/>
      <c r="B414" s="1538"/>
      <c r="C414" s="1569"/>
      <c r="D414" s="1415"/>
      <c r="E414" s="1429"/>
      <c r="F414" s="1516"/>
      <c r="G414" s="1430"/>
      <c r="H414" s="1426"/>
      <c r="I414" s="1426"/>
      <c r="J414" s="1426"/>
      <c r="K414" s="1426"/>
      <c r="L414" s="1426"/>
      <c r="M414" s="1426"/>
      <c r="N414" s="1426"/>
      <c r="O414" s="1570"/>
      <c r="P414" s="1570"/>
      <c r="Q414" s="1570"/>
      <c r="R414" s="1570"/>
      <c r="S414" s="1570"/>
      <c r="T414" s="1570"/>
      <c r="U414" s="1570"/>
      <c r="V414" s="1570"/>
      <c r="W414" s="1570"/>
      <c r="X414" s="1570"/>
      <c r="Y414" s="1570"/>
      <c r="Z414" s="1441"/>
      <c r="AA414" s="1570"/>
      <c r="AB414" s="1570"/>
      <c r="AC414" s="1570"/>
      <c r="AD414" s="1570"/>
      <c r="AE414" s="1570"/>
      <c r="AF414" s="1570"/>
      <c r="AG414" s="1570"/>
      <c r="AH414" s="1570"/>
      <c r="AI414" s="1570"/>
      <c r="AJ414" s="1570"/>
      <c r="AK414" s="1472" t="str">
        <f t="shared" si="34"/>
        <v>нет</v>
      </c>
      <c r="AL414" s="1571">
        <f t="shared" si="35"/>
        <v>0</v>
      </c>
      <c r="AM414" s="1474"/>
      <c r="AN414" s="1472"/>
      <c r="AO414" s="1472"/>
      <c r="AP414" s="1472" t="str">
        <f t="shared" si="36"/>
        <v>нет</v>
      </c>
      <c r="AQ414" s="1473">
        <f t="shared" si="37"/>
        <v>0</v>
      </c>
      <c r="AR414" s="1451"/>
      <c r="AS414" s="1451"/>
      <c r="AT414" s="1572"/>
      <c r="AU414" s="1421"/>
      <c r="AV414" s="1573"/>
    </row>
    <row r="415" spans="1:48" ht="15.75" customHeight="1">
      <c r="A415" s="1426"/>
      <c r="B415" s="1538"/>
      <c r="C415" s="1569"/>
      <c r="D415" s="1415"/>
      <c r="E415" s="1429"/>
      <c r="F415" s="1516"/>
      <c r="G415" s="1430"/>
      <c r="H415" s="1426"/>
      <c r="I415" s="1426"/>
      <c r="J415" s="1426"/>
      <c r="K415" s="1426"/>
      <c r="L415" s="1426"/>
      <c r="M415" s="1426"/>
      <c r="N415" s="1426"/>
      <c r="O415" s="1570"/>
      <c r="P415" s="1570"/>
      <c r="Q415" s="1570"/>
      <c r="R415" s="1570"/>
      <c r="S415" s="1570"/>
      <c r="T415" s="1570"/>
      <c r="U415" s="1570"/>
      <c r="V415" s="1570"/>
      <c r="W415" s="1570"/>
      <c r="X415" s="1570"/>
      <c r="Y415" s="1570"/>
      <c r="Z415" s="1441"/>
      <c r="AA415" s="1570"/>
      <c r="AB415" s="1570"/>
      <c r="AC415" s="1570"/>
      <c r="AD415" s="1570"/>
      <c r="AE415" s="1570"/>
      <c r="AF415" s="1570"/>
      <c r="AG415" s="1570"/>
      <c r="AH415" s="1570"/>
      <c r="AI415" s="1570"/>
      <c r="AJ415" s="1570"/>
      <c r="AK415" s="1472" t="str">
        <f t="shared" si="34"/>
        <v>нет</v>
      </c>
      <c r="AL415" s="1571">
        <f t="shared" si="35"/>
        <v>0</v>
      </c>
      <c r="AM415" s="1474"/>
      <c r="AN415" s="1472"/>
      <c r="AO415" s="1472"/>
      <c r="AP415" s="1472" t="str">
        <f t="shared" si="36"/>
        <v>нет</v>
      </c>
      <c r="AQ415" s="1473">
        <f t="shared" si="37"/>
        <v>0</v>
      </c>
      <c r="AR415" s="1451"/>
      <c r="AS415" s="1451"/>
      <c r="AT415" s="1572"/>
      <c r="AU415" s="1421"/>
      <c r="AV415" s="1573"/>
    </row>
    <row r="416" spans="1:48" ht="15.75" customHeight="1">
      <c r="A416" s="1426"/>
      <c r="B416" s="1538"/>
      <c r="C416" s="1569"/>
      <c r="D416" s="1415"/>
      <c r="E416" s="1429"/>
      <c r="F416" s="1516"/>
      <c r="G416" s="1430"/>
      <c r="H416" s="1426"/>
      <c r="I416" s="1426"/>
      <c r="J416" s="1426"/>
      <c r="K416" s="1426"/>
      <c r="L416" s="1426"/>
      <c r="M416" s="1426"/>
      <c r="N416" s="1426"/>
      <c r="O416" s="1570"/>
      <c r="P416" s="1570"/>
      <c r="Q416" s="1570"/>
      <c r="R416" s="1570"/>
      <c r="S416" s="1570"/>
      <c r="T416" s="1570"/>
      <c r="U416" s="1570"/>
      <c r="V416" s="1570"/>
      <c r="W416" s="1570"/>
      <c r="X416" s="1570"/>
      <c r="Y416" s="1570"/>
      <c r="Z416" s="1441"/>
      <c r="AA416" s="1570"/>
      <c r="AB416" s="1570"/>
      <c r="AC416" s="1570"/>
      <c r="AD416" s="1570"/>
      <c r="AE416" s="1570"/>
      <c r="AF416" s="1570"/>
      <c r="AG416" s="1570"/>
      <c r="AH416" s="1570"/>
      <c r="AI416" s="1570"/>
      <c r="AJ416" s="1570"/>
      <c r="AK416" s="1472" t="str">
        <f t="shared" si="34"/>
        <v>нет</v>
      </c>
      <c r="AL416" s="1571">
        <f t="shared" si="35"/>
        <v>0</v>
      </c>
      <c r="AM416" s="1474"/>
      <c r="AN416" s="1472"/>
      <c r="AO416" s="1472"/>
      <c r="AP416" s="1472" t="str">
        <f t="shared" si="36"/>
        <v>нет</v>
      </c>
      <c r="AQ416" s="1473">
        <f t="shared" si="37"/>
        <v>0</v>
      </c>
      <c r="AR416" s="1451"/>
      <c r="AS416" s="1451"/>
      <c r="AT416" s="1572"/>
      <c r="AU416" s="1421"/>
      <c r="AV416" s="1573"/>
    </row>
    <row r="417" spans="1:48" ht="15.75" customHeight="1">
      <c r="A417" s="1426"/>
      <c r="B417" s="1538"/>
      <c r="C417" s="1569"/>
      <c r="D417" s="1415"/>
      <c r="E417" s="1429"/>
      <c r="F417" s="1516"/>
      <c r="G417" s="1430"/>
      <c r="H417" s="1426"/>
      <c r="I417" s="1426"/>
      <c r="J417" s="1426"/>
      <c r="K417" s="1426"/>
      <c r="L417" s="1426"/>
      <c r="M417" s="1426"/>
      <c r="N417" s="1426"/>
      <c r="O417" s="1570"/>
      <c r="P417" s="1570"/>
      <c r="Q417" s="1570"/>
      <c r="R417" s="1570"/>
      <c r="S417" s="1570"/>
      <c r="T417" s="1570"/>
      <c r="U417" s="1570"/>
      <c r="V417" s="1570"/>
      <c r="W417" s="1570"/>
      <c r="X417" s="1570"/>
      <c r="Y417" s="1570"/>
      <c r="Z417" s="1441"/>
      <c r="AA417" s="1570"/>
      <c r="AB417" s="1570"/>
      <c r="AC417" s="1570"/>
      <c r="AD417" s="1570"/>
      <c r="AE417" s="1570"/>
      <c r="AF417" s="1570"/>
      <c r="AG417" s="1570"/>
      <c r="AH417" s="1570"/>
      <c r="AI417" s="1570"/>
      <c r="AJ417" s="1570"/>
      <c r="AK417" s="1472" t="str">
        <f t="shared" si="34"/>
        <v>нет</v>
      </c>
      <c r="AL417" s="1571">
        <f t="shared" si="35"/>
        <v>0</v>
      </c>
      <c r="AM417" s="1474"/>
      <c r="AN417" s="1472"/>
      <c r="AO417" s="1472"/>
      <c r="AP417" s="1472" t="str">
        <f t="shared" si="36"/>
        <v>нет</v>
      </c>
      <c r="AQ417" s="1473">
        <f t="shared" si="37"/>
        <v>0</v>
      </c>
      <c r="AR417" s="1451"/>
      <c r="AS417" s="1451"/>
      <c r="AT417" s="1572"/>
      <c r="AU417" s="1421"/>
      <c r="AV417" s="1573"/>
    </row>
    <row r="418" spans="1:48" ht="15.75" customHeight="1">
      <c r="A418" s="1426"/>
      <c r="B418" s="1538"/>
      <c r="C418" s="1569"/>
      <c r="D418" s="1415"/>
      <c r="E418" s="1429"/>
      <c r="F418" s="1516"/>
      <c r="G418" s="1430"/>
      <c r="H418" s="1426"/>
      <c r="I418" s="1426"/>
      <c r="J418" s="1426"/>
      <c r="K418" s="1426"/>
      <c r="L418" s="1426"/>
      <c r="M418" s="1426"/>
      <c r="N418" s="1426"/>
      <c r="O418" s="1570"/>
      <c r="P418" s="1570"/>
      <c r="Q418" s="1570"/>
      <c r="R418" s="1570"/>
      <c r="S418" s="1570"/>
      <c r="T418" s="1570"/>
      <c r="U418" s="1570"/>
      <c r="V418" s="1570"/>
      <c r="W418" s="1570"/>
      <c r="X418" s="1570"/>
      <c r="Y418" s="1570"/>
      <c r="Z418" s="1441"/>
      <c r="AA418" s="1570"/>
      <c r="AB418" s="1570"/>
      <c r="AC418" s="1570"/>
      <c r="AD418" s="1570"/>
      <c r="AE418" s="1570"/>
      <c r="AF418" s="1570"/>
      <c r="AG418" s="1570"/>
      <c r="AH418" s="1570"/>
      <c r="AI418" s="1570"/>
      <c r="AJ418" s="1570"/>
      <c r="AK418" s="1472" t="str">
        <f t="shared" si="34"/>
        <v>нет</v>
      </c>
      <c r="AL418" s="1571">
        <f t="shared" si="35"/>
        <v>0</v>
      </c>
      <c r="AM418" s="1474"/>
      <c r="AN418" s="1472"/>
      <c r="AO418" s="1472"/>
      <c r="AP418" s="1472" t="str">
        <f t="shared" si="36"/>
        <v>нет</v>
      </c>
      <c r="AQ418" s="1473">
        <f t="shared" si="37"/>
        <v>0</v>
      </c>
      <c r="AR418" s="1451"/>
      <c r="AS418" s="1451"/>
      <c r="AT418" s="1572"/>
      <c r="AU418" s="1421"/>
      <c r="AV418" s="1573"/>
    </row>
    <row r="419" spans="1:48" ht="15.75" customHeight="1">
      <c r="A419" s="1426"/>
      <c r="B419" s="1538"/>
      <c r="C419" s="1569"/>
      <c r="D419" s="1415"/>
      <c r="E419" s="1429"/>
      <c r="F419" s="1516"/>
      <c r="G419" s="1430"/>
      <c r="H419" s="1426"/>
      <c r="I419" s="1426"/>
      <c r="J419" s="1426"/>
      <c r="K419" s="1426"/>
      <c r="L419" s="1426"/>
      <c r="M419" s="1426"/>
      <c r="N419" s="1426"/>
      <c r="O419" s="1570"/>
      <c r="P419" s="1570"/>
      <c r="Q419" s="1570"/>
      <c r="R419" s="1570"/>
      <c r="S419" s="1570"/>
      <c r="T419" s="1570"/>
      <c r="U419" s="1570"/>
      <c r="V419" s="1570"/>
      <c r="W419" s="1570"/>
      <c r="X419" s="1570"/>
      <c r="Y419" s="1570"/>
      <c r="Z419" s="1441"/>
      <c r="AA419" s="1570"/>
      <c r="AB419" s="1570"/>
      <c r="AC419" s="1570"/>
      <c r="AD419" s="1570"/>
      <c r="AE419" s="1570"/>
      <c r="AF419" s="1570"/>
      <c r="AG419" s="1570"/>
      <c r="AH419" s="1570"/>
      <c r="AI419" s="1570"/>
      <c r="AJ419" s="1570"/>
      <c r="AK419" s="1472" t="str">
        <f t="shared" si="34"/>
        <v>нет</v>
      </c>
      <c r="AL419" s="1571">
        <f t="shared" si="35"/>
        <v>0</v>
      </c>
      <c r="AM419" s="1474"/>
      <c r="AN419" s="1472"/>
      <c r="AO419" s="1472"/>
      <c r="AP419" s="1472" t="str">
        <f t="shared" si="36"/>
        <v>нет</v>
      </c>
      <c r="AQ419" s="1473">
        <f t="shared" si="37"/>
        <v>0</v>
      </c>
      <c r="AR419" s="1451"/>
      <c r="AS419" s="1451"/>
      <c r="AT419" s="1572"/>
      <c r="AU419" s="1421"/>
      <c r="AV419" s="1573"/>
    </row>
    <row r="420" spans="1:48" ht="15.75" customHeight="1">
      <c r="A420" s="1426"/>
      <c r="B420" s="1538"/>
      <c r="C420" s="1569"/>
      <c r="D420" s="1415"/>
      <c r="E420" s="1429"/>
      <c r="F420" s="1516"/>
      <c r="G420" s="1430"/>
      <c r="H420" s="1426"/>
      <c r="I420" s="1426"/>
      <c r="J420" s="1426"/>
      <c r="K420" s="1426"/>
      <c r="L420" s="1426"/>
      <c r="M420" s="1426"/>
      <c r="N420" s="1426"/>
      <c r="O420" s="1570"/>
      <c r="P420" s="1570"/>
      <c r="Q420" s="1570"/>
      <c r="R420" s="1570"/>
      <c r="S420" s="1570"/>
      <c r="T420" s="1570"/>
      <c r="U420" s="1570"/>
      <c r="V420" s="1570"/>
      <c r="W420" s="1570"/>
      <c r="X420" s="1570"/>
      <c r="Y420" s="1570"/>
      <c r="Z420" s="1441"/>
      <c r="AA420" s="1570"/>
      <c r="AB420" s="1570"/>
      <c r="AC420" s="1570"/>
      <c r="AD420" s="1570"/>
      <c r="AE420" s="1570"/>
      <c r="AF420" s="1570"/>
      <c r="AG420" s="1570"/>
      <c r="AH420" s="1570"/>
      <c r="AI420" s="1570"/>
      <c r="AJ420" s="1570"/>
      <c r="AK420" s="1472" t="str">
        <f t="shared" si="34"/>
        <v>нет</v>
      </c>
      <c r="AL420" s="1571">
        <f t="shared" si="35"/>
        <v>0</v>
      </c>
      <c r="AM420" s="1474"/>
      <c r="AN420" s="1472"/>
      <c r="AO420" s="1472"/>
      <c r="AP420" s="1472" t="str">
        <f t="shared" si="36"/>
        <v>нет</v>
      </c>
      <c r="AQ420" s="1473">
        <f t="shared" si="37"/>
        <v>0</v>
      </c>
      <c r="AR420" s="1451"/>
      <c r="AS420" s="1451"/>
      <c r="AT420" s="1572"/>
      <c r="AU420" s="1421"/>
      <c r="AV420" s="1573"/>
    </row>
    <row r="421" spans="1:48" ht="15.75" customHeight="1">
      <c r="A421" s="1426"/>
      <c r="B421" s="1538"/>
      <c r="C421" s="1569"/>
      <c r="D421" s="1415"/>
      <c r="E421" s="1429"/>
      <c r="F421" s="1516"/>
      <c r="G421" s="1430"/>
      <c r="H421" s="1426"/>
      <c r="I421" s="1426"/>
      <c r="J421" s="1426"/>
      <c r="K421" s="1426"/>
      <c r="L421" s="1426"/>
      <c r="M421" s="1426"/>
      <c r="N421" s="1426"/>
      <c r="O421" s="1570"/>
      <c r="P421" s="1570"/>
      <c r="Q421" s="1570"/>
      <c r="R421" s="1570"/>
      <c r="S421" s="1570"/>
      <c r="T421" s="1570"/>
      <c r="U421" s="1570"/>
      <c r="V421" s="1570"/>
      <c r="W421" s="1570"/>
      <c r="X421" s="1570"/>
      <c r="Y421" s="1570"/>
      <c r="Z421" s="1441"/>
      <c r="AA421" s="1570"/>
      <c r="AB421" s="1570"/>
      <c r="AC421" s="1570"/>
      <c r="AD421" s="1570"/>
      <c r="AE421" s="1570"/>
      <c r="AF421" s="1570"/>
      <c r="AG421" s="1570"/>
      <c r="AH421" s="1570"/>
      <c r="AI421" s="1570"/>
      <c r="AJ421" s="1570"/>
      <c r="AK421" s="1472" t="str">
        <f t="shared" si="34"/>
        <v>нет</v>
      </c>
      <c r="AL421" s="1571">
        <f t="shared" si="35"/>
        <v>0</v>
      </c>
      <c r="AM421" s="1474"/>
      <c r="AN421" s="1472"/>
      <c r="AO421" s="1472"/>
      <c r="AP421" s="1472" t="str">
        <f t="shared" si="36"/>
        <v>нет</v>
      </c>
      <c r="AQ421" s="1473">
        <f t="shared" si="37"/>
        <v>0</v>
      </c>
      <c r="AR421" s="1451"/>
      <c r="AS421" s="1451"/>
      <c r="AT421" s="1572"/>
      <c r="AU421" s="1421"/>
      <c r="AV421" s="1573"/>
    </row>
    <row r="422" spans="1:48" ht="15.75" customHeight="1">
      <c r="A422" s="1426"/>
      <c r="B422" s="1538"/>
      <c r="C422" s="1569"/>
      <c r="D422" s="1415"/>
      <c r="E422" s="1429"/>
      <c r="F422" s="1516"/>
      <c r="G422" s="1430"/>
      <c r="H422" s="1426"/>
      <c r="I422" s="1426"/>
      <c r="J422" s="1426"/>
      <c r="K422" s="1426"/>
      <c r="L422" s="1426"/>
      <c r="M422" s="1426"/>
      <c r="N422" s="1426"/>
      <c r="O422" s="1570"/>
      <c r="P422" s="1570"/>
      <c r="Q422" s="1570"/>
      <c r="R422" s="1570"/>
      <c r="S422" s="1570"/>
      <c r="T422" s="1570"/>
      <c r="U422" s="1570"/>
      <c r="V422" s="1570"/>
      <c r="W422" s="1570"/>
      <c r="X422" s="1570"/>
      <c r="Y422" s="1570"/>
      <c r="Z422" s="1441"/>
      <c r="AA422" s="1570"/>
      <c r="AB422" s="1570"/>
      <c r="AC422" s="1570"/>
      <c r="AD422" s="1570"/>
      <c r="AE422" s="1570"/>
      <c r="AF422" s="1570"/>
      <c r="AG422" s="1570"/>
      <c r="AH422" s="1570"/>
      <c r="AI422" s="1570"/>
      <c r="AJ422" s="1570"/>
      <c r="AK422" s="1472" t="str">
        <f t="shared" si="34"/>
        <v>нет</v>
      </c>
      <c r="AL422" s="1571">
        <f t="shared" si="35"/>
        <v>0</v>
      </c>
      <c r="AM422" s="1474"/>
      <c r="AN422" s="1472"/>
      <c r="AO422" s="1472"/>
      <c r="AP422" s="1472" t="str">
        <f t="shared" si="36"/>
        <v>нет</v>
      </c>
      <c r="AQ422" s="1473">
        <f t="shared" si="37"/>
        <v>0</v>
      </c>
      <c r="AR422" s="1451"/>
      <c r="AS422" s="1451"/>
      <c r="AT422" s="1572"/>
      <c r="AU422" s="1421"/>
      <c r="AV422" s="1573"/>
    </row>
    <row r="423" spans="1:48" ht="15.75" customHeight="1">
      <c r="A423" s="1426"/>
      <c r="B423" s="1538"/>
      <c r="C423" s="1569"/>
      <c r="D423" s="1415"/>
      <c r="E423" s="1429"/>
      <c r="F423" s="1516"/>
      <c r="G423" s="1430"/>
      <c r="H423" s="1426"/>
      <c r="I423" s="1426"/>
      <c r="J423" s="1426"/>
      <c r="K423" s="1426"/>
      <c r="L423" s="1426"/>
      <c r="M423" s="1426"/>
      <c r="N423" s="1426"/>
      <c r="O423" s="1570"/>
      <c r="P423" s="1570"/>
      <c r="Q423" s="1570"/>
      <c r="R423" s="1570"/>
      <c r="S423" s="1570"/>
      <c r="T423" s="1570"/>
      <c r="U423" s="1570"/>
      <c r="V423" s="1570"/>
      <c r="W423" s="1570"/>
      <c r="X423" s="1570"/>
      <c r="Y423" s="1570"/>
      <c r="Z423" s="1441"/>
      <c r="AA423" s="1570"/>
      <c r="AB423" s="1570"/>
      <c r="AC423" s="1570"/>
      <c r="AD423" s="1570"/>
      <c r="AE423" s="1570"/>
      <c r="AF423" s="1570"/>
      <c r="AG423" s="1570"/>
      <c r="AH423" s="1570"/>
      <c r="AI423" s="1570"/>
      <c r="AJ423" s="1570"/>
      <c r="AK423" s="1472" t="str">
        <f t="shared" si="34"/>
        <v>нет</v>
      </c>
      <c r="AL423" s="1571">
        <f t="shared" si="35"/>
        <v>0</v>
      </c>
      <c r="AM423" s="1474"/>
      <c r="AN423" s="1472"/>
      <c r="AO423" s="1472"/>
      <c r="AP423" s="1472" t="str">
        <f t="shared" si="36"/>
        <v>нет</v>
      </c>
      <c r="AQ423" s="1473">
        <f t="shared" si="37"/>
        <v>0</v>
      </c>
      <c r="AR423" s="1451"/>
      <c r="AS423" s="1451"/>
      <c r="AT423" s="1572"/>
      <c r="AU423" s="1421"/>
      <c r="AV423" s="1573"/>
    </row>
    <row r="424" spans="1:48" ht="15.75" customHeight="1">
      <c r="A424" s="1426"/>
      <c r="B424" s="1538"/>
      <c r="C424" s="1569"/>
      <c r="D424" s="1415"/>
      <c r="E424" s="1429"/>
      <c r="F424" s="1516"/>
      <c r="G424" s="1430"/>
      <c r="H424" s="1426"/>
      <c r="I424" s="1426"/>
      <c r="J424" s="1426"/>
      <c r="K424" s="1426"/>
      <c r="L424" s="1426"/>
      <c r="M424" s="1426"/>
      <c r="N424" s="1426"/>
      <c r="O424" s="1570"/>
      <c r="P424" s="1570"/>
      <c r="Q424" s="1570"/>
      <c r="R424" s="1570"/>
      <c r="S424" s="1570"/>
      <c r="T424" s="1570"/>
      <c r="U424" s="1570"/>
      <c r="V424" s="1570"/>
      <c r="W424" s="1570"/>
      <c r="X424" s="1570"/>
      <c r="Y424" s="1570"/>
      <c r="Z424" s="1441"/>
      <c r="AA424" s="1570"/>
      <c r="AB424" s="1570"/>
      <c r="AC424" s="1570"/>
      <c r="AD424" s="1570"/>
      <c r="AE424" s="1570"/>
      <c r="AF424" s="1570"/>
      <c r="AG424" s="1570"/>
      <c r="AH424" s="1570"/>
      <c r="AI424" s="1570"/>
      <c r="AJ424" s="1570"/>
      <c r="AK424" s="1472" t="str">
        <f t="shared" si="34"/>
        <v>нет</v>
      </c>
      <c r="AL424" s="1571">
        <f t="shared" si="35"/>
        <v>0</v>
      </c>
      <c r="AM424" s="1474"/>
      <c r="AN424" s="1472"/>
      <c r="AO424" s="1472"/>
      <c r="AP424" s="1472" t="str">
        <f t="shared" si="36"/>
        <v>нет</v>
      </c>
      <c r="AQ424" s="1473">
        <f t="shared" si="37"/>
        <v>0</v>
      </c>
      <c r="AR424" s="1451"/>
      <c r="AS424" s="1451"/>
      <c r="AT424" s="1572"/>
      <c r="AU424" s="1421"/>
      <c r="AV424" s="1573"/>
    </row>
    <row r="425" spans="1:48" ht="15.75" customHeight="1">
      <c r="A425" s="1426"/>
      <c r="B425" s="1538"/>
      <c r="C425" s="1569"/>
      <c r="D425" s="1415"/>
      <c r="E425" s="1429"/>
      <c r="F425" s="1516"/>
      <c r="G425" s="1430"/>
      <c r="H425" s="1426"/>
      <c r="I425" s="1426"/>
      <c r="J425" s="1426"/>
      <c r="K425" s="1426"/>
      <c r="L425" s="1426"/>
      <c r="M425" s="1426"/>
      <c r="N425" s="1426"/>
      <c r="O425" s="1570"/>
      <c r="P425" s="1570"/>
      <c r="Q425" s="1570"/>
      <c r="R425" s="1570"/>
      <c r="S425" s="1570"/>
      <c r="T425" s="1570"/>
      <c r="U425" s="1570"/>
      <c r="V425" s="1570"/>
      <c r="W425" s="1570"/>
      <c r="X425" s="1570"/>
      <c r="Y425" s="1570"/>
      <c r="Z425" s="1441"/>
      <c r="AA425" s="1570"/>
      <c r="AB425" s="1570"/>
      <c r="AC425" s="1570"/>
      <c r="AD425" s="1570"/>
      <c r="AE425" s="1570"/>
      <c r="AF425" s="1570"/>
      <c r="AG425" s="1570"/>
      <c r="AH425" s="1570"/>
      <c r="AI425" s="1570"/>
      <c r="AJ425" s="1570"/>
      <c r="AK425" s="1472" t="str">
        <f t="shared" si="34"/>
        <v>нет</v>
      </c>
      <c r="AL425" s="1571">
        <f t="shared" si="35"/>
        <v>0</v>
      </c>
      <c r="AM425" s="1474"/>
      <c r="AN425" s="1472"/>
      <c r="AO425" s="1472"/>
      <c r="AP425" s="1472" t="str">
        <f t="shared" si="36"/>
        <v>нет</v>
      </c>
      <c r="AQ425" s="1473">
        <f t="shared" si="37"/>
        <v>0</v>
      </c>
      <c r="AR425" s="1451"/>
      <c r="AS425" s="1451"/>
      <c r="AT425" s="1572"/>
      <c r="AU425" s="1421"/>
      <c r="AV425" s="1573"/>
    </row>
    <row r="426" spans="1:48" ht="15.75" customHeight="1">
      <c r="A426" s="1426"/>
      <c r="B426" s="1538"/>
      <c r="C426" s="1569"/>
      <c r="D426" s="1415"/>
      <c r="E426" s="1429"/>
      <c r="F426" s="1516"/>
      <c r="G426" s="1430"/>
      <c r="H426" s="1426"/>
      <c r="I426" s="1426"/>
      <c r="J426" s="1426"/>
      <c r="K426" s="1426"/>
      <c r="L426" s="1426"/>
      <c r="M426" s="1426"/>
      <c r="N426" s="1426"/>
      <c r="O426" s="1570"/>
      <c r="P426" s="1570"/>
      <c r="Q426" s="1570"/>
      <c r="R426" s="1570"/>
      <c r="S426" s="1570"/>
      <c r="T426" s="1570"/>
      <c r="U426" s="1570"/>
      <c r="V426" s="1570"/>
      <c r="W426" s="1570"/>
      <c r="X426" s="1570"/>
      <c r="Y426" s="1570"/>
      <c r="Z426" s="1441"/>
      <c r="AA426" s="1570"/>
      <c r="AB426" s="1570"/>
      <c r="AC426" s="1570"/>
      <c r="AD426" s="1570"/>
      <c r="AE426" s="1570"/>
      <c r="AF426" s="1570"/>
      <c r="AG426" s="1570"/>
      <c r="AH426" s="1570"/>
      <c r="AI426" s="1570"/>
      <c r="AJ426" s="1570"/>
      <c r="AK426" s="1472" t="str">
        <f t="shared" si="34"/>
        <v>нет</v>
      </c>
      <c r="AL426" s="1571">
        <f t="shared" si="35"/>
        <v>0</v>
      </c>
      <c r="AM426" s="1474"/>
      <c r="AN426" s="1472"/>
      <c r="AO426" s="1472"/>
      <c r="AP426" s="1472" t="str">
        <f t="shared" si="36"/>
        <v>нет</v>
      </c>
      <c r="AQ426" s="1473">
        <f t="shared" si="37"/>
        <v>0</v>
      </c>
      <c r="AR426" s="1451"/>
      <c r="AS426" s="1451"/>
      <c r="AT426" s="1572"/>
      <c r="AU426" s="1421"/>
      <c r="AV426" s="1573"/>
    </row>
    <row r="427" spans="1:48" ht="15.75" customHeight="1">
      <c r="A427" s="1426"/>
      <c r="B427" s="1538"/>
      <c r="C427" s="1569"/>
      <c r="D427" s="1415"/>
      <c r="E427" s="1429"/>
      <c r="F427" s="1516"/>
      <c r="G427" s="1430"/>
      <c r="H427" s="1426"/>
      <c r="I427" s="1426"/>
      <c r="J427" s="1426"/>
      <c r="K427" s="1426"/>
      <c r="L427" s="1426"/>
      <c r="M427" s="1426"/>
      <c r="N427" s="1426"/>
      <c r="O427" s="1570"/>
      <c r="P427" s="1570"/>
      <c r="Q427" s="1570"/>
      <c r="R427" s="1570"/>
      <c r="S427" s="1570"/>
      <c r="T427" s="1570"/>
      <c r="U427" s="1570"/>
      <c r="V427" s="1570"/>
      <c r="W427" s="1570"/>
      <c r="X427" s="1570"/>
      <c r="Y427" s="1570"/>
      <c r="Z427" s="1441"/>
      <c r="AA427" s="1570"/>
      <c r="AB427" s="1570"/>
      <c r="AC427" s="1570"/>
      <c r="AD427" s="1570"/>
      <c r="AE427" s="1570"/>
      <c r="AF427" s="1570"/>
      <c r="AG427" s="1570"/>
      <c r="AH427" s="1570"/>
      <c r="AI427" s="1570"/>
      <c r="AJ427" s="1570"/>
      <c r="AK427" s="1472" t="str">
        <f t="shared" si="34"/>
        <v>нет</v>
      </c>
      <c r="AL427" s="1571">
        <f t="shared" si="35"/>
        <v>0</v>
      </c>
      <c r="AM427" s="1474"/>
      <c r="AN427" s="1472"/>
      <c r="AO427" s="1472"/>
      <c r="AP427" s="1472" t="str">
        <f t="shared" si="36"/>
        <v>нет</v>
      </c>
      <c r="AQ427" s="1473">
        <f t="shared" si="37"/>
        <v>0</v>
      </c>
      <c r="AR427" s="1451"/>
      <c r="AS427" s="1451"/>
      <c r="AT427" s="1572"/>
      <c r="AU427" s="1421"/>
      <c r="AV427" s="1573"/>
    </row>
    <row r="428" spans="1:48" ht="15.75" customHeight="1">
      <c r="A428" s="1426"/>
      <c r="B428" s="1538"/>
      <c r="C428" s="1569"/>
      <c r="D428" s="1415"/>
      <c r="E428" s="1429"/>
      <c r="F428" s="1516"/>
      <c r="G428" s="1430"/>
      <c r="H428" s="1426"/>
      <c r="I428" s="1426"/>
      <c r="J428" s="1426"/>
      <c r="K428" s="1426"/>
      <c r="L428" s="1426"/>
      <c r="M428" s="1426"/>
      <c r="N428" s="1426"/>
      <c r="O428" s="1570"/>
      <c r="P428" s="1570"/>
      <c r="Q428" s="1570"/>
      <c r="R428" s="1570"/>
      <c r="S428" s="1570"/>
      <c r="T428" s="1570"/>
      <c r="U428" s="1570"/>
      <c r="V428" s="1570"/>
      <c r="W428" s="1570"/>
      <c r="X428" s="1570"/>
      <c r="Y428" s="1570"/>
      <c r="Z428" s="1441"/>
      <c r="AA428" s="1570"/>
      <c r="AB428" s="1570"/>
      <c r="AC428" s="1570"/>
      <c r="AD428" s="1570"/>
      <c r="AE428" s="1570"/>
      <c r="AF428" s="1570"/>
      <c r="AG428" s="1570"/>
      <c r="AH428" s="1570"/>
      <c r="AI428" s="1570"/>
      <c r="AJ428" s="1570"/>
      <c r="AK428" s="1472" t="str">
        <f t="shared" si="34"/>
        <v>нет</v>
      </c>
      <c r="AL428" s="1571">
        <f t="shared" si="35"/>
        <v>0</v>
      </c>
      <c r="AM428" s="1474"/>
      <c r="AN428" s="1472"/>
      <c r="AO428" s="1472"/>
      <c r="AP428" s="1472" t="str">
        <f t="shared" si="36"/>
        <v>нет</v>
      </c>
      <c r="AQ428" s="1473">
        <f t="shared" si="37"/>
        <v>0</v>
      </c>
      <c r="AR428" s="1451"/>
      <c r="AS428" s="1451"/>
      <c r="AT428" s="1572"/>
      <c r="AU428" s="1421"/>
      <c r="AV428" s="1573"/>
    </row>
    <row r="429" spans="1:48" ht="15.75" customHeight="1">
      <c r="A429" s="1426"/>
      <c r="B429" s="1538"/>
      <c r="C429" s="1569"/>
      <c r="D429" s="1415"/>
      <c r="E429" s="1429"/>
      <c r="F429" s="1516"/>
      <c r="G429" s="1430"/>
      <c r="H429" s="1426"/>
      <c r="I429" s="1426"/>
      <c r="J429" s="1426"/>
      <c r="K429" s="1426"/>
      <c r="L429" s="1426"/>
      <c r="M429" s="1426"/>
      <c r="N429" s="1426"/>
      <c r="O429" s="1570"/>
      <c r="P429" s="1570"/>
      <c r="Q429" s="1570"/>
      <c r="R429" s="1570"/>
      <c r="S429" s="1570"/>
      <c r="T429" s="1570"/>
      <c r="U429" s="1570"/>
      <c r="V429" s="1570"/>
      <c r="W429" s="1570"/>
      <c r="X429" s="1570"/>
      <c r="Y429" s="1570"/>
      <c r="Z429" s="1441"/>
      <c r="AA429" s="1570"/>
      <c r="AB429" s="1570"/>
      <c r="AC429" s="1570"/>
      <c r="AD429" s="1570"/>
      <c r="AE429" s="1570"/>
      <c r="AF429" s="1570"/>
      <c r="AG429" s="1570"/>
      <c r="AH429" s="1570"/>
      <c r="AI429" s="1570"/>
      <c r="AJ429" s="1570"/>
      <c r="AK429" s="1472" t="str">
        <f t="shared" si="34"/>
        <v>нет</v>
      </c>
      <c r="AL429" s="1571">
        <f t="shared" si="35"/>
        <v>0</v>
      </c>
      <c r="AM429" s="1474"/>
      <c r="AN429" s="1472"/>
      <c r="AO429" s="1472"/>
      <c r="AP429" s="1472" t="str">
        <f t="shared" si="36"/>
        <v>нет</v>
      </c>
      <c r="AQ429" s="1473">
        <f t="shared" si="37"/>
        <v>0</v>
      </c>
      <c r="AR429" s="1451"/>
      <c r="AS429" s="1451"/>
      <c r="AT429" s="1572"/>
      <c r="AU429" s="1421"/>
      <c r="AV429" s="1573"/>
    </row>
    <row r="430" spans="1:48" ht="15.75" customHeight="1">
      <c r="A430" s="1426"/>
      <c r="B430" s="1538"/>
      <c r="C430" s="1569"/>
      <c r="D430" s="1415"/>
      <c r="E430" s="1429"/>
      <c r="F430" s="1516"/>
      <c r="G430" s="1430"/>
      <c r="H430" s="1426"/>
      <c r="I430" s="1426"/>
      <c r="J430" s="1426"/>
      <c r="K430" s="1426"/>
      <c r="L430" s="1426"/>
      <c r="M430" s="1426"/>
      <c r="N430" s="1426"/>
      <c r="O430" s="1570"/>
      <c r="P430" s="1570"/>
      <c r="Q430" s="1570"/>
      <c r="R430" s="1570"/>
      <c r="S430" s="1570"/>
      <c r="T430" s="1570"/>
      <c r="U430" s="1570"/>
      <c r="V430" s="1570"/>
      <c r="W430" s="1570"/>
      <c r="X430" s="1570"/>
      <c r="Y430" s="1570"/>
      <c r="Z430" s="1441"/>
      <c r="AA430" s="1570"/>
      <c r="AB430" s="1570"/>
      <c r="AC430" s="1570"/>
      <c r="AD430" s="1570"/>
      <c r="AE430" s="1570"/>
      <c r="AF430" s="1570"/>
      <c r="AG430" s="1570"/>
      <c r="AH430" s="1570"/>
      <c r="AI430" s="1570"/>
      <c r="AJ430" s="1570"/>
      <c r="AK430" s="1472" t="str">
        <f t="shared" si="34"/>
        <v>нет</v>
      </c>
      <c r="AL430" s="1571">
        <f t="shared" si="35"/>
        <v>0</v>
      </c>
      <c r="AM430" s="1474"/>
      <c r="AN430" s="1472"/>
      <c r="AO430" s="1472"/>
      <c r="AP430" s="1472" t="str">
        <f t="shared" si="36"/>
        <v>нет</v>
      </c>
      <c r="AQ430" s="1473">
        <f t="shared" si="37"/>
        <v>0</v>
      </c>
      <c r="AR430" s="1451"/>
      <c r="AS430" s="1451"/>
      <c r="AT430" s="1572"/>
      <c r="AU430" s="1421"/>
      <c r="AV430" s="1573"/>
    </row>
    <row r="431" spans="1:48" ht="15.75" customHeight="1">
      <c r="A431" s="1426"/>
      <c r="B431" s="1538"/>
      <c r="C431" s="1569"/>
      <c r="D431" s="1415"/>
      <c r="E431" s="1429"/>
      <c r="F431" s="1516"/>
      <c r="G431" s="1430"/>
      <c r="H431" s="1426"/>
      <c r="I431" s="1426"/>
      <c r="J431" s="1426"/>
      <c r="K431" s="1426"/>
      <c r="L431" s="1426"/>
      <c r="M431" s="1426"/>
      <c r="N431" s="1426"/>
      <c r="O431" s="1570"/>
      <c r="P431" s="1570"/>
      <c r="Q431" s="1570"/>
      <c r="R431" s="1570"/>
      <c r="S431" s="1570"/>
      <c r="T431" s="1570"/>
      <c r="U431" s="1570"/>
      <c r="V431" s="1570"/>
      <c r="W431" s="1570"/>
      <c r="X431" s="1570"/>
      <c r="Y431" s="1570"/>
      <c r="Z431" s="1441"/>
      <c r="AA431" s="1570"/>
      <c r="AB431" s="1570"/>
      <c r="AC431" s="1570"/>
      <c r="AD431" s="1570"/>
      <c r="AE431" s="1570"/>
      <c r="AF431" s="1570"/>
      <c r="AG431" s="1570"/>
      <c r="AH431" s="1570"/>
      <c r="AI431" s="1570"/>
      <c r="AJ431" s="1570"/>
      <c r="AK431" s="1472" t="str">
        <f t="shared" si="34"/>
        <v>нет</v>
      </c>
      <c r="AL431" s="1571">
        <f t="shared" si="35"/>
        <v>0</v>
      </c>
      <c r="AM431" s="1474"/>
      <c r="AN431" s="1472"/>
      <c r="AO431" s="1472"/>
      <c r="AP431" s="1472" t="str">
        <f t="shared" si="36"/>
        <v>нет</v>
      </c>
      <c r="AQ431" s="1473">
        <f t="shared" si="37"/>
        <v>0</v>
      </c>
      <c r="AR431" s="1451"/>
      <c r="AS431" s="1451"/>
      <c r="AT431" s="1572"/>
      <c r="AU431" s="1421"/>
      <c r="AV431" s="1573"/>
    </row>
    <row r="432" spans="1:48" ht="15.75" customHeight="1">
      <c r="A432" s="1426"/>
      <c r="B432" s="1538"/>
      <c r="C432" s="1569"/>
      <c r="D432" s="1415"/>
      <c r="E432" s="1429"/>
      <c r="F432" s="1516"/>
      <c r="G432" s="1430"/>
      <c r="H432" s="1426"/>
      <c r="I432" s="1426"/>
      <c r="J432" s="1426"/>
      <c r="K432" s="1426"/>
      <c r="L432" s="1426"/>
      <c r="M432" s="1426"/>
      <c r="N432" s="1426"/>
      <c r="O432" s="1570"/>
      <c r="P432" s="1570"/>
      <c r="Q432" s="1570"/>
      <c r="R432" s="1570"/>
      <c r="S432" s="1570"/>
      <c r="T432" s="1570"/>
      <c r="U432" s="1570"/>
      <c r="V432" s="1570"/>
      <c r="W432" s="1570"/>
      <c r="X432" s="1570"/>
      <c r="Y432" s="1570"/>
      <c r="Z432" s="1441"/>
      <c r="AA432" s="1570"/>
      <c r="AB432" s="1570"/>
      <c r="AC432" s="1570"/>
      <c r="AD432" s="1570"/>
      <c r="AE432" s="1570"/>
      <c r="AF432" s="1570"/>
      <c r="AG432" s="1570"/>
      <c r="AH432" s="1570"/>
      <c r="AI432" s="1570"/>
      <c r="AJ432" s="1570"/>
      <c r="AK432" s="1472" t="str">
        <f t="shared" si="34"/>
        <v>нет</v>
      </c>
      <c r="AL432" s="1571">
        <f t="shared" si="35"/>
        <v>0</v>
      </c>
      <c r="AM432" s="1474"/>
      <c r="AN432" s="1472"/>
      <c r="AO432" s="1472"/>
      <c r="AP432" s="1472" t="str">
        <f t="shared" si="36"/>
        <v>нет</v>
      </c>
      <c r="AQ432" s="1473">
        <f t="shared" si="37"/>
        <v>0</v>
      </c>
      <c r="AR432" s="1451"/>
      <c r="AS432" s="1451"/>
      <c r="AT432" s="1572"/>
      <c r="AU432" s="1421"/>
      <c r="AV432" s="1573"/>
    </row>
    <row r="433" spans="1:48" ht="15.75" customHeight="1">
      <c r="A433" s="1426"/>
      <c r="B433" s="1538"/>
      <c r="C433" s="1569"/>
      <c r="D433" s="1415"/>
      <c r="E433" s="1429"/>
      <c r="F433" s="1516"/>
      <c r="G433" s="1430"/>
      <c r="H433" s="1426"/>
      <c r="I433" s="1426"/>
      <c r="J433" s="1426"/>
      <c r="K433" s="1426"/>
      <c r="L433" s="1426"/>
      <c r="M433" s="1426"/>
      <c r="N433" s="1426"/>
      <c r="O433" s="1570"/>
      <c r="P433" s="1570"/>
      <c r="Q433" s="1570"/>
      <c r="R433" s="1570"/>
      <c r="S433" s="1570"/>
      <c r="T433" s="1570"/>
      <c r="U433" s="1570"/>
      <c r="V433" s="1570"/>
      <c r="W433" s="1570"/>
      <c r="X433" s="1570"/>
      <c r="Y433" s="1570"/>
      <c r="Z433" s="1441"/>
      <c r="AA433" s="1570"/>
      <c r="AB433" s="1570"/>
      <c r="AC433" s="1570"/>
      <c r="AD433" s="1570"/>
      <c r="AE433" s="1570"/>
      <c r="AF433" s="1570"/>
      <c r="AG433" s="1570"/>
      <c r="AH433" s="1570"/>
      <c r="AI433" s="1570"/>
      <c r="AJ433" s="1570"/>
      <c r="AK433" s="1472" t="str">
        <f t="shared" si="34"/>
        <v>нет</v>
      </c>
      <c r="AL433" s="1571">
        <f t="shared" si="35"/>
        <v>0</v>
      </c>
      <c r="AM433" s="1474"/>
      <c r="AN433" s="1472"/>
      <c r="AO433" s="1472"/>
      <c r="AP433" s="1472" t="str">
        <f t="shared" si="36"/>
        <v>нет</v>
      </c>
      <c r="AQ433" s="1473">
        <f t="shared" si="37"/>
        <v>0</v>
      </c>
      <c r="AR433" s="1451"/>
      <c r="AS433" s="1451"/>
      <c r="AT433" s="1572"/>
      <c r="AU433" s="1421"/>
      <c r="AV433" s="1573"/>
    </row>
    <row r="434" spans="1:48" ht="15.75" customHeight="1">
      <c r="A434" s="1426"/>
      <c r="B434" s="1538"/>
      <c r="C434" s="1569"/>
      <c r="D434" s="1415"/>
      <c r="E434" s="1429"/>
      <c r="F434" s="1516"/>
      <c r="G434" s="1430"/>
      <c r="H434" s="1426"/>
      <c r="I434" s="1426"/>
      <c r="J434" s="1426"/>
      <c r="K434" s="1426"/>
      <c r="L434" s="1426"/>
      <c r="M434" s="1426"/>
      <c r="N434" s="1426"/>
      <c r="O434" s="1570"/>
      <c r="P434" s="1570"/>
      <c r="Q434" s="1570"/>
      <c r="R434" s="1570"/>
      <c r="S434" s="1570"/>
      <c r="T434" s="1570"/>
      <c r="U434" s="1570"/>
      <c r="V434" s="1570"/>
      <c r="W434" s="1570"/>
      <c r="X434" s="1570"/>
      <c r="Y434" s="1570"/>
      <c r="Z434" s="1441"/>
      <c r="AA434" s="1570"/>
      <c r="AB434" s="1570"/>
      <c r="AC434" s="1570"/>
      <c r="AD434" s="1570"/>
      <c r="AE434" s="1570"/>
      <c r="AF434" s="1570"/>
      <c r="AG434" s="1570"/>
      <c r="AH434" s="1570"/>
      <c r="AI434" s="1570"/>
      <c r="AJ434" s="1570"/>
      <c r="AK434" s="1472" t="str">
        <f t="shared" si="34"/>
        <v>нет</v>
      </c>
      <c r="AL434" s="1571">
        <f t="shared" si="35"/>
        <v>0</v>
      </c>
      <c r="AM434" s="1474"/>
      <c r="AN434" s="1472"/>
      <c r="AO434" s="1472"/>
      <c r="AP434" s="1472" t="str">
        <f t="shared" si="36"/>
        <v>нет</v>
      </c>
      <c r="AQ434" s="1473">
        <f t="shared" si="37"/>
        <v>0</v>
      </c>
      <c r="AR434" s="1451"/>
      <c r="AS434" s="1451"/>
      <c r="AT434" s="1572"/>
      <c r="AU434" s="1421"/>
      <c r="AV434" s="1573"/>
    </row>
    <row r="435" spans="1:48" ht="15.75" customHeight="1">
      <c r="A435" s="1426"/>
      <c r="B435" s="1538"/>
      <c r="C435" s="1569"/>
      <c r="D435" s="1415"/>
      <c r="E435" s="1429"/>
      <c r="F435" s="1516"/>
      <c r="G435" s="1430"/>
      <c r="H435" s="1426"/>
      <c r="I435" s="1426"/>
      <c r="J435" s="1426"/>
      <c r="K435" s="1426"/>
      <c r="L435" s="1426"/>
      <c r="M435" s="1426"/>
      <c r="N435" s="1426"/>
      <c r="O435" s="1570"/>
      <c r="P435" s="1570"/>
      <c r="Q435" s="1570"/>
      <c r="R435" s="1570"/>
      <c r="S435" s="1570"/>
      <c r="T435" s="1570"/>
      <c r="U435" s="1570"/>
      <c r="V435" s="1570"/>
      <c r="W435" s="1570"/>
      <c r="X435" s="1570"/>
      <c r="Y435" s="1570"/>
      <c r="Z435" s="1441"/>
      <c r="AA435" s="1570"/>
      <c r="AB435" s="1570"/>
      <c r="AC435" s="1570"/>
      <c r="AD435" s="1570"/>
      <c r="AE435" s="1570"/>
      <c r="AF435" s="1570"/>
      <c r="AG435" s="1570"/>
      <c r="AH435" s="1570"/>
      <c r="AI435" s="1570"/>
      <c r="AJ435" s="1570"/>
      <c r="AK435" s="1472" t="str">
        <f t="shared" si="34"/>
        <v>нет</v>
      </c>
      <c r="AL435" s="1571">
        <f t="shared" si="35"/>
        <v>0</v>
      </c>
      <c r="AM435" s="1474"/>
      <c r="AN435" s="1472"/>
      <c r="AO435" s="1472"/>
      <c r="AP435" s="1472" t="str">
        <f t="shared" si="36"/>
        <v>нет</v>
      </c>
      <c r="AQ435" s="1473">
        <f t="shared" si="37"/>
        <v>0</v>
      </c>
      <c r="AR435" s="1451"/>
      <c r="AS435" s="1451"/>
      <c r="AT435" s="1572"/>
      <c r="AU435" s="1421"/>
      <c r="AV435" s="1573"/>
    </row>
    <row r="436" spans="1:48" ht="15.75" customHeight="1">
      <c r="A436" s="1426"/>
      <c r="B436" s="1538"/>
      <c r="C436" s="1569"/>
      <c r="D436" s="1415"/>
      <c r="E436" s="1429"/>
      <c r="F436" s="1516"/>
      <c r="G436" s="1430"/>
      <c r="H436" s="1426"/>
      <c r="I436" s="1426"/>
      <c r="J436" s="1426"/>
      <c r="K436" s="1426"/>
      <c r="L436" s="1426"/>
      <c r="M436" s="1426"/>
      <c r="N436" s="1426"/>
      <c r="O436" s="1570"/>
      <c r="P436" s="1570"/>
      <c r="Q436" s="1570"/>
      <c r="R436" s="1570"/>
      <c r="S436" s="1570"/>
      <c r="T436" s="1570"/>
      <c r="U436" s="1570"/>
      <c r="V436" s="1570"/>
      <c r="W436" s="1570"/>
      <c r="X436" s="1570"/>
      <c r="Y436" s="1570"/>
      <c r="Z436" s="1441"/>
      <c r="AA436" s="1570"/>
      <c r="AB436" s="1570"/>
      <c r="AC436" s="1570"/>
      <c r="AD436" s="1570"/>
      <c r="AE436" s="1570"/>
      <c r="AF436" s="1570"/>
      <c r="AG436" s="1570"/>
      <c r="AH436" s="1570"/>
      <c r="AI436" s="1570"/>
      <c r="AJ436" s="1570"/>
      <c r="AK436" s="1472" t="str">
        <f t="shared" si="34"/>
        <v>нет</v>
      </c>
      <c r="AL436" s="1571">
        <f t="shared" si="35"/>
        <v>0</v>
      </c>
      <c r="AM436" s="1474"/>
      <c r="AN436" s="1472"/>
      <c r="AO436" s="1472"/>
      <c r="AP436" s="1472" t="str">
        <f t="shared" si="36"/>
        <v>нет</v>
      </c>
      <c r="AQ436" s="1473">
        <f t="shared" si="37"/>
        <v>0</v>
      </c>
      <c r="AR436" s="1451"/>
      <c r="AS436" s="1451"/>
      <c r="AT436" s="1572"/>
      <c r="AU436" s="1421"/>
      <c r="AV436" s="1573"/>
    </row>
    <row r="437" spans="1:48" ht="15.75" customHeight="1">
      <c r="A437" s="1426"/>
      <c r="B437" s="1538"/>
      <c r="C437" s="1569"/>
      <c r="D437" s="1415"/>
      <c r="E437" s="1429"/>
      <c r="F437" s="1516"/>
      <c r="G437" s="1430"/>
      <c r="H437" s="1426"/>
      <c r="I437" s="1426"/>
      <c r="J437" s="1426"/>
      <c r="K437" s="1426"/>
      <c r="L437" s="1426"/>
      <c r="M437" s="1426"/>
      <c r="N437" s="1426"/>
      <c r="O437" s="1570"/>
      <c r="P437" s="1570"/>
      <c r="Q437" s="1570"/>
      <c r="R437" s="1570"/>
      <c r="S437" s="1570"/>
      <c r="T437" s="1570"/>
      <c r="U437" s="1570"/>
      <c r="V437" s="1570"/>
      <c r="W437" s="1570"/>
      <c r="X437" s="1570"/>
      <c r="Y437" s="1570"/>
      <c r="Z437" s="1441"/>
      <c r="AA437" s="1570"/>
      <c r="AB437" s="1570"/>
      <c r="AC437" s="1570"/>
      <c r="AD437" s="1570"/>
      <c r="AE437" s="1570"/>
      <c r="AF437" s="1570"/>
      <c r="AG437" s="1570"/>
      <c r="AH437" s="1570"/>
      <c r="AI437" s="1570"/>
      <c r="AJ437" s="1570"/>
      <c r="AK437" s="1472" t="str">
        <f t="shared" si="34"/>
        <v>нет</v>
      </c>
      <c r="AL437" s="1571">
        <f t="shared" si="35"/>
        <v>0</v>
      </c>
      <c r="AM437" s="1474"/>
      <c r="AN437" s="1472"/>
      <c r="AO437" s="1472"/>
      <c r="AP437" s="1472" t="str">
        <f t="shared" si="36"/>
        <v>нет</v>
      </c>
      <c r="AQ437" s="1473">
        <f t="shared" si="37"/>
        <v>0</v>
      </c>
      <c r="AR437" s="1451"/>
      <c r="AS437" s="1451"/>
      <c r="AT437" s="1572"/>
      <c r="AU437" s="1421"/>
      <c r="AV437" s="1573"/>
    </row>
    <row r="438" spans="1:48" ht="15.75" customHeight="1">
      <c r="A438" s="1426"/>
      <c r="B438" s="1538"/>
      <c r="C438" s="1569"/>
      <c r="D438" s="1415"/>
      <c r="E438" s="1429"/>
      <c r="F438" s="1516"/>
      <c r="G438" s="1430"/>
      <c r="H438" s="1426"/>
      <c r="I438" s="1426"/>
      <c r="J438" s="1426"/>
      <c r="K438" s="1426"/>
      <c r="L438" s="1426"/>
      <c r="M438" s="1426"/>
      <c r="N438" s="1426"/>
      <c r="O438" s="1570"/>
      <c r="P438" s="1570"/>
      <c r="Q438" s="1570"/>
      <c r="R438" s="1570"/>
      <c r="S438" s="1570"/>
      <c r="T438" s="1570"/>
      <c r="U438" s="1570"/>
      <c r="V438" s="1570"/>
      <c r="W438" s="1570"/>
      <c r="X438" s="1570"/>
      <c r="Y438" s="1570"/>
      <c r="Z438" s="1441"/>
      <c r="AA438" s="1570"/>
      <c r="AB438" s="1570"/>
      <c r="AC438" s="1570"/>
      <c r="AD438" s="1570"/>
      <c r="AE438" s="1570"/>
      <c r="AF438" s="1570"/>
      <c r="AG438" s="1570"/>
      <c r="AH438" s="1570"/>
      <c r="AI438" s="1570"/>
      <c r="AJ438" s="1570"/>
      <c r="AK438" s="1472" t="str">
        <f t="shared" si="34"/>
        <v>нет</v>
      </c>
      <c r="AL438" s="1571">
        <f t="shared" si="35"/>
        <v>0</v>
      </c>
      <c r="AM438" s="1474"/>
      <c r="AN438" s="1472"/>
      <c r="AO438" s="1472"/>
      <c r="AP438" s="1472" t="str">
        <f t="shared" si="36"/>
        <v>нет</v>
      </c>
      <c r="AQ438" s="1473">
        <f t="shared" si="37"/>
        <v>0</v>
      </c>
      <c r="AR438" s="1451"/>
      <c r="AS438" s="1451"/>
      <c r="AT438" s="1572"/>
      <c r="AU438" s="1421"/>
      <c r="AV438" s="1573"/>
    </row>
    <row r="439" spans="1:48" ht="15.75" customHeight="1">
      <c r="A439" s="1426"/>
      <c r="B439" s="1538"/>
      <c r="C439" s="1569"/>
      <c r="D439" s="1415"/>
      <c r="E439" s="1429"/>
      <c r="F439" s="1516"/>
      <c r="G439" s="1430"/>
      <c r="H439" s="1426"/>
      <c r="I439" s="1426"/>
      <c r="J439" s="1426"/>
      <c r="K439" s="1426"/>
      <c r="L439" s="1426"/>
      <c r="M439" s="1426"/>
      <c r="N439" s="1426"/>
      <c r="O439" s="1570"/>
      <c r="P439" s="1570"/>
      <c r="Q439" s="1570"/>
      <c r="R439" s="1570"/>
      <c r="S439" s="1570"/>
      <c r="T439" s="1570"/>
      <c r="U439" s="1570"/>
      <c r="V439" s="1570"/>
      <c r="W439" s="1570"/>
      <c r="X439" s="1570"/>
      <c r="Y439" s="1570"/>
      <c r="Z439" s="1441"/>
      <c r="AA439" s="1570"/>
      <c r="AB439" s="1570"/>
      <c r="AC439" s="1570"/>
      <c r="AD439" s="1570"/>
      <c r="AE439" s="1570"/>
      <c r="AF439" s="1570"/>
      <c r="AG439" s="1570"/>
      <c r="AH439" s="1570"/>
      <c r="AI439" s="1570"/>
      <c r="AJ439" s="1570"/>
      <c r="AK439" s="1472" t="str">
        <f t="shared" si="34"/>
        <v>нет</v>
      </c>
      <c r="AL439" s="1571">
        <f t="shared" si="35"/>
        <v>0</v>
      </c>
      <c r="AM439" s="1474"/>
      <c r="AN439" s="1472"/>
      <c r="AO439" s="1472"/>
      <c r="AP439" s="1472" t="str">
        <f t="shared" si="36"/>
        <v>нет</v>
      </c>
      <c r="AQ439" s="1473">
        <f t="shared" si="37"/>
        <v>0</v>
      </c>
      <c r="AR439" s="1451"/>
      <c r="AS439" s="1451"/>
      <c r="AT439" s="1572"/>
      <c r="AU439" s="1421"/>
      <c r="AV439" s="1573"/>
    </row>
    <row r="440" spans="1:48" ht="15.75" customHeight="1">
      <c r="A440" s="1426"/>
      <c r="B440" s="1538"/>
      <c r="C440" s="1569"/>
      <c r="D440" s="1415"/>
      <c r="E440" s="1429"/>
      <c r="F440" s="1516"/>
      <c r="G440" s="1430"/>
      <c r="H440" s="1426"/>
      <c r="I440" s="1426"/>
      <c r="J440" s="1426"/>
      <c r="K440" s="1426"/>
      <c r="L440" s="1426"/>
      <c r="M440" s="1426"/>
      <c r="N440" s="1426"/>
      <c r="O440" s="1570"/>
      <c r="P440" s="1570"/>
      <c r="Q440" s="1570"/>
      <c r="R440" s="1570"/>
      <c r="S440" s="1570"/>
      <c r="T440" s="1570"/>
      <c r="U440" s="1570"/>
      <c r="V440" s="1570"/>
      <c r="W440" s="1570"/>
      <c r="X440" s="1570"/>
      <c r="Y440" s="1570"/>
      <c r="Z440" s="1441"/>
      <c r="AA440" s="1570"/>
      <c r="AB440" s="1570"/>
      <c r="AC440" s="1570"/>
      <c r="AD440" s="1570"/>
      <c r="AE440" s="1570"/>
      <c r="AF440" s="1570"/>
      <c r="AG440" s="1570"/>
      <c r="AH440" s="1570"/>
      <c r="AI440" s="1570"/>
      <c r="AJ440" s="1570"/>
      <c r="AK440" s="1472" t="str">
        <f t="shared" si="34"/>
        <v>нет</v>
      </c>
      <c r="AL440" s="1571">
        <f t="shared" si="35"/>
        <v>0</v>
      </c>
      <c r="AM440" s="1474"/>
      <c r="AN440" s="1472"/>
      <c r="AO440" s="1472"/>
      <c r="AP440" s="1472" t="str">
        <f t="shared" si="36"/>
        <v>нет</v>
      </c>
      <c r="AQ440" s="1473">
        <f t="shared" si="37"/>
        <v>0</v>
      </c>
      <c r="AR440" s="1451"/>
      <c r="AS440" s="1451"/>
      <c r="AT440" s="1572"/>
      <c r="AU440" s="1421"/>
      <c r="AV440" s="1573"/>
    </row>
    <row r="441" spans="1:48" ht="15.75" customHeight="1">
      <c r="A441" s="1426"/>
      <c r="B441" s="1538"/>
      <c r="C441" s="1569"/>
      <c r="D441" s="1415"/>
      <c r="E441" s="1429"/>
      <c r="F441" s="1516"/>
      <c r="G441" s="1430"/>
      <c r="H441" s="1426"/>
      <c r="I441" s="1426"/>
      <c r="J441" s="1426"/>
      <c r="K441" s="1426"/>
      <c r="L441" s="1426"/>
      <c r="M441" s="1426"/>
      <c r="N441" s="1426"/>
      <c r="O441" s="1570"/>
      <c r="P441" s="1570"/>
      <c r="Q441" s="1570"/>
      <c r="R441" s="1570"/>
      <c r="S441" s="1570"/>
      <c r="T441" s="1570"/>
      <c r="U441" s="1570"/>
      <c r="V441" s="1570"/>
      <c r="W441" s="1570"/>
      <c r="X441" s="1570"/>
      <c r="Y441" s="1570"/>
      <c r="Z441" s="1441"/>
      <c r="AA441" s="1570"/>
      <c r="AB441" s="1570"/>
      <c r="AC441" s="1570"/>
      <c r="AD441" s="1570"/>
      <c r="AE441" s="1570"/>
      <c r="AF441" s="1570"/>
      <c r="AG441" s="1570"/>
      <c r="AH441" s="1570"/>
      <c r="AI441" s="1570"/>
      <c r="AJ441" s="1570"/>
      <c r="AK441" s="1472" t="str">
        <f t="shared" si="34"/>
        <v>нет</v>
      </c>
      <c r="AL441" s="1571">
        <f t="shared" si="35"/>
        <v>0</v>
      </c>
      <c r="AM441" s="1474"/>
      <c r="AN441" s="1472"/>
      <c r="AO441" s="1472"/>
      <c r="AP441" s="1472" t="str">
        <f t="shared" si="36"/>
        <v>нет</v>
      </c>
      <c r="AQ441" s="1473">
        <f t="shared" si="37"/>
        <v>0</v>
      </c>
      <c r="AR441" s="1451"/>
      <c r="AS441" s="1451"/>
      <c r="AT441" s="1572"/>
      <c r="AU441" s="1421"/>
      <c r="AV441" s="1573"/>
    </row>
    <row r="442" spans="1:48" ht="15.75" customHeight="1">
      <c r="A442" s="1426"/>
      <c r="B442" s="1538"/>
      <c r="C442" s="1569"/>
      <c r="D442" s="1415"/>
      <c r="E442" s="1429"/>
      <c r="F442" s="1516"/>
      <c r="G442" s="1430"/>
      <c r="H442" s="1426"/>
      <c r="I442" s="1426"/>
      <c r="J442" s="1426"/>
      <c r="K442" s="1426"/>
      <c r="L442" s="1426"/>
      <c r="M442" s="1426"/>
      <c r="N442" s="1426"/>
      <c r="O442" s="1570"/>
      <c r="P442" s="1570"/>
      <c r="Q442" s="1570"/>
      <c r="R442" s="1570"/>
      <c r="S442" s="1570"/>
      <c r="T442" s="1570"/>
      <c r="U442" s="1570"/>
      <c r="V442" s="1570"/>
      <c r="W442" s="1570"/>
      <c r="X442" s="1570"/>
      <c r="Y442" s="1570"/>
      <c r="Z442" s="1441"/>
      <c r="AA442" s="1570"/>
      <c r="AB442" s="1570"/>
      <c r="AC442" s="1570"/>
      <c r="AD442" s="1570"/>
      <c r="AE442" s="1570"/>
      <c r="AF442" s="1570"/>
      <c r="AG442" s="1570"/>
      <c r="AH442" s="1570"/>
      <c r="AI442" s="1570"/>
      <c r="AJ442" s="1570"/>
      <c r="AK442" s="1472" t="str">
        <f t="shared" si="34"/>
        <v>нет</v>
      </c>
      <c r="AL442" s="1571">
        <f t="shared" si="35"/>
        <v>0</v>
      </c>
      <c r="AM442" s="1474"/>
      <c r="AN442" s="1472"/>
      <c r="AO442" s="1472"/>
      <c r="AP442" s="1472" t="str">
        <f t="shared" si="36"/>
        <v>нет</v>
      </c>
      <c r="AQ442" s="1473">
        <f t="shared" si="37"/>
        <v>0</v>
      </c>
      <c r="AR442" s="1451"/>
      <c r="AS442" s="1451"/>
      <c r="AT442" s="1572"/>
      <c r="AU442" s="1421"/>
      <c r="AV442" s="1573"/>
    </row>
    <row r="443" spans="1:48" ht="15.75" customHeight="1">
      <c r="A443" s="1426"/>
      <c r="B443" s="1538"/>
      <c r="C443" s="1569"/>
      <c r="D443" s="1415"/>
      <c r="E443" s="1429"/>
      <c r="F443" s="1516"/>
      <c r="G443" s="1430"/>
      <c r="H443" s="1426"/>
      <c r="I443" s="1426"/>
      <c r="J443" s="1426"/>
      <c r="K443" s="1426"/>
      <c r="L443" s="1426"/>
      <c r="M443" s="1426"/>
      <c r="N443" s="1426"/>
      <c r="O443" s="1570"/>
      <c r="P443" s="1570"/>
      <c r="Q443" s="1570"/>
      <c r="R443" s="1570"/>
      <c r="S443" s="1570"/>
      <c r="T443" s="1570"/>
      <c r="U443" s="1570"/>
      <c r="V443" s="1570"/>
      <c r="W443" s="1570"/>
      <c r="X443" s="1570"/>
      <c r="Y443" s="1570"/>
      <c r="Z443" s="1441"/>
      <c r="AA443" s="1570"/>
      <c r="AB443" s="1570"/>
      <c r="AC443" s="1570"/>
      <c r="AD443" s="1570"/>
      <c r="AE443" s="1570"/>
      <c r="AF443" s="1570"/>
      <c r="AG443" s="1570"/>
      <c r="AH443" s="1570"/>
      <c r="AI443" s="1570"/>
      <c r="AJ443" s="1570"/>
      <c r="AK443" s="1472" t="str">
        <f t="shared" si="34"/>
        <v>нет</v>
      </c>
      <c r="AL443" s="1571">
        <f t="shared" si="35"/>
        <v>0</v>
      </c>
      <c r="AM443" s="1474"/>
      <c r="AN443" s="1472"/>
      <c r="AO443" s="1472"/>
      <c r="AP443" s="1472" t="str">
        <f t="shared" si="36"/>
        <v>нет</v>
      </c>
      <c r="AQ443" s="1473">
        <f t="shared" si="37"/>
        <v>0</v>
      </c>
      <c r="AR443" s="1451"/>
      <c r="AS443" s="1451"/>
      <c r="AT443" s="1572"/>
      <c r="AU443" s="1421"/>
      <c r="AV443" s="1573"/>
    </row>
    <row r="444" spans="1:48" ht="15.75" customHeight="1">
      <c r="A444" s="1426"/>
      <c r="B444" s="1538"/>
      <c r="C444" s="1569"/>
      <c r="D444" s="1415"/>
      <c r="E444" s="1429"/>
      <c r="F444" s="1516"/>
      <c r="G444" s="1430"/>
      <c r="H444" s="1426"/>
      <c r="I444" s="1426"/>
      <c r="J444" s="1426"/>
      <c r="K444" s="1426"/>
      <c r="L444" s="1426"/>
      <c r="M444" s="1426"/>
      <c r="N444" s="1426"/>
      <c r="O444" s="1570"/>
      <c r="P444" s="1570"/>
      <c r="Q444" s="1570"/>
      <c r="R444" s="1570"/>
      <c r="S444" s="1570"/>
      <c r="T444" s="1570"/>
      <c r="U444" s="1570"/>
      <c r="V444" s="1570"/>
      <c r="W444" s="1570"/>
      <c r="X444" s="1570"/>
      <c r="Y444" s="1570"/>
      <c r="Z444" s="1441"/>
      <c r="AA444" s="1570"/>
      <c r="AB444" s="1570"/>
      <c r="AC444" s="1570"/>
      <c r="AD444" s="1570"/>
      <c r="AE444" s="1570"/>
      <c r="AF444" s="1570"/>
      <c r="AG444" s="1570"/>
      <c r="AH444" s="1570"/>
      <c r="AI444" s="1570"/>
      <c r="AJ444" s="1570"/>
      <c r="AK444" s="1472" t="str">
        <f t="shared" si="34"/>
        <v>нет</v>
      </c>
      <c r="AL444" s="1571">
        <f t="shared" si="35"/>
        <v>0</v>
      </c>
      <c r="AM444" s="1474"/>
      <c r="AN444" s="1472"/>
      <c r="AO444" s="1472"/>
      <c r="AP444" s="1472" t="str">
        <f t="shared" si="36"/>
        <v>нет</v>
      </c>
      <c r="AQ444" s="1473">
        <f t="shared" si="37"/>
        <v>0</v>
      </c>
      <c r="AR444" s="1451"/>
      <c r="AS444" s="1451"/>
      <c r="AT444" s="1572"/>
      <c r="AU444" s="1421"/>
      <c r="AV444" s="1573"/>
    </row>
    <row r="445" spans="1:48" ht="15.75" customHeight="1">
      <c r="A445" s="1426"/>
      <c r="B445" s="1538"/>
      <c r="C445" s="1569"/>
      <c r="D445" s="1415"/>
      <c r="E445" s="1429"/>
      <c r="F445" s="1516"/>
      <c r="G445" s="1430"/>
      <c r="H445" s="1426"/>
      <c r="I445" s="1426"/>
      <c r="J445" s="1426"/>
      <c r="K445" s="1426"/>
      <c r="L445" s="1426"/>
      <c r="M445" s="1426"/>
      <c r="N445" s="1426"/>
      <c r="O445" s="1570"/>
      <c r="P445" s="1570"/>
      <c r="Q445" s="1570"/>
      <c r="R445" s="1570"/>
      <c r="S445" s="1570"/>
      <c r="T445" s="1570"/>
      <c r="U445" s="1570"/>
      <c r="V445" s="1570"/>
      <c r="W445" s="1570"/>
      <c r="X445" s="1570"/>
      <c r="Y445" s="1570"/>
      <c r="Z445" s="1441"/>
      <c r="AA445" s="1570"/>
      <c r="AB445" s="1570"/>
      <c r="AC445" s="1570"/>
      <c r="AD445" s="1570"/>
      <c r="AE445" s="1570"/>
      <c r="AF445" s="1570"/>
      <c r="AG445" s="1570"/>
      <c r="AH445" s="1570"/>
      <c r="AI445" s="1570"/>
      <c r="AJ445" s="1570"/>
      <c r="AK445" s="1472" t="str">
        <f t="shared" si="34"/>
        <v>нет</v>
      </c>
      <c r="AL445" s="1571">
        <f t="shared" si="35"/>
        <v>0</v>
      </c>
      <c r="AM445" s="1474"/>
      <c r="AN445" s="1472"/>
      <c r="AO445" s="1472"/>
      <c r="AP445" s="1472" t="str">
        <f t="shared" si="36"/>
        <v>нет</v>
      </c>
      <c r="AQ445" s="1473">
        <f t="shared" si="37"/>
        <v>0</v>
      </c>
      <c r="AR445" s="1451"/>
      <c r="AS445" s="1451"/>
      <c r="AT445" s="1572"/>
      <c r="AU445" s="1421"/>
      <c r="AV445" s="1573"/>
    </row>
    <row r="446" spans="1:48" ht="15.75" customHeight="1">
      <c r="A446" s="1426"/>
      <c r="B446" s="1538"/>
      <c r="C446" s="1569"/>
      <c r="D446" s="1415"/>
      <c r="E446" s="1429"/>
      <c r="F446" s="1516"/>
      <c r="G446" s="1430"/>
      <c r="H446" s="1426"/>
      <c r="I446" s="1426"/>
      <c r="J446" s="1426"/>
      <c r="K446" s="1426"/>
      <c r="L446" s="1426"/>
      <c r="M446" s="1426"/>
      <c r="N446" s="1426"/>
      <c r="O446" s="1570"/>
      <c r="P446" s="1570"/>
      <c r="Q446" s="1570"/>
      <c r="R446" s="1570"/>
      <c r="S446" s="1570"/>
      <c r="T446" s="1570"/>
      <c r="U446" s="1570"/>
      <c r="V446" s="1570"/>
      <c r="W446" s="1570"/>
      <c r="X446" s="1570"/>
      <c r="Y446" s="1570"/>
      <c r="Z446" s="1441"/>
      <c r="AA446" s="1570"/>
      <c r="AB446" s="1570"/>
      <c r="AC446" s="1570"/>
      <c r="AD446" s="1570"/>
      <c r="AE446" s="1570"/>
      <c r="AF446" s="1570"/>
      <c r="AG446" s="1570"/>
      <c r="AH446" s="1570"/>
      <c r="AI446" s="1570"/>
      <c r="AJ446" s="1570"/>
      <c r="AK446" s="1472" t="str">
        <f t="shared" si="34"/>
        <v>нет</v>
      </c>
      <c r="AL446" s="1571">
        <f t="shared" si="35"/>
        <v>0</v>
      </c>
      <c r="AM446" s="1474"/>
      <c r="AN446" s="1472"/>
      <c r="AO446" s="1472"/>
      <c r="AP446" s="1472" t="str">
        <f t="shared" si="36"/>
        <v>нет</v>
      </c>
      <c r="AQ446" s="1473">
        <f t="shared" si="37"/>
        <v>0</v>
      </c>
      <c r="AR446" s="1451"/>
      <c r="AS446" s="1451"/>
      <c r="AT446" s="1572"/>
      <c r="AU446" s="1421"/>
      <c r="AV446" s="1573"/>
    </row>
    <row r="447" spans="1:48" ht="15.75" customHeight="1">
      <c r="A447" s="1426"/>
      <c r="B447" s="1538"/>
      <c r="C447" s="1569"/>
      <c r="D447" s="1415"/>
      <c r="E447" s="1429"/>
      <c r="F447" s="1516"/>
      <c r="G447" s="1430"/>
      <c r="H447" s="1426"/>
      <c r="I447" s="1426"/>
      <c r="J447" s="1426"/>
      <c r="K447" s="1426"/>
      <c r="L447" s="1426"/>
      <c r="M447" s="1426"/>
      <c r="N447" s="1426"/>
      <c r="O447" s="1570"/>
      <c r="P447" s="1570"/>
      <c r="Q447" s="1570"/>
      <c r="R447" s="1570"/>
      <c r="S447" s="1570"/>
      <c r="T447" s="1570"/>
      <c r="U447" s="1570"/>
      <c r="V447" s="1570"/>
      <c r="W447" s="1570"/>
      <c r="X447" s="1570"/>
      <c r="Y447" s="1570"/>
      <c r="Z447" s="1441"/>
      <c r="AA447" s="1570"/>
      <c r="AB447" s="1570"/>
      <c r="AC447" s="1570"/>
      <c r="AD447" s="1570"/>
      <c r="AE447" s="1570"/>
      <c r="AF447" s="1570"/>
      <c r="AG447" s="1570"/>
      <c r="AH447" s="1570"/>
      <c r="AI447" s="1570"/>
      <c r="AJ447" s="1570"/>
      <c r="AK447" s="1472" t="str">
        <f t="shared" si="34"/>
        <v>нет</v>
      </c>
      <c r="AL447" s="1571">
        <f t="shared" si="35"/>
        <v>0</v>
      </c>
      <c r="AM447" s="1474"/>
      <c r="AN447" s="1472"/>
      <c r="AO447" s="1472"/>
      <c r="AP447" s="1472" t="str">
        <f t="shared" si="36"/>
        <v>нет</v>
      </c>
      <c r="AQ447" s="1473">
        <f t="shared" si="37"/>
        <v>0</v>
      </c>
      <c r="AR447" s="1451"/>
      <c r="AS447" s="1451"/>
      <c r="AT447" s="1572"/>
      <c r="AU447" s="1421"/>
      <c r="AV447" s="1573"/>
    </row>
    <row r="448" spans="1:48" ht="15.75" customHeight="1">
      <c r="A448" s="1426"/>
      <c r="B448" s="1538"/>
      <c r="C448" s="1569"/>
      <c r="D448" s="1415"/>
      <c r="E448" s="1429"/>
      <c r="F448" s="1516"/>
      <c r="G448" s="1430"/>
      <c r="H448" s="1426"/>
      <c r="I448" s="1426"/>
      <c r="J448" s="1426"/>
      <c r="K448" s="1426"/>
      <c r="L448" s="1426"/>
      <c r="M448" s="1426"/>
      <c r="N448" s="1426"/>
      <c r="O448" s="1570"/>
      <c r="P448" s="1570"/>
      <c r="Q448" s="1570"/>
      <c r="R448" s="1570"/>
      <c r="S448" s="1570"/>
      <c r="T448" s="1570"/>
      <c r="U448" s="1570"/>
      <c r="V448" s="1570"/>
      <c r="W448" s="1570"/>
      <c r="X448" s="1570"/>
      <c r="Y448" s="1570"/>
      <c r="Z448" s="1441"/>
      <c r="AA448" s="1570"/>
      <c r="AB448" s="1570"/>
      <c r="AC448" s="1570"/>
      <c r="AD448" s="1570"/>
      <c r="AE448" s="1570"/>
      <c r="AF448" s="1570"/>
      <c r="AG448" s="1570"/>
      <c r="AH448" s="1570"/>
      <c r="AI448" s="1570"/>
      <c r="AJ448" s="1570"/>
      <c r="AK448" s="1472" t="str">
        <f t="shared" si="34"/>
        <v>нет</v>
      </c>
      <c r="AL448" s="1571">
        <f t="shared" si="35"/>
        <v>0</v>
      </c>
      <c r="AM448" s="1474"/>
      <c r="AN448" s="1472"/>
      <c r="AO448" s="1472"/>
      <c r="AP448" s="1472" t="str">
        <f t="shared" si="36"/>
        <v>нет</v>
      </c>
      <c r="AQ448" s="1473">
        <f t="shared" si="37"/>
        <v>0</v>
      </c>
      <c r="AR448" s="1451"/>
      <c r="AS448" s="1451"/>
      <c r="AT448" s="1572"/>
      <c r="AU448" s="1421"/>
      <c r="AV448" s="1573"/>
    </row>
    <row r="449" spans="1:48" ht="15.75" customHeight="1">
      <c r="A449" s="1426"/>
      <c r="B449" s="1538"/>
      <c r="C449" s="1569"/>
      <c r="D449" s="1415"/>
      <c r="E449" s="1429"/>
      <c r="F449" s="1516"/>
      <c r="G449" s="1430"/>
      <c r="H449" s="1426"/>
      <c r="I449" s="1426"/>
      <c r="J449" s="1426"/>
      <c r="K449" s="1426"/>
      <c r="L449" s="1426"/>
      <c r="M449" s="1426"/>
      <c r="N449" s="1426"/>
      <c r="O449" s="1570"/>
      <c r="P449" s="1570"/>
      <c r="Q449" s="1570"/>
      <c r="R449" s="1570"/>
      <c r="S449" s="1570"/>
      <c r="T449" s="1570"/>
      <c r="U449" s="1570"/>
      <c r="V449" s="1570"/>
      <c r="W449" s="1570"/>
      <c r="X449" s="1570"/>
      <c r="Y449" s="1570"/>
      <c r="Z449" s="1441"/>
      <c r="AA449" s="1570"/>
      <c r="AB449" s="1570"/>
      <c r="AC449" s="1570"/>
      <c r="AD449" s="1570"/>
      <c r="AE449" s="1570"/>
      <c r="AF449" s="1570"/>
      <c r="AG449" s="1570"/>
      <c r="AH449" s="1570"/>
      <c r="AI449" s="1570"/>
      <c r="AJ449" s="1570"/>
      <c r="AK449" s="1472" t="str">
        <f t="shared" si="34"/>
        <v>нет</v>
      </c>
      <c r="AL449" s="1571">
        <f t="shared" si="35"/>
        <v>0</v>
      </c>
      <c r="AM449" s="1474"/>
      <c r="AN449" s="1472"/>
      <c r="AO449" s="1472"/>
      <c r="AP449" s="1472" t="str">
        <f t="shared" si="36"/>
        <v>нет</v>
      </c>
      <c r="AQ449" s="1473">
        <f t="shared" si="37"/>
        <v>0</v>
      </c>
      <c r="AR449" s="1451"/>
      <c r="AS449" s="1451"/>
      <c r="AT449" s="1572"/>
      <c r="AU449" s="1421"/>
      <c r="AV449" s="1573"/>
    </row>
    <row r="450" spans="1:48" ht="15.75" customHeight="1">
      <c r="A450" s="1426"/>
      <c r="B450" s="1538"/>
      <c r="C450" s="1569"/>
      <c r="D450" s="1415"/>
      <c r="E450" s="1429"/>
      <c r="F450" s="1516"/>
      <c r="G450" s="1430"/>
      <c r="H450" s="1426"/>
      <c r="I450" s="1426"/>
      <c r="J450" s="1426"/>
      <c r="K450" s="1426"/>
      <c r="L450" s="1426"/>
      <c r="M450" s="1426"/>
      <c r="N450" s="1426"/>
      <c r="O450" s="1570"/>
      <c r="P450" s="1570"/>
      <c r="Q450" s="1570"/>
      <c r="R450" s="1570"/>
      <c r="S450" s="1570"/>
      <c r="T450" s="1570"/>
      <c r="U450" s="1570"/>
      <c r="V450" s="1570"/>
      <c r="W450" s="1570"/>
      <c r="X450" s="1570"/>
      <c r="Y450" s="1570"/>
      <c r="Z450" s="1441"/>
      <c r="AA450" s="1570"/>
      <c r="AB450" s="1570"/>
      <c r="AC450" s="1570"/>
      <c r="AD450" s="1570"/>
      <c r="AE450" s="1570"/>
      <c r="AF450" s="1570"/>
      <c r="AG450" s="1570"/>
      <c r="AH450" s="1570"/>
      <c r="AI450" s="1570"/>
      <c r="AJ450" s="1570"/>
      <c r="AK450" s="1472" t="str">
        <f t="shared" si="34"/>
        <v>нет</v>
      </c>
      <c r="AL450" s="1571">
        <f t="shared" si="35"/>
        <v>0</v>
      </c>
      <c r="AM450" s="1474"/>
      <c r="AN450" s="1472"/>
      <c r="AO450" s="1472"/>
      <c r="AP450" s="1472" t="str">
        <f t="shared" si="36"/>
        <v>нет</v>
      </c>
      <c r="AQ450" s="1473">
        <f t="shared" si="37"/>
        <v>0</v>
      </c>
      <c r="AR450" s="1451"/>
      <c r="AS450" s="1451"/>
      <c r="AT450" s="1572"/>
      <c r="AU450" s="1421"/>
      <c r="AV450" s="1573"/>
    </row>
    <row r="451" spans="1:48" ht="15.75" customHeight="1">
      <c r="A451" s="1426"/>
      <c r="B451" s="1538"/>
      <c r="C451" s="1569"/>
      <c r="D451" s="1415"/>
      <c r="E451" s="1429"/>
      <c r="F451" s="1516"/>
      <c r="G451" s="1430"/>
      <c r="H451" s="1426"/>
      <c r="I451" s="1426"/>
      <c r="J451" s="1426"/>
      <c r="K451" s="1426"/>
      <c r="L451" s="1426"/>
      <c r="M451" s="1426"/>
      <c r="N451" s="1426"/>
      <c r="O451" s="1570"/>
      <c r="P451" s="1570"/>
      <c r="Q451" s="1570"/>
      <c r="R451" s="1570"/>
      <c r="S451" s="1570"/>
      <c r="T451" s="1570"/>
      <c r="U451" s="1570"/>
      <c r="V451" s="1570"/>
      <c r="W451" s="1570"/>
      <c r="X451" s="1570"/>
      <c r="Y451" s="1570"/>
      <c r="Z451" s="1441"/>
      <c r="AA451" s="1570"/>
      <c r="AB451" s="1570"/>
      <c r="AC451" s="1570"/>
      <c r="AD451" s="1570"/>
      <c r="AE451" s="1570"/>
      <c r="AF451" s="1570"/>
      <c r="AG451" s="1570"/>
      <c r="AH451" s="1570"/>
      <c r="AI451" s="1570"/>
      <c r="AJ451" s="1570"/>
      <c r="AK451" s="1472" t="str">
        <f t="shared" si="34"/>
        <v>нет</v>
      </c>
      <c r="AL451" s="1571">
        <f t="shared" si="35"/>
        <v>0</v>
      </c>
      <c r="AM451" s="1474"/>
      <c r="AN451" s="1472"/>
      <c r="AO451" s="1472"/>
      <c r="AP451" s="1472" t="str">
        <f t="shared" si="36"/>
        <v>нет</v>
      </c>
      <c r="AQ451" s="1473">
        <f t="shared" si="37"/>
        <v>0</v>
      </c>
      <c r="AR451" s="1451"/>
      <c r="AS451" s="1451"/>
      <c r="AT451" s="1572"/>
      <c r="AU451" s="1421"/>
      <c r="AV451" s="1573"/>
    </row>
    <row r="452" spans="1:48" ht="15.75" customHeight="1">
      <c r="A452" s="1426"/>
      <c r="B452" s="1538"/>
      <c r="C452" s="1569"/>
      <c r="D452" s="1415"/>
      <c r="E452" s="1429"/>
      <c r="F452" s="1516"/>
      <c r="G452" s="1430"/>
      <c r="H452" s="1426"/>
      <c r="I452" s="1426"/>
      <c r="J452" s="1426"/>
      <c r="K452" s="1426"/>
      <c r="L452" s="1426"/>
      <c r="M452" s="1426"/>
      <c r="N452" s="1426"/>
      <c r="O452" s="1570"/>
      <c r="P452" s="1570"/>
      <c r="Q452" s="1570"/>
      <c r="R452" s="1570"/>
      <c r="S452" s="1570"/>
      <c r="T452" s="1570"/>
      <c r="U452" s="1570"/>
      <c r="V452" s="1570"/>
      <c r="W452" s="1570"/>
      <c r="X452" s="1570"/>
      <c r="Y452" s="1570"/>
      <c r="Z452" s="1441"/>
      <c r="AA452" s="1570"/>
      <c r="AB452" s="1570"/>
      <c r="AC452" s="1570"/>
      <c r="AD452" s="1570"/>
      <c r="AE452" s="1570"/>
      <c r="AF452" s="1570"/>
      <c r="AG452" s="1570"/>
      <c r="AH452" s="1570"/>
      <c r="AI452" s="1570"/>
      <c r="AJ452" s="1570"/>
      <c r="AK452" s="1472" t="str">
        <f t="shared" si="34"/>
        <v>нет</v>
      </c>
      <c r="AL452" s="1571">
        <f t="shared" si="35"/>
        <v>0</v>
      </c>
      <c r="AM452" s="1474"/>
      <c r="AN452" s="1472"/>
      <c r="AO452" s="1472"/>
      <c r="AP452" s="1472" t="str">
        <f t="shared" si="36"/>
        <v>нет</v>
      </c>
      <c r="AQ452" s="1473">
        <f t="shared" si="37"/>
        <v>0</v>
      </c>
      <c r="AR452" s="1451"/>
      <c r="AS452" s="1451"/>
      <c r="AT452" s="1572"/>
      <c r="AU452" s="1421"/>
      <c r="AV452" s="1573"/>
    </row>
    <row r="453" spans="1:48" ht="15.75" customHeight="1">
      <c r="A453" s="1426"/>
      <c r="B453" s="1538"/>
      <c r="C453" s="1569"/>
      <c r="D453" s="1415"/>
      <c r="E453" s="1429"/>
      <c r="F453" s="1516"/>
      <c r="G453" s="1430"/>
      <c r="H453" s="1426"/>
      <c r="I453" s="1426"/>
      <c r="J453" s="1426"/>
      <c r="K453" s="1426"/>
      <c r="L453" s="1426"/>
      <c r="M453" s="1426"/>
      <c r="N453" s="1426"/>
      <c r="O453" s="1570"/>
      <c r="P453" s="1570"/>
      <c r="Q453" s="1570"/>
      <c r="R453" s="1570"/>
      <c r="S453" s="1570"/>
      <c r="T453" s="1570"/>
      <c r="U453" s="1570"/>
      <c r="V453" s="1570"/>
      <c r="W453" s="1570"/>
      <c r="X453" s="1570"/>
      <c r="Y453" s="1570"/>
      <c r="Z453" s="1441"/>
      <c r="AA453" s="1570"/>
      <c r="AB453" s="1570"/>
      <c r="AC453" s="1570"/>
      <c r="AD453" s="1570"/>
      <c r="AE453" s="1570"/>
      <c r="AF453" s="1570"/>
      <c r="AG453" s="1570"/>
      <c r="AH453" s="1570"/>
      <c r="AI453" s="1570"/>
      <c r="AJ453" s="1570"/>
      <c r="AK453" s="1472" t="str">
        <f t="shared" si="34"/>
        <v>нет</v>
      </c>
      <c r="AL453" s="1571">
        <f t="shared" si="35"/>
        <v>0</v>
      </c>
      <c r="AM453" s="1474"/>
      <c r="AN453" s="1472"/>
      <c r="AO453" s="1472"/>
      <c r="AP453" s="1472" t="str">
        <f t="shared" si="36"/>
        <v>нет</v>
      </c>
      <c r="AQ453" s="1473">
        <f t="shared" si="37"/>
        <v>0</v>
      </c>
      <c r="AR453" s="1451"/>
      <c r="AS453" s="1451"/>
      <c r="AT453" s="1572"/>
      <c r="AU453" s="1421"/>
      <c r="AV453" s="1573"/>
    </row>
    <row r="454" spans="1:48" ht="15.75" customHeight="1">
      <c r="A454" s="1426"/>
      <c r="B454" s="1538"/>
      <c r="C454" s="1569"/>
      <c r="D454" s="1415"/>
      <c r="E454" s="1429"/>
      <c r="F454" s="1516"/>
      <c r="G454" s="1430"/>
      <c r="H454" s="1426"/>
      <c r="I454" s="1426"/>
      <c r="J454" s="1426"/>
      <c r="K454" s="1426"/>
      <c r="L454" s="1426"/>
      <c r="M454" s="1426"/>
      <c r="N454" s="1426"/>
      <c r="O454" s="1570"/>
      <c r="P454" s="1570"/>
      <c r="Q454" s="1570"/>
      <c r="R454" s="1570"/>
      <c r="S454" s="1570"/>
      <c r="T454" s="1570"/>
      <c r="U454" s="1570"/>
      <c r="V454" s="1570"/>
      <c r="W454" s="1570"/>
      <c r="X454" s="1570"/>
      <c r="Y454" s="1570"/>
      <c r="Z454" s="1441"/>
      <c r="AA454" s="1570"/>
      <c r="AB454" s="1570"/>
      <c r="AC454" s="1570"/>
      <c r="AD454" s="1570"/>
      <c r="AE454" s="1570"/>
      <c r="AF454" s="1570"/>
      <c r="AG454" s="1570"/>
      <c r="AH454" s="1570"/>
      <c r="AI454" s="1570"/>
      <c r="AJ454" s="1570"/>
      <c r="AK454" s="1472" t="str">
        <f t="shared" ref="AK454:AK500" si="38">IF(AL454,"да","нет")</f>
        <v>нет</v>
      </c>
      <c r="AL454" s="1571">
        <f t="shared" ref="AL454:AL500" si="39">SUM(AM454:AO454)</f>
        <v>0</v>
      </c>
      <c r="AM454" s="1474"/>
      <c r="AN454" s="1472"/>
      <c r="AO454" s="1472"/>
      <c r="AP454" s="1472" t="str">
        <f t="shared" ref="AP454:AP500" si="40">IF(AQ454,"да","нет")</f>
        <v>нет</v>
      </c>
      <c r="AQ454" s="1473">
        <f t="shared" ref="AQ454:AQ500" si="41">SUM(AR454:AT454)</f>
        <v>0</v>
      </c>
      <c r="AR454" s="1451"/>
      <c r="AS454" s="1451"/>
      <c r="AT454" s="1572"/>
      <c r="AU454" s="1421"/>
      <c r="AV454" s="1573"/>
    </row>
    <row r="455" spans="1:48" ht="15.75" customHeight="1">
      <c r="A455" s="1426"/>
      <c r="B455" s="1538"/>
      <c r="C455" s="1569"/>
      <c r="D455" s="1415"/>
      <c r="E455" s="1429"/>
      <c r="F455" s="1516"/>
      <c r="G455" s="1430"/>
      <c r="H455" s="1426"/>
      <c r="I455" s="1426"/>
      <c r="J455" s="1426"/>
      <c r="K455" s="1426"/>
      <c r="L455" s="1426"/>
      <c r="M455" s="1426"/>
      <c r="N455" s="1426"/>
      <c r="O455" s="1570"/>
      <c r="P455" s="1570"/>
      <c r="Q455" s="1570"/>
      <c r="R455" s="1570"/>
      <c r="S455" s="1570"/>
      <c r="T455" s="1570"/>
      <c r="U455" s="1570"/>
      <c r="V455" s="1570"/>
      <c r="W455" s="1570"/>
      <c r="X455" s="1570"/>
      <c r="Y455" s="1570"/>
      <c r="Z455" s="1441"/>
      <c r="AA455" s="1570"/>
      <c r="AB455" s="1570"/>
      <c r="AC455" s="1570"/>
      <c r="AD455" s="1570"/>
      <c r="AE455" s="1570"/>
      <c r="AF455" s="1570"/>
      <c r="AG455" s="1570"/>
      <c r="AH455" s="1570"/>
      <c r="AI455" s="1570"/>
      <c r="AJ455" s="1570"/>
      <c r="AK455" s="1472" t="str">
        <f t="shared" si="38"/>
        <v>нет</v>
      </c>
      <c r="AL455" s="1571">
        <f t="shared" si="39"/>
        <v>0</v>
      </c>
      <c r="AM455" s="1474"/>
      <c r="AN455" s="1472"/>
      <c r="AO455" s="1472"/>
      <c r="AP455" s="1472" t="str">
        <f t="shared" si="40"/>
        <v>нет</v>
      </c>
      <c r="AQ455" s="1473">
        <f t="shared" si="41"/>
        <v>0</v>
      </c>
      <c r="AR455" s="1451"/>
      <c r="AS455" s="1451"/>
      <c r="AT455" s="1572"/>
      <c r="AU455" s="1421"/>
      <c r="AV455" s="1573"/>
    </row>
    <row r="456" spans="1:48" ht="15.75" customHeight="1">
      <c r="A456" s="1426"/>
      <c r="B456" s="1538"/>
      <c r="C456" s="1569"/>
      <c r="D456" s="1415"/>
      <c r="E456" s="1429"/>
      <c r="F456" s="1516"/>
      <c r="G456" s="1430"/>
      <c r="H456" s="1426"/>
      <c r="I456" s="1426"/>
      <c r="J456" s="1426"/>
      <c r="K456" s="1426"/>
      <c r="L456" s="1426"/>
      <c r="M456" s="1426"/>
      <c r="N456" s="1426"/>
      <c r="O456" s="1570"/>
      <c r="P456" s="1570"/>
      <c r="Q456" s="1570"/>
      <c r="R456" s="1570"/>
      <c r="S456" s="1570"/>
      <c r="T456" s="1570"/>
      <c r="U456" s="1570"/>
      <c r="V456" s="1570"/>
      <c r="W456" s="1570"/>
      <c r="X456" s="1570"/>
      <c r="Y456" s="1570"/>
      <c r="Z456" s="1441"/>
      <c r="AA456" s="1570"/>
      <c r="AB456" s="1570"/>
      <c r="AC456" s="1570"/>
      <c r="AD456" s="1570"/>
      <c r="AE456" s="1570"/>
      <c r="AF456" s="1570"/>
      <c r="AG456" s="1570"/>
      <c r="AH456" s="1570"/>
      <c r="AI456" s="1570"/>
      <c r="AJ456" s="1570"/>
      <c r="AK456" s="1472" t="str">
        <f t="shared" si="38"/>
        <v>нет</v>
      </c>
      <c r="AL456" s="1571">
        <f t="shared" si="39"/>
        <v>0</v>
      </c>
      <c r="AM456" s="1474"/>
      <c r="AN456" s="1472"/>
      <c r="AO456" s="1472"/>
      <c r="AP456" s="1472" t="str">
        <f t="shared" si="40"/>
        <v>нет</v>
      </c>
      <c r="AQ456" s="1473">
        <f t="shared" si="41"/>
        <v>0</v>
      </c>
      <c r="AR456" s="1451"/>
      <c r="AS456" s="1451"/>
      <c r="AT456" s="1572"/>
      <c r="AU456" s="1421"/>
      <c r="AV456" s="1573"/>
    </row>
    <row r="457" spans="1:48" ht="15.75" customHeight="1">
      <c r="A457" s="1426"/>
      <c r="B457" s="1538"/>
      <c r="C457" s="1569"/>
      <c r="D457" s="1415"/>
      <c r="E457" s="1429"/>
      <c r="F457" s="1516"/>
      <c r="G457" s="1430"/>
      <c r="H457" s="1426"/>
      <c r="I457" s="1426"/>
      <c r="J457" s="1426"/>
      <c r="K457" s="1426"/>
      <c r="L457" s="1426"/>
      <c r="M457" s="1426"/>
      <c r="N457" s="1426"/>
      <c r="O457" s="1570"/>
      <c r="P457" s="1570"/>
      <c r="Q457" s="1570"/>
      <c r="R457" s="1570"/>
      <c r="S457" s="1570"/>
      <c r="T457" s="1570"/>
      <c r="U457" s="1570"/>
      <c r="V457" s="1570"/>
      <c r="W457" s="1570"/>
      <c r="X457" s="1570"/>
      <c r="Y457" s="1570"/>
      <c r="Z457" s="1441"/>
      <c r="AA457" s="1570"/>
      <c r="AB457" s="1570"/>
      <c r="AC457" s="1570"/>
      <c r="AD457" s="1570"/>
      <c r="AE457" s="1570"/>
      <c r="AF457" s="1570"/>
      <c r="AG457" s="1570"/>
      <c r="AH457" s="1570"/>
      <c r="AI457" s="1570"/>
      <c r="AJ457" s="1570"/>
      <c r="AK457" s="1472" t="str">
        <f t="shared" si="38"/>
        <v>нет</v>
      </c>
      <c r="AL457" s="1571">
        <f t="shared" si="39"/>
        <v>0</v>
      </c>
      <c r="AM457" s="1474"/>
      <c r="AN457" s="1472"/>
      <c r="AO457" s="1472"/>
      <c r="AP457" s="1472" t="str">
        <f t="shared" si="40"/>
        <v>нет</v>
      </c>
      <c r="AQ457" s="1473">
        <f t="shared" si="41"/>
        <v>0</v>
      </c>
      <c r="AR457" s="1451"/>
      <c r="AS457" s="1451"/>
      <c r="AT457" s="1572"/>
      <c r="AU457" s="1421"/>
      <c r="AV457" s="1573"/>
    </row>
    <row r="458" spans="1:48" ht="15.75" customHeight="1">
      <c r="A458" s="1426"/>
      <c r="B458" s="1538"/>
      <c r="C458" s="1569"/>
      <c r="D458" s="1415"/>
      <c r="E458" s="1429"/>
      <c r="F458" s="1516"/>
      <c r="G458" s="1430"/>
      <c r="H458" s="1426"/>
      <c r="I458" s="1426"/>
      <c r="J458" s="1426"/>
      <c r="K458" s="1426"/>
      <c r="L458" s="1426"/>
      <c r="M458" s="1426"/>
      <c r="N458" s="1426"/>
      <c r="O458" s="1570"/>
      <c r="P458" s="1570"/>
      <c r="Q458" s="1570"/>
      <c r="R458" s="1570"/>
      <c r="S458" s="1570"/>
      <c r="T458" s="1570"/>
      <c r="U458" s="1570"/>
      <c r="V458" s="1570"/>
      <c r="W458" s="1570"/>
      <c r="X458" s="1570"/>
      <c r="Y458" s="1570"/>
      <c r="Z458" s="1441"/>
      <c r="AA458" s="1570"/>
      <c r="AB458" s="1570"/>
      <c r="AC458" s="1570"/>
      <c r="AD458" s="1570"/>
      <c r="AE458" s="1570"/>
      <c r="AF458" s="1570"/>
      <c r="AG458" s="1570"/>
      <c r="AH458" s="1570"/>
      <c r="AI458" s="1570"/>
      <c r="AJ458" s="1570"/>
      <c r="AK458" s="1472" t="str">
        <f t="shared" si="38"/>
        <v>нет</v>
      </c>
      <c r="AL458" s="1571">
        <f t="shared" si="39"/>
        <v>0</v>
      </c>
      <c r="AM458" s="1474"/>
      <c r="AN458" s="1472"/>
      <c r="AO458" s="1472"/>
      <c r="AP458" s="1472" t="str">
        <f t="shared" si="40"/>
        <v>нет</v>
      </c>
      <c r="AQ458" s="1473">
        <f t="shared" si="41"/>
        <v>0</v>
      </c>
      <c r="AR458" s="1451"/>
      <c r="AS458" s="1451"/>
      <c r="AT458" s="1572"/>
      <c r="AU458" s="1421"/>
      <c r="AV458" s="1573"/>
    </row>
    <row r="459" spans="1:48" ht="15.75" customHeight="1">
      <c r="A459" s="1426"/>
      <c r="B459" s="1538"/>
      <c r="C459" s="1569"/>
      <c r="D459" s="1415"/>
      <c r="E459" s="1429"/>
      <c r="F459" s="1516"/>
      <c r="G459" s="1430"/>
      <c r="H459" s="1426"/>
      <c r="I459" s="1426"/>
      <c r="J459" s="1426"/>
      <c r="K459" s="1426"/>
      <c r="L459" s="1426"/>
      <c r="M459" s="1426"/>
      <c r="N459" s="1426"/>
      <c r="O459" s="1570"/>
      <c r="P459" s="1570"/>
      <c r="Q459" s="1570"/>
      <c r="R459" s="1570"/>
      <c r="S459" s="1570"/>
      <c r="T459" s="1570"/>
      <c r="U459" s="1570"/>
      <c r="V459" s="1570"/>
      <c r="W459" s="1570"/>
      <c r="X459" s="1570"/>
      <c r="Y459" s="1570"/>
      <c r="Z459" s="1441"/>
      <c r="AA459" s="1570"/>
      <c r="AB459" s="1570"/>
      <c r="AC459" s="1570"/>
      <c r="AD459" s="1570"/>
      <c r="AE459" s="1570"/>
      <c r="AF459" s="1570"/>
      <c r="AG459" s="1570"/>
      <c r="AH459" s="1570"/>
      <c r="AI459" s="1570"/>
      <c r="AJ459" s="1570"/>
      <c r="AK459" s="1472" t="str">
        <f t="shared" si="38"/>
        <v>нет</v>
      </c>
      <c r="AL459" s="1571">
        <f t="shared" si="39"/>
        <v>0</v>
      </c>
      <c r="AM459" s="1474"/>
      <c r="AN459" s="1472"/>
      <c r="AO459" s="1472"/>
      <c r="AP459" s="1472" t="str">
        <f t="shared" si="40"/>
        <v>нет</v>
      </c>
      <c r="AQ459" s="1473">
        <f t="shared" si="41"/>
        <v>0</v>
      </c>
      <c r="AR459" s="1451"/>
      <c r="AS459" s="1451"/>
      <c r="AT459" s="1572"/>
      <c r="AU459" s="1421"/>
      <c r="AV459" s="1573"/>
    </row>
    <row r="460" spans="1:48" ht="15.75" customHeight="1">
      <c r="A460" s="1426"/>
      <c r="B460" s="1538"/>
      <c r="C460" s="1569"/>
      <c r="D460" s="1415"/>
      <c r="E460" s="1429"/>
      <c r="F460" s="1516"/>
      <c r="G460" s="1430"/>
      <c r="H460" s="1426"/>
      <c r="I460" s="1426"/>
      <c r="J460" s="1426"/>
      <c r="K460" s="1426"/>
      <c r="L460" s="1426"/>
      <c r="M460" s="1426"/>
      <c r="N460" s="1426"/>
      <c r="O460" s="1570"/>
      <c r="P460" s="1570"/>
      <c r="Q460" s="1570"/>
      <c r="R460" s="1570"/>
      <c r="S460" s="1570"/>
      <c r="T460" s="1570"/>
      <c r="U460" s="1570"/>
      <c r="V460" s="1570"/>
      <c r="W460" s="1570"/>
      <c r="X460" s="1570"/>
      <c r="Y460" s="1570"/>
      <c r="Z460" s="1441"/>
      <c r="AA460" s="1570"/>
      <c r="AB460" s="1570"/>
      <c r="AC460" s="1570"/>
      <c r="AD460" s="1570"/>
      <c r="AE460" s="1570"/>
      <c r="AF460" s="1570"/>
      <c r="AG460" s="1570"/>
      <c r="AH460" s="1570"/>
      <c r="AI460" s="1570"/>
      <c r="AJ460" s="1570"/>
      <c r="AK460" s="1472" t="str">
        <f t="shared" si="38"/>
        <v>нет</v>
      </c>
      <c r="AL460" s="1571">
        <f t="shared" si="39"/>
        <v>0</v>
      </c>
      <c r="AM460" s="1474"/>
      <c r="AN460" s="1472"/>
      <c r="AO460" s="1472"/>
      <c r="AP460" s="1472" t="str">
        <f t="shared" si="40"/>
        <v>нет</v>
      </c>
      <c r="AQ460" s="1473">
        <f t="shared" si="41"/>
        <v>0</v>
      </c>
      <c r="AR460" s="1451"/>
      <c r="AS460" s="1451"/>
      <c r="AT460" s="1572"/>
      <c r="AU460" s="1421"/>
      <c r="AV460" s="1573"/>
    </row>
    <row r="461" spans="1:48" ht="15.75" customHeight="1">
      <c r="A461" s="1426"/>
      <c r="B461" s="1538"/>
      <c r="C461" s="1569"/>
      <c r="D461" s="1415"/>
      <c r="E461" s="1429"/>
      <c r="F461" s="1516"/>
      <c r="G461" s="1430"/>
      <c r="H461" s="1426"/>
      <c r="I461" s="1426"/>
      <c r="J461" s="1426"/>
      <c r="K461" s="1426"/>
      <c r="L461" s="1426"/>
      <c r="M461" s="1426"/>
      <c r="N461" s="1426"/>
      <c r="O461" s="1570"/>
      <c r="P461" s="1570"/>
      <c r="Q461" s="1570"/>
      <c r="R461" s="1570"/>
      <c r="S461" s="1570"/>
      <c r="T461" s="1570"/>
      <c r="U461" s="1570"/>
      <c r="V461" s="1570"/>
      <c r="W461" s="1570"/>
      <c r="X461" s="1570"/>
      <c r="Y461" s="1570"/>
      <c r="Z461" s="1441"/>
      <c r="AA461" s="1570"/>
      <c r="AB461" s="1570"/>
      <c r="AC461" s="1570"/>
      <c r="AD461" s="1570"/>
      <c r="AE461" s="1570"/>
      <c r="AF461" s="1570"/>
      <c r="AG461" s="1570"/>
      <c r="AH461" s="1570"/>
      <c r="AI461" s="1570"/>
      <c r="AJ461" s="1570"/>
      <c r="AK461" s="1472" t="str">
        <f t="shared" si="38"/>
        <v>нет</v>
      </c>
      <c r="AL461" s="1571">
        <f t="shared" si="39"/>
        <v>0</v>
      </c>
      <c r="AM461" s="1474"/>
      <c r="AN461" s="1472"/>
      <c r="AO461" s="1472"/>
      <c r="AP461" s="1472" t="str">
        <f t="shared" si="40"/>
        <v>нет</v>
      </c>
      <c r="AQ461" s="1473">
        <f t="shared" si="41"/>
        <v>0</v>
      </c>
      <c r="AR461" s="1451"/>
      <c r="AS461" s="1451"/>
      <c r="AT461" s="1572"/>
      <c r="AU461" s="1421"/>
      <c r="AV461" s="1573"/>
    </row>
    <row r="462" spans="1:48" ht="15.75" customHeight="1">
      <c r="A462" s="1426"/>
      <c r="B462" s="1538"/>
      <c r="C462" s="1569"/>
      <c r="D462" s="1415"/>
      <c r="E462" s="1429"/>
      <c r="F462" s="1516"/>
      <c r="G462" s="1430"/>
      <c r="H462" s="1426"/>
      <c r="I462" s="1426"/>
      <c r="J462" s="1426"/>
      <c r="K462" s="1426"/>
      <c r="L462" s="1426"/>
      <c r="M462" s="1426"/>
      <c r="N462" s="1426"/>
      <c r="O462" s="1570"/>
      <c r="P462" s="1570"/>
      <c r="Q462" s="1570"/>
      <c r="R462" s="1570"/>
      <c r="S462" s="1570"/>
      <c r="T462" s="1570"/>
      <c r="U462" s="1570"/>
      <c r="V462" s="1570"/>
      <c r="W462" s="1570"/>
      <c r="X462" s="1570"/>
      <c r="Y462" s="1570"/>
      <c r="Z462" s="1441"/>
      <c r="AA462" s="1570"/>
      <c r="AB462" s="1570"/>
      <c r="AC462" s="1570"/>
      <c r="AD462" s="1570"/>
      <c r="AE462" s="1570"/>
      <c r="AF462" s="1570"/>
      <c r="AG462" s="1570"/>
      <c r="AH462" s="1570"/>
      <c r="AI462" s="1570"/>
      <c r="AJ462" s="1570"/>
      <c r="AK462" s="1472" t="str">
        <f t="shared" si="38"/>
        <v>нет</v>
      </c>
      <c r="AL462" s="1571">
        <f t="shared" si="39"/>
        <v>0</v>
      </c>
      <c r="AM462" s="1474"/>
      <c r="AN462" s="1472"/>
      <c r="AO462" s="1472"/>
      <c r="AP462" s="1472" t="str">
        <f t="shared" si="40"/>
        <v>нет</v>
      </c>
      <c r="AQ462" s="1473">
        <f t="shared" si="41"/>
        <v>0</v>
      </c>
      <c r="AR462" s="1451"/>
      <c r="AS462" s="1451"/>
      <c r="AT462" s="1572"/>
      <c r="AU462" s="1421"/>
      <c r="AV462" s="1573"/>
    </row>
    <row r="463" spans="1:48" ht="15.75" customHeight="1">
      <c r="A463" s="1426"/>
      <c r="B463" s="1538"/>
      <c r="C463" s="1569"/>
      <c r="D463" s="1415"/>
      <c r="E463" s="1429"/>
      <c r="F463" s="1516"/>
      <c r="G463" s="1430"/>
      <c r="H463" s="1426"/>
      <c r="I463" s="1426"/>
      <c r="J463" s="1426"/>
      <c r="K463" s="1426"/>
      <c r="L463" s="1426"/>
      <c r="M463" s="1426"/>
      <c r="N463" s="1426"/>
      <c r="O463" s="1570"/>
      <c r="P463" s="1570"/>
      <c r="Q463" s="1570"/>
      <c r="R463" s="1570"/>
      <c r="S463" s="1570"/>
      <c r="T463" s="1570"/>
      <c r="U463" s="1570"/>
      <c r="V463" s="1570"/>
      <c r="W463" s="1570"/>
      <c r="X463" s="1570"/>
      <c r="Y463" s="1570"/>
      <c r="Z463" s="1441"/>
      <c r="AA463" s="1570"/>
      <c r="AB463" s="1570"/>
      <c r="AC463" s="1570"/>
      <c r="AD463" s="1570"/>
      <c r="AE463" s="1570"/>
      <c r="AF463" s="1570"/>
      <c r="AG463" s="1570"/>
      <c r="AH463" s="1570"/>
      <c r="AI463" s="1570"/>
      <c r="AJ463" s="1570"/>
      <c r="AK463" s="1472" t="str">
        <f t="shared" si="38"/>
        <v>нет</v>
      </c>
      <c r="AL463" s="1571">
        <f t="shared" si="39"/>
        <v>0</v>
      </c>
      <c r="AM463" s="1474"/>
      <c r="AN463" s="1472"/>
      <c r="AO463" s="1472"/>
      <c r="AP463" s="1472" t="str">
        <f t="shared" si="40"/>
        <v>нет</v>
      </c>
      <c r="AQ463" s="1473">
        <f t="shared" si="41"/>
        <v>0</v>
      </c>
      <c r="AR463" s="1451"/>
      <c r="AS463" s="1451"/>
      <c r="AT463" s="1572"/>
      <c r="AU463" s="1421"/>
      <c r="AV463" s="1573"/>
    </row>
    <row r="464" spans="1:48" ht="15.75" customHeight="1">
      <c r="A464" s="1426"/>
      <c r="B464" s="1538"/>
      <c r="C464" s="1569"/>
      <c r="D464" s="1415"/>
      <c r="E464" s="1429"/>
      <c r="F464" s="1516"/>
      <c r="G464" s="1430"/>
      <c r="H464" s="1426"/>
      <c r="I464" s="1426"/>
      <c r="J464" s="1426"/>
      <c r="K464" s="1426"/>
      <c r="L464" s="1426"/>
      <c r="M464" s="1426"/>
      <c r="N464" s="1426"/>
      <c r="O464" s="1570"/>
      <c r="P464" s="1570"/>
      <c r="Q464" s="1570"/>
      <c r="R464" s="1570"/>
      <c r="S464" s="1570"/>
      <c r="T464" s="1570"/>
      <c r="U464" s="1570"/>
      <c r="V464" s="1570"/>
      <c r="W464" s="1570"/>
      <c r="X464" s="1570"/>
      <c r="Y464" s="1570"/>
      <c r="Z464" s="1441"/>
      <c r="AA464" s="1570"/>
      <c r="AB464" s="1570"/>
      <c r="AC464" s="1570"/>
      <c r="AD464" s="1570"/>
      <c r="AE464" s="1570"/>
      <c r="AF464" s="1570"/>
      <c r="AG464" s="1570"/>
      <c r="AH464" s="1570"/>
      <c r="AI464" s="1570"/>
      <c r="AJ464" s="1570"/>
      <c r="AK464" s="1472" t="str">
        <f t="shared" si="38"/>
        <v>нет</v>
      </c>
      <c r="AL464" s="1571">
        <f t="shared" si="39"/>
        <v>0</v>
      </c>
      <c r="AM464" s="1474"/>
      <c r="AN464" s="1472"/>
      <c r="AO464" s="1472"/>
      <c r="AP464" s="1472" t="str">
        <f t="shared" si="40"/>
        <v>нет</v>
      </c>
      <c r="AQ464" s="1473">
        <f t="shared" si="41"/>
        <v>0</v>
      </c>
      <c r="AR464" s="1451"/>
      <c r="AS464" s="1451"/>
      <c r="AT464" s="1572"/>
      <c r="AU464" s="1421"/>
      <c r="AV464" s="1573"/>
    </row>
    <row r="465" spans="1:48" ht="15.75" customHeight="1">
      <c r="A465" s="1426"/>
      <c r="B465" s="1538"/>
      <c r="C465" s="1569"/>
      <c r="D465" s="1415"/>
      <c r="E465" s="1429"/>
      <c r="F465" s="1516"/>
      <c r="G465" s="1430"/>
      <c r="H465" s="1426"/>
      <c r="I465" s="1426"/>
      <c r="J465" s="1426"/>
      <c r="K465" s="1426"/>
      <c r="L465" s="1426"/>
      <c r="M465" s="1426"/>
      <c r="N465" s="1426"/>
      <c r="O465" s="1570"/>
      <c r="P465" s="1570"/>
      <c r="Q465" s="1570"/>
      <c r="R465" s="1570"/>
      <c r="S465" s="1570"/>
      <c r="T465" s="1570"/>
      <c r="U465" s="1570"/>
      <c r="V465" s="1570"/>
      <c r="W465" s="1570"/>
      <c r="X465" s="1570"/>
      <c r="Y465" s="1570"/>
      <c r="Z465" s="1441"/>
      <c r="AA465" s="1570"/>
      <c r="AB465" s="1570"/>
      <c r="AC465" s="1570"/>
      <c r="AD465" s="1570"/>
      <c r="AE465" s="1570"/>
      <c r="AF465" s="1570"/>
      <c r="AG465" s="1570"/>
      <c r="AH465" s="1570"/>
      <c r="AI465" s="1570"/>
      <c r="AJ465" s="1570"/>
      <c r="AK465" s="1472" t="str">
        <f t="shared" si="38"/>
        <v>нет</v>
      </c>
      <c r="AL465" s="1571">
        <f t="shared" si="39"/>
        <v>0</v>
      </c>
      <c r="AM465" s="1474"/>
      <c r="AN465" s="1472"/>
      <c r="AO465" s="1472"/>
      <c r="AP465" s="1472" t="str">
        <f t="shared" si="40"/>
        <v>нет</v>
      </c>
      <c r="AQ465" s="1473">
        <f t="shared" si="41"/>
        <v>0</v>
      </c>
      <c r="AR465" s="1451"/>
      <c r="AS465" s="1451"/>
      <c r="AT465" s="1572"/>
      <c r="AU465" s="1421"/>
      <c r="AV465" s="1573"/>
    </row>
    <row r="466" spans="1:48" ht="15.75" customHeight="1">
      <c r="A466" s="1426"/>
      <c r="B466" s="1538"/>
      <c r="C466" s="1569"/>
      <c r="D466" s="1415"/>
      <c r="E466" s="1429"/>
      <c r="F466" s="1516"/>
      <c r="G466" s="1430"/>
      <c r="H466" s="1426"/>
      <c r="I466" s="1426"/>
      <c r="J466" s="1426"/>
      <c r="K466" s="1426"/>
      <c r="L466" s="1426"/>
      <c r="M466" s="1426"/>
      <c r="N466" s="1426"/>
      <c r="O466" s="1570"/>
      <c r="P466" s="1570"/>
      <c r="Q466" s="1570"/>
      <c r="R466" s="1570"/>
      <c r="S466" s="1570"/>
      <c r="T466" s="1570"/>
      <c r="U466" s="1570"/>
      <c r="V466" s="1570"/>
      <c r="W466" s="1570"/>
      <c r="X466" s="1570"/>
      <c r="Y466" s="1570"/>
      <c r="Z466" s="1441"/>
      <c r="AA466" s="1570"/>
      <c r="AB466" s="1570"/>
      <c r="AC466" s="1570"/>
      <c r="AD466" s="1570"/>
      <c r="AE466" s="1570"/>
      <c r="AF466" s="1570"/>
      <c r="AG466" s="1570"/>
      <c r="AH466" s="1570"/>
      <c r="AI466" s="1570"/>
      <c r="AJ466" s="1570"/>
      <c r="AK466" s="1472" t="str">
        <f t="shared" si="38"/>
        <v>нет</v>
      </c>
      <c r="AL466" s="1571">
        <f t="shared" si="39"/>
        <v>0</v>
      </c>
      <c r="AM466" s="1474"/>
      <c r="AN466" s="1472"/>
      <c r="AO466" s="1472"/>
      <c r="AP466" s="1472" t="str">
        <f t="shared" si="40"/>
        <v>нет</v>
      </c>
      <c r="AQ466" s="1473">
        <f t="shared" si="41"/>
        <v>0</v>
      </c>
      <c r="AR466" s="1451"/>
      <c r="AS466" s="1451"/>
      <c r="AT466" s="1572"/>
      <c r="AU466" s="1421"/>
      <c r="AV466" s="1573"/>
    </row>
    <row r="467" spans="1:48" ht="15.75" customHeight="1">
      <c r="A467" s="1426"/>
      <c r="B467" s="1538"/>
      <c r="C467" s="1569"/>
      <c r="D467" s="1415"/>
      <c r="E467" s="1429"/>
      <c r="F467" s="1516"/>
      <c r="G467" s="1430"/>
      <c r="H467" s="1426"/>
      <c r="I467" s="1426"/>
      <c r="J467" s="1426"/>
      <c r="K467" s="1426"/>
      <c r="L467" s="1426"/>
      <c r="M467" s="1426"/>
      <c r="N467" s="1426"/>
      <c r="O467" s="1570"/>
      <c r="P467" s="1570"/>
      <c r="Q467" s="1570"/>
      <c r="R467" s="1570"/>
      <c r="S467" s="1570"/>
      <c r="T467" s="1570"/>
      <c r="U467" s="1570"/>
      <c r="V467" s="1570"/>
      <c r="W467" s="1570"/>
      <c r="X467" s="1570"/>
      <c r="Y467" s="1570"/>
      <c r="Z467" s="1441"/>
      <c r="AA467" s="1570"/>
      <c r="AB467" s="1570"/>
      <c r="AC467" s="1570"/>
      <c r="AD467" s="1570"/>
      <c r="AE467" s="1570"/>
      <c r="AF467" s="1570"/>
      <c r="AG467" s="1570"/>
      <c r="AH467" s="1570"/>
      <c r="AI467" s="1570"/>
      <c r="AJ467" s="1570"/>
      <c r="AK467" s="1472" t="str">
        <f t="shared" si="38"/>
        <v>нет</v>
      </c>
      <c r="AL467" s="1571">
        <f t="shared" si="39"/>
        <v>0</v>
      </c>
      <c r="AM467" s="1474"/>
      <c r="AN467" s="1472"/>
      <c r="AO467" s="1472"/>
      <c r="AP467" s="1472" t="str">
        <f t="shared" si="40"/>
        <v>нет</v>
      </c>
      <c r="AQ467" s="1473">
        <f t="shared" si="41"/>
        <v>0</v>
      </c>
      <c r="AR467" s="1451"/>
      <c r="AS467" s="1451"/>
      <c r="AT467" s="1572"/>
      <c r="AU467" s="1421"/>
      <c r="AV467" s="1573"/>
    </row>
    <row r="468" spans="1:48" ht="15.75" customHeight="1">
      <c r="A468" s="1426"/>
      <c r="B468" s="1538"/>
      <c r="C468" s="1569"/>
      <c r="D468" s="1415"/>
      <c r="E468" s="1429"/>
      <c r="F468" s="1516"/>
      <c r="G468" s="1430"/>
      <c r="H468" s="1426"/>
      <c r="I468" s="1426"/>
      <c r="J468" s="1426"/>
      <c r="K468" s="1426"/>
      <c r="L468" s="1426"/>
      <c r="M468" s="1426"/>
      <c r="N468" s="1426"/>
      <c r="O468" s="1570"/>
      <c r="P468" s="1570"/>
      <c r="Q468" s="1570"/>
      <c r="R468" s="1570"/>
      <c r="S468" s="1570"/>
      <c r="T468" s="1570"/>
      <c r="U468" s="1570"/>
      <c r="V468" s="1570"/>
      <c r="W468" s="1570"/>
      <c r="X468" s="1570"/>
      <c r="Y468" s="1570"/>
      <c r="Z468" s="1441"/>
      <c r="AA468" s="1570"/>
      <c r="AB468" s="1570"/>
      <c r="AC468" s="1570"/>
      <c r="AD468" s="1570"/>
      <c r="AE468" s="1570"/>
      <c r="AF468" s="1570"/>
      <c r="AG468" s="1570"/>
      <c r="AH468" s="1570"/>
      <c r="AI468" s="1570"/>
      <c r="AJ468" s="1570"/>
      <c r="AK468" s="1472" t="str">
        <f t="shared" si="38"/>
        <v>нет</v>
      </c>
      <c r="AL468" s="1571">
        <f t="shared" si="39"/>
        <v>0</v>
      </c>
      <c r="AM468" s="1474"/>
      <c r="AN468" s="1472"/>
      <c r="AO468" s="1472"/>
      <c r="AP468" s="1472" t="str">
        <f t="shared" si="40"/>
        <v>нет</v>
      </c>
      <c r="AQ468" s="1473">
        <f t="shared" si="41"/>
        <v>0</v>
      </c>
      <c r="AR468" s="1451"/>
      <c r="AS468" s="1451"/>
      <c r="AT468" s="1572"/>
      <c r="AU468" s="1421"/>
      <c r="AV468" s="1573"/>
    </row>
    <row r="469" spans="1:48" ht="15.75" customHeight="1">
      <c r="A469" s="1426"/>
      <c r="B469" s="1538"/>
      <c r="C469" s="1569"/>
      <c r="D469" s="1415"/>
      <c r="E469" s="1429"/>
      <c r="F469" s="1516"/>
      <c r="G469" s="1430"/>
      <c r="H469" s="1426"/>
      <c r="I469" s="1426"/>
      <c r="J469" s="1426"/>
      <c r="K469" s="1426"/>
      <c r="L469" s="1426"/>
      <c r="M469" s="1426"/>
      <c r="N469" s="1426"/>
      <c r="O469" s="1570"/>
      <c r="P469" s="1570"/>
      <c r="Q469" s="1570"/>
      <c r="R469" s="1570"/>
      <c r="S469" s="1570"/>
      <c r="T469" s="1570"/>
      <c r="U469" s="1570"/>
      <c r="V469" s="1570"/>
      <c r="W469" s="1570"/>
      <c r="X469" s="1570"/>
      <c r="Y469" s="1570"/>
      <c r="Z469" s="1441"/>
      <c r="AA469" s="1570"/>
      <c r="AB469" s="1570"/>
      <c r="AC469" s="1570"/>
      <c r="AD469" s="1570"/>
      <c r="AE469" s="1570"/>
      <c r="AF469" s="1570"/>
      <c r="AG469" s="1570"/>
      <c r="AH469" s="1570"/>
      <c r="AI469" s="1570"/>
      <c r="AJ469" s="1570"/>
      <c r="AK469" s="1472" t="str">
        <f t="shared" si="38"/>
        <v>нет</v>
      </c>
      <c r="AL469" s="1571">
        <f t="shared" si="39"/>
        <v>0</v>
      </c>
      <c r="AM469" s="1474"/>
      <c r="AN469" s="1472"/>
      <c r="AO469" s="1472"/>
      <c r="AP469" s="1472" t="str">
        <f t="shared" si="40"/>
        <v>нет</v>
      </c>
      <c r="AQ469" s="1473">
        <f t="shared" si="41"/>
        <v>0</v>
      </c>
      <c r="AR469" s="1451"/>
      <c r="AS469" s="1451"/>
      <c r="AT469" s="1572"/>
      <c r="AU469" s="1421"/>
      <c r="AV469" s="1573"/>
    </row>
    <row r="470" spans="1:48" ht="15.75" customHeight="1">
      <c r="A470" s="1426"/>
      <c r="B470" s="1538"/>
      <c r="C470" s="1569"/>
      <c r="D470" s="1415"/>
      <c r="E470" s="1429"/>
      <c r="F470" s="1516"/>
      <c r="G470" s="1430"/>
      <c r="H470" s="1426"/>
      <c r="I470" s="1426"/>
      <c r="J470" s="1426"/>
      <c r="K470" s="1426"/>
      <c r="L470" s="1426"/>
      <c r="M470" s="1426"/>
      <c r="N470" s="1426"/>
      <c r="O470" s="1570"/>
      <c r="P470" s="1570"/>
      <c r="Q470" s="1570"/>
      <c r="R470" s="1570"/>
      <c r="S470" s="1570"/>
      <c r="T470" s="1570"/>
      <c r="U470" s="1570"/>
      <c r="V470" s="1570"/>
      <c r="W470" s="1570"/>
      <c r="X470" s="1570"/>
      <c r="Y470" s="1570"/>
      <c r="Z470" s="1441"/>
      <c r="AA470" s="1570"/>
      <c r="AB470" s="1570"/>
      <c r="AC470" s="1570"/>
      <c r="AD470" s="1570"/>
      <c r="AE470" s="1570"/>
      <c r="AF470" s="1570"/>
      <c r="AG470" s="1570"/>
      <c r="AH470" s="1570"/>
      <c r="AI470" s="1570"/>
      <c r="AJ470" s="1570"/>
      <c r="AK470" s="1472" t="str">
        <f t="shared" si="38"/>
        <v>нет</v>
      </c>
      <c r="AL470" s="1571">
        <f t="shared" si="39"/>
        <v>0</v>
      </c>
      <c r="AM470" s="1474"/>
      <c r="AN470" s="1472"/>
      <c r="AO470" s="1472"/>
      <c r="AP470" s="1472" t="str">
        <f t="shared" si="40"/>
        <v>нет</v>
      </c>
      <c r="AQ470" s="1473">
        <f t="shared" si="41"/>
        <v>0</v>
      </c>
      <c r="AR470" s="1451"/>
      <c r="AS470" s="1451"/>
      <c r="AT470" s="1572"/>
      <c r="AU470" s="1421"/>
      <c r="AV470" s="1573"/>
    </row>
    <row r="471" spans="1:48" ht="15.75" customHeight="1">
      <c r="A471" s="1426"/>
      <c r="B471" s="1538"/>
      <c r="C471" s="1569"/>
      <c r="D471" s="1415"/>
      <c r="E471" s="1429"/>
      <c r="F471" s="1516"/>
      <c r="G471" s="1430"/>
      <c r="H471" s="1426"/>
      <c r="I471" s="1426"/>
      <c r="J471" s="1426"/>
      <c r="K471" s="1426"/>
      <c r="L471" s="1426"/>
      <c r="M471" s="1426"/>
      <c r="N471" s="1426"/>
      <c r="O471" s="1570"/>
      <c r="P471" s="1570"/>
      <c r="Q471" s="1570"/>
      <c r="R471" s="1570"/>
      <c r="S471" s="1570"/>
      <c r="T471" s="1570"/>
      <c r="U471" s="1570"/>
      <c r="V471" s="1570"/>
      <c r="W471" s="1570"/>
      <c r="X471" s="1570"/>
      <c r="Y471" s="1570"/>
      <c r="Z471" s="1441"/>
      <c r="AA471" s="1570"/>
      <c r="AB471" s="1570"/>
      <c r="AC471" s="1570"/>
      <c r="AD471" s="1570"/>
      <c r="AE471" s="1570"/>
      <c r="AF471" s="1570"/>
      <c r="AG471" s="1570"/>
      <c r="AH471" s="1570"/>
      <c r="AI471" s="1570"/>
      <c r="AJ471" s="1570"/>
      <c r="AK471" s="1472" t="str">
        <f t="shared" si="38"/>
        <v>нет</v>
      </c>
      <c r="AL471" s="1571">
        <f t="shared" si="39"/>
        <v>0</v>
      </c>
      <c r="AM471" s="1474"/>
      <c r="AN471" s="1472"/>
      <c r="AO471" s="1472"/>
      <c r="AP471" s="1472" t="str">
        <f t="shared" si="40"/>
        <v>нет</v>
      </c>
      <c r="AQ471" s="1473">
        <f t="shared" si="41"/>
        <v>0</v>
      </c>
      <c r="AR471" s="1451"/>
      <c r="AS471" s="1451"/>
      <c r="AT471" s="1572"/>
      <c r="AU471" s="1421"/>
      <c r="AV471" s="1573"/>
    </row>
    <row r="472" spans="1:48" ht="15.75" customHeight="1">
      <c r="A472" s="1426"/>
      <c r="B472" s="1538"/>
      <c r="C472" s="1569"/>
      <c r="D472" s="1415"/>
      <c r="E472" s="1429"/>
      <c r="F472" s="1516"/>
      <c r="G472" s="1430"/>
      <c r="H472" s="1426"/>
      <c r="I472" s="1426"/>
      <c r="J472" s="1426"/>
      <c r="K472" s="1426"/>
      <c r="L472" s="1426"/>
      <c r="M472" s="1426"/>
      <c r="N472" s="1426"/>
      <c r="O472" s="1570"/>
      <c r="P472" s="1570"/>
      <c r="Q472" s="1570"/>
      <c r="R472" s="1570"/>
      <c r="S472" s="1570"/>
      <c r="T472" s="1570"/>
      <c r="U472" s="1570"/>
      <c r="V472" s="1570"/>
      <c r="W472" s="1570"/>
      <c r="X472" s="1570"/>
      <c r="Y472" s="1570"/>
      <c r="Z472" s="1441"/>
      <c r="AA472" s="1570"/>
      <c r="AB472" s="1570"/>
      <c r="AC472" s="1570"/>
      <c r="AD472" s="1570"/>
      <c r="AE472" s="1570"/>
      <c r="AF472" s="1570"/>
      <c r="AG472" s="1570"/>
      <c r="AH472" s="1570"/>
      <c r="AI472" s="1570"/>
      <c r="AJ472" s="1570"/>
      <c r="AK472" s="1472" t="str">
        <f t="shared" si="38"/>
        <v>нет</v>
      </c>
      <c r="AL472" s="1571">
        <f t="shared" si="39"/>
        <v>0</v>
      </c>
      <c r="AM472" s="1474"/>
      <c r="AN472" s="1472"/>
      <c r="AO472" s="1472"/>
      <c r="AP472" s="1472" t="str">
        <f t="shared" si="40"/>
        <v>нет</v>
      </c>
      <c r="AQ472" s="1473">
        <f t="shared" si="41"/>
        <v>0</v>
      </c>
      <c r="AR472" s="1451"/>
      <c r="AS472" s="1451"/>
      <c r="AT472" s="1572"/>
      <c r="AU472" s="1421"/>
      <c r="AV472" s="1573"/>
    </row>
    <row r="473" spans="1:48" ht="15.75" customHeight="1">
      <c r="A473" s="1426"/>
      <c r="B473" s="1538"/>
      <c r="C473" s="1569"/>
      <c r="D473" s="1415"/>
      <c r="E473" s="1429"/>
      <c r="F473" s="1516"/>
      <c r="G473" s="1430"/>
      <c r="H473" s="1426"/>
      <c r="I473" s="1426"/>
      <c r="J473" s="1426"/>
      <c r="K473" s="1426"/>
      <c r="L473" s="1426"/>
      <c r="M473" s="1426"/>
      <c r="N473" s="1426"/>
      <c r="O473" s="1570"/>
      <c r="P473" s="1570"/>
      <c r="Q473" s="1570"/>
      <c r="R473" s="1570"/>
      <c r="S473" s="1570"/>
      <c r="T473" s="1570"/>
      <c r="U473" s="1570"/>
      <c r="V473" s="1570"/>
      <c r="W473" s="1570"/>
      <c r="X473" s="1570"/>
      <c r="Y473" s="1570"/>
      <c r="Z473" s="1441"/>
      <c r="AA473" s="1570"/>
      <c r="AB473" s="1570"/>
      <c r="AC473" s="1570"/>
      <c r="AD473" s="1570"/>
      <c r="AE473" s="1570"/>
      <c r="AF473" s="1570"/>
      <c r="AG473" s="1570"/>
      <c r="AH473" s="1570"/>
      <c r="AI473" s="1570"/>
      <c r="AJ473" s="1570"/>
      <c r="AK473" s="1472" t="str">
        <f t="shared" si="38"/>
        <v>нет</v>
      </c>
      <c r="AL473" s="1571">
        <f t="shared" si="39"/>
        <v>0</v>
      </c>
      <c r="AM473" s="1474"/>
      <c r="AN473" s="1472"/>
      <c r="AO473" s="1472"/>
      <c r="AP473" s="1472" t="str">
        <f t="shared" si="40"/>
        <v>нет</v>
      </c>
      <c r="AQ473" s="1473">
        <f t="shared" si="41"/>
        <v>0</v>
      </c>
      <c r="AR473" s="1451"/>
      <c r="AS473" s="1451"/>
      <c r="AT473" s="1572"/>
      <c r="AU473" s="1421"/>
      <c r="AV473" s="1573"/>
    </row>
    <row r="474" spans="1:48" ht="15.75" customHeight="1">
      <c r="A474" s="1426"/>
      <c r="B474" s="1538"/>
      <c r="C474" s="1569"/>
      <c r="D474" s="1415"/>
      <c r="E474" s="1429"/>
      <c r="F474" s="1516"/>
      <c r="G474" s="1430"/>
      <c r="H474" s="1426"/>
      <c r="I474" s="1426"/>
      <c r="J474" s="1426"/>
      <c r="K474" s="1426"/>
      <c r="L474" s="1426"/>
      <c r="M474" s="1426"/>
      <c r="N474" s="1426"/>
      <c r="O474" s="1570"/>
      <c r="P474" s="1570"/>
      <c r="Q474" s="1570"/>
      <c r="R474" s="1570"/>
      <c r="S474" s="1570"/>
      <c r="T474" s="1570"/>
      <c r="U474" s="1570"/>
      <c r="V474" s="1570"/>
      <c r="W474" s="1570"/>
      <c r="X474" s="1570"/>
      <c r="Y474" s="1570"/>
      <c r="Z474" s="1441"/>
      <c r="AA474" s="1570"/>
      <c r="AB474" s="1570"/>
      <c r="AC474" s="1570"/>
      <c r="AD474" s="1570"/>
      <c r="AE474" s="1570"/>
      <c r="AF474" s="1570"/>
      <c r="AG474" s="1570"/>
      <c r="AH474" s="1570"/>
      <c r="AI474" s="1570"/>
      <c r="AJ474" s="1570"/>
      <c r="AK474" s="1472" t="str">
        <f t="shared" si="38"/>
        <v>нет</v>
      </c>
      <c r="AL474" s="1571">
        <f t="shared" si="39"/>
        <v>0</v>
      </c>
      <c r="AM474" s="1474"/>
      <c r="AN474" s="1472"/>
      <c r="AO474" s="1472"/>
      <c r="AP474" s="1472" t="str">
        <f t="shared" si="40"/>
        <v>нет</v>
      </c>
      <c r="AQ474" s="1473">
        <f t="shared" si="41"/>
        <v>0</v>
      </c>
      <c r="AR474" s="1451"/>
      <c r="AS474" s="1451"/>
      <c r="AT474" s="1572"/>
      <c r="AU474" s="1421"/>
      <c r="AV474" s="1573"/>
    </row>
    <row r="475" spans="1:48" ht="15.75" customHeight="1">
      <c r="A475" s="1426"/>
      <c r="B475" s="1538"/>
      <c r="C475" s="1569"/>
      <c r="D475" s="1415"/>
      <c r="E475" s="1429"/>
      <c r="F475" s="1516"/>
      <c r="G475" s="1430"/>
      <c r="H475" s="1426"/>
      <c r="I475" s="1426"/>
      <c r="J475" s="1426"/>
      <c r="K475" s="1426"/>
      <c r="L475" s="1426"/>
      <c r="M475" s="1426"/>
      <c r="N475" s="1426"/>
      <c r="O475" s="1570"/>
      <c r="P475" s="1570"/>
      <c r="Q475" s="1570"/>
      <c r="R475" s="1570"/>
      <c r="S475" s="1570"/>
      <c r="T475" s="1570"/>
      <c r="U475" s="1570"/>
      <c r="V475" s="1570"/>
      <c r="W475" s="1570"/>
      <c r="X475" s="1570"/>
      <c r="Y475" s="1570"/>
      <c r="Z475" s="1441"/>
      <c r="AA475" s="1570"/>
      <c r="AB475" s="1570"/>
      <c r="AC475" s="1570"/>
      <c r="AD475" s="1570"/>
      <c r="AE475" s="1570"/>
      <c r="AF475" s="1570"/>
      <c r="AG475" s="1570"/>
      <c r="AH475" s="1570"/>
      <c r="AI475" s="1570"/>
      <c r="AJ475" s="1570"/>
      <c r="AK475" s="1472" t="str">
        <f t="shared" si="38"/>
        <v>нет</v>
      </c>
      <c r="AL475" s="1571">
        <f t="shared" si="39"/>
        <v>0</v>
      </c>
      <c r="AM475" s="1474"/>
      <c r="AN475" s="1472"/>
      <c r="AO475" s="1472"/>
      <c r="AP475" s="1472" t="str">
        <f t="shared" si="40"/>
        <v>нет</v>
      </c>
      <c r="AQ475" s="1473">
        <f t="shared" si="41"/>
        <v>0</v>
      </c>
      <c r="AR475" s="1451"/>
      <c r="AS475" s="1451"/>
      <c r="AT475" s="1572"/>
      <c r="AU475" s="1421"/>
      <c r="AV475" s="1573"/>
    </row>
    <row r="476" spans="1:48" ht="15.75" customHeight="1">
      <c r="A476" s="1426"/>
      <c r="B476" s="1538"/>
      <c r="C476" s="1569"/>
      <c r="D476" s="1415"/>
      <c r="E476" s="1429"/>
      <c r="F476" s="1516"/>
      <c r="G476" s="1430"/>
      <c r="H476" s="1426"/>
      <c r="I476" s="1426"/>
      <c r="J476" s="1426"/>
      <c r="K476" s="1426"/>
      <c r="L476" s="1426"/>
      <c r="M476" s="1426"/>
      <c r="N476" s="1426"/>
      <c r="O476" s="1570"/>
      <c r="P476" s="1570"/>
      <c r="Q476" s="1570"/>
      <c r="R476" s="1570"/>
      <c r="S476" s="1570"/>
      <c r="T476" s="1570"/>
      <c r="U476" s="1570"/>
      <c r="V476" s="1570"/>
      <c r="W476" s="1570"/>
      <c r="X476" s="1570"/>
      <c r="Y476" s="1570"/>
      <c r="Z476" s="1441"/>
      <c r="AA476" s="1570"/>
      <c r="AB476" s="1570"/>
      <c r="AC476" s="1570"/>
      <c r="AD476" s="1570"/>
      <c r="AE476" s="1570"/>
      <c r="AF476" s="1570"/>
      <c r="AG476" s="1570"/>
      <c r="AH476" s="1570"/>
      <c r="AI476" s="1570"/>
      <c r="AJ476" s="1570"/>
      <c r="AK476" s="1472" t="str">
        <f t="shared" si="38"/>
        <v>нет</v>
      </c>
      <c r="AL476" s="1571">
        <f t="shared" si="39"/>
        <v>0</v>
      </c>
      <c r="AM476" s="1474"/>
      <c r="AN476" s="1472"/>
      <c r="AO476" s="1472"/>
      <c r="AP476" s="1472" t="str">
        <f t="shared" si="40"/>
        <v>нет</v>
      </c>
      <c r="AQ476" s="1473">
        <f t="shared" si="41"/>
        <v>0</v>
      </c>
      <c r="AR476" s="1451"/>
      <c r="AS476" s="1451"/>
      <c r="AT476" s="1572"/>
      <c r="AU476" s="1421"/>
      <c r="AV476" s="1573"/>
    </row>
    <row r="477" spans="1:48" ht="15.75" customHeight="1">
      <c r="A477" s="1426"/>
      <c r="B477" s="1538"/>
      <c r="C477" s="1569"/>
      <c r="D477" s="1415"/>
      <c r="E477" s="1429"/>
      <c r="F477" s="1516"/>
      <c r="G477" s="1430"/>
      <c r="H477" s="1426"/>
      <c r="I477" s="1426"/>
      <c r="J477" s="1426"/>
      <c r="K477" s="1426"/>
      <c r="L477" s="1426"/>
      <c r="M477" s="1426"/>
      <c r="N477" s="1426"/>
      <c r="O477" s="1570"/>
      <c r="P477" s="1570"/>
      <c r="Q477" s="1570"/>
      <c r="R477" s="1570"/>
      <c r="S477" s="1570"/>
      <c r="T477" s="1570"/>
      <c r="U477" s="1570"/>
      <c r="V477" s="1570"/>
      <c r="W477" s="1570"/>
      <c r="X477" s="1570"/>
      <c r="Y477" s="1570"/>
      <c r="Z477" s="1441"/>
      <c r="AA477" s="1570"/>
      <c r="AB477" s="1570"/>
      <c r="AC477" s="1570"/>
      <c r="AD477" s="1570"/>
      <c r="AE477" s="1570"/>
      <c r="AF477" s="1570"/>
      <c r="AG477" s="1570"/>
      <c r="AH477" s="1570"/>
      <c r="AI477" s="1570"/>
      <c r="AJ477" s="1570"/>
      <c r="AK477" s="1472" t="str">
        <f t="shared" si="38"/>
        <v>нет</v>
      </c>
      <c r="AL477" s="1571">
        <f t="shared" si="39"/>
        <v>0</v>
      </c>
      <c r="AM477" s="1474"/>
      <c r="AN477" s="1472"/>
      <c r="AO477" s="1472"/>
      <c r="AP477" s="1472" t="str">
        <f t="shared" si="40"/>
        <v>нет</v>
      </c>
      <c r="AQ477" s="1473">
        <f t="shared" si="41"/>
        <v>0</v>
      </c>
      <c r="AR477" s="1451"/>
      <c r="AS477" s="1451"/>
      <c r="AT477" s="1572"/>
      <c r="AU477" s="1421"/>
      <c r="AV477" s="1573"/>
    </row>
    <row r="478" spans="1:48" ht="15.75" customHeight="1">
      <c r="A478" s="1426"/>
      <c r="B478" s="1538"/>
      <c r="C478" s="1569"/>
      <c r="D478" s="1415"/>
      <c r="E478" s="1429"/>
      <c r="F478" s="1516"/>
      <c r="G478" s="1430"/>
      <c r="H478" s="1426"/>
      <c r="I478" s="1426"/>
      <c r="J478" s="1426"/>
      <c r="K478" s="1426"/>
      <c r="L478" s="1426"/>
      <c r="M478" s="1426"/>
      <c r="N478" s="1426"/>
      <c r="O478" s="1570"/>
      <c r="P478" s="1570"/>
      <c r="Q478" s="1570"/>
      <c r="R478" s="1570"/>
      <c r="S478" s="1570"/>
      <c r="T478" s="1570"/>
      <c r="U478" s="1570"/>
      <c r="V478" s="1570"/>
      <c r="W478" s="1570"/>
      <c r="X478" s="1570"/>
      <c r="Y478" s="1570"/>
      <c r="Z478" s="1441"/>
      <c r="AA478" s="1570"/>
      <c r="AB478" s="1570"/>
      <c r="AC478" s="1570"/>
      <c r="AD478" s="1570"/>
      <c r="AE478" s="1570"/>
      <c r="AF478" s="1570"/>
      <c r="AG478" s="1570"/>
      <c r="AH478" s="1570"/>
      <c r="AI478" s="1570"/>
      <c r="AJ478" s="1570"/>
      <c r="AK478" s="1472" t="str">
        <f t="shared" si="38"/>
        <v>нет</v>
      </c>
      <c r="AL478" s="1571">
        <f t="shared" si="39"/>
        <v>0</v>
      </c>
      <c r="AM478" s="1474"/>
      <c r="AN478" s="1472"/>
      <c r="AO478" s="1472"/>
      <c r="AP478" s="1472" t="str">
        <f t="shared" si="40"/>
        <v>нет</v>
      </c>
      <c r="AQ478" s="1473">
        <f t="shared" si="41"/>
        <v>0</v>
      </c>
      <c r="AR478" s="1451"/>
      <c r="AS478" s="1451"/>
      <c r="AT478" s="1572"/>
      <c r="AU478" s="1421"/>
      <c r="AV478" s="1573"/>
    </row>
    <row r="479" spans="1:48" ht="15.75" customHeight="1">
      <c r="A479" s="1426"/>
      <c r="B479" s="1538"/>
      <c r="C479" s="1569"/>
      <c r="D479" s="1415"/>
      <c r="E479" s="1429"/>
      <c r="F479" s="1516"/>
      <c r="G479" s="1430"/>
      <c r="H479" s="1426"/>
      <c r="I479" s="1426"/>
      <c r="J479" s="1426"/>
      <c r="K479" s="1426"/>
      <c r="L479" s="1426"/>
      <c r="M479" s="1426"/>
      <c r="N479" s="1426"/>
      <c r="O479" s="1570"/>
      <c r="P479" s="1570"/>
      <c r="Q479" s="1570"/>
      <c r="R479" s="1570"/>
      <c r="S479" s="1570"/>
      <c r="T479" s="1570"/>
      <c r="U479" s="1570"/>
      <c r="V479" s="1570"/>
      <c r="W479" s="1570"/>
      <c r="X479" s="1570"/>
      <c r="Y479" s="1570"/>
      <c r="Z479" s="1441"/>
      <c r="AA479" s="1570"/>
      <c r="AB479" s="1570"/>
      <c r="AC479" s="1570"/>
      <c r="AD479" s="1570"/>
      <c r="AE479" s="1570"/>
      <c r="AF479" s="1570"/>
      <c r="AG479" s="1570"/>
      <c r="AH479" s="1570"/>
      <c r="AI479" s="1570"/>
      <c r="AJ479" s="1570"/>
      <c r="AK479" s="1472" t="str">
        <f t="shared" si="38"/>
        <v>нет</v>
      </c>
      <c r="AL479" s="1571">
        <f t="shared" si="39"/>
        <v>0</v>
      </c>
      <c r="AM479" s="1474"/>
      <c r="AN479" s="1472"/>
      <c r="AO479" s="1472"/>
      <c r="AP479" s="1472" t="str">
        <f t="shared" si="40"/>
        <v>нет</v>
      </c>
      <c r="AQ479" s="1473">
        <f t="shared" si="41"/>
        <v>0</v>
      </c>
      <c r="AR479" s="1451"/>
      <c r="AS479" s="1451"/>
      <c r="AT479" s="1572"/>
      <c r="AU479" s="1421"/>
      <c r="AV479" s="1573"/>
    </row>
    <row r="480" spans="1:48" ht="15.75" customHeight="1">
      <c r="A480" s="1426"/>
      <c r="B480" s="1538"/>
      <c r="C480" s="1569"/>
      <c r="D480" s="1415"/>
      <c r="E480" s="1429"/>
      <c r="F480" s="1516"/>
      <c r="G480" s="1430"/>
      <c r="H480" s="1426"/>
      <c r="I480" s="1426"/>
      <c r="J480" s="1426"/>
      <c r="K480" s="1426"/>
      <c r="L480" s="1426"/>
      <c r="M480" s="1426"/>
      <c r="N480" s="1426"/>
      <c r="O480" s="1570"/>
      <c r="P480" s="1570"/>
      <c r="Q480" s="1570"/>
      <c r="R480" s="1570"/>
      <c r="S480" s="1570"/>
      <c r="T480" s="1570"/>
      <c r="U480" s="1570"/>
      <c r="V480" s="1570"/>
      <c r="W480" s="1570"/>
      <c r="X480" s="1570"/>
      <c r="Y480" s="1570"/>
      <c r="Z480" s="1441"/>
      <c r="AA480" s="1570"/>
      <c r="AB480" s="1570"/>
      <c r="AC480" s="1570"/>
      <c r="AD480" s="1570"/>
      <c r="AE480" s="1570"/>
      <c r="AF480" s="1570"/>
      <c r="AG480" s="1570"/>
      <c r="AH480" s="1570"/>
      <c r="AI480" s="1570"/>
      <c r="AJ480" s="1570"/>
      <c r="AK480" s="1472" t="str">
        <f t="shared" si="38"/>
        <v>нет</v>
      </c>
      <c r="AL480" s="1571">
        <f t="shared" si="39"/>
        <v>0</v>
      </c>
      <c r="AM480" s="1474"/>
      <c r="AN480" s="1472"/>
      <c r="AO480" s="1472"/>
      <c r="AP480" s="1472" t="str">
        <f t="shared" si="40"/>
        <v>нет</v>
      </c>
      <c r="AQ480" s="1473">
        <f t="shared" si="41"/>
        <v>0</v>
      </c>
      <c r="AR480" s="1451"/>
      <c r="AS480" s="1451"/>
      <c r="AT480" s="1572"/>
      <c r="AU480" s="1421"/>
      <c r="AV480" s="1573"/>
    </row>
    <row r="481" spans="1:48" ht="15.75" customHeight="1">
      <c r="A481" s="1426"/>
      <c r="B481" s="1538"/>
      <c r="C481" s="1569"/>
      <c r="D481" s="1415"/>
      <c r="E481" s="1429"/>
      <c r="F481" s="1516"/>
      <c r="G481" s="1430"/>
      <c r="H481" s="1426"/>
      <c r="I481" s="1426"/>
      <c r="J481" s="1426"/>
      <c r="K481" s="1426"/>
      <c r="L481" s="1426"/>
      <c r="M481" s="1426"/>
      <c r="N481" s="1426"/>
      <c r="O481" s="1570"/>
      <c r="P481" s="1570"/>
      <c r="Q481" s="1570"/>
      <c r="R481" s="1570"/>
      <c r="S481" s="1570"/>
      <c r="T481" s="1570"/>
      <c r="U481" s="1570"/>
      <c r="V481" s="1570"/>
      <c r="W481" s="1570"/>
      <c r="X481" s="1570"/>
      <c r="Y481" s="1570"/>
      <c r="Z481" s="1441"/>
      <c r="AA481" s="1570"/>
      <c r="AB481" s="1570"/>
      <c r="AC481" s="1570"/>
      <c r="AD481" s="1570"/>
      <c r="AE481" s="1570"/>
      <c r="AF481" s="1570"/>
      <c r="AG481" s="1570"/>
      <c r="AH481" s="1570"/>
      <c r="AI481" s="1570"/>
      <c r="AJ481" s="1570"/>
      <c r="AK481" s="1472" t="str">
        <f t="shared" si="38"/>
        <v>нет</v>
      </c>
      <c r="AL481" s="1571">
        <f t="shared" si="39"/>
        <v>0</v>
      </c>
      <c r="AM481" s="1474"/>
      <c r="AN481" s="1472"/>
      <c r="AO481" s="1472"/>
      <c r="AP481" s="1472" t="str">
        <f t="shared" si="40"/>
        <v>нет</v>
      </c>
      <c r="AQ481" s="1473">
        <f t="shared" si="41"/>
        <v>0</v>
      </c>
      <c r="AR481" s="1451"/>
      <c r="AS481" s="1451"/>
      <c r="AT481" s="1572"/>
      <c r="AU481" s="1421"/>
      <c r="AV481" s="1573"/>
    </row>
    <row r="482" spans="1:48" ht="15.75" customHeight="1">
      <c r="A482" s="1426"/>
      <c r="B482" s="1538"/>
      <c r="C482" s="1569"/>
      <c r="D482" s="1415"/>
      <c r="E482" s="1429"/>
      <c r="F482" s="1516"/>
      <c r="G482" s="1430"/>
      <c r="H482" s="1426"/>
      <c r="I482" s="1426"/>
      <c r="J482" s="1426"/>
      <c r="K482" s="1426"/>
      <c r="L482" s="1426"/>
      <c r="M482" s="1426"/>
      <c r="N482" s="1426"/>
      <c r="O482" s="1570"/>
      <c r="P482" s="1570"/>
      <c r="Q482" s="1570"/>
      <c r="R482" s="1570"/>
      <c r="S482" s="1570"/>
      <c r="T482" s="1570"/>
      <c r="U482" s="1570"/>
      <c r="V482" s="1570"/>
      <c r="W482" s="1570"/>
      <c r="X482" s="1570"/>
      <c r="Y482" s="1570"/>
      <c r="Z482" s="1441"/>
      <c r="AA482" s="1570"/>
      <c r="AB482" s="1570"/>
      <c r="AC482" s="1570"/>
      <c r="AD482" s="1570"/>
      <c r="AE482" s="1570"/>
      <c r="AF482" s="1570"/>
      <c r="AG482" s="1570"/>
      <c r="AH482" s="1570"/>
      <c r="AI482" s="1570"/>
      <c r="AJ482" s="1570"/>
      <c r="AK482" s="1472" t="str">
        <f t="shared" si="38"/>
        <v>нет</v>
      </c>
      <c r="AL482" s="1571">
        <f t="shared" si="39"/>
        <v>0</v>
      </c>
      <c r="AM482" s="1474"/>
      <c r="AN482" s="1472"/>
      <c r="AO482" s="1472"/>
      <c r="AP482" s="1472" t="str">
        <f t="shared" si="40"/>
        <v>нет</v>
      </c>
      <c r="AQ482" s="1473">
        <f t="shared" si="41"/>
        <v>0</v>
      </c>
      <c r="AR482" s="1451"/>
      <c r="AS482" s="1451"/>
      <c r="AT482" s="1572"/>
      <c r="AU482" s="1421"/>
      <c r="AV482" s="1573"/>
    </row>
    <row r="483" spans="1:48" ht="15.75" customHeight="1">
      <c r="A483" s="1426"/>
      <c r="B483" s="1538"/>
      <c r="C483" s="1569"/>
      <c r="D483" s="1415"/>
      <c r="E483" s="1429"/>
      <c r="F483" s="1516"/>
      <c r="G483" s="1430"/>
      <c r="H483" s="1426"/>
      <c r="I483" s="1426"/>
      <c r="J483" s="1426"/>
      <c r="K483" s="1426"/>
      <c r="L483" s="1426"/>
      <c r="M483" s="1426"/>
      <c r="N483" s="1426"/>
      <c r="O483" s="1570"/>
      <c r="P483" s="1570"/>
      <c r="Q483" s="1570"/>
      <c r="R483" s="1570"/>
      <c r="S483" s="1570"/>
      <c r="T483" s="1570"/>
      <c r="U483" s="1570"/>
      <c r="V483" s="1570"/>
      <c r="W483" s="1570"/>
      <c r="X483" s="1570"/>
      <c r="Y483" s="1570"/>
      <c r="Z483" s="1441"/>
      <c r="AA483" s="1570"/>
      <c r="AB483" s="1570"/>
      <c r="AC483" s="1570"/>
      <c r="AD483" s="1570"/>
      <c r="AE483" s="1570"/>
      <c r="AF483" s="1570"/>
      <c r="AG483" s="1570"/>
      <c r="AH483" s="1570"/>
      <c r="AI483" s="1570"/>
      <c r="AJ483" s="1570"/>
      <c r="AK483" s="1472" t="str">
        <f t="shared" si="38"/>
        <v>нет</v>
      </c>
      <c r="AL483" s="1571">
        <f t="shared" si="39"/>
        <v>0</v>
      </c>
      <c r="AM483" s="1474"/>
      <c r="AN483" s="1472"/>
      <c r="AO483" s="1472"/>
      <c r="AP483" s="1472" t="str">
        <f t="shared" si="40"/>
        <v>нет</v>
      </c>
      <c r="AQ483" s="1473">
        <f t="shared" si="41"/>
        <v>0</v>
      </c>
      <c r="AR483" s="1451"/>
      <c r="AS483" s="1451"/>
      <c r="AT483" s="1572"/>
      <c r="AU483" s="1421"/>
      <c r="AV483" s="1573"/>
    </row>
    <row r="484" spans="1:48" ht="15.75" customHeight="1">
      <c r="A484" s="1426"/>
      <c r="B484" s="1538"/>
      <c r="C484" s="1569"/>
      <c r="D484" s="1415"/>
      <c r="E484" s="1429"/>
      <c r="F484" s="1516"/>
      <c r="G484" s="1430"/>
      <c r="H484" s="1426"/>
      <c r="I484" s="1426"/>
      <c r="J484" s="1426"/>
      <c r="K484" s="1426"/>
      <c r="L484" s="1426"/>
      <c r="M484" s="1426"/>
      <c r="N484" s="1426"/>
      <c r="O484" s="1570"/>
      <c r="P484" s="1570"/>
      <c r="Q484" s="1570"/>
      <c r="R484" s="1570"/>
      <c r="S484" s="1570"/>
      <c r="T484" s="1570"/>
      <c r="U484" s="1570"/>
      <c r="V484" s="1570"/>
      <c r="W484" s="1570"/>
      <c r="X484" s="1570"/>
      <c r="Y484" s="1570"/>
      <c r="Z484" s="1441"/>
      <c r="AA484" s="1570"/>
      <c r="AB484" s="1570"/>
      <c r="AC484" s="1570"/>
      <c r="AD484" s="1570"/>
      <c r="AE484" s="1570"/>
      <c r="AF484" s="1570"/>
      <c r="AG484" s="1570"/>
      <c r="AH484" s="1570"/>
      <c r="AI484" s="1570"/>
      <c r="AJ484" s="1570"/>
      <c r="AK484" s="1472" t="str">
        <f t="shared" si="38"/>
        <v>нет</v>
      </c>
      <c r="AL484" s="1571">
        <f t="shared" si="39"/>
        <v>0</v>
      </c>
      <c r="AM484" s="1474"/>
      <c r="AN484" s="1472"/>
      <c r="AO484" s="1472"/>
      <c r="AP484" s="1472" t="str">
        <f t="shared" si="40"/>
        <v>нет</v>
      </c>
      <c r="AQ484" s="1473">
        <f t="shared" si="41"/>
        <v>0</v>
      </c>
      <c r="AR484" s="1451"/>
      <c r="AS484" s="1451"/>
      <c r="AT484" s="1572"/>
      <c r="AU484" s="1421"/>
      <c r="AV484" s="1573"/>
    </row>
    <row r="485" spans="1:48" ht="15.75" customHeight="1">
      <c r="A485" s="1426"/>
      <c r="B485" s="1538"/>
      <c r="C485" s="1569"/>
      <c r="D485" s="1415"/>
      <c r="E485" s="1429"/>
      <c r="F485" s="1516"/>
      <c r="G485" s="1430"/>
      <c r="H485" s="1426"/>
      <c r="I485" s="1426"/>
      <c r="J485" s="1426"/>
      <c r="K485" s="1426"/>
      <c r="L485" s="1426"/>
      <c r="M485" s="1426"/>
      <c r="N485" s="1426"/>
      <c r="O485" s="1570"/>
      <c r="P485" s="1570"/>
      <c r="Q485" s="1570"/>
      <c r="R485" s="1570"/>
      <c r="S485" s="1570"/>
      <c r="T485" s="1570"/>
      <c r="U485" s="1570"/>
      <c r="V485" s="1570"/>
      <c r="W485" s="1570"/>
      <c r="X485" s="1570"/>
      <c r="Y485" s="1570"/>
      <c r="Z485" s="1441"/>
      <c r="AA485" s="1570"/>
      <c r="AB485" s="1570"/>
      <c r="AC485" s="1570"/>
      <c r="AD485" s="1570"/>
      <c r="AE485" s="1570"/>
      <c r="AF485" s="1570"/>
      <c r="AG485" s="1570"/>
      <c r="AH485" s="1570"/>
      <c r="AI485" s="1570"/>
      <c r="AJ485" s="1570"/>
      <c r="AK485" s="1472" t="str">
        <f t="shared" si="38"/>
        <v>нет</v>
      </c>
      <c r="AL485" s="1571">
        <f t="shared" si="39"/>
        <v>0</v>
      </c>
      <c r="AM485" s="1474"/>
      <c r="AN485" s="1472"/>
      <c r="AO485" s="1472"/>
      <c r="AP485" s="1472" t="str">
        <f t="shared" si="40"/>
        <v>нет</v>
      </c>
      <c r="AQ485" s="1473">
        <f t="shared" si="41"/>
        <v>0</v>
      </c>
      <c r="AR485" s="1451"/>
      <c r="AS485" s="1451"/>
      <c r="AT485" s="1572"/>
      <c r="AU485" s="1421"/>
      <c r="AV485" s="1573"/>
    </row>
    <row r="486" spans="1:48" ht="15.75" customHeight="1">
      <c r="A486" s="1426"/>
      <c r="B486" s="1538"/>
      <c r="C486" s="1569"/>
      <c r="D486" s="1415"/>
      <c r="E486" s="1429"/>
      <c r="F486" s="1516"/>
      <c r="G486" s="1430"/>
      <c r="H486" s="1426"/>
      <c r="I486" s="1426"/>
      <c r="J486" s="1426"/>
      <c r="K486" s="1426"/>
      <c r="L486" s="1426"/>
      <c r="M486" s="1426"/>
      <c r="N486" s="1426"/>
      <c r="O486" s="1570"/>
      <c r="P486" s="1570"/>
      <c r="Q486" s="1570"/>
      <c r="R486" s="1570"/>
      <c r="S486" s="1570"/>
      <c r="T486" s="1570"/>
      <c r="U486" s="1570"/>
      <c r="V486" s="1570"/>
      <c r="W486" s="1570"/>
      <c r="X486" s="1570"/>
      <c r="Y486" s="1570"/>
      <c r="Z486" s="1441"/>
      <c r="AA486" s="1570"/>
      <c r="AB486" s="1570"/>
      <c r="AC486" s="1570"/>
      <c r="AD486" s="1570"/>
      <c r="AE486" s="1570"/>
      <c r="AF486" s="1570"/>
      <c r="AG486" s="1570"/>
      <c r="AH486" s="1570"/>
      <c r="AI486" s="1570"/>
      <c r="AJ486" s="1570"/>
      <c r="AK486" s="1472" t="str">
        <f t="shared" si="38"/>
        <v>нет</v>
      </c>
      <c r="AL486" s="1571">
        <f t="shared" si="39"/>
        <v>0</v>
      </c>
      <c r="AM486" s="1474"/>
      <c r="AN486" s="1472"/>
      <c r="AO486" s="1472"/>
      <c r="AP486" s="1472" t="str">
        <f t="shared" si="40"/>
        <v>нет</v>
      </c>
      <c r="AQ486" s="1473">
        <f t="shared" si="41"/>
        <v>0</v>
      </c>
      <c r="AR486" s="1451"/>
      <c r="AS486" s="1451"/>
      <c r="AT486" s="1572"/>
      <c r="AU486" s="1421"/>
      <c r="AV486" s="1573"/>
    </row>
    <row r="487" spans="1:48" ht="15.75" customHeight="1">
      <c r="A487" s="1426"/>
      <c r="B487" s="1538"/>
      <c r="C487" s="1569"/>
      <c r="D487" s="1415"/>
      <c r="E487" s="1429"/>
      <c r="F487" s="1516"/>
      <c r="G487" s="1430"/>
      <c r="H487" s="1426"/>
      <c r="I487" s="1426"/>
      <c r="J487" s="1426"/>
      <c r="K487" s="1426"/>
      <c r="L487" s="1426"/>
      <c r="M487" s="1426"/>
      <c r="N487" s="1426"/>
      <c r="O487" s="1570"/>
      <c r="P487" s="1570"/>
      <c r="Q487" s="1570"/>
      <c r="R487" s="1570"/>
      <c r="S487" s="1570"/>
      <c r="T487" s="1570"/>
      <c r="U487" s="1570"/>
      <c r="V487" s="1570"/>
      <c r="W487" s="1570"/>
      <c r="X487" s="1570"/>
      <c r="Y487" s="1570"/>
      <c r="Z487" s="1441"/>
      <c r="AA487" s="1570"/>
      <c r="AB487" s="1570"/>
      <c r="AC487" s="1570"/>
      <c r="AD487" s="1570"/>
      <c r="AE487" s="1570"/>
      <c r="AF487" s="1570"/>
      <c r="AG487" s="1570"/>
      <c r="AH487" s="1570"/>
      <c r="AI487" s="1570"/>
      <c r="AJ487" s="1570"/>
      <c r="AK487" s="1472" t="str">
        <f t="shared" si="38"/>
        <v>нет</v>
      </c>
      <c r="AL487" s="1571">
        <f t="shared" si="39"/>
        <v>0</v>
      </c>
      <c r="AM487" s="1474"/>
      <c r="AN487" s="1472"/>
      <c r="AO487" s="1472"/>
      <c r="AP487" s="1472" t="str">
        <f t="shared" si="40"/>
        <v>нет</v>
      </c>
      <c r="AQ487" s="1473">
        <f t="shared" si="41"/>
        <v>0</v>
      </c>
      <c r="AR487" s="1451"/>
      <c r="AS487" s="1451"/>
      <c r="AT487" s="1572"/>
      <c r="AU487" s="1421"/>
      <c r="AV487" s="1573"/>
    </row>
    <row r="488" spans="1:48" ht="15.75" customHeight="1">
      <c r="A488" s="1426"/>
      <c r="B488" s="1538"/>
      <c r="C488" s="1569"/>
      <c r="D488" s="1415"/>
      <c r="E488" s="1429"/>
      <c r="F488" s="1516"/>
      <c r="G488" s="1430"/>
      <c r="H488" s="1426"/>
      <c r="I488" s="1426"/>
      <c r="J488" s="1426"/>
      <c r="K488" s="1426"/>
      <c r="L488" s="1426"/>
      <c r="M488" s="1426"/>
      <c r="N488" s="1426"/>
      <c r="O488" s="1570"/>
      <c r="P488" s="1570"/>
      <c r="Q488" s="1570"/>
      <c r="R488" s="1570"/>
      <c r="S488" s="1570"/>
      <c r="T488" s="1570"/>
      <c r="U488" s="1570"/>
      <c r="V488" s="1570"/>
      <c r="W488" s="1570"/>
      <c r="X488" s="1570"/>
      <c r="Y488" s="1570"/>
      <c r="Z488" s="1441"/>
      <c r="AA488" s="1570"/>
      <c r="AB488" s="1570"/>
      <c r="AC488" s="1570"/>
      <c r="AD488" s="1570"/>
      <c r="AE488" s="1570"/>
      <c r="AF488" s="1570"/>
      <c r="AG488" s="1570"/>
      <c r="AH488" s="1570"/>
      <c r="AI488" s="1570"/>
      <c r="AJ488" s="1570"/>
      <c r="AK488" s="1472" t="str">
        <f t="shared" si="38"/>
        <v>нет</v>
      </c>
      <c r="AL488" s="1571">
        <f t="shared" si="39"/>
        <v>0</v>
      </c>
      <c r="AM488" s="1474"/>
      <c r="AN488" s="1472"/>
      <c r="AO488" s="1472"/>
      <c r="AP488" s="1472" t="str">
        <f t="shared" si="40"/>
        <v>нет</v>
      </c>
      <c r="AQ488" s="1473">
        <f t="shared" si="41"/>
        <v>0</v>
      </c>
      <c r="AR488" s="1451"/>
      <c r="AS488" s="1451"/>
      <c r="AT488" s="1572"/>
      <c r="AU488" s="1421"/>
      <c r="AV488" s="1573"/>
    </row>
    <row r="489" spans="1:48" ht="15.75" customHeight="1">
      <c r="A489" s="1426"/>
      <c r="B489" s="1538"/>
      <c r="C489" s="1569"/>
      <c r="D489" s="1415"/>
      <c r="E489" s="1429"/>
      <c r="F489" s="1516"/>
      <c r="G489" s="1430"/>
      <c r="H489" s="1426"/>
      <c r="I489" s="1426"/>
      <c r="J489" s="1426"/>
      <c r="K489" s="1426"/>
      <c r="L489" s="1426"/>
      <c r="M489" s="1426"/>
      <c r="N489" s="1426"/>
      <c r="O489" s="1570"/>
      <c r="P489" s="1570"/>
      <c r="Q489" s="1570"/>
      <c r="R489" s="1570"/>
      <c r="S489" s="1570"/>
      <c r="T489" s="1570"/>
      <c r="U489" s="1570"/>
      <c r="V489" s="1570"/>
      <c r="W489" s="1570"/>
      <c r="X489" s="1570"/>
      <c r="Y489" s="1570"/>
      <c r="Z489" s="1441"/>
      <c r="AA489" s="1570"/>
      <c r="AB489" s="1570"/>
      <c r="AC489" s="1570"/>
      <c r="AD489" s="1570"/>
      <c r="AE489" s="1570"/>
      <c r="AF489" s="1570"/>
      <c r="AG489" s="1570"/>
      <c r="AH489" s="1570"/>
      <c r="AI489" s="1570"/>
      <c r="AJ489" s="1570"/>
      <c r="AK489" s="1472" t="str">
        <f t="shared" si="38"/>
        <v>нет</v>
      </c>
      <c r="AL489" s="1571">
        <f t="shared" si="39"/>
        <v>0</v>
      </c>
      <c r="AM489" s="1474"/>
      <c r="AN489" s="1472"/>
      <c r="AO489" s="1472"/>
      <c r="AP489" s="1472" t="str">
        <f t="shared" si="40"/>
        <v>нет</v>
      </c>
      <c r="AQ489" s="1473">
        <f t="shared" si="41"/>
        <v>0</v>
      </c>
      <c r="AR489" s="1451"/>
      <c r="AS489" s="1451"/>
      <c r="AT489" s="1572"/>
      <c r="AU489" s="1421"/>
      <c r="AV489" s="1573"/>
    </row>
    <row r="490" spans="1:48" ht="15.75" customHeight="1">
      <c r="A490" s="1426"/>
      <c r="B490" s="1538"/>
      <c r="C490" s="1569"/>
      <c r="D490" s="1415"/>
      <c r="E490" s="1429"/>
      <c r="F490" s="1516"/>
      <c r="G490" s="1430"/>
      <c r="H490" s="1426"/>
      <c r="I490" s="1426"/>
      <c r="J490" s="1426"/>
      <c r="K490" s="1426"/>
      <c r="L490" s="1426"/>
      <c r="M490" s="1426"/>
      <c r="N490" s="1426"/>
      <c r="O490" s="1570"/>
      <c r="P490" s="1570"/>
      <c r="Q490" s="1570"/>
      <c r="R490" s="1570"/>
      <c r="S490" s="1570"/>
      <c r="T490" s="1570"/>
      <c r="U490" s="1570"/>
      <c r="V490" s="1570"/>
      <c r="W490" s="1570"/>
      <c r="X490" s="1570"/>
      <c r="Y490" s="1570"/>
      <c r="Z490" s="1441"/>
      <c r="AA490" s="1570"/>
      <c r="AB490" s="1570"/>
      <c r="AC490" s="1570"/>
      <c r="AD490" s="1570"/>
      <c r="AE490" s="1570"/>
      <c r="AF490" s="1570"/>
      <c r="AG490" s="1570"/>
      <c r="AH490" s="1570"/>
      <c r="AI490" s="1570"/>
      <c r="AJ490" s="1570"/>
      <c r="AK490" s="1472" t="str">
        <f t="shared" si="38"/>
        <v>нет</v>
      </c>
      <c r="AL490" s="1571">
        <f t="shared" si="39"/>
        <v>0</v>
      </c>
      <c r="AM490" s="1474"/>
      <c r="AN490" s="1472"/>
      <c r="AO490" s="1472"/>
      <c r="AP490" s="1472" t="str">
        <f t="shared" si="40"/>
        <v>нет</v>
      </c>
      <c r="AQ490" s="1473">
        <f t="shared" si="41"/>
        <v>0</v>
      </c>
      <c r="AR490" s="1451"/>
      <c r="AS490" s="1451"/>
      <c r="AT490" s="1572"/>
      <c r="AU490" s="1421"/>
      <c r="AV490" s="1573"/>
    </row>
    <row r="491" spans="1:48" ht="15.75" customHeight="1">
      <c r="A491" s="1426"/>
      <c r="B491" s="1538"/>
      <c r="C491" s="1569"/>
      <c r="D491" s="1415"/>
      <c r="E491" s="1429"/>
      <c r="F491" s="1516"/>
      <c r="G491" s="1430"/>
      <c r="H491" s="1426"/>
      <c r="I491" s="1426"/>
      <c r="J491" s="1426"/>
      <c r="K491" s="1426"/>
      <c r="L491" s="1426"/>
      <c r="M491" s="1426"/>
      <c r="N491" s="1426"/>
      <c r="O491" s="1570"/>
      <c r="P491" s="1570"/>
      <c r="Q491" s="1570"/>
      <c r="R491" s="1570"/>
      <c r="S491" s="1570"/>
      <c r="T491" s="1570"/>
      <c r="U491" s="1570"/>
      <c r="V491" s="1570"/>
      <c r="W491" s="1570"/>
      <c r="X491" s="1570"/>
      <c r="Y491" s="1570"/>
      <c r="Z491" s="1441"/>
      <c r="AA491" s="1570"/>
      <c r="AB491" s="1570"/>
      <c r="AC491" s="1570"/>
      <c r="AD491" s="1570"/>
      <c r="AE491" s="1570"/>
      <c r="AF491" s="1570"/>
      <c r="AG491" s="1570"/>
      <c r="AH491" s="1570"/>
      <c r="AI491" s="1570"/>
      <c r="AJ491" s="1570"/>
      <c r="AK491" s="1472" t="str">
        <f t="shared" si="38"/>
        <v>нет</v>
      </c>
      <c r="AL491" s="1571">
        <f t="shared" si="39"/>
        <v>0</v>
      </c>
      <c r="AM491" s="1474"/>
      <c r="AN491" s="1472"/>
      <c r="AO491" s="1472"/>
      <c r="AP491" s="1472" t="str">
        <f t="shared" si="40"/>
        <v>нет</v>
      </c>
      <c r="AQ491" s="1473">
        <f t="shared" si="41"/>
        <v>0</v>
      </c>
      <c r="AR491" s="1451"/>
      <c r="AS491" s="1451"/>
      <c r="AT491" s="1572"/>
      <c r="AU491" s="1421"/>
      <c r="AV491" s="1573"/>
    </row>
    <row r="492" spans="1:48" ht="15.75" customHeight="1">
      <c r="A492" s="1426"/>
      <c r="B492" s="1538"/>
      <c r="C492" s="1569"/>
      <c r="D492" s="1415"/>
      <c r="E492" s="1429"/>
      <c r="F492" s="1516"/>
      <c r="G492" s="1430"/>
      <c r="H492" s="1426"/>
      <c r="I492" s="1426"/>
      <c r="J492" s="1426"/>
      <c r="K492" s="1426"/>
      <c r="L492" s="1426"/>
      <c r="M492" s="1426"/>
      <c r="N492" s="1426"/>
      <c r="O492" s="1570"/>
      <c r="P492" s="1570"/>
      <c r="Q492" s="1570"/>
      <c r="R492" s="1570"/>
      <c r="S492" s="1570"/>
      <c r="T492" s="1570"/>
      <c r="U492" s="1570"/>
      <c r="V492" s="1570"/>
      <c r="W492" s="1570"/>
      <c r="X492" s="1570"/>
      <c r="Y492" s="1570"/>
      <c r="Z492" s="1441"/>
      <c r="AA492" s="1570"/>
      <c r="AB492" s="1570"/>
      <c r="AC492" s="1570"/>
      <c r="AD492" s="1570"/>
      <c r="AE492" s="1570"/>
      <c r="AF492" s="1570"/>
      <c r="AG492" s="1570"/>
      <c r="AH492" s="1570"/>
      <c r="AI492" s="1570"/>
      <c r="AJ492" s="1570"/>
      <c r="AK492" s="1472" t="str">
        <f t="shared" si="38"/>
        <v>нет</v>
      </c>
      <c r="AL492" s="1571">
        <f t="shared" si="39"/>
        <v>0</v>
      </c>
      <c r="AM492" s="1474"/>
      <c r="AN492" s="1472"/>
      <c r="AO492" s="1472"/>
      <c r="AP492" s="1472" t="str">
        <f t="shared" si="40"/>
        <v>нет</v>
      </c>
      <c r="AQ492" s="1473">
        <f t="shared" si="41"/>
        <v>0</v>
      </c>
      <c r="AR492" s="1451"/>
      <c r="AS492" s="1451"/>
      <c r="AT492" s="1572"/>
      <c r="AU492" s="1421"/>
      <c r="AV492" s="1573"/>
    </row>
    <row r="493" spans="1:48" ht="15.75" customHeight="1">
      <c r="A493" s="1426"/>
      <c r="B493" s="1538"/>
      <c r="C493" s="1569"/>
      <c r="D493" s="1415"/>
      <c r="E493" s="1429"/>
      <c r="F493" s="1516"/>
      <c r="G493" s="1430"/>
      <c r="H493" s="1426"/>
      <c r="I493" s="1426"/>
      <c r="J493" s="1426"/>
      <c r="K493" s="1426"/>
      <c r="L493" s="1426"/>
      <c r="M493" s="1426"/>
      <c r="N493" s="1426"/>
      <c r="O493" s="1570"/>
      <c r="P493" s="1570"/>
      <c r="Q493" s="1570"/>
      <c r="R493" s="1570"/>
      <c r="S493" s="1570"/>
      <c r="T493" s="1570"/>
      <c r="U493" s="1570"/>
      <c r="V493" s="1570"/>
      <c r="W493" s="1570"/>
      <c r="X493" s="1570"/>
      <c r="Y493" s="1570"/>
      <c r="Z493" s="1441"/>
      <c r="AA493" s="1570"/>
      <c r="AB493" s="1570"/>
      <c r="AC493" s="1570"/>
      <c r="AD493" s="1570"/>
      <c r="AE493" s="1570"/>
      <c r="AF493" s="1570"/>
      <c r="AG493" s="1570"/>
      <c r="AH493" s="1570"/>
      <c r="AI493" s="1570"/>
      <c r="AJ493" s="1570"/>
      <c r="AK493" s="1472" t="str">
        <f t="shared" si="38"/>
        <v>нет</v>
      </c>
      <c r="AL493" s="1571">
        <f t="shared" si="39"/>
        <v>0</v>
      </c>
      <c r="AM493" s="1474"/>
      <c r="AN493" s="1472"/>
      <c r="AO493" s="1472"/>
      <c r="AP493" s="1472" t="str">
        <f t="shared" si="40"/>
        <v>нет</v>
      </c>
      <c r="AQ493" s="1473">
        <f t="shared" si="41"/>
        <v>0</v>
      </c>
      <c r="AR493" s="1451"/>
      <c r="AS493" s="1451"/>
      <c r="AT493" s="1572"/>
      <c r="AU493" s="1421"/>
      <c r="AV493" s="1573"/>
    </row>
    <row r="494" spans="1:48" ht="15.75" customHeight="1">
      <c r="A494" s="1426"/>
      <c r="B494" s="1538"/>
      <c r="C494" s="1569"/>
      <c r="D494" s="1415"/>
      <c r="E494" s="1429"/>
      <c r="F494" s="1516"/>
      <c r="G494" s="1430"/>
      <c r="H494" s="1426"/>
      <c r="I494" s="1426"/>
      <c r="J494" s="1426"/>
      <c r="K494" s="1426"/>
      <c r="L494" s="1426"/>
      <c r="M494" s="1426"/>
      <c r="N494" s="1426"/>
      <c r="O494" s="1570"/>
      <c r="P494" s="1570"/>
      <c r="Q494" s="1570"/>
      <c r="R494" s="1570"/>
      <c r="S494" s="1570"/>
      <c r="T494" s="1570"/>
      <c r="U494" s="1570"/>
      <c r="V494" s="1570"/>
      <c r="W494" s="1570"/>
      <c r="X494" s="1570"/>
      <c r="Y494" s="1570"/>
      <c r="Z494" s="1441"/>
      <c r="AA494" s="1570"/>
      <c r="AB494" s="1570"/>
      <c r="AC494" s="1570"/>
      <c r="AD494" s="1570"/>
      <c r="AE494" s="1570"/>
      <c r="AF494" s="1570"/>
      <c r="AG494" s="1570"/>
      <c r="AH494" s="1570"/>
      <c r="AI494" s="1570"/>
      <c r="AJ494" s="1570"/>
      <c r="AK494" s="1472" t="str">
        <f t="shared" si="38"/>
        <v>нет</v>
      </c>
      <c r="AL494" s="1571">
        <f t="shared" si="39"/>
        <v>0</v>
      </c>
      <c r="AM494" s="1474"/>
      <c r="AN494" s="1472"/>
      <c r="AO494" s="1472"/>
      <c r="AP494" s="1472" t="str">
        <f t="shared" si="40"/>
        <v>нет</v>
      </c>
      <c r="AQ494" s="1473">
        <f t="shared" si="41"/>
        <v>0</v>
      </c>
      <c r="AR494" s="1451"/>
      <c r="AS494" s="1451"/>
      <c r="AT494" s="1572"/>
      <c r="AU494" s="1421"/>
      <c r="AV494" s="1573"/>
    </row>
    <row r="495" spans="1:48" ht="15.75" customHeight="1">
      <c r="A495" s="1426"/>
      <c r="B495" s="1538"/>
      <c r="C495" s="1569"/>
      <c r="D495" s="1415"/>
      <c r="E495" s="1429"/>
      <c r="F495" s="1516"/>
      <c r="G495" s="1430"/>
      <c r="H495" s="1426"/>
      <c r="I495" s="1426"/>
      <c r="J495" s="1426"/>
      <c r="K495" s="1426"/>
      <c r="L495" s="1426"/>
      <c r="M495" s="1426"/>
      <c r="N495" s="1426"/>
      <c r="O495" s="1570"/>
      <c r="P495" s="1570"/>
      <c r="Q495" s="1570"/>
      <c r="R495" s="1570"/>
      <c r="S495" s="1570"/>
      <c r="T495" s="1570"/>
      <c r="U495" s="1570"/>
      <c r="V495" s="1570"/>
      <c r="W495" s="1570"/>
      <c r="X495" s="1570"/>
      <c r="Y495" s="1570"/>
      <c r="Z495" s="1441"/>
      <c r="AA495" s="1570"/>
      <c r="AB495" s="1570"/>
      <c r="AC495" s="1570"/>
      <c r="AD495" s="1570"/>
      <c r="AE495" s="1570"/>
      <c r="AF495" s="1570"/>
      <c r="AG495" s="1570"/>
      <c r="AH495" s="1570"/>
      <c r="AI495" s="1570"/>
      <c r="AJ495" s="1570"/>
      <c r="AK495" s="1472" t="str">
        <f t="shared" si="38"/>
        <v>нет</v>
      </c>
      <c r="AL495" s="1571">
        <f t="shared" si="39"/>
        <v>0</v>
      </c>
      <c r="AM495" s="1474"/>
      <c r="AN495" s="1472"/>
      <c r="AO495" s="1472"/>
      <c r="AP495" s="1472" t="str">
        <f t="shared" si="40"/>
        <v>нет</v>
      </c>
      <c r="AQ495" s="1473">
        <f t="shared" si="41"/>
        <v>0</v>
      </c>
      <c r="AR495" s="1451"/>
      <c r="AS495" s="1451"/>
      <c r="AT495" s="1572"/>
      <c r="AU495" s="1421"/>
      <c r="AV495" s="1573"/>
    </row>
    <row r="496" spans="1:48" ht="15.75" customHeight="1">
      <c r="A496" s="1426"/>
      <c r="B496" s="1538"/>
      <c r="C496" s="1569"/>
      <c r="D496" s="1415"/>
      <c r="E496" s="1429"/>
      <c r="F496" s="1516"/>
      <c r="G496" s="1430"/>
      <c r="H496" s="1426"/>
      <c r="I496" s="1426"/>
      <c r="J496" s="1426"/>
      <c r="K496" s="1426"/>
      <c r="L496" s="1426"/>
      <c r="M496" s="1426"/>
      <c r="N496" s="1426"/>
      <c r="O496" s="1570"/>
      <c r="P496" s="1570"/>
      <c r="Q496" s="1570"/>
      <c r="R496" s="1570"/>
      <c r="S496" s="1570"/>
      <c r="T496" s="1570"/>
      <c r="U496" s="1570"/>
      <c r="V496" s="1570"/>
      <c r="W496" s="1570"/>
      <c r="X496" s="1570"/>
      <c r="Y496" s="1570"/>
      <c r="Z496" s="1441"/>
      <c r="AA496" s="1570"/>
      <c r="AB496" s="1570"/>
      <c r="AC496" s="1570"/>
      <c r="AD496" s="1570"/>
      <c r="AE496" s="1570"/>
      <c r="AF496" s="1570"/>
      <c r="AG496" s="1570"/>
      <c r="AH496" s="1570"/>
      <c r="AI496" s="1570"/>
      <c r="AJ496" s="1570"/>
      <c r="AK496" s="1472" t="str">
        <f t="shared" si="38"/>
        <v>нет</v>
      </c>
      <c r="AL496" s="1571">
        <f t="shared" si="39"/>
        <v>0</v>
      </c>
      <c r="AM496" s="1474"/>
      <c r="AN496" s="1472"/>
      <c r="AO496" s="1472"/>
      <c r="AP496" s="1472" t="str">
        <f t="shared" si="40"/>
        <v>нет</v>
      </c>
      <c r="AQ496" s="1473">
        <f t="shared" si="41"/>
        <v>0</v>
      </c>
      <c r="AR496" s="1451"/>
      <c r="AS496" s="1451"/>
      <c r="AT496" s="1572"/>
      <c r="AU496" s="1421"/>
      <c r="AV496" s="1573"/>
    </row>
    <row r="497" spans="1:48" ht="15.75" customHeight="1">
      <c r="A497" s="1426"/>
      <c r="B497" s="1538"/>
      <c r="C497" s="1569"/>
      <c r="D497" s="1415"/>
      <c r="E497" s="1429"/>
      <c r="F497" s="1516"/>
      <c r="G497" s="1430"/>
      <c r="H497" s="1426"/>
      <c r="I497" s="1426"/>
      <c r="J497" s="1426"/>
      <c r="K497" s="1426"/>
      <c r="L497" s="1426"/>
      <c r="M497" s="1426"/>
      <c r="N497" s="1426"/>
      <c r="O497" s="1570"/>
      <c r="P497" s="1570"/>
      <c r="Q497" s="1570"/>
      <c r="R497" s="1570"/>
      <c r="S497" s="1570"/>
      <c r="T497" s="1570"/>
      <c r="U497" s="1570"/>
      <c r="V497" s="1570"/>
      <c r="W497" s="1570"/>
      <c r="X497" s="1570"/>
      <c r="Y497" s="1570"/>
      <c r="Z497" s="1441"/>
      <c r="AA497" s="1570"/>
      <c r="AB497" s="1570"/>
      <c r="AC497" s="1570"/>
      <c r="AD497" s="1570"/>
      <c r="AE497" s="1570"/>
      <c r="AF497" s="1570"/>
      <c r="AG497" s="1570"/>
      <c r="AH497" s="1570"/>
      <c r="AI497" s="1570"/>
      <c r="AJ497" s="1570"/>
      <c r="AK497" s="1472" t="str">
        <f t="shared" si="38"/>
        <v>нет</v>
      </c>
      <c r="AL497" s="1571">
        <f t="shared" si="39"/>
        <v>0</v>
      </c>
      <c r="AM497" s="1474"/>
      <c r="AN497" s="1472"/>
      <c r="AO497" s="1472"/>
      <c r="AP497" s="1472" t="str">
        <f t="shared" si="40"/>
        <v>нет</v>
      </c>
      <c r="AQ497" s="1473">
        <f t="shared" si="41"/>
        <v>0</v>
      </c>
      <c r="AR497" s="1451"/>
      <c r="AS497" s="1451"/>
      <c r="AT497" s="1572"/>
      <c r="AU497" s="1421"/>
      <c r="AV497" s="1573"/>
    </row>
    <row r="498" spans="1:48" ht="15.75" customHeight="1">
      <c r="A498" s="1426"/>
      <c r="B498" s="1538"/>
      <c r="C498" s="1569"/>
      <c r="D498" s="1415"/>
      <c r="E498" s="1429"/>
      <c r="F498" s="1516"/>
      <c r="G498" s="1430"/>
      <c r="H498" s="1426"/>
      <c r="I498" s="1426"/>
      <c r="J498" s="1426"/>
      <c r="K498" s="1426"/>
      <c r="L498" s="1426"/>
      <c r="M498" s="1426"/>
      <c r="N498" s="1426"/>
      <c r="O498" s="1570"/>
      <c r="P498" s="1570"/>
      <c r="Q498" s="1570"/>
      <c r="R498" s="1570"/>
      <c r="S498" s="1570"/>
      <c r="T498" s="1570"/>
      <c r="U498" s="1570"/>
      <c r="V498" s="1570"/>
      <c r="W498" s="1570"/>
      <c r="X498" s="1570"/>
      <c r="Y498" s="1570"/>
      <c r="Z498" s="1441"/>
      <c r="AA498" s="1570"/>
      <c r="AB498" s="1570"/>
      <c r="AC498" s="1570"/>
      <c r="AD498" s="1570"/>
      <c r="AE498" s="1570"/>
      <c r="AF498" s="1570"/>
      <c r="AG498" s="1570"/>
      <c r="AH498" s="1570"/>
      <c r="AI498" s="1570"/>
      <c r="AJ498" s="1570"/>
      <c r="AK498" s="1472" t="str">
        <f t="shared" si="38"/>
        <v>нет</v>
      </c>
      <c r="AL498" s="1571">
        <f t="shared" si="39"/>
        <v>0</v>
      </c>
      <c r="AM498" s="1474"/>
      <c r="AN498" s="1472"/>
      <c r="AO498" s="1472"/>
      <c r="AP498" s="1472" t="str">
        <f t="shared" si="40"/>
        <v>нет</v>
      </c>
      <c r="AQ498" s="1473">
        <f t="shared" si="41"/>
        <v>0</v>
      </c>
      <c r="AR498" s="1451"/>
      <c r="AS498" s="1451"/>
      <c r="AT498" s="1572"/>
      <c r="AU498" s="1421"/>
      <c r="AV498" s="1573"/>
    </row>
    <row r="499" spans="1:48" ht="15.75" customHeight="1">
      <c r="A499" s="1426"/>
      <c r="B499" s="1538"/>
      <c r="C499" s="1569"/>
      <c r="D499" s="1415"/>
      <c r="E499" s="1429"/>
      <c r="F499" s="1516"/>
      <c r="G499" s="1430"/>
      <c r="H499" s="1426"/>
      <c r="I499" s="1426"/>
      <c r="J499" s="1426"/>
      <c r="K499" s="1426"/>
      <c r="L499" s="1426"/>
      <c r="M499" s="1426"/>
      <c r="N499" s="1426"/>
      <c r="O499" s="1570"/>
      <c r="P499" s="1570"/>
      <c r="Q499" s="1570"/>
      <c r="R499" s="1570"/>
      <c r="S499" s="1570"/>
      <c r="T499" s="1570"/>
      <c r="U499" s="1570"/>
      <c r="V499" s="1570"/>
      <c r="W499" s="1570"/>
      <c r="X499" s="1570"/>
      <c r="Y499" s="1570"/>
      <c r="Z499" s="1441"/>
      <c r="AA499" s="1570"/>
      <c r="AB499" s="1570"/>
      <c r="AC499" s="1570"/>
      <c r="AD499" s="1570"/>
      <c r="AE499" s="1570"/>
      <c r="AF499" s="1570"/>
      <c r="AG499" s="1570"/>
      <c r="AH499" s="1570"/>
      <c r="AI499" s="1570"/>
      <c r="AJ499" s="1570"/>
      <c r="AK499" s="1472" t="str">
        <f t="shared" si="38"/>
        <v>нет</v>
      </c>
      <c r="AL499" s="1571">
        <f t="shared" si="39"/>
        <v>0</v>
      </c>
      <c r="AM499" s="1474"/>
      <c r="AN499" s="1472"/>
      <c r="AO499" s="1472"/>
      <c r="AP499" s="1472" t="str">
        <f t="shared" si="40"/>
        <v>нет</v>
      </c>
      <c r="AQ499" s="1473">
        <f t="shared" si="41"/>
        <v>0</v>
      </c>
      <c r="AR499" s="1451"/>
      <c r="AS499" s="1451"/>
      <c r="AT499" s="1572"/>
      <c r="AU499" s="1421"/>
      <c r="AV499" s="1573"/>
    </row>
    <row r="500" spans="1:48" ht="15.75" customHeight="1">
      <c r="A500" s="1426"/>
      <c r="B500" s="1538"/>
      <c r="C500" s="1569"/>
      <c r="D500" s="1415"/>
      <c r="E500" s="1429"/>
      <c r="F500" s="1516"/>
      <c r="G500" s="1430"/>
      <c r="H500" s="1426"/>
      <c r="I500" s="1426"/>
      <c r="J500" s="1426"/>
      <c r="K500" s="1426"/>
      <c r="L500" s="1426"/>
      <c r="M500" s="1426"/>
      <c r="N500" s="1426"/>
      <c r="O500" s="1570"/>
      <c r="P500" s="1570"/>
      <c r="Q500" s="1570"/>
      <c r="R500" s="1570"/>
      <c r="S500" s="1570"/>
      <c r="T500" s="1570"/>
      <c r="U500" s="1570"/>
      <c r="V500" s="1570"/>
      <c r="W500" s="1570"/>
      <c r="X500" s="1570"/>
      <c r="Y500" s="1570"/>
      <c r="Z500" s="1441"/>
      <c r="AA500" s="1570"/>
      <c r="AB500" s="1570"/>
      <c r="AC500" s="1570"/>
      <c r="AD500" s="1570"/>
      <c r="AE500" s="1570"/>
      <c r="AF500" s="1570"/>
      <c r="AG500" s="1570"/>
      <c r="AH500" s="1570"/>
      <c r="AI500" s="1570"/>
      <c r="AJ500" s="1570"/>
      <c r="AK500" s="1472" t="str">
        <f t="shared" si="38"/>
        <v>нет</v>
      </c>
      <c r="AL500" s="1571">
        <f t="shared" si="39"/>
        <v>0</v>
      </c>
      <c r="AM500" s="1474"/>
      <c r="AN500" s="1472"/>
      <c r="AO500" s="1472"/>
      <c r="AP500" s="1472" t="str">
        <f t="shared" si="40"/>
        <v>нет</v>
      </c>
      <c r="AQ500" s="1473">
        <f t="shared" si="41"/>
        <v>0</v>
      </c>
      <c r="AR500" s="1451"/>
      <c r="AS500" s="1451"/>
      <c r="AT500" s="1572"/>
      <c r="AU500" s="1421"/>
      <c r="AV500" s="1573"/>
    </row>
    <row r="501" spans="1:48" ht="15.75" customHeight="1"/>
    <row r="502" spans="1:48" ht="15.75" customHeight="1"/>
    <row r="503" spans="1:48" ht="15.75" customHeight="1"/>
    <row r="504" spans="1:48" ht="15.75" customHeight="1"/>
    <row r="505" spans="1:48" ht="15.75" customHeight="1"/>
    <row r="506" spans="1:48" ht="15.75" customHeight="1"/>
    <row r="507" spans="1:48" ht="15.75" customHeight="1"/>
    <row r="508" spans="1:48" ht="15.75" customHeight="1"/>
    <row r="509" spans="1:48" ht="15.75" customHeight="1"/>
    <row r="510" spans="1:48" ht="15.75" customHeight="1"/>
    <row r="511" spans="1:48" ht="15.75" customHeight="1"/>
    <row r="512" spans="1:48"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row r="3950" ht="15.75" customHeight="1"/>
    <row r="3951" ht="15.75" customHeight="1"/>
    <row r="3952" ht="15.75" customHeight="1"/>
    <row r="3953" ht="15.75" customHeight="1"/>
    <row r="3954" ht="15.75" customHeight="1"/>
    <row r="3955" ht="15.75" customHeight="1"/>
    <row r="3956" ht="15.75" customHeight="1"/>
    <row r="3957" ht="15.75" customHeight="1"/>
    <row r="3958" ht="15.75" customHeight="1"/>
    <row r="3959" ht="15.75" customHeight="1"/>
    <row r="3960" ht="15.75" customHeight="1"/>
    <row r="3961" ht="15.75" customHeight="1"/>
    <row r="3962" ht="15.75" customHeight="1"/>
    <row r="3963" ht="15.75" customHeight="1"/>
    <row r="3964" ht="15.75" customHeight="1"/>
    <row r="3965" ht="15.75" customHeight="1"/>
    <row r="3966" ht="15.75" customHeight="1"/>
    <row r="3967" ht="15.75" customHeight="1"/>
    <row r="3968" ht="15.75" customHeight="1"/>
    <row r="3969" ht="15.75" customHeight="1"/>
    <row r="3970" ht="15.75" customHeight="1"/>
    <row r="3971" ht="15.75" customHeight="1"/>
    <row r="3972" ht="15.75" customHeight="1"/>
    <row r="3973" ht="15.75" customHeight="1"/>
    <row r="3974" ht="15.75" customHeight="1"/>
    <row r="3975" ht="15.75" customHeight="1"/>
    <row r="3976" ht="15.75" customHeight="1"/>
    <row r="3977" ht="15.75" customHeight="1"/>
    <row r="3978" ht="15.75" customHeight="1"/>
    <row r="3979" ht="15.75" customHeight="1"/>
    <row r="3980" ht="15.75" customHeight="1"/>
    <row r="3981" ht="15.75" customHeight="1"/>
    <row r="3982" ht="15.75" customHeight="1"/>
    <row r="3983" ht="15.75" customHeight="1"/>
    <row r="3984" ht="15.75" customHeight="1"/>
    <row r="3985" ht="15.75" customHeight="1"/>
    <row r="3986" ht="15.75" customHeight="1"/>
    <row r="3987" ht="15.75" customHeight="1"/>
    <row r="3988" ht="15.75" customHeight="1"/>
    <row r="3989" ht="15.75" customHeight="1"/>
    <row r="3990" ht="15.75" customHeight="1"/>
    <row r="3991" ht="15.75" customHeight="1"/>
    <row r="3992" ht="15.75" customHeight="1"/>
    <row r="3993" ht="15.75" customHeight="1"/>
    <row r="3994" ht="15.75" customHeight="1"/>
    <row r="3995" ht="15.75" customHeight="1"/>
    <row r="3996" ht="15.75" customHeight="1"/>
    <row r="3997" ht="15.75" customHeight="1"/>
    <row r="3998" ht="15.75" customHeight="1"/>
    <row r="3999" ht="15.75" customHeight="1"/>
    <row r="4000" ht="15.75" customHeight="1"/>
    <row r="4001" ht="15.75" customHeight="1"/>
    <row r="4002" ht="15.75" customHeight="1"/>
    <row r="4003" ht="15.75" customHeight="1"/>
    <row r="4004" ht="15.75" customHeight="1"/>
    <row r="4005" ht="15.75" customHeight="1"/>
    <row r="4006" ht="15.75" customHeight="1"/>
    <row r="4007" ht="15.75" customHeight="1"/>
    <row r="4008" ht="15.75" customHeight="1"/>
    <row r="4009" ht="15.75" customHeight="1"/>
    <row r="4010" ht="15.75" customHeight="1"/>
    <row r="4011" ht="15.75" customHeight="1"/>
    <row r="4012" ht="15.75" customHeight="1"/>
    <row r="4013" ht="15.75" customHeight="1"/>
    <row r="4014" ht="15.75" customHeight="1"/>
    <row r="4015" ht="15.75" customHeight="1"/>
    <row r="4016" ht="15.75" customHeight="1"/>
    <row r="4017" ht="15.75" customHeight="1"/>
    <row r="4018" ht="15.75" customHeight="1"/>
    <row r="4019" ht="15.75" customHeight="1"/>
    <row r="4020" ht="15.75" customHeight="1"/>
    <row r="4021" ht="15.75" customHeight="1"/>
    <row r="4022" ht="15.75" customHeight="1"/>
    <row r="4023" ht="15.75" customHeight="1"/>
    <row r="4024" ht="15.75" customHeight="1"/>
    <row r="4025" ht="15.75" customHeight="1"/>
    <row r="4026" ht="15.75" customHeight="1"/>
    <row r="4027" ht="15.75" customHeight="1"/>
    <row r="4028" ht="15.75" customHeight="1"/>
    <row r="4029" ht="15.75" customHeight="1"/>
    <row r="4030" ht="15.75" customHeight="1"/>
    <row r="4031" ht="15.75" customHeight="1"/>
    <row r="4032" ht="15.75" customHeight="1"/>
    <row r="4033" ht="15.75" customHeight="1"/>
    <row r="4034" ht="15.75" customHeight="1"/>
    <row r="4035" ht="15.75" customHeight="1"/>
    <row r="4036" ht="15.75" customHeight="1"/>
    <row r="4037" ht="15.75" customHeight="1"/>
    <row r="4038" ht="15.75" customHeight="1"/>
    <row r="4039" ht="15.75" customHeight="1"/>
    <row r="4040" ht="15.75" customHeight="1"/>
    <row r="4041" ht="15.75" customHeight="1"/>
    <row r="4042" ht="15.75" customHeight="1"/>
    <row r="4043" ht="15.75" customHeight="1"/>
    <row r="4044" ht="15.75" customHeight="1"/>
    <row r="4045" ht="15.75" customHeight="1"/>
    <row r="4046" ht="15.75" customHeight="1"/>
    <row r="4047" ht="15.75" customHeight="1"/>
    <row r="4048" ht="15.75" customHeight="1"/>
    <row r="4049" ht="15.75" customHeight="1"/>
    <row r="4050" ht="15.75" customHeight="1"/>
    <row r="4051" ht="15.75" customHeight="1"/>
    <row r="4052" ht="15.75" customHeight="1"/>
    <row r="4053" ht="15.75" customHeight="1"/>
    <row r="4054" ht="15.75" customHeight="1"/>
    <row r="4055" ht="15.75" customHeight="1"/>
    <row r="4056" ht="15.75" customHeight="1"/>
    <row r="4057" ht="15.75" customHeight="1"/>
    <row r="4058" ht="15.75" customHeight="1"/>
    <row r="4059" ht="15.75" customHeight="1"/>
    <row r="4060" ht="15.75" customHeight="1"/>
    <row r="4061" ht="15.75" customHeight="1"/>
    <row r="4062" ht="15.75" customHeight="1"/>
    <row r="4063" ht="15.75" customHeight="1"/>
    <row r="4064" ht="15.75" customHeight="1"/>
    <row r="4065" ht="15.75" customHeight="1"/>
    <row r="4066" ht="15.75" customHeight="1"/>
    <row r="4067" ht="15.75" customHeight="1"/>
    <row r="4068" ht="15.75" customHeight="1"/>
    <row r="4069" ht="15.75" customHeight="1"/>
    <row r="4070" ht="15.75" customHeight="1"/>
    <row r="4071" ht="15.75" customHeight="1"/>
    <row r="4072" ht="15.75" customHeight="1"/>
    <row r="4073" ht="15.75" customHeight="1"/>
    <row r="4074" ht="15.75" customHeight="1"/>
    <row r="4075" ht="15.75" customHeight="1"/>
    <row r="4076" ht="15.75" customHeight="1"/>
    <row r="4077" ht="15.75" customHeight="1"/>
    <row r="4078" ht="15.75" customHeight="1"/>
    <row r="4079" ht="15.75" customHeight="1"/>
    <row r="4080" ht="15.75" customHeight="1"/>
    <row r="4081" ht="15.75" customHeight="1"/>
    <row r="4082" ht="15.75" customHeight="1"/>
    <row r="4083" ht="15.75" customHeight="1"/>
    <row r="4084" ht="15.75" customHeight="1"/>
    <row r="4085" ht="15.75" customHeight="1"/>
    <row r="4086" ht="15.75" customHeight="1"/>
    <row r="4087" ht="15.75" customHeight="1"/>
    <row r="4088" ht="15.75" customHeight="1"/>
    <row r="4089" ht="15.75" customHeight="1"/>
    <row r="4090" ht="15.75" customHeight="1"/>
    <row r="4091" ht="15.75" customHeight="1"/>
    <row r="4092" ht="15.75" customHeight="1"/>
    <row r="4093" ht="15.75" customHeight="1"/>
    <row r="4094" ht="15.75" customHeight="1"/>
    <row r="4095" ht="15.75" customHeight="1"/>
    <row r="4096" ht="15.75" customHeight="1"/>
    <row r="4097" ht="15.75" customHeight="1"/>
    <row r="4098" ht="15.75" customHeight="1"/>
    <row r="4099" ht="15.75" customHeight="1"/>
    <row r="4100" ht="15.75" customHeight="1"/>
    <row r="4101" ht="15.75" customHeight="1"/>
    <row r="4102" ht="15.75" customHeight="1"/>
    <row r="4103" ht="15.75" customHeight="1"/>
    <row r="4104" ht="15.75" customHeight="1"/>
    <row r="4105" ht="15.75" customHeight="1"/>
    <row r="4106" ht="15.75" customHeight="1"/>
    <row r="4107" ht="15.75" customHeight="1"/>
    <row r="4108" ht="15.75" customHeight="1"/>
    <row r="4109" ht="15.75" customHeight="1"/>
    <row r="4110" ht="15.75" customHeight="1"/>
    <row r="4111" ht="15.75" customHeight="1"/>
    <row r="4112" ht="15.75" customHeight="1"/>
    <row r="4113" ht="15.75" customHeight="1"/>
    <row r="4114" ht="15.75" customHeight="1"/>
    <row r="4115" ht="15.75" customHeight="1"/>
    <row r="4116" ht="15.75" customHeight="1"/>
    <row r="4117" ht="15.75" customHeight="1"/>
    <row r="4118" ht="15.75" customHeight="1"/>
    <row r="4119" ht="15.75" customHeight="1"/>
    <row r="4120" ht="15.75" customHeight="1"/>
    <row r="4121" ht="15.75" customHeight="1"/>
    <row r="4122" ht="15.75" customHeight="1"/>
    <row r="4123" ht="15.75" customHeight="1"/>
    <row r="4124" ht="15.75" customHeight="1"/>
    <row r="4125" ht="15.75" customHeight="1"/>
    <row r="4126" ht="15.75" customHeight="1"/>
    <row r="4127" ht="15.75" customHeight="1"/>
    <row r="4128" ht="15.75" customHeight="1"/>
    <row r="4129" ht="15.75" customHeight="1"/>
    <row r="4130" ht="15.75" customHeight="1"/>
    <row r="4131" ht="15.75" customHeight="1"/>
    <row r="4132" ht="15.75" customHeight="1"/>
    <row r="4133" ht="15.75" customHeight="1"/>
    <row r="4134" ht="15.75" customHeight="1"/>
    <row r="4135" ht="15.75" customHeight="1"/>
    <row r="4136" ht="15.75" customHeight="1"/>
    <row r="4137" ht="15.75" customHeight="1"/>
    <row r="4138" ht="15.75" customHeight="1"/>
    <row r="4139" ht="15.75" customHeight="1"/>
    <row r="4140" ht="15.75" customHeight="1"/>
    <row r="4141" ht="15.75" customHeight="1"/>
    <row r="4142" ht="15.75" customHeight="1"/>
    <row r="4143" ht="15.75" customHeight="1"/>
    <row r="4144" ht="15.75" customHeight="1"/>
    <row r="4145" ht="15.75" customHeight="1"/>
    <row r="4146" ht="15.75" customHeight="1"/>
    <row r="4147" ht="15.75" customHeight="1"/>
    <row r="4148" ht="15.75" customHeight="1"/>
    <row r="4149" ht="15.75" customHeight="1"/>
    <row r="4150" ht="15.75" customHeight="1"/>
    <row r="4151" ht="15.75" customHeight="1"/>
    <row r="4152" ht="15.75" customHeight="1"/>
    <row r="4153" ht="15.75" customHeight="1"/>
    <row r="4154" ht="15.75" customHeight="1"/>
    <row r="4155" ht="15.75" customHeight="1"/>
    <row r="4156" ht="15.75" customHeight="1"/>
    <row r="4157" ht="15.75" customHeight="1"/>
    <row r="4158" ht="15.75" customHeight="1"/>
    <row r="4159" ht="15.75" customHeight="1"/>
    <row r="4160" ht="15.75" customHeight="1"/>
    <row r="4161" ht="15.75" customHeight="1"/>
    <row r="4162" ht="15.75" customHeight="1"/>
    <row r="4163" ht="15.75" customHeight="1"/>
    <row r="4164" ht="15.75" customHeight="1"/>
    <row r="4165" ht="15.75" customHeight="1"/>
    <row r="4166" ht="15.75" customHeight="1"/>
    <row r="4167" ht="15.75" customHeight="1"/>
    <row r="4168" ht="15.75" customHeight="1"/>
    <row r="4169" ht="15.75" customHeight="1"/>
    <row r="4170" ht="15.75" customHeight="1"/>
    <row r="4171" ht="15.75" customHeight="1"/>
    <row r="4172" ht="15.75" customHeight="1"/>
    <row r="4173" ht="15.75" customHeight="1"/>
    <row r="4174" ht="15.75" customHeight="1"/>
    <row r="4175" ht="15.75" customHeight="1"/>
    <row r="4176" ht="15.75" customHeight="1"/>
    <row r="4177" ht="15.75" customHeight="1"/>
    <row r="4178" ht="15.75" customHeight="1"/>
    <row r="4179" ht="15.75" customHeight="1"/>
    <row r="4180" ht="15.75" customHeight="1"/>
    <row r="4181" ht="15.75" customHeight="1"/>
    <row r="4182" ht="15.75" customHeight="1"/>
    <row r="4183" ht="15.75" customHeight="1"/>
    <row r="4184" ht="15.75" customHeight="1"/>
    <row r="4185" ht="15.75" customHeight="1"/>
    <row r="4186" ht="15.75" customHeight="1"/>
    <row r="4187" ht="15.75" customHeight="1"/>
    <row r="4188" ht="15.75" customHeight="1"/>
    <row r="4189" ht="15.75" customHeight="1"/>
    <row r="4190" ht="15.75" customHeight="1"/>
    <row r="4191" ht="15.75" customHeight="1"/>
    <row r="4192" ht="15.75" customHeight="1"/>
    <row r="4193" ht="15.75" customHeight="1"/>
    <row r="4194" ht="15.75" customHeight="1"/>
    <row r="4195" ht="15.75" customHeight="1"/>
    <row r="4196" ht="15.75" customHeight="1"/>
    <row r="4197" ht="15.75" customHeight="1"/>
    <row r="4198" ht="15.75" customHeight="1"/>
    <row r="4199" ht="15.75" customHeight="1"/>
    <row r="4200" ht="15.75" customHeight="1"/>
    <row r="4201" ht="15.75" customHeight="1"/>
    <row r="4202" ht="15.75" customHeight="1"/>
    <row r="4203" ht="15.75" customHeight="1"/>
    <row r="4204" ht="15.75" customHeight="1"/>
    <row r="4205" ht="15.75" customHeight="1"/>
    <row r="4206" ht="15.75" customHeight="1"/>
    <row r="4207" ht="15.75" customHeight="1"/>
    <row r="4208" ht="15.75" customHeight="1"/>
    <row r="4209" ht="15.75" customHeight="1"/>
    <row r="4210" ht="15.75" customHeight="1"/>
    <row r="4211" ht="15.75" customHeight="1"/>
    <row r="4212" ht="15.75" customHeight="1"/>
    <row r="4213" ht="15.75" customHeight="1"/>
    <row r="4214" ht="15.75" customHeight="1"/>
    <row r="4215" ht="15.75" customHeight="1"/>
    <row r="4216" ht="15.75" customHeight="1"/>
    <row r="4217" ht="15.75" customHeight="1"/>
    <row r="4218" ht="15.75" customHeight="1"/>
    <row r="4219" ht="15.75" customHeight="1"/>
    <row r="4220" ht="15.75" customHeight="1"/>
    <row r="4221" ht="15.75" customHeight="1"/>
    <row r="4222" ht="15.75" customHeight="1"/>
    <row r="4223" ht="15.75" customHeight="1"/>
    <row r="4224" ht="15.75" customHeight="1"/>
    <row r="4225" ht="15.75" customHeight="1"/>
    <row r="4226" ht="15.75" customHeight="1"/>
    <row r="4227" ht="15.75" customHeight="1"/>
    <row r="4228" ht="15.75" customHeight="1"/>
    <row r="4229" ht="15.75" customHeight="1"/>
    <row r="4230" ht="15.75" customHeight="1"/>
    <row r="4231" ht="15.75" customHeight="1"/>
    <row r="4232" ht="15.75" customHeight="1"/>
    <row r="4233" ht="15.75" customHeight="1"/>
    <row r="4234" ht="15.75" customHeight="1"/>
    <row r="4235" ht="15.75" customHeight="1"/>
    <row r="4236" ht="15.75" customHeight="1"/>
    <row r="4237" ht="15.75" customHeight="1"/>
    <row r="4238" ht="15.75" customHeight="1"/>
    <row r="4239" ht="15.75" customHeight="1"/>
    <row r="4240" ht="15.75" customHeight="1"/>
    <row r="4241" ht="15.75" customHeight="1"/>
    <row r="4242" ht="15.75" customHeight="1"/>
    <row r="4243" ht="15.75" customHeight="1"/>
    <row r="4244" ht="15.75" customHeight="1"/>
    <row r="4245" ht="15.75" customHeight="1"/>
    <row r="4246" ht="15.75" customHeight="1"/>
    <row r="4247" ht="15.75" customHeight="1"/>
    <row r="4248" ht="15.75" customHeight="1"/>
    <row r="4249" ht="15.75" customHeight="1"/>
    <row r="4250" ht="15.75" customHeight="1"/>
    <row r="4251" ht="15.75" customHeight="1"/>
    <row r="4252" ht="15.75" customHeight="1"/>
    <row r="4253" ht="15.75" customHeight="1"/>
    <row r="4254" ht="15.75" customHeight="1"/>
    <row r="4255" ht="15.75" customHeight="1"/>
    <row r="4256" ht="15.75" customHeight="1"/>
    <row r="4257" ht="15.75" customHeight="1"/>
    <row r="4258" ht="15.75" customHeight="1"/>
    <row r="4259" ht="15.75" customHeight="1"/>
    <row r="4260" ht="15.75" customHeight="1"/>
    <row r="4261" ht="15.75" customHeight="1"/>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row r="4308" ht="15.75" customHeight="1"/>
    <row r="4309" ht="15.75" customHeight="1"/>
    <row r="4310" ht="15.75" customHeight="1"/>
    <row r="4311" ht="15.75" customHeight="1"/>
    <row r="4312" ht="15.75" customHeight="1"/>
    <row r="4313" ht="15.75" customHeight="1"/>
    <row r="4314" ht="15.75" customHeight="1"/>
    <row r="4315" ht="15.75" customHeight="1"/>
    <row r="4316" ht="15.75" customHeight="1"/>
    <row r="4317" ht="15.75" customHeight="1"/>
    <row r="4318" ht="15.75" customHeight="1"/>
    <row r="4319" ht="15.75" customHeight="1"/>
    <row r="4320" ht="15.75" customHeight="1"/>
    <row r="4321" ht="15.75" customHeight="1"/>
    <row r="4322" ht="15.75" customHeight="1"/>
    <row r="4323" ht="15.75" customHeight="1"/>
    <row r="4324" ht="15.75" customHeight="1"/>
    <row r="4325" ht="15.75" customHeight="1"/>
    <row r="4326" ht="15.75" customHeight="1"/>
    <row r="4327" ht="15.75" customHeight="1"/>
    <row r="4328" ht="15.75" customHeight="1"/>
    <row r="4329" ht="15.75" customHeight="1"/>
    <row r="4330" ht="15.75" customHeight="1"/>
    <row r="4331" ht="15.75" customHeight="1"/>
    <row r="4332" ht="15.75" customHeight="1"/>
    <row r="4333" ht="15.75" customHeight="1"/>
    <row r="4334" ht="15.75" customHeight="1"/>
    <row r="4335" ht="15.75" customHeight="1"/>
    <row r="4336" ht="15.75" customHeight="1"/>
    <row r="4337" ht="15.75" customHeight="1"/>
    <row r="4338" ht="15.75" customHeight="1"/>
    <row r="4339" ht="15.75" customHeight="1"/>
    <row r="4340" ht="15.75" customHeight="1"/>
    <row r="4341" ht="15.75" customHeight="1"/>
    <row r="4342" ht="15.75" customHeight="1"/>
    <row r="4343" ht="15.75" customHeight="1"/>
    <row r="4344" ht="15.75" customHeight="1"/>
    <row r="4345" ht="15.75" customHeight="1"/>
    <row r="4346" ht="15.75" customHeight="1"/>
    <row r="4347" ht="15.75" customHeight="1"/>
    <row r="4348" ht="15.75" customHeight="1"/>
    <row r="4349" ht="15.75" customHeight="1"/>
    <row r="4350" ht="15.75" customHeight="1"/>
    <row r="4351" ht="15.75" customHeight="1"/>
    <row r="4352" ht="15.75" customHeight="1"/>
    <row r="4353" ht="15.75" customHeight="1"/>
    <row r="4354" ht="15.75" customHeight="1"/>
    <row r="4355" ht="15.75" customHeight="1"/>
    <row r="4356" ht="15.75" customHeight="1"/>
    <row r="4357" ht="15.75" customHeight="1"/>
    <row r="4358" ht="15.75" customHeight="1"/>
    <row r="4359" ht="15.75" customHeight="1"/>
    <row r="4360" ht="15.75" customHeight="1"/>
    <row r="4361" ht="15.75" customHeight="1"/>
    <row r="4362" ht="15.75" customHeight="1"/>
    <row r="4363" ht="15.75" customHeight="1"/>
    <row r="4364" ht="15.75" customHeight="1"/>
    <row r="4365" ht="15.75" customHeight="1"/>
    <row r="4366" ht="15.75" customHeight="1"/>
    <row r="4367" ht="15.75" customHeight="1"/>
    <row r="4368" ht="15.75" customHeight="1"/>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sheetData>
  <autoFilter ref="A4:AV500">
    <filterColumn colId="5"/>
    <filterColumn colId="46"/>
  </autoFilter>
  <mergeCells count="31">
    <mergeCell ref="AL3:AL4"/>
    <mergeCell ref="AT3:AT4"/>
    <mergeCell ref="AU3:AU4"/>
    <mergeCell ref="AV3:AV4"/>
    <mergeCell ref="AN3:AN4"/>
    <mergeCell ref="AO3:AO4"/>
    <mergeCell ref="AP3:AP4"/>
    <mergeCell ref="AQ3:AQ4"/>
    <mergeCell ref="AR3:AR4"/>
    <mergeCell ref="AS3:AS4"/>
    <mergeCell ref="O3:O4"/>
    <mergeCell ref="P3:Y3"/>
    <mergeCell ref="Z3:Z4"/>
    <mergeCell ref="AA3:AJ3"/>
    <mergeCell ref="AK3:AK4"/>
    <mergeCell ref="A1:AV1"/>
    <mergeCell ref="A3:A4"/>
    <mergeCell ref="B3:B4"/>
    <mergeCell ref="C3:C4"/>
    <mergeCell ref="D3:D4"/>
    <mergeCell ref="E3:E4"/>
    <mergeCell ref="F3:F4"/>
    <mergeCell ref="G3:G4"/>
    <mergeCell ref="H3:H4"/>
    <mergeCell ref="I3:I4"/>
    <mergeCell ref="AM3:AM4"/>
    <mergeCell ref="J3:J4"/>
    <mergeCell ref="K3:K4"/>
    <mergeCell ref="L3:L4"/>
    <mergeCell ref="M3:M4"/>
    <mergeCell ref="N3:N4"/>
  </mergeCells>
  <phoneticPr fontId="0" type="noConversion"/>
  <dataValidations count="11">
    <dataValidation type="list" allowBlank="1" showInputMessage="1" showErrorMessage="1" sqref="AA5:AJ500 P5:Y500">
      <formula1>соц_положение_погибших_и_травмированных_угарным_газом</formula1>
    </dataValidation>
    <dataValidation type="list" allowBlank="1" showInputMessage="1" showErrorMessage="1" sqref="N5:N500">
      <formula1>причины_угар</formula1>
    </dataValidation>
    <dataValidation type="list" allowBlank="1" showInputMessage="1" showErrorMessage="1" sqref="M5:M500">
      <formula1>условия_угар</formula1>
    </dataValidation>
    <dataValidation type="list" allowBlank="1" showInputMessage="1" showErrorMessage="1" sqref="L5:L500">
      <formula1>этажность</formula1>
    </dataValidation>
    <dataValidation type="list" allowBlank="1" showInputMessage="1" showErrorMessage="1" sqref="K5:K500">
      <formula1>этажность_и_хоз.постройки</formula1>
    </dataValidation>
    <dataValidation type="list" allowBlank="1" showInputMessage="1" showErrorMessage="1" sqref="J5:J500">
      <formula1>место_угар</formula1>
    </dataValidation>
    <dataValidation type="list" allowBlank="1" showInputMessage="1" showErrorMessage="1" sqref="I5:I500">
      <formula1>распределение</formula1>
    </dataValidation>
    <dataValidation type="list" allowBlank="1" showInputMessage="1" showErrorMessage="1" sqref="G5:G500">
      <formula1>да_нет</formula1>
    </dataValidation>
    <dataValidation type="list" allowBlank="1" showInputMessage="1" showErrorMessage="1" sqref="AU5:AU500">
      <formula1>Принятое_процессуальное_решение1</formula1>
    </dataValidation>
    <dataValidation type="list" allowBlank="1" showInputMessage="1" showErrorMessage="1" sqref="F26 F74:F500 F46:F59">
      <formula1>районы_и_города_и_ДЧС</formula1>
    </dataValidation>
    <dataValidation type="list" allowBlank="1" showInputMessage="1" showErrorMessage="1" sqref="F27:F45 F5:F25 F60:F73">
      <formula1>районы</formula1>
    </dataValidation>
  </dataValidations>
  <pageMargins left="0.78" right="0.33" top="0.51" bottom="1" header="0.39" footer="0.5"/>
  <pageSetup paperSize="9" scale="36" orientation="landscape" r:id="rId1"/>
  <headerFooter alignWithMargins="0"/>
</worksheet>
</file>

<file path=xl/worksheets/sheet42.xml><?xml version="1.0" encoding="utf-8"?>
<worksheet xmlns="http://schemas.openxmlformats.org/spreadsheetml/2006/main" xmlns:r="http://schemas.openxmlformats.org/officeDocument/2006/relationships">
  <sheetPr codeName="Лист40">
    <tabColor rgb="FFFFC000"/>
  </sheetPr>
  <dimension ref="A1:W500"/>
  <sheetViews>
    <sheetView zoomScale="90" zoomScaleNormal="90" workbookViewId="0">
      <pane ySplit="3" topLeftCell="A31" activePane="bottomLeft" state="frozen"/>
      <selection activeCell="H15" sqref="H15"/>
      <selection pane="bottomLeft" activeCell="B25" sqref="B25"/>
    </sheetView>
  </sheetViews>
  <sheetFormatPr defaultRowHeight="12.75"/>
  <cols>
    <col min="1" max="1" width="5.85546875" customWidth="1"/>
    <col min="2" max="2" width="18.140625" customWidth="1"/>
    <col min="3" max="3" width="13.85546875" customWidth="1"/>
    <col min="4" max="4" width="9.7109375" customWidth="1"/>
    <col min="5" max="5" width="18.7109375" customWidth="1"/>
    <col min="6" max="6" width="7" customWidth="1"/>
    <col min="7" max="7" width="22.85546875" customWidth="1"/>
    <col min="8" max="8" width="16.140625" customWidth="1"/>
    <col min="9" max="9" width="16.7109375" customWidth="1"/>
    <col min="10" max="10" width="20.28515625" customWidth="1"/>
    <col min="11" max="11" width="12.85546875" customWidth="1"/>
    <col min="12" max="15" width="8.7109375" customWidth="1"/>
    <col min="16" max="16" width="19.7109375" customWidth="1"/>
    <col min="17" max="17" width="12.5703125" customWidth="1"/>
    <col min="18" max="18" width="11" customWidth="1"/>
    <col min="19" max="19" width="13" customWidth="1"/>
    <col min="20" max="20" width="11.5703125" customWidth="1"/>
  </cols>
  <sheetData>
    <row r="1" spans="1:23" ht="30.75" customHeight="1">
      <c r="A1" s="2950" t="s">
        <v>758</v>
      </c>
      <c r="B1" s="2950"/>
      <c r="C1" s="2950"/>
      <c r="D1" s="2950"/>
      <c r="E1" s="2950"/>
      <c r="F1" s="2950"/>
      <c r="G1" s="2950"/>
      <c r="H1" s="2950"/>
      <c r="I1" s="2950"/>
      <c r="J1" s="2950"/>
      <c r="K1" s="2950"/>
      <c r="L1" s="2950"/>
      <c r="M1" s="2950"/>
      <c r="N1" s="2950"/>
      <c r="O1" s="2950"/>
      <c r="P1" s="2950"/>
      <c r="Q1" s="2950"/>
      <c r="R1" s="2950"/>
      <c r="S1" s="2950"/>
      <c r="T1" s="2950"/>
      <c r="U1" s="2950"/>
      <c r="V1" s="2950"/>
      <c r="W1" s="2950"/>
    </row>
    <row r="2" spans="1:23" ht="13.5" thickBot="1">
      <c r="A2" s="4"/>
      <c r="B2" s="1475"/>
      <c r="C2" s="4"/>
      <c r="D2" s="4"/>
      <c r="E2" s="4"/>
      <c r="F2" s="4"/>
      <c r="G2" s="4"/>
      <c r="H2" s="4"/>
      <c r="I2" s="4"/>
      <c r="J2" s="4"/>
      <c r="K2" s="4"/>
      <c r="L2" s="4"/>
      <c r="M2" s="4"/>
      <c r="N2" s="4"/>
      <c r="O2" s="4"/>
      <c r="P2" s="4"/>
      <c r="R2" s="4"/>
      <c r="S2" s="4"/>
      <c r="T2" s="4"/>
    </row>
    <row r="3" spans="1:23" ht="36.75" customHeight="1" thickTop="1" thickBot="1">
      <c r="A3" s="1455" t="s">
        <v>121</v>
      </c>
      <c r="B3" s="1422" t="s">
        <v>1118</v>
      </c>
      <c r="C3" s="1455" t="s">
        <v>1203</v>
      </c>
      <c r="D3" s="1455" t="s">
        <v>1204</v>
      </c>
      <c r="E3" s="1455" t="s">
        <v>66</v>
      </c>
      <c r="F3" s="1455" t="s">
        <v>1090</v>
      </c>
      <c r="G3" s="1455" t="s">
        <v>1205</v>
      </c>
      <c r="H3" s="1455" t="s">
        <v>1206</v>
      </c>
      <c r="I3" s="1455" t="s">
        <v>1207</v>
      </c>
      <c r="J3" s="2200" t="s">
        <v>1208</v>
      </c>
      <c r="K3" s="2205" t="s">
        <v>1642</v>
      </c>
      <c r="L3" s="1611" t="s">
        <v>841</v>
      </c>
      <c r="M3" s="1611" t="s">
        <v>842</v>
      </c>
      <c r="N3" s="1611" t="s">
        <v>843</v>
      </c>
      <c r="O3" s="1611" t="s">
        <v>844</v>
      </c>
      <c r="P3" s="1652" t="s">
        <v>1197</v>
      </c>
      <c r="Q3" s="1455" t="s">
        <v>941</v>
      </c>
      <c r="R3" s="1612" t="s">
        <v>1129</v>
      </c>
      <c r="S3" s="1612" t="s">
        <v>1130</v>
      </c>
      <c r="T3" s="1612" t="s">
        <v>1131</v>
      </c>
      <c r="U3" s="1613" t="s">
        <v>1132</v>
      </c>
      <c r="V3" s="1618" t="s">
        <v>1133</v>
      </c>
      <c r="W3" s="1618" t="s">
        <v>41</v>
      </c>
    </row>
    <row r="4" spans="1:23" ht="90" thickTop="1">
      <c r="A4" s="1762">
        <v>1</v>
      </c>
      <c r="B4" s="1761">
        <v>171956090000002</v>
      </c>
      <c r="C4" s="1763">
        <v>42739</v>
      </c>
      <c r="D4" s="1764">
        <v>0.75347222222222221</v>
      </c>
      <c r="E4" s="1765" t="s">
        <v>135</v>
      </c>
      <c r="F4" s="1766" t="s">
        <v>145</v>
      </c>
      <c r="G4" s="1762" t="s">
        <v>1398</v>
      </c>
      <c r="H4" s="1728" t="s">
        <v>1399</v>
      </c>
      <c r="I4" s="1728" t="s">
        <v>1400</v>
      </c>
      <c r="J4" s="1728" t="s">
        <v>1401</v>
      </c>
      <c r="K4" s="1766"/>
      <c r="L4" s="1766"/>
      <c r="M4" s="1766"/>
      <c r="N4" s="1766"/>
      <c r="O4" s="1766"/>
      <c r="P4" s="1731" t="s">
        <v>920</v>
      </c>
      <c r="Q4" s="1759"/>
      <c r="R4" s="1767">
        <v>33</v>
      </c>
      <c r="S4" s="1762">
        <v>3</v>
      </c>
      <c r="T4" s="1762">
        <v>1</v>
      </c>
      <c r="U4" s="1759"/>
      <c r="V4" s="1759"/>
      <c r="W4" s="1759"/>
    </row>
    <row r="5" spans="1:23" ht="38.25">
      <c r="A5" s="1742">
        <v>1</v>
      </c>
      <c r="B5" s="1761">
        <v>171910090000006</v>
      </c>
      <c r="C5" s="1744">
        <v>42739</v>
      </c>
      <c r="D5" s="1745">
        <v>0.9916666666666667</v>
      </c>
      <c r="E5" s="1726" t="s">
        <v>128</v>
      </c>
      <c r="F5" s="1766" t="s">
        <v>138</v>
      </c>
      <c r="G5" s="1746" t="s">
        <v>1364</v>
      </c>
      <c r="H5" s="1728" t="s">
        <v>147</v>
      </c>
      <c r="I5" s="1746" t="s">
        <v>1368</v>
      </c>
      <c r="J5" s="1747" t="s">
        <v>1371</v>
      </c>
      <c r="K5" s="1766"/>
      <c r="L5" s="1766"/>
      <c r="M5" s="1766"/>
      <c r="N5" s="1766"/>
      <c r="O5" s="1766"/>
      <c r="P5" s="1765" t="s">
        <v>916</v>
      </c>
      <c r="Q5" s="1759"/>
      <c r="R5" s="1759">
        <v>22</v>
      </c>
      <c r="S5" s="1738">
        <v>3</v>
      </c>
      <c r="T5" s="1738">
        <v>1</v>
      </c>
      <c r="U5" s="1759"/>
      <c r="V5" s="1759"/>
      <c r="W5" s="1759"/>
    </row>
    <row r="6" spans="1:23" ht="38.25">
      <c r="A6" s="1742">
        <v>1</v>
      </c>
      <c r="B6" s="1743">
        <v>171910090000007</v>
      </c>
      <c r="C6" s="1744">
        <v>42740</v>
      </c>
      <c r="D6" s="1745">
        <v>6.9444444444444441E-3</v>
      </c>
      <c r="E6" s="1726" t="s">
        <v>128</v>
      </c>
      <c r="F6" s="1766" t="s">
        <v>138</v>
      </c>
      <c r="G6" s="1746" t="s">
        <v>1365</v>
      </c>
      <c r="H6" s="1728" t="s">
        <v>147</v>
      </c>
      <c r="I6" s="1746" t="s">
        <v>1369</v>
      </c>
      <c r="J6" s="1747" t="s">
        <v>1372</v>
      </c>
      <c r="K6" s="1726"/>
      <c r="L6" s="1726"/>
      <c r="M6" s="1726"/>
      <c r="N6" s="1726"/>
      <c r="O6" s="1726"/>
      <c r="P6" s="1731" t="s">
        <v>916</v>
      </c>
      <c r="Q6" s="1732"/>
      <c r="R6" s="1732">
        <v>21</v>
      </c>
      <c r="S6" s="1742">
        <v>3</v>
      </c>
      <c r="T6" s="1738">
        <v>1</v>
      </c>
      <c r="U6" s="1732"/>
      <c r="V6" s="1732"/>
      <c r="W6" s="1732"/>
    </row>
    <row r="7" spans="1:23" ht="25.5">
      <c r="A7" s="1742">
        <v>1</v>
      </c>
      <c r="B7" s="1743">
        <v>171964090000004</v>
      </c>
      <c r="C7" s="1744">
        <v>42740</v>
      </c>
      <c r="D7" s="1745">
        <v>0.46736111111111112</v>
      </c>
      <c r="E7" s="1726" t="s">
        <v>140</v>
      </c>
      <c r="F7" s="1726" t="s">
        <v>145</v>
      </c>
      <c r="G7" s="1746" t="s">
        <v>1366</v>
      </c>
      <c r="H7" s="1728" t="s">
        <v>1367</v>
      </c>
      <c r="I7" s="1746" t="s">
        <v>1370</v>
      </c>
      <c r="J7" s="1747" t="s">
        <v>1262</v>
      </c>
      <c r="K7" s="1726"/>
      <c r="L7" s="1726"/>
      <c r="M7" s="1726"/>
      <c r="N7" s="1726"/>
      <c r="O7" s="1726"/>
      <c r="P7" s="1731" t="s">
        <v>916</v>
      </c>
      <c r="Q7" s="1732"/>
      <c r="R7" s="1732">
        <v>35</v>
      </c>
      <c r="S7" s="1742">
        <v>4</v>
      </c>
      <c r="T7" s="1738">
        <v>1</v>
      </c>
      <c r="U7" s="1732"/>
      <c r="V7" s="1732"/>
      <c r="W7" s="1732"/>
    </row>
    <row r="8" spans="1:23" ht="25.5">
      <c r="A8" s="1728">
        <v>1</v>
      </c>
      <c r="B8" s="1743">
        <v>171940090000003</v>
      </c>
      <c r="C8" s="2249">
        <v>42741</v>
      </c>
      <c r="D8" s="2250">
        <v>2.4999999999999998E-2</v>
      </c>
      <c r="E8" s="1726" t="s">
        <v>127</v>
      </c>
      <c r="F8" s="1726" t="s">
        <v>145</v>
      </c>
      <c r="G8" s="1728" t="s">
        <v>1552</v>
      </c>
      <c r="H8" s="1728" t="s">
        <v>1245</v>
      </c>
      <c r="I8" s="1742" t="s">
        <v>1502</v>
      </c>
      <c r="J8" s="1747" t="s">
        <v>1262</v>
      </c>
      <c r="K8" s="1726"/>
      <c r="L8" s="1726"/>
      <c r="M8" s="1726"/>
      <c r="N8" s="1726"/>
      <c r="O8" s="1726"/>
      <c r="P8" s="1731" t="s">
        <v>916</v>
      </c>
      <c r="Q8" s="1732"/>
      <c r="R8" s="1732">
        <v>9</v>
      </c>
      <c r="S8" s="1728">
        <v>2</v>
      </c>
      <c r="T8" s="1738">
        <v>1</v>
      </c>
      <c r="U8" s="1732"/>
      <c r="V8" s="1732"/>
      <c r="W8" s="1732"/>
    </row>
    <row r="9" spans="1:23" ht="25.5">
      <c r="A9" s="1738">
        <v>1</v>
      </c>
      <c r="B9" s="1743">
        <v>171962090000007</v>
      </c>
      <c r="C9" s="1739">
        <v>42742</v>
      </c>
      <c r="D9" s="1740">
        <v>0.14722222222222223</v>
      </c>
      <c r="E9" s="1726" t="s">
        <v>130</v>
      </c>
      <c r="F9" s="1726" t="s">
        <v>145</v>
      </c>
      <c r="G9" s="1746" t="s">
        <v>1553</v>
      </c>
      <c r="H9" s="1728" t="s">
        <v>1245</v>
      </c>
      <c r="I9" s="1738" t="s">
        <v>1559</v>
      </c>
      <c r="J9" s="1747" t="s">
        <v>1560</v>
      </c>
      <c r="K9" s="1726"/>
      <c r="L9" s="1726"/>
      <c r="M9" s="1726"/>
      <c r="N9" s="1726"/>
      <c r="O9" s="1726"/>
      <c r="P9" s="1731" t="s">
        <v>916</v>
      </c>
      <c r="Q9" s="1732"/>
      <c r="R9" s="1732">
        <v>2</v>
      </c>
      <c r="S9" s="1742">
        <v>2</v>
      </c>
      <c r="T9" s="1738">
        <v>1</v>
      </c>
      <c r="U9" s="1732"/>
      <c r="V9" s="1732"/>
      <c r="W9" s="1732"/>
    </row>
    <row r="10" spans="1:23" ht="25.5">
      <c r="A10" s="1742">
        <v>1</v>
      </c>
      <c r="B10" s="1787">
        <v>171966090000007</v>
      </c>
      <c r="C10" s="2128">
        <v>42744</v>
      </c>
      <c r="D10" s="1803">
        <v>0.9506944444444444</v>
      </c>
      <c r="E10" s="1726" t="s">
        <v>134</v>
      </c>
      <c r="F10" s="1726" t="s">
        <v>145</v>
      </c>
      <c r="G10" s="1728" t="s">
        <v>1554</v>
      </c>
      <c r="H10" s="1728" t="s">
        <v>1561</v>
      </c>
      <c r="I10" s="1742" t="s">
        <v>1293</v>
      </c>
      <c r="J10" s="1726" t="s">
        <v>1504</v>
      </c>
      <c r="K10" s="1726"/>
      <c r="L10" s="1726"/>
      <c r="M10" s="1726"/>
      <c r="N10" s="1726"/>
      <c r="O10" s="1726"/>
      <c r="P10" s="1731" t="s">
        <v>920</v>
      </c>
      <c r="Q10" s="1732"/>
      <c r="R10" s="1732">
        <v>10</v>
      </c>
      <c r="S10" s="1742">
        <v>5</v>
      </c>
      <c r="T10" s="1738">
        <v>1</v>
      </c>
      <c r="U10" s="1732"/>
      <c r="V10" s="1732"/>
      <c r="W10" s="1732"/>
    </row>
    <row r="11" spans="1:23" ht="38.25">
      <c r="A11" s="1742">
        <v>1</v>
      </c>
      <c r="B11" s="1743">
        <v>171910090000022</v>
      </c>
      <c r="C11" s="1744">
        <v>42746</v>
      </c>
      <c r="D11" s="1745">
        <v>0.54097222222222219</v>
      </c>
      <c r="E11" s="1726" t="s">
        <v>128</v>
      </c>
      <c r="F11" s="1766" t="s">
        <v>138</v>
      </c>
      <c r="G11" s="1746" t="s">
        <v>1556</v>
      </c>
      <c r="H11" s="1728" t="s">
        <v>1562</v>
      </c>
      <c r="I11" s="1742" t="s">
        <v>1563</v>
      </c>
      <c r="J11" s="1747" t="s">
        <v>1564</v>
      </c>
      <c r="K11" s="1726"/>
      <c r="L11" s="1726"/>
      <c r="M11" s="1726"/>
      <c r="N11" s="1726"/>
      <c r="O11" s="1726"/>
      <c r="P11" s="1731" t="s">
        <v>916</v>
      </c>
      <c r="Q11" s="1732"/>
      <c r="R11" s="1732">
        <v>22</v>
      </c>
      <c r="S11" s="1742">
        <v>4</v>
      </c>
      <c r="T11" s="1738">
        <v>1</v>
      </c>
      <c r="U11" s="1732"/>
      <c r="V11" s="1732"/>
      <c r="W11" s="1732"/>
    </row>
    <row r="12" spans="1:23" ht="25.5">
      <c r="A12" s="1742">
        <v>1</v>
      </c>
      <c r="B12" s="1761">
        <v>171956090000007</v>
      </c>
      <c r="C12" s="1744">
        <v>42746</v>
      </c>
      <c r="D12" s="1745">
        <v>0.96319444444444446</v>
      </c>
      <c r="E12" s="1726" t="s">
        <v>135</v>
      </c>
      <c r="F12" s="1766" t="s">
        <v>138</v>
      </c>
      <c r="G12" s="1746" t="s">
        <v>1557</v>
      </c>
      <c r="H12" s="1728" t="s">
        <v>1245</v>
      </c>
      <c r="I12" s="1742" t="s">
        <v>1565</v>
      </c>
      <c r="J12" s="1747" t="s">
        <v>1566</v>
      </c>
      <c r="K12" s="1726"/>
      <c r="L12" s="1726"/>
      <c r="M12" s="1726"/>
      <c r="N12" s="1726"/>
      <c r="O12" s="1726"/>
      <c r="P12" s="1731" t="s">
        <v>916</v>
      </c>
      <c r="Q12" s="1732"/>
      <c r="R12" s="1732">
        <v>33</v>
      </c>
      <c r="S12" s="1742">
        <v>4</v>
      </c>
      <c r="T12" s="1738">
        <v>1</v>
      </c>
      <c r="U12" s="1732"/>
      <c r="V12" s="1732"/>
      <c r="W12" s="1732"/>
    </row>
    <row r="13" spans="1:23" ht="25.5">
      <c r="A13" s="1742">
        <v>1</v>
      </c>
      <c r="B13" s="1752">
        <v>171966090000009</v>
      </c>
      <c r="C13" s="1744">
        <v>42747</v>
      </c>
      <c r="D13" s="1745">
        <v>0.15486111111111112</v>
      </c>
      <c r="E13" s="1726" t="s">
        <v>134</v>
      </c>
      <c r="F13" s="1726" t="s">
        <v>145</v>
      </c>
      <c r="G13" s="1728" t="s">
        <v>1555</v>
      </c>
      <c r="H13" s="1728" t="s">
        <v>1245</v>
      </c>
      <c r="I13" s="1742" t="s">
        <v>1567</v>
      </c>
      <c r="J13" s="1747" t="s">
        <v>1566</v>
      </c>
      <c r="K13" s="1726"/>
      <c r="L13" s="1726"/>
      <c r="M13" s="1726"/>
      <c r="N13" s="1726"/>
      <c r="O13" s="1726"/>
      <c r="P13" s="1731" t="s">
        <v>920</v>
      </c>
      <c r="Q13" s="1732"/>
      <c r="R13" s="1732">
        <v>10</v>
      </c>
      <c r="S13" s="1742">
        <v>4</v>
      </c>
      <c r="T13" s="1738">
        <v>1</v>
      </c>
      <c r="U13" s="1732"/>
      <c r="V13" s="1732"/>
      <c r="W13" s="1732"/>
    </row>
    <row r="14" spans="1:23" ht="38.25">
      <c r="A14" s="1742">
        <v>1</v>
      </c>
      <c r="B14" s="1743">
        <v>171910090000024</v>
      </c>
      <c r="C14" s="1744">
        <v>42747</v>
      </c>
      <c r="D14" s="1745">
        <v>0.58750000000000002</v>
      </c>
      <c r="E14" s="1726" t="s">
        <v>128</v>
      </c>
      <c r="F14" s="1766" t="s">
        <v>138</v>
      </c>
      <c r="G14" s="1742" t="s">
        <v>1558</v>
      </c>
      <c r="H14" s="1728" t="s">
        <v>1245</v>
      </c>
      <c r="I14" s="1742" t="s">
        <v>1568</v>
      </c>
      <c r="J14" s="1747" t="s">
        <v>1569</v>
      </c>
      <c r="K14" s="1726"/>
      <c r="L14" s="1726"/>
      <c r="M14" s="1726"/>
      <c r="N14" s="1726"/>
      <c r="O14" s="1726"/>
      <c r="P14" s="1731" t="s">
        <v>916</v>
      </c>
      <c r="Q14" s="1732"/>
      <c r="R14" s="1732">
        <v>22</v>
      </c>
      <c r="S14" s="1742">
        <v>5</v>
      </c>
      <c r="T14" s="1738">
        <v>1</v>
      </c>
      <c r="U14" s="1732"/>
      <c r="V14" s="1732"/>
      <c r="W14" s="1732"/>
    </row>
    <row r="15" spans="1:23" ht="25.5">
      <c r="A15" s="1742">
        <v>1</v>
      </c>
      <c r="B15" s="1761">
        <v>171950090000002</v>
      </c>
      <c r="C15" s="1744">
        <v>42748</v>
      </c>
      <c r="D15" s="1745">
        <v>0.89236111111111116</v>
      </c>
      <c r="E15" s="1726" t="s">
        <v>143</v>
      </c>
      <c r="F15" s="1766" t="s">
        <v>138</v>
      </c>
      <c r="G15" s="1742" t="s">
        <v>1754</v>
      </c>
      <c r="H15" s="1728" t="s">
        <v>147</v>
      </c>
      <c r="I15" s="1746" t="s">
        <v>1756</v>
      </c>
      <c r="J15" s="1766" t="s">
        <v>1819</v>
      </c>
      <c r="K15" s="1766" t="s">
        <v>145</v>
      </c>
      <c r="L15" s="1766" t="s">
        <v>145</v>
      </c>
      <c r="M15" s="1766" t="s">
        <v>145</v>
      </c>
      <c r="N15" s="1766" t="s">
        <v>145</v>
      </c>
      <c r="O15" s="1766" t="s">
        <v>145</v>
      </c>
      <c r="P15" s="1765" t="s">
        <v>916</v>
      </c>
      <c r="Q15" s="1759"/>
      <c r="R15" s="1759">
        <v>30</v>
      </c>
      <c r="S15" s="1762">
        <v>3</v>
      </c>
      <c r="T15" s="1762">
        <v>1</v>
      </c>
      <c r="U15" s="1759"/>
      <c r="V15" s="1759"/>
      <c r="W15" s="1759"/>
    </row>
    <row r="16" spans="1:23" ht="25.5">
      <c r="A16" s="1742">
        <v>1</v>
      </c>
      <c r="B16" s="1743">
        <v>171940090000015</v>
      </c>
      <c r="C16" s="1744">
        <v>42749</v>
      </c>
      <c r="D16" s="1745">
        <v>0.8027777777777777</v>
      </c>
      <c r="E16" s="1726" t="s">
        <v>127</v>
      </c>
      <c r="F16" s="1726" t="s">
        <v>145</v>
      </c>
      <c r="G16" s="1746" t="s">
        <v>1748</v>
      </c>
      <c r="H16" s="1728" t="s">
        <v>1482</v>
      </c>
      <c r="I16" s="1746" t="s">
        <v>1757</v>
      </c>
      <c r="J16" s="1747" t="s">
        <v>1262</v>
      </c>
      <c r="K16" s="1726"/>
      <c r="L16" s="1726"/>
      <c r="M16" s="1726"/>
      <c r="N16" s="1726"/>
      <c r="O16" s="1726"/>
      <c r="P16" s="1731" t="s">
        <v>916</v>
      </c>
      <c r="Q16" s="1732"/>
      <c r="R16" s="1732">
        <v>9</v>
      </c>
      <c r="S16" s="1742">
        <v>2</v>
      </c>
      <c r="T16" s="1738">
        <v>1</v>
      </c>
      <c r="U16" s="1732"/>
      <c r="V16" s="1732"/>
      <c r="W16" s="1732"/>
    </row>
    <row r="17" spans="1:23" ht="25.5">
      <c r="A17" s="1742">
        <v>1</v>
      </c>
      <c r="B17" s="1743">
        <v>171940090000017</v>
      </c>
      <c r="C17" s="1744">
        <v>42750</v>
      </c>
      <c r="D17" s="1745">
        <v>0.6791666666666667</v>
      </c>
      <c r="E17" s="1726" t="s">
        <v>127</v>
      </c>
      <c r="F17" s="1726" t="s">
        <v>145</v>
      </c>
      <c r="G17" s="1746" t="s">
        <v>1749</v>
      </c>
      <c r="H17" s="1728" t="s">
        <v>1245</v>
      </c>
      <c r="I17" s="1746" t="s">
        <v>1741</v>
      </c>
      <c r="J17" s="1747" t="s">
        <v>1262</v>
      </c>
      <c r="K17" s="1726"/>
      <c r="L17" s="1726"/>
      <c r="M17" s="1726"/>
      <c r="N17" s="1726"/>
      <c r="O17" s="1726"/>
      <c r="P17" s="1731" t="s">
        <v>916</v>
      </c>
      <c r="Q17" s="1732"/>
      <c r="R17" s="1732">
        <v>9</v>
      </c>
      <c r="S17" s="1738">
        <v>3</v>
      </c>
      <c r="T17" s="1738">
        <v>1</v>
      </c>
      <c r="U17" s="1732"/>
      <c r="V17" s="1732"/>
      <c r="W17" s="1732"/>
    </row>
    <row r="18" spans="1:23" ht="38.25">
      <c r="A18" s="1738">
        <v>1</v>
      </c>
      <c r="B18" s="1743">
        <v>171942090000005</v>
      </c>
      <c r="C18" s="1739">
        <v>42751</v>
      </c>
      <c r="D18" s="1740">
        <v>0.58680555555555558</v>
      </c>
      <c r="E18" s="1726" t="s">
        <v>144</v>
      </c>
      <c r="F18" s="1726" t="s">
        <v>145</v>
      </c>
      <c r="G18" s="1746" t="s">
        <v>1750</v>
      </c>
      <c r="H18" s="1728" t="s">
        <v>1245</v>
      </c>
      <c r="I18" s="1728" t="s">
        <v>1758</v>
      </c>
      <c r="J18" s="1747" t="s">
        <v>1566</v>
      </c>
      <c r="K18" s="1726"/>
      <c r="L18" s="1726"/>
      <c r="M18" s="1726"/>
      <c r="N18" s="1726"/>
      <c r="O18" s="1726"/>
      <c r="P18" s="1731" t="s">
        <v>920</v>
      </c>
      <c r="Q18" s="1732" t="s">
        <v>1841</v>
      </c>
      <c r="R18" s="1732">
        <v>7</v>
      </c>
      <c r="S18" s="1738">
        <v>5</v>
      </c>
      <c r="T18" s="1738">
        <v>2</v>
      </c>
      <c r="U18" s="1732"/>
      <c r="V18" s="1732"/>
      <c r="W18" s="1732"/>
    </row>
    <row r="19" spans="1:23" ht="14.25">
      <c r="A19" s="1742">
        <v>1</v>
      </c>
      <c r="B19" s="1743">
        <v>171934090000008</v>
      </c>
      <c r="C19" s="1744">
        <v>42753</v>
      </c>
      <c r="D19" s="1745">
        <v>1.9444444444444445E-2</v>
      </c>
      <c r="E19" s="1726" t="s">
        <v>142</v>
      </c>
      <c r="F19" s="1766" t="s">
        <v>138</v>
      </c>
      <c r="G19" s="1742" t="s">
        <v>1755</v>
      </c>
      <c r="H19" s="1762" t="s">
        <v>1874</v>
      </c>
      <c r="I19" s="1762" t="s">
        <v>1559</v>
      </c>
      <c r="J19" s="1747" t="s">
        <v>1262</v>
      </c>
      <c r="K19" s="1726"/>
      <c r="L19" s="1726"/>
      <c r="M19" s="1726"/>
      <c r="N19" s="1726"/>
      <c r="O19" s="1726"/>
      <c r="P19" s="1731" t="s">
        <v>916</v>
      </c>
      <c r="Q19" s="1732"/>
      <c r="R19" s="1732">
        <v>26</v>
      </c>
      <c r="S19" s="1742">
        <v>3</v>
      </c>
      <c r="T19" s="1738">
        <v>1</v>
      </c>
      <c r="U19" s="1732"/>
      <c r="V19" s="1732"/>
      <c r="W19" s="1732"/>
    </row>
    <row r="20" spans="1:23" ht="25.5">
      <c r="A20" s="1738">
        <v>1</v>
      </c>
      <c r="B20" s="1743">
        <v>171940090000023</v>
      </c>
      <c r="C20" s="1739">
        <v>42754</v>
      </c>
      <c r="D20" s="1740">
        <v>2.6388888888888889E-2</v>
      </c>
      <c r="E20" s="1726" t="s">
        <v>127</v>
      </c>
      <c r="F20" s="1726" t="s">
        <v>145</v>
      </c>
      <c r="G20" s="1728" t="s">
        <v>1751</v>
      </c>
      <c r="H20" s="1728" t="s">
        <v>1245</v>
      </c>
      <c r="I20" s="1728" t="s">
        <v>1759</v>
      </c>
      <c r="J20" s="2244" t="s">
        <v>1262</v>
      </c>
      <c r="K20" s="1726"/>
      <c r="L20" s="1726"/>
      <c r="M20" s="1726"/>
      <c r="N20" s="1726"/>
      <c r="O20" s="1726"/>
      <c r="P20" s="1731" t="s">
        <v>916</v>
      </c>
      <c r="Q20" s="1732"/>
      <c r="R20" s="1732">
        <v>9</v>
      </c>
      <c r="S20" s="1738">
        <v>3</v>
      </c>
      <c r="T20" s="1738">
        <v>1</v>
      </c>
      <c r="U20" s="1732"/>
      <c r="V20" s="1732"/>
      <c r="W20" s="1732"/>
    </row>
    <row r="21" spans="1:23" ht="38.25">
      <c r="A21" s="1738">
        <v>1</v>
      </c>
      <c r="B21" s="1743">
        <v>171932090000006</v>
      </c>
      <c r="C21" s="1739">
        <v>42754</v>
      </c>
      <c r="D21" s="1740">
        <v>5.8333333333333327E-2</v>
      </c>
      <c r="E21" s="1726" t="s">
        <v>148</v>
      </c>
      <c r="F21" s="1726" t="s">
        <v>145</v>
      </c>
      <c r="G21" s="1728" t="s">
        <v>1752</v>
      </c>
      <c r="H21" s="1728" t="s">
        <v>1245</v>
      </c>
      <c r="I21" s="1728" t="s">
        <v>1760</v>
      </c>
      <c r="J21" s="2244" t="s">
        <v>1262</v>
      </c>
      <c r="K21" s="1726"/>
      <c r="L21" s="1726"/>
      <c r="M21" s="1726"/>
      <c r="N21" s="1726"/>
      <c r="O21" s="1726"/>
      <c r="P21" s="1731" t="s">
        <v>916</v>
      </c>
      <c r="Q21" s="1738"/>
      <c r="R21" s="1738">
        <v>25</v>
      </c>
      <c r="S21" s="1738">
        <v>3</v>
      </c>
      <c r="T21" s="1738">
        <v>1</v>
      </c>
      <c r="U21" s="1738"/>
      <c r="V21" s="1738"/>
      <c r="W21" s="1738"/>
    </row>
    <row r="22" spans="1:23" ht="38.25">
      <c r="A22" s="2277">
        <v>1</v>
      </c>
      <c r="B22" s="1743">
        <v>171968090000031</v>
      </c>
      <c r="C22" s="1739">
        <v>42754</v>
      </c>
      <c r="D22" s="1740">
        <v>0.38680555555555557</v>
      </c>
      <c r="E22" s="1726" t="s">
        <v>137</v>
      </c>
      <c r="F22" s="1726" t="s">
        <v>145</v>
      </c>
      <c r="G22" s="1728" t="s">
        <v>1753</v>
      </c>
      <c r="H22" s="1728" t="s">
        <v>1245</v>
      </c>
      <c r="I22" s="1728" t="s">
        <v>1761</v>
      </c>
      <c r="J22" s="2244" t="s">
        <v>1262</v>
      </c>
      <c r="K22" s="1726"/>
      <c r="L22" s="1726"/>
      <c r="M22" s="1726"/>
      <c r="N22" s="1726"/>
      <c r="O22" s="1726"/>
      <c r="P22" s="1731" t="s">
        <v>916</v>
      </c>
      <c r="Q22" s="1732"/>
      <c r="R22" s="1732">
        <v>3</v>
      </c>
      <c r="S22" s="1738">
        <v>3</v>
      </c>
      <c r="T22" s="1738">
        <v>1</v>
      </c>
      <c r="U22" s="1732"/>
      <c r="V22" s="1732"/>
      <c r="W22" s="1732"/>
    </row>
    <row r="23" spans="1:23" ht="25.5">
      <c r="A23" s="2540">
        <v>1</v>
      </c>
      <c r="B23" s="2541">
        <v>171962090000022</v>
      </c>
      <c r="C23" s="2542">
        <v>42756</v>
      </c>
      <c r="D23" s="2543">
        <v>5.5555555555555552E-2</v>
      </c>
      <c r="E23" s="2296" t="s">
        <v>130</v>
      </c>
      <c r="F23" s="2296" t="s">
        <v>145</v>
      </c>
      <c r="G23" s="2423" t="s">
        <v>2273</v>
      </c>
      <c r="H23" s="2423" t="s">
        <v>1245</v>
      </c>
      <c r="I23" s="2423" t="s">
        <v>1761</v>
      </c>
      <c r="J23" s="2450" t="s">
        <v>1262</v>
      </c>
      <c r="K23" s="2296"/>
      <c r="L23" s="2296"/>
      <c r="M23" s="2296"/>
      <c r="N23" s="2296"/>
      <c r="O23" s="2296"/>
      <c r="P23" s="2406" t="s">
        <v>916</v>
      </c>
      <c r="Q23" s="2453"/>
      <c r="R23" s="2453">
        <v>2</v>
      </c>
      <c r="S23" s="2540">
        <v>4</v>
      </c>
      <c r="T23" s="2423">
        <v>1</v>
      </c>
      <c r="U23" s="2453"/>
      <c r="V23" s="2453"/>
      <c r="W23" s="2453"/>
    </row>
    <row r="24" spans="1:23" ht="28.5" customHeight="1">
      <c r="A24" s="2544">
        <v>1</v>
      </c>
      <c r="B24" s="2541">
        <v>171956090000016</v>
      </c>
      <c r="C24" s="2545">
        <v>42756</v>
      </c>
      <c r="D24" s="2546">
        <v>0.6777777777777777</v>
      </c>
      <c r="E24" s="2296" t="s">
        <v>135</v>
      </c>
      <c r="F24" s="2296" t="s">
        <v>138</v>
      </c>
      <c r="G24" s="2544" t="s">
        <v>2274</v>
      </c>
      <c r="H24" s="2423" t="s">
        <v>1245</v>
      </c>
      <c r="I24" s="2512" t="s">
        <v>1761</v>
      </c>
      <c r="J24" s="2547" t="s">
        <v>1262</v>
      </c>
      <c r="K24" s="2296"/>
      <c r="L24" s="2296"/>
      <c r="M24" s="2296"/>
      <c r="N24" s="2296"/>
      <c r="O24" s="2296"/>
      <c r="P24" s="2406" t="s">
        <v>916</v>
      </c>
      <c r="Q24" s="2428"/>
      <c r="R24" s="2428">
        <v>33</v>
      </c>
      <c r="S24" s="2544">
        <v>3</v>
      </c>
      <c r="T24" s="2512">
        <v>1</v>
      </c>
      <c r="U24" s="2428"/>
      <c r="V24" s="2428"/>
      <c r="W24" s="2428"/>
    </row>
    <row r="25" spans="1:23" ht="38.25" customHeight="1">
      <c r="A25" s="2547">
        <v>1</v>
      </c>
      <c r="B25" s="2541">
        <v>171910090000035</v>
      </c>
      <c r="C25" s="2548">
        <v>42757</v>
      </c>
      <c r="D25" s="2549">
        <v>0.50624999999999998</v>
      </c>
      <c r="E25" s="2296" t="s">
        <v>128</v>
      </c>
      <c r="F25" s="2296" t="s">
        <v>138</v>
      </c>
      <c r="G25" s="2547" t="s">
        <v>2275</v>
      </c>
      <c r="H25" s="2423" t="s">
        <v>1245</v>
      </c>
      <c r="I25" s="2550" t="s">
        <v>2276</v>
      </c>
      <c r="J25" s="2547" t="s">
        <v>1262</v>
      </c>
      <c r="K25" s="2296"/>
      <c r="L25" s="2296"/>
      <c r="M25" s="2296"/>
      <c r="N25" s="2296"/>
      <c r="O25" s="2296"/>
      <c r="P25" s="2406" t="s">
        <v>916</v>
      </c>
      <c r="Q25" s="2428"/>
      <c r="R25" s="2428">
        <v>21</v>
      </c>
      <c r="S25" s="2547">
        <v>4</v>
      </c>
      <c r="T25" s="2512">
        <v>1</v>
      </c>
      <c r="U25" s="2428"/>
      <c r="V25" s="2428"/>
      <c r="W25" s="2428"/>
    </row>
    <row r="26" spans="1:23" ht="25.5">
      <c r="A26" s="2547">
        <v>1</v>
      </c>
      <c r="B26" s="2541">
        <v>171968090000039</v>
      </c>
      <c r="C26" s="2548">
        <v>42758</v>
      </c>
      <c r="D26" s="2549">
        <v>0.82013888888888886</v>
      </c>
      <c r="E26" s="2296" t="s">
        <v>137</v>
      </c>
      <c r="F26" s="2296" t="s">
        <v>145</v>
      </c>
      <c r="G26" s="2296" t="s">
        <v>2277</v>
      </c>
      <c r="H26" s="2423" t="s">
        <v>1245</v>
      </c>
      <c r="I26" s="2512" t="s">
        <v>1760</v>
      </c>
      <c r="J26" s="2547" t="s">
        <v>1262</v>
      </c>
      <c r="K26" s="2296"/>
      <c r="L26" s="2296"/>
      <c r="M26" s="2296"/>
      <c r="N26" s="2296"/>
      <c r="O26" s="2296"/>
      <c r="P26" s="2406" t="s">
        <v>916</v>
      </c>
      <c r="Q26" s="2428"/>
      <c r="R26" s="2428">
        <v>4</v>
      </c>
      <c r="S26" s="2547">
        <v>4</v>
      </c>
      <c r="T26" s="2450">
        <v>1</v>
      </c>
      <c r="U26" s="2428"/>
      <c r="V26" s="2428"/>
      <c r="W26" s="2428"/>
    </row>
    <row r="27" spans="1:23" ht="42.75">
      <c r="A27" s="2450">
        <v>1</v>
      </c>
      <c r="B27" s="2541">
        <v>171956090000018</v>
      </c>
      <c r="C27" s="2432">
        <v>42759</v>
      </c>
      <c r="D27" s="2500">
        <v>0.24027777777777778</v>
      </c>
      <c r="E27" s="2296" t="s">
        <v>135</v>
      </c>
      <c r="F27" s="2296" t="s">
        <v>138</v>
      </c>
      <c r="G27" s="2296" t="s">
        <v>2278</v>
      </c>
      <c r="H27" s="2423" t="s">
        <v>1245</v>
      </c>
      <c r="I27" s="2512" t="s">
        <v>1760</v>
      </c>
      <c r="J27" s="2547" t="s">
        <v>1262</v>
      </c>
      <c r="K27" s="2296"/>
      <c r="L27" s="2296"/>
      <c r="M27" s="2296"/>
      <c r="N27" s="2296"/>
      <c r="O27" s="2296"/>
      <c r="P27" s="2406" t="s">
        <v>917</v>
      </c>
      <c r="Q27" s="2428"/>
      <c r="R27" s="2428">
        <v>33</v>
      </c>
      <c r="S27" s="2450">
        <v>3</v>
      </c>
      <c r="T27" s="2551">
        <v>1</v>
      </c>
      <c r="U27" s="2428"/>
      <c r="V27" s="2428"/>
      <c r="W27" s="2428"/>
    </row>
    <row r="28" spans="1:23" s="10" customFormat="1" ht="57" customHeight="1">
      <c r="A28" s="2401">
        <v>1</v>
      </c>
      <c r="B28" s="2417">
        <v>171926090000004</v>
      </c>
      <c r="C28" s="2441">
        <v>42759</v>
      </c>
      <c r="D28" s="2442">
        <v>0.75347222222222221</v>
      </c>
      <c r="E28" s="2401" t="s">
        <v>139</v>
      </c>
      <c r="F28" s="2397" t="s">
        <v>138</v>
      </c>
      <c r="G28" s="2401" t="s">
        <v>2279</v>
      </c>
      <c r="H28" s="2401" t="s">
        <v>1245</v>
      </c>
      <c r="I28" s="2401" t="s">
        <v>2280</v>
      </c>
      <c r="J28" s="2401" t="s">
        <v>2280</v>
      </c>
      <c r="K28" s="2296"/>
      <c r="L28" s="2296"/>
      <c r="M28" s="2296"/>
      <c r="N28" s="2296"/>
      <c r="O28" s="2296"/>
      <c r="P28" s="2406" t="s">
        <v>920</v>
      </c>
      <c r="Q28" s="2462" t="s">
        <v>2281</v>
      </c>
      <c r="R28" s="2466">
        <v>24</v>
      </c>
      <c r="S28" s="2401">
        <v>4</v>
      </c>
      <c r="T28" s="2451">
        <v>1</v>
      </c>
      <c r="U28" s="2466"/>
      <c r="V28" s="2466"/>
      <c r="W28" s="2466"/>
    </row>
    <row r="29" spans="1:23" ht="26.25" customHeight="1">
      <c r="A29" s="2547">
        <v>1</v>
      </c>
      <c r="B29" s="2541">
        <v>171910090000044</v>
      </c>
      <c r="C29" s="2548">
        <v>42763</v>
      </c>
      <c r="D29" s="2549">
        <v>0.40833333333333338</v>
      </c>
      <c r="E29" s="2296" t="s">
        <v>128</v>
      </c>
      <c r="F29" s="2296" t="s">
        <v>145</v>
      </c>
      <c r="G29" s="2547" t="s">
        <v>2282</v>
      </c>
      <c r="H29" s="2296" t="s">
        <v>2283</v>
      </c>
      <c r="I29" s="2540" t="s">
        <v>2284</v>
      </c>
      <c r="J29" s="2547" t="s">
        <v>1262</v>
      </c>
      <c r="K29" s="2296"/>
      <c r="L29" s="2296"/>
      <c r="M29" s="2296"/>
      <c r="N29" s="2296"/>
      <c r="O29" s="2296"/>
      <c r="P29" s="2406" t="s">
        <v>916</v>
      </c>
      <c r="Q29" s="2428"/>
      <c r="R29" s="2428" t="s">
        <v>806</v>
      </c>
      <c r="S29" s="2547">
        <v>14</v>
      </c>
      <c r="T29" s="2512">
        <v>3</v>
      </c>
      <c r="U29" s="2428">
        <v>21</v>
      </c>
      <c r="V29" s="2428"/>
      <c r="W29" s="2428"/>
    </row>
    <row r="30" spans="1:23" s="10" customFormat="1" ht="51">
      <c r="A30" s="2550">
        <v>1</v>
      </c>
      <c r="B30" s="2417">
        <v>171910090000047</v>
      </c>
      <c r="C30" s="2552">
        <v>42765</v>
      </c>
      <c r="D30" s="2553">
        <v>0.96319444444444446</v>
      </c>
      <c r="E30" s="2406" t="s">
        <v>128</v>
      </c>
      <c r="F30" s="2450" t="s">
        <v>138</v>
      </c>
      <c r="G30" s="2423" t="s">
        <v>2285</v>
      </c>
      <c r="H30" s="2423" t="s">
        <v>2286</v>
      </c>
      <c r="I30" s="2512" t="s">
        <v>1358</v>
      </c>
      <c r="J30" s="2547"/>
      <c r="K30" s="2296"/>
      <c r="L30" s="2296"/>
      <c r="M30" s="2296"/>
      <c r="N30" s="2296"/>
      <c r="O30" s="2296"/>
      <c r="P30" s="2406" t="s">
        <v>916</v>
      </c>
      <c r="Q30" s="2428"/>
      <c r="R30" s="2428" t="s">
        <v>806</v>
      </c>
      <c r="S30" s="2550">
        <v>6</v>
      </c>
      <c r="T30" s="2550">
        <v>1</v>
      </c>
      <c r="U30" s="2550"/>
      <c r="V30" s="2428"/>
      <c r="W30" s="2428"/>
    </row>
    <row r="31" spans="1:23" ht="51">
      <c r="A31" s="2512">
        <v>1</v>
      </c>
      <c r="B31" s="2541">
        <v>171910090000050</v>
      </c>
      <c r="C31" s="2548">
        <v>42767</v>
      </c>
      <c r="D31" s="2554">
        <v>0.25416666666666665</v>
      </c>
      <c r="E31" s="2296" t="s">
        <v>128</v>
      </c>
      <c r="F31" s="2296" t="s">
        <v>138</v>
      </c>
      <c r="G31" s="2423" t="s">
        <v>2287</v>
      </c>
      <c r="H31" s="2296" t="s">
        <v>2288</v>
      </c>
      <c r="I31" s="2423" t="s">
        <v>2289</v>
      </c>
      <c r="J31" s="2547" t="s">
        <v>2290</v>
      </c>
      <c r="K31" s="2296"/>
      <c r="L31" s="2296"/>
      <c r="M31" s="2296"/>
      <c r="N31" s="2296"/>
      <c r="O31" s="2296"/>
      <c r="P31" s="2406" t="s">
        <v>916</v>
      </c>
      <c r="Q31" s="2428"/>
      <c r="R31" s="2428" t="s">
        <v>806</v>
      </c>
      <c r="S31" s="2512">
        <v>6</v>
      </c>
      <c r="T31" s="2512">
        <v>1</v>
      </c>
      <c r="U31" s="2428"/>
      <c r="V31" s="2428"/>
      <c r="W31" s="2428"/>
    </row>
    <row r="32" spans="1:23" ht="63.75">
      <c r="A32" s="1738">
        <v>1</v>
      </c>
      <c r="B32" s="1743">
        <v>171950090000006</v>
      </c>
      <c r="C32" s="1739">
        <v>42767</v>
      </c>
      <c r="D32" s="1740">
        <v>0.39861111111111108</v>
      </c>
      <c r="E32" s="1726" t="s">
        <v>143</v>
      </c>
      <c r="F32" s="1726" t="s">
        <v>138</v>
      </c>
      <c r="G32" s="1728" t="s">
        <v>2291</v>
      </c>
      <c r="H32" s="1728" t="s">
        <v>1245</v>
      </c>
      <c r="I32" s="1728" t="s">
        <v>2292</v>
      </c>
      <c r="J32" s="1726" t="s">
        <v>2293</v>
      </c>
      <c r="K32" s="1726"/>
      <c r="L32" s="1726"/>
      <c r="M32" s="1726"/>
      <c r="N32" s="1726"/>
      <c r="O32" s="1726"/>
      <c r="P32" s="1731" t="s">
        <v>916</v>
      </c>
      <c r="Q32" s="1732"/>
      <c r="R32" s="1732">
        <v>30</v>
      </c>
      <c r="S32" s="1738">
        <v>3</v>
      </c>
      <c r="T32" s="1738">
        <v>1</v>
      </c>
      <c r="U32" s="1732"/>
      <c r="V32" s="1732"/>
      <c r="W32" s="1732"/>
    </row>
    <row r="33" spans="1:23" ht="25.5">
      <c r="A33" s="2512">
        <v>1</v>
      </c>
      <c r="B33" s="2541">
        <v>171910090000051</v>
      </c>
      <c r="C33" s="2555">
        <v>42767</v>
      </c>
      <c r="D33" s="2553">
        <v>0.7270833333333333</v>
      </c>
      <c r="E33" s="2296" t="s">
        <v>128</v>
      </c>
      <c r="F33" s="2296" t="s">
        <v>138</v>
      </c>
      <c r="G33" s="2423" t="s">
        <v>2294</v>
      </c>
      <c r="H33" s="2423" t="s">
        <v>1245</v>
      </c>
      <c r="I33" s="2540" t="s">
        <v>2295</v>
      </c>
      <c r="J33" s="2547" t="s">
        <v>2296</v>
      </c>
      <c r="K33" s="2296"/>
      <c r="L33" s="2296"/>
      <c r="M33" s="2296"/>
      <c r="N33" s="2296"/>
      <c r="O33" s="2296"/>
      <c r="P33" s="2406" t="s">
        <v>916</v>
      </c>
      <c r="Q33" s="2428"/>
      <c r="R33" s="2428" t="s">
        <v>806</v>
      </c>
      <c r="S33" s="2550">
        <v>6</v>
      </c>
      <c r="T33" s="2512">
        <v>1</v>
      </c>
      <c r="U33" s="2428"/>
      <c r="V33" s="2428"/>
      <c r="W33" s="2428"/>
    </row>
    <row r="34" spans="1:23" ht="25.5">
      <c r="A34" s="2512">
        <v>1</v>
      </c>
      <c r="B34" s="2541">
        <v>171956090000024</v>
      </c>
      <c r="C34" s="2555">
        <v>42767</v>
      </c>
      <c r="D34" s="2553">
        <v>0.85833333333333339</v>
      </c>
      <c r="E34" s="2296" t="s">
        <v>135</v>
      </c>
      <c r="F34" s="2296" t="s">
        <v>138</v>
      </c>
      <c r="G34" s="2423" t="s">
        <v>2297</v>
      </c>
      <c r="H34" s="2423" t="s">
        <v>1245</v>
      </c>
      <c r="I34" s="2540" t="s">
        <v>2295</v>
      </c>
      <c r="J34" s="2296" t="s">
        <v>1504</v>
      </c>
      <c r="K34" s="2296"/>
      <c r="L34" s="2296"/>
      <c r="M34" s="2296"/>
      <c r="N34" s="2296"/>
      <c r="O34" s="2296"/>
      <c r="P34" s="2406" t="s">
        <v>920</v>
      </c>
      <c r="Q34" s="2516" t="s">
        <v>2298</v>
      </c>
      <c r="R34" s="2428">
        <v>33</v>
      </c>
      <c r="S34" s="2550">
        <v>3</v>
      </c>
      <c r="T34" s="2512">
        <v>1</v>
      </c>
      <c r="U34" s="2428"/>
      <c r="V34" s="2428"/>
      <c r="W34" s="2428"/>
    </row>
    <row r="35" spans="1:23" s="10" customFormat="1" ht="51" customHeight="1">
      <c r="A35" s="2556">
        <v>1</v>
      </c>
      <c r="B35" s="2485">
        <v>171940090000038</v>
      </c>
      <c r="C35" s="2557">
        <v>42768</v>
      </c>
      <c r="D35" s="2558">
        <v>0.23958333333333334</v>
      </c>
      <c r="E35" s="2559" t="s">
        <v>127</v>
      </c>
      <c r="F35" s="2450" t="s">
        <v>145</v>
      </c>
      <c r="G35" s="2560" t="s">
        <v>2299</v>
      </c>
      <c r="H35" s="2560" t="s">
        <v>2300</v>
      </c>
      <c r="I35" s="2540"/>
      <c r="J35" s="2547" t="s">
        <v>2301</v>
      </c>
      <c r="K35" s="2296"/>
      <c r="L35" s="2296"/>
      <c r="M35" s="2296"/>
      <c r="N35" s="2296"/>
      <c r="O35" s="2296"/>
      <c r="P35" s="2406" t="s">
        <v>916</v>
      </c>
      <c r="Q35" s="2428"/>
      <c r="R35" s="2428">
        <v>6</v>
      </c>
      <c r="S35" s="2556">
        <v>3</v>
      </c>
      <c r="T35" s="2556">
        <v>1</v>
      </c>
      <c r="U35" s="2428"/>
      <c r="V35" s="2428"/>
      <c r="W35" s="2428"/>
    </row>
    <row r="36" spans="1:23" ht="25.5">
      <c r="A36" s="2512">
        <v>1</v>
      </c>
      <c r="B36" s="2541">
        <v>171968090000054</v>
      </c>
      <c r="C36" s="2545">
        <v>42768</v>
      </c>
      <c r="D36" s="2553">
        <v>0.55277777777777781</v>
      </c>
      <c r="E36" s="2296" t="s">
        <v>137</v>
      </c>
      <c r="F36" s="2296" t="s">
        <v>145</v>
      </c>
      <c r="G36" s="2423" t="s">
        <v>2302</v>
      </c>
      <c r="H36" s="2296" t="s">
        <v>2303</v>
      </c>
      <c r="I36" s="2540" t="s">
        <v>2304</v>
      </c>
      <c r="J36" s="2547" t="s">
        <v>2305</v>
      </c>
      <c r="K36" s="2296"/>
      <c r="L36" s="2296"/>
      <c r="M36" s="2296"/>
      <c r="N36" s="2296"/>
      <c r="O36" s="2296"/>
      <c r="P36" s="2406" t="s">
        <v>916</v>
      </c>
      <c r="Q36" s="2428"/>
      <c r="R36" s="2428">
        <v>13</v>
      </c>
      <c r="S36" s="2550">
        <v>2</v>
      </c>
      <c r="T36" s="2512">
        <v>1</v>
      </c>
      <c r="U36" s="2428"/>
      <c r="V36" s="2428"/>
      <c r="W36" s="2428"/>
    </row>
    <row r="37" spans="1:23" ht="38.25">
      <c r="A37" s="2512">
        <v>1</v>
      </c>
      <c r="B37" s="2541">
        <v>171910090000053</v>
      </c>
      <c r="C37" s="2545">
        <v>42768</v>
      </c>
      <c r="D37" s="2553">
        <v>0.92499999999999993</v>
      </c>
      <c r="E37" s="2296" t="s">
        <v>128</v>
      </c>
      <c r="F37" s="2296" t="s">
        <v>138</v>
      </c>
      <c r="G37" s="2423" t="s">
        <v>2306</v>
      </c>
      <c r="H37" s="2423" t="s">
        <v>1245</v>
      </c>
      <c r="I37" s="2540" t="s">
        <v>2307</v>
      </c>
      <c r="J37" s="2547" t="s">
        <v>1262</v>
      </c>
      <c r="K37" s="2296"/>
      <c r="L37" s="2296"/>
      <c r="M37" s="2296"/>
      <c r="N37" s="2296"/>
      <c r="O37" s="2296"/>
      <c r="P37" s="2406" t="s">
        <v>916</v>
      </c>
      <c r="Q37" s="2428"/>
      <c r="R37" s="2428">
        <v>21</v>
      </c>
      <c r="S37" s="2550">
        <v>4</v>
      </c>
      <c r="T37" s="2512">
        <v>1</v>
      </c>
      <c r="U37" s="2428"/>
      <c r="V37" s="2428"/>
      <c r="W37" s="2428"/>
    </row>
    <row r="38" spans="1:23" ht="25.5">
      <c r="A38" s="2550">
        <v>1</v>
      </c>
      <c r="B38" s="2541">
        <v>171910090000055</v>
      </c>
      <c r="C38" s="2545">
        <v>42769</v>
      </c>
      <c r="D38" s="2553">
        <v>6.9444444444444434E-2</v>
      </c>
      <c r="E38" s="2296" t="s">
        <v>128</v>
      </c>
      <c r="F38" s="2296" t="s">
        <v>138</v>
      </c>
      <c r="G38" s="2423" t="s">
        <v>2308</v>
      </c>
      <c r="H38" s="2423" t="s">
        <v>1245</v>
      </c>
      <c r="I38" s="2540" t="s">
        <v>2309</v>
      </c>
      <c r="J38" s="2547" t="s">
        <v>1262</v>
      </c>
      <c r="K38" s="2296"/>
      <c r="L38" s="2296"/>
      <c r="M38" s="2296"/>
      <c r="N38" s="2296"/>
      <c r="O38" s="2296"/>
      <c r="P38" s="2406" t="s">
        <v>916</v>
      </c>
      <c r="Q38" s="2428"/>
      <c r="R38" s="2428" t="s">
        <v>806</v>
      </c>
      <c r="S38" s="2550">
        <v>4</v>
      </c>
      <c r="T38" s="2512">
        <v>1</v>
      </c>
      <c r="U38" s="2428"/>
      <c r="V38" s="2428"/>
      <c r="W38" s="2428"/>
    </row>
    <row r="39" spans="1:23" ht="25.5">
      <c r="A39" s="2550">
        <v>1</v>
      </c>
      <c r="B39" s="2541">
        <v>171940090000039</v>
      </c>
      <c r="C39" s="2545">
        <v>42770</v>
      </c>
      <c r="D39" s="2553">
        <v>0.72569444444444453</v>
      </c>
      <c r="E39" s="2296" t="s">
        <v>127</v>
      </c>
      <c r="F39" s="2296" t="s">
        <v>145</v>
      </c>
      <c r="G39" s="2423" t="s">
        <v>2310</v>
      </c>
      <c r="H39" s="2423" t="s">
        <v>1482</v>
      </c>
      <c r="I39" s="2540" t="s">
        <v>2311</v>
      </c>
      <c r="J39" s="2547" t="s">
        <v>1262</v>
      </c>
      <c r="K39" s="2296"/>
      <c r="L39" s="2296"/>
      <c r="M39" s="2296"/>
      <c r="N39" s="2296"/>
      <c r="O39" s="2296"/>
      <c r="P39" s="2406" t="s">
        <v>916</v>
      </c>
      <c r="Q39" s="2428"/>
      <c r="R39" s="2428">
        <v>6</v>
      </c>
      <c r="S39" s="2550">
        <v>3</v>
      </c>
      <c r="T39" s="2512">
        <v>1</v>
      </c>
      <c r="U39" s="2428"/>
      <c r="V39" s="2428"/>
      <c r="W39" s="2428"/>
    </row>
    <row r="40" spans="1:23" ht="25.5">
      <c r="A40" s="2550">
        <v>1</v>
      </c>
      <c r="B40" s="2541">
        <v>171968090000055</v>
      </c>
      <c r="C40" s="2545">
        <v>42771</v>
      </c>
      <c r="D40" s="2553">
        <v>0.40625</v>
      </c>
      <c r="E40" s="2296" t="s">
        <v>137</v>
      </c>
      <c r="F40" s="2296" t="s">
        <v>145</v>
      </c>
      <c r="G40" s="2423" t="s">
        <v>2312</v>
      </c>
      <c r="H40" s="2423" t="s">
        <v>1245</v>
      </c>
      <c r="I40" s="2423" t="s">
        <v>1760</v>
      </c>
      <c r="J40" s="2547" t="s">
        <v>1262</v>
      </c>
      <c r="K40" s="2296"/>
      <c r="L40" s="2296"/>
      <c r="M40" s="2296"/>
      <c r="N40" s="2296"/>
      <c r="O40" s="2296"/>
      <c r="P40" s="2406" t="s">
        <v>916</v>
      </c>
      <c r="Q40" s="2428"/>
      <c r="R40" s="2428">
        <v>3</v>
      </c>
      <c r="S40" s="2550">
        <v>3</v>
      </c>
      <c r="T40" s="2550">
        <v>1</v>
      </c>
      <c r="U40" s="2428"/>
      <c r="V40" s="2428"/>
      <c r="W40" s="2428"/>
    </row>
    <row r="41" spans="1:23" ht="76.5">
      <c r="A41" s="2550">
        <v>1</v>
      </c>
      <c r="B41" s="2541">
        <v>171942090000016</v>
      </c>
      <c r="C41" s="2555">
        <v>42773</v>
      </c>
      <c r="D41" s="2554">
        <v>0.15694444444444444</v>
      </c>
      <c r="E41" s="2296" t="s">
        <v>144</v>
      </c>
      <c r="F41" s="2296" t="s">
        <v>145</v>
      </c>
      <c r="G41" s="2423" t="s">
        <v>2313</v>
      </c>
      <c r="H41" s="2423" t="s">
        <v>1245</v>
      </c>
      <c r="I41" s="2423" t="s">
        <v>1760</v>
      </c>
      <c r="J41" s="2296" t="s">
        <v>2314</v>
      </c>
      <c r="K41" s="2296"/>
      <c r="L41" s="2296"/>
      <c r="M41" s="2296"/>
      <c r="N41" s="2296"/>
      <c r="O41" s="2296"/>
      <c r="P41" s="2406" t="s">
        <v>920</v>
      </c>
      <c r="Q41" s="2453" t="s">
        <v>2315</v>
      </c>
      <c r="R41" s="2428">
        <v>7</v>
      </c>
      <c r="S41" s="2512">
        <v>4</v>
      </c>
      <c r="T41" s="2512">
        <v>1</v>
      </c>
      <c r="U41" s="2428"/>
      <c r="V41" s="2428"/>
      <c r="W41" s="2428"/>
    </row>
    <row r="42" spans="1:23" ht="25.5">
      <c r="A42" s="2550">
        <v>1</v>
      </c>
      <c r="B42" s="2541">
        <v>171940090000043</v>
      </c>
      <c r="C42" s="2545">
        <v>42773</v>
      </c>
      <c r="D42" s="2553">
        <v>0.60416666666666663</v>
      </c>
      <c r="E42" s="2296" t="s">
        <v>127</v>
      </c>
      <c r="F42" s="2296" t="s">
        <v>145</v>
      </c>
      <c r="G42" s="2423" t="s">
        <v>2316</v>
      </c>
      <c r="H42" s="2423" t="s">
        <v>1245</v>
      </c>
      <c r="I42" s="2423" t="s">
        <v>1761</v>
      </c>
      <c r="J42" s="2547" t="s">
        <v>1262</v>
      </c>
      <c r="K42" s="2296"/>
      <c r="L42" s="2296"/>
      <c r="M42" s="2296"/>
      <c r="N42" s="2296"/>
      <c r="O42" s="2296"/>
      <c r="P42" s="2406" t="s">
        <v>916</v>
      </c>
      <c r="Q42" s="2428"/>
      <c r="R42" s="2428">
        <v>9</v>
      </c>
      <c r="S42" s="2550">
        <v>2</v>
      </c>
      <c r="T42" s="2512">
        <v>1</v>
      </c>
      <c r="U42" s="2428"/>
      <c r="V42" s="2428"/>
      <c r="W42" s="2428"/>
    </row>
    <row r="43" spans="1:23" ht="38.25">
      <c r="A43" s="1738">
        <v>1</v>
      </c>
      <c r="B43" s="1743">
        <v>171964090000015</v>
      </c>
      <c r="C43" s="1739">
        <v>42774</v>
      </c>
      <c r="D43" s="1740">
        <v>0.90138888888888891</v>
      </c>
      <c r="E43" s="1726" t="s">
        <v>140</v>
      </c>
      <c r="F43" s="1726" t="s">
        <v>145</v>
      </c>
      <c r="G43" s="1728" t="s">
        <v>2317</v>
      </c>
      <c r="H43" s="1726" t="s">
        <v>2318</v>
      </c>
      <c r="I43" s="1746" t="s">
        <v>2319</v>
      </c>
      <c r="J43" s="1766" t="s">
        <v>2320</v>
      </c>
      <c r="K43" s="1766" t="s">
        <v>145</v>
      </c>
      <c r="L43" s="1726"/>
      <c r="M43" s="1726"/>
      <c r="N43" s="1726"/>
      <c r="O43" s="1726"/>
      <c r="P43" s="1731" t="s">
        <v>916</v>
      </c>
      <c r="Q43" s="1732"/>
      <c r="R43" s="1732">
        <v>35</v>
      </c>
      <c r="S43" s="1738">
        <v>6</v>
      </c>
      <c r="T43" s="1738">
        <v>2</v>
      </c>
      <c r="U43" s="1732">
        <v>32</v>
      </c>
      <c r="V43" s="1732"/>
      <c r="W43" s="1732"/>
    </row>
    <row r="44" spans="1:23" ht="25.5">
      <c r="A44" s="2550">
        <v>1</v>
      </c>
      <c r="B44" s="2541">
        <v>171910090000063</v>
      </c>
      <c r="C44" s="2555">
        <v>42774</v>
      </c>
      <c r="D44" s="2553">
        <v>0.91249999999999998</v>
      </c>
      <c r="E44" s="2296" t="s">
        <v>128</v>
      </c>
      <c r="F44" s="2296" t="s">
        <v>138</v>
      </c>
      <c r="G44" s="2423" t="s">
        <v>2321</v>
      </c>
      <c r="H44" s="2423" t="s">
        <v>1245</v>
      </c>
      <c r="I44" s="2423" t="s">
        <v>1760</v>
      </c>
      <c r="J44" s="2547" t="s">
        <v>1262</v>
      </c>
      <c r="K44" s="2296"/>
      <c r="L44" s="2296"/>
      <c r="M44" s="2296"/>
      <c r="N44" s="2296"/>
      <c r="O44" s="2296"/>
      <c r="P44" s="2473" t="s">
        <v>916</v>
      </c>
      <c r="Q44" s="2428"/>
      <c r="R44" s="2428">
        <v>1</v>
      </c>
      <c r="S44" s="2512">
        <v>2</v>
      </c>
      <c r="T44" s="2512">
        <v>1</v>
      </c>
      <c r="U44" s="2428"/>
      <c r="V44" s="2428"/>
      <c r="W44" s="2428"/>
    </row>
    <row r="45" spans="1:23" ht="14.25">
      <c r="A45" s="1434"/>
      <c r="B45" s="1741"/>
      <c r="C45" s="1531"/>
      <c r="D45" s="1532"/>
      <c r="E45" s="1421"/>
      <c r="F45" s="1430"/>
      <c r="G45" s="1434"/>
      <c r="H45" s="1434"/>
      <c r="I45" s="1434"/>
      <c r="J45" s="1430"/>
      <c r="K45" s="1430"/>
      <c r="L45" s="1430"/>
      <c r="M45" s="1430"/>
      <c r="N45" s="1430"/>
      <c r="O45" s="1430"/>
      <c r="P45" s="1421"/>
      <c r="Q45" s="1501"/>
      <c r="R45" s="1501"/>
      <c r="S45" s="1434"/>
      <c r="T45" s="1434"/>
      <c r="U45" s="1501"/>
      <c r="V45" s="1501"/>
      <c r="W45" s="1501"/>
    </row>
    <row r="46" spans="1:23" ht="14.25">
      <c r="A46" s="1434"/>
      <c r="B46" s="1741"/>
      <c r="C46" s="1531"/>
      <c r="D46" s="1532"/>
      <c r="E46" s="1421"/>
      <c r="F46" s="1430"/>
      <c r="G46" s="1434"/>
      <c r="H46" s="1434"/>
      <c r="I46" s="1434"/>
      <c r="J46" s="1430"/>
      <c r="K46" s="1430"/>
      <c r="L46" s="1430"/>
      <c r="M46" s="1430"/>
      <c r="N46" s="1430"/>
      <c r="O46" s="1430"/>
      <c r="P46" s="1421"/>
      <c r="Q46" s="1501"/>
      <c r="R46" s="1501"/>
      <c r="S46" s="1434"/>
      <c r="T46" s="1434"/>
      <c r="U46" s="1501"/>
      <c r="V46" s="1501"/>
      <c r="W46" s="1501"/>
    </row>
    <row r="47" spans="1:23" ht="14.25">
      <c r="A47" s="1434"/>
      <c r="B47" s="1741"/>
      <c r="C47" s="1531"/>
      <c r="D47" s="1532"/>
      <c r="E47" s="1421"/>
      <c r="F47" s="1430"/>
      <c r="G47" s="1434"/>
      <c r="H47" s="1434"/>
      <c r="I47" s="1434"/>
      <c r="J47" s="1430"/>
      <c r="K47" s="1430"/>
      <c r="L47" s="1430"/>
      <c r="M47" s="1430"/>
      <c r="N47" s="1430"/>
      <c r="O47" s="1430"/>
      <c r="P47" s="1421"/>
      <c r="Q47" s="1501"/>
      <c r="R47" s="1501"/>
      <c r="S47" s="1434"/>
      <c r="T47" s="1434"/>
      <c r="U47" s="1501"/>
      <c r="V47" s="1501"/>
      <c r="W47" s="1501"/>
    </row>
    <row r="48" spans="1:23" ht="14.25">
      <c r="A48" s="1434"/>
      <c r="B48" s="1741"/>
      <c r="C48" s="1531"/>
      <c r="D48" s="1532"/>
      <c r="E48" s="1421"/>
      <c r="F48" s="1430"/>
      <c r="G48" s="1434"/>
      <c r="H48" s="1434"/>
      <c r="I48" s="1434"/>
      <c r="J48" s="1430"/>
      <c r="K48" s="1430"/>
      <c r="L48" s="1430"/>
      <c r="M48" s="1430"/>
      <c r="N48" s="1430"/>
      <c r="O48" s="1430"/>
      <c r="P48" s="1421"/>
      <c r="Q48" s="1501"/>
      <c r="R48" s="1501"/>
      <c r="S48" s="1434"/>
      <c r="T48" s="1434"/>
      <c r="U48" s="1501"/>
      <c r="V48" s="1501"/>
      <c r="W48" s="1501"/>
    </row>
    <row r="49" spans="1:23" ht="14.25">
      <c r="A49" s="1434"/>
      <c r="B49" s="1741"/>
      <c r="C49" s="1531"/>
      <c r="D49" s="1532"/>
      <c r="E49" s="1421"/>
      <c r="F49" s="1430"/>
      <c r="G49" s="1434"/>
      <c r="H49" s="1434"/>
      <c r="I49" s="1434"/>
      <c r="J49" s="1430"/>
      <c r="K49" s="1430"/>
      <c r="L49" s="1430"/>
      <c r="M49" s="1430"/>
      <c r="N49" s="1430"/>
      <c r="O49" s="1430"/>
      <c r="P49" s="1421"/>
      <c r="Q49" s="1501"/>
      <c r="R49" s="1501"/>
      <c r="S49" s="1434"/>
      <c r="T49" s="1434"/>
      <c r="U49" s="1501"/>
      <c r="V49" s="1501"/>
      <c r="W49" s="1501"/>
    </row>
    <row r="50" spans="1:23" ht="14.25">
      <c r="A50" s="1434"/>
      <c r="B50" s="1741"/>
      <c r="C50" s="1531"/>
      <c r="D50" s="1532"/>
      <c r="E50" s="1421"/>
      <c r="F50" s="1430"/>
      <c r="G50" s="1434"/>
      <c r="H50" s="1434"/>
      <c r="I50" s="1434"/>
      <c r="J50" s="1430"/>
      <c r="K50" s="1430"/>
      <c r="L50" s="1430"/>
      <c r="M50" s="1430"/>
      <c r="N50" s="1430"/>
      <c r="O50" s="1430"/>
      <c r="P50" s="1421"/>
      <c r="Q50" s="1501"/>
      <c r="R50" s="1501"/>
      <c r="S50" s="1434"/>
      <c r="T50" s="1434"/>
      <c r="U50" s="1501"/>
      <c r="V50" s="1501"/>
      <c r="W50" s="1501"/>
    </row>
    <row r="51" spans="1:23" ht="14.25">
      <c r="A51" s="1434"/>
      <c r="B51" s="1741"/>
      <c r="C51" s="1531"/>
      <c r="D51" s="1532"/>
      <c r="E51" s="1421"/>
      <c r="F51" s="1430"/>
      <c r="G51" s="1434"/>
      <c r="H51" s="1434"/>
      <c r="I51" s="1434"/>
      <c r="J51" s="1430"/>
      <c r="K51" s="1430"/>
      <c r="L51" s="1430"/>
      <c r="M51" s="1430"/>
      <c r="N51" s="1430"/>
      <c r="O51" s="1430"/>
      <c r="P51" s="1421"/>
      <c r="Q51" s="1501"/>
      <c r="R51" s="1501"/>
      <c r="S51" s="1434"/>
      <c r="T51" s="1434"/>
      <c r="U51" s="1501"/>
      <c r="V51" s="1501"/>
      <c r="W51" s="1501"/>
    </row>
    <row r="52" spans="1:23" ht="14.25">
      <c r="A52" s="1434"/>
      <c r="B52" s="1741"/>
      <c r="C52" s="1531"/>
      <c r="D52" s="1532"/>
      <c r="E52" s="1421"/>
      <c r="F52" s="1430"/>
      <c r="G52" s="1434"/>
      <c r="H52" s="1434"/>
      <c r="I52" s="1434"/>
      <c r="J52" s="1430"/>
      <c r="K52" s="1430"/>
      <c r="L52" s="1430"/>
      <c r="M52" s="1430"/>
      <c r="N52" s="1430"/>
      <c r="O52" s="1430"/>
      <c r="P52" s="1421"/>
      <c r="Q52" s="1501"/>
      <c r="R52" s="1501"/>
      <c r="S52" s="1434"/>
      <c r="T52" s="1434"/>
      <c r="U52" s="1501"/>
      <c r="V52" s="1501"/>
      <c r="W52" s="1501"/>
    </row>
    <row r="53" spans="1:23" ht="14.25">
      <c r="A53" s="1434"/>
      <c r="B53" s="1741"/>
      <c r="C53" s="1531"/>
      <c r="D53" s="1532"/>
      <c r="E53" s="1421"/>
      <c r="F53" s="1430"/>
      <c r="G53" s="1434"/>
      <c r="H53" s="1434"/>
      <c r="I53" s="1434"/>
      <c r="J53" s="1430"/>
      <c r="K53" s="1430"/>
      <c r="L53" s="1430"/>
      <c r="M53" s="1430"/>
      <c r="N53" s="1430"/>
      <c r="O53" s="1430"/>
      <c r="P53" s="1421"/>
      <c r="Q53" s="1501"/>
      <c r="R53" s="1501"/>
      <c r="S53" s="1434"/>
      <c r="T53" s="1434"/>
      <c r="U53" s="1501"/>
      <c r="V53" s="1501"/>
      <c r="W53" s="1501"/>
    </row>
    <row r="54" spans="1:23" ht="14.25">
      <c r="A54" s="1434"/>
      <c r="B54" s="1741"/>
      <c r="C54" s="1531"/>
      <c r="D54" s="1532"/>
      <c r="E54" s="1421"/>
      <c r="F54" s="1430"/>
      <c r="G54" s="1434"/>
      <c r="H54" s="1434"/>
      <c r="I54" s="1434"/>
      <c r="J54" s="1430"/>
      <c r="K54" s="1430"/>
      <c r="L54" s="1430"/>
      <c r="M54" s="1430"/>
      <c r="N54" s="1430"/>
      <c r="O54" s="1430"/>
      <c r="P54" s="1421"/>
      <c r="Q54" s="1501"/>
      <c r="R54" s="1501"/>
      <c r="S54" s="1434"/>
      <c r="T54" s="1434"/>
      <c r="U54" s="1501"/>
      <c r="V54" s="1501"/>
      <c r="W54" s="1501"/>
    </row>
    <row r="55" spans="1:23" ht="14.25">
      <c r="A55" s="1434"/>
      <c r="B55" s="1741"/>
      <c r="C55" s="1531"/>
      <c r="D55" s="1532"/>
      <c r="E55" s="1421"/>
      <c r="F55" s="1430"/>
      <c r="G55" s="1434"/>
      <c r="H55" s="1434"/>
      <c r="I55" s="1434"/>
      <c r="J55" s="1430"/>
      <c r="K55" s="1430"/>
      <c r="L55" s="1430"/>
      <c r="M55" s="1430"/>
      <c r="N55" s="1430"/>
      <c r="O55" s="1430"/>
      <c r="P55" s="1421"/>
      <c r="Q55" s="1501"/>
      <c r="R55" s="1501"/>
      <c r="S55" s="1434"/>
      <c r="T55" s="1434"/>
      <c r="U55" s="1501"/>
      <c r="V55" s="1501"/>
      <c r="W55" s="1501"/>
    </row>
    <row r="56" spans="1:23" ht="43.5" customHeight="1">
      <c r="A56" s="1434"/>
      <c r="B56" s="1741"/>
      <c r="C56" s="1531"/>
      <c r="D56" s="1532"/>
      <c r="E56" s="1421"/>
      <c r="F56" s="1430"/>
      <c r="G56" s="1434"/>
      <c r="H56" s="1434"/>
      <c r="I56" s="1434"/>
      <c r="J56" s="1430"/>
      <c r="K56" s="1430"/>
      <c r="L56" s="1430"/>
      <c r="M56" s="1430"/>
      <c r="N56" s="1430"/>
      <c r="O56" s="1430"/>
      <c r="P56" s="1421"/>
      <c r="Q56" s="1501"/>
      <c r="R56" s="1501"/>
      <c r="S56" s="1434"/>
      <c r="T56" s="1434"/>
      <c r="U56" s="1501"/>
      <c r="V56" s="1501"/>
      <c r="W56" s="1501"/>
    </row>
    <row r="57" spans="1:23" ht="14.25">
      <c r="A57" s="1434"/>
      <c r="B57" s="1741"/>
      <c r="C57" s="1531"/>
      <c r="D57" s="1532"/>
      <c r="E57" s="1421"/>
      <c r="F57" s="1430"/>
      <c r="G57" s="1434"/>
      <c r="H57" s="1434"/>
      <c r="I57" s="1434"/>
      <c r="J57" s="1430"/>
      <c r="K57" s="1430"/>
      <c r="L57" s="1430"/>
      <c r="M57" s="1430"/>
      <c r="N57" s="1430"/>
      <c r="O57" s="1430"/>
      <c r="P57" s="1421"/>
      <c r="Q57" s="1501"/>
      <c r="R57" s="1501"/>
      <c r="S57" s="1434"/>
      <c r="T57" s="1434"/>
      <c r="U57" s="1501"/>
      <c r="V57" s="1501"/>
      <c r="W57" s="1501"/>
    </row>
    <row r="58" spans="1:23" ht="14.25">
      <c r="A58" s="1434"/>
      <c r="B58" s="1741"/>
      <c r="C58" s="1531"/>
      <c r="D58" s="1532"/>
      <c r="E58" s="1421"/>
      <c r="F58" s="1430"/>
      <c r="G58" s="1434"/>
      <c r="H58" s="1434"/>
      <c r="I58" s="1434"/>
      <c r="J58" s="1430"/>
      <c r="K58" s="1430"/>
      <c r="L58" s="1430"/>
      <c r="M58" s="1430"/>
      <c r="N58" s="1430"/>
      <c r="O58" s="1430"/>
      <c r="P58" s="1421"/>
      <c r="Q58" s="1501"/>
      <c r="R58" s="1501"/>
      <c r="S58" s="1434"/>
      <c r="T58" s="1434"/>
      <c r="U58" s="1501"/>
      <c r="V58" s="1501"/>
      <c r="W58" s="1501"/>
    </row>
    <row r="59" spans="1:23" ht="14.25">
      <c r="A59" s="1434"/>
      <c r="B59" s="1741"/>
      <c r="C59" s="1531"/>
      <c r="D59" s="1532"/>
      <c r="E59" s="1421"/>
      <c r="F59" s="1430"/>
      <c r="G59" s="1434"/>
      <c r="H59" s="1434"/>
      <c r="I59" s="1434"/>
      <c r="J59" s="1430"/>
      <c r="K59" s="1430"/>
      <c r="L59" s="1430"/>
      <c r="M59" s="1430"/>
      <c r="N59" s="1430"/>
      <c r="O59" s="1430"/>
      <c r="P59" s="1421"/>
      <c r="Q59" s="1501"/>
      <c r="R59" s="1501"/>
      <c r="S59" s="1434"/>
      <c r="T59" s="1434"/>
      <c r="U59" s="1501"/>
      <c r="V59" s="1501"/>
      <c r="W59" s="1501"/>
    </row>
    <row r="60" spans="1:23" ht="14.25">
      <c r="A60" s="1434"/>
      <c r="B60" s="1741"/>
      <c r="C60" s="1531"/>
      <c r="D60" s="1532"/>
      <c r="E60" s="1421"/>
      <c r="F60" s="1430"/>
      <c r="G60" s="1434"/>
      <c r="H60" s="1434"/>
      <c r="I60" s="1434"/>
      <c r="J60" s="1430"/>
      <c r="K60" s="1430"/>
      <c r="L60" s="1430"/>
      <c r="M60" s="1430"/>
      <c r="N60" s="1430"/>
      <c r="O60" s="1430"/>
      <c r="P60" s="1421"/>
      <c r="Q60" s="1501"/>
      <c r="R60" s="1501"/>
      <c r="S60" s="1434"/>
      <c r="T60" s="1434"/>
      <c r="U60" s="1501"/>
      <c r="V60" s="1501"/>
      <c r="W60" s="1501"/>
    </row>
    <row r="61" spans="1:23" ht="14.25">
      <c r="A61" s="1434"/>
      <c r="B61" s="1741"/>
      <c r="C61" s="1531"/>
      <c r="D61" s="1532"/>
      <c r="E61" s="1421"/>
      <c r="F61" s="1430"/>
      <c r="G61" s="1434"/>
      <c r="H61" s="1434"/>
      <c r="I61" s="1434"/>
      <c r="J61" s="1430"/>
      <c r="K61" s="1430"/>
      <c r="L61" s="1430"/>
      <c r="M61" s="1430"/>
      <c r="N61" s="1430"/>
      <c r="O61" s="1430"/>
      <c r="P61" s="1421"/>
      <c r="Q61" s="1501"/>
      <c r="R61" s="1501"/>
      <c r="S61" s="1434"/>
      <c r="T61" s="1434"/>
      <c r="U61" s="1501"/>
      <c r="V61" s="1501"/>
      <c r="W61" s="1501"/>
    </row>
    <row r="62" spans="1:23" ht="14.25">
      <c r="A62" s="1434"/>
      <c r="B62" s="1741"/>
      <c r="C62" s="1531"/>
      <c r="D62" s="1532"/>
      <c r="E62" s="1421"/>
      <c r="F62" s="1430"/>
      <c r="G62" s="1434"/>
      <c r="H62" s="1434"/>
      <c r="I62" s="1434"/>
      <c r="J62" s="1430"/>
      <c r="K62" s="1430"/>
      <c r="L62" s="1430"/>
      <c r="M62" s="1430"/>
      <c r="N62" s="1430"/>
      <c r="O62" s="1430"/>
      <c r="P62" s="1421"/>
      <c r="Q62" s="1501"/>
      <c r="R62" s="1501"/>
      <c r="S62" s="1434"/>
      <c r="T62" s="1434"/>
      <c r="U62" s="1501"/>
      <c r="V62" s="1501"/>
      <c r="W62" s="1501"/>
    </row>
    <row r="63" spans="1:23" ht="14.25">
      <c r="A63" s="1434"/>
      <c r="B63" s="1741"/>
      <c r="C63" s="1531"/>
      <c r="D63" s="1532"/>
      <c r="E63" s="1421"/>
      <c r="F63" s="1430"/>
      <c r="G63" s="1434"/>
      <c r="H63" s="1434"/>
      <c r="I63" s="1434"/>
      <c r="J63" s="1430"/>
      <c r="K63" s="1430"/>
      <c r="L63" s="1430"/>
      <c r="M63" s="1430"/>
      <c r="N63" s="1430"/>
      <c r="O63" s="1430"/>
      <c r="P63" s="1421"/>
      <c r="Q63" s="1501"/>
      <c r="R63" s="1501"/>
      <c r="S63" s="1434"/>
      <c r="T63" s="1434"/>
      <c r="U63" s="1501"/>
      <c r="V63" s="1501"/>
      <c r="W63" s="1501"/>
    </row>
    <row r="64" spans="1:23" ht="14.25">
      <c r="A64" s="1434"/>
      <c r="B64" s="1741"/>
      <c r="C64" s="1531"/>
      <c r="D64" s="1532"/>
      <c r="E64" s="1421"/>
      <c r="F64" s="1430"/>
      <c r="G64" s="1434"/>
      <c r="H64" s="1434"/>
      <c r="I64" s="1434"/>
      <c r="J64" s="1430"/>
      <c r="K64" s="1430"/>
      <c r="L64" s="1430"/>
      <c r="M64" s="1430"/>
      <c r="N64" s="1430"/>
      <c r="O64" s="1430"/>
      <c r="P64" s="1421"/>
      <c r="Q64" s="1501"/>
      <c r="R64" s="1501"/>
      <c r="S64" s="1434"/>
      <c r="T64" s="1434"/>
      <c r="U64" s="1501"/>
      <c r="V64" s="1501"/>
      <c r="W64" s="1501"/>
    </row>
    <row r="65" spans="1:23" ht="14.25">
      <c r="A65" s="1434"/>
      <c r="B65" s="1741"/>
      <c r="C65" s="1531"/>
      <c r="D65" s="1532"/>
      <c r="E65" s="1421"/>
      <c r="F65" s="1430"/>
      <c r="G65" s="1434"/>
      <c r="H65" s="1434"/>
      <c r="I65" s="1434"/>
      <c r="J65" s="1430"/>
      <c r="K65" s="1430"/>
      <c r="L65" s="1430"/>
      <c r="M65" s="1430"/>
      <c r="N65" s="1430"/>
      <c r="O65" s="1430"/>
      <c r="P65" s="1421"/>
      <c r="Q65" s="1501"/>
      <c r="R65" s="1501"/>
      <c r="S65" s="1434"/>
      <c r="T65" s="1434"/>
      <c r="U65" s="1501"/>
      <c r="V65" s="1501"/>
      <c r="W65" s="1501"/>
    </row>
    <row r="66" spans="1:23" ht="14.25">
      <c r="A66" s="1434"/>
      <c r="B66" s="1741"/>
      <c r="C66" s="1531"/>
      <c r="D66" s="1532"/>
      <c r="E66" s="1421"/>
      <c r="F66" s="1430"/>
      <c r="G66" s="1434"/>
      <c r="H66" s="1434"/>
      <c r="I66" s="1434"/>
      <c r="J66" s="1430"/>
      <c r="K66" s="1430"/>
      <c r="L66" s="1430"/>
      <c r="M66" s="1430"/>
      <c r="N66" s="1430"/>
      <c r="O66" s="1430"/>
      <c r="P66" s="1421"/>
      <c r="Q66" s="1501"/>
      <c r="R66" s="1501"/>
      <c r="S66" s="1434"/>
      <c r="T66" s="1434"/>
      <c r="U66" s="1501"/>
      <c r="V66" s="1501"/>
      <c r="W66" s="1501"/>
    </row>
    <row r="67" spans="1:23" ht="14.25">
      <c r="A67" s="1434"/>
      <c r="B67" s="1741"/>
      <c r="C67" s="1531"/>
      <c r="D67" s="1532"/>
      <c r="E67" s="1421"/>
      <c r="F67" s="1430"/>
      <c r="G67" s="1434"/>
      <c r="H67" s="1434"/>
      <c r="I67" s="1434"/>
      <c r="J67" s="1430"/>
      <c r="K67" s="1430"/>
      <c r="L67" s="1430"/>
      <c r="M67" s="1430"/>
      <c r="N67" s="1430"/>
      <c r="O67" s="1430"/>
      <c r="P67" s="1421"/>
      <c r="Q67" s="1501"/>
      <c r="R67" s="1501"/>
      <c r="S67" s="1434"/>
      <c r="T67" s="1434"/>
      <c r="U67" s="1501"/>
      <c r="V67" s="1501"/>
      <c r="W67" s="1501"/>
    </row>
    <row r="68" spans="1:23" ht="14.25">
      <c r="A68" s="1434"/>
      <c r="B68" s="1741"/>
      <c r="C68" s="1531"/>
      <c r="D68" s="1532"/>
      <c r="E68" s="1421"/>
      <c r="F68" s="1430"/>
      <c r="G68" s="1434"/>
      <c r="H68" s="1434"/>
      <c r="I68" s="1434"/>
      <c r="J68" s="1430"/>
      <c r="K68" s="1430"/>
      <c r="L68" s="1430"/>
      <c r="M68" s="1430"/>
      <c r="N68" s="1430"/>
      <c r="O68" s="1430"/>
      <c r="P68" s="1421"/>
      <c r="Q68" s="1501"/>
      <c r="R68" s="1501"/>
      <c r="S68" s="1434"/>
      <c r="T68" s="1434"/>
      <c r="U68" s="1501"/>
      <c r="V68" s="1501"/>
      <c r="W68" s="1501"/>
    </row>
    <row r="69" spans="1:23" ht="14.25">
      <c r="A69" s="1434"/>
      <c r="B69" s="1741"/>
      <c r="C69" s="1531"/>
      <c r="D69" s="1532"/>
      <c r="E69" s="1421"/>
      <c r="F69" s="1430"/>
      <c r="G69" s="1434"/>
      <c r="H69" s="1434"/>
      <c r="I69" s="1434"/>
      <c r="J69" s="1430"/>
      <c r="K69" s="1430"/>
      <c r="L69" s="1430"/>
      <c r="M69" s="1430"/>
      <c r="N69" s="1430"/>
      <c r="O69" s="1430"/>
      <c r="P69" s="1421"/>
      <c r="Q69" s="1501"/>
      <c r="R69" s="1501"/>
      <c r="S69" s="1434"/>
      <c r="T69" s="1434"/>
      <c r="U69" s="1501"/>
      <c r="V69" s="1501"/>
      <c r="W69" s="1501"/>
    </row>
    <row r="70" spans="1:23" ht="14.25">
      <c r="A70" s="1434"/>
      <c r="B70" s="1741"/>
      <c r="C70" s="1531"/>
      <c r="D70" s="1532"/>
      <c r="E70" s="1421"/>
      <c r="F70" s="1430"/>
      <c r="G70" s="1434"/>
      <c r="H70" s="1434"/>
      <c r="I70" s="1434"/>
      <c r="J70" s="1430"/>
      <c r="K70" s="1430"/>
      <c r="L70" s="1430"/>
      <c r="M70" s="1430"/>
      <c r="N70" s="1430"/>
      <c r="O70" s="1430"/>
      <c r="P70" s="1421"/>
      <c r="Q70" s="1501"/>
      <c r="R70" s="1501"/>
      <c r="S70" s="1434"/>
      <c r="T70" s="1434"/>
      <c r="U70" s="1501"/>
      <c r="V70" s="1501"/>
      <c r="W70" s="1501"/>
    </row>
    <row r="71" spans="1:23" ht="14.25">
      <c r="A71" s="1434"/>
      <c r="B71" s="1741"/>
      <c r="C71" s="1531"/>
      <c r="D71" s="1532"/>
      <c r="E71" s="1421"/>
      <c r="F71" s="1430"/>
      <c r="G71" s="1434"/>
      <c r="H71" s="1434"/>
      <c r="I71" s="1434"/>
      <c r="J71" s="1430"/>
      <c r="K71" s="1430"/>
      <c r="L71" s="1430"/>
      <c r="M71" s="1430"/>
      <c r="N71" s="1430"/>
      <c r="O71" s="1430"/>
      <c r="P71" s="1421"/>
      <c r="Q71" s="1501"/>
      <c r="R71" s="1501"/>
      <c r="S71" s="1434"/>
      <c r="T71" s="1434"/>
      <c r="U71" s="1501"/>
      <c r="V71" s="1501"/>
      <c r="W71" s="1501"/>
    </row>
    <row r="72" spans="1:23" ht="14.25">
      <c r="A72" s="1434"/>
      <c r="B72" s="1741"/>
      <c r="C72" s="1531"/>
      <c r="D72" s="1532"/>
      <c r="E72" s="1421"/>
      <c r="F72" s="1430"/>
      <c r="G72" s="1434"/>
      <c r="H72" s="1434"/>
      <c r="I72" s="1434"/>
      <c r="J72" s="1430"/>
      <c r="K72" s="1430"/>
      <c r="L72" s="1430"/>
      <c r="M72" s="1430"/>
      <c r="N72" s="1430"/>
      <c r="O72" s="1430"/>
      <c r="P72" s="1421"/>
      <c r="Q72" s="1501"/>
      <c r="R72" s="1501"/>
      <c r="S72" s="1434"/>
      <c r="T72" s="1434"/>
      <c r="U72" s="1501"/>
      <c r="V72" s="1501"/>
      <c r="W72" s="1501"/>
    </row>
    <row r="73" spans="1:23" ht="14.25">
      <c r="A73" s="1434"/>
      <c r="B73" s="1741"/>
      <c r="C73" s="1531"/>
      <c r="D73" s="1532"/>
      <c r="E73" s="1421"/>
      <c r="F73" s="1430"/>
      <c r="G73" s="1434"/>
      <c r="H73" s="1434"/>
      <c r="I73" s="1434"/>
      <c r="J73" s="1430"/>
      <c r="K73" s="1430"/>
      <c r="L73" s="1430"/>
      <c r="M73" s="1430"/>
      <c r="N73" s="1430"/>
      <c r="O73" s="1430"/>
      <c r="P73" s="1421"/>
      <c r="Q73" s="1501"/>
      <c r="R73" s="1501"/>
      <c r="S73" s="1434"/>
      <c r="T73" s="1434"/>
      <c r="U73" s="1501"/>
      <c r="V73" s="1501"/>
      <c r="W73" s="1501"/>
    </row>
    <row r="74" spans="1:23" ht="14.25">
      <c r="A74" s="1434"/>
      <c r="B74" s="1741"/>
      <c r="C74" s="1531"/>
      <c r="D74" s="1532"/>
      <c r="E74" s="1421"/>
      <c r="F74" s="1430"/>
      <c r="G74" s="1434"/>
      <c r="H74" s="1434"/>
      <c r="I74" s="1434"/>
      <c r="J74" s="1430"/>
      <c r="K74" s="1430"/>
      <c r="L74" s="1430"/>
      <c r="M74" s="1430"/>
      <c r="N74" s="1430"/>
      <c r="O74" s="1430"/>
      <c r="P74" s="1421"/>
      <c r="Q74" s="1501"/>
      <c r="R74" s="1501"/>
      <c r="S74" s="1434"/>
      <c r="T74" s="1434"/>
      <c r="U74" s="1501"/>
      <c r="V74" s="1501"/>
      <c r="W74" s="1501"/>
    </row>
    <row r="75" spans="1:23" ht="14.25">
      <c r="A75" s="1434"/>
      <c r="B75" s="1741"/>
      <c r="C75" s="1531"/>
      <c r="D75" s="1532"/>
      <c r="E75" s="1421"/>
      <c r="F75" s="1430"/>
      <c r="G75" s="1434"/>
      <c r="H75" s="1434"/>
      <c r="I75" s="1434"/>
      <c r="J75" s="1430"/>
      <c r="K75" s="1430"/>
      <c r="L75" s="1430"/>
      <c r="M75" s="1430"/>
      <c r="N75" s="1430"/>
      <c r="O75" s="1430"/>
      <c r="P75" s="1421"/>
      <c r="Q75" s="1501"/>
      <c r="R75" s="1501"/>
      <c r="S75" s="1434"/>
      <c r="T75" s="1434"/>
      <c r="U75" s="1501"/>
      <c r="V75" s="1501"/>
      <c r="W75" s="1501"/>
    </row>
    <row r="76" spans="1:23" ht="14.25">
      <c r="A76" s="1434"/>
      <c r="B76" s="1741"/>
      <c r="C76" s="1531"/>
      <c r="D76" s="1532"/>
      <c r="E76" s="1421"/>
      <c r="F76" s="1430"/>
      <c r="G76" s="1434"/>
      <c r="H76" s="1434"/>
      <c r="I76" s="1434"/>
      <c r="J76" s="1430"/>
      <c r="K76" s="1430"/>
      <c r="L76" s="1430"/>
      <c r="M76" s="1430"/>
      <c r="N76" s="1430"/>
      <c r="O76" s="1430"/>
      <c r="P76" s="1421"/>
      <c r="Q76" s="1501"/>
      <c r="R76" s="1501"/>
      <c r="S76" s="1434"/>
      <c r="T76" s="1434"/>
      <c r="U76" s="1501"/>
      <c r="V76" s="1501"/>
      <c r="W76" s="1501"/>
    </row>
    <row r="77" spans="1:23" ht="14.25">
      <c r="A77" s="1434"/>
      <c r="B77" s="1741"/>
      <c r="C77" s="1531"/>
      <c r="D77" s="1532"/>
      <c r="E77" s="1421"/>
      <c r="F77" s="1430"/>
      <c r="G77" s="1434"/>
      <c r="H77" s="1434"/>
      <c r="I77" s="1434"/>
      <c r="J77" s="1430"/>
      <c r="K77" s="1430"/>
      <c r="L77" s="1430"/>
      <c r="M77" s="1430"/>
      <c r="N77" s="1430"/>
      <c r="O77" s="1430"/>
      <c r="P77" s="1421"/>
      <c r="Q77" s="1501"/>
      <c r="R77" s="1501"/>
      <c r="S77" s="1434"/>
      <c r="T77" s="1434"/>
      <c r="U77" s="1501"/>
      <c r="V77" s="1501"/>
      <c r="W77" s="1501"/>
    </row>
    <row r="78" spans="1:23" ht="14.25">
      <c r="A78" s="1434"/>
      <c r="B78" s="1741"/>
      <c r="C78" s="1531"/>
      <c r="D78" s="1532"/>
      <c r="E78" s="1421"/>
      <c r="F78" s="1430"/>
      <c r="G78" s="1434"/>
      <c r="H78" s="1434"/>
      <c r="I78" s="1434"/>
      <c r="J78" s="1430"/>
      <c r="K78" s="1430"/>
      <c r="L78" s="1430"/>
      <c r="M78" s="1430"/>
      <c r="N78" s="1430"/>
      <c r="O78" s="1430"/>
      <c r="P78" s="1421"/>
      <c r="Q78" s="1501"/>
      <c r="R78" s="1501"/>
      <c r="S78" s="1434"/>
      <c r="T78" s="1434"/>
      <c r="U78" s="1501"/>
      <c r="V78" s="1501"/>
      <c r="W78" s="1501"/>
    </row>
    <row r="79" spans="1:23" ht="14.25">
      <c r="A79" s="1434"/>
      <c r="B79" s="1741"/>
      <c r="C79" s="1531"/>
      <c r="D79" s="1532"/>
      <c r="E79" s="1421"/>
      <c r="F79" s="1430"/>
      <c r="G79" s="1434"/>
      <c r="H79" s="1434"/>
      <c r="I79" s="1434"/>
      <c r="J79" s="1430"/>
      <c r="K79" s="1430"/>
      <c r="L79" s="1430"/>
      <c r="M79" s="1430"/>
      <c r="N79" s="1430"/>
      <c r="O79" s="1430"/>
      <c r="P79" s="1421"/>
      <c r="Q79" s="1501"/>
      <c r="R79" s="1501"/>
      <c r="S79" s="1434"/>
      <c r="T79" s="1434"/>
      <c r="U79" s="1501"/>
      <c r="V79" s="1501"/>
      <c r="W79" s="1501"/>
    </row>
    <row r="80" spans="1:23" ht="14.25">
      <c r="A80" s="1434"/>
      <c r="B80" s="1741"/>
      <c r="C80" s="1531"/>
      <c r="D80" s="1532"/>
      <c r="E80" s="1421"/>
      <c r="F80" s="1430"/>
      <c r="G80" s="1434"/>
      <c r="H80" s="1434"/>
      <c r="I80" s="1434"/>
      <c r="J80" s="1430"/>
      <c r="K80" s="1430"/>
      <c r="L80" s="1430"/>
      <c r="M80" s="1430"/>
      <c r="N80" s="1430"/>
      <c r="O80" s="1430"/>
      <c r="P80" s="1421"/>
      <c r="Q80" s="1501"/>
      <c r="R80" s="1501"/>
      <c r="S80" s="1434"/>
      <c r="T80" s="1434"/>
      <c r="U80" s="1501"/>
      <c r="V80" s="1501"/>
      <c r="W80" s="1501"/>
    </row>
    <row r="81" spans="1:23" ht="14.25">
      <c r="A81" s="1434"/>
      <c r="B81" s="1741"/>
      <c r="C81" s="1531"/>
      <c r="D81" s="1532"/>
      <c r="E81" s="1421"/>
      <c r="F81" s="1430"/>
      <c r="G81" s="1434"/>
      <c r="H81" s="1434"/>
      <c r="I81" s="1434"/>
      <c r="J81" s="1430"/>
      <c r="K81" s="1430"/>
      <c r="L81" s="1430"/>
      <c r="M81" s="1430"/>
      <c r="N81" s="1430"/>
      <c r="O81" s="1430"/>
      <c r="P81" s="1421"/>
      <c r="Q81" s="1501"/>
      <c r="R81" s="1501"/>
      <c r="S81" s="1434"/>
      <c r="T81" s="1434"/>
      <c r="U81" s="1501"/>
      <c r="V81" s="1501"/>
      <c r="W81" s="1501"/>
    </row>
    <row r="82" spans="1:23" ht="14.25">
      <c r="A82" s="1434"/>
      <c r="B82" s="1741"/>
      <c r="C82" s="1531"/>
      <c r="D82" s="1532"/>
      <c r="E82" s="1421"/>
      <c r="F82" s="1430"/>
      <c r="G82" s="1434"/>
      <c r="H82" s="1434"/>
      <c r="I82" s="1434"/>
      <c r="J82" s="1430"/>
      <c r="K82" s="1430"/>
      <c r="L82" s="1430"/>
      <c r="M82" s="1430"/>
      <c r="N82" s="1430"/>
      <c r="O82" s="1430"/>
      <c r="P82" s="1421"/>
      <c r="Q82" s="1501"/>
      <c r="R82" s="1501"/>
      <c r="S82" s="1434"/>
      <c r="T82" s="1434"/>
      <c r="U82" s="1501"/>
      <c r="V82" s="1501"/>
      <c r="W82" s="1501"/>
    </row>
    <row r="83" spans="1:23" ht="14.25">
      <c r="A83" s="1434"/>
      <c r="B83" s="1741"/>
      <c r="C83" s="1531"/>
      <c r="D83" s="1532"/>
      <c r="E83" s="1421"/>
      <c r="F83" s="1430"/>
      <c r="G83" s="1434"/>
      <c r="H83" s="1434"/>
      <c r="I83" s="1434"/>
      <c r="J83" s="1430"/>
      <c r="K83" s="1430"/>
      <c r="L83" s="1430"/>
      <c r="M83" s="1430"/>
      <c r="N83" s="1430"/>
      <c r="O83" s="1430"/>
      <c r="P83" s="1421"/>
      <c r="Q83" s="1501"/>
      <c r="R83" s="1501"/>
      <c r="S83" s="1434"/>
      <c r="T83" s="1434"/>
      <c r="U83" s="1501"/>
      <c r="V83" s="1501"/>
      <c r="W83" s="1501"/>
    </row>
    <row r="84" spans="1:23" ht="14.25">
      <c r="A84" s="1434"/>
      <c r="B84" s="1741"/>
      <c r="C84" s="1531"/>
      <c r="D84" s="1532"/>
      <c r="E84" s="1421"/>
      <c r="F84" s="1430"/>
      <c r="G84" s="1434"/>
      <c r="H84" s="1434"/>
      <c r="I84" s="1434"/>
      <c r="J84" s="1430"/>
      <c r="K84" s="1430"/>
      <c r="L84" s="1430"/>
      <c r="M84" s="1430"/>
      <c r="N84" s="1430"/>
      <c r="O84" s="1430"/>
      <c r="P84" s="1421"/>
      <c r="Q84" s="1501"/>
      <c r="R84" s="1501"/>
      <c r="S84" s="1434"/>
      <c r="T84" s="1434"/>
      <c r="U84" s="1501"/>
      <c r="V84" s="1501"/>
      <c r="W84" s="1501"/>
    </row>
    <row r="85" spans="1:23" ht="14.25">
      <c r="A85" s="1434"/>
      <c r="B85" s="1741"/>
      <c r="C85" s="1531"/>
      <c r="D85" s="1532"/>
      <c r="E85" s="1421"/>
      <c r="F85" s="1430"/>
      <c r="G85" s="1434"/>
      <c r="H85" s="1434"/>
      <c r="I85" s="1434"/>
      <c r="J85" s="1430"/>
      <c r="K85" s="1430"/>
      <c r="L85" s="1430"/>
      <c r="M85" s="1430"/>
      <c r="N85" s="1430"/>
      <c r="O85" s="1430"/>
      <c r="P85" s="1421"/>
      <c r="Q85" s="1501"/>
      <c r="R85" s="1501"/>
      <c r="S85" s="1434"/>
      <c r="T85" s="1434"/>
      <c r="U85" s="1501"/>
      <c r="V85" s="1501"/>
      <c r="W85" s="1501"/>
    </row>
    <row r="86" spans="1:23" ht="14.25">
      <c r="A86" s="1434"/>
      <c r="B86" s="1741"/>
      <c r="C86" s="1531"/>
      <c r="D86" s="1532"/>
      <c r="E86" s="1421"/>
      <c r="F86" s="1430"/>
      <c r="G86" s="1434"/>
      <c r="H86" s="1434"/>
      <c r="I86" s="1434"/>
      <c r="J86" s="1430"/>
      <c r="K86" s="1430"/>
      <c r="L86" s="1430"/>
      <c r="M86" s="1430"/>
      <c r="N86" s="1430"/>
      <c r="O86" s="1430"/>
      <c r="P86" s="1421"/>
      <c r="Q86" s="1501"/>
      <c r="R86" s="1501"/>
      <c r="S86" s="1434"/>
      <c r="T86" s="1434"/>
      <c r="U86" s="1501"/>
      <c r="V86" s="1501"/>
      <c r="W86" s="1501"/>
    </row>
    <row r="87" spans="1:23" ht="14.25">
      <c r="A87" s="1434"/>
      <c r="B87" s="1741"/>
      <c r="C87" s="1531"/>
      <c r="D87" s="1532"/>
      <c r="E87" s="1421"/>
      <c r="F87" s="1430"/>
      <c r="G87" s="1434"/>
      <c r="H87" s="1434"/>
      <c r="I87" s="1434"/>
      <c r="J87" s="1430"/>
      <c r="K87" s="1430"/>
      <c r="L87" s="1430"/>
      <c r="M87" s="1430"/>
      <c r="N87" s="1430"/>
      <c r="O87" s="1430"/>
      <c r="P87" s="1421"/>
      <c r="Q87" s="1501"/>
      <c r="R87" s="1501"/>
      <c r="S87" s="1434"/>
      <c r="T87" s="1434"/>
      <c r="U87" s="1501"/>
      <c r="V87" s="1501"/>
      <c r="W87" s="1501"/>
    </row>
    <row r="88" spans="1:23" ht="14.25">
      <c r="A88" s="1434"/>
      <c r="B88" s="1741"/>
      <c r="C88" s="1531"/>
      <c r="D88" s="1532"/>
      <c r="E88" s="1421"/>
      <c r="F88" s="1430"/>
      <c r="G88" s="1434"/>
      <c r="H88" s="1434"/>
      <c r="I88" s="1434"/>
      <c r="J88" s="1430"/>
      <c r="K88" s="1430"/>
      <c r="L88" s="1430"/>
      <c r="M88" s="1430"/>
      <c r="N88" s="1430"/>
      <c r="O88" s="1430"/>
      <c r="P88" s="1421"/>
      <c r="Q88" s="1501"/>
      <c r="R88" s="1501"/>
      <c r="S88" s="1434"/>
      <c r="T88" s="1434"/>
      <c r="U88" s="1501"/>
      <c r="V88" s="1501"/>
      <c r="W88" s="1501"/>
    </row>
    <row r="89" spans="1:23" ht="14.25">
      <c r="A89" s="1434"/>
      <c r="B89" s="1741"/>
      <c r="C89" s="1531"/>
      <c r="D89" s="1532"/>
      <c r="E89" s="1421"/>
      <c r="F89" s="1430"/>
      <c r="G89" s="1434"/>
      <c r="H89" s="1434"/>
      <c r="I89" s="1434"/>
      <c r="J89" s="1430"/>
      <c r="K89" s="1430"/>
      <c r="L89" s="1430"/>
      <c r="M89" s="1430"/>
      <c r="N89" s="1430"/>
      <c r="O89" s="1430"/>
      <c r="P89" s="1421"/>
      <c r="Q89" s="1501"/>
      <c r="R89" s="1501"/>
      <c r="S89" s="1434"/>
      <c r="T89" s="1434"/>
      <c r="U89" s="1501"/>
      <c r="V89" s="1501"/>
      <c r="W89" s="1501"/>
    </row>
    <row r="90" spans="1:23" ht="14.25">
      <c r="A90" s="1434"/>
      <c r="B90" s="1741"/>
      <c r="C90" s="1531"/>
      <c r="D90" s="1532"/>
      <c r="E90" s="1421"/>
      <c r="F90" s="1430"/>
      <c r="G90" s="1434"/>
      <c r="H90" s="1434"/>
      <c r="I90" s="1434"/>
      <c r="J90" s="1430"/>
      <c r="K90" s="1430"/>
      <c r="L90" s="1430"/>
      <c r="M90" s="1430"/>
      <c r="N90" s="1430"/>
      <c r="O90" s="1430"/>
      <c r="P90" s="1421"/>
      <c r="Q90" s="1501"/>
      <c r="R90" s="1501"/>
      <c r="S90" s="1434"/>
      <c r="T90" s="1434"/>
      <c r="U90" s="1501"/>
      <c r="V90" s="1501"/>
      <c r="W90" s="1501"/>
    </row>
    <row r="91" spans="1:23" ht="14.25">
      <c r="A91" s="1434"/>
      <c r="B91" s="1741"/>
      <c r="C91" s="1531"/>
      <c r="D91" s="1532"/>
      <c r="E91" s="1421"/>
      <c r="F91" s="1430"/>
      <c r="G91" s="1434"/>
      <c r="H91" s="1434"/>
      <c r="I91" s="1434"/>
      <c r="J91" s="1430"/>
      <c r="K91" s="1430"/>
      <c r="L91" s="1430"/>
      <c r="M91" s="1430"/>
      <c r="N91" s="1430"/>
      <c r="O91" s="1430"/>
      <c r="P91" s="1421"/>
      <c r="Q91" s="1501"/>
      <c r="R91" s="1501"/>
      <c r="S91" s="1434"/>
      <c r="T91" s="1434"/>
      <c r="U91" s="1501"/>
      <c r="V91" s="1501"/>
      <c r="W91" s="1501"/>
    </row>
    <row r="92" spans="1:23" ht="14.25">
      <c r="A92" s="1434"/>
      <c r="B92" s="1741"/>
      <c r="C92" s="1531"/>
      <c r="D92" s="1532"/>
      <c r="E92" s="1421"/>
      <c r="F92" s="1430"/>
      <c r="G92" s="1434"/>
      <c r="H92" s="1434"/>
      <c r="I92" s="1434"/>
      <c r="J92" s="1430"/>
      <c r="K92" s="1430"/>
      <c r="L92" s="1430"/>
      <c r="M92" s="1430"/>
      <c r="N92" s="1430"/>
      <c r="O92" s="1430"/>
      <c r="P92" s="1421"/>
      <c r="Q92" s="1501"/>
      <c r="R92" s="1501"/>
      <c r="S92" s="1434"/>
      <c r="T92" s="1434"/>
      <c r="U92" s="1501"/>
      <c r="V92" s="1501"/>
      <c r="W92" s="1501"/>
    </row>
    <row r="93" spans="1:23" ht="14.25">
      <c r="A93" s="1434"/>
      <c r="B93" s="1741"/>
      <c r="C93" s="1531"/>
      <c r="D93" s="1532"/>
      <c r="E93" s="1421"/>
      <c r="F93" s="1430"/>
      <c r="G93" s="1434"/>
      <c r="H93" s="1434"/>
      <c r="I93" s="1434"/>
      <c r="J93" s="1430"/>
      <c r="K93" s="1430"/>
      <c r="L93" s="1430"/>
      <c r="M93" s="1430"/>
      <c r="N93" s="1430"/>
      <c r="O93" s="1430"/>
      <c r="P93" s="1421"/>
      <c r="Q93" s="1501"/>
      <c r="R93" s="1501"/>
      <c r="S93" s="1434"/>
      <c r="T93" s="1434"/>
      <c r="U93" s="1501"/>
      <c r="V93" s="1501"/>
      <c r="W93" s="1501"/>
    </row>
    <row r="94" spans="1:23" ht="14.25">
      <c r="A94" s="1434"/>
      <c r="B94" s="1741"/>
      <c r="C94" s="1531"/>
      <c r="D94" s="1532"/>
      <c r="E94" s="1421"/>
      <c r="F94" s="1430"/>
      <c r="G94" s="1434"/>
      <c r="H94" s="1434"/>
      <c r="I94" s="1434"/>
      <c r="J94" s="1430"/>
      <c r="K94" s="1430"/>
      <c r="L94" s="1430"/>
      <c r="M94" s="1430"/>
      <c r="N94" s="1430"/>
      <c r="O94" s="1430"/>
      <c r="P94" s="1421"/>
      <c r="Q94" s="1501"/>
      <c r="R94" s="1501"/>
      <c r="S94" s="1434"/>
      <c r="T94" s="1434"/>
      <c r="U94" s="1501"/>
      <c r="V94" s="1501"/>
      <c r="W94" s="1501"/>
    </row>
    <row r="95" spans="1:23" ht="14.25">
      <c r="A95" s="1434"/>
      <c r="B95" s="1741"/>
      <c r="C95" s="1531"/>
      <c r="D95" s="1532"/>
      <c r="E95" s="1421"/>
      <c r="F95" s="1430"/>
      <c r="G95" s="1434"/>
      <c r="H95" s="1434"/>
      <c r="I95" s="1434"/>
      <c r="J95" s="1430"/>
      <c r="K95" s="1430"/>
      <c r="L95" s="1430"/>
      <c r="M95" s="1430"/>
      <c r="N95" s="1430"/>
      <c r="O95" s="1430"/>
      <c r="P95" s="1421"/>
      <c r="Q95" s="1501"/>
      <c r="R95" s="1501"/>
      <c r="S95" s="1434"/>
      <c r="T95" s="1434"/>
      <c r="U95" s="1501"/>
      <c r="V95" s="1501"/>
      <c r="W95" s="1501"/>
    </row>
    <row r="96" spans="1:23" ht="14.25">
      <c r="A96" s="1434"/>
      <c r="B96" s="1741"/>
      <c r="C96" s="1531"/>
      <c r="D96" s="1532"/>
      <c r="E96" s="1421"/>
      <c r="F96" s="1430"/>
      <c r="G96" s="1434"/>
      <c r="H96" s="1434"/>
      <c r="I96" s="1434"/>
      <c r="J96" s="1430"/>
      <c r="K96" s="1430"/>
      <c r="L96" s="1430"/>
      <c r="M96" s="1430"/>
      <c r="N96" s="1430"/>
      <c r="O96" s="1430"/>
      <c r="P96" s="1421"/>
      <c r="Q96" s="1501"/>
      <c r="R96" s="1501"/>
      <c r="S96" s="1434"/>
      <c r="T96" s="1434"/>
      <c r="U96" s="1501"/>
      <c r="V96" s="1501"/>
      <c r="W96" s="1501"/>
    </row>
    <row r="97" spans="1:23" ht="14.25">
      <c r="A97" s="1434"/>
      <c r="B97" s="1741"/>
      <c r="C97" s="1531"/>
      <c r="D97" s="1532"/>
      <c r="E97" s="1421"/>
      <c r="F97" s="1430"/>
      <c r="G97" s="1434"/>
      <c r="H97" s="1434"/>
      <c r="I97" s="1434"/>
      <c r="J97" s="1430"/>
      <c r="K97" s="1430"/>
      <c r="L97" s="1430"/>
      <c r="M97" s="1430"/>
      <c r="N97" s="1430"/>
      <c r="O97" s="1430"/>
      <c r="P97" s="1421"/>
      <c r="Q97" s="1501"/>
      <c r="R97" s="1501"/>
      <c r="S97" s="1434"/>
      <c r="T97" s="1434"/>
      <c r="U97" s="1501"/>
      <c r="V97" s="1501"/>
      <c r="W97" s="1501"/>
    </row>
    <row r="98" spans="1:23" ht="14.25">
      <c r="A98" s="1434"/>
      <c r="B98" s="1741"/>
      <c r="C98" s="1531"/>
      <c r="D98" s="1532"/>
      <c r="E98" s="1421"/>
      <c r="F98" s="1430"/>
      <c r="G98" s="1434"/>
      <c r="H98" s="1434"/>
      <c r="I98" s="1434"/>
      <c r="J98" s="1430"/>
      <c r="K98" s="1430"/>
      <c r="L98" s="1430"/>
      <c r="M98" s="1430"/>
      <c r="N98" s="1430"/>
      <c r="O98" s="1430"/>
      <c r="P98" s="1421"/>
      <c r="Q98" s="1501"/>
      <c r="R98" s="1501"/>
      <c r="S98" s="1434"/>
      <c r="T98" s="1434"/>
      <c r="U98" s="1501"/>
      <c r="V98" s="1501"/>
      <c r="W98" s="1501"/>
    </row>
    <row r="99" spans="1:23" ht="14.25">
      <c r="A99" s="1434"/>
      <c r="B99" s="1741"/>
      <c r="C99" s="1531"/>
      <c r="D99" s="1532"/>
      <c r="E99" s="1421"/>
      <c r="F99" s="1430"/>
      <c r="G99" s="1434"/>
      <c r="H99" s="1434"/>
      <c r="I99" s="1434"/>
      <c r="J99" s="1430"/>
      <c r="K99" s="1430"/>
      <c r="L99" s="1430"/>
      <c r="M99" s="1430"/>
      <c r="N99" s="1430"/>
      <c r="O99" s="1430"/>
      <c r="P99" s="1421"/>
      <c r="Q99" s="1501"/>
      <c r="R99" s="1501"/>
      <c r="S99" s="1434"/>
      <c r="T99" s="1434"/>
      <c r="U99" s="1501"/>
      <c r="V99" s="1501"/>
      <c r="W99" s="1501"/>
    </row>
    <row r="100" spans="1:23" ht="14.25">
      <c r="A100" s="1434"/>
      <c r="B100" s="1741"/>
      <c r="C100" s="1531"/>
      <c r="D100" s="1532"/>
      <c r="E100" s="1421"/>
      <c r="F100" s="1430"/>
      <c r="G100" s="1434"/>
      <c r="H100" s="1434"/>
      <c r="I100" s="1434"/>
      <c r="J100" s="1430"/>
      <c r="K100" s="1430"/>
      <c r="L100" s="1430"/>
      <c r="M100" s="1430"/>
      <c r="N100" s="1430"/>
      <c r="O100" s="1430"/>
      <c r="P100" s="1421"/>
      <c r="Q100" s="1501"/>
      <c r="R100" s="1501"/>
      <c r="S100" s="1434"/>
      <c r="T100" s="1434"/>
      <c r="U100" s="1501"/>
      <c r="V100" s="1501"/>
      <c r="W100" s="1501"/>
    </row>
    <row r="101" spans="1:23" ht="14.25">
      <c r="A101" s="1434"/>
      <c r="B101" s="1741"/>
      <c r="C101" s="1531"/>
      <c r="D101" s="1532"/>
      <c r="E101" s="1421"/>
      <c r="F101" s="1430"/>
      <c r="G101" s="1434"/>
      <c r="H101" s="1434"/>
      <c r="I101" s="1434"/>
      <c r="J101" s="1430"/>
      <c r="K101" s="1430"/>
      <c r="L101" s="1430"/>
      <c r="M101" s="1430"/>
      <c r="N101" s="1430"/>
      <c r="O101" s="1430"/>
      <c r="P101" s="1421"/>
      <c r="Q101" s="1501"/>
      <c r="R101" s="1501"/>
      <c r="S101" s="1434"/>
      <c r="T101" s="1434"/>
      <c r="U101" s="1501"/>
      <c r="V101" s="1501"/>
      <c r="W101" s="1501"/>
    </row>
    <row r="102" spans="1:23" ht="14.25">
      <c r="A102" s="1434"/>
      <c r="B102" s="1741"/>
      <c r="C102" s="1531"/>
      <c r="D102" s="1532"/>
      <c r="E102" s="1421"/>
      <c r="F102" s="1430"/>
      <c r="G102" s="1434"/>
      <c r="H102" s="1434"/>
      <c r="I102" s="1434"/>
      <c r="J102" s="1430"/>
      <c r="K102" s="1430"/>
      <c r="L102" s="1430"/>
      <c r="M102" s="1430"/>
      <c r="N102" s="1430"/>
      <c r="O102" s="1430"/>
      <c r="P102" s="1421"/>
      <c r="Q102" s="1501"/>
      <c r="R102" s="1501"/>
      <c r="S102" s="1434"/>
      <c r="T102" s="1434"/>
      <c r="U102" s="1501"/>
      <c r="V102" s="1501"/>
      <c r="W102" s="1501"/>
    </row>
    <row r="103" spans="1:23" ht="14.25">
      <c r="A103" s="1434"/>
      <c r="B103" s="1741"/>
      <c r="C103" s="1531"/>
      <c r="D103" s="1532"/>
      <c r="E103" s="1421"/>
      <c r="F103" s="1430"/>
      <c r="G103" s="1434"/>
      <c r="H103" s="1434"/>
      <c r="I103" s="1434"/>
      <c r="J103" s="1430"/>
      <c r="K103" s="1430"/>
      <c r="L103" s="1430"/>
      <c r="M103" s="1430"/>
      <c r="N103" s="1430"/>
      <c r="O103" s="1430"/>
      <c r="P103" s="1421"/>
      <c r="Q103" s="1501"/>
      <c r="R103" s="1501"/>
      <c r="S103" s="1434"/>
      <c r="T103" s="1434"/>
      <c r="U103" s="1501"/>
      <c r="V103" s="1501"/>
      <c r="W103" s="1501"/>
    </row>
    <row r="104" spans="1:23" ht="14.25">
      <c r="A104" s="1434"/>
      <c r="B104" s="1741"/>
      <c r="C104" s="1531"/>
      <c r="D104" s="1532"/>
      <c r="E104" s="1421"/>
      <c r="F104" s="1430"/>
      <c r="G104" s="1434"/>
      <c r="H104" s="1434"/>
      <c r="I104" s="1434"/>
      <c r="J104" s="1430"/>
      <c r="K104" s="1430"/>
      <c r="L104" s="1430"/>
      <c r="M104" s="1430"/>
      <c r="N104" s="1430"/>
      <c r="O104" s="1430"/>
      <c r="P104" s="1421"/>
      <c r="Q104" s="1501"/>
      <c r="R104" s="1501"/>
      <c r="S104" s="1434"/>
      <c r="T104" s="1434"/>
      <c r="U104" s="1501"/>
      <c r="V104" s="1501"/>
      <c r="W104" s="1501"/>
    </row>
    <row r="105" spans="1:23" ht="14.25">
      <c r="A105" s="1434"/>
      <c r="B105" s="1741"/>
      <c r="C105" s="1531"/>
      <c r="D105" s="1532"/>
      <c r="E105" s="1421"/>
      <c r="F105" s="1430"/>
      <c r="G105" s="1434"/>
      <c r="H105" s="1434"/>
      <c r="I105" s="1434"/>
      <c r="J105" s="1430"/>
      <c r="K105" s="1430"/>
      <c r="L105" s="1430"/>
      <c r="M105" s="1430"/>
      <c r="N105" s="1430"/>
      <c r="O105" s="1430"/>
      <c r="P105" s="1421"/>
      <c r="Q105" s="1501"/>
      <c r="R105" s="1501"/>
      <c r="S105" s="1434"/>
      <c r="T105" s="1434"/>
      <c r="U105" s="1501"/>
      <c r="V105" s="1501"/>
      <c r="W105" s="1501"/>
    </row>
    <row r="106" spans="1:23" ht="14.25">
      <c r="A106" s="1434"/>
      <c r="B106" s="1741"/>
      <c r="C106" s="1531"/>
      <c r="D106" s="1532"/>
      <c r="E106" s="1421"/>
      <c r="F106" s="1430"/>
      <c r="G106" s="1434"/>
      <c r="H106" s="1434"/>
      <c r="I106" s="1434"/>
      <c r="J106" s="1430"/>
      <c r="K106" s="1430"/>
      <c r="L106" s="1430"/>
      <c r="M106" s="1430"/>
      <c r="N106" s="1430"/>
      <c r="O106" s="1430"/>
      <c r="P106" s="1421"/>
      <c r="Q106" s="1501"/>
      <c r="R106" s="1501"/>
      <c r="S106" s="1434"/>
      <c r="T106" s="1434"/>
      <c r="U106" s="1501"/>
      <c r="V106" s="1501"/>
      <c r="W106" s="1501"/>
    </row>
    <row r="107" spans="1:23" ht="14.25">
      <c r="A107" s="1434"/>
      <c r="B107" s="1741"/>
      <c r="C107" s="1531"/>
      <c r="D107" s="1532"/>
      <c r="E107" s="1421"/>
      <c r="F107" s="1430"/>
      <c r="G107" s="1434"/>
      <c r="H107" s="1434"/>
      <c r="I107" s="1434"/>
      <c r="J107" s="1430"/>
      <c r="K107" s="1430"/>
      <c r="L107" s="1430"/>
      <c r="M107" s="1430"/>
      <c r="N107" s="1430"/>
      <c r="O107" s="1430"/>
      <c r="P107" s="1421"/>
      <c r="Q107" s="1501"/>
      <c r="R107" s="1501"/>
      <c r="S107" s="1434"/>
      <c r="T107" s="1434"/>
      <c r="U107" s="1501"/>
      <c r="V107" s="1501"/>
      <c r="W107" s="1501"/>
    </row>
    <row r="108" spans="1:23" ht="14.25">
      <c r="A108" s="1434"/>
      <c r="B108" s="1741"/>
      <c r="C108" s="1531"/>
      <c r="D108" s="1532"/>
      <c r="E108" s="1421"/>
      <c r="F108" s="1430"/>
      <c r="G108" s="1434"/>
      <c r="H108" s="1434"/>
      <c r="I108" s="1434"/>
      <c r="J108" s="1430"/>
      <c r="K108" s="1430"/>
      <c r="L108" s="1430"/>
      <c r="M108" s="1430"/>
      <c r="N108" s="1430"/>
      <c r="O108" s="1430"/>
      <c r="P108" s="1421"/>
      <c r="Q108" s="1501"/>
      <c r="R108" s="1501"/>
      <c r="S108" s="1434"/>
      <c r="T108" s="1434"/>
      <c r="U108" s="1501"/>
      <c r="V108" s="1501"/>
      <c r="W108" s="1501"/>
    </row>
    <row r="109" spans="1:23" ht="14.25">
      <c r="A109" s="1434"/>
      <c r="B109" s="1741"/>
      <c r="C109" s="1531"/>
      <c r="D109" s="1532"/>
      <c r="E109" s="1421"/>
      <c r="F109" s="1430"/>
      <c r="G109" s="1434"/>
      <c r="H109" s="1434"/>
      <c r="I109" s="1434"/>
      <c r="J109" s="1430"/>
      <c r="K109" s="1430"/>
      <c r="L109" s="1430"/>
      <c r="M109" s="1430"/>
      <c r="N109" s="1430"/>
      <c r="O109" s="1430"/>
      <c r="P109" s="1421"/>
      <c r="Q109" s="1501"/>
      <c r="R109" s="1501"/>
      <c r="S109" s="1434"/>
      <c r="T109" s="1434"/>
      <c r="U109" s="1501"/>
      <c r="V109" s="1501"/>
      <c r="W109" s="1501"/>
    </row>
    <row r="110" spans="1:23" ht="14.25">
      <c r="A110" s="1434"/>
      <c r="B110" s="1741"/>
      <c r="C110" s="1531"/>
      <c r="D110" s="1532"/>
      <c r="E110" s="1421"/>
      <c r="F110" s="1430"/>
      <c r="G110" s="1434"/>
      <c r="H110" s="1434"/>
      <c r="I110" s="1434"/>
      <c r="J110" s="1430"/>
      <c r="K110" s="1430"/>
      <c r="L110" s="1430"/>
      <c r="M110" s="1430"/>
      <c r="N110" s="1430"/>
      <c r="O110" s="1430"/>
      <c r="P110" s="1421"/>
      <c r="Q110" s="1501"/>
      <c r="R110" s="1501"/>
      <c r="S110" s="1434"/>
      <c r="T110" s="1434"/>
      <c r="U110" s="1501"/>
      <c r="V110" s="1501"/>
      <c r="W110" s="1501"/>
    </row>
    <row r="111" spans="1:23" ht="14.25">
      <c r="A111" s="1434"/>
      <c r="B111" s="1741"/>
      <c r="C111" s="1531"/>
      <c r="D111" s="1532"/>
      <c r="E111" s="1421"/>
      <c r="F111" s="1430"/>
      <c r="G111" s="1434"/>
      <c r="H111" s="1434"/>
      <c r="I111" s="1434"/>
      <c r="J111" s="1430"/>
      <c r="K111" s="1430"/>
      <c r="L111" s="1430"/>
      <c r="M111" s="1430"/>
      <c r="N111" s="1430"/>
      <c r="O111" s="1430"/>
      <c r="P111" s="1421"/>
      <c r="Q111" s="1501"/>
      <c r="R111" s="1501"/>
      <c r="S111" s="1434"/>
      <c r="T111" s="1434"/>
      <c r="U111" s="1501"/>
      <c r="V111" s="1501"/>
      <c r="W111" s="1501"/>
    </row>
    <row r="112" spans="1:23" ht="14.25">
      <c r="A112" s="1434"/>
      <c r="B112" s="1741"/>
      <c r="C112" s="1531"/>
      <c r="D112" s="1532"/>
      <c r="E112" s="1421"/>
      <c r="F112" s="1430"/>
      <c r="G112" s="1434"/>
      <c r="H112" s="1434"/>
      <c r="I112" s="1434"/>
      <c r="J112" s="1430"/>
      <c r="K112" s="1430"/>
      <c r="L112" s="1430"/>
      <c r="M112" s="1430"/>
      <c r="N112" s="1430"/>
      <c r="O112" s="1430"/>
      <c r="P112" s="1421"/>
      <c r="Q112" s="1501"/>
      <c r="R112" s="1501"/>
      <c r="S112" s="1434"/>
      <c r="T112" s="1434"/>
      <c r="U112" s="1501"/>
      <c r="V112" s="1501"/>
      <c r="W112" s="1501"/>
    </row>
    <row r="113" spans="1:23" ht="14.25">
      <c r="A113" s="1434"/>
      <c r="B113" s="1741"/>
      <c r="C113" s="1531"/>
      <c r="D113" s="1532"/>
      <c r="E113" s="1421"/>
      <c r="F113" s="1430"/>
      <c r="G113" s="1434"/>
      <c r="H113" s="1434"/>
      <c r="I113" s="1434"/>
      <c r="J113" s="1430"/>
      <c r="K113" s="1430"/>
      <c r="L113" s="1430"/>
      <c r="M113" s="1430"/>
      <c r="N113" s="1430"/>
      <c r="O113" s="1430"/>
      <c r="P113" s="1421"/>
      <c r="Q113" s="1501"/>
      <c r="R113" s="1501"/>
      <c r="S113" s="1434"/>
      <c r="T113" s="1434"/>
      <c r="U113" s="1501"/>
      <c r="V113" s="1501"/>
      <c r="W113" s="1501"/>
    </row>
    <row r="114" spans="1:23" ht="14.25">
      <c r="A114" s="1434"/>
      <c r="B114" s="1741"/>
      <c r="C114" s="1531"/>
      <c r="D114" s="1532"/>
      <c r="E114" s="1421"/>
      <c r="F114" s="1430"/>
      <c r="G114" s="1434"/>
      <c r="H114" s="1434"/>
      <c r="I114" s="1434"/>
      <c r="J114" s="1430"/>
      <c r="K114" s="1430"/>
      <c r="L114" s="1430"/>
      <c r="M114" s="1430"/>
      <c r="N114" s="1430"/>
      <c r="O114" s="1430"/>
      <c r="P114" s="1421"/>
      <c r="Q114" s="1501"/>
      <c r="R114" s="1501"/>
      <c r="S114" s="1434"/>
      <c r="T114" s="1434"/>
      <c r="U114" s="1501"/>
      <c r="V114" s="1501"/>
      <c r="W114" s="1501"/>
    </row>
    <row r="115" spans="1:23" ht="14.25">
      <c r="A115" s="1434"/>
      <c r="B115" s="1741"/>
      <c r="C115" s="1531"/>
      <c r="D115" s="1532"/>
      <c r="E115" s="1421"/>
      <c r="F115" s="1430"/>
      <c r="G115" s="1434"/>
      <c r="H115" s="1434"/>
      <c r="I115" s="1434"/>
      <c r="J115" s="1430"/>
      <c r="K115" s="1430"/>
      <c r="L115" s="1430"/>
      <c r="M115" s="1430"/>
      <c r="N115" s="1430"/>
      <c r="O115" s="1430"/>
      <c r="P115" s="1421"/>
      <c r="Q115" s="1501"/>
      <c r="R115" s="1501"/>
      <c r="S115" s="1434"/>
      <c r="T115" s="1434"/>
      <c r="U115" s="1501"/>
      <c r="V115" s="1501"/>
      <c r="W115" s="1501"/>
    </row>
    <row r="116" spans="1:23" ht="14.25">
      <c r="A116" s="1434"/>
      <c r="B116" s="1741"/>
      <c r="C116" s="1531"/>
      <c r="D116" s="1532"/>
      <c r="E116" s="1421"/>
      <c r="F116" s="1430"/>
      <c r="G116" s="1434"/>
      <c r="H116" s="1434"/>
      <c r="I116" s="1434"/>
      <c r="J116" s="1430"/>
      <c r="K116" s="1430"/>
      <c r="L116" s="1430"/>
      <c r="M116" s="1430"/>
      <c r="N116" s="1430"/>
      <c r="O116" s="1430"/>
      <c r="P116" s="1421"/>
      <c r="Q116" s="1501"/>
      <c r="R116" s="1501"/>
      <c r="S116" s="1434"/>
      <c r="T116" s="1434"/>
      <c r="U116" s="1501"/>
      <c r="V116" s="1501"/>
      <c r="W116" s="1501"/>
    </row>
    <row r="117" spans="1:23" ht="14.25">
      <c r="A117" s="1434"/>
      <c r="B117" s="1741"/>
      <c r="C117" s="1531"/>
      <c r="D117" s="1532"/>
      <c r="E117" s="1421"/>
      <c r="F117" s="1430"/>
      <c r="G117" s="1434"/>
      <c r="H117" s="1434"/>
      <c r="I117" s="1434"/>
      <c r="J117" s="1430"/>
      <c r="K117" s="1430"/>
      <c r="L117" s="1430"/>
      <c r="M117" s="1430"/>
      <c r="N117" s="1430"/>
      <c r="O117" s="1430"/>
      <c r="P117" s="1421"/>
      <c r="Q117" s="1501"/>
      <c r="R117" s="1501"/>
      <c r="S117" s="1434"/>
      <c r="T117" s="1434"/>
      <c r="U117" s="1501"/>
      <c r="V117" s="1501"/>
      <c r="W117" s="1501"/>
    </row>
    <row r="118" spans="1:23" ht="14.25">
      <c r="A118" s="1434"/>
      <c r="B118" s="1741"/>
      <c r="C118" s="1531"/>
      <c r="D118" s="1532"/>
      <c r="E118" s="1421"/>
      <c r="F118" s="1430"/>
      <c r="G118" s="1434"/>
      <c r="H118" s="1434"/>
      <c r="I118" s="1434"/>
      <c r="J118" s="1430"/>
      <c r="K118" s="1430"/>
      <c r="L118" s="1430"/>
      <c r="M118" s="1430"/>
      <c r="N118" s="1430"/>
      <c r="O118" s="1430"/>
      <c r="P118" s="1421"/>
      <c r="Q118" s="1501"/>
      <c r="R118" s="1501"/>
      <c r="S118" s="1434"/>
      <c r="T118" s="1434"/>
      <c r="U118" s="1501"/>
      <c r="V118" s="1501"/>
      <c r="W118" s="1501"/>
    </row>
    <row r="119" spans="1:23" ht="14.25">
      <c r="A119" s="1434"/>
      <c r="B119" s="1741"/>
      <c r="C119" s="1531"/>
      <c r="D119" s="1532"/>
      <c r="E119" s="1421"/>
      <c r="F119" s="1430"/>
      <c r="G119" s="1434"/>
      <c r="H119" s="1434"/>
      <c r="I119" s="1434"/>
      <c r="J119" s="1430"/>
      <c r="K119" s="1430"/>
      <c r="L119" s="1430"/>
      <c r="M119" s="1430"/>
      <c r="N119" s="1430"/>
      <c r="O119" s="1430"/>
      <c r="P119" s="1421"/>
      <c r="Q119" s="1501"/>
      <c r="R119" s="1501"/>
      <c r="S119" s="1434"/>
      <c r="T119" s="1434"/>
      <c r="U119" s="1501"/>
      <c r="V119" s="1501"/>
      <c r="W119" s="1501"/>
    </row>
    <row r="120" spans="1:23" ht="14.25">
      <c r="A120" s="1434"/>
      <c r="B120" s="1741"/>
      <c r="C120" s="1531"/>
      <c r="D120" s="1532"/>
      <c r="E120" s="1421"/>
      <c r="F120" s="1430"/>
      <c r="G120" s="1434"/>
      <c r="H120" s="1434"/>
      <c r="I120" s="1434"/>
      <c r="J120" s="1430"/>
      <c r="K120" s="1430"/>
      <c r="L120" s="1430"/>
      <c r="M120" s="1430"/>
      <c r="N120" s="1430"/>
      <c r="O120" s="1430"/>
      <c r="P120" s="1421"/>
      <c r="Q120" s="1501"/>
      <c r="R120" s="1501"/>
      <c r="S120" s="1434"/>
      <c r="T120" s="1434"/>
      <c r="U120" s="1501"/>
      <c r="V120" s="1501"/>
      <c r="W120" s="1501"/>
    </row>
    <row r="121" spans="1:23" ht="14.25">
      <c r="A121" s="1434"/>
      <c r="B121" s="1741"/>
      <c r="C121" s="1531"/>
      <c r="D121" s="1532"/>
      <c r="E121" s="1421"/>
      <c r="F121" s="1430"/>
      <c r="G121" s="1434"/>
      <c r="H121" s="1434"/>
      <c r="I121" s="1434"/>
      <c r="J121" s="1430"/>
      <c r="K121" s="1430"/>
      <c r="L121" s="1430"/>
      <c r="M121" s="1430"/>
      <c r="N121" s="1430"/>
      <c r="O121" s="1430"/>
      <c r="P121" s="1421"/>
      <c r="Q121" s="1501"/>
      <c r="R121" s="1501"/>
      <c r="S121" s="1434"/>
      <c r="T121" s="1434"/>
      <c r="U121" s="1501"/>
      <c r="V121" s="1501"/>
      <c r="W121" s="1501"/>
    </row>
    <row r="122" spans="1:23" ht="14.25">
      <c r="A122" s="1434"/>
      <c r="B122" s="1741"/>
      <c r="C122" s="1531"/>
      <c r="D122" s="1532"/>
      <c r="E122" s="1421"/>
      <c r="F122" s="1430"/>
      <c r="G122" s="1434"/>
      <c r="H122" s="1434"/>
      <c r="I122" s="1434"/>
      <c r="J122" s="1430"/>
      <c r="K122" s="1430"/>
      <c r="L122" s="1430"/>
      <c r="M122" s="1430"/>
      <c r="N122" s="1430"/>
      <c r="O122" s="1430"/>
      <c r="P122" s="1421"/>
      <c r="Q122" s="1501"/>
      <c r="R122" s="1501"/>
      <c r="S122" s="1434"/>
      <c r="T122" s="1434"/>
      <c r="U122" s="1501"/>
      <c r="V122" s="1501"/>
      <c r="W122" s="1501"/>
    </row>
    <row r="123" spans="1:23" ht="14.25">
      <c r="A123" s="1434"/>
      <c r="B123" s="1741"/>
      <c r="C123" s="1531"/>
      <c r="D123" s="1532"/>
      <c r="E123" s="1421"/>
      <c r="F123" s="1430"/>
      <c r="G123" s="1434"/>
      <c r="H123" s="1434"/>
      <c r="I123" s="1434"/>
      <c r="J123" s="1430"/>
      <c r="K123" s="1430"/>
      <c r="L123" s="1430"/>
      <c r="M123" s="1430"/>
      <c r="N123" s="1430"/>
      <c r="O123" s="1430"/>
      <c r="P123" s="1421"/>
      <c r="Q123" s="1501"/>
      <c r="R123" s="1501"/>
      <c r="S123" s="1434"/>
      <c r="T123" s="1434"/>
      <c r="U123" s="1501"/>
      <c r="V123" s="1501"/>
      <c r="W123" s="1501"/>
    </row>
    <row r="124" spans="1:23" ht="14.25">
      <c r="A124" s="1434"/>
      <c r="B124" s="1741"/>
      <c r="C124" s="1531"/>
      <c r="D124" s="1532"/>
      <c r="E124" s="1421"/>
      <c r="F124" s="1430"/>
      <c r="G124" s="1434"/>
      <c r="H124" s="1434"/>
      <c r="I124" s="1434"/>
      <c r="J124" s="1430"/>
      <c r="K124" s="1430"/>
      <c r="L124" s="1430"/>
      <c r="M124" s="1430"/>
      <c r="N124" s="1430"/>
      <c r="O124" s="1430"/>
      <c r="P124" s="1421"/>
      <c r="Q124" s="1501"/>
      <c r="R124" s="1501"/>
      <c r="S124" s="1434"/>
      <c r="T124" s="1434"/>
      <c r="U124" s="1501"/>
      <c r="V124" s="1501"/>
      <c r="W124" s="1501"/>
    </row>
    <row r="125" spans="1:23" ht="14.25">
      <c r="A125" s="1434"/>
      <c r="B125" s="1741"/>
      <c r="C125" s="1531"/>
      <c r="D125" s="1532"/>
      <c r="E125" s="1421"/>
      <c r="F125" s="1430"/>
      <c r="G125" s="1434"/>
      <c r="H125" s="1434"/>
      <c r="I125" s="1434"/>
      <c r="J125" s="1430"/>
      <c r="K125" s="1430"/>
      <c r="L125" s="1430"/>
      <c r="M125" s="1430"/>
      <c r="N125" s="1430"/>
      <c r="O125" s="1430"/>
      <c r="P125" s="1421"/>
      <c r="Q125" s="1501"/>
      <c r="R125" s="1501"/>
      <c r="S125" s="1434"/>
      <c r="T125" s="1434"/>
      <c r="U125" s="1501"/>
      <c r="V125" s="1501"/>
      <c r="W125" s="1501"/>
    </row>
    <row r="126" spans="1:23" ht="14.25">
      <c r="A126" s="1434"/>
      <c r="B126" s="1741"/>
      <c r="C126" s="1531"/>
      <c r="D126" s="1532"/>
      <c r="E126" s="1421"/>
      <c r="F126" s="1430"/>
      <c r="G126" s="1434"/>
      <c r="H126" s="1434"/>
      <c r="I126" s="1434"/>
      <c r="J126" s="1430"/>
      <c r="K126" s="1430"/>
      <c r="L126" s="1430"/>
      <c r="M126" s="1430"/>
      <c r="N126" s="1430"/>
      <c r="O126" s="1430"/>
      <c r="P126" s="1421"/>
      <c r="Q126" s="1501"/>
      <c r="R126" s="1501"/>
      <c r="S126" s="1434"/>
      <c r="T126" s="1434"/>
      <c r="U126" s="1501"/>
      <c r="V126" s="1501"/>
      <c r="W126" s="1501"/>
    </row>
    <row r="127" spans="1:23" ht="14.25">
      <c r="A127" s="1434"/>
      <c r="B127" s="1741"/>
      <c r="C127" s="1531"/>
      <c r="D127" s="1532"/>
      <c r="E127" s="1421"/>
      <c r="F127" s="1430"/>
      <c r="G127" s="1434"/>
      <c r="H127" s="1434"/>
      <c r="I127" s="1434"/>
      <c r="J127" s="1430"/>
      <c r="K127" s="1430"/>
      <c r="L127" s="1430"/>
      <c r="M127" s="1430"/>
      <c r="N127" s="1430"/>
      <c r="O127" s="1430"/>
      <c r="P127" s="1421"/>
      <c r="Q127" s="1501"/>
      <c r="R127" s="1501"/>
      <c r="S127" s="1434"/>
      <c r="T127" s="1434"/>
      <c r="U127" s="1501"/>
      <c r="V127" s="1501"/>
      <c r="W127" s="1501"/>
    </row>
    <row r="128" spans="1:23" ht="14.25">
      <c r="A128" s="1434"/>
      <c r="B128" s="1741"/>
      <c r="C128" s="1531"/>
      <c r="D128" s="1532"/>
      <c r="E128" s="1421"/>
      <c r="F128" s="1430"/>
      <c r="G128" s="1434"/>
      <c r="H128" s="1434"/>
      <c r="I128" s="1434"/>
      <c r="J128" s="1430"/>
      <c r="K128" s="1430"/>
      <c r="L128" s="1430"/>
      <c r="M128" s="1430"/>
      <c r="N128" s="1430"/>
      <c r="O128" s="1430"/>
      <c r="P128" s="1421"/>
      <c r="Q128" s="1501"/>
      <c r="R128" s="1501"/>
      <c r="S128" s="1434"/>
      <c r="T128" s="1434"/>
      <c r="U128" s="1501"/>
      <c r="V128" s="1501"/>
      <c r="W128" s="1501"/>
    </row>
    <row r="129" spans="1:23" ht="14.25">
      <c r="A129" s="1434"/>
      <c r="B129" s="1741"/>
      <c r="C129" s="1531"/>
      <c r="D129" s="1532"/>
      <c r="E129" s="1421"/>
      <c r="F129" s="1430"/>
      <c r="G129" s="1434"/>
      <c r="H129" s="1434"/>
      <c r="I129" s="1434"/>
      <c r="J129" s="1430"/>
      <c r="K129" s="1430"/>
      <c r="L129" s="1430"/>
      <c r="M129" s="1430"/>
      <c r="N129" s="1430"/>
      <c r="O129" s="1430"/>
      <c r="P129" s="1421"/>
      <c r="Q129" s="1501"/>
      <c r="R129" s="1501"/>
      <c r="S129" s="1434"/>
      <c r="T129" s="1434"/>
      <c r="U129" s="1501"/>
      <c r="V129" s="1501"/>
      <c r="W129" s="1501"/>
    </row>
    <row r="130" spans="1:23" ht="14.25">
      <c r="A130" s="1434"/>
      <c r="B130" s="1741"/>
      <c r="C130" s="1531"/>
      <c r="D130" s="1532"/>
      <c r="E130" s="1421"/>
      <c r="F130" s="1430"/>
      <c r="G130" s="1434"/>
      <c r="H130" s="1434"/>
      <c r="I130" s="1434"/>
      <c r="J130" s="1430"/>
      <c r="K130" s="1430"/>
      <c r="L130" s="1430"/>
      <c r="M130" s="1430"/>
      <c r="N130" s="1430"/>
      <c r="O130" s="1430"/>
      <c r="P130" s="1421"/>
      <c r="Q130" s="1501"/>
      <c r="R130" s="1501"/>
      <c r="S130" s="1434"/>
      <c r="T130" s="1434"/>
      <c r="U130" s="1501"/>
      <c r="V130" s="1501"/>
      <c r="W130" s="1501"/>
    </row>
    <row r="131" spans="1:23" ht="25.5" customHeight="1">
      <c r="A131" s="1434"/>
      <c r="B131" s="1741"/>
      <c r="C131" s="1531"/>
      <c r="D131" s="1532"/>
      <c r="E131" s="1421"/>
      <c r="F131" s="1430"/>
      <c r="G131" s="1434"/>
      <c r="H131" s="1434"/>
      <c r="I131" s="1434"/>
      <c r="J131" s="1430"/>
      <c r="K131" s="1430"/>
      <c r="L131" s="1430"/>
      <c r="M131" s="1430"/>
      <c r="N131" s="1430"/>
      <c r="O131" s="1430"/>
      <c r="P131" s="1421"/>
      <c r="Q131" s="1501"/>
      <c r="R131" s="1501"/>
      <c r="S131" s="1434"/>
      <c r="T131" s="1434"/>
      <c r="U131" s="1501"/>
      <c r="V131" s="1501"/>
      <c r="W131" s="1501"/>
    </row>
    <row r="132" spans="1:23" ht="14.25">
      <c r="A132" s="1434"/>
      <c r="B132" s="1741"/>
      <c r="C132" s="1531"/>
      <c r="D132" s="1532"/>
      <c r="E132" s="1421"/>
      <c r="F132" s="1430"/>
      <c r="G132" s="1434"/>
      <c r="H132" s="1434"/>
      <c r="I132" s="1434"/>
      <c r="J132" s="1430"/>
      <c r="K132" s="1430"/>
      <c r="L132" s="1430"/>
      <c r="M132" s="1430"/>
      <c r="N132" s="1430"/>
      <c r="O132" s="1430"/>
      <c r="P132" s="1421"/>
      <c r="Q132" s="1501"/>
      <c r="R132" s="1501"/>
      <c r="S132" s="1434"/>
      <c r="T132" s="1434"/>
      <c r="U132" s="1501"/>
      <c r="V132" s="1501"/>
      <c r="W132" s="1501"/>
    </row>
    <row r="133" spans="1:23" ht="41.25" customHeight="1">
      <c r="A133" s="1434"/>
      <c r="B133" s="1741"/>
      <c r="C133" s="1531"/>
      <c r="D133" s="1532"/>
      <c r="E133" s="1421"/>
      <c r="F133" s="1430"/>
      <c r="G133" s="1434"/>
      <c r="H133" s="1434"/>
      <c r="I133" s="1434"/>
      <c r="J133" s="1430"/>
      <c r="K133" s="1430"/>
      <c r="L133" s="1430"/>
      <c r="M133" s="1430"/>
      <c r="N133" s="1430"/>
      <c r="O133" s="1430"/>
      <c r="P133" s="1421"/>
      <c r="Q133" s="1501"/>
      <c r="R133" s="1501"/>
      <c r="S133" s="1434"/>
      <c r="T133" s="1434"/>
      <c r="U133" s="1501"/>
      <c r="V133" s="1501"/>
      <c r="W133" s="1501"/>
    </row>
    <row r="134" spans="1:23" ht="42" customHeight="1">
      <c r="A134" s="1434"/>
      <c r="B134" s="1741"/>
      <c r="C134" s="1531"/>
      <c r="D134" s="1532"/>
      <c r="E134" s="1421"/>
      <c r="F134" s="1430"/>
      <c r="G134" s="1434"/>
      <c r="H134" s="1434"/>
      <c r="I134" s="1434"/>
      <c r="J134" s="1430"/>
      <c r="K134" s="1430"/>
      <c r="L134" s="1430"/>
      <c r="M134" s="1430"/>
      <c r="N134" s="1430"/>
      <c r="O134" s="1430"/>
      <c r="P134" s="1421"/>
      <c r="Q134" s="1501"/>
      <c r="R134" s="1501"/>
      <c r="S134" s="1434"/>
      <c r="T134" s="1434"/>
      <c r="U134" s="1501"/>
      <c r="V134" s="1501"/>
      <c r="W134" s="1501"/>
    </row>
    <row r="135" spans="1:23" ht="14.25">
      <c r="A135" s="1434"/>
      <c r="B135" s="1741"/>
      <c r="C135" s="1531"/>
      <c r="D135" s="1532"/>
      <c r="E135" s="1421"/>
      <c r="F135" s="1430"/>
      <c r="G135" s="1434"/>
      <c r="H135" s="1434"/>
      <c r="I135" s="1434"/>
      <c r="J135" s="1430"/>
      <c r="K135" s="1430"/>
      <c r="L135" s="1430"/>
      <c r="M135" s="1430"/>
      <c r="N135" s="1430"/>
      <c r="O135" s="1430"/>
      <c r="P135" s="1421"/>
      <c r="Q135" s="1501"/>
      <c r="R135" s="1501"/>
      <c r="S135" s="1434"/>
      <c r="T135" s="1434"/>
      <c r="U135" s="1501"/>
      <c r="V135" s="1501"/>
      <c r="W135" s="1501"/>
    </row>
    <row r="136" spans="1:23" ht="14.25">
      <c r="A136" s="1434"/>
      <c r="B136" s="1741"/>
      <c r="C136" s="1531"/>
      <c r="D136" s="1532"/>
      <c r="E136" s="1421"/>
      <c r="F136" s="1430"/>
      <c r="G136" s="1434"/>
      <c r="H136" s="1434"/>
      <c r="I136" s="1434"/>
      <c r="J136" s="1430"/>
      <c r="K136" s="1430"/>
      <c r="L136" s="1430"/>
      <c r="M136" s="1430"/>
      <c r="N136" s="1430"/>
      <c r="O136" s="1430"/>
      <c r="P136" s="1421"/>
      <c r="Q136" s="1501"/>
      <c r="R136" s="1501"/>
      <c r="S136" s="1434"/>
      <c r="T136" s="1434"/>
      <c r="U136" s="1501"/>
      <c r="V136" s="1501"/>
      <c r="W136" s="1501"/>
    </row>
    <row r="137" spans="1:23" ht="14.25">
      <c r="A137" s="1434"/>
      <c r="B137" s="1741"/>
      <c r="C137" s="1531"/>
      <c r="D137" s="1532"/>
      <c r="E137" s="1421"/>
      <c r="F137" s="1430"/>
      <c r="G137" s="1434"/>
      <c r="H137" s="1434"/>
      <c r="I137" s="1434"/>
      <c r="J137" s="1430"/>
      <c r="K137" s="1430"/>
      <c r="L137" s="1430"/>
      <c r="M137" s="1430"/>
      <c r="N137" s="1430"/>
      <c r="O137" s="1430"/>
      <c r="P137" s="1421"/>
      <c r="Q137" s="1501"/>
      <c r="R137" s="1501"/>
      <c r="S137" s="1434"/>
      <c r="T137" s="1434"/>
      <c r="U137" s="1501"/>
      <c r="V137" s="1501"/>
      <c r="W137" s="1501"/>
    </row>
    <row r="138" spans="1:23" ht="14.25">
      <c r="A138" s="1434"/>
      <c r="B138" s="1741"/>
      <c r="C138" s="1531"/>
      <c r="D138" s="1532"/>
      <c r="E138" s="1421"/>
      <c r="F138" s="1430"/>
      <c r="G138" s="1434"/>
      <c r="H138" s="1434"/>
      <c r="I138" s="1434"/>
      <c r="J138" s="1430"/>
      <c r="K138" s="1430"/>
      <c r="L138" s="1430"/>
      <c r="M138" s="1430"/>
      <c r="N138" s="1430"/>
      <c r="O138" s="1430"/>
      <c r="P138" s="1421"/>
      <c r="Q138" s="1501"/>
      <c r="R138" s="1501"/>
      <c r="S138" s="1434"/>
      <c r="T138" s="1434"/>
      <c r="U138" s="1501"/>
      <c r="V138" s="1501"/>
      <c r="W138" s="1501"/>
    </row>
    <row r="139" spans="1:23" ht="14.25">
      <c r="A139" s="1434"/>
      <c r="B139" s="1741"/>
      <c r="C139" s="1531"/>
      <c r="D139" s="1532"/>
      <c r="E139" s="1421"/>
      <c r="F139" s="1430"/>
      <c r="G139" s="1434"/>
      <c r="H139" s="1434"/>
      <c r="I139" s="1434"/>
      <c r="J139" s="1430"/>
      <c r="K139" s="1430"/>
      <c r="L139" s="1430"/>
      <c r="M139" s="1430"/>
      <c r="N139" s="1430"/>
      <c r="O139" s="1430"/>
      <c r="P139" s="1421"/>
      <c r="Q139" s="1501"/>
      <c r="R139" s="1501"/>
      <c r="S139" s="1434"/>
      <c r="T139" s="1434"/>
      <c r="U139" s="1501"/>
      <c r="V139" s="1501"/>
      <c r="W139" s="1501"/>
    </row>
    <row r="140" spans="1:23" ht="14.25">
      <c r="A140" s="1434"/>
      <c r="B140" s="1741"/>
      <c r="C140" s="1531"/>
      <c r="D140" s="1532"/>
      <c r="E140" s="1421"/>
      <c r="F140" s="1430"/>
      <c r="G140" s="1434"/>
      <c r="H140" s="1434"/>
      <c r="I140" s="1434"/>
      <c r="J140" s="1430"/>
      <c r="K140" s="1430"/>
      <c r="L140" s="1430"/>
      <c r="M140" s="1430"/>
      <c r="N140" s="1430"/>
      <c r="O140" s="1430"/>
      <c r="P140" s="1421"/>
      <c r="Q140" s="1501"/>
      <c r="R140" s="1501"/>
      <c r="S140" s="1434"/>
      <c r="T140" s="1434"/>
      <c r="U140" s="1501"/>
      <c r="V140" s="1501"/>
      <c r="W140" s="1501"/>
    </row>
    <row r="141" spans="1:23" ht="14.25">
      <c r="A141" s="1434"/>
      <c r="B141" s="1741"/>
      <c r="C141" s="1531"/>
      <c r="D141" s="1532"/>
      <c r="E141" s="1421"/>
      <c r="F141" s="1430"/>
      <c r="G141" s="1434"/>
      <c r="H141" s="1434"/>
      <c r="I141" s="1434"/>
      <c r="J141" s="1430"/>
      <c r="K141" s="1430"/>
      <c r="L141" s="1430"/>
      <c r="M141" s="1430"/>
      <c r="N141" s="1430"/>
      <c r="O141" s="1430"/>
      <c r="P141" s="1421"/>
      <c r="Q141" s="1501"/>
      <c r="R141" s="1501"/>
      <c r="S141" s="1434"/>
      <c r="T141" s="1434"/>
      <c r="U141" s="1501"/>
      <c r="V141" s="1501"/>
      <c r="W141" s="1501"/>
    </row>
    <row r="142" spans="1:23" ht="14.25">
      <c r="A142" s="1434"/>
      <c r="B142" s="1741"/>
      <c r="C142" s="1531"/>
      <c r="D142" s="1532"/>
      <c r="E142" s="1421"/>
      <c r="F142" s="1430"/>
      <c r="G142" s="1434"/>
      <c r="H142" s="1434"/>
      <c r="I142" s="1434"/>
      <c r="J142" s="1430"/>
      <c r="K142" s="1430"/>
      <c r="L142" s="1430"/>
      <c r="M142" s="1430"/>
      <c r="N142" s="1430"/>
      <c r="O142" s="1430"/>
      <c r="P142" s="1421"/>
      <c r="Q142" s="1501"/>
      <c r="R142" s="1501"/>
      <c r="S142" s="1434"/>
      <c r="T142" s="1434"/>
      <c r="U142" s="1501"/>
      <c r="V142" s="1501"/>
      <c r="W142" s="1501"/>
    </row>
    <row r="143" spans="1:23" ht="14.25">
      <c r="A143" s="1434"/>
      <c r="B143" s="1741"/>
      <c r="C143" s="1531"/>
      <c r="D143" s="1532"/>
      <c r="E143" s="1421"/>
      <c r="F143" s="1430"/>
      <c r="G143" s="1434"/>
      <c r="H143" s="1434"/>
      <c r="I143" s="1434"/>
      <c r="J143" s="1430"/>
      <c r="K143" s="1430"/>
      <c r="L143" s="1430"/>
      <c r="M143" s="1430"/>
      <c r="N143" s="1430"/>
      <c r="O143" s="1430"/>
      <c r="P143" s="1421"/>
      <c r="Q143" s="1501"/>
      <c r="R143" s="1501"/>
      <c r="S143" s="1434"/>
      <c r="T143" s="1434"/>
      <c r="U143" s="1501"/>
      <c r="V143" s="1501"/>
      <c r="W143" s="1501"/>
    </row>
    <row r="144" spans="1:23" ht="14.25">
      <c r="A144" s="1434"/>
      <c r="B144" s="1741"/>
      <c r="C144" s="1531"/>
      <c r="D144" s="1532"/>
      <c r="E144" s="1421"/>
      <c r="F144" s="1430"/>
      <c r="G144" s="1434"/>
      <c r="H144" s="1434"/>
      <c r="I144" s="1434"/>
      <c r="J144" s="1430"/>
      <c r="K144" s="1430"/>
      <c r="L144" s="1430"/>
      <c r="M144" s="1430"/>
      <c r="N144" s="1430"/>
      <c r="O144" s="1430"/>
      <c r="P144" s="1421"/>
      <c r="Q144" s="1501"/>
      <c r="R144" s="1501"/>
      <c r="S144" s="1434"/>
      <c r="T144" s="1434"/>
      <c r="U144" s="1501"/>
      <c r="V144" s="1501"/>
      <c r="W144" s="1501"/>
    </row>
    <row r="145" spans="1:23" ht="14.25">
      <c r="A145" s="1434"/>
      <c r="B145" s="1741"/>
      <c r="C145" s="1531"/>
      <c r="D145" s="1532"/>
      <c r="E145" s="1421"/>
      <c r="F145" s="1430"/>
      <c r="G145" s="1434"/>
      <c r="H145" s="1434"/>
      <c r="I145" s="1434"/>
      <c r="J145" s="1430"/>
      <c r="K145" s="1430"/>
      <c r="L145" s="1430"/>
      <c r="M145" s="1430"/>
      <c r="N145" s="1430"/>
      <c r="O145" s="1430"/>
      <c r="P145" s="1421"/>
      <c r="Q145" s="1501"/>
      <c r="R145" s="1501"/>
      <c r="S145" s="1434"/>
      <c r="T145" s="1434"/>
      <c r="U145" s="1501"/>
      <c r="V145" s="1501"/>
      <c r="W145" s="1501"/>
    </row>
    <row r="146" spans="1:23" ht="14.25">
      <c r="A146" s="1434"/>
      <c r="B146" s="1741"/>
      <c r="C146" s="1531"/>
      <c r="D146" s="1532"/>
      <c r="E146" s="1421"/>
      <c r="F146" s="1430"/>
      <c r="G146" s="1434"/>
      <c r="H146" s="1434"/>
      <c r="I146" s="1434"/>
      <c r="J146" s="1430"/>
      <c r="K146" s="1430"/>
      <c r="L146" s="1430"/>
      <c r="M146" s="1430"/>
      <c r="N146" s="1430"/>
      <c r="O146" s="1430"/>
      <c r="P146" s="1421"/>
      <c r="Q146" s="1501"/>
      <c r="R146" s="1501"/>
      <c r="S146" s="1434"/>
      <c r="T146" s="1434"/>
      <c r="U146" s="1501"/>
      <c r="V146" s="1501"/>
      <c r="W146" s="1501"/>
    </row>
    <row r="147" spans="1:23" ht="14.25">
      <c r="A147" s="1434"/>
      <c r="B147" s="1741"/>
      <c r="C147" s="1531"/>
      <c r="D147" s="1532"/>
      <c r="E147" s="1421"/>
      <c r="F147" s="1430"/>
      <c r="G147" s="1434"/>
      <c r="H147" s="1434"/>
      <c r="I147" s="1434"/>
      <c r="J147" s="1430"/>
      <c r="K147" s="1430"/>
      <c r="L147" s="1430"/>
      <c r="M147" s="1430"/>
      <c r="N147" s="1430"/>
      <c r="O147" s="1430"/>
      <c r="P147" s="1421"/>
      <c r="Q147" s="1501"/>
      <c r="R147" s="1501"/>
      <c r="S147" s="1434"/>
      <c r="T147" s="1434"/>
      <c r="U147" s="1501"/>
      <c r="V147" s="1501"/>
      <c r="W147" s="1501"/>
    </row>
    <row r="148" spans="1:23" ht="14.25">
      <c r="A148" s="1434"/>
      <c r="B148" s="1741"/>
      <c r="C148" s="1531"/>
      <c r="D148" s="1532"/>
      <c r="E148" s="1421"/>
      <c r="F148" s="1430"/>
      <c r="G148" s="1434"/>
      <c r="H148" s="1434"/>
      <c r="I148" s="1434"/>
      <c r="J148" s="1430"/>
      <c r="K148" s="1430"/>
      <c r="L148" s="1430"/>
      <c r="M148" s="1430"/>
      <c r="N148" s="1430"/>
      <c r="O148" s="1430"/>
      <c r="P148" s="1421"/>
      <c r="Q148" s="1501"/>
      <c r="R148" s="1501"/>
      <c r="S148" s="1434"/>
      <c r="T148" s="1434"/>
      <c r="U148" s="1501"/>
      <c r="V148" s="1501"/>
      <c r="W148" s="1501"/>
    </row>
    <row r="149" spans="1:23" ht="14.25">
      <c r="A149" s="1434"/>
      <c r="B149" s="1741"/>
      <c r="C149" s="1531"/>
      <c r="D149" s="1532"/>
      <c r="E149" s="1421"/>
      <c r="F149" s="1430"/>
      <c r="G149" s="1434"/>
      <c r="H149" s="1434"/>
      <c r="I149" s="1434"/>
      <c r="J149" s="1430"/>
      <c r="K149" s="1430"/>
      <c r="L149" s="1430"/>
      <c r="M149" s="1430"/>
      <c r="N149" s="1430"/>
      <c r="O149" s="1430"/>
      <c r="P149" s="1421"/>
      <c r="Q149" s="1501"/>
      <c r="R149" s="1501"/>
      <c r="S149" s="1434"/>
      <c r="T149" s="1434"/>
      <c r="U149" s="1501"/>
      <c r="V149" s="1501"/>
      <c r="W149" s="1501"/>
    </row>
    <row r="150" spans="1:23" ht="14.25">
      <c r="A150" s="1434"/>
      <c r="B150" s="1741"/>
      <c r="C150" s="1531"/>
      <c r="D150" s="1532"/>
      <c r="E150" s="1421"/>
      <c r="F150" s="1430"/>
      <c r="G150" s="1434"/>
      <c r="H150" s="1434"/>
      <c r="I150" s="1434"/>
      <c r="J150" s="1430"/>
      <c r="K150" s="1430"/>
      <c r="L150" s="1430"/>
      <c r="M150" s="1430"/>
      <c r="N150" s="1430"/>
      <c r="O150" s="1430"/>
      <c r="P150" s="1421"/>
      <c r="Q150" s="1501"/>
      <c r="R150" s="1501"/>
      <c r="S150" s="1434"/>
      <c r="T150" s="1434"/>
      <c r="U150" s="1501"/>
      <c r="V150" s="1501"/>
      <c r="W150" s="1501"/>
    </row>
    <row r="151" spans="1:23" ht="14.25">
      <c r="A151" s="1434"/>
      <c r="B151" s="1741"/>
      <c r="C151" s="1531"/>
      <c r="D151" s="1532"/>
      <c r="E151" s="1421"/>
      <c r="F151" s="1430"/>
      <c r="G151" s="1434"/>
      <c r="H151" s="1434"/>
      <c r="I151" s="1434"/>
      <c r="J151" s="1430"/>
      <c r="K151" s="1430"/>
      <c r="L151" s="1430"/>
      <c r="M151" s="1430"/>
      <c r="N151" s="1430"/>
      <c r="O151" s="1430"/>
      <c r="P151" s="1421"/>
      <c r="Q151" s="1501"/>
      <c r="R151" s="1501"/>
      <c r="S151" s="1434"/>
      <c r="T151" s="1434"/>
      <c r="U151" s="1501"/>
      <c r="V151" s="1501"/>
      <c r="W151" s="1501"/>
    </row>
    <row r="152" spans="1:23" ht="14.25">
      <c r="A152" s="1434"/>
      <c r="B152" s="1741"/>
      <c r="C152" s="1531"/>
      <c r="D152" s="1532"/>
      <c r="E152" s="1421"/>
      <c r="F152" s="1430"/>
      <c r="G152" s="1434"/>
      <c r="H152" s="1434"/>
      <c r="I152" s="1434"/>
      <c r="J152" s="1430"/>
      <c r="K152" s="1430"/>
      <c r="L152" s="1430"/>
      <c r="M152" s="1430"/>
      <c r="N152" s="1430"/>
      <c r="O152" s="1430"/>
      <c r="P152" s="1421"/>
      <c r="Q152" s="1501"/>
      <c r="R152" s="1501"/>
      <c r="S152" s="1434"/>
      <c r="T152" s="1434"/>
      <c r="U152" s="1501"/>
      <c r="V152" s="1501"/>
      <c r="W152" s="1501"/>
    </row>
    <row r="153" spans="1:23" ht="14.25">
      <c r="A153" s="1434"/>
      <c r="B153" s="1741"/>
      <c r="C153" s="1531"/>
      <c r="D153" s="1532"/>
      <c r="E153" s="1421"/>
      <c r="F153" s="1430"/>
      <c r="G153" s="1434"/>
      <c r="H153" s="1434"/>
      <c r="I153" s="1434"/>
      <c r="J153" s="1430"/>
      <c r="K153" s="1430"/>
      <c r="L153" s="1430"/>
      <c r="M153" s="1430"/>
      <c r="N153" s="1430"/>
      <c r="O153" s="1430"/>
      <c r="P153" s="1421"/>
      <c r="Q153" s="1501"/>
      <c r="R153" s="1501"/>
      <c r="S153" s="1434"/>
      <c r="T153" s="1434"/>
      <c r="U153" s="1501"/>
      <c r="V153" s="1501"/>
      <c r="W153" s="1501"/>
    </row>
    <row r="154" spans="1:23" ht="14.25">
      <c r="A154" s="1434"/>
      <c r="B154" s="1741"/>
      <c r="C154" s="1531"/>
      <c r="D154" s="1532"/>
      <c r="E154" s="1421"/>
      <c r="F154" s="1430"/>
      <c r="G154" s="1434"/>
      <c r="H154" s="1434"/>
      <c r="I154" s="1434"/>
      <c r="J154" s="1430"/>
      <c r="K154" s="1430"/>
      <c r="L154" s="1430"/>
      <c r="M154" s="1430"/>
      <c r="N154" s="1430"/>
      <c r="O154" s="1430"/>
      <c r="P154" s="1421"/>
      <c r="Q154" s="1501"/>
      <c r="R154" s="1501"/>
      <c r="S154" s="1434"/>
      <c r="T154" s="1434"/>
      <c r="U154" s="1501"/>
      <c r="V154" s="1501"/>
      <c r="W154" s="1501"/>
    </row>
    <row r="155" spans="1:23" ht="14.25">
      <c r="A155" s="1434"/>
      <c r="B155" s="1741"/>
      <c r="C155" s="1531"/>
      <c r="D155" s="1532"/>
      <c r="E155" s="1421"/>
      <c r="F155" s="1430"/>
      <c r="G155" s="1434"/>
      <c r="H155" s="1434"/>
      <c r="I155" s="1434"/>
      <c r="J155" s="1430"/>
      <c r="K155" s="1430"/>
      <c r="L155" s="1430"/>
      <c r="M155" s="1430"/>
      <c r="N155" s="1430"/>
      <c r="O155" s="1430"/>
      <c r="P155" s="1421"/>
      <c r="Q155" s="1501"/>
      <c r="R155" s="1501"/>
      <c r="S155" s="1434"/>
      <c r="T155" s="1434"/>
      <c r="U155" s="1501"/>
      <c r="V155" s="1501"/>
      <c r="W155" s="1501"/>
    </row>
    <row r="156" spans="1:23" ht="14.25">
      <c r="A156" s="1434"/>
      <c r="B156" s="1741"/>
      <c r="C156" s="1531"/>
      <c r="D156" s="1532"/>
      <c r="E156" s="1421"/>
      <c r="F156" s="1430"/>
      <c r="G156" s="1434"/>
      <c r="H156" s="1434"/>
      <c r="I156" s="1434"/>
      <c r="J156" s="1430"/>
      <c r="K156" s="1430"/>
      <c r="L156" s="1430"/>
      <c r="M156" s="1430"/>
      <c r="N156" s="1430"/>
      <c r="O156" s="1430"/>
      <c r="P156" s="1421"/>
      <c r="Q156" s="1501"/>
      <c r="R156" s="1501"/>
      <c r="S156" s="1434"/>
      <c r="T156" s="1434"/>
      <c r="U156" s="1501"/>
      <c r="V156" s="1501"/>
      <c r="W156" s="1501"/>
    </row>
    <row r="157" spans="1:23" ht="14.25">
      <c r="A157" s="1434"/>
      <c r="B157" s="1741"/>
      <c r="C157" s="1531"/>
      <c r="D157" s="1532"/>
      <c r="E157" s="1421"/>
      <c r="F157" s="1430"/>
      <c r="G157" s="1434"/>
      <c r="H157" s="1434"/>
      <c r="I157" s="1434"/>
      <c r="J157" s="1430"/>
      <c r="K157" s="1430"/>
      <c r="L157" s="1430"/>
      <c r="M157" s="1430"/>
      <c r="N157" s="1430"/>
      <c r="O157" s="1430"/>
      <c r="P157" s="1421"/>
      <c r="Q157" s="1501"/>
      <c r="R157" s="1501"/>
      <c r="S157" s="1434"/>
      <c r="T157" s="1434"/>
      <c r="U157" s="1501"/>
      <c r="V157" s="1501"/>
      <c r="W157" s="1501"/>
    </row>
    <row r="158" spans="1:23" ht="14.25">
      <c r="A158" s="1434"/>
      <c r="B158" s="1741"/>
      <c r="C158" s="1531"/>
      <c r="D158" s="1532"/>
      <c r="E158" s="1421"/>
      <c r="F158" s="1430"/>
      <c r="G158" s="1434"/>
      <c r="H158" s="1434"/>
      <c r="I158" s="1434"/>
      <c r="J158" s="1430"/>
      <c r="K158" s="1430"/>
      <c r="L158" s="1430"/>
      <c r="M158" s="1430"/>
      <c r="N158" s="1430"/>
      <c r="O158" s="1430"/>
      <c r="P158" s="1421"/>
      <c r="Q158" s="1501"/>
      <c r="R158" s="1501"/>
      <c r="S158" s="1434"/>
      <c r="T158" s="1434"/>
      <c r="U158" s="1501"/>
      <c r="V158" s="1501"/>
      <c r="W158" s="1501"/>
    </row>
    <row r="159" spans="1:23" ht="14.25">
      <c r="A159" s="1434"/>
      <c r="B159" s="1741"/>
      <c r="C159" s="1531"/>
      <c r="D159" s="1532"/>
      <c r="E159" s="1421"/>
      <c r="F159" s="1430"/>
      <c r="G159" s="1434"/>
      <c r="H159" s="1434"/>
      <c r="I159" s="1434"/>
      <c r="J159" s="1430"/>
      <c r="K159" s="1430"/>
      <c r="L159" s="1430"/>
      <c r="M159" s="1430"/>
      <c r="N159" s="1430"/>
      <c r="O159" s="1430"/>
      <c r="P159" s="1421"/>
      <c r="Q159" s="1501"/>
      <c r="R159" s="1501"/>
      <c r="S159" s="1434"/>
      <c r="T159" s="1434"/>
      <c r="U159" s="1501"/>
      <c r="V159" s="1501"/>
      <c r="W159" s="1501"/>
    </row>
    <row r="160" spans="1:23" ht="14.25">
      <c r="A160" s="1434"/>
      <c r="B160" s="1741"/>
      <c r="C160" s="1531"/>
      <c r="D160" s="1532"/>
      <c r="E160" s="1421"/>
      <c r="F160" s="1430"/>
      <c r="G160" s="1434"/>
      <c r="H160" s="1434"/>
      <c r="I160" s="1434"/>
      <c r="J160" s="1430"/>
      <c r="K160" s="1430"/>
      <c r="L160" s="1430"/>
      <c r="M160" s="1430"/>
      <c r="N160" s="1430"/>
      <c r="O160" s="1430"/>
      <c r="P160" s="1421"/>
      <c r="Q160" s="1501"/>
      <c r="R160" s="1501"/>
      <c r="S160" s="1434"/>
      <c r="T160" s="1434"/>
      <c r="U160" s="1501"/>
      <c r="V160" s="1501"/>
      <c r="W160" s="1501"/>
    </row>
    <row r="161" spans="1:23" ht="14.25">
      <c r="A161" s="1434"/>
      <c r="B161" s="1741"/>
      <c r="C161" s="1531"/>
      <c r="D161" s="1532"/>
      <c r="E161" s="1421"/>
      <c r="F161" s="1430"/>
      <c r="G161" s="1434"/>
      <c r="H161" s="1434"/>
      <c r="I161" s="1434"/>
      <c r="J161" s="1430"/>
      <c r="K161" s="1430"/>
      <c r="L161" s="1430"/>
      <c r="M161" s="1430"/>
      <c r="N161" s="1430"/>
      <c r="O161" s="1430"/>
      <c r="P161" s="1421"/>
      <c r="Q161" s="1501"/>
      <c r="R161" s="1501"/>
      <c r="S161" s="1434"/>
      <c r="T161" s="1434"/>
      <c r="U161" s="1501"/>
      <c r="V161" s="1501"/>
      <c r="W161" s="1501"/>
    </row>
    <row r="162" spans="1:23" ht="14.25">
      <c r="A162" s="1434"/>
      <c r="B162" s="1741"/>
      <c r="C162" s="1531"/>
      <c r="D162" s="1532"/>
      <c r="E162" s="1421"/>
      <c r="F162" s="1430"/>
      <c r="G162" s="1434"/>
      <c r="H162" s="1434"/>
      <c r="I162" s="1434"/>
      <c r="J162" s="1430"/>
      <c r="K162" s="1430"/>
      <c r="L162" s="1430"/>
      <c r="M162" s="1430"/>
      <c r="N162" s="1430"/>
      <c r="O162" s="1430"/>
      <c r="P162" s="1421"/>
      <c r="Q162" s="1501"/>
      <c r="R162" s="1501"/>
      <c r="S162" s="1434"/>
      <c r="T162" s="1434"/>
      <c r="U162" s="1501"/>
      <c r="V162" s="1501"/>
      <c r="W162" s="1501"/>
    </row>
    <row r="163" spans="1:23" ht="14.25">
      <c r="A163" s="1434"/>
      <c r="B163" s="1741"/>
      <c r="C163" s="1531"/>
      <c r="D163" s="1532"/>
      <c r="E163" s="1421"/>
      <c r="F163" s="1430"/>
      <c r="G163" s="1434"/>
      <c r="H163" s="1434"/>
      <c r="I163" s="1434"/>
      <c r="J163" s="1430"/>
      <c r="K163" s="1430"/>
      <c r="L163" s="1430"/>
      <c r="M163" s="1430"/>
      <c r="N163" s="1430"/>
      <c r="O163" s="1430"/>
      <c r="P163" s="1421"/>
      <c r="Q163" s="1501"/>
      <c r="R163" s="1501"/>
      <c r="S163" s="1434"/>
      <c r="T163" s="1434"/>
      <c r="U163" s="1501"/>
      <c r="V163" s="1501"/>
      <c r="W163" s="1501"/>
    </row>
    <row r="164" spans="1:23" ht="14.25">
      <c r="A164" s="1434"/>
      <c r="B164" s="1741"/>
      <c r="C164" s="1531"/>
      <c r="D164" s="1532"/>
      <c r="E164" s="1421"/>
      <c r="F164" s="1430"/>
      <c r="G164" s="1434"/>
      <c r="H164" s="1434"/>
      <c r="I164" s="1434"/>
      <c r="J164" s="1430"/>
      <c r="K164" s="1430"/>
      <c r="L164" s="1430"/>
      <c r="M164" s="1430"/>
      <c r="N164" s="1430"/>
      <c r="O164" s="1430"/>
      <c r="P164" s="1421"/>
      <c r="Q164" s="1501"/>
      <c r="R164" s="1501"/>
      <c r="S164" s="1434"/>
      <c r="T164" s="1434"/>
      <c r="U164" s="1501"/>
      <c r="V164" s="1501"/>
      <c r="W164" s="1501"/>
    </row>
    <row r="165" spans="1:23" ht="14.25">
      <c r="A165" s="1434"/>
      <c r="B165" s="1741"/>
      <c r="C165" s="1531"/>
      <c r="D165" s="1532"/>
      <c r="E165" s="1421"/>
      <c r="F165" s="1430"/>
      <c r="G165" s="1434"/>
      <c r="H165" s="1434"/>
      <c r="I165" s="1434"/>
      <c r="J165" s="1430"/>
      <c r="K165" s="1430"/>
      <c r="L165" s="1430"/>
      <c r="M165" s="1430"/>
      <c r="N165" s="1430"/>
      <c r="O165" s="1430"/>
      <c r="P165" s="1421"/>
      <c r="Q165" s="1501"/>
      <c r="R165" s="1501"/>
      <c r="S165" s="1434"/>
      <c r="T165" s="1434"/>
      <c r="U165" s="1501"/>
      <c r="V165" s="1501"/>
      <c r="W165" s="1501"/>
    </row>
    <row r="166" spans="1:23" ht="14.25" customHeight="1">
      <c r="A166" s="1434"/>
      <c r="B166" s="1741"/>
      <c r="C166" s="1531"/>
      <c r="D166" s="1532"/>
      <c r="E166" s="1421"/>
      <c r="F166" s="1430"/>
      <c r="G166" s="1434"/>
      <c r="H166" s="1434"/>
      <c r="I166" s="1434"/>
      <c r="J166" s="1430"/>
      <c r="K166" s="1430"/>
      <c r="L166" s="1430"/>
      <c r="M166" s="1430"/>
      <c r="N166" s="1430"/>
      <c r="O166" s="1430"/>
      <c r="P166" s="1421"/>
      <c r="Q166" s="1501"/>
      <c r="R166" s="1501"/>
      <c r="S166" s="1434"/>
      <c r="T166" s="1434"/>
      <c r="U166" s="1501"/>
      <c r="V166" s="1501"/>
      <c r="W166" s="1501"/>
    </row>
    <row r="167" spans="1:23" ht="39.75" customHeight="1">
      <c r="A167" s="1434"/>
      <c r="B167" s="1741"/>
      <c r="C167" s="1531"/>
      <c r="D167" s="1532"/>
      <c r="E167" s="1421"/>
      <c r="F167" s="1430"/>
      <c r="G167" s="1434"/>
      <c r="H167" s="1434"/>
      <c r="I167" s="1434"/>
      <c r="J167" s="1430"/>
      <c r="K167" s="1430"/>
      <c r="L167" s="1430"/>
      <c r="M167" s="1430"/>
      <c r="N167" s="1430"/>
      <c r="O167" s="1430"/>
      <c r="P167" s="1421"/>
      <c r="Q167" s="1501"/>
      <c r="R167" s="1501"/>
      <c r="S167" s="1434"/>
      <c r="T167" s="1434"/>
      <c r="U167" s="1501"/>
      <c r="V167" s="1501"/>
      <c r="W167" s="1501"/>
    </row>
    <row r="168" spans="1:23" ht="40.5" customHeight="1">
      <c r="A168" s="1434"/>
      <c r="B168" s="1741"/>
      <c r="C168" s="1531"/>
      <c r="D168" s="1532"/>
      <c r="E168" s="1421"/>
      <c r="F168" s="1430"/>
      <c r="G168" s="1434"/>
      <c r="H168" s="1434"/>
      <c r="I168" s="1434"/>
      <c r="J168" s="1430"/>
      <c r="K168" s="1430"/>
      <c r="L168" s="1430"/>
      <c r="M168" s="1430"/>
      <c r="N168" s="1430"/>
      <c r="O168" s="1430"/>
      <c r="P168" s="1421"/>
      <c r="Q168" s="1501"/>
      <c r="R168" s="1501"/>
      <c r="S168" s="1434"/>
      <c r="T168" s="1434"/>
      <c r="U168" s="1501"/>
      <c r="V168" s="1501"/>
      <c r="W168" s="1501"/>
    </row>
    <row r="169" spans="1:23" ht="30" customHeight="1">
      <c r="A169" s="1434"/>
      <c r="B169" s="1741"/>
      <c r="C169" s="1531"/>
      <c r="D169" s="1532"/>
      <c r="E169" s="1421"/>
      <c r="F169" s="1430"/>
      <c r="G169" s="1434"/>
      <c r="H169" s="1434"/>
      <c r="I169" s="1434"/>
      <c r="J169" s="1430"/>
      <c r="K169" s="1430"/>
      <c r="L169" s="1430"/>
      <c r="M169" s="1430"/>
      <c r="N169" s="1430"/>
      <c r="O169" s="1430"/>
      <c r="P169" s="1421"/>
      <c r="Q169" s="1501"/>
      <c r="R169" s="1501"/>
      <c r="S169" s="1434"/>
      <c r="T169" s="1434"/>
      <c r="U169" s="1501"/>
      <c r="V169" s="1501"/>
      <c r="W169" s="1501"/>
    </row>
    <row r="170" spans="1:23" ht="14.25">
      <c r="A170" s="1434"/>
      <c r="B170" s="1741"/>
      <c r="C170" s="1531"/>
      <c r="D170" s="1532"/>
      <c r="E170" s="1421"/>
      <c r="F170" s="1430"/>
      <c r="G170" s="1434"/>
      <c r="H170" s="1434"/>
      <c r="I170" s="1434"/>
      <c r="J170" s="1430"/>
      <c r="K170" s="1430"/>
      <c r="L170" s="1430"/>
      <c r="M170" s="1430"/>
      <c r="N170" s="1430"/>
      <c r="O170" s="1430"/>
      <c r="P170" s="1421"/>
      <c r="Q170" s="1501"/>
      <c r="R170" s="1501"/>
      <c r="S170" s="1434"/>
      <c r="T170" s="1434"/>
      <c r="U170" s="1501"/>
      <c r="V170" s="1501"/>
      <c r="W170" s="1501"/>
    </row>
    <row r="171" spans="1:23" ht="14.25">
      <c r="A171" s="1434"/>
      <c r="B171" s="1741"/>
      <c r="C171" s="1531"/>
      <c r="D171" s="1532"/>
      <c r="E171" s="1421"/>
      <c r="F171" s="1430"/>
      <c r="G171" s="1434"/>
      <c r="H171" s="1434"/>
      <c r="I171" s="1434"/>
      <c r="J171" s="1430"/>
      <c r="K171" s="1430"/>
      <c r="L171" s="1430"/>
      <c r="M171" s="1430"/>
      <c r="N171" s="1430"/>
      <c r="O171" s="1430"/>
      <c r="P171" s="1421"/>
      <c r="Q171" s="1501"/>
      <c r="R171" s="1501"/>
      <c r="S171" s="1434"/>
      <c r="T171" s="1434"/>
      <c r="U171" s="1501"/>
      <c r="V171" s="1501"/>
      <c r="W171" s="1501"/>
    </row>
    <row r="172" spans="1:23" ht="14.25">
      <c r="A172" s="1434"/>
      <c r="B172" s="1741"/>
      <c r="C172" s="1531"/>
      <c r="D172" s="1532"/>
      <c r="E172" s="1421"/>
      <c r="F172" s="1430"/>
      <c r="G172" s="1434"/>
      <c r="H172" s="1434"/>
      <c r="I172" s="1434"/>
      <c r="J172" s="1430"/>
      <c r="K172" s="1430"/>
      <c r="L172" s="1430"/>
      <c r="M172" s="1430"/>
      <c r="N172" s="1430"/>
      <c r="O172" s="1430"/>
      <c r="P172" s="1421"/>
      <c r="Q172" s="1501"/>
      <c r="R172" s="1501"/>
      <c r="S172" s="1434"/>
      <c r="T172" s="1434"/>
      <c r="U172" s="1501"/>
      <c r="V172" s="1501"/>
      <c r="W172" s="1501"/>
    </row>
    <row r="173" spans="1:23" ht="14.25">
      <c r="A173" s="1434"/>
      <c r="B173" s="1741"/>
      <c r="C173" s="1531"/>
      <c r="D173" s="1532"/>
      <c r="E173" s="1421"/>
      <c r="F173" s="1430"/>
      <c r="G173" s="1434"/>
      <c r="H173" s="1434"/>
      <c r="I173" s="1434"/>
      <c r="J173" s="1430"/>
      <c r="K173" s="1430"/>
      <c r="L173" s="1430"/>
      <c r="M173" s="1430"/>
      <c r="N173" s="1430"/>
      <c r="O173" s="1430"/>
      <c r="P173" s="1421"/>
      <c r="Q173" s="1501"/>
      <c r="R173" s="1501"/>
      <c r="S173" s="1434"/>
      <c r="T173" s="1434"/>
      <c r="U173" s="1501"/>
      <c r="V173" s="1501"/>
      <c r="W173" s="1501"/>
    </row>
    <row r="174" spans="1:23" ht="14.25">
      <c r="A174" s="1434"/>
      <c r="B174" s="1741"/>
      <c r="C174" s="1531"/>
      <c r="D174" s="1532"/>
      <c r="E174" s="1421"/>
      <c r="F174" s="1430"/>
      <c r="G174" s="1434"/>
      <c r="H174" s="1434"/>
      <c r="I174" s="1434"/>
      <c r="J174" s="1430"/>
      <c r="K174" s="1430"/>
      <c r="L174" s="1430"/>
      <c r="M174" s="1430"/>
      <c r="N174" s="1430"/>
      <c r="O174" s="1430"/>
      <c r="P174" s="1421"/>
      <c r="Q174" s="1501"/>
      <c r="R174" s="1501"/>
      <c r="S174" s="1434"/>
      <c r="T174" s="1434"/>
      <c r="U174" s="1501"/>
      <c r="V174" s="1501"/>
      <c r="W174" s="1501"/>
    </row>
    <row r="175" spans="1:23" ht="14.25">
      <c r="A175" s="1434"/>
      <c r="B175" s="1741"/>
      <c r="C175" s="1531"/>
      <c r="D175" s="1532"/>
      <c r="E175" s="1421"/>
      <c r="F175" s="1430"/>
      <c r="G175" s="1434"/>
      <c r="H175" s="1434"/>
      <c r="I175" s="1434"/>
      <c r="J175" s="1430"/>
      <c r="K175" s="1430"/>
      <c r="L175" s="1430"/>
      <c r="M175" s="1430"/>
      <c r="N175" s="1430"/>
      <c r="O175" s="1430"/>
      <c r="P175" s="1421"/>
      <c r="Q175" s="1501"/>
      <c r="R175" s="1501"/>
      <c r="S175" s="1434"/>
      <c r="T175" s="1434"/>
      <c r="U175" s="1501"/>
      <c r="V175" s="1501"/>
      <c r="W175" s="1501"/>
    </row>
    <row r="176" spans="1:23" ht="14.25">
      <c r="A176" s="1434"/>
      <c r="B176" s="1741"/>
      <c r="C176" s="1531"/>
      <c r="D176" s="1532"/>
      <c r="E176" s="1421"/>
      <c r="F176" s="1430"/>
      <c r="G176" s="1434"/>
      <c r="H176" s="1434"/>
      <c r="I176" s="1434"/>
      <c r="J176" s="1430"/>
      <c r="K176" s="1430"/>
      <c r="L176" s="1430"/>
      <c r="M176" s="1430"/>
      <c r="N176" s="1430"/>
      <c r="O176" s="1430"/>
      <c r="P176" s="1421"/>
      <c r="Q176" s="1501"/>
      <c r="R176" s="1501"/>
      <c r="S176" s="1434"/>
      <c r="T176" s="1434"/>
      <c r="U176" s="1501"/>
      <c r="V176" s="1501"/>
      <c r="W176" s="1501"/>
    </row>
    <row r="177" spans="1:23" ht="14.25">
      <c r="A177" s="1434"/>
      <c r="B177" s="1741"/>
      <c r="C177" s="1531"/>
      <c r="D177" s="1532"/>
      <c r="E177" s="1421"/>
      <c r="F177" s="1430"/>
      <c r="G177" s="1434"/>
      <c r="H177" s="1434"/>
      <c r="I177" s="1434"/>
      <c r="J177" s="1430"/>
      <c r="K177" s="1430"/>
      <c r="L177" s="1430"/>
      <c r="M177" s="1430"/>
      <c r="N177" s="1430"/>
      <c r="O177" s="1430"/>
      <c r="P177" s="1421"/>
      <c r="Q177" s="1501"/>
      <c r="R177" s="1501"/>
      <c r="S177" s="1434"/>
      <c r="T177" s="1434"/>
      <c r="U177" s="1501"/>
      <c r="V177" s="1501"/>
      <c r="W177" s="1501"/>
    </row>
    <row r="178" spans="1:23" ht="14.25">
      <c r="A178" s="1434"/>
      <c r="B178" s="1741"/>
      <c r="C178" s="1531"/>
      <c r="D178" s="1532"/>
      <c r="E178" s="1421"/>
      <c r="F178" s="1430"/>
      <c r="G178" s="1434"/>
      <c r="H178" s="1434"/>
      <c r="I178" s="1434"/>
      <c r="J178" s="1430"/>
      <c r="K178" s="1430"/>
      <c r="L178" s="1430"/>
      <c r="M178" s="1430"/>
      <c r="N178" s="1430"/>
      <c r="O178" s="1430"/>
      <c r="P178" s="1421"/>
      <c r="Q178" s="1501"/>
      <c r="R178" s="1501"/>
      <c r="S178" s="1434"/>
      <c r="T178" s="1434"/>
      <c r="U178" s="1501"/>
      <c r="V178" s="1501"/>
      <c r="W178" s="1501"/>
    </row>
    <row r="179" spans="1:23" ht="14.25">
      <c r="A179" s="1434"/>
      <c r="B179" s="1741"/>
      <c r="C179" s="1531"/>
      <c r="D179" s="1532"/>
      <c r="E179" s="1421"/>
      <c r="F179" s="1430"/>
      <c r="G179" s="1434"/>
      <c r="H179" s="1434"/>
      <c r="I179" s="1434"/>
      <c r="J179" s="1430"/>
      <c r="K179" s="1430"/>
      <c r="L179" s="1430"/>
      <c r="M179" s="1430"/>
      <c r="N179" s="1430"/>
      <c r="O179" s="1430"/>
      <c r="P179" s="1421"/>
      <c r="Q179" s="1501"/>
      <c r="R179" s="1501"/>
      <c r="S179" s="1434"/>
      <c r="T179" s="1434"/>
      <c r="U179" s="1501"/>
      <c r="V179" s="1501"/>
      <c r="W179" s="1501"/>
    </row>
    <row r="180" spans="1:23" ht="14.25">
      <c r="A180" s="1434"/>
      <c r="B180" s="1741"/>
      <c r="C180" s="1531"/>
      <c r="D180" s="1532"/>
      <c r="E180" s="1421"/>
      <c r="F180" s="1430"/>
      <c r="G180" s="1434"/>
      <c r="H180" s="1434"/>
      <c r="I180" s="1434"/>
      <c r="J180" s="1430"/>
      <c r="K180" s="1430"/>
      <c r="L180" s="1430"/>
      <c r="M180" s="1430"/>
      <c r="N180" s="1430"/>
      <c r="O180" s="1430"/>
      <c r="P180" s="1421"/>
      <c r="Q180" s="1501"/>
      <c r="R180" s="1501"/>
      <c r="S180" s="1434"/>
      <c r="T180" s="1434"/>
      <c r="U180" s="1501"/>
      <c r="V180" s="1501"/>
      <c r="W180" s="1501"/>
    </row>
    <row r="181" spans="1:23" ht="14.25">
      <c r="A181" s="1434"/>
      <c r="B181" s="1741"/>
      <c r="C181" s="1531"/>
      <c r="D181" s="1532"/>
      <c r="E181" s="1421"/>
      <c r="F181" s="1430"/>
      <c r="G181" s="1434"/>
      <c r="H181" s="1434"/>
      <c r="I181" s="1434"/>
      <c r="J181" s="1430"/>
      <c r="K181" s="1430"/>
      <c r="L181" s="1430"/>
      <c r="M181" s="1430"/>
      <c r="N181" s="1430"/>
      <c r="O181" s="1430"/>
      <c r="P181" s="1421"/>
      <c r="Q181" s="1501"/>
      <c r="R181" s="1501"/>
      <c r="S181" s="1434"/>
      <c r="T181" s="1434"/>
      <c r="U181" s="1501"/>
      <c r="V181" s="1501"/>
      <c r="W181" s="1501"/>
    </row>
    <row r="182" spans="1:23" ht="14.25">
      <c r="A182" s="1434"/>
      <c r="B182" s="1741"/>
      <c r="C182" s="1531"/>
      <c r="D182" s="1532"/>
      <c r="E182" s="1421"/>
      <c r="F182" s="1430"/>
      <c r="G182" s="1434"/>
      <c r="H182" s="1434"/>
      <c r="I182" s="1434"/>
      <c r="J182" s="1430"/>
      <c r="K182" s="1430"/>
      <c r="L182" s="1430"/>
      <c r="M182" s="1430"/>
      <c r="N182" s="1430"/>
      <c r="O182" s="1430"/>
      <c r="P182" s="1421"/>
      <c r="Q182" s="1501"/>
      <c r="R182" s="1501"/>
      <c r="S182" s="1434"/>
      <c r="T182" s="1434"/>
      <c r="U182" s="1501"/>
      <c r="V182" s="1501"/>
      <c r="W182" s="1501"/>
    </row>
    <row r="183" spans="1:23" ht="14.25">
      <c r="A183" s="1434"/>
      <c r="B183" s="1741"/>
      <c r="C183" s="1531"/>
      <c r="D183" s="1532"/>
      <c r="E183" s="1421"/>
      <c r="F183" s="1430"/>
      <c r="G183" s="1434"/>
      <c r="H183" s="1434"/>
      <c r="I183" s="1434"/>
      <c r="J183" s="1430"/>
      <c r="K183" s="1430"/>
      <c r="L183" s="1430"/>
      <c r="M183" s="1430"/>
      <c r="N183" s="1430"/>
      <c r="O183" s="1430"/>
      <c r="P183" s="1421"/>
      <c r="Q183" s="1501"/>
      <c r="R183" s="1501"/>
      <c r="S183" s="1434"/>
      <c r="T183" s="1434"/>
      <c r="U183" s="1501"/>
      <c r="V183" s="1501"/>
      <c r="W183" s="1501"/>
    </row>
    <row r="184" spans="1:23" ht="14.25">
      <c r="A184" s="1434"/>
      <c r="B184" s="1741"/>
      <c r="C184" s="1531"/>
      <c r="D184" s="1532"/>
      <c r="E184" s="1421"/>
      <c r="F184" s="1430"/>
      <c r="G184" s="1434"/>
      <c r="H184" s="1434"/>
      <c r="I184" s="1434"/>
      <c r="J184" s="1430"/>
      <c r="K184" s="1430"/>
      <c r="L184" s="1430"/>
      <c r="M184" s="1430"/>
      <c r="N184" s="1430"/>
      <c r="O184" s="1430"/>
      <c r="P184" s="1421"/>
      <c r="Q184" s="1501"/>
      <c r="R184" s="1501"/>
      <c r="S184" s="1434"/>
      <c r="T184" s="1434"/>
      <c r="U184" s="1501"/>
      <c r="V184" s="1501"/>
      <c r="W184" s="1501"/>
    </row>
    <row r="185" spans="1:23" ht="14.25">
      <c r="A185" s="1434"/>
      <c r="B185" s="1741"/>
      <c r="C185" s="1531"/>
      <c r="D185" s="1532"/>
      <c r="E185" s="1421"/>
      <c r="F185" s="1430"/>
      <c r="G185" s="1434"/>
      <c r="H185" s="1434"/>
      <c r="I185" s="1434"/>
      <c r="J185" s="1430"/>
      <c r="K185" s="1430"/>
      <c r="L185" s="1430"/>
      <c r="M185" s="1430"/>
      <c r="N185" s="1430"/>
      <c r="O185" s="1430"/>
      <c r="P185" s="1421"/>
      <c r="Q185" s="1501"/>
      <c r="R185" s="1501"/>
      <c r="S185" s="1434"/>
      <c r="T185" s="1434"/>
      <c r="U185" s="1501"/>
      <c r="V185" s="1501"/>
      <c r="W185" s="1501"/>
    </row>
    <row r="186" spans="1:23" ht="14.25">
      <c r="A186" s="1434"/>
      <c r="B186" s="1741"/>
      <c r="C186" s="1531"/>
      <c r="D186" s="1532"/>
      <c r="E186" s="1421"/>
      <c r="F186" s="1430"/>
      <c r="G186" s="1434"/>
      <c r="H186" s="1434"/>
      <c r="I186" s="1434"/>
      <c r="J186" s="1430"/>
      <c r="K186" s="1430"/>
      <c r="L186" s="1430"/>
      <c r="M186" s="1430"/>
      <c r="N186" s="1430"/>
      <c r="O186" s="1430"/>
      <c r="P186" s="1421"/>
      <c r="Q186" s="1501"/>
      <c r="R186" s="1501"/>
      <c r="S186" s="1434"/>
      <c r="T186" s="1434"/>
      <c r="U186" s="1501"/>
      <c r="V186" s="1501"/>
      <c r="W186" s="1501"/>
    </row>
    <row r="187" spans="1:23" ht="14.25">
      <c r="A187" s="1434"/>
      <c r="B187" s="1741"/>
      <c r="C187" s="1531"/>
      <c r="D187" s="1532"/>
      <c r="E187" s="1421"/>
      <c r="F187" s="1430"/>
      <c r="G187" s="1434"/>
      <c r="H187" s="1434"/>
      <c r="I187" s="1434"/>
      <c r="J187" s="1430"/>
      <c r="K187" s="1430"/>
      <c r="L187" s="1430"/>
      <c r="M187" s="1430"/>
      <c r="N187" s="1430"/>
      <c r="O187" s="1430"/>
      <c r="P187" s="1421"/>
      <c r="Q187" s="1501"/>
      <c r="R187" s="1501"/>
      <c r="S187" s="1434"/>
      <c r="T187" s="1434"/>
      <c r="U187" s="1501"/>
      <c r="V187" s="1501"/>
      <c r="W187" s="1501"/>
    </row>
    <row r="188" spans="1:23" ht="14.25">
      <c r="A188" s="1434"/>
      <c r="B188" s="1741"/>
      <c r="C188" s="1531"/>
      <c r="D188" s="1532"/>
      <c r="E188" s="1421"/>
      <c r="F188" s="1430"/>
      <c r="G188" s="1434"/>
      <c r="H188" s="1434"/>
      <c r="I188" s="1434"/>
      <c r="J188" s="1430"/>
      <c r="K188" s="1430"/>
      <c r="L188" s="1430"/>
      <c r="M188" s="1430"/>
      <c r="N188" s="1430"/>
      <c r="O188" s="1430"/>
      <c r="P188" s="1421"/>
      <c r="Q188" s="1501"/>
      <c r="R188" s="1501"/>
      <c r="S188" s="1434"/>
      <c r="T188" s="1434"/>
      <c r="U188" s="1501"/>
      <c r="V188" s="1501"/>
      <c r="W188" s="1501"/>
    </row>
    <row r="189" spans="1:23" ht="14.25">
      <c r="A189" s="1434"/>
      <c r="B189" s="1741"/>
      <c r="C189" s="1531"/>
      <c r="D189" s="1532"/>
      <c r="E189" s="1421"/>
      <c r="F189" s="1430"/>
      <c r="G189" s="1434"/>
      <c r="H189" s="1434"/>
      <c r="I189" s="1434"/>
      <c r="J189" s="1430"/>
      <c r="K189" s="1430"/>
      <c r="L189" s="1430"/>
      <c r="M189" s="1430"/>
      <c r="N189" s="1430"/>
      <c r="O189" s="1430"/>
      <c r="P189" s="1421"/>
      <c r="Q189" s="1501"/>
      <c r="R189" s="1501"/>
      <c r="S189" s="1434"/>
      <c r="T189" s="1434"/>
      <c r="U189" s="1501"/>
      <c r="V189" s="1501"/>
      <c r="W189" s="1501"/>
    </row>
    <row r="190" spans="1:23" ht="14.25">
      <c r="A190" s="1434"/>
      <c r="B190" s="1741"/>
      <c r="C190" s="1531"/>
      <c r="D190" s="1532"/>
      <c r="E190" s="1421"/>
      <c r="F190" s="1430"/>
      <c r="G190" s="1434"/>
      <c r="H190" s="1434"/>
      <c r="I190" s="1434"/>
      <c r="J190" s="1430"/>
      <c r="K190" s="1430"/>
      <c r="L190" s="1430"/>
      <c r="M190" s="1430"/>
      <c r="N190" s="1430"/>
      <c r="O190" s="1430"/>
      <c r="P190" s="1421"/>
      <c r="Q190" s="1501"/>
      <c r="R190" s="1501"/>
      <c r="S190" s="1434"/>
      <c r="T190" s="1434"/>
      <c r="U190" s="1501"/>
      <c r="V190" s="1501"/>
      <c r="W190" s="1501"/>
    </row>
    <row r="191" spans="1:23" ht="14.25">
      <c r="A191" s="1434"/>
      <c r="B191" s="1741"/>
      <c r="C191" s="1531"/>
      <c r="D191" s="1532"/>
      <c r="E191" s="1421"/>
      <c r="F191" s="1430"/>
      <c r="G191" s="1434"/>
      <c r="H191" s="1434"/>
      <c r="I191" s="1434"/>
      <c r="J191" s="1430"/>
      <c r="K191" s="1430"/>
      <c r="L191" s="1430"/>
      <c r="M191" s="1430"/>
      <c r="N191" s="1430"/>
      <c r="O191" s="1430"/>
      <c r="P191" s="1421"/>
      <c r="Q191" s="1501"/>
      <c r="R191" s="1501"/>
      <c r="S191" s="1434"/>
      <c r="T191" s="1434"/>
      <c r="U191" s="1501"/>
      <c r="V191" s="1501"/>
      <c r="W191" s="1501"/>
    </row>
    <row r="192" spans="1:23" ht="14.25">
      <c r="A192" s="1434"/>
      <c r="B192" s="1741"/>
      <c r="C192" s="1531"/>
      <c r="D192" s="1532"/>
      <c r="E192" s="1421"/>
      <c r="F192" s="1430"/>
      <c r="G192" s="1434"/>
      <c r="H192" s="1434"/>
      <c r="I192" s="1434"/>
      <c r="J192" s="1430"/>
      <c r="K192" s="1430"/>
      <c r="L192" s="1430"/>
      <c r="M192" s="1430"/>
      <c r="N192" s="1430"/>
      <c r="O192" s="1430"/>
      <c r="P192" s="1421"/>
      <c r="Q192" s="1501"/>
      <c r="R192" s="1501"/>
      <c r="S192" s="1434"/>
      <c r="T192" s="1434"/>
      <c r="U192" s="1501"/>
      <c r="V192" s="1501"/>
      <c r="W192" s="1501"/>
    </row>
    <row r="193" spans="1:23" ht="14.25">
      <c r="A193" s="1434"/>
      <c r="B193" s="1741"/>
      <c r="C193" s="1531"/>
      <c r="D193" s="1532"/>
      <c r="E193" s="1421"/>
      <c r="F193" s="1430"/>
      <c r="G193" s="1434"/>
      <c r="H193" s="1434"/>
      <c r="I193" s="1434"/>
      <c r="J193" s="1430"/>
      <c r="K193" s="1430"/>
      <c r="L193" s="1430"/>
      <c r="M193" s="1430"/>
      <c r="N193" s="1430"/>
      <c r="O193" s="1430"/>
      <c r="P193" s="1421"/>
      <c r="Q193" s="1501"/>
      <c r="R193" s="1501"/>
      <c r="S193" s="1434"/>
      <c r="T193" s="1434"/>
      <c r="U193" s="1501"/>
      <c r="V193" s="1501"/>
      <c r="W193" s="1501"/>
    </row>
    <row r="194" spans="1:23" ht="14.25">
      <c r="A194" s="1434"/>
      <c r="B194" s="1741"/>
      <c r="C194" s="1531"/>
      <c r="D194" s="1532"/>
      <c r="E194" s="1421"/>
      <c r="F194" s="1430"/>
      <c r="G194" s="1434"/>
      <c r="H194" s="1434"/>
      <c r="I194" s="1434"/>
      <c r="J194" s="1430"/>
      <c r="K194" s="1430"/>
      <c r="L194" s="1430"/>
      <c r="M194" s="1430"/>
      <c r="N194" s="1430"/>
      <c r="O194" s="1430"/>
      <c r="P194" s="1421"/>
      <c r="Q194" s="1501"/>
      <c r="R194" s="1501"/>
      <c r="S194" s="1434"/>
      <c r="T194" s="1434"/>
      <c r="U194" s="1501"/>
      <c r="V194" s="1501"/>
      <c r="W194" s="1501"/>
    </row>
    <row r="195" spans="1:23" ht="14.25">
      <c r="A195" s="1434"/>
      <c r="B195" s="1741"/>
      <c r="C195" s="1531"/>
      <c r="D195" s="1532"/>
      <c r="E195" s="1421"/>
      <c r="F195" s="1430"/>
      <c r="G195" s="1434"/>
      <c r="H195" s="1434"/>
      <c r="I195" s="1434"/>
      <c r="J195" s="1430"/>
      <c r="K195" s="1430"/>
      <c r="L195" s="1430"/>
      <c r="M195" s="1430"/>
      <c r="N195" s="1430"/>
      <c r="O195" s="1430"/>
      <c r="P195" s="1421"/>
      <c r="Q195" s="1501"/>
      <c r="R195" s="1501"/>
      <c r="S195" s="1434"/>
      <c r="T195" s="1434"/>
      <c r="U195" s="1501"/>
      <c r="V195" s="1501"/>
      <c r="W195" s="1501"/>
    </row>
    <row r="196" spans="1:23" ht="14.25">
      <c r="A196" s="1434"/>
      <c r="B196" s="1741"/>
      <c r="C196" s="1531"/>
      <c r="D196" s="1532"/>
      <c r="E196" s="1421"/>
      <c r="F196" s="1430"/>
      <c r="G196" s="1434"/>
      <c r="H196" s="1434"/>
      <c r="I196" s="1434"/>
      <c r="J196" s="1430"/>
      <c r="K196" s="1430"/>
      <c r="L196" s="1430"/>
      <c r="M196" s="1430"/>
      <c r="N196" s="1430"/>
      <c r="O196" s="1430"/>
      <c r="P196" s="1421"/>
      <c r="Q196" s="1501"/>
      <c r="R196" s="1501"/>
      <c r="S196" s="1434"/>
      <c r="T196" s="1434"/>
      <c r="U196" s="1501"/>
      <c r="V196" s="1501"/>
      <c r="W196" s="1501"/>
    </row>
    <row r="197" spans="1:23" ht="14.25">
      <c r="A197" s="1434"/>
      <c r="B197" s="1741"/>
      <c r="C197" s="1531"/>
      <c r="D197" s="1532"/>
      <c r="E197" s="1421"/>
      <c r="F197" s="1430"/>
      <c r="G197" s="1434"/>
      <c r="H197" s="1434"/>
      <c r="I197" s="1434"/>
      <c r="J197" s="1430"/>
      <c r="K197" s="1430"/>
      <c r="L197" s="1430"/>
      <c r="M197" s="1430"/>
      <c r="N197" s="1430"/>
      <c r="O197" s="1430"/>
      <c r="P197" s="1421"/>
      <c r="Q197" s="1501"/>
      <c r="R197" s="1501"/>
      <c r="S197" s="1434"/>
      <c r="T197" s="1434"/>
      <c r="U197" s="1501"/>
      <c r="V197" s="1501"/>
      <c r="W197" s="1501"/>
    </row>
    <row r="198" spans="1:23" ht="14.25">
      <c r="A198" s="1434"/>
      <c r="B198" s="1741"/>
      <c r="C198" s="1531"/>
      <c r="D198" s="1532"/>
      <c r="E198" s="1421"/>
      <c r="F198" s="1430"/>
      <c r="G198" s="1434"/>
      <c r="H198" s="1434"/>
      <c r="I198" s="1434"/>
      <c r="J198" s="1430"/>
      <c r="K198" s="1430"/>
      <c r="L198" s="1430"/>
      <c r="M198" s="1430"/>
      <c r="N198" s="1430"/>
      <c r="O198" s="1430"/>
      <c r="P198" s="1421"/>
      <c r="Q198" s="1501"/>
      <c r="R198" s="1501"/>
      <c r="S198" s="1434"/>
      <c r="T198" s="1434"/>
      <c r="U198" s="1501"/>
      <c r="V198" s="1501"/>
      <c r="W198" s="1501"/>
    </row>
    <row r="199" spans="1:23" ht="14.25">
      <c r="A199" s="1434"/>
      <c r="B199" s="1741"/>
      <c r="C199" s="1531"/>
      <c r="D199" s="1532"/>
      <c r="E199" s="1421"/>
      <c r="F199" s="1430"/>
      <c r="G199" s="1434"/>
      <c r="H199" s="1434"/>
      <c r="I199" s="1434"/>
      <c r="J199" s="1430"/>
      <c r="K199" s="1430"/>
      <c r="L199" s="1430"/>
      <c r="M199" s="1430"/>
      <c r="N199" s="1430"/>
      <c r="O199" s="1430"/>
      <c r="P199" s="1421"/>
      <c r="Q199" s="1501"/>
      <c r="R199" s="1501"/>
      <c r="S199" s="1434"/>
      <c r="T199" s="1434"/>
      <c r="U199" s="1501"/>
      <c r="V199" s="1501"/>
      <c r="W199" s="1501"/>
    </row>
    <row r="200" spans="1:23" ht="14.25">
      <c r="A200" s="1434"/>
      <c r="B200" s="1741"/>
      <c r="C200" s="1531"/>
      <c r="D200" s="1532"/>
      <c r="E200" s="1421"/>
      <c r="F200" s="1430"/>
      <c r="G200" s="1434"/>
      <c r="H200" s="1434"/>
      <c r="I200" s="1434"/>
      <c r="J200" s="1430"/>
      <c r="K200" s="1430"/>
      <c r="L200" s="1430"/>
      <c r="M200" s="1430"/>
      <c r="N200" s="1430"/>
      <c r="O200" s="1430"/>
      <c r="P200" s="1421"/>
      <c r="Q200" s="1501"/>
      <c r="R200" s="1501"/>
      <c r="S200" s="1434"/>
      <c r="T200" s="1434"/>
      <c r="U200" s="1501"/>
      <c r="V200" s="1501"/>
      <c r="W200" s="1501"/>
    </row>
    <row r="201" spans="1:23" ht="14.25">
      <c r="A201" s="1434"/>
      <c r="B201" s="1741"/>
      <c r="C201" s="1531"/>
      <c r="D201" s="1532"/>
      <c r="E201" s="1421"/>
      <c r="F201" s="1430"/>
      <c r="G201" s="1434"/>
      <c r="H201" s="1434"/>
      <c r="I201" s="1434"/>
      <c r="J201" s="1430"/>
      <c r="K201" s="1430"/>
      <c r="L201" s="1430"/>
      <c r="M201" s="1430"/>
      <c r="N201" s="1430"/>
      <c r="O201" s="1430"/>
      <c r="P201" s="1421"/>
      <c r="Q201" s="1501"/>
      <c r="R201" s="1501"/>
      <c r="S201" s="1434"/>
      <c r="T201" s="1434"/>
      <c r="U201" s="1501"/>
      <c r="V201" s="1501"/>
      <c r="W201" s="1501"/>
    </row>
    <row r="202" spans="1:23" ht="14.25">
      <c r="A202" s="1434"/>
      <c r="B202" s="1741"/>
      <c r="C202" s="1531"/>
      <c r="D202" s="1532"/>
      <c r="E202" s="1421"/>
      <c r="F202" s="1430"/>
      <c r="G202" s="1434"/>
      <c r="H202" s="1434"/>
      <c r="I202" s="1434"/>
      <c r="J202" s="1430"/>
      <c r="K202" s="1430"/>
      <c r="L202" s="1430"/>
      <c r="M202" s="1430"/>
      <c r="N202" s="1430"/>
      <c r="O202" s="1430"/>
      <c r="P202" s="1421"/>
      <c r="Q202" s="1501"/>
      <c r="R202" s="1501"/>
      <c r="S202" s="1434"/>
      <c r="T202" s="1434"/>
      <c r="U202" s="1501"/>
      <c r="V202" s="1501"/>
      <c r="W202" s="1501"/>
    </row>
    <row r="203" spans="1:23" ht="14.25">
      <c r="A203" s="1434"/>
      <c r="B203" s="1741"/>
      <c r="C203" s="1531"/>
      <c r="D203" s="1532"/>
      <c r="E203" s="1421"/>
      <c r="F203" s="1430"/>
      <c r="G203" s="1434"/>
      <c r="H203" s="1434"/>
      <c r="I203" s="1434"/>
      <c r="J203" s="1430"/>
      <c r="K203" s="1430"/>
      <c r="L203" s="1430"/>
      <c r="M203" s="1430"/>
      <c r="N203" s="1430"/>
      <c r="O203" s="1430"/>
      <c r="P203" s="1421"/>
      <c r="Q203" s="1501"/>
      <c r="R203" s="1501"/>
      <c r="S203" s="1434"/>
      <c r="T203" s="1434"/>
      <c r="U203" s="1501"/>
      <c r="V203" s="1501"/>
      <c r="W203" s="1501"/>
    </row>
    <row r="204" spans="1:23" ht="14.25">
      <c r="A204" s="1434"/>
      <c r="B204" s="1741"/>
      <c r="C204" s="1531"/>
      <c r="D204" s="1532"/>
      <c r="E204" s="1421"/>
      <c r="F204" s="1430"/>
      <c r="G204" s="1434"/>
      <c r="H204" s="1434"/>
      <c r="I204" s="1434"/>
      <c r="J204" s="1430"/>
      <c r="K204" s="1430"/>
      <c r="L204" s="1430"/>
      <c r="M204" s="1430"/>
      <c r="N204" s="1430"/>
      <c r="O204" s="1430"/>
      <c r="P204" s="1421"/>
      <c r="Q204" s="1501"/>
      <c r="R204" s="1501"/>
      <c r="S204" s="1434"/>
      <c r="T204" s="1434"/>
      <c r="U204" s="1501"/>
      <c r="V204" s="1501"/>
      <c r="W204" s="1501"/>
    </row>
    <row r="205" spans="1:23" ht="14.25">
      <c r="A205" s="1434"/>
      <c r="B205" s="1741"/>
      <c r="C205" s="1531"/>
      <c r="D205" s="1532"/>
      <c r="E205" s="1421"/>
      <c r="F205" s="1430"/>
      <c r="G205" s="1434"/>
      <c r="H205" s="1434"/>
      <c r="I205" s="1434"/>
      <c r="J205" s="1430"/>
      <c r="K205" s="1430"/>
      <c r="L205" s="1430"/>
      <c r="M205" s="1430"/>
      <c r="N205" s="1430"/>
      <c r="O205" s="1430"/>
      <c r="P205" s="1421"/>
      <c r="Q205" s="1501"/>
      <c r="R205" s="1501"/>
      <c r="S205" s="1434"/>
      <c r="T205" s="1434"/>
      <c r="U205" s="1501"/>
      <c r="V205" s="1501"/>
      <c r="W205" s="1501"/>
    </row>
    <row r="206" spans="1:23" ht="14.25">
      <c r="A206" s="1434"/>
      <c r="B206" s="1741"/>
      <c r="C206" s="1531"/>
      <c r="D206" s="1532"/>
      <c r="E206" s="1421"/>
      <c r="F206" s="1430"/>
      <c r="G206" s="1434"/>
      <c r="H206" s="1434"/>
      <c r="I206" s="1434"/>
      <c r="J206" s="1430"/>
      <c r="K206" s="1430"/>
      <c r="L206" s="1430"/>
      <c r="M206" s="1430"/>
      <c r="N206" s="1430"/>
      <c r="O206" s="1430"/>
      <c r="P206" s="1421"/>
      <c r="Q206" s="1501"/>
      <c r="R206" s="1501"/>
      <c r="S206" s="1434"/>
      <c r="T206" s="1434"/>
      <c r="U206" s="1501"/>
      <c r="V206" s="1501"/>
      <c r="W206" s="1501"/>
    </row>
    <row r="207" spans="1:23" ht="14.25">
      <c r="A207" s="1434"/>
      <c r="B207" s="1741"/>
      <c r="C207" s="1531"/>
      <c r="D207" s="1532"/>
      <c r="E207" s="1421"/>
      <c r="F207" s="1430"/>
      <c r="G207" s="1434"/>
      <c r="H207" s="1434"/>
      <c r="I207" s="1434"/>
      <c r="J207" s="1430"/>
      <c r="K207" s="1430"/>
      <c r="L207" s="1430"/>
      <c r="M207" s="1430"/>
      <c r="N207" s="1430"/>
      <c r="O207" s="1430"/>
      <c r="P207" s="1421"/>
      <c r="Q207" s="1501"/>
      <c r="R207" s="1501"/>
      <c r="S207" s="1434"/>
      <c r="T207" s="1434"/>
      <c r="U207" s="1501"/>
      <c r="V207" s="1501"/>
      <c r="W207" s="1501"/>
    </row>
    <row r="208" spans="1:23" ht="14.25">
      <c r="A208" s="1434"/>
      <c r="B208" s="1741"/>
      <c r="C208" s="1531"/>
      <c r="D208" s="1532"/>
      <c r="E208" s="1421"/>
      <c r="F208" s="1430"/>
      <c r="G208" s="1434"/>
      <c r="H208" s="1434"/>
      <c r="I208" s="1434"/>
      <c r="J208" s="1430"/>
      <c r="K208" s="1430"/>
      <c r="L208" s="1430"/>
      <c r="M208" s="1430"/>
      <c r="N208" s="1430"/>
      <c r="O208" s="1430"/>
      <c r="P208" s="1421"/>
      <c r="Q208" s="1501"/>
      <c r="R208" s="1501"/>
      <c r="S208" s="1434"/>
      <c r="T208" s="1434"/>
      <c r="U208" s="1501"/>
      <c r="V208" s="1501"/>
      <c r="W208" s="1501"/>
    </row>
    <row r="209" spans="1:23" ht="14.25">
      <c r="A209" s="1434"/>
      <c r="B209" s="1741"/>
      <c r="C209" s="1531"/>
      <c r="D209" s="1532"/>
      <c r="E209" s="1421"/>
      <c r="F209" s="1430"/>
      <c r="G209" s="1434"/>
      <c r="H209" s="1434"/>
      <c r="I209" s="1434"/>
      <c r="J209" s="1430"/>
      <c r="K209" s="1430"/>
      <c r="L209" s="1430"/>
      <c r="M209" s="1430"/>
      <c r="N209" s="1430"/>
      <c r="O209" s="1430"/>
      <c r="P209" s="1421"/>
      <c r="Q209" s="1501"/>
      <c r="R209" s="1501"/>
      <c r="S209" s="1434"/>
      <c r="T209" s="1434"/>
      <c r="U209" s="1501"/>
      <c r="V209" s="1501"/>
      <c r="W209" s="1501"/>
    </row>
    <row r="210" spans="1:23" ht="14.25">
      <c r="A210" s="1434"/>
      <c r="B210" s="1741"/>
      <c r="C210" s="1531"/>
      <c r="D210" s="1532"/>
      <c r="E210" s="1421"/>
      <c r="F210" s="1430"/>
      <c r="G210" s="1434"/>
      <c r="H210" s="1434"/>
      <c r="I210" s="1434"/>
      <c r="J210" s="1430"/>
      <c r="K210" s="1430"/>
      <c r="L210" s="1430"/>
      <c r="M210" s="1430"/>
      <c r="N210" s="1430"/>
      <c r="O210" s="1430"/>
      <c r="P210" s="1421"/>
      <c r="Q210" s="1501"/>
      <c r="R210" s="1501"/>
      <c r="S210" s="1434"/>
      <c r="T210" s="1434"/>
      <c r="U210" s="1501"/>
      <c r="V210" s="1501"/>
      <c r="W210" s="1501"/>
    </row>
    <row r="211" spans="1:23" ht="14.25">
      <c r="A211" s="1434"/>
      <c r="B211" s="1741"/>
      <c r="C211" s="1531"/>
      <c r="D211" s="1532"/>
      <c r="E211" s="1421"/>
      <c r="F211" s="1430"/>
      <c r="G211" s="1434"/>
      <c r="H211" s="1434"/>
      <c r="I211" s="1434"/>
      <c r="J211" s="1430"/>
      <c r="K211" s="1430"/>
      <c r="L211" s="1430"/>
      <c r="M211" s="1430"/>
      <c r="N211" s="1430"/>
      <c r="O211" s="1430"/>
      <c r="P211" s="1421"/>
      <c r="Q211" s="1501"/>
      <c r="R211" s="1501"/>
      <c r="S211" s="1434"/>
      <c r="T211" s="1434"/>
      <c r="U211" s="1501"/>
      <c r="V211" s="1501"/>
      <c r="W211" s="1501"/>
    </row>
    <row r="212" spans="1:23" ht="14.25">
      <c r="A212" s="1434"/>
      <c r="B212" s="1741"/>
      <c r="C212" s="1531"/>
      <c r="D212" s="1532"/>
      <c r="E212" s="1421"/>
      <c r="F212" s="1430"/>
      <c r="G212" s="1434"/>
      <c r="H212" s="1434"/>
      <c r="I212" s="1434"/>
      <c r="J212" s="1430"/>
      <c r="K212" s="1430"/>
      <c r="L212" s="1430"/>
      <c r="M212" s="1430"/>
      <c r="N212" s="1430"/>
      <c r="O212" s="1430"/>
      <c r="P212" s="1421"/>
      <c r="Q212" s="1501"/>
      <c r="R212" s="1501"/>
      <c r="S212" s="1434"/>
      <c r="T212" s="1434"/>
      <c r="U212" s="1501"/>
      <c r="V212" s="1501"/>
      <c r="W212" s="1501"/>
    </row>
    <row r="213" spans="1:23" ht="14.25">
      <c r="A213" s="1434"/>
      <c r="B213" s="1741"/>
      <c r="C213" s="1531"/>
      <c r="D213" s="1532"/>
      <c r="E213" s="1421"/>
      <c r="F213" s="1430"/>
      <c r="G213" s="1434"/>
      <c r="H213" s="1434"/>
      <c r="I213" s="1434"/>
      <c r="J213" s="1430"/>
      <c r="K213" s="1430"/>
      <c r="L213" s="1430"/>
      <c r="M213" s="1430"/>
      <c r="N213" s="1430"/>
      <c r="O213" s="1430"/>
      <c r="P213" s="1421"/>
      <c r="Q213" s="1501"/>
      <c r="R213" s="1501"/>
      <c r="S213" s="1434"/>
      <c r="T213" s="1434"/>
      <c r="U213" s="1501"/>
      <c r="V213" s="1501"/>
      <c r="W213" s="1501"/>
    </row>
    <row r="214" spans="1:23" ht="14.25">
      <c r="A214" s="1434"/>
      <c r="B214" s="1741"/>
      <c r="C214" s="1531"/>
      <c r="D214" s="1532"/>
      <c r="E214" s="1421"/>
      <c r="F214" s="1430"/>
      <c r="G214" s="1434"/>
      <c r="H214" s="1434"/>
      <c r="I214" s="1434"/>
      <c r="J214" s="1430"/>
      <c r="K214" s="1430"/>
      <c r="L214" s="1430"/>
      <c r="M214" s="1430"/>
      <c r="N214" s="1430"/>
      <c r="O214" s="1430"/>
      <c r="P214" s="1421"/>
      <c r="Q214" s="1501"/>
      <c r="R214" s="1501"/>
      <c r="S214" s="1434"/>
      <c r="T214" s="1434"/>
      <c r="U214" s="1501"/>
      <c r="V214" s="1501"/>
      <c r="W214" s="1501"/>
    </row>
    <row r="215" spans="1:23" ht="14.25">
      <c r="A215" s="1434"/>
      <c r="B215" s="1741"/>
      <c r="C215" s="1531"/>
      <c r="D215" s="1532"/>
      <c r="E215" s="1421"/>
      <c r="F215" s="1430"/>
      <c r="G215" s="1434"/>
      <c r="H215" s="1434"/>
      <c r="I215" s="1434"/>
      <c r="J215" s="1430"/>
      <c r="K215" s="1430"/>
      <c r="L215" s="1430"/>
      <c r="M215" s="1430"/>
      <c r="N215" s="1430"/>
      <c r="O215" s="1430"/>
      <c r="P215" s="1421"/>
      <c r="Q215" s="1501"/>
      <c r="R215" s="1501"/>
      <c r="S215" s="1434"/>
      <c r="T215" s="1434"/>
      <c r="U215" s="1501"/>
      <c r="V215" s="1501"/>
      <c r="W215" s="1501"/>
    </row>
    <row r="216" spans="1:23" ht="14.25">
      <c r="A216" s="1434"/>
      <c r="B216" s="1741"/>
      <c r="C216" s="1531"/>
      <c r="D216" s="1532"/>
      <c r="E216" s="1421"/>
      <c r="F216" s="1430"/>
      <c r="G216" s="1434"/>
      <c r="H216" s="1434"/>
      <c r="I216" s="1434"/>
      <c r="J216" s="1430"/>
      <c r="K216" s="1430"/>
      <c r="L216" s="1430"/>
      <c r="M216" s="1430"/>
      <c r="N216" s="1430"/>
      <c r="O216" s="1430"/>
      <c r="P216" s="1421"/>
      <c r="Q216" s="1501"/>
      <c r="R216" s="1501"/>
      <c r="S216" s="1434"/>
      <c r="T216" s="1434"/>
      <c r="U216" s="1501"/>
      <c r="V216" s="1501"/>
      <c r="W216" s="1501"/>
    </row>
    <row r="217" spans="1:23" ht="14.25">
      <c r="A217" s="1434"/>
      <c r="B217" s="1741"/>
      <c r="C217" s="1531"/>
      <c r="D217" s="1532"/>
      <c r="E217" s="1421"/>
      <c r="F217" s="1430"/>
      <c r="G217" s="1434"/>
      <c r="H217" s="1434"/>
      <c r="I217" s="1434"/>
      <c r="J217" s="1430"/>
      <c r="K217" s="1430"/>
      <c r="L217" s="1430"/>
      <c r="M217" s="1430"/>
      <c r="N217" s="1430"/>
      <c r="O217" s="1430"/>
      <c r="P217" s="1421"/>
      <c r="Q217" s="1501"/>
      <c r="R217" s="1501"/>
      <c r="S217" s="1434"/>
      <c r="T217" s="1434"/>
      <c r="U217" s="1501"/>
      <c r="V217" s="1501"/>
      <c r="W217" s="1501"/>
    </row>
    <row r="218" spans="1:23" ht="14.25">
      <c r="A218" s="1434"/>
      <c r="B218" s="1741"/>
      <c r="C218" s="1531"/>
      <c r="D218" s="1532"/>
      <c r="E218" s="1421"/>
      <c r="F218" s="1430"/>
      <c r="G218" s="1434"/>
      <c r="H218" s="1434"/>
      <c r="I218" s="1434"/>
      <c r="J218" s="1430"/>
      <c r="K218" s="1430"/>
      <c r="L218" s="1430"/>
      <c r="M218" s="1430"/>
      <c r="N218" s="1430"/>
      <c r="O218" s="1430"/>
      <c r="P218" s="1421"/>
      <c r="Q218" s="1501"/>
      <c r="R218" s="1501"/>
      <c r="S218" s="1434"/>
      <c r="T218" s="1434"/>
      <c r="U218" s="1501"/>
      <c r="V218" s="1501"/>
      <c r="W218" s="1501"/>
    </row>
    <row r="219" spans="1:23" ht="14.25">
      <c r="A219" s="1434"/>
      <c r="B219" s="1741"/>
      <c r="C219" s="1531"/>
      <c r="D219" s="1532"/>
      <c r="E219" s="1421"/>
      <c r="F219" s="1430"/>
      <c r="G219" s="1434"/>
      <c r="H219" s="1434"/>
      <c r="I219" s="1434"/>
      <c r="J219" s="1430"/>
      <c r="K219" s="1430"/>
      <c r="L219" s="1430"/>
      <c r="M219" s="1430"/>
      <c r="N219" s="1430"/>
      <c r="O219" s="1430"/>
      <c r="P219" s="1421"/>
      <c r="Q219" s="1501"/>
      <c r="R219" s="1501"/>
      <c r="S219" s="1434"/>
      <c r="T219" s="1434"/>
      <c r="U219" s="1501"/>
      <c r="V219" s="1501"/>
      <c r="W219" s="1501"/>
    </row>
    <row r="220" spans="1:23" ht="14.25">
      <c r="A220" s="1434"/>
      <c r="B220" s="1741"/>
      <c r="C220" s="1531"/>
      <c r="D220" s="1532"/>
      <c r="E220" s="1421"/>
      <c r="F220" s="1430"/>
      <c r="G220" s="1434"/>
      <c r="H220" s="1434"/>
      <c r="I220" s="1434"/>
      <c r="J220" s="1430"/>
      <c r="K220" s="1430"/>
      <c r="L220" s="1430"/>
      <c r="M220" s="1430"/>
      <c r="N220" s="1430"/>
      <c r="O220" s="1430"/>
      <c r="P220" s="1421"/>
      <c r="Q220" s="1501"/>
      <c r="R220" s="1501"/>
      <c r="S220" s="1434"/>
      <c r="T220" s="1434"/>
      <c r="U220" s="1501"/>
      <c r="V220" s="1501"/>
      <c r="W220" s="1501"/>
    </row>
    <row r="221" spans="1:23" ht="14.25">
      <c r="A221" s="1434"/>
      <c r="B221" s="1741"/>
      <c r="C221" s="1531"/>
      <c r="D221" s="1532"/>
      <c r="E221" s="1421"/>
      <c r="F221" s="1430"/>
      <c r="G221" s="1434"/>
      <c r="H221" s="1434"/>
      <c r="I221" s="1434"/>
      <c r="J221" s="1430"/>
      <c r="K221" s="1430"/>
      <c r="L221" s="1430"/>
      <c r="M221" s="1430"/>
      <c r="N221" s="1430"/>
      <c r="O221" s="1430"/>
      <c r="P221" s="1421"/>
      <c r="Q221" s="1501"/>
      <c r="R221" s="1501"/>
      <c r="S221" s="1434"/>
      <c r="T221" s="1434"/>
      <c r="U221" s="1501"/>
      <c r="V221" s="1501"/>
      <c r="W221" s="1501"/>
    </row>
    <row r="222" spans="1:23" ht="14.25">
      <c r="A222" s="1434"/>
      <c r="B222" s="1741"/>
      <c r="C222" s="1531"/>
      <c r="D222" s="1532"/>
      <c r="E222" s="1421"/>
      <c r="F222" s="1430"/>
      <c r="G222" s="1434"/>
      <c r="H222" s="1434"/>
      <c r="I222" s="1434"/>
      <c r="J222" s="1430"/>
      <c r="K222" s="1430"/>
      <c r="L222" s="1430"/>
      <c r="M222" s="1430"/>
      <c r="N222" s="1430"/>
      <c r="O222" s="1430"/>
      <c r="P222" s="1421"/>
      <c r="Q222" s="1501"/>
      <c r="R222" s="1501"/>
      <c r="S222" s="1434"/>
      <c r="T222" s="1434"/>
      <c r="U222" s="1501"/>
      <c r="V222" s="1501"/>
      <c r="W222" s="1501"/>
    </row>
    <row r="223" spans="1:23" ht="14.25">
      <c r="A223" s="1434"/>
      <c r="B223" s="1741"/>
      <c r="C223" s="1531"/>
      <c r="D223" s="1532"/>
      <c r="E223" s="1421"/>
      <c r="F223" s="1430"/>
      <c r="G223" s="1434"/>
      <c r="H223" s="1434"/>
      <c r="I223" s="1434"/>
      <c r="J223" s="1430"/>
      <c r="K223" s="1430"/>
      <c r="L223" s="1430"/>
      <c r="M223" s="1430"/>
      <c r="N223" s="1430"/>
      <c r="O223" s="1430"/>
      <c r="P223" s="1421"/>
      <c r="Q223" s="1501"/>
      <c r="R223" s="1501"/>
      <c r="S223" s="1434"/>
      <c r="T223" s="1434"/>
      <c r="U223" s="1501"/>
      <c r="V223" s="1501"/>
      <c r="W223" s="1501"/>
    </row>
    <row r="224" spans="1:23" ht="14.25">
      <c r="A224" s="1434"/>
      <c r="B224" s="1741"/>
      <c r="C224" s="1531"/>
      <c r="D224" s="1532"/>
      <c r="E224" s="1421"/>
      <c r="F224" s="1430"/>
      <c r="G224" s="1434"/>
      <c r="H224" s="1434"/>
      <c r="I224" s="1434"/>
      <c r="J224" s="1430"/>
      <c r="K224" s="1430"/>
      <c r="L224" s="1430"/>
      <c r="M224" s="1430"/>
      <c r="N224" s="1430"/>
      <c r="O224" s="1430"/>
      <c r="P224" s="1421"/>
      <c r="Q224" s="1501"/>
      <c r="R224" s="1501"/>
      <c r="S224" s="1434"/>
      <c r="T224" s="1434"/>
      <c r="U224" s="1501"/>
      <c r="V224" s="1501"/>
      <c r="W224" s="1501"/>
    </row>
    <row r="225" spans="1:23" ht="14.25">
      <c r="A225" s="1434"/>
      <c r="B225" s="1741"/>
      <c r="C225" s="1531"/>
      <c r="D225" s="1532"/>
      <c r="E225" s="1421"/>
      <c r="F225" s="1430"/>
      <c r="G225" s="1434"/>
      <c r="H225" s="1434"/>
      <c r="I225" s="1434"/>
      <c r="J225" s="1430"/>
      <c r="K225" s="1430"/>
      <c r="L225" s="1430"/>
      <c r="M225" s="1430"/>
      <c r="N225" s="1430"/>
      <c r="O225" s="1430"/>
      <c r="P225" s="1421"/>
      <c r="Q225" s="1501"/>
      <c r="R225" s="1501"/>
      <c r="S225" s="1434"/>
      <c r="T225" s="1434"/>
      <c r="U225" s="1501"/>
      <c r="V225" s="1501"/>
      <c r="W225" s="1501"/>
    </row>
    <row r="226" spans="1:23" ht="14.25">
      <c r="A226" s="1434"/>
      <c r="B226" s="1741"/>
      <c r="C226" s="1531"/>
      <c r="D226" s="1532"/>
      <c r="E226" s="1421"/>
      <c r="F226" s="1430"/>
      <c r="G226" s="1434"/>
      <c r="H226" s="1434"/>
      <c r="I226" s="1434"/>
      <c r="J226" s="1430"/>
      <c r="K226" s="1430"/>
      <c r="L226" s="1430"/>
      <c r="M226" s="1430"/>
      <c r="N226" s="1430"/>
      <c r="O226" s="1430"/>
      <c r="P226" s="1421"/>
      <c r="Q226" s="1501"/>
      <c r="R226" s="1501"/>
      <c r="S226" s="1434"/>
      <c r="T226" s="1434"/>
      <c r="U226" s="1501"/>
      <c r="V226" s="1501"/>
      <c r="W226" s="1501"/>
    </row>
    <row r="227" spans="1:23" ht="14.25">
      <c r="A227" s="1434"/>
      <c r="B227" s="1741"/>
      <c r="C227" s="1531"/>
      <c r="D227" s="1532"/>
      <c r="E227" s="1421"/>
      <c r="F227" s="1430"/>
      <c r="G227" s="1434"/>
      <c r="H227" s="1434"/>
      <c r="I227" s="1434"/>
      <c r="J227" s="1430"/>
      <c r="K227" s="1430"/>
      <c r="L227" s="1430"/>
      <c r="M227" s="1430"/>
      <c r="N227" s="1430"/>
      <c r="O227" s="1430"/>
      <c r="P227" s="1421"/>
      <c r="Q227" s="1501"/>
      <c r="R227" s="1501"/>
      <c r="S227" s="1434"/>
      <c r="T227" s="1434"/>
      <c r="U227" s="1501"/>
      <c r="V227" s="1501"/>
      <c r="W227" s="1501"/>
    </row>
    <row r="228" spans="1:23" ht="14.25">
      <c r="A228" s="1434"/>
      <c r="B228" s="1741"/>
      <c r="C228" s="1531"/>
      <c r="D228" s="1532"/>
      <c r="E228" s="1421"/>
      <c r="F228" s="1430"/>
      <c r="G228" s="1434"/>
      <c r="H228" s="1434"/>
      <c r="I228" s="1434"/>
      <c r="J228" s="1430"/>
      <c r="K228" s="1430"/>
      <c r="L228" s="1430"/>
      <c r="M228" s="1430"/>
      <c r="N228" s="1430"/>
      <c r="O228" s="1430"/>
      <c r="P228" s="1421"/>
      <c r="Q228" s="1501"/>
      <c r="R228" s="1501"/>
      <c r="S228" s="1434"/>
      <c r="T228" s="1434"/>
      <c r="U228" s="1501"/>
      <c r="V228" s="1501"/>
      <c r="W228" s="1501"/>
    </row>
    <row r="229" spans="1:23" ht="14.25">
      <c r="A229" s="1434"/>
      <c r="B229" s="1741"/>
      <c r="C229" s="1531"/>
      <c r="D229" s="1532"/>
      <c r="E229" s="1421"/>
      <c r="F229" s="1430"/>
      <c r="G229" s="1434"/>
      <c r="H229" s="1434"/>
      <c r="I229" s="1434"/>
      <c r="J229" s="1430"/>
      <c r="K229" s="1430"/>
      <c r="L229" s="1430"/>
      <c r="M229" s="1430"/>
      <c r="N229" s="1430"/>
      <c r="O229" s="1430"/>
      <c r="P229" s="1421"/>
      <c r="Q229" s="1501"/>
      <c r="R229" s="1501"/>
      <c r="S229" s="1434"/>
      <c r="T229" s="1434"/>
      <c r="U229" s="1501"/>
      <c r="V229" s="1501"/>
      <c r="W229" s="1501"/>
    </row>
    <row r="230" spans="1:23" ht="14.25">
      <c r="A230" s="1434"/>
      <c r="B230" s="1741"/>
      <c r="C230" s="1531"/>
      <c r="D230" s="1532"/>
      <c r="E230" s="1421"/>
      <c r="F230" s="1430"/>
      <c r="G230" s="1434"/>
      <c r="H230" s="1434"/>
      <c r="I230" s="1434"/>
      <c r="J230" s="1430"/>
      <c r="K230" s="1430"/>
      <c r="L230" s="1430"/>
      <c r="M230" s="1430"/>
      <c r="N230" s="1430"/>
      <c r="O230" s="1430"/>
      <c r="P230" s="1421"/>
      <c r="Q230" s="1501"/>
      <c r="R230" s="1501"/>
      <c r="S230" s="1434"/>
      <c r="T230" s="1434"/>
      <c r="U230" s="1501"/>
      <c r="V230" s="1501"/>
      <c r="W230" s="1501"/>
    </row>
    <row r="231" spans="1:23" ht="14.25">
      <c r="A231" s="1434"/>
      <c r="B231" s="1741"/>
      <c r="C231" s="1531"/>
      <c r="D231" s="1532"/>
      <c r="E231" s="1421"/>
      <c r="F231" s="1430"/>
      <c r="G231" s="1434"/>
      <c r="H231" s="1434"/>
      <c r="I231" s="1434"/>
      <c r="J231" s="1430"/>
      <c r="K231" s="1430"/>
      <c r="L231" s="1430"/>
      <c r="M231" s="1430"/>
      <c r="N231" s="1430"/>
      <c r="O231" s="1430"/>
      <c r="P231" s="1421"/>
      <c r="Q231" s="1501"/>
      <c r="R231" s="1501"/>
      <c r="S231" s="1434"/>
      <c r="T231" s="1434"/>
      <c r="U231" s="1501"/>
      <c r="V231" s="1501"/>
      <c r="W231" s="1501"/>
    </row>
    <row r="232" spans="1:23" ht="14.25">
      <c r="A232" s="1434"/>
      <c r="B232" s="1741"/>
      <c r="C232" s="1531"/>
      <c r="D232" s="1532"/>
      <c r="E232" s="1421"/>
      <c r="F232" s="1430"/>
      <c r="G232" s="1434"/>
      <c r="H232" s="1434"/>
      <c r="I232" s="1434"/>
      <c r="J232" s="1430"/>
      <c r="K232" s="1430"/>
      <c r="L232" s="1430"/>
      <c r="M232" s="1430"/>
      <c r="N232" s="1430"/>
      <c r="O232" s="1430"/>
      <c r="P232" s="1421"/>
      <c r="Q232" s="1501"/>
      <c r="R232" s="1501"/>
      <c r="S232" s="1434"/>
      <c r="T232" s="1434"/>
      <c r="U232" s="1501"/>
      <c r="V232" s="1501"/>
      <c r="W232" s="1501"/>
    </row>
    <row r="233" spans="1:23" ht="14.25">
      <c r="A233" s="1434"/>
      <c r="B233" s="1741"/>
      <c r="C233" s="1531"/>
      <c r="D233" s="1532"/>
      <c r="E233" s="1421"/>
      <c r="F233" s="1430"/>
      <c r="G233" s="1434"/>
      <c r="H233" s="1434"/>
      <c r="I233" s="1434"/>
      <c r="J233" s="1430"/>
      <c r="K233" s="1430"/>
      <c r="L233" s="1430"/>
      <c r="M233" s="1430"/>
      <c r="N233" s="1430"/>
      <c r="O233" s="1430"/>
      <c r="P233" s="1421"/>
      <c r="Q233" s="1501"/>
      <c r="R233" s="1501"/>
      <c r="S233" s="1434"/>
      <c r="T233" s="1434"/>
      <c r="U233" s="1501"/>
      <c r="V233" s="1501"/>
      <c r="W233" s="1501"/>
    </row>
    <row r="234" spans="1:23" ht="14.25">
      <c r="A234" s="1434"/>
      <c r="B234" s="1741"/>
      <c r="C234" s="1531"/>
      <c r="D234" s="1532"/>
      <c r="E234" s="1421"/>
      <c r="F234" s="1430"/>
      <c r="G234" s="1434"/>
      <c r="H234" s="1434"/>
      <c r="I234" s="1434"/>
      <c r="J234" s="1430"/>
      <c r="K234" s="1430"/>
      <c r="L234" s="1430"/>
      <c r="M234" s="1430"/>
      <c r="N234" s="1430"/>
      <c r="O234" s="1430"/>
      <c r="P234" s="1421"/>
      <c r="Q234" s="1501"/>
      <c r="R234" s="1501"/>
      <c r="S234" s="1434"/>
      <c r="T234" s="1434"/>
      <c r="U234" s="1501"/>
      <c r="V234" s="1501"/>
      <c r="W234" s="1501"/>
    </row>
    <row r="235" spans="1:23" ht="14.25">
      <c r="A235" s="1434"/>
      <c r="B235" s="1741"/>
      <c r="C235" s="1531"/>
      <c r="D235" s="1532"/>
      <c r="E235" s="1421"/>
      <c r="F235" s="1430"/>
      <c r="G235" s="1434"/>
      <c r="H235" s="1434"/>
      <c r="I235" s="1434"/>
      <c r="J235" s="1430"/>
      <c r="K235" s="1430"/>
      <c r="L235" s="1430"/>
      <c r="M235" s="1430"/>
      <c r="N235" s="1430"/>
      <c r="O235" s="1430"/>
      <c r="P235" s="1421"/>
      <c r="Q235" s="1501"/>
      <c r="R235" s="1501"/>
      <c r="S235" s="1434"/>
      <c r="T235" s="1434"/>
      <c r="U235" s="1501"/>
      <c r="V235" s="1501"/>
      <c r="W235" s="1501"/>
    </row>
    <row r="236" spans="1:23" ht="14.25">
      <c r="A236" s="1434"/>
      <c r="B236" s="1741"/>
      <c r="C236" s="1531"/>
      <c r="D236" s="1532"/>
      <c r="E236" s="1421"/>
      <c r="F236" s="1430"/>
      <c r="G236" s="1434"/>
      <c r="H236" s="1434"/>
      <c r="I236" s="1434"/>
      <c r="J236" s="1430"/>
      <c r="K236" s="1430"/>
      <c r="L236" s="1430"/>
      <c r="M236" s="1430"/>
      <c r="N236" s="1430"/>
      <c r="O236" s="1430"/>
      <c r="P236" s="1421"/>
      <c r="Q236" s="1501"/>
      <c r="R236" s="1501"/>
      <c r="S236" s="1434"/>
      <c r="T236" s="1434"/>
      <c r="U236" s="1501"/>
      <c r="V236" s="1501"/>
      <c r="W236" s="1501"/>
    </row>
    <row r="237" spans="1:23" ht="14.25">
      <c r="A237" s="1434"/>
      <c r="B237" s="1741"/>
      <c r="C237" s="1531"/>
      <c r="D237" s="1532"/>
      <c r="E237" s="1421"/>
      <c r="F237" s="1430"/>
      <c r="G237" s="1434"/>
      <c r="H237" s="1434"/>
      <c r="I237" s="1434"/>
      <c r="J237" s="1430"/>
      <c r="K237" s="1430"/>
      <c r="L237" s="1430"/>
      <c r="M237" s="1430"/>
      <c r="N237" s="1430"/>
      <c r="O237" s="1430"/>
      <c r="P237" s="1421"/>
      <c r="Q237" s="1501"/>
      <c r="R237" s="1501"/>
      <c r="S237" s="1434"/>
      <c r="T237" s="1434"/>
      <c r="U237" s="1501"/>
      <c r="V237" s="1501"/>
      <c r="W237" s="1501"/>
    </row>
    <row r="238" spans="1:23" ht="14.25">
      <c r="A238" s="1434"/>
      <c r="B238" s="1741"/>
      <c r="C238" s="1531"/>
      <c r="D238" s="1532"/>
      <c r="E238" s="1421"/>
      <c r="F238" s="1430"/>
      <c r="G238" s="1434"/>
      <c r="H238" s="1434"/>
      <c r="I238" s="1434"/>
      <c r="J238" s="1430"/>
      <c r="K238" s="1430"/>
      <c r="L238" s="1430"/>
      <c r="M238" s="1430"/>
      <c r="N238" s="1430"/>
      <c r="O238" s="1430"/>
      <c r="P238" s="1421"/>
      <c r="Q238" s="1501"/>
      <c r="R238" s="1501"/>
      <c r="S238" s="1434"/>
      <c r="T238" s="1434"/>
      <c r="U238" s="1501"/>
      <c r="V238" s="1501"/>
      <c r="W238" s="1501"/>
    </row>
    <row r="239" spans="1:23" ht="14.25">
      <c r="A239" s="1434"/>
      <c r="B239" s="1741"/>
      <c r="C239" s="1531"/>
      <c r="D239" s="1532"/>
      <c r="E239" s="1421"/>
      <c r="F239" s="1430"/>
      <c r="G239" s="1434"/>
      <c r="H239" s="1434"/>
      <c r="I239" s="1434"/>
      <c r="J239" s="1430"/>
      <c r="K239" s="1430"/>
      <c r="L239" s="1430"/>
      <c r="M239" s="1430"/>
      <c r="N239" s="1430"/>
      <c r="O239" s="1430"/>
      <c r="P239" s="1421"/>
      <c r="Q239" s="1501"/>
      <c r="R239" s="1501"/>
      <c r="S239" s="1434"/>
      <c r="T239" s="1434"/>
      <c r="U239" s="1501"/>
      <c r="V239" s="1501"/>
      <c r="W239" s="1501"/>
    </row>
    <row r="240" spans="1:23" ht="14.25">
      <c r="A240" s="1434"/>
      <c r="B240" s="1741"/>
      <c r="C240" s="1531"/>
      <c r="D240" s="1532"/>
      <c r="E240" s="1421"/>
      <c r="F240" s="1430"/>
      <c r="G240" s="1434"/>
      <c r="H240" s="1434"/>
      <c r="I240" s="1434"/>
      <c r="J240" s="1430"/>
      <c r="K240" s="1430"/>
      <c r="L240" s="1430"/>
      <c r="M240" s="1430"/>
      <c r="N240" s="1430"/>
      <c r="O240" s="1430"/>
      <c r="P240" s="1421"/>
      <c r="Q240" s="1501"/>
      <c r="R240" s="1501"/>
      <c r="S240" s="1434"/>
      <c r="T240" s="1434"/>
      <c r="U240" s="1501"/>
      <c r="V240" s="1501"/>
      <c r="W240" s="1501"/>
    </row>
    <row r="241" spans="1:23" ht="14.25">
      <c r="A241" s="1434"/>
      <c r="B241" s="1741"/>
      <c r="C241" s="1531"/>
      <c r="D241" s="1532"/>
      <c r="E241" s="1421"/>
      <c r="F241" s="1430"/>
      <c r="G241" s="1434"/>
      <c r="H241" s="1434"/>
      <c r="I241" s="1434"/>
      <c r="J241" s="1430"/>
      <c r="K241" s="1430"/>
      <c r="L241" s="1430"/>
      <c r="M241" s="1430"/>
      <c r="N241" s="1430"/>
      <c r="O241" s="1430"/>
      <c r="P241" s="1421"/>
      <c r="Q241" s="1501"/>
      <c r="R241" s="1501"/>
      <c r="S241" s="1434"/>
      <c r="T241" s="1434"/>
      <c r="U241" s="1501"/>
      <c r="V241" s="1501"/>
      <c r="W241" s="1501"/>
    </row>
    <row r="242" spans="1:23" ht="14.25">
      <c r="A242" s="1434"/>
      <c r="B242" s="1741"/>
      <c r="C242" s="1531"/>
      <c r="D242" s="1532"/>
      <c r="E242" s="1421"/>
      <c r="F242" s="1430"/>
      <c r="G242" s="1434"/>
      <c r="H242" s="1434"/>
      <c r="I242" s="1434"/>
      <c r="J242" s="1430"/>
      <c r="K242" s="1430"/>
      <c r="L242" s="1430"/>
      <c r="M242" s="1430"/>
      <c r="N242" s="1430"/>
      <c r="O242" s="1430"/>
      <c r="P242" s="1421"/>
      <c r="Q242" s="1501"/>
      <c r="R242" s="1501"/>
      <c r="S242" s="1434"/>
      <c r="T242" s="1434"/>
      <c r="U242" s="1501"/>
      <c r="V242" s="1501"/>
      <c r="W242" s="1501"/>
    </row>
    <row r="243" spans="1:23" ht="14.25">
      <c r="A243" s="1434"/>
      <c r="B243" s="1741"/>
      <c r="C243" s="1531"/>
      <c r="D243" s="1532"/>
      <c r="E243" s="1421"/>
      <c r="F243" s="1430"/>
      <c r="G243" s="1434"/>
      <c r="H243" s="1434"/>
      <c r="I243" s="1434"/>
      <c r="J243" s="1430"/>
      <c r="K243" s="1430"/>
      <c r="L243" s="1430"/>
      <c r="M243" s="1430"/>
      <c r="N243" s="1430"/>
      <c r="O243" s="1430"/>
      <c r="P243" s="1421"/>
      <c r="Q243" s="1501"/>
      <c r="R243" s="1501"/>
      <c r="S243" s="1434"/>
      <c r="T243" s="1434"/>
      <c r="U243" s="1501"/>
      <c r="V243" s="1501"/>
      <c r="W243" s="1501"/>
    </row>
    <row r="244" spans="1:23" ht="14.25">
      <c r="A244" s="1434"/>
      <c r="B244" s="1741"/>
      <c r="C244" s="1531"/>
      <c r="D244" s="1532"/>
      <c r="E244" s="1421"/>
      <c r="F244" s="1430"/>
      <c r="G244" s="1434"/>
      <c r="H244" s="1434"/>
      <c r="I244" s="1434"/>
      <c r="J244" s="1430"/>
      <c r="K244" s="1430"/>
      <c r="L244" s="1430"/>
      <c r="M244" s="1430"/>
      <c r="N244" s="1430"/>
      <c r="O244" s="1430"/>
      <c r="P244" s="1421"/>
      <c r="Q244" s="1501"/>
      <c r="R244" s="1501"/>
      <c r="S244" s="1434"/>
      <c r="T244" s="1434"/>
      <c r="U244" s="1501"/>
      <c r="V244" s="1501"/>
      <c r="W244" s="1501"/>
    </row>
    <row r="245" spans="1:23" ht="14.25">
      <c r="A245" s="1434"/>
      <c r="B245" s="1741"/>
      <c r="C245" s="1531"/>
      <c r="D245" s="1532"/>
      <c r="E245" s="1421"/>
      <c r="F245" s="1430"/>
      <c r="G245" s="1434"/>
      <c r="H245" s="1434"/>
      <c r="I245" s="1434"/>
      <c r="J245" s="1430"/>
      <c r="K245" s="1430"/>
      <c r="L245" s="1430"/>
      <c r="M245" s="1430"/>
      <c r="N245" s="1430"/>
      <c r="O245" s="1430"/>
      <c r="P245" s="1421"/>
      <c r="Q245" s="1501"/>
      <c r="R245" s="1501"/>
      <c r="S245" s="1434"/>
      <c r="T245" s="1434"/>
      <c r="U245" s="1501"/>
      <c r="V245" s="1501"/>
      <c r="W245" s="1501"/>
    </row>
    <row r="246" spans="1:23" ht="14.25">
      <c r="A246" s="1434"/>
      <c r="B246" s="1741"/>
      <c r="C246" s="1531"/>
      <c r="D246" s="1532"/>
      <c r="E246" s="1421"/>
      <c r="F246" s="1430"/>
      <c r="G246" s="1434"/>
      <c r="H246" s="1434"/>
      <c r="I246" s="1434"/>
      <c r="J246" s="1430"/>
      <c r="K246" s="1430"/>
      <c r="L246" s="1430"/>
      <c r="M246" s="1430"/>
      <c r="N246" s="1430"/>
      <c r="O246" s="1430"/>
      <c r="P246" s="1421"/>
      <c r="Q246" s="1501"/>
      <c r="R246" s="1501"/>
      <c r="S246" s="1434"/>
      <c r="T246" s="1434"/>
      <c r="U246" s="1501"/>
      <c r="V246" s="1501"/>
      <c r="W246" s="1501"/>
    </row>
    <row r="247" spans="1:23" ht="14.25">
      <c r="A247" s="1434"/>
      <c r="B247" s="1741"/>
      <c r="C247" s="1531"/>
      <c r="D247" s="1532"/>
      <c r="E247" s="1421"/>
      <c r="F247" s="1430"/>
      <c r="G247" s="1434"/>
      <c r="H247" s="1434"/>
      <c r="I247" s="1434"/>
      <c r="J247" s="1430"/>
      <c r="K247" s="1430"/>
      <c r="L247" s="1430"/>
      <c r="M247" s="1430"/>
      <c r="N247" s="1430"/>
      <c r="O247" s="1430"/>
      <c r="P247" s="1421"/>
      <c r="Q247" s="1501"/>
      <c r="R247" s="1501"/>
      <c r="S247" s="1434"/>
      <c r="T247" s="1434"/>
      <c r="U247" s="1501"/>
      <c r="V247" s="1501"/>
      <c r="W247" s="1501"/>
    </row>
    <row r="248" spans="1:23" ht="14.25">
      <c r="A248" s="1434"/>
      <c r="B248" s="1741"/>
      <c r="C248" s="1531"/>
      <c r="D248" s="1532"/>
      <c r="E248" s="1421"/>
      <c r="F248" s="1430"/>
      <c r="G248" s="1434"/>
      <c r="H248" s="1434"/>
      <c r="I248" s="1434"/>
      <c r="J248" s="1430"/>
      <c r="K248" s="1430"/>
      <c r="L248" s="1430"/>
      <c r="M248" s="1430"/>
      <c r="N248" s="1430"/>
      <c r="O248" s="1430"/>
      <c r="P248" s="1421"/>
      <c r="Q248" s="1501"/>
      <c r="R248" s="1501"/>
      <c r="S248" s="1434"/>
      <c r="T248" s="1434"/>
      <c r="U248" s="1501"/>
      <c r="V248" s="1501"/>
      <c r="W248" s="1501"/>
    </row>
    <row r="249" spans="1:23" ht="14.25">
      <c r="A249" s="1434"/>
      <c r="B249" s="1741"/>
      <c r="C249" s="1531"/>
      <c r="D249" s="1532"/>
      <c r="E249" s="1421"/>
      <c r="F249" s="1430"/>
      <c r="G249" s="1434"/>
      <c r="H249" s="1434"/>
      <c r="I249" s="1434"/>
      <c r="J249" s="1430"/>
      <c r="K249" s="1430"/>
      <c r="L249" s="1430"/>
      <c r="M249" s="1430"/>
      <c r="N249" s="1430"/>
      <c r="O249" s="1430"/>
      <c r="P249" s="1421"/>
      <c r="Q249" s="1501"/>
      <c r="R249" s="1501"/>
      <c r="S249" s="1434"/>
      <c r="T249" s="1434"/>
      <c r="U249" s="1501"/>
      <c r="V249" s="1501"/>
      <c r="W249" s="1501"/>
    </row>
    <row r="250" spans="1:23" ht="14.25">
      <c r="A250" s="1434"/>
      <c r="B250" s="1741"/>
      <c r="C250" s="1531"/>
      <c r="D250" s="1532"/>
      <c r="E250" s="1421"/>
      <c r="F250" s="1430"/>
      <c r="G250" s="1434"/>
      <c r="H250" s="1434"/>
      <c r="I250" s="1434"/>
      <c r="J250" s="1430"/>
      <c r="K250" s="1430"/>
      <c r="L250" s="1430"/>
      <c r="M250" s="1430"/>
      <c r="N250" s="1430"/>
      <c r="O250" s="1430"/>
      <c r="P250" s="1421"/>
      <c r="Q250" s="1501"/>
      <c r="R250" s="1501"/>
      <c r="S250" s="1434"/>
      <c r="T250" s="1434"/>
      <c r="U250" s="1501"/>
      <c r="V250" s="1501"/>
      <c r="W250" s="1501"/>
    </row>
    <row r="251" spans="1:23" ht="14.25">
      <c r="A251" s="1434"/>
      <c r="B251" s="1741"/>
      <c r="C251" s="1531"/>
      <c r="D251" s="1532"/>
      <c r="E251" s="1421"/>
      <c r="F251" s="1430"/>
      <c r="G251" s="1434"/>
      <c r="H251" s="1434"/>
      <c r="I251" s="1434"/>
      <c r="J251" s="1430"/>
      <c r="K251" s="1430"/>
      <c r="L251" s="1430"/>
      <c r="M251" s="1430"/>
      <c r="N251" s="1430"/>
      <c r="O251" s="1430"/>
      <c r="P251" s="1421"/>
      <c r="Q251" s="1501"/>
      <c r="R251" s="1501"/>
      <c r="S251" s="1434"/>
      <c r="T251" s="1434"/>
      <c r="U251" s="1501"/>
      <c r="V251" s="1501"/>
      <c r="W251" s="1501"/>
    </row>
    <row r="252" spans="1:23" ht="14.25">
      <c r="A252" s="1434"/>
      <c r="B252" s="1741"/>
      <c r="C252" s="1531"/>
      <c r="D252" s="1532"/>
      <c r="E252" s="1421"/>
      <c r="F252" s="1430"/>
      <c r="G252" s="1434"/>
      <c r="H252" s="1434"/>
      <c r="I252" s="1434"/>
      <c r="J252" s="1430"/>
      <c r="K252" s="1430"/>
      <c r="L252" s="1430"/>
      <c r="M252" s="1430"/>
      <c r="N252" s="1430"/>
      <c r="O252" s="1430"/>
      <c r="P252" s="1421"/>
      <c r="Q252" s="1501"/>
      <c r="R252" s="1501"/>
      <c r="S252" s="1434"/>
      <c r="T252" s="1434"/>
      <c r="U252" s="1501"/>
      <c r="V252" s="1501"/>
      <c r="W252" s="1501"/>
    </row>
    <row r="253" spans="1:23" ht="14.25">
      <c r="A253" s="1434"/>
      <c r="B253" s="1741"/>
      <c r="C253" s="1531"/>
      <c r="D253" s="1532"/>
      <c r="E253" s="1421"/>
      <c r="F253" s="1430"/>
      <c r="G253" s="1434"/>
      <c r="H253" s="1434"/>
      <c r="I253" s="1434"/>
      <c r="J253" s="1430"/>
      <c r="K253" s="1430"/>
      <c r="L253" s="1430"/>
      <c r="M253" s="1430"/>
      <c r="N253" s="1430"/>
      <c r="O253" s="1430"/>
      <c r="P253" s="1421"/>
      <c r="Q253" s="1501"/>
      <c r="R253" s="1501"/>
      <c r="S253" s="1434"/>
      <c r="T253" s="1434"/>
      <c r="U253" s="1501"/>
      <c r="V253" s="1501"/>
      <c r="W253" s="1501"/>
    </row>
    <row r="254" spans="1:23" ht="14.25">
      <c r="A254" s="1434"/>
      <c r="B254" s="1741"/>
      <c r="C254" s="1531"/>
      <c r="D254" s="1532"/>
      <c r="E254" s="1421"/>
      <c r="F254" s="1430"/>
      <c r="G254" s="1434"/>
      <c r="H254" s="1434"/>
      <c r="I254" s="1434"/>
      <c r="J254" s="1430"/>
      <c r="K254" s="1430"/>
      <c r="L254" s="1430"/>
      <c r="M254" s="1430"/>
      <c r="N254" s="1430"/>
      <c r="O254" s="1430"/>
      <c r="P254" s="1421"/>
      <c r="Q254" s="1501"/>
      <c r="R254" s="1501"/>
      <c r="S254" s="1434"/>
      <c r="T254" s="1434"/>
      <c r="U254" s="1501"/>
      <c r="V254" s="1501"/>
      <c r="W254" s="1501"/>
    </row>
    <row r="255" spans="1:23" ht="14.25">
      <c r="A255" s="1434"/>
      <c r="B255" s="1741"/>
      <c r="C255" s="1531"/>
      <c r="D255" s="1532"/>
      <c r="E255" s="1421"/>
      <c r="F255" s="1430"/>
      <c r="G255" s="1434"/>
      <c r="H255" s="1434"/>
      <c r="I255" s="1434"/>
      <c r="J255" s="1430"/>
      <c r="K255" s="1430"/>
      <c r="L255" s="1430"/>
      <c r="M255" s="1430"/>
      <c r="N255" s="1430"/>
      <c r="O255" s="1430"/>
      <c r="P255" s="1421"/>
      <c r="Q255" s="1501"/>
      <c r="R255" s="1501"/>
      <c r="S255" s="1434"/>
      <c r="T255" s="1434"/>
      <c r="U255" s="1501"/>
      <c r="V255" s="1501"/>
      <c r="W255" s="1501"/>
    </row>
    <row r="256" spans="1:23" ht="14.25">
      <c r="A256" s="1434"/>
      <c r="B256" s="1741"/>
      <c r="C256" s="1531"/>
      <c r="D256" s="1532"/>
      <c r="E256" s="1421"/>
      <c r="F256" s="1430"/>
      <c r="G256" s="1434"/>
      <c r="H256" s="1434"/>
      <c r="I256" s="1434"/>
      <c r="J256" s="1430"/>
      <c r="K256" s="1430"/>
      <c r="L256" s="1430"/>
      <c r="M256" s="1430"/>
      <c r="N256" s="1430"/>
      <c r="O256" s="1430"/>
      <c r="P256" s="1421"/>
      <c r="Q256" s="1501"/>
      <c r="R256" s="1501"/>
      <c r="S256" s="1434"/>
      <c r="T256" s="1434"/>
      <c r="U256" s="1501"/>
      <c r="V256" s="1501"/>
      <c r="W256" s="1501"/>
    </row>
    <row r="257" spans="1:23" ht="14.25">
      <c r="A257" s="1434"/>
      <c r="B257" s="1741"/>
      <c r="C257" s="1531"/>
      <c r="D257" s="1532"/>
      <c r="E257" s="1421"/>
      <c r="F257" s="1430"/>
      <c r="G257" s="1434"/>
      <c r="H257" s="1434"/>
      <c r="I257" s="1434"/>
      <c r="J257" s="1430"/>
      <c r="K257" s="1430"/>
      <c r="L257" s="1430"/>
      <c r="M257" s="1430"/>
      <c r="N257" s="1430"/>
      <c r="O257" s="1430"/>
      <c r="P257" s="1421"/>
      <c r="Q257" s="1501"/>
      <c r="R257" s="1501"/>
      <c r="S257" s="1434"/>
      <c r="T257" s="1434"/>
      <c r="U257" s="1501"/>
      <c r="V257" s="1501"/>
      <c r="W257" s="1501"/>
    </row>
    <row r="258" spans="1:23" ht="14.25">
      <c r="A258" s="1434"/>
      <c r="B258" s="1741"/>
      <c r="C258" s="1531"/>
      <c r="D258" s="1532"/>
      <c r="E258" s="1421"/>
      <c r="F258" s="1430"/>
      <c r="G258" s="1434"/>
      <c r="H258" s="1434"/>
      <c r="I258" s="1434"/>
      <c r="J258" s="1430"/>
      <c r="K258" s="1430"/>
      <c r="L258" s="1430"/>
      <c r="M258" s="1430"/>
      <c r="N258" s="1430"/>
      <c r="O258" s="1430"/>
      <c r="P258" s="1421"/>
      <c r="Q258" s="1501"/>
      <c r="R258" s="1501"/>
      <c r="S258" s="1434"/>
      <c r="T258" s="1434"/>
      <c r="U258" s="1501"/>
      <c r="V258" s="1501"/>
      <c r="W258" s="1501"/>
    </row>
    <row r="259" spans="1:23" ht="14.25">
      <c r="A259" s="1434"/>
      <c r="B259" s="1741"/>
      <c r="C259" s="1531"/>
      <c r="D259" s="1532"/>
      <c r="E259" s="1421"/>
      <c r="F259" s="1430"/>
      <c r="G259" s="1434"/>
      <c r="H259" s="1434"/>
      <c r="I259" s="1434"/>
      <c r="J259" s="1430"/>
      <c r="K259" s="1430"/>
      <c r="L259" s="1430"/>
      <c r="M259" s="1430"/>
      <c r="N259" s="1430"/>
      <c r="O259" s="1430"/>
      <c r="P259" s="1421"/>
      <c r="Q259" s="1501"/>
      <c r="R259" s="1501"/>
      <c r="S259" s="1434"/>
      <c r="T259" s="1434"/>
      <c r="U259" s="1501"/>
      <c r="V259" s="1501"/>
      <c r="W259" s="1501"/>
    </row>
    <row r="260" spans="1:23" ht="14.25">
      <c r="A260" s="1434"/>
      <c r="B260" s="1741"/>
      <c r="C260" s="1531"/>
      <c r="D260" s="1532"/>
      <c r="E260" s="1421"/>
      <c r="F260" s="1430"/>
      <c r="G260" s="1434"/>
      <c r="H260" s="1434"/>
      <c r="I260" s="1434"/>
      <c r="J260" s="1430"/>
      <c r="K260" s="1430"/>
      <c r="L260" s="1430"/>
      <c r="M260" s="1430"/>
      <c r="N260" s="1430"/>
      <c r="O260" s="1430"/>
      <c r="P260" s="1421"/>
      <c r="Q260" s="1501"/>
      <c r="R260" s="1501"/>
      <c r="S260" s="1434"/>
      <c r="T260" s="1434"/>
      <c r="U260" s="1501"/>
      <c r="V260" s="1501"/>
      <c r="W260" s="1501"/>
    </row>
    <row r="261" spans="1:23" ht="14.25">
      <c r="A261" s="1434"/>
      <c r="B261" s="1741"/>
      <c r="C261" s="1531"/>
      <c r="D261" s="1532"/>
      <c r="E261" s="1421"/>
      <c r="F261" s="1430"/>
      <c r="G261" s="1434"/>
      <c r="H261" s="1434"/>
      <c r="I261" s="1434"/>
      <c r="J261" s="1430"/>
      <c r="K261" s="1430"/>
      <c r="L261" s="1430"/>
      <c r="M261" s="1430"/>
      <c r="N261" s="1430"/>
      <c r="O261" s="1430"/>
      <c r="P261" s="1421"/>
      <c r="Q261" s="1501"/>
      <c r="R261" s="1501"/>
      <c r="S261" s="1434"/>
      <c r="T261" s="1434"/>
      <c r="U261" s="1501"/>
      <c r="V261" s="1501"/>
      <c r="W261" s="1501"/>
    </row>
    <row r="262" spans="1:23" ht="14.25">
      <c r="A262" s="1434"/>
      <c r="B262" s="1741"/>
      <c r="C262" s="1531"/>
      <c r="D262" s="1532"/>
      <c r="E262" s="1421"/>
      <c r="F262" s="1430"/>
      <c r="G262" s="1434"/>
      <c r="H262" s="1434"/>
      <c r="I262" s="1434"/>
      <c r="J262" s="1430"/>
      <c r="K262" s="1430"/>
      <c r="L262" s="1430"/>
      <c r="M262" s="1430"/>
      <c r="N262" s="1430"/>
      <c r="O262" s="1430"/>
      <c r="P262" s="1421"/>
      <c r="Q262" s="1501"/>
      <c r="R262" s="1501"/>
      <c r="S262" s="1434"/>
      <c r="T262" s="1434"/>
      <c r="U262" s="1501"/>
      <c r="V262" s="1501"/>
      <c r="W262" s="1501"/>
    </row>
    <row r="263" spans="1:23" ht="14.25">
      <c r="A263" s="1434"/>
      <c r="B263" s="1741"/>
      <c r="C263" s="1531"/>
      <c r="D263" s="1532"/>
      <c r="E263" s="1421"/>
      <c r="F263" s="1430"/>
      <c r="G263" s="1434"/>
      <c r="H263" s="1434"/>
      <c r="I263" s="1434"/>
      <c r="J263" s="1430"/>
      <c r="K263" s="1430"/>
      <c r="L263" s="1430"/>
      <c r="M263" s="1430"/>
      <c r="N263" s="1430"/>
      <c r="O263" s="1430"/>
      <c r="P263" s="1421"/>
      <c r="Q263" s="1501"/>
      <c r="R263" s="1501"/>
      <c r="S263" s="1434"/>
      <c r="T263" s="1434"/>
      <c r="U263" s="1501"/>
      <c r="V263" s="1501"/>
      <c r="W263" s="1501"/>
    </row>
    <row r="264" spans="1:23" ht="14.25">
      <c r="A264" s="1434"/>
      <c r="B264" s="1741"/>
      <c r="C264" s="1531"/>
      <c r="D264" s="1532"/>
      <c r="E264" s="1421"/>
      <c r="F264" s="1430"/>
      <c r="G264" s="1434"/>
      <c r="H264" s="1434"/>
      <c r="I264" s="1434"/>
      <c r="J264" s="1430"/>
      <c r="K264" s="1430"/>
      <c r="L264" s="1430"/>
      <c r="M264" s="1430"/>
      <c r="N264" s="1430"/>
      <c r="O264" s="1430"/>
      <c r="P264" s="1421"/>
      <c r="Q264" s="1501"/>
      <c r="R264" s="1501"/>
      <c r="S264" s="1434"/>
      <c r="T264" s="1434"/>
      <c r="U264" s="1501"/>
      <c r="V264" s="1501"/>
      <c r="W264" s="1501"/>
    </row>
    <row r="265" spans="1:23" ht="14.25">
      <c r="A265" s="1434"/>
      <c r="B265" s="1741"/>
      <c r="C265" s="1531"/>
      <c r="D265" s="1532"/>
      <c r="E265" s="1421"/>
      <c r="F265" s="1430"/>
      <c r="G265" s="1434"/>
      <c r="H265" s="1434"/>
      <c r="I265" s="1434"/>
      <c r="J265" s="1430"/>
      <c r="K265" s="1430"/>
      <c r="L265" s="1430"/>
      <c r="M265" s="1430"/>
      <c r="N265" s="1430"/>
      <c r="O265" s="1430"/>
      <c r="P265" s="1421"/>
      <c r="Q265" s="1501"/>
      <c r="R265" s="1501"/>
      <c r="S265" s="1434"/>
      <c r="T265" s="1434"/>
      <c r="U265" s="1501"/>
      <c r="V265" s="1501"/>
      <c r="W265" s="1501"/>
    </row>
    <row r="266" spans="1:23" ht="14.25">
      <c r="A266" s="1434"/>
      <c r="B266" s="1741"/>
      <c r="C266" s="1531"/>
      <c r="D266" s="1532"/>
      <c r="E266" s="1421"/>
      <c r="F266" s="1430"/>
      <c r="G266" s="1434"/>
      <c r="H266" s="1434"/>
      <c r="I266" s="1434"/>
      <c r="J266" s="1430"/>
      <c r="K266" s="1430"/>
      <c r="L266" s="1430"/>
      <c r="M266" s="1430"/>
      <c r="N266" s="1430"/>
      <c r="O266" s="1430"/>
      <c r="P266" s="1421"/>
      <c r="Q266" s="1501"/>
      <c r="R266" s="1501"/>
      <c r="S266" s="1434"/>
      <c r="T266" s="1434"/>
      <c r="U266" s="1501"/>
      <c r="V266" s="1501"/>
      <c r="W266" s="1501"/>
    </row>
    <row r="267" spans="1:23" ht="14.25">
      <c r="A267" s="1434"/>
      <c r="B267" s="1741"/>
      <c r="C267" s="1531"/>
      <c r="D267" s="1532"/>
      <c r="E267" s="1421"/>
      <c r="F267" s="1430"/>
      <c r="G267" s="1434"/>
      <c r="H267" s="1434"/>
      <c r="I267" s="1434"/>
      <c r="J267" s="1430"/>
      <c r="K267" s="1430"/>
      <c r="L267" s="1430"/>
      <c r="M267" s="1430"/>
      <c r="N267" s="1430"/>
      <c r="O267" s="1430"/>
      <c r="P267" s="1421"/>
      <c r="Q267" s="1501"/>
      <c r="R267" s="1501"/>
      <c r="S267" s="1434"/>
      <c r="T267" s="1434"/>
      <c r="U267" s="1501"/>
      <c r="V267" s="1501"/>
      <c r="W267" s="1501"/>
    </row>
    <row r="268" spans="1:23" ht="14.25">
      <c r="A268" s="1434"/>
      <c r="B268" s="1741"/>
      <c r="C268" s="1531"/>
      <c r="D268" s="1532"/>
      <c r="E268" s="1421"/>
      <c r="F268" s="1430"/>
      <c r="G268" s="1434"/>
      <c r="H268" s="1434"/>
      <c r="I268" s="1434"/>
      <c r="J268" s="1430"/>
      <c r="K268" s="1430"/>
      <c r="L268" s="1430"/>
      <c r="M268" s="1430"/>
      <c r="N268" s="1430"/>
      <c r="O268" s="1430"/>
      <c r="P268" s="1421"/>
      <c r="Q268" s="1501"/>
      <c r="R268" s="1501"/>
      <c r="S268" s="1434"/>
      <c r="T268" s="1434"/>
      <c r="U268" s="1501"/>
      <c r="V268" s="1501"/>
      <c r="W268" s="1501"/>
    </row>
    <row r="269" spans="1:23" ht="14.25">
      <c r="A269" s="1434"/>
      <c r="B269" s="1741"/>
      <c r="C269" s="1531"/>
      <c r="D269" s="1532"/>
      <c r="E269" s="1421"/>
      <c r="F269" s="1430"/>
      <c r="G269" s="1434"/>
      <c r="H269" s="1434"/>
      <c r="I269" s="1434"/>
      <c r="J269" s="1430"/>
      <c r="K269" s="1430"/>
      <c r="L269" s="1430"/>
      <c r="M269" s="1430"/>
      <c r="N269" s="1430"/>
      <c r="O269" s="1430"/>
      <c r="P269" s="1421"/>
      <c r="Q269" s="1501"/>
      <c r="R269" s="1501"/>
      <c r="S269" s="1434"/>
      <c r="T269" s="1434"/>
      <c r="U269" s="1501"/>
      <c r="V269" s="1501"/>
      <c r="W269" s="1501"/>
    </row>
    <row r="270" spans="1:23" ht="14.25">
      <c r="A270" s="1434"/>
      <c r="B270" s="1741"/>
      <c r="C270" s="1531"/>
      <c r="D270" s="1532"/>
      <c r="E270" s="1421"/>
      <c r="F270" s="1430"/>
      <c r="G270" s="1434"/>
      <c r="H270" s="1434"/>
      <c r="I270" s="1434"/>
      <c r="J270" s="1430"/>
      <c r="K270" s="1430"/>
      <c r="L270" s="1430"/>
      <c r="M270" s="1430"/>
      <c r="N270" s="1430"/>
      <c r="O270" s="1430"/>
      <c r="P270" s="1421"/>
      <c r="Q270" s="1501"/>
      <c r="R270" s="1501"/>
      <c r="S270" s="1434"/>
      <c r="T270" s="1434"/>
      <c r="U270" s="1501"/>
      <c r="V270" s="1501"/>
      <c r="W270" s="1501"/>
    </row>
    <row r="271" spans="1:23" ht="14.25">
      <c r="A271" s="1434"/>
      <c r="B271" s="1741"/>
      <c r="C271" s="1531"/>
      <c r="D271" s="1532"/>
      <c r="E271" s="1421"/>
      <c r="F271" s="1430"/>
      <c r="G271" s="1434"/>
      <c r="H271" s="1434"/>
      <c r="I271" s="1434"/>
      <c r="J271" s="1430"/>
      <c r="K271" s="1430"/>
      <c r="L271" s="1430"/>
      <c r="M271" s="1430"/>
      <c r="N271" s="1430"/>
      <c r="O271" s="1430"/>
      <c r="P271" s="1421"/>
      <c r="Q271" s="1501"/>
      <c r="R271" s="1501"/>
      <c r="S271" s="1434"/>
      <c r="T271" s="1434"/>
      <c r="U271" s="1501"/>
      <c r="V271" s="1501"/>
      <c r="W271" s="1501"/>
    </row>
    <row r="272" spans="1:23" ht="14.25">
      <c r="A272" s="1434"/>
      <c r="B272" s="1741"/>
      <c r="C272" s="1531"/>
      <c r="D272" s="1532"/>
      <c r="E272" s="1421"/>
      <c r="F272" s="1430"/>
      <c r="G272" s="1434"/>
      <c r="H272" s="1434"/>
      <c r="I272" s="1434"/>
      <c r="J272" s="1430"/>
      <c r="K272" s="1430"/>
      <c r="L272" s="1430"/>
      <c r="M272" s="1430"/>
      <c r="N272" s="1430"/>
      <c r="O272" s="1430"/>
      <c r="P272" s="1421"/>
      <c r="Q272" s="1501"/>
      <c r="R272" s="1501"/>
      <c r="S272" s="1434"/>
      <c r="T272" s="1434"/>
      <c r="U272" s="1501"/>
      <c r="V272" s="1501"/>
      <c r="W272" s="1501"/>
    </row>
    <row r="273" spans="1:23" ht="14.25">
      <c r="A273" s="1434"/>
      <c r="B273" s="1741"/>
      <c r="C273" s="1531"/>
      <c r="D273" s="1532"/>
      <c r="E273" s="1421"/>
      <c r="F273" s="1430"/>
      <c r="G273" s="1434"/>
      <c r="H273" s="1434"/>
      <c r="I273" s="1434"/>
      <c r="J273" s="1430"/>
      <c r="K273" s="1430"/>
      <c r="L273" s="1430"/>
      <c r="M273" s="1430"/>
      <c r="N273" s="1430"/>
      <c r="O273" s="1430"/>
      <c r="P273" s="1421"/>
      <c r="Q273" s="1501"/>
      <c r="R273" s="1501"/>
      <c r="S273" s="1434"/>
      <c r="T273" s="1434"/>
      <c r="U273" s="1501"/>
      <c r="V273" s="1501"/>
      <c r="W273" s="1501"/>
    </row>
    <row r="274" spans="1:23" ht="14.25">
      <c r="A274" s="1434"/>
      <c r="B274" s="1741"/>
      <c r="C274" s="1531"/>
      <c r="D274" s="1532"/>
      <c r="E274" s="1421"/>
      <c r="F274" s="1430"/>
      <c r="G274" s="1434"/>
      <c r="H274" s="1434"/>
      <c r="I274" s="1434"/>
      <c r="J274" s="1430"/>
      <c r="K274" s="1430"/>
      <c r="L274" s="1430"/>
      <c r="M274" s="1430"/>
      <c r="N274" s="1430"/>
      <c r="O274" s="1430"/>
      <c r="P274" s="1421"/>
      <c r="Q274" s="1501"/>
      <c r="R274" s="1501"/>
      <c r="S274" s="1434"/>
      <c r="T274" s="1434"/>
      <c r="U274" s="1501"/>
      <c r="V274" s="1501"/>
      <c r="W274" s="1501"/>
    </row>
    <row r="275" spans="1:23" ht="14.25">
      <c r="A275" s="1434"/>
      <c r="B275" s="1741"/>
      <c r="C275" s="1531"/>
      <c r="D275" s="1532"/>
      <c r="E275" s="1421"/>
      <c r="F275" s="1430"/>
      <c r="G275" s="1434"/>
      <c r="H275" s="1434"/>
      <c r="I275" s="1434"/>
      <c r="J275" s="1430"/>
      <c r="K275" s="1430"/>
      <c r="L275" s="1430"/>
      <c r="M275" s="1430"/>
      <c r="N275" s="1430"/>
      <c r="O275" s="1430"/>
      <c r="P275" s="1421"/>
      <c r="Q275" s="1501"/>
      <c r="R275" s="1501"/>
      <c r="S275" s="1434"/>
      <c r="T275" s="1434"/>
      <c r="U275" s="1501"/>
      <c r="V275" s="1501"/>
      <c r="W275" s="1501"/>
    </row>
    <row r="276" spans="1:23" ht="14.25">
      <c r="A276" s="1434"/>
      <c r="B276" s="1741"/>
      <c r="C276" s="1531"/>
      <c r="D276" s="1532"/>
      <c r="E276" s="1421"/>
      <c r="F276" s="1430"/>
      <c r="G276" s="1434"/>
      <c r="H276" s="1434"/>
      <c r="I276" s="1434"/>
      <c r="J276" s="1430"/>
      <c r="K276" s="1430"/>
      <c r="L276" s="1430"/>
      <c r="M276" s="1430"/>
      <c r="N276" s="1430"/>
      <c r="O276" s="1430"/>
      <c r="P276" s="1421"/>
      <c r="Q276" s="1501"/>
      <c r="R276" s="1501"/>
      <c r="S276" s="1434"/>
      <c r="T276" s="1434"/>
      <c r="U276" s="1501"/>
      <c r="V276" s="1501"/>
      <c r="W276" s="1501"/>
    </row>
    <row r="277" spans="1:23" ht="14.25">
      <c r="A277" s="1434"/>
      <c r="B277" s="1741"/>
      <c r="C277" s="1531"/>
      <c r="D277" s="1532"/>
      <c r="E277" s="1421"/>
      <c r="F277" s="1430"/>
      <c r="G277" s="1434"/>
      <c r="H277" s="1434"/>
      <c r="I277" s="1434"/>
      <c r="J277" s="1430"/>
      <c r="K277" s="1430"/>
      <c r="L277" s="1430"/>
      <c r="M277" s="1430"/>
      <c r="N277" s="1430"/>
      <c r="O277" s="1430"/>
      <c r="P277" s="1421"/>
      <c r="Q277" s="1501"/>
      <c r="R277" s="1501"/>
      <c r="S277" s="1434"/>
      <c r="T277" s="1434"/>
      <c r="U277" s="1501"/>
      <c r="V277" s="1501"/>
      <c r="W277" s="1501"/>
    </row>
    <row r="278" spans="1:23" ht="14.25">
      <c r="A278" s="1434"/>
      <c r="B278" s="1741"/>
      <c r="C278" s="1531"/>
      <c r="D278" s="1532"/>
      <c r="E278" s="1421"/>
      <c r="F278" s="1430"/>
      <c r="G278" s="1434"/>
      <c r="H278" s="1434"/>
      <c r="I278" s="1434"/>
      <c r="J278" s="1430"/>
      <c r="K278" s="1430"/>
      <c r="L278" s="1430"/>
      <c r="M278" s="1430"/>
      <c r="N278" s="1430"/>
      <c r="O278" s="1430"/>
      <c r="P278" s="1421"/>
      <c r="Q278" s="1501"/>
      <c r="R278" s="1501"/>
      <c r="S278" s="1434"/>
      <c r="T278" s="1434"/>
      <c r="U278" s="1501"/>
      <c r="V278" s="1501"/>
      <c r="W278" s="1501"/>
    </row>
    <row r="279" spans="1:23" ht="14.25">
      <c r="A279" s="1434"/>
      <c r="B279" s="1741"/>
      <c r="C279" s="1531"/>
      <c r="D279" s="1532"/>
      <c r="E279" s="1421"/>
      <c r="F279" s="1430"/>
      <c r="G279" s="1434"/>
      <c r="H279" s="1434"/>
      <c r="I279" s="1434"/>
      <c r="J279" s="1430"/>
      <c r="K279" s="1430"/>
      <c r="L279" s="1430"/>
      <c r="M279" s="1430"/>
      <c r="N279" s="1430"/>
      <c r="O279" s="1430"/>
      <c r="P279" s="1421"/>
      <c r="Q279" s="1501"/>
      <c r="R279" s="1501"/>
      <c r="S279" s="1434"/>
      <c r="T279" s="1434"/>
      <c r="U279" s="1501"/>
      <c r="V279" s="1501"/>
      <c r="W279" s="1501"/>
    </row>
    <row r="280" spans="1:23" ht="14.25">
      <c r="A280" s="1434"/>
      <c r="B280" s="1741"/>
      <c r="C280" s="1531"/>
      <c r="D280" s="1532"/>
      <c r="E280" s="1421"/>
      <c r="F280" s="1430"/>
      <c r="G280" s="1434"/>
      <c r="H280" s="1434"/>
      <c r="I280" s="1434"/>
      <c r="J280" s="1430"/>
      <c r="K280" s="1430"/>
      <c r="L280" s="1430"/>
      <c r="M280" s="1430"/>
      <c r="N280" s="1430"/>
      <c r="O280" s="1430"/>
      <c r="P280" s="1421"/>
      <c r="Q280" s="1501"/>
      <c r="R280" s="1501"/>
      <c r="S280" s="1434"/>
      <c r="T280" s="1434"/>
      <c r="U280" s="1501"/>
      <c r="V280" s="1501"/>
      <c r="W280" s="1501"/>
    </row>
    <row r="281" spans="1:23" ht="14.25">
      <c r="A281" s="1434"/>
      <c r="B281" s="1741"/>
      <c r="C281" s="1531"/>
      <c r="D281" s="1532"/>
      <c r="E281" s="1421"/>
      <c r="F281" s="1430"/>
      <c r="G281" s="1434"/>
      <c r="H281" s="1434"/>
      <c r="I281" s="1434"/>
      <c r="J281" s="1430"/>
      <c r="K281" s="1430"/>
      <c r="L281" s="1430"/>
      <c r="M281" s="1430"/>
      <c r="N281" s="1430"/>
      <c r="O281" s="1430"/>
      <c r="P281" s="1421"/>
      <c r="Q281" s="1501"/>
      <c r="R281" s="1501"/>
      <c r="S281" s="1434"/>
      <c r="T281" s="1434"/>
      <c r="U281" s="1501"/>
      <c r="V281" s="1501"/>
      <c r="W281" s="1501"/>
    </row>
    <row r="282" spans="1:23" ht="14.25">
      <c r="A282" s="1434"/>
      <c r="B282" s="1741"/>
      <c r="C282" s="1531"/>
      <c r="D282" s="1532"/>
      <c r="E282" s="1421"/>
      <c r="F282" s="1430"/>
      <c r="G282" s="1434"/>
      <c r="H282" s="1434"/>
      <c r="I282" s="1434"/>
      <c r="J282" s="1430"/>
      <c r="K282" s="1430"/>
      <c r="L282" s="1430"/>
      <c r="M282" s="1430"/>
      <c r="N282" s="1430"/>
      <c r="O282" s="1430"/>
      <c r="P282" s="1421"/>
      <c r="Q282" s="1501"/>
      <c r="R282" s="1501"/>
      <c r="S282" s="1434"/>
      <c r="T282" s="1434"/>
      <c r="U282" s="1501"/>
      <c r="V282" s="1501"/>
      <c r="W282" s="1501"/>
    </row>
    <row r="283" spans="1:23" ht="14.25">
      <c r="A283" s="1434"/>
      <c r="B283" s="1741"/>
      <c r="C283" s="1531"/>
      <c r="D283" s="1532"/>
      <c r="E283" s="1421"/>
      <c r="F283" s="1430"/>
      <c r="G283" s="1434"/>
      <c r="H283" s="1434"/>
      <c r="I283" s="1434"/>
      <c r="J283" s="1430"/>
      <c r="K283" s="1430"/>
      <c r="L283" s="1430"/>
      <c r="M283" s="1430"/>
      <c r="N283" s="1430"/>
      <c r="O283" s="1430"/>
      <c r="P283" s="1421"/>
      <c r="Q283" s="1501"/>
      <c r="R283" s="1501"/>
      <c r="S283" s="1434"/>
      <c r="T283" s="1434"/>
      <c r="U283" s="1501"/>
      <c r="V283" s="1501"/>
      <c r="W283" s="1501"/>
    </row>
    <row r="284" spans="1:23" ht="14.25">
      <c r="A284" s="1434"/>
      <c r="B284" s="1741"/>
      <c r="C284" s="1531"/>
      <c r="D284" s="1532"/>
      <c r="E284" s="1421"/>
      <c r="F284" s="1430"/>
      <c r="G284" s="1434"/>
      <c r="H284" s="1434"/>
      <c r="I284" s="1434"/>
      <c r="J284" s="1430"/>
      <c r="K284" s="1430"/>
      <c r="L284" s="1430"/>
      <c r="M284" s="1430"/>
      <c r="N284" s="1430"/>
      <c r="O284" s="1430"/>
      <c r="P284" s="1421"/>
      <c r="Q284" s="1501"/>
      <c r="R284" s="1501"/>
      <c r="S284" s="1434"/>
      <c r="T284" s="1434"/>
      <c r="U284" s="1501"/>
      <c r="V284" s="1501"/>
      <c r="W284" s="1501"/>
    </row>
    <row r="285" spans="1:23" ht="14.25">
      <c r="A285" s="1434"/>
      <c r="B285" s="1741"/>
      <c r="C285" s="1531"/>
      <c r="D285" s="1532"/>
      <c r="E285" s="1421"/>
      <c r="F285" s="1430"/>
      <c r="G285" s="1434"/>
      <c r="H285" s="1434"/>
      <c r="I285" s="1434"/>
      <c r="J285" s="1430"/>
      <c r="K285" s="1430"/>
      <c r="L285" s="1430"/>
      <c r="M285" s="1430"/>
      <c r="N285" s="1430"/>
      <c r="O285" s="1430"/>
      <c r="P285" s="1421"/>
      <c r="Q285" s="1501"/>
      <c r="R285" s="1501"/>
      <c r="S285" s="1434"/>
      <c r="T285" s="1434"/>
      <c r="U285" s="1501"/>
      <c r="V285" s="1501"/>
      <c r="W285" s="1501"/>
    </row>
    <row r="286" spans="1:23" ht="14.25">
      <c r="A286" s="1434"/>
      <c r="B286" s="1741"/>
      <c r="C286" s="1531"/>
      <c r="D286" s="1532"/>
      <c r="E286" s="1421"/>
      <c r="F286" s="1430"/>
      <c r="G286" s="1434"/>
      <c r="H286" s="1434"/>
      <c r="I286" s="1434"/>
      <c r="J286" s="1430"/>
      <c r="K286" s="1430"/>
      <c r="L286" s="1430"/>
      <c r="M286" s="1430"/>
      <c r="N286" s="1430"/>
      <c r="O286" s="1430"/>
      <c r="P286" s="1421"/>
      <c r="Q286" s="1501"/>
      <c r="R286" s="1501"/>
      <c r="S286" s="1434"/>
      <c r="T286" s="1434"/>
      <c r="U286" s="1501"/>
      <c r="V286" s="1501"/>
      <c r="W286" s="1501"/>
    </row>
    <row r="287" spans="1:23" ht="14.25">
      <c r="A287" s="1434"/>
      <c r="B287" s="1741"/>
      <c r="C287" s="1531"/>
      <c r="D287" s="1532"/>
      <c r="E287" s="1421"/>
      <c r="F287" s="1430"/>
      <c r="G287" s="1434"/>
      <c r="H287" s="1434"/>
      <c r="I287" s="1434"/>
      <c r="J287" s="1430"/>
      <c r="K287" s="1430"/>
      <c r="L287" s="1430"/>
      <c r="M287" s="1430"/>
      <c r="N287" s="1430"/>
      <c r="O287" s="1430"/>
      <c r="P287" s="1421"/>
      <c r="Q287" s="1501"/>
      <c r="R287" s="1501"/>
      <c r="S287" s="1434"/>
      <c r="T287" s="1434"/>
      <c r="U287" s="1501"/>
      <c r="V287" s="1501"/>
      <c r="W287" s="1501"/>
    </row>
    <row r="288" spans="1:23" ht="14.25">
      <c r="A288" s="1434"/>
      <c r="B288" s="1741"/>
      <c r="C288" s="1531"/>
      <c r="D288" s="1532"/>
      <c r="E288" s="1421"/>
      <c r="F288" s="1430"/>
      <c r="G288" s="1434"/>
      <c r="H288" s="1434"/>
      <c r="I288" s="1434"/>
      <c r="J288" s="1430"/>
      <c r="K288" s="1430"/>
      <c r="L288" s="1430"/>
      <c r="M288" s="1430"/>
      <c r="N288" s="1430"/>
      <c r="O288" s="1430"/>
      <c r="P288" s="1421"/>
      <c r="Q288" s="1501"/>
      <c r="R288" s="1501"/>
      <c r="S288" s="1434"/>
      <c r="T288" s="1434"/>
      <c r="U288" s="1501"/>
      <c r="V288" s="1501"/>
      <c r="W288" s="1501"/>
    </row>
    <row r="289" spans="1:23" ht="14.25">
      <c r="A289" s="1434"/>
      <c r="B289" s="1741"/>
      <c r="C289" s="1531"/>
      <c r="D289" s="1532"/>
      <c r="E289" s="1421"/>
      <c r="F289" s="1430"/>
      <c r="G289" s="1434"/>
      <c r="H289" s="1434"/>
      <c r="I289" s="1434"/>
      <c r="J289" s="1430"/>
      <c r="K289" s="1430"/>
      <c r="L289" s="1430"/>
      <c r="M289" s="1430"/>
      <c r="N289" s="1430"/>
      <c r="O289" s="1430"/>
      <c r="P289" s="1421"/>
      <c r="Q289" s="1501"/>
      <c r="R289" s="1501"/>
      <c r="S289" s="1434"/>
      <c r="T289" s="1434"/>
      <c r="U289" s="1501"/>
      <c r="V289" s="1501"/>
      <c r="W289" s="1501"/>
    </row>
    <row r="290" spans="1:23" ht="14.25">
      <c r="A290" s="1434"/>
      <c r="B290" s="1741"/>
      <c r="C290" s="1531"/>
      <c r="D290" s="1532"/>
      <c r="E290" s="1421"/>
      <c r="F290" s="1430"/>
      <c r="G290" s="1434"/>
      <c r="H290" s="1434"/>
      <c r="I290" s="1434"/>
      <c r="J290" s="1430"/>
      <c r="K290" s="1430"/>
      <c r="L290" s="1430"/>
      <c r="M290" s="1430"/>
      <c r="N290" s="1430"/>
      <c r="O290" s="1430"/>
      <c r="P290" s="1421"/>
      <c r="Q290" s="1501"/>
      <c r="R290" s="1501"/>
      <c r="S290" s="1434"/>
      <c r="T290" s="1434"/>
      <c r="U290" s="1501"/>
      <c r="V290" s="1501"/>
      <c r="W290" s="1501"/>
    </row>
    <row r="291" spans="1:23" ht="14.25">
      <c r="A291" s="1434"/>
      <c r="B291" s="1741"/>
      <c r="C291" s="1531"/>
      <c r="D291" s="1532"/>
      <c r="E291" s="1421"/>
      <c r="F291" s="1430"/>
      <c r="G291" s="1434"/>
      <c r="H291" s="1434"/>
      <c r="I291" s="1434"/>
      <c r="J291" s="1430"/>
      <c r="K291" s="1430"/>
      <c r="L291" s="1430"/>
      <c r="M291" s="1430"/>
      <c r="N291" s="1430"/>
      <c r="O291" s="1430"/>
      <c r="P291" s="1421"/>
      <c r="Q291" s="1501"/>
      <c r="R291" s="1501"/>
      <c r="S291" s="1434"/>
      <c r="T291" s="1434"/>
      <c r="U291" s="1501"/>
      <c r="V291" s="1501"/>
      <c r="W291" s="1501"/>
    </row>
    <row r="292" spans="1:23" ht="14.25">
      <c r="A292" s="1434"/>
      <c r="B292" s="1741"/>
      <c r="C292" s="1531"/>
      <c r="D292" s="1532"/>
      <c r="E292" s="1421"/>
      <c r="F292" s="1430"/>
      <c r="G292" s="1434"/>
      <c r="H292" s="1434"/>
      <c r="I292" s="1434"/>
      <c r="J292" s="1430"/>
      <c r="K292" s="1430"/>
      <c r="L292" s="1430"/>
      <c r="M292" s="1430"/>
      <c r="N292" s="1430"/>
      <c r="O292" s="1430"/>
      <c r="P292" s="1421"/>
      <c r="Q292" s="1501"/>
      <c r="R292" s="1501"/>
      <c r="S292" s="1434"/>
      <c r="T292" s="1434"/>
      <c r="U292" s="1501"/>
      <c r="V292" s="1501"/>
      <c r="W292" s="1501"/>
    </row>
    <row r="293" spans="1:23" ht="14.25">
      <c r="A293" s="1434"/>
      <c r="B293" s="1741"/>
      <c r="C293" s="1531"/>
      <c r="D293" s="1532"/>
      <c r="E293" s="1421"/>
      <c r="F293" s="1430"/>
      <c r="G293" s="1434"/>
      <c r="H293" s="1434"/>
      <c r="I293" s="1434"/>
      <c r="J293" s="1430"/>
      <c r="K293" s="1430"/>
      <c r="L293" s="1430"/>
      <c r="M293" s="1430"/>
      <c r="N293" s="1430"/>
      <c r="O293" s="1430"/>
      <c r="P293" s="1421"/>
      <c r="Q293" s="1501"/>
      <c r="R293" s="1501"/>
      <c r="S293" s="1434"/>
      <c r="T293" s="1434"/>
      <c r="U293" s="1501"/>
      <c r="V293" s="1501"/>
      <c r="W293" s="1501"/>
    </row>
    <row r="294" spans="1:23" ht="14.25">
      <c r="A294" s="1434"/>
      <c r="B294" s="1741"/>
      <c r="C294" s="1531"/>
      <c r="D294" s="1532"/>
      <c r="E294" s="1421"/>
      <c r="F294" s="1430"/>
      <c r="G294" s="1434"/>
      <c r="H294" s="1434"/>
      <c r="I294" s="1434"/>
      <c r="J294" s="1430"/>
      <c r="K294" s="1430"/>
      <c r="L294" s="1430"/>
      <c r="M294" s="1430"/>
      <c r="N294" s="1430"/>
      <c r="O294" s="1430"/>
      <c r="P294" s="1421"/>
      <c r="Q294" s="1501"/>
      <c r="R294" s="1501"/>
      <c r="S294" s="1434"/>
      <c r="T294" s="1434"/>
      <c r="U294" s="1501"/>
      <c r="V294" s="1501"/>
      <c r="W294" s="1501"/>
    </row>
    <row r="295" spans="1:23" ht="14.25">
      <c r="A295" s="1434"/>
      <c r="B295" s="1741"/>
      <c r="C295" s="1531"/>
      <c r="D295" s="1532"/>
      <c r="E295" s="1421"/>
      <c r="F295" s="1430"/>
      <c r="G295" s="1434"/>
      <c r="H295" s="1434"/>
      <c r="I295" s="1434"/>
      <c r="J295" s="1430"/>
      <c r="K295" s="1430"/>
      <c r="L295" s="1430"/>
      <c r="M295" s="1430"/>
      <c r="N295" s="1430"/>
      <c r="O295" s="1430"/>
      <c r="P295" s="1421"/>
      <c r="Q295" s="1501"/>
      <c r="R295" s="1501"/>
      <c r="S295" s="1434"/>
      <c r="T295" s="1434"/>
      <c r="U295" s="1501"/>
      <c r="V295" s="1501"/>
      <c r="W295" s="1501"/>
    </row>
    <row r="296" spans="1:23" ht="14.25">
      <c r="A296" s="1434"/>
      <c r="B296" s="1741"/>
      <c r="C296" s="1531"/>
      <c r="D296" s="1532"/>
      <c r="E296" s="1421"/>
      <c r="F296" s="1430"/>
      <c r="G296" s="1434"/>
      <c r="H296" s="1434"/>
      <c r="I296" s="1434"/>
      <c r="J296" s="1430"/>
      <c r="K296" s="1430"/>
      <c r="L296" s="1430"/>
      <c r="M296" s="1430"/>
      <c r="N296" s="1430"/>
      <c r="O296" s="1430"/>
      <c r="P296" s="1421"/>
      <c r="Q296" s="1501"/>
      <c r="R296" s="1501"/>
      <c r="S296" s="1434"/>
      <c r="T296" s="1434"/>
      <c r="U296" s="1501"/>
      <c r="V296" s="1501"/>
      <c r="W296" s="1501"/>
    </row>
    <row r="297" spans="1:23" ht="14.25">
      <c r="A297" s="1434"/>
      <c r="B297" s="1741"/>
      <c r="C297" s="1531"/>
      <c r="D297" s="1532"/>
      <c r="E297" s="1421"/>
      <c r="F297" s="1430"/>
      <c r="G297" s="1434"/>
      <c r="H297" s="1434"/>
      <c r="I297" s="1434"/>
      <c r="J297" s="1430"/>
      <c r="K297" s="1430"/>
      <c r="L297" s="1430"/>
      <c r="M297" s="1430"/>
      <c r="N297" s="1430"/>
      <c r="O297" s="1430"/>
      <c r="P297" s="1421"/>
      <c r="Q297" s="1501"/>
      <c r="R297" s="1501"/>
      <c r="S297" s="1434"/>
      <c r="T297" s="1434"/>
      <c r="U297" s="1501"/>
      <c r="V297" s="1501"/>
      <c r="W297" s="1501"/>
    </row>
    <row r="298" spans="1:23" ht="14.25">
      <c r="A298" s="1434"/>
      <c r="B298" s="1741"/>
      <c r="C298" s="1531"/>
      <c r="D298" s="1532"/>
      <c r="E298" s="1421"/>
      <c r="F298" s="1430"/>
      <c r="G298" s="1434"/>
      <c r="H298" s="1434"/>
      <c r="I298" s="1434"/>
      <c r="J298" s="1430"/>
      <c r="K298" s="1430"/>
      <c r="L298" s="1430"/>
      <c r="M298" s="1430"/>
      <c r="N298" s="1430"/>
      <c r="O298" s="1430"/>
      <c r="P298" s="1421"/>
      <c r="Q298" s="1501"/>
      <c r="R298" s="1501"/>
      <c r="S298" s="1434"/>
      <c r="T298" s="1434"/>
      <c r="U298" s="1501"/>
      <c r="V298" s="1501"/>
      <c r="W298" s="1501"/>
    </row>
    <row r="299" spans="1:23" ht="14.25">
      <c r="A299" s="1434"/>
      <c r="B299" s="1741"/>
      <c r="C299" s="1531"/>
      <c r="D299" s="1532"/>
      <c r="E299" s="1421"/>
      <c r="F299" s="1430"/>
      <c r="G299" s="1434"/>
      <c r="H299" s="1434"/>
      <c r="I299" s="1434"/>
      <c r="J299" s="1430"/>
      <c r="K299" s="1430"/>
      <c r="L299" s="1430"/>
      <c r="M299" s="1430"/>
      <c r="N299" s="1430"/>
      <c r="O299" s="1430"/>
      <c r="P299" s="1421"/>
      <c r="Q299" s="1501"/>
      <c r="R299" s="1501"/>
      <c r="S299" s="1434"/>
      <c r="T299" s="1434"/>
      <c r="U299" s="1501"/>
      <c r="V299" s="1501"/>
      <c r="W299" s="1501"/>
    </row>
    <row r="300" spans="1:23" ht="14.25">
      <c r="A300" s="1434"/>
      <c r="B300" s="1741"/>
      <c r="C300" s="1531"/>
      <c r="D300" s="1532"/>
      <c r="E300" s="1421"/>
      <c r="F300" s="1430"/>
      <c r="G300" s="1434"/>
      <c r="H300" s="1434"/>
      <c r="I300" s="1434"/>
      <c r="J300" s="1430"/>
      <c r="K300" s="1430"/>
      <c r="L300" s="1430"/>
      <c r="M300" s="1430"/>
      <c r="N300" s="1430"/>
      <c r="O300" s="1430"/>
      <c r="P300" s="1421"/>
      <c r="Q300" s="1501"/>
      <c r="R300" s="1501"/>
      <c r="S300" s="1434"/>
      <c r="T300" s="1434"/>
      <c r="U300" s="1501"/>
      <c r="V300" s="1501"/>
      <c r="W300" s="1501"/>
    </row>
    <row r="301" spans="1:23" ht="14.25">
      <c r="A301" s="1434"/>
      <c r="B301" s="1741"/>
      <c r="C301" s="1531"/>
      <c r="D301" s="1532"/>
      <c r="E301" s="1421"/>
      <c r="F301" s="1430"/>
      <c r="G301" s="1434"/>
      <c r="H301" s="1434"/>
      <c r="I301" s="1434"/>
      <c r="J301" s="1430"/>
      <c r="K301" s="1430"/>
      <c r="L301" s="1430"/>
      <c r="M301" s="1430"/>
      <c r="N301" s="1430"/>
      <c r="O301" s="1430"/>
      <c r="P301" s="1421"/>
      <c r="Q301" s="1501"/>
      <c r="R301" s="1501"/>
      <c r="S301" s="1434"/>
      <c r="T301" s="1434"/>
      <c r="U301" s="1501"/>
      <c r="V301" s="1501"/>
      <c r="W301" s="1501"/>
    </row>
    <row r="302" spans="1:23" ht="14.25">
      <c r="A302" s="1434"/>
      <c r="B302" s="1741"/>
      <c r="C302" s="1531"/>
      <c r="D302" s="1532"/>
      <c r="E302" s="1421"/>
      <c r="F302" s="1430"/>
      <c r="G302" s="1434"/>
      <c r="H302" s="1434"/>
      <c r="I302" s="1434"/>
      <c r="J302" s="1430"/>
      <c r="K302" s="1430"/>
      <c r="L302" s="1430"/>
      <c r="M302" s="1430"/>
      <c r="N302" s="1430"/>
      <c r="O302" s="1430"/>
      <c r="P302" s="1421"/>
      <c r="Q302" s="1501"/>
      <c r="R302" s="1501"/>
      <c r="S302" s="1434"/>
      <c r="T302" s="1434"/>
      <c r="U302" s="1501"/>
      <c r="V302" s="1501"/>
      <c r="W302" s="1501"/>
    </row>
    <row r="303" spans="1:23" ht="14.25">
      <c r="A303" s="1434"/>
      <c r="B303" s="1741"/>
      <c r="C303" s="1531"/>
      <c r="D303" s="1532"/>
      <c r="E303" s="1421"/>
      <c r="F303" s="1430"/>
      <c r="G303" s="1434"/>
      <c r="H303" s="1434"/>
      <c r="I303" s="1434"/>
      <c r="J303" s="1430"/>
      <c r="K303" s="1430"/>
      <c r="L303" s="1430"/>
      <c r="M303" s="1430"/>
      <c r="N303" s="1430"/>
      <c r="O303" s="1430"/>
      <c r="P303" s="1421"/>
      <c r="Q303" s="1501"/>
      <c r="R303" s="1501"/>
      <c r="S303" s="1434"/>
      <c r="T303" s="1434"/>
      <c r="U303" s="1501"/>
      <c r="V303" s="1501"/>
      <c r="W303" s="1501"/>
    </row>
    <row r="304" spans="1:23" ht="14.25">
      <c r="A304" s="1434"/>
      <c r="B304" s="1741"/>
      <c r="C304" s="1531"/>
      <c r="D304" s="1532"/>
      <c r="E304" s="1421"/>
      <c r="F304" s="1430"/>
      <c r="G304" s="1434"/>
      <c r="H304" s="1434"/>
      <c r="I304" s="1434"/>
      <c r="J304" s="1430"/>
      <c r="K304" s="1430"/>
      <c r="L304" s="1430"/>
      <c r="M304" s="1430"/>
      <c r="N304" s="1430"/>
      <c r="O304" s="1430"/>
      <c r="P304" s="1421"/>
      <c r="Q304" s="1501"/>
      <c r="R304" s="1501"/>
      <c r="S304" s="1434"/>
      <c r="T304" s="1434"/>
      <c r="U304" s="1501"/>
      <c r="V304" s="1501"/>
      <c r="W304" s="1501"/>
    </row>
    <row r="305" spans="1:23" ht="14.25">
      <c r="A305" s="1434"/>
      <c r="B305" s="1741"/>
      <c r="C305" s="1531"/>
      <c r="D305" s="1532"/>
      <c r="E305" s="1421"/>
      <c r="F305" s="1430"/>
      <c r="G305" s="1434"/>
      <c r="H305" s="1434"/>
      <c r="I305" s="1434"/>
      <c r="J305" s="1430"/>
      <c r="K305" s="1430"/>
      <c r="L305" s="1430"/>
      <c r="M305" s="1430"/>
      <c r="N305" s="1430"/>
      <c r="O305" s="1430"/>
      <c r="P305" s="1421"/>
      <c r="Q305" s="1501"/>
      <c r="R305" s="1501"/>
      <c r="S305" s="1434"/>
      <c r="T305" s="1434"/>
      <c r="U305" s="1501"/>
      <c r="V305" s="1501"/>
      <c r="W305" s="1501"/>
    </row>
    <row r="306" spans="1:23" ht="14.25">
      <c r="A306" s="1434"/>
      <c r="B306" s="1741"/>
      <c r="C306" s="1531"/>
      <c r="D306" s="1532"/>
      <c r="E306" s="1421"/>
      <c r="F306" s="1430"/>
      <c r="G306" s="1434"/>
      <c r="H306" s="1434"/>
      <c r="I306" s="1434"/>
      <c r="J306" s="1430"/>
      <c r="K306" s="1430"/>
      <c r="L306" s="1430"/>
      <c r="M306" s="1430"/>
      <c r="N306" s="1430"/>
      <c r="O306" s="1430"/>
      <c r="P306" s="1421"/>
      <c r="Q306" s="1501"/>
      <c r="R306" s="1501"/>
      <c r="S306" s="1434"/>
      <c r="T306" s="1434"/>
      <c r="U306" s="1501"/>
      <c r="V306" s="1501"/>
      <c r="W306" s="1501"/>
    </row>
    <row r="307" spans="1:23" ht="14.25">
      <c r="A307" s="1434"/>
      <c r="B307" s="1741"/>
      <c r="C307" s="1531"/>
      <c r="D307" s="1532"/>
      <c r="E307" s="1421"/>
      <c r="F307" s="1430"/>
      <c r="G307" s="1434"/>
      <c r="H307" s="1434"/>
      <c r="I307" s="1434"/>
      <c r="J307" s="1430"/>
      <c r="K307" s="1430"/>
      <c r="L307" s="1430"/>
      <c r="M307" s="1430"/>
      <c r="N307" s="1430"/>
      <c r="O307" s="1430"/>
      <c r="P307" s="1421"/>
      <c r="Q307" s="1501"/>
      <c r="R307" s="1501"/>
      <c r="S307" s="1434"/>
      <c r="T307" s="1434"/>
      <c r="U307" s="1501"/>
      <c r="V307" s="1501"/>
      <c r="W307" s="1501"/>
    </row>
    <row r="308" spans="1:23" ht="14.25">
      <c r="A308" s="1434"/>
      <c r="B308" s="1741"/>
      <c r="C308" s="1531"/>
      <c r="D308" s="1532"/>
      <c r="E308" s="1421"/>
      <c r="F308" s="1430"/>
      <c r="G308" s="1434"/>
      <c r="H308" s="1434"/>
      <c r="I308" s="1434"/>
      <c r="J308" s="1430"/>
      <c r="K308" s="1430"/>
      <c r="L308" s="1430"/>
      <c r="M308" s="1430"/>
      <c r="N308" s="1430"/>
      <c r="O308" s="1430"/>
      <c r="P308" s="1421"/>
      <c r="Q308" s="1501"/>
      <c r="R308" s="1501"/>
      <c r="S308" s="1434"/>
      <c r="T308" s="1434"/>
      <c r="U308" s="1501"/>
      <c r="V308" s="1501"/>
      <c r="W308" s="1501"/>
    </row>
    <row r="309" spans="1:23" ht="14.25">
      <c r="A309" s="1434"/>
      <c r="B309" s="1741"/>
      <c r="C309" s="1531"/>
      <c r="D309" s="1532"/>
      <c r="E309" s="1421"/>
      <c r="F309" s="1430"/>
      <c r="G309" s="1434"/>
      <c r="H309" s="1434"/>
      <c r="I309" s="1434"/>
      <c r="J309" s="1430"/>
      <c r="K309" s="1430"/>
      <c r="L309" s="1430"/>
      <c r="M309" s="1430"/>
      <c r="N309" s="1430"/>
      <c r="O309" s="1430"/>
      <c r="P309" s="1421"/>
      <c r="Q309" s="1501"/>
      <c r="R309" s="1501"/>
      <c r="S309" s="1434"/>
      <c r="T309" s="1434"/>
      <c r="U309" s="1501"/>
      <c r="V309" s="1501"/>
      <c r="W309" s="1501"/>
    </row>
    <row r="310" spans="1:23" ht="14.25">
      <c r="A310" s="1434"/>
      <c r="B310" s="1741"/>
      <c r="C310" s="1531"/>
      <c r="D310" s="1532"/>
      <c r="E310" s="1421"/>
      <c r="F310" s="1430"/>
      <c r="G310" s="1434"/>
      <c r="H310" s="1434"/>
      <c r="I310" s="1434"/>
      <c r="J310" s="1430"/>
      <c r="K310" s="1430"/>
      <c r="L310" s="1430"/>
      <c r="M310" s="1430"/>
      <c r="N310" s="1430"/>
      <c r="O310" s="1430"/>
      <c r="P310" s="1421"/>
      <c r="Q310" s="1501"/>
      <c r="R310" s="1501"/>
      <c r="S310" s="1434"/>
      <c r="T310" s="1434"/>
      <c r="U310" s="1501"/>
      <c r="V310" s="1501"/>
      <c r="W310" s="1501"/>
    </row>
    <row r="311" spans="1:23" ht="14.25">
      <c r="A311" s="1434"/>
      <c r="B311" s="1741"/>
      <c r="C311" s="1531"/>
      <c r="D311" s="1532"/>
      <c r="E311" s="1421"/>
      <c r="F311" s="1430"/>
      <c r="G311" s="1434"/>
      <c r="H311" s="1434"/>
      <c r="I311" s="1434"/>
      <c r="J311" s="1430"/>
      <c r="K311" s="1430"/>
      <c r="L311" s="1430"/>
      <c r="M311" s="1430"/>
      <c r="N311" s="1430"/>
      <c r="O311" s="1430"/>
      <c r="P311" s="1421"/>
      <c r="Q311" s="1501"/>
      <c r="R311" s="1501"/>
      <c r="S311" s="1434"/>
      <c r="T311" s="1434"/>
      <c r="U311" s="1501"/>
      <c r="V311" s="1501"/>
      <c r="W311" s="1501"/>
    </row>
    <row r="312" spans="1:23" ht="14.25">
      <c r="A312" s="1434"/>
      <c r="B312" s="1741"/>
      <c r="C312" s="1531"/>
      <c r="D312" s="1532"/>
      <c r="E312" s="1421"/>
      <c r="F312" s="1430"/>
      <c r="G312" s="1434"/>
      <c r="H312" s="1434"/>
      <c r="I312" s="1434"/>
      <c r="J312" s="1430"/>
      <c r="K312" s="1430"/>
      <c r="L312" s="1430"/>
      <c r="M312" s="1430"/>
      <c r="N312" s="1430"/>
      <c r="O312" s="1430"/>
      <c r="P312" s="1421"/>
      <c r="Q312" s="1501"/>
      <c r="R312" s="1501"/>
      <c r="S312" s="1434"/>
      <c r="T312" s="1434"/>
      <c r="U312" s="1501"/>
      <c r="V312" s="1501"/>
      <c r="W312" s="1501"/>
    </row>
    <row r="313" spans="1:23" ht="14.25">
      <c r="A313" s="1434"/>
      <c r="B313" s="1741"/>
      <c r="C313" s="1531"/>
      <c r="D313" s="1532"/>
      <c r="E313" s="1421"/>
      <c r="F313" s="1430"/>
      <c r="G313" s="1434"/>
      <c r="H313" s="1434"/>
      <c r="I313" s="1434"/>
      <c r="J313" s="1430"/>
      <c r="K313" s="1430"/>
      <c r="L313" s="1430"/>
      <c r="M313" s="1430"/>
      <c r="N313" s="1430"/>
      <c r="O313" s="1430"/>
      <c r="P313" s="1421"/>
      <c r="Q313" s="1501"/>
      <c r="R313" s="1501"/>
      <c r="S313" s="1434"/>
      <c r="T313" s="1434"/>
      <c r="U313" s="1501"/>
      <c r="V313" s="1501"/>
      <c r="W313" s="1501"/>
    </row>
    <row r="314" spans="1:23" ht="14.25">
      <c r="A314" s="1434"/>
      <c r="B314" s="1741"/>
      <c r="C314" s="1531"/>
      <c r="D314" s="1532"/>
      <c r="E314" s="1421"/>
      <c r="F314" s="1430"/>
      <c r="G314" s="1434"/>
      <c r="H314" s="1434"/>
      <c r="I314" s="1434"/>
      <c r="J314" s="1430"/>
      <c r="K314" s="1430"/>
      <c r="L314" s="1430"/>
      <c r="M314" s="1430"/>
      <c r="N314" s="1430"/>
      <c r="O314" s="1430"/>
      <c r="P314" s="1421"/>
      <c r="Q314" s="1501"/>
      <c r="R314" s="1501"/>
      <c r="S314" s="1434"/>
      <c r="T314" s="1434"/>
      <c r="U314" s="1501"/>
      <c r="V314" s="1501"/>
      <c r="W314" s="1501"/>
    </row>
    <row r="315" spans="1:23" ht="14.25">
      <c r="A315" s="1434"/>
      <c r="B315" s="1741"/>
      <c r="C315" s="1531"/>
      <c r="D315" s="1532"/>
      <c r="E315" s="1421"/>
      <c r="F315" s="1430"/>
      <c r="G315" s="1434"/>
      <c r="H315" s="1434"/>
      <c r="I315" s="1434"/>
      <c r="J315" s="1430"/>
      <c r="K315" s="1430"/>
      <c r="L315" s="1430"/>
      <c r="M315" s="1430"/>
      <c r="N315" s="1430"/>
      <c r="O315" s="1430"/>
      <c r="P315" s="1421"/>
      <c r="Q315" s="1501"/>
      <c r="R315" s="1501"/>
      <c r="S315" s="1434"/>
      <c r="T315" s="1434"/>
      <c r="U315" s="1501"/>
      <c r="V315" s="1501"/>
      <c r="W315" s="1501"/>
    </row>
    <row r="316" spans="1:23" ht="14.25">
      <c r="A316" s="1434"/>
      <c r="B316" s="1741"/>
      <c r="C316" s="1531"/>
      <c r="D316" s="1532"/>
      <c r="E316" s="1421"/>
      <c r="F316" s="1430"/>
      <c r="G316" s="1434"/>
      <c r="H316" s="1434"/>
      <c r="I316" s="1434"/>
      <c r="J316" s="1430"/>
      <c r="K316" s="1430"/>
      <c r="L316" s="1430"/>
      <c r="M316" s="1430"/>
      <c r="N316" s="1430"/>
      <c r="O316" s="1430"/>
      <c r="P316" s="1421"/>
      <c r="Q316" s="1501"/>
      <c r="R316" s="1501"/>
      <c r="S316" s="1434"/>
      <c r="T316" s="1434"/>
      <c r="U316" s="1501"/>
      <c r="V316" s="1501"/>
      <c r="W316" s="1501"/>
    </row>
    <row r="317" spans="1:23" ht="14.25">
      <c r="A317" s="1434"/>
      <c r="B317" s="1741"/>
      <c r="C317" s="1531"/>
      <c r="D317" s="1532"/>
      <c r="E317" s="1421"/>
      <c r="F317" s="1430"/>
      <c r="G317" s="1434"/>
      <c r="H317" s="1434"/>
      <c r="I317" s="1434"/>
      <c r="J317" s="1430"/>
      <c r="K317" s="1430"/>
      <c r="L317" s="1430"/>
      <c r="M317" s="1430"/>
      <c r="N317" s="1430"/>
      <c r="O317" s="1430"/>
      <c r="P317" s="1421"/>
      <c r="Q317" s="1501"/>
      <c r="R317" s="1501"/>
      <c r="S317" s="1434"/>
      <c r="T317" s="1434"/>
      <c r="U317" s="1501"/>
      <c r="V317" s="1501"/>
      <c r="W317" s="1501"/>
    </row>
    <row r="318" spans="1:23" ht="14.25">
      <c r="A318" s="1434"/>
      <c r="B318" s="1741"/>
      <c r="C318" s="1531"/>
      <c r="D318" s="1532"/>
      <c r="E318" s="1421"/>
      <c r="F318" s="1430"/>
      <c r="G318" s="1434"/>
      <c r="H318" s="1434"/>
      <c r="I318" s="1434"/>
      <c r="J318" s="1430"/>
      <c r="K318" s="1430"/>
      <c r="L318" s="1430"/>
      <c r="M318" s="1430"/>
      <c r="N318" s="1430"/>
      <c r="O318" s="1430"/>
      <c r="P318" s="1421"/>
      <c r="Q318" s="1501"/>
      <c r="R318" s="1501"/>
      <c r="S318" s="1434"/>
      <c r="T318" s="1434"/>
      <c r="U318" s="1501"/>
      <c r="V318" s="1501"/>
      <c r="W318" s="1501"/>
    </row>
    <row r="319" spans="1:23" ht="14.25">
      <c r="A319" s="1434"/>
      <c r="B319" s="1741"/>
      <c r="C319" s="1531"/>
      <c r="D319" s="1532"/>
      <c r="E319" s="1421"/>
      <c r="F319" s="1430"/>
      <c r="G319" s="1434"/>
      <c r="H319" s="1434"/>
      <c r="I319" s="1434"/>
      <c r="J319" s="1430"/>
      <c r="K319" s="1430"/>
      <c r="L319" s="1430"/>
      <c r="M319" s="1430"/>
      <c r="N319" s="1430"/>
      <c r="O319" s="1430"/>
      <c r="P319" s="1421"/>
      <c r="Q319" s="1501"/>
      <c r="R319" s="1501"/>
      <c r="S319" s="1434"/>
      <c r="T319" s="1434"/>
      <c r="U319" s="1501"/>
      <c r="V319" s="1501"/>
      <c r="W319" s="1501"/>
    </row>
    <row r="320" spans="1:23" ht="14.25">
      <c r="A320" s="1434"/>
      <c r="B320" s="1741"/>
      <c r="C320" s="1531"/>
      <c r="D320" s="1532"/>
      <c r="E320" s="1421"/>
      <c r="F320" s="1430"/>
      <c r="G320" s="1434"/>
      <c r="H320" s="1434"/>
      <c r="I320" s="1434"/>
      <c r="J320" s="1430"/>
      <c r="K320" s="1430"/>
      <c r="L320" s="1430"/>
      <c r="M320" s="1430"/>
      <c r="N320" s="1430"/>
      <c r="O320" s="1430"/>
      <c r="P320" s="1421"/>
      <c r="Q320" s="1501"/>
      <c r="R320" s="1501"/>
      <c r="S320" s="1434"/>
      <c r="T320" s="1434"/>
      <c r="U320" s="1501"/>
      <c r="V320" s="1501"/>
      <c r="W320" s="1501"/>
    </row>
    <row r="321" spans="1:23" ht="14.25">
      <c r="A321" s="1434"/>
      <c r="B321" s="1741"/>
      <c r="C321" s="1531"/>
      <c r="D321" s="1532"/>
      <c r="E321" s="1421"/>
      <c r="F321" s="1430"/>
      <c r="G321" s="1434"/>
      <c r="H321" s="1434"/>
      <c r="I321" s="1434"/>
      <c r="J321" s="1430"/>
      <c r="K321" s="1430"/>
      <c r="L321" s="1430"/>
      <c r="M321" s="1430"/>
      <c r="N321" s="1430"/>
      <c r="O321" s="1430"/>
      <c r="P321" s="1421"/>
      <c r="Q321" s="1501"/>
      <c r="R321" s="1501"/>
      <c r="S321" s="1434"/>
      <c r="T321" s="1434"/>
      <c r="U321" s="1501"/>
      <c r="V321" s="1501"/>
      <c r="W321" s="1501"/>
    </row>
    <row r="322" spans="1:23" ht="14.25">
      <c r="A322" s="1434"/>
      <c r="B322" s="1741"/>
      <c r="C322" s="1531"/>
      <c r="D322" s="1532"/>
      <c r="E322" s="1421"/>
      <c r="F322" s="1430"/>
      <c r="G322" s="1434"/>
      <c r="H322" s="1434"/>
      <c r="I322" s="1434"/>
      <c r="J322" s="1430"/>
      <c r="K322" s="1430"/>
      <c r="L322" s="1430"/>
      <c r="M322" s="1430"/>
      <c r="N322" s="1430"/>
      <c r="O322" s="1430"/>
      <c r="P322" s="1421"/>
      <c r="Q322" s="1501"/>
      <c r="R322" s="1501"/>
      <c r="S322" s="1434"/>
      <c r="T322" s="1434"/>
      <c r="U322" s="1501"/>
      <c r="V322" s="1501"/>
      <c r="W322" s="1501"/>
    </row>
    <row r="323" spans="1:23" ht="14.25">
      <c r="A323" s="1434"/>
      <c r="B323" s="1741"/>
      <c r="C323" s="1531"/>
      <c r="D323" s="1532"/>
      <c r="E323" s="1421"/>
      <c r="F323" s="1430"/>
      <c r="G323" s="1434"/>
      <c r="H323" s="1434"/>
      <c r="I323" s="1434"/>
      <c r="J323" s="1430"/>
      <c r="K323" s="1430"/>
      <c r="L323" s="1430"/>
      <c r="M323" s="1430"/>
      <c r="N323" s="1430"/>
      <c r="O323" s="1430"/>
      <c r="P323" s="1421"/>
      <c r="Q323" s="1501"/>
      <c r="R323" s="1501"/>
      <c r="S323" s="1434"/>
      <c r="T323" s="1434"/>
      <c r="U323" s="1501"/>
      <c r="V323" s="1501"/>
      <c r="W323" s="1501"/>
    </row>
    <row r="324" spans="1:23" ht="14.25">
      <c r="A324" s="1434"/>
      <c r="B324" s="1741"/>
      <c r="C324" s="1531"/>
      <c r="D324" s="1532"/>
      <c r="E324" s="1421"/>
      <c r="F324" s="1430"/>
      <c r="G324" s="1434"/>
      <c r="H324" s="1434"/>
      <c r="I324" s="1434"/>
      <c r="J324" s="1430"/>
      <c r="K324" s="1430"/>
      <c r="L324" s="1430"/>
      <c r="M324" s="1430"/>
      <c r="N324" s="1430"/>
      <c r="O324" s="1430"/>
      <c r="P324" s="1421"/>
      <c r="Q324" s="1501"/>
      <c r="R324" s="1501"/>
      <c r="S324" s="1434"/>
      <c r="T324" s="1434"/>
      <c r="U324" s="1501"/>
      <c r="V324" s="1501"/>
      <c r="W324" s="1501"/>
    </row>
    <row r="325" spans="1:23" ht="14.25">
      <c r="A325" s="1434"/>
      <c r="B325" s="1741"/>
      <c r="C325" s="1531"/>
      <c r="D325" s="1532"/>
      <c r="E325" s="1421"/>
      <c r="F325" s="1430"/>
      <c r="G325" s="1434"/>
      <c r="H325" s="1434"/>
      <c r="I325" s="1434"/>
      <c r="J325" s="1430"/>
      <c r="K325" s="1430"/>
      <c r="L325" s="1430"/>
      <c r="M325" s="1430"/>
      <c r="N325" s="1430"/>
      <c r="O325" s="1430"/>
      <c r="P325" s="1421"/>
      <c r="Q325" s="1501"/>
      <c r="R325" s="1501"/>
      <c r="S325" s="1434"/>
      <c r="T325" s="1434"/>
      <c r="U325" s="1501"/>
      <c r="V325" s="1501"/>
      <c r="W325" s="1501"/>
    </row>
    <row r="326" spans="1:23" ht="14.25">
      <c r="A326" s="1434"/>
      <c r="B326" s="1741"/>
      <c r="C326" s="1531"/>
      <c r="D326" s="1532"/>
      <c r="E326" s="1421"/>
      <c r="F326" s="1430"/>
      <c r="G326" s="1434"/>
      <c r="H326" s="1434"/>
      <c r="I326" s="1434"/>
      <c r="J326" s="1430"/>
      <c r="K326" s="1430"/>
      <c r="L326" s="1430"/>
      <c r="M326" s="1430"/>
      <c r="N326" s="1430"/>
      <c r="O326" s="1430"/>
      <c r="P326" s="1421"/>
      <c r="Q326" s="1501"/>
      <c r="R326" s="1501"/>
      <c r="S326" s="1434"/>
      <c r="T326" s="1434"/>
      <c r="U326" s="1501"/>
      <c r="V326" s="1501"/>
      <c r="W326" s="1501"/>
    </row>
    <row r="327" spans="1:23" ht="14.25">
      <c r="A327" s="1434"/>
      <c r="B327" s="1741"/>
      <c r="C327" s="1531"/>
      <c r="D327" s="1532"/>
      <c r="E327" s="1421"/>
      <c r="F327" s="1430"/>
      <c r="G327" s="1434"/>
      <c r="H327" s="1434"/>
      <c r="I327" s="1434"/>
      <c r="J327" s="1430"/>
      <c r="K327" s="1430"/>
      <c r="L327" s="1430"/>
      <c r="M327" s="1430"/>
      <c r="N327" s="1430"/>
      <c r="O327" s="1430"/>
      <c r="P327" s="1421"/>
      <c r="Q327" s="1501"/>
      <c r="R327" s="1501"/>
      <c r="S327" s="1434"/>
      <c r="T327" s="1434"/>
      <c r="U327" s="1501"/>
      <c r="V327" s="1501"/>
      <c r="W327" s="1501"/>
    </row>
    <row r="328" spans="1:23" ht="14.25">
      <c r="A328" s="1434"/>
      <c r="B328" s="1741"/>
      <c r="C328" s="1531"/>
      <c r="D328" s="1532"/>
      <c r="E328" s="1421"/>
      <c r="F328" s="1430"/>
      <c r="G328" s="1434"/>
      <c r="H328" s="1434"/>
      <c r="I328" s="1434"/>
      <c r="J328" s="1430"/>
      <c r="K328" s="1430"/>
      <c r="L328" s="1430"/>
      <c r="M328" s="1430"/>
      <c r="N328" s="1430"/>
      <c r="O328" s="1430"/>
      <c r="P328" s="1421"/>
      <c r="Q328" s="1501"/>
      <c r="R328" s="1501"/>
      <c r="S328" s="1434"/>
      <c r="T328" s="1434"/>
      <c r="U328" s="1501"/>
      <c r="V328" s="1501"/>
      <c r="W328" s="1501"/>
    </row>
    <row r="329" spans="1:23" ht="14.25">
      <c r="A329" s="1434"/>
      <c r="B329" s="1741"/>
      <c r="C329" s="1531"/>
      <c r="D329" s="1532"/>
      <c r="E329" s="1421"/>
      <c r="F329" s="1430"/>
      <c r="G329" s="1434"/>
      <c r="H329" s="1434"/>
      <c r="I329" s="1434"/>
      <c r="J329" s="1430"/>
      <c r="K329" s="1430"/>
      <c r="L329" s="1430"/>
      <c r="M329" s="1430"/>
      <c r="N329" s="1430"/>
      <c r="O329" s="1430"/>
      <c r="P329" s="1421"/>
      <c r="Q329" s="1501"/>
      <c r="R329" s="1501"/>
      <c r="S329" s="1434"/>
      <c r="T329" s="1434"/>
      <c r="U329" s="1501"/>
      <c r="V329" s="1501"/>
      <c r="W329" s="1501"/>
    </row>
    <row r="330" spans="1:23" ht="14.25">
      <c r="A330" s="1434"/>
      <c r="B330" s="1741"/>
      <c r="C330" s="1531"/>
      <c r="D330" s="1532"/>
      <c r="E330" s="1421"/>
      <c r="F330" s="1430"/>
      <c r="G330" s="1434"/>
      <c r="H330" s="1434"/>
      <c r="I330" s="1434"/>
      <c r="J330" s="1430"/>
      <c r="K330" s="1430"/>
      <c r="L330" s="1430"/>
      <c r="M330" s="1430"/>
      <c r="N330" s="1430"/>
      <c r="O330" s="1430"/>
      <c r="P330" s="1421"/>
      <c r="Q330" s="1501"/>
      <c r="R330" s="1501"/>
      <c r="S330" s="1434"/>
      <c r="T330" s="1434"/>
      <c r="U330" s="1501"/>
      <c r="V330" s="1501"/>
      <c r="W330" s="1501"/>
    </row>
    <row r="331" spans="1:23" ht="14.25">
      <c r="A331" s="1434"/>
      <c r="B331" s="1741"/>
      <c r="C331" s="1531"/>
      <c r="D331" s="1532"/>
      <c r="E331" s="1421"/>
      <c r="F331" s="1430"/>
      <c r="G331" s="1434"/>
      <c r="H331" s="1434"/>
      <c r="I331" s="1434"/>
      <c r="J331" s="1430"/>
      <c r="K331" s="1430"/>
      <c r="L331" s="1430"/>
      <c r="M331" s="1430"/>
      <c r="N331" s="1430"/>
      <c r="O331" s="1430"/>
      <c r="P331" s="1421"/>
      <c r="Q331" s="1501"/>
      <c r="R331" s="1501"/>
      <c r="S331" s="1434"/>
      <c r="T331" s="1434"/>
      <c r="U331" s="1501"/>
      <c r="V331" s="1501"/>
      <c r="W331" s="1501"/>
    </row>
    <row r="332" spans="1:23" ht="14.25">
      <c r="A332" s="1434"/>
      <c r="B332" s="1741"/>
      <c r="C332" s="1531"/>
      <c r="D332" s="1532"/>
      <c r="E332" s="1421"/>
      <c r="F332" s="1430"/>
      <c r="G332" s="1434"/>
      <c r="H332" s="1434"/>
      <c r="I332" s="1434"/>
      <c r="J332" s="1430"/>
      <c r="K332" s="1430"/>
      <c r="L332" s="1430"/>
      <c r="M332" s="1430"/>
      <c r="N332" s="1430"/>
      <c r="O332" s="1430"/>
      <c r="P332" s="1421"/>
      <c r="Q332" s="1501"/>
      <c r="R332" s="1501"/>
      <c r="S332" s="1434"/>
      <c r="T332" s="1434"/>
      <c r="U332" s="1501"/>
      <c r="V332" s="1501"/>
      <c r="W332" s="1501"/>
    </row>
    <row r="333" spans="1:23" ht="14.25">
      <c r="A333" s="1434"/>
      <c r="B333" s="1741"/>
      <c r="C333" s="1531"/>
      <c r="D333" s="1532"/>
      <c r="E333" s="1421"/>
      <c r="F333" s="1430"/>
      <c r="G333" s="1434"/>
      <c r="H333" s="1434"/>
      <c r="I333" s="1434"/>
      <c r="J333" s="1430"/>
      <c r="K333" s="1430"/>
      <c r="L333" s="1430"/>
      <c r="M333" s="1430"/>
      <c r="N333" s="1430"/>
      <c r="O333" s="1430"/>
      <c r="P333" s="1421"/>
      <c r="Q333" s="1501"/>
      <c r="R333" s="1501"/>
      <c r="S333" s="1434"/>
      <c r="T333" s="1434"/>
      <c r="U333" s="1501"/>
      <c r="V333" s="1501"/>
      <c r="W333" s="1501"/>
    </row>
    <row r="334" spans="1:23" ht="14.25">
      <c r="A334" s="1434"/>
      <c r="B334" s="1741"/>
      <c r="C334" s="1531"/>
      <c r="D334" s="1532"/>
      <c r="E334" s="1421"/>
      <c r="F334" s="1430"/>
      <c r="G334" s="1434"/>
      <c r="H334" s="1434"/>
      <c r="I334" s="1434"/>
      <c r="J334" s="1430"/>
      <c r="K334" s="1430"/>
      <c r="L334" s="1430"/>
      <c r="M334" s="1430"/>
      <c r="N334" s="1430"/>
      <c r="O334" s="1430"/>
      <c r="P334" s="1421"/>
      <c r="Q334" s="1501"/>
      <c r="R334" s="1501"/>
      <c r="S334" s="1434"/>
      <c r="T334" s="1434"/>
      <c r="U334" s="1501"/>
      <c r="V334" s="1501"/>
      <c r="W334" s="1501"/>
    </row>
    <row r="335" spans="1:23" ht="14.25">
      <c r="A335" s="1434"/>
      <c r="B335" s="1741"/>
      <c r="C335" s="1531"/>
      <c r="D335" s="1532"/>
      <c r="E335" s="1421"/>
      <c r="F335" s="1430"/>
      <c r="G335" s="1434"/>
      <c r="H335" s="1434"/>
      <c r="I335" s="1434"/>
      <c r="J335" s="1430"/>
      <c r="K335" s="1430"/>
      <c r="L335" s="1430"/>
      <c r="M335" s="1430"/>
      <c r="N335" s="1430"/>
      <c r="O335" s="1430"/>
      <c r="P335" s="1421"/>
      <c r="Q335" s="1501"/>
      <c r="R335" s="1501"/>
      <c r="S335" s="1434"/>
      <c r="T335" s="1434"/>
      <c r="U335" s="1501"/>
      <c r="V335" s="1501"/>
      <c r="W335" s="1501"/>
    </row>
    <row r="336" spans="1:23" ht="14.25">
      <c r="A336" s="1434"/>
      <c r="B336" s="1741"/>
      <c r="C336" s="1531"/>
      <c r="D336" s="1532"/>
      <c r="E336" s="1421"/>
      <c r="F336" s="1430"/>
      <c r="G336" s="1434"/>
      <c r="H336" s="1434"/>
      <c r="I336" s="1434"/>
      <c r="J336" s="1430"/>
      <c r="K336" s="1430"/>
      <c r="L336" s="1430"/>
      <c r="M336" s="1430"/>
      <c r="N336" s="1430"/>
      <c r="O336" s="1430"/>
      <c r="P336" s="1421"/>
      <c r="Q336" s="1501"/>
      <c r="R336" s="1501"/>
      <c r="S336" s="1434"/>
      <c r="T336" s="1434"/>
      <c r="U336" s="1501"/>
      <c r="V336" s="1501"/>
      <c r="W336" s="1501"/>
    </row>
    <row r="337" spans="1:23" ht="14.25">
      <c r="A337" s="1434"/>
      <c r="B337" s="1741"/>
      <c r="C337" s="1531"/>
      <c r="D337" s="1532"/>
      <c r="E337" s="1421"/>
      <c r="F337" s="1430"/>
      <c r="G337" s="1434"/>
      <c r="H337" s="1434"/>
      <c r="I337" s="1434"/>
      <c r="J337" s="1430"/>
      <c r="K337" s="1430"/>
      <c r="L337" s="1430"/>
      <c r="M337" s="1430"/>
      <c r="N337" s="1430"/>
      <c r="O337" s="1430"/>
      <c r="P337" s="1421"/>
      <c r="Q337" s="1501"/>
      <c r="R337" s="1501"/>
      <c r="S337" s="1434"/>
      <c r="T337" s="1434"/>
      <c r="U337" s="1501"/>
      <c r="V337" s="1501"/>
      <c r="W337" s="1501"/>
    </row>
    <row r="338" spans="1:23" ht="14.25">
      <c r="A338" s="1434"/>
      <c r="B338" s="1741"/>
      <c r="C338" s="1531"/>
      <c r="D338" s="1532"/>
      <c r="E338" s="1421"/>
      <c r="F338" s="1430"/>
      <c r="G338" s="1434"/>
      <c r="H338" s="1434"/>
      <c r="I338" s="1434"/>
      <c r="J338" s="1430"/>
      <c r="K338" s="1430"/>
      <c r="L338" s="1430"/>
      <c r="M338" s="1430"/>
      <c r="N338" s="1430"/>
      <c r="O338" s="1430"/>
      <c r="P338" s="1421"/>
      <c r="Q338" s="1501"/>
      <c r="R338" s="1501"/>
      <c r="S338" s="1434"/>
      <c r="T338" s="1434"/>
      <c r="U338" s="1501"/>
      <c r="V338" s="1501"/>
      <c r="W338" s="1501"/>
    </row>
    <row r="339" spans="1:23" ht="14.25">
      <c r="A339" s="1434"/>
      <c r="B339" s="1741"/>
      <c r="C339" s="1531"/>
      <c r="D339" s="1532"/>
      <c r="E339" s="1421"/>
      <c r="F339" s="1430"/>
      <c r="G339" s="1434"/>
      <c r="H339" s="1434"/>
      <c r="I339" s="1434"/>
      <c r="J339" s="1430"/>
      <c r="K339" s="1430"/>
      <c r="L339" s="1430"/>
      <c r="M339" s="1430"/>
      <c r="N339" s="1430"/>
      <c r="O339" s="1430"/>
      <c r="P339" s="1421"/>
      <c r="Q339" s="1501"/>
      <c r="R339" s="1501"/>
      <c r="S339" s="1434"/>
      <c r="T339" s="1434"/>
      <c r="U339" s="1501"/>
      <c r="V339" s="1501"/>
      <c r="W339" s="1501"/>
    </row>
    <row r="340" spans="1:23" ht="14.25">
      <c r="A340" s="1434"/>
      <c r="B340" s="1741"/>
      <c r="C340" s="1531"/>
      <c r="D340" s="1532"/>
      <c r="E340" s="1421"/>
      <c r="F340" s="1430"/>
      <c r="G340" s="1434"/>
      <c r="H340" s="1434"/>
      <c r="I340" s="1434"/>
      <c r="J340" s="1430"/>
      <c r="K340" s="1430"/>
      <c r="L340" s="1430"/>
      <c r="M340" s="1430"/>
      <c r="N340" s="1430"/>
      <c r="O340" s="1430"/>
      <c r="P340" s="1421"/>
      <c r="Q340" s="1501"/>
      <c r="R340" s="1501"/>
      <c r="S340" s="1434"/>
      <c r="T340" s="1434"/>
      <c r="U340" s="1501"/>
      <c r="V340" s="1501"/>
      <c r="W340" s="1501"/>
    </row>
    <row r="341" spans="1:23" ht="14.25">
      <c r="A341" s="1434"/>
      <c r="B341" s="1741"/>
      <c r="C341" s="1531"/>
      <c r="D341" s="1532"/>
      <c r="E341" s="1421"/>
      <c r="F341" s="1430"/>
      <c r="G341" s="1434"/>
      <c r="H341" s="1434"/>
      <c r="I341" s="1434"/>
      <c r="J341" s="1430"/>
      <c r="K341" s="1430"/>
      <c r="L341" s="1430"/>
      <c r="M341" s="1430"/>
      <c r="N341" s="1430"/>
      <c r="O341" s="1430"/>
      <c r="P341" s="1421"/>
      <c r="Q341" s="1501"/>
      <c r="R341" s="1501"/>
      <c r="S341" s="1434"/>
      <c r="T341" s="1434"/>
      <c r="U341" s="1501"/>
      <c r="V341" s="1501"/>
      <c r="W341" s="1501"/>
    </row>
    <row r="342" spans="1:23" ht="14.25">
      <c r="A342" s="1434"/>
      <c r="B342" s="1741"/>
      <c r="C342" s="1531"/>
      <c r="D342" s="1532"/>
      <c r="E342" s="1421"/>
      <c r="F342" s="1430"/>
      <c r="G342" s="1434"/>
      <c r="H342" s="1434"/>
      <c r="I342" s="1434"/>
      <c r="J342" s="1430"/>
      <c r="K342" s="1430"/>
      <c r="L342" s="1430"/>
      <c r="M342" s="1430"/>
      <c r="N342" s="1430"/>
      <c r="O342" s="1430"/>
      <c r="P342" s="1421"/>
      <c r="Q342" s="1501"/>
      <c r="R342" s="1501"/>
      <c r="S342" s="1434"/>
      <c r="T342" s="1434"/>
      <c r="U342" s="1501"/>
      <c r="V342" s="1501"/>
      <c r="W342" s="1501"/>
    </row>
    <row r="343" spans="1:23" ht="14.25">
      <c r="A343" s="1434"/>
      <c r="B343" s="1741"/>
      <c r="C343" s="1531"/>
      <c r="D343" s="1532"/>
      <c r="E343" s="1421"/>
      <c r="F343" s="1430"/>
      <c r="G343" s="1434"/>
      <c r="H343" s="1434"/>
      <c r="I343" s="1434"/>
      <c r="J343" s="1430"/>
      <c r="K343" s="1430"/>
      <c r="L343" s="1430"/>
      <c r="M343" s="1430"/>
      <c r="N343" s="1430"/>
      <c r="O343" s="1430"/>
      <c r="P343" s="1421"/>
      <c r="Q343" s="1501"/>
      <c r="R343" s="1501"/>
      <c r="S343" s="1434"/>
      <c r="T343" s="1434"/>
      <c r="U343" s="1501"/>
      <c r="V343" s="1501"/>
      <c r="W343" s="1501"/>
    </row>
    <row r="344" spans="1:23" ht="14.25">
      <c r="A344" s="1434"/>
      <c r="B344" s="1741"/>
      <c r="C344" s="1531"/>
      <c r="D344" s="1532"/>
      <c r="E344" s="1421"/>
      <c r="F344" s="1430"/>
      <c r="G344" s="1434"/>
      <c r="H344" s="1434"/>
      <c r="I344" s="1434"/>
      <c r="J344" s="1430"/>
      <c r="K344" s="1430"/>
      <c r="L344" s="1430"/>
      <c r="M344" s="1430"/>
      <c r="N344" s="1430"/>
      <c r="O344" s="1430"/>
      <c r="P344" s="1421"/>
      <c r="Q344" s="1501"/>
      <c r="R344" s="1501"/>
      <c r="S344" s="1434"/>
      <c r="T344" s="1434"/>
      <c r="U344" s="1501"/>
      <c r="V344" s="1501"/>
      <c r="W344" s="1501"/>
    </row>
    <row r="345" spans="1:23" ht="14.25">
      <c r="A345" s="1434"/>
      <c r="B345" s="1741"/>
      <c r="C345" s="1531"/>
      <c r="D345" s="1532"/>
      <c r="E345" s="1421"/>
      <c r="F345" s="1430"/>
      <c r="G345" s="1434"/>
      <c r="H345" s="1434"/>
      <c r="I345" s="1434"/>
      <c r="J345" s="1430"/>
      <c r="K345" s="1430"/>
      <c r="L345" s="1430"/>
      <c r="M345" s="1430"/>
      <c r="N345" s="1430"/>
      <c r="O345" s="1430"/>
      <c r="P345" s="1421"/>
      <c r="Q345" s="1501"/>
      <c r="R345" s="1501"/>
      <c r="S345" s="1434"/>
      <c r="T345" s="1434"/>
      <c r="U345" s="1501"/>
      <c r="V345" s="1501"/>
      <c r="W345" s="1501"/>
    </row>
    <row r="346" spans="1:23" ht="14.25">
      <c r="A346" s="1434"/>
      <c r="B346" s="1741"/>
      <c r="C346" s="1531"/>
      <c r="D346" s="1532"/>
      <c r="E346" s="1421"/>
      <c r="F346" s="1430"/>
      <c r="G346" s="1434"/>
      <c r="H346" s="1434"/>
      <c r="I346" s="1434"/>
      <c r="J346" s="1430"/>
      <c r="K346" s="1430"/>
      <c r="L346" s="1430"/>
      <c r="M346" s="1430"/>
      <c r="N346" s="1430"/>
      <c r="O346" s="1430"/>
      <c r="P346" s="1421"/>
      <c r="Q346" s="1501"/>
      <c r="R346" s="1501"/>
      <c r="S346" s="1434"/>
      <c r="T346" s="1434"/>
      <c r="U346" s="1501"/>
      <c r="V346" s="1501"/>
      <c r="W346" s="1501"/>
    </row>
    <row r="347" spans="1:23" ht="14.25">
      <c r="A347" s="1434"/>
      <c r="B347" s="1741"/>
      <c r="C347" s="1531"/>
      <c r="D347" s="1532"/>
      <c r="E347" s="1421"/>
      <c r="F347" s="1430"/>
      <c r="G347" s="1434"/>
      <c r="H347" s="1434"/>
      <c r="I347" s="1434"/>
      <c r="J347" s="1430"/>
      <c r="K347" s="1430"/>
      <c r="L347" s="1430"/>
      <c r="M347" s="1430"/>
      <c r="N347" s="1430"/>
      <c r="O347" s="1430"/>
      <c r="P347" s="1421"/>
      <c r="Q347" s="1501"/>
      <c r="R347" s="1501"/>
      <c r="S347" s="1434"/>
      <c r="T347" s="1434"/>
      <c r="U347" s="1501"/>
      <c r="V347" s="1501"/>
      <c r="W347" s="1501"/>
    </row>
    <row r="348" spans="1:23" ht="14.25">
      <c r="A348" s="1434"/>
      <c r="B348" s="1741"/>
      <c r="C348" s="1531"/>
      <c r="D348" s="1532"/>
      <c r="E348" s="1421"/>
      <c r="F348" s="1430"/>
      <c r="G348" s="1434"/>
      <c r="H348" s="1434"/>
      <c r="I348" s="1434"/>
      <c r="J348" s="1430"/>
      <c r="K348" s="1430"/>
      <c r="L348" s="1430"/>
      <c r="M348" s="1430"/>
      <c r="N348" s="1430"/>
      <c r="O348" s="1430"/>
      <c r="P348" s="1421"/>
      <c r="Q348" s="1501"/>
      <c r="R348" s="1501"/>
      <c r="S348" s="1434"/>
      <c r="T348" s="1434"/>
      <c r="U348" s="1501"/>
      <c r="V348" s="1501"/>
      <c r="W348" s="1501"/>
    </row>
    <row r="349" spans="1:23" ht="14.25">
      <c r="A349" s="1434"/>
      <c r="B349" s="1741"/>
      <c r="C349" s="1531"/>
      <c r="D349" s="1532"/>
      <c r="E349" s="1421"/>
      <c r="F349" s="1430"/>
      <c r="G349" s="1434"/>
      <c r="H349" s="1434"/>
      <c r="I349" s="1434"/>
      <c r="J349" s="1430"/>
      <c r="K349" s="1430"/>
      <c r="L349" s="1430"/>
      <c r="M349" s="1430"/>
      <c r="N349" s="1430"/>
      <c r="O349" s="1430"/>
      <c r="P349" s="1421"/>
      <c r="Q349" s="1501"/>
      <c r="R349" s="1501"/>
      <c r="S349" s="1434"/>
      <c r="T349" s="1434"/>
      <c r="U349" s="1501"/>
      <c r="V349" s="1501"/>
      <c r="W349" s="1501"/>
    </row>
    <row r="350" spans="1:23" ht="14.25">
      <c r="A350" s="1434"/>
      <c r="B350" s="1741"/>
      <c r="C350" s="1531"/>
      <c r="D350" s="1532"/>
      <c r="E350" s="1421"/>
      <c r="F350" s="1430"/>
      <c r="G350" s="1434"/>
      <c r="H350" s="1434"/>
      <c r="I350" s="1434"/>
      <c r="J350" s="1430"/>
      <c r="K350" s="1430"/>
      <c r="L350" s="1430"/>
      <c r="M350" s="1430"/>
      <c r="N350" s="1430"/>
      <c r="O350" s="1430"/>
      <c r="P350" s="1421"/>
      <c r="Q350" s="1501"/>
      <c r="R350" s="1501"/>
      <c r="S350" s="1434"/>
      <c r="T350" s="1434"/>
      <c r="U350" s="1501"/>
      <c r="V350" s="1501"/>
      <c r="W350" s="1501"/>
    </row>
    <row r="351" spans="1:23" ht="14.25">
      <c r="A351" s="1434"/>
      <c r="B351" s="1741"/>
      <c r="C351" s="1531"/>
      <c r="D351" s="1532"/>
      <c r="E351" s="1421"/>
      <c r="F351" s="1430"/>
      <c r="G351" s="1434"/>
      <c r="H351" s="1434"/>
      <c r="I351" s="1434"/>
      <c r="J351" s="1430"/>
      <c r="K351" s="1430"/>
      <c r="L351" s="1430"/>
      <c r="M351" s="1430"/>
      <c r="N351" s="1430"/>
      <c r="O351" s="1430"/>
      <c r="P351" s="1421"/>
      <c r="Q351" s="1501"/>
      <c r="R351" s="1501"/>
      <c r="S351" s="1434"/>
      <c r="T351" s="1434"/>
      <c r="U351" s="1501"/>
      <c r="V351" s="1501"/>
      <c r="W351" s="1501"/>
    </row>
    <row r="352" spans="1:23" ht="14.25">
      <c r="A352" s="1434"/>
      <c r="B352" s="1741"/>
      <c r="C352" s="1531"/>
      <c r="D352" s="1532"/>
      <c r="E352" s="1421"/>
      <c r="F352" s="1430"/>
      <c r="G352" s="1434"/>
      <c r="H352" s="1434"/>
      <c r="I352" s="1434"/>
      <c r="J352" s="1430"/>
      <c r="K352" s="1430"/>
      <c r="L352" s="1430"/>
      <c r="M352" s="1430"/>
      <c r="N352" s="1430"/>
      <c r="O352" s="1430"/>
      <c r="P352" s="1421"/>
      <c r="Q352" s="1501"/>
      <c r="R352" s="1501"/>
      <c r="S352" s="1434"/>
      <c r="T352" s="1434"/>
      <c r="U352" s="1501"/>
      <c r="V352" s="1501"/>
      <c r="W352" s="1501"/>
    </row>
    <row r="353" spans="1:23" ht="14.25">
      <c r="A353" s="1434"/>
      <c r="B353" s="1741"/>
      <c r="C353" s="1531"/>
      <c r="D353" s="1532"/>
      <c r="E353" s="1421"/>
      <c r="F353" s="1430"/>
      <c r="G353" s="1434"/>
      <c r="H353" s="1434"/>
      <c r="I353" s="1434"/>
      <c r="J353" s="1430"/>
      <c r="K353" s="1430"/>
      <c r="L353" s="1430"/>
      <c r="M353" s="1430"/>
      <c r="N353" s="1430"/>
      <c r="O353" s="1430"/>
      <c r="P353" s="1421"/>
      <c r="Q353" s="1501"/>
      <c r="R353" s="1501"/>
      <c r="S353" s="1434"/>
      <c r="T353" s="1434"/>
      <c r="U353" s="1501"/>
      <c r="V353" s="1501"/>
      <c r="W353" s="1501"/>
    </row>
    <row r="354" spans="1:23" ht="14.25">
      <c r="A354" s="1434"/>
      <c r="B354" s="1741"/>
      <c r="C354" s="1531"/>
      <c r="D354" s="1532"/>
      <c r="E354" s="1421"/>
      <c r="F354" s="1430"/>
      <c r="G354" s="1434"/>
      <c r="H354" s="1434"/>
      <c r="I354" s="1434"/>
      <c r="J354" s="1430"/>
      <c r="K354" s="1430"/>
      <c r="L354" s="1430"/>
      <c r="M354" s="1430"/>
      <c r="N354" s="1430"/>
      <c r="O354" s="1430"/>
      <c r="P354" s="1421"/>
      <c r="Q354" s="1501"/>
      <c r="R354" s="1501"/>
      <c r="S354" s="1434"/>
      <c r="T354" s="1434"/>
      <c r="U354" s="1501"/>
      <c r="V354" s="1501"/>
      <c r="W354" s="1501"/>
    </row>
    <row r="355" spans="1:23" ht="14.25">
      <c r="A355" s="1434"/>
      <c r="B355" s="1741"/>
      <c r="C355" s="1531"/>
      <c r="D355" s="1532"/>
      <c r="E355" s="1421"/>
      <c r="F355" s="1430"/>
      <c r="G355" s="1434"/>
      <c r="H355" s="1434"/>
      <c r="I355" s="1434"/>
      <c r="J355" s="1430"/>
      <c r="K355" s="1430"/>
      <c r="L355" s="1430"/>
      <c r="M355" s="1430"/>
      <c r="N355" s="1430"/>
      <c r="O355" s="1430"/>
      <c r="P355" s="1421"/>
      <c r="Q355" s="1501"/>
      <c r="R355" s="1501"/>
      <c r="S355" s="1434"/>
      <c r="T355" s="1434"/>
      <c r="U355" s="1501"/>
      <c r="V355" s="1501"/>
      <c r="W355" s="1501"/>
    </row>
    <row r="356" spans="1:23" ht="14.25">
      <c r="A356" s="1434"/>
      <c r="B356" s="1741"/>
      <c r="C356" s="1531"/>
      <c r="D356" s="1532"/>
      <c r="E356" s="1421"/>
      <c r="F356" s="1430"/>
      <c r="G356" s="1434"/>
      <c r="H356" s="1434"/>
      <c r="I356" s="1434"/>
      <c r="J356" s="1430"/>
      <c r="K356" s="1430"/>
      <c r="L356" s="1430"/>
      <c r="M356" s="1430"/>
      <c r="N356" s="1430"/>
      <c r="O356" s="1430"/>
      <c r="P356" s="1421"/>
      <c r="Q356" s="1501"/>
      <c r="R356" s="1501"/>
      <c r="S356" s="1434"/>
      <c r="T356" s="1434"/>
      <c r="U356" s="1501"/>
      <c r="V356" s="1501"/>
      <c r="W356" s="1501"/>
    </row>
    <row r="357" spans="1:23" ht="14.25">
      <c r="A357" s="1434"/>
      <c r="B357" s="1741"/>
      <c r="C357" s="1531"/>
      <c r="D357" s="1532"/>
      <c r="E357" s="1421"/>
      <c r="F357" s="1430"/>
      <c r="G357" s="1434"/>
      <c r="H357" s="1434"/>
      <c r="I357" s="1434"/>
      <c r="J357" s="1430"/>
      <c r="K357" s="1430"/>
      <c r="L357" s="1430"/>
      <c r="M357" s="1430"/>
      <c r="N357" s="1430"/>
      <c r="O357" s="1430"/>
      <c r="P357" s="1421"/>
      <c r="Q357" s="1501"/>
      <c r="R357" s="1501"/>
      <c r="S357" s="1434"/>
      <c r="T357" s="1434"/>
      <c r="U357" s="1501"/>
      <c r="V357" s="1501"/>
      <c r="W357" s="1501"/>
    </row>
    <row r="358" spans="1:23" ht="14.25">
      <c r="A358" s="1434"/>
      <c r="B358" s="1741"/>
      <c r="C358" s="1531"/>
      <c r="D358" s="1532"/>
      <c r="E358" s="1421"/>
      <c r="F358" s="1430"/>
      <c r="G358" s="1434"/>
      <c r="H358" s="1434"/>
      <c r="I358" s="1434"/>
      <c r="J358" s="1430"/>
      <c r="K358" s="1430"/>
      <c r="L358" s="1430"/>
      <c r="M358" s="1430"/>
      <c r="N358" s="1430"/>
      <c r="O358" s="1430"/>
      <c r="P358" s="1421"/>
      <c r="Q358" s="1501"/>
      <c r="R358" s="1501"/>
      <c r="S358" s="1434"/>
      <c r="T358" s="1434"/>
      <c r="U358" s="1501"/>
      <c r="V358" s="1501"/>
      <c r="W358" s="1501"/>
    </row>
    <row r="359" spans="1:23" ht="14.25">
      <c r="A359" s="1434"/>
      <c r="B359" s="1741"/>
      <c r="C359" s="1531"/>
      <c r="D359" s="1532"/>
      <c r="E359" s="1421"/>
      <c r="F359" s="1430"/>
      <c r="G359" s="1434"/>
      <c r="H359" s="1434"/>
      <c r="I359" s="1434"/>
      <c r="J359" s="1430"/>
      <c r="K359" s="1430"/>
      <c r="L359" s="1430"/>
      <c r="M359" s="1430"/>
      <c r="N359" s="1430"/>
      <c r="O359" s="1430"/>
      <c r="P359" s="1421"/>
      <c r="Q359" s="1501"/>
      <c r="R359" s="1501"/>
      <c r="S359" s="1434"/>
      <c r="T359" s="1434"/>
      <c r="U359" s="1501"/>
      <c r="V359" s="1501"/>
      <c r="W359" s="1501"/>
    </row>
    <row r="360" spans="1:23" ht="14.25">
      <c r="A360" s="1434"/>
      <c r="B360" s="1741"/>
      <c r="C360" s="1531"/>
      <c r="D360" s="1532"/>
      <c r="E360" s="1421"/>
      <c r="F360" s="1430"/>
      <c r="G360" s="1434"/>
      <c r="H360" s="1434"/>
      <c r="I360" s="1434"/>
      <c r="J360" s="1430"/>
      <c r="K360" s="1430"/>
      <c r="L360" s="1430"/>
      <c r="M360" s="1430"/>
      <c r="N360" s="1430"/>
      <c r="O360" s="1430"/>
      <c r="P360" s="1421"/>
      <c r="Q360" s="1501"/>
      <c r="R360" s="1501"/>
      <c r="S360" s="1434"/>
      <c r="T360" s="1434"/>
      <c r="U360" s="1501"/>
      <c r="V360" s="1501"/>
      <c r="W360" s="1501"/>
    </row>
    <row r="361" spans="1:23" ht="14.25">
      <c r="A361" s="1434"/>
      <c r="B361" s="1741"/>
      <c r="C361" s="1531"/>
      <c r="D361" s="1532"/>
      <c r="E361" s="1421"/>
      <c r="F361" s="1430"/>
      <c r="G361" s="1434"/>
      <c r="H361" s="1434"/>
      <c r="I361" s="1434"/>
      <c r="J361" s="1430"/>
      <c r="K361" s="1430"/>
      <c r="L361" s="1430"/>
      <c r="M361" s="1430"/>
      <c r="N361" s="1430"/>
      <c r="O361" s="1430"/>
      <c r="P361" s="1421"/>
      <c r="Q361" s="1501"/>
      <c r="R361" s="1501"/>
      <c r="S361" s="1434"/>
      <c r="T361" s="1434"/>
      <c r="U361" s="1501"/>
      <c r="V361" s="1501"/>
      <c r="W361" s="1501"/>
    </row>
    <row r="362" spans="1:23" ht="14.25">
      <c r="A362" s="1434"/>
      <c r="B362" s="1741"/>
      <c r="C362" s="1531"/>
      <c r="D362" s="1532"/>
      <c r="E362" s="1421"/>
      <c r="F362" s="1430"/>
      <c r="G362" s="1434"/>
      <c r="H362" s="1434"/>
      <c r="I362" s="1434"/>
      <c r="J362" s="1430"/>
      <c r="K362" s="1430"/>
      <c r="L362" s="1430"/>
      <c r="M362" s="1430"/>
      <c r="N362" s="1430"/>
      <c r="O362" s="1430"/>
      <c r="P362" s="1421"/>
      <c r="Q362" s="1501"/>
      <c r="R362" s="1501"/>
      <c r="S362" s="1434"/>
      <c r="T362" s="1434"/>
      <c r="U362" s="1501"/>
      <c r="V362" s="1501"/>
      <c r="W362" s="1501"/>
    </row>
    <row r="363" spans="1:23" ht="14.25">
      <c r="A363" s="1434"/>
      <c r="B363" s="1741"/>
      <c r="C363" s="1531"/>
      <c r="D363" s="1532"/>
      <c r="E363" s="1421"/>
      <c r="F363" s="1430"/>
      <c r="G363" s="1434"/>
      <c r="H363" s="1434"/>
      <c r="I363" s="1434"/>
      <c r="J363" s="1430"/>
      <c r="K363" s="1430"/>
      <c r="L363" s="1430"/>
      <c r="M363" s="1430"/>
      <c r="N363" s="1430"/>
      <c r="O363" s="1430"/>
      <c r="P363" s="1421"/>
      <c r="Q363" s="1501"/>
      <c r="R363" s="1501"/>
      <c r="S363" s="1434"/>
      <c r="T363" s="1434"/>
      <c r="U363" s="1501"/>
      <c r="V363" s="1501"/>
      <c r="W363" s="1501"/>
    </row>
    <row r="364" spans="1:23" ht="14.25">
      <c r="A364" s="1434"/>
      <c r="B364" s="1741"/>
      <c r="C364" s="1531"/>
      <c r="D364" s="1532"/>
      <c r="E364" s="1421"/>
      <c r="F364" s="1430"/>
      <c r="G364" s="1434"/>
      <c r="H364" s="1434"/>
      <c r="I364" s="1434"/>
      <c r="J364" s="1430"/>
      <c r="K364" s="1430"/>
      <c r="L364" s="1430"/>
      <c r="M364" s="1430"/>
      <c r="N364" s="1430"/>
      <c r="O364" s="1430"/>
      <c r="P364" s="1421"/>
      <c r="Q364" s="1501"/>
      <c r="R364" s="1501"/>
      <c r="S364" s="1434"/>
      <c r="T364" s="1434"/>
      <c r="U364" s="1501"/>
      <c r="V364" s="1501"/>
      <c r="W364" s="1501"/>
    </row>
    <row r="365" spans="1:23" ht="14.25">
      <c r="A365" s="1434"/>
      <c r="B365" s="1741"/>
      <c r="C365" s="1531"/>
      <c r="D365" s="1532"/>
      <c r="E365" s="1421"/>
      <c r="F365" s="1430"/>
      <c r="G365" s="1434"/>
      <c r="H365" s="1434"/>
      <c r="I365" s="1434"/>
      <c r="J365" s="1430"/>
      <c r="K365" s="1430"/>
      <c r="L365" s="1430"/>
      <c r="M365" s="1430"/>
      <c r="N365" s="1430"/>
      <c r="O365" s="1430"/>
      <c r="P365" s="1421"/>
      <c r="Q365" s="1501"/>
      <c r="R365" s="1501"/>
      <c r="S365" s="1434"/>
      <c r="T365" s="1434"/>
      <c r="U365" s="1501"/>
      <c r="V365" s="1501"/>
      <c r="W365" s="1501"/>
    </row>
    <row r="366" spans="1:23" ht="14.25">
      <c r="A366" s="1434"/>
      <c r="B366" s="1741"/>
      <c r="C366" s="1531"/>
      <c r="D366" s="1532"/>
      <c r="E366" s="1421"/>
      <c r="F366" s="1430"/>
      <c r="G366" s="1434"/>
      <c r="H366" s="1434"/>
      <c r="I366" s="1434"/>
      <c r="J366" s="1430"/>
      <c r="K366" s="1430"/>
      <c r="L366" s="1430"/>
      <c r="M366" s="1430"/>
      <c r="N366" s="1430"/>
      <c r="O366" s="1430"/>
      <c r="P366" s="1421"/>
      <c r="Q366" s="1501"/>
      <c r="R366" s="1501"/>
      <c r="S366" s="1434"/>
      <c r="T366" s="1434"/>
      <c r="U366" s="1501"/>
      <c r="V366" s="1501"/>
      <c r="W366" s="1501"/>
    </row>
    <row r="367" spans="1:23" ht="14.25">
      <c r="A367" s="1434"/>
      <c r="B367" s="1741"/>
      <c r="C367" s="1531"/>
      <c r="D367" s="1532"/>
      <c r="E367" s="1421"/>
      <c r="F367" s="1430"/>
      <c r="G367" s="1434"/>
      <c r="H367" s="1434"/>
      <c r="I367" s="1434"/>
      <c r="J367" s="1430"/>
      <c r="K367" s="1430"/>
      <c r="L367" s="1430"/>
      <c r="M367" s="1430"/>
      <c r="N367" s="1430"/>
      <c r="O367" s="1430"/>
      <c r="P367" s="1421"/>
      <c r="Q367" s="1501"/>
      <c r="R367" s="1501"/>
      <c r="S367" s="1434"/>
      <c r="T367" s="1434"/>
      <c r="U367" s="1501"/>
      <c r="V367" s="1501"/>
      <c r="W367" s="1501"/>
    </row>
    <row r="368" spans="1:23" ht="14.25">
      <c r="A368" s="1434"/>
      <c r="B368" s="1741"/>
      <c r="C368" s="1531"/>
      <c r="D368" s="1532"/>
      <c r="E368" s="1421"/>
      <c r="F368" s="1430"/>
      <c r="G368" s="1434"/>
      <c r="H368" s="1434"/>
      <c r="I368" s="1434"/>
      <c r="J368" s="1430"/>
      <c r="K368" s="1430"/>
      <c r="L368" s="1430"/>
      <c r="M368" s="1430"/>
      <c r="N368" s="1430"/>
      <c r="O368" s="1430"/>
      <c r="P368" s="1421"/>
      <c r="Q368" s="1501"/>
      <c r="R368" s="1501"/>
      <c r="S368" s="1434"/>
      <c r="T368" s="1434"/>
      <c r="U368" s="1501"/>
      <c r="V368" s="1501"/>
      <c r="W368" s="1501"/>
    </row>
    <row r="369" spans="1:23" ht="14.25">
      <c r="A369" s="1434"/>
      <c r="B369" s="1741"/>
      <c r="C369" s="1531"/>
      <c r="D369" s="1532"/>
      <c r="E369" s="1421"/>
      <c r="F369" s="1430"/>
      <c r="G369" s="1434"/>
      <c r="H369" s="1434"/>
      <c r="I369" s="1434"/>
      <c r="J369" s="1430"/>
      <c r="K369" s="1430"/>
      <c r="L369" s="1430"/>
      <c r="M369" s="1430"/>
      <c r="N369" s="1430"/>
      <c r="O369" s="1430"/>
      <c r="P369" s="1421"/>
      <c r="Q369" s="1501"/>
      <c r="R369" s="1501"/>
      <c r="S369" s="1434"/>
      <c r="T369" s="1434"/>
      <c r="U369" s="1501"/>
      <c r="V369" s="1501"/>
      <c r="W369" s="1501"/>
    </row>
    <row r="370" spans="1:23" ht="14.25">
      <c r="A370" s="1434"/>
      <c r="B370" s="1741"/>
      <c r="C370" s="1531"/>
      <c r="D370" s="1532"/>
      <c r="E370" s="1421"/>
      <c r="F370" s="1430"/>
      <c r="G370" s="1434"/>
      <c r="H370" s="1434"/>
      <c r="I370" s="1434"/>
      <c r="J370" s="1430"/>
      <c r="K370" s="1430"/>
      <c r="L370" s="1430"/>
      <c r="M370" s="1430"/>
      <c r="N370" s="1430"/>
      <c r="O370" s="1430"/>
      <c r="P370" s="1421"/>
      <c r="Q370" s="1501"/>
      <c r="R370" s="1501"/>
      <c r="S370" s="1434"/>
      <c r="T370" s="1434"/>
      <c r="U370" s="1501"/>
      <c r="V370" s="1501"/>
      <c r="W370" s="1501"/>
    </row>
    <row r="371" spans="1:23" ht="14.25">
      <c r="A371" s="1434"/>
      <c r="B371" s="1741"/>
      <c r="C371" s="1531"/>
      <c r="D371" s="1532"/>
      <c r="E371" s="1421"/>
      <c r="F371" s="1430"/>
      <c r="G371" s="1434"/>
      <c r="H371" s="1434"/>
      <c r="I371" s="1434"/>
      <c r="J371" s="1430"/>
      <c r="K371" s="1430"/>
      <c r="L371" s="1430"/>
      <c r="M371" s="1430"/>
      <c r="N371" s="1430"/>
      <c r="O371" s="1430"/>
      <c r="P371" s="1421"/>
      <c r="Q371" s="1501"/>
      <c r="R371" s="1501"/>
      <c r="S371" s="1434"/>
      <c r="T371" s="1434"/>
      <c r="U371" s="1501"/>
      <c r="V371" s="1501"/>
      <c r="W371" s="1501"/>
    </row>
    <row r="372" spans="1:23" ht="14.25">
      <c r="A372" s="1434"/>
      <c r="B372" s="1741"/>
      <c r="C372" s="1531"/>
      <c r="D372" s="1532"/>
      <c r="E372" s="1421"/>
      <c r="F372" s="1430"/>
      <c r="G372" s="1434"/>
      <c r="H372" s="1434"/>
      <c r="I372" s="1434"/>
      <c r="J372" s="1430"/>
      <c r="K372" s="1430"/>
      <c r="L372" s="1430"/>
      <c r="M372" s="1430"/>
      <c r="N372" s="1430"/>
      <c r="O372" s="1430"/>
      <c r="P372" s="1421"/>
      <c r="Q372" s="1501"/>
      <c r="R372" s="1501"/>
      <c r="S372" s="1434"/>
      <c r="T372" s="1434"/>
      <c r="U372" s="1501"/>
      <c r="V372" s="1501"/>
      <c r="W372" s="1501"/>
    </row>
    <row r="373" spans="1:23" ht="14.25">
      <c r="A373" s="1434"/>
      <c r="B373" s="1741"/>
      <c r="C373" s="1531"/>
      <c r="D373" s="1532"/>
      <c r="E373" s="1421"/>
      <c r="F373" s="1430"/>
      <c r="G373" s="1434"/>
      <c r="H373" s="1434"/>
      <c r="I373" s="1434"/>
      <c r="J373" s="1430"/>
      <c r="K373" s="1430"/>
      <c r="L373" s="1430"/>
      <c r="M373" s="1430"/>
      <c r="N373" s="1430"/>
      <c r="O373" s="1430"/>
      <c r="P373" s="1421"/>
      <c r="Q373" s="1501"/>
      <c r="R373" s="1501"/>
      <c r="S373" s="1434"/>
      <c r="T373" s="1434"/>
      <c r="U373" s="1501"/>
      <c r="V373" s="1501"/>
      <c r="W373" s="1501"/>
    </row>
    <row r="374" spans="1:23" ht="14.25">
      <c r="A374" s="1434"/>
      <c r="B374" s="1741"/>
      <c r="C374" s="1531"/>
      <c r="D374" s="1532"/>
      <c r="E374" s="1421"/>
      <c r="F374" s="1430"/>
      <c r="G374" s="1434"/>
      <c r="H374" s="1434"/>
      <c r="I374" s="1434"/>
      <c r="J374" s="1430"/>
      <c r="K374" s="1430"/>
      <c r="L374" s="1430"/>
      <c r="M374" s="1430"/>
      <c r="N374" s="1430"/>
      <c r="O374" s="1430"/>
      <c r="P374" s="1421"/>
      <c r="Q374" s="1501"/>
      <c r="R374" s="1501"/>
      <c r="S374" s="1434"/>
      <c r="T374" s="1434"/>
      <c r="U374" s="1501"/>
      <c r="V374" s="1501"/>
      <c r="W374" s="1501"/>
    </row>
    <row r="375" spans="1:23" ht="14.25">
      <c r="A375" s="1434"/>
      <c r="B375" s="1741"/>
      <c r="C375" s="1531"/>
      <c r="D375" s="1532"/>
      <c r="E375" s="1421"/>
      <c r="F375" s="1430"/>
      <c r="G375" s="1434"/>
      <c r="H375" s="1434"/>
      <c r="I375" s="1434"/>
      <c r="J375" s="1430"/>
      <c r="K375" s="1430"/>
      <c r="L375" s="1430"/>
      <c r="M375" s="1430"/>
      <c r="N375" s="1430"/>
      <c r="O375" s="1430"/>
      <c r="P375" s="1421"/>
      <c r="Q375" s="1501"/>
      <c r="R375" s="1501"/>
      <c r="S375" s="1434"/>
      <c r="T375" s="1434"/>
      <c r="U375" s="1501"/>
      <c r="V375" s="1501"/>
      <c r="W375" s="1501"/>
    </row>
    <row r="376" spans="1:23" ht="14.25">
      <c r="A376" s="1434"/>
      <c r="B376" s="1741"/>
      <c r="C376" s="1531"/>
      <c r="D376" s="1532"/>
      <c r="E376" s="1421"/>
      <c r="F376" s="1430"/>
      <c r="G376" s="1434"/>
      <c r="H376" s="1434"/>
      <c r="I376" s="1434"/>
      <c r="J376" s="1430"/>
      <c r="K376" s="1430"/>
      <c r="L376" s="1430"/>
      <c r="M376" s="1430"/>
      <c r="N376" s="1430"/>
      <c r="O376" s="1430"/>
      <c r="P376" s="1421"/>
      <c r="Q376" s="1501"/>
      <c r="R376" s="1501"/>
      <c r="S376" s="1434"/>
      <c r="T376" s="1434"/>
      <c r="U376" s="1501"/>
      <c r="V376" s="1501"/>
      <c r="W376" s="1501"/>
    </row>
    <row r="377" spans="1:23" ht="14.25">
      <c r="A377" s="1434"/>
      <c r="B377" s="1741"/>
      <c r="C377" s="1531"/>
      <c r="D377" s="1532"/>
      <c r="E377" s="1421"/>
      <c r="F377" s="1430"/>
      <c r="G377" s="1434"/>
      <c r="H377" s="1434"/>
      <c r="I377" s="1434"/>
      <c r="J377" s="1430"/>
      <c r="K377" s="1430"/>
      <c r="L377" s="1430"/>
      <c r="M377" s="1430"/>
      <c r="N377" s="1430"/>
      <c r="O377" s="1430"/>
      <c r="P377" s="1421"/>
      <c r="Q377" s="1501"/>
      <c r="R377" s="1501"/>
      <c r="S377" s="1434"/>
      <c r="T377" s="1434"/>
      <c r="U377" s="1501"/>
      <c r="V377" s="1501"/>
      <c r="W377" s="1501"/>
    </row>
    <row r="378" spans="1:23" ht="14.25">
      <c r="A378" s="1434"/>
      <c r="B378" s="1741"/>
      <c r="C378" s="1531"/>
      <c r="D378" s="1532"/>
      <c r="E378" s="1421"/>
      <c r="F378" s="1430"/>
      <c r="G378" s="1434"/>
      <c r="H378" s="1434"/>
      <c r="I378" s="1434"/>
      <c r="J378" s="1430"/>
      <c r="K378" s="1430"/>
      <c r="L378" s="1430"/>
      <c r="M378" s="1430"/>
      <c r="N378" s="1430"/>
      <c r="O378" s="1430"/>
      <c r="P378" s="1421"/>
      <c r="Q378" s="1501"/>
      <c r="R378" s="1501"/>
      <c r="S378" s="1434"/>
      <c r="T378" s="1434"/>
      <c r="U378" s="1501"/>
      <c r="V378" s="1501"/>
      <c r="W378" s="1501"/>
    </row>
    <row r="379" spans="1:23" ht="14.25">
      <c r="A379" s="1434"/>
      <c r="B379" s="1741"/>
      <c r="C379" s="1531"/>
      <c r="D379" s="1532"/>
      <c r="E379" s="1421"/>
      <c r="F379" s="1430"/>
      <c r="G379" s="1434"/>
      <c r="H379" s="1434"/>
      <c r="I379" s="1434"/>
      <c r="J379" s="1430"/>
      <c r="K379" s="1430"/>
      <c r="L379" s="1430"/>
      <c r="M379" s="1430"/>
      <c r="N379" s="1430"/>
      <c r="O379" s="1430"/>
      <c r="P379" s="1421"/>
      <c r="Q379" s="1501"/>
      <c r="R379" s="1501"/>
      <c r="S379" s="1434"/>
      <c r="T379" s="1434"/>
      <c r="U379" s="1501"/>
      <c r="V379" s="1501"/>
      <c r="W379" s="1501"/>
    </row>
    <row r="380" spans="1:23" ht="14.25">
      <c r="A380" s="1434"/>
      <c r="B380" s="1741"/>
      <c r="C380" s="1531"/>
      <c r="D380" s="1532"/>
      <c r="E380" s="1421"/>
      <c r="F380" s="1430"/>
      <c r="G380" s="1434"/>
      <c r="H380" s="1434"/>
      <c r="I380" s="1434"/>
      <c r="J380" s="1430"/>
      <c r="K380" s="1430"/>
      <c r="L380" s="1430"/>
      <c r="M380" s="1430"/>
      <c r="N380" s="1430"/>
      <c r="O380" s="1430"/>
      <c r="P380" s="1421"/>
      <c r="Q380" s="1501"/>
      <c r="R380" s="1501"/>
      <c r="S380" s="1434"/>
      <c r="T380" s="1434"/>
      <c r="U380" s="1501"/>
      <c r="V380" s="1501"/>
      <c r="W380" s="1501"/>
    </row>
    <row r="381" spans="1:23" ht="14.25">
      <c r="A381" s="1434"/>
      <c r="B381" s="1741"/>
      <c r="C381" s="1531"/>
      <c r="D381" s="1532"/>
      <c r="E381" s="1421"/>
      <c r="F381" s="1430"/>
      <c r="G381" s="1434"/>
      <c r="H381" s="1434"/>
      <c r="I381" s="1434"/>
      <c r="J381" s="1430"/>
      <c r="K381" s="1430"/>
      <c r="L381" s="1430"/>
      <c r="M381" s="1430"/>
      <c r="N381" s="1430"/>
      <c r="O381" s="1430"/>
      <c r="P381" s="1421"/>
      <c r="Q381" s="1501"/>
      <c r="R381" s="1501"/>
      <c r="S381" s="1434"/>
      <c r="T381" s="1434"/>
      <c r="U381" s="1501"/>
      <c r="V381" s="1501"/>
      <c r="W381" s="1501"/>
    </row>
    <row r="382" spans="1:23" ht="14.25">
      <c r="A382" s="1434"/>
      <c r="B382" s="1741"/>
      <c r="C382" s="1531"/>
      <c r="D382" s="1532"/>
      <c r="E382" s="1421"/>
      <c r="F382" s="1430"/>
      <c r="G382" s="1434"/>
      <c r="H382" s="1434"/>
      <c r="I382" s="1434"/>
      <c r="J382" s="1430"/>
      <c r="K382" s="1430"/>
      <c r="L382" s="1430"/>
      <c r="M382" s="1430"/>
      <c r="N382" s="1430"/>
      <c r="O382" s="1430"/>
      <c r="P382" s="1421"/>
      <c r="Q382" s="1501"/>
      <c r="R382" s="1501"/>
      <c r="S382" s="1434"/>
      <c r="T382" s="1434"/>
      <c r="U382" s="1501"/>
      <c r="V382" s="1501"/>
      <c r="W382" s="1501"/>
    </row>
    <row r="383" spans="1:23" ht="14.25">
      <c r="A383" s="1434"/>
      <c r="B383" s="1741"/>
      <c r="C383" s="1531"/>
      <c r="D383" s="1532"/>
      <c r="E383" s="1421"/>
      <c r="F383" s="1430"/>
      <c r="G383" s="1434"/>
      <c r="H383" s="1434"/>
      <c r="I383" s="1434"/>
      <c r="J383" s="1430"/>
      <c r="K383" s="1430"/>
      <c r="L383" s="1430"/>
      <c r="M383" s="1430"/>
      <c r="N383" s="1430"/>
      <c r="O383" s="1430"/>
      <c r="P383" s="1421"/>
      <c r="Q383" s="1501"/>
      <c r="R383" s="1501"/>
      <c r="S383" s="1434"/>
      <c r="T383" s="1434"/>
      <c r="U383" s="1501"/>
      <c r="V383" s="1501"/>
      <c r="W383" s="1501"/>
    </row>
    <row r="384" spans="1:23" ht="14.25">
      <c r="A384" s="1434"/>
      <c r="B384" s="1741"/>
      <c r="C384" s="1531"/>
      <c r="D384" s="1532"/>
      <c r="E384" s="1421"/>
      <c r="F384" s="1430"/>
      <c r="G384" s="1434"/>
      <c r="H384" s="1434"/>
      <c r="I384" s="1434"/>
      <c r="J384" s="1430"/>
      <c r="K384" s="1430"/>
      <c r="L384" s="1430"/>
      <c r="M384" s="1430"/>
      <c r="N384" s="1430"/>
      <c r="O384" s="1430"/>
      <c r="P384" s="1421"/>
      <c r="Q384" s="1501"/>
      <c r="R384" s="1501"/>
      <c r="S384" s="1434"/>
      <c r="T384" s="1434"/>
      <c r="U384" s="1501"/>
      <c r="V384" s="1501"/>
      <c r="W384" s="1501"/>
    </row>
    <row r="385" spans="1:23" ht="14.25">
      <c r="A385" s="1434"/>
      <c r="B385" s="1741"/>
      <c r="C385" s="1531"/>
      <c r="D385" s="1532"/>
      <c r="E385" s="1421"/>
      <c r="F385" s="1430"/>
      <c r="G385" s="1434"/>
      <c r="H385" s="1434"/>
      <c r="I385" s="1434"/>
      <c r="J385" s="1430"/>
      <c r="K385" s="1430"/>
      <c r="L385" s="1430"/>
      <c r="M385" s="1430"/>
      <c r="N385" s="1430"/>
      <c r="O385" s="1430"/>
      <c r="P385" s="1421"/>
      <c r="Q385" s="1501"/>
      <c r="R385" s="1501"/>
      <c r="S385" s="1434"/>
      <c r="T385" s="1434"/>
      <c r="U385" s="1501"/>
      <c r="V385" s="1501"/>
      <c r="W385" s="1501"/>
    </row>
    <row r="386" spans="1:23" ht="14.25">
      <c r="A386" s="1434"/>
      <c r="B386" s="1741"/>
      <c r="C386" s="1531"/>
      <c r="D386" s="1532"/>
      <c r="E386" s="1421"/>
      <c r="F386" s="1430"/>
      <c r="G386" s="1434"/>
      <c r="H386" s="1434"/>
      <c r="I386" s="1434"/>
      <c r="J386" s="1430"/>
      <c r="K386" s="1430"/>
      <c r="L386" s="1430"/>
      <c r="M386" s="1430"/>
      <c r="N386" s="1430"/>
      <c r="O386" s="1430"/>
      <c r="P386" s="1421"/>
      <c r="Q386" s="1501"/>
      <c r="R386" s="1501"/>
      <c r="S386" s="1434"/>
      <c r="T386" s="1434"/>
      <c r="U386" s="1501"/>
      <c r="V386" s="1501"/>
      <c r="W386" s="1501"/>
    </row>
    <row r="387" spans="1:23" ht="14.25">
      <c r="A387" s="1434"/>
      <c r="B387" s="1741"/>
      <c r="C387" s="1531"/>
      <c r="D387" s="1532"/>
      <c r="E387" s="1421"/>
      <c r="F387" s="1430"/>
      <c r="G387" s="1434"/>
      <c r="H387" s="1434"/>
      <c r="I387" s="1434"/>
      <c r="J387" s="1430"/>
      <c r="K387" s="1430"/>
      <c r="L387" s="1430"/>
      <c r="M387" s="1430"/>
      <c r="N387" s="1430"/>
      <c r="O387" s="1430"/>
      <c r="P387" s="1421"/>
      <c r="Q387" s="1501"/>
      <c r="R387" s="1501"/>
      <c r="S387" s="1434"/>
      <c r="T387" s="1434"/>
      <c r="U387" s="1501"/>
      <c r="V387" s="1501"/>
      <c r="W387" s="1501"/>
    </row>
    <row r="388" spans="1:23" ht="14.25">
      <c r="A388" s="1434"/>
      <c r="B388" s="1741"/>
      <c r="C388" s="1531"/>
      <c r="D388" s="1532"/>
      <c r="E388" s="1421"/>
      <c r="F388" s="1430"/>
      <c r="G388" s="1434"/>
      <c r="H388" s="1434"/>
      <c r="I388" s="1434"/>
      <c r="J388" s="1430"/>
      <c r="K388" s="1430"/>
      <c r="L388" s="1430"/>
      <c r="M388" s="1430"/>
      <c r="N388" s="1430"/>
      <c r="O388" s="1430"/>
      <c r="P388" s="1421"/>
      <c r="Q388" s="1501"/>
      <c r="R388" s="1501"/>
      <c r="S388" s="1434"/>
      <c r="T388" s="1434"/>
      <c r="U388" s="1501"/>
      <c r="V388" s="1501"/>
      <c r="W388" s="1501"/>
    </row>
    <row r="389" spans="1:23" ht="14.25">
      <c r="A389" s="1434"/>
      <c r="B389" s="1741"/>
      <c r="C389" s="1531"/>
      <c r="D389" s="1532"/>
      <c r="E389" s="1421"/>
      <c r="F389" s="1430"/>
      <c r="G389" s="1434"/>
      <c r="H389" s="1434"/>
      <c r="I389" s="1434"/>
      <c r="J389" s="1430"/>
      <c r="K389" s="1430"/>
      <c r="L389" s="1430"/>
      <c r="M389" s="1430"/>
      <c r="N389" s="1430"/>
      <c r="O389" s="1430"/>
      <c r="P389" s="1421"/>
      <c r="Q389" s="1501"/>
      <c r="R389" s="1501"/>
      <c r="S389" s="1434"/>
      <c r="T389" s="1434"/>
      <c r="U389" s="1501"/>
      <c r="V389" s="1501"/>
      <c r="W389" s="1501"/>
    </row>
    <row r="390" spans="1:23" ht="14.25">
      <c r="A390" s="1434"/>
      <c r="B390" s="1741"/>
      <c r="C390" s="1531"/>
      <c r="D390" s="1532"/>
      <c r="E390" s="1421"/>
      <c r="F390" s="1430"/>
      <c r="G390" s="1434"/>
      <c r="H390" s="1434"/>
      <c r="I390" s="1434"/>
      <c r="J390" s="1430"/>
      <c r="K390" s="1430"/>
      <c r="L390" s="1430"/>
      <c r="M390" s="1430"/>
      <c r="N390" s="1430"/>
      <c r="O390" s="1430"/>
      <c r="P390" s="1421"/>
      <c r="Q390" s="1501"/>
      <c r="R390" s="1501"/>
      <c r="S390" s="1434"/>
      <c r="T390" s="1434"/>
      <c r="U390" s="1501"/>
      <c r="V390" s="1501"/>
      <c r="W390" s="1501"/>
    </row>
    <row r="391" spans="1:23" ht="14.25">
      <c r="A391" s="1434"/>
      <c r="B391" s="1741"/>
      <c r="C391" s="1531"/>
      <c r="D391" s="1532"/>
      <c r="E391" s="1421"/>
      <c r="F391" s="1430"/>
      <c r="G391" s="1434"/>
      <c r="H391" s="1434"/>
      <c r="I391" s="1434"/>
      <c r="J391" s="1430"/>
      <c r="K391" s="1430"/>
      <c r="L391" s="1430"/>
      <c r="M391" s="1430"/>
      <c r="N391" s="1430"/>
      <c r="O391" s="1430"/>
      <c r="P391" s="1421"/>
      <c r="Q391" s="1501"/>
      <c r="R391" s="1501"/>
      <c r="S391" s="1434"/>
      <c r="T391" s="1434"/>
      <c r="U391" s="1501"/>
      <c r="V391" s="1501"/>
      <c r="W391" s="1501"/>
    </row>
    <row r="392" spans="1:23" ht="14.25">
      <c r="A392" s="1434"/>
      <c r="B392" s="1741"/>
      <c r="C392" s="1531"/>
      <c r="D392" s="1532"/>
      <c r="E392" s="1421"/>
      <c r="F392" s="1430"/>
      <c r="G392" s="1434"/>
      <c r="H392" s="1434"/>
      <c r="I392" s="1434"/>
      <c r="J392" s="1430"/>
      <c r="K392" s="1430"/>
      <c r="L392" s="1430"/>
      <c r="M392" s="1430"/>
      <c r="N392" s="1430"/>
      <c r="O392" s="1430"/>
      <c r="P392" s="1421"/>
      <c r="Q392" s="1501"/>
      <c r="R392" s="1501"/>
      <c r="S392" s="1434"/>
      <c r="T392" s="1434"/>
      <c r="U392" s="1501"/>
      <c r="V392" s="1501"/>
      <c r="W392" s="1501"/>
    </row>
    <row r="393" spans="1:23" ht="14.25">
      <c r="A393" s="1434"/>
      <c r="B393" s="1741"/>
      <c r="C393" s="1531"/>
      <c r="D393" s="1532"/>
      <c r="E393" s="1421"/>
      <c r="F393" s="1430"/>
      <c r="G393" s="1434"/>
      <c r="H393" s="1434"/>
      <c r="I393" s="1434"/>
      <c r="J393" s="1430"/>
      <c r="K393" s="1430"/>
      <c r="L393" s="1430"/>
      <c r="M393" s="1430"/>
      <c r="N393" s="1430"/>
      <c r="O393" s="1430"/>
      <c r="P393" s="1421"/>
      <c r="Q393" s="1501"/>
      <c r="R393" s="1501"/>
      <c r="S393" s="1434"/>
      <c r="T393" s="1434"/>
      <c r="U393" s="1501"/>
      <c r="V393" s="1501"/>
      <c r="W393" s="1501"/>
    </row>
    <row r="394" spans="1:23" ht="14.25">
      <c r="A394" s="1434"/>
      <c r="B394" s="1741"/>
      <c r="C394" s="1531"/>
      <c r="D394" s="1532"/>
      <c r="E394" s="1421"/>
      <c r="F394" s="1430"/>
      <c r="G394" s="1434"/>
      <c r="H394" s="1434"/>
      <c r="I394" s="1434"/>
      <c r="J394" s="1430"/>
      <c r="K394" s="1430"/>
      <c r="L394" s="1430"/>
      <c r="M394" s="1430"/>
      <c r="N394" s="1430"/>
      <c r="O394" s="1430"/>
      <c r="P394" s="1421"/>
      <c r="Q394" s="1501"/>
      <c r="R394" s="1501"/>
      <c r="S394" s="1434"/>
      <c r="T394" s="1434"/>
      <c r="U394" s="1501"/>
      <c r="V394" s="1501"/>
      <c r="W394" s="1501"/>
    </row>
    <row r="395" spans="1:23" ht="14.25">
      <c r="A395" s="1434"/>
      <c r="B395" s="1741"/>
      <c r="C395" s="1531"/>
      <c r="D395" s="1532"/>
      <c r="E395" s="1421"/>
      <c r="F395" s="1430"/>
      <c r="G395" s="1434"/>
      <c r="H395" s="1434"/>
      <c r="I395" s="1434"/>
      <c r="J395" s="1430"/>
      <c r="K395" s="1430"/>
      <c r="L395" s="1430"/>
      <c r="M395" s="1430"/>
      <c r="N395" s="1430"/>
      <c r="O395" s="1430"/>
      <c r="P395" s="1421"/>
      <c r="Q395" s="1501"/>
      <c r="R395" s="1501"/>
      <c r="S395" s="1434"/>
      <c r="T395" s="1434"/>
      <c r="U395" s="1501"/>
      <c r="V395" s="1501"/>
      <c r="W395" s="1501"/>
    </row>
    <row r="396" spans="1:23" ht="14.25">
      <c r="A396" s="1434"/>
      <c r="B396" s="1741"/>
      <c r="C396" s="1531"/>
      <c r="D396" s="1532"/>
      <c r="E396" s="1421"/>
      <c r="F396" s="1430"/>
      <c r="G396" s="1434"/>
      <c r="H396" s="1434"/>
      <c r="I396" s="1434"/>
      <c r="J396" s="1430"/>
      <c r="K396" s="1430"/>
      <c r="L396" s="1430"/>
      <c r="M396" s="1430"/>
      <c r="N396" s="1430"/>
      <c r="O396" s="1430"/>
      <c r="P396" s="1421"/>
      <c r="Q396" s="1501"/>
      <c r="R396" s="1501"/>
      <c r="S396" s="1434"/>
      <c r="T396" s="1434"/>
      <c r="U396" s="1501"/>
      <c r="V396" s="1501"/>
      <c r="W396" s="1501"/>
    </row>
    <row r="397" spans="1:23" ht="14.25">
      <c r="A397" s="1434"/>
      <c r="B397" s="1741"/>
      <c r="C397" s="1531"/>
      <c r="D397" s="1532"/>
      <c r="E397" s="1421"/>
      <c r="F397" s="1430"/>
      <c r="G397" s="1434"/>
      <c r="H397" s="1434"/>
      <c r="I397" s="1434"/>
      <c r="J397" s="1430"/>
      <c r="K397" s="1430"/>
      <c r="L397" s="1430"/>
      <c r="M397" s="1430"/>
      <c r="N397" s="1430"/>
      <c r="O397" s="1430"/>
      <c r="P397" s="1421"/>
      <c r="Q397" s="1501"/>
      <c r="R397" s="1501"/>
      <c r="S397" s="1434"/>
      <c r="T397" s="1434"/>
      <c r="U397" s="1501"/>
      <c r="V397" s="1501"/>
      <c r="W397" s="1501"/>
    </row>
    <row r="398" spans="1:23" ht="14.25">
      <c r="A398" s="1434"/>
      <c r="B398" s="1741"/>
      <c r="C398" s="1531"/>
      <c r="D398" s="1532"/>
      <c r="E398" s="1421"/>
      <c r="F398" s="1430"/>
      <c r="G398" s="1434"/>
      <c r="H398" s="1434"/>
      <c r="I398" s="1434"/>
      <c r="J398" s="1430"/>
      <c r="K398" s="1430"/>
      <c r="L398" s="1430"/>
      <c r="M398" s="1430"/>
      <c r="N398" s="1430"/>
      <c r="O398" s="1430"/>
      <c r="P398" s="1421"/>
      <c r="Q398" s="1501"/>
      <c r="R398" s="1501"/>
      <c r="S398" s="1434"/>
      <c r="T398" s="1434"/>
      <c r="U398" s="1501"/>
      <c r="V398" s="1501"/>
      <c r="W398" s="1501"/>
    </row>
    <row r="399" spans="1:23" ht="14.25">
      <c r="A399" s="1434"/>
      <c r="B399" s="1741"/>
      <c r="C399" s="1531"/>
      <c r="D399" s="1532"/>
      <c r="E399" s="1421"/>
      <c r="F399" s="1430"/>
      <c r="G399" s="1434"/>
      <c r="H399" s="1434"/>
      <c r="I399" s="1434"/>
      <c r="J399" s="1430"/>
      <c r="K399" s="1430"/>
      <c r="L399" s="1430"/>
      <c r="M399" s="1430"/>
      <c r="N399" s="1430"/>
      <c r="O399" s="1430"/>
      <c r="P399" s="1421"/>
      <c r="Q399" s="1501"/>
      <c r="R399" s="1501"/>
      <c r="S399" s="1434"/>
      <c r="T399" s="1434"/>
      <c r="U399" s="1501"/>
      <c r="V399" s="1501"/>
      <c r="W399" s="1501"/>
    </row>
    <row r="400" spans="1:23" ht="14.25">
      <c r="A400" s="1434"/>
      <c r="B400" s="1741"/>
      <c r="C400" s="1531"/>
      <c r="D400" s="1532"/>
      <c r="E400" s="1421"/>
      <c r="F400" s="1430"/>
      <c r="G400" s="1434"/>
      <c r="H400" s="1434"/>
      <c r="I400" s="1434"/>
      <c r="J400" s="1430"/>
      <c r="K400" s="1430"/>
      <c r="L400" s="1430"/>
      <c r="M400" s="1430"/>
      <c r="N400" s="1430"/>
      <c r="O400" s="1430"/>
      <c r="P400" s="1421"/>
      <c r="Q400" s="1501"/>
      <c r="R400" s="1501"/>
      <c r="S400" s="1434"/>
      <c r="T400" s="1434"/>
      <c r="U400" s="1501"/>
      <c r="V400" s="1501"/>
      <c r="W400" s="1501"/>
    </row>
    <row r="401" spans="1:23" ht="14.25">
      <c r="A401" s="1434"/>
      <c r="B401" s="1741"/>
      <c r="C401" s="1531"/>
      <c r="D401" s="1532"/>
      <c r="E401" s="1421"/>
      <c r="F401" s="1430"/>
      <c r="G401" s="1434"/>
      <c r="H401" s="1434"/>
      <c r="I401" s="1434"/>
      <c r="J401" s="1430"/>
      <c r="K401" s="1430"/>
      <c r="L401" s="1430"/>
      <c r="M401" s="1430"/>
      <c r="N401" s="1430"/>
      <c r="O401" s="1430"/>
      <c r="P401" s="1421"/>
      <c r="Q401" s="1501"/>
      <c r="R401" s="1501"/>
      <c r="S401" s="1434"/>
      <c r="T401" s="1434"/>
      <c r="U401" s="1501"/>
      <c r="V401" s="1501"/>
      <c r="W401" s="1501"/>
    </row>
    <row r="402" spans="1:23" ht="14.25">
      <c r="A402" s="1434"/>
      <c r="B402" s="1741"/>
      <c r="C402" s="1531"/>
      <c r="D402" s="1532"/>
      <c r="E402" s="1421"/>
      <c r="F402" s="1430"/>
      <c r="G402" s="1434"/>
      <c r="H402" s="1434"/>
      <c r="I402" s="1434"/>
      <c r="J402" s="1430"/>
      <c r="K402" s="1430"/>
      <c r="L402" s="1430"/>
      <c r="M402" s="1430"/>
      <c r="N402" s="1430"/>
      <c r="O402" s="1430"/>
      <c r="P402" s="1421"/>
      <c r="Q402" s="1501"/>
      <c r="R402" s="1501"/>
      <c r="S402" s="1434"/>
      <c r="T402" s="1434"/>
      <c r="U402" s="1501"/>
      <c r="V402" s="1501"/>
      <c r="W402" s="1501"/>
    </row>
    <row r="403" spans="1:23" ht="14.25">
      <c r="A403" s="1434"/>
      <c r="B403" s="1741"/>
      <c r="C403" s="1531"/>
      <c r="D403" s="1532"/>
      <c r="E403" s="1421"/>
      <c r="F403" s="1430"/>
      <c r="G403" s="1434"/>
      <c r="H403" s="1434"/>
      <c r="I403" s="1434"/>
      <c r="J403" s="1430"/>
      <c r="K403" s="1430"/>
      <c r="L403" s="1430"/>
      <c r="M403" s="1430"/>
      <c r="N403" s="1430"/>
      <c r="O403" s="1430"/>
      <c r="P403" s="1421"/>
      <c r="Q403" s="1501"/>
      <c r="R403" s="1501"/>
      <c r="S403" s="1434"/>
      <c r="T403" s="1434"/>
      <c r="U403" s="1501"/>
      <c r="V403" s="1501"/>
      <c r="W403" s="1501"/>
    </row>
    <row r="404" spans="1:23" ht="14.25">
      <c r="A404" s="1434"/>
      <c r="B404" s="1741"/>
      <c r="C404" s="1531"/>
      <c r="D404" s="1532"/>
      <c r="E404" s="1421"/>
      <c r="F404" s="1430"/>
      <c r="G404" s="1434"/>
      <c r="H404" s="1434"/>
      <c r="I404" s="1434"/>
      <c r="J404" s="1430"/>
      <c r="K404" s="1430"/>
      <c r="L404" s="1430"/>
      <c r="M404" s="1430"/>
      <c r="N404" s="1430"/>
      <c r="O404" s="1430"/>
      <c r="P404" s="1421"/>
      <c r="Q404" s="1501"/>
      <c r="R404" s="1501"/>
      <c r="S404" s="1434"/>
      <c r="T404" s="1434"/>
      <c r="U404" s="1501"/>
      <c r="V404" s="1501"/>
      <c r="W404" s="1501"/>
    </row>
    <row r="405" spans="1:23" ht="14.25">
      <c r="A405" s="1434"/>
      <c r="B405" s="1741"/>
      <c r="C405" s="1531"/>
      <c r="D405" s="1532"/>
      <c r="E405" s="1421"/>
      <c r="F405" s="1430"/>
      <c r="G405" s="1434"/>
      <c r="H405" s="1434"/>
      <c r="I405" s="1434"/>
      <c r="J405" s="1430"/>
      <c r="K405" s="1430"/>
      <c r="L405" s="1430"/>
      <c r="M405" s="1430"/>
      <c r="N405" s="1430"/>
      <c r="O405" s="1430"/>
      <c r="P405" s="1421"/>
      <c r="Q405" s="1501"/>
      <c r="R405" s="1501"/>
      <c r="S405" s="1434"/>
      <c r="T405" s="1434"/>
      <c r="U405" s="1501"/>
      <c r="V405" s="1501"/>
      <c r="W405" s="1501"/>
    </row>
    <row r="406" spans="1:23" ht="14.25">
      <c r="A406" s="1434"/>
      <c r="B406" s="1741"/>
      <c r="C406" s="1531"/>
      <c r="D406" s="1532"/>
      <c r="E406" s="1421"/>
      <c r="F406" s="1430"/>
      <c r="G406" s="1434"/>
      <c r="H406" s="1434"/>
      <c r="I406" s="1434"/>
      <c r="J406" s="1430"/>
      <c r="K406" s="1430"/>
      <c r="L406" s="1430"/>
      <c r="M406" s="1430"/>
      <c r="N406" s="1430"/>
      <c r="O406" s="1430"/>
      <c r="P406" s="1421"/>
      <c r="Q406" s="1501"/>
      <c r="R406" s="1501"/>
      <c r="S406" s="1434"/>
      <c r="T406" s="1434"/>
      <c r="U406" s="1501"/>
      <c r="V406" s="1501"/>
      <c r="W406" s="1501"/>
    </row>
    <row r="407" spans="1:23" ht="14.25">
      <c r="A407" s="1434"/>
      <c r="B407" s="1741"/>
      <c r="C407" s="1531"/>
      <c r="D407" s="1532"/>
      <c r="E407" s="1421"/>
      <c r="F407" s="1430"/>
      <c r="G407" s="1434"/>
      <c r="H407" s="1434"/>
      <c r="I407" s="1434"/>
      <c r="J407" s="1430"/>
      <c r="K407" s="1430"/>
      <c r="L407" s="1430"/>
      <c r="M407" s="1430"/>
      <c r="N407" s="1430"/>
      <c r="O407" s="1430"/>
      <c r="P407" s="1421"/>
      <c r="Q407" s="1501"/>
      <c r="R407" s="1501"/>
      <c r="S407" s="1434"/>
      <c r="T407" s="1434"/>
      <c r="U407" s="1501"/>
      <c r="V407" s="1501"/>
      <c r="W407" s="1501"/>
    </row>
    <row r="408" spans="1:23" ht="14.25">
      <c r="A408" s="1434"/>
      <c r="B408" s="1741"/>
      <c r="C408" s="1531"/>
      <c r="D408" s="1532"/>
      <c r="E408" s="1421"/>
      <c r="F408" s="1430"/>
      <c r="G408" s="1434"/>
      <c r="H408" s="1434"/>
      <c r="I408" s="1434"/>
      <c r="J408" s="1430"/>
      <c r="K408" s="1430"/>
      <c r="L408" s="1430"/>
      <c r="M408" s="1430"/>
      <c r="N408" s="1430"/>
      <c r="O408" s="1430"/>
      <c r="P408" s="1421"/>
      <c r="Q408" s="1501"/>
      <c r="R408" s="1501"/>
      <c r="S408" s="1434"/>
      <c r="T408" s="1434"/>
      <c r="U408" s="1501"/>
      <c r="V408" s="1501"/>
      <c r="W408" s="1501"/>
    </row>
    <row r="409" spans="1:23" ht="14.25">
      <c r="A409" s="1434"/>
      <c r="B409" s="1741"/>
      <c r="C409" s="1531"/>
      <c r="D409" s="1532"/>
      <c r="E409" s="1421"/>
      <c r="F409" s="1430"/>
      <c r="G409" s="1434"/>
      <c r="H409" s="1434"/>
      <c r="I409" s="1434"/>
      <c r="J409" s="1430"/>
      <c r="K409" s="1430"/>
      <c r="L409" s="1430"/>
      <c r="M409" s="1430"/>
      <c r="N409" s="1430"/>
      <c r="O409" s="1430"/>
      <c r="P409" s="1421"/>
      <c r="Q409" s="1501"/>
      <c r="R409" s="1501"/>
      <c r="S409" s="1434"/>
      <c r="T409" s="1434"/>
      <c r="U409" s="1501"/>
      <c r="V409" s="1501"/>
      <c r="W409" s="1501"/>
    </row>
    <row r="410" spans="1:23" ht="14.25">
      <c r="A410" s="1434"/>
      <c r="B410" s="1741"/>
      <c r="C410" s="1531"/>
      <c r="D410" s="1532"/>
      <c r="E410" s="1421"/>
      <c r="F410" s="1430"/>
      <c r="G410" s="1434"/>
      <c r="H410" s="1434"/>
      <c r="I410" s="1434"/>
      <c r="J410" s="1430"/>
      <c r="K410" s="1430"/>
      <c r="L410" s="1430"/>
      <c r="M410" s="1430"/>
      <c r="N410" s="1430"/>
      <c r="O410" s="1430"/>
      <c r="P410" s="1421"/>
      <c r="Q410" s="1501"/>
      <c r="R410" s="1501"/>
      <c r="S410" s="1434"/>
      <c r="T410" s="1434"/>
      <c r="U410" s="1501"/>
      <c r="V410" s="1501"/>
      <c r="W410" s="1501"/>
    </row>
    <row r="411" spans="1:23" ht="14.25">
      <c r="A411" s="1434"/>
      <c r="B411" s="1741"/>
      <c r="C411" s="1531"/>
      <c r="D411" s="1532"/>
      <c r="E411" s="1421"/>
      <c r="F411" s="1430"/>
      <c r="G411" s="1434"/>
      <c r="H411" s="1434"/>
      <c r="I411" s="1434"/>
      <c r="J411" s="1430"/>
      <c r="K411" s="1430"/>
      <c r="L411" s="1430"/>
      <c r="M411" s="1430"/>
      <c r="N411" s="1430"/>
      <c r="O411" s="1430"/>
      <c r="P411" s="1421"/>
      <c r="Q411" s="1501"/>
      <c r="R411" s="1501"/>
      <c r="S411" s="1434"/>
      <c r="T411" s="1434"/>
      <c r="U411" s="1501"/>
      <c r="V411" s="1501"/>
      <c r="W411" s="1501"/>
    </row>
    <row r="412" spans="1:23" ht="14.25">
      <c r="A412" s="1434"/>
      <c r="B412" s="1741"/>
      <c r="C412" s="1531"/>
      <c r="D412" s="1532"/>
      <c r="E412" s="1421"/>
      <c r="F412" s="1430"/>
      <c r="G412" s="1434"/>
      <c r="H412" s="1434"/>
      <c r="I412" s="1434"/>
      <c r="J412" s="1430"/>
      <c r="K412" s="1430"/>
      <c r="L412" s="1430"/>
      <c r="M412" s="1430"/>
      <c r="N412" s="1430"/>
      <c r="O412" s="1430"/>
      <c r="P412" s="1421"/>
      <c r="Q412" s="1501"/>
      <c r="R412" s="1501"/>
      <c r="S412" s="1434"/>
      <c r="T412" s="1434"/>
      <c r="U412" s="1501"/>
      <c r="V412" s="1501"/>
      <c r="W412" s="1501"/>
    </row>
    <row r="413" spans="1:23" ht="14.25">
      <c r="A413" s="1434"/>
      <c r="B413" s="1741"/>
      <c r="C413" s="1531"/>
      <c r="D413" s="1532"/>
      <c r="E413" s="1421"/>
      <c r="F413" s="1430"/>
      <c r="G413" s="1434"/>
      <c r="H413" s="1434"/>
      <c r="I413" s="1434"/>
      <c r="J413" s="1430"/>
      <c r="K413" s="1430"/>
      <c r="L413" s="1430"/>
      <c r="M413" s="1430"/>
      <c r="N413" s="1430"/>
      <c r="O413" s="1430"/>
      <c r="P413" s="1421"/>
      <c r="Q413" s="1501"/>
      <c r="R413" s="1501"/>
      <c r="S413" s="1434"/>
      <c r="T413" s="1434"/>
      <c r="U413" s="1501"/>
      <c r="V413" s="1501"/>
      <c r="W413" s="1501"/>
    </row>
    <row r="414" spans="1:23" ht="14.25">
      <c r="A414" s="1434"/>
      <c r="B414" s="1741"/>
      <c r="C414" s="1531"/>
      <c r="D414" s="1532"/>
      <c r="E414" s="1421"/>
      <c r="F414" s="1430"/>
      <c r="G414" s="1434"/>
      <c r="H414" s="1434"/>
      <c r="I414" s="1434"/>
      <c r="J414" s="1430"/>
      <c r="K414" s="1430"/>
      <c r="L414" s="1430"/>
      <c r="M414" s="1430"/>
      <c r="N414" s="1430"/>
      <c r="O414" s="1430"/>
      <c r="P414" s="1421"/>
      <c r="Q414" s="1501"/>
      <c r="R414" s="1501"/>
      <c r="S414" s="1434"/>
      <c r="T414" s="1434"/>
      <c r="U414" s="1501"/>
      <c r="V414" s="1501"/>
      <c r="W414" s="1501"/>
    </row>
    <row r="415" spans="1:23" ht="14.25">
      <c r="A415" s="1434"/>
      <c r="B415" s="1741"/>
      <c r="C415" s="1531"/>
      <c r="D415" s="1532"/>
      <c r="E415" s="1421"/>
      <c r="F415" s="1430"/>
      <c r="G415" s="1434"/>
      <c r="H415" s="1434"/>
      <c r="I415" s="1434"/>
      <c r="J415" s="1430"/>
      <c r="K415" s="1430"/>
      <c r="L415" s="1430"/>
      <c r="M415" s="1430"/>
      <c r="N415" s="1430"/>
      <c r="O415" s="1430"/>
      <c r="P415" s="1421"/>
      <c r="Q415" s="1501"/>
      <c r="R415" s="1501"/>
      <c r="S415" s="1434"/>
      <c r="T415" s="1434"/>
      <c r="U415" s="1501"/>
      <c r="V415" s="1501"/>
      <c r="W415" s="1501"/>
    </row>
    <row r="416" spans="1:23" ht="14.25">
      <c r="A416" s="1434"/>
      <c r="B416" s="1741"/>
      <c r="C416" s="1531"/>
      <c r="D416" s="1532"/>
      <c r="E416" s="1421"/>
      <c r="F416" s="1430"/>
      <c r="G416" s="1434"/>
      <c r="H416" s="1434"/>
      <c r="I416" s="1434"/>
      <c r="J416" s="1430"/>
      <c r="K416" s="1430"/>
      <c r="L416" s="1430"/>
      <c r="M416" s="1430"/>
      <c r="N416" s="1430"/>
      <c r="O416" s="1430"/>
      <c r="P416" s="1421"/>
      <c r="Q416" s="1501"/>
      <c r="R416" s="1501"/>
      <c r="S416" s="1434"/>
      <c r="T416" s="1434"/>
      <c r="U416" s="1501"/>
      <c r="V416" s="1501"/>
      <c r="W416" s="1501"/>
    </row>
    <row r="417" spans="1:23" ht="14.25">
      <c r="A417" s="1434"/>
      <c r="B417" s="1741"/>
      <c r="C417" s="1531"/>
      <c r="D417" s="1532"/>
      <c r="E417" s="1421"/>
      <c r="F417" s="1430"/>
      <c r="G417" s="1434"/>
      <c r="H417" s="1434"/>
      <c r="I417" s="1434"/>
      <c r="J417" s="1430"/>
      <c r="K417" s="1430"/>
      <c r="L417" s="1430"/>
      <c r="M417" s="1430"/>
      <c r="N417" s="1430"/>
      <c r="O417" s="1430"/>
      <c r="P417" s="1421"/>
      <c r="Q417" s="1501"/>
      <c r="R417" s="1501"/>
      <c r="S417" s="1434"/>
      <c r="T417" s="1434"/>
      <c r="U417" s="1501"/>
      <c r="V417" s="1501"/>
      <c r="W417" s="1501"/>
    </row>
    <row r="418" spans="1:23" ht="14.25">
      <c r="A418" s="1434"/>
      <c r="B418" s="1741"/>
      <c r="C418" s="1531"/>
      <c r="D418" s="1532"/>
      <c r="E418" s="1421"/>
      <c r="F418" s="1430"/>
      <c r="G418" s="1434"/>
      <c r="H418" s="1434"/>
      <c r="I418" s="1434"/>
      <c r="J418" s="1430"/>
      <c r="K418" s="1430"/>
      <c r="L418" s="1430"/>
      <c r="M418" s="1430"/>
      <c r="N418" s="1430"/>
      <c r="O418" s="1430"/>
      <c r="P418" s="1421"/>
      <c r="Q418" s="1501"/>
      <c r="R418" s="1501"/>
      <c r="S418" s="1434"/>
      <c r="T418" s="1434"/>
      <c r="U418" s="1501"/>
      <c r="V418" s="1501"/>
      <c r="W418" s="1501"/>
    </row>
    <row r="419" spans="1:23" ht="14.25">
      <c r="A419" s="1434"/>
      <c r="B419" s="1741"/>
      <c r="C419" s="1531"/>
      <c r="D419" s="1532"/>
      <c r="E419" s="1421"/>
      <c r="F419" s="1430"/>
      <c r="G419" s="1434"/>
      <c r="H419" s="1434"/>
      <c r="I419" s="1434"/>
      <c r="J419" s="1430"/>
      <c r="K419" s="1430"/>
      <c r="L419" s="1430"/>
      <c r="M419" s="1430"/>
      <c r="N419" s="1430"/>
      <c r="O419" s="1430"/>
      <c r="P419" s="1421"/>
      <c r="Q419" s="1501"/>
      <c r="R419" s="1501"/>
      <c r="S419" s="1434"/>
      <c r="T419" s="1434"/>
      <c r="U419" s="1501"/>
      <c r="V419" s="1501"/>
      <c r="W419" s="1501"/>
    </row>
    <row r="420" spans="1:23" ht="14.25">
      <c r="A420" s="1434"/>
      <c r="B420" s="1741"/>
      <c r="C420" s="1531"/>
      <c r="D420" s="1532"/>
      <c r="E420" s="1421"/>
      <c r="F420" s="1430"/>
      <c r="G420" s="1434"/>
      <c r="H420" s="1434"/>
      <c r="I420" s="1434"/>
      <c r="J420" s="1430"/>
      <c r="K420" s="1430"/>
      <c r="L420" s="1430"/>
      <c r="M420" s="1430"/>
      <c r="N420" s="1430"/>
      <c r="O420" s="1430"/>
      <c r="P420" s="1421"/>
      <c r="Q420" s="1501"/>
      <c r="R420" s="1501"/>
      <c r="S420" s="1434"/>
      <c r="T420" s="1434"/>
      <c r="U420" s="1501"/>
      <c r="V420" s="1501"/>
      <c r="W420" s="1501"/>
    </row>
    <row r="421" spans="1:23" ht="14.25">
      <c r="A421" s="1434"/>
      <c r="B421" s="1741"/>
      <c r="C421" s="1531"/>
      <c r="D421" s="1532"/>
      <c r="E421" s="1421"/>
      <c r="F421" s="1430"/>
      <c r="G421" s="1434"/>
      <c r="H421" s="1434"/>
      <c r="I421" s="1434"/>
      <c r="J421" s="1430"/>
      <c r="K421" s="1430"/>
      <c r="L421" s="1430"/>
      <c r="M421" s="1430"/>
      <c r="N421" s="1430"/>
      <c r="O421" s="1430"/>
      <c r="P421" s="1421"/>
      <c r="Q421" s="1501"/>
      <c r="R421" s="1501"/>
      <c r="S421" s="1434"/>
      <c r="T421" s="1434"/>
      <c r="U421" s="1501"/>
      <c r="V421" s="1501"/>
      <c r="W421" s="1501"/>
    </row>
    <row r="422" spans="1:23" ht="14.25">
      <c r="A422" s="1434"/>
      <c r="B422" s="1741"/>
      <c r="C422" s="1531"/>
      <c r="D422" s="1532"/>
      <c r="E422" s="1421"/>
      <c r="F422" s="1430"/>
      <c r="G422" s="1434"/>
      <c r="H422" s="1434"/>
      <c r="I422" s="1434"/>
      <c r="J422" s="1430"/>
      <c r="K422" s="1430"/>
      <c r="L422" s="1430"/>
      <c r="M422" s="1430"/>
      <c r="N422" s="1430"/>
      <c r="O422" s="1430"/>
      <c r="P422" s="1421"/>
      <c r="Q422" s="1501"/>
      <c r="R422" s="1501"/>
      <c r="S422" s="1434"/>
      <c r="T422" s="1434"/>
      <c r="U422" s="1501"/>
      <c r="V422" s="1501"/>
      <c r="W422" s="1501"/>
    </row>
    <row r="423" spans="1:23" ht="14.25">
      <c r="A423" s="1434"/>
      <c r="B423" s="1741"/>
      <c r="C423" s="1531"/>
      <c r="D423" s="1532"/>
      <c r="E423" s="1421"/>
      <c r="F423" s="1430"/>
      <c r="G423" s="1434"/>
      <c r="H423" s="1434"/>
      <c r="I423" s="1434"/>
      <c r="J423" s="1430"/>
      <c r="K423" s="1430"/>
      <c r="L423" s="1430"/>
      <c r="M423" s="1430"/>
      <c r="N423" s="1430"/>
      <c r="O423" s="1430"/>
      <c r="P423" s="1421"/>
      <c r="Q423" s="1501"/>
      <c r="R423" s="1501"/>
      <c r="S423" s="1434"/>
      <c r="T423" s="1434"/>
      <c r="U423" s="1501"/>
      <c r="V423" s="1501"/>
      <c r="W423" s="1501"/>
    </row>
    <row r="424" spans="1:23" ht="14.25">
      <c r="A424" s="1434"/>
      <c r="B424" s="1741"/>
      <c r="C424" s="1531"/>
      <c r="D424" s="1532"/>
      <c r="E424" s="1421"/>
      <c r="F424" s="1430"/>
      <c r="G424" s="1434"/>
      <c r="H424" s="1434"/>
      <c r="I424" s="1434"/>
      <c r="J424" s="1430"/>
      <c r="K424" s="1430"/>
      <c r="L424" s="1430"/>
      <c r="M424" s="1430"/>
      <c r="N424" s="1430"/>
      <c r="O424" s="1430"/>
      <c r="P424" s="1421"/>
      <c r="Q424" s="1501"/>
      <c r="R424" s="1501"/>
      <c r="S424" s="1434"/>
      <c r="T424" s="1434"/>
      <c r="U424" s="1501"/>
      <c r="V424" s="1501"/>
      <c r="W424" s="1501"/>
    </row>
    <row r="425" spans="1:23" ht="14.25">
      <c r="A425" s="1434"/>
      <c r="B425" s="1741"/>
      <c r="C425" s="1531"/>
      <c r="D425" s="1532"/>
      <c r="E425" s="1421"/>
      <c r="F425" s="1430"/>
      <c r="G425" s="1434"/>
      <c r="H425" s="1434"/>
      <c r="I425" s="1434"/>
      <c r="J425" s="1430"/>
      <c r="K425" s="1430"/>
      <c r="L425" s="1430"/>
      <c r="M425" s="1430"/>
      <c r="N425" s="1430"/>
      <c r="O425" s="1430"/>
      <c r="P425" s="1421"/>
      <c r="Q425" s="1501"/>
      <c r="R425" s="1501"/>
      <c r="S425" s="1434"/>
      <c r="T425" s="1434"/>
      <c r="U425" s="1501"/>
      <c r="V425" s="1501"/>
      <c r="W425" s="1501"/>
    </row>
    <row r="426" spans="1:23" ht="14.25">
      <c r="A426" s="1434"/>
      <c r="B426" s="1741"/>
      <c r="C426" s="1531"/>
      <c r="D426" s="1532"/>
      <c r="E426" s="1421"/>
      <c r="F426" s="1430"/>
      <c r="G426" s="1434"/>
      <c r="H426" s="1434"/>
      <c r="I426" s="1434"/>
      <c r="J426" s="1430"/>
      <c r="K426" s="1430"/>
      <c r="L426" s="1430"/>
      <c r="M426" s="1430"/>
      <c r="N426" s="1430"/>
      <c r="O426" s="1430"/>
      <c r="P426" s="1421"/>
      <c r="Q426" s="1501"/>
      <c r="R426" s="1501"/>
      <c r="S426" s="1434"/>
      <c r="T426" s="1434"/>
      <c r="U426" s="1501"/>
      <c r="V426" s="1501"/>
      <c r="W426" s="1501"/>
    </row>
    <row r="427" spans="1:23" ht="14.25">
      <c r="A427" s="1434"/>
      <c r="B427" s="1741"/>
      <c r="C427" s="1531"/>
      <c r="D427" s="1532"/>
      <c r="E427" s="1421"/>
      <c r="F427" s="1430"/>
      <c r="G427" s="1434"/>
      <c r="H427" s="1434"/>
      <c r="I427" s="1434"/>
      <c r="J427" s="1430"/>
      <c r="K427" s="1430"/>
      <c r="L427" s="1430"/>
      <c r="M427" s="1430"/>
      <c r="N427" s="1430"/>
      <c r="O427" s="1430"/>
      <c r="P427" s="1421"/>
      <c r="Q427" s="1501"/>
      <c r="R427" s="1501"/>
      <c r="S427" s="1434"/>
      <c r="T427" s="1434"/>
      <c r="U427" s="1501"/>
      <c r="V427" s="1501"/>
      <c r="W427" s="1501"/>
    </row>
    <row r="428" spans="1:23" ht="14.25">
      <c r="A428" s="1434"/>
      <c r="B428" s="1741"/>
      <c r="C428" s="1531"/>
      <c r="D428" s="1532"/>
      <c r="E428" s="1421"/>
      <c r="F428" s="1430"/>
      <c r="G428" s="1434"/>
      <c r="H428" s="1434"/>
      <c r="I428" s="1434"/>
      <c r="J428" s="1430"/>
      <c r="K428" s="1430"/>
      <c r="L428" s="1430"/>
      <c r="M428" s="1430"/>
      <c r="N428" s="1430"/>
      <c r="O428" s="1430"/>
      <c r="P428" s="1421"/>
      <c r="Q428" s="1501"/>
      <c r="R428" s="1501"/>
      <c r="S428" s="1434"/>
      <c r="T428" s="1434"/>
      <c r="U428" s="1501"/>
      <c r="V428" s="1501"/>
      <c r="W428" s="1501"/>
    </row>
    <row r="429" spans="1:23" ht="14.25">
      <c r="A429" s="1434"/>
      <c r="B429" s="1741"/>
      <c r="C429" s="1531"/>
      <c r="D429" s="1532"/>
      <c r="E429" s="1421"/>
      <c r="F429" s="1430"/>
      <c r="G429" s="1434"/>
      <c r="H429" s="1434"/>
      <c r="I429" s="1434"/>
      <c r="J429" s="1430"/>
      <c r="K429" s="1430"/>
      <c r="L429" s="1430"/>
      <c r="M429" s="1430"/>
      <c r="N429" s="1430"/>
      <c r="O429" s="1430"/>
      <c r="P429" s="1421"/>
      <c r="Q429" s="1501"/>
      <c r="R429" s="1501"/>
      <c r="S429" s="1434"/>
      <c r="T429" s="1434"/>
      <c r="U429" s="1501"/>
      <c r="V429" s="1501"/>
      <c r="W429" s="1501"/>
    </row>
    <row r="430" spans="1:23" ht="14.25">
      <c r="A430" s="1434"/>
      <c r="B430" s="1741"/>
      <c r="C430" s="1531"/>
      <c r="D430" s="1532"/>
      <c r="E430" s="1421"/>
      <c r="F430" s="1430"/>
      <c r="G430" s="1434"/>
      <c r="H430" s="1434"/>
      <c r="I430" s="1434"/>
      <c r="J430" s="1430"/>
      <c r="K430" s="1430"/>
      <c r="L430" s="1430"/>
      <c r="M430" s="1430"/>
      <c r="N430" s="1430"/>
      <c r="O430" s="1430"/>
      <c r="P430" s="1421"/>
      <c r="Q430" s="1501"/>
      <c r="R430" s="1501"/>
      <c r="S430" s="1434"/>
      <c r="T430" s="1434"/>
      <c r="U430" s="1501"/>
      <c r="V430" s="1501"/>
      <c r="W430" s="1501"/>
    </row>
    <row r="431" spans="1:23" ht="14.25">
      <c r="A431" s="1434"/>
      <c r="B431" s="1741"/>
      <c r="C431" s="1531"/>
      <c r="D431" s="1532"/>
      <c r="E431" s="1421"/>
      <c r="F431" s="1430"/>
      <c r="G431" s="1434"/>
      <c r="H431" s="1434"/>
      <c r="I431" s="1434"/>
      <c r="J431" s="1430"/>
      <c r="K431" s="1430"/>
      <c r="L431" s="1430"/>
      <c r="M431" s="1430"/>
      <c r="N431" s="1430"/>
      <c r="O431" s="1430"/>
      <c r="P431" s="1421"/>
      <c r="Q431" s="1501"/>
      <c r="R431" s="1501"/>
      <c r="S431" s="1434"/>
      <c r="T431" s="1434"/>
      <c r="U431" s="1501"/>
      <c r="V431" s="1501"/>
      <c r="W431" s="1501"/>
    </row>
    <row r="432" spans="1:23" ht="14.25">
      <c r="A432" s="1434"/>
      <c r="B432" s="1741"/>
      <c r="C432" s="1531"/>
      <c r="D432" s="1532"/>
      <c r="E432" s="1421"/>
      <c r="F432" s="1430"/>
      <c r="G432" s="1434"/>
      <c r="H432" s="1434"/>
      <c r="I432" s="1434"/>
      <c r="J432" s="1430"/>
      <c r="K432" s="1430"/>
      <c r="L432" s="1430"/>
      <c r="M432" s="1430"/>
      <c r="N432" s="1430"/>
      <c r="O432" s="1430"/>
      <c r="P432" s="1421"/>
      <c r="Q432" s="1501"/>
      <c r="R432" s="1501"/>
      <c r="S432" s="1434"/>
      <c r="T432" s="1434"/>
      <c r="U432" s="1501"/>
      <c r="V432" s="1501"/>
      <c r="W432" s="1501"/>
    </row>
    <row r="433" spans="1:23" ht="14.25">
      <c r="A433" s="1434"/>
      <c r="B433" s="1741"/>
      <c r="C433" s="1531"/>
      <c r="D433" s="1532"/>
      <c r="E433" s="1421"/>
      <c r="F433" s="1430"/>
      <c r="G433" s="1434"/>
      <c r="H433" s="1434"/>
      <c r="I433" s="1434"/>
      <c r="J433" s="1430"/>
      <c r="K433" s="1430"/>
      <c r="L433" s="1430"/>
      <c r="M433" s="1430"/>
      <c r="N433" s="1430"/>
      <c r="O433" s="1430"/>
      <c r="P433" s="1421"/>
      <c r="Q433" s="1501"/>
      <c r="R433" s="1501"/>
      <c r="S433" s="1434"/>
      <c r="T433" s="1434"/>
      <c r="U433" s="1501"/>
      <c r="V433" s="1501"/>
      <c r="W433" s="1501"/>
    </row>
    <row r="434" spans="1:23" ht="14.25">
      <c r="A434" s="1434"/>
      <c r="B434" s="1741"/>
      <c r="C434" s="1531"/>
      <c r="D434" s="1532"/>
      <c r="E434" s="1421"/>
      <c r="F434" s="1430"/>
      <c r="G434" s="1434"/>
      <c r="H434" s="1434"/>
      <c r="I434" s="1434"/>
      <c r="J434" s="1430"/>
      <c r="K434" s="1430"/>
      <c r="L434" s="1430"/>
      <c r="M434" s="1430"/>
      <c r="N434" s="1430"/>
      <c r="O434" s="1430"/>
      <c r="P434" s="1421"/>
      <c r="Q434" s="1501"/>
      <c r="R434" s="1501"/>
      <c r="S434" s="1434"/>
      <c r="T434" s="1434"/>
      <c r="U434" s="1501"/>
      <c r="V434" s="1501"/>
      <c r="W434" s="1501"/>
    </row>
    <row r="435" spans="1:23" ht="14.25">
      <c r="A435" s="1434"/>
      <c r="B435" s="1741"/>
      <c r="C435" s="1531"/>
      <c r="D435" s="1532"/>
      <c r="E435" s="1421"/>
      <c r="F435" s="1430"/>
      <c r="G435" s="1434"/>
      <c r="H435" s="1434"/>
      <c r="I435" s="1434"/>
      <c r="J435" s="1430"/>
      <c r="K435" s="1430"/>
      <c r="L435" s="1430"/>
      <c r="M435" s="1430"/>
      <c r="N435" s="1430"/>
      <c r="O435" s="1430"/>
      <c r="P435" s="1421"/>
      <c r="Q435" s="1501"/>
      <c r="R435" s="1501"/>
      <c r="S435" s="1434"/>
      <c r="T435" s="1434"/>
      <c r="U435" s="1501"/>
      <c r="V435" s="1501"/>
      <c r="W435" s="1501"/>
    </row>
    <row r="436" spans="1:23" ht="14.25">
      <c r="A436" s="1434"/>
      <c r="B436" s="1741"/>
      <c r="C436" s="1531"/>
      <c r="D436" s="1532"/>
      <c r="E436" s="1421"/>
      <c r="F436" s="1430"/>
      <c r="G436" s="1434"/>
      <c r="H436" s="1434"/>
      <c r="I436" s="1434"/>
      <c r="J436" s="1430"/>
      <c r="K436" s="1430"/>
      <c r="L436" s="1430"/>
      <c r="M436" s="1430"/>
      <c r="N436" s="1430"/>
      <c r="O436" s="1430"/>
      <c r="P436" s="1421"/>
      <c r="Q436" s="1501"/>
      <c r="R436" s="1501"/>
      <c r="S436" s="1434"/>
      <c r="T436" s="1434"/>
      <c r="U436" s="1501"/>
      <c r="V436" s="1501"/>
      <c r="W436" s="1501"/>
    </row>
    <row r="437" spans="1:23" ht="14.25">
      <c r="A437" s="1434"/>
      <c r="B437" s="1741"/>
      <c r="C437" s="1531"/>
      <c r="D437" s="1532"/>
      <c r="E437" s="1421"/>
      <c r="F437" s="1430"/>
      <c r="G437" s="1434"/>
      <c r="H437" s="1434"/>
      <c r="I437" s="1434"/>
      <c r="J437" s="1430"/>
      <c r="K437" s="1430"/>
      <c r="L437" s="1430"/>
      <c r="M437" s="1430"/>
      <c r="N437" s="1430"/>
      <c r="O437" s="1430"/>
      <c r="P437" s="1421"/>
      <c r="Q437" s="1501"/>
      <c r="R437" s="1501"/>
      <c r="S437" s="1434"/>
      <c r="T437" s="1434"/>
      <c r="U437" s="1501"/>
      <c r="V437" s="1501"/>
      <c r="W437" s="1501"/>
    </row>
    <row r="438" spans="1:23" ht="14.25">
      <c r="A438" s="1434"/>
      <c r="B438" s="1741"/>
      <c r="C438" s="1531"/>
      <c r="D438" s="1532"/>
      <c r="E438" s="1421"/>
      <c r="F438" s="1430"/>
      <c r="G438" s="1434"/>
      <c r="H438" s="1434"/>
      <c r="I438" s="1434"/>
      <c r="J438" s="1430"/>
      <c r="K438" s="1430"/>
      <c r="L438" s="1430"/>
      <c r="M438" s="1430"/>
      <c r="N438" s="1430"/>
      <c r="O438" s="1430"/>
      <c r="P438" s="1421"/>
      <c r="Q438" s="1501"/>
      <c r="R438" s="1501"/>
      <c r="S438" s="1434"/>
      <c r="T438" s="1434"/>
      <c r="U438" s="1501"/>
      <c r="V438" s="1501"/>
      <c r="W438" s="1501"/>
    </row>
    <row r="439" spans="1:23" ht="14.25">
      <c r="A439" s="1434"/>
      <c r="B439" s="1741"/>
      <c r="C439" s="1531"/>
      <c r="D439" s="1532"/>
      <c r="E439" s="1421"/>
      <c r="F439" s="1430"/>
      <c r="G439" s="1434"/>
      <c r="H439" s="1434"/>
      <c r="I439" s="1434"/>
      <c r="J439" s="1430"/>
      <c r="K439" s="1430"/>
      <c r="L439" s="1430"/>
      <c r="M439" s="1430"/>
      <c r="N439" s="1430"/>
      <c r="O439" s="1430"/>
      <c r="P439" s="1421"/>
      <c r="Q439" s="1501"/>
      <c r="R439" s="1501"/>
      <c r="S439" s="1434"/>
      <c r="T439" s="1434"/>
      <c r="U439" s="1501"/>
      <c r="V439" s="1501"/>
      <c r="W439" s="1501"/>
    </row>
    <row r="440" spans="1:23" ht="14.25">
      <c r="A440" s="1434"/>
      <c r="B440" s="1741"/>
      <c r="C440" s="1531"/>
      <c r="D440" s="1532"/>
      <c r="E440" s="1421"/>
      <c r="F440" s="1430"/>
      <c r="G440" s="1434"/>
      <c r="H440" s="1434"/>
      <c r="I440" s="1434"/>
      <c r="J440" s="1430"/>
      <c r="K440" s="1430"/>
      <c r="L440" s="1430"/>
      <c r="M440" s="1430"/>
      <c r="N440" s="1430"/>
      <c r="O440" s="1430"/>
      <c r="P440" s="1421"/>
      <c r="Q440" s="1501"/>
      <c r="R440" s="1501"/>
      <c r="S440" s="1434"/>
      <c r="T440" s="1434"/>
      <c r="U440" s="1501"/>
      <c r="V440" s="1501"/>
      <c r="W440" s="1501"/>
    </row>
    <row r="441" spans="1:23" ht="14.25">
      <c r="A441" s="1434"/>
      <c r="B441" s="1741"/>
      <c r="C441" s="1531"/>
      <c r="D441" s="1532"/>
      <c r="E441" s="1421"/>
      <c r="F441" s="1430"/>
      <c r="G441" s="1434"/>
      <c r="H441" s="1434"/>
      <c r="I441" s="1434"/>
      <c r="J441" s="1430"/>
      <c r="K441" s="1430"/>
      <c r="L441" s="1430"/>
      <c r="M441" s="1430"/>
      <c r="N441" s="1430"/>
      <c r="O441" s="1430"/>
      <c r="P441" s="1421"/>
      <c r="Q441" s="1501"/>
      <c r="R441" s="1501"/>
      <c r="S441" s="1434"/>
      <c r="T441" s="1434"/>
      <c r="U441" s="1501"/>
      <c r="V441" s="1501"/>
      <c r="W441" s="1501"/>
    </row>
    <row r="442" spans="1:23" ht="14.25">
      <c r="A442" s="1434"/>
      <c r="B442" s="1741"/>
      <c r="C442" s="1531"/>
      <c r="D442" s="1532"/>
      <c r="E442" s="1421"/>
      <c r="F442" s="1430"/>
      <c r="G442" s="1434"/>
      <c r="H442" s="1434"/>
      <c r="I442" s="1434"/>
      <c r="J442" s="1430"/>
      <c r="K442" s="1430"/>
      <c r="L442" s="1430"/>
      <c r="M442" s="1430"/>
      <c r="N442" s="1430"/>
      <c r="O442" s="1430"/>
      <c r="P442" s="1421"/>
      <c r="Q442" s="1501"/>
      <c r="R442" s="1501"/>
      <c r="S442" s="1434"/>
      <c r="T442" s="1434"/>
      <c r="U442" s="1501"/>
      <c r="V442" s="1501"/>
      <c r="W442" s="1501"/>
    </row>
    <row r="443" spans="1:23" ht="14.25">
      <c r="A443" s="1434"/>
      <c r="B443" s="1741"/>
      <c r="C443" s="1531"/>
      <c r="D443" s="1532"/>
      <c r="E443" s="1421"/>
      <c r="F443" s="1430"/>
      <c r="G443" s="1434"/>
      <c r="H443" s="1434"/>
      <c r="I443" s="1434"/>
      <c r="J443" s="1430"/>
      <c r="K443" s="1430"/>
      <c r="L443" s="1430"/>
      <c r="M443" s="1430"/>
      <c r="N443" s="1430"/>
      <c r="O443" s="1430"/>
      <c r="P443" s="1421"/>
      <c r="Q443" s="1501"/>
      <c r="R443" s="1501"/>
      <c r="S443" s="1434"/>
      <c r="T443" s="1434"/>
      <c r="U443" s="1501"/>
      <c r="V443" s="1501"/>
      <c r="W443" s="1501"/>
    </row>
    <row r="444" spans="1:23" ht="14.25">
      <c r="A444" s="1434"/>
      <c r="B444" s="1741"/>
      <c r="C444" s="1531"/>
      <c r="D444" s="1532"/>
      <c r="E444" s="1421"/>
      <c r="F444" s="1430"/>
      <c r="G444" s="1434"/>
      <c r="H444" s="1434"/>
      <c r="I444" s="1434"/>
      <c r="J444" s="1430"/>
      <c r="K444" s="1430"/>
      <c r="L444" s="1430"/>
      <c r="M444" s="1430"/>
      <c r="N444" s="1430"/>
      <c r="O444" s="1430"/>
      <c r="P444" s="1421"/>
      <c r="Q444" s="1501"/>
      <c r="R444" s="1501"/>
      <c r="S444" s="1434"/>
      <c r="T444" s="1434"/>
      <c r="U444" s="1501"/>
      <c r="V444" s="1501"/>
      <c r="W444" s="1501"/>
    </row>
    <row r="445" spans="1:23" ht="14.25">
      <c r="A445" s="1434"/>
      <c r="B445" s="1741"/>
      <c r="C445" s="1531"/>
      <c r="D445" s="1532"/>
      <c r="E445" s="1421"/>
      <c r="F445" s="1430"/>
      <c r="G445" s="1434"/>
      <c r="H445" s="1434"/>
      <c r="I445" s="1434"/>
      <c r="J445" s="1430"/>
      <c r="K445" s="1430"/>
      <c r="L445" s="1430"/>
      <c r="M445" s="1430"/>
      <c r="N445" s="1430"/>
      <c r="O445" s="1430"/>
      <c r="P445" s="1421"/>
      <c r="Q445" s="1501"/>
      <c r="R445" s="1501"/>
      <c r="S445" s="1434"/>
      <c r="T445" s="1434"/>
      <c r="U445" s="1501"/>
      <c r="V445" s="1501"/>
      <c r="W445" s="1501"/>
    </row>
    <row r="446" spans="1:23" ht="14.25">
      <c r="A446" s="1434"/>
      <c r="B446" s="1741"/>
      <c r="C446" s="1531"/>
      <c r="D446" s="1532"/>
      <c r="E446" s="1421"/>
      <c r="F446" s="1430"/>
      <c r="G446" s="1434"/>
      <c r="H446" s="1434"/>
      <c r="I446" s="1434"/>
      <c r="J446" s="1430"/>
      <c r="K446" s="1430"/>
      <c r="L446" s="1430"/>
      <c r="M446" s="1430"/>
      <c r="N446" s="1430"/>
      <c r="O446" s="1430"/>
      <c r="P446" s="1421"/>
      <c r="Q446" s="1501"/>
      <c r="R446" s="1501"/>
      <c r="S446" s="1434"/>
      <c r="T446" s="1434"/>
      <c r="U446" s="1501"/>
      <c r="V446" s="1501"/>
      <c r="W446" s="1501"/>
    </row>
    <row r="447" spans="1:23" ht="14.25">
      <c r="A447" s="1434"/>
      <c r="B447" s="1741"/>
      <c r="C447" s="1531"/>
      <c r="D447" s="1532"/>
      <c r="E447" s="1421"/>
      <c r="F447" s="1430"/>
      <c r="G447" s="1434"/>
      <c r="H447" s="1434"/>
      <c r="I447" s="1434"/>
      <c r="J447" s="1430"/>
      <c r="K447" s="1430"/>
      <c r="L447" s="1430"/>
      <c r="M447" s="1430"/>
      <c r="N447" s="1430"/>
      <c r="O447" s="1430"/>
      <c r="P447" s="1421"/>
      <c r="Q447" s="1501"/>
      <c r="R447" s="1501"/>
      <c r="S447" s="1434"/>
      <c r="T447" s="1434"/>
      <c r="U447" s="1501"/>
      <c r="V447" s="1501"/>
      <c r="W447" s="1501"/>
    </row>
    <row r="448" spans="1:23" ht="14.25">
      <c r="A448" s="1434"/>
      <c r="B448" s="1741"/>
      <c r="C448" s="1531"/>
      <c r="D448" s="1532"/>
      <c r="E448" s="1421"/>
      <c r="F448" s="1430"/>
      <c r="G448" s="1434"/>
      <c r="H448" s="1434"/>
      <c r="I448" s="1434"/>
      <c r="J448" s="1430"/>
      <c r="K448" s="1430"/>
      <c r="L448" s="1430"/>
      <c r="M448" s="1430"/>
      <c r="N448" s="1430"/>
      <c r="O448" s="1430"/>
      <c r="P448" s="1421"/>
      <c r="Q448" s="1501"/>
      <c r="R448" s="1501"/>
      <c r="S448" s="1434"/>
      <c r="T448" s="1434"/>
      <c r="U448" s="1501"/>
      <c r="V448" s="1501"/>
      <c r="W448" s="1501"/>
    </row>
    <row r="449" spans="1:23" ht="14.25">
      <c r="A449" s="1434"/>
      <c r="B449" s="1741"/>
      <c r="C449" s="1531"/>
      <c r="D449" s="1532"/>
      <c r="E449" s="1421"/>
      <c r="F449" s="1430"/>
      <c r="G449" s="1434"/>
      <c r="H449" s="1434"/>
      <c r="I449" s="1434"/>
      <c r="J449" s="1430"/>
      <c r="K449" s="1430"/>
      <c r="L449" s="1430"/>
      <c r="M449" s="1430"/>
      <c r="N449" s="1430"/>
      <c r="O449" s="1430"/>
      <c r="P449" s="1421"/>
      <c r="Q449" s="1501"/>
      <c r="R449" s="1501"/>
      <c r="S449" s="1434"/>
      <c r="T449" s="1434"/>
      <c r="U449" s="1501"/>
      <c r="V449" s="1501"/>
      <c r="W449" s="1501"/>
    </row>
    <row r="450" spans="1:23" ht="14.25">
      <c r="A450" s="1434"/>
      <c r="B450" s="1741"/>
      <c r="C450" s="1531"/>
      <c r="D450" s="1532"/>
      <c r="E450" s="1421"/>
      <c r="F450" s="1430"/>
      <c r="G450" s="1434"/>
      <c r="H450" s="1434"/>
      <c r="I450" s="1434"/>
      <c r="J450" s="1430"/>
      <c r="K450" s="1430"/>
      <c r="L450" s="1430"/>
      <c r="M450" s="1430"/>
      <c r="N450" s="1430"/>
      <c r="O450" s="1430"/>
      <c r="P450" s="1421"/>
      <c r="Q450" s="1501"/>
      <c r="R450" s="1501"/>
      <c r="S450" s="1434"/>
      <c r="T450" s="1434"/>
      <c r="U450" s="1501"/>
      <c r="V450" s="1501"/>
      <c r="W450" s="1501"/>
    </row>
    <row r="451" spans="1:23" ht="14.25">
      <c r="A451" s="1434"/>
      <c r="B451" s="1741"/>
      <c r="C451" s="1531"/>
      <c r="D451" s="1532"/>
      <c r="E451" s="1421"/>
      <c r="F451" s="1430"/>
      <c r="G451" s="1434"/>
      <c r="H451" s="1434"/>
      <c r="I451" s="1434"/>
      <c r="J451" s="1430"/>
      <c r="K451" s="1430"/>
      <c r="L451" s="1430"/>
      <c r="M451" s="1430"/>
      <c r="N451" s="1430"/>
      <c r="O451" s="1430"/>
      <c r="P451" s="1421"/>
      <c r="Q451" s="1501"/>
      <c r="R451" s="1501"/>
      <c r="S451" s="1434"/>
      <c r="T451" s="1434"/>
      <c r="U451" s="1501"/>
      <c r="V451" s="1501"/>
      <c r="W451" s="1501"/>
    </row>
    <row r="452" spans="1:23" ht="14.25">
      <c r="A452" s="1434"/>
      <c r="B452" s="1741"/>
      <c r="C452" s="1531"/>
      <c r="D452" s="1532"/>
      <c r="E452" s="1421"/>
      <c r="F452" s="1430"/>
      <c r="G452" s="1434"/>
      <c r="H452" s="1434"/>
      <c r="I452" s="1434"/>
      <c r="J452" s="1430"/>
      <c r="K452" s="1430"/>
      <c r="L452" s="1430"/>
      <c r="M452" s="1430"/>
      <c r="N452" s="1430"/>
      <c r="O452" s="1430"/>
      <c r="P452" s="1421"/>
      <c r="Q452" s="1501"/>
      <c r="R452" s="1501"/>
      <c r="S452" s="1434"/>
      <c r="T452" s="1434"/>
      <c r="U452" s="1501"/>
      <c r="V452" s="1501"/>
      <c r="W452" s="1501"/>
    </row>
    <row r="453" spans="1:23" ht="14.25">
      <c r="A453" s="1434"/>
      <c r="B453" s="1741"/>
      <c r="C453" s="1531"/>
      <c r="D453" s="1532"/>
      <c r="E453" s="1421"/>
      <c r="F453" s="1430"/>
      <c r="G453" s="1434"/>
      <c r="H453" s="1434"/>
      <c r="I453" s="1434"/>
      <c r="J453" s="1430"/>
      <c r="K453" s="1430"/>
      <c r="L453" s="1430"/>
      <c r="M453" s="1430"/>
      <c r="N453" s="1430"/>
      <c r="O453" s="1430"/>
      <c r="P453" s="1421"/>
      <c r="Q453" s="1501"/>
      <c r="R453" s="1501"/>
      <c r="S453" s="1434"/>
      <c r="T453" s="1434"/>
      <c r="U453" s="1501"/>
      <c r="V453" s="1501"/>
      <c r="W453" s="1501"/>
    </row>
    <row r="454" spans="1:23" ht="14.25">
      <c r="A454" s="1434"/>
      <c r="B454" s="1741"/>
      <c r="C454" s="1531"/>
      <c r="D454" s="1532"/>
      <c r="E454" s="1421"/>
      <c r="F454" s="1430"/>
      <c r="G454" s="1434"/>
      <c r="H454" s="1434"/>
      <c r="I454" s="1434"/>
      <c r="J454" s="1430"/>
      <c r="K454" s="1430"/>
      <c r="L454" s="1430"/>
      <c r="M454" s="1430"/>
      <c r="N454" s="1430"/>
      <c r="O454" s="1430"/>
      <c r="P454" s="1421"/>
      <c r="Q454" s="1501"/>
      <c r="R454" s="1501"/>
      <c r="S454" s="1434"/>
      <c r="T454" s="1434"/>
      <c r="U454" s="1501"/>
      <c r="V454" s="1501"/>
      <c r="W454" s="1501"/>
    </row>
    <row r="455" spans="1:23" ht="14.25">
      <c r="A455" s="1434"/>
      <c r="B455" s="1741"/>
      <c r="C455" s="1531"/>
      <c r="D455" s="1532"/>
      <c r="E455" s="1421"/>
      <c r="F455" s="1430"/>
      <c r="G455" s="1434"/>
      <c r="H455" s="1434"/>
      <c r="I455" s="1434"/>
      <c r="J455" s="1430"/>
      <c r="K455" s="1430"/>
      <c r="L455" s="1430"/>
      <c r="M455" s="1430"/>
      <c r="N455" s="1430"/>
      <c r="O455" s="1430"/>
      <c r="P455" s="1421"/>
      <c r="Q455" s="1501"/>
      <c r="R455" s="1501"/>
      <c r="S455" s="1434"/>
      <c r="T455" s="1434"/>
      <c r="U455" s="1501"/>
      <c r="V455" s="1501"/>
      <c r="W455" s="1501"/>
    </row>
    <row r="456" spans="1:23" ht="14.25">
      <c r="A456" s="1434"/>
      <c r="B456" s="1741"/>
      <c r="C456" s="1531"/>
      <c r="D456" s="1532"/>
      <c r="E456" s="1421"/>
      <c r="F456" s="1430"/>
      <c r="G456" s="1434"/>
      <c r="H456" s="1434"/>
      <c r="I456" s="1434"/>
      <c r="J456" s="1430"/>
      <c r="K456" s="1430"/>
      <c r="L456" s="1430"/>
      <c r="M456" s="1430"/>
      <c r="N456" s="1430"/>
      <c r="O456" s="1430"/>
      <c r="P456" s="1421"/>
      <c r="Q456" s="1501"/>
      <c r="R456" s="1501"/>
      <c r="S456" s="1434"/>
      <c r="T456" s="1434"/>
      <c r="U456" s="1501"/>
      <c r="V456" s="1501"/>
      <c r="W456" s="1501"/>
    </row>
    <row r="457" spans="1:23" ht="14.25">
      <c r="A457" s="1434"/>
      <c r="B457" s="1741"/>
      <c r="C457" s="1531"/>
      <c r="D457" s="1532"/>
      <c r="E457" s="1421"/>
      <c r="F457" s="1430"/>
      <c r="G457" s="1434"/>
      <c r="H457" s="1434"/>
      <c r="I457" s="1434"/>
      <c r="J457" s="1430"/>
      <c r="K457" s="1430"/>
      <c r="L457" s="1430"/>
      <c r="M457" s="1430"/>
      <c r="N457" s="1430"/>
      <c r="O457" s="1430"/>
      <c r="P457" s="1421"/>
      <c r="Q457" s="1501"/>
      <c r="R457" s="1501"/>
      <c r="S457" s="1434"/>
      <c r="T457" s="1434"/>
      <c r="U457" s="1501"/>
      <c r="V457" s="1501"/>
      <c r="W457" s="1501"/>
    </row>
    <row r="458" spans="1:23" ht="14.25">
      <c r="A458" s="1434"/>
      <c r="B458" s="1741"/>
      <c r="C458" s="1531"/>
      <c r="D458" s="1532"/>
      <c r="E458" s="1421"/>
      <c r="F458" s="1430"/>
      <c r="G458" s="1434"/>
      <c r="H458" s="1434"/>
      <c r="I458" s="1434"/>
      <c r="J458" s="1430"/>
      <c r="K458" s="1430"/>
      <c r="L458" s="1430"/>
      <c r="M458" s="1430"/>
      <c r="N458" s="1430"/>
      <c r="O458" s="1430"/>
      <c r="P458" s="1421"/>
      <c r="Q458" s="1501"/>
      <c r="R458" s="1501"/>
      <c r="S458" s="1434"/>
      <c r="T458" s="1434"/>
      <c r="U458" s="1501"/>
      <c r="V458" s="1501"/>
      <c r="W458" s="1501"/>
    </row>
    <row r="459" spans="1:23" ht="14.25">
      <c r="A459" s="1434"/>
      <c r="B459" s="1741"/>
      <c r="C459" s="1531"/>
      <c r="D459" s="1532"/>
      <c r="E459" s="1421"/>
      <c r="F459" s="1430"/>
      <c r="G459" s="1434"/>
      <c r="H459" s="1434"/>
      <c r="I459" s="1434"/>
      <c r="J459" s="1430"/>
      <c r="K459" s="1430"/>
      <c r="L459" s="1430"/>
      <c r="M459" s="1430"/>
      <c r="N459" s="1430"/>
      <c r="O459" s="1430"/>
      <c r="P459" s="1421"/>
      <c r="Q459" s="1501"/>
      <c r="R459" s="1501"/>
      <c r="S459" s="1434"/>
      <c r="T459" s="1434"/>
      <c r="U459" s="1501"/>
      <c r="V459" s="1501"/>
      <c r="W459" s="1501"/>
    </row>
    <row r="460" spans="1:23" ht="14.25">
      <c r="A460" s="1434"/>
      <c r="B460" s="1741"/>
      <c r="C460" s="1531"/>
      <c r="D460" s="1532"/>
      <c r="E460" s="1421"/>
      <c r="F460" s="1430"/>
      <c r="G460" s="1434"/>
      <c r="H460" s="1434"/>
      <c r="I460" s="1434"/>
      <c r="J460" s="1430"/>
      <c r="K460" s="1430"/>
      <c r="L460" s="1430"/>
      <c r="M460" s="1430"/>
      <c r="N460" s="1430"/>
      <c r="O460" s="1430"/>
      <c r="P460" s="1421"/>
      <c r="Q460" s="1501"/>
      <c r="R460" s="1501"/>
      <c r="S460" s="1434"/>
      <c r="T460" s="1434"/>
      <c r="U460" s="1501"/>
      <c r="V460" s="1501"/>
      <c r="W460" s="1501"/>
    </row>
    <row r="461" spans="1:23" ht="14.25">
      <c r="A461" s="1434"/>
      <c r="B461" s="1538"/>
      <c r="C461" s="1531"/>
      <c r="D461" s="1532"/>
      <c r="E461" s="1421"/>
      <c r="F461" s="1430"/>
      <c r="G461" s="1434"/>
      <c r="H461" s="1434"/>
      <c r="I461" s="1434"/>
      <c r="J461" s="1430"/>
      <c r="K461" s="1430"/>
      <c r="L461" s="1430"/>
      <c r="M461" s="1430"/>
      <c r="N461" s="1430"/>
      <c r="O461" s="1430"/>
      <c r="P461" s="1421"/>
      <c r="Q461" s="1501"/>
      <c r="R461" s="1501"/>
      <c r="S461" s="1434"/>
      <c r="T461" s="1434"/>
      <c r="U461" s="1501"/>
      <c r="V461" s="1501"/>
      <c r="W461" s="1501"/>
    </row>
    <row r="462" spans="1:23" ht="14.25">
      <c r="A462" s="1434"/>
      <c r="B462" s="1538"/>
      <c r="C462" s="1531"/>
      <c r="D462" s="1532"/>
      <c r="E462" s="1421"/>
      <c r="F462" s="1430"/>
      <c r="G462" s="1434"/>
      <c r="H462" s="1434"/>
      <c r="I462" s="1434"/>
      <c r="J462" s="1430"/>
      <c r="K462" s="1430"/>
      <c r="L462" s="1430"/>
      <c r="M462" s="1430"/>
      <c r="N462" s="1430"/>
      <c r="O462" s="1430"/>
      <c r="P462" s="1421"/>
      <c r="Q462" s="1501"/>
      <c r="R462" s="1501"/>
      <c r="S462" s="1434"/>
      <c r="T462" s="1434"/>
      <c r="U462" s="1501"/>
      <c r="V462" s="1501"/>
      <c r="W462" s="1501"/>
    </row>
    <row r="463" spans="1:23" ht="14.25">
      <c r="A463" s="1434"/>
      <c r="B463" s="1538"/>
      <c r="C463" s="1531"/>
      <c r="D463" s="1532"/>
      <c r="E463" s="1421"/>
      <c r="F463" s="1430"/>
      <c r="G463" s="1434"/>
      <c r="H463" s="1434"/>
      <c r="I463" s="1434"/>
      <c r="J463" s="1430"/>
      <c r="K463" s="1430"/>
      <c r="L463" s="1430"/>
      <c r="M463" s="1430"/>
      <c r="N463" s="1430"/>
      <c r="O463" s="1430"/>
      <c r="P463" s="1421"/>
      <c r="Q463" s="1501"/>
      <c r="R463" s="1501"/>
      <c r="S463" s="1434"/>
      <c r="T463" s="1434"/>
      <c r="U463" s="1501"/>
      <c r="V463" s="1501"/>
      <c r="W463" s="1501"/>
    </row>
    <row r="464" spans="1:23" ht="14.25">
      <c r="A464" s="1434"/>
      <c r="B464" s="1538"/>
      <c r="C464" s="1531"/>
      <c r="D464" s="1532"/>
      <c r="E464" s="1421"/>
      <c r="F464" s="1430"/>
      <c r="G464" s="1434"/>
      <c r="H464" s="1434"/>
      <c r="I464" s="1434"/>
      <c r="J464" s="1430"/>
      <c r="K464" s="1430"/>
      <c r="L464" s="1430"/>
      <c r="M464" s="1430"/>
      <c r="N464" s="1430"/>
      <c r="O464" s="1430"/>
      <c r="P464" s="1421"/>
      <c r="Q464" s="1501"/>
      <c r="R464" s="1501"/>
      <c r="S464" s="1434"/>
      <c r="T464" s="1434"/>
      <c r="U464" s="1501"/>
      <c r="V464" s="1501"/>
      <c r="W464" s="1501"/>
    </row>
    <row r="465" spans="1:23" ht="14.25">
      <c r="A465" s="1434"/>
      <c r="B465" s="1538"/>
      <c r="C465" s="1531"/>
      <c r="D465" s="1532"/>
      <c r="E465" s="1421"/>
      <c r="F465" s="1430"/>
      <c r="G465" s="1434"/>
      <c r="H465" s="1434"/>
      <c r="I465" s="1434"/>
      <c r="J465" s="1430"/>
      <c r="K465" s="1430"/>
      <c r="L465" s="1430"/>
      <c r="M465" s="1430"/>
      <c r="N465" s="1430"/>
      <c r="O465" s="1430"/>
      <c r="P465" s="1421"/>
      <c r="Q465" s="1501"/>
      <c r="R465" s="1501"/>
      <c r="S465" s="1434"/>
      <c r="T465" s="1434"/>
      <c r="U465" s="1501"/>
      <c r="V465" s="1501"/>
      <c r="W465" s="1501"/>
    </row>
    <row r="466" spans="1:23" ht="14.25">
      <c r="A466" s="1434"/>
      <c r="B466" s="1538"/>
      <c r="C466" s="1531"/>
      <c r="D466" s="1532"/>
      <c r="E466" s="1421"/>
      <c r="F466" s="1430"/>
      <c r="G466" s="1434"/>
      <c r="H466" s="1434"/>
      <c r="I466" s="1434"/>
      <c r="J466" s="1430"/>
      <c r="K466" s="1430"/>
      <c r="L466" s="1430"/>
      <c r="M466" s="1430"/>
      <c r="N466" s="1430"/>
      <c r="O466" s="1430"/>
      <c r="P466" s="1421"/>
      <c r="Q466" s="1501"/>
      <c r="R466" s="1501"/>
      <c r="S466" s="1434"/>
      <c r="T466" s="1434"/>
      <c r="U466" s="1501"/>
      <c r="V466" s="1501"/>
      <c r="W466" s="1501"/>
    </row>
    <row r="467" spans="1:23" ht="14.25">
      <c r="A467" s="1434"/>
      <c r="B467" s="1538"/>
      <c r="C467" s="1531"/>
      <c r="D467" s="1532"/>
      <c r="E467" s="1421"/>
      <c r="F467" s="1430"/>
      <c r="G467" s="1434"/>
      <c r="H467" s="1434"/>
      <c r="I467" s="1434"/>
      <c r="J467" s="1430"/>
      <c r="K467" s="1430"/>
      <c r="L467" s="1430"/>
      <c r="M467" s="1430"/>
      <c r="N467" s="1430"/>
      <c r="O467" s="1430"/>
      <c r="P467" s="1421"/>
      <c r="Q467" s="1501"/>
      <c r="R467" s="1501"/>
      <c r="S467" s="1434"/>
      <c r="T467" s="1434"/>
      <c r="U467" s="1501"/>
      <c r="V467" s="1501"/>
      <c r="W467" s="1501"/>
    </row>
    <row r="468" spans="1:23" ht="14.25">
      <c r="A468" s="1434"/>
      <c r="B468" s="1538"/>
      <c r="C468" s="1531"/>
      <c r="D468" s="1532"/>
      <c r="E468" s="1421"/>
      <c r="F468" s="1430"/>
      <c r="G468" s="1434"/>
      <c r="H468" s="1434"/>
      <c r="I468" s="1434"/>
      <c r="J468" s="1430"/>
      <c r="K468" s="1430"/>
      <c r="L468" s="1430"/>
      <c r="M468" s="1430"/>
      <c r="N468" s="1430"/>
      <c r="O468" s="1430"/>
      <c r="P468" s="1421"/>
      <c r="Q468" s="1501"/>
      <c r="R468" s="1501"/>
      <c r="S468" s="1434"/>
      <c r="T468" s="1434"/>
      <c r="U468" s="1501"/>
      <c r="V468" s="1501"/>
      <c r="W468" s="1501"/>
    </row>
    <row r="469" spans="1:23" ht="14.25">
      <c r="A469" s="1434"/>
      <c r="B469" s="1538"/>
      <c r="C469" s="1531"/>
      <c r="D469" s="1532"/>
      <c r="E469" s="1421"/>
      <c r="F469" s="1430"/>
      <c r="G469" s="1434"/>
      <c r="H469" s="1434"/>
      <c r="I469" s="1434"/>
      <c r="J469" s="1430"/>
      <c r="K469" s="1430"/>
      <c r="L469" s="1430"/>
      <c r="M469" s="1430"/>
      <c r="N469" s="1430"/>
      <c r="O469" s="1430"/>
      <c r="P469" s="1421"/>
      <c r="Q469" s="1501"/>
      <c r="R469" s="1501"/>
      <c r="S469" s="1434"/>
      <c r="T469" s="1434"/>
      <c r="U469" s="1501"/>
      <c r="V469" s="1501"/>
      <c r="W469" s="1501"/>
    </row>
    <row r="470" spans="1:23" ht="14.25">
      <c r="A470" s="1434"/>
      <c r="B470" s="1538"/>
      <c r="C470" s="1531"/>
      <c r="D470" s="1532"/>
      <c r="E470" s="1421"/>
      <c r="F470" s="1430"/>
      <c r="G470" s="1434"/>
      <c r="H470" s="1434"/>
      <c r="I470" s="1434"/>
      <c r="J470" s="1430"/>
      <c r="K470" s="1430"/>
      <c r="L470" s="1430"/>
      <c r="M470" s="1430"/>
      <c r="N470" s="1430"/>
      <c r="O470" s="1430"/>
      <c r="P470" s="1421"/>
      <c r="Q470" s="1501"/>
      <c r="R470" s="1501"/>
      <c r="S470" s="1434"/>
      <c r="T470" s="1434"/>
      <c r="U470" s="1501"/>
      <c r="V470" s="1501"/>
      <c r="W470" s="1501"/>
    </row>
    <row r="471" spans="1:23" ht="14.25">
      <c r="A471" s="1434"/>
      <c r="B471" s="1538"/>
      <c r="C471" s="1531"/>
      <c r="D471" s="1532"/>
      <c r="E471" s="1421"/>
      <c r="F471" s="1430"/>
      <c r="G471" s="1434"/>
      <c r="H471" s="1434"/>
      <c r="I471" s="1434"/>
      <c r="J471" s="1430"/>
      <c r="K471" s="1430"/>
      <c r="L471" s="1430"/>
      <c r="M471" s="1430"/>
      <c r="N471" s="1430"/>
      <c r="O471" s="1430"/>
      <c r="P471" s="1421"/>
      <c r="Q471" s="1501"/>
      <c r="R471" s="1501"/>
      <c r="S471" s="1434"/>
      <c r="T471" s="1434"/>
      <c r="U471" s="1501"/>
      <c r="V471" s="1501"/>
      <c r="W471" s="1501"/>
    </row>
    <row r="472" spans="1:23" ht="14.25">
      <c r="A472" s="1434"/>
      <c r="B472" s="1538"/>
      <c r="C472" s="1531"/>
      <c r="D472" s="1532"/>
      <c r="E472" s="1421"/>
      <c r="F472" s="1430"/>
      <c r="G472" s="1434"/>
      <c r="H472" s="1434"/>
      <c r="I472" s="1434"/>
      <c r="J472" s="1430"/>
      <c r="K472" s="1430"/>
      <c r="L472" s="1430"/>
      <c r="M472" s="1430"/>
      <c r="N472" s="1430"/>
      <c r="O472" s="1430"/>
      <c r="P472" s="1421"/>
      <c r="Q472" s="1501"/>
      <c r="R472" s="1501"/>
      <c r="S472" s="1434"/>
      <c r="T472" s="1434"/>
      <c r="U472" s="1501"/>
      <c r="V472" s="1501"/>
      <c r="W472" s="1501"/>
    </row>
    <row r="473" spans="1:23" ht="14.25">
      <c r="A473" s="1434"/>
      <c r="B473" s="1538"/>
      <c r="C473" s="1531"/>
      <c r="D473" s="1532"/>
      <c r="E473" s="1421"/>
      <c r="F473" s="1430"/>
      <c r="G473" s="1434"/>
      <c r="H473" s="1434"/>
      <c r="I473" s="1434"/>
      <c r="J473" s="1430"/>
      <c r="K473" s="1430"/>
      <c r="L473" s="1430"/>
      <c r="M473" s="1430"/>
      <c r="N473" s="1430"/>
      <c r="O473" s="1430"/>
      <c r="P473" s="1421"/>
      <c r="Q473" s="1501"/>
      <c r="R473" s="1501"/>
      <c r="S473" s="1434"/>
      <c r="T473" s="1434"/>
      <c r="U473" s="1501"/>
      <c r="V473" s="1501"/>
      <c r="W473" s="1501"/>
    </row>
    <row r="474" spans="1:23" ht="14.25">
      <c r="A474" s="1434"/>
      <c r="B474" s="1538"/>
      <c r="C474" s="1531"/>
      <c r="D474" s="1532"/>
      <c r="E474" s="1421"/>
      <c r="F474" s="1430"/>
      <c r="G474" s="1434"/>
      <c r="H474" s="1434"/>
      <c r="I474" s="1434"/>
      <c r="J474" s="1430"/>
      <c r="K474" s="1430"/>
      <c r="L474" s="1430"/>
      <c r="M474" s="1430"/>
      <c r="N474" s="1430"/>
      <c r="O474" s="1430"/>
      <c r="P474" s="1421"/>
      <c r="Q474" s="1501"/>
      <c r="R474" s="1501"/>
      <c r="S474" s="1434"/>
      <c r="T474" s="1434"/>
      <c r="U474" s="1501"/>
      <c r="V474" s="1501"/>
      <c r="W474" s="1501"/>
    </row>
    <row r="475" spans="1:23" ht="14.25">
      <c r="A475" s="1434"/>
      <c r="B475" s="1538"/>
      <c r="C475" s="1531"/>
      <c r="D475" s="1532"/>
      <c r="E475" s="1421"/>
      <c r="F475" s="1430"/>
      <c r="G475" s="1434"/>
      <c r="H475" s="1434"/>
      <c r="I475" s="1434"/>
      <c r="J475" s="1430"/>
      <c r="K475" s="1430"/>
      <c r="L475" s="1430"/>
      <c r="M475" s="1430"/>
      <c r="N475" s="1430"/>
      <c r="O475" s="1430"/>
      <c r="P475" s="1421"/>
      <c r="Q475" s="1501"/>
      <c r="R475" s="1501"/>
      <c r="S475" s="1434"/>
      <c r="T475" s="1434"/>
      <c r="U475" s="1501"/>
      <c r="V475" s="1501"/>
      <c r="W475" s="1501"/>
    </row>
    <row r="476" spans="1:23" ht="14.25">
      <c r="A476" s="1434"/>
      <c r="B476" s="1538"/>
      <c r="C476" s="1531"/>
      <c r="D476" s="1532"/>
      <c r="E476" s="1421"/>
      <c r="F476" s="1430"/>
      <c r="G476" s="1434"/>
      <c r="H476" s="1434"/>
      <c r="I476" s="1434"/>
      <c r="J476" s="1430"/>
      <c r="K476" s="1430"/>
      <c r="L476" s="1430"/>
      <c r="M476" s="1430"/>
      <c r="N476" s="1430"/>
      <c r="O476" s="1430"/>
      <c r="P476" s="1421"/>
      <c r="Q476" s="1501"/>
      <c r="R476" s="1501"/>
      <c r="S476" s="1434"/>
      <c r="T476" s="1434"/>
      <c r="U476" s="1501"/>
      <c r="V476" s="1501"/>
      <c r="W476" s="1501"/>
    </row>
    <row r="477" spans="1:23" ht="14.25">
      <c r="A477" s="1434"/>
      <c r="B477" s="1538"/>
      <c r="C477" s="1531"/>
      <c r="D477" s="1532"/>
      <c r="E477" s="1421"/>
      <c r="F477" s="1430"/>
      <c r="G477" s="1434"/>
      <c r="H477" s="1434"/>
      <c r="I477" s="1434"/>
      <c r="J477" s="1430"/>
      <c r="K477" s="1430"/>
      <c r="L477" s="1430"/>
      <c r="M477" s="1430"/>
      <c r="N477" s="1430"/>
      <c r="O477" s="1430"/>
      <c r="P477" s="1421"/>
      <c r="Q477" s="1501"/>
      <c r="R477" s="1501"/>
      <c r="S477" s="1434"/>
      <c r="T477" s="1434"/>
      <c r="U477" s="1501"/>
      <c r="V477" s="1501"/>
      <c r="W477" s="1501"/>
    </row>
    <row r="478" spans="1:23" ht="14.25">
      <c r="A478" s="1434"/>
      <c r="B478" s="1538"/>
      <c r="C478" s="1531"/>
      <c r="D478" s="1532"/>
      <c r="E478" s="1421"/>
      <c r="F478" s="1430"/>
      <c r="G478" s="1434"/>
      <c r="H478" s="1434"/>
      <c r="I478" s="1434"/>
      <c r="J478" s="1430"/>
      <c r="K478" s="1430"/>
      <c r="L478" s="1430"/>
      <c r="M478" s="1430"/>
      <c r="N478" s="1430"/>
      <c r="O478" s="1430"/>
      <c r="P478" s="1421"/>
      <c r="Q478" s="1501"/>
      <c r="R478" s="1501"/>
      <c r="S478" s="1434"/>
      <c r="T478" s="1434"/>
      <c r="U478" s="1501"/>
      <c r="V478" s="1501"/>
      <c r="W478" s="1501"/>
    </row>
    <row r="479" spans="1:23" ht="14.25">
      <c r="A479" s="1434"/>
      <c r="B479" s="1538"/>
      <c r="C479" s="1531"/>
      <c r="D479" s="1532"/>
      <c r="E479" s="1421"/>
      <c r="F479" s="1430"/>
      <c r="G479" s="1434"/>
      <c r="H479" s="1434"/>
      <c r="I479" s="1434"/>
      <c r="J479" s="1430"/>
      <c r="K479" s="1430"/>
      <c r="L479" s="1430"/>
      <c r="M479" s="1430"/>
      <c r="N479" s="1430"/>
      <c r="O479" s="1430"/>
      <c r="P479" s="1421"/>
      <c r="Q479" s="1501"/>
      <c r="R479" s="1501"/>
      <c r="S479" s="1434"/>
      <c r="T479" s="1434"/>
      <c r="U479" s="1501"/>
      <c r="V479" s="1501"/>
      <c r="W479" s="1501"/>
    </row>
    <row r="480" spans="1:23" ht="14.25">
      <c r="A480" s="1434"/>
      <c r="B480" s="1538"/>
      <c r="C480" s="1531"/>
      <c r="D480" s="1532"/>
      <c r="E480" s="1421"/>
      <c r="F480" s="1430"/>
      <c r="G480" s="1434"/>
      <c r="H480" s="1434"/>
      <c r="I480" s="1434"/>
      <c r="J480" s="1430"/>
      <c r="K480" s="1430"/>
      <c r="L480" s="1430"/>
      <c r="M480" s="1430"/>
      <c r="N480" s="1430"/>
      <c r="O480" s="1430"/>
      <c r="P480" s="1421"/>
      <c r="Q480" s="1501"/>
      <c r="R480" s="1501"/>
      <c r="S480" s="1434"/>
      <c r="T480" s="1434"/>
      <c r="U480" s="1501"/>
      <c r="V480" s="1501"/>
      <c r="W480" s="1501"/>
    </row>
    <row r="481" spans="1:23" ht="14.25">
      <c r="A481" s="1434"/>
      <c r="B481" s="1538"/>
      <c r="C481" s="1531"/>
      <c r="D481" s="1532"/>
      <c r="E481" s="1421"/>
      <c r="F481" s="1430"/>
      <c r="G481" s="1434"/>
      <c r="H481" s="1434"/>
      <c r="I481" s="1434"/>
      <c r="J481" s="1430"/>
      <c r="K481" s="1430"/>
      <c r="L481" s="1430"/>
      <c r="M481" s="1430"/>
      <c r="N481" s="1430"/>
      <c r="O481" s="1430"/>
      <c r="P481" s="1421"/>
      <c r="Q481" s="1501"/>
      <c r="R481" s="1501"/>
      <c r="S481" s="1434"/>
      <c r="T481" s="1434"/>
      <c r="U481" s="1501"/>
      <c r="V481" s="1501"/>
      <c r="W481" s="1501"/>
    </row>
    <row r="482" spans="1:23" ht="14.25">
      <c r="A482" s="1434"/>
      <c r="B482" s="1538"/>
      <c r="C482" s="1531"/>
      <c r="D482" s="1532"/>
      <c r="E482" s="1421"/>
      <c r="F482" s="1430"/>
      <c r="G482" s="1434"/>
      <c r="H482" s="1434"/>
      <c r="I482" s="1434"/>
      <c r="J482" s="1430"/>
      <c r="K482" s="1430"/>
      <c r="L482" s="1430"/>
      <c r="M482" s="1430"/>
      <c r="N482" s="1430"/>
      <c r="O482" s="1430"/>
      <c r="P482" s="1421"/>
      <c r="Q482" s="1501"/>
      <c r="R482" s="1501"/>
      <c r="S482" s="1434"/>
      <c r="T482" s="1434"/>
      <c r="U482" s="1501"/>
      <c r="V482" s="1501"/>
      <c r="W482" s="1501"/>
    </row>
    <row r="483" spans="1:23" ht="14.25">
      <c r="A483" s="1434"/>
      <c r="B483" s="1538"/>
      <c r="C483" s="1531"/>
      <c r="D483" s="1532"/>
      <c r="E483" s="1421"/>
      <c r="F483" s="1430"/>
      <c r="G483" s="1434"/>
      <c r="H483" s="1434"/>
      <c r="I483" s="1434"/>
      <c r="J483" s="1430"/>
      <c r="K483" s="1430"/>
      <c r="L483" s="1430"/>
      <c r="M483" s="1430"/>
      <c r="N483" s="1430"/>
      <c r="O483" s="1430"/>
      <c r="P483" s="1421"/>
      <c r="Q483" s="1501"/>
      <c r="R483" s="1501"/>
      <c r="S483" s="1434"/>
      <c r="T483" s="1434"/>
      <c r="U483" s="1501"/>
      <c r="V483" s="1501"/>
      <c r="W483" s="1501"/>
    </row>
    <row r="484" spans="1:23" ht="14.25">
      <c r="A484" s="1434"/>
      <c r="B484" s="1538"/>
      <c r="C484" s="1531"/>
      <c r="D484" s="1532"/>
      <c r="E484" s="1421"/>
      <c r="F484" s="1430"/>
      <c r="G484" s="1434"/>
      <c r="H484" s="1434"/>
      <c r="I484" s="1434"/>
      <c r="J484" s="1430"/>
      <c r="K484" s="1430"/>
      <c r="L484" s="1430"/>
      <c r="M484" s="1430"/>
      <c r="N484" s="1430"/>
      <c r="O484" s="1430"/>
      <c r="P484" s="1421"/>
      <c r="Q484" s="1501"/>
      <c r="R484" s="1501"/>
      <c r="S484" s="1434"/>
      <c r="T484" s="1434"/>
      <c r="U484" s="1501"/>
      <c r="V484" s="1501"/>
      <c r="W484" s="1501"/>
    </row>
    <row r="485" spans="1:23" ht="14.25">
      <c r="A485" s="1434"/>
      <c r="B485" s="1538"/>
      <c r="C485" s="1531"/>
      <c r="D485" s="1532"/>
      <c r="E485" s="1421"/>
      <c r="F485" s="1430"/>
      <c r="G485" s="1434"/>
      <c r="H485" s="1434"/>
      <c r="I485" s="1434"/>
      <c r="J485" s="1430"/>
      <c r="K485" s="1430"/>
      <c r="L485" s="1430"/>
      <c r="M485" s="1430"/>
      <c r="N485" s="1430"/>
      <c r="O485" s="1430"/>
      <c r="P485" s="1421"/>
      <c r="Q485" s="1501"/>
      <c r="R485" s="1501"/>
      <c r="S485" s="1434"/>
      <c r="T485" s="1434"/>
      <c r="U485" s="1501"/>
      <c r="V485" s="1501"/>
      <c r="W485" s="1501"/>
    </row>
    <row r="486" spans="1:23" ht="14.25">
      <c r="A486" s="1434"/>
      <c r="B486" s="1538"/>
      <c r="C486" s="1531"/>
      <c r="D486" s="1532"/>
      <c r="E486" s="1421"/>
      <c r="F486" s="1430"/>
      <c r="G486" s="1434"/>
      <c r="H486" s="1434"/>
      <c r="I486" s="1434"/>
      <c r="J486" s="1430"/>
      <c r="K486" s="1430"/>
      <c r="L486" s="1430"/>
      <c r="M486" s="1430"/>
      <c r="N486" s="1430"/>
      <c r="O486" s="1430"/>
      <c r="P486" s="1421"/>
      <c r="Q486" s="1501"/>
      <c r="R486" s="1501"/>
      <c r="S486" s="1434"/>
      <c r="T486" s="1434"/>
      <c r="U486" s="1501"/>
      <c r="V486" s="1501"/>
      <c r="W486" s="1501"/>
    </row>
    <row r="487" spans="1:23" ht="14.25">
      <c r="A487" s="1434"/>
      <c r="B487" s="1538"/>
      <c r="C487" s="1531"/>
      <c r="D487" s="1532"/>
      <c r="E487" s="1421"/>
      <c r="F487" s="1430"/>
      <c r="G487" s="1434"/>
      <c r="H487" s="1434"/>
      <c r="I487" s="1434"/>
      <c r="J487" s="1430"/>
      <c r="K487" s="1430"/>
      <c r="L487" s="1430"/>
      <c r="M487" s="1430"/>
      <c r="N487" s="1430"/>
      <c r="O487" s="1430"/>
      <c r="P487" s="1421"/>
      <c r="Q487" s="1501"/>
      <c r="R487" s="1501"/>
      <c r="S487" s="1434"/>
      <c r="T487" s="1434"/>
      <c r="U487" s="1501"/>
      <c r="V487" s="1501"/>
      <c r="W487" s="1501"/>
    </row>
    <row r="488" spans="1:23" ht="14.25">
      <c r="A488" s="1434"/>
      <c r="B488" s="1538"/>
      <c r="C488" s="1531"/>
      <c r="D488" s="1532"/>
      <c r="E488" s="1421"/>
      <c r="F488" s="1430"/>
      <c r="G488" s="1434"/>
      <c r="H488" s="1434"/>
      <c r="I488" s="1434"/>
      <c r="J488" s="1430"/>
      <c r="K488" s="1430"/>
      <c r="L488" s="1430"/>
      <c r="M488" s="1430"/>
      <c r="N488" s="1430"/>
      <c r="O488" s="1430"/>
      <c r="P488" s="1421"/>
      <c r="Q488" s="1501"/>
      <c r="R488" s="1501"/>
      <c r="S488" s="1434"/>
      <c r="T488" s="1434"/>
      <c r="U488" s="1501"/>
      <c r="V488" s="1501"/>
      <c r="W488" s="1501"/>
    </row>
    <row r="489" spans="1:23" ht="14.25">
      <c r="A489" s="1434"/>
      <c r="B489" s="1538"/>
      <c r="C489" s="1531"/>
      <c r="D489" s="1532"/>
      <c r="E489" s="1421"/>
      <c r="F489" s="1430"/>
      <c r="G489" s="1434"/>
      <c r="H489" s="1434"/>
      <c r="I489" s="1434"/>
      <c r="J489" s="1430"/>
      <c r="K489" s="1430"/>
      <c r="L489" s="1430"/>
      <c r="M489" s="1430"/>
      <c r="N489" s="1430"/>
      <c r="O489" s="1430"/>
      <c r="P489" s="1421"/>
      <c r="Q489" s="1501"/>
      <c r="R489" s="1501"/>
      <c r="S489" s="1434"/>
      <c r="T489" s="1434"/>
      <c r="U489" s="1501"/>
      <c r="V489" s="1501"/>
      <c r="W489" s="1501"/>
    </row>
    <row r="490" spans="1:23" ht="14.25">
      <c r="A490" s="1434"/>
      <c r="B490" s="1538"/>
      <c r="C490" s="1531"/>
      <c r="D490" s="1532"/>
      <c r="E490" s="1421"/>
      <c r="F490" s="1430"/>
      <c r="G490" s="1434"/>
      <c r="H490" s="1434"/>
      <c r="I490" s="1434"/>
      <c r="J490" s="1430"/>
      <c r="K490" s="1430"/>
      <c r="L490" s="1430"/>
      <c r="M490" s="1430"/>
      <c r="N490" s="1430"/>
      <c r="O490" s="1430"/>
      <c r="P490" s="1421"/>
      <c r="Q490" s="1501"/>
      <c r="R490" s="1501"/>
      <c r="S490" s="1434"/>
      <c r="T490" s="1434"/>
      <c r="U490" s="1501"/>
      <c r="V490" s="1501"/>
      <c r="W490" s="1501"/>
    </row>
    <row r="491" spans="1:23" ht="14.25">
      <c r="A491" s="1434"/>
      <c r="B491" s="1538"/>
      <c r="C491" s="1531"/>
      <c r="D491" s="1532"/>
      <c r="E491" s="1421"/>
      <c r="F491" s="1430"/>
      <c r="G491" s="1434"/>
      <c r="H491" s="1434"/>
      <c r="I491" s="1434"/>
      <c r="J491" s="1430"/>
      <c r="K491" s="1430"/>
      <c r="L491" s="1430"/>
      <c r="M491" s="1430"/>
      <c r="N491" s="1430"/>
      <c r="O491" s="1430"/>
      <c r="P491" s="1421"/>
      <c r="Q491" s="1501"/>
      <c r="R491" s="1501"/>
      <c r="S491" s="1434"/>
      <c r="T491" s="1434"/>
      <c r="U491" s="1501"/>
      <c r="V491" s="1501"/>
      <c r="W491" s="1501"/>
    </row>
    <row r="492" spans="1:23" ht="14.25">
      <c r="A492" s="1434"/>
      <c r="B492" s="1538"/>
      <c r="C492" s="1531"/>
      <c r="D492" s="1532"/>
      <c r="E492" s="1421"/>
      <c r="F492" s="1430"/>
      <c r="G492" s="1434"/>
      <c r="H492" s="1434"/>
      <c r="I492" s="1434"/>
      <c r="J492" s="1430"/>
      <c r="K492" s="1430"/>
      <c r="L492" s="1430"/>
      <c r="M492" s="1430"/>
      <c r="N492" s="1430"/>
      <c r="O492" s="1430"/>
      <c r="P492" s="1421"/>
      <c r="Q492" s="1501"/>
      <c r="R492" s="1501"/>
      <c r="S492" s="1434"/>
      <c r="T492" s="1434"/>
      <c r="U492" s="1501"/>
      <c r="V492" s="1501"/>
      <c r="W492" s="1501"/>
    </row>
    <row r="493" spans="1:23" ht="14.25">
      <c r="A493" s="1434"/>
      <c r="B493" s="1538"/>
      <c r="C493" s="1531"/>
      <c r="D493" s="1532"/>
      <c r="E493" s="1421"/>
      <c r="F493" s="1430"/>
      <c r="G493" s="1434"/>
      <c r="H493" s="1434"/>
      <c r="I493" s="1434"/>
      <c r="J493" s="1430"/>
      <c r="K493" s="1430"/>
      <c r="L493" s="1430"/>
      <c r="M493" s="1430"/>
      <c r="N493" s="1430"/>
      <c r="O493" s="1430"/>
      <c r="P493" s="1421"/>
      <c r="Q493" s="1501"/>
      <c r="R493" s="1501"/>
      <c r="S493" s="1434"/>
      <c r="T493" s="1434"/>
      <c r="U493" s="1501"/>
      <c r="V493" s="1501"/>
      <c r="W493" s="1501"/>
    </row>
    <row r="494" spans="1:23" ht="14.25">
      <c r="A494" s="1434"/>
      <c r="B494" s="1538"/>
      <c r="C494" s="1531"/>
      <c r="D494" s="1532"/>
      <c r="E494" s="1421"/>
      <c r="F494" s="1430"/>
      <c r="G494" s="1434"/>
      <c r="H494" s="1434"/>
      <c r="I494" s="1434"/>
      <c r="J494" s="1430"/>
      <c r="K494" s="1430"/>
      <c r="L494" s="1430"/>
      <c r="M494" s="1430"/>
      <c r="N494" s="1430"/>
      <c r="O494" s="1430"/>
      <c r="P494" s="1421"/>
      <c r="Q494" s="1501"/>
      <c r="R494" s="1501"/>
      <c r="S494" s="1434"/>
      <c r="T494" s="1434"/>
      <c r="U494" s="1501"/>
      <c r="V494" s="1501"/>
      <c r="W494" s="1501"/>
    </row>
    <row r="495" spans="1:23" ht="14.25">
      <c r="A495" s="1434"/>
      <c r="B495" s="1538"/>
      <c r="C495" s="1531"/>
      <c r="D495" s="1532"/>
      <c r="E495" s="1421"/>
      <c r="F495" s="1430"/>
      <c r="G495" s="1434"/>
      <c r="H495" s="1434"/>
      <c r="I495" s="1434"/>
      <c r="J495" s="1430"/>
      <c r="K495" s="1430"/>
      <c r="L495" s="1430"/>
      <c r="M495" s="1430"/>
      <c r="N495" s="1430"/>
      <c r="O495" s="1430"/>
      <c r="P495" s="1421"/>
      <c r="Q495" s="1501"/>
      <c r="R495" s="1501"/>
      <c r="S495" s="1434"/>
      <c r="T495" s="1434"/>
      <c r="U495" s="1501"/>
      <c r="V495" s="1501"/>
      <c r="W495" s="1501"/>
    </row>
    <row r="496" spans="1:23" ht="14.25">
      <c r="A496" s="1434"/>
      <c r="B496" s="1538"/>
      <c r="C496" s="1531"/>
      <c r="D496" s="1532"/>
      <c r="E496" s="1421"/>
      <c r="F496" s="1430"/>
      <c r="G496" s="1434"/>
      <c r="H496" s="1434"/>
      <c r="I496" s="1434"/>
      <c r="J496" s="1430"/>
      <c r="K496" s="1430"/>
      <c r="L496" s="1430"/>
      <c r="M496" s="1430"/>
      <c r="N496" s="1430"/>
      <c r="O496" s="1430"/>
      <c r="P496" s="1421"/>
      <c r="Q496" s="1501"/>
      <c r="R496" s="1501"/>
      <c r="S496" s="1434"/>
      <c r="T496" s="1434"/>
      <c r="U496" s="1501"/>
      <c r="V496" s="1501"/>
      <c r="W496" s="1501"/>
    </row>
    <row r="497" spans="1:23" ht="14.25">
      <c r="A497" s="1434"/>
      <c r="B497" s="1538"/>
      <c r="C497" s="1531"/>
      <c r="D497" s="1532"/>
      <c r="E497" s="1421"/>
      <c r="F497" s="1430"/>
      <c r="G497" s="1434"/>
      <c r="H497" s="1434"/>
      <c r="I497" s="1434"/>
      <c r="J497" s="1430"/>
      <c r="K497" s="1430"/>
      <c r="L497" s="1430"/>
      <c r="M497" s="1430"/>
      <c r="N497" s="1430"/>
      <c r="O497" s="1430"/>
      <c r="P497" s="1421"/>
      <c r="Q497" s="1501"/>
      <c r="R497" s="1501"/>
      <c r="S497" s="1434"/>
      <c r="T497" s="1434"/>
      <c r="U497" s="1501"/>
      <c r="V497" s="1501"/>
      <c r="W497" s="1501"/>
    </row>
    <row r="498" spans="1:23" ht="14.25">
      <c r="A498" s="1434"/>
      <c r="B498" s="1538"/>
      <c r="C498" s="1531"/>
      <c r="D498" s="1532"/>
      <c r="E498" s="1421"/>
      <c r="F498" s="1430"/>
      <c r="G498" s="1434"/>
      <c r="H498" s="1434"/>
      <c r="I498" s="1434"/>
      <c r="J498" s="1430"/>
      <c r="K498" s="1430"/>
      <c r="L498" s="1430"/>
      <c r="M498" s="1430"/>
      <c r="N498" s="1430"/>
      <c r="O498" s="1430"/>
      <c r="P498" s="1421"/>
      <c r="Q498" s="1501"/>
      <c r="R498" s="1501"/>
      <c r="S498" s="1434"/>
      <c r="T498" s="1434"/>
      <c r="U498" s="1501"/>
      <c r="V498" s="1501"/>
      <c r="W498" s="1501"/>
    </row>
    <row r="499" spans="1:23" ht="14.25">
      <c r="A499" s="1434"/>
      <c r="B499" s="1538"/>
      <c r="C499" s="1531"/>
      <c r="D499" s="1532"/>
      <c r="E499" s="1421"/>
      <c r="F499" s="1430"/>
      <c r="G499" s="1434"/>
      <c r="H499" s="1434"/>
      <c r="I499" s="1434"/>
      <c r="J499" s="1430"/>
      <c r="K499" s="1430"/>
      <c r="L499" s="1430"/>
      <c r="M499" s="1430"/>
      <c r="N499" s="1430"/>
      <c r="O499" s="1430"/>
      <c r="P499" s="1421"/>
      <c r="Q499" s="1501"/>
      <c r="R499" s="1501"/>
      <c r="S499" s="1434"/>
      <c r="T499" s="1434"/>
      <c r="U499" s="1501"/>
      <c r="V499" s="1501"/>
      <c r="W499" s="1501"/>
    </row>
    <row r="500" spans="1:23" ht="14.25">
      <c r="A500" s="1434"/>
      <c r="B500" s="1538"/>
      <c r="C500" s="1531"/>
      <c r="D500" s="1532"/>
      <c r="E500" s="1421"/>
      <c r="F500" s="1430"/>
      <c r="G500" s="1434"/>
      <c r="H500" s="1434"/>
      <c r="I500" s="1434"/>
      <c r="J500" s="1430"/>
      <c r="K500" s="1430"/>
      <c r="L500" s="1430"/>
      <c r="M500" s="1430"/>
      <c r="N500" s="1430"/>
      <c r="O500" s="1430"/>
      <c r="P500" s="1421"/>
      <c r="Q500" s="1501"/>
      <c r="R500" s="1501"/>
      <c r="S500" s="1434"/>
      <c r="T500" s="1434"/>
      <c r="U500" s="1501"/>
      <c r="V500" s="1501"/>
      <c r="W500" s="1501"/>
    </row>
  </sheetData>
  <autoFilter ref="A3:W22"/>
  <mergeCells count="1">
    <mergeCell ref="A1:W1"/>
  </mergeCells>
  <phoneticPr fontId="23" type="noConversion"/>
  <dataValidations count="5">
    <dataValidation type="list" allowBlank="1" showInputMessage="1" showErrorMessage="1" sqref="R4:R500">
      <formula1>Сокращение_ПЧ</formula1>
    </dataValidation>
    <dataValidation type="list" allowBlank="1" showInputMessage="1" showErrorMessage="1" sqref="F4:F500">
      <formula1>да_нет</formula1>
    </dataValidation>
    <dataValidation type="list" allowBlank="1" showInputMessage="1" showErrorMessage="1" sqref="P4:P500">
      <formula1>Принятое_процессуальное_решение1</formula1>
    </dataValidation>
    <dataValidation type="list" allowBlank="1" showInputMessage="1" showErrorMessage="1" sqref="E4 E45:E500 E30">
      <formula1>районы_и_города_и_ДЧС</formula1>
    </dataValidation>
    <dataValidation type="list" allowBlank="1" showInputMessage="1" showErrorMessage="1" sqref="E5:E29 E31:E44">
      <formula1>районы</formula1>
    </dataValidation>
  </dataValidations>
  <pageMargins left="0.75" right="0.75" top="1" bottom="1" header="0.5" footer="0.5"/>
  <pageSetup paperSize="9" orientation="portrait" verticalDpi="0" r:id="rId1"/>
  <headerFooter alignWithMargins="0"/>
</worksheet>
</file>

<file path=xl/worksheets/sheet43.xml><?xml version="1.0" encoding="utf-8"?>
<worksheet xmlns="http://schemas.openxmlformats.org/spreadsheetml/2006/main" xmlns:r="http://schemas.openxmlformats.org/officeDocument/2006/relationships">
  <sheetPr codeName="Лист53">
    <tabColor rgb="FFFFC000"/>
  </sheetPr>
  <dimension ref="A1:W50"/>
  <sheetViews>
    <sheetView zoomScale="90" zoomScaleNormal="90" workbookViewId="0">
      <pane ySplit="3" topLeftCell="A4" activePane="bottomLeft" state="frozen"/>
      <selection pane="bottomLeft" activeCell="K3" sqref="K3"/>
    </sheetView>
  </sheetViews>
  <sheetFormatPr defaultRowHeight="12.75"/>
  <cols>
    <col min="1" max="1" width="5" customWidth="1"/>
    <col min="2" max="2" width="22.5703125" customWidth="1"/>
    <col min="3" max="3" width="14.140625" customWidth="1"/>
    <col min="4" max="4" width="10" customWidth="1"/>
    <col min="5" max="5" width="19.140625" customWidth="1"/>
    <col min="6" max="6" width="6.85546875" customWidth="1"/>
    <col min="7" max="7" width="22.42578125" customWidth="1"/>
    <col min="8" max="8" width="22" customWidth="1"/>
    <col min="9" max="9" width="19" customWidth="1"/>
    <col min="10" max="10" width="26.42578125" customWidth="1"/>
    <col min="11" max="11" width="13.85546875" customWidth="1"/>
    <col min="12" max="15" width="8.7109375" customWidth="1"/>
    <col min="16" max="16" width="15.85546875" customWidth="1"/>
  </cols>
  <sheetData>
    <row r="1" spans="1:23" ht="28.5" customHeight="1">
      <c r="A1" s="2951" t="s">
        <v>759</v>
      </c>
      <c r="B1" s="2951"/>
      <c r="C1" s="2951"/>
      <c r="D1" s="2951"/>
      <c r="E1" s="2951"/>
      <c r="F1" s="2951"/>
      <c r="G1" s="2951"/>
      <c r="H1" s="2951"/>
      <c r="I1" s="2951"/>
      <c r="J1" s="2951"/>
      <c r="K1" s="2951"/>
      <c r="L1" s="2951"/>
      <c r="M1" s="2951"/>
      <c r="N1" s="2951"/>
      <c r="O1" s="2951"/>
      <c r="P1" s="2951"/>
      <c r="Q1" s="2951"/>
      <c r="R1" s="2951"/>
      <c r="S1" s="2951"/>
      <c r="T1" s="2951"/>
      <c r="U1" s="2951"/>
      <c r="V1" s="2951"/>
      <c r="W1" s="2951"/>
    </row>
    <row r="2" spans="1:23" ht="10.5" customHeight="1" thickBot="1">
      <c r="F2" s="1"/>
    </row>
    <row r="3" spans="1:23" ht="64.5" thickTop="1" thickBot="1">
      <c r="A3" s="1455" t="s">
        <v>121</v>
      </c>
      <c r="B3" s="1605" t="s">
        <v>1118</v>
      </c>
      <c r="C3" s="1453" t="s">
        <v>1164</v>
      </c>
      <c r="D3" s="1453" t="s">
        <v>1165</v>
      </c>
      <c r="E3" s="1453" t="s">
        <v>66</v>
      </c>
      <c r="F3" s="1490" t="s">
        <v>1090</v>
      </c>
      <c r="G3" s="1453" t="s">
        <v>1209</v>
      </c>
      <c r="H3" s="1453" t="s">
        <v>1210</v>
      </c>
      <c r="I3" s="1453" t="s">
        <v>1211</v>
      </c>
      <c r="J3" s="2198" t="s">
        <v>1169</v>
      </c>
      <c r="K3" s="1385" t="s">
        <v>1159</v>
      </c>
      <c r="L3" s="1611" t="s">
        <v>841</v>
      </c>
      <c r="M3" s="1611" t="s">
        <v>842</v>
      </c>
      <c r="N3" s="1611" t="s">
        <v>843</v>
      </c>
      <c r="O3" s="1611" t="s">
        <v>844</v>
      </c>
      <c r="P3" s="1682" t="s">
        <v>1197</v>
      </c>
      <c r="Q3" s="1453" t="s">
        <v>941</v>
      </c>
      <c r="R3" s="1612" t="s">
        <v>1129</v>
      </c>
      <c r="S3" s="1612" t="s">
        <v>1130</v>
      </c>
      <c r="T3" s="1612" t="s">
        <v>1131</v>
      </c>
      <c r="U3" s="1613" t="s">
        <v>1132</v>
      </c>
      <c r="V3" s="1618" t="s">
        <v>1133</v>
      </c>
      <c r="W3" s="1618" t="s">
        <v>41</v>
      </c>
    </row>
    <row r="4" spans="1:23" ht="15" thickTop="1">
      <c r="A4" s="1577"/>
      <c r="B4" s="1427"/>
      <c r="C4" s="1578"/>
      <c r="D4" s="1579"/>
      <c r="E4" s="1431"/>
      <c r="F4" s="1407"/>
      <c r="G4" s="1580"/>
      <c r="H4" s="1577"/>
      <c r="I4" s="1577"/>
      <c r="J4" s="1580"/>
      <c r="K4" s="1580"/>
      <c r="L4" s="1580"/>
      <c r="M4" s="1580"/>
      <c r="N4" s="1580"/>
      <c r="O4" s="1580"/>
      <c r="P4" s="1431"/>
      <c r="Q4" s="1580"/>
      <c r="R4" s="1502"/>
      <c r="S4" s="1580"/>
      <c r="T4" s="1580"/>
      <c r="U4" s="1502"/>
      <c r="V4" s="1502"/>
      <c r="W4" s="1502"/>
    </row>
    <row r="5" spans="1:23" ht="14.25">
      <c r="A5" s="1574"/>
      <c r="B5" s="1538"/>
      <c r="C5" s="1575"/>
      <c r="D5" s="1576"/>
      <c r="E5" s="1421"/>
      <c r="F5" s="1523"/>
      <c r="G5" s="1494"/>
      <c r="H5" s="1574"/>
      <c r="I5" s="1574"/>
      <c r="J5" s="1494"/>
      <c r="K5" s="1494"/>
      <c r="L5" s="1494"/>
      <c r="M5" s="1494"/>
      <c r="N5" s="1494"/>
      <c r="O5" s="1494"/>
      <c r="P5" s="1421"/>
      <c r="Q5" s="1494"/>
      <c r="R5" s="1501"/>
      <c r="S5" s="1494"/>
      <c r="T5" s="1494"/>
      <c r="U5" s="1501"/>
      <c r="V5" s="1501"/>
      <c r="W5" s="1501"/>
    </row>
    <row r="6" spans="1:23" ht="14.25">
      <c r="A6" s="1574"/>
      <c r="B6" s="1538"/>
      <c r="C6" s="1575"/>
      <c r="D6" s="1576"/>
      <c r="E6" s="1421"/>
      <c r="F6" s="1523"/>
      <c r="G6" s="1494"/>
      <c r="H6" s="1574"/>
      <c r="I6" s="1574"/>
      <c r="J6" s="1494"/>
      <c r="K6" s="1494"/>
      <c r="L6" s="1494"/>
      <c r="M6" s="1494"/>
      <c r="N6" s="1494"/>
      <c r="O6" s="1494"/>
      <c r="P6" s="1421"/>
      <c r="Q6" s="1494"/>
      <c r="R6" s="1501"/>
      <c r="S6" s="1494"/>
      <c r="T6" s="1494"/>
      <c r="U6" s="1501"/>
      <c r="V6" s="1501"/>
      <c r="W6" s="1501"/>
    </row>
    <row r="7" spans="1:23" ht="14.25">
      <c r="A7" s="1574"/>
      <c r="B7" s="1538"/>
      <c r="C7" s="1575"/>
      <c r="D7" s="1576"/>
      <c r="E7" s="1421"/>
      <c r="F7" s="1523"/>
      <c r="G7" s="1494"/>
      <c r="H7" s="1574"/>
      <c r="I7" s="1574"/>
      <c r="J7" s="1494"/>
      <c r="K7" s="1494"/>
      <c r="L7" s="1494"/>
      <c r="M7" s="1494"/>
      <c r="N7" s="1494"/>
      <c r="O7" s="1494"/>
      <c r="P7" s="1421"/>
      <c r="Q7" s="1494"/>
      <c r="R7" s="1501"/>
      <c r="S7" s="1494"/>
      <c r="T7" s="1494"/>
      <c r="U7" s="1501"/>
      <c r="V7" s="1501"/>
      <c r="W7" s="1501"/>
    </row>
    <row r="8" spans="1:23" ht="14.25">
      <c r="A8" s="1574"/>
      <c r="B8" s="1538"/>
      <c r="C8" s="1575"/>
      <c r="D8" s="1576"/>
      <c r="E8" s="1421"/>
      <c r="F8" s="1523"/>
      <c r="G8" s="1494"/>
      <c r="H8" s="1574"/>
      <c r="I8" s="1574"/>
      <c r="J8" s="1494"/>
      <c r="K8" s="1494"/>
      <c r="L8" s="1494"/>
      <c r="M8" s="1494"/>
      <c r="N8" s="1494"/>
      <c r="O8" s="1494"/>
      <c r="P8" s="1421"/>
      <c r="Q8" s="1494"/>
      <c r="R8" s="1501"/>
      <c r="S8" s="1494"/>
      <c r="T8" s="1494"/>
      <c r="U8" s="1501"/>
      <c r="V8" s="1501"/>
      <c r="W8" s="1501"/>
    </row>
    <row r="9" spans="1:23" ht="14.25">
      <c r="A9" s="1574"/>
      <c r="B9" s="1538"/>
      <c r="C9" s="1575"/>
      <c r="D9" s="1576"/>
      <c r="E9" s="1421"/>
      <c r="F9" s="1523"/>
      <c r="G9" s="1494"/>
      <c r="H9" s="1574"/>
      <c r="I9" s="1574"/>
      <c r="J9" s="1494"/>
      <c r="K9" s="1494"/>
      <c r="L9" s="1494"/>
      <c r="M9" s="1494"/>
      <c r="N9" s="1494"/>
      <c r="O9" s="1494"/>
      <c r="P9" s="1421"/>
      <c r="Q9" s="1494"/>
      <c r="R9" s="1501"/>
      <c r="S9" s="1494"/>
      <c r="T9" s="1494"/>
      <c r="U9" s="1501"/>
      <c r="V9" s="1501"/>
      <c r="W9" s="1501"/>
    </row>
    <row r="10" spans="1:23" ht="14.25">
      <c r="A10" s="1574"/>
      <c r="B10" s="1538"/>
      <c r="C10" s="1575"/>
      <c r="D10" s="1576"/>
      <c r="E10" s="1421"/>
      <c r="F10" s="1523"/>
      <c r="G10" s="1494"/>
      <c r="H10" s="1574"/>
      <c r="I10" s="1574"/>
      <c r="J10" s="1494"/>
      <c r="K10" s="1494"/>
      <c r="L10" s="1494"/>
      <c r="M10" s="1494"/>
      <c r="N10" s="1494"/>
      <c r="O10" s="1494"/>
      <c r="P10" s="1421"/>
      <c r="Q10" s="1494"/>
      <c r="R10" s="1501"/>
      <c r="S10" s="1494"/>
      <c r="T10" s="1494"/>
      <c r="U10" s="1501"/>
      <c r="V10" s="1501"/>
      <c r="W10" s="1501"/>
    </row>
    <row r="11" spans="1:23" ht="14.25">
      <c r="A11" s="1574"/>
      <c r="B11" s="1538"/>
      <c r="C11" s="1575"/>
      <c r="D11" s="1576"/>
      <c r="E11" s="1421"/>
      <c r="F11" s="1523"/>
      <c r="G11" s="1494"/>
      <c r="H11" s="1574"/>
      <c r="I11" s="1574"/>
      <c r="J11" s="1494"/>
      <c r="K11" s="1494"/>
      <c r="L11" s="1494"/>
      <c r="M11" s="1494"/>
      <c r="N11" s="1494"/>
      <c r="O11" s="1494"/>
      <c r="P11" s="1421"/>
      <c r="Q11" s="1494"/>
      <c r="R11" s="1501"/>
      <c r="S11" s="1494"/>
      <c r="T11" s="1494"/>
      <c r="U11" s="1501"/>
      <c r="V11" s="1501"/>
      <c r="W11" s="1501"/>
    </row>
    <row r="12" spans="1:23" ht="14.25">
      <c r="A12" s="1574"/>
      <c r="B12" s="1538"/>
      <c r="C12" s="1575"/>
      <c r="D12" s="1576"/>
      <c r="E12" s="1421"/>
      <c r="F12" s="1523"/>
      <c r="G12" s="1494"/>
      <c r="H12" s="1574"/>
      <c r="I12" s="1574"/>
      <c r="J12" s="1494"/>
      <c r="K12" s="1494"/>
      <c r="L12" s="1494"/>
      <c r="M12" s="1494"/>
      <c r="N12" s="1494"/>
      <c r="O12" s="1494"/>
      <c r="P12" s="1421"/>
      <c r="Q12" s="1494"/>
      <c r="R12" s="1501"/>
      <c r="S12" s="1494"/>
      <c r="T12" s="1494"/>
      <c r="U12" s="1501"/>
      <c r="V12" s="1501"/>
      <c r="W12" s="1501"/>
    </row>
    <row r="13" spans="1:23" ht="14.25">
      <c r="A13" s="1574"/>
      <c r="B13" s="1538"/>
      <c r="C13" s="1575"/>
      <c r="D13" s="1576"/>
      <c r="E13" s="1421"/>
      <c r="F13" s="1523"/>
      <c r="G13" s="1494"/>
      <c r="H13" s="1574"/>
      <c r="I13" s="1574"/>
      <c r="J13" s="1494"/>
      <c r="K13" s="1494"/>
      <c r="L13" s="1494"/>
      <c r="M13" s="1494"/>
      <c r="N13" s="1494"/>
      <c r="O13" s="1494"/>
      <c r="P13" s="1421"/>
      <c r="Q13" s="1494"/>
      <c r="R13" s="1501"/>
      <c r="S13" s="1494"/>
      <c r="T13" s="1494"/>
      <c r="U13" s="1501"/>
      <c r="V13" s="1501"/>
      <c r="W13" s="1501"/>
    </row>
    <row r="14" spans="1:23" ht="14.25">
      <c r="A14" s="1574"/>
      <c r="B14" s="1538"/>
      <c r="C14" s="1575"/>
      <c r="D14" s="1576"/>
      <c r="E14" s="1421"/>
      <c r="F14" s="1523"/>
      <c r="G14" s="1494"/>
      <c r="H14" s="1574"/>
      <c r="I14" s="1574"/>
      <c r="J14" s="1494"/>
      <c r="K14" s="1494"/>
      <c r="L14" s="1494"/>
      <c r="M14" s="1494"/>
      <c r="N14" s="1494"/>
      <c r="O14" s="1494"/>
      <c r="P14" s="1421"/>
      <c r="Q14" s="1494"/>
      <c r="R14" s="1501"/>
      <c r="S14" s="1494"/>
      <c r="T14" s="1494"/>
      <c r="U14" s="1501"/>
      <c r="V14" s="1501"/>
      <c r="W14" s="1501"/>
    </row>
    <row r="15" spans="1:23" ht="14.25">
      <c r="A15" s="1574"/>
      <c r="B15" s="1538"/>
      <c r="C15" s="1575"/>
      <c r="D15" s="1576"/>
      <c r="E15" s="1421"/>
      <c r="F15" s="1523"/>
      <c r="G15" s="1494"/>
      <c r="H15" s="1574"/>
      <c r="I15" s="1574"/>
      <c r="J15" s="1494"/>
      <c r="K15" s="1494"/>
      <c r="L15" s="1494"/>
      <c r="M15" s="1494"/>
      <c r="N15" s="1494"/>
      <c r="O15" s="1494"/>
      <c r="P15" s="1421"/>
      <c r="Q15" s="1494"/>
      <c r="R15" s="1501"/>
      <c r="S15" s="1494"/>
      <c r="T15" s="1494"/>
      <c r="U15" s="1501"/>
      <c r="V15" s="1501"/>
      <c r="W15" s="1501"/>
    </row>
    <row r="16" spans="1:23" ht="14.25">
      <c r="A16" s="1574"/>
      <c r="B16" s="1538"/>
      <c r="C16" s="1575"/>
      <c r="D16" s="1576"/>
      <c r="E16" s="1421"/>
      <c r="F16" s="1523"/>
      <c r="G16" s="1494"/>
      <c r="H16" s="1574"/>
      <c r="I16" s="1574"/>
      <c r="J16" s="1494"/>
      <c r="K16" s="1494"/>
      <c r="L16" s="1494"/>
      <c r="M16" s="1494"/>
      <c r="N16" s="1494"/>
      <c r="O16" s="1494"/>
      <c r="P16" s="1421"/>
      <c r="Q16" s="1494"/>
      <c r="R16" s="1501"/>
      <c r="S16" s="1494"/>
      <c r="T16" s="1494"/>
      <c r="U16" s="1501"/>
      <c r="V16" s="1501"/>
      <c r="W16" s="1501"/>
    </row>
    <row r="17" spans="1:23" ht="14.25">
      <c r="A17" s="1574"/>
      <c r="B17" s="1538"/>
      <c r="C17" s="1575"/>
      <c r="D17" s="1576"/>
      <c r="E17" s="1421"/>
      <c r="F17" s="1523"/>
      <c r="G17" s="1494"/>
      <c r="H17" s="1574"/>
      <c r="I17" s="1574"/>
      <c r="J17" s="1494"/>
      <c r="K17" s="1494"/>
      <c r="L17" s="1494"/>
      <c r="M17" s="1494"/>
      <c r="N17" s="1494"/>
      <c r="O17" s="1494"/>
      <c r="P17" s="1421"/>
      <c r="Q17" s="1494"/>
      <c r="R17" s="1501"/>
      <c r="S17" s="1494"/>
      <c r="T17" s="1494"/>
      <c r="U17" s="1501"/>
      <c r="V17" s="1501"/>
      <c r="W17" s="1501"/>
    </row>
    <row r="18" spans="1:23" ht="14.25">
      <c r="A18" s="1574"/>
      <c r="B18" s="1538"/>
      <c r="C18" s="1575"/>
      <c r="D18" s="1576"/>
      <c r="E18" s="1421"/>
      <c r="F18" s="1523"/>
      <c r="G18" s="1494"/>
      <c r="H18" s="1574"/>
      <c r="I18" s="1574"/>
      <c r="J18" s="1494"/>
      <c r="K18" s="1494"/>
      <c r="L18" s="1494"/>
      <c r="M18" s="1494"/>
      <c r="N18" s="1494"/>
      <c r="O18" s="1494"/>
      <c r="P18" s="1421"/>
      <c r="Q18" s="1494"/>
      <c r="R18" s="1501"/>
      <c r="S18" s="1494"/>
      <c r="T18" s="1494"/>
      <c r="U18" s="1501"/>
      <c r="V18" s="1501"/>
      <c r="W18" s="1501"/>
    </row>
    <row r="19" spans="1:23" ht="14.25">
      <c r="A19" s="1574"/>
      <c r="B19" s="1538"/>
      <c r="C19" s="1575"/>
      <c r="D19" s="1576"/>
      <c r="E19" s="1421"/>
      <c r="F19" s="1523"/>
      <c r="G19" s="1494"/>
      <c r="H19" s="1574"/>
      <c r="I19" s="1574"/>
      <c r="J19" s="1494"/>
      <c r="K19" s="1494"/>
      <c r="L19" s="1494"/>
      <c r="M19" s="1494"/>
      <c r="N19" s="1494"/>
      <c r="O19" s="1494"/>
      <c r="P19" s="1421"/>
      <c r="Q19" s="1494"/>
      <c r="R19" s="1501"/>
      <c r="S19" s="1494"/>
      <c r="T19" s="1494"/>
      <c r="U19" s="1501"/>
      <c r="V19" s="1501"/>
      <c r="W19" s="1501"/>
    </row>
    <row r="20" spans="1:23" ht="14.25">
      <c r="A20" s="1574"/>
      <c r="B20" s="1538"/>
      <c r="C20" s="1575"/>
      <c r="D20" s="1576"/>
      <c r="E20" s="1421"/>
      <c r="F20" s="1523"/>
      <c r="G20" s="1494"/>
      <c r="H20" s="1574"/>
      <c r="I20" s="1574"/>
      <c r="J20" s="1494"/>
      <c r="K20" s="1494"/>
      <c r="L20" s="1494"/>
      <c r="M20" s="1494"/>
      <c r="N20" s="1494"/>
      <c r="O20" s="1494"/>
      <c r="P20" s="1421"/>
      <c r="Q20" s="1494"/>
      <c r="R20" s="1501"/>
      <c r="S20" s="1494"/>
      <c r="T20" s="1494"/>
      <c r="U20" s="1501"/>
      <c r="V20" s="1501"/>
      <c r="W20" s="1501"/>
    </row>
    <row r="21" spans="1:23" ht="14.25">
      <c r="A21" s="1574"/>
      <c r="B21" s="1538"/>
      <c r="C21" s="1575"/>
      <c r="D21" s="1576"/>
      <c r="E21" s="1421"/>
      <c r="F21" s="1523"/>
      <c r="G21" s="1494"/>
      <c r="H21" s="1574"/>
      <c r="I21" s="1574"/>
      <c r="J21" s="1494"/>
      <c r="K21" s="1494"/>
      <c r="L21" s="1494"/>
      <c r="M21" s="1494"/>
      <c r="N21" s="1494"/>
      <c r="O21" s="1494"/>
      <c r="P21" s="1421"/>
      <c r="Q21" s="1494"/>
      <c r="R21" s="1501"/>
      <c r="S21" s="1494"/>
      <c r="T21" s="1494"/>
      <c r="U21" s="1501"/>
      <c r="V21" s="1501"/>
      <c r="W21" s="1501"/>
    </row>
    <row r="22" spans="1:23" ht="14.25">
      <c r="A22" s="1574"/>
      <c r="B22" s="1538"/>
      <c r="C22" s="1575"/>
      <c r="D22" s="1576"/>
      <c r="E22" s="1421"/>
      <c r="F22" s="1523"/>
      <c r="G22" s="1494"/>
      <c r="H22" s="1574"/>
      <c r="I22" s="1574"/>
      <c r="J22" s="1494"/>
      <c r="K22" s="1494"/>
      <c r="L22" s="1494"/>
      <c r="M22" s="1494"/>
      <c r="N22" s="1494"/>
      <c r="O22" s="1494"/>
      <c r="P22" s="1421"/>
      <c r="Q22" s="1494"/>
      <c r="R22" s="1501"/>
      <c r="S22" s="1494"/>
      <c r="T22" s="1494"/>
      <c r="U22" s="1501"/>
      <c r="V22" s="1501"/>
      <c r="W22" s="1501"/>
    </row>
    <row r="23" spans="1:23" ht="14.25">
      <c r="A23" s="1574"/>
      <c r="B23" s="1538"/>
      <c r="C23" s="1575"/>
      <c r="D23" s="1576"/>
      <c r="E23" s="1421"/>
      <c r="F23" s="1523"/>
      <c r="G23" s="1494"/>
      <c r="H23" s="1574"/>
      <c r="I23" s="1574"/>
      <c r="J23" s="1494"/>
      <c r="K23" s="1494"/>
      <c r="L23" s="1494"/>
      <c r="M23" s="1494"/>
      <c r="N23" s="1494"/>
      <c r="O23" s="1494"/>
      <c r="P23" s="1421"/>
      <c r="Q23" s="1494"/>
      <c r="R23" s="1501"/>
      <c r="S23" s="1494"/>
      <c r="T23" s="1494"/>
      <c r="U23" s="1501"/>
      <c r="V23" s="1501"/>
      <c r="W23" s="1501"/>
    </row>
    <row r="24" spans="1:23" ht="14.25">
      <c r="A24" s="1574"/>
      <c r="B24" s="1538"/>
      <c r="C24" s="1575"/>
      <c r="D24" s="1576"/>
      <c r="E24" s="1421"/>
      <c r="F24" s="1523"/>
      <c r="G24" s="1494"/>
      <c r="H24" s="1574"/>
      <c r="I24" s="1574"/>
      <c r="J24" s="1494"/>
      <c r="K24" s="1494"/>
      <c r="L24" s="1494"/>
      <c r="M24" s="1494"/>
      <c r="N24" s="1494"/>
      <c r="O24" s="1494"/>
      <c r="P24" s="1421"/>
      <c r="Q24" s="1494"/>
      <c r="R24" s="1501"/>
      <c r="S24" s="1494"/>
      <c r="T24" s="1494"/>
      <c r="U24" s="1501"/>
      <c r="V24" s="1501"/>
      <c r="W24" s="1501"/>
    </row>
    <row r="25" spans="1:23" ht="14.25">
      <c r="A25" s="1574"/>
      <c r="B25" s="1538"/>
      <c r="C25" s="1575"/>
      <c r="D25" s="1576"/>
      <c r="E25" s="1421"/>
      <c r="F25" s="1523"/>
      <c r="G25" s="1494"/>
      <c r="H25" s="1574"/>
      <c r="I25" s="1574"/>
      <c r="J25" s="1494"/>
      <c r="K25" s="1494"/>
      <c r="L25" s="1494"/>
      <c r="M25" s="1494"/>
      <c r="N25" s="1494"/>
      <c r="O25" s="1494"/>
      <c r="P25" s="1421"/>
      <c r="Q25" s="1494"/>
      <c r="R25" s="1501"/>
      <c r="S25" s="1494"/>
      <c r="T25" s="1494"/>
      <c r="U25" s="1501"/>
      <c r="V25" s="1501"/>
      <c r="W25" s="1501"/>
    </row>
    <row r="26" spans="1:23" ht="14.25">
      <c r="A26" s="1574"/>
      <c r="B26" s="1538"/>
      <c r="C26" s="1575"/>
      <c r="D26" s="1576"/>
      <c r="E26" s="1421"/>
      <c r="F26" s="1523"/>
      <c r="G26" s="1494"/>
      <c r="H26" s="1574"/>
      <c r="I26" s="1574"/>
      <c r="J26" s="1494"/>
      <c r="K26" s="1494"/>
      <c r="L26" s="1494"/>
      <c r="M26" s="1494"/>
      <c r="N26" s="1494"/>
      <c r="O26" s="1494"/>
      <c r="P26" s="1421"/>
      <c r="Q26" s="1494"/>
      <c r="R26" s="1501"/>
      <c r="S26" s="1494"/>
      <c r="T26" s="1494"/>
      <c r="U26" s="1501"/>
      <c r="V26" s="1501"/>
      <c r="W26" s="1501"/>
    </row>
    <row r="27" spans="1:23" ht="14.25">
      <c r="A27" s="1574"/>
      <c r="B27" s="1538"/>
      <c r="C27" s="1575"/>
      <c r="D27" s="1576"/>
      <c r="E27" s="1421"/>
      <c r="F27" s="1523"/>
      <c r="G27" s="1494"/>
      <c r="H27" s="1574"/>
      <c r="I27" s="1574"/>
      <c r="J27" s="1494"/>
      <c r="K27" s="1494"/>
      <c r="L27" s="1494"/>
      <c r="M27" s="1494"/>
      <c r="N27" s="1494"/>
      <c r="O27" s="1494"/>
      <c r="P27" s="1421"/>
      <c r="Q27" s="1494"/>
      <c r="R27" s="1501"/>
      <c r="S27" s="1494"/>
      <c r="T27" s="1494"/>
      <c r="U27" s="1501"/>
      <c r="V27" s="1501"/>
      <c r="W27" s="1501"/>
    </row>
    <row r="28" spans="1:23" ht="14.25">
      <c r="A28" s="1574"/>
      <c r="B28" s="1538"/>
      <c r="C28" s="1575"/>
      <c r="D28" s="1576"/>
      <c r="E28" s="1421"/>
      <c r="F28" s="1523"/>
      <c r="G28" s="1494"/>
      <c r="H28" s="1574"/>
      <c r="I28" s="1574"/>
      <c r="J28" s="1494"/>
      <c r="K28" s="1494"/>
      <c r="L28" s="1494"/>
      <c r="M28" s="1494"/>
      <c r="N28" s="1494"/>
      <c r="O28" s="1494"/>
      <c r="P28" s="1421"/>
      <c r="Q28" s="1494"/>
      <c r="R28" s="1501"/>
      <c r="S28" s="1494"/>
      <c r="T28" s="1494"/>
      <c r="U28" s="1501"/>
      <c r="V28" s="1501"/>
      <c r="W28" s="1501"/>
    </row>
    <row r="29" spans="1:23" ht="14.25">
      <c r="A29" s="1574"/>
      <c r="B29" s="1538"/>
      <c r="C29" s="1575"/>
      <c r="D29" s="1576"/>
      <c r="E29" s="1421"/>
      <c r="F29" s="1523"/>
      <c r="G29" s="1494"/>
      <c r="H29" s="1574"/>
      <c r="I29" s="1574"/>
      <c r="J29" s="1494"/>
      <c r="K29" s="1494"/>
      <c r="L29" s="1494"/>
      <c r="M29" s="1494"/>
      <c r="N29" s="1494"/>
      <c r="O29" s="1494"/>
      <c r="P29" s="1421"/>
      <c r="Q29" s="1494"/>
      <c r="R29" s="1501"/>
      <c r="S29" s="1494"/>
      <c r="T29" s="1494"/>
      <c r="U29" s="1501"/>
      <c r="V29" s="1501"/>
      <c r="W29" s="1501"/>
    </row>
    <row r="30" spans="1:23" ht="14.25">
      <c r="A30" s="1574"/>
      <c r="B30" s="1538"/>
      <c r="C30" s="1575"/>
      <c r="D30" s="1576"/>
      <c r="E30" s="1421"/>
      <c r="F30" s="1523"/>
      <c r="G30" s="1494"/>
      <c r="H30" s="1574"/>
      <c r="I30" s="1574"/>
      <c r="J30" s="1494"/>
      <c r="K30" s="1494"/>
      <c r="L30" s="1494"/>
      <c r="M30" s="1494"/>
      <c r="N30" s="1494"/>
      <c r="O30" s="1494"/>
      <c r="P30" s="1421"/>
      <c r="Q30" s="1494"/>
      <c r="R30" s="1501"/>
      <c r="S30" s="1494"/>
      <c r="T30" s="1494"/>
      <c r="U30" s="1501"/>
      <c r="V30" s="1501"/>
      <c r="W30" s="1501"/>
    </row>
    <row r="31" spans="1:23" ht="14.25">
      <c r="A31" s="1574"/>
      <c r="B31" s="1538"/>
      <c r="C31" s="1575"/>
      <c r="D31" s="1576"/>
      <c r="E31" s="1421"/>
      <c r="F31" s="1523"/>
      <c r="G31" s="1494"/>
      <c r="H31" s="1574"/>
      <c r="I31" s="1574"/>
      <c r="J31" s="1494"/>
      <c r="K31" s="1494"/>
      <c r="L31" s="1494"/>
      <c r="M31" s="1494"/>
      <c r="N31" s="1494"/>
      <c r="O31" s="1494"/>
      <c r="P31" s="1421"/>
      <c r="Q31" s="1494"/>
      <c r="R31" s="1501"/>
      <c r="S31" s="1494"/>
      <c r="T31" s="1494"/>
      <c r="U31" s="1501"/>
      <c r="V31" s="1501"/>
      <c r="W31" s="1501"/>
    </row>
    <row r="32" spans="1:23" ht="14.25">
      <c r="A32" s="1574"/>
      <c r="B32" s="1538"/>
      <c r="C32" s="1575"/>
      <c r="D32" s="1576"/>
      <c r="E32" s="1421"/>
      <c r="F32" s="1523"/>
      <c r="G32" s="1494"/>
      <c r="H32" s="1574"/>
      <c r="I32" s="1574"/>
      <c r="J32" s="1494"/>
      <c r="K32" s="1494"/>
      <c r="L32" s="1494"/>
      <c r="M32" s="1494"/>
      <c r="N32" s="1494"/>
      <c r="O32" s="1494"/>
      <c r="P32" s="1421"/>
      <c r="Q32" s="1494"/>
      <c r="R32" s="1501"/>
      <c r="S32" s="1494"/>
      <c r="T32" s="1494"/>
      <c r="U32" s="1501"/>
      <c r="V32" s="1501"/>
      <c r="W32" s="1501"/>
    </row>
    <row r="33" spans="1:23" ht="14.25">
      <c r="A33" s="1574"/>
      <c r="B33" s="1538"/>
      <c r="C33" s="1575"/>
      <c r="D33" s="1576"/>
      <c r="E33" s="1421"/>
      <c r="F33" s="1523"/>
      <c r="G33" s="1494"/>
      <c r="H33" s="1574"/>
      <c r="I33" s="1574"/>
      <c r="J33" s="1494"/>
      <c r="K33" s="1494"/>
      <c r="L33" s="1494"/>
      <c r="M33" s="1494"/>
      <c r="N33" s="1494"/>
      <c r="O33" s="1494"/>
      <c r="P33" s="1421"/>
      <c r="Q33" s="1494"/>
      <c r="R33" s="1501"/>
      <c r="S33" s="1494"/>
      <c r="T33" s="1494"/>
      <c r="U33" s="1501"/>
      <c r="V33" s="1501"/>
      <c r="W33" s="1501"/>
    </row>
    <row r="34" spans="1:23" ht="14.25">
      <c r="A34" s="1574"/>
      <c r="B34" s="1538"/>
      <c r="C34" s="1575"/>
      <c r="D34" s="1576"/>
      <c r="E34" s="1421"/>
      <c r="F34" s="1523"/>
      <c r="G34" s="1494"/>
      <c r="H34" s="1574"/>
      <c r="I34" s="1574"/>
      <c r="J34" s="1494"/>
      <c r="K34" s="1494"/>
      <c r="L34" s="1494"/>
      <c r="M34" s="1494"/>
      <c r="N34" s="1494"/>
      <c r="O34" s="1494"/>
      <c r="P34" s="1421"/>
      <c r="Q34" s="1494"/>
      <c r="R34" s="1501"/>
      <c r="S34" s="1494"/>
      <c r="T34" s="1494"/>
      <c r="U34" s="1501"/>
      <c r="V34" s="1501"/>
      <c r="W34" s="1501"/>
    </row>
    <row r="35" spans="1:23" ht="14.25">
      <c r="A35" s="1574"/>
      <c r="B35" s="1538"/>
      <c r="C35" s="1575"/>
      <c r="D35" s="1576"/>
      <c r="E35" s="1421"/>
      <c r="F35" s="1523"/>
      <c r="G35" s="1494"/>
      <c r="H35" s="1574"/>
      <c r="I35" s="1574"/>
      <c r="J35" s="1494"/>
      <c r="K35" s="1494"/>
      <c r="L35" s="1494"/>
      <c r="M35" s="1494"/>
      <c r="N35" s="1494"/>
      <c r="O35" s="1494"/>
      <c r="P35" s="1421"/>
      <c r="Q35" s="1494"/>
      <c r="R35" s="1501"/>
      <c r="S35" s="1494"/>
      <c r="T35" s="1494"/>
      <c r="U35" s="1501"/>
      <c r="V35" s="1501"/>
      <c r="W35" s="1501"/>
    </row>
    <row r="36" spans="1:23" ht="14.25">
      <c r="A36" s="1574"/>
      <c r="B36" s="1538"/>
      <c r="C36" s="1575"/>
      <c r="D36" s="1576"/>
      <c r="E36" s="1421"/>
      <c r="F36" s="1523"/>
      <c r="G36" s="1494"/>
      <c r="H36" s="1574"/>
      <c r="I36" s="1574"/>
      <c r="J36" s="1494"/>
      <c r="K36" s="1494"/>
      <c r="L36" s="1494"/>
      <c r="M36" s="1494"/>
      <c r="N36" s="1494"/>
      <c r="O36" s="1494"/>
      <c r="P36" s="1421"/>
      <c r="Q36" s="1494"/>
      <c r="R36" s="1501"/>
      <c r="S36" s="1494"/>
      <c r="T36" s="1494"/>
      <c r="U36" s="1501"/>
      <c r="V36" s="1501"/>
      <c r="W36" s="1501"/>
    </row>
    <row r="37" spans="1:23" ht="14.25">
      <c r="A37" s="1574"/>
      <c r="B37" s="1538"/>
      <c r="C37" s="1575"/>
      <c r="D37" s="1576"/>
      <c r="E37" s="1421"/>
      <c r="F37" s="1523"/>
      <c r="G37" s="1494"/>
      <c r="H37" s="1574"/>
      <c r="I37" s="1574"/>
      <c r="J37" s="1494"/>
      <c r="K37" s="1494"/>
      <c r="L37" s="1494"/>
      <c r="M37" s="1494"/>
      <c r="N37" s="1494"/>
      <c r="O37" s="1494"/>
      <c r="P37" s="1421"/>
      <c r="Q37" s="1494"/>
      <c r="R37" s="1501"/>
      <c r="S37" s="1494"/>
      <c r="T37" s="1494"/>
      <c r="U37" s="1501"/>
      <c r="V37" s="1501"/>
      <c r="W37" s="1501"/>
    </row>
    <row r="38" spans="1:23" ht="14.25">
      <c r="A38" s="1574"/>
      <c r="B38" s="1538"/>
      <c r="C38" s="1575"/>
      <c r="D38" s="1576"/>
      <c r="E38" s="1421"/>
      <c r="F38" s="1523"/>
      <c r="G38" s="1494"/>
      <c r="H38" s="1574"/>
      <c r="I38" s="1574"/>
      <c r="J38" s="1494"/>
      <c r="K38" s="1494"/>
      <c r="L38" s="1494"/>
      <c r="M38" s="1494"/>
      <c r="N38" s="1494"/>
      <c r="O38" s="1494"/>
      <c r="P38" s="1421"/>
      <c r="Q38" s="1494"/>
      <c r="R38" s="1501"/>
      <c r="S38" s="1494"/>
      <c r="T38" s="1494"/>
      <c r="U38" s="1501"/>
      <c r="V38" s="1501"/>
      <c r="W38" s="1501"/>
    </row>
    <row r="39" spans="1:23" ht="14.25">
      <c r="A39" s="1574"/>
      <c r="B39" s="1538"/>
      <c r="C39" s="1575"/>
      <c r="D39" s="1576"/>
      <c r="E39" s="1421"/>
      <c r="F39" s="1523"/>
      <c r="G39" s="1494"/>
      <c r="H39" s="1574"/>
      <c r="I39" s="1574"/>
      <c r="J39" s="1494"/>
      <c r="K39" s="1494"/>
      <c r="L39" s="1494"/>
      <c r="M39" s="1494"/>
      <c r="N39" s="1494"/>
      <c r="O39" s="1494"/>
      <c r="P39" s="1421"/>
      <c r="Q39" s="1494"/>
      <c r="R39" s="1501"/>
      <c r="S39" s="1494"/>
      <c r="T39" s="1494"/>
      <c r="U39" s="1501"/>
      <c r="V39" s="1501"/>
      <c r="W39" s="1501"/>
    </row>
    <row r="40" spans="1:23" ht="14.25">
      <c r="A40" s="1574"/>
      <c r="B40" s="1538"/>
      <c r="C40" s="1575"/>
      <c r="D40" s="1576"/>
      <c r="E40" s="1421"/>
      <c r="F40" s="1523"/>
      <c r="G40" s="1494"/>
      <c r="H40" s="1574"/>
      <c r="I40" s="1574"/>
      <c r="J40" s="1494"/>
      <c r="K40" s="1494"/>
      <c r="L40" s="1494"/>
      <c r="M40" s="1494"/>
      <c r="N40" s="1494"/>
      <c r="O40" s="1494"/>
      <c r="P40" s="1421"/>
      <c r="Q40" s="1494"/>
      <c r="R40" s="1501"/>
      <c r="S40" s="1494"/>
      <c r="T40" s="1494"/>
      <c r="U40" s="1501"/>
      <c r="V40" s="1501"/>
      <c r="W40" s="1501"/>
    </row>
    <row r="41" spans="1:23" ht="14.25">
      <c r="A41" s="1574"/>
      <c r="B41" s="1538"/>
      <c r="C41" s="1575"/>
      <c r="D41" s="1576"/>
      <c r="E41" s="1421"/>
      <c r="F41" s="1523"/>
      <c r="G41" s="1494"/>
      <c r="H41" s="1574"/>
      <c r="I41" s="1574"/>
      <c r="J41" s="1494"/>
      <c r="K41" s="1494"/>
      <c r="L41" s="1494"/>
      <c r="M41" s="1494"/>
      <c r="N41" s="1494"/>
      <c r="O41" s="1494"/>
      <c r="P41" s="1421"/>
      <c r="Q41" s="1494"/>
      <c r="R41" s="1501"/>
      <c r="S41" s="1494"/>
      <c r="T41" s="1494"/>
      <c r="U41" s="1501"/>
      <c r="V41" s="1501"/>
      <c r="W41" s="1501"/>
    </row>
    <row r="42" spans="1:23" ht="14.25">
      <c r="A42" s="1574"/>
      <c r="B42" s="1538"/>
      <c r="C42" s="1575"/>
      <c r="D42" s="1576"/>
      <c r="E42" s="1421"/>
      <c r="F42" s="1523"/>
      <c r="G42" s="1494"/>
      <c r="H42" s="1574"/>
      <c r="I42" s="1574"/>
      <c r="J42" s="1494"/>
      <c r="K42" s="1494"/>
      <c r="L42" s="1494"/>
      <c r="M42" s="1494"/>
      <c r="N42" s="1494"/>
      <c r="O42" s="1494"/>
      <c r="P42" s="1421"/>
      <c r="Q42" s="1494"/>
      <c r="R42" s="1501"/>
      <c r="S42" s="1494"/>
      <c r="T42" s="1494"/>
      <c r="U42" s="1501"/>
      <c r="V42" s="1501"/>
      <c r="W42" s="1501"/>
    </row>
    <row r="43" spans="1:23" ht="14.25">
      <c r="A43" s="1574"/>
      <c r="B43" s="1538"/>
      <c r="C43" s="1575"/>
      <c r="D43" s="1576"/>
      <c r="E43" s="1421"/>
      <c r="F43" s="1523"/>
      <c r="G43" s="1494"/>
      <c r="H43" s="1574"/>
      <c r="I43" s="1574"/>
      <c r="J43" s="1494"/>
      <c r="K43" s="1494"/>
      <c r="L43" s="1494"/>
      <c r="M43" s="1494"/>
      <c r="N43" s="1494"/>
      <c r="O43" s="1494"/>
      <c r="P43" s="1421"/>
      <c r="Q43" s="1494"/>
      <c r="R43" s="1501"/>
      <c r="S43" s="1494"/>
      <c r="T43" s="1494"/>
      <c r="U43" s="1501"/>
      <c r="V43" s="1501"/>
      <c r="W43" s="1501"/>
    </row>
    <row r="44" spans="1:23" ht="14.25">
      <c r="A44" s="1574"/>
      <c r="B44" s="1538"/>
      <c r="C44" s="1575"/>
      <c r="D44" s="1576"/>
      <c r="E44" s="1421"/>
      <c r="F44" s="1523"/>
      <c r="G44" s="1494"/>
      <c r="H44" s="1574"/>
      <c r="I44" s="1574"/>
      <c r="J44" s="1494"/>
      <c r="K44" s="1494"/>
      <c r="L44" s="1494"/>
      <c r="M44" s="1494"/>
      <c r="N44" s="1494"/>
      <c r="O44" s="1494"/>
      <c r="P44" s="1421"/>
      <c r="Q44" s="1494"/>
      <c r="R44" s="1501"/>
      <c r="S44" s="1494"/>
      <c r="T44" s="1494"/>
      <c r="U44" s="1501"/>
      <c r="V44" s="1501"/>
      <c r="W44" s="1501"/>
    </row>
    <row r="45" spans="1:23" ht="14.25">
      <c r="A45" s="1574"/>
      <c r="B45" s="1538"/>
      <c r="C45" s="1575"/>
      <c r="D45" s="1576"/>
      <c r="E45" s="1421"/>
      <c r="F45" s="1523"/>
      <c r="G45" s="1494"/>
      <c r="H45" s="1574"/>
      <c r="I45" s="1574"/>
      <c r="J45" s="1494"/>
      <c r="K45" s="1494"/>
      <c r="L45" s="1494"/>
      <c r="M45" s="1494"/>
      <c r="N45" s="1494"/>
      <c r="O45" s="1494"/>
      <c r="P45" s="1421"/>
      <c r="Q45" s="1494"/>
      <c r="R45" s="1501"/>
      <c r="S45" s="1494"/>
      <c r="T45" s="1494"/>
      <c r="U45" s="1501"/>
      <c r="V45" s="1501"/>
      <c r="W45" s="1501"/>
    </row>
    <row r="46" spans="1:23" ht="14.25">
      <c r="A46" s="1574"/>
      <c r="B46" s="1538"/>
      <c r="C46" s="1575"/>
      <c r="D46" s="1576"/>
      <c r="E46" s="1421"/>
      <c r="F46" s="1523"/>
      <c r="G46" s="1494"/>
      <c r="H46" s="1574"/>
      <c r="I46" s="1574"/>
      <c r="J46" s="1494"/>
      <c r="K46" s="1494"/>
      <c r="L46" s="1494"/>
      <c r="M46" s="1494"/>
      <c r="N46" s="1494"/>
      <c r="O46" s="1494"/>
      <c r="P46" s="1421"/>
      <c r="Q46" s="1494"/>
      <c r="R46" s="1501"/>
      <c r="S46" s="1494"/>
      <c r="T46" s="1494"/>
      <c r="U46" s="1501"/>
      <c r="V46" s="1501"/>
      <c r="W46" s="1501"/>
    </row>
    <row r="47" spans="1:23" ht="14.25">
      <c r="A47" s="1574"/>
      <c r="B47" s="1538"/>
      <c r="C47" s="1575"/>
      <c r="D47" s="1576"/>
      <c r="E47" s="1421"/>
      <c r="F47" s="1523"/>
      <c r="G47" s="1494"/>
      <c r="H47" s="1574"/>
      <c r="I47" s="1574"/>
      <c r="J47" s="1494"/>
      <c r="K47" s="1494"/>
      <c r="L47" s="1494"/>
      <c r="M47" s="1494"/>
      <c r="N47" s="1494"/>
      <c r="O47" s="1494"/>
      <c r="P47" s="1421"/>
      <c r="Q47" s="1494"/>
      <c r="R47" s="1501"/>
      <c r="S47" s="1494"/>
      <c r="T47" s="1494"/>
      <c r="U47" s="1501"/>
      <c r="V47" s="1501"/>
      <c r="W47" s="1501"/>
    </row>
    <row r="48" spans="1:23" ht="14.25">
      <c r="A48" s="1574"/>
      <c r="B48" s="1538"/>
      <c r="C48" s="1575"/>
      <c r="D48" s="1576"/>
      <c r="E48" s="1421"/>
      <c r="F48" s="1523"/>
      <c r="G48" s="1494"/>
      <c r="H48" s="1574"/>
      <c r="I48" s="1574"/>
      <c r="J48" s="1494"/>
      <c r="K48" s="1494"/>
      <c r="L48" s="1494"/>
      <c r="M48" s="1494"/>
      <c r="N48" s="1494"/>
      <c r="O48" s="1494"/>
      <c r="P48" s="1421"/>
      <c r="Q48" s="1494"/>
      <c r="R48" s="1501"/>
      <c r="S48" s="1494"/>
      <c r="T48" s="1494"/>
      <c r="U48" s="1501"/>
      <c r="V48" s="1501"/>
      <c r="W48" s="1501"/>
    </row>
    <row r="49" spans="1:23" ht="14.25">
      <c r="A49" s="1574"/>
      <c r="B49" s="1538"/>
      <c r="C49" s="1575"/>
      <c r="D49" s="1576"/>
      <c r="E49" s="1421"/>
      <c r="F49" s="1523"/>
      <c r="G49" s="1494"/>
      <c r="H49" s="1574"/>
      <c r="I49" s="1574"/>
      <c r="J49" s="1494"/>
      <c r="K49" s="1494"/>
      <c r="L49" s="1494"/>
      <c r="M49" s="1494"/>
      <c r="N49" s="1494"/>
      <c r="O49" s="1494"/>
      <c r="P49" s="1421"/>
      <c r="Q49" s="1494"/>
      <c r="R49" s="1501"/>
      <c r="S49" s="1494"/>
      <c r="T49" s="1494"/>
      <c r="U49" s="1501"/>
      <c r="V49" s="1501"/>
      <c r="W49" s="1501"/>
    </row>
    <row r="50" spans="1:23" ht="14.25">
      <c r="A50" s="1574"/>
      <c r="B50" s="1538"/>
      <c r="C50" s="1575"/>
      <c r="D50" s="1576"/>
      <c r="E50" s="1421"/>
      <c r="F50" s="1523"/>
      <c r="G50" s="1494"/>
      <c r="H50" s="1574"/>
      <c r="I50" s="1574"/>
      <c r="J50" s="1494"/>
      <c r="K50" s="1494"/>
      <c r="L50" s="1494"/>
      <c r="M50" s="1494"/>
      <c r="N50" s="1494"/>
      <c r="O50" s="1494"/>
      <c r="P50" s="1421"/>
      <c r="Q50" s="1494"/>
      <c r="R50" s="1501"/>
      <c r="S50" s="1494"/>
      <c r="T50" s="1494"/>
      <c r="U50" s="1501"/>
      <c r="V50" s="1501"/>
      <c r="W50" s="1501"/>
    </row>
  </sheetData>
  <autoFilter ref="A3:W3"/>
  <mergeCells count="1">
    <mergeCell ref="A1:W1"/>
  </mergeCells>
  <dataValidations count="4">
    <dataValidation type="list" allowBlank="1" showInputMessage="1" showErrorMessage="1" sqref="R4:R50">
      <formula1>Сокращение_ПЧ</formula1>
    </dataValidation>
    <dataValidation type="list" allowBlank="1" showInputMessage="1" showErrorMessage="1" sqref="F4:F50">
      <formula1>да_нет</formula1>
    </dataValidation>
    <dataValidation type="list" allowBlank="1" showInputMessage="1" showErrorMessage="1" sqref="P4:P50">
      <formula1>Принятое_процессуальное_решение1</formula1>
    </dataValidation>
    <dataValidation type="list" allowBlank="1" showInputMessage="1" showErrorMessage="1" sqref="E4:E50">
      <formula1>районы_и_города_и_ДЧС</formula1>
    </dataValidation>
  </dataValidations>
  <pageMargins left="0.75" right="0.75" top="1" bottom="1" header="0.5" footer="0.5"/>
  <headerFooter alignWithMargins="0"/>
</worksheet>
</file>

<file path=xl/worksheets/sheet44.xml><?xml version="1.0" encoding="utf-8"?>
<worksheet xmlns="http://schemas.openxmlformats.org/spreadsheetml/2006/main" xmlns:r="http://schemas.openxmlformats.org/officeDocument/2006/relationships">
  <sheetPr codeName="Лист39">
    <tabColor rgb="FFFFC000"/>
  </sheetPr>
  <dimension ref="A1:W50"/>
  <sheetViews>
    <sheetView zoomScale="90" zoomScaleNormal="90" workbookViewId="0">
      <pane ySplit="3" topLeftCell="A4" activePane="bottomLeft" state="frozen"/>
      <selection pane="bottomLeft" activeCell="K3" sqref="K3"/>
    </sheetView>
  </sheetViews>
  <sheetFormatPr defaultRowHeight="12.75"/>
  <cols>
    <col min="1" max="1" width="4.42578125" customWidth="1"/>
    <col min="2" max="2" width="22.85546875" customWidth="1"/>
    <col min="3" max="3" width="11.140625" customWidth="1"/>
    <col min="4" max="4" width="8.42578125" customWidth="1"/>
    <col min="5" max="5" width="21.28515625" customWidth="1"/>
    <col min="6" max="6" width="3.5703125" customWidth="1"/>
    <col min="7" max="7" width="28.7109375" customWidth="1"/>
    <col min="8" max="8" width="23.42578125" customWidth="1"/>
    <col min="9" max="9" width="21.7109375" customWidth="1"/>
    <col min="10" max="10" width="21.5703125" customWidth="1"/>
    <col min="11" max="11" width="16.28515625" customWidth="1"/>
    <col min="12" max="15" width="8.7109375" customWidth="1"/>
    <col min="16" max="16" width="12.5703125" customWidth="1"/>
  </cols>
  <sheetData>
    <row r="1" spans="1:23" ht="15.75">
      <c r="A1" s="2952" t="s">
        <v>760</v>
      </c>
      <c r="B1" s="2952"/>
      <c r="C1" s="2952"/>
      <c r="D1" s="2952"/>
      <c r="E1" s="2952"/>
      <c r="F1" s="2952"/>
      <c r="G1" s="2952"/>
      <c r="H1" s="2952"/>
      <c r="I1" s="2952"/>
      <c r="J1" s="2952"/>
      <c r="K1" s="2952"/>
      <c r="L1" s="2952"/>
      <c r="M1" s="2952"/>
      <c r="N1" s="2952"/>
      <c r="O1" s="2952"/>
      <c r="P1" s="2952"/>
      <c r="Q1" s="2952"/>
      <c r="R1" s="2952"/>
      <c r="S1" s="2952"/>
      <c r="T1" s="2952"/>
      <c r="U1" s="2952"/>
      <c r="V1" s="2952"/>
      <c r="W1" s="2952"/>
    </row>
    <row r="2" spans="1:23" ht="13.5" thickBot="1"/>
    <row r="3" spans="1:23" ht="57.75" thickTop="1" thickBot="1">
      <c r="A3" s="1478" t="s">
        <v>121</v>
      </c>
      <c r="B3" s="1605" t="s">
        <v>1118</v>
      </c>
      <c r="C3" s="1478" t="s">
        <v>1212</v>
      </c>
      <c r="D3" s="1478" t="s">
        <v>1204</v>
      </c>
      <c r="E3" s="1453" t="s">
        <v>66</v>
      </c>
      <c r="F3" s="1478" t="s">
        <v>1090</v>
      </c>
      <c r="G3" s="1478" t="s">
        <v>1209</v>
      </c>
      <c r="H3" s="1478" t="s">
        <v>1210</v>
      </c>
      <c r="I3" s="1478" t="s">
        <v>494</v>
      </c>
      <c r="J3" s="2202" t="s">
        <v>1169</v>
      </c>
      <c r="K3" s="1385" t="s">
        <v>1159</v>
      </c>
      <c r="L3" s="1611" t="s">
        <v>841</v>
      </c>
      <c r="M3" s="1611" t="s">
        <v>842</v>
      </c>
      <c r="N3" s="1611" t="s">
        <v>843</v>
      </c>
      <c r="O3" s="1611" t="s">
        <v>844</v>
      </c>
      <c r="P3" s="1682" t="s">
        <v>1197</v>
      </c>
      <c r="Q3" s="1453" t="s">
        <v>941</v>
      </c>
      <c r="R3" s="1612" t="s">
        <v>1129</v>
      </c>
      <c r="S3" s="1612" t="s">
        <v>1130</v>
      </c>
      <c r="T3" s="1612" t="s">
        <v>1131</v>
      </c>
      <c r="U3" s="1613" t="s">
        <v>1132</v>
      </c>
      <c r="V3" s="1618" t="s">
        <v>1133</v>
      </c>
      <c r="W3" s="1618" t="s">
        <v>41</v>
      </c>
    </row>
    <row r="4" spans="1:23" ht="38.25" customHeight="1" thickTop="1">
      <c r="A4" s="1484"/>
      <c r="B4" s="1427"/>
      <c r="C4" s="1646"/>
      <c r="D4" s="1647"/>
      <c r="E4" s="1401"/>
      <c r="F4" s="1408"/>
      <c r="G4" s="1648"/>
      <c r="H4" s="1484"/>
      <c r="I4" s="1649"/>
      <c r="J4" s="1648"/>
      <c r="K4" s="1648"/>
      <c r="L4" s="1484"/>
      <c r="M4" s="1484"/>
      <c r="N4" s="1484"/>
      <c r="O4" s="1484"/>
      <c r="P4" s="1431"/>
      <c r="Q4" s="1484"/>
      <c r="R4" s="1484"/>
      <c r="S4" s="1484"/>
      <c r="T4" s="1484"/>
      <c r="U4" s="1484"/>
      <c r="V4" s="1484"/>
      <c r="W4" s="1484"/>
    </row>
    <row r="5" spans="1:23" ht="14.25">
      <c r="A5" s="1479"/>
      <c r="B5" s="1538"/>
      <c r="C5" s="1480"/>
      <c r="D5" s="1481"/>
      <c r="E5" s="1516"/>
      <c r="F5" s="1556"/>
      <c r="G5" s="1482"/>
      <c r="H5" s="1479"/>
      <c r="I5" s="1483"/>
      <c r="J5" s="1482"/>
      <c r="K5" s="1482"/>
      <c r="L5" s="1479"/>
      <c r="M5" s="1479"/>
      <c r="N5" s="1479"/>
      <c r="O5" s="1479"/>
      <c r="P5" s="1421"/>
      <c r="Q5" s="1479"/>
      <c r="R5" s="1479"/>
      <c r="S5" s="1479"/>
      <c r="T5" s="1479"/>
      <c r="U5" s="1479"/>
      <c r="V5" s="1479"/>
      <c r="W5" s="1479"/>
    </row>
    <row r="6" spans="1:23" ht="14.25">
      <c r="A6" s="1479"/>
      <c r="B6" s="1538"/>
      <c r="C6" s="1480"/>
      <c r="D6" s="1481"/>
      <c r="E6" s="1516"/>
      <c r="F6" s="1556"/>
      <c r="G6" s="1482"/>
      <c r="H6" s="1479"/>
      <c r="I6" s="1483"/>
      <c r="J6" s="1482"/>
      <c r="K6" s="1482"/>
      <c r="L6" s="1479"/>
      <c r="M6" s="1479"/>
      <c r="N6" s="1479"/>
      <c r="O6" s="1479"/>
      <c r="P6" s="1421"/>
      <c r="Q6" s="1479"/>
      <c r="R6" s="1479"/>
      <c r="S6" s="1479"/>
      <c r="T6" s="1479"/>
      <c r="U6" s="1479"/>
      <c r="V6" s="1479"/>
      <c r="W6" s="1479"/>
    </row>
    <row r="7" spans="1:23" ht="14.25">
      <c r="A7" s="1479"/>
      <c r="B7" s="1538"/>
      <c r="C7" s="1480"/>
      <c r="D7" s="1481"/>
      <c r="E7" s="1516"/>
      <c r="F7" s="1556"/>
      <c r="G7" s="1482"/>
      <c r="H7" s="1479"/>
      <c r="I7" s="1483"/>
      <c r="J7" s="1482"/>
      <c r="K7" s="1482"/>
      <c r="L7" s="1479"/>
      <c r="M7" s="1479"/>
      <c r="N7" s="1479"/>
      <c r="O7" s="1479"/>
      <c r="P7" s="1421"/>
      <c r="Q7" s="1479"/>
      <c r="R7" s="1479"/>
      <c r="S7" s="1479"/>
      <c r="T7" s="1479"/>
      <c r="U7" s="1479"/>
      <c r="V7" s="1479"/>
      <c r="W7" s="1479"/>
    </row>
    <row r="8" spans="1:23" ht="25.5" customHeight="1">
      <c r="A8" s="1479"/>
      <c r="B8" s="1538"/>
      <c r="C8" s="1480"/>
      <c r="D8" s="1481"/>
      <c r="E8" s="1516"/>
      <c r="F8" s="1556"/>
      <c r="G8" s="1482"/>
      <c r="H8" s="1479"/>
      <c r="I8" s="1483"/>
      <c r="J8" s="1482"/>
      <c r="K8" s="1482"/>
      <c r="L8" s="1479"/>
      <c r="M8" s="1479"/>
      <c r="N8" s="1479"/>
      <c r="O8" s="1479"/>
      <c r="P8" s="1421"/>
      <c r="Q8" s="1479"/>
      <c r="R8" s="1479"/>
      <c r="S8" s="1479"/>
      <c r="T8" s="1479"/>
      <c r="U8" s="1479"/>
      <c r="V8" s="1479"/>
      <c r="W8" s="1479"/>
    </row>
    <row r="9" spans="1:23" ht="14.25">
      <c r="A9" s="1479"/>
      <c r="B9" s="1538"/>
      <c r="C9" s="1480"/>
      <c r="D9" s="1481"/>
      <c r="E9" s="1516"/>
      <c r="F9" s="1556"/>
      <c r="G9" s="1482"/>
      <c r="H9" s="1479"/>
      <c r="I9" s="1483"/>
      <c r="J9" s="1482"/>
      <c r="K9" s="1482"/>
      <c r="L9" s="1479"/>
      <c r="M9" s="1479"/>
      <c r="N9" s="1479"/>
      <c r="O9" s="1479"/>
      <c r="P9" s="1421"/>
      <c r="Q9" s="1479"/>
      <c r="R9" s="1479"/>
      <c r="S9" s="1479"/>
      <c r="T9" s="1479"/>
      <c r="U9" s="1479"/>
      <c r="V9" s="1479"/>
      <c r="W9" s="1479"/>
    </row>
    <row r="10" spans="1:23" ht="14.25">
      <c r="A10" s="1479"/>
      <c r="B10" s="1538"/>
      <c r="C10" s="1480"/>
      <c r="D10" s="1481"/>
      <c r="E10" s="1516"/>
      <c r="F10" s="1556"/>
      <c r="G10" s="1482"/>
      <c r="H10" s="1479"/>
      <c r="I10" s="1483"/>
      <c r="J10" s="1482"/>
      <c r="K10" s="1482"/>
      <c r="L10" s="1479"/>
      <c r="M10" s="1479"/>
      <c r="N10" s="1479"/>
      <c r="O10" s="1479"/>
      <c r="P10" s="1421"/>
      <c r="Q10" s="1479"/>
      <c r="R10" s="1479"/>
      <c r="S10" s="1479"/>
      <c r="T10" s="1479"/>
      <c r="U10" s="1479"/>
      <c r="V10" s="1479"/>
      <c r="W10" s="1479"/>
    </row>
    <row r="11" spans="1:23" ht="38.25" customHeight="1">
      <c r="A11" s="1479"/>
      <c r="B11" s="1538"/>
      <c r="C11" s="1480"/>
      <c r="D11" s="1481"/>
      <c r="E11" s="1516"/>
      <c r="F11" s="1556"/>
      <c r="G11" s="1482"/>
      <c r="H11" s="1479"/>
      <c r="I11" s="1483"/>
      <c r="J11" s="1482"/>
      <c r="K11" s="1482"/>
      <c r="L11" s="1479"/>
      <c r="M11" s="1479"/>
      <c r="N11" s="1479"/>
      <c r="O11" s="1479"/>
      <c r="P11" s="1421"/>
      <c r="Q11" s="1479"/>
      <c r="R11" s="1479"/>
      <c r="S11" s="1479"/>
      <c r="T11" s="1479"/>
      <c r="U11" s="1479"/>
      <c r="V11" s="1479"/>
      <c r="W11" s="1479"/>
    </row>
    <row r="12" spans="1:23" ht="14.25">
      <c r="A12" s="1479"/>
      <c r="B12" s="1538"/>
      <c r="C12" s="1480"/>
      <c r="D12" s="1481"/>
      <c r="E12" s="1516"/>
      <c r="F12" s="1556"/>
      <c r="G12" s="1482"/>
      <c r="H12" s="1479"/>
      <c r="I12" s="1483"/>
      <c r="J12" s="1482"/>
      <c r="K12" s="1482"/>
      <c r="L12" s="1479"/>
      <c r="M12" s="1479"/>
      <c r="N12" s="1479"/>
      <c r="O12" s="1479"/>
      <c r="P12" s="1421"/>
      <c r="Q12" s="1479"/>
      <c r="R12" s="1479"/>
      <c r="S12" s="1479"/>
      <c r="T12" s="1479"/>
      <c r="U12" s="1479"/>
      <c r="V12" s="1479"/>
      <c r="W12" s="1479"/>
    </row>
    <row r="13" spans="1:23" ht="14.25">
      <c r="A13" s="1479"/>
      <c r="B13" s="1538"/>
      <c r="C13" s="1480"/>
      <c r="D13" s="1481"/>
      <c r="E13" s="1516"/>
      <c r="F13" s="1556"/>
      <c r="G13" s="1482"/>
      <c r="H13" s="1479"/>
      <c r="I13" s="1483"/>
      <c r="J13" s="1482"/>
      <c r="K13" s="1482"/>
      <c r="L13" s="1479"/>
      <c r="M13" s="1479"/>
      <c r="N13" s="1479"/>
      <c r="O13" s="1479"/>
      <c r="P13" s="1421"/>
      <c r="Q13" s="1479"/>
      <c r="R13" s="1479"/>
      <c r="S13" s="1479"/>
      <c r="T13" s="1479"/>
      <c r="U13" s="1479"/>
      <c r="V13" s="1479"/>
      <c r="W13" s="1479"/>
    </row>
    <row r="14" spans="1:23" ht="14.25">
      <c r="A14" s="1479"/>
      <c r="B14" s="1538"/>
      <c r="C14" s="1480"/>
      <c r="D14" s="1481"/>
      <c r="E14" s="1516"/>
      <c r="F14" s="1556"/>
      <c r="G14" s="1482"/>
      <c r="H14" s="1479"/>
      <c r="I14" s="1483"/>
      <c r="J14" s="1482"/>
      <c r="K14" s="1482"/>
      <c r="L14" s="1479"/>
      <c r="M14" s="1479"/>
      <c r="N14" s="1479"/>
      <c r="O14" s="1479"/>
      <c r="P14" s="1421"/>
      <c r="Q14" s="1479"/>
      <c r="R14" s="1479"/>
      <c r="S14" s="1479"/>
      <c r="T14" s="1479"/>
      <c r="U14" s="1479"/>
      <c r="V14" s="1479"/>
      <c r="W14" s="1479"/>
    </row>
    <row r="15" spans="1:23" ht="14.25">
      <c r="A15" s="1479"/>
      <c r="B15" s="1538"/>
      <c r="C15" s="1480"/>
      <c r="D15" s="1481"/>
      <c r="E15" s="1516"/>
      <c r="F15" s="1556"/>
      <c r="G15" s="1482"/>
      <c r="H15" s="1479"/>
      <c r="I15" s="1483"/>
      <c r="J15" s="1482"/>
      <c r="K15" s="1482"/>
      <c r="L15" s="1479"/>
      <c r="M15" s="1479"/>
      <c r="N15" s="1479"/>
      <c r="O15" s="1479"/>
      <c r="P15" s="1421"/>
      <c r="Q15" s="1479"/>
      <c r="R15" s="1479"/>
      <c r="S15" s="1479"/>
      <c r="T15" s="1479"/>
      <c r="U15" s="1479"/>
      <c r="V15" s="1479"/>
      <c r="W15" s="1479"/>
    </row>
    <row r="16" spans="1:23" ht="14.25">
      <c r="A16" s="1479"/>
      <c r="B16" s="1538"/>
      <c r="C16" s="1480"/>
      <c r="D16" s="1481"/>
      <c r="E16" s="1516"/>
      <c r="F16" s="1556"/>
      <c r="G16" s="1482"/>
      <c r="H16" s="1479"/>
      <c r="I16" s="1483"/>
      <c r="J16" s="1482"/>
      <c r="K16" s="1482"/>
      <c r="L16" s="1479"/>
      <c r="M16" s="1479"/>
      <c r="N16" s="1479"/>
      <c r="O16" s="1479"/>
      <c r="P16" s="1421"/>
      <c r="Q16" s="1479"/>
      <c r="R16" s="1479"/>
      <c r="S16" s="1479"/>
      <c r="T16" s="1479"/>
      <c r="U16" s="1479"/>
      <c r="V16" s="1479"/>
      <c r="W16" s="1479"/>
    </row>
    <row r="17" spans="1:23" ht="14.25">
      <c r="A17" s="1479"/>
      <c r="B17" s="1538"/>
      <c r="C17" s="1480"/>
      <c r="D17" s="1481"/>
      <c r="E17" s="1516"/>
      <c r="F17" s="1556"/>
      <c r="G17" s="1482"/>
      <c r="H17" s="1479"/>
      <c r="I17" s="1483"/>
      <c r="J17" s="1482"/>
      <c r="K17" s="1482"/>
      <c r="L17" s="1479"/>
      <c r="M17" s="1479"/>
      <c r="N17" s="1479"/>
      <c r="O17" s="1479"/>
      <c r="P17" s="1421"/>
      <c r="Q17" s="1479"/>
      <c r="R17" s="1479"/>
      <c r="S17" s="1479"/>
      <c r="T17" s="1479"/>
      <c r="U17" s="1479"/>
      <c r="V17" s="1479"/>
      <c r="W17" s="1479"/>
    </row>
    <row r="18" spans="1:23" ht="14.25">
      <c r="A18" s="1479"/>
      <c r="B18" s="1538"/>
      <c r="C18" s="1480"/>
      <c r="D18" s="1481"/>
      <c r="E18" s="1516"/>
      <c r="F18" s="1556"/>
      <c r="G18" s="1482"/>
      <c r="H18" s="1479"/>
      <c r="I18" s="1483"/>
      <c r="J18" s="1482"/>
      <c r="K18" s="1482"/>
      <c r="L18" s="1479"/>
      <c r="M18" s="1479"/>
      <c r="N18" s="1479"/>
      <c r="O18" s="1479"/>
      <c r="P18" s="1421"/>
      <c r="Q18" s="1479"/>
      <c r="R18" s="1479"/>
      <c r="S18" s="1479"/>
      <c r="T18" s="1479"/>
      <c r="U18" s="1479"/>
      <c r="V18" s="1479"/>
      <c r="W18" s="1479"/>
    </row>
    <row r="19" spans="1:23" ht="14.25">
      <c r="A19" s="1479"/>
      <c r="B19" s="1538"/>
      <c r="C19" s="1480"/>
      <c r="D19" s="1481"/>
      <c r="E19" s="1516"/>
      <c r="F19" s="1556"/>
      <c r="G19" s="1482"/>
      <c r="H19" s="1479"/>
      <c r="I19" s="1483"/>
      <c r="J19" s="1482"/>
      <c r="K19" s="1482"/>
      <c r="L19" s="1479"/>
      <c r="M19" s="1479"/>
      <c r="N19" s="1479"/>
      <c r="O19" s="1479"/>
      <c r="P19" s="1421"/>
      <c r="Q19" s="1479"/>
      <c r="R19" s="1479"/>
      <c r="S19" s="1479"/>
      <c r="T19" s="1479"/>
      <c r="U19" s="1479"/>
      <c r="V19" s="1479"/>
      <c r="W19" s="1479"/>
    </row>
    <row r="20" spans="1:23" ht="14.25">
      <c r="A20" s="1479"/>
      <c r="B20" s="1538"/>
      <c r="C20" s="1480"/>
      <c r="D20" s="1481"/>
      <c r="E20" s="1516"/>
      <c r="F20" s="1556"/>
      <c r="G20" s="1482"/>
      <c r="H20" s="1479"/>
      <c r="I20" s="1483"/>
      <c r="J20" s="1482"/>
      <c r="K20" s="1482"/>
      <c r="L20" s="1479"/>
      <c r="M20" s="1479"/>
      <c r="N20" s="1479"/>
      <c r="O20" s="1479"/>
      <c r="P20" s="1421"/>
      <c r="Q20" s="1479"/>
      <c r="R20" s="1479"/>
      <c r="S20" s="1479"/>
      <c r="T20" s="1479"/>
      <c r="U20" s="1479"/>
      <c r="V20" s="1479"/>
      <c r="W20" s="1479"/>
    </row>
    <row r="21" spans="1:23" ht="14.25">
      <c r="A21" s="1479"/>
      <c r="B21" s="1538"/>
      <c r="C21" s="1480"/>
      <c r="D21" s="1481"/>
      <c r="E21" s="1516"/>
      <c r="F21" s="1556"/>
      <c r="G21" s="1482"/>
      <c r="H21" s="1479"/>
      <c r="I21" s="1483"/>
      <c r="J21" s="1482"/>
      <c r="K21" s="1482"/>
      <c r="L21" s="1479"/>
      <c r="M21" s="1479"/>
      <c r="N21" s="1479"/>
      <c r="O21" s="1479"/>
      <c r="P21" s="1421"/>
      <c r="Q21" s="1479"/>
      <c r="R21" s="1479"/>
      <c r="S21" s="1479"/>
      <c r="T21" s="1479"/>
      <c r="U21" s="1479"/>
      <c r="V21" s="1479"/>
      <c r="W21" s="1479"/>
    </row>
    <row r="22" spans="1:23" ht="14.25">
      <c r="A22" s="1479"/>
      <c r="B22" s="1538"/>
      <c r="C22" s="1480"/>
      <c r="D22" s="1481"/>
      <c r="E22" s="1516"/>
      <c r="F22" s="1556"/>
      <c r="G22" s="1482"/>
      <c r="H22" s="1479"/>
      <c r="I22" s="1483"/>
      <c r="J22" s="1482"/>
      <c r="K22" s="1482"/>
      <c r="L22" s="1479"/>
      <c r="M22" s="1479"/>
      <c r="N22" s="1479"/>
      <c r="O22" s="1479"/>
      <c r="P22" s="1421"/>
      <c r="Q22" s="1479"/>
      <c r="R22" s="1479"/>
      <c r="S22" s="1479"/>
      <c r="T22" s="1479"/>
      <c r="U22" s="1479"/>
      <c r="V22" s="1479"/>
      <c r="W22" s="1479"/>
    </row>
    <row r="23" spans="1:23" ht="14.25">
      <c r="A23" s="1479"/>
      <c r="B23" s="1538"/>
      <c r="C23" s="1480"/>
      <c r="D23" s="1481"/>
      <c r="E23" s="1516"/>
      <c r="F23" s="1556"/>
      <c r="G23" s="1482"/>
      <c r="H23" s="1479"/>
      <c r="I23" s="1483"/>
      <c r="J23" s="1482"/>
      <c r="K23" s="1482"/>
      <c r="L23" s="1479"/>
      <c r="M23" s="1479"/>
      <c r="N23" s="1479"/>
      <c r="O23" s="1479"/>
      <c r="P23" s="1421"/>
      <c r="Q23" s="1479"/>
      <c r="R23" s="1479"/>
      <c r="S23" s="1479"/>
      <c r="T23" s="1479"/>
      <c r="U23" s="1479"/>
      <c r="V23" s="1479"/>
      <c r="W23" s="1479"/>
    </row>
    <row r="24" spans="1:23" ht="14.25">
      <c r="A24" s="1479"/>
      <c r="B24" s="1538"/>
      <c r="C24" s="1480"/>
      <c r="D24" s="1481"/>
      <c r="E24" s="1516"/>
      <c r="F24" s="1556"/>
      <c r="G24" s="1482"/>
      <c r="H24" s="1479"/>
      <c r="I24" s="1483"/>
      <c r="J24" s="1482"/>
      <c r="K24" s="1482"/>
      <c r="L24" s="1479"/>
      <c r="M24" s="1479"/>
      <c r="N24" s="1479"/>
      <c r="O24" s="1479"/>
      <c r="P24" s="1421"/>
      <c r="Q24" s="1479"/>
      <c r="R24" s="1479"/>
      <c r="S24" s="1479"/>
      <c r="T24" s="1479"/>
      <c r="U24" s="1479"/>
      <c r="V24" s="1479"/>
      <c r="W24" s="1479"/>
    </row>
    <row r="25" spans="1:23" ht="14.25">
      <c r="A25" s="1479"/>
      <c r="B25" s="1538"/>
      <c r="C25" s="1480"/>
      <c r="D25" s="1481"/>
      <c r="E25" s="1516"/>
      <c r="F25" s="1556"/>
      <c r="G25" s="1482"/>
      <c r="H25" s="1479"/>
      <c r="I25" s="1483"/>
      <c r="J25" s="1482"/>
      <c r="K25" s="1482"/>
      <c r="L25" s="1479"/>
      <c r="M25" s="1479"/>
      <c r="N25" s="1479"/>
      <c r="O25" s="1479"/>
      <c r="P25" s="1421"/>
      <c r="Q25" s="1479"/>
      <c r="R25" s="1479"/>
      <c r="S25" s="1479"/>
      <c r="T25" s="1479"/>
      <c r="U25" s="1479"/>
      <c r="V25" s="1479"/>
      <c r="W25" s="1479"/>
    </row>
    <row r="26" spans="1:23" ht="14.25">
      <c r="A26" s="1479"/>
      <c r="B26" s="1538"/>
      <c r="C26" s="1480"/>
      <c r="D26" s="1481"/>
      <c r="E26" s="1516"/>
      <c r="F26" s="1556"/>
      <c r="G26" s="1482"/>
      <c r="H26" s="1479"/>
      <c r="I26" s="1483"/>
      <c r="J26" s="1482"/>
      <c r="K26" s="1482"/>
      <c r="L26" s="1479"/>
      <c r="M26" s="1479"/>
      <c r="N26" s="1479"/>
      <c r="O26" s="1479"/>
      <c r="P26" s="1421"/>
      <c r="Q26" s="1479"/>
      <c r="R26" s="1479"/>
      <c r="S26" s="1479"/>
      <c r="T26" s="1479"/>
      <c r="U26" s="1479"/>
      <c r="V26" s="1479"/>
      <c r="W26" s="1479"/>
    </row>
    <row r="27" spans="1:23" ht="14.25">
      <c r="A27" s="1479"/>
      <c r="B27" s="1538"/>
      <c r="C27" s="1480"/>
      <c r="D27" s="1481"/>
      <c r="E27" s="1516"/>
      <c r="F27" s="1556"/>
      <c r="G27" s="1482"/>
      <c r="H27" s="1479"/>
      <c r="I27" s="1483"/>
      <c r="J27" s="1482"/>
      <c r="K27" s="1482"/>
      <c r="L27" s="1479"/>
      <c r="M27" s="1479"/>
      <c r="N27" s="1479"/>
      <c r="O27" s="1479"/>
      <c r="P27" s="1421"/>
      <c r="Q27" s="1479"/>
      <c r="R27" s="1479"/>
      <c r="S27" s="1479"/>
      <c r="T27" s="1479"/>
      <c r="U27" s="1479"/>
      <c r="V27" s="1479"/>
      <c r="W27" s="1479"/>
    </row>
    <row r="28" spans="1:23" ht="14.25">
      <c r="A28" s="1479"/>
      <c r="B28" s="1538"/>
      <c r="C28" s="1480"/>
      <c r="D28" s="1481"/>
      <c r="E28" s="1516"/>
      <c r="F28" s="1556"/>
      <c r="G28" s="1482"/>
      <c r="H28" s="1479"/>
      <c r="I28" s="1483"/>
      <c r="J28" s="1482"/>
      <c r="K28" s="1482"/>
      <c r="L28" s="1479"/>
      <c r="M28" s="1479"/>
      <c r="N28" s="1479"/>
      <c r="O28" s="1479"/>
      <c r="P28" s="1421"/>
      <c r="Q28" s="1479"/>
      <c r="R28" s="1479"/>
      <c r="S28" s="1479"/>
      <c r="T28" s="1479"/>
      <c r="U28" s="1479"/>
      <c r="V28" s="1479"/>
      <c r="W28" s="1479"/>
    </row>
    <row r="29" spans="1:23" ht="14.25">
      <c r="A29" s="1479"/>
      <c r="B29" s="1538"/>
      <c r="C29" s="1480"/>
      <c r="D29" s="1481"/>
      <c r="E29" s="1516"/>
      <c r="F29" s="1556"/>
      <c r="G29" s="1482"/>
      <c r="H29" s="1479"/>
      <c r="I29" s="1483"/>
      <c r="J29" s="1482"/>
      <c r="K29" s="1482"/>
      <c r="L29" s="1479"/>
      <c r="M29" s="1479"/>
      <c r="N29" s="1479"/>
      <c r="O29" s="1479"/>
      <c r="P29" s="1421"/>
      <c r="Q29" s="1479"/>
      <c r="R29" s="1479"/>
      <c r="S29" s="1479"/>
      <c r="T29" s="1479"/>
      <c r="U29" s="1479"/>
      <c r="V29" s="1479"/>
      <c r="W29" s="1479"/>
    </row>
    <row r="30" spans="1:23" ht="14.25">
      <c r="A30" s="1479"/>
      <c r="B30" s="1538"/>
      <c r="C30" s="1480"/>
      <c r="D30" s="1481"/>
      <c r="E30" s="1516"/>
      <c r="F30" s="1556"/>
      <c r="G30" s="1482"/>
      <c r="H30" s="1479"/>
      <c r="I30" s="1483"/>
      <c r="J30" s="1482"/>
      <c r="K30" s="1482"/>
      <c r="L30" s="1479"/>
      <c r="M30" s="1479"/>
      <c r="N30" s="1479"/>
      <c r="O30" s="1479"/>
      <c r="P30" s="1421"/>
      <c r="Q30" s="1479"/>
      <c r="R30" s="1479"/>
      <c r="S30" s="1479"/>
      <c r="T30" s="1479"/>
      <c r="U30" s="1479"/>
      <c r="V30" s="1479"/>
      <c r="W30" s="1479"/>
    </row>
    <row r="31" spans="1:23" ht="14.25">
      <c r="A31" s="1479"/>
      <c r="B31" s="1538"/>
      <c r="C31" s="1480"/>
      <c r="D31" s="1481"/>
      <c r="E31" s="1516"/>
      <c r="F31" s="1556"/>
      <c r="G31" s="1482"/>
      <c r="H31" s="1479"/>
      <c r="I31" s="1483"/>
      <c r="J31" s="1482"/>
      <c r="K31" s="1482"/>
      <c r="L31" s="1479"/>
      <c r="M31" s="1479"/>
      <c r="N31" s="1479"/>
      <c r="O31" s="1479"/>
      <c r="P31" s="1421"/>
      <c r="Q31" s="1479"/>
      <c r="R31" s="1479"/>
      <c r="S31" s="1479"/>
      <c r="T31" s="1479"/>
      <c r="U31" s="1479"/>
      <c r="V31" s="1479"/>
      <c r="W31" s="1479"/>
    </row>
    <row r="32" spans="1:23" ht="14.25">
      <c r="A32" s="1479"/>
      <c r="B32" s="1538"/>
      <c r="C32" s="1480"/>
      <c r="D32" s="1481"/>
      <c r="E32" s="1516"/>
      <c r="F32" s="1556"/>
      <c r="G32" s="1482"/>
      <c r="H32" s="1479"/>
      <c r="I32" s="1483"/>
      <c r="J32" s="1482"/>
      <c r="K32" s="1482"/>
      <c r="L32" s="1479"/>
      <c r="M32" s="1479"/>
      <c r="N32" s="1479"/>
      <c r="O32" s="1479"/>
      <c r="P32" s="1421"/>
      <c r="Q32" s="1479"/>
      <c r="R32" s="1479"/>
      <c r="S32" s="1479"/>
      <c r="T32" s="1479"/>
      <c r="U32" s="1479"/>
      <c r="V32" s="1479"/>
      <c r="W32" s="1479"/>
    </row>
    <row r="33" spans="1:23" ht="14.25">
      <c r="A33" s="1479"/>
      <c r="B33" s="1538"/>
      <c r="C33" s="1480"/>
      <c r="D33" s="1481"/>
      <c r="E33" s="1516"/>
      <c r="F33" s="1556"/>
      <c r="G33" s="1482"/>
      <c r="H33" s="1479"/>
      <c r="I33" s="1483"/>
      <c r="J33" s="1482"/>
      <c r="K33" s="1482"/>
      <c r="L33" s="1479"/>
      <c r="M33" s="1479"/>
      <c r="N33" s="1479"/>
      <c r="O33" s="1479"/>
      <c r="P33" s="1421"/>
      <c r="Q33" s="1479"/>
      <c r="R33" s="1479"/>
      <c r="S33" s="1479"/>
      <c r="T33" s="1479"/>
      <c r="U33" s="1479"/>
      <c r="V33" s="1479"/>
      <c r="W33" s="1479"/>
    </row>
    <row r="34" spans="1:23" ht="14.25">
      <c r="A34" s="1479"/>
      <c r="B34" s="1538"/>
      <c r="C34" s="1480"/>
      <c r="D34" s="1481"/>
      <c r="E34" s="1516"/>
      <c r="F34" s="1556"/>
      <c r="G34" s="1482"/>
      <c r="H34" s="1479"/>
      <c r="I34" s="1483"/>
      <c r="J34" s="1482"/>
      <c r="K34" s="1482"/>
      <c r="L34" s="1479"/>
      <c r="M34" s="1479"/>
      <c r="N34" s="1479"/>
      <c r="O34" s="1479"/>
      <c r="P34" s="1421"/>
      <c r="Q34" s="1479"/>
      <c r="R34" s="1479"/>
      <c r="S34" s="1479"/>
      <c r="T34" s="1479"/>
      <c r="U34" s="1479"/>
      <c r="V34" s="1479"/>
      <c r="W34" s="1479"/>
    </row>
    <row r="35" spans="1:23" ht="14.25">
      <c r="A35" s="1479"/>
      <c r="B35" s="1538"/>
      <c r="C35" s="1480"/>
      <c r="D35" s="1481"/>
      <c r="E35" s="1516"/>
      <c r="F35" s="1556"/>
      <c r="G35" s="1482"/>
      <c r="H35" s="1479"/>
      <c r="I35" s="1483"/>
      <c r="J35" s="1482"/>
      <c r="K35" s="1482"/>
      <c r="L35" s="1479"/>
      <c r="M35" s="1479"/>
      <c r="N35" s="1479"/>
      <c r="O35" s="1479"/>
      <c r="P35" s="1421"/>
      <c r="Q35" s="1479"/>
      <c r="R35" s="1479"/>
      <c r="S35" s="1479"/>
      <c r="T35" s="1479"/>
      <c r="U35" s="1479"/>
      <c r="V35" s="1479"/>
      <c r="W35" s="1479"/>
    </row>
    <row r="36" spans="1:23" ht="14.25">
      <c r="A36" s="1479"/>
      <c r="B36" s="1538"/>
      <c r="C36" s="1480"/>
      <c r="D36" s="1481"/>
      <c r="E36" s="1516"/>
      <c r="F36" s="1556"/>
      <c r="G36" s="1482"/>
      <c r="H36" s="1479"/>
      <c r="I36" s="1483"/>
      <c r="J36" s="1482"/>
      <c r="K36" s="1482"/>
      <c r="L36" s="1479"/>
      <c r="M36" s="1479"/>
      <c r="N36" s="1479"/>
      <c r="O36" s="1479"/>
      <c r="P36" s="1421"/>
      <c r="Q36" s="1479"/>
      <c r="R36" s="1479"/>
      <c r="S36" s="1479"/>
      <c r="T36" s="1479"/>
      <c r="U36" s="1479"/>
      <c r="V36" s="1479"/>
      <c r="W36" s="1479"/>
    </row>
    <row r="37" spans="1:23" ht="14.25">
      <c r="A37" s="1479"/>
      <c r="B37" s="1538"/>
      <c r="C37" s="1480"/>
      <c r="D37" s="1481"/>
      <c r="E37" s="1516"/>
      <c r="F37" s="1556"/>
      <c r="G37" s="1482"/>
      <c r="H37" s="1479"/>
      <c r="I37" s="1483"/>
      <c r="J37" s="1482"/>
      <c r="K37" s="1482"/>
      <c r="L37" s="1479"/>
      <c r="M37" s="1479"/>
      <c r="N37" s="1479"/>
      <c r="O37" s="1479"/>
      <c r="P37" s="1421"/>
      <c r="Q37" s="1479"/>
      <c r="R37" s="1479"/>
      <c r="S37" s="1479"/>
      <c r="T37" s="1479"/>
      <c r="U37" s="1479"/>
      <c r="V37" s="1479"/>
      <c r="W37" s="1479"/>
    </row>
    <row r="38" spans="1:23" ht="14.25">
      <c r="A38" s="1479"/>
      <c r="B38" s="1538"/>
      <c r="C38" s="1480"/>
      <c r="D38" s="1481"/>
      <c r="E38" s="1516"/>
      <c r="F38" s="1556"/>
      <c r="G38" s="1482"/>
      <c r="H38" s="1479"/>
      <c r="I38" s="1483"/>
      <c r="J38" s="1482"/>
      <c r="K38" s="1482"/>
      <c r="L38" s="1479"/>
      <c r="M38" s="1479"/>
      <c r="N38" s="1479"/>
      <c r="O38" s="1479"/>
      <c r="P38" s="1421"/>
      <c r="Q38" s="1479"/>
      <c r="R38" s="1479"/>
      <c r="S38" s="1479"/>
      <c r="T38" s="1479"/>
      <c r="U38" s="1479"/>
      <c r="V38" s="1479"/>
      <c r="W38" s="1479"/>
    </row>
    <row r="39" spans="1:23" ht="14.25">
      <c r="A39" s="1479"/>
      <c r="B39" s="1538"/>
      <c r="C39" s="1480"/>
      <c r="D39" s="1481"/>
      <c r="E39" s="1516"/>
      <c r="F39" s="1556"/>
      <c r="G39" s="1482"/>
      <c r="H39" s="1479"/>
      <c r="I39" s="1483"/>
      <c r="J39" s="1482"/>
      <c r="K39" s="1482"/>
      <c r="L39" s="1479"/>
      <c r="M39" s="1479"/>
      <c r="N39" s="1479"/>
      <c r="O39" s="1479"/>
      <c r="P39" s="1421"/>
      <c r="Q39" s="1479"/>
      <c r="R39" s="1479"/>
      <c r="S39" s="1479"/>
      <c r="T39" s="1479"/>
      <c r="U39" s="1479"/>
      <c r="V39" s="1479"/>
      <c r="W39" s="1479"/>
    </row>
    <row r="40" spans="1:23" ht="14.25">
      <c r="A40" s="1479"/>
      <c r="B40" s="1538"/>
      <c r="C40" s="1480"/>
      <c r="D40" s="1481"/>
      <c r="E40" s="1516"/>
      <c r="F40" s="1556"/>
      <c r="G40" s="1482"/>
      <c r="H40" s="1479"/>
      <c r="I40" s="1483"/>
      <c r="J40" s="1482"/>
      <c r="K40" s="1482"/>
      <c r="L40" s="1479"/>
      <c r="M40" s="1479"/>
      <c r="N40" s="1479"/>
      <c r="O40" s="1479"/>
      <c r="P40" s="1421"/>
      <c r="Q40" s="1479"/>
      <c r="R40" s="1479"/>
      <c r="S40" s="1479"/>
      <c r="T40" s="1479"/>
      <c r="U40" s="1479"/>
      <c r="V40" s="1479"/>
      <c r="W40" s="1479"/>
    </row>
    <row r="41" spans="1:23" ht="14.25">
      <c r="A41" s="1479"/>
      <c r="B41" s="1538"/>
      <c r="C41" s="1480"/>
      <c r="D41" s="1481"/>
      <c r="E41" s="1516"/>
      <c r="F41" s="1556"/>
      <c r="G41" s="1482"/>
      <c r="H41" s="1479"/>
      <c r="I41" s="1483"/>
      <c r="J41" s="1482"/>
      <c r="K41" s="1482"/>
      <c r="L41" s="1479"/>
      <c r="M41" s="1479"/>
      <c r="N41" s="1479"/>
      <c r="O41" s="1479"/>
      <c r="P41" s="1421"/>
      <c r="Q41" s="1479"/>
      <c r="R41" s="1479"/>
      <c r="S41" s="1479"/>
      <c r="T41" s="1479"/>
      <c r="U41" s="1479"/>
      <c r="V41" s="1479"/>
      <c r="W41" s="1479"/>
    </row>
    <row r="42" spans="1:23" ht="14.25">
      <c r="A42" s="1479"/>
      <c r="B42" s="1538"/>
      <c r="C42" s="1480"/>
      <c r="D42" s="1481"/>
      <c r="E42" s="1516"/>
      <c r="F42" s="1556"/>
      <c r="G42" s="1482"/>
      <c r="H42" s="1479"/>
      <c r="I42" s="1483"/>
      <c r="J42" s="1482"/>
      <c r="K42" s="1482"/>
      <c r="L42" s="1479"/>
      <c r="M42" s="1479"/>
      <c r="N42" s="1479"/>
      <c r="O42" s="1479"/>
      <c r="P42" s="1421"/>
      <c r="Q42" s="1479"/>
      <c r="R42" s="1479"/>
      <c r="S42" s="1479"/>
      <c r="T42" s="1479"/>
      <c r="U42" s="1479"/>
      <c r="V42" s="1479"/>
      <c r="W42" s="1479"/>
    </row>
    <row r="43" spans="1:23" ht="14.25">
      <c r="A43" s="1479"/>
      <c r="B43" s="1538"/>
      <c r="C43" s="1480"/>
      <c r="D43" s="1481"/>
      <c r="E43" s="1516"/>
      <c r="F43" s="1556"/>
      <c r="G43" s="1482"/>
      <c r="H43" s="1479"/>
      <c r="I43" s="1483"/>
      <c r="J43" s="1482"/>
      <c r="K43" s="1482"/>
      <c r="L43" s="1479"/>
      <c r="M43" s="1479"/>
      <c r="N43" s="1479"/>
      <c r="O43" s="1479"/>
      <c r="P43" s="1421"/>
      <c r="Q43" s="1479"/>
      <c r="R43" s="1479"/>
      <c r="S43" s="1479"/>
      <c r="T43" s="1479"/>
      <c r="U43" s="1479"/>
      <c r="V43" s="1479"/>
      <c r="W43" s="1479"/>
    </row>
    <row r="44" spans="1:23" ht="14.25">
      <c r="A44" s="1479"/>
      <c r="B44" s="1538"/>
      <c r="C44" s="1480"/>
      <c r="D44" s="1481"/>
      <c r="E44" s="1516"/>
      <c r="F44" s="1556"/>
      <c r="G44" s="1482"/>
      <c r="H44" s="1479"/>
      <c r="I44" s="1483"/>
      <c r="J44" s="1482"/>
      <c r="K44" s="1482"/>
      <c r="L44" s="1479"/>
      <c r="M44" s="1479"/>
      <c r="N44" s="1479"/>
      <c r="O44" s="1479"/>
      <c r="P44" s="1421"/>
      <c r="Q44" s="1479"/>
      <c r="R44" s="1479"/>
      <c r="S44" s="1479"/>
      <c r="T44" s="1479"/>
      <c r="U44" s="1479"/>
      <c r="V44" s="1479"/>
      <c r="W44" s="1479"/>
    </row>
    <row r="45" spans="1:23" ht="14.25">
      <c r="A45" s="1479"/>
      <c r="B45" s="1538"/>
      <c r="C45" s="1480"/>
      <c r="D45" s="1481"/>
      <c r="E45" s="1516"/>
      <c r="F45" s="1556"/>
      <c r="G45" s="1482"/>
      <c r="H45" s="1479"/>
      <c r="I45" s="1483"/>
      <c r="J45" s="1482"/>
      <c r="K45" s="1482"/>
      <c r="L45" s="1479"/>
      <c r="M45" s="1479"/>
      <c r="N45" s="1479"/>
      <c r="O45" s="1479"/>
      <c r="P45" s="1421"/>
      <c r="Q45" s="1479"/>
      <c r="R45" s="1479"/>
      <c r="S45" s="1479"/>
      <c r="T45" s="1479"/>
      <c r="U45" s="1479"/>
      <c r="V45" s="1479"/>
      <c r="W45" s="1479"/>
    </row>
    <row r="46" spans="1:23" ht="14.25">
      <c r="A46" s="1479"/>
      <c r="B46" s="1538"/>
      <c r="C46" s="1480"/>
      <c r="D46" s="1481"/>
      <c r="E46" s="1516"/>
      <c r="F46" s="1556"/>
      <c r="G46" s="1482"/>
      <c r="H46" s="1479"/>
      <c r="I46" s="1483"/>
      <c r="J46" s="1482"/>
      <c r="K46" s="1482"/>
      <c r="L46" s="1479"/>
      <c r="M46" s="1479"/>
      <c r="N46" s="1479"/>
      <c r="O46" s="1479"/>
      <c r="P46" s="1421"/>
      <c r="Q46" s="1479"/>
      <c r="R46" s="1479"/>
      <c r="S46" s="1479"/>
      <c r="T46" s="1479"/>
      <c r="U46" s="1479"/>
      <c r="V46" s="1479"/>
      <c r="W46" s="1479"/>
    </row>
    <row r="47" spans="1:23" ht="14.25">
      <c r="A47" s="1479"/>
      <c r="B47" s="1538"/>
      <c r="C47" s="1480"/>
      <c r="D47" s="1481"/>
      <c r="E47" s="1516"/>
      <c r="F47" s="1556"/>
      <c r="G47" s="1482"/>
      <c r="H47" s="1479"/>
      <c r="I47" s="1483"/>
      <c r="J47" s="1482"/>
      <c r="K47" s="1482"/>
      <c r="L47" s="1479"/>
      <c r="M47" s="1479"/>
      <c r="N47" s="1479"/>
      <c r="O47" s="1479"/>
      <c r="P47" s="1421"/>
      <c r="Q47" s="1479"/>
      <c r="R47" s="1479"/>
      <c r="S47" s="1479"/>
      <c r="T47" s="1479"/>
      <c r="U47" s="1479"/>
      <c r="V47" s="1479"/>
      <c r="W47" s="1479"/>
    </row>
    <row r="48" spans="1:23" ht="14.25">
      <c r="A48" s="1479"/>
      <c r="B48" s="1538"/>
      <c r="C48" s="1480"/>
      <c r="D48" s="1481"/>
      <c r="E48" s="1516"/>
      <c r="F48" s="1556"/>
      <c r="G48" s="1482"/>
      <c r="H48" s="1479"/>
      <c r="I48" s="1483"/>
      <c r="J48" s="1482"/>
      <c r="K48" s="1482"/>
      <c r="L48" s="1479"/>
      <c r="M48" s="1479"/>
      <c r="N48" s="1479"/>
      <c r="O48" s="1479"/>
      <c r="P48" s="1421"/>
      <c r="Q48" s="1479"/>
      <c r="R48" s="1479"/>
      <c r="S48" s="1479"/>
      <c r="T48" s="1479"/>
      <c r="U48" s="1479"/>
      <c r="V48" s="1479"/>
      <c r="W48" s="1479"/>
    </row>
    <row r="49" spans="1:23" ht="14.25">
      <c r="A49" s="1479"/>
      <c r="B49" s="1538"/>
      <c r="C49" s="1480"/>
      <c r="D49" s="1481"/>
      <c r="E49" s="1516"/>
      <c r="F49" s="1556"/>
      <c r="G49" s="1482"/>
      <c r="H49" s="1479"/>
      <c r="I49" s="1483"/>
      <c r="J49" s="1482"/>
      <c r="K49" s="1482"/>
      <c r="L49" s="1479"/>
      <c r="M49" s="1479"/>
      <c r="N49" s="1479"/>
      <c r="O49" s="1479"/>
      <c r="P49" s="1421"/>
      <c r="Q49" s="1479"/>
      <c r="R49" s="1479"/>
      <c r="S49" s="1479"/>
      <c r="T49" s="1479"/>
      <c r="U49" s="1479"/>
      <c r="V49" s="1479"/>
      <c r="W49" s="1479"/>
    </row>
    <row r="50" spans="1:23" ht="14.25">
      <c r="A50" s="1479"/>
      <c r="B50" s="1538"/>
      <c r="C50" s="1480"/>
      <c r="D50" s="1481"/>
      <c r="E50" s="1516"/>
      <c r="F50" s="1556"/>
      <c r="G50" s="1482"/>
      <c r="H50" s="1479"/>
      <c r="I50" s="1483"/>
      <c r="J50" s="1482"/>
      <c r="K50" s="1482"/>
      <c r="L50" s="1479"/>
      <c r="M50" s="1479"/>
      <c r="N50" s="1479"/>
      <c r="O50" s="1479"/>
      <c r="P50" s="1421"/>
      <c r="Q50" s="1479"/>
      <c r="R50" s="1479"/>
      <c r="S50" s="1479"/>
      <c r="T50" s="1479"/>
      <c r="U50" s="1479"/>
      <c r="V50" s="1479"/>
      <c r="W50" s="1479"/>
    </row>
  </sheetData>
  <autoFilter ref="A3:W3"/>
  <mergeCells count="1">
    <mergeCell ref="A1:W1"/>
  </mergeCells>
  <phoneticPr fontId="23" type="noConversion"/>
  <dataValidations count="3">
    <dataValidation type="list" allowBlank="1" showInputMessage="1" showErrorMessage="1" sqref="F4:F50">
      <formula1>да_нет</formula1>
    </dataValidation>
    <dataValidation type="list" allowBlank="1" showInputMessage="1" showErrorMessage="1" sqref="P4:P50">
      <formula1>Принятое_процессуальное_решение1</formula1>
    </dataValidation>
    <dataValidation type="list" allowBlank="1" showInputMessage="1" showErrorMessage="1" sqref="E4:E50">
      <formula1>районы_и_города_и_ДЧС</formula1>
    </dataValidation>
  </dataValidations>
  <pageMargins left="0.75" right="0.75" top="1" bottom="1" header="0.5" footer="0.5"/>
  <pageSetup paperSize="9" orientation="portrait" verticalDpi="0" r:id="rId1"/>
  <headerFooter alignWithMargins="0"/>
</worksheet>
</file>

<file path=xl/worksheets/sheet45.xml><?xml version="1.0" encoding="utf-8"?>
<worksheet xmlns="http://schemas.openxmlformats.org/spreadsheetml/2006/main" xmlns:r="http://schemas.openxmlformats.org/officeDocument/2006/relationships">
  <sheetPr codeName="Лист38">
    <tabColor rgb="FFFFC000"/>
  </sheetPr>
  <dimension ref="A1:U500"/>
  <sheetViews>
    <sheetView workbookViewId="0">
      <pane ySplit="3" topLeftCell="A4" activePane="bottomLeft" state="frozen"/>
      <selection activeCell="H15" sqref="H15"/>
      <selection pane="bottomLeft" activeCell="H11" sqref="A11:H11"/>
    </sheetView>
  </sheetViews>
  <sheetFormatPr defaultRowHeight="12.75"/>
  <cols>
    <col min="1" max="1" width="4.7109375" customWidth="1"/>
    <col min="2" max="2" width="18.140625" customWidth="1"/>
    <col min="3" max="3" width="14.5703125" customWidth="1"/>
    <col min="5" max="5" width="17.42578125" customWidth="1"/>
    <col min="6" max="6" width="5.85546875" customWidth="1"/>
    <col min="7" max="7" width="34.28515625" customWidth="1"/>
    <col min="8" max="8" width="40.5703125" customWidth="1"/>
    <col min="9" max="9" width="19" customWidth="1"/>
    <col min="10" max="13" width="8.7109375" customWidth="1"/>
    <col min="14" max="14" width="13" customWidth="1"/>
    <col min="15" max="15" width="17.85546875" customWidth="1"/>
    <col min="16" max="16" width="16.85546875" customWidth="1"/>
    <col min="17" max="17" width="10.7109375" customWidth="1"/>
  </cols>
  <sheetData>
    <row r="1" spans="1:21" ht="33" customHeight="1" thickBot="1">
      <c r="A1" s="2960" t="s">
        <v>761</v>
      </c>
      <c r="B1" s="2961"/>
      <c r="C1" s="2961"/>
      <c r="D1" s="2961"/>
      <c r="E1" s="2961"/>
      <c r="F1" s="2961"/>
      <c r="G1" s="2961"/>
      <c r="H1" s="2961"/>
      <c r="I1" s="2961"/>
      <c r="J1" s="2961"/>
      <c r="K1" s="2961"/>
      <c r="L1" s="2961"/>
      <c r="M1" s="2961"/>
      <c r="N1" s="2961"/>
      <c r="O1" s="2961"/>
      <c r="P1" s="2961"/>
      <c r="Q1" s="2961"/>
      <c r="R1" s="2961"/>
      <c r="S1" s="2961"/>
      <c r="T1" s="2961"/>
      <c r="U1" s="2961"/>
    </row>
    <row r="2" spans="1:21" ht="42.75" customHeight="1" thickTop="1" thickBot="1">
      <c r="A2" s="2957" t="s">
        <v>121</v>
      </c>
      <c r="B2" s="2967" t="s">
        <v>1118</v>
      </c>
      <c r="C2" s="2955" t="s">
        <v>1164</v>
      </c>
      <c r="D2" s="2957" t="s">
        <v>1213</v>
      </c>
      <c r="E2" s="2957" t="s">
        <v>66</v>
      </c>
      <c r="F2" s="2894" t="s">
        <v>1090</v>
      </c>
      <c r="G2" s="2953" t="s">
        <v>1209</v>
      </c>
      <c r="H2" s="2953" t="s">
        <v>1210</v>
      </c>
      <c r="I2" s="2963" t="s">
        <v>1122</v>
      </c>
      <c r="J2" s="2845" t="s">
        <v>841</v>
      </c>
      <c r="K2" s="2845" t="s">
        <v>842</v>
      </c>
      <c r="L2" s="2845" t="s">
        <v>843</v>
      </c>
      <c r="M2" s="2845" t="s">
        <v>844</v>
      </c>
      <c r="N2" s="2927" t="s">
        <v>1197</v>
      </c>
      <c r="O2" s="2894" t="s">
        <v>941</v>
      </c>
      <c r="P2" s="2962" t="s">
        <v>1129</v>
      </c>
      <c r="Q2" s="2962" t="s">
        <v>1130</v>
      </c>
      <c r="R2" s="2962" t="s">
        <v>1131</v>
      </c>
      <c r="S2" s="2918" t="s">
        <v>1132</v>
      </c>
      <c r="T2" s="2923" t="s">
        <v>1133</v>
      </c>
      <c r="U2" s="2923" t="s">
        <v>41</v>
      </c>
    </row>
    <row r="3" spans="1:21" ht="22.5" customHeight="1" thickTop="1" thickBot="1">
      <c r="A3" s="2966"/>
      <c r="B3" s="2940"/>
      <c r="C3" s="2956"/>
      <c r="D3" s="2958"/>
      <c r="E3" s="2959"/>
      <c r="F3" s="2888"/>
      <c r="G3" s="2954"/>
      <c r="H3" s="2954"/>
      <c r="I3" s="2964"/>
      <c r="J3" s="2845"/>
      <c r="K3" s="2845"/>
      <c r="L3" s="2845"/>
      <c r="M3" s="2845"/>
      <c r="N3" s="2965"/>
      <c r="O3" s="2894"/>
      <c r="P3" s="2962"/>
      <c r="Q3" s="2962"/>
      <c r="R3" s="2962"/>
      <c r="S3" s="2918"/>
      <c r="T3" s="2923"/>
      <c r="U3" s="2923"/>
    </row>
    <row r="4" spans="1:21" ht="29.25" thickTop="1">
      <c r="A4" s="1751">
        <v>1</v>
      </c>
      <c r="B4" s="1752">
        <v>171956090000001</v>
      </c>
      <c r="C4" s="1753">
        <v>42738</v>
      </c>
      <c r="D4" s="1754">
        <v>0.68263888888888891</v>
      </c>
      <c r="E4" s="1755" t="s">
        <v>135</v>
      </c>
      <c r="F4" s="1727" t="s">
        <v>145</v>
      </c>
      <c r="G4" s="1756" t="s">
        <v>1360</v>
      </c>
      <c r="H4" s="1756" t="s">
        <v>1362</v>
      </c>
      <c r="I4" s="1757"/>
      <c r="J4" s="1757"/>
      <c r="K4" s="1757"/>
      <c r="L4" s="1757"/>
      <c r="M4" s="1757"/>
      <c r="N4" s="1731" t="s">
        <v>916</v>
      </c>
      <c r="O4" s="1758"/>
      <c r="P4" s="1759">
        <v>33</v>
      </c>
      <c r="Q4" s="1760">
        <v>3</v>
      </c>
      <c r="R4" s="1760">
        <v>1</v>
      </c>
      <c r="S4" s="1759"/>
      <c r="T4" s="1759"/>
      <c r="U4" s="1759"/>
    </row>
    <row r="5" spans="1:21" ht="28.5">
      <c r="A5" s="1751">
        <v>1</v>
      </c>
      <c r="B5" s="1752">
        <v>171910090000005</v>
      </c>
      <c r="C5" s="2278">
        <v>42739</v>
      </c>
      <c r="D5" s="2279">
        <v>0.16527777777777777</v>
      </c>
      <c r="E5" s="1755" t="s">
        <v>128</v>
      </c>
      <c r="F5" s="1785" t="s">
        <v>138</v>
      </c>
      <c r="G5" s="2158" t="s">
        <v>1361</v>
      </c>
      <c r="H5" s="1756" t="s">
        <v>1363</v>
      </c>
      <c r="I5" s="2158"/>
      <c r="J5" s="2158"/>
      <c r="K5" s="2158"/>
      <c r="L5" s="2158"/>
      <c r="M5" s="2158"/>
      <c r="N5" s="1731" t="s">
        <v>916</v>
      </c>
      <c r="O5" s="1730"/>
      <c r="P5" s="1732" t="s">
        <v>806</v>
      </c>
      <c r="Q5" s="1756">
        <v>8</v>
      </c>
      <c r="R5" s="1756">
        <v>1</v>
      </c>
      <c r="S5" s="1732"/>
      <c r="T5" s="1732"/>
      <c r="U5" s="1732"/>
    </row>
    <row r="6" spans="1:21" ht="33.75">
      <c r="A6" s="2157">
        <v>1</v>
      </c>
      <c r="B6" s="1752">
        <v>171948090000001</v>
      </c>
      <c r="C6" s="1753">
        <v>42744</v>
      </c>
      <c r="D6" s="1754">
        <v>0.37152777777777773</v>
      </c>
      <c r="E6" s="1755" t="s">
        <v>146</v>
      </c>
      <c r="F6" s="1785" t="s">
        <v>145</v>
      </c>
      <c r="G6" s="1756" t="s">
        <v>1550</v>
      </c>
      <c r="H6" s="1756" t="s">
        <v>1551</v>
      </c>
      <c r="I6" s="2158"/>
      <c r="J6" s="2158"/>
      <c r="K6" s="2158"/>
      <c r="L6" s="2158"/>
      <c r="M6" s="2158"/>
      <c r="N6" s="1731" t="s">
        <v>916</v>
      </c>
      <c r="O6" s="1730"/>
      <c r="P6" s="1732">
        <v>32</v>
      </c>
      <c r="Q6" s="1760">
        <v>3</v>
      </c>
      <c r="R6" s="1760">
        <v>1</v>
      </c>
      <c r="S6" s="1732"/>
      <c r="T6" s="1732"/>
      <c r="U6" s="1732"/>
    </row>
    <row r="7" spans="1:21" ht="28.5">
      <c r="A7" s="1751">
        <v>1</v>
      </c>
      <c r="B7" s="1752">
        <v>171962090000015</v>
      </c>
      <c r="C7" s="1753">
        <v>42749</v>
      </c>
      <c r="D7" s="1754">
        <v>6.9444444444444447E-4</v>
      </c>
      <c r="E7" s="1755" t="s">
        <v>130</v>
      </c>
      <c r="F7" s="1785" t="s">
        <v>145</v>
      </c>
      <c r="G7" s="1756" t="s">
        <v>1742</v>
      </c>
      <c r="H7" s="1756" t="s">
        <v>1745</v>
      </c>
      <c r="I7" s="2158"/>
      <c r="J7" s="2158"/>
      <c r="K7" s="2158"/>
      <c r="L7" s="2158"/>
      <c r="M7" s="2158"/>
      <c r="N7" s="1731" t="s">
        <v>916</v>
      </c>
      <c r="O7" s="1730"/>
      <c r="P7" s="1732">
        <v>2</v>
      </c>
      <c r="Q7" s="1760">
        <v>4</v>
      </c>
      <c r="R7" s="1760">
        <v>1</v>
      </c>
      <c r="S7" s="1732"/>
      <c r="T7" s="1732"/>
      <c r="U7" s="1732"/>
    </row>
    <row r="8" spans="1:21" ht="28.5">
      <c r="A8" s="1751">
        <v>1</v>
      </c>
      <c r="B8" s="1752">
        <v>171968090000026</v>
      </c>
      <c r="C8" s="2280">
        <v>42751</v>
      </c>
      <c r="D8" s="2279">
        <v>0.46736111111111112</v>
      </c>
      <c r="E8" s="1755" t="s">
        <v>137</v>
      </c>
      <c r="F8" s="1785" t="s">
        <v>145</v>
      </c>
      <c r="G8" s="1756" t="s">
        <v>1743</v>
      </c>
      <c r="H8" s="1756" t="s">
        <v>1746</v>
      </c>
      <c r="I8" s="2158"/>
      <c r="J8" s="2158"/>
      <c r="K8" s="2158"/>
      <c r="L8" s="2158"/>
      <c r="M8" s="2158"/>
      <c r="N8" s="1731" t="s">
        <v>916</v>
      </c>
      <c r="O8" s="1730"/>
      <c r="P8" s="1732">
        <v>3</v>
      </c>
      <c r="Q8" s="1751">
        <v>3</v>
      </c>
      <c r="R8" s="1751">
        <v>1</v>
      </c>
      <c r="S8" s="1732"/>
      <c r="T8" s="1732"/>
      <c r="U8" s="1732"/>
    </row>
    <row r="9" spans="1:21" ht="28.5">
      <c r="A9" s="1760">
        <v>1</v>
      </c>
      <c r="B9" s="1752">
        <v>171910090000028</v>
      </c>
      <c r="C9" s="2280">
        <v>42753</v>
      </c>
      <c r="D9" s="2279">
        <v>0.9784722222222223</v>
      </c>
      <c r="E9" s="1755" t="s">
        <v>128</v>
      </c>
      <c r="F9" s="1785" t="s">
        <v>138</v>
      </c>
      <c r="G9" s="1756" t="s">
        <v>1744</v>
      </c>
      <c r="H9" s="1756" t="s">
        <v>1747</v>
      </c>
      <c r="I9" s="2158"/>
      <c r="J9" s="2158"/>
      <c r="K9" s="2158"/>
      <c r="L9" s="2158"/>
      <c r="M9" s="2158"/>
      <c r="N9" s="1731" t="s">
        <v>916</v>
      </c>
      <c r="O9" s="1730"/>
      <c r="P9" s="1732">
        <v>22</v>
      </c>
      <c r="Q9" s="1751">
        <v>4</v>
      </c>
      <c r="R9" s="1751">
        <v>1</v>
      </c>
      <c r="S9" s="1732"/>
      <c r="T9" s="1732"/>
      <c r="U9" s="1732"/>
    </row>
    <row r="10" spans="1:21" ht="28.5">
      <c r="A10" s="1751">
        <v>1</v>
      </c>
      <c r="B10" s="1752">
        <v>171910090000031</v>
      </c>
      <c r="C10" s="2280">
        <v>42755</v>
      </c>
      <c r="D10" s="2279">
        <v>0.38194444444444442</v>
      </c>
      <c r="E10" s="1755" t="s">
        <v>128</v>
      </c>
      <c r="F10" s="1785" t="s">
        <v>138</v>
      </c>
      <c r="G10" s="1756" t="s">
        <v>1838</v>
      </c>
      <c r="H10" s="2158" t="s">
        <v>1839</v>
      </c>
      <c r="I10" s="2158"/>
      <c r="J10" s="2158"/>
      <c r="K10" s="2158"/>
      <c r="L10" s="2158"/>
      <c r="M10" s="2158"/>
      <c r="N10" s="1731" t="s">
        <v>916</v>
      </c>
      <c r="O10" s="1730"/>
      <c r="P10" s="1732" t="s">
        <v>806</v>
      </c>
      <c r="Q10" s="1751">
        <v>7</v>
      </c>
      <c r="R10" s="1751">
        <v>1</v>
      </c>
      <c r="S10" s="1732">
        <v>22</v>
      </c>
      <c r="T10" s="1732">
        <v>3</v>
      </c>
      <c r="U10" s="1732">
        <v>1</v>
      </c>
    </row>
    <row r="11" spans="1:21" s="10" customFormat="1" ht="28.5">
      <c r="A11" s="2556">
        <v>1</v>
      </c>
      <c r="B11" s="2485">
        <v>171910090000034</v>
      </c>
      <c r="C11" s="2557">
        <v>42757</v>
      </c>
      <c r="D11" s="2558">
        <v>0.5</v>
      </c>
      <c r="E11" s="2559" t="s">
        <v>128</v>
      </c>
      <c r="F11" s="2450" t="s">
        <v>138</v>
      </c>
      <c r="G11" s="2560" t="s">
        <v>2322</v>
      </c>
      <c r="H11" s="2560" t="s">
        <v>2323</v>
      </c>
      <c r="I11" s="2561"/>
      <c r="J11" s="2561"/>
      <c r="K11" s="2561"/>
      <c r="L11" s="2561"/>
      <c r="M11" s="2561"/>
      <c r="N11" s="2406" t="s">
        <v>916</v>
      </c>
      <c r="O11" s="2453"/>
      <c r="P11" s="2428" t="s">
        <v>806</v>
      </c>
      <c r="Q11" s="2556">
        <v>6</v>
      </c>
      <c r="R11" s="2556">
        <v>1</v>
      </c>
      <c r="S11" s="2428"/>
      <c r="T11" s="2428"/>
      <c r="U11" s="2428"/>
    </row>
    <row r="12" spans="1:21" ht="28.5">
      <c r="A12" s="2556">
        <v>1</v>
      </c>
      <c r="B12" s="2485">
        <v>171968090000042</v>
      </c>
      <c r="C12" s="2557">
        <v>42762</v>
      </c>
      <c r="D12" s="2558">
        <v>0.5395833333333333</v>
      </c>
      <c r="E12" s="2559" t="s">
        <v>137</v>
      </c>
      <c r="F12" s="2450" t="s">
        <v>145</v>
      </c>
      <c r="G12" s="2560" t="s">
        <v>1741</v>
      </c>
      <c r="H12" s="2560" t="s">
        <v>2324</v>
      </c>
      <c r="I12" s="2561"/>
      <c r="J12" s="2561"/>
      <c r="K12" s="2561"/>
      <c r="L12" s="2561"/>
      <c r="M12" s="2561"/>
      <c r="N12" s="2406" t="s">
        <v>916</v>
      </c>
      <c r="O12" s="2453"/>
      <c r="P12" s="2428">
        <v>3</v>
      </c>
      <c r="Q12" s="2556">
        <v>3</v>
      </c>
      <c r="R12" s="2556">
        <v>1</v>
      </c>
      <c r="S12" s="2428"/>
      <c r="T12" s="2428"/>
      <c r="U12" s="2428"/>
    </row>
    <row r="13" spans="1:21" ht="28.5">
      <c r="A13" s="2556">
        <v>1</v>
      </c>
      <c r="B13" s="2485">
        <v>171952090000015</v>
      </c>
      <c r="C13" s="2557">
        <v>42762</v>
      </c>
      <c r="D13" s="2558">
        <v>0.89583333333333337</v>
      </c>
      <c r="E13" s="2559" t="s">
        <v>131</v>
      </c>
      <c r="F13" s="2450" t="s">
        <v>145</v>
      </c>
      <c r="G13" s="2560" t="s">
        <v>2325</v>
      </c>
      <c r="H13" s="2560" t="s">
        <v>2326</v>
      </c>
      <c r="I13" s="2561"/>
      <c r="J13" s="2561"/>
      <c r="K13" s="2561"/>
      <c r="L13" s="2561"/>
      <c r="M13" s="2561"/>
      <c r="N13" s="2406" t="s">
        <v>916</v>
      </c>
      <c r="O13" s="2453"/>
      <c r="P13" s="2428">
        <v>1</v>
      </c>
      <c r="Q13" s="2556">
        <v>3</v>
      </c>
      <c r="R13" s="2556">
        <v>1</v>
      </c>
      <c r="S13" s="2428"/>
      <c r="T13" s="2428"/>
      <c r="U13" s="2428"/>
    </row>
    <row r="14" spans="1:21" ht="28.5">
      <c r="A14" s="2556">
        <v>1</v>
      </c>
      <c r="B14" s="2417">
        <v>171910090000046</v>
      </c>
      <c r="C14" s="2557">
        <v>42765</v>
      </c>
      <c r="D14" s="2558">
        <v>0.50694444444444442</v>
      </c>
      <c r="E14" s="2559" t="s">
        <v>128</v>
      </c>
      <c r="F14" s="2450" t="s">
        <v>138</v>
      </c>
      <c r="G14" s="2560" t="s">
        <v>2327</v>
      </c>
      <c r="H14" s="2560" t="s">
        <v>2328</v>
      </c>
      <c r="I14" s="2561"/>
      <c r="J14" s="2561"/>
      <c r="K14" s="2561"/>
      <c r="L14" s="2561"/>
      <c r="M14" s="2561"/>
      <c r="N14" s="2406" t="s">
        <v>916</v>
      </c>
      <c r="O14" s="2453"/>
      <c r="P14" s="2428">
        <v>21</v>
      </c>
      <c r="Q14" s="2556">
        <v>4</v>
      </c>
      <c r="R14" s="2556">
        <v>1</v>
      </c>
      <c r="S14" s="2428"/>
      <c r="T14" s="2428"/>
      <c r="U14" s="2428"/>
    </row>
    <row r="15" spans="1:21" ht="28.5">
      <c r="A15" s="2556">
        <v>1</v>
      </c>
      <c r="B15" s="2485">
        <v>171962090000033</v>
      </c>
      <c r="C15" s="2557">
        <v>42766</v>
      </c>
      <c r="D15" s="2558">
        <v>0.2388888888888889</v>
      </c>
      <c r="E15" s="2559" t="s">
        <v>130</v>
      </c>
      <c r="F15" s="2450" t="s">
        <v>145</v>
      </c>
      <c r="G15" s="2560" t="s">
        <v>2329</v>
      </c>
      <c r="H15" s="2560" t="s">
        <v>2330</v>
      </c>
      <c r="I15" s="2561"/>
      <c r="J15" s="2561"/>
      <c r="K15" s="2561"/>
      <c r="L15" s="2561"/>
      <c r="M15" s="2561"/>
      <c r="N15" s="2406" t="s">
        <v>916</v>
      </c>
      <c r="O15" s="2453"/>
      <c r="P15" s="2428">
        <v>2</v>
      </c>
      <c r="Q15" s="2556">
        <v>3</v>
      </c>
      <c r="R15" s="2556">
        <v>1</v>
      </c>
      <c r="S15" s="2428"/>
      <c r="T15" s="2428"/>
      <c r="U15" s="2428"/>
    </row>
    <row r="16" spans="1:21" ht="28.5">
      <c r="A16" s="2556">
        <v>1</v>
      </c>
      <c r="B16" s="2485">
        <v>171910090000056</v>
      </c>
      <c r="C16" s="2557">
        <v>42769</v>
      </c>
      <c r="D16" s="2558">
        <v>0.69166666666666676</v>
      </c>
      <c r="E16" s="2559" t="s">
        <v>128</v>
      </c>
      <c r="F16" s="2450" t="s">
        <v>138</v>
      </c>
      <c r="G16" s="2560" t="s">
        <v>2331</v>
      </c>
      <c r="H16" s="2560" t="s">
        <v>2332</v>
      </c>
      <c r="I16" s="2561"/>
      <c r="J16" s="2561"/>
      <c r="K16" s="2561"/>
      <c r="L16" s="2561"/>
      <c r="M16" s="2561"/>
      <c r="N16" s="2406" t="s">
        <v>916</v>
      </c>
      <c r="O16" s="2453"/>
      <c r="P16" s="2428" t="s">
        <v>806</v>
      </c>
      <c r="Q16" s="2556">
        <v>6</v>
      </c>
      <c r="R16" s="2556">
        <v>2</v>
      </c>
      <c r="S16" s="2428"/>
      <c r="T16" s="2428"/>
      <c r="U16" s="2428"/>
    </row>
    <row r="17" spans="1:21" ht="28.5">
      <c r="A17" s="2556">
        <v>1</v>
      </c>
      <c r="B17" s="2485">
        <v>171962090000041</v>
      </c>
      <c r="C17" s="2557">
        <v>42771</v>
      </c>
      <c r="D17" s="2558">
        <v>0.48333333333333334</v>
      </c>
      <c r="E17" s="2559" t="s">
        <v>130</v>
      </c>
      <c r="F17" s="2450" t="s">
        <v>145</v>
      </c>
      <c r="G17" s="2560" t="s">
        <v>2333</v>
      </c>
      <c r="H17" s="2560" t="s">
        <v>2334</v>
      </c>
      <c r="I17" s="2561"/>
      <c r="J17" s="2561"/>
      <c r="K17" s="2561"/>
      <c r="L17" s="2561"/>
      <c r="M17" s="2561"/>
      <c r="N17" s="2406" t="s">
        <v>916</v>
      </c>
      <c r="O17" s="2453"/>
      <c r="P17" s="2428">
        <v>2</v>
      </c>
      <c r="Q17" s="2556">
        <v>4</v>
      </c>
      <c r="R17" s="2556">
        <v>1</v>
      </c>
      <c r="S17" s="2428"/>
      <c r="T17" s="2428"/>
      <c r="U17" s="2428"/>
    </row>
    <row r="18" spans="1:21" ht="28.5">
      <c r="A18" s="2556">
        <v>1</v>
      </c>
      <c r="B18" s="2485">
        <v>171910090000059</v>
      </c>
      <c r="C18" s="2557">
        <v>42773</v>
      </c>
      <c r="D18" s="2558">
        <v>0.58750000000000002</v>
      </c>
      <c r="E18" s="2559" t="s">
        <v>128</v>
      </c>
      <c r="F18" s="2450" t="s">
        <v>138</v>
      </c>
      <c r="G18" s="2560" t="s">
        <v>2335</v>
      </c>
      <c r="H18" s="2556" t="s">
        <v>2336</v>
      </c>
      <c r="I18" s="2561"/>
      <c r="J18" s="2561"/>
      <c r="K18" s="2561"/>
      <c r="L18" s="2561"/>
      <c r="M18" s="2561"/>
      <c r="N18" s="2406" t="s">
        <v>916</v>
      </c>
      <c r="O18" s="2453"/>
      <c r="P18" s="2428" t="s">
        <v>806</v>
      </c>
      <c r="Q18" s="2556">
        <v>6</v>
      </c>
      <c r="R18" s="2556">
        <v>1</v>
      </c>
      <c r="S18" s="2428"/>
      <c r="T18" s="2428"/>
      <c r="U18" s="2428"/>
    </row>
    <row r="19" spans="1:21" ht="28.5">
      <c r="A19" s="2556">
        <v>1</v>
      </c>
      <c r="B19" s="2485">
        <v>171962090000045</v>
      </c>
      <c r="C19" s="2557">
        <v>42775</v>
      </c>
      <c r="D19" s="2558">
        <v>0.8305555555555556</v>
      </c>
      <c r="E19" s="2559" t="s">
        <v>130</v>
      </c>
      <c r="F19" s="2450" t="s">
        <v>145</v>
      </c>
      <c r="G19" s="2560" t="s">
        <v>2335</v>
      </c>
      <c r="H19" s="2556" t="s">
        <v>2336</v>
      </c>
      <c r="I19" s="2561"/>
      <c r="J19" s="2561"/>
      <c r="K19" s="2561"/>
      <c r="L19" s="2561"/>
      <c r="M19" s="2561"/>
      <c r="N19" s="2406" t="s">
        <v>916</v>
      </c>
      <c r="O19" s="2453"/>
      <c r="P19" s="2428">
        <v>2</v>
      </c>
      <c r="Q19" s="2556">
        <v>4</v>
      </c>
      <c r="R19" s="2556">
        <v>1</v>
      </c>
      <c r="S19" s="2428"/>
      <c r="T19" s="2428"/>
      <c r="U19" s="2428"/>
    </row>
    <row r="20" spans="1:21" ht="14.25">
      <c r="A20" s="1491"/>
      <c r="B20" s="1538"/>
      <c r="C20" s="1492"/>
      <c r="D20" s="1493"/>
      <c r="E20" s="1421"/>
      <c r="F20" s="1523"/>
      <c r="G20" s="1494"/>
      <c r="H20" s="1495"/>
      <c r="I20" s="1495"/>
      <c r="J20" s="1495"/>
      <c r="K20" s="1495"/>
      <c r="L20" s="1495"/>
      <c r="M20" s="1495"/>
      <c r="N20" s="1421"/>
      <c r="O20" s="1509"/>
      <c r="P20" s="1501"/>
      <c r="Q20" s="1491"/>
      <c r="R20" s="1491"/>
      <c r="S20" s="1501"/>
      <c r="T20" s="1501"/>
      <c r="U20" s="1501"/>
    </row>
    <row r="21" spans="1:21" ht="14.25">
      <c r="A21" s="1491"/>
      <c r="B21" s="1538"/>
      <c r="C21" s="1492"/>
      <c r="D21" s="1493"/>
      <c r="E21" s="1421"/>
      <c r="F21" s="1523"/>
      <c r="G21" s="1494"/>
      <c r="H21" s="1495"/>
      <c r="I21" s="1495"/>
      <c r="J21" s="1495"/>
      <c r="K21" s="1495"/>
      <c r="L21" s="1495"/>
      <c r="M21" s="1495"/>
      <c r="N21" s="1421"/>
      <c r="O21" s="1509"/>
      <c r="P21" s="1501"/>
      <c r="Q21" s="1491"/>
      <c r="R21" s="1491"/>
      <c r="S21" s="1501"/>
      <c r="T21" s="1501"/>
      <c r="U21" s="1501"/>
    </row>
    <row r="22" spans="1:21" ht="28.5" customHeight="1">
      <c r="A22" s="1491"/>
      <c r="B22" s="1538"/>
      <c r="C22" s="1492"/>
      <c r="D22" s="1493"/>
      <c r="E22" s="1421"/>
      <c r="F22" s="1523"/>
      <c r="G22" s="1494"/>
      <c r="H22" s="1495"/>
      <c r="I22" s="1495"/>
      <c r="J22" s="1495"/>
      <c r="K22" s="1495"/>
      <c r="L22" s="1495"/>
      <c r="M22" s="1495"/>
      <c r="N22" s="1421"/>
      <c r="O22" s="1509"/>
      <c r="P22" s="1501"/>
      <c r="Q22" s="1491"/>
      <c r="R22" s="1491"/>
      <c r="S22" s="1501"/>
      <c r="T22" s="1501"/>
      <c r="U22" s="1501"/>
    </row>
    <row r="23" spans="1:21" ht="12.75" customHeight="1">
      <c r="A23" s="1491"/>
      <c r="B23" s="1538"/>
      <c r="C23" s="1492"/>
      <c r="D23" s="1493"/>
      <c r="E23" s="1421"/>
      <c r="F23" s="1523"/>
      <c r="G23" s="1494"/>
      <c r="H23" s="1495"/>
      <c r="I23" s="1495"/>
      <c r="J23" s="1495"/>
      <c r="K23" s="1495"/>
      <c r="L23" s="1495"/>
      <c r="M23" s="1495"/>
      <c r="N23" s="1421"/>
      <c r="O23" s="1509"/>
      <c r="P23" s="1501"/>
      <c r="Q23" s="1491"/>
      <c r="R23" s="1491"/>
      <c r="S23" s="1501"/>
      <c r="T23" s="1501"/>
      <c r="U23" s="1501"/>
    </row>
    <row r="24" spans="1:21" ht="14.25">
      <c r="A24" s="1491"/>
      <c r="B24" s="1538"/>
      <c r="C24" s="1492"/>
      <c r="D24" s="1493"/>
      <c r="E24" s="1421"/>
      <c r="F24" s="1523"/>
      <c r="G24" s="1494"/>
      <c r="H24" s="1495"/>
      <c r="I24" s="1495"/>
      <c r="J24" s="1495"/>
      <c r="K24" s="1495"/>
      <c r="L24" s="1495"/>
      <c r="M24" s="1495"/>
      <c r="N24" s="1421"/>
      <c r="O24" s="1509"/>
      <c r="P24" s="1501"/>
      <c r="Q24" s="1491"/>
      <c r="R24" s="1491"/>
      <c r="S24" s="1501"/>
      <c r="T24" s="1501"/>
      <c r="U24" s="1501"/>
    </row>
    <row r="25" spans="1:21" ht="14.25">
      <c r="A25" s="1491"/>
      <c r="B25" s="1538"/>
      <c r="C25" s="1492"/>
      <c r="D25" s="1493"/>
      <c r="E25" s="1421"/>
      <c r="F25" s="1523"/>
      <c r="G25" s="1494"/>
      <c r="H25" s="1495"/>
      <c r="I25" s="1495"/>
      <c r="J25" s="1495"/>
      <c r="K25" s="1495"/>
      <c r="L25" s="1495"/>
      <c r="M25" s="1495"/>
      <c r="N25" s="1421"/>
      <c r="O25" s="1509"/>
      <c r="P25" s="1501"/>
      <c r="Q25" s="1491"/>
      <c r="R25" s="1491"/>
      <c r="S25" s="1501"/>
      <c r="T25" s="1501"/>
      <c r="U25" s="1501"/>
    </row>
    <row r="26" spans="1:21" ht="14.25">
      <c r="A26" s="1491"/>
      <c r="B26" s="1538"/>
      <c r="C26" s="1492"/>
      <c r="D26" s="1493"/>
      <c r="E26" s="1421"/>
      <c r="F26" s="1523"/>
      <c r="G26" s="1494"/>
      <c r="H26" s="1495"/>
      <c r="I26" s="1495"/>
      <c r="J26" s="1495"/>
      <c r="K26" s="1495"/>
      <c r="L26" s="1495"/>
      <c r="M26" s="1495"/>
      <c r="N26" s="1421"/>
      <c r="O26" s="1509"/>
      <c r="P26" s="1501"/>
      <c r="Q26" s="1491"/>
      <c r="R26" s="1491"/>
      <c r="S26" s="1501"/>
      <c r="T26" s="1501"/>
      <c r="U26" s="1501"/>
    </row>
    <row r="27" spans="1:21" ht="14.25">
      <c r="A27" s="1491"/>
      <c r="B27" s="1538"/>
      <c r="C27" s="1492"/>
      <c r="D27" s="1493"/>
      <c r="E27" s="1421"/>
      <c r="F27" s="1523"/>
      <c r="G27" s="1494"/>
      <c r="H27" s="1495"/>
      <c r="I27" s="1495"/>
      <c r="J27" s="1495"/>
      <c r="K27" s="1495"/>
      <c r="L27" s="1495"/>
      <c r="M27" s="1495"/>
      <c r="N27" s="1421"/>
      <c r="O27" s="1509"/>
      <c r="P27" s="1501"/>
      <c r="Q27" s="1491"/>
      <c r="R27" s="1491"/>
      <c r="S27" s="1501"/>
      <c r="T27" s="1501"/>
      <c r="U27" s="1501"/>
    </row>
    <row r="28" spans="1:21" ht="14.25">
      <c r="A28" s="1491"/>
      <c r="B28" s="1538"/>
      <c r="C28" s="1492"/>
      <c r="D28" s="1493"/>
      <c r="E28" s="1421"/>
      <c r="F28" s="1523"/>
      <c r="G28" s="1494"/>
      <c r="H28" s="1495"/>
      <c r="I28" s="1495"/>
      <c r="J28" s="1495"/>
      <c r="K28" s="1495"/>
      <c r="L28" s="1495"/>
      <c r="M28" s="1495"/>
      <c r="N28" s="1421"/>
      <c r="O28" s="1509"/>
      <c r="P28" s="1501"/>
      <c r="Q28" s="1491"/>
      <c r="R28" s="1491"/>
      <c r="S28" s="1501"/>
      <c r="T28" s="1501"/>
      <c r="U28" s="1501"/>
    </row>
    <row r="29" spans="1:21" ht="14.25">
      <c r="A29" s="1491"/>
      <c r="B29" s="1538"/>
      <c r="C29" s="1492"/>
      <c r="D29" s="1493"/>
      <c r="E29" s="1421"/>
      <c r="F29" s="1523"/>
      <c r="G29" s="1494"/>
      <c r="H29" s="1495"/>
      <c r="I29" s="1495"/>
      <c r="J29" s="1495"/>
      <c r="K29" s="1495"/>
      <c r="L29" s="1495"/>
      <c r="M29" s="1495"/>
      <c r="N29" s="1421"/>
      <c r="O29" s="1509"/>
      <c r="P29" s="1501"/>
      <c r="Q29" s="1491"/>
      <c r="R29" s="1491"/>
      <c r="S29" s="1501"/>
      <c r="T29" s="1501"/>
      <c r="U29" s="1501"/>
    </row>
    <row r="30" spans="1:21" ht="14.25">
      <c r="A30" s="1491"/>
      <c r="B30" s="1538"/>
      <c r="C30" s="1492"/>
      <c r="D30" s="1493"/>
      <c r="E30" s="1421"/>
      <c r="F30" s="1523"/>
      <c r="G30" s="1494"/>
      <c r="H30" s="1495"/>
      <c r="I30" s="1495"/>
      <c r="J30" s="1495"/>
      <c r="K30" s="1495"/>
      <c r="L30" s="1495"/>
      <c r="M30" s="1495"/>
      <c r="N30" s="1421"/>
      <c r="O30" s="1509"/>
      <c r="P30" s="1501"/>
      <c r="Q30" s="1491"/>
      <c r="R30" s="1491"/>
      <c r="S30" s="1501"/>
      <c r="T30" s="1501"/>
      <c r="U30" s="1501"/>
    </row>
    <row r="31" spans="1:21" ht="14.25">
      <c r="A31" s="1491"/>
      <c r="B31" s="1538"/>
      <c r="C31" s="1492"/>
      <c r="D31" s="1493"/>
      <c r="E31" s="1421"/>
      <c r="F31" s="1523"/>
      <c r="G31" s="1494"/>
      <c r="H31" s="1495"/>
      <c r="I31" s="1495"/>
      <c r="J31" s="1495"/>
      <c r="K31" s="1495"/>
      <c r="L31" s="1495"/>
      <c r="M31" s="1495"/>
      <c r="N31" s="1421"/>
      <c r="O31" s="1509"/>
      <c r="P31" s="1501"/>
      <c r="Q31" s="1491"/>
      <c r="R31" s="1491"/>
      <c r="S31" s="1501"/>
      <c r="T31" s="1501"/>
      <c r="U31" s="1501"/>
    </row>
    <row r="32" spans="1:21" ht="14.25">
      <c r="A32" s="1491"/>
      <c r="B32" s="1538"/>
      <c r="C32" s="1492"/>
      <c r="D32" s="1493"/>
      <c r="E32" s="1421"/>
      <c r="F32" s="1523"/>
      <c r="G32" s="1494"/>
      <c r="H32" s="1495"/>
      <c r="I32" s="1495"/>
      <c r="J32" s="1495"/>
      <c r="K32" s="1495"/>
      <c r="L32" s="1495"/>
      <c r="M32" s="1495"/>
      <c r="N32" s="1421"/>
      <c r="O32" s="1509"/>
      <c r="P32" s="1501"/>
      <c r="Q32" s="1491"/>
      <c r="R32" s="1491"/>
      <c r="S32" s="1501"/>
      <c r="T32" s="1501"/>
      <c r="U32" s="1501"/>
    </row>
    <row r="33" spans="1:21" ht="14.25">
      <c r="A33" s="1491"/>
      <c r="B33" s="1538"/>
      <c r="C33" s="1492"/>
      <c r="D33" s="1493"/>
      <c r="E33" s="1421"/>
      <c r="F33" s="1523"/>
      <c r="G33" s="1494"/>
      <c r="H33" s="1495"/>
      <c r="I33" s="1495"/>
      <c r="J33" s="1495"/>
      <c r="K33" s="1495"/>
      <c r="L33" s="1495"/>
      <c r="M33" s="1495"/>
      <c r="N33" s="1421"/>
      <c r="O33" s="1509"/>
      <c r="P33" s="1501"/>
      <c r="Q33" s="1491"/>
      <c r="R33" s="1491"/>
      <c r="S33" s="1501"/>
      <c r="T33" s="1501"/>
      <c r="U33" s="1501"/>
    </row>
    <row r="34" spans="1:21" ht="14.25">
      <c r="A34" s="1491"/>
      <c r="B34" s="1538"/>
      <c r="C34" s="1492"/>
      <c r="D34" s="1493"/>
      <c r="E34" s="1421"/>
      <c r="F34" s="1523"/>
      <c r="G34" s="1494"/>
      <c r="H34" s="1495"/>
      <c r="I34" s="1495"/>
      <c r="J34" s="1495"/>
      <c r="K34" s="1495"/>
      <c r="L34" s="1495"/>
      <c r="M34" s="1495"/>
      <c r="N34" s="1421"/>
      <c r="O34" s="1509"/>
      <c r="P34" s="1501"/>
      <c r="Q34" s="1491"/>
      <c r="R34" s="1491"/>
      <c r="S34" s="1501"/>
      <c r="T34" s="1501"/>
      <c r="U34" s="1501"/>
    </row>
    <row r="35" spans="1:21" ht="14.25">
      <c r="A35" s="1491"/>
      <c r="B35" s="1538"/>
      <c r="C35" s="1492"/>
      <c r="D35" s="1493"/>
      <c r="E35" s="1421"/>
      <c r="F35" s="1523"/>
      <c r="G35" s="1494"/>
      <c r="H35" s="1495"/>
      <c r="I35" s="1495"/>
      <c r="J35" s="1495"/>
      <c r="K35" s="1495"/>
      <c r="L35" s="1495"/>
      <c r="M35" s="1495"/>
      <c r="N35" s="1421"/>
      <c r="O35" s="1509"/>
      <c r="P35" s="1501"/>
      <c r="Q35" s="1491"/>
      <c r="R35" s="1491"/>
      <c r="S35" s="1501"/>
      <c r="T35" s="1501"/>
      <c r="U35" s="1501"/>
    </row>
    <row r="36" spans="1:21" ht="14.25">
      <c r="A36" s="1491"/>
      <c r="B36" s="1538"/>
      <c r="C36" s="1492"/>
      <c r="D36" s="1493"/>
      <c r="E36" s="1421"/>
      <c r="F36" s="1523"/>
      <c r="G36" s="1494"/>
      <c r="H36" s="1495"/>
      <c r="I36" s="1495"/>
      <c r="J36" s="1495"/>
      <c r="K36" s="1495"/>
      <c r="L36" s="1495"/>
      <c r="M36" s="1495"/>
      <c r="N36" s="1421"/>
      <c r="O36" s="1509"/>
      <c r="P36" s="1501"/>
      <c r="Q36" s="1491"/>
      <c r="R36" s="1491"/>
      <c r="S36" s="1501"/>
      <c r="T36" s="1501"/>
      <c r="U36" s="1501"/>
    </row>
    <row r="37" spans="1:21" ht="14.25">
      <c r="A37" s="1491"/>
      <c r="B37" s="1538"/>
      <c r="C37" s="1492"/>
      <c r="D37" s="1493"/>
      <c r="E37" s="1421"/>
      <c r="F37" s="1523"/>
      <c r="G37" s="1494"/>
      <c r="H37" s="1495"/>
      <c r="I37" s="1495"/>
      <c r="J37" s="1495"/>
      <c r="K37" s="1495"/>
      <c r="L37" s="1495"/>
      <c r="M37" s="1495"/>
      <c r="N37" s="1421"/>
      <c r="O37" s="1509"/>
      <c r="P37" s="1501"/>
      <c r="Q37" s="1491"/>
      <c r="R37" s="1491"/>
      <c r="S37" s="1501"/>
      <c r="T37" s="1501"/>
      <c r="U37" s="1501"/>
    </row>
    <row r="38" spans="1:21" ht="14.25">
      <c r="A38" s="1491"/>
      <c r="B38" s="1538"/>
      <c r="C38" s="1492"/>
      <c r="D38" s="1493"/>
      <c r="E38" s="1421"/>
      <c r="F38" s="1523"/>
      <c r="G38" s="1494"/>
      <c r="H38" s="1495"/>
      <c r="I38" s="1495"/>
      <c r="J38" s="1495"/>
      <c r="K38" s="1495"/>
      <c r="L38" s="1495"/>
      <c r="M38" s="1495"/>
      <c r="N38" s="1421"/>
      <c r="O38" s="1509"/>
      <c r="P38" s="1501"/>
      <c r="Q38" s="1491"/>
      <c r="R38" s="1491"/>
      <c r="S38" s="1501"/>
      <c r="T38" s="1501"/>
      <c r="U38" s="1501"/>
    </row>
    <row r="39" spans="1:21" ht="14.25">
      <c r="A39" s="1491"/>
      <c r="B39" s="1538"/>
      <c r="C39" s="1492"/>
      <c r="D39" s="1493"/>
      <c r="E39" s="1421"/>
      <c r="F39" s="1523"/>
      <c r="G39" s="1494"/>
      <c r="H39" s="1495"/>
      <c r="I39" s="1495"/>
      <c r="J39" s="1495"/>
      <c r="K39" s="1495"/>
      <c r="L39" s="1495"/>
      <c r="M39" s="1495"/>
      <c r="N39" s="1421"/>
      <c r="O39" s="1509"/>
      <c r="P39" s="1501"/>
      <c r="Q39" s="1491"/>
      <c r="R39" s="1491"/>
      <c r="S39" s="1501"/>
      <c r="T39" s="1501"/>
      <c r="U39" s="1501"/>
    </row>
    <row r="40" spans="1:21" ht="14.25">
      <c r="A40" s="1491"/>
      <c r="B40" s="1538"/>
      <c r="C40" s="1492"/>
      <c r="D40" s="1493"/>
      <c r="E40" s="1421"/>
      <c r="F40" s="1523"/>
      <c r="G40" s="1494"/>
      <c r="H40" s="1495"/>
      <c r="I40" s="1495"/>
      <c r="J40" s="1495"/>
      <c r="K40" s="1495"/>
      <c r="L40" s="1495"/>
      <c r="M40" s="1495"/>
      <c r="N40" s="1421"/>
      <c r="O40" s="1509"/>
      <c r="P40" s="1501"/>
      <c r="Q40" s="1491"/>
      <c r="R40" s="1491"/>
      <c r="S40" s="1501"/>
      <c r="T40" s="1501"/>
      <c r="U40" s="1501"/>
    </row>
    <row r="41" spans="1:21" ht="14.25">
      <c r="A41" s="1491"/>
      <c r="B41" s="1538"/>
      <c r="C41" s="1492"/>
      <c r="D41" s="1493"/>
      <c r="E41" s="1421"/>
      <c r="F41" s="1523"/>
      <c r="G41" s="1494"/>
      <c r="H41" s="1495"/>
      <c r="I41" s="1495"/>
      <c r="J41" s="1495"/>
      <c r="K41" s="1495"/>
      <c r="L41" s="1495"/>
      <c r="M41" s="1495"/>
      <c r="N41" s="1421"/>
      <c r="O41" s="1509"/>
      <c r="P41" s="1501"/>
      <c r="Q41" s="1491"/>
      <c r="R41" s="1491"/>
      <c r="S41" s="1501"/>
      <c r="T41" s="1501"/>
      <c r="U41" s="1501"/>
    </row>
    <row r="42" spans="1:21" ht="14.25">
      <c r="A42" s="1491"/>
      <c r="B42" s="1538"/>
      <c r="C42" s="1492"/>
      <c r="D42" s="1493"/>
      <c r="E42" s="1421"/>
      <c r="F42" s="1523"/>
      <c r="G42" s="1494"/>
      <c r="H42" s="1495"/>
      <c r="I42" s="1495"/>
      <c r="J42" s="1495"/>
      <c r="K42" s="1495"/>
      <c r="L42" s="1495"/>
      <c r="M42" s="1495"/>
      <c r="N42" s="1421"/>
      <c r="O42" s="1509"/>
      <c r="P42" s="1501"/>
      <c r="Q42" s="1491"/>
      <c r="R42" s="1491"/>
      <c r="S42" s="1501"/>
      <c r="T42" s="1501"/>
      <c r="U42" s="1501"/>
    </row>
    <row r="43" spans="1:21" ht="14.25">
      <c r="A43" s="1491"/>
      <c r="B43" s="1538"/>
      <c r="C43" s="1492"/>
      <c r="D43" s="1493"/>
      <c r="E43" s="1421"/>
      <c r="F43" s="1523"/>
      <c r="G43" s="1494"/>
      <c r="H43" s="1495"/>
      <c r="I43" s="1495"/>
      <c r="J43" s="1495"/>
      <c r="K43" s="1495"/>
      <c r="L43" s="1495"/>
      <c r="M43" s="1495"/>
      <c r="N43" s="1421"/>
      <c r="O43" s="1509"/>
      <c r="P43" s="1501"/>
      <c r="Q43" s="1491"/>
      <c r="R43" s="1491"/>
      <c r="S43" s="1501"/>
      <c r="T43" s="1501"/>
      <c r="U43" s="1501"/>
    </row>
    <row r="44" spans="1:21" ht="14.25">
      <c r="A44" s="1491"/>
      <c r="B44" s="1538"/>
      <c r="C44" s="1492"/>
      <c r="D44" s="1493"/>
      <c r="E44" s="1421"/>
      <c r="F44" s="1523"/>
      <c r="G44" s="1494"/>
      <c r="H44" s="1495"/>
      <c r="I44" s="1495"/>
      <c r="J44" s="1495"/>
      <c r="K44" s="1495"/>
      <c r="L44" s="1495"/>
      <c r="M44" s="1495"/>
      <c r="N44" s="1421"/>
      <c r="O44" s="1509"/>
      <c r="P44" s="1501"/>
      <c r="Q44" s="1491"/>
      <c r="R44" s="1491"/>
      <c r="S44" s="1501"/>
      <c r="T44" s="1501"/>
      <c r="U44" s="1501"/>
    </row>
    <row r="45" spans="1:21" ht="14.25">
      <c r="A45" s="1491"/>
      <c r="B45" s="1538"/>
      <c r="C45" s="1492"/>
      <c r="D45" s="1493"/>
      <c r="E45" s="1421"/>
      <c r="F45" s="1523"/>
      <c r="G45" s="1494"/>
      <c r="H45" s="1495"/>
      <c r="I45" s="1495"/>
      <c r="J45" s="1495"/>
      <c r="K45" s="1495"/>
      <c r="L45" s="1495"/>
      <c r="M45" s="1495"/>
      <c r="N45" s="1421"/>
      <c r="O45" s="1509"/>
      <c r="P45" s="1501"/>
      <c r="Q45" s="1491"/>
      <c r="R45" s="1491"/>
      <c r="S45" s="1501"/>
      <c r="T45" s="1501"/>
      <c r="U45" s="1501"/>
    </row>
    <row r="46" spans="1:21" ht="14.25">
      <c r="A46" s="1491"/>
      <c r="B46" s="1538"/>
      <c r="C46" s="1492"/>
      <c r="D46" s="1493"/>
      <c r="E46" s="1421"/>
      <c r="F46" s="1523"/>
      <c r="G46" s="1494"/>
      <c r="H46" s="1495"/>
      <c r="I46" s="1495"/>
      <c r="J46" s="1495"/>
      <c r="K46" s="1495"/>
      <c r="L46" s="1495"/>
      <c r="M46" s="1495"/>
      <c r="N46" s="1421"/>
      <c r="O46" s="1509"/>
      <c r="P46" s="1501"/>
      <c r="Q46" s="1491"/>
      <c r="R46" s="1491"/>
      <c r="S46" s="1501"/>
      <c r="T46" s="1501"/>
      <c r="U46" s="1501"/>
    </row>
    <row r="47" spans="1:21" ht="14.25">
      <c r="A47" s="1491"/>
      <c r="B47" s="1538"/>
      <c r="C47" s="1492"/>
      <c r="D47" s="1493"/>
      <c r="E47" s="1421"/>
      <c r="F47" s="1523"/>
      <c r="G47" s="1494"/>
      <c r="H47" s="1495"/>
      <c r="I47" s="1495"/>
      <c r="J47" s="1495"/>
      <c r="K47" s="1495"/>
      <c r="L47" s="1495"/>
      <c r="M47" s="1495"/>
      <c r="N47" s="1421"/>
      <c r="O47" s="1509"/>
      <c r="P47" s="1501"/>
      <c r="Q47" s="1491"/>
      <c r="R47" s="1491"/>
      <c r="S47" s="1501"/>
      <c r="T47" s="1501"/>
      <c r="U47" s="1501"/>
    </row>
    <row r="48" spans="1:21" ht="14.25">
      <c r="A48" s="1491"/>
      <c r="B48" s="1538"/>
      <c r="C48" s="1492"/>
      <c r="D48" s="1493"/>
      <c r="E48" s="1421"/>
      <c r="F48" s="1523"/>
      <c r="G48" s="1494"/>
      <c r="H48" s="1495"/>
      <c r="I48" s="1495"/>
      <c r="J48" s="1495"/>
      <c r="K48" s="1495"/>
      <c r="L48" s="1495"/>
      <c r="M48" s="1495"/>
      <c r="N48" s="1421"/>
      <c r="O48" s="1509"/>
      <c r="P48" s="1501"/>
      <c r="Q48" s="1491"/>
      <c r="R48" s="1491"/>
      <c r="S48" s="1501"/>
      <c r="T48" s="1501"/>
      <c r="U48" s="1501"/>
    </row>
    <row r="49" spans="1:21" ht="14.25">
      <c r="A49" s="1491"/>
      <c r="B49" s="1538"/>
      <c r="C49" s="1492"/>
      <c r="D49" s="1493"/>
      <c r="E49" s="1421"/>
      <c r="F49" s="1523"/>
      <c r="G49" s="1494"/>
      <c r="H49" s="1495"/>
      <c r="I49" s="1495"/>
      <c r="J49" s="1495"/>
      <c r="K49" s="1495"/>
      <c r="L49" s="1495"/>
      <c r="M49" s="1495"/>
      <c r="N49" s="1421"/>
      <c r="O49" s="1509"/>
      <c r="P49" s="1501"/>
      <c r="Q49" s="1491"/>
      <c r="R49" s="1491"/>
      <c r="S49" s="1501"/>
      <c r="T49" s="1501"/>
      <c r="U49" s="1501"/>
    </row>
    <row r="50" spans="1:21" ht="14.25">
      <c r="A50" s="1491"/>
      <c r="B50" s="1538"/>
      <c r="C50" s="1492"/>
      <c r="D50" s="1493"/>
      <c r="E50" s="1421"/>
      <c r="F50" s="1523"/>
      <c r="G50" s="1494"/>
      <c r="H50" s="1495"/>
      <c r="I50" s="1495"/>
      <c r="J50" s="1495"/>
      <c r="K50" s="1495"/>
      <c r="L50" s="1495"/>
      <c r="M50" s="1495"/>
      <c r="N50" s="1421"/>
      <c r="O50" s="1509"/>
      <c r="P50" s="1501"/>
      <c r="Q50" s="1491"/>
      <c r="R50" s="1491"/>
      <c r="S50" s="1501"/>
      <c r="T50" s="1501"/>
      <c r="U50" s="1501"/>
    </row>
    <row r="51" spans="1:21" ht="14.25">
      <c r="A51" s="1491"/>
      <c r="B51" s="1538"/>
      <c r="C51" s="1492"/>
      <c r="D51" s="1493"/>
      <c r="E51" s="1421"/>
      <c r="F51" s="1523"/>
      <c r="G51" s="1494"/>
      <c r="H51" s="1495"/>
      <c r="I51" s="1495"/>
      <c r="J51" s="1495"/>
      <c r="K51" s="1495"/>
      <c r="L51" s="1495"/>
      <c r="M51" s="1495"/>
      <c r="N51" s="1421"/>
      <c r="O51" s="1509"/>
      <c r="P51" s="1501"/>
      <c r="Q51" s="1491"/>
      <c r="R51" s="1491"/>
      <c r="S51" s="1501"/>
      <c r="T51" s="1501"/>
      <c r="U51" s="1501"/>
    </row>
    <row r="52" spans="1:21" ht="14.25">
      <c r="A52" s="1491"/>
      <c r="B52" s="1538"/>
      <c r="C52" s="1492"/>
      <c r="D52" s="1493"/>
      <c r="E52" s="1421"/>
      <c r="F52" s="1523"/>
      <c r="G52" s="1494"/>
      <c r="H52" s="1495"/>
      <c r="I52" s="1495"/>
      <c r="J52" s="1495"/>
      <c r="K52" s="1495"/>
      <c r="L52" s="1495"/>
      <c r="M52" s="1495"/>
      <c r="N52" s="1421"/>
      <c r="O52" s="1509"/>
      <c r="P52" s="1501"/>
      <c r="Q52" s="1491"/>
      <c r="R52" s="1491"/>
      <c r="S52" s="1501"/>
      <c r="T52" s="1501"/>
      <c r="U52" s="1501"/>
    </row>
    <row r="53" spans="1:21" ht="14.25">
      <c r="A53" s="1491"/>
      <c r="B53" s="1538"/>
      <c r="C53" s="1492"/>
      <c r="D53" s="1493"/>
      <c r="E53" s="1421"/>
      <c r="F53" s="1523"/>
      <c r="G53" s="1494"/>
      <c r="H53" s="1495"/>
      <c r="I53" s="1495"/>
      <c r="J53" s="1495"/>
      <c r="K53" s="1495"/>
      <c r="L53" s="1495"/>
      <c r="M53" s="1495"/>
      <c r="N53" s="1421"/>
      <c r="O53" s="1509"/>
      <c r="P53" s="1501"/>
      <c r="Q53" s="1491"/>
      <c r="R53" s="1491"/>
      <c r="S53" s="1501"/>
      <c r="T53" s="1501"/>
      <c r="U53" s="1501"/>
    </row>
    <row r="54" spans="1:21" ht="14.25">
      <c r="A54" s="1491"/>
      <c r="B54" s="1538"/>
      <c r="C54" s="1492"/>
      <c r="D54" s="1493"/>
      <c r="E54" s="1421"/>
      <c r="F54" s="1523"/>
      <c r="G54" s="1494"/>
      <c r="H54" s="1495"/>
      <c r="I54" s="1495"/>
      <c r="J54" s="1495"/>
      <c r="K54" s="1495"/>
      <c r="L54" s="1495"/>
      <c r="M54" s="1495"/>
      <c r="N54" s="1421"/>
      <c r="O54" s="1509"/>
      <c r="P54" s="1501"/>
      <c r="Q54" s="1491"/>
      <c r="R54" s="1491"/>
      <c r="S54" s="1501"/>
      <c r="T54" s="1501"/>
      <c r="U54" s="1501"/>
    </row>
    <row r="55" spans="1:21" ht="14.25">
      <c r="A55" s="1491"/>
      <c r="B55" s="1538"/>
      <c r="C55" s="1492"/>
      <c r="D55" s="1493"/>
      <c r="E55" s="1421"/>
      <c r="F55" s="1523"/>
      <c r="G55" s="1494"/>
      <c r="H55" s="1495"/>
      <c r="I55" s="1495"/>
      <c r="J55" s="1495"/>
      <c r="K55" s="1495"/>
      <c r="L55" s="1495"/>
      <c r="M55" s="1495"/>
      <c r="N55" s="1421"/>
      <c r="O55" s="1509"/>
      <c r="P55" s="1501"/>
      <c r="Q55" s="1491"/>
      <c r="R55" s="1491"/>
      <c r="S55" s="1501"/>
      <c r="T55" s="1501"/>
      <c r="U55" s="1501"/>
    </row>
    <row r="56" spans="1:21" ht="14.25">
      <c r="A56" s="1491"/>
      <c r="B56" s="1538"/>
      <c r="C56" s="1492"/>
      <c r="D56" s="1493"/>
      <c r="E56" s="1421"/>
      <c r="F56" s="1523"/>
      <c r="G56" s="1494"/>
      <c r="H56" s="1495"/>
      <c r="I56" s="1495"/>
      <c r="J56" s="1495"/>
      <c r="K56" s="1495"/>
      <c r="L56" s="1495"/>
      <c r="M56" s="1495"/>
      <c r="N56" s="1421"/>
      <c r="O56" s="1509"/>
      <c r="P56" s="1501"/>
      <c r="Q56" s="1491"/>
      <c r="R56" s="1491"/>
      <c r="S56" s="1501"/>
      <c r="T56" s="1501"/>
      <c r="U56" s="1501"/>
    </row>
    <row r="57" spans="1:21" ht="14.25">
      <c r="A57" s="1491"/>
      <c r="B57" s="1538"/>
      <c r="C57" s="1492"/>
      <c r="D57" s="1493"/>
      <c r="E57" s="1421"/>
      <c r="F57" s="1523"/>
      <c r="G57" s="1494"/>
      <c r="H57" s="1495"/>
      <c r="I57" s="1495"/>
      <c r="J57" s="1495"/>
      <c r="K57" s="1495"/>
      <c r="L57" s="1495"/>
      <c r="M57" s="1495"/>
      <c r="N57" s="1421"/>
      <c r="O57" s="1509"/>
      <c r="P57" s="1501"/>
      <c r="Q57" s="1491"/>
      <c r="R57" s="1491"/>
      <c r="S57" s="1501"/>
      <c r="T57" s="1501"/>
      <c r="U57" s="1501"/>
    </row>
    <row r="58" spans="1:21" ht="14.25">
      <c r="A58" s="1491"/>
      <c r="B58" s="1538"/>
      <c r="C58" s="1492"/>
      <c r="D58" s="1493"/>
      <c r="E58" s="1421"/>
      <c r="F58" s="1523"/>
      <c r="G58" s="1494"/>
      <c r="H58" s="1495"/>
      <c r="I58" s="1495"/>
      <c r="J58" s="1495"/>
      <c r="K58" s="1495"/>
      <c r="L58" s="1495"/>
      <c r="M58" s="1495"/>
      <c r="N58" s="1421"/>
      <c r="O58" s="1509"/>
      <c r="P58" s="1501"/>
      <c r="Q58" s="1491"/>
      <c r="R58" s="1491"/>
      <c r="S58" s="1501"/>
      <c r="T58" s="1501"/>
      <c r="U58" s="1501"/>
    </row>
    <row r="59" spans="1:21" ht="14.25">
      <c r="A59" s="1491"/>
      <c r="B59" s="1538"/>
      <c r="C59" s="1492"/>
      <c r="D59" s="1493"/>
      <c r="E59" s="1421"/>
      <c r="F59" s="1523"/>
      <c r="G59" s="1494"/>
      <c r="H59" s="1495"/>
      <c r="I59" s="1495"/>
      <c r="J59" s="1495"/>
      <c r="K59" s="1495"/>
      <c r="L59" s="1495"/>
      <c r="M59" s="1495"/>
      <c r="N59" s="1421"/>
      <c r="O59" s="1509"/>
      <c r="P59" s="1501"/>
      <c r="Q59" s="1491"/>
      <c r="R59" s="1491"/>
      <c r="S59" s="1501"/>
      <c r="T59" s="1501"/>
      <c r="U59" s="1501"/>
    </row>
    <row r="60" spans="1:21" ht="14.25">
      <c r="A60" s="1491"/>
      <c r="B60" s="1538"/>
      <c r="C60" s="1492"/>
      <c r="D60" s="1493"/>
      <c r="E60" s="1421"/>
      <c r="F60" s="1523"/>
      <c r="G60" s="1494"/>
      <c r="H60" s="1495"/>
      <c r="I60" s="1495"/>
      <c r="J60" s="1495"/>
      <c r="K60" s="1495"/>
      <c r="L60" s="1495"/>
      <c r="M60" s="1495"/>
      <c r="N60" s="1421"/>
      <c r="O60" s="1509"/>
      <c r="P60" s="1501"/>
      <c r="Q60" s="1491"/>
      <c r="R60" s="1491"/>
      <c r="S60" s="1501"/>
      <c r="T60" s="1501"/>
      <c r="U60" s="1501"/>
    </row>
    <row r="61" spans="1:21" ht="14.25">
      <c r="A61" s="1491"/>
      <c r="B61" s="1538"/>
      <c r="C61" s="1492"/>
      <c r="D61" s="1493"/>
      <c r="E61" s="1421"/>
      <c r="F61" s="1523"/>
      <c r="G61" s="1494"/>
      <c r="H61" s="1495"/>
      <c r="I61" s="1495"/>
      <c r="J61" s="1495"/>
      <c r="K61" s="1495"/>
      <c r="L61" s="1495"/>
      <c r="M61" s="1495"/>
      <c r="N61" s="1421"/>
      <c r="O61" s="1509"/>
      <c r="P61" s="1501"/>
      <c r="Q61" s="1491"/>
      <c r="R61" s="1491"/>
      <c r="S61" s="1501"/>
      <c r="T61" s="1501"/>
      <c r="U61" s="1501"/>
    </row>
    <row r="62" spans="1:21" ht="14.25">
      <c r="A62" s="1491"/>
      <c r="B62" s="1538"/>
      <c r="C62" s="1492"/>
      <c r="D62" s="1493"/>
      <c r="E62" s="1421"/>
      <c r="F62" s="1523"/>
      <c r="G62" s="1494"/>
      <c r="H62" s="1495"/>
      <c r="I62" s="1495"/>
      <c r="J62" s="1495"/>
      <c r="K62" s="1495"/>
      <c r="L62" s="1495"/>
      <c r="M62" s="1495"/>
      <c r="N62" s="1421"/>
      <c r="O62" s="1509"/>
      <c r="P62" s="1501"/>
      <c r="Q62" s="1491"/>
      <c r="R62" s="1491"/>
      <c r="S62" s="1501"/>
      <c r="T62" s="1501"/>
      <c r="U62" s="1501"/>
    </row>
    <row r="63" spans="1:21" ht="14.25">
      <c r="A63" s="1491"/>
      <c r="B63" s="1538"/>
      <c r="C63" s="1492"/>
      <c r="D63" s="1493"/>
      <c r="E63" s="1421"/>
      <c r="F63" s="1523"/>
      <c r="G63" s="1494"/>
      <c r="H63" s="1495"/>
      <c r="I63" s="1495"/>
      <c r="J63" s="1495"/>
      <c r="K63" s="1495"/>
      <c r="L63" s="1495"/>
      <c r="M63" s="1495"/>
      <c r="N63" s="1421"/>
      <c r="O63" s="1509"/>
      <c r="P63" s="1501"/>
      <c r="Q63" s="1491"/>
      <c r="R63" s="1491"/>
      <c r="S63" s="1501"/>
      <c r="T63" s="1501"/>
      <c r="U63" s="1501"/>
    </row>
    <row r="64" spans="1:21" ht="14.25">
      <c r="A64" s="1491"/>
      <c r="B64" s="1538"/>
      <c r="C64" s="1492"/>
      <c r="D64" s="1493"/>
      <c r="E64" s="1421"/>
      <c r="F64" s="1523"/>
      <c r="G64" s="1494"/>
      <c r="H64" s="1495"/>
      <c r="I64" s="1495"/>
      <c r="J64" s="1495"/>
      <c r="K64" s="1495"/>
      <c r="L64" s="1495"/>
      <c r="M64" s="1495"/>
      <c r="N64" s="1421"/>
      <c r="O64" s="1509"/>
      <c r="P64" s="1501"/>
      <c r="Q64" s="1491"/>
      <c r="R64" s="1491"/>
      <c r="S64" s="1501"/>
      <c r="T64" s="1501"/>
      <c r="U64" s="1501"/>
    </row>
    <row r="65" spans="1:21" ht="14.25">
      <c r="A65" s="1491"/>
      <c r="B65" s="1538"/>
      <c r="C65" s="1492"/>
      <c r="D65" s="1493"/>
      <c r="E65" s="1421"/>
      <c r="F65" s="1523"/>
      <c r="G65" s="1494"/>
      <c r="H65" s="1495"/>
      <c r="I65" s="1495"/>
      <c r="J65" s="1495"/>
      <c r="K65" s="1495"/>
      <c r="L65" s="1495"/>
      <c r="M65" s="1495"/>
      <c r="N65" s="1421"/>
      <c r="O65" s="1509"/>
      <c r="P65" s="1501"/>
      <c r="Q65" s="1491"/>
      <c r="R65" s="1491"/>
      <c r="S65" s="1501"/>
      <c r="T65" s="1501"/>
      <c r="U65" s="1501"/>
    </row>
    <row r="66" spans="1:21" ht="14.25">
      <c r="A66" s="1491"/>
      <c r="B66" s="1538"/>
      <c r="C66" s="1492"/>
      <c r="D66" s="1493"/>
      <c r="E66" s="1421"/>
      <c r="F66" s="1523"/>
      <c r="G66" s="1494"/>
      <c r="H66" s="1495"/>
      <c r="I66" s="1495"/>
      <c r="J66" s="1495"/>
      <c r="K66" s="1495"/>
      <c r="L66" s="1495"/>
      <c r="M66" s="1495"/>
      <c r="N66" s="1421"/>
      <c r="O66" s="1509"/>
      <c r="P66" s="1501"/>
      <c r="Q66" s="1491"/>
      <c r="R66" s="1491"/>
      <c r="S66" s="1501"/>
      <c r="T66" s="1501"/>
      <c r="U66" s="1501"/>
    </row>
    <row r="67" spans="1:21" ht="14.25">
      <c r="A67" s="1491"/>
      <c r="B67" s="1538"/>
      <c r="C67" s="1492"/>
      <c r="D67" s="1493"/>
      <c r="E67" s="1421"/>
      <c r="F67" s="1523"/>
      <c r="G67" s="1494"/>
      <c r="H67" s="1495"/>
      <c r="I67" s="1495"/>
      <c r="J67" s="1495"/>
      <c r="K67" s="1495"/>
      <c r="L67" s="1495"/>
      <c r="M67" s="1495"/>
      <c r="N67" s="1421"/>
      <c r="O67" s="1509"/>
      <c r="P67" s="1501"/>
      <c r="Q67" s="1491"/>
      <c r="R67" s="1491"/>
      <c r="S67" s="1501"/>
      <c r="T67" s="1501"/>
      <c r="U67" s="1501"/>
    </row>
    <row r="68" spans="1:21" ht="14.25">
      <c r="A68" s="1491"/>
      <c r="B68" s="1538"/>
      <c r="C68" s="1492"/>
      <c r="D68" s="1493"/>
      <c r="E68" s="1421"/>
      <c r="F68" s="1523"/>
      <c r="G68" s="1494"/>
      <c r="H68" s="1495"/>
      <c r="I68" s="1495"/>
      <c r="J68" s="1495"/>
      <c r="K68" s="1495"/>
      <c r="L68" s="1495"/>
      <c r="M68" s="1495"/>
      <c r="N68" s="1421"/>
      <c r="O68" s="1509"/>
      <c r="P68" s="1501"/>
      <c r="Q68" s="1491"/>
      <c r="R68" s="1491"/>
      <c r="S68" s="1501"/>
      <c r="T68" s="1501"/>
      <c r="U68" s="1501"/>
    </row>
    <row r="69" spans="1:21" ht="14.25">
      <c r="A69" s="1491"/>
      <c r="B69" s="1538"/>
      <c r="C69" s="1492"/>
      <c r="D69" s="1493"/>
      <c r="E69" s="1421"/>
      <c r="F69" s="1523"/>
      <c r="G69" s="1494"/>
      <c r="H69" s="1495"/>
      <c r="I69" s="1495"/>
      <c r="J69" s="1495"/>
      <c r="K69" s="1495"/>
      <c r="L69" s="1495"/>
      <c r="M69" s="1495"/>
      <c r="N69" s="1421"/>
      <c r="O69" s="1509"/>
      <c r="P69" s="1501"/>
      <c r="Q69" s="1491"/>
      <c r="R69" s="1491"/>
      <c r="S69" s="1501"/>
      <c r="T69" s="1501"/>
      <c r="U69" s="1501"/>
    </row>
    <row r="70" spans="1:21" ht="14.25">
      <c r="A70" s="1491"/>
      <c r="B70" s="1538"/>
      <c r="C70" s="1492"/>
      <c r="D70" s="1493"/>
      <c r="E70" s="1421"/>
      <c r="F70" s="1523"/>
      <c r="G70" s="1494"/>
      <c r="H70" s="1495"/>
      <c r="I70" s="1495"/>
      <c r="J70" s="1495"/>
      <c r="K70" s="1495"/>
      <c r="L70" s="1495"/>
      <c r="M70" s="1495"/>
      <c r="N70" s="1421"/>
      <c r="O70" s="1509"/>
      <c r="P70" s="1501"/>
      <c r="Q70" s="1491"/>
      <c r="R70" s="1491"/>
      <c r="S70" s="1501"/>
      <c r="T70" s="1501"/>
      <c r="U70" s="1501"/>
    </row>
    <row r="71" spans="1:21" ht="14.25">
      <c r="A71" s="1491"/>
      <c r="B71" s="1538"/>
      <c r="C71" s="1492"/>
      <c r="D71" s="1493"/>
      <c r="E71" s="1421"/>
      <c r="F71" s="1523"/>
      <c r="G71" s="1494"/>
      <c r="H71" s="1495"/>
      <c r="I71" s="1495"/>
      <c r="J71" s="1495"/>
      <c r="K71" s="1495"/>
      <c r="L71" s="1495"/>
      <c r="M71" s="1495"/>
      <c r="N71" s="1421"/>
      <c r="O71" s="1509"/>
      <c r="P71" s="1501"/>
      <c r="Q71" s="1491"/>
      <c r="R71" s="1491"/>
      <c r="S71" s="1501"/>
      <c r="T71" s="1501"/>
      <c r="U71" s="1501"/>
    </row>
    <row r="72" spans="1:21" ht="14.25">
      <c r="A72" s="1491"/>
      <c r="B72" s="1538"/>
      <c r="C72" s="1492"/>
      <c r="D72" s="1493"/>
      <c r="E72" s="1421"/>
      <c r="F72" s="1523"/>
      <c r="G72" s="1494"/>
      <c r="H72" s="1495"/>
      <c r="I72" s="1495"/>
      <c r="J72" s="1495"/>
      <c r="K72" s="1495"/>
      <c r="L72" s="1495"/>
      <c r="M72" s="1495"/>
      <c r="N72" s="1421"/>
      <c r="O72" s="1509"/>
      <c r="P72" s="1501"/>
      <c r="Q72" s="1491"/>
      <c r="R72" s="1491"/>
      <c r="S72" s="1501"/>
      <c r="T72" s="1501"/>
      <c r="U72" s="1501"/>
    </row>
    <row r="73" spans="1:21" ht="14.25">
      <c r="A73" s="1491"/>
      <c r="B73" s="1538"/>
      <c r="C73" s="1492"/>
      <c r="D73" s="1493"/>
      <c r="E73" s="1421"/>
      <c r="F73" s="1523"/>
      <c r="G73" s="1494"/>
      <c r="H73" s="1495"/>
      <c r="I73" s="1495"/>
      <c r="J73" s="1495"/>
      <c r="K73" s="1495"/>
      <c r="L73" s="1495"/>
      <c r="M73" s="1495"/>
      <c r="N73" s="1421"/>
      <c r="O73" s="1509"/>
      <c r="P73" s="1501"/>
      <c r="Q73" s="1491"/>
      <c r="R73" s="1491"/>
      <c r="S73" s="1501"/>
      <c r="T73" s="1501"/>
      <c r="U73" s="1501"/>
    </row>
    <row r="74" spans="1:21" ht="14.25">
      <c r="A74" s="1491"/>
      <c r="B74" s="1538"/>
      <c r="C74" s="1492"/>
      <c r="D74" s="1493"/>
      <c r="E74" s="1421"/>
      <c r="F74" s="1523"/>
      <c r="G74" s="1494"/>
      <c r="H74" s="1495"/>
      <c r="I74" s="1495"/>
      <c r="J74" s="1495"/>
      <c r="K74" s="1495"/>
      <c r="L74" s="1495"/>
      <c r="M74" s="1495"/>
      <c r="N74" s="1421"/>
      <c r="O74" s="1509"/>
      <c r="P74" s="1501"/>
      <c r="Q74" s="1491"/>
      <c r="R74" s="1491"/>
      <c r="S74" s="1501"/>
      <c r="T74" s="1501"/>
      <c r="U74" s="1501"/>
    </row>
    <row r="75" spans="1:21" ht="14.25">
      <c r="A75" s="1491"/>
      <c r="B75" s="1538"/>
      <c r="C75" s="1492"/>
      <c r="D75" s="1493"/>
      <c r="E75" s="1421"/>
      <c r="F75" s="1523"/>
      <c r="G75" s="1494"/>
      <c r="H75" s="1495"/>
      <c r="I75" s="1495"/>
      <c r="J75" s="1495"/>
      <c r="K75" s="1495"/>
      <c r="L75" s="1495"/>
      <c r="M75" s="1495"/>
      <c r="N75" s="1421"/>
      <c r="O75" s="1509"/>
      <c r="P75" s="1501"/>
      <c r="Q75" s="1491"/>
      <c r="R75" s="1491"/>
      <c r="S75" s="1501"/>
      <c r="T75" s="1501"/>
      <c r="U75" s="1501"/>
    </row>
    <row r="76" spans="1:21" ht="14.25">
      <c r="A76" s="1491"/>
      <c r="B76" s="1538"/>
      <c r="C76" s="1492"/>
      <c r="D76" s="1493"/>
      <c r="E76" s="1421"/>
      <c r="F76" s="1523"/>
      <c r="G76" s="1494"/>
      <c r="H76" s="1495"/>
      <c r="I76" s="1495"/>
      <c r="J76" s="1495"/>
      <c r="K76" s="1495"/>
      <c r="L76" s="1495"/>
      <c r="M76" s="1495"/>
      <c r="N76" s="1421"/>
      <c r="O76" s="1509"/>
      <c r="P76" s="1501"/>
      <c r="Q76" s="1491"/>
      <c r="R76" s="1491"/>
      <c r="S76" s="1501"/>
      <c r="T76" s="1501"/>
      <c r="U76" s="1501"/>
    </row>
    <row r="77" spans="1:21" ht="14.25">
      <c r="A77" s="1491"/>
      <c r="B77" s="1538"/>
      <c r="C77" s="1492"/>
      <c r="D77" s="1493"/>
      <c r="E77" s="1421"/>
      <c r="F77" s="1523"/>
      <c r="G77" s="1494"/>
      <c r="H77" s="1495"/>
      <c r="I77" s="1495"/>
      <c r="J77" s="1495"/>
      <c r="K77" s="1495"/>
      <c r="L77" s="1495"/>
      <c r="M77" s="1495"/>
      <c r="N77" s="1421"/>
      <c r="O77" s="1509"/>
      <c r="P77" s="1501"/>
      <c r="Q77" s="1491"/>
      <c r="R77" s="1491"/>
      <c r="S77" s="1501"/>
      <c r="T77" s="1501"/>
      <c r="U77" s="1501"/>
    </row>
    <row r="78" spans="1:21" ht="14.25">
      <c r="A78" s="1491"/>
      <c r="B78" s="1538"/>
      <c r="C78" s="1492"/>
      <c r="D78" s="1493"/>
      <c r="E78" s="1421"/>
      <c r="F78" s="1523"/>
      <c r="G78" s="1494"/>
      <c r="H78" s="1495"/>
      <c r="I78" s="1495"/>
      <c r="J78" s="1495"/>
      <c r="K78" s="1495"/>
      <c r="L78" s="1495"/>
      <c r="M78" s="1495"/>
      <c r="N78" s="1421"/>
      <c r="O78" s="1509"/>
      <c r="P78" s="1501"/>
      <c r="Q78" s="1491"/>
      <c r="R78" s="1491"/>
      <c r="S78" s="1501"/>
      <c r="T78" s="1501"/>
      <c r="U78" s="1501"/>
    </row>
    <row r="79" spans="1:21" ht="14.25">
      <c r="A79" s="1491"/>
      <c r="B79" s="1538"/>
      <c r="C79" s="1492"/>
      <c r="D79" s="1493"/>
      <c r="E79" s="1421"/>
      <c r="F79" s="1523"/>
      <c r="G79" s="1494"/>
      <c r="H79" s="1495"/>
      <c r="I79" s="1495"/>
      <c r="J79" s="1495"/>
      <c r="K79" s="1495"/>
      <c r="L79" s="1495"/>
      <c r="M79" s="1495"/>
      <c r="N79" s="1421"/>
      <c r="O79" s="1509"/>
      <c r="P79" s="1501"/>
      <c r="Q79" s="1491"/>
      <c r="R79" s="1491"/>
      <c r="S79" s="1501"/>
      <c r="T79" s="1501"/>
      <c r="U79" s="1501"/>
    </row>
    <row r="80" spans="1:21" ht="14.25">
      <c r="A80" s="1491"/>
      <c r="B80" s="1538"/>
      <c r="C80" s="1492"/>
      <c r="D80" s="1493"/>
      <c r="E80" s="1421"/>
      <c r="F80" s="1523"/>
      <c r="G80" s="1494"/>
      <c r="H80" s="1495"/>
      <c r="I80" s="1495"/>
      <c r="J80" s="1495"/>
      <c r="K80" s="1495"/>
      <c r="L80" s="1495"/>
      <c r="M80" s="1495"/>
      <c r="N80" s="1421"/>
      <c r="O80" s="1509"/>
      <c r="P80" s="1501"/>
      <c r="Q80" s="1491"/>
      <c r="R80" s="1491"/>
      <c r="S80" s="1501"/>
      <c r="T80" s="1501"/>
      <c r="U80" s="1501"/>
    </row>
    <row r="81" spans="1:21" ht="14.25">
      <c r="A81" s="1491"/>
      <c r="B81" s="1538"/>
      <c r="C81" s="1492"/>
      <c r="D81" s="1493"/>
      <c r="E81" s="1421"/>
      <c r="F81" s="1523"/>
      <c r="G81" s="1494"/>
      <c r="H81" s="1495"/>
      <c r="I81" s="1495"/>
      <c r="J81" s="1495"/>
      <c r="K81" s="1495"/>
      <c r="L81" s="1495"/>
      <c r="M81" s="1495"/>
      <c r="N81" s="1421"/>
      <c r="O81" s="1509"/>
      <c r="P81" s="1501"/>
      <c r="Q81" s="1491"/>
      <c r="R81" s="1491"/>
      <c r="S81" s="1501"/>
      <c r="T81" s="1501"/>
      <c r="U81" s="1501"/>
    </row>
    <row r="82" spans="1:21" ht="14.25">
      <c r="A82" s="1491"/>
      <c r="B82" s="1538"/>
      <c r="C82" s="1492"/>
      <c r="D82" s="1493"/>
      <c r="E82" s="1421"/>
      <c r="F82" s="1523"/>
      <c r="G82" s="1494"/>
      <c r="H82" s="1495"/>
      <c r="I82" s="1495"/>
      <c r="J82" s="1495"/>
      <c r="K82" s="1495"/>
      <c r="L82" s="1495"/>
      <c r="M82" s="1495"/>
      <c r="N82" s="1421"/>
      <c r="O82" s="1509"/>
      <c r="P82" s="1501"/>
      <c r="Q82" s="1491"/>
      <c r="R82" s="1491"/>
      <c r="S82" s="1501"/>
      <c r="T82" s="1501"/>
      <c r="U82" s="1501"/>
    </row>
    <row r="83" spans="1:21" ht="14.25">
      <c r="A83" s="1491"/>
      <c r="B83" s="1538"/>
      <c r="C83" s="1492"/>
      <c r="D83" s="1493"/>
      <c r="E83" s="1421"/>
      <c r="F83" s="1523"/>
      <c r="G83" s="1494"/>
      <c r="H83" s="1495"/>
      <c r="I83" s="1495"/>
      <c r="J83" s="1495"/>
      <c r="K83" s="1495"/>
      <c r="L83" s="1495"/>
      <c r="M83" s="1495"/>
      <c r="N83" s="1421"/>
      <c r="O83" s="1509"/>
      <c r="P83" s="1501"/>
      <c r="Q83" s="1491"/>
      <c r="R83" s="1491"/>
      <c r="S83" s="1501"/>
      <c r="T83" s="1501"/>
      <c r="U83" s="1501"/>
    </row>
    <row r="84" spans="1:21" ht="14.25">
      <c r="A84" s="1491"/>
      <c r="B84" s="1538"/>
      <c r="C84" s="1492"/>
      <c r="D84" s="1493"/>
      <c r="E84" s="1421"/>
      <c r="F84" s="1523"/>
      <c r="G84" s="1494"/>
      <c r="H84" s="1495"/>
      <c r="I84" s="1495"/>
      <c r="J84" s="1495"/>
      <c r="K84" s="1495"/>
      <c r="L84" s="1495"/>
      <c r="M84" s="1495"/>
      <c r="N84" s="1421"/>
      <c r="O84" s="1509"/>
      <c r="P84" s="1501"/>
      <c r="Q84" s="1491"/>
      <c r="R84" s="1491"/>
      <c r="S84" s="1501"/>
      <c r="T84" s="1501"/>
      <c r="U84" s="1501"/>
    </row>
    <row r="85" spans="1:21" ht="14.25">
      <c r="A85" s="1491"/>
      <c r="B85" s="1538"/>
      <c r="C85" s="1492"/>
      <c r="D85" s="1493"/>
      <c r="E85" s="1421"/>
      <c r="F85" s="1523"/>
      <c r="G85" s="1494"/>
      <c r="H85" s="1495"/>
      <c r="I85" s="1495"/>
      <c r="J85" s="1495"/>
      <c r="K85" s="1495"/>
      <c r="L85" s="1495"/>
      <c r="M85" s="1495"/>
      <c r="N85" s="1421"/>
      <c r="O85" s="1509"/>
      <c r="P85" s="1501"/>
      <c r="Q85" s="1491"/>
      <c r="R85" s="1491"/>
      <c r="S85" s="1501"/>
      <c r="T85" s="1501"/>
      <c r="U85" s="1501"/>
    </row>
    <row r="86" spans="1:21" ht="14.25">
      <c r="A86" s="1491"/>
      <c r="B86" s="1538"/>
      <c r="C86" s="1492"/>
      <c r="D86" s="1493"/>
      <c r="E86" s="1421"/>
      <c r="F86" s="1523"/>
      <c r="G86" s="1494"/>
      <c r="H86" s="1495"/>
      <c r="I86" s="1495"/>
      <c r="J86" s="1495"/>
      <c r="K86" s="1495"/>
      <c r="L86" s="1495"/>
      <c r="M86" s="1495"/>
      <c r="N86" s="1421"/>
      <c r="O86" s="1509"/>
      <c r="P86" s="1501"/>
      <c r="Q86" s="1491"/>
      <c r="R86" s="1491"/>
      <c r="S86" s="1501"/>
      <c r="T86" s="1501"/>
      <c r="U86" s="1501"/>
    </row>
    <row r="87" spans="1:21" ht="14.25">
      <c r="A87" s="1491"/>
      <c r="B87" s="1538"/>
      <c r="C87" s="1492"/>
      <c r="D87" s="1493"/>
      <c r="E87" s="1421"/>
      <c r="F87" s="1523"/>
      <c r="G87" s="1494"/>
      <c r="H87" s="1495"/>
      <c r="I87" s="1495"/>
      <c r="J87" s="1495"/>
      <c r="K87" s="1495"/>
      <c r="L87" s="1495"/>
      <c r="M87" s="1495"/>
      <c r="N87" s="1421"/>
      <c r="O87" s="1509"/>
      <c r="P87" s="1501"/>
      <c r="Q87" s="1491"/>
      <c r="R87" s="1491"/>
      <c r="S87" s="1501"/>
      <c r="T87" s="1501"/>
      <c r="U87" s="1501"/>
    </row>
    <row r="88" spans="1:21" ht="14.25">
      <c r="A88" s="1491"/>
      <c r="B88" s="1538"/>
      <c r="C88" s="1492"/>
      <c r="D88" s="1493"/>
      <c r="E88" s="1421"/>
      <c r="F88" s="1523"/>
      <c r="G88" s="1494"/>
      <c r="H88" s="1495"/>
      <c r="I88" s="1495"/>
      <c r="J88" s="1495"/>
      <c r="K88" s="1495"/>
      <c r="L88" s="1495"/>
      <c r="M88" s="1495"/>
      <c r="N88" s="1421"/>
      <c r="O88" s="1509"/>
      <c r="P88" s="1501"/>
      <c r="Q88" s="1491"/>
      <c r="R88" s="1491"/>
      <c r="S88" s="1501"/>
      <c r="T88" s="1501"/>
      <c r="U88" s="1501"/>
    </row>
    <row r="89" spans="1:21" ht="14.25">
      <c r="A89" s="1491"/>
      <c r="B89" s="1538"/>
      <c r="C89" s="1492"/>
      <c r="D89" s="1493"/>
      <c r="E89" s="1421"/>
      <c r="F89" s="1523"/>
      <c r="G89" s="1494"/>
      <c r="H89" s="1495"/>
      <c r="I89" s="1495"/>
      <c r="J89" s="1495"/>
      <c r="K89" s="1495"/>
      <c r="L89" s="1495"/>
      <c r="M89" s="1495"/>
      <c r="N89" s="1421"/>
      <c r="O89" s="1509"/>
      <c r="P89" s="1501"/>
      <c r="Q89" s="1491"/>
      <c r="R89" s="1491"/>
      <c r="S89" s="1501"/>
      <c r="T89" s="1501"/>
      <c r="U89" s="1501"/>
    </row>
    <row r="90" spans="1:21" ht="14.25">
      <c r="A90" s="1491"/>
      <c r="B90" s="1538"/>
      <c r="C90" s="1492"/>
      <c r="D90" s="1493"/>
      <c r="E90" s="1421"/>
      <c r="F90" s="1523"/>
      <c r="G90" s="1494"/>
      <c r="H90" s="1495"/>
      <c r="I90" s="1495"/>
      <c r="J90" s="1495"/>
      <c r="K90" s="1495"/>
      <c r="L90" s="1495"/>
      <c r="M90" s="1495"/>
      <c r="N90" s="1421"/>
      <c r="O90" s="1509"/>
      <c r="P90" s="1501"/>
      <c r="Q90" s="1491"/>
      <c r="R90" s="1491"/>
      <c r="S90" s="1501"/>
      <c r="T90" s="1501"/>
      <c r="U90" s="1501"/>
    </row>
    <row r="91" spans="1:21" ht="14.25">
      <c r="A91" s="1491"/>
      <c r="B91" s="1538"/>
      <c r="C91" s="1492"/>
      <c r="D91" s="1493"/>
      <c r="E91" s="1421"/>
      <c r="F91" s="1523"/>
      <c r="G91" s="1494"/>
      <c r="H91" s="1495"/>
      <c r="I91" s="1495"/>
      <c r="J91" s="1495"/>
      <c r="K91" s="1495"/>
      <c r="L91" s="1495"/>
      <c r="M91" s="1495"/>
      <c r="N91" s="1421"/>
      <c r="O91" s="1509"/>
      <c r="P91" s="1501"/>
      <c r="Q91" s="1491"/>
      <c r="R91" s="1491"/>
      <c r="S91" s="1501"/>
      <c r="T91" s="1501"/>
      <c r="U91" s="1501"/>
    </row>
    <row r="92" spans="1:21" ht="14.25">
      <c r="A92" s="1491"/>
      <c r="B92" s="1538"/>
      <c r="C92" s="1492"/>
      <c r="D92" s="1493"/>
      <c r="E92" s="1421"/>
      <c r="F92" s="1523"/>
      <c r="G92" s="1494"/>
      <c r="H92" s="1495"/>
      <c r="I92" s="1495"/>
      <c r="J92" s="1495"/>
      <c r="K92" s="1495"/>
      <c r="L92" s="1495"/>
      <c r="M92" s="1495"/>
      <c r="N92" s="1421"/>
      <c r="O92" s="1509"/>
      <c r="P92" s="1501"/>
      <c r="Q92" s="1491"/>
      <c r="R92" s="1491"/>
      <c r="S92" s="1501"/>
      <c r="T92" s="1501"/>
      <c r="U92" s="1501"/>
    </row>
    <row r="93" spans="1:21" ht="14.25">
      <c r="A93" s="1491"/>
      <c r="B93" s="1538"/>
      <c r="C93" s="1492"/>
      <c r="D93" s="1493"/>
      <c r="E93" s="1421"/>
      <c r="F93" s="1523"/>
      <c r="G93" s="1494"/>
      <c r="H93" s="1495"/>
      <c r="I93" s="1495"/>
      <c r="J93" s="1495"/>
      <c r="K93" s="1495"/>
      <c r="L93" s="1495"/>
      <c r="M93" s="1495"/>
      <c r="N93" s="1421"/>
      <c r="O93" s="1509"/>
      <c r="P93" s="1501"/>
      <c r="Q93" s="1491"/>
      <c r="R93" s="1491"/>
      <c r="S93" s="1501"/>
      <c r="T93" s="1501"/>
      <c r="U93" s="1501"/>
    </row>
    <row r="94" spans="1:21" ht="14.25">
      <c r="A94" s="1491"/>
      <c r="B94" s="1538"/>
      <c r="C94" s="1492"/>
      <c r="D94" s="1493"/>
      <c r="E94" s="1421"/>
      <c r="F94" s="1523"/>
      <c r="G94" s="1494"/>
      <c r="H94" s="1495"/>
      <c r="I94" s="1495"/>
      <c r="J94" s="1495"/>
      <c r="K94" s="1495"/>
      <c r="L94" s="1495"/>
      <c r="M94" s="1495"/>
      <c r="N94" s="1421"/>
      <c r="O94" s="1509"/>
      <c r="P94" s="1501"/>
      <c r="Q94" s="1491"/>
      <c r="R94" s="1491"/>
      <c r="S94" s="1501"/>
      <c r="T94" s="1501"/>
      <c r="U94" s="1501"/>
    </row>
    <row r="95" spans="1:21" ht="14.25">
      <c r="A95" s="1491"/>
      <c r="B95" s="1538"/>
      <c r="C95" s="1492"/>
      <c r="D95" s="1493"/>
      <c r="E95" s="1421"/>
      <c r="F95" s="1523"/>
      <c r="G95" s="1494"/>
      <c r="H95" s="1495"/>
      <c r="I95" s="1495"/>
      <c r="J95" s="1495"/>
      <c r="K95" s="1495"/>
      <c r="L95" s="1495"/>
      <c r="M95" s="1495"/>
      <c r="N95" s="1421"/>
      <c r="O95" s="1509"/>
      <c r="P95" s="1501"/>
      <c r="Q95" s="1491"/>
      <c r="R95" s="1491"/>
      <c r="S95" s="1501"/>
      <c r="T95" s="1501"/>
      <c r="U95" s="1501"/>
    </row>
    <row r="96" spans="1:21" ht="14.25">
      <c r="A96" s="1491"/>
      <c r="B96" s="1538"/>
      <c r="C96" s="1492"/>
      <c r="D96" s="1493"/>
      <c r="E96" s="1421"/>
      <c r="F96" s="1523"/>
      <c r="G96" s="1494"/>
      <c r="H96" s="1495"/>
      <c r="I96" s="1495"/>
      <c r="J96" s="1495"/>
      <c r="K96" s="1495"/>
      <c r="L96" s="1495"/>
      <c r="M96" s="1495"/>
      <c r="N96" s="1421"/>
      <c r="O96" s="1509"/>
      <c r="P96" s="1501"/>
      <c r="Q96" s="1491"/>
      <c r="R96" s="1491"/>
      <c r="S96" s="1501"/>
      <c r="T96" s="1501"/>
      <c r="U96" s="1501"/>
    </row>
    <row r="97" spans="1:21" ht="14.25">
      <c r="A97" s="1491"/>
      <c r="B97" s="1538"/>
      <c r="C97" s="1492"/>
      <c r="D97" s="1493"/>
      <c r="E97" s="1421"/>
      <c r="F97" s="1523"/>
      <c r="G97" s="1494"/>
      <c r="H97" s="1495"/>
      <c r="I97" s="1495"/>
      <c r="J97" s="1495"/>
      <c r="K97" s="1495"/>
      <c r="L97" s="1495"/>
      <c r="M97" s="1495"/>
      <c r="N97" s="1421"/>
      <c r="O97" s="1509"/>
      <c r="P97" s="1501"/>
      <c r="Q97" s="1491"/>
      <c r="R97" s="1491"/>
      <c r="S97" s="1501"/>
      <c r="T97" s="1501"/>
      <c r="U97" s="1501"/>
    </row>
    <row r="98" spans="1:21" ht="14.25">
      <c r="A98" s="1491"/>
      <c r="B98" s="1538"/>
      <c r="C98" s="1492"/>
      <c r="D98" s="1493"/>
      <c r="E98" s="1421"/>
      <c r="F98" s="1523"/>
      <c r="G98" s="1494"/>
      <c r="H98" s="1495"/>
      <c r="I98" s="1495"/>
      <c r="J98" s="1495"/>
      <c r="K98" s="1495"/>
      <c r="L98" s="1495"/>
      <c r="M98" s="1495"/>
      <c r="N98" s="1421"/>
      <c r="O98" s="1509"/>
      <c r="P98" s="1501"/>
      <c r="Q98" s="1491"/>
      <c r="R98" s="1491"/>
      <c r="S98" s="1501"/>
      <c r="T98" s="1501"/>
      <c r="U98" s="1501"/>
    </row>
    <row r="99" spans="1:21" ht="14.25">
      <c r="A99" s="1491"/>
      <c r="B99" s="1538"/>
      <c r="C99" s="1492"/>
      <c r="D99" s="1493"/>
      <c r="E99" s="1421"/>
      <c r="F99" s="1523"/>
      <c r="G99" s="1494"/>
      <c r="H99" s="1495"/>
      <c r="I99" s="1495"/>
      <c r="J99" s="1495"/>
      <c r="K99" s="1495"/>
      <c r="L99" s="1495"/>
      <c r="M99" s="1495"/>
      <c r="N99" s="1421"/>
      <c r="O99" s="1509"/>
      <c r="P99" s="1501"/>
      <c r="Q99" s="1491"/>
      <c r="R99" s="1491"/>
      <c r="S99" s="1501"/>
      <c r="T99" s="1501"/>
      <c r="U99" s="1501"/>
    </row>
    <row r="100" spans="1:21" ht="14.25">
      <c r="A100" s="1491"/>
      <c r="B100" s="1538"/>
      <c r="C100" s="1492"/>
      <c r="D100" s="1493"/>
      <c r="E100" s="1421"/>
      <c r="F100" s="1523"/>
      <c r="G100" s="1494"/>
      <c r="H100" s="1495"/>
      <c r="I100" s="1495"/>
      <c r="J100" s="1495"/>
      <c r="K100" s="1495"/>
      <c r="L100" s="1495"/>
      <c r="M100" s="1495"/>
      <c r="N100" s="1421"/>
      <c r="O100" s="1509"/>
      <c r="P100" s="1501"/>
      <c r="Q100" s="1491"/>
      <c r="R100" s="1491"/>
      <c r="S100" s="1501"/>
      <c r="T100" s="1501"/>
      <c r="U100" s="1501"/>
    </row>
    <row r="101" spans="1:21" ht="14.25">
      <c r="A101" s="1491"/>
      <c r="B101" s="1538"/>
      <c r="C101" s="1492"/>
      <c r="D101" s="1493"/>
      <c r="E101" s="1421"/>
      <c r="F101" s="1523"/>
      <c r="G101" s="1494"/>
      <c r="H101" s="1495"/>
      <c r="I101" s="1495"/>
      <c r="J101" s="1495"/>
      <c r="K101" s="1495"/>
      <c r="L101" s="1495"/>
      <c r="M101" s="1495"/>
      <c r="N101" s="1421"/>
      <c r="O101" s="1509"/>
      <c r="P101" s="1501"/>
      <c r="Q101" s="1491"/>
      <c r="R101" s="1491"/>
      <c r="S101" s="1501"/>
      <c r="T101" s="1501"/>
      <c r="U101" s="1501"/>
    </row>
    <row r="102" spans="1:21" ht="14.25">
      <c r="A102" s="1491"/>
      <c r="B102" s="1538"/>
      <c r="C102" s="1492"/>
      <c r="D102" s="1493"/>
      <c r="E102" s="1421"/>
      <c r="F102" s="1523"/>
      <c r="G102" s="1494"/>
      <c r="H102" s="1495"/>
      <c r="I102" s="1495"/>
      <c r="J102" s="1495"/>
      <c r="K102" s="1495"/>
      <c r="L102" s="1495"/>
      <c r="M102" s="1495"/>
      <c r="N102" s="1421"/>
      <c r="O102" s="1509"/>
      <c r="P102" s="1501"/>
      <c r="Q102" s="1491"/>
      <c r="R102" s="1491"/>
      <c r="S102" s="1501"/>
      <c r="T102" s="1501"/>
      <c r="U102" s="1501"/>
    </row>
    <row r="103" spans="1:21" ht="14.25">
      <c r="A103" s="1491"/>
      <c r="B103" s="1538"/>
      <c r="C103" s="1492"/>
      <c r="D103" s="1493"/>
      <c r="E103" s="1421"/>
      <c r="F103" s="1523"/>
      <c r="G103" s="1494"/>
      <c r="H103" s="1495"/>
      <c r="I103" s="1495"/>
      <c r="J103" s="1495"/>
      <c r="K103" s="1495"/>
      <c r="L103" s="1495"/>
      <c r="M103" s="1495"/>
      <c r="N103" s="1421"/>
      <c r="O103" s="1509"/>
      <c r="P103" s="1501"/>
      <c r="Q103" s="1491"/>
      <c r="R103" s="1491"/>
      <c r="S103" s="1501"/>
      <c r="T103" s="1501"/>
      <c r="U103" s="1501"/>
    </row>
    <row r="104" spans="1:21" ht="14.25">
      <c r="A104" s="1491"/>
      <c r="B104" s="1538"/>
      <c r="C104" s="1492"/>
      <c r="D104" s="1493"/>
      <c r="E104" s="1421"/>
      <c r="F104" s="1523"/>
      <c r="G104" s="1494"/>
      <c r="H104" s="1495"/>
      <c r="I104" s="1495"/>
      <c r="J104" s="1495"/>
      <c r="K104" s="1495"/>
      <c r="L104" s="1495"/>
      <c r="M104" s="1495"/>
      <c r="N104" s="1421"/>
      <c r="O104" s="1509"/>
      <c r="P104" s="1501"/>
      <c r="Q104" s="1491"/>
      <c r="R104" s="1491"/>
      <c r="S104" s="1501"/>
      <c r="T104" s="1501"/>
      <c r="U104" s="1501"/>
    </row>
    <row r="105" spans="1:21" ht="14.25">
      <c r="A105" s="1491"/>
      <c r="B105" s="1538"/>
      <c r="C105" s="1492"/>
      <c r="D105" s="1493"/>
      <c r="E105" s="1421"/>
      <c r="F105" s="1523"/>
      <c r="G105" s="1494"/>
      <c r="H105" s="1495"/>
      <c r="I105" s="1495"/>
      <c r="J105" s="1495"/>
      <c r="K105" s="1495"/>
      <c r="L105" s="1495"/>
      <c r="M105" s="1495"/>
      <c r="N105" s="1421"/>
      <c r="O105" s="1509"/>
      <c r="P105" s="1501"/>
      <c r="Q105" s="1491"/>
      <c r="R105" s="1491"/>
      <c r="S105" s="1501"/>
      <c r="T105" s="1501"/>
      <c r="U105" s="1501"/>
    </row>
    <row r="106" spans="1:21" ht="14.25">
      <c r="A106" s="1491"/>
      <c r="B106" s="1538"/>
      <c r="C106" s="1492"/>
      <c r="D106" s="1493"/>
      <c r="E106" s="1421"/>
      <c r="F106" s="1523"/>
      <c r="G106" s="1494"/>
      <c r="H106" s="1495"/>
      <c r="I106" s="1495"/>
      <c r="J106" s="1495"/>
      <c r="K106" s="1495"/>
      <c r="L106" s="1495"/>
      <c r="M106" s="1495"/>
      <c r="N106" s="1421"/>
      <c r="O106" s="1509"/>
      <c r="P106" s="1501"/>
      <c r="Q106" s="1491"/>
      <c r="R106" s="1491"/>
      <c r="S106" s="1501"/>
      <c r="T106" s="1501"/>
      <c r="U106" s="1501"/>
    </row>
    <row r="107" spans="1:21" ht="14.25">
      <c r="A107" s="1491"/>
      <c r="B107" s="1538"/>
      <c r="C107" s="1492"/>
      <c r="D107" s="1493"/>
      <c r="E107" s="1421"/>
      <c r="F107" s="1523"/>
      <c r="G107" s="1494"/>
      <c r="H107" s="1495"/>
      <c r="I107" s="1495"/>
      <c r="J107" s="1495"/>
      <c r="K107" s="1495"/>
      <c r="L107" s="1495"/>
      <c r="M107" s="1495"/>
      <c r="N107" s="1421"/>
      <c r="O107" s="1509"/>
      <c r="P107" s="1501"/>
      <c r="Q107" s="1491"/>
      <c r="R107" s="1491"/>
      <c r="S107" s="1501"/>
      <c r="T107" s="1501"/>
      <c r="U107" s="1501"/>
    </row>
    <row r="108" spans="1:21" ht="14.25">
      <c r="A108" s="1491"/>
      <c r="B108" s="1538"/>
      <c r="C108" s="1492"/>
      <c r="D108" s="1493"/>
      <c r="E108" s="1421"/>
      <c r="F108" s="1523"/>
      <c r="G108" s="1494"/>
      <c r="H108" s="1495"/>
      <c r="I108" s="1495"/>
      <c r="J108" s="1495"/>
      <c r="K108" s="1495"/>
      <c r="L108" s="1495"/>
      <c r="M108" s="1495"/>
      <c r="N108" s="1421"/>
      <c r="O108" s="1509"/>
      <c r="P108" s="1501"/>
      <c r="Q108" s="1491"/>
      <c r="R108" s="1491"/>
      <c r="S108" s="1501"/>
      <c r="T108" s="1501"/>
      <c r="U108" s="1501"/>
    </row>
    <row r="109" spans="1:21" ht="14.25">
      <c r="A109" s="1491"/>
      <c r="B109" s="1538"/>
      <c r="C109" s="1492"/>
      <c r="D109" s="1493"/>
      <c r="E109" s="1421"/>
      <c r="F109" s="1523"/>
      <c r="G109" s="1494"/>
      <c r="H109" s="1495"/>
      <c r="I109" s="1495"/>
      <c r="J109" s="1495"/>
      <c r="K109" s="1495"/>
      <c r="L109" s="1495"/>
      <c r="M109" s="1495"/>
      <c r="N109" s="1421"/>
      <c r="O109" s="1509"/>
      <c r="P109" s="1501"/>
      <c r="Q109" s="1491"/>
      <c r="R109" s="1491"/>
      <c r="S109" s="1501"/>
      <c r="T109" s="1501"/>
      <c r="U109" s="1501"/>
    </row>
    <row r="110" spans="1:21" ht="14.25">
      <c r="A110" s="1491"/>
      <c r="B110" s="1538"/>
      <c r="C110" s="1492"/>
      <c r="D110" s="1493"/>
      <c r="E110" s="1421"/>
      <c r="F110" s="1523"/>
      <c r="G110" s="1494"/>
      <c r="H110" s="1495"/>
      <c r="I110" s="1495"/>
      <c r="J110" s="1495"/>
      <c r="K110" s="1495"/>
      <c r="L110" s="1495"/>
      <c r="M110" s="1495"/>
      <c r="N110" s="1421"/>
      <c r="O110" s="1509"/>
      <c r="P110" s="1501"/>
      <c r="Q110" s="1491"/>
      <c r="R110" s="1491"/>
      <c r="S110" s="1501"/>
      <c r="T110" s="1501"/>
      <c r="U110" s="1501"/>
    </row>
    <row r="111" spans="1:21" ht="14.25">
      <c r="A111" s="1491"/>
      <c r="B111" s="1538"/>
      <c r="C111" s="1492"/>
      <c r="D111" s="1493"/>
      <c r="E111" s="1421"/>
      <c r="F111" s="1523"/>
      <c r="G111" s="1494"/>
      <c r="H111" s="1495"/>
      <c r="I111" s="1495"/>
      <c r="J111" s="1495"/>
      <c r="K111" s="1495"/>
      <c r="L111" s="1495"/>
      <c r="M111" s="1495"/>
      <c r="N111" s="1421"/>
      <c r="O111" s="1509"/>
      <c r="P111" s="1501"/>
      <c r="Q111" s="1491"/>
      <c r="R111" s="1491"/>
      <c r="S111" s="1501"/>
      <c r="T111" s="1501"/>
      <c r="U111" s="1501"/>
    </row>
    <row r="112" spans="1:21" ht="14.25">
      <c r="A112" s="1491"/>
      <c r="B112" s="1538"/>
      <c r="C112" s="1492"/>
      <c r="D112" s="1493"/>
      <c r="E112" s="1421"/>
      <c r="F112" s="1523"/>
      <c r="G112" s="1494"/>
      <c r="H112" s="1495"/>
      <c r="I112" s="1495"/>
      <c r="J112" s="1495"/>
      <c r="K112" s="1495"/>
      <c r="L112" s="1495"/>
      <c r="M112" s="1495"/>
      <c r="N112" s="1421"/>
      <c r="O112" s="1509"/>
      <c r="P112" s="1501"/>
      <c r="Q112" s="1491"/>
      <c r="R112" s="1491"/>
      <c r="S112" s="1501"/>
      <c r="T112" s="1501"/>
      <c r="U112" s="1501"/>
    </row>
    <row r="113" spans="1:21" ht="14.25">
      <c r="A113" s="1491"/>
      <c r="B113" s="1538"/>
      <c r="C113" s="1492"/>
      <c r="D113" s="1493"/>
      <c r="E113" s="1421"/>
      <c r="F113" s="1523"/>
      <c r="G113" s="1494"/>
      <c r="H113" s="1495"/>
      <c r="I113" s="1495"/>
      <c r="J113" s="1495"/>
      <c r="K113" s="1495"/>
      <c r="L113" s="1495"/>
      <c r="M113" s="1495"/>
      <c r="N113" s="1421"/>
      <c r="O113" s="1509"/>
      <c r="P113" s="1501"/>
      <c r="Q113" s="1491"/>
      <c r="R113" s="1491"/>
      <c r="S113" s="1501"/>
      <c r="T113" s="1501"/>
      <c r="U113" s="1501"/>
    </row>
    <row r="114" spans="1:21" ht="14.25">
      <c r="A114" s="1491"/>
      <c r="B114" s="1538"/>
      <c r="C114" s="1492"/>
      <c r="D114" s="1493"/>
      <c r="E114" s="1421"/>
      <c r="F114" s="1523"/>
      <c r="G114" s="1494"/>
      <c r="H114" s="1495"/>
      <c r="I114" s="1495"/>
      <c r="J114" s="1495"/>
      <c r="K114" s="1495"/>
      <c r="L114" s="1495"/>
      <c r="M114" s="1495"/>
      <c r="N114" s="1421"/>
      <c r="O114" s="1509"/>
      <c r="P114" s="1501"/>
      <c r="Q114" s="1491"/>
      <c r="R114" s="1491"/>
      <c r="S114" s="1501"/>
      <c r="T114" s="1501"/>
      <c r="U114" s="1501"/>
    </row>
    <row r="115" spans="1:21" ht="14.25">
      <c r="A115" s="1491"/>
      <c r="B115" s="1538"/>
      <c r="C115" s="1492"/>
      <c r="D115" s="1493"/>
      <c r="E115" s="1421"/>
      <c r="F115" s="1523"/>
      <c r="G115" s="1494"/>
      <c r="H115" s="1495"/>
      <c r="I115" s="1495"/>
      <c r="J115" s="1495"/>
      <c r="K115" s="1495"/>
      <c r="L115" s="1495"/>
      <c r="M115" s="1495"/>
      <c r="N115" s="1421"/>
      <c r="O115" s="1509"/>
      <c r="P115" s="1501"/>
      <c r="Q115" s="1491"/>
      <c r="R115" s="1491"/>
      <c r="S115" s="1501"/>
      <c r="T115" s="1501"/>
      <c r="U115" s="1501"/>
    </row>
    <row r="116" spans="1:21" ht="14.25">
      <c r="A116" s="1491"/>
      <c r="B116" s="1538"/>
      <c r="C116" s="1492"/>
      <c r="D116" s="1493"/>
      <c r="E116" s="1421"/>
      <c r="F116" s="1523"/>
      <c r="G116" s="1494"/>
      <c r="H116" s="1495"/>
      <c r="I116" s="1495"/>
      <c r="J116" s="1495"/>
      <c r="K116" s="1495"/>
      <c r="L116" s="1495"/>
      <c r="M116" s="1495"/>
      <c r="N116" s="1421"/>
      <c r="O116" s="1509"/>
      <c r="P116" s="1501"/>
      <c r="Q116" s="1491"/>
      <c r="R116" s="1491"/>
      <c r="S116" s="1501"/>
      <c r="T116" s="1501"/>
      <c r="U116" s="1501"/>
    </row>
    <row r="117" spans="1:21" ht="14.25">
      <c r="A117" s="1491"/>
      <c r="B117" s="1538"/>
      <c r="C117" s="1492"/>
      <c r="D117" s="1493"/>
      <c r="E117" s="1421"/>
      <c r="F117" s="1523"/>
      <c r="G117" s="1494"/>
      <c r="H117" s="1495"/>
      <c r="I117" s="1495"/>
      <c r="J117" s="1495"/>
      <c r="K117" s="1495"/>
      <c r="L117" s="1495"/>
      <c r="M117" s="1495"/>
      <c r="N117" s="1421"/>
      <c r="O117" s="1509"/>
      <c r="P117" s="1501"/>
      <c r="Q117" s="1491"/>
      <c r="R117" s="1491"/>
      <c r="S117" s="1501"/>
      <c r="T117" s="1501"/>
      <c r="U117" s="1501"/>
    </row>
    <row r="118" spans="1:21" ht="14.25">
      <c r="A118" s="1491"/>
      <c r="B118" s="1538"/>
      <c r="C118" s="1492"/>
      <c r="D118" s="1493"/>
      <c r="E118" s="1421"/>
      <c r="F118" s="1523"/>
      <c r="G118" s="1494"/>
      <c r="H118" s="1495"/>
      <c r="I118" s="1495"/>
      <c r="J118" s="1495"/>
      <c r="K118" s="1495"/>
      <c r="L118" s="1495"/>
      <c r="M118" s="1495"/>
      <c r="N118" s="1421"/>
      <c r="O118" s="1509"/>
      <c r="P118" s="1501"/>
      <c r="Q118" s="1491"/>
      <c r="R118" s="1491"/>
      <c r="S118" s="1501"/>
      <c r="T118" s="1501"/>
      <c r="U118" s="1501"/>
    </row>
    <row r="119" spans="1:21" ht="14.25">
      <c r="A119" s="1491"/>
      <c r="B119" s="1538"/>
      <c r="C119" s="1492"/>
      <c r="D119" s="1493"/>
      <c r="E119" s="1421"/>
      <c r="F119" s="1523"/>
      <c r="G119" s="1494"/>
      <c r="H119" s="1495"/>
      <c r="I119" s="1495"/>
      <c r="J119" s="1495"/>
      <c r="K119" s="1495"/>
      <c r="L119" s="1495"/>
      <c r="M119" s="1495"/>
      <c r="N119" s="1421"/>
      <c r="O119" s="1509"/>
      <c r="P119" s="1501"/>
      <c r="Q119" s="1491"/>
      <c r="R119" s="1491"/>
      <c r="S119" s="1501"/>
      <c r="T119" s="1501"/>
      <c r="U119" s="1501"/>
    </row>
    <row r="120" spans="1:21" ht="14.25">
      <c r="A120" s="1491"/>
      <c r="B120" s="1538"/>
      <c r="C120" s="1492"/>
      <c r="D120" s="1493"/>
      <c r="E120" s="1421"/>
      <c r="F120" s="1523"/>
      <c r="G120" s="1494"/>
      <c r="H120" s="1495"/>
      <c r="I120" s="1495"/>
      <c r="J120" s="1495"/>
      <c r="K120" s="1495"/>
      <c r="L120" s="1495"/>
      <c r="M120" s="1495"/>
      <c r="N120" s="1421"/>
      <c r="O120" s="1509"/>
      <c r="P120" s="1501"/>
      <c r="Q120" s="1491"/>
      <c r="R120" s="1491"/>
      <c r="S120" s="1501"/>
      <c r="T120" s="1501"/>
      <c r="U120" s="1501"/>
    </row>
    <row r="121" spans="1:21" ht="14.25">
      <c r="A121" s="1491"/>
      <c r="B121" s="1538"/>
      <c r="C121" s="1492"/>
      <c r="D121" s="1493"/>
      <c r="E121" s="1421"/>
      <c r="F121" s="1523"/>
      <c r="G121" s="1494"/>
      <c r="H121" s="1495"/>
      <c r="I121" s="1495"/>
      <c r="J121" s="1495"/>
      <c r="K121" s="1495"/>
      <c r="L121" s="1495"/>
      <c r="M121" s="1495"/>
      <c r="N121" s="1421"/>
      <c r="O121" s="1509"/>
      <c r="P121" s="1501"/>
      <c r="Q121" s="1491"/>
      <c r="R121" s="1491"/>
      <c r="S121" s="1501"/>
      <c r="T121" s="1501"/>
      <c r="U121" s="1501"/>
    </row>
    <row r="122" spans="1:21" ht="14.25">
      <c r="A122" s="1491"/>
      <c r="B122" s="1538"/>
      <c r="C122" s="1492"/>
      <c r="D122" s="1493"/>
      <c r="E122" s="1421"/>
      <c r="F122" s="1523"/>
      <c r="G122" s="1494"/>
      <c r="H122" s="1495"/>
      <c r="I122" s="1495"/>
      <c r="J122" s="1495"/>
      <c r="K122" s="1495"/>
      <c r="L122" s="1495"/>
      <c r="M122" s="1495"/>
      <c r="N122" s="1421"/>
      <c r="O122" s="1509"/>
      <c r="P122" s="1501"/>
      <c r="Q122" s="1491"/>
      <c r="R122" s="1491"/>
      <c r="S122" s="1501"/>
      <c r="T122" s="1501"/>
      <c r="U122" s="1501"/>
    </row>
    <row r="123" spans="1:21" ht="14.25">
      <c r="A123" s="1491"/>
      <c r="B123" s="1538"/>
      <c r="C123" s="1492"/>
      <c r="D123" s="1493"/>
      <c r="E123" s="1421"/>
      <c r="F123" s="1523"/>
      <c r="G123" s="1494"/>
      <c r="H123" s="1495"/>
      <c r="I123" s="1495"/>
      <c r="J123" s="1495"/>
      <c r="K123" s="1495"/>
      <c r="L123" s="1495"/>
      <c r="M123" s="1495"/>
      <c r="N123" s="1421"/>
      <c r="O123" s="1509"/>
      <c r="P123" s="1501"/>
      <c r="Q123" s="1491"/>
      <c r="R123" s="1491"/>
      <c r="S123" s="1501"/>
      <c r="T123" s="1501"/>
      <c r="U123" s="1501"/>
    </row>
    <row r="124" spans="1:21" ht="14.25">
      <c r="A124" s="1491"/>
      <c r="B124" s="1538"/>
      <c r="C124" s="1492"/>
      <c r="D124" s="1493"/>
      <c r="E124" s="1421"/>
      <c r="F124" s="1523"/>
      <c r="G124" s="1494"/>
      <c r="H124" s="1495"/>
      <c r="I124" s="1495"/>
      <c r="J124" s="1495"/>
      <c r="K124" s="1495"/>
      <c r="L124" s="1495"/>
      <c r="M124" s="1495"/>
      <c r="N124" s="1421"/>
      <c r="O124" s="1509"/>
      <c r="P124" s="1501"/>
      <c r="Q124" s="1491"/>
      <c r="R124" s="1491"/>
      <c r="S124" s="1501"/>
      <c r="T124" s="1501"/>
      <c r="U124" s="1501"/>
    </row>
    <row r="125" spans="1:21" ht="14.25">
      <c r="A125" s="1491"/>
      <c r="B125" s="1538"/>
      <c r="C125" s="1492"/>
      <c r="D125" s="1493"/>
      <c r="E125" s="1421"/>
      <c r="F125" s="1523"/>
      <c r="G125" s="1494"/>
      <c r="H125" s="1495"/>
      <c r="I125" s="1495"/>
      <c r="J125" s="1495"/>
      <c r="K125" s="1495"/>
      <c r="L125" s="1495"/>
      <c r="M125" s="1495"/>
      <c r="N125" s="1421"/>
      <c r="O125" s="1509"/>
      <c r="P125" s="1501"/>
      <c r="Q125" s="1491"/>
      <c r="R125" s="1491"/>
      <c r="S125" s="1501"/>
      <c r="T125" s="1501"/>
      <c r="U125" s="1501"/>
    </row>
    <row r="126" spans="1:21" ht="14.25">
      <c r="A126" s="1491"/>
      <c r="B126" s="1538"/>
      <c r="C126" s="1492"/>
      <c r="D126" s="1493"/>
      <c r="E126" s="1421"/>
      <c r="F126" s="1523"/>
      <c r="G126" s="1494"/>
      <c r="H126" s="1495"/>
      <c r="I126" s="1495"/>
      <c r="J126" s="1495"/>
      <c r="K126" s="1495"/>
      <c r="L126" s="1495"/>
      <c r="M126" s="1495"/>
      <c r="N126" s="1421"/>
      <c r="O126" s="1509"/>
      <c r="P126" s="1501"/>
      <c r="Q126" s="1491"/>
      <c r="R126" s="1491"/>
      <c r="S126" s="1501"/>
      <c r="T126" s="1501"/>
      <c r="U126" s="1501"/>
    </row>
    <row r="127" spans="1:21" ht="14.25">
      <c r="A127" s="1491"/>
      <c r="B127" s="1538"/>
      <c r="C127" s="1492"/>
      <c r="D127" s="1493"/>
      <c r="E127" s="1421"/>
      <c r="F127" s="1523"/>
      <c r="G127" s="1494"/>
      <c r="H127" s="1495"/>
      <c r="I127" s="1495"/>
      <c r="J127" s="1495"/>
      <c r="K127" s="1495"/>
      <c r="L127" s="1495"/>
      <c r="M127" s="1495"/>
      <c r="N127" s="1421"/>
      <c r="O127" s="1509"/>
      <c r="P127" s="1501"/>
      <c r="Q127" s="1491"/>
      <c r="R127" s="1491"/>
      <c r="S127" s="1501"/>
      <c r="T127" s="1501"/>
      <c r="U127" s="1501"/>
    </row>
    <row r="128" spans="1:21" ht="14.25">
      <c r="A128" s="1491"/>
      <c r="B128" s="1538"/>
      <c r="C128" s="1492"/>
      <c r="D128" s="1493"/>
      <c r="E128" s="1421"/>
      <c r="F128" s="1523"/>
      <c r="G128" s="1494"/>
      <c r="H128" s="1495"/>
      <c r="I128" s="1495"/>
      <c r="J128" s="1495"/>
      <c r="K128" s="1495"/>
      <c r="L128" s="1495"/>
      <c r="M128" s="1495"/>
      <c r="N128" s="1421"/>
      <c r="O128" s="1509"/>
      <c r="P128" s="1501"/>
      <c r="Q128" s="1491"/>
      <c r="R128" s="1491"/>
      <c r="S128" s="1501"/>
      <c r="T128" s="1501"/>
      <c r="U128" s="1501"/>
    </row>
    <row r="129" spans="1:21" ht="14.25">
      <c r="A129" s="1491"/>
      <c r="B129" s="1538"/>
      <c r="C129" s="1492"/>
      <c r="D129" s="1493"/>
      <c r="E129" s="1421"/>
      <c r="F129" s="1523"/>
      <c r="G129" s="1494"/>
      <c r="H129" s="1495"/>
      <c r="I129" s="1495"/>
      <c r="J129" s="1495"/>
      <c r="K129" s="1495"/>
      <c r="L129" s="1495"/>
      <c r="M129" s="1495"/>
      <c r="N129" s="1421"/>
      <c r="O129" s="1509"/>
      <c r="P129" s="1501"/>
      <c r="Q129" s="1491"/>
      <c r="R129" s="1491"/>
      <c r="S129" s="1501"/>
      <c r="T129" s="1501"/>
      <c r="U129" s="1501"/>
    </row>
    <row r="130" spans="1:21" ht="14.25">
      <c r="A130" s="1491"/>
      <c r="B130" s="1538"/>
      <c r="C130" s="1492"/>
      <c r="D130" s="1493"/>
      <c r="E130" s="1421"/>
      <c r="F130" s="1523"/>
      <c r="G130" s="1494"/>
      <c r="H130" s="1495"/>
      <c r="I130" s="1495"/>
      <c r="J130" s="1495"/>
      <c r="K130" s="1495"/>
      <c r="L130" s="1495"/>
      <c r="M130" s="1495"/>
      <c r="N130" s="1421"/>
      <c r="O130" s="1509"/>
      <c r="P130" s="1501"/>
      <c r="Q130" s="1491"/>
      <c r="R130" s="1491"/>
      <c r="S130" s="1501"/>
      <c r="T130" s="1501"/>
      <c r="U130" s="1501"/>
    </row>
    <row r="131" spans="1:21" ht="14.25" customHeight="1">
      <c r="A131" s="1491"/>
      <c r="B131" s="1538"/>
      <c r="C131" s="1492"/>
      <c r="D131" s="1493"/>
      <c r="E131" s="1421"/>
      <c r="F131" s="1523"/>
      <c r="G131" s="1494"/>
      <c r="H131" s="1495"/>
      <c r="I131" s="1495"/>
      <c r="J131" s="1495"/>
      <c r="K131" s="1495"/>
      <c r="L131" s="1495"/>
      <c r="M131" s="1495"/>
      <c r="N131" s="1421"/>
      <c r="O131" s="1509"/>
      <c r="P131" s="1501"/>
      <c r="Q131" s="1491"/>
      <c r="R131" s="1491"/>
      <c r="S131" s="1501"/>
      <c r="T131" s="1501"/>
      <c r="U131" s="1501"/>
    </row>
    <row r="132" spans="1:21" ht="14.25">
      <c r="A132" s="1491"/>
      <c r="B132" s="1538"/>
      <c r="C132" s="1492"/>
      <c r="D132" s="1493"/>
      <c r="E132" s="1421"/>
      <c r="F132" s="1523"/>
      <c r="G132" s="1494"/>
      <c r="H132" s="1495"/>
      <c r="I132" s="1495"/>
      <c r="J132" s="1495"/>
      <c r="K132" s="1495"/>
      <c r="L132" s="1495"/>
      <c r="M132" s="1495"/>
      <c r="N132" s="1421"/>
      <c r="O132" s="1509"/>
      <c r="P132" s="1501"/>
      <c r="Q132" s="1491"/>
      <c r="R132" s="1491"/>
      <c r="S132" s="1501"/>
      <c r="T132" s="1501"/>
      <c r="U132" s="1501"/>
    </row>
    <row r="133" spans="1:21" ht="14.25">
      <c r="A133" s="1491"/>
      <c r="B133" s="1538"/>
      <c r="C133" s="1492"/>
      <c r="D133" s="1493"/>
      <c r="E133" s="1421"/>
      <c r="F133" s="1523"/>
      <c r="G133" s="1494"/>
      <c r="H133" s="1495"/>
      <c r="I133" s="1495"/>
      <c r="J133" s="1495"/>
      <c r="K133" s="1495"/>
      <c r="L133" s="1495"/>
      <c r="M133" s="1495"/>
      <c r="N133" s="1421"/>
      <c r="O133" s="1509"/>
      <c r="P133" s="1501"/>
      <c r="Q133" s="1491"/>
      <c r="R133" s="1491"/>
      <c r="S133" s="1501"/>
      <c r="T133" s="1501"/>
      <c r="U133" s="1501"/>
    </row>
    <row r="134" spans="1:21" ht="14.25">
      <c r="A134" s="1491"/>
      <c r="B134" s="1538"/>
      <c r="C134" s="1492"/>
      <c r="D134" s="1493"/>
      <c r="E134" s="1421"/>
      <c r="F134" s="1523"/>
      <c r="G134" s="1494"/>
      <c r="H134" s="1495"/>
      <c r="I134" s="1495"/>
      <c r="J134" s="1495"/>
      <c r="K134" s="1495"/>
      <c r="L134" s="1495"/>
      <c r="M134" s="1495"/>
      <c r="N134" s="1421"/>
      <c r="O134" s="1509"/>
      <c r="P134" s="1501"/>
      <c r="Q134" s="1491"/>
      <c r="R134" s="1491"/>
      <c r="S134" s="1501"/>
      <c r="T134" s="1501"/>
      <c r="U134" s="1501"/>
    </row>
    <row r="135" spans="1:21" ht="14.25">
      <c r="A135" s="1491"/>
      <c r="B135" s="1538"/>
      <c r="C135" s="1492"/>
      <c r="D135" s="1493"/>
      <c r="E135" s="1421"/>
      <c r="F135" s="1523"/>
      <c r="G135" s="1494"/>
      <c r="H135" s="1495"/>
      <c r="I135" s="1495"/>
      <c r="J135" s="1495"/>
      <c r="K135" s="1495"/>
      <c r="L135" s="1495"/>
      <c r="M135" s="1495"/>
      <c r="N135" s="1421"/>
      <c r="O135" s="1509"/>
      <c r="P135" s="1501"/>
      <c r="Q135" s="1491"/>
      <c r="R135" s="1491"/>
      <c r="S135" s="1501"/>
      <c r="T135" s="1501"/>
      <c r="U135" s="1501"/>
    </row>
    <row r="136" spans="1:21" ht="14.25">
      <c r="A136" s="1491"/>
      <c r="B136" s="1538"/>
      <c r="C136" s="1492"/>
      <c r="D136" s="1493"/>
      <c r="E136" s="1421"/>
      <c r="F136" s="1523"/>
      <c r="G136" s="1494"/>
      <c r="H136" s="1495"/>
      <c r="I136" s="1495"/>
      <c r="J136" s="1495"/>
      <c r="K136" s="1495"/>
      <c r="L136" s="1495"/>
      <c r="M136" s="1495"/>
      <c r="N136" s="1421"/>
      <c r="O136" s="1509"/>
      <c r="P136" s="1501"/>
      <c r="Q136" s="1491"/>
      <c r="R136" s="1491"/>
      <c r="S136" s="1501"/>
      <c r="T136" s="1501"/>
      <c r="U136" s="1501"/>
    </row>
    <row r="137" spans="1:21" ht="14.25">
      <c r="A137" s="1491"/>
      <c r="B137" s="1538"/>
      <c r="C137" s="1492"/>
      <c r="D137" s="1493"/>
      <c r="E137" s="1421"/>
      <c r="F137" s="1523"/>
      <c r="G137" s="1494"/>
      <c r="H137" s="1495"/>
      <c r="I137" s="1495"/>
      <c r="J137" s="1495"/>
      <c r="K137" s="1495"/>
      <c r="L137" s="1495"/>
      <c r="M137" s="1495"/>
      <c r="N137" s="1421"/>
      <c r="O137" s="1509"/>
      <c r="P137" s="1501"/>
      <c r="Q137" s="1491"/>
      <c r="R137" s="1491"/>
      <c r="S137" s="1501"/>
      <c r="T137" s="1501"/>
      <c r="U137" s="1501"/>
    </row>
    <row r="138" spans="1:21" ht="14.25">
      <c r="A138" s="1491"/>
      <c r="B138" s="1538"/>
      <c r="C138" s="1492"/>
      <c r="D138" s="1493"/>
      <c r="E138" s="1421"/>
      <c r="F138" s="1523"/>
      <c r="G138" s="1494"/>
      <c r="H138" s="1495"/>
      <c r="I138" s="1495"/>
      <c r="J138" s="1495"/>
      <c r="K138" s="1495"/>
      <c r="L138" s="1495"/>
      <c r="M138" s="1495"/>
      <c r="N138" s="1421"/>
      <c r="O138" s="1509"/>
      <c r="P138" s="1501"/>
      <c r="Q138" s="1491"/>
      <c r="R138" s="1491"/>
      <c r="S138" s="1501"/>
      <c r="T138" s="1501"/>
      <c r="U138" s="1501"/>
    </row>
    <row r="139" spans="1:21" ht="14.25">
      <c r="A139" s="1491"/>
      <c r="B139" s="1538"/>
      <c r="C139" s="1492"/>
      <c r="D139" s="1493"/>
      <c r="E139" s="1421"/>
      <c r="F139" s="1523"/>
      <c r="G139" s="1494"/>
      <c r="H139" s="1495"/>
      <c r="I139" s="1495"/>
      <c r="J139" s="1495"/>
      <c r="K139" s="1495"/>
      <c r="L139" s="1495"/>
      <c r="M139" s="1495"/>
      <c r="N139" s="1421"/>
      <c r="O139" s="1509"/>
      <c r="P139" s="1501"/>
      <c r="Q139" s="1491"/>
      <c r="R139" s="1491"/>
      <c r="S139" s="1501"/>
      <c r="T139" s="1501"/>
      <c r="U139" s="1501"/>
    </row>
    <row r="140" spans="1:21" ht="14.25">
      <c r="A140" s="1491"/>
      <c r="B140" s="1538"/>
      <c r="C140" s="1492"/>
      <c r="D140" s="1493"/>
      <c r="E140" s="1421"/>
      <c r="F140" s="1523"/>
      <c r="G140" s="1494"/>
      <c r="H140" s="1495"/>
      <c r="I140" s="1495"/>
      <c r="J140" s="1495"/>
      <c r="K140" s="1495"/>
      <c r="L140" s="1495"/>
      <c r="M140" s="1495"/>
      <c r="N140" s="1421"/>
      <c r="O140" s="1509"/>
      <c r="P140" s="1501"/>
      <c r="Q140" s="1491"/>
      <c r="R140" s="1491"/>
      <c r="S140" s="1501"/>
      <c r="T140" s="1501"/>
      <c r="U140" s="1501"/>
    </row>
    <row r="141" spans="1:21" ht="14.25">
      <c r="A141" s="1491"/>
      <c r="B141" s="1538"/>
      <c r="C141" s="1492"/>
      <c r="D141" s="1493"/>
      <c r="E141" s="1421"/>
      <c r="F141" s="1523"/>
      <c r="G141" s="1494"/>
      <c r="H141" s="1495"/>
      <c r="I141" s="1495"/>
      <c r="J141" s="1495"/>
      <c r="K141" s="1495"/>
      <c r="L141" s="1495"/>
      <c r="M141" s="1495"/>
      <c r="N141" s="1421"/>
      <c r="O141" s="1509"/>
      <c r="P141" s="1501"/>
      <c r="Q141" s="1491"/>
      <c r="R141" s="1491"/>
      <c r="S141" s="1501"/>
      <c r="T141" s="1501"/>
      <c r="U141" s="1501"/>
    </row>
    <row r="142" spans="1:21" ht="14.25">
      <c r="A142" s="1491"/>
      <c r="B142" s="1538"/>
      <c r="C142" s="1492"/>
      <c r="D142" s="1493"/>
      <c r="E142" s="1421"/>
      <c r="F142" s="1523"/>
      <c r="G142" s="1494"/>
      <c r="H142" s="1495"/>
      <c r="I142" s="1495"/>
      <c r="J142" s="1495"/>
      <c r="K142" s="1495"/>
      <c r="L142" s="1495"/>
      <c r="M142" s="1495"/>
      <c r="N142" s="1421"/>
      <c r="O142" s="1509"/>
      <c r="P142" s="1501"/>
      <c r="Q142" s="1491"/>
      <c r="R142" s="1491"/>
      <c r="S142" s="1501"/>
      <c r="T142" s="1501"/>
      <c r="U142" s="1501"/>
    </row>
    <row r="143" spans="1:21" ht="14.25">
      <c r="A143" s="1491"/>
      <c r="B143" s="1538"/>
      <c r="C143" s="1492"/>
      <c r="D143" s="1493"/>
      <c r="E143" s="1421"/>
      <c r="F143" s="1523"/>
      <c r="G143" s="1494"/>
      <c r="H143" s="1495"/>
      <c r="I143" s="1495"/>
      <c r="J143" s="1495"/>
      <c r="K143" s="1495"/>
      <c r="L143" s="1495"/>
      <c r="M143" s="1495"/>
      <c r="N143" s="1421"/>
      <c r="O143" s="1509"/>
      <c r="P143" s="1501"/>
      <c r="Q143" s="1491"/>
      <c r="R143" s="1491"/>
      <c r="S143" s="1501"/>
      <c r="T143" s="1501"/>
      <c r="U143" s="1501"/>
    </row>
    <row r="144" spans="1:21" ht="14.25">
      <c r="A144" s="1491"/>
      <c r="B144" s="1538"/>
      <c r="C144" s="1492"/>
      <c r="D144" s="1493"/>
      <c r="E144" s="1421"/>
      <c r="F144" s="1523"/>
      <c r="G144" s="1494"/>
      <c r="H144" s="1495"/>
      <c r="I144" s="1495"/>
      <c r="J144" s="1495"/>
      <c r="K144" s="1495"/>
      <c r="L144" s="1495"/>
      <c r="M144" s="1495"/>
      <c r="N144" s="1421"/>
      <c r="O144" s="1509"/>
      <c r="P144" s="1501"/>
      <c r="Q144" s="1491"/>
      <c r="R144" s="1491"/>
      <c r="S144" s="1501"/>
      <c r="T144" s="1501"/>
      <c r="U144" s="1501"/>
    </row>
    <row r="145" spans="1:21" ht="14.25">
      <c r="A145" s="1491"/>
      <c r="B145" s="1538"/>
      <c r="C145" s="1492"/>
      <c r="D145" s="1493"/>
      <c r="E145" s="1421"/>
      <c r="F145" s="1523"/>
      <c r="G145" s="1494"/>
      <c r="H145" s="1495"/>
      <c r="I145" s="1495"/>
      <c r="J145" s="1495"/>
      <c r="K145" s="1495"/>
      <c r="L145" s="1495"/>
      <c r="M145" s="1495"/>
      <c r="N145" s="1421"/>
      <c r="O145" s="1509"/>
      <c r="P145" s="1501"/>
      <c r="Q145" s="1491"/>
      <c r="R145" s="1491"/>
      <c r="S145" s="1501"/>
      <c r="T145" s="1501"/>
      <c r="U145" s="1501"/>
    </row>
    <row r="146" spans="1:21" ht="14.25">
      <c r="A146" s="1491"/>
      <c r="B146" s="1538"/>
      <c r="C146" s="1492"/>
      <c r="D146" s="1493"/>
      <c r="E146" s="1421"/>
      <c r="F146" s="1523"/>
      <c r="G146" s="1494"/>
      <c r="H146" s="1495"/>
      <c r="I146" s="1495"/>
      <c r="J146" s="1495"/>
      <c r="K146" s="1495"/>
      <c r="L146" s="1495"/>
      <c r="M146" s="1495"/>
      <c r="N146" s="1421"/>
      <c r="O146" s="1509"/>
      <c r="P146" s="1501"/>
      <c r="Q146" s="1491"/>
      <c r="R146" s="1491"/>
      <c r="S146" s="1501"/>
      <c r="T146" s="1501"/>
      <c r="U146" s="1501"/>
    </row>
    <row r="147" spans="1:21" ht="15.75" customHeight="1">
      <c r="A147" s="1491"/>
      <c r="B147" s="1538"/>
      <c r="C147" s="1492"/>
      <c r="D147" s="1493"/>
      <c r="E147" s="1421"/>
      <c r="F147" s="1523"/>
      <c r="G147" s="1494"/>
      <c r="H147" s="1495"/>
      <c r="I147" s="1495"/>
      <c r="J147" s="1495"/>
      <c r="K147" s="1495"/>
      <c r="L147" s="1495"/>
      <c r="M147" s="1495"/>
      <c r="N147" s="1421"/>
      <c r="O147" s="1509"/>
      <c r="P147" s="1501"/>
      <c r="Q147" s="1491"/>
      <c r="R147" s="1491"/>
      <c r="S147" s="1501"/>
      <c r="T147" s="1501"/>
      <c r="U147" s="1501"/>
    </row>
    <row r="148" spans="1:21" ht="14.25">
      <c r="A148" s="1491"/>
      <c r="B148" s="1538"/>
      <c r="C148" s="1492"/>
      <c r="D148" s="1493"/>
      <c r="E148" s="1421"/>
      <c r="F148" s="1523"/>
      <c r="G148" s="1494"/>
      <c r="H148" s="1495"/>
      <c r="I148" s="1495"/>
      <c r="J148" s="1495"/>
      <c r="K148" s="1495"/>
      <c r="L148" s="1495"/>
      <c r="M148" s="1495"/>
      <c r="N148" s="1421"/>
      <c r="O148" s="1509"/>
      <c r="P148" s="1501"/>
      <c r="Q148" s="1491"/>
      <c r="R148" s="1491"/>
      <c r="S148" s="1501"/>
      <c r="T148" s="1501"/>
      <c r="U148" s="1501"/>
    </row>
    <row r="149" spans="1:21" ht="14.25">
      <c r="A149" s="1491"/>
      <c r="B149" s="1538"/>
      <c r="C149" s="1492"/>
      <c r="D149" s="1493"/>
      <c r="E149" s="1421"/>
      <c r="F149" s="1523"/>
      <c r="G149" s="1494"/>
      <c r="H149" s="1495"/>
      <c r="I149" s="1495"/>
      <c r="J149" s="1495"/>
      <c r="K149" s="1495"/>
      <c r="L149" s="1495"/>
      <c r="M149" s="1495"/>
      <c r="N149" s="1421"/>
      <c r="O149" s="1509"/>
      <c r="P149" s="1501"/>
      <c r="Q149" s="1491"/>
      <c r="R149" s="1491"/>
      <c r="S149" s="1501"/>
      <c r="T149" s="1501"/>
      <c r="U149" s="1501"/>
    </row>
    <row r="150" spans="1:21" ht="14.25">
      <c r="A150" s="1491"/>
      <c r="B150" s="1538"/>
      <c r="C150" s="1492"/>
      <c r="D150" s="1493"/>
      <c r="E150" s="1421"/>
      <c r="F150" s="1523"/>
      <c r="G150" s="1494"/>
      <c r="H150" s="1495"/>
      <c r="I150" s="1495"/>
      <c r="J150" s="1495"/>
      <c r="K150" s="1495"/>
      <c r="L150" s="1495"/>
      <c r="M150" s="1495"/>
      <c r="N150" s="1421"/>
      <c r="O150" s="1509"/>
      <c r="P150" s="1501"/>
      <c r="Q150" s="1491"/>
      <c r="R150" s="1491"/>
      <c r="S150" s="1501"/>
      <c r="T150" s="1501"/>
      <c r="U150" s="1501"/>
    </row>
    <row r="151" spans="1:21" ht="14.25">
      <c r="A151" s="1491"/>
      <c r="B151" s="1538"/>
      <c r="C151" s="1492"/>
      <c r="D151" s="1493"/>
      <c r="E151" s="1421"/>
      <c r="F151" s="1523"/>
      <c r="G151" s="1494"/>
      <c r="H151" s="1495"/>
      <c r="I151" s="1495"/>
      <c r="J151" s="1495"/>
      <c r="K151" s="1495"/>
      <c r="L151" s="1495"/>
      <c r="M151" s="1495"/>
      <c r="N151" s="1421"/>
      <c r="O151" s="1509"/>
      <c r="P151" s="1501"/>
      <c r="Q151" s="1491"/>
      <c r="R151" s="1491"/>
      <c r="S151" s="1501"/>
      <c r="T151" s="1501"/>
      <c r="U151" s="1501"/>
    </row>
    <row r="152" spans="1:21" ht="14.25">
      <c r="A152" s="1491"/>
      <c r="B152" s="1538"/>
      <c r="C152" s="1492"/>
      <c r="D152" s="1493"/>
      <c r="E152" s="1421"/>
      <c r="F152" s="1523"/>
      <c r="G152" s="1494"/>
      <c r="H152" s="1495"/>
      <c r="I152" s="1495"/>
      <c r="J152" s="1495"/>
      <c r="K152" s="1495"/>
      <c r="L152" s="1495"/>
      <c r="M152" s="1495"/>
      <c r="N152" s="1421"/>
      <c r="O152" s="1509"/>
      <c r="P152" s="1501"/>
      <c r="Q152" s="1491"/>
      <c r="R152" s="1491"/>
      <c r="S152" s="1501"/>
      <c r="T152" s="1501"/>
      <c r="U152" s="1501"/>
    </row>
    <row r="153" spans="1:21" ht="14.25">
      <c r="A153" s="1491"/>
      <c r="B153" s="1538"/>
      <c r="C153" s="1492"/>
      <c r="D153" s="1493"/>
      <c r="E153" s="1421"/>
      <c r="F153" s="1523"/>
      <c r="G153" s="1494"/>
      <c r="H153" s="1495"/>
      <c r="I153" s="1495"/>
      <c r="J153" s="1495"/>
      <c r="K153" s="1495"/>
      <c r="L153" s="1495"/>
      <c r="M153" s="1495"/>
      <c r="N153" s="1421"/>
      <c r="O153" s="1509"/>
      <c r="P153" s="1501"/>
      <c r="Q153" s="1491"/>
      <c r="R153" s="1491"/>
      <c r="S153" s="1501"/>
      <c r="T153" s="1501"/>
      <c r="U153" s="1501"/>
    </row>
    <row r="154" spans="1:21" ht="14.25">
      <c r="A154" s="1491"/>
      <c r="B154" s="1538"/>
      <c r="C154" s="1492"/>
      <c r="D154" s="1493"/>
      <c r="E154" s="1421"/>
      <c r="F154" s="1523"/>
      <c r="G154" s="1494"/>
      <c r="H154" s="1495"/>
      <c r="I154" s="1495"/>
      <c r="J154" s="1495"/>
      <c r="K154" s="1495"/>
      <c r="L154" s="1495"/>
      <c r="M154" s="1495"/>
      <c r="N154" s="1421"/>
      <c r="O154" s="1509"/>
      <c r="P154" s="1501"/>
      <c r="Q154" s="1491"/>
      <c r="R154" s="1491"/>
      <c r="S154" s="1501"/>
      <c r="T154" s="1501"/>
      <c r="U154" s="1501"/>
    </row>
    <row r="155" spans="1:21" ht="14.25">
      <c r="A155" s="1491"/>
      <c r="B155" s="1538"/>
      <c r="C155" s="1492"/>
      <c r="D155" s="1493"/>
      <c r="E155" s="1421"/>
      <c r="F155" s="1523"/>
      <c r="G155" s="1494"/>
      <c r="H155" s="1495"/>
      <c r="I155" s="1495"/>
      <c r="J155" s="1495"/>
      <c r="K155" s="1495"/>
      <c r="L155" s="1495"/>
      <c r="M155" s="1495"/>
      <c r="N155" s="1421"/>
      <c r="O155" s="1509"/>
      <c r="P155" s="1501"/>
      <c r="Q155" s="1491"/>
      <c r="R155" s="1491"/>
      <c r="S155" s="1501"/>
      <c r="T155" s="1501"/>
      <c r="U155" s="1501"/>
    </row>
    <row r="156" spans="1:21" ht="14.25">
      <c r="A156" s="1491"/>
      <c r="B156" s="1538"/>
      <c r="C156" s="1492"/>
      <c r="D156" s="1493"/>
      <c r="E156" s="1421"/>
      <c r="F156" s="1523"/>
      <c r="G156" s="1494"/>
      <c r="H156" s="1495"/>
      <c r="I156" s="1495"/>
      <c r="J156" s="1495"/>
      <c r="K156" s="1495"/>
      <c r="L156" s="1495"/>
      <c r="M156" s="1495"/>
      <c r="N156" s="1421"/>
      <c r="O156" s="1509"/>
      <c r="P156" s="1501"/>
      <c r="Q156" s="1491"/>
      <c r="R156" s="1491"/>
      <c r="S156" s="1501"/>
      <c r="T156" s="1501"/>
      <c r="U156" s="1501"/>
    </row>
    <row r="157" spans="1:21" ht="14.25">
      <c r="A157" s="1491"/>
      <c r="B157" s="1538"/>
      <c r="C157" s="1492"/>
      <c r="D157" s="1493"/>
      <c r="E157" s="1421"/>
      <c r="F157" s="1523"/>
      <c r="G157" s="1494"/>
      <c r="H157" s="1495"/>
      <c r="I157" s="1495"/>
      <c r="J157" s="1495"/>
      <c r="K157" s="1495"/>
      <c r="L157" s="1495"/>
      <c r="M157" s="1495"/>
      <c r="N157" s="1421"/>
      <c r="O157" s="1509"/>
      <c r="P157" s="1501"/>
      <c r="Q157" s="1491"/>
      <c r="R157" s="1491"/>
      <c r="S157" s="1501"/>
      <c r="T157" s="1501"/>
      <c r="U157" s="1501"/>
    </row>
    <row r="158" spans="1:21" ht="14.25">
      <c r="A158" s="1491"/>
      <c r="B158" s="1538"/>
      <c r="C158" s="1492"/>
      <c r="D158" s="1493"/>
      <c r="E158" s="1421"/>
      <c r="F158" s="1523"/>
      <c r="G158" s="1494"/>
      <c r="H158" s="1495"/>
      <c r="I158" s="1495"/>
      <c r="J158" s="1495"/>
      <c r="K158" s="1495"/>
      <c r="L158" s="1495"/>
      <c r="M158" s="1495"/>
      <c r="N158" s="1421"/>
      <c r="O158" s="1509"/>
      <c r="P158" s="1501"/>
      <c r="Q158" s="1491"/>
      <c r="R158" s="1491"/>
      <c r="S158" s="1501"/>
      <c r="T158" s="1501"/>
      <c r="U158" s="1501"/>
    </row>
    <row r="159" spans="1:21" ht="14.25">
      <c r="A159" s="1491"/>
      <c r="B159" s="1538"/>
      <c r="C159" s="1492"/>
      <c r="D159" s="1493"/>
      <c r="E159" s="1421"/>
      <c r="F159" s="1523"/>
      <c r="G159" s="1494"/>
      <c r="H159" s="1495"/>
      <c r="I159" s="1495"/>
      <c r="J159" s="1495"/>
      <c r="K159" s="1495"/>
      <c r="L159" s="1495"/>
      <c r="M159" s="1495"/>
      <c r="N159" s="1421"/>
      <c r="O159" s="1509"/>
      <c r="P159" s="1501"/>
      <c r="Q159" s="1491"/>
      <c r="R159" s="1491"/>
      <c r="S159" s="1501"/>
      <c r="T159" s="1501"/>
      <c r="U159" s="1501"/>
    </row>
    <row r="160" spans="1:21" ht="14.25">
      <c r="A160" s="1491"/>
      <c r="B160" s="1538"/>
      <c r="C160" s="1492"/>
      <c r="D160" s="1493"/>
      <c r="E160" s="1421"/>
      <c r="F160" s="1523"/>
      <c r="G160" s="1494"/>
      <c r="H160" s="1495"/>
      <c r="I160" s="1495"/>
      <c r="J160" s="1495"/>
      <c r="K160" s="1495"/>
      <c r="L160" s="1495"/>
      <c r="M160" s="1495"/>
      <c r="N160" s="1421"/>
      <c r="O160" s="1509"/>
      <c r="P160" s="1501"/>
      <c r="Q160" s="1491"/>
      <c r="R160" s="1491"/>
      <c r="S160" s="1501"/>
      <c r="T160" s="1501"/>
      <c r="U160" s="1501"/>
    </row>
    <row r="161" spans="1:21" ht="14.25">
      <c r="A161" s="1491"/>
      <c r="B161" s="1538"/>
      <c r="C161" s="1492"/>
      <c r="D161" s="1493"/>
      <c r="E161" s="1421"/>
      <c r="F161" s="1523"/>
      <c r="G161" s="1494"/>
      <c r="H161" s="1495"/>
      <c r="I161" s="1495"/>
      <c r="J161" s="1495"/>
      <c r="K161" s="1495"/>
      <c r="L161" s="1495"/>
      <c r="M161" s="1495"/>
      <c r="N161" s="1421"/>
      <c r="O161" s="1509"/>
      <c r="P161" s="1501"/>
      <c r="Q161" s="1491"/>
      <c r="R161" s="1491"/>
      <c r="S161" s="1501"/>
      <c r="T161" s="1501"/>
      <c r="U161" s="1501"/>
    </row>
    <row r="162" spans="1:21" ht="14.25">
      <c r="A162" s="1491"/>
      <c r="B162" s="1538"/>
      <c r="C162" s="1492"/>
      <c r="D162" s="1493"/>
      <c r="E162" s="1421"/>
      <c r="F162" s="1523"/>
      <c r="G162" s="1494"/>
      <c r="H162" s="1495"/>
      <c r="I162" s="1495"/>
      <c r="J162" s="1495"/>
      <c r="K162" s="1495"/>
      <c r="L162" s="1495"/>
      <c r="M162" s="1495"/>
      <c r="N162" s="1421"/>
      <c r="O162" s="1509"/>
      <c r="P162" s="1501"/>
      <c r="Q162" s="1491"/>
      <c r="R162" s="1491"/>
      <c r="S162" s="1501"/>
      <c r="T162" s="1501"/>
      <c r="U162" s="1501"/>
    </row>
    <row r="163" spans="1:21" ht="14.25">
      <c r="A163" s="1491"/>
      <c r="B163" s="1538"/>
      <c r="C163" s="1492"/>
      <c r="D163" s="1493"/>
      <c r="E163" s="1421"/>
      <c r="F163" s="1523"/>
      <c r="G163" s="1494"/>
      <c r="H163" s="1495"/>
      <c r="I163" s="1495"/>
      <c r="J163" s="1495"/>
      <c r="K163" s="1495"/>
      <c r="L163" s="1495"/>
      <c r="M163" s="1495"/>
      <c r="N163" s="1421"/>
      <c r="O163" s="1509"/>
      <c r="P163" s="1501"/>
      <c r="Q163" s="1491"/>
      <c r="R163" s="1491"/>
      <c r="S163" s="1501"/>
      <c r="T163" s="1501"/>
      <c r="U163" s="1501"/>
    </row>
    <row r="164" spans="1:21" ht="14.25">
      <c r="A164" s="1491"/>
      <c r="B164" s="1538"/>
      <c r="C164" s="1492"/>
      <c r="D164" s="1493"/>
      <c r="E164" s="1421"/>
      <c r="F164" s="1523"/>
      <c r="G164" s="1494"/>
      <c r="H164" s="1495"/>
      <c r="I164" s="1495"/>
      <c r="J164" s="1495"/>
      <c r="K164" s="1495"/>
      <c r="L164" s="1495"/>
      <c r="M164" s="1495"/>
      <c r="N164" s="1421"/>
      <c r="O164" s="1509"/>
      <c r="P164" s="1501"/>
      <c r="Q164" s="1491"/>
      <c r="R164" s="1491"/>
      <c r="S164" s="1501"/>
      <c r="T164" s="1501"/>
      <c r="U164" s="1501"/>
    </row>
    <row r="165" spans="1:21" ht="14.25">
      <c r="A165" s="1491"/>
      <c r="B165" s="1538"/>
      <c r="C165" s="1492"/>
      <c r="D165" s="1493"/>
      <c r="E165" s="1421"/>
      <c r="F165" s="1523"/>
      <c r="G165" s="1494"/>
      <c r="H165" s="1495"/>
      <c r="I165" s="1495"/>
      <c r="J165" s="1495"/>
      <c r="K165" s="1495"/>
      <c r="L165" s="1495"/>
      <c r="M165" s="1495"/>
      <c r="N165" s="1421"/>
      <c r="O165" s="1509"/>
      <c r="P165" s="1501"/>
      <c r="Q165" s="1491"/>
      <c r="R165" s="1491"/>
      <c r="S165" s="1501"/>
      <c r="T165" s="1501"/>
      <c r="U165" s="1501"/>
    </row>
    <row r="166" spans="1:21" ht="14.25">
      <c r="A166" s="1491"/>
      <c r="B166" s="1538"/>
      <c r="C166" s="1492"/>
      <c r="D166" s="1493"/>
      <c r="E166" s="1421"/>
      <c r="F166" s="1523"/>
      <c r="G166" s="1494"/>
      <c r="H166" s="1495"/>
      <c r="I166" s="1495"/>
      <c r="J166" s="1495"/>
      <c r="K166" s="1495"/>
      <c r="L166" s="1495"/>
      <c r="M166" s="1495"/>
      <c r="N166" s="1421"/>
      <c r="O166" s="1509"/>
      <c r="P166" s="1501"/>
      <c r="Q166" s="1491"/>
      <c r="R166" s="1491"/>
      <c r="S166" s="1501"/>
      <c r="T166" s="1501"/>
      <c r="U166" s="1501"/>
    </row>
    <row r="167" spans="1:21" ht="14.25">
      <c r="A167" s="1491"/>
      <c r="B167" s="1538"/>
      <c r="C167" s="1492"/>
      <c r="D167" s="1493"/>
      <c r="E167" s="1421"/>
      <c r="F167" s="1523"/>
      <c r="G167" s="1494"/>
      <c r="H167" s="1495"/>
      <c r="I167" s="1495"/>
      <c r="J167" s="1495"/>
      <c r="K167" s="1495"/>
      <c r="L167" s="1495"/>
      <c r="M167" s="1495"/>
      <c r="N167" s="1421"/>
      <c r="O167" s="1509"/>
      <c r="P167" s="1501"/>
      <c r="Q167" s="1491"/>
      <c r="R167" s="1491"/>
      <c r="S167" s="1501"/>
      <c r="T167" s="1501"/>
      <c r="U167" s="1501"/>
    </row>
    <row r="168" spans="1:21" ht="14.25">
      <c r="A168" s="1491"/>
      <c r="B168" s="1538"/>
      <c r="C168" s="1492"/>
      <c r="D168" s="1493"/>
      <c r="E168" s="1421"/>
      <c r="F168" s="1523"/>
      <c r="G168" s="1494"/>
      <c r="H168" s="1495"/>
      <c r="I168" s="1495"/>
      <c r="J168" s="1495"/>
      <c r="K168" s="1495"/>
      <c r="L168" s="1495"/>
      <c r="M168" s="1495"/>
      <c r="N168" s="1421"/>
      <c r="O168" s="1509"/>
      <c r="P168" s="1501"/>
      <c r="Q168" s="1491"/>
      <c r="R168" s="1491"/>
      <c r="S168" s="1501"/>
      <c r="T168" s="1501"/>
      <c r="U168" s="1501"/>
    </row>
    <row r="169" spans="1:21" ht="14.25">
      <c r="A169" s="1491"/>
      <c r="B169" s="1538"/>
      <c r="C169" s="1492"/>
      <c r="D169" s="1493"/>
      <c r="E169" s="1421"/>
      <c r="F169" s="1523"/>
      <c r="G169" s="1494"/>
      <c r="H169" s="1495"/>
      <c r="I169" s="1495"/>
      <c r="J169" s="1495"/>
      <c r="K169" s="1495"/>
      <c r="L169" s="1495"/>
      <c r="M169" s="1495"/>
      <c r="N169" s="1421"/>
      <c r="O169" s="1509"/>
      <c r="P169" s="1501"/>
      <c r="Q169" s="1491"/>
      <c r="R169" s="1491"/>
      <c r="S169" s="1501"/>
      <c r="T169" s="1501"/>
      <c r="U169" s="1501"/>
    </row>
    <row r="170" spans="1:21" ht="14.25">
      <c r="A170" s="1491"/>
      <c r="B170" s="1538"/>
      <c r="C170" s="1492"/>
      <c r="D170" s="1493"/>
      <c r="E170" s="1421"/>
      <c r="F170" s="1523"/>
      <c r="G170" s="1494"/>
      <c r="H170" s="1495"/>
      <c r="I170" s="1495"/>
      <c r="J170" s="1495"/>
      <c r="K170" s="1495"/>
      <c r="L170" s="1495"/>
      <c r="M170" s="1495"/>
      <c r="N170" s="1421"/>
      <c r="O170" s="1509"/>
      <c r="P170" s="1501"/>
      <c r="Q170" s="1491"/>
      <c r="R170" s="1491"/>
      <c r="S170" s="1501"/>
      <c r="T170" s="1501"/>
      <c r="U170" s="1501"/>
    </row>
    <row r="171" spans="1:21" ht="14.25">
      <c r="A171" s="1491"/>
      <c r="B171" s="1538"/>
      <c r="C171" s="1492"/>
      <c r="D171" s="1493"/>
      <c r="E171" s="1421"/>
      <c r="F171" s="1523"/>
      <c r="G171" s="1494"/>
      <c r="H171" s="1495"/>
      <c r="I171" s="1495"/>
      <c r="J171" s="1495"/>
      <c r="K171" s="1495"/>
      <c r="L171" s="1495"/>
      <c r="M171" s="1495"/>
      <c r="N171" s="1421"/>
      <c r="O171" s="1509"/>
      <c r="P171" s="1501"/>
      <c r="Q171" s="1491"/>
      <c r="R171" s="1491"/>
      <c r="S171" s="1501"/>
      <c r="T171" s="1501"/>
      <c r="U171" s="1501"/>
    </row>
    <row r="172" spans="1:21" ht="14.25">
      <c r="A172" s="1491"/>
      <c r="B172" s="1538"/>
      <c r="C172" s="1492"/>
      <c r="D172" s="1493"/>
      <c r="E172" s="1421"/>
      <c r="F172" s="1523"/>
      <c r="G172" s="1494"/>
      <c r="H172" s="1495"/>
      <c r="I172" s="1495"/>
      <c r="J172" s="1495"/>
      <c r="K172" s="1495"/>
      <c r="L172" s="1495"/>
      <c r="M172" s="1495"/>
      <c r="N172" s="1421"/>
      <c r="O172" s="1509"/>
      <c r="P172" s="1501"/>
      <c r="Q172" s="1491"/>
      <c r="R172" s="1491"/>
      <c r="S172" s="1501"/>
      <c r="T172" s="1501"/>
      <c r="U172" s="1501"/>
    </row>
    <row r="173" spans="1:21" ht="14.25">
      <c r="A173" s="1491"/>
      <c r="B173" s="1538"/>
      <c r="C173" s="1492"/>
      <c r="D173" s="1493"/>
      <c r="E173" s="1421"/>
      <c r="F173" s="1523"/>
      <c r="G173" s="1494"/>
      <c r="H173" s="1495"/>
      <c r="I173" s="1495"/>
      <c r="J173" s="1495"/>
      <c r="K173" s="1495"/>
      <c r="L173" s="1495"/>
      <c r="M173" s="1495"/>
      <c r="N173" s="1421"/>
      <c r="O173" s="1509"/>
      <c r="P173" s="1501"/>
      <c r="Q173" s="1491"/>
      <c r="R173" s="1491"/>
      <c r="S173" s="1501"/>
      <c r="T173" s="1501"/>
      <c r="U173" s="1501"/>
    </row>
    <row r="174" spans="1:21" ht="14.25">
      <c r="A174" s="1491"/>
      <c r="B174" s="1538"/>
      <c r="C174" s="1492"/>
      <c r="D174" s="1493"/>
      <c r="E174" s="1421"/>
      <c r="F174" s="1523"/>
      <c r="G174" s="1494"/>
      <c r="H174" s="1495"/>
      <c r="I174" s="1495"/>
      <c r="J174" s="1495"/>
      <c r="K174" s="1495"/>
      <c r="L174" s="1495"/>
      <c r="M174" s="1495"/>
      <c r="N174" s="1421"/>
      <c r="O174" s="1509"/>
      <c r="P174" s="1501"/>
      <c r="Q174" s="1491"/>
      <c r="R174" s="1491"/>
      <c r="S174" s="1501"/>
      <c r="T174" s="1501"/>
      <c r="U174" s="1501"/>
    </row>
    <row r="175" spans="1:21" ht="14.25">
      <c r="A175" s="1491"/>
      <c r="B175" s="1538"/>
      <c r="C175" s="1492"/>
      <c r="D175" s="1493"/>
      <c r="E175" s="1421"/>
      <c r="F175" s="1523"/>
      <c r="G175" s="1494"/>
      <c r="H175" s="1495"/>
      <c r="I175" s="1495"/>
      <c r="J175" s="1495"/>
      <c r="K175" s="1495"/>
      <c r="L175" s="1495"/>
      <c r="M175" s="1495"/>
      <c r="N175" s="1421"/>
      <c r="O175" s="1509"/>
      <c r="P175" s="1501"/>
      <c r="Q175" s="1491"/>
      <c r="R175" s="1491"/>
      <c r="S175" s="1501"/>
      <c r="T175" s="1501"/>
      <c r="U175" s="1501"/>
    </row>
    <row r="176" spans="1:21" ht="14.25">
      <c r="A176" s="1491"/>
      <c r="B176" s="1538"/>
      <c r="C176" s="1492"/>
      <c r="D176" s="1493"/>
      <c r="E176" s="1421"/>
      <c r="F176" s="1523"/>
      <c r="G176" s="1494"/>
      <c r="H176" s="1495"/>
      <c r="I176" s="1495"/>
      <c r="J176" s="1495"/>
      <c r="K176" s="1495"/>
      <c r="L176" s="1495"/>
      <c r="M176" s="1495"/>
      <c r="N176" s="1421"/>
      <c r="O176" s="1509"/>
      <c r="P176" s="1501"/>
      <c r="Q176" s="1491"/>
      <c r="R176" s="1491"/>
      <c r="S176" s="1501"/>
      <c r="T176" s="1501"/>
      <c r="U176" s="1501"/>
    </row>
    <row r="177" spans="1:21" ht="14.25">
      <c r="A177" s="1491"/>
      <c r="B177" s="1538"/>
      <c r="C177" s="1492"/>
      <c r="D177" s="1493"/>
      <c r="E177" s="1421"/>
      <c r="F177" s="1523"/>
      <c r="G177" s="1494"/>
      <c r="H177" s="1495"/>
      <c r="I177" s="1495"/>
      <c r="J177" s="1495"/>
      <c r="K177" s="1495"/>
      <c r="L177" s="1495"/>
      <c r="M177" s="1495"/>
      <c r="N177" s="1421"/>
      <c r="O177" s="1509"/>
      <c r="P177" s="1501"/>
      <c r="Q177" s="1491"/>
      <c r="R177" s="1491"/>
      <c r="S177" s="1501"/>
      <c r="T177" s="1501"/>
      <c r="U177" s="1501"/>
    </row>
    <row r="178" spans="1:21" ht="14.25">
      <c r="A178" s="1491"/>
      <c r="B178" s="1538"/>
      <c r="C178" s="1492"/>
      <c r="D178" s="1493"/>
      <c r="E178" s="1421"/>
      <c r="F178" s="1523"/>
      <c r="G178" s="1494"/>
      <c r="H178" s="1495"/>
      <c r="I178" s="1495"/>
      <c r="J178" s="1495"/>
      <c r="K178" s="1495"/>
      <c r="L178" s="1495"/>
      <c r="M178" s="1495"/>
      <c r="N178" s="1421"/>
      <c r="O178" s="1509"/>
      <c r="P178" s="1501"/>
      <c r="Q178" s="1491"/>
      <c r="R178" s="1491"/>
      <c r="S178" s="1501"/>
      <c r="T178" s="1501"/>
      <c r="U178" s="1501"/>
    </row>
    <row r="179" spans="1:21" ht="14.25">
      <c r="A179" s="1491"/>
      <c r="B179" s="1538"/>
      <c r="C179" s="1492"/>
      <c r="D179" s="1493"/>
      <c r="E179" s="1421"/>
      <c r="F179" s="1523"/>
      <c r="G179" s="1494"/>
      <c r="H179" s="1495"/>
      <c r="I179" s="1495"/>
      <c r="J179" s="1495"/>
      <c r="K179" s="1495"/>
      <c r="L179" s="1495"/>
      <c r="M179" s="1495"/>
      <c r="N179" s="1421"/>
      <c r="O179" s="1509"/>
      <c r="P179" s="1501"/>
      <c r="Q179" s="1491"/>
      <c r="R179" s="1491"/>
      <c r="S179" s="1501"/>
      <c r="T179" s="1501"/>
      <c r="U179" s="1501"/>
    </row>
    <row r="180" spans="1:21" ht="14.25">
      <c r="A180" s="1491"/>
      <c r="B180" s="1538"/>
      <c r="C180" s="1492"/>
      <c r="D180" s="1493"/>
      <c r="E180" s="1421"/>
      <c r="F180" s="1523"/>
      <c r="G180" s="1494"/>
      <c r="H180" s="1495"/>
      <c r="I180" s="1495"/>
      <c r="J180" s="1495"/>
      <c r="K180" s="1495"/>
      <c r="L180" s="1495"/>
      <c r="M180" s="1495"/>
      <c r="N180" s="1421"/>
      <c r="O180" s="1509"/>
      <c r="P180" s="1501"/>
      <c r="Q180" s="1491"/>
      <c r="R180" s="1491"/>
      <c r="S180" s="1501"/>
      <c r="T180" s="1501"/>
      <c r="U180" s="1501"/>
    </row>
    <row r="181" spans="1:21" ht="14.25">
      <c r="A181" s="1491"/>
      <c r="B181" s="1538"/>
      <c r="C181" s="1492"/>
      <c r="D181" s="1493"/>
      <c r="E181" s="1421"/>
      <c r="F181" s="1523"/>
      <c r="G181" s="1494"/>
      <c r="H181" s="1495"/>
      <c r="I181" s="1495"/>
      <c r="J181" s="1495"/>
      <c r="K181" s="1495"/>
      <c r="L181" s="1495"/>
      <c r="M181" s="1495"/>
      <c r="N181" s="1421"/>
      <c r="O181" s="1509"/>
      <c r="P181" s="1501"/>
      <c r="Q181" s="1491"/>
      <c r="R181" s="1491"/>
      <c r="S181" s="1501"/>
      <c r="T181" s="1501"/>
      <c r="U181" s="1501"/>
    </row>
    <row r="182" spans="1:21" ht="14.25">
      <c r="A182" s="1491"/>
      <c r="B182" s="1538"/>
      <c r="C182" s="1492"/>
      <c r="D182" s="1493"/>
      <c r="E182" s="1421"/>
      <c r="F182" s="1523"/>
      <c r="G182" s="1494"/>
      <c r="H182" s="1495"/>
      <c r="I182" s="1495"/>
      <c r="J182" s="1495"/>
      <c r="K182" s="1495"/>
      <c r="L182" s="1495"/>
      <c r="M182" s="1495"/>
      <c r="N182" s="1421"/>
      <c r="O182" s="1509"/>
      <c r="P182" s="1501"/>
      <c r="Q182" s="1491"/>
      <c r="R182" s="1491"/>
      <c r="S182" s="1501"/>
      <c r="T182" s="1501"/>
      <c r="U182" s="1501"/>
    </row>
    <row r="183" spans="1:21" ht="14.25">
      <c r="A183" s="1491"/>
      <c r="B183" s="1538"/>
      <c r="C183" s="1492"/>
      <c r="D183" s="1493"/>
      <c r="E183" s="1421"/>
      <c r="F183" s="1523"/>
      <c r="G183" s="1494"/>
      <c r="H183" s="1495"/>
      <c r="I183" s="1495"/>
      <c r="J183" s="1495"/>
      <c r="K183" s="1495"/>
      <c r="L183" s="1495"/>
      <c r="M183" s="1495"/>
      <c r="N183" s="1421"/>
      <c r="O183" s="1509"/>
      <c r="P183" s="1501"/>
      <c r="Q183" s="1491"/>
      <c r="R183" s="1491"/>
      <c r="S183" s="1501"/>
      <c r="T183" s="1501"/>
      <c r="U183" s="1501"/>
    </row>
    <row r="184" spans="1:21" ht="14.25">
      <c r="A184" s="1491"/>
      <c r="B184" s="1538"/>
      <c r="C184" s="1492"/>
      <c r="D184" s="1493"/>
      <c r="E184" s="1421"/>
      <c r="F184" s="1523"/>
      <c r="G184" s="1494"/>
      <c r="H184" s="1495"/>
      <c r="I184" s="1495"/>
      <c r="J184" s="1495"/>
      <c r="K184" s="1495"/>
      <c r="L184" s="1495"/>
      <c r="M184" s="1495"/>
      <c r="N184" s="1421"/>
      <c r="O184" s="1509"/>
      <c r="P184" s="1501"/>
      <c r="Q184" s="1491"/>
      <c r="R184" s="1491"/>
      <c r="S184" s="1501"/>
      <c r="T184" s="1501"/>
      <c r="U184" s="1501"/>
    </row>
    <row r="185" spans="1:21" ht="14.25">
      <c r="A185" s="1491"/>
      <c r="B185" s="1538"/>
      <c r="C185" s="1492"/>
      <c r="D185" s="1493"/>
      <c r="E185" s="1421"/>
      <c r="F185" s="1523"/>
      <c r="G185" s="1494"/>
      <c r="H185" s="1495"/>
      <c r="I185" s="1495"/>
      <c r="J185" s="1495"/>
      <c r="K185" s="1495"/>
      <c r="L185" s="1495"/>
      <c r="M185" s="1495"/>
      <c r="N185" s="1421"/>
      <c r="O185" s="1509"/>
      <c r="P185" s="1501"/>
      <c r="Q185" s="1491"/>
      <c r="R185" s="1491"/>
      <c r="S185" s="1501"/>
      <c r="T185" s="1501"/>
      <c r="U185" s="1501"/>
    </row>
    <row r="186" spans="1:21" ht="14.25">
      <c r="A186" s="1491"/>
      <c r="B186" s="1538"/>
      <c r="C186" s="1492"/>
      <c r="D186" s="1493"/>
      <c r="E186" s="1421"/>
      <c r="F186" s="1523"/>
      <c r="G186" s="1494"/>
      <c r="H186" s="1495"/>
      <c r="I186" s="1495"/>
      <c r="J186" s="1495"/>
      <c r="K186" s="1495"/>
      <c r="L186" s="1495"/>
      <c r="M186" s="1495"/>
      <c r="N186" s="1421"/>
      <c r="O186" s="1509"/>
      <c r="P186" s="1501"/>
      <c r="Q186" s="1491"/>
      <c r="R186" s="1491"/>
      <c r="S186" s="1501"/>
      <c r="T186" s="1501"/>
      <c r="U186" s="1501"/>
    </row>
    <row r="187" spans="1:21" ht="14.25">
      <c r="A187" s="1491"/>
      <c r="B187" s="1538"/>
      <c r="C187" s="1492"/>
      <c r="D187" s="1493"/>
      <c r="E187" s="1421"/>
      <c r="F187" s="1523"/>
      <c r="G187" s="1494"/>
      <c r="H187" s="1495"/>
      <c r="I187" s="1495"/>
      <c r="J187" s="1495"/>
      <c r="K187" s="1495"/>
      <c r="L187" s="1495"/>
      <c r="M187" s="1495"/>
      <c r="N187" s="1421"/>
      <c r="O187" s="1509"/>
      <c r="P187" s="1501"/>
      <c r="Q187" s="1491"/>
      <c r="R187" s="1491"/>
      <c r="S187" s="1501"/>
      <c r="T187" s="1501"/>
      <c r="U187" s="1501"/>
    </row>
    <row r="188" spans="1:21" ht="14.25">
      <c r="A188" s="1491"/>
      <c r="B188" s="1538"/>
      <c r="C188" s="1492"/>
      <c r="D188" s="1493"/>
      <c r="E188" s="1421"/>
      <c r="F188" s="1523"/>
      <c r="G188" s="1494"/>
      <c r="H188" s="1495"/>
      <c r="I188" s="1495"/>
      <c r="J188" s="1495"/>
      <c r="K188" s="1495"/>
      <c r="L188" s="1495"/>
      <c r="M188" s="1495"/>
      <c r="N188" s="1421"/>
      <c r="O188" s="1509"/>
      <c r="P188" s="1501"/>
      <c r="Q188" s="1491"/>
      <c r="R188" s="1491"/>
      <c r="S188" s="1501"/>
      <c r="T188" s="1501"/>
      <c r="U188" s="1501"/>
    </row>
    <row r="189" spans="1:21" ht="14.25">
      <c r="A189" s="1491"/>
      <c r="B189" s="1538"/>
      <c r="C189" s="1492"/>
      <c r="D189" s="1493"/>
      <c r="E189" s="1421"/>
      <c r="F189" s="1523"/>
      <c r="G189" s="1494"/>
      <c r="H189" s="1495"/>
      <c r="I189" s="1495"/>
      <c r="J189" s="1495"/>
      <c r="K189" s="1495"/>
      <c r="L189" s="1495"/>
      <c r="M189" s="1495"/>
      <c r="N189" s="1421"/>
      <c r="O189" s="1509"/>
      <c r="P189" s="1501"/>
      <c r="Q189" s="1491"/>
      <c r="R189" s="1491"/>
      <c r="S189" s="1501"/>
      <c r="T189" s="1501"/>
      <c r="U189" s="1501"/>
    </row>
    <row r="190" spans="1:21" ht="14.25">
      <c r="A190" s="1491"/>
      <c r="B190" s="1538"/>
      <c r="C190" s="1492"/>
      <c r="D190" s="1493"/>
      <c r="E190" s="1421"/>
      <c r="F190" s="1523"/>
      <c r="G190" s="1494"/>
      <c r="H190" s="1495"/>
      <c r="I190" s="1495"/>
      <c r="J190" s="1495"/>
      <c r="K190" s="1495"/>
      <c r="L190" s="1495"/>
      <c r="M190" s="1495"/>
      <c r="N190" s="1421"/>
      <c r="O190" s="1509"/>
      <c r="P190" s="1501"/>
      <c r="Q190" s="1491"/>
      <c r="R190" s="1491"/>
      <c r="S190" s="1501"/>
      <c r="T190" s="1501"/>
      <c r="U190" s="1501"/>
    </row>
    <row r="191" spans="1:21" ht="14.25">
      <c r="A191" s="1491"/>
      <c r="B191" s="1538"/>
      <c r="C191" s="1492"/>
      <c r="D191" s="1493"/>
      <c r="E191" s="1421"/>
      <c r="F191" s="1523"/>
      <c r="G191" s="1494"/>
      <c r="H191" s="1495"/>
      <c r="I191" s="1495"/>
      <c r="J191" s="1495"/>
      <c r="K191" s="1495"/>
      <c r="L191" s="1495"/>
      <c r="M191" s="1495"/>
      <c r="N191" s="1421"/>
      <c r="O191" s="1509"/>
      <c r="P191" s="1501"/>
      <c r="Q191" s="1491"/>
      <c r="R191" s="1491"/>
      <c r="S191" s="1501"/>
      <c r="T191" s="1501"/>
      <c r="U191" s="1501"/>
    </row>
    <row r="192" spans="1:21" ht="14.25">
      <c r="A192" s="1491"/>
      <c r="B192" s="1538"/>
      <c r="C192" s="1492"/>
      <c r="D192" s="1493"/>
      <c r="E192" s="1421"/>
      <c r="F192" s="1523"/>
      <c r="G192" s="1494"/>
      <c r="H192" s="1495"/>
      <c r="I192" s="1495"/>
      <c r="J192" s="1495"/>
      <c r="K192" s="1495"/>
      <c r="L192" s="1495"/>
      <c r="M192" s="1495"/>
      <c r="N192" s="1421"/>
      <c r="O192" s="1509"/>
      <c r="P192" s="1501"/>
      <c r="Q192" s="1491"/>
      <c r="R192" s="1491"/>
      <c r="S192" s="1501"/>
      <c r="T192" s="1501"/>
      <c r="U192" s="1501"/>
    </row>
    <row r="193" spans="1:21" ht="14.25">
      <c r="A193" s="1491"/>
      <c r="B193" s="1538"/>
      <c r="C193" s="1492"/>
      <c r="D193" s="1493"/>
      <c r="E193" s="1421"/>
      <c r="F193" s="1523"/>
      <c r="G193" s="1494"/>
      <c r="H193" s="1495"/>
      <c r="I193" s="1495"/>
      <c r="J193" s="1495"/>
      <c r="K193" s="1495"/>
      <c r="L193" s="1495"/>
      <c r="M193" s="1495"/>
      <c r="N193" s="1421"/>
      <c r="O193" s="1509"/>
      <c r="P193" s="1501"/>
      <c r="Q193" s="1491"/>
      <c r="R193" s="1491"/>
      <c r="S193" s="1501"/>
      <c r="T193" s="1501"/>
      <c r="U193" s="1501"/>
    </row>
    <row r="194" spans="1:21" ht="14.25">
      <c r="A194" s="1491"/>
      <c r="B194" s="1538"/>
      <c r="C194" s="1492"/>
      <c r="D194" s="1493"/>
      <c r="E194" s="1421"/>
      <c r="F194" s="1523"/>
      <c r="G194" s="1494"/>
      <c r="H194" s="1495"/>
      <c r="I194" s="1495"/>
      <c r="J194" s="1495"/>
      <c r="K194" s="1495"/>
      <c r="L194" s="1495"/>
      <c r="M194" s="1495"/>
      <c r="N194" s="1421"/>
      <c r="O194" s="1509"/>
      <c r="P194" s="1501"/>
      <c r="Q194" s="1491"/>
      <c r="R194" s="1491"/>
      <c r="S194" s="1501"/>
      <c r="T194" s="1501"/>
      <c r="U194" s="1501"/>
    </row>
    <row r="195" spans="1:21" ht="14.25">
      <c r="A195" s="1491"/>
      <c r="B195" s="1538"/>
      <c r="C195" s="1492"/>
      <c r="D195" s="1493"/>
      <c r="E195" s="1421"/>
      <c r="F195" s="1523"/>
      <c r="G195" s="1494"/>
      <c r="H195" s="1495"/>
      <c r="I195" s="1495"/>
      <c r="J195" s="1495"/>
      <c r="K195" s="1495"/>
      <c r="L195" s="1495"/>
      <c r="M195" s="1495"/>
      <c r="N195" s="1421"/>
      <c r="O195" s="1509"/>
      <c r="P195" s="1501"/>
      <c r="Q195" s="1491"/>
      <c r="R195" s="1491"/>
      <c r="S195" s="1501"/>
      <c r="T195" s="1501"/>
      <c r="U195" s="1501"/>
    </row>
    <row r="196" spans="1:21" ht="14.25">
      <c r="A196" s="1491"/>
      <c r="B196" s="1538"/>
      <c r="C196" s="1492"/>
      <c r="D196" s="1493"/>
      <c r="E196" s="1421"/>
      <c r="F196" s="1523"/>
      <c r="G196" s="1494"/>
      <c r="H196" s="1495"/>
      <c r="I196" s="1495"/>
      <c r="J196" s="1495"/>
      <c r="K196" s="1495"/>
      <c r="L196" s="1495"/>
      <c r="M196" s="1495"/>
      <c r="N196" s="1421"/>
      <c r="O196" s="1509"/>
      <c r="P196" s="1501"/>
      <c r="Q196" s="1491"/>
      <c r="R196" s="1491"/>
      <c r="S196" s="1501"/>
      <c r="T196" s="1501"/>
      <c r="U196" s="1501"/>
    </row>
    <row r="197" spans="1:21" ht="14.25">
      <c r="A197" s="1491"/>
      <c r="B197" s="1538"/>
      <c r="C197" s="1492"/>
      <c r="D197" s="1493"/>
      <c r="E197" s="1421"/>
      <c r="F197" s="1523"/>
      <c r="G197" s="1494"/>
      <c r="H197" s="1495"/>
      <c r="I197" s="1495"/>
      <c r="J197" s="1495"/>
      <c r="K197" s="1495"/>
      <c r="L197" s="1495"/>
      <c r="M197" s="1495"/>
      <c r="N197" s="1421"/>
      <c r="O197" s="1509"/>
      <c r="P197" s="1501"/>
      <c r="Q197" s="1491"/>
      <c r="R197" s="1491"/>
      <c r="S197" s="1501"/>
      <c r="T197" s="1501"/>
      <c r="U197" s="1501"/>
    </row>
    <row r="198" spans="1:21" ht="14.25">
      <c r="A198" s="1491"/>
      <c r="B198" s="1538"/>
      <c r="C198" s="1492"/>
      <c r="D198" s="1493"/>
      <c r="E198" s="1421"/>
      <c r="F198" s="1523"/>
      <c r="G198" s="1494"/>
      <c r="H198" s="1495"/>
      <c r="I198" s="1495"/>
      <c r="J198" s="1495"/>
      <c r="K198" s="1495"/>
      <c r="L198" s="1495"/>
      <c r="M198" s="1495"/>
      <c r="N198" s="1421"/>
      <c r="O198" s="1509"/>
      <c r="P198" s="1501"/>
      <c r="Q198" s="1491"/>
      <c r="R198" s="1491"/>
      <c r="S198" s="1501"/>
      <c r="T198" s="1501"/>
      <c r="U198" s="1501"/>
    </row>
    <row r="199" spans="1:21" ht="14.25">
      <c r="A199" s="1491"/>
      <c r="B199" s="1538"/>
      <c r="C199" s="1492"/>
      <c r="D199" s="1493"/>
      <c r="E199" s="1421"/>
      <c r="F199" s="1523"/>
      <c r="G199" s="1494"/>
      <c r="H199" s="1495"/>
      <c r="I199" s="1495"/>
      <c r="J199" s="1495"/>
      <c r="K199" s="1495"/>
      <c r="L199" s="1495"/>
      <c r="M199" s="1495"/>
      <c r="N199" s="1421"/>
      <c r="O199" s="1509"/>
      <c r="P199" s="1501"/>
      <c r="Q199" s="1491"/>
      <c r="R199" s="1491"/>
      <c r="S199" s="1501"/>
      <c r="T199" s="1501"/>
      <c r="U199" s="1501"/>
    </row>
    <row r="200" spans="1:21" ht="14.25">
      <c r="A200" s="1491"/>
      <c r="B200" s="1538"/>
      <c r="C200" s="1492"/>
      <c r="D200" s="1493"/>
      <c r="E200" s="1421"/>
      <c r="F200" s="1523"/>
      <c r="G200" s="1494"/>
      <c r="H200" s="1495"/>
      <c r="I200" s="1495"/>
      <c r="J200" s="1495"/>
      <c r="K200" s="1495"/>
      <c r="L200" s="1495"/>
      <c r="M200" s="1495"/>
      <c r="N200" s="1421"/>
      <c r="O200" s="1509"/>
      <c r="P200" s="1501"/>
      <c r="Q200" s="1491"/>
      <c r="R200" s="1491"/>
      <c r="S200" s="1501"/>
      <c r="T200" s="1501"/>
      <c r="U200" s="1501"/>
    </row>
    <row r="201" spans="1:21" ht="14.25">
      <c r="A201" s="1491"/>
      <c r="B201" s="1538"/>
      <c r="C201" s="1492"/>
      <c r="D201" s="1493"/>
      <c r="E201" s="1421"/>
      <c r="F201" s="1523"/>
      <c r="G201" s="1494"/>
      <c r="H201" s="1495"/>
      <c r="I201" s="1495"/>
      <c r="J201" s="1495"/>
      <c r="K201" s="1495"/>
      <c r="L201" s="1495"/>
      <c r="M201" s="1495"/>
      <c r="N201" s="1421"/>
      <c r="O201" s="1509"/>
      <c r="P201" s="1501"/>
      <c r="Q201" s="1491"/>
      <c r="R201" s="1491"/>
      <c r="S201" s="1501"/>
      <c r="T201" s="1501"/>
      <c r="U201" s="1501"/>
    </row>
    <row r="202" spans="1:21" ht="14.25">
      <c r="A202" s="1491"/>
      <c r="B202" s="1538"/>
      <c r="C202" s="1492"/>
      <c r="D202" s="1493"/>
      <c r="E202" s="1421"/>
      <c r="F202" s="1523"/>
      <c r="G202" s="1494"/>
      <c r="H202" s="1495"/>
      <c r="I202" s="1495"/>
      <c r="J202" s="1495"/>
      <c r="K202" s="1495"/>
      <c r="L202" s="1495"/>
      <c r="M202" s="1495"/>
      <c r="N202" s="1421"/>
      <c r="O202" s="1509"/>
      <c r="P202" s="1501"/>
      <c r="Q202" s="1491"/>
      <c r="R202" s="1491"/>
      <c r="S202" s="1501"/>
      <c r="T202" s="1501"/>
      <c r="U202" s="1501"/>
    </row>
    <row r="203" spans="1:21" ht="14.25">
      <c r="A203" s="1491"/>
      <c r="B203" s="1538"/>
      <c r="C203" s="1492"/>
      <c r="D203" s="1493"/>
      <c r="E203" s="1421"/>
      <c r="F203" s="1523"/>
      <c r="G203" s="1494"/>
      <c r="H203" s="1495"/>
      <c r="I203" s="1495"/>
      <c r="J203" s="1495"/>
      <c r="K203" s="1495"/>
      <c r="L203" s="1495"/>
      <c r="M203" s="1495"/>
      <c r="N203" s="1421"/>
      <c r="O203" s="1509"/>
      <c r="P203" s="1501"/>
      <c r="Q203" s="1491"/>
      <c r="R203" s="1491"/>
      <c r="S203" s="1501"/>
      <c r="T203" s="1501"/>
      <c r="U203" s="1501"/>
    </row>
    <row r="204" spans="1:21" ht="14.25">
      <c r="A204" s="1491"/>
      <c r="B204" s="1538"/>
      <c r="C204" s="1492"/>
      <c r="D204" s="1493"/>
      <c r="E204" s="1421"/>
      <c r="F204" s="1523"/>
      <c r="G204" s="1494"/>
      <c r="H204" s="1495"/>
      <c r="I204" s="1495"/>
      <c r="J204" s="1495"/>
      <c r="K204" s="1495"/>
      <c r="L204" s="1495"/>
      <c r="M204" s="1495"/>
      <c r="N204" s="1421"/>
      <c r="O204" s="1509"/>
      <c r="P204" s="1501"/>
      <c r="Q204" s="1491"/>
      <c r="R204" s="1491"/>
      <c r="S204" s="1501"/>
      <c r="T204" s="1501"/>
      <c r="U204" s="1501"/>
    </row>
    <row r="205" spans="1:21" ht="14.25">
      <c r="A205" s="1491"/>
      <c r="B205" s="1538"/>
      <c r="C205" s="1492"/>
      <c r="D205" s="1493"/>
      <c r="E205" s="1421"/>
      <c r="F205" s="1523"/>
      <c r="G205" s="1494"/>
      <c r="H205" s="1495"/>
      <c r="I205" s="1495"/>
      <c r="J205" s="1495"/>
      <c r="K205" s="1495"/>
      <c r="L205" s="1495"/>
      <c r="M205" s="1495"/>
      <c r="N205" s="1421"/>
      <c r="O205" s="1509"/>
      <c r="P205" s="1501"/>
      <c r="Q205" s="1491"/>
      <c r="R205" s="1491"/>
      <c r="S205" s="1501"/>
      <c r="T205" s="1501"/>
      <c r="U205" s="1501"/>
    </row>
    <row r="206" spans="1:21" ht="14.25">
      <c r="A206" s="1491"/>
      <c r="B206" s="1538"/>
      <c r="C206" s="1492"/>
      <c r="D206" s="1493"/>
      <c r="E206" s="1421"/>
      <c r="F206" s="1523"/>
      <c r="G206" s="1494"/>
      <c r="H206" s="1495"/>
      <c r="I206" s="1495"/>
      <c r="J206" s="1495"/>
      <c r="K206" s="1495"/>
      <c r="L206" s="1495"/>
      <c r="M206" s="1495"/>
      <c r="N206" s="1421"/>
      <c r="O206" s="1509"/>
      <c r="P206" s="1501"/>
      <c r="Q206" s="1491"/>
      <c r="R206" s="1491"/>
      <c r="S206" s="1501"/>
      <c r="T206" s="1501"/>
      <c r="U206" s="1501"/>
    </row>
    <row r="207" spans="1:21" ht="14.25">
      <c r="A207" s="1491"/>
      <c r="B207" s="1538"/>
      <c r="C207" s="1492"/>
      <c r="D207" s="1493"/>
      <c r="E207" s="1421"/>
      <c r="F207" s="1523"/>
      <c r="G207" s="1494"/>
      <c r="H207" s="1495"/>
      <c r="I207" s="1495"/>
      <c r="J207" s="1495"/>
      <c r="K207" s="1495"/>
      <c r="L207" s="1495"/>
      <c r="M207" s="1495"/>
      <c r="N207" s="1421"/>
      <c r="O207" s="1509"/>
      <c r="P207" s="1501"/>
      <c r="Q207" s="1491"/>
      <c r="R207" s="1491"/>
      <c r="S207" s="1501"/>
      <c r="T207" s="1501"/>
      <c r="U207" s="1501"/>
    </row>
    <row r="208" spans="1:21" ht="14.25">
      <c r="A208" s="1491"/>
      <c r="B208" s="1538"/>
      <c r="C208" s="1492"/>
      <c r="D208" s="1493"/>
      <c r="E208" s="1421"/>
      <c r="F208" s="1523"/>
      <c r="G208" s="1494"/>
      <c r="H208" s="1495"/>
      <c r="I208" s="1495"/>
      <c r="J208" s="1495"/>
      <c r="K208" s="1495"/>
      <c r="L208" s="1495"/>
      <c r="M208" s="1495"/>
      <c r="N208" s="1421"/>
      <c r="O208" s="1509"/>
      <c r="P208" s="1501"/>
      <c r="Q208" s="1491"/>
      <c r="R208" s="1491"/>
      <c r="S208" s="1501"/>
      <c r="T208" s="1501"/>
      <c r="U208" s="1501"/>
    </row>
    <row r="209" spans="1:21" ht="14.25">
      <c r="A209" s="1491"/>
      <c r="B209" s="1538"/>
      <c r="C209" s="1492"/>
      <c r="D209" s="1493"/>
      <c r="E209" s="1421"/>
      <c r="F209" s="1523"/>
      <c r="G209" s="1494"/>
      <c r="H209" s="1495"/>
      <c r="I209" s="1495"/>
      <c r="J209" s="1495"/>
      <c r="K209" s="1495"/>
      <c r="L209" s="1495"/>
      <c r="M209" s="1495"/>
      <c r="N209" s="1421"/>
      <c r="O209" s="1509"/>
      <c r="P209" s="1501"/>
      <c r="Q209" s="1491"/>
      <c r="R209" s="1491"/>
      <c r="S209" s="1501"/>
      <c r="T209" s="1501"/>
      <c r="U209" s="1501"/>
    </row>
    <row r="210" spans="1:21" ht="14.25">
      <c r="A210" s="1491"/>
      <c r="B210" s="1538"/>
      <c r="C210" s="1492"/>
      <c r="D210" s="1493"/>
      <c r="E210" s="1421"/>
      <c r="F210" s="1523"/>
      <c r="G210" s="1494"/>
      <c r="H210" s="1495"/>
      <c r="I210" s="1495"/>
      <c r="J210" s="1495"/>
      <c r="K210" s="1495"/>
      <c r="L210" s="1495"/>
      <c r="M210" s="1495"/>
      <c r="N210" s="1421"/>
      <c r="O210" s="1509"/>
      <c r="P210" s="1501"/>
      <c r="Q210" s="1491"/>
      <c r="R210" s="1491"/>
      <c r="S210" s="1501"/>
      <c r="T210" s="1501"/>
      <c r="U210" s="1501"/>
    </row>
    <row r="211" spans="1:21" ht="14.25">
      <c r="A211" s="1491"/>
      <c r="B211" s="1538"/>
      <c r="C211" s="1492"/>
      <c r="D211" s="1493"/>
      <c r="E211" s="1421"/>
      <c r="F211" s="1523"/>
      <c r="G211" s="1494"/>
      <c r="H211" s="1495"/>
      <c r="I211" s="1495"/>
      <c r="J211" s="1495"/>
      <c r="K211" s="1495"/>
      <c r="L211" s="1495"/>
      <c r="M211" s="1495"/>
      <c r="N211" s="1421"/>
      <c r="O211" s="1509"/>
      <c r="P211" s="1501"/>
      <c r="Q211" s="1491"/>
      <c r="R211" s="1491"/>
      <c r="S211" s="1501"/>
      <c r="T211" s="1501"/>
      <c r="U211" s="1501"/>
    </row>
    <row r="212" spans="1:21" ht="14.25">
      <c r="A212" s="1491"/>
      <c r="B212" s="1538"/>
      <c r="C212" s="1492"/>
      <c r="D212" s="1493"/>
      <c r="E212" s="1421"/>
      <c r="F212" s="1523"/>
      <c r="G212" s="1494"/>
      <c r="H212" s="1495"/>
      <c r="I212" s="1495"/>
      <c r="J212" s="1495"/>
      <c r="K212" s="1495"/>
      <c r="L212" s="1495"/>
      <c r="M212" s="1495"/>
      <c r="N212" s="1421"/>
      <c r="O212" s="1509"/>
      <c r="P212" s="1501"/>
      <c r="Q212" s="1491"/>
      <c r="R212" s="1491"/>
      <c r="S212" s="1501"/>
      <c r="T212" s="1501"/>
      <c r="U212" s="1501"/>
    </row>
    <row r="213" spans="1:21" ht="14.25">
      <c r="A213" s="1491"/>
      <c r="B213" s="1538"/>
      <c r="C213" s="1492"/>
      <c r="D213" s="1493"/>
      <c r="E213" s="1421"/>
      <c r="F213" s="1523"/>
      <c r="G213" s="1494"/>
      <c r="H213" s="1495"/>
      <c r="I213" s="1495"/>
      <c r="J213" s="1495"/>
      <c r="K213" s="1495"/>
      <c r="L213" s="1495"/>
      <c r="M213" s="1495"/>
      <c r="N213" s="1421"/>
      <c r="O213" s="1509"/>
      <c r="P213" s="1501"/>
      <c r="Q213" s="1491"/>
      <c r="R213" s="1491"/>
      <c r="S213" s="1501"/>
      <c r="T213" s="1501"/>
      <c r="U213" s="1501"/>
    </row>
    <row r="214" spans="1:21" ht="14.25">
      <c r="A214" s="1491"/>
      <c r="B214" s="1538"/>
      <c r="C214" s="1492"/>
      <c r="D214" s="1493"/>
      <c r="E214" s="1421"/>
      <c r="F214" s="1523"/>
      <c r="G214" s="1494"/>
      <c r="H214" s="1495"/>
      <c r="I214" s="1495"/>
      <c r="J214" s="1495"/>
      <c r="K214" s="1495"/>
      <c r="L214" s="1495"/>
      <c r="M214" s="1495"/>
      <c r="N214" s="1421"/>
      <c r="O214" s="1509"/>
      <c r="P214" s="1501"/>
      <c r="Q214" s="1491"/>
      <c r="R214" s="1491"/>
      <c r="S214" s="1501"/>
      <c r="T214" s="1501"/>
      <c r="U214" s="1501"/>
    </row>
    <row r="215" spans="1:21" ht="14.25">
      <c r="A215" s="1491"/>
      <c r="B215" s="1538"/>
      <c r="C215" s="1492"/>
      <c r="D215" s="1493"/>
      <c r="E215" s="1421"/>
      <c r="F215" s="1523"/>
      <c r="G215" s="1494"/>
      <c r="H215" s="1495"/>
      <c r="I215" s="1495"/>
      <c r="J215" s="1495"/>
      <c r="K215" s="1495"/>
      <c r="L215" s="1495"/>
      <c r="M215" s="1495"/>
      <c r="N215" s="1421"/>
      <c r="O215" s="1509"/>
      <c r="P215" s="1501"/>
      <c r="Q215" s="1491"/>
      <c r="R215" s="1491"/>
      <c r="S215" s="1501"/>
      <c r="T215" s="1501"/>
      <c r="U215" s="1501"/>
    </row>
    <row r="216" spans="1:21" ht="14.25">
      <c r="A216" s="1491"/>
      <c r="B216" s="1538"/>
      <c r="C216" s="1492"/>
      <c r="D216" s="1493"/>
      <c r="E216" s="1421"/>
      <c r="F216" s="1523"/>
      <c r="G216" s="1494"/>
      <c r="H216" s="1495"/>
      <c r="I216" s="1495"/>
      <c r="J216" s="1495"/>
      <c r="K216" s="1495"/>
      <c r="L216" s="1495"/>
      <c r="M216" s="1495"/>
      <c r="N216" s="1421"/>
      <c r="O216" s="1509"/>
      <c r="P216" s="1501"/>
      <c r="Q216" s="1491"/>
      <c r="R216" s="1491"/>
      <c r="S216" s="1501"/>
      <c r="T216" s="1501"/>
      <c r="U216" s="1501"/>
    </row>
    <row r="217" spans="1:21" ht="14.25">
      <c r="A217" s="1491"/>
      <c r="B217" s="1538"/>
      <c r="C217" s="1492"/>
      <c r="D217" s="1493"/>
      <c r="E217" s="1421"/>
      <c r="F217" s="1523"/>
      <c r="G217" s="1494"/>
      <c r="H217" s="1495"/>
      <c r="I217" s="1495"/>
      <c r="J217" s="1495"/>
      <c r="K217" s="1495"/>
      <c r="L217" s="1495"/>
      <c r="M217" s="1495"/>
      <c r="N217" s="1421"/>
      <c r="O217" s="1509"/>
      <c r="P217" s="1501"/>
      <c r="Q217" s="1491"/>
      <c r="R217" s="1491"/>
      <c r="S217" s="1501"/>
      <c r="T217" s="1501"/>
      <c r="U217" s="1501"/>
    </row>
    <row r="218" spans="1:21" ht="14.25">
      <c r="A218" s="1491"/>
      <c r="B218" s="1538"/>
      <c r="C218" s="1492"/>
      <c r="D218" s="1493"/>
      <c r="E218" s="1421"/>
      <c r="F218" s="1523"/>
      <c r="G218" s="1494"/>
      <c r="H218" s="1495"/>
      <c r="I218" s="1495"/>
      <c r="J218" s="1495"/>
      <c r="K218" s="1495"/>
      <c r="L218" s="1495"/>
      <c r="M218" s="1495"/>
      <c r="N218" s="1421"/>
      <c r="O218" s="1509"/>
      <c r="P218" s="1501"/>
      <c r="Q218" s="1491"/>
      <c r="R218" s="1491"/>
      <c r="S218" s="1501"/>
      <c r="T218" s="1501"/>
      <c r="U218" s="1501"/>
    </row>
    <row r="219" spans="1:21" ht="14.25">
      <c r="A219" s="1491"/>
      <c r="B219" s="1538"/>
      <c r="C219" s="1492"/>
      <c r="D219" s="1493"/>
      <c r="E219" s="1421"/>
      <c r="F219" s="1523"/>
      <c r="G219" s="1494"/>
      <c r="H219" s="1495"/>
      <c r="I219" s="1495"/>
      <c r="J219" s="1495"/>
      <c r="K219" s="1495"/>
      <c r="L219" s="1495"/>
      <c r="M219" s="1495"/>
      <c r="N219" s="1421"/>
      <c r="O219" s="1509"/>
      <c r="P219" s="1501"/>
      <c r="Q219" s="1491"/>
      <c r="R219" s="1491"/>
      <c r="S219" s="1501"/>
      <c r="T219" s="1501"/>
      <c r="U219" s="1501"/>
    </row>
    <row r="220" spans="1:21" ht="14.25">
      <c r="A220" s="1491"/>
      <c r="B220" s="1538"/>
      <c r="C220" s="1492"/>
      <c r="D220" s="1493"/>
      <c r="E220" s="1421"/>
      <c r="F220" s="1523"/>
      <c r="G220" s="1494"/>
      <c r="H220" s="1495"/>
      <c r="I220" s="1495"/>
      <c r="J220" s="1495"/>
      <c r="K220" s="1495"/>
      <c r="L220" s="1495"/>
      <c r="M220" s="1495"/>
      <c r="N220" s="1421"/>
      <c r="O220" s="1509"/>
      <c r="P220" s="1501"/>
      <c r="Q220" s="1491"/>
      <c r="R220" s="1491"/>
      <c r="S220" s="1501"/>
      <c r="T220" s="1501"/>
      <c r="U220" s="1501"/>
    </row>
    <row r="221" spans="1:21" ht="14.25">
      <c r="A221" s="1491"/>
      <c r="B221" s="1538"/>
      <c r="C221" s="1492"/>
      <c r="D221" s="1493"/>
      <c r="E221" s="1421"/>
      <c r="F221" s="1523"/>
      <c r="G221" s="1494"/>
      <c r="H221" s="1495"/>
      <c r="I221" s="1495"/>
      <c r="J221" s="1495"/>
      <c r="K221" s="1495"/>
      <c r="L221" s="1495"/>
      <c r="M221" s="1495"/>
      <c r="N221" s="1421"/>
      <c r="O221" s="1509"/>
      <c r="P221" s="1501"/>
      <c r="Q221" s="1491"/>
      <c r="R221" s="1491"/>
      <c r="S221" s="1501"/>
      <c r="T221" s="1501"/>
      <c r="U221" s="1501"/>
    </row>
    <row r="222" spans="1:21" ht="14.25">
      <c r="A222" s="1491"/>
      <c r="B222" s="1538"/>
      <c r="C222" s="1492"/>
      <c r="D222" s="1493"/>
      <c r="E222" s="1421"/>
      <c r="F222" s="1523"/>
      <c r="G222" s="1494"/>
      <c r="H222" s="1495"/>
      <c r="I222" s="1495"/>
      <c r="J222" s="1495"/>
      <c r="K222" s="1495"/>
      <c r="L222" s="1495"/>
      <c r="M222" s="1495"/>
      <c r="N222" s="1421"/>
      <c r="O222" s="1509"/>
      <c r="P222" s="1501"/>
      <c r="Q222" s="1491"/>
      <c r="R222" s="1491"/>
      <c r="S222" s="1501"/>
      <c r="T222" s="1501"/>
      <c r="U222" s="1501"/>
    </row>
    <row r="223" spans="1:21" ht="14.25">
      <c r="A223" s="1491"/>
      <c r="B223" s="1538"/>
      <c r="C223" s="1492"/>
      <c r="D223" s="1493"/>
      <c r="E223" s="1421"/>
      <c r="F223" s="1523"/>
      <c r="G223" s="1494"/>
      <c r="H223" s="1495"/>
      <c r="I223" s="1495"/>
      <c r="J223" s="1495"/>
      <c r="K223" s="1495"/>
      <c r="L223" s="1495"/>
      <c r="M223" s="1495"/>
      <c r="N223" s="1421"/>
      <c r="O223" s="1509"/>
      <c r="P223" s="1501"/>
      <c r="Q223" s="1491"/>
      <c r="R223" s="1491"/>
      <c r="S223" s="1501"/>
      <c r="T223" s="1501"/>
      <c r="U223" s="1501"/>
    </row>
    <row r="224" spans="1:21" ht="14.25">
      <c r="A224" s="1491"/>
      <c r="B224" s="1538"/>
      <c r="C224" s="1492"/>
      <c r="D224" s="1493"/>
      <c r="E224" s="1421"/>
      <c r="F224" s="1523"/>
      <c r="G224" s="1494"/>
      <c r="H224" s="1495"/>
      <c r="I224" s="1495"/>
      <c r="J224" s="1495"/>
      <c r="K224" s="1495"/>
      <c r="L224" s="1495"/>
      <c r="M224" s="1495"/>
      <c r="N224" s="1421"/>
      <c r="O224" s="1509"/>
      <c r="P224" s="1501"/>
      <c r="Q224" s="1491"/>
      <c r="R224" s="1491"/>
      <c r="S224" s="1501"/>
      <c r="T224" s="1501"/>
      <c r="U224" s="1501"/>
    </row>
    <row r="225" spans="1:21" ht="14.25">
      <c r="A225" s="1491"/>
      <c r="B225" s="1538"/>
      <c r="C225" s="1492"/>
      <c r="D225" s="1493"/>
      <c r="E225" s="1421"/>
      <c r="F225" s="1523"/>
      <c r="G225" s="1494"/>
      <c r="H225" s="1495"/>
      <c r="I225" s="1495"/>
      <c r="J225" s="1495"/>
      <c r="K225" s="1495"/>
      <c r="L225" s="1495"/>
      <c r="M225" s="1495"/>
      <c r="N225" s="1421"/>
      <c r="O225" s="1509"/>
      <c r="P225" s="1501"/>
      <c r="Q225" s="1491"/>
      <c r="R225" s="1491"/>
      <c r="S225" s="1501"/>
      <c r="T225" s="1501"/>
      <c r="U225" s="1501"/>
    </row>
    <row r="226" spans="1:21" ht="14.25">
      <c r="A226" s="1491"/>
      <c r="B226" s="1538"/>
      <c r="C226" s="1492"/>
      <c r="D226" s="1493"/>
      <c r="E226" s="1421"/>
      <c r="F226" s="1523"/>
      <c r="G226" s="1494"/>
      <c r="H226" s="1495"/>
      <c r="I226" s="1495"/>
      <c r="J226" s="1495"/>
      <c r="K226" s="1495"/>
      <c r="L226" s="1495"/>
      <c r="M226" s="1495"/>
      <c r="N226" s="1421"/>
      <c r="O226" s="1509"/>
      <c r="P226" s="1501"/>
      <c r="Q226" s="1491"/>
      <c r="R226" s="1491"/>
      <c r="S226" s="1501"/>
      <c r="T226" s="1501"/>
      <c r="U226" s="1501"/>
    </row>
    <row r="227" spans="1:21" ht="14.25">
      <c r="A227" s="1491"/>
      <c r="B227" s="1538"/>
      <c r="C227" s="1492"/>
      <c r="D227" s="1493"/>
      <c r="E227" s="1421"/>
      <c r="F227" s="1523"/>
      <c r="G227" s="1494"/>
      <c r="H227" s="1495"/>
      <c r="I227" s="1495"/>
      <c r="J227" s="1495"/>
      <c r="K227" s="1495"/>
      <c r="L227" s="1495"/>
      <c r="M227" s="1495"/>
      <c r="N227" s="1421"/>
      <c r="O227" s="1509"/>
      <c r="P227" s="1501"/>
      <c r="Q227" s="1491"/>
      <c r="R227" s="1491"/>
      <c r="S227" s="1501"/>
      <c r="T227" s="1501"/>
      <c r="U227" s="1501"/>
    </row>
    <row r="228" spans="1:21" ht="14.25">
      <c r="A228" s="1491"/>
      <c r="B228" s="1538"/>
      <c r="C228" s="1492"/>
      <c r="D228" s="1493"/>
      <c r="E228" s="1421"/>
      <c r="F228" s="1523"/>
      <c r="G228" s="1494"/>
      <c r="H228" s="1495"/>
      <c r="I228" s="1495"/>
      <c r="J228" s="1495"/>
      <c r="K228" s="1495"/>
      <c r="L228" s="1495"/>
      <c r="M228" s="1495"/>
      <c r="N228" s="1421"/>
      <c r="O228" s="1509"/>
      <c r="P228" s="1501"/>
      <c r="Q228" s="1491"/>
      <c r="R228" s="1491"/>
      <c r="S228" s="1501"/>
      <c r="T228" s="1501"/>
      <c r="U228" s="1501"/>
    </row>
    <row r="229" spans="1:21" ht="14.25">
      <c r="A229" s="1491"/>
      <c r="B229" s="1538"/>
      <c r="C229" s="1492"/>
      <c r="D229" s="1493"/>
      <c r="E229" s="1421"/>
      <c r="F229" s="1523"/>
      <c r="G229" s="1494"/>
      <c r="H229" s="1495"/>
      <c r="I229" s="1495"/>
      <c r="J229" s="1495"/>
      <c r="K229" s="1495"/>
      <c r="L229" s="1495"/>
      <c r="M229" s="1495"/>
      <c r="N229" s="1421"/>
      <c r="O229" s="1509"/>
      <c r="P229" s="1501"/>
      <c r="Q229" s="1491"/>
      <c r="R229" s="1491"/>
      <c r="S229" s="1501"/>
      <c r="T229" s="1501"/>
      <c r="U229" s="1501"/>
    </row>
    <row r="230" spans="1:21" ht="14.25">
      <c r="A230" s="1491"/>
      <c r="B230" s="1538"/>
      <c r="C230" s="1492"/>
      <c r="D230" s="1493"/>
      <c r="E230" s="1421"/>
      <c r="F230" s="1523"/>
      <c r="G230" s="1494"/>
      <c r="H230" s="1495"/>
      <c r="I230" s="1495"/>
      <c r="J230" s="1495"/>
      <c r="K230" s="1495"/>
      <c r="L230" s="1495"/>
      <c r="M230" s="1495"/>
      <c r="N230" s="1421"/>
      <c r="O230" s="1509"/>
      <c r="P230" s="1501"/>
      <c r="Q230" s="1491"/>
      <c r="R230" s="1491"/>
      <c r="S230" s="1501"/>
      <c r="T230" s="1501"/>
      <c r="U230" s="1501"/>
    </row>
    <row r="231" spans="1:21" ht="14.25">
      <c r="A231" s="1491"/>
      <c r="B231" s="1538"/>
      <c r="C231" s="1492"/>
      <c r="D231" s="1493"/>
      <c r="E231" s="1421"/>
      <c r="F231" s="1523"/>
      <c r="G231" s="1494"/>
      <c r="H231" s="1495"/>
      <c r="I231" s="1495"/>
      <c r="J231" s="1495"/>
      <c r="K231" s="1495"/>
      <c r="L231" s="1495"/>
      <c r="M231" s="1495"/>
      <c r="N231" s="1421"/>
      <c r="O231" s="1509"/>
      <c r="P231" s="1501"/>
      <c r="Q231" s="1491"/>
      <c r="R231" s="1491"/>
      <c r="S231" s="1501"/>
      <c r="T231" s="1501"/>
      <c r="U231" s="1501"/>
    </row>
    <row r="232" spans="1:21" ht="14.25">
      <c r="A232" s="1491"/>
      <c r="B232" s="1538"/>
      <c r="C232" s="1492"/>
      <c r="D232" s="1493"/>
      <c r="E232" s="1421"/>
      <c r="F232" s="1523"/>
      <c r="G232" s="1494"/>
      <c r="H232" s="1495"/>
      <c r="I232" s="1495"/>
      <c r="J232" s="1495"/>
      <c r="K232" s="1495"/>
      <c r="L232" s="1495"/>
      <c r="M232" s="1495"/>
      <c r="N232" s="1421"/>
      <c r="O232" s="1509"/>
      <c r="P232" s="1501"/>
      <c r="Q232" s="1491"/>
      <c r="R232" s="1491"/>
      <c r="S232" s="1501"/>
      <c r="T232" s="1501"/>
      <c r="U232" s="1501"/>
    </row>
    <row r="233" spans="1:21" ht="14.25">
      <c r="A233" s="1491"/>
      <c r="B233" s="1538"/>
      <c r="C233" s="1492"/>
      <c r="D233" s="1493"/>
      <c r="E233" s="1421"/>
      <c r="F233" s="1523"/>
      <c r="G233" s="1494"/>
      <c r="H233" s="1495"/>
      <c r="I233" s="1495"/>
      <c r="J233" s="1495"/>
      <c r="K233" s="1495"/>
      <c r="L233" s="1495"/>
      <c r="M233" s="1495"/>
      <c r="N233" s="1421"/>
      <c r="O233" s="1509"/>
      <c r="P233" s="1501"/>
      <c r="Q233" s="1491"/>
      <c r="R233" s="1491"/>
      <c r="S233" s="1501"/>
      <c r="T233" s="1501"/>
      <c r="U233" s="1501"/>
    </row>
    <row r="234" spans="1:21" ht="14.25">
      <c r="A234" s="1491"/>
      <c r="B234" s="1538"/>
      <c r="C234" s="1492"/>
      <c r="D234" s="1493"/>
      <c r="E234" s="1421"/>
      <c r="F234" s="1523"/>
      <c r="G234" s="1494"/>
      <c r="H234" s="1495"/>
      <c r="I234" s="1495"/>
      <c r="J234" s="1495"/>
      <c r="K234" s="1495"/>
      <c r="L234" s="1495"/>
      <c r="M234" s="1495"/>
      <c r="N234" s="1421"/>
      <c r="O234" s="1509"/>
      <c r="P234" s="1501"/>
      <c r="Q234" s="1491"/>
      <c r="R234" s="1491"/>
      <c r="S234" s="1501"/>
      <c r="T234" s="1501"/>
      <c r="U234" s="1501"/>
    </row>
    <row r="235" spans="1:21" ht="14.25">
      <c r="A235" s="1491"/>
      <c r="B235" s="1538"/>
      <c r="C235" s="1492"/>
      <c r="D235" s="1493"/>
      <c r="E235" s="1421"/>
      <c r="F235" s="1523"/>
      <c r="G235" s="1494"/>
      <c r="H235" s="1495"/>
      <c r="I235" s="1495"/>
      <c r="J235" s="1495"/>
      <c r="K235" s="1495"/>
      <c r="L235" s="1495"/>
      <c r="M235" s="1495"/>
      <c r="N235" s="1421"/>
      <c r="O235" s="1509"/>
      <c r="P235" s="1501"/>
      <c r="Q235" s="1491"/>
      <c r="R235" s="1491"/>
      <c r="S235" s="1501"/>
      <c r="T235" s="1501"/>
      <c r="U235" s="1501"/>
    </row>
    <row r="236" spans="1:21" ht="14.25">
      <c r="A236" s="1491"/>
      <c r="B236" s="1538"/>
      <c r="C236" s="1492"/>
      <c r="D236" s="1493"/>
      <c r="E236" s="1421"/>
      <c r="F236" s="1523"/>
      <c r="G236" s="1494"/>
      <c r="H236" s="1495"/>
      <c r="I236" s="1495"/>
      <c r="J236" s="1495"/>
      <c r="K236" s="1495"/>
      <c r="L236" s="1495"/>
      <c r="M236" s="1495"/>
      <c r="N236" s="1421"/>
      <c r="O236" s="1509"/>
      <c r="P236" s="1501"/>
      <c r="Q236" s="1491"/>
      <c r="R236" s="1491"/>
      <c r="S236" s="1501"/>
      <c r="T236" s="1501"/>
      <c r="U236" s="1501"/>
    </row>
    <row r="237" spans="1:21" ht="14.25">
      <c r="A237" s="1491"/>
      <c r="B237" s="1538"/>
      <c r="C237" s="1492"/>
      <c r="D237" s="1493"/>
      <c r="E237" s="1421"/>
      <c r="F237" s="1523"/>
      <c r="G237" s="1494"/>
      <c r="H237" s="1495"/>
      <c r="I237" s="1495"/>
      <c r="J237" s="1495"/>
      <c r="K237" s="1495"/>
      <c r="L237" s="1495"/>
      <c r="M237" s="1495"/>
      <c r="N237" s="1421"/>
      <c r="O237" s="1509"/>
      <c r="P237" s="1501"/>
      <c r="Q237" s="1491"/>
      <c r="R237" s="1491"/>
      <c r="S237" s="1501"/>
      <c r="T237" s="1501"/>
      <c r="U237" s="1501"/>
    </row>
    <row r="238" spans="1:21" ht="14.25">
      <c r="A238" s="1491"/>
      <c r="B238" s="1538"/>
      <c r="C238" s="1492"/>
      <c r="D238" s="1493"/>
      <c r="E238" s="1421"/>
      <c r="F238" s="1523"/>
      <c r="G238" s="1494"/>
      <c r="H238" s="1495"/>
      <c r="I238" s="1495"/>
      <c r="J238" s="1495"/>
      <c r="K238" s="1495"/>
      <c r="L238" s="1495"/>
      <c r="M238" s="1495"/>
      <c r="N238" s="1421"/>
      <c r="O238" s="1509"/>
      <c r="P238" s="1501"/>
      <c r="Q238" s="1491"/>
      <c r="R238" s="1491"/>
      <c r="S238" s="1501"/>
      <c r="T238" s="1501"/>
      <c r="U238" s="1501"/>
    </row>
    <row r="239" spans="1:21" ht="14.25">
      <c r="A239" s="1491"/>
      <c r="B239" s="1538"/>
      <c r="C239" s="1492"/>
      <c r="D239" s="1493"/>
      <c r="E239" s="1421"/>
      <c r="F239" s="1523"/>
      <c r="G239" s="1494"/>
      <c r="H239" s="1495"/>
      <c r="I239" s="1495"/>
      <c r="J239" s="1495"/>
      <c r="K239" s="1495"/>
      <c r="L239" s="1495"/>
      <c r="M239" s="1495"/>
      <c r="N239" s="1421"/>
      <c r="O239" s="1509"/>
      <c r="P239" s="1501"/>
      <c r="Q239" s="1491"/>
      <c r="R239" s="1491"/>
      <c r="S239" s="1501"/>
      <c r="T239" s="1501"/>
      <c r="U239" s="1501"/>
    </row>
    <row r="240" spans="1:21" ht="14.25">
      <c r="A240" s="1491"/>
      <c r="B240" s="1538"/>
      <c r="C240" s="1492"/>
      <c r="D240" s="1493"/>
      <c r="E240" s="1421"/>
      <c r="F240" s="1523"/>
      <c r="G240" s="1494"/>
      <c r="H240" s="1495"/>
      <c r="I240" s="1495"/>
      <c r="J240" s="1495"/>
      <c r="K240" s="1495"/>
      <c r="L240" s="1495"/>
      <c r="M240" s="1495"/>
      <c r="N240" s="1421"/>
      <c r="O240" s="1509"/>
      <c r="P240" s="1501"/>
      <c r="Q240" s="1491"/>
      <c r="R240" s="1491"/>
      <c r="S240" s="1501"/>
      <c r="T240" s="1501"/>
      <c r="U240" s="1501"/>
    </row>
    <row r="241" spans="1:21" ht="14.25">
      <c r="A241" s="1491"/>
      <c r="B241" s="1538"/>
      <c r="C241" s="1492"/>
      <c r="D241" s="1493"/>
      <c r="E241" s="1421"/>
      <c r="F241" s="1523"/>
      <c r="G241" s="1494"/>
      <c r="H241" s="1495"/>
      <c r="I241" s="1495"/>
      <c r="J241" s="1495"/>
      <c r="K241" s="1495"/>
      <c r="L241" s="1495"/>
      <c r="M241" s="1495"/>
      <c r="N241" s="1421"/>
      <c r="O241" s="1509"/>
      <c r="P241" s="1501"/>
      <c r="Q241" s="1491"/>
      <c r="R241" s="1491"/>
      <c r="S241" s="1501"/>
      <c r="T241" s="1501"/>
      <c r="U241" s="1501"/>
    </row>
    <row r="242" spans="1:21" ht="14.25">
      <c r="A242" s="1491"/>
      <c r="B242" s="1538"/>
      <c r="C242" s="1492"/>
      <c r="D242" s="1493"/>
      <c r="E242" s="1421"/>
      <c r="F242" s="1523"/>
      <c r="G242" s="1494"/>
      <c r="H242" s="1495"/>
      <c r="I242" s="1495"/>
      <c r="J242" s="1495"/>
      <c r="K242" s="1495"/>
      <c r="L242" s="1495"/>
      <c r="M242" s="1495"/>
      <c r="N242" s="1421"/>
      <c r="O242" s="1509"/>
      <c r="P242" s="1501"/>
      <c r="Q242" s="1491"/>
      <c r="R242" s="1491"/>
      <c r="S242" s="1501"/>
      <c r="T242" s="1501"/>
      <c r="U242" s="1501"/>
    </row>
    <row r="243" spans="1:21" ht="14.25">
      <c r="A243" s="1491"/>
      <c r="B243" s="1538"/>
      <c r="C243" s="1492"/>
      <c r="D243" s="1493"/>
      <c r="E243" s="1421"/>
      <c r="F243" s="1523"/>
      <c r="G243" s="1494"/>
      <c r="H243" s="1495"/>
      <c r="I243" s="1495"/>
      <c r="J243" s="1495"/>
      <c r="K243" s="1495"/>
      <c r="L243" s="1495"/>
      <c r="M243" s="1495"/>
      <c r="N243" s="1421"/>
      <c r="O243" s="1509"/>
      <c r="P243" s="1501"/>
      <c r="Q243" s="1491"/>
      <c r="R243" s="1491"/>
      <c r="S243" s="1501"/>
      <c r="T243" s="1501"/>
      <c r="U243" s="1501"/>
    </row>
    <row r="244" spans="1:21" ht="14.25">
      <c r="A244" s="1491"/>
      <c r="B244" s="1538"/>
      <c r="C244" s="1492"/>
      <c r="D244" s="1493"/>
      <c r="E244" s="1421"/>
      <c r="F244" s="1523"/>
      <c r="G244" s="1494"/>
      <c r="H244" s="1495"/>
      <c r="I244" s="1495"/>
      <c r="J244" s="1495"/>
      <c r="K244" s="1495"/>
      <c r="L244" s="1495"/>
      <c r="M244" s="1495"/>
      <c r="N244" s="1421"/>
      <c r="O244" s="1509"/>
      <c r="P244" s="1501"/>
      <c r="Q244" s="1491"/>
      <c r="R244" s="1491"/>
      <c r="S244" s="1501"/>
      <c r="T244" s="1501"/>
      <c r="U244" s="1501"/>
    </row>
    <row r="245" spans="1:21" ht="14.25">
      <c r="A245" s="1491"/>
      <c r="B245" s="1538"/>
      <c r="C245" s="1492"/>
      <c r="D245" s="1493"/>
      <c r="E245" s="1421"/>
      <c r="F245" s="1523"/>
      <c r="G245" s="1494"/>
      <c r="H245" s="1495"/>
      <c r="I245" s="1495"/>
      <c r="J245" s="1495"/>
      <c r="K245" s="1495"/>
      <c r="L245" s="1495"/>
      <c r="M245" s="1495"/>
      <c r="N245" s="1421"/>
      <c r="O245" s="1509"/>
      <c r="P245" s="1501"/>
      <c r="Q245" s="1491"/>
      <c r="R245" s="1491"/>
      <c r="S245" s="1501"/>
      <c r="T245" s="1501"/>
      <c r="U245" s="1501"/>
    </row>
    <row r="246" spans="1:21" ht="14.25">
      <c r="A246" s="1491"/>
      <c r="B246" s="1538"/>
      <c r="C246" s="1492"/>
      <c r="D246" s="1493"/>
      <c r="E246" s="1421"/>
      <c r="F246" s="1523"/>
      <c r="G246" s="1494"/>
      <c r="H246" s="1495"/>
      <c r="I246" s="1495"/>
      <c r="J246" s="1495"/>
      <c r="K246" s="1495"/>
      <c r="L246" s="1495"/>
      <c r="M246" s="1495"/>
      <c r="N246" s="1421"/>
      <c r="O246" s="1509"/>
      <c r="P246" s="1501"/>
      <c r="Q246" s="1491"/>
      <c r="R246" s="1491"/>
      <c r="S246" s="1501"/>
      <c r="T246" s="1501"/>
      <c r="U246" s="1501"/>
    </row>
    <row r="247" spans="1:21" ht="14.25">
      <c r="A247" s="1491"/>
      <c r="B247" s="1538"/>
      <c r="C247" s="1492"/>
      <c r="D247" s="1493"/>
      <c r="E247" s="1421"/>
      <c r="F247" s="1523"/>
      <c r="G247" s="1494"/>
      <c r="H247" s="1495"/>
      <c r="I247" s="1495"/>
      <c r="J247" s="1495"/>
      <c r="K247" s="1495"/>
      <c r="L247" s="1495"/>
      <c r="M247" s="1495"/>
      <c r="N247" s="1421"/>
      <c r="O247" s="1509"/>
      <c r="P247" s="1501"/>
      <c r="Q247" s="1491"/>
      <c r="R247" s="1491"/>
      <c r="S247" s="1501"/>
      <c r="T247" s="1501"/>
      <c r="U247" s="1501"/>
    </row>
    <row r="248" spans="1:21" ht="14.25">
      <c r="A248" s="1491"/>
      <c r="B248" s="1538"/>
      <c r="C248" s="1492"/>
      <c r="D248" s="1493"/>
      <c r="E248" s="1421"/>
      <c r="F248" s="1523"/>
      <c r="G248" s="1494"/>
      <c r="H248" s="1495"/>
      <c r="I248" s="1495"/>
      <c r="J248" s="1495"/>
      <c r="K248" s="1495"/>
      <c r="L248" s="1495"/>
      <c r="M248" s="1495"/>
      <c r="N248" s="1421"/>
      <c r="O248" s="1509"/>
      <c r="P248" s="1501"/>
      <c r="Q248" s="1491"/>
      <c r="R248" s="1491"/>
      <c r="S248" s="1501"/>
      <c r="T248" s="1501"/>
      <c r="U248" s="1501"/>
    </row>
    <row r="249" spans="1:21" ht="14.25">
      <c r="A249" s="1491"/>
      <c r="B249" s="1538"/>
      <c r="C249" s="1492"/>
      <c r="D249" s="1493"/>
      <c r="E249" s="1421"/>
      <c r="F249" s="1523"/>
      <c r="G249" s="1494"/>
      <c r="H249" s="1495"/>
      <c r="I249" s="1495"/>
      <c r="J249" s="1495"/>
      <c r="K249" s="1495"/>
      <c r="L249" s="1495"/>
      <c r="M249" s="1495"/>
      <c r="N249" s="1421"/>
      <c r="O249" s="1509"/>
      <c r="P249" s="1501"/>
      <c r="Q249" s="1491"/>
      <c r="R249" s="1491"/>
      <c r="S249" s="1501"/>
      <c r="T249" s="1501"/>
      <c r="U249" s="1501"/>
    </row>
    <row r="250" spans="1:21" ht="14.25">
      <c r="A250" s="1491"/>
      <c r="B250" s="1538"/>
      <c r="C250" s="1492"/>
      <c r="D250" s="1493"/>
      <c r="E250" s="1421"/>
      <c r="F250" s="1523"/>
      <c r="G250" s="1494"/>
      <c r="H250" s="1495"/>
      <c r="I250" s="1495"/>
      <c r="J250" s="1495"/>
      <c r="K250" s="1495"/>
      <c r="L250" s="1495"/>
      <c r="M250" s="1495"/>
      <c r="N250" s="1421"/>
      <c r="O250" s="1509"/>
      <c r="P250" s="1501"/>
      <c r="Q250" s="1491"/>
      <c r="R250" s="1491"/>
      <c r="S250" s="1501"/>
      <c r="T250" s="1501"/>
      <c r="U250" s="1501"/>
    </row>
    <row r="251" spans="1:21" ht="14.25">
      <c r="A251" s="1491"/>
      <c r="B251" s="1538"/>
      <c r="C251" s="1492"/>
      <c r="D251" s="1493"/>
      <c r="E251" s="1421"/>
      <c r="F251" s="1523"/>
      <c r="G251" s="1494"/>
      <c r="H251" s="1495"/>
      <c r="I251" s="1495"/>
      <c r="J251" s="1495"/>
      <c r="K251" s="1495"/>
      <c r="L251" s="1495"/>
      <c r="M251" s="1495"/>
      <c r="N251" s="1421"/>
      <c r="O251" s="1509"/>
      <c r="P251" s="1501"/>
      <c r="Q251" s="1491"/>
      <c r="R251" s="1491"/>
      <c r="S251" s="1501"/>
      <c r="T251" s="1501"/>
      <c r="U251" s="1501"/>
    </row>
    <row r="252" spans="1:21" ht="14.25">
      <c r="A252" s="1491"/>
      <c r="B252" s="1538"/>
      <c r="C252" s="1492"/>
      <c r="D252" s="1493"/>
      <c r="E252" s="1421"/>
      <c r="F252" s="1523"/>
      <c r="G252" s="1494"/>
      <c r="H252" s="1495"/>
      <c r="I252" s="1495"/>
      <c r="J252" s="1495"/>
      <c r="K252" s="1495"/>
      <c r="L252" s="1495"/>
      <c r="M252" s="1495"/>
      <c r="N252" s="1421"/>
      <c r="O252" s="1509"/>
      <c r="P252" s="1501"/>
      <c r="Q252" s="1491"/>
      <c r="R252" s="1491"/>
      <c r="S252" s="1501"/>
      <c r="T252" s="1501"/>
      <c r="U252" s="1501"/>
    </row>
    <row r="253" spans="1:21" ht="14.25">
      <c r="A253" s="1491"/>
      <c r="B253" s="1538"/>
      <c r="C253" s="1492"/>
      <c r="D253" s="1493"/>
      <c r="E253" s="1421"/>
      <c r="F253" s="1523"/>
      <c r="G253" s="1494"/>
      <c r="H253" s="1495"/>
      <c r="I253" s="1495"/>
      <c r="J253" s="1495"/>
      <c r="K253" s="1495"/>
      <c r="L253" s="1495"/>
      <c r="M253" s="1495"/>
      <c r="N253" s="1421"/>
      <c r="O253" s="1509"/>
      <c r="P253" s="1501"/>
      <c r="Q253" s="1491"/>
      <c r="R253" s="1491"/>
      <c r="S253" s="1501"/>
      <c r="T253" s="1501"/>
      <c r="U253" s="1501"/>
    </row>
    <row r="254" spans="1:21" ht="14.25">
      <c r="A254" s="1491"/>
      <c r="B254" s="1538"/>
      <c r="C254" s="1492"/>
      <c r="D254" s="1493"/>
      <c r="E254" s="1421"/>
      <c r="F254" s="1523"/>
      <c r="G254" s="1494"/>
      <c r="H254" s="1495"/>
      <c r="I254" s="1495"/>
      <c r="J254" s="1495"/>
      <c r="K254" s="1495"/>
      <c r="L254" s="1495"/>
      <c r="M254" s="1495"/>
      <c r="N254" s="1421"/>
      <c r="O254" s="1509"/>
      <c r="P254" s="1501"/>
      <c r="Q254" s="1491"/>
      <c r="R254" s="1491"/>
      <c r="S254" s="1501"/>
      <c r="T254" s="1501"/>
      <c r="U254" s="1501"/>
    </row>
    <row r="255" spans="1:21" ht="14.25">
      <c r="A255" s="1491"/>
      <c r="B255" s="1538"/>
      <c r="C255" s="1492"/>
      <c r="D255" s="1493"/>
      <c r="E255" s="1421"/>
      <c r="F255" s="1523"/>
      <c r="G255" s="1494"/>
      <c r="H255" s="1495"/>
      <c r="I255" s="1495"/>
      <c r="J255" s="1495"/>
      <c r="K255" s="1495"/>
      <c r="L255" s="1495"/>
      <c r="M255" s="1495"/>
      <c r="N255" s="1421"/>
      <c r="O255" s="1509"/>
      <c r="P255" s="1501"/>
      <c r="Q255" s="1491"/>
      <c r="R255" s="1491"/>
      <c r="S255" s="1501"/>
      <c r="T255" s="1501"/>
      <c r="U255" s="1501"/>
    </row>
    <row r="256" spans="1:21" ht="14.25">
      <c r="A256" s="1491"/>
      <c r="B256" s="1538"/>
      <c r="C256" s="1492"/>
      <c r="D256" s="1493"/>
      <c r="E256" s="1421"/>
      <c r="F256" s="1523"/>
      <c r="G256" s="1494"/>
      <c r="H256" s="1495"/>
      <c r="I256" s="1495"/>
      <c r="J256" s="1495"/>
      <c r="K256" s="1495"/>
      <c r="L256" s="1495"/>
      <c r="M256" s="1495"/>
      <c r="N256" s="1421"/>
      <c r="O256" s="1509"/>
      <c r="P256" s="1501"/>
      <c r="Q256" s="1491"/>
      <c r="R256" s="1491"/>
      <c r="S256" s="1501"/>
      <c r="T256" s="1501"/>
      <c r="U256" s="1501"/>
    </row>
    <row r="257" spans="1:21" ht="14.25">
      <c r="A257" s="1491"/>
      <c r="B257" s="1538"/>
      <c r="C257" s="1492"/>
      <c r="D257" s="1493"/>
      <c r="E257" s="1421"/>
      <c r="F257" s="1523"/>
      <c r="G257" s="1494"/>
      <c r="H257" s="1495"/>
      <c r="I257" s="1495"/>
      <c r="J257" s="1495"/>
      <c r="K257" s="1495"/>
      <c r="L257" s="1495"/>
      <c r="M257" s="1495"/>
      <c r="N257" s="1421"/>
      <c r="O257" s="1509"/>
      <c r="P257" s="1501"/>
      <c r="Q257" s="1491"/>
      <c r="R257" s="1491"/>
      <c r="S257" s="1501"/>
      <c r="T257" s="1501"/>
      <c r="U257" s="1501"/>
    </row>
    <row r="258" spans="1:21" ht="14.25">
      <c r="A258" s="1491"/>
      <c r="B258" s="1538"/>
      <c r="C258" s="1492"/>
      <c r="D258" s="1493"/>
      <c r="E258" s="1421"/>
      <c r="F258" s="1523"/>
      <c r="G258" s="1494"/>
      <c r="H258" s="1495"/>
      <c r="I258" s="1495"/>
      <c r="J258" s="1495"/>
      <c r="K258" s="1495"/>
      <c r="L258" s="1495"/>
      <c r="M258" s="1495"/>
      <c r="N258" s="1421"/>
      <c r="O258" s="1509"/>
      <c r="P258" s="1501"/>
      <c r="Q258" s="1491"/>
      <c r="R258" s="1491"/>
      <c r="S258" s="1501"/>
      <c r="T258" s="1501"/>
      <c r="U258" s="1501"/>
    </row>
    <row r="259" spans="1:21" ht="14.25">
      <c r="A259" s="1491"/>
      <c r="B259" s="1538"/>
      <c r="C259" s="1492"/>
      <c r="D259" s="1493"/>
      <c r="E259" s="1421"/>
      <c r="F259" s="1523"/>
      <c r="G259" s="1494"/>
      <c r="H259" s="1495"/>
      <c r="I259" s="1495"/>
      <c r="J259" s="1495"/>
      <c r="K259" s="1495"/>
      <c r="L259" s="1495"/>
      <c r="M259" s="1495"/>
      <c r="N259" s="1421"/>
      <c r="O259" s="1509"/>
      <c r="P259" s="1501"/>
      <c r="Q259" s="1491"/>
      <c r="R259" s="1491"/>
      <c r="S259" s="1501"/>
      <c r="T259" s="1501"/>
      <c r="U259" s="1501"/>
    </row>
    <row r="260" spans="1:21" ht="14.25">
      <c r="A260" s="1491"/>
      <c r="B260" s="1538"/>
      <c r="C260" s="1492"/>
      <c r="D260" s="1493"/>
      <c r="E260" s="1421"/>
      <c r="F260" s="1523"/>
      <c r="G260" s="1494"/>
      <c r="H260" s="1495"/>
      <c r="I260" s="1495"/>
      <c r="J260" s="1495"/>
      <c r="K260" s="1495"/>
      <c r="L260" s="1495"/>
      <c r="M260" s="1495"/>
      <c r="N260" s="1421"/>
      <c r="O260" s="1509"/>
      <c r="P260" s="1501"/>
      <c r="Q260" s="1491"/>
      <c r="R260" s="1491"/>
      <c r="S260" s="1501"/>
      <c r="T260" s="1501"/>
      <c r="U260" s="1501"/>
    </row>
    <row r="261" spans="1:21" ht="14.25">
      <c r="A261" s="1491"/>
      <c r="B261" s="1538"/>
      <c r="C261" s="1492"/>
      <c r="D261" s="1493"/>
      <c r="E261" s="1421"/>
      <c r="F261" s="1523"/>
      <c r="G261" s="1494"/>
      <c r="H261" s="1495"/>
      <c r="I261" s="1495"/>
      <c r="J261" s="1495"/>
      <c r="K261" s="1495"/>
      <c r="L261" s="1495"/>
      <c r="M261" s="1495"/>
      <c r="N261" s="1421"/>
      <c r="O261" s="1509"/>
      <c r="P261" s="1501"/>
      <c r="Q261" s="1491"/>
      <c r="R261" s="1491"/>
      <c r="S261" s="1501"/>
      <c r="T261" s="1501"/>
      <c r="U261" s="1501"/>
    </row>
    <row r="262" spans="1:21" ht="14.25">
      <c r="A262" s="1491"/>
      <c r="B262" s="1538"/>
      <c r="C262" s="1492"/>
      <c r="D262" s="1493"/>
      <c r="E262" s="1421"/>
      <c r="F262" s="1523"/>
      <c r="G262" s="1494"/>
      <c r="H262" s="1495"/>
      <c r="I262" s="1495"/>
      <c r="J262" s="1495"/>
      <c r="K262" s="1495"/>
      <c r="L262" s="1495"/>
      <c r="M262" s="1495"/>
      <c r="N262" s="1421"/>
      <c r="O262" s="1509"/>
      <c r="P262" s="1501"/>
      <c r="Q262" s="1491"/>
      <c r="R262" s="1491"/>
      <c r="S262" s="1501"/>
      <c r="T262" s="1501"/>
      <c r="U262" s="1501"/>
    </row>
    <row r="263" spans="1:21" ht="14.25">
      <c r="A263" s="1491"/>
      <c r="B263" s="1538"/>
      <c r="C263" s="1492"/>
      <c r="D263" s="1493"/>
      <c r="E263" s="1421"/>
      <c r="F263" s="1523"/>
      <c r="G263" s="1494"/>
      <c r="H263" s="1495"/>
      <c r="I263" s="1495"/>
      <c r="J263" s="1495"/>
      <c r="K263" s="1495"/>
      <c r="L263" s="1495"/>
      <c r="M263" s="1495"/>
      <c r="N263" s="1421"/>
      <c r="O263" s="1509"/>
      <c r="P263" s="1501"/>
      <c r="Q263" s="1491"/>
      <c r="R263" s="1491"/>
      <c r="S263" s="1501"/>
      <c r="T263" s="1501"/>
      <c r="U263" s="1501"/>
    </row>
    <row r="264" spans="1:21" ht="14.25">
      <c r="A264" s="1491"/>
      <c r="B264" s="1538"/>
      <c r="C264" s="1492"/>
      <c r="D264" s="1493"/>
      <c r="E264" s="1421"/>
      <c r="F264" s="1523"/>
      <c r="G264" s="1494"/>
      <c r="H264" s="1495"/>
      <c r="I264" s="1495"/>
      <c r="J264" s="1495"/>
      <c r="K264" s="1495"/>
      <c r="L264" s="1495"/>
      <c r="M264" s="1495"/>
      <c r="N264" s="1421"/>
      <c r="O264" s="1509"/>
      <c r="P264" s="1501"/>
      <c r="Q264" s="1491"/>
      <c r="R264" s="1491"/>
      <c r="S264" s="1501"/>
      <c r="T264" s="1501"/>
      <c r="U264" s="1501"/>
    </row>
    <row r="265" spans="1:21" ht="14.25">
      <c r="A265" s="1491"/>
      <c r="B265" s="1538"/>
      <c r="C265" s="1492"/>
      <c r="D265" s="1493"/>
      <c r="E265" s="1421"/>
      <c r="F265" s="1523"/>
      <c r="G265" s="1494"/>
      <c r="H265" s="1495"/>
      <c r="I265" s="1495"/>
      <c r="J265" s="1495"/>
      <c r="K265" s="1495"/>
      <c r="L265" s="1495"/>
      <c r="M265" s="1495"/>
      <c r="N265" s="1421"/>
      <c r="O265" s="1509"/>
      <c r="P265" s="1501"/>
      <c r="Q265" s="1491"/>
      <c r="R265" s="1491"/>
      <c r="S265" s="1501"/>
      <c r="T265" s="1501"/>
      <c r="U265" s="1501"/>
    </row>
    <row r="266" spans="1:21" ht="14.25">
      <c r="A266" s="1491"/>
      <c r="B266" s="1538"/>
      <c r="C266" s="1492"/>
      <c r="D266" s="1493"/>
      <c r="E266" s="1421"/>
      <c r="F266" s="1523"/>
      <c r="G266" s="1494"/>
      <c r="H266" s="1495"/>
      <c r="I266" s="1495"/>
      <c r="J266" s="1495"/>
      <c r="K266" s="1495"/>
      <c r="L266" s="1495"/>
      <c r="M266" s="1495"/>
      <c r="N266" s="1421"/>
      <c r="O266" s="1509"/>
      <c r="P266" s="1501"/>
      <c r="Q266" s="1491"/>
      <c r="R266" s="1491"/>
      <c r="S266" s="1501"/>
      <c r="T266" s="1501"/>
      <c r="U266" s="1501"/>
    </row>
    <row r="267" spans="1:21" ht="14.25">
      <c r="A267" s="1491"/>
      <c r="B267" s="1538"/>
      <c r="C267" s="1492"/>
      <c r="D267" s="1493"/>
      <c r="E267" s="1421"/>
      <c r="F267" s="1523"/>
      <c r="G267" s="1494"/>
      <c r="H267" s="1495"/>
      <c r="I267" s="1495"/>
      <c r="J267" s="1495"/>
      <c r="K267" s="1495"/>
      <c r="L267" s="1495"/>
      <c r="M267" s="1495"/>
      <c r="N267" s="1421"/>
      <c r="O267" s="1509"/>
      <c r="P267" s="1501"/>
      <c r="Q267" s="1491"/>
      <c r="R267" s="1491"/>
      <c r="S267" s="1501"/>
      <c r="T267" s="1501"/>
      <c r="U267" s="1501"/>
    </row>
    <row r="268" spans="1:21" ht="14.25">
      <c r="A268" s="1491"/>
      <c r="B268" s="1538"/>
      <c r="C268" s="1492"/>
      <c r="D268" s="1493"/>
      <c r="E268" s="1421"/>
      <c r="F268" s="1523"/>
      <c r="G268" s="1494"/>
      <c r="H268" s="1495"/>
      <c r="I268" s="1495"/>
      <c r="J268" s="1495"/>
      <c r="K268" s="1495"/>
      <c r="L268" s="1495"/>
      <c r="M268" s="1495"/>
      <c r="N268" s="1421"/>
      <c r="O268" s="1509"/>
      <c r="P268" s="1501"/>
      <c r="Q268" s="1491"/>
      <c r="R268" s="1491"/>
      <c r="S268" s="1501"/>
      <c r="T268" s="1501"/>
      <c r="U268" s="1501"/>
    </row>
    <row r="269" spans="1:21" ht="14.25">
      <c r="A269" s="1491"/>
      <c r="B269" s="1538"/>
      <c r="C269" s="1492"/>
      <c r="D269" s="1493"/>
      <c r="E269" s="1421"/>
      <c r="F269" s="1523"/>
      <c r="G269" s="1494"/>
      <c r="H269" s="1495"/>
      <c r="I269" s="1495"/>
      <c r="J269" s="1495"/>
      <c r="K269" s="1495"/>
      <c r="L269" s="1495"/>
      <c r="M269" s="1495"/>
      <c r="N269" s="1421"/>
      <c r="O269" s="1509"/>
      <c r="P269" s="1501"/>
      <c r="Q269" s="1491"/>
      <c r="R269" s="1491"/>
      <c r="S269" s="1501"/>
      <c r="T269" s="1501"/>
      <c r="U269" s="1501"/>
    </row>
    <row r="270" spans="1:21" ht="14.25">
      <c r="A270" s="1491"/>
      <c r="B270" s="1538"/>
      <c r="C270" s="1492"/>
      <c r="D270" s="1493"/>
      <c r="E270" s="1421"/>
      <c r="F270" s="1523"/>
      <c r="G270" s="1494"/>
      <c r="H270" s="1495"/>
      <c r="I270" s="1495"/>
      <c r="J270" s="1495"/>
      <c r="K270" s="1495"/>
      <c r="L270" s="1495"/>
      <c r="M270" s="1495"/>
      <c r="N270" s="1421"/>
      <c r="O270" s="1509"/>
      <c r="P270" s="1501"/>
      <c r="Q270" s="1491"/>
      <c r="R270" s="1491"/>
      <c r="S270" s="1501"/>
      <c r="T270" s="1501"/>
      <c r="U270" s="1501"/>
    </row>
    <row r="271" spans="1:21" ht="14.25">
      <c r="A271" s="1491"/>
      <c r="B271" s="1538"/>
      <c r="C271" s="1492"/>
      <c r="D271" s="1493"/>
      <c r="E271" s="1421"/>
      <c r="F271" s="1523"/>
      <c r="G271" s="1494"/>
      <c r="H271" s="1495"/>
      <c r="I271" s="1495"/>
      <c r="J271" s="1495"/>
      <c r="K271" s="1495"/>
      <c r="L271" s="1495"/>
      <c r="M271" s="1495"/>
      <c r="N271" s="1421"/>
      <c r="O271" s="1509"/>
      <c r="P271" s="1501"/>
      <c r="Q271" s="1491"/>
      <c r="R271" s="1491"/>
      <c r="S271" s="1501"/>
      <c r="T271" s="1501"/>
      <c r="U271" s="1501"/>
    </row>
    <row r="272" spans="1:21" ht="14.25">
      <c r="A272" s="1491"/>
      <c r="B272" s="1538"/>
      <c r="C272" s="1492"/>
      <c r="D272" s="1493"/>
      <c r="E272" s="1421"/>
      <c r="F272" s="1523"/>
      <c r="G272" s="1494"/>
      <c r="H272" s="1495"/>
      <c r="I272" s="1495"/>
      <c r="J272" s="1495"/>
      <c r="K272" s="1495"/>
      <c r="L272" s="1495"/>
      <c r="M272" s="1495"/>
      <c r="N272" s="1421"/>
      <c r="O272" s="1509"/>
      <c r="P272" s="1501"/>
      <c r="Q272" s="1491"/>
      <c r="R272" s="1491"/>
      <c r="S272" s="1501"/>
      <c r="T272" s="1501"/>
      <c r="U272" s="1501"/>
    </row>
    <row r="273" spans="1:21" ht="14.25">
      <c r="A273" s="1491"/>
      <c r="B273" s="1538"/>
      <c r="C273" s="1492"/>
      <c r="D273" s="1493"/>
      <c r="E273" s="1421"/>
      <c r="F273" s="1523"/>
      <c r="G273" s="1494"/>
      <c r="H273" s="1495"/>
      <c r="I273" s="1495"/>
      <c r="J273" s="1495"/>
      <c r="K273" s="1495"/>
      <c r="L273" s="1495"/>
      <c r="M273" s="1495"/>
      <c r="N273" s="1421"/>
      <c r="O273" s="1509"/>
      <c r="P273" s="1501"/>
      <c r="Q273" s="1491"/>
      <c r="R273" s="1491"/>
      <c r="S273" s="1501"/>
      <c r="T273" s="1501"/>
      <c r="U273" s="1501"/>
    </row>
    <row r="274" spans="1:21" ht="14.25">
      <c r="A274" s="1491"/>
      <c r="B274" s="1538"/>
      <c r="C274" s="1492"/>
      <c r="D274" s="1493"/>
      <c r="E274" s="1421"/>
      <c r="F274" s="1523"/>
      <c r="G274" s="1494"/>
      <c r="H274" s="1495"/>
      <c r="I274" s="1495"/>
      <c r="J274" s="1495"/>
      <c r="K274" s="1495"/>
      <c r="L274" s="1495"/>
      <c r="M274" s="1495"/>
      <c r="N274" s="1421"/>
      <c r="O274" s="1509"/>
      <c r="P274" s="1501"/>
      <c r="Q274" s="1491"/>
      <c r="R274" s="1491"/>
      <c r="S274" s="1501"/>
      <c r="T274" s="1501"/>
      <c r="U274" s="1501"/>
    </row>
    <row r="275" spans="1:21" ht="14.25">
      <c r="A275" s="1491"/>
      <c r="B275" s="1538"/>
      <c r="C275" s="1492"/>
      <c r="D275" s="1493"/>
      <c r="E275" s="1421"/>
      <c r="F275" s="1523"/>
      <c r="G275" s="1494"/>
      <c r="H275" s="1495"/>
      <c r="I275" s="1495"/>
      <c r="J275" s="1495"/>
      <c r="K275" s="1495"/>
      <c r="L275" s="1495"/>
      <c r="M275" s="1495"/>
      <c r="N275" s="1421"/>
      <c r="O275" s="1509"/>
      <c r="P275" s="1501"/>
      <c r="Q275" s="1491"/>
      <c r="R275" s="1491"/>
      <c r="S275" s="1501"/>
      <c r="T275" s="1501"/>
      <c r="U275" s="1501"/>
    </row>
    <row r="276" spans="1:21" ht="14.25">
      <c r="A276" s="1491"/>
      <c r="B276" s="1538"/>
      <c r="C276" s="1492"/>
      <c r="D276" s="1493"/>
      <c r="E276" s="1421"/>
      <c r="F276" s="1523"/>
      <c r="G276" s="1494"/>
      <c r="H276" s="1495"/>
      <c r="I276" s="1495"/>
      <c r="J276" s="1495"/>
      <c r="K276" s="1495"/>
      <c r="L276" s="1495"/>
      <c r="M276" s="1495"/>
      <c r="N276" s="1421"/>
      <c r="O276" s="1509"/>
      <c r="P276" s="1501"/>
      <c r="Q276" s="1491"/>
      <c r="R276" s="1491"/>
      <c r="S276" s="1501"/>
      <c r="T276" s="1501"/>
      <c r="U276" s="1501"/>
    </row>
    <row r="277" spans="1:21" ht="14.25">
      <c r="A277" s="1491"/>
      <c r="B277" s="1538"/>
      <c r="C277" s="1492"/>
      <c r="D277" s="1493"/>
      <c r="E277" s="1421"/>
      <c r="F277" s="1523"/>
      <c r="G277" s="1494"/>
      <c r="H277" s="1495"/>
      <c r="I277" s="1495"/>
      <c r="J277" s="1495"/>
      <c r="K277" s="1495"/>
      <c r="L277" s="1495"/>
      <c r="M277" s="1495"/>
      <c r="N277" s="1421"/>
      <c r="O277" s="1509"/>
      <c r="P277" s="1501"/>
      <c r="Q277" s="1491"/>
      <c r="R277" s="1491"/>
      <c r="S277" s="1501"/>
      <c r="T277" s="1501"/>
      <c r="U277" s="1501"/>
    </row>
    <row r="278" spans="1:21" ht="14.25">
      <c r="A278" s="1491"/>
      <c r="B278" s="1538"/>
      <c r="C278" s="1492"/>
      <c r="D278" s="1493"/>
      <c r="E278" s="1421"/>
      <c r="F278" s="1523"/>
      <c r="G278" s="1494"/>
      <c r="H278" s="1495"/>
      <c r="I278" s="1495"/>
      <c r="J278" s="1495"/>
      <c r="K278" s="1495"/>
      <c r="L278" s="1495"/>
      <c r="M278" s="1495"/>
      <c r="N278" s="1421"/>
      <c r="O278" s="1509"/>
      <c r="P278" s="1501"/>
      <c r="Q278" s="1491"/>
      <c r="R278" s="1491"/>
      <c r="S278" s="1501"/>
      <c r="T278" s="1501"/>
      <c r="U278" s="1501"/>
    </row>
    <row r="279" spans="1:21" ht="14.25">
      <c r="A279" s="1491"/>
      <c r="B279" s="1538"/>
      <c r="C279" s="1492"/>
      <c r="D279" s="1493"/>
      <c r="E279" s="1421"/>
      <c r="F279" s="1523"/>
      <c r="G279" s="1494"/>
      <c r="H279" s="1495"/>
      <c r="I279" s="1495"/>
      <c r="J279" s="1495"/>
      <c r="K279" s="1495"/>
      <c r="L279" s="1495"/>
      <c r="M279" s="1495"/>
      <c r="N279" s="1421"/>
      <c r="O279" s="1509"/>
      <c r="P279" s="1501"/>
      <c r="Q279" s="1491"/>
      <c r="R279" s="1491"/>
      <c r="S279" s="1501"/>
      <c r="T279" s="1501"/>
      <c r="U279" s="1501"/>
    </row>
    <row r="280" spans="1:21" ht="14.25">
      <c r="A280" s="1491"/>
      <c r="B280" s="1538"/>
      <c r="C280" s="1492"/>
      <c r="D280" s="1493"/>
      <c r="E280" s="1421"/>
      <c r="F280" s="1523"/>
      <c r="G280" s="1494"/>
      <c r="H280" s="1495"/>
      <c r="I280" s="1495"/>
      <c r="J280" s="1495"/>
      <c r="K280" s="1495"/>
      <c r="L280" s="1495"/>
      <c r="M280" s="1495"/>
      <c r="N280" s="1421"/>
      <c r="O280" s="1509"/>
      <c r="P280" s="1501"/>
      <c r="Q280" s="1491"/>
      <c r="R280" s="1491"/>
      <c r="S280" s="1501"/>
      <c r="T280" s="1501"/>
      <c r="U280" s="1501"/>
    </row>
    <row r="281" spans="1:21" ht="14.25">
      <c r="A281" s="1491"/>
      <c r="B281" s="1538"/>
      <c r="C281" s="1492"/>
      <c r="D281" s="1493"/>
      <c r="E281" s="1421"/>
      <c r="F281" s="1523"/>
      <c r="G281" s="1494"/>
      <c r="H281" s="1495"/>
      <c r="I281" s="1495"/>
      <c r="J281" s="1495"/>
      <c r="K281" s="1495"/>
      <c r="L281" s="1495"/>
      <c r="M281" s="1495"/>
      <c r="N281" s="1421"/>
      <c r="O281" s="1509"/>
      <c r="P281" s="1501"/>
      <c r="Q281" s="1491"/>
      <c r="R281" s="1491"/>
      <c r="S281" s="1501"/>
      <c r="T281" s="1501"/>
      <c r="U281" s="1501"/>
    </row>
    <row r="282" spans="1:21" ht="14.25">
      <c r="A282" s="1491"/>
      <c r="B282" s="1538"/>
      <c r="C282" s="1492"/>
      <c r="D282" s="1493"/>
      <c r="E282" s="1421"/>
      <c r="F282" s="1523"/>
      <c r="G282" s="1494"/>
      <c r="H282" s="1495"/>
      <c r="I282" s="1495"/>
      <c r="J282" s="1495"/>
      <c r="K282" s="1495"/>
      <c r="L282" s="1495"/>
      <c r="M282" s="1495"/>
      <c r="N282" s="1421"/>
      <c r="O282" s="1509"/>
      <c r="P282" s="1501"/>
      <c r="Q282" s="1491"/>
      <c r="R282" s="1491"/>
      <c r="S282" s="1501"/>
      <c r="T282" s="1501"/>
      <c r="U282" s="1501"/>
    </row>
    <row r="283" spans="1:21" ht="14.25">
      <c r="A283" s="1491"/>
      <c r="B283" s="1538"/>
      <c r="C283" s="1492"/>
      <c r="D283" s="1493"/>
      <c r="E283" s="1421"/>
      <c r="F283" s="1523"/>
      <c r="G283" s="1494"/>
      <c r="H283" s="1495"/>
      <c r="I283" s="1495"/>
      <c r="J283" s="1495"/>
      <c r="K283" s="1495"/>
      <c r="L283" s="1495"/>
      <c r="M283" s="1495"/>
      <c r="N283" s="1421"/>
      <c r="O283" s="1509"/>
      <c r="P283" s="1501"/>
      <c r="Q283" s="1491"/>
      <c r="R283" s="1491"/>
      <c r="S283" s="1501"/>
      <c r="T283" s="1501"/>
      <c r="U283" s="1501"/>
    </row>
    <row r="284" spans="1:21" ht="14.25">
      <c r="A284" s="1491"/>
      <c r="B284" s="1538"/>
      <c r="C284" s="1492"/>
      <c r="D284" s="1493"/>
      <c r="E284" s="1421"/>
      <c r="F284" s="1523"/>
      <c r="G284" s="1494"/>
      <c r="H284" s="1495"/>
      <c r="I284" s="1495"/>
      <c r="J284" s="1495"/>
      <c r="K284" s="1495"/>
      <c r="L284" s="1495"/>
      <c r="M284" s="1495"/>
      <c r="N284" s="1421"/>
      <c r="O284" s="1509"/>
      <c r="P284" s="1501"/>
      <c r="Q284" s="1491"/>
      <c r="R284" s="1491"/>
      <c r="S284" s="1501"/>
      <c r="T284" s="1501"/>
      <c r="U284" s="1501"/>
    </row>
    <row r="285" spans="1:21" ht="14.25">
      <c r="A285" s="1491"/>
      <c r="B285" s="1538"/>
      <c r="C285" s="1492"/>
      <c r="D285" s="1493"/>
      <c r="E285" s="1421"/>
      <c r="F285" s="1523"/>
      <c r="G285" s="1494"/>
      <c r="H285" s="1495"/>
      <c r="I285" s="1495"/>
      <c r="J285" s="1495"/>
      <c r="K285" s="1495"/>
      <c r="L285" s="1495"/>
      <c r="M285" s="1495"/>
      <c r="N285" s="1421"/>
      <c r="O285" s="1509"/>
      <c r="P285" s="1501"/>
      <c r="Q285" s="1491"/>
      <c r="R285" s="1491"/>
      <c r="S285" s="1501"/>
      <c r="T285" s="1501"/>
      <c r="U285" s="1501"/>
    </row>
    <row r="286" spans="1:21" ht="14.25">
      <c r="A286" s="1491"/>
      <c r="B286" s="1538"/>
      <c r="C286" s="1492"/>
      <c r="D286" s="1493"/>
      <c r="E286" s="1421"/>
      <c r="F286" s="1523"/>
      <c r="G286" s="1494"/>
      <c r="H286" s="1495"/>
      <c r="I286" s="1495"/>
      <c r="J286" s="1495"/>
      <c r="K286" s="1495"/>
      <c r="L286" s="1495"/>
      <c r="M286" s="1495"/>
      <c r="N286" s="1421"/>
      <c r="O286" s="1509"/>
      <c r="P286" s="1501"/>
      <c r="Q286" s="1491"/>
      <c r="R286" s="1491"/>
      <c r="S286" s="1501"/>
      <c r="T286" s="1501"/>
      <c r="U286" s="1501"/>
    </row>
    <row r="287" spans="1:21" ht="14.25">
      <c r="A287" s="1491"/>
      <c r="B287" s="1538"/>
      <c r="C287" s="1492"/>
      <c r="D287" s="1493"/>
      <c r="E287" s="1421"/>
      <c r="F287" s="1523"/>
      <c r="G287" s="1494"/>
      <c r="H287" s="1495"/>
      <c r="I287" s="1495"/>
      <c r="J287" s="1495"/>
      <c r="K287" s="1495"/>
      <c r="L287" s="1495"/>
      <c r="M287" s="1495"/>
      <c r="N287" s="1421"/>
      <c r="O287" s="1509"/>
      <c r="P287" s="1501"/>
      <c r="Q287" s="1491"/>
      <c r="R287" s="1491"/>
      <c r="S287" s="1501"/>
      <c r="T287" s="1501"/>
      <c r="U287" s="1501"/>
    </row>
    <row r="288" spans="1:21" ht="14.25">
      <c r="A288" s="1491"/>
      <c r="B288" s="1538"/>
      <c r="C288" s="1492"/>
      <c r="D288" s="1493"/>
      <c r="E288" s="1421"/>
      <c r="F288" s="1523"/>
      <c r="G288" s="1494"/>
      <c r="H288" s="1495"/>
      <c r="I288" s="1495"/>
      <c r="J288" s="1495"/>
      <c r="K288" s="1495"/>
      <c r="L288" s="1495"/>
      <c r="M288" s="1495"/>
      <c r="N288" s="1421"/>
      <c r="O288" s="1509"/>
      <c r="P288" s="1501"/>
      <c r="Q288" s="1491"/>
      <c r="R288" s="1491"/>
      <c r="S288" s="1501"/>
      <c r="T288" s="1501"/>
      <c r="U288" s="1501"/>
    </row>
    <row r="289" spans="1:21" ht="14.25">
      <c r="A289" s="1491"/>
      <c r="B289" s="1538"/>
      <c r="C289" s="1492"/>
      <c r="D289" s="1493"/>
      <c r="E289" s="1421"/>
      <c r="F289" s="1523"/>
      <c r="G289" s="1494"/>
      <c r="H289" s="1495"/>
      <c r="I289" s="1495"/>
      <c r="J289" s="1495"/>
      <c r="K289" s="1495"/>
      <c r="L289" s="1495"/>
      <c r="M289" s="1495"/>
      <c r="N289" s="1421"/>
      <c r="O289" s="1509"/>
      <c r="P289" s="1501"/>
      <c r="Q289" s="1491"/>
      <c r="R289" s="1491"/>
      <c r="S289" s="1501"/>
      <c r="T289" s="1501"/>
      <c r="U289" s="1501"/>
    </row>
    <row r="290" spans="1:21" ht="14.25">
      <c r="A290" s="1491"/>
      <c r="B290" s="1538"/>
      <c r="C290" s="1492"/>
      <c r="D290" s="1493"/>
      <c r="E290" s="1421"/>
      <c r="F290" s="1523"/>
      <c r="G290" s="1494"/>
      <c r="H290" s="1495"/>
      <c r="I290" s="1495"/>
      <c r="J290" s="1495"/>
      <c r="K290" s="1495"/>
      <c r="L290" s="1495"/>
      <c r="M290" s="1495"/>
      <c r="N290" s="1421"/>
      <c r="O290" s="1509"/>
      <c r="P290" s="1501"/>
      <c r="Q290" s="1491"/>
      <c r="R290" s="1491"/>
      <c r="S290" s="1501"/>
      <c r="T290" s="1501"/>
      <c r="U290" s="1501"/>
    </row>
    <row r="291" spans="1:21" ht="14.25">
      <c r="A291" s="1491"/>
      <c r="B291" s="1538"/>
      <c r="C291" s="1492"/>
      <c r="D291" s="1493"/>
      <c r="E291" s="1421"/>
      <c r="F291" s="1523"/>
      <c r="G291" s="1494"/>
      <c r="H291" s="1495"/>
      <c r="I291" s="1495"/>
      <c r="J291" s="1495"/>
      <c r="K291" s="1495"/>
      <c r="L291" s="1495"/>
      <c r="M291" s="1495"/>
      <c r="N291" s="1421"/>
      <c r="O291" s="1509"/>
      <c r="P291" s="1501"/>
      <c r="Q291" s="1491"/>
      <c r="R291" s="1491"/>
      <c r="S291" s="1501"/>
      <c r="T291" s="1501"/>
      <c r="U291" s="1501"/>
    </row>
    <row r="292" spans="1:21" ht="14.25">
      <c r="A292" s="1491"/>
      <c r="B292" s="1538"/>
      <c r="C292" s="1492"/>
      <c r="D292" s="1493"/>
      <c r="E292" s="1421"/>
      <c r="F292" s="1523"/>
      <c r="G292" s="1494"/>
      <c r="H292" s="1495"/>
      <c r="I292" s="1495"/>
      <c r="J292" s="1495"/>
      <c r="K292" s="1495"/>
      <c r="L292" s="1495"/>
      <c r="M292" s="1495"/>
      <c r="N292" s="1421"/>
      <c r="O292" s="1509"/>
      <c r="P292" s="1501"/>
      <c r="Q292" s="1491"/>
      <c r="R292" s="1491"/>
      <c r="S292" s="1501"/>
      <c r="T292" s="1501"/>
      <c r="U292" s="1501"/>
    </row>
    <row r="293" spans="1:21" ht="14.25">
      <c r="A293" s="1491"/>
      <c r="B293" s="1538"/>
      <c r="C293" s="1492"/>
      <c r="D293" s="1493"/>
      <c r="E293" s="1421"/>
      <c r="F293" s="1523"/>
      <c r="G293" s="1494"/>
      <c r="H293" s="1495"/>
      <c r="I293" s="1495"/>
      <c r="J293" s="1495"/>
      <c r="K293" s="1495"/>
      <c r="L293" s="1495"/>
      <c r="M293" s="1495"/>
      <c r="N293" s="1421"/>
      <c r="O293" s="1509"/>
      <c r="P293" s="1501"/>
      <c r="Q293" s="1491"/>
      <c r="R293" s="1491"/>
      <c r="S293" s="1501"/>
      <c r="T293" s="1501"/>
      <c r="U293" s="1501"/>
    </row>
    <row r="294" spans="1:21" ht="14.25">
      <c r="A294" s="1491"/>
      <c r="B294" s="1538"/>
      <c r="C294" s="1492"/>
      <c r="D294" s="1493"/>
      <c r="E294" s="1421"/>
      <c r="F294" s="1523"/>
      <c r="G294" s="1494"/>
      <c r="H294" s="1495"/>
      <c r="I294" s="1495"/>
      <c r="J294" s="1495"/>
      <c r="K294" s="1495"/>
      <c r="L294" s="1495"/>
      <c r="M294" s="1495"/>
      <c r="N294" s="1421"/>
      <c r="O294" s="1509"/>
      <c r="P294" s="1501"/>
      <c r="Q294" s="1491"/>
      <c r="R294" s="1491"/>
      <c r="S294" s="1501"/>
      <c r="T294" s="1501"/>
      <c r="U294" s="1501"/>
    </row>
    <row r="295" spans="1:21" ht="14.25">
      <c r="A295" s="1491"/>
      <c r="B295" s="1538"/>
      <c r="C295" s="1492"/>
      <c r="D295" s="1493"/>
      <c r="E295" s="1421"/>
      <c r="F295" s="1523"/>
      <c r="G295" s="1494"/>
      <c r="H295" s="1495"/>
      <c r="I295" s="1495"/>
      <c r="J295" s="1495"/>
      <c r="K295" s="1495"/>
      <c r="L295" s="1495"/>
      <c r="M295" s="1495"/>
      <c r="N295" s="1421"/>
      <c r="O295" s="1509"/>
      <c r="P295" s="1501"/>
      <c r="Q295" s="1491"/>
      <c r="R295" s="1491"/>
      <c r="S295" s="1501"/>
      <c r="T295" s="1501"/>
      <c r="U295" s="1501"/>
    </row>
    <row r="296" spans="1:21" ht="14.25">
      <c r="A296" s="1491"/>
      <c r="B296" s="1538"/>
      <c r="C296" s="1492"/>
      <c r="D296" s="1493"/>
      <c r="E296" s="1421"/>
      <c r="F296" s="1523"/>
      <c r="G296" s="1494"/>
      <c r="H296" s="1495"/>
      <c r="I296" s="1495"/>
      <c r="J296" s="1495"/>
      <c r="K296" s="1495"/>
      <c r="L296" s="1495"/>
      <c r="M296" s="1495"/>
      <c r="N296" s="1421"/>
      <c r="O296" s="1509"/>
      <c r="P296" s="1501"/>
      <c r="Q296" s="1491"/>
      <c r="R296" s="1491"/>
      <c r="S296" s="1501"/>
      <c r="T296" s="1501"/>
      <c r="U296" s="1501"/>
    </row>
    <row r="297" spans="1:21" ht="14.25">
      <c r="A297" s="1491"/>
      <c r="B297" s="1538"/>
      <c r="C297" s="1492"/>
      <c r="D297" s="1493"/>
      <c r="E297" s="1421"/>
      <c r="F297" s="1523"/>
      <c r="G297" s="1494"/>
      <c r="H297" s="1495"/>
      <c r="I297" s="1495"/>
      <c r="J297" s="1495"/>
      <c r="K297" s="1495"/>
      <c r="L297" s="1495"/>
      <c r="M297" s="1495"/>
      <c r="N297" s="1421"/>
      <c r="O297" s="1509"/>
      <c r="P297" s="1501"/>
      <c r="Q297" s="1491"/>
      <c r="R297" s="1491"/>
      <c r="S297" s="1501"/>
      <c r="T297" s="1501"/>
      <c r="U297" s="1501"/>
    </row>
    <row r="298" spans="1:21" ht="14.25">
      <c r="A298" s="1491"/>
      <c r="B298" s="1538"/>
      <c r="C298" s="1492"/>
      <c r="D298" s="1493"/>
      <c r="E298" s="1421"/>
      <c r="F298" s="1523"/>
      <c r="G298" s="1494"/>
      <c r="H298" s="1495"/>
      <c r="I298" s="1495"/>
      <c r="J298" s="1495"/>
      <c r="K298" s="1495"/>
      <c r="L298" s="1495"/>
      <c r="M298" s="1495"/>
      <c r="N298" s="1421"/>
      <c r="O298" s="1509"/>
      <c r="P298" s="1501"/>
      <c r="Q298" s="1491"/>
      <c r="R298" s="1491"/>
      <c r="S298" s="1501"/>
      <c r="T298" s="1501"/>
      <c r="U298" s="1501"/>
    </row>
    <row r="299" spans="1:21" ht="14.25">
      <c r="A299" s="1491"/>
      <c r="B299" s="1538"/>
      <c r="C299" s="1492"/>
      <c r="D299" s="1493"/>
      <c r="E299" s="1421"/>
      <c r="F299" s="1523"/>
      <c r="G299" s="1494"/>
      <c r="H299" s="1495"/>
      <c r="I299" s="1495"/>
      <c r="J299" s="1495"/>
      <c r="K299" s="1495"/>
      <c r="L299" s="1495"/>
      <c r="M299" s="1495"/>
      <c r="N299" s="1421"/>
      <c r="O299" s="1509"/>
      <c r="P299" s="1501"/>
      <c r="Q299" s="1491"/>
      <c r="R299" s="1491"/>
      <c r="S299" s="1501"/>
      <c r="T299" s="1501"/>
      <c r="U299" s="1501"/>
    </row>
    <row r="300" spans="1:21" ht="14.25">
      <c r="A300" s="1491"/>
      <c r="B300" s="1538"/>
      <c r="C300" s="1492"/>
      <c r="D300" s="1493"/>
      <c r="E300" s="1421"/>
      <c r="F300" s="1523"/>
      <c r="G300" s="1494"/>
      <c r="H300" s="1495"/>
      <c r="I300" s="1495"/>
      <c r="J300" s="1495"/>
      <c r="K300" s="1495"/>
      <c r="L300" s="1495"/>
      <c r="M300" s="1495"/>
      <c r="N300" s="1421"/>
      <c r="O300" s="1509"/>
      <c r="P300" s="1501"/>
      <c r="Q300" s="1491"/>
      <c r="R300" s="1491"/>
      <c r="S300" s="1501"/>
      <c r="T300" s="1501"/>
      <c r="U300" s="1501"/>
    </row>
    <row r="301" spans="1:21" ht="14.25">
      <c r="A301" s="1491"/>
      <c r="B301" s="1538"/>
      <c r="C301" s="1492"/>
      <c r="D301" s="1493"/>
      <c r="E301" s="1421"/>
      <c r="F301" s="1523"/>
      <c r="G301" s="1494"/>
      <c r="H301" s="1495"/>
      <c r="I301" s="1495"/>
      <c r="J301" s="1495"/>
      <c r="K301" s="1495"/>
      <c r="L301" s="1495"/>
      <c r="M301" s="1495"/>
      <c r="N301" s="1421"/>
      <c r="O301" s="1509"/>
      <c r="P301" s="1501"/>
      <c r="Q301" s="1491"/>
      <c r="R301" s="1491"/>
      <c r="S301" s="1501"/>
      <c r="T301" s="1501"/>
      <c r="U301" s="1501"/>
    </row>
    <row r="302" spans="1:21" ht="14.25">
      <c r="A302" s="1491"/>
      <c r="B302" s="1538"/>
      <c r="C302" s="1492"/>
      <c r="D302" s="1493"/>
      <c r="E302" s="1421"/>
      <c r="F302" s="1523"/>
      <c r="G302" s="1494"/>
      <c r="H302" s="1495"/>
      <c r="I302" s="1495"/>
      <c r="J302" s="1495"/>
      <c r="K302" s="1495"/>
      <c r="L302" s="1495"/>
      <c r="M302" s="1495"/>
      <c r="N302" s="1421"/>
      <c r="O302" s="1509"/>
      <c r="P302" s="1501"/>
      <c r="Q302" s="1491"/>
      <c r="R302" s="1491"/>
      <c r="S302" s="1501"/>
      <c r="T302" s="1501"/>
      <c r="U302" s="1501"/>
    </row>
    <row r="303" spans="1:21" ht="14.25">
      <c r="A303" s="1491"/>
      <c r="B303" s="1538"/>
      <c r="C303" s="1492"/>
      <c r="D303" s="1493"/>
      <c r="E303" s="1421"/>
      <c r="F303" s="1523"/>
      <c r="G303" s="1494"/>
      <c r="H303" s="1495"/>
      <c r="I303" s="1495"/>
      <c r="J303" s="1495"/>
      <c r="K303" s="1495"/>
      <c r="L303" s="1495"/>
      <c r="M303" s="1495"/>
      <c r="N303" s="1421"/>
      <c r="O303" s="1509"/>
      <c r="P303" s="1501"/>
      <c r="Q303" s="1491"/>
      <c r="R303" s="1491"/>
      <c r="S303" s="1501"/>
      <c r="T303" s="1501"/>
      <c r="U303" s="1501"/>
    </row>
    <row r="304" spans="1:21" ht="14.25">
      <c r="A304" s="1491"/>
      <c r="B304" s="1538"/>
      <c r="C304" s="1492"/>
      <c r="D304" s="1493"/>
      <c r="E304" s="1421"/>
      <c r="F304" s="1523"/>
      <c r="G304" s="1494"/>
      <c r="H304" s="1495"/>
      <c r="I304" s="1495"/>
      <c r="J304" s="1495"/>
      <c r="K304" s="1495"/>
      <c r="L304" s="1495"/>
      <c r="M304" s="1495"/>
      <c r="N304" s="1421"/>
      <c r="O304" s="1509"/>
      <c r="P304" s="1501"/>
      <c r="Q304" s="1491"/>
      <c r="R304" s="1491"/>
      <c r="S304" s="1501"/>
      <c r="T304" s="1501"/>
      <c r="U304" s="1501"/>
    </row>
    <row r="305" spans="1:21" ht="14.25">
      <c r="A305" s="1491"/>
      <c r="B305" s="1538"/>
      <c r="C305" s="1492"/>
      <c r="D305" s="1493"/>
      <c r="E305" s="1421"/>
      <c r="F305" s="1523"/>
      <c r="G305" s="1494"/>
      <c r="H305" s="1495"/>
      <c r="I305" s="1495"/>
      <c r="J305" s="1495"/>
      <c r="K305" s="1495"/>
      <c r="L305" s="1495"/>
      <c r="M305" s="1495"/>
      <c r="N305" s="1421"/>
      <c r="O305" s="1509"/>
      <c r="P305" s="1501"/>
      <c r="Q305" s="1491"/>
      <c r="R305" s="1491"/>
      <c r="S305" s="1501"/>
      <c r="T305" s="1501"/>
      <c r="U305" s="1501"/>
    </row>
    <row r="306" spans="1:21" ht="14.25">
      <c r="A306" s="1491"/>
      <c r="B306" s="1538"/>
      <c r="C306" s="1492"/>
      <c r="D306" s="1493"/>
      <c r="E306" s="1421"/>
      <c r="F306" s="1523"/>
      <c r="G306" s="1494"/>
      <c r="H306" s="1495"/>
      <c r="I306" s="1495"/>
      <c r="J306" s="1495"/>
      <c r="K306" s="1495"/>
      <c r="L306" s="1495"/>
      <c r="M306" s="1495"/>
      <c r="N306" s="1421"/>
      <c r="O306" s="1509"/>
      <c r="P306" s="1501"/>
      <c r="Q306" s="1491"/>
      <c r="R306" s="1491"/>
      <c r="S306" s="1501"/>
      <c r="T306" s="1501"/>
      <c r="U306" s="1501"/>
    </row>
    <row r="307" spans="1:21" ht="14.25">
      <c r="A307" s="1491"/>
      <c r="B307" s="1538"/>
      <c r="C307" s="1492"/>
      <c r="D307" s="1493"/>
      <c r="E307" s="1421"/>
      <c r="F307" s="1523"/>
      <c r="G307" s="1494"/>
      <c r="H307" s="1495"/>
      <c r="I307" s="1495"/>
      <c r="J307" s="1495"/>
      <c r="K307" s="1495"/>
      <c r="L307" s="1495"/>
      <c r="M307" s="1495"/>
      <c r="N307" s="1421"/>
      <c r="O307" s="1509"/>
      <c r="P307" s="1501"/>
      <c r="Q307" s="1491"/>
      <c r="R307" s="1491"/>
      <c r="S307" s="1501"/>
      <c r="T307" s="1501"/>
      <c r="U307" s="1501"/>
    </row>
    <row r="308" spans="1:21" ht="14.25">
      <c r="A308" s="1491"/>
      <c r="B308" s="1538"/>
      <c r="C308" s="1492"/>
      <c r="D308" s="1493"/>
      <c r="E308" s="1421"/>
      <c r="F308" s="1523"/>
      <c r="G308" s="1494"/>
      <c r="H308" s="1495"/>
      <c r="I308" s="1495"/>
      <c r="J308" s="1495"/>
      <c r="K308" s="1495"/>
      <c r="L308" s="1495"/>
      <c r="M308" s="1495"/>
      <c r="N308" s="1421"/>
      <c r="O308" s="1509"/>
      <c r="P308" s="1501"/>
      <c r="Q308" s="1491"/>
      <c r="R308" s="1491"/>
      <c r="S308" s="1501"/>
      <c r="T308" s="1501"/>
      <c r="U308" s="1501"/>
    </row>
    <row r="309" spans="1:21" ht="14.25">
      <c r="A309" s="1491"/>
      <c r="B309" s="1538"/>
      <c r="C309" s="1492"/>
      <c r="D309" s="1493"/>
      <c r="E309" s="1421"/>
      <c r="F309" s="1523"/>
      <c r="G309" s="1494"/>
      <c r="H309" s="1495"/>
      <c r="I309" s="1495"/>
      <c r="J309" s="1495"/>
      <c r="K309" s="1495"/>
      <c r="L309" s="1495"/>
      <c r="M309" s="1495"/>
      <c r="N309" s="1421"/>
      <c r="O309" s="1509"/>
      <c r="P309" s="1501"/>
      <c r="Q309" s="1491"/>
      <c r="R309" s="1491"/>
      <c r="S309" s="1501"/>
      <c r="T309" s="1501"/>
      <c r="U309" s="1501"/>
    </row>
    <row r="310" spans="1:21" ht="14.25">
      <c r="A310" s="1491"/>
      <c r="B310" s="1538"/>
      <c r="C310" s="1492"/>
      <c r="D310" s="1493"/>
      <c r="E310" s="1421"/>
      <c r="F310" s="1523"/>
      <c r="G310" s="1494"/>
      <c r="H310" s="1495"/>
      <c r="I310" s="1495"/>
      <c r="J310" s="1495"/>
      <c r="K310" s="1495"/>
      <c r="L310" s="1495"/>
      <c r="M310" s="1495"/>
      <c r="N310" s="1421"/>
      <c r="O310" s="1509"/>
      <c r="P310" s="1501"/>
      <c r="Q310" s="1491"/>
      <c r="R310" s="1491"/>
      <c r="S310" s="1501"/>
      <c r="T310" s="1501"/>
      <c r="U310" s="1501"/>
    </row>
    <row r="311" spans="1:21" ht="14.25">
      <c r="A311" s="1491"/>
      <c r="B311" s="1538"/>
      <c r="C311" s="1492"/>
      <c r="D311" s="1493"/>
      <c r="E311" s="1421"/>
      <c r="F311" s="1523"/>
      <c r="G311" s="1494"/>
      <c r="H311" s="1495"/>
      <c r="I311" s="1495"/>
      <c r="J311" s="1495"/>
      <c r="K311" s="1495"/>
      <c r="L311" s="1495"/>
      <c r="M311" s="1495"/>
      <c r="N311" s="1421"/>
      <c r="O311" s="1509"/>
      <c r="P311" s="1501"/>
      <c r="Q311" s="1491"/>
      <c r="R311" s="1491"/>
      <c r="S311" s="1501"/>
      <c r="T311" s="1501"/>
      <c r="U311" s="1501"/>
    </row>
    <row r="312" spans="1:21" ht="14.25">
      <c r="A312" s="1491"/>
      <c r="B312" s="1538"/>
      <c r="C312" s="1492"/>
      <c r="D312" s="1493"/>
      <c r="E312" s="1421"/>
      <c r="F312" s="1523"/>
      <c r="G312" s="1494"/>
      <c r="H312" s="1495"/>
      <c r="I312" s="1495"/>
      <c r="J312" s="1495"/>
      <c r="K312" s="1495"/>
      <c r="L312" s="1495"/>
      <c r="M312" s="1495"/>
      <c r="N312" s="1421"/>
      <c r="O312" s="1509"/>
      <c r="P312" s="1501"/>
      <c r="Q312" s="1491"/>
      <c r="R312" s="1491"/>
      <c r="S312" s="1501"/>
      <c r="T312" s="1501"/>
      <c r="U312" s="1501"/>
    </row>
    <row r="313" spans="1:21" ht="14.25">
      <c r="A313" s="1491"/>
      <c r="B313" s="1538"/>
      <c r="C313" s="1492"/>
      <c r="D313" s="1493"/>
      <c r="E313" s="1421"/>
      <c r="F313" s="1523"/>
      <c r="G313" s="1494"/>
      <c r="H313" s="1495"/>
      <c r="I313" s="1495"/>
      <c r="J313" s="1495"/>
      <c r="K313" s="1495"/>
      <c r="L313" s="1495"/>
      <c r="M313" s="1495"/>
      <c r="N313" s="1421"/>
      <c r="O313" s="1509"/>
      <c r="P313" s="1501"/>
      <c r="Q313" s="1491"/>
      <c r="R313" s="1491"/>
      <c r="S313" s="1501"/>
      <c r="T313" s="1501"/>
      <c r="U313" s="1501"/>
    </row>
    <row r="314" spans="1:21" ht="14.25">
      <c r="A314" s="1491"/>
      <c r="B314" s="1538"/>
      <c r="C314" s="1492"/>
      <c r="D314" s="1493"/>
      <c r="E314" s="1421"/>
      <c r="F314" s="1523"/>
      <c r="G314" s="1494"/>
      <c r="H314" s="1495"/>
      <c r="I314" s="1495"/>
      <c r="J314" s="1495"/>
      <c r="K314" s="1495"/>
      <c r="L314" s="1495"/>
      <c r="M314" s="1495"/>
      <c r="N314" s="1421"/>
      <c r="O314" s="1509"/>
      <c r="P314" s="1501"/>
      <c r="Q314" s="1491"/>
      <c r="R314" s="1491"/>
      <c r="S314" s="1501"/>
      <c r="T314" s="1501"/>
      <c r="U314" s="1501"/>
    </row>
    <row r="315" spans="1:21" ht="14.25">
      <c r="A315" s="1491"/>
      <c r="B315" s="1538"/>
      <c r="C315" s="1492"/>
      <c r="D315" s="1493"/>
      <c r="E315" s="1421"/>
      <c r="F315" s="1523"/>
      <c r="G315" s="1494"/>
      <c r="H315" s="1495"/>
      <c r="I315" s="1495"/>
      <c r="J315" s="1495"/>
      <c r="K315" s="1495"/>
      <c r="L315" s="1495"/>
      <c r="M315" s="1495"/>
      <c r="N315" s="1421"/>
      <c r="O315" s="1509"/>
      <c r="P315" s="1501"/>
      <c r="Q315" s="1491"/>
      <c r="R315" s="1491"/>
      <c r="S315" s="1501"/>
      <c r="T315" s="1501"/>
      <c r="U315" s="1501"/>
    </row>
    <row r="316" spans="1:21" ht="14.25">
      <c r="A316" s="1491"/>
      <c r="B316" s="1538"/>
      <c r="C316" s="1492"/>
      <c r="D316" s="1493"/>
      <c r="E316" s="1421"/>
      <c r="F316" s="1523"/>
      <c r="G316" s="1494"/>
      <c r="H316" s="1495"/>
      <c r="I316" s="1495"/>
      <c r="J316" s="1495"/>
      <c r="K316" s="1495"/>
      <c r="L316" s="1495"/>
      <c r="M316" s="1495"/>
      <c r="N316" s="1421"/>
      <c r="O316" s="1509"/>
      <c r="P316" s="1501"/>
      <c r="Q316" s="1491"/>
      <c r="R316" s="1491"/>
      <c r="S316" s="1501"/>
      <c r="T316" s="1501"/>
      <c r="U316" s="1501"/>
    </row>
    <row r="317" spans="1:21" ht="14.25">
      <c r="A317" s="1491"/>
      <c r="B317" s="1538"/>
      <c r="C317" s="1492"/>
      <c r="D317" s="1493"/>
      <c r="E317" s="1421"/>
      <c r="F317" s="1523"/>
      <c r="G317" s="1494"/>
      <c r="H317" s="1495"/>
      <c r="I317" s="1495"/>
      <c r="J317" s="1495"/>
      <c r="K317" s="1495"/>
      <c r="L317" s="1495"/>
      <c r="M317" s="1495"/>
      <c r="N317" s="1421"/>
      <c r="O317" s="1509"/>
      <c r="P317" s="1501"/>
      <c r="Q317" s="1491"/>
      <c r="R317" s="1491"/>
      <c r="S317" s="1501"/>
      <c r="T317" s="1501"/>
      <c r="U317" s="1501"/>
    </row>
    <row r="318" spans="1:21" ht="14.25">
      <c r="A318" s="1491"/>
      <c r="B318" s="1538"/>
      <c r="C318" s="1492"/>
      <c r="D318" s="1493"/>
      <c r="E318" s="1421"/>
      <c r="F318" s="1523"/>
      <c r="G318" s="1494"/>
      <c r="H318" s="1495"/>
      <c r="I318" s="1495"/>
      <c r="J318" s="1495"/>
      <c r="K318" s="1495"/>
      <c r="L318" s="1495"/>
      <c r="M318" s="1495"/>
      <c r="N318" s="1421"/>
      <c r="O318" s="1509"/>
      <c r="P318" s="1501"/>
      <c r="Q318" s="1491"/>
      <c r="R318" s="1491"/>
      <c r="S318" s="1501"/>
      <c r="T318" s="1501"/>
      <c r="U318" s="1501"/>
    </row>
    <row r="319" spans="1:21" ht="14.25">
      <c r="A319" s="1491"/>
      <c r="B319" s="1538"/>
      <c r="C319" s="1492"/>
      <c r="D319" s="1493"/>
      <c r="E319" s="1421"/>
      <c r="F319" s="1523"/>
      <c r="G319" s="1494"/>
      <c r="H319" s="1495"/>
      <c r="I319" s="1495"/>
      <c r="J319" s="1495"/>
      <c r="K319" s="1495"/>
      <c r="L319" s="1495"/>
      <c r="M319" s="1495"/>
      <c r="N319" s="1421"/>
      <c r="O319" s="1509"/>
      <c r="P319" s="1501"/>
      <c r="Q319" s="1491"/>
      <c r="R319" s="1491"/>
      <c r="S319" s="1501"/>
      <c r="T319" s="1501"/>
      <c r="U319" s="1501"/>
    </row>
    <row r="320" spans="1:21" ht="14.25">
      <c r="A320" s="1491"/>
      <c r="B320" s="1538"/>
      <c r="C320" s="1492"/>
      <c r="D320" s="1493"/>
      <c r="E320" s="1421"/>
      <c r="F320" s="1523"/>
      <c r="G320" s="1494"/>
      <c r="H320" s="1495"/>
      <c r="I320" s="1495"/>
      <c r="J320" s="1495"/>
      <c r="K320" s="1495"/>
      <c r="L320" s="1495"/>
      <c r="M320" s="1495"/>
      <c r="N320" s="1421"/>
      <c r="O320" s="1509"/>
      <c r="P320" s="1501"/>
      <c r="Q320" s="1491"/>
      <c r="R320" s="1491"/>
      <c r="S320" s="1501"/>
      <c r="T320" s="1501"/>
      <c r="U320" s="1501"/>
    </row>
    <row r="321" spans="1:21" ht="14.25">
      <c r="A321" s="1491"/>
      <c r="B321" s="1538"/>
      <c r="C321" s="1492"/>
      <c r="D321" s="1493"/>
      <c r="E321" s="1421"/>
      <c r="F321" s="1523"/>
      <c r="G321" s="1494"/>
      <c r="H321" s="1495"/>
      <c r="I321" s="1495"/>
      <c r="J321" s="1495"/>
      <c r="K321" s="1495"/>
      <c r="L321" s="1495"/>
      <c r="M321" s="1495"/>
      <c r="N321" s="1421"/>
      <c r="O321" s="1509"/>
      <c r="P321" s="1501"/>
      <c r="Q321" s="1491"/>
      <c r="R321" s="1491"/>
      <c r="S321" s="1501"/>
      <c r="T321" s="1501"/>
      <c r="U321" s="1501"/>
    </row>
    <row r="322" spans="1:21" ht="14.25">
      <c r="A322" s="1491"/>
      <c r="B322" s="1538"/>
      <c r="C322" s="1492"/>
      <c r="D322" s="1493"/>
      <c r="E322" s="1421"/>
      <c r="F322" s="1523"/>
      <c r="G322" s="1494"/>
      <c r="H322" s="1495"/>
      <c r="I322" s="1495"/>
      <c r="J322" s="1495"/>
      <c r="K322" s="1495"/>
      <c r="L322" s="1495"/>
      <c r="M322" s="1495"/>
      <c r="N322" s="1421"/>
      <c r="O322" s="1509"/>
      <c r="P322" s="1501"/>
      <c r="Q322" s="1491"/>
      <c r="R322" s="1491"/>
      <c r="S322" s="1501"/>
      <c r="T322" s="1501"/>
      <c r="U322" s="1501"/>
    </row>
    <row r="323" spans="1:21" ht="14.25">
      <c r="A323" s="1491"/>
      <c r="B323" s="1538"/>
      <c r="C323" s="1492"/>
      <c r="D323" s="1493"/>
      <c r="E323" s="1421"/>
      <c r="F323" s="1523"/>
      <c r="G323" s="1494"/>
      <c r="H323" s="1495"/>
      <c r="I323" s="1495"/>
      <c r="J323" s="1495"/>
      <c r="K323" s="1495"/>
      <c r="L323" s="1495"/>
      <c r="M323" s="1495"/>
      <c r="N323" s="1421"/>
      <c r="O323" s="1509"/>
      <c r="P323" s="1501"/>
      <c r="Q323" s="1491"/>
      <c r="R323" s="1491"/>
      <c r="S323" s="1501"/>
      <c r="T323" s="1501"/>
      <c r="U323" s="1501"/>
    </row>
    <row r="324" spans="1:21" ht="14.25">
      <c r="A324" s="1491"/>
      <c r="B324" s="1538"/>
      <c r="C324" s="1492"/>
      <c r="D324" s="1493"/>
      <c r="E324" s="1421"/>
      <c r="F324" s="1523"/>
      <c r="G324" s="1494"/>
      <c r="H324" s="1495"/>
      <c r="I324" s="1495"/>
      <c r="J324" s="1495"/>
      <c r="K324" s="1495"/>
      <c r="L324" s="1495"/>
      <c r="M324" s="1495"/>
      <c r="N324" s="1421"/>
      <c r="O324" s="1509"/>
      <c r="P324" s="1501"/>
      <c r="Q324" s="1491"/>
      <c r="R324" s="1491"/>
      <c r="S324" s="1501"/>
      <c r="T324" s="1501"/>
      <c r="U324" s="1501"/>
    </row>
    <row r="325" spans="1:21" ht="14.25">
      <c r="A325" s="1491"/>
      <c r="B325" s="1538"/>
      <c r="C325" s="1492"/>
      <c r="D325" s="1493"/>
      <c r="E325" s="1421"/>
      <c r="F325" s="1523"/>
      <c r="G325" s="1494"/>
      <c r="H325" s="1495"/>
      <c r="I325" s="1495"/>
      <c r="J325" s="1495"/>
      <c r="K325" s="1495"/>
      <c r="L325" s="1495"/>
      <c r="M325" s="1495"/>
      <c r="N325" s="1421"/>
      <c r="O325" s="1509"/>
      <c r="P325" s="1501"/>
      <c r="Q325" s="1491"/>
      <c r="R325" s="1491"/>
      <c r="S325" s="1501"/>
      <c r="T325" s="1501"/>
      <c r="U325" s="1501"/>
    </row>
    <row r="326" spans="1:21" ht="14.25">
      <c r="A326" s="1491"/>
      <c r="B326" s="1538"/>
      <c r="C326" s="1492"/>
      <c r="D326" s="1493"/>
      <c r="E326" s="1421"/>
      <c r="F326" s="1523"/>
      <c r="G326" s="1494"/>
      <c r="H326" s="1495"/>
      <c r="I326" s="1495"/>
      <c r="J326" s="1495"/>
      <c r="K326" s="1495"/>
      <c r="L326" s="1495"/>
      <c r="M326" s="1495"/>
      <c r="N326" s="1421"/>
      <c r="O326" s="1509"/>
      <c r="P326" s="1501"/>
      <c r="Q326" s="1491"/>
      <c r="R326" s="1491"/>
      <c r="S326" s="1501"/>
      <c r="T326" s="1501"/>
      <c r="U326" s="1501"/>
    </row>
    <row r="327" spans="1:21" ht="14.25">
      <c r="A327" s="1491"/>
      <c r="B327" s="1538"/>
      <c r="C327" s="1492"/>
      <c r="D327" s="1493"/>
      <c r="E327" s="1421"/>
      <c r="F327" s="1523"/>
      <c r="G327" s="1494"/>
      <c r="H327" s="1495"/>
      <c r="I327" s="1495"/>
      <c r="J327" s="1495"/>
      <c r="K327" s="1495"/>
      <c r="L327" s="1495"/>
      <c r="M327" s="1495"/>
      <c r="N327" s="1421"/>
      <c r="O327" s="1509"/>
      <c r="P327" s="1501"/>
      <c r="Q327" s="1491"/>
      <c r="R327" s="1491"/>
      <c r="S327" s="1501"/>
      <c r="T327" s="1501"/>
      <c r="U327" s="1501"/>
    </row>
    <row r="328" spans="1:21" ht="14.25">
      <c r="A328" s="1491"/>
      <c r="B328" s="1538"/>
      <c r="C328" s="1492"/>
      <c r="D328" s="1493"/>
      <c r="E328" s="1421"/>
      <c r="F328" s="1523"/>
      <c r="G328" s="1494"/>
      <c r="H328" s="1495"/>
      <c r="I328" s="1495"/>
      <c r="J328" s="1495"/>
      <c r="K328" s="1495"/>
      <c r="L328" s="1495"/>
      <c r="M328" s="1495"/>
      <c r="N328" s="1421"/>
      <c r="O328" s="1509"/>
      <c r="P328" s="1501"/>
      <c r="Q328" s="1491"/>
      <c r="R328" s="1491"/>
      <c r="S328" s="1501"/>
      <c r="T328" s="1501"/>
      <c r="U328" s="1501"/>
    </row>
    <row r="329" spans="1:21" ht="14.25">
      <c r="A329" s="1491"/>
      <c r="B329" s="1538"/>
      <c r="C329" s="1492"/>
      <c r="D329" s="1493"/>
      <c r="E329" s="1421"/>
      <c r="F329" s="1523"/>
      <c r="G329" s="1494"/>
      <c r="H329" s="1495"/>
      <c r="I329" s="1495"/>
      <c r="J329" s="1495"/>
      <c r="K329" s="1495"/>
      <c r="L329" s="1495"/>
      <c r="M329" s="1495"/>
      <c r="N329" s="1421"/>
      <c r="O329" s="1509"/>
      <c r="P329" s="1501"/>
      <c r="Q329" s="1491"/>
      <c r="R329" s="1491"/>
      <c r="S329" s="1501"/>
      <c r="T329" s="1501"/>
      <c r="U329" s="1501"/>
    </row>
    <row r="330" spans="1:21" ht="14.25">
      <c r="A330" s="1491"/>
      <c r="B330" s="1538"/>
      <c r="C330" s="1492"/>
      <c r="D330" s="1493"/>
      <c r="E330" s="1421"/>
      <c r="F330" s="1523"/>
      <c r="G330" s="1494"/>
      <c r="H330" s="1495"/>
      <c r="I330" s="1495"/>
      <c r="J330" s="1495"/>
      <c r="K330" s="1495"/>
      <c r="L330" s="1495"/>
      <c r="M330" s="1495"/>
      <c r="N330" s="1421"/>
      <c r="O330" s="1509"/>
      <c r="P330" s="1501"/>
      <c r="Q330" s="1491"/>
      <c r="R330" s="1491"/>
      <c r="S330" s="1501"/>
      <c r="T330" s="1501"/>
      <c r="U330" s="1501"/>
    </row>
    <row r="331" spans="1:21" ht="14.25">
      <c r="A331" s="1491"/>
      <c r="B331" s="1538"/>
      <c r="C331" s="1492"/>
      <c r="D331" s="1493"/>
      <c r="E331" s="1421"/>
      <c r="F331" s="1523"/>
      <c r="G331" s="1494"/>
      <c r="H331" s="1495"/>
      <c r="I331" s="1495"/>
      <c r="J331" s="1495"/>
      <c r="K331" s="1495"/>
      <c r="L331" s="1495"/>
      <c r="M331" s="1495"/>
      <c r="N331" s="1421"/>
      <c r="O331" s="1509"/>
      <c r="P331" s="1501"/>
      <c r="Q331" s="1491"/>
      <c r="R331" s="1491"/>
      <c r="S331" s="1501"/>
      <c r="T331" s="1501"/>
      <c r="U331" s="1501"/>
    </row>
    <row r="332" spans="1:21" ht="14.25">
      <c r="A332" s="1491"/>
      <c r="B332" s="1538"/>
      <c r="C332" s="1492"/>
      <c r="D332" s="1493"/>
      <c r="E332" s="1421"/>
      <c r="F332" s="1523"/>
      <c r="G332" s="1494"/>
      <c r="H332" s="1495"/>
      <c r="I332" s="1495"/>
      <c r="J332" s="1495"/>
      <c r="K332" s="1495"/>
      <c r="L332" s="1495"/>
      <c r="M332" s="1495"/>
      <c r="N332" s="1421"/>
      <c r="O332" s="1509"/>
      <c r="P332" s="1501"/>
      <c r="Q332" s="1491"/>
      <c r="R332" s="1491"/>
      <c r="S332" s="1501"/>
      <c r="T332" s="1501"/>
      <c r="U332" s="1501"/>
    </row>
    <row r="333" spans="1:21" ht="14.25">
      <c r="A333" s="1491"/>
      <c r="B333" s="1538"/>
      <c r="C333" s="1492"/>
      <c r="D333" s="1493"/>
      <c r="E333" s="1421"/>
      <c r="F333" s="1523"/>
      <c r="G333" s="1494"/>
      <c r="H333" s="1495"/>
      <c r="I333" s="1495"/>
      <c r="J333" s="1495"/>
      <c r="K333" s="1495"/>
      <c r="L333" s="1495"/>
      <c r="M333" s="1495"/>
      <c r="N333" s="1421"/>
      <c r="O333" s="1509"/>
      <c r="P333" s="1501"/>
      <c r="Q333" s="1491"/>
      <c r="R333" s="1491"/>
      <c r="S333" s="1501"/>
      <c r="T333" s="1501"/>
      <c r="U333" s="1501"/>
    </row>
    <row r="334" spans="1:21" ht="14.25">
      <c r="A334" s="1491"/>
      <c r="B334" s="1538"/>
      <c r="C334" s="1492"/>
      <c r="D334" s="1493"/>
      <c r="E334" s="1421"/>
      <c r="F334" s="1523"/>
      <c r="G334" s="1494"/>
      <c r="H334" s="1495"/>
      <c r="I334" s="1495"/>
      <c r="J334" s="1495"/>
      <c r="K334" s="1495"/>
      <c r="L334" s="1495"/>
      <c r="M334" s="1495"/>
      <c r="N334" s="1421"/>
      <c r="O334" s="1509"/>
      <c r="P334" s="1501"/>
      <c r="Q334" s="1491"/>
      <c r="R334" s="1491"/>
      <c r="S334" s="1501"/>
      <c r="T334" s="1501"/>
      <c r="U334" s="1501"/>
    </row>
    <row r="335" spans="1:21" ht="14.25">
      <c r="A335" s="1491"/>
      <c r="B335" s="1538"/>
      <c r="C335" s="1492"/>
      <c r="D335" s="1493"/>
      <c r="E335" s="1421"/>
      <c r="F335" s="1523"/>
      <c r="G335" s="1494"/>
      <c r="H335" s="1495"/>
      <c r="I335" s="1495"/>
      <c r="J335" s="1495"/>
      <c r="K335" s="1495"/>
      <c r="L335" s="1495"/>
      <c r="M335" s="1495"/>
      <c r="N335" s="1421"/>
      <c r="O335" s="1509"/>
      <c r="P335" s="1501"/>
      <c r="Q335" s="1491"/>
      <c r="R335" s="1491"/>
      <c r="S335" s="1501"/>
      <c r="T335" s="1501"/>
      <c r="U335" s="1501"/>
    </row>
    <row r="336" spans="1:21" ht="14.25">
      <c r="A336" s="1491"/>
      <c r="B336" s="1538"/>
      <c r="C336" s="1492"/>
      <c r="D336" s="1493"/>
      <c r="E336" s="1421"/>
      <c r="F336" s="1523"/>
      <c r="G336" s="1494"/>
      <c r="H336" s="1495"/>
      <c r="I336" s="1495"/>
      <c r="J336" s="1495"/>
      <c r="K336" s="1495"/>
      <c r="L336" s="1495"/>
      <c r="M336" s="1495"/>
      <c r="N336" s="1421"/>
      <c r="O336" s="1509"/>
      <c r="P336" s="1501"/>
      <c r="Q336" s="1491"/>
      <c r="R336" s="1491"/>
      <c r="S336" s="1501"/>
      <c r="T336" s="1501"/>
      <c r="U336" s="1501"/>
    </row>
    <row r="337" spans="1:21" ht="14.25">
      <c r="A337" s="1491"/>
      <c r="B337" s="1538"/>
      <c r="C337" s="1492"/>
      <c r="D337" s="1493"/>
      <c r="E337" s="1421"/>
      <c r="F337" s="1523"/>
      <c r="G337" s="1494"/>
      <c r="H337" s="1495"/>
      <c r="I337" s="1495"/>
      <c r="J337" s="1495"/>
      <c r="K337" s="1495"/>
      <c r="L337" s="1495"/>
      <c r="M337" s="1495"/>
      <c r="N337" s="1421"/>
      <c r="O337" s="1509"/>
      <c r="P337" s="1501"/>
      <c r="Q337" s="1491"/>
      <c r="R337" s="1491"/>
      <c r="S337" s="1501"/>
      <c r="T337" s="1501"/>
      <c r="U337" s="1501"/>
    </row>
    <row r="338" spans="1:21" ht="14.25">
      <c r="A338" s="1491"/>
      <c r="B338" s="1538"/>
      <c r="C338" s="1492"/>
      <c r="D338" s="1493"/>
      <c r="E338" s="1421"/>
      <c r="F338" s="1523"/>
      <c r="G338" s="1494"/>
      <c r="H338" s="1495"/>
      <c r="I338" s="1495"/>
      <c r="J338" s="1495"/>
      <c r="K338" s="1495"/>
      <c r="L338" s="1495"/>
      <c r="M338" s="1495"/>
      <c r="N338" s="1421"/>
      <c r="O338" s="1509"/>
      <c r="P338" s="1501"/>
      <c r="Q338" s="1491"/>
      <c r="R338" s="1491"/>
      <c r="S338" s="1501"/>
      <c r="T338" s="1501"/>
      <c r="U338" s="1501"/>
    </row>
    <row r="339" spans="1:21" ht="14.25">
      <c r="A339" s="1491"/>
      <c r="B339" s="1538"/>
      <c r="C339" s="1492"/>
      <c r="D339" s="1493"/>
      <c r="E339" s="1421"/>
      <c r="F339" s="1523"/>
      <c r="G339" s="1494"/>
      <c r="H339" s="1495"/>
      <c r="I339" s="1495"/>
      <c r="J339" s="1495"/>
      <c r="K339" s="1495"/>
      <c r="L339" s="1495"/>
      <c r="M339" s="1495"/>
      <c r="N339" s="1421"/>
      <c r="O339" s="1509"/>
      <c r="P339" s="1501"/>
      <c r="Q339" s="1491"/>
      <c r="R339" s="1491"/>
      <c r="S339" s="1501"/>
      <c r="T339" s="1501"/>
      <c r="U339" s="1501"/>
    </row>
    <row r="340" spans="1:21" ht="14.25">
      <c r="A340" s="1491"/>
      <c r="B340" s="1538"/>
      <c r="C340" s="1492"/>
      <c r="D340" s="1493"/>
      <c r="E340" s="1421"/>
      <c r="F340" s="1523"/>
      <c r="G340" s="1494"/>
      <c r="H340" s="1495"/>
      <c r="I340" s="1495"/>
      <c r="J340" s="1495"/>
      <c r="K340" s="1495"/>
      <c r="L340" s="1495"/>
      <c r="M340" s="1495"/>
      <c r="N340" s="1421"/>
      <c r="O340" s="1509"/>
      <c r="P340" s="1501"/>
      <c r="Q340" s="1491"/>
      <c r="R340" s="1491"/>
      <c r="S340" s="1501"/>
      <c r="T340" s="1501"/>
      <c r="U340" s="1501"/>
    </row>
    <row r="341" spans="1:21" ht="14.25">
      <c r="A341" s="1491"/>
      <c r="B341" s="1538"/>
      <c r="C341" s="1492"/>
      <c r="D341" s="1493"/>
      <c r="E341" s="1421"/>
      <c r="F341" s="1523"/>
      <c r="G341" s="1494"/>
      <c r="H341" s="1495"/>
      <c r="I341" s="1495"/>
      <c r="J341" s="1495"/>
      <c r="K341" s="1495"/>
      <c r="L341" s="1495"/>
      <c r="M341" s="1495"/>
      <c r="N341" s="1421"/>
      <c r="O341" s="1509"/>
      <c r="P341" s="1501"/>
      <c r="Q341" s="1491"/>
      <c r="R341" s="1491"/>
      <c r="S341" s="1501"/>
      <c r="T341" s="1501"/>
      <c r="U341" s="1501"/>
    </row>
    <row r="342" spans="1:21" ht="14.25">
      <c r="A342" s="1491"/>
      <c r="B342" s="1538"/>
      <c r="C342" s="1492"/>
      <c r="D342" s="1493"/>
      <c r="E342" s="1421"/>
      <c r="F342" s="1523"/>
      <c r="G342" s="1494"/>
      <c r="H342" s="1495"/>
      <c r="I342" s="1495"/>
      <c r="J342" s="1495"/>
      <c r="K342" s="1495"/>
      <c r="L342" s="1495"/>
      <c r="M342" s="1495"/>
      <c r="N342" s="1421"/>
      <c r="O342" s="1509"/>
      <c r="P342" s="1501"/>
      <c r="Q342" s="1491"/>
      <c r="R342" s="1491"/>
      <c r="S342" s="1501"/>
      <c r="T342" s="1501"/>
      <c r="U342" s="1501"/>
    </row>
    <row r="343" spans="1:21" ht="14.25">
      <c r="A343" s="1491"/>
      <c r="B343" s="1538"/>
      <c r="C343" s="1492"/>
      <c r="D343" s="1493"/>
      <c r="E343" s="1421"/>
      <c r="F343" s="1523"/>
      <c r="G343" s="1494"/>
      <c r="H343" s="1495"/>
      <c r="I343" s="1495"/>
      <c r="J343" s="1495"/>
      <c r="K343" s="1495"/>
      <c r="L343" s="1495"/>
      <c r="M343" s="1495"/>
      <c r="N343" s="1421"/>
      <c r="O343" s="1509"/>
      <c r="P343" s="1501"/>
      <c r="Q343" s="1491"/>
      <c r="R343" s="1491"/>
      <c r="S343" s="1501"/>
      <c r="T343" s="1501"/>
      <c r="U343" s="1501"/>
    </row>
    <row r="344" spans="1:21" ht="14.25">
      <c r="A344" s="1491"/>
      <c r="B344" s="1538"/>
      <c r="C344" s="1492"/>
      <c r="D344" s="1493"/>
      <c r="E344" s="1421"/>
      <c r="F344" s="1523"/>
      <c r="G344" s="1494"/>
      <c r="H344" s="1495"/>
      <c r="I344" s="1495"/>
      <c r="J344" s="1495"/>
      <c r="K344" s="1495"/>
      <c r="L344" s="1495"/>
      <c r="M344" s="1495"/>
      <c r="N344" s="1421"/>
      <c r="O344" s="1509"/>
      <c r="P344" s="1501"/>
      <c r="Q344" s="1491"/>
      <c r="R344" s="1491"/>
      <c r="S344" s="1501"/>
      <c r="T344" s="1501"/>
      <c r="U344" s="1501"/>
    </row>
    <row r="345" spans="1:21" ht="14.25">
      <c r="A345" s="1491"/>
      <c r="B345" s="1538"/>
      <c r="C345" s="1492"/>
      <c r="D345" s="1493"/>
      <c r="E345" s="1421"/>
      <c r="F345" s="1523"/>
      <c r="G345" s="1494"/>
      <c r="H345" s="1495"/>
      <c r="I345" s="1495"/>
      <c r="J345" s="1495"/>
      <c r="K345" s="1495"/>
      <c r="L345" s="1495"/>
      <c r="M345" s="1495"/>
      <c r="N345" s="1421"/>
      <c r="O345" s="1509"/>
      <c r="P345" s="1501"/>
      <c r="Q345" s="1491"/>
      <c r="R345" s="1491"/>
      <c r="S345" s="1501"/>
      <c r="T345" s="1501"/>
      <c r="U345" s="1501"/>
    </row>
    <row r="346" spans="1:21" ht="14.25">
      <c r="A346" s="1491"/>
      <c r="B346" s="1538"/>
      <c r="C346" s="1492"/>
      <c r="D346" s="1493"/>
      <c r="E346" s="1421"/>
      <c r="F346" s="1523"/>
      <c r="G346" s="1494"/>
      <c r="H346" s="1495"/>
      <c r="I346" s="1495"/>
      <c r="J346" s="1495"/>
      <c r="K346" s="1495"/>
      <c r="L346" s="1495"/>
      <c r="M346" s="1495"/>
      <c r="N346" s="1421"/>
      <c r="O346" s="1509"/>
      <c r="P346" s="1501"/>
      <c r="Q346" s="1491"/>
      <c r="R346" s="1491"/>
      <c r="S346" s="1501"/>
      <c r="T346" s="1501"/>
      <c r="U346" s="1501"/>
    </row>
    <row r="347" spans="1:21" ht="14.25">
      <c r="A347" s="1491"/>
      <c r="B347" s="1538"/>
      <c r="C347" s="1492"/>
      <c r="D347" s="1493"/>
      <c r="E347" s="1421"/>
      <c r="F347" s="1523"/>
      <c r="G347" s="1494"/>
      <c r="H347" s="1495"/>
      <c r="I347" s="1495"/>
      <c r="J347" s="1495"/>
      <c r="K347" s="1495"/>
      <c r="L347" s="1495"/>
      <c r="M347" s="1495"/>
      <c r="N347" s="1421"/>
      <c r="O347" s="1509"/>
      <c r="P347" s="1501"/>
      <c r="Q347" s="1491"/>
      <c r="R347" s="1491"/>
      <c r="S347" s="1501"/>
      <c r="T347" s="1501"/>
      <c r="U347" s="1501"/>
    </row>
    <row r="348" spans="1:21" ht="14.25">
      <c r="A348" s="1491"/>
      <c r="B348" s="1538"/>
      <c r="C348" s="1492"/>
      <c r="D348" s="1493"/>
      <c r="E348" s="1421"/>
      <c r="F348" s="1523"/>
      <c r="G348" s="1494"/>
      <c r="H348" s="1495"/>
      <c r="I348" s="1495"/>
      <c r="J348" s="1495"/>
      <c r="K348" s="1495"/>
      <c r="L348" s="1495"/>
      <c r="M348" s="1495"/>
      <c r="N348" s="1421"/>
      <c r="O348" s="1509"/>
      <c r="P348" s="1501"/>
      <c r="Q348" s="1491"/>
      <c r="R348" s="1491"/>
      <c r="S348" s="1501"/>
      <c r="T348" s="1501"/>
      <c r="U348" s="1501"/>
    </row>
    <row r="349" spans="1:21" ht="14.25">
      <c r="A349" s="1491"/>
      <c r="B349" s="1538"/>
      <c r="C349" s="1492"/>
      <c r="D349" s="1493"/>
      <c r="E349" s="1421"/>
      <c r="F349" s="1523"/>
      <c r="G349" s="1494"/>
      <c r="H349" s="1495"/>
      <c r="I349" s="1495"/>
      <c r="J349" s="1495"/>
      <c r="K349" s="1495"/>
      <c r="L349" s="1495"/>
      <c r="M349" s="1495"/>
      <c r="N349" s="1421"/>
      <c r="O349" s="1509"/>
      <c r="P349" s="1501"/>
      <c r="Q349" s="1491"/>
      <c r="R349" s="1491"/>
      <c r="S349" s="1501"/>
      <c r="T349" s="1501"/>
      <c r="U349" s="1501"/>
    </row>
    <row r="350" spans="1:21" ht="14.25">
      <c r="A350" s="1491"/>
      <c r="B350" s="1538"/>
      <c r="C350" s="1492"/>
      <c r="D350" s="1493"/>
      <c r="E350" s="1421"/>
      <c r="F350" s="1523"/>
      <c r="G350" s="1494"/>
      <c r="H350" s="1495"/>
      <c r="I350" s="1495"/>
      <c r="J350" s="1495"/>
      <c r="K350" s="1495"/>
      <c r="L350" s="1495"/>
      <c r="M350" s="1495"/>
      <c r="N350" s="1421"/>
      <c r="O350" s="1509"/>
      <c r="P350" s="1501"/>
      <c r="Q350" s="1491"/>
      <c r="R350" s="1491"/>
      <c r="S350" s="1501"/>
      <c r="T350" s="1501"/>
      <c r="U350" s="1501"/>
    </row>
    <row r="351" spans="1:21" ht="14.25">
      <c r="A351" s="1491"/>
      <c r="B351" s="1538"/>
      <c r="C351" s="1492"/>
      <c r="D351" s="1493"/>
      <c r="E351" s="1421"/>
      <c r="F351" s="1523"/>
      <c r="G351" s="1494"/>
      <c r="H351" s="1495"/>
      <c r="I351" s="1495"/>
      <c r="J351" s="1495"/>
      <c r="K351" s="1495"/>
      <c r="L351" s="1495"/>
      <c r="M351" s="1495"/>
      <c r="N351" s="1421"/>
      <c r="O351" s="1509"/>
      <c r="P351" s="1501"/>
      <c r="Q351" s="1491"/>
      <c r="R351" s="1491"/>
      <c r="S351" s="1501"/>
      <c r="T351" s="1501"/>
      <c r="U351" s="1501"/>
    </row>
    <row r="352" spans="1:21" ht="14.25">
      <c r="A352" s="1491"/>
      <c r="B352" s="1538"/>
      <c r="C352" s="1492"/>
      <c r="D352" s="1493"/>
      <c r="E352" s="1421"/>
      <c r="F352" s="1523"/>
      <c r="G352" s="1494"/>
      <c r="H352" s="1495"/>
      <c r="I352" s="1495"/>
      <c r="J352" s="1495"/>
      <c r="K352" s="1495"/>
      <c r="L352" s="1495"/>
      <c r="M352" s="1495"/>
      <c r="N352" s="1421"/>
      <c r="O352" s="1509"/>
      <c r="P352" s="1501"/>
      <c r="Q352" s="1491"/>
      <c r="R352" s="1491"/>
      <c r="S352" s="1501"/>
      <c r="T352" s="1501"/>
      <c r="U352" s="1501"/>
    </row>
    <row r="353" spans="1:21" ht="14.25">
      <c r="A353" s="1491"/>
      <c r="B353" s="1538"/>
      <c r="C353" s="1492"/>
      <c r="D353" s="1493"/>
      <c r="E353" s="1421"/>
      <c r="F353" s="1523"/>
      <c r="G353" s="1494"/>
      <c r="H353" s="1495"/>
      <c r="I353" s="1495"/>
      <c r="J353" s="1495"/>
      <c r="K353" s="1495"/>
      <c r="L353" s="1495"/>
      <c r="M353" s="1495"/>
      <c r="N353" s="1421"/>
      <c r="O353" s="1509"/>
      <c r="P353" s="1501"/>
      <c r="Q353" s="1491"/>
      <c r="R353" s="1491"/>
      <c r="S353" s="1501"/>
      <c r="T353" s="1501"/>
      <c r="U353" s="1501"/>
    </row>
    <row r="354" spans="1:21" ht="14.25">
      <c r="A354" s="1491"/>
      <c r="B354" s="1538"/>
      <c r="C354" s="1492"/>
      <c r="D354" s="1493"/>
      <c r="E354" s="1421"/>
      <c r="F354" s="1523"/>
      <c r="G354" s="1494"/>
      <c r="H354" s="1495"/>
      <c r="I354" s="1495"/>
      <c r="J354" s="1495"/>
      <c r="K354" s="1495"/>
      <c r="L354" s="1495"/>
      <c r="M354" s="1495"/>
      <c r="N354" s="1421"/>
      <c r="O354" s="1509"/>
      <c r="P354" s="1501"/>
      <c r="Q354" s="1491"/>
      <c r="R354" s="1491"/>
      <c r="S354" s="1501"/>
      <c r="T354" s="1501"/>
      <c r="U354" s="1501"/>
    </row>
    <row r="355" spans="1:21" ht="14.25">
      <c r="A355" s="1491"/>
      <c r="B355" s="1538"/>
      <c r="C355" s="1492"/>
      <c r="D355" s="1493"/>
      <c r="E355" s="1421"/>
      <c r="F355" s="1523"/>
      <c r="G355" s="1494"/>
      <c r="H355" s="1495"/>
      <c r="I355" s="1495"/>
      <c r="J355" s="1495"/>
      <c r="K355" s="1495"/>
      <c r="L355" s="1495"/>
      <c r="M355" s="1495"/>
      <c r="N355" s="1421"/>
      <c r="O355" s="1509"/>
      <c r="P355" s="1501"/>
      <c r="Q355" s="1491"/>
      <c r="R355" s="1491"/>
      <c r="S355" s="1501"/>
      <c r="T355" s="1501"/>
      <c r="U355" s="1501"/>
    </row>
    <row r="356" spans="1:21" ht="14.25">
      <c r="A356" s="1491"/>
      <c r="B356" s="1538"/>
      <c r="C356" s="1492"/>
      <c r="D356" s="1493"/>
      <c r="E356" s="1421"/>
      <c r="F356" s="1523"/>
      <c r="G356" s="1494"/>
      <c r="H356" s="1495"/>
      <c r="I356" s="1495"/>
      <c r="J356" s="1495"/>
      <c r="K356" s="1495"/>
      <c r="L356" s="1495"/>
      <c r="M356" s="1495"/>
      <c r="N356" s="1421"/>
      <c r="O356" s="1509"/>
      <c r="P356" s="1501"/>
      <c r="Q356" s="1491"/>
      <c r="R356" s="1491"/>
      <c r="S356" s="1501"/>
      <c r="T356" s="1501"/>
      <c r="U356" s="1501"/>
    </row>
    <row r="357" spans="1:21" ht="14.25">
      <c r="A357" s="1491"/>
      <c r="B357" s="1538"/>
      <c r="C357" s="1492"/>
      <c r="D357" s="1493"/>
      <c r="E357" s="1421"/>
      <c r="F357" s="1523"/>
      <c r="G357" s="1494"/>
      <c r="H357" s="1495"/>
      <c r="I357" s="1495"/>
      <c r="J357" s="1495"/>
      <c r="K357" s="1495"/>
      <c r="L357" s="1495"/>
      <c r="M357" s="1495"/>
      <c r="N357" s="1421"/>
      <c r="O357" s="1509"/>
      <c r="P357" s="1501"/>
      <c r="Q357" s="1491"/>
      <c r="R357" s="1491"/>
      <c r="S357" s="1501"/>
      <c r="T357" s="1501"/>
      <c r="U357" s="1501"/>
    </row>
    <row r="358" spans="1:21" ht="14.25">
      <c r="A358" s="1491"/>
      <c r="B358" s="1538"/>
      <c r="C358" s="1492"/>
      <c r="D358" s="1493"/>
      <c r="E358" s="1421"/>
      <c r="F358" s="1523"/>
      <c r="G358" s="1494"/>
      <c r="H358" s="1495"/>
      <c r="I358" s="1495"/>
      <c r="J358" s="1495"/>
      <c r="K358" s="1495"/>
      <c r="L358" s="1495"/>
      <c r="M358" s="1495"/>
      <c r="N358" s="1421"/>
      <c r="O358" s="1509"/>
      <c r="P358" s="1501"/>
      <c r="Q358" s="1491"/>
      <c r="R358" s="1491"/>
      <c r="S358" s="1501"/>
      <c r="T358" s="1501"/>
      <c r="U358" s="1501"/>
    </row>
    <row r="359" spans="1:21" ht="14.25">
      <c r="A359" s="1491"/>
      <c r="B359" s="1538"/>
      <c r="C359" s="1492"/>
      <c r="D359" s="1493"/>
      <c r="E359" s="1421"/>
      <c r="F359" s="1523"/>
      <c r="G359" s="1494"/>
      <c r="H359" s="1495"/>
      <c r="I359" s="1495"/>
      <c r="J359" s="1495"/>
      <c r="K359" s="1495"/>
      <c r="L359" s="1495"/>
      <c r="M359" s="1495"/>
      <c r="N359" s="1421"/>
      <c r="O359" s="1509"/>
      <c r="P359" s="1501"/>
      <c r="Q359" s="1491"/>
      <c r="R359" s="1491"/>
      <c r="S359" s="1501"/>
      <c r="T359" s="1501"/>
      <c r="U359" s="1501"/>
    </row>
    <row r="360" spans="1:21" ht="14.25">
      <c r="A360" s="1491"/>
      <c r="B360" s="1538"/>
      <c r="C360" s="1492"/>
      <c r="D360" s="1493"/>
      <c r="E360" s="1421"/>
      <c r="F360" s="1523"/>
      <c r="G360" s="1494"/>
      <c r="H360" s="1495"/>
      <c r="I360" s="1495"/>
      <c r="J360" s="1495"/>
      <c r="K360" s="1495"/>
      <c r="L360" s="1495"/>
      <c r="M360" s="1495"/>
      <c r="N360" s="1421"/>
      <c r="O360" s="1509"/>
      <c r="P360" s="1501"/>
      <c r="Q360" s="1491"/>
      <c r="R360" s="1491"/>
      <c r="S360" s="1501"/>
      <c r="T360" s="1501"/>
      <c r="U360" s="1501"/>
    </row>
    <row r="361" spans="1:21" ht="14.25">
      <c r="A361" s="1491"/>
      <c r="B361" s="1538"/>
      <c r="C361" s="1492"/>
      <c r="D361" s="1493"/>
      <c r="E361" s="1421"/>
      <c r="F361" s="1523"/>
      <c r="G361" s="1494"/>
      <c r="H361" s="1495"/>
      <c r="I361" s="1495"/>
      <c r="J361" s="1495"/>
      <c r="K361" s="1495"/>
      <c r="L361" s="1495"/>
      <c r="M361" s="1495"/>
      <c r="N361" s="1421"/>
      <c r="O361" s="1509"/>
      <c r="P361" s="1501"/>
      <c r="Q361" s="1491"/>
      <c r="R361" s="1491"/>
      <c r="S361" s="1501"/>
      <c r="T361" s="1501"/>
      <c r="U361" s="1501"/>
    </row>
    <row r="362" spans="1:21" ht="14.25">
      <c r="A362" s="1491"/>
      <c r="B362" s="1538"/>
      <c r="C362" s="1492"/>
      <c r="D362" s="1493"/>
      <c r="E362" s="1421"/>
      <c r="F362" s="1523"/>
      <c r="G362" s="1494"/>
      <c r="H362" s="1495"/>
      <c r="I362" s="1495"/>
      <c r="J362" s="1495"/>
      <c r="K362" s="1495"/>
      <c r="L362" s="1495"/>
      <c r="M362" s="1495"/>
      <c r="N362" s="1421"/>
      <c r="O362" s="1509"/>
      <c r="P362" s="1501"/>
      <c r="Q362" s="1491"/>
      <c r="R362" s="1491"/>
      <c r="S362" s="1501"/>
      <c r="T362" s="1501"/>
      <c r="U362" s="1501"/>
    </row>
    <row r="363" spans="1:21" ht="14.25">
      <c r="A363" s="1491"/>
      <c r="B363" s="1538"/>
      <c r="C363" s="1492"/>
      <c r="D363" s="1493"/>
      <c r="E363" s="1421"/>
      <c r="F363" s="1523"/>
      <c r="G363" s="1494"/>
      <c r="H363" s="1495"/>
      <c r="I363" s="1495"/>
      <c r="J363" s="1495"/>
      <c r="K363" s="1495"/>
      <c r="L363" s="1495"/>
      <c r="M363" s="1495"/>
      <c r="N363" s="1421"/>
      <c r="O363" s="1509"/>
      <c r="P363" s="1501"/>
      <c r="Q363" s="1491"/>
      <c r="R363" s="1491"/>
      <c r="S363" s="1501"/>
      <c r="T363" s="1501"/>
      <c r="U363" s="1501"/>
    </row>
    <row r="364" spans="1:21" ht="14.25">
      <c r="A364" s="1491"/>
      <c r="B364" s="1538"/>
      <c r="C364" s="1492"/>
      <c r="D364" s="1493"/>
      <c r="E364" s="1421"/>
      <c r="F364" s="1523"/>
      <c r="G364" s="1494"/>
      <c r="H364" s="1495"/>
      <c r="I364" s="1495"/>
      <c r="J364" s="1495"/>
      <c r="K364" s="1495"/>
      <c r="L364" s="1495"/>
      <c r="M364" s="1495"/>
      <c r="N364" s="1421"/>
      <c r="O364" s="1509"/>
      <c r="P364" s="1501"/>
      <c r="Q364" s="1491"/>
      <c r="R364" s="1491"/>
      <c r="S364" s="1501"/>
      <c r="T364" s="1501"/>
      <c r="U364" s="1501"/>
    </row>
    <row r="365" spans="1:21" ht="14.25">
      <c r="A365" s="1491"/>
      <c r="B365" s="1538"/>
      <c r="C365" s="1492"/>
      <c r="D365" s="1493"/>
      <c r="E365" s="1421"/>
      <c r="F365" s="1523"/>
      <c r="G365" s="1494"/>
      <c r="H365" s="1495"/>
      <c r="I365" s="1495"/>
      <c r="J365" s="1495"/>
      <c r="K365" s="1495"/>
      <c r="L365" s="1495"/>
      <c r="M365" s="1495"/>
      <c r="N365" s="1421"/>
      <c r="O365" s="1509"/>
      <c r="P365" s="1501"/>
      <c r="Q365" s="1491"/>
      <c r="R365" s="1491"/>
      <c r="S365" s="1501"/>
      <c r="T365" s="1501"/>
      <c r="U365" s="1501"/>
    </row>
    <row r="366" spans="1:21" ht="14.25">
      <c r="A366" s="1491"/>
      <c r="B366" s="1538"/>
      <c r="C366" s="1492"/>
      <c r="D366" s="1493"/>
      <c r="E366" s="1421"/>
      <c r="F366" s="1523"/>
      <c r="G366" s="1494"/>
      <c r="H366" s="1495"/>
      <c r="I366" s="1495"/>
      <c r="J366" s="1495"/>
      <c r="K366" s="1495"/>
      <c r="L366" s="1495"/>
      <c r="M366" s="1495"/>
      <c r="N366" s="1421"/>
      <c r="O366" s="1509"/>
      <c r="P366" s="1501"/>
      <c r="Q366" s="1491"/>
      <c r="R366" s="1491"/>
      <c r="S366" s="1501"/>
      <c r="T366" s="1501"/>
      <c r="U366" s="1501"/>
    </row>
    <row r="367" spans="1:21" ht="14.25">
      <c r="A367" s="1491"/>
      <c r="B367" s="1538"/>
      <c r="C367" s="1492"/>
      <c r="D367" s="1493"/>
      <c r="E367" s="1421"/>
      <c r="F367" s="1523"/>
      <c r="G367" s="1494"/>
      <c r="H367" s="1495"/>
      <c r="I367" s="1495"/>
      <c r="J367" s="1495"/>
      <c r="K367" s="1495"/>
      <c r="L367" s="1495"/>
      <c r="M367" s="1495"/>
      <c r="N367" s="1421"/>
      <c r="O367" s="1509"/>
      <c r="P367" s="1501"/>
      <c r="Q367" s="1491"/>
      <c r="R367" s="1491"/>
      <c r="S367" s="1501"/>
      <c r="T367" s="1501"/>
      <c r="U367" s="1501"/>
    </row>
    <row r="368" spans="1:21" ht="14.25">
      <c r="A368" s="1491"/>
      <c r="B368" s="1538"/>
      <c r="C368" s="1492"/>
      <c r="D368" s="1493"/>
      <c r="E368" s="1421"/>
      <c r="F368" s="1523"/>
      <c r="G368" s="1494"/>
      <c r="H368" s="1495"/>
      <c r="I368" s="1495"/>
      <c r="J368" s="1495"/>
      <c r="K368" s="1495"/>
      <c r="L368" s="1495"/>
      <c r="M368" s="1495"/>
      <c r="N368" s="1421"/>
      <c r="O368" s="1509"/>
      <c r="P368" s="1501"/>
      <c r="Q368" s="1491"/>
      <c r="R368" s="1491"/>
      <c r="S368" s="1501"/>
      <c r="T368" s="1501"/>
      <c r="U368" s="1501"/>
    </row>
    <row r="369" spans="1:21" ht="14.25">
      <c r="A369" s="1491"/>
      <c r="B369" s="1538"/>
      <c r="C369" s="1492"/>
      <c r="D369" s="1493"/>
      <c r="E369" s="1421"/>
      <c r="F369" s="1523"/>
      <c r="G369" s="1494"/>
      <c r="H369" s="1495"/>
      <c r="I369" s="1495"/>
      <c r="J369" s="1495"/>
      <c r="K369" s="1495"/>
      <c r="L369" s="1495"/>
      <c r="M369" s="1495"/>
      <c r="N369" s="1421"/>
      <c r="O369" s="1509"/>
      <c r="P369" s="1501"/>
      <c r="Q369" s="1491"/>
      <c r="R369" s="1491"/>
      <c r="S369" s="1501"/>
      <c r="T369" s="1501"/>
      <c r="U369" s="1501"/>
    </row>
    <row r="370" spans="1:21" ht="14.25">
      <c r="A370" s="1491"/>
      <c r="B370" s="1538"/>
      <c r="C370" s="1492"/>
      <c r="D370" s="1493"/>
      <c r="E370" s="1421"/>
      <c r="F370" s="1523"/>
      <c r="G370" s="1494"/>
      <c r="H370" s="1495"/>
      <c r="I370" s="1495"/>
      <c r="J370" s="1495"/>
      <c r="K370" s="1495"/>
      <c r="L370" s="1495"/>
      <c r="M370" s="1495"/>
      <c r="N370" s="1421"/>
      <c r="O370" s="1509"/>
      <c r="P370" s="1501"/>
      <c r="Q370" s="1491"/>
      <c r="R370" s="1491"/>
      <c r="S370" s="1501"/>
      <c r="T370" s="1501"/>
      <c r="U370" s="1501"/>
    </row>
    <row r="371" spans="1:21" ht="14.25">
      <c r="A371" s="1491"/>
      <c r="B371" s="1538"/>
      <c r="C371" s="1492"/>
      <c r="D371" s="1493"/>
      <c r="E371" s="1421"/>
      <c r="F371" s="1523"/>
      <c r="G371" s="1494"/>
      <c r="H371" s="1495"/>
      <c r="I371" s="1495"/>
      <c r="J371" s="1495"/>
      <c r="K371" s="1495"/>
      <c r="L371" s="1495"/>
      <c r="M371" s="1495"/>
      <c r="N371" s="1421"/>
      <c r="O371" s="1509"/>
      <c r="P371" s="1501"/>
      <c r="Q371" s="1491"/>
      <c r="R371" s="1491"/>
      <c r="S371" s="1501"/>
      <c r="T371" s="1501"/>
      <c r="U371" s="1501"/>
    </row>
    <row r="372" spans="1:21" ht="14.25">
      <c r="A372" s="1491"/>
      <c r="B372" s="1538"/>
      <c r="C372" s="1492"/>
      <c r="D372" s="1493"/>
      <c r="E372" s="1421"/>
      <c r="F372" s="1523"/>
      <c r="G372" s="1494"/>
      <c r="H372" s="1495"/>
      <c r="I372" s="1495"/>
      <c r="J372" s="1495"/>
      <c r="K372" s="1495"/>
      <c r="L372" s="1495"/>
      <c r="M372" s="1495"/>
      <c r="N372" s="1421"/>
      <c r="O372" s="1509"/>
      <c r="P372" s="1501"/>
      <c r="Q372" s="1491"/>
      <c r="R372" s="1491"/>
      <c r="S372" s="1501"/>
      <c r="T372" s="1501"/>
      <c r="U372" s="1501"/>
    </row>
    <row r="373" spans="1:21" ht="14.25">
      <c r="A373" s="1491"/>
      <c r="B373" s="1538"/>
      <c r="C373" s="1492"/>
      <c r="D373" s="1493"/>
      <c r="E373" s="1421"/>
      <c r="F373" s="1523"/>
      <c r="G373" s="1494"/>
      <c r="H373" s="1495"/>
      <c r="I373" s="1495"/>
      <c r="J373" s="1495"/>
      <c r="K373" s="1495"/>
      <c r="L373" s="1495"/>
      <c r="M373" s="1495"/>
      <c r="N373" s="1421"/>
      <c r="O373" s="1509"/>
      <c r="P373" s="1501"/>
      <c r="Q373" s="1491"/>
      <c r="R373" s="1491"/>
      <c r="S373" s="1501"/>
      <c r="T373" s="1501"/>
      <c r="U373" s="1501"/>
    </row>
    <row r="374" spans="1:21" ht="14.25">
      <c r="A374" s="1491"/>
      <c r="B374" s="1538"/>
      <c r="C374" s="1492"/>
      <c r="D374" s="1493"/>
      <c r="E374" s="1421"/>
      <c r="F374" s="1523"/>
      <c r="G374" s="1494"/>
      <c r="H374" s="1495"/>
      <c r="I374" s="1495"/>
      <c r="J374" s="1495"/>
      <c r="K374" s="1495"/>
      <c r="L374" s="1495"/>
      <c r="M374" s="1495"/>
      <c r="N374" s="1421"/>
      <c r="O374" s="1509"/>
      <c r="P374" s="1501"/>
      <c r="Q374" s="1491"/>
      <c r="R374" s="1491"/>
      <c r="S374" s="1501"/>
      <c r="T374" s="1501"/>
      <c r="U374" s="1501"/>
    </row>
    <row r="375" spans="1:21" ht="14.25">
      <c r="A375" s="1491"/>
      <c r="B375" s="1538"/>
      <c r="C375" s="1492"/>
      <c r="D375" s="1493"/>
      <c r="E375" s="1421"/>
      <c r="F375" s="1523"/>
      <c r="G375" s="1494"/>
      <c r="H375" s="1495"/>
      <c r="I375" s="1495"/>
      <c r="J375" s="1495"/>
      <c r="K375" s="1495"/>
      <c r="L375" s="1495"/>
      <c r="M375" s="1495"/>
      <c r="N375" s="1421"/>
      <c r="O375" s="1509"/>
      <c r="P375" s="1501"/>
      <c r="Q375" s="1491"/>
      <c r="R375" s="1491"/>
      <c r="S375" s="1501"/>
      <c r="T375" s="1501"/>
      <c r="U375" s="1501"/>
    </row>
    <row r="376" spans="1:21" ht="14.25">
      <c r="A376" s="1491"/>
      <c r="B376" s="1538"/>
      <c r="C376" s="1492"/>
      <c r="D376" s="1493"/>
      <c r="E376" s="1421"/>
      <c r="F376" s="1523"/>
      <c r="G376" s="1494"/>
      <c r="H376" s="1495"/>
      <c r="I376" s="1495"/>
      <c r="J376" s="1495"/>
      <c r="K376" s="1495"/>
      <c r="L376" s="1495"/>
      <c r="M376" s="1495"/>
      <c r="N376" s="1421"/>
      <c r="O376" s="1509"/>
      <c r="P376" s="1501"/>
      <c r="Q376" s="1491"/>
      <c r="R376" s="1491"/>
      <c r="S376" s="1501"/>
      <c r="T376" s="1501"/>
      <c r="U376" s="1501"/>
    </row>
    <row r="377" spans="1:21" ht="14.25">
      <c r="A377" s="1491"/>
      <c r="B377" s="1538"/>
      <c r="C377" s="1492"/>
      <c r="D377" s="1493"/>
      <c r="E377" s="1421"/>
      <c r="F377" s="1523"/>
      <c r="G377" s="1494"/>
      <c r="H377" s="1495"/>
      <c r="I377" s="1495"/>
      <c r="J377" s="1495"/>
      <c r="K377" s="1495"/>
      <c r="L377" s="1495"/>
      <c r="M377" s="1495"/>
      <c r="N377" s="1421"/>
      <c r="O377" s="1509"/>
      <c r="P377" s="1501"/>
      <c r="Q377" s="1491"/>
      <c r="R377" s="1491"/>
      <c r="S377" s="1501"/>
      <c r="T377" s="1501"/>
      <c r="U377" s="1501"/>
    </row>
    <row r="378" spans="1:21" ht="14.25">
      <c r="A378" s="1491"/>
      <c r="B378" s="1538"/>
      <c r="C378" s="1492"/>
      <c r="D378" s="1493"/>
      <c r="E378" s="1421"/>
      <c r="F378" s="1523"/>
      <c r="G378" s="1494"/>
      <c r="H378" s="1495"/>
      <c r="I378" s="1495"/>
      <c r="J378" s="1495"/>
      <c r="K378" s="1495"/>
      <c r="L378" s="1495"/>
      <c r="M378" s="1495"/>
      <c r="N378" s="1421"/>
      <c r="O378" s="1509"/>
      <c r="P378" s="1501"/>
      <c r="Q378" s="1491"/>
      <c r="R378" s="1491"/>
      <c r="S378" s="1501"/>
      <c r="T378" s="1501"/>
      <c r="U378" s="1501"/>
    </row>
    <row r="379" spans="1:21" ht="14.25">
      <c r="A379" s="1491"/>
      <c r="B379" s="1538"/>
      <c r="C379" s="1492"/>
      <c r="D379" s="1493"/>
      <c r="E379" s="1421"/>
      <c r="F379" s="1523"/>
      <c r="G379" s="1494"/>
      <c r="H379" s="1495"/>
      <c r="I379" s="1495"/>
      <c r="J379" s="1495"/>
      <c r="K379" s="1495"/>
      <c r="L379" s="1495"/>
      <c r="M379" s="1495"/>
      <c r="N379" s="1421"/>
      <c r="O379" s="1509"/>
      <c r="P379" s="1501"/>
      <c r="Q379" s="1491"/>
      <c r="R379" s="1491"/>
      <c r="S379" s="1501"/>
      <c r="T379" s="1501"/>
      <c r="U379" s="1501"/>
    </row>
    <row r="380" spans="1:21" ht="14.25">
      <c r="A380" s="1491"/>
      <c r="B380" s="1538"/>
      <c r="C380" s="1492"/>
      <c r="D380" s="1493"/>
      <c r="E380" s="1421"/>
      <c r="F380" s="1523"/>
      <c r="G380" s="1494"/>
      <c r="H380" s="1495"/>
      <c r="I380" s="1495"/>
      <c r="J380" s="1495"/>
      <c r="K380" s="1495"/>
      <c r="L380" s="1495"/>
      <c r="M380" s="1495"/>
      <c r="N380" s="1421"/>
      <c r="O380" s="1509"/>
      <c r="P380" s="1501"/>
      <c r="Q380" s="1491"/>
      <c r="R380" s="1491"/>
      <c r="S380" s="1501"/>
      <c r="T380" s="1501"/>
      <c r="U380" s="1501"/>
    </row>
    <row r="381" spans="1:21" ht="14.25">
      <c r="A381" s="1491"/>
      <c r="B381" s="1538"/>
      <c r="C381" s="1492"/>
      <c r="D381" s="1493"/>
      <c r="E381" s="1421"/>
      <c r="F381" s="1523"/>
      <c r="G381" s="1494"/>
      <c r="H381" s="1495"/>
      <c r="I381" s="1495"/>
      <c r="J381" s="1495"/>
      <c r="K381" s="1495"/>
      <c r="L381" s="1495"/>
      <c r="M381" s="1495"/>
      <c r="N381" s="1421"/>
      <c r="O381" s="1509"/>
      <c r="P381" s="1501"/>
      <c r="Q381" s="1491"/>
      <c r="R381" s="1491"/>
      <c r="S381" s="1501"/>
      <c r="T381" s="1501"/>
      <c r="U381" s="1501"/>
    </row>
    <row r="382" spans="1:21" ht="14.25">
      <c r="A382" s="1491"/>
      <c r="B382" s="1538"/>
      <c r="C382" s="1492"/>
      <c r="D382" s="1493"/>
      <c r="E382" s="1421"/>
      <c r="F382" s="1523"/>
      <c r="G382" s="1494"/>
      <c r="H382" s="1495"/>
      <c r="I382" s="1495"/>
      <c r="J382" s="1495"/>
      <c r="K382" s="1495"/>
      <c r="L382" s="1495"/>
      <c r="M382" s="1495"/>
      <c r="N382" s="1421"/>
      <c r="O382" s="1509"/>
      <c r="P382" s="1501"/>
      <c r="Q382" s="1491"/>
      <c r="R382" s="1491"/>
      <c r="S382" s="1501"/>
      <c r="T382" s="1501"/>
      <c r="U382" s="1501"/>
    </row>
    <row r="383" spans="1:21" ht="14.25">
      <c r="A383" s="1491"/>
      <c r="B383" s="1538"/>
      <c r="C383" s="1492"/>
      <c r="D383" s="1493"/>
      <c r="E383" s="1421"/>
      <c r="F383" s="1523"/>
      <c r="G383" s="1494"/>
      <c r="H383" s="1495"/>
      <c r="I383" s="1495"/>
      <c r="J383" s="1495"/>
      <c r="K383" s="1495"/>
      <c r="L383" s="1495"/>
      <c r="M383" s="1495"/>
      <c r="N383" s="1421"/>
      <c r="O383" s="1509"/>
      <c r="P383" s="1501"/>
      <c r="Q383" s="1491"/>
      <c r="R383" s="1491"/>
      <c r="S383" s="1501"/>
      <c r="T383" s="1501"/>
      <c r="U383" s="1501"/>
    </row>
    <row r="384" spans="1:21" ht="14.25">
      <c r="A384" s="1491"/>
      <c r="B384" s="1538"/>
      <c r="C384" s="1492"/>
      <c r="D384" s="1493"/>
      <c r="E384" s="1421"/>
      <c r="F384" s="1523"/>
      <c r="G384" s="1494"/>
      <c r="H384" s="1495"/>
      <c r="I384" s="1495"/>
      <c r="J384" s="1495"/>
      <c r="K384" s="1495"/>
      <c r="L384" s="1495"/>
      <c r="M384" s="1495"/>
      <c r="N384" s="1421"/>
      <c r="O384" s="1509"/>
      <c r="P384" s="1501"/>
      <c r="Q384" s="1491"/>
      <c r="R384" s="1491"/>
      <c r="S384" s="1501"/>
      <c r="T384" s="1501"/>
      <c r="U384" s="1501"/>
    </row>
    <row r="385" spans="1:21" ht="14.25">
      <c r="A385" s="1491"/>
      <c r="B385" s="1538"/>
      <c r="C385" s="1492"/>
      <c r="D385" s="1493"/>
      <c r="E385" s="1421"/>
      <c r="F385" s="1523"/>
      <c r="G385" s="1494"/>
      <c r="H385" s="1495"/>
      <c r="I385" s="1495"/>
      <c r="J385" s="1495"/>
      <c r="K385" s="1495"/>
      <c r="L385" s="1495"/>
      <c r="M385" s="1495"/>
      <c r="N385" s="1421"/>
      <c r="O385" s="1509"/>
      <c r="P385" s="1501"/>
      <c r="Q385" s="1491"/>
      <c r="R385" s="1491"/>
      <c r="S385" s="1501"/>
      <c r="T385" s="1501"/>
      <c r="U385" s="1501"/>
    </row>
    <row r="386" spans="1:21" ht="14.25">
      <c r="A386" s="1491"/>
      <c r="B386" s="1538"/>
      <c r="C386" s="1492"/>
      <c r="D386" s="1493"/>
      <c r="E386" s="1421"/>
      <c r="F386" s="1523"/>
      <c r="G386" s="1494"/>
      <c r="H386" s="1495"/>
      <c r="I386" s="1495"/>
      <c r="J386" s="1495"/>
      <c r="K386" s="1495"/>
      <c r="L386" s="1495"/>
      <c r="M386" s="1495"/>
      <c r="N386" s="1421"/>
      <c r="O386" s="1509"/>
      <c r="P386" s="1501"/>
      <c r="Q386" s="1491"/>
      <c r="R386" s="1491"/>
      <c r="S386" s="1501"/>
      <c r="T386" s="1501"/>
      <c r="U386" s="1501"/>
    </row>
    <row r="387" spans="1:21" ht="14.25">
      <c r="A387" s="1491"/>
      <c r="B387" s="1538"/>
      <c r="C387" s="1492"/>
      <c r="D387" s="1493"/>
      <c r="E387" s="1421"/>
      <c r="F387" s="1523"/>
      <c r="G387" s="1494"/>
      <c r="H387" s="1495"/>
      <c r="I387" s="1495"/>
      <c r="J387" s="1495"/>
      <c r="K387" s="1495"/>
      <c r="L387" s="1495"/>
      <c r="M387" s="1495"/>
      <c r="N387" s="1421"/>
      <c r="O387" s="1509"/>
      <c r="P387" s="1501"/>
      <c r="Q387" s="1491"/>
      <c r="R387" s="1491"/>
      <c r="S387" s="1501"/>
      <c r="T387" s="1501"/>
      <c r="U387" s="1501"/>
    </row>
    <row r="388" spans="1:21" ht="14.25">
      <c r="A388" s="1491"/>
      <c r="B388" s="1538"/>
      <c r="C388" s="1492"/>
      <c r="D388" s="1493"/>
      <c r="E388" s="1421"/>
      <c r="F388" s="1523"/>
      <c r="G388" s="1494"/>
      <c r="H388" s="1495"/>
      <c r="I388" s="1495"/>
      <c r="J388" s="1495"/>
      <c r="K388" s="1495"/>
      <c r="L388" s="1495"/>
      <c r="M388" s="1495"/>
      <c r="N388" s="1421"/>
      <c r="O388" s="1509"/>
      <c r="P388" s="1501"/>
      <c r="Q388" s="1491"/>
      <c r="R388" s="1491"/>
      <c r="S388" s="1501"/>
      <c r="T388" s="1501"/>
      <c r="U388" s="1501"/>
    </row>
    <row r="389" spans="1:21" ht="14.25">
      <c r="A389" s="1491"/>
      <c r="B389" s="1538"/>
      <c r="C389" s="1492"/>
      <c r="D389" s="1493"/>
      <c r="E389" s="1421"/>
      <c r="F389" s="1523"/>
      <c r="G389" s="1494"/>
      <c r="H389" s="1495"/>
      <c r="I389" s="1495"/>
      <c r="J389" s="1495"/>
      <c r="K389" s="1495"/>
      <c r="L389" s="1495"/>
      <c r="M389" s="1495"/>
      <c r="N389" s="1421"/>
      <c r="O389" s="1509"/>
      <c r="P389" s="1501"/>
      <c r="Q389" s="1491"/>
      <c r="R389" s="1491"/>
      <c r="S389" s="1501"/>
      <c r="T389" s="1501"/>
      <c r="U389" s="1501"/>
    </row>
    <row r="390" spans="1:21" ht="14.25">
      <c r="A390" s="1491"/>
      <c r="B390" s="1538"/>
      <c r="C390" s="1492"/>
      <c r="D390" s="1493"/>
      <c r="E390" s="1421"/>
      <c r="F390" s="1523"/>
      <c r="G390" s="1494"/>
      <c r="H390" s="1495"/>
      <c r="I390" s="1495"/>
      <c r="J390" s="1495"/>
      <c r="K390" s="1495"/>
      <c r="L390" s="1495"/>
      <c r="M390" s="1495"/>
      <c r="N390" s="1421"/>
      <c r="O390" s="1509"/>
      <c r="P390" s="1501"/>
      <c r="Q390" s="1491"/>
      <c r="R390" s="1491"/>
      <c r="S390" s="1501"/>
      <c r="T390" s="1501"/>
      <c r="U390" s="1501"/>
    </row>
    <row r="391" spans="1:21" ht="14.25">
      <c r="A391" s="1491"/>
      <c r="B391" s="1538"/>
      <c r="C391" s="1492"/>
      <c r="D391" s="1493"/>
      <c r="E391" s="1421"/>
      <c r="F391" s="1523"/>
      <c r="G391" s="1494"/>
      <c r="H391" s="1495"/>
      <c r="I391" s="1495"/>
      <c r="J391" s="1495"/>
      <c r="K391" s="1495"/>
      <c r="L391" s="1495"/>
      <c r="M391" s="1495"/>
      <c r="N391" s="1421"/>
      <c r="O391" s="1509"/>
      <c r="P391" s="1501"/>
      <c r="Q391" s="1491"/>
      <c r="R391" s="1491"/>
      <c r="S391" s="1501"/>
      <c r="T391" s="1501"/>
      <c r="U391" s="1501"/>
    </row>
    <row r="392" spans="1:21" ht="14.25">
      <c r="A392" s="1491"/>
      <c r="B392" s="1538"/>
      <c r="C392" s="1492"/>
      <c r="D392" s="1493"/>
      <c r="E392" s="1421"/>
      <c r="F392" s="1523"/>
      <c r="G392" s="1494"/>
      <c r="H392" s="1495"/>
      <c r="I392" s="1495"/>
      <c r="J392" s="1495"/>
      <c r="K392" s="1495"/>
      <c r="L392" s="1495"/>
      <c r="M392" s="1495"/>
      <c r="N392" s="1421"/>
      <c r="O392" s="1509"/>
      <c r="P392" s="1501"/>
      <c r="Q392" s="1491"/>
      <c r="R392" s="1491"/>
      <c r="S392" s="1501"/>
      <c r="T392" s="1501"/>
      <c r="U392" s="1501"/>
    </row>
    <row r="393" spans="1:21" ht="14.25">
      <c r="A393" s="1491"/>
      <c r="B393" s="1538"/>
      <c r="C393" s="1492"/>
      <c r="D393" s="1493"/>
      <c r="E393" s="1421"/>
      <c r="F393" s="1523"/>
      <c r="G393" s="1494"/>
      <c r="H393" s="1495"/>
      <c r="I393" s="1495"/>
      <c r="J393" s="1495"/>
      <c r="K393" s="1495"/>
      <c r="L393" s="1495"/>
      <c r="M393" s="1495"/>
      <c r="N393" s="1421"/>
      <c r="O393" s="1509"/>
      <c r="P393" s="1501"/>
      <c r="Q393" s="1491"/>
      <c r="R393" s="1491"/>
      <c r="S393" s="1501"/>
      <c r="T393" s="1501"/>
      <c r="U393" s="1501"/>
    </row>
    <row r="394" spans="1:21" ht="14.25">
      <c r="A394" s="1491"/>
      <c r="B394" s="1538"/>
      <c r="C394" s="1492"/>
      <c r="D394" s="1493"/>
      <c r="E394" s="1421"/>
      <c r="F394" s="1523"/>
      <c r="G394" s="1494"/>
      <c r="H394" s="1495"/>
      <c r="I394" s="1495"/>
      <c r="J394" s="1495"/>
      <c r="K394" s="1495"/>
      <c r="L394" s="1495"/>
      <c r="M394" s="1495"/>
      <c r="N394" s="1421"/>
      <c r="O394" s="1509"/>
      <c r="P394" s="1501"/>
      <c r="Q394" s="1491"/>
      <c r="R394" s="1491"/>
      <c r="S394" s="1501"/>
      <c r="T394" s="1501"/>
      <c r="U394" s="1501"/>
    </row>
    <row r="395" spans="1:21" ht="14.25">
      <c r="A395" s="1491"/>
      <c r="B395" s="1538"/>
      <c r="C395" s="1492"/>
      <c r="D395" s="1493"/>
      <c r="E395" s="1421"/>
      <c r="F395" s="1523"/>
      <c r="G395" s="1494"/>
      <c r="H395" s="1495"/>
      <c r="I395" s="1495"/>
      <c r="J395" s="1495"/>
      <c r="K395" s="1495"/>
      <c r="L395" s="1495"/>
      <c r="M395" s="1495"/>
      <c r="N395" s="1421"/>
      <c r="O395" s="1509"/>
      <c r="P395" s="1501"/>
      <c r="Q395" s="1491"/>
      <c r="R395" s="1491"/>
      <c r="S395" s="1501"/>
      <c r="T395" s="1501"/>
      <c r="U395" s="1501"/>
    </row>
    <row r="396" spans="1:21" ht="14.25">
      <c r="A396" s="1491"/>
      <c r="B396" s="1538"/>
      <c r="C396" s="1492"/>
      <c r="D396" s="1493"/>
      <c r="E396" s="1421"/>
      <c r="F396" s="1523"/>
      <c r="G396" s="1494"/>
      <c r="H396" s="1495"/>
      <c r="I396" s="1495"/>
      <c r="J396" s="1495"/>
      <c r="K396" s="1495"/>
      <c r="L396" s="1495"/>
      <c r="M396" s="1495"/>
      <c r="N396" s="1421"/>
      <c r="O396" s="1509"/>
      <c r="P396" s="1501"/>
      <c r="Q396" s="1491"/>
      <c r="R396" s="1491"/>
      <c r="S396" s="1501"/>
      <c r="T396" s="1501"/>
      <c r="U396" s="1501"/>
    </row>
    <row r="397" spans="1:21" ht="14.25">
      <c r="A397" s="1491"/>
      <c r="B397" s="1538"/>
      <c r="C397" s="1492"/>
      <c r="D397" s="1493"/>
      <c r="E397" s="1421"/>
      <c r="F397" s="1523"/>
      <c r="G397" s="1494"/>
      <c r="H397" s="1495"/>
      <c r="I397" s="1495"/>
      <c r="J397" s="1495"/>
      <c r="K397" s="1495"/>
      <c r="L397" s="1495"/>
      <c r="M397" s="1495"/>
      <c r="N397" s="1421"/>
      <c r="O397" s="1509"/>
      <c r="P397" s="1501"/>
      <c r="Q397" s="1491"/>
      <c r="R397" s="1491"/>
      <c r="S397" s="1501"/>
      <c r="T397" s="1501"/>
      <c r="U397" s="1501"/>
    </row>
    <row r="398" spans="1:21" ht="14.25">
      <c r="A398" s="1491"/>
      <c r="B398" s="1538"/>
      <c r="C398" s="1492"/>
      <c r="D398" s="1493"/>
      <c r="E398" s="1421"/>
      <c r="F398" s="1523"/>
      <c r="G398" s="1494"/>
      <c r="H398" s="1495"/>
      <c r="I398" s="1495"/>
      <c r="J398" s="1495"/>
      <c r="K398" s="1495"/>
      <c r="L398" s="1495"/>
      <c r="M398" s="1495"/>
      <c r="N398" s="1421"/>
      <c r="O398" s="1509"/>
      <c r="P398" s="1501"/>
      <c r="Q398" s="1491"/>
      <c r="R398" s="1491"/>
      <c r="S398" s="1501"/>
      <c r="T398" s="1501"/>
      <c r="U398" s="1501"/>
    </row>
    <row r="399" spans="1:21" ht="14.25">
      <c r="A399" s="1491"/>
      <c r="B399" s="1538"/>
      <c r="C399" s="1492"/>
      <c r="D399" s="1493"/>
      <c r="E399" s="1421"/>
      <c r="F399" s="1523"/>
      <c r="G399" s="1494"/>
      <c r="H399" s="1495"/>
      <c r="I399" s="1495"/>
      <c r="J399" s="1495"/>
      <c r="K399" s="1495"/>
      <c r="L399" s="1495"/>
      <c r="M399" s="1495"/>
      <c r="N399" s="1421"/>
      <c r="O399" s="1509"/>
      <c r="P399" s="1501"/>
      <c r="Q399" s="1491"/>
      <c r="R399" s="1491"/>
      <c r="S399" s="1501"/>
      <c r="T399" s="1501"/>
      <c r="U399" s="1501"/>
    </row>
    <row r="400" spans="1:21" ht="14.25">
      <c r="A400" s="1491"/>
      <c r="B400" s="1538"/>
      <c r="C400" s="1492"/>
      <c r="D400" s="1493"/>
      <c r="E400" s="1421"/>
      <c r="F400" s="1523"/>
      <c r="G400" s="1494"/>
      <c r="H400" s="1495"/>
      <c r="I400" s="1495"/>
      <c r="J400" s="1495"/>
      <c r="K400" s="1495"/>
      <c r="L400" s="1495"/>
      <c r="M400" s="1495"/>
      <c r="N400" s="1421"/>
      <c r="O400" s="1509"/>
      <c r="P400" s="1501"/>
      <c r="Q400" s="1491"/>
      <c r="R400" s="1491"/>
      <c r="S400" s="1501"/>
      <c r="T400" s="1501"/>
      <c r="U400" s="1501"/>
    </row>
    <row r="401" spans="1:21" ht="14.25">
      <c r="A401" s="1491"/>
      <c r="B401" s="1538"/>
      <c r="C401" s="1492"/>
      <c r="D401" s="1493"/>
      <c r="E401" s="1421"/>
      <c r="F401" s="1523"/>
      <c r="G401" s="1494"/>
      <c r="H401" s="1495"/>
      <c r="I401" s="1495"/>
      <c r="J401" s="1495"/>
      <c r="K401" s="1495"/>
      <c r="L401" s="1495"/>
      <c r="M401" s="1495"/>
      <c r="N401" s="1421"/>
      <c r="O401" s="1509"/>
      <c r="P401" s="1501"/>
      <c r="Q401" s="1491"/>
      <c r="R401" s="1491"/>
      <c r="S401" s="1501"/>
      <c r="T401" s="1501"/>
      <c r="U401" s="1501"/>
    </row>
    <row r="402" spans="1:21" ht="14.25">
      <c r="A402" s="1491"/>
      <c r="B402" s="1538"/>
      <c r="C402" s="1492"/>
      <c r="D402" s="1493"/>
      <c r="E402" s="1421"/>
      <c r="F402" s="1523"/>
      <c r="G402" s="1494"/>
      <c r="H402" s="1495"/>
      <c r="I402" s="1495"/>
      <c r="J402" s="1495"/>
      <c r="K402" s="1495"/>
      <c r="L402" s="1495"/>
      <c r="M402" s="1495"/>
      <c r="N402" s="1421"/>
      <c r="O402" s="1509"/>
      <c r="P402" s="1501"/>
      <c r="Q402" s="1491"/>
      <c r="R402" s="1491"/>
      <c r="S402" s="1501"/>
      <c r="T402" s="1501"/>
      <c r="U402" s="1501"/>
    </row>
    <row r="403" spans="1:21" ht="14.25">
      <c r="A403" s="1491"/>
      <c r="B403" s="1538"/>
      <c r="C403" s="1492"/>
      <c r="D403" s="1493"/>
      <c r="E403" s="1421"/>
      <c r="F403" s="1523"/>
      <c r="G403" s="1494"/>
      <c r="H403" s="1495"/>
      <c r="I403" s="1495"/>
      <c r="J403" s="1495"/>
      <c r="K403" s="1495"/>
      <c r="L403" s="1495"/>
      <c r="M403" s="1495"/>
      <c r="N403" s="1421"/>
      <c r="O403" s="1509"/>
      <c r="P403" s="1501"/>
      <c r="Q403" s="1491"/>
      <c r="R403" s="1491"/>
      <c r="S403" s="1501"/>
      <c r="T403" s="1501"/>
      <c r="U403" s="1501"/>
    </row>
    <row r="404" spans="1:21" ht="14.25">
      <c r="A404" s="1491"/>
      <c r="B404" s="1538"/>
      <c r="C404" s="1492"/>
      <c r="D404" s="1493"/>
      <c r="E404" s="1421"/>
      <c r="F404" s="1523"/>
      <c r="G404" s="1494"/>
      <c r="H404" s="1495"/>
      <c r="I404" s="1495"/>
      <c r="J404" s="1495"/>
      <c r="K404" s="1495"/>
      <c r="L404" s="1495"/>
      <c r="M404" s="1495"/>
      <c r="N404" s="1421"/>
      <c r="O404" s="1509"/>
      <c r="P404" s="1501"/>
      <c r="Q404" s="1491"/>
      <c r="R404" s="1491"/>
      <c r="S404" s="1501"/>
      <c r="T404" s="1501"/>
      <c r="U404" s="1501"/>
    </row>
    <row r="405" spans="1:21" ht="14.25">
      <c r="A405" s="1491"/>
      <c r="B405" s="1538"/>
      <c r="C405" s="1492"/>
      <c r="D405" s="1493"/>
      <c r="E405" s="1421"/>
      <c r="F405" s="1523"/>
      <c r="G405" s="1494"/>
      <c r="H405" s="1495"/>
      <c r="I405" s="1495"/>
      <c r="J405" s="1495"/>
      <c r="K405" s="1495"/>
      <c r="L405" s="1495"/>
      <c r="M405" s="1495"/>
      <c r="N405" s="1421"/>
      <c r="O405" s="1509"/>
      <c r="P405" s="1501"/>
      <c r="Q405" s="1491"/>
      <c r="R405" s="1491"/>
      <c r="S405" s="1501"/>
      <c r="T405" s="1501"/>
      <c r="U405" s="1501"/>
    </row>
    <row r="406" spans="1:21" ht="14.25">
      <c r="A406" s="1491"/>
      <c r="B406" s="1538"/>
      <c r="C406" s="1492"/>
      <c r="D406" s="1493"/>
      <c r="E406" s="1421"/>
      <c r="F406" s="1523"/>
      <c r="G406" s="1494"/>
      <c r="H406" s="1495"/>
      <c r="I406" s="1495"/>
      <c r="J406" s="1495"/>
      <c r="K406" s="1495"/>
      <c r="L406" s="1495"/>
      <c r="M406" s="1495"/>
      <c r="N406" s="1421"/>
      <c r="O406" s="1509"/>
      <c r="P406" s="1501"/>
      <c r="Q406" s="1491"/>
      <c r="R406" s="1491"/>
      <c r="S406" s="1501"/>
      <c r="T406" s="1501"/>
      <c r="U406" s="1501"/>
    </row>
    <row r="407" spans="1:21" ht="14.25">
      <c r="A407" s="1491"/>
      <c r="B407" s="1538"/>
      <c r="C407" s="1492"/>
      <c r="D407" s="1493"/>
      <c r="E407" s="1421"/>
      <c r="F407" s="1523"/>
      <c r="G407" s="1494"/>
      <c r="H407" s="1495"/>
      <c r="I407" s="1495"/>
      <c r="J407" s="1495"/>
      <c r="K407" s="1495"/>
      <c r="L407" s="1495"/>
      <c r="M407" s="1495"/>
      <c r="N407" s="1421"/>
      <c r="O407" s="1509"/>
      <c r="P407" s="1501"/>
      <c r="Q407" s="1491"/>
      <c r="R407" s="1491"/>
      <c r="S407" s="1501"/>
      <c r="T407" s="1501"/>
      <c r="U407" s="1501"/>
    </row>
    <row r="408" spans="1:21" ht="14.25">
      <c r="A408" s="1491"/>
      <c r="B408" s="1538"/>
      <c r="C408" s="1492"/>
      <c r="D408" s="1493"/>
      <c r="E408" s="1421"/>
      <c r="F408" s="1523"/>
      <c r="G408" s="1494"/>
      <c r="H408" s="1495"/>
      <c r="I408" s="1495"/>
      <c r="J408" s="1495"/>
      <c r="K408" s="1495"/>
      <c r="L408" s="1495"/>
      <c r="M408" s="1495"/>
      <c r="N408" s="1421"/>
      <c r="O408" s="1509"/>
      <c r="P408" s="1501"/>
      <c r="Q408" s="1491"/>
      <c r="R408" s="1491"/>
      <c r="S408" s="1501"/>
      <c r="T408" s="1501"/>
      <c r="U408" s="1501"/>
    </row>
    <row r="409" spans="1:21" ht="14.25">
      <c r="A409" s="1491"/>
      <c r="B409" s="1538"/>
      <c r="C409" s="1492"/>
      <c r="D409" s="1493"/>
      <c r="E409" s="1421"/>
      <c r="F409" s="1523"/>
      <c r="G409" s="1494"/>
      <c r="H409" s="1495"/>
      <c r="I409" s="1495"/>
      <c r="J409" s="1495"/>
      <c r="K409" s="1495"/>
      <c r="L409" s="1495"/>
      <c r="M409" s="1495"/>
      <c r="N409" s="1421"/>
      <c r="O409" s="1509"/>
      <c r="P409" s="1501"/>
      <c r="Q409" s="1491"/>
      <c r="R409" s="1491"/>
      <c r="S409" s="1501"/>
      <c r="T409" s="1501"/>
      <c r="U409" s="1501"/>
    </row>
    <row r="410" spans="1:21" ht="14.25">
      <c r="A410" s="1491"/>
      <c r="B410" s="1538"/>
      <c r="C410" s="1492"/>
      <c r="D410" s="1493"/>
      <c r="E410" s="1421"/>
      <c r="F410" s="1523"/>
      <c r="G410" s="1494"/>
      <c r="H410" s="1495"/>
      <c r="I410" s="1495"/>
      <c r="J410" s="1495"/>
      <c r="K410" s="1495"/>
      <c r="L410" s="1495"/>
      <c r="M410" s="1495"/>
      <c r="N410" s="1421"/>
      <c r="O410" s="1509"/>
      <c r="P410" s="1501"/>
      <c r="Q410" s="1491"/>
      <c r="R410" s="1491"/>
      <c r="S410" s="1501"/>
      <c r="T410" s="1501"/>
      <c r="U410" s="1501"/>
    </row>
    <row r="411" spans="1:21" ht="14.25">
      <c r="A411" s="1491"/>
      <c r="B411" s="1538"/>
      <c r="C411" s="1492"/>
      <c r="D411" s="1493"/>
      <c r="E411" s="1421"/>
      <c r="F411" s="1523"/>
      <c r="G411" s="1494"/>
      <c r="H411" s="1495"/>
      <c r="I411" s="1495"/>
      <c r="J411" s="1495"/>
      <c r="K411" s="1495"/>
      <c r="L411" s="1495"/>
      <c r="M411" s="1495"/>
      <c r="N411" s="1421"/>
      <c r="O411" s="1509"/>
      <c r="P411" s="1501"/>
      <c r="Q411" s="1491"/>
      <c r="R411" s="1491"/>
      <c r="S411" s="1501"/>
      <c r="T411" s="1501"/>
      <c r="U411" s="1501"/>
    </row>
    <row r="412" spans="1:21" ht="14.25">
      <c r="A412" s="1491"/>
      <c r="B412" s="1538"/>
      <c r="C412" s="1492"/>
      <c r="D412" s="1493"/>
      <c r="E412" s="1421"/>
      <c r="F412" s="1523"/>
      <c r="G412" s="1494"/>
      <c r="H412" s="1495"/>
      <c r="I412" s="1495"/>
      <c r="J412" s="1495"/>
      <c r="K412" s="1495"/>
      <c r="L412" s="1495"/>
      <c r="M412" s="1495"/>
      <c r="N412" s="1421"/>
      <c r="O412" s="1509"/>
      <c r="P412" s="1501"/>
      <c r="Q412" s="1491"/>
      <c r="R412" s="1491"/>
      <c r="S412" s="1501"/>
      <c r="T412" s="1501"/>
      <c r="U412" s="1501"/>
    </row>
    <row r="413" spans="1:21" ht="14.25">
      <c r="A413" s="1491"/>
      <c r="B413" s="1538"/>
      <c r="C413" s="1492"/>
      <c r="D413" s="1493"/>
      <c r="E413" s="1421"/>
      <c r="F413" s="1523"/>
      <c r="G413" s="1494"/>
      <c r="H413" s="1495"/>
      <c r="I413" s="1495"/>
      <c r="J413" s="1495"/>
      <c r="K413" s="1495"/>
      <c r="L413" s="1495"/>
      <c r="M413" s="1495"/>
      <c r="N413" s="1421"/>
      <c r="O413" s="1509"/>
      <c r="P413" s="1501"/>
      <c r="Q413" s="1491"/>
      <c r="R413" s="1491"/>
      <c r="S413" s="1501"/>
      <c r="T413" s="1501"/>
      <c r="U413" s="1501"/>
    </row>
    <row r="414" spans="1:21" ht="14.25">
      <c r="A414" s="1491"/>
      <c r="B414" s="1538"/>
      <c r="C414" s="1492"/>
      <c r="D414" s="1493"/>
      <c r="E414" s="1421"/>
      <c r="F414" s="1523"/>
      <c r="G414" s="1494"/>
      <c r="H414" s="1495"/>
      <c r="I414" s="1495"/>
      <c r="J414" s="1495"/>
      <c r="K414" s="1495"/>
      <c r="L414" s="1495"/>
      <c r="M414" s="1495"/>
      <c r="N414" s="1421"/>
      <c r="O414" s="1509"/>
      <c r="P414" s="1501"/>
      <c r="Q414" s="1491"/>
      <c r="R414" s="1491"/>
      <c r="S414" s="1501"/>
      <c r="T414" s="1501"/>
      <c r="U414" s="1501"/>
    </row>
    <row r="415" spans="1:21" ht="14.25">
      <c r="A415" s="1491"/>
      <c r="B415" s="1538"/>
      <c r="C415" s="1492"/>
      <c r="D415" s="1493"/>
      <c r="E415" s="1421"/>
      <c r="F415" s="1523"/>
      <c r="G415" s="1494"/>
      <c r="H415" s="1495"/>
      <c r="I415" s="1495"/>
      <c r="J415" s="1495"/>
      <c r="K415" s="1495"/>
      <c r="L415" s="1495"/>
      <c r="M415" s="1495"/>
      <c r="N415" s="1421"/>
      <c r="O415" s="1509"/>
      <c r="P415" s="1501"/>
      <c r="Q415" s="1491"/>
      <c r="R415" s="1491"/>
      <c r="S415" s="1501"/>
      <c r="T415" s="1501"/>
      <c r="U415" s="1501"/>
    </row>
    <row r="416" spans="1:21" ht="14.25">
      <c r="A416" s="1491"/>
      <c r="B416" s="1538"/>
      <c r="C416" s="1492"/>
      <c r="D416" s="1493"/>
      <c r="E416" s="1421"/>
      <c r="F416" s="1523"/>
      <c r="G416" s="1494"/>
      <c r="H416" s="1495"/>
      <c r="I416" s="1495"/>
      <c r="J416" s="1495"/>
      <c r="K416" s="1495"/>
      <c r="L416" s="1495"/>
      <c r="M416" s="1495"/>
      <c r="N416" s="1421"/>
      <c r="O416" s="1509"/>
      <c r="P416" s="1501"/>
      <c r="Q416" s="1491"/>
      <c r="R416" s="1491"/>
      <c r="S416" s="1501"/>
      <c r="T416" s="1501"/>
      <c r="U416" s="1501"/>
    </row>
    <row r="417" spans="1:21" ht="14.25">
      <c r="A417" s="1491"/>
      <c r="B417" s="1538"/>
      <c r="C417" s="1492"/>
      <c r="D417" s="1493"/>
      <c r="E417" s="1421"/>
      <c r="F417" s="1523"/>
      <c r="G417" s="1494"/>
      <c r="H417" s="1495"/>
      <c r="I417" s="1495"/>
      <c r="J417" s="1495"/>
      <c r="K417" s="1495"/>
      <c r="L417" s="1495"/>
      <c r="M417" s="1495"/>
      <c r="N417" s="1421"/>
      <c r="O417" s="1509"/>
      <c r="P417" s="1501"/>
      <c r="Q417" s="1491"/>
      <c r="R417" s="1491"/>
      <c r="S417" s="1501"/>
      <c r="T417" s="1501"/>
      <c r="U417" s="1501"/>
    </row>
    <row r="418" spans="1:21" ht="14.25">
      <c r="A418" s="1491"/>
      <c r="B418" s="1538"/>
      <c r="C418" s="1492"/>
      <c r="D418" s="1493"/>
      <c r="E418" s="1421"/>
      <c r="F418" s="1523"/>
      <c r="G418" s="1494"/>
      <c r="H418" s="1495"/>
      <c r="I418" s="1495"/>
      <c r="J418" s="1495"/>
      <c r="K418" s="1495"/>
      <c r="L418" s="1495"/>
      <c r="M418" s="1495"/>
      <c r="N418" s="1421"/>
      <c r="O418" s="1509"/>
      <c r="P418" s="1501"/>
      <c r="Q418" s="1491"/>
      <c r="R418" s="1491"/>
      <c r="S418" s="1501"/>
      <c r="T418" s="1501"/>
      <c r="U418" s="1501"/>
    </row>
    <row r="419" spans="1:21" ht="14.25">
      <c r="A419" s="1491"/>
      <c r="B419" s="1538"/>
      <c r="C419" s="1492"/>
      <c r="D419" s="1493"/>
      <c r="E419" s="1421"/>
      <c r="F419" s="1523"/>
      <c r="G419" s="1494"/>
      <c r="H419" s="1495"/>
      <c r="I419" s="1495"/>
      <c r="J419" s="1495"/>
      <c r="K419" s="1495"/>
      <c r="L419" s="1495"/>
      <c r="M419" s="1495"/>
      <c r="N419" s="1421"/>
      <c r="O419" s="1509"/>
      <c r="P419" s="1501"/>
      <c r="Q419" s="1491"/>
      <c r="R419" s="1491"/>
      <c r="S419" s="1501"/>
      <c r="T419" s="1501"/>
      <c r="U419" s="1501"/>
    </row>
    <row r="420" spans="1:21" ht="14.25">
      <c r="A420" s="1491"/>
      <c r="B420" s="1538"/>
      <c r="C420" s="1492"/>
      <c r="D420" s="1493"/>
      <c r="E420" s="1421"/>
      <c r="F420" s="1523"/>
      <c r="G420" s="1494"/>
      <c r="H420" s="1495"/>
      <c r="I420" s="1495"/>
      <c r="J420" s="1495"/>
      <c r="K420" s="1495"/>
      <c r="L420" s="1495"/>
      <c r="M420" s="1495"/>
      <c r="N420" s="1421"/>
      <c r="O420" s="1509"/>
      <c r="P420" s="1501"/>
      <c r="Q420" s="1491"/>
      <c r="R420" s="1491"/>
      <c r="S420" s="1501"/>
      <c r="T420" s="1501"/>
      <c r="U420" s="1501"/>
    </row>
    <row r="421" spans="1:21" ht="14.25">
      <c r="A421" s="1491"/>
      <c r="B421" s="1538"/>
      <c r="C421" s="1492"/>
      <c r="D421" s="1493"/>
      <c r="E421" s="1421"/>
      <c r="F421" s="1523"/>
      <c r="G421" s="1494"/>
      <c r="H421" s="1495"/>
      <c r="I421" s="1495"/>
      <c r="J421" s="1495"/>
      <c r="K421" s="1495"/>
      <c r="L421" s="1495"/>
      <c r="M421" s="1495"/>
      <c r="N421" s="1421"/>
      <c r="O421" s="1509"/>
      <c r="P421" s="1501"/>
      <c r="Q421" s="1491"/>
      <c r="R421" s="1491"/>
      <c r="S421" s="1501"/>
      <c r="T421" s="1501"/>
      <c r="U421" s="1501"/>
    </row>
    <row r="422" spans="1:21" ht="14.25">
      <c r="A422" s="1491"/>
      <c r="B422" s="1538"/>
      <c r="C422" s="1492"/>
      <c r="D422" s="1493"/>
      <c r="E422" s="1421"/>
      <c r="F422" s="1523"/>
      <c r="G422" s="1494"/>
      <c r="H422" s="1495"/>
      <c r="I422" s="1495"/>
      <c r="J422" s="1495"/>
      <c r="K422" s="1495"/>
      <c r="L422" s="1495"/>
      <c r="M422" s="1495"/>
      <c r="N422" s="1421"/>
      <c r="O422" s="1509"/>
      <c r="P422" s="1501"/>
      <c r="Q422" s="1491"/>
      <c r="R422" s="1491"/>
      <c r="S422" s="1501"/>
      <c r="T422" s="1501"/>
      <c r="U422" s="1501"/>
    </row>
    <row r="423" spans="1:21" ht="14.25">
      <c r="A423" s="1491"/>
      <c r="B423" s="1538"/>
      <c r="C423" s="1492"/>
      <c r="D423" s="1493"/>
      <c r="E423" s="1421"/>
      <c r="F423" s="1523"/>
      <c r="G423" s="1494"/>
      <c r="H423" s="1495"/>
      <c r="I423" s="1495"/>
      <c r="J423" s="1495"/>
      <c r="K423" s="1495"/>
      <c r="L423" s="1495"/>
      <c r="M423" s="1495"/>
      <c r="N423" s="1421"/>
      <c r="O423" s="1509"/>
      <c r="P423" s="1501"/>
      <c r="Q423" s="1491"/>
      <c r="R423" s="1491"/>
      <c r="S423" s="1501"/>
      <c r="T423" s="1501"/>
      <c r="U423" s="1501"/>
    </row>
    <row r="424" spans="1:21" ht="14.25">
      <c r="A424" s="1491"/>
      <c r="B424" s="1538"/>
      <c r="C424" s="1492"/>
      <c r="D424" s="1493"/>
      <c r="E424" s="1421"/>
      <c r="F424" s="1523"/>
      <c r="G424" s="1494"/>
      <c r="H424" s="1495"/>
      <c r="I424" s="1495"/>
      <c r="J424" s="1495"/>
      <c r="K424" s="1495"/>
      <c r="L424" s="1495"/>
      <c r="M424" s="1495"/>
      <c r="N424" s="1421"/>
      <c r="O424" s="1509"/>
      <c r="P424" s="1501"/>
      <c r="Q424" s="1491"/>
      <c r="R424" s="1491"/>
      <c r="S424" s="1501"/>
      <c r="T424" s="1501"/>
      <c r="U424" s="1501"/>
    </row>
    <row r="425" spans="1:21" ht="14.25">
      <c r="A425" s="1491"/>
      <c r="B425" s="1538"/>
      <c r="C425" s="1492"/>
      <c r="D425" s="1493"/>
      <c r="E425" s="1421"/>
      <c r="F425" s="1523"/>
      <c r="G425" s="1494"/>
      <c r="H425" s="1495"/>
      <c r="I425" s="1495"/>
      <c r="J425" s="1495"/>
      <c r="K425" s="1495"/>
      <c r="L425" s="1495"/>
      <c r="M425" s="1495"/>
      <c r="N425" s="1421"/>
      <c r="O425" s="1509"/>
      <c r="P425" s="1501"/>
      <c r="Q425" s="1491"/>
      <c r="R425" s="1491"/>
      <c r="S425" s="1501"/>
      <c r="T425" s="1501"/>
      <c r="U425" s="1501"/>
    </row>
    <row r="426" spans="1:21" ht="14.25">
      <c r="A426" s="1491"/>
      <c r="B426" s="1538"/>
      <c r="C426" s="1492"/>
      <c r="D426" s="1493"/>
      <c r="E426" s="1421"/>
      <c r="F426" s="1523"/>
      <c r="G426" s="1494"/>
      <c r="H426" s="1495"/>
      <c r="I426" s="1495"/>
      <c r="J426" s="1495"/>
      <c r="K426" s="1495"/>
      <c r="L426" s="1495"/>
      <c r="M426" s="1495"/>
      <c r="N426" s="1421"/>
      <c r="O426" s="1509"/>
      <c r="P426" s="1501"/>
      <c r="Q426" s="1491"/>
      <c r="R426" s="1491"/>
      <c r="S426" s="1501"/>
      <c r="T426" s="1501"/>
      <c r="U426" s="1501"/>
    </row>
    <row r="427" spans="1:21" ht="14.25">
      <c r="A427" s="1491"/>
      <c r="B427" s="1538"/>
      <c r="C427" s="1492"/>
      <c r="D427" s="1493"/>
      <c r="E427" s="1421"/>
      <c r="F427" s="1523"/>
      <c r="G427" s="1494"/>
      <c r="H427" s="1495"/>
      <c r="I427" s="1495"/>
      <c r="J427" s="1495"/>
      <c r="K427" s="1495"/>
      <c r="L427" s="1495"/>
      <c r="M427" s="1495"/>
      <c r="N427" s="1421"/>
      <c r="O427" s="1509"/>
      <c r="P427" s="1501"/>
      <c r="Q427" s="1491"/>
      <c r="R427" s="1491"/>
      <c r="S427" s="1501"/>
      <c r="T427" s="1501"/>
      <c r="U427" s="1501"/>
    </row>
    <row r="428" spans="1:21" ht="14.25">
      <c r="A428" s="1491"/>
      <c r="B428" s="1538"/>
      <c r="C428" s="1492"/>
      <c r="D428" s="1493"/>
      <c r="E428" s="1421"/>
      <c r="F428" s="1523"/>
      <c r="G428" s="1494"/>
      <c r="H428" s="1495"/>
      <c r="I428" s="1495"/>
      <c r="J428" s="1495"/>
      <c r="K428" s="1495"/>
      <c r="L428" s="1495"/>
      <c r="M428" s="1495"/>
      <c r="N428" s="1421"/>
      <c r="O428" s="1509"/>
      <c r="P428" s="1501"/>
      <c r="Q428" s="1491"/>
      <c r="R428" s="1491"/>
      <c r="S428" s="1501"/>
      <c r="T428" s="1501"/>
      <c r="U428" s="1501"/>
    </row>
    <row r="429" spans="1:21" ht="14.25">
      <c r="A429" s="1491"/>
      <c r="B429" s="1538"/>
      <c r="C429" s="1492"/>
      <c r="D429" s="1493"/>
      <c r="E429" s="1421"/>
      <c r="F429" s="1523"/>
      <c r="G429" s="1494"/>
      <c r="H429" s="1495"/>
      <c r="I429" s="1495"/>
      <c r="J429" s="1495"/>
      <c r="K429" s="1495"/>
      <c r="L429" s="1495"/>
      <c r="M429" s="1495"/>
      <c r="N429" s="1421"/>
      <c r="O429" s="1509"/>
      <c r="P429" s="1501"/>
      <c r="Q429" s="1491"/>
      <c r="R429" s="1491"/>
      <c r="S429" s="1501"/>
      <c r="T429" s="1501"/>
      <c r="U429" s="1501"/>
    </row>
    <row r="430" spans="1:21" ht="14.25">
      <c r="A430" s="1491"/>
      <c r="B430" s="1538"/>
      <c r="C430" s="1492"/>
      <c r="D430" s="1493"/>
      <c r="E430" s="1421"/>
      <c r="F430" s="1523"/>
      <c r="G430" s="1494"/>
      <c r="H430" s="1495"/>
      <c r="I430" s="1495"/>
      <c r="J430" s="1495"/>
      <c r="K430" s="1495"/>
      <c r="L430" s="1495"/>
      <c r="M430" s="1495"/>
      <c r="N430" s="1421"/>
      <c r="O430" s="1509"/>
      <c r="P430" s="1501"/>
      <c r="Q430" s="1491"/>
      <c r="R430" s="1491"/>
      <c r="S430" s="1501"/>
      <c r="T430" s="1501"/>
      <c r="U430" s="1501"/>
    </row>
    <row r="431" spans="1:21" ht="14.25">
      <c r="A431" s="1491"/>
      <c r="B431" s="1538"/>
      <c r="C431" s="1492"/>
      <c r="D431" s="1493"/>
      <c r="E431" s="1421"/>
      <c r="F431" s="1523"/>
      <c r="G431" s="1494"/>
      <c r="H431" s="1495"/>
      <c r="I431" s="1495"/>
      <c r="J431" s="1495"/>
      <c r="K431" s="1495"/>
      <c r="L431" s="1495"/>
      <c r="M431" s="1495"/>
      <c r="N431" s="1421"/>
      <c r="O431" s="1509"/>
      <c r="P431" s="1501"/>
      <c r="Q431" s="1491"/>
      <c r="R431" s="1491"/>
      <c r="S431" s="1501"/>
      <c r="T431" s="1501"/>
      <c r="U431" s="1501"/>
    </row>
    <row r="432" spans="1:21" ht="14.25">
      <c r="A432" s="1491"/>
      <c r="B432" s="1538"/>
      <c r="C432" s="1492"/>
      <c r="D432" s="1493"/>
      <c r="E432" s="1421"/>
      <c r="F432" s="1523"/>
      <c r="G432" s="1494"/>
      <c r="H432" s="1495"/>
      <c r="I432" s="1495"/>
      <c r="J432" s="1495"/>
      <c r="K432" s="1495"/>
      <c r="L432" s="1495"/>
      <c r="M432" s="1495"/>
      <c r="N432" s="1421"/>
      <c r="O432" s="1509"/>
      <c r="P432" s="1501"/>
      <c r="Q432" s="1491"/>
      <c r="R432" s="1491"/>
      <c r="S432" s="1501"/>
      <c r="T432" s="1501"/>
      <c r="U432" s="1501"/>
    </row>
    <row r="433" spans="1:21" ht="14.25">
      <c r="A433" s="1491"/>
      <c r="B433" s="1538"/>
      <c r="C433" s="1492"/>
      <c r="D433" s="1493"/>
      <c r="E433" s="1421"/>
      <c r="F433" s="1523"/>
      <c r="G433" s="1494"/>
      <c r="H433" s="1495"/>
      <c r="I433" s="1495"/>
      <c r="J433" s="1495"/>
      <c r="K433" s="1495"/>
      <c r="L433" s="1495"/>
      <c r="M433" s="1495"/>
      <c r="N433" s="1421"/>
      <c r="O433" s="1509"/>
      <c r="P433" s="1501"/>
      <c r="Q433" s="1491"/>
      <c r="R433" s="1491"/>
      <c r="S433" s="1501"/>
      <c r="T433" s="1501"/>
      <c r="U433" s="1501"/>
    </row>
    <row r="434" spans="1:21" ht="14.25">
      <c r="A434" s="1491"/>
      <c r="B434" s="1538"/>
      <c r="C434" s="1492"/>
      <c r="D434" s="1493"/>
      <c r="E434" s="1421"/>
      <c r="F434" s="1523"/>
      <c r="G434" s="1494"/>
      <c r="H434" s="1495"/>
      <c r="I434" s="1495"/>
      <c r="J434" s="1495"/>
      <c r="K434" s="1495"/>
      <c r="L434" s="1495"/>
      <c r="M434" s="1495"/>
      <c r="N434" s="1421"/>
      <c r="O434" s="1509"/>
      <c r="P434" s="1501"/>
      <c r="Q434" s="1491"/>
      <c r="R434" s="1491"/>
      <c r="S434" s="1501"/>
      <c r="T434" s="1501"/>
      <c r="U434" s="1501"/>
    </row>
    <row r="435" spans="1:21" ht="14.25">
      <c r="A435" s="1491"/>
      <c r="B435" s="1538"/>
      <c r="C435" s="1492"/>
      <c r="D435" s="1493"/>
      <c r="E435" s="1421"/>
      <c r="F435" s="1523"/>
      <c r="G435" s="1494"/>
      <c r="H435" s="1495"/>
      <c r="I435" s="1495"/>
      <c r="J435" s="1495"/>
      <c r="K435" s="1495"/>
      <c r="L435" s="1495"/>
      <c r="M435" s="1495"/>
      <c r="N435" s="1421"/>
      <c r="O435" s="1509"/>
      <c r="P435" s="1501"/>
      <c r="Q435" s="1491"/>
      <c r="R435" s="1491"/>
      <c r="S435" s="1501"/>
      <c r="T435" s="1501"/>
      <c r="U435" s="1501"/>
    </row>
    <row r="436" spans="1:21" ht="14.25">
      <c r="A436" s="1491"/>
      <c r="B436" s="1538"/>
      <c r="C436" s="1492"/>
      <c r="D436" s="1493"/>
      <c r="E436" s="1421"/>
      <c r="F436" s="1523"/>
      <c r="G436" s="1494"/>
      <c r="H436" s="1495"/>
      <c r="I436" s="1495"/>
      <c r="J436" s="1495"/>
      <c r="K436" s="1495"/>
      <c r="L436" s="1495"/>
      <c r="M436" s="1495"/>
      <c r="N436" s="1421"/>
      <c r="O436" s="1509"/>
      <c r="P436" s="1501"/>
      <c r="Q436" s="1491"/>
      <c r="R436" s="1491"/>
      <c r="S436" s="1501"/>
      <c r="T436" s="1501"/>
      <c r="U436" s="1501"/>
    </row>
    <row r="437" spans="1:21" ht="14.25">
      <c r="A437" s="1491"/>
      <c r="B437" s="1538"/>
      <c r="C437" s="1492"/>
      <c r="D437" s="1493"/>
      <c r="E437" s="1421"/>
      <c r="F437" s="1523"/>
      <c r="G437" s="1494"/>
      <c r="H437" s="1495"/>
      <c r="I437" s="1495"/>
      <c r="J437" s="1495"/>
      <c r="K437" s="1495"/>
      <c r="L437" s="1495"/>
      <c r="M437" s="1495"/>
      <c r="N437" s="1421"/>
      <c r="O437" s="1509"/>
      <c r="P437" s="1501"/>
      <c r="Q437" s="1491"/>
      <c r="R437" s="1491"/>
      <c r="S437" s="1501"/>
      <c r="T437" s="1501"/>
      <c r="U437" s="1501"/>
    </row>
    <row r="438" spans="1:21" ht="14.25">
      <c r="A438" s="1491"/>
      <c r="B438" s="1538"/>
      <c r="C438" s="1492"/>
      <c r="D438" s="1493"/>
      <c r="E438" s="1421"/>
      <c r="F438" s="1523"/>
      <c r="G438" s="1494"/>
      <c r="H438" s="1495"/>
      <c r="I438" s="1495"/>
      <c r="J438" s="1495"/>
      <c r="K438" s="1495"/>
      <c r="L438" s="1495"/>
      <c r="M438" s="1495"/>
      <c r="N438" s="1421"/>
      <c r="O438" s="1509"/>
      <c r="P438" s="1501"/>
      <c r="Q438" s="1491"/>
      <c r="R438" s="1491"/>
      <c r="S438" s="1501"/>
      <c r="T438" s="1501"/>
      <c r="U438" s="1501"/>
    </row>
    <row r="439" spans="1:21" ht="14.25">
      <c r="A439" s="1491"/>
      <c r="B439" s="1538"/>
      <c r="C439" s="1492"/>
      <c r="D439" s="1493"/>
      <c r="E439" s="1421"/>
      <c r="F439" s="1523"/>
      <c r="G439" s="1494"/>
      <c r="H439" s="1495"/>
      <c r="I439" s="1495"/>
      <c r="J439" s="1495"/>
      <c r="K439" s="1495"/>
      <c r="L439" s="1495"/>
      <c r="M439" s="1495"/>
      <c r="N439" s="1421"/>
      <c r="O439" s="1509"/>
      <c r="P439" s="1501"/>
      <c r="Q439" s="1491"/>
      <c r="R439" s="1491"/>
      <c r="S439" s="1501"/>
      <c r="T439" s="1501"/>
      <c r="U439" s="1501"/>
    </row>
    <row r="440" spans="1:21" ht="14.25">
      <c r="A440" s="1491"/>
      <c r="B440" s="1538"/>
      <c r="C440" s="1492"/>
      <c r="D440" s="1493"/>
      <c r="E440" s="1421"/>
      <c r="F440" s="1523"/>
      <c r="G440" s="1494"/>
      <c r="H440" s="1495"/>
      <c r="I440" s="1495"/>
      <c r="J440" s="1495"/>
      <c r="K440" s="1495"/>
      <c r="L440" s="1495"/>
      <c r="M440" s="1495"/>
      <c r="N440" s="1421"/>
      <c r="O440" s="1509"/>
      <c r="P440" s="1501"/>
      <c r="Q440" s="1491"/>
      <c r="R440" s="1491"/>
      <c r="S440" s="1501"/>
      <c r="T440" s="1501"/>
      <c r="U440" s="1501"/>
    </row>
    <row r="441" spans="1:21" ht="14.25">
      <c r="A441" s="1491"/>
      <c r="B441" s="1538"/>
      <c r="C441" s="1492"/>
      <c r="D441" s="1493"/>
      <c r="E441" s="1421"/>
      <c r="F441" s="1523"/>
      <c r="G441" s="1494"/>
      <c r="H441" s="1495"/>
      <c r="I441" s="1495"/>
      <c r="J441" s="1495"/>
      <c r="K441" s="1495"/>
      <c r="L441" s="1495"/>
      <c r="M441" s="1495"/>
      <c r="N441" s="1421"/>
      <c r="O441" s="1509"/>
      <c r="P441" s="1501"/>
      <c r="Q441" s="1491"/>
      <c r="R441" s="1491"/>
      <c r="S441" s="1501"/>
      <c r="T441" s="1501"/>
      <c r="U441" s="1501"/>
    </row>
    <row r="442" spans="1:21" ht="14.25">
      <c r="A442" s="1491"/>
      <c r="B442" s="1538"/>
      <c r="C442" s="1492"/>
      <c r="D442" s="1493"/>
      <c r="E442" s="1421"/>
      <c r="F442" s="1523"/>
      <c r="G442" s="1494"/>
      <c r="H442" s="1495"/>
      <c r="I442" s="1495"/>
      <c r="J442" s="1495"/>
      <c r="K442" s="1495"/>
      <c r="L442" s="1495"/>
      <c r="M442" s="1495"/>
      <c r="N442" s="1421"/>
      <c r="O442" s="1509"/>
      <c r="P442" s="1501"/>
      <c r="Q442" s="1491"/>
      <c r="R442" s="1491"/>
      <c r="S442" s="1501"/>
      <c r="T442" s="1501"/>
      <c r="U442" s="1501"/>
    </row>
    <row r="443" spans="1:21" ht="14.25">
      <c r="A443" s="1491"/>
      <c r="B443" s="1538"/>
      <c r="C443" s="1492"/>
      <c r="D443" s="1493"/>
      <c r="E443" s="1421"/>
      <c r="F443" s="1523"/>
      <c r="G443" s="1494"/>
      <c r="H443" s="1495"/>
      <c r="I443" s="1495"/>
      <c r="J443" s="1495"/>
      <c r="K443" s="1495"/>
      <c r="L443" s="1495"/>
      <c r="M443" s="1495"/>
      <c r="N443" s="1421"/>
      <c r="O443" s="1509"/>
      <c r="P443" s="1501"/>
      <c r="Q443" s="1491"/>
      <c r="R443" s="1491"/>
      <c r="S443" s="1501"/>
      <c r="T443" s="1501"/>
      <c r="U443" s="1501"/>
    </row>
    <row r="444" spans="1:21" ht="14.25">
      <c r="A444" s="1491"/>
      <c r="B444" s="1538"/>
      <c r="C444" s="1492"/>
      <c r="D444" s="1493"/>
      <c r="E444" s="1421"/>
      <c r="F444" s="1523"/>
      <c r="G444" s="1494"/>
      <c r="H444" s="1495"/>
      <c r="I444" s="1495"/>
      <c r="J444" s="1495"/>
      <c r="K444" s="1495"/>
      <c r="L444" s="1495"/>
      <c r="M444" s="1495"/>
      <c r="N444" s="1421"/>
      <c r="O444" s="1509"/>
      <c r="P444" s="1501"/>
      <c r="Q444" s="1491"/>
      <c r="R444" s="1491"/>
      <c r="S444" s="1501"/>
      <c r="T444" s="1501"/>
      <c r="U444" s="1501"/>
    </row>
    <row r="445" spans="1:21" ht="14.25">
      <c r="A445" s="1491"/>
      <c r="B445" s="1538"/>
      <c r="C445" s="1492"/>
      <c r="D445" s="1493"/>
      <c r="E445" s="1421"/>
      <c r="F445" s="1523"/>
      <c r="G445" s="1494"/>
      <c r="H445" s="1495"/>
      <c r="I445" s="1495"/>
      <c r="J445" s="1495"/>
      <c r="K445" s="1495"/>
      <c r="L445" s="1495"/>
      <c r="M445" s="1495"/>
      <c r="N445" s="1421"/>
      <c r="O445" s="1509"/>
      <c r="P445" s="1501"/>
      <c r="Q445" s="1491"/>
      <c r="R445" s="1491"/>
      <c r="S445" s="1501"/>
      <c r="T445" s="1501"/>
      <c r="U445" s="1501"/>
    </row>
    <row r="446" spans="1:21" ht="14.25">
      <c r="A446" s="1491"/>
      <c r="B446" s="1538"/>
      <c r="C446" s="1492"/>
      <c r="D446" s="1493"/>
      <c r="E446" s="1421"/>
      <c r="F446" s="1523"/>
      <c r="G446" s="1494"/>
      <c r="H446" s="1495"/>
      <c r="I446" s="1495"/>
      <c r="J446" s="1495"/>
      <c r="K446" s="1495"/>
      <c r="L446" s="1495"/>
      <c r="M446" s="1495"/>
      <c r="N446" s="1421"/>
      <c r="O446" s="1509"/>
      <c r="P446" s="1501"/>
      <c r="Q446" s="1491"/>
      <c r="R446" s="1491"/>
      <c r="S446" s="1501"/>
      <c r="T446" s="1501"/>
      <c r="U446" s="1501"/>
    </row>
    <row r="447" spans="1:21" ht="14.25">
      <c r="A447" s="1491"/>
      <c r="B447" s="1538"/>
      <c r="C447" s="1492"/>
      <c r="D447" s="1493"/>
      <c r="E447" s="1421"/>
      <c r="F447" s="1523"/>
      <c r="G447" s="1494"/>
      <c r="H447" s="1495"/>
      <c r="I447" s="1495"/>
      <c r="J447" s="1495"/>
      <c r="K447" s="1495"/>
      <c r="L447" s="1495"/>
      <c r="M447" s="1495"/>
      <c r="N447" s="1421"/>
      <c r="O447" s="1509"/>
      <c r="P447" s="1501"/>
      <c r="Q447" s="1491"/>
      <c r="R447" s="1491"/>
      <c r="S447" s="1501"/>
      <c r="T447" s="1501"/>
      <c r="U447" s="1501"/>
    </row>
    <row r="448" spans="1:21" ht="14.25">
      <c r="A448" s="1491"/>
      <c r="B448" s="1538"/>
      <c r="C448" s="1492"/>
      <c r="D448" s="1493"/>
      <c r="E448" s="1421"/>
      <c r="F448" s="1523"/>
      <c r="G448" s="1494"/>
      <c r="H448" s="1495"/>
      <c r="I448" s="1495"/>
      <c r="J448" s="1495"/>
      <c r="K448" s="1495"/>
      <c r="L448" s="1495"/>
      <c r="M448" s="1495"/>
      <c r="N448" s="1421"/>
      <c r="O448" s="1509"/>
      <c r="P448" s="1501"/>
      <c r="Q448" s="1491"/>
      <c r="R448" s="1491"/>
      <c r="S448" s="1501"/>
      <c r="T448" s="1501"/>
      <c r="U448" s="1501"/>
    </row>
    <row r="449" spans="1:21" ht="14.25">
      <c r="A449" s="1491"/>
      <c r="B449" s="1538"/>
      <c r="C449" s="1492"/>
      <c r="D449" s="1493"/>
      <c r="E449" s="1421"/>
      <c r="F449" s="1523"/>
      <c r="G449" s="1494"/>
      <c r="H449" s="1495"/>
      <c r="I449" s="1495"/>
      <c r="J449" s="1495"/>
      <c r="K449" s="1495"/>
      <c r="L449" s="1495"/>
      <c r="M449" s="1495"/>
      <c r="N449" s="1421"/>
      <c r="O449" s="1509"/>
      <c r="P449" s="1501"/>
      <c r="Q449" s="1491"/>
      <c r="R449" s="1491"/>
      <c r="S449" s="1501"/>
      <c r="T449" s="1501"/>
      <c r="U449" s="1501"/>
    </row>
    <row r="450" spans="1:21" ht="14.25">
      <c r="A450" s="1491"/>
      <c r="B450" s="1538"/>
      <c r="C450" s="1492"/>
      <c r="D450" s="1493"/>
      <c r="E450" s="1421"/>
      <c r="F450" s="1523"/>
      <c r="G450" s="1494"/>
      <c r="H450" s="1495"/>
      <c r="I450" s="1495"/>
      <c r="J450" s="1495"/>
      <c r="K450" s="1495"/>
      <c r="L450" s="1495"/>
      <c r="M450" s="1495"/>
      <c r="N450" s="1421"/>
      <c r="O450" s="1509"/>
      <c r="P450" s="1501"/>
      <c r="Q450" s="1491"/>
      <c r="R450" s="1491"/>
      <c r="S450" s="1501"/>
      <c r="T450" s="1501"/>
      <c r="U450" s="1501"/>
    </row>
    <row r="451" spans="1:21" ht="14.25">
      <c r="A451" s="1491"/>
      <c r="B451" s="1538"/>
      <c r="C451" s="1492"/>
      <c r="D451" s="1493"/>
      <c r="E451" s="1421"/>
      <c r="F451" s="1523"/>
      <c r="G451" s="1494"/>
      <c r="H451" s="1495"/>
      <c r="I451" s="1495"/>
      <c r="J451" s="1495"/>
      <c r="K451" s="1495"/>
      <c r="L451" s="1495"/>
      <c r="M451" s="1495"/>
      <c r="N451" s="1421"/>
      <c r="O451" s="1509"/>
      <c r="P451" s="1501"/>
      <c r="Q451" s="1491"/>
      <c r="R451" s="1491"/>
      <c r="S451" s="1501"/>
      <c r="T451" s="1501"/>
      <c r="U451" s="1501"/>
    </row>
    <row r="452" spans="1:21" ht="14.25">
      <c r="A452" s="1491"/>
      <c r="B452" s="1538"/>
      <c r="C452" s="1492"/>
      <c r="D452" s="1493"/>
      <c r="E452" s="1421"/>
      <c r="F452" s="1523"/>
      <c r="G452" s="1494"/>
      <c r="H452" s="1495"/>
      <c r="I452" s="1495"/>
      <c r="J452" s="1495"/>
      <c r="K452" s="1495"/>
      <c r="L452" s="1495"/>
      <c r="M452" s="1495"/>
      <c r="N452" s="1421"/>
      <c r="O452" s="1509"/>
      <c r="P452" s="1501"/>
      <c r="Q452" s="1491"/>
      <c r="R452" s="1491"/>
      <c r="S452" s="1501"/>
      <c r="T452" s="1501"/>
      <c r="U452" s="1501"/>
    </row>
    <row r="453" spans="1:21" ht="14.25">
      <c r="A453" s="1491"/>
      <c r="B453" s="1538"/>
      <c r="C453" s="1492"/>
      <c r="D453" s="1493"/>
      <c r="E453" s="1421"/>
      <c r="F453" s="1523"/>
      <c r="G453" s="1494"/>
      <c r="H453" s="1495"/>
      <c r="I453" s="1495"/>
      <c r="J453" s="1495"/>
      <c r="K453" s="1495"/>
      <c r="L453" s="1495"/>
      <c r="M453" s="1495"/>
      <c r="N453" s="1421"/>
      <c r="O453" s="1509"/>
      <c r="P453" s="1501"/>
      <c r="Q453" s="1491"/>
      <c r="R453" s="1491"/>
      <c r="S453" s="1501"/>
      <c r="T453" s="1501"/>
      <c r="U453" s="1501"/>
    </row>
    <row r="454" spans="1:21" ht="14.25">
      <c r="A454" s="1491"/>
      <c r="B454" s="1538"/>
      <c r="C454" s="1492"/>
      <c r="D454" s="1493"/>
      <c r="E454" s="1421"/>
      <c r="F454" s="1523"/>
      <c r="G454" s="1494"/>
      <c r="H454" s="1495"/>
      <c r="I454" s="1495"/>
      <c r="J454" s="1495"/>
      <c r="K454" s="1495"/>
      <c r="L454" s="1495"/>
      <c r="M454" s="1495"/>
      <c r="N454" s="1421"/>
      <c r="O454" s="1509"/>
      <c r="P454" s="1501"/>
      <c r="Q454" s="1491"/>
      <c r="R454" s="1491"/>
      <c r="S454" s="1501"/>
      <c r="T454" s="1501"/>
      <c r="U454" s="1501"/>
    </row>
    <row r="455" spans="1:21" ht="14.25">
      <c r="A455" s="1491"/>
      <c r="B455" s="1538"/>
      <c r="C455" s="1492"/>
      <c r="D455" s="1493"/>
      <c r="E455" s="1421"/>
      <c r="F455" s="1523"/>
      <c r="G455" s="1494"/>
      <c r="H455" s="1495"/>
      <c r="I455" s="1495"/>
      <c r="J455" s="1495"/>
      <c r="K455" s="1495"/>
      <c r="L455" s="1495"/>
      <c r="M455" s="1495"/>
      <c r="N455" s="1421"/>
      <c r="O455" s="1509"/>
      <c r="P455" s="1501"/>
      <c r="Q455" s="1491"/>
      <c r="R455" s="1491"/>
      <c r="S455" s="1501"/>
      <c r="T455" s="1501"/>
      <c r="U455" s="1501"/>
    </row>
    <row r="456" spans="1:21" ht="14.25">
      <c r="A456" s="1491"/>
      <c r="B456" s="1538"/>
      <c r="C456" s="1492"/>
      <c r="D456" s="1493"/>
      <c r="E456" s="1421"/>
      <c r="F456" s="1523"/>
      <c r="G456" s="1494"/>
      <c r="H456" s="1495"/>
      <c r="I456" s="1495"/>
      <c r="J456" s="1495"/>
      <c r="K456" s="1495"/>
      <c r="L456" s="1495"/>
      <c r="M456" s="1495"/>
      <c r="N456" s="1421"/>
      <c r="O456" s="1509"/>
      <c r="P456" s="1501"/>
      <c r="Q456" s="1491"/>
      <c r="R456" s="1491"/>
      <c r="S456" s="1501"/>
      <c r="T456" s="1501"/>
      <c r="U456" s="1501"/>
    </row>
    <row r="457" spans="1:21" ht="14.25">
      <c r="A457" s="1491"/>
      <c r="B457" s="1538"/>
      <c r="C457" s="1492"/>
      <c r="D457" s="1493"/>
      <c r="E457" s="1421"/>
      <c r="F457" s="1523"/>
      <c r="G457" s="1494"/>
      <c r="H457" s="1495"/>
      <c r="I457" s="1495"/>
      <c r="J457" s="1495"/>
      <c r="K457" s="1495"/>
      <c r="L457" s="1495"/>
      <c r="M457" s="1495"/>
      <c r="N457" s="1421"/>
      <c r="O457" s="1509"/>
      <c r="P457" s="1501"/>
      <c r="Q457" s="1491"/>
      <c r="R457" s="1491"/>
      <c r="S457" s="1501"/>
      <c r="T457" s="1501"/>
      <c r="U457" s="1501"/>
    </row>
    <row r="458" spans="1:21" ht="14.25">
      <c r="A458" s="1491"/>
      <c r="B458" s="1538"/>
      <c r="C458" s="1492"/>
      <c r="D458" s="1493"/>
      <c r="E458" s="1421"/>
      <c r="F458" s="1523"/>
      <c r="G458" s="1494"/>
      <c r="H458" s="1495"/>
      <c r="I458" s="1495"/>
      <c r="J458" s="1495"/>
      <c r="K458" s="1495"/>
      <c r="L458" s="1495"/>
      <c r="M458" s="1495"/>
      <c r="N458" s="1421"/>
      <c r="O458" s="1509"/>
      <c r="P458" s="1501"/>
      <c r="Q458" s="1491"/>
      <c r="R458" s="1491"/>
      <c r="S458" s="1501"/>
      <c r="T458" s="1501"/>
      <c r="U458" s="1501"/>
    </row>
    <row r="459" spans="1:21" ht="14.25">
      <c r="A459" s="1491"/>
      <c r="B459" s="1538"/>
      <c r="C459" s="1492"/>
      <c r="D459" s="1493"/>
      <c r="E459" s="1421"/>
      <c r="F459" s="1523"/>
      <c r="G459" s="1494"/>
      <c r="H459" s="1495"/>
      <c r="I459" s="1495"/>
      <c r="J459" s="1495"/>
      <c r="K459" s="1495"/>
      <c r="L459" s="1495"/>
      <c r="M459" s="1495"/>
      <c r="N459" s="1421"/>
      <c r="O459" s="1509"/>
      <c r="P459" s="1501"/>
      <c r="Q459" s="1491"/>
      <c r="R459" s="1491"/>
      <c r="S459" s="1501"/>
      <c r="T459" s="1501"/>
      <c r="U459" s="1501"/>
    </row>
    <row r="460" spans="1:21" ht="14.25">
      <c r="A460" s="1491"/>
      <c r="B460" s="1538"/>
      <c r="C460" s="1492"/>
      <c r="D460" s="1493"/>
      <c r="E460" s="1421"/>
      <c r="F460" s="1523"/>
      <c r="G460" s="1494"/>
      <c r="H460" s="1495"/>
      <c r="I460" s="1495"/>
      <c r="J460" s="1495"/>
      <c r="K460" s="1495"/>
      <c r="L460" s="1495"/>
      <c r="M460" s="1495"/>
      <c r="N460" s="1421"/>
      <c r="O460" s="1509"/>
      <c r="P460" s="1501"/>
      <c r="Q460" s="1491"/>
      <c r="R460" s="1491"/>
      <c r="S460" s="1501"/>
      <c r="T460" s="1501"/>
      <c r="U460" s="1501"/>
    </row>
    <row r="461" spans="1:21" ht="14.25">
      <c r="A461" s="1491"/>
      <c r="B461" s="1538"/>
      <c r="C461" s="1492"/>
      <c r="D461" s="1493"/>
      <c r="E461" s="1421"/>
      <c r="F461" s="1523"/>
      <c r="G461" s="1494"/>
      <c r="H461" s="1495"/>
      <c r="I461" s="1495"/>
      <c r="J461" s="1495"/>
      <c r="K461" s="1495"/>
      <c r="L461" s="1495"/>
      <c r="M461" s="1495"/>
      <c r="N461" s="1421"/>
      <c r="O461" s="1509"/>
      <c r="P461" s="1501"/>
      <c r="Q461" s="1491"/>
      <c r="R461" s="1491"/>
      <c r="S461" s="1501"/>
      <c r="T461" s="1501"/>
      <c r="U461" s="1501"/>
    </row>
    <row r="462" spans="1:21" ht="14.25">
      <c r="A462" s="1491"/>
      <c r="B462" s="1538"/>
      <c r="C462" s="1492"/>
      <c r="D462" s="1493"/>
      <c r="E462" s="1421"/>
      <c r="F462" s="1523"/>
      <c r="G462" s="1494"/>
      <c r="H462" s="1495"/>
      <c r="I462" s="1495"/>
      <c r="J462" s="1495"/>
      <c r="K462" s="1495"/>
      <c r="L462" s="1495"/>
      <c r="M462" s="1495"/>
      <c r="N462" s="1421"/>
      <c r="O462" s="1509"/>
      <c r="P462" s="1501"/>
      <c r="Q462" s="1491"/>
      <c r="R462" s="1491"/>
      <c r="S462" s="1501"/>
      <c r="T462" s="1501"/>
      <c r="U462" s="1501"/>
    </row>
    <row r="463" spans="1:21" ht="14.25">
      <c r="A463" s="1491"/>
      <c r="B463" s="1538"/>
      <c r="C463" s="1492"/>
      <c r="D463" s="1493"/>
      <c r="E463" s="1421"/>
      <c r="F463" s="1523"/>
      <c r="G463" s="1494"/>
      <c r="H463" s="1495"/>
      <c r="I463" s="1495"/>
      <c r="J463" s="1495"/>
      <c r="K463" s="1495"/>
      <c r="L463" s="1495"/>
      <c r="M463" s="1495"/>
      <c r="N463" s="1421"/>
      <c r="O463" s="1509"/>
      <c r="P463" s="1501"/>
      <c r="Q463" s="1491"/>
      <c r="R463" s="1491"/>
      <c r="S463" s="1501"/>
      <c r="T463" s="1501"/>
      <c r="U463" s="1501"/>
    </row>
    <row r="464" spans="1:21" ht="14.25">
      <c r="A464" s="1491"/>
      <c r="B464" s="1538"/>
      <c r="C464" s="1492"/>
      <c r="D464" s="1493"/>
      <c r="E464" s="1421"/>
      <c r="F464" s="1523"/>
      <c r="G464" s="1494"/>
      <c r="H464" s="1495"/>
      <c r="I464" s="1495"/>
      <c r="J464" s="1495"/>
      <c r="K464" s="1495"/>
      <c r="L464" s="1495"/>
      <c r="M464" s="1495"/>
      <c r="N464" s="1421"/>
      <c r="O464" s="1509"/>
      <c r="P464" s="1501"/>
      <c r="Q464" s="1491"/>
      <c r="R464" s="1491"/>
      <c r="S464" s="1501"/>
      <c r="T464" s="1501"/>
      <c r="U464" s="1501"/>
    </row>
    <row r="465" spans="1:21" ht="14.25">
      <c r="A465" s="1491"/>
      <c r="B465" s="1538"/>
      <c r="C465" s="1492"/>
      <c r="D465" s="1493"/>
      <c r="E465" s="1421"/>
      <c r="F465" s="1523"/>
      <c r="G465" s="1494"/>
      <c r="H465" s="1495"/>
      <c r="I465" s="1495"/>
      <c r="J465" s="1495"/>
      <c r="K465" s="1495"/>
      <c r="L465" s="1495"/>
      <c r="M465" s="1495"/>
      <c r="N465" s="1421"/>
      <c r="O465" s="1509"/>
      <c r="P465" s="1501"/>
      <c r="Q465" s="1491"/>
      <c r="R465" s="1491"/>
      <c r="S465" s="1501"/>
      <c r="T465" s="1501"/>
      <c r="U465" s="1501"/>
    </row>
    <row r="466" spans="1:21" ht="14.25">
      <c r="A466" s="1491"/>
      <c r="B466" s="1538"/>
      <c r="C466" s="1492"/>
      <c r="D466" s="1493"/>
      <c r="E466" s="1421"/>
      <c r="F466" s="1523"/>
      <c r="G466" s="1494"/>
      <c r="H466" s="1495"/>
      <c r="I466" s="1495"/>
      <c r="J466" s="1495"/>
      <c r="K466" s="1495"/>
      <c r="L466" s="1495"/>
      <c r="M466" s="1495"/>
      <c r="N466" s="1421"/>
      <c r="O466" s="1509"/>
      <c r="P466" s="1501"/>
      <c r="Q466" s="1491"/>
      <c r="R466" s="1491"/>
      <c r="S466" s="1501"/>
      <c r="T466" s="1501"/>
      <c r="U466" s="1501"/>
    </row>
    <row r="467" spans="1:21" ht="14.25">
      <c r="A467" s="1491"/>
      <c r="B467" s="1538"/>
      <c r="C467" s="1492"/>
      <c r="D467" s="1493"/>
      <c r="E467" s="1421"/>
      <c r="F467" s="1523"/>
      <c r="G467" s="1494"/>
      <c r="H467" s="1495"/>
      <c r="I467" s="1495"/>
      <c r="J467" s="1495"/>
      <c r="K467" s="1495"/>
      <c r="L467" s="1495"/>
      <c r="M467" s="1495"/>
      <c r="N467" s="1421"/>
      <c r="O467" s="1509"/>
      <c r="P467" s="1501"/>
      <c r="Q467" s="1491"/>
      <c r="R467" s="1491"/>
      <c r="S467" s="1501"/>
      <c r="T467" s="1501"/>
      <c r="U467" s="1501"/>
    </row>
    <row r="468" spans="1:21" ht="14.25">
      <c r="A468" s="1491"/>
      <c r="B468" s="1538"/>
      <c r="C468" s="1492"/>
      <c r="D468" s="1493"/>
      <c r="E468" s="1421"/>
      <c r="F468" s="1523"/>
      <c r="G468" s="1494"/>
      <c r="H468" s="1495"/>
      <c r="I468" s="1495"/>
      <c r="J468" s="1495"/>
      <c r="K468" s="1495"/>
      <c r="L468" s="1495"/>
      <c r="M468" s="1495"/>
      <c r="N468" s="1421"/>
      <c r="O468" s="1509"/>
      <c r="P468" s="1501"/>
      <c r="Q468" s="1491"/>
      <c r="R468" s="1491"/>
      <c r="S468" s="1501"/>
      <c r="T468" s="1501"/>
      <c r="U468" s="1501"/>
    </row>
    <row r="469" spans="1:21" ht="14.25">
      <c r="A469" s="1491"/>
      <c r="B469" s="1538"/>
      <c r="C469" s="1492"/>
      <c r="D469" s="1493"/>
      <c r="E469" s="1421"/>
      <c r="F469" s="1523"/>
      <c r="G469" s="1494"/>
      <c r="H469" s="1495"/>
      <c r="I469" s="1495"/>
      <c r="J469" s="1495"/>
      <c r="K469" s="1495"/>
      <c r="L469" s="1495"/>
      <c r="M469" s="1495"/>
      <c r="N469" s="1421"/>
      <c r="O469" s="1509"/>
      <c r="P469" s="1501"/>
      <c r="Q469" s="1491"/>
      <c r="R469" s="1491"/>
      <c r="S469" s="1501"/>
      <c r="T469" s="1501"/>
      <c r="U469" s="1501"/>
    </row>
    <row r="470" spans="1:21" ht="14.25">
      <c r="A470" s="1491"/>
      <c r="B470" s="1538"/>
      <c r="C470" s="1492"/>
      <c r="D470" s="1493"/>
      <c r="E470" s="1421"/>
      <c r="F470" s="1523"/>
      <c r="G470" s="1494"/>
      <c r="H470" s="1495"/>
      <c r="I470" s="1495"/>
      <c r="J470" s="1495"/>
      <c r="K470" s="1495"/>
      <c r="L470" s="1495"/>
      <c r="M470" s="1495"/>
      <c r="N470" s="1421"/>
      <c r="O470" s="1509"/>
      <c r="P470" s="1501"/>
      <c r="Q470" s="1491"/>
      <c r="R470" s="1491"/>
      <c r="S470" s="1501"/>
      <c r="T470" s="1501"/>
      <c r="U470" s="1501"/>
    </row>
    <row r="471" spans="1:21" ht="14.25">
      <c r="A471" s="1491"/>
      <c r="B471" s="1538"/>
      <c r="C471" s="1492"/>
      <c r="D471" s="1493"/>
      <c r="E471" s="1421"/>
      <c r="F471" s="1523"/>
      <c r="G471" s="1494"/>
      <c r="H471" s="1495"/>
      <c r="I471" s="1495"/>
      <c r="J471" s="1495"/>
      <c r="K471" s="1495"/>
      <c r="L471" s="1495"/>
      <c r="M471" s="1495"/>
      <c r="N471" s="1421"/>
      <c r="O471" s="1509"/>
      <c r="P471" s="1501"/>
      <c r="Q471" s="1491"/>
      <c r="R471" s="1491"/>
      <c r="S471" s="1501"/>
      <c r="T471" s="1501"/>
      <c r="U471" s="1501"/>
    </row>
    <row r="472" spans="1:21" ht="14.25">
      <c r="A472" s="1491"/>
      <c r="B472" s="1538"/>
      <c r="C472" s="1492"/>
      <c r="D472" s="1493"/>
      <c r="E472" s="1421"/>
      <c r="F472" s="1523"/>
      <c r="G472" s="1494"/>
      <c r="H472" s="1495"/>
      <c r="I472" s="1495"/>
      <c r="J472" s="1495"/>
      <c r="K472" s="1495"/>
      <c r="L472" s="1495"/>
      <c r="M472" s="1495"/>
      <c r="N472" s="1421"/>
      <c r="O472" s="1509"/>
      <c r="P472" s="1501"/>
      <c r="Q472" s="1491"/>
      <c r="R472" s="1491"/>
      <c r="S472" s="1501"/>
      <c r="T472" s="1501"/>
      <c r="U472" s="1501"/>
    </row>
    <row r="473" spans="1:21" ht="14.25">
      <c r="A473" s="1491"/>
      <c r="B473" s="1538"/>
      <c r="C473" s="1492"/>
      <c r="D473" s="1493"/>
      <c r="E473" s="1421"/>
      <c r="F473" s="1523"/>
      <c r="G473" s="1494"/>
      <c r="H473" s="1495"/>
      <c r="I473" s="1495"/>
      <c r="J473" s="1495"/>
      <c r="K473" s="1495"/>
      <c r="L473" s="1495"/>
      <c r="M473" s="1495"/>
      <c r="N473" s="1421"/>
      <c r="O473" s="1509"/>
      <c r="P473" s="1501"/>
      <c r="Q473" s="1491"/>
      <c r="R473" s="1491"/>
      <c r="S473" s="1501"/>
      <c r="T473" s="1501"/>
      <c r="U473" s="1501"/>
    </row>
    <row r="474" spans="1:21" ht="14.25">
      <c r="A474" s="1491"/>
      <c r="B474" s="1538"/>
      <c r="C474" s="1492"/>
      <c r="D474" s="1493"/>
      <c r="E474" s="1421"/>
      <c r="F474" s="1523"/>
      <c r="G474" s="1494"/>
      <c r="H474" s="1495"/>
      <c r="I474" s="1495"/>
      <c r="J474" s="1495"/>
      <c r="K474" s="1495"/>
      <c r="L474" s="1495"/>
      <c r="M474" s="1495"/>
      <c r="N474" s="1421"/>
      <c r="O474" s="1509"/>
      <c r="P474" s="1501"/>
      <c r="Q474" s="1491"/>
      <c r="R474" s="1491"/>
      <c r="S474" s="1501"/>
      <c r="T474" s="1501"/>
      <c r="U474" s="1501"/>
    </row>
    <row r="475" spans="1:21" ht="14.25">
      <c r="A475" s="1491"/>
      <c r="B475" s="1538"/>
      <c r="C475" s="1492"/>
      <c r="D475" s="1493"/>
      <c r="E475" s="1421"/>
      <c r="F475" s="1523"/>
      <c r="G475" s="1494"/>
      <c r="H475" s="1495"/>
      <c r="I475" s="1495"/>
      <c r="J475" s="1495"/>
      <c r="K475" s="1495"/>
      <c r="L475" s="1495"/>
      <c r="M475" s="1495"/>
      <c r="N475" s="1421"/>
      <c r="O475" s="1509"/>
      <c r="P475" s="1501"/>
      <c r="Q475" s="1491"/>
      <c r="R475" s="1491"/>
      <c r="S475" s="1501"/>
      <c r="T475" s="1501"/>
      <c r="U475" s="1501"/>
    </row>
    <row r="476" spans="1:21" ht="14.25">
      <c r="A476" s="1491"/>
      <c r="B476" s="1538"/>
      <c r="C476" s="1492"/>
      <c r="D476" s="1493"/>
      <c r="E476" s="1421"/>
      <c r="F476" s="1523"/>
      <c r="G476" s="1494"/>
      <c r="H476" s="1495"/>
      <c r="I476" s="1495"/>
      <c r="J476" s="1495"/>
      <c r="K476" s="1495"/>
      <c r="L476" s="1495"/>
      <c r="M476" s="1495"/>
      <c r="N476" s="1421"/>
      <c r="O476" s="1509"/>
      <c r="P476" s="1501"/>
      <c r="Q476" s="1491"/>
      <c r="R476" s="1491"/>
      <c r="S476" s="1501"/>
      <c r="T476" s="1501"/>
      <c r="U476" s="1501"/>
    </row>
    <row r="477" spans="1:21" ht="14.25">
      <c r="A477" s="1491"/>
      <c r="B477" s="1538"/>
      <c r="C477" s="1492"/>
      <c r="D477" s="1493"/>
      <c r="E477" s="1421"/>
      <c r="F477" s="1523"/>
      <c r="G477" s="1494"/>
      <c r="H477" s="1495"/>
      <c r="I477" s="1495"/>
      <c r="J477" s="1495"/>
      <c r="K477" s="1495"/>
      <c r="L477" s="1495"/>
      <c r="M477" s="1495"/>
      <c r="N477" s="1421"/>
      <c r="O477" s="1509"/>
      <c r="P477" s="1501"/>
      <c r="Q477" s="1491"/>
      <c r="R477" s="1491"/>
      <c r="S477" s="1501"/>
      <c r="T477" s="1501"/>
      <c r="U477" s="1501"/>
    </row>
    <row r="478" spans="1:21" ht="14.25">
      <c r="A478" s="1491"/>
      <c r="B478" s="1538"/>
      <c r="C478" s="1492"/>
      <c r="D478" s="1493"/>
      <c r="E478" s="1421"/>
      <c r="F478" s="1523"/>
      <c r="G478" s="1494"/>
      <c r="H478" s="1495"/>
      <c r="I478" s="1495"/>
      <c r="J478" s="1495"/>
      <c r="K478" s="1495"/>
      <c r="L478" s="1495"/>
      <c r="M478" s="1495"/>
      <c r="N478" s="1421"/>
      <c r="O478" s="1509"/>
      <c r="P478" s="1501"/>
      <c r="Q478" s="1491"/>
      <c r="R478" s="1491"/>
      <c r="S478" s="1501"/>
      <c r="T478" s="1501"/>
      <c r="U478" s="1501"/>
    </row>
    <row r="479" spans="1:21" ht="14.25">
      <c r="A479" s="1491"/>
      <c r="B479" s="1538"/>
      <c r="C479" s="1492"/>
      <c r="D479" s="1493"/>
      <c r="E479" s="1421"/>
      <c r="F479" s="1523"/>
      <c r="G479" s="1494"/>
      <c r="H479" s="1495"/>
      <c r="I479" s="1495"/>
      <c r="J479" s="1495"/>
      <c r="K479" s="1495"/>
      <c r="L479" s="1495"/>
      <c r="M479" s="1495"/>
      <c r="N479" s="1421"/>
      <c r="O479" s="1509"/>
      <c r="P479" s="1501"/>
      <c r="Q479" s="1491"/>
      <c r="R479" s="1491"/>
      <c r="S479" s="1501"/>
      <c r="T479" s="1501"/>
      <c r="U479" s="1501"/>
    </row>
    <row r="480" spans="1:21" ht="14.25">
      <c r="A480" s="1491"/>
      <c r="B480" s="1538"/>
      <c r="C480" s="1492"/>
      <c r="D480" s="1493"/>
      <c r="E480" s="1421"/>
      <c r="F480" s="1523"/>
      <c r="G480" s="1494"/>
      <c r="H480" s="1495"/>
      <c r="I480" s="1495"/>
      <c r="J480" s="1495"/>
      <c r="K480" s="1495"/>
      <c r="L480" s="1495"/>
      <c r="M480" s="1495"/>
      <c r="N480" s="1421"/>
      <c r="O480" s="1509"/>
      <c r="P480" s="1501"/>
      <c r="Q480" s="1491"/>
      <c r="R480" s="1491"/>
      <c r="S480" s="1501"/>
      <c r="T480" s="1501"/>
      <c r="U480" s="1501"/>
    </row>
    <row r="481" spans="1:21" ht="14.25">
      <c r="A481" s="1491"/>
      <c r="B481" s="1538"/>
      <c r="C481" s="1492"/>
      <c r="D481" s="1493"/>
      <c r="E481" s="1421"/>
      <c r="F481" s="1523"/>
      <c r="G481" s="1494"/>
      <c r="H481" s="1495"/>
      <c r="I481" s="1495"/>
      <c r="J481" s="1495"/>
      <c r="K481" s="1495"/>
      <c r="L481" s="1495"/>
      <c r="M481" s="1495"/>
      <c r="N481" s="1421"/>
      <c r="O481" s="1509"/>
      <c r="P481" s="1501"/>
      <c r="Q481" s="1491"/>
      <c r="R481" s="1491"/>
      <c r="S481" s="1501"/>
      <c r="T481" s="1501"/>
      <c r="U481" s="1501"/>
    </row>
    <row r="482" spans="1:21" ht="14.25">
      <c r="A482" s="1491"/>
      <c r="B482" s="1538"/>
      <c r="C482" s="1492"/>
      <c r="D482" s="1493"/>
      <c r="E482" s="1421"/>
      <c r="F482" s="1523"/>
      <c r="G482" s="1494"/>
      <c r="H482" s="1495"/>
      <c r="I482" s="1495"/>
      <c r="J482" s="1495"/>
      <c r="K482" s="1495"/>
      <c r="L482" s="1495"/>
      <c r="M482" s="1495"/>
      <c r="N482" s="1421"/>
      <c r="O482" s="1509"/>
      <c r="P482" s="1501"/>
      <c r="Q482" s="1491"/>
      <c r="R482" s="1491"/>
      <c r="S482" s="1501"/>
      <c r="T482" s="1501"/>
      <c r="U482" s="1501"/>
    </row>
    <row r="483" spans="1:21" ht="14.25">
      <c r="A483" s="1491"/>
      <c r="B483" s="1538"/>
      <c r="C483" s="1492"/>
      <c r="D483" s="1493"/>
      <c r="E483" s="1421"/>
      <c r="F483" s="1523"/>
      <c r="G483" s="1494"/>
      <c r="H483" s="1495"/>
      <c r="I483" s="1495"/>
      <c r="J483" s="1495"/>
      <c r="K483" s="1495"/>
      <c r="L483" s="1495"/>
      <c r="M483" s="1495"/>
      <c r="N483" s="1421"/>
      <c r="O483" s="1509"/>
      <c r="P483" s="1501"/>
      <c r="Q483" s="1491"/>
      <c r="R483" s="1491"/>
      <c r="S483" s="1501"/>
      <c r="T483" s="1501"/>
      <c r="U483" s="1501"/>
    </row>
    <row r="484" spans="1:21" ht="14.25">
      <c r="A484" s="1491"/>
      <c r="B484" s="1538"/>
      <c r="C484" s="1492"/>
      <c r="D484" s="1493"/>
      <c r="E484" s="1421"/>
      <c r="F484" s="1523"/>
      <c r="G484" s="1494"/>
      <c r="H484" s="1495"/>
      <c r="I484" s="1495"/>
      <c r="J484" s="1495"/>
      <c r="K484" s="1495"/>
      <c r="L484" s="1495"/>
      <c r="M484" s="1495"/>
      <c r="N484" s="1421"/>
      <c r="O484" s="1509"/>
      <c r="P484" s="1501"/>
      <c r="Q484" s="1491"/>
      <c r="R484" s="1491"/>
      <c r="S484" s="1501"/>
      <c r="T484" s="1501"/>
      <c r="U484" s="1501"/>
    </row>
    <row r="485" spans="1:21" ht="14.25">
      <c r="A485" s="1491"/>
      <c r="B485" s="1538"/>
      <c r="C485" s="1492"/>
      <c r="D485" s="1493"/>
      <c r="E485" s="1421"/>
      <c r="F485" s="1523"/>
      <c r="G485" s="1494"/>
      <c r="H485" s="1495"/>
      <c r="I485" s="1495"/>
      <c r="J485" s="1495"/>
      <c r="K485" s="1495"/>
      <c r="L485" s="1495"/>
      <c r="M485" s="1495"/>
      <c r="N485" s="1421"/>
      <c r="O485" s="1509"/>
      <c r="P485" s="1501"/>
      <c r="Q485" s="1491"/>
      <c r="R485" s="1491"/>
      <c r="S485" s="1501"/>
      <c r="T485" s="1501"/>
      <c r="U485" s="1501"/>
    </row>
    <row r="486" spans="1:21" ht="14.25">
      <c r="A486" s="1491"/>
      <c r="B486" s="1538"/>
      <c r="C486" s="1492"/>
      <c r="D486" s="1493"/>
      <c r="E486" s="1421"/>
      <c r="F486" s="1523"/>
      <c r="G486" s="1494"/>
      <c r="H486" s="1495"/>
      <c r="I486" s="1495"/>
      <c r="J486" s="1495"/>
      <c r="K486" s="1495"/>
      <c r="L486" s="1495"/>
      <c r="M486" s="1495"/>
      <c r="N486" s="1421"/>
      <c r="O486" s="1509"/>
      <c r="P486" s="1501"/>
      <c r="Q486" s="1491"/>
      <c r="R486" s="1491"/>
      <c r="S486" s="1501"/>
      <c r="T486" s="1501"/>
      <c r="U486" s="1501"/>
    </row>
    <row r="487" spans="1:21" ht="14.25">
      <c r="A487" s="1491"/>
      <c r="B487" s="1538"/>
      <c r="C487" s="1492"/>
      <c r="D487" s="1493"/>
      <c r="E487" s="1421"/>
      <c r="F487" s="1523"/>
      <c r="G487" s="1494"/>
      <c r="H487" s="1495"/>
      <c r="I487" s="1495"/>
      <c r="J487" s="1495"/>
      <c r="K487" s="1495"/>
      <c r="L487" s="1495"/>
      <c r="M487" s="1495"/>
      <c r="N487" s="1421"/>
      <c r="O487" s="1509"/>
      <c r="P487" s="1501"/>
      <c r="Q487" s="1491"/>
      <c r="R487" s="1491"/>
      <c r="S487" s="1501"/>
      <c r="T487" s="1501"/>
      <c r="U487" s="1501"/>
    </row>
    <row r="488" spans="1:21" ht="14.25">
      <c r="A488" s="1491"/>
      <c r="B488" s="1538"/>
      <c r="C488" s="1492"/>
      <c r="D488" s="1493"/>
      <c r="E488" s="1421"/>
      <c r="F488" s="1523"/>
      <c r="G488" s="1494"/>
      <c r="H488" s="1495"/>
      <c r="I488" s="1495"/>
      <c r="J488" s="1495"/>
      <c r="K488" s="1495"/>
      <c r="L488" s="1495"/>
      <c r="M488" s="1495"/>
      <c r="N488" s="1421"/>
      <c r="O488" s="1509"/>
      <c r="P488" s="1501"/>
      <c r="Q488" s="1491"/>
      <c r="R488" s="1491"/>
      <c r="S488" s="1501"/>
      <c r="T488" s="1501"/>
      <c r="U488" s="1501"/>
    </row>
    <row r="489" spans="1:21" ht="14.25">
      <c r="A489" s="1491"/>
      <c r="B489" s="1538"/>
      <c r="C489" s="1492"/>
      <c r="D489" s="1493"/>
      <c r="E489" s="1421"/>
      <c r="F489" s="1523"/>
      <c r="G489" s="1494"/>
      <c r="H489" s="1495"/>
      <c r="I489" s="1495"/>
      <c r="J489" s="1495"/>
      <c r="K489" s="1495"/>
      <c r="L489" s="1495"/>
      <c r="M489" s="1495"/>
      <c r="N489" s="1421"/>
      <c r="O489" s="1509"/>
      <c r="P489" s="1501"/>
      <c r="Q489" s="1491"/>
      <c r="R489" s="1491"/>
      <c r="S489" s="1501"/>
      <c r="T489" s="1501"/>
      <c r="U489" s="1501"/>
    </row>
    <row r="490" spans="1:21" ht="14.25">
      <c r="A490" s="1491"/>
      <c r="B490" s="1538"/>
      <c r="C490" s="1492"/>
      <c r="D490" s="1493"/>
      <c r="E490" s="1421"/>
      <c r="F490" s="1523"/>
      <c r="G490" s="1494"/>
      <c r="H490" s="1495"/>
      <c r="I490" s="1495"/>
      <c r="J490" s="1495"/>
      <c r="K490" s="1495"/>
      <c r="L490" s="1495"/>
      <c r="M490" s="1495"/>
      <c r="N490" s="1421"/>
      <c r="O490" s="1509"/>
      <c r="P490" s="1501"/>
      <c r="Q490" s="1491"/>
      <c r="R490" s="1491"/>
      <c r="S490" s="1501"/>
      <c r="T490" s="1501"/>
      <c r="U490" s="1501"/>
    </row>
    <row r="491" spans="1:21" ht="14.25">
      <c r="A491" s="1491"/>
      <c r="B491" s="1538"/>
      <c r="C491" s="1492"/>
      <c r="D491" s="1493"/>
      <c r="E491" s="1421"/>
      <c r="F491" s="1523"/>
      <c r="G491" s="1494"/>
      <c r="H491" s="1495"/>
      <c r="I491" s="1495"/>
      <c r="J491" s="1495"/>
      <c r="K491" s="1495"/>
      <c r="L491" s="1495"/>
      <c r="M491" s="1495"/>
      <c r="N491" s="1421"/>
      <c r="O491" s="1509"/>
      <c r="P491" s="1501"/>
      <c r="Q491" s="1491"/>
      <c r="R491" s="1491"/>
      <c r="S491" s="1501"/>
      <c r="T491" s="1501"/>
      <c r="U491" s="1501"/>
    </row>
    <row r="492" spans="1:21" ht="14.25">
      <c r="A492" s="1491"/>
      <c r="B492" s="1538"/>
      <c r="C492" s="1492"/>
      <c r="D492" s="1493"/>
      <c r="E492" s="1421"/>
      <c r="F492" s="1523"/>
      <c r="G492" s="1494"/>
      <c r="H492" s="1495"/>
      <c r="I492" s="1495"/>
      <c r="J492" s="1495"/>
      <c r="K492" s="1495"/>
      <c r="L492" s="1495"/>
      <c r="M492" s="1495"/>
      <c r="N492" s="1421"/>
      <c r="O492" s="1509"/>
      <c r="P492" s="1501"/>
      <c r="Q492" s="1491"/>
      <c r="R492" s="1491"/>
      <c r="S492" s="1501"/>
      <c r="T492" s="1501"/>
      <c r="U492" s="1501"/>
    </row>
    <row r="493" spans="1:21" ht="14.25">
      <c r="A493" s="1491"/>
      <c r="B493" s="1538"/>
      <c r="C493" s="1492"/>
      <c r="D493" s="1493"/>
      <c r="E493" s="1421"/>
      <c r="F493" s="1523"/>
      <c r="G493" s="1494"/>
      <c r="H493" s="1495"/>
      <c r="I493" s="1495"/>
      <c r="J493" s="1495"/>
      <c r="K493" s="1495"/>
      <c r="L493" s="1495"/>
      <c r="M493" s="1495"/>
      <c r="N493" s="1421"/>
      <c r="O493" s="1509"/>
      <c r="P493" s="1501"/>
      <c r="Q493" s="1491"/>
      <c r="R493" s="1491"/>
      <c r="S493" s="1501"/>
      <c r="T493" s="1501"/>
      <c r="U493" s="1501"/>
    </row>
    <row r="494" spans="1:21" ht="14.25">
      <c r="A494" s="1491"/>
      <c r="B494" s="1538"/>
      <c r="C494" s="1492"/>
      <c r="D494" s="1493"/>
      <c r="E494" s="1421"/>
      <c r="F494" s="1523"/>
      <c r="G494" s="1494"/>
      <c r="H494" s="1495"/>
      <c r="I494" s="1495"/>
      <c r="J494" s="1495"/>
      <c r="K494" s="1495"/>
      <c r="L494" s="1495"/>
      <c r="M494" s="1495"/>
      <c r="N494" s="1421"/>
      <c r="O494" s="1509"/>
      <c r="P494" s="1501"/>
      <c r="Q494" s="1491"/>
      <c r="R494" s="1491"/>
      <c r="S494" s="1501"/>
      <c r="T494" s="1501"/>
      <c r="U494" s="1501"/>
    </row>
    <row r="495" spans="1:21" ht="14.25">
      <c r="A495" s="1491"/>
      <c r="B495" s="1538"/>
      <c r="C495" s="1492"/>
      <c r="D495" s="1493"/>
      <c r="E495" s="1421"/>
      <c r="F495" s="1523"/>
      <c r="G495" s="1494"/>
      <c r="H495" s="1495"/>
      <c r="I495" s="1495"/>
      <c r="J495" s="1495"/>
      <c r="K495" s="1495"/>
      <c r="L495" s="1495"/>
      <c r="M495" s="1495"/>
      <c r="N495" s="1421"/>
      <c r="O495" s="1509"/>
      <c r="P495" s="1501"/>
      <c r="Q495" s="1491"/>
      <c r="R495" s="1491"/>
      <c r="S495" s="1501"/>
      <c r="T495" s="1501"/>
      <c r="U495" s="1501"/>
    </row>
    <row r="496" spans="1:21" ht="14.25">
      <c r="A496" s="1491"/>
      <c r="B496" s="1538"/>
      <c r="C496" s="1492"/>
      <c r="D496" s="1493"/>
      <c r="E496" s="1421"/>
      <c r="F496" s="1523"/>
      <c r="G496" s="1494"/>
      <c r="H496" s="1495"/>
      <c r="I496" s="1495"/>
      <c r="J496" s="1495"/>
      <c r="K496" s="1495"/>
      <c r="L496" s="1495"/>
      <c r="M496" s="1495"/>
      <c r="N496" s="1421"/>
      <c r="O496" s="1509"/>
      <c r="P496" s="1501"/>
      <c r="Q496" s="1491"/>
      <c r="R496" s="1491"/>
      <c r="S496" s="1501"/>
      <c r="T496" s="1501"/>
      <c r="U496" s="1501"/>
    </row>
    <row r="497" spans="1:21" ht="14.25">
      <c r="A497" s="1491"/>
      <c r="B497" s="1538"/>
      <c r="C497" s="1492"/>
      <c r="D497" s="1493"/>
      <c r="E497" s="1421"/>
      <c r="F497" s="1523"/>
      <c r="G497" s="1494"/>
      <c r="H497" s="1495"/>
      <c r="I497" s="1495"/>
      <c r="J497" s="1495"/>
      <c r="K497" s="1495"/>
      <c r="L497" s="1495"/>
      <c r="M497" s="1495"/>
      <c r="N497" s="1421"/>
      <c r="O497" s="1509"/>
      <c r="P497" s="1501"/>
      <c r="Q497" s="1491"/>
      <c r="R497" s="1491"/>
      <c r="S497" s="1501"/>
      <c r="T497" s="1501"/>
      <c r="U497" s="1501"/>
    </row>
    <row r="498" spans="1:21" ht="14.25">
      <c r="A498" s="1491"/>
      <c r="B498" s="1538"/>
      <c r="C498" s="1492"/>
      <c r="D498" s="1493"/>
      <c r="E498" s="1421"/>
      <c r="F498" s="1523"/>
      <c r="G498" s="1494"/>
      <c r="H498" s="1495"/>
      <c r="I498" s="1495"/>
      <c r="J498" s="1495"/>
      <c r="K498" s="1495"/>
      <c r="L498" s="1495"/>
      <c r="M498" s="1495"/>
      <c r="N498" s="1421"/>
      <c r="O498" s="1509"/>
      <c r="P498" s="1501"/>
      <c r="Q498" s="1491"/>
      <c r="R498" s="1491"/>
      <c r="S498" s="1501"/>
      <c r="T498" s="1501"/>
      <c r="U498" s="1501"/>
    </row>
    <row r="499" spans="1:21" ht="14.25">
      <c r="A499" s="1491"/>
      <c r="B499" s="1538"/>
      <c r="C499" s="1492"/>
      <c r="D499" s="1493"/>
      <c r="E499" s="1421"/>
      <c r="F499" s="1523"/>
      <c r="G499" s="1494"/>
      <c r="H499" s="1495"/>
      <c r="I499" s="1495"/>
      <c r="J499" s="1495"/>
      <c r="K499" s="1495"/>
      <c r="L499" s="1495"/>
      <c r="M499" s="1495"/>
      <c r="N499" s="1421"/>
      <c r="O499" s="1509"/>
      <c r="P499" s="1501"/>
      <c r="Q499" s="1491"/>
      <c r="R499" s="1491"/>
      <c r="S499" s="1501"/>
      <c r="T499" s="1501"/>
      <c r="U499" s="1501"/>
    </row>
    <row r="500" spans="1:21" ht="14.25">
      <c r="A500" s="1491"/>
      <c r="B500" s="1538"/>
      <c r="C500" s="1492"/>
      <c r="D500" s="1493"/>
      <c r="E500" s="1421"/>
      <c r="F500" s="1523"/>
      <c r="G500" s="1494"/>
      <c r="H500" s="1495"/>
      <c r="I500" s="1495"/>
      <c r="J500" s="1495"/>
      <c r="K500" s="1495"/>
      <c r="L500" s="1495"/>
      <c r="M500" s="1495"/>
      <c r="N500" s="1421"/>
      <c r="O500" s="1509"/>
      <c r="P500" s="1501"/>
      <c r="Q500" s="1491"/>
      <c r="R500" s="1491"/>
      <c r="S500" s="1501"/>
      <c r="T500" s="1501"/>
      <c r="U500" s="1501"/>
    </row>
  </sheetData>
  <autoFilter ref="A3:U10"/>
  <mergeCells count="22">
    <mergeCell ref="U2:U3"/>
    <mergeCell ref="A1:U1"/>
    <mergeCell ref="O2:O3"/>
    <mergeCell ref="P2:P3"/>
    <mergeCell ref="Q2:Q3"/>
    <mergeCell ref="R2:R3"/>
    <mergeCell ref="S2:S3"/>
    <mergeCell ref="T2:T3"/>
    <mergeCell ref="I2:I3"/>
    <mergeCell ref="J2:J3"/>
    <mergeCell ref="K2:K3"/>
    <mergeCell ref="L2:L3"/>
    <mergeCell ref="M2:M3"/>
    <mergeCell ref="N2:N3"/>
    <mergeCell ref="A2:A3"/>
    <mergeCell ref="B2:B3"/>
    <mergeCell ref="H2:H3"/>
    <mergeCell ref="C2:C3"/>
    <mergeCell ref="D2:D3"/>
    <mergeCell ref="E2:E3"/>
    <mergeCell ref="F2:F3"/>
    <mergeCell ref="G2:G3"/>
  </mergeCells>
  <phoneticPr fontId="23" type="noConversion"/>
  <dataValidations count="5">
    <dataValidation type="list" allowBlank="1" showInputMessage="1" showErrorMessage="1" sqref="P4:P500">
      <formula1>Сокращение_ПЧ</formula1>
    </dataValidation>
    <dataValidation type="list" allowBlank="1" showInputMessage="1" showErrorMessage="1" sqref="F4:F500">
      <formula1>да_нет</formula1>
    </dataValidation>
    <dataValidation type="list" allowBlank="1" showInputMessage="1" showErrorMessage="1" sqref="N4:N500">
      <formula1>Принятое_процессуальное_решение1</formula1>
    </dataValidation>
    <dataValidation type="list" allowBlank="1" showInputMessage="1" showErrorMessage="1" sqref="E20:E500">
      <formula1>районы_и_города_и_ДЧС</formula1>
    </dataValidation>
    <dataValidation type="list" allowBlank="1" showInputMessage="1" showErrorMessage="1" sqref="E4:E19">
      <formula1>районы</formula1>
    </dataValidation>
  </dataValidations>
  <pageMargins left="0.75" right="0.75" top="1" bottom="1" header="0.5" footer="0.5"/>
  <pageSetup paperSize="9" orientation="portrait" verticalDpi="0" r:id="rId1"/>
  <headerFooter alignWithMargins="0"/>
</worksheet>
</file>

<file path=xl/worksheets/sheet46.xml><?xml version="1.0" encoding="utf-8"?>
<worksheet xmlns="http://schemas.openxmlformats.org/spreadsheetml/2006/main" xmlns:r="http://schemas.openxmlformats.org/officeDocument/2006/relationships">
  <sheetPr codeName="Лист41">
    <tabColor rgb="FFFFC000"/>
  </sheetPr>
  <dimension ref="A1:W50"/>
  <sheetViews>
    <sheetView zoomScale="90" zoomScaleNormal="90" workbookViewId="0">
      <pane ySplit="3" topLeftCell="A4" activePane="bottomLeft" state="frozen"/>
      <selection activeCell="H15" sqref="H15"/>
      <selection pane="bottomLeft" activeCell="A5" sqref="A5:XFD7"/>
    </sheetView>
  </sheetViews>
  <sheetFormatPr defaultRowHeight="12.75"/>
  <cols>
    <col min="1" max="1" width="4.42578125" customWidth="1"/>
    <col min="2" max="2" width="23.140625" customWidth="1"/>
    <col min="3" max="3" width="14.140625" customWidth="1"/>
    <col min="4" max="4" width="10" customWidth="1"/>
    <col min="5" max="5" width="19.140625" customWidth="1"/>
    <col min="6" max="6" width="6.85546875" customWidth="1"/>
    <col min="7" max="7" width="22.42578125" customWidth="1"/>
    <col min="8" max="8" width="19.7109375" customWidth="1"/>
    <col min="9" max="9" width="19" customWidth="1"/>
    <col min="10" max="10" width="29.28515625" customWidth="1"/>
    <col min="11" max="11" width="15.7109375" customWidth="1"/>
    <col min="12" max="15" width="8.7109375" customWidth="1"/>
    <col min="16" max="16" width="16.5703125" customWidth="1"/>
  </cols>
  <sheetData>
    <row r="1" spans="1:23" ht="15.75">
      <c r="A1" s="2952" t="s">
        <v>762</v>
      </c>
      <c r="B1" s="2952"/>
      <c r="C1" s="2952"/>
      <c r="D1" s="2952"/>
      <c r="E1" s="2952"/>
      <c r="F1" s="2952"/>
      <c r="G1" s="2952"/>
      <c r="H1" s="2952"/>
      <c r="I1" s="2952"/>
      <c r="J1" s="2952"/>
      <c r="K1" s="2952"/>
      <c r="L1" s="2952"/>
      <c r="M1" s="2952"/>
      <c r="N1" s="2952"/>
      <c r="O1" s="2952"/>
      <c r="P1" s="2952"/>
      <c r="Q1" s="2952"/>
      <c r="R1" s="2952"/>
      <c r="S1" s="2952"/>
      <c r="T1" s="2952"/>
      <c r="U1" s="2952"/>
      <c r="V1" s="2952"/>
      <c r="W1" s="2952"/>
    </row>
    <row r="2" spans="1:23" ht="13.5" thickBot="1">
      <c r="F2" s="1"/>
      <c r="H2" s="3"/>
    </row>
    <row r="3" spans="1:23" ht="48" customHeight="1" thickTop="1" thickBot="1">
      <c r="A3" s="1453" t="s">
        <v>121</v>
      </c>
      <c r="B3" s="1605" t="s">
        <v>1118</v>
      </c>
      <c r="C3" s="1453" t="s">
        <v>1212</v>
      </c>
      <c r="D3" s="1453" t="s">
        <v>1204</v>
      </c>
      <c r="E3" s="1453" t="s">
        <v>66</v>
      </c>
      <c r="F3" s="1453" t="s">
        <v>1090</v>
      </c>
      <c r="G3" s="2112" t="s">
        <v>1209</v>
      </c>
      <c r="H3" s="2112" t="s">
        <v>1210</v>
      </c>
      <c r="I3" s="1453" t="s">
        <v>494</v>
      </c>
      <c r="J3" s="2198" t="s">
        <v>1169</v>
      </c>
      <c r="K3" s="1385" t="s">
        <v>1159</v>
      </c>
      <c r="L3" s="1631" t="s">
        <v>841</v>
      </c>
      <c r="M3" s="1631" t="s">
        <v>842</v>
      </c>
      <c r="N3" s="1631" t="s">
        <v>843</v>
      </c>
      <c r="O3" s="1631" t="s">
        <v>844</v>
      </c>
      <c r="P3" s="1678" t="s">
        <v>1197</v>
      </c>
      <c r="Q3" s="1453" t="s">
        <v>941</v>
      </c>
      <c r="R3" s="1645" t="s">
        <v>1129</v>
      </c>
      <c r="S3" s="1645" t="s">
        <v>1130</v>
      </c>
      <c r="T3" s="1645" t="s">
        <v>1131</v>
      </c>
      <c r="U3" s="1613" t="s">
        <v>1132</v>
      </c>
      <c r="V3" s="1618" t="s">
        <v>1133</v>
      </c>
      <c r="W3" s="1618" t="s">
        <v>41</v>
      </c>
    </row>
    <row r="4" spans="1:23" ht="34.5" thickTop="1">
      <c r="A4" s="1760">
        <v>1</v>
      </c>
      <c r="B4" s="1787">
        <v>171910090000030</v>
      </c>
      <c r="C4" s="1753">
        <v>42754</v>
      </c>
      <c r="D4" s="1754">
        <v>0.73611111111111116</v>
      </c>
      <c r="E4" s="1755" t="s">
        <v>128</v>
      </c>
      <c r="F4" s="1727" t="s">
        <v>138</v>
      </c>
      <c r="G4" s="1756" t="s">
        <v>1762</v>
      </c>
      <c r="H4" s="1760" t="s">
        <v>147</v>
      </c>
      <c r="I4" s="1760" t="s">
        <v>0</v>
      </c>
      <c r="J4" s="1756" t="s">
        <v>1763</v>
      </c>
      <c r="K4" s="2281"/>
      <c r="L4" s="2281"/>
      <c r="M4" s="2281"/>
      <c r="N4" s="2281"/>
      <c r="O4" s="2281"/>
      <c r="P4" s="1765" t="s">
        <v>920</v>
      </c>
      <c r="Q4" s="2281" t="s">
        <v>1837</v>
      </c>
      <c r="R4" s="1759" t="s">
        <v>806</v>
      </c>
      <c r="S4" s="1760">
        <v>6</v>
      </c>
      <c r="T4" s="1760">
        <v>2</v>
      </c>
      <c r="U4" s="1759">
        <v>21</v>
      </c>
      <c r="V4" s="1759"/>
      <c r="W4" s="1759"/>
    </row>
    <row r="5" spans="1:23" ht="33.75">
      <c r="A5" s="2556">
        <v>1</v>
      </c>
      <c r="B5" s="2485">
        <v>171910090000043</v>
      </c>
      <c r="C5" s="2557">
        <v>42761</v>
      </c>
      <c r="D5" s="2558">
        <v>0.62222222222222223</v>
      </c>
      <c r="E5" s="2559" t="s">
        <v>128</v>
      </c>
      <c r="F5" s="2410" t="s">
        <v>138</v>
      </c>
      <c r="G5" s="2560" t="s">
        <v>2337</v>
      </c>
      <c r="H5" s="2560" t="s">
        <v>147</v>
      </c>
      <c r="I5" s="2556" t="s">
        <v>0</v>
      </c>
      <c r="J5" s="2560" t="s">
        <v>1763</v>
      </c>
      <c r="K5" s="2560"/>
      <c r="L5" s="2560"/>
      <c r="M5" s="2560"/>
      <c r="N5" s="2560"/>
      <c r="O5" s="2560"/>
      <c r="P5" s="2406" t="s">
        <v>920</v>
      </c>
      <c r="Q5" s="2560" t="s">
        <v>2338</v>
      </c>
      <c r="R5" s="2428">
        <v>21</v>
      </c>
      <c r="S5" s="2556">
        <v>4</v>
      </c>
      <c r="T5" s="2556">
        <v>1</v>
      </c>
      <c r="U5" s="2428"/>
      <c r="V5" s="2428"/>
      <c r="W5" s="2428"/>
    </row>
    <row r="6" spans="1:23" ht="33.75">
      <c r="A6" s="2556">
        <v>1</v>
      </c>
      <c r="B6" s="2541">
        <v>171910090000048</v>
      </c>
      <c r="C6" s="2562">
        <v>42766</v>
      </c>
      <c r="D6" s="2558">
        <v>0.51111111111111118</v>
      </c>
      <c r="E6" s="2406" t="s">
        <v>128</v>
      </c>
      <c r="F6" s="2296" t="s">
        <v>138</v>
      </c>
      <c r="G6" s="2563" t="s">
        <v>2339</v>
      </c>
      <c r="H6" s="2560" t="s">
        <v>147</v>
      </c>
      <c r="I6" s="2556" t="s">
        <v>0</v>
      </c>
      <c r="J6" s="2560" t="s">
        <v>1763</v>
      </c>
      <c r="K6" s="2560"/>
      <c r="L6" s="2560"/>
      <c r="M6" s="2560"/>
      <c r="N6" s="2560"/>
      <c r="O6" s="2560"/>
      <c r="P6" s="2406" t="s">
        <v>920</v>
      </c>
      <c r="Q6" s="2560" t="s">
        <v>2340</v>
      </c>
      <c r="R6" s="2428" t="s">
        <v>806</v>
      </c>
      <c r="S6" s="2556">
        <v>6</v>
      </c>
      <c r="T6" s="2556">
        <v>1</v>
      </c>
      <c r="U6" s="2428"/>
      <c r="V6" s="2428"/>
      <c r="W6" s="2428"/>
    </row>
    <row r="7" spans="1:23" ht="33.75">
      <c r="A7" s="2556">
        <v>1</v>
      </c>
      <c r="B7" s="2485">
        <v>171926090000009</v>
      </c>
      <c r="C7" s="2557">
        <v>42768</v>
      </c>
      <c r="D7" s="2558">
        <v>0.66666666666666663</v>
      </c>
      <c r="E7" s="2406" t="s">
        <v>139</v>
      </c>
      <c r="F7" s="2450" t="s">
        <v>138</v>
      </c>
      <c r="G7" s="2560" t="s">
        <v>2341</v>
      </c>
      <c r="H7" s="2560" t="s">
        <v>147</v>
      </c>
      <c r="I7" s="2556" t="s">
        <v>0</v>
      </c>
      <c r="J7" s="2560" t="s">
        <v>1763</v>
      </c>
      <c r="K7" s="2560"/>
      <c r="L7" s="2560"/>
      <c r="M7" s="2560"/>
      <c r="N7" s="2560"/>
      <c r="O7" s="2560"/>
      <c r="P7" s="2406" t="s">
        <v>920</v>
      </c>
      <c r="Q7" s="2560" t="s">
        <v>2342</v>
      </c>
      <c r="R7" s="2428">
        <v>24</v>
      </c>
      <c r="S7" s="2556">
        <v>3</v>
      </c>
      <c r="T7" s="2556">
        <v>1</v>
      </c>
      <c r="U7" s="2428"/>
      <c r="V7" s="2428"/>
      <c r="W7" s="2428"/>
    </row>
    <row r="8" spans="1:23" ht="14.25">
      <c r="A8" s="1574"/>
      <c r="B8" s="1538"/>
      <c r="C8" s="1575"/>
      <c r="D8" s="1576"/>
      <c r="E8" s="1421"/>
      <c r="F8" s="1523"/>
      <c r="G8" s="1477"/>
      <c r="H8" s="1494"/>
      <c r="I8" s="1574"/>
      <c r="J8" s="1494"/>
      <c r="K8" s="1494"/>
      <c r="L8" s="1494"/>
      <c r="M8" s="1494"/>
      <c r="N8" s="1494"/>
      <c r="O8" s="1494"/>
      <c r="P8" s="1421"/>
      <c r="Q8" s="1494"/>
      <c r="R8" s="1501"/>
      <c r="S8" s="1494"/>
      <c r="T8" s="1494"/>
      <c r="U8" s="1501"/>
      <c r="V8" s="1501"/>
      <c r="W8" s="1501"/>
    </row>
    <row r="9" spans="1:23" ht="14.25">
      <c r="A9" s="1574"/>
      <c r="B9" s="1538"/>
      <c r="C9" s="1575"/>
      <c r="D9" s="1576"/>
      <c r="E9" s="1421"/>
      <c r="F9" s="1523"/>
      <c r="G9" s="1477"/>
      <c r="H9" s="1494"/>
      <c r="I9" s="1574"/>
      <c r="J9" s="1494"/>
      <c r="K9" s="1494"/>
      <c r="L9" s="1494"/>
      <c r="M9" s="1494"/>
      <c r="N9" s="1494"/>
      <c r="O9" s="1494"/>
      <c r="P9" s="1421"/>
      <c r="Q9" s="1494"/>
      <c r="R9" s="1501"/>
      <c r="S9" s="1494"/>
      <c r="T9" s="1494"/>
      <c r="U9" s="1501"/>
      <c r="V9" s="1501"/>
      <c r="W9" s="1501"/>
    </row>
    <row r="10" spans="1:23" ht="14.25">
      <c r="A10" s="1574"/>
      <c r="B10" s="1538"/>
      <c r="C10" s="1575"/>
      <c r="D10" s="1576"/>
      <c r="E10" s="1421"/>
      <c r="F10" s="1523"/>
      <c r="G10" s="1477"/>
      <c r="H10" s="1494"/>
      <c r="I10" s="1574"/>
      <c r="J10" s="1494"/>
      <c r="K10" s="1494"/>
      <c r="L10" s="1494"/>
      <c r="M10" s="1494"/>
      <c r="N10" s="1494"/>
      <c r="O10" s="1494"/>
      <c r="P10" s="1421"/>
      <c r="Q10" s="1494"/>
      <c r="R10" s="1501"/>
      <c r="S10" s="1494"/>
      <c r="T10" s="1494"/>
      <c r="U10" s="1501"/>
      <c r="V10" s="1501"/>
      <c r="W10" s="1501"/>
    </row>
    <row r="11" spans="1:23" ht="14.25">
      <c r="A11" s="1574"/>
      <c r="B11" s="1538"/>
      <c r="C11" s="1575"/>
      <c r="D11" s="1576"/>
      <c r="E11" s="1421"/>
      <c r="F11" s="1523"/>
      <c r="G11" s="1477"/>
      <c r="H11" s="1494"/>
      <c r="I11" s="1574"/>
      <c r="J11" s="1494"/>
      <c r="K11" s="1494"/>
      <c r="L11" s="1494"/>
      <c r="M11" s="1494"/>
      <c r="N11" s="1494"/>
      <c r="O11" s="1494"/>
      <c r="P11" s="1421"/>
      <c r="Q11" s="1494"/>
      <c r="R11" s="1501"/>
      <c r="S11" s="1494"/>
      <c r="T11" s="1494"/>
      <c r="U11" s="1501"/>
      <c r="V11" s="1501"/>
      <c r="W11" s="1501"/>
    </row>
    <row r="12" spans="1:23" ht="14.25">
      <c r="A12" s="1574"/>
      <c r="B12" s="1538"/>
      <c r="C12" s="1575"/>
      <c r="D12" s="1576"/>
      <c r="E12" s="1421"/>
      <c r="F12" s="1523"/>
      <c r="G12" s="1477"/>
      <c r="H12" s="1494"/>
      <c r="I12" s="1574"/>
      <c r="J12" s="1494"/>
      <c r="K12" s="1494"/>
      <c r="L12" s="1494"/>
      <c r="M12" s="1494"/>
      <c r="N12" s="1494"/>
      <c r="O12" s="1494"/>
      <c r="P12" s="1421"/>
      <c r="Q12" s="1494"/>
      <c r="R12" s="1501"/>
      <c r="S12" s="1494"/>
      <c r="T12" s="1494"/>
      <c r="U12" s="1501"/>
      <c r="V12" s="1501"/>
      <c r="W12" s="1501"/>
    </row>
    <row r="13" spans="1:23" ht="14.25">
      <c r="A13" s="1574"/>
      <c r="B13" s="1538"/>
      <c r="C13" s="1575"/>
      <c r="D13" s="1576"/>
      <c r="E13" s="1421"/>
      <c r="F13" s="1523"/>
      <c r="G13" s="1477"/>
      <c r="H13" s="1494"/>
      <c r="I13" s="1574"/>
      <c r="J13" s="1494"/>
      <c r="K13" s="1494"/>
      <c r="L13" s="1494"/>
      <c r="M13" s="1494"/>
      <c r="N13" s="1494"/>
      <c r="O13" s="1494"/>
      <c r="P13" s="1421"/>
      <c r="Q13" s="1494"/>
      <c r="R13" s="1501"/>
      <c r="S13" s="1494"/>
      <c r="T13" s="1494"/>
      <c r="U13" s="1501"/>
      <c r="V13" s="1501"/>
      <c r="W13" s="1501"/>
    </row>
    <row r="14" spans="1:23" ht="14.25">
      <c r="A14" s="1574"/>
      <c r="B14" s="1538"/>
      <c r="C14" s="1575"/>
      <c r="D14" s="1576"/>
      <c r="E14" s="1421"/>
      <c r="F14" s="1523"/>
      <c r="G14" s="1477"/>
      <c r="H14" s="1494"/>
      <c r="I14" s="1574"/>
      <c r="J14" s="1494"/>
      <c r="K14" s="1494"/>
      <c r="L14" s="1494"/>
      <c r="M14" s="1494"/>
      <c r="N14" s="1494"/>
      <c r="O14" s="1494"/>
      <c r="P14" s="1421"/>
      <c r="Q14" s="1494"/>
      <c r="R14" s="1501"/>
      <c r="S14" s="1494"/>
      <c r="T14" s="1494"/>
      <c r="U14" s="1501"/>
      <c r="V14" s="1501"/>
      <c r="W14" s="1501"/>
    </row>
    <row r="15" spans="1:23" ht="14.25">
      <c r="A15" s="1574"/>
      <c r="B15" s="1538"/>
      <c r="C15" s="1575"/>
      <c r="D15" s="1576"/>
      <c r="E15" s="1421"/>
      <c r="F15" s="1523"/>
      <c r="G15" s="1477"/>
      <c r="H15" s="1494"/>
      <c r="I15" s="1574"/>
      <c r="J15" s="1494"/>
      <c r="K15" s="1494"/>
      <c r="L15" s="1494"/>
      <c r="M15" s="1494"/>
      <c r="N15" s="1494"/>
      <c r="O15" s="1494"/>
      <c r="P15" s="1421"/>
      <c r="Q15" s="1494"/>
      <c r="R15" s="1501"/>
      <c r="S15" s="1494"/>
      <c r="T15" s="1494"/>
      <c r="U15" s="1501"/>
      <c r="V15" s="1501"/>
      <c r="W15" s="1501"/>
    </row>
    <row r="16" spans="1:23" ht="14.25">
      <c r="A16" s="1574"/>
      <c r="B16" s="1538"/>
      <c r="C16" s="1575"/>
      <c r="D16" s="1576"/>
      <c r="E16" s="1421"/>
      <c r="F16" s="1523"/>
      <c r="G16" s="1477"/>
      <c r="H16" s="1494"/>
      <c r="I16" s="1574"/>
      <c r="J16" s="1494"/>
      <c r="K16" s="1494"/>
      <c r="L16" s="1494"/>
      <c r="M16" s="1494"/>
      <c r="N16" s="1494"/>
      <c r="O16" s="1494"/>
      <c r="P16" s="1421"/>
      <c r="Q16" s="1494"/>
      <c r="R16" s="1501"/>
      <c r="S16" s="1494"/>
      <c r="T16" s="1494"/>
      <c r="U16" s="1501"/>
      <c r="V16" s="1501"/>
      <c r="W16" s="1501"/>
    </row>
    <row r="17" spans="1:23" ht="14.25">
      <c r="A17" s="1574"/>
      <c r="B17" s="1538"/>
      <c r="C17" s="1575"/>
      <c r="D17" s="1576"/>
      <c r="E17" s="1421"/>
      <c r="F17" s="1523"/>
      <c r="G17" s="1477"/>
      <c r="H17" s="1494"/>
      <c r="I17" s="1574"/>
      <c r="J17" s="1494"/>
      <c r="K17" s="1494"/>
      <c r="L17" s="1494"/>
      <c r="M17" s="1494"/>
      <c r="N17" s="1494"/>
      <c r="O17" s="1494"/>
      <c r="P17" s="1421"/>
      <c r="Q17" s="1494"/>
      <c r="R17" s="1501"/>
      <c r="S17" s="1494"/>
      <c r="T17" s="1494"/>
      <c r="U17" s="1501"/>
      <c r="V17" s="1501"/>
      <c r="W17" s="1501"/>
    </row>
    <row r="18" spans="1:23" ht="14.25">
      <c r="A18" s="1574"/>
      <c r="B18" s="1538"/>
      <c r="C18" s="1575"/>
      <c r="D18" s="1576"/>
      <c r="E18" s="1421"/>
      <c r="F18" s="1523"/>
      <c r="G18" s="1477"/>
      <c r="H18" s="1494"/>
      <c r="I18" s="1574"/>
      <c r="J18" s="1494"/>
      <c r="K18" s="1494"/>
      <c r="L18" s="1494"/>
      <c r="M18" s="1494"/>
      <c r="N18" s="1494"/>
      <c r="O18" s="1494"/>
      <c r="P18" s="1421"/>
      <c r="Q18" s="1494"/>
      <c r="R18" s="1501"/>
      <c r="S18" s="1494"/>
      <c r="T18" s="1494"/>
      <c r="U18" s="1501"/>
      <c r="V18" s="1501"/>
      <c r="W18" s="1501"/>
    </row>
    <row r="19" spans="1:23" ht="14.25">
      <c r="A19" s="1574"/>
      <c r="B19" s="1538"/>
      <c r="C19" s="1575"/>
      <c r="D19" s="1576"/>
      <c r="E19" s="1421"/>
      <c r="F19" s="1523"/>
      <c r="G19" s="1477"/>
      <c r="H19" s="1494"/>
      <c r="I19" s="1574"/>
      <c r="J19" s="1494"/>
      <c r="K19" s="1494"/>
      <c r="L19" s="1494"/>
      <c r="M19" s="1494"/>
      <c r="N19" s="1494"/>
      <c r="O19" s="1494"/>
      <c r="P19" s="1421"/>
      <c r="Q19" s="1494"/>
      <c r="R19" s="1501"/>
      <c r="S19" s="1494"/>
      <c r="T19" s="1494"/>
      <c r="U19" s="1501"/>
      <c r="V19" s="1501"/>
      <c r="W19" s="1501"/>
    </row>
    <row r="20" spans="1:23" ht="14.25">
      <c r="A20" s="1574"/>
      <c r="B20" s="1538"/>
      <c r="C20" s="1575"/>
      <c r="D20" s="1576"/>
      <c r="E20" s="1421"/>
      <c r="F20" s="1523"/>
      <c r="G20" s="1477"/>
      <c r="H20" s="1494"/>
      <c r="I20" s="1574"/>
      <c r="J20" s="1494"/>
      <c r="K20" s="1494"/>
      <c r="L20" s="1494"/>
      <c r="M20" s="1494"/>
      <c r="N20" s="1494"/>
      <c r="O20" s="1494"/>
      <c r="P20" s="1421"/>
      <c r="Q20" s="1494"/>
      <c r="R20" s="1501"/>
      <c r="S20" s="1494"/>
      <c r="T20" s="1494"/>
      <c r="U20" s="1501"/>
      <c r="V20" s="1501"/>
      <c r="W20" s="1501"/>
    </row>
    <row r="21" spans="1:23" ht="14.25">
      <c r="A21" s="1574"/>
      <c r="B21" s="1538"/>
      <c r="C21" s="1575"/>
      <c r="D21" s="1576"/>
      <c r="E21" s="1421"/>
      <c r="F21" s="1523"/>
      <c r="G21" s="1477"/>
      <c r="H21" s="1494"/>
      <c r="I21" s="1574"/>
      <c r="J21" s="1494"/>
      <c r="K21" s="1494"/>
      <c r="L21" s="1494"/>
      <c r="M21" s="1494"/>
      <c r="N21" s="1494"/>
      <c r="O21" s="1494"/>
      <c r="P21" s="1421"/>
      <c r="Q21" s="1494"/>
      <c r="R21" s="1501"/>
      <c r="S21" s="1494"/>
      <c r="T21" s="1494"/>
      <c r="U21" s="1501"/>
      <c r="V21" s="1501"/>
      <c r="W21" s="1501"/>
    </row>
    <row r="22" spans="1:23" ht="14.25">
      <c r="A22" s="1574"/>
      <c r="B22" s="1538"/>
      <c r="C22" s="1575"/>
      <c r="D22" s="1576"/>
      <c r="E22" s="1421"/>
      <c r="F22" s="1523"/>
      <c r="G22" s="1477"/>
      <c r="H22" s="1494"/>
      <c r="I22" s="1574"/>
      <c r="J22" s="1494"/>
      <c r="K22" s="1494"/>
      <c r="L22" s="1494"/>
      <c r="M22" s="1494"/>
      <c r="N22" s="1494"/>
      <c r="O22" s="1494"/>
      <c r="P22" s="1421"/>
      <c r="Q22" s="1494"/>
      <c r="R22" s="1501"/>
      <c r="S22" s="1494"/>
      <c r="T22" s="1494"/>
      <c r="U22" s="1501"/>
      <c r="V22" s="1501"/>
      <c r="W22" s="1501"/>
    </row>
    <row r="23" spans="1:23" ht="14.25">
      <c r="A23" s="1574"/>
      <c r="B23" s="1538"/>
      <c r="C23" s="1575"/>
      <c r="D23" s="1576"/>
      <c r="E23" s="1421"/>
      <c r="F23" s="1523"/>
      <c r="G23" s="1477"/>
      <c r="H23" s="1494"/>
      <c r="I23" s="1574"/>
      <c r="J23" s="1494"/>
      <c r="K23" s="1494"/>
      <c r="L23" s="1494"/>
      <c r="M23" s="1494"/>
      <c r="N23" s="1494"/>
      <c r="O23" s="1494"/>
      <c r="P23" s="1421"/>
      <c r="Q23" s="1494"/>
      <c r="R23" s="1501"/>
      <c r="S23" s="1494"/>
      <c r="T23" s="1494"/>
      <c r="U23" s="1501"/>
      <c r="V23" s="1501"/>
      <c r="W23" s="1501"/>
    </row>
    <row r="24" spans="1:23" ht="14.25">
      <c r="A24" s="1574"/>
      <c r="B24" s="1538"/>
      <c r="C24" s="1575"/>
      <c r="D24" s="1576"/>
      <c r="E24" s="1421"/>
      <c r="F24" s="1523"/>
      <c r="G24" s="1477"/>
      <c r="H24" s="1494"/>
      <c r="I24" s="1574"/>
      <c r="J24" s="1494"/>
      <c r="K24" s="1494"/>
      <c r="L24" s="1494"/>
      <c r="M24" s="1494"/>
      <c r="N24" s="1494"/>
      <c r="O24" s="1494"/>
      <c r="P24" s="1421"/>
      <c r="Q24" s="1494"/>
      <c r="R24" s="1501"/>
      <c r="S24" s="1494"/>
      <c r="T24" s="1494"/>
      <c r="U24" s="1501"/>
      <c r="V24" s="1501"/>
      <c r="W24" s="1501"/>
    </row>
    <row r="25" spans="1:23" ht="14.25">
      <c r="A25" s="1574"/>
      <c r="B25" s="1538"/>
      <c r="C25" s="1575"/>
      <c r="D25" s="1576"/>
      <c r="E25" s="1421"/>
      <c r="F25" s="1523"/>
      <c r="G25" s="1477"/>
      <c r="H25" s="1494"/>
      <c r="I25" s="1574"/>
      <c r="J25" s="1494"/>
      <c r="K25" s="1494"/>
      <c r="L25" s="1494"/>
      <c r="M25" s="1494"/>
      <c r="N25" s="1494"/>
      <c r="O25" s="1494"/>
      <c r="P25" s="1421"/>
      <c r="Q25" s="1494"/>
      <c r="R25" s="1501"/>
      <c r="S25" s="1494"/>
      <c r="T25" s="1494"/>
      <c r="U25" s="1501"/>
      <c r="V25" s="1501"/>
      <c r="W25" s="1501"/>
    </row>
    <row r="26" spans="1:23" ht="14.25">
      <c r="A26" s="1574"/>
      <c r="B26" s="1538"/>
      <c r="C26" s="1575"/>
      <c r="D26" s="1576"/>
      <c r="E26" s="1421"/>
      <c r="F26" s="1523"/>
      <c r="G26" s="1477"/>
      <c r="H26" s="1494"/>
      <c r="I26" s="1574"/>
      <c r="J26" s="1494"/>
      <c r="K26" s="1494"/>
      <c r="L26" s="1494"/>
      <c r="M26" s="1494"/>
      <c r="N26" s="1494"/>
      <c r="O26" s="1494"/>
      <c r="P26" s="1421"/>
      <c r="Q26" s="1494"/>
      <c r="R26" s="1501"/>
      <c r="S26" s="1494"/>
      <c r="T26" s="1494"/>
      <c r="U26" s="1501"/>
      <c r="V26" s="1501"/>
      <c r="W26" s="1501"/>
    </row>
    <row r="27" spans="1:23" ht="14.25">
      <c r="A27" s="1574"/>
      <c r="B27" s="1538"/>
      <c r="C27" s="1575"/>
      <c r="D27" s="1576"/>
      <c r="E27" s="1421"/>
      <c r="F27" s="1523"/>
      <c r="G27" s="1477"/>
      <c r="H27" s="1494"/>
      <c r="I27" s="1574"/>
      <c r="J27" s="1494"/>
      <c r="K27" s="1494"/>
      <c r="L27" s="1494"/>
      <c r="M27" s="1494"/>
      <c r="N27" s="1494"/>
      <c r="O27" s="1494"/>
      <c r="P27" s="1421"/>
      <c r="Q27" s="1494"/>
      <c r="R27" s="1501"/>
      <c r="S27" s="1494"/>
      <c r="T27" s="1494"/>
      <c r="U27" s="1501"/>
      <c r="V27" s="1501"/>
      <c r="W27" s="1501"/>
    </row>
    <row r="28" spans="1:23" ht="14.25">
      <c r="A28" s="1574"/>
      <c r="B28" s="1538"/>
      <c r="C28" s="1575"/>
      <c r="D28" s="1576"/>
      <c r="E28" s="1421"/>
      <c r="F28" s="1523"/>
      <c r="G28" s="1477"/>
      <c r="H28" s="1494"/>
      <c r="I28" s="1574"/>
      <c r="J28" s="1494"/>
      <c r="K28" s="1494"/>
      <c r="L28" s="1494"/>
      <c r="M28" s="1494"/>
      <c r="N28" s="1494"/>
      <c r="O28" s="1494"/>
      <c r="P28" s="1421"/>
      <c r="Q28" s="1494"/>
      <c r="R28" s="1501"/>
      <c r="S28" s="1494"/>
      <c r="T28" s="1494"/>
      <c r="U28" s="1501"/>
      <c r="V28" s="1501"/>
      <c r="W28" s="1501"/>
    </row>
    <row r="29" spans="1:23" ht="14.25">
      <c r="A29" s="1574"/>
      <c r="B29" s="1538"/>
      <c r="C29" s="1575"/>
      <c r="D29" s="1576"/>
      <c r="E29" s="1421"/>
      <c r="F29" s="1523"/>
      <c r="G29" s="1477"/>
      <c r="H29" s="1494"/>
      <c r="I29" s="1574"/>
      <c r="J29" s="1494"/>
      <c r="K29" s="1494"/>
      <c r="L29" s="1494"/>
      <c r="M29" s="1494"/>
      <c r="N29" s="1494"/>
      <c r="O29" s="1494"/>
      <c r="P29" s="1421"/>
      <c r="Q29" s="1494"/>
      <c r="R29" s="1501"/>
      <c r="S29" s="1494"/>
      <c r="T29" s="1494"/>
      <c r="U29" s="1501"/>
      <c r="V29" s="1501"/>
      <c r="W29" s="1501"/>
    </row>
    <row r="30" spans="1:23" ht="14.25">
      <c r="A30" s="1574"/>
      <c r="B30" s="1538"/>
      <c r="C30" s="1575"/>
      <c r="D30" s="1576"/>
      <c r="E30" s="1421"/>
      <c r="F30" s="1523"/>
      <c r="G30" s="1477"/>
      <c r="H30" s="1494"/>
      <c r="I30" s="1574"/>
      <c r="J30" s="1494"/>
      <c r="K30" s="1494"/>
      <c r="L30" s="1494"/>
      <c r="M30" s="1494"/>
      <c r="N30" s="1494"/>
      <c r="O30" s="1494"/>
      <c r="P30" s="1421"/>
      <c r="Q30" s="1494"/>
      <c r="R30" s="1501"/>
      <c r="S30" s="1494"/>
      <c r="T30" s="1494"/>
      <c r="U30" s="1501"/>
      <c r="V30" s="1501"/>
      <c r="W30" s="1501"/>
    </row>
    <row r="31" spans="1:23" ht="14.25">
      <c r="A31" s="1574"/>
      <c r="B31" s="1538"/>
      <c r="C31" s="1575"/>
      <c r="D31" s="1576"/>
      <c r="E31" s="1421"/>
      <c r="F31" s="1523"/>
      <c r="G31" s="1477"/>
      <c r="H31" s="1494"/>
      <c r="I31" s="1574"/>
      <c r="J31" s="1494"/>
      <c r="K31" s="1494"/>
      <c r="L31" s="1494"/>
      <c r="M31" s="1494"/>
      <c r="N31" s="1494"/>
      <c r="O31" s="1494"/>
      <c r="P31" s="1421"/>
      <c r="Q31" s="1494"/>
      <c r="R31" s="1501"/>
      <c r="S31" s="1494"/>
      <c r="T31" s="1494"/>
      <c r="U31" s="1501"/>
      <c r="V31" s="1501"/>
      <c r="W31" s="1501"/>
    </row>
    <row r="32" spans="1:23" ht="14.25">
      <c r="A32" s="1574"/>
      <c r="B32" s="1538"/>
      <c r="C32" s="1575"/>
      <c r="D32" s="1576"/>
      <c r="E32" s="1421"/>
      <c r="F32" s="1523"/>
      <c r="G32" s="1477"/>
      <c r="H32" s="1494"/>
      <c r="I32" s="1574"/>
      <c r="J32" s="1494"/>
      <c r="K32" s="1494"/>
      <c r="L32" s="1494"/>
      <c r="M32" s="1494"/>
      <c r="N32" s="1494"/>
      <c r="O32" s="1494"/>
      <c r="P32" s="1421"/>
      <c r="Q32" s="1494"/>
      <c r="R32" s="1501"/>
      <c r="S32" s="1494"/>
      <c r="T32" s="1494"/>
      <c r="U32" s="1501"/>
      <c r="V32" s="1501"/>
      <c r="W32" s="1501"/>
    </row>
    <row r="33" spans="1:23" ht="14.25">
      <c r="A33" s="1574"/>
      <c r="B33" s="1538"/>
      <c r="C33" s="1575"/>
      <c r="D33" s="1576"/>
      <c r="E33" s="1421"/>
      <c r="F33" s="1523"/>
      <c r="G33" s="1477"/>
      <c r="H33" s="1494"/>
      <c r="I33" s="1574"/>
      <c r="J33" s="1494"/>
      <c r="K33" s="1494"/>
      <c r="L33" s="1494"/>
      <c r="M33" s="1494"/>
      <c r="N33" s="1494"/>
      <c r="O33" s="1494"/>
      <c r="P33" s="1421"/>
      <c r="Q33" s="1494"/>
      <c r="R33" s="1501"/>
      <c r="S33" s="1494"/>
      <c r="T33" s="1494"/>
      <c r="U33" s="1501"/>
      <c r="V33" s="1501"/>
      <c r="W33" s="1501"/>
    </row>
    <row r="34" spans="1:23" ht="14.25">
      <c r="A34" s="1574"/>
      <c r="B34" s="1538"/>
      <c r="C34" s="1575"/>
      <c r="D34" s="1576"/>
      <c r="E34" s="1421"/>
      <c r="F34" s="1523"/>
      <c r="G34" s="1477"/>
      <c r="H34" s="1494"/>
      <c r="I34" s="1574"/>
      <c r="J34" s="1494"/>
      <c r="K34" s="1494"/>
      <c r="L34" s="1494"/>
      <c r="M34" s="1494"/>
      <c r="N34" s="1494"/>
      <c r="O34" s="1494"/>
      <c r="P34" s="1421"/>
      <c r="Q34" s="1494"/>
      <c r="R34" s="1501"/>
      <c r="S34" s="1494"/>
      <c r="T34" s="1494"/>
      <c r="U34" s="1501"/>
      <c r="V34" s="1501"/>
      <c r="W34" s="1501"/>
    </row>
    <row r="35" spans="1:23" ht="14.25">
      <c r="A35" s="1574"/>
      <c r="B35" s="1538"/>
      <c r="C35" s="1575"/>
      <c r="D35" s="1576"/>
      <c r="E35" s="1421"/>
      <c r="F35" s="1523"/>
      <c r="G35" s="1477"/>
      <c r="H35" s="1494"/>
      <c r="I35" s="1574"/>
      <c r="J35" s="1494"/>
      <c r="K35" s="1494"/>
      <c r="L35" s="1494"/>
      <c r="M35" s="1494"/>
      <c r="N35" s="1494"/>
      <c r="O35" s="1494"/>
      <c r="P35" s="1421"/>
      <c r="Q35" s="1494"/>
      <c r="R35" s="1501"/>
      <c r="S35" s="1494"/>
      <c r="T35" s="1494"/>
      <c r="U35" s="1501"/>
      <c r="V35" s="1501"/>
      <c r="W35" s="1501"/>
    </row>
    <row r="36" spans="1:23" ht="14.25">
      <c r="A36" s="1574"/>
      <c r="B36" s="1538"/>
      <c r="C36" s="1575"/>
      <c r="D36" s="1576"/>
      <c r="E36" s="1421"/>
      <c r="F36" s="1523"/>
      <c r="G36" s="1477"/>
      <c r="H36" s="1494"/>
      <c r="I36" s="1574"/>
      <c r="J36" s="1494"/>
      <c r="K36" s="1494"/>
      <c r="L36" s="1494"/>
      <c r="M36" s="1494"/>
      <c r="N36" s="1494"/>
      <c r="O36" s="1494"/>
      <c r="P36" s="1421"/>
      <c r="Q36" s="1494"/>
      <c r="R36" s="1501"/>
      <c r="S36" s="1494"/>
      <c r="T36" s="1494"/>
      <c r="U36" s="1501"/>
      <c r="V36" s="1501"/>
      <c r="W36" s="1501"/>
    </row>
    <row r="37" spans="1:23" ht="14.25">
      <c r="A37" s="1574"/>
      <c r="B37" s="1538"/>
      <c r="C37" s="1575"/>
      <c r="D37" s="1576"/>
      <c r="E37" s="1421"/>
      <c r="F37" s="1523"/>
      <c r="G37" s="1477"/>
      <c r="H37" s="1494"/>
      <c r="I37" s="1574"/>
      <c r="J37" s="1494"/>
      <c r="K37" s="1494"/>
      <c r="L37" s="1494"/>
      <c r="M37" s="1494"/>
      <c r="N37" s="1494"/>
      <c r="O37" s="1494"/>
      <c r="P37" s="1421"/>
      <c r="Q37" s="1494"/>
      <c r="R37" s="1501"/>
      <c r="S37" s="1494"/>
      <c r="T37" s="1494"/>
      <c r="U37" s="1501"/>
      <c r="V37" s="1501"/>
      <c r="W37" s="1501"/>
    </row>
    <row r="38" spans="1:23" ht="14.25">
      <c r="A38" s="1574"/>
      <c r="B38" s="1538"/>
      <c r="C38" s="1575"/>
      <c r="D38" s="1576"/>
      <c r="E38" s="1421"/>
      <c r="F38" s="1523"/>
      <c r="G38" s="1477"/>
      <c r="H38" s="1494"/>
      <c r="I38" s="1574"/>
      <c r="J38" s="1494"/>
      <c r="K38" s="1494"/>
      <c r="L38" s="1494"/>
      <c r="M38" s="1494"/>
      <c r="N38" s="1494"/>
      <c r="O38" s="1494"/>
      <c r="P38" s="1421"/>
      <c r="Q38" s="1494"/>
      <c r="R38" s="1501"/>
      <c r="S38" s="1494"/>
      <c r="T38" s="1494"/>
      <c r="U38" s="1501"/>
      <c r="V38" s="1501"/>
      <c r="W38" s="1501"/>
    </row>
    <row r="39" spans="1:23" ht="14.25">
      <c r="A39" s="1574"/>
      <c r="B39" s="1538"/>
      <c r="C39" s="1575"/>
      <c r="D39" s="1576"/>
      <c r="E39" s="1421"/>
      <c r="F39" s="1523"/>
      <c r="G39" s="1477"/>
      <c r="H39" s="1494"/>
      <c r="I39" s="1574"/>
      <c r="J39" s="1494"/>
      <c r="K39" s="1494"/>
      <c r="L39" s="1494"/>
      <c r="M39" s="1494"/>
      <c r="N39" s="1494"/>
      <c r="O39" s="1494"/>
      <c r="P39" s="1421"/>
      <c r="Q39" s="1494"/>
      <c r="R39" s="1501"/>
      <c r="S39" s="1494"/>
      <c r="T39" s="1494"/>
      <c r="U39" s="1501"/>
      <c r="V39" s="1501"/>
      <c r="W39" s="1501"/>
    </row>
    <row r="40" spans="1:23" ht="14.25">
      <c r="A40" s="1574"/>
      <c r="B40" s="1538"/>
      <c r="C40" s="1575"/>
      <c r="D40" s="1576"/>
      <c r="E40" s="1421"/>
      <c r="F40" s="1523"/>
      <c r="G40" s="1477"/>
      <c r="H40" s="1494"/>
      <c r="I40" s="1574"/>
      <c r="J40" s="1494"/>
      <c r="K40" s="1494"/>
      <c r="L40" s="1494"/>
      <c r="M40" s="1494"/>
      <c r="N40" s="1494"/>
      <c r="O40" s="1494"/>
      <c r="P40" s="1421"/>
      <c r="Q40" s="1494"/>
      <c r="R40" s="1501"/>
      <c r="S40" s="1494"/>
      <c r="T40" s="1494"/>
      <c r="U40" s="1501"/>
      <c r="V40" s="1501"/>
      <c r="W40" s="1501"/>
    </row>
    <row r="41" spans="1:23" ht="14.25">
      <c r="A41" s="1574"/>
      <c r="B41" s="1538"/>
      <c r="C41" s="1575"/>
      <c r="D41" s="1576"/>
      <c r="E41" s="1421"/>
      <c r="F41" s="1523"/>
      <c r="G41" s="1477"/>
      <c r="H41" s="1494"/>
      <c r="I41" s="1574"/>
      <c r="J41" s="1494"/>
      <c r="K41" s="1494"/>
      <c r="L41" s="1494"/>
      <c r="M41" s="1494"/>
      <c r="N41" s="1494"/>
      <c r="O41" s="1494"/>
      <c r="P41" s="1421"/>
      <c r="Q41" s="1494"/>
      <c r="R41" s="1501"/>
      <c r="S41" s="1494"/>
      <c r="T41" s="1494"/>
      <c r="U41" s="1501"/>
      <c r="V41" s="1501"/>
      <c r="W41" s="1501"/>
    </row>
    <row r="42" spans="1:23" ht="14.25">
      <c r="A42" s="1574"/>
      <c r="B42" s="1538"/>
      <c r="C42" s="1575"/>
      <c r="D42" s="1576"/>
      <c r="E42" s="1421"/>
      <c r="F42" s="1523"/>
      <c r="G42" s="1477"/>
      <c r="H42" s="1494"/>
      <c r="I42" s="1574"/>
      <c r="J42" s="1494"/>
      <c r="K42" s="1494"/>
      <c r="L42" s="1494"/>
      <c r="M42" s="1494"/>
      <c r="N42" s="1494"/>
      <c r="O42" s="1494"/>
      <c r="P42" s="1421"/>
      <c r="Q42" s="1494"/>
      <c r="R42" s="1501"/>
      <c r="S42" s="1494"/>
      <c r="T42" s="1494"/>
      <c r="U42" s="1501"/>
      <c r="V42" s="1501"/>
      <c r="W42" s="1501"/>
    </row>
    <row r="43" spans="1:23" ht="14.25">
      <c r="A43" s="1574"/>
      <c r="B43" s="1538"/>
      <c r="C43" s="1575"/>
      <c r="D43" s="1576"/>
      <c r="E43" s="1421"/>
      <c r="F43" s="1523"/>
      <c r="G43" s="1477"/>
      <c r="H43" s="1494"/>
      <c r="I43" s="1574"/>
      <c r="J43" s="1494"/>
      <c r="K43" s="1494"/>
      <c r="L43" s="1494"/>
      <c r="M43" s="1494"/>
      <c r="N43" s="1494"/>
      <c r="O43" s="1494"/>
      <c r="P43" s="1421"/>
      <c r="Q43" s="1494"/>
      <c r="R43" s="1501"/>
      <c r="S43" s="1494"/>
      <c r="T43" s="1494"/>
      <c r="U43" s="1501"/>
      <c r="V43" s="1501"/>
      <c r="W43" s="1501"/>
    </row>
    <row r="44" spans="1:23" ht="14.25">
      <c r="A44" s="1574"/>
      <c r="B44" s="1538"/>
      <c r="C44" s="1575"/>
      <c r="D44" s="1576"/>
      <c r="E44" s="1421"/>
      <c r="F44" s="1523"/>
      <c r="G44" s="1477"/>
      <c r="H44" s="1494"/>
      <c r="I44" s="1574"/>
      <c r="J44" s="1494"/>
      <c r="K44" s="1494"/>
      <c r="L44" s="1494"/>
      <c r="M44" s="1494"/>
      <c r="N44" s="1494"/>
      <c r="O44" s="1494"/>
      <c r="P44" s="1421"/>
      <c r="Q44" s="1494"/>
      <c r="R44" s="1501"/>
      <c r="S44" s="1494"/>
      <c r="T44" s="1494"/>
      <c r="U44" s="1501"/>
      <c r="V44" s="1501"/>
      <c r="W44" s="1501"/>
    </row>
    <row r="45" spans="1:23" ht="14.25">
      <c r="A45" s="1574"/>
      <c r="B45" s="1538"/>
      <c r="C45" s="1575"/>
      <c r="D45" s="1576"/>
      <c r="E45" s="1421"/>
      <c r="F45" s="1523"/>
      <c r="G45" s="1477"/>
      <c r="H45" s="1494"/>
      <c r="I45" s="1574"/>
      <c r="J45" s="1494"/>
      <c r="K45" s="1494"/>
      <c r="L45" s="1494"/>
      <c r="M45" s="1494"/>
      <c r="N45" s="1494"/>
      <c r="O45" s="1494"/>
      <c r="P45" s="1421"/>
      <c r="Q45" s="1494"/>
      <c r="R45" s="1501"/>
      <c r="S45" s="1494"/>
      <c r="T45" s="1494"/>
      <c r="U45" s="1501"/>
      <c r="V45" s="1501"/>
      <c r="W45" s="1501"/>
    </row>
    <row r="46" spans="1:23" ht="14.25">
      <c r="A46" s="1574"/>
      <c r="B46" s="1538"/>
      <c r="C46" s="1575"/>
      <c r="D46" s="1576"/>
      <c r="E46" s="1421"/>
      <c r="F46" s="1523"/>
      <c r="G46" s="1477"/>
      <c r="H46" s="1494"/>
      <c r="I46" s="1574"/>
      <c r="J46" s="1494"/>
      <c r="K46" s="1494"/>
      <c r="L46" s="1494"/>
      <c r="M46" s="1494"/>
      <c r="N46" s="1494"/>
      <c r="O46" s="1494"/>
      <c r="P46" s="1421"/>
      <c r="Q46" s="1494"/>
      <c r="R46" s="1501"/>
      <c r="S46" s="1494"/>
      <c r="T46" s="1494"/>
      <c r="U46" s="1501"/>
      <c r="V46" s="1501"/>
      <c r="W46" s="1501"/>
    </row>
    <row r="47" spans="1:23" ht="14.25">
      <c r="A47" s="1574"/>
      <c r="B47" s="1538"/>
      <c r="C47" s="1575"/>
      <c r="D47" s="1576"/>
      <c r="E47" s="1421"/>
      <c r="F47" s="1523"/>
      <c r="G47" s="1477"/>
      <c r="H47" s="1494"/>
      <c r="I47" s="1574"/>
      <c r="J47" s="1494"/>
      <c r="K47" s="1494"/>
      <c r="L47" s="1494"/>
      <c r="M47" s="1494"/>
      <c r="N47" s="1494"/>
      <c r="O47" s="1494"/>
      <c r="P47" s="1421"/>
      <c r="Q47" s="1494"/>
      <c r="R47" s="1501"/>
      <c r="S47" s="1494"/>
      <c r="T47" s="1494"/>
      <c r="U47" s="1501"/>
      <c r="V47" s="1501"/>
      <c r="W47" s="1501"/>
    </row>
    <row r="48" spans="1:23" ht="14.25">
      <c r="A48" s="1574"/>
      <c r="B48" s="1538"/>
      <c r="C48" s="1575"/>
      <c r="D48" s="1576"/>
      <c r="E48" s="1421"/>
      <c r="F48" s="1523"/>
      <c r="G48" s="1477"/>
      <c r="H48" s="1494"/>
      <c r="I48" s="1574"/>
      <c r="J48" s="1494"/>
      <c r="K48" s="1494"/>
      <c r="L48" s="1494"/>
      <c r="M48" s="1494"/>
      <c r="N48" s="1494"/>
      <c r="O48" s="1494"/>
      <c r="P48" s="1421"/>
      <c r="Q48" s="1494"/>
      <c r="R48" s="1501"/>
      <c r="S48" s="1494"/>
      <c r="T48" s="1494"/>
      <c r="U48" s="1501"/>
      <c r="V48" s="1501"/>
      <c r="W48" s="1501"/>
    </row>
    <row r="49" spans="1:23" ht="14.25">
      <c r="A49" s="1574"/>
      <c r="B49" s="1538"/>
      <c r="C49" s="1575"/>
      <c r="D49" s="1576"/>
      <c r="E49" s="1421"/>
      <c r="F49" s="1523"/>
      <c r="G49" s="1477"/>
      <c r="H49" s="1494"/>
      <c r="I49" s="1574"/>
      <c r="J49" s="1494"/>
      <c r="K49" s="1494"/>
      <c r="L49" s="1494"/>
      <c r="M49" s="1494"/>
      <c r="N49" s="1494"/>
      <c r="O49" s="1494"/>
      <c r="P49" s="1421"/>
      <c r="Q49" s="1494"/>
      <c r="R49" s="1501"/>
      <c r="S49" s="1494"/>
      <c r="T49" s="1494"/>
      <c r="U49" s="1501"/>
      <c r="V49" s="1501"/>
      <c r="W49" s="1501"/>
    </row>
    <row r="50" spans="1:23" ht="14.25">
      <c r="A50" s="1574"/>
      <c r="B50" s="1538"/>
      <c r="C50" s="1575"/>
      <c r="D50" s="1576"/>
      <c r="E50" s="1421"/>
      <c r="F50" s="1523"/>
      <c r="G50" s="1477"/>
      <c r="H50" s="1494"/>
      <c r="I50" s="1574"/>
      <c r="J50" s="1494"/>
      <c r="K50" s="1494"/>
      <c r="L50" s="1494"/>
      <c r="M50" s="1494"/>
      <c r="N50" s="1494"/>
      <c r="O50" s="1494"/>
      <c r="P50" s="1421"/>
      <c r="Q50" s="1494"/>
      <c r="R50" s="1501"/>
      <c r="S50" s="1494"/>
      <c r="T50" s="1494"/>
      <c r="U50" s="1501"/>
      <c r="V50" s="1501"/>
      <c r="W50" s="1501"/>
    </row>
  </sheetData>
  <autoFilter ref="A3:W3"/>
  <mergeCells count="1">
    <mergeCell ref="A1:W1"/>
  </mergeCells>
  <phoneticPr fontId="23" type="noConversion"/>
  <dataValidations count="5">
    <dataValidation type="list" allowBlank="1" showInputMessage="1" showErrorMessage="1" sqref="R4:R50">
      <formula1>Сокращение_ПЧ</formula1>
    </dataValidation>
    <dataValidation type="list" allowBlank="1" showInputMessage="1" showErrorMessage="1" sqref="F4:F50">
      <formula1>да_нет</formula1>
    </dataValidation>
    <dataValidation type="list" allowBlank="1" showInputMessage="1" showErrorMessage="1" sqref="E4:E5 G8:G50">
      <formula1>районы</formula1>
    </dataValidation>
    <dataValidation type="list" allowBlank="1" showInputMessage="1" showErrorMessage="1" sqref="P4:P50">
      <formula1>Принятое_процессуальное_решение1</formula1>
    </dataValidation>
    <dataValidation type="list" allowBlank="1" showInputMessage="1" showErrorMessage="1" sqref="E6:E50">
      <formula1>районы_и_города_и_ДЧС</formula1>
    </dataValidation>
  </dataValidations>
  <pageMargins left="0.75" right="0.75" top="1" bottom="1" header="0.5" footer="0.5"/>
  <headerFooter alignWithMargins="0"/>
</worksheet>
</file>

<file path=xl/worksheets/sheet47.xml><?xml version="1.0" encoding="utf-8"?>
<worksheet xmlns="http://schemas.openxmlformats.org/spreadsheetml/2006/main" xmlns:r="http://schemas.openxmlformats.org/officeDocument/2006/relationships">
  <sheetPr codeName="Лист8">
    <tabColor rgb="FFFFC000"/>
  </sheetPr>
  <dimension ref="A1:Z1000"/>
  <sheetViews>
    <sheetView zoomScale="90" zoomScaleNormal="90" workbookViewId="0">
      <pane ySplit="4" topLeftCell="A5" activePane="bottomLeft" state="frozen"/>
      <selection activeCell="H15" sqref="H15"/>
      <selection pane="bottomLeft" activeCell="Q2" sqref="Q2:Q4"/>
    </sheetView>
  </sheetViews>
  <sheetFormatPr defaultRowHeight="12.75"/>
  <cols>
    <col min="1" max="1" width="5" customWidth="1"/>
    <col min="2" max="2" width="20.7109375" customWidth="1"/>
    <col min="3" max="3" width="10.7109375" customWidth="1"/>
    <col min="4" max="4" width="8" customWidth="1"/>
    <col min="5" max="5" width="19.85546875" customWidth="1"/>
    <col min="6" max="6" width="8.85546875" customWidth="1"/>
    <col min="7" max="7" width="48.42578125" customWidth="1"/>
    <col min="8" max="8" width="12.85546875" customWidth="1"/>
    <col min="9" max="9" width="9" customWidth="1"/>
    <col min="10" max="10" width="10.42578125" customWidth="1"/>
    <col min="11" max="12" width="8.42578125" customWidth="1"/>
    <col min="13" max="13" width="8.5703125" customWidth="1"/>
    <col min="14" max="15" width="12.28515625" customWidth="1"/>
    <col min="16" max="16" width="11.85546875" customWidth="1"/>
    <col min="17" max="17" width="8.28515625" customWidth="1"/>
    <col min="18" max="18" width="5.42578125" customWidth="1"/>
    <col min="19" max="19" width="6" customWidth="1"/>
    <col min="20" max="20" width="5.140625" customWidth="1"/>
    <col min="21" max="21" width="8.7109375" customWidth="1"/>
    <col min="22" max="22" width="6.5703125" customWidth="1"/>
  </cols>
  <sheetData>
    <row r="1" spans="1:26" ht="21" customHeight="1" thickBot="1">
      <c r="A1" s="2978" t="s">
        <v>1216</v>
      </c>
      <c r="B1" s="2978"/>
      <c r="C1" s="2978"/>
      <c r="D1" s="2978"/>
      <c r="E1" s="2978"/>
      <c r="F1" s="2978"/>
      <c r="G1" s="2978"/>
      <c r="H1" s="2978"/>
      <c r="I1" s="2978"/>
      <c r="J1" s="2978"/>
      <c r="K1" s="2978"/>
      <c r="L1" s="2978"/>
      <c r="M1" s="2978"/>
      <c r="N1" s="2978"/>
      <c r="O1" s="2978"/>
      <c r="P1" s="2978"/>
      <c r="Q1" s="2978"/>
      <c r="R1" s="2978"/>
      <c r="S1" s="2978"/>
      <c r="T1" s="2978"/>
      <c r="U1" s="2978"/>
      <c r="V1" s="2978"/>
      <c r="W1" s="2978"/>
      <c r="X1" s="2978"/>
      <c r="Y1" s="2978"/>
      <c r="Z1" s="2978"/>
    </row>
    <row r="2" spans="1:26" ht="64.5" customHeight="1" thickTop="1" thickBot="1">
      <c r="A2" s="2957" t="s">
        <v>121</v>
      </c>
      <c r="B2" s="2969" t="s">
        <v>1118</v>
      </c>
      <c r="C2" s="2970" t="s">
        <v>1164</v>
      </c>
      <c r="D2" s="2972" t="s">
        <v>1213</v>
      </c>
      <c r="E2" s="2957" t="s">
        <v>66</v>
      </c>
      <c r="F2" s="2957" t="s">
        <v>1090</v>
      </c>
      <c r="G2" s="2957" t="s">
        <v>1217</v>
      </c>
      <c r="H2" s="2845" t="s">
        <v>1218</v>
      </c>
      <c r="I2" s="2972" t="s">
        <v>1170</v>
      </c>
      <c r="J2" s="2972"/>
      <c r="K2" s="2972"/>
      <c r="L2" s="2972"/>
      <c r="M2" s="1641" t="s">
        <v>1129</v>
      </c>
      <c r="N2" s="2983" t="s">
        <v>1219</v>
      </c>
      <c r="O2" s="2983"/>
      <c r="P2" s="1642" t="s">
        <v>1174</v>
      </c>
      <c r="Q2" s="2984" t="s">
        <v>1159</v>
      </c>
      <c r="R2" s="2845" t="s">
        <v>841</v>
      </c>
      <c r="S2" s="2845" t="s">
        <v>842</v>
      </c>
      <c r="T2" s="2845" t="s">
        <v>843</v>
      </c>
      <c r="U2" s="2845" t="s">
        <v>844</v>
      </c>
      <c r="V2" s="2979" t="s">
        <v>1197</v>
      </c>
      <c r="W2" s="2892" t="s">
        <v>941</v>
      </c>
      <c r="X2" s="2918" t="s">
        <v>1132</v>
      </c>
      <c r="Y2" s="2923" t="s">
        <v>1133</v>
      </c>
      <c r="Z2" s="2923" t="s">
        <v>41</v>
      </c>
    </row>
    <row r="3" spans="1:26" ht="15.75" customHeight="1" thickTop="1" thickBot="1">
      <c r="A3" s="2968"/>
      <c r="B3" s="2969"/>
      <c r="C3" s="2971"/>
      <c r="D3" s="2973"/>
      <c r="E3" s="2974"/>
      <c r="F3" s="2975"/>
      <c r="G3" s="2976"/>
      <c r="H3" s="2977"/>
      <c r="I3" s="2980" t="s">
        <v>75</v>
      </c>
      <c r="J3" s="2981"/>
      <c r="K3" s="2982" t="s">
        <v>1220</v>
      </c>
      <c r="L3" s="2982"/>
      <c r="M3" s="2982" t="s">
        <v>1175</v>
      </c>
      <c r="N3" s="2982" t="s">
        <v>1221</v>
      </c>
      <c r="O3" s="2982" t="s">
        <v>41</v>
      </c>
      <c r="P3" s="1397" t="s">
        <v>138</v>
      </c>
      <c r="Q3" s="2984"/>
      <c r="R3" s="2845"/>
      <c r="S3" s="2845"/>
      <c r="T3" s="2845"/>
      <c r="U3" s="2845"/>
      <c r="V3" s="2979"/>
      <c r="W3" s="2892"/>
      <c r="X3" s="2918"/>
      <c r="Y3" s="2923"/>
      <c r="Z3" s="2923"/>
    </row>
    <row r="4" spans="1:26" ht="32.25" customHeight="1" thickTop="1" thickBot="1">
      <c r="A4" s="2968"/>
      <c r="B4" s="2969"/>
      <c r="C4" s="2971"/>
      <c r="D4" s="2973"/>
      <c r="E4" s="2974"/>
      <c r="F4" s="2975"/>
      <c r="G4" s="2976"/>
      <c r="H4" s="2977"/>
      <c r="I4" s="1640" t="s">
        <v>1173</v>
      </c>
      <c r="J4" s="1640" t="s">
        <v>41</v>
      </c>
      <c r="K4" s="1643" t="s">
        <v>1133</v>
      </c>
      <c r="L4" s="1643" t="s">
        <v>41</v>
      </c>
      <c r="M4" s="2982"/>
      <c r="N4" s="2982"/>
      <c r="O4" s="2982"/>
      <c r="P4" s="1643" t="s">
        <v>145</v>
      </c>
      <c r="Q4" s="2984"/>
      <c r="R4" s="2845"/>
      <c r="S4" s="2845"/>
      <c r="T4" s="2845"/>
      <c r="U4" s="2845"/>
      <c r="V4" s="2979"/>
      <c r="W4" s="2892"/>
      <c r="X4" s="2918"/>
      <c r="Y4" s="2923"/>
      <c r="Z4" s="2923"/>
    </row>
    <row r="5" spans="1:26" ht="34.5" customHeight="1" thickTop="1">
      <c r="A5" s="1634"/>
      <c r="B5" s="1486"/>
      <c r="C5" s="1635"/>
      <c r="D5" s="1636"/>
      <c r="E5" s="1431"/>
      <c r="F5" s="1407"/>
      <c r="G5" s="1407"/>
      <c r="H5" s="1637"/>
      <c r="I5" s="1638"/>
      <c r="J5" s="1638"/>
      <c r="K5" s="1601"/>
      <c r="L5" s="1601"/>
      <c r="M5" s="1502"/>
      <c r="N5" s="1639"/>
      <c r="O5" s="1639"/>
      <c r="P5" s="1585"/>
      <c r="Q5" s="1585"/>
      <c r="R5" s="1585"/>
      <c r="S5" s="1585"/>
      <c r="T5" s="1585"/>
      <c r="U5" s="1585"/>
      <c r="V5" s="1485"/>
      <c r="W5" s="1502"/>
      <c r="X5" s="1502"/>
      <c r="Y5" s="1502"/>
      <c r="Z5" s="1502"/>
    </row>
    <row r="6" spans="1:26" ht="28.5" customHeight="1">
      <c r="A6" s="1432"/>
      <c r="B6" s="1581"/>
      <c r="C6" s="1582"/>
      <c r="D6" s="1583"/>
      <c r="E6" s="1421"/>
      <c r="F6" s="1523"/>
      <c r="G6" s="1523"/>
      <c r="H6" s="1584"/>
      <c r="I6" s="1555"/>
      <c r="J6" s="1555"/>
      <c r="K6" s="1441"/>
      <c r="L6" s="1441"/>
      <c r="M6" s="1501"/>
      <c r="N6" s="1519"/>
      <c r="O6" s="1519"/>
      <c r="P6" s="1498"/>
      <c r="Q6" s="1498"/>
      <c r="R6" s="1498"/>
      <c r="S6" s="1498"/>
      <c r="T6" s="1498"/>
      <c r="U6" s="1498"/>
      <c r="V6" s="1477"/>
      <c r="W6" s="1501"/>
      <c r="X6" s="1501"/>
      <c r="Y6" s="1501"/>
      <c r="Z6" s="1501"/>
    </row>
    <row r="7" spans="1:26" ht="15">
      <c r="A7" s="1432"/>
      <c r="B7" s="1581"/>
      <c r="C7" s="1582"/>
      <c r="D7" s="1583"/>
      <c r="E7" s="1421"/>
      <c r="F7" s="1523"/>
      <c r="G7" s="1523"/>
      <c r="H7" s="1584"/>
      <c r="I7" s="1555"/>
      <c r="J7" s="1555"/>
      <c r="K7" s="1441"/>
      <c r="L7" s="1441"/>
      <c r="M7" s="1501"/>
      <c r="N7" s="1519"/>
      <c r="O7" s="1519"/>
      <c r="P7" s="1498"/>
      <c r="Q7" s="1498"/>
      <c r="R7" s="1498"/>
      <c r="S7" s="1498"/>
      <c r="T7" s="1498"/>
      <c r="U7" s="1498"/>
      <c r="V7" s="1477"/>
      <c r="W7" s="1501"/>
      <c r="X7" s="1501"/>
      <c r="Y7" s="1501"/>
      <c r="Z7" s="1501"/>
    </row>
    <row r="8" spans="1:26" ht="15">
      <c r="A8" s="1432"/>
      <c r="B8" s="1581"/>
      <c r="C8" s="1582"/>
      <c r="D8" s="1583"/>
      <c r="E8" s="1421"/>
      <c r="F8" s="1523"/>
      <c r="G8" s="1523"/>
      <c r="H8" s="1584"/>
      <c r="I8" s="1555"/>
      <c r="J8" s="1555"/>
      <c r="K8" s="1441"/>
      <c r="L8" s="1441"/>
      <c r="M8" s="1501"/>
      <c r="N8" s="1519"/>
      <c r="O8" s="1519"/>
      <c r="P8" s="1498"/>
      <c r="Q8" s="1498"/>
      <c r="R8" s="1498"/>
      <c r="S8" s="1498"/>
      <c r="T8" s="1498"/>
      <c r="U8" s="1498"/>
      <c r="V8" s="1477"/>
      <c r="W8" s="1501"/>
      <c r="X8" s="1501"/>
      <c r="Y8" s="1501"/>
      <c r="Z8" s="1501"/>
    </row>
    <row r="9" spans="1:26" ht="15">
      <c r="A9" s="1432"/>
      <c r="B9" s="1581"/>
      <c r="C9" s="1582"/>
      <c r="D9" s="1583"/>
      <c r="E9" s="1421"/>
      <c r="F9" s="1523"/>
      <c r="G9" s="1523"/>
      <c r="H9" s="1584"/>
      <c r="I9" s="1555"/>
      <c r="J9" s="1555"/>
      <c r="K9" s="1441"/>
      <c r="L9" s="1441"/>
      <c r="M9" s="1501"/>
      <c r="N9" s="1519"/>
      <c r="O9" s="1519"/>
      <c r="P9" s="1498"/>
      <c r="Q9" s="1498"/>
      <c r="R9" s="1498"/>
      <c r="S9" s="1498"/>
      <c r="T9" s="1498"/>
      <c r="U9" s="1498"/>
      <c r="V9" s="1477"/>
      <c r="W9" s="1501"/>
      <c r="X9" s="1501"/>
      <c r="Y9" s="1501"/>
      <c r="Z9" s="1501"/>
    </row>
    <row r="10" spans="1:26" ht="15">
      <c r="A10" s="1432"/>
      <c r="B10" s="1581"/>
      <c r="C10" s="1582"/>
      <c r="D10" s="1583"/>
      <c r="E10" s="1421"/>
      <c r="F10" s="1523"/>
      <c r="G10" s="1523"/>
      <c r="H10" s="1584"/>
      <c r="I10" s="1555"/>
      <c r="J10" s="1555"/>
      <c r="K10" s="1441"/>
      <c r="L10" s="1441"/>
      <c r="M10" s="1501"/>
      <c r="N10" s="1519"/>
      <c r="O10" s="1519"/>
      <c r="P10" s="1498"/>
      <c r="Q10" s="1498"/>
      <c r="R10" s="1498"/>
      <c r="S10" s="1498"/>
      <c r="T10" s="1498"/>
      <c r="U10" s="1498"/>
      <c r="V10" s="1477"/>
      <c r="W10" s="1501"/>
      <c r="X10" s="1501"/>
      <c r="Y10" s="1501"/>
      <c r="Z10" s="1501"/>
    </row>
    <row r="11" spans="1:26" ht="15">
      <c r="A11" s="1432"/>
      <c r="B11" s="1581"/>
      <c r="C11" s="1582"/>
      <c r="D11" s="1583"/>
      <c r="E11" s="1421"/>
      <c r="F11" s="1523"/>
      <c r="G11" s="1523"/>
      <c r="H11" s="1584"/>
      <c r="I11" s="1555"/>
      <c r="J11" s="1555"/>
      <c r="K11" s="1441"/>
      <c r="L11" s="1441"/>
      <c r="M11" s="1501"/>
      <c r="N11" s="1519"/>
      <c r="O11" s="1519"/>
      <c r="P11" s="1498"/>
      <c r="Q11" s="1498"/>
      <c r="R11" s="1498"/>
      <c r="S11" s="1498"/>
      <c r="T11" s="1498"/>
      <c r="U11" s="1498"/>
      <c r="V11" s="1477"/>
      <c r="W11" s="1501"/>
      <c r="X11" s="1501"/>
      <c r="Y11" s="1501"/>
      <c r="Z11" s="1501"/>
    </row>
    <row r="12" spans="1:26" ht="15">
      <c r="A12" s="1432"/>
      <c r="B12" s="1581"/>
      <c r="C12" s="1582"/>
      <c r="D12" s="1583"/>
      <c r="E12" s="1421"/>
      <c r="F12" s="1523"/>
      <c r="G12" s="1523"/>
      <c r="H12" s="1584"/>
      <c r="I12" s="1555"/>
      <c r="J12" s="1555"/>
      <c r="K12" s="1441"/>
      <c r="L12" s="1441"/>
      <c r="M12" s="1501"/>
      <c r="N12" s="1519"/>
      <c r="O12" s="1519"/>
      <c r="P12" s="1498"/>
      <c r="Q12" s="1498"/>
      <c r="R12" s="1498"/>
      <c r="S12" s="1498"/>
      <c r="T12" s="1498"/>
      <c r="U12" s="1498"/>
      <c r="V12" s="1477"/>
      <c r="W12" s="1501"/>
      <c r="X12" s="1501"/>
      <c r="Y12" s="1501"/>
      <c r="Z12" s="1501"/>
    </row>
    <row r="13" spans="1:26" ht="30" customHeight="1">
      <c r="A13" s="1432"/>
      <c r="B13" s="1581"/>
      <c r="C13" s="1582"/>
      <c r="D13" s="1583"/>
      <c r="E13" s="1421"/>
      <c r="F13" s="1523"/>
      <c r="G13" s="1523"/>
      <c r="H13" s="1584"/>
      <c r="I13" s="1555"/>
      <c r="J13" s="1555"/>
      <c r="K13" s="1441"/>
      <c r="L13" s="1441"/>
      <c r="M13" s="1501"/>
      <c r="N13" s="1519"/>
      <c r="O13" s="1519"/>
      <c r="P13" s="1498"/>
      <c r="Q13" s="1498"/>
      <c r="R13" s="1498"/>
      <c r="S13" s="1498"/>
      <c r="T13" s="1498"/>
      <c r="U13" s="1498"/>
      <c r="V13" s="1477"/>
      <c r="W13" s="1501"/>
      <c r="X13" s="1501"/>
      <c r="Y13" s="1501"/>
      <c r="Z13" s="1501"/>
    </row>
    <row r="14" spans="1:26" ht="15">
      <c r="A14" s="1432"/>
      <c r="B14" s="1581"/>
      <c r="C14" s="1582"/>
      <c r="D14" s="1583"/>
      <c r="E14" s="1421"/>
      <c r="F14" s="1523"/>
      <c r="G14" s="1523"/>
      <c r="H14" s="1584"/>
      <c r="I14" s="1555"/>
      <c r="J14" s="1555"/>
      <c r="K14" s="1441"/>
      <c r="L14" s="1441"/>
      <c r="M14" s="1501"/>
      <c r="N14" s="1519"/>
      <c r="O14" s="1519"/>
      <c r="P14" s="1498"/>
      <c r="Q14" s="1498"/>
      <c r="R14" s="1498"/>
      <c r="S14" s="1498"/>
      <c r="T14" s="1498"/>
      <c r="U14" s="1498"/>
      <c r="V14" s="1477"/>
      <c r="W14" s="1501"/>
      <c r="X14" s="1501"/>
      <c r="Y14" s="1501"/>
      <c r="Z14" s="1501"/>
    </row>
    <row r="15" spans="1:26" ht="15">
      <c r="A15" s="1432"/>
      <c r="B15" s="1581"/>
      <c r="C15" s="1582"/>
      <c r="D15" s="1583"/>
      <c r="E15" s="1421"/>
      <c r="F15" s="1523"/>
      <c r="G15" s="1523"/>
      <c r="H15" s="1584"/>
      <c r="I15" s="1555"/>
      <c r="J15" s="1555"/>
      <c r="K15" s="1441"/>
      <c r="L15" s="1441"/>
      <c r="M15" s="1501"/>
      <c r="N15" s="1519"/>
      <c r="O15" s="1519"/>
      <c r="P15" s="1498"/>
      <c r="Q15" s="1498"/>
      <c r="R15" s="1498"/>
      <c r="S15" s="1498"/>
      <c r="T15" s="1498"/>
      <c r="U15" s="1498"/>
      <c r="V15" s="1477"/>
      <c r="W15" s="1501"/>
      <c r="X15" s="1501"/>
      <c r="Y15" s="1501"/>
      <c r="Z15" s="1501"/>
    </row>
    <row r="16" spans="1:26" ht="15">
      <c r="A16" s="1432"/>
      <c r="B16" s="1581"/>
      <c r="C16" s="1582"/>
      <c r="D16" s="1583"/>
      <c r="E16" s="1421"/>
      <c r="F16" s="1523"/>
      <c r="G16" s="1523"/>
      <c r="H16" s="1584"/>
      <c r="I16" s="1555"/>
      <c r="J16" s="1555"/>
      <c r="K16" s="1441"/>
      <c r="L16" s="1441"/>
      <c r="M16" s="1501"/>
      <c r="N16" s="1519"/>
      <c r="O16" s="1519"/>
      <c r="P16" s="1498"/>
      <c r="Q16" s="1498"/>
      <c r="R16" s="1498"/>
      <c r="S16" s="1498"/>
      <c r="T16" s="1498"/>
      <c r="U16" s="1498"/>
      <c r="V16" s="1477"/>
      <c r="W16" s="1501"/>
      <c r="X16" s="1501"/>
      <c r="Y16" s="1501"/>
      <c r="Z16" s="1501"/>
    </row>
    <row r="17" spans="1:26" ht="15">
      <c r="A17" s="1432"/>
      <c r="B17" s="1581"/>
      <c r="C17" s="1582"/>
      <c r="D17" s="1583"/>
      <c r="E17" s="1421"/>
      <c r="F17" s="1523"/>
      <c r="G17" s="1523"/>
      <c r="H17" s="1584"/>
      <c r="I17" s="1555"/>
      <c r="J17" s="1555"/>
      <c r="K17" s="1441"/>
      <c r="L17" s="1441"/>
      <c r="M17" s="1501"/>
      <c r="N17" s="1519"/>
      <c r="O17" s="1519"/>
      <c r="P17" s="1498"/>
      <c r="Q17" s="1498"/>
      <c r="R17" s="1498"/>
      <c r="S17" s="1498"/>
      <c r="T17" s="1498"/>
      <c r="U17" s="1498"/>
      <c r="V17" s="1477"/>
      <c r="W17" s="1501"/>
      <c r="X17" s="1501"/>
      <c r="Y17" s="1501"/>
      <c r="Z17" s="1501"/>
    </row>
    <row r="18" spans="1:26" ht="15">
      <c r="A18" s="1432"/>
      <c r="B18" s="1581"/>
      <c r="C18" s="1582"/>
      <c r="D18" s="1583"/>
      <c r="E18" s="1421"/>
      <c r="F18" s="1523"/>
      <c r="G18" s="1523"/>
      <c r="H18" s="1584"/>
      <c r="I18" s="1555"/>
      <c r="J18" s="1555"/>
      <c r="K18" s="1441"/>
      <c r="L18" s="1441"/>
      <c r="M18" s="1501"/>
      <c r="N18" s="1519"/>
      <c r="O18" s="1519"/>
      <c r="P18" s="1498"/>
      <c r="Q18" s="1498"/>
      <c r="R18" s="1498"/>
      <c r="S18" s="1498"/>
      <c r="T18" s="1498"/>
      <c r="U18" s="1498"/>
      <c r="V18" s="1477"/>
      <c r="W18" s="1501"/>
      <c r="X18" s="1501"/>
      <c r="Y18" s="1501"/>
      <c r="Z18" s="1501"/>
    </row>
    <row r="19" spans="1:26" ht="15">
      <c r="A19" s="1432"/>
      <c r="B19" s="1581"/>
      <c r="C19" s="1582"/>
      <c r="D19" s="1583"/>
      <c r="E19" s="1421"/>
      <c r="F19" s="1523"/>
      <c r="G19" s="1523"/>
      <c r="H19" s="1584"/>
      <c r="I19" s="1555"/>
      <c r="J19" s="1555"/>
      <c r="K19" s="1441"/>
      <c r="L19" s="1441"/>
      <c r="M19" s="1501"/>
      <c r="N19" s="1519"/>
      <c r="O19" s="1519"/>
      <c r="P19" s="1498"/>
      <c r="Q19" s="1498"/>
      <c r="R19" s="1498"/>
      <c r="S19" s="1498"/>
      <c r="T19" s="1498"/>
      <c r="U19" s="1498"/>
      <c r="V19" s="1477"/>
      <c r="W19" s="1501"/>
      <c r="X19" s="1501"/>
      <c r="Y19" s="1501"/>
      <c r="Z19" s="1501"/>
    </row>
    <row r="20" spans="1:26" ht="14.25" customHeight="1">
      <c r="A20" s="1432"/>
      <c r="B20" s="1581"/>
      <c r="C20" s="1582"/>
      <c r="D20" s="1583"/>
      <c r="E20" s="1421"/>
      <c r="F20" s="1523"/>
      <c r="G20" s="1523"/>
      <c r="H20" s="1584"/>
      <c r="I20" s="1555"/>
      <c r="J20" s="1555"/>
      <c r="K20" s="1441"/>
      <c r="L20" s="1441"/>
      <c r="M20" s="1501"/>
      <c r="N20" s="1519"/>
      <c r="O20" s="1519"/>
      <c r="P20" s="1498"/>
      <c r="Q20" s="1498"/>
      <c r="R20" s="1498"/>
      <c r="S20" s="1498"/>
      <c r="T20" s="1498"/>
      <c r="U20" s="1498"/>
      <c r="V20" s="1477"/>
      <c r="W20" s="1501"/>
      <c r="X20" s="1501"/>
      <c r="Y20" s="1501"/>
      <c r="Z20" s="1501"/>
    </row>
    <row r="21" spans="1:26" ht="15">
      <c r="A21" s="1432"/>
      <c r="B21" s="1581"/>
      <c r="C21" s="1582"/>
      <c r="D21" s="1583"/>
      <c r="E21" s="1421"/>
      <c r="F21" s="1523"/>
      <c r="G21" s="1523"/>
      <c r="H21" s="1584"/>
      <c r="I21" s="1555"/>
      <c r="J21" s="1555"/>
      <c r="K21" s="1441"/>
      <c r="L21" s="1441"/>
      <c r="M21" s="1501"/>
      <c r="N21" s="1519"/>
      <c r="O21" s="1519"/>
      <c r="P21" s="1498"/>
      <c r="Q21" s="1498"/>
      <c r="R21" s="1498"/>
      <c r="S21" s="1498"/>
      <c r="T21" s="1498"/>
      <c r="U21" s="1498"/>
      <c r="V21" s="1477"/>
      <c r="W21" s="1501"/>
      <c r="X21" s="1501"/>
      <c r="Y21" s="1501"/>
      <c r="Z21" s="1501"/>
    </row>
    <row r="22" spans="1:26" ht="15">
      <c r="A22" s="1432"/>
      <c r="B22" s="1581"/>
      <c r="C22" s="1582"/>
      <c r="D22" s="1583"/>
      <c r="E22" s="1421"/>
      <c r="F22" s="1523"/>
      <c r="G22" s="1523"/>
      <c r="H22" s="1584"/>
      <c r="I22" s="1555"/>
      <c r="J22" s="1555"/>
      <c r="K22" s="1441"/>
      <c r="L22" s="1441"/>
      <c r="M22" s="1501"/>
      <c r="N22" s="1519"/>
      <c r="O22" s="1519"/>
      <c r="P22" s="1498"/>
      <c r="Q22" s="1498"/>
      <c r="R22" s="1498"/>
      <c r="S22" s="1498"/>
      <c r="T22" s="1498"/>
      <c r="U22" s="1498"/>
      <c r="V22" s="1477"/>
      <c r="W22" s="1501"/>
      <c r="X22" s="1501"/>
      <c r="Y22" s="1501"/>
      <c r="Z22" s="1501"/>
    </row>
    <row r="23" spans="1:26" ht="15">
      <c r="A23" s="1432"/>
      <c r="B23" s="1581"/>
      <c r="C23" s="1582"/>
      <c r="D23" s="1583"/>
      <c r="E23" s="1421"/>
      <c r="F23" s="1523"/>
      <c r="G23" s="1523"/>
      <c r="H23" s="1584"/>
      <c r="I23" s="1555"/>
      <c r="J23" s="1555"/>
      <c r="K23" s="1441"/>
      <c r="L23" s="1441"/>
      <c r="M23" s="1501"/>
      <c r="N23" s="1519"/>
      <c r="O23" s="1519"/>
      <c r="P23" s="1498"/>
      <c r="Q23" s="1498"/>
      <c r="R23" s="1498"/>
      <c r="S23" s="1498"/>
      <c r="T23" s="1498"/>
      <c r="U23" s="1498"/>
      <c r="V23" s="1477"/>
      <c r="W23" s="1501"/>
      <c r="X23" s="1501"/>
      <c r="Y23" s="1501"/>
      <c r="Z23" s="1501"/>
    </row>
    <row r="24" spans="1:26" ht="15">
      <c r="A24" s="1432"/>
      <c r="B24" s="1581"/>
      <c r="C24" s="1582"/>
      <c r="D24" s="1583"/>
      <c r="E24" s="1421"/>
      <c r="F24" s="1523"/>
      <c r="G24" s="1523"/>
      <c r="H24" s="1584"/>
      <c r="I24" s="1555"/>
      <c r="J24" s="1555"/>
      <c r="K24" s="1441"/>
      <c r="L24" s="1441"/>
      <c r="M24" s="1501"/>
      <c r="N24" s="1519"/>
      <c r="O24" s="1519"/>
      <c r="P24" s="1498"/>
      <c r="Q24" s="1498"/>
      <c r="R24" s="1498"/>
      <c r="S24" s="1498"/>
      <c r="T24" s="1498"/>
      <c r="U24" s="1498"/>
      <c r="V24" s="1477"/>
      <c r="W24" s="1501"/>
      <c r="X24" s="1501"/>
      <c r="Y24" s="1501"/>
      <c r="Z24" s="1501"/>
    </row>
    <row r="25" spans="1:26" ht="15">
      <c r="A25" s="1432"/>
      <c r="B25" s="1581"/>
      <c r="C25" s="1582"/>
      <c r="D25" s="1583"/>
      <c r="E25" s="1421"/>
      <c r="F25" s="1523"/>
      <c r="G25" s="1523"/>
      <c r="H25" s="1584"/>
      <c r="I25" s="1555"/>
      <c r="J25" s="1555"/>
      <c r="K25" s="1441"/>
      <c r="L25" s="1441"/>
      <c r="M25" s="1501"/>
      <c r="N25" s="1519"/>
      <c r="O25" s="1519"/>
      <c r="P25" s="1498"/>
      <c r="Q25" s="1498"/>
      <c r="R25" s="1498"/>
      <c r="S25" s="1498"/>
      <c r="T25" s="1498"/>
      <c r="U25" s="1498"/>
      <c r="V25" s="1477"/>
      <c r="W25" s="1501"/>
      <c r="X25" s="1501"/>
      <c r="Y25" s="1501"/>
      <c r="Z25" s="1501"/>
    </row>
    <row r="26" spans="1:26" ht="15">
      <c r="A26" s="1432"/>
      <c r="B26" s="1581"/>
      <c r="C26" s="1582"/>
      <c r="D26" s="1583"/>
      <c r="E26" s="1421"/>
      <c r="F26" s="1523"/>
      <c r="G26" s="1523"/>
      <c r="H26" s="1584"/>
      <c r="I26" s="1555"/>
      <c r="J26" s="1555"/>
      <c r="K26" s="1441"/>
      <c r="L26" s="1441"/>
      <c r="M26" s="1501"/>
      <c r="N26" s="1519"/>
      <c r="O26" s="1519"/>
      <c r="P26" s="1498"/>
      <c r="Q26" s="1498"/>
      <c r="R26" s="1498"/>
      <c r="S26" s="1498"/>
      <c r="T26" s="1498"/>
      <c r="U26" s="1498"/>
      <c r="V26" s="1477"/>
      <c r="W26" s="1501"/>
      <c r="X26" s="1501"/>
      <c r="Y26" s="1501"/>
      <c r="Z26" s="1501"/>
    </row>
    <row r="27" spans="1:26" ht="15">
      <c r="A27" s="1432"/>
      <c r="B27" s="1581"/>
      <c r="C27" s="1582"/>
      <c r="D27" s="1583"/>
      <c r="E27" s="1421"/>
      <c r="F27" s="1523"/>
      <c r="G27" s="1523"/>
      <c r="H27" s="1584"/>
      <c r="I27" s="1555"/>
      <c r="J27" s="1555"/>
      <c r="K27" s="1441"/>
      <c r="L27" s="1441"/>
      <c r="M27" s="1501"/>
      <c r="N27" s="1519"/>
      <c r="O27" s="1519"/>
      <c r="P27" s="1498"/>
      <c r="Q27" s="1498"/>
      <c r="R27" s="1498"/>
      <c r="S27" s="1498"/>
      <c r="T27" s="1498"/>
      <c r="U27" s="1498"/>
      <c r="V27" s="1477"/>
      <c r="W27" s="1501"/>
      <c r="X27" s="1501"/>
      <c r="Y27" s="1501"/>
      <c r="Z27" s="1501"/>
    </row>
    <row r="28" spans="1:26" ht="15">
      <c r="A28" s="1432"/>
      <c r="B28" s="1581"/>
      <c r="C28" s="1582"/>
      <c r="D28" s="1583"/>
      <c r="E28" s="1421"/>
      <c r="F28" s="1523"/>
      <c r="G28" s="1523"/>
      <c r="H28" s="1584"/>
      <c r="I28" s="1555"/>
      <c r="J28" s="1555"/>
      <c r="K28" s="1441"/>
      <c r="L28" s="1441"/>
      <c r="M28" s="1501"/>
      <c r="N28" s="1519"/>
      <c r="O28" s="1519"/>
      <c r="P28" s="1498"/>
      <c r="Q28" s="1498"/>
      <c r="R28" s="1498"/>
      <c r="S28" s="1498"/>
      <c r="T28" s="1498"/>
      <c r="U28" s="1498"/>
      <c r="V28" s="1477"/>
      <c r="W28" s="1501"/>
      <c r="X28" s="1501"/>
      <c r="Y28" s="1501"/>
      <c r="Z28" s="1501"/>
    </row>
    <row r="29" spans="1:26" ht="15">
      <c r="A29" s="1432"/>
      <c r="B29" s="1581"/>
      <c r="C29" s="1582"/>
      <c r="D29" s="1583"/>
      <c r="E29" s="1421"/>
      <c r="F29" s="1523"/>
      <c r="G29" s="1523"/>
      <c r="H29" s="1584"/>
      <c r="I29" s="1555"/>
      <c r="J29" s="1555"/>
      <c r="K29" s="1441"/>
      <c r="L29" s="1441"/>
      <c r="M29" s="1501"/>
      <c r="N29" s="1519"/>
      <c r="O29" s="1519"/>
      <c r="P29" s="1498"/>
      <c r="Q29" s="1498"/>
      <c r="R29" s="1498"/>
      <c r="S29" s="1498"/>
      <c r="T29" s="1498"/>
      <c r="U29" s="1498"/>
      <c r="V29" s="1477"/>
      <c r="W29" s="1501"/>
      <c r="X29" s="1501"/>
      <c r="Y29" s="1501"/>
      <c r="Z29" s="1501"/>
    </row>
    <row r="30" spans="1:26" ht="15">
      <c r="A30" s="1432"/>
      <c r="B30" s="1581"/>
      <c r="C30" s="1582"/>
      <c r="D30" s="1583"/>
      <c r="E30" s="1421"/>
      <c r="F30" s="1523"/>
      <c r="G30" s="1523"/>
      <c r="H30" s="1584"/>
      <c r="I30" s="1555"/>
      <c r="J30" s="1555"/>
      <c r="K30" s="1441"/>
      <c r="L30" s="1441"/>
      <c r="M30" s="1501"/>
      <c r="N30" s="1519"/>
      <c r="O30" s="1519"/>
      <c r="P30" s="1498"/>
      <c r="Q30" s="1498"/>
      <c r="R30" s="1498"/>
      <c r="S30" s="1498"/>
      <c r="T30" s="1498"/>
      <c r="U30" s="1498"/>
      <c r="V30" s="1477"/>
      <c r="W30" s="1501"/>
      <c r="X30" s="1501"/>
      <c r="Y30" s="1501"/>
      <c r="Z30" s="1501"/>
    </row>
    <row r="31" spans="1:26" ht="15">
      <c r="A31" s="1432"/>
      <c r="B31" s="1581"/>
      <c r="C31" s="1582"/>
      <c r="D31" s="1583"/>
      <c r="E31" s="1421"/>
      <c r="F31" s="1523"/>
      <c r="G31" s="1523"/>
      <c r="H31" s="1584"/>
      <c r="I31" s="1555"/>
      <c r="J31" s="1555"/>
      <c r="K31" s="1441"/>
      <c r="L31" s="1441"/>
      <c r="M31" s="1501"/>
      <c r="N31" s="1519"/>
      <c r="O31" s="1519"/>
      <c r="P31" s="1498"/>
      <c r="Q31" s="1498"/>
      <c r="R31" s="1498"/>
      <c r="S31" s="1498"/>
      <c r="T31" s="1498"/>
      <c r="U31" s="1498"/>
      <c r="V31" s="1477"/>
      <c r="W31" s="1501"/>
      <c r="X31" s="1501"/>
      <c r="Y31" s="1501"/>
      <c r="Z31" s="1501"/>
    </row>
    <row r="32" spans="1:26" ht="15">
      <c r="A32" s="1432"/>
      <c r="B32" s="1581"/>
      <c r="C32" s="1582"/>
      <c r="D32" s="1583"/>
      <c r="E32" s="1421"/>
      <c r="F32" s="1523"/>
      <c r="G32" s="1523"/>
      <c r="H32" s="1584"/>
      <c r="I32" s="1555"/>
      <c r="J32" s="1555"/>
      <c r="K32" s="1441"/>
      <c r="L32" s="1441"/>
      <c r="M32" s="1501"/>
      <c r="N32" s="1519"/>
      <c r="O32" s="1519"/>
      <c r="P32" s="1498"/>
      <c r="Q32" s="1498"/>
      <c r="R32" s="1498"/>
      <c r="S32" s="1498"/>
      <c r="T32" s="1498"/>
      <c r="U32" s="1498"/>
      <c r="V32" s="1477"/>
      <c r="W32" s="1501"/>
      <c r="X32" s="1501"/>
      <c r="Y32" s="1501"/>
      <c r="Z32" s="1501"/>
    </row>
    <row r="33" spans="1:26" ht="15" customHeight="1">
      <c r="A33" s="1432"/>
      <c r="B33" s="1581"/>
      <c r="C33" s="1582"/>
      <c r="D33" s="1583"/>
      <c r="E33" s="1421"/>
      <c r="F33" s="1523"/>
      <c r="G33" s="1523"/>
      <c r="H33" s="1584"/>
      <c r="I33" s="1555"/>
      <c r="J33" s="1555"/>
      <c r="K33" s="1441"/>
      <c r="L33" s="1441"/>
      <c r="M33" s="1501"/>
      <c r="N33" s="1519"/>
      <c r="O33" s="1519"/>
      <c r="P33" s="1498"/>
      <c r="Q33" s="1498"/>
      <c r="R33" s="1498"/>
      <c r="S33" s="1498"/>
      <c r="T33" s="1498"/>
      <c r="U33" s="1498"/>
      <c r="V33" s="1477"/>
      <c r="W33" s="1501"/>
      <c r="X33" s="1501"/>
      <c r="Y33" s="1501"/>
      <c r="Z33" s="1501"/>
    </row>
    <row r="34" spans="1:26" ht="15">
      <c r="A34" s="1432"/>
      <c r="B34" s="1581"/>
      <c r="C34" s="1582"/>
      <c r="D34" s="1583"/>
      <c r="E34" s="1421"/>
      <c r="F34" s="1523"/>
      <c r="G34" s="1523"/>
      <c r="H34" s="1584"/>
      <c r="I34" s="1555"/>
      <c r="J34" s="1555"/>
      <c r="K34" s="1441"/>
      <c r="L34" s="1441"/>
      <c r="M34" s="1501"/>
      <c r="N34" s="1519"/>
      <c r="O34" s="1519"/>
      <c r="P34" s="1498"/>
      <c r="Q34" s="1498"/>
      <c r="R34" s="1498"/>
      <c r="S34" s="1498"/>
      <c r="T34" s="1498"/>
      <c r="U34" s="1498"/>
      <c r="V34" s="1477"/>
      <c r="W34" s="1501"/>
      <c r="X34" s="1501"/>
      <c r="Y34" s="1501"/>
      <c r="Z34" s="1501"/>
    </row>
    <row r="35" spans="1:26" ht="15">
      <c r="A35" s="1432"/>
      <c r="B35" s="1581"/>
      <c r="C35" s="1582"/>
      <c r="D35" s="1583"/>
      <c r="E35" s="1421"/>
      <c r="F35" s="1523"/>
      <c r="G35" s="1523"/>
      <c r="H35" s="1584"/>
      <c r="I35" s="1555"/>
      <c r="J35" s="1555"/>
      <c r="K35" s="1441"/>
      <c r="L35" s="1441"/>
      <c r="M35" s="1501"/>
      <c r="N35" s="1519"/>
      <c r="O35" s="1519"/>
      <c r="P35" s="1498"/>
      <c r="Q35" s="1498"/>
      <c r="R35" s="1498"/>
      <c r="S35" s="1498"/>
      <c r="T35" s="1498"/>
      <c r="U35" s="1498"/>
      <c r="V35" s="1477"/>
      <c r="W35" s="1501"/>
      <c r="X35" s="1501"/>
      <c r="Y35" s="1501"/>
      <c r="Z35" s="1501"/>
    </row>
    <row r="36" spans="1:26" ht="15">
      <c r="A36" s="1432"/>
      <c r="B36" s="1581"/>
      <c r="C36" s="1582"/>
      <c r="D36" s="1583"/>
      <c r="E36" s="1421"/>
      <c r="F36" s="1523"/>
      <c r="G36" s="1523"/>
      <c r="H36" s="1584"/>
      <c r="I36" s="1555"/>
      <c r="J36" s="1555"/>
      <c r="K36" s="1441"/>
      <c r="L36" s="1441"/>
      <c r="M36" s="1501"/>
      <c r="N36" s="1519"/>
      <c r="O36" s="1519"/>
      <c r="P36" s="1498"/>
      <c r="Q36" s="1498"/>
      <c r="R36" s="1498"/>
      <c r="S36" s="1498"/>
      <c r="T36" s="1498"/>
      <c r="U36" s="1498"/>
      <c r="V36" s="1477"/>
      <c r="W36" s="1501"/>
      <c r="X36" s="1501"/>
      <c r="Y36" s="1501"/>
      <c r="Z36" s="1501"/>
    </row>
    <row r="37" spans="1:26" ht="15">
      <c r="A37" s="1432"/>
      <c r="B37" s="1581"/>
      <c r="C37" s="1582"/>
      <c r="D37" s="1583"/>
      <c r="E37" s="1421"/>
      <c r="F37" s="1523"/>
      <c r="G37" s="1523"/>
      <c r="H37" s="1584"/>
      <c r="I37" s="1555"/>
      <c r="J37" s="1555"/>
      <c r="K37" s="1441"/>
      <c r="L37" s="1441"/>
      <c r="M37" s="1501"/>
      <c r="N37" s="1519"/>
      <c r="O37" s="1519"/>
      <c r="P37" s="1498"/>
      <c r="Q37" s="1498"/>
      <c r="R37" s="1498"/>
      <c r="S37" s="1498"/>
      <c r="T37" s="1498"/>
      <c r="U37" s="1498"/>
      <c r="V37" s="1477"/>
      <c r="W37" s="1501"/>
      <c r="X37" s="1501"/>
      <c r="Y37" s="1501"/>
      <c r="Z37" s="1501"/>
    </row>
    <row r="38" spans="1:26" ht="15">
      <c r="A38" s="1432"/>
      <c r="B38" s="1581"/>
      <c r="C38" s="1582"/>
      <c r="D38" s="1583"/>
      <c r="E38" s="1421"/>
      <c r="F38" s="1523"/>
      <c r="G38" s="1523"/>
      <c r="H38" s="1584"/>
      <c r="I38" s="1555"/>
      <c r="J38" s="1555"/>
      <c r="K38" s="1441"/>
      <c r="L38" s="1441"/>
      <c r="M38" s="1501"/>
      <c r="N38" s="1519"/>
      <c r="O38" s="1519"/>
      <c r="P38" s="1498"/>
      <c r="Q38" s="1498"/>
      <c r="R38" s="1498"/>
      <c r="S38" s="1498"/>
      <c r="T38" s="1498"/>
      <c r="U38" s="1498"/>
      <c r="V38" s="1477"/>
      <c r="W38" s="1501"/>
      <c r="X38" s="1501"/>
      <c r="Y38" s="1501"/>
      <c r="Z38" s="1501"/>
    </row>
    <row r="39" spans="1:26" ht="15">
      <c r="A39" s="1432"/>
      <c r="B39" s="1581"/>
      <c r="C39" s="1582"/>
      <c r="D39" s="1583"/>
      <c r="E39" s="1421"/>
      <c r="F39" s="1523"/>
      <c r="G39" s="1523"/>
      <c r="H39" s="1584"/>
      <c r="I39" s="1555"/>
      <c r="J39" s="1555"/>
      <c r="K39" s="1441"/>
      <c r="L39" s="1441"/>
      <c r="M39" s="1501"/>
      <c r="N39" s="1519"/>
      <c r="O39" s="1519"/>
      <c r="P39" s="1498"/>
      <c r="Q39" s="1498"/>
      <c r="R39" s="1498"/>
      <c r="S39" s="1498"/>
      <c r="T39" s="1498"/>
      <c r="U39" s="1498"/>
      <c r="V39" s="1477"/>
      <c r="W39" s="1501"/>
      <c r="X39" s="1501"/>
      <c r="Y39" s="1501"/>
      <c r="Z39" s="1501"/>
    </row>
    <row r="40" spans="1:26" ht="15">
      <c r="A40" s="1432"/>
      <c r="B40" s="1581"/>
      <c r="C40" s="1582"/>
      <c r="D40" s="1583"/>
      <c r="E40" s="1421"/>
      <c r="F40" s="1523"/>
      <c r="G40" s="1523"/>
      <c r="H40" s="1584"/>
      <c r="I40" s="1555"/>
      <c r="J40" s="1555"/>
      <c r="K40" s="1441"/>
      <c r="L40" s="1441"/>
      <c r="M40" s="1501"/>
      <c r="N40" s="1519"/>
      <c r="O40" s="1519"/>
      <c r="P40" s="1498"/>
      <c r="Q40" s="1498"/>
      <c r="R40" s="1498"/>
      <c r="S40" s="1498"/>
      <c r="T40" s="1498"/>
      <c r="U40" s="1498"/>
      <c r="V40" s="1477"/>
      <c r="W40" s="1501"/>
      <c r="X40" s="1501"/>
      <c r="Y40" s="1501"/>
      <c r="Z40" s="1501"/>
    </row>
    <row r="41" spans="1:26" ht="15">
      <c r="A41" s="1432"/>
      <c r="B41" s="1581"/>
      <c r="C41" s="1582"/>
      <c r="D41" s="1583"/>
      <c r="E41" s="1421"/>
      <c r="F41" s="1523"/>
      <c r="G41" s="1523"/>
      <c r="H41" s="1584"/>
      <c r="I41" s="1555"/>
      <c r="J41" s="1555"/>
      <c r="K41" s="1441"/>
      <c r="L41" s="1441"/>
      <c r="M41" s="1501"/>
      <c r="N41" s="1519"/>
      <c r="O41" s="1519"/>
      <c r="P41" s="1498"/>
      <c r="Q41" s="1498"/>
      <c r="R41" s="1498"/>
      <c r="S41" s="1498"/>
      <c r="T41" s="1498"/>
      <c r="U41" s="1498"/>
      <c r="V41" s="1477"/>
      <c r="W41" s="1501"/>
      <c r="X41" s="1501"/>
      <c r="Y41" s="1501"/>
      <c r="Z41" s="1501"/>
    </row>
    <row r="42" spans="1:26" ht="15">
      <c r="A42" s="1432"/>
      <c r="B42" s="1581"/>
      <c r="C42" s="1582"/>
      <c r="D42" s="1583"/>
      <c r="E42" s="1421"/>
      <c r="F42" s="1523"/>
      <c r="G42" s="1523"/>
      <c r="H42" s="1584"/>
      <c r="I42" s="1555"/>
      <c r="J42" s="1555"/>
      <c r="K42" s="1441"/>
      <c r="L42" s="1441"/>
      <c r="M42" s="1501"/>
      <c r="N42" s="1519"/>
      <c r="O42" s="1519"/>
      <c r="P42" s="1498"/>
      <c r="Q42" s="1498"/>
      <c r="R42" s="1498"/>
      <c r="S42" s="1498"/>
      <c r="T42" s="1498"/>
      <c r="U42" s="1498"/>
      <c r="V42" s="1477"/>
      <c r="W42" s="1501"/>
      <c r="X42" s="1501"/>
      <c r="Y42" s="1501"/>
      <c r="Z42" s="1501"/>
    </row>
    <row r="43" spans="1:26" ht="15" customHeight="1">
      <c r="A43" s="1432"/>
      <c r="B43" s="1581"/>
      <c r="C43" s="1582"/>
      <c r="D43" s="1583"/>
      <c r="E43" s="1421"/>
      <c r="F43" s="1523"/>
      <c r="G43" s="1523"/>
      <c r="H43" s="1584"/>
      <c r="I43" s="1555"/>
      <c r="J43" s="1555"/>
      <c r="K43" s="1441"/>
      <c r="L43" s="1441"/>
      <c r="M43" s="1501"/>
      <c r="N43" s="1519"/>
      <c r="O43" s="1519"/>
      <c r="P43" s="1498"/>
      <c r="Q43" s="1498"/>
      <c r="R43" s="1498"/>
      <c r="S43" s="1498"/>
      <c r="T43" s="1498"/>
      <c r="U43" s="1498"/>
      <c r="V43" s="1477"/>
      <c r="W43" s="1501"/>
      <c r="X43" s="1501"/>
      <c r="Y43" s="1501"/>
      <c r="Z43" s="1501"/>
    </row>
    <row r="44" spans="1:26" ht="15">
      <c r="A44" s="1432"/>
      <c r="B44" s="1581"/>
      <c r="C44" s="1582"/>
      <c r="D44" s="1583"/>
      <c r="E44" s="1421"/>
      <c r="F44" s="1523"/>
      <c r="G44" s="1523"/>
      <c r="H44" s="1584"/>
      <c r="I44" s="1555"/>
      <c r="J44" s="1555"/>
      <c r="K44" s="1441"/>
      <c r="L44" s="1441"/>
      <c r="M44" s="1501"/>
      <c r="N44" s="1519"/>
      <c r="O44" s="1519"/>
      <c r="P44" s="1498"/>
      <c r="Q44" s="1498"/>
      <c r="R44" s="1498"/>
      <c r="S44" s="1498"/>
      <c r="T44" s="1498"/>
      <c r="U44" s="1498"/>
      <c r="V44" s="1477"/>
      <c r="W44" s="1501"/>
      <c r="X44" s="1501"/>
      <c r="Y44" s="1501"/>
      <c r="Z44" s="1501"/>
    </row>
    <row r="45" spans="1:26" ht="15">
      <c r="A45" s="1432"/>
      <c r="B45" s="1581"/>
      <c r="C45" s="1582"/>
      <c r="D45" s="1583"/>
      <c r="E45" s="1421"/>
      <c r="F45" s="1523"/>
      <c r="G45" s="1523"/>
      <c r="H45" s="1584"/>
      <c r="I45" s="1555"/>
      <c r="J45" s="1555"/>
      <c r="K45" s="1441"/>
      <c r="L45" s="1441"/>
      <c r="M45" s="1501"/>
      <c r="N45" s="1519"/>
      <c r="O45" s="1519"/>
      <c r="P45" s="1498"/>
      <c r="Q45" s="1498"/>
      <c r="R45" s="1498"/>
      <c r="S45" s="1498"/>
      <c r="T45" s="1498"/>
      <c r="U45" s="1498"/>
      <c r="V45" s="1477"/>
      <c r="W45" s="1501"/>
      <c r="X45" s="1501"/>
      <c r="Y45" s="1501"/>
      <c r="Z45" s="1501"/>
    </row>
    <row r="46" spans="1:26" ht="15">
      <c r="A46" s="1432"/>
      <c r="B46" s="1581"/>
      <c r="C46" s="1582"/>
      <c r="D46" s="1583"/>
      <c r="E46" s="1421"/>
      <c r="F46" s="1523"/>
      <c r="G46" s="1523"/>
      <c r="H46" s="1584"/>
      <c r="I46" s="1555"/>
      <c r="J46" s="1555"/>
      <c r="K46" s="1441"/>
      <c r="L46" s="1441"/>
      <c r="M46" s="1501"/>
      <c r="N46" s="1519"/>
      <c r="O46" s="1519"/>
      <c r="P46" s="1498"/>
      <c r="Q46" s="1498"/>
      <c r="R46" s="1498"/>
      <c r="S46" s="1498"/>
      <c r="T46" s="1498"/>
      <c r="U46" s="1498"/>
      <c r="V46" s="1477"/>
      <c r="W46" s="1501"/>
      <c r="X46" s="1501"/>
      <c r="Y46" s="1501"/>
      <c r="Z46" s="1501"/>
    </row>
    <row r="47" spans="1:26" ht="15">
      <c r="A47" s="1432"/>
      <c r="B47" s="1581"/>
      <c r="C47" s="1582"/>
      <c r="D47" s="1583"/>
      <c r="E47" s="1421"/>
      <c r="F47" s="1523"/>
      <c r="G47" s="1523"/>
      <c r="H47" s="1584"/>
      <c r="I47" s="1555"/>
      <c r="J47" s="1555"/>
      <c r="K47" s="1441"/>
      <c r="L47" s="1441"/>
      <c r="M47" s="1501"/>
      <c r="N47" s="1519"/>
      <c r="O47" s="1519"/>
      <c r="P47" s="1498"/>
      <c r="Q47" s="1498"/>
      <c r="R47" s="1498"/>
      <c r="S47" s="1498"/>
      <c r="T47" s="1498"/>
      <c r="U47" s="1498"/>
      <c r="V47" s="1477"/>
      <c r="W47" s="1501"/>
      <c r="X47" s="1501"/>
      <c r="Y47" s="1501"/>
      <c r="Z47" s="1501"/>
    </row>
    <row r="48" spans="1:26" ht="15">
      <c r="A48" s="1432"/>
      <c r="B48" s="1581"/>
      <c r="C48" s="1582"/>
      <c r="D48" s="1583"/>
      <c r="E48" s="1421"/>
      <c r="F48" s="1523"/>
      <c r="G48" s="1523"/>
      <c r="H48" s="1584"/>
      <c r="I48" s="1555"/>
      <c r="J48" s="1555"/>
      <c r="K48" s="1441"/>
      <c r="L48" s="1441"/>
      <c r="M48" s="1501"/>
      <c r="N48" s="1519"/>
      <c r="O48" s="1519"/>
      <c r="P48" s="1498"/>
      <c r="Q48" s="1498"/>
      <c r="R48" s="1498"/>
      <c r="S48" s="1498"/>
      <c r="T48" s="1498"/>
      <c r="U48" s="1498"/>
      <c r="V48" s="1477"/>
      <c r="W48" s="1501"/>
      <c r="X48" s="1501"/>
      <c r="Y48" s="1501"/>
      <c r="Z48" s="1501"/>
    </row>
    <row r="49" spans="1:26" ht="15">
      <c r="A49" s="1432"/>
      <c r="B49" s="1581"/>
      <c r="C49" s="1582"/>
      <c r="D49" s="1583"/>
      <c r="E49" s="1421"/>
      <c r="F49" s="1523"/>
      <c r="G49" s="1523"/>
      <c r="H49" s="1584"/>
      <c r="I49" s="1555"/>
      <c r="J49" s="1555"/>
      <c r="K49" s="1441"/>
      <c r="L49" s="1441"/>
      <c r="M49" s="1501"/>
      <c r="N49" s="1519"/>
      <c r="O49" s="1519"/>
      <c r="P49" s="1498"/>
      <c r="Q49" s="1498"/>
      <c r="R49" s="1498"/>
      <c r="S49" s="1498"/>
      <c r="T49" s="1498"/>
      <c r="U49" s="1498"/>
      <c r="V49" s="1477"/>
      <c r="W49" s="1501"/>
      <c r="X49" s="1501"/>
      <c r="Y49" s="1501"/>
      <c r="Z49" s="1501"/>
    </row>
    <row r="50" spans="1:26" ht="15">
      <c r="A50" s="1432"/>
      <c r="B50" s="1581"/>
      <c r="C50" s="1582"/>
      <c r="D50" s="1583"/>
      <c r="E50" s="1421"/>
      <c r="F50" s="1523"/>
      <c r="G50" s="1523"/>
      <c r="H50" s="1584"/>
      <c r="I50" s="1555"/>
      <c r="J50" s="1555"/>
      <c r="K50" s="1441"/>
      <c r="L50" s="1441"/>
      <c r="M50" s="1501"/>
      <c r="N50" s="1519"/>
      <c r="O50" s="1519"/>
      <c r="P50" s="1498"/>
      <c r="Q50" s="1498"/>
      <c r="R50" s="1498"/>
      <c r="S50" s="1498"/>
      <c r="T50" s="1498"/>
      <c r="U50" s="1498"/>
      <c r="V50" s="1477"/>
      <c r="W50" s="1501"/>
      <c r="X50" s="1501"/>
      <c r="Y50" s="1501"/>
      <c r="Z50" s="1501"/>
    </row>
    <row r="51" spans="1:26" ht="15">
      <c r="A51" s="1432"/>
      <c r="B51" s="1581"/>
      <c r="C51" s="1582"/>
      <c r="D51" s="1583"/>
      <c r="E51" s="1421"/>
      <c r="F51" s="1523"/>
      <c r="G51" s="1523"/>
      <c r="H51" s="1584"/>
      <c r="I51" s="1555"/>
      <c r="J51" s="1555"/>
      <c r="K51" s="1441"/>
      <c r="L51" s="1441"/>
      <c r="M51" s="1501"/>
      <c r="N51" s="1519"/>
      <c r="O51" s="1519"/>
      <c r="P51" s="1498"/>
      <c r="Q51" s="1498"/>
      <c r="R51" s="1498"/>
      <c r="S51" s="1498"/>
      <c r="T51" s="1498"/>
      <c r="U51" s="1498"/>
      <c r="V51" s="1477"/>
      <c r="W51" s="1501"/>
      <c r="X51" s="1501"/>
      <c r="Y51" s="1501"/>
      <c r="Z51" s="1501"/>
    </row>
    <row r="52" spans="1:26" ht="15">
      <c r="A52" s="1432"/>
      <c r="B52" s="1581"/>
      <c r="C52" s="1582"/>
      <c r="D52" s="1583"/>
      <c r="E52" s="1421"/>
      <c r="F52" s="1523"/>
      <c r="G52" s="1523"/>
      <c r="H52" s="1584"/>
      <c r="I52" s="1555"/>
      <c r="J52" s="1555"/>
      <c r="K52" s="1441"/>
      <c r="L52" s="1441"/>
      <c r="M52" s="1501"/>
      <c r="N52" s="1519"/>
      <c r="O52" s="1519"/>
      <c r="P52" s="1498"/>
      <c r="Q52" s="1498"/>
      <c r="R52" s="1498"/>
      <c r="S52" s="1498"/>
      <c r="T52" s="1498"/>
      <c r="U52" s="1498"/>
      <c r="V52" s="1477"/>
      <c r="W52" s="1501"/>
      <c r="X52" s="1501"/>
      <c r="Y52" s="1501"/>
      <c r="Z52" s="1501"/>
    </row>
    <row r="53" spans="1:26" ht="15">
      <c r="A53" s="1432"/>
      <c r="B53" s="1581"/>
      <c r="C53" s="1582"/>
      <c r="D53" s="1583"/>
      <c r="E53" s="1421"/>
      <c r="F53" s="1523"/>
      <c r="G53" s="1523"/>
      <c r="H53" s="1584"/>
      <c r="I53" s="1555"/>
      <c r="J53" s="1555"/>
      <c r="K53" s="1441"/>
      <c r="L53" s="1441"/>
      <c r="M53" s="1501"/>
      <c r="N53" s="1519"/>
      <c r="O53" s="1519"/>
      <c r="P53" s="1498"/>
      <c r="Q53" s="1498"/>
      <c r="R53" s="1498"/>
      <c r="S53" s="1498"/>
      <c r="T53" s="1498"/>
      <c r="U53" s="1498"/>
      <c r="V53" s="1477"/>
      <c r="W53" s="1501"/>
      <c r="X53" s="1501"/>
      <c r="Y53" s="1501"/>
      <c r="Z53" s="1501"/>
    </row>
    <row r="54" spans="1:26" ht="15">
      <c r="A54" s="1432"/>
      <c r="B54" s="1581"/>
      <c r="C54" s="1582"/>
      <c r="D54" s="1583"/>
      <c r="E54" s="1421"/>
      <c r="F54" s="1523"/>
      <c r="G54" s="1523"/>
      <c r="H54" s="1584"/>
      <c r="I54" s="1555"/>
      <c r="J54" s="1555"/>
      <c r="K54" s="1441"/>
      <c r="L54" s="1441"/>
      <c r="M54" s="1501"/>
      <c r="N54" s="1519"/>
      <c r="O54" s="1519"/>
      <c r="P54" s="1498"/>
      <c r="Q54" s="1498"/>
      <c r="R54" s="1498"/>
      <c r="S54" s="1498"/>
      <c r="T54" s="1498"/>
      <c r="U54" s="1498"/>
      <c r="V54" s="1477"/>
      <c r="W54" s="1501"/>
      <c r="X54" s="1501"/>
      <c r="Y54" s="1501"/>
      <c r="Z54" s="1501"/>
    </row>
    <row r="55" spans="1:26" ht="15">
      <c r="A55" s="1432"/>
      <c r="B55" s="1581"/>
      <c r="C55" s="1582"/>
      <c r="D55" s="1583"/>
      <c r="E55" s="1421"/>
      <c r="F55" s="1523"/>
      <c r="G55" s="1523"/>
      <c r="H55" s="1584"/>
      <c r="I55" s="1555"/>
      <c r="J55" s="1555"/>
      <c r="K55" s="1441"/>
      <c r="L55" s="1441"/>
      <c r="M55" s="1501"/>
      <c r="N55" s="1519"/>
      <c r="O55" s="1519"/>
      <c r="P55" s="1498"/>
      <c r="Q55" s="1498"/>
      <c r="R55" s="1498"/>
      <c r="S55" s="1498"/>
      <c r="T55" s="1498"/>
      <c r="U55" s="1498"/>
      <c r="V55" s="1477"/>
      <c r="W55" s="1501"/>
      <c r="X55" s="1501"/>
      <c r="Y55" s="1501"/>
      <c r="Z55" s="1501"/>
    </row>
    <row r="56" spans="1:26" ht="15">
      <c r="A56" s="1432"/>
      <c r="B56" s="1581"/>
      <c r="C56" s="1582"/>
      <c r="D56" s="1583"/>
      <c r="E56" s="1421"/>
      <c r="F56" s="1523"/>
      <c r="G56" s="1523"/>
      <c r="H56" s="1584"/>
      <c r="I56" s="1555"/>
      <c r="J56" s="1555"/>
      <c r="K56" s="1441"/>
      <c r="L56" s="1441"/>
      <c r="M56" s="1501"/>
      <c r="N56" s="1519"/>
      <c r="O56" s="1519"/>
      <c r="P56" s="1498"/>
      <c r="Q56" s="1498"/>
      <c r="R56" s="1498"/>
      <c r="S56" s="1498"/>
      <c r="T56" s="1498"/>
      <c r="U56" s="1498"/>
      <c r="V56" s="1477"/>
      <c r="W56" s="1501"/>
      <c r="X56" s="1501"/>
      <c r="Y56" s="1501"/>
      <c r="Z56" s="1501"/>
    </row>
    <row r="57" spans="1:26" ht="15">
      <c r="A57" s="1432"/>
      <c r="B57" s="1581"/>
      <c r="C57" s="1582"/>
      <c r="D57" s="1583"/>
      <c r="E57" s="1421"/>
      <c r="F57" s="1523"/>
      <c r="G57" s="1523"/>
      <c r="H57" s="1584"/>
      <c r="I57" s="1555"/>
      <c r="J57" s="1555"/>
      <c r="K57" s="1441"/>
      <c r="L57" s="1441"/>
      <c r="M57" s="1501"/>
      <c r="N57" s="1519"/>
      <c r="O57" s="1519"/>
      <c r="P57" s="1498"/>
      <c r="Q57" s="1498"/>
      <c r="R57" s="1498"/>
      <c r="S57" s="1498"/>
      <c r="T57" s="1498"/>
      <c r="U57" s="1498"/>
      <c r="V57" s="1477"/>
      <c r="W57" s="1501"/>
      <c r="X57" s="1501"/>
      <c r="Y57" s="1501"/>
      <c r="Z57" s="1501"/>
    </row>
    <row r="58" spans="1:26" ht="15">
      <c r="A58" s="1432"/>
      <c r="B58" s="1581"/>
      <c r="C58" s="1582"/>
      <c r="D58" s="1583"/>
      <c r="E58" s="1421"/>
      <c r="F58" s="1523"/>
      <c r="G58" s="1523"/>
      <c r="H58" s="1584"/>
      <c r="I58" s="1555"/>
      <c r="J58" s="1555"/>
      <c r="K58" s="1441"/>
      <c r="L58" s="1441"/>
      <c r="M58" s="1501"/>
      <c r="N58" s="1519"/>
      <c r="O58" s="1519"/>
      <c r="P58" s="1498"/>
      <c r="Q58" s="1498"/>
      <c r="R58" s="1498"/>
      <c r="S58" s="1498"/>
      <c r="T58" s="1498"/>
      <c r="U58" s="1498"/>
      <c r="V58" s="1477"/>
      <c r="W58" s="1501"/>
      <c r="X58" s="1501"/>
      <c r="Y58" s="1501"/>
      <c r="Z58" s="1501"/>
    </row>
    <row r="59" spans="1:26" ht="15">
      <c r="A59" s="1432"/>
      <c r="B59" s="1581"/>
      <c r="C59" s="1582"/>
      <c r="D59" s="1583"/>
      <c r="E59" s="1421"/>
      <c r="F59" s="1523"/>
      <c r="G59" s="1523"/>
      <c r="H59" s="1584"/>
      <c r="I59" s="1555"/>
      <c r="J59" s="1555"/>
      <c r="K59" s="1441"/>
      <c r="L59" s="1441"/>
      <c r="M59" s="1501"/>
      <c r="N59" s="1519"/>
      <c r="O59" s="1519"/>
      <c r="P59" s="1498"/>
      <c r="Q59" s="1498"/>
      <c r="R59" s="1498"/>
      <c r="S59" s="1498"/>
      <c r="T59" s="1498"/>
      <c r="U59" s="1498"/>
      <c r="V59" s="1477"/>
      <c r="W59" s="1501"/>
      <c r="X59" s="1501"/>
      <c r="Y59" s="1501"/>
      <c r="Z59" s="1501"/>
    </row>
    <row r="60" spans="1:26" ht="15">
      <c r="A60" s="1432"/>
      <c r="B60" s="1581"/>
      <c r="C60" s="1582"/>
      <c r="D60" s="1583"/>
      <c r="E60" s="1421"/>
      <c r="F60" s="1523"/>
      <c r="G60" s="1523"/>
      <c r="H60" s="1584"/>
      <c r="I60" s="1555"/>
      <c r="J60" s="1555"/>
      <c r="K60" s="1441"/>
      <c r="L60" s="1441"/>
      <c r="M60" s="1501"/>
      <c r="N60" s="1519"/>
      <c r="O60" s="1519"/>
      <c r="P60" s="1498"/>
      <c r="Q60" s="1498"/>
      <c r="R60" s="1498"/>
      <c r="S60" s="1498"/>
      <c r="T60" s="1498"/>
      <c r="U60" s="1498"/>
      <c r="V60" s="1477"/>
      <c r="W60" s="1501"/>
      <c r="X60" s="1501"/>
      <c r="Y60" s="1501"/>
      <c r="Z60" s="1501"/>
    </row>
    <row r="61" spans="1:26" ht="15">
      <c r="A61" s="1432"/>
      <c r="B61" s="1581"/>
      <c r="C61" s="1582"/>
      <c r="D61" s="1583"/>
      <c r="E61" s="1421"/>
      <c r="F61" s="1523"/>
      <c r="G61" s="1523"/>
      <c r="H61" s="1584"/>
      <c r="I61" s="1555"/>
      <c r="J61" s="1555"/>
      <c r="K61" s="1441"/>
      <c r="L61" s="1441"/>
      <c r="M61" s="1501"/>
      <c r="N61" s="1519"/>
      <c r="O61" s="1519"/>
      <c r="P61" s="1498"/>
      <c r="Q61" s="1498"/>
      <c r="R61" s="1498"/>
      <c r="S61" s="1498"/>
      <c r="T61" s="1498"/>
      <c r="U61" s="1498"/>
      <c r="V61" s="1477"/>
      <c r="W61" s="1501"/>
      <c r="X61" s="1501"/>
      <c r="Y61" s="1501"/>
      <c r="Z61" s="1501"/>
    </row>
    <row r="62" spans="1:26" ht="15">
      <c r="A62" s="1432"/>
      <c r="B62" s="1581"/>
      <c r="C62" s="1582"/>
      <c r="D62" s="1583"/>
      <c r="E62" s="1421"/>
      <c r="F62" s="1523"/>
      <c r="G62" s="1523"/>
      <c r="H62" s="1584"/>
      <c r="I62" s="1555"/>
      <c r="J62" s="1555"/>
      <c r="K62" s="1441"/>
      <c r="L62" s="1441"/>
      <c r="M62" s="1501"/>
      <c r="N62" s="1519"/>
      <c r="O62" s="1519"/>
      <c r="P62" s="1498"/>
      <c r="Q62" s="1498"/>
      <c r="R62" s="1498"/>
      <c r="S62" s="1498"/>
      <c r="T62" s="1498"/>
      <c r="U62" s="1498"/>
      <c r="V62" s="1477"/>
      <c r="W62" s="1501"/>
      <c r="X62" s="1501"/>
      <c r="Y62" s="1501"/>
      <c r="Z62" s="1501"/>
    </row>
    <row r="63" spans="1:26" ht="15">
      <c r="A63" s="1432"/>
      <c r="B63" s="1581"/>
      <c r="C63" s="1582"/>
      <c r="D63" s="1583"/>
      <c r="E63" s="1421"/>
      <c r="F63" s="1523"/>
      <c r="G63" s="1523"/>
      <c r="H63" s="1584"/>
      <c r="I63" s="1555"/>
      <c r="J63" s="1555"/>
      <c r="K63" s="1441"/>
      <c r="L63" s="1441"/>
      <c r="M63" s="1501"/>
      <c r="N63" s="1519"/>
      <c r="O63" s="1519"/>
      <c r="P63" s="1498"/>
      <c r="Q63" s="1498"/>
      <c r="R63" s="1498"/>
      <c r="S63" s="1498"/>
      <c r="T63" s="1498"/>
      <c r="U63" s="1498"/>
      <c r="V63" s="1477"/>
      <c r="W63" s="1501"/>
      <c r="X63" s="1501"/>
      <c r="Y63" s="1501"/>
      <c r="Z63" s="1501"/>
    </row>
    <row r="64" spans="1:26" ht="15">
      <c r="A64" s="1432"/>
      <c r="B64" s="1581"/>
      <c r="C64" s="1582"/>
      <c r="D64" s="1583"/>
      <c r="E64" s="1421"/>
      <c r="F64" s="1523"/>
      <c r="G64" s="1523"/>
      <c r="H64" s="1584"/>
      <c r="I64" s="1555"/>
      <c r="J64" s="1555"/>
      <c r="K64" s="1441"/>
      <c r="L64" s="1441"/>
      <c r="M64" s="1501"/>
      <c r="N64" s="1519"/>
      <c r="O64" s="1519"/>
      <c r="P64" s="1498"/>
      <c r="Q64" s="1498"/>
      <c r="R64" s="1498"/>
      <c r="S64" s="1498"/>
      <c r="T64" s="1498"/>
      <c r="U64" s="1498"/>
      <c r="V64" s="1477"/>
      <c r="W64" s="1501"/>
      <c r="X64" s="1501"/>
      <c r="Y64" s="1501"/>
      <c r="Z64" s="1501"/>
    </row>
    <row r="65" spans="1:26" ht="15">
      <c r="A65" s="1432"/>
      <c r="B65" s="1581"/>
      <c r="C65" s="1582"/>
      <c r="D65" s="1583"/>
      <c r="E65" s="1421"/>
      <c r="F65" s="1523"/>
      <c r="G65" s="1523"/>
      <c r="H65" s="1584"/>
      <c r="I65" s="1555"/>
      <c r="J65" s="1555"/>
      <c r="K65" s="1441"/>
      <c r="L65" s="1441"/>
      <c r="M65" s="1501"/>
      <c r="N65" s="1519"/>
      <c r="O65" s="1519"/>
      <c r="P65" s="1498"/>
      <c r="Q65" s="1498"/>
      <c r="R65" s="1498"/>
      <c r="S65" s="1498"/>
      <c r="T65" s="1498"/>
      <c r="U65" s="1498"/>
      <c r="V65" s="1477"/>
      <c r="W65" s="1501"/>
      <c r="X65" s="1501"/>
      <c r="Y65" s="1501"/>
      <c r="Z65" s="1501"/>
    </row>
    <row r="66" spans="1:26" ht="15">
      <c r="A66" s="1432"/>
      <c r="B66" s="1581"/>
      <c r="C66" s="1582"/>
      <c r="D66" s="1583"/>
      <c r="E66" s="1421"/>
      <c r="F66" s="1523"/>
      <c r="G66" s="1523"/>
      <c r="H66" s="1584"/>
      <c r="I66" s="1555"/>
      <c r="J66" s="1555"/>
      <c r="K66" s="1441"/>
      <c r="L66" s="1441"/>
      <c r="M66" s="1501"/>
      <c r="N66" s="1519"/>
      <c r="O66" s="1519"/>
      <c r="P66" s="1498"/>
      <c r="Q66" s="1498"/>
      <c r="R66" s="1498"/>
      <c r="S66" s="1498"/>
      <c r="T66" s="1498"/>
      <c r="U66" s="1498"/>
      <c r="V66" s="1477"/>
      <c r="W66" s="1501"/>
      <c r="X66" s="1501"/>
      <c r="Y66" s="1501"/>
      <c r="Z66" s="1501"/>
    </row>
    <row r="67" spans="1:26" ht="15">
      <c r="A67" s="1432"/>
      <c r="B67" s="1581"/>
      <c r="C67" s="1582"/>
      <c r="D67" s="1583"/>
      <c r="E67" s="1421"/>
      <c r="F67" s="1523"/>
      <c r="G67" s="1523"/>
      <c r="H67" s="1584"/>
      <c r="I67" s="1555"/>
      <c r="J67" s="1555"/>
      <c r="K67" s="1441"/>
      <c r="L67" s="1441"/>
      <c r="M67" s="1501"/>
      <c r="N67" s="1519"/>
      <c r="O67" s="1519"/>
      <c r="P67" s="1498"/>
      <c r="Q67" s="1498"/>
      <c r="R67" s="1498"/>
      <c r="S67" s="1498"/>
      <c r="T67" s="1498"/>
      <c r="U67" s="1498"/>
      <c r="V67" s="1477"/>
      <c r="W67" s="1501"/>
      <c r="X67" s="1501"/>
      <c r="Y67" s="1501"/>
      <c r="Z67" s="1501"/>
    </row>
    <row r="68" spans="1:26" ht="15">
      <c r="A68" s="1432"/>
      <c r="B68" s="1581"/>
      <c r="C68" s="1582"/>
      <c r="D68" s="1583"/>
      <c r="E68" s="1421"/>
      <c r="F68" s="1523"/>
      <c r="G68" s="1523"/>
      <c r="H68" s="1584"/>
      <c r="I68" s="1555"/>
      <c r="J68" s="1555"/>
      <c r="K68" s="1441"/>
      <c r="L68" s="1441"/>
      <c r="M68" s="1501"/>
      <c r="N68" s="1519"/>
      <c r="O68" s="1519"/>
      <c r="P68" s="1498"/>
      <c r="Q68" s="1498"/>
      <c r="R68" s="1498"/>
      <c r="S68" s="1498"/>
      <c r="T68" s="1498"/>
      <c r="U68" s="1498"/>
      <c r="V68" s="1477"/>
      <c r="W68" s="1501"/>
      <c r="X68" s="1501"/>
      <c r="Y68" s="1501"/>
      <c r="Z68" s="1501"/>
    </row>
    <row r="69" spans="1:26" ht="15">
      <c r="A69" s="1432"/>
      <c r="B69" s="1581"/>
      <c r="C69" s="1582"/>
      <c r="D69" s="1583"/>
      <c r="E69" s="1421"/>
      <c r="F69" s="1523"/>
      <c r="G69" s="1523"/>
      <c r="H69" s="1584"/>
      <c r="I69" s="1555"/>
      <c r="J69" s="1555"/>
      <c r="K69" s="1441"/>
      <c r="L69" s="1441"/>
      <c r="M69" s="1501"/>
      <c r="N69" s="1519"/>
      <c r="O69" s="1519"/>
      <c r="P69" s="1498"/>
      <c r="Q69" s="1498"/>
      <c r="R69" s="1498"/>
      <c r="S69" s="1498"/>
      <c r="T69" s="1498"/>
      <c r="U69" s="1498"/>
      <c r="V69" s="1477"/>
      <c r="W69" s="1501"/>
      <c r="X69" s="1501"/>
      <c r="Y69" s="1501"/>
      <c r="Z69" s="1501"/>
    </row>
    <row r="70" spans="1:26" ht="15">
      <c r="A70" s="1432"/>
      <c r="B70" s="1581"/>
      <c r="C70" s="1582"/>
      <c r="D70" s="1583"/>
      <c r="E70" s="1421"/>
      <c r="F70" s="1523"/>
      <c r="G70" s="1523"/>
      <c r="H70" s="1584"/>
      <c r="I70" s="1555"/>
      <c r="J70" s="1555"/>
      <c r="K70" s="1441"/>
      <c r="L70" s="1441"/>
      <c r="M70" s="1501"/>
      <c r="N70" s="1519"/>
      <c r="O70" s="1519"/>
      <c r="P70" s="1498"/>
      <c r="Q70" s="1498"/>
      <c r="R70" s="1498"/>
      <c r="S70" s="1498"/>
      <c r="T70" s="1498"/>
      <c r="U70" s="1498"/>
      <c r="V70" s="1477"/>
      <c r="W70" s="1501"/>
      <c r="X70" s="1501"/>
      <c r="Y70" s="1501"/>
      <c r="Z70" s="1501"/>
    </row>
    <row r="71" spans="1:26" ht="15">
      <c r="A71" s="1432"/>
      <c r="B71" s="1581"/>
      <c r="C71" s="1582"/>
      <c r="D71" s="1583"/>
      <c r="E71" s="1421"/>
      <c r="F71" s="1523"/>
      <c r="G71" s="1523"/>
      <c r="H71" s="1584"/>
      <c r="I71" s="1555"/>
      <c r="J71" s="1555"/>
      <c r="K71" s="1441"/>
      <c r="L71" s="1441"/>
      <c r="M71" s="1501"/>
      <c r="N71" s="1519"/>
      <c r="O71" s="1519"/>
      <c r="P71" s="1498"/>
      <c r="Q71" s="1498"/>
      <c r="R71" s="1498"/>
      <c r="S71" s="1498"/>
      <c r="T71" s="1498"/>
      <c r="U71" s="1498"/>
      <c r="V71" s="1477"/>
      <c r="W71" s="1501"/>
      <c r="X71" s="1501"/>
      <c r="Y71" s="1501"/>
      <c r="Z71" s="1501"/>
    </row>
    <row r="72" spans="1:26" ht="15">
      <c r="A72" s="1432"/>
      <c r="B72" s="1581"/>
      <c r="C72" s="1582"/>
      <c r="D72" s="1583"/>
      <c r="E72" s="1421"/>
      <c r="F72" s="1523"/>
      <c r="G72" s="1523"/>
      <c r="H72" s="1584"/>
      <c r="I72" s="1555"/>
      <c r="J72" s="1555"/>
      <c r="K72" s="1441"/>
      <c r="L72" s="1441"/>
      <c r="M72" s="1501"/>
      <c r="N72" s="1519"/>
      <c r="O72" s="1519"/>
      <c r="P72" s="1498"/>
      <c r="Q72" s="1498"/>
      <c r="R72" s="1498"/>
      <c r="S72" s="1498"/>
      <c r="T72" s="1498"/>
      <c r="U72" s="1498"/>
      <c r="V72" s="1477"/>
      <c r="W72" s="1501"/>
      <c r="X72" s="1501"/>
      <c r="Y72" s="1501"/>
      <c r="Z72" s="1501"/>
    </row>
    <row r="73" spans="1:26" ht="15">
      <c r="A73" s="1432"/>
      <c r="B73" s="1581"/>
      <c r="C73" s="1582"/>
      <c r="D73" s="1583"/>
      <c r="E73" s="1421"/>
      <c r="F73" s="1523"/>
      <c r="G73" s="1523"/>
      <c r="H73" s="1584"/>
      <c r="I73" s="1555"/>
      <c r="J73" s="1555"/>
      <c r="K73" s="1441"/>
      <c r="L73" s="1441"/>
      <c r="M73" s="1501"/>
      <c r="N73" s="1519"/>
      <c r="O73" s="1519"/>
      <c r="P73" s="1498"/>
      <c r="Q73" s="1498"/>
      <c r="R73" s="1498"/>
      <c r="S73" s="1498"/>
      <c r="T73" s="1498"/>
      <c r="U73" s="1498"/>
      <c r="V73" s="1477"/>
      <c r="W73" s="1501"/>
      <c r="X73" s="1501"/>
      <c r="Y73" s="1501"/>
      <c r="Z73" s="1501"/>
    </row>
    <row r="74" spans="1:26" ht="15">
      <c r="A74" s="1432"/>
      <c r="B74" s="1581"/>
      <c r="C74" s="1582"/>
      <c r="D74" s="1583"/>
      <c r="E74" s="1421"/>
      <c r="F74" s="1523"/>
      <c r="G74" s="1523"/>
      <c r="H74" s="1584"/>
      <c r="I74" s="1555"/>
      <c r="J74" s="1555"/>
      <c r="K74" s="1441"/>
      <c r="L74" s="1441"/>
      <c r="M74" s="1501"/>
      <c r="N74" s="1519"/>
      <c r="O74" s="1519"/>
      <c r="P74" s="1498"/>
      <c r="Q74" s="1498"/>
      <c r="R74" s="1498"/>
      <c r="S74" s="1498"/>
      <c r="T74" s="1498"/>
      <c r="U74" s="1498"/>
      <c r="V74" s="1477"/>
      <c r="W74" s="1501"/>
      <c r="X74" s="1501"/>
      <c r="Y74" s="1501"/>
      <c r="Z74" s="1501"/>
    </row>
    <row r="75" spans="1:26" ht="15">
      <c r="A75" s="1432"/>
      <c r="B75" s="1581"/>
      <c r="C75" s="1582"/>
      <c r="D75" s="1583"/>
      <c r="E75" s="1421"/>
      <c r="F75" s="1523"/>
      <c r="G75" s="1523"/>
      <c r="H75" s="1584"/>
      <c r="I75" s="1555"/>
      <c r="J75" s="1555"/>
      <c r="K75" s="1441"/>
      <c r="L75" s="1441"/>
      <c r="M75" s="1501"/>
      <c r="N75" s="1519"/>
      <c r="O75" s="1519"/>
      <c r="P75" s="1498"/>
      <c r="Q75" s="1498"/>
      <c r="R75" s="1498"/>
      <c r="S75" s="1498"/>
      <c r="T75" s="1498"/>
      <c r="U75" s="1498"/>
      <c r="V75" s="1477"/>
      <c r="W75" s="1501"/>
      <c r="X75" s="1501"/>
      <c r="Y75" s="1501"/>
      <c r="Z75" s="1501"/>
    </row>
    <row r="76" spans="1:26" ht="15">
      <c r="A76" s="1432"/>
      <c r="B76" s="1581"/>
      <c r="C76" s="1582"/>
      <c r="D76" s="1583"/>
      <c r="E76" s="1421"/>
      <c r="F76" s="1523"/>
      <c r="G76" s="1523"/>
      <c r="H76" s="1584"/>
      <c r="I76" s="1555"/>
      <c r="J76" s="1555"/>
      <c r="K76" s="1441"/>
      <c r="L76" s="1441"/>
      <c r="M76" s="1501"/>
      <c r="N76" s="1519"/>
      <c r="O76" s="1519"/>
      <c r="P76" s="1498"/>
      <c r="Q76" s="1498"/>
      <c r="R76" s="1498"/>
      <c r="S76" s="1498"/>
      <c r="T76" s="1498"/>
      <c r="U76" s="1498"/>
      <c r="V76" s="1477"/>
      <c r="W76" s="1501"/>
      <c r="X76" s="1501"/>
      <c r="Y76" s="1501"/>
      <c r="Z76" s="1501"/>
    </row>
    <row r="77" spans="1:26" ht="15">
      <c r="A77" s="1432"/>
      <c r="B77" s="1581"/>
      <c r="C77" s="1582"/>
      <c r="D77" s="1583"/>
      <c r="E77" s="1421"/>
      <c r="F77" s="1523"/>
      <c r="G77" s="1523"/>
      <c r="H77" s="1584"/>
      <c r="I77" s="1555"/>
      <c r="J77" s="1555"/>
      <c r="K77" s="1441"/>
      <c r="L77" s="1441"/>
      <c r="M77" s="1501"/>
      <c r="N77" s="1519"/>
      <c r="O77" s="1519"/>
      <c r="P77" s="1498"/>
      <c r="Q77" s="1498"/>
      <c r="R77" s="1498"/>
      <c r="S77" s="1498"/>
      <c r="T77" s="1498"/>
      <c r="U77" s="1498"/>
      <c r="V77" s="1477"/>
      <c r="W77" s="1501"/>
      <c r="X77" s="1501"/>
      <c r="Y77" s="1501"/>
      <c r="Z77" s="1501"/>
    </row>
    <row r="78" spans="1:26" ht="15">
      <c r="A78" s="1432"/>
      <c r="B78" s="1581"/>
      <c r="C78" s="1582"/>
      <c r="D78" s="1583"/>
      <c r="E78" s="1421"/>
      <c r="F78" s="1523"/>
      <c r="G78" s="1523"/>
      <c r="H78" s="1584"/>
      <c r="I78" s="1555"/>
      <c r="J78" s="1555"/>
      <c r="K78" s="1441"/>
      <c r="L78" s="1441"/>
      <c r="M78" s="1501"/>
      <c r="N78" s="1519"/>
      <c r="O78" s="1519"/>
      <c r="P78" s="1498"/>
      <c r="Q78" s="1498"/>
      <c r="R78" s="1498"/>
      <c r="S78" s="1498"/>
      <c r="T78" s="1498"/>
      <c r="U78" s="1498"/>
      <c r="V78" s="1477"/>
      <c r="W78" s="1501"/>
      <c r="X78" s="1501"/>
      <c r="Y78" s="1501"/>
      <c r="Z78" s="1501"/>
    </row>
    <row r="79" spans="1:26" ht="15">
      <c r="A79" s="1432"/>
      <c r="B79" s="1581"/>
      <c r="C79" s="1582"/>
      <c r="D79" s="1583"/>
      <c r="E79" s="1421"/>
      <c r="F79" s="1523"/>
      <c r="G79" s="1523"/>
      <c r="H79" s="1584"/>
      <c r="I79" s="1555"/>
      <c r="J79" s="1555"/>
      <c r="K79" s="1441"/>
      <c r="L79" s="1441"/>
      <c r="M79" s="1501"/>
      <c r="N79" s="1519"/>
      <c r="O79" s="1519"/>
      <c r="P79" s="1498"/>
      <c r="Q79" s="1498"/>
      <c r="R79" s="1498"/>
      <c r="S79" s="1498"/>
      <c r="T79" s="1498"/>
      <c r="U79" s="1498"/>
      <c r="V79" s="1477"/>
      <c r="W79" s="1501"/>
      <c r="X79" s="1501"/>
      <c r="Y79" s="1501"/>
      <c r="Z79" s="1501"/>
    </row>
    <row r="80" spans="1:26" ht="15">
      <c r="A80" s="1432"/>
      <c r="B80" s="1581"/>
      <c r="C80" s="1582"/>
      <c r="D80" s="1583"/>
      <c r="E80" s="1421"/>
      <c r="F80" s="1523"/>
      <c r="G80" s="1523"/>
      <c r="H80" s="1584"/>
      <c r="I80" s="1555"/>
      <c r="J80" s="1555"/>
      <c r="K80" s="1441"/>
      <c r="L80" s="1441"/>
      <c r="M80" s="1501"/>
      <c r="N80" s="1519"/>
      <c r="O80" s="1519"/>
      <c r="P80" s="1498"/>
      <c r="Q80" s="1498"/>
      <c r="R80" s="1498"/>
      <c r="S80" s="1498"/>
      <c r="T80" s="1498"/>
      <c r="U80" s="1498"/>
      <c r="V80" s="1477"/>
      <c r="W80" s="1501"/>
      <c r="X80" s="1501"/>
      <c r="Y80" s="1501"/>
      <c r="Z80" s="1501"/>
    </row>
    <row r="81" spans="1:26" ht="15">
      <c r="A81" s="1432"/>
      <c r="B81" s="1581"/>
      <c r="C81" s="1582"/>
      <c r="D81" s="1583"/>
      <c r="E81" s="1421"/>
      <c r="F81" s="1523"/>
      <c r="G81" s="1523"/>
      <c r="H81" s="1584"/>
      <c r="I81" s="1555"/>
      <c r="J81" s="1555"/>
      <c r="K81" s="1441"/>
      <c r="L81" s="1441"/>
      <c r="M81" s="1501"/>
      <c r="N81" s="1519"/>
      <c r="O81" s="1519"/>
      <c r="P81" s="1498"/>
      <c r="Q81" s="1498"/>
      <c r="R81" s="1498"/>
      <c r="S81" s="1498"/>
      <c r="T81" s="1498"/>
      <c r="U81" s="1498"/>
      <c r="V81" s="1477"/>
      <c r="W81" s="1501"/>
      <c r="X81" s="1501"/>
      <c r="Y81" s="1501"/>
      <c r="Z81" s="1501"/>
    </row>
    <row r="82" spans="1:26" ht="15">
      <c r="A82" s="1432"/>
      <c r="B82" s="1581"/>
      <c r="C82" s="1582"/>
      <c r="D82" s="1583"/>
      <c r="E82" s="1421"/>
      <c r="F82" s="1523"/>
      <c r="G82" s="1523"/>
      <c r="H82" s="1584"/>
      <c r="I82" s="1555"/>
      <c r="J82" s="1555"/>
      <c r="K82" s="1441"/>
      <c r="L82" s="1441"/>
      <c r="M82" s="1501"/>
      <c r="N82" s="1519"/>
      <c r="O82" s="1519"/>
      <c r="P82" s="1498"/>
      <c r="Q82" s="1498"/>
      <c r="R82" s="1498"/>
      <c r="S82" s="1498"/>
      <c r="T82" s="1498"/>
      <c r="U82" s="1498"/>
      <c r="V82" s="1477"/>
      <c r="W82" s="1501"/>
      <c r="X82" s="1501"/>
      <c r="Y82" s="1501"/>
      <c r="Z82" s="1501"/>
    </row>
    <row r="83" spans="1:26" ht="15">
      <c r="A83" s="1432"/>
      <c r="B83" s="1581"/>
      <c r="C83" s="1582"/>
      <c r="D83" s="1583"/>
      <c r="E83" s="1421"/>
      <c r="F83" s="1523"/>
      <c r="G83" s="1523"/>
      <c r="H83" s="1584"/>
      <c r="I83" s="1555"/>
      <c r="J83" s="1555"/>
      <c r="K83" s="1441"/>
      <c r="L83" s="1441"/>
      <c r="M83" s="1501"/>
      <c r="N83" s="1519"/>
      <c r="O83" s="1519"/>
      <c r="P83" s="1498"/>
      <c r="Q83" s="1498"/>
      <c r="R83" s="1498"/>
      <c r="S83" s="1498"/>
      <c r="T83" s="1498"/>
      <c r="U83" s="1498"/>
      <c r="V83" s="1477"/>
      <c r="W83" s="1501"/>
      <c r="X83" s="1501"/>
      <c r="Y83" s="1501"/>
      <c r="Z83" s="1501"/>
    </row>
    <row r="84" spans="1:26" ht="15">
      <c r="A84" s="1432"/>
      <c r="B84" s="1581"/>
      <c r="C84" s="1582"/>
      <c r="D84" s="1583"/>
      <c r="E84" s="1421"/>
      <c r="F84" s="1523"/>
      <c r="G84" s="1523"/>
      <c r="H84" s="1584"/>
      <c r="I84" s="1555"/>
      <c r="J84" s="1555"/>
      <c r="K84" s="1441"/>
      <c r="L84" s="1441"/>
      <c r="M84" s="1501"/>
      <c r="N84" s="1519"/>
      <c r="O84" s="1519"/>
      <c r="P84" s="1498"/>
      <c r="Q84" s="1498"/>
      <c r="R84" s="1498"/>
      <c r="S84" s="1498"/>
      <c r="T84" s="1498"/>
      <c r="U84" s="1498"/>
      <c r="V84" s="1477"/>
      <c r="W84" s="1501"/>
      <c r="X84" s="1501"/>
      <c r="Y84" s="1501"/>
      <c r="Z84" s="1501"/>
    </row>
    <row r="85" spans="1:26" ht="15">
      <c r="A85" s="1432"/>
      <c r="B85" s="1581"/>
      <c r="C85" s="1582"/>
      <c r="D85" s="1583"/>
      <c r="E85" s="1421"/>
      <c r="F85" s="1523"/>
      <c r="G85" s="1523"/>
      <c r="H85" s="1584"/>
      <c r="I85" s="1555"/>
      <c r="J85" s="1555"/>
      <c r="K85" s="1441"/>
      <c r="L85" s="1441"/>
      <c r="M85" s="1501"/>
      <c r="N85" s="1519"/>
      <c r="O85" s="1519"/>
      <c r="P85" s="1498"/>
      <c r="Q85" s="1498"/>
      <c r="R85" s="1498"/>
      <c r="S85" s="1498"/>
      <c r="T85" s="1498"/>
      <c r="U85" s="1498"/>
      <c r="V85" s="1477"/>
      <c r="W85" s="1501"/>
      <c r="X85" s="1501"/>
      <c r="Y85" s="1501"/>
      <c r="Z85" s="1501"/>
    </row>
    <row r="86" spans="1:26" ht="15">
      <c r="A86" s="1432"/>
      <c r="B86" s="1581"/>
      <c r="C86" s="1582"/>
      <c r="D86" s="1583"/>
      <c r="E86" s="1421"/>
      <c r="F86" s="1523"/>
      <c r="G86" s="1523"/>
      <c r="H86" s="1584"/>
      <c r="I86" s="1555"/>
      <c r="J86" s="1555"/>
      <c r="K86" s="1441"/>
      <c r="L86" s="1441"/>
      <c r="M86" s="1501"/>
      <c r="N86" s="1519"/>
      <c r="O86" s="1519"/>
      <c r="P86" s="1498"/>
      <c r="Q86" s="1498"/>
      <c r="R86" s="1498"/>
      <c r="S86" s="1498"/>
      <c r="T86" s="1498"/>
      <c r="U86" s="1498"/>
      <c r="V86" s="1477"/>
      <c r="W86" s="1501"/>
      <c r="X86" s="1501"/>
      <c r="Y86" s="1501"/>
      <c r="Z86" s="1501"/>
    </row>
    <row r="87" spans="1:26" ht="15">
      <c r="A87" s="1432"/>
      <c r="B87" s="1581"/>
      <c r="C87" s="1582"/>
      <c r="D87" s="1583"/>
      <c r="E87" s="1421"/>
      <c r="F87" s="1523"/>
      <c r="G87" s="1523"/>
      <c r="H87" s="1584"/>
      <c r="I87" s="1555"/>
      <c r="J87" s="1555"/>
      <c r="K87" s="1441"/>
      <c r="L87" s="1441"/>
      <c r="M87" s="1501"/>
      <c r="N87" s="1519"/>
      <c r="O87" s="1519"/>
      <c r="P87" s="1498"/>
      <c r="Q87" s="1498"/>
      <c r="R87" s="1498"/>
      <c r="S87" s="1498"/>
      <c r="T87" s="1498"/>
      <c r="U87" s="1498"/>
      <c r="V87" s="1477"/>
      <c r="W87" s="1501"/>
      <c r="X87" s="1501"/>
      <c r="Y87" s="1501"/>
      <c r="Z87" s="1501"/>
    </row>
    <row r="88" spans="1:26" ht="15">
      <c r="A88" s="1432"/>
      <c r="B88" s="1581"/>
      <c r="C88" s="1582"/>
      <c r="D88" s="1583"/>
      <c r="E88" s="1421"/>
      <c r="F88" s="1523"/>
      <c r="G88" s="1523"/>
      <c r="H88" s="1584"/>
      <c r="I88" s="1555"/>
      <c r="J88" s="1555"/>
      <c r="K88" s="1441"/>
      <c r="L88" s="1441"/>
      <c r="M88" s="1501"/>
      <c r="N88" s="1519"/>
      <c r="O88" s="1519"/>
      <c r="P88" s="1498"/>
      <c r="Q88" s="1498"/>
      <c r="R88" s="1498"/>
      <c r="S88" s="1498"/>
      <c r="T88" s="1498"/>
      <c r="U88" s="1498"/>
      <c r="V88" s="1477"/>
      <c r="W88" s="1501"/>
      <c r="X88" s="1501"/>
      <c r="Y88" s="1501"/>
      <c r="Z88" s="1501"/>
    </row>
    <row r="89" spans="1:26" ht="15">
      <c r="A89" s="1432"/>
      <c r="B89" s="1581"/>
      <c r="C89" s="1582"/>
      <c r="D89" s="1583"/>
      <c r="E89" s="1421"/>
      <c r="F89" s="1523"/>
      <c r="G89" s="1523"/>
      <c r="H89" s="1584"/>
      <c r="I89" s="1555"/>
      <c r="J89" s="1555"/>
      <c r="K89" s="1441"/>
      <c r="L89" s="1441"/>
      <c r="M89" s="1501"/>
      <c r="N89" s="1519"/>
      <c r="O89" s="1519"/>
      <c r="P89" s="1498"/>
      <c r="Q89" s="1498"/>
      <c r="R89" s="1498"/>
      <c r="S89" s="1498"/>
      <c r="T89" s="1498"/>
      <c r="U89" s="1498"/>
      <c r="V89" s="1477"/>
      <c r="W89" s="1501"/>
      <c r="X89" s="1501"/>
      <c r="Y89" s="1501"/>
      <c r="Z89" s="1501"/>
    </row>
    <row r="90" spans="1:26" ht="15">
      <c r="A90" s="1432"/>
      <c r="B90" s="1581"/>
      <c r="C90" s="1582"/>
      <c r="D90" s="1583"/>
      <c r="E90" s="1421"/>
      <c r="F90" s="1523"/>
      <c r="G90" s="1523"/>
      <c r="H90" s="1584"/>
      <c r="I90" s="1555"/>
      <c r="J90" s="1555"/>
      <c r="K90" s="1441"/>
      <c r="L90" s="1441"/>
      <c r="M90" s="1501"/>
      <c r="N90" s="1519"/>
      <c r="O90" s="1519"/>
      <c r="P90" s="1498"/>
      <c r="Q90" s="1498"/>
      <c r="R90" s="1498"/>
      <c r="S90" s="1498"/>
      <c r="T90" s="1498"/>
      <c r="U90" s="1498"/>
      <c r="V90" s="1477"/>
      <c r="W90" s="1501"/>
      <c r="X90" s="1501"/>
      <c r="Y90" s="1501"/>
      <c r="Z90" s="1501"/>
    </row>
    <row r="91" spans="1:26" ht="15">
      <c r="A91" s="1432"/>
      <c r="B91" s="1581"/>
      <c r="C91" s="1582"/>
      <c r="D91" s="1583"/>
      <c r="E91" s="1421"/>
      <c r="F91" s="1523"/>
      <c r="G91" s="1523"/>
      <c r="H91" s="1584"/>
      <c r="I91" s="1555"/>
      <c r="J91" s="1555"/>
      <c r="K91" s="1441"/>
      <c r="L91" s="1441"/>
      <c r="M91" s="1501"/>
      <c r="N91" s="1519"/>
      <c r="O91" s="1519"/>
      <c r="P91" s="1498"/>
      <c r="Q91" s="1498"/>
      <c r="R91" s="1498"/>
      <c r="S91" s="1498"/>
      <c r="T91" s="1498"/>
      <c r="U91" s="1498"/>
      <c r="V91" s="1477"/>
      <c r="W91" s="1501"/>
      <c r="X91" s="1501"/>
      <c r="Y91" s="1501"/>
      <c r="Z91" s="1501"/>
    </row>
    <row r="92" spans="1:26" ht="15">
      <c r="A92" s="1432"/>
      <c r="B92" s="1581"/>
      <c r="C92" s="1582"/>
      <c r="D92" s="1583"/>
      <c r="E92" s="1421"/>
      <c r="F92" s="1523"/>
      <c r="G92" s="1523"/>
      <c r="H92" s="1584"/>
      <c r="I92" s="1555"/>
      <c r="J92" s="1555"/>
      <c r="K92" s="1441"/>
      <c r="L92" s="1441"/>
      <c r="M92" s="1501"/>
      <c r="N92" s="1519"/>
      <c r="O92" s="1519"/>
      <c r="P92" s="1498"/>
      <c r="Q92" s="1498"/>
      <c r="R92" s="1498"/>
      <c r="S92" s="1498"/>
      <c r="T92" s="1498"/>
      <c r="U92" s="1498"/>
      <c r="V92" s="1477"/>
      <c r="W92" s="1501"/>
      <c r="X92" s="1501"/>
      <c r="Y92" s="1501"/>
      <c r="Z92" s="1501"/>
    </row>
    <row r="93" spans="1:26" ht="15">
      <c r="A93" s="1432"/>
      <c r="B93" s="1581"/>
      <c r="C93" s="1582"/>
      <c r="D93" s="1583"/>
      <c r="E93" s="1421"/>
      <c r="F93" s="1523"/>
      <c r="G93" s="1523"/>
      <c r="H93" s="1584"/>
      <c r="I93" s="1555"/>
      <c r="J93" s="1555"/>
      <c r="K93" s="1441"/>
      <c r="L93" s="1441"/>
      <c r="M93" s="1501"/>
      <c r="N93" s="1519"/>
      <c r="O93" s="1519"/>
      <c r="P93" s="1498"/>
      <c r="Q93" s="1498"/>
      <c r="R93" s="1498"/>
      <c r="S93" s="1498"/>
      <c r="T93" s="1498"/>
      <c r="U93" s="1498"/>
      <c r="V93" s="1477"/>
      <c r="W93" s="1501"/>
      <c r="X93" s="1501"/>
      <c r="Y93" s="1501"/>
      <c r="Z93" s="1501"/>
    </row>
    <row r="94" spans="1:26" ht="15">
      <c r="A94" s="1432"/>
      <c r="B94" s="1581"/>
      <c r="C94" s="1582"/>
      <c r="D94" s="1583"/>
      <c r="E94" s="1421"/>
      <c r="F94" s="1523"/>
      <c r="G94" s="1523"/>
      <c r="H94" s="1584"/>
      <c r="I94" s="1555"/>
      <c r="J94" s="1555"/>
      <c r="K94" s="1441"/>
      <c r="L94" s="1441"/>
      <c r="M94" s="1501"/>
      <c r="N94" s="1519"/>
      <c r="O94" s="1519"/>
      <c r="P94" s="1498"/>
      <c r="Q94" s="1498"/>
      <c r="R94" s="1498"/>
      <c r="S94" s="1498"/>
      <c r="T94" s="1498"/>
      <c r="U94" s="1498"/>
      <c r="V94" s="1477"/>
      <c r="W94" s="1501"/>
      <c r="X94" s="1501"/>
      <c r="Y94" s="1501"/>
      <c r="Z94" s="1501"/>
    </row>
    <row r="95" spans="1:26" ht="15">
      <c r="A95" s="1432"/>
      <c r="B95" s="1581"/>
      <c r="C95" s="1582"/>
      <c r="D95" s="1583"/>
      <c r="E95" s="1421"/>
      <c r="F95" s="1523"/>
      <c r="G95" s="1523"/>
      <c r="H95" s="1584"/>
      <c r="I95" s="1555"/>
      <c r="J95" s="1555"/>
      <c r="K95" s="1441"/>
      <c r="L95" s="1441"/>
      <c r="M95" s="1501"/>
      <c r="N95" s="1519"/>
      <c r="O95" s="1519"/>
      <c r="P95" s="1498"/>
      <c r="Q95" s="1498"/>
      <c r="R95" s="1498"/>
      <c r="S95" s="1498"/>
      <c r="T95" s="1498"/>
      <c r="U95" s="1498"/>
      <c r="V95" s="1477"/>
      <c r="W95" s="1501"/>
      <c r="X95" s="1501"/>
      <c r="Y95" s="1501"/>
      <c r="Z95" s="1501"/>
    </row>
    <row r="96" spans="1:26" ht="15">
      <c r="A96" s="1432"/>
      <c r="B96" s="1581"/>
      <c r="C96" s="1582"/>
      <c r="D96" s="1583"/>
      <c r="E96" s="1421"/>
      <c r="F96" s="1523"/>
      <c r="G96" s="1523"/>
      <c r="H96" s="1584"/>
      <c r="I96" s="1555"/>
      <c r="J96" s="1555"/>
      <c r="K96" s="1441"/>
      <c r="L96" s="1441"/>
      <c r="M96" s="1501"/>
      <c r="N96" s="1519"/>
      <c r="O96" s="1519"/>
      <c r="P96" s="1498"/>
      <c r="Q96" s="1498"/>
      <c r="R96" s="1498"/>
      <c r="S96" s="1498"/>
      <c r="T96" s="1498"/>
      <c r="U96" s="1498"/>
      <c r="V96" s="1477"/>
      <c r="W96" s="1501"/>
      <c r="X96" s="1501"/>
      <c r="Y96" s="1501"/>
      <c r="Z96" s="1501"/>
    </row>
    <row r="97" spans="1:26" ht="15">
      <c r="A97" s="1432"/>
      <c r="B97" s="1581"/>
      <c r="C97" s="1582"/>
      <c r="D97" s="1583"/>
      <c r="E97" s="1421"/>
      <c r="F97" s="1523"/>
      <c r="G97" s="1523"/>
      <c r="H97" s="1584"/>
      <c r="I97" s="1555"/>
      <c r="J97" s="1555"/>
      <c r="K97" s="1441"/>
      <c r="L97" s="1441"/>
      <c r="M97" s="1501"/>
      <c r="N97" s="1519"/>
      <c r="O97" s="1519"/>
      <c r="P97" s="1498"/>
      <c r="Q97" s="1498"/>
      <c r="R97" s="1498"/>
      <c r="S97" s="1498"/>
      <c r="T97" s="1498"/>
      <c r="U97" s="1498"/>
      <c r="V97" s="1477"/>
      <c r="W97" s="1501"/>
      <c r="X97" s="1501"/>
      <c r="Y97" s="1501"/>
      <c r="Z97" s="1501"/>
    </row>
    <row r="98" spans="1:26" ht="15">
      <c r="A98" s="1432"/>
      <c r="B98" s="1581"/>
      <c r="C98" s="1582"/>
      <c r="D98" s="1583"/>
      <c r="E98" s="1421"/>
      <c r="F98" s="1523"/>
      <c r="G98" s="1523"/>
      <c r="H98" s="1584"/>
      <c r="I98" s="1555"/>
      <c r="J98" s="1555"/>
      <c r="K98" s="1441"/>
      <c r="L98" s="1441"/>
      <c r="M98" s="1501"/>
      <c r="N98" s="1519"/>
      <c r="O98" s="1519"/>
      <c r="P98" s="1498"/>
      <c r="Q98" s="1498"/>
      <c r="R98" s="1498"/>
      <c r="S98" s="1498"/>
      <c r="T98" s="1498"/>
      <c r="U98" s="1498"/>
      <c r="V98" s="1477"/>
      <c r="W98" s="1501"/>
      <c r="X98" s="1501"/>
      <c r="Y98" s="1501"/>
      <c r="Z98" s="1501"/>
    </row>
    <row r="99" spans="1:26" ht="15">
      <c r="A99" s="1432"/>
      <c r="B99" s="1581"/>
      <c r="C99" s="1582"/>
      <c r="D99" s="1583"/>
      <c r="E99" s="1421"/>
      <c r="F99" s="1523"/>
      <c r="G99" s="1523"/>
      <c r="H99" s="1584"/>
      <c r="I99" s="1555"/>
      <c r="J99" s="1555"/>
      <c r="K99" s="1441"/>
      <c r="L99" s="1441"/>
      <c r="M99" s="1501"/>
      <c r="N99" s="1519"/>
      <c r="O99" s="1519"/>
      <c r="P99" s="1498"/>
      <c r="Q99" s="1498"/>
      <c r="R99" s="1498"/>
      <c r="S99" s="1498"/>
      <c r="T99" s="1498"/>
      <c r="U99" s="1498"/>
      <c r="V99" s="1477"/>
      <c r="W99" s="1501"/>
      <c r="X99" s="1501"/>
      <c r="Y99" s="1501"/>
      <c r="Z99" s="1501"/>
    </row>
    <row r="100" spans="1:26" ht="15">
      <c r="A100" s="1432"/>
      <c r="B100" s="1581"/>
      <c r="C100" s="1582"/>
      <c r="D100" s="1583"/>
      <c r="E100" s="1421"/>
      <c r="F100" s="1523"/>
      <c r="G100" s="1523"/>
      <c r="H100" s="1584"/>
      <c r="I100" s="1555"/>
      <c r="J100" s="1555"/>
      <c r="K100" s="1441"/>
      <c r="L100" s="1441"/>
      <c r="M100" s="1501"/>
      <c r="N100" s="1519"/>
      <c r="O100" s="1519"/>
      <c r="P100" s="1498"/>
      <c r="Q100" s="1498"/>
      <c r="R100" s="1498"/>
      <c r="S100" s="1498"/>
      <c r="T100" s="1498"/>
      <c r="U100" s="1498"/>
      <c r="V100" s="1477"/>
      <c r="W100" s="1501"/>
      <c r="X100" s="1501"/>
      <c r="Y100" s="1501"/>
      <c r="Z100" s="1501"/>
    </row>
    <row r="101" spans="1:26" ht="15">
      <c r="A101" s="1432"/>
      <c r="B101" s="1581"/>
      <c r="C101" s="1582"/>
      <c r="D101" s="1583"/>
      <c r="E101" s="1421"/>
      <c r="F101" s="1523"/>
      <c r="G101" s="1523"/>
      <c r="H101" s="1584"/>
      <c r="I101" s="1555"/>
      <c r="J101" s="1555"/>
      <c r="K101" s="1441"/>
      <c r="L101" s="1441"/>
      <c r="M101" s="1501"/>
      <c r="N101" s="1519"/>
      <c r="O101" s="1519"/>
      <c r="P101" s="1498"/>
      <c r="Q101" s="1498"/>
      <c r="R101" s="1498"/>
      <c r="S101" s="1498"/>
      <c r="T101" s="1498"/>
      <c r="U101" s="1498"/>
      <c r="V101" s="1477"/>
      <c r="W101" s="1501"/>
      <c r="X101" s="1501"/>
      <c r="Y101" s="1501"/>
      <c r="Z101" s="1501"/>
    </row>
    <row r="102" spans="1:26" ht="15">
      <c r="A102" s="1432"/>
      <c r="B102" s="1581"/>
      <c r="C102" s="1582"/>
      <c r="D102" s="1583"/>
      <c r="E102" s="1421"/>
      <c r="F102" s="1523"/>
      <c r="G102" s="1523"/>
      <c r="H102" s="1584"/>
      <c r="I102" s="1555"/>
      <c r="J102" s="1555"/>
      <c r="K102" s="1441"/>
      <c r="L102" s="1441"/>
      <c r="M102" s="1501"/>
      <c r="N102" s="1519"/>
      <c r="O102" s="1519"/>
      <c r="P102" s="1498"/>
      <c r="Q102" s="1498"/>
      <c r="R102" s="1498"/>
      <c r="S102" s="1498"/>
      <c r="T102" s="1498"/>
      <c r="U102" s="1498"/>
      <c r="V102" s="1477"/>
      <c r="W102" s="1501"/>
      <c r="X102" s="1501"/>
      <c r="Y102" s="1501"/>
      <c r="Z102" s="1501"/>
    </row>
    <row r="103" spans="1:26" ht="15">
      <c r="A103" s="1432"/>
      <c r="B103" s="1581"/>
      <c r="C103" s="1582"/>
      <c r="D103" s="1583"/>
      <c r="E103" s="1421"/>
      <c r="F103" s="1523"/>
      <c r="G103" s="1523"/>
      <c r="H103" s="1584"/>
      <c r="I103" s="1555"/>
      <c r="J103" s="1555"/>
      <c r="K103" s="1441"/>
      <c r="L103" s="1441"/>
      <c r="M103" s="1501"/>
      <c r="N103" s="1519"/>
      <c r="O103" s="1519"/>
      <c r="P103" s="1498"/>
      <c r="Q103" s="1498"/>
      <c r="R103" s="1498"/>
      <c r="S103" s="1498"/>
      <c r="T103" s="1498"/>
      <c r="U103" s="1498"/>
      <c r="V103" s="1477"/>
      <c r="W103" s="1501"/>
      <c r="X103" s="1501"/>
      <c r="Y103" s="1501"/>
      <c r="Z103" s="1501"/>
    </row>
    <row r="104" spans="1:26" ht="15">
      <c r="A104" s="1432"/>
      <c r="B104" s="1581"/>
      <c r="C104" s="1582"/>
      <c r="D104" s="1583"/>
      <c r="E104" s="1421"/>
      <c r="F104" s="1523"/>
      <c r="G104" s="1523"/>
      <c r="H104" s="1584"/>
      <c r="I104" s="1555"/>
      <c r="J104" s="1555"/>
      <c r="K104" s="1441"/>
      <c r="L104" s="1441"/>
      <c r="M104" s="1501"/>
      <c r="N104" s="1519"/>
      <c r="O104" s="1519"/>
      <c r="P104" s="1498"/>
      <c r="Q104" s="1498"/>
      <c r="R104" s="1498"/>
      <c r="S104" s="1498"/>
      <c r="T104" s="1498"/>
      <c r="U104" s="1498"/>
      <c r="V104" s="1477"/>
      <c r="W104" s="1501"/>
      <c r="X104" s="1501"/>
      <c r="Y104" s="1501"/>
      <c r="Z104" s="1501"/>
    </row>
    <row r="105" spans="1:26" ht="15">
      <c r="A105" s="1432"/>
      <c r="B105" s="1581"/>
      <c r="C105" s="1582"/>
      <c r="D105" s="1583"/>
      <c r="E105" s="1421"/>
      <c r="F105" s="1523"/>
      <c r="G105" s="1523"/>
      <c r="H105" s="1584"/>
      <c r="I105" s="1555"/>
      <c r="J105" s="1555"/>
      <c r="K105" s="1441"/>
      <c r="L105" s="1441"/>
      <c r="M105" s="1501"/>
      <c r="N105" s="1519"/>
      <c r="O105" s="1519"/>
      <c r="P105" s="1498"/>
      <c r="Q105" s="1498"/>
      <c r="R105" s="1498"/>
      <c r="S105" s="1498"/>
      <c r="T105" s="1498"/>
      <c r="U105" s="1498"/>
      <c r="V105" s="1477"/>
      <c r="W105" s="1501"/>
      <c r="X105" s="1501"/>
      <c r="Y105" s="1501"/>
      <c r="Z105" s="1501"/>
    </row>
    <row r="106" spans="1:26" ht="15">
      <c r="A106" s="1432"/>
      <c r="B106" s="1581"/>
      <c r="C106" s="1582"/>
      <c r="D106" s="1583"/>
      <c r="E106" s="1421"/>
      <c r="F106" s="1523"/>
      <c r="G106" s="1523"/>
      <c r="H106" s="1584"/>
      <c r="I106" s="1555"/>
      <c r="J106" s="1555"/>
      <c r="K106" s="1441"/>
      <c r="L106" s="1441"/>
      <c r="M106" s="1501"/>
      <c r="N106" s="1519"/>
      <c r="O106" s="1519"/>
      <c r="P106" s="1498"/>
      <c r="Q106" s="1498"/>
      <c r="R106" s="1498"/>
      <c r="S106" s="1498"/>
      <c r="T106" s="1498"/>
      <c r="U106" s="1498"/>
      <c r="V106" s="1477"/>
      <c r="W106" s="1501"/>
      <c r="X106" s="1501"/>
      <c r="Y106" s="1501"/>
      <c r="Z106" s="1501"/>
    </row>
    <row r="107" spans="1:26" ht="15">
      <c r="A107" s="1432"/>
      <c r="B107" s="1581"/>
      <c r="C107" s="1582"/>
      <c r="D107" s="1583"/>
      <c r="E107" s="1421"/>
      <c r="F107" s="1523"/>
      <c r="G107" s="1523"/>
      <c r="H107" s="1584"/>
      <c r="I107" s="1555"/>
      <c r="J107" s="1555"/>
      <c r="K107" s="1441"/>
      <c r="L107" s="1441"/>
      <c r="M107" s="1501"/>
      <c r="N107" s="1519"/>
      <c r="O107" s="1519"/>
      <c r="P107" s="1498"/>
      <c r="Q107" s="1498"/>
      <c r="R107" s="1498"/>
      <c r="S107" s="1498"/>
      <c r="T107" s="1498"/>
      <c r="U107" s="1498"/>
      <c r="V107" s="1477"/>
      <c r="W107" s="1501"/>
      <c r="X107" s="1501"/>
      <c r="Y107" s="1501"/>
      <c r="Z107" s="1501"/>
    </row>
    <row r="108" spans="1:26" ht="15">
      <c r="A108" s="1432"/>
      <c r="B108" s="1581"/>
      <c r="C108" s="1582"/>
      <c r="D108" s="1583"/>
      <c r="E108" s="1421"/>
      <c r="F108" s="1523"/>
      <c r="G108" s="1523"/>
      <c r="H108" s="1584"/>
      <c r="I108" s="1555"/>
      <c r="J108" s="1555"/>
      <c r="K108" s="1441"/>
      <c r="L108" s="1441"/>
      <c r="M108" s="1501"/>
      <c r="N108" s="1519"/>
      <c r="O108" s="1519"/>
      <c r="P108" s="1498"/>
      <c r="Q108" s="1498"/>
      <c r="R108" s="1498"/>
      <c r="S108" s="1498"/>
      <c r="T108" s="1498"/>
      <c r="U108" s="1498"/>
      <c r="V108" s="1477"/>
      <c r="W108" s="1501"/>
      <c r="X108" s="1501"/>
      <c r="Y108" s="1501"/>
      <c r="Z108" s="1501"/>
    </row>
    <row r="109" spans="1:26" ht="15">
      <c r="A109" s="1432"/>
      <c r="B109" s="1581"/>
      <c r="C109" s="1582"/>
      <c r="D109" s="1583"/>
      <c r="E109" s="1421"/>
      <c r="F109" s="1523"/>
      <c r="G109" s="1523"/>
      <c r="H109" s="1584"/>
      <c r="I109" s="1555"/>
      <c r="J109" s="1555"/>
      <c r="K109" s="1441"/>
      <c r="L109" s="1441"/>
      <c r="M109" s="1501"/>
      <c r="N109" s="1519"/>
      <c r="O109" s="1519"/>
      <c r="P109" s="1498"/>
      <c r="Q109" s="1498"/>
      <c r="R109" s="1498"/>
      <c r="S109" s="1498"/>
      <c r="T109" s="1498"/>
      <c r="U109" s="1498"/>
      <c r="V109" s="1477"/>
      <c r="W109" s="1501"/>
      <c r="X109" s="1501"/>
      <c r="Y109" s="1501"/>
      <c r="Z109" s="1501"/>
    </row>
    <row r="110" spans="1:26" ht="14.25" customHeight="1">
      <c r="A110" s="1432"/>
      <c r="B110" s="1581"/>
      <c r="C110" s="1582"/>
      <c r="D110" s="1583"/>
      <c r="E110" s="1421"/>
      <c r="F110" s="1523"/>
      <c r="G110" s="1523"/>
      <c r="H110" s="1584"/>
      <c r="I110" s="1555"/>
      <c r="J110" s="1555"/>
      <c r="K110" s="1441"/>
      <c r="L110" s="1441"/>
      <c r="M110" s="1501"/>
      <c r="N110" s="1519"/>
      <c r="O110" s="1519"/>
      <c r="P110" s="1498"/>
      <c r="Q110" s="1498"/>
      <c r="R110" s="1498"/>
      <c r="S110" s="1498"/>
      <c r="T110" s="1498"/>
      <c r="U110" s="1498"/>
      <c r="V110" s="1477"/>
      <c r="W110" s="1501"/>
      <c r="X110" s="1501"/>
      <c r="Y110" s="1501"/>
      <c r="Z110" s="1501"/>
    </row>
    <row r="111" spans="1:26" ht="15">
      <c r="A111" s="1432"/>
      <c r="B111" s="1581"/>
      <c r="C111" s="1582"/>
      <c r="D111" s="1583"/>
      <c r="E111" s="1421"/>
      <c r="F111" s="1523"/>
      <c r="G111" s="1523"/>
      <c r="H111" s="1584"/>
      <c r="I111" s="1555"/>
      <c r="J111" s="1555"/>
      <c r="K111" s="1441"/>
      <c r="L111" s="1441"/>
      <c r="M111" s="1501"/>
      <c r="N111" s="1519"/>
      <c r="O111" s="1519"/>
      <c r="P111" s="1498"/>
      <c r="Q111" s="1498"/>
      <c r="R111" s="1498"/>
      <c r="S111" s="1498"/>
      <c r="T111" s="1498"/>
      <c r="U111" s="1498"/>
      <c r="V111" s="1477"/>
      <c r="W111" s="1501"/>
      <c r="X111" s="1501"/>
      <c r="Y111" s="1501"/>
      <c r="Z111" s="1501"/>
    </row>
    <row r="112" spans="1:26" ht="15">
      <c r="A112" s="1432"/>
      <c r="B112" s="1581"/>
      <c r="C112" s="1582"/>
      <c r="D112" s="1583"/>
      <c r="E112" s="1421"/>
      <c r="F112" s="1523"/>
      <c r="G112" s="1523"/>
      <c r="H112" s="1584"/>
      <c r="I112" s="1555"/>
      <c r="J112" s="1555"/>
      <c r="K112" s="1441"/>
      <c r="L112" s="1441"/>
      <c r="M112" s="1501"/>
      <c r="N112" s="1519"/>
      <c r="O112" s="1519"/>
      <c r="P112" s="1498"/>
      <c r="Q112" s="1498"/>
      <c r="R112" s="1498"/>
      <c r="S112" s="1498"/>
      <c r="T112" s="1498"/>
      <c r="U112" s="1498"/>
      <c r="V112" s="1477"/>
      <c r="W112" s="1501"/>
      <c r="X112" s="1501"/>
      <c r="Y112" s="1501"/>
      <c r="Z112" s="1501"/>
    </row>
    <row r="113" spans="1:26" ht="15">
      <c r="A113" s="1432"/>
      <c r="B113" s="1581"/>
      <c r="C113" s="1582"/>
      <c r="D113" s="1583"/>
      <c r="E113" s="1421"/>
      <c r="F113" s="1523"/>
      <c r="G113" s="1523"/>
      <c r="H113" s="1584"/>
      <c r="I113" s="1555"/>
      <c r="J113" s="1555"/>
      <c r="K113" s="1441"/>
      <c r="L113" s="1441"/>
      <c r="M113" s="1501"/>
      <c r="N113" s="1519"/>
      <c r="O113" s="1519"/>
      <c r="P113" s="1498"/>
      <c r="Q113" s="1498"/>
      <c r="R113" s="1498"/>
      <c r="S113" s="1498"/>
      <c r="T113" s="1498"/>
      <c r="U113" s="1498"/>
      <c r="V113" s="1477"/>
      <c r="W113" s="1501"/>
      <c r="X113" s="1501"/>
      <c r="Y113" s="1501"/>
      <c r="Z113" s="1501"/>
    </row>
    <row r="114" spans="1:26" ht="15">
      <c r="A114" s="1432"/>
      <c r="B114" s="1581"/>
      <c r="C114" s="1582"/>
      <c r="D114" s="1583"/>
      <c r="E114" s="1421"/>
      <c r="F114" s="1523"/>
      <c r="G114" s="1523"/>
      <c r="H114" s="1584"/>
      <c r="I114" s="1555"/>
      <c r="J114" s="1555"/>
      <c r="K114" s="1441"/>
      <c r="L114" s="1441"/>
      <c r="M114" s="1501"/>
      <c r="N114" s="1519"/>
      <c r="O114" s="1519"/>
      <c r="P114" s="1498"/>
      <c r="Q114" s="1498"/>
      <c r="R114" s="1498"/>
      <c r="S114" s="1498"/>
      <c r="T114" s="1498"/>
      <c r="U114" s="1498"/>
      <c r="V114" s="1477"/>
      <c r="W114" s="1501"/>
      <c r="X114" s="1501"/>
      <c r="Y114" s="1501"/>
      <c r="Z114" s="1501"/>
    </row>
    <row r="115" spans="1:26" ht="15">
      <c r="A115" s="1432"/>
      <c r="B115" s="1581"/>
      <c r="C115" s="1582"/>
      <c r="D115" s="1583"/>
      <c r="E115" s="1421"/>
      <c r="F115" s="1523"/>
      <c r="G115" s="1523"/>
      <c r="H115" s="1584"/>
      <c r="I115" s="1555"/>
      <c r="J115" s="1555"/>
      <c r="K115" s="1441"/>
      <c r="L115" s="1441"/>
      <c r="M115" s="1501"/>
      <c r="N115" s="1519"/>
      <c r="O115" s="1519"/>
      <c r="P115" s="1498"/>
      <c r="Q115" s="1498"/>
      <c r="R115" s="1498"/>
      <c r="S115" s="1498"/>
      <c r="T115" s="1498"/>
      <c r="U115" s="1498"/>
      <c r="V115" s="1477"/>
      <c r="W115" s="1501"/>
      <c r="X115" s="1501"/>
      <c r="Y115" s="1501"/>
      <c r="Z115" s="1501"/>
    </row>
    <row r="116" spans="1:26" ht="15">
      <c r="A116" s="1432"/>
      <c r="B116" s="1581"/>
      <c r="C116" s="1582"/>
      <c r="D116" s="1583"/>
      <c r="E116" s="1421"/>
      <c r="F116" s="1523"/>
      <c r="G116" s="1523"/>
      <c r="H116" s="1584"/>
      <c r="I116" s="1555"/>
      <c r="J116" s="1555"/>
      <c r="K116" s="1441"/>
      <c r="L116" s="1441"/>
      <c r="M116" s="1501"/>
      <c r="N116" s="1519"/>
      <c r="O116" s="1519"/>
      <c r="P116" s="1498"/>
      <c r="Q116" s="1498"/>
      <c r="R116" s="1498"/>
      <c r="S116" s="1498"/>
      <c r="T116" s="1498"/>
      <c r="U116" s="1498"/>
      <c r="V116" s="1477"/>
      <c r="W116" s="1501"/>
      <c r="X116" s="1501"/>
      <c r="Y116" s="1501"/>
      <c r="Z116" s="1501"/>
    </row>
    <row r="117" spans="1:26" ht="15">
      <c r="A117" s="1432"/>
      <c r="B117" s="1581"/>
      <c r="C117" s="1582"/>
      <c r="D117" s="1583"/>
      <c r="E117" s="1421"/>
      <c r="F117" s="1523"/>
      <c r="G117" s="1523"/>
      <c r="H117" s="1584"/>
      <c r="I117" s="1555"/>
      <c r="J117" s="1555"/>
      <c r="K117" s="1441"/>
      <c r="L117" s="1441"/>
      <c r="M117" s="1501"/>
      <c r="N117" s="1519"/>
      <c r="O117" s="1519"/>
      <c r="P117" s="1498"/>
      <c r="Q117" s="1498"/>
      <c r="R117" s="1498"/>
      <c r="S117" s="1498"/>
      <c r="T117" s="1498"/>
      <c r="U117" s="1498"/>
      <c r="V117" s="1477"/>
      <c r="W117" s="1501"/>
      <c r="X117" s="1501"/>
      <c r="Y117" s="1501"/>
      <c r="Z117" s="1501"/>
    </row>
    <row r="118" spans="1:26" ht="15">
      <c r="A118" s="1432"/>
      <c r="B118" s="1581"/>
      <c r="C118" s="1582"/>
      <c r="D118" s="1583"/>
      <c r="E118" s="1421"/>
      <c r="F118" s="1523"/>
      <c r="G118" s="1523"/>
      <c r="H118" s="1584"/>
      <c r="I118" s="1555"/>
      <c r="J118" s="1555"/>
      <c r="K118" s="1441"/>
      <c r="L118" s="1441"/>
      <c r="M118" s="1501"/>
      <c r="N118" s="1519"/>
      <c r="O118" s="1519"/>
      <c r="P118" s="1498"/>
      <c r="Q118" s="1498"/>
      <c r="R118" s="1498"/>
      <c r="S118" s="1498"/>
      <c r="T118" s="1498"/>
      <c r="U118" s="1498"/>
      <c r="V118" s="1477"/>
      <c r="W118" s="1501"/>
      <c r="X118" s="1501"/>
      <c r="Y118" s="1501"/>
      <c r="Z118" s="1501"/>
    </row>
    <row r="119" spans="1:26" ht="15">
      <c r="A119" s="1432"/>
      <c r="B119" s="1581"/>
      <c r="C119" s="1582"/>
      <c r="D119" s="1583"/>
      <c r="E119" s="1421"/>
      <c r="F119" s="1523"/>
      <c r="G119" s="1523"/>
      <c r="H119" s="1584"/>
      <c r="I119" s="1555"/>
      <c r="J119" s="1555"/>
      <c r="K119" s="1441"/>
      <c r="L119" s="1441"/>
      <c r="M119" s="1501"/>
      <c r="N119" s="1519"/>
      <c r="O119" s="1519"/>
      <c r="P119" s="1498"/>
      <c r="Q119" s="1498"/>
      <c r="R119" s="1498"/>
      <c r="S119" s="1498"/>
      <c r="T119" s="1498"/>
      <c r="U119" s="1498"/>
      <c r="V119" s="1477"/>
      <c r="W119" s="1501"/>
      <c r="X119" s="1501"/>
      <c r="Y119" s="1501"/>
      <c r="Z119" s="1501"/>
    </row>
    <row r="120" spans="1:26" ht="15">
      <c r="A120" s="1432"/>
      <c r="B120" s="1581"/>
      <c r="C120" s="1582"/>
      <c r="D120" s="1583"/>
      <c r="E120" s="1421"/>
      <c r="F120" s="1523"/>
      <c r="G120" s="1523"/>
      <c r="H120" s="1584"/>
      <c r="I120" s="1555"/>
      <c r="J120" s="1555"/>
      <c r="K120" s="1441"/>
      <c r="L120" s="1441"/>
      <c r="M120" s="1501"/>
      <c r="N120" s="1519"/>
      <c r="O120" s="1519"/>
      <c r="P120" s="1498"/>
      <c r="Q120" s="1498"/>
      <c r="R120" s="1498"/>
      <c r="S120" s="1498"/>
      <c r="T120" s="1498"/>
      <c r="U120" s="1498"/>
      <c r="V120" s="1477"/>
      <c r="W120" s="1501"/>
      <c r="X120" s="1501"/>
      <c r="Y120" s="1501"/>
      <c r="Z120" s="1501"/>
    </row>
    <row r="121" spans="1:26" ht="15">
      <c r="A121" s="1432"/>
      <c r="B121" s="1581"/>
      <c r="C121" s="1582"/>
      <c r="D121" s="1583"/>
      <c r="E121" s="1421"/>
      <c r="F121" s="1523"/>
      <c r="G121" s="1523"/>
      <c r="H121" s="1584"/>
      <c r="I121" s="1555"/>
      <c r="J121" s="1555"/>
      <c r="K121" s="1441"/>
      <c r="L121" s="1441"/>
      <c r="M121" s="1501"/>
      <c r="N121" s="1519"/>
      <c r="O121" s="1519"/>
      <c r="P121" s="1498"/>
      <c r="Q121" s="1498"/>
      <c r="R121" s="1498"/>
      <c r="S121" s="1498"/>
      <c r="T121" s="1498"/>
      <c r="U121" s="1498"/>
      <c r="V121" s="1477"/>
      <c r="W121" s="1501"/>
      <c r="X121" s="1501"/>
      <c r="Y121" s="1501"/>
      <c r="Z121" s="1501"/>
    </row>
    <row r="122" spans="1:26" ht="15">
      <c r="A122" s="1432"/>
      <c r="B122" s="1581"/>
      <c r="C122" s="1582"/>
      <c r="D122" s="1583"/>
      <c r="E122" s="1421"/>
      <c r="F122" s="1523"/>
      <c r="G122" s="1523"/>
      <c r="H122" s="1584"/>
      <c r="I122" s="1555"/>
      <c r="J122" s="1555"/>
      <c r="K122" s="1441"/>
      <c r="L122" s="1441"/>
      <c r="M122" s="1501"/>
      <c r="N122" s="1519"/>
      <c r="O122" s="1519"/>
      <c r="P122" s="1498"/>
      <c r="Q122" s="1498"/>
      <c r="R122" s="1498"/>
      <c r="S122" s="1498"/>
      <c r="T122" s="1498"/>
      <c r="U122" s="1498"/>
      <c r="V122" s="1477"/>
      <c r="W122" s="1501"/>
      <c r="X122" s="1501"/>
      <c r="Y122" s="1501"/>
      <c r="Z122" s="1501"/>
    </row>
    <row r="123" spans="1:26" ht="15">
      <c r="A123" s="1432"/>
      <c r="B123" s="1581"/>
      <c r="C123" s="1582"/>
      <c r="D123" s="1583"/>
      <c r="E123" s="1421"/>
      <c r="F123" s="1523"/>
      <c r="G123" s="1523"/>
      <c r="H123" s="1584"/>
      <c r="I123" s="1555"/>
      <c r="J123" s="1555"/>
      <c r="K123" s="1441"/>
      <c r="L123" s="1441"/>
      <c r="M123" s="1501"/>
      <c r="N123" s="1519"/>
      <c r="O123" s="1519"/>
      <c r="P123" s="1498"/>
      <c r="Q123" s="1498"/>
      <c r="R123" s="1498"/>
      <c r="S123" s="1498"/>
      <c r="T123" s="1498"/>
      <c r="U123" s="1498"/>
      <c r="V123" s="1477"/>
      <c r="W123" s="1501"/>
      <c r="X123" s="1501"/>
      <c r="Y123" s="1501"/>
      <c r="Z123" s="1501"/>
    </row>
    <row r="124" spans="1:26" ht="15">
      <c r="A124" s="1432"/>
      <c r="B124" s="1581"/>
      <c r="C124" s="1582"/>
      <c r="D124" s="1583"/>
      <c r="E124" s="1421"/>
      <c r="F124" s="1523"/>
      <c r="G124" s="1523"/>
      <c r="H124" s="1584"/>
      <c r="I124" s="1555"/>
      <c r="J124" s="1555"/>
      <c r="K124" s="1441"/>
      <c r="L124" s="1441"/>
      <c r="M124" s="1501"/>
      <c r="N124" s="1519"/>
      <c r="O124" s="1519"/>
      <c r="P124" s="1498"/>
      <c r="Q124" s="1498"/>
      <c r="R124" s="1498"/>
      <c r="S124" s="1498"/>
      <c r="T124" s="1498"/>
      <c r="U124" s="1498"/>
      <c r="V124" s="1477"/>
      <c r="W124" s="1501"/>
      <c r="X124" s="1501"/>
      <c r="Y124" s="1501"/>
      <c r="Z124" s="1501"/>
    </row>
    <row r="125" spans="1:26" ht="15">
      <c r="A125" s="1432"/>
      <c r="B125" s="1581"/>
      <c r="C125" s="1582"/>
      <c r="D125" s="1583"/>
      <c r="E125" s="1421"/>
      <c r="F125" s="1523"/>
      <c r="G125" s="1523"/>
      <c r="H125" s="1584"/>
      <c r="I125" s="1555"/>
      <c r="J125" s="1555"/>
      <c r="K125" s="1441"/>
      <c r="L125" s="1441"/>
      <c r="M125" s="1501"/>
      <c r="N125" s="1519"/>
      <c r="O125" s="1519"/>
      <c r="P125" s="1498"/>
      <c r="Q125" s="1498"/>
      <c r="R125" s="1498"/>
      <c r="S125" s="1498"/>
      <c r="T125" s="1498"/>
      <c r="U125" s="1498"/>
      <c r="V125" s="1477"/>
      <c r="W125" s="1501"/>
      <c r="X125" s="1501"/>
      <c r="Y125" s="1501"/>
      <c r="Z125" s="1501"/>
    </row>
    <row r="126" spans="1:26" ht="15">
      <c r="A126" s="1432"/>
      <c r="B126" s="1581"/>
      <c r="C126" s="1582"/>
      <c r="D126" s="1583"/>
      <c r="E126" s="1421"/>
      <c r="F126" s="1523"/>
      <c r="G126" s="1523"/>
      <c r="H126" s="1584"/>
      <c r="I126" s="1555"/>
      <c r="J126" s="1555"/>
      <c r="K126" s="1441"/>
      <c r="L126" s="1441"/>
      <c r="M126" s="1501"/>
      <c r="N126" s="1519"/>
      <c r="O126" s="1519"/>
      <c r="P126" s="1498"/>
      <c r="Q126" s="1498"/>
      <c r="R126" s="1498"/>
      <c r="S126" s="1498"/>
      <c r="T126" s="1498"/>
      <c r="U126" s="1498"/>
      <c r="V126" s="1477"/>
      <c r="W126" s="1501"/>
      <c r="X126" s="1501"/>
      <c r="Y126" s="1501"/>
      <c r="Z126" s="1501"/>
    </row>
    <row r="127" spans="1:26" ht="15">
      <c r="A127" s="1432"/>
      <c r="B127" s="1581"/>
      <c r="C127" s="1582"/>
      <c r="D127" s="1583"/>
      <c r="E127" s="1421"/>
      <c r="F127" s="1523"/>
      <c r="G127" s="1523"/>
      <c r="H127" s="1584"/>
      <c r="I127" s="1555"/>
      <c r="J127" s="1555"/>
      <c r="K127" s="1441"/>
      <c r="L127" s="1441"/>
      <c r="M127" s="1501"/>
      <c r="N127" s="1519"/>
      <c r="O127" s="1519"/>
      <c r="P127" s="1498"/>
      <c r="Q127" s="1498"/>
      <c r="R127" s="1498"/>
      <c r="S127" s="1498"/>
      <c r="T127" s="1498"/>
      <c r="U127" s="1498"/>
      <c r="V127" s="1477"/>
      <c r="W127" s="1501"/>
      <c r="X127" s="1501"/>
      <c r="Y127" s="1501"/>
      <c r="Z127" s="1501"/>
    </row>
    <row r="128" spans="1:26" ht="15">
      <c r="A128" s="1432"/>
      <c r="B128" s="1581"/>
      <c r="C128" s="1582"/>
      <c r="D128" s="1583"/>
      <c r="E128" s="1421"/>
      <c r="F128" s="1523"/>
      <c r="G128" s="1523"/>
      <c r="H128" s="1584"/>
      <c r="I128" s="1555"/>
      <c r="J128" s="1555"/>
      <c r="K128" s="1441"/>
      <c r="L128" s="1441"/>
      <c r="M128" s="1501"/>
      <c r="N128" s="1519"/>
      <c r="O128" s="1519"/>
      <c r="P128" s="1498"/>
      <c r="Q128" s="1498"/>
      <c r="R128" s="1498"/>
      <c r="S128" s="1498"/>
      <c r="T128" s="1498"/>
      <c r="U128" s="1498"/>
      <c r="V128" s="1477"/>
      <c r="W128" s="1501"/>
      <c r="X128" s="1501"/>
      <c r="Y128" s="1501"/>
      <c r="Z128" s="1501"/>
    </row>
    <row r="129" spans="1:26" ht="15">
      <c r="A129" s="1432"/>
      <c r="B129" s="1581"/>
      <c r="C129" s="1582"/>
      <c r="D129" s="1583"/>
      <c r="E129" s="1421"/>
      <c r="F129" s="1523"/>
      <c r="G129" s="1523"/>
      <c r="H129" s="1584"/>
      <c r="I129" s="1555"/>
      <c r="J129" s="1555"/>
      <c r="K129" s="1441"/>
      <c r="L129" s="1441"/>
      <c r="M129" s="1501"/>
      <c r="N129" s="1519"/>
      <c r="O129" s="1519"/>
      <c r="P129" s="1498"/>
      <c r="Q129" s="1498"/>
      <c r="R129" s="1498"/>
      <c r="S129" s="1498"/>
      <c r="T129" s="1498"/>
      <c r="U129" s="1498"/>
      <c r="V129" s="1477"/>
      <c r="W129" s="1501"/>
      <c r="X129" s="1501"/>
      <c r="Y129" s="1501"/>
      <c r="Z129" s="1501"/>
    </row>
    <row r="130" spans="1:26" ht="15">
      <c r="A130" s="1432"/>
      <c r="B130" s="1581"/>
      <c r="C130" s="1582"/>
      <c r="D130" s="1583"/>
      <c r="E130" s="1421"/>
      <c r="F130" s="1523"/>
      <c r="G130" s="1523"/>
      <c r="H130" s="1584"/>
      <c r="I130" s="1555"/>
      <c r="J130" s="1555"/>
      <c r="K130" s="1441"/>
      <c r="L130" s="1441"/>
      <c r="M130" s="1501"/>
      <c r="N130" s="1519"/>
      <c r="O130" s="1519"/>
      <c r="P130" s="1498"/>
      <c r="Q130" s="1498"/>
      <c r="R130" s="1498"/>
      <c r="S130" s="1498"/>
      <c r="T130" s="1498"/>
      <c r="U130" s="1498"/>
      <c r="V130" s="1477"/>
      <c r="W130" s="1501"/>
      <c r="X130" s="1501"/>
      <c r="Y130" s="1501"/>
      <c r="Z130" s="1501"/>
    </row>
    <row r="131" spans="1:26" ht="15">
      <c r="A131" s="1432"/>
      <c r="B131" s="1581"/>
      <c r="C131" s="1582"/>
      <c r="D131" s="1583"/>
      <c r="E131" s="1421"/>
      <c r="F131" s="1523"/>
      <c r="G131" s="1523"/>
      <c r="H131" s="1584"/>
      <c r="I131" s="1555"/>
      <c r="J131" s="1555"/>
      <c r="K131" s="1441"/>
      <c r="L131" s="1441"/>
      <c r="M131" s="1501"/>
      <c r="N131" s="1519"/>
      <c r="O131" s="1519"/>
      <c r="P131" s="1498"/>
      <c r="Q131" s="1498"/>
      <c r="R131" s="1498"/>
      <c r="S131" s="1498"/>
      <c r="T131" s="1498"/>
      <c r="U131" s="1498"/>
      <c r="V131" s="1477"/>
      <c r="W131" s="1501"/>
      <c r="X131" s="1501"/>
      <c r="Y131" s="1501"/>
      <c r="Z131" s="1501"/>
    </row>
    <row r="132" spans="1:26" ht="15">
      <c r="A132" s="1432"/>
      <c r="B132" s="1581"/>
      <c r="C132" s="1582"/>
      <c r="D132" s="1583"/>
      <c r="E132" s="1421"/>
      <c r="F132" s="1523"/>
      <c r="G132" s="1523"/>
      <c r="H132" s="1584"/>
      <c r="I132" s="1555"/>
      <c r="J132" s="1555"/>
      <c r="K132" s="1441"/>
      <c r="L132" s="1441"/>
      <c r="M132" s="1501"/>
      <c r="N132" s="1519"/>
      <c r="O132" s="1519"/>
      <c r="P132" s="1498"/>
      <c r="Q132" s="1498"/>
      <c r="R132" s="1498"/>
      <c r="S132" s="1498"/>
      <c r="T132" s="1498"/>
      <c r="U132" s="1498"/>
      <c r="V132" s="1477"/>
      <c r="W132" s="1501"/>
      <c r="X132" s="1501"/>
      <c r="Y132" s="1501"/>
      <c r="Z132" s="1501"/>
    </row>
    <row r="133" spans="1:26" ht="15">
      <c r="A133" s="1432"/>
      <c r="B133" s="1581"/>
      <c r="C133" s="1582"/>
      <c r="D133" s="1583"/>
      <c r="E133" s="1421"/>
      <c r="F133" s="1523"/>
      <c r="G133" s="1523"/>
      <c r="H133" s="1584"/>
      <c r="I133" s="1555"/>
      <c r="J133" s="1555"/>
      <c r="K133" s="1441"/>
      <c r="L133" s="1441"/>
      <c r="M133" s="1501"/>
      <c r="N133" s="1519"/>
      <c r="O133" s="1519"/>
      <c r="P133" s="1498"/>
      <c r="Q133" s="1498"/>
      <c r="R133" s="1498"/>
      <c r="S133" s="1498"/>
      <c r="T133" s="1498"/>
      <c r="U133" s="1498"/>
      <c r="V133" s="1477"/>
      <c r="W133" s="1501"/>
      <c r="X133" s="1501"/>
      <c r="Y133" s="1501"/>
      <c r="Z133" s="1501"/>
    </row>
    <row r="134" spans="1:26" ht="15">
      <c r="A134" s="1432"/>
      <c r="B134" s="1581"/>
      <c r="C134" s="1582"/>
      <c r="D134" s="1583"/>
      <c r="E134" s="1421"/>
      <c r="F134" s="1523"/>
      <c r="G134" s="1523"/>
      <c r="H134" s="1584"/>
      <c r="I134" s="1555"/>
      <c r="J134" s="1555"/>
      <c r="K134" s="1441"/>
      <c r="L134" s="1441"/>
      <c r="M134" s="1501"/>
      <c r="N134" s="1519"/>
      <c r="O134" s="1519"/>
      <c r="P134" s="1498"/>
      <c r="Q134" s="1498"/>
      <c r="R134" s="1498"/>
      <c r="S134" s="1498"/>
      <c r="T134" s="1498"/>
      <c r="U134" s="1498"/>
      <c r="V134" s="1477"/>
      <c r="W134" s="1501"/>
      <c r="X134" s="1501"/>
      <c r="Y134" s="1501"/>
      <c r="Z134" s="1501"/>
    </row>
    <row r="135" spans="1:26" ht="15">
      <c r="A135" s="1432"/>
      <c r="B135" s="1581"/>
      <c r="C135" s="1582"/>
      <c r="D135" s="1583"/>
      <c r="E135" s="1421"/>
      <c r="F135" s="1523"/>
      <c r="G135" s="1523"/>
      <c r="H135" s="1584"/>
      <c r="I135" s="1555"/>
      <c r="J135" s="1555"/>
      <c r="K135" s="1441"/>
      <c r="L135" s="1441"/>
      <c r="M135" s="1501"/>
      <c r="N135" s="1519"/>
      <c r="O135" s="1519"/>
      <c r="P135" s="1498"/>
      <c r="Q135" s="1498"/>
      <c r="R135" s="1498"/>
      <c r="S135" s="1498"/>
      <c r="T135" s="1498"/>
      <c r="U135" s="1498"/>
      <c r="V135" s="1477"/>
      <c r="W135" s="1501"/>
      <c r="X135" s="1501"/>
      <c r="Y135" s="1501"/>
      <c r="Z135" s="1501"/>
    </row>
    <row r="136" spans="1:26" ht="15">
      <c r="A136" s="1432"/>
      <c r="B136" s="1581"/>
      <c r="C136" s="1582"/>
      <c r="D136" s="1583"/>
      <c r="E136" s="1421"/>
      <c r="F136" s="1523"/>
      <c r="G136" s="1523"/>
      <c r="H136" s="1584"/>
      <c r="I136" s="1555"/>
      <c r="J136" s="1555"/>
      <c r="K136" s="1441"/>
      <c r="L136" s="1441"/>
      <c r="M136" s="1501"/>
      <c r="N136" s="1519"/>
      <c r="O136" s="1519"/>
      <c r="P136" s="1498"/>
      <c r="Q136" s="1498"/>
      <c r="R136" s="1498"/>
      <c r="S136" s="1498"/>
      <c r="T136" s="1498"/>
      <c r="U136" s="1498"/>
      <c r="V136" s="1477"/>
      <c r="W136" s="1501"/>
      <c r="X136" s="1501"/>
      <c r="Y136" s="1501"/>
      <c r="Z136" s="1501"/>
    </row>
    <row r="137" spans="1:26" ht="15">
      <c r="A137" s="1432"/>
      <c r="B137" s="1581"/>
      <c r="C137" s="1582"/>
      <c r="D137" s="1583"/>
      <c r="E137" s="1421"/>
      <c r="F137" s="1523"/>
      <c r="G137" s="1523"/>
      <c r="H137" s="1584"/>
      <c r="I137" s="1555"/>
      <c r="J137" s="1555"/>
      <c r="K137" s="1441"/>
      <c r="L137" s="1441"/>
      <c r="M137" s="1501"/>
      <c r="N137" s="1519"/>
      <c r="O137" s="1519"/>
      <c r="P137" s="1498"/>
      <c r="Q137" s="1498"/>
      <c r="R137" s="1498"/>
      <c r="S137" s="1498"/>
      <c r="T137" s="1498"/>
      <c r="U137" s="1498"/>
      <c r="V137" s="1477"/>
      <c r="W137" s="1501"/>
      <c r="X137" s="1501"/>
      <c r="Y137" s="1501"/>
      <c r="Z137" s="1501"/>
    </row>
    <row r="138" spans="1:26" ht="15">
      <c r="A138" s="1432"/>
      <c r="B138" s="1581"/>
      <c r="C138" s="1582"/>
      <c r="D138" s="1583"/>
      <c r="E138" s="1421"/>
      <c r="F138" s="1523"/>
      <c r="G138" s="1523"/>
      <c r="H138" s="1584"/>
      <c r="I138" s="1555"/>
      <c r="J138" s="1555"/>
      <c r="K138" s="1441"/>
      <c r="L138" s="1441"/>
      <c r="M138" s="1501"/>
      <c r="N138" s="1519"/>
      <c r="O138" s="1519"/>
      <c r="P138" s="1498"/>
      <c r="Q138" s="1498"/>
      <c r="R138" s="1498"/>
      <c r="S138" s="1498"/>
      <c r="T138" s="1498"/>
      <c r="U138" s="1498"/>
      <c r="V138" s="1477"/>
      <c r="W138" s="1501"/>
      <c r="X138" s="1501"/>
      <c r="Y138" s="1501"/>
      <c r="Z138" s="1501"/>
    </row>
    <row r="139" spans="1:26" ht="15">
      <c r="A139" s="1432"/>
      <c r="B139" s="1581"/>
      <c r="C139" s="1582"/>
      <c r="D139" s="1583"/>
      <c r="E139" s="1421"/>
      <c r="F139" s="1523"/>
      <c r="G139" s="1523"/>
      <c r="H139" s="1584"/>
      <c r="I139" s="1555"/>
      <c r="J139" s="1555"/>
      <c r="K139" s="1441"/>
      <c r="L139" s="1441"/>
      <c r="M139" s="1501"/>
      <c r="N139" s="1519"/>
      <c r="O139" s="1519"/>
      <c r="P139" s="1498"/>
      <c r="Q139" s="1498"/>
      <c r="R139" s="1498"/>
      <c r="S139" s="1498"/>
      <c r="T139" s="1498"/>
      <c r="U139" s="1498"/>
      <c r="V139" s="1477"/>
      <c r="W139" s="1501"/>
      <c r="X139" s="1501"/>
      <c r="Y139" s="1501"/>
      <c r="Z139" s="1501"/>
    </row>
    <row r="140" spans="1:26" ht="15">
      <c r="A140" s="1432"/>
      <c r="B140" s="1581"/>
      <c r="C140" s="1582"/>
      <c r="D140" s="1583"/>
      <c r="E140" s="1421"/>
      <c r="F140" s="1523"/>
      <c r="G140" s="1523"/>
      <c r="H140" s="1584"/>
      <c r="I140" s="1555"/>
      <c r="J140" s="1555"/>
      <c r="K140" s="1441"/>
      <c r="L140" s="1441"/>
      <c r="M140" s="1501"/>
      <c r="N140" s="1519"/>
      <c r="O140" s="1519"/>
      <c r="P140" s="1498"/>
      <c r="Q140" s="1498"/>
      <c r="R140" s="1498"/>
      <c r="S140" s="1498"/>
      <c r="T140" s="1498"/>
      <c r="U140" s="1498"/>
      <c r="V140" s="1477"/>
      <c r="W140" s="1501"/>
      <c r="X140" s="1501"/>
      <c r="Y140" s="1501"/>
      <c r="Z140" s="1501"/>
    </row>
    <row r="141" spans="1:26" ht="15">
      <c r="A141" s="1432"/>
      <c r="B141" s="1581"/>
      <c r="C141" s="1582"/>
      <c r="D141" s="1583"/>
      <c r="E141" s="1421"/>
      <c r="F141" s="1523"/>
      <c r="G141" s="1523"/>
      <c r="H141" s="1584"/>
      <c r="I141" s="1555"/>
      <c r="J141" s="1555"/>
      <c r="K141" s="1441"/>
      <c r="L141" s="1441"/>
      <c r="M141" s="1501"/>
      <c r="N141" s="1519"/>
      <c r="O141" s="1519"/>
      <c r="P141" s="1498"/>
      <c r="Q141" s="1498"/>
      <c r="R141" s="1498"/>
      <c r="S141" s="1498"/>
      <c r="T141" s="1498"/>
      <c r="U141" s="1498"/>
      <c r="V141" s="1477"/>
      <c r="W141" s="1501"/>
      <c r="X141" s="1501"/>
      <c r="Y141" s="1501"/>
      <c r="Z141" s="1501"/>
    </row>
    <row r="142" spans="1:26" ht="15">
      <c r="A142" s="1432"/>
      <c r="B142" s="1581"/>
      <c r="C142" s="1582"/>
      <c r="D142" s="1583"/>
      <c r="E142" s="1421"/>
      <c r="F142" s="1523"/>
      <c r="G142" s="1523"/>
      <c r="H142" s="1584"/>
      <c r="I142" s="1555"/>
      <c r="J142" s="1555"/>
      <c r="K142" s="1441"/>
      <c r="L142" s="1441"/>
      <c r="M142" s="1501"/>
      <c r="N142" s="1519"/>
      <c r="O142" s="1519"/>
      <c r="P142" s="1498"/>
      <c r="Q142" s="1498"/>
      <c r="R142" s="1498"/>
      <c r="S142" s="1498"/>
      <c r="T142" s="1498"/>
      <c r="U142" s="1498"/>
      <c r="V142" s="1477"/>
      <c r="W142" s="1501"/>
      <c r="X142" s="1501"/>
      <c r="Y142" s="1501"/>
      <c r="Z142" s="1501"/>
    </row>
    <row r="143" spans="1:26" ht="15">
      <c r="A143" s="1432"/>
      <c r="B143" s="1581"/>
      <c r="C143" s="1582"/>
      <c r="D143" s="1583"/>
      <c r="E143" s="1421"/>
      <c r="F143" s="1523"/>
      <c r="G143" s="1523"/>
      <c r="H143" s="1584"/>
      <c r="I143" s="1555"/>
      <c r="J143" s="1555"/>
      <c r="K143" s="1441"/>
      <c r="L143" s="1441"/>
      <c r="M143" s="1501"/>
      <c r="N143" s="1519"/>
      <c r="O143" s="1519"/>
      <c r="P143" s="1498"/>
      <c r="Q143" s="1498"/>
      <c r="R143" s="1498"/>
      <c r="S143" s="1498"/>
      <c r="T143" s="1498"/>
      <c r="U143" s="1498"/>
      <c r="V143" s="1477"/>
      <c r="W143" s="1501"/>
      <c r="X143" s="1501"/>
      <c r="Y143" s="1501"/>
      <c r="Z143" s="1501"/>
    </row>
    <row r="144" spans="1:26" ht="15">
      <c r="A144" s="1432"/>
      <c r="B144" s="1581"/>
      <c r="C144" s="1582"/>
      <c r="D144" s="1583"/>
      <c r="E144" s="1421"/>
      <c r="F144" s="1523"/>
      <c r="G144" s="1523"/>
      <c r="H144" s="1584"/>
      <c r="I144" s="1555"/>
      <c r="J144" s="1555"/>
      <c r="K144" s="1441"/>
      <c r="L144" s="1441"/>
      <c r="M144" s="1501"/>
      <c r="N144" s="1519"/>
      <c r="O144" s="1519"/>
      <c r="P144" s="1498"/>
      <c r="Q144" s="1498"/>
      <c r="R144" s="1498"/>
      <c r="S144" s="1498"/>
      <c r="T144" s="1498"/>
      <c r="U144" s="1498"/>
      <c r="V144" s="1477"/>
      <c r="W144" s="1501"/>
      <c r="X144" s="1501"/>
      <c r="Y144" s="1501"/>
      <c r="Z144" s="1501"/>
    </row>
    <row r="145" spans="1:26" ht="15">
      <c r="A145" s="1432"/>
      <c r="B145" s="1581"/>
      <c r="C145" s="1582"/>
      <c r="D145" s="1583"/>
      <c r="E145" s="1421"/>
      <c r="F145" s="1523"/>
      <c r="G145" s="1523"/>
      <c r="H145" s="1584"/>
      <c r="I145" s="1555"/>
      <c r="J145" s="1555"/>
      <c r="K145" s="1441"/>
      <c r="L145" s="1441"/>
      <c r="M145" s="1501"/>
      <c r="N145" s="1519"/>
      <c r="O145" s="1519"/>
      <c r="P145" s="1498"/>
      <c r="Q145" s="1498"/>
      <c r="R145" s="1498"/>
      <c r="S145" s="1498"/>
      <c r="T145" s="1498"/>
      <c r="U145" s="1498"/>
      <c r="V145" s="1477"/>
      <c r="W145" s="1501"/>
      <c r="X145" s="1501"/>
      <c r="Y145" s="1501"/>
      <c r="Z145" s="1501"/>
    </row>
    <row r="146" spans="1:26" ht="15">
      <c r="A146" s="1432"/>
      <c r="B146" s="1581"/>
      <c r="C146" s="1582"/>
      <c r="D146" s="1583"/>
      <c r="E146" s="1421"/>
      <c r="F146" s="1523"/>
      <c r="G146" s="1523"/>
      <c r="H146" s="1584"/>
      <c r="I146" s="1555"/>
      <c r="J146" s="1555"/>
      <c r="K146" s="1441"/>
      <c r="L146" s="1441"/>
      <c r="M146" s="1501"/>
      <c r="N146" s="1519"/>
      <c r="O146" s="1519"/>
      <c r="P146" s="1498"/>
      <c r="Q146" s="1498"/>
      <c r="R146" s="1498"/>
      <c r="S146" s="1498"/>
      <c r="T146" s="1498"/>
      <c r="U146" s="1498"/>
      <c r="V146" s="1477"/>
      <c r="W146" s="1501"/>
      <c r="X146" s="1501"/>
      <c r="Y146" s="1501"/>
      <c r="Z146" s="1501"/>
    </row>
    <row r="147" spans="1:26" ht="15">
      <c r="A147" s="1432"/>
      <c r="B147" s="1581"/>
      <c r="C147" s="1582"/>
      <c r="D147" s="1583"/>
      <c r="E147" s="1421"/>
      <c r="F147" s="1523"/>
      <c r="G147" s="1523"/>
      <c r="H147" s="1584"/>
      <c r="I147" s="1555"/>
      <c r="J147" s="1555"/>
      <c r="K147" s="1441"/>
      <c r="L147" s="1441"/>
      <c r="M147" s="1501"/>
      <c r="N147" s="1519"/>
      <c r="O147" s="1519"/>
      <c r="P147" s="1498"/>
      <c r="Q147" s="1498"/>
      <c r="R147" s="1498"/>
      <c r="S147" s="1498"/>
      <c r="T147" s="1498"/>
      <c r="U147" s="1498"/>
      <c r="V147" s="1477"/>
      <c r="W147" s="1501"/>
      <c r="X147" s="1501"/>
      <c r="Y147" s="1501"/>
      <c r="Z147" s="1501"/>
    </row>
    <row r="148" spans="1:26" ht="15">
      <c r="A148" s="1432"/>
      <c r="B148" s="1581"/>
      <c r="C148" s="1582"/>
      <c r="D148" s="1583"/>
      <c r="E148" s="1421"/>
      <c r="F148" s="1523"/>
      <c r="G148" s="1523"/>
      <c r="H148" s="1584"/>
      <c r="I148" s="1555"/>
      <c r="J148" s="1555"/>
      <c r="K148" s="1441"/>
      <c r="L148" s="1441"/>
      <c r="M148" s="1501"/>
      <c r="N148" s="1519"/>
      <c r="O148" s="1519"/>
      <c r="P148" s="1498"/>
      <c r="Q148" s="1498"/>
      <c r="R148" s="1498"/>
      <c r="S148" s="1498"/>
      <c r="T148" s="1498"/>
      <c r="U148" s="1498"/>
      <c r="V148" s="1477"/>
      <c r="W148" s="1501"/>
      <c r="X148" s="1501"/>
      <c r="Y148" s="1501"/>
      <c r="Z148" s="1501"/>
    </row>
    <row r="149" spans="1:26" ht="15">
      <c r="A149" s="1432"/>
      <c r="B149" s="1581"/>
      <c r="C149" s="1582"/>
      <c r="D149" s="1583"/>
      <c r="E149" s="1421"/>
      <c r="F149" s="1523"/>
      <c r="G149" s="1523"/>
      <c r="H149" s="1584"/>
      <c r="I149" s="1555"/>
      <c r="J149" s="1555"/>
      <c r="K149" s="1441"/>
      <c r="L149" s="1441"/>
      <c r="M149" s="1501"/>
      <c r="N149" s="1519"/>
      <c r="O149" s="1519"/>
      <c r="P149" s="1498"/>
      <c r="Q149" s="1498"/>
      <c r="R149" s="1498"/>
      <c r="S149" s="1498"/>
      <c r="T149" s="1498"/>
      <c r="U149" s="1498"/>
      <c r="V149" s="1477"/>
      <c r="W149" s="1501"/>
      <c r="X149" s="1501"/>
      <c r="Y149" s="1501"/>
      <c r="Z149" s="1501"/>
    </row>
    <row r="150" spans="1:26" ht="15">
      <c r="A150" s="1432"/>
      <c r="B150" s="1581"/>
      <c r="C150" s="1582"/>
      <c r="D150" s="1583"/>
      <c r="E150" s="1421"/>
      <c r="F150" s="1523"/>
      <c r="G150" s="1523"/>
      <c r="H150" s="1584"/>
      <c r="I150" s="1555"/>
      <c r="J150" s="1555"/>
      <c r="K150" s="1441"/>
      <c r="L150" s="1441"/>
      <c r="M150" s="1501"/>
      <c r="N150" s="1519"/>
      <c r="O150" s="1519"/>
      <c r="P150" s="1498"/>
      <c r="Q150" s="1498"/>
      <c r="R150" s="1498"/>
      <c r="S150" s="1498"/>
      <c r="T150" s="1498"/>
      <c r="U150" s="1498"/>
      <c r="V150" s="1477"/>
      <c r="W150" s="1501"/>
      <c r="X150" s="1501"/>
      <c r="Y150" s="1501"/>
      <c r="Z150" s="1501"/>
    </row>
    <row r="151" spans="1:26" ht="15">
      <c r="A151" s="1432"/>
      <c r="B151" s="1581"/>
      <c r="C151" s="1582"/>
      <c r="D151" s="1583"/>
      <c r="E151" s="1421"/>
      <c r="F151" s="1523"/>
      <c r="G151" s="1523"/>
      <c r="H151" s="1584"/>
      <c r="I151" s="1555"/>
      <c r="J151" s="1555"/>
      <c r="K151" s="1441"/>
      <c r="L151" s="1441"/>
      <c r="M151" s="1501"/>
      <c r="N151" s="1519"/>
      <c r="O151" s="1519"/>
      <c r="P151" s="1498"/>
      <c r="Q151" s="1498"/>
      <c r="R151" s="1498"/>
      <c r="S151" s="1498"/>
      <c r="T151" s="1498"/>
      <c r="U151" s="1498"/>
      <c r="V151" s="1477"/>
      <c r="W151" s="1501"/>
      <c r="X151" s="1501"/>
      <c r="Y151" s="1501"/>
      <c r="Z151" s="1501"/>
    </row>
    <row r="152" spans="1:26" ht="15">
      <c r="A152" s="1432"/>
      <c r="B152" s="1581"/>
      <c r="C152" s="1582"/>
      <c r="D152" s="1583"/>
      <c r="E152" s="1421"/>
      <c r="F152" s="1523"/>
      <c r="G152" s="1523"/>
      <c r="H152" s="1584"/>
      <c r="I152" s="1555"/>
      <c r="J152" s="1555"/>
      <c r="K152" s="1441"/>
      <c r="L152" s="1441"/>
      <c r="M152" s="1501"/>
      <c r="N152" s="1519"/>
      <c r="O152" s="1519"/>
      <c r="P152" s="1498"/>
      <c r="Q152" s="1498"/>
      <c r="R152" s="1498"/>
      <c r="S152" s="1498"/>
      <c r="T152" s="1498"/>
      <c r="U152" s="1498"/>
      <c r="V152" s="1477"/>
      <c r="W152" s="1501"/>
      <c r="X152" s="1501"/>
      <c r="Y152" s="1501"/>
      <c r="Z152" s="1501"/>
    </row>
    <row r="153" spans="1:26" ht="15">
      <c r="A153" s="1432"/>
      <c r="B153" s="1581"/>
      <c r="C153" s="1582"/>
      <c r="D153" s="1583"/>
      <c r="E153" s="1421"/>
      <c r="F153" s="1523"/>
      <c r="G153" s="1523"/>
      <c r="H153" s="1584"/>
      <c r="I153" s="1555"/>
      <c r="J153" s="1555"/>
      <c r="K153" s="1441"/>
      <c r="L153" s="1441"/>
      <c r="M153" s="1501"/>
      <c r="N153" s="1519"/>
      <c r="O153" s="1519"/>
      <c r="P153" s="1498"/>
      <c r="Q153" s="1498"/>
      <c r="R153" s="1498"/>
      <c r="S153" s="1498"/>
      <c r="T153" s="1498"/>
      <c r="U153" s="1498"/>
      <c r="V153" s="1477"/>
      <c r="W153" s="1501"/>
      <c r="X153" s="1501"/>
      <c r="Y153" s="1501"/>
      <c r="Z153" s="1501"/>
    </row>
    <row r="154" spans="1:26" ht="15">
      <c r="A154" s="1432"/>
      <c r="B154" s="1581"/>
      <c r="C154" s="1582"/>
      <c r="D154" s="1583"/>
      <c r="E154" s="1421"/>
      <c r="F154" s="1523"/>
      <c r="G154" s="1523"/>
      <c r="H154" s="1584"/>
      <c r="I154" s="1555"/>
      <c r="J154" s="1555"/>
      <c r="K154" s="1441"/>
      <c r="L154" s="1441"/>
      <c r="M154" s="1501"/>
      <c r="N154" s="1519"/>
      <c r="O154" s="1519"/>
      <c r="P154" s="1498"/>
      <c r="Q154" s="1498"/>
      <c r="R154" s="1498"/>
      <c r="S154" s="1498"/>
      <c r="T154" s="1498"/>
      <c r="U154" s="1498"/>
      <c r="V154" s="1477"/>
      <c r="W154" s="1501"/>
      <c r="X154" s="1501"/>
      <c r="Y154" s="1501"/>
      <c r="Z154" s="1501"/>
    </row>
    <row r="155" spans="1:26" ht="15">
      <c r="A155" s="1432"/>
      <c r="B155" s="1581"/>
      <c r="C155" s="1582"/>
      <c r="D155" s="1583"/>
      <c r="E155" s="1421"/>
      <c r="F155" s="1523"/>
      <c r="G155" s="1523"/>
      <c r="H155" s="1584"/>
      <c r="I155" s="1555"/>
      <c r="J155" s="1555"/>
      <c r="K155" s="1441"/>
      <c r="L155" s="1441"/>
      <c r="M155" s="1501"/>
      <c r="N155" s="1519"/>
      <c r="O155" s="1519"/>
      <c r="P155" s="1498"/>
      <c r="Q155" s="1498"/>
      <c r="R155" s="1498"/>
      <c r="S155" s="1498"/>
      <c r="T155" s="1498"/>
      <c r="U155" s="1498"/>
      <c r="V155" s="1477"/>
      <c r="W155" s="1501"/>
      <c r="X155" s="1501"/>
      <c r="Y155" s="1501"/>
      <c r="Z155" s="1501"/>
    </row>
    <row r="156" spans="1:26" ht="15">
      <c r="A156" s="1432"/>
      <c r="B156" s="1581"/>
      <c r="C156" s="1582"/>
      <c r="D156" s="1583"/>
      <c r="E156" s="1421"/>
      <c r="F156" s="1523"/>
      <c r="G156" s="1523"/>
      <c r="H156" s="1584"/>
      <c r="I156" s="1555"/>
      <c r="J156" s="1555"/>
      <c r="K156" s="1441"/>
      <c r="L156" s="1441"/>
      <c r="M156" s="1501"/>
      <c r="N156" s="1519"/>
      <c r="O156" s="1519"/>
      <c r="P156" s="1498"/>
      <c r="Q156" s="1498"/>
      <c r="R156" s="1498"/>
      <c r="S156" s="1498"/>
      <c r="T156" s="1498"/>
      <c r="U156" s="1498"/>
      <c r="V156" s="1477"/>
      <c r="W156" s="1501"/>
      <c r="X156" s="1501"/>
      <c r="Y156" s="1501"/>
      <c r="Z156" s="1501"/>
    </row>
    <row r="157" spans="1:26" ht="15">
      <c r="A157" s="1432"/>
      <c r="B157" s="1581"/>
      <c r="C157" s="1582"/>
      <c r="D157" s="1583"/>
      <c r="E157" s="1421"/>
      <c r="F157" s="1523"/>
      <c r="G157" s="1523"/>
      <c r="H157" s="1584"/>
      <c r="I157" s="1555"/>
      <c r="J157" s="1555"/>
      <c r="K157" s="1441"/>
      <c r="L157" s="1441"/>
      <c r="M157" s="1501"/>
      <c r="N157" s="1519"/>
      <c r="O157" s="1519"/>
      <c r="P157" s="1498"/>
      <c r="Q157" s="1498"/>
      <c r="R157" s="1498"/>
      <c r="S157" s="1498"/>
      <c r="T157" s="1498"/>
      <c r="U157" s="1498"/>
      <c r="V157" s="1477"/>
      <c r="W157" s="1501"/>
      <c r="X157" s="1501"/>
      <c r="Y157" s="1501"/>
      <c r="Z157" s="1501"/>
    </row>
    <row r="158" spans="1:26" ht="15">
      <c r="A158" s="1432"/>
      <c r="B158" s="1581"/>
      <c r="C158" s="1582"/>
      <c r="D158" s="1583"/>
      <c r="E158" s="1421"/>
      <c r="F158" s="1523"/>
      <c r="G158" s="1523"/>
      <c r="H158" s="1584"/>
      <c r="I158" s="1555"/>
      <c r="J158" s="1555"/>
      <c r="K158" s="1441"/>
      <c r="L158" s="1441"/>
      <c r="M158" s="1501"/>
      <c r="N158" s="1519"/>
      <c r="O158" s="1519"/>
      <c r="P158" s="1498"/>
      <c r="Q158" s="1498"/>
      <c r="R158" s="1498"/>
      <c r="S158" s="1498"/>
      <c r="T158" s="1498"/>
      <c r="U158" s="1498"/>
      <c r="V158" s="1477"/>
      <c r="W158" s="1501"/>
      <c r="X158" s="1501"/>
      <c r="Y158" s="1501"/>
      <c r="Z158" s="1501"/>
    </row>
    <row r="159" spans="1:26" ht="15">
      <c r="A159" s="1432"/>
      <c r="B159" s="1581"/>
      <c r="C159" s="1582"/>
      <c r="D159" s="1583"/>
      <c r="E159" s="1421"/>
      <c r="F159" s="1523"/>
      <c r="G159" s="1523"/>
      <c r="H159" s="1584"/>
      <c r="I159" s="1555"/>
      <c r="J159" s="1555"/>
      <c r="K159" s="1441"/>
      <c r="L159" s="1441"/>
      <c r="M159" s="1501"/>
      <c r="N159" s="1519"/>
      <c r="O159" s="1519"/>
      <c r="P159" s="1498"/>
      <c r="Q159" s="1498"/>
      <c r="R159" s="1498"/>
      <c r="S159" s="1498"/>
      <c r="T159" s="1498"/>
      <c r="U159" s="1498"/>
      <c r="V159" s="1477"/>
      <c r="W159" s="1501"/>
      <c r="X159" s="1501"/>
      <c r="Y159" s="1501"/>
      <c r="Z159" s="1501"/>
    </row>
    <row r="160" spans="1:26" ht="15">
      <c r="A160" s="1432"/>
      <c r="B160" s="1581"/>
      <c r="C160" s="1582"/>
      <c r="D160" s="1583"/>
      <c r="E160" s="1421"/>
      <c r="F160" s="1523"/>
      <c r="G160" s="1523"/>
      <c r="H160" s="1584"/>
      <c r="I160" s="1555"/>
      <c r="J160" s="1555"/>
      <c r="K160" s="1441"/>
      <c r="L160" s="1441"/>
      <c r="M160" s="1501"/>
      <c r="N160" s="1519"/>
      <c r="O160" s="1519"/>
      <c r="P160" s="1498"/>
      <c r="Q160" s="1498"/>
      <c r="R160" s="1498"/>
      <c r="S160" s="1498"/>
      <c r="T160" s="1498"/>
      <c r="U160" s="1498"/>
      <c r="V160" s="1477"/>
      <c r="W160" s="1501"/>
      <c r="X160" s="1501"/>
      <c r="Y160" s="1501"/>
      <c r="Z160" s="1501"/>
    </row>
    <row r="161" spans="1:26" ht="15">
      <c r="A161" s="1432"/>
      <c r="B161" s="1581"/>
      <c r="C161" s="1582"/>
      <c r="D161" s="1583"/>
      <c r="E161" s="1421"/>
      <c r="F161" s="1523"/>
      <c r="G161" s="1523"/>
      <c r="H161" s="1584"/>
      <c r="I161" s="1555"/>
      <c r="J161" s="1555"/>
      <c r="K161" s="1441"/>
      <c r="L161" s="1441"/>
      <c r="M161" s="1501"/>
      <c r="N161" s="1519"/>
      <c r="O161" s="1519"/>
      <c r="P161" s="1498"/>
      <c r="Q161" s="1498"/>
      <c r="R161" s="1498"/>
      <c r="S161" s="1498"/>
      <c r="T161" s="1498"/>
      <c r="U161" s="1498"/>
      <c r="V161" s="1477"/>
      <c r="W161" s="1501"/>
      <c r="X161" s="1501"/>
      <c r="Y161" s="1501"/>
      <c r="Z161" s="1501"/>
    </row>
    <row r="162" spans="1:26" ht="15">
      <c r="A162" s="1432"/>
      <c r="B162" s="1581"/>
      <c r="C162" s="1582"/>
      <c r="D162" s="1583"/>
      <c r="E162" s="1421"/>
      <c r="F162" s="1523"/>
      <c r="G162" s="1523"/>
      <c r="H162" s="1584"/>
      <c r="I162" s="1555"/>
      <c r="J162" s="1555"/>
      <c r="K162" s="1441"/>
      <c r="L162" s="1441"/>
      <c r="M162" s="1501"/>
      <c r="N162" s="1519"/>
      <c r="O162" s="1519"/>
      <c r="P162" s="1498"/>
      <c r="Q162" s="1498"/>
      <c r="R162" s="1498"/>
      <c r="S162" s="1498"/>
      <c r="T162" s="1498"/>
      <c r="U162" s="1498"/>
      <c r="V162" s="1477"/>
      <c r="W162" s="1501"/>
      <c r="X162" s="1501"/>
      <c r="Y162" s="1501"/>
      <c r="Z162" s="1501"/>
    </row>
    <row r="163" spans="1:26" ht="15">
      <c r="A163" s="1432"/>
      <c r="B163" s="1581"/>
      <c r="C163" s="1582"/>
      <c r="D163" s="1583"/>
      <c r="E163" s="1421"/>
      <c r="F163" s="1523"/>
      <c r="G163" s="1523"/>
      <c r="H163" s="1584"/>
      <c r="I163" s="1555"/>
      <c r="J163" s="1555"/>
      <c r="K163" s="1441"/>
      <c r="L163" s="1441"/>
      <c r="M163" s="1501"/>
      <c r="N163" s="1519"/>
      <c r="O163" s="1519"/>
      <c r="P163" s="1498"/>
      <c r="Q163" s="1498"/>
      <c r="R163" s="1498"/>
      <c r="S163" s="1498"/>
      <c r="T163" s="1498"/>
      <c r="U163" s="1498"/>
      <c r="V163" s="1477"/>
      <c r="W163" s="1501"/>
      <c r="X163" s="1501"/>
      <c r="Y163" s="1501"/>
      <c r="Z163" s="1501"/>
    </row>
    <row r="164" spans="1:26" ht="15">
      <c r="A164" s="1432"/>
      <c r="B164" s="1581"/>
      <c r="C164" s="1582"/>
      <c r="D164" s="1583"/>
      <c r="E164" s="1421"/>
      <c r="F164" s="1523"/>
      <c r="G164" s="1523"/>
      <c r="H164" s="1584"/>
      <c r="I164" s="1555"/>
      <c r="J164" s="1555"/>
      <c r="K164" s="1441"/>
      <c r="L164" s="1441"/>
      <c r="M164" s="1501"/>
      <c r="N164" s="1519"/>
      <c r="O164" s="1519"/>
      <c r="P164" s="1498"/>
      <c r="Q164" s="1498"/>
      <c r="R164" s="1498"/>
      <c r="S164" s="1498"/>
      <c r="T164" s="1498"/>
      <c r="U164" s="1498"/>
      <c r="V164" s="1477"/>
      <c r="W164" s="1501"/>
      <c r="X164" s="1501"/>
      <c r="Y164" s="1501"/>
      <c r="Z164" s="1501"/>
    </row>
    <row r="165" spans="1:26" ht="15">
      <c r="A165" s="1432"/>
      <c r="B165" s="1581"/>
      <c r="C165" s="1582"/>
      <c r="D165" s="1583"/>
      <c r="E165" s="1421"/>
      <c r="F165" s="1523"/>
      <c r="G165" s="1523"/>
      <c r="H165" s="1584"/>
      <c r="I165" s="1555"/>
      <c r="J165" s="1555"/>
      <c r="K165" s="1441"/>
      <c r="L165" s="1441"/>
      <c r="M165" s="1501"/>
      <c r="N165" s="1519"/>
      <c r="O165" s="1519"/>
      <c r="P165" s="1498"/>
      <c r="Q165" s="1498"/>
      <c r="R165" s="1498"/>
      <c r="S165" s="1498"/>
      <c r="T165" s="1498"/>
      <c r="U165" s="1498"/>
      <c r="V165" s="1477"/>
      <c r="W165" s="1501"/>
      <c r="X165" s="1501"/>
      <c r="Y165" s="1501"/>
      <c r="Z165" s="1501"/>
    </row>
    <row r="166" spans="1:26" ht="15">
      <c r="A166" s="1432"/>
      <c r="B166" s="1581"/>
      <c r="C166" s="1582"/>
      <c r="D166" s="1583"/>
      <c r="E166" s="1421"/>
      <c r="F166" s="1523"/>
      <c r="G166" s="1523"/>
      <c r="H166" s="1584"/>
      <c r="I166" s="1555"/>
      <c r="J166" s="1555"/>
      <c r="K166" s="1441"/>
      <c r="L166" s="1441"/>
      <c r="M166" s="1501"/>
      <c r="N166" s="1519"/>
      <c r="O166" s="1519"/>
      <c r="P166" s="1498"/>
      <c r="Q166" s="1498"/>
      <c r="R166" s="1498"/>
      <c r="S166" s="1498"/>
      <c r="T166" s="1498"/>
      <c r="U166" s="1498"/>
      <c r="V166" s="1477"/>
      <c r="W166" s="1501"/>
      <c r="X166" s="1501"/>
      <c r="Y166" s="1501"/>
      <c r="Z166" s="1501"/>
    </row>
    <row r="167" spans="1:26" ht="15">
      <c r="A167" s="1432"/>
      <c r="B167" s="1581"/>
      <c r="C167" s="1582"/>
      <c r="D167" s="1583"/>
      <c r="E167" s="1421"/>
      <c r="F167" s="1523"/>
      <c r="G167" s="1523"/>
      <c r="H167" s="1584"/>
      <c r="I167" s="1555"/>
      <c r="J167" s="1555"/>
      <c r="K167" s="1441"/>
      <c r="L167" s="1441"/>
      <c r="M167" s="1501"/>
      <c r="N167" s="1519"/>
      <c r="O167" s="1519"/>
      <c r="P167" s="1498"/>
      <c r="Q167" s="1498"/>
      <c r="R167" s="1498"/>
      <c r="S167" s="1498"/>
      <c r="T167" s="1498"/>
      <c r="U167" s="1498"/>
      <c r="V167" s="1477"/>
      <c r="W167" s="1501"/>
      <c r="X167" s="1501"/>
      <c r="Y167" s="1501"/>
      <c r="Z167" s="1501"/>
    </row>
    <row r="168" spans="1:26" ht="15">
      <c r="A168" s="1432"/>
      <c r="B168" s="1581"/>
      <c r="C168" s="1582"/>
      <c r="D168" s="1583"/>
      <c r="E168" s="1421"/>
      <c r="F168" s="1523"/>
      <c r="G168" s="1523"/>
      <c r="H168" s="1584"/>
      <c r="I168" s="1555"/>
      <c r="J168" s="1555"/>
      <c r="K168" s="1441"/>
      <c r="L168" s="1441"/>
      <c r="M168" s="1501"/>
      <c r="N168" s="1519"/>
      <c r="O168" s="1519"/>
      <c r="P168" s="1498"/>
      <c r="Q168" s="1498"/>
      <c r="R168" s="1498"/>
      <c r="S168" s="1498"/>
      <c r="T168" s="1498"/>
      <c r="U168" s="1498"/>
      <c r="V168" s="1477"/>
      <c r="W168" s="1501"/>
      <c r="X168" s="1501"/>
      <c r="Y168" s="1501"/>
      <c r="Z168" s="1501"/>
    </row>
    <row r="169" spans="1:26" ht="15">
      <c r="A169" s="1432"/>
      <c r="B169" s="1581"/>
      <c r="C169" s="1582"/>
      <c r="D169" s="1583"/>
      <c r="E169" s="1421"/>
      <c r="F169" s="1523"/>
      <c r="G169" s="1523"/>
      <c r="H169" s="1584"/>
      <c r="I169" s="1555"/>
      <c r="J169" s="1555"/>
      <c r="K169" s="1441"/>
      <c r="L169" s="1441"/>
      <c r="M169" s="1501"/>
      <c r="N169" s="1519"/>
      <c r="O169" s="1519"/>
      <c r="P169" s="1498"/>
      <c r="Q169" s="1498"/>
      <c r="R169" s="1498"/>
      <c r="S169" s="1498"/>
      <c r="T169" s="1498"/>
      <c r="U169" s="1498"/>
      <c r="V169" s="1477"/>
      <c r="W169" s="1501"/>
      <c r="X169" s="1501"/>
      <c r="Y169" s="1501"/>
      <c r="Z169" s="1501"/>
    </row>
    <row r="170" spans="1:26" ht="15">
      <c r="A170" s="1432"/>
      <c r="B170" s="1581"/>
      <c r="C170" s="1582"/>
      <c r="D170" s="1583"/>
      <c r="E170" s="1421"/>
      <c r="F170" s="1523"/>
      <c r="G170" s="1523"/>
      <c r="H170" s="1584"/>
      <c r="I170" s="1555"/>
      <c r="J170" s="1555"/>
      <c r="K170" s="1441"/>
      <c r="L170" s="1441"/>
      <c r="M170" s="1501"/>
      <c r="N170" s="1519"/>
      <c r="O170" s="1519"/>
      <c r="P170" s="1498"/>
      <c r="Q170" s="1498"/>
      <c r="R170" s="1498"/>
      <c r="S170" s="1498"/>
      <c r="T170" s="1498"/>
      <c r="U170" s="1498"/>
      <c r="V170" s="1477"/>
      <c r="W170" s="1501"/>
      <c r="X170" s="1501"/>
      <c r="Y170" s="1501"/>
      <c r="Z170" s="1501"/>
    </row>
    <row r="171" spans="1:26" ht="15">
      <c r="A171" s="1432"/>
      <c r="B171" s="1581"/>
      <c r="C171" s="1582"/>
      <c r="D171" s="1583"/>
      <c r="E171" s="1421"/>
      <c r="F171" s="1523"/>
      <c r="G171" s="1523"/>
      <c r="H171" s="1584"/>
      <c r="I171" s="1555"/>
      <c r="J171" s="1555"/>
      <c r="K171" s="1441"/>
      <c r="L171" s="1441"/>
      <c r="M171" s="1501"/>
      <c r="N171" s="1519"/>
      <c r="O171" s="1519"/>
      <c r="P171" s="1498"/>
      <c r="Q171" s="1498"/>
      <c r="R171" s="1498"/>
      <c r="S171" s="1498"/>
      <c r="T171" s="1498"/>
      <c r="U171" s="1498"/>
      <c r="V171" s="1477"/>
      <c r="W171" s="1501"/>
      <c r="X171" s="1501"/>
      <c r="Y171" s="1501"/>
      <c r="Z171" s="1501"/>
    </row>
    <row r="172" spans="1:26" ht="15">
      <c r="A172" s="1432"/>
      <c r="B172" s="1581"/>
      <c r="C172" s="1582"/>
      <c r="D172" s="1583"/>
      <c r="E172" s="1421"/>
      <c r="F172" s="1523"/>
      <c r="G172" s="1523"/>
      <c r="H172" s="1584"/>
      <c r="I172" s="1555"/>
      <c r="J172" s="1555"/>
      <c r="K172" s="1441"/>
      <c r="L172" s="1441"/>
      <c r="M172" s="1501"/>
      <c r="N172" s="1519"/>
      <c r="O172" s="1519"/>
      <c r="P172" s="1498"/>
      <c r="Q172" s="1498"/>
      <c r="R172" s="1498"/>
      <c r="S172" s="1498"/>
      <c r="T172" s="1498"/>
      <c r="U172" s="1498"/>
      <c r="V172" s="1477"/>
      <c r="W172" s="1501"/>
      <c r="X172" s="1501"/>
      <c r="Y172" s="1501"/>
      <c r="Z172" s="1501"/>
    </row>
    <row r="173" spans="1:26" ht="15">
      <c r="A173" s="1432"/>
      <c r="B173" s="1581"/>
      <c r="C173" s="1582"/>
      <c r="D173" s="1583"/>
      <c r="E173" s="1421"/>
      <c r="F173" s="1523"/>
      <c r="G173" s="1523"/>
      <c r="H173" s="1584"/>
      <c r="I173" s="1555"/>
      <c r="J173" s="1555"/>
      <c r="K173" s="1441"/>
      <c r="L173" s="1441"/>
      <c r="M173" s="1501"/>
      <c r="N173" s="1519"/>
      <c r="O173" s="1519"/>
      <c r="P173" s="1498"/>
      <c r="Q173" s="1498"/>
      <c r="R173" s="1498"/>
      <c r="S173" s="1498"/>
      <c r="T173" s="1498"/>
      <c r="U173" s="1498"/>
      <c r="V173" s="1477"/>
      <c r="W173" s="1501"/>
      <c r="X173" s="1501"/>
      <c r="Y173" s="1501"/>
      <c r="Z173" s="1501"/>
    </row>
    <row r="174" spans="1:26" ht="15">
      <c r="A174" s="1432"/>
      <c r="B174" s="1581"/>
      <c r="C174" s="1582"/>
      <c r="D174" s="1583"/>
      <c r="E174" s="1421"/>
      <c r="F174" s="1523"/>
      <c r="G174" s="1523"/>
      <c r="H174" s="1584"/>
      <c r="I174" s="1555"/>
      <c r="J174" s="1555"/>
      <c r="K174" s="1441"/>
      <c r="L174" s="1441"/>
      <c r="M174" s="1501"/>
      <c r="N174" s="1519"/>
      <c r="O174" s="1519"/>
      <c r="P174" s="1498"/>
      <c r="Q174" s="1498"/>
      <c r="R174" s="1498"/>
      <c r="S174" s="1498"/>
      <c r="T174" s="1498"/>
      <c r="U174" s="1498"/>
      <c r="V174" s="1477"/>
      <c r="W174" s="1501"/>
      <c r="X174" s="1501"/>
      <c r="Y174" s="1501"/>
      <c r="Z174" s="1501"/>
    </row>
    <row r="175" spans="1:26" ht="24.75" customHeight="1">
      <c r="A175" s="1432"/>
      <c r="B175" s="1581"/>
      <c r="C175" s="1582"/>
      <c r="D175" s="1583"/>
      <c r="E175" s="1421"/>
      <c r="F175" s="1523"/>
      <c r="G175" s="1523"/>
      <c r="H175" s="1584"/>
      <c r="I175" s="1555"/>
      <c r="J175" s="1555"/>
      <c r="K175" s="1441"/>
      <c r="L175" s="1441"/>
      <c r="M175" s="1501"/>
      <c r="N175" s="1519"/>
      <c r="O175" s="1519"/>
      <c r="P175" s="1498"/>
      <c r="Q175" s="1498"/>
      <c r="R175" s="1498"/>
      <c r="S175" s="1498"/>
      <c r="T175" s="1498"/>
      <c r="U175" s="1498"/>
      <c r="V175" s="1477"/>
      <c r="W175" s="1501"/>
      <c r="X175" s="1501"/>
      <c r="Y175" s="1501"/>
      <c r="Z175" s="1501"/>
    </row>
    <row r="176" spans="1:26" ht="15">
      <c r="A176" s="1432"/>
      <c r="B176" s="1581"/>
      <c r="C176" s="1582"/>
      <c r="D176" s="1583"/>
      <c r="E176" s="1421"/>
      <c r="F176" s="1523"/>
      <c r="G176" s="1523"/>
      <c r="H176" s="1584"/>
      <c r="I176" s="1555"/>
      <c r="J176" s="1555"/>
      <c r="K176" s="1441"/>
      <c r="L176" s="1441"/>
      <c r="M176" s="1501"/>
      <c r="N176" s="1519"/>
      <c r="O176" s="1519"/>
      <c r="P176" s="1498"/>
      <c r="Q176" s="1498"/>
      <c r="R176" s="1498"/>
      <c r="S176" s="1498"/>
      <c r="T176" s="1498"/>
      <c r="U176" s="1498"/>
      <c r="V176" s="1477"/>
      <c r="W176" s="1501"/>
      <c r="X176" s="1501"/>
      <c r="Y176" s="1501"/>
      <c r="Z176" s="1501"/>
    </row>
    <row r="177" spans="1:26" ht="15">
      <c r="A177" s="1432"/>
      <c r="B177" s="1581"/>
      <c r="C177" s="1582"/>
      <c r="D177" s="1583"/>
      <c r="E177" s="1421"/>
      <c r="F177" s="1523"/>
      <c r="G177" s="1523"/>
      <c r="H177" s="1584"/>
      <c r="I177" s="1555"/>
      <c r="J177" s="1555"/>
      <c r="K177" s="1441"/>
      <c r="L177" s="1441"/>
      <c r="M177" s="1501"/>
      <c r="N177" s="1519"/>
      <c r="O177" s="1519"/>
      <c r="P177" s="1498"/>
      <c r="Q177" s="1498"/>
      <c r="R177" s="1498"/>
      <c r="S177" s="1498"/>
      <c r="T177" s="1498"/>
      <c r="U177" s="1498"/>
      <c r="V177" s="1477"/>
      <c r="W177" s="1501"/>
      <c r="X177" s="1501"/>
      <c r="Y177" s="1501"/>
      <c r="Z177" s="1501"/>
    </row>
    <row r="178" spans="1:26" ht="15">
      <c r="A178" s="1432"/>
      <c r="B178" s="1581"/>
      <c r="C178" s="1582"/>
      <c r="D178" s="1583"/>
      <c r="E178" s="1421"/>
      <c r="F178" s="1523"/>
      <c r="G178" s="1523"/>
      <c r="H178" s="1584"/>
      <c r="I178" s="1555"/>
      <c r="J178" s="1555"/>
      <c r="K178" s="1441"/>
      <c r="L178" s="1441"/>
      <c r="M178" s="1501"/>
      <c r="N178" s="1519"/>
      <c r="O178" s="1519"/>
      <c r="P178" s="1498"/>
      <c r="Q178" s="1498"/>
      <c r="R178" s="1498"/>
      <c r="S178" s="1498"/>
      <c r="T178" s="1498"/>
      <c r="U178" s="1498"/>
      <c r="V178" s="1477"/>
      <c r="W178" s="1501"/>
      <c r="X178" s="1501"/>
      <c r="Y178" s="1501"/>
      <c r="Z178" s="1501"/>
    </row>
    <row r="179" spans="1:26" ht="15">
      <c r="A179" s="1432"/>
      <c r="B179" s="1581"/>
      <c r="C179" s="1582"/>
      <c r="D179" s="1583"/>
      <c r="E179" s="1421"/>
      <c r="F179" s="1523"/>
      <c r="G179" s="1523"/>
      <c r="H179" s="1584"/>
      <c r="I179" s="1555"/>
      <c r="J179" s="1555"/>
      <c r="K179" s="1441"/>
      <c r="L179" s="1441"/>
      <c r="M179" s="1501"/>
      <c r="N179" s="1519"/>
      <c r="O179" s="1519"/>
      <c r="P179" s="1498"/>
      <c r="Q179" s="1498"/>
      <c r="R179" s="1498"/>
      <c r="S179" s="1498"/>
      <c r="T179" s="1498"/>
      <c r="U179" s="1498"/>
      <c r="V179" s="1477"/>
      <c r="W179" s="1501"/>
      <c r="X179" s="1501"/>
      <c r="Y179" s="1501"/>
      <c r="Z179" s="1501"/>
    </row>
    <row r="180" spans="1:26" ht="15">
      <c r="A180" s="1432"/>
      <c r="B180" s="1581"/>
      <c r="C180" s="1582"/>
      <c r="D180" s="1583"/>
      <c r="E180" s="1421"/>
      <c r="F180" s="1523"/>
      <c r="G180" s="1523"/>
      <c r="H180" s="1584"/>
      <c r="I180" s="1555"/>
      <c r="J180" s="1555"/>
      <c r="K180" s="1441"/>
      <c r="L180" s="1441"/>
      <c r="M180" s="1501"/>
      <c r="N180" s="1519"/>
      <c r="O180" s="1519"/>
      <c r="P180" s="1498"/>
      <c r="Q180" s="1498"/>
      <c r="R180" s="1498"/>
      <c r="S180" s="1498"/>
      <c r="T180" s="1498"/>
      <c r="U180" s="1498"/>
      <c r="V180" s="1477"/>
      <c r="W180" s="1501"/>
      <c r="X180" s="1501"/>
      <c r="Y180" s="1501"/>
      <c r="Z180" s="1501"/>
    </row>
    <row r="181" spans="1:26" ht="15">
      <c r="A181" s="1432"/>
      <c r="B181" s="1581"/>
      <c r="C181" s="1582"/>
      <c r="D181" s="1583"/>
      <c r="E181" s="1421"/>
      <c r="F181" s="1523"/>
      <c r="G181" s="1523"/>
      <c r="H181" s="1584"/>
      <c r="I181" s="1555"/>
      <c r="J181" s="1555"/>
      <c r="K181" s="1441"/>
      <c r="L181" s="1441"/>
      <c r="M181" s="1501"/>
      <c r="N181" s="1519"/>
      <c r="O181" s="1519"/>
      <c r="P181" s="1498"/>
      <c r="Q181" s="1498"/>
      <c r="R181" s="1498"/>
      <c r="S181" s="1498"/>
      <c r="T181" s="1498"/>
      <c r="U181" s="1498"/>
      <c r="V181" s="1477"/>
      <c r="W181" s="1501"/>
      <c r="X181" s="1501"/>
      <c r="Y181" s="1501"/>
      <c r="Z181" s="1501"/>
    </row>
    <row r="182" spans="1:26" ht="15">
      <c r="A182" s="1432"/>
      <c r="B182" s="1581"/>
      <c r="C182" s="1582"/>
      <c r="D182" s="1583"/>
      <c r="E182" s="1421"/>
      <c r="F182" s="1523"/>
      <c r="G182" s="1523"/>
      <c r="H182" s="1584"/>
      <c r="I182" s="1555"/>
      <c r="J182" s="1555"/>
      <c r="K182" s="1441"/>
      <c r="L182" s="1441"/>
      <c r="M182" s="1501"/>
      <c r="N182" s="1519"/>
      <c r="O182" s="1519"/>
      <c r="P182" s="1498"/>
      <c r="Q182" s="1498"/>
      <c r="R182" s="1498"/>
      <c r="S182" s="1498"/>
      <c r="T182" s="1498"/>
      <c r="U182" s="1498"/>
      <c r="V182" s="1477"/>
      <c r="W182" s="1501"/>
      <c r="X182" s="1501"/>
      <c r="Y182" s="1501"/>
      <c r="Z182" s="1501"/>
    </row>
    <row r="183" spans="1:26" ht="15">
      <c r="A183" s="1432"/>
      <c r="B183" s="1581"/>
      <c r="C183" s="1582"/>
      <c r="D183" s="1583"/>
      <c r="E183" s="1421"/>
      <c r="F183" s="1523"/>
      <c r="G183" s="1523"/>
      <c r="H183" s="1584"/>
      <c r="I183" s="1555"/>
      <c r="J183" s="1555"/>
      <c r="K183" s="1441"/>
      <c r="L183" s="1441"/>
      <c r="M183" s="1501"/>
      <c r="N183" s="1519"/>
      <c r="O183" s="1519"/>
      <c r="P183" s="1498"/>
      <c r="Q183" s="1498"/>
      <c r="R183" s="1498"/>
      <c r="S183" s="1498"/>
      <c r="T183" s="1498"/>
      <c r="U183" s="1498"/>
      <c r="V183" s="1477"/>
      <c r="W183" s="1501"/>
      <c r="X183" s="1501"/>
      <c r="Y183" s="1501"/>
      <c r="Z183" s="1501"/>
    </row>
    <row r="184" spans="1:26" ht="15">
      <c r="A184" s="1432"/>
      <c r="B184" s="1581"/>
      <c r="C184" s="1582"/>
      <c r="D184" s="1583"/>
      <c r="E184" s="1421"/>
      <c r="F184" s="1523"/>
      <c r="G184" s="1523"/>
      <c r="H184" s="1584"/>
      <c r="I184" s="1555"/>
      <c r="J184" s="1555"/>
      <c r="K184" s="1441"/>
      <c r="L184" s="1441"/>
      <c r="M184" s="1501"/>
      <c r="N184" s="1519"/>
      <c r="O184" s="1519"/>
      <c r="P184" s="1498"/>
      <c r="Q184" s="1498"/>
      <c r="R184" s="1498"/>
      <c r="S184" s="1498"/>
      <c r="T184" s="1498"/>
      <c r="U184" s="1498"/>
      <c r="V184" s="1477"/>
      <c r="W184" s="1501"/>
      <c r="X184" s="1501"/>
      <c r="Y184" s="1501"/>
      <c r="Z184" s="1501"/>
    </row>
    <row r="185" spans="1:26" ht="15">
      <c r="A185" s="1432"/>
      <c r="B185" s="1581"/>
      <c r="C185" s="1582"/>
      <c r="D185" s="1583"/>
      <c r="E185" s="1421"/>
      <c r="F185" s="1523"/>
      <c r="G185" s="1523"/>
      <c r="H185" s="1584"/>
      <c r="I185" s="1555"/>
      <c r="J185" s="1555"/>
      <c r="K185" s="1441"/>
      <c r="L185" s="1441"/>
      <c r="M185" s="1501"/>
      <c r="N185" s="1519"/>
      <c r="O185" s="1519"/>
      <c r="P185" s="1498"/>
      <c r="Q185" s="1498"/>
      <c r="R185" s="1498"/>
      <c r="S185" s="1498"/>
      <c r="T185" s="1498"/>
      <c r="U185" s="1498"/>
      <c r="V185" s="1477"/>
      <c r="W185" s="1501"/>
      <c r="X185" s="1501"/>
      <c r="Y185" s="1501"/>
      <c r="Z185" s="1501"/>
    </row>
    <row r="186" spans="1:26" ht="15">
      <c r="A186" s="1432"/>
      <c r="B186" s="1581"/>
      <c r="C186" s="1582"/>
      <c r="D186" s="1583"/>
      <c r="E186" s="1421"/>
      <c r="F186" s="1523"/>
      <c r="G186" s="1523"/>
      <c r="H186" s="1584"/>
      <c r="I186" s="1555"/>
      <c r="J186" s="1555"/>
      <c r="K186" s="1441"/>
      <c r="L186" s="1441"/>
      <c r="M186" s="1501"/>
      <c r="N186" s="1519"/>
      <c r="O186" s="1519"/>
      <c r="P186" s="1498"/>
      <c r="Q186" s="1498"/>
      <c r="R186" s="1498"/>
      <c r="S186" s="1498"/>
      <c r="T186" s="1498"/>
      <c r="U186" s="1498"/>
      <c r="V186" s="1477"/>
      <c r="W186" s="1501"/>
      <c r="X186" s="1501"/>
      <c r="Y186" s="1501"/>
      <c r="Z186" s="1501"/>
    </row>
    <row r="187" spans="1:26" ht="15">
      <c r="A187" s="1432"/>
      <c r="B187" s="1581"/>
      <c r="C187" s="1582"/>
      <c r="D187" s="1583"/>
      <c r="E187" s="1421"/>
      <c r="F187" s="1523"/>
      <c r="G187" s="1523"/>
      <c r="H187" s="1584"/>
      <c r="I187" s="1555"/>
      <c r="J187" s="1555"/>
      <c r="K187" s="1441"/>
      <c r="L187" s="1441"/>
      <c r="M187" s="1501"/>
      <c r="N187" s="1519"/>
      <c r="O187" s="1519"/>
      <c r="P187" s="1498"/>
      <c r="Q187" s="1498"/>
      <c r="R187" s="1498"/>
      <c r="S187" s="1498"/>
      <c r="T187" s="1498"/>
      <c r="U187" s="1498"/>
      <c r="V187" s="1477"/>
      <c r="W187" s="1501"/>
      <c r="X187" s="1501"/>
      <c r="Y187" s="1501"/>
      <c r="Z187" s="1501"/>
    </row>
    <row r="188" spans="1:26" ht="39" customHeight="1">
      <c r="A188" s="1432"/>
      <c r="B188" s="1581"/>
      <c r="C188" s="1582"/>
      <c r="D188" s="1583"/>
      <c r="E188" s="1421"/>
      <c r="F188" s="1523"/>
      <c r="G188" s="1523"/>
      <c r="H188" s="1584"/>
      <c r="I188" s="1555"/>
      <c r="J188" s="1555"/>
      <c r="K188" s="1441"/>
      <c r="L188" s="1441"/>
      <c r="M188" s="1501"/>
      <c r="N188" s="1519"/>
      <c r="O188" s="1519"/>
      <c r="P188" s="1498"/>
      <c r="Q188" s="1498"/>
      <c r="R188" s="1498"/>
      <c r="S188" s="1498"/>
      <c r="T188" s="1498"/>
      <c r="U188" s="1498"/>
      <c r="V188" s="1477"/>
      <c r="W188" s="1501"/>
      <c r="X188" s="1501"/>
      <c r="Y188" s="1501"/>
      <c r="Z188" s="1501"/>
    </row>
    <row r="189" spans="1:26" ht="15">
      <c r="A189" s="1432"/>
      <c r="B189" s="1581"/>
      <c r="C189" s="1582"/>
      <c r="D189" s="1583"/>
      <c r="E189" s="1421"/>
      <c r="F189" s="1523"/>
      <c r="G189" s="1523"/>
      <c r="H189" s="1584"/>
      <c r="I189" s="1555"/>
      <c r="J189" s="1555"/>
      <c r="K189" s="1441"/>
      <c r="L189" s="1441"/>
      <c r="M189" s="1501"/>
      <c r="N189" s="1519"/>
      <c r="O189" s="1519"/>
      <c r="P189" s="1498"/>
      <c r="Q189" s="1498"/>
      <c r="R189" s="1498"/>
      <c r="S189" s="1498"/>
      <c r="T189" s="1498"/>
      <c r="U189" s="1498"/>
      <c r="V189" s="1477"/>
      <c r="W189" s="1501"/>
      <c r="X189" s="1501"/>
      <c r="Y189" s="1501"/>
      <c r="Z189" s="1501"/>
    </row>
    <row r="190" spans="1:26" ht="15">
      <c r="A190" s="1432"/>
      <c r="B190" s="1581"/>
      <c r="C190" s="1582"/>
      <c r="D190" s="1583"/>
      <c r="E190" s="1421"/>
      <c r="F190" s="1523"/>
      <c r="G190" s="1523"/>
      <c r="H190" s="1584"/>
      <c r="I190" s="1555"/>
      <c r="J190" s="1555"/>
      <c r="K190" s="1441"/>
      <c r="L190" s="1441"/>
      <c r="M190" s="1501"/>
      <c r="N190" s="1519"/>
      <c r="O190" s="1519"/>
      <c r="P190" s="1498"/>
      <c r="Q190" s="1498"/>
      <c r="R190" s="1498"/>
      <c r="S190" s="1498"/>
      <c r="T190" s="1498"/>
      <c r="U190" s="1498"/>
      <c r="V190" s="1477"/>
      <c r="W190" s="1501"/>
      <c r="X190" s="1501"/>
      <c r="Y190" s="1501"/>
      <c r="Z190" s="1501"/>
    </row>
    <row r="191" spans="1:26" ht="15">
      <c r="A191" s="1432"/>
      <c r="B191" s="1581"/>
      <c r="C191" s="1582"/>
      <c r="D191" s="1583"/>
      <c r="E191" s="1421"/>
      <c r="F191" s="1523"/>
      <c r="G191" s="1523"/>
      <c r="H191" s="1584"/>
      <c r="I191" s="1555"/>
      <c r="J191" s="1555"/>
      <c r="K191" s="1441"/>
      <c r="L191" s="1441"/>
      <c r="M191" s="1501"/>
      <c r="N191" s="1519"/>
      <c r="O191" s="1519"/>
      <c r="P191" s="1498"/>
      <c r="Q191" s="1498"/>
      <c r="R191" s="1498"/>
      <c r="S191" s="1498"/>
      <c r="T191" s="1498"/>
      <c r="U191" s="1498"/>
      <c r="V191" s="1477"/>
      <c r="W191" s="1501"/>
      <c r="X191" s="1501"/>
      <c r="Y191" s="1501"/>
      <c r="Z191" s="1501"/>
    </row>
    <row r="192" spans="1:26" ht="15">
      <c r="A192" s="1432"/>
      <c r="B192" s="1581"/>
      <c r="C192" s="1582"/>
      <c r="D192" s="1583"/>
      <c r="E192" s="1421"/>
      <c r="F192" s="1523"/>
      <c r="G192" s="1523"/>
      <c r="H192" s="1584"/>
      <c r="I192" s="1555"/>
      <c r="J192" s="1555"/>
      <c r="K192" s="1441"/>
      <c r="L192" s="1441"/>
      <c r="M192" s="1501"/>
      <c r="N192" s="1519"/>
      <c r="O192" s="1519"/>
      <c r="P192" s="1498"/>
      <c r="Q192" s="1498"/>
      <c r="R192" s="1498"/>
      <c r="S192" s="1498"/>
      <c r="T192" s="1498"/>
      <c r="U192" s="1498"/>
      <c r="V192" s="1477"/>
      <c r="W192" s="1501"/>
      <c r="X192" s="1501"/>
      <c r="Y192" s="1501"/>
      <c r="Z192" s="1501"/>
    </row>
    <row r="193" spans="1:26" ht="15">
      <c r="A193" s="1432"/>
      <c r="B193" s="1581"/>
      <c r="C193" s="1582"/>
      <c r="D193" s="1583"/>
      <c r="E193" s="1421"/>
      <c r="F193" s="1523"/>
      <c r="G193" s="1523"/>
      <c r="H193" s="1584"/>
      <c r="I193" s="1555"/>
      <c r="J193" s="1555"/>
      <c r="K193" s="1441"/>
      <c r="L193" s="1441"/>
      <c r="M193" s="1501"/>
      <c r="N193" s="1519"/>
      <c r="O193" s="1519"/>
      <c r="P193" s="1498"/>
      <c r="Q193" s="1498"/>
      <c r="R193" s="1498"/>
      <c r="S193" s="1498"/>
      <c r="T193" s="1498"/>
      <c r="U193" s="1498"/>
      <c r="V193" s="1477"/>
      <c r="W193" s="1501"/>
      <c r="X193" s="1501"/>
      <c r="Y193" s="1501"/>
      <c r="Z193" s="1501"/>
    </row>
    <row r="194" spans="1:26" ht="15">
      <c r="A194" s="1432"/>
      <c r="B194" s="1581"/>
      <c r="C194" s="1582"/>
      <c r="D194" s="1583"/>
      <c r="E194" s="1421"/>
      <c r="F194" s="1523"/>
      <c r="G194" s="1523"/>
      <c r="H194" s="1584"/>
      <c r="I194" s="1555"/>
      <c r="J194" s="1555"/>
      <c r="K194" s="1441"/>
      <c r="L194" s="1441"/>
      <c r="M194" s="1501"/>
      <c r="N194" s="1519"/>
      <c r="O194" s="1519"/>
      <c r="P194" s="1498"/>
      <c r="Q194" s="1498"/>
      <c r="R194" s="1498"/>
      <c r="S194" s="1498"/>
      <c r="T194" s="1498"/>
      <c r="U194" s="1498"/>
      <c r="V194" s="1477"/>
      <c r="W194" s="1501"/>
      <c r="X194" s="1501"/>
      <c r="Y194" s="1501"/>
      <c r="Z194" s="1501"/>
    </row>
    <row r="195" spans="1:26" ht="15">
      <c r="A195" s="1432"/>
      <c r="B195" s="1581"/>
      <c r="C195" s="1582"/>
      <c r="D195" s="1583"/>
      <c r="E195" s="1421"/>
      <c r="F195" s="1523"/>
      <c r="G195" s="1523"/>
      <c r="H195" s="1584"/>
      <c r="I195" s="1555"/>
      <c r="J195" s="1555"/>
      <c r="K195" s="1441"/>
      <c r="L195" s="1441"/>
      <c r="M195" s="1501"/>
      <c r="N195" s="1519"/>
      <c r="O195" s="1519"/>
      <c r="P195" s="1498"/>
      <c r="Q195" s="1498"/>
      <c r="R195" s="1498"/>
      <c r="S195" s="1498"/>
      <c r="T195" s="1498"/>
      <c r="U195" s="1498"/>
      <c r="V195" s="1477"/>
      <c r="W195" s="1501"/>
      <c r="X195" s="1501"/>
      <c r="Y195" s="1501"/>
      <c r="Z195" s="1501"/>
    </row>
    <row r="196" spans="1:26" ht="15">
      <c r="A196" s="1432"/>
      <c r="B196" s="1581"/>
      <c r="C196" s="1582"/>
      <c r="D196" s="1583"/>
      <c r="E196" s="1421"/>
      <c r="F196" s="1523"/>
      <c r="G196" s="1523"/>
      <c r="H196" s="1584"/>
      <c r="I196" s="1555"/>
      <c r="J196" s="1555"/>
      <c r="K196" s="1441"/>
      <c r="L196" s="1441"/>
      <c r="M196" s="1501"/>
      <c r="N196" s="1519"/>
      <c r="O196" s="1519"/>
      <c r="P196" s="1498"/>
      <c r="Q196" s="1498"/>
      <c r="R196" s="1498"/>
      <c r="S196" s="1498"/>
      <c r="T196" s="1498"/>
      <c r="U196" s="1498"/>
      <c r="V196" s="1477"/>
      <c r="W196" s="1501"/>
      <c r="X196" s="1501"/>
      <c r="Y196" s="1501"/>
      <c r="Z196" s="1501"/>
    </row>
    <row r="197" spans="1:26" ht="15">
      <c r="A197" s="1432"/>
      <c r="B197" s="1581"/>
      <c r="C197" s="1582"/>
      <c r="D197" s="1583"/>
      <c r="E197" s="1421"/>
      <c r="F197" s="1523"/>
      <c r="G197" s="1523"/>
      <c r="H197" s="1584"/>
      <c r="I197" s="1555"/>
      <c r="J197" s="1555"/>
      <c r="K197" s="1441"/>
      <c r="L197" s="1441"/>
      <c r="M197" s="1501"/>
      <c r="N197" s="1519"/>
      <c r="O197" s="1519"/>
      <c r="P197" s="1498"/>
      <c r="Q197" s="1498"/>
      <c r="R197" s="1498"/>
      <c r="S197" s="1498"/>
      <c r="T197" s="1498"/>
      <c r="U197" s="1498"/>
      <c r="V197" s="1477"/>
      <c r="W197" s="1501"/>
      <c r="X197" s="1501"/>
      <c r="Y197" s="1501"/>
      <c r="Z197" s="1501"/>
    </row>
    <row r="198" spans="1:26" ht="15">
      <c r="A198" s="1432"/>
      <c r="B198" s="1581"/>
      <c r="C198" s="1582"/>
      <c r="D198" s="1583"/>
      <c r="E198" s="1421"/>
      <c r="F198" s="1523"/>
      <c r="G198" s="1523"/>
      <c r="H198" s="1584"/>
      <c r="I198" s="1555"/>
      <c r="J198" s="1555"/>
      <c r="K198" s="1441"/>
      <c r="L198" s="1441"/>
      <c r="M198" s="1501"/>
      <c r="N198" s="1519"/>
      <c r="O198" s="1519"/>
      <c r="P198" s="1498"/>
      <c r="Q198" s="1498"/>
      <c r="R198" s="1498"/>
      <c r="S198" s="1498"/>
      <c r="T198" s="1498"/>
      <c r="U198" s="1498"/>
      <c r="V198" s="1477"/>
      <c r="W198" s="1501"/>
      <c r="X198" s="1501"/>
      <c r="Y198" s="1501"/>
      <c r="Z198" s="1501"/>
    </row>
    <row r="199" spans="1:26" ht="15">
      <c r="A199" s="1432"/>
      <c r="B199" s="1581"/>
      <c r="C199" s="1582"/>
      <c r="D199" s="1583"/>
      <c r="E199" s="1421"/>
      <c r="F199" s="1523"/>
      <c r="G199" s="1523"/>
      <c r="H199" s="1584"/>
      <c r="I199" s="1555"/>
      <c r="J199" s="1555"/>
      <c r="K199" s="1441"/>
      <c r="L199" s="1441"/>
      <c r="M199" s="1501"/>
      <c r="N199" s="1519"/>
      <c r="O199" s="1519"/>
      <c r="P199" s="1498"/>
      <c r="Q199" s="1498"/>
      <c r="R199" s="1498"/>
      <c r="S199" s="1498"/>
      <c r="T199" s="1498"/>
      <c r="U199" s="1498"/>
      <c r="V199" s="1477"/>
      <c r="W199" s="1501"/>
      <c r="X199" s="1501"/>
      <c r="Y199" s="1501"/>
      <c r="Z199" s="1501"/>
    </row>
    <row r="200" spans="1:26" ht="15">
      <c r="A200" s="1432"/>
      <c r="B200" s="1581"/>
      <c r="C200" s="1582"/>
      <c r="D200" s="1583"/>
      <c r="E200" s="1421"/>
      <c r="F200" s="1523"/>
      <c r="G200" s="1523"/>
      <c r="H200" s="1584"/>
      <c r="I200" s="1555"/>
      <c r="J200" s="1555"/>
      <c r="K200" s="1441"/>
      <c r="L200" s="1441"/>
      <c r="M200" s="1501"/>
      <c r="N200" s="1519"/>
      <c r="O200" s="1519"/>
      <c r="P200" s="1498"/>
      <c r="Q200" s="1498"/>
      <c r="R200" s="1498"/>
      <c r="S200" s="1498"/>
      <c r="T200" s="1498"/>
      <c r="U200" s="1498"/>
      <c r="V200" s="1477"/>
      <c r="W200" s="1501"/>
      <c r="X200" s="1501"/>
      <c r="Y200" s="1501"/>
      <c r="Z200" s="1501"/>
    </row>
    <row r="201" spans="1:26" ht="15">
      <c r="A201" s="1432"/>
      <c r="B201" s="1581"/>
      <c r="C201" s="1582"/>
      <c r="D201" s="1583"/>
      <c r="E201" s="1421"/>
      <c r="F201" s="1523"/>
      <c r="G201" s="1523"/>
      <c r="H201" s="1584"/>
      <c r="I201" s="1555"/>
      <c r="J201" s="1555"/>
      <c r="K201" s="1441"/>
      <c r="L201" s="1441"/>
      <c r="M201" s="1501"/>
      <c r="N201" s="1519"/>
      <c r="O201" s="1519"/>
      <c r="P201" s="1498"/>
      <c r="Q201" s="1498"/>
      <c r="R201" s="1498"/>
      <c r="S201" s="1498"/>
      <c r="T201" s="1498"/>
      <c r="U201" s="1498"/>
      <c r="V201" s="1477"/>
      <c r="W201" s="1501"/>
      <c r="X201" s="1501"/>
      <c r="Y201" s="1501"/>
      <c r="Z201" s="1501"/>
    </row>
    <row r="202" spans="1:26" ht="15">
      <c r="A202" s="1432"/>
      <c r="B202" s="1581"/>
      <c r="C202" s="1582"/>
      <c r="D202" s="1583"/>
      <c r="E202" s="1421"/>
      <c r="F202" s="1523"/>
      <c r="G202" s="1523"/>
      <c r="H202" s="1584"/>
      <c r="I202" s="1555"/>
      <c r="J202" s="1555"/>
      <c r="K202" s="1441"/>
      <c r="L202" s="1441"/>
      <c r="M202" s="1501"/>
      <c r="N202" s="1519"/>
      <c r="O202" s="1519"/>
      <c r="P202" s="1498"/>
      <c r="Q202" s="1498"/>
      <c r="R202" s="1498"/>
      <c r="S202" s="1498"/>
      <c r="T202" s="1498"/>
      <c r="U202" s="1498"/>
      <c r="V202" s="1477"/>
      <c r="W202" s="1501"/>
      <c r="X202" s="1501"/>
      <c r="Y202" s="1501"/>
      <c r="Z202" s="1501"/>
    </row>
    <row r="203" spans="1:26" ht="15">
      <c r="A203" s="1432"/>
      <c r="B203" s="1581"/>
      <c r="C203" s="1582"/>
      <c r="D203" s="1583"/>
      <c r="E203" s="1421"/>
      <c r="F203" s="1523"/>
      <c r="G203" s="1523"/>
      <c r="H203" s="1584"/>
      <c r="I203" s="1555"/>
      <c r="J203" s="1555"/>
      <c r="K203" s="1441"/>
      <c r="L203" s="1441"/>
      <c r="M203" s="1501"/>
      <c r="N203" s="1519"/>
      <c r="O203" s="1519"/>
      <c r="P203" s="1498"/>
      <c r="Q203" s="1498"/>
      <c r="R203" s="1498"/>
      <c r="S203" s="1498"/>
      <c r="T203" s="1498"/>
      <c r="U203" s="1498"/>
      <c r="V203" s="1477"/>
      <c r="W203" s="1501"/>
      <c r="X203" s="1501"/>
      <c r="Y203" s="1501"/>
      <c r="Z203" s="1501"/>
    </row>
    <row r="204" spans="1:26" ht="15">
      <c r="A204" s="1432"/>
      <c r="B204" s="1581"/>
      <c r="C204" s="1582"/>
      <c r="D204" s="1583"/>
      <c r="E204" s="1421"/>
      <c r="F204" s="1523"/>
      <c r="G204" s="1523"/>
      <c r="H204" s="1584"/>
      <c r="I204" s="1555"/>
      <c r="J204" s="1555"/>
      <c r="K204" s="1441"/>
      <c r="L204" s="1441"/>
      <c r="M204" s="1501"/>
      <c r="N204" s="1519"/>
      <c r="O204" s="1519"/>
      <c r="P204" s="1498"/>
      <c r="Q204" s="1498"/>
      <c r="R204" s="1498"/>
      <c r="S204" s="1498"/>
      <c r="T204" s="1498"/>
      <c r="U204" s="1498"/>
      <c r="V204" s="1477"/>
      <c r="W204" s="1501"/>
      <c r="X204" s="1501"/>
      <c r="Y204" s="1501"/>
      <c r="Z204" s="1501"/>
    </row>
    <row r="205" spans="1:26" ht="15">
      <c r="A205" s="1432"/>
      <c r="B205" s="1581"/>
      <c r="C205" s="1582"/>
      <c r="D205" s="1583"/>
      <c r="E205" s="1421"/>
      <c r="F205" s="1523"/>
      <c r="G205" s="1523"/>
      <c r="H205" s="1584"/>
      <c r="I205" s="1555"/>
      <c r="J205" s="1555"/>
      <c r="K205" s="1441"/>
      <c r="L205" s="1441"/>
      <c r="M205" s="1501"/>
      <c r="N205" s="1519"/>
      <c r="O205" s="1519"/>
      <c r="P205" s="1498"/>
      <c r="Q205" s="1498"/>
      <c r="R205" s="1498"/>
      <c r="S205" s="1498"/>
      <c r="T205" s="1498"/>
      <c r="U205" s="1498"/>
      <c r="V205" s="1477"/>
      <c r="W205" s="1501"/>
      <c r="X205" s="1501"/>
      <c r="Y205" s="1501"/>
      <c r="Z205" s="1501"/>
    </row>
    <row r="206" spans="1:26" ht="15">
      <c r="A206" s="1432"/>
      <c r="B206" s="1581"/>
      <c r="C206" s="1582"/>
      <c r="D206" s="1583"/>
      <c r="E206" s="1421"/>
      <c r="F206" s="1523"/>
      <c r="G206" s="1523"/>
      <c r="H206" s="1584"/>
      <c r="I206" s="1555"/>
      <c r="J206" s="1555"/>
      <c r="K206" s="1441"/>
      <c r="L206" s="1441"/>
      <c r="M206" s="1501"/>
      <c r="N206" s="1519"/>
      <c r="O206" s="1519"/>
      <c r="P206" s="1498"/>
      <c r="Q206" s="1498"/>
      <c r="R206" s="1498"/>
      <c r="S206" s="1498"/>
      <c r="T206" s="1498"/>
      <c r="U206" s="1498"/>
      <c r="V206" s="1477"/>
      <c r="W206" s="1501"/>
      <c r="X206" s="1501"/>
      <c r="Y206" s="1501"/>
      <c r="Z206" s="1501"/>
    </row>
    <row r="207" spans="1:26" ht="15">
      <c r="A207" s="1432"/>
      <c r="B207" s="1581"/>
      <c r="C207" s="1582"/>
      <c r="D207" s="1583"/>
      <c r="E207" s="1421"/>
      <c r="F207" s="1523"/>
      <c r="G207" s="1523"/>
      <c r="H207" s="1584"/>
      <c r="I207" s="1555"/>
      <c r="J207" s="1555"/>
      <c r="K207" s="1441"/>
      <c r="L207" s="1441"/>
      <c r="M207" s="1501"/>
      <c r="N207" s="1519"/>
      <c r="O207" s="1519"/>
      <c r="P207" s="1498"/>
      <c r="Q207" s="1498"/>
      <c r="R207" s="1498"/>
      <c r="S207" s="1498"/>
      <c r="T207" s="1498"/>
      <c r="U207" s="1498"/>
      <c r="V207" s="1477"/>
      <c r="W207" s="1501"/>
      <c r="X207" s="1501"/>
      <c r="Y207" s="1501"/>
      <c r="Z207" s="1501"/>
    </row>
    <row r="208" spans="1:26" ht="15">
      <c r="A208" s="1432"/>
      <c r="B208" s="1581"/>
      <c r="C208" s="1582"/>
      <c r="D208" s="1583"/>
      <c r="E208" s="1421"/>
      <c r="F208" s="1523"/>
      <c r="G208" s="1523"/>
      <c r="H208" s="1584"/>
      <c r="I208" s="1555"/>
      <c r="J208" s="1555"/>
      <c r="K208" s="1441"/>
      <c r="L208" s="1441"/>
      <c r="M208" s="1501"/>
      <c r="N208" s="1519"/>
      <c r="O208" s="1519"/>
      <c r="P208" s="1498"/>
      <c r="Q208" s="1498"/>
      <c r="R208" s="1498"/>
      <c r="S208" s="1498"/>
      <c r="T208" s="1498"/>
      <c r="U208" s="1498"/>
      <c r="V208" s="1477"/>
      <c r="W208" s="1501"/>
      <c r="X208" s="1501"/>
      <c r="Y208" s="1501"/>
      <c r="Z208" s="1501"/>
    </row>
    <row r="209" spans="1:26" ht="15">
      <c r="A209" s="1432"/>
      <c r="B209" s="1581"/>
      <c r="C209" s="1582"/>
      <c r="D209" s="1583"/>
      <c r="E209" s="1421"/>
      <c r="F209" s="1523"/>
      <c r="G209" s="1523"/>
      <c r="H209" s="1584"/>
      <c r="I209" s="1555"/>
      <c r="J209" s="1555"/>
      <c r="K209" s="1441"/>
      <c r="L209" s="1441"/>
      <c r="M209" s="1501"/>
      <c r="N209" s="1519"/>
      <c r="O209" s="1519"/>
      <c r="P209" s="1498"/>
      <c r="Q209" s="1498"/>
      <c r="R209" s="1498"/>
      <c r="S209" s="1498"/>
      <c r="T209" s="1498"/>
      <c r="U209" s="1498"/>
      <c r="V209" s="1477"/>
      <c r="W209" s="1501"/>
      <c r="X209" s="1501"/>
      <c r="Y209" s="1501"/>
      <c r="Z209" s="1501"/>
    </row>
    <row r="210" spans="1:26" ht="15">
      <c r="A210" s="1432"/>
      <c r="B210" s="1581"/>
      <c r="C210" s="1582"/>
      <c r="D210" s="1583"/>
      <c r="E210" s="1421"/>
      <c r="F210" s="1523"/>
      <c r="G210" s="1523"/>
      <c r="H210" s="1584"/>
      <c r="I210" s="1555"/>
      <c r="J210" s="1555"/>
      <c r="K210" s="1441"/>
      <c r="L210" s="1441"/>
      <c r="M210" s="1501"/>
      <c r="N210" s="1519"/>
      <c r="O210" s="1519"/>
      <c r="P210" s="1498"/>
      <c r="Q210" s="1498"/>
      <c r="R210" s="1498"/>
      <c r="S210" s="1498"/>
      <c r="T210" s="1498"/>
      <c r="U210" s="1498"/>
      <c r="V210" s="1477"/>
      <c r="W210" s="1501"/>
      <c r="X210" s="1501"/>
      <c r="Y210" s="1501"/>
      <c r="Z210" s="1501"/>
    </row>
    <row r="211" spans="1:26" ht="15">
      <c r="A211" s="1432"/>
      <c r="B211" s="1581"/>
      <c r="C211" s="1582"/>
      <c r="D211" s="1583"/>
      <c r="E211" s="1421"/>
      <c r="F211" s="1523"/>
      <c r="G211" s="1523"/>
      <c r="H211" s="1584"/>
      <c r="I211" s="1555"/>
      <c r="J211" s="1555"/>
      <c r="K211" s="1441"/>
      <c r="L211" s="1441"/>
      <c r="M211" s="1501"/>
      <c r="N211" s="1519"/>
      <c r="O211" s="1519"/>
      <c r="P211" s="1498"/>
      <c r="Q211" s="1498"/>
      <c r="R211" s="1498"/>
      <c r="S211" s="1498"/>
      <c r="T211" s="1498"/>
      <c r="U211" s="1498"/>
      <c r="V211" s="1477"/>
      <c r="W211" s="1501"/>
      <c r="X211" s="1501"/>
      <c r="Y211" s="1501"/>
      <c r="Z211" s="1501"/>
    </row>
    <row r="212" spans="1:26" ht="15">
      <c r="A212" s="1432"/>
      <c r="B212" s="1581"/>
      <c r="C212" s="1582"/>
      <c r="D212" s="1583"/>
      <c r="E212" s="1421"/>
      <c r="F212" s="1523"/>
      <c r="G212" s="1523"/>
      <c r="H212" s="1584"/>
      <c r="I212" s="1555"/>
      <c r="J212" s="1555"/>
      <c r="K212" s="1441"/>
      <c r="L212" s="1441"/>
      <c r="M212" s="1501"/>
      <c r="N212" s="1519"/>
      <c r="O212" s="1519"/>
      <c r="P212" s="1498"/>
      <c r="Q212" s="1498"/>
      <c r="R212" s="1498"/>
      <c r="S212" s="1498"/>
      <c r="T212" s="1498"/>
      <c r="U212" s="1498"/>
      <c r="V212" s="1477"/>
      <c r="W212" s="1501"/>
      <c r="X212" s="1501"/>
      <c r="Y212" s="1501"/>
      <c r="Z212" s="1501"/>
    </row>
    <row r="213" spans="1:26" ht="15">
      <c r="A213" s="1432"/>
      <c r="B213" s="1581"/>
      <c r="C213" s="1582"/>
      <c r="D213" s="1583"/>
      <c r="E213" s="1421"/>
      <c r="F213" s="1523"/>
      <c r="G213" s="1523"/>
      <c r="H213" s="1584"/>
      <c r="I213" s="1555"/>
      <c r="J213" s="1555"/>
      <c r="K213" s="1441"/>
      <c r="L213" s="1441"/>
      <c r="M213" s="1501"/>
      <c r="N213" s="1519"/>
      <c r="O213" s="1519"/>
      <c r="P213" s="1498"/>
      <c r="Q213" s="1498"/>
      <c r="R213" s="1498"/>
      <c r="S213" s="1498"/>
      <c r="T213" s="1498"/>
      <c r="U213" s="1498"/>
      <c r="V213" s="1477"/>
      <c r="W213" s="1501"/>
      <c r="X213" s="1501"/>
      <c r="Y213" s="1501"/>
      <c r="Z213" s="1501"/>
    </row>
    <row r="214" spans="1:26" ht="15">
      <c r="A214" s="1432"/>
      <c r="B214" s="1581"/>
      <c r="C214" s="1582"/>
      <c r="D214" s="1583"/>
      <c r="E214" s="1421"/>
      <c r="F214" s="1523"/>
      <c r="G214" s="1523"/>
      <c r="H214" s="1584"/>
      <c r="I214" s="1555"/>
      <c r="J214" s="1555"/>
      <c r="K214" s="1441"/>
      <c r="L214" s="1441"/>
      <c r="M214" s="1501"/>
      <c r="N214" s="1519"/>
      <c r="O214" s="1519"/>
      <c r="P214" s="1498"/>
      <c r="Q214" s="1498"/>
      <c r="R214" s="1498"/>
      <c r="S214" s="1498"/>
      <c r="T214" s="1498"/>
      <c r="U214" s="1498"/>
      <c r="V214" s="1477"/>
      <c r="W214" s="1501"/>
      <c r="X214" s="1501"/>
      <c r="Y214" s="1501"/>
      <c r="Z214" s="1501"/>
    </row>
    <row r="215" spans="1:26" ht="15">
      <c r="A215" s="1432"/>
      <c r="B215" s="1581"/>
      <c r="C215" s="1582"/>
      <c r="D215" s="1583"/>
      <c r="E215" s="1421"/>
      <c r="F215" s="1523"/>
      <c r="G215" s="1523"/>
      <c r="H215" s="1584"/>
      <c r="I215" s="1555"/>
      <c r="J215" s="1555"/>
      <c r="K215" s="1441"/>
      <c r="L215" s="1441"/>
      <c r="M215" s="1501"/>
      <c r="N215" s="1519"/>
      <c r="O215" s="1519"/>
      <c r="P215" s="1498"/>
      <c r="Q215" s="1498"/>
      <c r="R215" s="1498"/>
      <c r="S215" s="1498"/>
      <c r="T215" s="1498"/>
      <c r="U215" s="1498"/>
      <c r="V215" s="1477"/>
      <c r="W215" s="1501"/>
      <c r="X215" s="1501"/>
      <c r="Y215" s="1501"/>
      <c r="Z215" s="1501"/>
    </row>
    <row r="216" spans="1:26" ht="15">
      <c r="A216" s="1432"/>
      <c r="B216" s="1581"/>
      <c r="C216" s="1582"/>
      <c r="D216" s="1583"/>
      <c r="E216" s="1421"/>
      <c r="F216" s="1523"/>
      <c r="G216" s="1523"/>
      <c r="H216" s="1584"/>
      <c r="I216" s="1555"/>
      <c r="J216" s="1555"/>
      <c r="K216" s="1441"/>
      <c r="L216" s="1441"/>
      <c r="M216" s="1501"/>
      <c r="N216" s="1519"/>
      <c r="O216" s="1519"/>
      <c r="P216" s="1498"/>
      <c r="Q216" s="1498"/>
      <c r="R216" s="1498"/>
      <c r="S216" s="1498"/>
      <c r="T216" s="1498"/>
      <c r="U216" s="1498"/>
      <c r="V216" s="1477"/>
      <c r="W216" s="1501"/>
      <c r="X216" s="1501"/>
      <c r="Y216" s="1501"/>
      <c r="Z216" s="1501"/>
    </row>
    <row r="217" spans="1:26" ht="15">
      <c r="A217" s="1432"/>
      <c r="B217" s="1581"/>
      <c r="C217" s="1582"/>
      <c r="D217" s="1583"/>
      <c r="E217" s="1421"/>
      <c r="F217" s="1523"/>
      <c r="G217" s="1523"/>
      <c r="H217" s="1584"/>
      <c r="I217" s="1555"/>
      <c r="J217" s="1555"/>
      <c r="K217" s="1441"/>
      <c r="L217" s="1441"/>
      <c r="M217" s="1501"/>
      <c r="N217" s="1519"/>
      <c r="O217" s="1519"/>
      <c r="P217" s="1498"/>
      <c r="Q217" s="1498"/>
      <c r="R217" s="1498"/>
      <c r="S217" s="1498"/>
      <c r="T217" s="1498"/>
      <c r="U217" s="1498"/>
      <c r="V217" s="1477"/>
      <c r="W217" s="1501"/>
      <c r="X217" s="1501"/>
      <c r="Y217" s="1501"/>
      <c r="Z217" s="1501"/>
    </row>
    <row r="218" spans="1:26" ht="15">
      <c r="A218" s="1432"/>
      <c r="B218" s="1581"/>
      <c r="C218" s="1582"/>
      <c r="D218" s="1583"/>
      <c r="E218" s="1421"/>
      <c r="F218" s="1523"/>
      <c r="G218" s="1523"/>
      <c r="H218" s="1584"/>
      <c r="I218" s="1555"/>
      <c r="J218" s="1555"/>
      <c r="K218" s="1441"/>
      <c r="L218" s="1441"/>
      <c r="M218" s="1501"/>
      <c r="N218" s="1519"/>
      <c r="O218" s="1519"/>
      <c r="P218" s="1498"/>
      <c r="Q218" s="1498"/>
      <c r="R218" s="1498"/>
      <c r="S218" s="1498"/>
      <c r="T218" s="1498"/>
      <c r="U218" s="1498"/>
      <c r="V218" s="1477"/>
      <c r="W218" s="1501"/>
      <c r="X218" s="1501"/>
      <c r="Y218" s="1501"/>
      <c r="Z218" s="1501"/>
    </row>
    <row r="219" spans="1:26" ht="15">
      <c r="A219" s="1432"/>
      <c r="B219" s="1581"/>
      <c r="C219" s="1582"/>
      <c r="D219" s="1583"/>
      <c r="E219" s="1421"/>
      <c r="F219" s="1523"/>
      <c r="G219" s="1523"/>
      <c r="H219" s="1584"/>
      <c r="I219" s="1555"/>
      <c r="J219" s="1555"/>
      <c r="K219" s="1441"/>
      <c r="L219" s="1441"/>
      <c r="M219" s="1501"/>
      <c r="N219" s="1519"/>
      <c r="O219" s="1519"/>
      <c r="P219" s="1498"/>
      <c r="Q219" s="1498"/>
      <c r="R219" s="1498"/>
      <c r="S219" s="1498"/>
      <c r="T219" s="1498"/>
      <c r="U219" s="1498"/>
      <c r="V219" s="1477"/>
      <c r="W219" s="1501"/>
      <c r="X219" s="1501"/>
      <c r="Y219" s="1501"/>
      <c r="Z219" s="1501"/>
    </row>
    <row r="220" spans="1:26" ht="15">
      <c r="A220" s="1432"/>
      <c r="B220" s="1581"/>
      <c r="C220" s="1582"/>
      <c r="D220" s="1583"/>
      <c r="E220" s="1421"/>
      <c r="F220" s="1523"/>
      <c r="G220" s="1523"/>
      <c r="H220" s="1584"/>
      <c r="I220" s="1555"/>
      <c r="J220" s="1555"/>
      <c r="K220" s="1441"/>
      <c r="L220" s="1441"/>
      <c r="M220" s="1501"/>
      <c r="N220" s="1519"/>
      <c r="O220" s="1519"/>
      <c r="P220" s="1498"/>
      <c r="Q220" s="1498"/>
      <c r="R220" s="1498"/>
      <c r="S220" s="1498"/>
      <c r="T220" s="1498"/>
      <c r="U220" s="1498"/>
      <c r="V220" s="1477"/>
      <c r="W220" s="1501"/>
      <c r="X220" s="1501"/>
      <c r="Y220" s="1501"/>
      <c r="Z220" s="1501"/>
    </row>
    <row r="221" spans="1:26" ht="15">
      <c r="A221" s="1432"/>
      <c r="B221" s="1581"/>
      <c r="C221" s="1582"/>
      <c r="D221" s="1583"/>
      <c r="E221" s="1421"/>
      <c r="F221" s="1523"/>
      <c r="G221" s="1523"/>
      <c r="H221" s="1584"/>
      <c r="I221" s="1555"/>
      <c r="J221" s="1555"/>
      <c r="K221" s="1441"/>
      <c r="L221" s="1441"/>
      <c r="M221" s="1501"/>
      <c r="N221" s="1519"/>
      <c r="O221" s="1519"/>
      <c r="P221" s="1498"/>
      <c r="Q221" s="1498"/>
      <c r="R221" s="1498"/>
      <c r="S221" s="1498"/>
      <c r="T221" s="1498"/>
      <c r="U221" s="1498"/>
      <c r="V221" s="1477"/>
      <c r="W221" s="1501"/>
      <c r="X221" s="1501"/>
      <c r="Y221" s="1501"/>
      <c r="Z221" s="1501"/>
    </row>
    <row r="222" spans="1:26" ht="15">
      <c r="A222" s="1432"/>
      <c r="B222" s="1581"/>
      <c r="C222" s="1582"/>
      <c r="D222" s="1583"/>
      <c r="E222" s="1421"/>
      <c r="F222" s="1523"/>
      <c r="G222" s="1523"/>
      <c r="H222" s="1584"/>
      <c r="I222" s="1555"/>
      <c r="J222" s="1555"/>
      <c r="K222" s="1441"/>
      <c r="L222" s="1441"/>
      <c r="M222" s="1501"/>
      <c r="N222" s="1519"/>
      <c r="O222" s="1519"/>
      <c r="P222" s="1498"/>
      <c r="Q222" s="1498"/>
      <c r="R222" s="1498"/>
      <c r="S222" s="1498"/>
      <c r="T222" s="1498"/>
      <c r="U222" s="1498"/>
      <c r="V222" s="1477"/>
      <c r="W222" s="1501"/>
      <c r="X222" s="1501"/>
      <c r="Y222" s="1501"/>
      <c r="Z222" s="1501"/>
    </row>
    <row r="223" spans="1:26" ht="15">
      <c r="A223" s="1432"/>
      <c r="B223" s="1581"/>
      <c r="C223" s="1582"/>
      <c r="D223" s="1583"/>
      <c r="E223" s="1421"/>
      <c r="F223" s="1523"/>
      <c r="G223" s="1523"/>
      <c r="H223" s="1584"/>
      <c r="I223" s="1555"/>
      <c r="J223" s="1555"/>
      <c r="K223" s="1441"/>
      <c r="L223" s="1441"/>
      <c r="M223" s="1501"/>
      <c r="N223" s="1519"/>
      <c r="O223" s="1519"/>
      <c r="P223" s="1498"/>
      <c r="Q223" s="1498"/>
      <c r="R223" s="1498"/>
      <c r="S223" s="1498"/>
      <c r="T223" s="1498"/>
      <c r="U223" s="1498"/>
      <c r="V223" s="1477"/>
      <c r="W223" s="1501"/>
      <c r="X223" s="1501"/>
      <c r="Y223" s="1501"/>
      <c r="Z223" s="1501"/>
    </row>
    <row r="224" spans="1:26" ht="15">
      <c r="A224" s="1432"/>
      <c r="B224" s="1581"/>
      <c r="C224" s="1582"/>
      <c r="D224" s="1583"/>
      <c r="E224" s="1421"/>
      <c r="F224" s="1523"/>
      <c r="G224" s="1523"/>
      <c r="H224" s="1584"/>
      <c r="I224" s="1555"/>
      <c r="J224" s="1555"/>
      <c r="K224" s="1441"/>
      <c r="L224" s="1441"/>
      <c r="M224" s="1501"/>
      <c r="N224" s="1519"/>
      <c r="O224" s="1519"/>
      <c r="P224" s="1498"/>
      <c r="Q224" s="1498"/>
      <c r="R224" s="1498"/>
      <c r="S224" s="1498"/>
      <c r="T224" s="1498"/>
      <c r="U224" s="1498"/>
      <c r="V224" s="1477"/>
      <c r="W224" s="1501"/>
      <c r="X224" s="1501"/>
      <c r="Y224" s="1501"/>
      <c r="Z224" s="1501"/>
    </row>
    <row r="225" spans="1:26" ht="15">
      <c r="A225" s="1432"/>
      <c r="B225" s="1581"/>
      <c r="C225" s="1582"/>
      <c r="D225" s="1583"/>
      <c r="E225" s="1421"/>
      <c r="F225" s="1523"/>
      <c r="G225" s="1523"/>
      <c r="H225" s="1584"/>
      <c r="I225" s="1555"/>
      <c r="J225" s="1555"/>
      <c r="K225" s="1441"/>
      <c r="L225" s="1441"/>
      <c r="M225" s="1501"/>
      <c r="N225" s="1519"/>
      <c r="O225" s="1519"/>
      <c r="P225" s="1498"/>
      <c r="Q225" s="1498"/>
      <c r="R225" s="1498"/>
      <c r="S225" s="1498"/>
      <c r="T225" s="1498"/>
      <c r="U225" s="1498"/>
      <c r="V225" s="1477"/>
      <c r="W225" s="1501"/>
      <c r="X225" s="1501"/>
      <c r="Y225" s="1501"/>
      <c r="Z225" s="1501"/>
    </row>
    <row r="226" spans="1:26" ht="15">
      <c r="A226" s="1432"/>
      <c r="B226" s="1581"/>
      <c r="C226" s="1582"/>
      <c r="D226" s="1583"/>
      <c r="E226" s="1421"/>
      <c r="F226" s="1523"/>
      <c r="G226" s="1523"/>
      <c r="H226" s="1584"/>
      <c r="I226" s="1555"/>
      <c r="J226" s="1555"/>
      <c r="K226" s="1441"/>
      <c r="L226" s="1441"/>
      <c r="M226" s="1501"/>
      <c r="N226" s="1519"/>
      <c r="O226" s="1519"/>
      <c r="P226" s="1498"/>
      <c r="Q226" s="1498"/>
      <c r="R226" s="1498"/>
      <c r="S226" s="1498"/>
      <c r="T226" s="1498"/>
      <c r="U226" s="1498"/>
      <c r="V226" s="1477"/>
      <c r="W226" s="1501"/>
      <c r="X226" s="1501"/>
      <c r="Y226" s="1501"/>
      <c r="Z226" s="1501"/>
    </row>
    <row r="227" spans="1:26" ht="15">
      <c r="A227" s="1432"/>
      <c r="B227" s="1581"/>
      <c r="C227" s="1582"/>
      <c r="D227" s="1583"/>
      <c r="E227" s="1421"/>
      <c r="F227" s="1523"/>
      <c r="G227" s="1523"/>
      <c r="H227" s="1584"/>
      <c r="I227" s="1555"/>
      <c r="J227" s="1555"/>
      <c r="K227" s="1441"/>
      <c r="L227" s="1441"/>
      <c r="M227" s="1501"/>
      <c r="N227" s="1519"/>
      <c r="O227" s="1519"/>
      <c r="P227" s="1498"/>
      <c r="Q227" s="1498"/>
      <c r="R227" s="1498"/>
      <c r="S227" s="1498"/>
      <c r="T227" s="1498"/>
      <c r="U227" s="1498"/>
      <c r="V227" s="1477"/>
      <c r="W227" s="1501"/>
      <c r="X227" s="1501"/>
      <c r="Y227" s="1501"/>
      <c r="Z227" s="1501"/>
    </row>
    <row r="228" spans="1:26" ht="15">
      <c r="A228" s="1432"/>
      <c r="B228" s="1581"/>
      <c r="C228" s="1582"/>
      <c r="D228" s="1583"/>
      <c r="E228" s="1421"/>
      <c r="F228" s="1523"/>
      <c r="G228" s="1523"/>
      <c r="H228" s="1584"/>
      <c r="I228" s="1555"/>
      <c r="J228" s="1555"/>
      <c r="K228" s="1441"/>
      <c r="L228" s="1441"/>
      <c r="M228" s="1501"/>
      <c r="N228" s="1519"/>
      <c r="O228" s="1519"/>
      <c r="P228" s="1498"/>
      <c r="Q228" s="1498"/>
      <c r="R228" s="1498"/>
      <c r="S228" s="1498"/>
      <c r="T228" s="1498"/>
      <c r="U228" s="1498"/>
      <c r="V228" s="1477"/>
      <c r="W228" s="1501"/>
      <c r="X228" s="1501"/>
      <c r="Y228" s="1501"/>
      <c r="Z228" s="1501"/>
    </row>
    <row r="229" spans="1:26" ht="15">
      <c r="A229" s="1432"/>
      <c r="B229" s="1581"/>
      <c r="C229" s="1582"/>
      <c r="D229" s="1583"/>
      <c r="E229" s="1421"/>
      <c r="F229" s="1523"/>
      <c r="G229" s="1523"/>
      <c r="H229" s="1584"/>
      <c r="I229" s="1555"/>
      <c r="J229" s="1555"/>
      <c r="K229" s="1441"/>
      <c r="L229" s="1441"/>
      <c r="M229" s="1501"/>
      <c r="N229" s="1519"/>
      <c r="O229" s="1519"/>
      <c r="P229" s="1498"/>
      <c r="Q229" s="1498"/>
      <c r="R229" s="1498"/>
      <c r="S229" s="1498"/>
      <c r="T229" s="1498"/>
      <c r="U229" s="1498"/>
      <c r="V229" s="1477"/>
      <c r="W229" s="1501"/>
      <c r="X229" s="1501"/>
      <c r="Y229" s="1501"/>
      <c r="Z229" s="1501"/>
    </row>
    <row r="230" spans="1:26" ht="15">
      <c r="A230" s="1432"/>
      <c r="B230" s="1581"/>
      <c r="C230" s="1582"/>
      <c r="D230" s="1583"/>
      <c r="E230" s="1421"/>
      <c r="F230" s="1523"/>
      <c r="G230" s="1523"/>
      <c r="H230" s="1584"/>
      <c r="I230" s="1555"/>
      <c r="J230" s="1555"/>
      <c r="K230" s="1441"/>
      <c r="L230" s="1441"/>
      <c r="M230" s="1501"/>
      <c r="N230" s="1519"/>
      <c r="O230" s="1519"/>
      <c r="P230" s="1498"/>
      <c r="Q230" s="1498"/>
      <c r="R230" s="1498"/>
      <c r="S230" s="1498"/>
      <c r="T230" s="1498"/>
      <c r="U230" s="1498"/>
      <c r="V230" s="1477"/>
      <c r="W230" s="1501"/>
      <c r="X230" s="1501"/>
      <c r="Y230" s="1501"/>
      <c r="Z230" s="1501"/>
    </row>
    <row r="231" spans="1:26" ht="15">
      <c r="A231" s="1432"/>
      <c r="B231" s="1581"/>
      <c r="C231" s="1582"/>
      <c r="D231" s="1583"/>
      <c r="E231" s="1421"/>
      <c r="F231" s="1523"/>
      <c r="G231" s="1523"/>
      <c r="H231" s="1584"/>
      <c r="I231" s="1555"/>
      <c r="J231" s="1555"/>
      <c r="K231" s="1441"/>
      <c r="L231" s="1441"/>
      <c r="M231" s="1501"/>
      <c r="N231" s="1519"/>
      <c r="O231" s="1519"/>
      <c r="P231" s="1498"/>
      <c r="Q231" s="1498"/>
      <c r="R231" s="1498"/>
      <c r="S231" s="1498"/>
      <c r="T231" s="1498"/>
      <c r="U231" s="1498"/>
      <c r="V231" s="1477"/>
      <c r="W231" s="1501"/>
      <c r="X231" s="1501"/>
      <c r="Y231" s="1501"/>
      <c r="Z231" s="1501"/>
    </row>
    <row r="232" spans="1:26" ht="15">
      <c r="A232" s="1432"/>
      <c r="B232" s="1581"/>
      <c r="C232" s="1582"/>
      <c r="D232" s="1583"/>
      <c r="E232" s="1421"/>
      <c r="F232" s="1523"/>
      <c r="G232" s="1523"/>
      <c r="H232" s="1584"/>
      <c r="I232" s="1555"/>
      <c r="J232" s="1555"/>
      <c r="K232" s="1441"/>
      <c r="L232" s="1441"/>
      <c r="M232" s="1501"/>
      <c r="N232" s="1519"/>
      <c r="O232" s="1519"/>
      <c r="P232" s="1498"/>
      <c r="Q232" s="1498"/>
      <c r="R232" s="1498"/>
      <c r="S232" s="1498"/>
      <c r="T232" s="1498"/>
      <c r="U232" s="1498"/>
      <c r="V232" s="1477"/>
      <c r="W232" s="1501"/>
      <c r="X232" s="1501"/>
      <c r="Y232" s="1501"/>
      <c r="Z232" s="1501"/>
    </row>
    <row r="233" spans="1:26" ht="15">
      <c r="A233" s="1432"/>
      <c r="B233" s="1581"/>
      <c r="C233" s="1582"/>
      <c r="D233" s="1583"/>
      <c r="E233" s="1421"/>
      <c r="F233" s="1523"/>
      <c r="G233" s="1523"/>
      <c r="H233" s="1584"/>
      <c r="I233" s="1555"/>
      <c r="J233" s="1555"/>
      <c r="K233" s="1441"/>
      <c r="L233" s="1441"/>
      <c r="M233" s="1501"/>
      <c r="N233" s="1519"/>
      <c r="O233" s="1519"/>
      <c r="P233" s="1498"/>
      <c r="Q233" s="1498"/>
      <c r="R233" s="1498"/>
      <c r="S233" s="1498"/>
      <c r="T233" s="1498"/>
      <c r="U233" s="1498"/>
      <c r="V233" s="1477"/>
      <c r="W233" s="1501"/>
      <c r="X233" s="1501"/>
      <c r="Y233" s="1501"/>
      <c r="Z233" s="1501"/>
    </row>
    <row r="234" spans="1:26" ht="15">
      <c r="A234" s="1432"/>
      <c r="B234" s="1581"/>
      <c r="C234" s="1582"/>
      <c r="D234" s="1583"/>
      <c r="E234" s="1421"/>
      <c r="F234" s="1523"/>
      <c r="G234" s="1523"/>
      <c r="H234" s="1584"/>
      <c r="I234" s="1555"/>
      <c r="J234" s="1555"/>
      <c r="K234" s="1441"/>
      <c r="L234" s="1441"/>
      <c r="M234" s="1501"/>
      <c r="N234" s="1519"/>
      <c r="O234" s="1519"/>
      <c r="P234" s="1498"/>
      <c r="Q234" s="1498"/>
      <c r="R234" s="1498"/>
      <c r="S234" s="1498"/>
      <c r="T234" s="1498"/>
      <c r="U234" s="1498"/>
      <c r="V234" s="1477"/>
      <c r="W234" s="1501"/>
      <c r="X234" s="1501"/>
      <c r="Y234" s="1501"/>
      <c r="Z234" s="1501"/>
    </row>
    <row r="235" spans="1:26" ht="15">
      <c r="A235" s="1432"/>
      <c r="B235" s="1581"/>
      <c r="C235" s="1582"/>
      <c r="D235" s="1583"/>
      <c r="E235" s="1421"/>
      <c r="F235" s="1523"/>
      <c r="G235" s="1523"/>
      <c r="H235" s="1584"/>
      <c r="I235" s="1555"/>
      <c r="J235" s="1555"/>
      <c r="K235" s="1441"/>
      <c r="L235" s="1441"/>
      <c r="M235" s="1501"/>
      <c r="N235" s="1519"/>
      <c r="O235" s="1519"/>
      <c r="P235" s="1498"/>
      <c r="Q235" s="1498"/>
      <c r="R235" s="1498"/>
      <c r="S235" s="1498"/>
      <c r="T235" s="1498"/>
      <c r="U235" s="1498"/>
      <c r="V235" s="1477"/>
      <c r="W235" s="1501"/>
      <c r="X235" s="1501"/>
      <c r="Y235" s="1501"/>
      <c r="Z235" s="1501"/>
    </row>
    <row r="236" spans="1:26" ht="15">
      <c r="A236" s="1432"/>
      <c r="B236" s="1581"/>
      <c r="C236" s="1582"/>
      <c r="D236" s="1583"/>
      <c r="E236" s="1421"/>
      <c r="F236" s="1523"/>
      <c r="G236" s="1523"/>
      <c r="H236" s="1584"/>
      <c r="I236" s="1555"/>
      <c r="J236" s="1555"/>
      <c r="K236" s="1441"/>
      <c r="L236" s="1441"/>
      <c r="M236" s="1501"/>
      <c r="N236" s="1519"/>
      <c r="O236" s="1519"/>
      <c r="P236" s="1498"/>
      <c r="Q236" s="1498"/>
      <c r="R236" s="1498"/>
      <c r="S236" s="1498"/>
      <c r="T236" s="1498"/>
      <c r="U236" s="1498"/>
      <c r="V236" s="1477"/>
      <c r="W236" s="1501"/>
      <c r="X236" s="1501"/>
      <c r="Y236" s="1501"/>
      <c r="Z236" s="1501"/>
    </row>
    <row r="237" spans="1:26" ht="15">
      <c r="A237" s="1432"/>
      <c r="B237" s="1581"/>
      <c r="C237" s="1582"/>
      <c r="D237" s="1583"/>
      <c r="E237" s="1421"/>
      <c r="F237" s="1523"/>
      <c r="G237" s="1523"/>
      <c r="H237" s="1584"/>
      <c r="I237" s="1555"/>
      <c r="J237" s="1555"/>
      <c r="K237" s="1441"/>
      <c r="L237" s="1441"/>
      <c r="M237" s="1501"/>
      <c r="N237" s="1519"/>
      <c r="O237" s="1519"/>
      <c r="P237" s="1498"/>
      <c r="Q237" s="1498"/>
      <c r="R237" s="1498"/>
      <c r="S237" s="1498"/>
      <c r="T237" s="1498"/>
      <c r="U237" s="1498"/>
      <c r="V237" s="1477"/>
      <c r="W237" s="1501"/>
      <c r="X237" s="1501"/>
      <c r="Y237" s="1501"/>
      <c r="Z237" s="1501"/>
    </row>
    <row r="238" spans="1:26" ht="15">
      <c r="A238" s="1432"/>
      <c r="B238" s="1581"/>
      <c r="C238" s="1582"/>
      <c r="D238" s="1583"/>
      <c r="E238" s="1421"/>
      <c r="F238" s="1523"/>
      <c r="G238" s="1523"/>
      <c r="H238" s="1584"/>
      <c r="I238" s="1555"/>
      <c r="J238" s="1555"/>
      <c r="K238" s="1441"/>
      <c r="L238" s="1441"/>
      <c r="M238" s="1501"/>
      <c r="N238" s="1519"/>
      <c r="O238" s="1519"/>
      <c r="P238" s="1498"/>
      <c r="Q238" s="1498"/>
      <c r="R238" s="1498"/>
      <c r="S238" s="1498"/>
      <c r="T238" s="1498"/>
      <c r="U238" s="1498"/>
      <c r="V238" s="1477"/>
      <c r="W238" s="1501"/>
      <c r="X238" s="1501"/>
      <c r="Y238" s="1501"/>
      <c r="Z238" s="1501"/>
    </row>
    <row r="239" spans="1:26" ht="15">
      <c r="A239" s="1432"/>
      <c r="B239" s="1581"/>
      <c r="C239" s="1582"/>
      <c r="D239" s="1583"/>
      <c r="E239" s="1421"/>
      <c r="F239" s="1523"/>
      <c r="G239" s="1523"/>
      <c r="H239" s="1584"/>
      <c r="I239" s="1555"/>
      <c r="J239" s="1555"/>
      <c r="K239" s="1441"/>
      <c r="L239" s="1441"/>
      <c r="M239" s="1501"/>
      <c r="N239" s="1519"/>
      <c r="O239" s="1519"/>
      <c r="P239" s="1498"/>
      <c r="Q239" s="1498"/>
      <c r="R239" s="1498"/>
      <c r="S239" s="1498"/>
      <c r="T239" s="1498"/>
      <c r="U239" s="1498"/>
      <c r="V239" s="1477"/>
      <c r="W239" s="1501"/>
      <c r="X239" s="1501"/>
      <c r="Y239" s="1501"/>
      <c r="Z239" s="1501"/>
    </row>
    <row r="240" spans="1:26" ht="15">
      <c r="A240" s="1432"/>
      <c r="B240" s="1581"/>
      <c r="C240" s="1582"/>
      <c r="D240" s="1583"/>
      <c r="E240" s="1421"/>
      <c r="F240" s="1523"/>
      <c r="G240" s="1523"/>
      <c r="H240" s="1584"/>
      <c r="I240" s="1555"/>
      <c r="J240" s="1555"/>
      <c r="K240" s="1441"/>
      <c r="L240" s="1441"/>
      <c r="M240" s="1501"/>
      <c r="N240" s="1519"/>
      <c r="O240" s="1519"/>
      <c r="P240" s="1498"/>
      <c r="Q240" s="1498"/>
      <c r="R240" s="1498"/>
      <c r="S240" s="1498"/>
      <c r="T240" s="1498"/>
      <c r="U240" s="1498"/>
      <c r="V240" s="1477"/>
      <c r="W240" s="1501"/>
      <c r="X240" s="1501"/>
      <c r="Y240" s="1501"/>
      <c r="Z240" s="1501"/>
    </row>
    <row r="241" spans="1:26" ht="15">
      <c r="A241" s="1432"/>
      <c r="B241" s="1581"/>
      <c r="C241" s="1582"/>
      <c r="D241" s="1583"/>
      <c r="E241" s="1421"/>
      <c r="F241" s="1523"/>
      <c r="G241" s="1523"/>
      <c r="H241" s="1584"/>
      <c r="I241" s="1555"/>
      <c r="J241" s="1555"/>
      <c r="K241" s="1441"/>
      <c r="L241" s="1441"/>
      <c r="M241" s="1501"/>
      <c r="N241" s="1519"/>
      <c r="O241" s="1519"/>
      <c r="P241" s="1498"/>
      <c r="Q241" s="1498"/>
      <c r="R241" s="1498"/>
      <c r="S241" s="1498"/>
      <c r="T241" s="1498"/>
      <c r="U241" s="1498"/>
      <c r="V241" s="1477"/>
      <c r="W241" s="1501"/>
      <c r="X241" s="1501"/>
      <c r="Y241" s="1501"/>
      <c r="Z241" s="1501"/>
    </row>
    <row r="242" spans="1:26" ht="15">
      <c r="A242" s="1432"/>
      <c r="B242" s="1581"/>
      <c r="C242" s="1582"/>
      <c r="D242" s="1583"/>
      <c r="E242" s="1421"/>
      <c r="F242" s="1523"/>
      <c r="G242" s="1523"/>
      <c r="H242" s="1584"/>
      <c r="I242" s="1555"/>
      <c r="J242" s="1555"/>
      <c r="K242" s="1441"/>
      <c r="L242" s="1441"/>
      <c r="M242" s="1501"/>
      <c r="N242" s="1519"/>
      <c r="O242" s="1519"/>
      <c r="P242" s="1498"/>
      <c r="Q242" s="1498"/>
      <c r="R242" s="1498"/>
      <c r="S242" s="1498"/>
      <c r="T242" s="1498"/>
      <c r="U242" s="1498"/>
      <c r="V242" s="1477"/>
      <c r="W242" s="1501"/>
      <c r="X242" s="1501"/>
      <c r="Y242" s="1501"/>
      <c r="Z242" s="1501"/>
    </row>
    <row r="243" spans="1:26" ht="15">
      <c r="A243" s="1432"/>
      <c r="B243" s="1581"/>
      <c r="C243" s="1582"/>
      <c r="D243" s="1583"/>
      <c r="E243" s="1421"/>
      <c r="F243" s="1523"/>
      <c r="G243" s="1523"/>
      <c r="H243" s="1584"/>
      <c r="I243" s="1555"/>
      <c r="J243" s="1555"/>
      <c r="K243" s="1441"/>
      <c r="L243" s="1441"/>
      <c r="M243" s="1501"/>
      <c r="N243" s="1519"/>
      <c r="O243" s="1519"/>
      <c r="P243" s="1498"/>
      <c r="Q243" s="1498"/>
      <c r="R243" s="1498"/>
      <c r="S243" s="1498"/>
      <c r="T243" s="1498"/>
      <c r="U243" s="1498"/>
      <c r="V243" s="1477"/>
      <c r="W243" s="1501"/>
      <c r="X243" s="1501"/>
      <c r="Y243" s="1501"/>
      <c r="Z243" s="1501"/>
    </row>
    <row r="244" spans="1:26" ht="15">
      <c r="A244" s="1432"/>
      <c r="B244" s="1581"/>
      <c r="C244" s="1582"/>
      <c r="D244" s="1583"/>
      <c r="E244" s="1421"/>
      <c r="F244" s="1523"/>
      <c r="G244" s="1523"/>
      <c r="H244" s="1584"/>
      <c r="I244" s="1555"/>
      <c r="J244" s="1555"/>
      <c r="K244" s="1441"/>
      <c r="L244" s="1441"/>
      <c r="M244" s="1501"/>
      <c r="N244" s="1519"/>
      <c r="O244" s="1519"/>
      <c r="P244" s="1498"/>
      <c r="Q244" s="1498"/>
      <c r="R244" s="1498"/>
      <c r="S244" s="1498"/>
      <c r="T244" s="1498"/>
      <c r="U244" s="1498"/>
      <c r="V244" s="1477"/>
      <c r="W244" s="1501"/>
      <c r="X244" s="1501"/>
      <c r="Y244" s="1501"/>
      <c r="Z244" s="1501"/>
    </row>
    <row r="245" spans="1:26" ht="15">
      <c r="A245" s="1432"/>
      <c r="B245" s="1581"/>
      <c r="C245" s="1582"/>
      <c r="D245" s="1583"/>
      <c r="E245" s="1421"/>
      <c r="F245" s="1523"/>
      <c r="G245" s="1523"/>
      <c r="H245" s="1584"/>
      <c r="I245" s="1555"/>
      <c r="J245" s="1555"/>
      <c r="K245" s="1441"/>
      <c r="L245" s="1441"/>
      <c r="M245" s="1501"/>
      <c r="N245" s="1519"/>
      <c r="O245" s="1519"/>
      <c r="P245" s="1498"/>
      <c r="Q245" s="1498"/>
      <c r="R245" s="1498"/>
      <c r="S245" s="1498"/>
      <c r="T245" s="1498"/>
      <c r="U245" s="1498"/>
      <c r="V245" s="1477"/>
      <c r="W245" s="1501"/>
      <c r="X245" s="1501"/>
      <c r="Y245" s="1501"/>
      <c r="Z245" s="1501"/>
    </row>
    <row r="246" spans="1:26" ht="15">
      <c r="A246" s="1432"/>
      <c r="B246" s="1581"/>
      <c r="C246" s="1582"/>
      <c r="D246" s="1583"/>
      <c r="E246" s="1421"/>
      <c r="F246" s="1523"/>
      <c r="G246" s="1523"/>
      <c r="H246" s="1584"/>
      <c r="I246" s="1555"/>
      <c r="J246" s="1555"/>
      <c r="K246" s="1441"/>
      <c r="L246" s="1441"/>
      <c r="M246" s="1501"/>
      <c r="N246" s="1519"/>
      <c r="O246" s="1519"/>
      <c r="P246" s="1498"/>
      <c r="Q246" s="1498"/>
      <c r="R246" s="1498"/>
      <c r="S246" s="1498"/>
      <c r="T246" s="1498"/>
      <c r="U246" s="1498"/>
      <c r="V246" s="1477"/>
      <c r="W246" s="1501"/>
      <c r="X246" s="1501"/>
      <c r="Y246" s="1501"/>
      <c r="Z246" s="1501"/>
    </row>
    <row r="247" spans="1:26" ht="15">
      <c r="A247" s="1432"/>
      <c r="B247" s="1581"/>
      <c r="C247" s="1582"/>
      <c r="D247" s="1583"/>
      <c r="E247" s="1421"/>
      <c r="F247" s="1523"/>
      <c r="G247" s="1523"/>
      <c r="H247" s="1584"/>
      <c r="I247" s="1555"/>
      <c r="J247" s="1555"/>
      <c r="K247" s="1441"/>
      <c r="L247" s="1441"/>
      <c r="M247" s="1501"/>
      <c r="N247" s="1519"/>
      <c r="O247" s="1519"/>
      <c r="P247" s="1498"/>
      <c r="Q247" s="1498"/>
      <c r="R247" s="1498"/>
      <c r="S247" s="1498"/>
      <c r="T247" s="1498"/>
      <c r="U247" s="1498"/>
      <c r="V247" s="1477"/>
      <c r="W247" s="1501"/>
      <c r="X247" s="1501"/>
      <c r="Y247" s="1501"/>
      <c r="Z247" s="1501"/>
    </row>
    <row r="248" spans="1:26" ht="15">
      <c r="A248" s="1432"/>
      <c r="B248" s="1581"/>
      <c r="C248" s="1582"/>
      <c r="D248" s="1583"/>
      <c r="E248" s="1421"/>
      <c r="F248" s="1523"/>
      <c r="G248" s="1523"/>
      <c r="H248" s="1584"/>
      <c r="I248" s="1555"/>
      <c r="J248" s="1555"/>
      <c r="K248" s="1441"/>
      <c r="L248" s="1441"/>
      <c r="M248" s="1501"/>
      <c r="N248" s="1519"/>
      <c r="O248" s="1519"/>
      <c r="P248" s="1498"/>
      <c r="Q248" s="1498"/>
      <c r="R248" s="1498"/>
      <c r="S248" s="1498"/>
      <c r="T248" s="1498"/>
      <c r="U248" s="1498"/>
      <c r="V248" s="1477"/>
      <c r="W248" s="1501"/>
      <c r="X248" s="1501"/>
      <c r="Y248" s="1501"/>
      <c r="Z248" s="1501"/>
    </row>
    <row r="249" spans="1:26" ht="15">
      <c r="A249" s="1432"/>
      <c r="B249" s="1581"/>
      <c r="C249" s="1582"/>
      <c r="D249" s="1583"/>
      <c r="E249" s="1421"/>
      <c r="F249" s="1523"/>
      <c r="G249" s="1523"/>
      <c r="H249" s="1584"/>
      <c r="I249" s="1555"/>
      <c r="J249" s="1555"/>
      <c r="K249" s="1441"/>
      <c r="L249" s="1441"/>
      <c r="M249" s="1501"/>
      <c r="N249" s="1519"/>
      <c r="O249" s="1519"/>
      <c r="P249" s="1498"/>
      <c r="Q249" s="1498"/>
      <c r="R249" s="1498"/>
      <c r="S249" s="1498"/>
      <c r="T249" s="1498"/>
      <c r="U249" s="1498"/>
      <c r="V249" s="1477"/>
      <c r="W249" s="1501"/>
      <c r="X249" s="1501"/>
      <c r="Y249" s="1501"/>
      <c r="Z249" s="1501"/>
    </row>
    <row r="250" spans="1:26" ht="15">
      <c r="A250" s="1432"/>
      <c r="B250" s="1581"/>
      <c r="C250" s="1582"/>
      <c r="D250" s="1583"/>
      <c r="E250" s="1421"/>
      <c r="F250" s="1523"/>
      <c r="G250" s="1523"/>
      <c r="H250" s="1584"/>
      <c r="I250" s="1555"/>
      <c r="J250" s="1555"/>
      <c r="K250" s="1441"/>
      <c r="L250" s="1441"/>
      <c r="M250" s="1501"/>
      <c r="N250" s="1519"/>
      <c r="O250" s="1519"/>
      <c r="P250" s="1498"/>
      <c r="Q250" s="1498"/>
      <c r="R250" s="1498"/>
      <c r="S250" s="1498"/>
      <c r="T250" s="1498"/>
      <c r="U250" s="1498"/>
      <c r="V250" s="1477"/>
      <c r="W250" s="1501"/>
      <c r="X250" s="1501"/>
      <c r="Y250" s="1501"/>
      <c r="Z250" s="1501"/>
    </row>
    <row r="251" spans="1:26" ht="15">
      <c r="A251" s="1432"/>
      <c r="B251" s="1581"/>
      <c r="C251" s="1582"/>
      <c r="D251" s="1583"/>
      <c r="E251" s="1421"/>
      <c r="F251" s="1523"/>
      <c r="G251" s="1523"/>
      <c r="H251" s="1584"/>
      <c r="I251" s="1555"/>
      <c r="J251" s="1555"/>
      <c r="K251" s="1441"/>
      <c r="L251" s="1441"/>
      <c r="M251" s="1501"/>
      <c r="N251" s="1519"/>
      <c r="O251" s="1519"/>
      <c r="P251" s="1498"/>
      <c r="Q251" s="1498"/>
      <c r="R251" s="1498"/>
      <c r="S251" s="1498"/>
      <c r="T251" s="1498"/>
      <c r="U251" s="1498"/>
      <c r="V251" s="1477"/>
      <c r="W251" s="1501"/>
      <c r="X251" s="1501"/>
      <c r="Y251" s="1501"/>
      <c r="Z251" s="1501"/>
    </row>
    <row r="252" spans="1:26" ht="15">
      <c r="A252" s="1432"/>
      <c r="B252" s="1581"/>
      <c r="C252" s="1582"/>
      <c r="D252" s="1583"/>
      <c r="E252" s="1421"/>
      <c r="F252" s="1523"/>
      <c r="G252" s="1523"/>
      <c r="H252" s="1584"/>
      <c r="I252" s="1555"/>
      <c r="J252" s="1555"/>
      <c r="K252" s="1441"/>
      <c r="L252" s="1441"/>
      <c r="M252" s="1501"/>
      <c r="N252" s="1519"/>
      <c r="O252" s="1519"/>
      <c r="P252" s="1498"/>
      <c r="Q252" s="1498"/>
      <c r="R252" s="1498"/>
      <c r="S252" s="1498"/>
      <c r="T252" s="1498"/>
      <c r="U252" s="1498"/>
      <c r="V252" s="1477"/>
      <c r="W252" s="1501"/>
      <c r="X252" s="1501"/>
      <c r="Y252" s="1501"/>
      <c r="Z252" s="1501"/>
    </row>
    <row r="253" spans="1:26" ht="15">
      <c r="A253" s="1432"/>
      <c r="B253" s="1581"/>
      <c r="C253" s="1582"/>
      <c r="D253" s="1583"/>
      <c r="E253" s="1421"/>
      <c r="F253" s="1523"/>
      <c r="G253" s="1523"/>
      <c r="H253" s="1584"/>
      <c r="I253" s="1555"/>
      <c r="J253" s="1555"/>
      <c r="K253" s="1441"/>
      <c r="L253" s="1441"/>
      <c r="M253" s="1501"/>
      <c r="N253" s="1519"/>
      <c r="O253" s="1519"/>
      <c r="P253" s="1498"/>
      <c r="Q253" s="1498"/>
      <c r="R253" s="1498"/>
      <c r="S253" s="1498"/>
      <c r="T253" s="1498"/>
      <c r="U253" s="1498"/>
      <c r="V253" s="1477"/>
      <c r="W253" s="1501"/>
      <c r="X253" s="1501"/>
      <c r="Y253" s="1501"/>
      <c r="Z253" s="1501"/>
    </row>
    <row r="254" spans="1:26" ht="15">
      <c r="A254" s="1432"/>
      <c r="B254" s="1581"/>
      <c r="C254" s="1582"/>
      <c r="D254" s="1583"/>
      <c r="E254" s="1421"/>
      <c r="F254" s="1523"/>
      <c r="G254" s="1523"/>
      <c r="H254" s="1584"/>
      <c r="I254" s="1555"/>
      <c r="J254" s="1555"/>
      <c r="K254" s="1441"/>
      <c r="L254" s="1441"/>
      <c r="M254" s="1501"/>
      <c r="N254" s="1519"/>
      <c r="O254" s="1519"/>
      <c r="P254" s="1498"/>
      <c r="Q254" s="1498"/>
      <c r="R254" s="1498"/>
      <c r="S254" s="1498"/>
      <c r="T254" s="1498"/>
      <c r="U254" s="1498"/>
      <c r="V254" s="1477"/>
      <c r="W254" s="1501"/>
      <c r="X254" s="1501"/>
      <c r="Y254" s="1501"/>
      <c r="Z254" s="1501"/>
    </row>
    <row r="255" spans="1:26" ht="15">
      <c r="A255" s="1432"/>
      <c r="B255" s="1581"/>
      <c r="C255" s="1582"/>
      <c r="D255" s="1583"/>
      <c r="E255" s="1421"/>
      <c r="F255" s="1523"/>
      <c r="G255" s="1523"/>
      <c r="H255" s="1584"/>
      <c r="I255" s="1555"/>
      <c r="J255" s="1555"/>
      <c r="K255" s="1441"/>
      <c r="L255" s="1441"/>
      <c r="M255" s="1501"/>
      <c r="N255" s="1519"/>
      <c r="O255" s="1519"/>
      <c r="P255" s="1498"/>
      <c r="Q255" s="1498"/>
      <c r="R255" s="1498"/>
      <c r="S255" s="1498"/>
      <c r="T255" s="1498"/>
      <c r="U255" s="1498"/>
      <c r="V255" s="1477"/>
      <c r="W255" s="1501"/>
      <c r="X255" s="1501"/>
      <c r="Y255" s="1501"/>
      <c r="Z255" s="1501"/>
    </row>
    <row r="256" spans="1:26" ht="15">
      <c r="A256" s="1432"/>
      <c r="B256" s="1581"/>
      <c r="C256" s="1582"/>
      <c r="D256" s="1583"/>
      <c r="E256" s="1421"/>
      <c r="F256" s="1523"/>
      <c r="G256" s="1523"/>
      <c r="H256" s="1584"/>
      <c r="I256" s="1555"/>
      <c r="J256" s="1555"/>
      <c r="K256" s="1441"/>
      <c r="L256" s="1441"/>
      <c r="M256" s="1501"/>
      <c r="N256" s="1519"/>
      <c r="O256" s="1519"/>
      <c r="P256" s="1498"/>
      <c r="Q256" s="1498"/>
      <c r="R256" s="1498"/>
      <c r="S256" s="1498"/>
      <c r="T256" s="1498"/>
      <c r="U256" s="1498"/>
      <c r="V256" s="1477"/>
      <c r="W256" s="1501"/>
      <c r="X256" s="1501"/>
      <c r="Y256" s="1501"/>
      <c r="Z256" s="1501"/>
    </row>
    <row r="257" spans="1:26" ht="15">
      <c r="A257" s="1432"/>
      <c r="B257" s="1581"/>
      <c r="C257" s="1582"/>
      <c r="D257" s="1583"/>
      <c r="E257" s="1421"/>
      <c r="F257" s="1523"/>
      <c r="G257" s="1523"/>
      <c r="H257" s="1584"/>
      <c r="I257" s="1555"/>
      <c r="J257" s="1555"/>
      <c r="K257" s="1441"/>
      <c r="L257" s="1441"/>
      <c r="M257" s="1501"/>
      <c r="N257" s="1519"/>
      <c r="O257" s="1519"/>
      <c r="P257" s="1498"/>
      <c r="Q257" s="1498"/>
      <c r="R257" s="1498"/>
      <c r="S257" s="1498"/>
      <c r="T257" s="1498"/>
      <c r="U257" s="1498"/>
      <c r="V257" s="1477"/>
      <c r="W257" s="1501"/>
      <c r="X257" s="1501"/>
      <c r="Y257" s="1501"/>
      <c r="Z257" s="1501"/>
    </row>
    <row r="258" spans="1:26" ht="15">
      <c r="A258" s="1432"/>
      <c r="B258" s="1581"/>
      <c r="C258" s="1582"/>
      <c r="D258" s="1583"/>
      <c r="E258" s="1421"/>
      <c r="F258" s="1523"/>
      <c r="G258" s="1523"/>
      <c r="H258" s="1584"/>
      <c r="I258" s="1555"/>
      <c r="J258" s="1555"/>
      <c r="K258" s="1441"/>
      <c r="L258" s="1441"/>
      <c r="M258" s="1501"/>
      <c r="N258" s="1519"/>
      <c r="O258" s="1519"/>
      <c r="P258" s="1498"/>
      <c r="Q258" s="1498"/>
      <c r="R258" s="1498"/>
      <c r="S258" s="1498"/>
      <c r="T258" s="1498"/>
      <c r="U258" s="1498"/>
      <c r="V258" s="1477"/>
      <c r="W258" s="1501"/>
      <c r="X258" s="1501"/>
      <c r="Y258" s="1501"/>
      <c r="Z258" s="1501"/>
    </row>
    <row r="259" spans="1:26" ht="15">
      <c r="A259" s="1432"/>
      <c r="B259" s="1581"/>
      <c r="C259" s="1582"/>
      <c r="D259" s="1583"/>
      <c r="E259" s="1421"/>
      <c r="F259" s="1523"/>
      <c r="G259" s="1523"/>
      <c r="H259" s="1584"/>
      <c r="I259" s="1555"/>
      <c r="J259" s="1555"/>
      <c r="K259" s="1441"/>
      <c r="L259" s="1441"/>
      <c r="M259" s="1501"/>
      <c r="N259" s="1519"/>
      <c r="O259" s="1519"/>
      <c r="P259" s="1498"/>
      <c r="Q259" s="1498"/>
      <c r="R259" s="1498"/>
      <c r="S259" s="1498"/>
      <c r="T259" s="1498"/>
      <c r="U259" s="1498"/>
      <c r="V259" s="1477"/>
      <c r="W259" s="1501"/>
      <c r="X259" s="1501"/>
      <c r="Y259" s="1501"/>
      <c r="Z259" s="1501"/>
    </row>
    <row r="260" spans="1:26" ht="15">
      <c r="A260" s="1432"/>
      <c r="B260" s="1581"/>
      <c r="C260" s="1582"/>
      <c r="D260" s="1583"/>
      <c r="E260" s="1421"/>
      <c r="F260" s="1523"/>
      <c r="G260" s="1523"/>
      <c r="H260" s="1584"/>
      <c r="I260" s="1555"/>
      <c r="J260" s="1555"/>
      <c r="K260" s="1441"/>
      <c r="L260" s="1441"/>
      <c r="M260" s="1501"/>
      <c r="N260" s="1519"/>
      <c r="O260" s="1519"/>
      <c r="P260" s="1498"/>
      <c r="Q260" s="1498"/>
      <c r="R260" s="1498"/>
      <c r="S260" s="1498"/>
      <c r="T260" s="1498"/>
      <c r="U260" s="1498"/>
      <c r="V260" s="1477"/>
      <c r="W260" s="1501"/>
      <c r="X260" s="1501"/>
      <c r="Y260" s="1501"/>
      <c r="Z260" s="1501"/>
    </row>
    <row r="261" spans="1:26" ht="15">
      <c r="A261" s="1432"/>
      <c r="B261" s="1581"/>
      <c r="C261" s="1582"/>
      <c r="D261" s="1583"/>
      <c r="E261" s="1421"/>
      <c r="F261" s="1523"/>
      <c r="G261" s="1523"/>
      <c r="H261" s="1584"/>
      <c r="I261" s="1555"/>
      <c r="J261" s="1555"/>
      <c r="K261" s="1441"/>
      <c r="L261" s="1441"/>
      <c r="M261" s="1501"/>
      <c r="N261" s="1519"/>
      <c r="O261" s="1519"/>
      <c r="P261" s="1498"/>
      <c r="Q261" s="1498"/>
      <c r="R261" s="1498"/>
      <c r="S261" s="1498"/>
      <c r="T261" s="1498"/>
      <c r="U261" s="1498"/>
      <c r="V261" s="1477"/>
      <c r="W261" s="1501"/>
      <c r="X261" s="1501"/>
      <c r="Y261" s="1501"/>
      <c r="Z261" s="1501"/>
    </row>
    <row r="262" spans="1:26" ht="15">
      <c r="A262" s="1432"/>
      <c r="B262" s="1581"/>
      <c r="C262" s="1582"/>
      <c r="D262" s="1583"/>
      <c r="E262" s="1421"/>
      <c r="F262" s="1523"/>
      <c r="G262" s="1523"/>
      <c r="H262" s="1584"/>
      <c r="I262" s="1555"/>
      <c r="J262" s="1555"/>
      <c r="K262" s="1441"/>
      <c r="L262" s="1441"/>
      <c r="M262" s="1501"/>
      <c r="N262" s="1519"/>
      <c r="O262" s="1519"/>
      <c r="P262" s="1498"/>
      <c r="Q262" s="1498"/>
      <c r="R262" s="1498"/>
      <c r="S262" s="1498"/>
      <c r="T262" s="1498"/>
      <c r="U262" s="1498"/>
      <c r="V262" s="1477"/>
      <c r="W262" s="1501"/>
      <c r="X262" s="1501"/>
      <c r="Y262" s="1501"/>
      <c r="Z262" s="1501"/>
    </row>
    <row r="263" spans="1:26" ht="15">
      <c r="A263" s="1432"/>
      <c r="B263" s="1581"/>
      <c r="C263" s="1582"/>
      <c r="D263" s="1583"/>
      <c r="E263" s="1421"/>
      <c r="F263" s="1523"/>
      <c r="G263" s="1523"/>
      <c r="H263" s="1584"/>
      <c r="I263" s="1555"/>
      <c r="J263" s="1555"/>
      <c r="K263" s="1441"/>
      <c r="L263" s="1441"/>
      <c r="M263" s="1501"/>
      <c r="N263" s="1519"/>
      <c r="O263" s="1519"/>
      <c r="P263" s="1498"/>
      <c r="Q263" s="1498"/>
      <c r="R263" s="1498"/>
      <c r="S263" s="1498"/>
      <c r="T263" s="1498"/>
      <c r="U263" s="1498"/>
      <c r="V263" s="1477"/>
      <c r="W263" s="1501"/>
      <c r="X263" s="1501"/>
      <c r="Y263" s="1501"/>
      <c r="Z263" s="1501"/>
    </row>
    <row r="264" spans="1:26" ht="15">
      <c r="A264" s="1432"/>
      <c r="B264" s="1581"/>
      <c r="C264" s="1582"/>
      <c r="D264" s="1583"/>
      <c r="E264" s="1421"/>
      <c r="F264" s="1523"/>
      <c r="G264" s="1523"/>
      <c r="H264" s="1584"/>
      <c r="I264" s="1555"/>
      <c r="J264" s="1555"/>
      <c r="K264" s="1441"/>
      <c r="L264" s="1441"/>
      <c r="M264" s="1501"/>
      <c r="N264" s="1519"/>
      <c r="O264" s="1519"/>
      <c r="P264" s="1498"/>
      <c r="Q264" s="1498"/>
      <c r="R264" s="1498"/>
      <c r="S264" s="1498"/>
      <c r="T264" s="1498"/>
      <c r="U264" s="1498"/>
      <c r="V264" s="1477"/>
      <c r="W264" s="1501"/>
      <c r="X264" s="1501"/>
      <c r="Y264" s="1501"/>
      <c r="Z264" s="1501"/>
    </row>
    <row r="265" spans="1:26" ht="15">
      <c r="A265" s="1432"/>
      <c r="B265" s="1581"/>
      <c r="C265" s="1582"/>
      <c r="D265" s="1583"/>
      <c r="E265" s="1421"/>
      <c r="F265" s="1523"/>
      <c r="G265" s="1523"/>
      <c r="H265" s="1584"/>
      <c r="I265" s="1555"/>
      <c r="J265" s="1555"/>
      <c r="K265" s="1441"/>
      <c r="L265" s="1441"/>
      <c r="M265" s="1501"/>
      <c r="N265" s="1519"/>
      <c r="O265" s="1519"/>
      <c r="P265" s="1498"/>
      <c r="Q265" s="1498"/>
      <c r="R265" s="1498"/>
      <c r="S265" s="1498"/>
      <c r="T265" s="1498"/>
      <c r="U265" s="1498"/>
      <c r="V265" s="1477"/>
      <c r="W265" s="1501"/>
      <c r="X265" s="1501"/>
      <c r="Y265" s="1501"/>
      <c r="Z265" s="1501"/>
    </row>
    <row r="266" spans="1:26" ht="15">
      <c r="A266" s="1432"/>
      <c r="B266" s="1581"/>
      <c r="C266" s="1582"/>
      <c r="D266" s="1583"/>
      <c r="E266" s="1421"/>
      <c r="F266" s="1523"/>
      <c r="G266" s="1523"/>
      <c r="H266" s="1584"/>
      <c r="I266" s="1555"/>
      <c r="J266" s="1555"/>
      <c r="K266" s="1441"/>
      <c r="L266" s="1441"/>
      <c r="M266" s="1501"/>
      <c r="N266" s="1519"/>
      <c r="O266" s="1519"/>
      <c r="P266" s="1498"/>
      <c r="Q266" s="1498"/>
      <c r="R266" s="1498"/>
      <c r="S266" s="1498"/>
      <c r="T266" s="1498"/>
      <c r="U266" s="1498"/>
      <c r="V266" s="1477"/>
      <c r="W266" s="1501"/>
      <c r="X266" s="1501"/>
      <c r="Y266" s="1501"/>
      <c r="Z266" s="1501"/>
    </row>
    <row r="267" spans="1:26" ht="15">
      <c r="A267" s="1432"/>
      <c r="B267" s="1581"/>
      <c r="C267" s="1582"/>
      <c r="D267" s="1583"/>
      <c r="E267" s="1421"/>
      <c r="F267" s="1523"/>
      <c r="G267" s="1523"/>
      <c r="H267" s="1584"/>
      <c r="I267" s="1555"/>
      <c r="J267" s="1555"/>
      <c r="K267" s="1441"/>
      <c r="L267" s="1441"/>
      <c r="M267" s="1501"/>
      <c r="N267" s="1519"/>
      <c r="O267" s="1519"/>
      <c r="P267" s="1498"/>
      <c r="Q267" s="1498"/>
      <c r="R267" s="1498"/>
      <c r="S267" s="1498"/>
      <c r="T267" s="1498"/>
      <c r="U267" s="1498"/>
      <c r="V267" s="1477"/>
      <c r="W267" s="1501"/>
      <c r="X267" s="1501"/>
      <c r="Y267" s="1501"/>
      <c r="Z267" s="1501"/>
    </row>
    <row r="268" spans="1:26" ht="15">
      <c r="A268" s="1432"/>
      <c r="B268" s="1581"/>
      <c r="C268" s="1582"/>
      <c r="D268" s="1583"/>
      <c r="E268" s="1421"/>
      <c r="F268" s="1523"/>
      <c r="G268" s="1523"/>
      <c r="H268" s="1584"/>
      <c r="I268" s="1555"/>
      <c r="J268" s="1555"/>
      <c r="K268" s="1441"/>
      <c r="L268" s="1441"/>
      <c r="M268" s="1501"/>
      <c r="N268" s="1519"/>
      <c r="O268" s="1519"/>
      <c r="P268" s="1498"/>
      <c r="Q268" s="1498"/>
      <c r="R268" s="1498"/>
      <c r="S268" s="1498"/>
      <c r="T268" s="1498"/>
      <c r="U268" s="1498"/>
      <c r="V268" s="1477"/>
      <c r="W268" s="1501"/>
      <c r="X268" s="1501"/>
      <c r="Y268" s="1501"/>
      <c r="Z268" s="1501"/>
    </row>
    <row r="269" spans="1:26" ht="15">
      <c r="A269" s="1432"/>
      <c r="B269" s="1581"/>
      <c r="C269" s="1582"/>
      <c r="D269" s="1583"/>
      <c r="E269" s="1421"/>
      <c r="F269" s="1523"/>
      <c r="G269" s="1523"/>
      <c r="H269" s="1584"/>
      <c r="I269" s="1555"/>
      <c r="J269" s="1555"/>
      <c r="K269" s="1441"/>
      <c r="L269" s="1441"/>
      <c r="M269" s="1501"/>
      <c r="N269" s="1519"/>
      <c r="O269" s="1519"/>
      <c r="P269" s="1498"/>
      <c r="Q269" s="1498"/>
      <c r="R269" s="1498"/>
      <c r="S269" s="1498"/>
      <c r="T269" s="1498"/>
      <c r="U269" s="1498"/>
      <c r="V269" s="1477"/>
      <c r="W269" s="1501"/>
      <c r="X269" s="1501"/>
      <c r="Y269" s="1501"/>
      <c r="Z269" s="1501"/>
    </row>
    <row r="270" spans="1:26" ht="15">
      <c r="A270" s="1432"/>
      <c r="B270" s="1581"/>
      <c r="C270" s="1582"/>
      <c r="D270" s="1583"/>
      <c r="E270" s="1421"/>
      <c r="F270" s="1523"/>
      <c r="G270" s="1523"/>
      <c r="H270" s="1584"/>
      <c r="I270" s="1555"/>
      <c r="J270" s="1555"/>
      <c r="K270" s="1441"/>
      <c r="L270" s="1441"/>
      <c r="M270" s="1501"/>
      <c r="N270" s="1519"/>
      <c r="O270" s="1519"/>
      <c r="P270" s="1498"/>
      <c r="Q270" s="1498"/>
      <c r="R270" s="1498"/>
      <c r="S270" s="1498"/>
      <c r="T270" s="1498"/>
      <c r="U270" s="1498"/>
      <c r="V270" s="1477"/>
      <c r="W270" s="1501"/>
      <c r="X270" s="1501"/>
      <c r="Y270" s="1501"/>
      <c r="Z270" s="1501"/>
    </row>
    <row r="271" spans="1:26" ht="15">
      <c r="A271" s="1432"/>
      <c r="B271" s="1581"/>
      <c r="C271" s="1582"/>
      <c r="D271" s="1583"/>
      <c r="E271" s="1421"/>
      <c r="F271" s="1523"/>
      <c r="G271" s="1523"/>
      <c r="H271" s="1584"/>
      <c r="I271" s="1555"/>
      <c r="J271" s="1555"/>
      <c r="K271" s="1441"/>
      <c r="L271" s="1441"/>
      <c r="M271" s="1501"/>
      <c r="N271" s="1519"/>
      <c r="O271" s="1519"/>
      <c r="P271" s="1498"/>
      <c r="Q271" s="1498"/>
      <c r="R271" s="1498"/>
      <c r="S271" s="1498"/>
      <c r="T271" s="1498"/>
      <c r="U271" s="1498"/>
      <c r="V271" s="1477"/>
      <c r="W271" s="1501"/>
      <c r="X271" s="1501"/>
      <c r="Y271" s="1501"/>
      <c r="Z271" s="1501"/>
    </row>
    <row r="272" spans="1:26" ht="15">
      <c r="A272" s="1432"/>
      <c r="B272" s="1581"/>
      <c r="C272" s="1582"/>
      <c r="D272" s="1583"/>
      <c r="E272" s="1421"/>
      <c r="F272" s="1523"/>
      <c r="G272" s="1523"/>
      <c r="H272" s="1584"/>
      <c r="I272" s="1555"/>
      <c r="J272" s="1555"/>
      <c r="K272" s="1441"/>
      <c r="L272" s="1441"/>
      <c r="M272" s="1501"/>
      <c r="N272" s="1519"/>
      <c r="O272" s="1519"/>
      <c r="P272" s="1498"/>
      <c r="Q272" s="1498"/>
      <c r="R272" s="1498"/>
      <c r="S272" s="1498"/>
      <c r="T272" s="1498"/>
      <c r="U272" s="1498"/>
      <c r="V272" s="1477"/>
      <c r="W272" s="1501"/>
      <c r="X272" s="1501"/>
      <c r="Y272" s="1501"/>
      <c r="Z272" s="1501"/>
    </row>
    <row r="273" spans="1:26" ht="15">
      <c r="A273" s="1432"/>
      <c r="B273" s="1581"/>
      <c r="C273" s="1582"/>
      <c r="D273" s="1583"/>
      <c r="E273" s="1421"/>
      <c r="F273" s="1523"/>
      <c r="G273" s="1523"/>
      <c r="H273" s="1584"/>
      <c r="I273" s="1555"/>
      <c r="J273" s="1555"/>
      <c r="K273" s="1441"/>
      <c r="L273" s="1441"/>
      <c r="M273" s="1501"/>
      <c r="N273" s="1519"/>
      <c r="O273" s="1519"/>
      <c r="P273" s="1498"/>
      <c r="Q273" s="1498"/>
      <c r="R273" s="1498"/>
      <c r="S273" s="1498"/>
      <c r="T273" s="1498"/>
      <c r="U273" s="1498"/>
      <c r="V273" s="1477"/>
      <c r="W273" s="1501"/>
      <c r="X273" s="1501"/>
      <c r="Y273" s="1501"/>
      <c r="Z273" s="1501"/>
    </row>
    <row r="274" spans="1:26" ht="15">
      <c r="A274" s="1432"/>
      <c r="B274" s="1581"/>
      <c r="C274" s="1582"/>
      <c r="D274" s="1583"/>
      <c r="E274" s="1421"/>
      <c r="F274" s="1523"/>
      <c r="G274" s="1523"/>
      <c r="H274" s="1584"/>
      <c r="I274" s="1555"/>
      <c r="J274" s="1555"/>
      <c r="K274" s="1441"/>
      <c r="L274" s="1441"/>
      <c r="M274" s="1501"/>
      <c r="N274" s="1519"/>
      <c r="O274" s="1519"/>
      <c r="P274" s="1498"/>
      <c r="Q274" s="1498"/>
      <c r="R274" s="1498"/>
      <c r="S274" s="1498"/>
      <c r="T274" s="1498"/>
      <c r="U274" s="1498"/>
      <c r="V274" s="1477"/>
      <c r="W274" s="1501"/>
      <c r="X274" s="1501"/>
      <c r="Y274" s="1501"/>
      <c r="Z274" s="1501"/>
    </row>
    <row r="275" spans="1:26" ht="15">
      <c r="A275" s="1432"/>
      <c r="B275" s="1581"/>
      <c r="C275" s="1582"/>
      <c r="D275" s="1583"/>
      <c r="E275" s="1421"/>
      <c r="F275" s="1523"/>
      <c r="G275" s="1523"/>
      <c r="H275" s="1584"/>
      <c r="I275" s="1555"/>
      <c r="J275" s="1555"/>
      <c r="K275" s="1441"/>
      <c r="L275" s="1441"/>
      <c r="M275" s="1501"/>
      <c r="N275" s="1519"/>
      <c r="O275" s="1519"/>
      <c r="P275" s="1498"/>
      <c r="Q275" s="1498"/>
      <c r="R275" s="1498"/>
      <c r="S275" s="1498"/>
      <c r="T275" s="1498"/>
      <c r="U275" s="1498"/>
      <c r="V275" s="1477"/>
      <c r="W275" s="1501"/>
      <c r="X275" s="1501"/>
      <c r="Y275" s="1501"/>
      <c r="Z275" s="1501"/>
    </row>
    <row r="276" spans="1:26" ht="15">
      <c r="A276" s="1432"/>
      <c r="B276" s="1581"/>
      <c r="C276" s="1582"/>
      <c r="D276" s="1583"/>
      <c r="E276" s="1421"/>
      <c r="F276" s="1523"/>
      <c r="G276" s="1523"/>
      <c r="H276" s="1584"/>
      <c r="I276" s="1555"/>
      <c r="J276" s="1555"/>
      <c r="K276" s="1441"/>
      <c r="L276" s="1441"/>
      <c r="M276" s="1501"/>
      <c r="N276" s="1519"/>
      <c r="O276" s="1519"/>
      <c r="P276" s="1498"/>
      <c r="Q276" s="1498"/>
      <c r="R276" s="1498"/>
      <c r="S276" s="1498"/>
      <c r="T276" s="1498"/>
      <c r="U276" s="1498"/>
      <c r="V276" s="1477"/>
      <c r="W276" s="1501"/>
      <c r="X276" s="1501"/>
      <c r="Y276" s="1501"/>
      <c r="Z276" s="1501"/>
    </row>
    <row r="277" spans="1:26" ht="15">
      <c r="A277" s="1432"/>
      <c r="B277" s="1581"/>
      <c r="C277" s="1582"/>
      <c r="D277" s="1583"/>
      <c r="E277" s="1421"/>
      <c r="F277" s="1523"/>
      <c r="G277" s="1523"/>
      <c r="H277" s="1584"/>
      <c r="I277" s="1555"/>
      <c r="J277" s="1555"/>
      <c r="K277" s="1441"/>
      <c r="L277" s="1441"/>
      <c r="M277" s="1501"/>
      <c r="N277" s="1519"/>
      <c r="O277" s="1519"/>
      <c r="P277" s="1498"/>
      <c r="Q277" s="1498"/>
      <c r="R277" s="1498"/>
      <c r="S277" s="1498"/>
      <c r="T277" s="1498"/>
      <c r="U277" s="1498"/>
      <c r="V277" s="1477"/>
      <c r="W277" s="1501"/>
      <c r="X277" s="1501"/>
      <c r="Y277" s="1501"/>
      <c r="Z277" s="1501"/>
    </row>
    <row r="278" spans="1:26" ht="15">
      <c r="A278" s="1432"/>
      <c r="B278" s="1581"/>
      <c r="C278" s="1582"/>
      <c r="D278" s="1583"/>
      <c r="E278" s="1421"/>
      <c r="F278" s="1523"/>
      <c r="G278" s="1523"/>
      <c r="H278" s="1584"/>
      <c r="I278" s="1555"/>
      <c r="J278" s="1555"/>
      <c r="K278" s="1441"/>
      <c r="L278" s="1441"/>
      <c r="M278" s="1501"/>
      <c r="N278" s="1519"/>
      <c r="O278" s="1519"/>
      <c r="P278" s="1498"/>
      <c r="Q278" s="1498"/>
      <c r="R278" s="1498"/>
      <c r="S278" s="1498"/>
      <c r="T278" s="1498"/>
      <c r="U278" s="1498"/>
      <c r="V278" s="1477"/>
      <c r="W278" s="1501"/>
      <c r="X278" s="1501"/>
      <c r="Y278" s="1501"/>
      <c r="Z278" s="1501"/>
    </row>
    <row r="279" spans="1:26" ht="15">
      <c r="A279" s="1432"/>
      <c r="B279" s="1581"/>
      <c r="C279" s="1582"/>
      <c r="D279" s="1583"/>
      <c r="E279" s="1421"/>
      <c r="F279" s="1523"/>
      <c r="G279" s="1523"/>
      <c r="H279" s="1584"/>
      <c r="I279" s="1555"/>
      <c r="J279" s="1555"/>
      <c r="K279" s="1441"/>
      <c r="L279" s="1441"/>
      <c r="M279" s="1501"/>
      <c r="N279" s="1519"/>
      <c r="O279" s="1519"/>
      <c r="P279" s="1498"/>
      <c r="Q279" s="1498"/>
      <c r="R279" s="1498"/>
      <c r="S279" s="1498"/>
      <c r="T279" s="1498"/>
      <c r="U279" s="1498"/>
      <c r="V279" s="1477"/>
      <c r="W279" s="1501"/>
      <c r="X279" s="1501"/>
      <c r="Y279" s="1501"/>
      <c r="Z279" s="1501"/>
    </row>
    <row r="280" spans="1:26" ht="15">
      <c r="A280" s="1432"/>
      <c r="B280" s="1581"/>
      <c r="C280" s="1582"/>
      <c r="D280" s="1583"/>
      <c r="E280" s="1421"/>
      <c r="F280" s="1523"/>
      <c r="G280" s="1523"/>
      <c r="H280" s="1584"/>
      <c r="I280" s="1555"/>
      <c r="J280" s="1555"/>
      <c r="K280" s="1441"/>
      <c r="L280" s="1441"/>
      <c r="M280" s="1501"/>
      <c r="N280" s="1519"/>
      <c r="O280" s="1519"/>
      <c r="P280" s="1498"/>
      <c r="Q280" s="1498"/>
      <c r="R280" s="1498"/>
      <c r="S280" s="1498"/>
      <c r="T280" s="1498"/>
      <c r="U280" s="1498"/>
      <c r="V280" s="1477"/>
      <c r="W280" s="1501"/>
      <c r="X280" s="1501"/>
      <c r="Y280" s="1501"/>
      <c r="Z280" s="1501"/>
    </row>
    <row r="281" spans="1:26" ht="15">
      <c r="A281" s="1432"/>
      <c r="B281" s="1581"/>
      <c r="C281" s="1582"/>
      <c r="D281" s="1583"/>
      <c r="E281" s="1421"/>
      <c r="F281" s="1523"/>
      <c r="G281" s="1523"/>
      <c r="H281" s="1584"/>
      <c r="I281" s="1555"/>
      <c r="J281" s="1555"/>
      <c r="K281" s="1441"/>
      <c r="L281" s="1441"/>
      <c r="M281" s="1501"/>
      <c r="N281" s="1519"/>
      <c r="O281" s="1519"/>
      <c r="P281" s="1498"/>
      <c r="Q281" s="1498"/>
      <c r="R281" s="1498"/>
      <c r="S281" s="1498"/>
      <c r="T281" s="1498"/>
      <c r="U281" s="1498"/>
      <c r="V281" s="1477"/>
      <c r="W281" s="1501"/>
      <c r="X281" s="1501"/>
      <c r="Y281" s="1501"/>
      <c r="Z281" s="1501"/>
    </row>
    <row r="282" spans="1:26" ht="15">
      <c r="A282" s="1432"/>
      <c r="B282" s="1581"/>
      <c r="C282" s="1582"/>
      <c r="D282" s="1583"/>
      <c r="E282" s="1421"/>
      <c r="F282" s="1523"/>
      <c r="G282" s="1523"/>
      <c r="H282" s="1584"/>
      <c r="I282" s="1555"/>
      <c r="J282" s="1555"/>
      <c r="K282" s="1441"/>
      <c r="L282" s="1441"/>
      <c r="M282" s="1501"/>
      <c r="N282" s="1519"/>
      <c r="O282" s="1519"/>
      <c r="P282" s="1498"/>
      <c r="Q282" s="1498"/>
      <c r="R282" s="1498"/>
      <c r="S282" s="1498"/>
      <c r="T282" s="1498"/>
      <c r="U282" s="1498"/>
      <c r="V282" s="1477"/>
      <c r="W282" s="1501"/>
      <c r="X282" s="1501"/>
      <c r="Y282" s="1501"/>
      <c r="Z282" s="1501"/>
    </row>
    <row r="283" spans="1:26" ht="15">
      <c r="A283" s="1432"/>
      <c r="B283" s="1581"/>
      <c r="C283" s="1582"/>
      <c r="D283" s="1583"/>
      <c r="E283" s="1421"/>
      <c r="F283" s="1523"/>
      <c r="G283" s="1523"/>
      <c r="H283" s="1584"/>
      <c r="I283" s="1555"/>
      <c r="J283" s="1555"/>
      <c r="K283" s="1441"/>
      <c r="L283" s="1441"/>
      <c r="M283" s="1501"/>
      <c r="N283" s="1519"/>
      <c r="O283" s="1519"/>
      <c r="P283" s="1498"/>
      <c r="Q283" s="1498"/>
      <c r="R283" s="1498"/>
      <c r="S283" s="1498"/>
      <c r="T283" s="1498"/>
      <c r="U283" s="1498"/>
      <c r="V283" s="1477"/>
      <c r="W283" s="1501"/>
      <c r="X283" s="1501"/>
      <c r="Y283" s="1501"/>
      <c r="Z283" s="1501"/>
    </row>
    <row r="284" spans="1:26" ht="15">
      <c r="A284" s="1432"/>
      <c r="B284" s="1581"/>
      <c r="C284" s="1582"/>
      <c r="D284" s="1583"/>
      <c r="E284" s="1421"/>
      <c r="F284" s="1523"/>
      <c r="G284" s="1523"/>
      <c r="H284" s="1584"/>
      <c r="I284" s="1555"/>
      <c r="J284" s="1555"/>
      <c r="K284" s="1441"/>
      <c r="L284" s="1441"/>
      <c r="M284" s="1501"/>
      <c r="N284" s="1519"/>
      <c r="O284" s="1519"/>
      <c r="P284" s="1498"/>
      <c r="Q284" s="1498"/>
      <c r="R284" s="1498"/>
      <c r="S284" s="1498"/>
      <c r="T284" s="1498"/>
      <c r="U284" s="1498"/>
      <c r="V284" s="1477"/>
      <c r="W284" s="1501"/>
      <c r="X284" s="1501"/>
      <c r="Y284" s="1501"/>
      <c r="Z284" s="1501"/>
    </row>
    <row r="285" spans="1:26" ht="15">
      <c r="A285" s="1432"/>
      <c r="B285" s="1581"/>
      <c r="C285" s="1582"/>
      <c r="D285" s="1583"/>
      <c r="E285" s="1421"/>
      <c r="F285" s="1523"/>
      <c r="G285" s="1523"/>
      <c r="H285" s="1584"/>
      <c r="I285" s="1555"/>
      <c r="J285" s="1555"/>
      <c r="K285" s="1441"/>
      <c r="L285" s="1441"/>
      <c r="M285" s="1501"/>
      <c r="N285" s="1519"/>
      <c r="O285" s="1519"/>
      <c r="P285" s="1498"/>
      <c r="Q285" s="1498"/>
      <c r="R285" s="1498"/>
      <c r="S285" s="1498"/>
      <c r="T285" s="1498"/>
      <c r="U285" s="1498"/>
      <c r="V285" s="1477"/>
      <c r="W285" s="1501"/>
      <c r="X285" s="1501"/>
      <c r="Y285" s="1501"/>
      <c r="Z285" s="1501"/>
    </row>
    <row r="286" spans="1:26" ht="15">
      <c r="A286" s="1432"/>
      <c r="B286" s="1581"/>
      <c r="C286" s="1582"/>
      <c r="D286" s="1583"/>
      <c r="E286" s="1421"/>
      <c r="F286" s="1523"/>
      <c r="G286" s="1523"/>
      <c r="H286" s="1584"/>
      <c r="I286" s="1555"/>
      <c r="J286" s="1555"/>
      <c r="K286" s="1441"/>
      <c r="L286" s="1441"/>
      <c r="M286" s="1501"/>
      <c r="N286" s="1519"/>
      <c r="O286" s="1519"/>
      <c r="P286" s="1498"/>
      <c r="Q286" s="1498"/>
      <c r="R286" s="1498"/>
      <c r="S286" s="1498"/>
      <c r="T286" s="1498"/>
      <c r="U286" s="1498"/>
      <c r="V286" s="1477"/>
      <c r="W286" s="1501"/>
      <c r="X286" s="1501"/>
      <c r="Y286" s="1501"/>
      <c r="Z286" s="1501"/>
    </row>
    <row r="287" spans="1:26" ht="15">
      <c r="A287" s="1432"/>
      <c r="B287" s="1581"/>
      <c r="C287" s="1582"/>
      <c r="D287" s="1583"/>
      <c r="E287" s="1421"/>
      <c r="F287" s="1523"/>
      <c r="G287" s="1523"/>
      <c r="H287" s="1584"/>
      <c r="I287" s="1555"/>
      <c r="J287" s="1555"/>
      <c r="K287" s="1441"/>
      <c r="L287" s="1441"/>
      <c r="M287" s="1501"/>
      <c r="N287" s="1519"/>
      <c r="O287" s="1519"/>
      <c r="P287" s="1498"/>
      <c r="Q287" s="1498"/>
      <c r="R287" s="1498"/>
      <c r="S287" s="1498"/>
      <c r="T287" s="1498"/>
      <c r="U287" s="1498"/>
      <c r="V287" s="1477"/>
      <c r="W287" s="1501"/>
      <c r="X287" s="1501"/>
      <c r="Y287" s="1501"/>
      <c r="Z287" s="1501"/>
    </row>
    <row r="288" spans="1:26" ht="15">
      <c r="A288" s="1432"/>
      <c r="B288" s="1581"/>
      <c r="C288" s="1582"/>
      <c r="D288" s="1583"/>
      <c r="E288" s="1421"/>
      <c r="F288" s="1523"/>
      <c r="G288" s="1523"/>
      <c r="H288" s="1584"/>
      <c r="I288" s="1555"/>
      <c r="J288" s="1555"/>
      <c r="K288" s="1441"/>
      <c r="L288" s="1441"/>
      <c r="M288" s="1501"/>
      <c r="N288" s="1519"/>
      <c r="O288" s="1519"/>
      <c r="P288" s="1498"/>
      <c r="Q288" s="1498"/>
      <c r="R288" s="1498"/>
      <c r="S288" s="1498"/>
      <c r="T288" s="1498"/>
      <c r="U288" s="1498"/>
      <c r="V288" s="1477"/>
      <c r="W288" s="1501"/>
      <c r="X288" s="1501"/>
      <c r="Y288" s="1501"/>
      <c r="Z288" s="1501"/>
    </row>
    <row r="289" spans="1:26" ht="15">
      <c r="A289" s="1432"/>
      <c r="B289" s="1581"/>
      <c r="C289" s="1582"/>
      <c r="D289" s="1583"/>
      <c r="E289" s="1421"/>
      <c r="F289" s="1523"/>
      <c r="G289" s="1523"/>
      <c r="H289" s="1584"/>
      <c r="I289" s="1555"/>
      <c r="J289" s="1555"/>
      <c r="K289" s="1441"/>
      <c r="L289" s="1441"/>
      <c r="M289" s="1501"/>
      <c r="N289" s="1519"/>
      <c r="O289" s="1519"/>
      <c r="P289" s="1498"/>
      <c r="Q289" s="1498"/>
      <c r="R289" s="1498"/>
      <c r="S289" s="1498"/>
      <c r="T289" s="1498"/>
      <c r="U289" s="1498"/>
      <c r="V289" s="1477"/>
      <c r="W289" s="1501"/>
      <c r="X289" s="1501"/>
      <c r="Y289" s="1501"/>
      <c r="Z289" s="1501"/>
    </row>
    <row r="290" spans="1:26" ht="15">
      <c r="A290" s="1432"/>
      <c r="B290" s="1581"/>
      <c r="C290" s="1582"/>
      <c r="D290" s="1583"/>
      <c r="E290" s="1421"/>
      <c r="F290" s="1523"/>
      <c r="G290" s="1523"/>
      <c r="H290" s="1584"/>
      <c r="I290" s="1555"/>
      <c r="J290" s="1555"/>
      <c r="K290" s="1441"/>
      <c r="L290" s="1441"/>
      <c r="M290" s="1501"/>
      <c r="N290" s="1519"/>
      <c r="O290" s="1519"/>
      <c r="P290" s="1498"/>
      <c r="Q290" s="1498"/>
      <c r="R290" s="1498"/>
      <c r="S290" s="1498"/>
      <c r="T290" s="1498"/>
      <c r="U290" s="1498"/>
      <c r="V290" s="1477"/>
      <c r="W290" s="1501"/>
      <c r="X290" s="1501"/>
      <c r="Y290" s="1501"/>
      <c r="Z290" s="1501"/>
    </row>
    <row r="291" spans="1:26" ht="15">
      <c r="A291" s="1432"/>
      <c r="B291" s="1581"/>
      <c r="C291" s="1582"/>
      <c r="D291" s="1583"/>
      <c r="E291" s="1421"/>
      <c r="F291" s="1523"/>
      <c r="G291" s="1523"/>
      <c r="H291" s="1584"/>
      <c r="I291" s="1555"/>
      <c r="J291" s="1555"/>
      <c r="K291" s="1441"/>
      <c r="L291" s="1441"/>
      <c r="M291" s="1501"/>
      <c r="N291" s="1519"/>
      <c r="O291" s="1519"/>
      <c r="P291" s="1498"/>
      <c r="Q291" s="1498"/>
      <c r="R291" s="1498"/>
      <c r="S291" s="1498"/>
      <c r="T291" s="1498"/>
      <c r="U291" s="1498"/>
      <c r="V291" s="1477"/>
      <c r="W291" s="1501"/>
      <c r="X291" s="1501"/>
      <c r="Y291" s="1501"/>
      <c r="Z291" s="1501"/>
    </row>
    <row r="292" spans="1:26" ht="15">
      <c r="A292" s="1432"/>
      <c r="B292" s="1581"/>
      <c r="C292" s="1582"/>
      <c r="D292" s="1583"/>
      <c r="E292" s="1421"/>
      <c r="F292" s="1523"/>
      <c r="G292" s="1523"/>
      <c r="H292" s="1584"/>
      <c r="I292" s="1555"/>
      <c r="J292" s="1555"/>
      <c r="K292" s="1441"/>
      <c r="L292" s="1441"/>
      <c r="M292" s="1501"/>
      <c r="N292" s="1519"/>
      <c r="O292" s="1519"/>
      <c r="P292" s="1498"/>
      <c r="Q292" s="1498"/>
      <c r="R292" s="1498"/>
      <c r="S292" s="1498"/>
      <c r="T292" s="1498"/>
      <c r="U292" s="1498"/>
      <c r="V292" s="1477"/>
      <c r="W292" s="1501"/>
      <c r="X292" s="1501"/>
      <c r="Y292" s="1501"/>
      <c r="Z292" s="1501"/>
    </row>
    <row r="293" spans="1:26" ht="15">
      <c r="A293" s="1432"/>
      <c r="B293" s="1581"/>
      <c r="C293" s="1582"/>
      <c r="D293" s="1583"/>
      <c r="E293" s="1421"/>
      <c r="F293" s="1523"/>
      <c r="G293" s="1523"/>
      <c r="H293" s="1584"/>
      <c r="I293" s="1555"/>
      <c r="J293" s="1555"/>
      <c r="K293" s="1441"/>
      <c r="L293" s="1441"/>
      <c r="M293" s="1501"/>
      <c r="N293" s="1519"/>
      <c r="O293" s="1519"/>
      <c r="P293" s="1498"/>
      <c r="Q293" s="1498"/>
      <c r="R293" s="1498"/>
      <c r="S293" s="1498"/>
      <c r="T293" s="1498"/>
      <c r="U293" s="1498"/>
      <c r="V293" s="1477"/>
      <c r="W293" s="1501"/>
      <c r="X293" s="1501"/>
      <c r="Y293" s="1501"/>
      <c r="Z293" s="1501"/>
    </row>
    <row r="294" spans="1:26" ht="15">
      <c r="A294" s="1432"/>
      <c r="B294" s="1581"/>
      <c r="C294" s="1582"/>
      <c r="D294" s="1583"/>
      <c r="E294" s="1421"/>
      <c r="F294" s="1523"/>
      <c r="G294" s="1523"/>
      <c r="H294" s="1584"/>
      <c r="I294" s="1555"/>
      <c r="J294" s="1555"/>
      <c r="K294" s="1441"/>
      <c r="L294" s="1441"/>
      <c r="M294" s="1501"/>
      <c r="N294" s="1519"/>
      <c r="O294" s="1519"/>
      <c r="P294" s="1498"/>
      <c r="Q294" s="1498"/>
      <c r="R294" s="1498"/>
      <c r="S294" s="1498"/>
      <c r="T294" s="1498"/>
      <c r="U294" s="1498"/>
      <c r="V294" s="1477"/>
      <c r="W294" s="1501"/>
      <c r="X294" s="1501"/>
      <c r="Y294" s="1501"/>
      <c r="Z294" s="1501"/>
    </row>
    <row r="295" spans="1:26" ht="15">
      <c r="A295" s="1432"/>
      <c r="B295" s="1581"/>
      <c r="C295" s="1582"/>
      <c r="D295" s="1583"/>
      <c r="E295" s="1421"/>
      <c r="F295" s="1523"/>
      <c r="G295" s="1523"/>
      <c r="H295" s="1584"/>
      <c r="I295" s="1555"/>
      <c r="J295" s="1555"/>
      <c r="K295" s="1441"/>
      <c r="L295" s="1441"/>
      <c r="M295" s="1501"/>
      <c r="N295" s="1519"/>
      <c r="O295" s="1519"/>
      <c r="P295" s="1498"/>
      <c r="Q295" s="1498"/>
      <c r="R295" s="1498"/>
      <c r="S295" s="1498"/>
      <c r="T295" s="1498"/>
      <c r="U295" s="1498"/>
      <c r="V295" s="1477"/>
      <c r="W295" s="1501"/>
      <c r="X295" s="1501"/>
      <c r="Y295" s="1501"/>
      <c r="Z295" s="1501"/>
    </row>
    <row r="296" spans="1:26" ht="15">
      <c r="A296" s="1432"/>
      <c r="B296" s="1581"/>
      <c r="C296" s="1582"/>
      <c r="D296" s="1583"/>
      <c r="E296" s="1421"/>
      <c r="F296" s="1523"/>
      <c r="G296" s="1523"/>
      <c r="H296" s="1584"/>
      <c r="I296" s="1555"/>
      <c r="J296" s="1555"/>
      <c r="K296" s="1441"/>
      <c r="L296" s="1441"/>
      <c r="M296" s="1501"/>
      <c r="N296" s="1519"/>
      <c r="O296" s="1519"/>
      <c r="P296" s="1498"/>
      <c r="Q296" s="1498"/>
      <c r="R296" s="1498"/>
      <c r="S296" s="1498"/>
      <c r="T296" s="1498"/>
      <c r="U296" s="1498"/>
      <c r="V296" s="1477"/>
      <c r="W296" s="1501"/>
      <c r="X296" s="1501"/>
      <c r="Y296" s="1501"/>
      <c r="Z296" s="1501"/>
    </row>
    <row r="297" spans="1:26" ht="15">
      <c r="A297" s="1432"/>
      <c r="B297" s="1581"/>
      <c r="C297" s="1582"/>
      <c r="D297" s="1583"/>
      <c r="E297" s="1421"/>
      <c r="F297" s="1523"/>
      <c r="G297" s="1523"/>
      <c r="H297" s="1584"/>
      <c r="I297" s="1555"/>
      <c r="J297" s="1555"/>
      <c r="K297" s="1441"/>
      <c r="L297" s="1441"/>
      <c r="M297" s="1501"/>
      <c r="N297" s="1519"/>
      <c r="O297" s="1519"/>
      <c r="P297" s="1498"/>
      <c r="Q297" s="1498"/>
      <c r="R297" s="1498"/>
      <c r="S297" s="1498"/>
      <c r="T297" s="1498"/>
      <c r="U297" s="1498"/>
      <c r="V297" s="1477"/>
      <c r="W297" s="1501"/>
      <c r="X297" s="1501"/>
      <c r="Y297" s="1501"/>
      <c r="Z297" s="1501"/>
    </row>
    <row r="298" spans="1:26" ht="15">
      <c r="A298" s="1432"/>
      <c r="B298" s="1581"/>
      <c r="C298" s="1582"/>
      <c r="D298" s="1583"/>
      <c r="E298" s="1421"/>
      <c r="F298" s="1523"/>
      <c r="G298" s="1523"/>
      <c r="H298" s="1584"/>
      <c r="I298" s="1555"/>
      <c r="J298" s="1555"/>
      <c r="K298" s="1441"/>
      <c r="L298" s="1441"/>
      <c r="M298" s="1501"/>
      <c r="N298" s="1519"/>
      <c r="O298" s="1519"/>
      <c r="P298" s="1498"/>
      <c r="Q298" s="1498"/>
      <c r="R298" s="1498"/>
      <c r="S298" s="1498"/>
      <c r="T298" s="1498"/>
      <c r="U298" s="1498"/>
      <c r="V298" s="1477"/>
      <c r="W298" s="1501"/>
      <c r="X298" s="1501"/>
      <c r="Y298" s="1501"/>
      <c r="Z298" s="1501"/>
    </row>
    <row r="299" spans="1:26" ht="15">
      <c r="A299" s="1432"/>
      <c r="B299" s="1581"/>
      <c r="C299" s="1582"/>
      <c r="D299" s="1583"/>
      <c r="E299" s="1421"/>
      <c r="F299" s="1523"/>
      <c r="G299" s="1523"/>
      <c r="H299" s="1584"/>
      <c r="I299" s="1555"/>
      <c r="J299" s="1555"/>
      <c r="K299" s="1441"/>
      <c r="L299" s="1441"/>
      <c r="M299" s="1501"/>
      <c r="N299" s="1519"/>
      <c r="O299" s="1519"/>
      <c r="P299" s="1498"/>
      <c r="Q299" s="1498"/>
      <c r="R299" s="1498"/>
      <c r="S299" s="1498"/>
      <c r="T299" s="1498"/>
      <c r="U299" s="1498"/>
      <c r="V299" s="1477"/>
      <c r="W299" s="1501"/>
      <c r="X299" s="1501"/>
      <c r="Y299" s="1501"/>
      <c r="Z299" s="1501"/>
    </row>
    <row r="300" spans="1:26" ht="15">
      <c r="A300" s="1432"/>
      <c r="B300" s="1581"/>
      <c r="C300" s="1582"/>
      <c r="D300" s="1583"/>
      <c r="E300" s="1421"/>
      <c r="F300" s="1523"/>
      <c r="G300" s="1523"/>
      <c r="H300" s="1584"/>
      <c r="I300" s="1555"/>
      <c r="J300" s="1555"/>
      <c r="K300" s="1441"/>
      <c r="L300" s="1441"/>
      <c r="M300" s="1501"/>
      <c r="N300" s="1519"/>
      <c r="O300" s="1519"/>
      <c r="P300" s="1498"/>
      <c r="Q300" s="1498"/>
      <c r="R300" s="1498"/>
      <c r="S300" s="1498"/>
      <c r="T300" s="1498"/>
      <c r="U300" s="1498"/>
      <c r="V300" s="1477"/>
      <c r="W300" s="1501"/>
      <c r="X300" s="1501"/>
      <c r="Y300" s="1501"/>
      <c r="Z300" s="1501"/>
    </row>
    <row r="301" spans="1:26" ht="15">
      <c r="A301" s="1432"/>
      <c r="B301" s="1581"/>
      <c r="C301" s="1582"/>
      <c r="D301" s="1583"/>
      <c r="E301" s="1421"/>
      <c r="F301" s="1523"/>
      <c r="G301" s="1523"/>
      <c r="H301" s="1584"/>
      <c r="I301" s="1555"/>
      <c r="J301" s="1555"/>
      <c r="K301" s="1441"/>
      <c r="L301" s="1441"/>
      <c r="M301" s="1501"/>
      <c r="N301" s="1519"/>
      <c r="O301" s="1519"/>
      <c r="P301" s="1498"/>
      <c r="Q301" s="1498"/>
      <c r="R301" s="1498"/>
      <c r="S301" s="1498"/>
      <c r="T301" s="1498"/>
      <c r="U301" s="1498"/>
      <c r="V301" s="1477"/>
      <c r="W301" s="1501"/>
      <c r="X301" s="1501"/>
      <c r="Y301" s="1501"/>
      <c r="Z301" s="1501"/>
    </row>
    <row r="302" spans="1:26" ht="15">
      <c r="A302" s="1432"/>
      <c r="B302" s="1581"/>
      <c r="C302" s="1582"/>
      <c r="D302" s="1583"/>
      <c r="E302" s="1421"/>
      <c r="F302" s="1523"/>
      <c r="G302" s="1523"/>
      <c r="H302" s="1584"/>
      <c r="I302" s="1555"/>
      <c r="J302" s="1555"/>
      <c r="K302" s="1441"/>
      <c r="L302" s="1441"/>
      <c r="M302" s="1501"/>
      <c r="N302" s="1519"/>
      <c r="O302" s="1519"/>
      <c r="P302" s="1498"/>
      <c r="Q302" s="1498"/>
      <c r="R302" s="1498"/>
      <c r="S302" s="1498"/>
      <c r="T302" s="1498"/>
      <c r="U302" s="1498"/>
      <c r="V302" s="1477"/>
      <c r="W302" s="1501"/>
      <c r="X302" s="1501"/>
      <c r="Y302" s="1501"/>
      <c r="Z302" s="1501"/>
    </row>
    <row r="303" spans="1:26" ht="15">
      <c r="A303" s="1432"/>
      <c r="B303" s="1581"/>
      <c r="C303" s="1582"/>
      <c r="D303" s="1583"/>
      <c r="E303" s="1421"/>
      <c r="F303" s="1523"/>
      <c r="G303" s="1523"/>
      <c r="H303" s="1584"/>
      <c r="I303" s="1555"/>
      <c r="J303" s="1555"/>
      <c r="K303" s="1441"/>
      <c r="L303" s="1441"/>
      <c r="M303" s="1501"/>
      <c r="N303" s="1519"/>
      <c r="O303" s="1519"/>
      <c r="P303" s="1498"/>
      <c r="Q303" s="1498"/>
      <c r="R303" s="1498"/>
      <c r="S303" s="1498"/>
      <c r="T303" s="1498"/>
      <c r="U303" s="1498"/>
      <c r="V303" s="1477"/>
      <c r="W303" s="1501"/>
      <c r="X303" s="1501"/>
      <c r="Y303" s="1501"/>
      <c r="Z303" s="1501"/>
    </row>
    <row r="304" spans="1:26" ht="15">
      <c r="A304" s="1432"/>
      <c r="B304" s="1581"/>
      <c r="C304" s="1582"/>
      <c r="D304" s="1583"/>
      <c r="E304" s="1421"/>
      <c r="F304" s="1523"/>
      <c r="G304" s="1523"/>
      <c r="H304" s="1584"/>
      <c r="I304" s="1555"/>
      <c r="J304" s="1555"/>
      <c r="K304" s="1441"/>
      <c r="L304" s="1441"/>
      <c r="M304" s="1501"/>
      <c r="N304" s="1519"/>
      <c r="O304" s="1519"/>
      <c r="P304" s="1498"/>
      <c r="Q304" s="1498"/>
      <c r="R304" s="1498"/>
      <c r="S304" s="1498"/>
      <c r="T304" s="1498"/>
      <c r="U304" s="1498"/>
      <c r="V304" s="1477"/>
      <c r="W304" s="1501"/>
      <c r="X304" s="1501"/>
      <c r="Y304" s="1501"/>
      <c r="Z304" s="1501"/>
    </row>
    <row r="305" spans="1:26" ht="15">
      <c r="A305" s="1432"/>
      <c r="B305" s="1581"/>
      <c r="C305" s="1582"/>
      <c r="D305" s="1583"/>
      <c r="E305" s="1421"/>
      <c r="F305" s="1523"/>
      <c r="G305" s="1523"/>
      <c r="H305" s="1584"/>
      <c r="I305" s="1555"/>
      <c r="J305" s="1555"/>
      <c r="K305" s="1441"/>
      <c r="L305" s="1441"/>
      <c r="M305" s="1501"/>
      <c r="N305" s="1519"/>
      <c r="O305" s="1519"/>
      <c r="P305" s="1498"/>
      <c r="Q305" s="1498"/>
      <c r="R305" s="1498"/>
      <c r="S305" s="1498"/>
      <c r="T305" s="1498"/>
      <c r="U305" s="1498"/>
      <c r="V305" s="1477"/>
      <c r="W305" s="1501"/>
      <c r="X305" s="1501"/>
      <c r="Y305" s="1501"/>
      <c r="Z305" s="1501"/>
    </row>
    <row r="306" spans="1:26" ht="15">
      <c r="A306" s="1432"/>
      <c r="B306" s="1581"/>
      <c r="C306" s="1582"/>
      <c r="D306" s="1583"/>
      <c r="E306" s="1421"/>
      <c r="F306" s="1523"/>
      <c r="G306" s="1523"/>
      <c r="H306" s="1584"/>
      <c r="I306" s="1555"/>
      <c r="J306" s="1555"/>
      <c r="K306" s="1441"/>
      <c r="L306" s="1441"/>
      <c r="M306" s="1501"/>
      <c r="N306" s="1519"/>
      <c r="O306" s="1519"/>
      <c r="P306" s="1498"/>
      <c r="Q306" s="1498"/>
      <c r="R306" s="1498"/>
      <c r="S306" s="1498"/>
      <c r="T306" s="1498"/>
      <c r="U306" s="1498"/>
      <c r="V306" s="1477"/>
      <c r="W306" s="1501"/>
      <c r="X306" s="1501"/>
      <c r="Y306" s="1501"/>
      <c r="Z306" s="1501"/>
    </row>
    <row r="307" spans="1:26" ht="15">
      <c r="A307" s="1432"/>
      <c r="B307" s="1581"/>
      <c r="C307" s="1582"/>
      <c r="D307" s="1583"/>
      <c r="E307" s="1421"/>
      <c r="F307" s="1523"/>
      <c r="G307" s="1523"/>
      <c r="H307" s="1584"/>
      <c r="I307" s="1555"/>
      <c r="J307" s="1555"/>
      <c r="K307" s="1441"/>
      <c r="L307" s="1441"/>
      <c r="M307" s="1501"/>
      <c r="N307" s="1519"/>
      <c r="O307" s="1519"/>
      <c r="P307" s="1498"/>
      <c r="Q307" s="1498"/>
      <c r="R307" s="1498"/>
      <c r="S307" s="1498"/>
      <c r="T307" s="1498"/>
      <c r="U307" s="1498"/>
      <c r="V307" s="1477"/>
      <c r="W307" s="1501"/>
      <c r="X307" s="1501"/>
      <c r="Y307" s="1501"/>
      <c r="Z307" s="1501"/>
    </row>
    <row r="308" spans="1:26" ht="15">
      <c r="A308" s="1432"/>
      <c r="B308" s="1581"/>
      <c r="C308" s="1582"/>
      <c r="D308" s="1583"/>
      <c r="E308" s="1421"/>
      <c r="F308" s="1523"/>
      <c r="G308" s="1523"/>
      <c r="H308" s="1584"/>
      <c r="I308" s="1555"/>
      <c r="J308" s="1555"/>
      <c r="K308" s="1441"/>
      <c r="L308" s="1441"/>
      <c r="M308" s="1501"/>
      <c r="N308" s="1519"/>
      <c r="O308" s="1519"/>
      <c r="P308" s="1498"/>
      <c r="Q308" s="1498"/>
      <c r="R308" s="1498"/>
      <c r="S308" s="1498"/>
      <c r="T308" s="1498"/>
      <c r="U308" s="1498"/>
      <c r="V308" s="1477"/>
      <c r="W308" s="1501"/>
      <c r="X308" s="1501"/>
      <c r="Y308" s="1501"/>
      <c r="Z308" s="1501"/>
    </row>
    <row r="309" spans="1:26" ht="15">
      <c r="A309" s="1432"/>
      <c r="B309" s="1581"/>
      <c r="C309" s="1582"/>
      <c r="D309" s="1583"/>
      <c r="E309" s="1421"/>
      <c r="F309" s="1523"/>
      <c r="G309" s="1523"/>
      <c r="H309" s="1584"/>
      <c r="I309" s="1555"/>
      <c r="J309" s="1555"/>
      <c r="K309" s="1441"/>
      <c r="L309" s="1441"/>
      <c r="M309" s="1501"/>
      <c r="N309" s="1519"/>
      <c r="O309" s="1519"/>
      <c r="P309" s="1498"/>
      <c r="Q309" s="1498"/>
      <c r="R309" s="1498"/>
      <c r="S309" s="1498"/>
      <c r="T309" s="1498"/>
      <c r="U309" s="1498"/>
      <c r="V309" s="1477"/>
      <c r="W309" s="1501"/>
      <c r="X309" s="1501"/>
      <c r="Y309" s="1501"/>
      <c r="Z309" s="1501"/>
    </row>
    <row r="310" spans="1:26" ht="15">
      <c r="A310" s="1432"/>
      <c r="B310" s="1581"/>
      <c r="C310" s="1582"/>
      <c r="D310" s="1583"/>
      <c r="E310" s="1421"/>
      <c r="F310" s="1523"/>
      <c r="G310" s="1523"/>
      <c r="H310" s="1584"/>
      <c r="I310" s="1555"/>
      <c r="J310" s="1555"/>
      <c r="K310" s="1441"/>
      <c r="L310" s="1441"/>
      <c r="M310" s="1501"/>
      <c r="N310" s="1519"/>
      <c r="O310" s="1519"/>
      <c r="P310" s="1498"/>
      <c r="Q310" s="1498"/>
      <c r="R310" s="1498"/>
      <c r="S310" s="1498"/>
      <c r="T310" s="1498"/>
      <c r="U310" s="1498"/>
      <c r="V310" s="1477"/>
      <c r="W310" s="1501"/>
      <c r="X310" s="1501"/>
      <c r="Y310" s="1501"/>
      <c r="Z310" s="1501"/>
    </row>
    <row r="311" spans="1:26" ht="15">
      <c r="A311" s="1432"/>
      <c r="B311" s="1581"/>
      <c r="C311" s="1582"/>
      <c r="D311" s="1583"/>
      <c r="E311" s="1421"/>
      <c r="F311" s="1523"/>
      <c r="G311" s="1523"/>
      <c r="H311" s="1584"/>
      <c r="I311" s="1555"/>
      <c r="J311" s="1555"/>
      <c r="K311" s="1441"/>
      <c r="L311" s="1441"/>
      <c r="M311" s="1501"/>
      <c r="N311" s="1519"/>
      <c r="O311" s="1519"/>
      <c r="P311" s="1498"/>
      <c r="Q311" s="1498"/>
      <c r="R311" s="1498"/>
      <c r="S311" s="1498"/>
      <c r="T311" s="1498"/>
      <c r="U311" s="1498"/>
      <c r="V311" s="1477"/>
      <c r="W311" s="1501"/>
      <c r="X311" s="1501"/>
      <c r="Y311" s="1501"/>
      <c r="Z311" s="1501"/>
    </row>
    <row r="312" spans="1:26" ht="15">
      <c r="A312" s="1432"/>
      <c r="B312" s="1581"/>
      <c r="C312" s="1582"/>
      <c r="D312" s="1583"/>
      <c r="E312" s="1421"/>
      <c r="F312" s="1523"/>
      <c r="G312" s="1523"/>
      <c r="H312" s="1584"/>
      <c r="I312" s="1555"/>
      <c r="J312" s="1555"/>
      <c r="K312" s="1441"/>
      <c r="L312" s="1441"/>
      <c r="M312" s="1501"/>
      <c r="N312" s="1519"/>
      <c r="O312" s="1519"/>
      <c r="P312" s="1498"/>
      <c r="Q312" s="1498"/>
      <c r="R312" s="1498"/>
      <c r="S312" s="1498"/>
      <c r="T312" s="1498"/>
      <c r="U312" s="1498"/>
      <c r="V312" s="1477"/>
      <c r="W312" s="1501"/>
      <c r="X312" s="1501"/>
      <c r="Y312" s="1501"/>
      <c r="Z312" s="1501"/>
    </row>
    <row r="313" spans="1:26" ht="15">
      <c r="A313" s="1432"/>
      <c r="B313" s="1581"/>
      <c r="C313" s="1582"/>
      <c r="D313" s="1583"/>
      <c r="E313" s="1421"/>
      <c r="F313" s="1523"/>
      <c r="G313" s="1523"/>
      <c r="H313" s="1584"/>
      <c r="I313" s="1555"/>
      <c r="J313" s="1555"/>
      <c r="K313" s="1441"/>
      <c r="L313" s="1441"/>
      <c r="M313" s="1501"/>
      <c r="N313" s="1519"/>
      <c r="O313" s="1519"/>
      <c r="P313" s="1498"/>
      <c r="Q313" s="1498"/>
      <c r="R313" s="1498"/>
      <c r="S313" s="1498"/>
      <c r="T313" s="1498"/>
      <c r="U313" s="1498"/>
      <c r="V313" s="1477"/>
      <c r="W313" s="1501"/>
      <c r="X313" s="1501"/>
      <c r="Y313" s="1501"/>
      <c r="Z313" s="1501"/>
    </row>
    <row r="314" spans="1:26" ht="15">
      <c r="A314" s="1432"/>
      <c r="B314" s="1581"/>
      <c r="C314" s="1582"/>
      <c r="D314" s="1583"/>
      <c r="E314" s="1421"/>
      <c r="F314" s="1523"/>
      <c r="G314" s="1523"/>
      <c r="H314" s="1584"/>
      <c r="I314" s="1555"/>
      <c r="J314" s="1555"/>
      <c r="K314" s="1441"/>
      <c r="L314" s="1441"/>
      <c r="M314" s="1501"/>
      <c r="N314" s="1519"/>
      <c r="O314" s="1519"/>
      <c r="P314" s="1498"/>
      <c r="Q314" s="1498"/>
      <c r="R314" s="1498"/>
      <c r="S314" s="1498"/>
      <c r="T314" s="1498"/>
      <c r="U314" s="1498"/>
      <c r="V314" s="1477"/>
      <c r="W314" s="1501"/>
      <c r="X314" s="1501"/>
      <c r="Y314" s="1501"/>
      <c r="Z314" s="1501"/>
    </row>
    <row r="315" spans="1:26" ht="15">
      <c r="A315" s="1432"/>
      <c r="B315" s="1581"/>
      <c r="C315" s="1582"/>
      <c r="D315" s="1583"/>
      <c r="E315" s="1421"/>
      <c r="F315" s="1523"/>
      <c r="G315" s="1523"/>
      <c r="H315" s="1584"/>
      <c r="I315" s="1555"/>
      <c r="J315" s="1555"/>
      <c r="K315" s="1441"/>
      <c r="L315" s="1441"/>
      <c r="M315" s="1501"/>
      <c r="N315" s="1519"/>
      <c r="O315" s="1519"/>
      <c r="P315" s="1498"/>
      <c r="Q315" s="1498"/>
      <c r="R315" s="1498"/>
      <c r="S315" s="1498"/>
      <c r="T315" s="1498"/>
      <c r="U315" s="1498"/>
      <c r="V315" s="1477"/>
      <c r="W315" s="1501"/>
      <c r="X315" s="1501"/>
      <c r="Y315" s="1501"/>
      <c r="Z315" s="1501"/>
    </row>
    <row r="316" spans="1:26" ht="15">
      <c r="A316" s="1432"/>
      <c r="B316" s="1581"/>
      <c r="C316" s="1582"/>
      <c r="D316" s="1583"/>
      <c r="E316" s="1421"/>
      <c r="F316" s="1523"/>
      <c r="G316" s="1523"/>
      <c r="H316" s="1584"/>
      <c r="I316" s="1555"/>
      <c r="J316" s="1555"/>
      <c r="K316" s="1441"/>
      <c r="L316" s="1441"/>
      <c r="M316" s="1501"/>
      <c r="N316" s="1519"/>
      <c r="O316" s="1519"/>
      <c r="P316" s="1498"/>
      <c r="Q316" s="1498"/>
      <c r="R316" s="1498"/>
      <c r="S316" s="1498"/>
      <c r="T316" s="1498"/>
      <c r="U316" s="1498"/>
      <c r="V316" s="1477"/>
      <c r="W316" s="1501"/>
      <c r="X316" s="1501"/>
      <c r="Y316" s="1501"/>
      <c r="Z316" s="1501"/>
    </row>
    <row r="317" spans="1:26" ht="15">
      <c r="A317" s="1432"/>
      <c r="B317" s="1581"/>
      <c r="C317" s="1582"/>
      <c r="D317" s="1583"/>
      <c r="E317" s="1421"/>
      <c r="F317" s="1523"/>
      <c r="G317" s="1523"/>
      <c r="H317" s="1584"/>
      <c r="I317" s="1555"/>
      <c r="J317" s="1555"/>
      <c r="K317" s="1441"/>
      <c r="L317" s="1441"/>
      <c r="M317" s="1501"/>
      <c r="N317" s="1519"/>
      <c r="O317" s="1519"/>
      <c r="P317" s="1498"/>
      <c r="Q317" s="1498"/>
      <c r="R317" s="1498"/>
      <c r="S317" s="1498"/>
      <c r="T317" s="1498"/>
      <c r="U317" s="1498"/>
      <c r="V317" s="1477"/>
      <c r="W317" s="1501"/>
      <c r="X317" s="1501"/>
      <c r="Y317" s="1501"/>
      <c r="Z317" s="1501"/>
    </row>
    <row r="318" spans="1:26" ht="15">
      <c r="A318" s="1432"/>
      <c r="B318" s="1581"/>
      <c r="C318" s="1582"/>
      <c r="D318" s="1583"/>
      <c r="E318" s="1421"/>
      <c r="F318" s="1523"/>
      <c r="G318" s="1523"/>
      <c r="H318" s="1584"/>
      <c r="I318" s="1555"/>
      <c r="J318" s="1555"/>
      <c r="K318" s="1441"/>
      <c r="L318" s="1441"/>
      <c r="M318" s="1501"/>
      <c r="N318" s="1519"/>
      <c r="O318" s="1519"/>
      <c r="P318" s="1498"/>
      <c r="Q318" s="1498"/>
      <c r="R318" s="1498"/>
      <c r="S318" s="1498"/>
      <c r="T318" s="1498"/>
      <c r="U318" s="1498"/>
      <c r="V318" s="1477"/>
      <c r="W318" s="1501"/>
      <c r="X318" s="1501"/>
      <c r="Y318" s="1501"/>
      <c r="Z318" s="1501"/>
    </row>
    <row r="319" spans="1:26" ht="15">
      <c r="A319" s="1432"/>
      <c r="B319" s="1581"/>
      <c r="C319" s="1582"/>
      <c r="D319" s="1583"/>
      <c r="E319" s="1421"/>
      <c r="F319" s="1523"/>
      <c r="G319" s="1523"/>
      <c r="H319" s="1584"/>
      <c r="I319" s="1555"/>
      <c r="J319" s="1555"/>
      <c r="K319" s="1441"/>
      <c r="L319" s="1441"/>
      <c r="M319" s="1501"/>
      <c r="N319" s="1519"/>
      <c r="O319" s="1519"/>
      <c r="P319" s="1498"/>
      <c r="Q319" s="1498"/>
      <c r="R319" s="1498"/>
      <c r="S319" s="1498"/>
      <c r="T319" s="1498"/>
      <c r="U319" s="1498"/>
      <c r="V319" s="1477"/>
      <c r="W319" s="1501"/>
      <c r="X319" s="1501"/>
      <c r="Y319" s="1501"/>
      <c r="Z319" s="1501"/>
    </row>
    <row r="320" spans="1:26" ht="15">
      <c r="A320" s="1432"/>
      <c r="B320" s="1581"/>
      <c r="C320" s="1582"/>
      <c r="D320" s="1583"/>
      <c r="E320" s="1421"/>
      <c r="F320" s="1523"/>
      <c r="G320" s="1523"/>
      <c r="H320" s="1584"/>
      <c r="I320" s="1555"/>
      <c r="J320" s="1555"/>
      <c r="K320" s="1441"/>
      <c r="L320" s="1441"/>
      <c r="M320" s="1501"/>
      <c r="N320" s="1519"/>
      <c r="O320" s="1519"/>
      <c r="P320" s="1498"/>
      <c r="Q320" s="1498"/>
      <c r="R320" s="1498"/>
      <c r="S320" s="1498"/>
      <c r="T320" s="1498"/>
      <c r="U320" s="1498"/>
      <c r="V320" s="1477"/>
      <c r="W320" s="1501"/>
      <c r="X320" s="1501"/>
      <c r="Y320" s="1501"/>
      <c r="Z320" s="1501"/>
    </row>
    <row r="321" spans="1:26" ht="33.75" customHeight="1">
      <c r="A321" s="1432"/>
      <c r="B321" s="1581"/>
      <c r="C321" s="1582"/>
      <c r="D321" s="1583"/>
      <c r="E321" s="1421"/>
      <c r="F321" s="1523"/>
      <c r="G321" s="1523"/>
      <c r="H321" s="1584"/>
      <c r="I321" s="1555"/>
      <c r="J321" s="1555"/>
      <c r="K321" s="1441"/>
      <c r="L321" s="1441"/>
      <c r="M321" s="1501"/>
      <c r="N321" s="1519"/>
      <c r="O321" s="1519"/>
      <c r="P321" s="1498"/>
      <c r="Q321" s="1498"/>
      <c r="R321" s="1498"/>
      <c r="S321" s="1498"/>
      <c r="T321" s="1498"/>
      <c r="U321" s="1498"/>
      <c r="V321" s="1477"/>
      <c r="W321" s="1501"/>
      <c r="X321" s="1501"/>
      <c r="Y321" s="1501"/>
      <c r="Z321" s="1501"/>
    </row>
    <row r="322" spans="1:26" ht="15">
      <c r="A322" s="1432"/>
      <c r="B322" s="1581"/>
      <c r="C322" s="1582"/>
      <c r="D322" s="1583"/>
      <c r="E322" s="1421"/>
      <c r="F322" s="1523"/>
      <c r="G322" s="1523"/>
      <c r="H322" s="1584"/>
      <c r="I322" s="1555"/>
      <c r="J322" s="1555"/>
      <c r="K322" s="1441"/>
      <c r="L322" s="1441"/>
      <c r="M322" s="1501"/>
      <c r="N322" s="1519"/>
      <c r="O322" s="1519"/>
      <c r="P322" s="1498"/>
      <c r="Q322" s="1498"/>
      <c r="R322" s="1498"/>
      <c r="S322" s="1498"/>
      <c r="T322" s="1498"/>
      <c r="U322" s="1498"/>
      <c r="V322" s="1477"/>
      <c r="W322" s="1501"/>
      <c r="X322" s="1501"/>
      <c r="Y322" s="1501"/>
      <c r="Z322" s="1501"/>
    </row>
    <row r="323" spans="1:26" ht="15">
      <c r="A323" s="1432"/>
      <c r="B323" s="1581"/>
      <c r="C323" s="1582"/>
      <c r="D323" s="1583"/>
      <c r="E323" s="1421"/>
      <c r="F323" s="1523"/>
      <c r="G323" s="1523"/>
      <c r="H323" s="1584"/>
      <c r="I323" s="1555"/>
      <c r="J323" s="1555"/>
      <c r="K323" s="1441"/>
      <c r="L323" s="1441"/>
      <c r="M323" s="1501"/>
      <c r="N323" s="1519"/>
      <c r="O323" s="1519"/>
      <c r="P323" s="1498"/>
      <c r="Q323" s="1498"/>
      <c r="R323" s="1498"/>
      <c r="S323" s="1498"/>
      <c r="T323" s="1498"/>
      <c r="U323" s="1498"/>
      <c r="V323" s="1477"/>
      <c r="W323" s="1501"/>
      <c r="X323" s="1501"/>
      <c r="Y323" s="1501"/>
      <c r="Z323" s="1501"/>
    </row>
    <row r="324" spans="1:26" ht="15">
      <c r="A324" s="1432"/>
      <c r="B324" s="1581"/>
      <c r="C324" s="1582"/>
      <c r="D324" s="1583"/>
      <c r="E324" s="1421"/>
      <c r="F324" s="1523"/>
      <c r="G324" s="1523"/>
      <c r="H324" s="1584"/>
      <c r="I324" s="1555"/>
      <c r="J324" s="1555"/>
      <c r="K324" s="1441"/>
      <c r="L324" s="1441"/>
      <c r="M324" s="1501"/>
      <c r="N324" s="1519"/>
      <c r="O324" s="1519"/>
      <c r="P324" s="1498"/>
      <c r="Q324" s="1498"/>
      <c r="R324" s="1498"/>
      <c r="S324" s="1498"/>
      <c r="T324" s="1498"/>
      <c r="U324" s="1498"/>
      <c r="V324" s="1477"/>
      <c r="W324" s="1501"/>
      <c r="X324" s="1501"/>
      <c r="Y324" s="1501"/>
      <c r="Z324" s="1501"/>
    </row>
    <row r="325" spans="1:26" ht="15">
      <c r="A325" s="1432"/>
      <c r="B325" s="1581"/>
      <c r="C325" s="1582"/>
      <c r="D325" s="1583"/>
      <c r="E325" s="1421"/>
      <c r="F325" s="1523"/>
      <c r="G325" s="1523"/>
      <c r="H325" s="1584"/>
      <c r="I325" s="1555"/>
      <c r="J325" s="1555"/>
      <c r="K325" s="1441"/>
      <c r="L325" s="1441"/>
      <c r="M325" s="1501"/>
      <c r="N325" s="1519"/>
      <c r="O325" s="1519"/>
      <c r="P325" s="1498"/>
      <c r="Q325" s="1498"/>
      <c r="R325" s="1498"/>
      <c r="S325" s="1498"/>
      <c r="T325" s="1498"/>
      <c r="U325" s="1498"/>
      <c r="V325" s="1477"/>
      <c r="W325" s="1501"/>
      <c r="X325" s="1501"/>
      <c r="Y325" s="1501"/>
      <c r="Z325" s="1501"/>
    </row>
    <row r="326" spans="1:26" ht="15">
      <c r="A326" s="1432"/>
      <c r="B326" s="1581"/>
      <c r="C326" s="1582"/>
      <c r="D326" s="1583"/>
      <c r="E326" s="1421"/>
      <c r="F326" s="1523"/>
      <c r="G326" s="1523"/>
      <c r="H326" s="1584"/>
      <c r="I326" s="1555"/>
      <c r="J326" s="1555"/>
      <c r="K326" s="1441"/>
      <c r="L326" s="1441"/>
      <c r="M326" s="1501"/>
      <c r="N326" s="1519"/>
      <c r="O326" s="1519"/>
      <c r="P326" s="1498"/>
      <c r="Q326" s="1498"/>
      <c r="R326" s="1498"/>
      <c r="S326" s="1498"/>
      <c r="T326" s="1498"/>
      <c r="U326" s="1498"/>
      <c r="V326" s="1477"/>
      <c r="W326" s="1501"/>
      <c r="X326" s="1501"/>
      <c r="Y326" s="1501"/>
      <c r="Z326" s="1501"/>
    </row>
    <row r="327" spans="1:26" ht="15">
      <c r="A327" s="1432"/>
      <c r="B327" s="1581"/>
      <c r="C327" s="1582"/>
      <c r="D327" s="1583"/>
      <c r="E327" s="1421"/>
      <c r="F327" s="1523"/>
      <c r="G327" s="1523"/>
      <c r="H327" s="1584"/>
      <c r="I327" s="1555"/>
      <c r="J327" s="1555"/>
      <c r="K327" s="1441"/>
      <c r="L327" s="1441"/>
      <c r="M327" s="1501"/>
      <c r="N327" s="1519"/>
      <c r="O327" s="1519"/>
      <c r="P327" s="1498"/>
      <c r="Q327" s="1498"/>
      <c r="R327" s="1498"/>
      <c r="S327" s="1498"/>
      <c r="T327" s="1498"/>
      <c r="U327" s="1498"/>
      <c r="V327" s="1477"/>
      <c r="W327" s="1501"/>
      <c r="X327" s="1501"/>
      <c r="Y327" s="1501"/>
      <c r="Z327" s="1501"/>
    </row>
    <row r="328" spans="1:26" ht="15">
      <c r="A328" s="1432"/>
      <c r="B328" s="1581"/>
      <c r="C328" s="1582"/>
      <c r="D328" s="1583"/>
      <c r="E328" s="1421"/>
      <c r="F328" s="1523"/>
      <c r="G328" s="1523"/>
      <c r="H328" s="1584"/>
      <c r="I328" s="1555"/>
      <c r="J328" s="1555"/>
      <c r="K328" s="1441"/>
      <c r="L328" s="1441"/>
      <c r="M328" s="1501"/>
      <c r="N328" s="1519"/>
      <c r="O328" s="1519"/>
      <c r="P328" s="1498"/>
      <c r="Q328" s="1498"/>
      <c r="R328" s="1498"/>
      <c r="S328" s="1498"/>
      <c r="T328" s="1498"/>
      <c r="U328" s="1498"/>
      <c r="V328" s="1477"/>
      <c r="W328" s="1501"/>
      <c r="X328" s="1501"/>
      <c r="Y328" s="1501"/>
      <c r="Z328" s="1501"/>
    </row>
    <row r="329" spans="1:26" ht="15">
      <c r="A329" s="1432"/>
      <c r="B329" s="1581"/>
      <c r="C329" s="1582"/>
      <c r="D329" s="1583"/>
      <c r="E329" s="1421"/>
      <c r="F329" s="1523"/>
      <c r="G329" s="1523"/>
      <c r="H329" s="1584"/>
      <c r="I329" s="1555"/>
      <c r="J329" s="1555"/>
      <c r="K329" s="1441"/>
      <c r="L329" s="1441"/>
      <c r="M329" s="1501"/>
      <c r="N329" s="1519"/>
      <c r="O329" s="1519"/>
      <c r="P329" s="1498"/>
      <c r="Q329" s="1498"/>
      <c r="R329" s="1498"/>
      <c r="S329" s="1498"/>
      <c r="T329" s="1498"/>
      <c r="U329" s="1498"/>
      <c r="V329" s="1477"/>
      <c r="W329" s="1501"/>
      <c r="X329" s="1501"/>
      <c r="Y329" s="1501"/>
      <c r="Z329" s="1501"/>
    </row>
    <row r="330" spans="1:26" ht="15">
      <c r="A330" s="1432"/>
      <c r="B330" s="1581"/>
      <c r="C330" s="1582"/>
      <c r="D330" s="1583"/>
      <c r="E330" s="1421"/>
      <c r="F330" s="1523"/>
      <c r="G330" s="1523"/>
      <c r="H330" s="1584"/>
      <c r="I330" s="1555"/>
      <c r="J330" s="1555"/>
      <c r="K330" s="1441"/>
      <c r="L330" s="1441"/>
      <c r="M330" s="1501"/>
      <c r="N330" s="1519"/>
      <c r="O330" s="1519"/>
      <c r="P330" s="1498"/>
      <c r="Q330" s="1498"/>
      <c r="R330" s="1498"/>
      <c r="S330" s="1498"/>
      <c r="T330" s="1498"/>
      <c r="U330" s="1498"/>
      <c r="V330" s="1477"/>
      <c r="W330" s="1501"/>
      <c r="X330" s="1501"/>
      <c r="Y330" s="1501"/>
      <c r="Z330" s="1501"/>
    </row>
    <row r="331" spans="1:26" ht="15">
      <c r="A331" s="1432"/>
      <c r="B331" s="1581"/>
      <c r="C331" s="1582"/>
      <c r="D331" s="1583"/>
      <c r="E331" s="1421"/>
      <c r="F331" s="1523"/>
      <c r="G331" s="1523"/>
      <c r="H331" s="1584"/>
      <c r="I331" s="1555"/>
      <c r="J331" s="1555"/>
      <c r="K331" s="1441"/>
      <c r="L331" s="1441"/>
      <c r="M331" s="1501"/>
      <c r="N331" s="1519"/>
      <c r="O331" s="1519"/>
      <c r="P331" s="1498"/>
      <c r="Q331" s="1498"/>
      <c r="R331" s="1498"/>
      <c r="S331" s="1498"/>
      <c r="T331" s="1498"/>
      <c r="U331" s="1498"/>
      <c r="V331" s="1477"/>
      <c r="W331" s="1501"/>
      <c r="X331" s="1501"/>
      <c r="Y331" s="1501"/>
      <c r="Z331" s="1501"/>
    </row>
    <row r="332" spans="1:26" ht="15">
      <c r="A332" s="1432"/>
      <c r="B332" s="1581"/>
      <c r="C332" s="1582"/>
      <c r="D332" s="1583"/>
      <c r="E332" s="1421"/>
      <c r="F332" s="1523"/>
      <c r="G332" s="1523"/>
      <c r="H332" s="1584"/>
      <c r="I332" s="1555"/>
      <c r="J332" s="1555"/>
      <c r="K332" s="1441"/>
      <c r="L332" s="1441"/>
      <c r="M332" s="1501"/>
      <c r="N332" s="1519"/>
      <c r="O332" s="1519"/>
      <c r="P332" s="1498"/>
      <c r="Q332" s="1498"/>
      <c r="R332" s="1498"/>
      <c r="S332" s="1498"/>
      <c r="T332" s="1498"/>
      <c r="U332" s="1498"/>
      <c r="V332" s="1477"/>
      <c r="W332" s="1501"/>
      <c r="X332" s="1501"/>
      <c r="Y332" s="1501"/>
      <c r="Z332" s="1501"/>
    </row>
    <row r="333" spans="1:26" ht="15">
      <c r="A333" s="1432"/>
      <c r="B333" s="1581"/>
      <c r="C333" s="1582"/>
      <c r="D333" s="1583"/>
      <c r="E333" s="1421"/>
      <c r="F333" s="1523"/>
      <c r="G333" s="1523"/>
      <c r="H333" s="1584"/>
      <c r="I333" s="1555"/>
      <c r="J333" s="1555"/>
      <c r="K333" s="1441"/>
      <c r="L333" s="1441"/>
      <c r="M333" s="1501"/>
      <c r="N333" s="1519"/>
      <c r="O333" s="1519"/>
      <c r="P333" s="1498"/>
      <c r="Q333" s="1498"/>
      <c r="R333" s="1498"/>
      <c r="S333" s="1498"/>
      <c r="T333" s="1498"/>
      <c r="U333" s="1498"/>
      <c r="V333" s="1477"/>
      <c r="W333" s="1501"/>
      <c r="X333" s="1501"/>
      <c r="Y333" s="1501"/>
      <c r="Z333" s="1501"/>
    </row>
    <row r="334" spans="1:26" ht="15">
      <c r="A334" s="1432"/>
      <c r="B334" s="1581"/>
      <c r="C334" s="1582"/>
      <c r="D334" s="1583"/>
      <c r="E334" s="1421"/>
      <c r="F334" s="1523"/>
      <c r="G334" s="1523"/>
      <c r="H334" s="1584"/>
      <c r="I334" s="1555"/>
      <c r="J334" s="1555"/>
      <c r="K334" s="1441"/>
      <c r="L334" s="1441"/>
      <c r="M334" s="1501"/>
      <c r="N334" s="1519"/>
      <c r="O334" s="1519"/>
      <c r="P334" s="1498"/>
      <c r="Q334" s="1498"/>
      <c r="R334" s="1498"/>
      <c r="S334" s="1498"/>
      <c r="T334" s="1498"/>
      <c r="U334" s="1498"/>
      <c r="V334" s="1477"/>
      <c r="W334" s="1501"/>
      <c r="X334" s="1501"/>
      <c r="Y334" s="1501"/>
      <c r="Z334" s="1501"/>
    </row>
    <row r="335" spans="1:26" ht="48.75" customHeight="1">
      <c r="A335" s="1432"/>
      <c r="B335" s="1581"/>
      <c r="C335" s="1582"/>
      <c r="D335" s="1583"/>
      <c r="E335" s="1421"/>
      <c r="F335" s="1523"/>
      <c r="G335" s="1523"/>
      <c r="H335" s="1584"/>
      <c r="I335" s="1555"/>
      <c r="J335" s="1555"/>
      <c r="K335" s="1441"/>
      <c r="L335" s="1441"/>
      <c r="M335" s="1501"/>
      <c r="N335" s="1519"/>
      <c r="O335" s="1519"/>
      <c r="P335" s="1498"/>
      <c r="Q335" s="1498"/>
      <c r="R335" s="1498"/>
      <c r="S335" s="1498"/>
      <c r="T335" s="1498"/>
      <c r="U335" s="1498"/>
      <c r="V335" s="1477"/>
      <c r="W335" s="1501"/>
      <c r="X335" s="1501"/>
      <c r="Y335" s="1501"/>
      <c r="Z335" s="1501"/>
    </row>
    <row r="336" spans="1:26" ht="15">
      <c r="A336" s="1432"/>
      <c r="B336" s="1581"/>
      <c r="C336" s="1582"/>
      <c r="D336" s="1583"/>
      <c r="E336" s="1421"/>
      <c r="F336" s="1523"/>
      <c r="G336" s="1523"/>
      <c r="H336" s="1584"/>
      <c r="I336" s="1555"/>
      <c r="J336" s="1555"/>
      <c r="K336" s="1441"/>
      <c r="L336" s="1441"/>
      <c r="M336" s="1501"/>
      <c r="N336" s="1519"/>
      <c r="O336" s="1519"/>
      <c r="P336" s="1498"/>
      <c r="Q336" s="1498"/>
      <c r="R336" s="1498"/>
      <c r="S336" s="1498"/>
      <c r="T336" s="1498"/>
      <c r="U336" s="1498"/>
      <c r="V336" s="1477"/>
      <c r="W336" s="1501"/>
      <c r="X336" s="1501"/>
      <c r="Y336" s="1501"/>
      <c r="Z336" s="1501"/>
    </row>
    <row r="337" spans="1:26" ht="15">
      <c r="A337" s="1432"/>
      <c r="B337" s="1581"/>
      <c r="C337" s="1582"/>
      <c r="D337" s="1583"/>
      <c r="E337" s="1421"/>
      <c r="F337" s="1523"/>
      <c r="G337" s="1523"/>
      <c r="H337" s="1584"/>
      <c r="I337" s="1555"/>
      <c r="J337" s="1555"/>
      <c r="K337" s="1441"/>
      <c r="L337" s="1441"/>
      <c r="M337" s="1501"/>
      <c r="N337" s="1519"/>
      <c r="O337" s="1519"/>
      <c r="P337" s="1498"/>
      <c r="Q337" s="1498"/>
      <c r="R337" s="1498"/>
      <c r="S337" s="1498"/>
      <c r="T337" s="1498"/>
      <c r="U337" s="1498"/>
      <c r="V337" s="1477"/>
      <c r="W337" s="1501"/>
      <c r="X337" s="1501"/>
      <c r="Y337" s="1501"/>
      <c r="Z337" s="1501"/>
    </row>
    <row r="338" spans="1:26" ht="15">
      <c r="A338" s="1432"/>
      <c r="B338" s="1581"/>
      <c r="C338" s="1582"/>
      <c r="D338" s="1583"/>
      <c r="E338" s="1421"/>
      <c r="F338" s="1523"/>
      <c r="G338" s="1523"/>
      <c r="H338" s="1584"/>
      <c r="I338" s="1555"/>
      <c r="J338" s="1555"/>
      <c r="K338" s="1441"/>
      <c r="L338" s="1441"/>
      <c r="M338" s="1501"/>
      <c r="N338" s="1519"/>
      <c r="O338" s="1519"/>
      <c r="P338" s="1498"/>
      <c r="Q338" s="1498"/>
      <c r="R338" s="1498"/>
      <c r="S338" s="1498"/>
      <c r="T338" s="1498"/>
      <c r="U338" s="1498"/>
      <c r="V338" s="1477"/>
      <c r="W338" s="1501"/>
      <c r="X338" s="1501"/>
      <c r="Y338" s="1501"/>
      <c r="Z338" s="1501"/>
    </row>
    <row r="339" spans="1:26" ht="15">
      <c r="A339" s="1432"/>
      <c r="B339" s="1581"/>
      <c r="C339" s="1582"/>
      <c r="D339" s="1583"/>
      <c r="E339" s="1421"/>
      <c r="F339" s="1523"/>
      <c r="G339" s="1523"/>
      <c r="H339" s="1584"/>
      <c r="I339" s="1555"/>
      <c r="J339" s="1555"/>
      <c r="K339" s="1441"/>
      <c r="L339" s="1441"/>
      <c r="M339" s="1501"/>
      <c r="N339" s="1519"/>
      <c r="O339" s="1519"/>
      <c r="P339" s="1498"/>
      <c r="Q339" s="1498"/>
      <c r="R339" s="1498"/>
      <c r="S339" s="1498"/>
      <c r="T339" s="1498"/>
      <c r="U339" s="1498"/>
      <c r="V339" s="1477"/>
      <c r="W339" s="1501"/>
      <c r="X339" s="1501"/>
      <c r="Y339" s="1501"/>
      <c r="Z339" s="1501"/>
    </row>
    <row r="340" spans="1:26" ht="15">
      <c r="A340" s="1432"/>
      <c r="B340" s="1581"/>
      <c r="C340" s="1582"/>
      <c r="D340" s="1583"/>
      <c r="E340" s="1421"/>
      <c r="F340" s="1523"/>
      <c r="G340" s="1523"/>
      <c r="H340" s="1584"/>
      <c r="I340" s="1555"/>
      <c r="J340" s="1555"/>
      <c r="K340" s="1441"/>
      <c r="L340" s="1441"/>
      <c r="M340" s="1501"/>
      <c r="N340" s="1519"/>
      <c r="O340" s="1519"/>
      <c r="P340" s="1498"/>
      <c r="Q340" s="1498"/>
      <c r="R340" s="1498"/>
      <c r="S340" s="1498"/>
      <c r="T340" s="1498"/>
      <c r="U340" s="1498"/>
      <c r="V340" s="1477"/>
      <c r="W340" s="1501"/>
      <c r="X340" s="1501"/>
      <c r="Y340" s="1501"/>
      <c r="Z340" s="1501"/>
    </row>
    <row r="341" spans="1:26" ht="15">
      <c r="A341" s="1432"/>
      <c r="B341" s="1581"/>
      <c r="C341" s="1582"/>
      <c r="D341" s="1583"/>
      <c r="E341" s="1421"/>
      <c r="F341" s="1523"/>
      <c r="G341" s="1523"/>
      <c r="H341" s="1584"/>
      <c r="I341" s="1555"/>
      <c r="J341" s="1555"/>
      <c r="K341" s="1441"/>
      <c r="L341" s="1441"/>
      <c r="M341" s="1501"/>
      <c r="N341" s="1519"/>
      <c r="O341" s="1519"/>
      <c r="P341" s="1498"/>
      <c r="Q341" s="1498"/>
      <c r="R341" s="1498"/>
      <c r="S341" s="1498"/>
      <c r="T341" s="1498"/>
      <c r="U341" s="1498"/>
      <c r="V341" s="1477"/>
      <c r="W341" s="1501"/>
      <c r="X341" s="1501"/>
      <c r="Y341" s="1501"/>
      <c r="Z341" s="1501"/>
    </row>
    <row r="342" spans="1:26" ht="15">
      <c r="A342" s="1432"/>
      <c r="B342" s="1581"/>
      <c r="C342" s="1582"/>
      <c r="D342" s="1583"/>
      <c r="E342" s="1421"/>
      <c r="F342" s="1523"/>
      <c r="G342" s="1523"/>
      <c r="H342" s="1584"/>
      <c r="I342" s="1555"/>
      <c r="J342" s="1555"/>
      <c r="K342" s="1441"/>
      <c r="L342" s="1441"/>
      <c r="M342" s="1501"/>
      <c r="N342" s="1519"/>
      <c r="O342" s="1519"/>
      <c r="P342" s="1498"/>
      <c r="Q342" s="1498"/>
      <c r="R342" s="1498"/>
      <c r="S342" s="1498"/>
      <c r="T342" s="1498"/>
      <c r="U342" s="1498"/>
      <c r="V342" s="1477"/>
      <c r="W342" s="1501"/>
      <c r="X342" s="1501"/>
      <c r="Y342" s="1501"/>
      <c r="Z342" s="1501"/>
    </row>
    <row r="343" spans="1:26" ht="15">
      <c r="A343" s="1432"/>
      <c r="B343" s="1581"/>
      <c r="C343" s="1582"/>
      <c r="D343" s="1583"/>
      <c r="E343" s="1421"/>
      <c r="F343" s="1523"/>
      <c r="G343" s="1523"/>
      <c r="H343" s="1584"/>
      <c r="I343" s="1555"/>
      <c r="J343" s="1555"/>
      <c r="K343" s="1441"/>
      <c r="L343" s="1441"/>
      <c r="M343" s="1501"/>
      <c r="N343" s="1519"/>
      <c r="O343" s="1519"/>
      <c r="P343" s="1498"/>
      <c r="Q343" s="1498"/>
      <c r="R343" s="1498"/>
      <c r="S343" s="1498"/>
      <c r="T343" s="1498"/>
      <c r="U343" s="1498"/>
      <c r="V343" s="1477"/>
      <c r="W343" s="1501"/>
      <c r="X343" s="1501"/>
      <c r="Y343" s="1501"/>
      <c r="Z343" s="1501"/>
    </row>
    <row r="344" spans="1:26" ht="15">
      <c r="A344" s="1432"/>
      <c r="B344" s="1581"/>
      <c r="C344" s="1582"/>
      <c r="D344" s="1583"/>
      <c r="E344" s="1421"/>
      <c r="F344" s="1523"/>
      <c r="G344" s="1523"/>
      <c r="H344" s="1584"/>
      <c r="I344" s="1555"/>
      <c r="J344" s="1555"/>
      <c r="K344" s="1441"/>
      <c r="L344" s="1441"/>
      <c r="M344" s="1501"/>
      <c r="N344" s="1519"/>
      <c r="O344" s="1519"/>
      <c r="P344" s="1498"/>
      <c r="Q344" s="1498"/>
      <c r="R344" s="1498"/>
      <c r="S344" s="1498"/>
      <c r="T344" s="1498"/>
      <c r="U344" s="1498"/>
      <c r="V344" s="1477"/>
      <c r="W344" s="1501"/>
      <c r="X344" s="1501"/>
      <c r="Y344" s="1501"/>
      <c r="Z344" s="1501"/>
    </row>
    <row r="345" spans="1:26" ht="15">
      <c r="A345" s="1432"/>
      <c r="B345" s="1581"/>
      <c r="C345" s="1582"/>
      <c r="D345" s="1583"/>
      <c r="E345" s="1421"/>
      <c r="F345" s="1523"/>
      <c r="G345" s="1523"/>
      <c r="H345" s="1584"/>
      <c r="I345" s="1555"/>
      <c r="J345" s="1555"/>
      <c r="K345" s="1441"/>
      <c r="L345" s="1441"/>
      <c r="M345" s="1501"/>
      <c r="N345" s="1519"/>
      <c r="O345" s="1519"/>
      <c r="P345" s="1498"/>
      <c r="Q345" s="1498"/>
      <c r="R345" s="1498"/>
      <c r="S345" s="1498"/>
      <c r="T345" s="1498"/>
      <c r="U345" s="1498"/>
      <c r="V345" s="1477"/>
      <c r="W345" s="1501"/>
      <c r="X345" s="1501"/>
      <c r="Y345" s="1501"/>
      <c r="Z345" s="1501"/>
    </row>
    <row r="346" spans="1:26" ht="15">
      <c r="A346" s="1432"/>
      <c r="B346" s="1581"/>
      <c r="C346" s="1582"/>
      <c r="D346" s="1583"/>
      <c r="E346" s="1421"/>
      <c r="F346" s="1523"/>
      <c r="G346" s="1523"/>
      <c r="H346" s="1584"/>
      <c r="I346" s="1555"/>
      <c r="J346" s="1555"/>
      <c r="K346" s="1441"/>
      <c r="L346" s="1441"/>
      <c r="M346" s="1501"/>
      <c r="N346" s="1519"/>
      <c r="O346" s="1519"/>
      <c r="P346" s="1498"/>
      <c r="Q346" s="1498"/>
      <c r="R346" s="1498"/>
      <c r="S346" s="1498"/>
      <c r="T346" s="1498"/>
      <c r="U346" s="1498"/>
      <c r="V346" s="1477"/>
      <c r="W346" s="1501"/>
      <c r="X346" s="1501"/>
      <c r="Y346" s="1501"/>
      <c r="Z346" s="1501"/>
    </row>
    <row r="347" spans="1:26" ht="15">
      <c r="A347" s="1432"/>
      <c r="B347" s="1581"/>
      <c r="C347" s="1582"/>
      <c r="D347" s="1583"/>
      <c r="E347" s="1421"/>
      <c r="F347" s="1523"/>
      <c r="G347" s="1523"/>
      <c r="H347" s="1584"/>
      <c r="I347" s="1555"/>
      <c r="J347" s="1555"/>
      <c r="K347" s="1441"/>
      <c r="L347" s="1441"/>
      <c r="M347" s="1501"/>
      <c r="N347" s="1519"/>
      <c r="O347" s="1519"/>
      <c r="P347" s="1498"/>
      <c r="Q347" s="1498"/>
      <c r="R347" s="1498"/>
      <c r="S347" s="1498"/>
      <c r="T347" s="1498"/>
      <c r="U347" s="1498"/>
      <c r="V347" s="1477"/>
      <c r="W347" s="1501"/>
      <c r="X347" s="1501"/>
      <c r="Y347" s="1501"/>
      <c r="Z347" s="1501"/>
    </row>
    <row r="348" spans="1:26" ht="15">
      <c r="A348" s="1432"/>
      <c r="B348" s="1581"/>
      <c r="C348" s="1582"/>
      <c r="D348" s="1583"/>
      <c r="E348" s="1421"/>
      <c r="F348" s="1523"/>
      <c r="G348" s="1523"/>
      <c r="H348" s="1584"/>
      <c r="I348" s="1555"/>
      <c r="J348" s="1555"/>
      <c r="K348" s="1441"/>
      <c r="L348" s="1441"/>
      <c r="M348" s="1501"/>
      <c r="N348" s="1519"/>
      <c r="O348" s="1519"/>
      <c r="P348" s="1498"/>
      <c r="Q348" s="1498"/>
      <c r="R348" s="1498"/>
      <c r="S348" s="1498"/>
      <c r="T348" s="1498"/>
      <c r="U348" s="1498"/>
      <c r="V348" s="1477"/>
      <c r="W348" s="1501"/>
      <c r="X348" s="1501"/>
      <c r="Y348" s="1501"/>
      <c r="Z348" s="1501"/>
    </row>
    <row r="349" spans="1:26" ht="15">
      <c r="A349" s="1432"/>
      <c r="B349" s="1581"/>
      <c r="C349" s="1582"/>
      <c r="D349" s="1583"/>
      <c r="E349" s="1421"/>
      <c r="F349" s="1523"/>
      <c r="G349" s="1523"/>
      <c r="H349" s="1584"/>
      <c r="I349" s="1555"/>
      <c r="J349" s="1555"/>
      <c r="K349" s="1441"/>
      <c r="L349" s="1441"/>
      <c r="M349" s="1501"/>
      <c r="N349" s="1519"/>
      <c r="O349" s="1519"/>
      <c r="P349" s="1498"/>
      <c r="Q349" s="1498"/>
      <c r="R349" s="1498"/>
      <c r="S349" s="1498"/>
      <c r="T349" s="1498"/>
      <c r="U349" s="1498"/>
      <c r="V349" s="1477"/>
      <c r="W349" s="1501"/>
      <c r="X349" s="1501"/>
      <c r="Y349" s="1501"/>
      <c r="Z349" s="1501"/>
    </row>
    <row r="350" spans="1:26" ht="15">
      <c r="A350" s="1432"/>
      <c r="B350" s="1581"/>
      <c r="C350" s="1582"/>
      <c r="D350" s="1583"/>
      <c r="E350" s="1421"/>
      <c r="F350" s="1523"/>
      <c r="G350" s="1523"/>
      <c r="H350" s="1584"/>
      <c r="I350" s="1555"/>
      <c r="J350" s="1555"/>
      <c r="K350" s="1441"/>
      <c r="L350" s="1441"/>
      <c r="M350" s="1501"/>
      <c r="N350" s="1519"/>
      <c r="O350" s="1519"/>
      <c r="P350" s="1498"/>
      <c r="Q350" s="1498"/>
      <c r="R350" s="1498"/>
      <c r="S350" s="1498"/>
      <c r="T350" s="1498"/>
      <c r="U350" s="1498"/>
      <c r="V350" s="1477"/>
      <c r="W350" s="1501"/>
      <c r="X350" s="1501"/>
      <c r="Y350" s="1501"/>
      <c r="Z350" s="1501"/>
    </row>
    <row r="351" spans="1:26" ht="15">
      <c r="A351" s="1432"/>
      <c r="B351" s="1581"/>
      <c r="C351" s="1582"/>
      <c r="D351" s="1583"/>
      <c r="E351" s="1421"/>
      <c r="F351" s="1523"/>
      <c r="G351" s="1523"/>
      <c r="H351" s="1584"/>
      <c r="I351" s="1555"/>
      <c r="J351" s="1555"/>
      <c r="K351" s="1441"/>
      <c r="L351" s="1441"/>
      <c r="M351" s="1501"/>
      <c r="N351" s="1519"/>
      <c r="O351" s="1519"/>
      <c r="P351" s="1498"/>
      <c r="Q351" s="1498"/>
      <c r="R351" s="1498"/>
      <c r="S351" s="1498"/>
      <c r="T351" s="1498"/>
      <c r="U351" s="1498"/>
      <c r="V351" s="1477"/>
      <c r="W351" s="1501"/>
      <c r="X351" s="1501"/>
      <c r="Y351" s="1501"/>
      <c r="Z351" s="1501"/>
    </row>
    <row r="352" spans="1:26" ht="15">
      <c r="A352" s="1432"/>
      <c r="B352" s="1581"/>
      <c r="C352" s="1582"/>
      <c r="D352" s="1583"/>
      <c r="E352" s="1421"/>
      <c r="F352" s="1523"/>
      <c r="G352" s="1523"/>
      <c r="H352" s="1584"/>
      <c r="I352" s="1555"/>
      <c r="J352" s="1555"/>
      <c r="K352" s="1441"/>
      <c r="L352" s="1441"/>
      <c r="M352" s="1501"/>
      <c r="N352" s="1519"/>
      <c r="O352" s="1519"/>
      <c r="P352" s="1498"/>
      <c r="Q352" s="1498"/>
      <c r="R352" s="1498"/>
      <c r="S352" s="1498"/>
      <c r="T352" s="1498"/>
      <c r="U352" s="1498"/>
      <c r="V352" s="1477"/>
      <c r="W352" s="1501"/>
      <c r="X352" s="1501"/>
      <c r="Y352" s="1501"/>
      <c r="Z352" s="1501"/>
    </row>
    <row r="353" spans="1:26" ht="15">
      <c r="A353" s="1432"/>
      <c r="B353" s="1581"/>
      <c r="C353" s="1582"/>
      <c r="D353" s="1583"/>
      <c r="E353" s="1421"/>
      <c r="F353" s="1523"/>
      <c r="G353" s="1523"/>
      <c r="H353" s="1584"/>
      <c r="I353" s="1555"/>
      <c r="J353" s="1555"/>
      <c r="K353" s="1441"/>
      <c r="L353" s="1441"/>
      <c r="M353" s="1501"/>
      <c r="N353" s="1519"/>
      <c r="O353" s="1519"/>
      <c r="P353" s="1498"/>
      <c r="Q353" s="1498"/>
      <c r="R353" s="1498"/>
      <c r="S353" s="1498"/>
      <c r="T353" s="1498"/>
      <c r="U353" s="1498"/>
      <c r="V353" s="1477"/>
      <c r="W353" s="1501"/>
      <c r="X353" s="1501"/>
      <c r="Y353" s="1501"/>
      <c r="Z353" s="1501"/>
    </row>
    <row r="354" spans="1:26" ht="15">
      <c r="A354" s="1432"/>
      <c r="B354" s="1581"/>
      <c r="C354" s="1582"/>
      <c r="D354" s="1583"/>
      <c r="E354" s="1421"/>
      <c r="F354" s="1523"/>
      <c r="G354" s="1523"/>
      <c r="H354" s="1584"/>
      <c r="I354" s="1555"/>
      <c r="J354" s="1555"/>
      <c r="K354" s="1441"/>
      <c r="L354" s="1441"/>
      <c r="M354" s="1501"/>
      <c r="N354" s="1519"/>
      <c r="O354" s="1519"/>
      <c r="P354" s="1498"/>
      <c r="Q354" s="1498"/>
      <c r="R354" s="1498"/>
      <c r="S354" s="1498"/>
      <c r="T354" s="1498"/>
      <c r="U354" s="1498"/>
      <c r="V354" s="1477"/>
      <c r="W354" s="1501"/>
      <c r="X354" s="1501"/>
      <c r="Y354" s="1501"/>
      <c r="Z354" s="1501"/>
    </row>
    <row r="355" spans="1:26" ht="15">
      <c r="A355" s="1432"/>
      <c r="B355" s="1581"/>
      <c r="C355" s="1582"/>
      <c r="D355" s="1583"/>
      <c r="E355" s="1421"/>
      <c r="F355" s="1523"/>
      <c r="G355" s="1523"/>
      <c r="H355" s="1584"/>
      <c r="I355" s="1555"/>
      <c r="J355" s="1555"/>
      <c r="K355" s="1441"/>
      <c r="L355" s="1441"/>
      <c r="M355" s="1501"/>
      <c r="N355" s="1519"/>
      <c r="O355" s="1519"/>
      <c r="P355" s="1498"/>
      <c r="Q355" s="1498"/>
      <c r="R355" s="1498"/>
      <c r="S355" s="1498"/>
      <c r="T355" s="1498"/>
      <c r="U355" s="1498"/>
      <c r="V355" s="1477"/>
      <c r="W355" s="1501"/>
      <c r="X355" s="1501"/>
      <c r="Y355" s="1501"/>
      <c r="Z355" s="1501"/>
    </row>
    <row r="356" spans="1:26" ht="15">
      <c r="A356" s="1432"/>
      <c r="B356" s="1581"/>
      <c r="C356" s="1582"/>
      <c r="D356" s="1583"/>
      <c r="E356" s="1421"/>
      <c r="F356" s="1523"/>
      <c r="G356" s="1523"/>
      <c r="H356" s="1584"/>
      <c r="I356" s="1555"/>
      <c r="J356" s="1555"/>
      <c r="K356" s="1441"/>
      <c r="L356" s="1441"/>
      <c r="M356" s="1501"/>
      <c r="N356" s="1519"/>
      <c r="O356" s="1519"/>
      <c r="P356" s="1498"/>
      <c r="Q356" s="1498"/>
      <c r="R356" s="1498"/>
      <c r="S356" s="1498"/>
      <c r="T356" s="1498"/>
      <c r="U356" s="1498"/>
      <c r="V356" s="1477"/>
      <c r="W356" s="1501"/>
      <c r="X356" s="1501"/>
      <c r="Y356" s="1501"/>
      <c r="Z356" s="1501"/>
    </row>
    <row r="357" spans="1:26" ht="15">
      <c r="A357" s="1432"/>
      <c r="B357" s="1581"/>
      <c r="C357" s="1582"/>
      <c r="D357" s="1583"/>
      <c r="E357" s="1421"/>
      <c r="F357" s="1523"/>
      <c r="G357" s="1523"/>
      <c r="H357" s="1584"/>
      <c r="I357" s="1555"/>
      <c r="J357" s="1555"/>
      <c r="K357" s="1441"/>
      <c r="L357" s="1441"/>
      <c r="M357" s="1501"/>
      <c r="N357" s="1519"/>
      <c r="O357" s="1519"/>
      <c r="P357" s="1498"/>
      <c r="Q357" s="1498"/>
      <c r="R357" s="1498"/>
      <c r="S357" s="1498"/>
      <c r="T357" s="1498"/>
      <c r="U357" s="1498"/>
      <c r="V357" s="1477"/>
      <c r="W357" s="1501"/>
      <c r="X357" s="1501"/>
      <c r="Y357" s="1501"/>
      <c r="Z357" s="1501"/>
    </row>
    <row r="358" spans="1:26" ht="15">
      <c r="A358" s="1432"/>
      <c r="B358" s="1581"/>
      <c r="C358" s="1582"/>
      <c r="D358" s="1583"/>
      <c r="E358" s="1421"/>
      <c r="F358" s="1523"/>
      <c r="G358" s="1523"/>
      <c r="H358" s="1584"/>
      <c r="I358" s="1555"/>
      <c r="J358" s="1555"/>
      <c r="K358" s="1441"/>
      <c r="L358" s="1441"/>
      <c r="M358" s="1501"/>
      <c r="N358" s="1519"/>
      <c r="O358" s="1519"/>
      <c r="P358" s="1498"/>
      <c r="Q358" s="1498"/>
      <c r="R358" s="1498"/>
      <c r="S358" s="1498"/>
      <c r="T358" s="1498"/>
      <c r="U358" s="1498"/>
      <c r="V358" s="1477"/>
      <c r="W358" s="1501"/>
      <c r="X358" s="1501"/>
      <c r="Y358" s="1501"/>
      <c r="Z358" s="1501"/>
    </row>
    <row r="359" spans="1:26" ht="15">
      <c r="A359" s="1432"/>
      <c r="B359" s="1581"/>
      <c r="C359" s="1582"/>
      <c r="D359" s="1583"/>
      <c r="E359" s="1421"/>
      <c r="F359" s="1523"/>
      <c r="G359" s="1523"/>
      <c r="H359" s="1584"/>
      <c r="I359" s="1555"/>
      <c r="J359" s="1555"/>
      <c r="K359" s="1441"/>
      <c r="L359" s="1441"/>
      <c r="M359" s="1501"/>
      <c r="N359" s="1519"/>
      <c r="O359" s="1519"/>
      <c r="P359" s="1498"/>
      <c r="Q359" s="1498"/>
      <c r="R359" s="1498"/>
      <c r="S359" s="1498"/>
      <c r="T359" s="1498"/>
      <c r="U359" s="1498"/>
      <c r="V359" s="1477"/>
      <c r="W359" s="1501"/>
      <c r="X359" s="1501"/>
      <c r="Y359" s="1501"/>
      <c r="Z359" s="1501"/>
    </row>
    <row r="360" spans="1:26" ht="34.5" customHeight="1">
      <c r="A360" s="1432"/>
      <c r="B360" s="1581"/>
      <c r="C360" s="1582"/>
      <c r="D360" s="1583"/>
      <c r="E360" s="1421"/>
      <c r="F360" s="1523"/>
      <c r="G360" s="1523"/>
      <c r="H360" s="1584"/>
      <c r="I360" s="1555"/>
      <c r="J360" s="1555"/>
      <c r="K360" s="1441"/>
      <c r="L360" s="1441"/>
      <c r="M360" s="1501"/>
      <c r="N360" s="1519"/>
      <c r="O360" s="1519"/>
      <c r="P360" s="1498"/>
      <c r="Q360" s="1498"/>
      <c r="R360" s="1498"/>
      <c r="S360" s="1498"/>
      <c r="T360" s="1498"/>
      <c r="U360" s="1498"/>
      <c r="V360" s="1477"/>
      <c r="W360" s="1501"/>
      <c r="X360" s="1501"/>
      <c r="Y360" s="1501"/>
      <c r="Z360" s="1501"/>
    </row>
    <row r="361" spans="1:26" ht="28.5" customHeight="1">
      <c r="A361" s="1432"/>
      <c r="B361" s="1581"/>
      <c r="C361" s="1582"/>
      <c r="D361" s="1583"/>
      <c r="E361" s="1421"/>
      <c r="F361" s="1523"/>
      <c r="G361" s="1523"/>
      <c r="H361" s="1584"/>
      <c r="I361" s="1555"/>
      <c r="J361" s="1555"/>
      <c r="K361" s="1441"/>
      <c r="L361" s="1441"/>
      <c r="M361" s="1501"/>
      <c r="N361" s="1519"/>
      <c r="O361" s="1519"/>
      <c r="P361" s="1498"/>
      <c r="Q361" s="1498"/>
      <c r="R361" s="1498"/>
      <c r="S361" s="1498"/>
      <c r="T361" s="1498"/>
      <c r="U361" s="1498"/>
      <c r="V361" s="1477"/>
      <c r="W361" s="1501"/>
      <c r="X361" s="1501"/>
      <c r="Y361" s="1501"/>
      <c r="Z361" s="1501"/>
    </row>
    <row r="362" spans="1:26" ht="15">
      <c r="A362" s="1432"/>
      <c r="B362" s="1581"/>
      <c r="C362" s="1582"/>
      <c r="D362" s="1583"/>
      <c r="E362" s="1421"/>
      <c r="F362" s="1523"/>
      <c r="G362" s="1523"/>
      <c r="H362" s="1584"/>
      <c r="I362" s="1555"/>
      <c r="J362" s="1555"/>
      <c r="K362" s="1441"/>
      <c r="L362" s="1441"/>
      <c r="M362" s="1501"/>
      <c r="N362" s="1519"/>
      <c r="O362" s="1519"/>
      <c r="P362" s="1498"/>
      <c r="Q362" s="1498"/>
      <c r="R362" s="1498"/>
      <c r="S362" s="1498"/>
      <c r="T362" s="1498"/>
      <c r="U362" s="1498"/>
      <c r="V362" s="1477"/>
      <c r="W362" s="1501"/>
      <c r="X362" s="1501"/>
      <c r="Y362" s="1501"/>
      <c r="Z362" s="1501"/>
    </row>
    <row r="363" spans="1:26" ht="15">
      <c r="A363" s="1432"/>
      <c r="B363" s="1581"/>
      <c r="C363" s="1582"/>
      <c r="D363" s="1583"/>
      <c r="E363" s="1421"/>
      <c r="F363" s="1523"/>
      <c r="G363" s="1523"/>
      <c r="H363" s="1584"/>
      <c r="I363" s="1555"/>
      <c r="J363" s="1555"/>
      <c r="K363" s="1441"/>
      <c r="L363" s="1441"/>
      <c r="M363" s="1501"/>
      <c r="N363" s="1519"/>
      <c r="O363" s="1519"/>
      <c r="P363" s="1498"/>
      <c r="Q363" s="1498"/>
      <c r="R363" s="1498"/>
      <c r="S363" s="1498"/>
      <c r="T363" s="1498"/>
      <c r="U363" s="1498"/>
      <c r="V363" s="1477"/>
      <c r="W363" s="1501"/>
      <c r="X363" s="1501"/>
      <c r="Y363" s="1501"/>
      <c r="Z363" s="1501"/>
    </row>
    <row r="364" spans="1:26" ht="15">
      <c r="A364" s="1432"/>
      <c r="B364" s="1581"/>
      <c r="C364" s="1582"/>
      <c r="D364" s="1583"/>
      <c r="E364" s="1421"/>
      <c r="F364" s="1523"/>
      <c r="G364" s="1523"/>
      <c r="H364" s="1584"/>
      <c r="I364" s="1555"/>
      <c r="J364" s="1555"/>
      <c r="K364" s="1441"/>
      <c r="L364" s="1441"/>
      <c r="M364" s="1501"/>
      <c r="N364" s="1519"/>
      <c r="O364" s="1519"/>
      <c r="P364" s="1498"/>
      <c r="Q364" s="1498"/>
      <c r="R364" s="1498"/>
      <c r="S364" s="1498"/>
      <c r="T364" s="1498"/>
      <c r="U364" s="1498"/>
      <c r="V364" s="1477"/>
      <c r="W364" s="1501"/>
      <c r="X364" s="1501"/>
      <c r="Y364" s="1501"/>
      <c r="Z364" s="1501"/>
    </row>
    <row r="365" spans="1:26" ht="15">
      <c r="A365" s="1432"/>
      <c r="B365" s="1581"/>
      <c r="C365" s="1582"/>
      <c r="D365" s="1583"/>
      <c r="E365" s="1421"/>
      <c r="F365" s="1523"/>
      <c r="G365" s="1523"/>
      <c r="H365" s="1584"/>
      <c r="I365" s="1555"/>
      <c r="J365" s="1555"/>
      <c r="K365" s="1441"/>
      <c r="L365" s="1441"/>
      <c r="M365" s="1501"/>
      <c r="N365" s="1519"/>
      <c r="O365" s="1519"/>
      <c r="P365" s="1498"/>
      <c r="Q365" s="1498"/>
      <c r="R365" s="1498"/>
      <c r="S365" s="1498"/>
      <c r="T365" s="1498"/>
      <c r="U365" s="1498"/>
      <c r="V365" s="1477"/>
      <c r="W365" s="1501"/>
      <c r="X365" s="1501"/>
      <c r="Y365" s="1501"/>
      <c r="Z365" s="1501"/>
    </row>
    <row r="366" spans="1:26" ht="15">
      <c r="A366" s="1432"/>
      <c r="B366" s="1581"/>
      <c r="C366" s="1582"/>
      <c r="D366" s="1583"/>
      <c r="E366" s="1421"/>
      <c r="F366" s="1523"/>
      <c r="G366" s="1523"/>
      <c r="H366" s="1584"/>
      <c r="I366" s="1555"/>
      <c r="J366" s="1555"/>
      <c r="K366" s="1441"/>
      <c r="L366" s="1441"/>
      <c r="M366" s="1501"/>
      <c r="N366" s="1519"/>
      <c r="O366" s="1519"/>
      <c r="P366" s="1498"/>
      <c r="Q366" s="1498"/>
      <c r="R366" s="1498"/>
      <c r="S366" s="1498"/>
      <c r="T366" s="1498"/>
      <c r="U366" s="1498"/>
      <c r="V366" s="1477"/>
      <c r="W366" s="1501"/>
      <c r="X366" s="1501"/>
      <c r="Y366" s="1501"/>
      <c r="Z366" s="1501"/>
    </row>
    <row r="367" spans="1:26" ht="15">
      <c r="A367" s="1432"/>
      <c r="B367" s="1581"/>
      <c r="C367" s="1582"/>
      <c r="D367" s="1583"/>
      <c r="E367" s="1421"/>
      <c r="F367" s="1523"/>
      <c r="G367" s="1523"/>
      <c r="H367" s="1584"/>
      <c r="I367" s="1555"/>
      <c r="J367" s="1555"/>
      <c r="K367" s="1441"/>
      <c r="L367" s="1441"/>
      <c r="M367" s="1501"/>
      <c r="N367" s="1519"/>
      <c r="O367" s="1519"/>
      <c r="P367" s="1498"/>
      <c r="Q367" s="1498"/>
      <c r="R367" s="1498"/>
      <c r="S367" s="1498"/>
      <c r="T367" s="1498"/>
      <c r="U367" s="1498"/>
      <c r="V367" s="1477"/>
      <c r="W367" s="1501"/>
      <c r="X367" s="1501"/>
      <c r="Y367" s="1501"/>
      <c r="Z367" s="1501"/>
    </row>
    <row r="368" spans="1:26" ht="30" customHeight="1">
      <c r="A368" s="1432"/>
      <c r="B368" s="1581"/>
      <c r="C368" s="1582"/>
      <c r="D368" s="1583"/>
      <c r="E368" s="1421"/>
      <c r="F368" s="1523"/>
      <c r="G368" s="1523"/>
      <c r="H368" s="1584"/>
      <c r="I368" s="1555"/>
      <c r="J368" s="1555"/>
      <c r="K368" s="1441"/>
      <c r="L368" s="1441"/>
      <c r="M368" s="1501"/>
      <c r="N368" s="1519"/>
      <c r="O368" s="1519"/>
      <c r="P368" s="1498"/>
      <c r="Q368" s="1498"/>
      <c r="R368" s="1498"/>
      <c r="S368" s="1498"/>
      <c r="T368" s="1498"/>
      <c r="U368" s="1498"/>
      <c r="V368" s="1477"/>
      <c r="W368" s="1501"/>
      <c r="X368" s="1501"/>
      <c r="Y368" s="1501"/>
      <c r="Z368" s="1501"/>
    </row>
    <row r="369" spans="1:26" ht="15">
      <c r="A369" s="1432"/>
      <c r="B369" s="1581"/>
      <c r="C369" s="1582"/>
      <c r="D369" s="1583"/>
      <c r="E369" s="1421"/>
      <c r="F369" s="1523"/>
      <c r="G369" s="1523"/>
      <c r="H369" s="1584"/>
      <c r="I369" s="1555"/>
      <c r="J369" s="1555"/>
      <c r="K369" s="1441"/>
      <c r="L369" s="1441"/>
      <c r="M369" s="1501"/>
      <c r="N369" s="1519"/>
      <c r="O369" s="1519"/>
      <c r="P369" s="1498"/>
      <c r="Q369" s="1498"/>
      <c r="R369" s="1498"/>
      <c r="S369" s="1498"/>
      <c r="T369" s="1498"/>
      <c r="U369" s="1498"/>
      <c r="V369" s="1477"/>
      <c r="W369" s="1501"/>
      <c r="X369" s="1501"/>
      <c r="Y369" s="1501"/>
      <c r="Z369" s="1501"/>
    </row>
    <row r="370" spans="1:26" ht="15">
      <c r="A370" s="1432"/>
      <c r="B370" s="1581"/>
      <c r="C370" s="1582"/>
      <c r="D370" s="1583"/>
      <c r="E370" s="1421"/>
      <c r="F370" s="1523"/>
      <c r="G370" s="1523"/>
      <c r="H370" s="1584"/>
      <c r="I370" s="1555"/>
      <c r="J370" s="1555"/>
      <c r="K370" s="1441"/>
      <c r="L370" s="1441"/>
      <c r="M370" s="1501"/>
      <c r="N370" s="1519"/>
      <c r="O370" s="1519"/>
      <c r="P370" s="1498"/>
      <c r="Q370" s="1498"/>
      <c r="R370" s="1498"/>
      <c r="S370" s="1498"/>
      <c r="T370" s="1498"/>
      <c r="U370" s="1498"/>
      <c r="V370" s="1477"/>
      <c r="W370" s="1501"/>
      <c r="X370" s="1501"/>
      <c r="Y370" s="1501"/>
      <c r="Z370" s="1501"/>
    </row>
    <row r="371" spans="1:26" ht="15">
      <c r="A371" s="1432"/>
      <c r="B371" s="1581"/>
      <c r="C371" s="1582"/>
      <c r="D371" s="1583"/>
      <c r="E371" s="1421"/>
      <c r="F371" s="1523"/>
      <c r="G371" s="1523"/>
      <c r="H371" s="1584"/>
      <c r="I371" s="1555"/>
      <c r="J371" s="1555"/>
      <c r="K371" s="1441"/>
      <c r="L371" s="1441"/>
      <c r="M371" s="1501"/>
      <c r="N371" s="1519"/>
      <c r="O371" s="1519"/>
      <c r="P371" s="1498"/>
      <c r="Q371" s="1498"/>
      <c r="R371" s="1498"/>
      <c r="S371" s="1498"/>
      <c r="T371" s="1498"/>
      <c r="U371" s="1498"/>
      <c r="V371" s="1477"/>
      <c r="W371" s="1501"/>
      <c r="X371" s="1501"/>
      <c r="Y371" s="1501"/>
      <c r="Z371" s="1501"/>
    </row>
    <row r="372" spans="1:26" ht="15">
      <c r="A372" s="1432"/>
      <c r="B372" s="1581"/>
      <c r="C372" s="1582"/>
      <c r="D372" s="1583"/>
      <c r="E372" s="1421"/>
      <c r="F372" s="1523"/>
      <c r="G372" s="1523"/>
      <c r="H372" s="1584"/>
      <c r="I372" s="1555"/>
      <c r="J372" s="1555"/>
      <c r="K372" s="1441"/>
      <c r="L372" s="1441"/>
      <c r="M372" s="1501"/>
      <c r="N372" s="1519"/>
      <c r="O372" s="1519"/>
      <c r="P372" s="1498"/>
      <c r="Q372" s="1498"/>
      <c r="R372" s="1498"/>
      <c r="S372" s="1498"/>
      <c r="T372" s="1498"/>
      <c r="U372" s="1498"/>
      <c r="V372" s="1477"/>
      <c r="W372" s="1501"/>
      <c r="X372" s="1501"/>
      <c r="Y372" s="1501"/>
      <c r="Z372" s="1501"/>
    </row>
    <row r="373" spans="1:26" ht="15">
      <c r="A373" s="1432"/>
      <c r="B373" s="1581"/>
      <c r="C373" s="1582"/>
      <c r="D373" s="1583"/>
      <c r="E373" s="1421"/>
      <c r="F373" s="1523"/>
      <c r="G373" s="1523"/>
      <c r="H373" s="1584"/>
      <c r="I373" s="1555"/>
      <c r="J373" s="1555"/>
      <c r="K373" s="1441"/>
      <c r="L373" s="1441"/>
      <c r="M373" s="1501"/>
      <c r="N373" s="1519"/>
      <c r="O373" s="1519"/>
      <c r="P373" s="1498"/>
      <c r="Q373" s="1498"/>
      <c r="R373" s="1498"/>
      <c r="S373" s="1498"/>
      <c r="T373" s="1498"/>
      <c r="U373" s="1498"/>
      <c r="V373" s="1477"/>
      <c r="W373" s="1501"/>
      <c r="X373" s="1501"/>
      <c r="Y373" s="1501"/>
      <c r="Z373" s="1501"/>
    </row>
    <row r="374" spans="1:26" ht="15">
      <c r="A374" s="1432"/>
      <c r="B374" s="1581"/>
      <c r="C374" s="1582"/>
      <c r="D374" s="1583"/>
      <c r="E374" s="1421"/>
      <c r="F374" s="1523"/>
      <c r="G374" s="1523"/>
      <c r="H374" s="1584"/>
      <c r="I374" s="1555"/>
      <c r="J374" s="1555"/>
      <c r="K374" s="1441"/>
      <c r="L374" s="1441"/>
      <c r="M374" s="1501"/>
      <c r="N374" s="1519"/>
      <c r="O374" s="1519"/>
      <c r="P374" s="1498"/>
      <c r="Q374" s="1498"/>
      <c r="R374" s="1498"/>
      <c r="S374" s="1498"/>
      <c r="T374" s="1498"/>
      <c r="U374" s="1498"/>
      <c r="V374" s="1477"/>
      <c r="W374" s="1501"/>
      <c r="X374" s="1501"/>
      <c r="Y374" s="1501"/>
      <c r="Z374" s="1501"/>
    </row>
    <row r="375" spans="1:26" ht="14.25" customHeight="1">
      <c r="A375" s="1432"/>
      <c r="B375" s="1581"/>
      <c r="C375" s="1582"/>
      <c r="D375" s="1583"/>
      <c r="E375" s="1421"/>
      <c r="F375" s="1523"/>
      <c r="G375" s="1523"/>
      <c r="H375" s="1584"/>
      <c r="I375" s="1555"/>
      <c r="J375" s="1555"/>
      <c r="K375" s="1441"/>
      <c r="L375" s="1441"/>
      <c r="M375" s="1501"/>
      <c r="N375" s="1519"/>
      <c r="O375" s="1519"/>
      <c r="P375" s="1498"/>
      <c r="Q375" s="1498"/>
      <c r="R375" s="1498"/>
      <c r="S375" s="1498"/>
      <c r="T375" s="1498"/>
      <c r="U375" s="1498"/>
      <c r="V375" s="1477"/>
      <c r="W375" s="1501"/>
      <c r="X375" s="1501"/>
      <c r="Y375" s="1501"/>
      <c r="Z375" s="1501"/>
    </row>
    <row r="376" spans="1:26" ht="15">
      <c r="A376" s="1432"/>
      <c r="B376" s="1581"/>
      <c r="C376" s="1582"/>
      <c r="D376" s="1583"/>
      <c r="E376" s="1421"/>
      <c r="F376" s="1523"/>
      <c r="G376" s="1523"/>
      <c r="H376" s="1584"/>
      <c r="I376" s="1555"/>
      <c r="J376" s="1555"/>
      <c r="K376" s="1441"/>
      <c r="L376" s="1441"/>
      <c r="M376" s="1501"/>
      <c r="N376" s="1519"/>
      <c r="O376" s="1519"/>
      <c r="P376" s="1498"/>
      <c r="Q376" s="1498"/>
      <c r="R376" s="1498"/>
      <c r="S376" s="1498"/>
      <c r="T376" s="1498"/>
      <c r="U376" s="1498"/>
      <c r="V376" s="1477"/>
      <c r="W376" s="1501"/>
      <c r="X376" s="1501"/>
      <c r="Y376" s="1501"/>
      <c r="Z376" s="1501"/>
    </row>
    <row r="377" spans="1:26" ht="15">
      <c r="A377" s="1432"/>
      <c r="B377" s="1581"/>
      <c r="C377" s="1582"/>
      <c r="D377" s="1583"/>
      <c r="E377" s="1421"/>
      <c r="F377" s="1523"/>
      <c r="G377" s="1523"/>
      <c r="H377" s="1584"/>
      <c r="I377" s="1555"/>
      <c r="J377" s="1555"/>
      <c r="K377" s="1441"/>
      <c r="L377" s="1441"/>
      <c r="M377" s="1501"/>
      <c r="N377" s="1519"/>
      <c r="O377" s="1519"/>
      <c r="P377" s="1498"/>
      <c r="Q377" s="1498"/>
      <c r="R377" s="1498"/>
      <c r="S377" s="1498"/>
      <c r="T377" s="1498"/>
      <c r="U377" s="1498"/>
      <c r="V377" s="1477"/>
      <c r="W377" s="1501"/>
      <c r="X377" s="1501"/>
      <c r="Y377" s="1501"/>
      <c r="Z377" s="1501"/>
    </row>
    <row r="378" spans="1:26" ht="15">
      <c r="A378" s="1432"/>
      <c r="B378" s="1581"/>
      <c r="C378" s="1582"/>
      <c r="D378" s="1583"/>
      <c r="E378" s="1421"/>
      <c r="F378" s="1523"/>
      <c r="G378" s="1523"/>
      <c r="H378" s="1584"/>
      <c r="I378" s="1555"/>
      <c r="J378" s="1555"/>
      <c r="K378" s="1441"/>
      <c r="L378" s="1441"/>
      <c r="M378" s="1501"/>
      <c r="N378" s="1519"/>
      <c r="O378" s="1519"/>
      <c r="P378" s="1498"/>
      <c r="Q378" s="1498"/>
      <c r="R378" s="1498"/>
      <c r="S378" s="1498"/>
      <c r="T378" s="1498"/>
      <c r="U378" s="1498"/>
      <c r="V378" s="1477"/>
      <c r="W378" s="1501"/>
      <c r="X378" s="1501"/>
      <c r="Y378" s="1501"/>
      <c r="Z378" s="1501"/>
    </row>
    <row r="379" spans="1:26" ht="15">
      <c r="A379" s="1432"/>
      <c r="B379" s="1581"/>
      <c r="C379" s="1582"/>
      <c r="D379" s="1583"/>
      <c r="E379" s="1421"/>
      <c r="F379" s="1523"/>
      <c r="G379" s="1523"/>
      <c r="H379" s="1584"/>
      <c r="I379" s="1555"/>
      <c r="J379" s="1555"/>
      <c r="K379" s="1441"/>
      <c r="L379" s="1441"/>
      <c r="M379" s="1501"/>
      <c r="N379" s="1519"/>
      <c r="O379" s="1519"/>
      <c r="P379" s="1498"/>
      <c r="Q379" s="1498"/>
      <c r="R379" s="1498"/>
      <c r="S379" s="1498"/>
      <c r="T379" s="1498"/>
      <c r="U379" s="1498"/>
      <c r="V379" s="1477"/>
      <c r="W379" s="1501"/>
      <c r="X379" s="1501"/>
      <c r="Y379" s="1501"/>
      <c r="Z379" s="1501"/>
    </row>
    <row r="380" spans="1:26" ht="15">
      <c r="A380" s="1432"/>
      <c r="B380" s="1581"/>
      <c r="C380" s="1582"/>
      <c r="D380" s="1583"/>
      <c r="E380" s="1421"/>
      <c r="F380" s="1523"/>
      <c r="G380" s="1523"/>
      <c r="H380" s="1584"/>
      <c r="I380" s="1555"/>
      <c r="J380" s="1555"/>
      <c r="K380" s="1441"/>
      <c r="L380" s="1441"/>
      <c r="M380" s="1501"/>
      <c r="N380" s="1519"/>
      <c r="O380" s="1519"/>
      <c r="P380" s="1498"/>
      <c r="Q380" s="1498"/>
      <c r="R380" s="1498"/>
      <c r="S380" s="1498"/>
      <c r="T380" s="1498"/>
      <c r="U380" s="1498"/>
      <c r="V380" s="1477"/>
      <c r="W380" s="1501"/>
      <c r="X380" s="1501"/>
      <c r="Y380" s="1501"/>
      <c r="Z380" s="1501"/>
    </row>
    <row r="381" spans="1:26" ht="15">
      <c r="A381" s="1432"/>
      <c r="B381" s="1581"/>
      <c r="C381" s="1582"/>
      <c r="D381" s="1583"/>
      <c r="E381" s="1421"/>
      <c r="F381" s="1523"/>
      <c r="G381" s="1523"/>
      <c r="H381" s="1584"/>
      <c r="I381" s="1555"/>
      <c r="J381" s="1555"/>
      <c r="K381" s="1441"/>
      <c r="L381" s="1441"/>
      <c r="M381" s="1501"/>
      <c r="N381" s="1519"/>
      <c r="O381" s="1519"/>
      <c r="P381" s="1498"/>
      <c r="Q381" s="1498"/>
      <c r="R381" s="1498"/>
      <c r="S381" s="1498"/>
      <c r="T381" s="1498"/>
      <c r="U381" s="1498"/>
      <c r="V381" s="1477"/>
      <c r="W381" s="1501"/>
      <c r="X381" s="1501"/>
      <c r="Y381" s="1501"/>
      <c r="Z381" s="1501"/>
    </row>
    <row r="382" spans="1:26" ht="15">
      <c r="A382" s="1432"/>
      <c r="B382" s="1581"/>
      <c r="C382" s="1582"/>
      <c r="D382" s="1583"/>
      <c r="E382" s="1421"/>
      <c r="F382" s="1523"/>
      <c r="G382" s="1523"/>
      <c r="H382" s="1584"/>
      <c r="I382" s="1555"/>
      <c r="J382" s="1555"/>
      <c r="K382" s="1441"/>
      <c r="L382" s="1441"/>
      <c r="M382" s="1501"/>
      <c r="N382" s="1519"/>
      <c r="O382" s="1519"/>
      <c r="P382" s="1498"/>
      <c r="Q382" s="1498"/>
      <c r="R382" s="1498"/>
      <c r="S382" s="1498"/>
      <c r="T382" s="1498"/>
      <c r="U382" s="1498"/>
      <c r="V382" s="1477"/>
      <c r="W382" s="1501"/>
      <c r="X382" s="1501"/>
      <c r="Y382" s="1501"/>
      <c r="Z382" s="1501"/>
    </row>
    <row r="383" spans="1:26" ht="15">
      <c r="A383" s="1432"/>
      <c r="B383" s="1581"/>
      <c r="C383" s="1582"/>
      <c r="D383" s="1583"/>
      <c r="E383" s="1421"/>
      <c r="F383" s="1523"/>
      <c r="G383" s="1523"/>
      <c r="H383" s="1584"/>
      <c r="I383" s="1555"/>
      <c r="J383" s="1555"/>
      <c r="K383" s="1441"/>
      <c r="L383" s="1441"/>
      <c r="M383" s="1501"/>
      <c r="N383" s="1519"/>
      <c r="O383" s="1519"/>
      <c r="P383" s="1498"/>
      <c r="Q383" s="1498"/>
      <c r="R383" s="1498"/>
      <c r="S383" s="1498"/>
      <c r="T383" s="1498"/>
      <c r="U383" s="1498"/>
      <c r="V383" s="1477"/>
      <c r="W383" s="1501"/>
      <c r="X383" s="1501"/>
      <c r="Y383" s="1501"/>
      <c r="Z383" s="1501"/>
    </row>
    <row r="384" spans="1:26" ht="15">
      <c r="A384" s="1432"/>
      <c r="B384" s="1581"/>
      <c r="C384" s="1582"/>
      <c r="D384" s="1583"/>
      <c r="E384" s="1421"/>
      <c r="F384" s="1523"/>
      <c r="G384" s="1523"/>
      <c r="H384" s="1584"/>
      <c r="I384" s="1555"/>
      <c r="J384" s="1555"/>
      <c r="K384" s="1441"/>
      <c r="L384" s="1441"/>
      <c r="M384" s="1501"/>
      <c r="N384" s="1519"/>
      <c r="O384" s="1519"/>
      <c r="P384" s="1498"/>
      <c r="Q384" s="1498"/>
      <c r="R384" s="1498"/>
      <c r="S384" s="1498"/>
      <c r="T384" s="1498"/>
      <c r="U384" s="1498"/>
      <c r="V384" s="1477"/>
      <c r="W384" s="1501"/>
      <c r="X384" s="1501"/>
      <c r="Y384" s="1501"/>
      <c r="Z384" s="1501"/>
    </row>
    <row r="385" spans="1:26" ht="15">
      <c r="A385" s="1432"/>
      <c r="B385" s="1581"/>
      <c r="C385" s="1582"/>
      <c r="D385" s="1583"/>
      <c r="E385" s="1421"/>
      <c r="F385" s="1523"/>
      <c r="G385" s="1523"/>
      <c r="H385" s="1584"/>
      <c r="I385" s="1555"/>
      <c r="J385" s="1555"/>
      <c r="K385" s="1441"/>
      <c r="L385" s="1441"/>
      <c r="M385" s="1501"/>
      <c r="N385" s="1519"/>
      <c r="O385" s="1519"/>
      <c r="P385" s="1498"/>
      <c r="Q385" s="1498"/>
      <c r="R385" s="1498"/>
      <c r="S385" s="1498"/>
      <c r="T385" s="1498"/>
      <c r="U385" s="1498"/>
      <c r="V385" s="1477"/>
      <c r="W385" s="1501"/>
      <c r="X385" s="1501"/>
      <c r="Y385" s="1501"/>
      <c r="Z385" s="1501"/>
    </row>
    <row r="386" spans="1:26" ht="15">
      <c r="A386" s="1432"/>
      <c r="B386" s="1581"/>
      <c r="C386" s="1582"/>
      <c r="D386" s="1583"/>
      <c r="E386" s="1421"/>
      <c r="F386" s="1523"/>
      <c r="G386" s="1523"/>
      <c r="H386" s="1584"/>
      <c r="I386" s="1555"/>
      <c r="J386" s="1555"/>
      <c r="K386" s="1441"/>
      <c r="L386" s="1441"/>
      <c r="M386" s="1501"/>
      <c r="N386" s="1519"/>
      <c r="O386" s="1519"/>
      <c r="P386" s="1498"/>
      <c r="Q386" s="1498"/>
      <c r="R386" s="1498"/>
      <c r="S386" s="1498"/>
      <c r="T386" s="1498"/>
      <c r="U386" s="1498"/>
      <c r="V386" s="1477"/>
      <c r="W386" s="1501"/>
      <c r="X386" s="1501"/>
      <c r="Y386" s="1501"/>
      <c r="Z386" s="1501"/>
    </row>
    <row r="387" spans="1:26" ht="15">
      <c r="A387" s="1432"/>
      <c r="B387" s="1581"/>
      <c r="C387" s="1582"/>
      <c r="D387" s="1583"/>
      <c r="E387" s="1421"/>
      <c r="F387" s="1523"/>
      <c r="G387" s="1523"/>
      <c r="H387" s="1584"/>
      <c r="I387" s="1555"/>
      <c r="J387" s="1555"/>
      <c r="K387" s="1441"/>
      <c r="L387" s="1441"/>
      <c r="M387" s="1501"/>
      <c r="N387" s="1519"/>
      <c r="O387" s="1519"/>
      <c r="P387" s="1498"/>
      <c r="Q387" s="1498"/>
      <c r="R387" s="1498"/>
      <c r="S387" s="1498"/>
      <c r="T387" s="1498"/>
      <c r="U387" s="1498"/>
      <c r="V387" s="1477"/>
      <c r="W387" s="1501"/>
      <c r="X387" s="1501"/>
      <c r="Y387" s="1501"/>
      <c r="Z387" s="1501"/>
    </row>
    <row r="388" spans="1:26" ht="15" customHeight="1">
      <c r="A388" s="1432"/>
      <c r="B388" s="1581"/>
      <c r="C388" s="1582"/>
      <c r="D388" s="1583"/>
      <c r="E388" s="1421"/>
      <c r="F388" s="1523"/>
      <c r="G388" s="1523"/>
      <c r="H388" s="1584"/>
      <c r="I388" s="1555"/>
      <c r="J388" s="1555"/>
      <c r="K388" s="1441"/>
      <c r="L388" s="1441"/>
      <c r="M388" s="1501"/>
      <c r="N388" s="1519"/>
      <c r="O388" s="1519"/>
      <c r="P388" s="1498"/>
      <c r="Q388" s="1498"/>
      <c r="R388" s="1498"/>
      <c r="S388" s="1498"/>
      <c r="T388" s="1498"/>
      <c r="U388" s="1498"/>
      <c r="V388" s="1477"/>
      <c r="W388" s="1501"/>
      <c r="X388" s="1501"/>
      <c r="Y388" s="1501"/>
      <c r="Z388" s="1501"/>
    </row>
    <row r="389" spans="1:26" ht="15">
      <c r="A389" s="1432"/>
      <c r="B389" s="1581"/>
      <c r="C389" s="1582"/>
      <c r="D389" s="1583"/>
      <c r="E389" s="1421"/>
      <c r="F389" s="1523"/>
      <c r="G389" s="1523"/>
      <c r="H389" s="1584"/>
      <c r="I389" s="1555"/>
      <c r="J389" s="1555"/>
      <c r="K389" s="1441"/>
      <c r="L389" s="1441"/>
      <c r="M389" s="1501"/>
      <c r="N389" s="1519"/>
      <c r="O389" s="1519"/>
      <c r="P389" s="1498"/>
      <c r="Q389" s="1498"/>
      <c r="R389" s="1498"/>
      <c r="S389" s="1498"/>
      <c r="T389" s="1498"/>
      <c r="U389" s="1498"/>
      <c r="V389" s="1477"/>
      <c r="W389" s="1501"/>
      <c r="X389" s="1501"/>
      <c r="Y389" s="1501"/>
      <c r="Z389" s="1501"/>
    </row>
    <row r="390" spans="1:26" ht="15">
      <c r="A390" s="1432"/>
      <c r="B390" s="1581"/>
      <c r="C390" s="1582"/>
      <c r="D390" s="1583"/>
      <c r="E390" s="1421"/>
      <c r="F390" s="1523"/>
      <c r="G390" s="1523"/>
      <c r="H390" s="1584"/>
      <c r="I390" s="1555"/>
      <c r="J390" s="1555"/>
      <c r="K390" s="1441"/>
      <c r="L390" s="1441"/>
      <c r="M390" s="1501"/>
      <c r="N390" s="1519"/>
      <c r="O390" s="1519"/>
      <c r="P390" s="1498"/>
      <c r="Q390" s="1498"/>
      <c r="R390" s="1498"/>
      <c r="S390" s="1498"/>
      <c r="T390" s="1498"/>
      <c r="U390" s="1498"/>
      <c r="V390" s="1477"/>
      <c r="W390" s="1501"/>
      <c r="X390" s="1501"/>
      <c r="Y390" s="1501"/>
      <c r="Z390" s="1501"/>
    </row>
    <row r="391" spans="1:26" ht="15">
      <c r="A391" s="1432"/>
      <c r="B391" s="1581"/>
      <c r="C391" s="1582"/>
      <c r="D391" s="1583"/>
      <c r="E391" s="1421"/>
      <c r="F391" s="1523"/>
      <c r="G391" s="1523"/>
      <c r="H391" s="1584"/>
      <c r="I391" s="1555"/>
      <c r="J391" s="1555"/>
      <c r="K391" s="1441"/>
      <c r="L391" s="1441"/>
      <c r="M391" s="1501"/>
      <c r="N391" s="1519"/>
      <c r="O391" s="1519"/>
      <c r="P391" s="1498"/>
      <c r="Q391" s="1498"/>
      <c r="R391" s="1498"/>
      <c r="S391" s="1498"/>
      <c r="T391" s="1498"/>
      <c r="U391" s="1498"/>
      <c r="V391" s="1477"/>
      <c r="W391" s="1501"/>
      <c r="X391" s="1501"/>
      <c r="Y391" s="1501"/>
      <c r="Z391" s="1501"/>
    </row>
    <row r="392" spans="1:26" ht="15">
      <c r="A392" s="1432"/>
      <c r="B392" s="1581"/>
      <c r="C392" s="1582"/>
      <c r="D392" s="1583"/>
      <c r="E392" s="1421"/>
      <c r="F392" s="1523"/>
      <c r="G392" s="1523"/>
      <c r="H392" s="1584"/>
      <c r="I392" s="1555"/>
      <c r="J392" s="1555"/>
      <c r="K392" s="1441"/>
      <c r="L392" s="1441"/>
      <c r="M392" s="1501"/>
      <c r="N392" s="1519"/>
      <c r="O392" s="1519"/>
      <c r="P392" s="1498"/>
      <c r="Q392" s="1498"/>
      <c r="R392" s="1498"/>
      <c r="S392" s="1498"/>
      <c r="T392" s="1498"/>
      <c r="U392" s="1498"/>
      <c r="V392" s="1477"/>
      <c r="W392" s="1501"/>
      <c r="X392" s="1501"/>
      <c r="Y392" s="1501"/>
      <c r="Z392" s="1501"/>
    </row>
    <row r="393" spans="1:26" ht="15">
      <c r="A393" s="1432"/>
      <c r="B393" s="1581"/>
      <c r="C393" s="1582"/>
      <c r="D393" s="1583"/>
      <c r="E393" s="1421"/>
      <c r="F393" s="1523"/>
      <c r="G393" s="1523"/>
      <c r="H393" s="1584"/>
      <c r="I393" s="1555"/>
      <c r="J393" s="1555"/>
      <c r="K393" s="1441"/>
      <c r="L393" s="1441"/>
      <c r="M393" s="1501"/>
      <c r="N393" s="1519"/>
      <c r="O393" s="1519"/>
      <c r="P393" s="1498"/>
      <c r="Q393" s="1498"/>
      <c r="R393" s="1498"/>
      <c r="S393" s="1498"/>
      <c r="T393" s="1498"/>
      <c r="U393" s="1498"/>
      <c r="V393" s="1477"/>
      <c r="W393" s="1501"/>
      <c r="X393" s="1501"/>
      <c r="Y393" s="1501"/>
      <c r="Z393" s="1501"/>
    </row>
    <row r="394" spans="1:26" ht="15">
      <c r="A394" s="1432"/>
      <c r="B394" s="1581"/>
      <c r="C394" s="1582"/>
      <c r="D394" s="1583"/>
      <c r="E394" s="1421"/>
      <c r="F394" s="1523"/>
      <c r="G394" s="1523"/>
      <c r="H394" s="1584"/>
      <c r="I394" s="1555"/>
      <c r="J394" s="1555"/>
      <c r="K394" s="1441"/>
      <c r="L394" s="1441"/>
      <c r="M394" s="1501"/>
      <c r="N394" s="1519"/>
      <c r="O394" s="1519"/>
      <c r="P394" s="1498"/>
      <c r="Q394" s="1498"/>
      <c r="R394" s="1498"/>
      <c r="S394" s="1498"/>
      <c r="T394" s="1498"/>
      <c r="U394" s="1498"/>
      <c r="V394" s="1477"/>
      <c r="W394" s="1501"/>
      <c r="X394" s="1501"/>
      <c r="Y394" s="1501"/>
      <c r="Z394" s="1501"/>
    </row>
    <row r="395" spans="1:26" ht="15">
      <c r="A395" s="1432"/>
      <c r="B395" s="1581"/>
      <c r="C395" s="1582"/>
      <c r="D395" s="1583"/>
      <c r="E395" s="1421"/>
      <c r="F395" s="1523"/>
      <c r="G395" s="1523"/>
      <c r="H395" s="1584"/>
      <c r="I395" s="1555"/>
      <c r="J395" s="1555"/>
      <c r="K395" s="1441"/>
      <c r="L395" s="1441"/>
      <c r="M395" s="1501"/>
      <c r="N395" s="1519"/>
      <c r="O395" s="1519"/>
      <c r="P395" s="1498"/>
      <c r="Q395" s="1498"/>
      <c r="R395" s="1498"/>
      <c r="S395" s="1498"/>
      <c r="T395" s="1498"/>
      <c r="U395" s="1498"/>
      <c r="V395" s="1477"/>
      <c r="W395" s="1501"/>
      <c r="X395" s="1501"/>
      <c r="Y395" s="1501"/>
      <c r="Z395" s="1501"/>
    </row>
    <row r="396" spans="1:26" ht="15">
      <c r="A396" s="1432"/>
      <c r="B396" s="1581"/>
      <c r="C396" s="1582"/>
      <c r="D396" s="1583"/>
      <c r="E396" s="1421"/>
      <c r="F396" s="1523"/>
      <c r="G396" s="1523"/>
      <c r="H396" s="1584"/>
      <c r="I396" s="1555"/>
      <c r="J396" s="1555"/>
      <c r="K396" s="1441"/>
      <c r="L396" s="1441"/>
      <c r="M396" s="1501"/>
      <c r="N396" s="1519"/>
      <c r="O396" s="1519"/>
      <c r="P396" s="1498"/>
      <c r="Q396" s="1498"/>
      <c r="R396" s="1498"/>
      <c r="S396" s="1498"/>
      <c r="T396" s="1498"/>
      <c r="U396" s="1498"/>
      <c r="V396" s="1477"/>
      <c r="W396" s="1501"/>
      <c r="X396" s="1501"/>
      <c r="Y396" s="1501"/>
      <c r="Z396" s="1501"/>
    </row>
    <row r="397" spans="1:26" ht="15">
      <c r="A397" s="1432"/>
      <c r="B397" s="1581"/>
      <c r="C397" s="1582"/>
      <c r="D397" s="1583"/>
      <c r="E397" s="1421"/>
      <c r="F397" s="1523"/>
      <c r="G397" s="1523"/>
      <c r="H397" s="1584"/>
      <c r="I397" s="1555"/>
      <c r="J397" s="1555"/>
      <c r="K397" s="1441"/>
      <c r="L397" s="1441"/>
      <c r="M397" s="1501"/>
      <c r="N397" s="1519"/>
      <c r="O397" s="1519"/>
      <c r="P397" s="1498"/>
      <c r="Q397" s="1498"/>
      <c r="R397" s="1498"/>
      <c r="S397" s="1498"/>
      <c r="T397" s="1498"/>
      <c r="U397" s="1498"/>
      <c r="V397" s="1477"/>
      <c r="W397" s="1501"/>
      <c r="X397" s="1501"/>
      <c r="Y397" s="1501"/>
      <c r="Z397" s="1501"/>
    </row>
    <row r="398" spans="1:26" ht="15" customHeight="1">
      <c r="A398" s="1432"/>
      <c r="B398" s="1581"/>
      <c r="C398" s="1582"/>
      <c r="D398" s="1583"/>
      <c r="E398" s="1421"/>
      <c r="F398" s="1523"/>
      <c r="G398" s="1523"/>
      <c r="H398" s="1584"/>
      <c r="I398" s="1555"/>
      <c r="J398" s="1555"/>
      <c r="K398" s="1441"/>
      <c r="L398" s="1441"/>
      <c r="M398" s="1501"/>
      <c r="N398" s="1519"/>
      <c r="O398" s="1519"/>
      <c r="P398" s="1498"/>
      <c r="Q398" s="1498"/>
      <c r="R398" s="1498"/>
      <c r="S398" s="1498"/>
      <c r="T398" s="1498"/>
      <c r="U398" s="1498"/>
      <c r="V398" s="1477"/>
      <c r="W398" s="1501"/>
      <c r="X398" s="1501"/>
      <c r="Y398" s="1501"/>
      <c r="Z398" s="1501"/>
    </row>
    <row r="399" spans="1:26" ht="15">
      <c r="A399" s="1432"/>
      <c r="B399" s="1581"/>
      <c r="C399" s="1582"/>
      <c r="D399" s="1583"/>
      <c r="E399" s="1421"/>
      <c r="F399" s="1523"/>
      <c r="G399" s="1523"/>
      <c r="H399" s="1584"/>
      <c r="I399" s="1555"/>
      <c r="J399" s="1555"/>
      <c r="K399" s="1441"/>
      <c r="L399" s="1441"/>
      <c r="M399" s="1501"/>
      <c r="N399" s="1519"/>
      <c r="O399" s="1519"/>
      <c r="P399" s="1498"/>
      <c r="Q399" s="1498"/>
      <c r="R399" s="1498"/>
      <c r="S399" s="1498"/>
      <c r="T399" s="1498"/>
      <c r="U399" s="1498"/>
      <c r="V399" s="1477"/>
      <c r="W399" s="1501"/>
      <c r="X399" s="1501"/>
      <c r="Y399" s="1501"/>
      <c r="Z399" s="1501"/>
    </row>
    <row r="400" spans="1:26" ht="15">
      <c r="A400" s="1432"/>
      <c r="B400" s="1581"/>
      <c r="C400" s="1582"/>
      <c r="D400" s="1583"/>
      <c r="E400" s="1421"/>
      <c r="F400" s="1523"/>
      <c r="G400" s="1523"/>
      <c r="H400" s="1584"/>
      <c r="I400" s="1555"/>
      <c r="J400" s="1555"/>
      <c r="K400" s="1441"/>
      <c r="L400" s="1441"/>
      <c r="M400" s="1501"/>
      <c r="N400" s="1519"/>
      <c r="O400" s="1519"/>
      <c r="P400" s="1498"/>
      <c r="Q400" s="1498"/>
      <c r="R400" s="1498"/>
      <c r="S400" s="1498"/>
      <c r="T400" s="1498"/>
      <c r="U400" s="1498"/>
      <c r="V400" s="1477"/>
      <c r="W400" s="1501"/>
      <c r="X400" s="1501"/>
      <c r="Y400" s="1501"/>
      <c r="Z400" s="1501"/>
    </row>
    <row r="401" spans="1:26" ht="15">
      <c r="A401" s="1432"/>
      <c r="B401" s="1581"/>
      <c r="C401" s="1582"/>
      <c r="D401" s="1583"/>
      <c r="E401" s="1421"/>
      <c r="F401" s="1523"/>
      <c r="G401" s="1523"/>
      <c r="H401" s="1584"/>
      <c r="I401" s="1555"/>
      <c r="J401" s="1555"/>
      <c r="K401" s="1441"/>
      <c r="L401" s="1441"/>
      <c r="M401" s="1501"/>
      <c r="N401" s="1519"/>
      <c r="O401" s="1519"/>
      <c r="P401" s="1498"/>
      <c r="Q401" s="1498"/>
      <c r="R401" s="1498"/>
      <c r="S401" s="1498"/>
      <c r="T401" s="1498"/>
      <c r="U401" s="1498"/>
      <c r="V401" s="1477"/>
      <c r="W401" s="1501"/>
      <c r="X401" s="1501"/>
      <c r="Y401" s="1501"/>
      <c r="Z401" s="1501"/>
    </row>
    <row r="402" spans="1:26" ht="15">
      <c r="A402" s="1432"/>
      <c r="B402" s="1581"/>
      <c r="C402" s="1582"/>
      <c r="D402" s="1583"/>
      <c r="E402" s="1421"/>
      <c r="F402" s="1523"/>
      <c r="G402" s="1523"/>
      <c r="H402" s="1584"/>
      <c r="I402" s="1555"/>
      <c r="J402" s="1555"/>
      <c r="K402" s="1441"/>
      <c r="L402" s="1441"/>
      <c r="M402" s="1501"/>
      <c r="N402" s="1519"/>
      <c r="O402" s="1519"/>
      <c r="P402" s="1498"/>
      <c r="Q402" s="1498"/>
      <c r="R402" s="1498"/>
      <c r="S402" s="1498"/>
      <c r="T402" s="1498"/>
      <c r="U402" s="1498"/>
      <c r="V402" s="1477"/>
      <c r="W402" s="1501"/>
      <c r="X402" s="1501"/>
      <c r="Y402" s="1501"/>
      <c r="Z402" s="1501"/>
    </row>
    <row r="403" spans="1:26" ht="15">
      <c r="A403" s="1432"/>
      <c r="B403" s="1581"/>
      <c r="C403" s="1582"/>
      <c r="D403" s="1583"/>
      <c r="E403" s="1421"/>
      <c r="F403" s="1523"/>
      <c r="G403" s="1523"/>
      <c r="H403" s="1584"/>
      <c r="I403" s="1555"/>
      <c r="J403" s="1555"/>
      <c r="K403" s="1441"/>
      <c r="L403" s="1441"/>
      <c r="M403" s="1501"/>
      <c r="N403" s="1519"/>
      <c r="O403" s="1519"/>
      <c r="P403" s="1498"/>
      <c r="Q403" s="1498"/>
      <c r="R403" s="1498"/>
      <c r="S403" s="1498"/>
      <c r="T403" s="1498"/>
      <c r="U403" s="1498"/>
      <c r="V403" s="1477"/>
      <c r="W403" s="1501"/>
      <c r="X403" s="1501"/>
      <c r="Y403" s="1501"/>
      <c r="Z403" s="1501"/>
    </row>
    <row r="404" spans="1:26" ht="15">
      <c r="A404" s="1432"/>
      <c r="B404" s="1581"/>
      <c r="C404" s="1582"/>
      <c r="D404" s="1583"/>
      <c r="E404" s="1421"/>
      <c r="F404" s="1523"/>
      <c r="G404" s="1523"/>
      <c r="H404" s="1584"/>
      <c r="I404" s="1555"/>
      <c r="J404" s="1555"/>
      <c r="K404" s="1441"/>
      <c r="L404" s="1441"/>
      <c r="M404" s="1501"/>
      <c r="N404" s="1519"/>
      <c r="O404" s="1519"/>
      <c r="P404" s="1498"/>
      <c r="Q404" s="1498"/>
      <c r="R404" s="1498"/>
      <c r="S404" s="1498"/>
      <c r="T404" s="1498"/>
      <c r="U404" s="1498"/>
      <c r="V404" s="1477"/>
      <c r="W404" s="1501"/>
      <c r="X404" s="1501"/>
      <c r="Y404" s="1501"/>
      <c r="Z404" s="1501"/>
    </row>
    <row r="405" spans="1:26" ht="15">
      <c r="A405" s="1432"/>
      <c r="B405" s="1581"/>
      <c r="C405" s="1582"/>
      <c r="D405" s="1583"/>
      <c r="E405" s="1421"/>
      <c r="F405" s="1523"/>
      <c r="G405" s="1523"/>
      <c r="H405" s="1584"/>
      <c r="I405" s="1555"/>
      <c r="J405" s="1555"/>
      <c r="K405" s="1441"/>
      <c r="L405" s="1441"/>
      <c r="M405" s="1501"/>
      <c r="N405" s="1519"/>
      <c r="O405" s="1519"/>
      <c r="P405" s="1498"/>
      <c r="Q405" s="1498"/>
      <c r="R405" s="1498"/>
      <c r="S405" s="1498"/>
      <c r="T405" s="1498"/>
      <c r="U405" s="1498"/>
      <c r="V405" s="1477"/>
      <c r="W405" s="1501"/>
      <c r="X405" s="1501"/>
      <c r="Y405" s="1501"/>
      <c r="Z405" s="1501"/>
    </row>
    <row r="406" spans="1:26" ht="15">
      <c r="A406" s="1432"/>
      <c r="B406" s="1581"/>
      <c r="C406" s="1582"/>
      <c r="D406" s="1583"/>
      <c r="E406" s="1421"/>
      <c r="F406" s="1523"/>
      <c r="G406" s="1523"/>
      <c r="H406" s="1584"/>
      <c r="I406" s="1555"/>
      <c r="J406" s="1555"/>
      <c r="K406" s="1441"/>
      <c r="L406" s="1441"/>
      <c r="M406" s="1501"/>
      <c r="N406" s="1519"/>
      <c r="O406" s="1519"/>
      <c r="P406" s="1498"/>
      <c r="Q406" s="1498"/>
      <c r="R406" s="1498"/>
      <c r="S406" s="1498"/>
      <c r="T406" s="1498"/>
      <c r="U406" s="1498"/>
      <c r="V406" s="1477"/>
      <c r="W406" s="1501"/>
      <c r="X406" s="1501"/>
      <c r="Y406" s="1501"/>
      <c r="Z406" s="1501"/>
    </row>
    <row r="407" spans="1:26" ht="15">
      <c r="A407" s="1432"/>
      <c r="B407" s="1581"/>
      <c r="C407" s="1582"/>
      <c r="D407" s="1583"/>
      <c r="E407" s="1421"/>
      <c r="F407" s="1523"/>
      <c r="G407" s="1523"/>
      <c r="H407" s="1584"/>
      <c r="I407" s="1555"/>
      <c r="J407" s="1555"/>
      <c r="K407" s="1441"/>
      <c r="L407" s="1441"/>
      <c r="M407" s="1501"/>
      <c r="N407" s="1519"/>
      <c r="O407" s="1519"/>
      <c r="P407" s="1498"/>
      <c r="Q407" s="1498"/>
      <c r="R407" s="1498"/>
      <c r="S407" s="1498"/>
      <c r="T407" s="1498"/>
      <c r="U407" s="1498"/>
      <c r="V407" s="1477"/>
      <c r="W407" s="1501"/>
      <c r="X407" s="1501"/>
      <c r="Y407" s="1501"/>
      <c r="Z407" s="1501"/>
    </row>
    <row r="408" spans="1:26" ht="15">
      <c r="A408" s="1432"/>
      <c r="B408" s="1581"/>
      <c r="C408" s="1582"/>
      <c r="D408" s="1583"/>
      <c r="E408" s="1421"/>
      <c r="F408" s="1523"/>
      <c r="G408" s="1523"/>
      <c r="H408" s="1584"/>
      <c r="I408" s="1555"/>
      <c r="J408" s="1555"/>
      <c r="K408" s="1441"/>
      <c r="L408" s="1441"/>
      <c r="M408" s="1501"/>
      <c r="N408" s="1519"/>
      <c r="O408" s="1519"/>
      <c r="P408" s="1498"/>
      <c r="Q408" s="1498"/>
      <c r="R408" s="1498"/>
      <c r="S408" s="1498"/>
      <c r="T408" s="1498"/>
      <c r="U408" s="1498"/>
      <c r="V408" s="1477"/>
      <c r="W408" s="1501"/>
      <c r="X408" s="1501"/>
      <c r="Y408" s="1501"/>
      <c r="Z408" s="1501"/>
    </row>
    <row r="409" spans="1:26" ht="15">
      <c r="A409" s="1432"/>
      <c r="B409" s="1581"/>
      <c r="C409" s="1582"/>
      <c r="D409" s="1583"/>
      <c r="E409" s="1421"/>
      <c r="F409" s="1523"/>
      <c r="G409" s="1523"/>
      <c r="H409" s="1584"/>
      <c r="I409" s="1555"/>
      <c r="J409" s="1555"/>
      <c r="K409" s="1441"/>
      <c r="L409" s="1441"/>
      <c r="M409" s="1501"/>
      <c r="N409" s="1519"/>
      <c r="O409" s="1519"/>
      <c r="P409" s="1498"/>
      <c r="Q409" s="1498"/>
      <c r="R409" s="1498"/>
      <c r="S409" s="1498"/>
      <c r="T409" s="1498"/>
      <c r="U409" s="1498"/>
      <c r="V409" s="1477"/>
      <c r="W409" s="1501"/>
      <c r="X409" s="1501"/>
      <c r="Y409" s="1501"/>
      <c r="Z409" s="1501"/>
    </row>
    <row r="410" spans="1:26" ht="15">
      <c r="A410" s="1432"/>
      <c r="B410" s="1581"/>
      <c r="C410" s="1582"/>
      <c r="D410" s="1583"/>
      <c r="E410" s="1421"/>
      <c r="F410" s="1523"/>
      <c r="G410" s="1523"/>
      <c r="H410" s="1584"/>
      <c r="I410" s="1555"/>
      <c r="J410" s="1555"/>
      <c r="K410" s="1441"/>
      <c r="L410" s="1441"/>
      <c r="M410" s="1501"/>
      <c r="N410" s="1519"/>
      <c r="O410" s="1519"/>
      <c r="P410" s="1498"/>
      <c r="Q410" s="1498"/>
      <c r="R410" s="1498"/>
      <c r="S410" s="1498"/>
      <c r="T410" s="1498"/>
      <c r="U410" s="1498"/>
      <c r="V410" s="1477"/>
      <c r="W410" s="1501"/>
      <c r="X410" s="1501"/>
      <c r="Y410" s="1501"/>
      <c r="Z410" s="1501"/>
    </row>
    <row r="411" spans="1:26" ht="15">
      <c r="A411" s="1432"/>
      <c r="B411" s="1581"/>
      <c r="C411" s="1582"/>
      <c r="D411" s="1583"/>
      <c r="E411" s="1421"/>
      <c r="F411" s="1523"/>
      <c r="G411" s="1523"/>
      <c r="H411" s="1584"/>
      <c r="I411" s="1555"/>
      <c r="J411" s="1555"/>
      <c r="K411" s="1441"/>
      <c r="L411" s="1441"/>
      <c r="M411" s="1501"/>
      <c r="N411" s="1519"/>
      <c r="O411" s="1519"/>
      <c r="P411" s="1498"/>
      <c r="Q411" s="1498"/>
      <c r="R411" s="1498"/>
      <c r="S411" s="1498"/>
      <c r="T411" s="1498"/>
      <c r="U411" s="1498"/>
      <c r="V411" s="1477"/>
      <c r="W411" s="1501"/>
      <c r="X411" s="1501"/>
      <c r="Y411" s="1501"/>
      <c r="Z411" s="1501"/>
    </row>
    <row r="412" spans="1:26" ht="15">
      <c r="A412" s="1432"/>
      <c r="B412" s="1581"/>
      <c r="C412" s="1582"/>
      <c r="D412" s="1583"/>
      <c r="E412" s="1421"/>
      <c r="F412" s="1523"/>
      <c r="G412" s="1523"/>
      <c r="H412" s="1584"/>
      <c r="I412" s="1555"/>
      <c r="J412" s="1555"/>
      <c r="K412" s="1441"/>
      <c r="L412" s="1441"/>
      <c r="M412" s="1501"/>
      <c r="N412" s="1519"/>
      <c r="O412" s="1519"/>
      <c r="P412" s="1498"/>
      <c r="Q412" s="1498"/>
      <c r="R412" s="1498"/>
      <c r="S412" s="1498"/>
      <c r="T412" s="1498"/>
      <c r="U412" s="1498"/>
      <c r="V412" s="1477"/>
      <c r="W412" s="1501"/>
      <c r="X412" s="1501"/>
      <c r="Y412" s="1501"/>
      <c r="Z412" s="1501"/>
    </row>
    <row r="413" spans="1:26" ht="15">
      <c r="A413" s="1432"/>
      <c r="B413" s="1581"/>
      <c r="C413" s="1582"/>
      <c r="D413" s="1583"/>
      <c r="E413" s="1421"/>
      <c r="F413" s="1523"/>
      <c r="G413" s="1523"/>
      <c r="H413" s="1584"/>
      <c r="I413" s="1555"/>
      <c r="J413" s="1555"/>
      <c r="K413" s="1441"/>
      <c r="L413" s="1441"/>
      <c r="M413" s="1501"/>
      <c r="N413" s="1519"/>
      <c r="O413" s="1519"/>
      <c r="P413" s="1498"/>
      <c r="Q413" s="1498"/>
      <c r="R413" s="1498"/>
      <c r="S413" s="1498"/>
      <c r="T413" s="1498"/>
      <c r="U413" s="1498"/>
      <c r="V413" s="1477"/>
      <c r="W413" s="1501"/>
      <c r="X413" s="1501"/>
      <c r="Y413" s="1501"/>
      <c r="Z413" s="1501"/>
    </row>
    <row r="414" spans="1:26" ht="15">
      <c r="A414" s="1432"/>
      <c r="B414" s="1581"/>
      <c r="C414" s="1582"/>
      <c r="D414" s="1583"/>
      <c r="E414" s="1421"/>
      <c r="F414" s="1523"/>
      <c r="G414" s="1523"/>
      <c r="H414" s="1584"/>
      <c r="I414" s="1555"/>
      <c r="J414" s="1555"/>
      <c r="K414" s="1441"/>
      <c r="L414" s="1441"/>
      <c r="M414" s="1501"/>
      <c r="N414" s="1519"/>
      <c r="O414" s="1519"/>
      <c r="P414" s="1498"/>
      <c r="Q414" s="1498"/>
      <c r="R414" s="1498"/>
      <c r="S414" s="1498"/>
      <c r="T414" s="1498"/>
      <c r="U414" s="1498"/>
      <c r="V414" s="1477"/>
      <c r="W414" s="1501"/>
      <c r="X414" s="1501"/>
      <c r="Y414" s="1501"/>
      <c r="Z414" s="1501"/>
    </row>
    <row r="415" spans="1:26" ht="15">
      <c r="A415" s="1432"/>
      <c r="B415" s="1581"/>
      <c r="C415" s="1582"/>
      <c r="D415" s="1583"/>
      <c r="E415" s="1421"/>
      <c r="F415" s="1523"/>
      <c r="G415" s="1523"/>
      <c r="H415" s="1584"/>
      <c r="I415" s="1555"/>
      <c r="J415" s="1555"/>
      <c r="K415" s="1441"/>
      <c r="L415" s="1441"/>
      <c r="M415" s="1501"/>
      <c r="N415" s="1519"/>
      <c r="O415" s="1519"/>
      <c r="P415" s="1498"/>
      <c r="Q415" s="1498"/>
      <c r="R415" s="1498"/>
      <c r="S415" s="1498"/>
      <c r="T415" s="1498"/>
      <c r="U415" s="1498"/>
      <c r="V415" s="1477"/>
      <c r="W415" s="1501"/>
      <c r="X415" s="1501"/>
      <c r="Y415" s="1501"/>
      <c r="Z415" s="1501"/>
    </row>
    <row r="416" spans="1:26" ht="15">
      <c r="A416" s="1432"/>
      <c r="B416" s="1581"/>
      <c r="C416" s="1582"/>
      <c r="D416" s="1583"/>
      <c r="E416" s="1421"/>
      <c r="F416" s="1523"/>
      <c r="G416" s="1523"/>
      <c r="H416" s="1584"/>
      <c r="I416" s="1555"/>
      <c r="J416" s="1555"/>
      <c r="K416" s="1441"/>
      <c r="L416" s="1441"/>
      <c r="M416" s="1501"/>
      <c r="N416" s="1519"/>
      <c r="O416" s="1519"/>
      <c r="P416" s="1498"/>
      <c r="Q416" s="1498"/>
      <c r="R416" s="1498"/>
      <c r="S416" s="1498"/>
      <c r="T416" s="1498"/>
      <c r="U416" s="1498"/>
      <c r="V416" s="1477"/>
      <c r="W416" s="1501"/>
      <c r="X416" s="1501"/>
      <c r="Y416" s="1501"/>
      <c r="Z416" s="1501"/>
    </row>
    <row r="417" spans="1:26" ht="15">
      <c r="A417" s="1432"/>
      <c r="B417" s="1581"/>
      <c r="C417" s="1582"/>
      <c r="D417" s="1583"/>
      <c r="E417" s="1421"/>
      <c r="F417" s="1523"/>
      <c r="G417" s="1523"/>
      <c r="H417" s="1584"/>
      <c r="I417" s="1555"/>
      <c r="J417" s="1555"/>
      <c r="K417" s="1441"/>
      <c r="L417" s="1441"/>
      <c r="M417" s="1501"/>
      <c r="N417" s="1519"/>
      <c r="O417" s="1519"/>
      <c r="P417" s="1498"/>
      <c r="Q417" s="1498"/>
      <c r="R417" s="1498"/>
      <c r="S417" s="1498"/>
      <c r="T417" s="1498"/>
      <c r="U417" s="1498"/>
      <c r="V417" s="1477"/>
      <c r="W417" s="1501"/>
      <c r="X417" s="1501"/>
      <c r="Y417" s="1501"/>
      <c r="Z417" s="1501"/>
    </row>
    <row r="418" spans="1:26" ht="15">
      <c r="A418" s="1432"/>
      <c r="B418" s="1581"/>
      <c r="C418" s="1582"/>
      <c r="D418" s="1583"/>
      <c r="E418" s="1421"/>
      <c r="F418" s="1523"/>
      <c r="G418" s="1523"/>
      <c r="H418" s="1584"/>
      <c r="I418" s="1555"/>
      <c r="J418" s="1555"/>
      <c r="K418" s="1441"/>
      <c r="L418" s="1441"/>
      <c r="M418" s="1501"/>
      <c r="N418" s="1519"/>
      <c r="O418" s="1519"/>
      <c r="P418" s="1498"/>
      <c r="Q418" s="1498"/>
      <c r="R418" s="1498"/>
      <c r="S418" s="1498"/>
      <c r="T418" s="1498"/>
      <c r="U418" s="1498"/>
      <c r="V418" s="1477"/>
      <c r="W418" s="1501"/>
      <c r="X418" s="1501"/>
      <c r="Y418" s="1501"/>
      <c r="Z418" s="1501"/>
    </row>
    <row r="419" spans="1:26" ht="15">
      <c r="A419" s="1432"/>
      <c r="B419" s="1581"/>
      <c r="C419" s="1582"/>
      <c r="D419" s="1583"/>
      <c r="E419" s="1421"/>
      <c r="F419" s="1523"/>
      <c r="G419" s="1523"/>
      <c r="H419" s="1584"/>
      <c r="I419" s="1555"/>
      <c r="J419" s="1555"/>
      <c r="K419" s="1441"/>
      <c r="L419" s="1441"/>
      <c r="M419" s="1501"/>
      <c r="N419" s="1519"/>
      <c r="O419" s="1519"/>
      <c r="P419" s="1498"/>
      <c r="Q419" s="1498"/>
      <c r="R419" s="1498"/>
      <c r="S419" s="1498"/>
      <c r="T419" s="1498"/>
      <c r="U419" s="1498"/>
      <c r="V419" s="1477"/>
      <c r="W419" s="1501"/>
      <c r="X419" s="1501"/>
      <c r="Y419" s="1501"/>
      <c r="Z419" s="1501"/>
    </row>
    <row r="420" spans="1:26" ht="15">
      <c r="A420" s="1432"/>
      <c r="B420" s="1581"/>
      <c r="C420" s="1582"/>
      <c r="D420" s="1583"/>
      <c r="E420" s="1421"/>
      <c r="F420" s="1523"/>
      <c r="G420" s="1523"/>
      <c r="H420" s="1584"/>
      <c r="I420" s="1555"/>
      <c r="J420" s="1555"/>
      <c r="K420" s="1441"/>
      <c r="L420" s="1441"/>
      <c r="M420" s="1501"/>
      <c r="N420" s="1519"/>
      <c r="O420" s="1519"/>
      <c r="P420" s="1498"/>
      <c r="Q420" s="1498"/>
      <c r="R420" s="1498"/>
      <c r="S420" s="1498"/>
      <c r="T420" s="1498"/>
      <c r="U420" s="1498"/>
      <c r="V420" s="1477"/>
      <c r="W420" s="1501"/>
      <c r="X420" s="1501"/>
      <c r="Y420" s="1501"/>
      <c r="Z420" s="1501"/>
    </row>
    <row r="421" spans="1:26" ht="15">
      <c r="A421" s="1432"/>
      <c r="B421" s="1581"/>
      <c r="C421" s="1582"/>
      <c r="D421" s="1583"/>
      <c r="E421" s="1421"/>
      <c r="F421" s="1523"/>
      <c r="G421" s="1523"/>
      <c r="H421" s="1584"/>
      <c r="I421" s="1555"/>
      <c r="J421" s="1555"/>
      <c r="K421" s="1441"/>
      <c r="L421" s="1441"/>
      <c r="M421" s="1501"/>
      <c r="N421" s="1519"/>
      <c r="O421" s="1519"/>
      <c r="P421" s="1498"/>
      <c r="Q421" s="1498"/>
      <c r="R421" s="1498"/>
      <c r="S421" s="1498"/>
      <c r="T421" s="1498"/>
      <c r="U421" s="1498"/>
      <c r="V421" s="1477"/>
      <c r="W421" s="1501"/>
      <c r="X421" s="1501"/>
      <c r="Y421" s="1501"/>
      <c r="Z421" s="1501"/>
    </row>
    <row r="422" spans="1:26" ht="15">
      <c r="A422" s="1432"/>
      <c r="B422" s="1581"/>
      <c r="C422" s="1582"/>
      <c r="D422" s="1583"/>
      <c r="E422" s="1421"/>
      <c r="F422" s="1523"/>
      <c r="G422" s="1523"/>
      <c r="H422" s="1584"/>
      <c r="I422" s="1555"/>
      <c r="J422" s="1555"/>
      <c r="K422" s="1441"/>
      <c r="L422" s="1441"/>
      <c r="M422" s="1501"/>
      <c r="N422" s="1519"/>
      <c r="O422" s="1519"/>
      <c r="P422" s="1498"/>
      <c r="Q422" s="1498"/>
      <c r="R422" s="1498"/>
      <c r="S422" s="1498"/>
      <c r="T422" s="1498"/>
      <c r="U422" s="1498"/>
      <c r="V422" s="1477"/>
      <c r="W422" s="1501"/>
      <c r="X422" s="1501"/>
      <c r="Y422" s="1501"/>
      <c r="Z422" s="1501"/>
    </row>
    <row r="423" spans="1:26" ht="15">
      <c r="A423" s="1432"/>
      <c r="B423" s="1581"/>
      <c r="C423" s="1582"/>
      <c r="D423" s="1583"/>
      <c r="E423" s="1421"/>
      <c r="F423" s="1523"/>
      <c r="G423" s="1523"/>
      <c r="H423" s="1584"/>
      <c r="I423" s="1555"/>
      <c r="J423" s="1555"/>
      <c r="K423" s="1441"/>
      <c r="L423" s="1441"/>
      <c r="M423" s="1501"/>
      <c r="N423" s="1519"/>
      <c r="O423" s="1519"/>
      <c r="P423" s="1498"/>
      <c r="Q423" s="1498"/>
      <c r="R423" s="1498"/>
      <c r="S423" s="1498"/>
      <c r="T423" s="1498"/>
      <c r="U423" s="1498"/>
      <c r="V423" s="1477"/>
      <c r="W423" s="1501"/>
      <c r="X423" s="1501"/>
      <c r="Y423" s="1501"/>
      <c r="Z423" s="1501"/>
    </row>
    <row r="424" spans="1:26" ht="15">
      <c r="A424" s="1432"/>
      <c r="B424" s="1581"/>
      <c r="C424" s="1582"/>
      <c r="D424" s="1583"/>
      <c r="E424" s="1421"/>
      <c r="F424" s="1523"/>
      <c r="G424" s="1523"/>
      <c r="H424" s="1584"/>
      <c r="I424" s="1555"/>
      <c r="J424" s="1555"/>
      <c r="K424" s="1441"/>
      <c r="L424" s="1441"/>
      <c r="M424" s="1501"/>
      <c r="N424" s="1519"/>
      <c r="O424" s="1519"/>
      <c r="P424" s="1498"/>
      <c r="Q424" s="1498"/>
      <c r="R424" s="1498"/>
      <c r="S424" s="1498"/>
      <c r="T424" s="1498"/>
      <c r="U424" s="1498"/>
      <c r="V424" s="1477"/>
      <c r="W424" s="1501"/>
      <c r="X424" s="1501"/>
      <c r="Y424" s="1501"/>
      <c r="Z424" s="1501"/>
    </row>
    <row r="425" spans="1:26" ht="15">
      <c r="A425" s="1432"/>
      <c r="B425" s="1581"/>
      <c r="C425" s="1582"/>
      <c r="D425" s="1583"/>
      <c r="E425" s="1421"/>
      <c r="F425" s="1523"/>
      <c r="G425" s="1523"/>
      <c r="H425" s="1584"/>
      <c r="I425" s="1555"/>
      <c r="J425" s="1555"/>
      <c r="K425" s="1441"/>
      <c r="L425" s="1441"/>
      <c r="M425" s="1501"/>
      <c r="N425" s="1519"/>
      <c r="O425" s="1519"/>
      <c r="P425" s="1498"/>
      <c r="Q425" s="1498"/>
      <c r="R425" s="1498"/>
      <c r="S425" s="1498"/>
      <c r="T425" s="1498"/>
      <c r="U425" s="1498"/>
      <c r="V425" s="1477"/>
      <c r="W425" s="1501"/>
      <c r="X425" s="1501"/>
      <c r="Y425" s="1501"/>
      <c r="Z425" s="1501"/>
    </row>
    <row r="426" spans="1:26" ht="15">
      <c r="A426" s="1432"/>
      <c r="B426" s="1581"/>
      <c r="C426" s="1582"/>
      <c r="D426" s="1583"/>
      <c r="E426" s="1421"/>
      <c r="F426" s="1523"/>
      <c r="G426" s="1523"/>
      <c r="H426" s="1584"/>
      <c r="I426" s="1555"/>
      <c r="J426" s="1555"/>
      <c r="K426" s="1441"/>
      <c r="L426" s="1441"/>
      <c r="M426" s="1501"/>
      <c r="N426" s="1519"/>
      <c r="O426" s="1519"/>
      <c r="P426" s="1498"/>
      <c r="Q426" s="1498"/>
      <c r="R426" s="1498"/>
      <c r="S426" s="1498"/>
      <c r="T426" s="1498"/>
      <c r="U426" s="1498"/>
      <c r="V426" s="1477"/>
      <c r="W426" s="1501"/>
      <c r="X426" s="1501"/>
      <c r="Y426" s="1501"/>
      <c r="Z426" s="1501"/>
    </row>
    <row r="427" spans="1:26" ht="15">
      <c r="A427" s="1432"/>
      <c r="B427" s="1581"/>
      <c r="C427" s="1582"/>
      <c r="D427" s="1583"/>
      <c r="E427" s="1421"/>
      <c r="F427" s="1523"/>
      <c r="G427" s="1523"/>
      <c r="H427" s="1584"/>
      <c r="I427" s="1555"/>
      <c r="J427" s="1555"/>
      <c r="K427" s="1441"/>
      <c r="L427" s="1441"/>
      <c r="M427" s="1501"/>
      <c r="N427" s="1519"/>
      <c r="O427" s="1519"/>
      <c r="P427" s="1498"/>
      <c r="Q427" s="1498"/>
      <c r="R427" s="1498"/>
      <c r="S427" s="1498"/>
      <c r="T427" s="1498"/>
      <c r="U427" s="1498"/>
      <c r="V427" s="1477"/>
      <c r="W427" s="1501"/>
      <c r="X427" s="1501"/>
      <c r="Y427" s="1501"/>
      <c r="Z427" s="1501"/>
    </row>
    <row r="428" spans="1:26" ht="15">
      <c r="A428" s="1432"/>
      <c r="B428" s="1581"/>
      <c r="C428" s="1582"/>
      <c r="D428" s="1583"/>
      <c r="E428" s="1421"/>
      <c r="F428" s="1523"/>
      <c r="G428" s="1523"/>
      <c r="H428" s="1584"/>
      <c r="I428" s="1555"/>
      <c r="J428" s="1555"/>
      <c r="K428" s="1441"/>
      <c r="L428" s="1441"/>
      <c r="M428" s="1501"/>
      <c r="N428" s="1519"/>
      <c r="O428" s="1519"/>
      <c r="P428" s="1498"/>
      <c r="Q428" s="1498"/>
      <c r="R428" s="1498"/>
      <c r="S428" s="1498"/>
      <c r="T428" s="1498"/>
      <c r="U428" s="1498"/>
      <c r="V428" s="1477"/>
      <c r="W428" s="1501"/>
      <c r="X428" s="1501"/>
      <c r="Y428" s="1501"/>
      <c r="Z428" s="1501"/>
    </row>
    <row r="429" spans="1:26" ht="15">
      <c r="A429" s="1432"/>
      <c r="B429" s="1581"/>
      <c r="C429" s="1582"/>
      <c r="D429" s="1583"/>
      <c r="E429" s="1421"/>
      <c r="F429" s="1523"/>
      <c r="G429" s="1523"/>
      <c r="H429" s="1584"/>
      <c r="I429" s="1555"/>
      <c r="J429" s="1555"/>
      <c r="K429" s="1441"/>
      <c r="L429" s="1441"/>
      <c r="M429" s="1501"/>
      <c r="N429" s="1519"/>
      <c r="O429" s="1519"/>
      <c r="P429" s="1498"/>
      <c r="Q429" s="1498"/>
      <c r="R429" s="1498"/>
      <c r="S429" s="1498"/>
      <c r="T429" s="1498"/>
      <c r="U429" s="1498"/>
      <c r="V429" s="1477"/>
      <c r="W429" s="1501"/>
      <c r="X429" s="1501"/>
      <c r="Y429" s="1501"/>
      <c r="Z429" s="1501"/>
    </row>
    <row r="430" spans="1:26" ht="15">
      <c r="A430" s="1432"/>
      <c r="B430" s="1581"/>
      <c r="C430" s="1582"/>
      <c r="D430" s="1583"/>
      <c r="E430" s="1421"/>
      <c r="F430" s="1523"/>
      <c r="G430" s="1523"/>
      <c r="H430" s="1584"/>
      <c r="I430" s="1555"/>
      <c r="J430" s="1555"/>
      <c r="K430" s="1441"/>
      <c r="L430" s="1441"/>
      <c r="M430" s="1501"/>
      <c r="N430" s="1519"/>
      <c r="O430" s="1519"/>
      <c r="P430" s="1498"/>
      <c r="Q430" s="1498"/>
      <c r="R430" s="1498"/>
      <c r="S430" s="1498"/>
      <c r="T430" s="1498"/>
      <c r="U430" s="1498"/>
      <c r="V430" s="1477"/>
      <c r="W430" s="1501"/>
      <c r="X430" s="1501"/>
      <c r="Y430" s="1501"/>
      <c r="Z430" s="1501"/>
    </row>
    <row r="431" spans="1:26" ht="15">
      <c r="A431" s="1432"/>
      <c r="B431" s="1581"/>
      <c r="C431" s="1582"/>
      <c r="D431" s="1583"/>
      <c r="E431" s="1421"/>
      <c r="F431" s="1523"/>
      <c r="G431" s="1523"/>
      <c r="H431" s="1584"/>
      <c r="I431" s="1555"/>
      <c r="J431" s="1555"/>
      <c r="K431" s="1441"/>
      <c r="L431" s="1441"/>
      <c r="M431" s="1501"/>
      <c r="N431" s="1519"/>
      <c r="O431" s="1519"/>
      <c r="P431" s="1498"/>
      <c r="Q431" s="1498"/>
      <c r="R431" s="1498"/>
      <c r="S431" s="1498"/>
      <c r="T431" s="1498"/>
      <c r="U431" s="1498"/>
      <c r="V431" s="1477"/>
      <c r="W431" s="1501"/>
      <c r="X431" s="1501"/>
      <c r="Y431" s="1501"/>
      <c r="Z431" s="1501"/>
    </row>
    <row r="432" spans="1:26" ht="15">
      <c r="A432" s="1432"/>
      <c r="B432" s="1581"/>
      <c r="C432" s="1582"/>
      <c r="D432" s="1583"/>
      <c r="E432" s="1421"/>
      <c r="F432" s="1523"/>
      <c r="G432" s="1523"/>
      <c r="H432" s="1584"/>
      <c r="I432" s="1555"/>
      <c r="J432" s="1555"/>
      <c r="K432" s="1441"/>
      <c r="L432" s="1441"/>
      <c r="M432" s="1501"/>
      <c r="N432" s="1519"/>
      <c r="O432" s="1519"/>
      <c r="P432" s="1498"/>
      <c r="Q432" s="1498"/>
      <c r="R432" s="1498"/>
      <c r="S432" s="1498"/>
      <c r="T432" s="1498"/>
      <c r="U432" s="1498"/>
      <c r="V432" s="1477"/>
      <c r="W432" s="1501"/>
      <c r="X432" s="1501"/>
      <c r="Y432" s="1501"/>
      <c r="Z432" s="1501"/>
    </row>
    <row r="433" spans="1:26" ht="15">
      <c r="A433" s="1432"/>
      <c r="B433" s="1581"/>
      <c r="C433" s="1582"/>
      <c r="D433" s="1583"/>
      <c r="E433" s="1421"/>
      <c r="F433" s="1523"/>
      <c r="G433" s="1523"/>
      <c r="H433" s="1584"/>
      <c r="I433" s="1555"/>
      <c r="J433" s="1555"/>
      <c r="K433" s="1441"/>
      <c r="L433" s="1441"/>
      <c r="M433" s="1501"/>
      <c r="N433" s="1519"/>
      <c r="O433" s="1519"/>
      <c r="P433" s="1498"/>
      <c r="Q433" s="1498"/>
      <c r="R433" s="1498"/>
      <c r="S433" s="1498"/>
      <c r="T433" s="1498"/>
      <c r="U433" s="1498"/>
      <c r="V433" s="1477"/>
      <c r="W433" s="1501"/>
      <c r="X433" s="1501"/>
      <c r="Y433" s="1501"/>
      <c r="Z433" s="1501"/>
    </row>
    <row r="434" spans="1:26" ht="15">
      <c r="A434" s="1432"/>
      <c r="B434" s="1581"/>
      <c r="C434" s="1582"/>
      <c r="D434" s="1583"/>
      <c r="E434" s="1421"/>
      <c r="F434" s="1523"/>
      <c r="G434" s="1523"/>
      <c r="H434" s="1584"/>
      <c r="I434" s="1555"/>
      <c r="J434" s="1555"/>
      <c r="K434" s="1441"/>
      <c r="L434" s="1441"/>
      <c r="M434" s="1501"/>
      <c r="N434" s="1519"/>
      <c r="O434" s="1519"/>
      <c r="P434" s="1498"/>
      <c r="Q434" s="1498"/>
      <c r="R434" s="1498"/>
      <c r="S434" s="1498"/>
      <c r="T434" s="1498"/>
      <c r="U434" s="1498"/>
      <c r="V434" s="1477"/>
      <c r="W434" s="1501"/>
      <c r="X434" s="1501"/>
      <c r="Y434" s="1501"/>
      <c r="Z434" s="1501"/>
    </row>
    <row r="435" spans="1:26" ht="15">
      <c r="A435" s="1432"/>
      <c r="B435" s="1581"/>
      <c r="C435" s="1582"/>
      <c r="D435" s="1583"/>
      <c r="E435" s="1421"/>
      <c r="F435" s="1523"/>
      <c r="G435" s="1523"/>
      <c r="H435" s="1584"/>
      <c r="I435" s="1555"/>
      <c r="J435" s="1555"/>
      <c r="K435" s="1441"/>
      <c r="L435" s="1441"/>
      <c r="M435" s="1501"/>
      <c r="N435" s="1519"/>
      <c r="O435" s="1519"/>
      <c r="P435" s="1498"/>
      <c r="Q435" s="1498"/>
      <c r="R435" s="1498"/>
      <c r="S435" s="1498"/>
      <c r="T435" s="1498"/>
      <c r="U435" s="1498"/>
      <c r="V435" s="1477"/>
      <c r="W435" s="1501"/>
      <c r="X435" s="1501"/>
      <c r="Y435" s="1501"/>
      <c r="Z435" s="1501"/>
    </row>
    <row r="436" spans="1:26" ht="15">
      <c r="A436" s="1432"/>
      <c r="B436" s="1581"/>
      <c r="C436" s="1582"/>
      <c r="D436" s="1583"/>
      <c r="E436" s="1421"/>
      <c r="F436" s="1523"/>
      <c r="G436" s="1523"/>
      <c r="H436" s="1584"/>
      <c r="I436" s="1555"/>
      <c r="J436" s="1555"/>
      <c r="K436" s="1441"/>
      <c r="L436" s="1441"/>
      <c r="M436" s="1501"/>
      <c r="N436" s="1519"/>
      <c r="O436" s="1519"/>
      <c r="P436" s="1498"/>
      <c r="Q436" s="1498"/>
      <c r="R436" s="1498"/>
      <c r="S436" s="1498"/>
      <c r="T436" s="1498"/>
      <c r="U436" s="1498"/>
      <c r="V436" s="1477"/>
      <c r="W436" s="1501"/>
      <c r="X436" s="1501"/>
      <c r="Y436" s="1501"/>
      <c r="Z436" s="1501"/>
    </row>
    <row r="437" spans="1:26" ht="15">
      <c r="A437" s="1432"/>
      <c r="B437" s="1581"/>
      <c r="C437" s="1582"/>
      <c r="D437" s="1583"/>
      <c r="E437" s="1421"/>
      <c r="F437" s="1523"/>
      <c r="G437" s="1523"/>
      <c r="H437" s="1584"/>
      <c r="I437" s="1555"/>
      <c r="J437" s="1555"/>
      <c r="K437" s="1441"/>
      <c r="L437" s="1441"/>
      <c r="M437" s="1501"/>
      <c r="N437" s="1519"/>
      <c r="O437" s="1519"/>
      <c r="P437" s="1498"/>
      <c r="Q437" s="1498"/>
      <c r="R437" s="1498"/>
      <c r="S437" s="1498"/>
      <c r="T437" s="1498"/>
      <c r="U437" s="1498"/>
      <c r="V437" s="1477"/>
      <c r="W437" s="1501"/>
      <c r="X437" s="1501"/>
      <c r="Y437" s="1501"/>
      <c r="Z437" s="1501"/>
    </row>
    <row r="438" spans="1:26" ht="15">
      <c r="A438" s="1432"/>
      <c r="B438" s="1581"/>
      <c r="C438" s="1582"/>
      <c r="D438" s="1583"/>
      <c r="E438" s="1421"/>
      <c r="F438" s="1523"/>
      <c r="G438" s="1523"/>
      <c r="H438" s="1584"/>
      <c r="I438" s="1555"/>
      <c r="J438" s="1555"/>
      <c r="K438" s="1441"/>
      <c r="L438" s="1441"/>
      <c r="M438" s="1501"/>
      <c r="N438" s="1519"/>
      <c r="O438" s="1519"/>
      <c r="P438" s="1498"/>
      <c r="Q438" s="1498"/>
      <c r="R438" s="1498"/>
      <c r="S438" s="1498"/>
      <c r="T438" s="1498"/>
      <c r="U438" s="1498"/>
      <c r="V438" s="1477"/>
      <c r="W438" s="1501"/>
      <c r="X438" s="1501"/>
      <c r="Y438" s="1501"/>
      <c r="Z438" s="1501"/>
    </row>
    <row r="439" spans="1:26" ht="15">
      <c r="A439" s="1432"/>
      <c r="B439" s="1581"/>
      <c r="C439" s="1582"/>
      <c r="D439" s="1583"/>
      <c r="E439" s="1421"/>
      <c r="F439" s="1523"/>
      <c r="G439" s="1523"/>
      <c r="H439" s="1584"/>
      <c r="I439" s="1555"/>
      <c r="J439" s="1555"/>
      <c r="K439" s="1441"/>
      <c r="L439" s="1441"/>
      <c r="M439" s="1501"/>
      <c r="N439" s="1519"/>
      <c r="O439" s="1519"/>
      <c r="P439" s="1498"/>
      <c r="Q439" s="1498"/>
      <c r="R439" s="1498"/>
      <c r="S439" s="1498"/>
      <c r="T439" s="1498"/>
      <c r="U439" s="1498"/>
      <c r="V439" s="1477"/>
      <c r="W439" s="1501"/>
      <c r="X439" s="1501"/>
      <c r="Y439" s="1501"/>
      <c r="Z439" s="1501"/>
    </row>
    <row r="440" spans="1:26" ht="15">
      <c r="A440" s="1432"/>
      <c r="B440" s="1581"/>
      <c r="C440" s="1582"/>
      <c r="D440" s="1583"/>
      <c r="E440" s="1421"/>
      <c r="F440" s="1523"/>
      <c r="G440" s="1523"/>
      <c r="H440" s="1584"/>
      <c r="I440" s="1555"/>
      <c r="J440" s="1555"/>
      <c r="K440" s="1441"/>
      <c r="L440" s="1441"/>
      <c r="M440" s="1501"/>
      <c r="N440" s="1519"/>
      <c r="O440" s="1519"/>
      <c r="P440" s="1498"/>
      <c r="Q440" s="1498"/>
      <c r="R440" s="1498"/>
      <c r="S440" s="1498"/>
      <c r="T440" s="1498"/>
      <c r="U440" s="1498"/>
      <c r="V440" s="1477"/>
      <c r="W440" s="1501"/>
      <c r="X440" s="1501"/>
      <c r="Y440" s="1501"/>
      <c r="Z440" s="1501"/>
    </row>
    <row r="441" spans="1:26" ht="15">
      <c r="A441" s="1432"/>
      <c r="B441" s="1581"/>
      <c r="C441" s="1582"/>
      <c r="D441" s="1583"/>
      <c r="E441" s="1421"/>
      <c r="F441" s="1523"/>
      <c r="G441" s="1523"/>
      <c r="H441" s="1584"/>
      <c r="I441" s="1555"/>
      <c r="J441" s="1555"/>
      <c r="K441" s="1441"/>
      <c r="L441" s="1441"/>
      <c r="M441" s="1501"/>
      <c r="N441" s="1519"/>
      <c r="O441" s="1519"/>
      <c r="P441" s="1498"/>
      <c r="Q441" s="1498"/>
      <c r="R441" s="1498"/>
      <c r="S441" s="1498"/>
      <c r="T441" s="1498"/>
      <c r="U441" s="1498"/>
      <c r="V441" s="1477"/>
      <c r="W441" s="1501"/>
      <c r="X441" s="1501"/>
      <c r="Y441" s="1501"/>
      <c r="Z441" s="1501"/>
    </row>
    <row r="442" spans="1:26" ht="15">
      <c r="A442" s="1432"/>
      <c r="B442" s="1581"/>
      <c r="C442" s="1582"/>
      <c r="D442" s="1583"/>
      <c r="E442" s="1421"/>
      <c r="F442" s="1523"/>
      <c r="G442" s="1523"/>
      <c r="H442" s="1584"/>
      <c r="I442" s="1555"/>
      <c r="J442" s="1555"/>
      <c r="K442" s="1441"/>
      <c r="L442" s="1441"/>
      <c r="M442" s="1501"/>
      <c r="N442" s="1519"/>
      <c r="O442" s="1519"/>
      <c r="P442" s="1498"/>
      <c r="Q442" s="1498"/>
      <c r="R442" s="1498"/>
      <c r="S442" s="1498"/>
      <c r="T442" s="1498"/>
      <c r="U442" s="1498"/>
      <c r="V442" s="1477"/>
      <c r="W442" s="1501"/>
      <c r="X442" s="1501"/>
      <c r="Y442" s="1501"/>
      <c r="Z442" s="1501"/>
    </row>
    <row r="443" spans="1:26" ht="15">
      <c r="A443" s="1432"/>
      <c r="B443" s="1581"/>
      <c r="C443" s="1582"/>
      <c r="D443" s="1583"/>
      <c r="E443" s="1421"/>
      <c r="F443" s="1523"/>
      <c r="G443" s="1523"/>
      <c r="H443" s="1584"/>
      <c r="I443" s="1555"/>
      <c r="J443" s="1555"/>
      <c r="K443" s="1441"/>
      <c r="L443" s="1441"/>
      <c r="M443" s="1501"/>
      <c r="N443" s="1519"/>
      <c r="O443" s="1519"/>
      <c r="P443" s="1498"/>
      <c r="Q443" s="1498"/>
      <c r="R443" s="1498"/>
      <c r="S443" s="1498"/>
      <c r="T443" s="1498"/>
      <c r="U443" s="1498"/>
      <c r="V443" s="1477"/>
      <c r="W443" s="1501"/>
      <c r="X443" s="1501"/>
      <c r="Y443" s="1501"/>
      <c r="Z443" s="1501"/>
    </row>
    <row r="444" spans="1:26" ht="15">
      <c r="A444" s="1432"/>
      <c r="B444" s="1581"/>
      <c r="C444" s="1582"/>
      <c r="D444" s="1583"/>
      <c r="E444" s="1421"/>
      <c r="F444" s="1523"/>
      <c r="G444" s="1523"/>
      <c r="H444" s="1584"/>
      <c r="I444" s="1555"/>
      <c r="J444" s="1555"/>
      <c r="K444" s="1441"/>
      <c r="L444" s="1441"/>
      <c r="M444" s="1501"/>
      <c r="N444" s="1519"/>
      <c r="O444" s="1519"/>
      <c r="P444" s="1498"/>
      <c r="Q444" s="1498"/>
      <c r="R444" s="1498"/>
      <c r="S444" s="1498"/>
      <c r="T444" s="1498"/>
      <c r="U444" s="1498"/>
      <c r="V444" s="1477"/>
      <c r="W444" s="1501"/>
      <c r="X444" s="1501"/>
      <c r="Y444" s="1501"/>
      <c r="Z444" s="1501"/>
    </row>
    <row r="445" spans="1:26" ht="15">
      <c r="A445" s="1432"/>
      <c r="B445" s="1581"/>
      <c r="C445" s="1582"/>
      <c r="D445" s="1583"/>
      <c r="E445" s="1421"/>
      <c r="F445" s="1523"/>
      <c r="G445" s="1523"/>
      <c r="H445" s="1584"/>
      <c r="I445" s="1555"/>
      <c r="J445" s="1555"/>
      <c r="K445" s="1441"/>
      <c r="L445" s="1441"/>
      <c r="M445" s="1501"/>
      <c r="N445" s="1519"/>
      <c r="O445" s="1519"/>
      <c r="P445" s="1498"/>
      <c r="Q445" s="1498"/>
      <c r="R445" s="1498"/>
      <c r="S445" s="1498"/>
      <c r="T445" s="1498"/>
      <c r="U445" s="1498"/>
      <c r="V445" s="1477"/>
      <c r="W445" s="1501"/>
      <c r="X445" s="1501"/>
      <c r="Y445" s="1501"/>
      <c r="Z445" s="1501"/>
    </row>
    <row r="446" spans="1:26" ht="15">
      <c r="A446" s="1432"/>
      <c r="B446" s="1581"/>
      <c r="C446" s="1582"/>
      <c r="D446" s="1583"/>
      <c r="E446" s="1421"/>
      <c r="F446" s="1523"/>
      <c r="G446" s="1523"/>
      <c r="H446" s="1584"/>
      <c r="I446" s="1555"/>
      <c r="J446" s="1555"/>
      <c r="K446" s="1441"/>
      <c r="L446" s="1441"/>
      <c r="M446" s="1501"/>
      <c r="N446" s="1519"/>
      <c r="O446" s="1519"/>
      <c r="P446" s="1498"/>
      <c r="Q446" s="1498"/>
      <c r="R446" s="1498"/>
      <c r="S446" s="1498"/>
      <c r="T446" s="1498"/>
      <c r="U446" s="1498"/>
      <c r="V446" s="1477"/>
      <c r="W446" s="1501"/>
      <c r="X446" s="1501"/>
      <c r="Y446" s="1501"/>
      <c r="Z446" s="1501"/>
    </row>
    <row r="447" spans="1:26" ht="15">
      <c r="A447" s="1432"/>
      <c r="B447" s="1581"/>
      <c r="C447" s="1582"/>
      <c r="D447" s="1583"/>
      <c r="E447" s="1421"/>
      <c r="F447" s="1523"/>
      <c r="G447" s="1523"/>
      <c r="H447" s="1584"/>
      <c r="I447" s="1555"/>
      <c r="J447" s="1555"/>
      <c r="K447" s="1441"/>
      <c r="L447" s="1441"/>
      <c r="M447" s="1501"/>
      <c r="N447" s="1519"/>
      <c r="O447" s="1519"/>
      <c r="P447" s="1498"/>
      <c r="Q447" s="1498"/>
      <c r="R447" s="1498"/>
      <c r="S447" s="1498"/>
      <c r="T447" s="1498"/>
      <c r="U447" s="1498"/>
      <c r="V447" s="1477"/>
      <c r="W447" s="1501"/>
      <c r="X447" s="1501"/>
      <c r="Y447" s="1501"/>
      <c r="Z447" s="1501"/>
    </row>
    <row r="448" spans="1:26" ht="15">
      <c r="A448" s="1432"/>
      <c r="B448" s="1581"/>
      <c r="C448" s="1582"/>
      <c r="D448" s="1583"/>
      <c r="E448" s="1421"/>
      <c r="F448" s="1523"/>
      <c r="G448" s="1523"/>
      <c r="H448" s="1584"/>
      <c r="I448" s="1555"/>
      <c r="J448" s="1555"/>
      <c r="K448" s="1441"/>
      <c r="L448" s="1441"/>
      <c r="M448" s="1501"/>
      <c r="N448" s="1519"/>
      <c r="O448" s="1519"/>
      <c r="P448" s="1498"/>
      <c r="Q448" s="1498"/>
      <c r="R448" s="1498"/>
      <c r="S448" s="1498"/>
      <c r="T448" s="1498"/>
      <c r="U448" s="1498"/>
      <c r="V448" s="1477"/>
      <c r="W448" s="1501"/>
      <c r="X448" s="1501"/>
      <c r="Y448" s="1501"/>
      <c r="Z448" s="1501"/>
    </row>
    <row r="449" spans="1:26" ht="15">
      <c r="A449" s="1432"/>
      <c r="B449" s="1581"/>
      <c r="C449" s="1582"/>
      <c r="D449" s="1583"/>
      <c r="E449" s="1421"/>
      <c r="F449" s="1523"/>
      <c r="G449" s="1523"/>
      <c r="H449" s="1584"/>
      <c r="I449" s="1555"/>
      <c r="J449" s="1555"/>
      <c r="K449" s="1441"/>
      <c r="L449" s="1441"/>
      <c r="M449" s="1501"/>
      <c r="N449" s="1519"/>
      <c r="O449" s="1519"/>
      <c r="P449" s="1498"/>
      <c r="Q449" s="1498"/>
      <c r="R449" s="1498"/>
      <c r="S449" s="1498"/>
      <c r="T449" s="1498"/>
      <c r="U449" s="1498"/>
      <c r="V449" s="1477"/>
      <c r="W449" s="1501"/>
      <c r="X449" s="1501"/>
      <c r="Y449" s="1501"/>
      <c r="Z449" s="1501"/>
    </row>
    <row r="450" spans="1:26" ht="15">
      <c r="A450" s="1432"/>
      <c r="B450" s="1581"/>
      <c r="C450" s="1582"/>
      <c r="D450" s="1583"/>
      <c r="E450" s="1421"/>
      <c r="F450" s="1523"/>
      <c r="G450" s="1523"/>
      <c r="H450" s="1584"/>
      <c r="I450" s="1555"/>
      <c r="J450" s="1555"/>
      <c r="K450" s="1441"/>
      <c r="L450" s="1441"/>
      <c r="M450" s="1501"/>
      <c r="N450" s="1519"/>
      <c r="O450" s="1519"/>
      <c r="P450" s="1498"/>
      <c r="Q450" s="1498"/>
      <c r="R450" s="1498"/>
      <c r="S450" s="1498"/>
      <c r="T450" s="1498"/>
      <c r="U450" s="1498"/>
      <c r="V450" s="1477"/>
      <c r="W450" s="1501"/>
      <c r="X450" s="1501"/>
      <c r="Y450" s="1501"/>
      <c r="Z450" s="1501"/>
    </row>
    <row r="451" spans="1:26" ht="15">
      <c r="A451" s="1432"/>
      <c r="B451" s="1581"/>
      <c r="C451" s="1582"/>
      <c r="D451" s="1583"/>
      <c r="E451" s="1421"/>
      <c r="F451" s="1523"/>
      <c r="G451" s="1523"/>
      <c r="H451" s="1584"/>
      <c r="I451" s="1555"/>
      <c r="J451" s="1555"/>
      <c r="K451" s="1441"/>
      <c r="L451" s="1441"/>
      <c r="M451" s="1501"/>
      <c r="N451" s="1519"/>
      <c r="O451" s="1519"/>
      <c r="P451" s="1498"/>
      <c r="Q451" s="1498"/>
      <c r="R451" s="1498"/>
      <c r="S451" s="1498"/>
      <c r="T451" s="1498"/>
      <c r="U451" s="1498"/>
      <c r="V451" s="1477"/>
      <c r="W451" s="1501"/>
      <c r="X451" s="1501"/>
      <c r="Y451" s="1501"/>
      <c r="Z451" s="1501"/>
    </row>
    <row r="452" spans="1:26" ht="15">
      <c r="A452" s="1432"/>
      <c r="B452" s="1581"/>
      <c r="C452" s="1582"/>
      <c r="D452" s="1583"/>
      <c r="E452" s="1421"/>
      <c r="F452" s="1523"/>
      <c r="G452" s="1523"/>
      <c r="H452" s="1584"/>
      <c r="I452" s="1555"/>
      <c r="J452" s="1555"/>
      <c r="K452" s="1441"/>
      <c r="L452" s="1441"/>
      <c r="M452" s="1501"/>
      <c r="N452" s="1519"/>
      <c r="O452" s="1519"/>
      <c r="P452" s="1498"/>
      <c r="Q452" s="1498"/>
      <c r="R452" s="1498"/>
      <c r="S452" s="1498"/>
      <c r="T452" s="1498"/>
      <c r="U452" s="1498"/>
      <c r="V452" s="1477"/>
      <c r="W452" s="1501"/>
      <c r="X452" s="1501"/>
      <c r="Y452" s="1501"/>
      <c r="Z452" s="1501"/>
    </row>
    <row r="453" spans="1:26" ht="15">
      <c r="A453" s="1432"/>
      <c r="B453" s="1581"/>
      <c r="C453" s="1582"/>
      <c r="D453" s="1583"/>
      <c r="E453" s="1421"/>
      <c r="F453" s="1523"/>
      <c r="G453" s="1523"/>
      <c r="H453" s="1584"/>
      <c r="I453" s="1555"/>
      <c r="J453" s="1555"/>
      <c r="K453" s="1441"/>
      <c r="L453" s="1441"/>
      <c r="M453" s="1501"/>
      <c r="N453" s="1519"/>
      <c r="O453" s="1519"/>
      <c r="P453" s="1498"/>
      <c r="Q453" s="1498"/>
      <c r="R453" s="1498"/>
      <c r="S453" s="1498"/>
      <c r="T453" s="1498"/>
      <c r="U453" s="1498"/>
      <c r="V453" s="1477"/>
      <c r="W453" s="1501"/>
      <c r="X453" s="1501"/>
      <c r="Y453" s="1501"/>
      <c r="Z453" s="1501"/>
    </row>
    <row r="454" spans="1:26" ht="15">
      <c r="A454" s="1432"/>
      <c r="B454" s="1581"/>
      <c r="C454" s="1582"/>
      <c r="D454" s="1583"/>
      <c r="E454" s="1421"/>
      <c r="F454" s="1523"/>
      <c r="G454" s="1523"/>
      <c r="H454" s="1584"/>
      <c r="I454" s="1555"/>
      <c r="J454" s="1555"/>
      <c r="K454" s="1441"/>
      <c r="L454" s="1441"/>
      <c r="M454" s="1501"/>
      <c r="N454" s="1519"/>
      <c r="O454" s="1519"/>
      <c r="P454" s="1498"/>
      <c r="Q454" s="1498"/>
      <c r="R454" s="1498"/>
      <c r="S454" s="1498"/>
      <c r="T454" s="1498"/>
      <c r="U454" s="1498"/>
      <c r="V454" s="1477"/>
      <c r="W454" s="1501"/>
      <c r="X454" s="1501"/>
      <c r="Y454" s="1501"/>
      <c r="Z454" s="1501"/>
    </row>
    <row r="455" spans="1:26" ht="15">
      <c r="A455" s="1432"/>
      <c r="B455" s="1581"/>
      <c r="C455" s="1582"/>
      <c r="D455" s="1583"/>
      <c r="E455" s="1421"/>
      <c r="F455" s="1523"/>
      <c r="G455" s="1523"/>
      <c r="H455" s="1584"/>
      <c r="I455" s="1555"/>
      <c r="J455" s="1555"/>
      <c r="K455" s="1441"/>
      <c r="L455" s="1441"/>
      <c r="M455" s="1501"/>
      <c r="N455" s="1519"/>
      <c r="O455" s="1519"/>
      <c r="P455" s="1498"/>
      <c r="Q455" s="1498"/>
      <c r="R455" s="1498"/>
      <c r="S455" s="1498"/>
      <c r="T455" s="1498"/>
      <c r="U455" s="1498"/>
      <c r="V455" s="1477"/>
      <c r="W455" s="1501"/>
      <c r="X455" s="1501"/>
      <c r="Y455" s="1501"/>
      <c r="Z455" s="1501"/>
    </row>
    <row r="456" spans="1:26" ht="15">
      <c r="A456" s="1432"/>
      <c r="B456" s="1581"/>
      <c r="C456" s="1582"/>
      <c r="D456" s="1583"/>
      <c r="E456" s="1421"/>
      <c r="F456" s="1523"/>
      <c r="G456" s="1523"/>
      <c r="H456" s="1584"/>
      <c r="I456" s="1555"/>
      <c r="J456" s="1555"/>
      <c r="K456" s="1441"/>
      <c r="L456" s="1441"/>
      <c r="M456" s="1501"/>
      <c r="N456" s="1519"/>
      <c r="O456" s="1519"/>
      <c r="P456" s="1498"/>
      <c r="Q456" s="1498"/>
      <c r="R456" s="1498"/>
      <c r="S456" s="1498"/>
      <c r="T456" s="1498"/>
      <c r="U456" s="1498"/>
      <c r="V456" s="1477"/>
      <c r="W456" s="1501"/>
      <c r="X456" s="1501"/>
      <c r="Y456" s="1501"/>
      <c r="Z456" s="1501"/>
    </row>
    <row r="457" spans="1:26" ht="15">
      <c r="A457" s="1432"/>
      <c r="B457" s="1581"/>
      <c r="C457" s="1582"/>
      <c r="D457" s="1583"/>
      <c r="E457" s="1421"/>
      <c r="F457" s="1523"/>
      <c r="G457" s="1523"/>
      <c r="H457" s="1584"/>
      <c r="I457" s="1555"/>
      <c r="J457" s="1555"/>
      <c r="K457" s="1441"/>
      <c r="L457" s="1441"/>
      <c r="M457" s="1501"/>
      <c r="N457" s="1519"/>
      <c r="O457" s="1519"/>
      <c r="P457" s="1498"/>
      <c r="Q457" s="1498"/>
      <c r="R457" s="1498"/>
      <c r="S457" s="1498"/>
      <c r="T457" s="1498"/>
      <c r="U457" s="1498"/>
      <c r="V457" s="1477"/>
      <c r="W457" s="1501"/>
      <c r="X457" s="1501"/>
      <c r="Y457" s="1501"/>
      <c r="Z457" s="1501"/>
    </row>
    <row r="458" spans="1:26" ht="15">
      <c r="A458" s="1432"/>
      <c r="B458" s="1581"/>
      <c r="C458" s="1582"/>
      <c r="D458" s="1583"/>
      <c r="E458" s="1421"/>
      <c r="F458" s="1523"/>
      <c r="G458" s="1523"/>
      <c r="H458" s="1584"/>
      <c r="I458" s="1555"/>
      <c r="J458" s="1555"/>
      <c r="K458" s="1441"/>
      <c r="L458" s="1441"/>
      <c r="M458" s="1501"/>
      <c r="N458" s="1519"/>
      <c r="O458" s="1519"/>
      <c r="P458" s="1498"/>
      <c r="Q458" s="1498"/>
      <c r="R458" s="1498"/>
      <c r="S458" s="1498"/>
      <c r="T458" s="1498"/>
      <c r="U458" s="1498"/>
      <c r="V458" s="1477"/>
      <c r="W458" s="1501"/>
      <c r="X458" s="1501"/>
      <c r="Y458" s="1501"/>
      <c r="Z458" s="1501"/>
    </row>
    <row r="459" spans="1:26" ht="15">
      <c r="A459" s="1432"/>
      <c r="B459" s="1581"/>
      <c r="C459" s="1582"/>
      <c r="D459" s="1583"/>
      <c r="E459" s="1421"/>
      <c r="F459" s="1523"/>
      <c r="G459" s="1523"/>
      <c r="H459" s="1584"/>
      <c r="I459" s="1555"/>
      <c r="J459" s="1555"/>
      <c r="K459" s="1441"/>
      <c r="L459" s="1441"/>
      <c r="M459" s="1501"/>
      <c r="N459" s="1519"/>
      <c r="O459" s="1519"/>
      <c r="P459" s="1498"/>
      <c r="Q459" s="1498"/>
      <c r="R459" s="1498"/>
      <c r="S459" s="1498"/>
      <c r="T459" s="1498"/>
      <c r="U459" s="1498"/>
      <c r="V459" s="1477"/>
      <c r="W459" s="1501"/>
      <c r="X459" s="1501"/>
      <c r="Y459" s="1501"/>
      <c r="Z459" s="1501"/>
    </row>
    <row r="460" spans="1:26" ht="15">
      <c r="A460" s="1432"/>
      <c r="B460" s="1581"/>
      <c r="C460" s="1582"/>
      <c r="D460" s="1583"/>
      <c r="E460" s="1421"/>
      <c r="F460" s="1523"/>
      <c r="G460" s="1523"/>
      <c r="H460" s="1584"/>
      <c r="I460" s="1555"/>
      <c r="J460" s="1555"/>
      <c r="K460" s="1441"/>
      <c r="L460" s="1441"/>
      <c r="M460" s="1501"/>
      <c r="N460" s="1519"/>
      <c r="O460" s="1519"/>
      <c r="P460" s="1498"/>
      <c r="Q460" s="1498"/>
      <c r="R460" s="1498"/>
      <c r="S460" s="1498"/>
      <c r="T460" s="1498"/>
      <c r="U460" s="1498"/>
      <c r="V460" s="1477"/>
      <c r="W460" s="1501"/>
      <c r="X460" s="1501"/>
      <c r="Y460" s="1501"/>
      <c r="Z460" s="1501"/>
    </row>
    <row r="461" spans="1:26" ht="15">
      <c r="A461" s="1432"/>
      <c r="B461" s="1581"/>
      <c r="C461" s="1582"/>
      <c r="D461" s="1583"/>
      <c r="E461" s="1421"/>
      <c r="F461" s="1523"/>
      <c r="G461" s="1523"/>
      <c r="H461" s="1584"/>
      <c r="I461" s="1555"/>
      <c r="J461" s="1555"/>
      <c r="K461" s="1441"/>
      <c r="L461" s="1441"/>
      <c r="M461" s="1501"/>
      <c r="N461" s="1519"/>
      <c r="O461" s="1519"/>
      <c r="P461" s="1498"/>
      <c r="Q461" s="1498"/>
      <c r="R461" s="1498"/>
      <c r="S461" s="1498"/>
      <c r="T461" s="1498"/>
      <c r="U461" s="1498"/>
      <c r="V461" s="1477"/>
      <c r="W461" s="1501"/>
      <c r="X461" s="1501"/>
      <c r="Y461" s="1501"/>
      <c r="Z461" s="1501"/>
    </row>
    <row r="462" spans="1:26" ht="15">
      <c r="A462" s="1432"/>
      <c r="B462" s="1581"/>
      <c r="C462" s="1582"/>
      <c r="D462" s="1583"/>
      <c r="E462" s="1421"/>
      <c r="F462" s="1523"/>
      <c r="G462" s="1523"/>
      <c r="H462" s="1584"/>
      <c r="I462" s="1555"/>
      <c r="J462" s="1555"/>
      <c r="K462" s="1441"/>
      <c r="L462" s="1441"/>
      <c r="M462" s="1501"/>
      <c r="N462" s="1519"/>
      <c r="O462" s="1519"/>
      <c r="P462" s="1498"/>
      <c r="Q462" s="1498"/>
      <c r="R462" s="1498"/>
      <c r="S462" s="1498"/>
      <c r="T462" s="1498"/>
      <c r="U462" s="1498"/>
      <c r="V462" s="1477"/>
      <c r="W462" s="1501"/>
      <c r="X462" s="1501"/>
      <c r="Y462" s="1501"/>
      <c r="Z462" s="1501"/>
    </row>
    <row r="463" spans="1:26" ht="15">
      <c r="A463" s="1432"/>
      <c r="B463" s="1581"/>
      <c r="C463" s="1582"/>
      <c r="D463" s="1583"/>
      <c r="E463" s="1421"/>
      <c r="F463" s="1523"/>
      <c r="G463" s="1523"/>
      <c r="H463" s="1584"/>
      <c r="I463" s="1555"/>
      <c r="J463" s="1555"/>
      <c r="K463" s="1441"/>
      <c r="L463" s="1441"/>
      <c r="M463" s="1501"/>
      <c r="N463" s="1519"/>
      <c r="O463" s="1519"/>
      <c r="P463" s="1498"/>
      <c r="Q463" s="1498"/>
      <c r="R463" s="1498"/>
      <c r="S463" s="1498"/>
      <c r="T463" s="1498"/>
      <c r="U463" s="1498"/>
      <c r="V463" s="1477"/>
      <c r="W463" s="1501"/>
      <c r="X463" s="1501"/>
      <c r="Y463" s="1501"/>
      <c r="Z463" s="1501"/>
    </row>
    <row r="464" spans="1:26" ht="15">
      <c r="A464" s="1432"/>
      <c r="B464" s="1581"/>
      <c r="C464" s="1582"/>
      <c r="D464" s="1583"/>
      <c r="E464" s="1421"/>
      <c r="F464" s="1523"/>
      <c r="G464" s="1523"/>
      <c r="H464" s="1584"/>
      <c r="I464" s="1555"/>
      <c r="J464" s="1555"/>
      <c r="K464" s="1441"/>
      <c r="L464" s="1441"/>
      <c r="M464" s="1501"/>
      <c r="N464" s="1519"/>
      <c r="O464" s="1519"/>
      <c r="P464" s="1498"/>
      <c r="Q464" s="1498"/>
      <c r="R464" s="1498"/>
      <c r="S464" s="1498"/>
      <c r="T464" s="1498"/>
      <c r="U464" s="1498"/>
      <c r="V464" s="1477"/>
      <c r="W464" s="1501"/>
      <c r="X464" s="1501"/>
      <c r="Y464" s="1501"/>
      <c r="Z464" s="1501"/>
    </row>
    <row r="465" spans="1:26" ht="14.25" customHeight="1">
      <c r="A465" s="1432"/>
      <c r="B465" s="1581"/>
      <c r="C465" s="1582"/>
      <c r="D465" s="1583"/>
      <c r="E465" s="1421"/>
      <c r="F465" s="1523"/>
      <c r="G465" s="1523"/>
      <c r="H465" s="1584"/>
      <c r="I465" s="1555"/>
      <c r="J465" s="1555"/>
      <c r="K465" s="1441"/>
      <c r="L465" s="1441"/>
      <c r="M465" s="1501"/>
      <c r="N465" s="1519"/>
      <c r="O465" s="1519"/>
      <c r="P465" s="1498"/>
      <c r="Q465" s="1498"/>
      <c r="R465" s="1498"/>
      <c r="S465" s="1498"/>
      <c r="T465" s="1498"/>
      <c r="U465" s="1498"/>
      <c r="V465" s="1477"/>
      <c r="W465" s="1501"/>
      <c r="X465" s="1501"/>
      <c r="Y465" s="1501"/>
      <c r="Z465" s="1501"/>
    </row>
    <row r="466" spans="1:26" ht="15">
      <c r="A466" s="1432"/>
      <c r="B466" s="1581"/>
      <c r="C466" s="1582"/>
      <c r="D466" s="1583"/>
      <c r="E466" s="1421"/>
      <c r="F466" s="1523"/>
      <c r="G466" s="1523"/>
      <c r="H466" s="1584"/>
      <c r="I466" s="1555"/>
      <c r="J466" s="1555"/>
      <c r="K466" s="1441"/>
      <c r="L466" s="1441"/>
      <c r="M466" s="1501"/>
      <c r="N466" s="1519"/>
      <c r="O466" s="1519"/>
      <c r="P466" s="1498"/>
      <c r="Q466" s="1498"/>
      <c r="R466" s="1498"/>
      <c r="S466" s="1498"/>
      <c r="T466" s="1498"/>
      <c r="U466" s="1498"/>
      <c r="V466" s="1477"/>
      <c r="W466" s="1501"/>
      <c r="X466" s="1501"/>
      <c r="Y466" s="1501"/>
      <c r="Z466" s="1501"/>
    </row>
    <row r="467" spans="1:26" ht="15">
      <c r="A467" s="1432"/>
      <c r="B467" s="1581"/>
      <c r="C467" s="1582"/>
      <c r="D467" s="1583"/>
      <c r="E467" s="1421"/>
      <c r="F467" s="1523"/>
      <c r="G467" s="1523"/>
      <c r="H467" s="1584"/>
      <c r="I467" s="1555"/>
      <c r="J467" s="1555"/>
      <c r="K467" s="1441"/>
      <c r="L467" s="1441"/>
      <c r="M467" s="1501"/>
      <c r="N467" s="1519"/>
      <c r="O467" s="1519"/>
      <c r="P467" s="1498"/>
      <c r="Q467" s="1498"/>
      <c r="R467" s="1498"/>
      <c r="S467" s="1498"/>
      <c r="T467" s="1498"/>
      <c r="U467" s="1498"/>
      <c r="V467" s="1477"/>
      <c r="W467" s="1501"/>
      <c r="X467" s="1501"/>
      <c r="Y467" s="1501"/>
      <c r="Z467" s="1501"/>
    </row>
    <row r="468" spans="1:26" ht="15">
      <c r="A468" s="1432"/>
      <c r="B468" s="1581"/>
      <c r="C468" s="1582"/>
      <c r="D468" s="1583"/>
      <c r="E468" s="1421"/>
      <c r="F468" s="1523"/>
      <c r="G468" s="1523"/>
      <c r="H468" s="1584"/>
      <c r="I468" s="1555"/>
      <c r="J468" s="1555"/>
      <c r="K468" s="1441"/>
      <c r="L468" s="1441"/>
      <c r="M468" s="1501"/>
      <c r="N468" s="1519"/>
      <c r="O468" s="1519"/>
      <c r="P468" s="1498"/>
      <c r="Q468" s="1498"/>
      <c r="R468" s="1498"/>
      <c r="S468" s="1498"/>
      <c r="T468" s="1498"/>
      <c r="U468" s="1498"/>
      <c r="V468" s="1477"/>
      <c r="W468" s="1501"/>
      <c r="X468" s="1501"/>
      <c r="Y468" s="1501"/>
      <c r="Z468" s="1501"/>
    </row>
    <row r="469" spans="1:26" ht="15">
      <c r="A469" s="1432"/>
      <c r="B469" s="1581"/>
      <c r="C469" s="1582"/>
      <c r="D469" s="1583"/>
      <c r="E469" s="1421"/>
      <c r="F469" s="1523"/>
      <c r="G469" s="1523"/>
      <c r="H469" s="1584"/>
      <c r="I469" s="1555"/>
      <c r="J469" s="1555"/>
      <c r="K469" s="1441"/>
      <c r="L469" s="1441"/>
      <c r="M469" s="1501"/>
      <c r="N469" s="1519"/>
      <c r="O469" s="1519"/>
      <c r="P469" s="1498"/>
      <c r="Q469" s="1498"/>
      <c r="R469" s="1498"/>
      <c r="S469" s="1498"/>
      <c r="T469" s="1498"/>
      <c r="U469" s="1498"/>
      <c r="V469" s="1477"/>
      <c r="W469" s="1501"/>
      <c r="X469" s="1501"/>
      <c r="Y469" s="1501"/>
      <c r="Z469" s="1501"/>
    </row>
    <row r="470" spans="1:26" ht="15">
      <c r="A470" s="1432"/>
      <c r="B470" s="1581"/>
      <c r="C470" s="1582"/>
      <c r="D470" s="1583"/>
      <c r="E470" s="1421"/>
      <c r="F470" s="1523"/>
      <c r="G470" s="1523"/>
      <c r="H470" s="1584"/>
      <c r="I470" s="1555"/>
      <c r="J470" s="1555"/>
      <c r="K470" s="1441"/>
      <c r="L470" s="1441"/>
      <c r="M470" s="1501"/>
      <c r="N470" s="1519"/>
      <c r="O470" s="1519"/>
      <c r="P470" s="1498"/>
      <c r="Q470" s="1498"/>
      <c r="R470" s="1498"/>
      <c r="S470" s="1498"/>
      <c r="T470" s="1498"/>
      <c r="U470" s="1498"/>
      <c r="V470" s="1477"/>
      <c r="W470" s="1501"/>
      <c r="X470" s="1501"/>
      <c r="Y470" s="1501"/>
      <c r="Z470" s="1501"/>
    </row>
    <row r="471" spans="1:26" ht="15">
      <c r="A471" s="1432"/>
      <c r="B471" s="1581"/>
      <c r="C471" s="1582"/>
      <c r="D471" s="1583"/>
      <c r="E471" s="1421"/>
      <c r="F471" s="1523"/>
      <c r="G471" s="1523"/>
      <c r="H471" s="1584"/>
      <c r="I471" s="1555"/>
      <c r="J471" s="1555"/>
      <c r="K471" s="1441"/>
      <c r="L471" s="1441"/>
      <c r="M471" s="1501"/>
      <c r="N471" s="1519"/>
      <c r="O471" s="1519"/>
      <c r="P471" s="1498"/>
      <c r="Q471" s="1498"/>
      <c r="R471" s="1498"/>
      <c r="S471" s="1498"/>
      <c r="T471" s="1498"/>
      <c r="U471" s="1498"/>
      <c r="V471" s="1477"/>
      <c r="W471" s="1501"/>
      <c r="X471" s="1501"/>
      <c r="Y471" s="1501"/>
      <c r="Z471" s="1501"/>
    </row>
    <row r="472" spans="1:26" ht="15">
      <c r="A472" s="1432"/>
      <c r="B472" s="1581"/>
      <c r="C472" s="1582"/>
      <c r="D472" s="1583"/>
      <c r="E472" s="1421"/>
      <c r="F472" s="1523"/>
      <c r="G472" s="1523"/>
      <c r="H472" s="1584"/>
      <c r="I472" s="1555"/>
      <c r="J472" s="1555"/>
      <c r="K472" s="1441"/>
      <c r="L472" s="1441"/>
      <c r="M472" s="1501"/>
      <c r="N472" s="1519"/>
      <c r="O472" s="1519"/>
      <c r="P472" s="1498"/>
      <c r="Q472" s="1498"/>
      <c r="R472" s="1498"/>
      <c r="S472" s="1498"/>
      <c r="T472" s="1498"/>
      <c r="U472" s="1498"/>
      <c r="V472" s="1477"/>
      <c r="W472" s="1501"/>
      <c r="X472" s="1501"/>
      <c r="Y472" s="1501"/>
      <c r="Z472" s="1501"/>
    </row>
    <row r="473" spans="1:26" ht="15">
      <c r="A473" s="1432"/>
      <c r="B473" s="1581"/>
      <c r="C473" s="1582"/>
      <c r="D473" s="1583"/>
      <c r="E473" s="1421"/>
      <c r="F473" s="1523"/>
      <c r="G473" s="1523"/>
      <c r="H473" s="1584"/>
      <c r="I473" s="1555"/>
      <c r="J473" s="1555"/>
      <c r="K473" s="1441"/>
      <c r="L473" s="1441"/>
      <c r="M473" s="1501"/>
      <c r="N473" s="1519"/>
      <c r="O473" s="1519"/>
      <c r="P473" s="1498"/>
      <c r="Q473" s="1498"/>
      <c r="R473" s="1498"/>
      <c r="S473" s="1498"/>
      <c r="T473" s="1498"/>
      <c r="U473" s="1498"/>
      <c r="V473" s="1477"/>
      <c r="W473" s="1501"/>
      <c r="X473" s="1501"/>
      <c r="Y473" s="1501"/>
      <c r="Z473" s="1501"/>
    </row>
    <row r="474" spans="1:26" ht="15">
      <c r="A474" s="1432"/>
      <c r="B474" s="1581"/>
      <c r="C474" s="1582"/>
      <c r="D474" s="1583"/>
      <c r="E474" s="1421"/>
      <c r="F474" s="1523"/>
      <c r="G474" s="1523"/>
      <c r="H474" s="1584"/>
      <c r="I474" s="1555"/>
      <c r="J474" s="1555"/>
      <c r="K474" s="1441"/>
      <c r="L474" s="1441"/>
      <c r="M474" s="1501"/>
      <c r="N474" s="1519"/>
      <c r="O474" s="1519"/>
      <c r="P474" s="1498"/>
      <c r="Q474" s="1498"/>
      <c r="R474" s="1498"/>
      <c r="S474" s="1498"/>
      <c r="T474" s="1498"/>
      <c r="U474" s="1498"/>
      <c r="V474" s="1477"/>
      <c r="W474" s="1501"/>
      <c r="X474" s="1501"/>
      <c r="Y474" s="1501"/>
      <c r="Z474" s="1501"/>
    </row>
    <row r="475" spans="1:26" ht="15">
      <c r="A475" s="1432"/>
      <c r="B475" s="1581"/>
      <c r="C475" s="1582"/>
      <c r="D475" s="1583"/>
      <c r="E475" s="1421"/>
      <c r="F475" s="1523"/>
      <c r="G475" s="1523"/>
      <c r="H475" s="1584"/>
      <c r="I475" s="1555"/>
      <c r="J475" s="1555"/>
      <c r="K475" s="1441"/>
      <c r="L475" s="1441"/>
      <c r="M475" s="1501"/>
      <c r="N475" s="1519"/>
      <c r="O475" s="1519"/>
      <c r="P475" s="1498"/>
      <c r="Q475" s="1498"/>
      <c r="R475" s="1498"/>
      <c r="S475" s="1498"/>
      <c r="T475" s="1498"/>
      <c r="U475" s="1498"/>
      <c r="V475" s="1477"/>
      <c r="W475" s="1501"/>
      <c r="X475" s="1501"/>
      <c r="Y475" s="1501"/>
      <c r="Z475" s="1501"/>
    </row>
    <row r="476" spans="1:26" ht="15">
      <c r="A476" s="1432"/>
      <c r="B476" s="1581"/>
      <c r="C476" s="1582"/>
      <c r="D476" s="1583"/>
      <c r="E476" s="1421"/>
      <c r="F476" s="1523"/>
      <c r="G476" s="1523"/>
      <c r="H476" s="1584"/>
      <c r="I476" s="1555"/>
      <c r="J476" s="1555"/>
      <c r="K476" s="1441"/>
      <c r="L476" s="1441"/>
      <c r="M476" s="1501"/>
      <c r="N476" s="1519"/>
      <c r="O476" s="1519"/>
      <c r="P476" s="1498"/>
      <c r="Q476" s="1498"/>
      <c r="R476" s="1498"/>
      <c r="S476" s="1498"/>
      <c r="T476" s="1498"/>
      <c r="U476" s="1498"/>
      <c r="V476" s="1477"/>
      <c r="W476" s="1501"/>
      <c r="X476" s="1501"/>
      <c r="Y476" s="1501"/>
      <c r="Z476" s="1501"/>
    </row>
    <row r="477" spans="1:26" ht="15">
      <c r="A477" s="1432"/>
      <c r="B477" s="1581"/>
      <c r="C477" s="1582"/>
      <c r="D477" s="1583"/>
      <c r="E477" s="1421"/>
      <c r="F477" s="1523"/>
      <c r="G477" s="1523"/>
      <c r="H477" s="1584"/>
      <c r="I477" s="1555"/>
      <c r="J477" s="1555"/>
      <c r="K477" s="1441"/>
      <c r="L477" s="1441"/>
      <c r="M477" s="1501"/>
      <c r="N477" s="1519"/>
      <c r="O477" s="1519"/>
      <c r="P477" s="1498"/>
      <c r="Q477" s="1498"/>
      <c r="R477" s="1498"/>
      <c r="S477" s="1498"/>
      <c r="T477" s="1498"/>
      <c r="U477" s="1498"/>
      <c r="V477" s="1477"/>
      <c r="W477" s="1501"/>
      <c r="X477" s="1501"/>
      <c r="Y477" s="1501"/>
      <c r="Z477" s="1501"/>
    </row>
    <row r="478" spans="1:26" ht="15">
      <c r="A478" s="1432"/>
      <c r="B478" s="1581"/>
      <c r="C478" s="1582"/>
      <c r="D478" s="1583"/>
      <c r="E478" s="1421"/>
      <c r="F478" s="1523"/>
      <c r="G478" s="1523"/>
      <c r="H478" s="1584"/>
      <c r="I478" s="1555"/>
      <c r="J478" s="1555"/>
      <c r="K478" s="1441"/>
      <c r="L478" s="1441"/>
      <c r="M478" s="1501"/>
      <c r="N478" s="1519"/>
      <c r="O478" s="1519"/>
      <c r="P478" s="1498"/>
      <c r="Q478" s="1498"/>
      <c r="R478" s="1498"/>
      <c r="S478" s="1498"/>
      <c r="T478" s="1498"/>
      <c r="U478" s="1498"/>
      <c r="V478" s="1477"/>
      <c r="W478" s="1501"/>
      <c r="X478" s="1501"/>
      <c r="Y478" s="1501"/>
      <c r="Z478" s="1501"/>
    </row>
    <row r="479" spans="1:26" ht="15">
      <c r="A479" s="1432"/>
      <c r="B479" s="1581"/>
      <c r="C479" s="1582"/>
      <c r="D479" s="1583"/>
      <c r="E479" s="1421"/>
      <c r="F479" s="1523"/>
      <c r="G479" s="1523"/>
      <c r="H479" s="1584"/>
      <c r="I479" s="1555"/>
      <c r="J479" s="1555"/>
      <c r="K479" s="1441"/>
      <c r="L479" s="1441"/>
      <c r="M479" s="1501"/>
      <c r="N479" s="1519"/>
      <c r="O479" s="1519"/>
      <c r="P479" s="1498"/>
      <c r="Q479" s="1498"/>
      <c r="R479" s="1498"/>
      <c r="S479" s="1498"/>
      <c r="T479" s="1498"/>
      <c r="U479" s="1498"/>
      <c r="V479" s="1477"/>
      <c r="W479" s="1501"/>
      <c r="X479" s="1501"/>
      <c r="Y479" s="1501"/>
      <c r="Z479" s="1501"/>
    </row>
    <row r="480" spans="1:26" ht="15">
      <c r="A480" s="1432"/>
      <c r="B480" s="1581"/>
      <c r="C480" s="1582"/>
      <c r="D480" s="1583"/>
      <c r="E480" s="1421"/>
      <c r="F480" s="1523"/>
      <c r="G480" s="1523"/>
      <c r="H480" s="1584"/>
      <c r="I480" s="1555"/>
      <c r="J480" s="1555"/>
      <c r="K480" s="1441"/>
      <c r="L480" s="1441"/>
      <c r="M480" s="1501"/>
      <c r="N480" s="1519"/>
      <c r="O480" s="1519"/>
      <c r="P480" s="1498"/>
      <c r="Q480" s="1498"/>
      <c r="R480" s="1498"/>
      <c r="S480" s="1498"/>
      <c r="T480" s="1498"/>
      <c r="U480" s="1498"/>
      <c r="V480" s="1477"/>
      <c r="W480" s="1501"/>
      <c r="X480" s="1501"/>
      <c r="Y480" s="1501"/>
      <c r="Z480" s="1501"/>
    </row>
    <row r="481" spans="1:26" ht="15">
      <c r="A481" s="1432"/>
      <c r="B481" s="1581"/>
      <c r="C481" s="1582"/>
      <c r="D481" s="1583"/>
      <c r="E481" s="1421"/>
      <c r="F481" s="1523"/>
      <c r="G481" s="1523"/>
      <c r="H481" s="1584"/>
      <c r="I481" s="1555"/>
      <c r="J481" s="1555"/>
      <c r="K481" s="1441"/>
      <c r="L481" s="1441"/>
      <c r="M481" s="1501"/>
      <c r="N481" s="1519"/>
      <c r="O481" s="1519"/>
      <c r="P481" s="1498"/>
      <c r="Q481" s="1498"/>
      <c r="R481" s="1498"/>
      <c r="S481" s="1498"/>
      <c r="T481" s="1498"/>
      <c r="U481" s="1498"/>
      <c r="V481" s="1477"/>
      <c r="W481" s="1501"/>
      <c r="X481" s="1501"/>
      <c r="Y481" s="1501"/>
      <c r="Z481" s="1501"/>
    </row>
    <row r="482" spans="1:26" ht="15">
      <c r="A482" s="1432"/>
      <c r="B482" s="1581"/>
      <c r="C482" s="1582"/>
      <c r="D482" s="1583"/>
      <c r="E482" s="1421"/>
      <c r="F482" s="1523"/>
      <c r="G482" s="1523"/>
      <c r="H482" s="1584"/>
      <c r="I482" s="1555"/>
      <c r="J482" s="1555"/>
      <c r="K482" s="1441"/>
      <c r="L482" s="1441"/>
      <c r="M482" s="1501"/>
      <c r="N482" s="1519"/>
      <c r="O482" s="1519"/>
      <c r="P482" s="1498"/>
      <c r="Q482" s="1498"/>
      <c r="R482" s="1498"/>
      <c r="S482" s="1498"/>
      <c r="T482" s="1498"/>
      <c r="U482" s="1498"/>
      <c r="V482" s="1477"/>
      <c r="W482" s="1501"/>
      <c r="X482" s="1501"/>
      <c r="Y482" s="1501"/>
      <c r="Z482" s="1501"/>
    </row>
    <row r="483" spans="1:26" ht="15">
      <c r="A483" s="1432"/>
      <c r="B483" s="1581"/>
      <c r="C483" s="1582"/>
      <c r="D483" s="1583"/>
      <c r="E483" s="1421"/>
      <c r="F483" s="1523"/>
      <c r="G483" s="1523"/>
      <c r="H483" s="1584"/>
      <c r="I483" s="1555"/>
      <c r="J483" s="1555"/>
      <c r="K483" s="1441"/>
      <c r="L483" s="1441"/>
      <c r="M483" s="1501"/>
      <c r="N483" s="1519"/>
      <c r="O483" s="1519"/>
      <c r="P483" s="1498"/>
      <c r="Q483" s="1498"/>
      <c r="R483" s="1498"/>
      <c r="S483" s="1498"/>
      <c r="T483" s="1498"/>
      <c r="U483" s="1498"/>
      <c r="V483" s="1477"/>
      <c r="W483" s="1501"/>
      <c r="X483" s="1501"/>
      <c r="Y483" s="1501"/>
      <c r="Z483" s="1501"/>
    </row>
    <row r="484" spans="1:26" ht="15">
      <c r="A484" s="1432"/>
      <c r="B484" s="1581"/>
      <c r="C484" s="1582"/>
      <c r="D484" s="1583"/>
      <c r="E484" s="1421"/>
      <c r="F484" s="1523"/>
      <c r="G484" s="1523"/>
      <c r="H484" s="1584"/>
      <c r="I484" s="1555"/>
      <c r="J484" s="1555"/>
      <c r="K484" s="1441"/>
      <c r="L484" s="1441"/>
      <c r="M484" s="1501"/>
      <c r="N484" s="1519"/>
      <c r="O484" s="1519"/>
      <c r="P484" s="1498"/>
      <c r="Q484" s="1498"/>
      <c r="R484" s="1498"/>
      <c r="S484" s="1498"/>
      <c r="T484" s="1498"/>
      <c r="U484" s="1498"/>
      <c r="V484" s="1477"/>
      <c r="W484" s="1501"/>
      <c r="X484" s="1501"/>
      <c r="Y484" s="1501"/>
      <c r="Z484" s="1501"/>
    </row>
    <row r="485" spans="1:26" ht="15">
      <c r="A485" s="1432"/>
      <c r="B485" s="1581"/>
      <c r="C485" s="1582"/>
      <c r="D485" s="1583"/>
      <c r="E485" s="1421"/>
      <c r="F485" s="1523"/>
      <c r="G485" s="1523"/>
      <c r="H485" s="1584"/>
      <c r="I485" s="1555"/>
      <c r="J485" s="1555"/>
      <c r="K485" s="1441"/>
      <c r="L485" s="1441"/>
      <c r="M485" s="1501"/>
      <c r="N485" s="1519"/>
      <c r="O485" s="1519"/>
      <c r="P485" s="1498"/>
      <c r="Q485" s="1498"/>
      <c r="R485" s="1498"/>
      <c r="S485" s="1498"/>
      <c r="T485" s="1498"/>
      <c r="U485" s="1498"/>
      <c r="V485" s="1477"/>
      <c r="W485" s="1501"/>
      <c r="X485" s="1501"/>
      <c r="Y485" s="1501"/>
      <c r="Z485" s="1501"/>
    </row>
    <row r="486" spans="1:26" ht="15">
      <c r="A486" s="1432"/>
      <c r="B486" s="1581"/>
      <c r="C486" s="1582"/>
      <c r="D486" s="1583"/>
      <c r="E486" s="1421"/>
      <c r="F486" s="1523"/>
      <c r="G486" s="1523"/>
      <c r="H486" s="1584"/>
      <c r="I486" s="1555"/>
      <c r="J486" s="1555"/>
      <c r="K486" s="1441"/>
      <c r="L486" s="1441"/>
      <c r="M486" s="1501"/>
      <c r="N486" s="1519"/>
      <c r="O486" s="1519"/>
      <c r="P486" s="1498"/>
      <c r="Q486" s="1498"/>
      <c r="R486" s="1498"/>
      <c r="S486" s="1498"/>
      <c r="T486" s="1498"/>
      <c r="U486" s="1498"/>
      <c r="V486" s="1477"/>
      <c r="W486" s="1501"/>
      <c r="X486" s="1501"/>
      <c r="Y486" s="1501"/>
      <c r="Z486" s="1501"/>
    </row>
    <row r="487" spans="1:26" ht="15">
      <c r="A487" s="1432"/>
      <c r="B487" s="1581"/>
      <c r="C487" s="1582"/>
      <c r="D487" s="1583"/>
      <c r="E487" s="1421"/>
      <c r="F487" s="1523"/>
      <c r="G487" s="1523"/>
      <c r="H487" s="1584"/>
      <c r="I487" s="1555"/>
      <c r="J487" s="1555"/>
      <c r="K487" s="1441"/>
      <c r="L487" s="1441"/>
      <c r="M487" s="1501"/>
      <c r="N487" s="1519"/>
      <c r="O487" s="1519"/>
      <c r="P487" s="1498"/>
      <c r="Q487" s="1498"/>
      <c r="R487" s="1498"/>
      <c r="S487" s="1498"/>
      <c r="T487" s="1498"/>
      <c r="U487" s="1498"/>
      <c r="V487" s="1477"/>
      <c r="W487" s="1501"/>
      <c r="X487" s="1501"/>
      <c r="Y487" s="1501"/>
      <c r="Z487" s="1501"/>
    </row>
    <row r="488" spans="1:26" ht="15">
      <c r="A488" s="1432"/>
      <c r="B488" s="1581"/>
      <c r="C488" s="1582"/>
      <c r="D488" s="1583"/>
      <c r="E488" s="1421"/>
      <c r="F488" s="1523"/>
      <c r="G488" s="1523"/>
      <c r="H488" s="1584"/>
      <c r="I488" s="1555"/>
      <c r="J488" s="1555"/>
      <c r="K488" s="1441"/>
      <c r="L488" s="1441"/>
      <c r="M488" s="1501"/>
      <c r="N488" s="1519"/>
      <c r="O488" s="1519"/>
      <c r="P488" s="1498"/>
      <c r="Q488" s="1498"/>
      <c r="R488" s="1498"/>
      <c r="S488" s="1498"/>
      <c r="T488" s="1498"/>
      <c r="U488" s="1498"/>
      <c r="V488" s="1477"/>
      <c r="W488" s="1501"/>
      <c r="X488" s="1501"/>
      <c r="Y488" s="1501"/>
      <c r="Z488" s="1501"/>
    </row>
    <row r="489" spans="1:26" ht="15">
      <c r="A489" s="1432"/>
      <c r="B489" s="1581"/>
      <c r="C489" s="1582"/>
      <c r="D489" s="1583"/>
      <c r="E489" s="1421"/>
      <c r="F489" s="1523"/>
      <c r="G489" s="1523"/>
      <c r="H489" s="1584"/>
      <c r="I489" s="1555"/>
      <c r="J489" s="1555"/>
      <c r="K489" s="1441"/>
      <c r="L489" s="1441"/>
      <c r="M489" s="1501"/>
      <c r="N489" s="1519"/>
      <c r="O489" s="1519"/>
      <c r="P489" s="1498"/>
      <c r="Q489" s="1498"/>
      <c r="R489" s="1498"/>
      <c r="S489" s="1498"/>
      <c r="T489" s="1498"/>
      <c r="U489" s="1498"/>
      <c r="V489" s="1477"/>
      <c r="W489" s="1501"/>
      <c r="X489" s="1501"/>
      <c r="Y489" s="1501"/>
      <c r="Z489" s="1501"/>
    </row>
    <row r="490" spans="1:26" ht="15">
      <c r="A490" s="1432"/>
      <c r="B490" s="1581"/>
      <c r="C490" s="1582"/>
      <c r="D490" s="1583"/>
      <c r="E490" s="1421"/>
      <c r="F490" s="1523"/>
      <c r="G490" s="1523"/>
      <c r="H490" s="1584"/>
      <c r="I490" s="1555"/>
      <c r="J490" s="1555"/>
      <c r="K490" s="1441"/>
      <c r="L490" s="1441"/>
      <c r="M490" s="1501"/>
      <c r="N490" s="1519"/>
      <c r="O490" s="1519"/>
      <c r="P490" s="1498"/>
      <c r="Q490" s="1498"/>
      <c r="R490" s="1498"/>
      <c r="S490" s="1498"/>
      <c r="T490" s="1498"/>
      <c r="U490" s="1498"/>
      <c r="V490" s="1477"/>
      <c r="W490" s="1501"/>
      <c r="X490" s="1501"/>
      <c r="Y490" s="1501"/>
      <c r="Z490" s="1501"/>
    </row>
    <row r="491" spans="1:26" ht="15">
      <c r="A491" s="1432"/>
      <c r="B491" s="1581"/>
      <c r="C491" s="1582"/>
      <c r="D491" s="1583"/>
      <c r="E491" s="1421"/>
      <c r="F491" s="1523"/>
      <c r="G491" s="1523"/>
      <c r="H491" s="1584"/>
      <c r="I491" s="1555"/>
      <c r="J491" s="1555"/>
      <c r="K491" s="1441"/>
      <c r="L491" s="1441"/>
      <c r="M491" s="1501"/>
      <c r="N491" s="1519"/>
      <c r="O491" s="1519"/>
      <c r="P491" s="1498"/>
      <c r="Q491" s="1498"/>
      <c r="R491" s="1498"/>
      <c r="S491" s="1498"/>
      <c r="T491" s="1498"/>
      <c r="U491" s="1498"/>
      <c r="V491" s="1477"/>
      <c r="W491" s="1501"/>
      <c r="X491" s="1501"/>
      <c r="Y491" s="1501"/>
      <c r="Z491" s="1501"/>
    </row>
    <row r="492" spans="1:26" ht="15">
      <c r="A492" s="1432"/>
      <c r="B492" s="1581"/>
      <c r="C492" s="1582"/>
      <c r="D492" s="1583"/>
      <c r="E492" s="1421"/>
      <c r="F492" s="1523"/>
      <c r="G492" s="1523"/>
      <c r="H492" s="1584"/>
      <c r="I492" s="1555"/>
      <c r="J492" s="1555"/>
      <c r="K492" s="1441"/>
      <c r="L492" s="1441"/>
      <c r="M492" s="1501"/>
      <c r="N492" s="1519"/>
      <c r="O492" s="1519"/>
      <c r="P492" s="1498"/>
      <c r="Q492" s="1498"/>
      <c r="R492" s="1498"/>
      <c r="S492" s="1498"/>
      <c r="T492" s="1498"/>
      <c r="U492" s="1498"/>
      <c r="V492" s="1477"/>
      <c r="W492" s="1501"/>
      <c r="X492" s="1501"/>
      <c r="Y492" s="1501"/>
      <c r="Z492" s="1501"/>
    </row>
    <row r="493" spans="1:26" ht="15">
      <c r="A493" s="1432"/>
      <c r="B493" s="1581"/>
      <c r="C493" s="1582"/>
      <c r="D493" s="1583"/>
      <c r="E493" s="1421"/>
      <c r="F493" s="1523"/>
      <c r="G493" s="1523"/>
      <c r="H493" s="1584"/>
      <c r="I493" s="1555"/>
      <c r="J493" s="1555"/>
      <c r="K493" s="1441"/>
      <c r="L493" s="1441"/>
      <c r="M493" s="1501"/>
      <c r="N493" s="1519"/>
      <c r="O493" s="1519"/>
      <c r="P493" s="1498"/>
      <c r="Q493" s="1498"/>
      <c r="R493" s="1498"/>
      <c r="S493" s="1498"/>
      <c r="T493" s="1498"/>
      <c r="U493" s="1498"/>
      <c r="V493" s="1477"/>
      <c r="W493" s="1501"/>
      <c r="X493" s="1501"/>
      <c r="Y493" s="1501"/>
      <c r="Z493" s="1501"/>
    </row>
    <row r="494" spans="1:26" ht="15">
      <c r="A494" s="1432"/>
      <c r="B494" s="1581"/>
      <c r="C494" s="1582"/>
      <c r="D494" s="1583"/>
      <c r="E494" s="1421"/>
      <c r="F494" s="1523"/>
      <c r="G494" s="1523"/>
      <c r="H494" s="1584"/>
      <c r="I494" s="1555"/>
      <c r="J494" s="1555"/>
      <c r="K494" s="1441"/>
      <c r="L494" s="1441"/>
      <c r="M494" s="1501"/>
      <c r="N494" s="1519"/>
      <c r="O494" s="1519"/>
      <c r="P494" s="1498"/>
      <c r="Q494" s="1498"/>
      <c r="R494" s="1498"/>
      <c r="S494" s="1498"/>
      <c r="T494" s="1498"/>
      <c r="U494" s="1498"/>
      <c r="V494" s="1477"/>
      <c r="W494" s="1501"/>
      <c r="X494" s="1501"/>
      <c r="Y494" s="1501"/>
      <c r="Z494" s="1501"/>
    </row>
    <row r="495" spans="1:26" ht="15">
      <c r="A495" s="1432"/>
      <c r="B495" s="1581"/>
      <c r="C495" s="1582"/>
      <c r="D495" s="1583"/>
      <c r="E495" s="1421"/>
      <c r="F495" s="1523"/>
      <c r="G495" s="1523"/>
      <c r="H495" s="1584"/>
      <c r="I495" s="1555"/>
      <c r="J495" s="1555"/>
      <c r="K495" s="1441"/>
      <c r="L495" s="1441"/>
      <c r="M495" s="1501"/>
      <c r="N495" s="1519"/>
      <c r="O495" s="1519"/>
      <c r="P495" s="1498"/>
      <c r="Q495" s="1498"/>
      <c r="R495" s="1498"/>
      <c r="S495" s="1498"/>
      <c r="T495" s="1498"/>
      <c r="U495" s="1498"/>
      <c r="V495" s="1477"/>
      <c r="W495" s="1501"/>
      <c r="X495" s="1501"/>
      <c r="Y495" s="1501"/>
      <c r="Z495" s="1501"/>
    </row>
    <row r="496" spans="1:26" ht="15">
      <c r="A496" s="1432"/>
      <c r="B496" s="1581"/>
      <c r="C496" s="1582"/>
      <c r="D496" s="1583"/>
      <c r="E496" s="1421"/>
      <c r="F496" s="1523"/>
      <c r="G496" s="1523"/>
      <c r="H496" s="1584"/>
      <c r="I496" s="1555"/>
      <c r="J496" s="1555"/>
      <c r="K496" s="1441"/>
      <c r="L496" s="1441"/>
      <c r="M496" s="1501"/>
      <c r="N496" s="1519"/>
      <c r="O496" s="1519"/>
      <c r="P496" s="1498"/>
      <c r="Q496" s="1498"/>
      <c r="R496" s="1498"/>
      <c r="S496" s="1498"/>
      <c r="T496" s="1498"/>
      <c r="U496" s="1498"/>
      <c r="V496" s="1477"/>
      <c r="W496" s="1501"/>
      <c r="X496" s="1501"/>
      <c r="Y496" s="1501"/>
      <c r="Z496" s="1501"/>
    </row>
    <row r="497" spans="1:26" ht="15">
      <c r="A497" s="1432"/>
      <c r="B497" s="1581"/>
      <c r="C497" s="1582"/>
      <c r="D497" s="1583"/>
      <c r="E497" s="1421"/>
      <c r="F497" s="1523"/>
      <c r="G497" s="1523"/>
      <c r="H497" s="1584"/>
      <c r="I497" s="1555"/>
      <c r="J497" s="1555"/>
      <c r="K497" s="1441"/>
      <c r="L497" s="1441"/>
      <c r="M497" s="1501"/>
      <c r="N497" s="1519"/>
      <c r="O497" s="1519"/>
      <c r="P497" s="1498"/>
      <c r="Q497" s="1498"/>
      <c r="R497" s="1498"/>
      <c r="S497" s="1498"/>
      <c r="T497" s="1498"/>
      <c r="U497" s="1498"/>
      <c r="V497" s="1477"/>
      <c r="W497" s="1501"/>
      <c r="X497" s="1501"/>
      <c r="Y497" s="1501"/>
      <c r="Z497" s="1501"/>
    </row>
    <row r="498" spans="1:26" ht="15">
      <c r="A498" s="1432"/>
      <c r="B498" s="1581"/>
      <c r="C498" s="1582"/>
      <c r="D498" s="1583"/>
      <c r="E498" s="1421"/>
      <c r="F498" s="1523"/>
      <c r="G498" s="1523"/>
      <c r="H498" s="1584"/>
      <c r="I498" s="1555"/>
      <c r="J498" s="1555"/>
      <c r="K498" s="1441"/>
      <c r="L498" s="1441"/>
      <c r="M498" s="1501"/>
      <c r="N498" s="1519"/>
      <c r="O498" s="1519"/>
      <c r="P498" s="1498"/>
      <c r="Q498" s="1498"/>
      <c r="R498" s="1498"/>
      <c r="S498" s="1498"/>
      <c r="T498" s="1498"/>
      <c r="U498" s="1498"/>
      <c r="V498" s="1477"/>
      <c r="W498" s="1501"/>
      <c r="X498" s="1501"/>
      <c r="Y498" s="1501"/>
      <c r="Z498" s="1501"/>
    </row>
    <row r="499" spans="1:26" ht="15">
      <c r="A499" s="1432"/>
      <c r="B499" s="1581"/>
      <c r="C499" s="1582"/>
      <c r="D499" s="1583"/>
      <c r="E499" s="1421"/>
      <c r="F499" s="1523"/>
      <c r="G499" s="1523"/>
      <c r="H499" s="1584"/>
      <c r="I499" s="1555"/>
      <c r="J499" s="1555"/>
      <c r="K499" s="1441"/>
      <c r="L499" s="1441"/>
      <c r="M499" s="1501"/>
      <c r="N499" s="1519"/>
      <c r="O499" s="1519"/>
      <c r="P499" s="1498"/>
      <c r="Q499" s="1498"/>
      <c r="R499" s="1498"/>
      <c r="S499" s="1498"/>
      <c r="T499" s="1498"/>
      <c r="U499" s="1498"/>
      <c r="V499" s="1477"/>
      <c r="W499" s="1501"/>
      <c r="X499" s="1501"/>
      <c r="Y499" s="1501"/>
      <c r="Z499" s="1501"/>
    </row>
    <row r="500" spans="1:26" ht="15">
      <c r="A500" s="1432"/>
      <c r="B500" s="1581"/>
      <c r="C500" s="1582"/>
      <c r="D500" s="1583"/>
      <c r="E500" s="1421"/>
      <c r="F500" s="1523"/>
      <c r="G500" s="1523"/>
      <c r="H500" s="1584"/>
      <c r="I500" s="1555"/>
      <c r="J500" s="1555"/>
      <c r="K500" s="1441"/>
      <c r="L500" s="1441"/>
      <c r="M500" s="1501"/>
      <c r="N500" s="1519"/>
      <c r="O500" s="1519"/>
      <c r="P500" s="1498"/>
      <c r="Q500" s="1498"/>
      <c r="R500" s="1498"/>
      <c r="S500" s="1498"/>
      <c r="T500" s="1498"/>
      <c r="U500" s="1498"/>
      <c r="V500" s="1477"/>
      <c r="W500" s="1501"/>
      <c r="X500" s="1501"/>
      <c r="Y500" s="1501"/>
      <c r="Z500" s="1501"/>
    </row>
    <row r="501" spans="1:26" ht="15">
      <c r="A501" s="1432"/>
      <c r="B501" s="1581"/>
      <c r="C501" s="1582"/>
      <c r="D501" s="1583"/>
      <c r="E501" s="1421"/>
      <c r="F501" s="1523"/>
      <c r="G501" s="1523"/>
      <c r="H501" s="1584"/>
      <c r="I501" s="1555"/>
      <c r="J501" s="1555"/>
      <c r="K501" s="1441"/>
      <c r="L501" s="1441"/>
      <c r="M501" s="1501"/>
      <c r="N501" s="1519"/>
      <c r="O501" s="1519"/>
      <c r="P501" s="1498"/>
      <c r="Q501" s="1498"/>
      <c r="R501" s="1498"/>
      <c r="S501" s="1498"/>
      <c r="T501" s="1498"/>
      <c r="U501" s="1498"/>
      <c r="V501" s="1477"/>
      <c r="W501" s="1501"/>
      <c r="X501" s="1501"/>
      <c r="Y501" s="1501"/>
      <c r="Z501" s="1501"/>
    </row>
    <row r="502" spans="1:26" ht="15">
      <c r="A502" s="1432"/>
      <c r="B502" s="1581"/>
      <c r="C502" s="1582"/>
      <c r="D502" s="1583"/>
      <c r="E502" s="1421"/>
      <c r="F502" s="1523"/>
      <c r="G502" s="1523"/>
      <c r="H502" s="1584"/>
      <c r="I502" s="1555"/>
      <c r="J502" s="1555"/>
      <c r="K502" s="1441"/>
      <c r="L502" s="1441"/>
      <c r="M502" s="1501"/>
      <c r="N502" s="1519"/>
      <c r="O502" s="1519"/>
      <c r="P502" s="1498"/>
      <c r="Q502" s="1498"/>
      <c r="R502" s="1498"/>
      <c r="S502" s="1498"/>
      <c r="T502" s="1498"/>
      <c r="U502" s="1498"/>
      <c r="V502" s="1477"/>
      <c r="W502" s="1501"/>
      <c r="X502" s="1501"/>
      <c r="Y502" s="1501"/>
      <c r="Z502" s="1501"/>
    </row>
    <row r="503" spans="1:26" ht="15">
      <c r="A503" s="1432"/>
      <c r="B503" s="1581"/>
      <c r="C503" s="1582"/>
      <c r="D503" s="1583"/>
      <c r="E503" s="1421"/>
      <c r="F503" s="1523"/>
      <c r="G503" s="1523"/>
      <c r="H503" s="1584"/>
      <c r="I503" s="1555"/>
      <c r="J503" s="1555"/>
      <c r="K503" s="1441"/>
      <c r="L503" s="1441"/>
      <c r="M503" s="1501"/>
      <c r="N503" s="1519"/>
      <c r="O503" s="1519"/>
      <c r="P503" s="1498"/>
      <c r="Q503" s="1498"/>
      <c r="R503" s="1498"/>
      <c r="S503" s="1498"/>
      <c r="T503" s="1498"/>
      <c r="U503" s="1498"/>
      <c r="V503" s="1477"/>
      <c r="W503" s="1501"/>
      <c r="X503" s="1501"/>
      <c r="Y503" s="1501"/>
      <c r="Z503" s="1501"/>
    </row>
    <row r="504" spans="1:26" ht="15">
      <c r="A504" s="1432"/>
      <c r="B504" s="1581"/>
      <c r="C504" s="1582"/>
      <c r="D504" s="1583"/>
      <c r="E504" s="1421"/>
      <c r="F504" s="1523"/>
      <c r="G504" s="1523"/>
      <c r="H504" s="1584"/>
      <c r="I504" s="1555"/>
      <c r="J504" s="1555"/>
      <c r="K504" s="1441"/>
      <c r="L504" s="1441"/>
      <c r="M504" s="1501"/>
      <c r="N504" s="1519"/>
      <c r="O504" s="1519"/>
      <c r="P504" s="1498"/>
      <c r="Q504" s="1498"/>
      <c r="R504" s="1498"/>
      <c r="S504" s="1498"/>
      <c r="T504" s="1498"/>
      <c r="U504" s="1498"/>
      <c r="V504" s="1477"/>
      <c r="W504" s="1501"/>
      <c r="X504" s="1501"/>
      <c r="Y504" s="1501"/>
      <c r="Z504" s="1501"/>
    </row>
    <row r="505" spans="1:26" ht="15">
      <c r="A505" s="1432"/>
      <c r="B505" s="1581"/>
      <c r="C505" s="1582"/>
      <c r="D505" s="1583"/>
      <c r="E505" s="1421"/>
      <c r="F505" s="1523"/>
      <c r="G505" s="1523"/>
      <c r="H505" s="1584"/>
      <c r="I505" s="1555"/>
      <c r="J505" s="1555"/>
      <c r="K505" s="1441"/>
      <c r="L505" s="1441"/>
      <c r="M505" s="1501"/>
      <c r="N505" s="1519"/>
      <c r="O505" s="1519"/>
      <c r="P505" s="1498"/>
      <c r="Q505" s="1498"/>
      <c r="R505" s="1498"/>
      <c r="S505" s="1498"/>
      <c r="T505" s="1498"/>
      <c r="U505" s="1498"/>
      <c r="V505" s="1477"/>
      <c r="W505" s="1501"/>
      <c r="X505" s="1501"/>
      <c r="Y505" s="1501"/>
      <c r="Z505" s="1501"/>
    </row>
    <row r="506" spans="1:26" ht="15">
      <c r="A506" s="1432"/>
      <c r="B506" s="1581"/>
      <c r="C506" s="1582"/>
      <c r="D506" s="1583"/>
      <c r="E506" s="1421"/>
      <c r="F506" s="1523"/>
      <c r="G506" s="1523"/>
      <c r="H506" s="1584"/>
      <c r="I506" s="1555"/>
      <c r="J506" s="1555"/>
      <c r="K506" s="1441"/>
      <c r="L506" s="1441"/>
      <c r="M506" s="1501"/>
      <c r="N506" s="1519"/>
      <c r="O506" s="1519"/>
      <c r="P506" s="1498"/>
      <c r="Q506" s="1498"/>
      <c r="R506" s="1498"/>
      <c r="S506" s="1498"/>
      <c r="T506" s="1498"/>
      <c r="U506" s="1498"/>
      <c r="V506" s="1477"/>
      <c r="W506" s="1501"/>
      <c r="X506" s="1501"/>
      <c r="Y506" s="1501"/>
      <c r="Z506" s="1501"/>
    </row>
    <row r="507" spans="1:26" ht="15">
      <c r="A507" s="1432"/>
      <c r="B507" s="1581"/>
      <c r="C507" s="1582"/>
      <c r="D507" s="1583"/>
      <c r="E507" s="1421"/>
      <c r="F507" s="1523"/>
      <c r="G507" s="1523"/>
      <c r="H507" s="1584"/>
      <c r="I507" s="1555"/>
      <c r="J507" s="1555"/>
      <c r="K507" s="1441"/>
      <c r="L507" s="1441"/>
      <c r="M507" s="1501"/>
      <c r="N507" s="1519"/>
      <c r="O507" s="1519"/>
      <c r="P507" s="1498"/>
      <c r="Q507" s="1498"/>
      <c r="R507" s="1498"/>
      <c r="S507" s="1498"/>
      <c r="T507" s="1498"/>
      <c r="U507" s="1498"/>
      <c r="V507" s="1477"/>
      <c r="W507" s="1501"/>
      <c r="X507" s="1501"/>
      <c r="Y507" s="1501"/>
      <c r="Z507" s="1501"/>
    </row>
    <row r="508" spans="1:26" ht="15">
      <c r="A508" s="1432"/>
      <c r="B508" s="1581"/>
      <c r="C508" s="1582"/>
      <c r="D508" s="1583"/>
      <c r="E508" s="1421"/>
      <c r="F508" s="1523"/>
      <c r="G508" s="1523"/>
      <c r="H508" s="1584"/>
      <c r="I508" s="1555"/>
      <c r="J508" s="1555"/>
      <c r="K508" s="1441"/>
      <c r="L508" s="1441"/>
      <c r="M508" s="1501"/>
      <c r="N508" s="1519"/>
      <c r="O508" s="1519"/>
      <c r="P508" s="1498"/>
      <c r="Q508" s="1498"/>
      <c r="R508" s="1498"/>
      <c r="S508" s="1498"/>
      <c r="T508" s="1498"/>
      <c r="U508" s="1498"/>
      <c r="V508" s="1477"/>
      <c r="W508" s="1501"/>
      <c r="X508" s="1501"/>
      <c r="Y508" s="1501"/>
      <c r="Z508" s="1501"/>
    </row>
    <row r="509" spans="1:26" ht="15">
      <c r="A509" s="1432"/>
      <c r="B509" s="1581"/>
      <c r="C509" s="1582"/>
      <c r="D509" s="1583"/>
      <c r="E509" s="1421"/>
      <c r="F509" s="1523"/>
      <c r="G509" s="1523"/>
      <c r="H509" s="1584"/>
      <c r="I509" s="1555"/>
      <c r="J509" s="1555"/>
      <c r="K509" s="1441"/>
      <c r="L509" s="1441"/>
      <c r="M509" s="1501"/>
      <c r="N509" s="1519"/>
      <c r="O509" s="1519"/>
      <c r="P509" s="1498"/>
      <c r="Q509" s="1498"/>
      <c r="R509" s="1498"/>
      <c r="S509" s="1498"/>
      <c r="T509" s="1498"/>
      <c r="U509" s="1498"/>
      <c r="V509" s="1477"/>
      <c r="W509" s="1501"/>
      <c r="X509" s="1501"/>
      <c r="Y509" s="1501"/>
      <c r="Z509" s="1501"/>
    </row>
    <row r="510" spans="1:26" ht="15">
      <c r="A510" s="1432"/>
      <c r="B510" s="1581"/>
      <c r="C510" s="1582"/>
      <c r="D510" s="1583"/>
      <c r="E510" s="1421"/>
      <c r="F510" s="1523"/>
      <c r="G510" s="1523"/>
      <c r="H510" s="1584"/>
      <c r="I510" s="1555"/>
      <c r="J510" s="1555"/>
      <c r="K510" s="1441"/>
      <c r="L510" s="1441"/>
      <c r="M510" s="1501"/>
      <c r="N510" s="1519"/>
      <c r="O510" s="1519"/>
      <c r="P510" s="1498"/>
      <c r="Q510" s="1498"/>
      <c r="R510" s="1498"/>
      <c r="S510" s="1498"/>
      <c r="T510" s="1498"/>
      <c r="U510" s="1498"/>
      <c r="V510" s="1477"/>
      <c r="W510" s="1501"/>
      <c r="X510" s="1501"/>
      <c r="Y510" s="1501"/>
      <c r="Z510" s="1501"/>
    </row>
    <row r="511" spans="1:26" ht="15">
      <c r="A511" s="1432"/>
      <c r="B511" s="1581"/>
      <c r="C511" s="1582"/>
      <c r="D511" s="1583"/>
      <c r="E511" s="1421"/>
      <c r="F511" s="1523"/>
      <c r="G511" s="1523"/>
      <c r="H511" s="1584"/>
      <c r="I511" s="1555"/>
      <c r="J511" s="1555"/>
      <c r="K511" s="1441"/>
      <c r="L511" s="1441"/>
      <c r="M511" s="1501"/>
      <c r="N511" s="1519"/>
      <c r="O511" s="1519"/>
      <c r="P511" s="1498"/>
      <c r="Q511" s="1498"/>
      <c r="R511" s="1498"/>
      <c r="S511" s="1498"/>
      <c r="T511" s="1498"/>
      <c r="U511" s="1498"/>
      <c r="V511" s="1477"/>
      <c r="W511" s="1501"/>
      <c r="X511" s="1501"/>
      <c r="Y511" s="1501"/>
      <c r="Z511" s="1501"/>
    </row>
    <row r="512" spans="1:26" ht="15">
      <c r="A512" s="1432"/>
      <c r="B512" s="1581"/>
      <c r="C512" s="1582"/>
      <c r="D512" s="1583"/>
      <c r="E512" s="1421"/>
      <c r="F512" s="1523"/>
      <c r="G512" s="1523"/>
      <c r="H512" s="1584"/>
      <c r="I512" s="1555"/>
      <c r="J512" s="1555"/>
      <c r="K512" s="1441"/>
      <c r="L512" s="1441"/>
      <c r="M512" s="1501"/>
      <c r="N512" s="1519"/>
      <c r="O512" s="1519"/>
      <c r="P512" s="1498"/>
      <c r="Q512" s="1498"/>
      <c r="R512" s="1498"/>
      <c r="S512" s="1498"/>
      <c r="T512" s="1498"/>
      <c r="U512" s="1498"/>
      <c r="V512" s="1477"/>
      <c r="W512" s="1501"/>
      <c r="X512" s="1501"/>
      <c r="Y512" s="1501"/>
      <c r="Z512" s="1501"/>
    </row>
    <row r="513" spans="1:26" ht="15">
      <c r="A513" s="1432"/>
      <c r="B513" s="1581"/>
      <c r="C513" s="1582"/>
      <c r="D513" s="1583"/>
      <c r="E513" s="1421"/>
      <c r="F513" s="1523"/>
      <c r="G513" s="1523"/>
      <c r="H513" s="1584"/>
      <c r="I513" s="1555"/>
      <c r="J513" s="1555"/>
      <c r="K513" s="1441"/>
      <c r="L513" s="1441"/>
      <c r="M513" s="1501"/>
      <c r="N513" s="1519"/>
      <c r="O513" s="1519"/>
      <c r="P513" s="1498"/>
      <c r="Q513" s="1498"/>
      <c r="R513" s="1498"/>
      <c r="S513" s="1498"/>
      <c r="T513" s="1498"/>
      <c r="U513" s="1498"/>
      <c r="V513" s="1477"/>
      <c r="W513" s="1501"/>
      <c r="X513" s="1501"/>
      <c r="Y513" s="1501"/>
      <c r="Z513" s="1501"/>
    </row>
    <row r="514" spans="1:26" ht="15">
      <c r="A514" s="1432"/>
      <c r="B514" s="1581"/>
      <c r="C514" s="1582"/>
      <c r="D514" s="1583"/>
      <c r="E514" s="1421"/>
      <c r="F514" s="1523"/>
      <c r="G514" s="1523"/>
      <c r="H514" s="1584"/>
      <c r="I514" s="1555"/>
      <c r="J514" s="1555"/>
      <c r="K514" s="1441"/>
      <c r="L514" s="1441"/>
      <c r="M514" s="1501"/>
      <c r="N514" s="1519"/>
      <c r="O514" s="1519"/>
      <c r="P514" s="1498"/>
      <c r="Q514" s="1498"/>
      <c r="R514" s="1498"/>
      <c r="S514" s="1498"/>
      <c r="T514" s="1498"/>
      <c r="U514" s="1498"/>
      <c r="V514" s="1477"/>
      <c r="W514" s="1501"/>
      <c r="X514" s="1501"/>
      <c r="Y514" s="1501"/>
      <c r="Z514" s="1501"/>
    </row>
    <row r="515" spans="1:26" ht="15">
      <c r="A515" s="1432"/>
      <c r="B515" s="1581"/>
      <c r="C515" s="1582"/>
      <c r="D515" s="1583"/>
      <c r="E515" s="1421"/>
      <c r="F515" s="1523"/>
      <c r="G515" s="1523"/>
      <c r="H515" s="1584"/>
      <c r="I515" s="1555"/>
      <c r="J515" s="1555"/>
      <c r="K515" s="1441"/>
      <c r="L515" s="1441"/>
      <c r="M515" s="1501"/>
      <c r="N515" s="1519"/>
      <c r="O515" s="1519"/>
      <c r="P515" s="1498"/>
      <c r="Q515" s="1498"/>
      <c r="R515" s="1498"/>
      <c r="S515" s="1498"/>
      <c r="T515" s="1498"/>
      <c r="U515" s="1498"/>
      <c r="V515" s="1477"/>
      <c r="W515" s="1501"/>
      <c r="X515" s="1501"/>
      <c r="Y515" s="1501"/>
      <c r="Z515" s="1501"/>
    </row>
    <row r="516" spans="1:26" ht="15">
      <c r="A516" s="1432"/>
      <c r="B516" s="1581"/>
      <c r="C516" s="1582"/>
      <c r="D516" s="1583"/>
      <c r="E516" s="1421"/>
      <c r="F516" s="1523"/>
      <c r="G516" s="1523"/>
      <c r="H516" s="1584"/>
      <c r="I516" s="1555"/>
      <c r="J516" s="1555"/>
      <c r="K516" s="1441"/>
      <c r="L516" s="1441"/>
      <c r="M516" s="1501"/>
      <c r="N516" s="1519"/>
      <c r="O516" s="1519"/>
      <c r="P516" s="1498"/>
      <c r="Q516" s="1498"/>
      <c r="R516" s="1498"/>
      <c r="S516" s="1498"/>
      <c r="T516" s="1498"/>
      <c r="U516" s="1498"/>
      <c r="V516" s="1477"/>
      <c r="W516" s="1501"/>
      <c r="X516" s="1501"/>
      <c r="Y516" s="1501"/>
      <c r="Z516" s="1501"/>
    </row>
    <row r="517" spans="1:26" ht="15">
      <c r="A517" s="1432"/>
      <c r="B517" s="1581"/>
      <c r="C517" s="1582"/>
      <c r="D517" s="1583"/>
      <c r="E517" s="1421"/>
      <c r="F517" s="1523"/>
      <c r="G517" s="1523"/>
      <c r="H517" s="1584"/>
      <c r="I517" s="1555"/>
      <c r="J517" s="1555"/>
      <c r="K517" s="1441"/>
      <c r="L517" s="1441"/>
      <c r="M517" s="1501"/>
      <c r="N517" s="1519"/>
      <c r="O517" s="1519"/>
      <c r="P517" s="1498"/>
      <c r="Q517" s="1498"/>
      <c r="R517" s="1498"/>
      <c r="S517" s="1498"/>
      <c r="T517" s="1498"/>
      <c r="U517" s="1498"/>
      <c r="V517" s="1477"/>
      <c r="W517" s="1501"/>
      <c r="X517" s="1501"/>
      <c r="Y517" s="1501"/>
      <c r="Z517" s="1501"/>
    </row>
    <row r="518" spans="1:26" ht="15">
      <c r="A518" s="1432"/>
      <c r="B518" s="1581"/>
      <c r="C518" s="1582"/>
      <c r="D518" s="1583"/>
      <c r="E518" s="1421"/>
      <c r="F518" s="1523"/>
      <c r="G518" s="1523"/>
      <c r="H518" s="1584"/>
      <c r="I518" s="1555"/>
      <c r="J518" s="1555"/>
      <c r="K518" s="1441"/>
      <c r="L518" s="1441"/>
      <c r="M518" s="1501"/>
      <c r="N518" s="1519"/>
      <c r="O518" s="1519"/>
      <c r="P518" s="1498"/>
      <c r="Q518" s="1498"/>
      <c r="R518" s="1498"/>
      <c r="S518" s="1498"/>
      <c r="T518" s="1498"/>
      <c r="U518" s="1498"/>
      <c r="V518" s="1477"/>
      <c r="W518" s="1501"/>
      <c r="X518" s="1501"/>
      <c r="Y518" s="1501"/>
      <c r="Z518" s="1501"/>
    </row>
    <row r="519" spans="1:26" ht="15">
      <c r="A519" s="1432"/>
      <c r="B519" s="1581"/>
      <c r="C519" s="1582"/>
      <c r="D519" s="1583"/>
      <c r="E519" s="1421"/>
      <c r="F519" s="1523"/>
      <c r="G519" s="1523"/>
      <c r="H519" s="1584"/>
      <c r="I519" s="1555"/>
      <c r="J519" s="1555"/>
      <c r="K519" s="1441"/>
      <c r="L519" s="1441"/>
      <c r="M519" s="1501"/>
      <c r="N519" s="1519"/>
      <c r="O519" s="1519"/>
      <c r="P519" s="1498"/>
      <c r="Q519" s="1498"/>
      <c r="R519" s="1498"/>
      <c r="S519" s="1498"/>
      <c r="T519" s="1498"/>
      <c r="U519" s="1498"/>
      <c r="V519" s="1477"/>
      <c r="W519" s="1501"/>
      <c r="X519" s="1501"/>
      <c r="Y519" s="1501"/>
      <c r="Z519" s="1501"/>
    </row>
    <row r="520" spans="1:26" ht="15">
      <c r="A520" s="1432"/>
      <c r="B520" s="1581"/>
      <c r="C520" s="1582"/>
      <c r="D520" s="1583"/>
      <c r="E520" s="1421"/>
      <c r="F520" s="1523"/>
      <c r="G520" s="1523"/>
      <c r="H520" s="1584"/>
      <c r="I520" s="1555"/>
      <c r="J520" s="1555"/>
      <c r="K520" s="1441"/>
      <c r="L520" s="1441"/>
      <c r="M520" s="1501"/>
      <c r="N520" s="1519"/>
      <c r="O520" s="1519"/>
      <c r="P520" s="1498"/>
      <c r="Q520" s="1498"/>
      <c r="R520" s="1498"/>
      <c r="S520" s="1498"/>
      <c r="T520" s="1498"/>
      <c r="U520" s="1498"/>
      <c r="V520" s="1477"/>
      <c r="W520" s="1501"/>
      <c r="X520" s="1501"/>
      <c r="Y520" s="1501"/>
      <c r="Z520" s="1501"/>
    </row>
    <row r="521" spans="1:26" ht="15">
      <c r="A521" s="1432"/>
      <c r="B521" s="1581"/>
      <c r="C521" s="1582"/>
      <c r="D521" s="1583"/>
      <c r="E521" s="1421"/>
      <c r="F521" s="1523"/>
      <c r="G521" s="1523"/>
      <c r="H521" s="1584"/>
      <c r="I521" s="1555"/>
      <c r="J521" s="1555"/>
      <c r="K521" s="1441"/>
      <c r="L521" s="1441"/>
      <c r="M521" s="1501"/>
      <c r="N521" s="1519"/>
      <c r="O521" s="1519"/>
      <c r="P521" s="1498"/>
      <c r="Q521" s="1498"/>
      <c r="R521" s="1498"/>
      <c r="S521" s="1498"/>
      <c r="T521" s="1498"/>
      <c r="U521" s="1498"/>
      <c r="V521" s="1477"/>
      <c r="W521" s="1501"/>
      <c r="X521" s="1501"/>
      <c r="Y521" s="1501"/>
      <c r="Z521" s="1501"/>
    </row>
    <row r="522" spans="1:26" ht="15">
      <c r="A522" s="1432"/>
      <c r="B522" s="1581"/>
      <c r="C522" s="1582"/>
      <c r="D522" s="1583"/>
      <c r="E522" s="1421"/>
      <c r="F522" s="1523"/>
      <c r="G522" s="1523"/>
      <c r="H522" s="1584"/>
      <c r="I522" s="1555"/>
      <c r="J522" s="1555"/>
      <c r="K522" s="1441"/>
      <c r="L522" s="1441"/>
      <c r="M522" s="1501"/>
      <c r="N522" s="1519"/>
      <c r="O522" s="1519"/>
      <c r="P522" s="1498"/>
      <c r="Q522" s="1498"/>
      <c r="R522" s="1498"/>
      <c r="S522" s="1498"/>
      <c r="T522" s="1498"/>
      <c r="U522" s="1498"/>
      <c r="V522" s="1477"/>
      <c r="W522" s="1501"/>
      <c r="X522" s="1501"/>
      <c r="Y522" s="1501"/>
      <c r="Z522" s="1501"/>
    </row>
    <row r="523" spans="1:26" ht="15">
      <c r="A523" s="1432"/>
      <c r="B523" s="1581"/>
      <c r="C523" s="1582"/>
      <c r="D523" s="1583"/>
      <c r="E523" s="1421"/>
      <c r="F523" s="1523"/>
      <c r="G523" s="1523"/>
      <c r="H523" s="1584"/>
      <c r="I523" s="1555"/>
      <c r="J523" s="1555"/>
      <c r="K523" s="1441"/>
      <c r="L523" s="1441"/>
      <c r="M523" s="1501"/>
      <c r="N523" s="1519"/>
      <c r="O523" s="1519"/>
      <c r="P523" s="1498"/>
      <c r="Q523" s="1498"/>
      <c r="R523" s="1498"/>
      <c r="S523" s="1498"/>
      <c r="T523" s="1498"/>
      <c r="U523" s="1498"/>
      <c r="V523" s="1477"/>
      <c r="W523" s="1501"/>
      <c r="X523" s="1501"/>
      <c r="Y523" s="1501"/>
      <c r="Z523" s="1501"/>
    </row>
    <row r="524" spans="1:26" ht="15">
      <c r="A524" s="1432"/>
      <c r="B524" s="1581"/>
      <c r="C524" s="1582"/>
      <c r="D524" s="1583"/>
      <c r="E524" s="1421"/>
      <c r="F524" s="1523"/>
      <c r="G524" s="1523"/>
      <c r="H524" s="1584"/>
      <c r="I524" s="1555"/>
      <c r="J524" s="1555"/>
      <c r="K524" s="1441"/>
      <c r="L524" s="1441"/>
      <c r="M524" s="1501"/>
      <c r="N524" s="1519"/>
      <c r="O524" s="1519"/>
      <c r="P524" s="1498"/>
      <c r="Q524" s="1498"/>
      <c r="R524" s="1498"/>
      <c r="S524" s="1498"/>
      <c r="T524" s="1498"/>
      <c r="U524" s="1498"/>
      <c r="V524" s="1477"/>
      <c r="W524" s="1501"/>
      <c r="X524" s="1501"/>
      <c r="Y524" s="1501"/>
      <c r="Z524" s="1501"/>
    </row>
    <row r="525" spans="1:26" ht="15">
      <c r="A525" s="1432"/>
      <c r="B525" s="1581"/>
      <c r="C525" s="1582"/>
      <c r="D525" s="1583"/>
      <c r="E525" s="1421"/>
      <c r="F525" s="1523"/>
      <c r="G525" s="1523"/>
      <c r="H525" s="1584"/>
      <c r="I525" s="1555"/>
      <c r="J525" s="1555"/>
      <c r="K525" s="1441"/>
      <c r="L525" s="1441"/>
      <c r="M525" s="1501"/>
      <c r="N525" s="1519"/>
      <c r="O525" s="1519"/>
      <c r="P525" s="1498"/>
      <c r="Q525" s="1498"/>
      <c r="R525" s="1498"/>
      <c r="S525" s="1498"/>
      <c r="T525" s="1498"/>
      <c r="U525" s="1498"/>
      <c r="V525" s="1477"/>
      <c r="W525" s="1501"/>
      <c r="X525" s="1501"/>
      <c r="Y525" s="1501"/>
      <c r="Z525" s="1501"/>
    </row>
    <row r="526" spans="1:26" ht="15">
      <c r="A526" s="1432"/>
      <c r="B526" s="1581"/>
      <c r="C526" s="1582"/>
      <c r="D526" s="1583"/>
      <c r="E526" s="1421"/>
      <c r="F526" s="1523"/>
      <c r="G526" s="1523"/>
      <c r="H526" s="1584"/>
      <c r="I526" s="1555"/>
      <c r="J526" s="1555"/>
      <c r="K526" s="1441"/>
      <c r="L526" s="1441"/>
      <c r="M526" s="1501"/>
      <c r="N526" s="1519"/>
      <c r="O526" s="1519"/>
      <c r="P526" s="1498"/>
      <c r="Q526" s="1498"/>
      <c r="R526" s="1498"/>
      <c r="S526" s="1498"/>
      <c r="T526" s="1498"/>
      <c r="U526" s="1498"/>
      <c r="V526" s="1477"/>
      <c r="W526" s="1501"/>
      <c r="X526" s="1501"/>
      <c r="Y526" s="1501"/>
      <c r="Z526" s="1501"/>
    </row>
    <row r="527" spans="1:26" ht="15">
      <c r="A527" s="1432"/>
      <c r="B527" s="1581"/>
      <c r="C527" s="1582"/>
      <c r="D527" s="1583"/>
      <c r="E527" s="1421"/>
      <c r="F527" s="1523"/>
      <c r="G527" s="1523"/>
      <c r="H527" s="1584"/>
      <c r="I527" s="1555"/>
      <c r="J527" s="1555"/>
      <c r="K527" s="1441"/>
      <c r="L527" s="1441"/>
      <c r="M527" s="1501"/>
      <c r="N527" s="1519"/>
      <c r="O527" s="1519"/>
      <c r="P527" s="1498"/>
      <c r="Q527" s="1498"/>
      <c r="R527" s="1498"/>
      <c r="S527" s="1498"/>
      <c r="T527" s="1498"/>
      <c r="U527" s="1498"/>
      <c r="V527" s="1477"/>
      <c r="W527" s="1501"/>
      <c r="X527" s="1501"/>
      <c r="Y527" s="1501"/>
      <c r="Z527" s="1501"/>
    </row>
    <row r="528" spans="1:26" ht="15">
      <c r="A528" s="1432"/>
      <c r="B528" s="1581"/>
      <c r="C528" s="1582"/>
      <c r="D528" s="1583"/>
      <c r="E528" s="1421"/>
      <c r="F528" s="1523"/>
      <c r="G528" s="1523"/>
      <c r="H528" s="1584"/>
      <c r="I528" s="1555"/>
      <c r="J528" s="1555"/>
      <c r="K528" s="1441"/>
      <c r="L528" s="1441"/>
      <c r="M528" s="1501"/>
      <c r="N528" s="1519"/>
      <c r="O528" s="1519"/>
      <c r="P528" s="1498"/>
      <c r="Q528" s="1498"/>
      <c r="R528" s="1498"/>
      <c r="S528" s="1498"/>
      <c r="T528" s="1498"/>
      <c r="U528" s="1498"/>
      <c r="V528" s="1477"/>
      <c r="W528" s="1501"/>
      <c r="X528" s="1501"/>
      <c r="Y528" s="1501"/>
      <c r="Z528" s="1501"/>
    </row>
    <row r="529" spans="1:26" ht="15">
      <c r="A529" s="1432"/>
      <c r="B529" s="1581"/>
      <c r="C529" s="1582"/>
      <c r="D529" s="1583"/>
      <c r="E529" s="1421"/>
      <c r="F529" s="1523"/>
      <c r="G529" s="1523"/>
      <c r="H529" s="1584"/>
      <c r="I529" s="1555"/>
      <c r="J529" s="1555"/>
      <c r="K529" s="1441"/>
      <c r="L529" s="1441"/>
      <c r="M529" s="1501"/>
      <c r="N529" s="1519"/>
      <c r="O529" s="1519"/>
      <c r="P529" s="1498"/>
      <c r="Q529" s="1498"/>
      <c r="R529" s="1498"/>
      <c r="S529" s="1498"/>
      <c r="T529" s="1498"/>
      <c r="U529" s="1498"/>
      <c r="V529" s="1477"/>
      <c r="W529" s="1501"/>
      <c r="X529" s="1501"/>
      <c r="Y529" s="1501"/>
      <c r="Z529" s="1501"/>
    </row>
    <row r="530" spans="1:26" ht="24.75" customHeight="1">
      <c r="A530" s="1432"/>
      <c r="B530" s="1581"/>
      <c r="C530" s="1582"/>
      <c r="D530" s="1583"/>
      <c r="E530" s="1421"/>
      <c r="F530" s="1523"/>
      <c r="G530" s="1523"/>
      <c r="H530" s="1584"/>
      <c r="I530" s="1555"/>
      <c r="J530" s="1555"/>
      <c r="K530" s="1441"/>
      <c r="L530" s="1441"/>
      <c r="M530" s="1501"/>
      <c r="N530" s="1519"/>
      <c r="O530" s="1519"/>
      <c r="P530" s="1498"/>
      <c r="Q530" s="1498"/>
      <c r="R530" s="1498"/>
      <c r="S530" s="1498"/>
      <c r="T530" s="1498"/>
      <c r="U530" s="1498"/>
      <c r="V530" s="1477"/>
      <c r="W530" s="1501"/>
      <c r="X530" s="1501"/>
      <c r="Y530" s="1501"/>
      <c r="Z530" s="1501"/>
    </row>
    <row r="531" spans="1:26" ht="15">
      <c r="A531" s="1432"/>
      <c r="B531" s="1581"/>
      <c r="C531" s="1582"/>
      <c r="D531" s="1583"/>
      <c r="E531" s="1421"/>
      <c r="F531" s="1523"/>
      <c r="G531" s="1523"/>
      <c r="H531" s="1584"/>
      <c r="I531" s="1555"/>
      <c r="J531" s="1555"/>
      <c r="K531" s="1441"/>
      <c r="L531" s="1441"/>
      <c r="M531" s="1501"/>
      <c r="N531" s="1519"/>
      <c r="O531" s="1519"/>
      <c r="P531" s="1498"/>
      <c r="Q531" s="1498"/>
      <c r="R531" s="1498"/>
      <c r="S531" s="1498"/>
      <c r="T531" s="1498"/>
      <c r="U531" s="1498"/>
      <c r="V531" s="1477"/>
      <c r="W531" s="1501"/>
      <c r="X531" s="1501"/>
      <c r="Y531" s="1501"/>
      <c r="Z531" s="1501"/>
    </row>
    <row r="532" spans="1:26" ht="15">
      <c r="A532" s="1432"/>
      <c r="B532" s="1581"/>
      <c r="C532" s="1582"/>
      <c r="D532" s="1583"/>
      <c r="E532" s="1421"/>
      <c r="F532" s="1523"/>
      <c r="G532" s="1523"/>
      <c r="H532" s="1584"/>
      <c r="I532" s="1555"/>
      <c r="J532" s="1555"/>
      <c r="K532" s="1441"/>
      <c r="L532" s="1441"/>
      <c r="M532" s="1501"/>
      <c r="N532" s="1519"/>
      <c r="O532" s="1519"/>
      <c r="P532" s="1498"/>
      <c r="Q532" s="1498"/>
      <c r="R532" s="1498"/>
      <c r="S532" s="1498"/>
      <c r="T532" s="1498"/>
      <c r="U532" s="1498"/>
      <c r="V532" s="1477"/>
      <c r="W532" s="1501"/>
      <c r="X532" s="1501"/>
      <c r="Y532" s="1501"/>
      <c r="Z532" s="1501"/>
    </row>
    <row r="533" spans="1:26" ht="15">
      <c r="A533" s="1432"/>
      <c r="B533" s="1581"/>
      <c r="C533" s="1582"/>
      <c r="D533" s="1583"/>
      <c r="E533" s="1421"/>
      <c r="F533" s="1523"/>
      <c r="G533" s="1523"/>
      <c r="H533" s="1584"/>
      <c r="I533" s="1555"/>
      <c r="J533" s="1555"/>
      <c r="K533" s="1441"/>
      <c r="L533" s="1441"/>
      <c r="M533" s="1501"/>
      <c r="N533" s="1519"/>
      <c r="O533" s="1519"/>
      <c r="P533" s="1498"/>
      <c r="Q533" s="1498"/>
      <c r="R533" s="1498"/>
      <c r="S533" s="1498"/>
      <c r="T533" s="1498"/>
      <c r="U533" s="1498"/>
      <c r="V533" s="1477"/>
      <c r="W533" s="1501"/>
      <c r="X533" s="1501"/>
      <c r="Y533" s="1501"/>
      <c r="Z533" s="1501"/>
    </row>
    <row r="534" spans="1:26" ht="15">
      <c r="A534" s="1432"/>
      <c r="B534" s="1581"/>
      <c r="C534" s="1582"/>
      <c r="D534" s="1583"/>
      <c r="E534" s="1421"/>
      <c r="F534" s="1523"/>
      <c r="G534" s="1523"/>
      <c r="H534" s="1584"/>
      <c r="I534" s="1555"/>
      <c r="J534" s="1555"/>
      <c r="K534" s="1441"/>
      <c r="L534" s="1441"/>
      <c r="M534" s="1501"/>
      <c r="N534" s="1519"/>
      <c r="O534" s="1519"/>
      <c r="P534" s="1498"/>
      <c r="Q534" s="1498"/>
      <c r="R534" s="1498"/>
      <c r="S534" s="1498"/>
      <c r="T534" s="1498"/>
      <c r="U534" s="1498"/>
      <c r="V534" s="1477"/>
      <c r="W534" s="1501"/>
      <c r="X534" s="1501"/>
      <c r="Y534" s="1501"/>
      <c r="Z534" s="1501"/>
    </row>
    <row r="535" spans="1:26" ht="15">
      <c r="A535" s="1432"/>
      <c r="B535" s="1581"/>
      <c r="C535" s="1582"/>
      <c r="D535" s="1583"/>
      <c r="E535" s="1421"/>
      <c r="F535" s="1523"/>
      <c r="G535" s="1523"/>
      <c r="H535" s="1584"/>
      <c r="I535" s="1555"/>
      <c r="J535" s="1555"/>
      <c r="K535" s="1441"/>
      <c r="L535" s="1441"/>
      <c r="M535" s="1501"/>
      <c r="N535" s="1519"/>
      <c r="O535" s="1519"/>
      <c r="P535" s="1498"/>
      <c r="Q535" s="1498"/>
      <c r="R535" s="1498"/>
      <c r="S535" s="1498"/>
      <c r="T535" s="1498"/>
      <c r="U535" s="1498"/>
      <c r="V535" s="1477"/>
      <c r="W535" s="1501"/>
      <c r="X535" s="1501"/>
      <c r="Y535" s="1501"/>
      <c r="Z535" s="1501"/>
    </row>
    <row r="536" spans="1:26" ht="15">
      <c r="A536" s="1432"/>
      <c r="B536" s="1581"/>
      <c r="C536" s="1582"/>
      <c r="D536" s="1583"/>
      <c r="E536" s="1421"/>
      <c r="F536" s="1523"/>
      <c r="G536" s="1523"/>
      <c r="H536" s="1584"/>
      <c r="I536" s="1555"/>
      <c r="J536" s="1555"/>
      <c r="K536" s="1441"/>
      <c r="L536" s="1441"/>
      <c r="M536" s="1501"/>
      <c r="N536" s="1519"/>
      <c r="O536" s="1519"/>
      <c r="P536" s="1498"/>
      <c r="Q536" s="1498"/>
      <c r="R536" s="1498"/>
      <c r="S536" s="1498"/>
      <c r="T536" s="1498"/>
      <c r="U536" s="1498"/>
      <c r="V536" s="1477"/>
      <c r="W536" s="1501"/>
      <c r="X536" s="1501"/>
      <c r="Y536" s="1501"/>
      <c r="Z536" s="1501"/>
    </row>
    <row r="537" spans="1:26" ht="15">
      <c r="A537" s="1432"/>
      <c r="B537" s="1581"/>
      <c r="C537" s="1582"/>
      <c r="D537" s="1583"/>
      <c r="E537" s="1421"/>
      <c r="F537" s="1523"/>
      <c r="G537" s="1523"/>
      <c r="H537" s="1584"/>
      <c r="I537" s="1555"/>
      <c r="J537" s="1555"/>
      <c r="K537" s="1441"/>
      <c r="L537" s="1441"/>
      <c r="M537" s="1501"/>
      <c r="N537" s="1519"/>
      <c r="O537" s="1519"/>
      <c r="P537" s="1498"/>
      <c r="Q537" s="1498"/>
      <c r="R537" s="1498"/>
      <c r="S537" s="1498"/>
      <c r="T537" s="1498"/>
      <c r="U537" s="1498"/>
      <c r="V537" s="1477"/>
      <c r="W537" s="1501"/>
      <c r="X537" s="1501"/>
      <c r="Y537" s="1501"/>
      <c r="Z537" s="1501"/>
    </row>
    <row r="538" spans="1:26" ht="15">
      <c r="A538" s="1432"/>
      <c r="B538" s="1581"/>
      <c r="C538" s="1582"/>
      <c r="D538" s="1583"/>
      <c r="E538" s="1421"/>
      <c r="F538" s="1523"/>
      <c r="G538" s="1523"/>
      <c r="H538" s="1584"/>
      <c r="I538" s="1555"/>
      <c r="J538" s="1555"/>
      <c r="K538" s="1441"/>
      <c r="L538" s="1441"/>
      <c r="M538" s="1501"/>
      <c r="N538" s="1519"/>
      <c r="O538" s="1519"/>
      <c r="P538" s="1498"/>
      <c r="Q538" s="1498"/>
      <c r="R538" s="1498"/>
      <c r="S538" s="1498"/>
      <c r="T538" s="1498"/>
      <c r="U538" s="1498"/>
      <c r="V538" s="1477"/>
      <c r="W538" s="1501"/>
      <c r="X538" s="1501"/>
      <c r="Y538" s="1501"/>
      <c r="Z538" s="1501"/>
    </row>
    <row r="539" spans="1:26" ht="15">
      <c r="A539" s="1432"/>
      <c r="B539" s="1581"/>
      <c r="C539" s="1582"/>
      <c r="D539" s="1583"/>
      <c r="E539" s="1421"/>
      <c r="F539" s="1523"/>
      <c r="G539" s="1523"/>
      <c r="H539" s="1584"/>
      <c r="I539" s="1555"/>
      <c r="J539" s="1555"/>
      <c r="K539" s="1441"/>
      <c r="L539" s="1441"/>
      <c r="M539" s="1501"/>
      <c r="N539" s="1519"/>
      <c r="O539" s="1519"/>
      <c r="P539" s="1498"/>
      <c r="Q539" s="1498"/>
      <c r="R539" s="1498"/>
      <c r="S539" s="1498"/>
      <c r="T539" s="1498"/>
      <c r="U539" s="1498"/>
      <c r="V539" s="1477"/>
      <c r="W539" s="1501"/>
      <c r="X539" s="1501"/>
      <c r="Y539" s="1501"/>
      <c r="Z539" s="1501"/>
    </row>
    <row r="540" spans="1:26" ht="15">
      <c r="A540" s="1432"/>
      <c r="B540" s="1581"/>
      <c r="C540" s="1582"/>
      <c r="D540" s="1583"/>
      <c r="E540" s="1421"/>
      <c r="F540" s="1523"/>
      <c r="G540" s="1523"/>
      <c r="H540" s="1584"/>
      <c r="I540" s="1555"/>
      <c r="J540" s="1555"/>
      <c r="K540" s="1441"/>
      <c r="L540" s="1441"/>
      <c r="M540" s="1501"/>
      <c r="N540" s="1519"/>
      <c r="O540" s="1519"/>
      <c r="P540" s="1498"/>
      <c r="Q540" s="1498"/>
      <c r="R540" s="1498"/>
      <c r="S540" s="1498"/>
      <c r="T540" s="1498"/>
      <c r="U540" s="1498"/>
      <c r="V540" s="1477"/>
      <c r="W540" s="1501"/>
      <c r="X540" s="1501"/>
      <c r="Y540" s="1501"/>
      <c r="Z540" s="1501"/>
    </row>
    <row r="541" spans="1:26" ht="15">
      <c r="A541" s="1432"/>
      <c r="B541" s="1581"/>
      <c r="C541" s="1582"/>
      <c r="D541" s="1583"/>
      <c r="E541" s="1421"/>
      <c r="F541" s="1523"/>
      <c r="G541" s="1523"/>
      <c r="H541" s="1584"/>
      <c r="I541" s="1555"/>
      <c r="J541" s="1555"/>
      <c r="K541" s="1441"/>
      <c r="L541" s="1441"/>
      <c r="M541" s="1501"/>
      <c r="N541" s="1519"/>
      <c r="O541" s="1519"/>
      <c r="P541" s="1498"/>
      <c r="Q541" s="1498"/>
      <c r="R541" s="1498"/>
      <c r="S541" s="1498"/>
      <c r="T541" s="1498"/>
      <c r="U541" s="1498"/>
      <c r="V541" s="1477"/>
      <c r="W541" s="1501"/>
      <c r="X541" s="1501"/>
      <c r="Y541" s="1501"/>
      <c r="Z541" s="1501"/>
    </row>
    <row r="542" spans="1:26" ht="15">
      <c r="A542" s="1432"/>
      <c r="B542" s="1581"/>
      <c r="C542" s="1582"/>
      <c r="D542" s="1583"/>
      <c r="E542" s="1421"/>
      <c r="F542" s="1523"/>
      <c r="G542" s="1523"/>
      <c r="H542" s="1584"/>
      <c r="I542" s="1555"/>
      <c r="J542" s="1555"/>
      <c r="K542" s="1441"/>
      <c r="L542" s="1441"/>
      <c r="M542" s="1501"/>
      <c r="N542" s="1519"/>
      <c r="O542" s="1519"/>
      <c r="P542" s="1498"/>
      <c r="Q542" s="1498"/>
      <c r="R542" s="1498"/>
      <c r="S542" s="1498"/>
      <c r="T542" s="1498"/>
      <c r="U542" s="1498"/>
      <c r="V542" s="1477"/>
      <c r="W542" s="1501"/>
      <c r="X542" s="1501"/>
      <c r="Y542" s="1501"/>
      <c r="Z542" s="1501"/>
    </row>
    <row r="543" spans="1:26" ht="39" customHeight="1">
      <c r="A543" s="1432"/>
      <c r="B543" s="1581"/>
      <c r="C543" s="1582"/>
      <c r="D543" s="1583"/>
      <c r="E543" s="1421"/>
      <c r="F543" s="1523"/>
      <c r="G543" s="1523"/>
      <c r="H543" s="1584"/>
      <c r="I543" s="1555"/>
      <c r="J543" s="1555"/>
      <c r="K543" s="1441"/>
      <c r="L543" s="1441"/>
      <c r="M543" s="1501"/>
      <c r="N543" s="1519"/>
      <c r="O543" s="1519"/>
      <c r="P543" s="1498"/>
      <c r="Q543" s="1498"/>
      <c r="R543" s="1498"/>
      <c r="S543" s="1498"/>
      <c r="T543" s="1498"/>
      <c r="U543" s="1498"/>
      <c r="V543" s="1477"/>
      <c r="W543" s="1501"/>
      <c r="X543" s="1501"/>
      <c r="Y543" s="1501"/>
      <c r="Z543" s="1501"/>
    </row>
    <row r="544" spans="1:26" ht="15">
      <c r="A544" s="1432"/>
      <c r="B544" s="1581"/>
      <c r="C544" s="1582"/>
      <c r="D544" s="1583"/>
      <c r="E544" s="1421"/>
      <c r="F544" s="1523"/>
      <c r="G544" s="1523"/>
      <c r="H544" s="1584"/>
      <c r="I544" s="1555"/>
      <c r="J544" s="1555"/>
      <c r="K544" s="1441"/>
      <c r="L544" s="1441"/>
      <c r="M544" s="1501"/>
      <c r="N544" s="1519"/>
      <c r="O544" s="1519"/>
      <c r="P544" s="1498"/>
      <c r="Q544" s="1498"/>
      <c r="R544" s="1498"/>
      <c r="S544" s="1498"/>
      <c r="T544" s="1498"/>
      <c r="U544" s="1498"/>
      <c r="V544" s="1477"/>
      <c r="W544" s="1501"/>
      <c r="X544" s="1501"/>
      <c r="Y544" s="1501"/>
      <c r="Z544" s="1501"/>
    </row>
    <row r="545" spans="1:26" ht="15">
      <c r="A545" s="1432"/>
      <c r="B545" s="1581"/>
      <c r="C545" s="1582"/>
      <c r="D545" s="1583"/>
      <c r="E545" s="1421"/>
      <c r="F545" s="1523"/>
      <c r="G545" s="1523"/>
      <c r="H545" s="1584"/>
      <c r="I545" s="1555"/>
      <c r="J545" s="1555"/>
      <c r="K545" s="1441"/>
      <c r="L545" s="1441"/>
      <c r="M545" s="1501"/>
      <c r="N545" s="1519"/>
      <c r="O545" s="1519"/>
      <c r="P545" s="1498"/>
      <c r="Q545" s="1498"/>
      <c r="R545" s="1498"/>
      <c r="S545" s="1498"/>
      <c r="T545" s="1498"/>
      <c r="U545" s="1498"/>
      <c r="V545" s="1477"/>
      <c r="W545" s="1501"/>
      <c r="X545" s="1501"/>
      <c r="Y545" s="1501"/>
      <c r="Z545" s="1501"/>
    </row>
    <row r="546" spans="1:26" ht="15">
      <c r="A546" s="1432"/>
      <c r="B546" s="1581"/>
      <c r="C546" s="1582"/>
      <c r="D546" s="1583"/>
      <c r="E546" s="1421"/>
      <c r="F546" s="1523"/>
      <c r="G546" s="1523"/>
      <c r="H546" s="1584"/>
      <c r="I546" s="1555"/>
      <c r="J546" s="1555"/>
      <c r="K546" s="1441"/>
      <c r="L546" s="1441"/>
      <c r="M546" s="1501"/>
      <c r="N546" s="1519"/>
      <c r="O546" s="1519"/>
      <c r="P546" s="1498"/>
      <c r="Q546" s="1498"/>
      <c r="R546" s="1498"/>
      <c r="S546" s="1498"/>
      <c r="T546" s="1498"/>
      <c r="U546" s="1498"/>
      <c r="V546" s="1477"/>
      <c r="W546" s="1501"/>
      <c r="X546" s="1501"/>
      <c r="Y546" s="1501"/>
      <c r="Z546" s="1501"/>
    </row>
    <row r="547" spans="1:26" ht="15">
      <c r="A547" s="1432"/>
      <c r="B547" s="1581"/>
      <c r="C547" s="1582"/>
      <c r="D547" s="1583"/>
      <c r="E547" s="1421"/>
      <c r="F547" s="1523"/>
      <c r="G547" s="1523"/>
      <c r="H547" s="1584"/>
      <c r="I547" s="1555"/>
      <c r="J547" s="1555"/>
      <c r="K547" s="1441"/>
      <c r="L547" s="1441"/>
      <c r="M547" s="1501"/>
      <c r="N547" s="1519"/>
      <c r="O547" s="1519"/>
      <c r="P547" s="1498"/>
      <c r="Q547" s="1498"/>
      <c r="R547" s="1498"/>
      <c r="S547" s="1498"/>
      <c r="T547" s="1498"/>
      <c r="U547" s="1498"/>
      <c r="V547" s="1477"/>
      <c r="W547" s="1501"/>
      <c r="X547" s="1501"/>
      <c r="Y547" s="1501"/>
      <c r="Z547" s="1501"/>
    </row>
    <row r="548" spans="1:26" ht="15">
      <c r="A548" s="1432"/>
      <c r="B548" s="1581"/>
      <c r="C548" s="1582"/>
      <c r="D548" s="1583"/>
      <c r="E548" s="1421"/>
      <c r="F548" s="1523"/>
      <c r="G548" s="1523"/>
      <c r="H548" s="1584"/>
      <c r="I548" s="1555"/>
      <c r="J548" s="1555"/>
      <c r="K548" s="1441"/>
      <c r="L548" s="1441"/>
      <c r="M548" s="1501"/>
      <c r="N548" s="1519"/>
      <c r="O548" s="1519"/>
      <c r="P548" s="1498"/>
      <c r="Q548" s="1498"/>
      <c r="R548" s="1498"/>
      <c r="S548" s="1498"/>
      <c r="T548" s="1498"/>
      <c r="U548" s="1498"/>
      <c r="V548" s="1477"/>
      <c r="W548" s="1501"/>
      <c r="X548" s="1501"/>
      <c r="Y548" s="1501"/>
      <c r="Z548" s="1501"/>
    </row>
    <row r="549" spans="1:26" ht="15">
      <c r="A549" s="1432"/>
      <c r="B549" s="1581"/>
      <c r="C549" s="1582"/>
      <c r="D549" s="1583"/>
      <c r="E549" s="1421"/>
      <c r="F549" s="1523"/>
      <c r="G549" s="1523"/>
      <c r="H549" s="1584"/>
      <c r="I549" s="1555"/>
      <c r="J549" s="1555"/>
      <c r="K549" s="1441"/>
      <c r="L549" s="1441"/>
      <c r="M549" s="1501"/>
      <c r="N549" s="1519"/>
      <c r="O549" s="1519"/>
      <c r="P549" s="1498"/>
      <c r="Q549" s="1498"/>
      <c r="R549" s="1498"/>
      <c r="S549" s="1498"/>
      <c r="T549" s="1498"/>
      <c r="U549" s="1498"/>
      <c r="V549" s="1477"/>
      <c r="W549" s="1501"/>
      <c r="X549" s="1501"/>
      <c r="Y549" s="1501"/>
      <c r="Z549" s="1501"/>
    </row>
    <row r="550" spans="1:26" ht="15">
      <c r="A550" s="1432"/>
      <c r="B550" s="1581"/>
      <c r="C550" s="1582"/>
      <c r="D550" s="1583"/>
      <c r="E550" s="1421"/>
      <c r="F550" s="1523"/>
      <c r="G550" s="1523"/>
      <c r="H550" s="1584"/>
      <c r="I550" s="1555"/>
      <c r="J550" s="1555"/>
      <c r="K550" s="1441"/>
      <c r="L550" s="1441"/>
      <c r="M550" s="1501"/>
      <c r="N550" s="1519"/>
      <c r="O550" s="1519"/>
      <c r="P550" s="1498"/>
      <c r="Q550" s="1498"/>
      <c r="R550" s="1498"/>
      <c r="S550" s="1498"/>
      <c r="T550" s="1498"/>
      <c r="U550" s="1498"/>
      <c r="V550" s="1477"/>
      <c r="W550" s="1501"/>
      <c r="X550" s="1501"/>
      <c r="Y550" s="1501"/>
      <c r="Z550" s="1501"/>
    </row>
    <row r="551" spans="1:26" ht="15">
      <c r="A551" s="1432"/>
      <c r="B551" s="1581"/>
      <c r="C551" s="1582"/>
      <c r="D551" s="1583"/>
      <c r="E551" s="1421"/>
      <c r="F551" s="1523"/>
      <c r="G551" s="1523"/>
      <c r="H551" s="1584"/>
      <c r="I551" s="1555"/>
      <c r="J551" s="1555"/>
      <c r="K551" s="1441"/>
      <c r="L551" s="1441"/>
      <c r="M551" s="1501"/>
      <c r="N551" s="1519"/>
      <c r="O551" s="1519"/>
      <c r="P551" s="1498"/>
      <c r="Q551" s="1498"/>
      <c r="R551" s="1498"/>
      <c r="S551" s="1498"/>
      <c r="T551" s="1498"/>
      <c r="U551" s="1498"/>
      <c r="V551" s="1477"/>
      <c r="W551" s="1501"/>
      <c r="X551" s="1501"/>
      <c r="Y551" s="1501"/>
      <c r="Z551" s="1501"/>
    </row>
    <row r="552" spans="1:26" ht="15">
      <c r="A552" s="1432"/>
      <c r="B552" s="1581"/>
      <c r="C552" s="1582"/>
      <c r="D552" s="1583"/>
      <c r="E552" s="1421"/>
      <c r="F552" s="1523"/>
      <c r="G552" s="1523"/>
      <c r="H552" s="1584"/>
      <c r="I552" s="1555"/>
      <c r="J552" s="1555"/>
      <c r="K552" s="1441"/>
      <c r="L552" s="1441"/>
      <c r="M552" s="1501"/>
      <c r="N552" s="1519"/>
      <c r="O552" s="1519"/>
      <c r="P552" s="1498"/>
      <c r="Q552" s="1498"/>
      <c r="R552" s="1498"/>
      <c r="S552" s="1498"/>
      <c r="T552" s="1498"/>
      <c r="U552" s="1498"/>
      <c r="V552" s="1477"/>
      <c r="W552" s="1501"/>
      <c r="X552" s="1501"/>
      <c r="Y552" s="1501"/>
      <c r="Z552" s="1501"/>
    </row>
    <row r="553" spans="1:26" ht="15">
      <c r="A553" s="1432"/>
      <c r="B553" s="1581"/>
      <c r="C553" s="1582"/>
      <c r="D553" s="1583"/>
      <c r="E553" s="1421"/>
      <c r="F553" s="1523"/>
      <c r="G553" s="1523"/>
      <c r="H553" s="1584"/>
      <c r="I553" s="1555"/>
      <c r="J553" s="1555"/>
      <c r="K553" s="1441"/>
      <c r="L553" s="1441"/>
      <c r="M553" s="1501"/>
      <c r="N553" s="1519"/>
      <c r="O553" s="1519"/>
      <c r="P553" s="1498"/>
      <c r="Q553" s="1498"/>
      <c r="R553" s="1498"/>
      <c r="S553" s="1498"/>
      <c r="T553" s="1498"/>
      <c r="U553" s="1498"/>
      <c r="V553" s="1477"/>
      <c r="W553" s="1501"/>
      <c r="X553" s="1501"/>
      <c r="Y553" s="1501"/>
      <c r="Z553" s="1501"/>
    </row>
    <row r="554" spans="1:26" ht="15">
      <c r="A554" s="1432"/>
      <c r="B554" s="1581"/>
      <c r="C554" s="1582"/>
      <c r="D554" s="1583"/>
      <c r="E554" s="1421"/>
      <c r="F554" s="1523"/>
      <c r="G554" s="1523"/>
      <c r="H554" s="1584"/>
      <c r="I554" s="1555"/>
      <c r="J554" s="1555"/>
      <c r="K554" s="1441"/>
      <c r="L554" s="1441"/>
      <c r="M554" s="1501"/>
      <c r="N554" s="1519"/>
      <c r="O554" s="1519"/>
      <c r="P554" s="1498"/>
      <c r="Q554" s="1498"/>
      <c r="R554" s="1498"/>
      <c r="S554" s="1498"/>
      <c r="T554" s="1498"/>
      <c r="U554" s="1498"/>
      <c r="V554" s="1477"/>
      <c r="W554" s="1501"/>
      <c r="X554" s="1501"/>
      <c r="Y554" s="1501"/>
      <c r="Z554" s="1501"/>
    </row>
    <row r="555" spans="1:26" ht="15">
      <c r="A555" s="1432"/>
      <c r="B555" s="1581"/>
      <c r="C555" s="1582"/>
      <c r="D555" s="1583"/>
      <c r="E555" s="1421"/>
      <c r="F555" s="1523"/>
      <c r="G555" s="1523"/>
      <c r="H555" s="1584"/>
      <c r="I555" s="1555"/>
      <c r="J555" s="1555"/>
      <c r="K555" s="1441"/>
      <c r="L555" s="1441"/>
      <c r="M555" s="1501"/>
      <c r="N555" s="1519"/>
      <c r="O555" s="1519"/>
      <c r="P555" s="1498"/>
      <c r="Q555" s="1498"/>
      <c r="R555" s="1498"/>
      <c r="S555" s="1498"/>
      <c r="T555" s="1498"/>
      <c r="U555" s="1498"/>
      <c r="V555" s="1477"/>
      <c r="W555" s="1501"/>
      <c r="X555" s="1501"/>
      <c r="Y555" s="1501"/>
      <c r="Z555" s="1501"/>
    </row>
    <row r="556" spans="1:26" ht="15">
      <c r="A556" s="1432"/>
      <c r="B556" s="1581"/>
      <c r="C556" s="1582"/>
      <c r="D556" s="1583"/>
      <c r="E556" s="1421"/>
      <c r="F556" s="1523"/>
      <c r="G556" s="1523"/>
      <c r="H556" s="1584"/>
      <c r="I556" s="1555"/>
      <c r="J556" s="1555"/>
      <c r="K556" s="1441"/>
      <c r="L556" s="1441"/>
      <c r="M556" s="1501"/>
      <c r="N556" s="1519"/>
      <c r="O556" s="1519"/>
      <c r="P556" s="1498"/>
      <c r="Q556" s="1498"/>
      <c r="R556" s="1498"/>
      <c r="S556" s="1498"/>
      <c r="T556" s="1498"/>
      <c r="U556" s="1498"/>
      <c r="V556" s="1477"/>
      <c r="W556" s="1501"/>
      <c r="X556" s="1501"/>
      <c r="Y556" s="1501"/>
      <c r="Z556" s="1501"/>
    </row>
    <row r="557" spans="1:26" ht="15">
      <c r="A557" s="1432"/>
      <c r="B557" s="1581"/>
      <c r="C557" s="1582"/>
      <c r="D557" s="1583"/>
      <c r="E557" s="1421"/>
      <c r="F557" s="1523"/>
      <c r="G557" s="1523"/>
      <c r="H557" s="1584"/>
      <c r="I557" s="1555"/>
      <c r="J557" s="1555"/>
      <c r="K557" s="1441"/>
      <c r="L557" s="1441"/>
      <c r="M557" s="1501"/>
      <c r="N557" s="1519"/>
      <c r="O557" s="1519"/>
      <c r="P557" s="1498"/>
      <c r="Q557" s="1498"/>
      <c r="R557" s="1498"/>
      <c r="S557" s="1498"/>
      <c r="T557" s="1498"/>
      <c r="U557" s="1498"/>
      <c r="V557" s="1477"/>
      <c r="W557" s="1501"/>
      <c r="X557" s="1501"/>
      <c r="Y557" s="1501"/>
      <c r="Z557" s="1501"/>
    </row>
    <row r="558" spans="1:26" ht="15">
      <c r="A558" s="1432"/>
      <c r="B558" s="1581"/>
      <c r="C558" s="1582"/>
      <c r="D558" s="1583"/>
      <c r="E558" s="1421"/>
      <c r="F558" s="1523"/>
      <c r="G558" s="1523"/>
      <c r="H558" s="1584"/>
      <c r="I558" s="1555"/>
      <c r="J558" s="1555"/>
      <c r="K558" s="1441"/>
      <c r="L558" s="1441"/>
      <c r="M558" s="1501"/>
      <c r="N558" s="1519"/>
      <c r="O558" s="1519"/>
      <c r="P558" s="1498"/>
      <c r="Q558" s="1498"/>
      <c r="R558" s="1498"/>
      <c r="S558" s="1498"/>
      <c r="T558" s="1498"/>
      <c r="U558" s="1498"/>
      <c r="V558" s="1477"/>
      <c r="W558" s="1501"/>
      <c r="X558" s="1501"/>
      <c r="Y558" s="1501"/>
      <c r="Z558" s="1501"/>
    </row>
    <row r="559" spans="1:26" ht="15">
      <c r="A559" s="1432"/>
      <c r="B559" s="1581"/>
      <c r="C559" s="1582"/>
      <c r="D559" s="1583"/>
      <c r="E559" s="1421"/>
      <c r="F559" s="1523"/>
      <c r="G559" s="1523"/>
      <c r="H559" s="1584"/>
      <c r="I559" s="1555"/>
      <c r="J559" s="1555"/>
      <c r="K559" s="1441"/>
      <c r="L559" s="1441"/>
      <c r="M559" s="1501"/>
      <c r="N559" s="1519"/>
      <c r="O559" s="1519"/>
      <c r="P559" s="1498"/>
      <c r="Q559" s="1498"/>
      <c r="R559" s="1498"/>
      <c r="S559" s="1498"/>
      <c r="T559" s="1498"/>
      <c r="U559" s="1498"/>
      <c r="V559" s="1477"/>
      <c r="W559" s="1501"/>
      <c r="X559" s="1501"/>
      <c r="Y559" s="1501"/>
      <c r="Z559" s="1501"/>
    </row>
    <row r="560" spans="1:26" ht="15">
      <c r="A560" s="1432"/>
      <c r="B560" s="1581"/>
      <c r="C560" s="1582"/>
      <c r="D560" s="1583"/>
      <c r="E560" s="1421"/>
      <c r="F560" s="1523"/>
      <c r="G560" s="1523"/>
      <c r="H560" s="1584"/>
      <c r="I560" s="1555"/>
      <c r="J560" s="1555"/>
      <c r="K560" s="1441"/>
      <c r="L560" s="1441"/>
      <c r="M560" s="1501"/>
      <c r="N560" s="1519"/>
      <c r="O560" s="1519"/>
      <c r="P560" s="1498"/>
      <c r="Q560" s="1498"/>
      <c r="R560" s="1498"/>
      <c r="S560" s="1498"/>
      <c r="T560" s="1498"/>
      <c r="U560" s="1498"/>
      <c r="V560" s="1477"/>
      <c r="W560" s="1501"/>
      <c r="X560" s="1501"/>
      <c r="Y560" s="1501"/>
      <c r="Z560" s="1501"/>
    </row>
    <row r="561" spans="1:26" ht="15">
      <c r="A561" s="1432"/>
      <c r="B561" s="1581"/>
      <c r="C561" s="1582"/>
      <c r="D561" s="1583"/>
      <c r="E561" s="1421"/>
      <c r="F561" s="1523"/>
      <c r="G561" s="1523"/>
      <c r="H561" s="1584"/>
      <c r="I561" s="1555"/>
      <c r="J561" s="1555"/>
      <c r="K561" s="1441"/>
      <c r="L561" s="1441"/>
      <c r="M561" s="1501"/>
      <c r="N561" s="1519"/>
      <c r="O561" s="1519"/>
      <c r="P561" s="1498"/>
      <c r="Q561" s="1498"/>
      <c r="R561" s="1498"/>
      <c r="S561" s="1498"/>
      <c r="T561" s="1498"/>
      <c r="U561" s="1498"/>
      <c r="V561" s="1477"/>
      <c r="W561" s="1501"/>
      <c r="X561" s="1501"/>
      <c r="Y561" s="1501"/>
      <c r="Z561" s="1501"/>
    </row>
    <row r="562" spans="1:26" ht="15">
      <c r="A562" s="1432"/>
      <c r="B562" s="1581"/>
      <c r="C562" s="1582"/>
      <c r="D562" s="1583"/>
      <c r="E562" s="1421"/>
      <c r="F562" s="1523"/>
      <c r="G562" s="1523"/>
      <c r="H562" s="1584"/>
      <c r="I562" s="1555"/>
      <c r="J562" s="1555"/>
      <c r="K562" s="1441"/>
      <c r="L562" s="1441"/>
      <c r="M562" s="1501"/>
      <c r="N562" s="1519"/>
      <c r="O562" s="1519"/>
      <c r="P562" s="1498"/>
      <c r="Q562" s="1498"/>
      <c r="R562" s="1498"/>
      <c r="S562" s="1498"/>
      <c r="T562" s="1498"/>
      <c r="U562" s="1498"/>
      <c r="V562" s="1477"/>
      <c r="W562" s="1501"/>
      <c r="X562" s="1501"/>
      <c r="Y562" s="1501"/>
      <c r="Z562" s="1501"/>
    </row>
    <row r="563" spans="1:26" ht="15">
      <c r="A563" s="1432"/>
      <c r="B563" s="1581"/>
      <c r="C563" s="1582"/>
      <c r="D563" s="1583"/>
      <c r="E563" s="1421"/>
      <c r="F563" s="1523"/>
      <c r="G563" s="1523"/>
      <c r="H563" s="1584"/>
      <c r="I563" s="1555"/>
      <c r="J563" s="1555"/>
      <c r="K563" s="1441"/>
      <c r="L563" s="1441"/>
      <c r="M563" s="1501"/>
      <c r="N563" s="1519"/>
      <c r="O563" s="1519"/>
      <c r="P563" s="1498"/>
      <c r="Q563" s="1498"/>
      <c r="R563" s="1498"/>
      <c r="S563" s="1498"/>
      <c r="T563" s="1498"/>
      <c r="U563" s="1498"/>
      <c r="V563" s="1477"/>
      <c r="W563" s="1501"/>
      <c r="X563" s="1501"/>
      <c r="Y563" s="1501"/>
      <c r="Z563" s="1501"/>
    </row>
    <row r="564" spans="1:26" ht="15">
      <c r="A564" s="1432"/>
      <c r="B564" s="1581"/>
      <c r="C564" s="1582"/>
      <c r="D564" s="1583"/>
      <c r="E564" s="1421"/>
      <c r="F564" s="1523"/>
      <c r="G564" s="1523"/>
      <c r="H564" s="1584"/>
      <c r="I564" s="1555"/>
      <c r="J564" s="1555"/>
      <c r="K564" s="1441"/>
      <c r="L564" s="1441"/>
      <c r="M564" s="1501"/>
      <c r="N564" s="1519"/>
      <c r="O564" s="1519"/>
      <c r="P564" s="1498"/>
      <c r="Q564" s="1498"/>
      <c r="R564" s="1498"/>
      <c r="S564" s="1498"/>
      <c r="T564" s="1498"/>
      <c r="U564" s="1498"/>
      <c r="V564" s="1477"/>
      <c r="W564" s="1501"/>
      <c r="X564" s="1501"/>
      <c r="Y564" s="1501"/>
      <c r="Z564" s="1501"/>
    </row>
    <row r="565" spans="1:26" ht="15">
      <c r="A565" s="1432"/>
      <c r="B565" s="1581"/>
      <c r="C565" s="1582"/>
      <c r="D565" s="1583"/>
      <c r="E565" s="1421"/>
      <c r="F565" s="1523"/>
      <c r="G565" s="1523"/>
      <c r="H565" s="1584"/>
      <c r="I565" s="1555"/>
      <c r="J565" s="1555"/>
      <c r="K565" s="1441"/>
      <c r="L565" s="1441"/>
      <c r="M565" s="1501"/>
      <c r="N565" s="1519"/>
      <c r="O565" s="1519"/>
      <c r="P565" s="1498"/>
      <c r="Q565" s="1498"/>
      <c r="R565" s="1498"/>
      <c r="S565" s="1498"/>
      <c r="T565" s="1498"/>
      <c r="U565" s="1498"/>
      <c r="V565" s="1477"/>
      <c r="W565" s="1501"/>
      <c r="X565" s="1501"/>
      <c r="Y565" s="1501"/>
      <c r="Z565" s="1501"/>
    </row>
    <row r="566" spans="1:26" ht="15">
      <c r="A566" s="1432"/>
      <c r="B566" s="1581"/>
      <c r="C566" s="1582"/>
      <c r="D566" s="1583"/>
      <c r="E566" s="1421"/>
      <c r="F566" s="1523"/>
      <c r="G566" s="1523"/>
      <c r="H566" s="1584"/>
      <c r="I566" s="1555"/>
      <c r="J566" s="1555"/>
      <c r="K566" s="1441"/>
      <c r="L566" s="1441"/>
      <c r="M566" s="1501"/>
      <c r="N566" s="1519"/>
      <c r="O566" s="1519"/>
      <c r="P566" s="1498"/>
      <c r="Q566" s="1498"/>
      <c r="R566" s="1498"/>
      <c r="S566" s="1498"/>
      <c r="T566" s="1498"/>
      <c r="U566" s="1498"/>
      <c r="V566" s="1477"/>
      <c r="W566" s="1501"/>
      <c r="X566" s="1501"/>
      <c r="Y566" s="1501"/>
      <c r="Z566" s="1501"/>
    </row>
    <row r="567" spans="1:26" ht="15">
      <c r="A567" s="1432"/>
      <c r="B567" s="1581"/>
      <c r="C567" s="1582"/>
      <c r="D567" s="1583"/>
      <c r="E567" s="1421"/>
      <c r="F567" s="1523"/>
      <c r="G567" s="1523"/>
      <c r="H567" s="1584"/>
      <c r="I567" s="1555"/>
      <c r="J567" s="1555"/>
      <c r="K567" s="1441"/>
      <c r="L567" s="1441"/>
      <c r="M567" s="1501"/>
      <c r="N567" s="1519"/>
      <c r="O567" s="1519"/>
      <c r="P567" s="1498"/>
      <c r="Q567" s="1498"/>
      <c r="R567" s="1498"/>
      <c r="S567" s="1498"/>
      <c r="T567" s="1498"/>
      <c r="U567" s="1498"/>
      <c r="V567" s="1477"/>
      <c r="W567" s="1501"/>
      <c r="X567" s="1501"/>
      <c r="Y567" s="1501"/>
      <c r="Z567" s="1501"/>
    </row>
    <row r="568" spans="1:26" ht="15">
      <c r="A568" s="1432"/>
      <c r="B568" s="1581"/>
      <c r="C568" s="1582"/>
      <c r="D568" s="1583"/>
      <c r="E568" s="1421"/>
      <c r="F568" s="1523"/>
      <c r="G568" s="1523"/>
      <c r="H568" s="1584"/>
      <c r="I568" s="1555"/>
      <c r="J568" s="1555"/>
      <c r="K568" s="1441"/>
      <c r="L568" s="1441"/>
      <c r="M568" s="1501"/>
      <c r="N568" s="1519"/>
      <c r="O568" s="1519"/>
      <c r="P568" s="1498"/>
      <c r="Q568" s="1498"/>
      <c r="R568" s="1498"/>
      <c r="S568" s="1498"/>
      <c r="T568" s="1498"/>
      <c r="U568" s="1498"/>
      <c r="V568" s="1477"/>
      <c r="W568" s="1501"/>
      <c r="X568" s="1501"/>
      <c r="Y568" s="1501"/>
      <c r="Z568" s="1501"/>
    </row>
    <row r="569" spans="1:26" ht="15">
      <c r="A569" s="1432"/>
      <c r="B569" s="1581"/>
      <c r="C569" s="1582"/>
      <c r="D569" s="1583"/>
      <c r="E569" s="1421"/>
      <c r="F569" s="1523"/>
      <c r="G569" s="1523"/>
      <c r="H569" s="1584"/>
      <c r="I569" s="1555"/>
      <c r="J569" s="1555"/>
      <c r="K569" s="1441"/>
      <c r="L569" s="1441"/>
      <c r="M569" s="1501"/>
      <c r="N569" s="1519"/>
      <c r="O569" s="1519"/>
      <c r="P569" s="1498"/>
      <c r="Q569" s="1498"/>
      <c r="R569" s="1498"/>
      <c r="S569" s="1498"/>
      <c r="T569" s="1498"/>
      <c r="U569" s="1498"/>
      <c r="V569" s="1477"/>
      <c r="W569" s="1501"/>
      <c r="X569" s="1501"/>
      <c r="Y569" s="1501"/>
      <c r="Z569" s="1501"/>
    </row>
    <row r="570" spans="1:26" ht="15">
      <c r="A570" s="1432"/>
      <c r="B570" s="1581"/>
      <c r="C570" s="1582"/>
      <c r="D570" s="1583"/>
      <c r="E570" s="1421"/>
      <c r="F570" s="1523"/>
      <c r="G570" s="1523"/>
      <c r="H570" s="1584"/>
      <c r="I570" s="1555"/>
      <c r="J570" s="1555"/>
      <c r="K570" s="1441"/>
      <c r="L570" s="1441"/>
      <c r="M570" s="1501"/>
      <c r="N570" s="1519"/>
      <c r="O570" s="1519"/>
      <c r="P570" s="1498"/>
      <c r="Q570" s="1498"/>
      <c r="R570" s="1498"/>
      <c r="S570" s="1498"/>
      <c r="T570" s="1498"/>
      <c r="U570" s="1498"/>
      <c r="V570" s="1477"/>
      <c r="W570" s="1501"/>
      <c r="X570" s="1501"/>
      <c r="Y570" s="1501"/>
      <c r="Z570" s="1501"/>
    </row>
    <row r="571" spans="1:26" ht="15">
      <c r="A571" s="1432"/>
      <c r="B571" s="1581"/>
      <c r="C571" s="1582"/>
      <c r="D571" s="1583"/>
      <c r="E571" s="1421"/>
      <c r="F571" s="1523"/>
      <c r="G571" s="1523"/>
      <c r="H571" s="1584"/>
      <c r="I571" s="1555"/>
      <c r="J571" s="1555"/>
      <c r="K571" s="1441"/>
      <c r="L571" s="1441"/>
      <c r="M571" s="1501"/>
      <c r="N571" s="1519"/>
      <c r="O571" s="1519"/>
      <c r="P571" s="1498"/>
      <c r="Q571" s="1498"/>
      <c r="R571" s="1498"/>
      <c r="S571" s="1498"/>
      <c r="T571" s="1498"/>
      <c r="U571" s="1498"/>
      <c r="V571" s="1477"/>
      <c r="W571" s="1501"/>
      <c r="X571" s="1501"/>
      <c r="Y571" s="1501"/>
      <c r="Z571" s="1501"/>
    </row>
    <row r="572" spans="1:26" ht="15">
      <c r="A572" s="1432"/>
      <c r="B572" s="1581"/>
      <c r="C572" s="1582"/>
      <c r="D572" s="1583"/>
      <c r="E572" s="1421"/>
      <c r="F572" s="1523"/>
      <c r="G572" s="1523"/>
      <c r="H572" s="1584"/>
      <c r="I572" s="1555"/>
      <c r="J572" s="1555"/>
      <c r="K572" s="1441"/>
      <c r="L572" s="1441"/>
      <c r="M572" s="1501"/>
      <c r="N572" s="1519"/>
      <c r="O572" s="1519"/>
      <c r="P572" s="1498"/>
      <c r="Q572" s="1498"/>
      <c r="R572" s="1498"/>
      <c r="S572" s="1498"/>
      <c r="T572" s="1498"/>
      <c r="U572" s="1498"/>
      <c r="V572" s="1477"/>
      <c r="W572" s="1501"/>
      <c r="X572" s="1501"/>
      <c r="Y572" s="1501"/>
      <c r="Z572" s="1501"/>
    </row>
    <row r="573" spans="1:26" ht="15">
      <c r="A573" s="1432"/>
      <c r="B573" s="1581"/>
      <c r="C573" s="1582"/>
      <c r="D573" s="1583"/>
      <c r="E573" s="1421"/>
      <c r="F573" s="1523"/>
      <c r="G573" s="1523"/>
      <c r="H573" s="1584"/>
      <c r="I573" s="1555"/>
      <c r="J573" s="1555"/>
      <c r="K573" s="1441"/>
      <c r="L573" s="1441"/>
      <c r="M573" s="1501"/>
      <c r="N573" s="1519"/>
      <c r="O573" s="1519"/>
      <c r="P573" s="1498"/>
      <c r="Q573" s="1498"/>
      <c r="R573" s="1498"/>
      <c r="S573" s="1498"/>
      <c r="T573" s="1498"/>
      <c r="U573" s="1498"/>
      <c r="V573" s="1477"/>
      <c r="W573" s="1501"/>
      <c r="X573" s="1501"/>
      <c r="Y573" s="1501"/>
      <c r="Z573" s="1501"/>
    </row>
    <row r="574" spans="1:26" ht="15">
      <c r="A574" s="1432"/>
      <c r="B574" s="1581"/>
      <c r="C574" s="1582"/>
      <c r="D574" s="1583"/>
      <c r="E574" s="1421"/>
      <c r="F574" s="1523"/>
      <c r="G574" s="1523"/>
      <c r="H574" s="1584"/>
      <c r="I574" s="1555"/>
      <c r="J574" s="1555"/>
      <c r="K574" s="1441"/>
      <c r="L574" s="1441"/>
      <c r="M574" s="1501"/>
      <c r="N574" s="1519"/>
      <c r="O574" s="1519"/>
      <c r="P574" s="1498"/>
      <c r="Q574" s="1498"/>
      <c r="R574" s="1498"/>
      <c r="S574" s="1498"/>
      <c r="T574" s="1498"/>
      <c r="U574" s="1498"/>
      <c r="V574" s="1477"/>
      <c r="W574" s="1501"/>
      <c r="X574" s="1501"/>
      <c r="Y574" s="1501"/>
      <c r="Z574" s="1501"/>
    </row>
    <row r="575" spans="1:26" ht="15">
      <c r="A575" s="1432"/>
      <c r="B575" s="1581"/>
      <c r="C575" s="1582"/>
      <c r="D575" s="1583"/>
      <c r="E575" s="1421"/>
      <c r="F575" s="1523"/>
      <c r="G575" s="1523"/>
      <c r="H575" s="1584"/>
      <c r="I575" s="1555"/>
      <c r="J575" s="1555"/>
      <c r="K575" s="1441"/>
      <c r="L575" s="1441"/>
      <c r="M575" s="1501"/>
      <c r="N575" s="1519"/>
      <c r="O575" s="1519"/>
      <c r="P575" s="1498"/>
      <c r="Q575" s="1498"/>
      <c r="R575" s="1498"/>
      <c r="S575" s="1498"/>
      <c r="T575" s="1498"/>
      <c r="U575" s="1498"/>
      <c r="V575" s="1477"/>
      <c r="W575" s="1501"/>
      <c r="X575" s="1501"/>
      <c r="Y575" s="1501"/>
      <c r="Z575" s="1501"/>
    </row>
    <row r="576" spans="1:26" ht="15">
      <c r="A576" s="1432"/>
      <c r="B576" s="1581"/>
      <c r="C576" s="1582"/>
      <c r="D576" s="1583"/>
      <c r="E576" s="1421"/>
      <c r="F576" s="1523"/>
      <c r="G576" s="1523"/>
      <c r="H576" s="1584"/>
      <c r="I576" s="1555"/>
      <c r="J576" s="1555"/>
      <c r="K576" s="1441"/>
      <c r="L576" s="1441"/>
      <c r="M576" s="1501"/>
      <c r="N576" s="1519"/>
      <c r="O576" s="1519"/>
      <c r="P576" s="1498"/>
      <c r="Q576" s="1498"/>
      <c r="R576" s="1498"/>
      <c r="S576" s="1498"/>
      <c r="T576" s="1498"/>
      <c r="U576" s="1498"/>
      <c r="V576" s="1477"/>
      <c r="W576" s="1501"/>
      <c r="X576" s="1501"/>
      <c r="Y576" s="1501"/>
      <c r="Z576" s="1501"/>
    </row>
    <row r="577" spans="1:26" ht="15">
      <c r="A577" s="1432"/>
      <c r="B577" s="1581"/>
      <c r="C577" s="1582"/>
      <c r="D577" s="1583"/>
      <c r="E577" s="1421"/>
      <c r="F577" s="1523"/>
      <c r="G577" s="1523"/>
      <c r="H577" s="1584"/>
      <c r="I577" s="1555"/>
      <c r="J577" s="1555"/>
      <c r="K577" s="1441"/>
      <c r="L577" s="1441"/>
      <c r="M577" s="1501"/>
      <c r="N577" s="1519"/>
      <c r="O577" s="1519"/>
      <c r="P577" s="1498"/>
      <c r="Q577" s="1498"/>
      <c r="R577" s="1498"/>
      <c r="S577" s="1498"/>
      <c r="T577" s="1498"/>
      <c r="U577" s="1498"/>
      <c r="V577" s="1477"/>
      <c r="W577" s="1501"/>
      <c r="X577" s="1501"/>
      <c r="Y577" s="1501"/>
      <c r="Z577" s="1501"/>
    </row>
    <row r="578" spans="1:26" ht="15">
      <c r="A578" s="1432"/>
      <c r="B578" s="1581"/>
      <c r="C578" s="1582"/>
      <c r="D578" s="1583"/>
      <c r="E578" s="1421"/>
      <c r="F578" s="1523"/>
      <c r="G578" s="1523"/>
      <c r="H578" s="1584"/>
      <c r="I578" s="1555"/>
      <c r="J578" s="1555"/>
      <c r="K578" s="1441"/>
      <c r="L578" s="1441"/>
      <c r="M578" s="1501"/>
      <c r="N578" s="1519"/>
      <c r="O578" s="1519"/>
      <c r="P578" s="1498"/>
      <c r="Q578" s="1498"/>
      <c r="R578" s="1498"/>
      <c r="S578" s="1498"/>
      <c r="T578" s="1498"/>
      <c r="U578" s="1498"/>
      <c r="V578" s="1477"/>
      <c r="W578" s="1501"/>
      <c r="X578" s="1501"/>
      <c r="Y578" s="1501"/>
      <c r="Z578" s="1501"/>
    </row>
    <row r="579" spans="1:26" ht="15">
      <c r="A579" s="1432"/>
      <c r="B579" s="1581"/>
      <c r="C579" s="1582"/>
      <c r="D579" s="1583"/>
      <c r="E579" s="1421"/>
      <c r="F579" s="1523"/>
      <c r="G579" s="1523"/>
      <c r="H579" s="1584"/>
      <c r="I579" s="1555"/>
      <c r="J579" s="1555"/>
      <c r="K579" s="1441"/>
      <c r="L579" s="1441"/>
      <c r="M579" s="1501"/>
      <c r="N579" s="1519"/>
      <c r="O579" s="1519"/>
      <c r="P579" s="1498"/>
      <c r="Q579" s="1498"/>
      <c r="R579" s="1498"/>
      <c r="S579" s="1498"/>
      <c r="T579" s="1498"/>
      <c r="U579" s="1498"/>
      <c r="V579" s="1477"/>
      <c r="W579" s="1501"/>
      <c r="X579" s="1501"/>
      <c r="Y579" s="1501"/>
      <c r="Z579" s="1501"/>
    </row>
    <row r="580" spans="1:26" ht="15">
      <c r="A580" s="1432"/>
      <c r="B580" s="1581"/>
      <c r="C580" s="1582"/>
      <c r="D580" s="1583"/>
      <c r="E580" s="1421"/>
      <c r="F580" s="1523"/>
      <c r="G580" s="1523"/>
      <c r="H580" s="1584"/>
      <c r="I580" s="1555"/>
      <c r="J580" s="1555"/>
      <c r="K580" s="1441"/>
      <c r="L580" s="1441"/>
      <c r="M580" s="1501"/>
      <c r="N580" s="1519"/>
      <c r="O580" s="1519"/>
      <c r="P580" s="1498"/>
      <c r="Q580" s="1498"/>
      <c r="R580" s="1498"/>
      <c r="S580" s="1498"/>
      <c r="T580" s="1498"/>
      <c r="U580" s="1498"/>
      <c r="V580" s="1477"/>
      <c r="W580" s="1501"/>
      <c r="X580" s="1501"/>
      <c r="Y580" s="1501"/>
      <c r="Z580" s="1501"/>
    </row>
    <row r="581" spans="1:26" ht="15">
      <c r="A581" s="1432"/>
      <c r="B581" s="1581"/>
      <c r="C581" s="1582"/>
      <c r="D581" s="1583"/>
      <c r="E581" s="1421"/>
      <c r="F581" s="1523"/>
      <c r="G581" s="1523"/>
      <c r="H581" s="1584"/>
      <c r="I581" s="1555"/>
      <c r="J581" s="1555"/>
      <c r="K581" s="1441"/>
      <c r="L581" s="1441"/>
      <c r="M581" s="1501"/>
      <c r="N581" s="1519"/>
      <c r="O581" s="1519"/>
      <c r="P581" s="1498"/>
      <c r="Q581" s="1498"/>
      <c r="R581" s="1498"/>
      <c r="S581" s="1498"/>
      <c r="T581" s="1498"/>
      <c r="U581" s="1498"/>
      <c r="V581" s="1477"/>
      <c r="W581" s="1501"/>
      <c r="X581" s="1501"/>
      <c r="Y581" s="1501"/>
      <c r="Z581" s="1501"/>
    </row>
    <row r="582" spans="1:26" ht="15">
      <c r="A582" s="1432"/>
      <c r="B582" s="1581"/>
      <c r="C582" s="1582"/>
      <c r="D582" s="1583"/>
      <c r="E582" s="1421"/>
      <c r="F582" s="1523"/>
      <c r="G582" s="1523"/>
      <c r="H582" s="1584"/>
      <c r="I582" s="1555"/>
      <c r="J582" s="1555"/>
      <c r="K582" s="1441"/>
      <c r="L582" s="1441"/>
      <c r="M582" s="1501"/>
      <c r="N582" s="1519"/>
      <c r="O582" s="1519"/>
      <c r="P582" s="1498"/>
      <c r="Q582" s="1498"/>
      <c r="R582" s="1498"/>
      <c r="S582" s="1498"/>
      <c r="T582" s="1498"/>
      <c r="U582" s="1498"/>
      <c r="V582" s="1477"/>
      <c r="W582" s="1501"/>
      <c r="X582" s="1501"/>
      <c r="Y582" s="1501"/>
      <c r="Z582" s="1501"/>
    </row>
    <row r="583" spans="1:26" ht="15">
      <c r="A583" s="1432"/>
      <c r="B583" s="1581"/>
      <c r="C583" s="1582"/>
      <c r="D583" s="1583"/>
      <c r="E583" s="1421"/>
      <c r="F583" s="1523"/>
      <c r="G583" s="1523"/>
      <c r="H583" s="1584"/>
      <c r="I583" s="1555"/>
      <c r="J583" s="1555"/>
      <c r="K583" s="1441"/>
      <c r="L583" s="1441"/>
      <c r="M583" s="1501"/>
      <c r="N583" s="1519"/>
      <c r="O583" s="1519"/>
      <c r="P583" s="1498"/>
      <c r="Q583" s="1498"/>
      <c r="R583" s="1498"/>
      <c r="S583" s="1498"/>
      <c r="T583" s="1498"/>
      <c r="U583" s="1498"/>
      <c r="V583" s="1477"/>
      <c r="W583" s="1501"/>
      <c r="X583" s="1501"/>
      <c r="Y583" s="1501"/>
      <c r="Z583" s="1501"/>
    </row>
    <row r="584" spans="1:26" ht="15">
      <c r="A584" s="1432"/>
      <c r="B584" s="1581"/>
      <c r="C584" s="1582"/>
      <c r="D584" s="1583"/>
      <c r="E584" s="1421"/>
      <c r="F584" s="1523"/>
      <c r="G584" s="1523"/>
      <c r="H584" s="1584"/>
      <c r="I584" s="1555"/>
      <c r="J584" s="1555"/>
      <c r="K584" s="1441"/>
      <c r="L584" s="1441"/>
      <c r="M584" s="1501"/>
      <c r="N584" s="1519"/>
      <c r="O584" s="1519"/>
      <c r="P584" s="1498"/>
      <c r="Q584" s="1498"/>
      <c r="R584" s="1498"/>
      <c r="S584" s="1498"/>
      <c r="T584" s="1498"/>
      <c r="U584" s="1498"/>
      <c r="V584" s="1477"/>
      <c r="W584" s="1501"/>
      <c r="X584" s="1501"/>
      <c r="Y584" s="1501"/>
      <c r="Z584" s="1501"/>
    </row>
    <row r="585" spans="1:26" ht="15">
      <c r="A585" s="1432"/>
      <c r="B585" s="1581"/>
      <c r="C585" s="1582"/>
      <c r="D585" s="1583"/>
      <c r="E585" s="1421"/>
      <c r="F585" s="1523"/>
      <c r="G585" s="1523"/>
      <c r="H585" s="1584"/>
      <c r="I585" s="1555"/>
      <c r="J585" s="1555"/>
      <c r="K585" s="1441"/>
      <c r="L585" s="1441"/>
      <c r="M585" s="1501"/>
      <c r="N585" s="1519"/>
      <c r="O585" s="1519"/>
      <c r="P585" s="1498"/>
      <c r="Q585" s="1498"/>
      <c r="R585" s="1498"/>
      <c r="S585" s="1498"/>
      <c r="T585" s="1498"/>
      <c r="U585" s="1498"/>
      <c r="V585" s="1477"/>
      <c r="W585" s="1501"/>
      <c r="X585" s="1501"/>
      <c r="Y585" s="1501"/>
      <c r="Z585" s="1501"/>
    </row>
    <row r="586" spans="1:26" ht="15">
      <c r="A586" s="1432"/>
      <c r="B586" s="1581"/>
      <c r="C586" s="1582"/>
      <c r="D586" s="1583"/>
      <c r="E586" s="1421"/>
      <c r="F586" s="1523"/>
      <c r="G586" s="1523"/>
      <c r="H586" s="1584"/>
      <c r="I586" s="1555"/>
      <c r="J586" s="1555"/>
      <c r="K586" s="1441"/>
      <c r="L586" s="1441"/>
      <c r="M586" s="1501"/>
      <c r="N586" s="1519"/>
      <c r="O586" s="1519"/>
      <c r="P586" s="1498"/>
      <c r="Q586" s="1498"/>
      <c r="R586" s="1498"/>
      <c r="S586" s="1498"/>
      <c r="T586" s="1498"/>
      <c r="U586" s="1498"/>
      <c r="V586" s="1477"/>
      <c r="W586" s="1501"/>
      <c r="X586" s="1501"/>
      <c r="Y586" s="1501"/>
      <c r="Z586" s="1501"/>
    </row>
    <row r="587" spans="1:26" ht="15">
      <c r="A587" s="1432"/>
      <c r="B587" s="1581"/>
      <c r="C587" s="1582"/>
      <c r="D587" s="1583"/>
      <c r="E587" s="1421"/>
      <c r="F587" s="1523"/>
      <c r="G587" s="1523"/>
      <c r="H587" s="1584"/>
      <c r="I587" s="1555"/>
      <c r="J587" s="1555"/>
      <c r="K587" s="1441"/>
      <c r="L587" s="1441"/>
      <c r="M587" s="1501"/>
      <c r="N587" s="1519"/>
      <c r="O587" s="1519"/>
      <c r="P587" s="1498"/>
      <c r="Q587" s="1498"/>
      <c r="R587" s="1498"/>
      <c r="S587" s="1498"/>
      <c r="T587" s="1498"/>
      <c r="U587" s="1498"/>
      <c r="V587" s="1477"/>
      <c r="W587" s="1501"/>
      <c r="X587" s="1501"/>
      <c r="Y587" s="1501"/>
      <c r="Z587" s="1501"/>
    </row>
    <row r="588" spans="1:26" ht="15">
      <c r="A588" s="1432"/>
      <c r="B588" s="1581"/>
      <c r="C588" s="1582"/>
      <c r="D588" s="1583"/>
      <c r="E588" s="1421"/>
      <c r="F588" s="1523"/>
      <c r="G588" s="1523"/>
      <c r="H588" s="1584"/>
      <c r="I588" s="1555"/>
      <c r="J588" s="1555"/>
      <c r="K588" s="1441"/>
      <c r="L588" s="1441"/>
      <c r="M588" s="1501"/>
      <c r="N588" s="1519"/>
      <c r="O588" s="1519"/>
      <c r="P588" s="1498"/>
      <c r="Q588" s="1498"/>
      <c r="R588" s="1498"/>
      <c r="S588" s="1498"/>
      <c r="T588" s="1498"/>
      <c r="U588" s="1498"/>
      <c r="V588" s="1477"/>
      <c r="W588" s="1501"/>
      <c r="X588" s="1501"/>
      <c r="Y588" s="1501"/>
      <c r="Z588" s="1501"/>
    </row>
    <row r="589" spans="1:26" ht="15">
      <c r="A589" s="1432"/>
      <c r="B589" s="1581"/>
      <c r="C589" s="1582"/>
      <c r="D589" s="1583"/>
      <c r="E589" s="1421"/>
      <c r="F589" s="1523"/>
      <c r="G589" s="1523"/>
      <c r="H589" s="1584"/>
      <c r="I589" s="1555"/>
      <c r="J589" s="1555"/>
      <c r="K589" s="1441"/>
      <c r="L589" s="1441"/>
      <c r="M589" s="1501"/>
      <c r="N589" s="1519"/>
      <c r="O589" s="1519"/>
      <c r="P589" s="1498"/>
      <c r="Q589" s="1498"/>
      <c r="R589" s="1498"/>
      <c r="S589" s="1498"/>
      <c r="T589" s="1498"/>
      <c r="U589" s="1498"/>
      <c r="V589" s="1477"/>
      <c r="W589" s="1501"/>
      <c r="X589" s="1501"/>
      <c r="Y589" s="1501"/>
      <c r="Z589" s="1501"/>
    </row>
    <row r="590" spans="1:26" ht="15">
      <c r="A590" s="1432"/>
      <c r="B590" s="1581"/>
      <c r="C590" s="1582"/>
      <c r="D590" s="1583"/>
      <c r="E590" s="1421"/>
      <c r="F590" s="1523"/>
      <c r="G590" s="1523"/>
      <c r="H590" s="1584"/>
      <c r="I590" s="1555"/>
      <c r="J590" s="1555"/>
      <c r="K590" s="1441"/>
      <c r="L590" s="1441"/>
      <c r="M590" s="1501"/>
      <c r="N590" s="1519"/>
      <c r="O590" s="1519"/>
      <c r="P590" s="1498"/>
      <c r="Q590" s="1498"/>
      <c r="R590" s="1498"/>
      <c r="S590" s="1498"/>
      <c r="T590" s="1498"/>
      <c r="U590" s="1498"/>
      <c r="V590" s="1477"/>
      <c r="W590" s="1501"/>
      <c r="X590" s="1501"/>
      <c r="Y590" s="1501"/>
      <c r="Z590" s="1501"/>
    </row>
    <row r="591" spans="1:26" ht="15">
      <c r="A591" s="1432"/>
      <c r="B591" s="1581"/>
      <c r="C591" s="1582"/>
      <c r="D591" s="1583"/>
      <c r="E591" s="1421"/>
      <c r="F591" s="1523"/>
      <c r="G591" s="1523"/>
      <c r="H591" s="1584"/>
      <c r="I591" s="1555"/>
      <c r="J591" s="1555"/>
      <c r="K591" s="1441"/>
      <c r="L591" s="1441"/>
      <c r="M591" s="1501"/>
      <c r="N591" s="1519"/>
      <c r="O591" s="1519"/>
      <c r="P591" s="1498"/>
      <c r="Q591" s="1498"/>
      <c r="R591" s="1498"/>
      <c r="S591" s="1498"/>
      <c r="T591" s="1498"/>
      <c r="U591" s="1498"/>
      <c r="V591" s="1477"/>
      <c r="W591" s="1501"/>
      <c r="X591" s="1501"/>
      <c r="Y591" s="1501"/>
      <c r="Z591" s="1501"/>
    </row>
    <row r="592" spans="1:26" ht="15">
      <c r="A592" s="1432"/>
      <c r="B592" s="1581"/>
      <c r="C592" s="1582"/>
      <c r="D592" s="1583"/>
      <c r="E592" s="1421"/>
      <c r="F592" s="1523"/>
      <c r="G592" s="1523"/>
      <c r="H592" s="1584"/>
      <c r="I592" s="1555"/>
      <c r="J592" s="1555"/>
      <c r="K592" s="1441"/>
      <c r="L592" s="1441"/>
      <c r="M592" s="1501"/>
      <c r="N592" s="1519"/>
      <c r="O592" s="1519"/>
      <c r="P592" s="1498"/>
      <c r="Q592" s="1498"/>
      <c r="R592" s="1498"/>
      <c r="S592" s="1498"/>
      <c r="T592" s="1498"/>
      <c r="U592" s="1498"/>
      <c r="V592" s="1477"/>
      <c r="W592" s="1501"/>
      <c r="X592" s="1501"/>
      <c r="Y592" s="1501"/>
      <c r="Z592" s="1501"/>
    </row>
    <row r="593" spans="1:26" ht="15">
      <c r="A593" s="1432"/>
      <c r="B593" s="1581"/>
      <c r="C593" s="1582"/>
      <c r="D593" s="1583"/>
      <c r="E593" s="1421"/>
      <c r="F593" s="1523"/>
      <c r="G593" s="1523"/>
      <c r="H593" s="1584"/>
      <c r="I593" s="1555"/>
      <c r="J593" s="1555"/>
      <c r="K593" s="1441"/>
      <c r="L593" s="1441"/>
      <c r="M593" s="1501"/>
      <c r="N593" s="1519"/>
      <c r="O593" s="1519"/>
      <c r="P593" s="1498"/>
      <c r="Q593" s="1498"/>
      <c r="R593" s="1498"/>
      <c r="S593" s="1498"/>
      <c r="T593" s="1498"/>
      <c r="U593" s="1498"/>
      <c r="V593" s="1477"/>
      <c r="W593" s="1501"/>
      <c r="X593" s="1501"/>
      <c r="Y593" s="1501"/>
      <c r="Z593" s="1501"/>
    </row>
    <row r="594" spans="1:26" ht="15">
      <c r="A594" s="1432"/>
      <c r="B594" s="1581"/>
      <c r="C594" s="1582"/>
      <c r="D594" s="1583"/>
      <c r="E594" s="1421"/>
      <c r="F594" s="1523"/>
      <c r="G594" s="1523"/>
      <c r="H594" s="1584"/>
      <c r="I594" s="1555"/>
      <c r="J594" s="1555"/>
      <c r="K594" s="1441"/>
      <c r="L594" s="1441"/>
      <c r="M594" s="1501"/>
      <c r="N594" s="1519"/>
      <c r="O594" s="1519"/>
      <c r="P594" s="1498"/>
      <c r="Q594" s="1498"/>
      <c r="R594" s="1498"/>
      <c r="S594" s="1498"/>
      <c r="T594" s="1498"/>
      <c r="U594" s="1498"/>
      <c r="V594" s="1477"/>
      <c r="W594" s="1501"/>
      <c r="X594" s="1501"/>
      <c r="Y594" s="1501"/>
      <c r="Z594" s="1501"/>
    </row>
    <row r="595" spans="1:26" ht="15">
      <c r="A595" s="1432"/>
      <c r="B595" s="1581"/>
      <c r="C595" s="1582"/>
      <c r="D595" s="1583"/>
      <c r="E595" s="1421"/>
      <c r="F595" s="1523"/>
      <c r="G595" s="1523"/>
      <c r="H595" s="1584"/>
      <c r="I595" s="1555"/>
      <c r="J595" s="1555"/>
      <c r="K595" s="1441"/>
      <c r="L595" s="1441"/>
      <c r="M595" s="1501"/>
      <c r="N595" s="1519"/>
      <c r="O595" s="1519"/>
      <c r="P595" s="1498"/>
      <c r="Q595" s="1498"/>
      <c r="R595" s="1498"/>
      <c r="S595" s="1498"/>
      <c r="T595" s="1498"/>
      <c r="U595" s="1498"/>
      <c r="V595" s="1477"/>
      <c r="W595" s="1501"/>
      <c r="X595" s="1501"/>
      <c r="Y595" s="1501"/>
      <c r="Z595" s="1501"/>
    </row>
    <row r="596" spans="1:26" ht="15">
      <c r="A596" s="1432"/>
      <c r="B596" s="1581"/>
      <c r="C596" s="1582"/>
      <c r="D596" s="1583"/>
      <c r="E596" s="1421"/>
      <c r="F596" s="1523"/>
      <c r="G596" s="1523"/>
      <c r="H596" s="1584"/>
      <c r="I596" s="1555"/>
      <c r="J596" s="1555"/>
      <c r="K596" s="1441"/>
      <c r="L596" s="1441"/>
      <c r="M596" s="1501"/>
      <c r="N596" s="1519"/>
      <c r="O596" s="1519"/>
      <c r="P596" s="1498"/>
      <c r="Q596" s="1498"/>
      <c r="R596" s="1498"/>
      <c r="S596" s="1498"/>
      <c r="T596" s="1498"/>
      <c r="U596" s="1498"/>
      <c r="V596" s="1477"/>
      <c r="W596" s="1501"/>
      <c r="X596" s="1501"/>
      <c r="Y596" s="1501"/>
      <c r="Z596" s="1501"/>
    </row>
    <row r="597" spans="1:26" ht="15">
      <c r="A597" s="1432"/>
      <c r="B597" s="1581"/>
      <c r="C597" s="1582"/>
      <c r="D597" s="1583"/>
      <c r="E597" s="1421"/>
      <c r="F597" s="1523"/>
      <c r="G597" s="1523"/>
      <c r="H597" s="1584"/>
      <c r="I597" s="1555"/>
      <c r="J597" s="1555"/>
      <c r="K597" s="1441"/>
      <c r="L597" s="1441"/>
      <c r="M597" s="1501"/>
      <c r="N597" s="1519"/>
      <c r="O597" s="1519"/>
      <c r="P597" s="1498"/>
      <c r="Q597" s="1498"/>
      <c r="R597" s="1498"/>
      <c r="S597" s="1498"/>
      <c r="T597" s="1498"/>
      <c r="U597" s="1498"/>
      <c r="V597" s="1477"/>
      <c r="W597" s="1501"/>
      <c r="X597" s="1501"/>
      <c r="Y597" s="1501"/>
      <c r="Z597" s="1501"/>
    </row>
    <row r="598" spans="1:26" ht="15">
      <c r="A598" s="1432"/>
      <c r="B598" s="1581"/>
      <c r="C598" s="1582"/>
      <c r="D598" s="1583"/>
      <c r="E598" s="1421"/>
      <c r="F598" s="1523"/>
      <c r="G598" s="1523"/>
      <c r="H598" s="1584"/>
      <c r="I598" s="1555"/>
      <c r="J598" s="1555"/>
      <c r="K598" s="1441"/>
      <c r="L598" s="1441"/>
      <c r="M598" s="1501"/>
      <c r="N598" s="1519"/>
      <c r="O598" s="1519"/>
      <c r="P598" s="1498"/>
      <c r="Q598" s="1498"/>
      <c r="R598" s="1498"/>
      <c r="S598" s="1498"/>
      <c r="T598" s="1498"/>
      <c r="U598" s="1498"/>
      <c r="V598" s="1477"/>
      <c r="W598" s="1501"/>
      <c r="X598" s="1501"/>
      <c r="Y598" s="1501"/>
      <c r="Z598" s="1501"/>
    </row>
    <row r="599" spans="1:26" ht="15">
      <c r="A599" s="1432"/>
      <c r="B599" s="1581"/>
      <c r="C599" s="1582"/>
      <c r="D599" s="1583"/>
      <c r="E599" s="1421"/>
      <c r="F599" s="1523"/>
      <c r="G599" s="1523"/>
      <c r="H599" s="1584"/>
      <c r="I599" s="1555"/>
      <c r="J599" s="1555"/>
      <c r="K599" s="1441"/>
      <c r="L599" s="1441"/>
      <c r="M599" s="1501"/>
      <c r="N599" s="1519"/>
      <c r="O599" s="1519"/>
      <c r="P599" s="1498"/>
      <c r="Q599" s="1498"/>
      <c r="R599" s="1498"/>
      <c r="S599" s="1498"/>
      <c r="T599" s="1498"/>
      <c r="U599" s="1498"/>
      <c r="V599" s="1477"/>
      <c r="W599" s="1501"/>
      <c r="X599" s="1501"/>
      <c r="Y599" s="1501"/>
      <c r="Z599" s="1501"/>
    </row>
    <row r="600" spans="1:26" ht="15">
      <c r="A600" s="1432"/>
      <c r="B600" s="1581"/>
      <c r="C600" s="1582"/>
      <c r="D600" s="1583"/>
      <c r="E600" s="1421"/>
      <c r="F600" s="1523"/>
      <c r="G600" s="1523"/>
      <c r="H600" s="1584"/>
      <c r="I600" s="1555"/>
      <c r="J600" s="1555"/>
      <c r="K600" s="1441"/>
      <c r="L600" s="1441"/>
      <c r="M600" s="1501"/>
      <c r="N600" s="1519"/>
      <c r="O600" s="1519"/>
      <c r="P600" s="1498"/>
      <c r="Q600" s="1498"/>
      <c r="R600" s="1498"/>
      <c r="S600" s="1498"/>
      <c r="T600" s="1498"/>
      <c r="U600" s="1498"/>
      <c r="V600" s="1477"/>
      <c r="W600" s="1501"/>
      <c r="X600" s="1501"/>
      <c r="Y600" s="1501"/>
      <c r="Z600" s="1501"/>
    </row>
    <row r="601" spans="1:26" ht="15">
      <c r="A601" s="1432"/>
      <c r="B601" s="1581"/>
      <c r="C601" s="1582"/>
      <c r="D601" s="1583"/>
      <c r="E601" s="1421"/>
      <c r="F601" s="1523"/>
      <c r="G601" s="1523"/>
      <c r="H601" s="1584"/>
      <c r="I601" s="1555"/>
      <c r="J601" s="1555"/>
      <c r="K601" s="1441"/>
      <c r="L601" s="1441"/>
      <c r="M601" s="1501"/>
      <c r="N601" s="1519"/>
      <c r="O601" s="1519"/>
      <c r="P601" s="1498"/>
      <c r="Q601" s="1498"/>
      <c r="R601" s="1498"/>
      <c r="S601" s="1498"/>
      <c r="T601" s="1498"/>
      <c r="U601" s="1498"/>
      <c r="V601" s="1477"/>
      <c r="W601" s="1501"/>
      <c r="X601" s="1501"/>
      <c r="Y601" s="1501"/>
      <c r="Z601" s="1501"/>
    </row>
    <row r="602" spans="1:26" ht="15">
      <c r="A602" s="1432"/>
      <c r="B602" s="1581"/>
      <c r="C602" s="1582"/>
      <c r="D602" s="1583"/>
      <c r="E602" s="1421"/>
      <c r="F602" s="1523"/>
      <c r="G602" s="1523"/>
      <c r="H602" s="1584"/>
      <c r="I602" s="1555"/>
      <c r="J602" s="1555"/>
      <c r="K602" s="1441"/>
      <c r="L602" s="1441"/>
      <c r="M602" s="1501"/>
      <c r="N602" s="1519"/>
      <c r="O602" s="1519"/>
      <c r="P602" s="1498"/>
      <c r="Q602" s="1498"/>
      <c r="R602" s="1498"/>
      <c r="S602" s="1498"/>
      <c r="T602" s="1498"/>
      <c r="U602" s="1498"/>
      <c r="V602" s="1477"/>
      <c r="W602" s="1501"/>
      <c r="X602" s="1501"/>
      <c r="Y602" s="1501"/>
      <c r="Z602" s="1501"/>
    </row>
    <row r="603" spans="1:26" ht="15">
      <c r="A603" s="1432"/>
      <c r="B603" s="1581"/>
      <c r="C603" s="1582"/>
      <c r="D603" s="1583"/>
      <c r="E603" s="1421"/>
      <c r="F603" s="1523"/>
      <c r="G603" s="1523"/>
      <c r="H603" s="1584"/>
      <c r="I603" s="1555"/>
      <c r="J603" s="1555"/>
      <c r="K603" s="1441"/>
      <c r="L603" s="1441"/>
      <c r="M603" s="1501"/>
      <c r="N603" s="1519"/>
      <c r="O603" s="1519"/>
      <c r="P603" s="1498"/>
      <c r="Q603" s="1498"/>
      <c r="R603" s="1498"/>
      <c r="S603" s="1498"/>
      <c r="T603" s="1498"/>
      <c r="U603" s="1498"/>
      <c r="V603" s="1477"/>
      <c r="W603" s="1501"/>
      <c r="X603" s="1501"/>
      <c r="Y603" s="1501"/>
      <c r="Z603" s="1501"/>
    </row>
    <row r="604" spans="1:26" ht="15">
      <c r="A604" s="1432"/>
      <c r="B604" s="1581"/>
      <c r="C604" s="1582"/>
      <c r="D604" s="1583"/>
      <c r="E604" s="1421"/>
      <c r="F604" s="1523"/>
      <c r="G604" s="1523"/>
      <c r="H604" s="1584"/>
      <c r="I604" s="1555"/>
      <c r="J604" s="1555"/>
      <c r="K604" s="1441"/>
      <c r="L604" s="1441"/>
      <c r="M604" s="1501"/>
      <c r="N604" s="1519"/>
      <c r="O604" s="1519"/>
      <c r="P604" s="1498"/>
      <c r="Q604" s="1498"/>
      <c r="R604" s="1498"/>
      <c r="S604" s="1498"/>
      <c r="T604" s="1498"/>
      <c r="U604" s="1498"/>
      <c r="V604" s="1477"/>
      <c r="W604" s="1501"/>
      <c r="X604" s="1501"/>
      <c r="Y604" s="1501"/>
      <c r="Z604" s="1501"/>
    </row>
    <row r="605" spans="1:26" ht="15">
      <c r="A605" s="1432"/>
      <c r="B605" s="1581"/>
      <c r="C605" s="1582"/>
      <c r="D605" s="1583"/>
      <c r="E605" s="1421"/>
      <c r="F605" s="1523"/>
      <c r="G605" s="1523"/>
      <c r="H605" s="1584"/>
      <c r="I605" s="1555"/>
      <c r="J605" s="1555"/>
      <c r="K605" s="1441"/>
      <c r="L605" s="1441"/>
      <c r="M605" s="1501"/>
      <c r="N605" s="1519"/>
      <c r="O605" s="1519"/>
      <c r="P605" s="1498"/>
      <c r="Q605" s="1498"/>
      <c r="R605" s="1498"/>
      <c r="S605" s="1498"/>
      <c r="T605" s="1498"/>
      <c r="U605" s="1498"/>
      <c r="V605" s="1477"/>
      <c r="W605" s="1501"/>
      <c r="X605" s="1501"/>
      <c r="Y605" s="1501"/>
      <c r="Z605" s="1501"/>
    </row>
    <row r="606" spans="1:26" ht="15">
      <c r="A606" s="1432"/>
      <c r="B606" s="1581"/>
      <c r="C606" s="1582"/>
      <c r="D606" s="1583"/>
      <c r="E606" s="1421"/>
      <c r="F606" s="1523"/>
      <c r="G606" s="1523"/>
      <c r="H606" s="1584"/>
      <c r="I606" s="1555"/>
      <c r="J606" s="1555"/>
      <c r="K606" s="1441"/>
      <c r="L606" s="1441"/>
      <c r="M606" s="1501"/>
      <c r="N606" s="1519"/>
      <c r="O606" s="1519"/>
      <c r="P606" s="1498"/>
      <c r="Q606" s="1498"/>
      <c r="R606" s="1498"/>
      <c r="S606" s="1498"/>
      <c r="T606" s="1498"/>
      <c r="U606" s="1498"/>
      <c r="V606" s="1477"/>
      <c r="W606" s="1501"/>
      <c r="X606" s="1501"/>
      <c r="Y606" s="1501"/>
      <c r="Z606" s="1501"/>
    </row>
    <row r="607" spans="1:26" ht="15">
      <c r="A607" s="1432"/>
      <c r="B607" s="1581"/>
      <c r="C607" s="1582"/>
      <c r="D607" s="1583"/>
      <c r="E607" s="1421"/>
      <c r="F607" s="1523"/>
      <c r="G607" s="1523"/>
      <c r="H607" s="1584"/>
      <c r="I607" s="1555"/>
      <c r="J607" s="1555"/>
      <c r="K607" s="1441"/>
      <c r="L607" s="1441"/>
      <c r="M607" s="1501"/>
      <c r="N607" s="1519"/>
      <c r="O607" s="1519"/>
      <c r="P607" s="1498"/>
      <c r="Q607" s="1498"/>
      <c r="R607" s="1498"/>
      <c r="S607" s="1498"/>
      <c r="T607" s="1498"/>
      <c r="U607" s="1498"/>
      <c r="V607" s="1477"/>
      <c r="W607" s="1501"/>
      <c r="X607" s="1501"/>
      <c r="Y607" s="1501"/>
      <c r="Z607" s="1501"/>
    </row>
    <row r="608" spans="1:26" ht="15">
      <c r="A608" s="1432"/>
      <c r="B608" s="1581"/>
      <c r="C608" s="1582"/>
      <c r="D608" s="1583"/>
      <c r="E608" s="1421"/>
      <c r="F608" s="1523"/>
      <c r="G608" s="1523"/>
      <c r="H608" s="1584"/>
      <c r="I608" s="1555"/>
      <c r="J608" s="1555"/>
      <c r="K608" s="1441"/>
      <c r="L608" s="1441"/>
      <c r="M608" s="1501"/>
      <c r="N608" s="1519"/>
      <c r="O608" s="1519"/>
      <c r="P608" s="1498"/>
      <c r="Q608" s="1498"/>
      <c r="R608" s="1498"/>
      <c r="S608" s="1498"/>
      <c r="T608" s="1498"/>
      <c r="U608" s="1498"/>
      <c r="V608" s="1477"/>
      <c r="W608" s="1501"/>
      <c r="X608" s="1501"/>
      <c r="Y608" s="1501"/>
      <c r="Z608" s="1501"/>
    </row>
    <row r="609" spans="1:26" ht="15">
      <c r="A609" s="1432"/>
      <c r="B609" s="1581"/>
      <c r="C609" s="1582"/>
      <c r="D609" s="1583"/>
      <c r="E609" s="1421"/>
      <c r="F609" s="1523"/>
      <c r="G609" s="1523"/>
      <c r="H609" s="1584"/>
      <c r="I609" s="1555"/>
      <c r="J609" s="1555"/>
      <c r="K609" s="1441"/>
      <c r="L609" s="1441"/>
      <c r="M609" s="1501"/>
      <c r="N609" s="1519"/>
      <c r="O609" s="1519"/>
      <c r="P609" s="1498"/>
      <c r="Q609" s="1498"/>
      <c r="R609" s="1498"/>
      <c r="S609" s="1498"/>
      <c r="T609" s="1498"/>
      <c r="U609" s="1498"/>
      <c r="V609" s="1477"/>
      <c r="W609" s="1501"/>
      <c r="X609" s="1501"/>
      <c r="Y609" s="1501"/>
      <c r="Z609" s="1501"/>
    </row>
    <row r="610" spans="1:26" ht="15">
      <c r="A610" s="1432"/>
      <c r="B610" s="1581"/>
      <c r="C610" s="1582"/>
      <c r="D610" s="1583"/>
      <c r="E610" s="1421"/>
      <c r="F610" s="1523"/>
      <c r="G610" s="1523"/>
      <c r="H610" s="1584"/>
      <c r="I610" s="1555"/>
      <c r="J610" s="1555"/>
      <c r="K610" s="1441"/>
      <c r="L610" s="1441"/>
      <c r="M610" s="1501"/>
      <c r="N610" s="1519"/>
      <c r="O610" s="1519"/>
      <c r="P610" s="1498"/>
      <c r="Q610" s="1498"/>
      <c r="R610" s="1498"/>
      <c r="S610" s="1498"/>
      <c r="T610" s="1498"/>
      <c r="U610" s="1498"/>
      <c r="V610" s="1477"/>
      <c r="W610" s="1501"/>
      <c r="X610" s="1501"/>
      <c r="Y610" s="1501"/>
      <c r="Z610" s="1501"/>
    </row>
    <row r="611" spans="1:26" ht="15">
      <c r="A611" s="1432"/>
      <c r="B611" s="1581"/>
      <c r="C611" s="1582"/>
      <c r="D611" s="1583"/>
      <c r="E611" s="1421"/>
      <c r="F611" s="1523"/>
      <c r="G611" s="1523"/>
      <c r="H611" s="1584"/>
      <c r="I611" s="1555"/>
      <c r="J611" s="1555"/>
      <c r="K611" s="1441"/>
      <c r="L611" s="1441"/>
      <c r="M611" s="1501"/>
      <c r="N611" s="1519"/>
      <c r="O611" s="1519"/>
      <c r="P611" s="1498"/>
      <c r="Q611" s="1498"/>
      <c r="R611" s="1498"/>
      <c r="S611" s="1498"/>
      <c r="T611" s="1498"/>
      <c r="U611" s="1498"/>
      <c r="V611" s="1477"/>
      <c r="W611" s="1501"/>
      <c r="X611" s="1501"/>
      <c r="Y611" s="1501"/>
      <c r="Z611" s="1501"/>
    </row>
    <row r="612" spans="1:26" ht="15">
      <c r="A612" s="1432"/>
      <c r="B612" s="1581"/>
      <c r="C612" s="1582"/>
      <c r="D612" s="1583"/>
      <c r="E612" s="1421"/>
      <c r="F612" s="1523"/>
      <c r="G612" s="1523"/>
      <c r="H612" s="1584"/>
      <c r="I612" s="1555"/>
      <c r="J612" s="1555"/>
      <c r="K612" s="1441"/>
      <c r="L612" s="1441"/>
      <c r="M612" s="1501"/>
      <c r="N612" s="1519"/>
      <c r="O612" s="1519"/>
      <c r="P612" s="1498"/>
      <c r="Q612" s="1498"/>
      <c r="R612" s="1498"/>
      <c r="S612" s="1498"/>
      <c r="T612" s="1498"/>
      <c r="U612" s="1498"/>
      <c r="V612" s="1477"/>
      <c r="W612" s="1501"/>
      <c r="X612" s="1501"/>
      <c r="Y612" s="1501"/>
      <c r="Z612" s="1501"/>
    </row>
    <row r="613" spans="1:26" ht="15">
      <c r="A613" s="1432"/>
      <c r="B613" s="1581"/>
      <c r="C613" s="1582"/>
      <c r="D613" s="1583"/>
      <c r="E613" s="1421"/>
      <c r="F613" s="1523"/>
      <c r="G613" s="1523"/>
      <c r="H613" s="1584"/>
      <c r="I613" s="1555"/>
      <c r="J613" s="1555"/>
      <c r="K613" s="1441"/>
      <c r="L613" s="1441"/>
      <c r="M613" s="1501"/>
      <c r="N613" s="1519"/>
      <c r="O613" s="1519"/>
      <c r="P613" s="1498"/>
      <c r="Q613" s="1498"/>
      <c r="R613" s="1498"/>
      <c r="S613" s="1498"/>
      <c r="T613" s="1498"/>
      <c r="U613" s="1498"/>
      <c r="V613" s="1477"/>
      <c r="W613" s="1501"/>
      <c r="X613" s="1501"/>
      <c r="Y613" s="1501"/>
      <c r="Z613" s="1501"/>
    </row>
    <row r="614" spans="1:26" ht="15">
      <c r="A614" s="1432"/>
      <c r="B614" s="1581"/>
      <c r="C614" s="1582"/>
      <c r="D614" s="1583"/>
      <c r="E614" s="1421"/>
      <c r="F614" s="1523"/>
      <c r="G614" s="1523"/>
      <c r="H614" s="1584"/>
      <c r="I614" s="1555"/>
      <c r="J614" s="1555"/>
      <c r="K614" s="1441"/>
      <c r="L614" s="1441"/>
      <c r="M614" s="1501"/>
      <c r="N614" s="1519"/>
      <c r="O614" s="1519"/>
      <c r="P614" s="1498"/>
      <c r="Q614" s="1498"/>
      <c r="R614" s="1498"/>
      <c r="S614" s="1498"/>
      <c r="T614" s="1498"/>
      <c r="U614" s="1498"/>
      <c r="V614" s="1477"/>
      <c r="W614" s="1501"/>
      <c r="X614" s="1501"/>
      <c r="Y614" s="1501"/>
      <c r="Z614" s="1501"/>
    </row>
    <row r="615" spans="1:26" ht="15">
      <c r="A615" s="1432"/>
      <c r="B615" s="1581"/>
      <c r="C615" s="1582"/>
      <c r="D615" s="1583"/>
      <c r="E615" s="1421"/>
      <c r="F615" s="1523"/>
      <c r="G615" s="1523"/>
      <c r="H615" s="1584"/>
      <c r="I615" s="1555"/>
      <c r="J615" s="1555"/>
      <c r="K615" s="1441"/>
      <c r="L615" s="1441"/>
      <c r="M615" s="1501"/>
      <c r="N615" s="1519"/>
      <c r="O615" s="1519"/>
      <c r="P615" s="1498"/>
      <c r="Q615" s="1498"/>
      <c r="R615" s="1498"/>
      <c r="S615" s="1498"/>
      <c r="T615" s="1498"/>
      <c r="U615" s="1498"/>
      <c r="V615" s="1477"/>
      <c r="W615" s="1501"/>
      <c r="X615" s="1501"/>
      <c r="Y615" s="1501"/>
      <c r="Z615" s="1501"/>
    </row>
    <row r="616" spans="1:26" ht="15">
      <c r="A616" s="1432"/>
      <c r="B616" s="1581"/>
      <c r="C616" s="1582"/>
      <c r="D616" s="1583"/>
      <c r="E616" s="1421"/>
      <c r="F616" s="1523"/>
      <c r="G616" s="1523"/>
      <c r="H616" s="1584"/>
      <c r="I616" s="1555"/>
      <c r="J616" s="1555"/>
      <c r="K616" s="1441"/>
      <c r="L616" s="1441"/>
      <c r="M616" s="1501"/>
      <c r="N616" s="1519"/>
      <c r="O616" s="1519"/>
      <c r="P616" s="1498"/>
      <c r="Q616" s="1498"/>
      <c r="R616" s="1498"/>
      <c r="S616" s="1498"/>
      <c r="T616" s="1498"/>
      <c r="U616" s="1498"/>
      <c r="V616" s="1477"/>
      <c r="W616" s="1501"/>
      <c r="X616" s="1501"/>
      <c r="Y616" s="1501"/>
      <c r="Z616" s="1501"/>
    </row>
    <row r="617" spans="1:26" ht="15">
      <c r="A617" s="1432"/>
      <c r="B617" s="1581"/>
      <c r="C617" s="1582"/>
      <c r="D617" s="1583"/>
      <c r="E617" s="1421"/>
      <c r="F617" s="1523"/>
      <c r="G617" s="1523"/>
      <c r="H617" s="1584"/>
      <c r="I617" s="1555"/>
      <c r="J617" s="1555"/>
      <c r="K617" s="1441"/>
      <c r="L617" s="1441"/>
      <c r="M617" s="1501"/>
      <c r="N617" s="1519"/>
      <c r="O617" s="1519"/>
      <c r="P617" s="1498"/>
      <c r="Q617" s="1498"/>
      <c r="R617" s="1498"/>
      <c r="S617" s="1498"/>
      <c r="T617" s="1498"/>
      <c r="U617" s="1498"/>
      <c r="V617" s="1477"/>
      <c r="W617" s="1501"/>
      <c r="X617" s="1501"/>
      <c r="Y617" s="1501"/>
      <c r="Z617" s="1501"/>
    </row>
    <row r="618" spans="1:26" ht="15">
      <c r="A618" s="1432"/>
      <c r="B618" s="1581"/>
      <c r="C618" s="1582"/>
      <c r="D618" s="1583"/>
      <c r="E618" s="1421"/>
      <c r="F618" s="1523"/>
      <c r="G618" s="1523"/>
      <c r="H618" s="1584"/>
      <c r="I618" s="1555"/>
      <c r="J618" s="1555"/>
      <c r="K618" s="1441"/>
      <c r="L618" s="1441"/>
      <c r="M618" s="1501"/>
      <c r="N618" s="1519"/>
      <c r="O618" s="1519"/>
      <c r="P618" s="1498"/>
      <c r="Q618" s="1498"/>
      <c r="R618" s="1498"/>
      <c r="S618" s="1498"/>
      <c r="T618" s="1498"/>
      <c r="U618" s="1498"/>
      <c r="V618" s="1477"/>
      <c r="W618" s="1501"/>
      <c r="X618" s="1501"/>
      <c r="Y618" s="1501"/>
      <c r="Z618" s="1501"/>
    </row>
    <row r="619" spans="1:26" ht="15">
      <c r="A619" s="1432"/>
      <c r="B619" s="1581"/>
      <c r="C619" s="1582"/>
      <c r="D619" s="1583"/>
      <c r="E619" s="1421"/>
      <c r="F619" s="1523"/>
      <c r="G619" s="1523"/>
      <c r="H619" s="1584"/>
      <c r="I619" s="1555"/>
      <c r="J619" s="1555"/>
      <c r="K619" s="1441"/>
      <c r="L619" s="1441"/>
      <c r="M619" s="1501"/>
      <c r="N619" s="1519"/>
      <c r="O619" s="1519"/>
      <c r="P619" s="1498"/>
      <c r="Q619" s="1498"/>
      <c r="R619" s="1498"/>
      <c r="S619" s="1498"/>
      <c r="T619" s="1498"/>
      <c r="U619" s="1498"/>
      <c r="V619" s="1477"/>
      <c r="W619" s="1501"/>
      <c r="X619" s="1501"/>
      <c r="Y619" s="1501"/>
      <c r="Z619" s="1501"/>
    </row>
    <row r="620" spans="1:26" ht="15">
      <c r="A620" s="1432"/>
      <c r="B620" s="1581"/>
      <c r="C620" s="1582"/>
      <c r="D620" s="1583"/>
      <c r="E620" s="1421"/>
      <c r="F620" s="1523"/>
      <c r="G620" s="1523"/>
      <c r="H620" s="1584"/>
      <c r="I620" s="1555"/>
      <c r="J620" s="1555"/>
      <c r="K620" s="1441"/>
      <c r="L620" s="1441"/>
      <c r="M620" s="1501"/>
      <c r="N620" s="1519"/>
      <c r="O620" s="1519"/>
      <c r="P620" s="1498"/>
      <c r="Q620" s="1498"/>
      <c r="R620" s="1498"/>
      <c r="S620" s="1498"/>
      <c r="T620" s="1498"/>
      <c r="U620" s="1498"/>
      <c r="V620" s="1477"/>
      <c r="W620" s="1501"/>
      <c r="X620" s="1501"/>
      <c r="Y620" s="1501"/>
      <c r="Z620" s="1501"/>
    </row>
    <row r="621" spans="1:26" ht="15">
      <c r="A621" s="1432"/>
      <c r="B621" s="1581"/>
      <c r="C621" s="1582"/>
      <c r="D621" s="1583"/>
      <c r="E621" s="1421"/>
      <c r="F621" s="1523"/>
      <c r="G621" s="1523"/>
      <c r="H621" s="1584"/>
      <c r="I621" s="1555"/>
      <c r="J621" s="1555"/>
      <c r="K621" s="1441"/>
      <c r="L621" s="1441"/>
      <c r="M621" s="1501"/>
      <c r="N621" s="1519"/>
      <c r="O621" s="1519"/>
      <c r="P621" s="1498"/>
      <c r="Q621" s="1498"/>
      <c r="R621" s="1498"/>
      <c r="S621" s="1498"/>
      <c r="T621" s="1498"/>
      <c r="U621" s="1498"/>
      <c r="V621" s="1477"/>
      <c r="W621" s="1501"/>
      <c r="X621" s="1501"/>
      <c r="Y621" s="1501"/>
      <c r="Z621" s="1501"/>
    </row>
    <row r="622" spans="1:26" ht="15">
      <c r="A622" s="1432"/>
      <c r="B622" s="1581"/>
      <c r="C622" s="1582"/>
      <c r="D622" s="1583"/>
      <c r="E622" s="1421"/>
      <c r="F622" s="1523"/>
      <c r="G622" s="1523"/>
      <c r="H622" s="1584"/>
      <c r="I622" s="1555"/>
      <c r="J622" s="1555"/>
      <c r="K622" s="1441"/>
      <c r="L622" s="1441"/>
      <c r="M622" s="1501"/>
      <c r="N622" s="1519"/>
      <c r="O622" s="1519"/>
      <c r="P622" s="1498"/>
      <c r="Q622" s="1498"/>
      <c r="R622" s="1498"/>
      <c r="S622" s="1498"/>
      <c r="T622" s="1498"/>
      <c r="U622" s="1498"/>
      <c r="V622" s="1477"/>
      <c r="W622" s="1501"/>
      <c r="X622" s="1501"/>
      <c r="Y622" s="1501"/>
      <c r="Z622" s="1501"/>
    </row>
    <row r="623" spans="1:26" ht="15">
      <c r="A623" s="1432"/>
      <c r="B623" s="1581"/>
      <c r="C623" s="1582"/>
      <c r="D623" s="1583"/>
      <c r="E623" s="1421"/>
      <c r="F623" s="1523"/>
      <c r="G623" s="1523"/>
      <c r="H623" s="1584"/>
      <c r="I623" s="1555"/>
      <c r="J623" s="1555"/>
      <c r="K623" s="1441"/>
      <c r="L623" s="1441"/>
      <c r="M623" s="1501"/>
      <c r="N623" s="1519"/>
      <c r="O623" s="1519"/>
      <c r="P623" s="1498"/>
      <c r="Q623" s="1498"/>
      <c r="R623" s="1498"/>
      <c r="S623" s="1498"/>
      <c r="T623" s="1498"/>
      <c r="U623" s="1498"/>
      <c r="V623" s="1477"/>
      <c r="W623" s="1501"/>
      <c r="X623" s="1501"/>
      <c r="Y623" s="1501"/>
      <c r="Z623" s="1501"/>
    </row>
    <row r="624" spans="1:26" ht="15">
      <c r="A624" s="1432"/>
      <c r="B624" s="1581"/>
      <c r="C624" s="1582"/>
      <c r="D624" s="1583"/>
      <c r="E624" s="1421"/>
      <c r="F624" s="1523"/>
      <c r="G624" s="1523"/>
      <c r="H624" s="1584"/>
      <c r="I624" s="1555"/>
      <c r="J624" s="1555"/>
      <c r="K624" s="1441"/>
      <c r="L624" s="1441"/>
      <c r="M624" s="1501"/>
      <c r="N624" s="1519"/>
      <c r="O624" s="1519"/>
      <c r="P624" s="1498"/>
      <c r="Q624" s="1498"/>
      <c r="R624" s="1498"/>
      <c r="S624" s="1498"/>
      <c r="T624" s="1498"/>
      <c r="U624" s="1498"/>
      <c r="V624" s="1477"/>
      <c r="W624" s="1501"/>
      <c r="X624" s="1501"/>
      <c r="Y624" s="1501"/>
      <c r="Z624" s="1501"/>
    </row>
    <row r="625" spans="1:26" ht="15">
      <c r="A625" s="1432"/>
      <c r="B625" s="1581"/>
      <c r="C625" s="1582"/>
      <c r="D625" s="1583"/>
      <c r="E625" s="1421"/>
      <c r="F625" s="1523"/>
      <c r="G625" s="1523"/>
      <c r="H625" s="1584"/>
      <c r="I625" s="1555"/>
      <c r="J625" s="1555"/>
      <c r="K625" s="1441"/>
      <c r="L625" s="1441"/>
      <c r="M625" s="1501"/>
      <c r="N625" s="1519"/>
      <c r="O625" s="1519"/>
      <c r="P625" s="1498"/>
      <c r="Q625" s="1498"/>
      <c r="R625" s="1498"/>
      <c r="S625" s="1498"/>
      <c r="T625" s="1498"/>
      <c r="U625" s="1498"/>
      <c r="V625" s="1477"/>
      <c r="W625" s="1501"/>
      <c r="X625" s="1501"/>
      <c r="Y625" s="1501"/>
      <c r="Z625" s="1501"/>
    </row>
    <row r="626" spans="1:26" ht="15">
      <c r="A626" s="1432"/>
      <c r="B626" s="1581"/>
      <c r="C626" s="1582"/>
      <c r="D626" s="1583"/>
      <c r="E626" s="1421"/>
      <c r="F626" s="1523"/>
      <c r="G626" s="1523"/>
      <c r="H626" s="1584"/>
      <c r="I626" s="1555"/>
      <c r="J626" s="1555"/>
      <c r="K626" s="1441"/>
      <c r="L626" s="1441"/>
      <c r="M626" s="1501"/>
      <c r="N626" s="1519"/>
      <c r="O626" s="1519"/>
      <c r="P626" s="1498"/>
      <c r="Q626" s="1498"/>
      <c r="R626" s="1498"/>
      <c r="S626" s="1498"/>
      <c r="T626" s="1498"/>
      <c r="U626" s="1498"/>
      <c r="V626" s="1477"/>
      <c r="W626" s="1501"/>
      <c r="X626" s="1501"/>
      <c r="Y626" s="1501"/>
      <c r="Z626" s="1501"/>
    </row>
    <row r="627" spans="1:26" ht="15">
      <c r="A627" s="1432"/>
      <c r="B627" s="1581"/>
      <c r="C627" s="1582"/>
      <c r="D627" s="1583"/>
      <c r="E627" s="1421"/>
      <c r="F627" s="1523"/>
      <c r="G627" s="1523"/>
      <c r="H627" s="1584"/>
      <c r="I627" s="1555"/>
      <c r="J627" s="1555"/>
      <c r="K627" s="1441"/>
      <c r="L627" s="1441"/>
      <c r="M627" s="1501"/>
      <c r="N627" s="1519"/>
      <c r="O627" s="1519"/>
      <c r="P627" s="1498"/>
      <c r="Q627" s="1498"/>
      <c r="R627" s="1498"/>
      <c r="S627" s="1498"/>
      <c r="T627" s="1498"/>
      <c r="U627" s="1498"/>
      <c r="V627" s="1477"/>
      <c r="W627" s="1501"/>
      <c r="X627" s="1501"/>
      <c r="Y627" s="1501"/>
      <c r="Z627" s="1501"/>
    </row>
    <row r="628" spans="1:26" ht="15">
      <c r="A628" s="1432"/>
      <c r="B628" s="1581"/>
      <c r="C628" s="1582"/>
      <c r="D628" s="1583"/>
      <c r="E628" s="1421"/>
      <c r="F628" s="1523"/>
      <c r="G628" s="1523"/>
      <c r="H628" s="1584"/>
      <c r="I628" s="1555"/>
      <c r="J628" s="1555"/>
      <c r="K628" s="1441"/>
      <c r="L628" s="1441"/>
      <c r="M628" s="1501"/>
      <c r="N628" s="1519"/>
      <c r="O628" s="1519"/>
      <c r="P628" s="1498"/>
      <c r="Q628" s="1498"/>
      <c r="R628" s="1498"/>
      <c r="S628" s="1498"/>
      <c r="T628" s="1498"/>
      <c r="U628" s="1498"/>
      <c r="V628" s="1477"/>
      <c r="W628" s="1501"/>
      <c r="X628" s="1501"/>
      <c r="Y628" s="1501"/>
      <c r="Z628" s="1501"/>
    </row>
    <row r="629" spans="1:26" ht="15">
      <c r="A629" s="1432"/>
      <c r="B629" s="1581"/>
      <c r="C629" s="1582"/>
      <c r="D629" s="1583"/>
      <c r="E629" s="1421"/>
      <c r="F629" s="1523"/>
      <c r="G629" s="1523"/>
      <c r="H629" s="1584"/>
      <c r="I629" s="1555"/>
      <c r="J629" s="1555"/>
      <c r="K629" s="1441"/>
      <c r="L629" s="1441"/>
      <c r="M629" s="1501"/>
      <c r="N629" s="1519"/>
      <c r="O629" s="1519"/>
      <c r="P629" s="1498"/>
      <c r="Q629" s="1498"/>
      <c r="R629" s="1498"/>
      <c r="S629" s="1498"/>
      <c r="T629" s="1498"/>
      <c r="U629" s="1498"/>
      <c r="V629" s="1477"/>
      <c r="W629" s="1501"/>
      <c r="X629" s="1501"/>
      <c r="Y629" s="1501"/>
      <c r="Z629" s="1501"/>
    </row>
    <row r="630" spans="1:26" ht="15">
      <c r="A630" s="1432"/>
      <c r="B630" s="1581"/>
      <c r="C630" s="1582"/>
      <c r="D630" s="1583"/>
      <c r="E630" s="1421"/>
      <c r="F630" s="1523"/>
      <c r="G630" s="1523"/>
      <c r="H630" s="1584"/>
      <c r="I630" s="1555"/>
      <c r="J630" s="1555"/>
      <c r="K630" s="1441"/>
      <c r="L630" s="1441"/>
      <c r="M630" s="1501"/>
      <c r="N630" s="1519"/>
      <c r="O630" s="1519"/>
      <c r="P630" s="1498"/>
      <c r="Q630" s="1498"/>
      <c r="R630" s="1498"/>
      <c r="S630" s="1498"/>
      <c r="T630" s="1498"/>
      <c r="U630" s="1498"/>
      <c r="V630" s="1477"/>
      <c r="W630" s="1501"/>
      <c r="X630" s="1501"/>
      <c r="Y630" s="1501"/>
      <c r="Z630" s="1501"/>
    </row>
    <row r="631" spans="1:26" ht="15">
      <c r="A631" s="1432"/>
      <c r="B631" s="1581"/>
      <c r="C631" s="1582"/>
      <c r="D631" s="1583"/>
      <c r="E631" s="1421"/>
      <c r="F631" s="1523"/>
      <c r="G631" s="1523"/>
      <c r="H631" s="1584"/>
      <c r="I631" s="1555"/>
      <c r="J631" s="1555"/>
      <c r="K631" s="1441"/>
      <c r="L631" s="1441"/>
      <c r="M631" s="1501"/>
      <c r="N631" s="1519"/>
      <c r="O631" s="1519"/>
      <c r="P631" s="1498"/>
      <c r="Q631" s="1498"/>
      <c r="R631" s="1498"/>
      <c r="S631" s="1498"/>
      <c r="T631" s="1498"/>
      <c r="U631" s="1498"/>
      <c r="V631" s="1477"/>
      <c r="W631" s="1501"/>
      <c r="X631" s="1501"/>
      <c r="Y631" s="1501"/>
      <c r="Z631" s="1501"/>
    </row>
    <row r="632" spans="1:26" ht="15">
      <c r="A632" s="1432"/>
      <c r="B632" s="1581"/>
      <c r="C632" s="1582"/>
      <c r="D632" s="1583"/>
      <c r="E632" s="1421"/>
      <c r="F632" s="1523"/>
      <c r="G632" s="1523"/>
      <c r="H632" s="1584"/>
      <c r="I632" s="1555"/>
      <c r="J632" s="1555"/>
      <c r="K632" s="1441"/>
      <c r="L632" s="1441"/>
      <c r="M632" s="1501"/>
      <c r="N632" s="1519"/>
      <c r="O632" s="1519"/>
      <c r="P632" s="1498"/>
      <c r="Q632" s="1498"/>
      <c r="R632" s="1498"/>
      <c r="S632" s="1498"/>
      <c r="T632" s="1498"/>
      <c r="U632" s="1498"/>
      <c r="V632" s="1477"/>
      <c r="W632" s="1501"/>
      <c r="X632" s="1501"/>
      <c r="Y632" s="1501"/>
      <c r="Z632" s="1501"/>
    </row>
    <row r="633" spans="1:26" ht="15">
      <c r="A633" s="1432"/>
      <c r="B633" s="1581"/>
      <c r="C633" s="1582"/>
      <c r="D633" s="1583"/>
      <c r="E633" s="1421"/>
      <c r="F633" s="1523"/>
      <c r="G633" s="1523"/>
      <c r="H633" s="1584"/>
      <c r="I633" s="1555"/>
      <c r="J633" s="1555"/>
      <c r="K633" s="1441"/>
      <c r="L633" s="1441"/>
      <c r="M633" s="1501"/>
      <c r="N633" s="1519"/>
      <c r="O633" s="1519"/>
      <c r="P633" s="1498"/>
      <c r="Q633" s="1498"/>
      <c r="R633" s="1498"/>
      <c r="S633" s="1498"/>
      <c r="T633" s="1498"/>
      <c r="U633" s="1498"/>
      <c r="V633" s="1477"/>
      <c r="W633" s="1501"/>
      <c r="X633" s="1501"/>
      <c r="Y633" s="1501"/>
      <c r="Z633" s="1501"/>
    </row>
    <row r="634" spans="1:26" ht="15">
      <c r="A634" s="1432"/>
      <c r="B634" s="1581"/>
      <c r="C634" s="1582"/>
      <c r="D634" s="1583"/>
      <c r="E634" s="1421"/>
      <c r="F634" s="1523"/>
      <c r="G634" s="1523"/>
      <c r="H634" s="1584"/>
      <c r="I634" s="1555"/>
      <c r="J634" s="1555"/>
      <c r="K634" s="1441"/>
      <c r="L634" s="1441"/>
      <c r="M634" s="1501"/>
      <c r="N634" s="1519"/>
      <c r="O634" s="1519"/>
      <c r="P634" s="1498"/>
      <c r="Q634" s="1498"/>
      <c r="R634" s="1498"/>
      <c r="S634" s="1498"/>
      <c r="T634" s="1498"/>
      <c r="U634" s="1498"/>
      <c r="V634" s="1477"/>
      <c r="W634" s="1501"/>
      <c r="X634" s="1501"/>
      <c r="Y634" s="1501"/>
      <c r="Z634" s="1501"/>
    </row>
    <row r="635" spans="1:26" ht="15">
      <c r="A635" s="1432"/>
      <c r="B635" s="1581"/>
      <c r="C635" s="1582"/>
      <c r="D635" s="1583"/>
      <c r="E635" s="1421"/>
      <c r="F635" s="1523"/>
      <c r="G635" s="1523"/>
      <c r="H635" s="1584"/>
      <c r="I635" s="1555"/>
      <c r="J635" s="1555"/>
      <c r="K635" s="1441"/>
      <c r="L635" s="1441"/>
      <c r="M635" s="1501"/>
      <c r="N635" s="1519"/>
      <c r="O635" s="1519"/>
      <c r="P635" s="1498"/>
      <c r="Q635" s="1498"/>
      <c r="R635" s="1498"/>
      <c r="S635" s="1498"/>
      <c r="T635" s="1498"/>
      <c r="U635" s="1498"/>
      <c r="V635" s="1477"/>
      <c r="W635" s="1501"/>
      <c r="X635" s="1501"/>
      <c r="Y635" s="1501"/>
      <c r="Z635" s="1501"/>
    </row>
    <row r="636" spans="1:26" ht="15">
      <c r="A636" s="1432"/>
      <c r="B636" s="1581"/>
      <c r="C636" s="1582"/>
      <c r="D636" s="1583"/>
      <c r="E636" s="1421"/>
      <c r="F636" s="1523"/>
      <c r="G636" s="1523"/>
      <c r="H636" s="1584"/>
      <c r="I636" s="1555"/>
      <c r="J636" s="1555"/>
      <c r="K636" s="1441"/>
      <c r="L636" s="1441"/>
      <c r="M636" s="1501"/>
      <c r="N636" s="1519"/>
      <c r="O636" s="1519"/>
      <c r="P636" s="1498"/>
      <c r="Q636" s="1498"/>
      <c r="R636" s="1498"/>
      <c r="S636" s="1498"/>
      <c r="T636" s="1498"/>
      <c r="U636" s="1498"/>
      <c r="V636" s="1477"/>
      <c r="W636" s="1501"/>
      <c r="X636" s="1501"/>
      <c r="Y636" s="1501"/>
      <c r="Z636" s="1501"/>
    </row>
    <row r="637" spans="1:26" ht="15">
      <c r="A637" s="1432"/>
      <c r="B637" s="1581"/>
      <c r="C637" s="1582"/>
      <c r="D637" s="1583"/>
      <c r="E637" s="1421"/>
      <c r="F637" s="1523"/>
      <c r="G637" s="1523"/>
      <c r="H637" s="1584"/>
      <c r="I637" s="1555"/>
      <c r="J637" s="1555"/>
      <c r="K637" s="1441"/>
      <c r="L637" s="1441"/>
      <c r="M637" s="1501"/>
      <c r="N637" s="1519"/>
      <c r="O637" s="1519"/>
      <c r="P637" s="1498"/>
      <c r="Q637" s="1498"/>
      <c r="R637" s="1498"/>
      <c r="S637" s="1498"/>
      <c r="T637" s="1498"/>
      <c r="U637" s="1498"/>
      <c r="V637" s="1477"/>
      <c r="W637" s="1501"/>
      <c r="X637" s="1501"/>
      <c r="Y637" s="1501"/>
      <c r="Z637" s="1501"/>
    </row>
    <row r="638" spans="1:26" ht="15">
      <c r="A638" s="1432"/>
      <c r="B638" s="1581"/>
      <c r="C638" s="1582"/>
      <c r="D638" s="1583"/>
      <c r="E638" s="1421"/>
      <c r="F638" s="1523"/>
      <c r="G638" s="1523"/>
      <c r="H638" s="1584"/>
      <c r="I638" s="1555"/>
      <c r="J638" s="1555"/>
      <c r="K638" s="1441"/>
      <c r="L638" s="1441"/>
      <c r="M638" s="1501"/>
      <c r="N638" s="1519"/>
      <c r="O638" s="1519"/>
      <c r="P638" s="1498"/>
      <c r="Q638" s="1498"/>
      <c r="R638" s="1498"/>
      <c r="S638" s="1498"/>
      <c r="T638" s="1498"/>
      <c r="U638" s="1498"/>
      <c r="V638" s="1477"/>
      <c r="W638" s="1501"/>
      <c r="X638" s="1501"/>
      <c r="Y638" s="1501"/>
      <c r="Z638" s="1501"/>
    </row>
    <row r="639" spans="1:26" ht="15">
      <c r="A639" s="1432"/>
      <c r="B639" s="1581"/>
      <c r="C639" s="1582"/>
      <c r="D639" s="1583"/>
      <c r="E639" s="1421"/>
      <c r="F639" s="1523"/>
      <c r="G639" s="1523"/>
      <c r="H639" s="1584"/>
      <c r="I639" s="1555"/>
      <c r="J639" s="1555"/>
      <c r="K639" s="1441"/>
      <c r="L639" s="1441"/>
      <c r="M639" s="1501"/>
      <c r="N639" s="1519"/>
      <c r="O639" s="1519"/>
      <c r="P639" s="1498"/>
      <c r="Q639" s="1498"/>
      <c r="R639" s="1498"/>
      <c r="S639" s="1498"/>
      <c r="T639" s="1498"/>
      <c r="U639" s="1498"/>
      <c r="V639" s="1477"/>
      <c r="W639" s="1501"/>
      <c r="X639" s="1501"/>
      <c r="Y639" s="1501"/>
      <c r="Z639" s="1501"/>
    </row>
    <row r="640" spans="1:26" ht="15">
      <c r="A640" s="1432"/>
      <c r="B640" s="1581"/>
      <c r="C640" s="1582"/>
      <c r="D640" s="1583"/>
      <c r="E640" s="1421"/>
      <c r="F640" s="1523"/>
      <c r="G640" s="1523"/>
      <c r="H640" s="1584"/>
      <c r="I640" s="1555"/>
      <c r="J640" s="1555"/>
      <c r="K640" s="1441"/>
      <c r="L640" s="1441"/>
      <c r="M640" s="1501"/>
      <c r="N640" s="1519"/>
      <c r="O640" s="1519"/>
      <c r="P640" s="1498"/>
      <c r="Q640" s="1498"/>
      <c r="R640" s="1498"/>
      <c r="S640" s="1498"/>
      <c r="T640" s="1498"/>
      <c r="U640" s="1498"/>
      <c r="V640" s="1477"/>
      <c r="W640" s="1501"/>
      <c r="X640" s="1501"/>
      <c r="Y640" s="1501"/>
      <c r="Z640" s="1501"/>
    </row>
    <row r="641" spans="1:26" ht="15">
      <c r="A641" s="1432"/>
      <c r="B641" s="1581"/>
      <c r="C641" s="1582"/>
      <c r="D641" s="1583"/>
      <c r="E641" s="1421"/>
      <c r="F641" s="1523"/>
      <c r="G641" s="1523"/>
      <c r="H641" s="1584"/>
      <c r="I641" s="1555"/>
      <c r="J641" s="1555"/>
      <c r="K641" s="1441"/>
      <c r="L641" s="1441"/>
      <c r="M641" s="1501"/>
      <c r="N641" s="1519"/>
      <c r="O641" s="1519"/>
      <c r="P641" s="1498"/>
      <c r="Q641" s="1498"/>
      <c r="R641" s="1498"/>
      <c r="S641" s="1498"/>
      <c r="T641" s="1498"/>
      <c r="U641" s="1498"/>
      <c r="V641" s="1477"/>
      <c r="W641" s="1501"/>
      <c r="X641" s="1501"/>
      <c r="Y641" s="1501"/>
      <c r="Z641" s="1501"/>
    </row>
    <row r="642" spans="1:26" ht="15">
      <c r="A642" s="1432"/>
      <c r="B642" s="1581"/>
      <c r="C642" s="1582"/>
      <c r="D642" s="1583"/>
      <c r="E642" s="1421"/>
      <c r="F642" s="1523"/>
      <c r="G642" s="1523"/>
      <c r="H642" s="1584"/>
      <c r="I642" s="1555"/>
      <c r="J642" s="1555"/>
      <c r="K642" s="1441"/>
      <c r="L642" s="1441"/>
      <c r="M642" s="1501"/>
      <c r="N642" s="1519"/>
      <c r="O642" s="1519"/>
      <c r="P642" s="1498"/>
      <c r="Q642" s="1498"/>
      <c r="R642" s="1498"/>
      <c r="S642" s="1498"/>
      <c r="T642" s="1498"/>
      <c r="U642" s="1498"/>
      <c r="V642" s="1477"/>
      <c r="W642" s="1501"/>
      <c r="X642" s="1501"/>
      <c r="Y642" s="1501"/>
      <c r="Z642" s="1501"/>
    </row>
    <row r="643" spans="1:26" ht="15">
      <c r="A643" s="1432"/>
      <c r="B643" s="1581"/>
      <c r="C643" s="1582"/>
      <c r="D643" s="1583"/>
      <c r="E643" s="1421"/>
      <c r="F643" s="1523"/>
      <c r="G643" s="1523"/>
      <c r="H643" s="1584"/>
      <c r="I643" s="1555"/>
      <c r="J643" s="1555"/>
      <c r="K643" s="1441"/>
      <c r="L643" s="1441"/>
      <c r="M643" s="1501"/>
      <c r="N643" s="1519"/>
      <c r="O643" s="1519"/>
      <c r="P643" s="1498"/>
      <c r="Q643" s="1498"/>
      <c r="R643" s="1498"/>
      <c r="S643" s="1498"/>
      <c r="T643" s="1498"/>
      <c r="U643" s="1498"/>
      <c r="V643" s="1477"/>
      <c r="W643" s="1501"/>
      <c r="X643" s="1501"/>
      <c r="Y643" s="1501"/>
      <c r="Z643" s="1501"/>
    </row>
    <row r="644" spans="1:26" ht="15">
      <c r="A644" s="1432"/>
      <c r="B644" s="1581"/>
      <c r="C644" s="1582"/>
      <c r="D644" s="1583"/>
      <c r="E644" s="1421"/>
      <c r="F644" s="1523"/>
      <c r="G644" s="1523"/>
      <c r="H644" s="1584"/>
      <c r="I644" s="1555"/>
      <c r="J644" s="1555"/>
      <c r="K644" s="1441"/>
      <c r="L644" s="1441"/>
      <c r="M644" s="1501"/>
      <c r="N644" s="1519"/>
      <c r="O644" s="1519"/>
      <c r="P644" s="1498"/>
      <c r="Q644" s="1498"/>
      <c r="R644" s="1498"/>
      <c r="S644" s="1498"/>
      <c r="T644" s="1498"/>
      <c r="U644" s="1498"/>
      <c r="V644" s="1477"/>
      <c r="W644" s="1501"/>
      <c r="X644" s="1501"/>
      <c r="Y644" s="1501"/>
      <c r="Z644" s="1501"/>
    </row>
    <row r="645" spans="1:26" ht="15">
      <c r="A645" s="1432"/>
      <c r="B645" s="1581"/>
      <c r="C645" s="1582"/>
      <c r="D645" s="1583"/>
      <c r="E645" s="1421"/>
      <c r="F645" s="1523"/>
      <c r="G645" s="1523"/>
      <c r="H645" s="1584"/>
      <c r="I645" s="1555"/>
      <c r="J645" s="1555"/>
      <c r="K645" s="1441"/>
      <c r="L645" s="1441"/>
      <c r="M645" s="1501"/>
      <c r="N645" s="1519"/>
      <c r="O645" s="1519"/>
      <c r="P645" s="1498"/>
      <c r="Q645" s="1498"/>
      <c r="R645" s="1498"/>
      <c r="S645" s="1498"/>
      <c r="T645" s="1498"/>
      <c r="U645" s="1498"/>
      <c r="V645" s="1477"/>
      <c r="W645" s="1501"/>
      <c r="X645" s="1501"/>
      <c r="Y645" s="1501"/>
      <c r="Z645" s="1501"/>
    </row>
    <row r="646" spans="1:26" ht="15">
      <c r="A646" s="1432"/>
      <c r="B646" s="1581"/>
      <c r="C646" s="1582"/>
      <c r="D646" s="1583"/>
      <c r="E646" s="1421"/>
      <c r="F646" s="1523"/>
      <c r="G646" s="1523"/>
      <c r="H646" s="1584"/>
      <c r="I646" s="1555"/>
      <c r="J646" s="1555"/>
      <c r="K646" s="1441"/>
      <c r="L646" s="1441"/>
      <c r="M646" s="1501"/>
      <c r="N646" s="1519"/>
      <c r="O646" s="1519"/>
      <c r="P646" s="1498"/>
      <c r="Q646" s="1498"/>
      <c r="R646" s="1498"/>
      <c r="S646" s="1498"/>
      <c r="T646" s="1498"/>
      <c r="U646" s="1498"/>
      <c r="V646" s="1477"/>
      <c r="W646" s="1501"/>
      <c r="X646" s="1501"/>
      <c r="Y646" s="1501"/>
      <c r="Z646" s="1501"/>
    </row>
    <row r="647" spans="1:26" ht="15">
      <c r="A647" s="1432"/>
      <c r="B647" s="1581"/>
      <c r="C647" s="1582"/>
      <c r="D647" s="1583"/>
      <c r="E647" s="1421"/>
      <c r="F647" s="1523"/>
      <c r="G647" s="1523"/>
      <c r="H647" s="1584"/>
      <c r="I647" s="1555"/>
      <c r="J647" s="1555"/>
      <c r="K647" s="1441"/>
      <c r="L647" s="1441"/>
      <c r="M647" s="1501"/>
      <c r="N647" s="1519"/>
      <c r="O647" s="1519"/>
      <c r="P647" s="1498"/>
      <c r="Q647" s="1498"/>
      <c r="R647" s="1498"/>
      <c r="S647" s="1498"/>
      <c r="T647" s="1498"/>
      <c r="U647" s="1498"/>
      <c r="V647" s="1477"/>
      <c r="W647" s="1501"/>
      <c r="X647" s="1501"/>
      <c r="Y647" s="1501"/>
      <c r="Z647" s="1501"/>
    </row>
    <row r="648" spans="1:26" ht="15">
      <c r="A648" s="1432"/>
      <c r="B648" s="1581"/>
      <c r="C648" s="1582"/>
      <c r="D648" s="1583"/>
      <c r="E648" s="1421"/>
      <c r="F648" s="1523"/>
      <c r="G648" s="1523"/>
      <c r="H648" s="1584"/>
      <c r="I648" s="1555"/>
      <c r="J648" s="1555"/>
      <c r="K648" s="1441"/>
      <c r="L648" s="1441"/>
      <c r="M648" s="1501"/>
      <c r="N648" s="1519"/>
      <c r="O648" s="1519"/>
      <c r="P648" s="1498"/>
      <c r="Q648" s="1498"/>
      <c r="R648" s="1498"/>
      <c r="S648" s="1498"/>
      <c r="T648" s="1498"/>
      <c r="U648" s="1498"/>
      <c r="V648" s="1477"/>
      <c r="W648" s="1501"/>
      <c r="X648" s="1501"/>
      <c r="Y648" s="1501"/>
      <c r="Z648" s="1501"/>
    </row>
    <row r="649" spans="1:26" ht="15">
      <c r="A649" s="1432"/>
      <c r="B649" s="1581"/>
      <c r="C649" s="1582"/>
      <c r="D649" s="1583"/>
      <c r="E649" s="1421"/>
      <c r="F649" s="1523"/>
      <c r="G649" s="1523"/>
      <c r="H649" s="1584"/>
      <c r="I649" s="1555"/>
      <c r="J649" s="1555"/>
      <c r="K649" s="1441"/>
      <c r="L649" s="1441"/>
      <c r="M649" s="1501"/>
      <c r="N649" s="1519"/>
      <c r="O649" s="1519"/>
      <c r="P649" s="1498"/>
      <c r="Q649" s="1498"/>
      <c r="R649" s="1498"/>
      <c r="S649" s="1498"/>
      <c r="T649" s="1498"/>
      <c r="U649" s="1498"/>
      <c r="V649" s="1477"/>
      <c r="W649" s="1501"/>
      <c r="X649" s="1501"/>
      <c r="Y649" s="1501"/>
      <c r="Z649" s="1501"/>
    </row>
    <row r="650" spans="1:26" ht="15">
      <c r="A650" s="1432"/>
      <c r="B650" s="1581"/>
      <c r="C650" s="1582"/>
      <c r="D650" s="1583"/>
      <c r="E650" s="1421"/>
      <c r="F650" s="1523"/>
      <c r="G650" s="1523"/>
      <c r="H650" s="1584"/>
      <c r="I650" s="1555"/>
      <c r="J650" s="1555"/>
      <c r="K650" s="1441"/>
      <c r="L650" s="1441"/>
      <c r="M650" s="1501"/>
      <c r="N650" s="1519"/>
      <c r="O650" s="1519"/>
      <c r="P650" s="1498"/>
      <c r="Q650" s="1498"/>
      <c r="R650" s="1498"/>
      <c r="S650" s="1498"/>
      <c r="T650" s="1498"/>
      <c r="U650" s="1498"/>
      <c r="V650" s="1477"/>
      <c r="W650" s="1501"/>
      <c r="X650" s="1501"/>
      <c r="Y650" s="1501"/>
      <c r="Z650" s="1501"/>
    </row>
    <row r="651" spans="1:26" ht="15">
      <c r="A651" s="1432"/>
      <c r="B651" s="1581"/>
      <c r="C651" s="1582"/>
      <c r="D651" s="1583"/>
      <c r="E651" s="1421"/>
      <c r="F651" s="1523"/>
      <c r="G651" s="1523"/>
      <c r="H651" s="1584"/>
      <c r="I651" s="1555"/>
      <c r="J651" s="1555"/>
      <c r="K651" s="1441"/>
      <c r="L651" s="1441"/>
      <c r="M651" s="1501"/>
      <c r="N651" s="1519"/>
      <c r="O651" s="1519"/>
      <c r="P651" s="1498"/>
      <c r="Q651" s="1498"/>
      <c r="R651" s="1498"/>
      <c r="S651" s="1498"/>
      <c r="T651" s="1498"/>
      <c r="U651" s="1498"/>
      <c r="V651" s="1477"/>
      <c r="W651" s="1501"/>
      <c r="X651" s="1501"/>
      <c r="Y651" s="1501"/>
      <c r="Z651" s="1501"/>
    </row>
    <row r="652" spans="1:26" ht="15">
      <c r="A652" s="1432"/>
      <c r="B652" s="1581"/>
      <c r="C652" s="1582"/>
      <c r="D652" s="1583"/>
      <c r="E652" s="1421"/>
      <c r="F652" s="1523"/>
      <c r="G652" s="1523"/>
      <c r="H652" s="1584"/>
      <c r="I652" s="1555"/>
      <c r="J652" s="1555"/>
      <c r="K652" s="1441"/>
      <c r="L652" s="1441"/>
      <c r="M652" s="1501"/>
      <c r="N652" s="1519"/>
      <c r="O652" s="1519"/>
      <c r="P652" s="1498"/>
      <c r="Q652" s="1498"/>
      <c r="R652" s="1498"/>
      <c r="S652" s="1498"/>
      <c r="T652" s="1498"/>
      <c r="U652" s="1498"/>
      <c r="V652" s="1477"/>
      <c r="W652" s="1501"/>
      <c r="X652" s="1501"/>
      <c r="Y652" s="1501"/>
      <c r="Z652" s="1501"/>
    </row>
    <row r="653" spans="1:26" ht="15">
      <c r="A653" s="1432"/>
      <c r="B653" s="1581"/>
      <c r="C653" s="1582"/>
      <c r="D653" s="1583"/>
      <c r="E653" s="1421"/>
      <c r="F653" s="1523"/>
      <c r="G653" s="1523"/>
      <c r="H653" s="1584"/>
      <c r="I653" s="1555"/>
      <c r="J653" s="1555"/>
      <c r="K653" s="1441"/>
      <c r="L653" s="1441"/>
      <c r="M653" s="1501"/>
      <c r="N653" s="1519"/>
      <c r="O653" s="1519"/>
      <c r="P653" s="1498"/>
      <c r="Q653" s="1498"/>
      <c r="R653" s="1498"/>
      <c r="S653" s="1498"/>
      <c r="T653" s="1498"/>
      <c r="U653" s="1498"/>
      <c r="V653" s="1477"/>
      <c r="W653" s="1501"/>
      <c r="X653" s="1501"/>
      <c r="Y653" s="1501"/>
      <c r="Z653" s="1501"/>
    </row>
    <row r="654" spans="1:26" ht="15">
      <c r="A654" s="1432"/>
      <c r="B654" s="1581"/>
      <c r="C654" s="1582"/>
      <c r="D654" s="1583"/>
      <c r="E654" s="1421"/>
      <c r="F654" s="1523"/>
      <c r="G654" s="1523"/>
      <c r="H654" s="1584"/>
      <c r="I654" s="1555"/>
      <c r="J654" s="1555"/>
      <c r="K654" s="1441"/>
      <c r="L654" s="1441"/>
      <c r="M654" s="1501"/>
      <c r="N654" s="1519"/>
      <c r="O654" s="1519"/>
      <c r="P654" s="1498"/>
      <c r="Q654" s="1498"/>
      <c r="R654" s="1498"/>
      <c r="S654" s="1498"/>
      <c r="T654" s="1498"/>
      <c r="U654" s="1498"/>
      <c r="V654" s="1477"/>
      <c r="W654" s="1501"/>
      <c r="X654" s="1501"/>
      <c r="Y654" s="1501"/>
      <c r="Z654" s="1501"/>
    </row>
    <row r="655" spans="1:26" ht="15">
      <c r="A655" s="1432"/>
      <c r="B655" s="1581"/>
      <c r="C655" s="1582"/>
      <c r="D655" s="1583"/>
      <c r="E655" s="1421"/>
      <c r="F655" s="1523"/>
      <c r="G655" s="1523"/>
      <c r="H655" s="1584"/>
      <c r="I655" s="1555"/>
      <c r="J655" s="1555"/>
      <c r="K655" s="1441"/>
      <c r="L655" s="1441"/>
      <c r="M655" s="1501"/>
      <c r="N655" s="1519"/>
      <c r="O655" s="1519"/>
      <c r="P655" s="1498"/>
      <c r="Q655" s="1498"/>
      <c r="R655" s="1498"/>
      <c r="S655" s="1498"/>
      <c r="T655" s="1498"/>
      <c r="U655" s="1498"/>
      <c r="V655" s="1477"/>
      <c r="W655" s="1501"/>
      <c r="X655" s="1501"/>
      <c r="Y655" s="1501"/>
      <c r="Z655" s="1501"/>
    </row>
    <row r="656" spans="1:26" ht="15">
      <c r="A656" s="1432"/>
      <c r="B656" s="1581"/>
      <c r="C656" s="1582"/>
      <c r="D656" s="1583"/>
      <c r="E656" s="1421"/>
      <c r="F656" s="1523"/>
      <c r="G656" s="1523"/>
      <c r="H656" s="1584"/>
      <c r="I656" s="1555"/>
      <c r="J656" s="1555"/>
      <c r="K656" s="1441"/>
      <c r="L656" s="1441"/>
      <c r="M656" s="1501"/>
      <c r="N656" s="1519"/>
      <c r="O656" s="1519"/>
      <c r="P656" s="1498"/>
      <c r="Q656" s="1498"/>
      <c r="R656" s="1498"/>
      <c r="S656" s="1498"/>
      <c r="T656" s="1498"/>
      <c r="U656" s="1498"/>
      <c r="V656" s="1477"/>
      <c r="W656" s="1501"/>
      <c r="X656" s="1501"/>
      <c r="Y656" s="1501"/>
      <c r="Z656" s="1501"/>
    </row>
    <row r="657" spans="1:26" ht="15">
      <c r="A657" s="1432"/>
      <c r="B657" s="1581"/>
      <c r="C657" s="1582"/>
      <c r="D657" s="1583"/>
      <c r="E657" s="1421"/>
      <c r="F657" s="1523"/>
      <c r="G657" s="1523"/>
      <c r="H657" s="1584"/>
      <c r="I657" s="1555"/>
      <c r="J657" s="1555"/>
      <c r="K657" s="1441"/>
      <c r="L657" s="1441"/>
      <c r="M657" s="1501"/>
      <c r="N657" s="1519"/>
      <c r="O657" s="1519"/>
      <c r="P657" s="1498"/>
      <c r="Q657" s="1498"/>
      <c r="R657" s="1498"/>
      <c r="S657" s="1498"/>
      <c r="T657" s="1498"/>
      <c r="U657" s="1498"/>
      <c r="V657" s="1477"/>
      <c r="W657" s="1501"/>
      <c r="X657" s="1501"/>
      <c r="Y657" s="1501"/>
      <c r="Z657" s="1501"/>
    </row>
    <row r="658" spans="1:26" ht="15">
      <c r="A658" s="1432"/>
      <c r="B658" s="1581"/>
      <c r="C658" s="1582"/>
      <c r="D658" s="1583"/>
      <c r="E658" s="1421"/>
      <c r="F658" s="1523"/>
      <c r="G658" s="1523"/>
      <c r="H658" s="1584"/>
      <c r="I658" s="1555"/>
      <c r="J658" s="1555"/>
      <c r="K658" s="1441"/>
      <c r="L658" s="1441"/>
      <c r="M658" s="1501"/>
      <c r="N658" s="1519"/>
      <c r="O658" s="1519"/>
      <c r="P658" s="1498"/>
      <c r="Q658" s="1498"/>
      <c r="R658" s="1498"/>
      <c r="S658" s="1498"/>
      <c r="T658" s="1498"/>
      <c r="U658" s="1498"/>
      <c r="V658" s="1477"/>
      <c r="W658" s="1501"/>
      <c r="X658" s="1501"/>
      <c r="Y658" s="1501"/>
      <c r="Z658" s="1501"/>
    </row>
    <row r="659" spans="1:26" ht="15">
      <c r="A659" s="1432"/>
      <c r="B659" s="1581"/>
      <c r="C659" s="1582"/>
      <c r="D659" s="1583"/>
      <c r="E659" s="1421"/>
      <c r="F659" s="1523"/>
      <c r="G659" s="1523"/>
      <c r="H659" s="1584"/>
      <c r="I659" s="1555"/>
      <c r="J659" s="1555"/>
      <c r="K659" s="1441"/>
      <c r="L659" s="1441"/>
      <c r="M659" s="1501"/>
      <c r="N659" s="1519"/>
      <c r="O659" s="1519"/>
      <c r="P659" s="1498"/>
      <c r="Q659" s="1498"/>
      <c r="R659" s="1498"/>
      <c r="S659" s="1498"/>
      <c r="T659" s="1498"/>
      <c r="U659" s="1498"/>
      <c r="V659" s="1477"/>
      <c r="W659" s="1501"/>
      <c r="X659" s="1501"/>
      <c r="Y659" s="1501"/>
      <c r="Z659" s="1501"/>
    </row>
    <row r="660" spans="1:26" ht="15">
      <c r="A660" s="1432"/>
      <c r="B660" s="1581"/>
      <c r="C660" s="1582"/>
      <c r="D660" s="1583"/>
      <c r="E660" s="1421"/>
      <c r="F660" s="1523"/>
      <c r="G660" s="1523"/>
      <c r="H660" s="1584"/>
      <c r="I660" s="1555"/>
      <c r="J660" s="1555"/>
      <c r="K660" s="1441"/>
      <c r="L660" s="1441"/>
      <c r="M660" s="1501"/>
      <c r="N660" s="1519"/>
      <c r="O660" s="1519"/>
      <c r="P660" s="1498"/>
      <c r="Q660" s="1498"/>
      <c r="R660" s="1498"/>
      <c r="S660" s="1498"/>
      <c r="T660" s="1498"/>
      <c r="U660" s="1498"/>
      <c r="V660" s="1477"/>
      <c r="W660" s="1501"/>
      <c r="X660" s="1501"/>
      <c r="Y660" s="1501"/>
      <c r="Z660" s="1501"/>
    </row>
    <row r="661" spans="1:26" ht="15">
      <c r="A661" s="1432"/>
      <c r="B661" s="1581"/>
      <c r="C661" s="1582"/>
      <c r="D661" s="1583"/>
      <c r="E661" s="1421"/>
      <c r="F661" s="1523"/>
      <c r="G661" s="1523"/>
      <c r="H661" s="1584"/>
      <c r="I661" s="1555"/>
      <c r="J661" s="1555"/>
      <c r="K661" s="1441"/>
      <c r="L661" s="1441"/>
      <c r="M661" s="1501"/>
      <c r="N661" s="1519"/>
      <c r="O661" s="1519"/>
      <c r="P661" s="1498"/>
      <c r="Q661" s="1498"/>
      <c r="R661" s="1498"/>
      <c r="S661" s="1498"/>
      <c r="T661" s="1498"/>
      <c r="U661" s="1498"/>
      <c r="V661" s="1477"/>
      <c r="W661" s="1501"/>
      <c r="X661" s="1501"/>
      <c r="Y661" s="1501"/>
      <c r="Z661" s="1501"/>
    </row>
    <row r="662" spans="1:26" ht="15">
      <c r="A662" s="1432"/>
      <c r="B662" s="1581"/>
      <c r="C662" s="1582"/>
      <c r="D662" s="1583"/>
      <c r="E662" s="1421"/>
      <c r="F662" s="1523"/>
      <c r="G662" s="1523"/>
      <c r="H662" s="1584"/>
      <c r="I662" s="1555"/>
      <c r="J662" s="1555"/>
      <c r="K662" s="1441"/>
      <c r="L662" s="1441"/>
      <c r="M662" s="1501"/>
      <c r="N662" s="1519"/>
      <c r="O662" s="1519"/>
      <c r="P662" s="1498"/>
      <c r="Q662" s="1498"/>
      <c r="R662" s="1498"/>
      <c r="S662" s="1498"/>
      <c r="T662" s="1498"/>
      <c r="U662" s="1498"/>
      <c r="V662" s="1477"/>
      <c r="W662" s="1501"/>
      <c r="X662" s="1501"/>
      <c r="Y662" s="1501"/>
      <c r="Z662" s="1501"/>
    </row>
    <row r="663" spans="1:26" ht="15">
      <c r="A663" s="1432"/>
      <c r="B663" s="1581"/>
      <c r="C663" s="1582"/>
      <c r="D663" s="1583"/>
      <c r="E663" s="1421"/>
      <c r="F663" s="1523"/>
      <c r="G663" s="1523"/>
      <c r="H663" s="1584"/>
      <c r="I663" s="1555"/>
      <c r="J663" s="1555"/>
      <c r="K663" s="1441"/>
      <c r="L663" s="1441"/>
      <c r="M663" s="1501"/>
      <c r="N663" s="1519"/>
      <c r="O663" s="1519"/>
      <c r="P663" s="1498"/>
      <c r="Q663" s="1498"/>
      <c r="R663" s="1498"/>
      <c r="S663" s="1498"/>
      <c r="T663" s="1498"/>
      <c r="U663" s="1498"/>
      <c r="V663" s="1477"/>
      <c r="W663" s="1501"/>
      <c r="X663" s="1501"/>
      <c r="Y663" s="1501"/>
      <c r="Z663" s="1501"/>
    </row>
    <row r="664" spans="1:26" ht="15">
      <c r="A664" s="1432"/>
      <c r="B664" s="1581"/>
      <c r="C664" s="1582"/>
      <c r="D664" s="1583"/>
      <c r="E664" s="1421"/>
      <c r="F664" s="1523"/>
      <c r="G664" s="1523"/>
      <c r="H664" s="1584"/>
      <c r="I664" s="1555"/>
      <c r="J664" s="1555"/>
      <c r="K664" s="1441"/>
      <c r="L664" s="1441"/>
      <c r="M664" s="1501"/>
      <c r="N664" s="1519"/>
      <c r="O664" s="1519"/>
      <c r="P664" s="1498"/>
      <c r="Q664" s="1498"/>
      <c r="R664" s="1498"/>
      <c r="S664" s="1498"/>
      <c r="T664" s="1498"/>
      <c r="U664" s="1498"/>
      <c r="V664" s="1477"/>
      <c r="W664" s="1501"/>
      <c r="X664" s="1501"/>
      <c r="Y664" s="1501"/>
      <c r="Z664" s="1501"/>
    </row>
    <row r="665" spans="1:26" ht="15">
      <c r="A665" s="1432"/>
      <c r="B665" s="1581"/>
      <c r="C665" s="1582"/>
      <c r="D665" s="1583"/>
      <c r="E665" s="1421"/>
      <c r="F665" s="1523"/>
      <c r="G665" s="1523"/>
      <c r="H665" s="1584"/>
      <c r="I665" s="1555"/>
      <c r="J665" s="1555"/>
      <c r="K665" s="1441"/>
      <c r="L665" s="1441"/>
      <c r="M665" s="1501"/>
      <c r="N665" s="1519"/>
      <c r="O665" s="1519"/>
      <c r="P665" s="1498"/>
      <c r="Q665" s="1498"/>
      <c r="R665" s="1498"/>
      <c r="S665" s="1498"/>
      <c r="T665" s="1498"/>
      <c r="U665" s="1498"/>
      <c r="V665" s="1477"/>
      <c r="W665" s="1501"/>
      <c r="X665" s="1501"/>
      <c r="Y665" s="1501"/>
      <c r="Z665" s="1501"/>
    </row>
    <row r="666" spans="1:26" ht="15">
      <c r="A666" s="1432"/>
      <c r="B666" s="1581"/>
      <c r="C666" s="1582"/>
      <c r="D666" s="1583"/>
      <c r="E666" s="1421"/>
      <c r="F666" s="1523"/>
      <c r="G666" s="1523"/>
      <c r="H666" s="1584"/>
      <c r="I666" s="1555"/>
      <c r="J666" s="1555"/>
      <c r="K666" s="1441"/>
      <c r="L666" s="1441"/>
      <c r="M666" s="1501"/>
      <c r="N666" s="1519"/>
      <c r="O666" s="1519"/>
      <c r="P666" s="1498"/>
      <c r="Q666" s="1498"/>
      <c r="R666" s="1498"/>
      <c r="S666" s="1498"/>
      <c r="T666" s="1498"/>
      <c r="U666" s="1498"/>
      <c r="V666" s="1477"/>
      <c r="W666" s="1501"/>
      <c r="X666" s="1501"/>
      <c r="Y666" s="1501"/>
      <c r="Z666" s="1501"/>
    </row>
    <row r="667" spans="1:26" ht="15">
      <c r="A667" s="1432"/>
      <c r="B667" s="1581"/>
      <c r="C667" s="1582"/>
      <c r="D667" s="1583"/>
      <c r="E667" s="1421"/>
      <c r="F667" s="1523"/>
      <c r="G667" s="1523"/>
      <c r="H667" s="1584"/>
      <c r="I667" s="1555"/>
      <c r="J667" s="1555"/>
      <c r="K667" s="1441"/>
      <c r="L667" s="1441"/>
      <c r="M667" s="1501"/>
      <c r="N667" s="1519"/>
      <c r="O667" s="1519"/>
      <c r="P667" s="1498"/>
      <c r="Q667" s="1498"/>
      <c r="R667" s="1498"/>
      <c r="S667" s="1498"/>
      <c r="T667" s="1498"/>
      <c r="U667" s="1498"/>
      <c r="V667" s="1477"/>
      <c r="W667" s="1501"/>
      <c r="X667" s="1501"/>
      <c r="Y667" s="1501"/>
      <c r="Z667" s="1501"/>
    </row>
    <row r="668" spans="1:26" ht="15">
      <c r="A668" s="1432"/>
      <c r="B668" s="1581"/>
      <c r="C668" s="1582"/>
      <c r="D668" s="1583"/>
      <c r="E668" s="1421"/>
      <c r="F668" s="1523"/>
      <c r="G668" s="1523"/>
      <c r="H668" s="1584"/>
      <c r="I668" s="1555"/>
      <c r="J668" s="1555"/>
      <c r="K668" s="1441"/>
      <c r="L668" s="1441"/>
      <c r="M668" s="1501"/>
      <c r="N668" s="1519"/>
      <c r="O668" s="1519"/>
      <c r="P668" s="1498"/>
      <c r="Q668" s="1498"/>
      <c r="R668" s="1498"/>
      <c r="S668" s="1498"/>
      <c r="T668" s="1498"/>
      <c r="U668" s="1498"/>
      <c r="V668" s="1477"/>
      <c r="W668" s="1501"/>
      <c r="X668" s="1501"/>
      <c r="Y668" s="1501"/>
      <c r="Z668" s="1501"/>
    </row>
    <row r="669" spans="1:26" ht="15">
      <c r="A669" s="1432"/>
      <c r="B669" s="1581"/>
      <c r="C669" s="1582"/>
      <c r="D669" s="1583"/>
      <c r="E669" s="1421"/>
      <c r="F669" s="1523"/>
      <c r="G669" s="1523"/>
      <c r="H669" s="1584"/>
      <c r="I669" s="1555"/>
      <c r="J669" s="1555"/>
      <c r="K669" s="1441"/>
      <c r="L669" s="1441"/>
      <c r="M669" s="1501"/>
      <c r="N669" s="1519"/>
      <c r="O669" s="1519"/>
      <c r="P669" s="1498"/>
      <c r="Q669" s="1498"/>
      <c r="R669" s="1498"/>
      <c r="S669" s="1498"/>
      <c r="T669" s="1498"/>
      <c r="U669" s="1498"/>
      <c r="V669" s="1477"/>
      <c r="W669" s="1501"/>
      <c r="X669" s="1501"/>
      <c r="Y669" s="1501"/>
      <c r="Z669" s="1501"/>
    </row>
    <row r="670" spans="1:26" ht="15">
      <c r="A670" s="1432"/>
      <c r="B670" s="1581"/>
      <c r="C670" s="1582"/>
      <c r="D670" s="1583"/>
      <c r="E670" s="1421"/>
      <c r="F670" s="1523"/>
      <c r="G670" s="1523"/>
      <c r="H670" s="1584"/>
      <c r="I670" s="1555"/>
      <c r="J670" s="1555"/>
      <c r="K670" s="1441"/>
      <c r="L670" s="1441"/>
      <c r="M670" s="1501"/>
      <c r="N670" s="1519"/>
      <c r="O670" s="1519"/>
      <c r="P670" s="1498"/>
      <c r="Q670" s="1498"/>
      <c r="R670" s="1498"/>
      <c r="S670" s="1498"/>
      <c r="T670" s="1498"/>
      <c r="U670" s="1498"/>
      <c r="V670" s="1477"/>
      <c r="W670" s="1501"/>
      <c r="X670" s="1501"/>
      <c r="Y670" s="1501"/>
      <c r="Z670" s="1501"/>
    </row>
    <row r="671" spans="1:26" ht="15">
      <c r="A671" s="1432"/>
      <c r="B671" s="1581"/>
      <c r="C671" s="1582"/>
      <c r="D671" s="1583"/>
      <c r="E671" s="1421"/>
      <c r="F671" s="1523"/>
      <c r="G671" s="1523"/>
      <c r="H671" s="1584"/>
      <c r="I671" s="1555"/>
      <c r="J671" s="1555"/>
      <c r="K671" s="1441"/>
      <c r="L671" s="1441"/>
      <c r="M671" s="1501"/>
      <c r="N671" s="1519"/>
      <c r="O671" s="1519"/>
      <c r="P671" s="1498"/>
      <c r="Q671" s="1498"/>
      <c r="R671" s="1498"/>
      <c r="S671" s="1498"/>
      <c r="T671" s="1498"/>
      <c r="U671" s="1498"/>
      <c r="V671" s="1477"/>
      <c r="W671" s="1501"/>
      <c r="X671" s="1501"/>
      <c r="Y671" s="1501"/>
      <c r="Z671" s="1501"/>
    </row>
    <row r="672" spans="1:26" ht="15">
      <c r="A672" s="1432"/>
      <c r="B672" s="1581"/>
      <c r="C672" s="1582"/>
      <c r="D672" s="1583"/>
      <c r="E672" s="1421"/>
      <c r="F672" s="1523"/>
      <c r="G672" s="1523"/>
      <c r="H672" s="1584"/>
      <c r="I672" s="1555"/>
      <c r="J672" s="1555"/>
      <c r="K672" s="1441"/>
      <c r="L672" s="1441"/>
      <c r="M672" s="1501"/>
      <c r="N672" s="1519"/>
      <c r="O672" s="1519"/>
      <c r="P672" s="1498"/>
      <c r="Q672" s="1498"/>
      <c r="R672" s="1498"/>
      <c r="S672" s="1498"/>
      <c r="T672" s="1498"/>
      <c r="U672" s="1498"/>
      <c r="V672" s="1477"/>
      <c r="W672" s="1501"/>
      <c r="X672" s="1501"/>
      <c r="Y672" s="1501"/>
      <c r="Z672" s="1501"/>
    </row>
    <row r="673" spans="1:26" ht="15">
      <c r="A673" s="1432"/>
      <c r="B673" s="1581"/>
      <c r="C673" s="1582"/>
      <c r="D673" s="1583"/>
      <c r="E673" s="1421"/>
      <c r="F673" s="1523"/>
      <c r="G673" s="1523"/>
      <c r="H673" s="1584"/>
      <c r="I673" s="1555"/>
      <c r="J673" s="1555"/>
      <c r="K673" s="1441"/>
      <c r="L673" s="1441"/>
      <c r="M673" s="1501"/>
      <c r="N673" s="1519"/>
      <c r="O673" s="1519"/>
      <c r="P673" s="1498"/>
      <c r="Q673" s="1498"/>
      <c r="R673" s="1498"/>
      <c r="S673" s="1498"/>
      <c r="T673" s="1498"/>
      <c r="U673" s="1498"/>
      <c r="V673" s="1477"/>
      <c r="W673" s="1501"/>
      <c r="X673" s="1501"/>
      <c r="Y673" s="1501"/>
      <c r="Z673" s="1501"/>
    </row>
    <row r="674" spans="1:26" ht="15">
      <c r="A674" s="1432"/>
      <c r="B674" s="1581"/>
      <c r="C674" s="1582"/>
      <c r="D674" s="1583"/>
      <c r="E674" s="1421"/>
      <c r="F674" s="1523"/>
      <c r="G674" s="1523"/>
      <c r="H674" s="1584"/>
      <c r="I674" s="1555"/>
      <c r="J674" s="1555"/>
      <c r="K674" s="1441"/>
      <c r="L674" s="1441"/>
      <c r="M674" s="1501"/>
      <c r="N674" s="1519"/>
      <c r="O674" s="1519"/>
      <c r="P674" s="1498"/>
      <c r="Q674" s="1498"/>
      <c r="R674" s="1498"/>
      <c r="S674" s="1498"/>
      <c r="T674" s="1498"/>
      <c r="U674" s="1498"/>
      <c r="V674" s="1477"/>
      <c r="W674" s="1501"/>
      <c r="X674" s="1501"/>
      <c r="Y674" s="1501"/>
      <c r="Z674" s="1501"/>
    </row>
    <row r="675" spans="1:26" ht="15">
      <c r="A675" s="1432"/>
      <c r="B675" s="1581"/>
      <c r="C675" s="1582"/>
      <c r="D675" s="1583"/>
      <c r="E675" s="1421"/>
      <c r="F675" s="1523"/>
      <c r="G675" s="1523"/>
      <c r="H675" s="1584"/>
      <c r="I675" s="1555"/>
      <c r="J675" s="1555"/>
      <c r="K675" s="1441"/>
      <c r="L675" s="1441"/>
      <c r="M675" s="1501"/>
      <c r="N675" s="1519"/>
      <c r="O675" s="1519"/>
      <c r="P675" s="1498"/>
      <c r="Q675" s="1498"/>
      <c r="R675" s="1498"/>
      <c r="S675" s="1498"/>
      <c r="T675" s="1498"/>
      <c r="U675" s="1498"/>
      <c r="V675" s="1477"/>
      <c r="W675" s="1501"/>
      <c r="X675" s="1501"/>
      <c r="Y675" s="1501"/>
      <c r="Z675" s="1501"/>
    </row>
    <row r="676" spans="1:26" ht="33.75" customHeight="1">
      <c r="A676" s="1432"/>
      <c r="B676" s="1581"/>
      <c r="C676" s="1582"/>
      <c r="D676" s="1583"/>
      <c r="E676" s="1421"/>
      <c r="F676" s="1523"/>
      <c r="G676" s="1523"/>
      <c r="H676" s="1584"/>
      <c r="I676" s="1555"/>
      <c r="J676" s="1555"/>
      <c r="K676" s="1441"/>
      <c r="L676" s="1441"/>
      <c r="M676" s="1501"/>
      <c r="N676" s="1519"/>
      <c r="O676" s="1519"/>
      <c r="P676" s="1498"/>
      <c r="Q676" s="1498"/>
      <c r="R676" s="1498"/>
      <c r="S676" s="1498"/>
      <c r="T676" s="1498"/>
      <c r="U676" s="1498"/>
      <c r="V676" s="1477"/>
      <c r="W676" s="1501"/>
      <c r="X676" s="1501"/>
      <c r="Y676" s="1501"/>
      <c r="Z676" s="1501"/>
    </row>
    <row r="677" spans="1:26" ht="15">
      <c r="A677" s="1432"/>
      <c r="B677" s="1581"/>
      <c r="C677" s="1582"/>
      <c r="D677" s="1583"/>
      <c r="E677" s="1421"/>
      <c r="F677" s="1523"/>
      <c r="G677" s="1523"/>
      <c r="H677" s="1584"/>
      <c r="I677" s="1555"/>
      <c r="J677" s="1555"/>
      <c r="K677" s="1441"/>
      <c r="L677" s="1441"/>
      <c r="M677" s="1501"/>
      <c r="N677" s="1519"/>
      <c r="O677" s="1519"/>
      <c r="P677" s="1498"/>
      <c r="Q677" s="1498"/>
      <c r="R677" s="1498"/>
      <c r="S677" s="1498"/>
      <c r="T677" s="1498"/>
      <c r="U677" s="1498"/>
      <c r="V677" s="1477"/>
      <c r="W677" s="1501"/>
      <c r="X677" s="1501"/>
      <c r="Y677" s="1501"/>
      <c r="Z677" s="1501"/>
    </row>
    <row r="678" spans="1:26" ht="15">
      <c r="A678" s="1432"/>
      <c r="B678" s="1581"/>
      <c r="C678" s="1582"/>
      <c r="D678" s="1583"/>
      <c r="E678" s="1421"/>
      <c r="F678" s="1523"/>
      <c r="G678" s="1523"/>
      <c r="H678" s="1584"/>
      <c r="I678" s="1555"/>
      <c r="J678" s="1555"/>
      <c r="K678" s="1441"/>
      <c r="L678" s="1441"/>
      <c r="M678" s="1501"/>
      <c r="N678" s="1519"/>
      <c r="O678" s="1519"/>
      <c r="P678" s="1498"/>
      <c r="Q678" s="1498"/>
      <c r="R678" s="1498"/>
      <c r="S678" s="1498"/>
      <c r="T678" s="1498"/>
      <c r="U678" s="1498"/>
      <c r="V678" s="1477"/>
      <c r="W678" s="1501"/>
      <c r="X678" s="1501"/>
      <c r="Y678" s="1501"/>
      <c r="Z678" s="1501"/>
    </row>
    <row r="679" spans="1:26" ht="15">
      <c r="A679" s="1432"/>
      <c r="B679" s="1581"/>
      <c r="C679" s="1582"/>
      <c r="D679" s="1583"/>
      <c r="E679" s="1421"/>
      <c r="F679" s="1523"/>
      <c r="G679" s="1523"/>
      <c r="H679" s="1584"/>
      <c r="I679" s="1555"/>
      <c r="J679" s="1555"/>
      <c r="K679" s="1441"/>
      <c r="L679" s="1441"/>
      <c r="M679" s="1501"/>
      <c r="N679" s="1519"/>
      <c r="O679" s="1519"/>
      <c r="P679" s="1498"/>
      <c r="Q679" s="1498"/>
      <c r="R679" s="1498"/>
      <c r="S679" s="1498"/>
      <c r="T679" s="1498"/>
      <c r="U679" s="1498"/>
      <c r="V679" s="1477"/>
      <c r="W679" s="1501"/>
      <c r="X679" s="1501"/>
      <c r="Y679" s="1501"/>
      <c r="Z679" s="1501"/>
    </row>
    <row r="680" spans="1:26" ht="15">
      <c r="A680" s="1432"/>
      <c r="B680" s="1581"/>
      <c r="C680" s="1582"/>
      <c r="D680" s="1583"/>
      <c r="E680" s="1421"/>
      <c r="F680" s="1523"/>
      <c r="G680" s="1523"/>
      <c r="H680" s="1584"/>
      <c r="I680" s="1555"/>
      <c r="J680" s="1555"/>
      <c r="K680" s="1441"/>
      <c r="L680" s="1441"/>
      <c r="M680" s="1501"/>
      <c r="N680" s="1519"/>
      <c r="O680" s="1519"/>
      <c r="P680" s="1498"/>
      <c r="Q680" s="1498"/>
      <c r="R680" s="1498"/>
      <c r="S680" s="1498"/>
      <c r="T680" s="1498"/>
      <c r="U680" s="1498"/>
      <c r="V680" s="1477"/>
      <c r="W680" s="1501"/>
      <c r="X680" s="1501"/>
      <c r="Y680" s="1501"/>
      <c r="Z680" s="1501"/>
    </row>
    <row r="681" spans="1:26" ht="15">
      <c r="A681" s="1432"/>
      <c r="B681" s="1581"/>
      <c r="C681" s="1582"/>
      <c r="D681" s="1583"/>
      <c r="E681" s="1421"/>
      <c r="F681" s="1523"/>
      <c r="G681" s="1523"/>
      <c r="H681" s="1584"/>
      <c r="I681" s="1555"/>
      <c r="J681" s="1555"/>
      <c r="K681" s="1441"/>
      <c r="L681" s="1441"/>
      <c r="M681" s="1501"/>
      <c r="N681" s="1519"/>
      <c r="O681" s="1519"/>
      <c r="P681" s="1498"/>
      <c r="Q681" s="1498"/>
      <c r="R681" s="1498"/>
      <c r="S681" s="1498"/>
      <c r="T681" s="1498"/>
      <c r="U681" s="1498"/>
      <c r="V681" s="1477"/>
      <c r="W681" s="1501"/>
      <c r="X681" s="1501"/>
      <c r="Y681" s="1501"/>
      <c r="Z681" s="1501"/>
    </row>
    <row r="682" spans="1:26" ht="15">
      <c r="A682" s="1432"/>
      <c r="B682" s="1581"/>
      <c r="C682" s="1582"/>
      <c r="D682" s="1583"/>
      <c r="E682" s="1421"/>
      <c r="F682" s="1523"/>
      <c r="G682" s="1523"/>
      <c r="H682" s="1584"/>
      <c r="I682" s="1555"/>
      <c r="J682" s="1555"/>
      <c r="K682" s="1441"/>
      <c r="L682" s="1441"/>
      <c r="M682" s="1501"/>
      <c r="N682" s="1519"/>
      <c r="O682" s="1519"/>
      <c r="P682" s="1498"/>
      <c r="Q682" s="1498"/>
      <c r="R682" s="1498"/>
      <c r="S682" s="1498"/>
      <c r="T682" s="1498"/>
      <c r="U682" s="1498"/>
      <c r="V682" s="1477"/>
      <c r="W682" s="1501"/>
      <c r="X682" s="1501"/>
      <c r="Y682" s="1501"/>
      <c r="Z682" s="1501"/>
    </row>
    <row r="683" spans="1:26" ht="15">
      <c r="A683" s="1432"/>
      <c r="B683" s="1581"/>
      <c r="C683" s="1582"/>
      <c r="D683" s="1583"/>
      <c r="E683" s="1421"/>
      <c r="F683" s="1523"/>
      <c r="G683" s="1523"/>
      <c r="H683" s="1584"/>
      <c r="I683" s="1555"/>
      <c r="J683" s="1555"/>
      <c r="K683" s="1441"/>
      <c r="L683" s="1441"/>
      <c r="M683" s="1501"/>
      <c r="N683" s="1519"/>
      <c r="O683" s="1519"/>
      <c r="P683" s="1498"/>
      <c r="Q683" s="1498"/>
      <c r="R683" s="1498"/>
      <c r="S683" s="1498"/>
      <c r="T683" s="1498"/>
      <c r="U683" s="1498"/>
      <c r="V683" s="1477"/>
      <c r="W683" s="1501"/>
      <c r="X683" s="1501"/>
      <c r="Y683" s="1501"/>
      <c r="Z683" s="1501"/>
    </row>
    <row r="684" spans="1:26" ht="15">
      <c r="A684" s="1432"/>
      <c r="B684" s="1581"/>
      <c r="C684" s="1582"/>
      <c r="D684" s="1583"/>
      <c r="E684" s="1421"/>
      <c r="F684" s="1523"/>
      <c r="G684" s="1523"/>
      <c r="H684" s="1584"/>
      <c r="I684" s="1555"/>
      <c r="J684" s="1555"/>
      <c r="K684" s="1441"/>
      <c r="L684" s="1441"/>
      <c r="M684" s="1501"/>
      <c r="N684" s="1519"/>
      <c r="O684" s="1519"/>
      <c r="P684" s="1498"/>
      <c r="Q684" s="1498"/>
      <c r="R684" s="1498"/>
      <c r="S684" s="1498"/>
      <c r="T684" s="1498"/>
      <c r="U684" s="1498"/>
      <c r="V684" s="1477"/>
      <c r="W684" s="1501"/>
      <c r="X684" s="1501"/>
      <c r="Y684" s="1501"/>
      <c r="Z684" s="1501"/>
    </row>
    <row r="685" spans="1:26" ht="15">
      <c r="A685" s="1432"/>
      <c r="B685" s="1581"/>
      <c r="C685" s="1582"/>
      <c r="D685" s="1583"/>
      <c r="E685" s="1421"/>
      <c r="F685" s="1523"/>
      <c r="G685" s="1523"/>
      <c r="H685" s="1584"/>
      <c r="I685" s="1555"/>
      <c r="J685" s="1555"/>
      <c r="K685" s="1441"/>
      <c r="L685" s="1441"/>
      <c r="M685" s="1501"/>
      <c r="N685" s="1519"/>
      <c r="O685" s="1519"/>
      <c r="P685" s="1498"/>
      <c r="Q685" s="1498"/>
      <c r="R685" s="1498"/>
      <c r="S685" s="1498"/>
      <c r="T685" s="1498"/>
      <c r="U685" s="1498"/>
      <c r="V685" s="1477"/>
      <c r="W685" s="1501"/>
      <c r="X685" s="1501"/>
      <c r="Y685" s="1501"/>
      <c r="Z685" s="1501"/>
    </row>
    <row r="686" spans="1:26" ht="15">
      <c r="A686" s="1432"/>
      <c r="B686" s="1581"/>
      <c r="C686" s="1582"/>
      <c r="D686" s="1583"/>
      <c r="E686" s="1421"/>
      <c r="F686" s="1523"/>
      <c r="G686" s="1523"/>
      <c r="H686" s="1584"/>
      <c r="I686" s="1555"/>
      <c r="J686" s="1555"/>
      <c r="K686" s="1441"/>
      <c r="L686" s="1441"/>
      <c r="M686" s="1501"/>
      <c r="N686" s="1519"/>
      <c r="O686" s="1519"/>
      <c r="P686" s="1498"/>
      <c r="Q686" s="1498"/>
      <c r="R686" s="1498"/>
      <c r="S686" s="1498"/>
      <c r="T686" s="1498"/>
      <c r="U686" s="1498"/>
      <c r="V686" s="1477"/>
      <c r="W686" s="1501"/>
      <c r="X686" s="1501"/>
      <c r="Y686" s="1501"/>
      <c r="Z686" s="1501"/>
    </row>
    <row r="687" spans="1:26" ht="15">
      <c r="A687" s="1432"/>
      <c r="B687" s="1581"/>
      <c r="C687" s="1582"/>
      <c r="D687" s="1583"/>
      <c r="E687" s="1421"/>
      <c r="F687" s="1523"/>
      <c r="G687" s="1523"/>
      <c r="H687" s="1584"/>
      <c r="I687" s="1555"/>
      <c r="J687" s="1555"/>
      <c r="K687" s="1441"/>
      <c r="L687" s="1441"/>
      <c r="M687" s="1501"/>
      <c r="N687" s="1519"/>
      <c r="O687" s="1519"/>
      <c r="P687" s="1498"/>
      <c r="Q687" s="1498"/>
      <c r="R687" s="1498"/>
      <c r="S687" s="1498"/>
      <c r="T687" s="1498"/>
      <c r="U687" s="1498"/>
      <c r="V687" s="1477"/>
      <c r="W687" s="1501"/>
      <c r="X687" s="1501"/>
      <c r="Y687" s="1501"/>
      <c r="Z687" s="1501"/>
    </row>
    <row r="688" spans="1:26" ht="15">
      <c r="A688" s="1432"/>
      <c r="B688" s="1581"/>
      <c r="C688" s="1582"/>
      <c r="D688" s="1583"/>
      <c r="E688" s="1421"/>
      <c r="F688" s="1523"/>
      <c r="G688" s="1523"/>
      <c r="H688" s="1584"/>
      <c r="I688" s="1555"/>
      <c r="J688" s="1555"/>
      <c r="K688" s="1441"/>
      <c r="L688" s="1441"/>
      <c r="M688" s="1501"/>
      <c r="N688" s="1519"/>
      <c r="O688" s="1519"/>
      <c r="P688" s="1498"/>
      <c r="Q688" s="1498"/>
      <c r="R688" s="1498"/>
      <c r="S688" s="1498"/>
      <c r="T688" s="1498"/>
      <c r="U688" s="1498"/>
      <c r="V688" s="1477"/>
      <c r="W688" s="1501"/>
      <c r="X688" s="1501"/>
      <c r="Y688" s="1501"/>
      <c r="Z688" s="1501"/>
    </row>
    <row r="689" spans="1:26" ht="15">
      <c r="A689" s="1432"/>
      <c r="B689" s="1581"/>
      <c r="C689" s="1582"/>
      <c r="D689" s="1583"/>
      <c r="E689" s="1421"/>
      <c r="F689" s="1523"/>
      <c r="G689" s="1523"/>
      <c r="H689" s="1584"/>
      <c r="I689" s="1555"/>
      <c r="J689" s="1555"/>
      <c r="K689" s="1441"/>
      <c r="L689" s="1441"/>
      <c r="M689" s="1501"/>
      <c r="N689" s="1519"/>
      <c r="O689" s="1519"/>
      <c r="P689" s="1498"/>
      <c r="Q689" s="1498"/>
      <c r="R689" s="1498"/>
      <c r="S689" s="1498"/>
      <c r="T689" s="1498"/>
      <c r="U689" s="1498"/>
      <c r="V689" s="1477"/>
      <c r="W689" s="1501"/>
      <c r="X689" s="1501"/>
      <c r="Y689" s="1501"/>
      <c r="Z689" s="1501"/>
    </row>
    <row r="690" spans="1:26" ht="48.75" customHeight="1">
      <c r="A690" s="1432"/>
      <c r="B690" s="1581"/>
      <c r="C690" s="1582"/>
      <c r="D690" s="1583"/>
      <c r="E690" s="1421"/>
      <c r="F690" s="1523"/>
      <c r="G690" s="1523"/>
      <c r="H690" s="1584"/>
      <c r="I690" s="1555"/>
      <c r="J690" s="1555"/>
      <c r="K690" s="1441"/>
      <c r="L690" s="1441"/>
      <c r="M690" s="1501"/>
      <c r="N690" s="1519"/>
      <c r="O690" s="1519"/>
      <c r="P690" s="1498"/>
      <c r="Q690" s="1498"/>
      <c r="R690" s="1498"/>
      <c r="S690" s="1498"/>
      <c r="T690" s="1498"/>
      <c r="U690" s="1498"/>
      <c r="V690" s="1477"/>
      <c r="W690" s="1501"/>
      <c r="X690" s="1501"/>
      <c r="Y690" s="1501"/>
      <c r="Z690" s="1501"/>
    </row>
    <row r="691" spans="1:26" ht="15">
      <c r="A691" s="1432"/>
      <c r="B691" s="1581"/>
      <c r="C691" s="1582"/>
      <c r="D691" s="1583"/>
      <c r="E691" s="1421"/>
      <c r="F691" s="1523"/>
      <c r="G691" s="1523"/>
      <c r="H691" s="1584"/>
      <c r="I691" s="1555"/>
      <c r="J691" s="1555"/>
      <c r="K691" s="1441"/>
      <c r="L691" s="1441"/>
      <c r="M691" s="1501"/>
      <c r="N691" s="1519"/>
      <c r="O691" s="1519"/>
      <c r="P691" s="1498"/>
      <c r="Q691" s="1498"/>
      <c r="R691" s="1498"/>
      <c r="S691" s="1498"/>
      <c r="T691" s="1498"/>
      <c r="U691" s="1498"/>
      <c r="V691" s="1477"/>
      <c r="W691" s="1501"/>
      <c r="X691" s="1501"/>
      <c r="Y691" s="1501"/>
      <c r="Z691" s="1501"/>
    </row>
    <row r="692" spans="1:26" ht="15">
      <c r="A692" s="1432"/>
      <c r="B692" s="1581"/>
      <c r="C692" s="1582"/>
      <c r="D692" s="1583"/>
      <c r="E692" s="1421"/>
      <c r="F692" s="1523"/>
      <c r="G692" s="1523"/>
      <c r="H692" s="1584"/>
      <c r="I692" s="1555"/>
      <c r="J692" s="1555"/>
      <c r="K692" s="1441"/>
      <c r="L692" s="1441"/>
      <c r="M692" s="1501"/>
      <c r="N692" s="1519"/>
      <c r="O692" s="1519"/>
      <c r="P692" s="1498"/>
      <c r="Q692" s="1498"/>
      <c r="R692" s="1498"/>
      <c r="S692" s="1498"/>
      <c r="T692" s="1498"/>
      <c r="U692" s="1498"/>
      <c r="V692" s="1477"/>
      <c r="W692" s="1501"/>
      <c r="X692" s="1501"/>
      <c r="Y692" s="1501"/>
      <c r="Z692" s="1501"/>
    </row>
    <row r="693" spans="1:26" ht="15">
      <c r="A693" s="1432"/>
      <c r="B693" s="1581"/>
      <c r="C693" s="1582"/>
      <c r="D693" s="1583"/>
      <c r="E693" s="1421"/>
      <c r="F693" s="1523"/>
      <c r="G693" s="1523"/>
      <c r="H693" s="1584"/>
      <c r="I693" s="1555"/>
      <c r="J693" s="1555"/>
      <c r="K693" s="1441"/>
      <c r="L693" s="1441"/>
      <c r="M693" s="1501"/>
      <c r="N693" s="1519"/>
      <c r="O693" s="1519"/>
      <c r="P693" s="1498"/>
      <c r="Q693" s="1498"/>
      <c r="R693" s="1498"/>
      <c r="S693" s="1498"/>
      <c r="T693" s="1498"/>
      <c r="U693" s="1498"/>
      <c r="V693" s="1477"/>
      <c r="W693" s="1501"/>
      <c r="X693" s="1501"/>
      <c r="Y693" s="1501"/>
      <c r="Z693" s="1501"/>
    </row>
    <row r="694" spans="1:26" ht="15">
      <c r="A694" s="1432"/>
      <c r="B694" s="1581"/>
      <c r="C694" s="1582"/>
      <c r="D694" s="1583"/>
      <c r="E694" s="1421"/>
      <c r="F694" s="1523"/>
      <c r="G694" s="1523"/>
      <c r="H694" s="1584"/>
      <c r="I694" s="1555"/>
      <c r="J694" s="1555"/>
      <c r="K694" s="1441"/>
      <c r="L694" s="1441"/>
      <c r="M694" s="1501"/>
      <c r="N694" s="1519"/>
      <c r="O694" s="1519"/>
      <c r="P694" s="1498"/>
      <c r="Q694" s="1498"/>
      <c r="R694" s="1498"/>
      <c r="S694" s="1498"/>
      <c r="T694" s="1498"/>
      <c r="U694" s="1498"/>
      <c r="V694" s="1477"/>
      <c r="W694" s="1501"/>
      <c r="X694" s="1501"/>
      <c r="Y694" s="1501"/>
      <c r="Z694" s="1501"/>
    </row>
    <row r="695" spans="1:26" ht="15">
      <c r="A695" s="1432"/>
      <c r="B695" s="1581"/>
      <c r="C695" s="1582"/>
      <c r="D695" s="1583"/>
      <c r="E695" s="1421"/>
      <c r="F695" s="1523"/>
      <c r="G695" s="1523"/>
      <c r="H695" s="1584"/>
      <c r="I695" s="1555"/>
      <c r="J695" s="1555"/>
      <c r="K695" s="1441"/>
      <c r="L695" s="1441"/>
      <c r="M695" s="1501"/>
      <c r="N695" s="1519"/>
      <c r="O695" s="1519"/>
      <c r="P695" s="1498"/>
      <c r="Q695" s="1498"/>
      <c r="R695" s="1498"/>
      <c r="S695" s="1498"/>
      <c r="T695" s="1498"/>
      <c r="U695" s="1498"/>
      <c r="V695" s="1477"/>
      <c r="W695" s="1501"/>
      <c r="X695" s="1501"/>
      <c r="Y695" s="1501"/>
      <c r="Z695" s="1501"/>
    </row>
    <row r="696" spans="1:26" ht="15">
      <c r="A696" s="1432"/>
      <c r="B696" s="1581"/>
      <c r="C696" s="1582"/>
      <c r="D696" s="1583"/>
      <c r="E696" s="1421"/>
      <c r="F696" s="1523"/>
      <c r="G696" s="1523"/>
      <c r="H696" s="1584"/>
      <c r="I696" s="1555"/>
      <c r="J696" s="1555"/>
      <c r="K696" s="1441"/>
      <c r="L696" s="1441"/>
      <c r="M696" s="1501"/>
      <c r="N696" s="1519"/>
      <c r="O696" s="1519"/>
      <c r="P696" s="1498"/>
      <c r="Q696" s="1498"/>
      <c r="R696" s="1498"/>
      <c r="S696" s="1498"/>
      <c r="T696" s="1498"/>
      <c r="U696" s="1498"/>
      <c r="V696" s="1477"/>
      <c r="W696" s="1501"/>
      <c r="X696" s="1501"/>
      <c r="Y696" s="1501"/>
      <c r="Z696" s="1501"/>
    </row>
    <row r="697" spans="1:26" ht="15">
      <c r="A697" s="1432"/>
      <c r="B697" s="1581"/>
      <c r="C697" s="1582"/>
      <c r="D697" s="1583"/>
      <c r="E697" s="1421"/>
      <c r="F697" s="1523"/>
      <c r="G697" s="1523"/>
      <c r="H697" s="1584"/>
      <c r="I697" s="1555"/>
      <c r="J697" s="1555"/>
      <c r="K697" s="1441"/>
      <c r="L697" s="1441"/>
      <c r="M697" s="1501"/>
      <c r="N697" s="1519"/>
      <c r="O697" s="1519"/>
      <c r="P697" s="1498"/>
      <c r="Q697" s="1498"/>
      <c r="R697" s="1498"/>
      <c r="S697" s="1498"/>
      <c r="T697" s="1498"/>
      <c r="U697" s="1498"/>
      <c r="V697" s="1477"/>
      <c r="W697" s="1501"/>
      <c r="X697" s="1501"/>
      <c r="Y697" s="1501"/>
      <c r="Z697" s="1501"/>
    </row>
    <row r="698" spans="1:26" ht="15">
      <c r="A698" s="1432"/>
      <c r="B698" s="1581"/>
      <c r="C698" s="1582"/>
      <c r="D698" s="1583"/>
      <c r="E698" s="1421"/>
      <c r="F698" s="1523"/>
      <c r="G698" s="1523"/>
      <c r="H698" s="1584"/>
      <c r="I698" s="1555"/>
      <c r="J698" s="1555"/>
      <c r="K698" s="1441"/>
      <c r="L698" s="1441"/>
      <c r="M698" s="1501"/>
      <c r="N698" s="1519"/>
      <c r="O698" s="1519"/>
      <c r="P698" s="1498"/>
      <c r="Q698" s="1498"/>
      <c r="R698" s="1498"/>
      <c r="S698" s="1498"/>
      <c r="T698" s="1498"/>
      <c r="U698" s="1498"/>
      <c r="V698" s="1477"/>
      <c r="W698" s="1501"/>
      <c r="X698" s="1501"/>
      <c r="Y698" s="1501"/>
      <c r="Z698" s="1501"/>
    </row>
    <row r="699" spans="1:26" ht="15">
      <c r="A699" s="1432"/>
      <c r="B699" s="1581"/>
      <c r="C699" s="1582"/>
      <c r="D699" s="1583"/>
      <c r="E699" s="1421"/>
      <c r="F699" s="1523"/>
      <c r="G699" s="1523"/>
      <c r="H699" s="1584"/>
      <c r="I699" s="1555"/>
      <c r="J699" s="1555"/>
      <c r="K699" s="1441"/>
      <c r="L699" s="1441"/>
      <c r="M699" s="1501"/>
      <c r="N699" s="1519"/>
      <c r="O699" s="1519"/>
      <c r="P699" s="1498"/>
      <c r="Q699" s="1498"/>
      <c r="R699" s="1498"/>
      <c r="S699" s="1498"/>
      <c r="T699" s="1498"/>
      <c r="U699" s="1498"/>
      <c r="V699" s="1477"/>
      <c r="W699" s="1501"/>
      <c r="X699" s="1501"/>
      <c r="Y699" s="1501"/>
      <c r="Z699" s="1501"/>
    </row>
    <row r="700" spans="1:26" ht="15">
      <c r="A700" s="1432"/>
      <c r="B700" s="1581"/>
      <c r="C700" s="1582"/>
      <c r="D700" s="1583"/>
      <c r="E700" s="1421"/>
      <c r="F700" s="1523"/>
      <c r="G700" s="1523"/>
      <c r="H700" s="1584"/>
      <c r="I700" s="1555"/>
      <c r="J700" s="1555"/>
      <c r="K700" s="1441"/>
      <c r="L700" s="1441"/>
      <c r="M700" s="1501"/>
      <c r="N700" s="1519"/>
      <c r="O700" s="1519"/>
      <c r="P700" s="1498"/>
      <c r="Q700" s="1498"/>
      <c r="R700" s="1498"/>
      <c r="S700" s="1498"/>
      <c r="T700" s="1498"/>
      <c r="U700" s="1498"/>
      <c r="V700" s="1477"/>
      <c r="W700" s="1501"/>
      <c r="X700" s="1501"/>
      <c r="Y700" s="1501"/>
      <c r="Z700" s="1501"/>
    </row>
    <row r="701" spans="1:26" ht="15">
      <c r="A701" s="1432"/>
      <c r="B701" s="1581"/>
      <c r="C701" s="1582"/>
      <c r="D701" s="1583"/>
      <c r="E701" s="1421"/>
      <c r="F701" s="1523"/>
      <c r="G701" s="1523"/>
      <c r="H701" s="1584"/>
      <c r="I701" s="1555"/>
      <c r="J701" s="1555"/>
      <c r="K701" s="1441"/>
      <c r="L701" s="1441"/>
      <c r="M701" s="1501"/>
      <c r="N701" s="1519"/>
      <c r="O701" s="1519"/>
      <c r="P701" s="1498"/>
      <c r="Q701" s="1498"/>
      <c r="R701" s="1498"/>
      <c r="S701" s="1498"/>
      <c r="T701" s="1498"/>
      <c r="U701" s="1498"/>
      <c r="V701" s="1477"/>
      <c r="W701" s="1501"/>
      <c r="X701" s="1501"/>
      <c r="Y701" s="1501"/>
      <c r="Z701" s="1501"/>
    </row>
    <row r="702" spans="1:26" ht="15">
      <c r="A702" s="1432"/>
      <c r="B702" s="1581"/>
      <c r="C702" s="1582"/>
      <c r="D702" s="1583"/>
      <c r="E702" s="1421"/>
      <c r="F702" s="1523"/>
      <c r="G702" s="1523"/>
      <c r="H702" s="1584"/>
      <c r="I702" s="1555"/>
      <c r="J702" s="1555"/>
      <c r="K702" s="1441"/>
      <c r="L702" s="1441"/>
      <c r="M702" s="1501"/>
      <c r="N702" s="1519"/>
      <c r="O702" s="1519"/>
      <c r="P702" s="1498"/>
      <c r="Q702" s="1498"/>
      <c r="R702" s="1498"/>
      <c r="S702" s="1498"/>
      <c r="T702" s="1498"/>
      <c r="U702" s="1498"/>
      <c r="V702" s="1477"/>
      <c r="W702" s="1501"/>
      <c r="X702" s="1501"/>
      <c r="Y702" s="1501"/>
      <c r="Z702" s="1501"/>
    </row>
    <row r="703" spans="1:26" ht="15">
      <c r="A703" s="1432"/>
      <c r="B703" s="1581"/>
      <c r="C703" s="1582"/>
      <c r="D703" s="1583"/>
      <c r="E703" s="1421"/>
      <c r="F703" s="1523"/>
      <c r="G703" s="1523"/>
      <c r="H703" s="1584"/>
      <c r="I703" s="1555"/>
      <c r="J703" s="1555"/>
      <c r="K703" s="1441"/>
      <c r="L703" s="1441"/>
      <c r="M703" s="1501"/>
      <c r="N703" s="1519"/>
      <c r="O703" s="1519"/>
      <c r="P703" s="1498"/>
      <c r="Q703" s="1498"/>
      <c r="R703" s="1498"/>
      <c r="S703" s="1498"/>
      <c r="T703" s="1498"/>
      <c r="U703" s="1498"/>
      <c r="V703" s="1477"/>
      <c r="W703" s="1501"/>
      <c r="X703" s="1501"/>
      <c r="Y703" s="1501"/>
      <c r="Z703" s="1501"/>
    </row>
    <row r="704" spans="1:26" ht="15">
      <c r="A704" s="1432"/>
      <c r="B704" s="1581"/>
      <c r="C704" s="1582"/>
      <c r="D704" s="1583"/>
      <c r="E704" s="1421"/>
      <c r="F704" s="1523"/>
      <c r="G704" s="1523"/>
      <c r="H704" s="1584"/>
      <c r="I704" s="1555"/>
      <c r="J704" s="1555"/>
      <c r="K704" s="1441"/>
      <c r="L704" s="1441"/>
      <c r="M704" s="1501"/>
      <c r="N704" s="1519"/>
      <c r="O704" s="1519"/>
      <c r="P704" s="1498"/>
      <c r="Q704" s="1498"/>
      <c r="R704" s="1498"/>
      <c r="S704" s="1498"/>
      <c r="T704" s="1498"/>
      <c r="U704" s="1498"/>
      <c r="V704" s="1477"/>
      <c r="W704" s="1501"/>
      <c r="X704" s="1501"/>
      <c r="Y704" s="1501"/>
      <c r="Z704" s="1501"/>
    </row>
    <row r="705" spans="1:26" ht="15">
      <c r="A705" s="1432"/>
      <c r="B705" s="1581"/>
      <c r="C705" s="1582"/>
      <c r="D705" s="1583"/>
      <c r="E705" s="1421"/>
      <c r="F705" s="1523"/>
      <c r="G705" s="1523"/>
      <c r="H705" s="1584"/>
      <c r="I705" s="1555"/>
      <c r="J705" s="1555"/>
      <c r="K705" s="1441"/>
      <c r="L705" s="1441"/>
      <c r="M705" s="1501"/>
      <c r="N705" s="1519"/>
      <c r="O705" s="1519"/>
      <c r="P705" s="1498"/>
      <c r="Q705" s="1498"/>
      <c r="R705" s="1498"/>
      <c r="S705" s="1498"/>
      <c r="T705" s="1498"/>
      <c r="U705" s="1498"/>
      <c r="V705" s="1477"/>
      <c r="W705" s="1501"/>
      <c r="X705" s="1501"/>
      <c r="Y705" s="1501"/>
      <c r="Z705" s="1501"/>
    </row>
    <row r="706" spans="1:26" ht="15">
      <c r="A706" s="1432"/>
      <c r="B706" s="1581"/>
      <c r="C706" s="1582"/>
      <c r="D706" s="1583"/>
      <c r="E706" s="1421"/>
      <c r="F706" s="1523"/>
      <c r="G706" s="1523"/>
      <c r="H706" s="1584"/>
      <c r="I706" s="1555"/>
      <c r="J706" s="1555"/>
      <c r="K706" s="1441"/>
      <c r="L706" s="1441"/>
      <c r="M706" s="1501"/>
      <c r="N706" s="1519"/>
      <c r="O706" s="1519"/>
      <c r="P706" s="1498"/>
      <c r="Q706" s="1498"/>
      <c r="R706" s="1498"/>
      <c r="S706" s="1498"/>
      <c r="T706" s="1498"/>
      <c r="U706" s="1498"/>
      <c r="V706" s="1477"/>
      <c r="W706" s="1501"/>
      <c r="X706" s="1501"/>
      <c r="Y706" s="1501"/>
      <c r="Z706" s="1501"/>
    </row>
    <row r="707" spans="1:26" ht="15">
      <c r="A707" s="1432"/>
      <c r="B707" s="1581"/>
      <c r="C707" s="1582"/>
      <c r="D707" s="1583"/>
      <c r="E707" s="1421"/>
      <c r="F707" s="1523"/>
      <c r="G707" s="1523"/>
      <c r="H707" s="1584"/>
      <c r="I707" s="1555"/>
      <c r="J707" s="1555"/>
      <c r="K707" s="1441"/>
      <c r="L707" s="1441"/>
      <c r="M707" s="1501"/>
      <c r="N707" s="1519"/>
      <c r="O707" s="1519"/>
      <c r="P707" s="1498"/>
      <c r="Q707" s="1498"/>
      <c r="R707" s="1498"/>
      <c r="S707" s="1498"/>
      <c r="T707" s="1498"/>
      <c r="U707" s="1498"/>
      <c r="V707" s="1477"/>
      <c r="W707" s="1501"/>
      <c r="X707" s="1501"/>
      <c r="Y707" s="1501"/>
      <c r="Z707" s="1501"/>
    </row>
    <row r="708" spans="1:26" ht="15">
      <c r="A708" s="1432"/>
      <c r="B708" s="1581"/>
      <c r="C708" s="1582"/>
      <c r="D708" s="1583"/>
      <c r="E708" s="1421"/>
      <c r="F708" s="1523"/>
      <c r="G708" s="1523"/>
      <c r="H708" s="1584"/>
      <c r="I708" s="1555"/>
      <c r="J708" s="1555"/>
      <c r="K708" s="1441"/>
      <c r="L708" s="1441"/>
      <c r="M708" s="1501"/>
      <c r="N708" s="1519"/>
      <c r="O708" s="1519"/>
      <c r="P708" s="1498"/>
      <c r="Q708" s="1498"/>
      <c r="R708" s="1498"/>
      <c r="S708" s="1498"/>
      <c r="T708" s="1498"/>
      <c r="U708" s="1498"/>
      <c r="V708" s="1477"/>
      <c r="W708" s="1501"/>
      <c r="X708" s="1501"/>
      <c r="Y708" s="1501"/>
      <c r="Z708" s="1501"/>
    </row>
    <row r="709" spans="1:26" ht="15">
      <c r="A709" s="1432"/>
      <c r="B709" s="1581"/>
      <c r="C709" s="1582"/>
      <c r="D709" s="1583"/>
      <c r="E709" s="1421"/>
      <c r="F709" s="1523"/>
      <c r="G709" s="1523"/>
      <c r="H709" s="1584"/>
      <c r="I709" s="1555"/>
      <c r="J709" s="1555"/>
      <c r="K709" s="1441"/>
      <c r="L709" s="1441"/>
      <c r="M709" s="1501"/>
      <c r="N709" s="1519"/>
      <c r="O709" s="1519"/>
      <c r="P709" s="1498"/>
      <c r="Q709" s="1498"/>
      <c r="R709" s="1498"/>
      <c r="S709" s="1498"/>
      <c r="T709" s="1498"/>
      <c r="U709" s="1498"/>
      <c r="V709" s="1477"/>
      <c r="W709" s="1501"/>
      <c r="X709" s="1501"/>
      <c r="Y709" s="1501"/>
      <c r="Z709" s="1501"/>
    </row>
    <row r="710" spans="1:26" ht="15">
      <c r="A710" s="1432"/>
      <c r="B710" s="1581"/>
      <c r="C710" s="1582"/>
      <c r="D710" s="1583"/>
      <c r="E710" s="1421"/>
      <c r="F710" s="1523"/>
      <c r="G710" s="1523"/>
      <c r="H710" s="1584"/>
      <c r="I710" s="1555"/>
      <c r="J710" s="1555"/>
      <c r="K710" s="1441"/>
      <c r="L710" s="1441"/>
      <c r="M710" s="1501"/>
      <c r="N710" s="1519"/>
      <c r="O710" s="1519"/>
      <c r="P710" s="1498"/>
      <c r="Q710" s="1498"/>
      <c r="R710" s="1498"/>
      <c r="S710" s="1498"/>
      <c r="T710" s="1498"/>
      <c r="U710" s="1498"/>
      <c r="V710" s="1477"/>
      <c r="W710" s="1501"/>
      <c r="X710" s="1501"/>
      <c r="Y710" s="1501"/>
      <c r="Z710" s="1501"/>
    </row>
    <row r="711" spans="1:26" ht="15">
      <c r="A711" s="1432"/>
      <c r="B711" s="1581"/>
      <c r="C711" s="1582"/>
      <c r="D711" s="1583"/>
      <c r="E711" s="1421"/>
      <c r="F711" s="1523"/>
      <c r="G711" s="1523"/>
      <c r="H711" s="1584"/>
      <c r="I711" s="1555"/>
      <c r="J711" s="1555"/>
      <c r="K711" s="1441"/>
      <c r="L711" s="1441"/>
      <c r="M711" s="1501"/>
      <c r="N711" s="1519"/>
      <c r="O711" s="1519"/>
      <c r="P711" s="1498"/>
      <c r="Q711" s="1498"/>
      <c r="R711" s="1498"/>
      <c r="S711" s="1498"/>
      <c r="T711" s="1498"/>
      <c r="U711" s="1498"/>
      <c r="V711" s="1477"/>
      <c r="W711" s="1501"/>
      <c r="X711" s="1501"/>
      <c r="Y711" s="1501"/>
      <c r="Z711" s="1501"/>
    </row>
    <row r="712" spans="1:26" ht="15">
      <c r="A712" s="1432"/>
      <c r="B712" s="1581"/>
      <c r="C712" s="1582"/>
      <c r="D712" s="1583"/>
      <c r="E712" s="1421"/>
      <c r="F712" s="1523"/>
      <c r="G712" s="1523"/>
      <c r="H712" s="1584"/>
      <c r="I712" s="1555"/>
      <c r="J712" s="1555"/>
      <c r="K712" s="1441"/>
      <c r="L712" s="1441"/>
      <c r="M712" s="1501"/>
      <c r="N712" s="1519"/>
      <c r="O712" s="1519"/>
      <c r="P712" s="1498"/>
      <c r="Q712" s="1498"/>
      <c r="R712" s="1498"/>
      <c r="S712" s="1498"/>
      <c r="T712" s="1498"/>
      <c r="U712" s="1498"/>
      <c r="V712" s="1477"/>
      <c r="W712" s="1501"/>
      <c r="X712" s="1501"/>
      <c r="Y712" s="1501"/>
      <c r="Z712" s="1501"/>
    </row>
    <row r="713" spans="1:26" ht="15">
      <c r="A713" s="1432"/>
      <c r="B713" s="1581"/>
      <c r="C713" s="1582"/>
      <c r="D713" s="1583"/>
      <c r="E713" s="1421"/>
      <c r="F713" s="1523"/>
      <c r="G713" s="1523"/>
      <c r="H713" s="1584"/>
      <c r="I713" s="1555"/>
      <c r="J713" s="1555"/>
      <c r="K713" s="1441"/>
      <c r="L713" s="1441"/>
      <c r="M713" s="1501"/>
      <c r="N713" s="1519"/>
      <c r="O713" s="1519"/>
      <c r="P713" s="1498"/>
      <c r="Q713" s="1498"/>
      <c r="R713" s="1498"/>
      <c r="S713" s="1498"/>
      <c r="T713" s="1498"/>
      <c r="U713" s="1498"/>
      <c r="V713" s="1477"/>
      <c r="W713" s="1501"/>
      <c r="X713" s="1501"/>
      <c r="Y713" s="1501"/>
      <c r="Z713" s="1501"/>
    </row>
    <row r="714" spans="1:26" ht="15">
      <c r="A714" s="1432"/>
      <c r="B714" s="1581"/>
      <c r="C714" s="1582"/>
      <c r="D714" s="1583"/>
      <c r="E714" s="1421"/>
      <c r="F714" s="1523"/>
      <c r="G714" s="1523"/>
      <c r="H714" s="1584"/>
      <c r="I714" s="1555"/>
      <c r="J714" s="1555"/>
      <c r="K714" s="1441"/>
      <c r="L714" s="1441"/>
      <c r="M714" s="1501"/>
      <c r="N714" s="1519"/>
      <c r="O714" s="1519"/>
      <c r="P714" s="1498"/>
      <c r="Q714" s="1498"/>
      <c r="R714" s="1498"/>
      <c r="S714" s="1498"/>
      <c r="T714" s="1498"/>
      <c r="U714" s="1498"/>
      <c r="V714" s="1477"/>
      <c r="W714" s="1501"/>
      <c r="X714" s="1501"/>
      <c r="Y714" s="1501"/>
      <c r="Z714" s="1501"/>
    </row>
    <row r="715" spans="1:26" ht="15">
      <c r="A715" s="1432"/>
      <c r="B715" s="1581"/>
      <c r="C715" s="1582"/>
      <c r="D715" s="1583"/>
      <c r="E715" s="1421"/>
      <c r="F715" s="1523"/>
      <c r="G715" s="1523"/>
      <c r="H715" s="1584"/>
      <c r="I715" s="1555"/>
      <c r="J715" s="1555"/>
      <c r="K715" s="1441"/>
      <c r="L715" s="1441"/>
      <c r="M715" s="1501"/>
      <c r="N715" s="1519"/>
      <c r="O715" s="1519"/>
      <c r="P715" s="1498"/>
      <c r="Q715" s="1498"/>
      <c r="R715" s="1498"/>
      <c r="S715" s="1498"/>
      <c r="T715" s="1498"/>
      <c r="U715" s="1498"/>
      <c r="V715" s="1477"/>
      <c r="W715" s="1501"/>
      <c r="X715" s="1501"/>
      <c r="Y715" s="1501"/>
      <c r="Z715" s="1501"/>
    </row>
    <row r="716" spans="1:26" ht="15">
      <c r="A716" s="1432"/>
      <c r="B716" s="1581"/>
      <c r="C716" s="1582"/>
      <c r="D716" s="1583"/>
      <c r="E716" s="1421"/>
      <c r="F716" s="1523"/>
      <c r="G716" s="1523"/>
      <c r="H716" s="1584"/>
      <c r="I716" s="1555"/>
      <c r="J716" s="1555"/>
      <c r="K716" s="1441"/>
      <c r="L716" s="1441"/>
      <c r="M716" s="1501"/>
      <c r="N716" s="1519"/>
      <c r="O716" s="1519"/>
      <c r="P716" s="1498"/>
      <c r="Q716" s="1498"/>
      <c r="R716" s="1498"/>
      <c r="S716" s="1498"/>
      <c r="T716" s="1498"/>
      <c r="U716" s="1498"/>
      <c r="V716" s="1477"/>
      <c r="W716" s="1501"/>
      <c r="X716" s="1501"/>
      <c r="Y716" s="1501"/>
      <c r="Z716" s="1501"/>
    </row>
    <row r="717" spans="1:26" ht="15">
      <c r="A717" s="1432"/>
      <c r="B717" s="1581"/>
      <c r="C717" s="1582"/>
      <c r="D717" s="1583"/>
      <c r="E717" s="1421"/>
      <c r="F717" s="1523"/>
      <c r="G717" s="1523"/>
      <c r="H717" s="1584"/>
      <c r="I717" s="1555"/>
      <c r="J717" s="1555"/>
      <c r="K717" s="1441"/>
      <c r="L717" s="1441"/>
      <c r="M717" s="1501"/>
      <c r="N717" s="1519"/>
      <c r="O717" s="1519"/>
      <c r="P717" s="1498"/>
      <c r="Q717" s="1498"/>
      <c r="R717" s="1498"/>
      <c r="S717" s="1498"/>
      <c r="T717" s="1498"/>
      <c r="U717" s="1498"/>
      <c r="V717" s="1477"/>
      <c r="W717" s="1501"/>
      <c r="X717" s="1501"/>
      <c r="Y717" s="1501"/>
      <c r="Z717" s="1501"/>
    </row>
    <row r="718" spans="1:26" ht="15">
      <c r="A718" s="1432"/>
      <c r="B718" s="1581"/>
      <c r="C718" s="1582"/>
      <c r="D718" s="1583"/>
      <c r="E718" s="1421"/>
      <c r="F718" s="1523"/>
      <c r="G718" s="1523"/>
      <c r="H718" s="1584"/>
      <c r="I718" s="1555"/>
      <c r="J718" s="1555"/>
      <c r="K718" s="1441"/>
      <c r="L718" s="1441"/>
      <c r="M718" s="1501"/>
      <c r="N718" s="1519"/>
      <c r="O718" s="1519"/>
      <c r="P718" s="1498"/>
      <c r="Q718" s="1498"/>
      <c r="R718" s="1498"/>
      <c r="S718" s="1498"/>
      <c r="T718" s="1498"/>
      <c r="U718" s="1498"/>
      <c r="V718" s="1477"/>
      <c r="W718" s="1501"/>
      <c r="X718" s="1501"/>
      <c r="Y718" s="1501"/>
      <c r="Z718" s="1501"/>
    </row>
    <row r="719" spans="1:26" ht="15">
      <c r="A719" s="1432"/>
      <c r="B719" s="1581"/>
      <c r="C719" s="1582"/>
      <c r="D719" s="1583"/>
      <c r="E719" s="1421"/>
      <c r="F719" s="1523"/>
      <c r="G719" s="1523"/>
      <c r="H719" s="1584"/>
      <c r="I719" s="1555"/>
      <c r="J719" s="1555"/>
      <c r="K719" s="1441"/>
      <c r="L719" s="1441"/>
      <c r="M719" s="1501"/>
      <c r="N719" s="1519"/>
      <c r="O719" s="1519"/>
      <c r="P719" s="1498"/>
      <c r="Q719" s="1498"/>
      <c r="R719" s="1498"/>
      <c r="S719" s="1498"/>
      <c r="T719" s="1498"/>
      <c r="U719" s="1498"/>
      <c r="V719" s="1477"/>
      <c r="W719" s="1501"/>
      <c r="X719" s="1501"/>
      <c r="Y719" s="1501"/>
      <c r="Z719" s="1501"/>
    </row>
    <row r="720" spans="1:26" ht="15">
      <c r="A720" s="1432"/>
      <c r="B720" s="1581"/>
      <c r="C720" s="1582"/>
      <c r="D720" s="1583"/>
      <c r="E720" s="1421"/>
      <c r="F720" s="1523"/>
      <c r="G720" s="1523"/>
      <c r="H720" s="1584"/>
      <c r="I720" s="1555"/>
      <c r="J720" s="1555"/>
      <c r="K720" s="1441"/>
      <c r="L720" s="1441"/>
      <c r="M720" s="1501"/>
      <c r="N720" s="1519"/>
      <c r="O720" s="1519"/>
      <c r="P720" s="1498"/>
      <c r="Q720" s="1498"/>
      <c r="R720" s="1498"/>
      <c r="S720" s="1498"/>
      <c r="T720" s="1498"/>
      <c r="U720" s="1498"/>
      <c r="V720" s="1477"/>
      <c r="W720" s="1501"/>
      <c r="X720" s="1501"/>
      <c r="Y720" s="1501"/>
      <c r="Z720" s="1501"/>
    </row>
    <row r="721" spans="1:26" ht="15">
      <c r="A721" s="1432"/>
      <c r="B721" s="1581"/>
      <c r="C721" s="1582"/>
      <c r="D721" s="1583"/>
      <c r="E721" s="1421"/>
      <c r="F721" s="1523"/>
      <c r="G721" s="1523"/>
      <c r="H721" s="1584"/>
      <c r="I721" s="1555"/>
      <c r="J721" s="1555"/>
      <c r="K721" s="1441"/>
      <c r="L721" s="1441"/>
      <c r="M721" s="1501"/>
      <c r="N721" s="1519"/>
      <c r="O721" s="1519"/>
      <c r="P721" s="1498"/>
      <c r="Q721" s="1498"/>
      <c r="R721" s="1498"/>
      <c r="S721" s="1498"/>
      <c r="T721" s="1498"/>
      <c r="U721" s="1498"/>
      <c r="V721" s="1477"/>
      <c r="W721" s="1501"/>
      <c r="X721" s="1501"/>
      <c r="Y721" s="1501"/>
      <c r="Z721" s="1501"/>
    </row>
    <row r="722" spans="1:26" ht="15">
      <c r="A722" s="1432"/>
      <c r="B722" s="1581"/>
      <c r="C722" s="1582"/>
      <c r="D722" s="1583"/>
      <c r="E722" s="1421"/>
      <c r="F722" s="1523"/>
      <c r="G722" s="1523"/>
      <c r="H722" s="1584"/>
      <c r="I722" s="1555"/>
      <c r="J722" s="1555"/>
      <c r="K722" s="1441"/>
      <c r="L722" s="1441"/>
      <c r="M722" s="1501"/>
      <c r="N722" s="1519"/>
      <c r="O722" s="1519"/>
      <c r="P722" s="1498"/>
      <c r="Q722" s="1498"/>
      <c r="R722" s="1498"/>
      <c r="S722" s="1498"/>
      <c r="T722" s="1498"/>
      <c r="U722" s="1498"/>
      <c r="V722" s="1477"/>
      <c r="W722" s="1501"/>
      <c r="X722" s="1501"/>
      <c r="Y722" s="1501"/>
      <c r="Z722" s="1501"/>
    </row>
    <row r="723" spans="1:26" ht="15">
      <c r="A723" s="1432"/>
      <c r="B723" s="1581"/>
      <c r="C723" s="1582"/>
      <c r="D723" s="1583"/>
      <c r="E723" s="1421"/>
      <c r="F723" s="1523"/>
      <c r="G723" s="1523"/>
      <c r="H723" s="1584"/>
      <c r="I723" s="1555"/>
      <c r="J723" s="1555"/>
      <c r="K723" s="1441"/>
      <c r="L723" s="1441"/>
      <c r="M723" s="1501"/>
      <c r="N723" s="1519"/>
      <c r="O723" s="1519"/>
      <c r="P723" s="1498"/>
      <c r="Q723" s="1498"/>
      <c r="R723" s="1498"/>
      <c r="S723" s="1498"/>
      <c r="T723" s="1498"/>
      <c r="U723" s="1498"/>
      <c r="V723" s="1477"/>
      <c r="W723" s="1501"/>
      <c r="X723" s="1501"/>
      <c r="Y723" s="1501"/>
      <c r="Z723" s="1501"/>
    </row>
    <row r="724" spans="1:26" ht="15">
      <c r="A724" s="1432"/>
      <c r="B724" s="1581"/>
      <c r="C724" s="1582"/>
      <c r="D724" s="1583"/>
      <c r="E724" s="1421"/>
      <c r="F724" s="1523"/>
      <c r="G724" s="1523"/>
      <c r="H724" s="1584"/>
      <c r="I724" s="1555"/>
      <c r="J724" s="1555"/>
      <c r="K724" s="1441"/>
      <c r="L724" s="1441"/>
      <c r="M724" s="1501"/>
      <c r="N724" s="1519"/>
      <c r="O724" s="1519"/>
      <c r="P724" s="1498"/>
      <c r="Q724" s="1498"/>
      <c r="R724" s="1498"/>
      <c r="S724" s="1498"/>
      <c r="T724" s="1498"/>
      <c r="U724" s="1498"/>
      <c r="V724" s="1477"/>
      <c r="W724" s="1501"/>
      <c r="X724" s="1501"/>
      <c r="Y724" s="1501"/>
      <c r="Z724" s="1501"/>
    </row>
    <row r="725" spans="1:26" ht="15">
      <c r="A725" s="1432"/>
      <c r="B725" s="1581"/>
      <c r="C725" s="1582"/>
      <c r="D725" s="1583"/>
      <c r="E725" s="1421"/>
      <c r="F725" s="1523"/>
      <c r="G725" s="1523"/>
      <c r="H725" s="1584"/>
      <c r="I725" s="1555"/>
      <c r="J725" s="1555"/>
      <c r="K725" s="1441"/>
      <c r="L725" s="1441"/>
      <c r="M725" s="1501"/>
      <c r="N725" s="1519"/>
      <c r="O725" s="1519"/>
      <c r="P725" s="1498"/>
      <c r="Q725" s="1498"/>
      <c r="R725" s="1498"/>
      <c r="S725" s="1498"/>
      <c r="T725" s="1498"/>
      <c r="U725" s="1498"/>
      <c r="V725" s="1477"/>
      <c r="W725" s="1501"/>
      <c r="X725" s="1501"/>
      <c r="Y725" s="1501"/>
      <c r="Z725" s="1501"/>
    </row>
    <row r="726" spans="1:26" ht="15">
      <c r="A726" s="1432"/>
      <c r="B726" s="1581"/>
      <c r="C726" s="1582"/>
      <c r="D726" s="1583"/>
      <c r="E726" s="1421"/>
      <c r="F726" s="1523"/>
      <c r="G726" s="1523"/>
      <c r="H726" s="1584"/>
      <c r="I726" s="1555"/>
      <c r="J726" s="1555"/>
      <c r="K726" s="1441"/>
      <c r="L726" s="1441"/>
      <c r="M726" s="1501"/>
      <c r="N726" s="1519"/>
      <c r="O726" s="1519"/>
      <c r="P726" s="1498"/>
      <c r="Q726" s="1498"/>
      <c r="R726" s="1498"/>
      <c r="S726" s="1498"/>
      <c r="T726" s="1498"/>
      <c r="U726" s="1498"/>
      <c r="V726" s="1477"/>
      <c r="W726" s="1501"/>
      <c r="X726" s="1501"/>
      <c r="Y726" s="1501"/>
      <c r="Z726" s="1501"/>
    </row>
    <row r="727" spans="1:26" ht="15">
      <c r="A727" s="1432"/>
      <c r="B727" s="1581"/>
      <c r="C727" s="1582"/>
      <c r="D727" s="1583"/>
      <c r="E727" s="1421"/>
      <c r="F727" s="1523"/>
      <c r="G727" s="1523"/>
      <c r="H727" s="1584"/>
      <c r="I727" s="1555"/>
      <c r="J727" s="1555"/>
      <c r="K727" s="1441"/>
      <c r="L727" s="1441"/>
      <c r="M727" s="1501"/>
      <c r="N727" s="1519"/>
      <c r="O727" s="1519"/>
      <c r="P727" s="1498"/>
      <c r="Q727" s="1498"/>
      <c r="R727" s="1498"/>
      <c r="S727" s="1498"/>
      <c r="T727" s="1498"/>
      <c r="U727" s="1498"/>
      <c r="V727" s="1477"/>
      <c r="W727" s="1501"/>
      <c r="X727" s="1501"/>
      <c r="Y727" s="1501"/>
      <c r="Z727" s="1501"/>
    </row>
    <row r="728" spans="1:26" ht="15">
      <c r="A728" s="1432"/>
      <c r="B728" s="1581"/>
      <c r="C728" s="1582"/>
      <c r="D728" s="1583"/>
      <c r="E728" s="1421"/>
      <c r="F728" s="1523"/>
      <c r="G728" s="1523"/>
      <c r="H728" s="1584"/>
      <c r="I728" s="1555"/>
      <c r="J728" s="1555"/>
      <c r="K728" s="1441"/>
      <c r="L728" s="1441"/>
      <c r="M728" s="1501"/>
      <c r="N728" s="1519"/>
      <c r="O728" s="1519"/>
      <c r="P728" s="1498"/>
      <c r="Q728" s="1498"/>
      <c r="R728" s="1498"/>
      <c r="S728" s="1498"/>
      <c r="T728" s="1498"/>
      <c r="U728" s="1498"/>
      <c r="V728" s="1477"/>
      <c r="W728" s="1501"/>
      <c r="X728" s="1501"/>
      <c r="Y728" s="1501"/>
      <c r="Z728" s="1501"/>
    </row>
    <row r="729" spans="1:26" ht="15">
      <c r="A729" s="1432"/>
      <c r="B729" s="1581"/>
      <c r="C729" s="1582"/>
      <c r="D729" s="1583"/>
      <c r="E729" s="1421"/>
      <c r="F729" s="1523"/>
      <c r="G729" s="1523"/>
      <c r="H729" s="1584"/>
      <c r="I729" s="1555"/>
      <c r="J729" s="1555"/>
      <c r="K729" s="1441"/>
      <c r="L729" s="1441"/>
      <c r="M729" s="1501"/>
      <c r="N729" s="1519"/>
      <c r="O729" s="1519"/>
      <c r="P729" s="1498"/>
      <c r="Q729" s="1498"/>
      <c r="R729" s="1498"/>
      <c r="S729" s="1498"/>
      <c r="T729" s="1498"/>
      <c r="U729" s="1498"/>
      <c r="V729" s="1477"/>
      <c r="W729" s="1501"/>
      <c r="X729" s="1501"/>
      <c r="Y729" s="1501"/>
      <c r="Z729" s="1501"/>
    </row>
    <row r="730" spans="1:26" ht="15">
      <c r="A730" s="1432"/>
      <c r="B730" s="1581"/>
      <c r="C730" s="1582"/>
      <c r="D730" s="1583"/>
      <c r="E730" s="1421"/>
      <c r="F730" s="1523"/>
      <c r="G730" s="1523"/>
      <c r="H730" s="1584"/>
      <c r="I730" s="1555"/>
      <c r="J730" s="1555"/>
      <c r="K730" s="1441"/>
      <c r="L730" s="1441"/>
      <c r="M730" s="1501"/>
      <c r="N730" s="1519"/>
      <c r="O730" s="1519"/>
      <c r="P730" s="1498"/>
      <c r="Q730" s="1498"/>
      <c r="R730" s="1498"/>
      <c r="S730" s="1498"/>
      <c r="T730" s="1498"/>
      <c r="U730" s="1498"/>
      <c r="V730" s="1477"/>
      <c r="W730" s="1501"/>
      <c r="X730" s="1501"/>
      <c r="Y730" s="1501"/>
      <c r="Z730" s="1501"/>
    </row>
    <row r="731" spans="1:26" ht="15">
      <c r="A731" s="1432"/>
      <c r="B731" s="1581"/>
      <c r="C731" s="1582"/>
      <c r="D731" s="1583"/>
      <c r="E731" s="1421"/>
      <c r="F731" s="1523"/>
      <c r="G731" s="1523"/>
      <c r="H731" s="1584"/>
      <c r="I731" s="1555"/>
      <c r="J731" s="1555"/>
      <c r="K731" s="1441"/>
      <c r="L731" s="1441"/>
      <c r="M731" s="1501"/>
      <c r="N731" s="1519"/>
      <c r="O731" s="1519"/>
      <c r="P731" s="1498"/>
      <c r="Q731" s="1498"/>
      <c r="R731" s="1498"/>
      <c r="S731" s="1498"/>
      <c r="T731" s="1498"/>
      <c r="U731" s="1498"/>
      <c r="V731" s="1477"/>
      <c r="W731" s="1501"/>
      <c r="X731" s="1501"/>
      <c r="Y731" s="1501"/>
      <c r="Z731" s="1501"/>
    </row>
    <row r="732" spans="1:26" ht="15">
      <c r="A732" s="1432"/>
      <c r="B732" s="1581"/>
      <c r="C732" s="1582"/>
      <c r="D732" s="1583"/>
      <c r="E732" s="1421"/>
      <c r="F732" s="1523"/>
      <c r="G732" s="1523"/>
      <c r="H732" s="1584"/>
      <c r="I732" s="1555"/>
      <c r="J732" s="1555"/>
      <c r="K732" s="1441"/>
      <c r="L732" s="1441"/>
      <c r="M732" s="1501"/>
      <c r="N732" s="1519"/>
      <c r="O732" s="1519"/>
      <c r="P732" s="1498"/>
      <c r="Q732" s="1498"/>
      <c r="R732" s="1498"/>
      <c r="S732" s="1498"/>
      <c r="T732" s="1498"/>
      <c r="U732" s="1498"/>
      <c r="V732" s="1477"/>
      <c r="W732" s="1501"/>
      <c r="X732" s="1501"/>
      <c r="Y732" s="1501"/>
      <c r="Z732" s="1501"/>
    </row>
    <row r="733" spans="1:26" ht="15">
      <c r="A733" s="1432"/>
      <c r="B733" s="1581"/>
      <c r="C733" s="1582"/>
      <c r="D733" s="1583"/>
      <c r="E733" s="1421"/>
      <c r="F733" s="1523"/>
      <c r="G733" s="1523"/>
      <c r="H733" s="1584"/>
      <c r="I733" s="1555"/>
      <c r="J733" s="1555"/>
      <c r="K733" s="1441"/>
      <c r="L733" s="1441"/>
      <c r="M733" s="1501"/>
      <c r="N733" s="1519"/>
      <c r="O733" s="1519"/>
      <c r="P733" s="1498"/>
      <c r="Q733" s="1498"/>
      <c r="R733" s="1498"/>
      <c r="S733" s="1498"/>
      <c r="T733" s="1498"/>
      <c r="U733" s="1498"/>
      <c r="V733" s="1477"/>
      <c r="W733" s="1501"/>
      <c r="X733" s="1501"/>
      <c r="Y733" s="1501"/>
      <c r="Z733" s="1501"/>
    </row>
    <row r="734" spans="1:26" ht="15">
      <c r="A734" s="1432"/>
      <c r="B734" s="1581"/>
      <c r="C734" s="1582"/>
      <c r="D734" s="1583"/>
      <c r="E734" s="1421"/>
      <c r="F734" s="1523"/>
      <c r="G734" s="1523"/>
      <c r="H734" s="1584"/>
      <c r="I734" s="1555"/>
      <c r="J734" s="1555"/>
      <c r="K734" s="1441"/>
      <c r="L734" s="1441"/>
      <c r="M734" s="1501"/>
      <c r="N734" s="1519"/>
      <c r="O734" s="1519"/>
      <c r="P734" s="1498"/>
      <c r="Q734" s="1498"/>
      <c r="R734" s="1498"/>
      <c r="S734" s="1498"/>
      <c r="T734" s="1498"/>
      <c r="U734" s="1498"/>
      <c r="V734" s="1477"/>
      <c r="W734" s="1501"/>
      <c r="X734" s="1501"/>
      <c r="Y734" s="1501"/>
      <c r="Z734" s="1501"/>
    </row>
    <row r="735" spans="1:26" ht="15">
      <c r="A735" s="1432"/>
      <c r="B735" s="1581"/>
      <c r="C735" s="1582"/>
      <c r="D735" s="1583"/>
      <c r="E735" s="1421"/>
      <c r="F735" s="1523"/>
      <c r="G735" s="1523"/>
      <c r="H735" s="1584"/>
      <c r="I735" s="1555"/>
      <c r="J735" s="1555"/>
      <c r="K735" s="1441"/>
      <c r="L735" s="1441"/>
      <c r="M735" s="1501"/>
      <c r="N735" s="1519"/>
      <c r="O735" s="1519"/>
      <c r="P735" s="1498"/>
      <c r="Q735" s="1498"/>
      <c r="R735" s="1498"/>
      <c r="S735" s="1498"/>
      <c r="T735" s="1498"/>
      <c r="U735" s="1498"/>
      <c r="V735" s="1477"/>
      <c r="W735" s="1501"/>
      <c r="X735" s="1501"/>
      <c r="Y735" s="1501"/>
      <c r="Z735" s="1501"/>
    </row>
    <row r="736" spans="1:26" ht="15">
      <c r="A736" s="1432"/>
      <c r="B736" s="1581"/>
      <c r="C736" s="1582"/>
      <c r="D736" s="1583"/>
      <c r="E736" s="1421"/>
      <c r="F736" s="1523"/>
      <c r="G736" s="1523"/>
      <c r="H736" s="1584"/>
      <c r="I736" s="1555"/>
      <c r="J736" s="1555"/>
      <c r="K736" s="1441"/>
      <c r="L736" s="1441"/>
      <c r="M736" s="1501"/>
      <c r="N736" s="1519"/>
      <c r="O736" s="1519"/>
      <c r="P736" s="1498"/>
      <c r="Q736" s="1498"/>
      <c r="R736" s="1498"/>
      <c r="S736" s="1498"/>
      <c r="T736" s="1498"/>
      <c r="U736" s="1498"/>
      <c r="V736" s="1477"/>
      <c r="W736" s="1501"/>
      <c r="X736" s="1501"/>
      <c r="Y736" s="1501"/>
      <c r="Z736" s="1501"/>
    </row>
    <row r="737" spans="1:26" ht="15">
      <c r="A737" s="1432"/>
      <c r="B737" s="1581"/>
      <c r="C737" s="1582"/>
      <c r="D737" s="1583"/>
      <c r="E737" s="1421"/>
      <c r="F737" s="1523"/>
      <c r="G737" s="1523"/>
      <c r="H737" s="1584"/>
      <c r="I737" s="1555"/>
      <c r="J737" s="1555"/>
      <c r="K737" s="1441"/>
      <c r="L737" s="1441"/>
      <c r="M737" s="1501"/>
      <c r="N737" s="1519"/>
      <c r="O737" s="1519"/>
      <c r="P737" s="1498"/>
      <c r="Q737" s="1498"/>
      <c r="R737" s="1498"/>
      <c r="S737" s="1498"/>
      <c r="T737" s="1498"/>
      <c r="U737" s="1498"/>
      <c r="V737" s="1477"/>
      <c r="W737" s="1501"/>
      <c r="X737" s="1501"/>
      <c r="Y737" s="1501"/>
      <c r="Z737" s="1501"/>
    </row>
    <row r="738" spans="1:26" ht="15">
      <c r="A738" s="1432"/>
      <c r="B738" s="1581"/>
      <c r="C738" s="1582"/>
      <c r="D738" s="1583"/>
      <c r="E738" s="1421"/>
      <c r="F738" s="1523"/>
      <c r="G738" s="1523"/>
      <c r="H738" s="1584"/>
      <c r="I738" s="1555"/>
      <c r="J738" s="1555"/>
      <c r="K738" s="1441"/>
      <c r="L738" s="1441"/>
      <c r="M738" s="1501"/>
      <c r="N738" s="1519"/>
      <c r="O738" s="1519"/>
      <c r="P738" s="1498"/>
      <c r="Q738" s="1498"/>
      <c r="R738" s="1498"/>
      <c r="S738" s="1498"/>
      <c r="T738" s="1498"/>
      <c r="U738" s="1498"/>
      <c r="V738" s="1477"/>
      <c r="W738" s="1501"/>
      <c r="X738" s="1501"/>
      <c r="Y738" s="1501"/>
      <c r="Z738" s="1501"/>
    </row>
    <row r="739" spans="1:26" ht="15">
      <c r="A739" s="1432"/>
      <c r="B739" s="1581"/>
      <c r="C739" s="1582"/>
      <c r="D739" s="1583"/>
      <c r="E739" s="1421"/>
      <c r="F739" s="1523"/>
      <c r="G739" s="1523"/>
      <c r="H739" s="1584"/>
      <c r="I739" s="1555"/>
      <c r="J739" s="1555"/>
      <c r="K739" s="1441"/>
      <c r="L739" s="1441"/>
      <c r="M739" s="1501"/>
      <c r="N739" s="1519"/>
      <c r="O739" s="1519"/>
      <c r="P739" s="1498"/>
      <c r="Q739" s="1498"/>
      <c r="R739" s="1498"/>
      <c r="S739" s="1498"/>
      <c r="T739" s="1498"/>
      <c r="U739" s="1498"/>
      <c r="V739" s="1477"/>
      <c r="W739" s="1501"/>
      <c r="X739" s="1501"/>
      <c r="Y739" s="1501"/>
      <c r="Z739" s="1501"/>
    </row>
    <row r="740" spans="1:26" ht="15">
      <c r="A740" s="1432"/>
      <c r="B740" s="1581"/>
      <c r="C740" s="1582"/>
      <c r="D740" s="1583"/>
      <c r="E740" s="1421"/>
      <c r="F740" s="1523"/>
      <c r="G740" s="1523"/>
      <c r="H740" s="1584"/>
      <c r="I740" s="1555"/>
      <c r="J740" s="1555"/>
      <c r="K740" s="1441"/>
      <c r="L740" s="1441"/>
      <c r="M740" s="1501"/>
      <c r="N740" s="1519"/>
      <c r="O740" s="1519"/>
      <c r="P740" s="1498"/>
      <c r="Q740" s="1498"/>
      <c r="R740" s="1498"/>
      <c r="S740" s="1498"/>
      <c r="T740" s="1498"/>
      <c r="U740" s="1498"/>
      <c r="V740" s="1477"/>
      <c r="W740" s="1501"/>
      <c r="X740" s="1501"/>
      <c r="Y740" s="1501"/>
      <c r="Z740" s="1501"/>
    </row>
    <row r="741" spans="1:26" ht="15">
      <c r="A741" s="1432"/>
      <c r="B741" s="1581"/>
      <c r="C741" s="1582"/>
      <c r="D741" s="1583"/>
      <c r="E741" s="1421"/>
      <c r="F741" s="1523"/>
      <c r="G741" s="1523"/>
      <c r="H741" s="1584"/>
      <c r="I741" s="1555"/>
      <c r="J741" s="1555"/>
      <c r="K741" s="1441"/>
      <c r="L741" s="1441"/>
      <c r="M741" s="1501"/>
      <c r="N741" s="1519"/>
      <c r="O741" s="1519"/>
      <c r="P741" s="1498"/>
      <c r="Q741" s="1498"/>
      <c r="R741" s="1498"/>
      <c r="S741" s="1498"/>
      <c r="T741" s="1498"/>
      <c r="U741" s="1498"/>
      <c r="V741" s="1477"/>
      <c r="W741" s="1501"/>
      <c r="X741" s="1501"/>
      <c r="Y741" s="1501"/>
      <c r="Z741" s="1501"/>
    </row>
    <row r="742" spans="1:26" ht="15">
      <c r="A742" s="1432"/>
      <c r="B742" s="1581"/>
      <c r="C742" s="1582"/>
      <c r="D742" s="1583"/>
      <c r="E742" s="1421"/>
      <c r="F742" s="1523"/>
      <c r="G742" s="1523"/>
      <c r="H742" s="1584"/>
      <c r="I742" s="1555"/>
      <c r="J742" s="1555"/>
      <c r="K742" s="1441"/>
      <c r="L742" s="1441"/>
      <c r="M742" s="1501"/>
      <c r="N742" s="1519"/>
      <c r="O742" s="1519"/>
      <c r="P742" s="1498"/>
      <c r="Q742" s="1498"/>
      <c r="R742" s="1498"/>
      <c r="S742" s="1498"/>
      <c r="T742" s="1498"/>
      <c r="U742" s="1498"/>
      <c r="V742" s="1477"/>
      <c r="W742" s="1501"/>
      <c r="X742" s="1501"/>
      <c r="Y742" s="1501"/>
      <c r="Z742" s="1501"/>
    </row>
    <row r="743" spans="1:26" ht="15">
      <c r="A743" s="1432"/>
      <c r="B743" s="1581"/>
      <c r="C743" s="1582"/>
      <c r="D743" s="1583"/>
      <c r="E743" s="1421"/>
      <c r="F743" s="1523"/>
      <c r="G743" s="1523"/>
      <c r="H743" s="1584"/>
      <c r="I743" s="1555"/>
      <c r="J743" s="1555"/>
      <c r="K743" s="1441"/>
      <c r="L743" s="1441"/>
      <c r="M743" s="1501"/>
      <c r="N743" s="1519"/>
      <c r="O743" s="1519"/>
      <c r="P743" s="1498"/>
      <c r="Q743" s="1498"/>
      <c r="R743" s="1498"/>
      <c r="S743" s="1498"/>
      <c r="T743" s="1498"/>
      <c r="U743" s="1498"/>
      <c r="V743" s="1477"/>
      <c r="W743" s="1501"/>
      <c r="X743" s="1501"/>
      <c r="Y743" s="1501"/>
      <c r="Z743" s="1501"/>
    </row>
    <row r="744" spans="1:26" ht="15">
      <c r="A744" s="1432"/>
      <c r="B744" s="1581"/>
      <c r="C744" s="1582"/>
      <c r="D744" s="1583"/>
      <c r="E744" s="1421"/>
      <c r="F744" s="1523"/>
      <c r="G744" s="1523"/>
      <c r="H744" s="1584"/>
      <c r="I744" s="1555"/>
      <c r="J744" s="1555"/>
      <c r="K744" s="1441"/>
      <c r="L744" s="1441"/>
      <c r="M744" s="1501"/>
      <c r="N744" s="1519"/>
      <c r="O744" s="1519"/>
      <c r="P744" s="1498"/>
      <c r="Q744" s="1498"/>
      <c r="R744" s="1498"/>
      <c r="S744" s="1498"/>
      <c r="T744" s="1498"/>
      <c r="U744" s="1498"/>
      <c r="V744" s="1477"/>
      <c r="W744" s="1501"/>
      <c r="X744" s="1501"/>
      <c r="Y744" s="1501"/>
      <c r="Z744" s="1501"/>
    </row>
    <row r="745" spans="1:26" ht="15">
      <c r="A745" s="1432"/>
      <c r="B745" s="1581"/>
      <c r="C745" s="1582"/>
      <c r="D745" s="1583"/>
      <c r="E745" s="1421"/>
      <c r="F745" s="1523"/>
      <c r="G745" s="1523"/>
      <c r="H745" s="1584"/>
      <c r="I745" s="1555"/>
      <c r="J745" s="1555"/>
      <c r="K745" s="1441"/>
      <c r="L745" s="1441"/>
      <c r="M745" s="1501"/>
      <c r="N745" s="1519"/>
      <c r="O745" s="1519"/>
      <c r="P745" s="1498"/>
      <c r="Q745" s="1498"/>
      <c r="R745" s="1498"/>
      <c r="S745" s="1498"/>
      <c r="T745" s="1498"/>
      <c r="U745" s="1498"/>
      <c r="V745" s="1477"/>
      <c r="W745" s="1501"/>
      <c r="X745" s="1501"/>
      <c r="Y745" s="1501"/>
      <c r="Z745" s="1501"/>
    </row>
    <row r="746" spans="1:26" ht="27.75" customHeight="1">
      <c r="A746" s="1432"/>
      <c r="B746" s="1581"/>
      <c r="C746" s="1582"/>
      <c r="D746" s="1583"/>
      <c r="E746" s="1421"/>
      <c r="F746" s="1523"/>
      <c r="G746" s="1523"/>
      <c r="H746" s="1584"/>
      <c r="I746" s="1555"/>
      <c r="J746" s="1555"/>
      <c r="K746" s="1441"/>
      <c r="L746" s="1441"/>
      <c r="M746" s="1501"/>
      <c r="N746" s="1519"/>
      <c r="O746" s="1519"/>
      <c r="P746" s="1498"/>
      <c r="Q746" s="1498"/>
      <c r="R746" s="1498"/>
      <c r="S746" s="1498"/>
      <c r="T746" s="1498"/>
      <c r="U746" s="1498"/>
      <c r="V746" s="1477"/>
      <c r="W746" s="1501"/>
      <c r="X746" s="1501"/>
      <c r="Y746" s="1501"/>
      <c r="Z746" s="1501"/>
    </row>
    <row r="747" spans="1:26" ht="33" customHeight="1">
      <c r="A747" s="1432"/>
      <c r="B747" s="1581"/>
      <c r="C747" s="1582"/>
      <c r="D747" s="1583"/>
      <c r="E747" s="1421"/>
      <c r="F747" s="1523"/>
      <c r="G747" s="1523"/>
      <c r="H747" s="1584"/>
      <c r="I747" s="1555"/>
      <c r="J747" s="1555"/>
      <c r="K747" s="1441"/>
      <c r="L747" s="1441"/>
      <c r="M747" s="1501"/>
      <c r="N747" s="1519"/>
      <c r="O747" s="1519"/>
      <c r="P747" s="1498"/>
      <c r="Q747" s="1498"/>
      <c r="R747" s="1498"/>
      <c r="S747" s="1498"/>
      <c r="T747" s="1498"/>
      <c r="U747" s="1498"/>
      <c r="V747" s="1477"/>
      <c r="W747" s="1501"/>
      <c r="X747" s="1501"/>
      <c r="Y747" s="1501"/>
      <c r="Z747" s="1501"/>
    </row>
    <row r="748" spans="1:26" ht="15">
      <c r="A748" s="1432"/>
      <c r="B748" s="1581"/>
      <c r="C748" s="1582"/>
      <c r="D748" s="1583"/>
      <c r="E748" s="1421"/>
      <c r="F748" s="1523"/>
      <c r="G748" s="1523"/>
      <c r="H748" s="1584"/>
      <c r="I748" s="1555"/>
      <c r="J748" s="1555"/>
      <c r="K748" s="1441"/>
      <c r="L748" s="1441"/>
      <c r="M748" s="1501"/>
      <c r="N748" s="1519"/>
      <c r="O748" s="1519"/>
      <c r="P748" s="1498"/>
      <c r="Q748" s="1498"/>
      <c r="R748" s="1498"/>
      <c r="S748" s="1498"/>
      <c r="T748" s="1498"/>
      <c r="U748" s="1498"/>
      <c r="V748" s="1477"/>
      <c r="W748" s="1501"/>
      <c r="X748" s="1501"/>
      <c r="Y748" s="1501"/>
      <c r="Z748" s="1501"/>
    </row>
    <row r="749" spans="1:26" ht="15">
      <c r="A749" s="1432"/>
      <c r="B749" s="1581"/>
      <c r="C749" s="1582"/>
      <c r="D749" s="1583"/>
      <c r="E749" s="1421"/>
      <c r="F749" s="1523"/>
      <c r="G749" s="1523"/>
      <c r="H749" s="1584"/>
      <c r="I749" s="1555"/>
      <c r="J749" s="1555"/>
      <c r="K749" s="1441"/>
      <c r="L749" s="1441"/>
      <c r="M749" s="1501"/>
      <c r="N749" s="1519"/>
      <c r="O749" s="1519"/>
      <c r="P749" s="1498"/>
      <c r="Q749" s="1498"/>
      <c r="R749" s="1498"/>
      <c r="S749" s="1498"/>
      <c r="T749" s="1498"/>
      <c r="U749" s="1498"/>
      <c r="V749" s="1477"/>
      <c r="W749" s="1501"/>
      <c r="X749" s="1501"/>
      <c r="Y749" s="1501"/>
      <c r="Z749" s="1501"/>
    </row>
    <row r="750" spans="1:26" ht="15">
      <c r="A750" s="1432"/>
      <c r="B750" s="1581"/>
      <c r="C750" s="1582"/>
      <c r="D750" s="1583"/>
      <c r="E750" s="1421"/>
      <c r="F750" s="1523"/>
      <c r="G750" s="1523"/>
      <c r="H750" s="1584"/>
      <c r="I750" s="1555"/>
      <c r="J750" s="1555"/>
      <c r="K750" s="1441"/>
      <c r="L750" s="1441"/>
      <c r="M750" s="1501"/>
      <c r="N750" s="1519"/>
      <c r="O750" s="1519"/>
      <c r="P750" s="1498"/>
      <c r="Q750" s="1498"/>
      <c r="R750" s="1498"/>
      <c r="S750" s="1498"/>
      <c r="T750" s="1498"/>
      <c r="U750" s="1498"/>
      <c r="V750" s="1477"/>
      <c r="W750" s="1501"/>
      <c r="X750" s="1501"/>
      <c r="Y750" s="1501"/>
      <c r="Z750" s="1501"/>
    </row>
    <row r="751" spans="1:26" ht="15">
      <c r="A751" s="1432"/>
      <c r="B751" s="1581"/>
      <c r="C751" s="1582"/>
      <c r="D751" s="1583"/>
      <c r="E751" s="1421"/>
      <c r="F751" s="1523"/>
      <c r="G751" s="1523"/>
      <c r="H751" s="1584"/>
      <c r="I751" s="1555"/>
      <c r="J751" s="1555"/>
      <c r="K751" s="1441"/>
      <c r="L751" s="1441"/>
      <c r="M751" s="1501"/>
      <c r="N751" s="1519"/>
      <c r="O751" s="1519"/>
      <c r="P751" s="1498"/>
      <c r="Q751" s="1498"/>
      <c r="R751" s="1498"/>
      <c r="S751" s="1498"/>
      <c r="T751" s="1498"/>
      <c r="U751" s="1498"/>
      <c r="V751" s="1477"/>
      <c r="W751" s="1501"/>
      <c r="X751" s="1501"/>
      <c r="Y751" s="1501"/>
      <c r="Z751" s="1501"/>
    </row>
    <row r="752" spans="1:26" ht="15">
      <c r="A752" s="1432"/>
      <c r="B752" s="1581"/>
      <c r="C752" s="1582"/>
      <c r="D752" s="1583"/>
      <c r="E752" s="1421"/>
      <c r="F752" s="1523"/>
      <c r="G752" s="1523"/>
      <c r="H752" s="1584"/>
      <c r="I752" s="1555"/>
      <c r="J752" s="1555"/>
      <c r="K752" s="1441"/>
      <c r="L752" s="1441"/>
      <c r="M752" s="1501"/>
      <c r="N752" s="1519"/>
      <c r="O752" s="1519"/>
      <c r="P752" s="1498"/>
      <c r="Q752" s="1498"/>
      <c r="R752" s="1498"/>
      <c r="S752" s="1498"/>
      <c r="T752" s="1498"/>
      <c r="U752" s="1498"/>
      <c r="V752" s="1477"/>
      <c r="W752" s="1501"/>
      <c r="X752" s="1501"/>
      <c r="Y752" s="1501"/>
      <c r="Z752" s="1501"/>
    </row>
    <row r="753" spans="1:26" ht="15">
      <c r="A753" s="1432"/>
      <c r="B753" s="1581"/>
      <c r="C753" s="1582"/>
      <c r="D753" s="1583"/>
      <c r="E753" s="1421"/>
      <c r="F753" s="1523"/>
      <c r="G753" s="1523"/>
      <c r="H753" s="1584"/>
      <c r="I753" s="1555"/>
      <c r="J753" s="1555"/>
      <c r="K753" s="1441"/>
      <c r="L753" s="1441"/>
      <c r="M753" s="1501"/>
      <c r="N753" s="1519"/>
      <c r="O753" s="1519"/>
      <c r="P753" s="1498"/>
      <c r="Q753" s="1498"/>
      <c r="R753" s="1498"/>
      <c r="S753" s="1498"/>
      <c r="T753" s="1498"/>
      <c r="U753" s="1498"/>
      <c r="V753" s="1477"/>
      <c r="W753" s="1501"/>
      <c r="X753" s="1501"/>
      <c r="Y753" s="1501"/>
      <c r="Z753" s="1501"/>
    </row>
    <row r="754" spans="1:26" ht="15">
      <c r="A754" s="1432"/>
      <c r="B754" s="1581"/>
      <c r="C754" s="1582"/>
      <c r="D754" s="1583"/>
      <c r="E754" s="1421"/>
      <c r="F754" s="1523"/>
      <c r="G754" s="1523"/>
      <c r="H754" s="1584"/>
      <c r="I754" s="1555"/>
      <c r="J754" s="1555"/>
      <c r="K754" s="1441"/>
      <c r="L754" s="1441"/>
      <c r="M754" s="1501"/>
      <c r="N754" s="1519"/>
      <c r="O754" s="1519"/>
      <c r="P754" s="1498"/>
      <c r="Q754" s="1498"/>
      <c r="R754" s="1498"/>
      <c r="S754" s="1498"/>
      <c r="T754" s="1498"/>
      <c r="U754" s="1498"/>
      <c r="V754" s="1477"/>
      <c r="W754" s="1501"/>
      <c r="X754" s="1501"/>
      <c r="Y754" s="1501"/>
      <c r="Z754" s="1501"/>
    </row>
    <row r="755" spans="1:26" ht="15">
      <c r="A755" s="1432"/>
      <c r="B755" s="1581"/>
      <c r="C755" s="1582"/>
      <c r="D755" s="1583"/>
      <c r="E755" s="1421"/>
      <c r="F755" s="1523"/>
      <c r="G755" s="1523"/>
      <c r="H755" s="1584"/>
      <c r="I755" s="1555"/>
      <c r="J755" s="1555"/>
      <c r="K755" s="1441"/>
      <c r="L755" s="1441"/>
      <c r="M755" s="1501"/>
      <c r="N755" s="1519"/>
      <c r="O755" s="1519"/>
      <c r="P755" s="1498"/>
      <c r="Q755" s="1498"/>
      <c r="R755" s="1498"/>
      <c r="S755" s="1498"/>
      <c r="T755" s="1498"/>
      <c r="U755" s="1498"/>
      <c r="V755" s="1477"/>
      <c r="W755" s="1501"/>
      <c r="X755" s="1501"/>
      <c r="Y755" s="1501"/>
      <c r="Z755" s="1501"/>
    </row>
    <row r="756" spans="1:26" ht="15">
      <c r="A756" s="1432"/>
      <c r="B756" s="1581"/>
      <c r="C756" s="1582"/>
      <c r="D756" s="1583"/>
      <c r="E756" s="1421"/>
      <c r="F756" s="1523"/>
      <c r="G756" s="1523"/>
      <c r="H756" s="1584"/>
      <c r="I756" s="1555"/>
      <c r="J756" s="1555"/>
      <c r="K756" s="1441"/>
      <c r="L756" s="1441"/>
      <c r="M756" s="1501"/>
      <c r="N756" s="1519"/>
      <c r="O756" s="1519"/>
      <c r="P756" s="1498"/>
      <c r="Q756" s="1498"/>
      <c r="R756" s="1498"/>
      <c r="S756" s="1498"/>
      <c r="T756" s="1498"/>
      <c r="U756" s="1498"/>
      <c r="V756" s="1477"/>
      <c r="W756" s="1501"/>
      <c r="X756" s="1501"/>
      <c r="Y756" s="1501"/>
      <c r="Z756" s="1501"/>
    </row>
    <row r="757" spans="1:26" ht="15">
      <c r="A757" s="1432"/>
      <c r="B757" s="1581"/>
      <c r="C757" s="1582"/>
      <c r="D757" s="1583"/>
      <c r="E757" s="1421"/>
      <c r="F757" s="1523"/>
      <c r="G757" s="1523"/>
      <c r="H757" s="1584"/>
      <c r="I757" s="1555"/>
      <c r="J757" s="1555"/>
      <c r="K757" s="1441"/>
      <c r="L757" s="1441"/>
      <c r="M757" s="1501"/>
      <c r="N757" s="1519"/>
      <c r="O757" s="1519"/>
      <c r="P757" s="1498"/>
      <c r="Q757" s="1498"/>
      <c r="R757" s="1498"/>
      <c r="S757" s="1498"/>
      <c r="T757" s="1498"/>
      <c r="U757" s="1498"/>
      <c r="V757" s="1477"/>
      <c r="W757" s="1501"/>
      <c r="X757" s="1501"/>
      <c r="Y757" s="1501"/>
      <c r="Z757" s="1501"/>
    </row>
    <row r="758" spans="1:26" ht="15">
      <c r="A758" s="1432"/>
      <c r="B758" s="1581"/>
      <c r="C758" s="1582"/>
      <c r="D758" s="1583"/>
      <c r="E758" s="1421"/>
      <c r="F758" s="1523"/>
      <c r="G758" s="1523"/>
      <c r="H758" s="1584"/>
      <c r="I758" s="1555"/>
      <c r="J758" s="1555"/>
      <c r="K758" s="1441"/>
      <c r="L758" s="1441"/>
      <c r="M758" s="1501"/>
      <c r="N758" s="1519"/>
      <c r="O758" s="1519"/>
      <c r="P758" s="1498"/>
      <c r="Q758" s="1498"/>
      <c r="R758" s="1498"/>
      <c r="S758" s="1498"/>
      <c r="T758" s="1498"/>
      <c r="U758" s="1498"/>
      <c r="V758" s="1477"/>
      <c r="W758" s="1501"/>
      <c r="X758" s="1501"/>
      <c r="Y758" s="1501"/>
      <c r="Z758" s="1501"/>
    </row>
    <row r="759" spans="1:26" ht="15">
      <c r="A759" s="1432"/>
      <c r="B759" s="1581"/>
      <c r="C759" s="1582"/>
      <c r="D759" s="1583"/>
      <c r="E759" s="1421"/>
      <c r="F759" s="1523"/>
      <c r="G759" s="1523"/>
      <c r="H759" s="1584"/>
      <c r="I759" s="1555"/>
      <c r="J759" s="1555"/>
      <c r="K759" s="1441"/>
      <c r="L759" s="1441"/>
      <c r="M759" s="1501"/>
      <c r="N759" s="1519"/>
      <c r="O759" s="1519"/>
      <c r="P759" s="1498"/>
      <c r="Q759" s="1498"/>
      <c r="R759" s="1498"/>
      <c r="S759" s="1498"/>
      <c r="T759" s="1498"/>
      <c r="U759" s="1498"/>
      <c r="V759" s="1477"/>
      <c r="W759" s="1501"/>
      <c r="X759" s="1501"/>
      <c r="Y759" s="1501"/>
      <c r="Z759" s="1501"/>
    </row>
    <row r="760" spans="1:26" ht="15">
      <c r="A760" s="1432"/>
      <c r="B760" s="1581"/>
      <c r="C760" s="1582"/>
      <c r="D760" s="1583"/>
      <c r="E760" s="1421"/>
      <c r="F760" s="1523"/>
      <c r="G760" s="1523"/>
      <c r="H760" s="1584"/>
      <c r="I760" s="1555"/>
      <c r="J760" s="1555"/>
      <c r="K760" s="1441"/>
      <c r="L760" s="1441"/>
      <c r="M760" s="1501"/>
      <c r="N760" s="1519"/>
      <c r="O760" s="1519"/>
      <c r="P760" s="1498"/>
      <c r="Q760" s="1498"/>
      <c r="R760" s="1498"/>
      <c r="S760" s="1498"/>
      <c r="T760" s="1498"/>
      <c r="U760" s="1498"/>
      <c r="V760" s="1477"/>
      <c r="W760" s="1501"/>
      <c r="X760" s="1501"/>
      <c r="Y760" s="1501"/>
      <c r="Z760" s="1501"/>
    </row>
    <row r="761" spans="1:26" ht="15">
      <c r="A761" s="1432"/>
      <c r="B761" s="1581"/>
      <c r="C761" s="1582"/>
      <c r="D761" s="1583"/>
      <c r="E761" s="1421"/>
      <c r="F761" s="1523"/>
      <c r="G761" s="1523"/>
      <c r="H761" s="1584"/>
      <c r="I761" s="1555"/>
      <c r="J761" s="1555"/>
      <c r="K761" s="1441"/>
      <c r="L761" s="1441"/>
      <c r="M761" s="1501"/>
      <c r="N761" s="1519"/>
      <c r="O761" s="1519"/>
      <c r="P761" s="1498"/>
      <c r="Q761" s="1498"/>
      <c r="R761" s="1498"/>
      <c r="S761" s="1498"/>
      <c r="T761" s="1498"/>
      <c r="U761" s="1498"/>
      <c r="V761" s="1477"/>
      <c r="W761" s="1501"/>
      <c r="X761" s="1501"/>
      <c r="Y761" s="1501"/>
      <c r="Z761" s="1501"/>
    </row>
    <row r="762" spans="1:26" ht="15">
      <c r="A762" s="1432"/>
      <c r="B762" s="1581"/>
      <c r="C762" s="1582"/>
      <c r="D762" s="1583"/>
      <c r="E762" s="1421"/>
      <c r="F762" s="1523"/>
      <c r="G762" s="1523"/>
      <c r="H762" s="1584"/>
      <c r="I762" s="1555"/>
      <c r="J762" s="1555"/>
      <c r="K762" s="1441"/>
      <c r="L762" s="1441"/>
      <c r="M762" s="1501"/>
      <c r="N762" s="1519"/>
      <c r="O762" s="1519"/>
      <c r="P762" s="1498"/>
      <c r="Q762" s="1498"/>
      <c r="R762" s="1498"/>
      <c r="S762" s="1498"/>
      <c r="T762" s="1498"/>
      <c r="U762" s="1498"/>
      <c r="V762" s="1477"/>
      <c r="W762" s="1501"/>
      <c r="X762" s="1501"/>
      <c r="Y762" s="1501"/>
      <c r="Z762" s="1501"/>
    </row>
    <row r="763" spans="1:26" ht="15">
      <c r="A763" s="1432"/>
      <c r="B763" s="1581"/>
      <c r="C763" s="1582"/>
      <c r="D763" s="1583"/>
      <c r="E763" s="1421"/>
      <c r="F763" s="1523"/>
      <c r="G763" s="1523"/>
      <c r="H763" s="1584"/>
      <c r="I763" s="1555"/>
      <c r="J763" s="1555"/>
      <c r="K763" s="1441"/>
      <c r="L763" s="1441"/>
      <c r="M763" s="1501"/>
      <c r="N763" s="1519"/>
      <c r="O763" s="1519"/>
      <c r="P763" s="1498"/>
      <c r="Q763" s="1498"/>
      <c r="R763" s="1498"/>
      <c r="S763" s="1498"/>
      <c r="T763" s="1498"/>
      <c r="U763" s="1498"/>
      <c r="V763" s="1477"/>
      <c r="W763" s="1501"/>
      <c r="X763" s="1501"/>
      <c r="Y763" s="1501"/>
      <c r="Z763" s="1501"/>
    </row>
    <row r="764" spans="1:26" ht="15">
      <c r="A764" s="1432"/>
      <c r="B764" s="1581"/>
      <c r="C764" s="1582"/>
      <c r="D764" s="1583"/>
      <c r="E764" s="1421"/>
      <c r="F764" s="1523"/>
      <c r="G764" s="1523"/>
      <c r="H764" s="1584"/>
      <c r="I764" s="1555"/>
      <c r="J764" s="1555"/>
      <c r="K764" s="1441"/>
      <c r="L764" s="1441"/>
      <c r="M764" s="1501"/>
      <c r="N764" s="1519"/>
      <c r="O764" s="1519"/>
      <c r="P764" s="1498"/>
      <c r="Q764" s="1498"/>
      <c r="R764" s="1498"/>
      <c r="S764" s="1498"/>
      <c r="T764" s="1498"/>
      <c r="U764" s="1498"/>
      <c r="V764" s="1477"/>
      <c r="W764" s="1501"/>
      <c r="X764" s="1501"/>
      <c r="Y764" s="1501"/>
      <c r="Z764" s="1501"/>
    </row>
    <row r="765" spans="1:26" ht="15">
      <c r="A765" s="1432"/>
      <c r="B765" s="1581"/>
      <c r="C765" s="1582"/>
      <c r="D765" s="1583"/>
      <c r="E765" s="1421"/>
      <c r="F765" s="1523"/>
      <c r="G765" s="1523"/>
      <c r="H765" s="1584"/>
      <c r="I765" s="1555"/>
      <c r="J765" s="1555"/>
      <c r="K765" s="1441"/>
      <c r="L765" s="1441"/>
      <c r="M765" s="1501"/>
      <c r="N765" s="1519"/>
      <c r="O765" s="1519"/>
      <c r="P765" s="1498"/>
      <c r="Q765" s="1498"/>
      <c r="R765" s="1498"/>
      <c r="S765" s="1498"/>
      <c r="T765" s="1498"/>
      <c r="U765" s="1498"/>
      <c r="V765" s="1477"/>
      <c r="W765" s="1501"/>
      <c r="X765" s="1501"/>
      <c r="Y765" s="1501"/>
      <c r="Z765" s="1501"/>
    </row>
    <row r="766" spans="1:26" ht="15">
      <c r="A766" s="1432"/>
      <c r="B766" s="1581"/>
      <c r="C766" s="1582"/>
      <c r="D766" s="1583"/>
      <c r="E766" s="1421"/>
      <c r="F766" s="1523"/>
      <c r="G766" s="1523"/>
      <c r="H766" s="1584"/>
      <c r="I766" s="1555"/>
      <c r="J766" s="1555"/>
      <c r="K766" s="1441"/>
      <c r="L766" s="1441"/>
      <c r="M766" s="1501"/>
      <c r="N766" s="1519"/>
      <c r="O766" s="1519"/>
      <c r="P766" s="1498"/>
      <c r="Q766" s="1498"/>
      <c r="R766" s="1498"/>
      <c r="S766" s="1498"/>
      <c r="T766" s="1498"/>
      <c r="U766" s="1498"/>
      <c r="V766" s="1477"/>
      <c r="W766" s="1501"/>
      <c r="X766" s="1501"/>
      <c r="Y766" s="1501"/>
      <c r="Z766" s="1501"/>
    </row>
    <row r="767" spans="1:26" ht="15">
      <c r="A767" s="1432"/>
      <c r="B767" s="1581"/>
      <c r="C767" s="1582"/>
      <c r="D767" s="1583"/>
      <c r="E767" s="1421"/>
      <c r="F767" s="1523"/>
      <c r="G767" s="1523"/>
      <c r="H767" s="1584"/>
      <c r="I767" s="1555"/>
      <c r="J767" s="1555"/>
      <c r="K767" s="1441"/>
      <c r="L767" s="1441"/>
      <c r="M767" s="1501"/>
      <c r="N767" s="1519"/>
      <c r="O767" s="1519"/>
      <c r="P767" s="1498"/>
      <c r="Q767" s="1498"/>
      <c r="R767" s="1498"/>
      <c r="S767" s="1498"/>
      <c r="T767" s="1498"/>
      <c r="U767" s="1498"/>
      <c r="V767" s="1477"/>
      <c r="W767" s="1501"/>
      <c r="X767" s="1501"/>
      <c r="Y767" s="1501"/>
      <c r="Z767" s="1501"/>
    </row>
    <row r="768" spans="1:26" ht="15">
      <c r="A768" s="1432"/>
      <c r="B768" s="1581"/>
      <c r="C768" s="1582"/>
      <c r="D768" s="1583"/>
      <c r="E768" s="1421"/>
      <c r="F768" s="1523"/>
      <c r="G768" s="1523"/>
      <c r="H768" s="1584"/>
      <c r="I768" s="1555"/>
      <c r="J768" s="1555"/>
      <c r="K768" s="1441"/>
      <c r="L768" s="1441"/>
      <c r="M768" s="1501"/>
      <c r="N768" s="1519"/>
      <c r="O768" s="1519"/>
      <c r="P768" s="1498"/>
      <c r="Q768" s="1498"/>
      <c r="R768" s="1498"/>
      <c r="S768" s="1498"/>
      <c r="T768" s="1498"/>
      <c r="U768" s="1498"/>
      <c r="V768" s="1477"/>
      <c r="W768" s="1501"/>
      <c r="X768" s="1501"/>
      <c r="Y768" s="1501"/>
      <c r="Z768" s="1501"/>
    </row>
    <row r="769" spans="1:26" ht="15">
      <c r="A769" s="1432"/>
      <c r="B769" s="1581"/>
      <c r="C769" s="1582"/>
      <c r="D769" s="1583"/>
      <c r="E769" s="1421"/>
      <c r="F769" s="1523"/>
      <c r="G769" s="1523"/>
      <c r="H769" s="1584"/>
      <c r="I769" s="1555"/>
      <c r="J769" s="1555"/>
      <c r="K769" s="1441"/>
      <c r="L769" s="1441"/>
      <c r="M769" s="1501"/>
      <c r="N769" s="1519"/>
      <c r="O769" s="1519"/>
      <c r="P769" s="1498"/>
      <c r="Q769" s="1498"/>
      <c r="R769" s="1498"/>
      <c r="S769" s="1498"/>
      <c r="T769" s="1498"/>
      <c r="U769" s="1498"/>
      <c r="V769" s="1477"/>
      <c r="W769" s="1501"/>
      <c r="X769" s="1501"/>
      <c r="Y769" s="1501"/>
      <c r="Z769" s="1501"/>
    </row>
    <row r="770" spans="1:26" ht="15">
      <c r="A770" s="1432"/>
      <c r="B770" s="1581"/>
      <c r="C770" s="1582"/>
      <c r="D770" s="1583"/>
      <c r="E770" s="1421"/>
      <c r="F770" s="1523"/>
      <c r="G770" s="1523"/>
      <c r="H770" s="1584"/>
      <c r="I770" s="1555"/>
      <c r="J770" s="1555"/>
      <c r="K770" s="1441"/>
      <c r="L770" s="1441"/>
      <c r="M770" s="1501"/>
      <c r="N770" s="1519"/>
      <c r="O770" s="1519"/>
      <c r="P770" s="1498"/>
      <c r="Q770" s="1498"/>
      <c r="R770" s="1498"/>
      <c r="S770" s="1498"/>
      <c r="T770" s="1498"/>
      <c r="U770" s="1498"/>
      <c r="V770" s="1477"/>
      <c r="W770" s="1501"/>
      <c r="X770" s="1501"/>
      <c r="Y770" s="1501"/>
      <c r="Z770" s="1501"/>
    </row>
    <row r="771" spans="1:26" ht="15">
      <c r="A771" s="1432"/>
      <c r="B771" s="1581"/>
      <c r="C771" s="1582"/>
      <c r="D771" s="1583"/>
      <c r="E771" s="1421"/>
      <c r="F771" s="1523"/>
      <c r="G771" s="1523"/>
      <c r="H771" s="1584"/>
      <c r="I771" s="1555"/>
      <c r="J771" s="1555"/>
      <c r="K771" s="1441"/>
      <c r="L771" s="1441"/>
      <c r="M771" s="1501"/>
      <c r="N771" s="1519"/>
      <c r="O771" s="1519"/>
      <c r="P771" s="1498"/>
      <c r="Q771" s="1498"/>
      <c r="R771" s="1498"/>
      <c r="S771" s="1498"/>
      <c r="T771" s="1498"/>
      <c r="U771" s="1498"/>
      <c r="V771" s="1477"/>
      <c r="W771" s="1501"/>
      <c r="X771" s="1501"/>
      <c r="Y771" s="1501"/>
      <c r="Z771" s="1501"/>
    </row>
    <row r="772" spans="1:26" ht="15">
      <c r="A772" s="1432"/>
      <c r="B772" s="1581"/>
      <c r="C772" s="1582"/>
      <c r="D772" s="1583"/>
      <c r="E772" s="1421"/>
      <c r="F772" s="1523"/>
      <c r="G772" s="1523"/>
      <c r="H772" s="1584"/>
      <c r="I772" s="1555"/>
      <c r="J772" s="1555"/>
      <c r="K772" s="1441"/>
      <c r="L772" s="1441"/>
      <c r="M772" s="1501"/>
      <c r="N772" s="1519"/>
      <c r="O772" s="1519"/>
      <c r="P772" s="1498"/>
      <c r="Q772" s="1498"/>
      <c r="R772" s="1498"/>
      <c r="S772" s="1498"/>
      <c r="T772" s="1498"/>
      <c r="U772" s="1498"/>
      <c r="V772" s="1477"/>
      <c r="W772" s="1501"/>
      <c r="X772" s="1501"/>
      <c r="Y772" s="1501"/>
      <c r="Z772" s="1501"/>
    </row>
    <row r="773" spans="1:26" ht="15">
      <c r="A773" s="1432"/>
      <c r="B773" s="1581"/>
      <c r="C773" s="1582"/>
      <c r="D773" s="1583"/>
      <c r="E773" s="1421"/>
      <c r="F773" s="1523"/>
      <c r="G773" s="1523"/>
      <c r="H773" s="1584"/>
      <c r="I773" s="1555"/>
      <c r="J773" s="1555"/>
      <c r="K773" s="1441"/>
      <c r="L773" s="1441"/>
      <c r="M773" s="1501"/>
      <c r="N773" s="1519"/>
      <c r="O773" s="1519"/>
      <c r="P773" s="1498"/>
      <c r="Q773" s="1498"/>
      <c r="R773" s="1498"/>
      <c r="S773" s="1498"/>
      <c r="T773" s="1498"/>
      <c r="U773" s="1498"/>
      <c r="V773" s="1477"/>
      <c r="W773" s="1501"/>
      <c r="X773" s="1501"/>
      <c r="Y773" s="1501"/>
      <c r="Z773" s="1501"/>
    </row>
    <row r="774" spans="1:26" ht="15">
      <c r="A774" s="1432"/>
      <c r="B774" s="1581"/>
      <c r="C774" s="1582"/>
      <c r="D774" s="1583"/>
      <c r="E774" s="1421"/>
      <c r="F774" s="1523"/>
      <c r="G774" s="1523"/>
      <c r="H774" s="1584"/>
      <c r="I774" s="1555"/>
      <c r="J774" s="1555"/>
      <c r="K774" s="1441"/>
      <c r="L774" s="1441"/>
      <c r="M774" s="1501"/>
      <c r="N774" s="1519"/>
      <c r="O774" s="1519"/>
      <c r="P774" s="1498"/>
      <c r="Q774" s="1498"/>
      <c r="R774" s="1498"/>
      <c r="S774" s="1498"/>
      <c r="T774" s="1498"/>
      <c r="U774" s="1498"/>
      <c r="V774" s="1477"/>
      <c r="W774" s="1501"/>
      <c r="X774" s="1501"/>
      <c r="Y774" s="1501"/>
      <c r="Z774" s="1501"/>
    </row>
    <row r="775" spans="1:26" ht="15">
      <c r="A775" s="1432"/>
      <c r="B775" s="1581"/>
      <c r="C775" s="1582"/>
      <c r="D775" s="1583"/>
      <c r="E775" s="1421"/>
      <c r="F775" s="1523"/>
      <c r="G775" s="1523"/>
      <c r="H775" s="1584"/>
      <c r="I775" s="1555"/>
      <c r="J775" s="1555"/>
      <c r="K775" s="1441"/>
      <c r="L775" s="1441"/>
      <c r="M775" s="1501"/>
      <c r="N775" s="1519"/>
      <c r="O775" s="1519"/>
      <c r="P775" s="1498"/>
      <c r="Q775" s="1498"/>
      <c r="R775" s="1498"/>
      <c r="S775" s="1498"/>
      <c r="T775" s="1498"/>
      <c r="U775" s="1498"/>
      <c r="V775" s="1477"/>
      <c r="W775" s="1501"/>
      <c r="X775" s="1501"/>
      <c r="Y775" s="1501"/>
      <c r="Z775" s="1501"/>
    </row>
    <row r="776" spans="1:26" ht="15">
      <c r="A776" s="1432"/>
      <c r="B776" s="1581"/>
      <c r="C776" s="1582"/>
      <c r="D776" s="1583"/>
      <c r="E776" s="1421"/>
      <c r="F776" s="1523"/>
      <c r="G776" s="1523"/>
      <c r="H776" s="1584"/>
      <c r="I776" s="1555"/>
      <c r="J776" s="1555"/>
      <c r="K776" s="1441"/>
      <c r="L776" s="1441"/>
      <c r="M776" s="1501"/>
      <c r="N776" s="1519"/>
      <c r="O776" s="1519"/>
      <c r="P776" s="1498"/>
      <c r="Q776" s="1498"/>
      <c r="R776" s="1498"/>
      <c r="S776" s="1498"/>
      <c r="T776" s="1498"/>
      <c r="U776" s="1498"/>
      <c r="V776" s="1477"/>
      <c r="W776" s="1501"/>
      <c r="X776" s="1501"/>
      <c r="Y776" s="1501"/>
      <c r="Z776" s="1501"/>
    </row>
    <row r="777" spans="1:26" ht="15">
      <c r="A777" s="1432"/>
      <c r="B777" s="1581"/>
      <c r="C777" s="1582"/>
      <c r="D777" s="1583"/>
      <c r="E777" s="1421"/>
      <c r="F777" s="1523"/>
      <c r="G777" s="1523"/>
      <c r="H777" s="1584"/>
      <c r="I777" s="1555"/>
      <c r="J777" s="1555"/>
      <c r="K777" s="1441"/>
      <c r="L777" s="1441"/>
      <c r="M777" s="1501"/>
      <c r="N777" s="1519"/>
      <c r="O777" s="1519"/>
      <c r="P777" s="1498"/>
      <c r="Q777" s="1498"/>
      <c r="R777" s="1498"/>
      <c r="S777" s="1498"/>
      <c r="T777" s="1498"/>
      <c r="U777" s="1498"/>
      <c r="V777" s="1477"/>
      <c r="W777" s="1501"/>
      <c r="X777" s="1501"/>
      <c r="Y777" s="1501"/>
      <c r="Z777" s="1501"/>
    </row>
    <row r="778" spans="1:26" ht="15">
      <c r="A778" s="1432"/>
      <c r="B778" s="1581"/>
      <c r="C778" s="1582"/>
      <c r="D778" s="1583"/>
      <c r="E778" s="1421"/>
      <c r="F778" s="1523"/>
      <c r="G778" s="1523"/>
      <c r="H778" s="1584"/>
      <c r="I778" s="1555"/>
      <c r="J778" s="1555"/>
      <c r="K778" s="1441"/>
      <c r="L778" s="1441"/>
      <c r="M778" s="1501"/>
      <c r="N778" s="1519"/>
      <c r="O778" s="1519"/>
      <c r="P778" s="1498"/>
      <c r="Q778" s="1498"/>
      <c r="R778" s="1498"/>
      <c r="S778" s="1498"/>
      <c r="T778" s="1498"/>
      <c r="U778" s="1498"/>
      <c r="V778" s="1477"/>
      <c r="W778" s="1501"/>
      <c r="X778" s="1501"/>
      <c r="Y778" s="1501"/>
      <c r="Z778" s="1501"/>
    </row>
    <row r="779" spans="1:26" ht="15">
      <c r="A779" s="1432"/>
      <c r="B779" s="1581"/>
      <c r="C779" s="1582"/>
      <c r="D779" s="1583"/>
      <c r="E779" s="1421"/>
      <c r="F779" s="1523"/>
      <c r="G779" s="1523"/>
      <c r="H779" s="1584"/>
      <c r="I779" s="1555"/>
      <c r="J779" s="1555"/>
      <c r="K779" s="1441"/>
      <c r="L779" s="1441"/>
      <c r="M779" s="1501"/>
      <c r="N779" s="1519"/>
      <c r="O779" s="1519"/>
      <c r="P779" s="1498"/>
      <c r="Q779" s="1498"/>
      <c r="R779" s="1498"/>
      <c r="S779" s="1498"/>
      <c r="T779" s="1498"/>
      <c r="U779" s="1498"/>
      <c r="V779" s="1477"/>
      <c r="W779" s="1501"/>
      <c r="X779" s="1501"/>
      <c r="Y779" s="1501"/>
      <c r="Z779" s="1501"/>
    </row>
    <row r="780" spans="1:26" ht="15">
      <c r="A780" s="1432"/>
      <c r="B780" s="1581"/>
      <c r="C780" s="1582"/>
      <c r="D780" s="1583"/>
      <c r="E780" s="1421"/>
      <c r="F780" s="1523"/>
      <c r="G780" s="1523"/>
      <c r="H780" s="1584"/>
      <c r="I780" s="1555"/>
      <c r="J780" s="1555"/>
      <c r="K780" s="1441"/>
      <c r="L780" s="1441"/>
      <c r="M780" s="1501"/>
      <c r="N780" s="1519"/>
      <c r="O780" s="1519"/>
      <c r="P780" s="1498"/>
      <c r="Q780" s="1498"/>
      <c r="R780" s="1498"/>
      <c r="S780" s="1498"/>
      <c r="T780" s="1498"/>
      <c r="U780" s="1498"/>
      <c r="V780" s="1477"/>
      <c r="W780" s="1501"/>
      <c r="X780" s="1501"/>
      <c r="Y780" s="1501"/>
      <c r="Z780" s="1501"/>
    </row>
    <row r="781" spans="1:26" ht="20.25" customHeight="1">
      <c r="A781" s="1432"/>
      <c r="B781" s="1581"/>
      <c r="C781" s="1582"/>
      <c r="D781" s="1583"/>
      <c r="E781" s="1421"/>
      <c r="F781" s="1523"/>
      <c r="G781" s="1523"/>
      <c r="H781" s="1584"/>
      <c r="I781" s="1555"/>
      <c r="J781" s="1555"/>
      <c r="K781" s="1441"/>
      <c r="L781" s="1441"/>
      <c r="M781" s="1501"/>
      <c r="N781" s="1519"/>
      <c r="O781" s="1519"/>
      <c r="P781" s="1498"/>
      <c r="Q781" s="1498"/>
      <c r="R781" s="1498"/>
      <c r="S781" s="1498"/>
      <c r="T781" s="1498"/>
      <c r="U781" s="1498"/>
      <c r="V781" s="1477"/>
      <c r="W781" s="1501"/>
      <c r="X781" s="1501"/>
      <c r="Y781" s="1501"/>
      <c r="Z781" s="1501"/>
    </row>
    <row r="782" spans="1:26" ht="15">
      <c r="A782" s="1432"/>
      <c r="B782" s="1581"/>
      <c r="C782" s="1582"/>
      <c r="D782" s="1583"/>
      <c r="E782" s="1421"/>
      <c r="F782" s="1523"/>
      <c r="G782" s="1523"/>
      <c r="H782" s="1584"/>
      <c r="I782" s="1555"/>
      <c r="J782" s="1555"/>
      <c r="K782" s="1441"/>
      <c r="L782" s="1441"/>
      <c r="M782" s="1501"/>
      <c r="N782" s="1519"/>
      <c r="O782" s="1519"/>
      <c r="P782" s="1498"/>
      <c r="Q782" s="1498"/>
      <c r="R782" s="1498"/>
      <c r="S782" s="1498"/>
      <c r="T782" s="1498"/>
      <c r="U782" s="1498"/>
      <c r="V782" s="1477"/>
      <c r="W782" s="1501"/>
      <c r="X782" s="1501"/>
      <c r="Y782" s="1501"/>
      <c r="Z782" s="1501"/>
    </row>
    <row r="783" spans="1:26" ht="15">
      <c r="A783" s="1432"/>
      <c r="B783" s="1581"/>
      <c r="C783" s="1582"/>
      <c r="D783" s="1583"/>
      <c r="E783" s="1421"/>
      <c r="F783" s="1523"/>
      <c r="G783" s="1523"/>
      <c r="H783" s="1584"/>
      <c r="I783" s="1555"/>
      <c r="J783" s="1555"/>
      <c r="K783" s="1441"/>
      <c r="L783" s="1441"/>
      <c r="M783" s="1501"/>
      <c r="N783" s="1519"/>
      <c r="O783" s="1519"/>
      <c r="P783" s="1498"/>
      <c r="Q783" s="1498"/>
      <c r="R783" s="1498"/>
      <c r="S783" s="1498"/>
      <c r="T783" s="1498"/>
      <c r="U783" s="1498"/>
      <c r="V783" s="1477"/>
      <c r="W783" s="1501"/>
      <c r="X783" s="1501"/>
      <c r="Y783" s="1501"/>
      <c r="Z783" s="1501"/>
    </row>
    <row r="784" spans="1:26" ht="15">
      <c r="A784" s="1432"/>
      <c r="B784" s="1581"/>
      <c r="C784" s="1582"/>
      <c r="D784" s="1583"/>
      <c r="E784" s="1421"/>
      <c r="F784" s="1523"/>
      <c r="G784" s="1523"/>
      <c r="H784" s="1584"/>
      <c r="I784" s="1555"/>
      <c r="J784" s="1555"/>
      <c r="K784" s="1441"/>
      <c r="L784" s="1441"/>
      <c r="M784" s="1501"/>
      <c r="N784" s="1519"/>
      <c r="O784" s="1519"/>
      <c r="P784" s="1498"/>
      <c r="Q784" s="1498"/>
      <c r="R784" s="1498"/>
      <c r="S784" s="1498"/>
      <c r="T784" s="1498"/>
      <c r="U784" s="1498"/>
      <c r="V784" s="1477"/>
      <c r="W784" s="1501"/>
      <c r="X784" s="1501"/>
      <c r="Y784" s="1501"/>
      <c r="Z784" s="1501"/>
    </row>
    <row r="785" spans="1:26" ht="15">
      <c r="A785" s="1432"/>
      <c r="B785" s="1581"/>
      <c r="C785" s="1582"/>
      <c r="D785" s="1583"/>
      <c r="E785" s="1421"/>
      <c r="F785" s="1523"/>
      <c r="G785" s="1523"/>
      <c r="H785" s="1584"/>
      <c r="I785" s="1555"/>
      <c r="J785" s="1555"/>
      <c r="K785" s="1441"/>
      <c r="L785" s="1441"/>
      <c r="M785" s="1501"/>
      <c r="N785" s="1519"/>
      <c r="O785" s="1519"/>
      <c r="P785" s="1498"/>
      <c r="Q785" s="1498"/>
      <c r="R785" s="1498"/>
      <c r="S785" s="1498"/>
      <c r="T785" s="1498"/>
      <c r="U785" s="1498"/>
      <c r="V785" s="1477"/>
      <c r="W785" s="1501"/>
      <c r="X785" s="1501"/>
      <c r="Y785" s="1501"/>
      <c r="Z785" s="1501"/>
    </row>
    <row r="786" spans="1:26" ht="15">
      <c r="A786" s="1432"/>
      <c r="B786" s="1581"/>
      <c r="C786" s="1582"/>
      <c r="D786" s="1583"/>
      <c r="E786" s="1421"/>
      <c r="F786" s="1523"/>
      <c r="G786" s="1523"/>
      <c r="H786" s="1584"/>
      <c r="I786" s="1555"/>
      <c r="J786" s="1555"/>
      <c r="K786" s="1441"/>
      <c r="L786" s="1441"/>
      <c r="M786" s="1501"/>
      <c r="N786" s="1519"/>
      <c r="O786" s="1519"/>
      <c r="P786" s="1498"/>
      <c r="Q786" s="1498"/>
      <c r="R786" s="1498"/>
      <c r="S786" s="1498"/>
      <c r="T786" s="1498"/>
      <c r="U786" s="1498"/>
      <c r="V786" s="1477"/>
      <c r="W786" s="1501"/>
      <c r="X786" s="1501"/>
      <c r="Y786" s="1501"/>
      <c r="Z786" s="1501"/>
    </row>
    <row r="787" spans="1:26" ht="15">
      <c r="A787" s="1432"/>
      <c r="B787" s="1581"/>
      <c r="C787" s="1582"/>
      <c r="D787" s="1583"/>
      <c r="E787" s="1421"/>
      <c r="F787" s="1523"/>
      <c r="G787" s="1523"/>
      <c r="H787" s="1584"/>
      <c r="I787" s="1555"/>
      <c r="J787" s="1555"/>
      <c r="K787" s="1441"/>
      <c r="L787" s="1441"/>
      <c r="M787" s="1501"/>
      <c r="N787" s="1519"/>
      <c r="O787" s="1519"/>
      <c r="P787" s="1498"/>
      <c r="Q787" s="1498"/>
      <c r="R787" s="1498"/>
      <c r="S787" s="1498"/>
      <c r="T787" s="1498"/>
      <c r="U787" s="1498"/>
      <c r="V787" s="1477"/>
      <c r="W787" s="1501"/>
      <c r="X787" s="1501"/>
      <c r="Y787" s="1501"/>
      <c r="Z787" s="1501"/>
    </row>
    <row r="788" spans="1:26" ht="15">
      <c r="A788" s="1432"/>
      <c r="B788" s="1581"/>
      <c r="C788" s="1582"/>
      <c r="D788" s="1583"/>
      <c r="E788" s="1421"/>
      <c r="F788" s="1523"/>
      <c r="G788" s="1523"/>
      <c r="H788" s="1584"/>
      <c r="I788" s="1555"/>
      <c r="J788" s="1555"/>
      <c r="K788" s="1441"/>
      <c r="L788" s="1441"/>
      <c r="M788" s="1501"/>
      <c r="N788" s="1519"/>
      <c r="O788" s="1519"/>
      <c r="P788" s="1498"/>
      <c r="Q788" s="1498"/>
      <c r="R788" s="1498"/>
      <c r="S788" s="1498"/>
      <c r="T788" s="1498"/>
      <c r="U788" s="1498"/>
      <c r="V788" s="1477"/>
      <c r="W788" s="1501"/>
      <c r="X788" s="1501"/>
      <c r="Y788" s="1501"/>
      <c r="Z788" s="1501"/>
    </row>
    <row r="789" spans="1:26" ht="15">
      <c r="A789" s="1432"/>
      <c r="B789" s="1581"/>
      <c r="C789" s="1582"/>
      <c r="D789" s="1583"/>
      <c r="E789" s="1421"/>
      <c r="F789" s="1523"/>
      <c r="G789" s="1523"/>
      <c r="H789" s="1584"/>
      <c r="I789" s="1555"/>
      <c r="J789" s="1555"/>
      <c r="K789" s="1441"/>
      <c r="L789" s="1441"/>
      <c r="M789" s="1501"/>
      <c r="N789" s="1519"/>
      <c r="O789" s="1519"/>
      <c r="P789" s="1498"/>
      <c r="Q789" s="1498"/>
      <c r="R789" s="1498"/>
      <c r="S789" s="1498"/>
      <c r="T789" s="1498"/>
      <c r="U789" s="1498"/>
      <c r="V789" s="1477"/>
      <c r="W789" s="1501"/>
      <c r="X789" s="1501"/>
      <c r="Y789" s="1501"/>
      <c r="Z789" s="1501"/>
    </row>
    <row r="790" spans="1:26" ht="15">
      <c r="A790" s="1432"/>
      <c r="B790" s="1581"/>
      <c r="C790" s="1582"/>
      <c r="D790" s="1583"/>
      <c r="E790" s="1421"/>
      <c r="F790" s="1523"/>
      <c r="G790" s="1523"/>
      <c r="H790" s="1584"/>
      <c r="I790" s="1555"/>
      <c r="J790" s="1555"/>
      <c r="K790" s="1441"/>
      <c r="L790" s="1441"/>
      <c r="M790" s="1501"/>
      <c r="N790" s="1519"/>
      <c r="O790" s="1519"/>
      <c r="P790" s="1498"/>
      <c r="Q790" s="1498"/>
      <c r="R790" s="1498"/>
      <c r="S790" s="1498"/>
      <c r="T790" s="1498"/>
      <c r="U790" s="1498"/>
      <c r="V790" s="1477"/>
      <c r="W790" s="1501"/>
      <c r="X790" s="1501"/>
      <c r="Y790" s="1501"/>
      <c r="Z790" s="1501"/>
    </row>
    <row r="791" spans="1:26" ht="15">
      <c r="A791" s="1432"/>
      <c r="B791" s="1581"/>
      <c r="C791" s="1582"/>
      <c r="D791" s="1583"/>
      <c r="E791" s="1421"/>
      <c r="F791" s="1523"/>
      <c r="G791" s="1523"/>
      <c r="H791" s="1584"/>
      <c r="I791" s="1555"/>
      <c r="J791" s="1555"/>
      <c r="K791" s="1441"/>
      <c r="L791" s="1441"/>
      <c r="M791" s="1501"/>
      <c r="N791" s="1519"/>
      <c r="O791" s="1519"/>
      <c r="P791" s="1498"/>
      <c r="Q791" s="1498"/>
      <c r="R791" s="1498"/>
      <c r="S791" s="1498"/>
      <c r="T791" s="1498"/>
      <c r="U791" s="1498"/>
      <c r="V791" s="1477"/>
      <c r="W791" s="1501"/>
      <c r="X791" s="1501"/>
      <c r="Y791" s="1501"/>
      <c r="Z791" s="1501"/>
    </row>
    <row r="792" spans="1:26" ht="15">
      <c r="A792" s="1432"/>
      <c r="B792" s="1581"/>
      <c r="C792" s="1582"/>
      <c r="D792" s="1583"/>
      <c r="E792" s="1421"/>
      <c r="F792" s="1523"/>
      <c r="G792" s="1523"/>
      <c r="H792" s="1584"/>
      <c r="I792" s="1555"/>
      <c r="J792" s="1555"/>
      <c r="K792" s="1441"/>
      <c r="L792" s="1441"/>
      <c r="M792" s="1501"/>
      <c r="N792" s="1519"/>
      <c r="O792" s="1519"/>
      <c r="P792" s="1498"/>
      <c r="Q792" s="1498"/>
      <c r="R792" s="1498"/>
      <c r="S792" s="1498"/>
      <c r="T792" s="1498"/>
      <c r="U792" s="1498"/>
      <c r="V792" s="1477"/>
      <c r="W792" s="1501"/>
      <c r="X792" s="1501"/>
      <c r="Y792" s="1501"/>
      <c r="Z792" s="1501"/>
    </row>
    <row r="793" spans="1:26" ht="15">
      <c r="A793" s="1432"/>
      <c r="B793" s="1581"/>
      <c r="C793" s="1582"/>
      <c r="D793" s="1583"/>
      <c r="E793" s="1421"/>
      <c r="F793" s="1523"/>
      <c r="G793" s="1523"/>
      <c r="H793" s="1584"/>
      <c r="I793" s="1555"/>
      <c r="J793" s="1555"/>
      <c r="K793" s="1441"/>
      <c r="L793" s="1441"/>
      <c r="M793" s="1501"/>
      <c r="N793" s="1519"/>
      <c r="O793" s="1519"/>
      <c r="P793" s="1498"/>
      <c r="Q793" s="1498"/>
      <c r="R793" s="1498"/>
      <c r="S793" s="1498"/>
      <c r="T793" s="1498"/>
      <c r="U793" s="1498"/>
      <c r="V793" s="1477"/>
      <c r="W793" s="1501"/>
      <c r="X793" s="1501"/>
      <c r="Y793" s="1501"/>
      <c r="Z793" s="1501"/>
    </row>
    <row r="794" spans="1:26" ht="15">
      <c r="A794" s="1432"/>
      <c r="B794" s="1581"/>
      <c r="C794" s="1582"/>
      <c r="D794" s="1583"/>
      <c r="E794" s="1421"/>
      <c r="F794" s="1523"/>
      <c r="G794" s="1523"/>
      <c r="H794" s="1584"/>
      <c r="I794" s="1555"/>
      <c r="J794" s="1555"/>
      <c r="K794" s="1441"/>
      <c r="L794" s="1441"/>
      <c r="M794" s="1501"/>
      <c r="N794" s="1519"/>
      <c r="O794" s="1519"/>
      <c r="P794" s="1498"/>
      <c r="Q794" s="1498"/>
      <c r="R794" s="1498"/>
      <c r="S794" s="1498"/>
      <c r="T794" s="1498"/>
      <c r="U794" s="1498"/>
      <c r="V794" s="1477"/>
      <c r="W794" s="1501"/>
      <c r="X794" s="1501"/>
      <c r="Y794" s="1501"/>
      <c r="Z794" s="1501"/>
    </row>
    <row r="795" spans="1:26" ht="15">
      <c r="A795" s="1432"/>
      <c r="B795" s="1581"/>
      <c r="C795" s="1582"/>
      <c r="D795" s="1583"/>
      <c r="E795" s="1421"/>
      <c r="F795" s="1523"/>
      <c r="G795" s="1523"/>
      <c r="H795" s="1584"/>
      <c r="I795" s="1555"/>
      <c r="J795" s="1555"/>
      <c r="K795" s="1441"/>
      <c r="L795" s="1441"/>
      <c r="M795" s="1501"/>
      <c r="N795" s="1519"/>
      <c r="O795" s="1519"/>
      <c r="P795" s="1498"/>
      <c r="Q795" s="1498"/>
      <c r="R795" s="1498"/>
      <c r="S795" s="1498"/>
      <c r="T795" s="1498"/>
      <c r="U795" s="1498"/>
      <c r="V795" s="1477"/>
      <c r="W795" s="1501"/>
      <c r="X795" s="1501"/>
      <c r="Y795" s="1501"/>
      <c r="Z795" s="1501"/>
    </row>
    <row r="796" spans="1:26" ht="15">
      <c r="A796" s="1432"/>
      <c r="B796" s="1581"/>
      <c r="C796" s="1582"/>
      <c r="D796" s="1583"/>
      <c r="E796" s="1421"/>
      <c r="F796" s="1523"/>
      <c r="G796" s="1523"/>
      <c r="H796" s="1584"/>
      <c r="I796" s="1555"/>
      <c r="J796" s="1555"/>
      <c r="K796" s="1441"/>
      <c r="L796" s="1441"/>
      <c r="M796" s="1501"/>
      <c r="N796" s="1519"/>
      <c r="O796" s="1519"/>
      <c r="P796" s="1498"/>
      <c r="Q796" s="1498"/>
      <c r="R796" s="1498"/>
      <c r="S796" s="1498"/>
      <c r="T796" s="1498"/>
      <c r="U796" s="1498"/>
      <c r="V796" s="1477"/>
      <c r="W796" s="1501"/>
      <c r="X796" s="1501"/>
      <c r="Y796" s="1501"/>
      <c r="Z796" s="1501"/>
    </row>
    <row r="797" spans="1:26" ht="15">
      <c r="A797" s="1432"/>
      <c r="B797" s="1581"/>
      <c r="C797" s="1582"/>
      <c r="D797" s="1583"/>
      <c r="E797" s="1421"/>
      <c r="F797" s="1523"/>
      <c r="G797" s="1523"/>
      <c r="H797" s="1584"/>
      <c r="I797" s="1555"/>
      <c r="J797" s="1555"/>
      <c r="K797" s="1441"/>
      <c r="L797" s="1441"/>
      <c r="M797" s="1501"/>
      <c r="N797" s="1519"/>
      <c r="O797" s="1519"/>
      <c r="P797" s="1498"/>
      <c r="Q797" s="1498"/>
      <c r="R797" s="1498"/>
      <c r="S797" s="1498"/>
      <c r="T797" s="1498"/>
      <c r="U797" s="1498"/>
      <c r="V797" s="1477"/>
      <c r="W797" s="1501"/>
      <c r="X797" s="1501"/>
      <c r="Y797" s="1501"/>
      <c r="Z797" s="1501"/>
    </row>
    <row r="798" spans="1:26" ht="15">
      <c r="A798" s="1432"/>
      <c r="B798" s="1581"/>
      <c r="C798" s="1582"/>
      <c r="D798" s="1583"/>
      <c r="E798" s="1421"/>
      <c r="F798" s="1523"/>
      <c r="G798" s="1523"/>
      <c r="H798" s="1584"/>
      <c r="I798" s="1555"/>
      <c r="J798" s="1555"/>
      <c r="K798" s="1441"/>
      <c r="L798" s="1441"/>
      <c r="M798" s="1501"/>
      <c r="N798" s="1519"/>
      <c r="O798" s="1519"/>
      <c r="P798" s="1498"/>
      <c r="Q798" s="1498"/>
      <c r="R798" s="1498"/>
      <c r="S798" s="1498"/>
      <c r="T798" s="1498"/>
      <c r="U798" s="1498"/>
      <c r="V798" s="1477"/>
      <c r="W798" s="1501"/>
      <c r="X798" s="1501"/>
      <c r="Y798" s="1501"/>
      <c r="Z798" s="1501"/>
    </row>
    <row r="799" spans="1:26" ht="15">
      <c r="A799" s="1432"/>
      <c r="B799" s="1581"/>
      <c r="C799" s="1582"/>
      <c r="D799" s="1583"/>
      <c r="E799" s="1421"/>
      <c r="F799" s="1523"/>
      <c r="G799" s="1523"/>
      <c r="H799" s="1584"/>
      <c r="I799" s="1555"/>
      <c r="J799" s="1555"/>
      <c r="K799" s="1441"/>
      <c r="L799" s="1441"/>
      <c r="M799" s="1501"/>
      <c r="N799" s="1519"/>
      <c r="O799" s="1519"/>
      <c r="P799" s="1498"/>
      <c r="Q799" s="1498"/>
      <c r="R799" s="1498"/>
      <c r="S799" s="1498"/>
      <c r="T799" s="1498"/>
      <c r="U799" s="1498"/>
      <c r="V799" s="1477"/>
      <c r="W799" s="1501"/>
      <c r="X799" s="1501"/>
      <c r="Y799" s="1501"/>
      <c r="Z799" s="1501"/>
    </row>
    <row r="800" spans="1:26" ht="15">
      <c r="A800" s="1432"/>
      <c r="B800" s="1581"/>
      <c r="C800" s="1582"/>
      <c r="D800" s="1583"/>
      <c r="E800" s="1421"/>
      <c r="F800" s="1523"/>
      <c r="G800" s="1523"/>
      <c r="H800" s="1584"/>
      <c r="I800" s="1555"/>
      <c r="J800" s="1555"/>
      <c r="K800" s="1441"/>
      <c r="L800" s="1441"/>
      <c r="M800" s="1501"/>
      <c r="N800" s="1519"/>
      <c r="O800" s="1519"/>
      <c r="P800" s="1498"/>
      <c r="Q800" s="1498"/>
      <c r="R800" s="1498"/>
      <c r="S800" s="1498"/>
      <c r="T800" s="1498"/>
      <c r="U800" s="1498"/>
      <c r="V800" s="1477"/>
      <c r="W800" s="1501"/>
      <c r="X800" s="1501"/>
      <c r="Y800" s="1501"/>
      <c r="Z800" s="1501"/>
    </row>
    <row r="801" spans="1:26" ht="15">
      <c r="A801" s="1432"/>
      <c r="B801" s="1581"/>
      <c r="C801" s="1582"/>
      <c r="D801" s="1583"/>
      <c r="E801" s="1421"/>
      <c r="F801" s="1523"/>
      <c r="G801" s="1523"/>
      <c r="H801" s="1584"/>
      <c r="I801" s="1555"/>
      <c r="J801" s="1555"/>
      <c r="K801" s="1441"/>
      <c r="L801" s="1441"/>
      <c r="M801" s="1501"/>
      <c r="N801" s="1519"/>
      <c r="O801" s="1519"/>
      <c r="P801" s="1498"/>
      <c r="Q801" s="1498"/>
      <c r="R801" s="1498"/>
      <c r="S801" s="1498"/>
      <c r="T801" s="1498"/>
      <c r="U801" s="1498"/>
      <c r="V801" s="1477"/>
      <c r="W801" s="1501"/>
      <c r="X801" s="1501"/>
      <c r="Y801" s="1501"/>
      <c r="Z801" s="1501"/>
    </row>
    <row r="802" spans="1:26" ht="15">
      <c r="A802" s="1432"/>
      <c r="B802" s="1581"/>
      <c r="C802" s="1582"/>
      <c r="D802" s="1583"/>
      <c r="E802" s="1421"/>
      <c r="F802" s="1523"/>
      <c r="G802" s="1523"/>
      <c r="H802" s="1584"/>
      <c r="I802" s="1555"/>
      <c r="J802" s="1555"/>
      <c r="K802" s="1441"/>
      <c r="L802" s="1441"/>
      <c r="M802" s="1501"/>
      <c r="N802" s="1519"/>
      <c r="O802" s="1519"/>
      <c r="P802" s="1498"/>
      <c r="Q802" s="1498"/>
      <c r="R802" s="1498"/>
      <c r="S802" s="1498"/>
      <c r="T802" s="1498"/>
      <c r="U802" s="1498"/>
      <c r="V802" s="1477"/>
      <c r="W802" s="1501"/>
      <c r="X802" s="1501"/>
      <c r="Y802" s="1501"/>
      <c r="Z802" s="1501"/>
    </row>
    <row r="803" spans="1:26" ht="15">
      <c r="A803" s="1432"/>
      <c r="B803" s="1581"/>
      <c r="C803" s="1582"/>
      <c r="D803" s="1583"/>
      <c r="E803" s="1421"/>
      <c r="F803" s="1523"/>
      <c r="G803" s="1523"/>
      <c r="H803" s="1584"/>
      <c r="I803" s="1555"/>
      <c r="J803" s="1555"/>
      <c r="K803" s="1441"/>
      <c r="L803" s="1441"/>
      <c r="M803" s="1501"/>
      <c r="N803" s="1519"/>
      <c r="O803" s="1519"/>
      <c r="P803" s="1498"/>
      <c r="Q803" s="1498"/>
      <c r="R803" s="1498"/>
      <c r="S803" s="1498"/>
      <c r="T803" s="1498"/>
      <c r="U803" s="1498"/>
      <c r="V803" s="1477"/>
      <c r="W803" s="1501"/>
      <c r="X803" s="1501"/>
      <c r="Y803" s="1501"/>
      <c r="Z803" s="1501"/>
    </row>
    <row r="804" spans="1:26" ht="15">
      <c r="A804" s="1432"/>
      <c r="B804" s="1581"/>
      <c r="C804" s="1582"/>
      <c r="D804" s="1583"/>
      <c r="E804" s="1421"/>
      <c r="F804" s="1523"/>
      <c r="G804" s="1523"/>
      <c r="H804" s="1584"/>
      <c r="I804" s="1555"/>
      <c r="J804" s="1555"/>
      <c r="K804" s="1441"/>
      <c r="L804" s="1441"/>
      <c r="M804" s="1501"/>
      <c r="N804" s="1519"/>
      <c r="O804" s="1519"/>
      <c r="P804" s="1498"/>
      <c r="Q804" s="1498"/>
      <c r="R804" s="1498"/>
      <c r="S804" s="1498"/>
      <c r="T804" s="1498"/>
      <c r="U804" s="1498"/>
      <c r="V804" s="1477"/>
      <c r="W804" s="1501"/>
      <c r="X804" s="1501"/>
      <c r="Y804" s="1501"/>
      <c r="Z804" s="1501"/>
    </row>
    <row r="805" spans="1:26" ht="15">
      <c r="A805" s="1432"/>
      <c r="B805" s="1581"/>
      <c r="C805" s="1582"/>
      <c r="D805" s="1583"/>
      <c r="E805" s="1421"/>
      <c r="F805" s="1523"/>
      <c r="G805" s="1523"/>
      <c r="H805" s="1584"/>
      <c r="I805" s="1555"/>
      <c r="J805" s="1555"/>
      <c r="K805" s="1441"/>
      <c r="L805" s="1441"/>
      <c r="M805" s="1501"/>
      <c r="N805" s="1519"/>
      <c r="O805" s="1519"/>
      <c r="P805" s="1498"/>
      <c r="Q805" s="1498"/>
      <c r="R805" s="1498"/>
      <c r="S805" s="1498"/>
      <c r="T805" s="1498"/>
      <c r="U805" s="1498"/>
      <c r="V805" s="1477"/>
      <c r="W805" s="1501"/>
      <c r="X805" s="1501"/>
      <c r="Y805" s="1501"/>
      <c r="Z805" s="1501"/>
    </row>
    <row r="806" spans="1:26" ht="15">
      <c r="A806" s="1432"/>
      <c r="B806" s="1581"/>
      <c r="C806" s="1582"/>
      <c r="D806" s="1583"/>
      <c r="E806" s="1421"/>
      <c r="F806" s="1523"/>
      <c r="G806" s="1523"/>
      <c r="H806" s="1584"/>
      <c r="I806" s="1555"/>
      <c r="J806" s="1555"/>
      <c r="K806" s="1441"/>
      <c r="L806" s="1441"/>
      <c r="M806" s="1501"/>
      <c r="N806" s="1519"/>
      <c r="O806" s="1519"/>
      <c r="P806" s="1498"/>
      <c r="Q806" s="1498"/>
      <c r="R806" s="1498"/>
      <c r="S806" s="1498"/>
      <c r="T806" s="1498"/>
      <c r="U806" s="1498"/>
      <c r="V806" s="1477"/>
      <c r="W806" s="1501"/>
      <c r="X806" s="1501"/>
      <c r="Y806" s="1501"/>
      <c r="Z806" s="1501"/>
    </row>
    <row r="807" spans="1:26" ht="15">
      <c r="A807" s="1432"/>
      <c r="B807" s="1581"/>
      <c r="C807" s="1582"/>
      <c r="D807" s="1583"/>
      <c r="E807" s="1421"/>
      <c r="F807" s="1523"/>
      <c r="G807" s="1523"/>
      <c r="H807" s="1584"/>
      <c r="I807" s="1555"/>
      <c r="J807" s="1555"/>
      <c r="K807" s="1441"/>
      <c r="L807" s="1441"/>
      <c r="M807" s="1501"/>
      <c r="N807" s="1519"/>
      <c r="O807" s="1519"/>
      <c r="P807" s="1498"/>
      <c r="Q807" s="1498"/>
      <c r="R807" s="1498"/>
      <c r="S807" s="1498"/>
      <c r="T807" s="1498"/>
      <c r="U807" s="1498"/>
      <c r="V807" s="1477"/>
      <c r="W807" s="1501"/>
      <c r="X807" s="1501"/>
      <c r="Y807" s="1501"/>
      <c r="Z807" s="1501"/>
    </row>
    <row r="808" spans="1:26" ht="15">
      <c r="A808" s="1432"/>
      <c r="B808" s="1581"/>
      <c r="C808" s="1582"/>
      <c r="D808" s="1583"/>
      <c r="E808" s="1421"/>
      <c r="F808" s="1523"/>
      <c r="G808" s="1523"/>
      <c r="H808" s="1584"/>
      <c r="I808" s="1555"/>
      <c r="J808" s="1555"/>
      <c r="K808" s="1441"/>
      <c r="L808" s="1441"/>
      <c r="M808" s="1501"/>
      <c r="N808" s="1519"/>
      <c r="O808" s="1519"/>
      <c r="P808" s="1498"/>
      <c r="Q808" s="1498"/>
      <c r="R808" s="1498"/>
      <c r="S808" s="1498"/>
      <c r="T808" s="1498"/>
      <c r="U808" s="1498"/>
      <c r="V808" s="1477"/>
      <c r="W808" s="1501"/>
      <c r="X808" s="1501"/>
      <c r="Y808" s="1501"/>
      <c r="Z808" s="1501"/>
    </row>
    <row r="809" spans="1:26" ht="15">
      <c r="A809" s="1432"/>
      <c r="B809" s="1581"/>
      <c r="C809" s="1582"/>
      <c r="D809" s="1583"/>
      <c r="E809" s="1421"/>
      <c r="F809" s="1523"/>
      <c r="G809" s="1523"/>
      <c r="H809" s="1584"/>
      <c r="I809" s="1555"/>
      <c r="J809" s="1555"/>
      <c r="K809" s="1441"/>
      <c r="L809" s="1441"/>
      <c r="M809" s="1501"/>
      <c r="N809" s="1519"/>
      <c r="O809" s="1519"/>
      <c r="P809" s="1498"/>
      <c r="Q809" s="1498"/>
      <c r="R809" s="1498"/>
      <c r="S809" s="1498"/>
      <c r="T809" s="1498"/>
      <c r="U809" s="1498"/>
      <c r="V809" s="1477"/>
      <c r="W809" s="1501"/>
      <c r="X809" s="1501"/>
      <c r="Y809" s="1501"/>
      <c r="Z809" s="1501"/>
    </row>
    <row r="810" spans="1:26" ht="15">
      <c r="A810" s="1432"/>
      <c r="B810" s="1581"/>
      <c r="C810" s="1582"/>
      <c r="D810" s="1583"/>
      <c r="E810" s="1421"/>
      <c r="F810" s="1523"/>
      <c r="G810" s="1523"/>
      <c r="H810" s="1584"/>
      <c r="I810" s="1555"/>
      <c r="J810" s="1555"/>
      <c r="K810" s="1441"/>
      <c r="L810" s="1441"/>
      <c r="M810" s="1501"/>
      <c r="N810" s="1519"/>
      <c r="O810" s="1519"/>
      <c r="P810" s="1498"/>
      <c r="Q810" s="1498"/>
      <c r="R810" s="1498"/>
      <c r="S810" s="1498"/>
      <c r="T810" s="1498"/>
      <c r="U810" s="1498"/>
      <c r="V810" s="1477"/>
      <c r="W810" s="1501"/>
      <c r="X810" s="1501"/>
      <c r="Y810" s="1501"/>
      <c r="Z810" s="1501"/>
    </row>
    <row r="811" spans="1:26" ht="15">
      <c r="A811" s="1432"/>
      <c r="B811" s="1581"/>
      <c r="C811" s="1582"/>
      <c r="D811" s="1583"/>
      <c r="E811" s="1421"/>
      <c r="F811" s="1523"/>
      <c r="G811" s="1523"/>
      <c r="H811" s="1584"/>
      <c r="I811" s="1555"/>
      <c r="J811" s="1555"/>
      <c r="K811" s="1441"/>
      <c r="L811" s="1441"/>
      <c r="M811" s="1501"/>
      <c r="N811" s="1519"/>
      <c r="O811" s="1519"/>
      <c r="P811" s="1498"/>
      <c r="Q811" s="1498"/>
      <c r="R811" s="1498"/>
      <c r="S811" s="1498"/>
      <c r="T811" s="1498"/>
      <c r="U811" s="1498"/>
      <c r="V811" s="1477"/>
      <c r="W811" s="1501"/>
      <c r="X811" s="1501"/>
      <c r="Y811" s="1501"/>
      <c r="Z811" s="1501"/>
    </row>
    <row r="812" spans="1:26" ht="15">
      <c r="A812" s="1432"/>
      <c r="B812" s="1581"/>
      <c r="C812" s="1582"/>
      <c r="D812" s="1583"/>
      <c r="E812" s="1421"/>
      <c r="F812" s="1523"/>
      <c r="G812" s="1523"/>
      <c r="H812" s="1584"/>
      <c r="I812" s="1555"/>
      <c r="J812" s="1555"/>
      <c r="K812" s="1441"/>
      <c r="L812" s="1441"/>
      <c r="M812" s="1501"/>
      <c r="N812" s="1519"/>
      <c r="O812" s="1519"/>
      <c r="P812" s="1498"/>
      <c r="Q812" s="1498"/>
      <c r="R812" s="1498"/>
      <c r="S812" s="1498"/>
      <c r="T812" s="1498"/>
      <c r="U812" s="1498"/>
      <c r="V812" s="1477"/>
      <c r="W812" s="1501"/>
      <c r="X812" s="1501"/>
      <c r="Y812" s="1501"/>
      <c r="Z812" s="1501"/>
    </row>
    <row r="813" spans="1:26" ht="15">
      <c r="A813" s="1432"/>
      <c r="B813" s="1581"/>
      <c r="C813" s="1582"/>
      <c r="D813" s="1583"/>
      <c r="E813" s="1421"/>
      <c r="F813" s="1523"/>
      <c r="G813" s="1523"/>
      <c r="H813" s="1584"/>
      <c r="I813" s="1555"/>
      <c r="J813" s="1555"/>
      <c r="K813" s="1441"/>
      <c r="L813" s="1441"/>
      <c r="M813" s="1501"/>
      <c r="N813" s="1519"/>
      <c r="O813" s="1519"/>
      <c r="P813" s="1498"/>
      <c r="Q813" s="1498"/>
      <c r="R813" s="1498"/>
      <c r="S813" s="1498"/>
      <c r="T813" s="1498"/>
      <c r="U813" s="1498"/>
      <c r="V813" s="1477"/>
      <c r="W813" s="1501"/>
      <c r="X813" s="1501"/>
      <c r="Y813" s="1501"/>
      <c r="Z813" s="1501"/>
    </row>
    <row r="814" spans="1:26" ht="15">
      <c r="A814" s="1432"/>
      <c r="B814" s="1581"/>
      <c r="C814" s="1582"/>
      <c r="D814" s="1583"/>
      <c r="E814" s="1421"/>
      <c r="F814" s="1523"/>
      <c r="G814" s="1523"/>
      <c r="H814" s="1584"/>
      <c r="I814" s="1555"/>
      <c r="J814" s="1555"/>
      <c r="K814" s="1441"/>
      <c r="L814" s="1441"/>
      <c r="M814" s="1501"/>
      <c r="N814" s="1519"/>
      <c r="O814" s="1519"/>
      <c r="P814" s="1498"/>
      <c r="Q814" s="1498"/>
      <c r="R814" s="1498"/>
      <c r="S814" s="1498"/>
      <c r="T814" s="1498"/>
      <c r="U814" s="1498"/>
      <c r="V814" s="1477"/>
      <c r="W814" s="1501"/>
      <c r="X814" s="1501"/>
      <c r="Y814" s="1501"/>
      <c r="Z814" s="1501"/>
    </row>
    <row r="815" spans="1:26" ht="15">
      <c r="A815" s="1432"/>
      <c r="B815" s="1581"/>
      <c r="C815" s="1582"/>
      <c r="D815" s="1583"/>
      <c r="E815" s="1421"/>
      <c r="F815" s="1523"/>
      <c r="G815" s="1523"/>
      <c r="H815" s="1584"/>
      <c r="I815" s="1555"/>
      <c r="J815" s="1555"/>
      <c r="K815" s="1441"/>
      <c r="L815" s="1441"/>
      <c r="M815" s="1501"/>
      <c r="N815" s="1519"/>
      <c r="O815" s="1519"/>
      <c r="P815" s="1498"/>
      <c r="Q815" s="1498"/>
      <c r="R815" s="1498"/>
      <c r="S815" s="1498"/>
      <c r="T815" s="1498"/>
      <c r="U815" s="1498"/>
      <c r="V815" s="1477"/>
      <c r="W815" s="1501"/>
      <c r="X815" s="1501"/>
      <c r="Y815" s="1501"/>
      <c r="Z815" s="1501"/>
    </row>
    <row r="816" spans="1:26" ht="15">
      <c r="A816" s="1432"/>
      <c r="B816" s="1581"/>
      <c r="C816" s="1582"/>
      <c r="D816" s="1583"/>
      <c r="E816" s="1421"/>
      <c r="F816" s="1523"/>
      <c r="G816" s="1523"/>
      <c r="H816" s="1584"/>
      <c r="I816" s="1555"/>
      <c r="J816" s="1555"/>
      <c r="K816" s="1441"/>
      <c r="L816" s="1441"/>
      <c r="M816" s="1501"/>
      <c r="N816" s="1519"/>
      <c r="O816" s="1519"/>
      <c r="P816" s="1498"/>
      <c r="Q816" s="1498"/>
      <c r="R816" s="1498"/>
      <c r="S816" s="1498"/>
      <c r="T816" s="1498"/>
      <c r="U816" s="1498"/>
      <c r="V816" s="1477"/>
      <c r="W816" s="1501"/>
      <c r="X816" s="1501"/>
      <c r="Y816" s="1501"/>
      <c r="Z816" s="1501"/>
    </row>
    <row r="817" spans="1:26" ht="15">
      <c r="A817" s="1432"/>
      <c r="B817" s="1581"/>
      <c r="C817" s="1582"/>
      <c r="D817" s="1583"/>
      <c r="E817" s="1421"/>
      <c r="F817" s="1523"/>
      <c r="G817" s="1523"/>
      <c r="H817" s="1584"/>
      <c r="I817" s="1555"/>
      <c r="J817" s="1555"/>
      <c r="K817" s="1441"/>
      <c r="L817" s="1441"/>
      <c r="M817" s="1501"/>
      <c r="N817" s="1519"/>
      <c r="O817" s="1519"/>
      <c r="P817" s="1498"/>
      <c r="Q817" s="1498"/>
      <c r="R817" s="1498"/>
      <c r="S817" s="1498"/>
      <c r="T817" s="1498"/>
      <c r="U817" s="1498"/>
      <c r="V817" s="1477"/>
      <c r="W817" s="1501"/>
      <c r="X817" s="1501"/>
      <c r="Y817" s="1501"/>
      <c r="Z817" s="1501"/>
    </row>
    <row r="818" spans="1:26" ht="15">
      <c r="A818" s="1432"/>
      <c r="B818" s="1581"/>
      <c r="C818" s="1582"/>
      <c r="D818" s="1583"/>
      <c r="E818" s="1421"/>
      <c r="F818" s="1523"/>
      <c r="G818" s="1523"/>
      <c r="H818" s="1584"/>
      <c r="I818" s="1555"/>
      <c r="J818" s="1555"/>
      <c r="K818" s="1441"/>
      <c r="L818" s="1441"/>
      <c r="M818" s="1501"/>
      <c r="N818" s="1519"/>
      <c r="O818" s="1519"/>
      <c r="P818" s="1498"/>
      <c r="Q818" s="1498"/>
      <c r="R818" s="1498"/>
      <c r="S818" s="1498"/>
      <c r="T818" s="1498"/>
      <c r="U818" s="1498"/>
      <c r="V818" s="1477"/>
      <c r="W818" s="1501"/>
      <c r="X818" s="1501"/>
      <c r="Y818" s="1501"/>
      <c r="Z818" s="1501"/>
    </row>
    <row r="819" spans="1:26" ht="15">
      <c r="A819" s="1432"/>
      <c r="B819" s="1581"/>
      <c r="C819" s="1582"/>
      <c r="D819" s="1583"/>
      <c r="E819" s="1421"/>
      <c r="F819" s="1523"/>
      <c r="G819" s="1523"/>
      <c r="H819" s="1584"/>
      <c r="I819" s="1555"/>
      <c r="J819" s="1555"/>
      <c r="K819" s="1441"/>
      <c r="L819" s="1441"/>
      <c r="M819" s="1501"/>
      <c r="N819" s="1519"/>
      <c r="O819" s="1519"/>
      <c r="P819" s="1498"/>
      <c r="Q819" s="1498"/>
      <c r="R819" s="1498"/>
      <c r="S819" s="1498"/>
      <c r="T819" s="1498"/>
      <c r="U819" s="1498"/>
      <c r="V819" s="1477"/>
      <c r="W819" s="1501"/>
      <c r="X819" s="1501"/>
      <c r="Y819" s="1501"/>
      <c r="Z819" s="1501"/>
    </row>
    <row r="820" spans="1:26" ht="15">
      <c r="A820" s="1432"/>
      <c r="B820" s="1581"/>
      <c r="C820" s="1582"/>
      <c r="D820" s="1583"/>
      <c r="E820" s="1421"/>
      <c r="F820" s="1523"/>
      <c r="G820" s="1523"/>
      <c r="H820" s="1584"/>
      <c r="I820" s="1555"/>
      <c r="J820" s="1555"/>
      <c r="K820" s="1441"/>
      <c r="L820" s="1441"/>
      <c r="M820" s="1501"/>
      <c r="N820" s="1519"/>
      <c r="O820" s="1519"/>
      <c r="P820" s="1498"/>
      <c r="Q820" s="1498"/>
      <c r="R820" s="1498"/>
      <c r="S820" s="1498"/>
      <c r="T820" s="1498"/>
      <c r="U820" s="1498"/>
      <c r="V820" s="1477"/>
      <c r="W820" s="1501"/>
      <c r="X820" s="1501"/>
      <c r="Y820" s="1501"/>
      <c r="Z820" s="1501"/>
    </row>
    <row r="821" spans="1:26" ht="15">
      <c r="A821" s="1432"/>
      <c r="B821" s="1581"/>
      <c r="C821" s="1582"/>
      <c r="D821" s="1583"/>
      <c r="E821" s="1421"/>
      <c r="F821" s="1523"/>
      <c r="G821" s="1523"/>
      <c r="H821" s="1584"/>
      <c r="I821" s="1555"/>
      <c r="J821" s="1555"/>
      <c r="K821" s="1441"/>
      <c r="L821" s="1441"/>
      <c r="M821" s="1501"/>
      <c r="N821" s="1519"/>
      <c r="O821" s="1519"/>
      <c r="P821" s="1498"/>
      <c r="Q821" s="1498"/>
      <c r="R821" s="1498"/>
      <c r="S821" s="1498"/>
      <c r="T821" s="1498"/>
      <c r="U821" s="1498"/>
      <c r="V821" s="1477"/>
      <c r="W821" s="1501"/>
      <c r="X821" s="1501"/>
      <c r="Y821" s="1501"/>
      <c r="Z821" s="1501"/>
    </row>
    <row r="822" spans="1:26" ht="15">
      <c r="A822" s="1432"/>
      <c r="B822" s="1581"/>
      <c r="C822" s="1582"/>
      <c r="D822" s="1583"/>
      <c r="E822" s="1421"/>
      <c r="F822" s="1523"/>
      <c r="G822" s="1523"/>
      <c r="H822" s="1584"/>
      <c r="I822" s="1555"/>
      <c r="J822" s="1555"/>
      <c r="K822" s="1441"/>
      <c r="L822" s="1441"/>
      <c r="M822" s="1501"/>
      <c r="N822" s="1519"/>
      <c r="O822" s="1519"/>
      <c r="P822" s="1498"/>
      <c r="Q822" s="1498"/>
      <c r="R822" s="1498"/>
      <c r="S822" s="1498"/>
      <c r="T822" s="1498"/>
      <c r="U822" s="1498"/>
      <c r="V822" s="1477"/>
      <c r="W822" s="1501"/>
      <c r="X822" s="1501"/>
      <c r="Y822" s="1501"/>
      <c r="Z822" s="1501"/>
    </row>
    <row r="823" spans="1:26" ht="15">
      <c r="A823" s="1432"/>
      <c r="B823" s="1581"/>
      <c r="C823" s="1582"/>
      <c r="D823" s="1583"/>
      <c r="E823" s="1421"/>
      <c r="F823" s="1523"/>
      <c r="G823" s="1523"/>
      <c r="H823" s="1584"/>
      <c r="I823" s="1555"/>
      <c r="J823" s="1555"/>
      <c r="K823" s="1441"/>
      <c r="L823" s="1441"/>
      <c r="M823" s="1501"/>
      <c r="N823" s="1519"/>
      <c r="O823" s="1519"/>
      <c r="P823" s="1498"/>
      <c r="Q823" s="1498"/>
      <c r="R823" s="1498"/>
      <c r="S823" s="1498"/>
      <c r="T823" s="1498"/>
      <c r="U823" s="1498"/>
      <c r="V823" s="1477"/>
      <c r="W823" s="1501"/>
      <c r="X823" s="1501"/>
      <c r="Y823" s="1501"/>
      <c r="Z823" s="1501"/>
    </row>
    <row r="824" spans="1:26" ht="15">
      <c r="A824" s="1432"/>
      <c r="B824" s="1581"/>
      <c r="C824" s="1582"/>
      <c r="D824" s="1583"/>
      <c r="E824" s="1421"/>
      <c r="F824" s="1523"/>
      <c r="G824" s="1523"/>
      <c r="H824" s="1584"/>
      <c r="I824" s="1555"/>
      <c r="J824" s="1555"/>
      <c r="K824" s="1441"/>
      <c r="L824" s="1441"/>
      <c r="M824" s="1501"/>
      <c r="N824" s="1519"/>
      <c r="O824" s="1519"/>
      <c r="P824" s="1498"/>
      <c r="Q824" s="1498"/>
      <c r="R824" s="1498"/>
      <c r="S824" s="1498"/>
      <c r="T824" s="1498"/>
      <c r="U824" s="1498"/>
      <c r="V824" s="1477"/>
      <c r="W824" s="1501"/>
      <c r="X824" s="1501"/>
      <c r="Y824" s="1501"/>
      <c r="Z824" s="1501"/>
    </row>
    <row r="825" spans="1:26" ht="15">
      <c r="A825" s="1432"/>
      <c r="B825" s="1581"/>
      <c r="C825" s="1582"/>
      <c r="D825" s="1583"/>
      <c r="E825" s="1421"/>
      <c r="F825" s="1523"/>
      <c r="G825" s="1523"/>
      <c r="H825" s="1584"/>
      <c r="I825" s="1555"/>
      <c r="J825" s="1555"/>
      <c r="K825" s="1441"/>
      <c r="L825" s="1441"/>
      <c r="M825" s="1501"/>
      <c r="N825" s="1519"/>
      <c r="O825" s="1519"/>
      <c r="P825" s="1498"/>
      <c r="Q825" s="1498"/>
      <c r="R825" s="1498"/>
      <c r="S825" s="1498"/>
      <c r="T825" s="1498"/>
      <c r="U825" s="1498"/>
      <c r="V825" s="1477"/>
      <c r="W825" s="1501"/>
      <c r="X825" s="1501"/>
      <c r="Y825" s="1501"/>
      <c r="Z825" s="1501"/>
    </row>
    <row r="826" spans="1:26" ht="15">
      <c r="A826" s="1432"/>
      <c r="B826" s="1581"/>
      <c r="C826" s="1582"/>
      <c r="D826" s="1583"/>
      <c r="E826" s="1421"/>
      <c r="F826" s="1523"/>
      <c r="G826" s="1523"/>
      <c r="H826" s="1584"/>
      <c r="I826" s="1555"/>
      <c r="J826" s="1555"/>
      <c r="K826" s="1441"/>
      <c r="L826" s="1441"/>
      <c r="M826" s="1501"/>
      <c r="N826" s="1519"/>
      <c r="O826" s="1519"/>
      <c r="P826" s="1498"/>
      <c r="Q826" s="1498"/>
      <c r="R826" s="1498"/>
      <c r="S826" s="1498"/>
      <c r="T826" s="1498"/>
      <c r="U826" s="1498"/>
      <c r="V826" s="1477"/>
      <c r="W826" s="1501"/>
      <c r="X826" s="1501"/>
      <c r="Y826" s="1501"/>
      <c r="Z826" s="1501"/>
    </row>
    <row r="827" spans="1:26" ht="15">
      <c r="A827" s="1432"/>
      <c r="B827" s="1581"/>
      <c r="C827" s="1582"/>
      <c r="D827" s="1583"/>
      <c r="E827" s="1421"/>
      <c r="F827" s="1523"/>
      <c r="G827" s="1523"/>
      <c r="H827" s="1584"/>
      <c r="I827" s="1555"/>
      <c r="J827" s="1555"/>
      <c r="K827" s="1441"/>
      <c r="L827" s="1441"/>
      <c r="M827" s="1501"/>
      <c r="N827" s="1519"/>
      <c r="O827" s="1519"/>
      <c r="P827" s="1498"/>
      <c r="Q827" s="1498"/>
      <c r="R827" s="1498"/>
      <c r="S827" s="1498"/>
      <c r="T827" s="1498"/>
      <c r="U827" s="1498"/>
      <c r="V827" s="1477"/>
      <c r="W827" s="1501"/>
      <c r="X827" s="1501"/>
      <c r="Y827" s="1501"/>
      <c r="Z827" s="1501"/>
    </row>
    <row r="828" spans="1:26" ht="15">
      <c r="A828" s="1432"/>
      <c r="B828" s="1581"/>
      <c r="C828" s="1582"/>
      <c r="D828" s="1583"/>
      <c r="E828" s="1421"/>
      <c r="F828" s="1523"/>
      <c r="G828" s="1523"/>
      <c r="H828" s="1584"/>
      <c r="I828" s="1555"/>
      <c r="J828" s="1555"/>
      <c r="K828" s="1441"/>
      <c r="L828" s="1441"/>
      <c r="M828" s="1501"/>
      <c r="N828" s="1519"/>
      <c r="O828" s="1519"/>
      <c r="P828" s="1498"/>
      <c r="Q828" s="1498"/>
      <c r="R828" s="1498"/>
      <c r="S828" s="1498"/>
      <c r="T828" s="1498"/>
      <c r="U828" s="1498"/>
      <c r="V828" s="1477"/>
      <c r="W828" s="1501"/>
      <c r="X828" s="1501"/>
      <c r="Y828" s="1501"/>
      <c r="Z828" s="1501"/>
    </row>
    <row r="829" spans="1:26" ht="15">
      <c r="A829" s="1432"/>
      <c r="B829" s="1581"/>
      <c r="C829" s="1582"/>
      <c r="D829" s="1583"/>
      <c r="E829" s="1421"/>
      <c r="F829" s="1523"/>
      <c r="G829" s="1523"/>
      <c r="H829" s="1584"/>
      <c r="I829" s="1555"/>
      <c r="J829" s="1555"/>
      <c r="K829" s="1441"/>
      <c r="L829" s="1441"/>
      <c r="M829" s="1501"/>
      <c r="N829" s="1519"/>
      <c r="O829" s="1519"/>
      <c r="P829" s="1498"/>
      <c r="Q829" s="1498"/>
      <c r="R829" s="1498"/>
      <c r="S829" s="1498"/>
      <c r="T829" s="1498"/>
      <c r="U829" s="1498"/>
      <c r="V829" s="1477"/>
      <c r="W829" s="1501"/>
      <c r="X829" s="1501"/>
      <c r="Y829" s="1501"/>
      <c r="Z829" s="1501"/>
    </row>
    <row r="830" spans="1:26" ht="15">
      <c r="A830" s="1432"/>
      <c r="B830" s="1581"/>
      <c r="C830" s="1582"/>
      <c r="D830" s="1583"/>
      <c r="E830" s="1421"/>
      <c r="F830" s="1523"/>
      <c r="G830" s="1523"/>
      <c r="H830" s="1584"/>
      <c r="I830" s="1555"/>
      <c r="J830" s="1555"/>
      <c r="K830" s="1441"/>
      <c r="L830" s="1441"/>
      <c r="M830" s="1501"/>
      <c r="N830" s="1519"/>
      <c r="O830" s="1519"/>
      <c r="P830" s="1498"/>
      <c r="Q830" s="1498"/>
      <c r="R830" s="1498"/>
      <c r="S830" s="1498"/>
      <c r="T830" s="1498"/>
      <c r="U830" s="1498"/>
      <c r="V830" s="1477"/>
      <c r="W830" s="1501"/>
      <c r="X830" s="1501"/>
      <c r="Y830" s="1501"/>
      <c r="Z830" s="1501"/>
    </row>
    <row r="831" spans="1:26" ht="15">
      <c r="A831" s="1432"/>
      <c r="B831" s="1581"/>
      <c r="C831" s="1582"/>
      <c r="D831" s="1583"/>
      <c r="E831" s="1421"/>
      <c r="F831" s="1523"/>
      <c r="G831" s="1523"/>
      <c r="H831" s="1584"/>
      <c r="I831" s="1555"/>
      <c r="J831" s="1555"/>
      <c r="K831" s="1441"/>
      <c r="L831" s="1441"/>
      <c r="M831" s="1501"/>
      <c r="N831" s="1519"/>
      <c r="O831" s="1519"/>
      <c r="P831" s="1498"/>
      <c r="Q831" s="1498"/>
      <c r="R831" s="1498"/>
      <c r="S831" s="1498"/>
      <c r="T831" s="1498"/>
      <c r="U831" s="1498"/>
      <c r="V831" s="1477"/>
      <c r="W831" s="1501"/>
      <c r="X831" s="1501"/>
      <c r="Y831" s="1501"/>
      <c r="Z831" s="1501"/>
    </row>
    <row r="832" spans="1:26" ht="15">
      <c r="A832" s="1432"/>
      <c r="B832" s="1581"/>
      <c r="C832" s="1582"/>
      <c r="D832" s="1583"/>
      <c r="E832" s="1421"/>
      <c r="F832" s="1523"/>
      <c r="G832" s="1523"/>
      <c r="H832" s="1584"/>
      <c r="I832" s="1555"/>
      <c r="J832" s="1555"/>
      <c r="K832" s="1441"/>
      <c r="L832" s="1441"/>
      <c r="M832" s="1501"/>
      <c r="N832" s="1519"/>
      <c r="O832" s="1519"/>
      <c r="P832" s="1498"/>
      <c r="Q832" s="1498"/>
      <c r="R832" s="1498"/>
      <c r="S832" s="1498"/>
      <c r="T832" s="1498"/>
      <c r="U832" s="1498"/>
      <c r="V832" s="1477"/>
      <c r="W832" s="1501"/>
      <c r="X832" s="1501"/>
      <c r="Y832" s="1501"/>
      <c r="Z832" s="1501"/>
    </row>
    <row r="833" spans="1:26" ht="15">
      <c r="A833" s="1432"/>
      <c r="B833" s="1581"/>
      <c r="C833" s="1582"/>
      <c r="D833" s="1583"/>
      <c r="E833" s="1421"/>
      <c r="F833" s="1523"/>
      <c r="G833" s="1523"/>
      <c r="H833" s="1584"/>
      <c r="I833" s="1555"/>
      <c r="J833" s="1555"/>
      <c r="K833" s="1441"/>
      <c r="L833" s="1441"/>
      <c r="M833" s="1501"/>
      <c r="N833" s="1519"/>
      <c r="O833" s="1519"/>
      <c r="P833" s="1498"/>
      <c r="Q833" s="1498"/>
      <c r="R833" s="1498"/>
      <c r="S833" s="1498"/>
      <c r="T833" s="1498"/>
      <c r="U833" s="1498"/>
      <c r="V833" s="1477"/>
      <c r="W833" s="1501"/>
      <c r="X833" s="1501"/>
      <c r="Y833" s="1501"/>
      <c r="Z833" s="1501"/>
    </row>
    <row r="834" spans="1:26" ht="15">
      <c r="A834" s="1432"/>
      <c r="B834" s="1581"/>
      <c r="C834" s="1582"/>
      <c r="D834" s="1583"/>
      <c r="E834" s="1421"/>
      <c r="F834" s="1523"/>
      <c r="G834" s="1523"/>
      <c r="H834" s="1584"/>
      <c r="I834" s="1555"/>
      <c r="J834" s="1555"/>
      <c r="K834" s="1441"/>
      <c r="L834" s="1441"/>
      <c r="M834" s="1501"/>
      <c r="N834" s="1519"/>
      <c r="O834" s="1519"/>
      <c r="P834" s="1498"/>
      <c r="Q834" s="1498"/>
      <c r="R834" s="1498"/>
      <c r="S834" s="1498"/>
      <c r="T834" s="1498"/>
      <c r="U834" s="1498"/>
      <c r="V834" s="1477"/>
      <c r="W834" s="1501"/>
      <c r="X834" s="1501"/>
      <c r="Y834" s="1501"/>
      <c r="Z834" s="1501"/>
    </row>
    <row r="835" spans="1:26" ht="15">
      <c r="A835" s="1432"/>
      <c r="B835" s="1581"/>
      <c r="C835" s="1582"/>
      <c r="D835" s="1583"/>
      <c r="E835" s="1421"/>
      <c r="F835" s="1523"/>
      <c r="G835" s="1523"/>
      <c r="H835" s="1584"/>
      <c r="I835" s="1555"/>
      <c r="J835" s="1555"/>
      <c r="K835" s="1441"/>
      <c r="L835" s="1441"/>
      <c r="M835" s="1501"/>
      <c r="N835" s="1519"/>
      <c r="O835" s="1519"/>
      <c r="P835" s="1498"/>
      <c r="Q835" s="1498"/>
      <c r="R835" s="1498"/>
      <c r="S835" s="1498"/>
      <c r="T835" s="1498"/>
      <c r="U835" s="1498"/>
      <c r="V835" s="1477"/>
      <c r="W835" s="1501"/>
      <c r="X835" s="1501"/>
      <c r="Y835" s="1501"/>
      <c r="Z835" s="1501"/>
    </row>
    <row r="836" spans="1:26" ht="15">
      <c r="A836" s="1432"/>
      <c r="B836" s="1581"/>
      <c r="C836" s="1582"/>
      <c r="D836" s="1583"/>
      <c r="E836" s="1421"/>
      <c r="F836" s="1523"/>
      <c r="G836" s="1523"/>
      <c r="H836" s="1584"/>
      <c r="I836" s="1555"/>
      <c r="J836" s="1555"/>
      <c r="K836" s="1441"/>
      <c r="L836" s="1441"/>
      <c r="M836" s="1501"/>
      <c r="N836" s="1519"/>
      <c r="O836" s="1519"/>
      <c r="P836" s="1498"/>
      <c r="Q836" s="1498"/>
      <c r="R836" s="1498"/>
      <c r="S836" s="1498"/>
      <c r="T836" s="1498"/>
      <c r="U836" s="1498"/>
      <c r="V836" s="1477"/>
      <c r="W836" s="1501"/>
      <c r="X836" s="1501"/>
      <c r="Y836" s="1501"/>
      <c r="Z836" s="1501"/>
    </row>
    <row r="837" spans="1:26" ht="15">
      <c r="A837" s="1432"/>
      <c r="B837" s="1581"/>
      <c r="C837" s="1582"/>
      <c r="D837" s="1583"/>
      <c r="E837" s="1421"/>
      <c r="F837" s="1523"/>
      <c r="G837" s="1523"/>
      <c r="H837" s="1584"/>
      <c r="I837" s="1555"/>
      <c r="J837" s="1555"/>
      <c r="K837" s="1441"/>
      <c r="L837" s="1441"/>
      <c r="M837" s="1501"/>
      <c r="N837" s="1519"/>
      <c r="O837" s="1519"/>
      <c r="P837" s="1498"/>
      <c r="Q837" s="1498"/>
      <c r="R837" s="1498"/>
      <c r="S837" s="1498"/>
      <c r="T837" s="1498"/>
      <c r="U837" s="1498"/>
      <c r="V837" s="1477"/>
      <c r="W837" s="1501"/>
      <c r="X837" s="1501"/>
      <c r="Y837" s="1501"/>
      <c r="Z837" s="1501"/>
    </row>
    <row r="838" spans="1:26" ht="15">
      <c r="A838" s="1432"/>
      <c r="B838" s="1581"/>
      <c r="C838" s="1582"/>
      <c r="D838" s="1583"/>
      <c r="E838" s="1421"/>
      <c r="F838" s="1523"/>
      <c r="G838" s="1523"/>
      <c r="H838" s="1584"/>
      <c r="I838" s="1555"/>
      <c r="J838" s="1555"/>
      <c r="K838" s="1441"/>
      <c r="L838" s="1441"/>
      <c r="M838" s="1501"/>
      <c r="N838" s="1519"/>
      <c r="O838" s="1519"/>
      <c r="P838" s="1498"/>
      <c r="Q838" s="1498"/>
      <c r="R838" s="1498"/>
      <c r="S838" s="1498"/>
      <c r="T838" s="1498"/>
      <c r="U838" s="1498"/>
      <c r="V838" s="1477"/>
      <c r="W838" s="1501"/>
      <c r="X838" s="1501"/>
      <c r="Y838" s="1501"/>
      <c r="Z838" s="1501"/>
    </row>
    <row r="839" spans="1:26" ht="15">
      <c r="A839" s="1432"/>
      <c r="B839" s="1581"/>
      <c r="C839" s="1582"/>
      <c r="D839" s="1583"/>
      <c r="E839" s="1421"/>
      <c r="F839" s="1523"/>
      <c r="G839" s="1523"/>
      <c r="H839" s="1584"/>
      <c r="I839" s="1555"/>
      <c r="J839" s="1555"/>
      <c r="K839" s="1441"/>
      <c r="L839" s="1441"/>
      <c r="M839" s="1501"/>
      <c r="N839" s="1519"/>
      <c r="O839" s="1519"/>
      <c r="P839" s="1498"/>
      <c r="Q839" s="1498"/>
      <c r="R839" s="1498"/>
      <c r="S839" s="1498"/>
      <c r="T839" s="1498"/>
      <c r="U839" s="1498"/>
      <c r="V839" s="1477"/>
      <c r="W839" s="1501"/>
      <c r="X839" s="1501"/>
      <c r="Y839" s="1501"/>
      <c r="Z839" s="1501"/>
    </row>
    <row r="840" spans="1:26" ht="15">
      <c r="A840" s="1432"/>
      <c r="B840" s="1581"/>
      <c r="C840" s="1582"/>
      <c r="D840" s="1583"/>
      <c r="E840" s="1421"/>
      <c r="F840" s="1523"/>
      <c r="G840" s="1523"/>
      <c r="H840" s="1584"/>
      <c r="I840" s="1555"/>
      <c r="J840" s="1555"/>
      <c r="K840" s="1441"/>
      <c r="L840" s="1441"/>
      <c r="M840" s="1501"/>
      <c r="N840" s="1519"/>
      <c r="O840" s="1519"/>
      <c r="P840" s="1498"/>
      <c r="Q840" s="1498"/>
      <c r="R840" s="1498"/>
      <c r="S840" s="1498"/>
      <c r="T840" s="1498"/>
      <c r="U840" s="1498"/>
      <c r="V840" s="1477"/>
      <c r="W840" s="1501"/>
      <c r="X840" s="1501"/>
      <c r="Y840" s="1501"/>
      <c r="Z840" s="1501"/>
    </row>
    <row r="841" spans="1:26" ht="15">
      <c r="A841" s="1432"/>
      <c r="B841" s="1581"/>
      <c r="C841" s="1582"/>
      <c r="D841" s="1583"/>
      <c r="E841" s="1421"/>
      <c r="F841" s="1523"/>
      <c r="G841" s="1523"/>
      <c r="H841" s="1584"/>
      <c r="I841" s="1555"/>
      <c r="J841" s="1555"/>
      <c r="K841" s="1441"/>
      <c r="L841" s="1441"/>
      <c r="M841" s="1501"/>
      <c r="N841" s="1519"/>
      <c r="O841" s="1519"/>
      <c r="P841" s="1498"/>
      <c r="Q841" s="1498"/>
      <c r="R841" s="1498"/>
      <c r="S841" s="1498"/>
      <c r="T841" s="1498"/>
      <c r="U841" s="1498"/>
      <c r="V841" s="1477"/>
      <c r="W841" s="1501"/>
      <c r="X841" s="1501"/>
      <c r="Y841" s="1501"/>
      <c r="Z841" s="1501"/>
    </row>
    <row r="842" spans="1:26" ht="15">
      <c r="A842" s="1432"/>
      <c r="B842" s="1581"/>
      <c r="C842" s="1582"/>
      <c r="D842" s="1583"/>
      <c r="E842" s="1421"/>
      <c r="F842" s="1523"/>
      <c r="G842" s="1523"/>
      <c r="H842" s="1584"/>
      <c r="I842" s="1555"/>
      <c r="J842" s="1555"/>
      <c r="K842" s="1441"/>
      <c r="L842" s="1441"/>
      <c r="M842" s="1501"/>
      <c r="N842" s="1519"/>
      <c r="O842" s="1519"/>
      <c r="P842" s="1498"/>
      <c r="Q842" s="1498"/>
      <c r="R842" s="1498"/>
      <c r="S842" s="1498"/>
      <c r="T842" s="1498"/>
      <c r="U842" s="1498"/>
      <c r="V842" s="1477"/>
      <c r="W842" s="1501"/>
      <c r="X842" s="1501"/>
      <c r="Y842" s="1501"/>
      <c r="Z842" s="1501"/>
    </row>
    <row r="843" spans="1:26" ht="15">
      <c r="A843" s="1432"/>
      <c r="B843" s="1581"/>
      <c r="C843" s="1582"/>
      <c r="D843" s="1583"/>
      <c r="E843" s="1421"/>
      <c r="F843" s="1523"/>
      <c r="G843" s="1523"/>
      <c r="H843" s="1584"/>
      <c r="I843" s="1555"/>
      <c r="J843" s="1555"/>
      <c r="K843" s="1441"/>
      <c r="L843" s="1441"/>
      <c r="M843" s="1501"/>
      <c r="N843" s="1519"/>
      <c r="O843" s="1519"/>
      <c r="P843" s="1498"/>
      <c r="Q843" s="1498"/>
      <c r="R843" s="1498"/>
      <c r="S843" s="1498"/>
      <c r="T843" s="1498"/>
      <c r="U843" s="1498"/>
      <c r="V843" s="1477"/>
      <c r="W843" s="1501"/>
      <c r="X843" s="1501"/>
      <c r="Y843" s="1501"/>
      <c r="Z843" s="1501"/>
    </row>
    <row r="844" spans="1:26" ht="15">
      <c r="A844" s="1432"/>
      <c r="B844" s="1581"/>
      <c r="C844" s="1582"/>
      <c r="D844" s="1583"/>
      <c r="E844" s="1421"/>
      <c r="F844" s="1523"/>
      <c r="G844" s="1523"/>
      <c r="H844" s="1584"/>
      <c r="I844" s="1555"/>
      <c r="J844" s="1555"/>
      <c r="K844" s="1441"/>
      <c r="L844" s="1441"/>
      <c r="M844" s="1501"/>
      <c r="N844" s="1519"/>
      <c r="O844" s="1519"/>
      <c r="P844" s="1498"/>
      <c r="Q844" s="1498"/>
      <c r="R844" s="1498"/>
      <c r="S844" s="1498"/>
      <c r="T844" s="1498"/>
      <c r="U844" s="1498"/>
      <c r="V844" s="1477"/>
      <c r="W844" s="1501"/>
      <c r="X844" s="1501"/>
      <c r="Y844" s="1501"/>
      <c r="Z844" s="1501"/>
    </row>
    <row r="845" spans="1:26" ht="15">
      <c r="A845" s="1432"/>
      <c r="B845" s="1581"/>
      <c r="C845" s="1582"/>
      <c r="D845" s="1583"/>
      <c r="E845" s="1421"/>
      <c r="F845" s="1523"/>
      <c r="G845" s="1523"/>
      <c r="H845" s="1584"/>
      <c r="I845" s="1555"/>
      <c r="J845" s="1555"/>
      <c r="K845" s="1441"/>
      <c r="L845" s="1441"/>
      <c r="M845" s="1501"/>
      <c r="N845" s="1519"/>
      <c r="O845" s="1519"/>
      <c r="P845" s="1498"/>
      <c r="Q845" s="1498"/>
      <c r="R845" s="1498"/>
      <c r="S845" s="1498"/>
      <c r="T845" s="1498"/>
      <c r="U845" s="1498"/>
      <c r="V845" s="1477"/>
      <c r="W845" s="1501"/>
      <c r="X845" s="1501"/>
      <c r="Y845" s="1501"/>
      <c r="Z845" s="1501"/>
    </row>
    <row r="846" spans="1:26" ht="15">
      <c r="A846" s="1432"/>
      <c r="B846" s="1581"/>
      <c r="C846" s="1582"/>
      <c r="D846" s="1583"/>
      <c r="E846" s="1421"/>
      <c r="F846" s="1523"/>
      <c r="G846" s="1523"/>
      <c r="H846" s="1584"/>
      <c r="I846" s="1555"/>
      <c r="J846" s="1555"/>
      <c r="K846" s="1441"/>
      <c r="L846" s="1441"/>
      <c r="M846" s="1501"/>
      <c r="N846" s="1519"/>
      <c r="O846" s="1519"/>
      <c r="P846" s="1498"/>
      <c r="Q846" s="1498"/>
      <c r="R846" s="1498"/>
      <c r="S846" s="1498"/>
      <c r="T846" s="1498"/>
      <c r="U846" s="1498"/>
      <c r="V846" s="1477"/>
      <c r="W846" s="1501"/>
      <c r="X846" s="1501"/>
      <c r="Y846" s="1501"/>
      <c r="Z846" s="1501"/>
    </row>
    <row r="847" spans="1:26" ht="15">
      <c r="A847" s="1432"/>
      <c r="B847" s="1581"/>
      <c r="C847" s="1582"/>
      <c r="D847" s="1583"/>
      <c r="E847" s="1421"/>
      <c r="F847" s="1523"/>
      <c r="G847" s="1523"/>
      <c r="H847" s="1584"/>
      <c r="I847" s="1555"/>
      <c r="J847" s="1555"/>
      <c r="K847" s="1441"/>
      <c r="L847" s="1441"/>
      <c r="M847" s="1501"/>
      <c r="N847" s="1519"/>
      <c r="O847" s="1519"/>
      <c r="P847" s="1498"/>
      <c r="Q847" s="1498"/>
      <c r="R847" s="1498"/>
      <c r="S847" s="1498"/>
      <c r="T847" s="1498"/>
      <c r="U847" s="1498"/>
      <c r="V847" s="1477"/>
      <c r="W847" s="1501"/>
      <c r="X847" s="1501"/>
      <c r="Y847" s="1501"/>
      <c r="Z847" s="1501"/>
    </row>
    <row r="848" spans="1:26" ht="15">
      <c r="A848" s="1432"/>
      <c r="B848" s="1581"/>
      <c r="C848" s="1582"/>
      <c r="D848" s="1583"/>
      <c r="E848" s="1421"/>
      <c r="F848" s="1523"/>
      <c r="G848" s="1523"/>
      <c r="H848" s="1584"/>
      <c r="I848" s="1555"/>
      <c r="J848" s="1555"/>
      <c r="K848" s="1441"/>
      <c r="L848" s="1441"/>
      <c r="M848" s="1501"/>
      <c r="N848" s="1519"/>
      <c r="O848" s="1519"/>
      <c r="P848" s="1498"/>
      <c r="Q848" s="1498"/>
      <c r="R848" s="1498"/>
      <c r="S848" s="1498"/>
      <c r="T848" s="1498"/>
      <c r="U848" s="1498"/>
      <c r="V848" s="1477"/>
      <c r="W848" s="1501"/>
      <c r="X848" s="1501"/>
      <c r="Y848" s="1501"/>
      <c r="Z848" s="1501"/>
    </row>
    <row r="849" spans="1:26" ht="15">
      <c r="A849" s="1432"/>
      <c r="B849" s="1581"/>
      <c r="C849" s="1582"/>
      <c r="D849" s="1583"/>
      <c r="E849" s="1421"/>
      <c r="F849" s="1523"/>
      <c r="G849" s="1523"/>
      <c r="H849" s="1584"/>
      <c r="I849" s="1555"/>
      <c r="J849" s="1555"/>
      <c r="K849" s="1441"/>
      <c r="L849" s="1441"/>
      <c r="M849" s="1501"/>
      <c r="N849" s="1519"/>
      <c r="O849" s="1519"/>
      <c r="P849" s="1498"/>
      <c r="Q849" s="1498"/>
      <c r="R849" s="1498"/>
      <c r="S849" s="1498"/>
      <c r="T849" s="1498"/>
      <c r="U849" s="1498"/>
      <c r="V849" s="1477"/>
      <c r="W849" s="1501"/>
      <c r="X849" s="1501"/>
      <c r="Y849" s="1501"/>
      <c r="Z849" s="1501"/>
    </row>
    <row r="850" spans="1:26" ht="15">
      <c r="A850" s="1432"/>
      <c r="B850" s="1581"/>
      <c r="C850" s="1582"/>
      <c r="D850" s="1583"/>
      <c r="E850" s="1421"/>
      <c r="F850" s="1523"/>
      <c r="G850" s="1523"/>
      <c r="H850" s="1584"/>
      <c r="I850" s="1555"/>
      <c r="J850" s="1555"/>
      <c r="K850" s="1441"/>
      <c r="L850" s="1441"/>
      <c r="M850" s="1501"/>
      <c r="N850" s="1519"/>
      <c r="O850" s="1519"/>
      <c r="P850" s="1498"/>
      <c r="Q850" s="1498"/>
      <c r="R850" s="1498"/>
      <c r="S850" s="1498"/>
      <c r="T850" s="1498"/>
      <c r="U850" s="1498"/>
      <c r="V850" s="1477"/>
      <c r="W850" s="1501"/>
      <c r="X850" s="1501"/>
      <c r="Y850" s="1501"/>
      <c r="Z850" s="1501"/>
    </row>
    <row r="851" spans="1:26" ht="15">
      <c r="A851" s="1432"/>
      <c r="B851" s="1581"/>
      <c r="C851" s="1582"/>
      <c r="D851" s="1583"/>
      <c r="E851" s="1421"/>
      <c r="F851" s="1523"/>
      <c r="G851" s="1523"/>
      <c r="H851" s="1584"/>
      <c r="I851" s="1555"/>
      <c r="J851" s="1555"/>
      <c r="K851" s="1441"/>
      <c r="L851" s="1441"/>
      <c r="M851" s="1501"/>
      <c r="N851" s="1519"/>
      <c r="O851" s="1519"/>
      <c r="P851" s="1498"/>
      <c r="Q851" s="1498"/>
      <c r="R851" s="1498"/>
      <c r="S851" s="1498"/>
      <c r="T851" s="1498"/>
      <c r="U851" s="1498"/>
      <c r="V851" s="1477"/>
      <c r="W851" s="1501"/>
      <c r="X851" s="1501"/>
      <c r="Y851" s="1501"/>
      <c r="Z851" s="1501"/>
    </row>
    <row r="852" spans="1:26" ht="15">
      <c r="A852" s="1432"/>
      <c r="B852" s="1581"/>
      <c r="C852" s="1582"/>
      <c r="D852" s="1583"/>
      <c r="E852" s="1421"/>
      <c r="F852" s="1523"/>
      <c r="G852" s="1523"/>
      <c r="H852" s="1584"/>
      <c r="I852" s="1555"/>
      <c r="J852" s="1555"/>
      <c r="K852" s="1441"/>
      <c r="L852" s="1441"/>
      <c r="M852" s="1501"/>
      <c r="N852" s="1519"/>
      <c r="O852" s="1519"/>
      <c r="P852" s="1498"/>
      <c r="Q852" s="1498"/>
      <c r="R852" s="1498"/>
      <c r="S852" s="1498"/>
      <c r="T852" s="1498"/>
      <c r="U852" s="1498"/>
      <c r="V852" s="1477"/>
      <c r="W852" s="1501"/>
      <c r="X852" s="1501"/>
      <c r="Y852" s="1501"/>
      <c r="Z852" s="1501"/>
    </row>
    <row r="853" spans="1:26" ht="15">
      <c r="A853" s="1432"/>
      <c r="B853" s="1581"/>
      <c r="C853" s="1582"/>
      <c r="D853" s="1583"/>
      <c r="E853" s="1421"/>
      <c r="F853" s="1523"/>
      <c r="G853" s="1523"/>
      <c r="H853" s="1584"/>
      <c r="I853" s="1555"/>
      <c r="J853" s="1555"/>
      <c r="K853" s="1441"/>
      <c r="L853" s="1441"/>
      <c r="M853" s="1501"/>
      <c r="N853" s="1519"/>
      <c r="O853" s="1519"/>
      <c r="P853" s="1498"/>
      <c r="Q853" s="1498"/>
      <c r="R853" s="1498"/>
      <c r="S853" s="1498"/>
      <c r="T853" s="1498"/>
      <c r="U853" s="1498"/>
      <c r="V853" s="1477"/>
      <c r="W853" s="1501"/>
      <c r="X853" s="1501"/>
      <c r="Y853" s="1501"/>
      <c r="Z853" s="1501"/>
    </row>
    <row r="854" spans="1:26" ht="15">
      <c r="A854" s="1432"/>
      <c r="B854" s="1581"/>
      <c r="C854" s="1582"/>
      <c r="D854" s="1583"/>
      <c r="E854" s="1421"/>
      <c r="F854" s="1523"/>
      <c r="G854" s="1523"/>
      <c r="H854" s="1584"/>
      <c r="I854" s="1555"/>
      <c r="J854" s="1555"/>
      <c r="K854" s="1441"/>
      <c r="L854" s="1441"/>
      <c r="M854" s="1501"/>
      <c r="N854" s="1519"/>
      <c r="O854" s="1519"/>
      <c r="P854" s="1498"/>
      <c r="Q854" s="1498"/>
      <c r="R854" s="1498"/>
      <c r="S854" s="1498"/>
      <c r="T854" s="1498"/>
      <c r="U854" s="1498"/>
      <c r="V854" s="1477"/>
      <c r="W854" s="1501"/>
      <c r="X854" s="1501"/>
      <c r="Y854" s="1501"/>
      <c r="Z854" s="1501"/>
    </row>
    <row r="855" spans="1:26" ht="15">
      <c r="A855" s="1432"/>
      <c r="B855" s="1581"/>
      <c r="C855" s="1582"/>
      <c r="D855" s="1583"/>
      <c r="E855" s="1421"/>
      <c r="F855" s="1523"/>
      <c r="G855" s="1523"/>
      <c r="H855" s="1584"/>
      <c r="I855" s="1555"/>
      <c r="J855" s="1555"/>
      <c r="K855" s="1441"/>
      <c r="L855" s="1441"/>
      <c r="M855" s="1501"/>
      <c r="N855" s="1519"/>
      <c r="O855" s="1519"/>
      <c r="P855" s="1498"/>
      <c r="Q855" s="1498"/>
      <c r="R855" s="1498"/>
      <c r="S855" s="1498"/>
      <c r="T855" s="1498"/>
      <c r="U855" s="1498"/>
      <c r="V855" s="1477"/>
      <c r="W855" s="1501"/>
      <c r="X855" s="1501"/>
      <c r="Y855" s="1501"/>
      <c r="Z855" s="1501"/>
    </row>
    <row r="856" spans="1:26" ht="15">
      <c r="A856" s="1432"/>
      <c r="B856" s="1581"/>
      <c r="C856" s="1582"/>
      <c r="D856" s="1583"/>
      <c r="E856" s="1421"/>
      <c r="F856" s="1523"/>
      <c r="G856" s="1523"/>
      <c r="H856" s="1584"/>
      <c r="I856" s="1555"/>
      <c r="J856" s="1555"/>
      <c r="K856" s="1441"/>
      <c r="L856" s="1441"/>
      <c r="M856" s="1501"/>
      <c r="N856" s="1519"/>
      <c r="O856" s="1519"/>
      <c r="P856" s="1498"/>
      <c r="Q856" s="1498"/>
      <c r="R856" s="1498"/>
      <c r="S856" s="1498"/>
      <c r="T856" s="1498"/>
      <c r="U856" s="1498"/>
      <c r="V856" s="1477"/>
      <c r="W856" s="1501"/>
      <c r="X856" s="1501"/>
      <c r="Y856" s="1501"/>
      <c r="Z856" s="1501"/>
    </row>
    <row r="857" spans="1:26" ht="15">
      <c r="A857" s="1432"/>
      <c r="B857" s="1581"/>
      <c r="C857" s="1582"/>
      <c r="D857" s="1583"/>
      <c r="E857" s="1421"/>
      <c r="F857" s="1523"/>
      <c r="G857" s="1523"/>
      <c r="H857" s="1584"/>
      <c r="I857" s="1555"/>
      <c r="J857" s="1555"/>
      <c r="K857" s="1441"/>
      <c r="L857" s="1441"/>
      <c r="M857" s="1501"/>
      <c r="N857" s="1519"/>
      <c r="O857" s="1519"/>
      <c r="P857" s="1498"/>
      <c r="Q857" s="1498"/>
      <c r="R857" s="1498"/>
      <c r="S857" s="1498"/>
      <c r="T857" s="1498"/>
      <c r="U857" s="1498"/>
      <c r="V857" s="1477"/>
      <c r="W857" s="1501"/>
      <c r="X857" s="1501"/>
      <c r="Y857" s="1501"/>
      <c r="Z857" s="1501"/>
    </row>
    <row r="858" spans="1:26" ht="15">
      <c r="A858" s="1432"/>
      <c r="B858" s="1581"/>
      <c r="C858" s="1582"/>
      <c r="D858" s="1583"/>
      <c r="E858" s="1421"/>
      <c r="F858" s="1523"/>
      <c r="G858" s="1523"/>
      <c r="H858" s="1584"/>
      <c r="I858" s="1555"/>
      <c r="J858" s="1555"/>
      <c r="K858" s="1441"/>
      <c r="L858" s="1441"/>
      <c r="M858" s="1501"/>
      <c r="N858" s="1519"/>
      <c r="O858" s="1519"/>
      <c r="P858" s="1498"/>
      <c r="Q858" s="1498"/>
      <c r="R858" s="1498"/>
      <c r="S858" s="1498"/>
      <c r="T858" s="1498"/>
      <c r="U858" s="1498"/>
      <c r="V858" s="1477"/>
      <c r="W858" s="1501"/>
      <c r="X858" s="1501"/>
      <c r="Y858" s="1501"/>
      <c r="Z858" s="1501"/>
    </row>
    <row r="859" spans="1:26" ht="15">
      <c r="A859" s="1432"/>
      <c r="B859" s="1581"/>
      <c r="C859" s="1582"/>
      <c r="D859" s="1583"/>
      <c r="E859" s="1421"/>
      <c r="F859" s="1523"/>
      <c r="G859" s="1523"/>
      <c r="H859" s="1584"/>
      <c r="I859" s="1555"/>
      <c r="J859" s="1555"/>
      <c r="K859" s="1441"/>
      <c r="L859" s="1441"/>
      <c r="M859" s="1501"/>
      <c r="N859" s="1519"/>
      <c r="O859" s="1519"/>
      <c r="P859" s="1498"/>
      <c r="Q859" s="1498"/>
      <c r="R859" s="1498"/>
      <c r="S859" s="1498"/>
      <c r="T859" s="1498"/>
      <c r="U859" s="1498"/>
      <c r="V859" s="1477"/>
      <c r="W859" s="1501"/>
      <c r="X859" s="1501"/>
      <c r="Y859" s="1501"/>
      <c r="Z859" s="1501"/>
    </row>
    <row r="860" spans="1:26" ht="15">
      <c r="A860" s="1432"/>
      <c r="B860" s="1581"/>
      <c r="C860" s="1582"/>
      <c r="D860" s="1583"/>
      <c r="E860" s="1421"/>
      <c r="F860" s="1523"/>
      <c r="G860" s="1523"/>
      <c r="H860" s="1584"/>
      <c r="I860" s="1555"/>
      <c r="J860" s="1555"/>
      <c r="K860" s="1441"/>
      <c r="L860" s="1441"/>
      <c r="M860" s="1501"/>
      <c r="N860" s="1519"/>
      <c r="O860" s="1519"/>
      <c r="P860" s="1498"/>
      <c r="Q860" s="1498"/>
      <c r="R860" s="1498"/>
      <c r="S860" s="1498"/>
      <c r="T860" s="1498"/>
      <c r="U860" s="1498"/>
      <c r="V860" s="1477"/>
      <c r="W860" s="1501"/>
      <c r="X860" s="1501"/>
      <c r="Y860" s="1501"/>
      <c r="Z860" s="1501"/>
    </row>
    <row r="861" spans="1:26" ht="15">
      <c r="A861" s="1432"/>
      <c r="B861" s="1581"/>
      <c r="C861" s="1582"/>
      <c r="D861" s="1583"/>
      <c r="E861" s="1421"/>
      <c r="F861" s="1523"/>
      <c r="G861" s="1523"/>
      <c r="H861" s="1584"/>
      <c r="I861" s="1555"/>
      <c r="J861" s="1555"/>
      <c r="K861" s="1441"/>
      <c r="L861" s="1441"/>
      <c r="M861" s="1501"/>
      <c r="N861" s="1519"/>
      <c r="O861" s="1519"/>
      <c r="P861" s="1498"/>
      <c r="Q861" s="1498"/>
      <c r="R861" s="1498"/>
      <c r="S861" s="1498"/>
      <c r="T861" s="1498"/>
      <c r="U861" s="1498"/>
      <c r="V861" s="1477"/>
      <c r="W861" s="1501"/>
      <c r="X861" s="1501"/>
      <c r="Y861" s="1501"/>
      <c r="Z861" s="1501"/>
    </row>
    <row r="862" spans="1:26" ht="15">
      <c r="A862" s="1432"/>
      <c r="B862" s="1581"/>
      <c r="C862" s="1582"/>
      <c r="D862" s="1583"/>
      <c r="E862" s="1421"/>
      <c r="F862" s="1523"/>
      <c r="G862" s="1523"/>
      <c r="H862" s="1584"/>
      <c r="I862" s="1555"/>
      <c r="J862" s="1555"/>
      <c r="K862" s="1441"/>
      <c r="L862" s="1441"/>
      <c r="M862" s="1501"/>
      <c r="N862" s="1519"/>
      <c r="O862" s="1519"/>
      <c r="P862" s="1498"/>
      <c r="Q862" s="1498"/>
      <c r="R862" s="1498"/>
      <c r="S862" s="1498"/>
      <c r="T862" s="1498"/>
      <c r="U862" s="1498"/>
      <c r="V862" s="1477"/>
      <c r="W862" s="1501"/>
      <c r="X862" s="1501"/>
      <c r="Y862" s="1501"/>
      <c r="Z862" s="1501"/>
    </row>
    <row r="863" spans="1:26" ht="15">
      <c r="A863" s="1432"/>
      <c r="B863" s="1581"/>
      <c r="C863" s="1582"/>
      <c r="D863" s="1583"/>
      <c r="E863" s="1421"/>
      <c r="F863" s="1523"/>
      <c r="G863" s="1523"/>
      <c r="H863" s="1584"/>
      <c r="I863" s="1555"/>
      <c r="J863" s="1555"/>
      <c r="K863" s="1441"/>
      <c r="L863" s="1441"/>
      <c r="M863" s="1501"/>
      <c r="N863" s="1519"/>
      <c r="O863" s="1519"/>
      <c r="P863" s="1498"/>
      <c r="Q863" s="1498"/>
      <c r="R863" s="1498"/>
      <c r="S863" s="1498"/>
      <c r="T863" s="1498"/>
      <c r="U863" s="1498"/>
      <c r="V863" s="1477"/>
      <c r="W863" s="1501"/>
      <c r="X863" s="1501"/>
      <c r="Y863" s="1501"/>
      <c r="Z863" s="1501"/>
    </row>
    <row r="864" spans="1:26" ht="15">
      <c r="A864" s="1432"/>
      <c r="B864" s="1581"/>
      <c r="C864" s="1582"/>
      <c r="D864" s="1583"/>
      <c r="E864" s="1421"/>
      <c r="F864" s="1523"/>
      <c r="G864" s="1523"/>
      <c r="H864" s="1584"/>
      <c r="I864" s="1555"/>
      <c r="J864" s="1555"/>
      <c r="K864" s="1441"/>
      <c r="L864" s="1441"/>
      <c r="M864" s="1501"/>
      <c r="N864" s="1519"/>
      <c r="O864" s="1519"/>
      <c r="P864" s="1498"/>
      <c r="Q864" s="1498"/>
      <c r="R864" s="1498"/>
      <c r="S864" s="1498"/>
      <c r="T864" s="1498"/>
      <c r="U864" s="1498"/>
      <c r="V864" s="1477"/>
      <c r="W864" s="1501"/>
      <c r="X864" s="1501"/>
      <c r="Y864" s="1501"/>
      <c r="Z864" s="1501"/>
    </row>
    <row r="865" spans="1:26" ht="15">
      <c r="A865" s="1432"/>
      <c r="B865" s="1581"/>
      <c r="C865" s="1582"/>
      <c r="D865" s="1583"/>
      <c r="E865" s="1421"/>
      <c r="F865" s="1523"/>
      <c r="G865" s="1523"/>
      <c r="H865" s="1584"/>
      <c r="I865" s="1555"/>
      <c r="J865" s="1555"/>
      <c r="K865" s="1441"/>
      <c r="L865" s="1441"/>
      <c r="M865" s="1501"/>
      <c r="N865" s="1519"/>
      <c r="O865" s="1519"/>
      <c r="P865" s="1498"/>
      <c r="Q865" s="1498"/>
      <c r="R865" s="1498"/>
      <c r="S865" s="1498"/>
      <c r="T865" s="1498"/>
      <c r="U865" s="1498"/>
      <c r="V865" s="1477"/>
      <c r="W865" s="1501"/>
      <c r="X865" s="1501"/>
      <c r="Y865" s="1501"/>
      <c r="Z865" s="1501"/>
    </row>
    <row r="866" spans="1:26" ht="15">
      <c r="A866" s="1432"/>
      <c r="B866" s="1581"/>
      <c r="C866" s="1582"/>
      <c r="D866" s="1583"/>
      <c r="E866" s="1421"/>
      <c r="F866" s="1523"/>
      <c r="G866" s="1523"/>
      <c r="H866" s="1584"/>
      <c r="I866" s="1555"/>
      <c r="J866" s="1555"/>
      <c r="K866" s="1441"/>
      <c r="L866" s="1441"/>
      <c r="M866" s="1501"/>
      <c r="N866" s="1519"/>
      <c r="O866" s="1519"/>
      <c r="P866" s="1498"/>
      <c r="Q866" s="1498"/>
      <c r="R866" s="1498"/>
      <c r="S866" s="1498"/>
      <c r="T866" s="1498"/>
      <c r="U866" s="1498"/>
      <c r="V866" s="1477"/>
      <c r="W866" s="1501"/>
      <c r="X866" s="1501"/>
      <c r="Y866" s="1501"/>
      <c r="Z866" s="1501"/>
    </row>
    <row r="867" spans="1:26" ht="15">
      <c r="A867" s="1432"/>
      <c r="B867" s="1581"/>
      <c r="C867" s="1582"/>
      <c r="D867" s="1583"/>
      <c r="E867" s="1421"/>
      <c r="F867" s="1523"/>
      <c r="G867" s="1523"/>
      <c r="H867" s="1584"/>
      <c r="I867" s="1555"/>
      <c r="J867" s="1555"/>
      <c r="K867" s="1441"/>
      <c r="L867" s="1441"/>
      <c r="M867" s="1501"/>
      <c r="N867" s="1519"/>
      <c r="O867" s="1519"/>
      <c r="P867" s="1498"/>
      <c r="Q867" s="1498"/>
      <c r="R867" s="1498"/>
      <c r="S867" s="1498"/>
      <c r="T867" s="1498"/>
      <c r="U867" s="1498"/>
      <c r="V867" s="1477"/>
      <c r="W867" s="1501"/>
      <c r="X867" s="1501"/>
      <c r="Y867" s="1501"/>
      <c r="Z867" s="1501"/>
    </row>
    <row r="868" spans="1:26" ht="15">
      <c r="A868" s="1432"/>
      <c r="B868" s="1581"/>
      <c r="C868" s="1582"/>
      <c r="D868" s="1583"/>
      <c r="E868" s="1421"/>
      <c r="F868" s="1523"/>
      <c r="G868" s="1523"/>
      <c r="H868" s="1584"/>
      <c r="I868" s="1555"/>
      <c r="J868" s="1555"/>
      <c r="K868" s="1441"/>
      <c r="L868" s="1441"/>
      <c r="M868" s="1501"/>
      <c r="N868" s="1519"/>
      <c r="O868" s="1519"/>
      <c r="P868" s="1498"/>
      <c r="Q868" s="1498"/>
      <c r="R868" s="1498"/>
      <c r="S868" s="1498"/>
      <c r="T868" s="1498"/>
      <c r="U868" s="1498"/>
      <c r="V868" s="1477"/>
      <c r="W868" s="1501"/>
      <c r="X868" s="1501"/>
      <c r="Y868" s="1501"/>
      <c r="Z868" s="1501"/>
    </row>
    <row r="869" spans="1:26" ht="15">
      <c r="A869" s="1432"/>
      <c r="B869" s="1581"/>
      <c r="C869" s="1582"/>
      <c r="D869" s="1583"/>
      <c r="E869" s="1421"/>
      <c r="F869" s="1523"/>
      <c r="G869" s="1523"/>
      <c r="H869" s="1584"/>
      <c r="I869" s="1555"/>
      <c r="J869" s="1555"/>
      <c r="K869" s="1441"/>
      <c r="L869" s="1441"/>
      <c r="M869" s="1501"/>
      <c r="N869" s="1519"/>
      <c r="O869" s="1519"/>
      <c r="P869" s="1498"/>
      <c r="Q869" s="1498"/>
      <c r="R869" s="1498"/>
      <c r="S869" s="1498"/>
      <c r="T869" s="1498"/>
      <c r="U869" s="1498"/>
      <c r="V869" s="1477"/>
      <c r="W869" s="1501"/>
      <c r="X869" s="1501"/>
      <c r="Y869" s="1501"/>
      <c r="Z869" s="1501"/>
    </row>
    <row r="870" spans="1:26" ht="15">
      <c r="A870" s="1432"/>
      <c r="B870" s="1581"/>
      <c r="C870" s="1582"/>
      <c r="D870" s="1583"/>
      <c r="E870" s="1421"/>
      <c r="F870" s="1523"/>
      <c r="G870" s="1523"/>
      <c r="H870" s="1584"/>
      <c r="I870" s="1555"/>
      <c r="J870" s="1555"/>
      <c r="K870" s="1441"/>
      <c r="L870" s="1441"/>
      <c r="M870" s="1501"/>
      <c r="N870" s="1519"/>
      <c r="O870" s="1519"/>
      <c r="P870" s="1498"/>
      <c r="Q870" s="1498"/>
      <c r="R870" s="1498"/>
      <c r="S870" s="1498"/>
      <c r="T870" s="1498"/>
      <c r="U870" s="1498"/>
      <c r="V870" s="1477"/>
      <c r="W870" s="1501"/>
      <c r="X870" s="1501"/>
      <c r="Y870" s="1501"/>
      <c r="Z870" s="1501"/>
    </row>
    <row r="871" spans="1:26" ht="15">
      <c r="A871" s="1432"/>
      <c r="B871" s="1581"/>
      <c r="C871" s="1582"/>
      <c r="D871" s="1583"/>
      <c r="E871" s="1421"/>
      <c r="F871" s="1523"/>
      <c r="G871" s="1523"/>
      <c r="H871" s="1584"/>
      <c r="I871" s="1555"/>
      <c r="J871" s="1555"/>
      <c r="K871" s="1441"/>
      <c r="L871" s="1441"/>
      <c r="M871" s="1501"/>
      <c r="N871" s="1519"/>
      <c r="O871" s="1519"/>
      <c r="P871" s="1498"/>
      <c r="Q871" s="1498"/>
      <c r="R871" s="1498"/>
      <c r="S871" s="1498"/>
      <c r="T871" s="1498"/>
      <c r="U871" s="1498"/>
      <c r="V871" s="1477"/>
      <c r="W871" s="1501"/>
      <c r="X871" s="1501"/>
      <c r="Y871" s="1501"/>
      <c r="Z871" s="1501"/>
    </row>
    <row r="872" spans="1:26" ht="15">
      <c r="A872" s="1432"/>
      <c r="B872" s="1581"/>
      <c r="C872" s="1582"/>
      <c r="D872" s="1583"/>
      <c r="E872" s="1421"/>
      <c r="F872" s="1523"/>
      <c r="G872" s="1523"/>
      <c r="H872" s="1584"/>
      <c r="I872" s="1555"/>
      <c r="J872" s="1555"/>
      <c r="K872" s="1441"/>
      <c r="L872" s="1441"/>
      <c r="M872" s="1501"/>
      <c r="N872" s="1519"/>
      <c r="O872" s="1519"/>
      <c r="P872" s="1498"/>
      <c r="Q872" s="1498"/>
      <c r="R872" s="1498"/>
      <c r="S872" s="1498"/>
      <c r="T872" s="1498"/>
      <c r="U872" s="1498"/>
      <c r="V872" s="1477"/>
      <c r="W872" s="1501"/>
      <c r="X872" s="1501"/>
      <c r="Y872" s="1501"/>
      <c r="Z872" s="1501"/>
    </row>
    <row r="873" spans="1:26" ht="15">
      <c r="A873" s="1432"/>
      <c r="B873" s="1581"/>
      <c r="C873" s="1582"/>
      <c r="D873" s="1583"/>
      <c r="E873" s="1421"/>
      <c r="F873" s="1523"/>
      <c r="G873" s="1523"/>
      <c r="H873" s="1584"/>
      <c r="I873" s="1555"/>
      <c r="J873" s="1555"/>
      <c r="K873" s="1441"/>
      <c r="L873" s="1441"/>
      <c r="M873" s="1501"/>
      <c r="N873" s="1519"/>
      <c r="O873" s="1519"/>
      <c r="P873" s="1498"/>
      <c r="Q873" s="1498"/>
      <c r="R873" s="1498"/>
      <c r="S873" s="1498"/>
      <c r="T873" s="1498"/>
      <c r="U873" s="1498"/>
      <c r="V873" s="1477"/>
      <c r="W873" s="1501"/>
      <c r="X873" s="1501"/>
      <c r="Y873" s="1501"/>
      <c r="Z873" s="1501"/>
    </row>
    <row r="874" spans="1:26" ht="15">
      <c r="A874" s="1432"/>
      <c r="B874" s="1581"/>
      <c r="C874" s="1582"/>
      <c r="D874" s="1583"/>
      <c r="E874" s="1421"/>
      <c r="F874" s="1523"/>
      <c r="G874" s="1523"/>
      <c r="H874" s="1584"/>
      <c r="I874" s="1555"/>
      <c r="J874" s="1555"/>
      <c r="K874" s="1441"/>
      <c r="L874" s="1441"/>
      <c r="M874" s="1501"/>
      <c r="N874" s="1519"/>
      <c r="O874" s="1519"/>
      <c r="P874" s="1498"/>
      <c r="Q874" s="1498"/>
      <c r="R874" s="1498"/>
      <c r="S874" s="1498"/>
      <c r="T874" s="1498"/>
      <c r="U874" s="1498"/>
      <c r="V874" s="1477"/>
      <c r="W874" s="1501"/>
      <c r="X874" s="1501"/>
      <c r="Y874" s="1501"/>
      <c r="Z874" s="1501"/>
    </row>
    <row r="875" spans="1:26" ht="15">
      <c r="A875" s="1432"/>
      <c r="B875" s="1581"/>
      <c r="C875" s="1582"/>
      <c r="D875" s="1583"/>
      <c r="E875" s="1421"/>
      <c r="F875" s="1523"/>
      <c r="G875" s="1523"/>
      <c r="H875" s="1584"/>
      <c r="I875" s="1555"/>
      <c r="J875" s="1555"/>
      <c r="K875" s="1441"/>
      <c r="L875" s="1441"/>
      <c r="M875" s="1501"/>
      <c r="N875" s="1519"/>
      <c r="O875" s="1519"/>
      <c r="P875" s="1498"/>
      <c r="Q875" s="1498"/>
      <c r="R875" s="1498"/>
      <c r="S875" s="1498"/>
      <c r="T875" s="1498"/>
      <c r="U875" s="1498"/>
      <c r="V875" s="1477"/>
      <c r="W875" s="1501"/>
      <c r="X875" s="1501"/>
      <c r="Y875" s="1501"/>
      <c r="Z875" s="1501"/>
    </row>
    <row r="876" spans="1:26" ht="15">
      <c r="A876" s="1432"/>
      <c r="B876" s="1581"/>
      <c r="C876" s="1582"/>
      <c r="D876" s="1583"/>
      <c r="E876" s="1421"/>
      <c r="F876" s="1523"/>
      <c r="G876" s="1523"/>
      <c r="H876" s="1584"/>
      <c r="I876" s="1555"/>
      <c r="J876" s="1555"/>
      <c r="K876" s="1441"/>
      <c r="L876" s="1441"/>
      <c r="M876" s="1501"/>
      <c r="N876" s="1519"/>
      <c r="O876" s="1519"/>
      <c r="P876" s="1498"/>
      <c r="Q876" s="1498"/>
      <c r="R876" s="1498"/>
      <c r="S876" s="1498"/>
      <c r="T876" s="1498"/>
      <c r="U876" s="1498"/>
      <c r="V876" s="1477"/>
      <c r="W876" s="1501"/>
      <c r="X876" s="1501"/>
      <c r="Y876" s="1501"/>
      <c r="Z876" s="1501"/>
    </row>
    <row r="877" spans="1:26" ht="15">
      <c r="A877" s="1432"/>
      <c r="B877" s="1581"/>
      <c r="C877" s="1582"/>
      <c r="D877" s="1583"/>
      <c r="E877" s="1421"/>
      <c r="F877" s="1523"/>
      <c r="G877" s="1523"/>
      <c r="H877" s="1584"/>
      <c r="I877" s="1555"/>
      <c r="J877" s="1555"/>
      <c r="K877" s="1441"/>
      <c r="L877" s="1441"/>
      <c r="M877" s="1501"/>
      <c r="N877" s="1519"/>
      <c r="O877" s="1519"/>
      <c r="P877" s="1498"/>
      <c r="Q877" s="1498"/>
      <c r="R877" s="1498"/>
      <c r="S877" s="1498"/>
      <c r="T877" s="1498"/>
      <c r="U877" s="1498"/>
      <c r="V877" s="1477"/>
      <c r="W877" s="1501"/>
      <c r="X877" s="1501"/>
      <c r="Y877" s="1501"/>
      <c r="Z877" s="1501"/>
    </row>
    <row r="878" spans="1:26" ht="15">
      <c r="A878" s="1432"/>
      <c r="B878" s="1581"/>
      <c r="C878" s="1582"/>
      <c r="D878" s="1583"/>
      <c r="E878" s="1421"/>
      <c r="F878" s="1523"/>
      <c r="G878" s="1523"/>
      <c r="H878" s="1584"/>
      <c r="I878" s="1555"/>
      <c r="J878" s="1555"/>
      <c r="K878" s="1441"/>
      <c r="L878" s="1441"/>
      <c r="M878" s="1501"/>
      <c r="N878" s="1519"/>
      <c r="O878" s="1519"/>
      <c r="P878" s="1498"/>
      <c r="Q878" s="1498"/>
      <c r="R878" s="1498"/>
      <c r="S878" s="1498"/>
      <c r="T878" s="1498"/>
      <c r="U878" s="1498"/>
      <c r="V878" s="1477"/>
      <c r="W878" s="1501"/>
      <c r="X878" s="1501"/>
      <c r="Y878" s="1501"/>
      <c r="Z878" s="1501"/>
    </row>
    <row r="879" spans="1:26" ht="15">
      <c r="A879" s="1432"/>
      <c r="B879" s="1581"/>
      <c r="C879" s="1582"/>
      <c r="D879" s="1583"/>
      <c r="E879" s="1421"/>
      <c r="F879" s="1523"/>
      <c r="G879" s="1523"/>
      <c r="H879" s="1584"/>
      <c r="I879" s="1555"/>
      <c r="J879" s="1555"/>
      <c r="K879" s="1441"/>
      <c r="L879" s="1441"/>
      <c r="M879" s="1501"/>
      <c r="N879" s="1519"/>
      <c r="O879" s="1519"/>
      <c r="P879" s="1498"/>
      <c r="Q879" s="1498"/>
      <c r="R879" s="1498"/>
      <c r="S879" s="1498"/>
      <c r="T879" s="1498"/>
      <c r="U879" s="1498"/>
      <c r="V879" s="1477"/>
      <c r="W879" s="1501"/>
      <c r="X879" s="1501"/>
      <c r="Y879" s="1501"/>
      <c r="Z879" s="1501"/>
    </row>
    <row r="880" spans="1:26" ht="15">
      <c r="A880" s="1432"/>
      <c r="B880" s="1581"/>
      <c r="C880" s="1582"/>
      <c r="D880" s="1583"/>
      <c r="E880" s="1421"/>
      <c r="F880" s="1523"/>
      <c r="G880" s="1523"/>
      <c r="H880" s="1584"/>
      <c r="I880" s="1555"/>
      <c r="J880" s="1555"/>
      <c r="K880" s="1441"/>
      <c r="L880" s="1441"/>
      <c r="M880" s="1501"/>
      <c r="N880" s="1519"/>
      <c r="O880" s="1519"/>
      <c r="P880" s="1498"/>
      <c r="Q880" s="1498"/>
      <c r="R880" s="1498"/>
      <c r="S880" s="1498"/>
      <c r="T880" s="1498"/>
      <c r="U880" s="1498"/>
      <c r="V880" s="1477"/>
      <c r="W880" s="1501"/>
      <c r="X880" s="1501"/>
      <c r="Y880" s="1501"/>
      <c r="Z880" s="1501"/>
    </row>
    <row r="881" spans="1:26" ht="15">
      <c r="A881" s="1432"/>
      <c r="B881" s="1581"/>
      <c r="C881" s="1582"/>
      <c r="D881" s="1583"/>
      <c r="E881" s="1421"/>
      <c r="F881" s="1523"/>
      <c r="G881" s="1523"/>
      <c r="H881" s="1584"/>
      <c r="I881" s="1555"/>
      <c r="J881" s="1555"/>
      <c r="K881" s="1441"/>
      <c r="L881" s="1441"/>
      <c r="M881" s="1501"/>
      <c r="N881" s="1519"/>
      <c r="O881" s="1519"/>
      <c r="P881" s="1498"/>
      <c r="Q881" s="1498"/>
      <c r="R881" s="1498"/>
      <c r="S881" s="1498"/>
      <c r="T881" s="1498"/>
      <c r="U881" s="1498"/>
      <c r="V881" s="1477"/>
      <c r="W881" s="1501"/>
      <c r="X881" s="1501"/>
      <c r="Y881" s="1501"/>
      <c r="Z881" s="1501"/>
    </row>
    <row r="882" spans="1:26" ht="15">
      <c r="A882" s="1432"/>
      <c r="B882" s="1581"/>
      <c r="C882" s="1582"/>
      <c r="D882" s="1583"/>
      <c r="E882" s="1421"/>
      <c r="F882" s="1523"/>
      <c r="G882" s="1523"/>
      <c r="H882" s="1584"/>
      <c r="I882" s="1555"/>
      <c r="J882" s="1555"/>
      <c r="K882" s="1441"/>
      <c r="L882" s="1441"/>
      <c r="M882" s="1501"/>
      <c r="N882" s="1519"/>
      <c r="O882" s="1519"/>
      <c r="P882" s="1498"/>
      <c r="Q882" s="1498"/>
      <c r="R882" s="1498"/>
      <c r="S882" s="1498"/>
      <c r="T882" s="1498"/>
      <c r="U882" s="1498"/>
      <c r="V882" s="1477"/>
      <c r="W882" s="1501"/>
      <c r="X882" s="1501"/>
      <c r="Y882" s="1501"/>
      <c r="Z882" s="1501"/>
    </row>
    <row r="883" spans="1:26" ht="48" customHeight="1">
      <c r="A883" s="1432"/>
      <c r="B883" s="1581"/>
      <c r="C883" s="1582"/>
      <c r="D883" s="1583"/>
      <c r="E883" s="1421"/>
      <c r="F883" s="1523"/>
      <c r="G883" s="1523"/>
      <c r="H883" s="1584"/>
      <c r="I883" s="1555"/>
      <c r="J883" s="1555"/>
      <c r="K883" s="1441"/>
      <c r="L883" s="1441"/>
      <c r="M883" s="1501"/>
      <c r="N883" s="1519"/>
      <c r="O883" s="1519"/>
      <c r="P883" s="1498"/>
      <c r="Q883" s="1498"/>
      <c r="R883" s="1498"/>
      <c r="S883" s="1498"/>
      <c r="T883" s="1498"/>
      <c r="U883" s="1498"/>
      <c r="V883" s="1477"/>
      <c r="W883" s="1501"/>
      <c r="X883" s="1501"/>
      <c r="Y883" s="1501"/>
      <c r="Z883" s="1501"/>
    </row>
    <row r="884" spans="1:26" ht="15">
      <c r="A884" s="1432"/>
      <c r="B884" s="1581"/>
      <c r="C884" s="1582"/>
      <c r="D884" s="1583"/>
      <c r="E884" s="1421"/>
      <c r="F884" s="1523"/>
      <c r="G884" s="1523"/>
      <c r="H884" s="1584"/>
      <c r="I884" s="1555"/>
      <c r="J884" s="1555"/>
      <c r="K884" s="1441"/>
      <c r="L884" s="1441"/>
      <c r="M884" s="1501"/>
      <c r="N884" s="1519"/>
      <c r="O884" s="1519"/>
      <c r="P884" s="1498"/>
      <c r="Q884" s="1498"/>
      <c r="R884" s="1498"/>
      <c r="S884" s="1498"/>
      <c r="T884" s="1498"/>
      <c r="U884" s="1498"/>
      <c r="V884" s="1477"/>
      <c r="W884" s="1501"/>
      <c r="X884" s="1501"/>
      <c r="Y884" s="1501"/>
      <c r="Z884" s="1501"/>
    </row>
    <row r="885" spans="1:26" ht="15">
      <c r="A885" s="1432"/>
      <c r="B885" s="1581"/>
      <c r="C885" s="1582"/>
      <c r="D885" s="1583"/>
      <c r="E885" s="1421"/>
      <c r="F885" s="1523"/>
      <c r="G885" s="1523"/>
      <c r="H885" s="1584"/>
      <c r="I885" s="1555"/>
      <c r="J885" s="1555"/>
      <c r="K885" s="1441"/>
      <c r="L885" s="1441"/>
      <c r="M885" s="1501"/>
      <c r="N885" s="1519"/>
      <c r="O885" s="1519"/>
      <c r="P885" s="1498"/>
      <c r="Q885" s="1498"/>
      <c r="R885" s="1498"/>
      <c r="S885" s="1498"/>
      <c r="T885" s="1498"/>
      <c r="U885" s="1498"/>
      <c r="V885" s="1477"/>
      <c r="W885" s="1501"/>
      <c r="X885" s="1501"/>
      <c r="Y885" s="1501"/>
      <c r="Z885" s="1501"/>
    </row>
    <row r="886" spans="1:26" ht="15">
      <c r="A886" s="1432"/>
      <c r="B886" s="1581"/>
      <c r="C886" s="1582"/>
      <c r="D886" s="1583"/>
      <c r="E886" s="1421"/>
      <c r="F886" s="1523"/>
      <c r="G886" s="1523"/>
      <c r="H886" s="1584"/>
      <c r="I886" s="1555"/>
      <c r="J886" s="1555"/>
      <c r="K886" s="1441"/>
      <c r="L886" s="1441"/>
      <c r="M886" s="1501"/>
      <c r="N886" s="1519"/>
      <c r="O886" s="1519"/>
      <c r="P886" s="1498"/>
      <c r="Q886" s="1498"/>
      <c r="R886" s="1498"/>
      <c r="S886" s="1498"/>
      <c r="T886" s="1498"/>
      <c r="U886" s="1498"/>
      <c r="V886" s="1477"/>
      <c r="W886" s="1501"/>
      <c r="X886" s="1501"/>
      <c r="Y886" s="1501"/>
      <c r="Z886" s="1501"/>
    </row>
    <row r="887" spans="1:26" ht="15">
      <c r="A887" s="1432"/>
      <c r="B887" s="1581"/>
      <c r="C887" s="1582"/>
      <c r="D887" s="1583"/>
      <c r="E887" s="1421"/>
      <c r="F887" s="1523"/>
      <c r="G887" s="1523"/>
      <c r="H887" s="1584"/>
      <c r="I887" s="1555"/>
      <c r="J887" s="1555"/>
      <c r="K887" s="1441"/>
      <c r="L887" s="1441"/>
      <c r="M887" s="1501"/>
      <c r="N887" s="1519"/>
      <c r="O887" s="1519"/>
      <c r="P887" s="1498"/>
      <c r="Q887" s="1498"/>
      <c r="R887" s="1498"/>
      <c r="S887" s="1498"/>
      <c r="T887" s="1498"/>
      <c r="U887" s="1498"/>
      <c r="V887" s="1477"/>
      <c r="W887" s="1501"/>
      <c r="X887" s="1501"/>
      <c r="Y887" s="1501"/>
      <c r="Z887" s="1501"/>
    </row>
    <row r="888" spans="1:26" ht="15">
      <c r="A888" s="1432"/>
      <c r="B888" s="1581"/>
      <c r="C888" s="1582"/>
      <c r="D888" s="1583"/>
      <c r="E888" s="1421"/>
      <c r="F888" s="1523"/>
      <c r="G888" s="1523"/>
      <c r="H888" s="1584"/>
      <c r="I888" s="1555"/>
      <c r="J888" s="1555"/>
      <c r="K888" s="1441"/>
      <c r="L888" s="1441"/>
      <c r="M888" s="1501"/>
      <c r="N888" s="1519"/>
      <c r="O888" s="1519"/>
      <c r="P888" s="1498"/>
      <c r="Q888" s="1498"/>
      <c r="R888" s="1498"/>
      <c r="S888" s="1498"/>
      <c r="T888" s="1498"/>
      <c r="U888" s="1498"/>
      <c r="V888" s="1477"/>
      <c r="W888" s="1501"/>
      <c r="X888" s="1501"/>
      <c r="Y888" s="1501"/>
      <c r="Z888" s="1501"/>
    </row>
    <row r="889" spans="1:26" ht="15">
      <c r="A889" s="1432"/>
      <c r="B889" s="1581"/>
      <c r="C889" s="1582"/>
      <c r="D889" s="1583"/>
      <c r="E889" s="1421"/>
      <c r="F889" s="1523"/>
      <c r="G889" s="1523"/>
      <c r="H889" s="1584"/>
      <c r="I889" s="1555"/>
      <c r="J889" s="1555"/>
      <c r="K889" s="1441"/>
      <c r="L889" s="1441"/>
      <c r="M889" s="1501"/>
      <c r="N889" s="1519"/>
      <c r="O889" s="1519"/>
      <c r="P889" s="1498"/>
      <c r="Q889" s="1498"/>
      <c r="R889" s="1498"/>
      <c r="S889" s="1498"/>
      <c r="T889" s="1498"/>
      <c r="U889" s="1498"/>
      <c r="V889" s="1477"/>
      <c r="W889" s="1501"/>
      <c r="X889" s="1501"/>
      <c r="Y889" s="1501"/>
      <c r="Z889" s="1501"/>
    </row>
    <row r="890" spans="1:26" ht="15">
      <c r="A890" s="1432"/>
      <c r="B890" s="1581"/>
      <c r="C890" s="1582"/>
      <c r="D890" s="1583"/>
      <c r="E890" s="1421"/>
      <c r="F890" s="1523"/>
      <c r="G890" s="1523"/>
      <c r="H890" s="1584"/>
      <c r="I890" s="1555"/>
      <c r="J890" s="1555"/>
      <c r="K890" s="1441"/>
      <c r="L890" s="1441"/>
      <c r="M890" s="1501"/>
      <c r="N890" s="1519"/>
      <c r="O890" s="1519"/>
      <c r="P890" s="1498"/>
      <c r="Q890" s="1498"/>
      <c r="R890" s="1498"/>
      <c r="S890" s="1498"/>
      <c r="T890" s="1498"/>
      <c r="U890" s="1498"/>
      <c r="V890" s="1477"/>
      <c r="W890" s="1501"/>
      <c r="X890" s="1501"/>
      <c r="Y890" s="1501"/>
      <c r="Z890" s="1501"/>
    </row>
    <row r="891" spans="1:26" ht="15">
      <c r="A891" s="1432"/>
      <c r="B891" s="1581"/>
      <c r="C891" s="1582"/>
      <c r="D891" s="1583"/>
      <c r="E891" s="1421"/>
      <c r="F891" s="1523"/>
      <c r="G891" s="1523"/>
      <c r="H891" s="1584"/>
      <c r="I891" s="1555"/>
      <c r="J891" s="1555"/>
      <c r="K891" s="1441"/>
      <c r="L891" s="1441"/>
      <c r="M891" s="1501"/>
      <c r="N891" s="1519"/>
      <c r="O891" s="1519"/>
      <c r="P891" s="1498"/>
      <c r="Q891" s="1498"/>
      <c r="R891" s="1498"/>
      <c r="S891" s="1498"/>
      <c r="T891" s="1498"/>
      <c r="U891" s="1498"/>
      <c r="V891" s="1477"/>
      <c r="W891" s="1501"/>
      <c r="X891" s="1501"/>
      <c r="Y891" s="1501"/>
      <c r="Z891" s="1501"/>
    </row>
    <row r="892" spans="1:26" ht="15">
      <c r="A892" s="1432"/>
      <c r="B892" s="1581"/>
      <c r="C892" s="1582"/>
      <c r="D892" s="1583"/>
      <c r="E892" s="1421"/>
      <c r="F892" s="1523"/>
      <c r="G892" s="1523"/>
      <c r="H892" s="1584"/>
      <c r="I892" s="1555"/>
      <c r="J892" s="1555"/>
      <c r="K892" s="1441"/>
      <c r="L892" s="1441"/>
      <c r="M892" s="1501"/>
      <c r="N892" s="1519"/>
      <c r="O892" s="1519"/>
      <c r="P892" s="1498"/>
      <c r="Q892" s="1498"/>
      <c r="R892" s="1498"/>
      <c r="S892" s="1498"/>
      <c r="T892" s="1498"/>
      <c r="U892" s="1498"/>
      <c r="V892" s="1477"/>
      <c r="W892" s="1501"/>
      <c r="X892" s="1501"/>
      <c r="Y892" s="1501"/>
      <c r="Z892" s="1501"/>
    </row>
    <row r="893" spans="1:26" ht="15">
      <c r="A893" s="1432"/>
      <c r="B893" s="1581"/>
      <c r="C893" s="1582"/>
      <c r="D893" s="1583"/>
      <c r="E893" s="1421"/>
      <c r="F893" s="1523"/>
      <c r="G893" s="1523"/>
      <c r="H893" s="1584"/>
      <c r="I893" s="1555"/>
      <c r="J893" s="1555"/>
      <c r="K893" s="1441"/>
      <c r="L893" s="1441"/>
      <c r="M893" s="1501"/>
      <c r="N893" s="1519"/>
      <c r="O893" s="1519"/>
      <c r="P893" s="1498"/>
      <c r="Q893" s="1498"/>
      <c r="R893" s="1498"/>
      <c r="S893" s="1498"/>
      <c r="T893" s="1498"/>
      <c r="U893" s="1498"/>
      <c r="V893" s="1477"/>
      <c r="W893" s="1501"/>
      <c r="X893" s="1501"/>
      <c r="Y893" s="1501"/>
      <c r="Z893" s="1501"/>
    </row>
    <row r="894" spans="1:26" ht="15">
      <c r="A894" s="1432"/>
      <c r="B894" s="1581"/>
      <c r="C894" s="1582"/>
      <c r="D894" s="1583"/>
      <c r="E894" s="1421"/>
      <c r="F894" s="1523"/>
      <c r="G894" s="1523"/>
      <c r="H894" s="1584"/>
      <c r="I894" s="1555"/>
      <c r="J894" s="1555"/>
      <c r="K894" s="1441"/>
      <c r="L894" s="1441"/>
      <c r="M894" s="1501"/>
      <c r="N894" s="1519"/>
      <c r="O894" s="1519"/>
      <c r="P894" s="1498"/>
      <c r="Q894" s="1498"/>
      <c r="R894" s="1498"/>
      <c r="S894" s="1498"/>
      <c r="T894" s="1498"/>
      <c r="U894" s="1498"/>
      <c r="V894" s="1477"/>
      <c r="W894" s="1501"/>
      <c r="X894" s="1501"/>
      <c r="Y894" s="1501"/>
      <c r="Z894" s="1501"/>
    </row>
    <row r="895" spans="1:26" ht="15">
      <c r="A895" s="1432"/>
      <c r="B895" s="1581"/>
      <c r="C895" s="1582"/>
      <c r="D895" s="1583"/>
      <c r="E895" s="1421"/>
      <c r="F895" s="1523"/>
      <c r="G895" s="1523"/>
      <c r="H895" s="1584"/>
      <c r="I895" s="1555"/>
      <c r="J895" s="1555"/>
      <c r="K895" s="1441"/>
      <c r="L895" s="1441"/>
      <c r="M895" s="1501"/>
      <c r="N895" s="1519"/>
      <c r="O895" s="1519"/>
      <c r="P895" s="1498"/>
      <c r="Q895" s="1498"/>
      <c r="R895" s="1498"/>
      <c r="S895" s="1498"/>
      <c r="T895" s="1498"/>
      <c r="U895" s="1498"/>
      <c r="V895" s="1477"/>
      <c r="W895" s="1501"/>
      <c r="X895" s="1501"/>
      <c r="Y895" s="1501"/>
      <c r="Z895" s="1501"/>
    </row>
    <row r="896" spans="1:26" ht="15">
      <c r="A896" s="1432"/>
      <c r="B896" s="1581"/>
      <c r="C896" s="1582"/>
      <c r="D896" s="1583"/>
      <c r="E896" s="1421"/>
      <c r="F896" s="1523"/>
      <c r="G896" s="1523"/>
      <c r="H896" s="1584"/>
      <c r="I896" s="1555"/>
      <c r="J896" s="1555"/>
      <c r="K896" s="1441"/>
      <c r="L896" s="1441"/>
      <c r="M896" s="1501"/>
      <c r="N896" s="1519"/>
      <c r="O896" s="1519"/>
      <c r="P896" s="1498"/>
      <c r="Q896" s="1498"/>
      <c r="R896" s="1498"/>
      <c r="S896" s="1498"/>
      <c r="T896" s="1498"/>
      <c r="U896" s="1498"/>
      <c r="V896" s="1477"/>
      <c r="W896" s="1501"/>
      <c r="X896" s="1501"/>
      <c r="Y896" s="1501"/>
      <c r="Z896" s="1501"/>
    </row>
    <row r="897" spans="1:26" ht="15">
      <c r="A897" s="1432"/>
      <c r="B897" s="1581"/>
      <c r="C897" s="1582"/>
      <c r="D897" s="1583"/>
      <c r="E897" s="1421"/>
      <c r="F897" s="1523"/>
      <c r="G897" s="1523"/>
      <c r="H897" s="1584"/>
      <c r="I897" s="1555"/>
      <c r="J897" s="1555"/>
      <c r="K897" s="1441"/>
      <c r="L897" s="1441"/>
      <c r="M897" s="1501"/>
      <c r="N897" s="1519"/>
      <c r="O897" s="1519"/>
      <c r="P897" s="1498"/>
      <c r="Q897" s="1498"/>
      <c r="R897" s="1498"/>
      <c r="S897" s="1498"/>
      <c r="T897" s="1498"/>
      <c r="U897" s="1498"/>
      <c r="V897" s="1477"/>
      <c r="W897" s="1501"/>
      <c r="X897" s="1501"/>
      <c r="Y897" s="1501"/>
      <c r="Z897" s="1501"/>
    </row>
    <row r="898" spans="1:26" ht="15">
      <c r="A898" s="1432"/>
      <c r="B898" s="1581"/>
      <c r="C898" s="1582"/>
      <c r="D898" s="1583"/>
      <c r="E898" s="1421"/>
      <c r="F898" s="1523"/>
      <c r="G898" s="1523"/>
      <c r="H898" s="1584"/>
      <c r="I898" s="1555"/>
      <c r="J898" s="1555"/>
      <c r="K898" s="1441"/>
      <c r="L898" s="1441"/>
      <c r="M898" s="1501"/>
      <c r="N898" s="1519"/>
      <c r="O898" s="1519"/>
      <c r="P898" s="1498"/>
      <c r="Q898" s="1498"/>
      <c r="R898" s="1498"/>
      <c r="S898" s="1498"/>
      <c r="T898" s="1498"/>
      <c r="U898" s="1498"/>
      <c r="V898" s="1477"/>
      <c r="W898" s="1501"/>
      <c r="X898" s="1501"/>
      <c r="Y898" s="1501"/>
      <c r="Z898" s="1501"/>
    </row>
    <row r="899" spans="1:26" ht="15">
      <c r="A899" s="1432"/>
      <c r="B899" s="1581"/>
      <c r="C899" s="1582"/>
      <c r="D899" s="1583"/>
      <c r="E899" s="1421"/>
      <c r="F899" s="1523"/>
      <c r="G899" s="1523"/>
      <c r="H899" s="1584"/>
      <c r="I899" s="1555"/>
      <c r="J899" s="1555"/>
      <c r="K899" s="1441"/>
      <c r="L899" s="1441"/>
      <c r="M899" s="1501"/>
      <c r="N899" s="1519"/>
      <c r="O899" s="1519"/>
      <c r="P899" s="1498"/>
      <c r="Q899" s="1498"/>
      <c r="R899" s="1498"/>
      <c r="S899" s="1498"/>
      <c r="T899" s="1498"/>
      <c r="U899" s="1498"/>
      <c r="V899" s="1477"/>
      <c r="W899" s="1501"/>
      <c r="X899" s="1501"/>
      <c r="Y899" s="1501"/>
      <c r="Z899" s="1501"/>
    </row>
    <row r="900" spans="1:26" ht="15">
      <c r="A900" s="1432"/>
      <c r="B900" s="1581"/>
      <c r="C900" s="1582"/>
      <c r="D900" s="1583"/>
      <c r="E900" s="1421"/>
      <c r="F900" s="1523"/>
      <c r="G900" s="1523"/>
      <c r="H900" s="1584"/>
      <c r="I900" s="1555"/>
      <c r="J900" s="1555"/>
      <c r="K900" s="1441"/>
      <c r="L900" s="1441"/>
      <c r="M900" s="1501"/>
      <c r="N900" s="1519"/>
      <c r="O900" s="1519"/>
      <c r="P900" s="1498"/>
      <c r="Q900" s="1498"/>
      <c r="R900" s="1498"/>
      <c r="S900" s="1498"/>
      <c r="T900" s="1498"/>
      <c r="U900" s="1498"/>
      <c r="V900" s="1477"/>
      <c r="W900" s="1501"/>
      <c r="X900" s="1501"/>
      <c r="Y900" s="1501"/>
      <c r="Z900" s="1501"/>
    </row>
    <row r="901" spans="1:26" ht="15">
      <c r="A901" s="1432"/>
      <c r="B901" s="1581"/>
      <c r="C901" s="1582"/>
      <c r="D901" s="1583"/>
      <c r="E901" s="1421"/>
      <c r="F901" s="1523"/>
      <c r="G901" s="1523"/>
      <c r="H901" s="1584"/>
      <c r="I901" s="1555"/>
      <c r="J901" s="1555"/>
      <c r="K901" s="1441"/>
      <c r="L901" s="1441"/>
      <c r="M901" s="1501"/>
      <c r="N901" s="1519"/>
      <c r="O901" s="1519"/>
      <c r="P901" s="1498"/>
      <c r="Q901" s="1498"/>
      <c r="R901" s="1498"/>
      <c r="S901" s="1498"/>
      <c r="T901" s="1498"/>
      <c r="U901" s="1498"/>
      <c r="V901" s="1477"/>
      <c r="W901" s="1501"/>
      <c r="X901" s="1501"/>
      <c r="Y901" s="1501"/>
      <c r="Z901" s="1501"/>
    </row>
    <row r="902" spans="1:26" ht="15">
      <c r="A902" s="1432"/>
      <c r="B902" s="1581"/>
      <c r="C902" s="1582"/>
      <c r="D902" s="1583"/>
      <c r="E902" s="1421"/>
      <c r="F902" s="1523"/>
      <c r="G902" s="1523"/>
      <c r="H902" s="1584"/>
      <c r="I902" s="1555"/>
      <c r="J902" s="1555"/>
      <c r="K902" s="1441"/>
      <c r="L902" s="1441"/>
      <c r="M902" s="1501"/>
      <c r="N902" s="1519"/>
      <c r="O902" s="1519"/>
      <c r="P902" s="1498"/>
      <c r="Q902" s="1498"/>
      <c r="R902" s="1498"/>
      <c r="S902" s="1498"/>
      <c r="T902" s="1498"/>
      <c r="U902" s="1498"/>
      <c r="V902" s="1477"/>
      <c r="W902" s="1501"/>
      <c r="X902" s="1501"/>
      <c r="Y902" s="1501"/>
      <c r="Z902" s="1501"/>
    </row>
    <row r="903" spans="1:26" ht="15">
      <c r="A903" s="1432"/>
      <c r="B903" s="1581"/>
      <c r="C903" s="1582"/>
      <c r="D903" s="1583"/>
      <c r="E903" s="1421"/>
      <c r="F903" s="1523"/>
      <c r="G903" s="1523"/>
      <c r="H903" s="1584"/>
      <c r="I903" s="1555"/>
      <c r="J903" s="1555"/>
      <c r="K903" s="1441"/>
      <c r="L903" s="1441"/>
      <c r="M903" s="1501"/>
      <c r="N903" s="1519"/>
      <c r="O903" s="1519"/>
      <c r="P903" s="1498"/>
      <c r="Q903" s="1498"/>
      <c r="R903" s="1498"/>
      <c r="S903" s="1498"/>
      <c r="T903" s="1498"/>
      <c r="U903" s="1498"/>
      <c r="V903" s="1477"/>
      <c r="W903" s="1501"/>
      <c r="X903" s="1501"/>
      <c r="Y903" s="1501"/>
      <c r="Z903" s="1501"/>
    </row>
    <row r="904" spans="1:26" ht="15">
      <c r="A904" s="1432"/>
      <c r="B904" s="1581"/>
      <c r="C904" s="1582"/>
      <c r="D904" s="1583"/>
      <c r="E904" s="1421"/>
      <c r="F904" s="1523"/>
      <c r="G904" s="1523"/>
      <c r="H904" s="1584"/>
      <c r="I904" s="1555"/>
      <c r="J904" s="1555"/>
      <c r="K904" s="1441"/>
      <c r="L904" s="1441"/>
      <c r="M904" s="1501"/>
      <c r="N904" s="1519"/>
      <c r="O904" s="1519"/>
      <c r="P904" s="1498"/>
      <c r="Q904" s="1498"/>
      <c r="R904" s="1498"/>
      <c r="S904" s="1498"/>
      <c r="T904" s="1498"/>
      <c r="U904" s="1498"/>
      <c r="V904" s="1477"/>
      <c r="W904" s="1501"/>
      <c r="X904" s="1501"/>
      <c r="Y904" s="1501"/>
      <c r="Z904" s="1501"/>
    </row>
    <row r="905" spans="1:26" ht="15">
      <c r="A905" s="1432"/>
      <c r="B905" s="1581"/>
      <c r="C905" s="1582"/>
      <c r="D905" s="1583"/>
      <c r="E905" s="1421"/>
      <c r="F905" s="1523"/>
      <c r="G905" s="1523"/>
      <c r="H905" s="1584"/>
      <c r="I905" s="1555"/>
      <c r="J905" s="1555"/>
      <c r="K905" s="1441"/>
      <c r="L905" s="1441"/>
      <c r="M905" s="1501"/>
      <c r="N905" s="1519"/>
      <c r="O905" s="1519"/>
      <c r="P905" s="1498"/>
      <c r="Q905" s="1498"/>
      <c r="R905" s="1498"/>
      <c r="S905" s="1498"/>
      <c r="T905" s="1498"/>
      <c r="U905" s="1498"/>
      <c r="V905" s="1477"/>
      <c r="W905" s="1501"/>
      <c r="X905" s="1501"/>
      <c r="Y905" s="1501"/>
      <c r="Z905" s="1501"/>
    </row>
    <row r="906" spans="1:26" ht="15">
      <c r="A906" s="1432"/>
      <c r="B906" s="1581"/>
      <c r="C906" s="1582"/>
      <c r="D906" s="1583"/>
      <c r="E906" s="1421"/>
      <c r="F906" s="1523"/>
      <c r="G906" s="1523"/>
      <c r="H906" s="1584"/>
      <c r="I906" s="1555"/>
      <c r="J906" s="1555"/>
      <c r="K906" s="1441"/>
      <c r="L906" s="1441"/>
      <c r="M906" s="1501"/>
      <c r="N906" s="1519"/>
      <c r="O906" s="1519"/>
      <c r="P906" s="1498"/>
      <c r="Q906" s="1498"/>
      <c r="R906" s="1498"/>
      <c r="S906" s="1498"/>
      <c r="T906" s="1498"/>
      <c r="U906" s="1498"/>
      <c r="V906" s="1477"/>
      <c r="W906" s="1501"/>
      <c r="X906" s="1501"/>
      <c r="Y906" s="1501"/>
      <c r="Z906" s="1501"/>
    </row>
    <row r="907" spans="1:26" ht="15">
      <c r="A907" s="1432"/>
      <c r="B907" s="1581"/>
      <c r="C907" s="1582"/>
      <c r="D907" s="1583"/>
      <c r="E907" s="1421"/>
      <c r="F907" s="1523"/>
      <c r="G907" s="1523"/>
      <c r="H907" s="1584"/>
      <c r="I907" s="1555"/>
      <c r="J907" s="1555"/>
      <c r="K907" s="1441"/>
      <c r="L907" s="1441"/>
      <c r="M907" s="1501"/>
      <c r="N907" s="1519"/>
      <c r="O907" s="1519"/>
      <c r="P907" s="1498"/>
      <c r="Q907" s="1498"/>
      <c r="R907" s="1498"/>
      <c r="S907" s="1498"/>
      <c r="T907" s="1498"/>
      <c r="U907" s="1498"/>
      <c r="V907" s="1477"/>
      <c r="W907" s="1501"/>
      <c r="X907" s="1501"/>
      <c r="Y907" s="1501"/>
      <c r="Z907" s="1501"/>
    </row>
    <row r="908" spans="1:26" ht="15">
      <c r="A908" s="1432"/>
      <c r="B908" s="1581"/>
      <c r="C908" s="1582"/>
      <c r="D908" s="1583"/>
      <c r="E908" s="1421"/>
      <c r="F908" s="1523"/>
      <c r="G908" s="1523"/>
      <c r="H908" s="1584"/>
      <c r="I908" s="1555"/>
      <c r="J908" s="1555"/>
      <c r="K908" s="1441"/>
      <c r="L908" s="1441"/>
      <c r="M908" s="1501"/>
      <c r="N908" s="1519"/>
      <c r="O908" s="1519"/>
      <c r="P908" s="1498"/>
      <c r="Q908" s="1498"/>
      <c r="R908" s="1498"/>
      <c r="S908" s="1498"/>
      <c r="T908" s="1498"/>
      <c r="U908" s="1498"/>
      <c r="V908" s="1477"/>
      <c r="W908" s="1501"/>
      <c r="X908" s="1501"/>
      <c r="Y908" s="1501"/>
      <c r="Z908" s="1501"/>
    </row>
    <row r="909" spans="1:26" ht="15">
      <c r="A909" s="1432"/>
      <c r="B909" s="1581"/>
      <c r="C909" s="1582"/>
      <c r="D909" s="1583"/>
      <c r="E909" s="1421"/>
      <c r="F909" s="1523"/>
      <c r="G909" s="1523"/>
      <c r="H909" s="1584"/>
      <c r="I909" s="1555"/>
      <c r="J909" s="1555"/>
      <c r="K909" s="1441"/>
      <c r="L909" s="1441"/>
      <c r="M909" s="1501"/>
      <c r="N909" s="1519"/>
      <c r="O909" s="1519"/>
      <c r="P909" s="1498"/>
      <c r="Q909" s="1498"/>
      <c r="R909" s="1498"/>
      <c r="S909" s="1498"/>
      <c r="T909" s="1498"/>
      <c r="U909" s="1498"/>
      <c r="V909" s="1477"/>
      <c r="W909" s="1501"/>
      <c r="X909" s="1501"/>
      <c r="Y909" s="1501"/>
      <c r="Z909" s="1501"/>
    </row>
    <row r="910" spans="1:26" ht="15">
      <c r="A910" s="1432"/>
      <c r="B910" s="1581"/>
      <c r="C910" s="1582"/>
      <c r="D910" s="1583"/>
      <c r="E910" s="1421"/>
      <c r="F910" s="1523"/>
      <c r="G910" s="1523"/>
      <c r="H910" s="1584"/>
      <c r="I910" s="1555"/>
      <c r="J910" s="1555"/>
      <c r="K910" s="1441"/>
      <c r="L910" s="1441"/>
      <c r="M910" s="1501"/>
      <c r="N910" s="1519"/>
      <c r="O910" s="1519"/>
      <c r="P910" s="1498"/>
      <c r="Q910" s="1498"/>
      <c r="R910" s="1498"/>
      <c r="S910" s="1498"/>
      <c r="T910" s="1498"/>
      <c r="U910" s="1498"/>
      <c r="V910" s="1477"/>
      <c r="W910" s="1501"/>
      <c r="X910" s="1501"/>
      <c r="Y910" s="1501"/>
      <c r="Z910" s="1501"/>
    </row>
    <row r="911" spans="1:26" ht="15">
      <c r="A911" s="1432"/>
      <c r="B911" s="1581"/>
      <c r="C911" s="1582"/>
      <c r="D911" s="1583"/>
      <c r="E911" s="1421"/>
      <c r="F911" s="1523"/>
      <c r="G911" s="1523"/>
      <c r="H911" s="1584"/>
      <c r="I911" s="1555"/>
      <c r="J911" s="1555"/>
      <c r="K911" s="1441"/>
      <c r="L911" s="1441"/>
      <c r="M911" s="1501"/>
      <c r="N911" s="1519"/>
      <c r="O911" s="1519"/>
      <c r="P911" s="1498"/>
      <c r="Q911" s="1498"/>
      <c r="R911" s="1498"/>
      <c r="S911" s="1498"/>
      <c r="T911" s="1498"/>
      <c r="U911" s="1498"/>
      <c r="V911" s="1477"/>
      <c r="W911" s="1501"/>
      <c r="X911" s="1501"/>
      <c r="Y911" s="1501"/>
      <c r="Z911" s="1501"/>
    </row>
    <row r="912" spans="1:26" ht="15">
      <c r="A912" s="1432"/>
      <c r="B912" s="1581"/>
      <c r="C912" s="1582"/>
      <c r="D912" s="1583"/>
      <c r="E912" s="1421"/>
      <c r="F912" s="1523"/>
      <c r="G912" s="1523"/>
      <c r="H912" s="1584"/>
      <c r="I912" s="1555"/>
      <c r="J912" s="1555"/>
      <c r="K912" s="1441"/>
      <c r="L912" s="1441"/>
      <c r="M912" s="1501"/>
      <c r="N912" s="1519"/>
      <c r="O912" s="1519"/>
      <c r="P912" s="1498"/>
      <c r="Q912" s="1498"/>
      <c r="R912" s="1498"/>
      <c r="S912" s="1498"/>
      <c r="T912" s="1498"/>
      <c r="U912" s="1498"/>
      <c r="V912" s="1477"/>
      <c r="W912" s="1501"/>
      <c r="X912" s="1501"/>
      <c r="Y912" s="1501"/>
      <c r="Z912" s="1501"/>
    </row>
    <row r="913" spans="1:26" ht="15">
      <c r="A913" s="1432"/>
      <c r="B913" s="1581"/>
      <c r="C913" s="1582"/>
      <c r="D913" s="1583"/>
      <c r="E913" s="1421"/>
      <c r="F913" s="1523"/>
      <c r="G913" s="1523"/>
      <c r="H913" s="1584"/>
      <c r="I913" s="1555"/>
      <c r="J913" s="1555"/>
      <c r="K913" s="1441"/>
      <c r="L913" s="1441"/>
      <c r="M913" s="1501"/>
      <c r="N913" s="1519"/>
      <c r="O913" s="1519"/>
      <c r="P913" s="1498"/>
      <c r="Q913" s="1498"/>
      <c r="R913" s="1498"/>
      <c r="S913" s="1498"/>
      <c r="T913" s="1498"/>
      <c r="U913" s="1498"/>
      <c r="V913" s="1477"/>
      <c r="W913" s="1501"/>
      <c r="X913" s="1501"/>
      <c r="Y913" s="1501"/>
      <c r="Z913" s="1501"/>
    </row>
    <row r="914" spans="1:26" ht="15">
      <c r="A914" s="1432"/>
      <c r="B914" s="1581"/>
      <c r="C914" s="1582"/>
      <c r="D914" s="1583"/>
      <c r="E914" s="1421"/>
      <c r="F914" s="1523"/>
      <c r="G914" s="1523"/>
      <c r="H914" s="1584"/>
      <c r="I914" s="1555"/>
      <c r="J914" s="1555"/>
      <c r="K914" s="1441"/>
      <c r="L914" s="1441"/>
      <c r="M914" s="1501"/>
      <c r="N914" s="1519"/>
      <c r="O914" s="1519"/>
      <c r="P914" s="1498"/>
      <c r="Q914" s="1498"/>
      <c r="R914" s="1498"/>
      <c r="S914" s="1498"/>
      <c r="T914" s="1498"/>
      <c r="U914" s="1498"/>
      <c r="V914" s="1477"/>
      <c r="W914" s="1501"/>
      <c r="X914" s="1501"/>
      <c r="Y914" s="1501"/>
      <c r="Z914" s="1501"/>
    </row>
    <row r="915" spans="1:26" ht="15">
      <c r="A915" s="1432"/>
      <c r="B915" s="1581"/>
      <c r="C915" s="1582"/>
      <c r="D915" s="1583"/>
      <c r="E915" s="1421"/>
      <c r="F915" s="1523"/>
      <c r="G915" s="1523"/>
      <c r="H915" s="1584"/>
      <c r="I915" s="1555"/>
      <c r="J915" s="1555"/>
      <c r="K915" s="1441"/>
      <c r="L915" s="1441"/>
      <c r="M915" s="1501"/>
      <c r="N915" s="1519"/>
      <c r="O915" s="1519"/>
      <c r="P915" s="1498"/>
      <c r="Q915" s="1498"/>
      <c r="R915" s="1498"/>
      <c r="S915" s="1498"/>
      <c r="T915" s="1498"/>
      <c r="U915" s="1498"/>
      <c r="V915" s="1477"/>
      <c r="W915" s="1501"/>
      <c r="X915" s="1501"/>
      <c r="Y915" s="1501"/>
      <c r="Z915" s="1501"/>
    </row>
    <row r="916" spans="1:26" ht="15">
      <c r="A916" s="1432"/>
      <c r="B916" s="1581"/>
      <c r="C916" s="1582"/>
      <c r="D916" s="1583"/>
      <c r="E916" s="1421"/>
      <c r="F916" s="1523"/>
      <c r="G916" s="1523"/>
      <c r="H916" s="1584"/>
      <c r="I916" s="1555"/>
      <c r="J916" s="1555"/>
      <c r="K916" s="1441"/>
      <c r="L916" s="1441"/>
      <c r="M916" s="1501"/>
      <c r="N916" s="1519"/>
      <c r="O916" s="1519"/>
      <c r="P916" s="1498"/>
      <c r="Q916" s="1498"/>
      <c r="R916" s="1498"/>
      <c r="S916" s="1498"/>
      <c r="T916" s="1498"/>
      <c r="U916" s="1498"/>
      <c r="V916" s="1477"/>
      <c r="W916" s="1501"/>
      <c r="X916" s="1501"/>
      <c r="Y916" s="1501"/>
      <c r="Z916" s="1501"/>
    </row>
    <row r="917" spans="1:26" ht="15">
      <c r="A917" s="1432"/>
      <c r="B917" s="1581"/>
      <c r="C917" s="1582"/>
      <c r="D917" s="1583"/>
      <c r="E917" s="1421"/>
      <c r="F917" s="1523"/>
      <c r="G917" s="1523"/>
      <c r="H917" s="1584"/>
      <c r="I917" s="1555"/>
      <c r="J917" s="1555"/>
      <c r="K917" s="1441"/>
      <c r="L917" s="1441"/>
      <c r="M917" s="1501"/>
      <c r="N917" s="1519"/>
      <c r="O917" s="1519"/>
      <c r="P917" s="1498"/>
      <c r="Q917" s="1498"/>
      <c r="R917" s="1498"/>
      <c r="S917" s="1498"/>
      <c r="T917" s="1498"/>
      <c r="U917" s="1498"/>
      <c r="V917" s="1477"/>
      <c r="W917" s="1501"/>
      <c r="X917" s="1501"/>
      <c r="Y917" s="1501"/>
      <c r="Z917" s="1501"/>
    </row>
    <row r="918" spans="1:26" ht="15">
      <c r="A918" s="1432"/>
      <c r="B918" s="1581"/>
      <c r="C918" s="1582"/>
      <c r="D918" s="1583"/>
      <c r="E918" s="1421"/>
      <c r="F918" s="1523"/>
      <c r="G918" s="1523"/>
      <c r="H918" s="1584"/>
      <c r="I918" s="1555"/>
      <c r="J918" s="1555"/>
      <c r="K918" s="1441"/>
      <c r="L918" s="1441"/>
      <c r="M918" s="1501"/>
      <c r="N918" s="1519"/>
      <c r="O918" s="1519"/>
      <c r="P918" s="1498"/>
      <c r="Q918" s="1498"/>
      <c r="R918" s="1498"/>
      <c r="S918" s="1498"/>
      <c r="T918" s="1498"/>
      <c r="U918" s="1498"/>
      <c r="V918" s="1477"/>
      <c r="W918" s="1501"/>
      <c r="X918" s="1501"/>
      <c r="Y918" s="1501"/>
      <c r="Z918" s="1501"/>
    </row>
    <row r="919" spans="1:26" ht="15">
      <c r="A919" s="1432"/>
      <c r="B919" s="1581"/>
      <c r="C919" s="1582"/>
      <c r="D919" s="1583"/>
      <c r="E919" s="1421"/>
      <c r="F919" s="1523"/>
      <c r="G919" s="1523"/>
      <c r="H919" s="1584"/>
      <c r="I919" s="1555"/>
      <c r="J919" s="1555"/>
      <c r="K919" s="1441"/>
      <c r="L919" s="1441"/>
      <c r="M919" s="1501"/>
      <c r="N919" s="1519"/>
      <c r="O919" s="1519"/>
      <c r="P919" s="1498"/>
      <c r="Q919" s="1498"/>
      <c r="R919" s="1498"/>
      <c r="S919" s="1498"/>
      <c r="T919" s="1498"/>
      <c r="U919" s="1498"/>
      <c r="V919" s="1477"/>
      <c r="W919" s="1501"/>
      <c r="X919" s="1501"/>
      <c r="Y919" s="1501"/>
      <c r="Z919" s="1501"/>
    </row>
    <row r="920" spans="1:26" ht="15">
      <c r="A920" s="1432"/>
      <c r="B920" s="1581"/>
      <c r="C920" s="1582"/>
      <c r="D920" s="1583"/>
      <c r="E920" s="1421"/>
      <c r="F920" s="1523"/>
      <c r="G920" s="1523"/>
      <c r="H920" s="1584"/>
      <c r="I920" s="1555"/>
      <c r="J920" s="1555"/>
      <c r="K920" s="1441"/>
      <c r="L920" s="1441"/>
      <c r="M920" s="1501"/>
      <c r="N920" s="1519"/>
      <c r="O920" s="1519"/>
      <c r="P920" s="1498"/>
      <c r="Q920" s="1498"/>
      <c r="R920" s="1498"/>
      <c r="S920" s="1498"/>
      <c r="T920" s="1498"/>
      <c r="U920" s="1498"/>
      <c r="V920" s="1477"/>
      <c r="W920" s="1501"/>
      <c r="X920" s="1501"/>
      <c r="Y920" s="1501"/>
      <c r="Z920" s="1501"/>
    </row>
    <row r="921" spans="1:26" ht="16.5" customHeight="1">
      <c r="A921" s="1432"/>
      <c r="B921" s="1581"/>
      <c r="C921" s="1582"/>
      <c r="D921" s="1583"/>
      <c r="E921" s="1421"/>
      <c r="F921" s="1523"/>
      <c r="G921" s="1523"/>
      <c r="H921" s="1584"/>
      <c r="I921" s="1555"/>
      <c r="J921" s="1555"/>
      <c r="K921" s="1441"/>
      <c r="L921" s="1441"/>
      <c r="M921" s="1501"/>
      <c r="N921" s="1519"/>
      <c r="O921" s="1519"/>
      <c r="P921" s="1498"/>
      <c r="Q921" s="1498"/>
      <c r="R921" s="1498"/>
      <c r="S921" s="1498"/>
      <c r="T921" s="1498"/>
      <c r="U921" s="1498"/>
      <c r="V921" s="1477"/>
      <c r="W921" s="1501"/>
      <c r="X921" s="1501"/>
      <c r="Y921" s="1501"/>
      <c r="Z921" s="1501"/>
    </row>
    <row r="922" spans="1:26" ht="15">
      <c r="A922" s="1432"/>
      <c r="B922" s="1581"/>
      <c r="C922" s="1582"/>
      <c r="D922" s="1583"/>
      <c r="E922" s="1421"/>
      <c r="F922" s="1523"/>
      <c r="G922" s="1523"/>
      <c r="H922" s="1584"/>
      <c r="I922" s="1555"/>
      <c r="J922" s="1555"/>
      <c r="K922" s="1441"/>
      <c r="L922" s="1441"/>
      <c r="M922" s="1501"/>
      <c r="N922" s="1519"/>
      <c r="O922" s="1519"/>
      <c r="P922" s="1498"/>
      <c r="Q922" s="1498"/>
      <c r="R922" s="1498"/>
      <c r="S922" s="1498"/>
      <c r="T922" s="1498"/>
      <c r="U922" s="1498"/>
      <c r="V922" s="1477"/>
      <c r="W922" s="1501"/>
      <c r="X922" s="1501"/>
      <c r="Y922" s="1501"/>
      <c r="Z922" s="1501"/>
    </row>
    <row r="923" spans="1:26" ht="15">
      <c r="A923" s="1432"/>
      <c r="B923" s="1581"/>
      <c r="C923" s="1582"/>
      <c r="D923" s="1583"/>
      <c r="E923" s="1421"/>
      <c r="F923" s="1523"/>
      <c r="G923" s="1523"/>
      <c r="H923" s="1584"/>
      <c r="I923" s="1555"/>
      <c r="J923" s="1555"/>
      <c r="K923" s="1441"/>
      <c r="L923" s="1441"/>
      <c r="M923" s="1501"/>
      <c r="N923" s="1519"/>
      <c r="O923" s="1519"/>
      <c r="P923" s="1498"/>
      <c r="Q923" s="1498"/>
      <c r="R923" s="1498"/>
      <c r="S923" s="1498"/>
      <c r="T923" s="1498"/>
      <c r="U923" s="1498"/>
      <c r="V923" s="1477"/>
      <c r="W923" s="1501"/>
      <c r="X923" s="1501"/>
      <c r="Y923" s="1501"/>
      <c r="Z923" s="1501"/>
    </row>
    <row r="924" spans="1:26" ht="15">
      <c r="A924" s="1432"/>
      <c r="B924" s="1581"/>
      <c r="C924" s="1582"/>
      <c r="D924" s="1583"/>
      <c r="E924" s="1421"/>
      <c r="F924" s="1523"/>
      <c r="G924" s="1523"/>
      <c r="H924" s="1584"/>
      <c r="I924" s="1555"/>
      <c r="J924" s="1555"/>
      <c r="K924" s="1441"/>
      <c r="L924" s="1441"/>
      <c r="M924" s="1501"/>
      <c r="N924" s="1519"/>
      <c r="O924" s="1519"/>
      <c r="P924" s="1498"/>
      <c r="Q924" s="1498"/>
      <c r="R924" s="1498"/>
      <c r="S924" s="1498"/>
      <c r="T924" s="1498"/>
      <c r="U924" s="1498"/>
      <c r="V924" s="1477"/>
      <c r="W924" s="1501"/>
      <c r="X924" s="1501"/>
      <c r="Y924" s="1501"/>
      <c r="Z924" s="1501"/>
    </row>
    <row r="925" spans="1:26" ht="15">
      <c r="A925" s="1432"/>
      <c r="B925" s="1581"/>
      <c r="C925" s="1582"/>
      <c r="D925" s="1583"/>
      <c r="E925" s="1421"/>
      <c r="F925" s="1523"/>
      <c r="G925" s="1523"/>
      <c r="H925" s="1584"/>
      <c r="I925" s="1555"/>
      <c r="J925" s="1555"/>
      <c r="K925" s="1441"/>
      <c r="L925" s="1441"/>
      <c r="M925" s="1501"/>
      <c r="N925" s="1519"/>
      <c r="O925" s="1519"/>
      <c r="P925" s="1498"/>
      <c r="Q925" s="1498"/>
      <c r="R925" s="1498"/>
      <c r="S925" s="1498"/>
      <c r="T925" s="1498"/>
      <c r="U925" s="1498"/>
      <c r="V925" s="1477"/>
      <c r="W925" s="1501"/>
      <c r="X925" s="1501"/>
      <c r="Y925" s="1501"/>
      <c r="Z925" s="1501"/>
    </row>
    <row r="926" spans="1:26" ht="15">
      <c r="A926" s="1432"/>
      <c r="B926" s="1581"/>
      <c r="C926" s="1582"/>
      <c r="D926" s="1583"/>
      <c r="E926" s="1421"/>
      <c r="F926" s="1523"/>
      <c r="G926" s="1523"/>
      <c r="H926" s="1584"/>
      <c r="I926" s="1555"/>
      <c r="J926" s="1555"/>
      <c r="K926" s="1441"/>
      <c r="L926" s="1441"/>
      <c r="M926" s="1501"/>
      <c r="N926" s="1519"/>
      <c r="O926" s="1519"/>
      <c r="P926" s="1498"/>
      <c r="Q926" s="1498"/>
      <c r="R926" s="1498"/>
      <c r="S926" s="1498"/>
      <c r="T926" s="1498"/>
      <c r="U926" s="1498"/>
      <c r="V926" s="1477"/>
      <c r="W926" s="1501"/>
      <c r="X926" s="1501"/>
      <c r="Y926" s="1501"/>
      <c r="Z926" s="1501"/>
    </row>
    <row r="927" spans="1:26" ht="15">
      <c r="A927" s="1432"/>
      <c r="B927" s="1581"/>
      <c r="C927" s="1582"/>
      <c r="D927" s="1583"/>
      <c r="E927" s="1421"/>
      <c r="F927" s="1523"/>
      <c r="G927" s="1523"/>
      <c r="H927" s="1584"/>
      <c r="I927" s="1555"/>
      <c r="J927" s="1555"/>
      <c r="K927" s="1441"/>
      <c r="L927" s="1441"/>
      <c r="M927" s="1501"/>
      <c r="N927" s="1519"/>
      <c r="O927" s="1519"/>
      <c r="P927" s="1498"/>
      <c r="Q927" s="1498"/>
      <c r="R927" s="1498"/>
      <c r="S927" s="1498"/>
      <c r="T927" s="1498"/>
      <c r="U927" s="1498"/>
      <c r="V927" s="1477"/>
      <c r="W927" s="1501"/>
      <c r="X927" s="1501"/>
      <c r="Y927" s="1501"/>
      <c r="Z927" s="1501"/>
    </row>
    <row r="928" spans="1:26" ht="15">
      <c r="A928" s="1432"/>
      <c r="B928" s="1581"/>
      <c r="C928" s="1582"/>
      <c r="D928" s="1583"/>
      <c r="E928" s="1421"/>
      <c r="F928" s="1523"/>
      <c r="G928" s="1523"/>
      <c r="H928" s="1584"/>
      <c r="I928" s="1555"/>
      <c r="J928" s="1555"/>
      <c r="K928" s="1441"/>
      <c r="L928" s="1441"/>
      <c r="M928" s="1501"/>
      <c r="N928" s="1519"/>
      <c r="O928" s="1519"/>
      <c r="P928" s="1498"/>
      <c r="Q928" s="1498"/>
      <c r="R928" s="1498"/>
      <c r="S928" s="1498"/>
      <c r="T928" s="1498"/>
      <c r="U928" s="1498"/>
      <c r="V928" s="1477"/>
      <c r="W928" s="1501"/>
      <c r="X928" s="1501"/>
      <c r="Y928" s="1501"/>
      <c r="Z928" s="1501"/>
    </row>
    <row r="929" spans="1:26" ht="15">
      <c r="A929" s="1432"/>
      <c r="B929" s="1581"/>
      <c r="C929" s="1582"/>
      <c r="D929" s="1583"/>
      <c r="E929" s="1421"/>
      <c r="F929" s="1523"/>
      <c r="G929" s="1523"/>
      <c r="H929" s="1584"/>
      <c r="I929" s="1555"/>
      <c r="J929" s="1555"/>
      <c r="K929" s="1441"/>
      <c r="L929" s="1441"/>
      <c r="M929" s="1501"/>
      <c r="N929" s="1519"/>
      <c r="O929" s="1519"/>
      <c r="P929" s="1498"/>
      <c r="Q929" s="1498"/>
      <c r="R929" s="1498"/>
      <c r="S929" s="1498"/>
      <c r="T929" s="1498"/>
      <c r="U929" s="1498"/>
      <c r="V929" s="1477"/>
      <c r="W929" s="1501"/>
      <c r="X929" s="1501"/>
      <c r="Y929" s="1501"/>
      <c r="Z929" s="1501"/>
    </row>
    <row r="930" spans="1:26" ht="15">
      <c r="A930" s="1432"/>
      <c r="B930" s="1581"/>
      <c r="C930" s="1582"/>
      <c r="D930" s="1583"/>
      <c r="E930" s="1421"/>
      <c r="F930" s="1523"/>
      <c r="G930" s="1523"/>
      <c r="H930" s="1584"/>
      <c r="I930" s="1555"/>
      <c r="J930" s="1555"/>
      <c r="K930" s="1441"/>
      <c r="L930" s="1441"/>
      <c r="M930" s="1501"/>
      <c r="N930" s="1519"/>
      <c r="O930" s="1519"/>
      <c r="P930" s="1498"/>
      <c r="Q930" s="1498"/>
      <c r="R930" s="1498"/>
      <c r="S930" s="1498"/>
      <c r="T930" s="1498"/>
      <c r="U930" s="1498"/>
      <c r="V930" s="1477"/>
      <c r="W930" s="1501"/>
      <c r="X930" s="1501"/>
      <c r="Y930" s="1501"/>
      <c r="Z930" s="1501"/>
    </row>
    <row r="931" spans="1:26" ht="15">
      <c r="A931" s="1432"/>
      <c r="B931" s="1581"/>
      <c r="C931" s="1582"/>
      <c r="D931" s="1583"/>
      <c r="E931" s="1421"/>
      <c r="F931" s="1523"/>
      <c r="G931" s="1523"/>
      <c r="H931" s="1584"/>
      <c r="I931" s="1555"/>
      <c r="J931" s="1555"/>
      <c r="K931" s="1441"/>
      <c r="L931" s="1441"/>
      <c r="M931" s="1501"/>
      <c r="N931" s="1519"/>
      <c r="O931" s="1519"/>
      <c r="P931" s="1498"/>
      <c r="Q931" s="1498"/>
      <c r="R931" s="1498"/>
      <c r="S931" s="1498"/>
      <c r="T931" s="1498"/>
      <c r="U931" s="1498"/>
      <c r="V931" s="1477"/>
      <c r="W931" s="1501"/>
      <c r="X931" s="1501"/>
      <c r="Y931" s="1501"/>
      <c r="Z931" s="1501"/>
    </row>
    <row r="932" spans="1:26" ht="15">
      <c r="A932" s="1432"/>
      <c r="B932" s="1581"/>
      <c r="C932" s="1582"/>
      <c r="D932" s="1583"/>
      <c r="E932" s="1421"/>
      <c r="F932" s="1523"/>
      <c r="G932" s="1523"/>
      <c r="H932" s="1584"/>
      <c r="I932" s="1555"/>
      <c r="J932" s="1555"/>
      <c r="K932" s="1441"/>
      <c r="L932" s="1441"/>
      <c r="M932" s="1501"/>
      <c r="N932" s="1519"/>
      <c r="O932" s="1519"/>
      <c r="P932" s="1498"/>
      <c r="Q932" s="1498"/>
      <c r="R932" s="1498"/>
      <c r="S932" s="1498"/>
      <c r="T932" s="1498"/>
      <c r="U932" s="1498"/>
      <c r="V932" s="1477"/>
      <c r="W932" s="1501"/>
      <c r="X932" s="1501"/>
      <c r="Y932" s="1501"/>
      <c r="Z932" s="1501"/>
    </row>
    <row r="933" spans="1:26" ht="15">
      <c r="A933" s="1432"/>
      <c r="B933" s="1581"/>
      <c r="C933" s="1582"/>
      <c r="D933" s="1583"/>
      <c r="E933" s="1421"/>
      <c r="F933" s="1523"/>
      <c r="G933" s="1523"/>
      <c r="H933" s="1584"/>
      <c r="I933" s="1555"/>
      <c r="J933" s="1555"/>
      <c r="K933" s="1441"/>
      <c r="L933" s="1441"/>
      <c r="M933" s="1501"/>
      <c r="N933" s="1519"/>
      <c r="O933" s="1519"/>
      <c r="P933" s="1498"/>
      <c r="Q933" s="1498"/>
      <c r="R933" s="1498"/>
      <c r="S933" s="1498"/>
      <c r="T933" s="1498"/>
      <c r="U933" s="1498"/>
      <c r="V933" s="1477"/>
      <c r="W933" s="1501"/>
      <c r="X933" s="1501"/>
      <c r="Y933" s="1501"/>
      <c r="Z933" s="1501"/>
    </row>
    <row r="934" spans="1:26" ht="15">
      <c r="A934" s="1432"/>
      <c r="B934" s="1581"/>
      <c r="C934" s="1582"/>
      <c r="D934" s="1583"/>
      <c r="E934" s="1421"/>
      <c r="F934" s="1523"/>
      <c r="G934" s="1523"/>
      <c r="H934" s="1584"/>
      <c r="I934" s="1555"/>
      <c r="J934" s="1555"/>
      <c r="K934" s="1441"/>
      <c r="L934" s="1441"/>
      <c r="M934" s="1501"/>
      <c r="N934" s="1519"/>
      <c r="O934" s="1519"/>
      <c r="P934" s="1498"/>
      <c r="Q934" s="1498"/>
      <c r="R934" s="1498"/>
      <c r="S934" s="1498"/>
      <c r="T934" s="1498"/>
      <c r="U934" s="1498"/>
      <c r="V934" s="1477"/>
      <c r="W934" s="1501"/>
      <c r="X934" s="1501"/>
      <c r="Y934" s="1501"/>
      <c r="Z934" s="1501"/>
    </row>
    <row r="935" spans="1:26" ht="15">
      <c r="A935" s="1432"/>
      <c r="B935" s="1581"/>
      <c r="C935" s="1582"/>
      <c r="D935" s="1583"/>
      <c r="E935" s="1421"/>
      <c r="F935" s="1523"/>
      <c r="G935" s="1523"/>
      <c r="H935" s="1584"/>
      <c r="I935" s="1555"/>
      <c r="J935" s="1555"/>
      <c r="K935" s="1441"/>
      <c r="L935" s="1441"/>
      <c r="M935" s="1501"/>
      <c r="N935" s="1519"/>
      <c r="O935" s="1519"/>
      <c r="P935" s="1498"/>
      <c r="Q935" s="1498"/>
      <c r="R935" s="1498"/>
      <c r="S935" s="1498"/>
      <c r="T935" s="1498"/>
      <c r="U935" s="1498"/>
      <c r="V935" s="1477"/>
      <c r="W935" s="1501"/>
      <c r="X935" s="1501"/>
      <c r="Y935" s="1501"/>
      <c r="Z935" s="1501"/>
    </row>
    <row r="936" spans="1:26" ht="15">
      <c r="A936" s="1432"/>
      <c r="B936" s="1581"/>
      <c r="C936" s="1582"/>
      <c r="D936" s="1583"/>
      <c r="E936" s="1421"/>
      <c r="F936" s="1523"/>
      <c r="G936" s="1523"/>
      <c r="H936" s="1584"/>
      <c r="I936" s="1555"/>
      <c r="J936" s="1555"/>
      <c r="K936" s="1441"/>
      <c r="L936" s="1441"/>
      <c r="M936" s="1501"/>
      <c r="N936" s="1519"/>
      <c r="O936" s="1519"/>
      <c r="P936" s="1498"/>
      <c r="Q936" s="1498"/>
      <c r="R936" s="1498"/>
      <c r="S936" s="1498"/>
      <c r="T936" s="1498"/>
      <c r="U936" s="1498"/>
      <c r="V936" s="1477"/>
      <c r="W936" s="1501"/>
      <c r="X936" s="1501"/>
      <c r="Y936" s="1501"/>
      <c r="Z936" s="1501"/>
    </row>
    <row r="937" spans="1:26" ht="15">
      <c r="A937" s="1432"/>
      <c r="B937" s="1581"/>
      <c r="C937" s="1582"/>
      <c r="D937" s="1583"/>
      <c r="E937" s="1421"/>
      <c r="F937" s="1523"/>
      <c r="G937" s="1523"/>
      <c r="H937" s="1584"/>
      <c r="I937" s="1555"/>
      <c r="J937" s="1555"/>
      <c r="K937" s="1441"/>
      <c r="L937" s="1441"/>
      <c r="M937" s="1501"/>
      <c r="N937" s="1519"/>
      <c r="O937" s="1519"/>
      <c r="P937" s="1498"/>
      <c r="Q937" s="1498"/>
      <c r="R937" s="1498"/>
      <c r="S937" s="1498"/>
      <c r="T937" s="1498"/>
      <c r="U937" s="1498"/>
      <c r="V937" s="1477"/>
      <c r="W937" s="1501"/>
      <c r="X937" s="1501"/>
      <c r="Y937" s="1501"/>
      <c r="Z937" s="1501"/>
    </row>
    <row r="938" spans="1:26" ht="15">
      <c r="A938" s="1432"/>
      <c r="B938" s="1581"/>
      <c r="C938" s="1582"/>
      <c r="D938" s="1583"/>
      <c r="E938" s="1421"/>
      <c r="F938" s="1523"/>
      <c r="G938" s="1523"/>
      <c r="H938" s="1584"/>
      <c r="I938" s="1555"/>
      <c r="J938" s="1555"/>
      <c r="K938" s="1441"/>
      <c r="L938" s="1441"/>
      <c r="M938" s="1501"/>
      <c r="N938" s="1519"/>
      <c r="O938" s="1519"/>
      <c r="P938" s="1498"/>
      <c r="Q938" s="1498"/>
      <c r="R938" s="1498"/>
      <c r="S938" s="1498"/>
      <c r="T938" s="1498"/>
      <c r="U938" s="1498"/>
      <c r="V938" s="1477"/>
      <c r="W938" s="1501"/>
      <c r="X938" s="1501"/>
      <c r="Y938" s="1501"/>
      <c r="Z938" s="1501"/>
    </row>
    <row r="939" spans="1:26" ht="15">
      <c r="A939" s="1432"/>
      <c r="B939" s="1581"/>
      <c r="C939" s="1582"/>
      <c r="D939" s="1583"/>
      <c r="E939" s="1421"/>
      <c r="F939" s="1523"/>
      <c r="G939" s="1523"/>
      <c r="H939" s="1584"/>
      <c r="I939" s="1555"/>
      <c r="J939" s="1555"/>
      <c r="K939" s="1441"/>
      <c r="L939" s="1441"/>
      <c r="M939" s="1501"/>
      <c r="N939" s="1519"/>
      <c r="O939" s="1519"/>
      <c r="P939" s="1498"/>
      <c r="Q939" s="1498"/>
      <c r="R939" s="1498"/>
      <c r="S939" s="1498"/>
      <c r="T939" s="1498"/>
      <c r="U939" s="1498"/>
      <c r="V939" s="1477"/>
      <c r="W939" s="1501"/>
      <c r="X939" s="1501"/>
      <c r="Y939" s="1501"/>
      <c r="Z939" s="1501"/>
    </row>
    <row r="940" spans="1:26" ht="15">
      <c r="A940" s="1432"/>
      <c r="B940" s="1581"/>
      <c r="C940" s="1582"/>
      <c r="D940" s="1583"/>
      <c r="E940" s="1421"/>
      <c r="F940" s="1523"/>
      <c r="G940" s="1523"/>
      <c r="H940" s="1584"/>
      <c r="I940" s="1555"/>
      <c r="J940" s="1555"/>
      <c r="K940" s="1441"/>
      <c r="L940" s="1441"/>
      <c r="M940" s="1501"/>
      <c r="N940" s="1519"/>
      <c r="O940" s="1519"/>
      <c r="P940" s="1498"/>
      <c r="Q940" s="1498"/>
      <c r="R940" s="1498"/>
      <c r="S940" s="1498"/>
      <c r="T940" s="1498"/>
      <c r="U940" s="1498"/>
      <c r="V940" s="1477"/>
      <c r="W940" s="1501"/>
      <c r="X940" s="1501"/>
      <c r="Y940" s="1501"/>
      <c r="Z940" s="1501"/>
    </row>
    <row r="941" spans="1:26" ht="15">
      <c r="A941" s="1432"/>
      <c r="B941" s="1581"/>
      <c r="C941" s="1582"/>
      <c r="D941" s="1583"/>
      <c r="E941" s="1421"/>
      <c r="F941" s="1523"/>
      <c r="G941" s="1523"/>
      <c r="H941" s="1584"/>
      <c r="I941" s="1555"/>
      <c r="J941" s="1555"/>
      <c r="K941" s="1441"/>
      <c r="L941" s="1441"/>
      <c r="M941" s="1501"/>
      <c r="N941" s="1519"/>
      <c r="O941" s="1519"/>
      <c r="P941" s="1498"/>
      <c r="Q941" s="1498"/>
      <c r="R941" s="1498"/>
      <c r="S941" s="1498"/>
      <c r="T941" s="1498"/>
      <c r="U941" s="1498"/>
      <c r="V941" s="1477"/>
      <c r="W941" s="1501"/>
      <c r="X941" s="1501"/>
      <c r="Y941" s="1501"/>
      <c r="Z941" s="1501"/>
    </row>
    <row r="942" spans="1:26" ht="15">
      <c r="A942" s="1432"/>
      <c r="B942" s="1581"/>
      <c r="C942" s="1582"/>
      <c r="D942" s="1583"/>
      <c r="E942" s="1421"/>
      <c r="F942" s="1523"/>
      <c r="G942" s="1523"/>
      <c r="H942" s="1584"/>
      <c r="I942" s="1555"/>
      <c r="J942" s="1555"/>
      <c r="K942" s="1441"/>
      <c r="L942" s="1441"/>
      <c r="M942" s="1501"/>
      <c r="N942" s="1519"/>
      <c r="O942" s="1519"/>
      <c r="P942" s="1498"/>
      <c r="Q942" s="1498"/>
      <c r="R942" s="1498"/>
      <c r="S942" s="1498"/>
      <c r="T942" s="1498"/>
      <c r="U942" s="1498"/>
      <c r="V942" s="1477"/>
      <c r="W942" s="1501"/>
      <c r="X942" s="1501"/>
      <c r="Y942" s="1501"/>
      <c r="Z942" s="1501"/>
    </row>
    <row r="943" spans="1:26" ht="15">
      <c r="A943" s="1432"/>
      <c r="B943" s="1581"/>
      <c r="C943" s="1582"/>
      <c r="D943" s="1583"/>
      <c r="E943" s="1421"/>
      <c r="F943" s="1523"/>
      <c r="G943" s="1523"/>
      <c r="H943" s="1584"/>
      <c r="I943" s="1555"/>
      <c r="J943" s="1555"/>
      <c r="K943" s="1441"/>
      <c r="L943" s="1441"/>
      <c r="M943" s="1501"/>
      <c r="N943" s="1519"/>
      <c r="O943" s="1519"/>
      <c r="P943" s="1498"/>
      <c r="Q943" s="1498"/>
      <c r="R943" s="1498"/>
      <c r="S943" s="1498"/>
      <c r="T943" s="1498"/>
      <c r="U943" s="1498"/>
      <c r="V943" s="1477"/>
      <c r="W943" s="1501"/>
      <c r="X943" s="1501"/>
      <c r="Y943" s="1501"/>
      <c r="Z943" s="1501"/>
    </row>
    <row r="944" spans="1:26" ht="15">
      <c r="A944" s="1432"/>
      <c r="B944" s="1581"/>
      <c r="C944" s="1582"/>
      <c r="D944" s="1583"/>
      <c r="E944" s="1421"/>
      <c r="F944" s="1523"/>
      <c r="G944" s="1523"/>
      <c r="H944" s="1584"/>
      <c r="I944" s="1555"/>
      <c r="J944" s="1555"/>
      <c r="K944" s="1441"/>
      <c r="L944" s="1441"/>
      <c r="M944" s="1501"/>
      <c r="N944" s="1519"/>
      <c r="O944" s="1519"/>
      <c r="P944" s="1498"/>
      <c r="Q944" s="1498"/>
      <c r="R944" s="1498"/>
      <c r="S944" s="1498"/>
      <c r="T944" s="1498"/>
      <c r="U944" s="1498"/>
      <c r="V944" s="1477"/>
      <c r="W944" s="1501"/>
      <c r="X944" s="1501"/>
      <c r="Y944" s="1501"/>
      <c r="Z944" s="1501"/>
    </row>
    <row r="945" spans="1:26" ht="15">
      <c r="A945" s="1432"/>
      <c r="B945" s="1581"/>
      <c r="C945" s="1582"/>
      <c r="D945" s="1583"/>
      <c r="E945" s="1421"/>
      <c r="F945" s="1523"/>
      <c r="G945" s="1523"/>
      <c r="H945" s="1584"/>
      <c r="I945" s="1555"/>
      <c r="J945" s="1555"/>
      <c r="K945" s="1441"/>
      <c r="L945" s="1441"/>
      <c r="M945" s="1501"/>
      <c r="N945" s="1519"/>
      <c r="O945" s="1519"/>
      <c r="P945" s="1498"/>
      <c r="Q945" s="1498"/>
      <c r="R945" s="1498"/>
      <c r="S945" s="1498"/>
      <c r="T945" s="1498"/>
      <c r="U945" s="1498"/>
      <c r="V945" s="1477"/>
      <c r="W945" s="1501"/>
      <c r="X945" s="1501"/>
      <c r="Y945" s="1501"/>
      <c r="Z945" s="1501"/>
    </row>
    <row r="946" spans="1:26" ht="15">
      <c r="A946" s="1432"/>
      <c r="B946" s="1581"/>
      <c r="C946" s="1582"/>
      <c r="D946" s="1583"/>
      <c r="E946" s="1421"/>
      <c r="F946" s="1523"/>
      <c r="G946" s="1523"/>
      <c r="H946" s="1584"/>
      <c r="I946" s="1555"/>
      <c r="J946" s="1555"/>
      <c r="K946" s="1441"/>
      <c r="L946" s="1441"/>
      <c r="M946" s="1501"/>
      <c r="N946" s="1519"/>
      <c r="O946" s="1519"/>
      <c r="P946" s="1498"/>
      <c r="Q946" s="1498"/>
      <c r="R946" s="1498"/>
      <c r="S946" s="1498"/>
      <c r="T946" s="1498"/>
      <c r="U946" s="1498"/>
      <c r="V946" s="1477"/>
      <c r="W946" s="1501"/>
      <c r="X946" s="1501"/>
      <c r="Y946" s="1501"/>
      <c r="Z946" s="1501"/>
    </row>
    <row r="947" spans="1:26" ht="15">
      <c r="A947" s="1432"/>
      <c r="B947" s="1581"/>
      <c r="C947" s="1582"/>
      <c r="D947" s="1583"/>
      <c r="E947" s="1421"/>
      <c r="F947" s="1523"/>
      <c r="G947" s="1523"/>
      <c r="H947" s="1584"/>
      <c r="I947" s="1555"/>
      <c r="J947" s="1555"/>
      <c r="K947" s="1441"/>
      <c r="L947" s="1441"/>
      <c r="M947" s="1501"/>
      <c r="N947" s="1519"/>
      <c r="O947" s="1519"/>
      <c r="P947" s="1498"/>
      <c r="Q947" s="1498"/>
      <c r="R947" s="1498"/>
      <c r="S947" s="1498"/>
      <c r="T947" s="1498"/>
      <c r="U947" s="1498"/>
      <c r="V947" s="1477"/>
      <c r="W947" s="1501"/>
      <c r="X947" s="1501"/>
      <c r="Y947" s="1501"/>
      <c r="Z947" s="1501"/>
    </row>
    <row r="948" spans="1:26" ht="15">
      <c r="A948" s="1432"/>
      <c r="B948" s="1581"/>
      <c r="C948" s="1582"/>
      <c r="D948" s="1583"/>
      <c r="E948" s="1421"/>
      <c r="F948" s="1523"/>
      <c r="G948" s="1523"/>
      <c r="H948" s="1584"/>
      <c r="I948" s="1555"/>
      <c r="J948" s="1555"/>
      <c r="K948" s="1441"/>
      <c r="L948" s="1441"/>
      <c r="M948" s="1501"/>
      <c r="N948" s="1519"/>
      <c r="O948" s="1519"/>
      <c r="P948" s="1498"/>
      <c r="Q948" s="1498"/>
      <c r="R948" s="1498"/>
      <c r="S948" s="1498"/>
      <c r="T948" s="1498"/>
      <c r="U948" s="1498"/>
      <c r="V948" s="1477"/>
      <c r="W948" s="1501"/>
      <c r="X948" s="1501"/>
      <c r="Y948" s="1501"/>
      <c r="Z948" s="1501"/>
    </row>
    <row r="949" spans="1:26" ht="15">
      <c r="A949" s="1432"/>
      <c r="B949" s="1581"/>
      <c r="C949" s="1582"/>
      <c r="D949" s="1583"/>
      <c r="E949" s="1421"/>
      <c r="F949" s="1523"/>
      <c r="G949" s="1523"/>
      <c r="H949" s="1584"/>
      <c r="I949" s="1555"/>
      <c r="J949" s="1555"/>
      <c r="K949" s="1441"/>
      <c r="L949" s="1441"/>
      <c r="M949" s="1501"/>
      <c r="N949" s="1519"/>
      <c r="O949" s="1519"/>
      <c r="P949" s="1498"/>
      <c r="Q949" s="1498"/>
      <c r="R949" s="1498"/>
      <c r="S949" s="1498"/>
      <c r="T949" s="1498"/>
      <c r="U949" s="1498"/>
      <c r="V949" s="1477"/>
      <c r="W949" s="1501"/>
      <c r="X949" s="1501"/>
      <c r="Y949" s="1501"/>
      <c r="Z949" s="1501"/>
    </row>
    <row r="950" spans="1:26" ht="15">
      <c r="A950" s="1432"/>
      <c r="B950" s="1581"/>
      <c r="C950" s="1582"/>
      <c r="D950" s="1583"/>
      <c r="E950" s="1421"/>
      <c r="F950" s="1523"/>
      <c r="G950" s="1523"/>
      <c r="H950" s="1584"/>
      <c r="I950" s="1555"/>
      <c r="J950" s="1555"/>
      <c r="K950" s="1441"/>
      <c r="L950" s="1441"/>
      <c r="M950" s="1501"/>
      <c r="N950" s="1519"/>
      <c r="O950" s="1519"/>
      <c r="P950" s="1498"/>
      <c r="Q950" s="1498"/>
      <c r="R950" s="1498"/>
      <c r="S950" s="1498"/>
      <c r="T950" s="1498"/>
      <c r="U950" s="1498"/>
      <c r="V950" s="1477"/>
      <c r="W950" s="1501"/>
      <c r="X950" s="1501"/>
      <c r="Y950" s="1501"/>
      <c r="Z950" s="1501"/>
    </row>
    <row r="951" spans="1:26" ht="15">
      <c r="A951" s="1432"/>
      <c r="B951" s="1581"/>
      <c r="C951" s="1582"/>
      <c r="D951" s="1583"/>
      <c r="E951" s="1421"/>
      <c r="F951" s="1523"/>
      <c r="G951" s="1523"/>
      <c r="H951" s="1584"/>
      <c r="I951" s="1555"/>
      <c r="J951" s="1555"/>
      <c r="K951" s="1441"/>
      <c r="L951" s="1441"/>
      <c r="M951" s="1501"/>
      <c r="N951" s="1519"/>
      <c r="O951" s="1519"/>
      <c r="P951" s="1498"/>
      <c r="Q951" s="1498"/>
      <c r="R951" s="1498"/>
      <c r="S951" s="1498"/>
      <c r="T951" s="1498"/>
      <c r="U951" s="1498"/>
      <c r="V951" s="1477"/>
      <c r="W951" s="1501"/>
      <c r="X951" s="1501"/>
      <c r="Y951" s="1501"/>
      <c r="Z951" s="1501"/>
    </row>
    <row r="952" spans="1:26" ht="15">
      <c r="A952" s="1432"/>
      <c r="B952" s="1581"/>
      <c r="C952" s="1582"/>
      <c r="D952" s="1583"/>
      <c r="E952" s="1421"/>
      <c r="F952" s="1523"/>
      <c r="G952" s="1523"/>
      <c r="H952" s="1584"/>
      <c r="I952" s="1555"/>
      <c r="J952" s="1555"/>
      <c r="K952" s="1441"/>
      <c r="L952" s="1441"/>
      <c r="M952" s="1501"/>
      <c r="N952" s="1519"/>
      <c r="O952" s="1519"/>
      <c r="P952" s="1498"/>
      <c r="Q952" s="1498"/>
      <c r="R952" s="1498"/>
      <c r="S952" s="1498"/>
      <c r="T952" s="1498"/>
      <c r="U952" s="1498"/>
      <c r="V952" s="1477"/>
      <c r="W952" s="1501"/>
      <c r="X952" s="1501"/>
      <c r="Y952" s="1501"/>
      <c r="Z952" s="1501"/>
    </row>
    <row r="953" spans="1:26" ht="15">
      <c r="A953" s="1432"/>
      <c r="B953" s="1581"/>
      <c r="C953" s="1582"/>
      <c r="D953" s="1583"/>
      <c r="E953" s="1421"/>
      <c r="F953" s="1523"/>
      <c r="G953" s="1523"/>
      <c r="H953" s="1584"/>
      <c r="I953" s="1555"/>
      <c r="J953" s="1555"/>
      <c r="K953" s="1441"/>
      <c r="L953" s="1441"/>
      <c r="M953" s="1501"/>
      <c r="N953" s="1519"/>
      <c r="O953" s="1519"/>
      <c r="P953" s="1498"/>
      <c r="Q953" s="1498"/>
      <c r="R953" s="1498"/>
      <c r="S953" s="1498"/>
      <c r="T953" s="1498"/>
      <c r="U953" s="1498"/>
      <c r="V953" s="1477"/>
      <c r="W953" s="1501"/>
      <c r="X953" s="1501"/>
      <c r="Y953" s="1501"/>
      <c r="Z953" s="1501"/>
    </row>
    <row r="954" spans="1:26" ht="15">
      <c r="A954" s="1432"/>
      <c r="B954" s="1581"/>
      <c r="C954" s="1582"/>
      <c r="D954" s="1583"/>
      <c r="E954" s="1421"/>
      <c r="F954" s="1523"/>
      <c r="G954" s="1523"/>
      <c r="H954" s="1584"/>
      <c r="I954" s="1555"/>
      <c r="J954" s="1555"/>
      <c r="K954" s="1441"/>
      <c r="L954" s="1441"/>
      <c r="M954" s="1501"/>
      <c r="N954" s="1519"/>
      <c r="O954" s="1519"/>
      <c r="P954" s="1498"/>
      <c r="Q954" s="1498"/>
      <c r="R954" s="1498"/>
      <c r="S954" s="1498"/>
      <c r="T954" s="1498"/>
      <c r="U954" s="1498"/>
      <c r="V954" s="1477"/>
      <c r="W954" s="1501"/>
      <c r="X954" s="1501"/>
      <c r="Y954" s="1501"/>
      <c r="Z954" s="1501"/>
    </row>
    <row r="955" spans="1:26" ht="15">
      <c r="A955" s="1432"/>
      <c r="B955" s="1581"/>
      <c r="C955" s="1582"/>
      <c r="D955" s="1583"/>
      <c r="E955" s="1421"/>
      <c r="F955" s="1523"/>
      <c r="G955" s="1523"/>
      <c r="H955" s="1584"/>
      <c r="I955" s="1555"/>
      <c r="J955" s="1555"/>
      <c r="K955" s="1441"/>
      <c r="L955" s="1441"/>
      <c r="M955" s="1501"/>
      <c r="N955" s="1519"/>
      <c r="O955" s="1519"/>
      <c r="P955" s="1498"/>
      <c r="Q955" s="1498"/>
      <c r="R955" s="1498"/>
      <c r="S955" s="1498"/>
      <c r="T955" s="1498"/>
      <c r="U955" s="1498"/>
      <c r="V955" s="1477"/>
      <c r="W955" s="1501"/>
      <c r="X955" s="1501"/>
      <c r="Y955" s="1501"/>
      <c r="Z955" s="1501"/>
    </row>
    <row r="956" spans="1:26" ht="15">
      <c r="A956" s="1432"/>
      <c r="B956" s="1581"/>
      <c r="C956" s="1582"/>
      <c r="D956" s="1583"/>
      <c r="E956" s="1421"/>
      <c r="F956" s="1523"/>
      <c r="G956" s="1523"/>
      <c r="H956" s="1584"/>
      <c r="I956" s="1555"/>
      <c r="J956" s="1555"/>
      <c r="K956" s="1441"/>
      <c r="L956" s="1441"/>
      <c r="M956" s="1501"/>
      <c r="N956" s="1519"/>
      <c r="O956" s="1519"/>
      <c r="P956" s="1498"/>
      <c r="Q956" s="1498"/>
      <c r="R956" s="1498"/>
      <c r="S956" s="1498"/>
      <c r="T956" s="1498"/>
      <c r="U956" s="1498"/>
      <c r="V956" s="1477"/>
      <c r="W956" s="1501"/>
      <c r="X956" s="1501"/>
      <c r="Y956" s="1501"/>
      <c r="Z956" s="1501"/>
    </row>
    <row r="957" spans="1:26" ht="15">
      <c r="A957" s="1432"/>
      <c r="B957" s="1581"/>
      <c r="C957" s="1582"/>
      <c r="D957" s="1583"/>
      <c r="E957" s="1421"/>
      <c r="F957" s="1523"/>
      <c r="G957" s="1523"/>
      <c r="H957" s="1584"/>
      <c r="I957" s="1555"/>
      <c r="J957" s="1555"/>
      <c r="K957" s="1441"/>
      <c r="L957" s="1441"/>
      <c r="M957" s="1501"/>
      <c r="N957" s="1519"/>
      <c r="O957" s="1519"/>
      <c r="P957" s="1498"/>
      <c r="Q957" s="1498"/>
      <c r="R957" s="1498"/>
      <c r="S957" s="1498"/>
      <c r="T957" s="1498"/>
      <c r="U957" s="1498"/>
      <c r="V957" s="1477"/>
      <c r="W957" s="1501"/>
      <c r="X957" s="1501"/>
      <c r="Y957" s="1501"/>
      <c r="Z957" s="1501"/>
    </row>
    <row r="958" spans="1:26" ht="15">
      <c r="A958" s="1432"/>
      <c r="B958" s="1581"/>
      <c r="C958" s="1582"/>
      <c r="D958" s="1583"/>
      <c r="E958" s="1421"/>
      <c r="F958" s="1523"/>
      <c r="G958" s="1523"/>
      <c r="H958" s="1584"/>
      <c r="I958" s="1555"/>
      <c r="J958" s="1555"/>
      <c r="K958" s="1441"/>
      <c r="L958" s="1441"/>
      <c r="M958" s="1501"/>
      <c r="N958" s="1519"/>
      <c r="O958" s="1519"/>
      <c r="P958" s="1498"/>
      <c r="Q958" s="1498"/>
      <c r="R958" s="1498"/>
      <c r="S958" s="1498"/>
      <c r="T958" s="1498"/>
      <c r="U958" s="1498"/>
      <c r="V958" s="1477"/>
      <c r="W958" s="1501"/>
      <c r="X958" s="1501"/>
      <c r="Y958" s="1501"/>
      <c r="Z958" s="1501"/>
    </row>
    <row r="959" spans="1:26" ht="15">
      <c r="A959" s="1432"/>
      <c r="B959" s="1581"/>
      <c r="C959" s="1582"/>
      <c r="D959" s="1583"/>
      <c r="E959" s="1421"/>
      <c r="F959" s="1523"/>
      <c r="G959" s="1523"/>
      <c r="H959" s="1584"/>
      <c r="I959" s="1555"/>
      <c r="J959" s="1555"/>
      <c r="K959" s="1441"/>
      <c r="L959" s="1441"/>
      <c r="M959" s="1501"/>
      <c r="N959" s="1519"/>
      <c r="O959" s="1519"/>
      <c r="P959" s="1498"/>
      <c r="Q959" s="1498"/>
      <c r="R959" s="1498"/>
      <c r="S959" s="1498"/>
      <c r="T959" s="1498"/>
      <c r="U959" s="1498"/>
      <c r="V959" s="1477"/>
      <c r="W959" s="1501"/>
      <c r="X959" s="1501"/>
      <c r="Y959" s="1501"/>
      <c r="Z959" s="1501"/>
    </row>
    <row r="960" spans="1:26" ht="15">
      <c r="A960" s="1432"/>
      <c r="B960" s="1581"/>
      <c r="C960" s="1582"/>
      <c r="D960" s="1583"/>
      <c r="E960" s="1421"/>
      <c r="F960" s="1523"/>
      <c r="G960" s="1523"/>
      <c r="H960" s="1584"/>
      <c r="I960" s="1555"/>
      <c r="J960" s="1555"/>
      <c r="K960" s="1441"/>
      <c r="L960" s="1441"/>
      <c r="M960" s="1501"/>
      <c r="N960" s="1519"/>
      <c r="O960" s="1519"/>
      <c r="P960" s="1498"/>
      <c r="Q960" s="1498"/>
      <c r="R960" s="1498"/>
      <c r="S960" s="1498"/>
      <c r="T960" s="1498"/>
      <c r="U960" s="1498"/>
      <c r="V960" s="1477"/>
      <c r="W960" s="1501"/>
      <c r="X960" s="1501"/>
      <c r="Y960" s="1501"/>
      <c r="Z960" s="1501"/>
    </row>
    <row r="961" spans="1:26" ht="15">
      <c r="A961" s="1432"/>
      <c r="B961" s="1581"/>
      <c r="C961" s="1582"/>
      <c r="D961" s="1583"/>
      <c r="E961" s="1421"/>
      <c r="F961" s="1523"/>
      <c r="G961" s="1523"/>
      <c r="H961" s="1584"/>
      <c r="I961" s="1555"/>
      <c r="J961" s="1555"/>
      <c r="K961" s="1441"/>
      <c r="L961" s="1441"/>
      <c r="M961" s="1501"/>
      <c r="N961" s="1519"/>
      <c r="O961" s="1519"/>
      <c r="P961" s="1498"/>
      <c r="Q961" s="1498"/>
      <c r="R961" s="1498"/>
      <c r="S961" s="1498"/>
      <c r="T961" s="1498"/>
      <c r="U961" s="1498"/>
      <c r="V961" s="1477"/>
      <c r="W961" s="1501"/>
      <c r="X961" s="1501"/>
      <c r="Y961" s="1501"/>
      <c r="Z961" s="1501"/>
    </row>
    <row r="962" spans="1:26" ht="15">
      <c r="A962" s="1432"/>
      <c r="B962" s="1581"/>
      <c r="C962" s="1582"/>
      <c r="D962" s="1583"/>
      <c r="E962" s="1421"/>
      <c r="F962" s="1523"/>
      <c r="G962" s="1523"/>
      <c r="H962" s="1584"/>
      <c r="I962" s="1555"/>
      <c r="J962" s="1555"/>
      <c r="K962" s="1441"/>
      <c r="L962" s="1441"/>
      <c r="M962" s="1501"/>
      <c r="N962" s="1519"/>
      <c r="O962" s="1519"/>
      <c r="P962" s="1498"/>
      <c r="Q962" s="1498"/>
      <c r="R962" s="1498"/>
      <c r="S962" s="1498"/>
      <c r="T962" s="1498"/>
      <c r="U962" s="1498"/>
      <c r="V962" s="1477"/>
      <c r="W962" s="1501"/>
      <c r="X962" s="1501"/>
      <c r="Y962" s="1501"/>
      <c r="Z962" s="1501"/>
    </row>
    <row r="963" spans="1:26" ht="15">
      <c r="A963" s="1432"/>
      <c r="B963" s="1581"/>
      <c r="C963" s="1582"/>
      <c r="D963" s="1583"/>
      <c r="E963" s="1421"/>
      <c r="F963" s="1523"/>
      <c r="G963" s="1523"/>
      <c r="H963" s="1584"/>
      <c r="I963" s="1555"/>
      <c r="J963" s="1555"/>
      <c r="K963" s="1441"/>
      <c r="L963" s="1441"/>
      <c r="M963" s="1501"/>
      <c r="N963" s="1519"/>
      <c r="O963" s="1519"/>
      <c r="P963" s="1498"/>
      <c r="Q963" s="1498"/>
      <c r="R963" s="1498"/>
      <c r="S963" s="1498"/>
      <c r="T963" s="1498"/>
      <c r="U963" s="1498"/>
      <c r="V963" s="1477"/>
      <c r="W963" s="1501"/>
      <c r="X963" s="1501"/>
      <c r="Y963" s="1501"/>
      <c r="Z963" s="1501"/>
    </row>
    <row r="964" spans="1:26" ht="15">
      <c r="A964" s="1432"/>
      <c r="B964" s="1581"/>
      <c r="C964" s="1582"/>
      <c r="D964" s="1583"/>
      <c r="E964" s="1421"/>
      <c r="F964" s="1523"/>
      <c r="G964" s="1523"/>
      <c r="H964" s="1584"/>
      <c r="I964" s="1555"/>
      <c r="J964" s="1555"/>
      <c r="K964" s="1441"/>
      <c r="L964" s="1441"/>
      <c r="M964" s="1501"/>
      <c r="N964" s="1519"/>
      <c r="O964" s="1519"/>
      <c r="P964" s="1498"/>
      <c r="Q964" s="1498"/>
      <c r="R964" s="1498"/>
      <c r="S964" s="1498"/>
      <c r="T964" s="1498"/>
      <c r="U964" s="1498"/>
      <c r="V964" s="1477"/>
      <c r="W964" s="1501"/>
      <c r="X964" s="1501"/>
      <c r="Y964" s="1501"/>
      <c r="Z964" s="1501"/>
    </row>
    <row r="965" spans="1:26" ht="15">
      <c r="A965" s="1432"/>
      <c r="B965" s="1581"/>
      <c r="C965" s="1582"/>
      <c r="D965" s="1583"/>
      <c r="E965" s="1421"/>
      <c r="F965" s="1523"/>
      <c r="G965" s="1523"/>
      <c r="H965" s="1584"/>
      <c r="I965" s="1555"/>
      <c r="J965" s="1555"/>
      <c r="K965" s="1441"/>
      <c r="L965" s="1441"/>
      <c r="M965" s="1501"/>
      <c r="N965" s="1519"/>
      <c r="O965" s="1519"/>
      <c r="P965" s="1498"/>
      <c r="Q965" s="1498"/>
      <c r="R965" s="1498"/>
      <c r="S965" s="1498"/>
      <c r="T965" s="1498"/>
      <c r="U965" s="1498"/>
      <c r="V965" s="1477"/>
      <c r="W965" s="1501"/>
      <c r="X965" s="1501"/>
      <c r="Y965" s="1501"/>
      <c r="Z965" s="1501"/>
    </row>
    <row r="966" spans="1:26" ht="15">
      <c r="A966" s="1432"/>
      <c r="B966" s="1581"/>
      <c r="C966" s="1582"/>
      <c r="D966" s="1583"/>
      <c r="E966" s="1421"/>
      <c r="F966" s="1523"/>
      <c r="G966" s="1523"/>
      <c r="H966" s="1584"/>
      <c r="I966" s="1555"/>
      <c r="J966" s="1555"/>
      <c r="K966" s="1441"/>
      <c r="L966" s="1441"/>
      <c r="M966" s="1501"/>
      <c r="N966" s="1519"/>
      <c r="O966" s="1519"/>
      <c r="P966" s="1498"/>
      <c r="Q966" s="1498"/>
      <c r="R966" s="1498"/>
      <c r="S966" s="1498"/>
      <c r="T966" s="1498"/>
      <c r="U966" s="1498"/>
      <c r="V966" s="1477"/>
      <c r="W966" s="1501"/>
      <c r="X966" s="1501"/>
      <c r="Y966" s="1501"/>
      <c r="Z966" s="1501"/>
    </row>
    <row r="967" spans="1:26" ht="15">
      <c r="A967" s="1432"/>
      <c r="B967" s="1581"/>
      <c r="C967" s="1582"/>
      <c r="D967" s="1583"/>
      <c r="E967" s="1421"/>
      <c r="F967" s="1523"/>
      <c r="G967" s="1523"/>
      <c r="H967" s="1584"/>
      <c r="I967" s="1555"/>
      <c r="J967" s="1555"/>
      <c r="K967" s="1441"/>
      <c r="L967" s="1441"/>
      <c r="M967" s="1501"/>
      <c r="N967" s="1519"/>
      <c r="O967" s="1519"/>
      <c r="P967" s="1498"/>
      <c r="Q967" s="1498"/>
      <c r="R967" s="1498"/>
      <c r="S967" s="1498"/>
      <c r="T967" s="1498"/>
      <c r="U967" s="1498"/>
      <c r="V967" s="1477"/>
      <c r="W967" s="1501"/>
      <c r="X967" s="1501"/>
      <c r="Y967" s="1501"/>
      <c r="Z967" s="1501"/>
    </row>
    <row r="968" spans="1:26" ht="15">
      <c r="A968" s="1432"/>
      <c r="B968" s="1581"/>
      <c r="C968" s="1582"/>
      <c r="D968" s="1583"/>
      <c r="E968" s="1421"/>
      <c r="F968" s="1523"/>
      <c r="G968" s="1523"/>
      <c r="H968" s="1584"/>
      <c r="I968" s="1555"/>
      <c r="J968" s="1555"/>
      <c r="K968" s="1441"/>
      <c r="L968" s="1441"/>
      <c r="M968" s="1501"/>
      <c r="N968" s="1519"/>
      <c r="O968" s="1519"/>
      <c r="P968" s="1498"/>
      <c r="Q968" s="1498"/>
      <c r="R968" s="1498"/>
      <c r="S968" s="1498"/>
      <c r="T968" s="1498"/>
      <c r="U968" s="1498"/>
      <c r="V968" s="1477"/>
      <c r="W968" s="1501"/>
      <c r="X968" s="1501"/>
      <c r="Y968" s="1501"/>
      <c r="Z968" s="1501"/>
    </row>
    <row r="969" spans="1:26" ht="15">
      <c r="A969" s="1432"/>
      <c r="B969" s="1581"/>
      <c r="C969" s="1582"/>
      <c r="D969" s="1583"/>
      <c r="E969" s="1421"/>
      <c r="F969" s="1523"/>
      <c r="G969" s="1523"/>
      <c r="H969" s="1584"/>
      <c r="I969" s="1555"/>
      <c r="J969" s="1555"/>
      <c r="K969" s="1441"/>
      <c r="L969" s="1441"/>
      <c r="M969" s="1501"/>
      <c r="N969" s="1519"/>
      <c r="O969" s="1519"/>
      <c r="P969" s="1498"/>
      <c r="Q969" s="1498"/>
      <c r="R969" s="1498"/>
      <c r="S969" s="1498"/>
      <c r="T969" s="1498"/>
      <c r="U969" s="1498"/>
      <c r="V969" s="1477"/>
      <c r="W969" s="1501"/>
      <c r="X969" s="1501"/>
      <c r="Y969" s="1501"/>
      <c r="Z969" s="1501"/>
    </row>
    <row r="970" spans="1:26" ht="15">
      <c r="A970" s="1432"/>
      <c r="B970" s="1581"/>
      <c r="C970" s="1582"/>
      <c r="D970" s="1583"/>
      <c r="E970" s="1421"/>
      <c r="F970" s="1523"/>
      <c r="G970" s="1523"/>
      <c r="H970" s="1584"/>
      <c r="I970" s="1555"/>
      <c r="J970" s="1555"/>
      <c r="K970" s="1441"/>
      <c r="L970" s="1441"/>
      <c r="M970" s="1501"/>
      <c r="N970" s="1519"/>
      <c r="O970" s="1519"/>
      <c r="P970" s="1498"/>
      <c r="Q970" s="1498"/>
      <c r="R970" s="1498"/>
      <c r="S970" s="1498"/>
      <c r="T970" s="1498"/>
      <c r="U970" s="1498"/>
      <c r="V970" s="1477"/>
      <c r="W970" s="1501"/>
      <c r="X970" s="1501"/>
      <c r="Y970" s="1501"/>
      <c r="Z970" s="1501"/>
    </row>
    <row r="971" spans="1:26" ht="15">
      <c r="A971" s="1432"/>
      <c r="B971" s="1581"/>
      <c r="C971" s="1582"/>
      <c r="D971" s="1583"/>
      <c r="E971" s="1421"/>
      <c r="F971" s="1523"/>
      <c r="G971" s="1523"/>
      <c r="H971" s="1584"/>
      <c r="I971" s="1555"/>
      <c r="J971" s="1555"/>
      <c r="K971" s="1441"/>
      <c r="L971" s="1441"/>
      <c r="M971" s="1501"/>
      <c r="N971" s="1519"/>
      <c r="O971" s="1519"/>
      <c r="P971" s="1498"/>
      <c r="Q971" s="1498"/>
      <c r="R971" s="1498"/>
      <c r="S971" s="1498"/>
      <c r="T971" s="1498"/>
      <c r="U971" s="1498"/>
      <c r="V971" s="1477"/>
      <c r="W971" s="1501"/>
      <c r="X971" s="1501"/>
      <c r="Y971" s="1501"/>
      <c r="Z971" s="1501"/>
    </row>
    <row r="972" spans="1:26" ht="15">
      <c r="A972" s="1432"/>
      <c r="B972" s="1581"/>
      <c r="C972" s="1582"/>
      <c r="D972" s="1583"/>
      <c r="E972" s="1421"/>
      <c r="F972" s="1523"/>
      <c r="G972" s="1523"/>
      <c r="H972" s="1584"/>
      <c r="I972" s="1555"/>
      <c r="J972" s="1555"/>
      <c r="K972" s="1441"/>
      <c r="L972" s="1441"/>
      <c r="M972" s="1501"/>
      <c r="N972" s="1519"/>
      <c r="O972" s="1519"/>
      <c r="P972" s="1498"/>
      <c r="Q972" s="1498"/>
      <c r="R972" s="1498"/>
      <c r="S972" s="1498"/>
      <c r="T972" s="1498"/>
      <c r="U972" s="1498"/>
      <c r="V972" s="1477"/>
      <c r="W972" s="1501"/>
      <c r="X972" s="1501"/>
      <c r="Y972" s="1501"/>
      <c r="Z972" s="1501"/>
    </row>
    <row r="973" spans="1:26" ht="15">
      <c r="A973" s="1432"/>
      <c r="B973" s="1581"/>
      <c r="C973" s="1582"/>
      <c r="D973" s="1583"/>
      <c r="E973" s="1421"/>
      <c r="F973" s="1523"/>
      <c r="G973" s="1523"/>
      <c r="H973" s="1584"/>
      <c r="I973" s="1555"/>
      <c r="J973" s="1555"/>
      <c r="K973" s="1441"/>
      <c r="L973" s="1441"/>
      <c r="M973" s="1501"/>
      <c r="N973" s="1519"/>
      <c r="O973" s="1519"/>
      <c r="P973" s="1498"/>
      <c r="Q973" s="1498"/>
      <c r="R973" s="1498"/>
      <c r="S973" s="1498"/>
      <c r="T973" s="1498"/>
      <c r="U973" s="1498"/>
      <c r="V973" s="1477"/>
      <c r="W973" s="1501"/>
      <c r="X973" s="1501"/>
      <c r="Y973" s="1501"/>
      <c r="Z973" s="1501"/>
    </row>
    <row r="974" spans="1:26" ht="15">
      <c r="A974" s="1432"/>
      <c r="B974" s="1581"/>
      <c r="C974" s="1582"/>
      <c r="D974" s="1583"/>
      <c r="E974" s="1421"/>
      <c r="F974" s="1523"/>
      <c r="G974" s="1523"/>
      <c r="H974" s="1584"/>
      <c r="I974" s="1555"/>
      <c r="J974" s="1555"/>
      <c r="K974" s="1441"/>
      <c r="L974" s="1441"/>
      <c r="M974" s="1501"/>
      <c r="N974" s="1519"/>
      <c r="O974" s="1519"/>
      <c r="P974" s="1498"/>
      <c r="Q974" s="1498"/>
      <c r="R974" s="1498"/>
      <c r="S974" s="1498"/>
      <c r="T974" s="1498"/>
      <c r="U974" s="1498"/>
      <c r="V974" s="1477"/>
      <c r="W974" s="1501"/>
      <c r="X974" s="1501"/>
      <c r="Y974" s="1501"/>
      <c r="Z974" s="1501"/>
    </row>
    <row r="975" spans="1:26" ht="15">
      <c r="A975" s="1432"/>
      <c r="B975" s="1581"/>
      <c r="C975" s="1582"/>
      <c r="D975" s="1583"/>
      <c r="E975" s="1421"/>
      <c r="F975" s="1523"/>
      <c r="G975" s="1523"/>
      <c r="H975" s="1584"/>
      <c r="I975" s="1555"/>
      <c r="J975" s="1555"/>
      <c r="K975" s="1441"/>
      <c r="L975" s="1441"/>
      <c r="M975" s="1501"/>
      <c r="N975" s="1519"/>
      <c r="O975" s="1519"/>
      <c r="P975" s="1498"/>
      <c r="Q975" s="1498"/>
      <c r="R975" s="1498"/>
      <c r="S975" s="1498"/>
      <c r="T975" s="1498"/>
      <c r="U975" s="1498"/>
      <c r="V975" s="1477"/>
      <c r="W975" s="1501"/>
      <c r="X975" s="1501"/>
      <c r="Y975" s="1501"/>
      <c r="Z975" s="1501"/>
    </row>
    <row r="976" spans="1:26" ht="15">
      <c r="A976" s="1432"/>
      <c r="B976" s="1581"/>
      <c r="C976" s="1582"/>
      <c r="D976" s="1583"/>
      <c r="E976" s="1421"/>
      <c r="F976" s="1523"/>
      <c r="G976" s="1523"/>
      <c r="H976" s="1584"/>
      <c r="I976" s="1555"/>
      <c r="J976" s="1555"/>
      <c r="K976" s="1441"/>
      <c r="L976" s="1441"/>
      <c r="M976" s="1501"/>
      <c r="N976" s="1519"/>
      <c r="O976" s="1519"/>
      <c r="P976" s="1498"/>
      <c r="Q976" s="1498"/>
      <c r="R976" s="1498"/>
      <c r="S976" s="1498"/>
      <c r="T976" s="1498"/>
      <c r="U976" s="1498"/>
      <c r="V976" s="1477"/>
      <c r="W976" s="1501"/>
      <c r="X976" s="1501"/>
      <c r="Y976" s="1501"/>
      <c r="Z976" s="1501"/>
    </row>
    <row r="977" spans="1:26" ht="15">
      <c r="A977" s="1432"/>
      <c r="B977" s="1581"/>
      <c r="C977" s="1582"/>
      <c r="D977" s="1583"/>
      <c r="E977" s="1421"/>
      <c r="F977" s="1523"/>
      <c r="G977" s="1523"/>
      <c r="H977" s="1584"/>
      <c r="I977" s="1555"/>
      <c r="J977" s="1555"/>
      <c r="K977" s="1441"/>
      <c r="L977" s="1441"/>
      <c r="M977" s="1501"/>
      <c r="N977" s="1519"/>
      <c r="O977" s="1519"/>
      <c r="P977" s="1498"/>
      <c r="Q977" s="1498"/>
      <c r="R977" s="1498"/>
      <c r="S977" s="1498"/>
      <c r="T977" s="1498"/>
      <c r="U977" s="1498"/>
      <c r="V977" s="1477"/>
      <c r="W977" s="1501"/>
      <c r="X977" s="1501"/>
      <c r="Y977" s="1501"/>
      <c r="Z977" s="1501"/>
    </row>
    <row r="978" spans="1:26" ht="15">
      <c r="A978" s="1432"/>
      <c r="B978" s="1581"/>
      <c r="C978" s="1582"/>
      <c r="D978" s="1583"/>
      <c r="E978" s="1421"/>
      <c r="F978" s="1523"/>
      <c r="G978" s="1523"/>
      <c r="H978" s="1584"/>
      <c r="I978" s="1555"/>
      <c r="J978" s="1555"/>
      <c r="K978" s="1441"/>
      <c r="L978" s="1441"/>
      <c r="M978" s="1501"/>
      <c r="N978" s="1519"/>
      <c r="O978" s="1519"/>
      <c r="P978" s="1498"/>
      <c r="Q978" s="1498"/>
      <c r="R978" s="1498"/>
      <c r="S978" s="1498"/>
      <c r="T978" s="1498"/>
      <c r="U978" s="1498"/>
      <c r="V978" s="1477"/>
      <c r="W978" s="1501"/>
      <c r="X978" s="1501"/>
      <c r="Y978" s="1501"/>
      <c r="Z978" s="1501"/>
    </row>
    <row r="979" spans="1:26" ht="15">
      <c r="A979" s="1432"/>
      <c r="B979" s="1581"/>
      <c r="C979" s="1582"/>
      <c r="D979" s="1583"/>
      <c r="E979" s="1421"/>
      <c r="F979" s="1523"/>
      <c r="G979" s="1523"/>
      <c r="H979" s="1584"/>
      <c r="I979" s="1555"/>
      <c r="J979" s="1555"/>
      <c r="K979" s="1441"/>
      <c r="L979" s="1441"/>
      <c r="M979" s="1501"/>
      <c r="N979" s="1519"/>
      <c r="O979" s="1519"/>
      <c r="P979" s="1498"/>
      <c r="Q979" s="1498"/>
      <c r="R979" s="1498"/>
      <c r="S979" s="1498"/>
      <c r="T979" s="1498"/>
      <c r="U979" s="1498"/>
      <c r="V979" s="1477"/>
      <c r="W979" s="1501"/>
      <c r="X979" s="1501"/>
      <c r="Y979" s="1501"/>
      <c r="Z979" s="1501"/>
    </row>
    <row r="980" spans="1:26" ht="15">
      <c r="A980" s="1432"/>
      <c r="B980" s="1581"/>
      <c r="C980" s="1582"/>
      <c r="D980" s="1583"/>
      <c r="E980" s="1421"/>
      <c r="F980" s="1523"/>
      <c r="G980" s="1523"/>
      <c r="H980" s="1584"/>
      <c r="I980" s="1555"/>
      <c r="J980" s="1555"/>
      <c r="K980" s="1441"/>
      <c r="L980" s="1441"/>
      <c r="M980" s="1501"/>
      <c r="N980" s="1519"/>
      <c r="O980" s="1519"/>
      <c r="P980" s="1498"/>
      <c r="Q980" s="1498"/>
      <c r="R980" s="1498"/>
      <c r="S980" s="1498"/>
      <c r="T980" s="1498"/>
      <c r="U980" s="1498"/>
      <c r="V980" s="1477"/>
      <c r="W980" s="1501"/>
      <c r="X980" s="1501"/>
      <c r="Y980" s="1501"/>
      <c r="Z980" s="1501"/>
    </row>
    <row r="981" spans="1:26" ht="15">
      <c r="A981" s="1432"/>
      <c r="B981" s="1581"/>
      <c r="C981" s="1582"/>
      <c r="D981" s="1583"/>
      <c r="E981" s="1421"/>
      <c r="F981" s="1523"/>
      <c r="G981" s="1523"/>
      <c r="H981" s="1584"/>
      <c r="I981" s="1555"/>
      <c r="J981" s="1555"/>
      <c r="K981" s="1441"/>
      <c r="L981" s="1441"/>
      <c r="M981" s="1501"/>
      <c r="N981" s="1519"/>
      <c r="O981" s="1519"/>
      <c r="P981" s="1498"/>
      <c r="Q981" s="1498"/>
      <c r="R981" s="1498"/>
      <c r="S981" s="1498"/>
      <c r="T981" s="1498"/>
      <c r="U981" s="1498"/>
      <c r="V981" s="1477"/>
      <c r="W981" s="1501"/>
      <c r="X981" s="1501"/>
      <c r="Y981" s="1501"/>
      <c r="Z981" s="1501"/>
    </row>
    <row r="982" spans="1:26" ht="15">
      <c r="A982" s="1432"/>
      <c r="B982" s="1581"/>
      <c r="C982" s="1582"/>
      <c r="D982" s="1583"/>
      <c r="E982" s="1421"/>
      <c r="F982" s="1523"/>
      <c r="G982" s="1523"/>
      <c r="H982" s="1584"/>
      <c r="I982" s="1555"/>
      <c r="J982" s="1555"/>
      <c r="K982" s="1441"/>
      <c r="L982" s="1441"/>
      <c r="M982" s="1501"/>
      <c r="N982" s="1519"/>
      <c r="O982" s="1519"/>
      <c r="P982" s="1498"/>
      <c r="Q982" s="1498"/>
      <c r="R982" s="1498"/>
      <c r="S982" s="1498"/>
      <c r="T982" s="1498"/>
      <c r="U982" s="1498"/>
      <c r="V982" s="1477"/>
      <c r="W982" s="1501"/>
      <c r="X982" s="1501"/>
      <c r="Y982" s="1501"/>
      <c r="Z982" s="1501"/>
    </row>
    <row r="983" spans="1:26" ht="15">
      <c r="A983" s="1432"/>
      <c r="B983" s="1581"/>
      <c r="C983" s="1582"/>
      <c r="D983" s="1583"/>
      <c r="E983" s="1421"/>
      <c r="F983" s="1523"/>
      <c r="G983" s="1523"/>
      <c r="H983" s="1584"/>
      <c r="I983" s="1555"/>
      <c r="J983" s="1555"/>
      <c r="K983" s="1441"/>
      <c r="L983" s="1441"/>
      <c r="M983" s="1501"/>
      <c r="N983" s="1519"/>
      <c r="O983" s="1519"/>
      <c r="P983" s="1498"/>
      <c r="Q983" s="1498"/>
      <c r="R983" s="1498"/>
      <c r="S983" s="1498"/>
      <c r="T983" s="1498"/>
      <c r="U983" s="1498"/>
      <c r="V983" s="1477"/>
      <c r="W983" s="1501"/>
      <c r="X983" s="1501"/>
      <c r="Y983" s="1501"/>
      <c r="Z983" s="1501"/>
    </row>
    <row r="984" spans="1:26" ht="15">
      <c r="A984" s="1432"/>
      <c r="B984" s="1581"/>
      <c r="C984" s="1582"/>
      <c r="D984" s="1583"/>
      <c r="E984" s="1421"/>
      <c r="F984" s="1523"/>
      <c r="G984" s="1523"/>
      <c r="H984" s="1584"/>
      <c r="I984" s="1555"/>
      <c r="J984" s="1555"/>
      <c r="K984" s="1441"/>
      <c r="L984" s="1441"/>
      <c r="M984" s="1501"/>
      <c r="N984" s="1519"/>
      <c r="O984" s="1519"/>
      <c r="P984" s="1498"/>
      <c r="Q984" s="1498"/>
      <c r="R984" s="1498"/>
      <c r="S984" s="1498"/>
      <c r="T984" s="1498"/>
      <c r="U984" s="1498"/>
      <c r="V984" s="1477"/>
      <c r="W984" s="1501"/>
      <c r="X984" s="1501"/>
      <c r="Y984" s="1501"/>
      <c r="Z984" s="1501"/>
    </row>
    <row r="985" spans="1:26" ht="57.75" customHeight="1">
      <c r="A985" s="1432"/>
      <c r="B985" s="1581"/>
      <c r="C985" s="1582"/>
      <c r="D985" s="1583"/>
      <c r="E985" s="1421"/>
      <c r="F985" s="1523"/>
      <c r="G985" s="1523"/>
      <c r="H985" s="1584"/>
      <c r="I985" s="1555"/>
      <c r="J985" s="1555"/>
      <c r="K985" s="1441"/>
      <c r="L985" s="1441"/>
      <c r="M985" s="1501"/>
      <c r="N985" s="1519"/>
      <c r="O985" s="1519"/>
      <c r="P985" s="1498"/>
      <c r="Q985" s="1498"/>
      <c r="R985" s="1498"/>
      <c r="S985" s="1498"/>
      <c r="T985" s="1498"/>
      <c r="U985" s="1498"/>
      <c r="V985" s="1477"/>
      <c r="W985" s="1501"/>
      <c r="X985" s="1501"/>
      <c r="Y985" s="1501"/>
      <c r="Z985" s="1501"/>
    </row>
    <row r="986" spans="1:26" ht="15">
      <c r="A986" s="1432"/>
      <c r="B986" s="1581"/>
      <c r="C986" s="1582"/>
      <c r="D986" s="1583"/>
      <c r="E986" s="1421"/>
      <c r="F986" s="1523"/>
      <c r="G986" s="1523"/>
      <c r="H986" s="1584"/>
      <c r="I986" s="1555"/>
      <c r="J986" s="1555"/>
      <c r="K986" s="1441"/>
      <c r="L986" s="1441"/>
      <c r="M986" s="1501"/>
      <c r="N986" s="1519"/>
      <c r="O986" s="1519"/>
      <c r="P986" s="1498"/>
      <c r="Q986" s="1498"/>
      <c r="R986" s="1498"/>
      <c r="S986" s="1498"/>
      <c r="T986" s="1498"/>
      <c r="U986" s="1498"/>
      <c r="V986" s="1477"/>
      <c r="W986" s="1501"/>
      <c r="X986" s="1501"/>
      <c r="Y986" s="1501"/>
      <c r="Z986" s="1501"/>
    </row>
    <row r="987" spans="1:26" ht="15">
      <c r="A987" s="1432"/>
      <c r="B987" s="1581"/>
      <c r="C987" s="1582"/>
      <c r="D987" s="1583"/>
      <c r="E987" s="1421"/>
      <c r="F987" s="1523"/>
      <c r="G987" s="1523"/>
      <c r="H987" s="1584"/>
      <c r="I987" s="1555"/>
      <c r="J987" s="1555"/>
      <c r="K987" s="1441"/>
      <c r="L987" s="1441"/>
      <c r="M987" s="1501"/>
      <c r="N987" s="1519"/>
      <c r="O987" s="1519"/>
      <c r="P987" s="1498"/>
      <c r="Q987" s="1498"/>
      <c r="R987" s="1498"/>
      <c r="S987" s="1498"/>
      <c r="T987" s="1498"/>
      <c r="U987" s="1498"/>
      <c r="V987" s="1477"/>
      <c r="W987" s="1501"/>
      <c r="X987" s="1501"/>
      <c r="Y987" s="1501"/>
      <c r="Z987" s="1501"/>
    </row>
    <row r="988" spans="1:26" ht="15">
      <c r="A988" s="1432"/>
      <c r="B988" s="1581"/>
      <c r="C988" s="1582"/>
      <c r="D988" s="1583"/>
      <c r="E988" s="1421"/>
      <c r="F988" s="1523"/>
      <c r="G988" s="1523"/>
      <c r="H988" s="1584"/>
      <c r="I988" s="1555"/>
      <c r="J988" s="1555"/>
      <c r="K988" s="1441"/>
      <c r="L988" s="1441"/>
      <c r="M988" s="1501"/>
      <c r="N988" s="1519"/>
      <c r="O988" s="1519"/>
      <c r="P988" s="1498"/>
      <c r="Q988" s="1498"/>
      <c r="R988" s="1498"/>
      <c r="S988" s="1498"/>
      <c r="T988" s="1498"/>
      <c r="U988" s="1498"/>
      <c r="V988" s="1477"/>
      <c r="W988" s="1501"/>
      <c r="X988" s="1501"/>
      <c r="Y988" s="1501"/>
      <c r="Z988" s="1501"/>
    </row>
    <row r="989" spans="1:26" ht="15">
      <c r="A989" s="1432"/>
      <c r="B989" s="1581"/>
      <c r="C989" s="1582"/>
      <c r="D989" s="1583"/>
      <c r="E989" s="1421"/>
      <c r="F989" s="1523"/>
      <c r="G989" s="1523"/>
      <c r="H989" s="1584"/>
      <c r="I989" s="1555"/>
      <c r="J989" s="1555"/>
      <c r="K989" s="1441"/>
      <c r="L989" s="1441"/>
      <c r="M989" s="1501"/>
      <c r="N989" s="1519"/>
      <c r="O989" s="1519"/>
      <c r="P989" s="1498"/>
      <c r="Q989" s="1498"/>
      <c r="R989" s="1498"/>
      <c r="S989" s="1498"/>
      <c r="T989" s="1498"/>
      <c r="U989" s="1498"/>
      <c r="V989" s="1477"/>
      <c r="W989" s="1501"/>
      <c r="X989" s="1501"/>
      <c r="Y989" s="1501"/>
      <c r="Z989" s="1501"/>
    </row>
    <row r="990" spans="1:26" ht="15">
      <c r="A990" s="1432"/>
      <c r="B990" s="1581"/>
      <c r="C990" s="1582"/>
      <c r="D990" s="1583"/>
      <c r="E990" s="1421"/>
      <c r="F990" s="1523"/>
      <c r="G990" s="1523"/>
      <c r="H990" s="1584"/>
      <c r="I990" s="1555"/>
      <c r="J990" s="1555"/>
      <c r="K990" s="1441"/>
      <c r="L990" s="1441"/>
      <c r="M990" s="1501"/>
      <c r="N990" s="1519"/>
      <c r="O990" s="1519"/>
      <c r="P990" s="1498"/>
      <c r="Q990" s="1498"/>
      <c r="R990" s="1498"/>
      <c r="S990" s="1498"/>
      <c r="T990" s="1498"/>
      <c r="U990" s="1498"/>
      <c r="V990" s="1477"/>
      <c r="W990" s="1501"/>
      <c r="X990" s="1501"/>
      <c r="Y990" s="1501"/>
      <c r="Z990" s="1501"/>
    </row>
    <row r="991" spans="1:26" ht="15">
      <c r="A991" s="1432"/>
      <c r="B991" s="1581"/>
      <c r="C991" s="1582"/>
      <c r="D991" s="1583"/>
      <c r="E991" s="1421"/>
      <c r="F991" s="1523"/>
      <c r="G991" s="1523"/>
      <c r="H991" s="1584"/>
      <c r="I991" s="1555"/>
      <c r="J991" s="1555"/>
      <c r="K991" s="1441"/>
      <c r="L991" s="1441"/>
      <c r="M991" s="1501"/>
      <c r="N991" s="1519"/>
      <c r="O991" s="1519"/>
      <c r="P991" s="1498"/>
      <c r="Q991" s="1498"/>
      <c r="R991" s="1498"/>
      <c r="S991" s="1498"/>
      <c r="T991" s="1498"/>
      <c r="U991" s="1498"/>
      <c r="V991" s="1477"/>
      <c r="W991" s="1501"/>
      <c r="X991" s="1501"/>
      <c r="Y991" s="1501"/>
      <c r="Z991" s="1501"/>
    </row>
    <row r="992" spans="1:26" ht="15">
      <c r="A992" s="1432"/>
      <c r="B992" s="1581"/>
      <c r="C992" s="1582"/>
      <c r="D992" s="1583"/>
      <c r="E992" s="1421"/>
      <c r="F992" s="1523"/>
      <c r="G992" s="1523"/>
      <c r="H992" s="1584"/>
      <c r="I992" s="1555"/>
      <c r="J992" s="1555"/>
      <c r="K992" s="1441"/>
      <c r="L992" s="1441"/>
      <c r="M992" s="1501"/>
      <c r="N992" s="1519"/>
      <c r="O992" s="1519"/>
      <c r="P992" s="1498"/>
      <c r="Q992" s="1498"/>
      <c r="R992" s="1498"/>
      <c r="S992" s="1498"/>
      <c r="T992" s="1498"/>
      <c r="U992" s="1498"/>
      <c r="V992" s="1477"/>
      <c r="W992" s="1501"/>
      <c r="X992" s="1501"/>
      <c r="Y992" s="1501"/>
      <c r="Z992" s="1501"/>
    </row>
    <row r="993" spans="1:26" ht="15">
      <c r="A993" s="1432"/>
      <c r="B993" s="1581"/>
      <c r="C993" s="1582"/>
      <c r="D993" s="1583"/>
      <c r="E993" s="1421"/>
      <c r="F993" s="1523"/>
      <c r="G993" s="1523"/>
      <c r="H993" s="1584"/>
      <c r="I993" s="1555"/>
      <c r="J993" s="1555"/>
      <c r="K993" s="1441"/>
      <c r="L993" s="1441"/>
      <c r="M993" s="1501"/>
      <c r="N993" s="1519"/>
      <c r="O993" s="1519"/>
      <c r="P993" s="1498"/>
      <c r="Q993" s="1498"/>
      <c r="R993" s="1498"/>
      <c r="S993" s="1498"/>
      <c r="T993" s="1498"/>
      <c r="U993" s="1498"/>
      <c r="V993" s="1477"/>
      <c r="W993" s="1501"/>
      <c r="X993" s="1501"/>
      <c r="Y993" s="1501"/>
      <c r="Z993" s="1501"/>
    </row>
    <row r="994" spans="1:26" ht="15">
      <c r="A994" s="1432"/>
      <c r="B994" s="1581"/>
      <c r="C994" s="1582"/>
      <c r="D994" s="1583"/>
      <c r="E994" s="1421"/>
      <c r="F994" s="1523"/>
      <c r="G994" s="1523"/>
      <c r="H994" s="1584"/>
      <c r="I994" s="1555"/>
      <c r="J994" s="1555"/>
      <c r="K994" s="1441"/>
      <c r="L994" s="1441"/>
      <c r="M994" s="1501"/>
      <c r="N994" s="1519"/>
      <c r="O994" s="1519"/>
      <c r="P994" s="1498"/>
      <c r="Q994" s="1498"/>
      <c r="R994" s="1498"/>
      <c r="S994" s="1498"/>
      <c r="T994" s="1498"/>
      <c r="U994" s="1498"/>
      <c r="V994" s="1477"/>
      <c r="W994" s="1501"/>
      <c r="X994" s="1501"/>
      <c r="Y994" s="1501"/>
      <c r="Z994" s="1501"/>
    </row>
    <row r="995" spans="1:26" ht="15">
      <c r="A995" s="1432"/>
      <c r="B995" s="1581"/>
      <c r="C995" s="1582"/>
      <c r="D995" s="1583"/>
      <c r="E995" s="1421"/>
      <c r="F995" s="1523"/>
      <c r="G995" s="1523"/>
      <c r="H995" s="1584"/>
      <c r="I995" s="1555"/>
      <c r="J995" s="1555"/>
      <c r="K995" s="1441"/>
      <c r="L995" s="1441"/>
      <c r="M995" s="1501"/>
      <c r="N995" s="1519"/>
      <c r="O995" s="1519"/>
      <c r="P995" s="1498"/>
      <c r="Q995" s="1498"/>
      <c r="R995" s="1498"/>
      <c r="S995" s="1498"/>
      <c r="T995" s="1498"/>
      <c r="U995" s="1498"/>
      <c r="V995" s="1477"/>
      <c r="W995" s="1501"/>
      <c r="X995" s="1501"/>
      <c r="Y995" s="1501"/>
      <c r="Z995" s="1501"/>
    </row>
    <row r="996" spans="1:26" ht="15">
      <c r="A996" s="1432"/>
      <c r="B996" s="1581"/>
      <c r="C996" s="1582"/>
      <c r="D996" s="1583"/>
      <c r="E996" s="1421"/>
      <c r="F996" s="1523"/>
      <c r="G996" s="1523"/>
      <c r="H996" s="1584"/>
      <c r="I996" s="1555"/>
      <c r="J996" s="1555"/>
      <c r="K996" s="1441"/>
      <c r="L996" s="1441"/>
      <c r="M996" s="1501"/>
      <c r="N996" s="1519"/>
      <c r="O996" s="1519"/>
      <c r="P996" s="1498"/>
      <c r="Q996" s="1498"/>
      <c r="R996" s="1498"/>
      <c r="S996" s="1498"/>
      <c r="T996" s="1498"/>
      <c r="U996" s="1498"/>
      <c r="V996" s="1477"/>
      <c r="W996" s="1501"/>
      <c r="X996" s="1501"/>
      <c r="Y996" s="1501"/>
      <c r="Z996" s="1501"/>
    </row>
    <row r="997" spans="1:26" ht="15">
      <c r="A997" s="1432"/>
      <c r="B997" s="1581"/>
      <c r="C997" s="1582"/>
      <c r="D997" s="1583"/>
      <c r="E997" s="1421"/>
      <c r="F997" s="1523"/>
      <c r="G997" s="1523"/>
      <c r="H997" s="1584"/>
      <c r="I997" s="1555"/>
      <c r="J997" s="1555"/>
      <c r="K997" s="1441"/>
      <c r="L997" s="1441"/>
      <c r="M997" s="1501"/>
      <c r="N997" s="1519"/>
      <c r="O997" s="1519"/>
      <c r="P997" s="1498"/>
      <c r="Q997" s="1498"/>
      <c r="R997" s="1498"/>
      <c r="S997" s="1498"/>
      <c r="T997" s="1498"/>
      <c r="U997" s="1498"/>
      <c r="V997" s="1477"/>
      <c r="W997" s="1501"/>
      <c r="X997" s="1501"/>
      <c r="Y997" s="1501"/>
      <c r="Z997" s="1501"/>
    </row>
    <row r="998" spans="1:26" ht="15">
      <c r="A998" s="1432"/>
      <c r="B998" s="1581"/>
      <c r="C998" s="1582"/>
      <c r="D998" s="1583"/>
      <c r="E998" s="1421"/>
      <c r="F998" s="1523"/>
      <c r="G998" s="1523"/>
      <c r="H998" s="1584"/>
      <c r="I998" s="1555"/>
      <c r="J998" s="1555"/>
      <c r="K998" s="1441"/>
      <c r="L998" s="1441"/>
      <c r="M998" s="1501"/>
      <c r="N998" s="1519"/>
      <c r="O998" s="1519"/>
      <c r="P998" s="1498"/>
      <c r="Q998" s="1498"/>
      <c r="R998" s="1498"/>
      <c r="S998" s="1498"/>
      <c r="T998" s="1498"/>
      <c r="U998" s="1498"/>
      <c r="V998" s="1477"/>
      <c r="W998" s="1501"/>
      <c r="X998" s="1501"/>
      <c r="Y998" s="1501"/>
      <c r="Z998" s="1501"/>
    </row>
    <row r="999" spans="1:26" ht="15">
      <c r="A999" s="1432"/>
      <c r="B999" s="1581"/>
      <c r="C999" s="1582"/>
      <c r="D999" s="1583"/>
      <c r="E999" s="1421"/>
      <c r="F999" s="1523"/>
      <c r="G999" s="1523"/>
      <c r="H999" s="1584"/>
      <c r="I999" s="1555"/>
      <c r="J999" s="1555"/>
      <c r="K999" s="1441"/>
      <c r="L999" s="1441"/>
      <c r="M999" s="1501"/>
      <c r="N999" s="1519"/>
      <c r="O999" s="1519"/>
      <c r="P999" s="1498"/>
      <c r="Q999" s="1498"/>
      <c r="R999" s="1498"/>
      <c r="S999" s="1498"/>
      <c r="T999" s="1498"/>
      <c r="U999" s="1498"/>
      <c r="V999" s="1477"/>
      <c r="W999" s="1501"/>
      <c r="X999" s="1501"/>
      <c r="Y999" s="1501"/>
      <c r="Z999" s="1501"/>
    </row>
    <row r="1000" spans="1:26" ht="15">
      <c r="A1000" s="1432"/>
      <c r="B1000" s="1581"/>
      <c r="C1000" s="1582"/>
      <c r="D1000" s="1583"/>
      <c r="E1000" s="1421"/>
      <c r="F1000" s="1523"/>
      <c r="G1000" s="1523"/>
      <c r="H1000" s="1584"/>
      <c r="I1000" s="1555"/>
      <c r="J1000" s="1555"/>
      <c r="K1000" s="1441"/>
      <c r="L1000" s="1441"/>
      <c r="M1000" s="1501"/>
      <c r="N1000" s="1519"/>
      <c r="O1000" s="1519"/>
      <c r="P1000" s="1498"/>
      <c r="Q1000" s="1498"/>
      <c r="R1000" s="1498"/>
      <c r="S1000" s="1498"/>
      <c r="T1000" s="1498"/>
      <c r="U1000" s="1498"/>
      <c r="V1000" s="1477"/>
      <c r="W1000" s="1501"/>
      <c r="X1000" s="1501"/>
      <c r="Y1000" s="1501"/>
      <c r="Z1000" s="1501"/>
    </row>
  </sheetData>
  <autoFilter ref="A4:Z4"/>
  <mergeCells count="26">
    <mergeCell ref="A1:Z1"/>
    <mergeCell ref="V2:V4"/>
    <mergeCell ref="W2:W4"/>
    <mergeCell ref="X2:X4"/>
    <mergeCell ref="Y2:Y4"/>
    <mergeCell ref="Z2:Z4"/>
    <mergeCell ref="I3:J3"/>
    <mergeCell ref="K3:L3"/>
    <mergeCell ref="M3:M4"/>
    <mergeCell ref="N3:N4"/>
    <mergeCell ref="O3:O4"/>
    <mergeCell ref="N2:O2"/>
    <mergeCell ref="Q2:Q4"/>
    <mergeCell ref="R2:R4"/>
    <mergeCell ref="S2:S4"/>
    <mergeCell ref="T2:T4"/>
    <mergeCell ref="U2:U4"/>
    <mergeCell ref="A2:A4"/>
    <mergeCell ref="B2:B4"/>
    <mergeCell ref="C2:C4"/>
    <mergeCell ref="D2:D4"/>
    <mergeCell ref="E2:E4"/>
    <mergeCell ref="F2:F4"/>
    <mergeCell ref="G2:G4"/>
    <mergeCell ref="H2:H4"/>
    <mergeCell ref="I2:L2"/>
  </mergeCells>
  <phoneticPr fontId="0" type="noConversion"/>
  <dataValidations count="4">
    <dataValidation type="list" allowBlank="1" showInputMessage="1" showErrorMessage="1" sqref="M5:M1000">
      <formula1>Сокращение_ПЧ</formula1>
    </dataValidation>
    <dataValidation type="list" allowBlank="1" showInputMessage="1" showErrorMessage="1" sqref="V5:V1000">
      <formula1>Принятое_процессуальное_решение1</formula1>
    </dataValidation>
    <dataValidation type="list" allowBlank="1" showInputMessage="1" showErrorMessage="1" sqref="F5:F1000 P5:U1000">
      <formula1>да_нет</formula1>
    </dataValidation>
    <dataValidation type="list" allowBlank="1" showInputMessage="1" showErrorMessage="1" sqref="E5:E1000">
      <formula1>районы_и_города_и_ДЧС</formula1>
    </dataValidation>
  </dataValidations>
  <pageMargins left="0.9055118110236221" right="0.74803149606299213" top="0.98425196850393704" bottom="0.98425196850393704" header="0.51181102362204722" footer="0.51181102362204722"/>
  <pageSetup paperSize="9" scale="58" orientation="landscape" r:id="rId1"/>
  <headerFooter alignWithMargins="0"/>
  <rowBreaks count="2" manualBreakCount="2">
    <brk id="102" max="12" man="1"/>
    <brk id="324" max="12" man="1"/>
  </rowBreaks>
</worksheet>
</file>

<file path=xl/worksheets/sheet48.xml><?xml version="1.0" encoding="utf-8"?>
<worksheet xmlns="http://schemas.openxmlformats.org/spreadsheetml/2006/main" xmlns:r="http://schemas.openxmlformats.org/officeDocument/2006/relationships">
  <sheetPr codeName="Лист37">
    <tabColor rgb="FFFFC000"/>
  </sheetPr>
  <dimension ref="A1:V392"/>
  <sheetViews>
    <sheetView zoomScale="90" zoomScaleNormal="90" workbookViewId="0">
      <pane ySplit="3" topLeftCell="A4" activePane="bottomLeft" state="frozen"/>
      <selection activeCell="H15" sqref="H15"/>
      <selection pane="bottomLeft" activeCell="A14" sqref="A14:XFD15"/>
    </sheetView>
  </sheetViews>
  <sheetFormatPr defaultRowHeight="12.75"/>
  <cols>
    <col min="1" max="1" width="4.7109375" customWidth="1"/>
    <col min="2" max="2" width="19.85546875" customWidth="1"/>
    <col min="3" max="3" width="15.28515625" customWidth="1"/>
    <col min="4" max="4" width="8.42578125" customWidth="1"/>
    <col min="5" max="5" width="19.140625" customWidth="1"/>
    <col min="6" max="6" width="7.85546875" customWidth="1"/>
    <col min="7" max="7" width="45.140625" customWidth="1"/>
    <col min="8" max="8" width="9.42578125" customWidth="1"/>
    <col min="9" max="14" width="13.85546875" customWidth="1"/>
    <col min="15" max="15" width="19.42578125" customWidth="1"/>
  </cols>
  <sheetData>
    <row r="1" spans="1:22" ht="16.5" customHeight="1">
      <c r="A1" s="2985" t="s">
        <v>1222</v>
      </c>
      <c r="B1" s="2985"/>
      <c r="C1" s="2985"/>
      <c r="D1" s="2985"/>
      <c r="E1" s="2985"/>
      <c r="F1" s="2985"/>
      <c r="G1" s="2985"/>
      <c r="H1" s="2985"/>
      <c r="I1" s="2985"/>
      <c r="J1" s="2985"/>
      <c r="K1" s="2985"/>
      <c r="L1" s="2985"/>
      <c r="M1" s="2985"/>
      <c r="N1" s="2985"/>
      <c r="O1" s="2985"/>
      <c r="P1" s="2985"/>
      <c r="Q1" s="2985"/>
      <c r="R1" s="2985"/>
      <c r="S1" s="2985"/>
      <c r="T1" s="2985"/>
      <c r="U1" s="2985"/>
      <c r="V1" s="2985"/>
    </row>
    <row r="2" spans="1:22" ht="15.75" customHeight="1" thickBot="1"/>
    <row r="3" spans="1:22" ht="51.75" customHeight="1" thickTop="1" thickBot="1">
      <c r="A3" s="223" t="s">
        <v>121</v>
      </c>
      <c r="B3" s="1632" t="s">
        <v>1118</v>
      </c>
      <c r="C3" s="1633" t="s">
        <v>1164</v>
      </c>
      <c r="D3" s="223" t="s">
        <v>1213</v>
      </c>
      <c r="E3" s="223" t="s">
        <v>66</v>
      </c>
      <c r="F3" s="1478" t="s">
        <v>1090</v>
      </c>
      <c r="G3" s="223" t="s">
        <v>1214</v>
      </c>
      <c r="H3" s="223" t="s">
        <v>1223</v>
      </c>
      <c r="I3" s="269" t="s">
        <v>1224</v>
      </c>
      <c r="J3" s="1385" t="s">
        <v>1159</v>
      </c>
      <c r="K3" s="269" t="s">
        <v>841</v>
      </c>
      <c r="L3" s="269" t="s">
        <v>842</v>
      </c>
      <c r="M3" s="269" t="s">
        <v>843</v>
      </c>
      <c r="N3" s="269" t="s">
        <v>844</v>
      </c>
      <c r="O3" s="1682" t="s">
        <v>1197</v>
      </c>
      <c r="P3" s="1453" t="s">
        <v>941</v>
      </c>
      <c r="Q3" s="1612" t="s">
        <v>1129</v>
      </c>
      <c r="R3" s="1612" t="s">
        <v>1130</v>
      </c>
      <c r="S3" s="1612" t="s">
        <v>1131</v>
      </c>
      <c r="T3" s="1613" t="s">
        <v>1132</v>
      </c>
      <c r="U3" s="1618" t="s">
        <v>1133</v>
      </c>
      <c r="V3" s="1618" t="s">
        <v>41</v>
      </c>
    </row>
    <row r="4" spans="1:22" ht="15" customHeight="1" thickTop="1">
      <c r="A4" s="1738">
        <v>1</v>
      </c>
      <c r="B4" s="1809">
        <v>171966090000001</v>
      </c>
      <c r="C4" s="1739">
        <v>42736</v>
      </c>
      <c r="D4" s="1740">
        <v>4.027777777777778E-2</v>
      </c>
      <c r="E4" s="1726" t="s">
        <v>134</v>
      </c>
      <c r="F4" s="1727" t="s">
        <v>145</v>
      </c>
      <c r="G4" s="1728" t="s">
        <v>1355</v>
      </c>
      <c r="H4" s="1738">
        <v>1</v>
      </c>
      <c r="I4" s="1728" t="s">
        <v>1357</v>
      </c>
      <c r="J4" s="2166"/>
      <c r="K4" s="2166"/>
      <c r="L4" s="2166"/>
      <c r="M4" s="2166"/>
      <c r="N4" s="2166"/>
      <c r="O4" s="1765" t="s">
        <v>916</v>
      </c>
      <c r="P4" s="1759"/>
      <c r="Q4" s="1759">
        <v>10</v>
      </c>
      <c r="R4" s="1738">
        <v>5</v>
      </c>
      <c r="S4" s="1738">
        <v>1</v>
      </c>
      <c r="T4" s="1759"/>
      <c r="U4" s="1759"/>
      <c r="V4" s="1759"/>
    </row>
    <row r="5" spans="1:22" ht="15">
      <c r="A5" s="1742">
        <v>1</v>
      </c>
      <c r="B5" s="1723">
        <v>171910090000002</v>
      </c>
      <c r="C5" s="1739">
        <v>42736</v>
      </c>
      <c r="D5" s="1745">
        <v>0.99652777777777779</v>
      </c>
      <c r="E5" s="1726" t="s">
        <v>128</v>
      </c>
      <c r="F5" s="1785" t="s">
        <v>138</v>
      </c>
      <c r="G5" s="1728" t="s">
        <v>1356</v>
      </c>
      <c r="H5" s="1742">
        <v>5</v>
      </c>
      <c r="I5" s="1742" t="s">
        <v>1358</v>
      </c>
      <c r="J5" s="2147"/>
      <c r="K5" s="2147"/>
      <c r="L5" s="2147"/>
      <c r="M5" s="2147"/>
      <c r="N5" s="2147"/>
      <c r="O5" s="1731" t="s">
        <v>916</v>
      </c>
      <c r="P5" s="1732"/>
      <c r="Q5" s="1732" t="s">
        <v>806</v>
      </c>
      <c r="R5" s="1742">
        <v>8</v>
      </c>
      <c r="S5" s="1742">
        <v>2</v>
      </c>
      <c r="T5" s="1732"/>
      <c r="U5" s="1732"/>
      <c r="V5" s="1732"/>
    </row>
    <row r="6" spans="1:22" ht="15">
      <c r="A6" s="1742">
        <v>1</v>
      </c>
      <c r="B6" s="1787">
        <v>171956090000006</v>
      </c>
      <c r="C6" s="1744">
        <v>42743</v>
      </c>
      <c r="D6" s="1745">
        <v>0.55277777777777781</v>
      </c>
      <c r="E6" s="1726" t="s">
        <v>135</v>
      </c>
      <c r="F6" s="1785" t="s">
        <v>138</v>
      </c>
      <c r="G6" s="1728" t="s">
        <v>1545</v>
      </c>
      <c r="H6" s="1742">
        <v>1</v>
      </c>
      <c r="I6" s="1742" t="s">
        <v>1358</v>
      </c>
      <c r="J6" s="2147"/>
      <c r="K6" s="2147"/>
      <c r="L6" s="2147"/>
      <c r="M6" s="2147"/>
      <c r="N6" s="2147"/>
      <c r="O6" s="1731" t="s">
        <v>916</v>
      </c>
      <c r="P6" s="1732"/>
      <c r="Q6" s="1732">
        <v>33</v>
      </c>
      <c r="R6" s="1742">
        <v>4</v>
      </c>
      <c r="S6" s="1742">
        <v>1</v>
      </c>
      <c r="T6" s="1732"/>
      <c r="U6" s="1732"/>
      <c r="V6" s="1732"/>
    </row>
    <row r="7" spans="1:22" ht="15">
      <c r="A7" s="1742">
        <v>1</v>
      </c>
      <c r="B7" s="1723">
        <v>171962090000009</v>
      </c>
      <c r="C7" s="1744">
        <v>42743</v>
      </c>
      <c r="D7" s="1745">
        <v>0.66319444444444442</v>
      </c>
      <c r="E7" s="1726" t="s">
        <v>130</v>
      </c>
      <c r="F7" s="1785" t="s">
        <v>138</v>
      </c>
      <c r="G7" s="1728" t="s">
        <v>1546</v>
      </c>
      <c r="H7" s="1742">
        <v>2</v>
      </c>
      <c r="I7" s="1742" t="s">
        <v>1358</v>
      </c>
      <c r="J7" s="2147"/>
      <c r="K7" s="2147"/>
      <c r="L7" s="2147"/>
      <c r="M7" s="2147"/>
      <c r="N7" s="2147"/>
      <c r="O7" s="1731" t="s">
        <v>916</v>
      </c>
      <c r="P7" s="1732"/>
      <c r="Q7" s="1732">
        <v>2</v>
      </c>
      <c r="R7" s="1742">
        <v>4</v>
      </c>
      <c r="S7" s="1742">
        <v>1</v>
      </c>
      <c r="T7" s="1732"/>
      <c r="U7" s="1732"/>
      <c r="V7" s="1732"/>
    </row>
    <row r="8" spans="1:22" ht="15">
      <c r="A8" s="1742">
        <v>1</v>
      </c>
      <c r="B8" s="1723">
        <v>171910090000018</v>
      </c>
      <c r="C8" s="1744">
        <v>42744</v>
      </c>
      <c r="D8" s="1745">
        <v>0.53749999999999998</v>
      </c>
      <c r="E8" s="1726" t="s">
        <v>128</v>
      </c>
      <c r="F8" s="1785" t="s">
        <v>138</v>
      </c>
      <c r="G8" s="1728" t="s">
        <v>1547</v>
      </c>
      <c r="H8" s="1742">
        <v>5</v>
      </c>
      <c r="I8" s="1742" t="s">
        <v>1358</v>
      </c>
      <c r="J8" s="2147"/>
      <c r="K8" s="2147"/>
      <c r="L8" s="2147"/>
      <c r="M8" s="2147"/>
      <c r="N8" s="2147"/>
      <c r="O8" s="1731" t="s">
        <v>916</v>
      </c>
      <c r="P8" s="1732"/>
      <c r="Q8" s="1732" t="s">
        <v>806</v>
      </c>
      <c r="R8" s="1742">
        <v>5</v>
      </c>
      <c r="S8" s="1742">
        <v>1</v>
      </c>
      <c r="T8" s="1732"/>
      <c r="U8" s="1732"/>
      <c r="V8" s="1732"/>
    </row>
    <row r="9" spans="1:22" ht="25.5">
      <c r="A9" s="1742">
        <v>1</v>
      </c>
      <c r="B9" s="1752">
        <v>171968090000020</v>
      </c>
      <c r="C9" s="2128">
        <v>42747</v>
      </c>
      <c r="D9" s="1803">
        <v>0.90763888888888899</v>
      </c>
      <c r="E9" s="1726" t="s">
        <v>137</v>
      </c>
      <c r="F9" s="1727" t="s">
        <v>145</v>
      </c>
      <c r="G9" s="1726" t="s">
        <v>1548</v>
      </c>
      <c r="H9" s="1738">
        <v>2</v>
      </c>
      <c r="I9" s="1738" t="s">
        <v>1358</v>
      </c>
      <c r="J9" s="2147"/>
      <c r="K9" s="2147"/>
      <c r="L9" s="2147"/>
      <c r="M9" s="2147"/>
      <c r="N9" s="2147"/>
      <c r="O9" s="1731" t="s">
        <v>916</v>
      </c>
      <c r="P9" s="1732"/>
      <c r="Q9" s="1732">
        <v>4</v>
      </c>
      <c r="R9" s="1738">
        <v>4</v>
      </c>
      <c r="S9" s="1738">
        <v>1</v>
      </c>
      <c r="T9" s="1732"/>
      <c r="U9" s="1732"/>
      <c r="V9" s="1732"/>
    </row>
    <row r="10" spans="1:22" ht="15">
      <c r="A10" s="1742">
        <v>1</v>
      </c>
      <c r="B10" s="1723">
        <v>171940090000024</v>
      </c>
      <c r="C10" s="1744">
        <v>42754</v>
      </c>
      <c r="D10" s="1745">
        <v>0.63472222222222219</v>
      </c>
      <c r="E10" s="1726" t="s">
        <v>127</v>
      </c>
      <c r="F10" s="1785" t="s">
        <v>138</v>
      </c>
      <c r="G10" s="1728" t="s">
        <v>1739</v>
      </c>
      <c r="H10" s="1742">
        <v>5</v>
      </c>
      <c r="I10" s="1738" t="s">
        <v>1358</v>
      </c>
      <c r="J10" s="2147"/>
      <c r="K10" s="2147"/>
      <c r="L10" s="2147"/>
      <c r="M10" s="2147"/>
      <c r="N10" s="2147"/>
      <c r="O10" s="1731" t="s">
        <v>916</v>
      </c>
      <c r="P10" s="1732"/>
      <c r="Q10" s="1732">
        <v>6</v>
      </c>
      <c r="R10" s="1742">
        <v>5</v>
      </c>
      <c r="S10" s="1742">
        <v>1</v>
      </c>
      <c r="T10" s="1732"/>
      <c r="U10" s="1732"/>
      <c r="V10" s="1732"/>
    </row>
    <row r="11" spans="1:22" ht="42.75">
      <c r="A11" s="1742">
        <v>1</v>
      </c>
      <c r="B11" s="1723">
        <v>171962090000020</v>
      </c>
      <c r="C11" s="1744">
        <v>42754</v>
      </c>
      <c r="D11" s="1745">
        <v>0.73055555555555562</v>
      </c>
      <c r="E11" s="1726" t="s">
        <v>130</v>
      </c>
      <c r="F11" s="1727" t="s">
        <v>145</v>
      </c>
      <c r="G11" s="1728" t="s">
        <v>1740</v>
      </c>
      <c r="H11" s="1742">
        <v>4</v>
      </c>
      <c r="I11" s="1738" t="s">
        <v>1358</v>
      </c>
      <c r="J11" s="2147"/>
      <c r="K11" s="2147"/>
      <c r="L11" s="2147"/>
      <c r="M11" s="2147"/>
      <c r="N11" s="2147"/>
      <c r="O11" s="1731" t="s">
        <v>917</v>
      </c>
      <c r="P11" s="1732"/>
      <c r="Q11" s="1732">
        <v>2</v>
      </c>
      <c r="R11" s="1742">
        <v>4</v>
      </c>
      <c r="S11" s="1742">
        <v>1</v>
      </c>
      <c r="T11" s="1732"/>
      <c r="U11" s="1732"/>
      <c r="V11" s="1732"/>
    </row>
    <row r="12" spans="1:22" ht="15">
      <c r="A12" s="1742">
        <v>1</v>
      </c>
      <c r="B12" s="1723">
        <v>171910090000032</v>
      </c>
      <c r="C12" s="2282">
        <v>42755</v>
      </c>
      <c r="D12" s="1745">
        <v>0.78611111111111109</v>
      </c>
      <c r="E12" s="1731" t="s">
        <v>128</v>
      </c>
      <c r="F12" s="1785" t="s">
        <v>138</v>
      </c>
      <c r="G12" s="1728" t="s">
        <v>1840</v>
      </c>
      <c r="H12" s="1742">
        <v>1</v>
      </c>
      <c r="I12" s="1738" t="s">
        <v>1358</v>
      </c>
      <c r="J12" s="2147"/>
      <c r="K12" s="2147"/>
      <c r="L12" s="2147"/>
      <c r="M12" s="2147"/>
      <c r="N12" s="2147"/>
      <c r="O12" s="1731" t="s">
        <v>916</v>
      </c>
      <c r="P12" s="1732"/>
      <c r="Q12" s="1732">
        <v>22</v>
      </c>
      <c r="R12" s="1742">
        <v>4</v>
      </c>
      <c r="S12" s="1742">
        <v>1</v>
      </c>
      <c r="T12" s="1732"/>
      <c r="U12" s="1732"/>
      <c r="V12" s="1732"/>
    </row>
    <row r="13" spans="1:22" ht="38.25">
      <c r="A13" s="2288">
        <v>1</v>
      </c>
      <c r="B13" s="1723">
        <v>171910090000027</v>
      </c>
      <c r="C13" s="1802">
        <v>42752</v>
      </c>
      <c r="D13" s="2289">
        <v>0.93263888888888891</v>
      </c>
      <c r="E13" s="1726" t="s">
        <v>128</v>
      </c>
      <c r="F13" s="1727" t="s">
        <v>138</v>
      </c>
      <c r="G13" s="1729" t="s">
        <v>1730</v>
      </c>
      <c r="H13" s="1742">
        <v>3</v>
      </c>
      <c r="I13" s="1729" t="s">
        <v>1732</v>
      </c>
      <c r="J13" s="2147"/>
      <c r="K13" s="2147"/>
      <c r="L13" s="2147"/>
      <c r="M13" s="2147"/>
      <c r="N13" s="2147"/>
      <c r="O13" s="1731" t="s">
        <v>916</v>
      </c>
      <c r="P13" s="1732"/>
      <c r="Q13" s="1732">
        <v>22</v>
      </c>
      <c r="R13" s="1729">
        <v>4</v>
      </c>
      <c r="S13" s="1729">
        <v>1</v>
      </c>
      <c r="T13" s="1732"/>
      <c r="U13" s="1732"/>
      <c r="V13" s="1732"/>
    </row>
    <row r="14" spans="1:22" ht="15">
      <c r="A14" s="2550">
        <v>1</v>
      </c>
      <c r="B14" s="2417">
        <v>171940090000026</v>
      </c>
      <c r="C14" s="2545">
        <v>42756</v>
      </c>
      <c r="D14" s="2553">
        <v>3.0555555555555555E-2</v>
      </c>
      <c r="E14" s="2296" t="s">
        <v>127</v>
      </c>
      <c r="F14" s="2450" t="s">
        <v>145</v>
      </c>
      <c r="G14" s="2423" t="s">
        <v>2343</v>
      </c>
      <c r="H14" s="2550">
        <v>30</v>
      </c>
      <c r="I14" s="2512" t="s">
        <v>1358</v>
      </c>
      <c r="J14" s="2564"/>
      <c r="K14" s="2564"/>
      <c r="L14" s="2564"/>
      <c r="M14" s="2564"/>
      <c r="N14" s="2564"/>
      <c r="O14" s="2406" t="s">
        <v>916</v>
      </c>
      <c r="P14" s="2428"/>
      <c r="Q14" s="2428">
        <v>6</v>
      </c>
      <c r="R14" s="2550">
        <v>4</v>
      </c>
      <c r="S14" s="2550">
        <v>1</v>
      </c>
      <c r="T14" s="2428"/>
      <c r="U14" s="2428"/>
      <c r="V14" s="2428"/>
    </row>
    <row r="15" spans="1:22" ht="30" customHeight="1">
      <c r="A15" s="2550">
        <v>1</v>
      </c>
      <c r="B15" s="2417">
        <v>171952090000021</v>
      </c>
      <c r="C15" s="2545">
        <v>42771</v>
      </c>
      <c r="D15" s="2553">
        <v>8.3333333333333332E-3</v>
      </c>
      <c r="E15" s="2296" t="s">
        <v>131</v>
      </c>
      <c r="F15" s="2450" t="s">
        <v>145</v>
      </c>
      <c r="G15" s="2423" t="s">
        <v>2344</v>
      </c>
      <c r="H15" s="2550">
        <v>1</v>
      </c>
      <c r="I15" s="2512" t="s">
        <v>1358</v>
      </c>
      <c r="J15" s="2564"/>
      <c r="K15" s="2564"/>
      <c r="L15" s="2564"/>
      <c r="M15" s="2564"/>
      <c r="N15" s="2564"/>
      <c r="O15" s="2406" t="s">
        <v>916</v>
      </c>
      <c r="P15" s="2428"/>
      <c r="Q15" s="2428">
        <v>1</v>
      </c>
      <c r="R15" s="2550">
        <v>4</v>
      </c>
      <c r="S15" s="2550">
        <v>1</v>
      </c>
      <c r="T15" s="2428"/>
      <c r="U15" s="2428"/>
      <c r="V15" s="2428"/>
    </row>
    <row r="16" spans="1:22" ht="15">
      <c r="A16" s="1498"/>
      <c r="B16" s="1517"/>
      <c r="C16" s="1587"/>
      <c r="D16" s="1500"/>
      <c r="E16" s="1421"/>
      <c r="F16" s="1523"/>
      <c r="G16" s="1434"/>
      <c r="H16" s="1498"/>
      <c r="I16" s="1450"/>
      <c r="J16" s="1450"/>
      <c r="K16" s="1450"/>
      <c r="L16" s="1450"/>
      <c r="M16" s="1450"/>
      <c r="N16" s="1450"/>
      <c r="O16" s="1421"/>
      <c r="P16" s="1501"/>
      <c r="Q16" s="1501"/>
      <c r="R16" s="1498"/>
      <c r="S16" s="1498"/>
      <c r="T16" s="1501"/>
      <c r="U16" s="1501"/>
      <c r="V16" s="1501"/>
    </row>
    <row r="17" spans="1:22" ht="15">
      <c r="A17" s="1498"/>
      <c r="B17" s="1517"/>
      <c r="C17" s="1587"/>
      <c r="D17" s="1500"/>
      <c r="E17" s="1421"/>
      <c r="F17" s="1523"/>
      <c r="G17" s="1434"/>
      <c r="H17" s="1498"/>
      <c r="I17" s="1450"/>
      <c r="J17" s="1450"/>
      <c r="K17" s="1450"/>
      <c r="L17" s="1450"/>
      <c r="M17" s="1450"/>
      <c r="N17" s="1450"/>
      <c r="O17" s="1421"/>
      <c r="P17" s="1501"/>
      <c r="Q17" s="1501"/>
      <c r="R17" s="1498"/>
      <c r="S17" s="1498"/>
      <c r="T17" s="1501"/>
      <c r="U17" s="1501"/>
      <c r="V17" s="1501"/>
    </row>
    <row r="18" spans="1:22" ht="15">
      <c r="A18" s="1498"/>
      <c r="B18" s="1517"/>
      <c r="C18" s="1587"/>
      <c r="D18" s="1500"/>
      <c r="E18" s="1421"/>
      <c r="F18" s="1523"/>
      <c r="G18" s="1434"/>
      <c r="H18" s="1498"/>
      <c r="I18" s="1450"/>
      <c r="J18" s="1450"/>
      <c r="K18" s="1450"/>
      <c r="L18" s="1450"/>
      <c r="M18" s="1450"/>
      <c r="N18" s="1450"/>
      <c r="O18" s="1421"/>
      <c r="P18" s="1501"/>
      <c r="Q18" s="1501"/>
      <c r="R18" s="1498"/>
      <c r="S18" s="1498"/>
      <c r="T18" s="1501"/>
      <c r="U18" s="1501"/>
      <c r="V18" s="1501"/>
    </row>
    <row r="19" spans="1:22" ht="15">
      <c r="A19" s="1498"/>
      <c r="B19" s="1517"/>
      <c r="C19" s="1587"/>
      <c r="D19" s="1500"/>
      <c r="E19" s="1421"/>
      <c r="F19" s="1523"/>
      <c r="G19" s="1434"/>
      <c r="H19" s="1498"/>
      <c r="I19" s="1450"/>
      <c r="J19" s="1450"/>
      <c r="K19" s="1450"/>
      <c r="L19" s="1450"/>
      <c r="M19" s="1450"/>
      <c r="N19" s="1450"/>
      <c r="O19" s="1421"/>
      <c r="P19" s="1501"/>
      <c r="Q19" s="1501"/>
      <c r="R19" s="1498"/>
      <c r="S19" s="1498"/>
      <c r="T19" s="1501"/>
      <c r="U19" s="1501"/>
      <c r="V19" s="1501"/>
    </row>
    <row r="20" spans="1:22" ht="15">
      <c r="A20" s="1498"/>
      <c r="B20" s="1517"/>
      <c r="C20" s="1587"/>
      <c r="D20" s="1500"/>
      <c r="E20" s="1421"/>
      <c r="F20" s="1523"/>
      <c r="G20" s="1434"/>
      <c r="H20" s="1498"/>
      <c r="I20" s="1450"/>
      <c r="J20" s="1450"/>
      <c r="K20" s="1450"/>
      <c r="L20" s="1450"/>
      <c r="M20" s="1450"/>
      <c r="N20" s="1450"/>
      <c r="O20" s="1421"/>
      <c r="P20" s="1501"/>
      <c r="Q20" s="1501"/>
      <c r="R20" s="1498"/>
      <c r="S20" s="1498"/>
      <c r="T20" s="1501"/>
      <c r="U20" s="1501"/>
      <c r="V20" s="1501"/>
    </row>
    <row r="21" spans="1:22" ht="15">
      <c r="A21" s="1498"/>
      <c r="B21" s="1517"/>
      <c r="C21" s="1587"/>
      <c r="D21" s="1500"/>
      <c r="E21" s="1421"/>
      <c r="F21" s="1523"/>
      <c r="G21" s="1434"/>
      <c r="H21" s="1498"/>
      <c r="I21" s="1450"/>
      <c r="J21" s="1450"/>
      <c r="K21" s="1450"/>
      <c r="L21" s="1450"/>
      <c r="M21" s="1450"/>
      <c r="N21" s="1450"/>
      <c r="O21" s="1421"/>
      <c r="P21" s="1501"/>
      <c r="Q21" s="1501"/>
      <c r="R21" s="1498"/>
      <c r="S21" s="1498"/>
      <c r="T21" s="1501"/>
      <c r="U21" s="1501"/>
      <c r="V21" s="1501"/>
    </row>
    <row r="22" spans="1:22" ht="15">
      <c r="A22" s="1498"/>
      <c r="B22" s="1517"/>
      <c r="C22" s="1587"/>
      <c r="D22" s="1500"/>
      <c r="E22" s="1421"/>
      <c r="F22" s="1523"/>
      <c r="G22" s="1434"/>
      <c r="H22" s="1498"/>
      <c r="I22" s="1450"/>
      <c r="J22" s="1450"/>
      <c r="K22" s="1450"/>
      <c r="L22" s="1450"/>
      <c r="M22" s="1450"/>
      <c r="N22" s="1450"/>
      <c r="O22" s="1421"/>
      <c r="P22" s="1501"/>
      <c r="Q22" s="1501"/>
      <c r="R22" s="1498"/>
      <c r="S22" s="1498"/>
      <c r="T22" s="1501"/>
      <c r="U22" s="1501"/>
      <c r="V22" s="1501"/>
    </row>
    <row r="23" spans="1:22" ht="15">
      <c r="A23" s="1498"/>
      <c r="B23" s="1517"/>
      <c r="C23" s="1587"/>
      <c r="D23" s="1500"/>
      <c r="E23" s="1421"/>
      <c r="F23" s="1523"/>
      <c r="G23" s="1434"/>
      <c r="H23" s="1498"/>
      <c r="I23" s="1450"/>
      <c r="J23" s="1450"/>
      <c r="K23" s="1450"/>
      <c r="L23" s="1450"/>
      <c r="M23" s="1450"/>
      <c r="N23" s="1450"/>
      <c r="O23" s="1421"/>
      <c r="P23" s="1501"/>
      <c r="Q23" s="1501"/>
      <c r="R23" s="1498"/>
      <c r="S23" s="1498"/>
      <c r="T23" s="1501"/>
      <c r="U23" s="1501"/>
      <c r="V23" s="1501"/>
    </row>
    <row r="24" spans="1:22" ht="15">
      <c r="A24" s="1498"/>
      <c r="B24" s="1517"/>
      <c r="C24" s="1587"/>
      <c r="D24" s="1500"/>
      <c r="E24" s="1421"/>
      <c r="F24" s="1523"/>
      <c r="G24" s="1434"/>
      <c r="H24" s="1498"/>
      <c r="I24" s="1450"/>
      <c r="J24" s="1450"/>
      <c r="K24" s="1450"/>
      <c r="L24" s="1450"/>
      <c r="M24" s="1450"/>
      <c r="N24" s="1450"/>
      <c r="O24" s="1421"/>
      <c r="P24" s="1501"/>
      <c r="Q24" s="1501"/>
      <c r="R24" s="1498"/>
      <c r="S24" s="1498"/>
      <c r="T24" s="1501"/>
      <c r="U24" s="1501"/>
      <c r="V24" s="1501"/>
    </row>
    <row r="25" spans="1:22" ht="15">
      <c r="A25" s="1498"/>
      <c r="B25" s="1517"/>
      <c r="C25" s="1587"/>
      <c r="D25" s="1500"/>
      <c r="E25" s="1421"/>
      <c r="F25" s="1523"/>
      <c r="G25" s="1434"/>
      <c r="H25" s="1498"/>
      <c r="I25" s="1450"/>
      <c r="J25" s="1450"/>
      <c r="K25" s="1450"/>
      <c r="L25" s="1450"/>
      <c r="M25" s="1450"/>
      <c r="N25" s="1450"/>
      <c r="O25" s="1421"/>
      <c r="P25" s="1501"/>
      <c r="Q25" s="1501"/>
      <c r="R25" s="1498"/>
      <c r="S25" s="1498"/>
      <c r="T25" s="1501"/>
      <c r="U25" s="1501"/>
      <c r="V25" s="1501"/>
    </row>
    <row r="26" spans="1:22" ht="15">
      <c r="A26" s="1498"/>
      <c r="B26" s="1517"/>
      <c r="C26" s="1587"/>
      <c r="D26" s="1500"/>
      <c r="E26" s="1421"/>
      <c r="F26" s="1523"/>
      <c r="G26" s="1434"/>
      <c r="H26" s="1498"/>
      <c r="I26" s="1450"/>
      <c r="J26" s="1450"/>
      <c r="K26" s="1450"/>
      <c r="L26" s="1450"/>
      <c r="M26" s="1450"/>
      <c r="N26" s="1450"/>
      <c r="O26" s="1421"/>
      <c r="P26" s="1501"/>
      <c r="Q26" s="1501"/>
      <c r="R26" s="1498"/>
      <c r="S26" s="1498"/>
      <c r="T26" s="1501"/>
      <c r="U26" s="1501"/>
      <c r="V26" s="1501"/>
    </row>
    <row r="27" spans="1:22" ht="15">
      <c r="A27" s="1498"/>
      <c r="B27" s="1517"/>
      <c r="C27" s="1587"/>
      <c r="D27" s="1500"/>
      <c r="E27" s="1421"/>
      <c r="F27" s="1523"/>
      <c r="G27" s="1434"/>
      <c r="H27" s="1498"/>
      <c r="I27" s="1450"/>
      <c r="J27" s="1450"/>
      <c r="K27" s="1450"/>
      <c r="L27" s="1450"/>
      <c r="M27" s="1450"/>
      <c r="N27" s="1450"/>
      <c r="O27" s="1421"/>
      <c r="P27" s="1501"/>
      <c r="Q27" s="1501"/>
      <c r="R27" s="1498"/>
      <c r="S27" s="1498"/>
      <c r="T27" s="1501"/>
      <c r="U27" s="1501"/>
      <c r="V27" s="1501"/>
    </row>
    <row r="28" spans="1:22" ht="15">
      <c r="A28" s="1498"/>
      <c r="B28" s="1517"/>
      <c r="C28" s="1587"/>
      <c r="D28" s="1500"/>
      <c r="E28" s="1421"/>
      <c r="F28" s="1523"/>
      <c r="G28" s="1434"/>
      <c r="H28" s="1498"/>
      <c r="I28" s="1450"/>
      <c r="J28" s="1450"/>
      <c r="K28" s="1450"/>
      <c r="L28" s="1450"/>
      <c r="M28" s="1450"/>
      <c r="N28" s="1450"/>
      <c r="O28" s="1421"/>
      <c r="P28" s="1501"/>
      <c r="Q28" s="1501"/>
      <c r="R28" s="1498"/>
      <c r="S28" s="1498"/>
      <c r="T28" s="1501"/>
      <c r="U28" s="1501"/>
      <c r="V28" s="1501"/>
    </row>
    <row r="29" spans="1:22" ht="15">
      <c r="A29" s="1498"/>
      <c r="B29" s="1517"/>
      <c r="C29" s="1587"/>
      <c r="D29" s="1500"/>
      <c r="E29" s="1421"/>
      <c r="F29" s="1523"/>
      <c r="G29" s="1434"/>
      <c r="H29" s="1498"/>
      <c r="I29" s="1450"/>
      <c r="J29" s="1450"/>
      <c r="K29" s="1450"/>
      <c r="L29" s="1450"/>
      <c r="M29" s="1450"/>
      <c r="N29" s="1450"/>
      <c r="O29" s="1421"/>
      <c r="P29" s="1501"/>
      <c r="Q29" s="1501"/>
      <c r="R29" s="1498"/>
      <c r="S29" s="1498"/>
      <c r="T29" s="1501"/>
      <c r="U29" s="1501"/>
      <c r="V29" s="1501"/>
    </row>
    <row r="30" spans="1:22" ht="15">
      <c r="A30" s="1498"/>
      <c r="B30" s="1517"/>
      <c r="C30" s="1587"/>
      <c r="D30" s="1500"/>
      <c r="E30" s="1421"/>
      <c r="F30" s="1523"/>
      <c r="G30" s="1434"/>
      <c r="H30" s="1498"/>
      <c r="I30" s="1450"/>
      <c r="J30" s="1450"/>
      <c r="K30" s="1450"/>
      <c r="L30" s="1450"/>
      <c r="M30" s="1450"/>
      <c r="N30" s="1450"/>
      <c r="O30" s="1421"/>
      <c r="P30" s="1501"/>
      <c r="Q30" s="1501"/>
      <c r="R30" s="1498"/>
      <c r="S30" s="1498"/>
      <c r="T30" s="1501"/>
      <c r="U30" s="1501"/>
      <c r="V30" s="1501"/>
    </row>
    <row r="31" spans="1:22" ht="15">
      <c r="A31" s="1498"/>
      <c r="B31" s="1517"/>
      <c r="C31" s="1587"/>
      <c r="D31" s="1500"/>
      <c r="E31" s="1421"/>
      <c r="F31" s="1523"/>
      <c r="G31" s="1434"/>
      <c r="H31" s="1498"/>
      <c r="I31" s="1450"/>
      <c r="J31" s="1450"/>
      <c r="K31" s="1450"/>
      <c r="L31" s="1450"/>
      <c r="M31" s="1450"/>
      <c r="N31" s="1450"/>
      <c r="O31" s="1421"/>
      <c r="P31" s="1501"/>
      <c r="Q31" s="1501"/>
      <c r="R31" s="1498"/>
      <c r="S31" s="1498"/>
      <c r="T31" s="1501"/>
      <c r="U31" s="1501"/>
      <c r="V31" s="1501"/>
    </row>
    <row r="32" spans="1:22" ht="15">
      <c r="A32" s="1498"/>
      <c r="B32" s="1517"/>
      <c r="C32" s="1587"/>
      <c r="D32" s="1500"/>
      <c r="E32" s="1421"/>
      <c r="F32" s="1523"/>
      <c r="G32" s="1434"/>
      <c r="H32" s="1498"/>
      <c r="I32" s="1450"/>
      <c r="J32" s="1450"/>
      <c r="K32" s="1450"/>
      <c r="L32" s="1450"/>
      <c r="M32" s="1450"/>
      <c r="N32" s="1450"/>
      <c r="O32" s="1421"/>
      <c r="P32" s="1501"/>
      <c r="Q32" s="1501"/>
      <c r="R32" s="1498"/>
      <c r="S32" s="1498"/>
      <c r="T32" s="1501"/>
      <c r="U32" s="1501"/>
      <c r="V32" s="1501"/>
    </row>
    <row r="33" spans="1:22" ht="15">
      <c r="A33" s="1498"/>
      <c r="B33" s="1517"/>
      <c r="C33" s="1587"/>
      <c r="D33" s="1500"/>
      <c r="E33" s="1421"/>
      <c r="F33" s="1523"/>
      <c r="G33" s="1434"/>
      <c r="H33" s="1498"/>
      <c r="I33" s="1450"/>
      <c r="J33" s="1450"/>
      <c r="K33" s="1450"/>
      <c r="L33" s="1450"/>
      <c r="M33" s="1450"/>
      <c r="N33" s="1450"/>
      <c r="O33" s="1421"/>
      <c r="P33" s="1501"/>
      <c r="Q33" s="1501"/>
      <c r="R33" s="1498"/>
      <c r="S33" s="1498"/>
      <c r="T33" s="1501"/>
      <c r="U33" s="1501"/>
      <c r="V33" s="1501"/>
    </row>
    <row r="34" spans="1:22" ht="15">
      <c r="A34" s="1498"/>
      <c r="B34" s="1517"/>
      <c r="C34" s="1587"/>
      <c r="D34" s="1500"/>
      <c r="E34" s="1421"/>
      <c r="F34" s="1523"/>
      <c r="G34" s="1434"/>
      <c r="H34" s="1498"/>
      <c r="I34" s="1450"/>
      <c r="J34" s="1450"/>
      <c r="K34" s="1450"/>
      <c r="L34" s="1450"/>
      <c r="M34" s="1450"/>
      <c r="N34" s="1450"/>
      <c r="O34" s="1421"/>
      <c r="P34" s="1501"/>
      <c r="Q34" s="1501"/>
      <c r="R34" s="1498"/>
      <c r="S34" s="1498"/>
      <c r="T34" s="1501"/>
      <c r="U34" s="1501"/>
      <c r="V34" s="1501"/>
    </row>
    <row r="35" spans="1:22" ht="15">
      <c r="A35" s="1498"/>
      <c r="B35" s="1517"/>
      <c r="C35" s="1587"/>
      <c r="D35" s="1500"/>
      <c r="E35" s="1421"/>
      <c r="F35" s="1523"/>
      <c r="G35" s="1434"/>
      <c r="H35" s="1498"/>
      <c r="I35" s="1450"/>
      <c r="J35" s="1450"/>
      <c r="K35" s="1450"/>
      <c r="L35" s="1450"/>
      <c r="M35" s="1450"/>
      <c r="N35" s="1450"/>
      <c r="O35" s="1421"/>
      <c r="P35" s="1501"/>
      <c r="Q35" s="1501"/>
      <c r="R35" s="1498"/>
      <c r="S35" s="1498"/>
      <c r="T35" s="1501"/>
      <c r="U35" s="1501"/>
      <c r="V35" s="1501"/>
    </row>
    <row r="36" spans="1:22" ht="15">
      <c r="A36" s="1498"/>
      <c r="B36" s="1517"/>
      <c r="C36" s="1587"/>
      <c r="D36" s="1500"/>
      <c r="E36" s="1421"/>
      <c r="F36" s="1523"/>
      <c r="G36" s="1434"/>
      <c r="H36" s="1498"/>
      <c r="I36" s="1450"/>
      <c r="J36" s="1450"/>
      <c r="K36" s="1450"/>
      <c r="L36" s="1450"/>
      <c r="M36" s="1450"/>
      <c r="N36" s="1450"/>
      <c r="O36" s="1421"/>
      <c r="P36" s="1501"/>
      <c r="Q36" s="1501"/>
      <c r="R36" s="1498"/>
      <c r="S36" s="1498"/>
      <c r="T36" s="1501"/>
      <c r="U36" s="1501"/>
      <c r="V36" s="1501"/>
    </row>
    <row r="37" spans="1:22" ht="15">
      <c r="A37" s="1498"/>
      <c r="B37" s="1517"/>
      <c r="C37" s="1587"/>
      <c r="D37" s="1500"/>
      <c r="E37" s="1421"/>
      <c r="F37" s="1523"/>
      <c r="G37" s="1434"/>
      <c r="H37" s="1498"/>
      <c r="I37" s="1450"/>
      <c r="J37" s="1450"/>
      <c r="K37" s="1450"/>
      <c r="L37" s="1450"/>
      <c r="M37" s="1450"/>
      <c r="N37" s="1450"/>
      <c r="O37" s="1421"/>
      <c r="P37" s="1501"/>
      <c r="Q37" s="1501"/>
      <c r="R37" s="1498"/>
      <c r="S37" s="1498"/>
      <c r="T37" s="1501"/>
      <c r="U37" s="1501"/>
      <c r="V37" s="1501"/>
    </row>
    <row r="38" spans="1:22" ht="15">
      <c r="A38" s="1498"/>
      <c r="B38" s="1517"/>
      <c r="C38" s="1587"/>
      <c r="D38" s="1500"/>
      <c r="E38" s="1421"/>
      <c r="F38" s="1523"/>
      <c r="G38" s="1434"/>
      <c r="H38" s="1498"/>
      <c r="I38" s="1450"/>
      <c r="J38" s="1450"/>
      <c r="K38" s="1450"/>
      <c r="L38" s="1450"/>
      <c r="M38" s="1450"/>
      <c r="N38" s="1450"/>
      <c r="O38" s="1421"/>
      <c r="P38" s="1501"/>
      <c r="Q38" s="1501"/>
      <c r="R38" s="1498"/>
      <c r="S38" s="1498"/>
      <c r="T38" s="1501"/>
      <c r="U38" s="1501"/>
      <c r="V38" s="1501"/>
    </row>
    <row r="39" spans="1:22" ht="15">
      <c r="A39" s="1498"/>
      <c r="B39" s="1517"/>
      <c r="C39" s="1587"/>
      <c r="D39" s="1500"/>
      <c r="E39" s="1421"/>
      <c r="F39" s="1523"/>
      <c r="G39" s="1434"/>
      <c r="H39" s="1498"/>
      <c r="I39" s="1450"/>
      <c r="J39" s="1450"/>
      <c r="K39" s="1450"/>
      <c r="L39" s="1450"/>
      <c r="M39" s="1450"/>
      <c r="N39" s="1450"/>
      <c r="O39" s="1421"/>
      <c r="P39" s="1501"/>
      <c r="Q39" s="1501"/>
      <c r="R39" s="1498"/>
      <c r="S39" s="1498"/>
      <c r="T39" s="1501"/>
      <c r="U39" s="1501"/>
      <c r="V39" s="1501"/>
    </row>
    <row r="40" spans="1:22" ht="26.25" customHeight="1">
      <c r="A40" s="1498"/>
      <c r="B40" s="1517"/>
      <c r="C40" s="1587"/>
      <c r="D40" s="1500"/>
      <c r="E40" s="1421"/>
      <c r="F40" s="1523"/>
      <c r="G40" s="1434"/>
      <c r="H40" s="1498"/>
      <c r="I40" s="1450"/>
      <c r="J40" s="1450"/>
      <c r="K40" s="1450"/>
      <c r="L40" s="1450"/>
      <c r="M40" s="1450"/>
      <c r="N40" s="1450"/>
      <c r="O40" s="1421"/>
      <c r="P40" s="1501"/>
      <c r="Q40" s="1501"/>
      <c r="R40" s="1498"/>
      <c r="S40" s="1498"/>
      <c r="T40" s="1501"/>
      <c r="U40" s="1501"/>
      <c r="V40" s="1501"/>
    </row>
    <row r="41" spans="1:22" ht="32.25" customHeight="1">
      <c r="A41" s="1498"/>
      <c r="B41" s="1517"/>
      <c r="C41" s="1587"/>
      <c r="D41" s="1500"/>
      <c r="E41" s="1421"/>
      <c r="F41" s="1523"/>
      <c r="G41" s="1434"/>
      <c r="H41" s="1498"/>
      <c r="I41" s="1450"/>
      <c r="J41" s="1450"/>
      <c r="K41" s="1450"/>
      <c r="L41" s="1450"/>
      <c r="M41" s="1450"/>
      <c r="N41" s="1450"/>
      <c r="O41" s="1421"/>
      <c r="P41" s="1501"/>
      <c r="Q41" s="1501"/>
      <c r="R41" s="1498"/>
      <c r="S41" s="1498"/>
      <c r="T41" s="1501"/>
      <c r="U41" s="1501"/>
      <c r="V41" s="1501"/>
    </row>
    <row r="42" spans="1:22" ht="15">
      <c r="A42" s="1498"/>
      <c r="B42" s="1517"/>
      <c r="C42" s="1587"/>
      <c r="D42" s="1500"/>
      <c r="E42" s="1421"/>
      <c r="F42" s="1523"/>
      <c r="G42" s="1434"/>
      <c r="H42" s="1498"/>
      <c r="I42" s="1450"/>
      <c r="J42" s="1450"/>
      <c r="K42" s="1450"/>
      <c r="L42" s="1450"/>
      <c r="M42" s="1450"/>
      <c r="N42" s="1450"/>
      <c r="O42" s="1421"/>
      <c r="P42" s="1501"/>
      <c r="Q42" s="1501"/>
      <c r="R42" s="1498"/>
      <c r="S42" s="1498"/>
      <c r="T42" s="1501"/>
      <c r="U42" s="1501"/>
      <c r="V42" s="1501"/>
    </row>
    <row r="43" spans="1:22" ht="54" customHeight="1">
      <c r="A43" s="1498"/>
      <c r="B43" s="1517"/>
      <c r="C43" s="1587"/>
      <c r="D43" s="1500"/>
      <c r="E43" s="1421"/>
      <c r="F43" s="1523"/>
      <c r="G43" s="1434"/>
      <c r="H43" s="1498"/>
      <c r="I43" s="1450"/>
      <c r="J43" s="1450"/>
      <c r="K43" s="1450"/>
      <c r="L43" s="1450"/>
      <c r="M43" s="1450"/>
      <c r="N43" s="1450"/>
      <c r="O43" s="1421"/>
      <c r="P43" s="1501"/>
      <c r="Q43" s="1501"/>
      <c r="R43" s="1498"/>
      <c r="S43" s="1498"/>
      <c r="T43" s="1501"/>
      <c r="U43" s="1501"/>
      <c r="V43" s="1501"/>
    </row>
    <row r="44" spans="1:22" ht="24" customHeight="1">
      <c r="A44" s="1498"/>
      <c r="B44" s="1517"/>
      <c r="C44" s="1587"/>
      <c r="D44" s="1500"/>
      <c r="E44" s="1421"/>
      <c r="F44" s="1523"/>
      <c r="G44" s="1434"/>
      <c r="H44" s="1498"/>
      <c r="I44" s="1450"/>
      <c r="J44" s="1450"/>
      <c r="K44" s="1450"/>
      <c r="L44" s="1450"/>
      <c r="M44" s="1450"/>
      <c r="N44" s="1450"/>
      <c r="O44" s="1421"/>
      <c r="P44" s="1501"/>
      <c r="Q44" s="1501"/>
      <c r="R44" s="1498"/>
      <c r="S44" s="1498"/>
      <c r="T44" s="1501"/>
      <c r="U44" s="1501"/>
      <c r="V44" s="1501"/>
    </row>
    <row r="45" spans="1:22" ht="15">
      <c r="A45" s="1498"/>
      <c r="B45" s="1517"/>
      <c r="C45" s="1587"/>
      <c r="D45" s="1500"/>
      <c r="E45" s="1421"/>
      <c r="F45" s="1523"/>
      <c r="G45" s="1434"/>
      <c r="H45" s="1498"/>
      <c r="I45" s="1450"/>
      <c r="J45" s="1450"/>
      <c r="K45" s="1450"/>
      <c r="L45" s="1450"/>
      <c r="M45" s="1450"/>
      <c r="N45" s="1450"/>
      <c r="O45" s="1421"/>
      <c r="P45" s="1501"/>
      <c r="Q45" s="1501"/>
      <c r="R45" s="1498"/>
      <c r="S45" s="1498"/>
      <c r="T45" s="1501"/>
      <c r="U45" s="1501"/>
      <c r="V45" s="1501"/>
    </row>
    <row r="46" spans="1:22" ht="15">
      <c r="A46" s="1498"/>
      <c r="B46" s="1517"/>
      <c r="C46" s="1587"/>
      <c r="D46" s="1500"/>
      <c r="E46" s="1421"/>
      <c r="F46" s="1523"/>
      <c r="G46" s="1434"/>
      <c r="H46" s="1498"/>
      <c r="I46" s="1450"/>
      <c r="J46" s="1450"/>
      <c r="K46" s="1450"/>
      <c r="L46" s="1450"/>
      <c r="M46" s="1450"/>
      <c r="N46" s="1450"/>
      <c r="O46" s="1421"/>
      <c r="P46" s="1501"/>
      <c r="Q46" s="1501"/>
      <c r="R46" s="1498"/>
      <c r="S46" s="1498"/>
      <c r="T46" s="1501"/>
      <c r="U46" s="1501"/>
      <c r="V46" s="1501"/>
    </row>
    <row r="47" spans="1:22" ht="15">
      <c r="A47" s="1498"/>
      <c r="B47" s="1517"/>
      <c r="C47" s="1587"/>
      <c r="D47" s="1500"/>
      <c r="E47" s="1421"/>
      <c r="F47" s="1523"/>
      <c r="G47" s="1434"/>
      <c r="H47" s="1498"/>
      <c r="I47" s="1450"/>
      <c r="J47" s="1450"/>
      <c r="K47" s="1450"/>
      <c r="L47" s="1450"/>
      <c r="M47" s="1450"/>
      <c r="N47" s="1450"/>
      <c r="O47" s="1421"/>
      <c r="P47" s="1501"/>
      <c r="Q47" s="1501"/>
      <c r="R47" s="1498"/>
      <c r="S47" s="1498"/>
      <c r="T47" s="1501"/>
      <c r="U47" s="1501"/>
      <c r="V47" s="1501"/>
    </row>
    <row r="48" spans="1:22" ht="15.75" customHeight="1">
      <c r="A48" s="1498"/>
      <c r="B48" s="1517"/>
      <c r="C48" s="1587"/>
      <c r="D48" s="1500"/>
      <c r="E48" s="1421"/>
      <c r="F48" s="1523"/>
      <c r="G48" s="1434"/>
      <c r="H48" s="1498"/>
      <c r="I48" s="1450"/>
      <c r="J48" s="1450"/>
      <c r="K48" s="1450"/>
      <c r="L48" s="1450"/>
      <c r="M48" s="1450"/>
      <c r="N48" s="1450"/>
      <c r="O48" s="1421"/>
      <c r="P48" s="1501"/>
      <c r="Q48" s="1501"/>
      <c r="R48" s="1498"/>
      <c r="S48" s="1498"/>
      <c r="T48" s="1501"/>
      <c r="U48" s="1501"/>
      <c r="V48" s="1501"/>
    </row>
    <row r="49" spans="1:22" ht="15">
      <c r="A49" s="1498"/>
      <c r="B49" s="1517"/>
      <c r="C49" s="1587"/>
      <c r="D49" s="1500"/>
      <c r="E49" s="1421"/>
      <c r="F49" s="1523"/>
      <c r="G49" s="1434"/>
      <c r="H49" s="1498"/>
      <c r="I49" s="1450"/>
      <c r="J49" s="1450"/>
      <c r="K49" s="1450"/>
      <c r="L49" s="1450"/>
      <c r="M49" s="1450"/>
      <c r="N49" s="1450"/>
      <c r="O49" s="1421"/>
      <c r="P49" s="1501"/>
      <c r="Q49" s="1501"/>
      <c r="R49" s="1498"/>
      <c r="S49" s="1498"/>
      <c r="T49" s="1501"/>
      <c r="U49" s="1501"/>
      <c r="V49" s="1501"/>
    </row>
    <row r="50" spans="1:22" ht="15">
      <c r="A50" s="1498"/>
      <c r="B50" s="1517"/>
      <c r="C50" s="1587"/>
      <c r="D50" s="1500"/>
      <c r="E50" s="1421"/>
      <c r="F50" s="1523"/>
      <c r="G50" s="1434"/>
      <c r="H50" s="1498"/>
      <c r="I50" s="1450"/>
      <c r="J50" s="1450"/>
      <c r="K50" s="1450"/>
      <c r="L50" s="1450"/>
      <c r="M50" s="1450"/>
      <c r="N50" s="1450"/>
      <c r="O50" s="1421"/>
      <c r="P50" s="1501"/>
      <c r="Q50" s="1501"/>
      <c r="R50" s="1498"/>
      <c r="S50" s="1498"/>
      <c r="T50" s="1501"/>
      <c r="U50" s="1501"/>
      <c r="V50" s="1501"/>
    </row>
    <row r="51" spans="1:22" ht="15">
      <c r="A51" s="1498"/>
      <c r="B51" s="1517"/>
      <c r="C51" s="1587"/>
      <c r="D51" s="1500"/>
      <c r="E51" s="1421"/>
      <c r="F51" s="1523"/>
      <c r="G51" s="1434"/>
      <c r="H51" s="1498"/>
      <c r="I51" s="1450"/>
      <c r="J51" s="1450"/>
      <c r="K51" s="1450"/>
      <c r="L51" s="1450"/>
      <c r="M51" s="1450"/>
      <c r="N51" s="1450"/>
      <c r="O51" s="1421"/>
      <c r="P51" s="1501"/>
      <c r="Q51" s="1501"/>
      <c r="R51" s="1498"/>
      <c r="S51" s="1498"/>
      <c r="T51" s="1501"/>
      <c r="U51" s="1501"/>
      <c r="V51" s="1501"/>
    </row>
    <row r="52" spans="1:22" ht="15">
      <c r="A52" s="1498"/>
      <c r="B52" s="1517"/>
      <c r="C52" s="1587"/>
      <c r="D52" s="1500"/>
      <c r="E52" s="1421"/>
      <c r="F52" s="1523"/>
      <c r="G52" s="1434"/>
      <c r="H52" s="1498"/>
      <c r="I52" s="1450"/>
      <c r="J52" s="1450"/>
      <c r="K52" s="1450"/>
      <c r="L52" s="1450"/>
      <c r="M52" s="1450"/>
      <c r="N52" s="1450"/>
      <c r="O52" s="1421"/>
      <c r="P52" s="1501"/>
      <c r="Q52" s="1501"/>
      <c r="R52" s="1498"/>
      <c r="S52" s="1498"/>
      <c r="T52" s="1501"/>
      <c r="U52" s="1501"/>
      <c r="V52" s="1501"/>
    </row>
    <row r="53" spans="1:22" ht="15">
      <c r="A53" s="1498"/>
      <c r="B53" s="1517"/>
      <c r="C53" s="1587"/>
      <c r="D53" s="1500"/>
      <c r="E53" s="1421"/>
      <c r="F53" s="1523"/>
      <c r="G53" s="1434"/>
      <c r="H53" s="1498"/>
      <c r="I53" s="1450"/>
      <c r="J53" s="1450"/>
      <c r="K53" s="1450"/>
      <c r="L53" s="1450"/>
      <c r="M53" s="1450"/>
      <c r="N53" s="1450"/>
      <c r="O53" s="1421"/>
      <c r="P53" s="1501"/>
      <c r="Q53" s="1501"/>
      <c r="R53" s="1498"/>
      <c r="S53" s="1498"/>
      <c r="T53" s="1501"/>
      <c r="U53" s="1501"/>
      <c r="V53" s="1501"/>
    </row>
    <row r="54" spans="1:22" ht="15">
      <c r="A54" s="1498"/>
      <c r="B54" s="1517"/>
      <c r="C54" s="1587"/>
      <c r="D54" s="1500"/>
      <c r="E54" s="1421"/>
      <c r="F54" s="1523"/>
      <c r="G54" s="1434"/>
      <c r="H54" s="1498"/>
      <c r="I54" s="1450"/>
      <c r="J54" s="1450"/>
      <c r="K54" s="1450"/>
      <c r="L54" s="1450"/>
      <c r="M54" s="1450"/>
      <c r="N54" s="1450"/>
      <c r="O54" s="1421"/>
      <c r="P54" s="1501"/>
      <c r="Q54" s="1501"/>
      <c r="R54" s="1498"/>
      <c r="S54" s="1498"/>
      <c r="T54" s="1501"/>
      <c r="U54" s="1501"/>
      <c r="V54" s="1501"/>
    </row>
    <row r="55" spans="1:22" ht="15">
      <c r="A55" s="1498"/>
      <c r="B55" s="1517"/>
      <c r="C55" s="1587"/>
      <c r="D55" s="1500"/>
      <c r="E55" s="1421"/>
      <c r="F55" s="1523"/>
      <c r="G55" s="1434"/>
      <c r="H55" s="1498"/>
      <c r="I55" s="1450"/>
      <c r="J55" s="1450"/>
      <c r="K55" s="1450"/>
      <c r="L55" s="1450"/>
      <c r="M55" s="1450"/>
      <c r="N55" s="1450"/>
      <c r="O55" s="1421"/>
      <c r="P55" s="1501"/>
      <c r="Q55" s="1501"/>
      <c r="R55" s="1498"/>
      <c r="S55" s="1498"/>
      <c r="T55" s="1501"/>
      <c r="U55" s="1501"/>
      <c r="V55" s="1501"/>
    </row>
    <row r="56" spans="1:22" ht="15">
      <c r="A56" s="1498"/>
      <c r="B56" s="1517"/>
      <c r="C56" s="1587"/>
      <c r="D56" s="1500"/>
      <c r="E56" s="1421"/>
      <c r="F56" s="1523"/>
      <c r="G56" s="1434"/>
      <c r="H56" s="1498"/>
      <c r="I56" s="1450"/>
      <c r="J56" s="1450"/>
      <c r="K56" s="1450"/>
      <c r="L56" s="1450"/>
      <c r="M56" s="1450"/>
      <c r="N56" s="1450"/>
      <c r="O56" s="1421"/>
      <c r="P56" s="1501"/>
      <c r="Q56" s="1501"/>
      <c r="R56" s="1498"/>
      <c r="S56" s="1498"/>
      <c r="T56" s="1501"/>
      <c r="U56" s="1501"/>
      <c r="V56" s="1501"/>
    </row>
    <row r="57" spans="1:22" ht="15">
      <c r="A57" s="1498"/>
      <c r="B57" s="1517"/>
      <c r="C57" s="1587"/>
      <c r="D57" s="1500"/>
      <c r="E57" s="1421"/>
      <c r="F57" s="1523"/>
      <c r="G57" s="1434"/>
      <c r="H57" s="1498"/>
      <c r="I57" s="1450"/>
      <c r="J57" s="1450"/>
      <c r="K57" s="1450"/>
      <c r="L57" s="1450"/>
      <c r="M57" s="1450"/>
      <c r="N57" s="1450"/>
      <c r="O57" s="1421"/>
      <c r="P57" s="1501"/>
      <c r="Q57" s="1501"/>
      <c r="R57" s="1498"/>
      <c r="S57" s="1498"/>
      <c r="T57" s="1501"/>
      <c r="U57" s="1501"/>
      <c r="V57" s="1501"/>
    </row>
    <row r="58" spans="1:22" ht="15.75" customHeight="1">
      <c r="A58" s="1498"/>
      <c r="B58" s="1517"/>
      <c r="C58" s="1587"/>
      <c r="D58" s="1500"/>
      <c r="E58" s="1421"/>
      <c r="F58" s="1523"/>
      <c r="G58" s="1434"/>
      <c r="H58" s="1498"/>
      <c r="I58" s="1450"/>
      <c r="J58" s="1450"/>
      <c r="K58" s="1450"/>
      <c r="L58" s="1450"/>
      <c r="M58" s="1450"/>
      <c r="N58" s="1450"/>
      <c r="O58" s="1421"/>
      <c r="P58" s="1501"/>
      <c r="Q58" s="1501"/>
      <c r="R58" s="1498"/>
      <c r="S58" s="1498"/>
      <c r="T58" s="1501"/>
      <c r="U58" s="1501"/>
      <c r="V58" s="1501"/>
    </row>
    <row r="59" spans="1:22" ht="15">
      <c r="A59" s="1498"/>
      <c r="B59" s="1517"/>
      <c r="C59" s="1587"/>
      <c r="D59" s="1500"/>
      <c r="E59" s="1421"/>
      <c r="F59" s="1523"/>
      <c r="G59" s="1434"/>
      <c r="H59" s="1498"/>
      <c r="I59" s="1450"/>
      <c r="J59" s="1450"/>
      <c r="K59" s="1450"/>
      <c r="L59" s="1450"/>
      <c r="M59" s="1450"/>
      <c r="N59" s="1450"/>
      <c r="O59" s="1421"/>
      <c r="P59" s="1501"/>
      <c r="Q59" s="1501"/>
      <c r="R59" s="1498"/>
      <c r="S59" s="1498"/>
      <c r="T59" s="1501"/>
      <c r="U59" s="1501"/>
      <c r="V59" s="1501"/>
    </row>
    <row r="60" spans="1:22" ht="15">
      <c r="A60" s="1498"/>
      <c r="B60" s="1517"/>
      <c r="C60" s="1587"/>
      <c r="D60" s="1500"/>
      <c r="E60" s="1421"/>
      <c r="F60" s="1523"/>
      <c r="G60" s="1434"/>
      <c r="H60" s="1498"/>
      <c r="I60" s="1450"/>
      <c r="J60" s="1450"/>
      <c r="K60" s="1450"/>
      <c r="L60" s="1450"/>
      <c r="M60" s="1450"/>
      <c r="N60" s="1450"/>
      <c r="O60" s="1421"/>
      <c r="P60" s="1501"/>
      <c r="Q60" s="1501"/>
      <c r="R60" s="1498"/>
      <c r="S60" s="1498"/>
      <c r="T60" s="1501"/>
      <c r="U60" s="1501"/>
      <c r="V60" s="1501"/>
    </row>
    <row r="61" spans="1:22" ht="15">
      <c r="A61" s="1498"/>
      <c r="B61" s="1517"/>
      <c r="C61" s="1587"/>
      <c r="D61" s="1500"/>
      <c r="E61" s="1421"/>
      <c r="F61" s="1523"/>
      <c r="G61" s="1434"/>
      <c r="H61" s="1498"/>
      <c r="I61" s="1450"/>
      <c r="J61" s="1450"/>
      <c r="K61" s="1450"/>
      <c r="L61" s="1450"/>
      <c r="M61" s="1450"/>
      <c r="N61" s="1450"/>
      <c r="O61" s="1421"/>
      <c r="P61" s="1501"/>
      <c r="Q61" s="1501"/>
      <c r="R61" s="1498"/>
      <c r="S61" s="1498"/>
      <c r="T61" s="1501"/>
      <c r="U61" s="1501"/>
      <c r="V61" s="1501"/>
    </row>
    <row r="62" spans="1:22" ht="15">
      <c r="A62" s="1498"/>
      <c r="B62" s="1517"/>
      <c r="C62" s="1587"/>
      <c r="D62" s="1500"/>
      <c r="E62" s="1421"/>
      <c r="F62" s="1523"/>
      <c r="G62" s="1434"/>
      <c r="H62" s="1498"/>
      <c r="I62" s="1450"/>
      <c r="J62" s="1450"/>
      <c r="K62" s="1450"/>
      <c r="L62" s="1450"/>
      <c r="M62" s="1450"/>
      <c r="N62" s="1450"/>
      <c r="O62" s="1421"/>
      <c r="P62" s="1501"/>
      <c r="Q62" s="1501"/>
      <c r="R62" s="1498"/>
      <c r="S62" s="1498"/>
      <c r="T62" s="1501"/>
      <c r="U62" s="1501"/>
      <c r="V62" s="1501"/>
    </row>
    <row r="63" spans="1:22" ht="15">
      <c r="A63" s="1498"/>
      <c r="B63" s="1517"/>
      <c r="C63" s="1587"/>
      <c r="D63" s="1500"/>
      <c r="E63" s="1421"/>
      <c r="F63" s="1523"/>
      <c r="G63" s="1434"/>
      <c r="H63" s="1498"/>
      <c r="I63" s="1450"/>
      <c r="J63" s="1450"/>
      <c r="K63" s="1450"/>
      <c r="L63" s="1450"/>
      <c r="M63" s="1450"/>
      <c r="N63" s="1450"/>
      <c r="O63" s="1421"/>
      <c r="P63" s="1501"/>
      <c r="Q63" s="1501"/>
      <c r="R63" s="1498"/>
      <c r="S63" s="1498"/>
      <c r="T63" s="1501"/>
      <c r="U63" s="1501"/>
      <c r="V63" s="1501"/>
    </row>
    <row r="64" spans="1:22" ht="15">
      <c r="A64" s="1498"/>
      <c r="B64" s="1517"/>
      <c r="C64" s="1587"/>
      <c r="D64" s="1500"/>
      <c r="E64" s="1421"/>
      <c r="F64" s="1523"/>
      <c r="G64" s="1434"/>
      <c r="H64" s="1498"/>
      <c r="I64" s="1450"/>
      <c r="J64" s="1450"/>
      <c r="K64" s="1450"/>
      <c r="L64" s="1450"/>
      <c r="M64" s="1450"/>
      <c r="N64" s="1450"/>
      <c r="O64" s="1421"/>
      <c r="P64" s="1501"/>
      <c r="Q64" s="1501"/>
      <c r="R64" s="1498"/>
      <c r="S64" s="1498"/>
      <c r="T64" s="1501"/>
      <c r="U64" s="1501"/>
      <c r="V64" s="1501"/>
    </row>
    <row r="65" spans="1:22" ht="15">
      <c r="A65" s="1498"/>
      <c r="B65" s="1517"/>
      <c r="C65" s="1587"/>
      <c r="D65" s="1500"/>
      <c r="E65" s="1421"/>
      <c r="F65" s="1523"/>
      <c r="G65" s="1434"/>
      <c r="H65" s="1498"/>
      <c r="I65" s="1450"/>
      <c r="J65" s="1450"/>
      <c r="K65" s="1450"/>
      <c r="L65" s="1450"/>
      <c r="M65" s="1450"/>
      <c r="N65" s="1450"/>
      <c r="O65" s="1421"/>
      <c r="P65" s="1501"/>
      <c r="Q65" s="1501"/>
      <c r="R65" s="1498"/>
      <c r="S65" s="1498"/>
      <c r="T65" s="1501"/>
      <c r="U65" s="1501"/>
      <c r="V65" s="1501"/>
    </row>
    <row r="66" spans="1:22" ht="18.75" customHeight="1">
      <c r="A66" s="1498"/>
      <c r="B66" s="1517"/>
      <c r="C66" s="1587"/>
      <c r="D66" s="1500"/>
      <c r="E66" s="1421"/>
      <c r="F66" s="1523"/>
      <c r="G66" s="1434"/>
      <c r="H66" s="1498"/>
      <c r="I66" s="1450"/>
      <c r="J66" s="1450"/>
      <c r="K66" s="1450"/>
      <c r="L66" s="1450"/>
      <c r="M66" s="1450"/>
      <c r="N66" s="1450"/>
      <c r="O66" s="1421"/>
      <c r="P66" s="1501"/>
      <c r="Q66" s="1501"/>
      <c r="R66" s="1498"/>
      <c r="S66" s="1498"/>
      <c r="T66" s="1501"/>
      <c r="U66" s="1501"/>
      <c r="V66" s="1501"/>
    </row>
    <row r="67" spans="1:22" ht="15">
      <c r="A67" s="1498"/>
      <c r="B67" s="1517"/>
      <c r="C67" s="1587"/>
      <c r="D67" s="1500"/>
      <c r="E67" s="1421"/>
      <c r="F67" s="1523"/>
      <c r="G67" s="1434"/>
      <c r="H67" s="1498"/>
      <c r="I67" s="1450"/>
      <c r="J67" s="1450"/>
      <c r="K67" s="1450"/>
      <c r="L67" s="1450"/>
      <c r="M67" s="1450"/>
      <c r="N67" s="1450"/>
      <c r="O67" s="1421"/>
      <c r="P67" s="1501"/>
      <c r="Q67" s="1501"/>
      <c r="R67" s="1498"/>
      <c r="S67" s="1498"/>
      <c r="T67" s="1501"/>
      <c r="U67" s="1501"/>
      <c r="V67" s="1501"/>
    </row>
    <row r="68" spans="1:22" ht="15">
      <c r="A68" s="1498"/>
      <c r="B68" s="1517"/>
      <c r="C68" s="1587"/>
      <c r="D68" s="1500"/>
      <c r="E68" s="1421"/>
      <c r="F68" s="1523"/>
      <c r="G68" s="1434"/>
      <c r="H68" s="1498"/>
      <c r="I68" s="1450"/>
      <c r="J68" s="1450"/>
      <c r="K68" s="1450"/>
      <c r="L68" s="1450"/>
      <c r="M68" s="1450"/>
      <c r="N68" s="1450"/>
      <c r="O68" s="1421"/>
      <c r="P68" s="1501"/>
      <c r="Q68" s="1501"/>
      <c r="R68" s="1498"/>
      <c r="S68" s="1498"/>
      <c r="T68" s="1501"/>
      <c r="U68" s="1501"/>
      <c r="V68" s="1501"/>
    </row>
    <row r="69" spans="1:22" ht="15">
      <c r="A69" s="1498"/>
      <c r="B69" s="1517"/>
      <c r="C69" s="1587"/>
      <c r="D69" s="1500"/>
      <c r="E69" s="1421"/>
      <c r="F69" s="1523"/>
      <c r="G69" s="1434"/>
      <c r="H69" s="1498"/>
      <c r="I69" s="1450"/>
      <c r="J69" s="1450"/>
      <c r="K69" s="1450"/>
      <c r="L69" s="1450"/>
      <c r="M69" s="1450"/>
      <c r="N69" s="1450"/>
      <c r="O69" s="1421"/>
      <c r="P69" s="1501"/>
      <c r="Q69" s="1501"/>
      <c r="R69" s="1498"/>
      <c r="S69" s="1498"/>
      <c r="T69" s="1501"/>
      <c r="U69" s="1501"/>
      <c r="V69" s="1501"/>
    </row>
    <row r="70" spans="1:22" ht="15">
      <c r="A70" s="1498"/>
      <c r="B70" s="1517"/>
      <c r="C70" s="1587"/>
      <c r="D70" s="1500"/>
      <c r="E70" s="1421"/>
      <c r="F70" s="1523"/>
      <c r="G70" s="1434"/>
      <c r="H70" s="1498"/>
      <c r="I70" s="1450"/>
      <c r="J70" s="1450"/>
      <c r="K70" s="1450"/>
      <c r="L70" s="1450"/>
      <c r="M70" s="1450"/>
      <c r="N70" s="1450"/>
      <c r="O70" s="1421"/>
      <c r="P70" s="1501"/>
      <c r="Q70" s="1501"/>
      <c r="R70" s="1498"/>
      <c r="S70" s="1498"/>
      <c r="T70" s="1501"/>
      <c r="U70" s="1501"/>
      <c r="V70" s="1501"/>
    </row>
    <row r="71" spans="1:22" ht="17.25" customHeight="1">
      <c r="A71" s="1498"/>
      <c r="B71" s="1517"/>
      <c r="C71" s="1587"/>
      <c r="D71" s="1500"/>
      <c r="E71" s="1421"/>
      <c r="F71" s="1523"/>
      <c r="G71" s="1434"/>
      <c r="H71" s="1498"/>
      <c r="I71" s="1450"/>
      <c r="J71" s="1450"/>
      <c r="K71" s="1450"/>
      <c r="L71" s="1450"/>
      <c r="M71" s="1450"/>
      <c r="N71" s="1450"/>
      <c r="O71" s="1421"/>
      <c r="P71" s="1501"/>
      <c r="Q71" s="1501"/>
      <c r="R71" s="1498"/>
      <c r="S71" s="1498"/>
      <c r="T71" s="1501"/>
      <c r="U71" s="1501"/>
      <c r="V71" s="1501"/>
    </row>
    <row r="72" spans="1:22" ht="15">
      <c r="A72" s="1498"/>
      <c r="B72" s="1517"/>
      <c r="C72" s="1587"/>
      <c r="D72" s="1500"/>
      <c r="E72" s="1421"/>
      <c r="F72" s="1523"/>
      <c r="G72" s="1434"/>
      <c r="H72" s="1498"/>
      <c r="I72" s="1450"/>
      <c r="J72" s="1450"/>
      <c r="K72" s="1450"/>
      <c r="L72" s="1450"/>
      <c r="M72" s="1450"/>
      <c r="N72" s="1450"/>
      <c r="O72" s="1421"/>
      <c r="P72" s="1501"/>
      <c r="Q72" s="1501"/>
      <c r="R72" s="1498"/>
      <c r="S72" s="1498"/>
      <c r="T72" s="1501"/>
      <c r="U72" s="1501"/>
      <c r="V72" s="1501"/>
    </row>
    <row r="73" spans="1:22" ht="15">
      <c r="A73" s="1498"/>
      <c r="B73" s="1517"/>
      <c r="C73" s="1587"/>
      <c r="D73" s="1500"/>
      <c r="E73" s="1421"/>
      <c r="F73" s="1523"/>
      <c r="G73" s="1434"/>
      <c r="H73" s="1498"/>
      <c r="I73" s="1450"/>
      <c r="J73" s="1450"/>
      <c r="K73" s="1450"/>
      <c r="L73" s="1450"/>
      <c r="M73" s="1450"/>
      <c r="N73" s="1450"/>
      <c r="O73" s="1421"/>
      <c r="P73" s="1501"/>
      <c r="Q73" s="1501"/>
      <c r="R73" s="1498"/>
      <c r="S73" s="1498"/>
      <c r="T73" s="1501"/>
      <c r="U73" s="1501"/>
      <c r="V73" s="1501"/>
    </row>
    <row r="74" spans="1:22" ht="15">
      <c r="A74" s="1498"/>
      <c r="B74" s="1517"/>
      <c r="C74" s="1587"/>
      <c r="D74" s="1500"/>
      <c r="E74" s="1421"/>
      <c r="F74" s="1523"/>
      <c r="G74" s="1434"/>
      <c r="H74" s="1498"/>
      <c r="I74" s="1450"/>
      <c r="J74" s="1450"/>
      <c r="K74" s="1450"/>
      <c r="L74" s="1450"/>
      <c r="M74" s="1450"/>
      <c r="N74" s="1450"/>
      <c r="O74" s="1421"/>
      <c r="P74" s="1501"/>
      <c r="Q74" s="1501"/>
      <c r="R74" s="1498"/>
      <c r="S74" s="1498"/>
      <c r="T74" s="1501"/>
      <c r="U74" s="1501"/>
      <c r="V74" s="1501"/>
    </row>
    <row r="75" spans="1:22" ht="15">
      <c r="A75" s="1498"/>
      <c r="B75" s="1517"/>
      <c r="C75" s="1587"/>
      <c r="D75" s="1500"/>
      <c r="E75" s="1421"/>
      <c r="F75" s="1523"/>
      <c r="G75" s="1434"/>
      <c r="H75" s="1498"/>
      <c r="I75" s="1450"/>
      <c r="J75" s="1450"/>
      <c r="K75" s="1450"/>
      <c r="L75" s="1450"/>
      <c r="M75" s="1450"/>
      <c r="N75" s="1450"/>
      <c r="O75" s="1421"/>
      <c r="P75" s="1501"/>
      <c r="Q75" s="1501"/>
      <c r="R75" s="1498"/>
      <c r="S75" s="1498"/>
      <c r="T75" s="1501"/>
      <c r="U75" s="1501"/>
      <c r="V75" s="1501"/>
    </row>
    <row r="76" spans="1:22" ht="15">
      <c r="A76" s="1498"/>
      <c r="B76" s="1517"/>
      <c r="C76" s="1587"/>
      <c r="D76" s="1500"/>
      <c r="E76" s="1421"/>
      <c r="F76" s="1523"/>
      <c r="G76" s="1434"/>
      <c r="H76" s="1498"/>
      <c r="I76" s="1450"/>
      <c r="J76" s="1450"/>
      <c r="K76" s="1450"/>
      <c r="L76" s="1450"/>
      <c r="M76" s="1450"/>
      <c r="N76" s="1450"/>
      <c r="O76" s="1421"/>
      <c r="P76" s="1501"/>
      <c r="Q76" s="1501"/>
      <c r="R76" s="1498"/>
      <c r="S76" s="1498"/>
      <c r="T76" s="1501"/>
      <c r="U76" s="1501"/>
      <c r="V76" s="1501"/>
    </row>
    <row r="77" spans="1:22" ht="15">
      <c r="A77" s="1498"/>
      <c r="B77" s="1517"/>
      <c r="C77" s="1587"/>
      <c r="D77" s="1500"/>
      <c r="E77" s="1421"/>
      <c r="F77" s="1523"/>
      <c r="G77" s="1434"/>
      <c r="H77" s="1498"/>
      <c r="I77" s="1450"/>
      <c r="J77" s="1450"/>
      <c r="K77" s="1450"/>
      <c r="L77" s="1450"/>
      <c r="M77" s="1450"/>
      <c r="N77" s="1450"/>
      <c r="O77" s="1421"/>
      <c r="P77" s="1501"/>
      <c r="Q77" s="1501"/>
      <c r="R77" s="1498"/>
      <c r="S77" s="1498"/>
      <c r="T77" s="1501"/>
      <c r="U77" s="1501"/>
      <c r="V77" s="1501"/>
    </row>
    <row r="78" spans="1:22" ht="15">
      <c r="A78" s="1498"/>
      <c r="B78" s="1517"/>
      <c r="C78" s="1587"/>
      <c r="D78" s="1500"/>
      <c r="E78" s="1421"/>
      <c r="F78" s="1523"/>
      <c r="G78" s="1434"/>
      <c r="H78" s="1498"/>
      <c r="I78" s="1450"/>
      <c r="J78" s="1450"/>
      <c r="K78" s="1450"/>
      <c r="L78" s="1450"/>
      <c r="M78" s="1450"/>
      <c r="N78" s="1450"/>
      <c r="O78" s="1421"/>
      <c r="P78" s="1501"/>
      <c r="Q78" s="1501"/>
      <c r="R78" s="1498"/>
      <c r="S78" s="1498"/>
      <c r="T78" s="1501"/>
      <c r="U78" s="1501"/>
      <c r="V78" s="1501"/>
    </row>
    <row r="79" spans="1:22" ht="15">
      <c r="A79" s="1498"/>
      <c r="B79" s="1517"/>
      <c r="C79" s="1587"/>
      <c r="D79" s="1500"/>
      <c r="E79" s="1421"/>
      <c r="F79" s="1523"/>
      <c r="G79" s="1434"/>
      <c r="H79" s="1498"/>
      <c r="I79" s="1450"/>
      <c r="J79" s="1450"/>
      <c r="K79" s="1450"/>
      <c r="L79" s="1450"/>
      <c r="M79" s="1450"/>
      <c r="N79" s="1450"/>
      <c r="O79" s="1421"/>
      <c r="P79" s="1501"/>
      <c r="Q79" s="1501"/>
      <c r="R79" s="1498"/>
      <c r="S79" s="1498"/>
      <c r="T79" s="1501"/>
      <c r="U79" s="1501"/>
      <c r="V79" s="1501"/>
    </row>
    <row r="80" spans="1:22" ht="15">
      <c r="A80" s="1498"/>
      <c r="B80" s="1517"/>
      <c r="C80" s="1587"/>
      <c r="D80" s="1500"/>
      <c r="E80" s="1421"/>
      <c r="F80" s="1523"/>
      <c r="G80" s="1434"/>
      <c r="H80" s="1498"/>
      <c r="I80" s="1450"/>
      <c r="J80" s="1450"/>
      <c r="K80" s="1450"/>
      <c r="L80" s="1450"/>
      <c r="M80" s="1450"/>
      <c r="N80" s="1450"/>
      <c r="O80" s="1421"/>
      <c r="P80" s="1501"/>
      <c r="Q80" s="1501"/>
      <c r="R80" s="1498"/>
      <c r="S80" s="1498"/>
      <c r="T80" s="1501"/>
      <c r="U80" s="1501"/>
      <c r="V80" s="1501"/>
    </row>
    <row r="81" spans="1:22" ht="15">
      <c r="A81" s="1498"/>
      <c r="B81" s="1517"/>
      <c r="C81" s="1587"/>
      <c r="D81" s="1500"/>
      <c r="E81" s="1421"/>
      <c r="F81" s="1523"/>
      <c r="G81" s="1434"/>
      <c r="H81" s="1498"/>
      <c r="I81" s="1450"/>
      <c r="J81" s="1450"/>
      <c r="K81" s="1450"/>
      <c r="L81" s="1450"/>
      <c r="M81" s="1450"/>
      <c r="N81" s="1450"/>
      <c r="O81" s="1421"/>
      <c r="P81" s="1501"/>
      <c r="Q81" s="1501"/>
      <c r="R81" s="1498"/>
      <c r="S81" s="1498"/>
      <c r="T81" s="1501"/>
      <c r="U81" s="1501"/>
      <c r="V81" s="1501"/>
    </row>
    <row r="82" spans="1:22" ht="15">
      <c r="A82" s="1498"/>
      <c r="B82" s="1517"/>
      <c r="C82" s="1587"/>
      <c r="D82" s="1500"/>
      <c r="E82" s="1421"/>
      <c r="F82" s="1523"/>
      <c r="G82" s="1434"/>
      <c r="H82" s="1498"/>
      <c r="I82" s="1450"/>
      <c r="J82" s="1450"/>
      <c r="K82" s="1450"/>
      <c r="L82" s="1450"/>
      <c r="M82" s="1450"/>
      <c r="N82" s="1450"/>
      <c r="O82" s="1421"/>
      <c r="P82" s="1501"/>
      <c r="Q82" s="1501"/>
      <c r="R82" s="1498"/>
      <c r="S82" s="1498"/>
      <c r="T82" s="1501"/>
      <c r="U82" s="1501"/>
      <c r="V82" s="1501"/>
    </row>
    <row r="83" spans="1:22" ht="15">
      <c r="A83" s="1498"/>
      <c r="B83" s="1517"/>
      <c r="C83" s="1587"/>
      <c r="D83" s="1500"/>
      <c r="E83" s="1421"/>
      <c r="F83" s="1523"/>
      <c r="G83" s="1434"/>
      <c r="H83" s="1498"/>
      <c r="I83" s="1450"/>
      <c r="J83" s="1450"/>
      <c r="K83" s="1450"/>
      <c r="L83" s="1450"/>
      <c r="M83" s="1450"/>
      <c r="N83" s="1450"/>
      <c r="O83" s="1421"/>
      <c r="P83" s="1501"/>
      <c r="Q83" s="1501"/>
      <c r="R83" s="1498"/>
      <c r="S83" s="1498"/>
      <c r="T83" s="1501"/>
      <c r="U83" s="1501"/>
      <c r="V83" s="1501"/>
    </row>
    <row r="84" spans="1:22" ht="15">
      <c r="A84" s="1498"/>
      <c r="B84" s="1517"/>
      <c r="C84" s="1587"/>
      <c r="D84" s="1500"/>
      <c r="E84" s="1421"/>
      <c r="F84" s="1523"/>
      <c r="G84" s="1434"/>
      <c r="H84" s="1498"/>
      <c r="I84" s="1450"/>
      <c r="J84" s="1450"/>
      <c r="K84" s="1450"/>
      <c r="L84" s="1450"/>
      <c r="M84" s="1450"/>
      <c r="N84" s="1450"/>
      <c r="O84" s="1421"/>
      <c r="P84" s="1501"/>
      <c r="Q84" s="1501"/>
      <c r="R84" s="1498"/>
      <c r="S84" s="1498"/>
      <c r="T84" s="1501"/>
      <c r="U84" s="1501"/>
      <c r="V84" s="1501"/>
    </row>
    <row r="85" spans="1:22" ht="15">
      <c r="A85" s="1498"/>
      <c r="B85" s="1517"/>
      <c r="C85" s="1587"/>
      <c r="D85" s="1500"/>
      <c r="E85" s="1421"/>
      <c r="F85" s="1523"/>
      <c r="G85" s="1434"/>
      <c r="H85" s="1498"/>
      <c r="I85" s="1450"/>
      <c r="J85" s="1450"/>
      <c r="K85" s="1450"/>
      <c r="L85" s="1450"/>
      <c r="M85" s="1450"/>
      <c r="N85" s="1450"/>
      <c r="O85" s="1421"/>
      <c r="P85" s="1501"/>
      <c r="Q85" s="1501"/>
      <c r="R85" s="1498"/>
      <c r="S85" s="1498"/>
      <c r="T85" s="1501"/>
      <c r="U85" s="1501"/>
      <c r="V85" s="1501"/>
    </row>
    <row r="86" spans="1:22" ht="15">
      <c r="A86" s="1498"/>
      <c r="B86" s="1517"/>
      <c r="C86" s="1587"/>
      <c r="D86" s="1500"/>
      <c r="E86" s="1421"/>
      <c r="F86" s="1523"/>
      <c r="G86" s="1434"/>
      <c r="H86" s="1498"/>
      <c r="I86" s="1450"/>
      <c r="J86" s="1450"/>
      <c r="K86" s="1450"/>
      <c r="L86" s="1450"/>
      <c r="M86" s="1450"/>
      <c r="N86" s="1450"/>
      <c r="O86" s="1421"/>
      <c r="P86" s="1501"/>
      <c r="Q86" s="1501"/>
      <c r="R86" s="1498"/>
      <c r="S86" s="1498"/>
      <c r="T86" s="1501"/>
      <c r="U86" s="1501"/>
      <c r="V86" s="1501"/>
    </row>
    <row r="87" spans="1:22" ht="15">
      <c r="A87" s="1498"/>
      <c r="B87" s="1517"/>
      <c r="C87" s="1587"/>
      <c r="D87" s="1500"/>
      <c r="E87" s="1421"/>
      <c r="F87" s="1523"/>
      <c r="G87" s="1434"/>
      <c r="H87" s="1498"/>
      <c r="I87" s="1450"/>
      <c r="J87" s="1450"/>
      <c r="K87" s="1450"/>
      <c r="L87" s="1450"/>
      <c r="M87" s="1450"/>
      <c r="N87" s="1450"/>
      <c r="O87" s="1421"/>
      <c r="P87" s="1501"/>
      <c r="Q87" s="1501"/>
      <c r="R87" s="1498"/>
      <c r="S87" s="1498"/>
      <c r="T87" s="1501"/>
      <c r="U87" s="1501"/>
      <c r="V87" s="1501"/>
    </row>
    <row r="88" spans="1:22" ht="15">
      <c r="A88" s="1498"/>
      <c r="B88" s="1517"/>
      <c r="C88" s="1587"/>
      <c r="D88" s="1500"/>
      <c r="E88" s="1421"/>
      <c r="F88" s="1523"/>
      <c r="G88" s="1434"/>
      <c r="H88" s="1498"/>
      <c r="I88" s="1450"/>
      <c r="J88" s="1450"/>
      <c r="K88" s="1450"/>
      <c r="L88" s="1450"/>
      <c r="M88" s="1450"/>
      <c r="N88" s="1450"/>
      <c r="O88" s="1421"/>
      <c r="P88" s="1501"/>
      <c r="Q88" s="1501"/>
      <c r="R88" s="1498"/>
      <c r="S88" s="1498"/>
      <c r="T88" s="1501"/>
      <c r="U88" s="1501"/>
      <c r="V88" s="1501"/>
    </row>
    <row r="89" spans="1:22" ht="15">
      <c r="A89" s="1498"/>
      <c r="B89" s="1517"/>
      <c r="C89" s="1587"/>
      <c r="D89" s="1500"/>
      <c r="E89" s="1421"/>
      <c r="F89" s="1523"/>
      <c r="G89" s="1434"/>
      <c r="H89" s="1498"/>
      <c r="I89" s="1450"/>
      <c r="J89" s="1450"/>
      <c r="K89" s="1450"/>
      <c r="L89" s="1450"/>
      <c r="M89" s="1450"/>
      <c r="N89" s="1450"/>
      <c r="O89" s="1421"/>
      <c r="P89" s="1501"/>
      <c r="Q89" s="1501"/>
      <c r="R89" s="1498"/>
      <c r="S89" s="1498"/>
      <c r="T89" s="1501"/>
      <c r="U89" s="1501"/>
      <c r="V89" s="1501"/>
    </row>
    <row r="90" spans="1:22" ht="15">
      <c r="A90" s="1498"/>
      <c r="B90" s="1517"/>
      <c r="C90" s="1587"/>
      <c r="D90" s="1500"/>
      <c r="E90" s="1421"/>
      <c r="F90" s="1523"/>
      <c r="G90" s="1434"/>
      <c r="H90" s="1498"/>
      <c r="I90" s="1450"/>
      <c r="J90" s="1450"/>
      <c r="K90" s="1450"/>
      <c r="L90" s="1450"/>
      <c r="M90" s="1450"/>
      <c r="N90" s="1450"/>
      <c r="O90" s="1421"/>
      <c r="P90" s="1501"/>
      <c r="Q90" s="1501"/>
      <c r="R90" s="1498"/>
      <c r="S90" s="1498"/>
      <c r="T90" s="1501"/>
      <c r="U90" s="1501"/>
      <c r="V90" s="1501"/>
    </row>
    <row r="91" spans="1:22" ht="15">
      <c r="A91" s="1498"/>
      <c r="B91" s="1517"/>
      <c r="C91" s="1587"/>
      <c r="D91" s="1500"/>
      <c r="E91" s="1421"/>
      <c r="F91" s="1523"/>
      <c r="G91" s="1434"/>
      <c r="H91" s="1498"/>
      <c r="I91" s="1450"/>
      <c r="J91" s="1450"/>
      <c r="K91" s="1450"/>
      <c r="L91" s="1450"/>
      <c r="M91" s="1450"/>
      <c r="N91" s="1450"/>
      <c r="O91" s="1421"/>
      <c r="P91" s="1501"/>
      <c r="Q91" s="1501"/>
      <c r="R91" s="1498"/>
      <c r="S91" s="1498"/>
      <c r="T91" s="1501"/>
      <c r="U91" s="1501"/>
      <c r="V91" s="1501"/>
    </row>
    <row r="92" spans="1:22" ht="15">
      <c r="A92" s="1498"/>
      <c r="B92" s="1517"/>
      <c r="C92" s="1587"/>
      <c r="D92" s="1500"/>
      <c r="E92" s="1421"/>
      <c r="F92" s="1523"/>
      <c r="G92" s="1434"/>
      <c r="H92" s="1498"/>
      <c r="I92" s="1450"/>
      <c r="J92" s="1450"/>
      <c r="K92" s="1450"/>
      <c r="L92" s="1450"/>
      <c r="M92" s="1450"/>
      <c r="N92" s="1450"/>
      <c r="O92" s="1421"/>
      <c r="P92" s="1501"/>
      <c r="Q92" s="1501"/>
      <c r="R92" s="1498"/>
      <c r="S92" s="1498"/>
      <c r="T92" s="1501"/>
      <c r="U92" s="1501"/>
      <c r="V92" s="1501"/>
    </row>
    <row r="93" spans="1:22" ht="15">
      <c r="A93" s="1498"/>
      <c r="B93" s="1517"/>
      <c r="C93" s="1587"/>
      <c r="D93" s="1500"/>
      <c r="E93" s="1421"/>
      <c r="F93" s="1523"/>
      <c r="G93" s="1434"/>
      <c r="H93" s="1498"/>
      <c r="I93" s="1450"/>
      <c r="J93" s="1450"/>
      <c r="K93" s="1450"/>
      <c r="L93" s="1450"/>
      <c r="M93" s="1450"/>
      <c r="N93" s="1450"/>
      <c r="O93" s="1421"/>
      <c r="P93" s="1501"/>
      <c r="Q93" s="1501"/>
      <c r="R93" s="1498"/>
      <c r="S93" s="1498"/>
      <c r="T93" s="1501"/>
      <c r="U93" s="1501"/>
      <c r="V93" s="1501"/>
    </row>
    <row r="94" spans="1:22" ht="15">
      <c r="A94" s="1498"/>
      <c r="B94" s="1517"/>
      <c r="C94" s="1587"/>
      <c r="D94" s="1500"/>
      <c r="E94" s="1421"/>
      <c r="F94" s="1523"/>
      <c r="G94" s="1434"/>
      <c r="H94" s="1498"/>
      <c r="I94" s="1450"/>
      <c r="J94" s="1450"/>
      <c r="K94" s="1450"/>
      <c r="L94" s="1450"/>
      <c r="M94" s="1450"/>
      <c r="N94" s="1450"/>
      <c r="O94" s="1421"/>
      <c r="P94" s="1501"/>
      <c r="Q94" s="1501"/>
      <c r="R94" s="1498"/>
      <c r="S94" s="1498"/>
      <c r="T94" s="1501"/>
      <c r="U94" s="1501"/>
      <c r="V94" s="1501"/>
    </row>
    <row r="95" spans="1:22" ht="15">
      <c r="A95" s="1498"/>
      <c r="B95" s="1517"/>
      <c r="C95" s="1587"/>
      <c r="D95" s="1500"/>
      <c r="E95" s="1421"/>
      <c r="F95" s="1523"/>
      <c r="G95" s="1434"/>
      <c r="H95" s="1498"/>
      <c r="I95" s="1450"/>
      <c r="J95" s="1450"/>
      <c r="K95" s="1450"/>
      <c r="L95" s="1450"/>
      <c r="M95" s="1450"/>
      <c r="N95" s="1450"/>
      <c r="O95" s="1421"/>
      <c r="P95" s="1501"/>
      <c r="Q95" s="1501"/>
      <c r="R95" s="1498"/>
      <c r="S95" s="1498"/>
      <c r="T95" s="1501"/>
      <c r="U95" s="1501"/>
      <c r="V95" s="1501"/>
    </row>
    <row r="96" spans="1:22" ht="15">
      <c r="A96" s="1498"/>
      <c r="B96" s="1517"/>
      <c r="C96" s="1587"/>
      <c r="D96" s="1500"/>
      <c r="E96" s="1421"/>
      <c r="F96" s="1523"/>
      <c r="G96" s="1434"/>
      <c r="H96" s="1498"/>
      <c r="I96" s="1450"/>
      <c r="J96" s="1450"/>
      <c r="K96" s="1450"/>
      <c r="L96" s="1450"/>
      <c r="M96" s="1450"/>
      <c r="N96" s="1450"/>
      <c r="O96" s="1421"/>
      <c r="P96" s="1501"/>
      <c r="Q96" s="1501"/>
      <c r="R96" s="1498"/>
      <c r="S96" s="1498"/>
      <c r="T96" s="1501"/>
      <c r="U96" s="1501"/>
      <c r="V96" s="1501"/>
    </row>
    <row r="97" spans="1:22" ht="15">
      <c r="A97" s="1498"/>
      <c r="B97" s="1517"/>
      <c r="C97" s="1587"/>
      <c r="D97" s="1500"/>
      <c r="E97" s="1421"/>
      <c r="F97" s="1523"/>
      <c r="G97" s="1434"/>
      <c r="H97" s="1498"/>
      <c r="I97" s="1450"/>
      <c r="J97" s="1450"/>
      <c r="K97" s="1450"/>
      <c r="L97" s="1450"/>
      <c r="M97" s="1450"/>
      <c r="N97" s="1450"/>
      <c r="O97" s="1421"/>
      <c r="P97" s="1501"/>
      <c r="Q97" s="1501"/>
      <c r="R97" s="1498"/>
      <c r="S97" s="1498"/>
      <c r="T97" s="1501"/>
      <c r="U97" s="1501"/>
      <c r="V97" s="1501"/>
    </row>
    <row r="98" spans="1:22" ht="15">
      <c r="A98" s="1498"/>
      <c r="B98" s="1517"/>
      <c r="C98" s="1587"/>
      <c r="D98" s="1500"/>
      <c r="E98" s="1421"/>
      <c r="F98" s="1523"/>
      <c r="G98" s="1434"/>
      <c r="H98" s="1498"/>
      <c r="I98" s="1450"/>
      <c r="J98" s="1450"/>
      <c r="K98" s="1450"/>
      <c r="L98" s="1450"/>
      <c r="M98" s="1450"/>
      <c r="N98" s="1450"/>
      <c r="O98" s="1421"/>
      <c r="P98" s="1501"/>
      <c r="Q98" s="1501"/>
      <c r="R98" s="1498"/>
      <c r="S98" s="1498"/>
      <c r="T98" s="1501"/>
      <c r="U98" s="1501"/>
      <c r="V98" s="1501"/>
    </row>
    <row r="99" spans="1:22" ht="15">
      <c r="A99" s="1498"/>
      <c r="B99" s="1517"/>
      <c r="C99" s="1587"/>
      <c r="D99" s="1500"/>
      <c r="E99" s="1421"/>
      <c r="F99" s="1523"/>
      <c r="G99" s="1434"/>
      <c r="H99" s="1498"/>
      <c r="I99" s="1450"/>
      <c r="J99" s="1450"/>
      <c r="K99" s="1450"/>
      <c r="L99" s="1450"/>
      <c r="M99" s="1450"/>
      <c r="N99" s="1450"/>
      <c r="O99" s="1421"/>
      <c r="P99" s="1501"/>
      <c r="Q99" s="1501"/>
      <c r="R99" s="1498"/>
      <c r="S99" s="1498"/>
      <c r="T99" s="1501"/>
      <c r="U99" s="1501"/>
      <c r="V99" s="1501"/>
    </row>
    <row r="100" spans="1:22" ht="15">
      <c r="A100" s="1498"/>
      <c r="B100" s="1517"/>
      <c r="C100" s="1587"/>
      <c r="D100" s="1500"/>
      <c r="E100" s="1421"/>
      <c r="F100" s="1523"/>
      <c r="G100" s="1434"/>
      <c r="H100" s="1498"/>
      <c r="I100" s="1450"/>
      <c r="J100" s="1450"/>
      <c r="K100" s="1450"/>
      <c r="L100" s="1450"/>
      <c r="M100" s="1450"/>
      <c r="N100" s="1450"/>
      <c r="O100" s="1421"/>
      <c r="P100" s="1501"/>
      <c r="Q100" s="1501"/>
      <c r="R100" s="1498"/>
      <c r="S100" s="1498"/>
      <c r="T100" s="1501"/>
      <c r="U100" s="1501"/>
      <c r="V100" s="1501"/>
    </row>
    <row r="101" spans="1:22" ht="15">
      <c r="A101" s="1498"/>
      <c r="B101" s="1517"/>
      <c r="C101" s="1587"/>
      <c r="D101" s="1500"/>
      <c r="E101" s="1421"/>
      <c r="F101" s="1523"/>
      <c r="G101" s="1434"/>
      <c r="H101" s="1498"/>
      <c r="I101" s="1450"/>
      <c r="J101" s="1450"/>
      <c r="K101" s="1450"/>
      <c r="L101" s="1450"/>
      <c r="M101" s="1450"/>
      <c r="N101" s="1450"/>
      <c r="O101" s="1421"/>
      <c r="P101" s="1501"/>
      <c r="Q101" s="1501"/>
      <c r="R101" s="1498"/>
      <c r="S101" s="1498"/>
      <c r="T101" s="1501"/>
      <c r="U101" s="1501"/>
      <c r="V101" s="1501"/>
    </row>
    <row r="102" spans="1:22" ht="15">
      <c r="A102" s="1498"/>
      <c r="B102" s="1517"/>
      <c r="C102" s="1587"/>
      <c r="D102" s="1500"/>
      <c r="E102" s="1421"/>
      <c r="F102" s="1523"/>
      <c r="G102" s="1434"/>
      <c r="H102" s="1498"/>
      <c r="I102" s="1450"/>
      <c r="J102" s="1450"/>
      <c r="K102" s="1450"/>
      <c r="L102" s="1450"/>
      <c r="M102" s="1450"/>
      <c r="N102" s="1450"/>
      <c r="O102" s="1421"/>
      <c r="P102" s="1501"/>
      <c r="Q102" s="1501"/>
      <c r="R102" s="1498"/>
      <c r="S102" s="1498"/>
      <c r="T102" s="1501"/>
      <c r="U102" s="1501"/>
      <c r="V102" s="1501"/>
    </row>
    <row r="103" spans="1:22" ht="15">
      <c r="A103" s="1498"/>
      <c r="B103" s="1517"/>
      <c r="C103" s="1587"/>
      <c r="D103" s="1500"/>
      <c r="E103" s="1421"/>
      <c r="F103" s="1523"/>
      <c r="G103" s="1434"/>
      <c r="H103" s="1498"/>
      <c r="I103" s="1450"/>
      <c r="J103" s="1450"/>
      <c r="K103" s="1450"/>
      <c r="L103" s="1450"/>
      <c r="M103" s="1450"/>
      <c r="N103" s="1450"/>
      <c r="O103" s="1421"/>
      <c r="P103" s="1501"/>
      <c r="Q103" s="1501"/>
      <c r="R103" s="1498"/>
      <c r="S103" s="1498"/>
      <c r="T103" s="1501"/>
      <c r="U103" s="1501"/>
      <c r="V103" s="1501"/>
    </row>
    <row r="104" spans="1:22" ht="15">
      <c r="A104" s="1498"/>
      <c r="B104" s="1517"/>
      <c r="C104" s="1587"/>
      <c r="D104" s="1500"/>
      <c r="E104" s="1421"/>
      <c r="F104" s="1523"/>
      <c r="G104" s="1434"/>
      <c r="H104" s="1498"/>
      <c r="I104" s="1450"/>
      <c r="J104" s="1450"/>
      <c r="K104" s="1450"/>
      <c r="L104" s="1450"/>
      <c r="M104" s="1450"/>
      <c r="N104" s="1450"/>
      <c r="O104" s="1421"/>
      <c r="P104" s="1501"/>
      <c r="Q104" s="1501"/>
      <c r="R104" s="1498"/>
      <c r="S104" s="1498"/>
      <c r="T104" s="1501"/>
      <c r="U104" s="1501"/>
      <c r="V104" s="1501"/>
    </row>
    <row r="105" spans="1:22" ht="15">
      <c r="A105" s="1498"/>
      <c r="B105" s="1517"/>
      <c r="C105" s="1587"/>
      <c r="D105" s="1500"/>
      <c r="E105" s="1421"/>
      <c r="F105" s="1523"/>
      <c r="G105" s="1434"/>
      <c r="H105" s="1498"/>
      <c r="I105" s="1450"/>
      <c r="J105" s="1450"/>
      <c r="K105" s="1450"/>
      <c r="L105" s="1450"/>
      <c r="M105" s="1450"/>
      <c r="N105" s="1450"/>
      <c r="O105" s="1421"/>
      <c r="P105" s="1501"/>
      <c r="Q105" s="1501"/>
      <c r="R105" s="1498"/>
      <c r="S105" s="1498"/>
      <c r="T105" s="1501"/>
      <c r="U105" s="1501"/>
      <c r="V105" s="1501"/>
    </row>
    <row r="106" spans="1:22" ht="15">
      <c r="A106" s="1498"/>
      <c r="B106" s="1517"/>
      <c r="C106" s="1587"/>
      <c r="D106" s="1500"/>
      <c r="E106" s="1421"/>
      <c r="F106" s="1523"/>
      <c r="G106" s="1434"/>
      <c r="H106" s="1498"/>
      <c r="I106" s="1450"/>
      <c r="J106" s="1450"/>
      <c r="K106" s="1450"/>
      <c r="L106" s="1450"/>
      <c r="M106" s="1450"/>
      <c r="N106" s="1450"/>
      <c r="O106" s="1421"/>
      <c r="P106" s="1501"/>
      <c r="Q106" s="1501"/>
      <c r="R106" s="1498"/>
      <c r="S106" s="1498"/>
      <c r="T106" s="1501"/>
      <c r="U106" s="1501"/>
      <c r="V106" s="1501"/>
    </row>
    <row r="107" spans="1:22" ht="15">
      <c r="A107" s="1498"/>
      <c r="B107" s="1517"/>
      <c r="C107" s="1587"/>
      <c r="D107" s="1500"/>
      <c r="E107" s="1421"/>
      <c r="F107" s="1523"/>
      <c r="G107" s="1434"/>
      <c r="H107" s="1498"/>
      <c r="I107" s="1450"/>
      <c r="J107" s="1450"/>
      <c r="K107" s="1450"/>
      <c r="L107" s="1450"/>
      <c r="M107" s="1450"/>
      <c r="N107" s="1450"/>
      <c r="O107" s="1421"/>
      <c r="P107" s="1501"/>
      <c r="Q107" s="1501"/>
      <c r="R107" s="1498"/>
      <c r="S107" s="1498"/>
      <c r="T107" s="1501"/>
      <c r="U107" s="1501"/>
      <c r="V107" s="1501"/>
    </row>
    <row r="108" spans="1:22" ht="15">
      <c r="A108" s="1498"/>
      <c r="B108" s="1517"/>
      <c r="C108" s="1587"/>
      <c r="D108" s="1500"/>
      <c r="E108" s="1421"/>
      <c r="F108" s="1523"/>
      <c r="G108" s="1434"/>
      <c r="H108" s="1498"/>
      <c r="I108" s="1450"/>
      <c r="J108" s="1450"/>
      <c r="K108" s="1450"/>
      <c r="L108" s="1450"/>
      <c r="M108" s="1450"/>
      <c r="N108" s="1450"/>
      <c r="O108" s="1421"/>
      <c r="P108" s="1501"/>
      <c r="Q108" s="1501"/>
      <c r="R108" s="1498"/>
      <c r="S108" s="1498"/>
      <c r="T108" s="1501"/>
      <c r="U108" s="1501"/>
      <c r="V108" s="1501"/>
    </row>
    <row r="109" spans="1:22" ht="15">
      <c r="A109" s="1498"/>
      <c r="B109" s="1517"/>
      <c r="C109" s="1587"/>
      <c r="D109" s="1500"/>
      <c r="E109" s="1421"/>
      <c r="F109" s="1523"/>
      <c r="G109" s="1434"/>
      <c r="H109" s="1498"/>
      <c r="I109" s="1450"/>
      <c r="J109" s="1450"/>
      <c r="K109" s="1450"/>
      <c r="L109" s="1450"/>
      <c r="M109" s="1450"/>
      <c r="N109" s="1450"/>
      <c r="O109" s="1421"/>
      <c r="P109" s="1501"/>
      <c r="Q109" s="1501"/>
      <c r="R109" s="1498"/>
      <c r="S109" s="1498"/>
      <c r="T109" s="1501"/>
      <c r="U109" s="1501"/>
      <c r="V109" s="1501"/>
    </row>
    <row r="110" spans="1:22" ht="15">
      <c r="A110" s="1498"/>
      <c r="B110" s="1517"/>
      <c r="C110" s="1587"/>
      <c r="D110" s="1500"/>
      <c r="E110" s="1421"/>
      <c r="F110" s="1523"/>
      <c r="G110" s="1434"/>
      <c r="H110" s="1498"/>
      <c r="I110" s="1450"/>
      <c r="J110" s="1450"/>
      <c r="K110" s="1450"/>
      <c r="L110" s="1450"/>
      <c r="M110" s="1450"/>
      <c r="N110" s="1450"/>
      <c r="O110" s="1421"/>
      <c r="P110" s="1501"/>
      <c r="Q110" s="1501"/>
      <c r="R110" s="1498"/>
      <c r="S110" s="1498"/>
      <c r="T110" s="1501"/>
      <c r="U110" s="1501"/>
      <c r="V110" s="1501"/>
    </row>
    <row r="111" spans="1:22" ht="15">
      <c r="A111" s="1498"/>
      <c r="B111" s="1517"/>
      <c r="C111" s="1587"/>
      <c r="D111" s="1500"/>
      <c r="E111" s="1421"/>
      <c r="F111" s="1523"/>
      <c r="G111" s="1434"/>
      <c r="H111" s="1498"/>
      <c r="I111" s="1450"/>
      <c r="J111" s="1450"/>
      <c r="K111" s="1450"/>
      <c r="L111" s="1450"/>
      <c r="M111" s="1450"/>
      <c r="N111" s="1450"/>
      <c r="O111" s="1421"/>
      <c r="P111" s="1501"/>
      <c r="Q111" s="1501"/>
      <c r="R111" s="1498"/>
      <c r="S111" s="1498"/>
      <c r="T111" s="1501"/>
      <c r="U111" s="1501"/>
      <c r="V111" s="1501"/>
    </row>
    <row r="112" spans="1:22" ht="15">
      <c r="A112" s="1498"/>
      <c r="B112" s="1517"/>
      <c r="C112" s="1587"/>
      <c r="D112" s="1500"/>
      <c r="E112" s="1421"/>
      <c r="F112" s="1523"/>
      <c r="G112" s="1434"/>
      <c r="H112" s="1498"/>
      <c r="I112" s="1450"/>
      <c r="J112" s="1450"/>
      <c r="K112" s="1450"/>
      <c r="L112" s="1450"/>
      <c r="M112" s="1450"/>
      <c r="N112" s="1450"/>
      <c r="O112" s="1421"/>
      <c r="P112" s="1501"/>
      <c r="Q112" s="1501"/>
      <c r="R112" s="1498"/>
      <c r="S112" s="1498"/>
      <c r="T112" s="1501"/>
      <c r="U112" s="1501"/>
      <c r="V112" s="1501"/>
    </row>
    <row r="113" spans="1:22" ht="15">
      <c r="A113" s="1498"/>
      <c r="B113" s="1517"/>
      <c r="C113" s="1587"/>
      <c r="D113" s="1500"/>
      <c r="E113" s="1421"/>
      <c r="F113" s="1523"/>
      <c r="G113" s="1434"/>
      <c r="H113" s="1498"/>
      <c r="I113" s="1450"/>
      <c r="J113" s="1450"/>
      <c r="K113" s="1450"/>
      <c r="L113" s="1450"/>
      <c r="M113" s="1450"/>
      <c r="N113" s="1450"/>
      <c r="O113" s="1421"/>
      <c r="P113" s="1501"/>
      <c r="Q113" s="1501"/>
      <c r="R113" s="1498"/>
      <c r="S113" s="1498"/>
      <c r="T113" s="1501"/>
      <c r="U113" s="1501"/>
      <c r="V113" s="1501"/>
    </row>
    <row r="114" spans="1:22" ht="15">
      <c r="A114" s="1498"/>
      <c r="B114" s="1517"/>
      <c r="C114" s="1587"/>
      <c r="D114" s="1500"/>
      <c r="E114" s="1421"/>
      <c r="F114" s="1523"/>
      <c r="G114" s="1434"/>
      <c r="H114" s="1498"/>
      <c r="I114" s="1450"/>
      <c r="J114" s="1450"/>
      <c r="K114" s="1450"/>
      <c r="L114" s="1450"/>
      <c r="M114" s="1450"/>
      <c r="N114" s="1450"/>
      <c r="O114" s="1421"/>
      <c r="P114" s="1501"/>
      <c r="Q114" s="1501"/>
      <c r="R114" s="1498"/>
      <c r="S114" s="1498"/>
      <c r="T114" s="1501"/>
      <c r="U114" s="1501"/>
      <c r="V114" s="1501"/>
    </row>
    <row r="115" spans="1:22" ht="15">
      <c r="A115" s="1498"/>
      <c r="B115" s="1517"/>
      <c r="C115" s="1587"/>
      <c r="D115" s="1500"/>
      <c r="E115" s="1421"/>
      <c r="F115" s="1523"/>
      <c r="G115" s="1434"/>
      <c r="H115" s="1498"/>
      <c r="I115" s="1450"/>
      <c r="J115" s="1450"/>
      <c r="K115" s="1450"/>
      <c r="L115" s="1450"/>
      <c r="M115" s="1450"/>
      <c r="N115" s="1450"/>
      <c r="O115" s="1421"/>
      <c r="P115" s="1501"/>
      <c r="Q115" s="1501"/>
      <c r="R115" s="1498"/>
      <c r="S115" s="1498"/>
      <c r="T115" s="1501"/>
      <c r="U115" s="1501"/>
      <c r="V115" s="1501"/>
    </row>
    <row r="116" spans="1:22" ht="15">
      <c r="A116" s="1498"/>
      <c r="B116" s="1517"/>
      <c r="C116" s="1587"/>
      <c r="D116" s="1500"/>
      <c r="E116" s="1421"/>
      <c r="F116" s="1523"/>
      <c r="G116" s="1434"/>
      <c r="H116" s="1498"/>
      <c r="I116" s="1450"/>
      <c r="J116" s="1450"/>
      <c r="K116" s="1450"/>
      <c r="L116" s="1450"/>
      <c r="M116" s="1450"/>
      <c r="N116" s="1450"/>
      <c r="O116" s="1421"/>
      <c r="P116" s="1501"/>
      <c r="Q116" s="1501"/>
      <c r="R116" s="1498"/>
      <c r="S116" s="1498"/>
      <c r="T116" s="1501"/>
      <c r="U116" s="1501"/>
      <c r="V116" s="1501"/>
    </row>
    <row r="117" spans="1:22" ht="15">
      <c r="A117" s="1498"/>
      <c r="B117" s="1517"/>
      <c r="C117" s="1587"/>
      <c r="D117" s="1500"/>
      <c r="E117" s="1421"/>
      <c r="F117" s="1523"/>
      <c r="G117" s="1434"/>
      <c r="H117" s="1498"/>
      <c r="I117" s="1450"/>
      <c r="J117" s="1450"/>
      <c r="K117" s="1450"/>
      <c r="L117" s="1450"/>
      <c r="M117" s="1450"/>
      <c r="N117" s="1450"/>
      <c r="O117" s="1421"/>
      <c r="P117" s="1501"/>
      <c r="Q117" s="1501"/>
      <c r="R117" s="1498"/>
      <c r="S117" s="1498"/>
      <c r="T117" s="1501"/>
      <c r="U117" s="1501"/>
      <c r="V117" s="1501"/>
    </row>
    <row r="118" spans="1:22" ht="15">
      <c r="A118" s="1498"/>
      <c r="B118" s="1517"/>
      <c r="C118" s="1587"/>
      <c r="D118" s="1500"/>
      <c r="E118" s="1421"/>
      <c r="F118" s="1523"/>
      <c r="G118" s="1434"/>
      <c r="H118" s="1498"/>
      <c r="I118" s="1450"/>
      <c r="J118" s="1450"/>
      <c r="K118" s="1450"/>
      <c r="L118" s="1450"/>
      <c r="M118" s="1450"/>
      <c r="N118" s="1450"/>
      <c r="O118" s="1421"/>
      <c r="P118" s="1501"/>
      <c r="Q118" s="1501"/>
      <c r="R118" s="1498"/>
      <c r="S118" s="1498"/>
      <c r="T118" s="1501"/>
      <c r="U118" s="1501"/>
      <c r="V118" s="1501"/>
    </row>
    <row r="119" spans="1:22" ht="15">
      <c r="A119" s="1498"/>
      <c r="B119" s="1517"/>
      <c r="C119" s="1587"/>
      <c r="D119" s="1500"/>
      <c r="E119" s="1421"/>
      <c r="F119" s="1523"/>
      <c r="G119" s="1434"/>
      <c r="H119" s="1498"/>
      <c r="I119" s="1450"/>
      <c r="J119" s="1450"/>
      <c r="K119" s="1450"/>
      <c r="L119" s="1450"/>
      <c r="M119" s="1450"/>
      <c r="N119" s="1450"/>
      <c r="O119" s="1421"/>
      <c r="P119" s="1501"/>
      <c r="Q119" s="1501"/>
      <c r="R119" s="1498"/>
      <c r="S119" s="1498"/>
      <c r="T119" s="1501"/>
      <c r="U119" s="1501"/>
      <c r="V119" s="1501"/>
    </row>
    <row r="120" spans="1:22" ht="15">
      <c r="A120" s="1498"/>
      <c r="B120" s="1517"/>
      <c r="C120" s="1587"/>
      <c r="D120" s="1500"/>
      <c r="E120" s="1421"/>
      <c r="F120" s="1523"/>
      <c r="G120" s="1434"/>
      <c r="H120" s="1498"/>
      <c r="I120" s="1450"/>
      <c r="J120" s="1450"/>
      <c r="K120" s="1450"/>
      <c r="L120" s="1450"/>
      <c r="M120" s="1450"/>
      <c r="N120" s="1450"/>
      <c r="O120" s="1421"/>
      <c r="P120" s="1501"/>
      <c r="Q120" s="1501"/>
      <c r="R120" s="1498"/>
      <c r="S120" s="1498"/>
      <c r="T120" s="1501"/>
      <c r="U120" s="1501"/>
      <c r="V120" s="1501"/>
    </row>
    <row r="121" spans="1:22" ht="15">
      <c r="A121" s="1498"/>
      <c r="B121" s="1517"/>
      <c r="C121" s="1587"/>
      <c r="D121" s="1500"/>
      <c r="E121" s="1421"/>
      <c r="F121" s="1523"/>
      <c r="G121" s="1434"/>
      <c r="H121" s="1498"/>
      <c r="I121" s="1450"/>
      <c r="J121" s="1450"/>
      <c r="K121" s="1450"/>
      <c r="L121" s="1450"/>
      <c r="M121" s="1450"/>
      <c r="N121" s="1450"/>
      <c r="O121" s="1421"/>
      <c r="P121" s="1501"/>
      <c r="Q121" s="1501"/>
      <c r="R121" s="1498"/>
      <c r="S121" s="1498"/>
      <c r="T121" s="1501"/>
      <c r="U121" s="1501"/>
      <c r="V121" s="1501"/>
    </row>
    <row r="122" spans="1:22" ht="15">
      <c r="A122" s="1498"/>
      <c r="B122" s="1517"/>
      <c r="C122" s="1587"/>
      <c r="D122" s="1500"/>
      <c r="E122" s="1421"/>
      <c r="F122" s="1523"/>
      <c r="G122" s="1434"/>
      <c r="H122" s="1498"/>
      <c r="I122" s="1450"/>
      <c r="J122" s="1450"/>
      <c r="K122" s="1450"/>
      <c r="L122" s="1450"/>
      <c r="M122" s="1450"/>
      <c r="N122" s="1450"/>
      <c r="O122" s="1421"/>
      <c r="P122" s="1501"/>
      <c r="Q122" s="1501"/>
      <c r="R122" s="1498"/>
      <c r="S122" s="1498"/>
      <c r="T122" s="1501"/>
      <c r="U122" s="1501"/>
      <c r="V122" s="1501"/>
    </row>
    <row r="123" spans="1:22" ht="15">
      <c r="A123" s="1498"/>
      <c r="B123" s="1517"/>
      <c r="C123" s="1587"/>
      <c r="D123" s="1500"/>
      <c r="E123" s="1421"/>
      <c r="F123" s="1523"/>
      <c r="G123" s="1434"/>
      <c r="H123" s="1498"/>
      <c r="I123" s="1450"/>
      <c r="J123" s="1450"/>
      <c r="K123" s="1450"/>
      <c r="L123" s="1450"/>
      <c r="M123" s="1450"/>
      <c r="N123" s="1450"/>
      <c r="O123" s="1421"/>
      <c r="P123" s="1501"/>
      <c r="Q123" s="1501"/>
      <c r="R123" s="1498"/>
      <c r="S123" s="1498"/>
      <c r="T123" s="1501"/>
      <c r="U123" s="1501"/>
      <c r="V123" s="1501"/>
    </row>
    <row r="124" spans="1:22" ht="15">
      <c r="A124" s="1498"/>
      <c r="B124" s="1517"/>
      <c r="C124" s="1587"/>
      <c r="D124" s="1500"/>
      <c r="E124" s="1421"/>
      <c r="F124" s="1523"/>
      <c r="G124" s="1434"/>
      <c r="H124" s="1498"/>
      <c r="I124" s="1450"/>
      <c r="J124" s="1450"/>
      <c r="K124" s="1450"/>
      <c r="L124" s="1450"/>
      <c r="M124" s="1450"/>
      <c r="N124" s="1450"/>
      <c r="O124" s="1421"/>
      <c r="P124" s="1501"/>
      <c r="Q124" s="1501"/>
      <c r="R124" s="1498"/>
      <c r="S124" s="1498"/>
      <c r="T124" s="1501"/>
      <c r="U124" s="1501"/>
      <c r="V124" s="1501"/>
    </row>
    <row r="125" spans="1:22" ht="15">
      <c r="A125" s="1498"/>
      <c r="B125" s="1517"/>
      <c r="C125" s="1587"/>
      <c r="D125" s="1500"/>
      <c r="E125" s="1421"/>
      <c r="F125" s="1523"/>
      <c r="G125" s="1434"/>
      <c r="H125" s="1498"/>
      <c r="I125" s="1450"/>
      <c r="J125" s="1450"/>
      <c r="K125" s="1450"/>
      <c r="L125" s="1450"/>
      <c r="M125" s="1450"/>
      <c r="N125" s="1450"/>
      <c r="O125" s="1421"/>
      <c r="P125" s="1501"/>
      <c r="Q125" s="1501"/>
      <c r="R125" s="1498"/>
      <c r="S125" s="1498"/>
      <c r="T125" s="1501"/>
      <c r="U125" s="1501"/>
      <c r="V125" s="1501"/>
    </row>
    <row r="126" spans="1:22" ht="15">
      <c r="A126" s="1498"/>
      <c r="B126" s="1517"/>
      <c r="C126" s="1587"/>
      <c r="D126" s="1500"/>
      <c r="E126" s="1421"/>
      <c r="F126" s="1523"/>
      <c r="G126" s="1434"/>
      <c r="H126" s="1498"/>
      <c r="I126" s="1450"/>
      <c r="J126" s="1450"/>
      <c r="K126" s="1450"/>
      <c r="L126" s="1450"/>
      <c r="M126" s="1450"/>
      <c r="N126" s="1450"/>
      <c r="O126" s="1421"/>
      <c r="P126" s="1501"/>
      <c r="Q126" s="1501"/>
      <c r="R126" s="1498"/>
      <c r="S126" s="1498"/>
      <c r="T126" s="1501"/>
      <c r="U126" s="1501"/>
      <c r="V126" s="1501"/>
    </row>
    <row r="127" spans="1:22" ht="15">
      <c r="A127" s="1498"/>
      <c r="B127" s="1517"/>
      <c r="C127" s="1587"/>
      <c r="D127" s="1500"/>
      <c r="E127" s="1421"/>
      <c r="F127" s="1523"/>
      <c r="G127" s="1434"/>
      <c r="H127" s="1498"/>
      <c r="I127" s="1450"/>
      <c r="J127" s="1450"/>
      <c r="K127" s="1450"/>
      <c r="L127" s="1450"/>
      <c r="M127" s="1450"/>
      <c r="N127" s="1450"/>
      <c r="O127" s="1421"/>
      <c r="P127" s="1501"/>
      <c r="Q127" s="1501"/>
      <c r="R127" s="1498"/>
      <c r="S127" s="1498"/>
      <c r="T127" s="1501"/>
      <c r="U127" s="1501"/>
      <c r="V127" s="1501"/>
    </row>
    <row r="128" spans="1:22" ht="15">
      <c r="A128" s="1498"/>
      <c r="B128" s="1517"/>
      <c r="C128" s="1587"/>
      <c r="D128" s="1500"/>
      <c r="E128" s="1421"/>
      <c r="F128" s="1523"/>
      <c r="G128" s="1434"/>
      <c r="H128" s="1498"/>
      <c r="I128" s="1450"/>
      <c r="J128" s="1450"/>
      <c r="K128" s="1450"/>
      <c r="L128" s="1450"/>
      <c r="M128" s="1450"/>
      <c r="N128" s="1450"/>
      <c r="O128" s="1421"/>
      <c r="P128" s="1501"/>
      <c r="Q128" s="1501"/>
      <c r="R128" s="1498"/>
      <c r="S128" s="1498"/>
      <c r="T128" s="1501"/>
      <c r="U128" s="1501"/>
      <c r="V128" s="1501"/>
    </row>
    <row r="129" spans="1:22" ht="15">
      <c r="A129" s="1498"/>
      <c r="B129" s="1517"/>
      <c r="C129" s="1587"/>
      <c r="D129" s="1500"/>
      <c r="E129" s="1421"/>
      <c r="F129" s="1523"/>
      <c r="G129" s="1434"/>
      <c r="H129" s="1498"/>
      <c r="I129" s="1450"/>
      <c r="J129" s="1450"/>
      <c r="K129" s="1450"/>
      <c r="L129" s="1450"/>
      <c r="M129" s="1450"/>
      <c r="N129" s="1450"/>
      <c r="O129" s="1421"/>
      <c r="P129" s="1501"/>
      <c r="Q129" s="1501"/>
      <c r="R129" s="1498"/>
      <c r="S129" s="1498"/>
      <c r="T129" s="1501"/>
      <c r="U129" s="1501"/>
      <c r="V129" s="1501"/>
    </row>
    <row r="130" spans="1:22" ht="15">
      <c r="A130" s="1498"/>
      <c r="B130" s="1517"/>
      <c r="C130" s="1587"/>
      <c r="D130" s="1500"/>
      <c r="E130" s="1421"/>
      <c r="F130" s="1523"/>
      <c r="G130" s="1434"/>
      <c r="H130" s="1498"/>
      <c r="I130" s="1450"/>
      <c r="J130" s="1450"/>
      <c r="K130" s="1450"/>
      <c r="L130" s="1450"/>
      <c r="M130" s="1450"/>
      <c r="N130" s="1450"/>
      <c r="O130" s="1421"/>
      <c r="P130" s="1501"/>
      <c r="Q130" s="1501"/>
      <c r="R130" s="1498"/>
      <c r="S130" s="1498"/>
      <c r="T130" s="1501"/>
      <c r="U130" s="1501"/>
      <c r="V130" s="1501"/>
    </row>
    <row r="131" spans="1:22" ht="15">
      <c r="A131" s="1498"/>
      <c r="B131" s="1517"/>
      <c r="C131" s="1587"/>
      <c r="D131" s="1500"/>
      <c r="E131" s="1421"/>
      <c r="F131" s="1523"/>
      <c r="G131" s="1434"/>
      <c r="H131" s="1498"/>
      <c r="I131" s="1450"/>
      <c r="J131" s="1450"/>
      <c r="K131" s="1450"/>
      <c r="L131" s="1450"/>
      <c r="M131" s="1450"/>
      <c r="N131" s="1450"/>
      <c r="O131" s="1421"/>
      <c r="P131" s="1501"/>
      <c r="Q131" s="1501"/>
      <c r="R131" s="1498"/>
      <c r="S131" s="1498"/>
      <c r="T131" s="1501"/>
      <c r="U131" s="1501"/>
      <c r="V131" s="1501"/>
    </row>
    <row r="132" spans="1:22" ht="15">
      <c r="A132" s="1498"/>
      <c r="B132" s="1517"/>
      <c r="C132" s="1587"/>
      <c r="D132" s="1500"/>
      <c r="E132" s="1421"/>
      <c r="F132" s="1523"/>
      <c r="G132" s="1434"/>
      <c r="H132" s="1498"/>
      <c r="I132" s="1450"/>
      <c r="J132" s="1450"/>
      <c r="K132" s="1450"/>
      <c r="L132" s="1450"/>
      <c r="M132" s="1450"/>
      <c r="N132" s="1450"/>
      <c r="O132" s="1421"/>
      <c r="P132" s="1501"/>
      <c r="Q132" s="1501"/>
      <c r="R132" s="1498"/>
      <c r="S132" s="1498"/>
      <c r="T132" s="1501"/>
      <c r="U132" s="1501"/>
      <c r="V132" s="1501"/>
    </row>
    <row r="133" spans="1:22" ht="15">
      <c r="A133" s="1498"/>
      <c r="B133" s="1517"/>
      <c r="C133" s="1587"/>
      <c r="D133" s="1500"/>
      <c r="E133" s="1421"/>
      <c r="F133" s="1523"/>
      <c r="G133" s="1434"/>
      <c r="H133" s="1498"/>
      <c r="I133" s="1450"/>
      <c r="J133" s="1450"/>
      <c r="K133" s="1450"/>
      <c r="L133" s="1450"/>
      <c r="M133" s="1450"/>
      <c r="N133" s="1450"/>
      <c r="O133" s="1421"/>
      <c r="P133" s="1501"/>
      <c r="Q133" s="1501"/>
      <c r="R133" s="1498"/>
      <c r="S133" s="1498"/>
      <c r="T133" s="1501"/>
      <c r="U133" s="1501"/>
      <c r="V133" s="1501"/>
    </row>
    <row r="134" spans="1:22" ht="15">
      <c r="A134" s="1498"/>
      <c r="B134" s="1517"/>
      <c r="C134" s="1587"/>
      <c r="D134" s="1500"/>
      <c r="E134" s="1421"/>
      <c r="F134" s="1523"/>
      <c r="G134" s="1434"/>
      <c r="H134" s="1498"/>
      <c r="I134" s="1450"/>
      <c r="J134" s="1450"/>
      <c r="K134" s="1450"/>
      <c r="L134" s="1450"/>
      <c r="M134" s="1450"/>
      <c r="N134" s="1450"/>
      <c r="O134" s="1421"/>
      <c r="P134" s="1501"/>
      <c r="Q134" s="1501"/>
      <c r="R134" s="1498"/>
      <c r="S134" s="1498"/>
      <c r="T134" s="1501"/>
      <c r="U134" s="1501"/>
      <c r="V134" s="1501"/>
    </row>
    <row r="135" spans="1:22" ht="15">
      <c r="A135" s="1498"/>
      <c r="B135" s="1517"/>
      <c r="C135" s="1587"/>
      <c r="D135" s="1500"/>
      <c r="E135" s="1421"/>
      <c r="F135" s="1523"/>
      <c r="G135" s="1434"/>
      <c r="H135" s="1498"/>
      <c r="I135" s="1450"/>
      <c r="J135" s="1450"/>
      <c r="K135" s="1450"/>
      <c r="L135" s="1450"/>
      <c r="M135" s="1450"/>
      <c r="N135" s="1450"/>
      <c r="O135" s="1421"/>
      <c r="P135" s="1501"/>
      <c r="Q135" s="1501"/>
      <c r="R135" s="1498"/>
      <c r="S135" s="1498"/>
      <c r="T135" s="1501"/>
      <c r="U135" s="1501"/>
      <c r="V135" s="1501"/>
    </row>
    <row r="136" spans="1:22" ht="15">
      <c r="A136" s="1498"/>
      <c r="B136" s="1517"/>
      <c r="C136" s="1587"/>
      <c r="D136" s="1500"/>
      <c r="E136" s="1421"/>
      <c r="F136" s="1523"/>
      <c r="G136" s="1434"/>
      <c r="H136" s="1498"/>
      <c r="I136" s="1450"/>
      <c r="J136" s="1450"/>
      <c r="K136" s="1450"/>
      <c r="L136" s="1450"/>
      <c r="M136" s="1450"/>
      <c r="N136" s="1450"/>
      <c r="O136" s="1421"/>
      <c r="P136" s="1501"/>
      <c r="Q136" s="1501"/>
      <c r="R136" s="1498"/>
      <c r="S136" s="1498"/>
      <c r="T136" s="1501"/>
      <c r="U136" s="1501"/>
      <c r="V136" s="1501"/>
    </row>
    <row r="137" spans="1:22" ht="15">
      <c r="A137" s="1498"/>
      <c r="B137" s="1517"/>
      <c r="C137" s="1587"/>
      <c r="D137" s="1500"/>
      <c r="E137" s="1421"/>
      <c r="F137" s="1523"/>
      <c r="G137" s="1434"/>
      <c r="H137" s="1498"/>
      <c r="I137" s="1450"/>
      <c r="J137" s="1450"/>
      <c r="K137" s="1450"/>
      <c r="L137" s="1450"/>
      <c r="M137" s="1450"/>
      <c r="N137" s="1450"/>
      <c r="O137" s="1421"/>
      <c r="P137" s="1501"/>
      <c r="Q137" s="1501"/>
      <c r="R137" s="1498"/>
      <c r="S137" s="1498"/>
      <c r="T137" s="1501"/>
      <c r="U137" s="1501"/>
      <c r="V137" s="1501"/>
    </row>
    <row r="138" spans="1:22" ht="15">
      <c r="A138" s="1498"/>
      <c r="B138" s="1517"/>
      <c r="C138" s="1587"/>
      <c r="D138" s="1500"/>
      <c r="E138" s="1421"/>
      <c r="F138" s="1523"/>
      <c r="G138" s="1434"/>
      <c r="H138" s="1498"/>
      <c r="I138" s="1450"/>
      <c r="J138" s="1450"/>
      <c r="K138" s="1450"/>
      <c r="L138" s="1450"/>
      <c r="M138" s="1450"/>
      <c r="N138" s="1450"/>
      <c r="O138" s="1421"/>
      <c r="P138" s="1501"/>
      <c r="Q138" s="1501"/>
      <c r="R138" s="1498"/>
      <c r="S138" s="1498"/>
      <c r="T138" s="1501"/>
      <c r="U138" s="1501"/>
      <c r="V138" s="1501"/>
    </row>
    <row r="139" spans="1:22" ht="15">
      <c r="A139" s="1498"/>
      <c r="B139" s="1517"/>
      <c r="C139" s="1587"/>
      <c r="D139" s="1500"/>
      <c r="E139" s="1421"/>
      <c r="F139" s="1523"/>
      <c r="G139" s="1434"/>
      <c r="H139" s="1498"/>
      <c r="I139" s="1450"/>
      <c r="J139" s="1450"/>
      <c r="K139" s="1450"/>
      <c r="L139" s="1450"/>
      <c r="M139" s="1450"/>
      <c r="N139" s="1450"/>
      <c r="O139" s="1421"/>
      <c r="P139" s="1501"/>
      <c r="Q139" s="1501"/>
      <c r="R139" s="1498"/>
      <c r="S139" s="1498"/>
      <c r="T139" s="1501"/>
      <c r="U139" s="1501"/>
      <c r="V139" s="1501"/>
    </row>
    <row r="140" spans="1:22" ht="15">
      <c r="A140" s="1498"/>
      <c r="B140" s="1517"/>
      <c r="C140" s="1587"/>
      <c r="D140" s="1500"/>
      <c r="E140" s="1421"/>
      <c r="F140" s="1523"/>
      <c r="G140" s="1434"/>
      <c r="H140" s="1498"/>
      <c r="I140" s="1450"/>
      <c r="J140" s="1450"/>
      <c r="K140" s="1450"/>
      <c r="L140" s="1450"/>
      <c r="M140" s="1450"/>
      <c r="N140" s="1450"/>
      <c r="O140" s="1421"/>
      <c r="P140" s="1501"/>
      <c r="Q140" s="1501"/>
      <c r="R140" s="1498"/>
      <c r="S140" s="1498"/>
      <c r="T140" s="1501"/>
      <c r="U140" s="1501"/>
      <c r="V140" s="1501"/>
    </row>
    <row r="141" spans="1:22" ht="15">
      <c r="A141" s="1498"/>
      <c r="B141" s="1517"/>
      <c r="C141" s="1587"/>
      <c r="D141" s="1500"/>
      <c r="E141" s="1421"/>
      <c r="F141" s="1523"/>
      <c r="G141" s="1434"/>
      <c r="H141" s="1498"/>
      <c r="I141" s="1450"/>
      <c r="J141" s="1450"/>
      <c r="K141" s="1450"/>
      <c r="L141" s="1450"/>
      <c r="M141" s="1450"/>
      <c r="N141" s="1450"/>
      <c r="O141" s="1421"/>
      <c r="P141" s="1501"/>
      <c r="Q141" s="1501"/>
      <c r="R141" s="1498"/>
      <c r="S141" s="1498"/>
      <c r="T141" s="1501"/>
      <c r="U141" s="1501"/>
      <c r="V141" s="1501"/>
    </row>
    <row r="142" spans="1:22" ht="15">
      <c r="A142" s="1498"/>
      <c r="B142" s="1517"/>
      <c r="C142" s="1587"/>
      <c r="D142" s="1500"/>
      <c r="E142" s="1421"/>
      <c r="F142" s="1523"/>
      <c r="G142" s="1434"/>
      <c r="H142" s="1498"/>
      <c r="I142" s="1450"/>
      <c r="J142" s="1450"/>
      <c r="K142" s="1450"/>
      <c r="L142" s="1450"/>
      <c r="M142" s="1450"/>
      <c r="N142" s="1450"/>
      <c r="O142" s="1421"/>
      <c r="P142" s="1501"/>
      <c r="Q142" s="1501"/>
      <c r="R142" s="1498"/>
      <c r="S142" s="1498"/>
      <c r="T142" s="1501"/>
      <c r="U142" s="1501"/>
      <c r="V142" s="1501"/>
    </row>
    <row r="143" spans="1:22" ht="15">
      <c r="A143" s="1498"/>
      <c r="B143" s="1517"/>
      <c r="C143" s="1587"/>
      <c r="D143" s="1500"/>
      <c r="E143" s="1421"/>
      <c r="F143" s="1523"/>
      <c r="G143" s="1434"/>
      <c r="H143" s="1498"/>
      <c r="I143" s="1450"/>
      <c r="J143" s="1450"/>
      <c r="K143" s="1450"/>
      <c r="L143" s="1450"/>
      <c r="M143" s="1450"/>
      <c r="N143" s="1450"/>
      <c r="O143" s="1421"/>
      <c r="P143" s="1501"/>
      <c r="Q143" s="1501"/>
      <c r="R143" s="1498"/>
      <c r="S143" s="1498"/>
      <c r="T143" s="1501"/>
      <c r="U143" s="1501"/>
      <c r="V143" s="1501"/>
    </row>
    <row r="144" spans="1:22" ht="15">
      <c r="A144" s="1498"/>
      <c r="B144" s="1517"/>
      <c r="C144" s="1587"/>
      <c r="D144" s="1500"/>
      <c r="E144" s="1421"/>
      <c r="F144" s="1523"/>
      <c r="G144" s="1434"/>
      <c r="H144" s="1498"/>
      <c r="I144" s="1450"/>
      <c r="J144" s="1450"/>
      <c r="K144" s="1450"/>
      <c r="L144" s="1450"/>
      <c r="M144" s="1450"/>
      <c r="N144" s="1450"/>
      <c r="O144" s="1421"/>
      <c r="P144" s="1501"/>
      <c r="Q144" s="1501"/>
      <c r="R144" s="1498"/>
      <c r="S144" s="1498"/>
      <c r="T144" s="1501"/>
      <c r="U144" s="1501"/>
      <c r="V144" s="1501"/>
    </row>
    <row r="145" spans="1:22" ht="15">
      <c r="A145" s="1498"/>
      <c r="B145" s="1517"/>
      <c r="C145" s="1587"/>
      <c r="D145" s="1500"/>
      <c r="E145" s="1421"/>
      <c r="F145" s="1523"/>
      <c r="G145" s="1434"/>
      <c r="H145" s="1498"/>
      <c r="I145" s="1450"/>
      <c r="J145" s="1450"/>
      <c r="K145" s="1450"/>
      <c r="L145" s="1450"/>
      <c r="M145" s="1450"/>
      <c r="N145" s="1450"/>
      <c r="O145" s="1421"/>
      <c r="P145" s="1501"/>
      <c r="Q145" s="1501"/>
      <c r="R145" s="1498"/>
      <c r="S145" s="1498"/>
      <c r="T145" s="1501"/>
      <c r="U145" s="1501"/>
      <c r="V145" s="1501"/>
    </row>
    <row r="146" spans="1:22" ht="15">
      <c r="A146" s="1498"/>
      <c r="B146" s="1517"/>
      <c r="C146" s="1587"/>
      <c r="D146" s="1500"/>
      <c r="E146" s="1421"/>
      <c r="F146" s="1523"/>
      <c r="G146" s="1434"/>
      <c r="H146" s="1498"/>
      <c r="I146" s="1450"/>
      <c r="J146" s="1450"/>
      <c r="K146" s="1450"/>
      <c r="L146" s="1450"/>
      <c r="M146" s="1450"/>
      <c r="N146" s="1450"/>
      <c r="O146" s="1421"/>
      <c r="P146" s="1501"/>
      <c r="Q146" s="1501"/>
      <c r="R146" s="1498"/>
      <c r="S146" s="1498"/>
      <c r="T146" s="1501"/>
      <c r="U146" s="1501"/>
      <c r="V146" s="1501"/>
    </row>
    <row r="147" spans="1:22" ht="15">
      <c r="A147" s="1498"/>
      <c r="B147" s="1517"/>
      <c r="C147" s="1587"/>
      <c r="D147" s="1500"/>
      <c r="E147" s="1421"/>
      <c r="F147" s="1523"/>
      <c r="G147" s="1434"/>
      <c r="H147" s="1498"/>
      <c r="I147" s="1450"/>
      <c r="J147" s="1450"/>
      <c r="K147" s="1450"/>
      <c r="L147" s="1450"/>
      <c r="M147" s="1450"/>
      <c r="N147" s="1450"/>
      <c r="O147" s="1421"/>
      <c r="P147" s="1501"/>
      <c r="Q147" s="1501"/>
      <c r="R147" s="1498"/>
      <c r="S147" s="1498"/>
      <c r="T147" s="1501"/>
      <c r="U147" s="1501"/>
      <c r="V147" s="1501"/>
    </row>
    <row r="148" spans="1:22" ht="15">
      <c r="A148" s="1498"/>
      <c r="B148" s="1517"/>
      <c r="C148" s="1587"/>
      <c r="D148" s="1500"/>
      <c r="E148" s="1421"/>
      <c r="F148" s="1523"/>
      <c r="G148" s="1434"/>
      <c r="H148" s="1498"/>
      <c r="I148" s="1450"/>
      <c r="J148" s="1450"/>
      <c r="K148" s="1450"/>
      <c r="L148" s="1450"/>
      <c r="M148" s="1450"/>
      <c r="N148" s="1450"/>
      <c r="O148" s="1421"/>
      <c r="P148" s="1501"/>
      <c r="Q148" s="1501"/>
      <c r="R148" s="1498"/>
      <c r="S148" s="1498"/>
      <c r="T148" s="1501"/>
      <c r="U148" s="1501"/>
      <c r="V148" s="1501"/>
    </row>
    <row r="149" spans="1:22" ht="15">
      <c r="A149" s="1498"/>
      <c r="B149" s="1517"/>
      <c r="C149" s="1587"/>
      <c r="D149" s="1500"/>
      <c r="E149" s="1421"/>
      <c r="F149" s="1523"/>
      <c r="G149" s="1434"/>
      <c r="H149" s="1498"/>
      <c r="I149" s="1450"/>
      <c r="J149" s="1450"/>
      <c r="K149" s="1450"/>
      <c r="L149" s="1450"/>
      <c r="M149" s="1450"/>
      <c r="N149" s="1450"/>
      <c r="O149" s="1421"/>
      <c r="P149" s="1501"/>
      <c r="Q149" s="1501"/>
      <c r="R149" s="1498"/>
      <c r="S149" s="1498"/>
      <c r="T149" s="1501"/>
      <c r="U149" s="1501"/>
      <c r="V149" s="1501"/>
    </row>
    <row r="150" spans="1:22" ht="15">
      <c r="A150" s="1498"/>
      <c r="B150" s="1517"/>
      <c r="C150" s="1587"/>
      <c r="D150" s="1500"/>
      <c r="E150" s="1421"/>
      <c r="F150" s="1523"/>
      <c r="G150" s="1434"/>
      <c r="H150" s="1498"/>
      <c r="I150" s="1450"/>
      <c r="J150" s="1450"/>
      <c r="K150" s="1450"/>
      <c r="L150" s="1450"/>
      <c r="M150" s="1450"/>
      <c r="N150" s="1450"/>
      <c r="O150" s="1421"/>
      <c r="P150" s="1501"/>
      <c r="Q150" s="1501"/>
      <c r="R150" s="1498"/>
      <c r="S150" s="1498"/>
      <c r="T150" s="1501"/>
      <c r="U150" s="1501"/>
      <c r="V150" s="1501"/>
    </row>
    <row r="151" spans="1:22" ht="15">
      <c r="A151" s="1498"/>
      <c r="B151" s="1517"/>
      <c r="C151" s="1587"/>
      <c r="D151" s="1500"/>
      <c r="E151" s="1421"/>
      <c r="F151" s="1523"/>
      <c r="G151" s="1434"/>
      <c r="H151" s="1498"/>
      <c r="I151" s="1450"/>
      <c r="J151" s="1450"/>
      <c r="K151" s="1450"/>
      <c r="L151" s="1450"/>
      <c r="M151" s="1450"/>
      <c r="N151" s="1450"/>
      <c r="O151" s="1421"/>
      <c r="P151" s="1501"/>
      <c r="Q151" s="1501"/>
      <c r="R151" s="1498"/>
      <c r="S151" s="1498"/>
      <c r="T151" s="1501"/>
      <c r="U151" s="1501"/>
      <c r="V151" s="1501"/>
    </row>
    <row r="152" spans="1:22" ht="15">
      <c r="A152" s="1498"/>
      <c r="B152" s="1517"/>
      <c r="C152" s="1587"/>
      <c r="D152" s="1500"/>
      <c r="E152" s="1421"/>
      <c r="F152" s="1523"/>
      <c r="G152" s="1434"/>
      <c r="H152" s="1498"/>
      <c r="I152" s="1450"/>
      <c r="J152" s="1450"/>
      <c r="K152" s="1450"/>
      <c r="L152" s="1450"/>
      <c r="M152" s="1450"/>
      <c r="N152" s="1450"/>
      <c r="O152" s="1421"/>
      <c r="P152" s="1501"/>
      <c r="Q152" s="1501"/>
      <c r="R152" s="1498"/>
      <c r="S152" s="1498"/>
      <c r="T152" s="1501"/>
      <c r="U152" s="1501"/>
      <c r="V152" s="1501"/>
    </row>
    <row r="153" spans="1:22" ht="15">
      <c r="A153" s="1498"/>
      <c r="B153" s="1517"/>
      <c r="C153" s="1587"/>
      <c r="D153" s="1500"/>
      <c r="E153" s="1421"/>
      <c r="F153" s="1523"/>
      <c r="G153" s="1434"/>
      <c r="H153" s="1498"/>
      <c r="I153" s="1450"/>
      <c r="J153" s="1450"/>
      <c r="K153" s="1450"/>
      <c r="L153" s="1450"/>
      <c r="M153" s="1450"/>
      <c r="N153" s="1450"/>
      <c r="O153" s="1421"/>
      <c r="P153" s="1501"/>
      <c r="Q153" s="1501"/>
      <c r="R153" s="1498"/>
      <c r="S153" s="1498"/>
      <c r="T153" s="1501"/>
      <c r="U153" s="1501"/>
      <c r="V153" s="1501"/>
    </row>
    <row r="154" spans="1:22" ht="15">
      <c r="A154" s="1498"/>
      <c r="B154" s="1517"/>
      <c r="C154" s="1587"/>
      <c r="D154" s="1500"/>
      <c r="E154" s="1421"/>
      <c r="F154" s="1523"/>
      <c r="G154" s="1434"/>
      <c r="H154" s="1498"/>
      <c r="I154" s="1450"/>
      <c r="J154" s="1450"/>
      <c r="K154" s="1450"/>
      <c r="L154" s="1450"/>
      <c r="M154" s="1450"/>
      <c r="N154" s="1450"/>
      <c r="O154" s="1421"/>
      <c r="P154" s="1501"/>
      <c r="Q154" s="1501"/>
      <c r="R154" s="1498"/>
      <c r="S154" s="1498"/>
      <c r="T154" s="1501"/>
      <c r="U154" s="1501"/>
      <c r="V154" s="1501"/>
    </row>
    <row r="155" spans="1:22" ht="15.75" customHeight="1">
      <c r="A155" s="1498"/>
      <c r="B155" s="1517"/>
      <c r="C155" s="1587"/>
      <c r="D155" s="1500"/>
      <c r="E155" s="1421"/>
      <c r="F155" s="1523"/>
      <c r="G155" s="1434"/>
      <c r="H155" s="1498"/>
      <c r="I155" s="1450"/>
      <c r="J155" s="1450"/>
      <c r="K155" s="1450"/>
      <c r="L155" s="1450"/>
      <c r="M155" s="1450"/>
      <c r="N155" s="1450"/>
      <c r="O155" s="1421"/>
      <c r="P155" s="1501"/>
      <c r="Q155" s="1501"/>
      <c r="R155" s="1498"/>
      <c r="S155" s="1498"/>
      <c r="T155" s="1501"/>
      <c r="U155" s="1501"/>
      <c r="V155" s="1501"/>
    </row>
    <row r="156" spans="1:22" ht="15.75" customHeight="1">
      <c r="A156" s="1498"/>
      <c r="B156" s="1517"/>
      <c r="C156" s="1587"/>
      <c r="D156" s="1500"/>
      <c r="E156" s="1421"/>
      <c r="F156" s="1523"/>
      <c r="G156" s="1434"/>
      <c r="H156" s="1498"/>
      <c r="I156" s="1450"/>
      <c r="J156" s="1450"/>
      <c r="K156" s="1450"/>
      <c r="L156" s="1450"/>
      <c r="M156" s="1450"/>
      <c r="N156" s="1450"/>
      <c r="O156" s="1421"/>
      <c r="P156" s="1501"/>
      <c r="Q156" s="1501"/>
      <c r="R156" s="1498"/>
      <c r="S156" s="1498"/>
      <c r="T156" s="1501"/>
      <c r="U156" s="1501"/>
      <c r="V156" s="1501"/>
    </row>
    <row r="157" spans="1:22" ht="15.75" customHeight="1">
      <c r="A157" s="1498"/>
      <c r="B157" s="1517"/>
      <c r="C157" s="1587"/>
      <c r="D157" s="1500"/>
      <c r="E157" s="1421"/>
      <c r="F157" s="1523"/>
      <c r="G157" s="1434"/>
      <c r="H157" s="1498"/>
      <c r="I157" s="1450"/>
      <c r="J157" s="1450"/>
      <c r="K157" s="1450"/>
      <c r="L157" s="1450"/>
      <c r="M157" s="1450"/>
      <c r="N157" s="1450"/>
      <c r="O157" s="1421"/>
      <c r="P157" s="1501"/>
      <c r="Q157" s="1501"/>
      <c r="R157" s="1498"/>
      <c r="S157" s="1498"/>
      <c r="T157" s="1501"/>
      <c r="U157" s="1501"/>
      <c r="V157" s="1501"/>
    </row>
    <row r="158" spans="1:22" ht="15">
      <c r="A158" s="1498"/>
      <c r="B158" s="1517"/>
      <c r="C158" s="1587"/>
      <c r="D158" s="1500"/>
      <c r="E158" s="1421"/>
      <c r="F158" s="1523"/>
      <c r="G158" s="1434"/>
      <c r="H158" s="1498"/>
      <c r="I158" s="1450"/>
      <c r="J158" s="1450"/>
      <c r="K158" s="1450"/>
      <c r="L158" s="1450"/>
      <c r="M158" s="1450"/>
      <c r="N158" s="1450"/>
      <c r="O158" s="1421"/>
      <c r="P158" s="1501"/>
      <c r="Q158" s="1501"/>
      <c r="R158" s="1498"/>
      <c r="S158" s="1498"/>
      <c r="T158" s="1501"/>
      <c r="U158" s="1501"/>
      <c r="V158" s="1501"/>
    </row>
    <row r="159" spans="1:22" ht="15">
      <c r="A159" s="1498"/>
      <c r="B159" s="1517"/>
      <c r="C159" s="1587"/>
      <c r="D159" s="1500"/>
      <c r="E159" s="1421"/>
      <c r="F159" s="1523"/>
      <c r="G159" s="1434"/>
      <c r="H159" s="1498"/>
      <c r="I159" s="1450"/>
      <c r="J159" s="1450"/>
      <c r="K159" s="1450"/>
      <c r="L159" s="1450"/>
      <c r="M159" s="1450"/>
      <c r="N159" s="1450"/>
      <c r="O159" s="1421"/>
      <c r="P159" s="1501"/>
      <c r="Q159" s="1501"/>
      <c r="R159" s="1498"/>
      <c r="S159" s="1498"/>
      <c r="T159" s="1501"/>
      <c r="U159" s="1501"/>
      <c r="V159" s="1501"/>
    </row>
    <row r="160" spans="1:22" ht="15">
      <c r="A160" s="1498"/>
      <c r="B160" s="1517"/>
      <c r="C160" s="1587"/>
      <c r="D160" s="1500"/>
      <c r="E160" s="1421"/>
      <c r="F160" s="1523"/>
      <c r="G160" s="1434"/>
      <c r="H160" s="1498"/>
      <c r="I160" s="1450"/>
      <c r="J160" s="1450"/>
      <c r="K160" s="1450"/>
      <c r="L160" s="1450"/>
      <c r="M160" s="1450"/>
      <c r="N160" s="1450"/>
      <c r="O160" s="1421"/>
      <c r="P160" s="1501"/>
      <c r="Q160" s="1501"/>
      <c r="R160" s="1498"/>
      <c r="S160" s="1498"/>
      <c r="T160" s="1501"/>
      <c r="U160" s="1501"/>
      <c r="V160" s="1501"/>
    </row>
    <row r="161" spans="1:22" ht="15">
      <c r="A161" s="1498"/>
      <c r="B161" s="1517"/>
      <c r="C161" s="1587"/>
      <c r="D161" s="1500"/>
      <c r="E161" s="1421"/>
      <c r="F161" s="1523"/>
      <c r="G161" s="1434"/>
      <c r="H161" s="1498"/>
      <c r="I161" s="1450"/>
      <c r="J161" s="1450"/>
      <c r="K161" s="1450"/>
      <c r="L161" s="1450"/>
      <c r="M161" s="1450"/>
      <c r="N161" s="1450"/>
      <c r="O161" s="1421"/>
      <c r="P161" s="1501"/>
      <c r="Q161" s="1501"/>
      <c r="R161" s="1498"/>
      <c r="S161" s="1498"/>
      <c r="T161" s="1501"/>
      <c r="U161" s="1501"/>
      <c r="V161" s="1501"/>
    </row>
    <row r="162" spans="1:22" ht="15">
      <c r="A162" s="1498"/>
      <c r="B162" s="1517"/>
      <c r="C162" s="1587"/>
      <c r="D162" s="1500"/>
      <c r="E162" s="1421"/>
      <c r="F162" s="1523"/>
      <c r="G162" s="1434"/>
      <c r="H162" s="1498"/>
      <c r="I162" s="1450"/>
      <c r="J162" s="1450"/>
      <c r="K162" s="1450"/>
      <c r="L162" s="1450"/>
      <c r="M162" s="1450"/>
      <c r="N162" s="1450"/>
      <c r="O162" s="1421"/>
      <c r="P162" s="1501"/>
      <c r="Q162" s="1501"/>
      <c r="R162" s="1498"/>
      <c r="S162" s="1498"/>
      <c r="T162" s="1501"/>
      <c r="U162" s="1501"/>
      <c r="V162" s="1501"/>
    </row>
    <row r="163" spans="1:22" ht="15">
      <c r="A163" s="1498"/>
      <c r="B163" s="1517"/>
      <c r="C163" s="1587"/>
      <c r="D163" s="1500"/>
      <c r="E163" s="1421"/>
      <c r="F163" s="1523"/>
      <c r="G163" s="1434"/>
      <c r="H163" s="1498"/>
      <c r="I163" s="1450"/>
      <c r="J163" s="1450"/>
      <c r="K163" s="1450"/>
      <c r="L163" s="1450"/>
      <c r="M163" s="1450"/>
      <c r="N163" s="1450"/>
      <c r="O163" s="1421"/>
      <c r="P163" s="1501"/>
      <c r="Q163" s="1501"/>
      <c r="R163" s="1498"/>
      <c r="S163" s="1498"/>
      <c r="T163" s="1501"/>
      <c r="U163" s="1501"/>
      <c r="V163" s="1501"/>
    </row>
    <row r="164" spans="1:22" ht="15">
      <c r="A164" s="1498"/>
      <c r="B164" s="1517"/>
      <c r="C164" s="1587"/>
      <c r="D164" s="1500"/>
      <c r="E164" s="1421"/>
      <c r="F164" s="1523"/>
      <c r="G164" s="1434"/>
      <c r="H164" s="1498"/>
      <c r="I164" s="1450"/>
      <c r="J164" s="1450"/>
      <c r="K164" s="1450"/>
      <c r="L164" s="1450"/>
      <c r="M164" s="1450"/>
      <c r="N164" s="1450"/>
      <c r="O164" s="1421"/>
      <c r="P164" s="1501"/>
      <c r="Q164" s="1501"/>
      <c r="R164" s="1498"/>
      <c r="S164" s="1498"/>
      <c r="T164" s="1501"/>
      <c r="U164" s="1501"/>
      <c r="V164" s="1501"/>
    </row>
    <row r="165" spans="1:22" ht="15">
      <c r="A165" s="1498"/>
      <c r="B165" s="1517"/>
      <c r="C165" s="1587"/>
      <c r="D165" s="1500"/>
      <c r="E165" s="1421"/>
      <c r="F165" s="1523"/>
      <c r="G165" s="1434"/>
      <c r="H165" s="1498"/>
      <c r="I165" s="1450"/>
      <c r="J165" s="1450"/>
      <c r="K165" s="1450"/>
      <c r="L165" s="1450"/>
      <c r="M165" s="1450"/>
      <c r="N165" s="1450"/>
      <c r="O165" s="1421"/>
      <c r="P165" s="1501"/>
      <c r="Q165" s="1501"/>
      <c r="R165" s="1498"/>
      <c r="S165" s="1498"/>
      <c r="T165" s="1501"/>
      <c r="U165" s="1501"/>
      <c r="V165" s="1501"/>
    </row>
    <row r="166" spans="1:22" ht="30.75" customHeight="1">
      <c r="A166" s="1498"/>
      <c r="B166" s="1517"/>
      <c r="C166" s="1587"/>
      <c r="D166" s="1500"/>
      <c r="E166" s="1421"/>
      <c r="F166" s="1523"/>
      <c r="G166" s="1434"/>
      <c r="H166" s="1498"/>
      <c r="I166" s="1450"/>
      <c r="J166" s="1450"/>
      <c r="K166" s="1450"/>
      <c r="L166" s="1450"/>
      <c r="M166" s="1450"/>
      <c r="N166" s="1450"/>
      <c r="O166" s="1421"/>
      <c r="P166" s="1501"/>
      <c r="Q166" s="1501"/>
      <c r="R166" s="1498"/>
      <c r="S166" s="1498"/>
      <c r="T166" s="1501"/>
      <c r="U166" s="1501"/>
      <c r="V166" s="1501"/>
    </row>
    <row r="167" spans="1:22" ht="15">
      <c r="A167" s="1498"/>
      <c r="B167" s="1517"/>
      <c r="C167" s="1587"/>
      <c r="D167" s="1500"/>
      <c r="E167" s="1421"/>
      <c r="F167" s="1523"/>
      <c r="G167" s="1434"/>
      <c r="H167" s="1498"/>
      <c r="I167" s="1450"/>
      <c r="J167" s="1450"/>
      <c r="K167" s="1450"/>
      <c r="L167" s="1450"/>
      <c r="M167" s="1450"/>
      <c r="N167" s="1450"/>
      <c r="O167" s="1421"/>
      <c r="P167" s="1501"/>
      <c r="Q167" s="1501"/>
      <c r="R167" s="1498"/>
      <c r="S167" s="1498"/>
      <c r="T167" s="1501"/>
      <c r="U167" s="1501"/>
      <c r="V167" s="1501"/>
    </row>
    <row r="168" spans="1:22" ht="15">
      <c r="A168" s="1498"/>
      <c r="B168" s="1517"/>
      <c r="C168" s="1587"/>
      <c r="D168" s="1500"/>
      <c r="E168" s="1421"/>
      <c r="F168" s="1523"/>
      <c r="G168" s="1434"/>
      <c r="H168" s="1498"/>
      <c r="I168" s="1450"/>
      <c r="J168" s="1450"/>
      <c r="K168" s="1450"/>
      <c r="L168" s="1450"/>
      <c r="M168" s="1450"/>
      <c r="N168" s="1450"/>
      <c r="O168" s="1421"/>
      <c r="P168" s="1501"/>
      <c r="Q168" s="1501"/>
      <c r="R168" s="1498"/>
      <c r="S168" s="1498"/>
      <c r="T168" s="1501"/>
      <c r="U168" s="1501"/>
      <c r="V168" s="1501"/>
    </row>
    <row r="169" spans="1:22" ht="15">
      <c r="A169" s="1498"/>
      <c r="B169" s="1517"/>
      <c r="C169" s="1587"/>
      <c r="D169" s="1500"/>
      <c r="E169" s="1421"/>
      <c r="F169" s="1523"/>
      <c r="G169" s="1434"/>
      <c r="H169" s="1498"/>
      <c r="I169" s="1450"/>
      <c r="J169" s="1450"/>
      <c r="K169" s="1450"/>
      <c r="L169" s="1450"/>
      <c r="M169" s="1450"/>
      <c r="N169" s="1450"/>
      <c r="O169" s="1421"/>
      <c r="P169" s="1501"/>
      <c r="Q169" s="1501"/>
      <c r="R169" s="1498"/>
      <c r="S169" s="1498"/>
      <c r="T169" s="1501"/>
      <c r="U169" s="1501"/>
      <c r="V169" s="1501"/>
    </row>
    <row r="170" spans="1:22" ht="15">
      <c r="A170" s="1498"/>
      <c r="B170" s="1517"/>
      <c r="C170" s="1587"/>
      <c r="D170" s="1500"/>
      <c r="E170" s="1421"/>
      <c r="F170" s="1523"/>
      <c r="G170" s="1434"/>
      <c r="H170" s="1498"/>
      <c r="I170" s="1450"/>
      <c r="J170" s="1450"/>
      <c r="K170" s="1450"/>
      <c r="L170" s="1450"/>
      <c r="M170" s="1450"/>
      <c r="N170" s="1450"/>
      <c r="O170" s="1421"/>
      <c r="P170" s="1501"/>
      <c r="Q170" s="1501"/>
      <c r="R170" s="1498"/>
      <c r="S170" s="1498"/>
      <c r="T170" s="1501"/>
      <c r="U170" s="1501"/>
      <c r="V170" s="1501"/>
    </row>
    <row r="171" spans="1:22" ht="15">
      <c r="A171" s="1498"/>
      <c r="B171" s="1517"/>
      <c r="C171" s="1587"/>
      <c r="D171" s="1500"/>
      <c r="E171" s="1421"/>
      <c r="F171" s="1523"/>
      <c r="G171" s="1434"/>
      <c r="H171" s="1498"/>
      <c r="I171" s="1450"/>
      <c r="J171" s="1450"/>
      <c r="K171" s="1450"/>
      <c r="L171" s="1450"/>
      <c r="M171" s="1450"/>
      <c r="N171" s="1450"/>
      <c r="O171" s="1421"/>
      <c r="P171" s="1501"/>
      <c r="Q171" s="1501"/>
      <c r="R171" s="1498"/>
      <c r="S171" s="1498"/>
      <c r="T171" s="1501"/>
      <c r="U171" s="1501"/>
      <c r="V171" s="1501"/>
    </row>
    <row r="172" spans="1:22" ht="15">
      <c r="A172" s="1498"/>
      <c r="B172" s="1517"/>
      <c r="C172" s="1587"/>
      <c r="D172" s="1500"/>
      <c r="E172" s="1421"/>
      <c r="F172" s="1523"/>
      <c r="G172" s="1434"/>
      <c r="H172" s="1498"/>
      <c r="I172" s="1450"/>
      <c r="J172" s="1450"/>
      <c r="K172" s="1450"/>
      <c r="L172" s="1450"/>
      <c r="M172" s="1450"/>
      <c r="N172" s="1450"/>
      <c r="O172" s="1421"/>
      <c r="P172" s="1501"/>
      <c r="Q172" s="1501"/>
      <c r="R172" s="1498"/>
      <c r="S172" s="1498"/>
      <c r="T172" s="1501"/>
      <c r="U172" s="1501"/>
      <c r="V172" s="1501"/>
    </row>
    <row r="173" spans="1:22" ht="15">
      <c r="A173" s="1498"/>
      <c r="B173" s="1517"/>
      <c r="C173" s="1587"/>
      <c r="D173" s="1500"/>
      <c r="E173" s="1421"/>
      <c r="F173" s="1523"/>
      <c r="G173" s="1434"/>
      <c r="H173" s="1498"/>
      <c r="I173" s="1450"/>
      <c r="J173" s="1450"/>
      <c r="K173" s="1450"/>
      <c r="L173" s="1450"/>
      <c r="M173" s="1450"/>
      <c r="N173" s="1450"/>
      <c r="O173" s="1421"/>
      <c r="P173" s="1501"/>
      <c r="Q173" s="1501"/>
      <c r="R173" s="1498"/>
      <c r="S173" s="1498"/>
      <c r="T173" s="1501"/>
      <c r="U173" s="1501"/>
      <c r="V173" s="1501"/>
    </row>
    <row r="174" spans="1:22" ht="21" customHeight="1">
      <c r="A174" s="1498"/>
      <c r="B174" s="1517"/>
      <c r="C174" s="1587"/>
      <c r="D174" s="1500"/>
      <c r="E174" s="1421"/>
      <c r="F174" s="1523"/>
      <c r="G174" s="1434"/>
      <c r="H174" s="1498"/>
      <c r="I174" s="1450"/>
      <c r="J174" s="1450"/>
      <c r="K174" s="1450"/>
      <c r="L174" s="1450"/>
      <c r="M174" s="1450"/>
      <c r="N174" s="1450"/>
      <c r="O174" s="1421"/>
      <c r="P174" s="1501"/>
      <c r="Q174" s="1501"/>
      <c r="R174" s="1498"/>
      <c r="S174" s="1498"/>
      <c r="T174" s="1501"/>
      <c r="U174" s="1501"/>
      <c r="V174" s="1501"/>
    </row>
    <row r="175" spans="1:22" ht="15">
      <c r="A175" s="1498"/>
      <c r="B175" s="1517"/>
      <c r="C175" s="1587"/>
      <c r="D175" s="1500"/>
      <c r="E175" s="1421"/>
      <c r="F175" s="1523"/>
      <c r="G175" s="1434"/>
      <c r="H175" s="1498"/>
      <c r="I175" s="1450"/>
      <c r="J175" s="1450"/>
      <c r="K175" s="1450"/>
      <c r="L175" s="1450"/>
      <c r="M175" s="1450"/>
      <c r="N175" s="1450"/>
      <c r="O175" s="1421"/>
      <c r="P175" s="1501"/>
      <c r="Q175" s="1501"/>
      <c r="R175" s="1498"/>
      <c r="S175" s="1498"/>
      <c r="T175" s="1501"/>
      <c r="U175" s="1501"/>
      <c r="V175" s="1501"/>
    </row>
    <row r="176" spans="1:22" ht="15">
      <c r="A176" s="1498"/>
      <c r="B176" s="1517"/>
      <c r="C176" s="1587"/>
      <c r="D176" s="1500"/>
      <c r="E176" s="1421"/>
      <c r="F176" s="1523"/>
      <c r="G176" s="1434"/>
      <c r="H176" s="1498"/>
      <c r="I176" s="1450"/>
      <c r="J176" s="1450"/>
      <c r="K176" s="1450"/>
      <c r="L176" s="1450"/>
      <c r="M176" s="1450"/>
      <c r="N176" s="1450"/>
      <c r="O176" s="1421"/>
      <c r="P176" s="1501"/>
      <c r="Q176" s="1501"/>
      <c r="R176" s="1498"/>
      <c r="S176" s="1498"/>
      <c r="T176" s="1501"/>
      <c r="U176" s="1501"/>
      <c r="V176" s="1501"/>
    </row>
    <row r="177" spans="1:22" ht="15">
      <c r="A177" s="1498"/>
      <c r="B177" s="1517"/>
      <c r="C177" s="1587"/>
      <c r="D177" s="1500"/>
      <c r="E177" s="1421"/>
      <c r="F177" s="1523"/>
      <c r="G177" s="1434"/>
      <c r="H177" s="1498"/>
      <c r="I177" s="1450"/>
      <c r="J177" s="1450"/>
      <c r="K177" s="1450"/>
      <c r="L177" s="1450"/>
      <c r="M177" s="1450"/>
      <c r="N177" s="1450"/>
      <c r="O177" s="1421"/>
      <c r="P177" s="1501"/>
      <c r="Q177" s="1501"/>
      <c r="R177" s="1498"/>
      <c r="S177" s="1498"/>
      <c r="T177" s="1501"/>
      <c r="U177" s="1501"/>
      <c r="V177" s="1501"/>
    </row>
    <row r="178" spans="1:22" ht="15">
      <c r="A178" s="1498"/>
      <c r="B178" s="1517"/>
      <c r="C178" s="1587"/>
      <c r="D178" s="1500"/>
      <c r="E178" s="1421"/>
      <c r="F178" s="1523"/>
      <c r="G178" s="1434"/>
      <c r="H178" s="1498"/>
      <c r="I178" s="1450"/>
      <c r="J178" s="1450"/>
      <c r="K178" s="1450"/>
      <c r="L178" s="1450"/>
      <c r="M178" s="1450"/>
      <c r="N178" s="1450"/>
      <c r="O178" s="1421"/>
      <c r="P178" s="1501"/>
      <c r="Q178" s="1501"/>
      <c r="R178" s="1498"/>
      <c r="S178" s="1498"/>
      <c r="T178" s="1501"/>
      <c r="U178" s="1501"/>
      <c r="V178" s="1501"/>
    </row>
    <row r="179" spans="1:22" ht="15">
      <c r="A179" s="1498"/>
      <c r="B179" s="1517"/>
      <c r="C179" s="1587"/>
      <c r="D179" s="1500"/>
      <c r="E179" s="1421"/>
      <c r="F179" s="1523"/>
      <c r="G179" s="1434"/>
      <c r="H179" s="1498"/>
      <c r="I179" s="1450"/>
      <c r="J179" s="1450"/>
      <c r="K179" s="1450"/>
      <c r="L179" s="1450"/>
      <c r="M179" s="1450"/>
      <c r="N179" s="1450"/>
      <c r="O179" s="1421"/>
      <c r="P179" s="1501"/>
      <c r="Q179" s="1501"/>
      <c r="R179" s="1498"/>
      <c r="S179" s="1498"/>
      <c r="T179" s="1501"/>
      <c r="U179" s="1501"/>
      <c r="V179" s="1501"/>
    </row>
    <row r="180" spans="1:22" ht="15">
      <c r="A180" s="1498"/>
      <c r="B180" s="1517"/>
      <c r="C180" s="1587"/>
      <c r="D180" s="1500"/>
      <c r="E180" s="1421"/>
      <c r="F180" s="1523"/>
      <c r="G180" s="1434"/>
      <c r="H180" s="1498"/>
      <c r="I180" s="1450"/>
      <c r="J180" s="1450"/>
      <c r="K180" s="1450"/>
      <c r="L180" s="1450"/>
      <c r="M180" s="1450"/>
      <c r="N180" s="1450"/>
      <c r="O180" s="1421"/>
      <c r="P180" s="1501"/>
      <c r="Q180" s="1501"/>
      <c r="R180" s="1498"/>
      <c r="S180" s="1498"/>
      <c r="T180" s="1501"/>
      <c r="U180" s="1501"/>
      <c r="V180" s="1501"/>
    </row>
    <row r="181" spans="1:22" ht="15">
      <c r="A181" s="1498"/>
      <c r="B181" s="1517"/>
      <c r="C181" s="1587"/>
      <c r="D181" s="1500"/>
      <c r="E181" s="1421"/>
      <c r="F181" s="1523"/>
      <c r="G181" s="1434"/>
      <c r="H181" s="1498"/>
      <c r="I181" s="1450"/>
      <c r="J181" s="1450"/>
      <c r="K181" s="1450"/>
      <c r="L181" s="1450"/>
      <c r="M181" s="1450"/>
      <c r="N181" s="1450"/>
      <c r="O181" s="1421"/>
      <c r="P181" s="1501"/>
      <c r="Q181" s="1501"/>
      <c r="R181" s="1498"/>
      <c r="S181" s="1498"/>
      <c r="T181" s="1501"/>
      <c r="U181" s="1501"/>
      <c r="V181" s="1501"/>
    </row>
    <row r="182" spans="1:22" ht="15">
      <c r="A182" s="1498"/>
      <c r="B182" s="1517"/>
      <c r="C182" s="1587"/>
      <c r="D182" s="1500"/>
      <c r="E182" s="1421"/>
      <c r="F182" s="1523"/>
      <c r="G182" s="1434"/>
      <c r="H182" s="1498"/>
      <c r="I182" s="1450"/>
      <c r="J182" s="1450"/>
      <c r="K182" s="1450"/>
      <c r="L182" s="1450"/>
      <c r="M182" s="1450"/>
      <c r="N182" s="1450"/>
      <c r="O182" s="1421"/>
      <c r="P182" s="1501"/>
      <c r="Q182" s="1501"/>
      <c r="R182" s="1498"/>
      <c r="S182" s="1498"/>
      <c r="T182" s="1501"/>
      <c r="U182" s="1501"/>
      <c r="V182" s="1501"/>
    </row>
    <row r="183" spans="1:22" ht="15">
      <c r="A183" s="1498"/>
      <c r="B183" s="1517"/>
      <c r="C183" s="1587"/>
      <c r="D183" s="1500"/>
      <c r="E183" s="1421"/>
      <c r="F183" s="1523"/>
      <c r="G183" s="1434"/>
      <c r="H183" s="1498"/>
      <c r="I183" s="1450"/>
      <c r="J183" s="1450"/>
      <c r="K183" s="1450"/>
      <c r="L183" s="1450"/>
      <c r="M183" s="1450"/>
      <c r="N183" s="1450"/>
      <c r="O183" s="1421"/>
      <c r="P183" s="1501"/>
      <c r="Q183" s="1501"/>
      <c r="R183" s="1498"/>
      <c r="S183" s="1498"/>
      <c r="T183" s="1501"/>
      <c r="U183" s="1501"/>
      <c r="V183" s="1501"/>
    </row>
    <row r="184" spans="1:22" ht="15">
      <c r="A184" s="1498"/>
      <c r="B184" s="1517"/>
      <c r="C184" s="1587"/>
      <c r="D184" s="1500"/>
      <c r="E184" s="1421"/>
      <c r="F184" s="1523"/>
      <c r="G184" s="1434"/>
      <c r="H184" s="1498"/>
      <c r="I184" s="1450"/>
      <c r="J184" s="1450"/>
      <c r="K184" s="1450"/>
      <c r="L184" s="1450"/>
      <c r="M184" s="1450"/>
      <c r="N184" s="1450"/>
      <c r="O184" s="1421"/>
      <c r="P184" s="1501"/>
      <c r="Q184" s="1501"/>
      <c r="R184" s="1498"/>
      <c r="S184" s="1498"/>
      <c r="T184" s="1501"/>
      <c r="U184" s="1501"/>
      <c r="V184" s="1501"/>
    </row>
    <row r="185" spans="1:22" ht="15">
      <c r="A185" s="1498"/>
      <c r="B185" s="1517"/>
      <c r="C185" s="1587"/>
      <c r="D185" s="1500"/>
      <c r="E185" s="1421"/>
      <c r="F185" s="1523"/>
      <c r="G185" s="1434"/>
      <c r="H185" s="1498"/>
      <c r="I185" s="1450"/>
      <c r="J185" s="1450"/>
      <c r="K185" s="1450"/>
      <c r="L185" s="1450"/>
      <c r="M185" s="1450"/>
      <c r="N185" s="1450"/>
      <c r="O185" s="1421"/>
      <c r="P185" s="1501"/>
      <c r="Q185" s="1501"/>
      <c r="R185" s="1498"/>
      <c r="S185" s="1498"/>
      <c r="T185" s="1501"/>
      <c r="U185" s="1501"/>
      <c r="V185" s="1501"/>
    </row>
    <row r="186" spans="1:22" ht="15">
      <c r="A186" s="1498"/>
      <c r="B186" s="1517"/>
      <c r="C186" s="1587"/>
      <c r="D186" s="1500"/>
      <c r="E186" s="1421"/>
      <c r="F186" s="1523"/>
      <c r="G186" s="1434"/>
      <c r="H186" s="1498"/>
      <c r="I186" s="1450"/>
      <c r="J186" s="1450"/>
      <c r="K186" s="1450"/>
      <c r="L186" s="1450"/>
      <c r="M186" s="1450"/>
      <c r="N186" s="1450"/>
      <c r="O186" s="1421"/>
      <c r="P186" s="1501"/>
      <c r="Q186" s="1501"/>
      <c r="R186" s="1498"/>
      <c r="S186" s="1498"/>
      <c r="T186" s="1501"/>
      <c r="U186" s="1501"/>
      <c r="V186" s="1501"/>
    </row>
    <row r="187" spans="1:22" ht="15">
      <c r="A187" s="1498"/>
      <c r="B187" s="1517"/>
      <c r="C187" s="1587"/>
      <c r="D187" s="1500"/>
      <c r="E187" s="1421"/>
      <c r="F187" s="1523"/>
      <c r="G187" s="1434"/>
      <c r="H187" s="1498"/>
      <c r="I187" s="1450"/>
      <c r="J187" s="1450"/>
      <c r="K187" s="1450"/>
      <c r="L187" s="1450"/>
      <c r="M187" s="1450"/>
      <c r="N187" s="1450"/>
      <c r="O187" s="1421"/>
      <c r="P187" s="1501"/>
      <c r="Q187" s="1501"/>
      <c r="R187" s="1498"/>
      <c r="S187" s="1498"/>
      <c r="T187" s="1501"/>
      <c r="U187" s="1501"/>
      <c r="V187" s="1501"/>
    </row>
    <row r="188" spans="1:22" ht="15">
      <c r="A188" s="1498"/>
      <c r="B188" s="1517"/>
      <c r="C188" s="1587"/>
      <c r="D188" s="1500"/>
      <c r="E188" s="1421"/>
      <c r="F188" s="1523"/>
      <c r="G188" s="1434"/>
      <c r="H188" s="1498"/>
      <c r="I188" s="1450"/>
      <c r="J188" s="1450"/>
      <c r="K188" s="1450"/>
      <c r="L188" s="1450"/>
      <c r="M188" s="1450"/>
      <c r="N188" s="1450"/>
      <c r="O188" s="1421"/>
      <c r="P188" s="1501"/>
      <c r="Q188" s="1501"/>
      <c r="R188" s="1498"/>
      <c r="S188" s="1498"/>
      <c r="T188" s="1501"/>
      <c r="U188" s="1501"/>
      <c r="V188" s="1501"/>
    </row>
    <row r="189" spans="1:22" ht="15">
      <c r="A189" s="1498"/>
      <c r="B189" s="1517"/>
      <c r="C189" s="1587"/>
      <c r="D189" s="1500"/>
      <c r="E189" s="1421"/>
      <c r="F189" s="1523"/>
      <c r="G189" s="1434"/>
      <c r="H189" s="1498"/>
      <c r="I189" s="1450"/>
      <c r="J189" s="1450"/>
      <c r="K189" s="1450"/>
      <c r="L189" s="1450"/>
      <c r="M189" s="1450"/>
      <c r="N189" s="1450"/>
      <c r="O189" s="1421"/>
      <c r="P189" s="1501"/>
      <c r="Q189" s="1501"/>
      <c r="R189" s="1498"/>
      <c r="S189" s="1498"/>
      <c r="T189" s="1501"/>
      <c r="U189" s="1501"/>
      <c r="V189" s="1501"/>
    </row>
    <row r="190" spans="1:22" ht="15">
      <c r="A190" s="1498"/>
      <c r="B190" s="1517"/>
      <c r="C190" s="1587"/>
      <c r="D190" s="1500"/>
      <c r="E190" s="1421"/>
      <c r="F190" s="1523"/>
      <c r="G190" s="1434"/>
      <c r="H190" s="1498"/>
      <c r="I190" s="1450"/>
      <c r="J190" s="1450"/>
      <c r="K190" s="1450"/>
      <c r="L190" s="1450"/>
      <c r="M190" s="1450"/>
      <c r="N190" s="1450"/>
      <c r="O190" s="1421"/>
      <c r="P190" s="1501"/>
      <c r="Q190" s="1501"/>
      <c r="R190" s="1498"/>
      <c r="S190" s="1498"/>
      <c r="T190" s="1501"/>
      <c r="U190" s="1501"/>
      <c r="V190" s="1501"/>
    </row>
    <row r="191" spans="1:22" ht="15">
      <c r="A191" s="1498"/>
      <c r="B191" s="1517"/>
      <c r="C191" s="1587"/>
      <c r="D191" s="1500"/>
      <c r="E191" s="1421"/>
      <c r="F191" s="1523"/>
      <c r="G191" s="1434"/>
      <c r="H191" s="1498"/>
      <c r="I191" s="1450"/>
      <c r="J191" s="1450"/>
      <c r="K191" s="1450"/>
      <c r="L191" s="1450"/>
      <c r="M191" s="1450"/>
      <c r="N191" s="1450"/>
      <c r="O191" s="1421"/>
      <c r="P191" s="1501"/>
      <c r="Q191" s="1501"/>
      <c r="R191" s="1498"/>
      <c r="S191" s="1498"/>
      <c r="T191" s="1501"/>
      <c r="U191" s="1501"/>
      <c r="V191" s="1501"/>
    </row>
    <row r="192" spans="1:22" ht="15">
      <c r="A192" s="1498"/>
      <c r="B192" s="1517"/>
      <c r="C192" s="1587"/>
      <c r="D192" s="1500"/>
      <c r="E192" s="1421"/>
      <c r="F192" s="1523"/>
      <c r="G192" s="1434"/>
      <c r="H192" s="1498"/>
      <c r="I192" s="1450"/>
      <c r="J192" s="1450"/>
      <c r="K192" s="1450"/>
      <c r="L192" s="1450"/>
      <c r="M192" s="1450"/>
      <c r="N192" s="1450"/>
      <c r="O192" s="1421"/>
      <c r="P192" s="1501"/>
      <c r="Q192" s="1501"/>
      <c r="R192" s="1498"/>
      <c r="S192" s="1498"/>
      <c r="T192" s="1501"/>
      <c r="U192" s="1501"/>
      <c r="V192" s="1501"/>
    </row>
    <row r="193" spans="1:22" ht="15">
      <c r="A193" s="1498"/>
      <c r="B193" s="1517"/>
      <c r="C193" s="1587"/>
      <c r="D193" s="1500"/>
      <c r="E193" s="1421"/>
      <c r="F193" s="1523"/>
      <c r="G193" s="1434"/>
      <c r="H193" s="1498"/>
      <c r="I193" s="1450"/>
      <c r="J193" s="1450"/>
      <c r="K193" s="1450"/>
      <c r="L193" s="1450"/>
      <c r="M193" s="1450"/>
      <c r="N193" s="1450"/>
      <c r="O193" s="1421"/>
      <c r="P193" s="1501"/>
      <c r="Q193" s="1501"/>
      <c r="R193" s="1498"/>
      <c r="S193" s="1498"/>
      <c r="T193" s="1501"/>
      <c r="U193" s="1501"/>
      <c r="V193" s="1501"/>
    </row>
    <row r="194" spans="1:22" ht="15">
      <c r="A194" s="1498"/>
      <c r="B194" s="1517"/>
      <c r="C194" s="1587"/>
      <c r="D194" s="1500"/>
      <c r="E194" s="1421"/>
      <c r="F194" s="1523"/>
      <c r="G194" s="1434"/>
      <c r="H194" s="1498"/>
      <c r="I194" s="1450"/>
      <c r="J194" s="1450"/>
      <c r="K194" s="1450"/>
      <c r="L194" s="1450"/>
      <c r="M194" s="1450"/>
      <c r="N194" s="1450"/>
      <c r="O194" s="1421"/>
      <c r="P194" s="1501"/>
      <c r="Q194" s="1501"/>
      <c r="R194" s="1498"/>
      <c r="S194" s="1498"/>
      <c r="T194" s="1501"/>
      <c r="U194" s="1501"/>
      <c r="V194" s="1501"/>
    </row>
    <row r="195" spans="1:22" ht="15">
      <c r="A195" s="1498"/>
      <c r="B195" s="1517"/>
      <c r="C195" s="1587"/>
      <c r="D195" s="1500"/>
      <c r="E195" s="1421"/>
      <c r="F195" s="1523"/>
      <c r="G195" s="1434"/>
      <c r="H195" s="1498"/>
      <c r="I195" s="1450"/>
      <c r="J195" s="1450"/>
      <c r="K195" s="1450"/>
      <c r="L195" s="1450"/>
      <c r="M195" s="1450"/>
      <c r="N195" s="1450"/>
      <c r="O195" s="1421"/>
      <c r="P195" s="1501"/>
      <c r="Q195" s="1501"/>
      <c r="R195" s="1498"/>
      <c r="S195" s="1498"/>
      <c r="T195" s="1501"/>
      <c r="U195" s="1501"/>
      <c r="V195" s="1501"/>
    </row>
    <row r="196" spans="1:22" ht="15">
      <c r="A196" s="1498"/>
      <c r="B196" s="1517"/>
      <c r="C196" s="1587"/>
      <c r="D196" s="1500"/>
      <c r="E196" s="1421"/>
      <c r="F196" s="1523"/>
      <c r="G196" s="1434"/>
      <c r="H196" s="1498"/>
      <c r="I196" s="1450"/>
      <c r="J196" s="1450"/>
      <c r="K196" s="1450"/>
      <c r="L196" s="1450"/>
      <c r="M196" s="1450"/>
      <c r="N196" s="1450"/>
      <c r="O196" s="1421"/>
      <c r="P196" s="1501"/>
      <c r="Q196" s="1501"/>
      <c r="R196" s="1498"/>
      <c r="S196" s="1498"/>
      <c r="T196" s="1501"/>
      <c r="U196" s="1501"/>
      <c r="V196" s="1501"/>
    </row>
    <row r="197" spans="1:22" ht="15">
      <c r="A197" s="1498"/>
      <c r="B197" s="1517"/>
      <c r="C197" s="1587"/>
      <c r="D197" s="1500"/>
      <c r="E197" s="1421"/>
      <c r="F197" s="1523"/>
      <c r="G197" s="1434"/>
      <c r="H197" s="1498"/>
      <c r="I197" s="1450"/>
      <c r="J197" s="1450"/>
      <c r="K197" s="1450"/>
      <c r="L197" s="1450"/>
      <c r="M197" s="1450"/>
      <c r="N197" s="1450"/>
      <c r="O197" s="1421"/>
      <c r="P197" s="1501"/>
      <c r="Q197" s="1501"/>
      <c r="R197" s="1498"/>
      <c r="S197" s="1498"/>
      <c r="T197" s="1501"/>
      <c r="U197" s="1501"/>
      <c r="V197" s="1501"/>
    </row>
    <row r="198" spans="1:22" ht="15">
      <c r="A198" s="1498"/>
      <c r="B198" s="1517"/>
      <c r="C198" s="1587"/>
      <c r="D198" s="1500"/>
      <c r="E198" s="1421"/>
      <c r="F198" s="1523"/>
      <c r="G198" s="1434"/>
      <c r="H198" s="1498"/>
      <c r="I198" s="1450"/>
      <c r="J198" s="1450"/>
      <c r="K198" s="1450"/>
      <c r="L198" s="1450"/>
      <c r="M198" s="1450"/>
      <c r="N198" s="1450"/>
      <c r="O198" s="1421"/>
      <c r="P198" s="1501"/>
      <c r="Q198" s="1501"/>
      <c r="R198" s="1498"/>
      <c r="S198" s="1498"/>
      <c r="T198" s="1501"/>
      <c r="U198" s="1501"/>
      <c r="V198" s="1501"/>
    </row>
    <row r="199" spans="1:22" ht="15">
      <c r="A199" s="1498"/>
      <c r="B199" s="1517"/>
      <c r="C199" s="1587"/>
      <c r="D199" s="1500"/>
      <c r="E199" s="1421"/>
      <c r="F199" s="1523"/>
      <c r="G199" s="1434"/>
      <c r="H199" s="1498"/>
      <c r="I199" s="1450"/>
      <c r="J199" s="1450"/>
      <c r="K199" s="1450"/>
      <c r="L199" s="1450"/>
      <c r="M199" s="1450"/>
      <c r="N199" s="1450"/>
      <c r="O199" s="1421"/>
      <c r="P199" s="1501"/>
      <c r="Q199" s="1501"/>
      <c r="R199" s="1498"/>
      <c r="S199" s="1498"/>
      <c r="T199" s="1501"/>
      <c r="U199" s="1501"/>
      <c r="V199" s="1501"/>
    </row>
    <row r="200" spans="1:22" ht="15">
      <c r="A200" s="1498"/>
      <c r="B200" s="1517"/>
      <c r="C200" s="1587"/>
      <c r="D200" s="1500"/>
      <c r="E200" s="1421"/>
      <c r="F200" s="1523"/>
      <c r="G200" s="1434"/>
      <c r="H200" s="1498"/>
      <c r="I200" s="1450"/>
      <c r="J200" s="1450"/>
      <c r="K200" s="1450"/>
      <c r="L200" s="1450"/>
      <c r="M200" s="1450"/>
      <c r="N200" s="1450"/>
      <c r="O200" s="1421"/>
      <c r="P200" s="1501"/>
      <c r="Q200" s="1501"/>
      <c r="R200" s="1498"/>
      <c r="S200" s="1498"/>
      <c r="T200" s="1501"/>
      <c r="U200" s="1501"/>
      <c r="V200" s="1501"/>
    </row>
    <row r="201" spans="1:22" ht="15">
      <c r="A201" s="1498"/>
      <c r="B201" s="1517"/>
      <c r="C201" s="1587"/>
      <c r="D201" s="1500"/>
      <c r="E201" s="1421"/>
      <c r="F201" s="1523"/>
      <c r="G201" s="1434"/>
      <c r="H201" s="1498"/>
      <c r="I201" s="1450"/>
      <c r="J201" s="1450"/>
      <c r="K201" s="1450"/>
      <c r="L201" s="1450"/>
      <c r="M201" s="1450"/>
      <c r="N201" s="1450"/>
      <c r="O201" s="1421"/>
      <c r="P201" s="1501"/>
      <c r="Q201" s="1501"/>
      <c r="R201" s="1498"/>
      <c r="S201" s="1498"/>
      <c r="T201" s="1501"/>
      <c r="U201" s="1501"/>
      <c r="V201" s="1501"/>
    </row>
    <row r="202" spans="1:22" ht="15">
      <c r="A202" s="1498"/>
      <c r="B202" s="1517"/>
      <c r="C202" s="1587"/>
      <c r="D202" s="1500"/>
      <c r="E202" s="1421"/>
      <c r="F202" s="1523"/>
      <c r="G202" s="1434"/>
      <c r="H202" s="1498"/>
      <c r="I202" s="1450"/>
      <c r="J202" s="1450"/>
      <c r="K202" s="1450"/>
      <c r="L202" s="1450"/>
      <c r="M202" s="1450"/>
      <c r="N202" s="1450"/>
      <c r="O202" s="1421"/>
      <c r="P202" s="1501"/>
      <c r="Q202" s="1501"/>
      <c r="R202" s="1498"/>
      <c r="S202" s="1498"/>
      <c r="T202" s="1501"/>
      <c r="U202" s="1501"/>
      <c r="V202" s="1501"/>
    </row>
    <row r="203" spans="1:22" ht="15">
      <c r="A203" s="1498"/>
      <c r="B203" s="1517"/>
      <c r="C203" s="1587"/>
      <c r="D203" s="1500"/>
      <c r="E203" s="1421"/>
      <c r="F203" s="1523"/>
      <c r="G203" s="1434"/>
      <c r="H203" s="1498"/>
      <c r="I203" s="1450"/>
      <c r="J203" s="1450"/>
      <c r="K203" s="1450"/>
      <c r="L203" s="1450"/>
      <c r="M203" s="1450"/>
      <c r="N203" s="1450"/>
      <c r="O203" s="1421"/>
      <c r="P203" s="1501"/>
      <c r="Q203" s="1501"/>
      <c r="R203" s="1498"/>
      <c r="S203" s="1498"/>
      <c r="T203" s="1501"/>
      <c r="U203" s="1501"/>
      <c r="V203" s="1501"/>
    </row>
    <row r="204" spans="1:22" ht="15">
      <c r="A204" s="1498"/>
      <c r="B204" s="1517"/>
      <c r="C204" s="1587"/>
      <c r="D204" s="1500"/>
      <c r="E204" s="1421"/>
      <c r="F204" s="1523"/>
      <c r="G204" s="1434"/>
      <c r="H204" s="1498"/>
      <c r="I204" s="1450"/>
      <c r="J204" s="1450"/>
      <c r="K204" s="1450"/>
      <c r="L204" s="1450"/>
      <c r="M204" s="1450"/>
      <c r="N204" s="1450"/>
      <c r="O204" s="1421"/>
      <c r="P204" s="1501"/>
      <c r="Q204" s="1501"/>
      <c r="R204" s="1498"/>
      <c r="S204" s="1498"/>
      <c r="T204" s="1501"/>
      <c r="U204" s="1501"/>
      <c r="V204" s="1501"/>
    </row>
    <row r="205" spans="1:22" ht="15">
      <c r="A205" s="1498"/>
      <c r="B205" s="1517"/>
      <c r="C205" s="1587"/>
      <c r="D205" s="1500"/>
      <c r="E205" s="1421"/>
      <c r="F205" s="1523"/>
      <c r="G205" s="1434"/>
      <c r="H205" s="1498"/>
      <c r="I205" s="1450"/>
      <c r="J205" s="1450"/>
      <c r="K205" s="1450"/>
      <c r="L205" s="1450"/>
      <c r="M205" s="1450"/>
      <c r="N205" s="1450"/>
      <c r="O205" s="1421"/>
      <c r="P205" s="1501"/>
      <c r="Q205" s="1501"/>
      <c r="R205" s="1498"/>
      <c r="S205" s="1498"/>
      <c r="T205" s="1501"/>
      <c r="U205" s="1501"/>
      <c r="V205" s="1501"/>
    </row>
    <row r="206" spans="1:22" ht="15">
      <c r="A206" s="1498"/>
      <c r="B206" s="1517"/>
      <c r="C206" s="1587"/>
      <c r="D206" s="1500"/>
      <c r="E206" s="1421"/>
      <c r="F206" s="1523"/>
      <c r="G206" s="1434"/>
      <c r="H206" s="1498"/>
      <c r="I206" s="1450"/>
      <c r="J206" s="1450"/>
      <c r="K206" s="1450"/>
      <c r="L206" s="1450"/>
      <c r="M206" s="1450"/>
      <c r="N206" s="1450"/>
      <c r="O206" s="1421"/>
      <c r="P206" s="1501"/>
      <c r="Q206" s="1501"/>
      <c r="R206" s="1498"/>
      <c r="S206" s="1498"/>
      <c r="T206" s="1501"/>
      <c r="U206" s="1501"/>
      <c r="V206" s="1501"/>
    </row>
    <row r="207" spans="1:22" ht="15">
      <c r="A207" s="1498"/>
      <c r="B207" s="1517"/>
      <c r="C207" s="1587"/>
      <c r="D207" s="1500"/>
      <c r="E207" s="1421"/>
      <c r="F207" s="1523"/>
      <c r="G207" s="1434"/>
      <c r="H207" s="1498"/>
      <c r="I207" s="1450"/>
      <c r="J207" s="1450"/>
      <c r="K207" s="1450"/>
      <c r="L207" s="1450"/>
      <c r="M207" s="1450"/>
      <c r="N207" s="1450"/>
      <c r="O207" s="1421"/>
      <c r="P207" s="1501"/>
      <c r="Q207" s="1501"/>
      <c r="R207" s="1498"/>
      <c r="S207" s="1498"/>
      <c r="T207" s="1501"/>
      <c r="U207" s="1501"/>
      <c r="V207" s="1501"/>
    </row>
    <row r="208" spans="1:22" ht="15">
      <c r="A208" s="1498"/>
      <c r="B208" s="1517"/>
      <c r="C208" s="1587"/>
      <c r="D208" s="1500"/>
      <c r="E208" s="1421"/>
      <c r="F208" s="1523"/>
      <c r="G208" s="1434"/>
      <c r="H208" s="1498"/>
      <c r="I208" s="1450"/>
      <c r="J208" s="1450"/>
      <c r="K208" s="1450"/>
      <c r="L208" s="1450"/>
      <c r="M208" s="1450"/>
      <c r="N208" s="1450"/>
      <c r="O208" s="1421"/>
      <c r="P208" s="1501"/>
      <c r="Q208" s="1501"/>
      <c r="R208" s="1498"/>
      <c r="S208" s="1498"/>
      <c r="T208" s="1501"/>
      <c r="U208" s="1501"/>
      <c r="V208" s="1501"/>
    </row>
    <row r="209" spans="1:22" ht="15">
      <c r="A209" s="1498"/>
      <c r="B209" s="1517"/>
      <c r="C209" s="1587"/>
      <c r="D209" s="1500"/>
      <c r="E209" s="1421"/>
      <c r="F209" s="1523"/>
      <c r="G209" s="1434"/>
      <c r="H209" s="1498"/>
      <c r="I209" s="1450"/>
      <c r="J209" s="1450"/>
      <c r="K209" s="1450"/>
      <c r="L209" s="1450"/>
      <c r="M209" s="1450"/>
      <c r="N209" s="1450"/>
      <c r="O209" s="1421"/>
      <c r="P209" s="1501"/>
      <c r="Q209" s="1501"/>
      <c r="R209" s="1498"/>
      <c r="S209" s="1498"/>
      <c r="T209" s="1501"/>
      <c r="U209" s="1501"/>
      <c r="V209" s="1501"/>
    </row>
    <row r="210" spans="1:22" ht="15">
      <c r="A210" s="1498"/>
      <c r="B210" s="1517"/>
      <c r="C210" s="1587"/>
      <c r="D210" s="1500"/>
      <c r="E210" s="1421"/>
      <c r="F210" s="1523"/>
      <c r="G210" s="1434"/>
      <c r="H210" s="1498"/>
      <c r="I210" s="1450"/>
      <c r="J210" s="1450"/>
      <c r="K210" s="1450"/>
      <c r="L210" s="1450"/>
      <c r="M210" s="1450"/>
      <c r="N210" s="1450"/>
      <c r="O210" s="1421"/>
      <c r="P210" s="1501"/>
      <c r="Q210" s="1501"/>
      <c r="R210" s="1498"/>
      <c r="S210" s="1498"/>
      <c r="T210" s="1501"/>
      <c r="U210" s="1501"/>
      <c r="V210" s="1501"/>
    </row>
    <row r="211" spans="1:22" ht="15">
      <c r="A211" s="1498"/>
      <c r="B211" s="1517"/>
      <c r="C211" s="1587"/>
      <c r="D211" s="1500"/>
      <c r="E211" s="1421"/>
      <c r="F211" s="1523"/>
      <c r="G211" s="1434"/>
      <c r="H211" s="1498"/>
      <c r="I211" s="1450"/>
      <c r="J211" s="1450"/>
      <c r="K211" s="1450"/>
      <c r="L211" s="1450"/>
      <c r="M211" s="1450"/>
      <c r="N211" s="1450"/>
      <c r="O211" s="1421"/>
      <c r="P211" s="1501"/>
      <c r="Q211" s="1501"/>
      <c r="R211" s="1498"/>
      <c r="S211" s="1498"/>
      <c r="T211" s="1501"/>
      <c r="U211" s="1501"/>
      <c r="V211" s="1501"/>
    </row>
    <row r="212" spans="1:22" ht="15">
      <c r="A212" s="1498"/>
      <c r="B212" s="1517"/>
      <c r="C212" s="1587"/>
      <c r="D212" s="1500"/>
      <c r="E212" s="1421"/>
      <c r="F212" s="1523"/>
      <c r="G212" s="1434"/>
      <c r="H212" s="1498"/>
      <c r="I212" s="1450"/>
      <c r="J212" s="1450"/>
      <c r="K212" s="1450"/>
      <c r="L212" s="1450"/>
      <c r="M212" s="1450"/>
      <c r="N212" s="1450"/>
      <c r="O212" s="1421"/>
      <c r="P212" s="1501"/>
      <c r="Q212" s="1501"/>
      <c r="R212" s="1498"/>
      <c r="S212" s="1498"/>
      <c r="T212" s="1501"/>
      <c r="U212" s="1501"/>
      <c r="V212" s="1501"/>
    </row>
    <row r="213" spans="1:22" ht="15">
      <c r="A213" s="1498"/>
      <c r="B213" s="1517"/>
      <c r="C213" s="1587"/>
      <c r="D213" s="1500"/>
      <c r="E213" s="1421"/>
      <c r="F213" s="1523"/>
      <c r="G213" s="1434"/>
      <c r="H213" s="1498"/>
      <c r="I213" s="1450"/>
      <c r="J213" s="1450"/>
      <c r="K213" s="1450"/>
      <c r="L213" s="1450"/>
      <c r="M213" s="1450"/>
      <c r="N213" s="1450"/>
      <c r="O213" s="1421"/>
      <c r="P213" s="1501"/>
      <c r="Q213" s="1501"/>
      <c r="R213" s="1498"/>
      <c r="S213" s="1498"/>
      <c r="T213" s="1501"/>
      <c r="U213" s="1501"/>
      <c r="V213" s="1501"/>
    </row>
    <row r="214" spans="1:22" ht="15">
      <c r="A214" s="1498"/>
      <c r="B214" s="1517"/>
      <c r="C214" s="1587"/>
      <c r="D214" s="1500"/>
      <c r="E214" s="1421"/>
      <c r="F214" s="1523"/>
      <c r="G214" s="1434"/>
      <c r="H214" s="1498"/>
      <c r="I214" s="1450"/>
      <c r="J214" s="1450"/>
      <c r="K214" s="1450"/>
      <c r="L214" s="1450"/>
      <c r="M214" s="1450"/>
      <c r="N214" s="1450"/>
      <c r="O214" s="1421"/>
      <c r="P214" s="1501"/>
      <c r="Q214" s="1501"/>
      <c r="R214" s="1498"/>
      <c r="S214" s="1498"/>
      <c r="T214" s="1501"/>
      <c r="U214" s="1501"/>
      <c r="V214" s="1501"/>
    </row>
    <row r="215" spans="1:22" ht="15">
      <c r="A215" s="1498"/>
      <c r="B215" s="1517"/>
      <c r="C215" s="1587"/>
      <c r="D215" s="1500"/>
      <c r="E215" s="1421"/>
      <c r="F215" s="1523"/>
      <c r="G215" s="1434"/>
      <c r="H215" s="1498"/>
      <c r="I215" s="1450"/>
      <c r="J215" s="1450"/>
      <c r="K215" s="1450"/>
      <c r="L215" s="1450"/>
      <c r="M215" s="1450"/>
      <c r="N215" s="1450"/>
      <c r="O215" s="1421"/>
      <c r="P215" s="1501"/>
      <c r="Q215" s="1501"/>
      <c r="R215" s="1498"/>
      <c r="S215" s="1498"/>
      <c r="T215" s="1501"/>
      <c r="U215" s="1501"/>
      <c r="V215" s="1501"/>
    </row>
    <row r="216" spans="1:22" ht="15">
      <c r="A216" s="1498"/>
      <c r="B216" s="1517"/>
      <c r="C216" s="1587"/>
      <c r="D216" s="1500"/>
      <c r="E216" s="1421"/>
      <c r="F216" s="1523"/>
      <c r="G216" s="1434"/>
      <c r="H216" s="1498"/>
      <c r="I216" s="1450"/>
      <c r="J216" s="1450"/>
      <c r="K216" s="1450"/>
      <c r="L216" s="1450"/>
      <c r="M216" s="1450"/>
      <c r="N216" s="1450"/>
      <c r="O216" s="1421"/>
      <c r="P216" s="1501"/>
      <c r="Q216" s="1501"/>
      <c r="R216" s="1498"/>
      <c r="S216" s="1498"/>
      <c r="T216" s="1501"/>
      <c r="U216" s="1501"/>
      <c r="V216" s="1501"/>
    </row>
    <row r="217" spans="1:22" ht="15">
      <c r="A217" s="1498"/>
      <c r="B217" s="1517"/>
      <c r="C217" s="1587"/>
      <c r="D217" s="1500"/>
      <c r="E217" s="1421"/>
      <c r="F217" s="1523"/>
      <c r="G217" s="1434"/>
      <c r="H217" s="1498"/>
      <c r="I217" s="1450"/>
      <c r="J217" s="1450"/>
      <c r="K217" s="1450"/>
      <c r="L217" s="1450"/>
      <c r="M217" s="1450"/>
      <c r="N217" s="1450"/>
      <c r="O217" s="1421"/>
      <c r="P217" s="1501"/>
      <c r="Q217" s="1501"/>
      <c r="R217" s="1498"/>
      <c r="S217" s="1498"/>
      <c r="T217" s="1501"/>
      <c r="U217" s="1501"/>
      <c r="V217" s="1501"/>
    </row>
    <row r="218" spans="1:22" ht="15">
      <c r="A218" s="1498"/>
      <c r="B218" s="1517"/>
      <c r="C218" s="1587"/>
      <c r="D218" s="1500"/>
      <c r="E218" s="1421"/>
      <c r="F218" s="1523"/>
      <c r="G218" s="1434"/>
      <c r="H218" s="1498"/>
      <c r="I218" s="1450"/>
      <c r="J218" s="1450"/>
      <c r="K218" s="1450"/>
      <c r="L218" s="1450"/>
      <c r="M218" s="1450"/>
      <c r="N218" s="1450"/>
      <c r="O218" s="1421"/>
      <c r="P218" s="1501"/>
      <c r="Q218" s="1501"/>
      <c r="R218" s="1498"/>
      <c r="S218" s="1498"/>
      <c r="T218" s="1501"/>
      <c r="U218" s="1501"/>
      <c r="V218" s="1501"/>
    </row>
    <row r="219" spans="1:22" ht="15">
      <c r="A219" s="1498"/>
      <c r="B219" s="1517"/>
      <c r="C219" s="1587"/>
      <c r="D219" s="1500"/>
      <c r="E219" s="1421"/>
      <c r="F219" s="1523"/>
      <c r="G219" s="1434"/>
      <c r="H219" s="1498"/>
      <c r="I219" s="1450"/>
      <c r="J219" s="1450"/>
      <c r="K219" s="1450"/>
      <c r="L219" s="1450"/>
      <c r="M219" s="1450"/>
      <c r="N219" s="1450"/>
      <c r="O219" s="1421"/>
      <c r="P219" s="1501"/>
      <c r="Q219" s="1501"/>
      <c r="R219" s="1498"/>
      <c r="S219" s="1498"/>
      <c r="T219" s="1501"/>
      <c r="U219" s="1501"/>
      <c r="V219" s="1501"/>
    </row>
    <row r="220" spans="1:22" ht="15">
      <c r="A220" s="1498"/>
      <c r="B220" s="1517"/>
      <c r="C220" s="1587"/>
      <c r="D220" s="1500"/>
      <c r="E220" s="1421"/>
      <c r="F220" s="1523"/>
      <c r="G220" s="1434"/>
      <c r="H220" s="1498"/>
      <c r="I220" s="1450"/>
      <c r="J220" s="1450"/>
      <c r="K220" s="1450"/>
      <c r="L220" s="1450"/>
      <c r="M220" s="1450"/>
      <c r="N220" s="1450"/>
      <c r="O220" s="1421"/>
      <c r="P220" s="1501"/>
      <c r="Q220" s="1501"/>
      <c r="R220" s="1498"/>
      <c r="S220" s="1498"/>
      <c r="T220" s="1501"/>
      <c r="U220" s="1501"/>
      <c r="V220" s="1501"/>
    </row>
    <row r="221" spans="1:22" ht="15">
      <c r="A221" s="1498"/>
      <c r="B221" s="1517"/>
      <c r="C221" s="1587"/>
      <c r="D221" s="1500"/>
      <c r="E221" s="1421"/>
      <c r="F221" s="1523"/>
      <c r="G221" s="1434"/>
      <c r="H221" s="1498"/>
      <c r="I221" s="1450"/>
      <c r="J221" s="1450"/>
      <c r="K221" s="1450"/>
      <c r="L221" s="1450"/>
      <c r="M221" s="1450"/>
      <c r="N221" s="1450"/>
      <c r="O221" s="1421"/>
      <c r="P221" s="1501"/>
      <c r="Q221" s="1501"/>
      <c r="R221" s="1498"/>
      <c r="S221" s="1498"/>
      <c r="T221" s="1501"/>
      <c r="U221" s="1501"/>
      <c r="V221" s="1501"/>
    </row>
    <row r="222" spans="1:22" ht="15">
      <c r="A222" s="1498"/>
      <c r="B222" s="1517"/>
      <c r="C222" s="1587"/>
      <c r="D222" s="1500"/>
      <c r="E222" s="1421"/>
      <c r="F222" s="1523"/>
      <c r="G222" s="1434"/>
      <c r="H222" s="1498"/>
      <c r="I222" s="1450"/>
      <c r="J222" s="1450"/>
      <c r="K222" s="1450"/>
      <c r="L222" s="1450"/>
      <c r="M222" s="1450"/>
      <c r="N222" s="1450"/>
      <c r="O222" s="1421"/>
      <c r="P222" s="1501"/>
      <c r="Q222" s="1501"/>
      <c r="R222" s="1498"/>
      <c r="S222" s="1498"/>
      <c r="T222" s="1501"/>
      <c r="U222" s="1501"/>
      <c r="V222" s="1501"/>
    </row>
    <row r="223" spans="1:22" ht="15">
      <c r="A223" s="1498"/>
      <c r="B223" s="1517"/>
      <c r="C223" s="1587"/>
      <c r="D223" s="1500"/>
      <c r="E223" s="1421"/>
      <c r="F223" s="1523"/>
      <c r="G223" s="1434"/>
      <c r="H223" s="1498"/>
      <c r="I223" s="1450"/>
      <c r="J223" s="1450"/>
      <c r="K223" s="1450"/>
      <c r="L223" s="1450"/>
      <c r="M223" s="1450"/>
      <c r="N223" s="1450"/>
      <c r="O223" s="1421"/>
      <c r="P223" s="1501"/>
      <c r="Q223" s="1501"/>
      <c r="R223" s="1498"/>
      <c r="S223" s="1498"/>
      <c r="T223" s="1501"/>
      <c r="U223" s="1501"/>
      <c r="V223" s="1501"/>
    </row>
    <row r="224" spans="1:22" ht="15">
      <c r="A224" s="1498"/>
      <c r="B224" s="1517"/>
      <c r="C224" s="1587"/>
      <c r="D224" s="1500"/>
      <c r="E224" s="1421"/>
      <c r="F224" s="1523"/>
      <c r="G224" s="1434"/>
      <c r="H224" s="1498"/>
      <c r="I224" s="1450"/>
      <c r="J224" s="1450"/>
      <c r="K224" s="1450"/>
      <c r="L224" s="1450"/>
      <c r="M224" s="1450"/>
      <c r="N224" s="1450"/>
      <c r="O224" s="1421"/>
      <c r="P224" s="1501"/>
      <c r="Q224" s="1501"/>
      <c r="R224" s="1498"/>
      <c r="S224" s="1498"/>
      <c r="T224" s="1501"/>
      <c r="U224" s="1501"/>
      <c r="V224" s="1501"/>
    </row>
    <row r="225" spans="1:22" ht="15">
      <c r="A225" s="1498"/>
      <c r="B225" s="1517"/>
      <c r="C225" s="1587"/>
      <c r="D225" s="1500"/>
      <c r="E225" s="1421"/>
      <c r="F225" s="1523"/>
      <c r="G225" s="1434"/>
      <c r="H225" s="1498"/>
      <c r="I225" s="1450"/>
      <c r="J225" s="1450"/>
      <c r="K225" s="1450"/>
      <c r="L225" s="1450"/>
      <c r="M225" s="1450"/>
      <c r="N225" s="1450"/>
      <c r="O225" s="1421"/>
      <c r="P225" s="1501"/>
      <c r="Q225" s="1501"/>
      <c r="R225" s="1498"/>
      <c r="S225" s="1498"/>
      <c r="T225" s="1501"/>
      <c r="U225" s="1501"/>
      <c r="V225" s="1501"/>
    </row>
    <row r="226" spans="1:22" ht="15">
      <c r="A226" s="1498"/>
      <c r="B226" s="1517"/>
      <c r="C226" s="1587"/>
      <c r="D226" s="1500"/>
      <c r="E226" s="1421"/>
      <c r="F226" s="1523"/>
      <c r="G226" s="1434"/>
      <c r="H226" s="1498"/>
      <c r="I226" s="1450"/>
      <c r="J226" s="1450"/>
      <c r="K226" s="1450"/>
      <c r="L226" s="1450"/>
      <c r="M226" s="1450"/>
      <c r="N226" s="1450"/>
      <c r="O226" s="1421"/>
      <c r="P226" s="1501"/>
      <c r="Q226" s="1501"/>
      <c r="R226" s="1498"/>
      <c r="S226" s="1498"/>
      <c r="T226" s="1501"/>
      <c r="U226" s="1501"/>
      <c r="V226" s="1501"/>
    </row>
    <row r="227" spans="1:22" ht="15">
      <c r="A227" s="1498"/>
      <c r="B227" s="1517"/>
      <c r="C227" s="1587"/>
      <c r="D227" s="1500"/>
      <c r="E227" s="1421"/>
      <c r="F227" s="1523"/>
      <c r="G227" s="1434"/>
      <c r="H227" s="1498"/>
      <c r="I227" s="1450"/>
      <c r="J227" s="1450"/>
      <c r="K227" s="1450"/>
      <c r="L227" s="1450"/>
      <c r="M227" s="1450"/>
      <c r="N227" s="1450"/>
      <c r="O227" s="1421"/>
      <c r="P227" s="1501"/>
      <c r="Q227" s="1501"/>
      <c r="R227" s="1498"/>
      <c r="S227" s="1498"/>
      <c r="T227" s="1501"/>
      <c r="U227" s="1501"/>
      <c r="V227" s="1501"/>
    </row>
    <row r="228" spans="1:22" ht="15">
      <c r="A228" s="1498"/>
      <c r="B228" s="1517"/>
      <c r="C228" s="1587"/>
      <c r="D228" s="1500"/>
      <c r="E228" s="1421"/>
      <c r="F228" s="1523"/>
      <c r="G228" s="1434"/>
      <c r="H228" s="1498"/>
      <c r="I228" s="1450"/>
      <c r="J228" s="1450"/>
      <c r="K228" s="1450"/>
      <c r="L228" s="1450"/>
      <c r="M228" s="1450"/>
      <c r="N228" s="1450"/>
      <c r="O228" s="1421"/>
      <c r="P228" s="1501"/>
      <c r="Q228" s="1501"/>
      <c r="R228" s="1498"/>
      <c r="S228" s="1498"/>
      <c r="T228" s="1501"/>
      <c r="U228" s="1501"/>
      <c r="V228" s="1501"/>
    </row>
    <row r="229" spans="1:22" ht="15">
      <c r="A229" s="1498"/>
      <c r="B229" s="1517"/>
      <c r="C229" s="1587"/>
      <c r="D229" s="1500"/>
      <c r="E229" s="1421"/>
      <c r="F229" s="1523"/>
      <c r="G229" s="1434"/>
      <c r="H229" s="1498"/>
      <c r="I229" s="1450"/>
      <c r="J229" s="1450"/>
      <c r="K229" s="1450"/>
      <c r="L229" s="1450"/>
      <c r="M229" s="1450"/>
      <c r="N229" s="1450"/>
      <c r="O229" s="1421"/>
      <c r="P229" s="1501"/>
      <c r="Q229" s="1501"/>
      <c r="R229" s="1498"/>
      <c r="S229" s="1498"/>
      <c r="T229" s="1501"/>
      <c r="U229" s="1501"/>
      <c r="V229" s="1501"/>
    </row>
    <row r="230" spans="1:22" ht="15">
      <c r="A230" s="1498"/>
      <c r="B230" s="1517"/>
      <c r="C230" s="1587"/>
      <c r="D230" s="1500"/>
      <c r="E230" s="1421"/>
      <c r="F230" s="1523"/>
      <c r="G230" s="1434"/>
      <c r="H230" s="1498"/>
      <c r="I230" s="1450"/>
      <c r="J230" s="1450"/>
      <c r="K230" s="1450"/>
      <c r="L230" s="1450"/>
      <c r="M230" s="1450"/>
      <c r="N230" s="1450"/>
      <c r="O230" s="1421"/>
      <c r="P230" s="1501"/>
      <c r="Q230" s="1501"/>
      <c r="R230" s="1498"/>
      <c r="S230" s="1498"/>
      <c r="T230" s="1501"/>
      <c r="U230" s="1501"/>
      <c r="V230" s="1501"/>
    </row>
    <row r="231" spans="1:22" ht="15">
      <c r="A231" s="1498"/>
      <c r="B231" s="1517"/>
      <c r="C231" s="1587"/>
      <c r="D231" s="1500"/>
      <c r="E231" s="1421"/>
      <c r="F231" s="1523"/>
      <c r="G231" s="1434"/>
      <c r="H231" s="1498"/>
      <c r="I231" s="1450"/>
      <c r="J231" s="1450"/>
      <c r="K231" s="1450"/>
      <c r="L231" s="1450"/>
      <c r="M231" s="1450"/>
      <c r="N231" s="1450"/>
      <c r="O231" s="1421"/>
      <c r="P231" s="1501"/>
      <c r="Q231" s="1501"/>
      <c r="R231" s="1498"/>
      <c r="S231" s="1498"/>
      <c r="T231" s="1501"/>
      <c r="U231" s="1501"/>
      <c r="V231" s="1501"/>
    </row>
    <row r="232" spans="1:22" ht="15">
      <c r="A232" s="1498"/>
      <c r="B232" s="1517"/>
      <c r="C232" s="1587"/>
      <c r="D232" s="1500"/>
      <c r="E232" s="1421"/>
      <c r="F232" s="1523"/>
      <c r="G232" s="1434"/>
      <c r="H232" s="1498"/>
      <c r="I232" s="1450"/>
      <c r="J232" s="1450"/>
      <c r="K232" s="1450"/>
      <c r="L232" s="1450"/>
      <c r="M232" s="1450"/>
      <c r="N232" s="1450"/>
      <c r="O232" s="1421"/>
      <c r="P232" s="1501"/>
      <c r="Q232" s="1501"/>
      <c r="R232" s="1498"/>
      <c r="S232" s="1498"/>
      <c r="T232" s="1501"/>
      <c r="U232" s="1501"/>
      <c r="V232" s="1501"/>
    </row>
    <row r="233" spans="1:22" ht="15">
      <c r="A233" s="1498"/>
      <c r="B233" s="1517"/>
      <c r="C233" s="1587"/>
      <c r="D233" s="1500"/>
      <c r="E233" s="1421"/>
      <c r="F233" s="1523"/>
      <c r="G233" s="1434"/>
      <c r="H233" s="1498"/>
      <c r="I233" s="1450"/>
      <c r="J233" s="1450"/>
      <c r="K233" s="1450"/>
      <c r="L233" s="1450"/>
      <c r="M233" s="1450"/>
      <c r="N233" s="1450"/>
      <c r="O233" s="1421"/>
      <c r="P233" s="1501"/>
      <c r="Q233" s="1501"/>
      <c r="R233" s="1498"/>
      <c r="S233" s="1498"/>
      <c r="T233" s="1501"/>
      <c r="U233" s="1501"/>
      <c r="V233" s="1501"/>
    </row>
    <row r="234" spans="1:22" ht="15">
      <c r="A234" s="1498"/>
      <c r="B234" s="1517"/>
      <c r="C234" s="1587"/>
      <c r="D234" s="1500"/>
      <c r="E234" s="1421"/>
      <c r="F234" s="1523"/>
      <c r="G234" s="1434"/>
      <c r="H234" s="1498"/>
      <c r="I234" s="1450"/>
      <c r="J234" s="1450"/>
      <c r="K234" s="1450"/>
      <c r="L234" s="1450"/>
      <c r="M234" s="1450"/>
      <c r="N234" s="1450"/>
      <c r="O234" s="1421"/>
      <c r="P234" s="1501"/>
      <c r="Q234" s="1501"/>
      <c r="R234" s="1498"/>
      <c r="S234" s="1498"/>
      <c r="T234" s="1501"/>
      <c r="U234" s="1501"/>
      <c r="V234" s="1501"/>
    </row>
    <row r="235" spans="1:22" ht="15">
      <c r="A235" s="1498"/>
      <c r="B235" s="1517"/>
      <c r="C235" s="1587"/>
      <c r="D235" s="1500"/>
      <c r="E235" s="1421"/>
      <c r="F235" s="1523"/>
      <c r="G235" s="1434"/>
      <c r="H235" s="1498"/>
      <c r="I235" s="1450"/>
      <c r="J235" s="1450"/>
      <c r="K235" s="1450"/>
      <c r="L235" s="1450"/>
      <c r="M235" s="1450"/>
      <c r="N235" s="1450"/>
      <c r="O235" s="1421"/>
      <c r="P235" s="1501"/>
      <c r="Q235" s="1501"/>
      <c r="R235" s="1498"/>
      <c r="S235" s="1498"/>
      <c r="T235" s="1501"/>
      <c r="U235" s="1501"/>
      <c r="V235" s="1501"/>
    </row>
    <row r="236" spans="1:22" ht="15">
      <c r="A236" s="1498"/>
      <c r="B236" s="1517"/>
      <c r="C236" s="1587"/>
      <c r="D236" s="1500"/>
      <c r="E236" s="1421"/>
      <c r="F236" s="1523"/>
      <c r="G236" s="1434"/>
      <c r="H236" s="1498"/>
      <c r="I236" s="1450"/>
      <c r="J236" s="1450"/>
      <c r="K236" s="1450"/>
      <c r="L236" s="1450"/>
      <c r="M236" s="1450"/>
      <c r="N236" s="1450"/>
      <c r="O236" s="1421"/>
      <c r="P236" s="1501"/>
      <c r="Q236" s="1501"/>
      <c r="R236" s="1498"/>
      <c r="S236" s="1498"/>
      <c r="T236" s="1501"/>
      <c r="U236" s="1501"/>
      <c r="V236" s="1501"/>
    </row>
    <row r="237" spans="1:22" ht="15">
      <c r="A237" s="1498"/>
      <c r="B237" s="1517"/>
      <c r="C237" s="1587"/>
      <c r="D237" s="1500"/>
      <c r="E237" s="1421"/>
      <c r="F237" s="1523"/>
      <c r="G237" s="1434"/>
      <c r="H237" s="1498"/>
      <c r="I237" s="1450"/>
      <c r="J237" s="1450"/>
      <c r="K237" s="1450"/>
      <c r="L237" s="1450"/>
      <c r="M237" s="1450"/>
      <c r="N237" s="1450"/>
      <c r="O237" s="1421"/>
      <c r="P237" s="1501"/>
      <c r="Q237" s="1501"/>
      <c r="R237" s="1498"/>
      <c r="S237" s="1498"/>
      <c r="T237" s="1501"/>
      <c r="U237" s="1501"/>
      <c r="V237" s="1501"/>
    </row>
    <row r="238" spans="1:22" ht="15">
      <c r="A238" s="1498"/>
      <c r="B238" s="1517"/>
      <c r="C238" s="1587"/>
      <c r="D238" s="1500"/>
      <c r="E238" s="1421"/>
      <c r="F238" s="1523"/>
      <c r="G238" s="1434"/>
      <c r="H238" s="1498"/>
      <c r="I238" s="1450"/>
      <c r="J238" s="1450"/>
      <c r="K238" s="1450"/>
      <c r="L238" s="1450"/>
      <c r="M238" s="1450"/>
      <c r="N238" s="1450"/>
      <c r="O238" s="1421"/>
      <c r="P238" s="1501"/>
      <c r="Q238" s="1501"/>
      <c r="R238" s="1498"/>
      <c r="S238" s="1498"/>
      <c r="T238" s="1501"/>
      <c r="U238" s="1501"/>
      <c r="V238" s="1501"/>
    </row>
    <row r="239" spans="1:22" ht="15">
      <c r="A239" s="1498"/>
      <c r="B239" s="1517"/>
      <c r="C239" s="1587"/>
      <c r="D239" s="1500"/>
      <c r="E239" s="1421"/>
      <c r="F239" s="1523"/>
      <c r="G239" s="1434"/>
      <c r="H239" s="1498"/>
      <c r="I239" s="1450"/>
      <c r="J239" s="1450"/>
      <c r="K239" s="1450"/>
      <c r="L239" s="1450"/>
      <c r="M239" s="1450"/>
      <c r="N239" s="1450"/>
      <c r="O239" s="1421"/>
      <c r="P239" s="1501"/>
      <c r="Q239" s="1501"/>
      <c r="R239" s="1498"/>
      <c r="S239" s="1498"/>
      <c r="T239" s="1501"/>
      <c r="U239" s="1501"/>
      <c r="V239" s="1501"/>
    </row>
    <row r="240" spans="1:22" ht="15">
      <c r="A240" s="1498"/>
      <c r="B240" s="1517"/>
      <c r="C240" s="1587"/>
      <c r="D240" s="1500"/>
      <c r="E240" s="1421"/>
      <c r="F240" s="1523"/>
      <c r="G240" s="1434"/>
      <c r="H240" s="1498"/>
      <c r="I240" s="1450"/>
      <c r="J240" s="1450"/>
      <c r="K240" s="1450"/>
      <c r="L240" s="1450"/>
      <c r="M240" s="1450"/>
      <c r="N240" s="1450"/>
      <c r="O240" s="1421"/>
      <c r="P240" s="1501"/>
      <c r="Q240" s="1501"/>
      <c r="R240" s="1498"/>
      <c r="S240" s="1498"/>
      <c r="T240" s="1501"/>
      <c r="U240" s="1501"/>
      <c r="V240" s="1501"/>
    </row>
    <row r="241" spans="1:22" ht="15">
      <c r="A241" s="1498"/>
      <c r="B241" s="1517"/>
      <c r="C241" s="1587"/>
      <c r="D241" s="1500"/>
      <c r="E241" s="1421"/>
      <c r="F241" s="1523"/>
      <c r="G241" s="1434"/>
      <c r="H241" s="1498"/>
      <c r="I241" s="1450"/>
      <c r="J241" s="1450"/>
      <c r="K241" s="1450"/>
      <c r="L241" s="1450"/>
      <c r="M241" s="1450"/>
      <c r="N241" s="1450"/>
      <c r="O241" s="1421"/>
      <c r="P241" s="1501"/>
      <c r="Q241" s="1501"/>
      <c r="R241" s="1498"/>
      <c r="S241" s="1498"/>
      <c r="T241" s="1501"/>
      <c r="U241" s="1501"/>
      <c r="V241" s="1501"/>
    </row>
    <row r="242" spans="1:22" ht="15">
      <c r="A242" s="1498"/>
      <c r="B242" s="1517"/>
      <c r="C242" s="1587"/>
      <c r="D242" s="1500"/>
      <c r="E242" s="1421"/>
      <c r="F242" s="1523"/>
      <c r="G242" s="1434"/>
      <c r="H242" s="1498"/>
      <c r="I242" s="1450"/>
      <c r="J242" s="1450"/>
      <c r="K242" s="1450"/>
      <c r="L242" s="1450"/>
      <c r="M242" s="1450"/>
      <c r="N242" s="1450"/>
      <c r="O242" s="1421"/>
      <c r="P242" s="1501"/>
      <c r="Q242" s="1501"/>
      <c r="R242" s="1498"/>
      <c r="S242" s="1498"/>
      <c r="T242" s="1501"/>
      <c r="U242" s="1501"/>
      <c r="V242" s="1501"/>
    </row>
    <row r="243" spans="1:22" ht="15">
      <c r="A243" s="1498"/>
      <c r="B243" s="1517"/>
      <c r="C243" s="1587"/>
      <c r="D243" s="1500"/>
      <c r="E243" s="1421"/>
      <c r="F243" s="1523"/>
      <c r="G243" s="1434"/>
      <c r="H243" s="1498"/>
      <c r="I243" s="1450"/>
      <c r="J243" s="1450"/>
      <c r="K243" s="1450"/>
      <c r="L243" s="1450"/>
      <c r="M243" s="1450"/>
      <c r="N243" s="1450"/>
      <c r="O243" s="1421"/>
      <c r="P243" s="1501"/>
      <c r="Q243" s="1501"/>
      <c r="R243" s="1498"/>
      <c r="S243" s="1498"/>
      <c r="T243" s="1501"/>
      <c r="U243" s="1501"/>
      <c r="V243" s="1501"/>
    </row>
    <row r="244" spans="1:22" ht="15">
      <c r="A244" s="1498"/>
      <c r="B244" s="1517"/>
      <c r="C244" s="1587"/>
      <c r="D244" s="1500"/>
      <c r="E244" s="1421"/>
      <c r="F244" s="1523"/>
      <c r="G244" s="1434"/>
      <c r="H244" s="1498"/>
      <c r="I244" s="1450"/>
      <c r="J244" s="1450"/>
      <c r="K244" s="1450"/>
      <c r="L244" s="1450"/>
      <c r="M244" s="1450"/>
      <c r="N244" s="1450"/>
      <c r="O244" s="1421"/>
      <c r="P244" s="1501"/>
      <c r="Q244" s="1501"/>
      <c r="R244" s="1498"/>
      <c r="S244" s="1498"/>
      <c r="T244" s="1501"/>
      <c r="U244" s="1501"/>
      <c r="V244" s="1501"/>
    </row>
    <row r="245" spans="1:22" ht="15">
      <c r="A245" s="1498"/>
      <c r="B245" s="1517"/>
      <c r="C245" s="1587"/>
      <c r="D245" s="1500"/>
      <c r="E245" s="1421"/>
      <c r="F245" s="1523"/>
      <c r="G245" s="1434"/>
      <c r="H245" s="1498"/>
      <c r="I245" s="1450"/>
      <c r="J245" s="1450"/>
      <c r="K245" s="1450"/>
      <c r="L245" s="1450"/>
      <c r="M245" s="1450"/>
      <c r="N245" s="1450"/>
      <c r="O245" s="1421"/>
      <c r="P245" s="1501"/>
      <c r="Q245" s="1501"/>
      <c r="R245" s="1498"/>
      <c r="S245" s="1498"/>
      <c r="T245" s="1501"/>
      <c r="U245" s="1501"/>
      <c r="V245" s="1501"/>
    </row>
    <row r="246" spans="1:22" ht="15">
      <c r="A246" s="1498"/>
      <c r="B246" s="1517"/>
      <c r="C246" s="1587"/>
      <c r="D246" s="1500"/>
      <c r="E246" s="1421"/>
      <c r="F246" s="1523"/>
      <c r="G246" s="1434"/>
      <c r="H246" s="1498"/>
      <c r="I246" s="1450"/>
      <c r="J246" s="1450"/>
      <c r="K246" s="1450"/>
      <c r="L246" s="1450"/>
      <c r="M246" s="1450"/>
      <c r="N246" s="1450"/>
      <c r="O246" s="1421"/>
      <c r="P246" s="1501"/>
      <c r="Q246" s="1501"/>
      <c r="R246" s="1498"/>
      <c r="S246" s="1498"/>
      <c r="T246" s="1501"/>
      <c r="U246" s="1501"/>
      <c r="V246" s="1501"/>
    </row>
    <row r="247" spans="1:22" ht="15">
      <c r="A247" s="1498"/>
      <c r="B247" s="1517"/>
      <c r="C247" s="1587"/>
      <c r="D247" s="1500"/>
      <c r="E247" s="1421"/>
      <c r="F247" s="1523"/>
      <c r="G247" s="1434"/>
      <c r="H247" s="1498"/>
      <c r="I247" s="1450"/>
      <c r="J247" s="1450"/>
      <c r="K247" s="1450"/>
      <c r="L247" s="1450"/>
      <c r="M247" s="1450"/>
      <c r="N247" s="1450"/>
      <c r="O247" s="1421"/>
      <c r="P247" s="1501"/>
      <c r="Q247" s="1501"/>
      <c r="R247" s="1498"/>
      <c r="S247" s="1498"/>
      <c r="T247" s="1501"/>
      <c r="U247" s="1501"/>
      <c r="V247" s="1501"/>
    </row>
    <row r="248" spans="1:22" ht="15">
      <c r="A248" s="1498"/>
      <c r="B248" s="1517"/>
      <c r="C248" s="1587"/>
      <c r="D248" s="1500"/>
      <c r="E248" s="1421"/>
      <c r="F248" s="1523"/>
      <c r="G248" s="1434"/>
      <c r="H248" s="1498"/>
      <c r="I248" s="1450"/>
      <c r="J248" s="1450"/>
      <c r="K248" s="1450"/>
      <c r="L248" s="1450"/>
      <c r="M248" s="1450"/>
      <c r="N248" s="1450"/>
      <c r="O248" s="1421"/>
      <c r="P248" s="1501"/>
      <c r="Q248" s="1501"/>
      <c r="R248" s="1498"/>
      <c r="S248" s="1498"/>
      <c r="T248" s="1501"/>
      <c r="U248" s="1501"/>
      <c r="V248" s="1501"/>
    </row>
    <row r="249" spans="1:22" ht="15">
      <c r="A249" s="1498"/>
      <c r="B249" s="1517"/>
      <c r="C249" s="1587"/>
      <c r="D249" s="1500"/>
      <c r="E249" s="1421"/>
      <c r="F249" s="1523"/>
      <c r="G249" s="1434"/>
      <c r="H249" s="1498"/>
      <c r="I249" s="1450"/>
      <c r="J249" s="1450"/>
      <c r="K249" s="1450"/>
      <c r="L249" s="1450"/>
      <c r="M249" s="1450"/>
      <c r="N249" s="1450"/>
      <c r="O249" s="1421"/>
      <c r="P249" s="1501"/>
      <c r="Q249" s="1501"/>
      <c r="R249" s="1498"/>
      <c r="S249" s="1498"/>
      <c r="T249" s="1501"/>
      <c r="U249" s="1501"/>
      <c r="V249" s="1501"/>
    </row>
    <row r="250" spans="1:22" ht="15">
      <c r="A250" s="1498"/>
      <c r="B250" s="1517"/>
      <c r="C250" s="1587"/>
      <c r="D250" s="1500"/>
      <c r="E250" s="1421"/>
      <c r="F250" s="1523"/>
      <c r="G250" s="1434"/>
      <c r="H250" s="1498"/>
      <c r="I250" s="1450"/>
      <c r="J250" s="1450"/>
      <c r="K250" s="1450"/>
      <c r="L250" s="1450"/>
      <c r="M250" s="1450"/>
      <c r="N250" s="1450"/>
      <c r="O250" s="1421"/>
      <c r="P250" s="1501"/>
      <c r="Q250" s="1501"/>
      <c r="R250" s="1498"/>
      <c r="S250" s="1498"/>
      <c r="T250" s="1501"/>
      <c r="U250" s="1501"/>
      <c r="V250" s="1501"/>
    </row>
    <row r="251" spans="1:22" ht="15">
      <c r="A251" s="1498"/>
      <c r="B251" s="1517"/>
      <c r="C251" s="1587"/>
      <c r="D251" s="1500"/>
      <c r="E251" s="1421"/>
      <c r="F251" s="1523"/>
      <c r="G251" s="1434"/>
      <c r="H251" s="1498"/>
      <c r="I251" s="1450"/>
      <c r="J251" s="1450"/>
      <c r="K251" s="1450"/>
      <c r="L251" s="1450"/>
      <c r="M251" s="1450"/>
      <c r="N251" s="1450"/>
      <c r="O251" s="1421"/>
      <c r="P251" s="1501"/>
      <c r="Q251" s="1501"/>
      <c r="R251" s="1498"/>
      <c r="S251" s="1498"/>
      <c r="T251" s="1501"/>
      <c r="U251" s="1501"/>
      <c r="V251" s="1501"/>
    </row>
    <row r="252" spans="1:22" ht="15">
      <c r="A252" s="1498"/>
      <c r="B252" s="1517"/>
      <c r="C252" s="1587"/>
      <c r="D252" s="1500"/>
      <c r="E252" s="1421"/>
      <c r="F252" s="1523"/>
      <c r="G252" s="1434"/>
      <c r="H252" s="1498"/>
      <c r="I252" s="1450"/>
      <c r="J252" s="1450"/>
      <c r="K252" s="1450"/>
      <c r="L252" s="1450"/>
      <c r="M252" s="1450"/>
      <c r="N252" s="1450"/>
      <c r="O252" s="1421"/>
      <c r="P252" s="1501"/>
      <c r="Q252" s="1501"/>
      <c r="R252" s="1498"/>
      <c r="S252" s="1498"/>
      <c r="T252" s="1501"/>
      <c r="U252" s="1501"/>
      <c r="V252" s="1501"/>
    </row>
    <row r="253" spans="1:22" ht="15">
      <c r="A253" s="1498"/>
      <c r="B253" s="1517"/>
      <c r="C253" s="1587"/>
      <c r="D253" s="1500"/>
      <c r="E253" s="1421"/>
      <c r="F253" s="1523"/>
      <c r="G253" s="1434"/>
      <c r="H253" s="1498"/>
      <c r="I253" s="1450"/>
      <c r="J253" s="1450"/>
      <c r="K253" s="1450"/>
      <c r="L253" s="1450"/>
      <c r="M253" s="1450"/>
      <c r="N253" s="1450"/>
      <c r="O253" s="1421"/>
      <c r="P253" s="1501"/>
      <c r="Q253" s="1501"/>
      <c r="R253" s="1498"/>
      <c r="S253" s="1498"/>
      <c r="T253" s="1501"/>
      <c r="U253" s="1501"/>
      <c r="V253" s="1501"/>
    </row>
    <row r="254" spans="1:22" ht="21" customHeight="1">
      <c r="A254" s="1498"/>
      <c r="B254" s="1517"/>
      <c r="C254" s="1587"/>
      <c r="D254" s="1500"/>
      <c r="E254" s="1421"/>
      <c r="F254" s="1523"/>
      <c r="G254" s="1434"/>
      <c r="H254" s="1498"/>
      <c r="I254" s="1450"/>
      <c r="J254" s="1450"/>
      <c r="K254" s="1450"/>
      <c r="L254" s="1450"/>
      <c r="M254" s="1450"/>
      <c r="N254" s="1450"/>
      <c r="O254" s="1421"/>
      <c r="P254" s="1501"/>
      <c r="Q254" s="1501"/>
      <c r="R254" s="1498"/>
      <c r="S254" s="1498"/>
      <c r="T254" s="1501"/>
      <c r="U254" s="1501"/>
      <c r="V254" s="1501"/>
    </row>
    <row r="255" spans="1:22" ht="26.25" customHeight="1">
      <c r="A255" s="1498"/>
      <c r="B255" s="1517"/>
      <c r="C255" s="1587"/>
      <c r="D255" s="1500"/>
      <c r="E255" s="1421"/>
      <c r="F255" s="1523"/>
      <c r="G255" s="1434"/>
      <c r="H255" s="1498"/>
      <c r="I255" s="1450"/>
      <c r="J255" s="1450"/>
      <c r="K255" s="1450"/>
      <c r="L255" s="1450"/>
      <c r="M255" s="1450"/>
      <c r="N255" s="1450"/>
      <c r="O255" s="1421"/>
      <c r="P255" s="1501"/>
      <c r="Q255" s="1501"/>
      <c r="R255" s="1498"/>
      <c r="S255" s="1498"/>
      <c r="T255" s="1501"/>
      <c r="U255" s="1501"/>
      <c r="V255" s="1501"/>
    </row>
    <row r="256" spans="1:22" ht="32.25" customHeight="1">
      <c r="A256" s="1498"/>
      <c r="B256" s="1517"/>
      <c r="C256" s="1587"/>
      <c r="D256" s="1500"/>
      <c r="E256" s="1421"/>
      <c r="F256" s="1523"/>
      <c r="G256" s="1434"/>
      <c r="H256" s="1498"/>
      <c r="I256" s="1450"/>
      <c r="J256" s="1450"/>
      <c r="K256" s="1450"/>
      <c r="L256" s="1450"/>
      <c r="M256" s="1450"/>
      <c r="N256" s="1450"/>
      <c r="O256" s="1421"/>
      <c r="P256" s="1501"/>
      <c r="Q256" s="1501"/>
      <c r="R256" s="1498"/>
      <c r="S256" s="1498"/>
      <c r="T256" s="1501"/>
      <c r="U256" s="1501"/>
      <c r="V256" s="1501"/>
    </row>
    <row r="257" spans="1:22" ht="15">
      <c r="A257" s="1498"/>
      <c r="B257" s="1517"/>
      <c r="C257" s="1587"/>
      <c r="D257" s="1500"/>
      <c r="E257" s="1421"/>
      <c r="F257" s="1523"/>
      <c r="G257" s="1434"/>
      <c r="H257" s="1498"/>
      <c r="I257" s="1450"/>
      <c r="J257" s="1450"/>
      <c r="K257" s="1450"/>
      <c r="L257" s="1450"/>
      <c r="M257" s="1450"/>
      <c r="N257" s="1450"/>
      <c r="O257" s="1421"/>
      <c r="P257" s="1501"/>
      <c r="Q257" s="1501"/>
      <c r="R257" s="1498"/>
      <c r="S257" s="1498"/>
      <c r="T257" s="1501"/>
      <c r="U257" s="1501"/>
      <c r="V257" s="1501"/>
    </row>
    <row r="258" spans="1:22" ht="54" customHeight="1">
      <c r="A258" s="1498"/>
      <c r="B258" s="1517"/>
      <c r="C258" s="1587"/>
      <c r="D258" s="1500"/>
      <c r="E258" s="1421"/>
      <c r="F258" s="1523"/>
      <c r="G258" s="1434"/>
      <c r="H258" s="1498"/>
      <c r="I258" s="1450"/>
      <c r="J258" s="1450"/>
      <c r="K258" s="1450"/>
      <c r="L258" s="1450"/>
      <c r="M258" s="1450"/>
      <c r="N258" s="1450"/>
      <c r="O258" s="1421"/>
      <c r="P258" s="1501"/>
      <c r="Q258" s="1501"/>
      <c r="R258" s="1498"/>
      <c r="S258" s="1498"/>
      <c r="T258" s="1501"/>
      <c r="U258" s="1501"/>
      <c r="V258" s="1501"/>
    </row>
    <row r="259" spans="1:22" ht="24" customHeight="1">
      <c r="A259" s="1498"/>
      <c r="B259" s="1517"/>
      <c r="C259" s="1587"/>
      <c r="D259" s="1500"/>
      <c r="E259" s="1421"/>
      <c r="F259" s="1523"/>
      <c r="G259" s="1434"/>
      <c r="H259" s="1498"/>
      <c r="I259" s="1450"/>
      <c r="J259" s="1450"/>
      <c r="K259" s="1450"/>
      <c r="L259" s="1450"/>
      <c r="M259" s="1450"/>
      <c r="N259" s="1450"/>
      <c r="O259" s="1421"/>
      <c r="P259" s="1501"/>
      <c r="Q259" s="1501"/>
      <c r="R259" s="1498"/>
      <c r="S259" s="1498"/>
      <c r="T259" s="1501"/>
      <c r="U259" s="1501"/>
      <c r="V259" s="1501"/>
    </row>
    <row r="260" spans="1:22" ht="15">
      <c r="A260" s="1498"/>
      <c r="B260" s="1517"/>
      <c r="C260" s="1587"/>
      <c r="D260" s="1500"/>
      <c r="E260" s="1421"/>
      <c r="F260" s="1523"/>
      <c r="G260" s="1434"/>
      <c r="H260" s="1498"/>
      <c r="I260" s="1450"/>
      <c r="J260" s="1450"/>
      <c r="K260" s="1450"/>
      <c r="L260" s="1450"/>
      <c r="M260" s="1450"/>
      <c r="N260" s="1450"/>
      <c r="O260" s="1421"/>
      <c r="P260" s="1501"/>
      <c r="Q260" s="1501"/>
      <c r="R260" s="1498"/>
      <c r="S260" s="1498"/>
      <c r="T260" s="1501"/>
      <c r="U260" s="1501"/>
      <c r="V260" s="1501"/>
    </row>
    <row r="261" spans="1:22" ht="15">
      <c r="A261" s="1498"/>
      <c r="B261" s="1517"/>
      <c r="C261" s="1587"/>
      <c r="D261" s="1500"/>
      <c r="E261" s="1421"/>
      <c r="F261" s="1523"/>
      <c r="G261" s="1434"/>
      <c r="H261" s="1498"/>
      <c r="I261" s="1450"/>
      <c r="J261" s="1450"/>
      <c r="K261" s="1450"/>
      <c r="L261" s="1450"/>
      <c r="M261" s="1450"/>
      <c r="N261" s="1450"/>
      <c r="O261" s="1421"/>
      <c r="P261" s="1501"/>
      <c r="Q261" s="1501"/>
      <c r="R261" s="1498"/>
      <c r="S261" s="1498"/>
      <c r="T261" s="1501"/>
      <c r="U261" s="1501"/>
      <c r="V261" s="1501"/>
    </row>
    <row r="262" spans="1:22" ht="15">
      <c r="A262" s="1498"/>
      <c r="B262" s="1517"/>
      <c r="C262" s="1587"/>
      <c r="D262" s="1500"/>
      <c r="E262" s="1421"/>
      <c r="F262" s="1523"/>
      <c r="G262" s="1434"/>
      <c r="H262" s="1498"/>
      <c r="I262" s="1450"/>
      <c r="J262" s="1450"/>
      <c r="K262" s="1450"/>
      <c r="L262" s="1450"/>
      <c r="M262" s="1450"/>
      <c r="N262" s="1450"/>
      <c r="O262" s="1421"/>
      <c r="P262" s="1501"/>
      <c r="Q262" s="1501"/>
      <c r="R262" s="1498"/>
      <c r="S262" s="1498"/>
      <c r="T262" s="1501"/>
      <c r="U262" s="1501"/>
      <c r="V262" s="1501"/>
    </row>
    <row r="263" spans="1:22" ht="15.75" customHeight="1">
      <c r="A263" s="1498"/>
      <c r="B263" s="1517"/>
      <c r="C263" s="1587"/>
      <c r="D263" s="1500"/>
      <c r="E263" s="1421"/>
      <c r="F263" s="1523"/>
      <c r="G263" s="1434"/>
      <c r="H263" s="1498"/>
      <c r="I263" s="1450"/>
      <c r="J263" s="1450"/>
      <c r="K263" s="1450"/>
      <c r="L263" s="1450"/>
      <c r="M263" s="1450"/>
      <c r="N263" s="1450"/>
      <c r="O263" s="1421"/>
      <c r="P263" s="1501"/>
      <c r="Q263" s="1501"/>
      <c r="R263" s="1498"/>
      <c r="S263" s="1498"/>
      <c r="T263" s="1501"/>
      <c r="U263" s="1501"/>
      <c r="V263" s="1501"/>
    </row>
    <row r="264" spans="1:22" ht="15">
      <c r="A264" s="1498"/>
      <c r="B264" s="1517"/>
      <c r="C264" s="1587"/>
      <c r="D264" s="1500"/>
      <c r="E264" s="1421"/>
      <c r="F264" s="1523"/>
      <c r="G264" s="1434"/>
      <c r="H264" s="1498"/>
      <c r="I264" s="1450"/>
      <c r="J264" s="1450"/>
      <c r="K264" s="1450"/>
      <c r="L264" s="1450"/>
      <c r="M264" s="1450"/>
      <c r="N264" s="1450"/>
      <c r="O264" s="1421"/>
      <c r="P264" s="1501"/>
      <c r="Q264" s="1501"/>
      <c r="R264" s="1498"/>
      <c r="S264" s="1498"/>
      <c r="T264" s="1501"/>
      <c r="U264" s="1501"/>
      <c r="V264" s="1501"/>
    </row>
    <row r="265" spans="1:22" ht="15">
      <c r="A265" s="1498"/>
      <c r="B265" s="1517"/>
      <c r="C265" s="1587"/>
      <c r="D265" s="1500"/>
      <c r="E265" s="1421"/>
      <c r="F265" s="1523"/>
      <c r="G265" s="1434"/>
      <c r="H265" s="1498"/>
      <c r="I265" s="1450"/>
      <c r="J265" s="1450"/>
      <c r="K265" s="1450"/>
      <c r="L265" s="1450"/>
      <c r="M265" s="1450"/>
      <c r="N265" s="1450"/>
      <c r="O265" s="1421"/>
      <c r="P265" s="1501"/>
      <c r="Q265" s="1501"/>
      <c r="R265" s="1498"/>
      <c r="S265" s="1498"/>
      <c r="T265" s="1501"/>
      <c r="U265" s="1501"/>
      <c r="V265" s="1501"/>
    </row>
    <row r="266" spans="1:22" ht="15">
      <c r="A266" s="1498"/>
      <c r="B266" s="1517"/>
      <c r="C266" s="1587"/>
      <c r="D266" s="1500"/>
      <c r="E266" s="1421"/>
      <c r="F266" s="1523"/>
      <c r="G266" s="1434"/>
      <c r="H266" s="1498"/>
      <c r="I266" s="1450"/>
      <c r="J266" s="1450"/>
      <c r="K266" s="1450"/>
      <c r="L266" s="1450"/>
      <c r="M266" s="1450"/>
      <c r="N266" s="1450"/>
      <c r="O266" s="1421"/>
      <c r="P266" s="1501"/>
      <c r="Q266" s="1501"/>
      <c r="R266" s="1498"/>
      <c r="S266" s="1498"/>
      <c r="T266" s="1501"/>
      <c r="U266" s="1501"/>
      <c r="V266" s="1501"/>
    </row>
    <row r="267" spans="1:22" ht="15">
      <c r="A267" s="1498"/>
      <c r="B267" s="1517"/>
      <c r="C267" s="1587"/>
      <c r="D267" s="1500"/>
      <c r="E267" s="1421"/>
      <c r="F267" s="1523"/>
      <c r="G267" s="1434"/>
      <c r="H267" s="1498"/>
      <c r="I267" s="1450"/>
      <c r="J267" s="1450"/>
      <c r="K267" s="1450"/>
      <c r="L267" s="1450"/>
      <c r="M267" s="1450"/>
      <c r="N267" s="1450"/>
      <c r="O267" s="1421"/>
      <c r="P267" s="1501"/>
      <c r="Q267" s="1501"/>
      <c r="R267" s="1498"/>
      <c r="S267" s="1498"/>
      <c r="T267" s="1501"/>
      <c r="U267" s="1501"/>
      <c r="V267" s="1501"/>
    </row>
    <row r="268" spans="1:22" ht="15">
      <c r="A268" s="1498"/>
      <c r="B268" s="1517"/>
      <c r="C268" s="1587"/>
      <c r="D268" s="1500"/>
      <c r="E268" s="1421"/>
      <c r="F268" s="1523"/>
      <c r="G268" s="1434"/>
      <c r="H268" s="1498"/>
      <c r="I268" s="1450"/>
      <c r="J268" s="1450"/>
      <c r="K268" s="1450"/>
      <c r="L268" s="1450"/>
      <c r="M268" s="1450"/>
      <c r="N268" s="1450"/>
      <c r="O268" s="1421"/>
      <c r="P268" s="1501"/>
      <c r="Q268" s="1501"/>
      <c r="R268" s="1498"/>
      <c r="S268" s="1498"/>
      <c r="T268" s="1501"/>
      <c r="U268" s="1501"/>
      <c r="V268" s="1501"/>
    </row>
    <row r="269" spans="1:22" ht="15">
      <c r="A269" s="1498"/>
      <c r="B269" s="1517"/>
      <c r="C269" s="1587"/>
      <c r="D269" s="1500"/>
      <c r="E269" s="1421"/>
      <c r="F269" s="1523"/>
      <c r="G269" s="1434"/>
      <c r="H269" s="1498"/>
      <c r="I269" s="1450"/>
      <c r="J269" s="1450"/>
      <c r="K269" s="1450"/>
      <c r="L269" s="1450"/>
      <c r="M269" s="1450"/>
      <c r="N269" s="1450"/>
      <c r="O269" s="1421"/>
      <c r="P269" s="1501"/>
      <c r="Q269" s="1501"/>
      <c r="R269" s="1498"/>
      <c r="S269" s="1498"/>
      <c r="T269" s="1501"/>
      <c r="U269" s="1501"/>
      <c r="V269" s="1501"/>
    </row>
    <row r="270" spans="1:22" ht="15">
      <c r="A270" s="1498"/>
      <c r="B270" s="1517"/>
      <c r="C270" s="1587"/>
      <c r="D270" s="1500"/>
      <c r="E270" s="1421"/>
      <c r="F270" s="1523"/>
      <c r="G270" s="1434"/>
      <c r="H270" s="1498"/>
      <c r="I270" s="1450"/>
      <c r="J270" s="1450"/>
      <c r="K270" s="1450"/>
      <c r="L270" s="1450"/>
      <c r="M270" s="1450"/>
      <c r="N270" s="1450"/>
      <c r="O270" s="1421"/>
      <c r="P270" s="1501"/>
      <c r="Q270" s="1501"/>
      <c r="R270" s="1498"/>
      <c r="S270" s="1498"/>
      <c r="T270" s="1501"/>
      <c r="U270" s="1501"/>
      <c r="V270" s="1501"/>
    </row>
    <row r="271" spans="1:22" ht="15">
      <c r="A271" s="1498"/>
      <c r="B271" s="1517"/>
      <c r="C271" s="1587"/>
      <c r="D271" s="1500"/>
      <c r="E271" s="1421"/>
      <c r="F271" s="1523"/>
      <c r="G271" s="1434"/>
      <c r="H271" s="1498"/>
      <c r="I271" s="1450"/>
      <c r="J271" s="1450"/>
      <c r="K271" s="1450"/>
      <c r="L271" s="1450"/>
      <c r="M271" s="1450"/>
      <c r="N271" s="1450"/>
      <c r="O271" s="1421"/>
      <c r="P271" s="1501"/>
      <c r="Q271" s="1501"/>
      <c r="R271" s="1498"/>
      <c r="S271" s="1498"/>
      <c r="T271" s="1501"/>
      <c r="U271" s="1501"/>
      <c r="V271" s="1501"/>
    </row>
    <row r="272" spans="1:22" ht="15">
      <c r="A272" s="1498"/>
      <c r="B272" s="1517"/>
      <c r="C272" s="1587"/>
      <c r="D272" s="1500"/>
      <c r="E272" s="1421"/>
      <c r="F272" s="1523"/>
      <c r="G272" s="1434"/>
      <c r="H272" s="1498"/>
      <c r="I272" s="1450"/>
      <c r="J272" s="1450"/>
      <c r="K272" s="1450"/>
      <c r="L272" s="1450"/>
      <c r="M272" s="1450"/>
      <c r="N272" s="1450"/>
      <c r="O272" s="1421"/>
      <c r="P272" s="1501"/>
      <c r="Q272" s="1501"/>
      <c r="R272" s="1498"/>
      <c r="S272" s="1498"/>
      <c r="T272" s="1501"/>
      <c r="U272" s="1501"/>
      <c r="V272" s="1501"/>
    </row>
    <row r="273" spans="1:22" ht="15.75" customHeight="1">
      <c r="A273" s="1498"/>
      <c r="B273" s="1517"/>
      <c r="C273" s="1587"/>
      <c r="D273" s="1500"/>
      <c r="E273" s="1421"/>
      <c r="F273" s="1523"/>
      <c r="G273" s="1434"/>
      <c r="H273" s="1498"/>
      <c r="I273" s="1450"/>
      <c r="J273" s="1450"/>
      <c r="K273" s="1450"/>
      <c r="L273" s="1450"/>
      <c r="M273" s="1450"/>
      <c r="N273" s="1450"/>
      <c r="O273" s="1421"/>
      <c r="P273" s="1501"/>
      <c r="Q273" s="1501"/>
      <c r="R273" s="1498"/>
      <c r="S273" s="1498"/>
      <c r="T273" s="1501"/>
      <c r="U273" s="1501"/>
      <c r="V273" s="1501"/>
    </row>
    <row r="274" spans="1:22" ht="15">
      <c r="A274" s="1498"/>
      <c r="B274" s="1517"/>
      <c r="C274" s="1587"/>
      <c r="D274" s="1500"/>
      <c r="E274" s="1421"/>
      <c r="F274" s="1523"/>
      <c r="G274" s="1434"/>
      <c r="H274" s="1498"/>
      <c r="I274" s="1450"/>
      <c r="J274" s="1450"/>
      <c r="K274" s="1450"/>
      <c r="L274" s="1450"/>
      <c r="M274" s="1450"/>
      <c r="N274" s="1450"/>
      <c r="O274" s="1421"/>
      <c r="P274" s="1501"/>
      <c r="Q274" s="1501"/>
      <c r="R274" s="1498"/>
      <c r="S274" s="1498"/>
      <c r="T274" s="1501"/>
      <c r="U274" s="1501"/>
      <c r="V274" s="1501"/>
    </row>
    <row r="275" spans="1:22" ht="15">
      <c r="A275" s="1498"/>
      <c r="B275" s="1517"/>
      <c r="C275" s="1587"/>
      <c r="D275" s="1500"/>
      <c r="E275" s="1421"/>
      <c r="F275" s="1523"/>
      <c r="G275" s="1434"/>
      <c r="H275" s="1498"/>
      <c r="I275" s="1450"/>
      <c r="J275" s="1450"/>
      <c r="K275" s="1450"/>
      <c r="L275" s="1450"/>
      <c r="M275" s="1450"/>
      <c r="N275" s="1450"/>
      <c r="O275" s="1421"/>
      <c r="P275" s="1501"/>
      <c r="Q275" s="1501"/>
      <c r="R275" s="1498"/>
      <c r="S275" s="1498"/>
      <c r="T275" s="1501"/>
      <c r="U275" s="1501"/>
      <c r="V275" s="1501"/>
    </row>
    <row r="276" spans="1:22" ht="15">
      <c r="A276" s="1498"/>
      <c r="B276" s="1517"/>
      <c r="C276" s="1587"/>
      <c r="D276" s="1500"/>
      <c r="E276" s="1421"/>
      <c r="F276" s="1523"/>
      <c r="G276" s="1434"/>
      <c r="H276" s="1498"/>
      <c r="I276" s="1450"/>
      <c r="J276" s="1450"/>
      <c r="K276" s="1450"/>
      <c r="L276" s="1450"/>
      <c r="M276" s="1450"/>
      <c r="N276" s="1450"/>
      <c r="O276" s="1421"/>
      <c r="P276" s="1501"/>
      <c r="Q276" s="1501"/>
      <c r="R276" s="1498"/>
      <c r="S276" s="1498"/>
      <c r="T276" s="1501"/>
      <c r="U276" s="1501"/>
      <c r="V276" s="1501"/>
    </row>
    <row r="277" spans="1:22" ht="15">
      <c r="A277" s="1498"/>
      <c r="B277" s="1517"/>
      <c r="C277" s="1587"/>
      <c r="D277" s="1500"/>
      <c r="E277" s="1421"/>
      <c r="F277" s="1523"/>
      <c r="G277" s="1434"/>
      <c r="H277" s="1498"/>
      <c r="I277" s="1450"/>
      <c r="J277" s="1450"/>
      <c r="K277" s="1450"/>
      <c r="L277" s="1450"/>
      <c r="M277" s="1450"/>
      <c r="N277" s="1450"/>
      <c r="O277" s="1421"/>
      <c r="P277" s="1501"/>
      <c r="Q277" s="1501"/>
      <c r="R277" s="1498"/>
      <c r="S277" s="1498"/>
      <c r="T277" s="1501"/>
      <c r="U277" s="1501"/>
      <c r="V277" s="1501"/>
    </row>
    <row r="278" spans="1:22" ht="15">
      <c r="A278" s="1498"/>
      <c r="B278" s="1517"/>
      <c r="C278" s="1587"/>
      <c r="D278" s="1500"/>
      <c r="E278" s="1421"/>
      <c r="F278" s="1523"/>
      <c r="G278" s="1434"/>
      <c r="H278" s="1498"/>
      <c r="I278" s="1450"/>
      <c r="J278" s="1450"/>
      <c r="K278" s="1450"/>
      <c r="L278" s="1450"/>
      <c r="M278" s="1450"/>
      <c r="N278" s="1450"/>
      <c r="O278" s="1421"/>
      <c r="P278" s="1501"/>
      <c r="Q278" s="1501"/>
      <c r="R278" s="1498"/>
      <c r="S278" s="1498"/>
      <c r="T278" s="1501"/>
      <c r="U278" s="1501"/>
      <c r="V278" s="1501"/>
    </row>
    <row r="279" spans="1:22" ht="15">
      <c r="A279" s="1498"/>
      <c r="B279" s="1517"/>
      <c r="C279" s="1587"/>
      <c r="D279" s="1500"/>
      <c r="E279" s="1421"/>
      <c r="F279" s="1523"/>
      <c r="G279" s="1434"/>
      <c r="H279" s="1498"/>
      <c r="I279" s="1450"/>
      <c r="J279" s="1450"/>
      <c r="K279" s="1450"/>
      <c r="L279" s="1450"/>
      <c r="M279" s="1450"/>
      <c r="N279" s="1450"/>
      <c r="O279" s="1421"/>
      <c r="P279" s="1501"/>
      <c r="Q279" s="1501"/>
      <c r="R279" s="1498"/>
      <c r="S279" s="1498"/>
      <c r="T279" s="1501"/>
      <c r="U279" s="1501"/>
      <c r="V279" s="1501"/>
    </row>
    <row r="280" spans="1:22" ht="15">
      <c r="A280" s="1498"/>
      <c r="B280" s="1517"/>
      <c r="C280" s="1587"/>
      <c r="D280" s="1500"/>
      <c r="E280" s="1421"/>
      <c r="F280" s="1523"/>
      <c r="G280" s="1434"/>
      <c r="H280" s="1498"/>
      <c r="I280" s="1450"/>
      <c r="J280" s="1450"/>
      <c r="K280" s="1450"/>
      <c r="L280" s="1450"/>
      <c r="M280" s="1450"/>
      <c r="N280" s="1450"/>
      <c r="O280" s="1421"/>
      <c r="P280" s="1501"/>
      <c r="Q280" s="1501"/>
      <c r="R280" s="1498"/>
      <c r="S280" s="1498"/>
      <c r="T280" s="1501"/>
      <c r="U280" s="1501"/>
      <c r="V280" s="1501"/>
    </row>
    <row r="281" spans="1:22" ht="18.75" customHeight="1">
      <c r="A281" s="1498"/>
      <c r="B281" s="1517"/>
      <c r="C281" s="1587"/>
      <c r="D281" s="1500"/>
      <c r="E281" s="1421"/>
      <c r="F281" s="1523"/>
      <c r="G281" s="1434"/>
      <c r="H281" s="1498"/>
      <c r="I281" s="1450"/>
      <c r="J281" s="1450"/>
      <c r="K281" s="1450"/>
      <c r="L281" s="1450"/>
      <c r="M281" s="1450"/>
      <c r="N281" s="1450"/>
      <c r="O281" s="1421"/>
      <c r="P281" s="1501"/>
      <c r="Q281" s="1501"/>
      <c r="R281" s="1498"/>
      <c r="S281" s="1498"/>
      <c r="T281" s="1501"/>
      <c r="U281" s="1501"/>
      <c r="V281" s="1501"/>
    </row>
    <row r="282" spans="1:22" ht="15">
      <c r="A282" s="1498"/>
      <c r="B282" s="1517"/>
      <c r="C282" s="1587"/>
      <c r="D282" s="1500"/>
      <c r="E282" s="1421"/>
      <c r="F282" s="1523"/>
      <c r="G282" s="1434"/>
      <c r="H282" s="1498"/>
      <c r="I282" s="1450"/>
      <c r="J282" s="1450"/>
      <c r="K282" s="1450"/>
      <c r="L282" s="1450"/>
      <c r="M282" s="1450"/>
      <c r="N282" s="1450"/>
      <c r="O282" s="1421"/>
      <c r="P282" s="1501"/>
      <c r="Q282" s="1501"/>
      <c r="R282" s="1498"/>
      <c r="S282" s="1498"/>
      <c r="T282" s="1501"/>
      <c r="U282" s="1501"/>
      <c r="V282" s="1501"/>
    </row>
    <row r="283" spans="1:22" ht="15">
      <c r="A283" s="1498"/>
      <c r="B283" s="1517"/>
      <c r="C283" s="1587"/>
      <c r="D283" s="1500"/>
      <c r="E283" s="1421"/>
      <c r="F283" s="1523"/>
      <c r="G283" s="1434"/>
      <c r="H283" s="1498"/>
      <c r="I283" s="1450"/>
      <c r="J283" s="1450"/>
      <c r="K283" s="1450"/>
      <c r="L283" s="1450"/>
      <c r="M283" s="1450"/>
      <c r="N283" s="1450"/>
      <c r="O283" s="1421"/>
      <c r="P283" s="1501"/>
      <c r="Q283" s="1501"/>
      <c r="R283" s="1498"/>
      <c r="S283" s="1498"/>
      <c r="T283" s="1501"/>
      <c r="U283" s="1501"/>
      <c r="V283" s="1501"/>
    </row>
    <row r="284" spans="1:22" ht="15">
      <c r="A284" s="1498"/>
      <c r="B284" s="1517"/>
      <c r="C284" s="1587"/>
      <c r="D284" s="1500"/>
      <c r="E284" s="1421"/>
      <c r="F284" s="1523"/>
      <c r="G284" s="1434"/>
      <c r="H284" s="1498"/>
      <c r="I284" s="1450"/>
      <c r="J284" s="1450"/>
      <c r="K284" s="1450"/>
      <c r="L284" s="1450"/>
      <c r="M284" s="1450"/>
      <c r="N284" s="1450"/>
      <c r="O284" s="1421"/>
      <c r="P284" s="1501"/>
      <c r="Q284" s="1501"/>
      <c r="R284" s="1498"/>
      <c r="S284" s="1498"/>
      <c r="T284" s="1501"/>
      <c r="U284" s="1501"/>
      <c r="V284" s="1501"/>
    </row>
    <row r="285" spans="1:22" ht="15">
      <c r="A285" s="1498"/>
      <c r="B285" s="1517"/>
      <c r="C285" s="1587"/>
      <c r="D285" s="1500"/>
      <c r="E285" s="1421"/>
      <c r="F285" s="1523"/>
      <c r="G285" s="1434"/>
      <c r="H285" s="1498"/>
      <c r="I285" s="1450"/>
      <c r="J285" s="1450"/>
      <c r="K285" s="1450"/>
      <c r="L285" s="1450"/>
      <c r="M285" s="1450"/>
      <c r="N285" s="1450"/>
      <c r="O285" s="1421"/>
      <c r="P285" s="1501"/>
      <c r="Q285" s="1501"/>
      <c r="R285" s="1498"/>
      <c r="S285" s="1498"/>
      <c r="T285" s="1501"/>
      <c r="U285" s="1501"/>
      <c r="V285" s="1501"/>
    </row>
    <row r="286" spans="1:22" ht="17.25" customHeight="1">
      <c r="A286" s="1498"/>
      <c r="B286" s="1517"/>
      <c r="C286" s="1587"/>
      <c r="D286" s="1500"/>
      <c r="E286" s="1421"/>
      <c r="F286" s="1523"/>
      <c r="G286" s="1434"/>
      <c r="H286" s="1498"/>
      <c r="I286" s="1450"/>
      <c r="J286" s="1450"/>
      <c r="K286" s="1450"/>
      <c r="L286" s="1450"/>
      <c r="M286" s="1450"/>
      <c r="N286" s="1450"/>
      <c r="O286" s="1421"/>
      <c r="P286" s="1501"/>
      <c r="Q286" s="1501"/>
      <c r="R286" s="1498"/>
      <c r="S286" s="1498"/>
      <c r="T286" s="1501"/>
      <c r="U286" s="1501"/>
      <c r="V286" s="1501"/>
    </row>
    <row r="287" spans="1:22" ht="15">
      <c r="A287" s="1498"/>
      <c r="B287" s="1517"/>
      <c r="C287" s="1587"/>
      <c r="D287" s="1500"/>
      <c r="E287" s="1421"/>
      <c r="F287" s="1523"/>
      <c r="G287" s="1434"/>
      <c r="H287" s="1498"/>
      <c r="I287" s="1450"/>
      <c r="J287" s="1450"/>
      <c r="K287" s="1450"/>
      <c r="L287" s="1450"/>
      <c r="M287" s="1450"/>
      <c r="N287" s="1450"/>
      <c r="O287" s="1421"/>
      <c r="P287" s="1501"/>
      <c r="Q287" s="1501"/>
      <c r="R287" s="1498"/>
      <c r="S287" s="1498"/>
      <c r="T287" s="1501"/>
      <c r="U287" s="1501"/>
      <c r="V287" s="1501"/>
    </row>
    <row r="288" spans="1:22" ht="15">
      <c r="A288" s="1498"/>
      <c r="B288" s="1517"/>
      <c r="C288" s="1587"/>
      <c r="D288" s="1500"/>
      <c r="E288" s="1421"/>
      <c r="F288" s="1523"/>
      <c r="G288" s="1434"/>
      <c r="H288" s="1498"/>
      <c r="I288" s="1450"/>
      <c r="J288" s="1450"/>
      <c r="K288" s="1450"/>
      <c r="L288" s="1450"/>
      <c r="M288" s="1450"/>
      <c r="N288" s="1450"/>
      <c r="O288" s="1421"/>
      <c r="P288" s="1501"/>
      <c r="Q288" s="1501"/>
      <c r="R288" s="1498"/>
      <c r="S288" s="1498"/>
      <c r="T288" s="1501"/>
      <c r="U288" s="1501"/>
      <c r="V288" s="1501"/>
    </row>
    <row r="289" spans="1:22" ht="15">
      <c r="A289" s="1498"/>
      <c r="B289" s="1517"/>
      <c r="C289" s="1587"/>
      <c r="D289" s="1500"/>
      <c r="E289" s="1421"/>
      <c r="F289" s="1523"/>
      <c r="G289" s="1434"/>
      <c r="H289" s="1498"/>
      <c r="I289" s="1450"/>
      <c r="J289" s="1450"/>
      <c r="K289" s="1450"/>
      <c r="L289" s="1450"/>
      <c r="M289" s="1450"/>
      <c r="N289" s="1450"/>
      <c r="O289" s="1421"/>
      <c r="P289" s="1501"/>
      <c r="Q289" s="1501"/>
      <c r="R289" s="1498"/>
      <c r="S289" s="1498"/>
      <c r="T289" s="1501"/>
      <c r="U289" s="1501"/>
      <c r="V289" s="1501"/>
    </row>
    <row r="290" spans="1:22" ht="15">
      <c r="A290" s="1498"/>
      <c r="B290" s="1517"/>
      <c r="C290" s="1587"/>
      <c r="D290" s="1500"/>
      <c r="E290" s="1421"/>
      <c r="F290" s="1523"/>
      <c r="G290" s="1434"/>
      <c r="H290" s="1498"/>
      <c r="I290" s="1450"/>
      <c r="J290" s="1450"/>
      <c r="K290" s="1450"/>
      <c r="L290" s="1450"/>
      <c r="M290" s="1450"/>
      <c r="N290" s="1450"/>
      <c r="O290" s="1421"/>
      <c r="P290" s="1501"/>
      <c r="Q290" s="1501"/>
      <c r="R290" s="1498"/>
      <c r="S290" s="1498"/>
      <c r="T290" s="1501"/>
      <c r="U290" s="1501"/>
      <c r="V290" s="1501"/>
    </row>
    <row r="291" spans="1:22" ht="15">
      <c r="A291" s="1498"/>
      <c r="B291" s="1517"/>
      <c r="C291" s="1587"/>
      <c r="D291" s="1500"/>
      <c r="E291" s="1421"/>
      <c r="F291" s="1523"/>
      <c r="G291" s="1434"/>
      <c r="H291" s="1498"/>
      <c r="I291" s="1450"/>
      <c r="J291" s="1450"/>
      <c r="K291" s="1450"/>
      <c r="L291" s="1450"/>
      <c r="M291" s="1450"/>
      <c r="N291" s="1450"/>
      <c r="O291" s="1421"/>
      <c r="P291" s="1501"/>
      <c r="Q291" s="1501"/>
      <c r="R291" s="1498"/>
      <c r="S291" s="1498"/>
      <c r="T291" s="1501"/>
      <c r="U291" s="1501"/>
      <c r="V291" s="1501"/>
    </row>
    <row r="292" spans="1:22" ht="15">
      <c r="A292" s="1498"/>
      <c r="B292" s="1517"/>
      <c r="C292" s="1587"/>
      <c r="D292" s="1500"/>
      <c r="E292" s="1421"/>
      <c r="F292" s="1523"/>
      <c r="G292" s="1434"/>
      <c r="H292" s="1498"/>
      <c r="I292" s="1450"/>
      <c r="J292" s="1450"/>
      <c r="K292" s="1450"/>
      <c r="L292" s="1450"/>
      <c r="M292" s="1450"/>
      <c r="N292" s="1450"/>
      <c r="O292" s="1421"/>
      <c r="P292" s="1501"/>
      <c r="Q292" s="1501"/>
      <c r="R292" s="1498"/>
      <c r="S292" s="1498"/>
      <c r="T292" s="1501"/>
      <c r="U292" s="1501"/>
      <c r="V292" s="1501"/>
    </row>
    <row r="293" spans="1:22" ht="15">
      <c r="A293" s="1498"/>
      <c r="B293" s="1517"/>
      <c r="C293" s="1587"/>
      <c r="D293" s="1500"/>
      <c r="E293" s="1421"/>
      <c r="F293" s="1523"/>
      <c r="G293" s="1434"/>
      <c r="H293" s="1498"/>
      <c r="I293" s="1450"/>
      <c r="J293" s="1450"/>
      <c r="K293" s="1450"/>
      <c r="L293" s="1450"/>
      <c r="M293" s="1450"/>
      <c r="N293" s="1450"/>
      <c r="O293" s="1421"/>
      <c r="P293" s="1501"/>
      <c r="Q293" s="1501"/>
      <c r="R293" s="1498"/>
      <c r="S293" s="1498"/>
      <c r="T293" s="1501"/>
      <c r="U293" s="1501"/>
      <c r="V293" s="1501"/>
    </row>
    <row r="294" spans="1:22" ht="15">
      <c r="A294" s="1498"/>
      <c r="B294" s="1517"/>
      <c r="C294" s="1587"/>
      <c r="D294" s="1500"/>
      <c r="E294" s="1421"/>
      <c r="F294" s="1523"/>
      <c r="G294" s="1434"/>
      <c r="H294" s="1498"/>
      <c r="I294" s="1450"/>
      <c r="J294" s="1450"/>
      <c r="K294" s="1450"/>
      <c r="L294" s="1450"/>
      <c r="M294" s="1450"/>
      <c r="N294" s="1450"/>
      <c r="O294" s="1421"/>
      <c r="P294" s="1501"/>
      <c r="Q294" s="1501"/>
      <c r="R294" s="1498"/>
      <c r="S294" s="1498"/>
      <c r="T294" s="1501"/>
      <c r="U294" s="1501"/>
      <c r="V294" s="1501"/>
    </row>
    <row r="295" spans="1:22" ht="15">
      <c r="A295" s="1498"/>
      <c r="B295" s="1517"/>
      <c r="C295" s="1587"/>
      <c r="D295" s="1500"/>
      <c r="E295" s="1421"/>
      <c r="F295" s="1523"/>
      <c r="G295" s="1434"/>
      <c r="H295" s="1498"/>
      <c r="I295" s="1450"/>
      <c r="J295" s="1450"/>
      <c r="K295" s="1450"/>
      <c r="L295" s="1450"/>
      <c r="M295" s="1450"/>
      <c r="N295" s="1450"/>
      <c r="O295" s="1421"/>
      <c r="P295" s="1501"/>
      <c r="Q295" s="1501"/>
      <c r="R295" s="1498"/>
      <c r="S295" s="1498"/>
      <c r="T295" s="1501"/>
      <c r="U295" s="1501"/>
      <c r="V295" s="1501"/>
    </row>
    <row r="296" spans="1:22" ht="15">
      <c r="A296" s="1498"/>
      <c r="B296" s="1517"/>
      <c r="C296" s="1587"/>
      <c r="D296" s="1500"/>
      <c r="E296" s="1421"/>
      <c r="F296" s="1523"/>
      <c r="G296" s="1434"/>
      <c r="H296" s="1498"/>
      <c r="I296" s="1450"/>
      <c r="J296" s="1450"/>
      <c r="K296" s="1450"/>
      <c r="L296" s="1450"/>
      <c r="M296" s="1450"/>
      <c r="N296" s="1450"/>
      <c r="O296" s="1421"/>
      <c r="P296" s="1501"/>
      <c r="Q296" s="1501"/>
      <c r="R296" s="1498"/>
      <c r="S296" s="1498"/>
      <c r="T296" s="1501"/>
      <c r="U296" s="1501"/>
      <c r="V296" s="1501"/>
    </row>
    <row r="297" spans="1:22" ht="15">
      <c r="A297" s="1498"/>
      <c r="B297" s="1517"/>
      <c r="C297" s="1587"/>
      <c r="D297" s="1500"/>
      <c r="E297" s="1421"/>
      <c r="F297" s="1523"/>
      <c r="G297" s="1434"/>
      <c r="H297" s="1498"/>
      <c r="I297" s="1450"/>
      <c r="J297" s="1450"/>
      <c r="K297" s="1450"/>
      <c r="L297" s="1450"/>
      <c r="M297" s="1450"/>
      <c r="N297" s="1450"/>
      <c r="O297" s="1421"/>
      <c r="P297" s="1501"/>
      <c r="Q297" s="1501"/>
      <c r="R297" s="1498"/>
      <c r="S297" s="1498"/>
      <c r="T297" s="1501"/>
      <c r="U297" s="1501"/>
      <c r="V297" s="1501"/>
    </row>
    <row r="298" spans="1:22" ht="15">
      <c r="A298" s="1498"/>
      <c r="B298" s="1517"/>
      <c r="C298" s="1587"/>
      <c r="D298" s="1500"/>
      <c r="E298" s="1421"/>
      <c r="F298" s="1523"/>
      <c r="G298" s="1434"/>
      <c r="H298" s="1498"/>
      <c r="I298" s="1450"/>
      <c r="J298" s="1450"/>
      <c r="K298" s="1450"/>
      <c r="L298" s="1450"/>
      <c r="M298" s="1450"/>
      <c r="N298" s="1450"/>
      <c r="O298" s="1421"/>
      <c r="P298" s="1501"/>
      <c r="Q298" s="1501"/>
      <c r="R298" s="1498"/>
      <c r="S298" s="1498"/>
      <c r="T298" s="1501"/>
      <c r="U298" s="1501"/>
      <c r="V298" s="1501"/>
    </row>
    <row r="299" spans="1:22" ht="15">
      <c r="A299" s="1498"/>
      <c r="B299" s="1517"/>
      <c r="C299" s="1587"/>
      <c r="D299" s="1500"/>
      <c r="E299" s="1421"/>
      <c r="F299" s="1523"/>
      <c r="G299" s="1434"/>
      <c r="H299" s="1498"/>
      <c r="I299" s="1450"/>
      <c r="J299" s="1450"/>
      <c r="K299" s="1450"/>
      <c r="L299" s="1450"/>
      <c r="M299" s="1450"/>
      <c r="N299" s="1450"/>
      <c r="O299" s="1421"/>
      <c r="P299" s="1501"/>
      <c r="Q299" s="1501"/>
      <c r="R299" s="1498"/>
      <c r="S299" s="1498"/>
      <c r="T299" s="1501"/>
      <c r="U299" s="1501"/>
      <c r="V299" s="1501"/>
    </row>
    <row r="300" spans="1:22" ht="15">
      <c r="A300" s="1498"/>
      <c r="B300" s="1517"/>
      <c r="C300" s="1587"/>
      <c r="D300" s="1500"/>
      <c r="E300" s="1421"/>
      <c r="F300" s="1523"/>
      <c r="G300" s="1434"/>
      <c r="H300" s="1498"/>
      <c r="I300" s="1450"/>
      <c r="J300" s="1450"/>
      <c r="K300" s="1450"/>
      <c r="L300" s="1450"/>
      <c r="M300" s="1450"/>
      <c r="N300" s="1450"/>
      <c r="O300" s="1421"/>
      <c r="P300" s="1501"/>
      <c r="Q300" s="1501"/>
      <c r="R300" s="1498"/>
      <c r="S300" s="1498"/>
      <c r="T300" s="1501"/>
      <c r="U300" s="1501"/>
      <c r="V300" s="1501"/>
    </row>
    <row r="362" ht="31.5" customHeight="1"/>
    <row r="386" ht="22.5" customHeight="1"/>
    <row r="388" ht="40.5" customHeight="1"/>
    <row r="389" ht="24" customHeight="1"/>
    <row r="390" ht="30" customHeight="1"/>
    <row r="392" ht="35.25" customHeight="1"/>
  </sheetData>
  <autoFilter ref="A3:V12"/>
  <mergeCells count="1">
    <mergeCell ref="A1:V1"/>
  </mergeCells>
  <phoneticPr fontId="23" type="noConversion"/>
  <dataValidations count="5">
    <dataValidation type="list" allowBlank="1" showInputMessage="1" showErrorMessage="1" sqref="F4:F300">
      <formula1>да_нет</formula1>
    </dataValidation>
    <dataValidation type="list" allowBlank="1" showInputMessage="1" showErrorMessage="1" sqref="Q4:Q300">
      <formula1>Сокращение_ПЧ</formula1>
    </dataValidation>
    <dataValidation type="list" allowBlank="1" showInputMessage="1" showErrorMessage="1" sqref="O4:O300">
      <formula1>Принятое_процессуальное_решение1</formula1>
    </dataValidation>
    <dataValidation type="list" allowBlank="1" showInputMessage="1" showErrorMessage="1" sqref="E12 E16:E300">
      <formula1>районы_и_города_и_ДЧС</formula1>
    </dataValidation>
    <dataValidation type="list" allowBlank="1" showInputMessage="1" showErrorMessage="1" sqref="E4:E11 E13:E15">
      <formula1>районы</formula1>
    </dataValidation>
  </dataValidations>
  <pageMargins left="0.75" right="0.75" top="1" bottom="1" header="0.5" footer="0.5"/>
  <pageSetup paperSize="9" orientation="portrait" verticalDpi="0" r:id="rId1"/>
  <headerFooter alignWithMargins="0"/>
</worksheet>
</file>

<file path=xl/worksheets/sheet49.xml><?xml version="1.0" encoding="utf-8"?>
<worksheet xmlns="http://schemas.openxmlformats.org/spreadsheetml/2006/main" xmlns:r="http://schemas.openxmlformats.org/officeDocument/2006/relationships">
  <sheetPr codeName="Лист54">
    <tabColor rgb="FFFFC000"/>
  </sheetPr>
  <dimension ref="A1:V50"/>
  <sheetViews>
    <sheetView zoomScale="90" zoomScaleNormal="90" workbookViewId="0">
      <pane ySplit="3" topLeftCell="A4" activePane="bottomLeft" state="frozen"/>
      <selection pane="bottomLeft" activeCell="J3" sqref="J3"/>
    </sheetView>
  </sheetViews>
  <sheetFormatPr defaultRowHeight="12.75"/>
  <cols>
    <col min="1" max="1" width="4.140625" customWidth="1"/>
    <col min="2" max="2" width="23.5703125" customWidth="1"/>
    <col min="3" max="3" width="14.5703125" customWidth="1"/>
    <col min="5" max="5" width="19.42578125" customWidth="1"/>
    <col min="6" max="6" width="9.28515625" customWidth="1"/>
    <col min="7" max="7" width="39.5703125" customWidth="1"/>
    <col min="8" max="8" width="33.42578125" customWidth="1"/>
    <col min="9" max="9" width="24.5703125" customWidth="1"/>
    <col min="10" max="10" width="13.42578125" customWidth="1"/>
    <col min="11" max="14" width="8.7109375" customWidth="1"/>
  </cols>
  <sheetData>
    <row r="1" spans="1:22">
      <c r="A1" s="2986" t="s">
        <v>764</v>
      </c>
      <c r="B1" s="2987"/>
      <c r="C1" s="2987"/>
      <c r="D1" s="2987"/>
      <c r="E1" s="2987"/>
      <c r="F1" s="2987"/>
      <c r="G1" s="2987"/>
      <c r="H1" s="2987"/>
      <c r="I1" s="2987"/>
      <c r="J1" s="2987"/>
      <c r="K1" s="2987"/>
      <c r="L1" s="2987"/>
      <c r="M1" s="2987"/>
      <c r="N1" s="2987"/>
      <c r="O1" s="2987"/>
      <c r="P1" s="2987"/>
      <c r="Q1" s="2987"/>
      <c r="R1" s="2987"/>
      <c r="S1" s="2987"/>
      <c r="T1" s="2987"/>
      <c r="U1" s="2987"/>
      <c r="V1" s="2987"/>
    </row>
    <row r="2" spans="1:22" ht="10.5" customHeight="1" thickBot="1"/>
    <row r="3" spans="1:22" ht="64.5" thickTop="1" thickBot="1">
      <c r="A3" s="1617" t="s">
        <v>121</v>
      </c>
      <c r="B3" s="1605" t="s">
        <v>1118</v>
      </c>
      <c r="C3" s="1617" t="s">
        <v>1164</v>
      </c>
      <c r="D3" s="1617" t="s">
        <v>1213</v>
      </c>
      <c r="E3" s="1617" t="s">
        <v>66</v>
      </c>
      <c r="F3" s="1490" t="s">
        <v>1090</v>
      </c>
      <c r="G3" s="1629" t="s">
        <v>1225</v>
      </c>
      <c r="H3" s="1630" t="s">
        <v>1226</v>
      </c>
      <c r="I3" s="1630" t="s">
        <v>1227</v>
      </c>
      <c r="J3" s="1385" t="s">
        <v>1159</v>
      </c>
      <c r="K3" s="269" t="s">
        <v>841</v>
      </c>
      <c r="L3" s="269" t="s">
        <v>842</v>
      </c>
      <c r="M3" s="269" t="s">
        <v>843</v>
      </c>
      <c r="N3" s="269" t="s">
        <v>844</v>
      </c>
      <c r="O3" s="1682" t="s">
        <v>1197</v>
      </c>
      <c r="P3" s="1453" t="s">
        <v>941</v>
      </c>
      <c r="Q3" s="1612" t="s">
        <v>1129</v>
      </c>
      <c r="R3" s="1612" t="s">
        <v>1130</v>
      </c>
      <c r="S3" s="1612" t="s">
        <v>1131</v>
      </c>
      <c r="T3" s="1613" t="s">
        <v>1132</v>
      </c>
      <c r="U3" s="1618" t="s">
        <v>1133</v>
      </c>
      <c r="V3" s="1618" t="s">
        <v>41</v>
      </c>
    </row>
    <row r="4" spans="1:22" ht="15" thickTop="1">
      <c r="A4" s="1601"/>
      <c r="B4" s="1423"/>
      <c r="C4" s="1620"/>
      <c r="D4" s="1621"/>
      <c r="E4" s="1431"/>
      <c r="F4" s="1407"/>
      <c r="G4" s="1586"/>
      <c r="H4" s="1586"/>
      <c r="I4" s="1586"/>
      <c r="J4" s="1586"/>
      <c r="K4" s="1586"/>
      <c r="L4" s="1586"/>
      <c r="M4" s="1586"/>
      <c r="N4" s="1586"/>
      <c r="O4" s="1431"/>
      <c r="P4" s="1580"/>
      <c r="Q4" s="1502"/>
      <c r="R4" s="1580"/>
      <c r="S4" s="1580"/>
      <c r="T4" s="1580"/>
      <c r="U4" s="1580"/>
      <c r="V4" s="1580"/>
    </row>
    <row r="5" spans="1:22" ht="14.25">
      <c r="A5" s="1441"/>
      <c r="B5" s="1517"/>
      <c r="C5" s="1588"/>
      <c r="D5" s="1589"/>
      <c r="E5" s="1421"/>
      <c r="F5" s="1523"/>
      <c r="G5" s="1434"/>
      <c r="H5" s="1434"/>
      <c r="I5" s="1434"/>
      <c r="J5" s="1434"/>
      <c r="K5" s="1434"/>
      <c r="L5" s="1434"/>
      <c r="M5" s="1434"/>
      <c r="N5" s="1434"/>
      <c r="O5" s="1421"/>
      <c r="P5" s="1494"/>
      <c r="Q5" s="1501"/>
      <c r="R5" s="1494"/>
      <c r="S5" s="1494"/>
      <c r="T5" s="1494"/>
      <c r="U5" s="1494"/>
      <c r="V5" s="1494"/>
    </row>
    <row r="6" spans="1:22" ht="14.25">
      <c r="A6" s="1441"/>
      <c r="B6" s="1517"/>
      <c r="C6" s="1588"/>
      <c r="D6" s="1589"/>
      <c r="E6" s="1421"/>
      <c r="F6" s="1523"/>
      <c r="G6" s="1434"/>
      <c r="H6" s="1434"/>
      <c r="I6" s="1434"/>
      <c r="J6" s="1434"/>
      <c r="K6" s="1434"/>
      <c r="L6" s="1434"/>
      <c r="M6" s="1434"/>
      <c r="N6" s="1434"/>
      <c r="O6" s="1421"/>
      <c r="P6" s="1494"/>
      <c r="Q6" s="1501"/>
      <c r="R6" s="1494"/>
      <c r="S6" s="1494"/>
      <c r="T6" s="1494"/>
      <c r="U6" s="1494"/>
      <c r="V6" s="1494"/>
    </row>
    <row r="7" spans="1:22" ht="14.25">
      <c r="A7" s="1441"/>
      <c r="B7" s="1517"/>
      <c r="C7" s="1588"/>
      <c r="D7" s="1589"/>
      <c r="E7" s="1421"/>
      <c r="F7" s="1523"/>
      <c r="G7" s="1434"/>
      <c r="H7" s="1434"/>
      <c r="I7" s="1434"/>
      <c r="J7" s="1434"/>
      <c r="K7" s="1434"/>
      <c r="L7" s="1434"/>
      <c r="M7" s="1434"/>
      <c r="N7" s="1434"/>
      <c r="O7" s="1421"/>
      <c r="P7" s="1494"/>
      <c r="Q7" s="1501"/>
      <c r="R7" s="1494"/>
      <c r="S7" s="1494"/>
      <c r="T7" s="1494"/>
      <c r="U7" s="1494"/>
      <c r="V7" s="1494"/>
    </row>
    <row r="8" spans="1:22" ht="14.25">
      <c r="A8" s="1441"/>
      <c r="B8" s="1517"/>
      <c r="C8" s="1588"/>
      <c r="D8" s="1589"/>
      <c r="E8" s="1421"/>
      <c r="F8" s="1523"/>
      <c r="G8" s="1434"/>
      <c r="H8" s="1434"/>
      <c r="I8" s="1434"/>
      <c r="J8" s="1434"/>
      <c r="K8" s="1434"/>
      <c r="L8" s="1434"/>
      <c r="M8" s="1434"/>
      <c r="N8" s="1434"/>
      <c r="O8" s="1421"/>
      <c r="P8" s="1494"/>
      <c r="Q8" s="1501"/>
      <c r="R8" s="1494"/>
      <c r="S8" s="1494"/>
      <c r="T8" s="1494"/>
      <c r="U8" s="1494"/>
      <c r="V8" s="1494"/>
    </row>
    <row r="9" spans="1:22" ht="14.25">
      <c r="A9" s="1441"/>
      <c r="B9" s="1517"/>
      <c r="C9" s="1588"/>
      <c r="D9" s="1589"/>
      <c r="E9" s="1421"/>
      <c r="F9" s="1523"/>
      <c r="G9" s="1434"/>
      <c r="H9" s="1434"/>
      <c r="I9" s="1434"/>
      <c r="J9" s="1434"/>
      <c r="K9" s="1434"/>
      <c r="L9" s="1434"/>
      <c r="M9" s="1434"/>
      <c r="N9" s="1434"/>
      <c r="O9" s="1421"/>
      <c r="P9" s="1494"/>
      <c r="Q9" s="1501"/>
      <c r="R9" s="1494"/>
      <c r="S9" s="1494"/>
      <c r="T9" s="1494"/>
      <c r="U9" s="1494"/>
      <c r="V9" s="1494"/>
    </row>
    <row r="10" spans="1:22" ht="14.25">
      <c r="A10" s="1441"/>
      <c r="B10" s="1517"/>
      <c r="C10" s="1588"/>
      <c r="D10" s="1589"/>
      <c r="E10" s="1421"/>
      <c r="F10" s="1523"/>
      <c r="G10" s="1434"/>
      <c r="H10" s="1434"/>
      <c r="I10" s="1434"/>
      <c r="J10" s="1434"/>
      <c r="K10" s="1434"/>
      <c r="L10" s="1434"/>
      <c r="M10" s="1434"/>
      <c r="N10" s="1434"/>
      <c r="O10" s="1421"/>
      <c r="P10" s="1494"/>
      <c r="Q10" s="1501"/>
      <c r="R10" s="1494"/>
      <c r="S10" s="1494"/>
      <c r="T10" s="1494"/>
      <c r="U10" s="1494"/>
      <c r="V10" s="1494"/>
    </row>
    <row r="11" spans="1:22" ht="14.25">
      <c r="A11" s="1441"/>
      <c r="B11" s="1517"/>
      <c r="C11" s="1588"/>
      <c r="D11" s="1589"/>
      <c r="E11" s="1421"/>
      <c r="F11" s="1523"/>
      <c r="G11" s="1434"/>
      <c r="H11" s="1434"/>
      <c r="I11" s="1434"/>
      <c r="J11" s="1434"/>
      <c r="K11" s="1434"/>
      <c r="L11" s="1434"/>
      <c r="M11" s="1434"/>
      <c r="N11" s="1434"/>
      <c r="O11" s="1421"/>
      <c r="P11" s="1494"/>
      <c r="Q11" s="1501"/>
      <c r="R11" s="1494"/>
      <c r="S11" s="1494"/>
      <c r="T11" s="1494"/>
      <c r="U11" s="1494"/>
      <c r="V11" s="1494"/>
    </row>
    <row r="12" spans="1:22" ht="14.25">
      <c r="A12" s="1441"/>
      <c r="B12" s="1517"/>
      <c r="C12" s="1588"/>
      <c r="D12" s="1589"/>
      <c r="E12" s="1421"/>
      <c r="F12" s="1523"/>
      <c r="G12" s="1434"/>
      <c r="H12" s="1434"/>
      <c r="I12" s="1434"/>
      <c r="J12" s="1434"/>
      <c r="K12" s="1434"/>
      <c r="L12" s="1434"/>
      <c r="M12" s="1434"/>
      <c r="N12" s="1434"/>
      <c r="O12" s="1421"/>
      <c r="P12" s="1494"/>
      <c r="Q12" s="1501"/>
      <c r="R12" s="1494"/>
      <c r="S12" s="1494"/>
      <c r="T12" s="1494"/>
      <c r="U12" s="1494"/>
      <c r="V12" s="1494"/>
    </row>
    <row r="13" spans="1:22" ht="14.25">
      <c r="A13" s="1441"/>
      <c r="B13" s="1517"/>
      <c r="C13" s="1588"/>
      <c r="D13" s="1589"/>
      <c r="E13" s="1421"/>
      <c r="F13" s="1523"/>
      <c r="G13" s="1434"/>
      <c r="H13" s="1434"/>
      <c r="I13" s="1434"/>
      <c r="J13" s="1434"/>
      <c r="K13" s="1434"/>
      <c r="L13" s="1434"/>
      <c r="M13" s="1434"/>
      <c r="N13" s="1434"/>
      <c r="O13" s="1421"/>
      <c r="P13" s="1494"/>
      <c r="Q13" s="1501"/>
      <c r="R13" s="1494"/>
      <c r="S13" s="1494"/>
      <c r="T13" s="1494"/>
      <c r="U13" s="1494"/>
      <c r="V13" s="1494"/>
    </row>
    <row r="14" spans="1:22" ht="14.25">
      <c r="A14" s="1441"/>
      <c r="B14" s="1517"/>
      <c r="C14" s="1588"/>
      <c r="D14" s="1589"/>
      <c r="E14" s="1421"/>
      <c r="F14" s="1523"/>
      <c r="G14" s="1434"/>
      <c r="H14" s="1434"/>
      <c r="I14" s="1434"/>
      <c r="J14" s="1434"/>
      <c r="K14" s="1434"/>
      <c r="L14" s="1434"/>
      <c r="M14" s="1434"/>
      <c r="N14" s="1434"/>
      <c r="O14" s="1421"/>
      <c r="P14" s="1494"/>
      <c r="Q14" s="1501"/>
      <c r="R14" s="1494"/>
      <c r="S14" s="1494"/>
      <c r="T14" s="1494"/>
      <c r="U14" s="1494"/>
      <c r="V14" s="1494"/>
    </row>
    <row r="15" spans="1:22" ht="14.25">
      <c r="A15" s="1441"/>
      <c r="B15" s="1517"/>
      <c r="C15" s="1588"/>
      <c r="D15" s="1589"/>
      <c r="E15" s="1421"/>
      <c r="F15" s="1523"/>
      <c r="G15" s="1434"/>
      <c r="H15" s="1434"/>
      <c r="I15" s="1434"/>
      <c r="J15" s="1434"/>
      <c r="K15" s="1434"/>
      <c r="L15" s="1434"/>
      <c r="M15" s="1434"/>
      <c r="N15" s="1434"/>
      <c r="O15" s="1421"/>
      <c r="P15" s="1494"/>
      <c r="Q15" s="1501"/>
      <c r="R15" s="1494"/>
      <c r="S15" s="1494"/>
      <c r="T15" s="1494"/>
      <c r="U15" s="1494"/>
      <c r="V15" s="1494"/>
    </row>
    <row r="16" spans="1:22" ht="14.25">
      <c r="A16" s="1441"/>
      <c r="B16" s="1517"/>
      <c r="C16" s="1588"/>
      <c r="D16" s="1589"/>
      <c r="E16" s="1421"/>
      <c r="F16" s="1523"/>
      <c r="G16" s="1434"/>
      <c r="H16" s="1434"/>
      <c r="I16" s="1434"/>
      <c r="J16" s="1434"/>
      <c r="K16" s="1434"/>
      <c r="L16" s="1434"/>
      <c r="M16" s="1434"/>
      <c r="N16" s="1434"/>
      <c r="O16" s="1421"/>
      <c r="P16" s="1494"/>
      <c r="Q16" s="1501"/>
      <c r="R16" s="1494"/>
      <c r="S16" s="1494"/>
      <c r="T16" s="1494"/>
      <c r="U16" s="1494"/>
      <c r="V16" s="1494"/>
    </row>
    <row r="17" spans="1:22" ht="14.25">
      <c r="A17" s="1441"/>
      <c r="B17" s="1517"/>
      <c r="C17" s="1588"/>
      <c r="D17" s="1589"/>
      <c r="E17" s="1421"/>
      <c r="F17" s="1523"/>
      <c r="G17" s="1434"/>
      <c r="H17" s="1434"/>
      <c r="I17" s="1434"/>
      <c r="J17" s="1434"/>
      <c r="K17" s="1434"/>
      <c r="L17" s="1434"/>
      <c r="M17" s="1434"/>
      <c r="N17" s="1434"/>
      <c r="O17" s="1421"/>
      <c r="P17" s="1494"/>
      <c r="Q17" s="1501"/>
      <c r="R17" s="1494"/>
      <c r="S17" s="1494"/>
      <c r="T17" s="1494"/>
      <c r="U17" s="1494"/>
      <c r="V17" s="1494"/>
    </row>
    <row r="18" spans="1:22" ht="14.25">
      <c r="A18" s="1441"/>
      <c r="B18" s="1517"/>
      <c r="C18" s="1588"/>
      <c r="D18" s="1589"/>
      <c r="E18" s="1421"/>
      <c r="F18" s="1523"/>
      <c r="G18" s="1434"/>
      <c r="H18" s="1434"/>
      <c r="I18" s="1434"/>
      <c r="J18" s="1434"/>
      <c r="K18" s="1434"/>
      <c r="L18" s="1434"/>
      <c r="M18" s="1434"/>
      <c r="N18" s="1434"/>
      <c r="O18" s="1421"/>
      <c r="P18" s="1494"/>
      <c r="Q18" s="1501"/>
      <c r="R18" s="1494"/>
      <c r="S18" s="1494"/>
      <c r="T18" s="1494"/>
      <c r="U18" s="1494"/>
      <c r="V18" s="1494"/>
    </row>
    <row r="19" spans="1:22" ht="14.25">
      <c r="A19" s="1441"/>
      <c r="B19" s="1517"/>
      <c r="C19" s="1588"/>
      <c r="D19" s="1589"/>
      <c r="E19" s="1421"/>
      <c r="F19" s="1523"/>
      <c r="G19" s="1434"/>
      <c r="H19" s="1434"/>
      <c r="I19" s="1434"/>
      <c r="J19" s="1434"/>
      <c r="K19" s="1434"/>
      <c r="L19" s="1434"/>
      <c r="M19" s="1434"/>
      <c r="N19" s="1434"/>
      <c r="O19" s="1421"/>
      <c r="P19" s="1494"/>
      <c r="Q19" s="1501"/>
      <c r="R19" s="1494"/>
      <c r="S19" s="1494"/>
      <c r="T19" s="1494"/>
      <c r="U19" s="1494"/>
      <c r="V19" s="1494"/>
    </row>
    <row r="20" spans="1:22" ht="28.5" customHeight="1">
      <c r="A20" s="1441"/>
      <c r="B20" s="1517"/>
      <c r="C20" s="1588"/>
      <c r="D20" s="1589"/>
      <c r="E20" s="1421"/>
      <c r="F20" s="1523"/>
      <c r="G20" s="1434"/>
      <c r="H20" s="1434"/>
      <c r="I20" s="1434"/>
      <c r="J20" s="1434"/>
      <c r="K20" s="1434"/>
      <c r="L20" s="1434"/>
      <c r="M20" s="1434"/>
      <c r="N20" s="1434"/>
      <c r="O20" s="1421"/>
      <c r="P20" s="1494"/>
      <c r="Q20" s="1501"/>
      <c r="R20" s="1494"/>
      <c r="S20" s="1494"/>
      <c r="T20" s="1494"/>
      <c r="U20" s="1494"/>
      <c r="V20" s="1494"/>
    </row>
    <row r="21" spans="1:22" ht="12.75" customHeight="1">
      <c r="A21" s="1441"/>
      <c r="B21" s="1517"/>
      <c r="C21" s="1588"/>
      <c r="D21" s="1589"/>
      <c r="E21" s="1421"/>
      <c r="F21" s="1523"/>
      <c r="G21" s="1434"/>
      <c r="H21" s="1434"/>
      <c r="I21" s="1434"/>
      <c r="J21" s="1434"/>
      <c r="K21" s="1434"/>
      <c r="L21" s="1434"/>
      <c r="M21" s="1434"/>
      <c r="N21" s="1434"/>
      <c r="O21" s="1421"/>
      <c r="P21" s="1494"/>
      <c r="Q21" s="1501"/>
      <c r="R21" s="1494"/>
      <c r="S21" s="1494"/>
      <c r="T21" s="1494"/>
      <c r="U21" s="1494"/>
      <c r="V21" s="1494"/>
    </row>
    <row r="22" spans="1:22" ht="14.25">
      <c r="A22" s="1441"/>
      <c r="B22" s="1517"/>
      <c r="C22" s="1588"/>
      <c r="D22" s="1589"/>
      <c r="E22" s="1421"/>
      <c r="F22" s="1523"/>
      <c r="G22" s="1434"/>
      <c r="H22" s="1434"/>
      <c r="I22" s="1434"/>
      <c r="J22" s="1434"/>
      <c r="K22" s="1434"/>
      <c r="L22" s="1434"/>
      <c r="M22" s="1434"/>
      <c r="N22" s="1434"/>
      <c r="O22" s="1421"/>
      <c r="P22" s="1494"/>
      <c r="Q22" s="1501"/>
      <c r="R22" s="1494"/>
      <c r="S22" s="1494"/>
      <c r="T22" s="1494"/>
      <c r="U22" s="1494"/>
      <c r="V22" s="1494"/>
    </row>
    <row r="23" spans="1:22" ht="14.25">
      <c r="A23" s="1441"/>
      <c r="B23" s="1517"/>
      <c r="C23" s="1588"/>
      <c r="D23" s="1589"/>
      <c r="E23" s="1421"/>
      <c r="F23" s="1523"/>
      <c r="G23" s="1434"/>
      <c r="H23" s="1434"/>
      <c r="I23" s="1434"/>
      <c r="J23" s="1434"/>
      <c r="K23" s="1434"/>
      <c r="L23" s="1434"/>
      <c r="M23" s="1434"/>
      <c r="N23" s="1434"/>
      <c r="O23" s="1421"/>
      <c r="P23" s="1494"/>
      <c r="Q23" s="1501"/>
      <c r="R23" s="1494"/>
      <c r="S23" s="1494"/>
      <c r="T23" s="1494"/>
      <c r="U23" s="1494"/>
      <c r="V23" s="1494"/>
    </row>
    <row r="24" spans="1:22" ht="14.25">
      <c r="A24" s="1441"/>
      <c r="B24" s="1517"/>
      <c r="C24" s="1588"/>
      <c r="D24" s="1589"/>
      <c r="E24" s="1421"/>
      <c r="F24" s="1523"/>
      <c r="G24" s="1434"/>
      <c r="H24" s="1434"/>
      <c r="I24" s="1434"/>
      <c r="J24" s="1434"/>
      <c r="K24" s="1434"/>
      <c r="L24" s="1434"/>
      <c r="M24" s="1434"/>
      <c r="N24" s="1434"/>
      <c r="O24" s="1421"/>
      <c r="P24" s="1494"/>
      <c r="Q24" s="1501"/>
      <c r="R24" s="1494"/>
      <c r="S24" s="1494"/>
      <c r="T24" s="1494"/>
      <c r="U24" s="1494"/>
      <c r="V24" s="1494"/>
    </row>
    <row r="25" spans="1:22" ht="14.25">
      <c r="A25" s="1441"/>
      <c r="B25" s="1517"/>
      <c r="C25" s="1588"/>
      <c r="D25" s="1589"/>
      <c r="E25" s="1421"/>
      <c r="F25" s="1523"/>
      <c r="G25" s="1434"/>
      <c r="H25" s="1434"/>
      <c r="I25" s="1434"/>
      <c r="J25" s="1434"/>
      <c r="K25" s="1434"/>
      <c r="L25" s="1434"/>
      <c r="M25" s="1434"/>
      <c r="N25" s="1434"/>
      <c r="O25" s="1421"/>
      <c r="P25" s="1494"/>
      <c r="Q25" s="1501"/>
      <c r="R25" s="1494"/>
      <c r="S25" s="1494"/>
      <c r="T25" s="1494"/>
      <c r="U25" s="1494"/>
      <c r="V25" s="1494"/>
    </row>
    <row r="26" spans="1:22" ht="14.25">
      <c r="A26" s="1441"/>
      <c r="B26" s="1517"/>
      <c r="C26" s="1588"/>
      <c r="D26" s="1589"/>
      <c r="E26" s="1421"/>
      <c r="F26" s="1523"/>
      <c r="G26" s="1434"/>
      <c r="H26" s="1434"/>
      <c r="I26" s="1434"/>
      <c r="J26" s="1434"/>
      <c r="K26" s="1434"/>
      <c r="L26" s="1434"/>
      <c r="M26" s="1434"/>
      <c r="N26" s="1434"/>
      <c r="O26" s="1421"/>
      <c r="P26" s="1494"/>
      <c r="Q26" s="1501"/>
      <c r="R26" s="1494"/>
      <c r="S26" s="1494"/>
      <c r="T26" s="1494"/>
      <c r="U26" s="1494"/>
      <c r="V26" s="1494"/>
    </row>
    <row r="27" spans="1:22" ht="14.25">
      <c r="A27" s="1441"/>
      <c r="B27" s="1517"/>
      <c r="C27" s="1588"/>
      <c r="D27" s="1589"/>
      <c r="E27" s="1421"/>
      <c r="F27" s="1523"/>
      <c r="G27" s="1434"/>
      <c r="H27" s="1434"/>
      <c r="I27" s="1434"/>
      <c r="J27" s="1434"/>
      <c r="K27" s="1434"/>
      <c r="L27" s="1434"/>
      <c r="M27" s="1434"/>
      <c r="N27" s="1434"/>
      <c r="O27" s="1421"/>
      <c r="P27" s="1494"/>
      <c r="Q27" s="1501"/>
      <c r="R27" s="1494"/>
      <c r="S27" s="1494"/>
      <c r="T27" s="1494"/>
      <c r="U27" s="1494"/>
      <c r="V27" s="1494"/>
    </row>
    <row r="28" spans="1:22" ht="14.25">
      <c r="A28" s="1441"/>
      <c r="B28" s="1517"/>
      <c r="C28" s="1588"/>
      <c r="D28" s="1589"/>
      <c r="E28" s="1421"/>
      <c r="F28" s="1523"/>
      <c r="G28" s="1434"/>
      <c r="H28" s="1434"/>
      <c r="I28" s="1434"/>
      <c r="J28" s="1434"/>
      <c r="K28" s="1434"/>
      <c r="L28" s="1434"/>
      <c r="M28" s="1434"/>
      <c r="N28" s="1434"/>
      <c r="O28" s="1421"/>
      <c r="P28" s="1494"/>
      <c r="Q28" s="1501"/>
      <c r="R28" s="1494"/>
      <c r="S28" s="1494"/>
      <c r="T28" s="1494"/>
      <c r="U28" s="1494"/>
      <c r="V28" s="1494"/>
    </row>
    <row r="29" spans="1:22" ht="14.25">
      <c r="A29" s="1441"/>
      <c r="B29" s="1517"/>
      <c r="C29" s="1588"/>
      <c r="D29" s="1589"/>
      <c r="E29" s="1421"/>
      <c r="F29" s="1523"/>
      <c r="G29" s="1434"/>
      <c r="H29" s="1434"/>
      <c r="I29" s="1434"/>
      <c r="J29" s="1434"/>
      <c r="K29" s="1434"/>
      <c r="L29" s="1434"/>
      <c r="M29" s="1434"/>
      <c r="N29" s="1434"/>
      <c r="O29" s="1421"/>
      <c r="P29" s="1494"/>
      <c r="Q29" s="1501"/>
      <c r="R29" s="1494"/>
      <c r="S29" s="1494"/>
      <c r="T29" s="1494"/>
      <c r="U29" s="1494"/>
      <c r="V29" s="1494"/>
    </row>
    <row r="30" spans="1:22" ht="14.25">
      <c r="A30" s="1441"/>
      <c r="B30" s="1517"/>
      <c r="C30" s="1588"/>
      <c r="D30" s="1589"/>
      <c r="E30" s="1421"/>
      <c r="F30" s="1523"/>
      <c r="G30" s="1434"/>
      <c r="H30" s="1434"/>
      <c r="I30" s="1434"/>
      <c r="J30" s="1434"/>
      <c r="K30" s="1434"/>
      <c r="L30" s="1434"/>
      <c r="M30" s="1434"/>
      <c r="N30" s="1434"/>
      <c r="O30" s="1421"/>
      <c r="P30" s="1494"/>
      <c r="Q30" s="1501"/>
      <c r="R30" s="1494"/>
      <c r="S30" s="1494"/>
      <c r="T30" s="1494"/>
      <c r="U30" s="1494"/>
      <c r="V30" s="1494"/>
    </row>
    <row r="31" spans="1:22" ht="14.25">
      <c r="A31" s="1441"/>
      <c r="B31" s="1517"/>
      <c r="C31" s="1588"/>
      <c r="D31" s="1589"/>
      <c r="E31" s="1421"/>
      <c r="F31" s="1523"/>
      <c r="G31" s="1434"/>
      <c r="H31" s="1434"/>
      <c r="I31" s="1434"/>
      <c r="J31" s="1434"/>
      <c r="K31" s="1434"/>
      <c r="L31" s="1434"/>
      <c r="M31" s="1434"/>
      <c r="N31" s="1434"/>
      <c r="O31" s="1421"/>
      <c r="P31" s="1494"/>
      <c r="Q31" s="1501"/>
      <c r="R31" s="1494"/>
      <c r="S31" s="1494"/>
      <c r="T31" s="1494"/>
      <c r="U31" s="1494"/>
      <c r="V31" s="1494"/>
    </row>
    <row r="32" spans="1:22" ht="14.25">
      <c r="A32" s="1441"/>
      <c r="B32" s="1517"/>
      <c r="C32" s="1588"/>
      <c r="D32" s="1589"/>
      <c r="E32" s="1421"/>
      <c r="F32" s="1523"/>
      <c r="G32" s="1434"/>
      <c r="H32" s="1434"/>
      <c r="I32" s="1434"/>
      <c r="J32" s="1434"/>
      <c r="K32" s="1434"/>
      <c r="L32" s="1434"/>
      <c r="M32" s="1434"/>
      <c r="N32" s="1434"/>
      <c r="O32" s="1421"/>
      <c r="P32" s="1494"/>
      <c r="Q32" s="1501"/>
      <c r="R32" s="1494"/>
      <c r="S32" s="1494"/>
      <c r="T32" s="1494"/>
      <c r="U32" s="1494"/>
      <c r="V32" s="1494"/>
    </row>
    <row r="33" spans="1:22" ht="14.25">
      <c r="A33" s="1441"/>
      <c r="B33" s="1517"/>
      <c r="C33" s="1588"/>
      <c r="D33" s="1589"/>
      <c r="E33" s="1421"/>
      <c r="F33" s="1523"/>
      <c r="G33" s="1434"/>
      <c r="H33" s="1434"/>
      <c r="I33" s="1434"/>
      <c r="J33" s="1434"/>
      <c r="K33" s="1434"/>
      <c r="L33" s="1434"/>
      <c r="M33" s="1434"/>
      <c r="N33" s="1434"/>
      <c r="O33" s="1421"/>
      <c r="P33" s="1494"/>
      <c r="Q33" s="1501"/>
      <c r="R33" s="1494"/>
      <c r="S33" s="1494"/>
      <c r="T33" s="1494"/>
      <c r="U33" s="1494"/>
      <c r="V33" s="1494"/>
    </row>
    <row r="34" spans="1:22" ht="14.25">
      <c r="A34" s="1441"/>
      <c r="B34" s="1517"/>
      <c r="C34" s="1588"/>
      <c r="D34" s="1589"/>
      <c r="E34" s="1421"/>
      <c r="F34" s="1523"/>
      <c r="G34" s="1434"/>
      <c r="H34" s="1434"/>
      <c r="I34" s="1434"/>
      <c r="J34" s="1434"/>
      <c r="K34" s="1434"/>
      <c r="L34" s="1434"/>
      <c r="M34" s="1434"/>
      <c r="N34" s="1434"/>
      <c r="O34" s="1421"/>
      <c r="P34" s="1494"/>
      <c r="Q34" s="1501"/>
      <c r="R34" s="1494"/>
      <c r="S34" s="1494"/>
      <c r="T34" s="1494"/>
      <c r="U34" s="1494"/>
      <c r="V34" s="1494"/>
    </row>
    <row r="35" spans="1:22" ht="14.25">
      <c r="A35" s="1441"/>
      <c r="B35" s="1517"/>
      <c r="C35" s="1588"/>
      <c r="D35" s="1589"/>
      <c r="E35" s="1421"/>
      <c r="F35" s="1523"/>
      <c r="G35" s="1434"/>
      <c r="H35" s="1434"/>
      <c r="I35" s="1434"/>
      <c r="J35" s="1434"/>
      <c r="K35" s="1434"/>
      <c r="L35" s="1434"/>
      <c r="M35" s="1434"/>
      <c r="N35" s="1434"/>
      <c r="O35" s="1421"/>
      <c r="P35" s="1494"/>
      <c r="Q35" s="1501"/>
      <c r="R35" s="1494"/>
      <c r="S35" s="1494"/>
      <c r="T35" s="1494"/>
      <c r="U35" s="1494"/>
      <c r="V35" s="1494"/>
    </row>
    <row r="36" spans="1:22" ht="14.25">
      <c r="A36" s="1441"/>
      <c r="B36" s="1517"/>
      <c r="C36" s="1588"/>
      <c r="D36" s="1589"/>
      <c r="E36" s="1421"/>
      <c r="F36" s="1523"/>
      <c r="G36" s="1434"/>
      <c r="H36" s="1434"/>
      <c r="I36" s="1434"/>
      <c r="J36" s="1434"/>
      <c r="K36" s="1434"/>
      <c r="L36" s="1434"/>
      <c r="M36" s="1434"/>
      <c r="N36" s="1434"/>
      <c r="O36" s="1421"/>
      <c r="P36" s="1494"/>
      <c r="Q36" s="1501"/>
      <c r="R36" s="1494"/>
      <c r="S36" s="1494"/>
      <c r="T36" s="1494"/>
      <c r="U36" s="1494"/>
      <c r="V36" s="1494"/>
    </row>
    <row r="37" spans="1:22" ht="14.25">
      <c r="A37" s="1441"/>
      <c r="B37" s="1517"/>
      <c r="C37" s="1588"/>
      <c r="D37" s="1589"/>
      <c r="E37" s="1421"/>
      <c r="F37" s="1523"/>
      <c r="G37" s="1434"/>
      <c r="H37" s="1434"/>
      <c r="I37" s="1434"/>
      <c r="J37" s="1434"/>
      <c r="K37" s="1434"/>
      <c r="L37" s="1434"/>
      <c r="M37" s="1434"/>
      <c r="N37" s="1434"/>
      <c r="O37" s="1421"/>
      <c r="P37" s="1494"/>
      <c r="Q37" s="1501"/>
      <c r="R37" s="1494"/>
      <c r="S37" s="1494"/>
      <c r="T37" s="1494"/>
      <c r="U37" s="1494"/>
      <c r="V37" s="1494"/>
    </row>
    <row r="38" spans="1:22" ht="14.25">
      <c r="A38" s="1441"/>
      <c r="B38" s="1517"/>
      <c r="C38" s="1588"/>
      <c r="D38" s="1589"/>
      <c r="E38" s="1421"/>
      <c r="F38" s="1523"/>
      <c r="G38" s="1434"/>
      <c r="H38" s="1434"/>
      <c r="I38" s="1434"/>
      <c r="J38" s="1434"/>
      <c r="K38" s="1434"/>
      <c r="L38" s="1434"/>
      <c r="M38" s="1434"/>
      <c r="N38" s="1434"/>
      <c r="O38" s="1421"/>
      <c r="P38" s="1494"/>
      <c r="Q38" s="1501"/>
      <c r="R38" s="1494"/>
      <c r="S38" s="1494"/>
      <c r="T38" s="1494"/>
      <c r="U38" s="1494"/>
      <c r="V38" s="1494"/>
    </row>
    <row r="39" spans="1:22" ht="14.25">
      <c r="A39" s="1441"/>
      <c r="B39" s="1517"/>
      <c r="C39" s="1588"/>
      <c r="D39" s="1589"/>
      <c r="E39" s="1421"/>
      <c r="F39" s="1523"/>
      <c r="G39" s="1434"/>
      <c r="H39" s="1434"/>
      <c r="I39" s="1434"/>
      <c r="J39" s="1434"/>
      <c r="K39" s="1434"/>
      <c r="L39" s="1434"/>
      <c r="M39" s="1434"/>
      <c r="N39" s="1434"/>
      <c r="O39" s="1421"/>
      <c r="P39" s="1494"/>
      <c r="Q39" s="1501"/>
      <c r="R39" s="1494"/>
      <c r="S39" s="1494"/>
      <c r="T39" s="1494"/>
      <c r="U39" s="1494"/>
      <c r="V39" s="1494"/>
    </row>
    <row r="40" spans="1:22" ht="14.25">
      <c r="A40" s="1441"/>
      <c r="B40" s="1517"/>
      <c r="C40" s="1588"/>
      <c r="D40" s="1589"/>
      <c r="E40" s="1421"/>
      <c r="F40" s="1523"/>
      <c r="G40" s="1434"/>
      <c r="H40" s="1434"/>
      <c r="I40" s="1434"/>
      <c r="J40" s="1434"/>
      <c r="K40" s="1434"/>
      <c r="L40" s="1434"/>
      <c r="M40" s="1434"/>
      <c r="N40" s="1434"/>
      <c r="O40" s="1421"/>
      <c r="P40" s="1494"/>
      <c r="Q40" s="1501"/>
      <c r="R40" s="1494"/>
      <c r="S40" s="1494"/>
      <c r="T40" s="1494"/>
      <c r="U40" s="1494"/>
      <c r="V40" s="1494"/>
    </row>
    <row r="41" spans="1:22" ht="14.25">
      <c r="A41" s="1441"/>
      <c r="B41" s="1517"/>
      <c r="C41" s="1588"/>
      <c r="D41" s="1589"/>
      <c r="E41" s="1421"/>
      <c r="F41" s="1523"/>
      <c r="G41" s="1434"/>
      <c r="H41" s="1434"/>
      <c r="I41" s="1434"/>
      <c r="J41" s="1434"/>
      <c r="K41" s="1434"/>
      <c r="L41" s="1434"/>
      <c r="M41" s="1434"/>
      <c r="N41" s="1434"/>
      <c r="O41" s="1421"/>
      <c r="P41" s="1494"/>
      <c r="Q41" s="1501"/>
      <c r="R41" s="1494"/>
      <c r="S41" s="1494"/>
      <c r="T41" s="1494"/>
      <c r="U41" s="1494"/>
      <c r="V41" s="1494"/>
    </row>
    <row r="42" spans="1:22" ht="14.25">
      <c r="A42" s="1441"/>
      <c r="B42" s="1517"/>
      <c r="C42" s="1588"/>
      <c r="D42" s="1589"/>
      <c r="E42" s="1421"/>
      <c r="F42" s="1523"/>
      <c r="G42" s="1434"/>
      <c r="H42" s="1434"/>
      <c r="I42" s="1434"/>
      <c r="J42" s="1434"/>
      <c r="K42" s="1434"/>
      <c r="L42" s="1434"/>
      <c r="M42" s="1434"/>
      <c r="N42" s="1434"/>
      <c r="O42" s="1421"/>
      <c r="P42" s="1494"/>
      <c r="Q42" s="1501"/>
      <c r="R42" s="1494"/>
      <c r="S42" s="1494"/>
      <c r="T42" s="1494"/>
      <c r="U42" s="1494"/>
      <c r="V42" s="1494"/>
    </row>
    <row r="43" spans="1:22" ht="14.25">
      <c r="A43" s="1441"/>
      <c r="B43" s="1517"/>
      <c r="C43" s="1588"/>
      <c r="D43" s="1589"/>
      <c r="E43" s="1421"/>
      <c r="F43" s="1523"/>
      <c r="G43" s="1434"/>
      <c r="H43" s="1434"/>
      <c r="I43" s="1434"/>
      <c r="J43" s="1434"/>
      <c r="K43" s="1434"/>
      <c r="L43" s="1434"/>
      <c r="M43" s="1434"/>
      <c r="N43" s="1434"/>
      <c r="O43" s="1421"/>
      <c r="P43" s="1494"/>
      <c r="Q43" s="1501"/>
      <c r="R43" s="1494"/>
      <c r="S43" s="1494"/>
      <c r="T43" s="1494"/>
      <c r="U43" s="1494"/>
      <c r="V43" s="1494"/>
    </row>
    <row r="44" spans="1:22" ht="14.25">
      <c r="A44" s="1441"/>
      <c r="B44" s="1517"/>
      <c r="C44" s="1588"/>
      <c r="D44" s="1589"/>
      <c r="E44" s="1421"/>
      <c r="F44" s="1523"/>
      <c r="G44" s="1434"/>
      <c r="H44" s="1434"/>
      <c r="I44" s="1434"/>
      <c r="J44" s="1434"/>
      <c r="K44" s="1434"/>
      <c r="L44" s="1434"/>
      <c r="M44" s="1434"/>
      <c r="N44" s="1434"/>
      <c r="O44" s="1421"/>
      <c r="P44" s="1494"/>
      <c r="Q44" s="1501"/>
      <c r="R44" s="1494"/>
      <c r="S44" s="1494"/>
      <c r="T44" s="1494"/>
      <c r="U44" s="1494"/>
      <c r="V44" s="1494"/>
    </row>
    <row r="45" spans="1:22" ht="14.25">
      <c r="A45" s="1441"/>
      <c r="B45" s="1517"/>
      <c r="C45" s="1588"/>
      <c r="D45" s="1589"/>
      <c r="E45" s="1421"/>
      <c r="F45" s="1523"/>
      <c r="G45" s="1434"/>
      <c r="H45" s="1434"/>
      <c r="I45" s="1434"/>
      <c r="J45" s="1434"/>
      <c r="K45" s="1434"/>
      <c r="L45" s="1434"/>
      <c r="M45" s="1434"/>
      <c r="N45" s="1434"/>
      <c r="O45" s="1421"/>
      <c r="P45" s="1494"/>
      <c r="Q45" s="1501"/>
      <c r="R45" s="1494"/>
      <c r="S45" s="1494"/>
      <c r="T45" s="1494"/>
      <c r="U45" s="1494"/>
      <c r="V45" s="1494"/>
    </row>
    <row r="46" spans="1:22" ht="14.25">
      <c r="A46" s="1441"/>
      <c r="B46" s="1517"/>
      <c r="C46" s="1588"/>
      <c r="D46" s="1589"/>
      <c r="E46" s="1421"/>
      <c r="F46" s="1523"/>
      <c r="G46" s="1434"/>
      <c r="H46" s="1434"/>
      <c r="I46" s="1434"/>
      <c r="J46" s="1434"/>
      <c r="K46" s="1434"/>
      <c r="L46" s="1434"/>
      <c r="M46" s="1434"/>
      <c r="N46" s="1434"/>
      <c r="O46" s="1421"/>
      <c r="P46" s="1494"/>
      <c r="Q46" s="1501"/>
      <c r="R46" s="1494"/>
      <c r="S46" s="1494"/>
      <c r="T46" s="1494"/>
      <c r="U46" s="1494"/>
      <c r="V46" s="1494"/>
    </row>
    <row r="47" spans="1:22" ht="14.25">
      <c r="A47" s="1441"/>
      <c r="B47" s="1517"/>
      <c r="C47" s="1588"/>
      <c r="D47" s="1589"/>
      <c r="E47" s="1421"/>
      <c r="F47" s="1523"/>
      <c r="G47" s="1434"/>
      <c r="H47" s="1434"/>
      <c r="I47" s="1434"/>
      <c r="J47" s="1434"/>
      <c r="K47" s="1434"/>
      <c r="L47" s="1434"/>
      <c r="M47" s="1434"/>
      <c r="N47" s="1434"/>
      <c r="O47" s="1421"/>
      <c r="P47" s="1494"/>
      <c r="Q47" s="1501"/>
      <c r="R47" s="1494"/>
      <c r="S47" s="1494"/>
      <c r="T47" s="1494"/>
      <c r="U47" s="1494"/>
      <c r="V47" s="1494"/>
    </row>
    <row r="48" spans="1:22" ht="14.25">
      <c r="A48" s="1441"/>
      <c r="B48" s="1517"/>
      <c r="C48" s="1588"/>
      <c r="D48" s="1589"/>
      <c r="E48" s="1421"/>
      <c r="F48" s="1523"/>
      <c r="G48" s="1434"/>
      <c r="H48" s="1434"/>
      <c r="I48" s="1434"/>
      <c r="J48" s="1434"/>
      <c r="K48" s="1434"/>
      <c r="L48" s="1434"/>
      <c r="M48" s="1434"/>
      <c r="N48" s="1434"/>
      <c r="O48" s="1421"/>
      <c r="P48" s="1494"/>
      <c r="Q48" s="1501"/>
      <c r="R48" s="1494"/>
      <c r="S48" s="1494"/>
      <c r="T48" s="1494"/>
      <c r="U48" s="1494"/>
      <c r="V48" s="1494"/>
    </row>
    <row r="49" spans="1:22" ht="14.25">
      <c r="A49" s="1441"/>
      <c r="B49" s="1517"/>
      <c r="C49" s="1588"/>
      <c r="D49" s="1589"/>
      <c r="E49" s="1421"/>
      <c r="F49" s="1523"/>
      <c r="G49" s="1434"/>
      <c r="H49" s="1434"/>
      <c r="I49" s="1434"/>
      <c r="J49" s="1434"/>
      <c r="K49" s="1434"/>
      <c r="L49" s="1434"/>
      <c r="M49" s="1434"/>
      <c r="N49" s="1434"/>
      <c r="O49" s="1421"/>
      <c r="P49" s="1494"/>
      <c r="Q49" s="1501"/>
      <c r="R49" s="1494"/>
      <c r="S49" s="1494"/>
      <c r="T49" s="1494"/>
      <c r="U49" s="1494"/>
      <c r="V49" s="1494"/>
    </row>
    <row r="50" spans="1:22" ht="14.25">
      <c r="A50" s="1441"/>
      <c r="B50" s="1517"/>
      <c r="C50" s="1588"/>
      <c r="D50" s="1589"/>
      <c r="E50" s="1421"/>
      <c r="F50" s="1523"/>
      <c r="G50" s="1434"/>
      <c r="H50" s="1434"/>
      <c r="I50" s="1434"/>
      <c r="J50" s="1434"/>
      <c r="K50" s="1434"/>
      <c r="L50" s="1434"/>
      <c r="M50" s="1434"/>
      <c r="N50" s="1434"/>
      <c r="O50" s="1421"/>
      <c r="P50" s="1494"/>
      <c r="Q50" s="1501"/>
      <c r="R50" s="1494"/>
      <c r="S50" s="1494"/>
      <c r="T50" s="1494"/>
      <c r="U50" s="1494"/>
      <c r="V50" s="1494"/>
    </row>
  </sheetData>
  <autoFilter ref="A3:V3"/>
  <mergeCells count="1">
    <mergeCell ref="A1:V1"/>
  </mergeCells>
  <dataValidations count="4">
    <dataValidation type="list" allowBlank="1" showInputMessage="1" showErrorMessage="1" sqref="Q4:Q50">
      <formula1>Сокращение_ПЧ</formula1>
    </dataValidation>
    <dataValidation type="list" allowBlank="1" showInputMessage="1" showErrorMessage="1" sqref="F4:F50">
      <formula1>да_нет</formula1>
    </dataValidation>
    <dataValidation type="list" allowBlank="1" showInputMessage="1" showErrorMessage="1" sqref="O4:O50">
      <formula1>Принятое_процессуальное_решение1</formula1>
    </dataValidation>
    <dataValidation type="list" allowBlank="1" showInputMessage="1" showErrorMessage="1" sqref="E4:E50">
      <formula1>районы_и_города_и_ДЧС</formula1>
    </dataValidation>
  </dataValidations>
  <pageMargins left="0.75" right="0.75" top="1" bottom="1" header="0.5" footer="0.5"/>
  <pageSetup paperSize="9" orientation="portrait" verticalDpi="0" r:id="rId1"/>
  <headerFooter alignWithMargins="0"/>
</worksheet>
</file>

<file path=xl/worksheets/sheet50.xml><?xml version="1.0" encoding="utf-8"?>
<worksheet xmlns="http://schemas.openxmlformats.org/spreadsheetml/2006/main" xmlns:r="http://schemas.openxmlformats.org/officeDocument/2006/relationships">
  <sheetPr codeName="Лист43">
    <tabColor rgb="FFFFC000"/>
  </sheetPr>
  <dimension ref="A1:AE100"/>
  <sheetViews>
    <sheetView zoomScale="70" zoomScaleNormal="70" workbookViewId="0">
      <pane ySplit="3" topLeftCell="A4" activePane="bottomLeft" state="frozen"/>
      <selection pane="bottomLeft" activeCell="AE4" sqref="A4:AE4"/>
    </sheetView>
  </sheetViews>
  <sheetFormatPr defaultRowHeight="16.5"/>
  <cols>
    <col min="1" max="1" width="4.85546875" customWidth="1"/>
    <col min="2" max="2" width="20.5703125" customWidth="1"/>
    <col min="3" max="3" width="14.5703125" customWidth="1"/>
    <col min="5" max="5" width="21" customWidth="1"/>
    <col min="6" max="6" width="6.140625" customWidth="1"/>
    <col min="7" max="7" width="18" customWidth="1"/>
    <col min="8" max="8" width="17.28515625" customWidth="1"/>
    <col min="9" max="9" width="14.28515625" customWidth="1"/>
    <col min="10" max="10" width="16.5703125" customWidth="1"/>
    <col min="11" max="11" width="14.42578125" customWidth="1"/>
    <col min="12" max="12" width="18.85546875" customWidth="1"/>
    <col min="13" max="13" width="12.85546875" customWidth="1"/>
    <col min="14" max="14" width="16.140625" customWidth="1"/>
    <col min="15" max="15" width="14.140625" customWidth="1"/>
    <col min="16" max="17" width="13" customWidth="1"/>
    <col min="18" max="19" width="11.42578125" customWidth="1"/>
    <col min="20" max="20" width="9.140625" style="2113"/>
    <col min="21" max="22" width="11.42578125" style="2113" customWidth="1"/>
    <col min="23" max="23" width="9.140625" style="2113"/>
    <col min="24" max="24" width="13.7109375" customWidth="1"/>
  </cols>
  <sheetData>
    <row r="1" spans="1:31" ht="18" customHeight="1">
      <c r="A1" s="2988" t="s">
        <v>765</v>
      </c>
      <c r="B1" s="2989"/>
      <c r="C1" s="2989"/>
      <c r="D1" s="2989"/>
      <c r="E1" s="2989"/>
      <c r="F1" s="2989"/>
      <c r="G1" s="2989"/>
      <c r="H1" s="2989"/>
      <c r="I1" s="2989"/>
      <c r="J1" s="2989"/>
      <c r="K1" s="2989"/>
      <c r="L1" s="2989"/>
      <c r="M1" s="2989"/>
      <c r="N1" s="2989"/>
      <c r="O1" s="2989"/>
      <c r="P1" s="2989"/>
      <c r="Q1" s="2989"/>
      <c r="R1" s="2989"/>
      <c r="S1" s="2989"/>
      <c r="T1" s="2989"/>
      <c r="U1" s="2989"/>
      <c r="V1" s="2989"/>
      <c r="W1" s="2989"/>
      <c r="X1" s="2989"/>
      <c r="Y1" s="2989"/>
      <c r="Z1" s="2989"/>
      <c r="AA1" s="2989"/>
      <c r="AB1" s="2989"/>
      <c r="AC1" s="2989"/>
      <c r="AD1" s="2989"/>
      <c r="AE1" s="2989"/>
    </row>
    <row r="2" spans="1:31" ht="17.25" thickBot="1"/>
    <row r="3" spans="1:31" ht="80.25" thickTop="1" thickBot="1">
      <c r="A3" s="1490" t="s">
        <v>1148</v>
      </c>
      <c r="B3" s="1605" t="s">
        <v>1118</v>
      </c>
      <c r="C3" s="1453" t="s">
        <v>1212</v>
      </c>
      <c r="D3" s="1490" t="s">
        <v>1204</v>
      </c>
      <c r="E3" s="1490" t="s">
        <v>66</v>
      </c>
      <c r="F3" s="1490" t="s">
        <v>1090</v>
      </c>
      <c r="G3" s="1490" t="s">
        <v>494</v>
      </c>
      <c r="H3" s="1490" t="s">
        <v>1228</v>
      </c>
      <c r="I3" s="1490" t="s">
        <v>1151</v>
      </c>
      <c r="J3" s="2160" t="s">
        <v>1094</v>
      </c>
      <c r="K3" s="1490" t="s">
        <v>1229</v>
      </c>
      <c r="L3" s="1490" t="s">
        <v>1153</v>
      </c>
      <c r="M3" s="1490" t="s">
        <v>1154</v>
      </c>
      <c r="N3" s="1628" t="s">
        <v>1155</v>
      </c>
      <c r="O3" s="1628" t="s">
        <v>1156</v>
      </c>
      <c r="P3" s="1628" t="s">
        <v>1152</v>
      </c>
      <c r="Q3" s="1628" t="s">
        <v>1230</v>
      </c>
      <c r="R3" s="1628" t="s">
        <v>1231</v>
      </c>
      <c r="S3" s="1385" t="s">
        <v>1159</v>
      </c>
      <c r="T3" s="2114" t="s">
        <v>841</v>
      </c>
      <c r="U3" s="2114" t="s">
        <v>842</v>
      </c>
      <c r="V3" s="2114" t="s">
        <v>843</v>
      </c>
      <c r="W3" s="2114" t="s">
        <v>844</v>
      </c>
      <c r="X3" s="1682" t="s">
        <v>1197</v>
      </c>
      <c r="Y3" s="1453" t="s">
        <v>941</v>
      </c>
      <c r="Z3" s="1612" t="s">
        <v>1129</v>
      </c>
      <c r="AA3" s="1612" t="s">
        <v>1130</v>
      </c>
      <c r="AB3" s="1612" t="s">
        <v>1131</v>
      </c>
      <c r="AC3" s="1613" t="s">
        <v>1132</v>
      </c>
      <c r="AD3" s="1618" t="s">
        <v>1133</v>
      </c>
      <c r="AE3" s="1618" t="s">
        <v>41</v>
      </c>
    </row>
    <row r="4" spans="1:31" ht="17.25" thickTop="1">
      <c r="A4" s="2210"/>
      <c r="B4" s="1423"/>
      <c r="C4" s="2211"/>
      <c r="D4" s="2212"/>
      <c r="E4" s="2209"/>
      <c r="F4" s="1407"/>
      <c r="G4" s="2213"/>
      <c r="H4" s="2213"/>
      <c r="I4" s="2213"/>
      <c r="J4" s="2213"/>
      <c r="K4" s="2214"/>
      <c r="L4" s="2213"/>
      <c r="M4" s="2214"/>
      <c r="N4" s="2214"/>
      <c r="O4" s="2213"/>
      <c r="P4" s="1434"/>
      <c r="Q4" s="1497"/>
      <c r="R4" s="1497"/>
      <c r="S4" s="1627"/>
      <c r="T4" s="2213"/>
      <c r="U4" s="2116"/>
      <c r="V4" s="2116"/>
      <c r="W4" s="2117"/>
      <c r="X4" s="1431"/>
      <c r="Y4" s="2213"/>
      <c r="Z4" s="1502"/>
      <c r="AA4" s="2210"/>
      <c r="AB4" s="2215"/>
      <c r="AC4" s="1497"/>
      <c r="AD4" s="1598"/>
      <c r="AE4" s="2119"/>
    </row>
    <row r="5" spans="1:31">
      <c r="A5" s="1590"/>
      <c r="B5" s="1517"/>
      <c r="C5" s="1591"/>
      <c r="D5" s="1592"/>
      <c r="E5" s="1421"/>
      <c r="F5" s="1523"/>
      <c r="G5" s="1430"/>
      <c r="H5" s="1590"/>
      <c r="I5" s="1430"/>
      <c r="J5" s="1590"/>
      <c r="K5" s="1590"/>
      <c r="L5" s="1590"/>
      <c r="M5" s="1590"/>
      <c r="N5" s="1426"/>
      <c r="O5" s="1590"/>
      <c r="P5" s="1590"/>
      <c r="Q5" s="1590"/>
      <c r="R5" s="1590"/>
      <c r="S5" s="1590"/>
      <c r="T5" s="2115"/>
      <c r="U5" s="2118"/>
      <c r="V5" s="2118"/>
      <c r="W5" s="2115"/>
      <c r="X5" s="1421"/>
      <c r="Y5" s="1501"/>
      <c r="Z5" s="1501"/>
      <c r="AA5" s="1593"/>
      <c r="AB5" s="1593"/>
      <c r="AC5" s="1593"/>
      <c r="AD5" s="1501"/>
      <c r="AE5" s="1501"/>
    </row>
    <row r="6" spans="1:31">
      <c r="A6" s="1590"/>
      <c r="B6" s="1517"/>
      <c r="C6" s="1591"/>
      <c r="D6" s="1592"/>
      <c r="E6" s="1421"/>
      <c r="F6" s="1523"/>
      <c r="G6" s="1430"/>
      <c r="H6" s="1590"/>
      <c r="I6" s="1430"/>
      <c r="J6" s="1590"/>
      <c r="K6" s="1590"/>
      <c r="L6" s="1590"/>
      <c r="M6" s="1590"/>
      <c r="N6" s="1426"/>
      <c r="O6" s="1590"/>
      <c r="P6" s="1590"/>
      <c r="Q6" s="1590"/>
      <c r="R6" s="1590"/>
      <c r="S6" s="1590"/>
      <c r="T6" s="2115"/>
      <c r="U6" s="2118"/>
      <c r="V6" s="2118"/>
      <c r="W6" s="2115"/>
      <c r="X6" s="1421"/>
      <c r="Y6" s="1501"/>
      <c r="Z6" s="1501"/>
      <c r="AA6" s="1593"/>
      <c r="AB6" s="1593"/>
      <c r="AC6" s="1593"/>
      <c r="AD6" s="1501"/>
      <c r="AE6" s="1501"/>
    </row>
    <row r="7" spans="1:31">
      <c r="A7" s="1590"/>
      <c r="B7" s="1517"/>
      <c r="C7" s="1591"/>
      <c r="D7" s="1592"/>
      <c r="E7" s="1421"/>
      <c r="F7" s="1523"/>
      <c r="G7" s="1430"/>
      <c r="H7" s="1590"/>
      <c r="I7" s="1430"/>
      <c r="J7" s="1590"/>
      <c r="K7" s="1590"/>
      <c r="L7" s="1590"/>
      <c r="M7" s="1590"/>
      <c r="N7" s="1426"/>
      <c r="O7" s="1590"/>
      <c r="P7" s="1590"/>
      <c r="Q7" s="1590"/>
      <c r="R7" s="1590"/>
      <c r="S7" s="1590"/>
      <c r="T7" s="2115"/>
      <c r="U7" s="2118"/>
      <c r="V7" s="2118"/>
      <c r="W7" s="2115"/>
      <c r="X7" s="1421"/>
      <c r="Y7" s="1501"/>
      <c r="Z7" s="1501"/>
      <c r="AA7" s="1593"/>
      <c r="AB7" s="1593"/>
      <c r="AC7" s="1593"/>
      <c r="AD7" s="1501"/>
      <c r="AE7" s="1501"/>
    </row>
    <row r="8" spans="1:31">
      <c r="A8" s="1590"/>
      <c r="B8" s="1517"/>
      <c r="C8" s="1591"/>
      <c r="D8" s="1592"/>
      <c r="E8" s="1421"/>
      <c r="F8" s="1523"/>
      <c r="G8" s="1430"/>
      <c r="H8" s="1590"/>
      <c r="I8" s="1430"/>
      <c r="J8" s="1590"/>
      <c r="K8" s="1590"/>
      <c r="L8" s="1590"/>
      <c r="M8" s="1590"/>
      <c r="N8" s="1426"/>
      <c r="O8" s="1590"/>
      <c r="P8" s="1590"/>
      <c r="Q8" s="1590"/>
      <c r="R8" s="1590"/>
      <c r="S8" s="1590"/>
      <c r="T8" s="2115"/>
      <c r="U8" s="2118"/>
      <c r="V8" s="2118"/>
      <c r="W8" s="2115"/>
      <c r="X8" s="1421"/>
      <c r="Y8" s="1501"/>
      <c r="Z8" s="1501"/>
      <c r="AA8" s="1593"/>
      <c r="AB8" s="1593"/>
      <c r="AC8" s="1593"/>
      <c r="AD8" s="1501"/>
      <c r="AE8" s="1501"/>
    </row>
    <row r="9" spans="1:31">
      <c r="A9" s="1590"/>
      <c r="B9" s="1517"/>
      <c r="C9" s="1591"/>
      <c r="D9" s="1592"/>
      <c r="E9" s="1421"/>
      <c r="F9" s="1523"/>
      <c r="G9" s="1430"/>
      <c r="H9" s="1590"/>
      <c r="I9" s="1430"/>
      <c r="J9" s="1590"/>
      <c r="K9" s="1590"/>
      <c r="L9" s="1590"/>
      <c r="M9" s="1590"/>
      <c r="N9" s="1426"/>
      <c r="O9" s="1590"/>
      <c r="P9" s="1590"/>
      <c r="Q9" s="1590"/>
      <c r="R9" s="1590"/>
      <c r="S9" s="1590"/>
      <c r="T9" s="2115"/>
      <c r="U9" s="2118"/>
      <c r="V9" s="2118"/>
      <c r="W9" s="2115"/>
      <c r="X9" s="1421"/>
      <c r="Y9" s="1501"/>
      <c r="Z9" s="1501"/>
      <c r="AA9" s="1593"/>
      <c r="AB9" s="1593"/>
      <c r="AC9" s="1593"/>
      <c r="AD9" s="1501"/>
      <c r="AE9" s="1501"/>
    </row>
    <row r="10" spans="1:31">
      <c r="A10" s="1590"/>
      <c r="B10" s="1517"/>
      <c r="C10" s="1591"/>
      <c r="D10" s="1592"/>
      <c r="E10" s="1421"/>
      <c r="F10" s="1523"/>
      <c r="G10" s="1430"/>
      <c r="H10" s="1590"/>
      <c r="I10" s="1430"/>
      <c r="J10" s="1590"/>
      <c r="K10" s="1590"/>
      <c r="L10" s="1590"/>
      <c r="M10" s="1590"/>
      <c r="N10" s="1426"/>
      <c r="O10" s="1590"/>
      <c r="P10" s="1590"/>
      <c r="Q10" s="1590"/>
      <c r="R10" s="1590"/>
      <c r="S10" s="1590"/>
      <c r="T10" s="2115"/>
      <c r="U10" s="2118"/>
      <c r="V10" s="2118"/>
      <c r="W10" s="2115"/>
      <c r="X10" s="1421"/>
      <c r="Y10" s="1501"/>
      <c r="Z10" s="1501"/>
      <c r="AA10" s="1593"/>
      <c r="AB10" s="1593"/>
      <c r="AC10" s="1593"/>
      <c r="AD10" s="1501"/>
      <c r="AE10" s="1501"/>
    </row>
    <row r="11" spans="1:31">
      <c r="A11" s="1590"/>
      <c r="B11" s="1517"/>
      <c r="C11" s="1591"/>
      <c r="D11" s="1592"/>
      <c r="E11" s="1421"/>
      <c r="F11" s="1523"/>
      <c r="G11" s="1430"/>
      <c r="H11" s="1590"/>
      <c r="I11" s="1430"/>
      <c r="J11" s="1590"/>
      <c r="K11" s="1590"/>
      <c r="L11" s="1590"/>
      <c r="M11" s="1590"/>
      <c r="N11" s="1426"/>
      <c r="O11" s="1590"/>
      <c r="P11" s="1590"/>
      <c r="Q11" s="1590"/>
      <c r="R11" s="1590"/>
      <c r="S11" s="1590"/>
      <c r="T11" s="2115"/>
      <c r="U11" s="2118"/>
      <c r="V11" s="2118"/>
      <c r="W11" s="2115"/>
      <c r="X11" s="1421"/>
      <c r="Y11" s="1501"/>
      <c r="Z11" s="1501"/>
      <c r="AA11" s="1593"/>
      <c r="AB11" s="1593"/>
      <c r="AC11" s="1593"/>
      <c r="AD11" s="1501"/>
      <c r="AE11" s="1501"/>
    </row>
    <row r="12" spans="1:31">
      <c r="A12" s="1590"/>
      <c r="B12" s="1517"/>
      <c r="C12" s="1591"/>
      <c r="D12" s="1592"/>
      <c r="E12" s="1421"/>
      <c r="F12" s="1523"/>
      <c r="G12" s="1430"/>
      <c r="H12" s="1590"/>
      <c r="I12" s="1430"/>
      <c r="J12" s="1590"/>
      <c r="K12" s="1590"/>
      <c r="L12" s="1590"/>
      <c r="M12" s="1590"/>
      <c r="N12" s="1426"/>
      <c r="O12" s="1590"/>
      <c r="P12" s="1590"/>
      <c r="Q12" s="1590"/>
      <c r="R12" s="1590"/>
      <c r="S12" s="1590"/>
      <c r="T12" s="2115"/>
      <c r="U12" s="2118"/>
      <c r="V12" s="2118"/>
      <c r="W12" s="2115"/>
      <c r="X12" s="1421"/>
      <c r="Y12" s="1501"/>
      <c r="Z12" s="1501"/>
      <c r="AA12" s="1593"/>
      <c r="AB12" s="1593"/>
      <c r="AC12" s="1593"/>
      <c r="AD12" s="1501"/>
      <c r="AE12" s="1501"/>
    </row>
    <row r="13" spans="1:31">
      <c r="A13" s="1590"/>
      <c r="B13" s="1517"/>
      <c r="C13" s="1591"/>
      <c r="D13" s="1592"/>
      <c r="E13" s="1421"/>
      <c r="F13" s="1523"/>
      <c r="G13" s="1430"/>
      <c r="H13" s="1590"/>
      <c r="I13" s="1430"/>
      <c r="J13" s="1590"/>
      <c r="K13" s="1590"/>
      <c r="L13" s="1590"/>
      <c r="M13" s="1590"/>
      <c r="N13" s="1426"/>
      <c r="O13" s="1590"/>
      <c r="P13" s="1590"/>
      <c r="Q13" s="1590"/>
      <c r="R13" s="1590"/>
      <c r="S13" s="1590"/>
      <c r="T13" s="2115"/>
      <c r="U13" s="2118"/>
      <c r="V13" s="2118"/>
      <c r="W13" s="2115"/>
      <c r="X13" s="1421"/>
      <c r="Y13" s="1501"/>
      <c r="Z13" s="1501"/>
      <c r="AA13" s="1593"/>
      <c r="AB13" s="1593"/>
      <c r="AC13" s="1593"/>
      <c r="AD13" s="1501"/>
      <c r="AE13" s="1501"/>
    </row>
    <row r="14" spans="1:31">
      <c r="A14" s="1590"/>
      <c r="B14" s="1517"/>
      <c r="C14" s="1591"/>
      <c r="D14" s="1592"/>
      <c r="E14" s="1421"/>
      <c r="F14" s="1523"/>
      <c r="G14" s="1430"/>
      <c r="H14" s="1590"/>
      <c r="I14" s="1430"/>
      <c r="J14" s="1590"/>
      <c r="K14" s="1590"/>
      <c r="L14" s="1590"/>
      <c r="M14" s="1590"/>
      <c r="N14" s="1426"/>
      <c r="O14" s="1590"/>
      <c r="P14" s="1590"/>
      <c r="Q14" s="1590"/>
      <c r="R14" s="1590"/>
      <c r="S14" s="1590"/>
      <c r="T14" s="2115"/>
      <c r="U14" s="2118"/>
      <c r="V14" s="2118"/>
      <c r="W14" s="2115"/>
      <c r="X14" s="1421"/>
      <c r="Y14" s="1501"/>
      <c r="Z14" s="1501"/>
      <c r="AA14" s="1593"/>
      <c r="AB14" s="1593"/>
      <c r="AC14" s="1593"/>
      <c r="AD14" s="1501"/>
      <c r="AE14" s="1501"/>
    </row>
    <row r="15" spans="1:31">
      <c r="A15" s="1590"/>
      <c r="B15" s="1517"/>
      <c r="C15" s="1591"/>
      <c r="D15" s="1592"/>
      <c r="E15" s="1421"/>
      <c r="F15" s="1523"/>
      <c r="G15" s="1430"/>
      <c r="H15" s="1590"/>
      <c r="I15" s="1430"/>
      <c r="J15" s="1590"/>
      <c r="K15" s="1590"/>
      <c r="L15" s="1590"/>
      <c r="M15" s="1590"/>
      <c r="N15" s="1426"/>
      <c r="O15" s="1590"/>
      <c r="P15" s="1590"/>
      <c r="Q15" s="1590"/>
      <c r="R15" s="1590"/>
      <c r="S15" s="1590"/>
      <c r="T15" s="2115"/>
      <c r="U15" s="2118"/>
      <c r="V15" s="2118"/>
      <c r="W15" s="2115"/>
      <c r="X15" s="1421"/>
      <c r="Y15" s="1501"/>
      <c r="Z15" s="1501"/>
      <c r="AA15" s="1593"/>
      <c r="AB15" s="1593"/>
      <c r="AC15" s="1593"/>
      <c r="AD15" s="1501"/>
      <c r="AE15" s="1501"/>
    </row>
    <row r="16" spans="1:31">
      <c r="A16" s="1590"/>
      <c r="B16" s="1517"/>
      <c r="C16" s="1591"/>
      <c r="D16" s="1592"/>
      <c r="E16" s="1421"/>
      <c r="F16" s="1523"/>
      <c r="G16" s="1430"/>
      <c r="H16" s="1590"/>
      <c r="I16" s="1430"/>
      <c r="J16" s="1590"/>
      <c r="K16" s="1590"/>
      <c r="L16" s="1590"/>
      <c r="M16" s="1590"/>
      <c r="N16" s="1426"/>
      <c r="O16" s="1590"/>
      <c r="P16" s="1590"/>
      <c r="Q16" s="1590"/>
      <c r="R16" s="1590"/>
      <c r="S16" s="1590"/>
      <c r="T16" s="2115"/>
      <c r="U16" s="2118"/>
      <c r="V16" s="2118"/>
      <c r="W16" s="2115"/>
      <c r="X16" s="1421"/>
      <c r="Y16" s="1501"/>
      <c r="Z16" s="1501"/>
      <c r="AA16" s="1593"/>
      <c r="AB16" s="1593"/>
      <c r="AC16" s="1593"/>
      <c r="AD16" s="1501"/>
      <c r="AE16" s="1501"/>
    </row>
    <row r="17" spans="1:31">
      <c r="A17" s="1590"/>
      <c r="B17" s="1517"/>
      <c r="C17" s="1591"/>
      <c r="D17" s="1592"/>
      <c r="E17" s="1421"/>
      <c r="F17" s="1523"/>
      <c r="G17" s="1430"/>
      <c r="H17" s="1590"/>
      <c r="I17" s="1430"/>
      <c r="J17" s="1590"/>
      <c r="K17" s="1590"/>
      <c r="L17" s="1590"/>
      <c r="M17" s="1590"/>
      <c r="N17" s="1426"/>
      <c r="O17" s="1590"/>
      <c r="P17" s="1590"/>
      <c r="Q17" s="1590"/>
      <c r="R17" s="1590"/>
      <c r="S17" s="1590"/>
      <c r="T17" s="2115"/>
      <c r="U17" s="2118"/>
      <c r="V17" s="2118"/>
      <c r="W17" s="2115"/>
      <c r="X17" s="1421"/>
      <c r="Y17" s="1501"/>
      <c r="Z17" s="1501"/>
      <c r="AA17" s="1593"/>
      <c r="AB17" s="1593"/>
      <c r="AC17" s="1593"/>
      <c r="AD17" s="1501"/>
      <c r="AE17" s="1501"/>
    </row>
    <row r="18" spans="1:31">
      <c r="A18" s="1590"/>
      <c r="B18" s="1517"/>
      <c r="C18" s="1591"/>
      <c r="D18" s="1592"/>
      <c r="E18" s="1421"/>
      <c r="F18" s="1523"/>
      <c r="G18" s="1430"/>
      <c r="H18" s="1590"/>
      <c r="I18" s="1430"/>
      <c r="J18" s="1590"/>
      <c r="K18" s="1590"/>
      <c r="L18" s="1590"/>
      <c r="M18" s="1590"/>
      <c r="N18" s="1426"/>
      <c r="O18" s="1590"/>
      <c r="P18" s="1590"/>
      <c r="Q18" s="1590"/>
      <c r="R18" s="1590"/>
      <c r="S18" s="1590"/>
      <c r="T18" s="2115"/>
      <c r="U18" s="2118"/>
      <c r="V18" s="2118"/>
      <c r="W18" s="2115"/>
      <c r="X18" s="1421"/>
      <c r="Y18" s="1501"/>
      <c r="Z18" s="1501"/>
      <c r="AA18" s="1593"/>
      <c r="AB18" s="1593"/>
      <c r="AC18" s="1593"/>
      <c r="AD18" s="1501"/>
      <c r="AE18" s="1501"/>
    </row>
    <row r="19" spans="1:31">
      <c r="A19" s="1590"/>
      <c r="B19" s="1517"/>
      <c r="C19" s="1591"/>
      <c r="D19" s="1592"/>
      <c r="E19" s="1421"/>
      <c r="F19" s="1523"/>
      <c r="G19" s="1430"/>
      <c r="H19" s="1590"/>
      <c r="I19" s="1430"/>
      <c r="J19" s="1590"/>
      <c r="K19" s="1590"/>
      <c r="L19" s="1590"/>
      <c r="M19" s="1590"/>
      <c r="N19" s="1426"/>
      <c r="O19" s="1590"/>
      <c r="P19" s="1590"/>
      <c r="Q19" s="1590"/>
      <c r="R19" s="1590"/>
      <c r="S19" s="1590"/>
      <c r="T19" s="2115"/>
      <c r="U19" s="2118"/>
      <c r="V19" s="2118"/>
      <c r="W19" s="2115"/>
      <c r="X19" s="1421"/>
      <c r="Y19" s="1501"/>
      <c r="Z19" s="1501"/>
      <c r="AA19" s="1593"/>
      <c r="AB19" s="1593"/>
      <c r="AC19" s="1593"/>
      <c r="AD19" s="1501"/>
      <c r="AE19" s="1501"/>
    </row>
    <row r="20" spans="1:31">
      <c r="A20" s="1590"/>
      <c r="B20" s="1517"/>
      <c r="C20" s="1591"/>
      <c r="D20" s="1592"/>
      <c r="E20" s="1421"/>
      <c r="F20" s="1523"/>
      <c r="G20" s="1430"/>
      <c r="H20" s="1590"/>
      <c r="I20" s="1430"/>
      <c r="J20" s="1590"/>
      <c r="K20" s="1590"/>
      <c r="L20" s="1590"/>
      <c r="M20" s="1590"/>
      <c r="N20" s="1426"/>
      <c r="O20" s="1590"/>
      <c r="P20" s="1590"/>
      <c r="Q20" s="1590"/>
      <c r="R20" s="1590"/>
      <c r="S20" s="1590"/>
      <c r="T20" s="2115"/>
      <c r="U20" s="2118"/>
      <c r="V20" s="2118"/>
      <c r="W20" s="2115"/>
      <c r="X20" s="1421"/>
      <c r="Y20" s="1501"/>
      <c r="Z20" s="1501"/>
      <c r="AA20" s="1593"/>
      <c r="AB20" s="1593"/>
      <c r="AC20" s="1593"/>
      <c r="AD20" s="1501"/>
      <c r="AE20" s="1501"/>
    </row>
    <row r="21" spans="1:31">
      <c r="A21" s="1590"/>
      <c r="B21" s="1517"/>
      <c r="C21" s="1591"/>
      <c r="D21" s="1592"/>
      <c r="E21" s="1421"/>
      <c r="F21" s="1523"/>
      <c r="G21" s="1430"/>
      <c r="H21" s="1590"/>
      <c r="I21" s="1430"/>
      <c r="J21" s="1590"/>
      <c r="K21" s="1590"/>
      <c r="L21" s="1590"/>
      <c r="M21" s="1590"/>
      <c r="N21" s="1426"/>
      <c r="O21" s="1590"/>
      <c r="P21" s="1590"/>
      <c r="Q21" s="1590"/>
      <c r="R21" s="1590"/>
      <c r="S21" s="1590"/>
      <c r="T21" s="2115"/>
      <c r="U21" s="2118"/>
      <c r="V21" s="2118"/>
      <c r="W21" s="2115"/>
      <c r="X21" s="1421"/>
      <c r="Y21" s="1501"/>
      <c r="Z21" s="1501"/>
      <c r="AA21" s="1593"/>
      <c r="AB21" s="1593"/>
      <c r="AC21" s="1593"/>
      <c r="AD21" s="1501"/>
      <c r="AE21" s="1501"/>
    </row>
    <row r="22" spans="1:31">
      <c r="A22" s="1590"/>
      <c r="B22" s="1517"/>
      <c r="C22" s="1591"/>
      <c r="D22" s="1592"/>
      <c r="E22" s="1421"/>
      <c r="F22" s="1523"/>
      <c r="G22" s="1430"/>
      <c r="H22" s="1590"/>
      <c r="I22" s="1430"/>
      <c r="J22" s="1590"/>
      <c r="K22" s="1590"/>
      <c r="L22" s="1590"/>
      <c r="M22" s="1590"/>
      <c r="N22" s="1426"/>
      <c r="O22" s="1590"/>
      <c r="P22" s="1590"/>
      <c r="Q22" s="1590"/>
      <c r="R22" s="1590"/>
      <c r="S22" s="1590"/>
      <c r="T22" s="2115"/>
      <c r="U22" s="2118"/>
      <c r="V22" s="2118"/>
      <c r="W22" s="2115"/>
      <c r="X22" s="1421"/>
      <c r="Y22" s="1501"/>
      <c r="Z22" s="1501"/>
      <c r="AA22" s="1593"/>
      <c r="AB22" s="1593"/>
      <c r="AC22" s="1593"/>
      <c r="AD22" s="1501"/>
      <c r="AE22" s="1501"/>
    </row>
    <row r="23" spans="1:31">
      <c r="A23" s="1590"/>
      <c r="B23" s="1517"/>
      <c r="C23" s="1591"/>
      <c r="D23" s="1592"/>
      <c r="E23" s="1421"/>
      <c r="F23" s="1523"/>
      <c r="G23" s="1430"/>
      <c r="H23" s="1590"/>
      <c r="I23" s="1430"/>
      <c r="J23" s="1590"/>
      <c r="K23" s="1590"/>
      <c r="L23" s="1590"/>
      <c r="M23" s="1590"/>
      <c r="N23" s="1426"/>
      <c r="O23" s="1590"/>
      <c r="P23" s="1590"/>
      <c r="Q23" s="1590"/>
      <c r="R23" s="1590"/>
      <c r="S23" s="1590"/>
      <c r="T23" s="2115"/>
      <c r="U23" s="2118"/>
      <c r="V23" s="2118"/>
      <c r="W23" s="2115"/>
      <c r="X23" s="1421"/>
      <c r="Y23" s="1501"/>
      <c r="Z23" s="1501"/>
      <c r="AA23" s="1593"/>
      <c r="AB23" s="1593"/>
      <c r="AC23" s="1593"/>
      <c r="AD23" s="1501"/>
      <c r="AE23" s="1501"/>
    </row>
    <row r="24" spans="1:31">
      <c r="A24" s="1590"/>
      <c r="B24" s="1517"/>
      <c r="C24" s="1591"/>
      <c r="D24" s="1592"/>
      <c r="E24" s="1421"/>
      <c r="F24" s="1523"/>
      <c r="G24" s="1430"/>
      <c r="H24" s="1590"/>
      <c r="I24" s="1430"/>
      <c r="J24" s="1590"/>
      <c r="K24" s="1590"/>
      <c r="L24" s="1590"/>
      <c r="M24" s="1590"/>
      <c r="N24" s="1426"/>
      <c r="O24" s="1590"/>
      <c r="P24" s="1590"/>
      <c r="Q24" s="1590"/>
      <c r="R24" s="1590"/>
      <c r="S24" s="1590"/>
      <c r="T24" s="2115"/>
      <c r="U24" s="2118"/>
      <c r="V24" s="2118"/>
      <c r="W24" s="2115"/>
      <c r="X24" s="1421"/>
      <c r="Y24" s="1501"/>
      <c r="Z24" s="1501"/>
      <c r="AA24" s="1593"/>
      <c r="AB24" s="1593"/>
      <c r="AC24" s="1593"/>
      <c r="AD24" s="1501"/>
      <c r="AE24" s="1501"/>
    </row>
    <row r="25" spans="1:31">
      <c r="A25" s="1590"/>
      <c r="B25" s="1517"/>
      <c r="C25" s="1591"/>
      <c r="D25" s="1592"/>
      <c r="E25" s="1421"/>
      <c r="F25" s="1523"/>
      <c r="G25" s="1430"/>
      <c r="H25" s="1590"/>
      <c r="I25" s="1430"/>
      <c r="J25" s="1590"/>
      <c r="K25" s="1590"/>
      <c r="L25" s="1590"/>
      <c r="M25" s="1590"/>
      <c r="N25" s="1426"/>
      <c r="O25" s="1590"/>
      <c r="P25" s="1590"/>
      <c r="Q25" s="1590"/>
      <c r="R25" s="1590"/>
      <c r="S25" s="1590"/>
      <c r="T25" s="2115"/>
      <c r="U25" s="2118"/>
      <c r="V25" s="2118"/>
      <c r="W25" s="2115"/>
      <c r="X25" s="1421"/>
      <c r="Y25" s="1501"/>
      <c r="Z25" s="1501"/>
      <c r="AA25" s="1593"/>
      <c r="AB25" s="1593"/>
      <c r="AC25" s="1593"/>
      <c r="AD25" s="1501"/>
      <c r="AE25" s="1501"/>
    </row>
    <row r="26" spans="1:31">
      <c r="A26" s="1590"/>
      <c r="B26" s="1517"/>
      <c r="C26" s="1591"/>
      <c r="D26" s="1592"/>
      <c r="E26" s="1421"/>
      <c r="F26" s="1523"/>
      <c r="G26" s="1430"/>
      <c r="H26" s="1590"/>
      <c r="I26" s="1430"/>
      <c r="J26" s="1590"/>
      <c r="K26" s="1590"/>
      <c r="L26" s="1590"/>
      <c r="M26" s="1590"/>
      <c r="N26" s="1426"/>
      <c r="O26" s="1590"/>
      <c r="P26" s="1590"/>
      <c r="Q26" s="1590"/>
      <c r="R26" s="1590"/>
      <c r="S26" s="1590"/>
      <c r="T26" s="2115"/>
      <c r="U26" s="2118"/>
      <c r="V26" s="2118"/>
      <c r="W26" s="2115"/>
      <c r="X26" s="1421"/>
      <c r="Y26" s="1501"/>
      <c r="Z26" s="1501"/>
      <c r="AA26" s="1593"/>
      <c r="AB26" s="1593"/>
      <c r="AC26" s="1593"/>
      <c r="AD26" s="1501"/>
      <c r="AE26" s="1501"/>
    </row>
    <row r="27" spans="1:31">
      <c r="A27" s="1590"/>
      <c r="B27" s="1517"/>
      <c r="C27" s="1591"/>
      <c r="D27" s="1592"/>
      <c r="E27" s="1421"/>
      <c r="F27" s="1523"/>
      <c r="G27" s="1430"/>
      <c r="H27" s="1590"/>
      <c r="I27" s="1430"/>
      <c r="J27" s="1590"/>
      <c r="K27" s="1590"/>
      <c r="L27" s="1590"/>
      <c r="M27" s="1590"/>
      <c r="N27" s="1426"/>
      <c r="O27" s="1590"/>
      <c r="P27" s="1590"/>
      <c r="Q27" s="1590"/>
      <c r="R27" s="1590"/>
      <c r="S27" s="1590"/>
      <c r="T27" s="2115"/>
      <c r="U27" s="2118"/>
      <c r="V27" s="2118"/>
      <c r="W27" s="2115"/>
      <c r="X27" s="1421"/>
      <c r="Y27" s="1501"/>
      <c r="Z27" s="1501"/>
      <c r="AA27" s="1593"/>
      <c r="AB27" s="1593"/>
      <c r="AC27" s="1593"/>
      <c r="AD27" s="1501"/>
      <c r="AE27" s="1501"/>
    </row>
    <row r="28" spans="1:31">
      <c r="A28" s="1590"/>
      <c r="B28" s="1517"/>
      <c r="C28" s="1591"/>
      <c r="D28" s="1592"/>
      <c r="E28" s="1421"/>
      <c r="F28" s="1523"/>
      <c r="G28" s="1430"/>
      <c r="H28" s="1590"/>
      <c r="I28" s="1430"/>
      <c r="J28" s="1590"/>
      <c r="K28" s="1590"/>
      <c r="L28" s="1590"/>
      <c r="M28" s="1590"/>
      <c r="N28" s="1426"/>
      <c r="O28" s="1590"/>
      <c r="P28" s="1590"/>
      <c r="Q28" s="1590"/>
      <c r="R28" s="1590"/>
      <c r="S28" s="1590"/>
      <c r="T28" s="2115"/>
      <c r="U28" s="2118"/>
      <c r="V28" s="2118"/>
      <c r="W28" s="2115"/>
      <c r="X28" s="1421"/>
      <c r="Y28" s="1501"/>
      <c r="Z28" s="1501"/>
      <c r="AA28" s="1593"/>
      <c r="AB28" s="1593"/>
      <c r="AC28" s="1593"/>
      <c r="AD28" s="1501"/>
      <c r="AE28" s="1501"/>
    </row>
    <row r="29" spans="1:31">
      <c r="A29" s="1590"/>
      <c r="B29" s="1517"/>
      <c r="C29" s="1591"/>
      <c r="D29" s="1592"/>
      <c r="E29" s="1421"/>
      <c r="F29" s="1523"/>
      <c r="G29" s="1430"/>
      <c r="H29" s="1590"/>
      <c r="I29" s="1430"/>
      <c r="J29" s="1590"/>
      <c r="K29" s="1590"/>
      <c r="L29" s="1590"/>
      <c r="M29" s="1590"/>
      <c r="N29" s="1426"/>
      <c r="O29" s="1590"/>
      <c r="P29" s="1590"/>
      <c r="Q29" s="1590"/>
      <c r="R29" s="1590"/>
      <c r="S29" s="1590"/>
      <c r="T29" s="2115"/>
      <c r="U29" s="2118"/>
      <c r="V29" s="2118"/>
      <c r="W29" s="2115"/>
      <c r="X29" s="1421"/>
      <c r="Y29" s="1501"/>
      <c r="Z29" s="1501"/>
      <c r="AA29" s="1593"/>
      <c r="AB29" s="1593"/>
      <c r="AC29" s="1593"/>
      <c r="AD29" s="1501"/>
      <c r="AE29" s="1501"/>
    </row>
    <row r="30" spans="1:31">
      <c r="A30" s="1590"/>
      <c r="B30" s="1517"/>
      <c r="C30" s="1591"/>
      <c r="D30" s="1592"/>
      <c r="E30" s="1421"/>
      <c r="F30" s="1523"/>
      <c r="G30" s="1430"/>
      <c r="H30" s="1590"/>
      <c r="I30" s="1430"/>
      <c r="J30" s="1590"/>
      <c r="K30" s="1590"/>
      <c r="L30" s="1590"/>
      <c r="M30" s="1590"/>
      <c r="N30" s="1426"/>
      <c r="O30" s="1590"/>
      <c r="P30" s="1590"/>
      <c r="Q30" s="1590"/>
      <c r="R30" s="1590"/>
      <c r="S30" s="1590"/>
      <c r="T30" s="2115"/>
      <c r="U30" s="2118"/>
      <c r="V30" s="2118"/>
      <c r="W30" s="2115"/>
      <c r="X30" s="1421"/>
      <c r="Y30" s="1501"/>
      <c r="Z30" s="1501"/>
      <c r="AA30" s="1593"/>
      <c r="AB30" s="1593"/>
      <c r="AC30" s="1593"/>
      <c r="AD30" s="1501"/>
      <c r="AE30" s="1501"/>
    </row>
    <row r="31" spans="1:31">
      <c r="A31" s="1590"/>
      <c r="B31" s="1517"/>
      <c r="C31" s="1591"/>
      <c r="D31" s="1592"/>
      <c r="E31" s="1421"/>
      <c r="F31" s="1523"/>
      <c r="G31" s="1430"/>
      <c r="H31" s="1590"/>
      <c r="I31" s="1430"/>
      <c r="J31" s="1590"/>
      <c r="K31" s="1590"/>
      <c r="L31" s="1590"/>
      <c r="M31" s="1590"/>
      <c r="N31" s="1426"/>
      <c r="O31" s="1590"/>
      <c r="P31" s="1590"/>
      <c r="Q31" s="1590"/>
      <c r="R31" s="1590"/>
      <c r="S31" s="1590"/>
      <c r="T31" s="2115"/>
      <c r="U31" s="2118"/>
      <c r="V31" s="2118"/>
      <c r="W31" s="2115"/>
      <c r="X31" s="1421"/>
      <c r="Y31" s="1501"/>
      <c r="Z31" s="1501"/>
      <c r="AA31" s="1593"/>
      <c r="AB31" s="1593"/>
      <c r="AC31" s="1593"/>
      <c r="AD31" s="1501"/>
      <c r="AE31" s="1501"/>
    </row>
    <row r="32" spans="1:31">
      <c r="A32" s="1590"/>
      <c r="B32" s="1517"/>
      <c r="C32" s="1591"/>
      <c r="D32" s="1592"/>
      <c r="E32" s="1421"/>
      <c r="F32" s="1523"/>
      <c r="G32" s="1430"/>
      <c r="H32" s="1590"/>
      <c r="I32" s="1430"/>
      <c r="J32" s="1590"/>
      <c r="K32" s="1590"/>
      <c r="L32" s="1590"/>
      <c r="M32" s="1590"/>
      <c r="N32" s="1426"/>
      <c r="O32" s="1590"/>
      <c r="P32" s="1590"/>
      <c r="Q32" s="1590"/>
      <c r="R32" s="1590"/>
      <c r="S32" s="1590"/>
      <c r="T32" s="2115"/>
      <c r="U32" s="2118"/>
      <c r="V32" s="2118"/>
      <c r="W32" s="2115"/>
      <c r="X32" s="1421"/>
      <c r="Y32" s="1501"/>
      <c r="Z32" s="1501"/>
      <c r="AA32" s="1593"/>
      <c r="AB32" s="1593"/>
      <c r="AC32" s="1593"/>
      <c r="AD32" s="1501"/>
      <c r="AE32" s="1501"/>
    </row>
    <row r="33" spans="1:31">
      <c r="A33" s="1590"/>
      <c r="B33" s="1517"/>
      <c r="C33" s="1591"/>
      <c r="D33" s="1592"/>
      <c r="E33" s="1421"/>
      <c r="F33" s="1523"/>
      <c r="G33" s="1430"/>
      <c r="H33" s="1590"/>
      <c r="I33" s="1430"/>
      <c r="J33" s="1590"/>
      <c r="K33" s="1590"/>
      <c r="L33" s="1590"/>
      <c r="M33" s="1590"/>
      <c r="N33" s="1426"/>
      <c r="O33" s="1590"/>
      <c r="P33" s="1590"/>
      <c r="Q33" s="1590"/>
      <c r="R33" s="1590"/>
      <c r="S33" s="1590"/>
      <c r="T33" s="2115"/>
      <c r="U33" s="2118"/>
      <c r="V33" s="2118"/>
      <c r="W33" s="2115"/>
      <c r="X33" s="1421"/>
      <c r="Y33" s="1501"/>
      <c r="Z33" s="1501"/>
      <c r="AA33" s="1593"/>
      <c r="AB33" s="1593"/>
      <c r="AC33" s="1593"/>
      <c r="AD33" s="1501"/>
      <c r="AE33" s="1501"/>
    </row>
    <row r="34" spans="1:31">
      <c r="A34" s="1590"/>
      <c r="B34" s="1517"/>
      <c r="C34" s="1591"/>
      <c r="D34" s="1592"/>
      <c r="E34" s="1421"/>
      <c r="F34" s="1523"/>
      <c r="G34" s="1430"/>
      <c r="H34" s="1590"/>
      <c r="I34" s="1430"/>
      <c r="J34" s="1590"/>
      <c r="K34" s="1590"/>
      <c r="L34" s="1590"/>
      <c r="M34" s="1590"/>
      <c r="N34" s="1426"/>
      <c r="O34" s="1590"/>
      <c r="P34" s="1590"/>
      <c r="Q34" s="1590"/>
      <c r="R34" s="1590"/>
      <c r="S34" s="1590"/>
      <c r="T34" s="2115"/>
      <c r="U34" s="2118"/>
      <c r="V34" s="2118"/>
      <c r="W34" s="2115"/>
      <c r="X34" s="1421"/>
      <c r="Y34" s="1501"/>
      <c r="Z34" s="1501"/>
      <c r="AA34" s="1593"/>
      <c r="AB34" s="1593"/>
      <c r="AC34" s="1593"/>
      <c r="AD34" s="1501"/>
      <c r="AE34" s="1501"/>
    </row>
    <row r="35" spans="1:31">
      <c r="A35" s="1590"/>
      <c r="B35" s="1517"/>
      <c r="C35" s="1591"/>
      <c r="D35" s="1592"/>
      <c r="E35" s="1421"/>
      <c r="F35" s="1523"/>
      <c r="G35" s="1430"/>
      <c r="H35" s="1590"/>
      <c r="I35" s="1430"/>
      <c r="J35" s="1590"/>
      <c r="K35" s="1590"/>
      <c r="L35" s="1590"/>
      <c r="M35" s="1590"/>
      <c r="N35" s="1426"/>
      <c r="O35" s="1590"/>
      <c r="P35" s="1590"/>
      <c r="Q35" s="1590"/>
      <c r="R35" s="1590"/>
      <c r="S35" s="1590"/>
      <c r="T35" s="2115"/>
      <c r="U35" s="2118"/>
      <c r="V35" s="2118"/>
      <c r="W35" s="2115"/>
      <c r="X35" s="1421"/>
      <c r="Y35" s="1501"/>
      <c r="Z35" s="1501"/>
      <c r="AA35" s="1593"/>
      <c r="AB35" s="1593"/>
      <c r="AC35" s="1593"/>
      <c r="AD35" s="1501"/>
      <c r="AE35" s="1501"/>
    </row>
    <row r="36" spans="1:31">
      <c r="A36" s="1590"/>
      <c r="B36" s="1517"/>
      <c r="C36" s="1591"/>
      <c r="D36" s="1592"/>
      <c r="E36" s="1421"/>
      <c r="F36" s="1523"/>
      <c r="G36" s="1430"/>
      <c r="H36" s="1590"/>
      <c r="I36" s="1430"/>
      <c r="J36" s="1590"/>
      <c r="K36" s="1590"/>
      <c r="L36" s="1590"/>
      <c r="M36" s="1590"/>
      <c r="N36" s="1426"/>
      <c r="O36" s="1590"/>
      <c r="P36" s="1590"/>
      <c r="Q36" s="1590"/>
      <c r="R36" s="1590"/>
      <c r="S36" s="1590"/>
      <c r="T36" s="2115"/>
      <c r="U36" s="2118"/>
      <c r="V36" s="2118"/>
      <c r="W36" s="2115"/>
      <c r="X36" s="1421"/>
      <c r="Y36" s="1501"/>
      <c r="Z36" s="1501"/>
      <c r="AA36" s="1593"/>
      <c r="AB36" s="1593"/>
      <c r="AC36" s="1593"/>
      <c r="AD36" s="1501"/>
      <c r="AE36" s="1501"/>
    </row>
    <row r="37" spans="1:31">
      <c r="A37" s="1590"/>
      <c r="B37" s="1517"/>
      <c r="C37" s="1591"/>
      <c r="D37" s="1592"/>
      <c r="E37" s="1421"/>
      <c r="F37" s="1523"/>
      <c r="G37" s="1430"/>
      <c r="H37" s="1590"/>
      <c r="I37" s="1430"/>
      <c r="J37" s="1590"/>
      <c r="K37" s="1590"/>
      <c r="L37" s="1590"/>
      <c r="M37" s="1590"/>
      <c r="N37" s="1426"/>
      <c r="O37" s="1590"/>
      <c r="P37" s="1590"/>
      <c r="Q37" s="1590"/>
      <c r="R37" s="1590"/>
      <c r="S37" s="1590"/>
      <c r="T37" s="2115"/>
      <c r="U37" s="2118"/>
      <c r="V37" s="2118"/>
      <c r="W37" s="2115"/>
      <c r="X37" s="1421"/>
      <c r="Y37" s="1501"/>
      <c r="Z37" s="1501"/>
      <c r="AA37" s="1593"/>
      <c r="AB37" s="1593"/>
      <c r="AC37" s="1593"/>
      <c r="AD37" s="1501"/>
      <c r="AE37" s="1501"/>
    </row>
    <row r="38" spans="1:31">
      <c r="A38" s="1590"/>
      <c r="B38" s="1517"/>
      <c r="C38" s="1591"/>
      <c r="D38" s="1592"/>
      <c r="E38" s="1421"/>
      <c r="F38" s="1523"/>
      <c r="G38" s="1430"/>
      <c r="H38" s="1590"/>
      <c r="I38" s="1430"/>
      <c r="J38" s="1590"/>
      <c r="K38" s="1590"/>
      <c r="L38" s="1590"/>
      <c r="M38" s="1590"/>
      <c r="N38" s="1426"/>
      <c r="O38" s="1590"/>
      <c r="P38" s="1590"/>
      <c r="Q38" s="1590"/>
      <c r="R38" s="1590"/>
      <c r="S38" s="1590"/>
      <c r="T38" s="2115"/>
      <c r="U38" s="2118"/>
      <c r="V38" s="2118"/>
      <c r="W38" s="2115"/>
      <c r="X38" s="1421"/>
      <c r="Y38" s="1501"/>
      <c r="Z38" s="1501"/>
      <c r="AA38" s="1593"/>
      <c r="AB38" s="1593"/>
      <c r="AC38" s="1593"/>
      <c r="AD38" s="1501"/>
      <c r="AE38" s="1501"/>
    </row>
    <row r="39" spans="1:31">
      <c r="A39" s="1590"/>
      <c r="B39" s="1517"/>
      <c r="C39" s="1591"/>
      <c r="D39" s="1592"/>
      <c r="E39" s="1421"/>
      <c r="F39" s="1523"/>
      <c r="G39" s="1430"/>
      <c r="H39" s="1590"/>
      <c r="I39" s="1430"/>
      <c r="J39" s="1590"/>
      <c r="K39" s="1590"/>
      <c r="L39" s="1590"/>
      <c r="M39" s="1590"/>
      <c r="N39" s="1426"/>
      <c r="O39" s="1590"/>
      <c r="P39" s="1590"/>
      <c r="Q39" s="1590"/>
      <c r="R39" s="1590"/>
      <c r="S39" s="1590"/>
      <c r="T39" s="2115"/>
      <c r="U39" s="2118"/>
      <c r="V39" s="2118"/>
      <c r="W39" s="2115"/>
      <c r="X39" s="1421"/>
      <c r="Y39" s="1501"/>
      <c r="Z39" s="1501"/>
      <c r="AA39" s="1593"/>
      <c r="AB39" s="1593"/>
      <c r="AC39" s="1593"/>
      <c r="AD39" s="1501"/>
      <c r="AE39" s="1501"/>
    </row>
    <row r="40" spans="1:31">
      <c r="A40" s="1590"/>
      <c r="B40" s="1517"/>
      <c r="C40" s="1591"/>
      <c r="D40" s="1592"/>
      <c r="E40" s="1421"/>
      <c r="F40" s="1523"/>
      <c r="G40" s="1430"/>
      <c r="H40" s="1590"/>
      <c r="I40" s="1430"/>
      <c r="J40" s="1590"/>
      <c r="K40" s="1590"/>
      <c r="L40" s="1590"/>
      <c r="M40" s="1590"/>
      <c r="N40" s="1426"/>
      <c r="O40" s="1590"/>
      <c r="P40" s="1590"/>
      <c r="Q40" s="1590"/>
      <c r="R40" s="1590"/>
      <c r="S40" s="1590"/>
      <c r="T40" s="2115"/>
      <c r="U40" s="2118"/>
      <c r="V40" s="2118"/>
      <c r="W40" s="2115"/>
      <c r="X40" s="1421"/>
      <c r="Y40" s="1501"/>
      <c r="Z40" s="1501"/>
      <c r="AA40" s="1593"/>
      <c r="AB40" s="1593"/>
      <c r="AC40" s="1593"/>
      <c r="AD40" s="1501"/>
      <c r="AE40" s="1501"/>
    </row>
    <row r="41" spans="1:31">
      <c r="A41" s="1590"/>
      <c r="B41" s="1517"/>
      <c r="C41" s="1591"/>
      <c r="D41" s="1592"/>
      <c r="E41" s="1421"/>
      <c r="F41" s="1523"/>
      <c r="G41" s="1430"/>
      <c r="H41" s="1590"/>
      <c r="I41" s="1430"/>
      <c r="J41" s="1590"/>
      <c r="K41" s="1590"/>
      <c r="L41" s="1590"/>
      <c r="M41" s="1590"/>
      <c r="N41" s="1426"/>
      <c r="O41" s="1590"/>
      <c r="P41" s="1590"/>
      <c r="Q41" s="1590"/>
      <c r="R41" s="1590"/>
      <c r="S41" s="1590"/>
      <c r="T41" s="2115"/>
      <c r="U41" s="2118"/>
      <c r="V41" s="2118"/>
      <c r="W41" s="2115"/>
      <c r="X41" s="1421"/>
      <c r="Y41" s="1501"/>
      <c r="Z41" s="1501"/>
      <c r="AA41" s="1593"/>
      <c r="AB41" s="1593"/>
      <c r="AC41" s="1593"/>
      <c r="AD41" s="1501"/>
      <c r="AE41" s="1501"/>
    </row>
    <row r="42" spans="1:31">
      <c r="A42" s="1590"/>
      <c r="B42" s="1517"/>
      <c r="C42" s="1591"/>
      <c r="D42" s="1592"/>
      <c r="E42" s="1421"/>
      <c r="F42" s="1523"/>
      <c r="G42" s="1430"/>
      <c r="H42" s="1590"/>
      <c r="I42" s="1430"/>
      <c r="J42" s="1590"/>
      <c r="K42" s="1590"/>
      <c r="L42" s="1590"/>
      <c r="M42" s="1590"/>
      <c r="N42" s="1426"/>
      <c r="O42" s="1590"/>
      <c r="P42" s="1590"/>
      <c r="Q42" s="1590"/>
      <c r="R42" s="1590"/>
      <c r="S42" s="1590"/>
      <c r="T42" s="2115"/>
      <c r="U42" s="2118"/>
      <c r="V42" s="2118"/>
      <c r="W42" s="2115"/>
      <c r="X42" s="1421"/>
      <c r="Y42" s="1501"/>
      <c r="Z42" s="1501"/>
      <c r="AA42" s="1593"/>
      <c r="AB42" s="1593"/>
      <c r="AC42" s="1593"/>
      <c r="AD42" s="1501"/>
      <c r="AE42" s="1501"/>
    </row>
    <row r="43" spans="1:31">
      <c r="A43" s="1590"/>
      <c r="B43" s="1517"/>
      <c r="C43" s="1591"/>
      <c r="D43" s="1592"/>
      <c r="E43" s="1421"/>
      <c r="F43" s="1523"/>
      <c r="G43" s="1430"/>
      <c r="H43" s="1590"/>
      <c r="I43" s="1430"/>
      <c r="J43" s="1590"/>
      <c r="K43" s="1590"/>
      <c r="L43" s="1590"/>
      <c r="M43" s="1590"/>
      <c r="N43" s="1426"/>
      <c r="O43" s="1590"/>
      <c r="P43" s="1590"/>
      <c r="Q43" s="1590"/>
      <c r="R43" s="1590"/>
      <c r="S43" s="1590"/>
      <c r="T43" s="2115"/>
      <c r="U43" s="2118"/>
      <c r="V43" s="2118"/>
      <c r="W43" s="2115"/>
      <c r="X43" s="1421"/>
      <c r="Y43" s="1501"/>
      <c r="Z43" s="1501"/>
      <c r="AA43" s="1593"/>
      <c r="AB43" s="1593"/>
      <c r="AC43" s="1593"/>
      <c r="AD43" s="1501"/>
      <c r="AE43" s="1501"/>
    </row>
    <row r="44" spans="1:31">
      <c r="A44" s="1590"/>
      <c r="B44" s="1517"/>
      <c r="C44" s="1591"/>
      <c r="D44" s="1592"/>
      <c r="E44" s="1421"/>
      <c r="F44" s="1523"/>
      <c r="G44" s="1430"/>
      <c r="H44" s="1590"/>
      <c r="I44" s="1430"/>
      <c r="J44" s="1590"/>
      <c r="K44" s="1590"/>
      <c r="L44" s="1590"/>
      <c r="M44" s="1590"/>
      <c r="N44" s="1426"/>
      <c r="O44" s="1590"/>
      <c r="P44" s="1590"/>
      <c r="Q44" s="1590"/>
      <c r="R44" s="1590"/>
      <c r="S44" s="1590"/>
      <c r="T44" s="2115"/>
      <c r="U44" s="2118"/>
      <c r="V44" s="2118"/>
      <c r="W44" s="2115"/>
      <c r="X44" s="1421"/>
      <c r="Y44" s="1501"/>
      <c r="Z44" s="1501"/>
      <c r="AA44" s="1593"/>
      <c r="AB44" s="1593"/>
      <c r="AC44" s="1593"/>
      <c r="AD44" s="1501"/>
      <c r="AE44" s="1501"/>
    </row>
    <row r="45" spans="1:31">
      <c r="A45" s="1590"/>
      <c r="B45" s="1517"/>
      <c r="C45" s="1591"/>
      <c r="D45" s="1592"/>
      <c r="E45" s="1421"/>
      <c r="F45" s="1523"/>
      <c r="G45" s="1430"/>
      <c r="H45" s="1590"/>
      <c r="I45" s="1430"/>
      <c r="J45" s="1590"/>
      <c r="K45" s="1590"/>
      <c r="L45" s="1590"/>
      <c r="M45" s="1590"/>
      <c r="N45" s="1426"/>
      <c r="O45" s="1590"/>
      <c r="P45" s="1590"/>
      <c r="Q45" s="1590"/>
      <c r="R45" s="1590"/>
      <c r="S45" s="1590"/>
      <c r="T45" s="2115"/>
      <c r="U45" s="2118"/>
      <c r="V45" s="2118"/>
      <c r="W45" s="2115"/>
      <c r="X45" s="1421"/>
      <c r="Y45" s="1501"/>
      <c r="Z45" s="1501"/>
      <c r="AA45" s="1593"/>
      <c r="AB45" s="1593"/>
      <c r="AC45" s="1593"/>
      <c r="AD45" s="1501"/>
      <c r="AE45" s="1501"/>
    </row>
    <row r="46" spans="1:31">
      <c r="A46" s="1590"/>
      <c r="B46" s="1517"/>
      <c r="C46" s="1591"/>
      <c r="D46" s="1592"/>
      <c r="E46" s="1421"/>
      <c r="F46" s="1523"/>
      <c r="G46" s="1430"/>
      <c r="H46" s="1590"/>
      <c r="I46" s="1430"/>
      <c r="J46" s="1590"/>
      <c r="K46" s="1590"/>
      <c r="L46" s="1590"/>
      <c r="M46" s="1590"/>
      <c r="N46" s="1426"/>
      <c r="O46" s="1590"/>
      <c r="P46" s="1590"/>
      <c r="Q46" s="1590"/>
      <c r="R46" s="1590"/>
      <c r="S46" s="1590"/>
      <c r="T46" s="2115"/>
      <c r="U46" s="2118"/>
      <c r="V46" s="2118"/>
      <c r="W46" s="2115"/>
      <c r="X46" s="1421"/>
      <c r="Y46" s="1501"/>
      <c r="Z46" s="1501"/>
      <c r="AA46" s="1593"/>
      <c r="AB46" s="1593"/>
      <c r="AC46" s="1593"/>
      <c r="AD46" s="1501"/>
      <c r="AE46" s="1501"/>
    </row>
    <row r="47" spans="1:31">
      <c r="A47" s="1590"/>
      <c r="B47" s="1517"/>
      <c r="C47" s="1591"/>
      <c r="D47" s="1592"/>
      <c r="E47" s="1421"/>
      <c r="F47" s="1523"/>
      <c r="G47" s="1430"/>
      <c r="H47" s="1590"/>
      <c r="I47" s="1430"/>
      <c r="J47" s="1590"/>
      <c r="K47" s="1590"/>
      <c r="L47" s="1590"/>
      <c r="M47" s="1590"/>
      <c r="N47" s="1426"/>
      <c r="O47" s="1590"/>
      <c r="P47" s="1590"/>
      <c r="Q47" s="1590"/>
      <c r="R47" s="1590"/>
      <c r="S47" s="1590"/>
      <c r="T47" s="2115"/>
      <c r="U47" s="2118"/>
      <c r="V47" s="2118"/>
      <c r="W47" s="2115"/>
      <c r="X47" s="1421"/>
      <c r="Y47" s="1501"/>
      <c r="Z47" s="1501"/>
      <c r="AA47" s="1593"/>
      <c r="AB47" s="1593"/>
      <c r="AC47" s="1593"/>
      <c r="AD47" s="1501"/>
      <c r="AE47" s="1501"/>
    </row>
    <row r="48" spans="1:31">
      <c r="A48" s="1590"/>
      <c r="B48" s="1517"/>
      <c r="C48" s="1591"/>
      <c r="D48" s="1592"/>
      <c r="E48" s="1421"/>
      <c r="F48" s="1523"/>
      <c r="G48" s="1430"/>
      <c r="H48" s="1590"/>
      <c r="I48" s="1430"/>
      <c r="J48" s="1590"/>
      <c r="K48" s="1590"/>
      <c r="L48" s="1590"/>
      <c r="M48" s="1590"/>
      <c r="N48" s="1426"/>
      <c r="O48" s="1590"/>
      <c r="P48" s="1590"/>
      <c r="Q48" s="1590"/>
      <c r="R48" s="1590"/>
      <c r="S48" s="1590"/>
      <c r="T48" s="2115"/>
      <c r="U48" s="2118"/>
      <c r="V48" s="2118"/>
      <c r="W48" s="2115"/>
      <c r="X48" s="1421"/>
      <c r="Y48" s="1501"/>
      <c r="Z48" s="1501"/>
      <c r="AA48" s="1593"/>
      <c r="AB48" s="1593"/>
      <c r="AC48" s="1593"/>
      <c r="AD48" s="1501"/>
      <c r="AE48" s="1501"/>
    </row>
    <row r="49" spans="1:31">
      <c r="A49" s="1590"/>
      <c r="B49" s="1517"/>
      <c r="C49" s="1591"/>
      <c r="D49" s="1592"/>
      <c r="E49" s="1421"/>
      <c r="F49" s="1523"/>
      <c r="G49" s="1430"/>
      <c r="H49" s="1590"/>
      <c r="I49" s="1430"/>
      <c r="J49" s="1590"/>
      <c r="K49" s="1590"/>
      <c r="L49" s="1590"/>
      <c r="M49" s="1590"/>
      <c r="N49" s="1426"/>
      <c r="O49" s="1590"/>
      <c r="P49" s="1590"/>
      <c r="Q49" s="1590"/>
      <c r="R49" s="1590"/>
      <c r="S49" s="1590"/>
      <c r="T49" s="2115"/>
      <c r="U49" s="2118"/>
      <c r="V49" s="2118"/>
      <c r="W49" s="2115"/>
      <c r="X49" s="1421"/>
      <c r="Y49" s="1501"/>
      <c r="Z49" s="1501"/>
      <c r="AA49" s="1593"/>
      <c r="AB49" s="1593"/>
      <c r="AC49" s="1593"/>
      <c r="AD49" s="1501"/>
      <c r="AE49" s="1501"/>
    </row>
    <row r="50" spans="1:31">
      <c r="A50" s="1590"/>
      <c r="B50" s="1517"/>
      <c r="C50" s="1591"/>
      <c r="D50" s="1592"/>
      <c r="E50" s="1421"/>
      <c r="F50" s="1523"/>
      <c r="G50" s="1430"/>
      <c r="H50" s="1590"/>
      <c r="I50" s="1430"/>
      <c r="J50" s="1590"/>
      <c r="K50" s="1590"/>
      <c r="L50" s="1590"/>
      <c r="M50" s="1590"/>
      <c r="N50" s="1426"/>
      <c r="O50" s="1590"/>
      <c r="P50" s="1590"/>
      <c r="Q50" s="1590"/>
      <c r="R50" s="1590"/>
      <c r="S50" s="1590"/>
      <c r="T50" s="2115"/>
      <c r="U50" s="2118"/>
      <c r="V50" s="2118"/>
      <c r="W50" s="2115"/>
      <c r="X50" s="1421"/>
      <c r="Y50" s="1501"/>
      <c r="Z50" s="1501"/>
      <c r="AA50" s="1593"/>
      <c r="AB50" s="1593"/>
      <c r="AC50" s="1593"/>
      <c r="AD50" s="1501"/>
      <c r="AE50" s="1501"/>
    </row>
    <row r="51" spans="1:31">
      <c r="A51" s="1590"/>
      <c r="B51" s="1517"/>
      <c r="C51" s="1591"/>
      <c r="D51" s="1592"/>
      <c r="E51" s="1421"/>
      <c r="F51" s="1523"/>
      <c r="G51" s="1430"/>
      <c r="H51" s="1590"/>
      <c r="I51" s="1430"/>
      <c r="J51" s="1590"/>
      <c r="K51" s="1590"/>
      <c r="L51" s="1590"/>
      <c r="M51" s="1590"/>
      <c r="N51" s="1426"/>
      <c r="O51" s="1590"/>
      <c r="P51" s="1590"/>
      <c r="Q51" s="1590"/>
      <c r="R51" s="1590"/>
      <c r="S51" s="1590"/>
      <c r="T51" s="2115"/>
      <c r="U51" s="2118"/>
      <c r="V51" s="2118"/>
      <c r="W51" s="2115"/>
      <c r="X51" s="1421"/>
      <c r="Y51" s="1501"/>
      <c r="Z51" s="1501"/>
      <c r="AA51" s="1593"/>
      <c r="AB51" s="1593"/>
      <c r="AC51" s="1593"/>
      <c r="AD51" s="1501"/>
      <c r="AE51" s="1501"/>
    </row>
    <row r="52" spans="1:31">
      <c r="A52" s="1590"/>
      <c r="B52" s="1517"/>
      <c r="C52" s="1591"/>
      <c r="D52" s="1592"/>
      <c r="E52" s="1421"/>
      <c r="F52" s="1523"/>
      <c r="G52" s="1430"/>
      <c r="H52" s="1590"/>
      <c r="I52" s="1430"/>
      <c r="J52" s="1590"/>
      <c r="K52" s="1590"/>
      <c r="L52" s="1590"/>
      <c r="M52" s="1590"/>
      <c r="N52" s="1426"/>
      <c r="O52" s="1590"/>
      <c r="P52" s="1590"/>
      <c r="Q52" s="1590"/>
      <c r="R52" s="1590"/>
      <c r="S52" s="1590"/>
      <c r="T52" s="2115"/>
      <c r="U52" s="2118"/>
      <c r="V52" s="2118"/>
      <c r="W52" s="2115"/>
      <c r="X52" s="1421"/>
      <c r="Y52" s="1501"/>
      <c r="Z52" s="1501"/>
      <c r="AA52" s="1593"/>
      <c r="AB52" s="1593"/>
      <c r="AC52" s="1593"/>
      <c r="AD52" s="1501"/>
      <c r="AE52" s="1501"/>
    </row>
    <row r="53" spans="1:31">
      <c r="A53" s="1590"/>
      <c r="B53" s="1517"/>
      <c r="C53" s="1591"/>
      <c r="D53" s="1592"/>
      <c r="E53" s="1421"/>
      <c r="F53" s="1523"/>
      <c r="G53" s="1430"/>
      <c r="H53" s="1590"/>
      <c r="I53" s="1430"/>
      <c r="J53" s="1590"/>
      <c r="K53" s="1590"/>
      <c r="L53" s="1590"/>
      <c r="M53" s="1590"/>
      <c r="N53" s="1426"/>
      <c r="O53" s="1590"/>
      <c r="P53" s="1590"/>
      <c r="Q53" s="1590"/>
      <c r="R53" s="1590"/>
      <c r="S53" s="1590"/>
      <c r="T53" s="2115"/>
      <c r="U53" s="2118"/>
      <c r="V53" s="2118"/>
      <c r="W53" s="2115"/>
      <c r="X53" s="1421"/>
      <c r="Y53" s="1501"/>
      <c r="Z53" s="1501"/>
      <c r="AA53" s="1593"/>
      <c r="AB53" s="1593"/>
      <c r="AC53" s="1593"/>
      <c r="AD53" s="1501"/>
      <c r="AE53" s="1501"/>
    </row>
    <row r="54" spans="1:31">
      <c r="A54" s="1590"/>
      <c r="B54" s="1517"/>
      <c r="C54" s="1591"/>
      <c r="D54" s="1592"/>
      <c r="E54" s="1421"/>
      <c r="F54" s="1523"/>
      <c r="G54" s="1430"/>
      <c r="H54" s="1590"/>
      <c r="I54" s="1430"/>
      <c r="J54" s="1590"/>
      <c r="K54" s="1590"/>
      <c r="L54" s="1590"/>
      <c r="M54" s="1590"/>
      <c r="N54" s="1426"/>
      <c r="O54" s="1590"/>
      <c r="P54" s="1590"/>
      <c r="Q54" s="1590"/>
      <c r="R54" s="1590"/>
      <c r="S54" s="1590"/>
      <c r="T54" s="2115"/>
      <c r="U54" s="2118"/>
      <c r="V54" s="2118"/>
      <c r="W54" s="2115"/>
      <c r="X54" s="1421"/>
      <c r="Y54" s="1501"/>
      <c r="Z54" s="1501"/>
      <c r="AA54" s="1593"/>
      <c r="AB54" s="1593"/>
      <c r="AC54" s="1593"/>
      <c r="AD54" s="1501"/>
      <c r="AE54" s="1501"/>
    </row>
    <row r="55" spans="1:31">
      <c r="A55" s="1590"/>
      <c r="B55" s="1517"/>
      <c r="C55" s="1591"/>
      <c r="D55" s="1592"/>
      <c r="E55" s="1421"/>
      <c r="F55" s="1523"/>
      <c r="G55" s="1430"/>
      <c r="H55" s="1590"/>
      <c r="I55" s="1430"/>
      <c r="J55" s="1590"/>
      <c r="K55" s="1590"/>
      <c r="L55" s="1590"/>
      <c r="M55" s="1590"/>
      <c r="N55" s="1426"/>
      <c r="O55" s="1590"/>
      <c r="P55" s="1590"/>
      <c r="Q55" s="1590"/>
      <c r="R55" s="1590"/>
      <c r="S55" s="1590"/>
      <c r="T55" s="2115"/>
      <c r="U55" s="2118"/>
      <c r="V55" s="2118"/>
      <c r="W55" s="2115"/>
      <c r="X55" s="1421"/>
      <c r="Y55" s="1501"/>
      <c r="Z55" s="1501"/>
      <c r="AA55" s="1593"/>
      <c r="AB55" s="1593"/>
      <c r="AC55" s="1593"/>
      <c r="AD55" s="1501"/>
      <c r="AE55" s="1501"/>
    </row>
    <row r="56" spans="1:31">
      <c r="A56" s="1590"/>
      <c r="B56" s="1517"/>
      <c r="C56" s="1591"/>
      <c r="D56" s="1592"/>
      <c r="E56" s="1421"/>
      <c r="F56" s="1523"/>
      <c r="G56" s="1430"/>
      <c r="H56" s="1590"/>
      <c r="I56" s="1430"/>
      <c r="J56" s="1590"/>
      <c r="K56" s="1590"/>
      <c r="L56" s="1590"/>
      <c r="M56" s="1590"/>
      <c r="N56" s="1426"/>
      <c r="O56" s="1590"/>
      <c r="P56" s="1590"/>
      <c r="Q56" s="1590"/>
      <c r="R56" s="1590"/>
      <c r="S56" s="1590"/>
      <c r="T56" s="2115"/>
      <c r="U56" s="2118"/>
      <c r="V56" s="2118"/>
      <c r="W56" s="2115"/>
      <c r="X56" s="1421"/>
      <c r="Y56" s="1501"/>
      <c r="Z56" s="1501"/>
      <c r="AA56" s="1593"/>
      <c r="AB56" s="1593"/>
      <c r="AC56" s="1593"/>
      <c r="AD56" s="1501"/>
      <c r="AE56" s="1501"/>
    </row>
    <row r="57" spans="1:31">
      <c r="A57" s="1590"/>
      <c r="B57" s="1517"/>
      <c r="C57" s="1591"/>
      <c r="D57" s="1592"/>
      <c r="E57" s="1421"/>
      <c r="F57" s="1523"/>
      <c r="G57" s="1430"/>
      <c r="H57" s="1590"/>
      <c r="I57" s="1430"/>
      <c r="J57" s="1590"/>
      <c r="K57" s="1590"/>
      <c r="L57" s="1590"/>
      <c r="M57" s="1590"/>
      <c r="N57" s="1426"/>
      <c r="O57" s="1590"/>
      <c r="P57" s="1590"/>
      <c r="Q57" s="1590"/>
      <c r="R57" s="1590"/>
      <c r="S57" s="1590"/>
      <c r="T57" s="2115"/>
      <c r="U57" s="2118"/>
      <c r="V57" s="2118"/>
      <c r="W57" s="2115"/>
      <c r="X57" s="1421"/>
      <c r="Y57" s="1501"/>
      <c r="Z57" s="1501"/>
      <c r="AA57" s="1593"/>
      <c r="AB57" s="1593"/>
      <c r="AC57" s="1593"/>
      <c r="AD57" s="1501"/>
      <c r="AE57" s="1501"/>
    </row>
    <row r="58" spans="1:31">
      <c r="A58" s="1590"/>
      <c r="B58" s="1517"/>
      <c r="C58" s="1591"/>
      <c r="D58" s="1592"/>
      <c r="E58" s="1421"/>
      <c r="F58" s="1523"/>
      <c r="G58" s="1430"/>
      <c r="H58" s="1590"/>
      <c r="I58" s="1430"/>
      <c r="J58" s="1590"/>
      <c r="K58" s="1590"/>
      <c r="L58" s="1590"/>
      <c r="M58" s="1590"/>
      <c r="N58" s="1426"/>
      <c r="O58" s="1590"/>
      <c r="P58" s="1590"/>
      <c r="Q58" s="1590"/>
      <c r="R58" s="1590"/>
      <c r="S58" s="1590"/>
      <c r="T58" s="2115"/>
      <c r="U58" s="2118"/>
      <c r="V58" s="2118"/>
      <c r="W58" s="2115"/>
      <c r="X58" s="1421"/>
      <c r="Y58" s="1501"/>
      <c r="Z58" s="1501"/>
      <c r="AA58" s="1593"/>
      <c r="AB58" s="1593"/>
      <c r="AC58" s="1593"/>
      <c r="AD58" s="1501"/>
      <c r="AE58" s="1501"/>
    </row>
    <row r="59" spans="1:31">
      <c r="A59" s="1590"/>
      <c r="B59" s="1517"/>
      <c r="C59" s="1591"/>
      <c r="D59" s="1592"/>
      <c r="E59" s="1421"/>
      <c r="F59" s="1523"/>
      <c r="G59" s="1430"/>
      <c r="H59" s="1590"/>
      <c r="I59" s="1430"/>
      <c r="J59" s="1590"/>
      <c r="K59" s="1590"/>
      <c r="L59" s="1590"/>
      <c r="M59" s="1590"/>
      <c r="N59" s="1426"/>
      <c r="O59" s="1590"/>
      <c r="P59" s="1590"/>
      <c r="Q59" s="1590"/>
      <c r="R59" s="1590"/>
      <c r="S59" s="1590"/>
      <c r="T59" s="2115"/>
      <c r="U59" s="2118"/>
      <c r="V59" s="2118"/>
      <c r="W59" s="2115"/>
      <c r="X59" s="1421"/>
      <c r="Y59" s="1501"/>
      <c r="Z59" s="1501"/>
      <c r="AA59" s="1593"/>
      <c r="AB59" s="1593"/>
      <c r="AC59" s="1593"/>
      <c r="AD59" s="1501"/>
      <c r="AE59" s="1501"/>
    </row>
    <row r="60" spans="1:31">
      <c r="A60" s="1590"/>
      <c r="B60" s="1517"/>
      <c r="C60" s="1591"/>
      <c r="D60" s="1592"/>
      <c r="E60" s="1421"/>
      <c r="F60" s="1523"/>
      <c r="G60" s="1430"/>
      <c r="H60" s="1590"/>
      <c r="I60" s="1430"/>
      <c r="J60" s="1590"/>
      <c r="K60" s="1590"/>
      <c r="L60" s="1590"/>
      <c r="M60" s="1590"/>
      <c r="N60" s="1426"/>
      <c r="O60" s="1590"/>
      <c r="P60" s="1590"/>
      <c r="Q60" s="1590"/>
      <c r="R60" s="1590"/>
      <c r="S60" s="1590"/>
      <c r="T60" s="2115"/>
      <c r="U60" s="2118"/>
      <c r="V60" s="2118"/>
      <c r="W60" s="2115"/>
      <c r="X60" s="1421"/>
      <c r="Y60" s="1501"/>
      <c r="Z60" s="1501"/>
      <c r="AA60" s="1593"/>
      <c r="AB60" s="1593"/>
      <c r="AC60" s="1593"/>
      <c r="AD60" s="1501"/>
      <c r="AE60" s="1501"/>
    </row>
    <row r="61" spans="1:31">
      <c r="A61" s="1590"/>
      <c r="B61" s="1517"/>
      <c r="C61" s="1591"/>
      <c r="D61" s="1592"/>
      <c r="E61" s="1421"/>
      <c r="F61" s="1523"/>
      <c r="G61" s="1430"/>
      <c r="H61" s="1590"/>
      <c r="I61" s="1430"/>
      <c r="J61" s="1590"/>
      <c r="K61" s="1590"/>
      <c r="L61" s="1590"/>
      <c r="M61" s="1590"/>
      <c r="N61" s="1426"/>
      <c r="O61" s="1590"/>
      <c r="P61" s="1590"/>
      <c r="Q61" s="1590"/>
      <c r="R61" s="1590"/>
      <c r="S61" s="1590"/>
      <c r="T61" s="2115"/>
      <c r="U61" s="2118"/>
      <c r="V61" s="2118"/>
      <c r="W61" s="2115"/>
      <c r="X61" s="1421"/>
      <c r="Y61" s="1501"/>
      <c r="Z61" s="1501"/>
      <c r="AA61" s="1593"/>
      <c r="AB61" s="1593"/>
      <c r="AC61" s="1593"/>
      <c r="AD61" s="1501"/>
      <c r="AE61" s="1501"/>
    </row>
    <row r="62" spans="1:31">
      <c r="A62" s="1590"/>
      <c r="B62" s="1517"/>
      <c r="C62" s="1591"/>
      <c r="D62" s="1592"/>
      <c r="E62" s="1421"/>
      <c r="F62" s="1523"/>
      <c r="G62" s="1430"/>
      <c r="H62" s="1590"/>
      <c r="I62" s="1430"/>
      <c r="J62" s="1590"/>
      <c r="K62" s="1590"/>
      <c r="L62" s="1590"/>
      <c r="M62" s="1590"/>
      <c r="N62" s="1426"/>
      <c r="O62" s="1590"/>
      <c r="P62" s="1590"/>
      <c r="Q62" s="1590"/>
      <c r="R62" s="1590"/>
      <c r="S62" s="1590"/>
      <c r="T62" s="2115"/>
      <c r="U62" s="2118"/>
      <c r="V62" s="2118"/>
      <c r="W62" s="2115"/>
      <c r="X62" s="1421"/>
      <c r="Y62" s="1501"/>
      <c r="Z62" s="1501"/>
      <c r="AA62" s="1593"/>
      <c r="AB62" s="1593"/>
      <c r="AC62" s="1593"/>
      <c r="AD62" s="1501"/>
      <c r="AE62" s="1501"/>
    </row>
    <row r="63" spans="1:31">
      <c r="A63" s="1590"/>
      <c r="B63" s="1517"/>
      <c r="C63" s="1591"/>
      <c r="D63" s="1592"/>
      <c r="E63" s="1421"/>
      <c r="F63" s="1523"/>
      <c r="G63" s="1430"/>
      <c r="H63" s="1590"/>
      <c r="I63" s="1430"/>
      <c r="J63" s="1590"/>
      <c r="K63" s="1590"/>
      <c r="L63" s="1590"/>
      <c r="M63" s="1590"/>
      <c r="N63" s="1426"/>
      <c r="O63" s="1590"/>
      <c r="P63" s="1590"/>
      <c r="Q63" s="1590"/>
      <c r="R63" s="1590"/>
      <c r="S63" s="1590"/>
      <c r="T63" s="2115"/>
      <c r="U63" s="2118"/>
      <c r="V63" s="2118"/>
      <c r="W63" s="2115"/>
      <c r="X63" s="1421"/>
      <c r="Y63" s="1501"/>
      <c r="Z63" s="1501"/>
      <c r="AA63" s="1593"/>
      <c r="AB63" s="1593"/>
      <c r="AC63" s="1593"/>
      <c r="AD63" s="1501"/>
      <c r="AE63" s="1501"/>
    </row>
    <row r="64" spans="1:31">
      <c r="A64" s="1590"/>
      <c r="B64" s="1517"/>
      <c r="C64" s="1591"/>
      <c r="D64" s="1592"/>
      <c r="E64" s="1421"/>
      <c r="F64" s="1523"/>
      <c r="G64" s="1430"/>
      <c r="H64" s="1590"/>
      <c r="I64" s="1430"/>
      <c r="J64" s="1590"/>
      <c r="K64" s="1590"/>
      <c r="L64" s="1590"/>
      <c r="M64" s="1590"/>
      <c r="N64" s="1426"/>
      <c r="O64" s="1590"/>
      <c r="P64" s="1590"/>
      <c r="Q64" s="1590"/>
      <c r="R64" s="1590"/>
      <c r="S64" s="1590"/>
      <c r="T64" s="2115"/>
      <c r="U64" s="2118"/>
      <c r="V64" s="2118"/>
      <c r="W64" s="2115"/>
      <c r="X64" s="1421"/>
      <c r="Y64" s="1501"/>
      <c r="Z64" s="1501"/>
      <c r="AA64" s="1593"/>
      <c r="AB64" s="1593"/>
      <c r="AC64" s="1593"/>
      <c r="AD64" s="1501"/>
      <c r="AE64" s="1501"/>
    </row>
    <row r="65" spans="1:31">
      <c r="A65" s="1590"/>
      <c r="B65" s="1517"/>
      <c r="C65" s="1591"/>
      <c r="D65" s="1592"/>
      <c r="E65" s="1421"/>
      <c r="F65" s="1523"/>
      <c r="G65" s="1430"/>
      <c r="H65" s="1590"/>
      <c r="I65" s="1430"/>
      <c r="J65" s="1590"/>
      <c r="K65" s="1590"/>
      <c r="L65" s="1590"/>
      <c r="M65" s="1590"/>
      <c r="N65" s="1426"/>
      <c r="O65" s="1590"/>
      <c r="P65" s="1590"/>
      <c r="Q65" s="1590"/>
      <c r="R65" s="1590"/>
      <c r="S65" s="1590"/>
      <c r="T65" s="2115"/>
      <c r="U65" s="2118"/>
      <c r="V65" s="2118"/>
      <c r="W65" s="2115"/>
      <c r="X65" s="1421"/>
      <c r="Y65" s="1501"/>
      <c r="Z65" s="1501"/>
      <c r="AA65" s="1593"/>
      <c r="AB65" s="1593"/>
      <c r="AC65" s="1593"/>
      <c r="AD65" s="1501"/>
      <c r="AE65" s="1501"/>
    </row>
    <row r="66" spans="1:31">
      <c r="A66" s="1590"/>
      <c r="B66" s="1517"/>
      <c r="C66" s="1591"/>
      <c r="D66" s="1592"/>
      <c r="E66" s="1421"/>
      <c r="F66" s="1523"/>
      <c r="G66" s="1430"/>
      <c r="H66" s="1590"/>
      <c r="I66" s="1430"/>
      <c r="J66" s="1590"/>
      <c r="K66" s="1590"/>
      <c r="L66" s="1590"/>
      <c r="M66" s="1590"/>
      <c r="N66" s="1426"/>
      <c r="O66" s="1590"/>
      <c r="P66" s="1590"/>
      <c r="Q66" s="1590"/>
      <c r="R66" s="1590"/>
      <c r="S66" s="1590"/>
      <c r="T66" s="2115"/>
      <c r="U66" s="2118"/>
      <c r="V66" s="2118"/>
      <c r="W66" s="2115"/>
      <c r="X66" s="1421"/>
      <c r="Y66" s="1501"/>
      <c r="Z66" s="1501"/>
      <c r="AA66" s="1593"/>
      <c r="AB66" s="1593"/>
      <c r="AC66" s="1593"/>
      <c r="AD66" s="1501"/>
      <c r="AE66" s="1501"/>
    </row>
    <row r="67" spans="1:31">
      <c r="A67" s="1590"/>
      <c r="B67" s="1517"/>
      <c r="C67" s="1591"/>
      <c r="D67" s="1592"/>
      <c r="E67" s="1421"/>
      <c r="F67" s="1523"/>
      <c r="G67" s="1430"/>
      <c r="H67" s="1590"/>
      <c r="I67" s="1430"/>
      <c r="J67" s="1590"/>
      <c r="K67" s="1590"/>
      <c r="L67" s="1590"/>
      <c r="M67" s="1590"/>
      <c r="N67" s="1426"/>
      <c r="O67" s="1590"/>
      <c r="P67" s="1590"/>
      <c r="Q67" s="1590"/>
      <c r="R67" s="1590"/>
      <c r="S67" s="1590"/>
      <c r="T67" s="2115"/>
      <c r="U67" s="2118"/>
      <c r="V67" s="2118"/>
      <c r="W67" s="2115"/>
      <c r="X67" s="1421"/>
      <c r="Y67" s="1501"/>
      <c r="Z67" s="1501"/>
      <c r="AA67" s="1593"/>
      <c r="AB67" s="1593"/>
      <c r="AC67" s="1593"/>
      <c r="AD67" s="1501"/>
      <c r="AE67" s="1501"/>
    </row>
    <row r="68" spans="1:31">
      <c r="A68" s="1590"/>
      <c r="B68" s="1517"/>
      <c r="C68" s="1591"/>
      <c r="D68" s="1592"/>
      <c r="E68" s="1421"/>
      <c r="F68" s="1523"/>
      <c r="G68" s="1430"/>
      <c r="H68" s="1590"/>
      <c r="I68" s="1430"/>
      <c r="J68" s="1590"/>
      <c r="K68" s="1590"/>
      <c r="L68" s="1590"/>
      <c r="M68" s="1590"/>
      <c r="N68" s="1426"/>
      <c r="O68" s="1590"/>
      <c r="P68" s="1590"/>
      <c r="Q68" s="1590"/>
      <c r="R68" s="1590"/>
      <c r="S68" s="1590"/>
      <c r="T68" s="2115"/>
      <c r="U68" s="2118"/>
      <c r="V68" s="2118"/>
      <c r="W68" s="2115"/>
      <c r="X68" s="1421"/>
      <c r="Y68" s="1501"/>
      <c r="Z68" s="1501"/>
      <c r="AA68" s="1593"/>
      <c r="AB68" s="1593"/>
      <c r="AC68" s="1593"/>
      <c r="AD68" s="1501"/>
      <c r="AE68" s="1501"/>
    </row>
    <row r="69" spans="1:31">
      <c r="A69" s="1590"/>
      <c r="B69" s="1517"/>
      <c r="C69" s="1591"/>
      <c r="D69" s="1592"/>
      <c r="E69" s="1421"/>
      <c r="F69" s="1523"/>
      <c r="G69" s="1430"/>
      <c r="H69" s="1590"/>
      <c r="I69" s="1430"/>
      <c r="J69" s="1590"/>
      <c r="K69" s="1590"/>
      <c r="L69" s="1590"/>
      <c r="M69" s="1590"/>
      <c r="N69" s="1426"/>
      <c r="O69" s="1590"/>
      <c r="P69" s="1590"/>
      <c r="Q69" s="1590"/>
      <c r="R69" s="1590"/>
      <c r="S69" s="1590"/>
      <c r="T69" s="2115"/>
      <c r="U69" s="2118"/>
      <c r="V69" s="2118"/>
      <c r="W69" s="2115"/>
      <c r="X69" s="1421"/>
      <c r="Y69" s="1501"/>
      <c r="Z69" s="1501"/>
      <c r="AA69" s="1593"/>
      <c r="AB69" s="1593"/>
      <c r="AC69" s="1593"/>
      <c r="AD69" s="1501"/>
      <c r="AE69" s="1501"/>
    </row>
    <row r="70" spans="1:31">
      <c r="A70" s="1590"/>
      <c r="B70" s="1517"/>
      <c r="C70" s="1591"/>
      <c r="D70" s="1592"/>
      <c r="E70" s="1421"/>
      <c r="F70" s="1523"/>
      <c r="G70" s="1430"/>
      <c r="H70" s="1590"/>
      <c r="I70" s="1430"/>
      <c r="J70" s="1590"/>
      <c r="K70" s="1590"/>
      <c r="L70" s="1590"/>
      <c r="M70" s="1590"/>
      <c r="N70" s="1426"/>
      <c r="O70" s="1590"/>
      <c r="P70" s="1590"/>
      <c r="Q70" s="1590"/>
      <c r="R70" s="1590"/>
      <c r="S70" s="1590"/>
      <c r="T70" s="2115"/>
      <c r="U70" s="2118"/>
      <c r="V70" s="2118"/>
      <c r="W70" s="2115"/>
      <c r="X70" s="1421"/>
      <c r="Y70" s="1501"/>
      <c r="Z70" s="1501"/>
      <c r="AA70" s="1593"/>
      <c r="AB70" s="1593"/>
      <c r="AC70" s="1593"/>
      <c r="AD70" s="1501"/>
      <c r="AE70" s="1501"/>
    </row>
    <row r="71" spans="1:31">
      <c r="A71" s="1590"/>
      <c r="B71" s="1517"/>
      <c r="C71" s="1591"/>
      <c r="D71" s="1592"/>
      <c r="E71" s="1421"/>
      <c r="F71" s="1523"/>
      <c r="G71" s="1430"/>
      <c r="H71" s="1590"/>
      <c r="I71" s="1430"/>
      <c r="J71" s="1590"/>
      <c r="K71" s="1590"/>
      <c r="L71" s="1590"/>
      <c r="M71" s="1590"/>
      <c r="N71" s="1426"/>
      <c r="O71" s="1590"/>
      <c r="P71" s="1590"/>
      <c r="Q71" s="1590"/>
      <c r="R71" s="1590"/>
      <c r="S71" s="1590"/>
      <c r="T71" s="2115"/>
      <c r="U71" s="2118"/>
      <c r="V71" s="2118"/>
      <c r="W71" s="2115"/>
      <c r="X71" s="1421"/>
      <c r="Y71" s="1501"/>
      <c r="Z71" s="1501"/>
      <c r="AA71" s="1593"/>
      <c r="AB71" s="1593"/>
      <c r="AC71" s="1593"/>
      <c r="AD71" s="1501"/>
      <c r="AE71" s="1501"/>
    </row>
    <row r="72" spans="1:31">
      <c r="A72" s="1590"/>
      <c r="B72" s="1517"/>
      <c r="C72" s="1591"/>
      <c r="D72" s="1592"/>
      <c r="E72" s="1421"/>
      <c r="F72" s="1523"/>
      <c r="G72" s="1430"/>
      <c r="H72" s="1590"/>
      <c r="I72" s="1430"/>
      <c r="J72" s="1590"/>
      <c r="K72" s="1590"/>
      <c r="L72" s="1590"/>
      <c r="M72" s="1590"/>
      <c r="N72" s="1426"/>
      <c r="O72" s="1590"/>
      <c r="P72" s="1590"/>
      <c r="Q72" s="1590"/>
      <c r="R72" s="1590"/>
      <c r="S72" s="1590"/>
      <c r="T72" s="2115"/>
      <c r="U72" s="2118"/>
      <c r="V72" s="2118"/>
      <c r="W72" s="2115"/>
      <c r="X72" s="1421"/>
      <c r="Y72" s="1501"/>
      <c r="Z72" s="1501"/>
      <c r="AA72" s="1593"/>
      <c r="AB72" s="1593"/>
      <c r="AC72" s="1593"/>
      <c r="AD72" s="1501"/>
      <c r="AE72" s="1501"/>
    </row>
    <row r="73" spans="1:31">
      <c r="A73" s="1590"/>
      <c r="B73" s="1517"/>
      <c r="C73" s="1591"/>
      <c r="D73" s="1592"/>
      <c r="E73" s="1421"/>
      <c r="F73" s="1523"/>
      <c r="G73" s="1430"/>
      <c r="H73" s="1590"/>
      <c r="I73" s="1430"/>
      <c r="J73" s="1590"/>
      <c r="K73" s="1590"/>
      <c r="L73" s="1590"/>
      <c r="M73" s="1590"/>
      <c r="N73" s="1426"/>
      <c r="O73" s="1590"/>
      <c r="P73" s="1590"/>
      <c r="Q73" s="1590"/>
      <c r="R73" s="1590"/>
      <c r="S73" s="1590"/>
      <c r="T73" s="2115"/>
      <c r="U73" s="2118"/>
      <c r="V73" s="2118"/>
      <c r="W73" s="2115"/>
      <c r="X73" s="1421"/>
      <c r="Y73" s="1501"/>
      <c r="Z73" s="1501"/>
      <c r="AA73" s="1593"/>
      <c r="AB73" s="1593"/>
      <c r="AC73" s="1593"/>
      <c r="AD73" s="1501"/>
      <c r="AE73" s="1501"/>
    </row>
    <row r="74" spans="1:31">
      <c r="A74" s="1590"/>
      <c r="B74" s="1517"/>
      <c r="C74" s="1591"/>
      <c r="D74" s="1592"/>
      <c r="E74" s="1421"/>
      <c r="F74" s="1523"/>
      <c r="G74" s="1430"/>
      <c r="H74" s="1590"/>
      <c r="I74" s="1430"/>
      <c r="J74" s="1590"/>
      <c r="K74" s="1590"/>
      <c r="L74" s="1590"/>
      <c r="M74" s="1590"/>
      <c r="N74" s="1426"/>
      <c r="O74" s="1590"/>
      <c r="P74" s="1590"/>
      <c r="Q74" s="1590"/>
      <c r="R74" s="1590"/>
      <c r="S74" s="1590"/>
      <c r="T74" s="2115"/>
      <c r="U74" s="2118"/>
      <c r="V74" s="2118"/>
      <c r="W74" s="2115"/>
      <c r="X74" s="1421"/>
      <c r="Y74" s="1501"/>
      <c r="Z74" s="1501"/>
      <c r="AA74" s="1593"/>
      <c r="AB74" s="1593"/>
      <c r="AC74" s="1593"/>
      <c r="AD74" s="1501"/>
      <c r="AE74" s="1501"/>
    </row>
    <row r="75" spans="1:31">
      <c r="A75" s="1590"/>
      <c r="B75" s="1517"/>
      <c r="C75" s="1591"/>
      <c r="D75" s="1592"/>
      <c r="E75" s="1421"/>
      <c r="F75" s="1523"/>
      <c r="G75" s="1430"/>
      <c r="H75" s="1590"/>
      <c r="I75" s="1430"/>
      <c r="J75" s="1590"/>
      <c r="K75" s="1590"/>
      <c r="L75" s="1590"/>
      <c r="M75" s="1590"/>
      <c r="N75" s="1426"/>
      <c r="O75" s="1590"/>
      <c r="P75" s="1590"/>
      <c r="Q75" s="1590"/>
      <c r="R75" s="1590"/>
      <c r="S75" s="1590"/>
      <c r="T75" s="2115"/>
      <c r="U75" s="2118"/>
      <c r="V75" s="2118"/>
      <c r="W75" s="2115"/>
      <c r="X75" s="1421"/>
      <c r="Y75" s="1501"/>
      <c r="Z75" s="1501"/>
      <c r="AA75" s="1593"/>
      <c r="AB75" s="1593"/>
      <c r="AC75" s="1593"/>
      <c r="AD75" s="1501"/>
      <c r="AE75" s="1501"/>
    </row>
    <row r="76" spans="1:31">
      <c r="A76" s="1590"/>
      <c r="B76" s="1517"/>
      <c r="C76" s="1591"/>
      <c r="D76" s="1592"/>
      <c r="E76" s="1421"/>
      <c r="F76" s="1523"/>
      <c r="G76" s="1430"/>
      <c r="H76" s="1590"/>
      <c r="I76" s="1430"/>
      <c r="J76" s="1590"/>
      <c r="K76" s="1590"/>
      <c r="L76" s="1590"/>
      <c r="M76" s="1590"/>
      <c r="N76" s="1426"/>
      <c r="O76" s="1590"/>
      <c r="P76" s="1590"/>
      <c r="Q76" s="1590"/>
      <c r="R76" s="1590"/>
      <c r="S76" s="1590"/>
      <c r="T76" s="2115"/>
      <c r="U76" s="2118"/>
      <c r="V76" s="2118"/>
      <c r="W76" s="2115"/>
      <c r="X76" s="1421"/>
      <c r="Y76" s="1501"/>
      <c r="Z76" s="1501"/>
      <c r="AA76" s="1593"/>
      <c r="AB76" s="1593"/>
      <c r="AC76" s="1593"/>
      <c r="AD76" s="1501"/>
      <c r="AE76" s="1501"/>
    </row>
    <row r="77" spans="1:31">
      <c r="A77" s="1590"/>
      <c r="B77" s="1517"/>
      <c r="C77" s="1591"/>
      <c r="D77" s="1592"/>
      <c r="E77" s="1421"/>
      <c r="F77" s="1523"/>
      <c r="G77" s="1430"/>
      <c r="H77" s="1590"/>
      <c r="I77" s="1430"/>
      <c r="J77" s="1590"/>
      <c r="K77" s="1590"/>
      <c r="L77" s="1590"/>
      <c r="M77" s="1590"/>
      <c r="N77" s="1426"/>
      <c r="O77" s="1590"/>
      <c r="P77" s="1590"/>
      <c r="Q77" s="1590"/>
      <c r="R77" s="1590"/>
      <c r="S77" s="1590"/>
      <c r="T77" s="2115"/>
      <c r="U77" s="2118"/>
      <c r="V77" s="2118"/>
      <c r="W77" s="2115"/>
      <c r="X77" s="1421"/>
      <c r="Y77" s="1501"/>
      <c r="Z77" s="1501"/>
      <c r="AA77" s="1593"/>
      <c r="AB77" s="1593"/>
      <c r="AC77" s="1593"/>
      <c r="AD77" s="1501"/>
      <c r="AE77" s="1501"/>
    </row>
    <row r="78" spans="1:31">
      <c r="A78" s="1590"/>
      <c r="B78" s="1517"/>
      <c r="C78" s="1591"/>
      <c r="D78" s="1592"/>
      <c r="E78" s="1421"/>
      <c r="F78" s="1523"/>
      <c r="G78" s="1430"/>
      <c r="H78" s="1590"/>
      <c r="I78" s="1430"/>
      <c r="J78" s="1590"/>
      <c r="K78" s="1590"/>
      <c r="L78" s="1590"/>
      <c r="M78" s="1590"/>
      <c r="N78" s="1426"/>
      <c r="O78" s="1590"/>
      <c r="P78" s="1590"/>
      <c r="Q78" s="1590"/>
      <c r="R78" s="1590"/>
      <c r="S78" s="1590"/>
      <c r="T78" s="2115"/>
      <c r="U78" s="2118"/>
      <c r="V78" s="2118"/>
      <c r="W78" s="2115"/>
      <c r="X78" s="1421"/>
      <c r="Y78" s="1501"/>
      <c r="Z78" s="1501"/>
      <c r="AA78" s="1593"/>
      <c r="AB78" s="1593"/>
      <c r="AC78" s="1593"/>
      <c r="AD78" s="1501"/>
      <c r="AE78" s="1501"/>
    </row>
    <row r="79" spans="1:31">
      <c r="A79" s="1590"/>
      <c r="B79" s="1517"/>
      <c r="C79" s="1591"/>
      <c r="D79" s="1592"/>
      <c r="E79" s="1421"/>
      <c r="F79" s="1523"/>
      <c r="G79" s="1430"/>
      <c r="H79" s="1590"/>
      <c r="I79" s="1430"/>
      <c r="J79" s="1590"/>
      <c r="K79" s="1590"/>
      <c r="L79" s="1590"/>
      <c r="M79" s="1590"/>
      <c r="N79" s="1426"/>
      <c r="O79" s="1590"/>
      <c r="P79" s="1590"/>
      <c r="Q79" s="1590"/>
      <c r="R79" s="1590"/>
      <c r="S79" s="1590"/>
      <c r="T79" s="2115"/>
      <c r="U79" s="2118"/>
      <c r="V79" s="2118"/>
      <c r="W79" s="2115"/>
      <c r="X79" s="1421"/>
      <c r="Y79" s="1501"/>
      <c r="Z79" s="1501"/>
      <c r="AA79" s="1593"/>
      <c r="AB79" s="1593"/>
      <c r="AC79" s="1593"/>
      <c r="AD79" s="1501"/>
      <c r="AE79" s="1501"/>
    </row>
    <row r="80" spans="1:31">
      <c r="A80" s="1590"/>
      <c r="B80" s="1517"/>
      <c r="C80" s="1591"/>
      <c r="D80" s="1592"/>
      <c r="E80" s="1421"/>
      <c r="F80" s="1523"/>
      <c r="G80" s="1430"/>
      <c r="H80" s="1590"/>
      <c r="I80" s="1430"/>
      <c r="J80" s="1590"/>
      <c r="K80" s="1590"/>
      <c r="L80" s="1590"/>
      <c r="M80" s="1590"/>
      <c r="N80" s="1426"/>
      <c r="O80" s="1590"/>
      <c r="P80" s="1590"/>
      <c r="Q80" s="1590"/>
      <c r="R80" s="1590"/>
      <c r="S80" s="1590"/>
      <c r="T80" s="2115"/>
      <c r="U80" s="2118"/>
      <c r="V80" s="2118"/>
      <c r="W80" s="2115"/>
      <c r="X80" s="1421"/>
      <c r="Y80" s="1501"/>
      <c r="Z80" s="1501"/>
      <c r="AA80" s="1593"/>
      <c r="AB80" s="1593"/>
      <c r="AC80" s="1593"/>
      <c r="AD80" s="1501"/>
      <c r="AE80" s="1501"/>
    </row>
    <row r="81" spans="1:31">
      <c r="A81" s="1590"/>
      <c r="B81" s="1517"/>
      <c r="C81" s="1591"/>
      <c r="D81" s="1592"/>
      <c r="E81" s="1421"/>
      <c r="F81" s="1523"/>
      <c r="G81" s="1430"/>
      <c r="H81" s="1590"/>
      <c r="I81" s="1430"/>
      <c r="J81" s="1590"/>
      <c r="K81" s="1590"/>
      <c r="L81" s="1590"/>
      <c r="M81" s="1590"/>
      <c r="N81" s="1426"/>
      <c r="O81" s="1590"/>
      <c r="P81" s="1590"/>
      <c r="Q81" s="1590"/>
      <c r="R81" s="1590"/>
      <c r="S81" s="1590"/>
      <c r="T81" s="2115"/>
      <c r="U81" s="2118"/>
      <c r="V81" s="2118"/>
      <c r="W81" s="2115"/>
      <c r="X81" s="1421"/>
      <c r="Y81" s="1501"/>
      <c r="Z81" s="1501"/>
      <c r="AA81" s="1593"/>
      <c r="AB81" s="1593"/>
      <c r="AC81" s="1593"/>
      <c r="AD81" s="1501"/>
      <c r="AE81" s="1501"/>
    </row>
    <row r="82" spans="1:31">
      <c r="A82" s="1590"/>
      <c r="B82" s="1517"/>
      <c r="C82" s="1591"/>
      <c r="D82" s="1592"/>
      <c r="E82" s="1421"/>
      <c r="F82" s="1523"/>
      <c r="G82" s="1430"/>
      <c r="H82" s="1590"/>
      <c r="I82" s="1430"/>
      <c r="J82" s="1590"/>
      <c r="K82" s="1590"/>
      <c r="L82" s="1590"/>
      <c r="M82" s="1590"/>
      <c r="N82" s="1426"/>
      <c r="O82" s="1590"/>
      <c r="P82" s="1590"/>
      <c r="Q82" s="1590"/>
      <c r="R82" s="1590"/>
      <c r="S82" s="1590"/>
      <c r="T82" s="2115"/>
      <c r="U82" s="2118"/>
      <c r="V82" s="2118"/>
      <c r="W82" s="2115"/>
      <c r="X82" s="1421"/>
      <c r="Y82" s="1501"/>
      <c r="Z82" s="1501"/>
      <c r="AA82" s="1593"/>
      <c r="AB82" s="1593"/>
      <c r="AC82" s="1593"/>
      <c r="AD82" s="1501"/>
      <c r="AE82" s="1501"/>
    </row>
    <row r="83" spans="1:31">
      <c r="A83" s="1590"/>
      <c r="B83" s="1517"/>
      <c r="C83" s="1591"/>
      <c r="D83" s="1592"/>
      <c r="E83" s="1421"/>
      <c r="F83" s="1523"/>
      <c r="G83" s="1430"/>
      <c r="H83" s="1590"/>
      <c r="I83" s="1430"/>
      <c r="J83" s="1590"/>
      <c r="K83" s="1590"/>
      <c r="L83" s="1590"/>
      <c r="M83" s="1590"/>
      <c r="N83" s="1426"/>
      <c r="O83" s="1590"/>
      <c r="P83" s="1590"/>
      <c r="Q83" s="1590"/>
      <c r="R83" s="1590"/>
      <c r="S83" s="1590"/>
      <c r="T83" s="2115"/>
      <c r="U83" s="2118"/>
      <c r="V83" s="2118"/>
      <c r="W83" s="2115"/>
      <c r="X83" s="1421"/>
      <c r="Y83" s="1501"/>
      <c r="Z83" s="1501"/>
      <c r="AA83" s="1593"/>
      <c r="AB83" s="1593"/>
      <c r="AC83" s="1593"/>
      <c r="AD83" s="1501"/>
      <c r="AE83" s="1501"/>
    </row>
    <row r="84" spans="1:31">
      <c r="A84" s="1590"/>
      <c r="B84" s="1517"/>
      <c r="C84" s="1591"/>
      <c r="D84" s="1592"/>
      <c r="E84" s="1421"/>
      <c r="F84" s="1523"/>
      <c r="G84" s="1430"/>
      <c r="H84" s="1590"/>
      <c r="I84" s="1430"/>
      <c r="J84" s="1590"/>
      <c r="K84" s="1590"/>
      <c r="L84" s="1590"/>
      <c r="M84" s="1590"/>
      <c r="N84" s="1426"/>
      <c r="O84" s="1590"/>
      <c r="P84" s="1590"/>
      <c r="Q84" s="1590"/>
      <c r="R84" s="1590"/>
      <c r="S84" s="1590"/>
      <c r="T84" s="2115"/>
      <c r="U84" s="2118"/>
      <c r="V84" s="2118"/>
      <c r="W84" s="2115"/>
      <c r="X84" s="1421"/>
      <c r="Y84" s="1501"/>
      <c r="Z84" s="1501"/>
      <c r="AA84" s="1593"/>
      <c r="AB84" s="1593"/>
      <c r="AC84" s="1593"/>
      <c r="AD84" s="1501"/>
      <c r="AE84" s="1501"/>
    </row>
    <row r="85" spans="1:31">
      <c r="A85" s="1590"/>
      <c r="B85" s="1517"/>
      <c r="C85" s="1591"/>
      <c r="D85" s="1592"/>
      <c r="E85" s="1421"/>
      <c r="F85" s="1523"/>
      <c r="G85" s="1430"/>
      <c r="H85" s="1590"/>
      <c r="I85" s="1430"/>
      <c r="J85" s="1590"/>
      <c r="K85" s="1590"/>
      <c r="L85" s="1590"/>
      <c r="M85" s="1590"/>
      <c r="N85" s="1426"/>
      <c r="O85" s="1590"/>
      <c r="P85" s="1590"/>
      <c r="Q85" s="1590"/>
      <c r="R85" s="1590"/>
      <c r="S85" s="1590"/>
      <c r="T85" s="2115"/>
      <c r="U85" s="2118"/>
      <c r="V85" s="2118"/>
      <c r="W85" s="2115"/>
      <c r="X85" s="1421"/>
      <c r="Y85" s="1501"/>
      <c r="Z85" s="1501"/>
      <c r="AA85" s="1593"/>
      <c r="AB85" s="1593"/>
      <c r="AC85" s="1593"/>
      <c r="AD85" s="1501"/>
      <c r="AE85" s="1501"/>
    </row>
    <row r="86" spans="1:31">
      <c r="A86" s="1590"/>
      <c r="B86" s="1517"/>
      <c r="C86" s="1591"/>
      <c r="D86" s="1592"/>
      <c r="E86" s="1421"/>
      <c r="F86" s="1523"/>
      <c r="G86" s="1430"/>
      <c r="H86" s="1590"/>
      <c r="I86" s="1430"/>
      <c r="J86" s="1590"/>
      <c r="K86" s="1590"/>
      <c r="L86" s="1590"/>
      <c r="M86" s="1590"/>
      <c r="N86" s="1426"/>
      <c r="O86" s="1590"/>
      <c r="P86" s="1590"/>
      <c r="Q86" s="1590"/>
      <c r="R86" s="1590"/>
      <c r="S86" s="1590"/>
      <c r="T86" s="2115"/>
      <c r="U86" s="2118"/>
      <c r="V86" s="2118"/>
      <c r="W86" s="2115"/>
      <c r="X86" s="1421"/>
      <c r="Y86" s="1501"/>
      <c r="Z86" s="1501"/>
      <c r="AA86" s="1593"/>
      <c r="AB86" s="1593"/>
      <c r="AC86" s="1593"/>
      <c r="AD86" s="1501"/>
      <c r="AE86" s="1501"/>
    </row>
    <row r="87" spans="1:31">
      <c r="A87" s="1590"/>
      <c r="B87" s="1517"/>
      <c r="C87" s="1591"/>
      <c r="D87" s="1592"/>
      <c r="E87" s="1421"/>
      <c r="F87" s="1523"/>
      <c r="G87" s="1430"/>
      <c r="H87" s="1590"/>
      <c r="I87" s="1430"/>
      <c r="J87" s="1590"/>
      <c r="K87" s="1590"/>
      <c r="L87" s="1590"/>
      <c r="M87" s="1590"/>
      <c r="N87" s="1426"/>
      <c r="O87" s="1590"/>
      <c r="P87" s="1590"/>
      <c r="Q87" s="1590"/>
      <c r="R87" s="1590"/>
      <c r="S87" s="1590"/>
      <c r="T87" s="2115"/>
      <c r="U87" s="2118"/>
      <c r="V87" s="2118"/>
      <c r="W87" s="2115"/>
      <c r="X87" s="1421"/>
      <c r="Y87" s="1501"/>
      <c r="Z87" s="1501"/>
      <c r="AA87" s="1593"/>
      <c r="AB87" s="1593"/>
      <c r="AC87" s="1593"/>
      <c r="AD87" s="1501"/>
      <c r="AE87" s="1501"/>
    </row>
    <row r="88" spans="1:31">
      <c r="A88" s="1590"/>
      <c r="B88" s="1517"/>
      <c r="C88" s="1591"/>
      <c r="D88" s="1592"/>
      <c r="E88" s="1421"/>
      <c r="F88" s="1523"/>
      <c r="G88" s="1430"/>
      <c r="H88" s="1590"/>
      <c r="I88" s="1430"/>
      <c r="J88" s="1590"/>
      <c r="K88" s="1590"/>
      <c r="L88" s="1590"/>
      <c r="M88" s="1590"/>
      <c r="N88" s="1426"/>
      <c r="O88" s="1590"/>
      <c r="P88" s="1590"/>
      <c r="Q88" s="1590"/>
      <c r="R88" s="1590"/>
      <c r="S88" s="1590"/>
      <c r="T88" s="2115"/>
      <c r="U88" s="2118"/>
      <c r="V88" s="2118"/>
      <c r="W88" s="2115"/>
      <c r="X88" s="1421"/>
      <c r="Y88" s="1501"/>
      <c r="Z88" s="1501"/>
      <c r="AA88" s="1593"/>
      <c r="AB88" s="1593"/>
      <c r="AC88" s="1593"/>
      <c r="AD88" s="1501"/>
      <c r="AE88" s="1501"/>
    </row>
    <row r="89" spans="1:31">
      <c r="A89" s="1590"/>
      <c r="B89" s="1517"/>
      <c r="C89" s="1591"/>
      <c r="D89" s="1592"/>
      <c r="E89" s="1421"/>
      <c r="F89" s="1523"/>
      <c r="G89" s="1430"/>
      <c r="H89" s="1590"/>
      <c r="I89" s="1430"/>
      <c r="J89" s="1590"/>
      <c r="K89" s="1590"/>
      <c r="L89" s="1590"/>
      <c r="M89" s="1590"/>
      <c r="N89" s="1426"/>
      <c r="O89" s="1590"/>
      <c r="P89" s="1590"/>
      <c r="Q89" s="1590"/>
      <c r="R89" s="1590"/>
      <c r="S89" s="1590"/>
      <c r="T89" s="2115"/>
      <c r="U89" s="2118"/>
      <c r="V89" s="2118"/>
      <c r="W89" s="2115"/>
      <c r="X89" s="1421"/>
      <c r="Y89" s="1501"/>
      <c r="Z89" s="1501"/>
      <c r="AA89" s="1593"/>
      <c r="AB89" s="1593"/>
      <c r="AC89" s="1593"/>
      <c r="AD89" s="1501"/>
      <c r="AE89" s="1501"/>
    </row>
    <row r="90" spans="1:31">
      <c r="A90" s="1590"/>
      <c r="B90" s="1517"/>
      <c r="C90" s="1591"/>
      <c r="D90" s="1592"/>
      <c r="E90" s="1421"/>
      <c r="F90" s="1523"/>
      <c r="G90" s="1430"/>
      <c r="H90" s="1590"/>
      <c r="I90" s="1430"/>
      <c r="J90" s="1590"/>
      <c r="K90" s="1590"/>
      <c r="L90" s="1590"/>
      <c r="M90" s="1590"/>
      <c r="N90" s="1426"/>
      <c r="O90" s="1590"/>
      <c r="P90" s="1590"/>
      <c r="Q90" s="1590"/>
      <c r="R90" s="1590"/>
      <c r="S90" s="1590"/>
      <c r="T90" s="2115"/>
      <c r="U90" s="2118"/>
      <c r="V90" s="2118"/>
      <c r="W90" s="2115"/>
      <c r="X90" s="1421"/>
      <c r="Y90" s="1501"/>
      <c r="Z90" s="1501"/>
      <c r="AA90" s="1593"/>
      <c r="AB90" s="1593"/>
      <c r="AC90" s="1593"/>
      <c r="AD90" s="1501"/>
      <c r="AE90" s="1501"/>
    </row>
    <row r="91" spans="1:31">
      <c r="A91" s="1590"/>
      <c r="B91" s="1517"/>
      <c r="C91" s="1591"/>
      <c r="D91" s="1592"/>
      <c r="E91" s="1421"/>
      <c r="F91" s="1523"/>
      <c r="G91" s="1430"/>
      <c r="H91" s="1590"/>
      <c r="I91" s="1430"/>
      <c r="J91" s="1590"/>
      <c r="K91" s="1590"/>
      <c r="L91" s="1590"/>
      <c r="M91" s="1590"/>
      <c r="N91" s="1426"/>
      <c r="O91" s="1590"/>
      <c r="P91" s="1590"/>
      <c r="Q91" s="1590"/>
      <c r="R91" s="1590"/>
      <c r="S91" s="1590"/>
      <c r="T91" s="2115"/>
      <c r="U91" s="2118"/>
      <c r="V91" s="2118"/>
      <c r="W91" s="2115"/>
      <c r="X91" s="1421"/>
      <c r="Y91" s="1501"/>
      <c r="Z91" s="1501"/>
      <c r="AA91" s="1593"/>
      <c r="AB91" s="1593"/>
      <c r="AC91" s="1593"/>
      <c r="AD91" s="1501"/>
      <c r="AE91" s="1501"/>
    </row>
    <row r="92" spans="1:31">
      <c r="A92" s="1590"/>
      <c r="B92" s="1517"/>
      <c r="C92" s="1591"/>
      <c r="D92" s="1592"/>
      <c r="E92" s="1421"/>
      <c r="F92" s="1523"/>
      <c r="G92" s="1430"/>
      <c r="H92" s="1590"/>
      <c r="I92" s="1430"/>
      <c r="J92" s="1590"/>
      <c r="K92" s="1590"/>
      <c r="L92" s="1590"/>
      <c r="M92" s="1590"/>
      <c r="N92" s="1426"/>
      <c r="O92" s="1590"/>
      <c r="P92" s="1590"/>
      <c r="Q92" s="1590"/>
      <c r="R92" s="1590"/>
      <c r="S92" s="1590"/>
      <c r="T92" s="2115"/>
      <c r="U92" s="2118"/>
      <c r="V92" s="2118"/>
      <c r="W92" s="2115"/>
      <c r="X92" s="1421"/>
      <c r="Y92" s="1501"/>
      <c r="Z92" s="1501"/>
      <c r="AA92" s="1593"/>
      <c r="AB92" s="1593"/>
      <c r="AC92" s="1593"/>
      <c r="AD92" s="1501"/>
      <c r="AE92" s="1501"/>
    </row>
    <row r="93" spans="1:31">
      <c r="A93" s="1590"/>
      <c r="B93" s="1517"/>
      <c r="C93" s="1591"/>
      <c r="D93" s="1592"/>
      <c r="E93" s="1421"/>
      <c r="F93" s="1523"/>
      <c r="G93" s="1430"/>
      <c r="H93" s="1590"/>
      <c r="I93" s="1430"/>
      <c r="J93" s="1590"/>
      <c r="K93" s="1590"/>
      <c r="L93" s="1590"/>
      <c r="M93" s="1590"/>
      <c r="N93" s="1426"/>
      <c r="O93" s="1590"/>
      <c r="P93" s="1590"/>
      <c r="Q93" s="1590"/>
      <c r="R93" s="1590"/>
      <c r="S93" s="1590"/>
      <c r="T93" s="2115"/>
      <c r="U93" s="2118"/>
      <c r="V93" s="2118"/>
      <c r="W93" s="2115"/>
      <c r="X93" s="1421"/>
      <c r="Y93" s="1501"/>
      <c r="Z93" s="1501"/>
      <c r="AA93" s="1593"/>
      <c r="AB93" s="1593"/>
      <c r="AC93" s="1593"/>
      <c r="AD93" s="1501"/>
      <c r="AE93" s="1501"/>
    </row>
    <row r="94" spans="1:31">
      <c r="A94" s="1590"/>
      <c r="B94" s="1517"/>
      <c r="C94" s="1591"/>
      <c r="D94" s="1592"/>
      <c r="E94" s="1421"/>
      <c r="F94" s="1523"/>
      <c r="G94" s="1430"/>
      <c r="H94" s="1590"/>
      <c r="I94" s="1430"/>
      <c r="J94" s="1590"/>
      <c r="K94" s="1590"/>
      <c r="L94" s="1590"/>
      <c r="M94" s="1590"/>
      <c r="N94" s="1426"/>
      <c r="O94" s="1590"/>
      <c r="P94" s="1590"/>
      <c r="Q94" s="1590"/>
      <c r="R94" s="1590"/>
      <c r="S94" s="1590"/>
      <c r="T94" s="2115"/>
      <c r="U94" s="2118"/>
      <c r="V94" s="2118"/>
      <c r="W94" s="2115"/>
      <c r="X94" s="1421"/>
      <c r="Y94" s="1501"/>
      <c r="Z94" s="1501"/>
      <c r="AA94" s="1593"/>
      <c r="AB94" s="1593"/>
      <c r="AC94" s="1593"/>
      <c r="AD94" s="1501"/>
      <c r="AE94" s="1501"/>
    </row>
    <row r="95" spans="1:31">
      <c r="A95" s="1590"/>
      <c r="B95" s="1517"/>
      <c r="C95" s="1591"/>
      <c r="D95" s="1592"/>
      <c r="E95" s="1421"/>
      <c r="F95" s="1523"/>
      <c r="G95" s="1430"/>
      <c r="H95" s="1590"/>
      <c r="I95" s="1430"/>
      <c r="J95" s="1590"/>
      <c r="K95" s="1590"/>
      <c r="L95" s="1590"/>
      <c r="M95" s="1590"/>
      <c r="N95" s="1426"/>
      <c r="O95" s="1590"/>
      <c r="P95" s="1590"/>
      <c r="Q95" s="1590"/>
      <c r="R95" s="1590"/>
      <c r="S95" s="1590"/>
      <c r="T95" s="2115"/>
      <c r="U95" s="2118"/>
      <c r="V95" s="2118"/>
      <c r="W95" s="2115"/>
      <c r="X95" s="1421"/>
      <c r="Y95" s="1501"/>
      <c r="Z95" s="1501"/>
      <c r="AA95" s="1593"/>
      <c r="AB95" s="1593"/>
      <c r="AC95" s="1593"/>
      <c r="AD95" s="1501"/>
      <c r="AE95" s="1501"/>
    </row>
    <row r="96" spans="1:31">
      <c r="A96" s="1590"/>
      <c r="B96" s="1517"/>
      <c r="C96" s="1591"/>
      <c r="D96" s="1592"/>
      <c r="E96" s="1421"/>
      <c r="F96" s="1523"/>
      <c r="G96" s="1430"/>
      <c r="H96" s="1590"/>
      <c r="I96" s="1430"/>
      <c r="J96" s="1590"/>
      <c r="K96" s="1590"/>
      <c r="L96" s="1590"/>
      <c r="M96" s="1590"/>
      <c r="N96" s="1426"/>
      <c r="O96" s="1590"/>
      <c r="P96" s="1590"/>
      <c r="Q96" s="1590"/>
      <c r="R96" s="1590"/>
      <c r="S96" s="1590"/>
      <c r="T96" s="2115"/>
      <c r="U96" s="2118"/>
      <c r="V96" s="2118"/>
      <c r="W96" s="2115"/>
      <c r="X96" s="1421"/>
      <c r="Y96" s="1501"/>
      <c r="Z96" s="1501"/>
      <c r="AA96" s="1593"/>
      <c r="AB96" s="1593"/>
      <c r="AC96" s="1593"/>
      <c r="AD96" s="1501"/>
      <c r="AE96" s="1501"/>
    </row>
    <row r="97" spans="1:31">
      <c r="A97" s="1590"/>
      <c r="B97" s="1517"/>
      <c r="C97" s="1591"/>
      <c r="D97" s="1592"/>
      <c r="E97" s="1421"/>
      <c r="F97" s="1523"/>
      <c r="G97" s="1430"/>
      <c r="H97" s="1590"/>
      <c r="I97" s="1430"/>
      <c r="J97" s="1590"/>
      <c r="K97" s="1590"/>
      <c r="L97" s="1590"/>
      <c r="M97" s="1590"/>
      <c r="N97" s="1426"/>
      <c r="O97" s="1590"/>
      <c r="P97" s="1590"/>
      <c r="Q97" s="1590"/>
      <c r="R97" s="1590"/>
      <c r="S97" s="1590"/>
      <c r="T97" s="2115"/>
      <c r="U97" s="2118"/>
      <c r="V97" s="2118"/>
      <c r="W97" s="2115"/>
      <c r="X97" s="1421"/>
      <c r="Y97" s="1501"/>
      <c r="Z97" s="1501"/>
      <c r="AA97" s="1593"/>
      <c r="AB97" s="1593"/>
      <c r="AC97" s="1593"/>
      <c r="AD97" s="1501"/>
      <c r="AE97" s="1501"/>
    </row>
    <row r="98" spans="1:31">
      <c r="A98" s="1590"/>
      <c r="B98" s="1517"/>
      <c r="C98" s="1591"/>
      <c r="D98" s="1592"/>
      <c r="E98" s="1421"/>
      <c r="F98" s="1523"/>
      <c r="G98" s="1430"/>
      <c r="H98" s="1590"/>
      <c r="I98" s="1430"/>
      <c r="J98" s="1590"/>
      <c r="K98" s="1590"/>
      <c r="L98" s="1590"/>
      <c r="M98" s="1590"/>
      <c r="N98" s="1426"/>
      <c r="O98" s="1590"/>
      <c r="P98" s="1590"/>
      <c r="Q98" s="1590"/>
      <c r="R98" s="1590"/>
      <c r="S98" s="1590"/>
      <c r="T98" s="2115"/>
      <c r="U98" s="2118"/>
      <c r="V98" s="2118"/>
      <c r="W98" s="2115"/>
      <c r="X98" s="1421"/>
      <c r="Y98" s="1501"/>
      <c r="Z98" s="1501"/>
      <c r="AA98" s="1593"/>
      <c r="AB98" s="1593"/>
      <c r="AC98" s="1593"/>
      <c r="AD98" s="1501"/>
      <c r="AE98" s="1501"/>
    </row>
    <row r="99" spans="1:31">
      <c r="A99" s="1590"/>
      <c r="B99" s="1517"/>
      <c r="C99" s="1591"/>
      <c r="D99" s="1592"/>
      <c r="E99" s="1421"/>
      <c r="F99" s="1523"/>
      <c r="G99" s="1430"/>
      <c r="H99" s="1590"/>
      <c r="I99" s="1430"/>
      <c r="J99" s="1590"/>
      <c r="K99" s="1590"/>
      <c r="L99" s="1590"/>
      <c r="M99" s="1590"/>
      <c r="N99" s="1426"/>
      <c r="O99" s="1590"/>
      <c r="P99" s="1590"/>
      <c r="Q99" s="1590"/>
      <c r="R99" s="1590"/>
      <c r="S99" s="1590"/>
      <c r="T99" s="2115"/>
      <c r="U99" s="2118"/>
      <c r="V99" s="2118"/>
      <c r="W99" s="2115"/>
      <c r="X99" s="1421"/>
      <c r="Y99" s="1501"/>
      <c r="Z99" s="1501"/>
      <c r="AA99" s="1593"/>
      <c r="AB99" s="1593"/>
      <c r="AC99" s="1593"/>
      <c r="AD99" s="1501"/>
      <c r="AE99" s="1501"/>
    </row>
    <row r="100" spans="1:31">
      <c r="A100" s="1590"/>
      <c r="B100" s="1517"/>
      <c r="C100" s="1591"/>
      <c r="D100" s="1592"/>
      <c r="E100" s="1421"/>
      <c r="F100" s="1523"/>
      <c r="G100" s="1430"/>
      <c r="H100" s="1590"/>
      <c r="I100" s="1430"/>
      <c r="J100" s="1590"/>
      <c r="K100" s="1590"/>
      <c r="L100" s="1590"/>
      <c r="M100" s="1590"/>
      <c r="N100" s="1426"/>
      <c r="O100" s="1590"/>
      <c r="P100" s="1590"/>
      <c r="Q100" s="1590"/>
      <c r="R100" s="1590"/>
      <c r="S100" s="1590"/>
      <c r="T100" s="2115"/>
      <c r="U100" s="2118"/>
      <c r="V100" s="2118"/>
      <c r="W100" s="2115"/>
      <c r="X100" s="1421"/>
      <c r="Y100" s="1501"/>
      <c r="Z100" s="1501"/>
      <c r="AA100" s="1593"/>
      <c r="AB100" s="1593"/>
      <c r="AC100" s="1593"/>
      <c r="AD100" s="1501"/>
      <c r="AE100" s="1501"/>
    </row>
  </sheetData>
  <autoFilter ref="A3:AE3"/>
  <mergeCells count="1">
    <mergeCell ref="A1:AE1"/>
  </mergeCells>
  <dataValidations count="6">
    <dataValidation type="list" allowBlank="1" showInputMessage="1" showErrorMessage="1" sqref="F4:F100">
      <formula1>да_нет</formula1>
    </dataValidation>
    <dataValidation type="list" allowBlank="1" showInputMessage="1" showErrorMessage="1" sqref="Z4:Z100">
      <formula1>Сокращение_ПЧ</formula1>
    </dataValidation>
    <dataValidation type="list" allowBlank="1" showInputMessage="1" showErrorMessage="1" sqref="X4:X100">
      <formula1>Принятое_процессуальное_решение1</formula1>
    </dataValidation>
    <dataValidation type="list" allowBlank="1" showInputMessage="1" showErrorMessage="1" sqref="E5:E100">
      <formula1>районы_и_города_и_ДЧС</formula1>
    </dataValidation>
    <dataValidation type="list" allowBlank="1" showInputMessage="1" showErrorMessage="1" sqref="N5:N100">
      <formula1>авто</formula1>
    </dataValidation>
    <dataValidation type="list" allowBlank="1" showInputMessage="1" showErrorMessage="1" sqref="E4">
      <formula1>районы</formula1>
    </dataValidation>
  </dataValidations>
  <pageMargins left="0.75" right="0.75" top="1" bottom="1" header="0.5" footer="0.5"/>
  <pageSetup paperSize="9" orientation="portrait" verticalDpi="0" r:id="rId1"/>
  <headerFooter alignWithMargins="0"/>
</worksheet>
</file>

<file path=xl/worksheets/sheet51.xml><?xml version="1.0" encoding="utf-8"?>
<worksheet xmlns="http://schemas.openxmlformats.org/spreadsheetml/2006/main" xmlns:r="http://schemas.openxmlformats.org/officeDocument/2006/relationships">
  <sheetPr codeName="Лист55">
    <tabColor rgb="FFFFC000"/>
  </sheetPr>
  <dimension ref="A1:U50"/>
  <sheetViews>
    <sheetView zoomScale="110" zoomScaleNormal="110" workbookViewId="0">
      <pane ySplit="3" topLeftCell="A4" activePane="bottomLeft" state="frozen"/>
      <selection pane="bottomLeft" activeCell="I3" sqref="I3"/>
    </sheetView>
  </sheetViews>
  <sheetFormatPr defaultRowHeight="12.75"/>
  <cols>
    <col min="2" max="2" width="19.42578125" customWidth="1"/>
    <col min="3" max="3" width="14.5703125" customWidth="1"/>
    <col min="5" max="5" width="17.42578125" customWidth="1"/>
    <col min="6" max="6" width="5.85546875" customWidth="1"/>
    <col min="7" max="7" width="18.42578125" customWidth="1"/>
    <col min="8" max="8" width="21.5703125" customWidth="1"/>
    <col min="9" max="9" width="12.5703125" customWidth="1"/>
    <col min="10" max="13" width="8.7109375" customWidth="1"/>
  </cols>
  <sheetData>
    <row r="1" spans="1:21">
      <c r="A1" s="2986" t="s">
        <v>766</v>
      </c>
      <c r="B1" s="2987"/>
      <c r="C1" s="2987"/>
      <c r="D1" s="2987"/>
      <c r="E1" s="2987"/>
      <c r="F1" s="2987"/>
      <c r="G1" s="2987"/>
      <c r="H1" s="2987"/>
      <c r="I1" s="2987"/>
      <c r="J1" s="2987"/>
      <c r="K1" s="2987"/>
      <c r="L1" s="2987"/>
      <c r="M1" s="2987"/>
      <c r="N1" s="2987"/>
      <c r="O1" s="2987"/>
      <c r="P1" s="2987"/>
      <c r="Q1" s="2987"/>
      <c r="R1" s="2987"/>
      <c r="S1" s="2987"/>
      <c r="T1" s="2987"/>
      <c r="U1" s="2987"/>
    </row>
    <row r="2" spans="1:21" ht="15.75" customHeight="1" thickBot="1"/>
    <row r="3" spans="1:21" ht="40.5" customHeight="1" thickTop="1" thickBot="1">
      <c r="A3" s="269" t="s">
        <v>121</v>
      </c>
      <c r="B3" s="1626" t="s">
        <v>1118</v>
      </c>
      <c r="C3" s="269" t="s">
        <v>1164</v>
      </c>
      <c r="D3" s="269" t="s">
        <v>1213</v>
      </c>
      <c r="E3" s="269" t="s">
        <v>66</v>
      </c>
      <c r="F3" s="269" t="s">
        <v>1090</v>
      </c>
      <c r="G3" s="269" t="s">
        <v>1225</v>
      </c>
      <c r="H3" s="2203" t="s">
        <v>1215</v>
      </c>
      <c r="I3" s="2205" t="s">
        <v>1642</v>
      </c>
      <c r="J3" s="1611" t="s">
        <v>841</v>
      </c>
      <c r="K3" s="1611" t="s">
        <v>842</v>
      </c>
      <c r="L3" s="1611" t="s">
        <v>843</v>
      </c>
      <c r="M3" s="1611" t="s">
        <v>844</v>
      </c>
      <c r="N3" s="1683" t="s">
        <v>1197</v>
      </c>
      <c r="O3" s="269" t="s">
        <v>941</v>
      </c>
      <c r="P3" s="1612" t="s">
        <v>1129</v>
      </c>
      <c r="Q3" s="1612" t="s">
        <v>1130</v>
      </c>
      <c r="R3" s="1612" t="s">
        <v>1131</v>
      </c>
      <c r="S3" s="1613" t="s">
        <v>1132</v>
      </c>
      <c r="T3" s="1618" t="s">
        <v>1133</v>
      </c>
      <c r="U3" s="1618" t="s">
        <v>41</v>
      </c>
    </row>
    <row r="4" spans="1:21" ht="15" thickTop="1">
      <c r="A4" s="1623"/>
      <c r="B4" s="1423"/>
      <c r="C4" s="1624"/>
      <c r="D4" s="1625"/>
      <c r="E4" s="1431"/>
      <c r="F4" s="1407"/>
      <c r="G4" s="1580"/>
      <c r="H4" s="1496"/>
      <c r="I4" s="1496"/>
      <c r="J4" s="1496"/>
      <c r="K4" s="1496"/>
      <c r="L4" s="1496"/>
      <c r="M4" s="1496"/>
      <c r="N4" s="1431"/>
      <c r="O4" s="1496"/>
      <c r="P4" s="1502"/>
      <c r="Q4" s="1496"/>
      <c r="R4" s="1496"/>
      <c r="S4" s="1502"/>
      <c r="T4" s="1502"/>
      <c r="U4" s="1502"/>
    </row>
    <row r="5" spans="1:21" ht="14.25">
      <c r="A5" s="1491"/>
      <c r="B5" s="1517"/>
      <c r="C5" s="1492"/>
      <c r="D5" s="1493"/>
      <c r="E5" s="1421"/>
      <c r="F5" s="1523"/>
      <c r="G5" s="1494"/>
      <c r="H5" s="1495"/>
      <c r="I5" s="1495"/>
      <c r="J5" s="1495"/>
      <c r="K5" s="1495"/>
      <c r="L5" s="1495"/>
      <c r="M5" s="1495"/>
      <c r="N5" s="1421"/>
      <c r="O5" s="1495"/>
      <c r="P5" s="1501"/>
      <c r="Q5" s="1495"/>
      <c r="R5" s="1495"/>
      <c r="S5" s="1501"/>
      <c r="T5" s="1501"/>
      <c r="U5" s="1501"/>
    </row>
    <row r="6" spans="1:21" ht="14.25">
      <c r="A6" s="1491"/>
      <c r="B6" s="1517"/>
      <c r="C6" s="1492"/>
      <c r="D6" s="1493"/>
      <c r="E6" s="1421"/>
      <c r="F6" s="1523"/>
      <c r="G6" s="1494"/>
      <c r="H6" s="1495"/>
      <c r="I6" s="1495"/>
      <c r="J6" s="1495"/>
      <c r="K6" s="1495"/>
      <c r="L6" s="1495"/>
      <c r="M6" s="1495"/>
      <c r="N6" s="1421"/>
      <c r="O6" s="1495"/>
      <c r="P6" s="1501"/>
      <c r="Q6" s="1495"/>
      <c r="R6" s="1495"/>
      <c r="S6" s="1501"/>
      <c r="T6" s="1501"/>
      <c r="U6" s="1501"/>
    </row>
    <row r="7" spans="1:21" ht="14.25">
      <c r="A7" s="1491"/>
      <c r="B7" s="1517"/>
      <c r="C7" s="1492"/>
      <c r="D7" s="1493"/>
      <c r="E7" s="1421"/>
      <c r="F7" s="1523"/>
      <c r="G7" s="1494"/>
      <c r="H7" s="1495"/>
      <c r="I7" s="1495"/>
      <c r="J7" s="1495"/>
      <c r="K7" s="1495"/>
      <c r="L7" s="1495"/>
      <c r="M7" s="1495"/>
      <c r="N7" s="1421"/>
      <c r="O7" s="1495"/>
      <c r="P7" s="1501"/>
      <c r="Q7" s="1495"/>
      <c r="R7" s="1495"/>
      <c r="S7" s="1501"/>
      <c r="T7" s="1501"/>
      <c r="U7" s="1501"/>
    </row>
    <row r="8" spans="1:21" ht="14.25">
      <c r="A8" s="1491"/>
      <c r="B8" s="1517"/>
      <c r="C8" s="1492"/>
      <c r="D8" s="1493"/>
      <c r="E8" s="1421"/>
      <c r="F8" s="1523"/>
      <c r="G8" s="1494"/>
      <c r="H8" s="1495"/>
      <c r="I8" s="1495"/>
      <c r="J8" s="1495"/>
      <c r="K8" s="1495"/>
      <c r="L8" s="1495"/>
      <c r="M8" s="1495"/>
      <c r="N8" s="1421"/>
      <c r="O8" s="1495"/>
      <c r="P8" s="1501"/>
      <c r="Q8" s="1495"/>
      <c r="R8" s="1495"/>
      <c r="S8" s="1501"/>
      <c r="T8" s="1501"/>
      <c r="U8" s="1501"/>
    </row>
    <row r="9" spans="1:21" ht="14.25">
      <c r="A9" s="1491"/>
      <c r="B9" s="1517"/>
      <c r="C9" s="1492"/>
      <c r="D9" s="1493"/>
      <c r="E9" s="1421"/>
      <c r="F9" s="1523"/>
      <c r="G9" s="1494"/>
      <c r="H9" s="1495"/>
      <c r="I9" s="1495"/>
      <c r="J9" s="1495"/>
      <c r="K9" s="1495"/>
      <c r="L9" s="1495"/>
      <c r="M9" s="1495"/>
      <c r="N9" s="1421"/>
      <c r="O9" s="1495"/>
      <c r="P9" s="1501"/>
      <c r="Q9" s="1495"/>
      <c r="R9" s="1495"/>
      <c r="S9" s="1501"/>
      <c r="T9" s="1501"/>
      <c r="U9" s="1501"/>
    </row>
    <row r="10" spans="1:21" ht="14.25">
      <c r="A10" s="1491"/>
      <c r="B10" s="1517"/>
      <c r="C10" s="1492"/>
      <c r="D10" s="1493"/>
      <c r="E10" s="1421"/>
      <c r="F10" s="1523"/>
      <c r="G10" s="1494"/>
      <c r="H10" s="1495"/>
      <c r="I10" s="1495"/>
      <c r="J10" s="1495"/>
      <c r="K10" s="1495"/>
      <c r="L10" s="1495"/>
      <c r="M10" s="1495"/>
      <c r="N10" s="1421"/>
      <c r="O10" s="1495"/>
      <c r="P10" s="1501"/>
      <c r="Q10" s="1495"/>
      <c r="R10" s="1495"/>
      <c r="S10" s="1501"/>
      <c r="T10" s="1501"/>
      <c r="U10" s="1501"/>
    </row>
    <row r="11" spans="1:21" ht="14.25">
      <c r="A11" s="1491"/>
      <c r="B11" s="1517"/>
      <c r="C11" s="1492"/>
      <c r="D11" s="1493"/>
      <c r="E11" s="1421"/>
      <c r="F11" s="1523"/>
      <c r="G11" s="1494"/>
      <c r="H11" s="1495"/>
      <c r="I11" s="1495"/>
      <c r="J11" s="1495"/>
      <c r="K11" s="1495"/>
      <c r="L11" s="1495"/>
      <c r="M11" s="1495"/>
      <c r="N11" s="1421"/>
      <c r="O11" s="1495"/>
      <c r="P11" s="1501"/>
      <c r="Q11" s="1495"/>
      <c r="R11" s="1495"/>
      <c r="S11" s="1501"/>
      <c r="T11" s="1501"/>
      <c r="U11" s="1501"/>
    </row>
    <row r="12" spans="1:21" ht="14.25">
      <c r="A12" s="1491"/>
      <c r="B12" s="1517"/>
      <c r="C12" s="1492"/>
      <c r="D12" s="1493"/>
      <c r="E12" s="1421"/>
      <c r="F12" s="1523"/>
      <c r="G12" s="1494"/>
      <c r="H12" s="1495"/>
      <c r="I12" s="1495"/>
      <c r="J12" s="1495"/>
      <c r="K12" s="1495"/>
      <c r="L12" s="1495"/>
      <c r="M12" s="1495"/>
      <c r="N12" s="1421"/>
      <c r="O12" s="1495"/>
      <c r="P12" s="1501"/>
      <c r="Q12" s="1495"/>
      <c r="R12" s="1495"/>
      <c r="S12" s="1501"/>
      <c r="T12" s="1501"/>
      <c r="U12" s="1501"/>
    </row>
    <row r="13" spans="1:21" ht="14.25">
      <c r="A13" s="1491"/>
      <c r="B13" s="1517"/>
      <c r="C13" s="1492"/>
      <c r="D13" s="1493"/>
      <c r="E13" s="1421"/>
      <c r="F13" s="1523"/>
      <c r="G13" s="1494"/>
      <c r="H13" s="1495"/>
      <c r="I13" s="1495"/>
      <c r="J13" s="1495"/>
      <c r="K13" s="1495"/>
      <c r="L13" s="1495"/>
      <c r="M13" s="1495"/>
      <c r="N13" s="1421"/>
      <c r="O13" s="1495"/>
      <c r="P13" s="1501"/>
      <c r="Q13" s="1495"/>
      <c r="R13" s="1495"/>
      <c r="S13" s="1501"/>
      <c r="T13" s="1501"/>
      <c r="U13" s="1501"/>
    </row>
    <row r="14" spans="1:21" ht="14.25">
      <c r="A14" s="1491"/>
      <c r="B14" s="1517"/>
      <c r="C14" s="1492"/>
      <c r="D14" s="1493"/>
      <c r="E14" s="1421"/>
      <c r="F14" s="1523"/>
      <c r="G14" s="1494"/>
      <c r="H14" s="1495"/>
      <c r="I14" s="1495"/>
      <c r="J14" s="1495"/>
      <c r="K14" s="1495"/>
      <c r="L14" s="1495"/>
      <c r="M14" s="1495"/>
      <c r="N14" s="1421"/>
      <c r="O14" s="1495"/>
      <c r="P14" s="1501"/>
      <c r="Q14" s="1495"/>
      <c r="R14" s="1495"/>
      <c r="S14" s="1501"/>
      <c r="T14" s="1501"/>
      <c r="U14" s="1501"/>
    </row>
    <row r="15" spans="1:21" ht="14.25">
      <c r="A15" s="1491"/>
      <c r="B15" s="1517"/>
      <c r="C15" s="1492"/>
      <c r="D15" s="1493"/>
      <c r="E15" s="1421"/>
      <c r="F15" s="1523"/>
      <c r="G15" s="1494"/>
      <c r="H15" s="1495"/>
      <c r="I15" s="1495"/>
      <c r="J15" s="1495"/>
      <c r="K15" s="1495"/>
      <c r="L15" s="1495"/>
      <c r="M15" s="1495"/>
      <c r="N15" s="1421"/>
      <c r="O15" s="1495"/>
      <c r="P15" s="1501"/>
      <c r="Q15" s="1495"/>
      <c r="R15" s="1495"/>
      <c r="S15" s="1501"/>
      <c r="T15" s="1501"/>
      <c r="U15" s="1501"/>
    </row>
    <row r="16" spans="1:21" ht="14.25">
      <c r="A16" s="1491"/>
      <c r="B16" s="1517"/>
      <c r="C16" s="1492"/>
      <c r="D16" s="1493"/>
      <c r="E16" s="1421"/>
      <c r="F16" s="1523"/>
      <c r="G16" s="1494"/>
      <c r="H16" s="1495"/>
      <c r="I16" s="1495"/>
      <c r="J16" s="1495"/>
      <c r="K16" s="1495"/>
      <c r="L16" s="1495"/>
      <c r="M16" s="1495"/>
      <c r="N16" s="1421"/>
      <c r="O16" s="1495"/>
      <c r="P16" s="1501"/>
      <c r="Q16" s="1495"/>
      <c r="R16" s="1495"/>
      <c r="S16" s="1501"/>
      <c r="T16" s="1501"/>
      <c r="U16" s="1501"/>
    </row>
    <row r="17" spans="1:21" ht="14.25">
      <c r="A17" s="1491"/>
      <c r="B17" s="1517"/>
      <c r="C17" s="1492"/>
      <c r="D17" s="1493"/>
      <c r="E17" s="1421"/>
      <c r="F17" s="1523"/>
      <c r="G17" s="1494"/>
      <c r="H17" s="1495"/>
      <c r="I17" s="1495"/>
      <c r="J17" s="1495"/>
      <c r="K17" s="1495"/>
      <c r="L17" s="1495"/>
      <c r="M17" s="1495"/>
      <c r="N17" s="1421"/>
      <c r="O17" s="1495"/>
      <c r="P17" s="1501"/>
      <c r="Q17" s="1495"/>
      <c r="R17" s="1495"/>
      <c r="S17" s="1501"/>
      <c r="T17" s="1501"/>
      <c r="U17" s="1501"/>
    </row>
    <row r="18" spans="1:21" ht="14.25">
      <c r="A18" s="1491"/>
      <c r="B18" s="1517"/>
      <c r="C18" s="1492"/>
      <c r="D18" s="1493"/>
      <c r="E18" s="1421"/>
      <c r="F18" s="1523"/>
      <c r="G18" s="1494"/>
      <c r="H18" s="1495"/>
      <c r="I18" s="1495"/>
      <c r="J18" s="1495"/>
      <c r="K18" s="1495"/>
      <c r="L18" s="1495"/>
      <c r="M18" s="1495"/>
      <c r="N18" s="1421"/>
      <c r="O18" s="1495"/>
      <c r="P18" s="1501"/>
      <c r="Q18" s="1495"/>
      <c r="R18" s="1495"/>
      <c r="S18" s="1501"/>
      <c r="T18" s="1501"/>
      <c r="U18" s="1501"/>
    </row>
    <row r="19" spans="1:21" ht="14.25">
      <c r="A19" s="1491"/>
      <c r="B19" s="1517"/>
      <c r="C19" s="1492"/>
      <c r="D19" s="1493"/>
      <c r="E19" s="1421"/>
      <c r="F19" s="1523"/>
      <c r="G19" s="1494"/>
      <c r="H19" s="1495"/>
      <c r="I19" s="1495"/>
      <c r="J19" s="1495"/>
      <c r="K19" s="1495"/>
      <c r="L19" s="1495"/>
      <c r="M19" s="1495"/>
      <c r="N19" s="1421"/>
      <c r="O19" s="1495"/>
      <c r="P19" s="1501"/>
      <c r="Q19" s="1495"/>
      <c r="R19" s="1495"/>
      <c r="S19" s="1501"/>
      <c r="T19" s="1501"/>
      <c r="U19" s="1501"/>
    </row>
    <row r="20" spans="1:21" ht="28.5" customHeight="1">
      <c r="A20" s="1491"/>
      <c r="B20" s="1517"/>
      <c r="C20" s="1492"/>
      <c r="D20" s="1493"/>
      <c r="E20" s="1421"/>
      <c r="F20" s="1523"/>
      <c r="G20" s="1494"/>
      <c r="H20" s="1495"/>
      <c r="I20" s="1495"/>
      <c r="J20" s="1495"/>
      <c r="K20" s="1495"/>
      <c r="L20" s="1495"/>
      <c r="M20" s="1495"/>
      <c r="N20" s="1421"/>
      <c r="O20" s="1495"/>
      <c r="P20" s="1501"/>
      <c r="Q20" s="1495"/>
      <c r="R20" s="1495"/>
      <c r="S20" s="1501"/>
      <c r="T20" s="1501"/>
      <c r="U20" s="1501"/>
    </row>
    <row r="21" spans="1:21" ht="12.75" customHeight="1">
      <c r="A21" s="1491"/>
      <c r="B21" s="1517"/>
      <c r="C21" s="1492"/>
      <c r="D21" s="1493"/>
      <c r="E21" s="1421"/>
      <c r="F21" s="1523"/>
      <c r="G21" s="1494"/>
      <c r="H21" s="1495"/>
      <c r="I21" s="1495"/>
      <c r="J21" s="1495"/>
      <c r="K21" s="1495"/>
      <c r="L21" s="1495"/>
      <c r="M21" s="1495"/>
      <c r="N21" s="1421"/>
      <c r="O21" s="1495"/>
      <c r="P21" s="1501"/>
      <c r="Q21" s="1495"/>
      <c r="R21" s="1495"/>
      <c r="S21" s="1501"/>
      <c r="T21" s="1501"/>
      <c r="U21" s="1501"/>
    </row>
    <row r="22" spans="1:21" ht="14.25">
      <c r="A22" s="1491"/>
      <c r="B22" s="1517"/>
      <c r="C22" s="1492"/>
      <c r="D22" s="1493"/>
      <c r="E22" s="1421"/>
      <c r="F22" s="1523"/>
      <c r="G22" s="1494"/>
      <c r="H22" s="1495"/>
      <c r="I22" s="1495"/>
      <c r="J22" s="1495"/>
      <c r="K22" s="1495"/>
      <c r="L22" s="1495"/>
      <c r="M22" s="1495"/>
      <c r="N22" s="1421"/>
      <c r="O22" s="1495"/>
      <c r="P22" s="1501"/>
      <c r="Q22" s="1495"/>
      <c r="R22" s="1495"/>
      <c r="S22" s="1501"/>
      <c r="T22" s="1501"/>
      <c r="U22" s="1501"/>
    </row>
    <row r="23" spans="1:21" ht="14.25">
      <c r="A23" s="1491"/>
      <c r="B23" s="1517"/>
      <c r="C23" s="1492"/>
      <c r="D23" s="1493"/>
      <c r="E23" s="1421"/>
      <c r="F23" s="1523"/>
      <c r="G23" s="1494"/>
      <c r="H23" s="1495"/>
      <c r="I23" s="1495"/>
      <c r="J23" s="1495"/>
      <c r="K23" s="1495"/>
      <c r="L23" s="1495"/>
      <c r="M23" s="1495"/>
      <c r="N23" s="1421"/>
      <c r="O23" s="1495"/>
      <c r="P23" s="1501"/>
      <c r="Q23" s="1495"/>
      <c r="R23" s="1495"/>
      <c r="S23" s="1501"/>
      <c r="T23" s="1501"/>
      <c r="U23" s="1501"/>
    </row>
    <row r="24" spans="1:21" ht="14.25">
      <c r="A24" s="1491"/>
      <c r="B24" s="1517"/>
      <c r="C24" s="1492"/>
      <c r="D24" s="1493"/>
      <c r="E24" s="1421"/>
      <c r="F24" s="1523"/>
      <c r="G24" s="1494"/>
      <c r="H24" s="1495"/>
      <c r="I24" s="1495"/>
      <c r="J24" s="1495"/>
      <c r="K24" s="1495"/>
      <c r="L24" s="1495"/>
      <c r="M24" s="1495"/>
      <c r="N24" s="1421"/>
      <c r="O24" s="1495"/>
      <c r="P24" s="1501"/>
      <c r="Q24" s="1495"/>
      <c r="R24" s="1495"/>
      <c r="S24" s="1501"/>
      <c r="T24" s="1501"/>
      <c r="U24" s="1501"/>
    </row>
    <row r="25" spans="1:21" ht="14.25">
      <c r="A25" s="1491"/>
      <c r="B25" s="1517"/>
      <c r="C25" s="1492"/>
      <c r="D25" s="1493"/>
      <c r="E25" s="1421"/>
      <c r="F25" s="1523"/>
      <c r="G25" s="1494"/>
      <c r="H25" s="1495"/>
      <c r="I25" s="1495"/>
      <c r="J25" s="1495"/>
      <c r="K25" s="1495"/>
      <c r="L25" s="1495"/>
      <c r="M25" s="1495"/>
      <c r="N25" s="1421"/>
      <c r="O25" s="1495"/>
      <c r="P25" s="1501"/>
      <c r="Q25" s="1495"/>
      <c r="R25" s="1495"/>
      <c r="S25" s="1501"/>
      <c r="T25" s="1501"/>
      <c r="U25" s="1501"/>
    </row>
    <row r="26" spans="1:21" ht="14.25">
      <c r="A26" s="1491"/>
      <c r="B26" s="1517"/>
      <c r="C26" s="1492"/>
      <c r="D26" s="1493"/>
      <c r="E26" s="1421"/>
      <c r="F26" s="1523"/>
      <c r="G26" s="1494"/>
      <c r="H26" s="1495"/>
      <c r="I26" s="1495"/>
      <c r="J26" s="1495"/>
      <c r="K26" s="1495"/>
      <c r="L26" s="1495"/>
      <c r="M26" s="1495"/>
      <c r="N26" s="1421"/>
      <c r="O26" s="1495"/>
      <c r="P26" s="1501"/>
      <c r="Q26" s="1495"/>
      <c r="R26" s="1495"/>
      <c r="S26" s="1501"/>
      <c r="T26" s="1501"/>
      <c r="U26" s="1501"/>
    </row>
    <row r="27" spans="1:21" ht="14.25">
      <c r="A27" s="1491"/>
      <c r="B27" s="1517"/>
      <c r="C27" s="1492"/>
      <c r="D27" s="1493"/>
      <c r="E27" s="1421"/>
      <c r="F27" s="1523"/>
      <c r="G27" s="1494"/>
      <c r="H27" s="1495"/>
      <c r="I27" s="1495"/>
      <c r="J27" s="1495"/>
      <c r="K27" s="1495"/>
      <c r="L27" s="1495"/>
      <c r="M27" s="1495"/>
      <c r="N27" s="1421"/>
      <c r="O27" s="1495"/>
      <c r="P27" s="1501"/>
      <c r="Q27" s="1495"/>
      <c r="R27" s="1495"/>
      <c r="S27" s="1501"/>
      <c r="T27" s="1501"/>
      <c r="U27" s="1501"/>
    </row>
    <row r="28" spans="1:21" ht="14.25">
      <c r="A28" s="1491"/>
      <c r="B28" s="1517"/>
      <c r="C28" s="1492"/>
      <c r="D28" s="1493"/>
      <c r="E28" s="1421"/>
      <c r="F28" s="1523"/>
      <c r="G28" s="1494"/>
      <c r="H28" s="1495"/>
      <c r="I28" s="1495"/>
      <c r="J28" s="1495"/>
      <c r="K28" s="1495"/>
      <c r="L28" s="1495"/>
      <c r="M28" s="1495"/>
      <c r="N28" s="1421"/>
      <c r="O28" s="1495"/>
      <c r="P28" s="1501"/>
      <c r="Q28" s="1495"/>
      <c r="R28" s="1495"/>
      <c r="S28" s="1501"/>
      <c r="T28" s="1501"/>
      <c r="U28" s="1501"/>
    </row>
    <row r="29" spans="1:21" ht="14.25">
      <c r="A29" s="1491"/>
      <c r="B29" s="1517"/>
      <c r="C29" s="1492"/>
      <c r="D29" s="1493"/>
      <c r="E29" s="1421"/>
      <c r="F29" s="1523"/>
      <c r="G29" s="1494"/>
      <c r="H29" s="1495"/>
      <c r="I29" s="1495"/>
      <c r="J29" s="1495"/>
      <c r="K29" s="1495"/>
      <c r="L29" s="1495"/>
      <c r="M29" s="1495"/>
      <c r="N29" s="1421"/>
      <c r="O29" s="1495"/>
      <c r="P29" s="1501"/>
      <c r="Q29" s="1495"/>
      <c r="R29" s="1495"/>
      <c r="S29" s="1501"/>
      <c r="T29" s="1501"/>
      <c r="U29" s="1501"/>
    </row>
    <row r="30" spans="1:21" ht="14.25">
      <c r="A30" s="1491"/>
      <c r="B30" s="1517"/>
      <c r="C30" s="1492"/>
      <c r="D30" s="1493"/>
      <c r="E30" s="1421"/>
      <c r="F30" s="1523"/>
      <c r="G30" s="1494"/>
      <c r="H30" s="1495"/>
      <c r="I30" s="1495"/>
      <c r="J30" s="1495"/>
      <c r="K30" s="1495"/>
      <c r="L30" s="1495"/>
      <c r="M30" s="1495"/>
      <c r="N30" s="1421"/>
      <c r="O30" s="1495"/>
      <c r="P30" s="1501"/>
      <c r="Q30" s="1495"/>
      <c r="R30" s="1495"/>
      <c r="S30" s="1501"/>
      <c r="T30" s="1501"/>
      <c r="U30" s="1501"/>
    </row>
    <row r="31" spans="1:21" ht="14.25">
      <c r="A31" s="1491"/>
      <c r="B31" s="1517"/>
      <c r="C31" s="1492"/>
      <c r="D31" s="1493"/>
      <c r="E31" s="1421"/>
      <c r="F31" s="1523"/>
      <c r="G31" s="1494"/>
      <c r="H31" s="1495"/>
      <c r="I31" s="1495"/>
      <c r="J31" s="1495"/>
      <c r="K31" s="1495"/>
      <c r="L31" s="1495"/>
      <c r="M31" s="1495"/>
      <c r="N31" s="1421"/>
      <c r="O31" s="1495"/>
      <c r="P31" s="1501"/>
      <c r="Q31" s="1495"/>
      <c r="R31" s="1495"/>
      <c r="S31" s="1501"/>
      <c r="T31" s="1501"/>
      <c r="U31" s="1501"/>
    </row>
    <row r="32" spans="1:21" ht="14.25">
      <c r="A32" s="1491"/>
      <c r="B32" s="1517"/>
      <c r="C32" s="1492"/>
      <c r="D32" s="1493"/>
      <c r="E32" s="1421"/>
      <c r="F32" s="1523"/>
      <c r="G32" s="1494"/>
      <c r="H32" s="1495"/>
      <c r="I32" s="1495"/>
      <c r="J32" s="1495"/>
      <c r="K32" s="1495"/>
      <c r="L32" s="1495"/>
      <c r="M32" s="1495"/>
      <c r="N32" s="1421"/>
      <c r="O32" s="1495"/>
      <c r="P32" s="1501"/>
      <c r="Q32" s="1495"/>
      <c r="R32" s="1495"/>
      <c r="S32" s="1501"/>
      <c r="T32" s="1501"/>
      <c r="U32" s="1501"/>
    </row>
    <row r="33" spans="1:21" ht="14.25">
      <c r="A33" s="1491"/>
      <c r="B33" s="1517"/>
      <c r="C33" s="1492"/>
      <c r="D33" s="1493"/>
      <c r="E33" s="1421"/>
      <c r="F33" s="1523"/>
      <c r="G33" s="1494"/>
      <c r="H33" s="1495"/>
      <c r="I33" s="1495"/>
      <c r="J33" s="1495"/>
      <c r="K33" s="1495"/>
      <c r="L33" s="1495"/>
      <c r="M33" s="1495"/>
      <c r="N33" s="1421"/>
      <c r="O33" s="1495"/>
      <c r="P33" s="1501"/>
      <c r="Q33" s="1495"/>
      <c r="R33" s="1495"/>
      <c r="S33" s="1501"/>
      <c r="T33" s="1501"/>
      <c r="U33" s="1501"/>
    </row>
    <row r="34" spans="1:21" ht="14.25">
      <c r="A34" s="1491"/>
      <c r="B34" s="1517"/>
      <c r="C34" s="1492"/>
      <c r="D34" s="1493"/>
      <c r="E34" s="1421"/>
      <c r="F34" s="1523"/>
      <c r="G34" s="1494"/>
      <c r="H34" s="1495"/>
      <c r="I34" s="1495"/>
      <c r="J34" s="1495"/>
      <c r="K34" s="1495"/>
      <c r="L34" s="1495"/>
      <c r="M34" s="1495"/>
      <c r="N34" s="1421"/>
      <c r="O34" s="1495"/>
      <c r="P34" s="1501"/>
      <c r="Q34" s="1495"/>
      <c r="R34" s="1495"/>
      <c r="S34" s="1501"/>
      <c r="T34" s="1501"/>
      <c r="U34" s="1501"/>
    </row>
    <row r="35" spans="1:21" ht="14.25">
      <c r="A35" s="1491"/>
      <c r="B35" s="1517"/>
      <c r="C35" s="1492"/>
      <c r="D35" s="1493"/>
      <c r="E35" s="1421"/>
      <c r="F35" s="1523"/>
      <c r="G35" s="1494"/>
      <c r="H35" s="1495"/>
      <c r="I35" s="1495"/>
      <c r="J35" s="1495"/>
      <c r="K35" s="1495"/>
      <c r="L35" s="1495"/>
      <c r="M35" s="1495"/>
      <c r="N35" s="1421"/>
      <c r="O35" s="1495"/>
      <c r="P35" s="1501"/>
      <c r="Q35" s="1495"/>
      <c r="R35" s="1495"/>
      <c r="S35" s="1501"/>
      <c r="T35" s="1501"/>
      <c r="U35" s="1501"/>
    </row>
    <row r="36" spans="1:21" ht="14.25">
      <c r="A36" s="1491"/>
      <c r="B36" s="1517"/>
      <c r="C36" s="1492"/>
      <c r="D36" s="1493"/>
      <c r="E36" s="1421"/>
      <c r="F36" s="1523"/>
      <c r="G36" s="1494"/>
      <c r="H36" s="1495"/>
      <c r="I36" s="1495"/>
      <c r="J36" s="1495"/>
      <c r="K36" s="1495"/>
      <c r="L36" s="1495"/>
      <c r="M36" s="1495"/>
      <c r="N36" s="1421"/>
      <c r="O36" s="1495"/>
      <c r="P36" s="1501"/>
      <c r="Q36" s="1495"/>
      <c r="R36" s="1495"/>
      <c r="S36" s="1501"/>
      <c r="T36" s="1501"/>
      <c r="U36" s="1501"/>
    </row>
    <row r="37" spans="1:21" ht="14.25">
      <c r="A37" s="1491"/>
      <c r="B37" s="1517"/>
      <c r="C37" s="1492"/>
      <c r="D37" s="1493"/>
      <c r="E37" s="1421"/>
      <c r="F37" s="1523"/>
      <c r="G37" s="1494"/>
      <c r="H37" s="1495"/>
      <c r="I37" s="1495"/>
      <c r="J37" s="1495"/>
      <c r="K37" s="1495"/>
      <c r="L37" s="1495"/>
      <c r="M37" s="1495"/>
      <c r="N37" s="1421"/>
      <c r="O37" s="1495"/>
      <c r="P37" s="1501"/>
      <c r="Q37" s="1495"/>
      <c r="R37" s="1495"/>
      <c r="S37" s="1501"/>
      <c r="T37" s="1501"/>
      <c r="U37" s="1501"/>
    </row>
    <row r="38" spans="1:21" ht="14.25">
      <c r="A38" s="1491"/>
      <c r="B38" s="1517"/>
      <c r="C38" s="1492"/>
      <c r="D38" s="1493"/>
      <c r="E38" s="1421"/>
      <c r="F38" s="1523"/>
      <c r="G38" s="1494"/>
      <c r="H38" s="1495"/>
      <c r="I38" s="1495"/>
      <c r="J38" s="1495"/>
      <c r="K38" s="1495"/>
      <c r="L38" s="1495"/>
      <c r="M38" s="1495"/>
      <c r="N38" s="1421"/>
      <c r="O38" s="1495"/>
      <c r="P38" s="1501"/>
      <c r="Q38" s="1495"/>
      <c r="R38" s="1495"/>
      <c r="S38" s="1501"/>
      <c r="T38" s="1501"/>
      <c r="U38" s="1501"/>
    </row>
    <row r="39" spans="1:21" ht="14.25">
      <c r="A39" s="1491"/>
      <c r="B39" s="1517"/>
      <c r="C39" s="1492"/>
      <c r="D39" s="1493"/>
      <c r="E39" s="1421"/>
      <c r="F39" s="1523"/>
      <c r="G39" s="1494"/>
      <c r="H39" s="1495"/>
      <c r="I39" s="1495"/>
      <c r="J39" s="1495"/>
      <c r="K39" s="1495"/>
      <c r="L39" s="1495"/>
      <c r="M39" s="1495"/>
      <c r="N39" s="1421"/>
      <c r="O39" s="1495"/>
      <c r="P39" s="1501"/>
      <c r="Q39" s="1495"/>
      <c r="R39" s="1495"/>
      <c r="S39" s="1501"/>
      <c r="T39" s="1501"/>
      <c r="U39" s="1501"/>
    </row>
    <row r="40" spans="1:21" ht="14.25">
      <c r="A40" s="1491"/>
      <c r="B40" s="1517"/>
      <c r="C40" s="1492"/>
      <c r="D40" s="1493"/>
      <c r="E40" s="1421"/>
      <c r="F40" s="1523"/>
      <c r="G40" s="1494"/>
      <c r="H40" s="1495"/>
      <c r="I40" s="1495"/>
      <c r="J40" s="1495"/>
      <c r="K40" s="1495"/>
      <c r="L40" s="1495"/>
      <c r="M40" s="1495"/>
      <c r="N40" s="1421"/>
      <c r="O40" s="1495"/>
      <c r="P40" s="1501"/>
      <c r="Q40" s="1495"/>
      <c r="R40" s="1495"/>
      <c r="S40" s="1501"/>
      <c r="T40" s="1501"/>
      <c r="U40" s="1501"/>
    </row>
    <row r="41" spans="1:21" ht="14.25">
      <c r="A41" s="1491"/>
      <c r="B41" s="1517"/>
      <c r="C41" s="1492"/>
      <c r="D41" s="1493"/>
      <c r="E41" s="1421"/>
      <c r="F41" s="1523"/>
      <c r="G41" s="1494"/>
      <c r="H41" s="1495"/>
      <c r="I41" s="1495"/>
      <c r="J41" s="1495"/>
      <c r="K41" s="1495"/>
      <c r="L41" s="1495"/>
      <c r="M41" s="1495"/>
      <c r="N41" s="1421"/>
      <c r="O41" s="1495"/>
      <c r="P41" s="1501"/>
      <c r="Q41" s="1495"/>
      <c r="R41" s="1495"/>
      <c r="S41" s="1501"/>
      <c r="T41" s="1501"/>
      <c r="U41" s="1501"/>
    </row>
    <row r="42" spans="1:21" ht="14.25">
      <c r="A42" s="1491"/>
      <c r="B42" s="1517"/>
      <c r="C42" s="1492"/>
      <c r="D42" s="1493"/>
      <c r="E42" s="1421"/>
      <c r="F42" s="1523"/>
      <c r="G42" s="1494"/>
      <c r="H42" s="1495"/>
      <c r="I42" s="1495"/>
      <c r="J42" s="1495"/>
      <c r="K42" s="1495"/>
      <c r="L42" s="1495"/>
      <c r="M42" s="1495"/>
      <c r="N42" s="1421"/>
      <c r="O42" s="1495"/>
      <c r="P42" s="1501"/>
      <c r="Q42" s="1495"/>
      <c r="R42" s="1495"/>
      <c r="S42" s="1501"/>
      <c r="T42" s="1501"/>
      <c r="U42" s="1501"/>
    </row>
    <row r="43" spans="1:21" ht="14.25">
      <c r="A43" s="1491"/>
      <c r="B43" s="1517"/>
      <c r="C43" s="1492"/>
      <c r="D43" s="1493"/>
      <c r="E43" s="1421"/>
      <c r="F43" s="1523"/>
      <c r="G43" s="1494"/>
      <c r="H43" s="1495"/>
      <c r="I43" s="1495"/>
      <c r="J43" s="1495"/>
      <c r="K43" s="1495"/>
      <c r="L43" s="1495"/>
      <c r="M43" s="1495"/>
      <c r="N43" s="1421"/>
      <c r="O43" s="1495"/>
      <c r="P43" s="1501"/>
      <c r="Q43" s="1495"/>
      <c r="R43" s="1495"/>
      <c r="S43" s="1501"/>
      <c r="T43" s="1501"/>
      <c r="U43" s="1501"/>
    </row>
    <row r="44" spans="1:21" ht="14.25">
      <c r="A44" s="1491"/>
      <c r="B44" s="1517"/>
      <c r="C44" s="1492"/>
      <c r="D44" s="1493"/>
      <c r="E44" s="1421"/>
      <c r="F44" s="1523"/>
      <c r="G44" s="1494"/>
      <c r="H44" s="1495"/>
      <c r="I44" s="1495"/>
      <c r="J44" s="1495"/>
      <c r="K44" s="1495"/>
      <c r="L44" s="1495"/>
      <c r="M44" s="1495"/>
      <c r="N44" s="1421"/>
      <c r="O44" s="1495"/>
      <c r="P44" s="1501"/>
      <c r="Q44" s="1495"/>
      <c r="R44" s="1495"/>
      <c r="S44" s="1501"/>
      <c r="T44" s="1501"/>
      <c r="U44" s="1501"/>
    </row>
    <row r="45" spans="1:21" ht="14.25">
      <c r="A45" s="1491"/>
      <c r="B45" s="1517"/>
      <c r="C45" s="1492"/>
      <c r="D45" s="1493"/>
      <c r="E45" s="1421"/>
      <c r="F45" s="1523"/>
      <c r="G45" s="1494"/>
      <c r="H45" s="1495"/>
      <c r="I45" s="1495"/>
      <c r="J45" s="1495"/>
      <c r="K45" s="1495"/>
      <c r="L45" s="1495"/>
      <c r="M45" s="1495"/>
      <c r="N45" s="1421"/>
      <c r="O45" s="1495"/>
      <c r="P45" s="1501"/>
      <c r="Q45" s="1495"/>
      <c r="R45" s="1495"/>
      <c r="S45" s="1501"/>
      <c r="T45" s="1501"/>
      <c r="U45" s="1501"/>
    </row>
    <row r="46" spans="1:21" ht="14.25">
      <c r="A46" s="1491"/>
      <c r="B46" s="1517"/>
      <c r="C46" s="1492"/>
      <c r="D46" s="1493"/>
      <c r="E46" s="1421"/>
      <c r="F46" s="1523"/>
      <c r="G46" s="1494"/>
      <c r="H46" s="1495"/>
      <c r="I46" s="1495"/>
      <c r="J46" s="1495"/>
      <c r="K46" s="1495"/>
      <c r="L46" s="1495"/>
      <c r="M46" s="1495"/>
      <c r="N46" s="1421"/>
      <c r="O46" s="1495"/>
      <c r="P46" s="1501"/>
      <c r="Q46" s="1495"/>
      <c r="R46" s="1495"/>
      <c r="S46" s="1501"/>
      <c r="T46" s="1501"/>
      <c r="U46" s="1501"/>
    </row>
    <row r="47" spans="1:21" ht="14.25">
      <c r="A47" s="1491"/>
      <c r="B47" s="1517"/>
      <c r="C47" s="1492"/>
      <c r="D47" s="1493"/>
      <c r="E47" s="1421"/>
      <c r="F47" s="1523"/>
      <c r="G47" s="1494"/>
      <c r="H47" s="1495"/>
      <c r="I47" s="1495"/>
      <c r="J47" s="1495"/>
      <c r="K47" s="1495"/>
      <c r="L47" s="1495"/>
      <c r="M47" s="1495"/>
      <c r="N47" s="1421"/>
      <c r="O47" s="1495"/>
      <c r="P47" s="1501"/>
      <c r="Q47" s="1495"/>
      <c r="R47" s="1495"/>
      <c r="S47" s="1501"/>
      <c r="T47" s="1501"/>
      <c r="U47" s="1501"/>
    </row>
    <row r="48" spans="1:21" ht="14.25">
      <c r="A48" s="1491"/>
      <c r="B48" s="1517"/>
      <c r="C48" s="1492"/>
      <c r="D48" s="1493"/>
      <c r="E48" s="1421"/>
      <c r="F48" s="1523"/>
      <c r="G48" s="1494"/>
      <c r="H48" s="1495"/>
      <c r="I48" s="1495"/>
      <c r="J48" s="1495"/>
      <c r="K48" s="1495"/>
      <c r="L48" s="1495"/>
      <c r="M48" s="1495"/>
      <c r="N48" s="1421"/>
      <c r="O48" s="1495"/>
      <c r="P48" s="1501"/>
      <c r="Q48" s="1495"/>
      <c r="R48" s="1495"/>
      <c r="S48" s="1501"/>
      <c r="T48" s="1501"/>
      <c r="U48" s="1501"/>
    </row>
    <row r="49" spans="1:21" ht="14.25">
      <c r="A49" s="1491"/>
      <c r="B49" s="1517"/>
      <c r="C49" s="1492"/>
      <c r="D49" s="1493"/>
      <c r="E49" s="1421"/>
      <c r="F49" s="1523"/>
      <c r="G49" s="1494"/>
      <c r="H49" s="1495"/>
      <c r="I49" s="1495"/>
      <c r="J49" s="1495"/>
      <c r="K49" s="1495"/>
      <c r="L49" s="1495"/>
      <c r="M49" s="1495"/>
      <c r="N49" s="1421"/>
      <c r="O49" s="1495"/>
      <c r="P49" s="1501"/>
      <c r="Q49" s="1495"/>
      <c r="R49" s="1495"/>
      <c r="S49" s="1501"/>
      <c r="T49" s="1501"/>
      <c r="U49" s="1501"/>
    </row>
    <row r="50" spans="1:21" ht="14.25">
      <c r="A50" s="1491"/>
      <c r="B50" s="1517"/>
      <c r="C50" s="1492"/>
      <c r="D50" s="1493"/>
      <c r="E50" s="1421"/>
      <c r="F50" s="1523"/>
      <c r="G50" s="1494"/>
      <c r="H50" s="1495"/>
      <c r="I50" s="1495"/>
      <c r="J50" s="1495"/>
      <c r="K50" s="1495"/>
      <c r="L50" s="1495"/>
      <c r="M50" s="1495"/>
      <c r="N50" s="1421"/>
      <c r="O50" s="1495"/>
      <c r="P50" s="1501"/>
      <c r="Q50" s="1495"/>
      <c r="R50" s="1495"/>
      <c r="S50" s="1501"/>
      <c r="T50" s="1501"/>
      <c r="U50" s="1501"/>
    </row>
  </sheetData>
  <autoFilter ref="A3:U3"/>
  <mergeCells count="1">
    <mergeCell ref="A1:U1"/>
  </mergeCells>
  <dataValidations count="4">
    <dataValidation type="list" allowBlank="1" showInputMessage="1" showErrorMessage="1" sqref="P4:P50">
      <formula1>Сокращение_ПЧ</formula1>
    </dataValidation>
    <dataValidation type="list" allowBlank="1" showInputMessage="1" showErrorMessage="1" sqref="F4:F50">
      <formula1>да_нет</formula1>
    </dataValidation>
    <dataValidation type="list" allowBlank="1" showInputMessage="1" showErrorMessage="1" sqref="N4:N50">
      <formula1>Принятое_процессуальное_решение1</formula1>
    </dataValidation>
    <dataValidation type="list" allowBlank="1" showInputMessage="1" showErrorMessage="1" sqref="E4:E50">
      <formula1>районы_и_города_и_ДЧС</formula1>
    </dataValidation>
  </dataValidations>
  <pageMargins left="0.75" right="0.75" top="1" bottom="1" header="0.5" footer="0.5"/>
  <pageSetup paperSize="9" orientation="portrait" verticalDpi="0" r:id="rId1"/>
  <headerFooter alignWithMargins="0"/>
</worksheet>
</file>

<file path=xl/worksheets/sheet52.xml><?xml version="1.0" encoding="utf-8"?>
<worksheet xmlns="http://schemas.openxmlformats.org/spreadsheetml/2006/main" xmlns:r="http://schemas.openxmlformats.org/officeDocument/2006/relationships">
  <sheetPr codeName="Лист45">
    <tabColor rgb="FFFFC000"/>
  </sheetPr>
  <dimension ref="A1:W50"/>
  <sheetViews>
    <sheetView zoomScale="90" zoomScaleNormal="90" workbookViewId="0">
      <pane ySplit="3" topLeftCell="A4" activePane="bottomLeft" state="frozen"/>
      <selection pane="bottomLeft" activeCell="K3" sqref="K3"/>
    </sheetView>
  </sheetViews>
  <sheetFormatPr defaultRowHeight="12.75"/>
  <cols>
    <col min="2" max="2" width="20.7109375" customWidth="1"/>
    <col min="3" max="3" width="15.140625" customWidth="1"/>
    <col min="4" max="4" width="10.140625" customWidth="1"/>
    <col min="5" max="5" width="20.140625" customWidth="1"/>
    <col min="6" max="6" width="9.85546875" customWidth="1"/>
    <col min="7" max="7" width="26.140625" customWidth="1"/>
    <col min="8" max="8" width="14.42578125" customWidth="1"/>
    <col min="9" max="9" width="17.140625" customWidth="1"/>
    <col min="10" max="10" width="26" customWidth="1"/>
    <col min="11" max="11" width="17.28515625" customWidth="1"/>
  </cols>
  <sheetData>
    <row r="1" spans="1:23" ht="18">
      <c r="A1" s="2990" t="s">
        <v>768</v>
      </c>
      <c r="B1" s="2990"/>
      <c r="C1" s="2990"/>
      <c r="D1" s="2990"/>
      <c r="E1" s="2990"/>
      <c r="F1" s="2990"/>
      <c r="G1" s="2990"/>
      <c r="H1" s="2990"/>
      <c r="I1" s="2990"/>
      <c r="J1" s="2990"/>
      <c r="K1" s="2990"/>
      <c r="L1" s="2990"/>
      <c r="M1" s="2990"/>
      <c r="N1" s="2990"/>
      <c r="O1" s="2990"/>
      <c r="P1" s="2990"/>
      <c r="Q1" s="2990"/>
      <c r="R1" s="2990"/>
      <c r="S1" s="2990"/>
      <c r="T1" s="2990"/>
      <c r="U1" s="2990"/>
      <c r="V1" s="2990"/>
      <c r="W1" s="2990"/>
    </row>
    <row r="2" spans="1:23" ht="13.5" thickBot="1"/>
    <row r="3" spans="1:23" ht="52.5" thickTop="1" thickBot="1">
      <c r="A3" s="1455" t="s">
        <v>121</v>
      </c>
      <c r="B3" s="1605" t="s">
        <v>1118</v>
      </c>
      <c r="C3" s="1453" t="s">
        <v>1212</v>
      </c>
      <c r="D3" s="1453" t="s">
        <v>1204</v>
      </c>
      <c r="E3" s="1490" t="s">
        <v>66</v>
      </c>
      <c r="F3" s="1490" t="s">
        <v>1090</v>
      </c>
      <c r="G3" s="1455" t="s">
        <v>1209</v>
      </c>
      <c r="H3" s="1455" t="s">
        <v>1210</v>
      </c>
      <c r="I3" s="1455" t="s">
        <v>494</v>
      </c>
      <c r="J3" s="2200" t="s">
        <v>1169</v>
      </c>
      <c r="K3" s="1385" t="s">
        <v>1159</v>
      </c>
      <c r="L3" s="1611" t="s">
        <v>841</v>
      </c>
      <c r="M3" s="1611" t="s">
        <v>842</v>
      </c>
      <c r="N3" s="1611" t="s">
        <v>843</v>
      </c>
      <c r="O3" s="1611" t="s">
        <v>844</v>
      </c>
      <c r="P3" s="1682" t="s">
        <v>1197</v>
      </c>
      <c r="Q3" s="1453" t="s">
        <v>941</v>
      </c>
      <c r="R3" s="1612" t="s">
        <v>1129</v>
      </c>
      <c r="S3" s="1612" t="s">
        <v>1130</v>
      </c>
      <c r="T3" s="1612" t="s">
        <v>1131</v>
      </c>
      <c r="U3" s="1613" t="s">
        <v>1132</v>
      </c>
      <c r="V3" s="1618" t="s">
        <v>1133</v>
      </c>
      <c r="W3" s="1618" t="s">
        <v>41</v>
      </c>
    </row>
    <row r="4" spans="1:23" ht="15" thickTop="1">
      <c r="A4" s="1601"/>
      <c r="B4" s="1423"/>
      <c r="C4" s="1620"/>
      <c r="D4" s="1621"/>
      <c r="E4" s="1431"/>
      <c r="F4" s="1407"/>
      <c r="G4" s="1601"/>
      <c r="H4" s="1586"/>
      <c r="I4" s="1586"/>
      <c r="J4" s="1586"/>
      <c r="K4" s="1586"/>
      <c r="L4" s="1622"/>
      <c r="M4" s="1622"/>
      <c r="N4" s="1622"/>
      <c r="O4" s="1622"/>
      <c r="P4" s="1431"/>
      <c r="Q4" s="1616"/>
      <c r="R4" s="1502"/>
      <c r="S4" s="1616"/>
      <c r="T4" s="1616"/>
      <c r="U4" s="1502"/>
      <c r="V4" s="1502"/>
      <c r="W4" s="1502"/>
    </row>
    <row r="5" spans="1:23" ht="14.25">
      <c r="A5" s="1441"/>
      <c r="B5" s="1517"/>
      <c r="C5" s="1588"/>
      <c r="D5" s="1589"/>
      <c r="E5" s="1421"/>
      <c r="F5" s="1523"/>
      <c r="G5" s="1441"/>
      <c r="H5" s="1434"/>
      <c r="I5" s="1434"/>
      <c r="J5" s="1434"/>
      <c r="K5" s="1434"/>
      <c r="L5" s="1594"/>
      <c r="M5" s="1594"/>
      <c r="N5" s="1594"/>
      <c r="O5" s="1594"/>
      <c r="P5" s="1421"/>
      <c r="Q5" s="1497"/>
      <c r="R5" s="1501"/>
      <c r="S5" s="1497"/>
      <c r="T5" s="1497"/>
      <c r="U5" s="1501"/>
      <c r="V5" s="1501"/>
      <c r="W5" s="1501"/>
    </row>
    <row r="6" spans="1:23" ht="14.25">
      <c r="A6" s="1441"/>
      <c r="B6" s="1517"/>
      <c r="C6" s="1588"/>
      <c r="D6" s="1589"/>
      <c r="E6" s="1421"/>
      <c r="F6" s="1523"/>
      <c r="G6" s="1441"/>
      <c r="H6" s="1434"/>
      <c r="I6" s="1434"/>
      <c r="J6" s="1434"/>
      <c r="K6" s="1434"/>
      <c r="L6" s="1594"/>
      <c r="M6" s="1594"/>
      <c r="N6" s="1594"/>
      <c r="O6" s="1594"/>
      <c r="P6" s="1421"/>
      <c r="Q6" s="1497"/>
      <c r="R6" s="1501"/>
      <c r="S6" s="1497"/>
      <c r="T6" s="1497"/>
      <c r="U6" s="1501"/>
      <c r="V6" s="1501"/>
      <c r="W6" s="1501"/>
    </row>
    <row r="7" spans="1:23" ht="14.25">
      <c r="A7" s="1441"/>
      <c r="B7" s="1517"/>
      <c r="C7" s="1588"/>
      <c r="D7" s="1589"/>
      <c r="E7" s="1421"/>
      <c r="F7" s="1523"/>
      <c r="G7" s="1441"/>
      <c r="H7" s="1434"/>
      <c r="I7" s="1434"/>
      <c r="J7" s="1434"/>
      <c r="K7" s="1434"/>
      <c r="L7" s="1594"/>
      <c r="M7" s="1594"/>
      <c r="N7" s="1594"/>
      <c r="O7" s="1594"/>
      <c r="P7" s="1421"/>
      <c r="Q7" s="1497"/>
      <c r="R7" s="1501"/>
      <c r="S7" s="1497"/>
      <c r="T7" s="1497"/>
      <c r="U7" s="1501"/>
      <c r="V7" s="1501"/>
      <c r="W7" s="1501"/>
    </row>
    <row r="8" spans="1:23" ht="14.25">
      <c r="A8" s="1441"/>
      <c r="B8" s="1517"/>
      <c r="C8" s="1588"/>
      <c r="D8" s="1589"/>
      <c r="E8" s="1421"/>
      <c r="F8" s="1523"/>
      <c r="G8" s="1441"/>
      <c r="H8" s="1434"/>
      <c r="I8" s="1434"/>
      <c r="J8" s="1434"/>
      <c r="K8" s="1434"/>
      <c r="L8" s="1594"/>
      <c r="M8" s="1594"/>
      <c r="N8" s="1594"/>
      <c r="O8" s="1594"/>
      <c r="P8" s="1421"/>
      <c r="Q8" s="1497"/>
      <c r="R8" s="1501"/>
      <c r="S8" s="1497"/>
      <c r="T8" s="1497"/>
      <c r="U8" s="1501"/>
      <c r="V8" s="1501"/>
      <c r="W8" s="1501"/>
    </row>
    <row r="9" spans="1:23" ht="14.25">
      <c r="A9" s="1441"/>
      <c r="B9" s="1517"/>
      <c r="C9" s="1588"/>
      <c r="D9" s="1589"/>
      <c r="E9" s="1421"/>
      <c r="F9" s="1523"/>
      <c r="G9" s="1441"/>
      <c r="H9" s="1434"/>
      <c r="I9" s="1434"/>
      <c r="J9" s="1434"/>
      <c r="K9" s="1434"/>
      <c r="L9" s="1594"/>
      <c r="M9" s="1594"/>
      <c r="N9" s="1594"/>
      <c r="O9" s="1594"/>
      <c r="P9" s="1421"/>
      <c r="Q9" s="1497"/>
      <c r="R9" s="1501"/>
      <c r="S9" s="1497"/>
      <c r="T9" s="1497"/>
      <c r="U9" s="1501"/>
      <c r="V9" s="1501"/>
      <c r="W9" s="1501"/>
    </row>
    <row r="10" spans="1:23" ht="14.25">
      <c r="A10" s="1441"/>
      <c r="B10" s="1517"/>
      <c r="C10" s="1588"/>
      <c r="D10" s="1589"/>
      <c r="E10" s="1421"/>
      <c r="F10" s="1523"/>
      <c r="G10" s="1441"/>
      <c r="H10" s="1434"/>
      <c r="I10" s="1434"/>
      <c r="J10" s="1434"/>
      <c r="K10" s="1434"/>
      <c r="L10" s="1594"/>
      <c r="M10" s="1594"/>
      <c r="N10" s="1594"/>
      <c r="O10" s="1594"/>
      <c r="P10" s="1421"/>
      <c r="Q10" s="1497"/>
      <c r="R10" s="1501"/>
      <c r="S10" s="1497"/>
      <c r="T10" s="1497"/>
      <c r="U10" s="1501"/>
      <c r="V10" s="1501"/>
      <c r="W10" s="1501"/>
    </row>
    <row r="11" spans="1:23" ht="14.25">
      <c r="A11" s="1441"/>
      <c r="B11" s="1517"/>
      <c r="C11" s="1588"/>
      <c r="D11" s="1589"/>
      <c r="E11" s="1421"/>
      <c r="F11" s="1523"/>
      <c r="G11" s="1441"/>
      <c r="H11" s="1434"/>
      <c r="I11" s="1434"/>
      <c r="J11" s="1434"/>
      <c r="K11" s="1434"/>
      <c r="L11" s="1594"/>
      <c r="M11" s="1594"/>
      <c r="N11" s="1594"/>
      <c r="O11" s="1594"/>
      <c r="P11" s="1421"/>
      <c r="Q11" s="1497"/>
      <c r="R11" s="1501"/>
      <c r="S11" s="1497"/>
      <c r="T11" s="1497"/>
      <c r="U11" s="1501"/>
      <c r="V11" s="1501"/>
      <c r="W11" s="1501"/>
    </row>
    <row r="12" spans="1:23" ht="14.25">
      <c r="A12" s="1441"/>
      <c r="B12" s="1517"/>
      <c r="C12" s="1588"/>
      <c r="D12" s="1589"/>
      <c r="E12" s="1421"/>
      <c r="F12" s="1523"/>
      <c r="G12" s="1441"/>
      <c r="H12" s="1434"/>
      <c r="I12" s="1434"/>
      <c r="J12" s="1434"/>
      <c r="K12" s="1434"/>
      <c r="L12" s="1594"/>
      <c r="M12" s="1594"/>
      <c r="N12" s="1594"/>
      <c r="O12" s="1594"/>
      <c r="P12" s="1421"/>
      <c r="Q12" s="1497"/>
      <c r="R12" s="1501"/>
      <c r="S12" s="1497"/>
      <c r="T12" s="1497"/>
      <c r="U12" s="1501"/>
      <c r="V12" s="1501"/>
      <c r="W12" s="1501"/>
    </row>
    <row r="13" spans="1:23" ht="14.25">
      <c r="A13" s="1441"/>
      <c r="B13" s="1517"/>
      <c r="C13" s="1588"/>
      <c r="D13" s="1589"/>
      <c r="E13" s="1421"/>
      <c r="F13" s="1523"/>
      <c r="G13" s="1441"/>
      <c r="H13" s="1434"/>
      <c r="I13" s="1434"/>
      <c r="J13" s="1434"/>
      <c r="K13" s="1434"/>
      <c r="L13" s="1594"/>
      <c r="M13" s="1594"/>
      <c r="N13" s="1594"/>
      <c r="O13" s="1594"/>
      <c r="P13" s="1421"/>
      <c r="Q13" s="1497"/>
      <c r="R13" s="1501"/>
      <c r="S13" s="1497"/>
      <c r="T13" s="1497"/>
      <c r="U13" s="1501"/>
      <c r="V13" s="1501"/>
      <c r="W13" s="1501"/>
    </row>
    <row r="14" spans="1:23" ht="14.25">
      <c r="A14" s="1441"/>
      <c r="B14" s="1517"/>
      <c r="C14" s="1588"/>
      <c r="D14" s="1589"/>
      <c r="E14" s="1421"/>
      <c r="F14" s="1523"/>
      <c r="G14" s="1441"/>
      <c r="H14" s="1434"/>
      <c r="I14" s="1434"/>
      <c r="J14" s="1434"/>
      <c r="K14" s="1434"/>
      <c r="L14" s="1594"/>
      <c r="M14" s="1594"/>
      <c r="N14" s="1594"/>
      <c r="O14" s="1594"/>
      <c r="P14" s="1421"/>
      <c r="Q14" s="1497"/>
      <c r="R14" s="1501"/>
      <c r="S14" s="1497"/>
      <c r="T14" s="1497"/>
      <c r="U14" s="1501"/>
      <c r="V14" s="1501"/>
      <c r="W14" s="1501"/>
    </row>
    <row r="15" spans="1:23" ht="14.25">
      <c r="A15" s="1441"/>
      <c r="B15" s="1517"/>
      <c r="C15" s="1588"/>
      <c r="D15" s="1589"/>
      <c r="E15" s="1421"/>
      <c r="F15" s="1523"/>
      <c r="G15" s="1441"/>
      <c r="H15" s="1434"/>
      <c r="I15" s="1434"/>
      <c r="J15" s="1434"/>
      <c r="K15" s="1434"/>
      <c r="L15" s="1594"/>
      <c r="M15" s="1594"/>
      <c r="N15" s="1594"/>
      <c r="O15" s="1594"/>
      <c r="P15" s="1421"/>
      <c r="Q15" s="1497"/>
      <c r="R15" s="1501"/>
      <c r="S15" s="1497"/>
      <c r="T15" s="1497"/>
      <c r="U15" s="1501"/>
      <c r="V15" s="1501"/>
      <c r="W15" s="1501"/>
    </row>
    <row r="16" spans="1:23" ht="14.25">
      <c r="A16" s="1441"/>
      <c r="B16" s="1517"/>
      <c r="C16" s="1588"/>
      <c r="D16" s="1589"/>
      <c r="E16" s="1421"/>
      <c r="F16" s="1523"/>
      <c r="G16" s="1441"/>
      <c r="H16" s="1434"/>
      <c r="I16" s="1434"/>
      <c r="J16" s="1434"/>
      <c r="K16" s="1434"/>
      <c r="L16" s="1594"/>
      <c r="M16" s="1594"/>
      <c r="N16" s="1594"/>
      <c r="O16" s="1594"/>
      <c r="P16" s="1421"/>
      <c r="Q16" s="1497"/>
      <c r="R16" s="1501"/>
      <c r="S16" s="1497"/>
      <c r="T16" s="1497"/>
      <c r="U16" s="1501"/>
      <c r="V16" s="1501"/>
      <c r="W16" s="1501"/>
    </row>
    <row r="17" spans="1:23" ht="14.25">
      <c r="A17" s="1441"/>
      <c r="B17" s="1517"/>
      <c r="C17" s="1588"/>
      <c r="D17" s="1589"/>
      <c r="E17" s="1421"/>
      <c r="F17" s="1523"/>
      <c r="G17" s="1441"/>
      <c r="H17" s="1434"/>
      <c r="I17" s="1434"/>
      <c r="J17" s="1434"/>
      <c r="K17" s="1434"/>
      <c r="L17" s="1594"/>
      <c r="M17" s="1594"/>
      <c r="N17" s="1594"/>
      <c r="O17" s="1594"/>
      <c r="P17" s="1421"/>
      <c r="Q17" s="1497"/>
      <c r="R17" s="1501"/>
      <c r="S17" s="1497"/>
      <c r="T17" s="1497"/>
      <c r="U17" s="1501"/>
      <c r="V17" s="1501"/>
      <c r="W17" s="1501"/>
    </row>
    <row r="18" spans="1:23" ht="14.25">
      <c r="A18" s="1441"/>
      <c r="B18" s="1517"/>
      <c r="C18" s="1588"/>
      <c r="D18" s="1589"/>
      <c r="E18" s="1421"/>
      <c r="F18" s="1523"/>
      <c r="G18" s="1441"/>
      <c r="H18" s="1434"/>
      <c r="I18" s="1434"/>
      <c r="J18" s="1434"/>
      <c r="K18" s="1434"/>
      <c r="L18" s="1594"/>
      <c r="M18" s="1594"/>
      <c r="N18" s="1594"/>
      <c r="O18" s="1594"/>
      <c r="P18" s="1421"/>
      <c r="Q18" s="1497"/>
      <c r="R18" s="1501"/>
      <c r="S18" s="1497"/>
      <c r="T18" s="1497"/>
      <c r="U18" s="1501"/>
      <c r="V18" s="1501"/>
      <c r="W18" s="1501"/>
    </row>
    <row r="19" spans="1:23" ht="14.25">
      <c r="A19" s="1441"/>
      <c r="B19" s="1517"/>
      <c r="C19" s="1588"/>
      <c r="D19" s="1589"/>
      <c r="E19" s="1421"/>
      <c r="F19" s="1523"/>
      <c r="G19" s="1441"/>
      <c r="H19" s="1434"/>
      <c r="I19" s="1434"/>
      <c r="J19" s="1434"/>
      <c r="K19" s="1434"/>
      <c r="L19" s="1594"/>
      <c r="M19" s="1594"/>
      <c r="N19" s="1594"/>
      <c r="O19" s="1594"/>
      <c r="P19" s="1421"/>
      <c r="Q19" s="1497"/>
      <c r="R19" s="1501"/>
      <c r="S19" s="1497"/>
      <c r="T19" s="1497"/>
      <c r="U19" s="1501"/>
      <c r="V19" s="1501"/>
      <c r="W19" s="1501"/>
    </row>
    <row r="20" spans="1:23" ht="14.25">
      <c r="A20" s="1441"/>
      <c r="B20" s="1517"/>
      <c r="C20" s="1588"/>
      <c r="D20" s="1589"/>
      <c r="E20" s="1421"/>
      <c r="F20" s="1523"/>
      <c r="G20" s="1441"/>
      <c r="H20" s="1434"/>
      <c r="I20" s="1434"/>
      <c r="J20" s="1434"/>
      <c r="K20" s="1434"/>
      <c r="L20" s="1594"/>
      <c r="M20" s="1594"/>
      <c r="N20" s="1594"/>
      <c r="O20" s="1594"/>
      <c r="P20" s="1421"/>
      <c r="Q20" s="1497"/>
      <c r="R20" s="1501"/>
      <c r="S20" s="1497"/>
      <c r="T20" s="1497"/>
      <c r="U20" s="1501"/>
      <c r="V20" s="1501"/>
      <c r="W20" s="1501"/>
    </row>
    <row r="21" spans="1:23" ht="14.25">
      <c r="A21" s="1441"/>
      <c r="B21" s="1517"/>
      <c r="C21" s="1588"/>
      <c r="D21" s="1589"/>
      <c r="E21" s="1421"/>
      <c r="F21" s="1523"/>
      <c r="G21" s="1441"/>
      <c r="H21" s="1434"/>
      <c r="I21" s="1434"/>
      <c r="J21" s="1434"/>
      <c r="K21" s="1434"/>
      <c r="L21" s="1594"/>
      <c r="M21" s="1594"/>
      <c r="N21" s="1594"/>
      <c r="O21" s="1594"/>
      <c r="P21" s="1421"/>
      <c r="Q21" s="1497"/>
      <c r="R21" s="1501"/>
      <c r="S21" s="1497"/>
      <c r="T21" s="1497"/>
      <c r="U21" s="1501"/>
      <c r="V21" s="1501"/>
      <c r="W21" s="1501"/>
    </row>
    <row r="22" spans="1:23" ht="14.25">
      <c r="A22" s="1441"/>
      <c r="B22" s="1517"/>
      <c r="C22" s="1588"/>
      <c r="D22" s="1589"/>
      <c r="E22" s="1421"/>
      <c r="F22" s="1523"/>
      <c r="G22" s="1441"/>
      <c r="H22" s="1434"/>
      <c r="I22" s="1434"/>
      <c r="J22" s="1434"/>
      <c r="K22" s="1434"/>
      <c r="L22" s="1594"/>
      <c r="M22" s="1594"/>
      <c r="N22" s="1594"/>
      <c r="O22" s="1594"/>
      <c r="P22" s="1421"/>
      <c r="Q22" s="1497"/>
      <c r="R22" s="1501"/>
      <c r="S22" s="1497"/>
      <c r="T22" s="1497"/>
      <c r="U22" s="1501"/>
      <c r="V22" s="1501"/>
      <c r="W22" s="1501"/>
    </row>
    <row r="23" spans="1:23" ht="14.25">
      <c r="A23" s="1441"/>
      <c r="B23" s="1517"/>
      <c r="C23" s="1588"/>
      <c r="D23" s="1589"/>
      <c r="E23" s="1421"/>
      <c r="F23" s="1523"/>
      <c r="G23" s="1441"/>
      <c r="H23" s="1434"/>
      <c r="I23" s="1434"/>
      <c r="J23" s="1434"/>
      <c r="K23" s="1434"/>
      <c r="L23" s="1594"/>
      <c r="M23" s="1594"/>
      <c r="N23" s="1594"/>
      <c r="O23" s="1594"/>
      <c r="P23" s="1421"/>
      <c r="Q23" s="1497"/>
      <c r="R23" s="1501"/>
      <c r="S23" s="1497"/>
      <c r="T23" s="1497"/>
      <c r="U23" s="1501"/>
      <c r="V23" s="1501"/>
      <c r="W23" s="1501"/>
    </row>
    <row r="24" spans="1:23" ht="14.25">
      <c r="A24" s="1441"/>
      <c r="B24" s="1517"/>
      <c r="C24" s="1588"/>
      <c r="D24" s="1589"/>
      <c r="E24" s="1421"/>
      <c r="F24" s="1523"/>
      <c r="G24" s="1441"/>
      <c r="H24" s="1434"/>
      <c r="I24" s="1434"/>
      <c r="J24" s="1434"/>
      <c r="K24" s="1434"/>
      <c r="L24" s="1594"/>
      <c r="M24" s="1594"/>
      <c r="N24" s="1594"/>
      <c r="O24" s="1594"/>
      <c r="P24" s="1421"/>
      <c r="Q24" s="1497"/>
      <c r="R24" s="1501"/>
      <c r="S24" s="1497"/>
      <c r="T24" s="1497"/>
      <c r="U24" s="1501"/>
      <c r="V24" s="1501"/>
      <c r="W24" s="1501"/>
    </row>
    <row r="25" spans="1:23" ht="14.25">
      <c r="A25" s="1441"/>
      <c r="B25" s="1517"/>
      <c r="C25" s="1588"/>
      <c r="D25" s="1589"/>
      <c r="E25" s="1421"/>
      <c r="F25" s="1523"/>
      <c r="G25" s="1441"/>
      <c r="H25" s="1434"/>
      <c r="I25" s="1434"/>
      <c r="J25" s="1434"/>
      <c r="K25" s="1434"/>
      <c r="L25" s="1594"/>
      <c r="M25" s="1594"/>
      <c r="N25" s="1594"/>
      <c r="O25" s="1594"/>
      <c r="P25" s="1421"/>
      <c r="Q25" s="1497"/>
      <c r="R25" s="1501"/>
      <c r="S25" s="1497"/>
      <c r="T25" s="1497"/>
      <c r="U25" s="1501"/>
      <c r="V25" s="1501"/>
      <c r="W25" s="1501"/>
    </row>
    <row r="26" spans="1:23" ht="14.25">
      <c r="A26" s="1441"/>
      <c r="B26" s="1517"/>
      <c r="C26" s="1588"/>
      <c r="D26" s="1589"/>
      <c r="E26" s="1421"/>
      <c r="F26" s="1523"/>
      <c r="G26" s="1441"/>
      <c r="H26" s="1434"/>
      <c r="I26" s="1434"/>
      <c r="J26" s="1434"/>
      <c r="K26" s="1434"/>
      <c r="L26" s="1594"/>
      <c r="M26" s="1594"/>
      <c r="N26" s="1594"/>
      <c r="O26" s="1594"/>
      <c r="P26" s="1421"/>
      <c r="Q26" s="1497"/>
      <c r="R26" s="1501"/>
      <c r="S26" s="1497"/>
      <c r="T26" s="1497"/>
      <c r="U26" s="1501"/>
      <c r="V26" s="1501"/>
      <c r="W26" s="1501"/>
    </row>
    <row r="27" spans="1:23" ht="14.25">
      <c r="A27" s="1441"/>
      <c r="B27" s="1517"/>
      <c r="C27" s="1588"/>
      <c r="D27" s="1589"/>
      <c r="E27" s="1421"/>
      <c r="F27" s="1523"/>
      <c r="G27" s="1441"/>
      <c r="H27" s="1434"/>
      <c r="I27" s="1434"/>
      <c r="J27" s="1434"/>
      <c r="K27" s="1434"/>
      <c r="L27" s="1594"/>
      <c r="M27" s="1594"/>
      <c r="N27" s="1594"/>
      <c r="O27" s="1594"/>
      <c r="P27" s="1421"/>
      <c r="Q27" s="1497"/>
      <c r="R27" s="1501"/>
      <c r="S27" s="1497"/>
      <c r="T27" s="1497"/>
      <c r="U27" s="1501"/>
      <c r="V27" s="1501"/>
      <c r="W27" s="1501"/>
    </row>
    <row r="28" spans="1:23" ht="14.25">
      <c r="A28" s="1441"/>
      <c r="B28" s="1517"/>
      <c r="C28" s="1588"/>
      <c r="D28" s="1589"/>
      <c r="E28" s="1421"/>
      <c r="F28" s="1523"/>
      <c r="G28" s="1441"/>
      <c r="H28" s="1434"/>
      <c r="I28" s="1434"/>
      <c r="J28" s="1434"/>
      <c r="K28" s="1434"/>
      <c r="L28" s="1594"/>
      <c r="M28" s="1594"/>
      <c r="N28" s="1594"/>
      <c r="O28" s="1594"/>
      <c r="P28" s="1421"/>
      <c r="Q28" s="1497"/>
      <c r="R28" s="1501"/>
      <c r="S28" s="1497"/>
      <c r="T28" s="1497"/>
      <c r="U28" s="1501"/>
      <c r="V28" s="1501"/>
      <c r="W28" s="1501"/>
    </row>
    <row r="29" spans="1:23" ht="14.25">
      <c r="A29" s="1441"/>
      <c r="B29" s="1517"/>
      <c r="C29" s="1588"/>
      <c r="D29" s="1589"/>
      <c r="E29" s="1421"/>
      <c r="F29" s="1523"/>
      <c r="G29" s="1441"/>
      <c r="H29" s="1434"/>
      <c r="I29" s="1434"/>
      <c r="J29" s="1434"/>
      <c r="K29" s="1434"/>
      <c r="L29" s="1594"/>
      <c r="M29" s="1594"/>
      <c r="N29" s="1594"/>
      <c r="O29" s="1594"/>
      <c r="P29" s="1421"/>
      <c r="Q29" s="1497"/>
      <c r="R29" s="1501"/>
      <c r="S29" s="1497"/>
      <c r="T29" s="1497"/>
      <c r="U29" s="1501"/>
      <c r="V29" s="1501"/>
      <c r="W29" s="1501"/>
    </row>
    <row r="30" spans="1:23" ht="14.25">
      <c r="A30" s="1441"/>
      <c r="B30" s="1517"/>
      <c r="C30" s="1588"/>
      <c r="D30" s="1589"/>
      <c r="E30" s="1421"/>
      <c r="F30" s="1523"/>
      <c r="G30" s="1441"/>
      <c r="H30" s="1434"/>
      <c r="I30" s="1434"/>
      <c r="J30" s="1434"/>
      <c r="K30" s="1434"/>
      <c r="L30" s="1594"/>
      <c r="M30" s="1594"/>
      <c r="N30" s="1594"/>
      <c r="O30" s="1594"/>
      <c r="P30" s="1421"/>
      <c r="Q30" s="1497"/>
      <c r="R30" s="1501"/>
      <c r="S30" s="1497"/>
      <c r="T30" s="1497"/>
      <c r="U30" s="1501"/>
      <c r="V30" s="1501"/>
      <c r="W30" s="1501"/>
    </row>
    <row r="31" spans="1:23" ht="14.25">
      <c r="A31" s="1441"/>
      <c r="B31" s="1517"/>
      <c r="C31" s="1588"/>
      <c r="D31" s="1589"/>
      <c r="E31" s="1421"/>
      <c r="F31" s="1523"/>
      <c r="G31" s="1441"/>
      <c r="H31" s="1434"/>
      <c r="I31" s="1434"/>
      <c r="J31" s="1434"/>
      <c r="K31" s="1434"/>
      <c r="L31" s="1594"/>
      <c r="M31" s="1594"/>
      <c r="N31" s="1594"/>
      <c r="O31" s="1594"/>
      <c r="P31" s="1421"/>
      <c r="Q31" s="1497"/>
      <c r="R31" s="1501"/>
      <c r="S31" s="1497"/>
      <c r="T31" s="1497"/>
      <c r="U31" s="1501"/>
      <c r="V31" s="1501"/>
      <c r="W31" s="1501"/>
    </row>
    <row r="32" spans="1:23" ht="14.25">
      <c r="A32" s="1441"/>
      <c r="B32" s="1517"/>
      <c r="C32" s="1588"/>
      <c r="D32" s="1589"/>
      <c r="E32" s="1421"/>
      <c r="F32" s="1523"/>
      <c r="G32" s="1441"/>
      <c r="H32" s="1434"/>
      <c r="I32" s="1434"/>
      <c r="J32" s="1434"/>
      <c r="K32" s="1434"/>
      <c r="L32" s="1594"/>
      <c r="M32" s="1594"/>
      <c r="N32" s="1594"/>
      <c r="O32" s="1594"/>
      <c r="P32" s="1421"/>
      <c r="Q32" s="1497"/>
      <c r="R32" s="1501"/>
      <c r="S32" s="1497"/>
      <c r="T32" s="1497"/>
      <c r="U32" s="1501"/>
      <c r="V32" s="1501"/>
      <c r="W32" s="1501"/>
    </row>
    <row r="33" spans="1:23" ht="14.25">
      <c r="A33" s="1441"/>
      <c r="B33" s="1517"/>
      <c r="C33" s="1588"/>
      <c r="D33" s="1589"/>
      <c r="E33" s="1421"/>
      <c r="F33" s="1523"/>
      <c r="G33" s="1441"/>
      <c r="H33" s="1434"/>
      <c r="I33" s="1434"/>
      <c r="J33" s="1434"/>
      <c r="K33" s="1434"/>
      <c r="L33" s="1594"/>
      <c r="M33" s="1594"/>
      <c r="N33" s="1594"/>
      <c r="O33" s="1594"/>
      <c r="P33" s="1421"/>
      <c r="Q33" s="1497"/>
      <c r="R33" s="1501"/>
      <c r="S33" s="1497"/>
      <c r="T33" s="1497"/>
      <c r="U33" s="1501"/>
      <c r="V33" s="1501"/>
      <c r="W33" s="1501"/>
    </row>
    <row r="34" spans="1:23" ht="14.25">
      <c r="A34" s="1441"/>
      <c r="B34" s="1517"/>
      <c r="C34" s="1588"/>
      <c r="D34" s="1589"/>
      <c r="E34" s="1421"/>
      <c r="F34" s="1523"/>
      <c r="G34" s="1441"/>
      <c r="H34" s="1434"/>
      <c r="I34" s="1434"/>
      <c r="J34" s="1434"/>
      <c r="K34" s="1434"/>
      <c r="L34" s="1594"/>
      <c r="M34" s="1594"/>
      <c r="N34" s="1594"/>
      <c r="O34" s="1594"/>
      <c r="P34" s="1421"/>
      <c r="Q34" s="1497"/>
      <c r="R34" s="1501"/>
      <c r="S34" s="1497"/>
      <c r="T34" s="1497"/>
      <c r="U34" s="1501"/>
      <c r="V34" s="1501"/>
      <c r="W34" s="1501"/>
    </row>
    <row r="35" spans="1:23" ht="14.25">
      <c r="A35" s="1441"/>
      <c r="B35" s="1517"/>
      <c r="C35" s="1588"/>
      <c r="D35" s="1589"/>
      <c r="E35" s="1421"/>
      <c r="F35" s="1523"/>
      <c r="G35" s="1441"/>
      <c r="H35" s="1434"/>
      <c r="I35" s="1434"/>
      <c r="J35" s="1434"/>
      <c r="K35" s="1434"/>
      <c r="L35" s="1594"/>
      <c r="M35" s="1594"/>
      <c r="N35" s="1594"/>
      <c r="O35" s="1594"/>
      <c r="P35" s="1421"/>
      <c r="Q35" s="1497"/>
      <c r="R35" s="1501"/>
      <c r="S35" s="1497"/>
      <c r="T35" s="1497"/>
      <c r="U35" s="1501"/>
      <c r="V35" s="1501"/>
      <c r="W35" s="1501"/>
    </row>
    <row r="36" spans="1:23" ht="14.25">
      <c r="A36" s="1441"/>
      <c r="B36" s="1517"/>
      <c r="C36" s="1588"/>
      <c r="D36" s="1589"/>
      <c r="E36" s="1421"/>
      <c r="F36" s="1523"/>
      <c r="G36" s="1441"/>
      <c r="H36" s="1434"/>
      <c r="I36" s="1434"/>
      <c r="J36" s="1434"/>
      <c r="K36" s="1434"/>
      <c r="L36" s="1594"/>
      <c r="M36" s="1594"/>
      <c r="N36" s="1594"/>
      <c r="O36" s="1594"/>
      <c r="P36" s="1421"/>
      <c r="Q36" s="1497"/>
      <c r="R36" s="1501"/>
      <c r="S36" s="1497"/>
      <c r="T36" s="1497"/>
      <c r="U36" s="1501"/>
      <c r="V36" s="1501"/>
      <c r="W36" s="1501"/>
    </row>
    <row r="37" spans="1:23" ht="14.25">
      <c r="A37" s="1441"/>
      <c r="B37" s="1517"/>
      <c r="C37" s="1588"/>
      <c r="D37" s="1589"/>
      <c r="E37" s="1421"/>
      <c r="F37" s="1523"/>
      <c r="G37" s="1441"/>
      <c r="H37" s="1434"/>
      <c r="I37" s="1434"/>
      <c r="J37" s="1434"/>
      <c r="K37" s="1434"/>
      <c r="L37" s="1594"/>
      <c r="M37" s="1594"/>
      <c r="N37" s="1594"/>
      <c r="O37" s="1594"/>
      <c r="P37" s="1421"/>
      <c r="Q37" s="1497"/>
      <c r="R37" s="1501"/>
      <c r="S37" s="1497"/>
      <c r="T37" s="1497"/>
      <c r="U37" s="1501"/>
      <c r="V37" s="1501"/>
      <c r="W37" s="1501"/>
    </row>
    <row r="38" spans="1:23" ht="14.25">
      <c r="A38" s="1441"/>
      <c r="B38" s="1517"/>
      <c r="C38" s="1588"/>
      <c r="D38" s="1589"/>
      <c r="E38" s="1421"/>
      <c r="F38" s="1523"/>
      <c r="G38" s="1441"/>
      <c r="H38" s="1434"/>
      <c r="I38" s="1434"/>
      <c r="J38" s="1434"/>
      <c r="K38" s="1434"/>
      <c r="L38" s="1594"/>
      <c r="M38" s="1594"/>
      <c r="N38" s="1594"/>
      <c r="O38" s="1594"/>
      <c r="P38" s="1421"/>
      <c r="Q38" s="1497"/>
      <c r="R38" s="1501"/>
      <c r="S38" s="1497"/>
      <c r="T38" s="1497"/>
      <c r="U38" s="1501"/>
      <c r="V38" s="1501"/>
      <c r="W38" s="1501"/>
    </row>
    <row r="39" spans="1:23" ht="14.25">
      <c r="A39" s="1441"/>
      <c r="B39" s="1517"/>
      <c r="C39" s="1588"/>
      <c r="D39" s="1589"/>
      <c r="E39" s="1421"/>
      <c r="F39" s="1523"/>
      <c r="G39" s="1441"/>
      <c r="H39" s="1434"/>
      <c r="I39" s="1434"/>
      <c r="J39" s="1434"/>
      <c r="K39" s="1434"/>
      <c r="L39" s="1594"/>
      <c r="M39" s="1594"/>
      <c r="N39" s="1594"/>
      <c r="O39" s="1594"/>
      <c r="P39" s="1421"/>
      <c r="Q39" s="1497"/>
      <c r="R39" s="1501"/>
      <c r="S39" s="1497"/>
      <c r="T39" s="1497"/>
      <c r="U39" s="1501"/>
      <c r="V39" s="1501"/>
      <c r="W39" s="1501"/>
    </row>
    <row r="40" spans="1:23" ht="14.25">
      <c r="A40" s="1441"/>
      <c r="B40" s="1517"/>
      <c r="C40" s="1588"/>
      <c r="D40" s="1589"/>
      <c r="E40" s="1421"/>
      <c r="F40" s="1523"/>
      <c r="G40" s="1441"/>
      <c r="H40" s="1434"/>
      <c r="I40" s="1434"/>
      <c r="J40" s="1434"/>
      <c r="K40" s="1434"/>
      <c r="L40" s="1594"/>
      <c r="M40" s="1594"/>
      <c r="N40" s="1594"/>
      <c r="O40" s="1594"/>
      <c r="P40" s="1421"/>
      <c r="Q40" s="1497"/>
      <c r="R40" s="1501"/>
      <c r="S40" s="1497"/>
      <c r="T40" s="1497"/>
      <c r="U40" s="1501"/>
      <c r="V40" s="1501"/>
      <c r="W40" s="1501"/>
    </row>
    <row r="41" spans="1:23" ht="14.25">
      <c r="A41" s="1441"/>
      <c r="B41" s="1517"/>
      <c r="C41" s="1588"/>
      <c r="D41" s="1589"/>
      <c r="E41" s="1421"/>
      <c r="F41" s="1523"/>
      <c r="G41" s="1441"/>
      <c r="H41" s="1434"/>
      <c r="I41" s="1434"/>
      <c r="J41" s="1434"/>
      <c r="K41" s="1434"/>
      <c r="L41" s="1594"/>
      <c r="M41" s="1594"/>
      <c r="N41" s="1594"/>
      <c r="O41" s="1594"/>
      <c r="P41" s="1421"/>
      <c r="Q41" s="1497"/>
      <c r="R41" s="1501"/>
      <c r="S41" s="1497"/>
      <c r="T41" s="1497"/>
      <c r="U41" s="1501"/>
      <c r="V41" s="1501"/>
      <c r="W41" s="1501"/>
    </row>
    <row r="42" spans="1:23" ht="14.25">
      <c r="A42" s="1441"/>
      <c r="B42" s="1517"/>
      <c r="C42" s="1588"/>
      <c r="D42" s="1589"/>
      <c r="E42" s="1421"/>
      <c r="F42" s="1523"/>
      <c r="G42" s="1441"/>
      <c r="H42" s="1434"/>
      <c r="I42" s="1434"/>
      <c r="J42" s="1434"/>
      <c r="K42" s="1434"/>
      <c r="L42" s="1594"/>
      <c r="M42" s="1594"/>
      <c r="N42" s="1594"/>
      <c r="O42" s="1594"/>
      <c r="P42" s="1421"/>
      <c r="Q42" s="1497"/>
      <c r="R42" s="1501"/>
      <c r="S42" s="1497"/>
      <c r="T42" s="1497"/>
      <c r="U42" s="1501"/>
      <c r="V42" s="1501"/>
      <c r="W42" s="1501"/>
    </row>
    <row r="43" spans="1:23" ht="14.25">
      <c r="A43" s="1441"/>
      <c r="B43" s="1517"/>
      <c r="C43" s="1588"/>
      <c r="D43" s="1589"/>
      <c r="E43" s="1421"/>
      <c r="F43" s="1523"/>
      <c r="G43" s="1441"/>
      <c r="H43" s="1434"/>
      <c r="I43" s="1434"/>
      <c r="J43" s="1434"/>
      <c r="K43" s="1434"/>
      <c r="L43" s="1594"/>
      <c r="M43" s="1594"/>
      <c r="N43" s="1594"/>
      <c r="O43" s="1594"/>
      <c r="P43" s="1421"/>
      <c r="Q43" s="1497"/>
      <c r="R43" s="1501"/>
      <c r="S43" s="1497"/>
      <c r="T43" s="1497"/>
      <c r="U43" s="1501"/>
      <c r="V43" s="1501"/>
      <c r="W43" s="1501"/>
    </row>
    <row r="44" spans="1:23" ht="14.25">
      <c r="A44" s="1441"/>
      <c r="B44" s="1517"/>
      <c r="C44" s="1588"/>
      <c r="D44" s="1589"/>
      <c r="E44" s="1421"/>
      <c r="F44" s="1523"/>
      <c r="G44" s="1441"/>
      <c r="H44" s="1434"/>
      <c r="I44" s="1434"/>
      <c r="J44" s="1434"/>
      <c r="K44" s="1434"/>
      <c r="L44" s="1594"/>
      <c r="M44" s="1594"/>
      <c r="N44" s="1594"/>
      <c r="O44" s="1594"/>
      <c r="P44" s="1421"/>
      <c r="Q44" s="1497"/>
      <c r="R44" s="1501"/>
      <c r="S44" s="1497"/>
      <c r="T44" s="1497"/>
      <c r="U44" s="1501"/>
      <c r="V44" s="1501"/>
      <c r="W44" s="1501"/>
    </row>
    <row r="45" spans="1:23" ht="14.25">
      <c r="A45" s="1441"/>
      <c r="B45" s="1517"/>
      <c r="C45" s="1588"/>
      <c r="D45" s="1589"/>
      <c r="E45" s="1421"/>
      <c r="F45" s="1523"/>
      <c r="G45" s="1441"/>
      <c r="H45" s="1434"/>
      <c r="I45" s="1434"/>
      <c r="J45" s="1434"/>
      <c r="K45" s="1434"/>
      <c r="L45" s="1594"/>
      <c r="M45" s="1594"/>
      <c r="N45" s="1594"/>
      <c r="O45" s="1594"/>
      <c r="P45" s="1421"/>
      <c r="Q45" s="1497"/>
      <c r="R45" s="1501"/>
      <c r="S45" s="1497"/>
      <c r="T45" s="1497"/>
      <c r="U45" s="1501"/>
      <c r="V45" s="1501"/>
      <c r="W45" s="1501"/>
    </row>
    <row r="46" spans="1:23" ht="14.25">
      <c r="A46" s="1441"/>
      <c r="B46" s="1517"/>
      <c r="C46" s="1588"/>
      <c r="D46" s="1589"/>
      <c r="E46" s="1421"/>
      <c r="F46" s="1523"/>
      <c r="G46" s="1441"/>
      <c r="H46" s="1434"/>
      <c r="I46" s="1434"/>
      <c r="J46" s="1434"/>
      <c r="K46" s="1434"/>
      <c r="L46" s="1594"/>
      <c r="M46" s="1594"/>
      <c r="N46" s="1594"/>
      <c r="O46" s="1594"/>
      <c r="P46" s="1421"/>
      <c r="Q46" s="1497"/>
      <c r="R46" s="1501"/>
      <c r="S46" s="1497"/>
      <c r="T46" s="1497"/>
      <c r="U46" s="1501"/>
      <c r="V46" s="1501"/>
      <c r="W46" s="1501"/>
    </row>
    <row r="47" spans="1:23" ht="14.25">
      <c r="A47" s="1441"/>
      <c r="B47" s="1517"/>
      <c r="C47" s="1588"/>
      <c r="D47" s="1589"/>
      <c r="E47" s="1421"/>
      <c r="F47" s="1523"/>
      <c r="G47" s="1441"/>
      <c r="H47" s="1434"/>
      <c r="I47" s="1434"/>
      <c r="J47" s="1434"/>
      <c r="K47" s="1434"/>
      <c r="L47" s="1594"/>
      <c r="M47" s="1594"/>
      <c r="N47" s="1594"/>
      <c r="O47" s="1594"/>
      <c r="P47" s="1421"/>
      <c r="Q47" s="1497"/>
      <c r="R47" s="1501"/>
      <c r="S47" s="1497"/>
      <c r="T47" s="1497"/>
      <c r="U47" s="1501"/>
      <c r="V47" s="1501"/>
      <c r="W47" s="1501"/>
    </row>
    <row r="48" spans="1:23" ht="14.25">
      <c r="A48" s="1441"/>
      <c r="B48" s="1517"/>
      <c r="C48" s="1588"/>
      <c r="D48" s="1589"/>
      <c r="E48" s="1421"/>
      <c r="F48" s="1523"/>
      <c r="G48" s="1441"/>
      <c r="H48" s="1434"/>
      <c r="I48" s="1434"/>
      <c r="J48" s="1434"/>
      <c r="K48" s="1434"/>
      <c r="L48" s="1594"/>
      <c r="M48" s="1594"/>
      <c r="N48" s="1594"/>
      <c r="O48" s="1594"/>
      <c r="P48" s="1421"/>
      <c r="Q48" s="1497"/>
      <c r="R48" s="1501"/>
      <c r="S48" s="1497"/>
      <c r="T48" s="1497"/>
      <c r="U48" s="1501"/>
      <c r="V48" s="1501"/>
      <c r="W48" s="1501"/>
    </row>
    <row r="49" spans="1:23" ht="14.25">
      <c r="A49" s="1441"/>
      <c r="B49" s="1517"/>
      <c r="C49" s="1588"/>
      <c r="D49" s="1589"/>
      <c r="E49" s="1421"/>
      <c r="F49" s="1523"/>
      <c r="G49" s="1441"/>
      <c r="H49" s="1434"/>
      <c r="I49" s="1434"/>
      <c r="J49" s="1434"/>
      <c r="K49" s="1434"/>
      <c r="L49" s="1594"/>
      <c r="M49" s="1594"/>
      <c r="N49" s="1594"/>
      <c r="O49" s="1594"/>
      <c r="P49" s="1421"/>
      <c r="Q49" s="1497"/>
      <c r="R49" s="1501"/>
      <c r="S49" s="1497"/>
      <c r="T49" s="1497"/>
      <c r="U49" s="1501"/>
      <c r="V49" s="1501"/>
      <c r="W49" s="1501"/>
    </row>
    <row r="50" spans="1:23" ht="14.25">
      <c r="A50" s="1441"/>
      <c r="B50" s="1517"/>
      <c r="C50" s="1588"/>
      <c r="D50" s="1589"/>
      <c r="E50" s="1421"/>
      <c r="F50" s="1523"/>
      <c r="G50" s="1441"/>
      <c r="H50" s="1434"/>
      <c r="I50" s="1434"/>
      <c r="J50" s="1434"/>
      <c r="K50" s="1434"/>
      <c r="L50" s="1594"/>
      <c r="M50" s="1594"/>
      <c r="N50" s="1594"/>
      <c r="O50" s="1594"/>
      <c r="P50" s="1421"/>
      <c r="Q50" s="1497"/>
      <c r="R50" s="1501"/>
      <c r="S50" s="1497"/>
      <c r="T50" s="1497"/>
      <c r="U50" s="1501"/>
      <c r="V50" s="1501"/>
      <c r="W50" s="1501"/>
    </row>
  </sheetData>
  <autoFilter ref="A3:W3"/>
  <mergeCells count="1">
    <mergeCell ref="A1:W1"/>
  </mergeCells>
  <phoneticPr fontId="23" type="noConversion"/>
  <dataValidations count="4">
    <dataValidation type="list" allowBlank="1" showInputMessage="1" showErrorMessage="1" sqref="R4:R50">
      <formula1>Сокращение_ПЧ</formula1>
    </dataValidation>
    <dataValidation type="list" allowBlank="1" showInputMessage="1" showErrorMessage="1" sqref="F4:F50">
      <formula1>да_нет</formula1>
    </dataValidation>
    <dataValidation type="list" allowBlank="1" showInputMessage="1" showErrorMessage="1" sqref="P4:P50">
      <formula1>Принятое_процессуальное_решение1</formula1>
    </dataValidation>
    <dataValidation type="list" allowBlank="1" showInputMessage="1" showErrorMessage="1" sqref="E4:E50">
      <formula1>районы_и_города_и_ДЧС</formula1>
    </dataValidation>
  </dataValidations>
  <pageMargins left="0.7" right="0.7" top="0.75" bottom="0.75" header="0.3" footer="0.3"/>
  <pageSetup paperSize="9" orientation="portrait" verticalDpi="0" r:id="rId1"/>
</worksheet>
</file>

<file path=xl/worksheets/sheet53.xml><?xml version="1.0" encoding="utf-8"?>
<worksheet xmlns="http://schemas.openxmlformats.org/spreadsheetml/2006/main" xmlns:r="http://schemas.openxmlformats.org/officeDocument/2006/relationships">
  <sheetPr codeName="Лист36">
    <tabColor rgb="FF00B050"/>
  </sheetPr>
  <dimension ref="A1:V300"/>
  <sheetViews>
    <sheetView zoomScale="90" zoomScaleNormal="90" workbookViewId="0">
      <pane ySplit="3" topLeftCell="A52" activePane="bottomLeft" state="frozen"/>
      <selection activeCell="H15" sqref="H15"/>
      <selection pane="bottomLeft" activeCell="A31" sqref="A31:XFD60"/>
    </sheetView>
  </sheetViews>
  <sheetFormatPr defaultRowHeight="12.75"/>
  <cols>
    <col min="1" max="1" width="4.140625" customWidth="1"/>
    <col min="2" max="2" width="18.28515625" customWidth="1"/>
    <col min="3" max="3" width="17.28515625" customWidth="1"/>
    <col min="4" max="4" width="11.140625" customWidth="1"/>
    <col min="5" max="5" width="18.5703125" customWidth="1"/>
    <col min="6" max="6" width="8.140625" customWidth="1"/>
    <col min="7" max="7" width="23.28515625" customWidth="1"/>
    <col min="8" max="8" width="19.85546875" customWidth="1"/>
    <col min="9" max="9" width="21.5703125" customWidth="1"/>
    <col min="10" max="10" width="14.28515625" customWidth="1"/>
    <col min="11" max="12" width="11.140625" customWidth="1"/>
    <col min="15" max="15" width="20.140625" customWidth="1"/>
    <col min="17" max="17" width="10" customWidth="1"/>
    <col min="18" max="18" width="10.140625" customWidth="1"/>
  </cols>
  <sheetData>
    <row r="1" spans="1:22" ht="23.25">
      <c r="A1" s="2991" t="s">
        <v>849</v>
      </c>
      <c r="B1" s="2992"/>
      <c r="C1" s="2992"/>
      <c r="D1" s="2992"/>
      <c r="E1" s="2992"/>
      <c r="F1" s="2992"/>
      <c r="G1" s="2992"/>
      <c r="H1" s="2992"/>
      <c r="I1" s="2992"/>
      <c r="J1" s="2992"/>
      <c r="K1" s="2992"/>
      <c r="L1" s="2992"/>
      <c r="M1" s="2992"/>
      <c r="N1" s="2992"/>
      <c r="O1" s="2992"/>
      <c r="P1" s="2992"/>
      <c r="Q1" s="2992"/>
      <c r="R1" s="2992"/>
      <c r="S1" s="2992"/>
      <c r="T1" s="2992"/>
      <c r="U1" s="2992"/>
      <c r="V1" s="2992"/>
    </row>
    <row r="2" spans="1:22" ht="13.5" thickBot="1"/>
    <row r="3" spans="1:22" ht="64.5" thickTop="1" thickBot="1">
      <c r="A3" s="1455" t="s">
        <v>121</v>
      </c>
      <c r="B3" s="1605" t="s">
        <v>1118</v>
      </c>
      <c r="C3" s="1619" t="s">
        <v>1164</v>
      </c>
      <c r="D3" s="1453" t="s">
        <v>1213</v>
      </c>
      <c r="E3" s="1453" t="s">
        <v>1232</v>
      </c>
      <c r="F3" s="1490" t="s">
        <v>1090</v>
      </c>
      <c r="G3" s="1453" t="s">
        <v>1233</v>
      </c>
      <c r="H3" s="1453" t="s">
        <v>1234</v>
      </c>
      <c r="I3" s="1453" t="s">
        <v>1211</v>
      </c>
      <c r="J3" s="1385" t="s">
        <v>1159</v>
      </c>
      <c r="K3" s="1611" t="s">
        <v>841</v>
      </c>
      <c r="L3" s="1611" t="s">
        <v>842</v>
      </c>
      <c r="M3" s="1611" t="s">
        <v>843</v>
      </c>
      <c r="N3" s="1611" t="s">
        <v>844</v>
      </c>
      <c r="O3" s="1682" t="s">
        <v>1197</v>
      </c>
      <c r="P3" s="1453" t="s">
        <v>941</v>
      </c>
      <c r="Q3" s="1612" t="s">
        <v>1129</v>
      </c>
      <c r="R3" s="1612" t="s">
        <v>1130</v>
      </c>
      <c r="S3" s="1612" t="s">
        <v>1131</v>
      </c>
      <c r="T3" s="1613" t="s">
        <v>1132</v>
      </c>
      <c r="U3" s="1618" t="s">
        <v>1133</v>
      </c>
      <c r="V3" s="1618" t="s">
        <v>41</v>
      </c>
    </row>
    <row r="4" spans="1:22" ht="39" thickTop="1">
      <c r="A4" s="1738">
        <v>1</v>
      </c>
      <c r="B4" s="1809">
        <v>171932090000001</v>
      </c>
      <c r="C4" s="1739">
        <v>42736</v>
      </c>
      <c r="D4" s="1740">
        <v>7.1527777777777787E-2</v>
      </c>
      <c r="E4" s="1726" t="s">
        <v>148</v>
      </c>
      <c r="F4" s="1727" t="s">
        <v>145</v>
      </c>
      <c r="G4" s="1728" t="s">
        <v>1326</v>
      </c>
      <c r="H4" s="1728" t="s">
        <v>1339</v>
      </c>
      <c r="I4" s="1728" t="s">
        <v>1351</v>
      </c>
      <c r="J4" s="1762"/>
      <c r="K4" s="1810"/>
      <c r="L4" s="1810"/>
      <c r="M4" s="1738"/>
      <c r="N4" s="1738">
        <v>12</v>
      </c>
      <c r="O4" s="1765" t="s">
        <v>916</v>
      </c>
      <c r="P4" s="1759"/>
      <c r="Q4" s="1759">
        <v>29</v>
      </c>
      <c r="R4" s="1738">
        <v>2</v>
      </c>
      <c r="S4" s="1738">
        <v>1</v>
      </c>
      <c r="T4" s="1759"/>
      <c r="U4" s="1759"/>
      <c r="V4" s="1759"/>
    </row>
    <row r="5" spans="1:22" ht="89.25">
      <c r="A5" s="1738">
        <v>1</v>
      </c>
      <c r="B5" s="1723">
        <v>171934090000001</v>
      </c>
      <c r="C5" s="1739">
        <v>42736</v>
      </c>
      <c r="D5" s="1740">
        <v>0.45833333333333331</v>
      </c>
      <c r="E5" s="1726" t="s">
        <v>142</v>
      </c>
      <c r="F5" s="1727" t="s">
        <v>145</v>
      </c>
      <c r="G5" s="1728" t="s">
        <v>1327</v>
      </c>
      <c r="H5" s="1728" t="s">
        <v>1340</v>
      </c>
      <c r="I5" s="1728" t="s">
        <v>1351</v>
      </c>
      <c r="J5" s="1728"/>
      <c r="K5" s="1742"/>
      <c r="L5" s="1742"/>
      <c r="M5" s="1738"/>
      <c r="N5" s="1738">
        <v>10</v>
      </c>
      <c r="O5" s="1731" t="s">
        <v>916</v>
      </c>
      <c r="P5" s="1732"/>
      <c r="Q5" s="1732">
        <v>36</v>
      </c>
      <c r="R5" s="1738">
        <v>3</v>
      </c>
      <c r="S5" s="1738">
        <v>1</v>
      </c>
      <c r="T5" s="1732"/>
      <c r="U5" s="1732"/>
      <c r="V5" s="1732"/>
    </row>
    <row r="6" spans="1:22" ht="89.25">
      <c r="A6" s="1738">
        <v>1</v>
      </c>
      <c r="B6" s="1723">
        <v>171916090000002</v>
      </c>
      <c r="C6" s="1739">
        <v>42736</v>
      </c>
      <c r="D6" s="1740">
        <v>0.50902777777777775</v>
      </c>
      <c r="E6" s="1726" t="s">
        <v>288</v>
      </c>
      <c r="F6" s="1785" t="s">
        <v>138</v>
      </c>
      <c r="G6" s="1728" t="s">
        <v>1335</v>
      </c>
      <c r="H6" s="1728" t="s">
        <v>1341</v>
      </c>
      <c r="I6" s="1728" t="s">
        <v>1352</v>
      </c>
      <c r="J6" s="1728"/>
      <c r="K6" s="1742"/>
      <c r="L6" s="1742"/>
      <c r="M6" s="1738">
        <v>1</v>
      </c>
      <c r="N6" s="1738"/>
      <c r="O6" s="1731" t="s">
        <v>916</v>
      </c>
      <c r="P6" s="1732"/>
      <c r="Q6" s="1732">
        <v>5</v>
      </c>
      <c r="R6" s="1738">
        <v>3</v>
      </c>
      <c r="S6" s="1738">
        <v>1</v>
      </c>
      <c r="T6" s="1732"/>
      <c r="U6" s="1732"/>
      <c r="V6" s="1732"/>
    </row>
    <row r="7" spans="1:22" ht="51">
      <c r="A7" s="1738">
        <v>1</v>
      </c>
      <c r="B7" s="1723">
        <v>171932090000002</v>
      </c>
      <c r="C7" s="1739">
        <v>42736</v>
      </c>
      <c r="D7" s="1740">
        <v>0.6333333333333333</v>
      </c>
      <c r="E7" s="1726" t="s">
        <v>148</v>
      </c>
      <c r="F7" s="1727" t="s">
        <v>145</v>
      </c>
      <c r="G7" s="1728" t="s">
        <v>1328</v>
      </c>
      <c r="H7" s="1728" t="s">
        <v>1342</v>
      </c>
      <c r="I7" s="1728" t="s">
        <v>1352</v>
      </c>
      <c r="J7" s="1728"/>
      <c r="K7" s="1742"/>
      <c r="L7" s="1742"/>
      <c r="M7" s="1738"/>
      <c r="N7" s="1738">
        <v>1</v>
      </c>
      <c r="O7" s="1765" t="s">
        <v>916</v>
      </c>
      <c r="P7" s="1732"/>
      <c r="Q7" s="1732">
        <v>25</v>
      </c>
      <c r="R7" s="1738">
        <v>3</v>
      </c>
      <c r="S7" s="1738">
        <v>1</v>
      </c>
      <c r="T7" s="1732"/>
      <c r="U7" s="1732"/>
      <c r="V7" s="1732"/>
    </row>
    <row r="8" spans="1:22" ht="38.25">
      <c r="A8" s="1738">
        <v>1</v>
      </c>
      <c r="B8" s="1723">
        <v>171946090000001</v>
      </c>
      <c r="C8" s="1739">
        <v>42737</v>
      </c>
      <c r="D8" s="1740">
        <v>5.9027777777777783E-2</v>
      </c>
      <c r="E8" s="1726" t="s">
        <v>141</v>
      </c>
      <c r="F8" s="1727" t="s">
        <v>145</v>
      </c>
      <c r="G8" s="1728" t="s">
        <v>1329</v>
      </c>
      <c r="H8" s="1728" t="s">
        <v>1343</v>
      </c>
      <c r="I8" s="1728" t="s">
        <v>1351</v>
      </c>
      <c r="J8" s="1728"/>
      <c r="K8" s="1742"/>
      <c r="L8" s="1742"/>
      <c r="M8" s="1738"/>
      <c r="N8" s="1738">
        <v>40</v>
      </c>
      <c r="O8" s="1731" t="s">
        <v>916</v>
      </c>
      <c r="P8" s="1732"/>
      <c r="Q8" s="1732">
        <v>28</v>
      </c>
      <c r="R8" s="1738">
        <v>3</v>
      </c>
      <c r="S8" s="1738">
        <v>1</v>
      </c>
      <c r="T8" s="1732"/>
      <c r="U8" s="1732"/>
      <c r="V8" s="1732"/>
    </row>
    <row r="9" spans="1:22" ht="51">
      <c r="A9" s="1738">
        <v>1</v>
      </c>
      <c r="B9" s="1723">
        <v>171968090000004</v>
      </c>
      <c r="C9" s="1739">
        <v>42737</v>
      </c>
      <c r="D9" s="1740">
        <v>0.71388888888888891</v>
      </c>
      <c r="E9" s="1726" t="s">
        <v>137</v>
      </c>
      <c r="F9" s="1727" t="s">
        <v>145</v>
      </c>
      <c r="G9" s="1728" t="s">
        <v>1330</v>
      </c>
      <c r="H9" s="1728" t="s">
        <v>1344</v>
      </c>
      <c r="I9" s="1728" t="s">
        <v>1353</v>
      </c>
      <c r="J9" s="1728"/>
      <c r="K9" s="1742"/>
      <c r="L9" s="1742"/>
      <c r="M9" s="1738"/>
      <c r="N9" s="1738"/>
      <c r="O9" s="1731" t="s">
        <v>916</v>
      </c>
      <c r="P9" s="1732"/>
      <c r="Q9" s="1732">
        <v>3</v>
      </c>
      <c r="R9" s="1738">
        <v>3</v>
      </c>
      <c r="S9" s="1738">
        <v>1</v>
      </c>
      <c r="T9" s="1732"/>
      <c r="U9" s="1732"/>
      <c r="V9" s="1732"/>
    </row>
    <row r="10" spans="1:22" ht="38.25">
      <c r="A10" s="1738">
        <v>1</v>
      </c>
      <c r="B10" s="1723">
        <v>171962090000003</v>
      </c>
      <c r="C10" s="1739">
        <v>42737</v>
      </c>
      <c r="D10" s="1740">
        <v>0.59722222222222221</v>
      </c>
      <c r="E10" s="1726" t="s">
        <v>130</v>
      </c>
      <c r="F10" s="1785" t="s">
        <v>138</v>
      </c>
      <c r="G10" s="1728" t="s">
        <v>1336</v>
      </c>
      <c r="H10" s="1728" t="s">
        <v>1345</v>
      </c>
      <c r="I10" s="1728" t="s">
        <v>1354</v>
      </c>
      <c r="J10" s="1728"/>
      <c r="K10" s="1742"/>
      <c r="L10" s="1742"/>
      <c r="M10" s="1738"/>
      <c r="N10" s="1738"/>
      <c r="O10" s="1731" t="s">
        <v>916</v>
      </c>
      <c r="P10" s="1732"/>
      <c r="Q10" s="1738">
        <v>2</v>
      </c>
      <c r="R10" s="1738">
        <v>4</v>
      </c>
      <c r="S10" s="1738">
        <v>1</v>
      </c>
      <c r="T10" s="1732"/>
      <c r="U10" s="1732"/>
      <c r="V10" s="1732"/>
    </row>
    <row r="11" spans="1:22" ht="25.5">
      <c r="A11" s="1738">
        <v>1</v>
      </c>
      <c r="B11" s="1723">
        <v>171946090000003</v>
      </c>
      <c r="C11" s="1739">
        <v>42737</v>
      </c>
      <c r="D11" s="1740">
        <v>0.85416666666666663</v>
      </c>
      <c r="E11" s="1726" t="s">
        <v>141</v>
      </c>
      <c r="F11" s="1727" t="s">
        <v>145</v>
      </c>
      <c r="G11" s="1728" t="s">
        <v>1331</v>
      </c>
      <c r="H11" s="1728" t="s">
        <v>1346</v>
      </c>
      <c r="I11" s="1728" t="s">
        <v>1351</v>
      </c>
      <c r="J11" s="1728"/>
      <c r="K11" s="1742"/>
      <c r="L11" s="1742"/>
      <c r="M11" s="1738"/>
      <c r="N11" s="1738">
        <v>105</v>
      </c>
      <c r="O11" s="1731" t="s">
        <v>916</v>
      </c>
      <c r="P11" s="1732"/>
      <c r="Q11" s="1732" t="s">
        <v>1359</v>
      </c>
      <c r="R11" s="1738">
        <v>5</v>
      </c>
      <c r="S11" s="1738">
        <v>2</v>
      </c>
      <c r="T11" s="1732"/>
      <c r="U11" s="1732"/>
      <c r="V11" s="1732"/>
    </row>
    <row r="12" spans="1:22" ht="76.5">
      <c r="A12" s="1738">
        <v>1</v>
      </c>
      <c r="B12" s="1723">
        <v>171946090000004</v>
      </c>
      <c r="C12" s="1739">
        <v>42738</v>
      </c>
      <c r="D12" s="1740">
        <v>0.38194444444444442</v>
      </c>
      <c r="E12" s="1726" t="s">
        <v>141</v>
      </c>
      <c r="F12" s="1727" t="s">
        <v>145</v>
      </c>
      <c r="G12" s="1728" t="s">
        <v>1332</v>
      </c>
      <c r="H12" s="1728" t="s">
        <v>1347</v>
      </c>
      <c r="I12" s="1728" t="s">
        <v>1351</v>
      </c>
      <c r="J12" s="1728"/>
      <c r="K12" s="1742"/>
      <c r="L12" s="1742"/>
      <c r="M12" s="1738"/>
      <c r="N12" s="1738">
        <v>1</v>
      </c>
      <c r="O12" s="1731" t="s">
        <v>916</v>
      </c>
      <c r="P12" s="1732"/>
      <c r="Q12" s="1732">
        <v>28</v>
      </c>
      <c r="R12" s="1738">
        <v>3</v>
      </c>
      <c r="S12" s="1738">
        <v>1</v>
      </c>
      <c r="T12" s="1732"/>
      <c r="U12" s="1732"/>
      <c r="V12" s="1732"/>
    </row>
    <row r="13" spans="1:22" ht="33" customHeight="1">
      <c r="A13" s="1738">
        <v>1</v>
      </c>
      <c r="B13" s="1723">
        <v>171910090000004</v>
      </c>
      <c r="C13" s="1739">
        <v>42738</v>
      </c>
      <c r="D13" s="1740">
        <v>0.70138888888888884</v>
      </c>
      <c r="E13" s="1726" t="s">
        <v>128</v>
      </c>
      <c r="F13" s="1785" t="s">
        <v>138</v>
      </c>
      <c r="G13" s="1728" t="s">
        <v>1337</v>
      </c>
      <c r="H13" s="1728" t="s">
        <v>1348</v>
      </c>
      <c r="I13" s="1728" t="s">
        <v>1352</v>
      </c>
      <c r="J13" s="1728"/>
      <c r="K13" s="1742"/>
      <c r="L13" s="1742"/>
      <c r="M13" s="1738"/>
      <c r="N13" s="1738"/>
      <c r="O13" s="1731" t="s">
        <v>916</v>
      </c>
      <c r="P13" s="1732"/>
      <c r="Q13" s="1732" t="s">
        <v>1359</v>
      </c>
      <c r="R13" s="1738">
        <v>6</v>
      </c>
      <c r="S13" s="1738">
        <v>1</v>
      </c>
      <c r="T13" s="1732"/>
      <c r="U13" s="1732"/>
      <c r="V13" s="1732"/>
    </row>
    <row r="14" spans="1:22" ht="51">
      <c r="A14" s="1738">
        <v>1</v>
      </c>
      <c r="B14" s="1723">
        <v>171932090000003</v>
      </c>
      <c r="C14" s="1739">
        <v>42738</v>
      </c>
      <c r="D14" s="1740">
        <v>0.98958333333333337</v>
      </c>
      <c r="E14" s="1726" t="s">
        <v>148</v>
      </c>
      <c r="F14" s="1727" t="s">
        <v>145</v>
      </c>
      <c r="G14" s="1728" t="s">
        <v>1333</v>
      </c>
      <c r="H14" s="1728" t="s">
        <v>1349</v>
      </c>
      <c r="I14" s="1728" t="s">
        <v>1351</v>
      </c>
      <c r="J14" s="1728"/>
      <c r="K14" s="1742"/>
      <c r="L14" s="1742"/>
      <c r="M14" s="1738"/>
      <c r="N14" s="1738">
        <v>15</v>
      </c>
      <c r="O14" s="1765" t="s">
        <v>916</v>
      </c>
      <c r="P14" s="1732"/>
      <c r="Q14" s="1732">
        <v>25</v>
      </c>
      <c r="R14" s="1738">
        <v>4</v>
      </c>
      <c r="S14" s="1738">
        <v>1</v>
      </c>
      <c r="T14" s="1732">
        <v>29</v>
      </c>
      <c r="U14" s="1732">
        <v>3</v>
      </c>
      <c r="V14" s="1732">
        <v>1</v>
      </c>
    </row>
    <row r="15" spans="1:22" ht="25.5">
      <c r="A15" s="1738">
        <v>1</v>
      </c>
      <c r="B15" s="1723">
        <v>171962090000004</v>
      </c>
      <c r="C15" s="1739">
        <v>42740</v>
      </c>
      <c r="D15" s="1740">
        <v>0.25347222222222221</v>
      </c>
      <c r="E15" s="1726" t="s">
        <v>130</v>
      </c>
      <c r="F15" s="1727" t="s">
        <v>145</v>
      </c>
      <c r="G15" s="1728" t="s">
        <v>1334</v>
      </c>
      <c r="H15" s="1728" t="s">
        <v>1350</v>
      </c>
      <c r="I15" s="1728" t="s">
        <v>1351</v>
      </c>
      <c r="J15" s="1728"/>
      <c r="K15" s="1742"/>
      <c r="L15" s="1742"/>
      <c r="M15" s="1738"/>
      <c r="N15" s="1738"/>
      <c r="O15" s="1731" t="s">
        <v>916</v>
      </c>
      <c r="P15" s="1732"/>
      <c r="Q15" s="1738">
        <v>2</v>
      </c>
      <c r="R15" s="1738">
        <v>3</v>
      </c>
      <c r="S15" s="1738">
        <v>1</v>
      </c>
      <c r="T15" s="1732"/>
      <c r="U15" s="1732"/>
      <c r="V15" s="1732"/>
    </row>
    <row r="16" spans="1:22" ht="45">
      <c r="A16" s="1738">
        <v>1</v>
      </c>
      <c r="B16" s="1784">
        <v>171952090000005</v>
      </c>
      <c r="C16" s="1739">
        <v>42740</v>
      </c>
      <c r="D16" s="1740">
        <v>0.97777777777777775</v>
      </c>
      <c r="E16" s="1726" t="s">
        <v>131</v>
      </c>
      <c r="F16" s="1785" t="s">
        <v>138</v>
      </c>
      <c r="G16" s="1728" t="s">
        <v>1338</v>
      </c>
      <c r="H16" s="1728" t="s">
        <v>147</v>
      </c>
      <c r="I16" s="1728" t="s">
        <v>1354</v>
      </c>
      <c r="J16" s="1780" t="s">
        <v>1405</v>
      </c>
      <c r="K16" s="1786"/>
      <c r="L16" s="1786"/>
      <c r="M16" s="1783"/>
      <c r="N16" s="1783"/>
      <c r="O16" s="1778" t="s">
        <v>917</v>
      </c>
      <c r="P16" s="1732"/>
      <c r="Q16" s="1732">
        <v>1</v>
      </c>
      <c r="R16" s="1738">
        <v>4</v>
      </c>
      <c r="S16" s="1738">
        <v>1</v>
      </c>
      <c r="T16" s="1732"/>
      <c r="U16" s="1732"/>
      <c r="V16" s="1732"/>
    </row>
    <row r="17" spans="1:22" ht="76.5">
      <c r="A17" s="1738">
        <v>1</v>
      </c>
      <c r="B17" s="1723">
        <v>171910090000010</v>
      </c>
      <c r="C17" s="1739">
        <v>42742</v>
      </c>
      <c r="D17" s="1740">
        <v>0.90208333333333324</v>
      </c>
      <c r="E17" s="1726" t="s">
        <v>128</v>
      </c>
      <c r="F17" s="1785" t="s">
        <v>138</v>
      </c>
      <c r="G17" s="1729" t="s">
        <v>1533</v>
      </c>
      <c r="H17" s="1728" t="s">
        <v>1540</v>
      </c>
      <c r="I17" s="1728" t="s">
        <v>1352</v>
      </c>
      <c r="J17" s="1728"/>
      <c r="K17" s="1742"/>
      <c r="L17" s="1742"/>
      <c r="M17" s="1732"/>
      <c r="N17" s="1732"/>
      <c r="O17" s="1731" t="s">
        <v>916</v>
      </c>
      <c r="P17" s="1732"/>
      <c r="Q17" s="1732">
        <v>21</v>
      </c>
      <c r="R17" s="1738">
        <v>4</v>
      </c>
      <c r="S17" s="1738">
        <v>1</v>
      </c>
      <c r="T17" s="1732"/>
      <c r="U17" s="1732"/>
      <c r="V17" s="1732"/>
    </row>
    <row r="18" spans="1:22" ht="25.5">
      <c r="A18" s="1738">
        <v>1</v>
      </c>
      <c r="B18" s="1723">
        <v>171910090000011</v>
      </c>
      <c r="C18" s="1739">
        <v>42743</v>
      </c>
      <c r="D18" s="1740">
        <v>2.0833333333333332E-2</v>
      </c>
      <c r="E18" s="1726" t="s">
        <v>128</v>
      </c>
      <c r="F18" s="1785" t="s">
        <v>138</v>
      </c>
      <c r="G18" s="1728" t="s">
        <v>1534</v>
      </c>
      <c r="H18" s="1728" t="s">
        <v>147</v>
      </c>
      <c r="I18" s="1728" t="s">
        <v>1354</v>
      </c>
      <c r="J18" s="1728"/>
      <c r="K18" s="1742"/>
      <c r="L18" s="1742"/>
      <c r="M18" s="1732"/>
      <c r="N18" s="1732"/>
      <c r="O18" s="1731" t="s">
        <v>916</v>
      </c>
      <c r="P18" s="1732"/>
      <c r="Q18" s="1732" t="s">
        <v>1359</v>
      </c>
      <c r="R18" s="1738">
        <v>5</v>
      </c>
      <c r="S18" s="1738">
        <v>1</v>
      </c>
      <c r="T18" s="1732"/>
      <c r="U18" s="1732"/>
      <c r="V18" s="1732"/>
    </row>
    <row r="19" spans="1:22" ht="51">
      <c r="A19" s="1738">
        <v>1</v>
      </c>
      <c r="B19" s="1723">
        <v>171934090000005</v>
      </c>
      <c r="C19" s="1739">
        <v>42743</v>
      </c>
      <c r="D19" s="1740">
        <v>0.43611111111111112</v>
      </c>
      <c r="E19" s="1726" t="s">
        <v>142</v>
      </c>
      <c r="F19" s="1727" t="s">
        <v>145</v>
      </c>
      <c r="G19" s="1728" t="s">
        <v>1537</v>
      </c>
      <c r="H19" s="1728" t="s">
        <v>1349</v>
      </c>
      <c r="I19" s="1728" t="s">
        <v>1351</v>
      </c>
      <c r="J19" s="1728"/>
      <c r="K19" s="1742"/>
      <c r="L19" s="1742"/>
      <c r="M19" s="2237">
        <v>2</v>
      </c>
      <c r="N19" s="2237">
        <v>2</v>
      </c>
      <c r="O19" s="1731" t="s">
        <v>916</v>
      </c>
      <c r="P19" s="1732"/>
      <c r="Q19" s="1732">
        <v>20</v>
      </c>
      <c r="R19" s="1738">
        <v>3</v>
      </c>
      <c r="S19" s="1738">
        <v>2</v>
      </c>
      <c r="T19" s="1732"/>
      <c r="U19" s="1732"/>
      <c r="V19" s="1732"/>
    </row>
    <row r="20" spans="1:22" ht="25.5">
      <c r="A20" s="1738">
        <v>1</v>
      </c>
      <c r="B20" s="1723">
        <v>171962090000011</v>
      </c>
      <c r="C20" s="1739">
        <v>42744</v>
      </c>
      <c r="D20" s="1740">
        <v>0.42986111111111108</v>
      </c>
      <c r="E20" s="1726" t="s">
        <v>130</v>
      </c>
      <c r="F20" s="1785" t="s">
        <v>138</v>
      </c>
      <c r="G20" s="1728" t="s">
        <v>1535</v>
      </c>
      <c r="H20" s="1728" t="s">
        <v>147</v>
      </c>
      <c r="I20" s="1728" t="s">
        <v>1354</v>
      </c>
      <c r="J20" s="1728"/>
      <c r="K20" s="1742"/>
      <c r="L20" s="1742"/>
      <c r="M20" s="1732"/>
      <c r="N20" s="1732"/>
      <c r="O20" s="1731" t="s">
        <v>916</v>
      </c>
      <c r="P20" s="1732"/>
      <c r="Q20" s="1732">
        <v>2</v>
      </c>
      <c r="R20" s="1738">
        <v>3</v>
      </c>
      <c r="S20" s="1738">
        <v>1</v>
      </c>
      <c r="T20" s="1732"/>
      <c r="U20" s="1732"/>
      <c r="V20" s="1732"/>
    </row>
    <row r="21" spans="1:22" ht="38.25">
      <c r="A21" s="1738">
        <v>1</v>
      </c>
      <c r="B21" s="1723">
        <v>171946090000005</v>
      </c>
      <c r="C21" s="1739">
        <v>42745</v>
      </c>
      <c r="D21" s="1740">
        <v>0.92708333333333337</v>
      </c>
      <c r="E21" s="1726" t="s">
        <v>141</v>
      </c>
      <c r="F21" s="1727" t="s">
        <v>145</v>
      </c>
      <c r="G21" s="1728" t="s">
        <v>1538</v>
      </c>
      <c r="H21" s="1728" t="s">
        <v>1541</v>
      </c>
      <c r="I21" s="1728" t="s">
        <v>1351</v>
      </c>
      <c r="J21" s="1728"/>
      <c r="K21" s="1742"/>
      <c r="L21" s="1742"/>
      <c r="M21" s="1732"/>
      <c r="N21" s="1732"/>
      <c r="O21" s="1731" t="s">
        <v>916</v>
      </c>
      <c r="P21" s="1732"/>
      <c r="Q21" s="1732">
        <v>31</v>
      </c>
      <c r="R21" s="1738">
        <v>3</v>
      </c>
      <c r="S21" s="1738">
        <v>1</v>
      </c>
      <c r="T21" s="1732"/>
      <c r="U21" s="1732"/>
      <c r="V21" s="1732"/>
    </row>
    <row r="22" spans="1:22" ht="25.5">
      <c r="A22" s="1738">
        <v>1</v>
      </c>
      <c r="B22" s="1723">
        <v>171926090000003</v>
      </c>
      <c r="C22" s="1739">
        <v>42746</v>
      </c>
      <c r="D22" s="1740">
        <v>0.65833333333333333</v>
      </c>
      <c r="E22" s="1726" t="s">
        <v>139</v>
      </c>
      <c r="F22" s="1785" t="s">
        <v>138</v>
      </c>
      <c r="G22" s="1728" t="s">
        <v>1536</v>
      </c>
      <c r="H22" s="1728" t="s">
        <v>147</v>
      </c>
      <c r="I22" s="1728" t="s">
        <v>1354</v>
      </c>
      <c r="J22" s="1728"/>
      <c r="K22" s="1742"/>
      <c r="L22" s="1742"/>
      <c r="M22" s="1732"/>
      <c r="N22" s="1732"/>
      <c r="O22" s="1731" t="s">
        <v>916</v>
      </c>
      <c r="P22" s="1732"/>
      <c r="Q22" s="1732">
        <v>24</v>
      </c>
      <c r="R22" s="1738">
        <v>3</v>
      </c>
      <c r="S22" s="1738">
        <v>1</v>
      </c>
      <c r="T22" s="1732"/>
      <c r="U22" s="1732"/>
      <c r="V22" s="1732"/>
    </row>
    <row r="23" spans="1:22" ht="63.75">
      <c r="A23" s="1733">
        <v>1</v>
      </c>
      <c r="B23" s="1809">
        <v>171960090000004</v>
      </c>
      <c r="C23" s="1724">
        <v>42746</v>
      </c>
      <c r="D23" s="1725">
        <v>0.59652777777777777</v>
      </c>
      <c r="E23" s="1726" t="s">
        <v>133</v>
      </c>
      <c r="F23" s="1727" t="s">
        <v>145</v>
      </c>
      <c r="G23" s="1728" t="s">
        <v>1570</v>
      </c>
      <c r="H23" s="1728" t="s">
        <v>1571</v>
      </c>
      <c r="I23" s="1728" t="s">
        <v>1572</v>
      </c>
      <c r="J23" s="1728"/>
      <c r="K23" s="2242">
        <v>1</v>
      </c>
      <c r="L23" s="1738"/>
      <c r="M23" s="1738"/>
      <c r="N23" s="1738"/>
      <c r="O23" s="1765" t="s">
        <v>917</v>
      </c>
      <c r="P23" s="1738"/>
      <c r="Q23" s="1738"/>
      <c r="R23" s="1738"/>
      <c r="S23" s="1738"/>
      <c r="T23" s="1738" t="s">
        <v>838</v>
      </c>
      <c r="U23" s="1733">
        <v>2</v>
      </c>
      <c r="V23" s="2243">
        <v>1</v>
      </c>
    </row>
    <row r="24" spans="1:22" ht="51">
      <c r="A24" s="1742">
        <v>1</v>
      </c>
      <c r="B24" s="1809">
        <v>171932090000004</v>
      </c>
      <c r="C24" s="1739">
        <v>42747</v>
      </c>
      <c r="D24" s="1740">
        <v>0.51527777777777783</v>
      </c>
      <c r="E24" s="1726" t="s">
        <v>148</v>
      </c>
      <c r="F24" s="1727" t="s">
        <v>145</v>
      </c>
      <c r="G24" s="1728" t="s">
        <v>1612</v>
      </c>
      <c r="H24" s="1728" t="s">
        <v>1613</v>
      </c>
      <c r="I24" s="1728" t="s">
        <v>1352</v>
      </c>
      <c r="J24" s="1728" t="s">
        <v>145</v>
      </c>
      <c r="K24" s="1738"/>
      <c r="L24" s="1738"/>
      <c r="M24" s="1738"/>
      <c r="N24" s="1738">
        <v>15</v>
      </c>
      <c r="O24" s="2127" t="s">
        <v>1614</v>
      </c>
      <c r="P24" s="1738"/>
      <c r="Q24" s="1738">
        <v>29</v>
      </c>
      <c r="R24" s="1738">
        <v>2</v>
      </c>
      <c r="S24" s="1738">
        <v>1</v>
      </c>
      <c r="T24" s="1732"/>
      <c r="U24" s="1732"/>
      <c r="V24" s="1732"/>
    </row>
    <row r="25" spans="1:22" ht="51">
      <c r="A25" s="1738">
        <v>1</v>
      </c>
      <c r="B25" s="1723">
        <v>171932090000005</v>
      </c>
      <c r="C25" s="1739">
        <v>42749</v>
      </c>
      <c r="D25" s="1740">
        <v>0.19097222222222221</v>
      </c>
      <c r="E25" s="1726" t="s">
        <v>148</v>
      </c>
      <c r="F25" s="1785" t="s">
        <v>145</v>
      </c>
      <c r="G25" s="1728" t="s">
        <v>1733</v>
      </c>
      <c r="H25" s="1728" t="s">
        <v>1736</v>
      </c>
      <c r="I25" s="1728" t="s">
        <v>1351</v>
      </c>
      <c r="J25" s="1728"/>
      <c r="K25" s="1742"/>
      <c r="L25" s="1742"/>
      <c r="M25" s="1732"/>
      <c r="N25" s="1732"/>
      <c r="O25" s="1731" t="s">
        <v>916</v>
      </c>
      <c r="P25" s="1732"/>
      <c r="Q25" s="1732">
        <v>29</v>
      </c>
      <c r="R25" s="1738">
        <v>2</v>
      </c>
      <c r="S25" s="1738">
        <v>1</v>
      </c>
      <c r="T25" s="1732"/>
      <c r="U25" s="1732"/>
      <c r="V25" s="1732"/>
    </row>
    <row r="26" spans="1:22" ht="51">
      <c r="A26" s="1738">
        <v>1</v>
      </c>
      <c r="B26" s="1723">
        <v>171950090000004</v>
      </c>
      <c r="C26" s="1739">
        <v>42749</v>
      </c>
      <c r="D26" s="1740">
        <v>0.3354166666666667</v>
      </c>
      <c r="E26" s="1726" t="s">
        <v>143</v>
      </c>
      <c r="F26" s="1785" t="s">
        <v>145</v>
      </c>
      <c r="G26" s="1728" t="s">
        <v>1734</v>
      </c>
      <c r="H26" s="1728" t="s">
        <v>1737</v>
      </c>
      <c r="I26" s="1728" t="s">
        <v>1352</v>
      </c>
      <c r="J26" s="1728"/>
      <c r="K26" s="1742"/>
      <c r="L26" s="1742"/>
      <c r="M26" s="1732"/>
      <c r="N26" s="1732"/>
      <c r="O26" s="1731" t="s">
        <v>917</v>
      </c>
      <c r="P26" s="1732"/>
      <c r="Q26" s="1732" t="s">
        <v>1359</v>
      </c>
      <c r="R26" s="1738">
        <v>4</v>
      </c>
      <c r="S26" s="1738">
        <v>1</v>
      </c>
      <c r="T26" s="1732"/>
      <c r="U26" s="1732"/>
      <c r="V26" s="1732"/>
    </row>
    <row r="27" spans="1:22" ht="101.25">
      <c r="A27" s="1738">
        <v>1</v>
      </c>
      <c r="B27" s="1723">
        <v>171936090000002</v>
      </c>
      <c r="C27" s="1739">
        <v>42749</v>
      </c>
      <c r="D27" s="1740">
        <v>0.61875000000000002</v>
      </c>
      <c r="E27" s="1726" t="s">
        <v>136</v>
      </c>
      <c r="F27" s="1727" t="s">
        <v>145</v>
      </c>
      <c r="G27" s="1728" t="s">
        <v>1822</v>
      </c>
      <c r="H27" s="1756" t="s">
        <v>1823</v>
      </c>
      <c r="I27" s="1728" t="s">
        <v>1824</v>
      </c>
      <c r="J27" s="1728"/>
      <c r="K27" s="1742"/>
      <c r="L27" s="1742"/>
      <c r="M27" s="1732"/>
      <c r="N27" s="1732"/>
      <c r="O27" s="1731" t="s">
        <v>916</v>
      </c>
      <c r="P27" s="1732"/>
      <c r="Q27" s="1732">
        <v>14</v>
      </c>
      <c r="R27" s="1738">
        <v>3</v>
      </c>
      <c r="S27" s="1738">
        <v>1</v>
      </c>
      <c r="T27" s="1728" t="s">
        <v>1825</v>
      </c>
      <c r="U27" s="1738">
        <v>7</v>
      </c>
      <c r="V27" s="1738">
        <v>3</v>
      </c>
    </row>
    <row r="28" spans="1:22" ht="38.25">
      <c r="A28" s="1738">
        <v>1</v>
      </c>
      <c r="B28" s="1723">
        <v>171946090000006</v>
      </c>
      <c r="C28" s="1739">
        <v>42750</v>
      </c>
      <c r="D28" s="1740">
        <v>0.13680555555555554</v>
      </c>
      <c r="E28" s="1726" t="s">
        <v>141</v>
      </c>
      <c r="F28" s="1785" t="s">
        <v>145</v>
      </c>
      <c r="G28" s="1728" t="s">
        <v>1735</v>
      </c>
      <c r="H28" s="1728" t="s">
        <v>1738</v>
      </c>
      <c r="I28" s="1728" t="s">
        <v>1351</v>
      </c>
      <c r="J28" s="1728"/>
      <c r="K28" s="1742"/>
      <c r="L28" s="1742"/>
      <c r="M28" s="1732"/>
      <c r="N28" s="1732"/>
      <c r="O28" s="1731" t="s">
        <v>916</v>
      </c>
      <c r="P28" s="1732"/>
      <c r="Q28" s="1732">
        <v>31</v>
      </c>
      <c r="R28" s="1738">
        <v>3</v>
      </c>
      <c r="S28" s="1738">
        <v>1</v>
      </c>
      <c r="T28" s="1728"/>
      <c r="U28" s="1738"/>
      <c r="V28" s="1738"/>
    </row>
    <row r="29" spans="1:22" ht="44.25" customHeight="1">
      <c r="A29" s="1738">
        <v>1</v>
      </c>
      <c r="B29" s="1723">
        <v>171946090000007</v>
      </c>
      <c r="C29" s="1744">
        <v>42936</v>
      </c>
      <c r="D29" s="1745">
        <v>0.96527777777777779</v>
      </c>
      <c r="E29" s="1726" t="s">
        <v>141</v>
      </c>
      <c r="F29" s="1785" t="s">
        <v>145</v>
      </c>
      <c r="G29" s="1728" t="s">
        <v>1844</v>
      </c>
      <c r="H29" s="1728" t="s">
        <v>1845</v>
      </c>
      <c r="I29" s="1728" t="s">
        <v>1846</v>
      </c>
      <c r="J29" s="1728"/>
      <c r="K29" s="1742"/>
      <c r="L29" s="1742"/>
      <c r="M29" s="1732"/>
      <c r="N29" s="1732"/>
      <c r="O29" s="1731" t="s">
        <v>916</v>
      </c>
      <c r="P29" s="1732"/>
      <c r="Q29" s="1732">
        <v>31</v>
      </c>
      <c r="R29" s="1742">
        <v>3</v>
      </c>
      <c r="S29" s="1742">
        <v>1</v>
      </c>
      <c r="T29" s="1732"/>
      <c r="U29" s="1732"/>
      <c r="V29" s="1732"/>
    </row>
    <row r="30" spans="1:22" ht="38.25">
      <c r="A30" s="1810">
        <v>1</v>
      </c>
      <c r="B30" s="1809">
        <v>171934090000007</v>
      </c>
      <c r="C30" s="2238" t="s">
        <v>1876</v>
      </c>
      <c r="D30" s="2239">
        <v>0.94097222222222221</v>
      </c>
      <c r="E30" s="1765" t="s">
        <v>142</v>
      </c>
      <c r="F30" s="1727" t="s">
        <v>145</v>
      </c>
      <c r="G30" s="1762" t="s">
        <v>1877</v>
      </c>
      <c r="H30" s="1728" t="s">
        <v>1602</v>
      </c>
      <c r="I30" s="1728" t="s">
        <v>1609</v>
      </c>
      <c r="J30" s="1762"/>
      <c r="K30" s="1810"/>
      <c r="L30" s="1810"/>
      <c r="M30" s="1759"/>
      <c r="N30" s="1759"/>
      <c r="O30" s="1765" t="s">
        <v>916</v>
      </c>
      <c r="P30" s="1759"/>
      <c r="Q30" s="1759"/>
      <c r="R30" s="1810"/>
      <c r="S30" s="1810"/>
      <c r="T30" s="1758" t="s">
        <v>1875</v>
      </c>
      <c r="U30" s="1759"/>
      <c r="V30" s="1759"/>
    </row>
    <row r="31" spans="1:22" s="10" customFormat="1" ht="38.25">
      <c r="A31" s="2512">
        <v>1</v>
      </c>
      <c r="B31" s="2431">
        <v>171946090000008</v>
      </c>
      <c r="C31" s="2555">
        <v>42756</v>
      </c>
      <c r="D31" s="2554">
        <v>0.53749999999999998</v>
      </c>
      <c r="E31" s="2296" t="s">
        <v>141</v>
      </c>
      <c r="F31" s="2410" t="s">
        <v>145</v>
      </c>
      <c r="G31" s="2423" t="s">
        <v>2345</v>
      </c>
      <c r="H31" s="2423" t="s">
        <v>2346</v>
      </c>
      <c r="I31" s="2423" t="s">
        <v>2347</v>
      </c>
      <c r="J31" s="2446"/>
      <c r="K31" s="2565"/>
      <c r="L31" s="2565"/>
      <c r="M31" s="2448"/>
      <c r="N31" s="2448"/>
      <c r="O31" s="2398" t="s">
        <v>916</v>
      </c>
      <c r="P31" s="2448"/>
      <c r="Q31" s="2448">
        <v>31</v>
      </c>
      <c r="R31" s="2512">
        <v>3</v>
      </c>
      <c r="S31" s="2512">
        <v>1</v>
      </c>
      <c r="T31" s="2447"/>
      <c r="U31" s="2448"/>
      <c r="V31" s="2512"/>
    </row>
    <row r="32" spans="1:22" s="10" customFormat="1" ht="63.75">
      <c r="A32" s="2512">
        <v>1</v>
      </c>
      <c r="B32" s="2431">
        <v>171960090000006</v>
      </c>
      <c r="C32" s="2555">
        <v>42757</v>
      </c>
      <c r="D32" s="2554">
        <v>0.4465277777777778</v>
      </c>
      <c r="E32" s="2296" t="s">
        <v>133</v>
      </c>
      <c r="F32" s="2410" t="s">
        <v>145</v>
      </c>
      <c r="G32" s="2423" t="s">
        <v>2348</v>
      </c>
      <c r="H32" s="2423" t="s">
        <v>2349</v>
      </c>
      <c r="I32" s="2423" t="s">
        <v>1351</v>
      </c>
      <c r="J32" s="2446"/>
      <c r="K32" s="2565"/>
      <c r="L32" s="2565"/>
      <c r="M32" s="2448"/>
      <c r="N32" s="2448"/>
      <c r="O32" s="2398" t="s">
        <v>916</v>
      </c>
      <c r="P32" s="2448"/>
      <c r="Q32" s="2448">
        <v>34</v>
      </c>
      <c r="R32" s="2512">
        <v>4</v>
      </c>
      <c r="S32" s="2512">
        <v>1</v>
      </c>
      <c r="T32" s="2447"/>
      <c r="U32" s="2448"/>
      <c r="V32" s="2512">
        <v>1</v>
      </c>
    </row>
    <row r="33" spans="1:22" ht="42.75">
      <c r="A33" s="2512">
        <v>1</v>
      </c>
      <c r="B33" s="2417">
        <v>171942090000010</v>
      </c>
      <c r="C33" s="2555">
        <v>42758</v>
      </c>
      <c r="D33" s="2554">
        <v>0.81805555555555554</v>
      </c>
      <c r="E33" s="2296" t="s">
        <v>144</v>
      </c>
      <c r="F33" s="2410" t="s">
        <v>145</v>
      </c>
      <c r="G33" s="2423" t="s">
        <v>2350</v>
      </c>
      <c r="H33" s="2423" t="s">
        <v>147</v>
      </c>
      <c r="I33" s="2423" t="s">
        <v>2351</v>
      </c>
      <c r="J33" s="2423"/>
      <c r="K33" s="2550"/>
      <c r="L33" s="2550"/>
      <c r="M33" s="2428"/>
      <c r="N33" s="2428"/>
      <c r="O33" s="2406" t="s">
        <v>917</v>
      </c>
      <c r="P33" s="2428"/>
      <c r="Q33" s="2428">
        <v>7</v>
      </c>
      <c r="R33" s="2512">
        <v>4</v>
      </c>
      <c r="S33" s="2512">
        <v>1</v>
      </c>
      <c r="T33" s="2428"/>
      <c r="U33" s="2428"/>
      <c r="V33" s="2512"/>
    </row>
    <row r="34" spans="1:22" ht="38.25">
      <c r="A34" s="2512">
        <v>1</v>
      </c>
      <c r="B34" s="2417">
        <v>171932090000008</v>
      </c>
      <c r="C34" s="2555">
        <v>42758</v>
      </c>
      <c r="D34" s="2554">
        <v>0.92152777777777783</v>
      </c>
      <c r="E34" s="2296" t="s">
        <v>148</v>
      </c>
      <c r="F34" s="2410" t="s">
        <v>145</v>
      </c>
      <c r="G34" s="2423" t="s">
        <v>1326</v>
      </c>
      <c r="H34" s="2423" t="s">
        <v>2352</v>
      </c>
      <c r="I34" s="2423" t="s">
        <v>1351</v>
      </c>
      <c r="J34" s="2423"/>
      <c r="K34" s="2550"/>
      <c r="L34" s="2550"/>
      <c r="M34" s="2428"/>
      <c r="N34" s="2428">
        <v>11</v>
      </c>
      <c r="O34" s="2406" t="s">
        <v>916</v>
      </c>
      <c r="P34" s="2428"/>
      <c r="Q34" s="2428" t="s">
        <v>1359</v>
      </c>
      <c r="R34" s="2512">
        <v>6</v>
      </c>
      <c r="S34" s="2512">
        <v>1</v>
      </c>
      <c r="T34" s="2428"/>
      <c r="U34" s="2428"/>
      <c r="V34" s="2512">
        <v>1</v>
      </c>
    </row>
    <row r="35" spans="1:22" ht="25.5">
      <c r="A35" s="2512">
        <v>1</v>
      </c>
      <c r="B35" s="2417">
        <v>171962090000024</v>
      </c>
      <c r="C35" s="2555">
        <v>42759</v>
      </c>
      <c r="D35" s="2554">
        <v>0.59236111111111112</v>
      </c>
      <c r="E35" s="2296" t="s">
        <v>130</v>
      </c>
      <c r="F35" s="2450" t="s">
        <v>138</v>
      </c>
      <c r="G35" s="2423" t="s">
        <v>2353</v>
      </c>
      <c r="H35" s="2423" t="s">
        <v>147</v>
      </c>
      <c r="I35" s="2423" t="s">
        <v>1354</v>
      </c>
      <c r="J35" s="2423"/>
      <c r="K35" s="2550"/>
      <c r="L35" s="2550"/>
      <c r="M35" s="2512"/>
      <c r="N35" s="2512"/>
      <c r="O35" s="2406" t="s">
        <v>916</v>
      </c>
      <c r="P35" s="2428"/>
      <c r="Q35" s="2428">
        <v>2</v>
      </c>
      <c r="R35" s="2512">
        <v>3</v>
      </c>
      <c r="S35" s="2512">
        <v>1</v>
      </c>
      <c r="T35" s="2428"/>
      <c r="U35" s="2428"/>
      <c r="V35" s="2428"/>
    </row>
    <row r="36" spans="1:22" ht="38.25">
      <c r="A36" s="2512">
        <v>1</v>
      </c>
      <c r="B36" s="2417">
        <v>171946090000010</v>
      </c>
      <c r="C36" s="2555">
        <v>42760</v>
      </c>
      <c r="D36" s="2554">
        <v>0.72916666666666663</v>
      </c>
      <c r="E36" s="2296" t="s">
        <v>141</v>
      </c>
      <c r="F36" s="2450" t="s">
        <v>145</v>
      </c>
      <c r="G36" s="2423" t="s">
        <v>2354</v>
      </c>
      <c r="H36" s="2423" t="s">
        <v>1541</v>
      </c>
      <c r="I36" s="2423" t="s">
        <v>1351</v>
      </c>
      <c r="J36" s="2423"/>
      <c r="K36" s="2550"/>
      <c r="L36" s="2550"/>
      <c r="M36" s="2512">
        <v>121</v>
      </c>
      <c r="N36" s="2512"/>
      <c r="O36" s="2406" t="s">
        <v>916</v>
      </c>
      <c r="P36" s="2428"/>
      <c r="Q36" s="2428">
        <v>31</v>
      </c>
      <c r="R36" s="2512">
        <v>3</v>
      </c>
      <c r="S36" s="2512">
        <v>1</v>
      </c>
      <c r="T36" s="2428"/>
      <c r="U36" s="2428"/>
      <c r="V36" s="2428"/>
    </row>
    <row r="37" spans="1:22" ht="25.5">
      <c r="A37" s="2512">
        <v>1</v>
      </c>
      <c r="B37" s="2417">
        <v>171952090000014</v>
      </c>
      <c r="C37" s="2555">
        <v>42760</v>
      </c>
      <c r="D37" s="2554">
        <v>0.93194444444444446</v>
      </c>
      <c r="E37" s="2296" t="s">
        <v>131</v>
      </c>
      <c r="F37" s="2450" t="s">
        <v>138</v>
      </c>
      <c r="G37" s="2423" t="s">
        <v>2355</v>
      </c>
      <c r="H37" s="2423" t="s">
        <v>147</v>
      </c>
      <c r="I37" s="2423" t="s">
        <v>1354</v>
      </c>
      <c r="J37" s="2423"/>
      <c r="K37" s="2550"/>
      <c r="L37" s="2550"/>
      <c r="M37" s="2512"/>
      <c r="N37" s="2512"/>
      <c r="O37" s="2406" t="s">
        <v>916</v>
      </c>
      <c r="P37" s="2428"/>
      <c r="Q37" s="2428">
        <v>1</v>
      </c>
      <c r="R37" s="2512">
        <v>4</v>
      </c>
      <c r="S37" s="2512">
        <v>1</v>
      </c>
      <c r="T37" s="2428"/>
      <c r="U37" s="2428"/>
      <c r="V37" s="2428"/>
    </row>
    <row r="38" spans="1:22" ht="25.5">
      <c r="A38" s="2512">
        <v>1</v>
      </c>
      <c r="B38" s="2417">
        <v>171910090000041</v>
      </c>
      <c r="C38" s="2555">
        <v>42760</v>
      </c>
      <c r="D38" s="2554">
        <v>0.95486111111111116</v>
      </c>
      <c r="E38" s="2296" t="s">
        <v>128</v>
      </c>
      <c r="F38" s="2450" t="s">
        <v>138</v>
      </c>
      <c r="G38" s="2423" t="s">
        <v>2356</v>
      </c>
      <c r="H38" s="2423" t="s">
        <v>147</v>
      </c>
      <c r="I38" s="2423" t="s">
        <v>1354</v>
      </c>
      <c r="J38" s="2423"/>
      <c r="K38" s="2550"/>
      <c r="L38" s="2550"/>
      <c r="M38" s="2512"/>
      <c r="N38" s="2512"/>
      <c r="O38" s="2406" t="s">
        <v>916</v>
      </c>
      <c r="P38" s="2428"/>
      <c r="Q38" s="2428" t="s">
        <v>1359</v>
      </c>
      <c r="R38" s="2512">
        <v>3</v>
      </c>
      <c r="S38" s="2512">
        <v>1</v>
      </c>
      <c r="T38" s="2428"/>
      <c r="U38" s="2428"/>
      <c r="V38" s="2428"/>
    </row>
    <row r="39" spans="1:22" ht="51">
      <c r="A39" s="2512">
        <v>1</v>
      </c>
      <c r="B39" s="2417">
        <v>171942090000012</v>
      </c>
      <c r="C39" s="2555">
        <v>42761</v>
      </c>
      <c r="D39" s="2554">
        <v>0.67361111111111116</v>
      </c>
      <c r="E39" s="2296" t="s">
        <v>144</v>
      </c>
      <c r="F39" s="2450" t="s">
        <v>145</v>
      </c>
      <c r="G39" s="2423" t="s">
        <v>2357</v>
      </c>
      <c r="H39" s="2423" t="s">
        <v>147</v>
      </c>
      <c r="I39" s="2423" t="s">
        <v>1354</v>
      </c>
      <c r="J39" s="2423"/>
      <c r="K39" s="2550"/>
      <c r="L39" s="2550"/>
      <c r="M39" s="2512"/>
      <c r="N39" s="2512"/>
      <c r="O39" s="2406" t="s">
        <v>916</v>
      </c>
      <c r="P39" s="2423" t="s">
        <v>2358</v>
      </c>
      <c r="Q39" s="2428">
        <v>7</v>
      </c>
      <c r="R39" s="2512">
        <v>3</v>
      </c>
      <c r="S39" s="2512">
        <v>1</v>
      </c>
      <c r="T39" s="2428"/>
      <c r="U39" s="2428"/>
      <c r="V39" s="2428"/>
    </row>
    <row r="40" spans="1:22" ht="51">
      <c r="A40" s="2512">
        <v>1</v>
      </c>
      <c r="B40" s="2417">
        <v>171960090000008</v>
      </c>
      <c r="C40" s="2555">
        <v>42762</v>
      </c>
      <c r="D40" s="2554">
        <v>0.4375</v>
      </c>
      <c r="E40" s="2296" t="s">
        <v>133</v>
      </c>
      <c r="F40" s="2450" t="s">
        <v>145</v>
      </c>
      <c r="G40" s="2423" t="s">
        <v>2359</v>
      </c>
      <c r="H40" s="2423" t="s">
        <v>2360</v>
      </c>
      <c r="I40" s="2423" t="s">
        <v>1351</v>
      </c>
      <c r="J40" s="2423"/>
      <c r="K40" s="2550"/>
      <c r="L40" s="2550"/>
      <c r="M40" s="2512"/>
      <c r="N40" s="2512"/>
      <c r="O40" s="2406" t="s">
        <v>916</v>
      </c>
      <c r="P40" s="2428"/>
      <c r="Q40" s="2428">
        <v>34</v>
      </c>
      <c r="R40" s="2512">
        <v>4</v>
      </c>
      <c r="S40" s="2512">
        <v>1</v>
      </c>
      <c r="T40" s="2428"/>
      <c r="U40" s="2428"/>
      <c r="V40" s="2428"/>
    </row>
    <row r="41" spans="1:22" ht="25.5">
      <c r="A41" s="2512">
        <v>1</v>
      </c>
      <c r="B41" s="2417">
        <v>171926090000007</v>
      </c>
      <c r="C41" s="2555">
        <v>42764</v>
      </c>
      <c r="D41" s="2554">
        <v>1.5972222222222224E-2</v>
      </c>
      <c r="E41" s="2296" t="s">
        <v>139</v>
      </c>
      <c r="F41" s="2450" t="s">
        <v>138</v>
      </c>
      <c r="G41" s="2423" t="s">
        <v>2361</v>
      </c>
      <c r="H41" s="2423" t="s">
        <v>2362</v>
      </c>
      <c r="I41" s="2423" t="s">
        <v>1880</v>
      </c>
      <c r="J41" s="2423"/>
      <c r="K41" s="2550"/>
      <c r="L41" s="2550"/>
      <c r="M41" s="2512"/>
      <c r="N41" s="2512"/>
      <c r="O41" s="2406" t="s">
        <v>916</v>
      </c>
      <c r="P41" s="2428"/>
      <c r="Q41" s="2428">
        <v>24</v>
      </c>
      <c r="R41" s="2512">
        <v>3</v>
      </c>
      <c r="S41" s="2512">
        <v>1</v>
      </c>
      <c r="T41" s="2428"/>
      <c r="U41" s="2428"/>
      <c r="V41" s="2428"/>
    </row>
    <row r="42" spans="1:22" ht="25.5">
      <c r="A42" s="2512">
        <v>1</v>
      </c>
      <c r="B42" s="2417">
        <v>171934090000011</v>
      </c>
      <c r="C42" s="2555">
        <v>42764</v>
      </c>
      <c r="D42" s="2554">
        <v>0.88888888888888884</v>
      </c>
      <c r="E42" s="2296" t="s">
        <v>142</v>
      </c>
      <c r="F42" s="2450" t="s">
        <v>145</v>
      </c>
      <c r="G42" s="2423" t="s">
        <v>2363</v>
      </c>
      <c r="H42" s="2423" t="s">
        <v>2364</v>
      </c>
      <c r="I42" s="2423" t="s">
        <v>1351</v>
      </c>
      <c r="J42" s="2423"/>
      <c r="K42" s="2550"/>
      <c r="L42" s="2550"/>
      <c r="M42" s="2512"/>
      <c r="N42" s="2512"/>
      <c r="O42" s="2406" t="s">
        <v>916</v>
      </c>
      <c r="P42" s="2428"/>
      <c r="Q42" s="2428">
        <v>20</v>
      </c>
      <c r="R42" s="2512">
        <v>3</v>
      </c>
      <c r="S42" s="2512">
        <v>1</v>
      </c>
      <c r="T42" s="2428"/>
      <c r="U42" s="2428"/>
      <c r="V42" s="2428"/>
    </row>
    <row r="43" spans="1:22" ht="71.25" customHeight="1">
      <c r="A43" s="2512">
        <v>1</v>
      </c>
      <c r="B43" s="2417">
        <v>171940090000046</v>
      </c>
      <c r="C43" s="2555">
        <v>42765</v>
      </c>
      <c r="D43" s="2554">
        <v>4.7916666666666663E-2</v>
      </c>
      <c r="E43" s="2296" t="s">
        <v>127</v>
      </c>
      <c r="F43" s="2450" t="s">
        <v>145</v>
      </c>
      <c r="G43" s="2423" t="s">
        <v>2365</v>
      </c>
      <c r="H43" s="2423" t="s">
        <v>2366</v>
      </c>
      <c r="I43" s="2423" t="s">
        <v>1351</v>
      </c>
      <c r="J43" s="2423"/>
      <c r="K43" s="2550"/>
      <c r="L43" s="2550"/>
      <c r="M43" s="2512"/>
      <c r="N43" s="2512"/>
      <c r="O43" s="2406" t="s">
        <v>916</v>
      </c>
      <c r="P43" s="2428"/>
      <c r="Q43" s="2428">
        <v>2</v>
      </c>
      <c r="R43" s="2512">
        <v>3</v>
      </c>
      <c r="S43" s="2512">
        <v>1</v>
      </c>
      <c r="T43" s="2428"/>
      <c r="U43" s="2428"/>
      <c r="V43" s="2428"/>
    </row>
    <row r="44" spans="1:22" ht="76.5">
      <c r="A44" s="2512">
        <v>1</v>
      </c>
      <c r="B44" s="2417">
        <v>171962090000030</v>
      </c>
      <c r="C44" s="2555">
        <v>42766</v>
      </c>
      <c r="D44" s="2554">
        <v>7.6388888888888886E-3</v>
      </c>
      <c r="E44" s="2296" t="s">
        <v>130</v>
      </c>
      <c r="F44" s="2450" t="s">
        <v>145</v>
      </c>
      <c r="G44" s="2423" t="s">
        <v>2367</v>
      </c>
      <c r="H44" s="2423" t="s">
        <v>2368</v>
      </c>
      <c r="I44" s="2423" t="s">
        <v>2369</v>
      </c>
      <c r="J44" s="2423"/>
      <c r="K44" s="2550"/>
      <c r="L44" s="2550"/>
      <c r="M44" s="2512"/>
      <c r="N44" s="2512"/>
      <c r="O44" s="2406" t="s">
        <v>917</v>
      </c>
      <c r="P44" s="2428"/>
      <c r="Q44" s="2428">
        <v>2</v>
      </c>
      <c r="R44" s="2512">
        <v>3</v>
      </c>
      <c r="S44" s="2512">
        <v>1</v>
      </c>
      <c r="T44" s="2428"/>
      <c r="U44" s="2428"/>
      <c r="V44" s="2428"/>
    </row>
    <row r="45" spans="1:22" ht="38.25">
      <c r="A45" s="2512">
        <v>1</v>
      </c>
      <c r="B45" s="2417">
        <v>171934090000013</v>
      </c>
      <c r="C45" s="2555">
        <v>42766</v>
      </c>
      <c r="D45" s="2554">
        <v>0.3298611111111111</v>
      </c>
      <c r="E45" s="2296" t="s">
        <v>142</v>
      </c>
      <c r="F45" s="2450" t="s">
        <v>145</v>
      </c>
      <c r="G45" s="2423" t="s">
        <v>2370</v>
      </c>
      <c r="H45" s="2423" t="s">
        <v>1385</v>
      </c>
      <c r="I45" s="2423" t="s">
        <v>1351</v>
      </c>
      <c r="J45" s="2423"/>
      <c r="K45" s="2550"/>
      <c r="L45" s="2550"/>
      <c r="M45" s="2512"/>
      <c r="N45" s="2512"/>
      <c r="O45" s="2406" t="s">
        <v>916</v>
      </c>
      <c r="P45" s="2428"/>
      <c r="Q45" s="2428">
        <v>20</v>
      </c>
      <c r="R45" s="2512">
        <v>2</v>
      </c>
      <c r="S45" s="2512">
        <v>1</v>
      </c>
      <c r="T45" s="2428"/>
      <c r="U45" s="2428"/>
      <c r="V45" s="2428"/>
    </row>
    <row r="46" spans="1:22" ht="38.25">
      <c r="A46" s="2512">
        <v>1</v>
      </c>
      <c r="B46" s="2417">
        <v>171932090000009</v>
      </c>
      <c r="C46" s="2555">
        <v>42766</v>
      </c>
      <c r="D46" s="2554">
        <v>0.44166666666666665</v>
      </c>
      <c r="E46" s="2296" t="s">
        <v>148</v>
      </c>
      <c r="F46" s="2450" t="s">
        <v>145</v>
      </c>
      <c r="G46" s="2423" t="s">
        <v>1326</v>
      </c>
      <c r="H46" s="2423" t="s">
        <v>2371</v>
      </c>
      <c r="I46" s="2423" t="s">
        <v>1351</v>
      </c>
      <c r="J46" s="2423"/>
      <c r="K46" s="2550"/>
      <c r="L46" s="2550"/>
      <c r="M46" s="2512"/>
      <c r="N46" s="2512">
        <v>34</v>
      </c>
      <c r="O46" s="2406" t="s">
        <v>916</v>
      </c>
      <c r="P46" s="2428"/>
      <c r="Q46" s="2428">
        <v>29</v>
      </c>
      <c r="R46" s="2512">
        <v>2</v>
      </c>
      <c r="S46" s="2512">
        <v>1</v>
      </c>
      <c r="T46" s="2428"/>
      <c r="U46" s="2428"/>
      <c r="V46" s="2428"/>
    </row>
    <row r="47" spans="1:22" ht="51">
      <c r="A47" s="1738">
        <v>1</v>
      </c>
      <c r="B47" s="1752">
        <v>171964090000011</v>
      </c>
      <c r="C47" s="1739">
        <v>42766</v>
      </c>
      <c r="D47" s="1740">
        <v>0.46527777777777773</v>
      </c>
      <c r="E47" s="1726" t="s">
        <v>140</v>
      </c>
      <c r="F47" s="1785" t="s">
        <v>145</v>
      </c>
      <c r="G47" s="1728" t="s">
        <v>2372</v>
      </c>
      <c r="H47" s="1728" t="s">
        <v>1385</v>
      </c>
      <c r="I47" s="1728" t="s">
        <v>1351</v>
      </c>
      <c r="J47" s="1728"/>
      <c r="K47" s="1742"/>
      <c r="L47" s="1742"/>
      <c r="M47" s="1738"/>
      <c r="N47" s="1738">
        <v>18</v>
      </c>
      <c r="O47" s="1731" t="s">
        <v>916</v>
      </c>
      <c r="P47" s="1732"/>
      <c r="Q47" s="1732" t="s">
        <v>1359</v>
      </c>
      <c r="R47" s="1738">
        <v>4</v>
      </c>
      <c r="S47" s="1738">
        <v>1</v>
      </c>
      <c r="T47" s="1732"/>
      <c r="U47" s="1732"/>
      <c r="V47" s="1732"/>
    </row>
    <row r="48" spans="1:22" ht="25.5">
      <c r="A48" s="2512">
        <v>1</v>
      </c>
      <c r="B48" s="2417">
        <v>171926090000008</v>
      </c>
      <c r="C48" s="2555">
        <v>42768</v>
      </c>
      <c r="D48" s="2554">
        <v>0.36458333333333331</v>
      </c>
      <c r="E48" s="2296" t="s">
        <v>139</v>
      </c>
      <c r="F48" s="2450" t="s">
        <v>138</v>
      </c>
      <c r="G48" s="2423" t="s">
        <v>2373</v>
      </c>
      <c r="H48" s="2423" t="s">
        <v>147</v>
      </c>
      <c r="I48" s="2423" t="s">
        <v>1354</v>
      </c>
      <c r="J48" s="2423"/>
      <c r="K48" s="2550"/>
      <c r="L48" s="2550"/>
      <c r="M48" s="2512"/>
      <c r="N48" s="2512"/>
      <c r="O48" s="2406" t="s">
        <v>916</v>
      </c>
      <c r="P48" s="2428"/>
      <c r="Q48" s="2428">
        <v>24</v>
      </c>
      <c r="R48" s="2512">
        <v>3</v>
      </c>
      <c r="S48" s="2512">
        <v>1</v>
      </c>
      <c r="T48" s="2428"/>
      <c r="U48" s="2428"/>
      <c r="V48" s="2428"/>
    </row>
    <row r="49" spans="1:22" ht="25.5">
      <c r="A49" s="2512">
        <v>1</v>
      </c>
      <c r="B49" s="2417">
        <v>171910090000052</v>
      </c>
      <c r="C49" s="2555">
        <v>42768</v>
      </c>
      <c r="D49" s="2554">
        <v>0.73888888888888893</v>
      </c>
      <c r="E49" s="2296" t="s">
        <v>128</v>
      </c>
      <c r="F49" s="2450" t="s">
        <v>138</v>
      </c>
      <c r="G49" s="2423" t="s">
        <v>2374</v>
      </c>
      <c r="H49" s="2423" t="s">
        <v>147</v>
      </c>
      <c r="I49" s="2423" t="s">
        <v>1354</v>
      </c>
      <c r="J49" s="2423"/>
      <c r="K49" s="2550"/>
      <c r="L49" s="2550"/>
      <c r="M49" s="2512"/>
      <c r="N49" s="2512"/>
      <c r="O49" s="2406" t="s">
        <v>916</v>
      </c>
      <c r="P49" s="2428"/>
      <c r="Q49" s="2428">
        <v>21</v>
      </c>
      <c r="R49" s="2512">
        <v>4</v>
      </c>
      <c r="S49" s="2512">
        <v>1</v>
      </c>
      <c r="T49" s="2428"/>
      <c r="U49" s="2428"/>
      <c r="V49" s="2428"/>
    </row>
    <row r="50" spans="1:22" ht="38.25">
      <c r="A50" s="1738">
        <v>1</v>
      </c>
      <c r="B50" s="1752">
        <v>171964090000012</v>
      </c>
      <c r="C50" s="1739">
        <v>42769</v>
      </c>
      <c r="D50" s="1740">
        <v>0.81944444444444453</v>
      </c>
      <c r="E50" s="1726" t="s">
        <v>140</v>
      </c>
      <c r="F50" s="1785" t="s">
        <v>145</v>
      </c>
      <c r="G50" s="1728" t="s">
        <v>1380</v>
      </c>
      <c r="H50" s="1728" t="s">
        <v>1385</v>
      </c>
      <c r="I50" s="1728" t="s">
        <v>1351</v>
      </c>
      <c r="J50" s="1728"/>
      <c r="K50" s="1742"/>
      <c r="L50" s="1742"/>
      <c r="M50" s="1738"/>
      <c r="N50" s="1738">
        <v>20</v>
      </c>
      <c r="O50" s="1731" t="s">
        <v>916</v>
      </c>
      <c r="P50" s="1732"/>
      <c r="Q50" s="1732" t="s">
        <v>1359</v>
      </c>
      <c r="R50" s="1738">
        <v>4</v>
      </c>
      <c r="S50" s="1738">
        <v>1</v>
      </c>
      <c r="T50" s="1732"/>
      <c r="U50" s="1732"/>
      <c r="V50" s="1732"/>
    </row>
    <row r="51" spans="1:22" ht="63.75">
      <c r="A51" s="2512">
        <v>1</v>
      </c>
      <c r="B51" s="2417">
        <v>171932090000010</v>
      </c>
      <c r="C51" s="2555">
        <v>42769</v>
      </c>
      <c r="D51" s="2554">
        <v>0.95763888888888893</v>
      </c>
      <c r="E51" s="2296" t="s">
        <v>148</v>
      </c>
      <c r="F51" s="2450" t="s">
        <v>145</v>
      </c>
      <c r="G51" s="2423" t="s">
        <v>1326</v>
      </c>
      <c r="H51" s="2423" t="s">
        <v>2375</v>
      </c>
      <c r="I51" s="2423" t="s">
        <v>1351</v>
      </c>
      <c r="J51" s="2423"/>
      <c r="K51" s="2550"/>
      <c r="L51" s="2550"/>
      <c r="M51" s="2512"/>
      <c r="N51" s="2512">
        <v>5</v>
      </c>
      <c r="O51" s="2406" t="s">
        <v>916</v>
      </c>
      <c r="P51" s="2428"/>
      <c r="Q51" s="2428">
        <v>29</v>
      </c>
      <c r="R51" s="2512">
        <v>3</v>
      </c>
      <c r="S51" s="2512">
        <v>1</v>
      </c>
      <c r="T51" s="2428"/>
      <c r="U51" s="2428"/>
      <c r="V51" s="2428"/>
    </row>
    <row r="52" spans="1:22" ht="51">
      <c r="A52" s="2512">
        <v>1</v>
      </c>
      <c r="B52" s="2417">
        <v>171932090000011</v>
      </c>
      <c r="C52" s="2555">
        <v>42770</v>
      </c>
      <c r="D52" s="2554">
        <v>0.39027777777777778</v>
      </c>
      <c r="E52" s="2296" t="s">
        <v>148</v>
      </c>
      <c r="F52" s="2450" t="s">
        <v>145</v>
      </c>
      <c r="G52" s="2423" t="s">
        <v>2376</v>
      </c>
      <c r="H52" s="2423" t="s">
        <v>2377</v>
      </c>
      <c r="I52" s="2423" t="s">
        <v>2369</v>
      </c>
      <c r="J52" s="2423"/>
      <c r="K52" s="2550"/>
      <c r="L52" s="2550"/>
      <c r="M52" s="2512"/>
      <c r="N52" s="2512"/>
      <c r="O52" s="2406" t="s">
        <v>917</v>
      </c>
      <c r="P52" s="2428"/>
      <c r="Q52" s="2428">
        <v>25</v>
      </c>
      <c r="R52" s="2512">
        <v>3</v>
      </c>
      <c r="S52" s="2512">
        <v>1</v>
      </c>
      <c r="T52" s="2428"/>
      <c r="U52" s="2428"/>
      <c r="V52" s="2428"/>
    </row>
    <row r="53" spans="1:22" ht="51">
      <c r="A53" s="2512">
        <v>1</v>
      </c>
      <c r="B53" s="2417">
        <v>171960090000009</v>
      </c>
      <c r="C53" s="2555">
        <v>42771</v>
      </c>
      <c r="D53" s="2554">
        <v>0.3611111111111111</v>
      </c>
      <c r="E53" s="2296" t="s">
        <v>133</v>
      </c>
      <c r="F53" s="2450" t="s">
        <v>145</v>
      </c>
      <c r="G53" s="2423" t="s">
        <v>2378</v>
      </c>
      <c r="H53" s="2423" t="s">
        <v>2379</v>
      </c>
      <c r="I53" s="2423" t="s">
        <v>2380</v>
      </c>
      <c r="J53" s="2423"/>
      <c r="K53" s="2550"/>
      <c r="L53" s="2550"/>
      <c r="M53" s="2512"/>
      <c r="N53" s="2512"/>
      <c r="O53" s="2406" t="s">
        <v>917</v>
      </c>
      <c r="P53" s="2428"/>
      <c r="Q53" s="2428">
        <v>29</v>
      </c>
      <c r="R53" s="2512">
        <v>3</v>
      </c>
      <c r="S53" s="2512">
        <v>1</v>
      </c>
      <c r="T53" s="2428"/>
      <c r="U53" s="2428"/>
      <c r="V53" s="2428"/>
    </row>
    <row r="54" spans="1:22" ht="51">
      <c r="A54" s="2512">
        <v>1</v>
      </c>
      <c r="B54" s="2417">
        <v>171968090000057</v>
      </c>
      <c r="C54" s="2555">
        <v>42773</v>
      </c>
      <c r="D54" s="2554">
        <v>0.90902777777777777</v>
      </c>
      <c r="E54" s="2296" t="s">
        <v>137</v>
      </c>
      <c r="F54" s="2450" t="s">
        <v>145</v>
      </c>
      <c r="G54" s="2423" t="s">
        <v>2381</v>
      </c>
      <c r="H54" s="2423" t="s">
        <v>2382</v>
      </c>
      <c r="I54" s="2423" t="s">
        <v>1880</v>
      </c>
      <c r="J54" s="2423"/>
      <c r="K54" s="2550"/>
      <c r="L54" s="2550"/>
      <c r="M54" s="2512"/>
      <c r="N54" s="2512"/>
      <c r="O54" s="2406" t="s">
        <v>916</v>
      </c>
      <c r="P54" s="2428"/>
      <c r="Q54" s="2428">
        <v>3</v>
      </c>
      <c r="R54" s="2512">
        <v>3</v>
      </c>
      <c r="S54" s="2512">
        <v>1</v>
      </c>
      <c r="T54" s="2428"/>
      <c r="U54" s="2428"/>
      <c r="V54" s="2428"/>
    </row>
    <row r="55" spans="1:22" ht="25.5">
      <c r="A55" s="2429">
        <v>1</v>
      </c>
      <c r="B55" s="2417">
        <v>171926090000011</v>
      </c>
      <c r="C55" s="2566">
        <v>42773</v>
      </c>
      <c r="D55" s="2567">
        <v>0.50624999999999998</v>
      </c>
      <c r="E55" s="2296" t="s">
        <v>139</v>
      </c>
      <c r="F55" s="2450" t="s">
        <v>138</v>
      </c>
      <c r="G55" s="2434" t="s">
        <v>2383</v>
      </c>
      <c r="H55" s="2434" t="s">
        <v>147</v>
      </c>
      <c r="I55" s="2434" t="s">
        <v>1354</v>
      </c>
      <c r="J55" s="2434"/>
      <c r="K55" s="2568"/>
      <c r="L55" s="2568"/>
      <c r="M55" s="2429">
        <v>1</v>
      </c>
      <c r="N55" s="2429"/>
      <c r="O55" s="2406" t="s">
        <v>916</v>
      </c>
      <c r="P55" s="2466"/>
      <c r="Q55" s="2466">
        <v>24</v>
      </c>
      <c r="R55" s="2429">
        <v>3</v>
      </c>
      <c r="S55" s="2429">
        <v>1</v>
      </c>
      <c r="T55" s="2466"/>
      <c r="U55" s="2466"/>
      <c r="V55" s="2466"/>
    </row>
    <row r="56" spans="1:22" ht="25.5">
      <c r="A56" s="2512">
        <v>1</v>
      </c>
      <c r="B56" s="2417">
        <v>171934090000017</v>
      </c>
      <c r="C56" s="2555">
        <v>42774</v>
      </c>
      <c r="D56" s="2554">
        <v>0.69097222222222221</v>
      </c>
      <c r="E56" s="2296" t="s">
        <v>142</v>
      </c>
      <c r="F56" s="2450" t="s">
        <v>145</v>
      </c>
      <c r="G56" s="2423" t="s">
        <v>2384</v>
      </c>
      <c r="H56" s="2423" t="s">
        <v>1385</v>
      </c>
      <c r="I56" s="2423" t="s">
        <v>1351</v>
      </c>
      <c r="J56" s="2423"/>
      <c r="K56" s="2550"/>
      <c r="L56" s="2550"/>
      <c r="M56" s="2512"/>
      <c r="N56" s="2512">
        <v>12</v>
      </c>
      <c r="O56" s="2406" t="s">
        <v>916</v>
      </c>
      <c r="P56" s="2428"/>
      <c r="Q56" s="2428">
        <v>20</v>
      </c>
      <c r="R56" s="2512">
        <v>5</v>
      </c>
      <c r="S56" s="2512">
        <v>2</v>
      </c>
      <c r="T56" s="2428"/>
      <c r="U56" s="2428"/>
      <c r="V56" s="2428"/>
    </row>
    <row r="57" spans="1:22" ht="38.25">
      <c r="A57" s="2512">
        <v>1</v>
      </c>
      <c r="B57" s="2417">
        <v>171934090000018</v>
      </c>
      <c r="C57" s="2555">
        <v>42775</v>
      </c>
      <c r="D57" s="2554">
        <v>0.43194444444444446</v>
      </c>
      <c r="E57" s="2296" t="s">
        <v>142</v>
      </c>
      <c r="F57" s="2450" t="s">
        <v>145</v>
      </c>
      <c r="G57" s="2423" t="s">
        <v>2385</v>
      </c>
      <c r="H57" s="2423" t="s">
        <v>2386</v>
      </c>
      <c r="I57" s="2423" t="s">
        <v>1351</v>
      </c>
      <c r="J57" s="2423"/>
      <c r="K57" s="2550"/>
      <c r="L57" s="2550"/>
      <c r="M57" s="2512"/>
      <c r="N57" s="2512">
        <v>3</v>
      </c>
      <c r="O57" s="2406" t="s">
        <v>916</v>
      </c>
      <c r="P57" s="2428"/>
      <c r="Q57" s="2428" t="s">
        <v>1359</v>
      </c>
      <c r="R57" s="2512">
        <v>5</v>
      </c>
      <c r="S57" s="2512">
        <v>1</v>
      </c>
      <c r="T57" s="2428"/>
      <c r="U57" s="2428"/>
      <c r="V57" s="2428"/>
    </row>
    <row r="58" spans="1:22" ht="25.5">
      <c r="A58" s="2512">
        <v>1</v>
      </c>
      <c r="B58" s="2417">
        <v>171968090000059</v>
      </c>
      <c r="C58" s="2555">
        <v>42775</v>
      </c>
      <c r="D58" s="2554">
        <v>0.63958333333333328</v>
      </c>
      <c r="E58" s="2296" t="s">
        <v>137</v>
      </c>
      <c r="F58" s="2450" t="s">
        <v>145</v>
      </c>
      <c r="G58" s="2423" t="s">
        <v>2387</v>
      </c>
      <c r="H58" s="2423" t="s">
        <v>147</v>
      </c>
      <c r="I58" s="2423" t="s">
        <v>1354</v>
      </c>
      <c r="J58" s="2423"/>
      <c r="K58" s="2550"/>
      <c r="L58" s="2550"/>
      <c r="M58" s="2512"/>
      <c r="N58" s="2512"/>
      <c r="O58" s="2406" t="s">
        <v>916</v>
      </c>
      <c r="P58" s="2428"/>
      <c r="Q58" s="2428">
        <v>4</v>
      </c>
      <c r="R58" s="2512">
        <v>4</v>
      </c>
      <c r="S58" s="2512">
        <v>1</v>
      </c>
      <c r="T58" s="2428"/>
      <c r="U58" s="2428"/>
      <c r="V58" s="2428"/>
    </row>
    <row r="59" spans="1:22" ht="25.5">
      <c r="A59" s="2429">
        <v>1</v>
      </c>
      <c r="B59" s="2417">
        <v>171934090000019</v>
      </c>
      <c r="C59" s="2555">
        <v>42775</v>
      </c>
      <c r="D59" s="2567">
        <v>0.79722222222222217</v>
      </c>
      <c r="E59" s="2296" t="s">
        <v>142</v>
      </c>
      <c r="F59" s="2450" t="s">
        <v>145</v>
      </c>
      <c r="G59" s="2423" t="s">
        <v>2384</v>
      </c>
      <c r="H59" s="2423" t="s">
        <v>2388</v>
      </c>
      <c r="I59" s="2423" t="s">
        <v>1351</v>
      </c>
      <c r="J59" s="2423"/>
      <c r="K59" s="2550"/>
      <c r="L59" s="2550"/>
      <c r="M59" s="2512"/>
      <c r="N59" s="2512"/>
      <c r="O59" s="2406" t="s">
        <v>916</v>
      </c>
      <c r="P59" s="2428"/>
      <c r="Q59" s="2428">
        <v>20</v>
      </c>
      <c r="R59" s="2429">
        <v>4</v>
      </c>
      <c r="S59" s="2429">
        <v>1</v>
      </c>
      <c r="T59" s="2428"/>
      <c r="U59" s="2428"/>
      <c r="V59" s="2428"/>
    </row>
    <row r="60" spans="1:22" ht="51">
      <c r="A60" s="2429">
        <v>1</v>
      </c>
      <c r="B60" s="2417">
        <v>171952090000025</v>
      </c>
      <c r="C60" s="2555">
        <v>42775</v>
      </c>
      <c r="D60" s="2567">
        <v>0.77083333333333337</v>
      </c>
      <c r="E60" s="2296" t="s">
        <v>131</v>
      </c>
      <c r="F60" s="2450" t="s">
        <v>145</v>
      </c>
      <c r="G60" s="2423" t="s">
        <v>2389</v>
      </c>
      <c r="H60" s="2423" t="s">
        <v>2390</v>
      </c>
      <c r="I60" s="2423" t="s">
        <v>2391</v>
      </c>
      <c r="J60" s="2423"/>
      <c r="K60" s="2550"/>
      <c r="L60" s="2550"/>
      <c r="M60" s="2512"/>
      <c r="N60" s="2512"/>
      <c r="O60" s="2406" t="s">
        <v>917</v>
      </c>
      <c r="P60" s="2428"/>
      <c r="Q60" s="2428">
        <v>1</v>
      </c>
      <c r="R60" s="2429">
        <v>3</v>
      </c>
      <c r="S60" s="2429">
        <v>1</v>
      </c>
      <c r="T60" s="2428"/>
      <c r="U60" s="2428"/>
      <c r="V60" s="2428"/>
    </row>
    <row r="61" spans="1:22" ht="14.25">
      <c r="A61" s="1498"/>
      <c r="B61" s="1517"/>
      <c r="C61" s="1499"/>
      <c r="D61" s="1500"/>
      <c r="E61" s="1516"/>
      <c r="F61" s="1523"/>
      <c r="G61" s="1434"/>
      <c r="H61" s="1434"/>
      <c r="I61" s="1434"/>
      <c r="J61" s="1434"/>
      <c r="K61" s="1498"/>
      <c r="L61" s="1498"/>
      <c r="M61" s="1501"/>
      <c r="N61" s="1501"/>
      <c r="O61" s="1421"/>
      <c r="P61" s="1501"/>
      <c r="Q61" s="1424"/>
      <c r="R61" s="1498"/>
      <c r="S61" s="1498"/>
      <c r="T61" s="1501"/>
      <c r="U61" s="1501"/>
      <c r="V61" s="1501"/>
    </row>
    <row r="62" spans="1:22" ht="14.25">
      <c r="A62" s="1498"/>
      <c r="B62" s="1517"/>
      <c r="C62" s="1499"/>
      <c r="D62" s="1500"/>
      <c r="E62" s="1516"/>
      <c r="F62" s="1523"/>
      <c r="G62" s="1434"/>
      <c r="H62" s="1434"/>
      <c r="I62" s="1434"/>
      <c r="J62" s="1434"/>
      <c r="K62" s="1498"/>
      <c r="L62" s="1498"/>
      <c r="M62" s="1501"/>
      <c r="N62" s="1501"/>
      <c r="O62" s="1421"/>
      <c r="P62" s="1501"/>
      <c r="Q62" s="1424"/>
      <c r="R62" s="1498"/>
      <c r="S62" s="1498"/>
      <c r="T62" s="1501"/>
      <c r="U62" s="1501"/>
      <c r="V62" s="1501"/>
    </row>
    <row r="63" spans="1:22" ht="14.25">
      <c r="A63" s="1498"/>
      <c r="B63" s="1517"/>
      <c r="C63" s="1499"/>
      <c r="D63" s="1500"/>
      <c r="E63" s="1516"/>
      <c r="F63" s="1523"/>
      <c r="G63" s="1434"/>
      <c r="H63" s="1434"/>
      <c r="I63" s="1434"/>
      <c r="J63" s="1434"/>
      <c r="K63" s="1498"/>
      <c r="L63" s="1498"/>
      <c r="M63" s="1501"/>
      <c r="N63" s="1501"/>
      <c r="O63" s="1421"/>
      <c r="P63" s="1501"/>
      <c r="Q63" s="1424"/>
      <c r="R63" s="1498"/>
      <c r="S63" s="1498"/>
      <c r="T63" s="1501"/>
      <c r="U63" s="1501"/>
      <c r="V63" s="1501"/>
    </row>
    <row r="64" spans="1:22" ht="14.25">
      <c r="A64" s="1498"/>
      <c r="B64" s="1517"/>
      <c r="C64" s="1499"/>
      <c r="D64" s="1500"/>
      <c r="E64" s="1516"/>
      <c r="F64" s="1523"/>
      <c r="G64" s="1434"/>
      <c r="H64" s="1434"/>
      <c r="I64" s="1434"/>
      <c r="J64" s="1434"/>
      <c r="K64" s="1498"/>
      <c r="L64" s="1498"/>
      <c r="M64" s="1501"/>
      <c r="N64" s="1501"/>
      <c r="O64" s="1421"/>
      <c r="P64" s="1501"/>
      <c r="Q64" s="1424"/>
      <c r="R64" s="1498"/>
      <c r="S64" s="1498"/>
      <c r="T64" s="1501"/>
      <c r="U64" s="1501"/>
      <c r="V64" s="1501"/>
    </row>
    <row r="65" spans="1:22" ht="14.25">
      <c r="A65" s="1498"/>
      <c r="B65" s="1517"/>
      <c r="C65" s="1499"/>
      <c r="D65" s="1500"/>
      <c r="E65" s="1516"/>
      <c r="F65" s="1523"/>
      <c r="G65" s="1434"/>
      <c r="H65" s="1434"/>
      <c r="I65" s="1434"/>
      <c r="J65" s="1434"/>
      <c r="K65" s="1498"/>
      <c r="L65" s="1498"/>
      <c r="M65" s="1501"/>
      <c r="N65" s="1501"/>
      <c r="O65" s="1421"/>
      <c r="P65" s="1501"/>
      <c r="Q65" s="1424"/>
      <c r="R65" s="1498"/>
      <c r="S65" s="1498"/>
      <c r="T65" s="1501"/>
      <c r="U65" s="1501"/>
      <c r="V65" s="1501"/>
    </row>
    <row r="66" spans="1:22" ht="14.25">
      <c r="A66" s="1498"/>
      <c r="B66" s="1517"/>
      <c r="C66" s="1499"/>
      <c r="D66" s="1500"/>
      <c r="E66" s="1516"/>
      <c r="F66" s="1523"/>
      <c r="G66" s="1434"/>
      <c r="H66" s="1434"/>
      <c r="I66" s="1434"/>
      <c r="J66" s="1434"/>
      <c r="K66" s="1498"/>
      <c r="L66" s="1498"/>
      <c r="M66" s="1501"/>
      <c r="N66" s="1501"/>
      <c r="O66" s="1421"/>
      <c r="P66" s="1501"/>
      <c r="Q66" s="1424"/>
      <c r="R66" s="1498"/>
      <c r="S66" s="1498"/>
      <c r="T66" s="1501"/>
      <c r="U66" s="1501"/>
      <c r="V66" s="1501"/>
    </row>
    <row r="67" spans="1:22" ht="14.25">
      <c r="A67" s="1498"/>
      <c r="B67" s="1517"/>
      <c r="C67" s="1499"/>
      <c r="D67" s="1500"/>
      <c r="E67" s="1516"/>
      <c r="F67" s="1523"/>
      <c r="G67" s="1434"/>
      <c r="H67" s="1434"/>
      <c r="I67" s="1434"/>
      <c r="J67" s="1434"/>
      <c r="K67" s="1498"/>
      <c r="L67" s="1498"/>
      <c r="M67" s="1501"/>
      <c r="N67" s="1501"/>
      <c r="O67" s="1421"/>
      <c r="P67" s="1501"/>
      <c r="Q67" s="1424"/>
      <c r="R67" s="1498"/>
      <c r="S67" s="1498"/>
      <c r="T67" s="1501"/>
      <c r="U67" s="1501"/>
      <c r="V67" s="1501"/>
    </row>
    <row r="68" spans="1:22" ht="14.25">
      <c r="A68" s="1498"/>
      <c r="B68" s="1517"/>
      <c r="C68" s="1499"/>
      <c r="D68" s="1500"/>
      <c r="E68" s="1516"/>
      <c r="F68" s="1523"/>
      <c r="G68" s="1434"/>
      <c r="H68" s="1434"/>
      <c r="I68" s="1434"/>
      <c r="J68" s="1434"/>
      <c r="K68" s="1498"/>
      <c r="L68" s="1498"/>
      <c r="M68" s="1501"/>
      <c r="N68" s="1501"/>
      <c r="O68" s="1421"/>
      <c r="P68" s="1501"/>
      <c r="Q68" s="1424"/>
      <c r="R68" s="1498"/>
      <c r="S68" s="1498"/>
      <c r="T68" s="1501"/>
      <c r="U68" s="1501"/>
      <c r="V68" s="1501"/>
    </row>
    <row r="69" spans="1:22" ht="14.25">
      <c r="A69" s="1498"/>
      <c r="B69" s="1517"/>
      <c r="C69" s="1499"/>
      <c r="D69" s="1500"/>
      <c r="E69" s="1516"/>
      <c r="F69" s="1523"/>
      <c r="G69" s="1434"/>
      <c r="H69" s="1434"/>
      <c r="I69" s="1434"/>
      <c r="J69" s="1434"/>
      <c r="K69" s="1498"/>
      <c r="L69" s="1498"/>
      <c r="M69" s="1501"/>
      <c r="N69" s="1501"/>
      <c r="O69" s="1421"/>
      <c r="P69" s="1501"/>
      <c r="Q69" s="1424"/>
      <c r="R69" s="1498"/>
      <c r="S69" s="1498"/>
      <c r="T69" s="1501"/>
      <c r="U69" s="1501"/>
      <c r="V69" s="1501"/>
    </row>
    <row r="70" spans="1:22" ht="14.25">
      <c r="A70" s="1498"/>
      <c r="B70" s="1517"/>
      <c r="C70" s="1499"/>
      <c r="D70" s="1500"/>
      <c r="E70" s="1516"/>
      <c r="F70" s="1523"/>
      <c r="G70" s="1434"/>
      <c r="H70" s="1434"/>
      <c r="I70" s="1434"/>
      <c r="J70" s="1434"/>
      <c r="K70" s="1498"/>
      <c r="L70" s="1498"/>
      <c r="M70" s="1501"/>
      <c r="N70" s="1501"/>
      <c r="O70" s="1421"/>
      <c r="P70" s="1501"/>
      <c r="Q70" s="1424"/>
      <c r="R70" s="1498"/>
      <c r="S70" s="1498"/>
      <c r="T70" s="1501"/>
      <c r="U70" s="1501"/>
      <c r="V70" s="1501"/>
    </row>
    <row r="71" spans="1:22" ht="14.25">
      <c r="A71" s="1498"/>
      <c r="B71" s="1517"/>
      <c r="C71" s="1499"/>
      <c r="D71" s="1500"/>
      <c r="E71" s="1516"/>
      <c r="F71" s="1523"/>
      <c r="G71" s="1434"/>
      <c r="H71" s="1434"/>
      <c r="I71" s="1434"/>
      <c r="J71" s="1434"/>
      <c r="K71" s="1498"/>
      <c r="L71" s="1498"/>
      <c r="M71" s="1501"/>
      <c r="N71" s="1501"/>
      <c r="O71" s="1421"/>
      <c r="P71" s="1501"/>
      <c r="Q71" s="1424"/>
      <c r="R71" s="1498"/>
      <c r="S71" s="1498"/>
      <c r="T71" s="1501"/>
      <c r="U71" s="1501"/>
      <c r="V71" s="1501"/>
    </row>
    <row r="72" spans="1:22" ht="14.25">
      <c r="A72" s="1498"/>
      <c r="B72" s="1517"/>
      <c r="C72" s="1499"/>
      <c r="D72" s="1500"/>
      <c r="E72" s="1516"/>
      <c r="F72" s="1523"/>
      <c r="G72" s="1434"/>
      <c r="H72" s="1434"/>
      <c r="I72" s="1434"/>
      <c r="J72" s="1434"/>
      <c r="K72" s="1498"/>
      <c r="L72" s="1498"/>
      <c r="M72" s="1501"/>
      <c r="N72" s="1501"/>
      <c r="O72" s="1421"/>
      <c r="P72" s="1501"/>
      <c r="Q72" s="1424"/>
      <c r="R72" s="1498"/>
      <c r="S72" s="1498"/>
      <c r="T72" s="1501"/>
      <c r="U72" s="1501"/>
      <c r="V72" s="1501"/>
    </row>
    <row r="73" spans="1:22" ht="14.25">
      <c r="A73" s="1498"/>
      <c r="B73" s="1517"/>
      <c r="C73" s="1499"/>
      <c r="D73" s="1500"/>
      <c r="E73" s="1516"/>
      <c r="F73" s="1523"/>
      <c r="G73" s="1434"/>
      <c r="H73" s="1434"/>
      <c r="I73" s="1434"/>
      <c r="J73" s="1434"/>
      <c r="K73" s="1498"/>
      <c r="L73" s="1498"/>
      <c r="M73" s="1501"/>
      <c r="N73" s="1501"/>
      <c r="O73" s="1421"/>
      <c r="P73" s="1501"/>
      <c r="Q73" s="1424"/>
      <c r="R73" s="1498"/>
      <c r="S73" s="1498"/>
      <c r="T73" s="1501"/>
      <c r="U73" s="1501"/>
      <c r="V73" s="1501"/>
    </row>
    <row r="74" spans="1:22" ht="14.25">
      <c r="A74" s="1498"/>
      <c r="B74" s="1517"/>
      <c r="C74" s="1499"/>
      <c r="D74" s="1500"/>
      <c r="E74" s="1516"/>
      <c r="F74" s="1523"/>
      <c r="G74" s="1434"/>
      <c r="H74" s="1434"/>
      <c r="I74" s="1434"/>
      <c r="J74" s="1434"/>
      <c r="K74" s="1498"/>
      <c r="L74" s="1498"/>
      <c r="M74" s="1501"/>
      <c r="N74" s="1501"/>
      <c r="O74" s="1421"/>
      <c r="P74" s="1501"/>
      <c r="Q74" s="1424"/>
      <c r="R74" s="1498"/>
      <c r="S74" s="1498"/>
      <c r="T74" s="1501"/>
      <c r="U74" s="1501"/>
      <c r="V74" s="1501"/>
    </row>
    <row r="75" spans="1:22" ht="14.25">
      <c r="A75" s="1498"/>
      <c r="B75" s="1517"/>
      <c r="C75" s="1499"/>
      <c r="D75" s="1500"/>
      <c r="E75" s="1516"/>
      <c r="F75" s="1523"/>
      <c r="G75" s="1434"/>
      <c r="H75" s="1434"/>
      <c r="I75" s="1434"/>
      <c r="J75" s="1434"/>
      <c r="K75" s="1498"/>
      <c r="L75" s="1498"/>
      <c r="M75" s="1501"/>
      <c r="N75" s="1501"/>
      <c r="O75" s="1421"/>
      <c r="P75" s="1501"/>
      <c r="Q75" s="1424"/>
      <c r="R75" s="1498"/>
      <c r="S75" s="1498"/>
      <c r="T75" s="1501"/>
      <c r="U75" s="1501"/>
      <c r="V75" s="1501"/>
    </row>
    <row r="76" spans="1:22" ht="14.25">
      <c r="A76" s="1498"/>
      <c r="B76" s="1517"/>
      <c r="C76" s="1499"/>
      <c r="D76" s="1500"/>
      <c r="E76" s="1516"/>
      <c r="F76" s="1523"/>
      <c r="G76" s="1434"/>
      <c r="H76" s="1434"/>
      <c r="I76" s="1434"/>
      <c r="J76" s="1434"/>
      <c r="K76" s="1498"/>
      <c r="L76" s="1498"/>
      <c r="M76" s="1501"/>
      <c r="N76" s="1501"/>
      <c r="O76" s="1421"/>
      <c r="P76" s="1501"/>
      <c r="Q76" s="1424"/>
      <c r="R76" s="1498"/>
      <c r="S76" s="1498"/>
      <c r="T76" s="1501"/>
      <c r="U76" s="1501"/>
      <c r="V76" s="1501"/>
    </row>
    <row r="77" spans="1:22" ht="14.25">
      <c r="A77" s="1498"/>
      <c r="B77" s="1517"/>
      <c r="C77" s="1499"/>
      <c r="D77" s="1500"/>
      <c r="E77" s="1516"/>
      <c r="F77" s="1523"/>
      <c r="G77" s="1434"/>
      <c r="H77" s="1434"/>
      <c r="I77" s="1434"/>
      <c r="J77" s="1434"/>
      <c r="K77" s="1498"/>
      <c r="L77" s="1498"/>
      <c r="M77" s="1501"/>
      <c r="N77" s="1501"/>
      <c r="O77" s="1421"/>
      <c r="P77" s="1501"/>
      <c r="Q77" s="1424"/>
      <c r="R77" s="1498"/>
      <c r="S77" s="1498"/>
      <c r="T77" s="1501"/>
      <c r="U77" s="1501"/>
      <c r="V77" s="1501"/>
    </row>
    <row r="78" spans="1:22" ht="14.25">
      <c r="A78" s="1498"/>
      <c r="B78" s="1517"/>
      <c r="C78" s="1499"/>
      <c r="D78" s="1500"/>
      <c r="E78" s="1516"/>
      <c r="F78" s="1523"/>
      <c r="G78" s="1434"/>
      <c r="H78" s="1434"/>
      <c r="I78" s="1434"/>
      <c r="J78" s="1434"/>
      <c r="K78" s="1498"/>
      <c r="L78" s="1498"/>
      <c r="M78" s="1501"/>
      <c r="N78" s="1501"/>
      <c r="O78" s="1421"/>
      <c r="P78" s="1501"/>
      <c r="Q78" s="1424"/>
      <c r="R78" s="1498"/>
      <c r="S78" s="1498"/>
      <c r="T78" s="1501"/>
      <c r="U78" s="1501"/>
      <c r="V78" s="1501"/>
    </row>
    <row r="79" spans="1:22" ht="14.25">
      <c r="A79" s="1498"/>
      <c r="B79" s="1517"/>
      <c r="C79" s="1499"/>
      <c r="D79" s="1500"/>
      <c r="E79" s="1516"/>
      <c r="F79" s="1523"/>
      <c r="G79" s="1434"/>
      <c r="H79" s="1434"/>
      <c r="I79" s="1434"/>
      <c r="J79" s="1434"/>
      <c r="K79" s="1498"/>
      <c r="L79" s="1498"/>
      <c r="M79" s="1501"/>
      <c r="N79" s="1501"/>
      <c r="O79" s="1421"/>
      <c r="P79" s="1501"/>
      <c r="Q79" s="1424"/>
      <c r="R79" s="1498"/>
      <c r="S79" s="1498"/>
      <c r="T79" s="1501"/>
      <c r="U79" s="1501"/>
      <c r="V79" s="1501"/>
    </row>
    <row r="80" spans="1:22" ht="14.25">
      <c r="A80" s="1498"/>
      <c r="B80" s="1517"/>
      <c r="C80" s="1499"/>
      <c r="D80" s="1500"/>
      <c r="E80" s="1516"/>
      <c r="F80" s="1523"/>
      <c r="G80" s="1434"/>
      <c r="H80" s="1434"/>
      <c r="I80" s="1434"/>
      <c r="J80" s="1434"/>
      <c r="K80" s="1498"/>
      <c r="L80" s="1498"/>
      <c r="M80" s="1501"/>
      <c r="N80" s="1501"/>
      <c r="O80" s="1421"/>
      <c r="P80" s="1501"/>
      <c r="Q80" s="1424"/>
      <c r="R80" s="1498"/>
      <c r="S80" s="1498"/>
      <c r="T80" s="1501"/>
      <c r="U80" s="1501"/>
      <c r="V80" s="1501"/>
    </row>
    <row r="81" spans="1:22" ht="14.25">
      <c r="A81" s="1498"/>
      <c r="B81" s="1517"/>
      <c r="C81" s="1499"/>
      <c r="D81" s="1500"/>
      <c r="E81" s="1516"/>
      <c r="F81" s="1523"/>
      <c r="G81" s="1434"/>
      <c r="H81" s="1434"/>
      <c r="I81" s="1434"/>
      <c r="J81" s="1434"/>
      <c r="K81" s="1498"/>
      <c r="L81" s="1498"/>
      <c r="M81" s="1501"/>
      <c r="N81" s="1501"/>
      <c r="O81" s="1421"/>
      <c r="P81" s="1501"/>
      <c r="Q81" s="1424"/>
      <c r="R81" s="1498"/>
      <c r="S81" s="1498"/>
      <c r="T81" s="1501"/>
      <c r="U81" s="1501"/>
      <c r="V81" s="1501"/>
    </row>
    <row r="82" spans="1:22" ht="14.25">
      <c r="A82" s="1498"/>
      <c r="B82" s="1517"/>
      <c r="C82" s="1499"/>
      <c r="D82" s="1500"/>
      <c r="E82" s="1516"/>
      <c r="F82" s="1523"/>
      <c r="G82" s="1434"/>
      <c r="H82" s="1434"/>
      <c r="I82" s="1434"/>
      <c r="J82" s="1434"/>
      <c r="K82" s="1498"/>
      <c r="L82" s="1498"/>
      <c r="M82" s="1501"/>
      <c r="N82" s="1501"/>
      <c r="O82" s="1421"/>
      <c r="P82" s="1501"/>
      <c r="Q82" s="1424"/>
      <c r="R82" s="1498"/>
      <c r="S82" s="1498"/>
      <c r="T82" s="1501"/>
      <c r="U82" s="1501"/>
      <c r="V82" s="1501"/>
    </row>
    <row r="83" spans="1:22" ht="14.25">
      <c r="A83" s="1498"/>
      <c r="B83" s="1517"/>
      <c r="C83" s="1499"/>
      <c r="D83" s="1500"/>
      <c r="E83" s="1516"/>
      <c r="F83" s="1523"/>
      <c r="G83" s="1434"/>
      <c r="H83" s="1434"/>
      <c r="I83" s="1434"/>
      <c r="J83" s="1434"/>
      <c r="K83" s="1498"/>
      <c r="L83" s="1498"/>
      <c r="M83" s="1501"/>
      <c r="N83" s="1501"/>
      <c r="O83" s="1421"/>
      <c r="P83" s="1501"/>
      <c r="Q83" s="1424"/>
      <c r="R83" s="1498"/>
      <c r="S83" s="1498"/>
      <c r="T83" s="1501"/>
      <c r="U83" s="1501"/>
      <c r="V83" s="1501"/>
    </row>
    <row r="84" spans="1:22" ht="14.25">
      <c r="A84" s="1498"/>
      <c r="B84" s="1517"/>
      <c r="C84" s="1499"/>
      <c r="D84" s="1500"/>
      <c r="E84" s="1516"/>
      <c r="F84" s="1523"/>
      <c r="G84" s="1434"/>
      <c r="H84" s="1434"/>
      <c r="I84" s="1434"/>
      <c r="J84" s="1434"/>
      <c r="K84" s="1498"/>
      <c r="L84" s="1498"/>
      <c r="M84" s="1501"/>
      <c r="N84" s="1501"/>
      <c r="O84" s="1421"/>
      <c r="P84" s="1501"/>
      <c r="Q84" s="1424"/>
      <c r="R84" s="1498"/>
      <c r="S84" s="1498"/>
      <c r="T84" s="1501"/>
      <c r="U84" s="1501"/>
      <c r="V84" s="1501"/>
    </row>
    <row r="85" spans="1:22" ht="14.25">
      <c r="A85" s="1498"/>
      <c r="B85" s="1517"/>
      <c r="C85" s="1499"/>
      <c r="D85" s="1500"/>
      <c r="E85" s="1516"/>
      <c r="F85" s="1523"/>
      <c r="G85" s="1434"/>
      <c r="H85" s="1434"/>
      <c r="I85" s="1434"/>
      <c r="J85" s="1434"/>
      <c r="K85" s="1498"/>
      <c r="L85" s="1498"/>
      <c r="M85" s="1501"/>
      <c r="N85" s="1501"/>
      <c r="O85" s="1421"/>
      <c r="P85" s="1501"/>
      <c r="Q85" s="1424"/>
      <c r="R85" s="1498"/>
      <c r="S85" s="1498"/>
      <c r="T85" s="1501"/>
      <c r="U85" s="1501"/>
      <c r="V85" s="1501"/>
    </row>
    <row r="86" spans="1:22" ht="14.25">
      <c r="A86" s="1498"/>
      <c r="B86" s="1517"/>
      <c r="C86" s="1499"/>
      <c r="D86" s="1500"/>
      <c r="E86" s="1516"/>
      <c r="F86" s="1523"/>
      <c r="G86" s="1434"/>
      <c r="H86" s="1434"/>
      <c r="I86" s="1434"/>
      <c r="J86" s="1434"/>
      <c r="K86" s="1498"/>
      <c r="L86" s="1498"/>
      <c r="M86" s="1501"/>
      <c r="N86" s="1501"/>
      <c r="O86" s="1421"/>
      <c r="P86" s="1501"/>
      <c r="Q86" s="1424"/>
      <c r="R86" s="1498"/>
      <c r="S86" s="1498"/>
      <c r="T86" s="1501"/>
      <c r="U86" s="1501"/>
      <c r="V86" s="1501"/>
    </row>
    <row r="87" spans="1:22" ht="14.25">
      <c r="A87" s="1498"/>
      <c r="B87" s="1517"/>
      <c r="C87" s="1499"/>
      <c r="D87" s="1500"/>
      <c r="E87" s="1516"/>
      <c r="F87" s="1523"/>
      <c r="G87" s="1434"/>
      <c r="H87" s="1434"/>
      <c r="I87" s="1434"/>
      <c r="J87" s="1434"/>
      <c r="K87" s="1498"/>
      <c r="L87" s="1498"/>
      <c r="M87" s="1501"/>
      <c r="N87" s="1501"/>
      <c r="O87" s="1421"/>
      <c r="P87" s="1501"/>
      <c r="Q87" s="1424"/>
      <c r="R87" s="1498"/>
      <c r="S87" s="1498"/>
      <c r="T87" s="1501"/>
      <c r="U87" s="1501"/>
      <c r="V87" s="1501"/>
    </row>
    <row r="88" spans="1:22" ht="14.25">
      <c r="A88" s="1498"/>
      <c r="B88" s="1517"/>
      <c r="C88" s="1499"/>
      <c r="D88" s="1500"/>
      <c r="E88" s="1516"/>
      <c r="F88" s="1523"/>
      <c r="G88" s="1434"/>
      <c r="H88" s="1434"/>
      <c r="I88" s="1434"/>
      <c r="J88" s="1434"/>
      <c r="K88" s="1498"/>
      <c r="L88" s="1498"/>
      <c r="M88" s="1501"/>
      <c r="N88" s="1501"/>
      <c r="O88" s="1421"/>
      <c r="P88" s="1501"/>
      <c r="Q88" s="1424"/>
      <c r="R88" s="1498"/>
      <c r="S88" s="1498"/>
      <c r="T88" s="1501"/>
      <c r="U88" s="1501"/>
      <c r="V88" s="1501"/>
    </row>
    <row r="89" spans="1:22" ht="14.25">
      <c r="A89" s="1498"/>
      <c r="B89" s="1517"/>
      <c r="C89" s="1499"/>
      <c r="D89" s="1500"/>
      <c r="E89" s="1516"/>
      <c r="F89" s="1523"/>
      <c r="G89" s="1434"/>
      <c r="H89" s="1434"/>
      <c r="I89" s="1434"/>
      <c r="J89" s="1434"/>
      <c r="K89" s="1498"/>
      <c r="L89" s="1498"/>
      <c r="M89" s="1501"/>
      <c r="N89" s="1501"/>
      <c r="O89" s="1421"/>
      <c r="P89" s="1501"/>
      <c r="Q89" s="1424"/>
      <c r="R89" s="1498"/>
      <c r="S89" s="1498"/>
      <c r="T89" s="1501"/>
      <c r="U89" s="1501"/>
      <c r="V89" s="1501"/>
    </row>
    <row r="90" spans="1:22" ht="14.25">
      <c r="A90" s="1498"/>
      <c r="B90" s="1517"/>
      <c r="C90" s="1499"/>
      <c r="D90" s="1500"/>
      <c r="E90" s="1516"/>
      <c r="F90" s="1523"/>
      <c r="G90" s="1434"/>
      <c r="H90" s="1434"/>
      <c r="I90" s="1434"/>
      <c r="J90" s="1434"/>
      <c r="K90" s="1498"/>
      <c r="L90" s="1498"/>
      <c r="M90" s="1501"/>
      <c r="N90" s="1501"/>
      <c r="O90" s="1421"/>
      <c r="P90" s="1501"/>
      <c r="Q90" s="1424"/>
      <c r="R90" s="1498"/>
      <c r="S90" s="1498"/>
      <c r="T90" s="1501"/>
      <c r="U90" s="1501"/>
      <c r="V90" s="1501"/>
    </row>
    <row r="91" spans="1:22" ht="14.25">
      <c r="A91" s="1498"/>
      <c r="B91" s="1517"/>
      <c r="C91" s="1499"/>
      <c r="D91" s="1500"/>
      <c r="E91" s="1516"/>
      <c r="F91" s="1523"/>
      <c r="G91" s="1434"/>
      <c r="H91" s="1434"/>
      <c r="I91" s="1434"/>
      <c r="J91" s="1434"/>
      <c r="K91" s="1498"/>
      <c r="L91" s="1498"/>
      <c r="M91" s="1501"/>
      <c r="N91" s="1501"/>
      <c r="O91" s="1421"/>
      <c r="P91" s="1501"/>
      <c r="Q91" s="1424"/>
      <c r="R91" s="1498"/>
      <c r="S91" s="1498"/>
      <c r="T91" s="1501"/>
      <c r="U91" s="1501"/>
      <c r="V91" s="1501"/>
    </row>
    <row r="92" spans="1:22" ht="14.25">
      <c r="A92" s="1498"/>
      <c r="B92" s="1517"/>
      <c r="C92" s="1499"/>
      <c r="D92" s="1500"/>
      <c r="E92" s="1516"/>
      <c r="F92" s="1523"/>
      <c r="G92" s="1434"/>
      <c r="H92" s="1434"/>
      <c r="I92" s="1434"/>
      <c r="J92" s="1434"/>
      <c r="K92" s="1498"/>
      <c r="L92" s="1498"/>
      <c r="M92" s="1501"/>
      <c r="N92" s="1501"/>
      <c r="O92" s="1421"/>
      <c r="P92" s="1501"/>
      <c r="Q92" s="1424"/>
      <c r="R92" s="1498"/>
      <c r="S92" s="1498"/>
      <c r="T92" s="1501"/>
      <c r="U92" s="1501"/>
      <c r="V92" s="1501"/>
    </row>
    <row r="93" spans="1:22" ht="14.25">
      <c r="A93" s="1498"/>
      <c r="B93" s="1517"/>
      <c r="C93" s="1499"/>
      <c r="D93" s="1500"/>
      <c r="E93" s="1516"/>
      <c r="F93" s="1523"/>
      <c r="G93" s="1434"/>
      <c r="H93" s="1434"/>
      <c r="I93" s="1434"/>
      <c r="J93" s="1434"/>
      <c r="K93" s="1498"/>
      <c r="L93" s="1498"/>
      <c r="M93" s="1501"/>
      <c r="N93" s="1501"/>
      <c r="O93" s="1421"/>
      <c r="P93" s="1501"/>
      <c r="Q93" s="1424"/>
      <c r="R93" s="1498"/>
      <c r="S93" s="1498"/>
      <c r="T93" s="1501"/>
      <c r="U93" s="1501"/>
      <c r="V93" s="1501"/>
    </row>
    <row r="94" spans="1:22" ht="14.25">
      <c r="A94" s="1498"/>
      <c r="B94" s="1517"/>
      <c r="C94" s="1499"/>
      <c r="D94" s="1500"/>
      <c r="E94" s="1516"/>
      <c r="F94" s="1523"/>
      <c r="G94" s="1434"/>
      <c r="H94" s="1434"/>
      <c r="I94" s="1434"/>
      <c r="J94" s="1434"/>
      <c r="K94" s="1498"/>
      <c r="L94" s="1498"/>
      <c r="M94" s="1501"/>
      <c r="N94" s="1501"/>
      <c r="O94" s="1421"/>
      <c r="P94" s="1501"/>
      <c r="Q94" s="1424"/>
      <c r="R94" s="1498"/>
      <c r="S94" s="1498"/>
      <c r="T94" s="1501"/>
      <c r="U94" s="1501"/>
      <c r="V94" s="1501"/>
    </row>
    <row r="95" spans="1:22" ht="14.25">
      <c r="A95" s="1498"/>
      <c r="B95" s="1517"/>
      <c r="C95" s="1499"/>
      <c r="D95" s="1500"/>
      <c r="E95" s="1516"/>
      <c r="F95" s="1523"/>
      <c r="G95" s="1434"/>
      <c r="H95" s="1434"/>
      <c r="I95" s="1434"/>
      <c r="J95" s="1434"/>
      <c r="K95" s="1498"/>
      <c r="L95" s="1498"/>
      <c r="M95" s="1501"/>
      <c r="N95" s="1501"/>
      <c r="O95" s="1421"/>
      <c r="P95" s="1501"/>
      <c r="Q95" s="1424"/>
      <c r="R95" s="1498"/>
      <c r="S95" s="1498"/>
      <c r="T95" s="1501"/>
      <c r="U95" s="1501"/>
      <c r="V95" s="1501"/>
    </row>
    <row r="96" spans="1:22" ht="14.25">
      <c r="A96" s="1498"/>
      <c r="B96" s="1517"/>
      <c r="C96" s="1499"/>
      <c r="D96" s="1500"/>
      <c r="E96" s="1516"/>
      <c r="F96" s="1523"/>
      <c r="G96" s="1434"/>
      <c r="H96" s="1434"/>
      <c r="I96" s="1434"/>
      <c r="J96" s="1434"/>
      <c r="K96" s="1498"/>
      <c r="L96" s="1498"/>
      <c r="M96" s="1501"/>
      <c r="N96" s="1501"/>
      <c r="O96" s="1421"/>
      <c r="P96" s="1501"/>
      <c r="Q96" s="1424"/>
      <c r="R96" s="1498"/>
      <c r="S96" s="1498"/>
      <c r="T96" s="1501"/>
      <c r="U96" s="1501"/>
      <c r="V96" s="1501"/>
    </row>
    <row r="97" spans="1:22" ht="14.25">
      <c r="A97" s="1498"/>
      <c r="B97" s="1517"/>
      <c r="C97" s="1499"/>
      <c r="D97" s="1500"/>
      <c r="E97" s="1516"/>
      <c r="F97" s="1523"/>
      <c r="G97" s="1434"/>
      <c r="H97" s="1434"/>
      <c r="I97" s="1434"/>
      <c r="J97" s="1434"/>
      <c r="K97" s="1498"/>
      <c r="L97" s="1498"/>
      <c r="M97" s="1501"/>
      <c r="N97" s="1501"/>
      <c r="O97" s="1421"/>
      <c r="P97" s="1501"/>
      <c r="Q97" s="1424"/>
      <c r="R97" s="1498"/>
      <c r="S97" s="1498"/>
      <c r="T97" s="1501"/>
      <c r="U97" s="1501"/>
      <c r="V97" s="1501"/>
    </row>
    <row r="98" spans="1:22" ht="14.25">
      <c r="A98" s="1498"/>
      <c r="B98" s="1517"/>
      <c r="C98" s="1499"/>
      <c r="D98" s="1500"/>
      <c r="E98" s="1516"/>
      <c r="F98" s="1523"/>
      <c r="G98" s="1434"/>
      <c r="H98" s="1434"/>
      <c r="I98" s="1434"/>
      <c r="J98" s="1434"/>
      <c r="K98" s="1498"/>
      <c r="L98" s="1498"/>
      <c r="M98" s="1501"/>
      <c r="N98" s="1501"/>
      <c r="O98" s="1421"/>
      <c r="P98" s="1501"/>
      <c r="Q98" s="1424"/>
      <c r="R98" s="1498"/>
      <c r="S98" s="1498"/>
      <c r="T98" s="1501"/>
      <c r="U98" s="1501"/>
      <c r="V98" s="1501"/>
    </row>
    <row r="99" spans="1:22" ht="14.25">
      <c r="A99" s="1498"/>
      <c r="B99" s="1517"/>
      <c r="C99" s="1499"/>
      <c r="D99" s="1500"/>
      <c r="E99" s="1516"/>
      <c r="F99" s="1523"/>
      <c r="G99" s="1434"/>
      <c r="H99" s="1434"/>
      <c r="I99" s="1434"/>
      <c r="J99" s="1434"/>
      <c r="K99" s="1498"/>
      <c r="L99" s="1498"/>
      <c r="M99" s="1501"/>
      <c r="N99" s="1501"/>
      <c r="O99" s="1421"/>
      <c r="P99" s="1501"/>
      <c r="Q99" s="1424"/>
      <c r="R99" s="1498"/>
      <c r="S99" s="1498"/>
      <c r="T99" s="1501"/>
      <c r="U99" s="1501"/>
      <c r="V99" s="1501"/>
    </row>
    <row r="100" spans="1:22" ht="14.25">
      <c r="A100" s="1498"/>
      <c r="B100" s="1517"/>
      <c r="C100" s="1499"/>
      <c r="D100" s="1500"/>
      <c r="E100" s="1516"/>
      <c r="F100" s="1523"/>
      <c r="G100" s="1434"/>
      <c r="H100" s="1434"/>
      <c r="I100" s="1434"/>
      <c r="J100" s="1434"/>
      <c r="K100" s="1498"/>
      <c r="L100" s="1498"/>
      <c r="M100" s="1501"/>
      <c r="N100" s="1501"/>
      <c r="O100" s="1421"/>
      <c r="P100" s="1501"/>
      <c r="Q100" s="1424"/>
      <c r="R100" s="1498"/>
      <c r="S100" s="1498"/>
      <c r="T100" s="1501"/>
      <c r="U100" s="1501"/>
      <c r="V100" s="1501"/>
    </row>
    <row r="101" spans="1:22" ht="14.25">
      <c r="A101" s="1498"/>
      <c r="B101" s="1517"/>
      <c r="C101" s="1499"/>
      <c r="D101" s="1500"/>
      <c r="E101" s="1516"/>
      <c r="F101" s="1523"/>
      <c r="G101" s="1434"/>
      <c r="H101" s="1434"/>
      <c r="I101" s="1434"/>
      <c r="J101" s="1434"/>
      <c r="K101" s="1498"/>
      <c r="L101" s="1498"/>
      <c r="M101" s="1501"/>
      <c r="N101" s="1501"/>
      <c r="O101" s="1421"/>
      <c r="P101" s="1501"/>
      <c r="Q101" s="1424"/>
      <c r="R101" s="1498"/>
      <c r="S101" s="1498"/>
      <c r="T101" s="1501"/>
      <c r="U101" s="1501"/>
      <c r="V101" s="1501"/>
    </row>
    <row r="102" spans="1:22" ht="14.25">
      <c r="A102" s="1498"/>
      <c r="B102" s="1517"/>
      <c r="C102" s="1499"/>
      <c r="D102" s="1500"/>
      <c r="E102" s="1516"/>
      <c r="F102" s="1523"/>
      <c r="G102" s="1434"/>
      <c r="H102" s="1434"/>
      <c r="I102" s="1434"/>
      <c r="J102" s="1434"/>
      <c r="K102" s="1498"/>
      <c r="L102" s="1498"/>
      <c r="M102" s="1501"/>
      <c r="N102" s="1501"/>
      <c r="O102" s="1421"/>
      <c r="P102" s="1501"/>
      <c r="Q102" s="1424"/>
      <c r="R102" s="1498"/>
      <c r="S102" s="1498"/>
      <c r="T102" s="1501"/>
      <c r="U102" s="1501"/>
      <c r="V102" s="1501"/>
    </row>
    <row r="103" spans="1:22" ht="14.25">
      <c r="A103" s="1498"/>
      <c r="B103" s="1517"/>
      <c r="C103" s="1499"/>
      <c r="D103" s="1500"/>
      <c r="E103" s="1516"/>
      <c r="F103" s="1523"/>
      <c r="G103" s="1434"/>
      <c r="H103" s="1434"/>
      <c r="I103" s="1434"/>
      <c r="J103" s="1434"/>
      <c r="K103" s="1498"/>
      <c r="L103" s="1498"/>
      <c r="M103" s="1501"/>
      <c r="N103" s="1501"/>
      <c r="O103" s="1421"/>
      <c r="P103" s="1501"/>
      <c r="Q103" s="1424"/>
      <c r="R103" s="1498"/>
      <c r="S103" s="1498"/>
      <c r="T103" s="1501"/>
      <c r="U103" s="1501"/>
      <c r="V103" s="1501"/>
    </row>
    <row r="104" spans="1:22" ht="14.25">
      <c r="A104" s="1498"/>
      <c r="B104" s="1517"/>
      <c r="C104" s="1499"/>
      <c r="D104" s="1500"/>
      <c r="E104" s="1516"/>
      <c r="F104" s="1523"/>
      <c r="G104" s="1434"/>
      <c r="H104" s="1434"/>
      <c r="I104" s="1434"/>
      <c r="J104" s="1434"/>
      <c r="K104" s="1498"/>
      <c r="L104" s="1498"/>
      <c r="M104" s="1501"/>
      <c r="N104" s="1501"/>
      <c r="O104" s="1421"/>
      <c r="P104" s="1501"/>
      <c r="Q104" s="1424"/>
      <c r="R104" s="1498"/>
      <c r="S104" s="1498"/>
      <c r="T104" s="1501"/>
      <c r="U104" s="1501"/>
      <c r="V104" s="1501"/>
    </row>
    <row r="105" spans="1:22" ht="14.25">
      <c r="A105" s="1498"/>
      <c r="B105" s="1517"/>
      <c r="C105" s="1499"/>
      <c r="D105" s="1500"/>
      <c r="E105" s="1516"/>
      <c r="F105" s="1523"/>
      <c r="G105" s="1434"/>
      <c r="H105" s="1434"/>
      <c r="I105" s="1434"/>
      <c r="J105" s="1434"/>
      <c r="K105" s="1498"/>
      <c r="L105" s="1498"/>
      <c r="M105" s="1501"/>
      <c r="N105" s="1501"/>
      <c r="O105" s="1421"/>
      <c r="P105" s="1501"/>
      <c r="Q105" s="1424"/>
      <c r="R105" s="1498"/>
      <c r="S105" s="1498"/>
      <c r="T105" s="1501"/>
      <c r="U105" s="1501"/>
      <c r="V105" s="1501"/>
    </row>
    <row r="106" spans="1:22" ht="14.25">
      <c r="A106" s="1498"/>
      <c r="B106" s="1517"/>
      <c r="C106" s="1499"/>
      <c r="D106" s="1500"/>
      <c r="E106" s="1516"/>
      <c r="F106" s="1523"/>
      <c r="G106" s="1434"/>
      <c r="H106" s="1434"/>
      <c r="I106" s="1434"/>
      <c r="J106" s="1434"/>
      <c r="K106" s="1498"/>
      <c r="L106" s="1498"/>
      <c r="M106" s="1501"/>
      <c r="N106" s="1501"/>
      <c r="O106" s="1421"/>
      <c r="P106" s="1501"/>
      <c r="Q106" s="1424"/>
      <c r="R106" s="1498"/>
      <c r="S106" s="1498"/>
      <c r="T106" s="1501"/>
      <c r="U106" s="1501"/>
      <c r="V106" s="1501"/>
    </row>
    <row r="107" spans="1:22" ht="14.25">
      <c r="A107" s="1498"/>
      <c r="B107" s="1517"/>
      <c r="C107" s="1499"/>
      <c r="D107" s="1500"/>
      <c r="E107" s="1516"/>
      <c r="F107" s="1523"/>
      <c r="G107" s="1434"/>
      <c r="H107" s="1434"/>
      <c r="I107" s="1434"/>
      <c r="J107" s="1434"/>
      <c r="K107" s="1498"/>
      <c r="L107" s="1498"/>
      <c r="M107" s="1501"/>
      <c r="N107" s="1501"/>
      <c r="O107" s="1421"/>
      <c r="P107" s="1501"/>
      <c r="Q107" s="1424"/>
      <c r="R107" s="1498"/>
      <c r="S107" s="1498"/>
      <c r="T107" s="1501"/>
      <c r="U107" s="1501"/>
      <c r="V107" s="1501"/>
    </row>
    <row r="108" spans="1:22" ht="14.25">
      <c r="A108" s="1498"/>
      <c r="B108" s="1517"/>
      <c r="C108" s="1499"/>
      <c r="D108" s="1500"/>
      <c r="E108" s="1516"/>
      <c r="F108" s="1523"/>
      <c r="G108" s="1434"/>
      <c r="H108" s="1434"/>
      <c r="I108" s="1434"/>
      <c r="J108" s="1434"/>
      <c r="K108" s="1498"/>
      <c r="L108" s="1498"/>
      <c r="M108" s="1501"/>
      <c r="N108" s="1501"/>
      <c r="O108" s="1421"/>
      <c r="P108" s="1501"/>
      <c r="Q108" s="1424"/>
      <c r="R108" s="1498"/>
      <c r="S108" s="1498"/>
      <c r="T108" s="1501"/>
      <c r="U108" s="1501"/>
      <c r="V108" s="1501"/>
    </row>
    <row r="109" spans="1:22" ht="14.25">
      <c r="A109" s="1498"/>
      <c r="B109" s="1517"/>
      <c r="C109" s="1499"/>
      <c r="D109" s="1500"/>
      <c r="E109" s="1516"/>
      <c r="F109" s="1523"/>
      <c r="G109" s="1434"/>
      <c r="H109" s="1434"/>
      <c r="I109" s="1434"/>
      <c r="J109" s="1434"/>
      <c r="K109" s="1498"/>
      <c r="L109" s="1498"/>
      <c r="M109" s="1501"/>
      <c r="N109" s="1501"/>
      <c r="O109" s="1421"/>
      <c r="P109" s="1501"/>
      <c r="Q109" s="1424"/>
      <c r="R109" s="1498"/>
      <c r="S109" s="1498"/>
      <c r="T109" s="1501"/>
      <c r="U109" s="1501"/>
      <c r="V109" s="1501"/>
    </row>
    <row r="110" spans="1:22" ht="14.25">
      <c r="A110" s="1498"/>
      <c r="B110" s="1517"/>
      <c r="C110" s="1499"/>
      <c r="D110" s="1500"/>
      <c r="E110" s="1516"/>
      <c r="F110" s="1523"/>
      <c r="G110" s="1434"/>
      <c r="H110" s="1434"/>
      <c r="I110" s="1434"/>
      <c r="J110" s="1434"/>
      <c r="K110" s="1498"/>
      <c r="L110" s="1498"/>
      <c r="M110" s="1501"/>
      <c r="N110" s="1501"/>
      <c r="O110" s="1421"/>
      <c r="P110" s="1501"/>
      <c r="Q110" s="1424"/>
      <c r="R110" s="1498"/>
      <c r="S110" s="1498"/>
      <c r="T110" s="1501"/>
      <c r="U110" s="1501"/>
      <c r="V110" s="1501"/>
    </row>
    <row r="111" spans="1:22" ht="14.25">
      <c r="A111" s="1498"/>
      <c r="B111" s="1517"/>
      <c r="C111" s="1499"/>
      <c r="D111" s="1500"/>
      <c r="E111" s="1516"/>
      <c r="F111" s="1523"/>
      <c r="G111" s="1434"/>
      <c r="H111" s="1434"/>
      <c r="I111" s="1434"/>
      <c r="J111" s="1434"/>
      <c r="K111" s="1498"/>
      <c r="L111" s="1498"/>
      <c r="M111" s="1501"/>
      <c r="N111" s="1501"/>
      <c r="O111" s="1421"/>
      <c r="P111" s="1501"/>
      <c r="Q111" s="1424"/>
      <c r="R111" s="1498"/>
      <c r="S111" s="1498"/>
      <c r="T111" s="1501"/>
      <c r="U111" s="1501"/>
      <c r="V111" s="1501"/>
    </row>
    <row r="112" spans="1:22" ht="14.25">
      <c r="A112" s="1498"/>
      <c r="B112" s="1517"/>
      <c r="C112" s="1499"/>
      <c r="D112" s="1500"/>
      <c r="E112" s="1516"/>
      <c r="F112" s="1523"/>
      <c r="G112" s="1434"/>
      <c r="H112" s="1434"/>
      <c r="I112" s="1434"/>
      <c r="J112" s="1434"/>
      <c r="K112" s="1498"/>
      <c r="L112" s="1498"/>
      <c r="M112" s="1501"/>
      <c r="N112" s="1501"/>
      <c r="O112" s="1421"/>
      <c r="P112" s="1501"/>
      <c r="Q112" s="1424"/>
      <c r="R112" s="1498"/>
      <c r="S112" s="1498"/>
      <c r="T112" s="1501"/>
      <c r="U112" s="1501"/>
      <c r="V112" s="1501"/>
    </row>
    <row r="113" spans="1:22" ht="14.25">
      <c r="A113" s="1498"/>
      <c r="B113" s="1517"/>
      <c r="C113" s="1499"/>
      <c r="D113" s="1500"/>
      <c r="E113" s="1516"/>
      <c r="F113" s="1523"/>
      <c r="G113" s="1434"/>
      <c r="H113" s="1434"/>
      <c r="I113" s="1434"/>
      <c r="J113" s="1434"/>
      <c r="K113" s="1498"/>
      <c r="L113" s="1498"/>
      <c r="M113" s="1501"/>
      <c r="N113" s="1501"/>
      <c r="O113" s="1421"/>
      <c r="P113" s="1501"/>
      <c r="Q113" s="1424"/>
      <c r="R113" s="1498"/>
      <c r="S113" s="1498"/>
      <c r="T113" s="1501"/>
      <c r="U113" s="1501"/>
      <c r="V113" s="1501"/>
    </row>
    <row r="114" spans="1:22" ht="14.25">
      <c r="A114" s="1498"/>
      <c r="B114" s="1517"/>
      <c r="C114" s="1499"/>
      <c r="D114" s="1500"/>
      <c r="E114" s="1516"/>
      <c r="F114" s="1523"/>
      <c r="G114" s="1434"/>
      <c r="H114" s="1434"/>
      <c r="I114" s="1434"/>
      <c r="J114" s="1434"/>
      <c r="K114" s="1498"/>
      <c r="L114" s="1498"/>
      <c r="M114" s="1501"/>
      <c r="N114" s="1501"/>
      <c r="O114" s="1421"/>
      <c r="P114" s="1501"/>
      <c r="Q114" s="1424"/>
      <c r="R114" s="1498"/>
      <c r="S114" s="1498"/>
      <c r="T114" s="1501"/>
      <c r="U114" s="1501"/>
      <c r="V114" s="1501"/>
    </row>
    <row r="115" spans="1:22" ht="14.25">
      <c r="A115" s="1498"/>
      <c r="B115" s="1517"/>
      <c r="C115" s="1499"/>
      <c r="D115" s="1500"/>
      <c r="E115" s="1516"/>
      <c r="F115" s="1523"/>
      <c r="G115" s="1434"/>
      <c r="H115" s="1434"/>
      <c r="I115" s="1434"/>
      <c r="J115" s="1434"/>
      <c r="K115" s="1498"/>
      <c r="L115" s="1498"/>
      <c r="M115" s="1501"/>
      <c r="N115" s="1501"/>
      <c r="O115" s="1421"/>
      <c r="P115" s="1501"/>
      <c r="Q115" s="1424"/>
      <c r="R115" s="1498"/>
      <c r="S115" s="1498"/>
      <c r="T115" s="1501"/>
      <c r="U115" s="1501"/>
      <c r="V115" s="1501"/>
    </row>
    <row r="116" spans="1:22" ht="14.25">
      <c r="A116" s="1498"/>
      <c r="B116" s="1517"/>
      <c r="C116" s="1499"/>
      <c r="D116" s="1500"/>
      <c r="E116" s="1516"/>
      <c r="F116" s="1523"/>
      <c r="G116" s="1434"/>
      <c r="H116" s="1434"/>
      <c r="I116" s="1434"/>
      <c r="J116" s="1434"/>
      <c r="K116" s="1498"/>
      <c r="L116" s="1498"/>
      <c r="M116" s="1501"/>
      <c r="N116" s="1501"/>
      <c r="O116" s="1421"/>
      <c r="P116" s="1501"/>
      <c r="Q116" s="1424"/>
      <c r="R116" s="1498"/>
      <c r="S116" s="1498"/>
      <c r="T116" s="1501"/>
      <c r="U116" s="1501"/>
      <c r="V116" s="1501"/>
    </row>
    <row r="117" spans="1:22" ht="14.25">
      <c r="A117" s="1498"/>
      <c r="B117" s="1517"/>
      <c r="C117" s="1499"/>
      <c r="D117" s="1500"/>
      <c r="E117" s="1516"/>
      <c r="F117" s="1523"/>
      <c r="G117" s="1434"/>
      <c r="H117" s="1434"/>
      <c r="I117" s="1434"/>
      <c r="J117" s="1434"/>
      <c r="K117" s="1498"/>
      <c r="L117" s="1498"/>
      <c r="M117" s="1501"/>
      <c r="N117" s="1501"/>
      <c r="O117" s="1421"/>
      <c r="P117" s="1501"/>
      <c r="Q117" s="1424"/>
      <c r="R117" s="1498"/>
      <c r="S117" s="1498"/>
      <c r="T117" s="1501"/>
      <c r="U117" s="1501"/>
      <c r="V117" s="1501"/>
    </row>
    <row r="118" spans="1:22" ht="14.25">
      <c r="A118" s="1498"/>
      <c r="B118" s="1517"/>
      <c r="C118" s="1499"/>
      <c r="D118" s="1500"/>
      <c r="E118" s="1516"/>
      <c r="F118" s="1523"/>
      <c r="G118" s="1434"/>
      <c r="H118" s="1434"/>
      <c r="I118" s="1434"/>
      <c r="J118" s="1434"/>
      <c r="K118" s="1498"/>
      <c r="L118" s="1498"/>
      <c r="M118" s="1501"/>
      <c r="N118" s="1501"/>
      <c r="O118" s="1421"/>
      <c r="P118" s="1501"/>
      <c r="Q118" s="1424"/>
      <c r="R118" s="1498"/>
      <c r="S118" s="1498"/>
      <c r="T118" s="1501"/>
      <c r="U118" s="1501"/>
      <c r="V118" s="1501"/>
    </row>
    <row r="119" spans="1:22" ht="14.25">
      <c r="A119" s="1498"/>
      <c r="B119" s="1517"/>
      <c r="C119" s="1499"/>
      <c r="D119" s="1500"/>
      <c r="E119" s="1516"/>
      <c r="F119" s="1523"/>
      <c r="G119" s="1434"/>
      <c r="H119" s="1434"/>
      <c r="I119" s="1434"/>
      <c r="J119" s="1434"/>
      <c r="K119" s="1498"/>
      <c r="L119" s="1498"/>
      <c r="M119" s="1501"/>
      <c r="N119" s="1501"/>
      <c r="O119" s="1421"/>
      <c r="P119" s="1501"/>
      <c r="Q119" s="1424"/>
      <c r="R119" s="1498"/>
      <c r="S119" s="1498"/>
      <c r="T119" s="1501"/>
      <c r="U119" s="1501"/>
      <c r="V119" s="1501"/>
    </row>
    <row r="120" spans="1:22" ht="14.25">
      <c r="A120" s="1498"/>
      <c r="B120" s="1517"/>
      <c r="C120" s="1499"/>
      <c r="D120" s="1500"/>
      <c r="E120" s="1516"/>
      <c r="F120" s="1523"/>
      <c r="G120" s="1434"/>
      <c r="H120" s="1434"/>
      <c r="I120" s="1434"/>
      <c r="J120" s="1434"/>
      <c r="K120" s="1498"/>
      <c r="L120" s="1498"/>
      <c r="M120" s="1501"/>
      <c r="N120" s="1501"/>
      <c r="O120" s="1421"/>
      <c r="P120" s="1501"/>
      <c r="Q120" s="1424"/>
      <c r="R120" s="1498"/>
      <c r="S120" s="1498"/>
      <c r="T120" s="1501"/>
      <c r="U120" s="1501"/>
      <c r="V120" s="1501"/>
    </row>
    <row r="121" spans="1:22" ht="14.25">
      <c r="A121" s="1498"/>
      <c r="B121" s="1517"/>
      <c r="C121" s="1499"/>
      <c r="D121" s="1500"/>
      <c r="E121" s="1516"/>
      <c r="F121" s="1523"/>
      <c r="G121" s="1434"/>
      <c r="H121" s="1434"/>
      <c r="I121" s="1434"/>
      <c r="J121" s="1434"/>
      <c r="K121" s="1498"/>
      <c r="L121" s="1498"/>
      <c r="M121" s="1501"/>
      <c r="N121" s="1501"/>
      <c r="O121" s="1421"/>
      <c r="P121" s="1501"/>
      <c r="Q121" s="1424"/>
      <c r="R121" s="1498"/>
      <c r="S121" s="1498"/>
      <c r="T121" s="1501"/>
      <c r="U121" s="1501"/>
      <c r="V121" s="1501"/>
    </row>
    <row r="122" spans="1:22" ht="14.25">
      <c r="A122" s="1498"/>
      <c r="B122" s="1517"/>
      <c r="C122" s="1499"/>
      <c r="D122" s="1500"/>
      <c r="E122" s="1516"/>
      <c r="F122" s="1523"/>
      <c r="G122" s="1434"/>
      <c r="H122" s="1434"/>
      <c r="I122" s="1434"/>
      <c r="J122" s="1434"/>
      <c r="K122" s="1498"/>
      <c r="L122" s="1498"/>
      <c r="M122" s="1501"/>
      <c r="N122" s="1501"/>
      <c r="O122" s="1421"/>
      <c r="P122" s="1501"/>
      <c r="Q122" s="1424"/>
      <c r="R122" s="1498"/>
      <c r="S122" s="1498"/>
      <c r="T122" s="1501"/>
      <c r="U122" s="1501"/>
      <c r="V122" s="1501"/>
    </row>
    <row r="123" spans="1:22" ht="14.25">
      <c r="A123" s="1498"/>
      <c r="B123" s="1517"/>
      <c r="C123" s="1499"/>
      <c r="D123" s="1500"/>
      <c r="E123" s="1516"/>
      <c r="F123" s="1523"/>
      <c r="G123" s="1434"/>
      <c r="H123" s="1434"/>
      <c r="I123" s="1434"/>
      <c r="J123" s="1434"/>
      <c r="K123" s="1498"/>
      <c r="L123" s="1498"/>
      <c r="M123" s="1501"/>
      <c r="N123" s="1501"/>
      <c r="O123" s="1421"/>
      <c r="P123" s="1501"/>
      <c r="Q123" s="1424"/>
      <c r="R123" s="1498"/>
      <c r="S123" s="1498"/>
      <c r="T123" s="1501"/>
      <c r="U123" s="1501"/>
      <c r="V123" s="1501"/>
    </row>
    <row r="124" spans="1:22" ht="14.25">
      <c r="A124" s="1498"/>
      <c r="B124" s="1517"/>
      <c r="C124" s="1499"/>
      <c r="D124" s="1500"/>
      <c r="E124" s="1516"/>
      <c r="F124" s="1523"/>
      <c r="G124" s="1434"/>
      <c r="H124" s="1434"/>
      <c r="I124" s="1434"/>
      <c r="J124" s="1434"/>
      <c r="K124" s="1498"/>
      <c r="L124" s="1498"/>
      <c r="M124" s="1501"/>
      <c r="N124" s="1501"/>
      <c r="O124" s="1421"/>
      <c r="P124" s="1501"/>
      <c r="Q124" s="1424"/>
      <c r="R124" s="1498"/>
      <c r="S124" s="1498"/>
      <c r="T124" s="1501"/>
      <c r="U124" s="1501"/>
      <c r="V124" s="1501"/>
    </row>
    <row r="125" spans="1:22" ht="14.25">
      <c r="A125" s="1498"/>
      <c r="B125" s="1517"/>
      <c r="C125" s="1499"/>
      <c r="D125" s="1500"/>
      <c r="E125" s="1516"/>
      <c r="F125" s="1523"/>
      <c r="G125" s="1434"/>
      <c r="H125" s="1434"/>
      <c r="I125" s="1434"/>
      <c r="J125" s="1434"/>
      <c r="K125" s="1498"/>
      <c r="L125" s="1498"/>
      <c r="M125" s="1501"/>
      <c r="N125" s="1501"/>
      <c r="O125" s="1421"/>
      <c r="P125" s="1501"/>
      <c r="Q125" s="1424"/>
      <c r="R125" s="1498"/>
      <c r="S125" s="1498"/>
      <c r="T125" s="1501"/>
      <c r="U125" s="1501"/>
      <c r="V125" s="1501"/>
    </row>
    <row r="126" spans="1:22" ht="14.25">
      <c r="A126" s="1498"/>
      <c r="B126" s="1517"/>
      <c r="C126" s="1499"/>
      <c r="D126" s="1500"/>
      <c r="E126" s="1516"/>
      <c r="F126" s="1523"/>
      <c r="G126" s="1434"/>
      <c r="H126" s="1434"/>
      <c r="I126" s="1434"/>
      <c r="J126" s="1434"/>
      <c r="K126" s="1498"/>
      <c r="L126" s="1498"/>
      <c r="M126" s="1501"/>
      <c r="N126" s="1501"/>
      <c r="O126" s="1421"/>
      <c r="P126" s="1501"/>
      <c r="Q126" s="1424"/>
      <c r="R126" s="1498"/>
      <c r="S126" s="1498"/>
      <c r="T126" s="1501"/>
      <c r="U126" s="1501"/>
      <c r="V126" s="1501"/>
    </row>
    <row r="127" spans="1:22" ht="14.25">
      <c r="A127" s="1498"/>
      <c r="B127" s="1517"/>
      <c r="C127" s="1499"/>
      <c r="D127" s="1500"/>
      <c r="E127" s="1516"/>
      <c r="F127" s="1523"/>
      <c r="G127" s="1434"/>
      <c r="H127" s="1434"/>
      <c r="I127" s="1434"/>
      <c r="J127" s="1434"/>
      <c r="K127" s="1498"/>
      <c r="L127" s="1498"/>
      <c r="M127" s="1501"/>
      <c r="N127" s="1501"/>
      <c r="O127" s="1421"/>
      <c r="P127" s="1501"/>
      <c r="Q127" s="1424"/>
      <c r="R127" s="1498"/>
      <c r="S127" s="1498"/>
      <c r="T127" s="1501"/>
      <c r="U127" s="1501"/>
      <c r="V127" s="1501"/>
    </row>
    <row r="128" spans="1:22" ht="14.25">
      <c r="A128" s="1498"/>
      <c r="B128" s="1517"/>
      <c r="C128" s="1499"/>
      <c r="D128" s="1500"/>
      <c r="E128" s="1516"/>
      <c r="F128" s="1523"/>
      <c r="G128" s="1434"/>
      <c r="H128" s="1434"/>
      <c r="I128" s="1434"/>
      <c r="J128" s="1434"/>
      <c r="K128" s="1498"/>
      <c r="L128" s="1498"/>
      <c r="M128" s="1501"/>
      <c r="N128" s="1501"/>
      <c r="O128" s="1421"/>
      <c r="P128" s="1501"/>
      <c r="Q128" s="1424"/>
      <c r="R128" s="1498"/>
      <c r="S128" s="1498"/>
      <c r="T128" s="1501"/>
      <c r="U128" s="1501"/>
      <c r="V128" s="1501"/>
    </row>
    <row r="129" spans="1:22" ht="14.25">
      <c r="A129" s="1498"/>
      <c r="B129" s="1517"/>
      <c r="C129" s="1499"/>
      <c r="D129" s="1500"/>
      <c r="E129" s="1516"/>
      <c r="F129" s="1523"/>
      <c r="G129" s="1434"/>
      <c r="H129" s="1434"/>
      <c r="I129" s="1434"/>
      <c r="J129" s="1434"/>
      <c r="K129" s="1498"/>
      <c r="L129" s="1498"/>
      <c r="M129" s="1501"/>
      <c r="N129" s="1501"/>
      <c r="O129" s="1421"/>
      <c r="P129" s="1501"/>
      <c r="Q129" s="1424"/>
      <c r="R129" s="1498"/>
      <c r="S129" s="1498"/>
      <c r="T129" s="1501"/>
      <c r="U129" s="1501"/>
      <c r="V129" s="1501"/>
    </row>
    <row r="130" spans="1:22" ht="14.25">
      <c r="A130" s="1498"/>
      <c r="B130" s="1517"/>
      <c r="C130" s="1499"/>
      <c r="D130" s="1500"/>
      <c r="E130" s="1516"/>
      <c r="F130" s="1523"/>
      <c r="G130" s="1434"/>
      <c r="H130" s="1434"/>
      <c r="I130" s="1434"/>
      <c r="J130" s="1434"/>
      <c r="K130" s="1498"/>
      <c r="L130" s="1498"/>
      <c r="M130" s="1501"/>
      <c r="N130" s="1501"/>
      <c r="O130" s="1421"/>
      <c r="P130" s="1501"/>
      <c r="Q130" s="1424"/>
      <c r="R130" s="1498"/>
      <c r="S130" s="1498"/>
      <c r="T130" s="1501"/>
      <c r="U130" s="1501"/>
      <c r="V130" s="1501"/>
    </row>
    <row r="131" spans="1:22" ht="14.25">
      <c r="A131" s="1498"/>
      <c r="B131" s="1517"/>
      <c r="C131" s="1499"/>
      <c r="D131" s="1500"/>
      <c r="E131" s="1516"/>
      <c r="F131" s="1523"/>
      <c r="G131" s="1434"/>
      <c r="H131" s="1434"/>
      <c r="I131" s="1434"/>
      <c r="J131" s="1434"/>
      <c r="K131" s="1498"/>
      <c r="L131" s="1498"/>
      <c r="M131" s="1501"/>
      <c r="N131" s="1501"/>
      <c r="O131" s="1421"/>
      <c r="P131" s="1501"/>
      <c r="Q131" s="1424"/>
      <c r="R131" s="1498"/>
      <c r="S131" s="1498"/>
      <c r="T131" s="1501"/>
      <c r="U131" s="1501"/>
      <c r="V131" s="1501"/>
    </row>
    <row r="132" spans="1:22" ht="14.25">
      <c r="A132" s="1498"/>
      <c r="B132" s="1517"/>
      <c r="C132" s="1499"/>
      <c r="D132" s="1500"/>
      <c r="E132" s="1516"/>
      <c r="F132" s="1523"/>
      <c r="G132" s="1434"/>
      <c r="H132" s="1434"/>
      <c r="I132" s="1434"/>
      <c r="J132" s="1434"/>
      <c r="K132" s="1498"/>
      <c r="L132" s="1498"/>
      <c r="M132" s="1501"/>
      <c r="N132" s="1501"/>
      <c r="O132" s="1421"/>
      <c r="P132" s="1501"/>
      <c r="Q132" s="1424"/>
      <c r="R132" s="1498"/>
      <c r="S132" s="1498"/>
      <c r="T132" s="1501"/>
      <c r="U132" s="1501"/>
      <c r="V132" s="1501"/>
    </row>
    <row r="133" spans="1:22" ht="14.25">
      <c r="A133" s="1498"/>
      <c r="B133" s="1517"/>
      <c r="C133" s="1499"/>
      <c r="D133" s="1500"/>
      <c r="E133" s="1516"/>
      <c r="F133" s="1523"/>
      <c r="G133" s="1434"/>
      <c r="H133" s="1434"/>
      <c r="I133" s="1434"/>
      <c r="J133" s="1434"/>
      <c r="K133" s="1498"/>
      <c r="L133" s="1498"/>
      <c r="M133" s="1501"/>
      <c r="N133" s="1501"/>
      <c r="O133" s="1421"/>
      <c r="P133" s="1501"/>
      <c r="Q133" s="1424"/>
      <c r="R133" s="1498"/>
      <c r="S133" s="1498"/>
      <c r="T133" s="1501"/>
      <c r="U133" s="1501"/>
      <c r="V133" s="1501"/>
    </row>
    <row r="134" spans="1:22" ht="14.25">
      <c r="A134" s="1498"/>
      <c r="B134" s="1517"/>
      <c r="C134" s="1499"/>
      <c r="D134" s="1500"/>
      <c r="E134" s="1516"/>
      <c r="F134" s="1523"/>
      <c r="G134" s="1434"/>
      <c r="H134" s="1434"/>
      <c r="I134" s="1434"/>
      <c r="J134" s="1434"/>
      <c r="K134" s="1498"/>
      <c r="L134" s="1498"/>
      <c r="M134" s="1501"/>
      <c r="N134" s="1501"/>
      <c r="O134" s="1421"/>
      <c r="P134" s="1501"/>
      <c r="Q134" s="1424"/>
      <c r="R134" s="1498"/>
      <c r="S134" s="1498"/>
      <c r="T134" s="1501"/>
      <c r="U134" s="1501"/>
      <c r="V134" s="1501"/>
    </row>
    <row r="135" spans="1:22" ht="14.25">
      <c r="A135" s="1498"/>
      <c r="B135" s="1517"/>
      <c r="C135" s="1499"/>
      <c r="D135" s="1500"/>
      <c r="E135" s="1516"/>
      <c r="F135" s="1523"/>
      <c r="G135" s="1434"/>
      <c r="H135" s="1434"/>
      <c r="I135" s="1434"/>
      <c r="J135" s="1434"/>
      <c r="K135" s="1498"/>
      <c r="L135" s="1498"/>
      <c r="M135" s="1501"/>
      <c r="N135" s="1501"/>
      <c r="O135" s="1421"/>
      <c r="P135" s="1501"/>
      <c r="Q135" s="1424"/>
      <c r="R135" s="1498"/>
      <c r="S135" s="1498"/>
      <c r="T135" s="1501"/>
      <c r="U135" s="1501"/>
      <c r="V135" s="1501"/>
    </row>
    <row r="136" spans="1:22" ht="14.25">
      <c r="A136" s="1498"/>
      <c r="B136" s="1517"/>
      <c r="C136" s="1499"/>
      <c r="D136" s="1500"/>
      <c r="E136" s="1516"/>
      <c r="F136" s="1523"/>
      <c r="G136" s="1434"/>
      <c r="H136" s="1434"/>
      <c r="I136" s="1434"/>
      <c r="J136" s="1434"/>
      <c r="K136" s="1498"/>
      <c r="L136" s="1498"/>
      <c r="M136" s="1501"/>
      <c r="N136" s="1501"/>
      <c r="O136" s="1421"/>
      <c r="P136" s="1501"/>
      <c r="Q136" s="1424"/>
      <c r="R136" s="1498"/>
      <c r="S136" s="1498"/>
      <c r="T136" s="1501"/>
      <c r="U136" s="1501"/>
      <c r="V136" s="1501"/>
    </row>
    <row r="137" spans="1:22" ht="14.25">
      <c r="A137" s="1498"/>
      <c r="B137" s="1517"/>
      <c r="C137" s="1499"/>
      <c r="D137" s="1500"/>
      <c r="E137" s="1516"/>
      <c r="F137" s="1523"/>
      <c r="G137" s="1434"/>
      <c r="H137" s="1434"/>
      <c r="I137" s="1434"/>
      <c r="J137" s="1434"/>
      <c r="K137" s="1498"/>
      <c r="L137" s="1498"/>
      <c r="M137" s="1501"/>
      <c r="N137" s="1501"/>
      <c r="O137" s="1421"/>
      <c r="P137" s="1501"/>
      <c r="Q137" s="1424"/>
      <c r="R137" s="1498"/>
      <c r="S137" s="1498"/>
      <c r="T137" s="1501"/>
      <c r="U137" s="1501"/>
      <c r="V137" s="1501"/>
    </row>
    <row r="138" spans="1:22" ht="14.25">
      <c r="A138" s="1498"/>
      <c r="B138" s="1517"/>
      <c r="C138" s="1499"/>
      <c r="D138" s="1500"/>
      <c r="E138" s="1516"/>
      <c r="F138" s="1523"/>
      <c r="G138" s="1434"/>
      <c r="H138" s="1434"/>
      <c r="I138" s="1434"/>
      <c r="J138" s="1434"/>
      <c r="K138" s="1498"/>
      <c r="L138" s="1498"/>
      <c r="M138" s="1501"/>
      <c r="N138" s="1501"/>
      <c r="O138" s="1421"/>
      <c r="P138" s="1501"/>
      <c r="Q138" s="1424"/>
      <c r="R138" s="1498"/>
      <c r="S138" s="1498"/>
      <c r="T138" s="1501"/>
      <c r="U138" s="1501"/>
      <c r="V138" s="1501"/>
    </row>
    <row r="139" spans="1:22" ht="14.25">
      <c r="A139" s="1498"/>
      <c r="B139" s="1517"/>
      <c r="C139" s="1499"/>
      <c r="D139" s="1500"/>
      <c r="E139" s="1516"/>
      <c r="F139" s="1523"/>
      <c r="G139" s="1434"/>
      <c r="H139" s="1434"/>
      <c r="I139" s="1434"/>
      <c r="J139" s="1434"/>
      <c r="K139" s="1498"/>
      <c r="L139" s="1498"/>
      <c r="M139" s="1501"/>
      <c r="N139" s="1501"/>
      <c r="O139" s="1421"/>
      <c r="P139" s="1501"/>
      <c r="Q139" s="1424"/>
      <c r="R139" s="1498"/>
      <c r="S139" s="1498"/>
      <c r="T139" s="1501"/>
      <c r="U139" s="1501"/>
      <c r="V139" s="1501"/>
    </row>
    <row r="140" spans="1:22" ht="14.25">
      <c r="A140" s="1498"/>
      <c r="B140" s="1517"/>
      <c r="C140" s="1499"/>
      <c r="D140" s="1500"/>
      <c r="E140" s="1516"/>
      <c r="F140" s="1523"/>
      <c r="G140" s="1434"/>
      <c r="H140" s="1434"/>
      <c r="I140" s="1434"/>
      <c r="J140" s="1434"/>
      <c r="K140" s="1498"/>
      <c r="L140" s="1498"/>
      <c r="M140" s="1501"/>
      <c r="N140" s="1501"/>
      <c r="O140" s="1421"/>
      <c r="P140" s="1501"/>
      <c r="Q140" s="1424"/>
      <c r="R140" s="1498"/>
      <c r="S140" s="1498"/>
      <c r="T140" s="1501"/>
      <c r="U140" s="1501"/>
      <c r="V140" s="1501"/>
    </row>
    <row r="141" spans="1:22" ht="14.25">
      <c r="A141" s="1498"/>
      <c r="B141" s="1517"/>
      <c r="C141" s="1499"/>
      <c r="D141" s="1500"/>
      <c r="E141" s="1516"/>
      <c r="F141" s="1523"/>
      <c r="G141" s="1434"/>
      <c r="H141" s="1434"/>
      <c r="I141" s="1434"/>
      <c r="J141" s="1434"/>
      <c r="K141" s="1498"/>
      <c r="L141" s="1498"/>
      <c r="M141" s="1501"/>
      <c r="N141" s="1501"/>
      <c r="O141" s="1421"/>
      <c r="P141" s="1501"/>
      <c r="Q141" s="1424"/>
      <c r="R141" s="1498"/>
      <c r="S141" s="1498"/>
      <c r="T141" s="1501"/>
      <c r="U141" s="1501"/>
      <c r="V141" s="1501"/>
    </row>
    <row r="142" spans="1:22" ht="14.25">
      <c r="A142" s="1498"/>
      <c r="B142" s="1517"/>
      <c r="C142" s="1499"/>
      <c r="D142" s="1500"/>
      <c r="E142" s="1516"/>
      <c r="F142" s="1523"/>
      <c r="G142" s="1434"/>
      <c r="H142" s="1434"/>
      <c r="I142" s="1434"/>
      <c r="J142" s="1434"/>
      <c r="K142" s="1498"/>
      <c r="L142" s="1498"/>
      <c r="M142" s="1501"/>
      <c r="N142" s="1501"/>
      <c r="O142" s="1421"/>
      <c r="P142" s="1501"/>
      <c r="Q142" s="1424"/>
      <c r="R142" s="1498"/>
      <c r="S142" s="1498"/>
      <c r="T142" s="1501"/>
      <c r="U142" s="1501"/>
      <c r="V142" s="1501"/>
    </row>
    <row r="143" spans="1:22" ht="14.25">
      <c r="A143" s="1498"/>
      <c r="B143" s="1517"/>
      <c r="C143" s="1499"/>
      <c r="D143" s="1500"/>
      <c r="E143" s="1516"/>
      <c r="F143" s="1523"/>
      <c r="G143" s="1434"/>
      <c r="H143" s="1434"/>
      <c r="I143" s="1434"/>
      <c r="J143" s="1434"/>
      <c r="K143" s="1498"/>
      <c r="L143" s="1498"/>
      <c r="M143" s="1501"/>
      <c r="N143" s="1501"/>
      <c r="O143" s="1421"/>
      <c r="P143" s="1501"/>
      <c r="Q143" s="1424"/>
      <c r="R143" s="1498"/>
      <c r="S143" s="1498"/>
      <c r="T143" s="1501"/>
      <c r="U143" s="1501"/>
      <c r="V143" s="1501"/>
    </row>
    <row r="144" spans="1:22" ht="14.25">
      <c r="A144" s="1498"/>
      <c r="B144" s="1517"/>
      <c r="C144" s="1499"/>
      <c r="D144" s="1500"/>
      <c r="E144" s="1516"/>
      <c r="F144" s="1523"/>
      <c r="G144" s="1434"/>
      <c r="H144" s="1434"/>
      <c r="I144" s="1434"/>
      <c r="J144" s="1434"/>
      <c r="K144" s="1498"/>
      <c r="L144" s="1498"/>
      <c r="M144" s="1501"/>
      <c r="N144" s="1501"/>
      <c r="O144" s="1421"/>
      <c r="P144" s="1501"/>
      <c r="Q144" s="1424"/>
      <c r="R144" s="1498"/>
      <c r="S144" s="1498"/>
      <c r="T144" s="1501"/>
      <c r="U144" s="1501"/>
      <c r="V144" s="1501"/>
    </row>
    <row r="145" spans="1:22" ht="14.25">
      <c r="A145" s="1498"/>
      <c r="B145" s="1517"/>
      <c r="C145" s="1499"/>
      <c r="D145" s="1500"/>
      <c r="E145" s="1516"/>
      <c r="F145" s="1523"/>
      <c r="G145" s="1434"/>
      <c r="H145" s="1434"/>
      <c r="I145" s="1434"/>
      <c r="J145" s="1434"/>
      <c r="K145" s="1498"/>
      <c r="L145" s="1498"/>
      <c r="M145" s="1501"/>
      <c r="N145" s="1501"/>
      <c r="O145" s="1421"/>
      <c r="P145" s="1501"/>
      <c r="Q145" s="1424"/>
      <c r="R145" s="1498"/>
      <c r="S145" s="1498"/>
      <c r="T145" s="1501"/>
      <c r="U145" s="1501"/>
      <c r="V145" s="1501"/>
    </row>
    <row r="146" spans="1:22" ht="14.25">
      <c r="A146" s="1498"/>
      <c r="B146" s="1517"/>
      <c r="C146" s="1499"/>
      <c r="D146" s="1500"/>
      <c r="E146" s="1516"/>
      <c r="F146" s="1523"/>
      <c r="G146" s="1434"/>
      <c r="H146" s="1434"/>
      <c r="I146" s="1434"/>
      <c r="J146" s="1434"/>
      <c r="K146" s="1498"/>
      <c r="L146" s="1498"/>
      <c r="M146" s="1501"/>
      <c r="N146" s="1501"/>
      <c r="O146" s="1421"/>
      <c r="P146" s="1501"/>
      <c r="Q146" s="1424"/>
      <c r="R146" s="1498"/>
      <c r="S146" s="1498"/>
      <c r="T146" s="1501"/>
      <c r="U146" s="1501"/>
      <c r="V146" s="1501"/>
    </row>
    <row r="147" spans="1:22" ht="14.25">
      <c r="A147" s="1498"/>
      <c r="B147" s="1517"/>
      <c r="C147" s="1499"/>
      <c r="D147" s="1500"/>
      <c r="E147" s="1516"/>
      <c r="F147" s="1523"/>
      <c r="G147" s="1434"/>
      <c r="H147" s="1434"/>
      <c r="I147" s="1434"/>
      <c r="J147" s="1434"/>
      <c r="K147" s="1498"/>
      <c r="L147" s="1498"/>
      <c r="M147" s="1501"/>
      <c r="N147" s="1501"/>
      <c r="O147" s="1421"/>
      <c r="P147" s="1501"/>
      <c r="Q147" s="1424"/>
      <c r="R147" s="1498"/>
      <c r="S147" s="1498"/>
      <c r="T147" s="1501"/>
      <c r="U147" s="1501"/>
      <c r="V147" s="1501"/>
    </row>
    <row r="148" spans="1:22" ht="14.25">
      <c r="A148" s="1498"/>
      <c r="B148" s="1517"/>
      <c r="C148" s="1499"/>
      <c r="D148" s="1500"/>
      <c r="E148" s="1516"/>
      <c r="F148" s="1523"/>
      <c r="G148" s="1434"/>
      <c r="H148" s="1434"/>
      <c r="I148" s="1434"/>
      <c r="J148" s="1434"/>
      <c r="K148" s="1498"/>
      <c r="L148" s="1498"/>
      <c r="M148" s="1501"/>
      <c r="N148" s="1501"/>
      <c r="O148" s="1421"/>
      <c r="P148" s="1501"/>
      <c r="Q148" s="1424"/>
      <c r="R148" s="1498"/>
      <c r="S148" s="1498"/>
      <c r="T148" s="1501"/>
      <c r="U148" s="1501"/>
      <c r="V148" s="1501"/>
    </row>
    <row r="149" spans="1:22" ht="14.25">
      <c r="A149" s="1498"/>
      <c r="B149" s="1517"/>
      <c r="C149" s="1499"/>
      <c r="D149" s="1500"/>
      <c r="E149" s="1516"/>
      <c r="F149" s="1523"/>
      <c r="G149" s="1434"/>
      <c r="H149" s="1434"/>
      <c r="I149" s="1434"/>
      <c r="J149" s="1434"/>
      <c r="K149" s="1498"/>
      <c r="L149" s="1498"/>
      <c r="M149" s="1501"/>
      <c r="N149" s="1501"/>
      <c r="O149" s="1421"/>
      <c r="P149" s="1501"/>
      <c r="Q149" s="1424"/>
      <c r="R149" s="1498"/>
      <c r="S149" s="1498"/>
      <c r="T149" s="1501"/>
      <c r="U149" s="1501"/>
      <c r="V149" s="1501"/>
    </row>
    <row r="150" spans="1:22" ht="14.25">
      <c r="A150" s="1498"/>
      <c r="B150" s="1517"/>
      <c r="C150" s="1499"/>
      <c r="D150" s="1500"/>
      <c r="E150" s="1516"/>
      <c r="F150" s="1523"/>
      <c r="G150" s="1434"/>
      <c r="H150" s="1434"/>
      <c r="I150" s="1434"/>
      <c r="J150" s="1434"/>
      <c r="K150" s="1498"/>
      <c r="L150" s="1498"/>
      <c r="M150" s="1501"/>
      <c r="N150" s="1501"/>
      <c r="O150" s="1421"/>
      <c r="P150" s="1501"/>
      <c r="Q150" s="1424"/>
      <c r="R150" s="1498"/>
      <c r="S150" s="1498"/>
      <c r="T150" s="1501"/>
      <c r="U150" s="1501"/>
      <c r="V150" s="1501"/>
    </row>
    <row r="151" spans="1:22" ht="14.25">
      <c r="A151" s="1498"/>
      <c r="B151" s="1517"/>
      <c r="C151" s="1499"/>
      <c r="D151" s="1500"/>
      <c r="E151" s="1516"/>
      <c r="F151" s="1523"/>
      <c r="G151" s="1434"/>
      <c r="H151" s="1434"/>
      <c r="I151" s="1434"/>
      <c r="J151" s="1434"/>
      <c r="K151" s="1498"/>
      <c r="L151" s="1498"/>
      <c r="M151" s="1501"/>
      <c r="N151" s="1501"/>
      <c r="O151" s="1421"/>
      <c r="P151" s="1501"/>
      <c r="Q151" s="1424"/>
      <c r="R151" s="1498"/>
      <c r="S151" s="1498"/>
      <c r="T151" s="1501"/>
      <c r="U151" s="1501"/>
      <c r="V151" s="1501"/>
    </row>
    <row r="152" spans="1:22" ht="14.25">
      <c r="A152" s="1498"/>
      <c r="B152" s="1517"/>
      <c r="C152" s="1499"/>
      <c r="D152" s="1500"/>
      <c r="E152" s="1516"/>
      <c r="F152" s="1523"/>
      <c r="G152" s="1434"/>
      <c r="H152" s="1434"/>
      <c r="I152" s="1434"/>
      <c r="J152" s="1434"/>
      <c r="K152" s="1498"/>
      <c r="L152" s="1498"/>
      <c r="M152" s="1501"/>
      <c r="N152" s="1501"/>
      <c r="O152" s="1421"/>
      <c r="P152" s="1501"/>
      <c r="Q152" s="1424"/>
      <c r="R152" s="1498"/>
      <c r="S152" s="1498"/>
      <c r="T152" s="1501"/>
      <c r="U152" s="1501"/>
      <c r="V152" s="1501"/>
    </row>
    <row r="153" spans="1:22" ht="14.25">
      <c r="A153" s="1498"/>
      <c r="B153" s="1517"/>
      <c r="C153" s="1499"/>
      <c r="D153" s="1500"/>
      <c r="E153" s="1516"/>
      <c r="F153" s="1523"/>
      <c r="G153" s="1434"/>
      <c r="H153" s="1434"/>
      <c r="I153" s="1434"/>
      <c r="J153" s="1434"/>
      <c r="K153" s="1498"/>
      <c r="L153" s="1498"/>
      <c r="M153" s="1501"/>
      <c r="N153" s="1501"/>
      <c r="O153" s="1421"/>
      <c r="P153" s="1501"/>
      <c r="Q153" s="1424"/>
      <c r="R153" s="1498"/>
      <c r="S153" s="1498"/>
      <c r="T153" s="1501"/>
      <c r="U153" s="1501"/>
      <c r="V153" s="1501"/>
    </row>
    <row r="154" spans="1:22" ht="14.25">
      <c r="A154" s="1498"/>
      <c r="B154" s="1517"/>
      <c r="C154" s="1499"/>
      <c r="D154" s="1500"/>
      <c r="E154" s="1516"/>
      <c r="F154" s="1523"/>
      <c r="G154" s="1434"/>
      <c r="H154" s="1434"/>
      <c r="I154" s="1434"/>
      <c r="J154" s="1434"/>
      <c r="K154" s="1498"/>
      <c r="L154" s="1498"/>
      <c r="M154" s="1501"/>
      <c r="N154" s="1501"/>
      <c r="O154" s="1421"/>
      <c r="P154" s="1501"/>
      <c r="Q154" s="1424"/>
      <c r="R154" s="1498"/>
      <c r="S154" s="1498"/>
      <c r="T154" s="1501"/>
      <c r="U154" s="1501"/>
      <c r="V154" s="1501"/>
    </row>
    <row r="155" spans="1:22" ht="14.25">
      <c r="A155" s="1498"/>
      <c r="B155" s="1517"/>
      <c r="C155" s="1499"/>
      <c r="D155" s="1500"/>
      <c r="E155" s="1516"/>
      <c r="F155" s="1523"/>
      <c r="G155" s="1434"/>
      <c r="H155" s="1434"/>
      <c r="I155" s="1434"/>
      <c r="J155" s="1434"/>
      <c r="K155" s="1498"/>
      <c r="L155" s="1498"/>
      <c r="M155" s="1501"/>
      <c r="N155" s="1501"/>
      <c r="O155" s="1421"/>
      <c r="P155" s="1501"/>
      <c r="Q155" s="1424"/>
      <c r="R155" s="1498"/>
      <c r="S155" s="1498"/>
      <c r="T155" s="1501"/>
      <c r="U155" s="1501"/>
      <c r="V155" s="1501"/>
    </row>
    <row r="156" spans="1:22" ht="14.25">
      <c r="A156" s="1498"/>
      <c r="B156" s="1517"/>
      <c r="C156" s="1499"/>
      <c r="D156" s="1500"/>
      <c r="E156" s="1516"/>
      <c r="F156" s="1523"/>
      <c r="G156" s="1434"/>
      <c r="H156" s="1434"/>
      <c r="I156" s="1434"/>
      <c r="J156" s="1434"/>
      <c r="K156" s="1498"/>
      <c r="L156" s="1498"/>
      <c r="M156" s="1501"/>
      <c r="N156" s="1501"/>
      <c r="O156" s="1421"/>
      <c r="P156" s="1501"/>
      <c r="Q156" s="1424"/>
      <c r="R156" s="1498"/>
      <c r="S156" s="1498"/>
      <c r="T156" s="1501"/>
      <c r="U156" s="1501"/>
      <c r="V156" s="1501"/>
    </row>
    <row r="157" spans="1:22" ht="14.25">
      <c r="A157" s="1498"/>
      <c r="B157" s="1517"/>
      <c r="C157" s="1499"/>
      <c r="D157" s="1500"/>
      <c r="E157" s="1516"/>
      <c r="F157" s="1523"/>
      <c r="G157" s="1434"/>
      <c r="H157" s="1434"/>
      <c r="I157" s="1434"/>
      <c r="J157" s="1434"/>
      <c r="K157" s="1498"/>
      <c r="L157" s="1498"/>
      <c r="M157" s="1501"/>
      <c r="N157" s="1501"/>
      <c r="O157" s="1421"/>
      <c r="P157" s="1501"/>
      <c r="Q157" s="1424"/>
      <c r="R157" s="1498"/>
      <c r="S157" s="1498"/>
      <c r="T157" s="1501"/>
      <c r="U157" s="1501"/>
      <c r="V157" s="1501"/>
    </row>
    <row r="158" spans="1:22" ht="14.25">
      <c r="A158" s="1498"/>
      <c r="B158" s="1517"/>
      <c r="C158" s="1499"/>
      <c r="D158" s="1500"/>
      <c r="E158" s="1516"/>
      <c r="F158" s="1523"/>
      <c r="G158" s="1434"/>
      <c r="H158" s="1434"/>
      <c r="I158" s="1434"/>
      <c r="J158" s="1434"/>
      <c r="K158" s="1498"/>
      <c r="L158" s="1498"/>
      <c r="M158" s="1501"/>
      <c r="N158" s="1501"/>
      <c r="O158" s="1421"/>
      <c r="P158" s="1501"/>
      <c r="Q158" s="1424"/>
      <c r="R158" s="1498"/>
      <c r="S158" s="1498"/>
      <c r="T158" s="1501"/>
      <c r="U158" s="1501"/>
      <c r="V158" s="1501"/>
    </row>
    <row r="159" spans="1:22" ht="14.25">
      <c r="A159" s="1498"/>
      <c r="B159" s="1517"/>
      <c r="C159" s="1499"/>
      <c r="D159" s="1500"/>
      <c r="E159" s="1516"/>
      <c r="F159" s="1523"/>
      <c r="G159" s="1434"/>
      <c r="H159" s="1434"/>
      <c r="I159" s="1434"/>
      <c r="J159" s="1434"/>
      <c r="K159" s="1498"/>
      <c r="L159" s="1498"/>
      <c r="M159" s="1501"/>
      <c r="N159" s="1501"/>
      <c r="O159" s="1421"/>
      <c r="P159" s="1501"/>
      <c r="Q159" s="1424"/>
      <c r="R159" s="1498"/>
      <c r="S159" s="1498"/>
      <c r="T159" s="1501"/>
      <c r="U159" s="1501"/>
      <c r="V159" s="1501"/>
    </row>
    <row r="160" spans="1:22" ht="14.25">
      <c r="A160" s="1498"/>
      <c r="B160" s="1517"/>
      <c r="C160" s="1499"/>
      <c r="D160" s="1500"/>
      <c r="E160" s="1516"/>
      <c r="F160" s="1523"/>
      <c r="G160" s="1434"/>
      <c r="H160" s="1434"/>
      <c r="I160" s="1434"/>
      <c r="J160" s="1434"/>
      <c r="K160" s="1498"/>
      <c r="L160" s="1498"/>
      <c r="M160" s="1501"/>
      <c r="N160" s="1501"/>
      <c r="O160" s="1421"/>
      <c r="P160" s="1501"/>
      <c r="Q160" s="1424"/>
      <c r="R160" s="1498"/>
      <c r="S160" s="1498"/>
      <c r="T160" s="1501"/>
      <c r="U160" s="1501"/>
      <c r="V160" s="1501"/>
    </row>
    <row r="161" spans="1:22" ht="14.25">
      <c r="A161" s="1498"/>
      <c r="B161" s="1517"/>
      <c r="C161" s="1499"/>
      <c r="D161" s="1500"/>
      <c r="E161" s="1516"/>
      <c r="F161" s="1523"/>
      <c r="G161" s="1434"/>
      <c r="H161" s="1434"/>
      <c r="I161" s="1434"/>
      <c r="J161" s="1434"/>
      <c r="K161" s="1498"/>
      <c r="L161" s="1498"/>
      <c r="M161" s="1501"/>
      <c r="N161" s="1501"/>
      <c r="O161" s="1421"/>
      <c r="P161" s="1501"/>
      <c r="Q161" s="1424"/>
      <c r="R161" s="1498"/>
      <c r="S161" s="1498"/>
      <c r="T161" s="1501"/>
      <c r="U161" s="1501"/>
      <c r="V161" s="1501"/>
    </row>
    <row r="162" spans="1:22" ht="14.25">
      <c r="A162" s="1498"/>
      <c r="B162" s="1517"/>
      <c r="C162" s="1499"/>
      <c r="D162" s="1500"/>
      <c r="E162" s="1516"/>
      <c r="F162" s="1523"/>
      <c r="G162" s="1434"/>
      <c r="H162" s="1434"/>
      <c r="I162" s="1434"/>
      <c r="J162" s="1434"/>
      <c r="K162" s="1498"/>
      <c r="L162" s="1498"/>
      <c r="M162" s="1501"/>
      <c r="N162" s="1501"/>
      <c r="O162" s="1421"/>
      <c r="P162" s="1501"/>
      <c r="Q162" s="1424"/>
      <c r="R162" s="1498"/>
      <c r="S162" s="1498"/>
      <c r="T162" s="1501"/>
      <c r="U162" s="1501"/>
      <c r="V162" s="1501"/>
    </row>
    <row r="163" spans="1:22" ht="14.25">
      <c r="A163" s="1498"/>
      <c r="B163" s="1517"/>
      <c r="C163" s="1499"/>
      <c r="D163" s="1500"/>
      <c r="E163" s="1516"/>
      <c r="F163" s="1523"/>
      <c r="G163" s="1434"/>
      <c r="H163" s="1434"/>
      <c r="I163" s="1434"/>
      <c r="J163" s="1434"/>
      <c r="K163" s="1498"/>
      <c r="L163" s="1498"/>
      <c r="M163" s="1501"/>
      <c r="N163" s="1501"/>
      <c r="O163" s="1421"/>
      <c r="P163" s="1501"/>
      <c r="Q163" s="1424"/>
      <c r="R163" s="1498"/>
      <c r="S163" s="1498"/>
      <c r="T163" s="1501"/>
      <c r="U163" s="1501"/>
      <c r="V163" s="1501"/>
    </row>
    <row r="164" spans="1:22" ht="14.25">
      <c r="A164" s="1498"/>
      <c r="B164" s="1517"/>
      <c r="C164" s="1499"/>
      <c r="D164" s="1500"/>
      <c r="E164" s="1516"/>
      <c r="F164" s="1523"/>
      <c r="G164" s="1434"/>
      <c r="H164" s="1434"/>
      <c r="I164" s="1434"/>
      <c r="J164" s="1434"/>
      <c r="K164" s="1498"/>
      <c r="L164" s="1498"/>
      <c r="M164" s="1501"/>
      <c r="N164" s="1501"/>
      <c r="O164" s="1421"/>
      <c r="P164" s="1501"/>
      <c r="Q164" s="1424"/>
      <c r="R164" s="1498"/>
      <c r="S164" s="1498"/>
      <c r="T164" s="1501"/>
      <c r="U164" s="1501"/>
      <c r="V164" s="1501"/>
    </row>
    <row r="165" spans="1:22" ht="14.25">
      <c r="A165" s="1498"/>
      <c r="B165" s="1517"/>
      <c r="C165" s="1499"/>
      <c r="D165" s="1500"/>
      <c r="E165" s="1516"/>
      <c r="F165" s="1523"/>
      <c r="G165" s="1434"/>
      <c r="H165" s="1434"/>
      <c r="I165" s="1434"/>
      <c r="J165" s="1434"/>
      <c r="K165" s="1498"/>
      <c r="L165" s="1498"/>
      <c r="M165" s="1501"/>
      <c r="N165" s="1501"/>
      <c r="O165" s="1421"/>
      <c r="P165" s="1501"/>
      <c r="Q165" s="1424"/>
      <c r="R165" s="1498"/>
      <c r="S165" s="1498"/>
      <c r="T165" s="1501"/>
      <c r="U165" s="1501"/>
      <c r="V165" s="1501"/>
    </row>
    <row r="166" spans="1:22" ht="14.25">
      <c r="A166" s="1498"/>
      <c r="B166" s="1517"/>
      <c r="C166" s="1499"/>
      <c r="D166" s="1500"/>
      <c r="E166" s="1516"/>
      <c r="F166" s="1523"/>
      <c r="G166" s="1434"/>
      <c r="H166" s="1434"/>
      <c r="I166" s="1434"/>
      <c r="J166" s="1434"/>
      <c r="K166" s="1498"/>
      <c r="L166" s="1498"/>
      <c r="M166" s="1501"/>
      <c r="N166" s="1501"/>
      <c r="O166" s="1421"/>
      <c r="P166" s="1501"/>
      <c r="Q166" s="1424"/>
      <c r="R166" s="1498"/>
      <c r="S166" s="1498"/>
      <c r="T166" s="1501"/>
      <c r="U166" s="1501"/>
      <c r="V166" s="1501"/>
    </row>
    <row r="167" spans="1:22" ht="14.25">
      <c r="A167" s="1498"/>
      <c r="B167" s="1517"/>
      <c r="C167" s="1499"/>
      <c r="D167" s="1500"/>
      <c r="E167" s="1516"/>
      <c r="F167" s="1523"/>
      <c r="G167" s="1434"/>
      <c r="H167" s="1434"/>
      <c r="I167" s="1434"/>
      <c r="J167" s="1434"/>
      <c r="K167" s="1498"/>
      <c r="L167" s="1498"/>
      <c r="M167" s="1501"/>
      <c r="N167" s="1501"/>
      <c r="O167" s="1421"/>
      <c r="P167" s="1501"/>
      <c r="Q167" s="1424"/>
      <c r="R167" s="1498"/>
      <c r="S167" s="1498"/>
      <c r="T167" s="1501"/>
      <c r="U167" s="1501"/>
      <c r="V167" s="1501"/>
    </row>
    <row r="168" spans="1:22" ht="14.25">
      <c r="A168" s="1498"/>
      <c r="B168" s="1517"/>
      <c r="C168" s="1499"/>
      <c r="D168" s="1500"/>
      <c r="E168" s="1516"/>
      <c r="F168" s="1523"/>
      <c r="G168" s="1434"/>
      <c r="H168" s="1434"/>
      <c r="I168" s="1434"/>
      <c r="J168" s="1434"/>
      <c r="K168" s="1498"/>
      <c r="L168" s="1498"/>
      <c r="M168" s="1501"/>
      <c r="N168" s="1501"/>
      <c r="O168" s="1421"/>
      <c r="P168" s="1501"/>
      <c r="Q168" s="1424"/>
      <c r="R168" s="1498"/>
      <c r="S168" s="1498"/>
      <c r="T168" s="1501"/>
      <c r="U168" s="1501"/>
      <c r="V168" s="1501"/>
    </row>
    <row r="169" spans="1:22" ht="14.25">
      <c r="A169" s="1498"/>
      <c r="B169" s="1517"/>
      <c r="C169" s="1499"/>
      <c r="D169" s="1500"/>
      <c r="E169" s="1516"/>
      <c r="F169" s="1523"/>
      <c r="G169" s="1434"/>
      <c r="H169" s="1434"/>
      <c r="I169" s="1434"/>
      <c r="J169" s="1434"/>
      <c r="K169" s="1498"/>
      <c r="L169" s="1498"/>
      <c r="M169" s="1501"/>
      <c r="N169" s="1501"/>
      <c r="O169" s="1421"/>
      <c r="P169" s="1501"/>
      <c r="Q169" s="1424"/>
      <c r="R169" s="1498"/>
      <c r="S169" s="1498"/>
      <c r="T169" s="1501"/>
      <c r="U169" s="1501"/>
      <c r="V169" s="1501"/>
    </row>
    <row r="170" spans="1:22" ht="14.25">
      <c r="A170" s="1498"/>
      <c r="B170" s="1517"/>
      <c r="C170" s="1499"/>
      <c r="D170" s="1500"/>
      <c r="E170" s="1516"/>
      <c r="F170" s="1523"/>
      <c r="G170" s="1434"/>
      <c r="H170" s="1434"/>
      <c r="I170" s="1434"/>
      <c r="J170" s="1434"/>
      <c r="K170" s="1498"/>
      <c r="L170" s="1498"/>
      <c r="M170" s="1501"/>
      <c r="N170" s="1501"/>
      <c r="O170" s="1421"/>
      <c r="P170" s="1501"/>
      <c r="Q170" s="1424"/>
      <c r="R170" s="1498"/>
      <c r="S170" s="1498"/>
      <c r="T170" s="1501"/>
      <c r="U170" s="1501"/>
      <c r="V170" s="1501"/>
    </row>
    <row r="171" spans="1:22" ht="14.25">
      <c r="A171" s="1498"/>
      <c r="B171" s="1517"/>
      <c r="C171" s="1499"/>
      <c r="D171" s="1500"/>
      <c r="E171" s="1516"/>
      <c r="F171" s="1523"/>
      <c r="G171" s="1434"/>
      <c r="H171" s="1434"/>
      <c r="I171" s="1434"/>
      <c r="J171" s="1434"/>
      <c r="K171" s="1498"/>
      <c r="L171" s="1498"/>
      <c r="M171" s="1501"/>
      <c r="N171" s="1501"/>
      <c r="O171" s="1421"/>
      <c r="P171" s="1501"/>
      <c r="Q171" s="1424"/>
      <c r="R171" s="1498"/>
      <c r="S171" s="1498"/>
      <c r="T171" s="1501"/>
      <c r="U171" s="1501"/>
      <c r="V171" s="1501"/>
    </row>
    <row r="172" spans="1:22" ht="14.25">
      <c r="A172" s="1498"/>
      <c r="B172" s="1517"/>
      <c r="C172" s="1499"/>
      <c r="D172" s="1500"/>
      <c r="E172" s="1516"/>
      <c r="F172" s="1523"/>
      <c r="G172" s="1434"/>
      <c r="H172" s="1434"/>
      <c r="I172" s="1434"/>
      <c r="J172" s="1434"/>
      <c r="K172" s="1498"/>
      <c r="L172" s="1498"/>
      <c r="M172" s="1501"/>
      <c r="N172" s="1501"/>
      <c r="O172" s="1421"/>
      <c r="P172" s="1501"/>
      <c r="Q172" s="1424"/>
      <c r="R172" s="1498"/>
      <c r="S172" s="1498"/>
      <c r="T172" s="1501"/>
      <c r="U172" s="1501"/>
      <c r="V172" s="1501"/>
    </row>
    <row r="173" spans="1:22" ht="14.25">
      <c r="A173" s="1498"/>
      <c r="B173" s="1517"/>
      <c r="C173" s="1499"/>
      <c r="D173" s="1500"/>
      <c r="E173" s="1516"/>
      <c r="F173" s="1523"/>
      <c r="G173" s="1434"/>
      <c r="H173" s="1434"/>
      <c r="I173" s="1434"/>
      <c r="J173" s="1434"/>
      <c r="K173" s="1498"/>
      <c r="L173" s="1498"/>
      <c r="M173" s="1501"/>
      <c r="N173" s="1501"/>
      <c r="O173" s="1421"/>
      <c r="P173" s="1501"/>
      <c r="Q173" s="1424"/>
      <c r="R173" s="1498"/>
      <c r="S173" s="1498"/>
      <c r="T173" s="1501"/>
      <c r="U173" s="1501"/>
      <c r="V173" s="1501"/>
    </row>
    <row r="174" spans="1:22" ht="14.25">
      <c r="A174" s="1498"/>
      <c r="B174" s="1517"/>
      <c r="C174" s="1499"/>
      <c r="D174" s="1500"/>
      <c r="E174" s="1516"/>
      <c r="F174" s="1523"/>
      <c r="G174" s="1434"/>
      <c r="H174" s="1434"/>
      <c r="I174" s="1434"/>
      <c r="J174" s="1434"/>
      <c r="K174" s="1498"/>
      <c r="L174" s="1498"/>
      <c r="M174" s="1501"/>
      <c r="N174" s="1501"/>
      <c r="O174" s="1421"/>
      <c r="P174" s="1501"/>
      <c r="Q174" s="1424"/>
      <c r="R174" s="1498"/>
      <c r="S174" s="1498"/>
      <c r="T174" s="1501"/>
      <c r="U174" s="1501"/>
      <c r="V174" s="1501"/>
    </row>
    <row r="175" spans="1:22" ht="14.25">
      <c r="A175" s="1498"/>
      <c r="B175" s="1517"/>
      <c r="C175" s="1499"/>
      <c r="D175" s="1500"/>
      <c r="E175" s="1516"/>
      <c r="F175" s="1523"/>
      <c r="G175" s="1434"/>
      <c r="H175" s="1434"/>
      <c r="I175" s="1434"/>
      <c r="J175" s="1434"/>
      <c r="K175" s="1498"/>
      <c r="L175" s="1498"/>
      <c r="M175" s="1501"/>
      <c r="N175" s="1501"/>
      <c r="O175" s="1421"/>
      <c r="P175" s="1501"/>
      <c r="Q175" s="1424"/>
      <c r="R175" s="1498"/>
      <c r="S175" s="1498"/>
      <c r="T175" s="1501"/>
      <c r="U175" s="1501"/>
      <c r="V175" s="1501"/>
    </row>
    <row r="176" spans="1:22" ht="14.25">
      <c r="A176" s="1498"/>
      <c r="B176" s="1517"/>
      <c r="C176" s="1499"/>
      <c r="D176" s="1500"/>
      <c r="E176" s="1516"/>
      <c r="F176" s="1523"/>
      <c r="G176" s="1434"/>
      <c r="H176" s="1434"/>
      <c r="I176" s="1434"/>
      <c r="J176" s="1434"/>
      <c r="K176" s="1498"/>
      <c r="L176" s="1498"/>
      <c r="M176" s="1501"/>
      <c r="N176" s="1501"/>
      <c r="O176" s="1421"/>
      <c r="P176" s="1501"/>
      <c r="Q176" s="1424"/>
      <c r="R176" s="1498"/>
      <c r="S176" s="1498"/>
      <c r="T176" s="1501"/>
      <c r="U176" s="1501"/>
      <c r="V176" s="1501"/>
    </row>
    <row r="177" spans="1:22" ht="14.25">
      <c r="A177" s="1498"/>
      <c r="B177" s="1517"/>
      <c r="C177" s="1499"/>
      <c r="D177" s="1500"/>
      <c r="E177" s="1516"/>
      <c r="F177" s="1523"/>
      <c r="G177" s="1434"/>
      <c r="H177" s="1434"/>
      <c r="I177" s="1434"/>
      <c r="J177" s="1434"/>
      <c r="K177" s="1498"/>
      <c r="L177" s="1498"/>
      <c r="M177" s="1501"/>
      <c r="N177" s="1501"/>
      <c r="O177" s="1421"/>
      <c r="P177" s="1501"/>
      <c r="Q177" s="1424"/>
      <c r="R177" s="1498"/>
      <c r="S177" s="1498"/>
      <c r="T177" s="1501"/>
      <c r="U177" s="1501"/>
      <c r="V177" s="1501"/>
    </row>
    <row r="178" spans="1:22" ht="14.25">
      <c r="A178" s="1498"/>
      <c r="B178" s="1517"/>
      <c r="C178" s="1499"/>
      <c r="D178" s="1500"/>
      <c r="E178" s="1516"/>
      <c r="F178" s="1523"/>
      <c r="G178" s="1434"/>
      <c r="H178" s="1434"/>
      <c r="I178" s="1434"/>
      <c r="J178" s="1434"/>
      <c r="K178" s="1498"/>
      <c r="L178" s="1498"/>
      <c r="M178" s="1501"/>
      <c r="N178" s="1501"/>
      <c r="O178" s="1421"/>
      <c r="P178" s="1501"/>
      <c r="Q178" s="1424"/>
      <c r="R178" s="1498"/>
      <c r="S178" s="1498"/>
      <c r="T178" s="1501"/>
      <c r="U178" s="1501"/>
      <c r="V178" s="1501"/>
    </row>
    <row r="179" spans="1:22" ht="14.25">
      <c r="A179" s="1498"/>
      <c r="B179" s="1517"/>
      <c r="C179" s="1499"/>
      <c r="D179" s="1500"/>
      <c r="E179" s="1516"/>
      <c r="F179" s="1523"/>
      <c r="G179" s="1434"/>
      <c r="H179" s="1434"/>
      <c r="I179" s="1434"/>
      <c r="J179" s="1434"/>
      <c r="K179" s="1498"/>
      <c r="L179" s="1498"/>
      <c r="M179" s="1501"/>
      <c r="N179" s="1501"/>
      <c r="O179" s="1421"/>
      <c r="P179" s="1501"/>
      <c r="Q179" s="1424"/>
      <c r="R179" s="1498"/>
      <c r="S179" s="1498"/>
      <c r="T179" s="1501"/>
      <c r="U179" s="1501"/>
      <c r="V179" s="1501"/>
    </row>
    <row r="180" spans="1:22" ht="14.25">
      <c r="A180" s="1498"/>
      <c r="B180" s="1517"/>
      <c r="C180" s="1499"/>
      <c r="D180" s="1500"/>
      <c r="E180" s="1516"/>
      <c r="F180" s="1523"/>
      <c r="G180" s="1434"/>
      <c r="H180" s="1434"/>
      <c r="I180" s="1434"/>
      <c r="J180" s="1434"/>
      <c r="K180" s="1498"/>
      <c r="L180" s="1498"/>
      <c r="M180" s="1501"/>
      <c r="N180" s="1501"/>
      <c r="O180" s="1421"/>
      <c r="P180" s="1501"/>
      <c r="Q180" s="1424"/>
      <c r="R180" s="1498"/>
      <c r="S180" s="1498"/>
      <c r="T180" s="1501"/>
      <c r="U180" s="1501"/>
      <c r="V180" s="1501"/>
    </row>
    <row r="181" spans="1:22" ht="14.25">
      <c r="A181" s="1498"/>
      <c r="B181" s="1517"/>
      <c r="C181" s="1499"/>
      <c r="D181" s="1500"/>
      <c r="E181" s="1516"/>
      <c r="F181" s="1523"/>
      <c r="G181" s="1434"/>
      <c r="H181" s="1434"/>
      <c r="I181" s="1434"/>
      <c r="J181" s="1434"/>
      <c r="K181" s="1498"/>
      <c r="L181" s="1498"/>
      <c r="M181" s="1501"/>
      <c r="N181" s="1501"/>
      <c r="O181" s="1421"/>
      <c r="P181" s="1501"/>
      <c r="Q181" s="1424"/>
      <c r="R181" s="1498"/>
      <c r="S181" s="1498"/>
      <c r="T181" s="1501"/>
      <c r="U181" s="1501"/>
      <c r="V181" s="1501"/>
    </row>
    <row r="182" spans="1:22" ht="14.25">
      <c r="A182" s="1498"/>
      <c r="B182" s="1517"/>
      <c r="C182" s="1499"/>
      <c r="D182" s="1500"/>
      <c r="E182" s="1516"/>
      <c r="F182" s="1523"/>
      <c r="G182" s="1434"/>
      <c r="H182" s="1434"/>
      <c r="I182" s="1434"/>
      <c r="J182" s="1434"/>
      <c r="K182" s="1498"/>
      <c r="L182" s="1498"/>
      <c r="M182" s="1501"/>
      <c r="N182" s="1501"/>
      <c r="O182" s="1421"/>
      <c r="P182" s="1501"/>
      <c r="Q182" s="1424"/>
      <c r="R182" s="1498"/>
      <c r="S182" s="1498"/>
      <c r="T182" s="1501"/>
      <c r="U182" s="1501"/>
      <c r="V182" s="1501"/>
    </row>
    <row r="183" spans="1:22" ht="14.25">
      <c r="A183" s="1498"/>
      <c r="B183" s="1517"/>
      <c r="C183" s="1499"/>
      <c r="D183" s="1500"/>
      <c r="E183" s="1516"/>
      <c r="F183" s="1523"/>
      <c r="G183" s="1434"/>
      <c r="H183" s="1434"/>
      <c r="I183" s="1434"/>
      <c r="J183" s="1434"/>
      <c r="K183" s="1498"/>
      <c r="L183" s="1498"/>
      <c r="M183" s="1501"/>
      <c r="N183" s="1501"/>
      <c r="O183" s="1421"/>
      <c r="P183" s="1501"/>
      <c r="Q183" s="1424"/>
      <c r="R183" s="1498"/>
      <c r="S183" s="1498"/>
      <c r="T183" s="1501"/>
      <c r="U183" s="1501"/>
      <c r="V183" s="1501"/>
    </row>
    <row r="184" spans="1:22" ht="14.25">
      <c r="A184" s="1498"/>
      <c r="B184" s="1517"/>
      <c r="C184" s="1499"/>
      <c r="D184" s="1500"/>
      <c r="E184" s="1516"/>
      <c r="F184" s="1523"/>
      <c r="G184" s="1434"/>
      <c r="H184" s="1434"/>
      <c r="I184" s="1434"/>
      <c r="J184" s="1434"/>
      <c r="K184" s="1498"/>
      <c r="L184" s="1498"/>
      <c r="M184" s="1501"/>
      <c r="N184" s="1501"/>
      <c r="O184" s="1421"/>
      <c r="P184" s="1501"/>
      <c r="Q184" s="1424"/>
      <c r="R184" s="1498"/>
      <c r="S184" s="1498"/>
      <c r="T184" s="1501"/>
      <c r="U184" s="1501"/>
      <c r="V184" s="1501"/>
    </row>
    <row r="185" spans="1:22" ht="14.25">
      <c r="A185" s="1498"/>
      <c r="B185" s="1517"/>
      <c r="C185" s="1499"/>
      <c r="D185" s="1500"/>
      <c r="E185" s="1516"/>
      <c r="F185" s="1523"/>
      <c r="G185" s="1434"/>
      <c r="H185" s="1434"/>
      <c r="I185" s="1434"/>
      <c r="J185" s="1434"/>
      <c r="K185" s="1498"/>
      <c r="L185" s="1498"/>
      <c r="M185" s="1501"/>
      <c r="N185" s="1501"/>
      <c r="O185" s="1421"/>
      <c r="P185" s="1501"/>
      <c r="Q185" s="1424"/>
      <c r="R185" s="1498"/>
      <c r="S185" s="1498"/>
      <c r="T185" s="1501"/>
      <c r="U185" s="1501"/>
      <c r="V185" s="1501"/>
    </row>
    <row r="186" spans="1:22" ht="38.25" customHeight="1">
      <c r="A186" s="1498"/>
      <c r="B186" s="1517"/>
      <c r="C186" s="1499"/>
      <c r="D186" s="1500"/>
      <c r="E186" s="1516"/>
      <c r="F186" s="1523"/>
      <c r="G186" s="1434"/>
      <c r="H186" s="1434"/>
      <c r="I186" s="1434"/>
      <c r="J186" s="1434"/>
      <c r="K186" s="1498"/>
      <c r="L186" s="1498"/>
      <c r="M186" s="1501"/>
      <c r="N186" s="1501"/>
      <c r="O186" s="1421"/>
      <c r="P186" s="1501"/>
      <c r="Q186" s="1424"/>
      <c r="R186" s="1498"/>
      <c r="S186" s="1498"/>
      <c r="T186" s="1501"/>
      <c r="U186" s="1501"/>
      <c r="V186" s="1501"/>
    </row>
    <row r="187" spans="1:22" ht="14.25">
      <c r="A187" s="1498"/>
      <c r="B187" s="1517"/>
      <c r="C187" s="1499"/>
      <c r="D187" s="1500"/>
      <c r="E187" s="1516"/>
      <c r="F187" s="1523"/>
      <c r="G187" s="1434"/>
      <c r="H187" s="1434"/>
      <c r="I187" s="1434"/>
      <c r="J187" s="1434"/>
      <c r="K187" s="1498"/>
      <c r="L187" s="1498"/>
      <c r="M187" s="1501"/>
      <c r="N187" s="1501"/>
      <c r="O187" s="1421"/>
      <c r="P187" s="1501"/>
      <c r="Q187" s="1424"/>
      <c r="R187" s="1498"/>
      <c r="S187" s="1498"/>
      <c r="T187" s="1501"/>
      <c r="U187" s="1501"/>
      <c r="V187" s="1501"/>
    </row>
    <row r="188" spans="1:22" ht="14.25">
      <c r="A188" s="1498"/>
      <c r="B188" s="1517"/>
      <c r="C188" s="1499"/>
      <c r="D188" s="1500"/>
      <c r="E188" s="1516"/>
      <c r="F188" s="1523"/>
      <c r="G188" s="1434"/>
      <c r="H188" s="1434"/>
      <c r="I188" s="1434"/>
      <c r="J188" s="1434"/>
      <c r="K188" s="1498"/>
      <c r="L188" s="1498"/>
      <c r="M188" s="1501"/>
      <c r="N188" s="1501"/>
      <c r="O188" s="1421"/>
      <c r="P188" s="1501"/>
      <c r="Q188" s="1424"/>
      <c r="R188" s="1498"/>
      <c r="S188" s="1498"/>
      <c r="T188" s="1501"/>
      <c r="U188" s="1501"/>
      <c r="V188" s="1501"/>
    </row>
    <row r="189" spans="1:22" ht="14.25">
      <c r="A189" s="1498"/>
      <c r="B189" s="1517"/>
      <c r="C189" s="1499"/>
      <c r="D189" s="1500"/>
      <c r="E189" s="1516"/>
      <c r="F189" s="1523"/>
      <c r="G189" s="1434"/>
      <c r="H189" s="1434"/>
      <c r="I189" s="1434"/>
      <c r="J189" s="1434"/>
      <c r="K189" s="1498"/>
      <c r="L189" s="1498"/>
      <c r="M189" s="1501"/>
      <c r="N189" s="1501"/>
      <c r="O189" s="1421"/>
      <c r="P189" s="1501"/>
      <c r="Q189" s="1424"/>
      <c r="R189" s="1498"/>
      <c r="S189" s="1498"/>
      <c r="T189" s="1501"/>
      <c r="U189" s="1501"/>
      <c r="V189" s="1501"/>
    </row>
    <row r="190" spans="1:22" ht="14.25">
      <c r="A190" s="1498"/>
      <c r="B190" s="1517"/>
      <c r="C190" s="1499"/>
      <c r="D190" s="1500"/>
      <c r="E190" s="1516"/>
      <c r="F190" s="1523"/>
      <c r="G190" s="1434"/>
      <c r="H190" s="1434"/>
      <c r="I190" s="1434"/>
      <c r="J190" s="1434"/>
      <c r="K190" s="1498"/>
      <c r="L190" s="1498"/>
      <c r="M190" s="1501"/>
      <c r="N190" s="1501"/>
      <c r="O190" s="1421"/>
      <c r="P190" s="1501"/>
      <c r="Q190" s="1424"/>
      <c r="R190" s="1498"/>
      <c r="S190" s="1498"/>
      <c r="T190" s="1501"/>
      <c r="U190" s="1501"/>
      <c r="V190" s="1501"/>
    </row>
    <row r="191" spans="1:22" ht="14.25">
      <c r="A191" s="1498"/>
      <c r="B191" s="1517"/>
      <c r="C191" s="1499"/>
      <c r="D191" s="1500"/>
      <c r="E191" s="1516"/>
      <c r="F191" s="1523"/>
      <c r="G191" s="1434"/>
      <c r="H191" s="1434"/>
      <c r="I191" s="1434"/>
      <c r="J191" s="1434"/>
      <c r="K191" s="1498"/>
      <c r="L191" s="1498"/>
      <c r="M191" s="1501"/>
      <c r="N191" s="1501"/>
      <c r="O191" s="1421"/>
      <c r="P191" s="1501"/>
      <c r="Q191" s="1424"/>
      <c r="R191" s="1498"/>
      <c r="S191" s="1498"/>
      <c r="T191" s="1501"/>
      <c r="U191" s="1501"/>
      <c r="V191" s="1501"/>
    </row>
    <row r="192" spans="1:22" ht="14.25">
      <c r="A192" s="1498"/>
      <c r="B192" s="1517"/>
      <c r="C192" s="1499"/>
      <c r="D192" s="1500"/>
      <c r="E192" s="1516"/>
      <c r="F192" s="1523"/>
      <c r="G192" s="1434"/>
      <c r="H192" s="1434"/>
      <c r="I192" s="1434"/>
      <c r="J192" s="1434"/>
      <c r="K192" s="1498"/>
      <c r="L192" s="1498"/>
      <c r="M192" s="1501"/>
      <c r="N192" s="1501"/>
      <c r="O192" s="1421"/>
      <c r="P192" s="1501"/>
      <c r="Q192" s="1424"/>
      <c r="R192" s="1498"/>
      <c r="S192" s="1498"/>
      <c r="T192" s="1501"/>
      <c r="U192" s="1501"/>
      <c r="V192" s="1501"/>
    </row>
    <row r="193" spans="1:22" ht="14.25">
      <c r="A193" s="1498"/>
      <c r="B193" s="1517"/>
      <c r="C193" s="1499"/>
      <c r="D193" s="1500"/>
      <c r="E193" s="1516"/>
      <c r="F193" s="1523"/>
      <c r="G193" s="1434"/>
      <c r="H193" s="1434"/>
      <c r="I193" s="1434"/>
      <c r="J193" s="1434"/>
      <c r="K193" s="1498"/>
      <c r="L193" s="1498"/>
      <c r="M193" s="1501"/>
      <c r="N193" s="1501"/>
      <c r="O193" s="1421"/>
      <c r="P193" s="1501"/>
      <c r="Q193" s="1424"/>
      <c r="R193" s="1498"/>
      <c r="S193" s="1498"/>
      <c r="T193" s="1501"/>
      <c r="U193" s="1501"/>
      <c r="V193" s="1501"/>
    </row>
    <row r="194" spans="1:22" ht="14.25">
      <c r="A194" s="1498"/>
      <c r="B194" s="1517"/>
      <c r="C194" s="1499"/>
      <c r="D194" s="1500"/>
      <c r="E194" s="1516"/>
      <c r="F194" s="1523"/>
      <c r="G194" s="1434"/>
      <c r="H194" s="1434"/>
      <c r="I194" s="1434"/>
      <c r="J194" s="1434"/>
      <c r="K194" s="1498"/>
      <c r="L194" s="1498"/>
      <c r="M194" s="1501"/>
      <c r="N194" s="1501"/>
      <c r="O194" s="1421"/>
      <c r="P194" s="1501"/>
      <c r="Q194" s="1424"/>
      <c r="R194" s="1498"/>
      <c r="S194" s="1498"/>
      <c r="T194" s="1501"/>
      <c r="U194" s="1501"/>
      <c r="V194" s="1501"/>
    </row>
    <row r="195" spans="1:22" ht="30.75" customHeight="1">
      <c r="A195" s="1498"/>
      <c r="B195" s="1517"/>
      <c r="C195" s="1499"/>
      <c r="D195" s="1500"/>
      <c r="E195" s="1516"/>
      <c r="F195" s="1523"/>
      <c r="G195" s="1434"/>
      <c r="H195" s="1434"/>
      <c r="I195" s="1434"/>
      <c r="J195" s="1434"/>
      <c r="K195" s="1498"/>
      <c r="L195" s="1498"/>
      <c r="M195" s="1501"/>
      <c r="N195" s="1501"/>
      <c r="O195" s="1421"/>
      <c r="P195" s="1501"/>
      <c r="Q195" s="1424"/>
      <c r="R195" s="1498"/>
      <c r="S195" s="1498"/>
      <c r="T195" s="1501"/>
      <c r="U195" s="1501"/>
      <c r="V195" s="1501"/>
    </row>
    <row r="196" spans="1:22" ht="14.25">
      <c r="A196" s="1498"/>
      <c r="B196" s="1517"/>
      <c r="C196" s="1499"/>
      <c r="D196" s="1500"/>
      <c r="E196" s="1516"/>
      <c r="F196" s="1523"/>
      <c r="G196" s="1434"/>
      <c r="H196" s="1434"/>
      <c r="I196" s="1434"/>
      <c r="J196" s="1434"/>
      <c r="K196" s="1498"/>
      <c r="L196" s="1498"/>
      <c r="M196" s="1501"/>
      <c r="N196" s="1501"/>
      <c r="O196" s="1421"/>
      <c r="P196" s="1501"/>
      <c r="Q196" s="1424"/>
      <c r="R196" s="1498"/>
      <c r="S196" s="1498"/>
      <c r="T196" s="1501"/>
      <c r="U196" s="1501"/>
      <c r="V196" s="1501"/>
    </row>
    <row r="197" spans="1:22" ht="14.25">
      <c r="A197" s="1498"/>
      <c r="B197" s="1517"/>
      <c r="C197" s="1499"/>
      <c r="D197" s="1500"/>
      <c r="E197" s="1516"/>
      <c r="F197" s="1523"/>
      <c r="G197" s="1434"/>
      <c r="H197" s="1434"/>
      <c r="I197" s="1434"/>
      <c r="J197" s="1434"/>
      <c r="K197" s="1498"/>
      <c r="L197" s="1498"/>
      <c r="M197" s="1501"/>
      <c r="N197" s="1501"/>
      <c r="O197" s="1421"/>
      <c r="P197" s="1501"/>
      <c r="Q197" s="1424"/>
      <c r="R197" s="1498"/>
      <c r="S197" s="1498"/>
      <c r="T197" s="1501"/>
      <c r="U197" s="1501"/>
      <c r="V197" s="1501"/>
    </row>
    <row r="198" spans="1:22" ht="14.25">
      <c r="A198" s="1498"/>
      <c r="B198" s="1517"/>
      <c r="C198" s="1499"/>
      <c r="D198" s="1500"/>
      <c r="E198" s="1516"/>
      <c r="F198" s="1523"/>
      <c r="G198" s="1434"/>
      <c r="H198" s="1434"/>
      <c r="I198" s="1434"/>
      <c r="J198" s="1434"/>
      <c r="K198" s="1498"/>
      <c r="L198" s="1498"/>
      <c r="M198" s="1501"/>
      <c r="N198" s="1501"/>
      <c r="O198" s="1421"/>
      <c r="P198" s="1501"/>
      <c r="Q198" s="1424"/>
      <c r="R198" s="1498"/>
      <c r="S198" s="1498"/>
      <c r="T198" s="1501"/>
      <c r="U198" s="1501"/>
      <c r="V198" s="1501"/>
    </row>
    <row r="199" spans="1:22" ht="14.25">
      <c r="A199" s="1498"/>
      <c r="B199" s="1517"/>
      <c r="C199" s="1499"/>
      <c r="D199" s="1500"/>
      <c r="E199" s="1516"/>
      <c r="F199" s="1523"/>
      <c r="G199" s="1434"/>
      <c r="H199" s="1434"/>
      <c r="I199" s="1434"/>
      <c r="J199" s="1434"/>
      <c r="K199" s="1498"/>
      <c r="L199" s="1498"/>
      <c r="M199" s="1501"/>
      <c r="N199" s="1501"/>
      <c r="O199" s="1421"/>
      <c r="P199" s="1501"/>
      <c r="Q199" s="1424"/>
      <c r="R199" s="1498"/>
      <c r="S199" s="1498"/>
      <c r="T199" s="1501"/>
      <c r="U199" s="1501"/>
      <c r="V199" s="1501"/>
    </row>
    <row r="200" spans="1:22" ht="14.25">
      <c r="A200" s="1498"/>
      <c r="B200" s="1517"/>
      <c r="C200" s="1499"/>
      <c r="D200" s="1500"/>
      <c r="E200" s="1516"/>
      <c r="F200" s="1523"/>
      <c r="G200" s="1434"/>
      <c r="H200" s="1434"/>
      <c r="I200" s="1434"/>
      <c r="J200" s="1434"/>
      <c r="K200" s="1498"/>
      <c r="L200" s="1498"/>
      <c r="M200" s="1501"/>
      <c r="N200" s="1501"/>
      <c r="O200" s="1421"/>
      <c r="P200" s="1501"/>
      <c r="Q200" s="1424"/>
      <c r="R200" s="1498"/>
      <c r="S200" s="1498"/>
      <c r="T200" s="1501"/>
      <c r="U200" s="1501"/>
      <c r="V200" s="1501"/>
    </row>
    <row r="201" spans="1:22" ht="14.25">
      <c r="A201" s="1498"/>
      <c r="B201" s="1517"/>
      <c r="C201" s="1499"/>
      <c r="D201" s="1500"/>
      <c r="E201" s="1516"/>
      <c r="F201" s="1523"/>
      <c r="G201" s="1434"/>
      <c r="H201" s="1434"/>
      <c r="I201" s="1434"/>
      <c r="J201" s="1434"/>
      <c r="K201" s="1498"/>
      <c r="L201" s="1498"/>
      <c r="M201" s="1501"/>
      <c r="N201" s="1501"/>
      <c r="O201" s="1421"/>
      <c r="P201" s="1501"/>
      <c r="Q201" s="1424"/>
      <c r="R201" s="1498"/>
      <c r="S201" s="1498"/>
      <c r="T201" s="1501"/>
      <c r="U201" s="1501"/>
      <c r="V201" s="1501"/>
    </row>
    <row r="202" spans="1:22" ht="14.25">
      <c r="A202" s="1498"/>
      <c r="B202" s="1517"/>
      <c r="C202" s="1499"/>
      <c r="D202" s="1500"/>
      <c r="E202" s="1516"/>
      <c r="F202" s="1523"/>
      <c r="G202" s="1434"/>
      <c r="H202" s="1434"/>
      <c r="I202" s="1434"/>
      <c r="J202" s="1434"/>
      <c r="K202" s="1498"/>
      <c r="L202" s="1498"/>
      <c r="M202" s="1501"/>
      <c r="N202" s="1501"/>
      <c r="O202" s="1421"/>
      <c r="P202" s="1501"/>
      <c r="Q202" s="1424"/>
      <c r="R202" s="1498"/>
      <c r="S202" s="1498"/>
      <c r="T202" s="1501"/>
      <c r="U202" s="1501"/>
      <c r="V202" s="1501"/>
    </row>
    <row r="203" spans="1:22" ht="14.25">
      <c r="A203" s="1498"/>
      <c r="B203" s="1517"/>
      <c r="C203" s="1499"/>
      <c r="D203" s="1500"/>
      <c r="E203" s="1516"/>
      <c r="F203" s="1523"/>
      <c r="G203" s="1434"/>
      <c r="H203" s="1434"/>
      <c r="I203" s="1434"/>
      <c r="J203" s="1434"/>
      <c r="K203" s="1498"/>
      <c r="L203" s="1498"/>
      <c r="M203" s="1501"/>
      <c r="N203" s="1501"/>
      <c r="O203" s="1421"/>
      <c r="P203" s="1501"/>
      <c r="Q203" s="1424"/>
      <c r="R203" s="1498"/>
      <c r="S203" s="1498"/>
      <c r="T203" s="1501"/>
      <c r="U203" s="1501"/>
      <c r="V203" s="1501"/>
    </row>
    <row r="204" spans="1:22" ht="14.25">
      <c r="A204" s="1498"/>
      <c r="B204" s="1517"/>
      <c r="C204" s="1499"/>
      <c r="D204" s="1500"/>
      <c r="E204" s="1516"/>
      <c r="F204" s="1523"/>
      <c r="G204" s="1434"/>
      <c r="H204" s="1434"/>
      <c r="I204" s="1434"/>
      <c r="J204" s="1434"/>
      <c r="K204" s="1498"/>
      <c r="L204" s="1498"/>
      <c r="M204" s="1501"/>
      <c r="N204" s="1501"/>
      <c r="O204" s="1421"/>
      <c r="P204" s="1501"/>
      <c r="Q204" s="1424"/>
      <c r="R204" s="1498"/>
      <c r="S204" s="1498"/>
      <c r="T204" s="1501"/>
      <c r="U204" s="1501"/>
      <c r="V204" s="1501"/>
    </row>
    <row r="205" spans="1:22" ht="14.25">
      <c r="A205" s="1498"/>
      <c r="B205" s="1517"/>
      <c r="C205" s="1499"/>
      <c r="D205" s="1500"/>
      <c r="E205" s="1516"/>
      <c r="F205" s="1523"/>
      <c r="G205" s="1434"/>
      <c r="H205" s="1434"/>
      <c r="I205" s="1434"/>
      <c r="J205" s="1434"/>
      <c r="K205" s="1498"/>
      <c r="L205" s="1498"/>
      <c r="M205" s="1501"/>
      <c r="N205" s="1501"/>
      <c r="O205" s="1421"/>
      <c r="P205" s="1501"/>
      <c r="Q205" s="1424"/>
      <c r="R205" s="1498"/>
      <c r="S205" s="1498"/>
      <c r="T205" s="1501"/>
      <c r="U205" s="1501"/>
      <c r="V205" s="1501"/>
    </row>
    <row r="206" spans="1:22" ht="14.25">
      <c r="A206" s="1498"/>
      <c r="B206" s="1517"/>
      <c r="C206" s="1499"/>
      <c r="D206" s="1500"/>
      <c r="E206" s="1516"/>
      <c r="F206" s="1523"/>
      <c r="G206" s="1434"/>
      <c r="H206" s="1434"/>
      <c r="I206" s="1434"/>
      <c r="J206" s="1434"/>
      <c r="K206" s="1498"/>
      <c r="L206" s="1498"/>
      <c r="M206" s="1501"/>
      <c r="N206" s="1501"/>
      <c r="O206" s="1421"/>
      <c r="P206" s="1501"/>
      <c r="Q206" s="1424"/>
      <c r="R206" s="1498"/>
      <c r="S206" s="1498"/>
      <c r="T206" s="1501"/>
      <c r="U206" s="1501"/>
      <c r="V206" s="1501"/>
    </row>
    <row r="207" spans="1:22" ht="14.25">
      <c r="A207" s="1498"/>
      <c r="B207" s="1517"/>
      <c r="C207" s="1499"/>
      <c r="D207" s="1500"/>
      <c r="E207" s="1516"/>
      <c r="F207" s="1523"/>
      <c r="G207" s="1434"/>
      <c r="H207" s="1434"/>
      <c r="I207" s="1434"/>
      <c r="J207" s="1434"/>
      <c r="K207" s="1498"/>
      <c r="L207" s="1498"/>
      <c r="M207" s="1501"/>
      <c r="N207" s="1501"/>
      <c r="O207" s="1421"/>
      <c r="P207" s="1501"/>
      <c r="Q207" s="1424"/>
      <c r="R207" s="1498"/>
      <c r="S207" s="1498"/>
      <c r="T207" s="1501"/>
      <c r="U207" s="1501"/>
      <c r="V207" s="1501"/>
    </row>
    <row r="208" spans="1:22" ht="14.25">
      <c r="A208" s="1498"/>
      <c r="B208" s="1517"/>
      <c r="C208" s="1499"/>
      <c r="D208" s="1500"/>
      <c r="E208" s="1516"/>
      <c r="F208" s="1523"/>
      <c r="G208" s="1434"/>
      <c r="H208" s="1434"/>
      <c r="I208" s="1434"/>
      <c r="J208" s="1434"/>
      <c r="K208" s="1498"/>
      <c r="L208" s="1498"/>
      <c r="M208" s="1501"/>
      <c r="N208" s="1501"/>
      <c r="O208" s="1421"/>
      <c r="P208" s="1501"/>
      <c r="Q208" s="1424"/>
      <c r="R208" s="1498"/>
      <c r="S208" s="1498"/>
      <c r="T208" s="1501"/>
      <c r="U208" s="1501"/>
      <c r="V208" s="1501"/>
    </row>
    <row r="209" spans="1:22" ht="14.25">
      <c r="A209" s="1498"/>
      <c r="B209" s="1517"/>
      <c r="C209" s="1499"/>
      <c r="D209" s="1500"/>
      <c r="E209" s="1516"/>
      <c r="F209" s="1523"/>
      <c r="G209" s="1434"/>
      <c r="H209" s="1434"/>
      <c r="I209" s="1434"/>
      <c r="J209" s="1434"/>
      <c r="K209" s="1498"/>
      <c r="L209" s="1498"/>
      <c r="M209" s="1501"/>
      <c r="N209" s="1501"/>
      <c r="O209" s="1421"/>
      <c r="P209" s="1501"/>
      <c r="Q209" s="1424"/>
      <c r="R209" s="1498"/>
      <c r="S209" s="1498"/>
      <c r="T209" s="1501"/>
      <c r="U209" s="1501"/>
      <c r="V209" s="1501"/>
    </row>
    <row r="210" spans="1:22" ht="14.25">
      <c r="A210" s="1498"/>
      <c r="B210" s="1517"/>
      <c r="C210" s="1499"/>
      <c r="D210" s="1500"/>
      <c r="E210" s="1516"/>
      <c r="F210" s="1523"/>
      <c r="G210" s="1434"/>
      <c r="H210" s="1434"/>
      <c r="I210" s="1434"/>
      <c r="J210" s="1434"/>
      <c r="K210" s="1498"/>
      <c r="L210" s="1498"/>
      <c r="M210" s="1501"/>
      <c r="N210" s="1501"/>
      <c r="O210" s="1421"/>
      <c r="P210" s="1501"/>
      <c r="Q210" s="1424"/>
      <c r="R210" s="1498"/>
      <c r="S210" s="1498"/>
      <c r="T210" s="1501"/>
      <c r="U210" s="1501"/>
      <c r="V210" s="1501"/>
    </row>
    <row r="211" spans="1:22" ht="14.25">
      <c r="A211" s="1498"/>
      <c r="B211" s="1517"/>
      <c r="C211" s="1499"/>
      <c r="D211" s="1500"/>
      <c r="E211" s="1516"/>
      <c r="F211" s="1523"/>
      <c r="G211" s="1434"/>
      <c r="H211" s="1434"/>
      <c r="I211" s="1434"/>
      <c r="J211" s="1434"/>
      <c r="K211" s="1498"/>
      <c r="L211" s="1498"/>
      <c r="M211" s="1501"/>
      <c r="N211" s="1501"/>
      <c r="O211" s="1421"/>
      <c r="P211" s="1501"/>
      <c r="Q211" s="1424"/>
      <c r="R211" s="1498"/>
      <c r="S211" s="1498"/>
      <c r="T211" s="1501"/>
      <c r="U211" s="1501"/>
      <c r="V211" s="1501"/>
    </row>
    <row r="212" spans="1:22" ht="14.25">
      <c r="A212" s="1498"/>
      <c r="B212" s="1517"/>
      <c r="C212" s="1499"/>
      <c r="D212" s="1500"/>
      <c r="E212" s="1516"/>
      <c r="F212" s="1523"/>
      <c r="G212" s="1434"/>
      <c r="H212" s="1434"/>
      <c r="I212" s="1434"/>
      <c r="J212" s="1434"/>
      <c r="K212" s="1498"/>
      <c r="L212" s="1498"/>
      <c r="M212" s="1501"/>
      <c r="N212" s="1501"/>
      <c r="O212" s="1421"/>
      <c r="P212" s="1501"/>
      <c r="Q212" s="1424"/>
      <c r="R212" s="1498"/>
      <c r="S212" s="1498"/>
      <c r="T212" s="1501"/>
      <c r="U212" s="1501"/>
      <c r="V212" s="1501"/>
    </row>
    <row r="213" spans="1:22" ht="14.25">
      <c r="A213" s="1498"/>
      <c r="B213" s="1517"/>
      <c r="C213" s="1499"/>
      <c r="D213" s="1500"/>
      <c r="E213" s="1516"/>
      <c r="F213" s="1523"/>
      <c r="G213" s="1434"/>
      <c r="H213" s="1434"/>
      <c r="I213" s="1434"/>
      <c r="J213" s="1434"/>
      <c r="K213" s="1498"/>
      <c r="L213" s="1498"/>
      <c r="M213" s="1501"/>
      <c r="N213" s="1501"/>
      <c r="O213" s="1421"/>
      <c r="P213" s="1501"/>
      <c r="Q213" s="1424"/>
      <c r="R213" s="1498"/>
      <c r="S213" s="1498"/>
      <c r="T213" s="1501"/>
      <c r="U213" s="1501"/>
      <c r="V213" s="1501"/>
    </row>
    <row r="214" spans="1:22" ht="14.25">
      <c r="A214" s="1498"/>
      <c r="B214" s="1517"/>
      <c r="C214" s="1499"/>
      <c r="D214" s="1500"/>
      <c r="E214" s="1516"/>
      <c r="F214" s="1523"/>
      <c r="G214" s="1434"/>
      <c r="H214" s="1434"/>
      <c r="I214" s="1434"/>
      <c r="J214" s="1434"/>
      <c r="K214" s="1498"/>
      <c r="L214" s="1498"/>
      <c r="M214" s="1501"/>
      <c r="N214" s="1501"/>
      <c r="O214" s="1421"/>
      <c r="P214" s="1501"/>
      <c r="Q214" s="1424"/>
      <c r="R214" s="1498"/>
      <c r="S214" s="1498"/>
      <c r="T214" s="1501"/>
      <c r="U214" s="1501"/>
      <c r="V214" s="1501"/>
    </row>
    <row r="215" spans="1:22" ht="14.25">
      <c r="A215" s="1498"/>
      <c r="B215" s="1517"/>
      <c r="C215" s="1499"/>
      <c r="D215" s="1500"/>
      <c r="E215" s="1516"/>
      <c r="F215" s="1523"/>
      <c r="G215" s="1434"/>
      <c r="H215" s="1434"/>
      <c r="I215" s="1434"/>
      <c r="J215" s="1434"/>
      <c r="K215" s="1498"/>
      <c r="L215" s="1498"/>
      <c r="M215" s="1501"/>
      <c r="N215" s="1501"/>
      <c r="O215" s="1421"/>
      <c r="P215" s="1501"/>
      <c r="Q215" s="1424"/>
      <c r="R215" s="1498"/>
      <c r="S215" s="1498"/>
      <c r="T215" s="1501"/>
      <c r="U215" s="1501"/>
      <c r="V215" s="1501"/>
    </row>
    <row r="216" spans="1:22" ht="14.25">
      <c r="A216" s="1498"/>
      <c r="B216" s="1517"/>
      <c r="C216" s="1499"/>
      <c r="D216" s="1500"/>
      <c r="E216" s="1516"/>
      <c r="F216" s="1523"/>
      <c r="G216" s="1434"/>
      <c r="H216" s="1434"/>
      <c r="I216" s="1434"/>
      <c r="J216" s="1434"/>
      <c r="K216" s="1498"/>
      <c r="L216" s="1498"/>
      <c r="M216" s="1501"/>
      <c r="N216" s="1501"/>
      <c r="O216" s="1421"/>
      <c r="P216" s="1501"/>
      <c r="Q216" s="1424"/>
      <c r="R216" s="1498"/>
      <c r="S216" s="1498"/>
      <c r="T216" s="1501"/>
      <c r="U216" s="1501"/>
      <c r="V216" s="1501"/>
    </row>
    <row r="217" spans="1:22" ht="14.25">
      <c r="A217" s="1498"/>
      <c r="B217" s="1517"/>
      <c r="C217" s="1499"/>
      <c r="D217" s="1500"/>
      <c r="E217" s="1516"/>
      <c r="F217" s="1523"/>
      <c r="G217" s="1434"/>
      <c r="H217" s="1434"/>
      <c r="I217" s="1434"/>
      <c r="J217" s="1434"/>
      <c r="K217" s="1498"/>
      <c r="L217" s="1498"/>
      <c r="M217" s="1501"/>
      <c r="N217" s="1501"/>
      <c r="O217" s="1421"/>
      <c r="P217" s="1501"/>
      <c r="Q217" s="1424"/>
      <c r="R217" s="1498"/>
      <c r="S217" s="1498"/>
      <c r="T217" s="1501"/>
      <c r="U217" s="1501"/>
      <c r="V217" s="1501"/>
    </row>
    <row r="218" spans="1:22" ht="14.25">
      <c r="A218" s="1498"/>
      <c r="B218" s="1517"/>
      <c r="C218" s="1499"/>
      <c r="D218" s="1500"/>
      <c r="E218" s="1516"/>
      <c r="F218" s="1523"/>
      <c r="G218" s="1434"/>
      <c r="H218" s="1434"/>
      <c r="I218" s="1434"/>
      <c r="J218" s="1434"/>
      <c r="K218" s="1498"/>
      <c r="L218" s="1498"/>
      <c r="M218" s="1501"/>
      <c r="N218" s="1501"/>
      <c r="O218" s="1421"/>
      <c r="P218" s="1501"/>
      <c r="Q218" s="1424"/>
      <c r="R218" s="1498"/>
      <c r="S218" s="1498"/>
      <c r="T218" s="1501"/>
      <c r="U218" s="1501"/>
      <c r="V218" s="1501"/>
    </row>
    <row r="219" spans="1:22" ht="14.25">
      <c r="A219" s="1498"/>
      <c r="B219" s="1517"/>
      <c r="C219" s="1499"/>
      <c r="D219" s="1500"/>
      <c r="E219" s="1516"/>
      <c r="F219" s="1523"/>
      <c r="G219" s="1434"/>
      <c r="H219" s="1434"/>
      <c r="I219" s="1434"/>
      <c r="J219" s="1434"/>
      <c r="K219" s="1498"/>
      <c r="L219" s="1498"/>
      <c r="M219" s="1501"/>
      <c r="N219" s="1501"/>
      <c r="O219" s="1421"/>
      <c r="P219" s="1501"/>
      <c r="Q219" s="1424"/>
      <c r="R219" s="1498"/>
      <c r="S219" s="1498"/>
      <c r="T219" s="1501"/>
      <c r="U219" s="1501"/>
      <c r="V219" s="1501"/>
    </row>
    <row r="220" spans="1:22" ht="14.25">
      <c r="A220" s="1498"/>
      <c r="B220" s="1517"/>
      <c r="C220" s="1499"/>
      <c r="D220" s="1500"/>
      <c r="E220" s="1516"/>
      <c r="F220" s="1523"/>
      <c r="G220" s="1434"/>
      <c r="H220" s="1434"/>
      <c r="I220" s="1434"/>
      <c r="J220" s="1434"/>
      <c r="K220" s="1498"/>
      <c r="L220" s="1498"/>
      <c r="M220" s="1501"/>
      <c r="N220" s="1501"/>
      <c r="O220" s="1421"/>
      <c r="P220" s="1501"/>
      <c r="Q220" s="1424"/>
      <c r="R220" s="1498"/>
      <c r="S220" s="1498"/>
      <c r="T220" s="1501"/>
      <c r="U220" s="1501"/>
      <c r="V220" s="1501"/>
    </row>
    <row r="221" spans="1:22" ht="14.25">
      <c r="A221" s="1498"/>
      <c r="B221" s="1517"/>
      <c r="C221" s="1499"/>
      <c r="D221" s="1500"/>
      <c r="E221" s="1516"/>
      <c r="F221" s="1523"/>
      <c r="G221" s="1434"/>
      <c r="H221" s="1434"/>
      <c r="I221" s="1434"/>
      <c r="J221" s="1434"/>
      <c r="K221" s="1498"/>
      <c r="L221" s="1498"/>
      <c r="M221" s="1501"/>
      <c r="N221" s="1501"/>
      <c r="O221" s="1421"/>
      <c r="P221" s="1501"/>
      <c r="Q221" s="1424"/>
      <c r="R221" s="1498"/>
      <c r="S221" s="1498"/>
      <c r="T221" s="1501"/>
      <c r="U221" s="1501"/>
      <c r="V221" s="1501"/>
    </row>
    <row r="222" spans="1:22" ht="14.25">
      <c r="A222" s="1498"/>
      <c r="B222" s="1517"/>
      <c r="C222" s="1499"/>
      <c r="D222" s="1500"/>
      <c r="E222" s="1516"/>
      <c r="F222" s="1523"/>
      <c r="G222" s="1434"/>
      <c r="H222" s="1434"/>
      <c r="I222" s="1434"/>
      <c r="J222" s="1434"/>
      <c r="K222" s="1498"/>
      <c r="L222" s="1498"/>
      <c r="M222" s="1501"/>
      <c r="N222" s="1501"/>
      <c r="O222" s="1421"/>
      <c r="P222" s="1501"/>
      <c r="Q222" s="1424"/>
      <c r="R222" s="1498"/>
      <c r="S222" s="1498"/>
      <c r="T222" s="1501"/>
      <c r="U222" s="1501"/>
      <c r="V222" s="1501"/>
    </row>
    <row r="223" spans="1:22" ht="14.25">
      <c r="A223" s="1498"/>
      <c r="B223" s="1517"/>
      <c r="C223" s="1499"/>
      <c r="D223" s="1500"/>
      <c r="E223" s="1516"/>
      <c r="F223" s="1523"/>
      <c r="G223" s="1434"/>
      <c r="H223" s="1434"/>
      <c r="I223" s="1434"/>
      <c r="J223" s="1434"/>
      <c r="K223" s="1498"/>
      <c r="L223" s="1498"/>
      <c r="M223" s="1501"/>
      <c r="N223" s="1501"/>
      <c r="O223" s="1421"/>
      <c r="P223" s="1501"/>
      <c r="Q223" s="1424"/>
      <c r="R223" s="1498"/>
      <c r="S223" s="1498"/>
      <c r="T223" s="1501"/>
      <c r="U223" s="1501"/>
      <c r="V223" s="1501"/>
    </row>
    <row r="224" spans="1:22" ht="14.25">
      <c r="A224" s="1498"/>
      <c r="B224" s="1517"/>
      <c r="C224" s="1499"/>
      <c r="D224" s="1500"/>
      <c r="E224" s="1516"/>
      <c r="F224" s="1523"/>
      <c r="G224" s="1434"/>
      <c r="H224" s="1434"/>
      <c r="I224" s="1434"/>
      <c r="J224" s="1434"/>
      <c r="K224" s="1498"/>
      <c r="L224" s="1498"/>
      <c r="M224" s="1501"/>
      <c r="N224" s="1501"/>
      <c r="O224" s="1421"/>
      <c r="P224" s="1501"/>
      <c r="Q224" s="1424"/>
      <c r="R224" s="1498"/>
      <c r="S224" s="1498"/>
      <c r="T224" s="1501"/>
      <c r="U224" s="1501"/>
      <c r="V224" s="1501"/>
    </row>
    <row r="225" spans="1:22" ht="14.25">
      <c r="A225" s="1498"/>
      <c r="B225" s="1517"/>
      <c r="C225" s="1499"/>
      <c r="D225" s="1500"/>
      <c r="E225" s="1516"/>
      <c r="F225" s="1523"/>
      <c r="G225" s="1434"/>
      <c r="H225" s="1434"/>
      <c r="I225" s="1434"/>
      <c r="J225" s="1434"/>
      <c r="K225" s="1498"/>
      <c r="L225" s="1498"/>
      <c r="M225" s="1501"/>
      <c r="N225" s="1501"/>
      <c r="O225" s="1421"/>
      <c r="P225" s="1501"/>
      <c r="Q225" s="1424"/>
      <c r="R225" s="1498"/>
      <c r="S225" s="1498"/>
      <c r="T225" s="1501"/>
      <c r="U225" s="1501"/>
      <c r="V225" s="1501"/>
    </row>
    <row r="226" spans="1:22" ht="14.25">
      <c r="A226" s="1498"/>
      <c r="B226" s="1517"/>
      <c r="C226" s="1499"/>
      <c r="D226" s="1500"/>
      <c r="E226" s="1516"/>
      <c r="F226" s="1523"/>
      <c r="G226" s="1434"/>
      <c r="H226" s="1434"/>
      <c r="I226" s="1434"/>
      <c r="J226" s="1434"/>
      <c r="K226" s="1498"/>
      <c r="L226" s="1498"/>
      <c r="M226" s="1501"/>
      <c r="N226" s="1501"/>
      <c r="O226" s="1421"/>
      <c r="P226" s="1501"/>
      <c r="Q226" s="1424"/>
      <c r="R226" s="1498"/>
      <c r="S226" s="1498"/>
      <c r="T226" s="1501"/>
      <c r="U226" s="1501"/>
      <c r="V226" s="1501"/>
    </row>
    <row r="227" spans="1:22" ht="14.25">
      <c r="A227" s="1498"/>
      <c r="B227" s="1517"/>
      <c r="C227" s="1499"/>
      <c r="D227" s="1500"/>
      <c r="E227" s="1516"/>
      <c r="F227" s="1523"/>
      <c r="G227" s="1434"/>
      <c r="H227" s="1434"/>
      <c r="I227" s="1434"/>
      <c r="J227" s="1434"/>
      <c r="K227" s="1498"/>
      <c r="L227" s="1498"/>
      <c r="M227" s="1501"/>
      <c r="N227" s="1501"/>
      <c r="O227" s="1421"/>
      <c r="P227" s="1501"/>
      <c r="Q227" s="1424"/>
      <c r="R227" s="1498"/>
      <c r="S227" s="1498"/>
      <c r="T227" s="1501"/>
      <c r="U227" s="1501"/>
      <c r="V227" s="1501"/>
    </row>
    <row r="228" spans="1:22" ht="14.25">
      <c r="A228" s="1498"/>
      <c r="B228" s="1517"/>
      <c r="C228" s="1499"/>
      <c r="D228" s="1500"/>
      <c r="E228" s="1516"/>
      <c r="F228" s="1523"/>
      <c r="G228" s="1434"/>
      <c r="H228" s="1434"/>
      <c r="I228" s="1434"/>
      <c r="J228" s="1434"/>
      <c r="K228" s="1498"/>
      <c r="L228" s="1498"/>
      <c r="M228" s="1501"/>
      <c r="N228" s="1501"/>
      <c r="O228" s="1421"/>
      <c r="P228" s="1501"/>
      <c r="Q228" s="1424"/>
      <c r="R228" s="1498"/>
      <c r="S228" s="1498"/>
      <c r="T228" s="1501"/>
      <c r="U228" s="1501"/>
      <c r="V228" s="1501"/>
    </row>
    <row r="229" spans="1:22" ht="14.25">
      <c r="A229" s="1498"/>
      <c r="B229" s="1517"/>
      <c r="C229" s="1499"/>
      <c r="D229" s="1500"/>
      <c r="E229" s="1516"/>
      <c r="F229" s="1523"/>
      <c r="G229" s="1434"/>
      <c r="H229" s="1434"/>
      <c r="I229" s="1434"/>
      <c r="J229" s="1434"/>
      <c r="K229" s="1498"/>
      <c r="L229" s="1498"/>
      <c r="M229" s="1501"/>
      <c r="N229" s="1501"/>
      <c r="O229" s="1421"/>
      <c r="P229" s="1501"/>
      <c r="Q229" s="1424"/>
      <c r="R229" s="1498"/>
      <c r="S229" s="1498"/>
      <c r="T229" s="1501"/>
      <c r="U229" s="1501"/>
      <c r="V229" s="1501"/>
    </row>
    <row r="230" spans="1:22" ht="14.25">
      <c r="A230" s="1498"/>
      <c r="B230" s="1517"/>
      <c r="C230" s="1499"/>
      <c r="D230" s="1500"/>
      <c r="E230" s="1516"/>
      <c r="F230" s="1523"/>
      <c r="G230" s="1434"/>
      <c r="H230" s="1434"/>
      <c r="I230" s="1434"/>
      <c r="J230" s="1434"/>
      <c r="K230" s="1498"/>
      <c r="L230" s="1498"/>
      <c r="M230" s="1501"/>
      <c r="N230" s="1501"/>
      <c r="O230" s="1421"/>
      <c r="P230" s="1501"/>
      <c r="Q230" s="1424"/>
      <c r="R230" s="1498"/>
      <c r="S230" s="1498"/>
      <c r="T230" s="1501"/>
      <c r="U230" s="1501"/>
      <c r="V230" s="1501"/>
    </row>
    <row r="231" spans="1:22" ht="14.25">
      <c r="A231" s="1498"/>
      <c r="B231" s="1517"/>
      <c r="C231" s="1499"/>
      <c r="D231" s="1500"/>
      <c r="E231" s="1516"/>
      <c r="F231" s="1523"/>
      <c r="G231" s="1434"/>
      <c r="H231" s="1434"/>
      <c r="I231" s="1434"/>
      <c r="J231" s="1434"/>
      <c r="K231" s="1498"/>
      <c r="L231" s="1498"/>
      <c r="M231" s="1501"/>
      <c r="N231" s="1501"/>
      <c r="O231" s="1421"/>
      <c r="P231" s="1501"/>
      <c r="Q231" s="1424"/>
      <c r="R231" s="1498"/>
      <c r="S231" s="1498"/>
      <c r="T231" s="1501"/>
      <c r="U231" s="1501"/>
      <c r="V231" s="1501"/>
    </row>
    <row r="232" spans="1:22" ht="14.25">
      <c r="A232" s="1498"/>
      <c r="B232" s="1517"/>
      <c r="C232" s="1499"/>
      <c r="D232" s="1500"/>
      <c r="E232" s="1516"/>
      <c r="F232" s="1523"/>
      <c r="G232" s="1434"/>
      <c r="H232" s="1434"/>
      <c r="I232" s="1434"/>
      <c r="J232" s="1434"/>
      <c r="K232" s="1498"/>
      <c r="L232" s="1498"/>
      <c r="M232" s="1501"/>
      <c r="N232" s="1501"/>
      <c r="O232" s="1421"/>
      <c r="P232" s="1501"/>
      <c r="Q232" s="1424"/>
      <c r="R232" s="1498"/>
      <c r="S232" s="1498"/>
      <c r="T232" s="1501"/>
      <c r="U232" s="1501"/>
      <c r="V232" s="1501"/>
    </row>
    <row r="233" spans="1:22" ht="14.25">
      <c r="A233" s="1498"/>
      <c r="B233" s="1517"/>
      <c r="C233" s="1499"/>
      <c r="D233" s="1500"/>
      <c r="E233" s="1516"/>
      <c r="F233" s="1523"/>
      <c r="G233" s="1434"/>
      <c r="H233" s="1434"/>
      <c r="I233" s="1434"/>
      <c r="J233" s="1434"/>
      <c r="K233" s="1498"/>
      <c r="L233" s="1498"/>
      <c r="M233" s="1501"/>
      <c r="N233" s="1501"/>
      <c r="O233" s="1421"/>
      <c r="P233" s="1501"/>
      <c r="Q233" s="1424"/>
      <c r="R233" s="1498"/>
      <c r="S233" s="1498"/>
      <c r="T233" s="1501"/>
      <c r="U233" s="1501"/>
      <c r="V233" s="1501"/>
    </row>
    <row r="234" spans="1:22" ht="14.25">
      <c r="A234" s="1498"/>
      <c r="B234" s="1517"/>
      <c r="C234" s="1499"/>
      <c r="D234" s="1500"/>
      <c r="E234" s="1516"/>
      <c r="F234" s="1523"/>
      <c r="G234" s="1434"/>
      <c r="H234" s="1434"/>
      <c r="I234" s="1434"/>
      <c r="J234" s="1434"/>
      <c r="K234" s="1498"/>
      <c r="L234" s="1498"/>
      <c r="M234" s="1501"/>
      <c r="N234" s="1501"/>
      <c r="O234" s="1421"/>
      <c r="P234" s="1501"/>
      <c r="Q234" s="1424"/>
      <c r="R234" s="1498"/>
      <c r="S234" s="1498"/>
      <c r="T234" s="1501"/>
      <c r="U234" s="1501"/>
      <c r="V234" s="1501"/>
    </row>
    <row r="235" spans="1:22" ht="14.25">
      <c r="A235" s="1498"/>
      <c r="B235" s="1517"/>
      <c r="C235" s="1499"/>
      <c r="D235" s="1500"/>
      <c r="E235" s="1516"/>
      <c r="F235" s="1523"/>
      <c r="G235" s="1434"/>
      <c r="H235" s="1434"/>
      <c r="I235" s="1434"/>
      <c r="J235" s="1434"/>
      <c r="K235" s="1498"/>
      <c r="L235" s="1498"/>
      <c r="M235" s="1501"/>
      <c r="N235" s="1501"/>
      <c r="O235" s="1421"/>
      <c r="P235" s="1501"/>
      <c r="Q235" s="1424"/>
      <c r="R235" s="1498"/>
      <c r="S235" s="1498"/>
      <c r="T235" s="1501"/>
      <c r="U235" s="1501"/>
      <c r="V235" s="1501"/>
    </row>
    <row r="236" spans="1:22" ht="14.25">
      <c r="A236" s="1498"/>
      <c r="B236" s="1517"/>
      <c r="C236" s="1499"/>
      <c r="D236" s="1500"/>
      <c r="E236" s="1516"/>
      <c r="F236" s="1523"/>
      <c r="G236" s="1434"/>
      <c r="H236" s="1434"/>
      <c r="I236" s="1434"/>
      <c r="J236" s="1434"/>
      <c r="K236" s="1498"/>
      <c r="L236" s="1498"/>
      <c r="M236" s="1501"/>
      <c r="N236" s="1501"/>
      <c r="O236" s="1421"/>
      <c r="P236" s="1501"/>
      <c r="Q236" s="1424"/>
      <c r="R236" s="1498"/>
      <c r="S236" s="1498"/>
      <c r="T236" s="1501"/>
      <c r="U236" s="1501"/>
      <c r="V236" s="1501"/>
    </row>
    <row r="237" spans="1:22" ht="14.25">
      <c r="A237" s="1498"/>
      <c r="B237" s="1517"/>
      <c r="C237" s="1499"/>
      <c r="D237" s="1500"/>
      <c r="E237" s="1516"/>
      <c r="F237" s="1523"/>
      <c r="G237" s="1434"/>
      <c r="H237" s="1434"/>
      <c r="I237" s="1434"/>
      <c r="J237" s="1434"/>
      <c r="K237" s="1498"/>
      <c r="L237" s="1498"/>
      <c r="M237" s="1501"/>
      <c r="N237" s="1501"/>
      <c r="O237" s="1421"/>
      <c r="P237" s="1501"/>
      <c r="Q237" s="1424"/>
      <c r="R237" s="1498"/>
      <c r="S237" s="1498"/>
      <c r="T237" s="1501"/>
      <c r="U237" s="1501"/>
      <c r="V237" s="1501"/>
    </row>
    <row r="238" spans="1:22" ht="14.25">
      <c r="A238" s="1498"/>
      <c r="B238" s="1517"/>
      <c r="C238" s="1499"/>
      <c r="D238" s="1500"/>
      <c r="E238" s="1516"/>
      <c r="F238" s="1523"/>
      <c r="G238" s="1434"/>
      <c r="H238" s="1434"/>
      <c r="I238" s="1434"/>
      <c r="J238" s="1434"/>
      <c r="K238" s="1498"/>
      <c r="L238" s="1498"/>
      <c r="M238" s="1501"/>
      <c r="N238" s="1501"/>
      <c r="O238" s="1421"/>
      <c r="P238" s="1501"/>
      <c r="Q238" s="1424"/>
      <c r="R238" s="1498"/>
      <c r="S238" s="1498"/>
      <c r="T238" s="1501"/>
      <c r="U238" s="1501"/>
      <c r="V238" s="1501"/>
    </row>
    <row r="239" spans="1:22" ht="14.25">
      <c r="A239" s="1498"/>
      <c r="B239" s="1517"/>
      <c r="C239" s="1499"/>
      <c r="D239" s="1500"/>
      <c r="E239" s="1516"/>
      <c r="F239" s="1523"/>
      <c r="G239" s="1434"/>
      <c r="H239" s="1434"/>
      <c r="I239" s="1434"/>
      <c r="J239" s="1434"/>
      <c r="K239" s="1498"/>
      <c r="L239" s="1498"/>
      <c r="M239" s="1501"/>
      <c r="N239" s="1501"/>
      <c r="O239" s="1421"/>
      <c r="P239" s="1501"/>
      <c r="Q239" s="1424"/>
      <c r="R239" s="1498"/>
      <c r="S239" s="1498"/>
      <c r="T239" s="1501"/>
      <c r="U239" s="1501"/>
      <c r="V239" s="1501"/>
    </row>
    <row r="240" spans="1:22" ht="14.25">
      <c r="A240" s="1498"/>
      <c r="B240" s="1517"/>
      <c r="C240" s="1499"/>
      <c r="D240" s="1500"/>
      <c r="E240" s="1516"/>
      <c r="F240" s="1523"/>
      <c r="G240" s="1434"/>
      <c r="H240" s="1434"/>
      <c r="I240" s="1434"/>
      <c r="J240" s="1434"/>
      <c r="K240" s="1498"/>
      <c r="L240" s="1498"/>
      <c r="M240" s="1501"/>
      <c r="N240" s="1501"/>
      <c r="O240" s="1421"/>
      <c r="P240" s="1501"/>
      <c r="Q240" s="1424"/>
      <c r="R240" s="1498"/>
      <c r="S240" s="1498"/>
      <c r="T240" s="1501"/>
      <c r="U240" s="1501"/>
      <c r="V240" s="1501"/>
    </row>
    <row r="241" spans="1:22" ht="14.25">
      <c r="A241" s="1498"/>
      <c r="B241" s="1517"/>
      <c r="C241" s="1499"/>
      <c r="D241" s="1500"/>
      <c r="E241" s="1516"/>
      <c r="F241" s="1523"/>
      <c r="G241" s="1434"/>
      <c r="H241" s="1434"/>
      <c r="I241" s="1434"/>
      <c r="J241" s="1434"/>
      <c r="K241" s="1498"/>
      <c r="L241" s="1498"/>
      <c r="M241" s="1501"/>
      <c r="N241" s="1501"/>
      <c r="O241" s="1421"/>
      <c r="P241" s="1501"/>
      <c r="Q241" s="1424"/>
      <c r="R241" s="1498"/>
      <c r="S241" s="1498"/>
      <c r="T241" s="1501"/>
      <c r="U241" s="1501"/>
      <c r="V241" s="1501"/>
    </row>
    <row r="242" spans="1:22" ht="14.25">
      <c r="A242" s="1498"/>
      <c r="B242" s="1517"/>
      <c r="C242" s="1499"/>
      <c r="D242" s="1500"/>
      <c r="E242" s="1516"/>
      <c r="F242" s="1523"/>
      <c r="G242" s="1434"/>
      <c r="H242" s="1434"/>
      <c r="I242" s="1434"/>
      <c r="J242" s="1434"/>
      <c r="K242" s="1498"/>
      <c r="L242" s="1498"/>
      <c r="M242" s="1501"/>
      <c r="N242" s="1501"/>
      <c r="O242" s="1421"/>
      <c r="P242" s="1501"/>
      <c r="Q242" s="1424"/>
      <c r="R242" s="1498"/>
      <c r="S242" s="1498"/>
      <c r="T242" s="1501"/>
      <c r="U242" s="1501"/>
      <c r="V242" s="1501"/>
    </row>
    <row r="243" spans="1:22" ht="14.25">
      <c r="A243" s="1498"/>
      <c r="B243" s="1517"/>
      <c r="C243" s="1499"/>
      <c r="D243" s="1500"/>
      <c r="E243" s="1516"/>
      <c r="F243" s="1523"/>
      <c r="G243" s="1434"/>
      <c r="H243" s="1434"/>
      <c r="I243" s="1434"/>
      <c r="J243" s="1434"/>
      <c r="K243" s="1498"/>
      <c r="L243" s="1498"/>
      <c r="M243" s="1501"/>
      <c r="N243" s="1501"/>
      <c r="O243" s="1421"/>
      <c r="P243" s="1501"/>
      <c r="Q243" s="1424"/>
      <c r="R243" s="1498"/>
      <c r="S243" s="1498"/>
      <c r="T243" s="1501"/>
      <c r="U243" s="1501"/>
      <c r="V243" s="1501"/>
    </row>
    <row r="244" spans="1:22" ht="14.25">
      <c r="A244" s="1498"/>
      <c r="B244" s="1517"/>
      <c r="C244" s="1499"/>
      <c r="D244" s="1500"/>
      <c r="E244" s="1516"/>
      <c r="F244" s="1523"/>
      <c r="G244" s="1434"/>
      <c r="H244" s="1434"/>
      <c r="I244" s="1434"/>
      <c r="J244" s="1434"/>
      <c r="K244" s="1498"/>
      <c r="L244" s="1498"/>
      <c r="M244" s="1501"/>
      <c r="N244" s="1501"/>
      <c r="O244" s="1421"/>
      <c r="P244" s="1501"/>
      <c r="Q244" s="1424"/>
      <c r="R244" s="1498"/>
      <c r="S244" s="1498"/>
      <c r="T244" s="1501"/>
      <c r="U244" s="1501"/>
      <c r="V244" s="1501"/>
    </row>
    <row r="245" spans="1:22" ht="14.25">
      <c r="A245" s="1498"/>
      <c r="B245" s="1517"/>
      <c r="C245" s="1499"/>
      <c r="D245" s="1500"/>
      <c r="E245" s="1516"/>
      <c r="F245" s="1523"/>
      <c r="G245" s="1434"/>
      <c r="H245" s="1434"/>
      <c r="I245" s="1434"/>
      <c r="J245" s="1434"/>
      <c r="K245" s="1498"/>
      <c r="L245" s="1498"/>
      <c r="M245" s="1501"/>
      <c r="N245" s="1501"/>
      <c r="O245" s="1421"/>
      <c r="P245" s="1501"/>
      <c r="Q245" s="1424"/>
      <c r="R245" s="1498"/>
      <c r="S245" s="1498"/>
      <c r="T245" s="1501"/>
      <c r="U245" s="1501"/>
      <c r="V245" s="1501"/>
    </row>
    <row r="246" spans="1:22" ht="14.25">
      <c r="A246" s="1498"/>
      <c r="B246" s="1517"/>
      <c r="C246" s="1499"/>
      <c r="D246" s="1500"/>
      <c r="E246" s="1516"/>
      <c r="F246" s="1523"/>
      <c r="G246" s="1434"/>
      <c r="H246" s="1434"/>
      <c r="I246" s="1434"/>
      <c r="J246" s="1434"/>
      <c r="K246" s="1498"/>
      <c r="L246" s="1498"/>
      <c r="M246" s="1501"/>
      <c r="N246" s="1501"/>
      <c r="O246" s="1421"/>
      <c r="P246" s="1501"/>
      <c r="Q246" s="1424"/>
      <c r="R246" s="1498"/>
      <c r="S246" s="1498"/>
      <c r="T246" s="1501"/>
      <c r="U246" s="1501"/>
      <c r="V246" s="1501"/>
    </row>
    <row r="247" spans="1:22" ht="57.75" customHeight="1">
      <c r="A247" s="1498"/>
      <c r="B247" s="1517"/>
      <c r="C247" s="1499"/>
      <c r="D247" s="1500"/>
      <c r="E247" s="1516"/>
      <c r="F247" s="1523"/>
      <c r="G247" s="1434"/>
      <c r="H247" s="1434"/>
      <c r="I247" s="1434"/>
      <c r="J247" s="1434"/>
      <c r="K247" s="1498"/>
      <c r="L247" s="1498"/>
      <c r="M247" s="1501"/>
      <c r="N247" s="1501"/>
      <c r="O247" s="1421"/>
      <c r="P247" s="1501"/>
      <c r="Q247" s="1424"/>
      <c r="R247" s="1498"/>
      <c r="S247" s="1498"/>
      <c r="T247" s="1501"/>
      <c r="U247" s="1501"/>
      <c r="V247" s="1501"/>
    </row>
    <row r="248" spans="1:22" ht="14.25">
      <c r="A248" s="1498"/>
      <c r="B248" s="1517"/>
      <c r="C248" s="1499"/>
      <c r="D248" s="1500"/>
      <c r="E248" s="1516"/>
      <c r="F248" s="1523"/>
      <c r="G248" s="1434"/>
      <c r="H248" s="1434"/>
      <c r="I248" s="1434"/>
      <c r="J248" s="1434"/>
      <c r="K248" s="1498"/>
      <c r="L248" s="1498"/>
      <c r="M248" s="1501"/>
      <c r="N248" s="1501"/>
      <c r="O248" s="1421"/>
      <c r="P248" s="1501"/>
      <c r="Q248" s="1424"/>
      <c r="R248" s="1498"/>
      <c r="S248" s="1498"/>
      <c r="T248" s="1501"/>
      <c r="U248" s="1501"/>
      <c r="V248" s="1501"/>
    </row>
    <row r="249" spans="1:22" ht="14.25">
      <c r="A249" s="1498"/>
      <c r="B249" s="1517"/>
      <c r="C249" s="1499"/>
      <c r="D249" s="1500"/>
      <c r="E249" s="1516"/>
      <c r="F249" s="1523"/>
      <c r="G249" s="1434"/>
      <c r="H249" s="1434"/>
      <c r="I249" s="1434"/>
      <c r="J249" s="1434"/>
      <c r="K249" s="1498"/>
      <c r="L249" s="1498"/>
      <c r="M249" s="1501"/>
      <c r="N249" s="1501"/>
      <c r="O249" s="1421"/>
      <c r="P249" s="1501"/>
      <c r="Q249" s="1424"/>
      <c r="R249" s="1498"/>
      <c r="S249" s="1498"/>
      <c r="T249" s="1501"/>
      <c r="U249" s="1501"/>
      <c r="V249" s="1501"/>
    </row>
    <row r="250" spans="1:22" ht="30" customHeight="1">
      <c r="A250" s="1498"/>
      <c r="B250" s="1517"/>
      <c r="C250" s="1499"/>
      <c r="D250" s="1500"/>
      <c r="E250" s="1516"/>
      <c r="F250" s="1523"/>
      <c r="G250" s="1434"/>
      <c r="H250" s="1434"/>
      <c r="I250" s="1434"/>
      <c r="J250" s="1434"/>
      <c r="K250" s="1498"/>
      <c r="L250" s="1498"/>
      <c r="M250" s="1501"/>
      <c r="N250" s="1501"/>
      <c r="O250" s="1421"/>
      <c r="P250" s="1501"/>
      <c r="Q250" s="1424"/>
      <c r="R250" s="1498"/>
      <c r="S250" s="1498"/>
      <c r="T250" s="1501"/>
      <c r="U250" s="1501"/>
      <c r="V250" s="1501"/>
    </row>
    <row r="251" spans="1:22" ht="14.25">
      <c r="A251" s="1498"/>
      <c r="B251" s="1517"/>
      <c r="C251" s="1499"/>
      <c r="D251" s="1500"/>
      <c r="E251" s="1516"/>
      <c r="F251" s="1523"/>
      <c r="G251" s="1434"/>
      <c r="H251" s="1434"/>
      <c r="I251" s="1434"/>
      <c r="J251" s="1434"/>
      <c r="K251" s="1498"/>
      <c r="L251" s="1498"/>
      <c r="M251" s="1501"/>
      <c r="N251" s="1501"/>
      <c r="O251" s="1421"/>
      <c r="P251" s="1501"/>
      <c r="Q251" s="1424"/>
      <c r="R251" s="1498"/>
      <c r="S251" s="1498"/>
      <c r="T251" s="1501"/>
      <c r="U251" s="1501"/>
      <c r="V251" s="1501"/>
    </row>
    <row r="252" spans="1:22" ht="45.75" customHeight="1">
      <c r="A252" s="1498"/>
      <c r="B252" s="1517"/>
      <c r="C252" s="1499"/>
      <c r="D252" s="1500"/>
      <c r="E252" s="1516"/>
      <c r="F252" s="1523"/>
      <c r="G252" s="1434"/>
      <c r="H252" s="1434"/>
      <c r="I252" s="1434"/>
      <c r="J252" s="1434"/>
      <c r="K252" s="1498"/>
      <c r="L252" s="1498"/>
      <c r="M252" s="1501"/>
      <c r="N252" s="1501"/>
      <c r="O252" s="1421"/>
      <c r="P252" s="1501"/>
      <c r="Q252" s="1424"/>
      <c r="R252" s="1498"/>
      <c r="S252" s="1498"/>
      <c r="T252" s="1501"/>
      <c r="U252" s="1501"/>
      <c r="V252" s="1501"/>
    </row>
    <row r="253" spans="1:22" ht="14.25">
      <c r="A253" s="1498"/>
      <c r="B253" s="1517"/>
      <c r="C253" s="1499"/>
      <c r="D253" s="1500"/>
      <c r="E253" s="1516"/>
      <c r="F253" s="1523"/>
      <c r="G253" s="1434"/>
      <c r="H253" s="1434"/>
      <c r="I253" s="1434"/>
      <c r="J253" s="1434"/>
      <c r="K253" s="1498"/>
      <c r="L253" s="1498"/>
      <c r="M253" s="1501"/>
      <c r="N253" s="1501"/>
      <c r="O253" s="1421"/>
      <c r="P253" s="1501"/>
      <c r="Q253" s="1424"/>
      <c r="R253" s="1498"/>
      <c r="S253" s="1498"/>
      <c r="T253" s="1501"/>
      <c r="U253" s="1501"/>
      <c r="V253" s="1501"/>
    </row>
    <row r="254" spans="1:22" ht="64.5" customHeight="1">
      <c r="A254" s="1498"/>
      <c r="B254" s="1517"/>
      <c r="C254" s="1499"/>
      <c r="D254" s="1500"/>
      <c r="E254" s="1516"/>
      <c r="F254" s="1523"/>
      <c r="G254" s="1434"/>
      <c r="H254" s="1434"/>
      <c r="I254" s="1434"/>
      <c r="J254" s="1434"/>
      <c r="K254" s="1498"/>
      <c r="L254" s="1498"/>
      <c r="M254" s="1501"/>
      <c r="N254" s="1501"/>
      <c r="O254" s="1421"/>
      <c r="P254" s="1501"/>
      <c r="Q254" s="1424"/>
      <c r="R254" s="1498"/>
      <c r="S254" s="1498"/>
      <c r="T254" s="1501"/>
      <c r="U254" s="1501"/>
      <c r="V254" s="1501"/>
    </row>
    <row r="255" spans="1:22" ht="14.25">
      <c r="A255" s="1498"/>
      <c r="B255" s="1517"/>
      <c r="C255" s="1499"/>
      <c r="D255" s="1500"/>
      <c r="E255" s="1516"/>
      <c r="F255" s="1523"/>
      <c r="G255" s="1434"/>
      <c r="H255" s="1434"/>
      <c r="I255" s="1434"/>
      <c r="J255" s="1434"/>
      <c r="K255" s="1498"/>
      <c r="L255" s="1498"/>
      <c r="M255" s="1501"/>
      <c r="N255" s="1501"/>
      <c r="O255" s="1421"/>
      <c r="P255" s="1501"/>
      <c r="Q255" s="1424"/>
      <c r="R255" s="1498"/>
      <c r="S255" s="1498"/>
      <c r="T255" s="1501"/>
      <c r="U255" s="1501"/>
      <c r="V255" s="1501"/>
    </row>
    <row r="256" spans="1:22" ht="14.25">
      <c r="A256" s="1498"/>
      <c r="B256" s="1517"/>
      <c r="C256" s="1499"/>
      <c r="D256" s="1500"/>
      <c r="E256" s="1516"/>
      <c r="F256" s="1523"/>
      <c r="G256" s="1434"/>
      <c r="H256" s="1434"/>
      <c r="I256" s="1434"/>
      <c r="J256" s="1434"/>
      <c r="K256" s="1498"/>
      <c r="L256" s="1498"/>
      <c r="M256" s="1501"/>
      <c r="N256" s="1501"/>
      <c r="O256" s="1421"/>
      <c r="P256" s="1501"/>
      <c r="Q256" s="1424"/>
      <c r="R256" s="1498"/>
      <c r="S256" s="1498"/>
      <c r="T256" s="1501"/>
      <c r="U256" s="1501"/>
      <c r="V256" s="1501"/>
    </row>
    <row r="257" spans="1:22" ht="14.25">
      <c r="A257" s="1498"/>
      <c r="B257" s="1517"/>
      <c r="C257" s="1499"/>
      <c r="D257" s="1500"/>
      <c r="E257" s="1516"/>
      <c r="F257" s="1523"/>
      <c r="G257" s="1434"/>
      <c r="H257" s="1434"/>
      <c r="I257" s="1434"/>
      <c r="J257" s="1434"/>
      <c r="K257" s="1498"/>
      <c r="L257" s="1498"/>
      <c r="M257" s="1501"/>
      <c r="N257" s="1501"/>
      <c r="O257" s="1421"/>
      <c r="P257" s="1501"/>
      <c r="Q257" s="1424"/>
      <c r="R257" s="1498"/>
      <c r="S257" s="1498"/>
      <c r="T257" s="1501"/>
      <c r="U257" s="1501"/>
      <c r="V257" s="1501"/>
    </row>
    <row r="258" spans="1:22" ht="14.25">
      <c r="A258" s="1498"/>
      <c r="B258" s="1517"/>
      <c r="C258" s="1499"/>
      <c r="D258" s="1500"/>
      <c r="E258" s="1516"/>
      <c r="F258" s="1523"/>
      <c r="G258" s="1434"/>
      <c r="H258" s="1434"/>
      <c r="I258" s="1434"/>
      <c r="J258" s="1434"/>
      <c r="K258" s="1498"/>
      <c r="L258" s="1498"/>
      <c r="M258" s="1501"/>
      <c r="N258" s="1501"/>
      <c r="O258" s="1421"/>
      <c r="P258" s="1501"/>
      <c r="Q258" s="1424"/>
      <c r="R258" s="1498"/>
      <c r="S258" s="1498"/>
      <c r="T258" s="1501"/>
      <c r="U258" s="1501"/>
      <c r="V258" s="1501"/>
    </row>
    <row r="259" spans="1:22" ht="14.25">
      <c r="A259" s="1498"/>
      <c r="B259" s="1517"/>
      <c r="C259" s="1499"/>
      <c r="D259" s="1500"/>
      <c r="E259" s="1516"/>
      <c r="F259" s="1523"/>
      <c r="G259" s="1434"/>
      <c r="H259" s="1434"/>
      <c r="I259" s="1434"/>
      <c r="J259" s="1434"/>
      <c r="K259" s="1498"/>
      <c r="L259" s="1498"/>
      <c r="M259" s="1501"/>
      <c r="N259" s="1501"/>
      <c r="O259" s="1421"/>
      <c r="P259" s="1501"/>
      <c r="Q259" s="1424"/>
      <c r="R259" s="1498"/>
      <c r="S259" s="1498"/>
      <c r="T259" s="1501"/>
      <c r="U259" s="1501"/>
      <c r="V259" s="1501"/>
    </row>
    <row r="260" spans="1:22" ht="14.25">
      <c r="A260" s="1498"/>
      <c r="B260" s="1517"/>
      <c r="C260" s="1499"/>
      <c r="D260" s="1500"/>
      <c r="E260" s="1516"/>
      <c r="F260" s="1523"/>
      <c r="G260" s="1434"/>
      <c r="H260" s="1434"/>
      <c r="I260" s="1434"/>
      <c r="J260" s="1434"/>
      <c r="K260" s="1498"/>
      <c r="L260" s="1498"/>
      <c r="M260" s="1501"/>
      <c r="N260" s="1501"/>
      <c r="O260" s="1421"/>
      <c r="P260" s="1501"/>
      <c r="Q260" s="1424"/>
      <c r="R260" s="1498"/>
      <c r="S260" s="1498"/>
      <c r="T260" s="1501"/>
      <c r="U260" s="1501"/>
      <c r="V260" s="1501"/>
    </row>
    <row r="261" spans="1:22" ht="14.25">
      <c r="A261" s="1498"/>
      <c r="B261" s="1517"/>
      <c r="C261" s="1499"/>
      <c r="D261" s="1500"/>
      <c r="E261" s="1516"/>
      <c r="F261" s="1523"/>
      <c r="G261" s="1434"/>
      <c r="H261" s="1434"/>
      <c r="I261" s="1434"/>
      <c r="J261" s="1434"/>
      <c r="K261" s="1498"/>
      <c r="L261" s="1498"/>
      <c r="M261" s="1501"/>
      <c r="N261" s="1501"/>
      <c r="O261" s="1421"/>
      <c r="P261" s="1501"/>
      <c r="Q261" s="1424"/>
      <c r="R261" s="1498"/>
      <c r="S261" s="1498"/>
      <c r="T261" s="1501"/>
      <c r="U261" s="1501"/>
      <c r="V261" s="1501"/>
    </row>
    <row r="262" spans="1:22" ht="14.25">
      <c r="A262" s="1498"/>
      <c r="B262" s="1517"/>
      <c r="C262" s="1499"/>
      <c r="D262" s="1500"/>
      <c r="E262" s="1516"/>
      <c r="F262" s="1523"/>
      <c r="G262" s="1434"/>
      <c r="H262" s="1434"/>
      <c r="I262" s="1434"/>
      <c r="J262" s="1434"/>
      <c r="K262" s="1498"/>
      <c r="L262" s="1498"/>
      <c r="M262" s="1501"/>
      <c r="N262" s="1501"/>
      <c r="O262" s="1421"/>
      <c r="P262" s="1501"/>
      <c r="Q262" s="1424"/>
      <c r="R262" s="1498"/>
      <c r="S262" s="1498"/>
      <c r="T262" s="1501"/>
      <c r="U262" s="1501"/>
      <c r="V262" s="1501"/>
    </row>
    <row r="263" spans="1:22" ht="14.25">
      <c r="A263" s="1498"/>
      <c r="B263" s="1517"/>
      <c r="C263" s="1499"/>
      <c r="D263" s="1500"/>
      <c r="E263" s="1516"/>
      <c r="F263" s="1523"/>
      <c r="G263" s="1434"/>
      <c r="H263" s="1434"/>
      <c r="I263" s="1434"/>
      <c r="J263" s="1434"/>
      <c r="K263" s="1498"/>
      <c r="L263" s="1498"/>
      <c r="M263" s="1501"/>
      <c r="N263" s="1501"/>
      <c r="O263" s="1421"/>
      <c r="P263" s="1501"/>
      <c r="Q263" s="1424"/>
      <c r="R263" s="1498"/>
      <c r="S263" s="1498"/>
      <c r="T263" s="1501"/>
      <c r="U263" s="1501"/>
      <c r="V263" s="1501"/>
    </row>
    <row r="264" spans="1:22" ht="14.25">
      <c r="A264" s="1498"/>
      <c r="B264" s="1517"/>
      <c r="C264" s="1499"/>
      <c r="D264" s="1500"/>
      <c r="E264" s="1516"/>
      <c r="F264" s="1523"/>
      <c r="G264" s="1434"/>
      <c r="H264" s="1434"/>
      <c r="I264" s="1434"/>
      <c r="J264" s="1434"/>
      <c r="K264" s="1498"/>
      <c r="L264" s="1498"/>
      <c r="M264" s="1501"/>
      <c r="N264" s="1501"/>
      <c r="O264" s="1421"/>
      <c r="P264" s="1501"/>
      <c r="Q264" s="1424"/>
      <c r="R264" s="1498"/>
      <c r="S264" s="1498"/>
      <c r="T264" s="1501"/>
      <c r="U264" s="1501"/>
      <c r="V264" s="1501"/>
    </row>
    <row r="265" spans="1:22" ht="14.25">
      <c r="A265" s="1498"/>
      <c r="B265" s="1517"/>
      <c r="C265" s="1499"/>
      <c r="D265" s="1500"/>
      <c r="E265" s="1516"/>
      <c r="F265" s="1523"/>
      <c r="G265" s="1434"/>
      <c r="H265" s="1434"/>
      <c r="I265" s="1434"/>
      <c r="J265" s="1434"/>
      <c r="K265" s="1498"/>
      <c r="L265" s="1498"/>
      <c r="M265" s="1501"/>
      <c r="N265" s="1501"/>
      <c r="O265" s="1421"/>
      <c r="P265" s="1501"/>
      <c r="Q265" s="1424"/>
      <c r="R265" s="1498"/>
      <c r="S265" s="1498"/>
      <c r="T265" s="1501"/>
      <c r="U265" s="1501"/>
      <c r="V265" s="1501"/>
    </row>
    <row r="266" spans="1:22" ht="14.25">
      <c r="A266" s="1498"/>
      <c r="B266" s="1517"/>
      <c r="C266" s="1499"/>
      <c r="D266" s="1500"/>
      <c r="E266" s="1516"/>
      <c r="F266" s="1523"/>
      <c r="G266" s="1434"/>
      <c r="H266" s="1434"/>
      <c r="I266" s="1434"/>
      <c r="J266" s="1434"/>
      <c r="K266" s="1498"/>
      <c r="L266" s="1498"/>
      <c r="M266" s="1501"/>
      <c r="N266" s="1501"/>
      <c r="O266" s="1421"/>
      <c r="P266" s="1501"/>
      <c r="Q266" s="1424"/>
      <c r="R266" s="1498"/>
      <c r="S266" s="1498"/>
      <c r="T266" s="1501"/>
      <c r="U266" s="1501"/>
      <c r="V266" s="1501"/>
    </row>
    <row r="267" spans="1:22" ht="14.25">
      <c r="A267" s="1498"/>
      <c r="B267" s="1517"/>
      <c r="C267" s="1499"/>
      <c r="D267" s="1500"/>
      <c r="E267" s="1516"/>
      <c r="F267" s="1523"/>
      <c r="G267" s="1434"/>
      <c r="H267" s="1434"/>
      <c r="I267" s="1434"/>
      <c r="J267" s="1434"/>
      <c r="K267" s="1498"/>
      <c r="L267" s="1498"/>
      <c r="M267" s="1501"/>
      <c r="N267" s="1501"/>
      <c r="O267" s="1421"/>
      <c r="P267" s="1501"/>
      <c r="Q267" s="1424"/>
      <c r="R267" s="1498"/>
      <c r="S267" s="1498"/>
      <c r="T267" s="1501"/>
      <c r="U267" s="1501"/>
      <c r="V267" s="1501"/>
    </row>
    <row r="268" spans="1:22" ht="14.25">
      <c r="A268" s="1498"/>
      <c r="B268" s="1517"/>
      <c r="C268" s="1499"/>
      <c r="D268" s="1500"/>
      <c r="E268" s="1516"/>
      <c r="F268" s="1523"/>
      <c r="G268" s="1434"/>
      <c r="H268" s="1434"/>
      <c r="I268" s="1434"/>
      <c r="J268" s="1434"/>
      <c r="K268" s="1498"/>
      <c r="L268" s="1498"/>
      <c r="M268" s="1501"/>
      <c r="N268" s="1501"/>
      <c r="O268" s="1421"/>
      <c r="P268" s="1501"/>
      <c r="Q268" s="1424"/>
      <c r="R268" s="1498"/>
      <c r="S268" s="1498"/>
      <c r="T268" s="1501"/>
      <c r="U268" s="1501"/>
      <c r="V268" s="1501"/>
    </row>
    <row r="269" spans="1:22" ht="14.25">
      <c r="A269" s="1498"/>
      <c r="B269" s="1517"/>
      <c r="C269" s="1499"/>
      <c r="D269" s="1500"/>
      <c r="E269" s="1516"/>
      <c r="F269" s="1523"/>
      <c r="G269" s="1434"/>
      <c r="H269" s="1434"/>
      <c r="I269" s="1434"/>
      <c r="J269" s="1434"/>
      <c r="K269" s="1498"/>
      <c r="L269" s="1498"/>
      <c r="M269" s="1501"/>
      <c r="N269" s="1501"/>
      <c r="O269" s="1421"/>
      <c r="P269" s="1501"/>
      <c r="Q269" s="1424"/>
      <c r="R269" s="1498"/>
      <c r="S269" s="1498"/>
      <c r="T269" s="1501"/>
      <c r="U269" s="1501"/>
      <c r="V269" s="1501"/>
    </row>
    <row r="270" spans="1:22" ht="14.25">
      <c r="A270" s="1498"/>
      <c r="B270" s="1517"/>
      <c r="C270" s="1499"/>
      <c r="D270" s="1500"/>
      <c r="E270" s="1516"/>
      <c r="F270" s="1523"/>
      <c r="G270" s="1434"/>
      <c r="H270" s="1434"/>
      <c r="I270" s="1434"/>
      <c r="J270" s="1434"/>
      <c r="K270" s="1498"/>
      <c r="L270" s="1498"/>
      <c r="M270" s="1501"/>
      <c r="N270" s="1501"/>
      <c r="O270" s="1421"/>
      <c r="P270" s="1501"/>
      <c r="Q270" s="1424"/>
      <c r="R270" s="1498"/>
      <c r="S270" s="1498"/>
      <c r="T270" s="1501"/>
      <c r="U270" s="1501"/>
      <c r="V270" s="1501"/>
    </row>
    <row r="271" spans="1:22" ht="14.25">
      <c r="A271" s="1498"/>
      <c r="B271" s="1517"/>
      <c r="C271" s="1499"/>
      <c r="D271" s="1500"/>
      <c r="E271" s="1516"/>
      <c r="F271" s="1523"/>
      <c r="G271" s="1434"/>
      <c r="H271" s="1434"/>
      <c r="I271" s="1434"/>
      <c r="J271" s="1434"/>
      <c r="K271" s="1498"/>
      <c r="L271" s="1498"/>
      <c r="M271" s="1501"/>
      <c r="N271" s="1501"/>
      <c r="O271" s="1421"/>
      <c r="P271" s="1501"/>
      <c r="Q271" s="1424"/>
      <c r="R271" s="1498"/>
      <c r="S271" s="1498"/>
      <c r="T271" s="1501"/>
      <c r="U271" s="1501"/>
      <c r="V271" s="1501"/>
    </row>
    <row r="272" spans="1:22" ht="14.25">
      <c r="A272" s="1498"/>
      <c r="B272" s="1517"/>
      <c r="C272" s="1499"/>
      <c r="D272" s="1500"/>
      <c r="E272" s="1516"/>
      <c r="F272" s="1523"/>
      <c r="G272" s="1434"/>
      <c r="H272" s="1434"/>
      <c r="I272" s="1434"/>
      <c r="J272" s="1434"/>
      <c r="K272" s="1498"/>
      <c r="L272" s="1498"/>
      <c r="M272" s="1501"/>
      <c r="N272" s="1501"/>
      <c r="O272" s="1421"/>
      <c r="P272" s="1501"/>
      <c r="Q272" s="1424"/>
      <c r="R272" s="1498"/>
      <c r="S272" s="1498"/>
      <c r="T272" s="1501"/>
      <c r="U272" s="1501"/>
      <c r="V272" s="1501"/>
    </row>
    <row r="273" spans="1:22" ht="14.25">
      <c r="A273" s="1498"/>
      <c r="B273" s="1517"/>
      <c r="C273" s="1499"/>
      <c r="D273" s="1500"/>
      <c r="E273" s="1516"/>
      <c r="F273" s="1523"/>
      <c r="G273" s="1434"/>
      <c r="H273" s="1434"/>
      <c r="I273" s="1434"/>
      <c r="J273" s="1434"/>
      <c r="K273" s="1498"/>
      <c r="L273" s="1498"/>
      <c r="M273" s="1501"/>
      <c r="N273" s="1501"/>
      <c r="O273" s="1421"/>
      <c r="P273" s="1501"/>
      <c r="Q273" s="1424"/>
      <c r="R273" s="1498"/>
      <c r="S273" s="1498"/>
      <c r="T273" s="1501"/>
      <c r="U273" s="1501"/>
      <c r="V273" s="1501"/>
    </row>
    <row r="274" spans="1:22" ht="14.25">
      <c r="A274" s="1498"/>
      <c r="B274" s="1517"/>
      <c r="C274" s="1499"/>
      <c r="D274" s="1500"/>
      <c r="E274" s="1516"/>
      <c r="F274" s="1523"/>
      <c r="G274" s="1434"/>
      <c r="H274" s="1434"/>
      <c r="I274" s="1434"/>
      <c r="J274" s="1434"/>
      <c r="K274" s="1498"/>
      <c r="L274" s="1498"/>
      <c r="M274" s="1501"/>
      <c r="N274" s="1501"/>
      <c r="O274" s="1421"/>
      <c r="P274" s="1501"/>
      <c r="Q274" s="1424"/>
      <c r="R274" s="1498"/>
      <c r="S274" s="1498"/>
      <c r="T274" s="1501"/>
      <c r="U274" s="1501"/>
      <c r="V274" s="1501"/>
    </row>
    <row r="275" spans="1:22" ht="14.25">
      <c r="A275" s="1498"/>
      <c r="B275" s="1517"/>
      <c r="C275" s="1499"/>
      <c r="D275" s="1500"/>
      <c r="E275" s="1516"/>
      <c r="F275" s="1523"/>
      <c r="G275" s="1434"/>
      <c r="H275" s="1434"/>
      <c r="I275" s="1434"/>
      <c r="J275" s="1434"/>
      <c r="K275" s="1498"/>
      <c r="L275" s="1498"/>
      <c r="M275" s="1501"/>
      <c r="N275" s="1501"/>
      <c r="O275" s="1421"/>
      <c r="P275" s="1501"/>
      <c r="Q275" s="1424"/>
      <c r="R275" s="1498"/>
      <c r="S275" s="1498"/>
      <c r="T275" s="1501"/>
      <c r="U275" s="1501"/>
      <c r="V275" s="1501"/>
    </row>
    <row r="276" spans="1:22" ht="14.25">
      <c r="A276" s="1498"/>
      <c r="B276" s="1517"/>
      <c r="C276" s="1499"/>
      <c r="D276" s="1500"/>
      <c r="E276" s="1516"/>
      <c r="F276" s="1523"/>
      <c r="G276" s="1434"/>
      <c r="H276" s="1434"/>
      <c r="I276" s="1434"/>
      <c r="J276" s="1434"/>
      <c r="K276" s="1498"/>
      <c r="L276" s="1498"/>
      <c r="M276" s="1501"/>
      <c r="N276" s="1501"/>
      <c r="O276" s="1421"/>
      <c r="P276" s="1501"/>
      <c r="Q276" s="1424"/>
      <c r="R276" s="1498"/>
      <c r="S276" s="1498"/>
      <c r="T276" s="1501"/>
      <c r="U276" s="1501"/>
      <c r="V276" s="1501"/>
    </row>
    <row r="277" spans="1:22" ht="14.25">
      <c r="A277" s="1498"/>
      <c r="B277" s="1517"/>
      <c r="C277" s="1499"/>
      <c r="D277" s="1500"/>
      <c r="E277" s="1516"/>
      <c r="F277" s="1523"/>
      <c r="G277" s="1434"/>
      <c r="H277" s="1434"/>
      <c r="I277" s="1434"/>
      <c r="J277" s="1434"/>
      <c r="K277" s="1498"/>
      <c r="L277" s="1498"/>
      <c r="M277" s="1501"/>
      <c r="N277" s="1501"/>
      <c r="O277" s="1421"/>
      <c r="P277" s="1501"/>
      <c r="Q277" s="1424"/>
      <c r="R277" s="1498"/>
      <c r="S277" s="1498"/>
      <c r="T277" s="1501"/>
      <c r="U277" s="1501"/>
      <c r="V277" s="1501"/>
    </row>
    <row r="278" spans="1:22" ht="14.25">
      <c r="A278" s="1498"/>
      <c r="B278" s="1517"/>
      <c r="C278" s="1499"/>
      <c r="D278" s="1500"/>
      <c r="E278" s="1516"/>
      <c r="F278" s="1523"/>
      <c r="G278" s="1434"/>
      <c r="H278" s="1434"/>
      <c r="I278" s="1434"/>
      <c r="J278" s="1434"/>
      <c r="K278" s="1498"/>
      <c r="L278" s="1498"/>
      <c r="M278" s="1501"/>
      <c r="N278" s="1501"/>
      <c r="O278" s="1421"/>
      <c r="P278" s="1501"/>
      <c r="Q278" s="1424"/>
      <c r="R278" s="1498"/>
      <c r="S278" s="1498"/>
      <c r="T278" s="1501"/>
      <c r="U278" s="1501"/>
      <c r="V278" s="1501"/>
    </row>
    <row r="279" spans="1:22" ht="14.25">
      <c r="A279" s="1498"/>
      <c r="B279" s="1517"/>
      <c r="C279" s="1499"/>
      <c r="D279" s="1500"/>
      <c r="E279" s="1516"/>
      <c r="F279" s="1523"/>
      <c r="G279" s="1434"/>
      <c r="H279" s="1434"/>
      <c r="I279" s="1434"/>
      <c r="J279" s="1434"/>
      <c r="K279" s="1498"/>
      <c r="L279" s="1498"/>
      <c r="M279" s="1501"/>
      <c r="N279" s="1501"/>
      <c r="O279" s="1421"/>
      <c r="P279" s="1501"/>
      <c r="Q279" s="1424"/>
      <c r="R279" s="1498"/>
      <c r="S279" s="1498"/>
      <c r="T279" s="1501"/>
      <c r="U279" s="1501"/>
      <c r="V279" s="1501"/>
    </row>
    <row r="280" spans="1:22" ht="14.25">
      <c r="A280" s="1498"/>
      <c r="B280" s="1517"/>
      <c r="C280" s="1499"/>
      <c r="D280" s="1500"/>
      <c r="E280" s="1516"/>
      <c r="F280" s="1523"/>
      <c r="G280" s="1434"/>
      <c r="H280" s="1434"/>
      <c r="I280" s="1434"/>
      <c r="J280" s="1434"/>
      <c r="K280" s="1498"/>
      <c r="L280" s="1498"/>
      <c r="M280" s="1501"/>
      <c r="N280" s="1501"/>
      <c r="O280" s="1421"/>
      <c r="P280" s="1501"/>
      <c r="Q280" s="1424"/>
      <c r="R280" s="1498"/>
      <c r="S280" s="1498"/>
      <c r="T280" s="1501"/>
      <c r="U280" s="1501"/>
      <c r="V280" s="1501"/>
    </row>
    <row r="281" spans="1:22" ht="14.25">
      <c r="A281" s="1498"/>
      <c r="B281" s="1517"/>
      <c r="C281" s="1499"/>
      <c r="D281" s="1500"/>
      <c r="E281" s="1516"/>
      <c r="F281" s="1523"/>
      <c r="G281" s="1434"/>
      <c r="H281" s="1434"/>
      <c r="I281" s="1434"/>
      <c r="J281" s="1434"/>
      <c r="K281" s="1498"/>
      <c r="L281" s="1498"/>
      <c r="M281" s="1501"/>
      <c r="N281" s="1501"/>
      <c r="O281" s="1421"/>
      <c r="P281" s="1501"/>
      <c r="Q281" s="1424"/>
      <c r="R281" s="1498"/>
      <c r="S281" s="1498"/>
      <c r="T281" s="1501"/>
      <c r="U281" s="1501"/>
      <c r="V281" s="1501"/>
    </row>
    <row r="282" spans="1:22" ht="14.25">
      <c r="A282" s="1498"/>
      <c r="B282" s="1517"/>
      <c r="C282" s="1499"/>
      <c r="D282" s="1500"/>
      <c r="E282" s="1516"/>
      <c r="F282" s="1523"/>
      <c r="G282" s="1434"/>
      <c r="H282" s="1434"/>
      <c r="I282" s="1434"/>
      <c r="J282" s="1434"/>
      <c r="K282" s="1498"/>
      <c r="L282" s="1498"/>
      <c r="M282" s="1501"/>
      <c r="N282" s="1501"/>
      <c r="O282" s="1421"/>
      <c r="P282" s="1501"/>
      <c r="Q282" s="1424"/>
      <c r="R282" s="1498"/>
      <c r="S282" s="1498"/>
      <c r="T282" s="1501"/>
      <c r="U282" s="1501"/>
      <c r="V282" s="1501"/>
    </row>
    <row r="283" spans="1:22" ht="14.25">
      <c r="A283" s="1498"/>
      <c r="B283" s="1517"/>
      <c r="C283" s="1499"/>
      <c r="D283" s="1500"/>
      <c r="E283" s="1516"/>
      <c r="F283" s="1523"/>
      <c r="G283" s="1434"/>
      <c r="H283" s="1434"/>
      <c r="I283" s="1434"/>
      <c r="J283" s="1434"/>
      <c r="K283" s="1498"/>
      <c r="L283" s="1498"/>
      <c r="M283" s="1501"/>
      <c r="N283" s="1501"/>
      <c r="O283" s="1421"/>
      <c r="P283" s="1501"/>
      <c r="Q283" s="1424"/>
      <c r="R283" s="1498"/>
      <c r="S283" s="1498"/>
      <c r="T283" s="1501"/>
      <c r="U283" s="1501"/>
      <c r="V283" s="1501"/>
    </row>
    <row r="284" spans="1:22" ht="14.25">
      <c r="A284" s="1498"/>
      <c r="B284" s="1517"/>
      <c r="C284" s="1499"/>
      <c r="D284" s="1500"/>
      <c r="E284" s="1516"/>
      <c r="F284" s="1523"/>
      <c r="G284" s="1434"/>
      <c r="H284" s="1434"/>
      <c r="I284" s="1434"/>
      <c r="J284" s="1434"/>
      <c r="K284" s="1498"/>
      <c r="L284" s="1498"/>
      <c r="M284" s="1501"/>
      <c r="N284" s="1501"/>
      <c r="O284" s="1421"/>
      <c r="P284" s="1501"/>
      <c r="Q284" s="1424"/>
      <c r="R284" s="1498"/>
      <c r="S284" s="1498"/>
      <c r="T284" s="1501"/>
      <c r="U284" s="1501"/>
      <c r="V284" s="1501"/>
    </row>
    <row r="285" spans="1:22" ht="14.25">
      <c r="A285" s="1498"/>
      <c r="B285" s="1517"/>
      <c r="C285" s="1499"/>
      <c r="D285" s="1500"/>
      <c r="E285" s="1516"/>
      <c r="F285" s="1523"/>
      <c r="G285" s="1434"/>
      <c r="H285" s="1434"/>
      <c r="I285" s="1434"/>
      <c r="J285" s="1434"/>
      <c r="K285" s="1498"/>
      <c r="L285" s="1498"/>
      <c r="M285" s="1501"/>
      <c r="N285" s="1501"/>
      <c r="O285" s="1421"/>
      <c r="P285" s="1501"/>
      <c r="Q285" s="1424"/>
      <c r="R285" s="1498"/>
      <c r="S285" s="1498"/>
      <c r="T285" s="1501"/>
      <c r="U285" s="1501"/>
      <c r="V285" s="1501"/>
    </row>
    <row r="286" spans="1:22" ht="14.25">
      <c r="A286" s="1498"/>
      <c r="B286" s="1517"/>
      <c r="C286" s="1499"/>
      <c r="D286" s="1500"/>
      <c r="E286" s="1516"/>
      <c r="F286" s="1523"/>
      <c r="G286" s="1434"/>
      <c r="H286" s="1434"/>
      <c r="I286" s="1434"/>
      <c r="J286" s="1434"/>
      <c r="K286" s="1498"/>
      <c r="L286" s="1498"/>
      <c r="M286" s="1501"/>
      <c r="N286" s="1501"/>
      <c r="O286" s="1421"/>
      <c r="P286" s="1501"/>
      <c r="Q286" s="1424"/>
      <c r="R286" s="1498"/>
      <c r="S286" s="1498"/>
      <c r="T286" s="1501"/>
      <c r="U286" s="1501"/>
      <c r="V286" s="1501"/>
    </row>
    <row r="287" spans="1:22" ht="33.75" customHeight="1">
      <c r="A287" s="1498"/>
      <c r="B287" s="1517"/>
      <c r="C287" s="1499"/>
      <c r="D287" s="1500"/>
      <c r="E287" s="1516"/>
      <c r="F287" s="1523"/>
      <c r="G287" s="1434"/>
      <c r="H287" s="1434"/>
      <c r="I287" s="1434"/>
      <c r="J287" s="1434"/>
      <c r="K287" s="1498"/>
      <c r="L287" s="1498"/>
      <c r="M287" s="1501"/>
      <c r="N287" s="1501"/>
      <c r="O287" s="1421"/>
      <c r="P287" s="1501"/>
      <c r="Q287" s="1424"/>
      <c r="R287" s="1498"/>
      <c r="S287" s="1498"/>
      <c r="T287" s="1501"/>
      <c r="U287" s="1501"/>
      <c r="V287" s="1501"/>
    </row>
    <row r="288" spans="1:22" ht="14.25">
      <c r="A288" s="1498"/>
      <c r="B288" s="1517"/>
      <c r="C288" s="1499"/>
      <c r="D288" s="1500"/>
      <c r="E288" s="1516"/>
      <c r="F288" s="1523"/>
      <c r="G288" s="1434"/>
      <c r="H288" s="1434"/>
      <c r="I288" s="1434"/>
      <c r="J288" s="1434"/>
      <c r="K288" s="1498"/>
      <c r="L288" s="1498"/>
      <c r="M288" s="1501"/>
      <c r="N288" s="1501"/>
      <c r="O288" s="1421"/>
      <c r="P288" s="1501"/>
      <c r="Q288" s="1424"/>
      <c r="R288" s="1498"/>
      <c r="S288" s="1498"/>
      <c r="T288" s="1501"/>
      <c r="U288" s="1501"/>
      <c r="V288" s="1501"/>
    </row>
    <row r="289" spans="1:22" ht="14.25">
      <c r="A289" s="1498"/>
      <c r="B289" s="1517"/>
      <c r="C289" s="1499"/>
      <c r="D289" s="1500"/>
      <c r="E289" s="1516"/>
      <c r="F289" s="1523"/>
      <c r="G289" s="1434"/>
      <c r="H289" s="1434"/>
      <c r="I289" s="1434"/>
      <c r="J289" s="1434"/>
      <c r="K289" s="1498"/>
      <c r="L289" s="1498"/>
      <c r="M289" s="1501"/>
      <c r="N289" s="1501"/>
      <c r="O289" s="1421"/>
      <c r="P289" s="1501"/>
      <c r="Q289" s="1424"/>
      <c r="R289" s="1498"/>
      <c r="S289" s="1498"/>
      <c r="T289" s="1501"/>
      <c r="U289" s="1501"/>
      <c r="V289" s="1501"/>
    </row>
    <row r="290" spans="1:22" ht="14.25">
      <c r="A290" s="1498"/>
      <c r="B290" s="1517"/>
      <c r="C290" s="1499"/>
      <c r="D290" s="1500"/>
      <c r="E290" s="1516"/>
      <c r="F290" s="1523"/>
      <c r="G290" s="1434"/>
      <c r="H290" s="1434"/>
      <c r="I290" s="1434"/>
      <c r="J290" s="1434"/>
      <c r="K290" s="1498"/>
      <c r="L290" s="1498"/>
      <c r="M290" s="1501"/>
      <c r="N290" s="1501"/>
      <c r="O290" s="1421"/>
      <c r="P290" s="1501"/>
      <c r="Q290" s="1424"/>
      <c r="R290" s="1498"/>
      <c r="S290" s="1498"/>
      <c r="T290" s="1501"/>
      <c r="U290" s="1501"/>
      <c r="V290" s="1501"/>
    </row>
    <row r="291" spans="1:22" ht="14.25">
      <c r="A291" s="1498"/>
      <c r="B291" s="1517"/>
      <c r="C291" s="1499"/>
      <c r="D291" s="1500"/>
      <c r="E291" s="1516"/>
      <c r="F291" s="1523"/>
      <c r="G291" s="1434"/>
      <c r="H291" s="1434"/>
      <c r="I291" s="1434"/>
      <c r="J291" s="1434"/>
      <c r="K291" s="1498"/>
      <c r="L291" s="1498"/>
      <c r="M291" s="1501"/>
      <c r="N291" s="1501"/>
      <c r="O291" s="1421"/>
      <c r="P291" s="1501"/>
      <c r="Q291" s="1424"/>
      <c r="R291" s="1498"/>
      <c r="S291" s="1498"/>
      <c r="T291" s="1501"/>
      <c r="U291" s="1501"/>
      <c r="V291" s="1501"/>
    </row>
    <row r="292" spans="1:22" ht="14.25">
      <c r="A292" s="1498"/>
      <c r="B292" s="1517"/>
      <c r="C292" s="1499"/>
      <c r="D292" s="1500"/>
      <c r="E292" s="1516"/>
      <c r="F292" s="1523"/>
      <c r="G292" s="1434"/>
      <c r="H292" s="1434"/>
      <c r="I292" s="1434"/>
      <c r="J292" s="1434"/>
      <c r="K292" s="1498"/>
      <c r="L292" s="1498"/>
      <c r="M292" s="1501"/>
      <c r="N292" s="1501"/>
      <c r="O292" s="1421"/>
      <c r="P292" s="1501"/>
      <c r="Q292" s="1424"/>
      <c r="R292" s="1498"/>
      <c r="S292" s="1498"/>
      <c r="T292" s="1501"/>
      <c r="U292" s="1501"/>
      <c r="V292" s="1501"/>
    </row>
    <row r="293" spans="1:22" ht="14.25">
      <c r="A293" s="1498"/>
      <c r="B293" s="1517"/>
      <c r="C293" s="1499"/>
      <c r="D293" s="1500"/>
      <c r="E293" s="1516"/>
      <c r="F293" s="1523"/>
      <c r="G293" s="1434"/>
      <c r="H293" s="1434"/>
      <c r="I293" s="1434"/>
      <c r="J293" s="1434"/>
      <c r="K293" s="1498"/>
      <c r="L293" s="1498"/>
      <c r="M293" s="1501"/>
      <c r="N293" s="1501"/>
      <c r="O293" s="1421"/>
      <c r="P293" s="1501"/>
      <c r="Q293" s="1424"/>
      <c r="R293" s="1498"/>
      <c r="S293" s="1498"/>
      <c r="T293" s="1501"/>
      <c r="U293" s="1501"/>
      <c r="V293" s="1501"/>
    </row>
    <row r="294" spans="1:22" ht="14.25">
      <c r="A294" s="1498"/>
      <c r="B294" s="1517"/>
      <c r="C294" s="1499"/>
      <c r="D294" s="1500"/>
      <c r="E294" s="1516"/>
      <c r="F294" s="1523"/>
      <c r="G294" s="1434"/>
      <c r="H294" s="1434"/>
      <c r="I294" s="1434"/>
      <c r="J294" s="1434"/>
      <c r="K294" s="1498"/>
      <c r="L294" s="1498"/>
      <c r="M294" s="1501"/>
      <c r="N294" s="1501"/>
      <c r="O294" s="1421"/>
      <c r="P294" s="1501"/>
      <c r="Q294" s="1424"/>
      <c r="R294" s="1498"/>
      <c r="S294" s="1498"/>
      <c r="T294" s="1501"/>
      <c r="U294" s="1501"/>
      <c r="V294" s="1501"/>
    </row>
    <row r="295" spans="1:22" ht="24.75" customHeight="1">
      <c r="A295" s="1498"/>
      <c r="B295" s="1517"/>
      <c r="C295" s="1499"/>
      <c r="D295" s="1500"/>
      <c r="E295" s="1516"/>
      <c r="F295" s="1523"/>
      <c r="G295" s="1434"/>
      <c r="H295" s="1434"/>
      <c r="I295" s="1434"/>
      <c r="J295" s="1434"/>
      <c r="K295" s="1498"/>
      <c r="L295" s="1498"/>
      <c r="M295" s="1501"/>
      <c r="N295" s="1501"/>
      <c r="O295" s="1421"/>
      <c r="P295" s="1501"/>
      <c r="Q295" s="1424"/>
      <c r="R295" s="1498"/>
      <c r="S295" s="1498"/>
      <c r="T295" s="1501"/>
      <c r="U295" s="1501"/>
      <c r="V295" s="1501"/>
    </row>
    <row r="296" spans="1:22" ht="14.25">
      <c r="A296" s="1498"/>
      <c r="B296" s="1517"/>
      <c r="C296" s="1499"/>
      <c r="D296" s="1500"/>
      <c r="E296" s="1516"/>
      <c r="F296" s="1523"/>
      <c r="G296" s="1434"/>
      <c r="H296" s="1434"/>
      <c r="I296" s="1434"/>
      <c r="J296" s="1434"/>
      <c r="K296" s="1498"/>
      <c r="L296" s="1498"/>
      <c r="M296" s="1501"/>
      <c r="N296" s="1501"/>
      <c r="O296" s="1421"/>
      <c r="P296" s="1501"/>
      <c r="Q296" s="1424"/>
      <c r="R296" s="1498"/>
      <c r="S296" s="1498"/>
      <c r="T296" s="1501"/>
      <c r="U296" s="1501"/>
      <c r="V296" s="1501"/>
    </row>
    <row r="297" spans="1:22" ht="14.25">
      <c r="A297" s="1498"/>
      <c r="B297" s="1517"/>
      <c r="C297" s="1499"/>
      <c r="D297" s="1500"/>
      <c r="E297" s="1516"/>
      <c r="F297" s="1523"/>
      <c r="G297" s="1434"/>
      <c r="H297" s="1434"/>
      <c r="I297" s="1434"/>
      <c r="J297" s="1434"/>
      <c r="K297" s="1498"/>
      <c r="L297" s="1498"/>
      <c r="M297" s="1501"/>
      <c r="N297" s="1501"/>
      <c r="O297" s="1421"/>
      <c r="P297" s="1501"/>
      <c r="Q297" s="1424"/>
      <c r="R297" s="1498"/>
      <c r="S297" s="1498"/>
      <c r="T297" s="1501"/>
      <c r="U297" s="1501"/>
      <c r="V297" s="1501"/>
    </row>
    <row r="298" spans="1:22" ht="14.25">
      <c r="A298" s="1498"/>
      <c r="B298" s="1517"/>
      <c r="C298" s="1499"/>
      <c r="D298" s="1500"/>
      <c r="E298" s="1516"/>
      <c r="F298" s="1523"/>
      <c r="G298" s="1434"/>
      <c r="H298" s="1434"/>
      <c r="I298" s="1434"/>
      <c r="J298" s="1434"/>
      <c r="K298" s="1498"/>
      <c r="L298" s="1498"/>
      <c r="M298" s="1501"/>
      <c r="N298" s="1501"/>
      <c r="O298" s="1421"/>
      <c r="P298" s="1501"/>
      <c r="Q298" s="1424"/>
      <c r="R298" s="1498"/>
      <c r="S298" s="1498"/>
      <c r="T298" s="1501"/>
      <c r="U298" s="1501"/>
      <c r="V298" s="1501"/>
    </row>
    <row r="299" spans="1:22" ht="14.25">
      <c r="A299" s="1498"/>
      <c r="B299" s="1517"/>
      <c r="C299" s="1499"/>
      <c r="D299" s="1500"/>
      <c r="E299" s="1516"/>
      <c r="F299" s="1523"/>
      <c r="G299" s="1434"/>
      <c r="H299" s="1434"/>
      <c r="I299" s="1434"/>
      <c r="J299" s="1434"/>
      <c r="K299" s="1498"/>
      <c r="L299" s="1498"/>
      <c r="M299" s="1501"/>
      <c r="N299" s="1501"/>
      <c r="O299" s="1421"/>
      <c r="P299" s="1501"/>
      <c r="Q299" s="1424"/>
      <c r="R299" s="1498"/>
      <c r="S299" s="1498"/>
      <c r="T299" s="1501"/>
      <c r="U299" s="1501"/>
      <c r="V299" s="1501"/>
    </row>
    <row r="300" spans="1:22" ht="14.25">
      <c r="A300" s="1498"/>
      <c r="B300" s="1517"/>
      <c r="C300" s="1499"/>
      <c r="D300" s="1500"/>
      <c r="E300" s="1516"/>
      <c r="F300" s="1523"/>
      <c r="G300" s="1434"/>
      <c r="H300" s="1434"/>
      <c r="I300" s="1434"/>
      <c r="J300" s="1434"/>
      <c r="K300" s="1498"/>
      <c r="L300" s="1498"/>
      <c r="M300" s="1501"/>
      <c r="N300" s="1501"/>
      <c r="O300" s="1421"/>
      <c r="P300" s="1501"/>
      <c r="Q300" s="1424"/>
      <c r="R300" s="1498"/>
      <c r="S300" s="1498"/>
      <c r="T300" s="1501"/>
      <c r="U300" s="1501"/>
      <c r="V300" s="1501"/>
    </row>
  </sheetData>
  <autoFilter ref="A3:V31"/>
  <mergeCells count="1">
    <mergeCell ref="A1:V1"/>
  </mergeCells>
  <phoneticPr fontId="23" type="noConversion"/>
  <dataValidations count="5">
    <dataValidation type="list" allowBlank="1" showInputMessage="1" showErrorMessage="1" sqref="Q4:Q300">
      <formula1>Сокращение_ПЧ</formula1>
    </dataValidation>
    <dataValidation type="list" allowBlank="1" showInputMessage="1" showErrorMessage="1" sqref="F4:F300">
      <formula1>да_нет</formula1>
    </dataValidation>
    <dataValidation type="list" allowBlank="1" showInputMessage="1" showErrorMessage="1" sqref="O4:O300">
      <formula1>Принятое_процессуальное_решение1</formula1>
    </dataValidation>
    <dataValidation type="list" allowBlank="1" showInputMessage="1" showErrorMessage="1" sqref="E24 E30 E61:E300">
      <formula1>районы_и_города_и_ДЧС</formula1>
    </dataValidation>
    <dataValidation type="list" allowBlank="1" showInputMessage="1" showErrorMessage="1" sqref="E4:E23 E25:E29 E31:E60">
      <formula1>районы</formula1>
    </dataValidation>
  </dataValidations>
  <pageMargins left="0.75" right="0.75" top="1" bottom="1" header="0.5" footer="0.5"/>
  <pageSetup paperSize="9" orientation="portrait" verticalDpi="0" r:id="rId1"/>
  <headerFooter alignWithMargins="0"/>
</worksheet>
</file>

<file path=xl/worksheets/sheet54.xml><?xml version="1.0" encoding="utf-8"?>
<worksheet xmlns="http://schemas.openxmlformats.org/spreadsheetml/2006/main" xmlns:r="http://schemas.openxmlformats.org/officeDocument/2006/relationships">
  <sheetPr codeName="Лист44">
    <tabColor rgb="FF92D050"/>
  </sheetPr>
  <dimension ref="A1:U50"/>
  <sheetViews>
    <sheetView zoomScale="90" zoomScaleNormal="90" workbookViewId="0">
      <pane ySplit="3" topLeftCell="A4" activePane="bottomLeft" state="frozen"/>
      <selection activeCell="H15" sqref="H15"/>
      <selection pane="bottomLeft" activeCell="A4" sqref="A4:XFD4"/>
    </sheetView>
  </sheetViews>
  <sheetFormatPr defaultRowHeight="12.75"/>
  <cols>
    <col min="1" max="1" width="5.140625" customWidth="1"/>
    <col min="2" max="2" width="17.42578125" customWidth="1"/>
    <col min="3" max="4" width="15.140625" customWidth="1"/>
    <col min="5" max="5" width="35" customWidth="1"/>
    <col min="6" max="6" width="7.5703125" customWidth="1"/>
    <col min="7" max="7" width="30.42578125" customWidth="1"/>
    <col min="8" max="8" width="26" customWidth="1"/>
    <col min="9" max="9" width="13.28515625" customWidth="1"/>
    <col min="10" max="13" width="8.7109375" customWidth="1"/>
    <col min="14" max="14" width="11.7109375" customWidth="1"/>
    <col min="15" max="15" width="13" customWidth="1"/>
    <col min="16" max="16" width="8.85546875" customWidth="1"/>
    <col min="17" max="17" width="17" customWidth="1"/>
    <col min="18" max="18" width="17.85546875" customWidth="1"/>
  </cols>
  <sheetData>
    <row r="1" spans="1:21" ht="15.75" customHeight="1">
      <c r="A1" s="2990" t="s">
        <v>1235</v>
      </c>
      <c r="B1" s="2990"/>
      <c r="C1" s="2990"/>
      <c r="D1" s="2990"/>
      <c r="E1" s="2990"/>
      <c r="F1" s="2990"/>
      <c r="G1" s="2990"/>
      <c r="H1" s="2990"/>
      <c r="I1" s="2990"/>
      <c r="J1" s="2990"/>
      <c r="K1" s="2990"/>
      <c r="L1" s="2990"/>
      <c r="M1" s="2990"/>
      <c r="N1" s="2990"/>
      <c r="O1" s="2990"/>
      <c r="P1" s="2990"/>
      <c r="Q1" s="2990"/>
      <c r="R1" s="2990"/>
      <c r="S1" s="2990"/>
      <c r="T1" s="2990"/>
      <c r="U1" s="2990"/>
    </row>
    <row r="2" spans="1:21" ht="13.5" thickBot="1">
      <c r="A2" s="3"/>
      <c r="B2" s="3"/>
      <c r="C2" s="3"/>
      <c r="D2" s="3"/>
      <c r="E2" s="3"/>
      <c r="F2" s="3"/>
      <c r="G2" s="3"/>
      <c r="H2" s="3"/>
      <c r="I2" s="3"/>
      <c r="J2" s="3"/>
      <c r="K2" s="3"/>
      <c r="L2" s="3"/>
      <c r="M2" s="3"/>
      <c r="N2" s="1503"/>
    </row>
    <row r="3" spans="1:21" ht="63" customHeight="1" thickTop="1" thickBot="1">
      <c r="A3" s="1453" t="s">
        <v>121</v>
      </c>
      <c r="B3" s="1605" t="s">
        <v>1118</v>
      </c>
      <c r="C3" s="1453" t="s">
        <v>1236</v>
      </c>
      <c r="D3" s="1453" t="s">
        <v>1237</v>
      </c>
      <c r="E3" s="1490" t="s">
        <v>66</v>
      </c>
      <c r="F3" s="1490" t="s">
        <v>1090</v>
      </c>
      <c r="G3" s="1453" t="s">
        <v>1209</v>
      </c>
      <c r="H3" s="1453" t="s">
        <v>1210</v>
      </c>
      <c r="I3" s="1385" t="s">
        <v>1159</v>
      </c>
      <c r="J3" s="1611" t="s">
        <v>841</v>
      </c>
      <c r="K3" s="1611" t="s">
        <v>842</v>
      </c>
      <c r="L3" s="1611" t="s">
        <v>843</v>
      </c>
      <c r="M3" s="1611" t="s">
        <v>844</v>
      </c>
      <c r="N3" s="1684" t="s">
        <v>1197</v>
      </c>
      <c r="O3" s="1617" t="s">
        <v>941</v>
      </c>
      <c r="P3" s="1612" t="s">
        <v>1129</v>
      </c>
      <c r="Q3" s="1612" t="s">
        <v>1130</v>
      </c>
      <c r="R3" s="1612" t="s">
        <v>1131</v>
      </c>
      <c r="S3" s="1613" t="s">
        <v>1132</v>
      </c>
      <c r="T3" s="1618" t="s">
        <v>1133</v>
      </c>
      <c r="U3" s="1618" t="s">
        <v>41</v>
      </c>
    </row>
    <row r="4" spans="1:21" ht="27.75" customHeight="1" thickTop="1">
      <c r="A4" s="2429">
        <v>1</v>
      </c>
      <c r="B4" s="2431">
        <v>171962090000038</v>
      </c>
      <c r="C4" s="2566">
        <v>42770</v>
      </c>
      <c r="D4" s="2567">
        <v>0.5708333333333333</v>
      </c>
      <c r="E4" s="2296" t="s">
        <v>130</v>
      </c>
      <c r="F4" s="2410" t="s">
        <v>138</v>
      </c>
      <c r="G4" s="2423" t="s">
        <v>2392</v>
      </c>
      <c r="H4" s="2434" t="s">
        <v>2393</v>
      </c>
      <c r="I4" s="2569"/>
      <c r="J4" s="2569"/>
      <c r="K4" s="2569"/>
      <c r="L4" s="2569"/>
      <c r="M4" s="2569"/>
      <c r="N4" s="2398" t="s">
        <v>917</v>
      </c>
      <c r="O4" s="2570"/>
      <c r="P4" s="2448">
        <v>2</v>
      </c>
      <c r="Q4" s="2429">
        <v>4</v>
      </c>
      <c r="R4" s="2429">
        <v>1</v>
      </c>
      <c r="S4" s="2565"/>
      <c r="T4" s="2565"/>
      <c r="U4" s="2565"/>
    </row>
    <row r="5" spans="1:21" ht="15">
      <c r="A5" s="1450"/>
      <c r="B5" s="1517"/>
      <c r="C5" s="1595"/>
      <c r="D5" s="1596"/>
      <c r="E5" s="1421"/>
      <c r="F5" s="1523"/>
      <c r="G5" s="1451"/>
      <c r="H5" s="1450"/>
      <c r="I5" s="1450"/>
      <c r="J5" s="1450"/>
      <c r="K5" s="1450"/>
      <c r="L5" s="1450"/>
      <c r="M5" s="1450"/>
      <c r="N5" s="1421"/>
      <c r="O5" s="1497"/>
      <c r="P5" s="1501"/>
      <c r="Q5" s="1597"/>
      <c r="R5" s="1498"/>
      <c r="S5" s="1498"/>
      <c r="T5" s="1498"/>
      <c r="U5" s="1498"/>
    </row>
    <row r="6" spans="1:21" ht="15">
      <c r="A6" s="1450"/>
      <c r="B6" s="1517"/>
      <c r="C6" s="1595"/>
      <c r="D6" s="1596"/>
      <c r="E6" s="1421"/>
      <c r="F6" s="1523"/>
      <c r="G6" s="1451"/>
      <c r="H6" s="1450"/>
      <c r="I6" s="1450"/>
      <c r="J6" s="1450"/>
      <c r="K6" s="1450"/>
      <c r="L6" s="1450"/>
      <c r="M6" s="1450"/>
      <c r="N6" s="1421"/>
      <c r="O6" s="1497"/>
      <c r="P6" s="1501"/>
      <c r="Q6" s="1597"/>
      <c r="R6" s="1498"/>
      <c r="S6" s="1498"/>
      <c r="T6" s="1498"/>
      <c r="U6" s="1498"/>
    </row>
    <row r="7" spans="1:21" ht="15">
      <c r="A7" s="1450"/>
      <c r="B7" s="1517"/>
      <c r="C7" s="1595"/>
      <c r="D7" s="1596"/>
      <c r="E7" s="1421"/>
      <c r="F7" s="1523"/>
      <c r="G7" s="1451"/>
      <c r="H7" s="1450"/>
      <c r="I7" s="1450"/>
      <c r="J7" s="1450"/>
      <c r="K7" s="1450"/>
      <c r="L7" s="1450"/>
      <c r="M7" s="1450"/>
      <c r="N7" s="1421"/>
      <c r="O7" s="1497"/>
      <c r="P7" s="1501"/>
      <c r="Q7" s="1597"/>
      <c r="R7" s="1498"/>
      <c r="S7" s="1498"/>
      <c r="T7" s="1498"/>
      <c r="U7" s="1498"/>
    </row>
    <row r="8" spans="1:21" ht="15">
      <c r="A8" s="1450"/>
      <c r="B8" s="1517"/>
      <c r="C8" s="1595"/>
      <c r="D8" s="1596"/>
      <c r="E8" s="1421"/>
      <c r="F8" s="1523"/>
      <c r="G8" s="1451"/>
      <c r="H8" s="1450"/>
      <c r="I8" s="1450"/>
      <c r="J8" s="1450"/>
      <c r="K8" s="1450"/>
      <c r="L8" s="1450"/>
      <c r="M8" s="1450"/>
      <c r="N8" s="1421"/>
      <c r="O8" s="1497"/>
      <c r="P8" s="1501"/>
      <c r="Q8" s="1597"/>
      <c r="R8" s="1498"/>
      <c r="S8" s="1498"/>
      <c r="T8" s="1498"/>
      <c r="U8" s="1498"/>
    </row>
    <row r="9" spans="1:21" ht="15">
      <c r="A9" s="1450"/>
      <c r="B9" s="1517"/>
      <c r="C9" s="1595"/>
      <c r="D9" s="1596"/>
      <c r="E9" s="1421"/>
      <c r="F9" s="1523"/>
      <c r="G9" s="1451"/>
      <c r="H9" s="1450"/>
      <c r="I9" s="1450"/>
      <c r="J9" s="1450"/>
      <c r="K9" s="1450"/>
      <c r="L9" s="1450"/>
      <c r="M9" s="1450"/>
      <c r="N9" s="1421"/>
      <c r="O9" s="1497"/>
      <c r="P9" s="1501"/>
      <c r="Q9" s="1597"/>
      <c r="R9" s="1498"/>
      <c r="S9" s="1498"/>
      <c r="T9" s="1498"/>
      <c r="U9" s="1498"/>
    </row>
    <row r="10" spans="1:21" ht="27.75" customHeight="1">
      <c r="A10" s="1450"/>
      <c r="B10" s="1517"/>
      <c r="C10" s="1595"/>
      <c r="D10" s="1596"/>
      <c r="E10" s="1421"/>
      <c r="F10" s="1523"/>
      <c r="G10" s="1451"/>
      <c r="H10" s="1450"/>
      <c r="I10" s="1450"/>
      <c r="J10" s="1450"/>
      <c r="K10" s="1450"/>
      <c r="L10" s="1450"/>
      <c r="M10" s="1450"/>
      <c r="N10" s="1421"/>
      <c r="O10" s="1497"/>
      <c r="P10" s="1501"/>
      <c r="Q10" s="1597"/>
      <c r="R10" s="1498"/>
      <c r="S10" s="1498"/>
      <c r="T10" s="1498"/>
      <c r="U10" s="1498"/>
    </row>
    <row r="11" spans="1:21" ht="15">
      <c r="A11" s="1450"/>
      <c r="B11" s="1517"/>
      <c r="C11" s="1595"/>
      <c r="D11" s="1596"/>
      <c r="E11" s="1421"/>
      <c r="F11" s="1523"/>
      <c r="G11" s="1451"/>
      <c r="H11" s="1450"/>
      <c r="I11" s="1450"/>
      <c r="J11" s="1450"/>
      <c r="K11" s="1450"/>
      <c r="L11" s="1450"/>
      <c r="M11" s="1450"/>
      <c r="N11" s="1421"/>
      <c r="O11" s="1497"/>
      <c r="P11" s="1501"/>
      <c r="Q11" s="1597"/>
      <c r="R11" s="1498"/>
      <c r="S11" s="1498"/>
      <c r="T11" s="1498"/>
      <c r="U11" s="1498"/>
    </row>
    <row r="12" spans="1:21" ht="15">
      <c r="A12" s="1450"/>
      <c r="B12" s="1517"/>
      <c r="C12" s="1595"/>
      <c r="D12" s="1596"/>
      <c r="E12" s="1421"/>
      <c r="F12" s="1523"/>
      <c r="G12" s="1451"/>
      <c r="H12" s="1450"/>
      <c r="I12" s="1450"/>
      <c r="J12" s="1450"/>
      <c r="K12" s="1450"/>
      <c r="L12" s="1450"/>
      <c r="M12" s="1450"/>
      <c r="N12" s="1421"/>
      <c r="O12" s="1497"/>
      <c r="P12" s="1501"/>
      <c r="Q12" s="1597"/>
      <c r="R12" s="1498"/>
      <c r="S12" s="1498"/>
      <c r="T12" s="1498"/>
      <c r="U12" s="1498"/>
    </row>
    <row r="13" spans="1:21" ht="51" customHeight="1">
      <c r="A13" s="1450"/>
      <c r="B13" s="1517"/>
      <c r="C13" s="1595"/>
      <c r="D13" s="1596"/>
      <c r="E13" s="1421"/>
      <c r="F13" s="1523"/>
      <c r="G13" s="1451"/>
      <c r="H13" s="1450"/>
      <c r="I13" s="1450"/>
      <c r="J13" s="1450"/>
      <c r="K13" s="1450"/>
      <c r="L13" s="1450"/>
      <c r="M13" s="1450"/>
      <c r="N13" s="1421"/>
      <c r="O13" s="1497"/>
      <c r="P13" s="1501"/>
      <c r="Q13" s="1597"/>
      <c r="R13" s="1498"/>
      <c r="S13" s="1498"/>
      <c r="T13" s="1498"/>
      <c r="U13" s="1498"/>
    </row>
    <row r="14" spans="1:21" ht="15">
      <c r="A14" s="1450"/>
      <c r="B14" s="1517"/>
      <c r="C14" s="1595"/>
      <c r="D14" s="1596"/>
      <c r="E14" s="1421"/>
      <c r="F14" s="1523"/>
      <c r="G14" s="1451"/>
      <c r="H14" s="1450"/>
      <c r="I14" s="1450"/>
      <c r="J14" s="1450"/>
      <c r="K14" s="1450"/>
      <c r="L14" s="1450"/>
      <c r="M14" s="1450"/>
      <c r="N14" s="1421"/>
      <c r="O14" s="1497"/>
      <c r="P14" s="1501"/>
      <c r="Q14" s="1597"/>
      <c r="R14" s="1498"/>
      <c r="S14" s="1498"/>
      <c r="T14" s="1498"/>
      <c r="U14" s="1498"/>
    </row>
    <row r="15" spans="1:21" ht="32.25" customHeight="1">
      <c r="A15" s="1450"/>
      <c r="B15" s="1517"/>
      <c r="C15" s="1595"/>
      <c r="D15" s="1596"/>
      <c r="E15" s="1421"/>
      <c r="F15" s="1523"/>
      <c r="G15" s="1451"/>
      <c r="H15" s="1450"/>
      <c r="I15" s="1450"/>
      <c r="J15" s="1450"/>
      <c r="K15" s="1450"/>
      <c r="L15" s="1450"/>
      <c r="M15" s="1450"/>
      <c r="N15" s="1421"/>
      <c r="O15" s="1497"/>
      <c r="P15" s="1501"/>
      <c r="Q15" s="1597"/>
      <c r="R15" s="1498"/>
      <c r="S15" s="1498"/>
      <c r="T15" s="1498"/>
      <c r="U15" s="1498"/>
    </row>
    <row r="16" spans="1:21" ht="15">
      <c r="A16" s="1450"/>
      <c r="B16" s="1517"/>
      <c r="C16" s="1595"/>
      <c r="D16" s="1596"/>
      <c r="E16" s="1421"/>
      <c r="F16" s="1523"/>
      <c r="G16" s="1451"/>
      <c r="H16" s="1450"/>
      <c r="I16" s="1450"/>
      <c r="J16" s="1450"/>
      <c r="K16" s="1450"/>
      <c r="L16" s="1450"/>
      <c r="M16" s="1450"/>
      <c r="N16" s="1421"/>
      <c r="O16" s="1497"/>
      <c r="P16" s="1501"/>
      <c r="Q16" s="1597"/>
      <c r="R16" s="1498"/>
      <c r="S16" s="1498"/>
      <c r="T16" s="1498"/>
      <c r="U16" s="1498"/>
    </row>
    <row r="17" spans="1:21" ht="15">
      <c r="A17" s="1450"/>
      <c r="B17" s="1517"/>
      <c r="C17" s="1595"/>
      <c r="D17" s="1596"/>
      <c r="E17" s="1421"/>
      <c r="F17" s="1523"/>
      <c r="G17" s="1451"/>
      <c r="H17" s="1450"/>
      <c r="I17" s="1450"/>
      <c r="J17" s="1450"/>
      <c r="K17" s="1450"/>
      <c r="L17" s="1450"/>
      <c r="M17" s="1450"/>
      <c r="N17" s="1421"/>
      <c r="O17" s="1497"/>
      <c r="P17" s="1501"/>
      <c r="Q17" s="1597"/>
      <c r="R17" s="1498"/>
      <c r="S17" s="1498"/>
      <c r="T17" s="1498"/>
      <c r="U17" s="1498"/>
    </row>
    <row r="18" spans="1:21" ht="15">
      <c r="A18" s="1450"/>
      <c r="B18" s="1517"/>
      <c r="C18" s="1595"/>
      <c r="D18" s="1596"/>
      <c r="E18" s="1421"/>
      <c r="F18" s="1523"/>
      <c r="G18" s="1451"/>
      <c r="H18" s="1450"/>
      <c r="I18" s="1450"/>
      <c r="J18" s="1450"/>
      <c r="K18" s="1450"/>
      <c r="L18" s="1450"/>
      <c r="M18" s="1450"/>
      <c r="N18" s="1421"/>
      <c r="O18" s="1497"/>
      <c r="P18" s="1501"/>
      <c r="Q18" s="1597"/>
      <c r="R18" s="1498"/>
      <c r="S18" s="1498"/>
      <c r="T18" s="1498"/>
      <c r="U18" s="1498"/>
    </row>
    <row r="19" spans="1:21" ht="15">
      <c r="A19" s="1450"/>
      <c r="B19" s="1517"/>
      <c r="C19" s="1595"/>
      <c r="D19" s="1596"/>
      <c r="E19" s="1421"/>
      <c r="F19" s="1523"/>
      <c r="G19" s="1451"/>
      <c r="H19" s="1450"/>
      <c r="I19" s="1450"/>
      <c r="J19" s="1450"/>
      <c r="K19" s="1450"/>
      <c r="L19" s="1450"/>
      <c r="M19" s="1450"/>
      <c r="N19" s="1421"/>
      <c r="O19" s="1497"/>
      <c r="P19" s="1501"/>
      <c r="Q19" s="1597"/>
      <c r="R19" s="1498"/>
      <c r="S19" s="1498"/>
      <c r="T19" s="1498"/>
      <c r="U19" s="1498"/>
    </row>
    <row r="20" spans="1:21" ht="15">
      <c r="A20" s="1450"/>
      <c r="B20" s="1517"/>
      <c r="C20" s="1595"/>
      <c r="D20" s="1596"/>
      <c r="E20" s="1421"/>
      <c r="F20" s="1523"/>
      <c r="G20" s="1451"/>
      <c r="H20" s="1450"/>
      <c r="I20" s="1450"/>
      <c r="J20" s="1450"/>
      <c r="K20" s="1450"/>
      <c r="L20" s="1450"/>
      <c r="M20" s="1450"/>
      <c r="N20" s="1421"/>
      <c r="O20" s="1497"/>
      <c r="P20" s="1501"/>
      <c r="Q20" s="1597"/>
      <c r="R20" s="1498"/>
      <c r="S20" s="1498"/>
      <c r="T20" s="1498"/>
      <c r="U20" s="1498"/>
    </row>
    <row r="21" spans="1:21" ht="15">
      <c r="A21" s="1450"/>
      <c r="B21" s="1517"/>
      <c r="C21" s="1595"/>
      <c r="D21" s="1596"/>
      <c r="E21" s="1421"/>
      <c r="F21" s="1523"/>
      <c r="G21" s="1451"/>
      <c r="H21" s="1450"/>
      <c r="I21" s="1450"/>
      <c r="J21" s="1450"/>
      <c r="K21" s="1450"/>
      <c r="L21" s="1450"/>
      <c r="M21" s="1450"/>
      <c r="N21" s="1421"/>
      <c r="O21" s="1497"/>
      <c r="P21" s="1501"/>
      <c r="Q21" s="1597"/>
      <c r="R21" s="1498"/>
      <c r="S21" s="1498"/>
      <c r="T21" s="1498"/>
      <c r="U21" s="1498"/>
    </row>
    <row r="22" spans="1:21" ht="15">
      <c r="A22" s="1450"/>
      <c r="B22" s="1517"/>
      <c r="C22" s="1595"/>
      <c r="D22" s="1596"/>
      <c r="E22" s="1421"/>
      <c r="F22" s="1523"/>
      <c r="G22" s="1451"/>
      <c r="H22" s="1450"/>
      <c r="I22" s="1450"/>
      <c r="J22" s="1450"/>
      <c r="K22" s="1450"/>
      <c r="L22" s="1450"/>
      <c r="M22" s="1450"/>
      <c r="N22" s="1421"/>
      <c r="O22" s="1497"/>
      <c r="P22" s="1501"/>
      <c r="Q22" s="1597"/>
      <c r="R22" s="1498"/>
      <c r="S22" s="1498"/>
      <c r="T22" s="1498"/>
      <c r="U22" s="1498"/>
    </row>
    <row r="23" spans="1:21" ht="15">
      <c r="A23" s="1450"/>
      <c r="B23" s="1517"/>
      <c r="C23" s="1595"/>
      <c r="D23" s="1596"/>
      <c r="E23" s="1421"/>
      <c r="F23" s="1523"/>
      <c r="G23" s="1451"/>
      <c r="H23" s="1450"/>
      <c r="I23" s="1450"/>
      <c r="J23" s="1450"/>
      <c r="K23" s="1450"/>
      <c r="L23" s="1450"/>
      <c r="M23" s="1450"/>
      <c r="N23" s="1421"/>
      <c r="O23" s="1497"/>
      <c r="P23" s="1501"/>
      <c r="Q23" s="1597"/>
      <c r="R23" s="1498"/>
      <c r="S23" s="1498"/>
      <c r="T23" s="1498"/>
      <c r="U23" s="1498"/>
    </row>
    <row r="24" spans="1:21" ht="15">
      <c r="A24" s="1450"/>
      <c r="B24" s="1517"/>
      <c r="C24" s="1595"/>
      <c r="D24" s="1596"/>
      <c r="E24" s="1421"/>
      <c r="F24" s="1523"/>
      <c r="G24" s="1451"/>
      <c r="H24" s="1450"/>
      <c r="I24" s="1450"/>
      <c r="J24" s="1450"/>
      <c r="K24" s="1450"/>
      <c r="L24" s="1450"/>
      <c r="M24" s="1450"/>
      <c r="N24" s="1421"/>
      <c r="O24" s="1497"/>
      <c r="P24" s="1501"/>
      <c r="Q24" s="1597"/>
      <c r="R24" s="1498"/>
      <c r="S24" s="1498"/>
      <c r="T24" s="1498"/>
      <c r="U24" s="1498"/>
    </row>
    <row r="25" spans="1:21" ht="15">
      <c r="A25" s="1450"/>
      <c r="B25" s="1517"/>
      <c r="C25" s="1595"/>
      <c r="D25" s="1596"/>
      <c r="E25" s="1421"/>
      <c r="F25" s="1523"/>
      <c r="G25" s="1451"/>
      <c r="H25" s="1450"/>
      <c r="I25" s="1450"/>
      <c r="J25" s="1450"/>
      <c r="K25" s="1450"/>
      <c r="L25" s="1450"/>
      <c r="M25" s="1450"/>
      <c r="N25" s="1421"/>
      <c r="O25" s="1497"/>
      <c r="P25" s="1501"/>
      <c r="Q25" s="1597"/>
      <c r="R25" s="1498"/>
      <c r="S25" s="1498"/>
      <c r="T25" s="1498"/>
      <c r="U25" s="1498"/>
    </row>
    <row r="26" spans="1:21" ht="15">
      <c r="A26" s="1450"/>
      <c r="B26" s="1517"/>
      <c r="C26" s="1595"/>
      <c r="D26" s="1596"/>
      <c r="E26" s="1421"/>
      <c r="F26" s="1523"/>
      <c r="G26" s="1451"/>
      <c r="H26" s="1450"/>
      <c r="I26" s="1450"/>
      <c r="J26" s="1450"/>
      <c r="K26" s="1450"/>
      <c r="L26" s="1450"/>
      <c r="M26" s="1450"/>
      <c r="N26" s="1421"/>
      <c r="O26" s="1497"/>
      <c r="P26" s="1501"/>
      <c r="Q26" s="1597"/>
      <c r="R26" s="1498"/>
      <c r="S26" s="1498"/>
      <c r="T26" s="1498"/>
      <c r="U26" s="1498"/>
    </row>
    <row r="27" spans="1:21" ht="15">
      <c r="A27" s="1450"/>
      <c r="B27" s="1517"/>
      <c r="C27" s="1595"/>
      <c r="D27" s="1596"/>
      <c r="E27" s="1421"/>
      <c r="F27" s="1523"/>
      <c r="G27" s="1451"/>
      <c r="H27" s="1450"/>
      <c r="I27" s="1450"/>
      <c r="J27" s="1450"/>
      <c r="K27" s="1450"/>
      <c r="L27" s="1450"/>
      <c r="M27" s="1450"/>
      <c r="N27" s="1421"/>
      <c r="O27" s="1497"/>
      <c r="P27" s="1501"/>
      <c r="Q27" s="1597"/>
      <c r="R27" s="1498"/>
      <c r="S27" s="1498"/>
      <c r="T27" s="1498"/>
      <c r="U27" s="1498"/>
    </row>
    <row r="28" spans="1:21" ht="15">
      <c r="A28" s="1450"/>
      <c r="B28" s="1517"/>
      <c r="C28" s="1595"/>
      <c r="D28" s="1596"/>
      <c r="E28" s="1421"/>
      <c r="F28" s="1523"/>
      <c r="G28" s="1451"/>
      <c r="H28" s="1450"/>
      <c r="I28" s="1450"/>
      <c r="J28" s="1450"/>
      <c r="K28" s="1450"/>
      <c r="L28" s="1450"/>
      <c r="M28" s="1450"/>
      <c r="N28" s="1421"/>
      <c r="O28" s="1497"/>
      <c r="P28" s="1501"/>
      <c r="Q28" s="1597"/>
      <c r="R28" s="1498"/>
      <c r="S28" s="1498"/>
      <c r="T28" s="1498"/>
      <c r="U28" s="1498"/>
    </row>
    <row r="29" spans="1:21" ht="15">
      <c r="A29" s="1450"/>
      <c r="B29" s="1517"/>
      <c r="C29" s="1595"/>
      <c r="D29" s="1596"/>
      <c r="E29" s="1421"/>
      <c r="F29" s="1523"/>
      <c r="G29" s="1451"/>
      <c r="H29" s="1450"/>
      <c r="I29" s="1450"/>
      <c r="J29" s="1450"/>
      <c r="K29" s="1450"/>
      <c r="L29" s="1450"/>
      <c r="M29" s="1450"/>
      <c r="N29" s="1421"/>
      <c r="O29" s="1497"/>
      <c r="P29" s="1501"/>
      <c r="Q29" s="1597"/>
      <c r="R29" s="1498"/>
      <c r="S29" s="1498"/>
      <c r="T29" s="1498"/>
      <c r="U29" s="1498"/>
    </row>
    <row r="30" spans="1:21" ht="15">
      <c r="A30" s="1450"/>
      <c r="B30" s="1517"/>
      <c r="C30" s="1595"/>
      <c r="D30" s="1596"/>
      <c r="E30" s="1421"/>
      <c r="F30" s="1523"/>
      <c r="G30" s="1451"/>
      <c r="H30" s="1450"/>
      <c r="I30" s="1450"/>
      <c r="J30" s="1450"/>
      <c r="K30" s="1450"/>
      <c r="L30" s="1450"/>
      <c r="M30" s="1450"/>
      <c r="N30" s="1421"/>
      <c r="O30" s="1497"/>
      <c r="P30" s="1501"/>
      <c r="Q30" s="1597"/>
      <c r="R30" s="1498"/>
      <c r="S30" s="1498"/>
      <c r="T30" s="1498"/>
      <c r="U30" s="1498"/>
    </row>
    <row r="31" spans="1:21" ht="15">
      <c r="A31" s="1450"/>
      <c r="B31" s="1517"/>
      <c r="C31" s="1595"/>
      <c r="D31" s="1596"/>
      <c r="E31" s="1421"/>
      <c r="F31" s="1523"/>
      <c r="G31" s="1451"/>
      <c r="H31" s="1450"/>
      <c r="I31" s="1450"/>
      <c r="J31" s="1450"/>
      <c r="K31" s="1450"/>
      <c r="L31" s="1450"/>
      <c r="M31" s="1450"/>
      <c r="N31" s="1421"/>
      <c r="O31" s="1497"/>
      <c r="P31" s="1501"/>
      <c r="Q31" s="1597"/>
      <c r="R31" s="1498"/>
      <c r="S31" s="1498"/>
      <c r="T31" s="1498"/>
      <c r="U31" s="1498"/>
    </row>
    <row r="32" spans="1:21" ht="15">
      <c r="A32" s="1450"/>
      <c r="B32" s="1517"/>
      <c r="C32" s="1595"/>
      <c r="D32" s="1596"/>
      <c r="E32" s="1421"/>
      <c r="F32" s="1523"/>
      <c r="G32" s="1451"/>
      <c r="H32" s="1450"/>
      <c r="I32" s="1450"/>
      <c r="J32" s="1450"/>
      <c r="K32" s="1450"/>
      <c r="L32" s="1450"/>
      <c r="M32" s="1450"/>
      <c r="N32" s="1421"/>
      <c r="O32" s="1497"/>
      <c r="P32" s="1501"/>
      <c r="Q32" s="1597"/>
      <c r="R32" s="1498"/>
      <c r="S32" s="1498"/>
      <c r="T32" s="1498"/>
      <c r="U32" s="1498"/>
    </row>
    <row r="33" spans="1:21" ht="15">
      <c r="A33" s="1450"/>
      <c r="B33" s="1517"/>
      <c r="C33" s="1595"/>
      <c r="D33" s="1596"/>
      <c r="E33" s="1421"/>
      <c r="F33" s="1523"/>
      <c r="G33" s="1451"/>
      <c r="H33" s="1450"/>
      <c r="I33" s="1450"/>
      <c r="J33" s="1450"/>
      <c r="K33" s="1450"/>
      <c r="L33" s="1450"/>
      <c r="M33" s="1450"/>
      <c r="N33" s="1421"/>
      <c r="O33" s="1497"/>
      <c r="P33" s="1501"/>
      <c r="Q33" s="1597"/>
      <c r="R33" s="1498"/>
      <c r="S33" s="1498"/>
      <c r="T33" s="1498"/>
      <c r="U33" s="1498"/>
    </row>
    <row r="34" spans="1:21" ht="15">
      <c r="A34" s="1450"/>
      <c r="B34" s="1517"/>
      <c r="C34" s="1595"/>
      <c r="D34" s="1596"/>
      <c r="E34" s="1421"/>
      <c r="F34" s="1523"/>
      <c r="G34" s="1451"/>
      <c r="H34" s="1450"/>
      <c r="I34" s="1450"/>
      <c r="J34" s="1450"/>
      <c r="K34" s="1450"/>
      <c r="L34" s="1450"/>
      <c r="M34" s="1450"/>
      <c r="N34" s="1421"/>
      <c r="O34" s="1497"/>
      <c r="P34" s="1501"/>
      <c r="Q34" s="1597"/>
      <c r="R34" s="1498"/>
      <c r="S34" s="1498"/>
      <c r="T34" s="1498"/>
      <c r="U34" s="1498"/>
    </row>
    <row r="35" spans="1:21" ht="15">
      <c r="A35" s="1450"/>
      <c r="B35" s="1517"/>
      <c r="C35" s="1595"/>
      <c r="D35" s="1596"/>
      <c r="E35" s="1421"/>
      <c r="F35" s="1523"/>
      <c r="G35" s="1451"/>
      <c r="H35" s="1450"/>
      <c r="I35" s="1450"/>
      <c r="J35" s="1450"/>
      <c r="K35" s="1450"/>
      <c r="L35" s="1450"/>
      <c r="M35" s="1450"/>
      <c r="N35" s="1421"/>
      <c r="O35" s="1497"/>
      <c r="P35" s="1501"/>
      <c r="Q35" s="1597"/>
      <c r="R35" s="1498"/>
      <c r="S35" s="1498"/>
      <c r="T35" s="1498"/>
      <c r="U35" s="1498"/>
    </row>
    <row r="36" spans="1:21" ht="15">
      <c r="A36" s="1450"/>
      <c r="B36" s="1517"/>
      <c r="C36" s="1595"/>
      <c r="D36" s="1596"/>
      <c r="E36" s="1421"/>
      <c r="F36" s="1523"/>
      <c r="G36" s="1451"/>
      <c r="H36" s="1450"/>
      <c r="I36" s="1450"/>
      <c r="J36" s="1450"/>
      <c r="K36" s="1450"/>
      <c r="L36" s="1450"/>
      <c r="M36" s="1450"/>
      <c r="N36" s="1421"/>
      <c r="O36" s="1497"/>
      <c r="P36" s="1501"/>
      <c r="Q36" s="1597"/>
      <c r="R36" s="1498"/>
      <c r="S36" s="1498"/>
      <c r="T36" s="1498"/>
      <c r="U36" s="1498"/>
    </row>
    <row r="37" spans="1:21" ht="15">
      <c r="A37" s="1450"/>
      <c r="B37" s="1517"/>
      <c r="C37" s="1595"/>
      <c r="D37" s="1596"/>
      <c r="E37" s="1421"/>
      <c r="F37" s="1523"/>
      <c r="G37" s="1451"/>
      <c r="H37" s="1450"/>
      <c r="I37" s="1450"/>
      <c r="J37" s="1450"/>
      <c r="K37" s="1450"/>
      <c r="L37" s="1450"/>
      <c r="M37" s="1450"/>
      <c r="N37" s="1421"/>
      <c r="O37" s="1497"/>
      <c r="P37" s="1501"/>
      <c r="Q37" s="1597"/>
      <c r="R37" s="1498"/>
      <c r="S37" s="1498"/>
      <c r="T37" s="1498"/>
      <c r="U37" s="1498"/>
    </row>
    <row r="38" spans="1:21" ht="15">
      <c r="A38" s="1450"/>
      <c r="B38" s="1517"/>
      <c r="C38" s="1595"/>
      <c r="D38" s="1596"/>
      <c r="E38" s="1421"/>
      <c r="F38" s="1523"/>
      <c r="G38" s="1451"/>
      <c r="H38" s="1450"/>
      <c r="I38" s="1450"/>
      <c r="J38" s="1450"/>
      <c r="K38" s="1450"/>
      <c r="L38" s="1450"/>
      <c r="M38" s="1450"/>
      <c r="N38" s="1421"/>
      <c r="O38" s="1497"/>
      <c r="P38" s="1501"/>
      <c r="Q38" s="1597"/>
      <c r="R38" s="1498"/>
      <c r="S38" s="1498"/>
      <c r="T38" s="1498"/>
      <c r="U38" s="1498"/>
    </row>
    <row r="39" spans="1:21" ht="15">
      <c r="A39" s="1450"/>
      <c r="B39" s="1517"/>
      <c r="C39" s="1595"/>
      <c r="D39" s="1596"/>
      <c r="E39" s="1421"/>
      <c r="F39" s="1523"/>
      <c r="G39" s="1451"/>
      <c r="H39" s="1450"/>
      <c r="I39" s="1450"/>
      <c r="J39" s="1450"/>
      <c r="K39" s="1450"/>
      <c r="L39" s="1450"/>
      <c r="M39" s="1450"/>
      <c r="N39" s="1421"/>
      <c r="O39" s="1497"/>
      <c r="P39" s="1501"/>
      <c r="Q39" s="1597"/>
      <c r="R39" s="1498"/>
      <c r="S39" s="1498"/>
      <c r="T39" s="1498"/>
      <c r="U39" s="1498"/>
    </row>
    <row r="40" spans="1:21" ht="15">
      <c r="A40" s="1450"/>
      <c r="B40" s="1517"/>
      <c r="C40" s="1595"/>
      <c r="D40" s="1596"/>
      <c r="E40" s="1421"/>
      <c r="F40" s="1523"/>
      <c r="G40" s="1451"/>
      <c r="H40" s="1450"/>
      <c r="I40" s="1450"/>
      <c r="J40" s="1450"/>
      <c r="K40" s="1450"/>
      <c r="L40" s="1450"/>
      <c r="M40" s="1450"/>
      <c r="N40" s="1421"/>
      <c r="O40" s="1497"/>
      <c r="P40" s="1501"/>
      <c r="Q40" s="1597"/>
      <c r="R40" s="1498"/>
      <c r="S40" s="1498"/>
      <c r="T40" s="1498"/>
      <c r="U40" s="1498"/>
    </row>
    <row r="41" spans="1:21" ht="15">
      <c r="A41" s="1450"/>
      <c r="B41" s="1517"/>
      <c r="C41" s="1595"/>
      <c r="D41" s="1596"/>
      <c r="E41" s="1421"/>
      <c r="F41" s="1523"/>
      <c r="G41" s="1451"/>
      <c r="H41" s="1450"/>
      <c r="I41" s="1450"/>
      <c r="J41" s="1450"/>
      <c r="K41" s="1450"/>
      <c r="L41" s="1450"/>
      <c r="M41" s="1450"/>
      <c r="N41" s="1421"/>
      <c r="O41" s="1497"/>
      <c r="P41" s="1501"/>
      <c r="Q41" s="1597"/>
      <c r="R41" s="1498"/>
      <c r="S41" s="1498"/>
      <c r="T41" s="1498"/>
      <c r="U41" s="1498"/>
    </row>
    <row r="42" spans="1:21" ht="15">
      <c r="A42" s="1450"/>
      <c r="B42" s="1517"/>
      <c r="C42" s="1595"/>
      <c r="D42" s="1596"/>
      <c r="E42" s="1421"/>
      <c r="F42" s="1523"/>
      <c r="G42" s="1451"/>
      <c r="H42" s="1450"/>
      <c r="I42" s="1450"/>
      <c r="J42" s="1450"/>
      <c r="K42" s="1450"/>
      <c r="L42" s="1450"/>
      <c r="M42" s="1450"/>
      <c r="N42" s="1421"/>
      <c r="O42" s="1497"/>
      <c r="P42" s="1501"/>
      <c r="Q42" s="1597"/>
      <c r="R42" s="1498"/>
      <c r="S42" s="1498"/>
      <c r="T42" s="1498"/>
      <c r="U42" s="1498"/>
    </row>
    <row r="43" spans="1:21" ht="15">
      <c r="A43" s="1450"/>
      <c r="B43" s="1517"/>
      <c r="C43" s="1595"/>
      <c r="D43" s="1596"/>
      <c r="E43" s="1421"/>
      <c r="F43" s="1523"/>
      <c r="G43" s="1451"/>
      <c r="H43" s="1450"/>
      <c r="I43" s="1450"/>
      <c r="J43" s="1450"/>
      <c r="K43" s="1450"/>
      <c r="L43" s="1450"/>
      <c r="M43" s="1450"/>
      <c r="N43" s="1421"/>
      <c r="O43" s="1497"/>
      <c r="P43" s="1501"/>
      <c r="Q43" s="1597"/>
      <c r="R43" s="1498"/>
      <c r="S43" s="1498"/>
      <c r="T43" s="1498"/>
      <c r="U43" s="1498"/>
    </row>
    <row r="44" spans="1:21" ht="15">
      <c r="A44" s="1450"/>
      <c r="B44" s="1517"/>
      <c r="C44" s="1595"/>
      <c r="D44" s="1596"/>
      <c r="E44" s="1421"/>
      <c r="F44" s="1523"/>
      <c r="G44" s="1451"/>
      <c r="H44" s="1450"/>
      <c r="I44" s="1450"/>
      <c r="J44" s="1450"/>
      <c r="K44" s="1450"/>
      <c r="L44" s="1450"/>
      <c r="M44" s="1450"/>
      <c r="N44" s="1421"/>
      <c r="O44" s="1497"/>
      <c r="P44" s="1501"/>
      <c r="Q44" s="1597"/>
      <c r="R44" s="1498"/>
      <c r="S44" s="1498"/>
      <c r="T44" s="1498"/>
      <c r="U44" s="1498"/>
    </row>
    <row r="45" spans="1:21" ht="15">
      <c r="A45" s="1450"/>
      <c r="B45" s="1517"/>
      <c r="C45" s="1595"/>
      <c r="D45" s="1596"/>
      <c r="E45" s="1421"/>
      <c r="F45" s="1523"/>
      <c r="G45" s="1451"/>
      <c r="H45" s="1450"/>
      <c r="I45" s="1450"/>
      <c r="J45" s="1450"/>
      <c r="K45" s="1450"/>
      <c r="L45" s="1450"/>
      <c r="M45" s="1450"/>
      <c r="N45" s="1421"/>
      <c r="O45" s="1497"/>
      <c r="P45" s="1501"/>
      <c r="Q45" s="1597"/>
      <c r="R45" s="1498"/>
      <c r="S45" s="1498"/>
      <c r="T45" s="1498"/>
      <c r="U45" s="1498"/>
    </row>
    <row r="46" spans="1:21" ht="15">
      <c r="A46" s="1450"/>
      <c r="B46" s="1517"/>
      <c r="C46" s="1595"/>
      <c r="D46" s="1596"/>
      <c r="E46" s="1421"/>
      <c r="F46" s="1523"/>
      <c r="G46" s="1451"/>
      <c r="H46" s="1450"/>
      <c r="I46" s="1450"/>
      <c r="J46" s="1450"/>
      <c r="K46" s="1450"/>
      <c r="L46" s="1450"/>
      <c r="M46" s="1450"/>
      <c r="N46" s="1421"/>
      <c r="O46" s="1497"/>
      <c r="P46" s="1501"/>
      <c r="Q46" s="1597"/>
      <c r="R46" s="1498"/>
      <c r="S46" s="1498"/>
      <c r="T46" s="1498"/>
      <c r="U46" s="1498"/>
    </row>
    <row r="47" spans="1:21" ht="15">
      <c r="A47" s="1450"/>
      <c r="B47" s="1517"/>
      <c r="C47" s="1595"/>
      <c r="D47" s="1596"/>
      <c r="E47" s="1421"/>
      <c r="F47" s="1523"/>
      <c r="G47" s="1451"/>
      <c r="H47" s="1450"/>
      <c r="I47" s="1450"/>
      <c r="J47" s="1450"/>
      <c r="K47" s="1450"/>
      <c r="L47" s="1450"/>
      <c r="M47" s="1450"/>
      <c r="N47" s="1421"/>
      <c r="O47" s="1497"/>
      <c r="P47" s="1501"/>
      <c r="Q47" s="1597"/>
      <c r="R47" s="1498"/>
      <c r="S47" s="1498"/>
      <c r="T47" s="1498"/>
      <c r="U47" s="1498"/>
    </row>
    <row r="48" spans="1:21" ht="15">
      <c r="A48" s="1450"/>
      <c r="B48" s="1517"/>
      <c r="C48" s="1595"/>
      <c r="D48" s="1596"/>
      <c r="E48" s="1421"/>
      <c r="F48" s="1523"/>
      <c r="G48" s="1451"/>
      <c r="H48" s="1450"/>
      <c r="I48" s="1450"/>
      <c r="J48" s="1450"/>
      <c r="K48" s="1450"/>
      <c r="L48" s="1450"/>
      <c r="M48" s="1450"/>
      <c r="N48" s="1421"/>
      <c r="O48" s="1497"/>
      <c r="P48" s="1501"/>
      <c r="Q48" s="1597"/>
      <c r="R48" s="1498"/>
      <c r="S48" s="1498"/>
      <c r="T48" s="1498"/>
      <c r="U48" s="1498"/>
    </row>
    <row r="49" spans="1:21" ht="15">
      <c r="A49" s="1450"/>
      <c r="B49" s="1517"/>
      <c r="C49" s="1595"/>
      <c r="D49" s="1596"/>
      <c r="E49" s="1421"/>
      <c r="F49" s="1523"/>
      <c r="G49" s="1451"/>
      <c r="H49" s="1450"/>
      <c r="I49" s="1450"/>
      <c r="J49" s="1450"/>
      <c r="K49" s="1450"/>
      <c r="L49" s="1450"/>
      <c r="M49" s="1450"/>
      <c r="N49" s="1421"/>
      <c r="O49" s="1497"/>
      <c r="P49" s="1501"/>
      <c r="Q49" s="1597"/>
      <c r="R49" s="1498"/>
      <c r="S49" s="1498"/>
      <c r="T49" s="1498"/>
      <c r="U49" s="1498"/>
    </row>
    <row r="50" spans="1:21" ht="15">
      <c r="A50" s="1450"/>
      <c r="B50" s="1517"/>
      <c r="C50" s="1595"/>
      <c r="D50" s="1596"/>
      <c r="E50" s="1421"/>
      <c r="F50" s="1523"/>
      <c r="G50" s="1451"/>
      <c r="H50" s="1450"/>
      <c r="I50" s="1450"/>
      <c r="J50" s="1450"/>
      <c r="K50" s="1450"/>
      <c r="L50" s="1450"/>
      <c r="M50" s="1450"/>
      <c r="N50" s="1421"/>
      <c r="O50" s="1497"/>
      <c r="P50" s="1501"/>
      <c r="Q50" s="1597"/>
      <c r="R50" s="1498"/>
      <c r="S50" s="1498"/>
      <c r="T50" s="1498"/>
      <c r="U50" s="1498"/>
    </row>
  </sheetData>
  <autoFilter ref="A3:U3"/>
  <mergeCells count="1">
    <mergeCell ref="A1:U1"/>
  </mergeCells>
  <phoneticPr fontId="23" type="noConversion"/>
  <dataValidations count="5">
    <dataValidation type="list" allowBlank="1" showInputMessage="1" showErrorMessage="1" sqref="P4:P50">
      <formula1>Сокращение_ПЧ</formula1>
    </dataValidation>
    <dataValidation type="list" allowBlank="1" showInputMessage="1" showErrorMessage="1" sqref="F4:F50">
      <formula1>да_нет</formula1>
    </dataValidation>
    <dataValidation type="list" allowBlank="1" showInputMessage="1" showErrorMessage="1" sqref="N4:N50">
      <formula1>Принятое_процессуальное_решение1</formula1>
    </dataValidation>
    <dataValidation type="list" allowBlank="1" showInputMessage="1" showErrorMessage="1" sqref="E5:E50">
      <formula1>районы_и_города_и_ДЧС</formula1>
    </dataValidation>
    <dataValidation type="list" allowBlank="1" showInputMessage="1" showErrorMessage="1" sqref="E4">
      <formula1>районы</formula1>
    </dataValidation>
  </dataValidations>
  <pageMargins left="0.75" right="0.75" top="1" bottom="1" header="0.5" footer="0.5"/>
  <pageSetup paperSize="9" orientation="portrait" verticalDpi="0" r:id="rId1"/>
  <headerFooter alignWithMargins="0"/>
</worksheet>
</file>

<file path=xl/worksheets/sheet55.xml><?xml version="1.0" encoding="utf-8"?>
<worksheet xmlns="http://schemas.openxmlformats.org/spreadsheetml/2006/main" xmlns:r="http://schemas.openxmlformats.org/officeDocument/2006/relationships">
  <sheetPr codeName="Лист42">
    <tabColor rgb="FF92D050"/>
  </sheetPr>
  <dimension ref="A1:W50"/>
  <sheetViews>
    <sheetView zoomScale="80" zoomScaleNormal="80" workbookViewId="0">
      <pane ySplit="3" topLeftCell="A4" activePane="bottomLeft" state="frozen"/>
      <selection pane="bottomLeft" activeCell="K3" sqref="K3"/>
    </sheetView>
  </sheetViews>
  <sheetFormatPr defaultRowHeight="12.75"/>
  <cols>
    <col min="1" max="1" width="4.42578125" customWidth="1"/>
    <col min="2" max="2" width="19.85546875" customWidth="1"/>
    <col min="3" max="3" width="15.7109375" customWidth="1"/>
    <col min="4" max="4" width="9.7109375" customWidth="1"/>
    <col min="5" max="5" width="21.28515625" customWidth="1"/>
    <col min="6" max="6" width="8.140625" customWidth="1"/>
    <col min="7" max="7" width="33.85546875" customWidth="1"/>
    <col min="8" max="8" width="32.140625" customWidth="1"/>
    <col min="9" max="10" width="27.5703125" customWidth="1"/>
    <col min="11" max="11" width="15.85546875" customWidth="1"/>
    <col min="12" max="15" width="8.7109375" customWidth="1"/>
    <col min="16" max="16" width="20.42578125" customWidth="1"/>
  </cols>
  <sheetData>
    <row r="1" spans="1:23" ht="18">
      <c r="A1" s="2993" t="s">
        <v>1238</v>
      </c>
      <c r="B1" s="2994"/>
      <c r="C1" s="2994"/>
      <c r="D1" s="2994"/>
      <c r="E1" s="2994"/>
      <c r="F1" s="2994"/>
      <c r="G1" s="2994"/>
      <c r="H1" s="2994"/>
      <c r="I1" s="2994"/>
      <c r="J1" s="2994"/>
      <c r="K1" s="2994"/>
      <c r="L1" s="2994"/>
      <c r="M1" s="2994"/>
      <c r="N1" s="2994"/>
      <c r="O1" s="2994"/>
      <c r="P1" s="2994"/>
      <c r="Q1" s="2994"/>
      <c r="R1" s="2994"/>
      <c r="S1" s="2994"/>
      <c r="T1" s="2994"/>
      <c r="U1" s="2994"/>
      <c r="V1" s="2994"/>
      <c r="W1" s="2994"/>
    </row>
    <row r="2" spans="1:23" ht="13.5" thickBot="1"/>
    <row r="3" spans="1:23" ht="52.5" thickTop="1" thickBot="1">
      <c r="A3" s="1453" t="s">
        <v>121</v>
      </c>
      <c r="B3" s="1605" t="s">
        <v>1118</v>
      </c>
      <c r="C3" s="1453" t="s">
        <v>1236</v>
      </c>
      <c r="D3" s="1453" t="s">
        <v>1237</v>
      </c>
      <c r="E3" s="1615" t="s">
        <v>66</v>
      </c>
      <c r="F3" s="1490" t="s">
        <v>1090</v>
      </c>
      <c r="G3" s="1453" t="s">
        <v>1091</v>
      </c>
      <c r="H3" s="1453" t="s">
        <v>1093</v>
      </c>
      <c r="I3" s="1453" t="s">
        <v>1239</v>
      </c>
      <c r="J3" s="2198" t="s">
        <v>1240</v>
      </c>
      <c r="K3" s="1385" t="s">
        <v>1159</v>
      </c>
      <c r="L3" s="1611" t="s">
        <v>841</v>
      </c>
      <c r="M3" s="1611" t="s">
        <v>842</v>
      </c>
      <c r="N3" s="1611" t="s">
        <v>843</v>
      </c>
      <c r="O3" s="1611" t="s">
        <v>844</v>
      </c>
      <c r="P3" s="1682" t="s">
        <v>1197</v>
      </c>
      <c r="Q3" s="1453" t="s">
        <v>941</v>
      </c>
      <c r="R3" s="1612" t="s">
        <v>1129</v>
      </c>
      <c r="S3" s="1612" t="s">
        <v>1130</v>
      </c>
      <c r="T3" s="1612" t="s">
        <v>1131</v>
      </c>
      <c r="U3" s="1613" t="s">
        <v>1132</v>
      </c>
      <c r="V3" s="1614" t="s">
        <v>1133</v>
      </c>
      <c r="W3" s="1614" t="s">
        <v>41</v>
      </c>
    </row>
    <row r="4" spans="1:23" ht="15" thickTop="1">
      <c r="A4" s="1602"/>
      <c r="B4" s="1423"/>
      <c r="C4" s="1603"/>
      <c r="D4" s="1603"/>
      <c r="E4" s="1431"/>
      <c r="F4" s="1407"/>
      <c r="G4" s="1601"/>
      <c r="H4" s="1601"/>
      <c r="I4" s="1602"/>
      <c r="J4" s="1602"/>
      <c r="K4" s="1602"/>
      <c r="L4" s="1602"/>
      <c r="M4" s="1602"/>
      <c r="N4" s="1602"/>
      <c r="O4" s="1602"/>
      <c r="P4" s="1431"/>
      <c r="Q4" s="1602"/>
      <c r="R4" s="1502"/>
      <c r="S4" s="1602"/>
      <c r="T4" s="1602"/>
      <c r="U4" s="1602"/>
      <c r="V4" s="1602"/>
      <c r="W4" s="1602"/>
    </row>
    <row r="5" spans="1:23" ht="14.25">
      <c r="A5" s="1598"/>
      <c r="B5" s="1517"/>
      <c r="C5" s="1599"/>
      <c r="D5" s="1599"/>
      <c r="E5" s="1421"/>
      <c r="F5" s="1523"/>
      <c r="G5" s="1441"/>
      <c r="H5" s="1441"/>
      <c r="I5" s="1598"/>
      <c r="J5" s="1598"/>
      <c r="K5" s="1598"/>
      <c r="L5" s="1598"/>
      <c r="M5" s="1598"/>
      <c r="N5" s="1598"/>
      <c r="O5" s="1598"/>
      <c r="P5" s="1421"/>
      <c r="Q5" s="1598"/>
      <c r="R5" s="1501"/>
      <c r="S5" s="1598"/>
      <c r="T5" s="1598"/>
      <c r="U5" s="1598"/>
      <c r="V5" s="1598"/>
      <c r="W5" s="1598"/>
    </row>
    <row r="6" spans="1:23" ht="14.25">
      <c r="A6" s="1598"/>
      <c r="B6" s="1517"/>
      <c r="C6" s="1599"/>
      <c r="D6" s="1599"/>
      <c r="E6" s="1421"/>
      <c r="F6" s="1523"/>
      <c r="G6" s="1441"/>
      <c r="H6" s="1441"/>
      <c r="I6" s="1598"/>
      <c r="J6" s="1598"/>
      <c r="K6" s="1598"/>
      <c r="L6" s="1598"/>
      <c r="M6" s="1598"/>
      <c r="N6" s="1598"/>
      <c r="O6" s="1598"/>
      <c r="P6" s="1421"/>
      <c r="Q6" s="1598"/>
      <c r="R6" s="1501"/>
      <c r="S6" s="1598"/>
      <c r="T6" s="1598"/>
      <c r="U6" s="1598"/>
      <c r="V6" s="1598"/>
      <c r="W6" s="1598"/>
    </row>
    <row r="7" spans="1:23" ht="39.75" customHeight="1">
      <c r="A7" s="1598"/>
      <c r="B7" s="1517"/>
      <c r="C7" s="1599"/>
      <c r="D7" s="1599"/>
      <c r="E7" s="1421"/>
      <c r="F7" s="1523"/>
      <c r="G7" s="1441"/>
      <c r="H7" s="1441"/>
      <c r="I7" s="1598"/>
      <c r="J7" s="1598"/>
      <c r="K7" s="1598"/>
      <c r="L7" s="1598"/>
      <c r="M7" s="1598"/>
      <c r="N7" s="1598"/>
      <c r="O7" s="1598"/>
      <c r="P7" s="1421"/>
      <c r="Q7" s="1598"/>
      <c r="R7" s="1501"/>
      <c r="S7" s="1598"/>
      <c r="T7" s="1598"/>
      <c r="U7" s="1598"/>
      <c r="V7" s="1598"/>
      <c r="W7" s="1598"/>
    </row>
    <row r="8" spans="1:23" ht="33" customHeight="1">
      <c r="A8" s="1598"/>
      <c r="B8" s="1517"/>
      <c r="C8" s="1599"/>
      <c r="D8" s="1599"/>
      <c r="E8" s="1421"/>
      <c r="F8" s="1523"/>
      <c r="G8" s="1441"/>
      <c r="H8" s="1441"/>
      <c r="I8" s="1598"/>
      <c r="J8" s="1598"/>
      <c r="K8" s="1598"/>
      <c r="L8" s="1598"/>
      <c r="M8" s="1598"/>
      <c r="N8" s="1598"/>
      <c r="O8" s="1598"/>
      <c r="P8" s="1421"/>
      <c r="Q8" s="1598"/>
      <c r="R8" s="1501"/>
      <c r="S8" s="1598"/>
      <c r="T8" s="1598"/>
      <c r="U8" s="1598"/>
      <c r="V8" s="1598"/>
      <c r="W8" s="1598"/>
    </row>
    <row r="9" spans="1:23" ht="14.25">
      <c r="A9" s="1598"/>
      <c r="B9" s="1517"/>
      <c r="C9" s="1599"/>
      <c r="D9" s="1599"/>
      <c r="E9" s="1421"/>
      <c r="F9" s="1523"/>
      <c r="G9" s="1441"/>
      <c r="H9" s="1441"/>
      <c r="I9" s="1598"/>
      <c r="J9" s="1598"/>
      <c r="K9" s="1598"/>
      <c r="L9" s="1598"/>
      <c r="M9" s="1598"/>
      <c r="N9" s="1598"/>
      <c r="O9" s="1598"/>
      <c r="P9" s="1421"/>
      <c r="Q9" s="1598"/>
      <c r="R9" s="1501"/>
      <c r="S9" s="1598"/>
      <c r="T9" s="1598"/>
      <c r="U9" s="1598"/>
      <c r="V9" s="1598"/>
      <c r="W9" s="1598"/>
    </row>
    <row r="10" spans="1:23" ht="14.25">
      <c r="A10" s="1598"/>
      <c r="B10" s="1517"/>
      <c r="C10" s="1599"/>
      <c r="D10" s="1599"/>
      <c r="E10" s="1421"/>
      <c r="F10" s="1523"/>
      <c r="G10" s="1441"/>
      <c r="H10" s="1441"/>
      <c r="I10" s="1598"/>
      <c r="J10" s="1598"/>
      <c r="K10" s="1598"/>
      <c r="L10" s="1598"/>
      <c r="M10" s="1598"/>
      <c r="N10" s="1598"/>
      <c r="O10" s="1598"/>
      <c r="P10" s="1421"/>
      <c r="Q10" s="1598"/>
      <c r="R10" s="1501"/>
      <c r="S10" s="1598"/>
      <c r="T10" s="1598"/>
      <c r="U10" s="1598"/>
      <c r="V10" s="1598"/>
      <c r="W10" s="1598"/>
    </row>
    <row r="11" spans="1:23" ht="14.25">
      <c r="A11" s="1598"/>
      <c r="B11" s="1517"/>
      <c r="C11" s="1599"/>
      <c r="D11" s="1599"/>
      <c r="E11" s="1421"/>
      <c r="F11" s="1523"/>
      <c r="G11" s="1441"/>
      <c r="H11" s="1441"/>
      <c r="I11" s="1598"/>
      <c r="J11" s="1598"/>
      <c r="K11" s="1598"/>
      <c r="L11" s="1598"/>
      <c r="M11" s="1598"/>
      <c r="N11" s="1598"/>
      <c r="O11" s="1598"/>
      <c r="P11" s="1421"/>
      <c r="Q11" s="1598"/>
      <c r="R11" s="1501"/>
      <c r="S11" s="1598"/>
      <c r="T11" s="1598"/>
      <c r="U11" s="1598"/>
      <c r="V11" s="1598"/>
      <c r="W11" s="1598"/>
    </row>
    <row r="12" spans="1:23" ht="14.25">
      <c r="A12" s="1598"/>
      <c r="B12" s="1517"/>
      <c r="C12" s="1599"/>
      <c r="D12" s="1599"/>
      <c r="E12" s="1421"/>
      <c r="F12" s="1523"/>
      <c r="G12" s="1441"/>
      <c r="H12" s="1441"/>
      <c r="I12" s="1598"/>
      <c r="J12" s="1598"/>
      <c r="K12" s="1598"/>
      <c r="L12" s="1598"/>
      <c r="M12" s="1598"/>
      <c r="N12" s="1598"/>
      <c r="O12" s="1598"/>
      <c r="P12" s="1421"/>
      <c r="Q12" s="1598"/>
      <c r="R12" s="1501"/>
      <c r="S12" s="1598"/>
      <c r="T12" s="1598"/>
      <c r="U12" s="1598"/>
      <c r="V12" s="1598"/>
      <c r="W12" s="1598"/>
    </row>
    <row r="13" spans="1:23" ht="14.25">
      <c r="A13" s="1598"/>
      <c r="B13" s="1517"/>
      <c r="C13" s="1599"/>
      <c r="D13" s="1599"/>
      <c r="E13" s="1421"/>
      <c r="F13" s="1523"/>
      <c r="G13" s="1441"/>
      <c r="H13" s="1441"/>
      <c r="I13" s="1598"/>
      <c r="J13" s="1598"/>
      <c r="K13" s="1598"/>
      <c r="L13" s="1598"/>
      <c r="M13" s="1598"/>
      <c r="N13" s="1598"/>
      <c r="O13" s="1598"/>
      <c r="P13" s="1421"/>
      <c r="Q13" s="1598"/>
      <c r="R13" s="1501"/>
      <c r="S13" s="1598"/>
      <c r="T13" s="1598"/>
      <c r="U13" s="1598"/>
      <c r="V13" s="1598"/>
      <c r="W13" s="1598"/>
    </row>
    <row r="14" spans="1:23" ht="14.25">
      <c r="A14" s="1598"/>
      <c r="B14" s="1517"/>
      <c r="C14" s="1599"/>
      <c r="D14" s="1599"/>
      <c r="E14" s="1421"/>
      <c r="F14" s="1523"/>
      <c r="G14" s="1441"/>
      <c r="H14" s="1441"/>
      <c r="I14" s="1598"/>
      <c r="J14" s="1598"/>
      <c r="K14" s="1598"/>
      <c r="L14" s="1598"/>
      <c r="M14" s="1598"/>
      <c r="N14" s="1598"/>
      <c r="O14" s="1598"/>
      <c r="P14" s="1421"/>
      <c r="Q14" s="1598"/>
      <c r="R14" s="1501"/>
      <c r="S14" s="1598"/>
      <c r="T14" s="1598"/>
      <c r="U14" s="1598"/>
      <c r="V14" s="1598"/>
      <c r="W14" s="1598"/>
    </row>
    <row r="15" spans="1:23" ht="14.25">
      <c r="A15" s="1598"/>
      <c r="B15" s="1517"/>
      <c r="C15" s="1599"/>
      <c r="D15" s="1599"/>
      <c r="E15" s="1421"/>
      <c r="F15" s="1523"/>
      <c r="G15" s="1441"/>
      <c r="H15" s="1441"/>
      <c r="I15" s="1598"/>
      <c r="J15" s="1598"/>
      <c r="K15" s="1598"/>
      <c r="L15" s="1598"/>
      <c r="M15" s="1598"/>
      <c r="N15" s="1598"/>
      <c r="O15" s="1598"/>
      <c r="P15" s="1421"/>
      <c r="Q15" s="1598"/>
      <c r="R15" s="1501"/>
      <c r="S15" s="1598"/>
      <c r="T15" s="1598"/>
      <c r="U15" s="1598"/>
      <c r="V15" s="1598"/>
      <c r="W15" s="1598"/>
    </row>
    <row r="16" spans="1:23" ht="14.25">
      <c r="A16" s="1598"/>
      <c r="B16" s="1517"/>
      <c r="C16" s="1599"/>
      <c r="D16" s="1599"/>
      <c r="E16" s="1421"/>
      <c r="F16" s="1523"/>
      <c r="G16" s="1441"/>
      <c r="H16" s="1441"/>
      <c r="I16" s="1598"/>
      <c r="J16" s="1598"/>
      <c r="K16" s="1598"/>
      <c r="L16" s="1598"/>
      <c r="M16" s="1598"/>
      <c r="N16" s="1598"/>
      <c r="O16" s="1598"/>
      <c r="P16" s="1421"/>
      <c r="Q16" s="1598"/>
      <c r="R16" s="1501"/>
      <c r="S16" s="1598"/>
      <c r="T16" s="1598"/>
      <c r="U16" s="1598"/>
      <c r="V16" s="1598"/>
      <c r="W16" s="1598"/>
    </row>
    <row r="17" spans="1:23" ht="14.25">
      <c r="A17" s="1598"/>
      <c r="B17" s="1517"/>
      <c r="C17" s="1599"/>
      <c r="D17" s="1599"/>
      <c r="E17" s="1421"/>
      <c r="F17" s="1523"/>
      <c r="G17" s="1441"/>
      <c r="H17" s="1441"/>
      <c r="I17" s="1598"/>
      <c r="J17" s="1598"/>
      <c r="K17" s="1598"/>
      <c r="L17" s="1598"/>
      <c r="M17" s="1598"/>
      <c r="N17" s="1598"/>
      <c r="O17" s="1598"/>
      <c r="P17" s="1421"/>
      <c r="Q17" s="1598"/>
      <c r="R17" s="1501"/>
      <c r="S17" s="1598"/>
      <c r="T17" s="1598"/>
      <c r="U17" s="1598"/>
      <c r="V17" s="1598"/>
      <c r="W17" s="1598"/>
    </row>
    <row r="18" spans="1:23" ht="14.25">
      <c r="A18" s="1598"/>
      <c r="B18" s="1517"/>
      <c r="C18" s="1599"/>
      <c r="D18" s="1599"/>
      <c r="E18" s="1421"/>
      <c r="F18" s="1523"/>
      <c r="G18" s="1441"/>
      <c r="H18" s="1441"/>
      <c r="I18" s="1598"/>
      <c r="J18" s="1598"/>
      <c r="K18" s="1598"/>
      <c r="L18" s="1598"/>
      <c r="M18" s="1598"/>
      <c r="N18" s="1598"/>
      <c r="O18" s="1598"/>
      <c r="P18" s="1421"/>
      <c r="Q18" s="1598"/>
      <c r="R18" s="1501"/>
      <c r="S18" s="1598"/>
      <c r="T18" s="1598"/>
      <c r="U18" s="1598"/>
      <c r="V18" s="1598"/>
      <c r="W18" s="1598"/>
    </row>
    <row r="19" spans="1:23" ht="14.25">
      <c r="A19" s="1598"/>
      <c r="B19" s="1517"/>
      <c r="C19" s="1599"/>
      <c r="D19" s="1599"/>
      <c r="E19" s="1421"/>
      <c r="F19" s="1523"/>
      <c r="G19" s="1441"/>
      <c r="H19" s="1441"/>
      <c r="I19" s="1598"/>
      <c r="J19" s="1598"/>
      <c r="K19" s="1598"/>
      <c r="L19" s="1598"/>
      <c r="M19" s="1598"/>
      <c r="N19" s="1598"/>
      <c r="O19" s="1598"/>
      <c r="P19" s="1421"/>
      <c r="Q19" s="1598"/>
      <c r="R19" s="1501"/>
      <c r="S19" s="1598"/>
      <c r="T19" s="1598"/>
      <c r="U19" s="1598"/>
      <c r="V19" s="1598"/>
      <c r="W19" s="1598"/>
    </row>
    <row r="20" spans="1:23" ht="14.25">
      <c r="A20" s="1598"/>
      <c r="B20" s="1517"/>
      <c r="C20" s="1599"/>
      <c r="D20" s="1599"/>
      <c r="E20" s="1421"/>
      <c r="F20" s="1523"/>
      <c r="G20" s="1441"/>
      <c r="H20" s="1441"/>
      <c r="I20" s="1598"/>
      <c r="J20" s="1598"/>
      <c r="K20" s="1598"/>
      <c r="L20" s="1598"/>
      <c r="M20" s="1598"/>
      <c r="N20" s="1598"/>
      <c r="O20" s="1598"/>
      <c r="P20" s="1421"/>
      <c r="Q20" s="1598"/>
      <c r="R20" s="1501"/>
      <c r="S20" s="1598"/>
      <c r="T20" s="1598"/>
      <c r="U20" s="1598"/>
      <c r="V20" s="1598"/>
      <c r="W20" s="1598"/>
    </row>
    <row r="21" spans="1:23" ht="14.25">
      <c r="A21" s="1598"/>
      <c r="B21" s="1517"/>
      <c r="C21" s="1599"/>
      <c r="D21" s="1599"/>
      <c r="E21" s="1421"/>
      <c r="F21" s="1523"/>
      <c r="G21" s="1441"/>
      <c r="H21" s="1441"/>
      <c r="I21" s="1598"/>
      <c r="J21" s="1598"/>
      <c r="K21" s="1598"/>
      <c r="L21" s="1598"/>
      <c r="M21" s="1598"/>
      <c r="N21" s="1598"/>
      <c r="O21" s="1598"/>
      <c r="P21" s="1421"/>
      <c r="Q21" s="1598"/>
      <c r="R21" s="1501"/>
      <c r="S21" s="1598"/>
      <c r="T21" s="1598"/>
      <c r="U21" s="1598"/>
      <c r="V21" s="1598"/>
      <c r="W21" s="1598"/>
    </row>
    <row r="22" spans="1:23" ht="14.25">
      <c r="A22" s="1598"/>
      <c r="B22" s="1517"/>
      <c r="C22" s="1599"/>
      <c r="D22" s="1599"/>
      <c r="E22" s="1421"/>
      <c r="F22" s="1523"/>
      <c r="G22" s="1441"/>
      <c r="H22" s="1441"/>
      <c r="I22" s="1598"/>
      <c r="J22" s="1598"/>
      <c r="K22" s="1598"/>
      <c r="L22" s="1598"/>
      <c r="M22" s="1598"/>
      <c r="N22" s="1598"/>
      <c r="O22" s="1598"/>
      <c r="P22" s="1421"/>
      <c r="Q22" s="1598"/>
      <c r="R22" s="1501"/>
      <c r="S22" s="1598"/>
      <c r="T22" s="1598"/>
      <c r="U22" s="1598"/>
      <c r="V22" s="1598"/>
      <c r="W22" s="1598"/>
    </row>
    <row r="23" spans="1:23" ht="14.25">
      <c r="A23" s="1598"/>
      <c r="B23" s="1517"/>
      <c r="C23" s="1599"/>
      <c r="D23" s="1599"/>
      <c r="E23" s="1421"/>
      <c r="F23" s="1523"/>
      <c r="G23" s="1441"/>
      <c r="H23" s="1441"/>
      <c r="I23" s="1598"/>
      <c r="J23" s="1598"/>
      <c r="K23" s="1598"/>
      <c r="L23" s="1598"/>
      <c r="M23" s="1598"/>
      <c r="N23" s="1598"/>
      <c r="O23" s="1598"/>
      <c r="P23" s="1421"/>
      <c r="Q23" s="1598"/>
      <c r="R23" s="1501"/>
      <c r="S23" s="1598"/>
      <c r="T23" s="1598"/>
      <c r="U23" s="1598"/>
      <c r="V23" s="1598"/>
      <c r="W23" s="1598"/>
    </row>
    <row r="24" spans="1:23" ht="14.25">
      <c r="A24" s="1598"/>
      <c r="B24" s="1517"/>
      <c r="C24" s="1599"/>
      <c r="D24" s="1599"/>
      <c r="E24" s="1421"/>
      <c r="F24" s="1523"/>
      <c r="G24" s="1441"/>
      <c r="H24" s="1441"/>
      <c r="I24" s="1598"/>
      <c r="J24" s="1598"/>
      <c r="K24" s="1598"/>
      <c r="L24" s="1598"/>
      <c r="M24" s="1598"/>
      <c r="N24" s="1598"/>
      <c r="O24" s="1598"/>
      <c r="P24" s="1421"/>
      <c r="Q24" s="1598"/>
      <c r="R24" s="1501"/>
      <c r="S24" s="1598"/>
      <c r="T24" s="1598"/>
      <c r="U24" s="1598"/>
      <c r="V24" s="1598"/>
      <c r="W24" s="1598"/>
    </row>
    <row r="25" spans="1:23" ht="14.25">
      <c r="A25" s="1598"/>
      <c r="B25" s="1517"/>
      <c r="C25" s="1599"/>
      <c r="D25" s="1599"/>
      <c r="E25" s="1421"/>
      <c r="F25" s="1523"/>
      <c r="G25" s="1441"/>
      <c r="H25" s="1441"/>
      <c r="I25" s="1598"/>
      <c r="J25" s="1598"/>
      <c r="K25" s="1598"/>
      <c r="L25" s="1598"/>
      <c r="M25" s="1598"/>
      <c r="N25" s="1598"/>
      <c r="O25" s="1598"/>
      <c r="P25" s="1421"/>
      <c r="Q25" s="1598"/>
      <c r="R25" s="1501"/>
      <c r="S25" s="1598"/>
      <c r="T25" s="1598"/>
      <c r="U25" s="1598"/>
      <c r="V25" s="1598"/>
      <c r="W25" s="1598"/>
    </row>
    <row r="26" spans="1:23" ht="14.25">
      <c r="A26" s="1598"/>
      <c r="B26" s="1517"/>
      <c r="C26" s="1599"/>
      <c r="D26" s="1599"/>
      <c r="E26" s="1421"/>
      <c r="F26" s="1523"/>
      <c r="G26" s="1441"/>
      <c r="H26" s="1441"/>
      <c r="I26" s="1598"/>
      <c r="J26" s="1598"/>
      <c r="K26" s="1598"/>
      <c r="L26" s="1598"/>
      <c r="M26" s="1598"/>
      <c r="N26" s="1598"/>
      <c r="O26" s="1598"/>
      <c r="P26" s="1421"/>
      <c r="Q26" s="1598"/>
      <c r="R26" s="1501"/>
      <c r="S26" s="1598"/>
      <c r="T26" s="1598"/>
      <c r="U26" s="1598"/>
      <c r="V26" s="1598"/>
      <c r="W26" s="1598"/>
    </row>
    <row r="27" spans="1:23" ht="14.25">
      <c r="A27" s="1598"/>
      <c r="B27" s="1517"/>
      <c r="C27" s="1599"/>
      <c r="D27" s="1599"/>
      <c r="E27" s="1421"/>
      <c r="F27" s="1523"/>
      <c r="G27" s="1441"/>
      <c r="H27" s="1441"/>
      <c r="I27" s="1598"/>
      <c r="J27" s="1598"/>
      <c r="K27" s="1598"/>
      <c r="L27" s="1598"/>
      <c r="M27" s="1598"/>
      <c r="N27" s="1598"/>
      <c r="O27" s="1598"/>
      <c r="P27" s="1421"/>
      <c r="Q27" s="1598"/>
      <c r="R27" s="1501"/>
      <c r="S27" s="1598"/>
      <c r="T27" s="1598"/>
      <c r="U27" s="1598"/>
      <c r="V27" s="1598"/>
      <c r="W27" s="1598"/>
    </row>
    <row r="28" spans="1:23" ht="14.25">
      <c r="A28" s="1598"/>
      <c r="B28" s="1517"/>
      <c r="C28" s="1599"/>
      <c r="D28" s="1599"/>
      <c r="E28" s="1421"/>
      <c r="F28" s="1523"/>
      <c r="G28" s="1441"/>
      <c r="H28" s="1441"/>
      <c r="I28" s="1598"/>
      <c r="J28" s="1598"/>
      <c r="K28" s="1598"/>
      <c r="L28" s="1598"/>
      <c r="M28" s="1598"/>
      <c r="N28" s="1598"/>
      <c r="O28" s="1598"/>
      <c r="P28" s="1421"/>
      <c r="Q28" s="1598"/>
      <c r="R28" s="1501"/>
      <c r="S28" s="1598"/>
      <c r="T28" s="1598"/>
      <c r="U28" s="1598"/>
      <c r="V28" s="1598"/>
      <c r="W28" s="1598"/>
    </row>
    <row r="29" spans="1:23" ht="14.25">
      <c r="A29" s="1598"/>
      <c r="B29" s="1517"/>
      <c r="C29" s="1599"/>
      <c r="D29" s="1599"/>
      <c r="E29" s="1421"/>
      <c r="F29" s="1523"/>
      <c r="G29" s="1441"/>
      <c r="H29" s="1441"/>
      <c r="I29" s="1598"/>
      <c r="J29" s="1598"/>
      <c r="K29" s="1598"/>
      <c r="L29" s="1598"/>
      <c r="M29" s="1598"/>
      <c r="N29" s="1598"/>
      <c r="O29" s="1598"/>
      <c r="P29" s="1421"/>
      <c r="Q29" s="1598"/>
      <c r="R29" s="1501"/>
      <c r="S29" s="1598"/>
      <c r="T29" s="1598"/>
      <c r="U29" s="1598"/>
      <c r="V29" s="1598"/>
      <c r="W29" s="1598"/>
    </row>
    <row r="30" spans="1:23" ht="14.25">
      <c r="A30" s="1598"/>
      <c r="B30" s="1517"/>
      <c r="C30" s="1599"/>
      <c r="D30" s="1599"/>
      <c r="E30" s="1421"/>
      <c r="F30" s="1523"/>
      <c r="G30" s="1441"/>
      <c r="H30" s="1441"/>
      <c r="I30" s="1598"/>
      <c r="J30" s="1598"/>
      <c r="K30" s="1598"/>
      <c r="L30" s="1598"/>
      <c r="M30" s="1598"/>
      <c r="N30" s="1598"/>
      <c r="O30" s="1598"/>
      <c r="P30" s="1421"/>
      <c r="Q30" s="1598"/>
      <c r="R30" s="1501"/>
      <c r="S30" s="1598"/>
      <c r="T30" s="1598"/>
      <c r="U30" s="1598"/>
      <c r="V30" s="1598"/>
      <c r="W30" s="1598"/>
    </row>
    <row r="31" spans="1:23" ht="14.25">
      <c r="A31" s="1598"/>
      <c r="B31" s="1517"/>
      <c r="C31" s="1599"/>
      <c r="D31" s="1599"/>
      <c r="E31" s="1421"/>
      <c r="F31" s="1523"/>
      <c r="G31" s="1441"/>
      <c r="H31" s="1441"/>
      <c r="I31" s="1598"/>
      <c r="J31" s="1598"/>
      <c r="K31" s="1598"/>
      <c r="L31" s="1598"/>
      <c r="M31" s="1598"/>
      <c r="N31" s="1598"/>
      <c r="O31" s="1598"/>
      <c r="P31" s="1421"/>
      <c r="Q31" s="1598"/>
      <c r="R31" s="1501"/>
      <c r="S31" s="1598"/>
      <c r="T31" s="1598"/>
      <c r="U31" s="1598"/>
      <c r="V31" s="1598"/>
      <c r="W31" s="1598"/>
    </row>
    <row r="32" spans="1:23" ht="14.25">
      <c r="A32" s="1598"/>
      <c r="B32" s="1517"/>
      <c r="C32" s="1599"/>
      <c r="D32" s="1599"/>
      <c r="E32" s="1421"/>
      <c r="F32" s="1523"/>
      <c r="G32" s="1441"/>
      <c r="H32" s="1441"/>
      <c r="I32" s="1598"/>
      <c r="J32" s="1598"/>
      <c r="K32" s="1598"/>
      <c r="L32" s="1598"/>
      <c r="M32" s="1598"/>
      <c r="N32" s="1598"/>
      <c r="O32" s="1598"/>
      <c r="P32" s="1421"/>
      <c r="Q32" s="1598"/>
      <c r="R32" s="1501"/>
      <c r="S32" s="1598"/>
      <c r="T32" s="1598"/>
      <c r="U32" s="1598"/>
      <c r="V32" s="1598"/>
      <c r="W32" s="1598"/>
    </row>
    <row r="33" spans="1:23" ht="14.25">
      <c r="A33" s="1598"/>
      <c r="B33" s="1517"/>
      <c r="C33" s="1599"/>
      <c r="D33" s="1599"/>
      <c r="E33" s="1421"/>
      <c r="F33" s="1523"/>
      <c r="G33" s="1441"/>
      <c r="H33" s="1441"/>
      <c r="I33" s="1598"/>
      <c r="J33" s="1598"/>
      <c r="K33" s="1598"/>
      <c r="L33" s="1598"/>
      <c r="M33" s="1598"/>
      <c r="N33" s="1598"/>
      <c r="O33" s="1598"/>
      <c r="P33" s="1421"/>
      <c r="Q33" s="1598"/>
      <c r="R33" s="1501"/>
      <c r="S33" s="1598"/>
      <c r="T33" s="1598"/>
      <c r="U33" s="1598"/>
      <c r="V33" s="1598"/>
      <c r="W33" s="1598"/>
    </row>
    <row r="34" spans="1:23" ht="14.25">
      <c r="A34" s="1598"/>
      <c r="B34" s="1517"/>
      <c r="C34" s="1599"/>
      <c r="D34" s="1599"/>
      <c r="E34" s="1421"/>
      <c r="F34" s="1523"/>
      <c r="G34" s="1441"/>
      <c r="H34" s="1441"/>
      <c r="I34" s="1598"/>
      <c r="J34" s="1598"/>
      <c r="K34" s="1598"/>
      <c r="L34" s="1598"/>
      <c r="M34" s="1598"/>
      <c r="N34" s="1598"/>
      <c r="O34" s="1598"/>
      <c r="P34" s="1421"/>
      <c r="Q34" s="1598"/>
      <c r="R34" s="1501"/>
      <c r="S34" s="1598"/>
      <c r="T34" s="1598"/>
      <c r="U34" s="1598"/>
      <c r="V34" s="1598"/>
      <c r="W34" s="1598"/>
    </row>
    <row r="35" spans="1:23" ht="14.25">
      <c r="A35" s="1598"/>
      <c r="B35" s="1517"/>
      <c r="C35" s="1599"/>
      <c r="D35" s="1599"/>
      <c r="E35" s="1421"/>
      <c r="F35" s="1523"/>
      <c r="G35" s="1441"/>
      <c r="H35" s="1441"/>
      <c r="I35" s="1598"/>
      <c r="J35" s="1598"/>
      <c r="K35" s="1598"/>
      <c r="L35" s="1598"/>
      <c r="M35" s="1598"/>
      <c r="N35" s="1598"/>
      <c r="O35" s="1598"/>
      <c r="P35" s="1421"/>
      <c r="Q35" s="1598"/>
      <c r="R35" s="1501"/>
      <c r="S35" s="1598"/>
      <c r="T35" s="1598"/>
      <c r="U35" s="1598"/>
      <c r="V35" s="1598"/>
      <c r="W35" s="1598"/>
    </row>
    <row r="36" spans="1:23" ht="14.25">
      <c r="A36" s="1598"/>
      <c r="B36" s="1517"/>
      <c r="C36" s="1599"/>
      <c r="D36" s="1599"/>
      <c r="E36" s="1421"/>
      <c r="F36" s="1523"/>
      <c r="G36" s="1441"/>
      <c r="H36" s="1441"/>
      <c r="I36" s="1598"/>
      <c r="J36" s="1598"/>
      <c r="K36" s="1598"/>
      <c r="L36" s="1598"/>
      <c r="M36" s="1598"/>
      <c r="N36" s="1598"/>
      <c r="O36" s="1598"/>
      <c r="P36" s="1421"/>
      <c r="Q36" s="1598"/>
      <c r="R36" s="1501"/>
      <c r="S36" s="1598"/>
      <c r="T36" s="1598"/>
      <c r="U36" s="1598"/>
      <c r="V36" s="1598"/>
      <c r="W36" s="1598"/>
    </row>
    <row r="37" spans="1:23" ht="14.25">
      <c r="A37" s="1598"/>
      <c r="B37" s="1517"/>
      <c r="C37" s="1599"/>
      <c r="D37" s="1599"/>
      <c r="E37" s="1421"/>
      <c r="F37" s="1523"/>
      <c r="G37" s="1441"/>
      <c r="H37" s="1441"/>
      <c r="I37" s="1598"/>
      <c r="J37" s="1598"/>
      <c r="K37" s="1598"/>
      <c r="L37" s="1598"/>
      <c r="M37" s="1598"/>
      <c r="N37" s="1598"/>
      <c r="O37" s="1598"/>
      <c r="P37" s="1421"/>
      <c r="Q37" s="1598"/>
      <c r="R37" s="1501"/>
      <c r="S37" s="1598"/>
      <c r="T37" s="1598"/>
      <c r="U37" s="1598"/>
      <c r="V37" s="1598"/>
      <c r="W37" s="1598"/>
    </row>
    <row r="38" spans="1:23" ht="14.25">
      <c r="A38" s="1598"/>
      <c r="B38" s="1517"/>
      <c r="C38" s="1599"/>
      <c r="D38" s="1599"/>
      <c r="E38" s="1421"/>
      <c r="F38" s="1523"/>
      <c r="G38" s="1441"/>
      <c r="H38" s="1441"/>
      <c r="I38" s="1598"/>
      <c r="J38" s="1598"/>
      <c r="K38" s="1598"/>
      <c r="L38" s="1598"/>
      <c r="M38" s="1598"/>
      <c r="N38" s="1598"/>
      <c r="O38" s="1598"/>
      <c r="P38" s="1421"/>
      <c r="Q38" s="1598"/>
      <c r="R38" s="1501"/>
      <c r="S38" s="1598"/>
      <c r="T38" s="1598"/>
      <c r="U38" s="1598"/>
      <c r="V38" s="1598"/>
      <c r="W38" s="1598"/>
    </row>
    <row r="39" spans="1:23" ht="14.25">
      <c r="A39" s="1598"/>
      <c r="B39" s="1517"/>
      <c r="C39" s="1599"/>
      <c r="D39" s="1599"/>
      <c r="E39" s="1421"/>
      <c r="F39" s="1523"/>
      <c r="G39" s="1441"/>
      <c r="H39" s="1441"/>
      <c r="I39" s="1598"/>
      <c r="J39" s="1598"/>
      <c r="K39" s="1598"/>
      <c r="L39" s="1598"/>
      <c r="M39" s="1598"/>
      <c r="N39" s="1598"/>
      <c r="O39" s="1598"/>
      <c r="P39" s="1421"/>
      <c r="Q39" s="1598"/>
      <c r="R39" s="1501"/>
      <c r="S39" s="1598"/>
      <c r="T39" s="1598"/>
      <c r="U39" s="1598"/>
      <c r="V39" s="1598"/>
      <c r="W39" s="1598"/>
    </row>
    <row r="40" spans="1:23" ht="14.25">
      <c r="A40" s="1598"/>
      <c r="B40" s="1517"/>
      <c r="C40" s="1599"/>
      <c r="D40" s="1599"/>
      <c r="E40" s="1421"/>
      <c r="F40" s="1523"/>
      <c r="G40" s="1441"/>
      <c r="H40" s="1441"/>
      <c r="I40" s="1598"/>
      <c r="J40" s="1598"/>
      <c r="K40" s="1598"/>
      <c r="L40" s="1598"/>
      <c r="M40" s="1598"/>
      <c r="N40" s="1598"/>
      <c r="O40" s="1598"/>
      <c r="P40" s="1421"/>
      <c r="Q40" s="1598"/>
      <c r="R40" s="1501"/>
      <c r="S40" s="1598"/>
      <c r="T40" s="1598"/>
      <c r="U40" s="1598"/>
      <c r="V40" s="1598"/>
      <c r="W40" s="1598"/>
    </row>
    <row r="41" spans="1:23" ht="14.25">
      <c r="A41" s="1598"/>
      <c r="B41" s="1517"/>
      <c r="C41" s="1599"/>
      <c r="D41" s="1599"/>
      <c r="E41" s="1421"/>
      <c r="F41" s="1523"/>
      <c r="G41" s="1441"/>
      <c r="H41" s="1441"/>
      <c r="I41" s="1598"/>
      <c r="J41" s="1598"/>
      <c r="K41" s="1598"/>
      <c r="L41" s="1598"/>
      <c r="M41" s="1598"/>
      <c r="N41" s="1598"/>
      <c r="O41" s="1598"/>
      <c r="P41" s="1421"/>
      <c r="Q41" s="1598"/>
      <c r="R41" s="1501"/>
      <c r="S41" s="1598"/>
      <c r="T41" s="1598"/>
      <c r="U41" s="1598"/>
      <c r="V41" s="1598"/>
      <c r="W41" s="1598"/>
    </row>
    <row r="42" spans="1:23" ht="14.25">
      <c r="A42" s="1598"/>
      <c r="B42" s="1517"/>
      <c r="C42" s="1599"/>
      <c r="D42" s="1599"/>
      <c r="E42" s="1421"/>
      <c r="F42" s="1523"/>
      <c r="G42" s="1441"/>
      <c r="H42" s="1441"/>
      <c r="I42" s="1598"/>
      <c r="J42" s="1598"/>
      <c r="K42" s="1598"/>
      <c r="L42" s="1598"/>
      <c r="M42" s="1598"/>
      <c r="N42" s="1598"/>
      <c r="O42" s="1598"/>
      <c r="P42" s="1421"/>
      <c r="Q42" s="1598"/>
      <c r="R42" s="1501"/>
      <c r="S42" s="1598"/>
      <c r="T42" s="1598"/>
      <c r="U42" s="1598"/>
      <c r="V42" s="1598"/>
      <c r="W42" s="1598"/>
    </row>
    <row r="43" spans="1:23" ht="14.25">
      <c r="A43" s="1598"/>
      <c r="B43" s="1517"/>
      <c r="C43" s="1599"/>
      <c r="D43" s="1599"/>
      <c r="E43" s="1421"/>
      <c r="F43" s="1523"/>
      <c r="G43" s="1441"/>
      <c r="H43" s="1441"/>
      <c r="I43" s="1598"/>
      <c r="J43" s="1598"/>
      <c r="K43" s="1598"/>
      <c r="L43" s="1598"/>
      <c r="M43" s="1598"/>
      <c r="N43" s="1598"/>
      <c r="O43" s="1598"/>
      <c r="P43" s="1421"/>
      <c r="Q43" s="1598"/>
      <c r="R43" s="1501"/>
      <c r="S43" s="1598"/>
      <c r="T43" s="1598"/>
      <c r="U43" s="1598"/>
      <c r="V43" s="1598"/>
      <c r="W43" s="1598"/>
    </row>
    <row r="44" spans="1:23" ht="14.25">
      <c r="A44" s="1598"/>
      <c r="B44" s="1517"/>
      <c r="C44" s="1599"/>
      <c r="D44" s="1599"/>
      <c r="E44" s="1421"/>
      <c r="F44" s="1523"/>
      <c r="G44" s="1441"/>
      <c r="H44" s="1441"/>
      <c r="I44" s="1598"/>
      <c r="J44" s="1598"/>
      <c r="K44" s="1598"/>
      <c r="L44" s="1598"/>
      <c r="M44" s="1598"/>
      <c r="N44" s="1598"/>
      <c r="O44" s="1598"/>
      <c r="P44" s="1421"/>
      <c r="Q44" s="1598"/>
      <c r="R44" s="1501"/>
      <c r="S44" s="1598"/>
      <c r="T44" s="1598"/>
      <c r="U44" s="1598"/>
      <c r="V44" s="1598"/>
      <c r="W44" s="1598"/>
    </row>
    <row r="45" spans="1:23" ht="14.25">
      <c r="A45" s="1598"/>
      <c r="B45" s="1517"/>
      <c r="C45" s="1599"/>
      <c r="D45" s="1599"/>
      <c r="E45" s="1421"/>
      <c r="F45" s="1523"/>
      <c r="G45" s="1441"/>
      <c r="H45" s="1441"/>
      <c r="I45" s="1598"/>
      <c r="J45" s="1598"/>
      <c r="K45" s="1598"/>
      <c r="L45" s="1598"/>
      <c r="M45" s="1598"/>
      <c r="N45" s="1598"/>
      <c r="O45" s="1598"/>
      <c r="P45" s="1421"/>
      <c r="Q45" s="1598"/>
      <c r="R45" s="1501"/>
      <c r="S45" s="1598"/>
      <c r="T45" s="1598"/>
      <c r="U45" s="1598"/>
      <c r="V45" s="1598"/>
      <c r="W45" s="1598"/>
    </row>
    <row r="46" spans="1:23" ht="14.25">
      <c r="A46" s="1598"/>
      <c r="B46" s="1517"/>
      <c r="C46" s="1599"/>
      <c r="D46" s="1599"/>
      <c r="E46" s="1421"/>
      <c r="F46" s="1523"/>
      <c r="G46" s="1441"/>
      <c r="H46" s="1441"/>
      <c r="I46" s="1598"/>
      <c r="J46" s="1598"/>
      <c r="K46" s="1598"/>
      <c r="L46" s="1598"/>
      <c r="M46" s="1598"/>
      <c r="N46" s="1598"/>
      <c r="O46" s="1598"/>
      <c r="P46" s="1421"/>
      <c r="Q46" s="1598"/>
      <c r="R46" s="1501"/>
      <c r="S46" s="1598"/>
      <c r="T46" s="1598"/>
      <c r="U46" s="1598"/>
      <c r="V46" s="1598"/>
      <c r="W46" s="1598"/>
    </row>
    <row r="47" spans="1:23" ht="14.25">
      <c r="A47" s="1598"/>
      <c r="B47" s="1517"/>
      <c r="C47" s="1599"/>
      <c r="D47" s="1599"/>
      <c r="E47" s="1421"/>
      <c r="F47" s="1523"/>
      <c r="G47" s="1441"/>
      <c r="H47" s="1441"/>
      <c r="I47" s="1598"/>
      <c r="J47" s="1598"/>
      <c r="K47" s="1598"/>
      <c r="L47" s="1598"/>
      <c r="M47" s="1598"/>
      <c r="N47" s="1598"/>
      <c r="O47" s="1598"/>
      <c r="P47" s="1421"/>
      <c r="Q47" s="1598"/>
      <c r="R47" s="1501"/>
      <c r="S47" s="1598"/>
      <c r="T47" s="1598"/>
      <c r="U47" s="1598"/>
      <c r="V47" s="1598"/>
      <c r="W47" s="1598"/>
    </row>
    <row r="48" spans="1:23" ht="14.25">
      <c r="A48" s="1598"/>
      <c r="B48" s="1517"/>
      <c r="C48" s="1599"/>
      <c r="D48" s="1599"/>
      <c r="E48" s="1421"/>
      <c r="F48" s="1523"/>
      <c r="G48" s="1441"/>
      <c r="H48" s="1441"/>
      <c r="I48" s="1598"/>
      <c r="J48" s="1598"/>
      <c r="K48" s="1598"/>
      <c r="L48" s="1598"/>
      <c r="M48" s="1598"/>
      <c r="N48" s="1598"/>
      <c r="O48" s="1598"/>
      <c r="P48" s="1421"/>
      <c r="Q48" s="1598"/>
      <c r="R48" s="1501"/>
      <c r="S48" s="1598"/>
      <c r="T48" s="1598"/>
      <c r="U48" s="1598"/>
      <c r="V48" s="1598"/>
      <c r="W48" s="1598"/>
    </row>
    <row r="49" spans="1:23" ht="14.25">
      <c r="A49" s="1598"/>
      <c r="B49" s="1517"/>
      <c r="C49" s="1599"/>
      <c r="D49" s="1599"/>
      <c r="E49" s="1421"/>
      <c r="F49" s="1523"/>
      <c r="G49" s="1441"/>
      <c r="H49" s="1441"/>
      <c r="I49" s="1598"/>
      <c r="J49" s="1598"/>
      <c r="K49" s="1598"/>
      <c r="L49" s="1598"/>
      <c r="M49" s="1598"/>
      <c r="N49" s="1598"/>
      <c r="O49" s="1598"/>
      <c r="P49" s="1421"/>
      <c r="Q49" s="1598"/>
      <c r="R49" s="1501"/>
      <c r="S49" s="1598"/>
      <c r="T49" s="1598"/>
      <c r="U49" s="1598"/>
      <c r="V49" s="1598"/>
      <c r="W49" s="1598"/>
    </row>
    <row r="50" spans="1:23" ht="14.25">
      <c r="A50" s="1598"/>
      <c r="B50" s="1517"/>
      <c r="C50" s="1599"/>
      <c r="D50" s="1599"/>
      <c r="E50" s="1421"/>
      <c r="F50" s="1523"/>
      <c r="G50" s="1441"/>
      <c r="H50" s="1441"/>
      <c r="I50" s="1598"/>
      <c r="J50" s="1598"/>
      <c r="K50" s="1598"/>
      <c r="L50" s="1598"/>
      <c r="M50" s="1598"/>
      <c r="N50" s="1598"/>
      <c r="O50" s="1598"/>
      <c r="P50" s="1421"/>
      <c r="Q50" s="1598"/>
      <c r="R50" s="1501"/>
      <c r="S50" s="1598"/>
      <c r="T50" s="1598"/>
      <c r="U50" s="1598"/>
      <c r="V50" s="1598"/>
      <c r="W50" s="1598"/>
    </row>
  </sheetData>
  <autoFilter ref="A3:W3"/>
  <mergeCells count="1">
    <mergeCell ref="A1:W1"/>
  </mergeCells>
  <phoneticPr fontId="23" type="noConversion"/>
  <dataValidations count="4">
    <dataValidation type="list" allowBlank="1" showInputMessage="1" showErrorMessage="1" sqref="R4:R50">
      <formula1>Сокращение_ПЧ</formula1>
    </dataValidation>
    <dataValidation type="list" allowBlank="1" showInputMessage="1" showErrorMessage="1" sqref="F4:F50">
      <formula1>да_нет</formula1>
    </dataValidation>
    <dataValidation type="list" allowBlank="1" showInputMessage="1" showErrorMessage="1" sqref="P4:P50">
      <formula1>Принятое_процессуальное_решение1</formula1>
    </dataValidation>
    <dataValidation type="list" allowBlank="1" showInputMessage="1" showErrorMessage="1" sqref="E4:E50">
      <formula1>районы_и_города_и_ДЧС</formula1>
    </dataValidation>
  </dataValidations>
  <pageMargins left="0.75" right="0.75" top="1" bottom="1" header="0.5" footer="0.5"/>
  <pageSetup paperSize="9" orientation="portrait" verticalDpi="0" r:id="rId1"/>
  <headerFooter alignWithMargins="0"/>
</worksheet>
</file>

<file path=xl/worksheets/sheet56.xml><?xml version="1.0" encoding="utf-8"?>
<worksheet xmlns="http://schemas.openxmlformats.org/spreadsheetml/2006/main" xmlns:r="http://schemas.openxmlformats.org/officeDocument/2006/relationships">
  <sheetPr codeName="Лист56">
    <tabColor rgb="FF0070C0"/>
  </sheetPr>
  <dimension ref="A1:W1000"/>
  <sheetViews>
    <sheetView zoomScale="80" zoomScaleNormal="80" workbookViewId="0">
      <pane ySplit="3" topLeftCell="A55" activePane="bottomLeft" state="frozen"/>
      <selection pane="bottomLeft" activeCell="A35" sqref="A35:XFD60"/>
    </sheetView>
  </sheetViews>
  <sheetFormatPr defaultRowHeight="12.75"/>
  <cols>
    <col min="1" max="1" width="4.5703125" customWidth="1"/>
    <col min="2" max="2" width="17.42578125" customWidth="1"/>
    <col min="3" max="3" width="11" customWidth="1"/>
    <col min="4" max="4" width="7.28515625" customWidth="1"/>
    <col min="5" max="5" width="13.140625" customWidth="1"/>
    <col min="6" max="6" width="5" customWidth="1"/>
    <col min="7" max="7" width="29.28515625" customWidth="1"/>
    <col min="8" max="8" width="30.28515625" customWidth="1"/>
    <col min="9" max="9" width="40.140625" customWidth="1"/>
    <col min="10" max="10" width="40.5703125" customWidth="1"/>
    <col min="11" max="11" width="12.85546875" customWidth="1"/>
    <col min="14" max="14" width="7.5703125" customWidth="1"/>
    <col min="16" max="16" width="22" customWidth="1"/>
  </cols>
  <sheetData>
    <row r="1" spans="1:23" ht="25.5" customHeight="1">
      <c r="A1" s="2995" t="s">
        <v>1241</v>
      </c>
      <c r="B1" s="2996"/>
      <c r="C1" s="2996"/>
      <c r="D1" s="2996"/>
      <c r="E1" s="2996"/>
      <c r="F1" s="2996"/>
      <c r="G1" s="2996"/>
      <c r="H1" s="2996"/>
      <c r="I1" s="2996"/>
      <c r="J1" s="2996"/>
      <c r="K1" s="2996"/>
      <c r="L1" s="2996"/>
      <c r="M1" s="2996"/>
      <c r="N1" s="2996"/>
      <c r="O1" s="2996"/>
      <c r="P1" s="2996"/>
      <c r="Q1" s="2996"/>
      <c r="R1" s="2996"/>
      <c r="S1" s="2996"/>
      <c r="T1" s="2996"/>
      <c r="U1" s="2996"/>
      <c r="V1" s="2996"/>
      <c r="W1" s="2996"/>
    </row>
    <row r="2" spans="1:23" ht="13.5" thickBot="1"/>
    <row r="3" spans="1:23" ht="64.5" thickTop="1" thickBot="1">
      <c r="A3" s="1604" t="s">
        <v>121</v>
      </c>
      <c r="B3" s="1605" t="s">
        <v>1118</v>
      </c>
      <c r="C3" s="1606" t="s">
        <v>1119</v>
      </c>
      <c r="D3" s="1607" t="s">
        <v>1165</v>
      </c>
      <c r="E3" s="1504" t="s">
        <v>66</v>
      </c>
      <c r="F3" s="1504" t="s">
        <v>1090</v>
      </c>
      <c r="G3" s="1608" t="s">
        <v>1209</v>
      </c>
      <c r="H3" s="1609" t="s">
        <v>1210</v>
      </c>
      <c r="I3" s="1610" t="s">
        <v>1242</v>
      </c>
      <c r="J3" s="2198" t="s">
        <v>1169</v>
      </c>
      <c r="K3" s="1385" t="s">
        <v>1159</v>
      </c>
      <c r="L3" s="1611" t="s">
        <v>841</v>
      </c>
      <c r="M3" s="1611" t="s">
        <v>842</v>
      </c>
      <c r="N3" s="1611" t="s">
        <v>843</v>
      </c>
      <c r="O3" s="1611" t="s">
        <v>844</v>
      </c>
      <c r="P3" s="1682" t="s">
        <v>1197</v>
      </c>
      <c r="Q3" s="1453" t="s">
        <v>941</v>
      </c>
      <c r="R3" s="1612" t="s">
        <v>1129</v>
      </c>
      <c r="S3" s="1612" t="s">
        <v>1130</v>
      </c>
      <c r="T3" s="1612" t="s">
        <v>1131</v>
      </c>
      <c r="U3" s="1613" t="s">
        <v>1132</v>
      </c>
      <c r="V3" s="1618" t="s">
        <v>1133</v>
      </c>
      <c r="W3" s="1618" t="s">
        <v>41</v>
      </c>
    </row>
    <row r="4" spans="1:23" ht="26.25" customHeight="1" thickTop="1">
      <c r="A4" s="1722">
        <v>1</v>
      </c>
      <c r="B4" s="1809">
        <v>171968090000002</v>
      </c>
      <c r="C4" s="1724">
        <v>42736</v>
      </c>
      <c r="D4" s="1725">
        <v>0.66666666666666663</v>
      </c>
      <c r="E4" s="1726" t="s">
        <v>137</v>
      </c>
      <c r="F4" s="1727" t="s">
        <v>145</v>
      </c>
      <c r="G4" s="1729" t="s">
        <v>1378</v>
      </c>
      <c r="H4" s="1728" t="s">
        <v>147</v>
      </c>
      <c r="I4" s="1728" t="s">
        <v>1386</v>
      </c>
      <c r="J4" s="1749"/>
      <c r="K4" s="1749"/>
      <c r="L4" s="1758"/>
      <c r="M4" s="1758"/>
      <c r="N4" s="1758"/>
      <c r="O4" s="1758"/>
      <c r="P4" s="1765" t="s">
        <v>916</v>
      </c>
      <c r="Q4" s="1758"/>
      <c r="R4" s="1759"/>
      <c r="S4" s="1733"/>
      <c r="T4" s="1733"/>
      <c r="U4" s="1758"/>
      <c r="V4" s="1758"/>
      <c r="W4" s="1758"/>
    </row>
    <row r="5" spans="1:23" ht="63.75">
      <c r="A5" s="1733">
        <v>1</v>
      </c>
      <c r="B5" s="1723">
        <v>171942090000001</v>
      </c>
      <c r="C5" s="1724">
        <v>42736</v>
      </c>
      <c r="D5" s="1725">
        <v>0.74652777777777779</v>
      </c>
      <c r="E5" s="1726" t="s">
        <v>144</v>
      </c>
      <c r="F5" s="1727" t="s">
        <v>145</v>
      </c>
      <c r="G5" s="1729" t="s">
        <v>1379</v>
      </c>
      <c r="H5" s="1728" t="s">
        <v>1382</v>
      </c>
      <c r="I5" s="1728" t="s">
        <v>1387</v>
      </c>
      <c r="J5" s="1749" t="s">
        <v>1392</v>
      </c>
      <c r="K5" s="1729"/>
      <c r="L5" s="1728">
        <v>1</v>
      </c>
      <c r="M5" s="1730"/>
      <c r="N5" s="1730"/>
      <c r="O5" s="1730"/>
      <c r="P5" s="1731" t="s">
        <v>917</v>
      </c>
      <c r="Q5" s="1730"/>
      <c r="R5" s="1732" t="s">
        <v>1359</v>
      </c>
      <c r="S5" s="1733">
        <v>5</v>
      </c>
      <c r="T5" s="1733">
        <v>1</v>
      </c>
      <c r="U5" s="1730"/>
      <c r="V5" s="1730"/>
      <c r="W5" s="1730"/>
    </row>
    <row r="6" spans="1:23" ht="76.5">
      <c r="A6" s="1722">
        <v>1</v>
      </c>
      <c r="B6" s="1723">
        <v>171964090000001</v>
      </c>
      <c r="C6" s="1724">
        <v>42736</v>
      </c>
      <c r="D6" s="1725">
        <v>0.86458333333333337</v>
      </c>
      <c r="E6" s="1726" t="s">
        <v>140</v>
      </c>
      <c r="F6" s="1727" t="s">
        <v>145</v>
      </c>
      <c r="G6" s="1728" t="s">
        <v>1380</v>
      </c>
      <c r="H6" s="1728" t="s">
        <v>1383</v>
      </c>
      <c r="I6" s="1729" t="s">
        <v>1388</v>
      </c>
      <c r="J6" s="1729"/>
      <c r="K6" s="1729"/>
      <c r="L6" s="1730"/>
      <c r="M6" s="1730"/>
      <c r="N6" s="1730"/>
      <c r="O6" s="1730"/>
      <c r="P6" s="1731" t="s">
        <v>916</v>
      </c>
      <c r="Q6" s="1730"/>
      <c r="R6" s="1732" t="s">
        <v>1359</v>
      </c>
      <c r="S6" s="1733">
        <v>5</v>
      </c>
      <c r="T6" s="1733">
        <v>1</v>
      </c>
      <c r="U6" s="1730" t="s">
        <v>1390</v>
      </c>
      <c r="V6" s="1730"/>
      <c r="W6" s="1730"/>
    </row>
    <row r="7" spans="1:23" ht="63.75">
      <c r="A7" s="1733">
        <v>1</v>
      </c>
      <c r="B7" s="1723">
        <v>171910090000003</v>
      </c>
      <c r="C7" s="1739">
        <v>42738</v>
      </c>
      <c r="D7" s="1740">
        <v>4.5833333333333337E-2</v>
      </c>
      <c r="E7" s="1726" t="s">
        <v>128</v>
      </c>
      <c r="F7" s="1727" t="s">
        <v>138</v>
      </c>
      <c r="G7" s="1728" t="s">
        <v>1381</v>
      </c>
      <c r="H7" s="1728" t="s">
        <v>1384</v>
      </c>
      <c r="I7" s="1728" t="s">
        <v>1389</v>
      </c>
      <c r="J7" s="1729"/>
      <c r="K7" s="1729"/>
      <c r="L7" s="1730"/>
      <c r="M7" s="1730"/>
      <c r="N7" s="1730"/>
      <c r="O7" s="1730"/>
      <c r="P7" s="1731" t="s">
        <v>916</v>
      </c>
      <c r="Q7" s="1730"/>
      <c r="R7" s="1738" t="s">
        <v>806</v>
      </c>
      <c r="S7" s="2129">
        <v>10</v>
      </c>
      <c r="T7" s="2129">
        <v>2</v>
      </c>
      <c r="U7" s="1729">
        <v>21</v>
      </c>
      <c r="V7" s="1729">
        <v>5</v>
      </c>
      <c r="W7" s="1729">
        <v>1</v>
      </c>
    </row>
    <row r="8" spans="1:23" ht="51">
      <c r="A8" s="1722">
        <v>1</v>
      </c>
      <c r="B8" s="1723">
        <v>171964090000003</v>
      </c>
      <c r="C8" s="1739">
        <v>42738</v>
      </c>
      <c r="D8" s="1740">
        <v>0.46875</v>
      </c>
      <c r="E8" s="1726" t="s">
        <v>140</v>
      </c>
      <c r="F8" s="1727" t="s">
        <v>145</v>
      </c>
      <c r="G8" s="1729" t="s">
        <v>1380</v>
      </c>
      <c r="H8" s="1728" t="s">
        <v>1385</v>
      </c>
      <c r="I8" s="1728" t="s">
        <v>1388</v>
      </c>
      <c r="J8" s="1729"/>
      <c r="K8" s="1729"/>
      <c r="L8" s="1730"/>
      <c r="M8" s="1730"/>
      <c r="N8" s="1730"/>
      <c r="O8" s="1730"/>
      <c r="P8" s="1731" t="s">
        <v>916</v>
      </c>
      <c r="Q8" s="1730"/>
      <c r="R8" s="1732"/>
      <c r="S8" s="1738"/>
      <c r="T8" s="1732"/>
      <c r="U8" s="1730"/>
      <c r="V8" s="1730"/>
      <c r="W8" s="1730"/>
    </row>
    <row r="9" spans="1:23" ht="78" customHeight="1">
      <c r="A9" s="1775">
        <v>1</v>
      </c>
      <c r="B9" s="1723">
        <v>171952090000004</v>
      </c>
      <c r="C9" s="1776">
        <v>42740</v>
      </c>
      <c r="D9" s="1777">
        <v>0.64722222222222225</v>
      </c>
      <c r="E9" s="1778" t="s">
        <v>131</v>
      </c>
      <c r="F9" s="1779" t="s">
        <v>145</v>
      </c>
      <c r="G9" s="1780" t="s">
        <v>1411</v>
      </c>
      <c r="H9" s="1781" t="s">
        <v>1412</v>
      </c>
      <c r="I9" s="1781" t="s">
        <v>1413</v>
      </c>
      <c r="J9" s="1780" t="s">
        <v>1305</v>
      </c>
      <c r="K9" s="1780" t="s">
        <v>1405</v>
      </c>
      <c r="L9" s="1782"/>
      <c r="M9" s="1782"/>
      <c r="N9" s="1782"/>
      <c r="O9" s="1782"/>
      <c r="P9" s="1778" t="s">
        <v>917</v>
      </c>
      <c r="Q9" s="1782"/>
      <c r="R9" s="1783"/>
      <c r="S9" s="1782"/>
      <c r="T9" s="1782"/>
      <c r="U9" s="1782"/>
      <c r="V9" s="1782"/>
      <c r="W9" s="1782"/>
    </row>
    <row r="10" spans="1:23" ht="65.25" customHeight="1">
      <c r="A10" s="2176">
        <v>1</v>
      </c>
      <c r="B10" s="2177">
        <v>171956090000003</v>
      </c>
      <c r="C10" s="2178">
        <v>42741</v>
      </c>
      <c r="D10" s="2179">
        <v>0.52777777777777779</v>
      </c>
      <c r="E10" s="2180" t="s">
        <v>135</v>
      </c>
      <c r="F10" s="2181" t="s">
        <v>145</v>
      </c>
      <c r="G10" s="2182" t="s">
        <v>1574</v>
      </c>
      <c r="H10" s="2183" t="s">
        <v>1625</v>
      </c>
      <c r="I10" s="2183" t="s">
        <v>1626</v>
      </c>
      <c r="J10" s="2183"/>
      <c r="K10" s="2173"/>
      <c r="L10" s="2184"/>
      <c r="M10" s="2174"/>
      <c r="N10" s="2174"/>
      <c r="O10" s="2174"/>
      <c r="P10" s="2185" t="s">
        <v>918</v>
      </c>
      <c r="Q10" s="2183" t="s">
        <v>1624</v>
      </c>
      <c r="R10" s="2186"/>
      <c r="S10" s="2176"/>
      <c r="T10" s="2187"/>
      <c r="U10" s="2188"/>
      <c r="V10" s="2176"/>
      <c r="W10" s="2187"/>
    </row>
    <row r="11" spans="1:23" ht="25.5">
      <c r="A11" s="1733">
        <v>1</v>
      </c>
      <c r="B11" s="1787">
        <v>171956090000004</v>
      </c>
      <c r="C11" s="1739">
        <v>42741</v>
      </c>
      <c r="D11" s="1740">
        <v>0.56597222222222221</v>
      </c>
      <c r="E11" s="1726" t="s">
        <v>135</v>
      </c>
      <c r="F11" s="1727" t="s">
        <v>145</v>
      </c>
      <c r="G11" s="1728" t="s">
        <v>1586</v>
      </c>
      <c r="H11" s="1728" t="s">
        <v>1594</v>
      </c>
      <c r="I11" s="1728" t="s">
        <v>1594</v>
      </c>
      <c r="J11" s="1729"/>
      <c r="K11" s="1729"/>
      <c r="L11" s="1730"/>
      <c r="M11" s="1730"/>
      <c r="N11" s="1730"/>
      <c r="O11" s="1730"/>
      <c r="P11" s="1731" t="s">
        <v>916</v>
      </c>
      <c r="Q11" s="1730"/>
      <c r="R11" s="1732"/>
      <c r="S11" s="1738"/>
      <c r="T11" s="1732"/>
      <c r="U11" s="1730"/>
      <c r="V11" s="1730"/>
      <c r="W11" s="1730"/>
    </row>
    <row r="12" spans="1:23" ht="42.75">
      <c r="A12" s="1733">
        <v>1</v>
      </c>
      <c r="B12" s="1723">
        <v>171968090000011</v>
      </c>
      <c r="C12" s="1739">
        <v>42742</v>
      </c>
      <c r="D12" s="1740">
        <v>0.13055555555555556</v>
      </c>
      <c r="E12" s="1726" t="s">
        <v>137</v>
      </c>
      <c r="F12" s="1727" t="s">
        <v>145</v>
      </c>
      <c r="G12" s="1728" t="s">
        <v>1587</v>
      </c>
      <c r="H12" s="1728" t="s">
        <v>1595</v>
      </c>
      <c r="I12" s="1728" t="s">
        <v>1603</v>
      </c>
      <c r="J12" s="1728" t="s">
        <v>1611</v>
      </c>
      <c r="K12" s="1729"/>
      <c r="L12" s="1730"/>
      <c r="M12" s="1730">
        <v>1</v>
      </c>
      <c r="N12" s="1730"/>
      <c r="O12" s="1730"/>
      <c r="P12" s="1731" t="s">
        <v>917</v>
      </c>
      <c r="Q12" s="1730"/>
      <c r="R12" s="1732"/>
      <c r="S12" s="1738"/>
      <c r="T12" s="1732"/>
      <c r="U12" s="1730"/>
      <c r="V12" s="1730"/>
      <c r="W12" s="1730"/>
    </row>
    <row r="13" spans="1:23" ht="25.5">
      <c r="A13" s="1733">
        <v>1</v>
      </c>
      <c r="B13" s="1723">
        <v>171934090000004</v>
      </c>
      <c r="C13" s="1739">
        <v>42742</v>
      </c>
      <c r="D13" s="1740">
        <v>0.99097222222222225</v>
      </c>
      <c r="E13" s="1726" t="s">
        <v>142</v>
      </c>
      <c r="F13" s="1785" t="s">
        <v>138</v>
      </c>
      <c r="G13" s="1728" t="s">
        <v>1588</v>
      </c>
      <c r="H13" s="1728" t="s">
        <v>1596</v>
      </c>
      <c r="I13" s="1728" t="s">
        <v>1596</v>
      </c>
      <c r="J13" s="1729"/>
      <c r="K13" s="1729"/>
      <c r="L13" s="1730"/>
      <c r="M13" s="1730"/>
      <c r="N13" s="1730"/>
      <c r="O13" s="1730"/>
      <c r="P13" s="1731" t="s">
        <v>916</v>
      </c>
      <c r="Q13" s="1730"/>
      <c r="R13" s="1732">
        <v>26</v>
      </c>
      <c r="S13" s="1737">
        <v>4</v>
      </c>
      <c r="T13" s="1812">
        <v>1</v>
      </c>
      <c r="U13" s="1730"/>
      <c r="V13" s="1730"/>
      <c r="W13" s="1730"/>
    </row>
    <row r="14" spans="1:23" ht="38.25">
      <c r="A14" s="1733">
        <v>1</v>
      </c>
      <c r="B14" s="1752">
        <v>171968090000013</v>
      </c>
      <c r="C14" s="1739">
        <v>42745</v>
      </c>
      <c r="D14" s="1740">
        <v>0.75</v>
      </c>
      <c r="E14" s="1726" t="s">
        <v>137</v>
      </c>
      <c r="F14" s="1727" t="s">
        <v>145</v>
      </c>
      <c r="G14" s="1728" t="s">
        <v>1589</v>
      </c>
      <c r="H14" s="1728" t="s">
        <v>1597</v>
      </c>
      <c r="I14" s="1728" t="s">
        <v>1604</v>
      </c>
      <c r="J14" s="1729"/>
      <c r="K14" s="1729"/>
      <c r="L14" s="1730"/>
      <c r="M14" s="1730"/>
      <c r="N14" s="1730"/>
      <c r="O14" s="1730"/>
      <c r="P14" s="1731" t="s">
        <v>916</v>
      </c>
      <c r="Q14" s="1730"/>
      <c r="R14" s="1732"/>
      <c r="S14" s="1738"/>
      <c r="T14" s="1732"/>
      <c r="U14" s="1730"/>
      <c r="V14" s="1730"/>
      <c r="W14" s="1730"/>
    </row>
    <row r="15" spans="1:23" ht="51">
      <c r="A15" s="1733">
        <v>1</v>
      </c>
      <c r="B15" s="1723">
        <v>171952090000007</v>
      </c>
      <c r="C15" s="1739">
        <v>42746</v>
      </c>
      <c r="D15" s="1740">
        <v>0.70972222222222225</v>
      </c>
      <c r="E15" s="1726" t="s">
        <v>131</v>
      </c>
      <c r="F15" s="1785" t="s">
        <v>138</v>
      </c>
      <c r="G15" s="1728" t="s">
        <v>1590</v>
      </c>
      <c r="H15" s="1728" t="s">
        <v>1598</v>
      </c>
      <c r="I15" s="1728" t="s">
        <v>1605</v>
      </c>
      <c r="J15" s="1729"/>
      <c r="K15" s="1729"/>
      <c r="L15" s="1730"/>
      <c r="M15" s="1730"/>
      <c r="N15" s="1730"/>
      <c r="O15" s="1730"/>
      <c r="P15" s="1731" t="s">
        <v>916</v>
      </c>
      <c r="Q15" s="1730"/>
      <c r="R15" s="1732"/>
      <c r="S15" s="1738"/>
      <c r="T15" s="1732"/>
      <c r="U15" s="1730"/>
      <c r="V15" s="1730"/>
      <c r="W15" s="1730"/>
    </row>
    <row r="16" spans="1:23" ht="25.5">
      <c r="A16" s="1733">
        <v>1</v>
      </c>
      <c r="B16" s="1809">
        <v>171966090000008</v>
      </c>
      <c r="C16" s="1739">
        <v>42746</v>
      </c>
      <c r="D16" s="1740">
        <v>0.71527777777777779</v>
      </c>
      <c r="E16" s="1726" t="s">
        <v>134</v>
      </c>
      <c r="F16" s="1727" t="s">
        <v>145</v>
      </c>
      <c r="G16" s="1728" t="s">
        <v>1591</v>
      </c>
      <c r="H16" s="1728" t="s">
        <v>1599</v>
      </c>
      <c r="I16" s="1728" t="s">
        <v>1606</v>
      </c>
      <c r="J16" s="1738"/>
      <c r="K16" s="1729"/>
      <c r="L16" s="1730"/>
      <c r="M16" s="1730"/>
      <c r="N16" s="1730"/>
      <c r="O16" s="1730"/>
      <c r="P16" s="1731" t="s">
        <v>916</v>
      </c>
      <c r="Q16" s="1730"/>
      <c r="R16" s="1732">
        <v>10</v>
      </c>
      <c r="S16" s="1737">
        <v>3</v>
      </c>
      <c r="T16" s="1812">
        <v>1</v>
      </c>
      <c r="U16" s="1730"/>
      <c r="V16" s="1730"/>
      <c r="W16" s="1730"/>
    </row>
    <row r="17" spans="1:23" ht="36" customHeight="1">
      <c r="A17" s="1733">
        <v>1</v>
      </c>
      <c r="B17" s="1723">
        <v>171916090000004</v>
      </c>
      <c r="C17" s="1739">
        <v>42747</v>
      </c>
      <c r="D17" s="1740">
        <v>0.50763888888888886</v>
      </c>
      <c r="E17" s="1726" t="s">
        <v>288</v>
      </c>
      <c r="F17" s="1785" t="s">
        <v>145</v>
      </c>
      <c r="G17" s="1728" t="s">
        <v>1592</v>
      </c>
      <c r="H17" s="1728" t="s">
        <v>1600</v>
      </c>
      <c r="I17" s="1728" t="s">
        <v>1607</v>
      </c>
      <c r="J17" s="1742"/>
      <c r="K17" s="1729"/>
      <c r="L17" s="1730">
        <v>1</v>
      </c>
      <c r="M17" s="1730"/>
      <c r="N17" s="1730"/>
      <c r="O17" s="1730"/>
      <c r="P17" s="1731" t="s">
        <v>917</v>
      </c>
      <c r="Q17" s="1730"/>
      <c r="R17" s="1732"/>
      <c r="S17" s="2153"/>
      <c r="T17" s="2154"/>
      <c r="U17" s="2155" t="s">
        <v>1610</v>
      </c>
      <c r="V17" s="2153">
        <v>5</v>
      </c>
      <c r="W17" s="2154">
        <v>2</v>
      </c>
    </row>
    <row r="18" spans="1:23" ht="25.5">
      <c r="A18" s="1733">
        <v>1</v>
      </c>
      <c r="B18" s="1723">
        <v>171964090000005</v>
      </c>
      <c r="C18" s="1739">
        <v>42747</v>
      </c>
      <c r="D18" s="1740">
        <v>0.49305555555555558</v>
      </c>
      <c r="E18" s="1726" t="s">
        <v>140</v>
      </c>
      <c r="F18" s="1727" t="s">
        <v>145</v>
      </c>
      <c r="G18" s="1728" t="s">
        <v>1593</v>
      </c>
      <c r="H18" s="1728" t="s">
        <v>1601</v>
      </c>
      <c r="I18" s="1728" t="s">
        <v>1608</v>
      </c>
      <c r="J18" s="1738"/>
      <c r="K18" s="1729"/>
      <c r="L18" s="1730"/>
      <c r="M18" s="1730"/>
      <c r="N18" s="1730"/>
      <c r="O18" s="1730"/>
      <c r="P18" s="1731" t="s">
        <v>916</v>
      </c>
      <c r="Q18" s="1730"/>
      <c r="R18" s="1732"/>
      <c r="S18" s="1729"/>
      <c r="T18" s="1732"/>
      <c r="U18" s="1730"/>
      <c r="V18" s="1730"/>
      <c r="W18" s="1730"/>
    </row>
    <row r="19" spans="1:23" ht="26.25" customHeight="1">
      <c r="A19" s="1722">
        <v>1</v>
      </c>
      <c r="B19" s="1809">
        <v>171934090000006</v>
      </c>
      <c r="C19" s="2240" t="s">
        <v>1878</v>
      </c>
      <c r="D19" s="2241">
        <v>0.57222222222222219</v>
      </c>
      <c r="E19" s="1765" t="s">
        <v>142</v>
      </c>
      <c r="F19" s="1727" t="s">
        <v>138</v>
      </c>
      <c r="G19" s="1762" t="s">
        <v>1879</v>
      </c>
      <c r="H19" s="1728" t="s">
        <v>147</v>
      </c>
      <c r="I19" s="1728" t="s">
        <v>1542</v>
      </c>
      <c r="J19" s="1762" t="s">
        <v>1880</v>
      </c>
      <c r="K19" s="1749"/>
      <c r="L19" s="1758"/>
      <c r="M19" s="1758"/>
      <c r="N19" s="1758"/>
      <c r="O19" s="1758"/>
      <c r="P19" s="1765" t="s">
        <v>916</v>
      </c>
      <c r="Q19" s="1758"/>
      <c r="R19" s="1759">
        <v>26</v>
      </c>
      <c r="S19" s="1758">
        <v>3</v>
      </c>
      <c r="T19" s="1758">
        <v>1</v>
      </c>
      <c r="U19" s="1758"/>
      <c r="V19" s="1758"/>
      <c r="W19" s="1758"/>
    </row>
    <row r="20" spans="1:23" ht="31.5">
      <c r="A20" s="2167">
        <v>1</v>
      </c>
      <c r="B20" s="2168">
        <v>171968090000015</v>
      </c>
      <c r="C20" s="2169">
        <v>42746</v>
      </c>
      <c r="D20" s="2170">
        <v>0.375</v>
      </c>
      <c r="E20" s="2171" t="s">
        <v>137</v>
      </c>
      <c r="F20" s="2172" t="s">
        <v>145</v>
      </c>
      <c r="G20" s="2167" t="s">
        <v>1443</v>
      </c>
      <c r="H20" s="2167" t="s">
        <v>1245</v>
      </c>
      <c r="I20" s="2167" t="s">
        <v>1444</v>
      </c>
      <c r="J20" s="2173"/>
      <c r="K20" s="2173"/>
      <c r="L20" s="2174"/>
      <c r="M20" s="2174"/>
      <c r="N20" s="2174"/>
      <c r="O20" s="2174"/>
      <c r="P20" s="2171" t="s">
        <v>918</v>
      </c>
      <c r="Q20" s="2174"/>
      <c r="R20" s="2175"/>
      <c r="S20" s="2174"/>
      <c r="T20" s="2174"/>
      <c r="U20" s="2174"/>
      <c r="V20" s="2174"/>
      <c r="W20" s="2174"/>
    </row>
    <row r="21" spans="1:23" ht="62.25" customHeight="1">
      <c r="A21" s="2190">
        <v>1</v>
      </c>
      <c r="B21" s="2191">
        <v>171910090000013</v>
      </c>
      <c r="C21" s="2192">
        <v>42743</v>
      </c>
      <c r="D21" s="2193">
        <v>0.72777777777777775</v>
      </c>
      <c r="E21" s="2194" t="s">
        <v>128</v>
      </c>
      <c r="F21" s="2180" t="s">
        <v>138</v>
      </c>
      <c r="G21" s="2190" t="s">
        <v>1578</v>
      </c>
      <c r="H21" s="2195" t="s">
        <v>1633</v>
      </c>
      <c r="I21" s="2183" t="s">
        <v>1634</v>
      </c>
      <c r="J21" s="2173"/>
      <c r="K21" s="2173"/>
      <c r="L21" s="2174"/>
      <c r="M21" s="2174"/>
      <c r="N21" s="2174"/>
      <c r="O21" s="2174"/>
      <c r="P21" s="2171" t="s">
        <v>867</v>
      </c>
      <c r="Q21" s="2174" t="s">
        <v>1635</v>
      </c>
      <c r="R21" s="2175"/>
      <c r="S21" s="2174"/>
      <c r="T21" s="2174"/>
      <c r="U21" s="2174"/>
      <c r="V21" s="2174"/>
      <c r="W21" s="2174"/>
    </row>
    <row r="22" spans="1:23" ht="63.75">
      <c r="A22" s="2194">
        <v>1</v>
      </c>
      <c r="B22" s="2191">
        <v>171910090000015</v>
      </c>
      <c r="C22" s="2192">
        <v>42744</v>
      </c>
      <c r="D22" s="2170">
        <v>0.17013888888888887</v>
      </c>
      <c r="E22" s="2194" t="s">
        <v>128</v>
      </c>
      <c r="F22" s="2180" t="s">
        <v>138</v>
      </c>
      <c r="G22" s="2194" t="s">
        <v>1579</v>
      </c>
      <c r="H22" s="2183" t="s">
        <v>1636</v>
      </c>
      <c r="I22" s="2173" t="s">
        <v>1637</v>
      </c>
      <c r="J22" s="2173"/>
      <c r="K22" s="2173"/>
      <c r="L22" s="2174"/>
      <c r="M22" s="2174"/>
      <c r="N22" s="2174"/>
      <c r="O22" s="2174"/>
      <c r="P22" s="2171" t="s">
        <v>867</v>
      </c>
      <c r="Q22" s="2174" t="s">
        <v>1638</v>
      </c>
      <c r="R22" s="2175"/>
      <c r="S22" s="2174"/>
      <c r="T22" s="2174"/>
      <c r="U22" s="2174"/>
      <c r="V22" s="2174"/>
      <c r="W22" s="2174"/>
    </row>
    <row r="23" spans="1:23" ht="30" customHeight="1">
      <c r="A23" s="2194">
        <v>1</v>
      </c>
      <c r="B23" s="2191">
        <v>171910090000017</v>
      </c>
      <c r="C23" s="2192">
        <v>42744</v>
      </c>
      <c r="D23" s="2179">
        <v>0.35972222222222222</v>
      </c>
      <c r="E23" s="2194" t="s">
        <v>128</v>
      </c>
      <c r="F23" s="2180" t="s">
        <v>138</v>
      </c>
      <c r="G23" s="2182" t="s">
        <v>1580</v>
      </c>
      <c r="H23" s="2173" t="s">
        <v>1639</v>
      </c>
      <c r="I23" s="2173" t="s">
        <v>1640</v>
      </c>
      <c r="J23" s="2173"/>
      <c r="K23" s="2173"/>
      <c r="L23" s="2174"/>
      <c r="M23" s="2174"/>
      <c r="N23" s="2174"/>
      <c r="O23" s="2174"/>
      <c r="P23" s="2171" t="s">
        <v>867</v>
      </c>
      <c r="Q23" s="2174" t="s">
        <v>1641</v>
      </c>
      <c r="R23" s="2175"/>
      <c r="S23" s="2174"/>
      <c r="T23" s="2174"/>
      <c r="U23" s="2174"/>
      <c r="V23" s="2174"/>
      <c r="W23" s="2174"/>
    </row>
    <row r="24" spans="1:23" ht="25.5">
      <c r="A24" s="1733">
        <v>1</v>
      </c>
      <c r="B24" s="1723">
        <v>171968090000023</v>
      </c>
      <c r="C24" s="1739">
        <v>42749</v>
      </c>
      <c r="D24" s="1740">
        <v>0.95138888888888884</v>
      </c>
      <c r="E24" s="1726" t="s">
        <v>137</v>
      </c>
      <c r="F24" s="1727" t="s">
        <v>145</v>
      </c>
      <c r="G24" s="1728" t="s">
        <v>1796</v>
      </c>
      <c r="H24" s="1728" t="s">
        <v>1803</v>
      </c>
      <c r="I24" s="1738" t="s">
        <v>1810</v>
      </c>
      <c r="J24" s="1729"/>
      <c r="K24" s="1729"/>
      <c r="L24" s="1730"/>
      <c r="M24" s="1730"/>
      <c r="N24" s="1730"/>
      <c r="O24" s="1730"/>
      <c r="P24" s="1731" t="s">
        <v>916</v>
      </c>
      <c r="Q24" s="1730"/>
      <c r="R24" s="1732"/>
      <c r="S24" s="1738"/>
      <c r="T24" s="1738"/>
      <c r="U24" s="1730"/>
      <c r="V24" s="1730"/>
      <c r="W24" s="1730"/>
    </row>
    <row r="25" spans="1:23" ht="25.5">
      <c r="A25" s="1733">
        <v>1</v>
      </c>
      <c r="B25" s="1723">
        <v>171962090000017</v>
      </c>
      <c r="C25" s="1739">
        <v>42751</v>
      </c>
      <c r="D25" s="1740">
        <v>0.73888888888888893</v>
      </c>
      <c r="E25" s="1726" t="s">
        <v>130</v>
      </c>
      <c r="F25" s="1727" t="s">
        <v>145</v>
      </c>
      <c r="G25" s="1728" t="s">
        <v>1797</v>
      </c>
      <c r="H25" s="1728" t="s">
        <v>1804</v>
      </c>
      <c r="I25" s="1728" t="s">
        <v>1811</v>
      </c>
      <c r="J25" s="1729"/>
      <c r="K25" s="1729"/>
      <c r="L25" s="1730"/>
      <c r="M25" s="1730"/>
      <c r="N25" s="1730"/>
      <c r="O25" s="1730"/>
      <c r="P25" s="1731" t="s">
        <v>916</v>
      </c>
      <c r="Q25" s="1730"/>
      <c r="R25" s="1732"/>
      <c r="S25" s="1738"/>
      <c r="T25" s="1738"/>
      <c r="U25" s="1730"/>
      <c r="V25" s="1730"/>
      <c r="W25" s="1730"/>
    </row>
    <row r="26" spans="1:23" ht="25.5">
      <c r="A26" s="1733">
        <v>1</v>
      </c>
      <c r="B26" s="1723">
        <v>171940090000019</v>
      </c>
      <c r="C26" s="1739">
        <v>42751</v>
      </c>
      <c r="D26" s="1740">
        <v>0.97013888888888899</v>
      </c>
      <c r="E26" s="1726" t="s">
        <v>127</v>
      </c>
      <c r="F26" s="1727" t="s">
        <v>138</v>
      </c>
      <c r="G26" s="1728" t="s">
        <v>1798</v>
      </c>
      <c r="H26" s="1728" t="s">
        <v>1805</v>
      </c>
      <c r="I26" s="1728" t="s">
        <v>1812</v>
      </c>
      <c r="J26" s="1729"/>
      <c r="K26" s="1729"/>
      <c r="L26" s="1730"/>
      <c r="M26" s="1730"/>
      <c r="N26" s="1730"/>
      <c r="O26" s="1730"/>
      <c r="P26" s="1731" t="s">
        <v>916</v>
      </c>
      <c r="Q26" s="1730"/>
      <c r="R26" s="1732"/>
      <c r="S26" s="1738"/>
      <c r="T26" s="1738"/>
      <c r="U26" s="1730"/>
      <c r="V26" s="1730"/>
      <c r="W26" s="1730"/>
    </row>
    <row r="27" spans="1:23" ht="42.75">
      <c r="A27" s="1733">
        <v>1</v>
      </c>
      <c r="B27" s="1723">
        <v>171956090000011</v>
      </c>
      <c r="C27" s="1739">
        <v>42752</v>
      </c>
      <c r="D27" s="1740">
        <v>1.5277777777777777E-2</v>
      </c>
      <c r="E27" s="1726" t="s">
        <v>135</v>
      </c>
      <c r="F27" s="1727" t="s">
        <v>138</v>
      </c>
      <c r="G27" s="1728" t="s">
        <v>1799</v>
      </c>
      <c r="H27" s="1728" t="s">
        <v>1806</v>
      </c>
      <c r="I27" s="1728" t="s">
        <v>1813</v>
      </c>
      <c r="J27" s="1729"/>
      <c r="K27" s="1729"/>
      <c r="L27" s="1730"/>
      <c r="M27" s="1730">
        <v>1</v>
      </c>
      <c r="N27" s="1730"/>
      <c r="O27" s="1730"/>
      <c r="P27" s="1731" t="s">
        <v>917</v>
      </c>
      <c r="Q27" s="1730"/>
      <c r="R27" s="1732"/>
      <c r="S27" s="1738"/>
      <c r="T27" s="1738"/>
      <c r="U27" s="1730"/>
      <c r="V27" s="1730"/>
      <c r="W27" s="1730"/>
    </row>
    <row r="28" spans="1:23" ht="25.5">
      <c r="A28" s="1733">
        <v>1</v>
      </c>
      <c r="B28" s="1723">
        <v>171962090000018</v>
      </c>
      <c r="C28" s="1739">
        <v>42752</v>
      </c>
      <c r="D28" s="1740">
        <v>0.48125000000000001</v>
      </c>
      <c r="E28" s="1726" t="s">
        <v>130</v>
      </c>
      <c r="F28" s="1727" t="s">
        <v>138</v>
      </c>
      <c r="G28" s="1728" t="s">
        <v>1800</v>
      </c>
      <c r="H28" s="1728" t="s">
        <v>1807</v>
      </c>
      <c r="I28" s="1728" t="s">
        <v>1807</v>
      </c>
      <c r="J28" s="1729"/>
      <c r="K28" s="1729"/>
      <c r="L28" s="1730"/>
      <c r="M28" s="1730"/>
      <c r="N28" s="1730"/>
      <c r="O28" s="1730"/>
      <c r="P28" s="1731" t="s">
        <v>916</v>
      </c>
      <c r="Q28" s="1730"/>
      <c r="R28" s="1738">
        <v>2</v>
      </c>
      <c r="S28" s="1812">
        <v>4</v>
      </c>
      <c r="T28" s="1812">
        <v>1</v>
      </c>
      <c r="U28" s="1730"/>
      <c r="V28" s="1730"/>
      <c r="W28" s="1730"/>
    </row>
    <row r="29" spans="1:23" ht="38.25">
      <c r="A29" s="1733">
        <v>1</v>
      </c>
      <c r="B29" s="1723">
        <v>171910090000029</v>
      </c>
      <c r="C29" s="1739">
        <v>42753</v>
      </c>
      <c r="D29" s="1740">
        <v>0.97986111111111107</v>
      </c>
      <c r="E29" s="1726" t="s">
        <v>128</v>
      </c>
      <c r="F29" s="1727" t="s">
        <v>138</v>
      </c>
      <c r="G29" s="2264" t="s">
        <v>1801</v>
      </c>
      <c r="H29" s="1728" t="s">
        <v>1808</v>
      </c>
      <c r="I29" s="1728" t="s">
        <v>1814</v>
      </c>
      <c r="J29" s="1729"/>
      <c r="K29" s="1729"/>
      <c r="L29" s="1730"/>
      <c r="M29" s="1730">
        <v>1</v>
      </c>
      <c r="N29" s="1730"/>
      <c r="O29" s="1730"/>
      <c r="P29" s="1731" t="s">
        <v>916</v>
      </c>
      <c r="Q29" s="1730"/>
      <c r="R29" s="1732"/>
      <c r="S29" s="1738"/>
      <c r="T29" s="1738"/>
      <c r="U29" s="1730"/>
      <c r="V29" s="1730"/>
      <c r="W29" s="1730"/>
    </row>
    <row r="30" spans="1:23" ht="42.75">
      <c r="A30" s="1733">
        <v>1</v>
      </c>
      <c r="B30" s="1723">
        <v>171968090000030</v>
      </c>
      <c r="C30" s="2261">
        <v>42754</v>
      </c>
      <c r="D30" s="2262">
        <v>0.31805555555555554</v>
      </c>
      <c r="E30" s="2263" t="s">
        <v>137</v>
      </c>
      <c r="F30" s="1727" t="s">
        <v>145</v>
      </c>
      <c r="G30" s="1729" t="s">
        <v>1802</v>
      </c>
      <c r="H30" s="2264" t="s">
        <v>1809</v>
      </c>
      <c r="I30" s="2264" t="s">
        <v>1815</v>
      </c>
      <c r="J30" s="1729"/>
      <c r="K30" s="1729"/>
      <c r="L30" s="1730"/>
      <c r="M30" s="1730"/>
      <c r="N30" s="1730"/>
      <c r="O30" s="1730"/>
      <c r="P30" s="1731" t="s">
        <v>917</v>
      </c>
      <c r="Q30" s="1730"/>
      <c r="R30" s="1732">
        <v>4</v>
      </c>
      <c r="S30" s="2265">
        <v>4</v>
      </c>
      <c r="T30" s="2265">
        <v>1</v>
      </c>
      <c r="U30" s="1730"/>
      <c r="V30" s="1730"/>
      <c r="W30" s="1730"/>
    </row>
    <row r="31" spans="1:23" ht="26.25" customHeight="1">
      <c r="A31" s="2218">
        <v>1</v>
      </c>
      <c r="B31" s="2177">
        <v>171950090000003</v>
      </c>
      <c r="C31" s="2178">
        <v>42748</v>
      </c>
      <c r="D31" s="2219">
        <v>0.89236111111111116</v>
      </c>
      <c r="E31" s="2185" t="s">
        <v>143</v>
      </c>
      <c r="F31" s="2181" t="s">
        <v>138</v>
      </c>
      <c r="G31" s="2220" t="s">
        <v>1820</v>
      </c>
      <c r="H31" s="2221" t="s">
        <v>1245</v>
      </c>
      <c r="I31" s="2221" t="s">
        <v>674</v>
      </c>
      <c r="J31" s="2221" t="s">
        <v>1819</v>
      </c>
      <c r="K31" s="2221" t="s">
        <v>145</v>
      </c>
      <c r="L31" s="2222" t="s">
        <v>145</v>
      </c>
      <c r="M31" s="2222" t="s">
        <v>145</v>
      </c>
      <c r="N31" s="2222" t="s">
        <v>145</v>
      </c>
      <c r="O31" s="2222" t="s">
        <v>145</v>
      </c>
      <c r="P31" s="2185" t="s">
        <v>867</v>
      </c>
      <c r="Q31" s="2222" t="s">
        <v>1821</v>
      </c>
      <c r="R31" s="2186">
        <v>30</v>
      </c>
      <c r="S31" s="2222">
        <v>3</v>
      </c>
      <c r="T31" s="2222">
        <v>1</v>
      </c>
      <c r="U31" s="2222" t="s">
        <v>145</v>
      </c>
      <c r="V31" s="2222" t="s">
        <v>145</v>
      </c>
      <c r="W31" s="2222" t="s">
        <v>145</v>
      </c>
    </row>
    <row r="32" spans="1:23" s="10" customFormat="1" ht="45" customHeight="1">
      <c r="A32" s="2218">
        <v>1</v>
      </c>
      <c r="B32" s="2177">
        <v>171962090000016</v>
      </c>
      <c r="C32" s="2178">
        <v>42750</v>
      </c>
      <c r="D32" s="2219">
        <v>0.65902777777777777</v>
      </c>
      <c r="E32" s="2185" t="s">
        <v>130</v>
      </c>
      <c r="F32" s="2181" t="s">
        <v>145</v>
      </c>
      <c r="G32" s="2220" t="s">
        <v>1848</v>
      </c>
      <c r="H32" s="2221" t="s">
        <v>1849</v>
      </c>
      <c r="I32" s="2221" t="s">
        <v>1850</v>
      </c>
      <c r="J32" s="2221"/>
      <c r="K32" s="2221"/>
      <c r="L32" s="2222"/>
      <c r="M32" s="2222"/>
      <c r="N32" s="2222"/>
      <c r="O32" s="2222"/>
      <c r="P32" s="2185" t="s">
        <v>918</v>
      </c>
      <c r="Q32" s="2222"/>
      <c r="R32" s="2186"/>
      <c r="S32" s="2222"/>
      <c r="T32" s="2222"/>
      <c r="U32" s="2222"/>
      <c r="V32" s="2222"/>
      <c r="W32" s="2222"/>
    </row>
    <row r="33" spans="1:23" ht="28.5" customHeight="1">
      <c r="A33" s="2176">
        <v>1</v>
      </c>
      <c r="B33" s="2168">
        <v>171964090000009</v>
      </c>
      <c r="C33" s="2235">
        <v>42753</v>
      </c>
      <c r="D33" s="2179">
        <v>0.3923611111111111</v>
      </c>
      <c r="E33" s="2171" t="s">
        <v>140</v>
      </c>
      <c r="F33" s="2172" t="s">
        <v>145</v>
      </c>
      <c r="G33" s="2173" t="s">
        <v>1859</v>
      </c>
      <c r="H33" s="2173" t="s">
        <v>1860</v>
      </c>
      <c r="I33" s="2173" t="s">
        <v>1861</v>
      </c>
      <c r="J33" s="2173"/>
      <c r="K33" s="2173"/>
      <c r="L33" s="2174"/>
      <c r="M33" s="2174"/>
      <c r="N33" s="2174"/>
      <c r="O33" s="2174"/>
      <c r="P33" s="2171" t="s">
        <v>867</v>
      </c>
      <c r="Q33" s="2174" t="s">
        <v>1862</v>
      </c>
      <c r="R33" s="2175"/>
      <c r="S33" s="2174"/>
      <c r="T33" s="2174"/>
      <c r="U33" s="2174"/>
      <c r="V33" s="2174"/>
      <c r="W33" s="2174"/>
    </row>
    <row r="34" spans="1:23" s="10" customFormat="1" ht="28.5" customHeight="1">
      <c r="A34" s="1738">
        <v>1</v>
      </c>
      <c r="B34" s="1752">
        <v>171968090000018</v>
      </c>
      <c r="C34" s="1739">
        <v>42747</v>
      </c>
      <c r="D34" s="1740">
        <v>0.61111111111111105</v>
      </c>
      <c r="E34" s="1726" t="s">
        <v>137</v>
      </c>
      <c r="F34" s="1727" t="s">
        <v>145</v>
      </c>
      <c r="G34" s="1728" t="s">
        <v>1539</v>
      </c>
      <c r="H34" s="1728" t="s">
        <v>1543</v>
      </c>
      <c r="I34" s="1728" t="s">
        <v>1544</v>
      </c>
      <c r="J34" s="1729"/>
      <c r="K34" s="1729"/>
      <c r="L34" s="1730"/>
      <c r="M34" s="1730"/>
      <c r="N34" s="1730"/>
      <c r="O34" s="1730"/>
      <c r="P34" s="1731" t="s">
        <v>917</v>
      </c>
      <c r="Q34" s="1730"/>
      <c r="R34" s="1732">
        <v>4</v>
      </c>
      <c r="S34" s="1738">
        <v>2</v>
      </c>
      <c r="T34" s="1738">
        <v>1</v>
      </c>
      <c r="U34" s="1730"/>
      <c r="V34" s="1730"/>
      <c r="W34" s="1730"/>
    </row>
    <row r="35" spans="1:23" s="10" customFormat="1" ht="44.25" customHeight="1">
      <c r="A35" s="2401">
        <v>1</v>
      </c>
      <c r="B35" s="2417">
        <v>171962090000023</v>
      </c>
      <c r="C35" s="2432">
        <v>42757</v>
      </c>
      <c r="D35" s="2442">
        <v>0.10972222222222222</v>
      </c>
      <c r="E35" s="2401" t="s">
        <v>130</v>
      </c>
      <c r="F35" s="2397" t="s">
        <v>145</v>
      </c>
      <c r="G35" s="2423" t="s">
        <v>2394</v>
      </c>
      <c r="H35" s="2423" t="s">
        <v>2395</v>
      </c>
      <c r="I35" s="2423" t="s">
        <v>2396</v>
      </c>
      <c r="J35" s="2423"/>
      <c r="K35" s="2434"/>
      <c r="L35" s="2453"/>
      <c r="M35" s="2453"/>
      <c r="N35" s="2453"/>
      <c r="O35" s="2453"/>
      <c r="P35" s="2406" t="s">
        <v>918</v>
      </c>
      <c r="Q35" s="2453"/>
      <c r="R35" s="2428">
        <v>2</v>
      </c>
      <c r="S35" s="2401">
        <v>4</v>
      </c>
      <c r="T35" s="2451">
        <v>1</v>
      </c>
      <c r="U35" s="2453"/>
      <c r="V35" s="2453"/>
      <c r="W35" s="2453"/>
    </row>
    <row r="36" spans="1:23" s="10" customFormat="1" ht="28.5" customHeight="1">
      <c r="A36" s="2429">
        <v>1</v>
      </c>
      <c r="B36" s="2485">
        <v>171940090000028</v>
      </c>
      <c r="C36" s="2566">
        <v>42758</v>
      </c>
      <c r="D36" s="2567">
        <v>0.69444444444444453</v>
      </c>
      <c r="E36" s="2296" t="s">
        <v>127</v>
      </c>
      <c r="F36" s="2410" t="s">
        <v>145</v>
      </c>
      <c r="G36" s="2423" t="s">
        <v>2397</v>
      </c>
      <c r="H36" s="2423" t="s">
        <v>2398</v>
      </c>
      <c r="I36" s="2423" t="s">
        <v>2399</v>
      </c>
      <c r="J36" s="2423" t="s">
        <v>2400</v>
      </c>
      <c r="K36" s="2434"/>
      <c r="L36" s="2453">
        <v>1</v>
      </c>
      <c r="M36" s="2453"/>
      <c r="N36" s="2453"/>
      <c r="O36" s="2453"/>
      <c r="P36" s="2406" t="s">
        <v>917</v>
      </c>
      <c r="Q36" s="2453"/>
      <c r="R36" s="2428">
        <v>6</v>
      </c>
      <c r="S36" s="2429">
        <v>4</v>
      </c>
      <c r="T36" s="2571">
        <v>1</v>
      </c>
      <c r="U36" s="2453"/>
      <c r="V36" s="2453"/>
      <c r="W36" s="2453"/>
    </row>
    <row r="37" spans="1:23" s="10" customFormat="1" ht="66" customHeight="1">
      <c r="A37" s="2429">
        <v>1</v>
      </c>
      <c r="B37" s="2417">
        <v>171968090000038</v>
      </c>
      <c r="C37" s="2566">
        <v>42757</v>
      </c>
      <c r="D37" s="2567">
        <v>0.88750000000000007</v>
      </c>
      <c r="E37" s="2296" t="s">
        <v>137</v>
      </c>
      <c r="F37" s="2450" t="s">
        <v>145</v>
      </c>
      <c r="G37" s="2434" t="s">
        <v>2401</v>
      </c>
      <c r="H37" s="2572" t="s">
        <v>2402</v>
      </c>
      <c r="I37" s="2434" t="s">
        <v>2403</v>
      </c>
      <c r="J37" s="2434"/>
      <c r="K37" s="2434"/>
      <c r="L37" s="2453"/>
      <c r="M37" s="2453"/>
      <c r="N37" s="2453"/>
      <c r="O37" s="2453"/>
      <c r="P37" s="2406" t="s">
        <v>917</v>
      </c>
      <c r="Q37" s="2453"/>
      <c r="R37" s="2428"/>
      <c r="S37" s="2453"/>
      <c r="T37" s="2453"/>
      <c r="U37" s="2453"/>
      <c r="V37" s="2453"/>
      <c r="W37" s="2453"/>
    </row>
    <row r="38" spans="1:23" s="10" customFormat="1" ht="69" customHeight="1">
      <c r="A38" s="2180">
        <v>1</v>
      </c>
      <c r="B38" s="2191">
        <v>171910090000039</v>
      </c>
      <c r="C38" s="2573">
        <v>42759</v>
      </c>
      <c r="D38" s="2574">
        <v>0.65069444444444446</v>
      </c>
      <c r="E38" s="2180" t="s">
        <v>128</v>
      </c>
      <c r="F38" s="2180" t="s">
        <v>138</v>
      </c>
      <c r="G38" s="2195" t="s">
        <v>2404</v>
      </c>
      <c r="H38" s="2183" t="s">
        <v>2405</v>
      </c>
      <c r="I38" s="2173"/>
      <c r="J38" s="2173"/>
      <c r="K38" s="2173"/>
      <c r="L38" s="2174"/>
      <c r="M38" s="2174"/>
      <c r="N38" s="2174"/>
      <c r="O38" s="2174"/>
      <c r="P38" s="2171" t="s">
        <v>867</v>
      </c>
      <c r="Q38" s="2575" t="s">
        <v>2406</v>
      </c>
      <c r="R38" s="2175"/>
      <c r="S38" s="2176"/>
      <c r="T38" s="2176"/>
      <c r="U38" s="2174"/>
      <c r="V38" s="2174"/>
      <c r="W38" s="2174"/>
    </row>
    <row r="39" spans="1:23" s="10" customFormat="1" ht="69" customHeight="1">
      <c r="A39" s="2180">
        <v>1</v>
      </c>
      <c r="B39" s="2191">
        <v>171910090000040</v>
      </c>
      <c r="C39" s="2573">
        <v>42759</v>
      </c>
      <c r="D39" s="2574">
        <v>0.74652777777777779</v>
      </c>
      <c r="E39" s="2180" t="s">
        <v>128</v>
      </c>
      <c r="F39" s="2180" t="s">
        <v>138</v>
      </c>
      <c r="G39" s="2195" t="s">
        <v>2404</v>
      </c>
      <c r="H39" s="2183" t="s">
        <v>2405</v>
      </c>
      <c r="I39" s="2173"/>
      <c r="J39" s="2173"/>
      <c r="K39" s="2173"/>
      <c r="L39" s="2174"/>
      <c r="M39" s="2174"/>
      <c r="N39" s="2174"/>
      <c r="O39" s="2174"/>
      <c r="P39" s="2171" t="s">
        <v>867</v>
      </c>
      <c r="Q39" s="2575" t="s">
        <v>2406</v>
      </c>
      <c r="R39" s="2175"/>
      <c r="S39" s="2176"/>
      <c r="T39" s="2176"/>
      <c r="U39" s="2174"/>
      <c r="V39" s="2174"/>
      <c r="W39" s="2174"/>
    </row>
    <row r="40" spans="1:23" s="10" customFormat="1" ht="69" customHeight="1">
      <c r="A40" s="2429">
        <v>1</v>
      </c>
      <c r="B40" s="2417">
        <v>171926090000006</v>
      </c>
      <c r="C40" s="2566">
        <v>42761</v>
      </c>
      <c r="D40" s="2567">
        <v>5.347222222222222E-2</v>
      </c>
      <c r="E40" s="2406" t="s">
        <v>139</v>
      </c>
      <c r="F40" s="2450" t="s">
        <v>145</v>
      </c>
      <c r="G40" s="2423" t="s">
        <v>2407</v>
      </c>
      <c r="H40" s="2434" t="s">
        <v>2408</v>
      </c>
      <c r="I40" s="2434"/>
      <c r="J40" s="2434"/>
      <c r="K40" s="2434"/>
      <c r="L40" s="2453"/>
      <c r="M40" s="2453"/>
      <c r="N40" s="2453"/>
      <c r="O40" s="2453"/>
      <c r="P40" s="2406" t="s">
        <v>918</v>
      </c>
      <c r="Q40" s="2453"/>
      <c r="R40" s="2428"/>
      <c r="S40" s="2429"/>
      <c r="T40" s="2429"/>
      <c r="U40" s="2453"/>
      <c r="V40" s="2453"/>
      <c r="W40" s="2453"/>
    </row>
    <row r="41" spans="1:23" ht="25.5">
      <c r="A41" s="2429">
        <v>1</v>
      </c>
      <c r="B41" s="2417">
        <v>171940090000030</v>
      </c>
      <c r="C41" s="2566">
        <v>42760</v>
      </c>
      <c r="D41" s="2567">
        <v>0.63541666666666663</v>
      </c>
      <c r="E41" s="2296" t="s">
        <v>127</v>
      </c>
      <c r="F41" s="2450" t="s">
        <v>145</v>
      </c>
      <c r="G41" s="2434" t="s">
        <v>2409</v>
      </c>
      <c r="H41" s="2434" t="s">
        <v>2410</v>
      </c>
      <c r="I41" s="2434" t="s">
        <v>2411</v>
      </c>
      <c r="J41" s="2434"/>
      <c r="K41" s="2434"/>
      <c r="L41" s="2453"/>
      <c r="M41" s="2453"/>
      <c r="N41" s="2453"/>
      <c r="O41" s="2453"/>
      <c r="P41" s="2406" t="s">
        <v>916</v>
      </c>
      <c r="Q41" s="2453"/>
      <c r="R41" s="2428"/>
      <c r="S41" s="2429"/>
      <c r="T41" s="2429"/>
      <c r="U41" s="2453"/>
      <c r="V41" s="2453"/>
      <c r="W41" s="2453"/>
    </row>
    <row r="42" spans="1:23" s="10" customFormat="1" ht="46.5" customHeight="1">
      <c r="A42" s="2296">
        <v>1</v>
      </c>
      <c r="B42" s="2417">
        <v>171956090000020</v>
      </c>
      <c r="C42" s="2432">
        <v>42761</v>
      </c>
      <c r="D42" s="2433">
        <v>0.63680555555555551</v>
      </c>
      <c r="E42" s="2296" t="s">
        <v>135</v>
      </c>
      <c r="F42" s="2450" t="s">
        <v>145</v>
      </c>
      <c r="G42" s="2296" t="s">
        <v>2412</v>
      </c>
      <c r="H42" s="2456" t="s">
        <v>2413</v>
      </c>
      <c r="I42" s="2434" t="s">
        <v>2414</v>
      </c>
      <c r="J42" s="2434"/>
      <c r="K42" s="2434"/>
      <c r="L42" s="2462"/>
      <c r="M42" s="2462"/>
      <c r="N42" s="2462"/>
      <c r="O42" s="2462"/>
      <c r="P42" s="2406" t="s">
        <v>917</v>
      </c>
      <c r="Q42" s="2462"/>
      <c r="R42" s="2466"/>
      <c r="S42" s="2429"/>
      <c r="T42" s="2429"/>
      <c r="U42" s="2462"/>
      <c r="V42" s="2462"/>
      <c r="W42" s="2462"/>
    </row>
    <row r="43" spans="1:23" s="10" customFormat="1" ht="46.5" customHeight="1">
      <c r="A43" s="2296">
        <v>1</v>
      </c>
      <c r="B43" s="2417">
        <v>171948090000004</v>
      </c>
      <c r="C43" s="2432">
        <v>42761</v>
      </c>
      <c r="D43" s="2433">
        <v>5.347222222222222E-2</v>
      </c>
      <c r="E43" s="2296" t="s">
        <v>146</v>
      </c>
      <c r="F43" s="2450" t="s">
        <v>145</v>
      </c>
      <c r="G43" s="2296" t="s">
        <v>2043</v>
      </c>
      <c r="H43" s="2456" t="s">
        <v>2044</v>
      </c>
      <c r="I43" s="2434"/>
      <c r="J43" s="2434"/>
      <c r="K43" s="2434"/>
      <c r="L43" s="2462"/>
      <c r="M43" s="2462"/>
      <c r="N43" s="2462"/>
      <c r="O43" s="2462"/>
      <c r="P43" s="2406" t="s">
        <v>867</v>
      </c>
      <c r="Q43" s="2462" t="s">
        <v>2415</v>
      </c>
      <c r="R43" s="2466"/>
      <c r="S43" s="2429"/>
      <c r="T43" s="2429"/>
      <c r="U43" s="2462"/>
      <c r="V43" s="2462"/>
      <c r="W43" s="2462"/>
    </row>
    <row r="44" spans="1:23" ht="51">
      <c r="A44" s="2429">
        <v>1</v>
      </c>
      <c r="B44" s="2417">
        <v>171910090000042</v>
      </c>
      <c r="C44" s="2566">
        <v>42761</v>
      </c>
      <c r="D44" s="2567">
        <v>0.49027777777777781</v>
      </c>
      <c r="E44" s="2296" t="s">
        <v>128</v>
      </c>
      <c r="F44" s="2450" t="s">
        <v>138</v>
      </c>
      <c r="G44" s="2434" t="s">
        <v>2416</v>
      </c>
      <c r="H44" s="2434" t="s">
        <v>2417</v>
      </c>
      <c r="I44" s="2434" t="s">
        <v>2418</v>
      </c>
      <c r="J44" s="2434"/>
      <c r="K44" s="2434"/>
      <c r="L44" s="2453"/>
      <c r="M44" s="2453"/>
      <c r="N44" s="2453"/>
      <c r="O44" s="2453"/>
      <c r="P44" s="2406" t="s">
        <v>916</v>
      </c>
      <c r="Q44" s="2453"/>
      <c r="R44" s="2428"/>
      <c r="S44" s="2429"/>
      <c r="T44" s="2429"/>
      <c r="U44" s="2453"/>
      <c r="V44" s="2453"/>
      <c r="W44" s="2453"/>
    </row>
    <row r="45" spans="1:23" ht="38.25">
      <c r="A45" s="2429">
        <v>1</v>
      </c>
      <c r="B45" s="2417">
        <v>171940090000032</v>
      </c>
      <c r="C45" s="2566">
        <v>42761</v>
      </c>
      <c r="D45" s="2567">
        <v>0.97777777777777775</v>
      </c>
      <c r="E45" s="2296" t="s">
        <v>127</v>
      </c>
      <c r="F45" s="2450" t="s">
        <v>145</v>
      </c>
      <c r="G45" s="2434" t="s">
        <v>2419</v>
      </c>
      <c r="H45" s="2434" t="s">
        <v>2420</v>
      </c>
      <c r="I45" s="2434" t="s">
        <v>2421</v>
      </c>
      <c r="J45" s="2434"/>
      <c r="K45" s="2434"/>
      <c r="L45" s="2453"/>
      <c r="M45" s="2453"/>
      <c r="N45" s="2453"/>
      <c r="O45" s="2453"/>
      <c r="P45" s="2406" t="s">
        <v>916</v>
      </c>
      <c r="Q45" s="2453"/>
      <c r="R45" s="2428"/>
      <c r="S45" s="2429"/>
      <c r="T45" s="2429"/>
      <c r="U45" s="2453"/>
      <c r="V45" s="2453"/>
      <c r="W45" s="2453"/>
    </row>
    <row r="46" spans="1:23" ht="38.25">
      <c r="A46" s="2429">
        <v>1</v>
      </c>
      <c r="B46" s="2417">
        <v>171966090000011</v>
      </c>
      <c r="C46" s="2566">
        <v>42762</v>
      </c>
      <c r="D46" s="2567">
        <v>0.44444444444444442</v>
      </c>
      <c r="E46" s="2296" t="s">
        <v>134</v>
      </c>
      <c r="F46" s="2450" t="s">
        <v>145</v>
      </c>
      <c r="G46" s="2434" t="s">
        <v>2422</v>
      </c>
      <c r="H46" s="2434" t="s">
        <v>2423</v>
      </c>
      <c r="I46" s="2423" t="s">
        <v>2424</v>
      </c>
      <c r="J46" s="2434"/>
      <c r="K46" s="2434"/>
      <c r="L46" s="2453"/>
      <c r="M46" s="2453"/>
      <c r="N46" s="2453"/>
      <c r="O46" s="2453"/>
      <c r="P46" s="2406" t="s">
        <v>916</v>
      </c>
      <c r="Q46" s="2453"/>
      <c r="R46" s="2428"/>
      <c r="S46" s="2429"/>
      <c r="T46" s="2429"/>
      <c r="U46" s="2453"/>
      <c r="V46" s="2453"/>
      <c r="W46" s="2453"/>
    </row>
    <row r="47" spans="1:23" s="10" customFormat="1" ht="28.5">
      <c r="A47" s="2512">
        <v>1</v>
      </c>
      <c r="B47" s="2417">
        <v>171962090000029</v>
      </c>
      <c r="C47" s="2555">
        <v>42765</v>
      </c>
      <c r="D47" s="2554">
        <v>4.7916666666666663E-2</v>
      </c>
      <c r="E47" s="2296" t="s">
        <v>130</v>
      </c>
      <c r="F47" s="2450" t="s">
        <v>145</v>
      </c>
      <c r="G47" s="2423" t="s">
        <v>2365</v>
      </c>
      <c r="H47" s="2423" t="s">
        <v>2425</v>
      </c>
      <c r="I47" s="2423" t="s">
        <v>2426</v>
      </c>
      <c r="J47" s="2423" t="s">
        <v>1351</v>
      </c>
      <c r="K47" s="2434"/>
      <c r="L47" s="2453"/>
      <c r="M47" s="2453"/>
      <c r="N47" s="2453"/>
      <c r="O47" s="2453"/>
      <c r="P47" s="2406" t="s">
        <v>918</v>
      </c>
      <c r="Q47" s="2453"/>
      <c r="R47" s="2428"/>
      <c r="S47" s="2429"/>
      <c r="T47" s="2429"/>
      <c r="U47" s="2453"/>
      <c r="V47" s="2453"/>
      <c r="W47" s="2453"/>
    </row>
    <row r="48" spans="1:23" s="10" customFormat="1" ht="61.5" customHeight="1">
      <c r="A48" s="2512">
        <v>1</v>
      </c>
      <c r="B48" s="2541">
        <v>171942090000013</v>
      </c>
      <c r="C48" s="2576">
        <v>42765</v>
      </c>
      <c r="D48" s="2554">
        <v>0.86249999999999993</v>
      </c>
      <c r="E48" s="2296" t="s">
        <v>144</v>
      </c>
      <c r="F48" s="2296" t="s">
        <v>145</v>
      </c>
      <c r="G48" s="2423" t="s">
        <v>2427</v>
      </c>
      <c r="H48" s="2423" t="s">
        <v>2428</v>
      </c>
      <c r="I48" s="2423" t="s">
        <v>2429</v>
      </c>
      <c r="J48" s="2577" t="s">
        <v>1262</v>
      </c>
      <c r="K48" s="2434"/>
      <c r="L48" s="2423"/>
      <c r="M48" s="2423"/>
      <c r="N48" s="2423"/>
      <c r="O48" s="2423"/>
      <c r="P48" s="2406" t="s">
        <v>916</v>
      </c>
      <c r="Q48" s="2423"/>
      <c r="R48" s="2512">
        <v>7</v>
      </c>
      <c r="S48" s="2512">
        <v>4</v>
      </c>
      <c r="T48" s="2512">
        <v>1</v>
      </c>
      <c r="U48" s="2423"/>
      <c r="V48" s="2423"/>
      <c r="W48" s="2423"/>
    </row>
    <row r="49" spans="1:23" ht="42.75">
      <c r="A49" s="2429">
        <v>1</v>
      </c>
      <c r="B49" s="2417">
        <v>171968090000050</v>
      </c>
      <c r="C49" s="2566">
        <v>42766</v>
      </c>
      <c r="D49" s="2567">
        <v>2.0833333333333332E-2</v>
      </c>
      <c r="E49" s="2296" t="s">
        <v>137</v>
      </c>
      <c r="F49" s="2450" t="s">
        <v>138</v>
      </c>
      <c r="G49" s="2423" t="s">
        <v>2430</v>
      </c>
      <c r="H49" s="2434" t="s">
        <v>1544</v>
      </c>
      <c r="I49" s="2434" t="s">
        <v>2431</v>
      </c>
      <c r="J49" s="2434"/>
      <c r="K49" s="2434"/>
      <c r="L49" s="2453"/>
      <c r="M49" s="2453"/>
      <c r="N49" s="2453"/>
      <c r="O49" s="2453"/>
      <c r="P49" s="2406" t="s">
        <v>917</v>
      </c>
      <c r="Q49" s="2453"/>
      <c r="R49" s="2428"/>
      <c r="S49" s="2429"/>
      <c r="T49" s="2429"/>
      <c r="U49" s="2453"/>
      <c r="V49" s="2453"/>
      <c r="W49" s="2453"/>
    </row>
    <row r="50" spans="1:23" ht="27.75" customHeight="1">
      <c r="A50" s="2429">
        <v>1</v>
      </c>
      <c r="B50" s="2417">
        <v>171968090000051</v>
      </c>
      <c r="C50" s="2566">
        <v>42766</v>
      </c>
      <c r="D50" s="2567">
        <v>0.16666666666666666</v>
      </c>
      <c r="E50" s="2296" t="s">
        <v>137</v>
      </c>
      <c r="F50" s="2450" t="s">
        <v>145</v>
      </c>
      <c r="G50" s="2434" t="s">
        <v>2432</v>
      </c>
      <c r="H50" s="2423" t="s">
        <v>2433</v>
      </c>
      <c r="I50" s="2434" t="s">
        <v>2434</v>
      </c>
      <c r="J50" s="2434"/>
      <c r="K50" s="2434"/>
      <c r="L50" s="2453"/>
      <c r="M50" s="2453"/>
      <c r="N50" s="2453"/>
      <c r="O50" s="2453"/>
      <c r="P50" s="2406" t="s">
        <v>917</v>
      </c>
      <c r="Q50" s="2453"/>
      <c r="R50" s="2428"/>
      <c r="S50" s="2512"/>
      <c r="T50" s="2512"/>
      <c r="U50" s="2453"/>
      <c r="V50" s="2453"/>
      <c r="W50" s="2453"/>
    </row>
    <row r="51" spans="1:23" ht="38.25">
      <c r="A51" s="2429">
        <v>1</v>
      </c>
      <c r="B51" s="2417">
        <v>171962090000034</v>
      </c>
      <c r="C51" s="2566">
        <v>42766</v>
      </c>
      <c r="D51" s="2567">
        <v>0.8847222222222223</v>
      </c>
      <c r="E51" s="2296" t="s">
        <v>130</v>
      </c>
      <c r="F51" s="2450" t="s">
        <v>145</v>
      </c>
      <c r="G51" s="2434" t="s">
        <v>2435</v>
      </c>
      <c r="H51" s="2434" t="s">
        <v>2436</v>
      </c>
      <c r="I51" s="2434" t="s">
        <v>2437</v>
      </c>
      <c r="J51" s="2434" t="s">
        <v>2438</v>
      </c>
      <c r="K51" s="2434"/>
      <c r="L51" s="2453"/>
      <c r="M51" s="2453"/>
      <c r="N51" s="2453"/>
      <c r="O51" s="2453"/>
      <c r="P51" s="2406" t="s">
        <v>916</v>
      </c>
      <c r="Q51" s="2453"/>
      <c r="R51" s="2428"/>
      <c r="S51" s="2578"/>
      <c r="T51" s="2578"/>
      <c r="U51" s="2453"/>
      <c r="V51" s="2453"/>
      <c r="W51" s="2453"/>
    </row>
    <row r="52" spans="1:23" ht="38.25">
      <c r="A52" s="2519">
        <v>1</v>
      </c>
      <c r="B52" s="2579">
        <v>171962090000040</v>
      </c>
      <c r="C52" s="2580">
        <v>42771</v>
      </c>
      <c r="D52" s="2581">
        <v>0.16041666666666668</v>
      </c>
      <c r="E52" s="2582" t="s">
        <v>130</v>
      </c>
      <c r="F52" s="2582" t="s">
        <v>145</v>
      </c>
      <c r="G52" s="2583" t="s">
        <v>2439</v>
      </c>
      <c r="H52" s="2583" t="s">
        <v>2440</v>
      </c>
      <c r="I52" s="2583" t="s">
        <v>2441</v>
      </c>
      <c r="J52" s="2583"/>
      <c r="K52" s="2583"/>
      <c r="L52" s="2584"/>
      <c r="M52" s="2584"/>
      <c r="N52" s="2584"/>
      <c r="O52" s="2584"/>
      <c r="P52" s="2493" t="s">
        <v>916</v>
      </c>
      <c r="Q52" s="2584"/>
      <c r="R52" s="2585">
        <v>2</v>
      </c>
      <c r="S52" s="2586">
        <v>4</v>
      </c>
      <c r="T52" s="2586">
        <v>1</v>
      </c>
      <c r="U52" s="2584"/>
      <c r="V52" s="2584"/>
      <c r="W52" s="2584"/>
    </row>
    <row r="53" spans="1:23" ht="25.5">
      <c r="A53" s="2429">
        <v>1</v>
      </c>
      <c r="B53" s="2417">
        <v>171940090000041</v>
      </c>
      <c r="C53" s="2566">
        <v>42770</v>
      </c>
      <c r="D53" s="2567">
        <v>0.88888888888888884</v>
      </c>
      <c r="E53" s="2296" t="s">
        <v>127</v>
      </c>
      <c r="F53" s="2450" t="s">
        <v>145</v>
      </c>
      <c r="G53" s="2423" t="s">
        <v>2442</v>
      </c>
      <c r="H53" s="2423" t="s">
        <v>2443</v>
      </c>
      <c r="I53" s="2434" t="s">
        <v>2444</v>
      </c>
      <c r="J53" s="2434"/>
      <c r="K53" s="2434"/>
      <c r="L53" s="2453"/>
      <c r="M53" s="2453"/>
      <c r="N53" s="2453"/>
      <c r="O53" s="2453"/>
      <c r="P53" s="2406" t="s">
        <v>916</v>
      </c>
      <c r="Q53" s="2453"/>
      <c r="R53" s="2428"/>
      <c r="S53" s="2429"/>
      <c r="T53" s="2429"/>
      <c r="U53" s="2453"/>
      <c r="V53" s="2453"/>
      <c r="W53" s="2453"/>
    </row>
    <row r="54" spans="1:23" ht="25.5">
      <c r="A54" s="2550">
        <v>1</v>
      </c>
      <c r="B54" s="2541">
        <v>171940090000042</v>
      </c>
      <c r="C54" s="2545">
        <v>42772</v>
      </c>
      <c r="D54" s="2553">
        <v>0.83750000000000002</v>
      </c>
      <c r="E54" s="2296" t="s">
        <v>127</v>
      </c>
      <c r="F54" s="2296" t="s">
        <v>138</v>
      </c>
      <c r="G54" s="2423" t="s">
        <v>2445</v>
      </c>
      <c r="H54" s="2423" t="s">
        <v>1245</v>
      </c>
      <c r="I54" s="2540" t="s">
        <v>2446</v>
      </c>
      <c r="J54" s="2547" t="s">
        <v>1262</v>
      </c>
      <c r="K54" s="2434"/>
      <c r="L54" s="2453"/>
      <c r="M54" s="2453"/>
      <c r="N54" s="2453"/>
      <c r="O54" s="2453"/>
      <c r="P54" s="2406" t="s">
        <v>916</v>
      </c>
      <c r="Q54" s="2453"/>
      <c r="R54" s="2428">
        <v>6</v>
      </c>
      <c r="S54" s="2550">
        <v>4</v>
      </c>
      <c r="T54" s="2512">
        <v>1</v>
      </c>
      <c r="U54" s="2453"/>
      <c r="V54" s="2453"/>
      <c r="W54" s="2453"/>
    </row>
    <row r="55" spans="1:23" s="10" customFormat="1" ht="51.75" customHeight="1">
      <c r="A55" s="2429">
        <v>1</v>
      </c>
      <c r="B55" s="2417">
        <v>171968090000056</v>
      </c>
      <c r="C55" s="2566">
        <v>42772</v>
      </c>
      <c r="D55" s="2567">
        <v>0.72013888888888899</v>
      </c>
      <c r="E55" s="2296" t="s">
        <v>137</v>
      </c>
      <c r="F55" s="2450" t="s">
        <v>145</v>
      </c>
      <c r="G55" s="2423" t="s">
        <v>2447</v>
      </c>
      <c r="H55" s="2423" t="s">
        <v>2448</v>
      </c>
      <c r="I55" s="2434"/>
      <c r="J55" s="2434"/>
      <c r="K55" s="2434"/>
      <c r="L55" s="2453"/>
      <c r="M55" s="2453"/>
      <c r="N55" s="2453"/>
      <c r="O55" s="2453"/>
      <c r="P55" s="2406" t="s">
        <v>918</v>
      </c>
      <c r="Q55" s="2453"/>
      <c r="R55" s="2428"/>
      <c r="S55" s="2578"/>
      <c r="T55" s="2578"/>
      <c r="U55" s="2453"/>
      <c r="V55" s="2453"/>
      <c r="W55" s="2453"/>
    </row>
    <row r="56" spans="1:23" ht="25.5">
      <c r="A56" s="2429">
        <v>1</v>
      </c>
      <c r="B56" s="2417">
        <v>171962090000043</v>
      </c>
      <c r="C56" s="2566">
        <v>42773</v>
      </c>
      <c r="D56" s="2567">
        <v>0.60625000000000007</v>
      </c>
      <c r="E56" s="2296" t="s">
        <v>130</v>
      </c>
      <c r="F56" s="2450" t="s">
        <v>138</v>
      </c>
      <c r="G56" s="2423" t="s">
        <v>2449</v>
      </c>
      <c r="H56" s="2423" t="s">
        <v>2450</v>
      </c>
      <c r="I56" s="2434" t="s">
        <v>2451</v>
      </c>
      <c r="J56" s="2434"/>
      <c r="K56" s="2434"/>
      <c r="L56" s="2453"/>
      <c r="M56" s="2453"/>
      <c r="N56" s="2453"/>
      <c r="O56" s="2453"/>
      <c r="P56" s="2406" t="s">
        <v>916</v>
      </c>
      <c r="Q56" s="2453"/>
      <c r="R56" s="2428">
        <v>2</v>
      </c>
      <c r="S56" s="2578">
        <v>4</v>
      </c>
      <c r="T56" s="2578">
        <v>1</v>
      </c>
      <c r="U56" s="2453"/>
      <c r="V56" s="2453"/>
      <c r="W56" s="2453"/>
    </row>
    <row r="57" spans="1:23" ht="38.25">
      <c r="A57" s="2429">
        <v>1</v>
      </c>
      <c r="B57" s="2417">
        <v>171910090000060</v>
      </c>
      <c r="C57" s="2566">
        <v>42774</v>
      </c>
      <c r="D57" s="2567">
        <v>5.5555555555555558E-3</v>
      </c>
      <c r="E57" s="2296" t="s">
        <v>128</v>
      </c>
      <c r="F57" s="2450" t="s">
        <v>138</v>
      </c>
      <c r="G57" s="2434" t="s">
        <v>2452</v>
      </c>
      <c r="H57" s="2434" t="s">
        <v>2453</v>
      </c>
      <c r="I57" s="2423" t="s">
        <v>2454</v>
      </c>
      <c r="J57" s="2434" t="s">
        <v>2455</v>
      </c>
      <c r="K57" s="2434"/>
      <c r="L57" s="2453"/>
      <c r="M57" s="2453"/>
      <c r="N57" s="2453"/>
      <c r="O57" s="2453"/>
      <c r="P57" s="2473" t="s">
        <v>916</v>
      </c>
      <c r="Q57" s="2453"/>
      <c r="R57" s="2428" t="s">
        <v>806</v>
      </c>
      <c r="S57" s="2587">
        <v>6</v>
      </c>
      <c r="T57" s="2587">
        <v>1</v>
      </c>
      <c r="U57" s="2453"/>
      <c r="V57" s="2453"/>
      <c r="W57" s="2453"/>
    </row>
    <row r="58" spans="1:23" ht="38.25">
      <c r="A58" s="2429">
        <v>1</v>
      </c>
      <c r="B58" s="2417">
        <v>171948090000006</v>
      </c>
      <c r="C58" s="2555">
        <v>42774</v>
      </c>
      <c r="D58" s="2554">
        <v>0.20486111111111113</v>
      </c>
      <c r="E58" s="2296" t="s">
        <v>146</v>
      </c>
      <c r="F58" s="2450" t="s">
        <v>145</v>
      </c>
      <c r="G58" s="2423" t="s">
        <v>2456</v>
      </c>
      <c r="H58" s="2423" t="s">
        <v>2457</v>
      </c>
      <c r="I58" s="2434" t="s">
        <v>2458</v>
      </c>
      <c r="J58" s="2434"/>
      <c r="K58" s="2434"/>
      <c r="L58" s="2453"/>
      <c r="M58" s="2453"/>
      <c r="N58" s="2453"/>
      <c r="O58" s="2453"/>
      <c r="P58" s="2406" t="s">
        <v>916</v>
      </c>
      <c r="Q58" s="2453"/>
      <c r="R58" s="2428"/>
      <c r="S58" s="2587"/>
      <c r="T58" s="2587"/>
      <c r="U58" s="2453" t="s">
        <v>838</v>
      </c>
      <c r="V58" s="2587">
        <v>1</v>
      </c>
      <c r="W58" s="2587">
        <v>1</v>
      </c>
    </row>
    <row r="59" spans="1:23" ht="67.5" customHeight="1">
      <c r="A59" s="2429">
        <v>1</v>
      </c>
      <c r="B59" s="2417">
        <v>171956090000027</v>
      </c>
      <c r="C59" s="2566">
        <v>42774</v>
      </c>
      <c r="D59" s="2567">
        <v>0.51597222222222217</v>
      </c>
      <c r="E59" s="2296" t="s">
        <v>135</v>
      </c>
      <c r="F59" s="2450" t="s">
        <v>138</v>
      </c>
      <c r="G59" s="2423" t="s">
        <v>2459</v>
      </c>
      <c r="H59" s="2434" t="s">
        <v>2460</v>
      </c>
      <c r="I59" s="2435" t="s">
        <v>2461</v>
      </c>
      <c r="J59" s="2423" t="s">
        <v>2462</v>
      </c>
      <c r="K59" s="2434"/>
      <c r="L59" s="2453"/>
      <c r="M59" s="2423">
        <v>1</v>
      </c>
      <c r="N59" s="2453"/>
      <c r="O59" s="2453"/>
      <c r="P59" s="2406" t="s">
        <v>918</v>
      </c>
      <c r="Q59" s="2453" t="s">
        <v>2463</v>
      </c>
      <c r="R59" s="2428"/>
      <c r="S59" s="2429"/>
      <c r="T59" s="2429"/>
      <c r="U59" s="2453"/>
      <c r="V59" s="2453"/>
      <c r="W59" s="2453"/>
    </row>
    <row r="60" spans="1:23" ht="30" customHeight="1">
      <c r="A60" s="2588">
        <v>1</v>
      </c>
      <c r="B60" s="2191">
        <v>171948090000007</v>
      </c>
      <c r="C60" s="2573">
        <v>42775</v>
      </c>
      <c r="D60" s="2589">
        <v>0.56180555555555556</v>
      </c>
      <c r="E60" s="2194" t="s">
        <v>146</v>
      </c>
      <c r="F60" s="2180" t="s">
        <v>145</v>
      </c>
      <c r="G60" s="2590" t="s">
        <v>2270</v>
      </c>
      <c r="H60" s="2173" t="s">
        <v>2464</v>
      </c>
      <c r="I60" s="2173" t="s">
        <v>2465</v>
      </c>
      <c r="J60" s="2591" t="s">
        <v>2466</v>
      </c>
      <c r="K60" s="2173"/>
      <c r="L60" s="2174"/>
      <c r="M60" s="2174"/>
      <c r="N60" s="2174"/>
      <c r="O60" s="2174"/>
      <c r="P60" s="2171" t="s">
        <v>918</v>
      </c>
      <c r="Q60" s="2174"/>
      <c r="R60" s="2175"/>
      <c r="S60" s="2174"/>
      <c r="T60" s="2174"/>
      <c r="U60" s="2174"/>
      <c r="V60" s="2174"/>
      <c r="W60" s="2174"/>
    </row>
    <row r="61" spans="1:23" ht="14.25">
      <c r="A61" s="1598"/>
      <c r="B61" s="1517"/>
      <c r="C61" s="1599"/>
      <c r="D61" s="1600"/>
      <c r="E61" s="1421"/>
      <c r="F61" s="1523"/>
      <c r="G61" s="1441"/>
      <c r="H61" s="1441"/>
      <c r="I61" s="1441"/>
      <c r="J61" s="1441"/>
      <c r="K61" s="1441"/>
      <c r="L61" s="1509"/>
      <c r="M61" s="1509"/>
      <c r="N61" s="1509"/>
      <c r="O61" s="1509"/>
      <c r="P61" s="1421"/>
      <c r="Q61" s="1509"/>
      <c r="R61" s="1501"/>
      <c r="S61" s="1509"/>
      <c r="T61" s="1509"/>
      <c r="U61" s="1509"/>
      <c r="V61" s="1509"/>
      <c r="W61" s="1509"/>
    </row>
    <row r="62" spans="1:23" ht="14.25">
      <c r="A62" s="1598"/>
      <c r="B62" s="1517"/>
      <c r="C62" s="1599"/>
      <c r="D62" s="1600"/>
      <c r="E62" s="1421"/>
      <c r="F62" s="1523"/>
      <c r="G62" s="1441"/>
      <c r="H62" s="1441"/>
      <c r="I62" s="1441"/>
      <c r="J62" s="1441"/>
      <c r="K62" s="1441"/>
      <c r="L62" s="1509"/>
      <c r="M62" s="1509"/>
      <c r="N62" s="1509"/>
      <c r="O62" s="1509"/>
      <c r="P62" s="1421"/>
      <c r="Q62" s="1509"/>
      <c r="R62" s="1501"/>
      <c r="S62" s="1509"/>
      <c r="T62" s="1509"/>
      <c r="U62" s="1509"/>
      <c r="V62" s="1509"/>
      <c r="W62" s="1509"/>
    </row>
    <row r="63" spans="1:23" ht="14.25">
      <c r="A63" s="1598"/>
      <c r="B63" s="1517"/>
      <c r="C63" s="1599"/>
      <c r="D63" s="1600"/>
      <c r="E63" s="1421"/>
      <c r="F63" s="1523"/>
      <c r="G63" s="1441"/>
      <c r="H63" s="1441"/>
      <c r="I63" s="1441"/>
      <c r="J63" s="1441"/>
      <c r="K63" s="1441"/>
      <c r="L63" s="1509"/>
      <c r="M63" s="1509"/>
      <c r="N63" s="1509"/>
      <c r="O63" s="1509"/>
      <c r="P63" s="1421"/>
      <c r="Q63" s="1509"/>
      <c r="R63" s="1501"/>
      <c r="S63" s="1509"/>
      <c r="T63" s="1509"/>
      <c r="U63" s="1509"/>
      <c r="V63" s="1509"/>
      <c r="W63" s="1509"/>
    </row>
    <row r="64" spans="1:23" ht="14.25">
      <c r="A64" s="1598"/>
      <c r="B64" s="1517"/>
      <c r="C64" s="1599"/>
      <c r="D64" s="1600"/>
      <c r="E64" s="1421"/>
      <c r="F64" s="1523"/>
      <c r="G64" s="1441"/>
      <c r="H64" s="1441"/>
      <c r="I64" s="1441"/>
      <c r="J64" s="1441"/>
      <c r="K64" s="1441"/>
      <c r="L64" s="1509"/>
      <c r="M64" s="1509"/>
      <c r="N64" s="1509"/>
      <c r="O64" s="1509"/>
      <c r="P64" s="1421"/>
      <c r="Q64" s="1509"/>
      <c r="R64" s="1501"/>
      <c r="S64" s="1509"/>
      <c r="T64" s="1509"/>
      <c r="U64" s="1509"/>
      <c r="V64" s="1509"/>
      <c r="W64" s="1509"/>
    </row>
    <row r="65" spans="1:23" ht="14.25">
      <c r="A65" s="1598"/>
      <c r="B65" s="1517"/>
      <c r="C65" s="1599"/>
      <c r="D65" s="1600"/>
      <c r="E65" s="1421"/>
      <c r="F65" s="1523"/>
      <c r="G65" s="1441"/>
      <c r="H65" s="1441"/>
      <c r="I65" s="1441"/>
      <c r="J65" s="1441"/>
      <c r="K65" s="1441"/>
      <c r="L65" s="1509"/>
      <c r="M65" s="1509"/>
      <c r="N65" s="1509"/>
      <c r="O65" s="1509"/>
      <c r="P65" s="1421"/>
      <c r="Q65" s="1509"/>
      <c r="R65" s="1501"/>
      <c r="S65" s="1509"/>
      <c r="T65" s="1509"/>
      <c r="U65" s="1509"/>
      <c r="V65" s="1509"/>
      <c r="W65" s="1509"/>
    </row>
    <row r="66" spans="1:23" ht="14.25">
      <c r="A66" s="1598"/>
      <c r="B66" s="1517"/>
      <c r="C66" s="1599"/>
      <c r="D66" s="1600"/>
      <c r="E66" s="1421"/>
      <c r="F66" s="1523"/>
      <c r="G66" s="1441"/>
      <c r="H66" s="1441"/>
      <c r="I66" s="1441"/>
      <c r="J66" s="1441"/>
      <c r="K66" s="1441"/>
      <c r="L66" s="1509"/>
      <c r="M66" s="1509"/>
      <c r="N66" s="1509"/>
      <c r="O66" s="1509"/>
      <c r="P66" s="1421"/>
      <c r="Q66" s="1509"/>
      <c r="R66" s="1501"/>
      <c r="S66" s="1509"/>
      <c r="T66" s="1509"/>
      <c r="U66" s="1509"/>
      <c r="V66" s="1509"/>
      <c r="W66" s="1509"/>
    </row>
    <row r="67" spans="1:23" ht="14.25">
      <c r="A67" s="1598"/>
      <c r="B67" s="1517"/>
      <c r="C67" s="1599"/>
      <c r="D67" s="1600"/>
      <c r="E67" s="1421"/>
      <c r="F67" s="1523"/>
      <c r="G67" s="1441"/>
      <c r="H67" s="1441"/>
      <c r="I67" s="1441"/>
      <c r="J67" s="1441"/>
      <c r="K67" s="1441"/>
      <c r="L67" s="1509"/>
      <c r="M67" s="1509"/>
      <c r="N67" s="1509"/>
      <c r="O67" s="1509"/>
      <c r="P67" s="1421"/>
      <c r="Q67" s="1509"/>
      <c r="R67" s="1501"/>
      <c r="S67" s="1509"/>
      <c r="T67" s="1509"/>
      <c r="U67" s="1509"/>
      <c r="V67" s="1509"/>
      <c r="W67" s="1509"/>
    </row>
    <row r="68" spans="1:23" ht="14.25">
      <c r="A68" s="1598"/>
      <c r="B68" s="1517"/>
      <c r="C68" s="1599"/>
      <c r="D68" s="1600"/>
      <c r="E68" s="1421"/>
      <c r="F68" s="1523"/>
      <c r="G68" s="1441"/>
      <c r="H68" s="1441"/>
      <c r="I68" s="1441"/>
      <c r="J68" s="1441"/>
      <c r="K68" s="1441"/>
      <c r="L68" s="1509"/>
      <c r="M68" s="1509"/>
      <c r="N68" s="1509"/>
      <c r="O68" s="1509"/>
      <c r="P68" s="1421"/>
      <c r="Q68" s="1509"/>
      <c r="R68" s="1501"/>
      <c r="S68" s="1509"/>
      <c r="T68" s="1509"/>
      <c r="U68" s="1509"/>
      <c r="V68" s="1509"/>
      <c r="W68" s="1509"/>
    </row>
    <row r="69" spans="1:23" ht="14.25">
      <c r="A69" s="1598"/>
      <c r="B69" s="1517"/>
      <c r="C69" s="1599"/>
      <c r="D69" s="1600"/>
      <c r="E69" s="1421"/>
      <c r="F69" s="1523"/>
      <c r="G69" s="1441"/>
      <c r="H69" s="1441"/>
      <c r="I69" s="1441"/>
      <c r="J69" s="1441"/>
      <c r="K69" s="1441"/>
      <c r="L69" s="1509"/>
      <c r="M69" s="1509"/>
      <c r="N69" s="1509"/>
      <c r="O69" s="1509"/>
      <c r="P69" s="1421"/>
      <c r="Q69" s="1509"/>
      <c r="R69" s="1501"/>
      <c r="S69" s="1509"/>
      <c r="T69" s="1509"/>
      <c r="U69" s="1509"/>
      <c r="V69" s="1509"/>
      <c r="W69" s="1509"/>
    </row>
    <row r="70" spans="1:23" ht="14.25">
      <c r="A70" s="1598"/>
      <c r="B70" s="1517"/>
      <c r="C70" s="1599"/>
      <c r="D70" s="1600"/>
      <c r="E70" s="1421"/>
      <c r="F70" s="1523"/>
      <c r="G70" s="1441"/>
      <c r="H70" s="1441"/>
      <c r="I70" s="1441"/>
      <c r="J70" s="1441"/>
      <c r="K70" s="1441"/>
      <c r="L70" s="1509"/>
      <c r="M70" s="1509"/>
      <c r="N70" s="1509"/>
      <c r="O70" s="1509"/>
      <c r="P70" s="1421"/>
      <c r="Q70" s="1509"/>
      <c r="R70" s="1501"/>
      <c r="S70" s="1509"/>
      <c r="T70" s="1509"/>
      <c r="U70" s="1509"/>
      <c r="V70" s="1509"/>
      <c r="W70" s="1509"/>
    </row>
    <row r="71" spans="1:23" ht="14.25">
      <c r="A71" s="1598"/>
      <c r="B71" s="1517"/>
      <c r="C71" s="1599"/>
      <c r="D71" s="1600"/>
      <c r="E71" s="1421"/>
      <c r="F71" s="1523"/>
      <c r="G71" s="1441"/>
      <c r="H71" s="1441"/>
      <c r="I71" s="1441"/>
      <c r="J71" s="1441"/>
      <c r="K71" s="1441"/>
      <c r="L71" s="1509"/>
      <c r="M71" s="1509"/>
      <c r="N71" s="1509"/>
      <c r="O71" s="1509"/>
      <c r="P71" s="1421"/>
      <c r="Q71" s="1509"/>
      <c r="R71" s="1501"/>
      <c r="S71" s="1509"/>
      <c r="T71" s="1509"/>
      <c r="U71" s="1509"/>
      <c r="V71" s="1509"/>
      <c r="W71" s="1509"/>
    </row>
    <row r="72" spans="1:23" ht="14.25">
      <c r="A72" s="1598"/>
      <c r="B72" s="1517"/>
      <c r="C72" s="1599"/>
      <c r="D72" s="1600"/>
      <c r="E72" s="1421"/>
      <c r="F72" s="1523"/>
      <c r="G72" s="1441"/>
      <c r="H72" s="1441"/>
      <c r="I72" s="1441"/>
      <c r="J72" s="1441"/>
      <c r="K72" s="1441"/>
      <c r="L72" s="1509"/>
      <c r="M72" s="1509"/>
      <c r="N72" s="1509"/>
      <c r="O72" s="1509"/>
      <c r="P72" s="1421"/>
      <c r="Q72" s="1509"/>
      <c r="R72" s="1501"/>
      <c r="S72" s="1509"/>
      <c r="T72" s="1509"/>
      <c r="U72" s="1509"/>
      <c r="V72" s="1509"/>
      <c r="W72" s="1509"/>
    </row>
    <row r="73" spans="1:23" ht="14.25">
      <c r="A73" s="1598"/>
      <c r="B73" s="1517"/>
      <c r="C73" s="1599"/>
      <c r="D73" s="1600"/>
      <c r="E73" s="1421"/>
      <c r="F73" s="1523"/>
      <c r="G73" s="1441"/>
      <c r="H73" s="1441"/>
      <c r="I73" s="1441"/>
      <c r="J73" s="1441"/>
      <c r="K73" s="1441"/>
      <c r="L73" s="1509"/>
      <c r="M73" s="1509"/>
      <c r="N73" s="1509"/>
      <c r="O73" s="1509"/>
      <c r="P73" s="1421"/>
      <c r="Q73" s="1509"/>
      <c r="R73" s="1501"/>
      <c r="S73" s="1509"/>
      <c r="T73" s="1509"/>
      <c r="U73" s="1509"/>
      <c r="V73" s="1509"/>
      <c r="W73" s="1509"/>
    </row>
    <row r="74" spans="1:23" ht="14.25">
      <c r="A74" s="1598"/>
      <c r="B74" s="1517"/>
      <c r="C74" s="1599"/>
      <c r="D74" s="1600"/>
      <c r="E74" s="1421"/>
      <c r="F74" s="1523"/>
      <c r="G74" s="1441"/>
      <c r="H74" s="1441"/>
      <c r="I74" s="1441"/>
      <c r="J74" s="1441"/>
      <c r="K74" s="1441"/>
      <c r="L74" s="1509"/>
      <c r="M74" s="1509"/>
      <c r="N74" s="1509"/>
      <c r="O74" s="1509"/>
      <c r="P74" s="1421"/>
      <c r="Q74" s="1509"/>
      <c r="R74" s="1501"/>
      <c r="S74" s="1509"/>
      <c r="T74" s="1509"/>
      <c r="U74" s="1509"/>
      <c r="V74" s="1509"/>
      <c r="W74" s="1509"/>
    </row>
    <row r="75" spans="1:23" ht="14.25">
      <c r="A75" s="1598"/>
      <c r="B75" s="1517"/>
      <c r="C75" s="1599"/>
      <c r="D75" s="1600"/>
      <c r="E75" s="1421"/>
      <c r="F75" s="1523"/>
      <c r="G75" s="1441"/>
      <c r="H75" s="1441"/>
      <c r="I75" s="1441"/>
      <c r="J75" s="1441"/>
      <c r="K75" s="1441"/>
      <c r="L75" s="1509"/>
      <c r="M75" s="1509"/>
      <c r="N75" s="1509"/>
      <c r="O75" s="1509"/>
      <c r="P75" s="1421"/>
      <c r="Q75" s="1509"/>
      <c r="R75" s="1501"/>
      <c r="S75" s="1509"/>
      <c r="T75" s="1509"/>
      <c r="U75" s="1509"/>
      <c r="V75" s="1509"/>
      <c r="W75" s="1509"/>
    </row>
    <row r="76" spans="1:23" ht="14.25">
      <c r="A76" s="1598"/>
      <c r="B76" s="1517"/>
      <c r="C76" s="1599"/>
      <c r="D76" s="1600"/>
      <c r="E76" s="1421"/>
      <c r="F76" s="1523"/>
      <c r="G76" s="1441"/>
      <c r="H76" s="1441"/>
      <c r="I76" s="1441"/>
      <c r="J76" s="1441"/>
      <c r="K76" s="1441"/>
      <c r="L76" s="1509"/>
      <c r="M76" s="1509"/>
      <c r="N76" s="1509"/>
      <c r="O76" s="1509"/>
      <c r="P76" s="1421"/>
      <c r="Q76" s="1509"/>
      <c r="R76" s="1501"/>
      <c r="S76" s="1509"/>
      <c r="T76" s="1509"/>
      <c r="U76" s="1509"/>
      <c r="V76" s="1509"/>
      <c r="W76" s="1509"/>
    </row>
    <row r="77" spans="1:23" ht="14.25">
      <c r="A77" s="1598"/>
      <c r="B77" s="1517"/>
      <c r="C77" s="1599"/>
      <c r="D77" s="1600"/>
      <c r="E77" s="1421"/>
      <c r="F77" s="1523"/>
      <c r="G77" s="1441"/>
      <c r="H77" s="1441"/>
      <c r="I77" s="1441"/>
      <c r="J77" s="1441"/>
      <c r="K77" s="1441"/>
      <c r="L77" s="1509"/>
      <c r="M77" s="1509"/>
      <c r="N77" s="1509"/>
      <c r="O77" s="1509"/>
      <c r="P77" s="1421"/>
      <c r="Q77" s="1509"/>
      <c r="R77" s="1501"/>
      <c r="S77" s="1509"/>
      <c r="T77" s="1509"/>
      <c r="U77" s="1509"/>
      <c r="V77" s="1509"/>
      <c r="W77" s="1509"/>
    </row>
    <row r="78" spans="1:23" ht="14.25">
      <c r="A78" s="1598"/>
      <c r="B78" s="1517"/>
      <c r="C78" s="1599"/>
      <c r="D78" s="1600"/>
      <c r="E78" s="1421"/>
      <c r="F78" s="1523"/>
      <c r="G78" s="1441"/>
      <c r="H78" s="1441"/>
      <c r="I78" s="1441"/>
      <c r="J78" s="1441"/>
      <c r="K78" s="1441"/>
      <c r="L78" s="1509"/>
      <c r="M78" s="1509"/>
      <c r="N78" s="1509"/>
      <c r="O78" s="1509"/>
      <c r="P78" s="1421"/>
      <c r="Q78" s="1509"/>
      <c r="R78" s="1501"/>
      <c r="S78" s="1509"/>
      <c r="T78" s="1509"/>
      <c r="U78" s="1509"/>
      <c r="V78" s="1509"/>
      <c r="W78" s="1509"/>
    </row>
    <row r="79" spans="1:23" ht="14.25">
      <c r="A79" s="1598"/>
      <c r="B79" s="1517"/>
      <c r="C79" s="1599"/>
      <c r="D79" s="1600"/>
      <c r="E79" s="1421"/>
      <c r="F79" s="1523"/>
      <c r="G79" s="1441"/>
      <c r="H79" s="1441"/>
      <c r="I79" s="1441"/>
      <c r="J79" s="1441"/>
      <c r="K79" s="1441"/>
      <c r="L79" s="1509"/>
      <c r="M79" s="1509"/>
      <c r="N79" s="1509"/>
      <c r="O79" s="1509"/>
      <c r="P79" s="1421"/>
      <c r="Q79" s="1509"/>
      <c r="R79" s="1501"/>
      <c r="S79" s="1509"/>
      <c r="T79" s="1509"/>
      <c r="U79" s="1509"/>
      <c r="V79" s="1509"/>
      <c r="W79" s="1509"/>
    </row>
    <row r="80" spans="1:23" ht="14.25">
      <c r="A80" s="1598"/>
      <c r="B80" s="1517"/>
      <c r="C80" s="1599"/>
      <c r="D80" s="1600"/>
      <c r="E80" s="1421"/>
      <c r="F80" s="1523"/>
      <c r="G80" s="1441"/>
      <c r="H80" s="1441"/>
      <c r="I80" s="1441"/>
      <c r="J80" s="1441"/>
      <c r="K80" s="1441"/>
      <c r="L80" s="1509"/>
      <c r="M80" s="1509"/>
      <c r="N80" s="1509"/>
      <c r="O80" s="1509"/>
      <c r="P80" s="1421"/>
      <c r="Q80" s="1509"/>
      <c r="R80" s="1501"/>
      <c r="S80" s="1509"/>
      <c r="T80" s="1509"/>
      <c r="U80" s="1509"/>
      <c r="V80" s="1509"/>
      <c r="W80" s="1509"/>
    </row>
    <row r="81" spans="1:23" ht="14.25">
      <c r="A81" s="1598"/>
      <c r="B81" s="1517"/>
      <c r="C81" s="1599"/>
      <c r="D81" s="1600"/>
      <c r="E81" s="1421"/>
      <c r="F81" s="1523"/>
      <c r="G81" s="1441"/>
      <c r="H81" s="1441"/>
      <c r="I81" s="1441"/>
      <c r="J81" s="1441"/>
      <c r="K81" s="1441"/>
      <c r="L81" s="1509"/>
      <c r="M81" s="1509"/>
      <c r="N81" s="1509"/>
      <c r="O81" s="1509"/>
      <c r="P81" s="1421"/>
      <c r="Q81" s="1509"/>
      <c r="R81" s="1501"/>
      <c r="S81" s="1509"/>
      <c r="T81" s="1509"/>
      <c r="U81" s="1509"/>
      <c r="V81" s="1509"/>
      <c r="W81" s="1509"/>
    </row>
    <row r="82" spans="1:23" ht="14.25">
      <c r="A82" s="1598"/>
      <c r="B82" s="1517"/>
      <c r="C82" s="1599"/>
      <c r="D82" s="1600"/>
      <c r="E82" s="1421"/>
      <c r="F82" s="1523"/>
      <c r="G82" s="1441"/>
      <c r="H82" s="1441"/>
      <c r="I82" s="1441"/>
      <c r="J82" s="1441"/>
      <c r="K82" s="1441"/>
      <c r="L82" s="1509"/>
      <c r="M82" s="1509"/>
      <c r="N82" s="1509"/>
      <c r="O82" s="1509"/>
      <c r="P82" s="1421"/>
      <c r="Q82" s="1509"/>
      <c r="R82" s="1501"/>
      <c r="S82" s="1509"/>
      <c r="T82" s="1509"/>
      <c r="U82" s="1509"/>
      <c r="V82" s="1509"/>
      <c r="W82" s="1509"/>
    </row>
    <row r="83" spans="1:23" ht="14.25">
      <c r="A83" s="1598"/>
      <c r="B83" s="1517"/>
      <c r="C83" s="1599"/>
      <c r="D83" s="1600"/>
      <c r="E83" s="1421"/>
      <c r="F83" s="1523"/>
      <c r="G83" s="1441"/>
      <c r="H83" s="1441"/>
      <c r="I83" s="1441"/>
      <c r="J83" s="1441"/>
      <c r="K83" s="1441"/>
      <c r="L83" s="1509"/>
      <c r="M83" s="1509"/>
      <c r="N83" s="1509"/>
      <c r="O83" s="1509"/>
      <c r="P83" s="1421"/>
      <c r="Q83" s="1509"/>
      <c r="R83" s="1501"/>
      <c r="S83" s="1509"/>
      <c r="T83" s="1509"/>
      <c r="U83" s="1509"/>
      <c r="V83" s="1509"/>
      <c r="W83" s="1509"/>
    </row>
    <row r="84" spans="1:23" ht="14.25">
      <c r="A84" s="1598"/>
      <c r="B84" s="1517"/>
      <c r="C84" s="1599"/>
      <c r="D84" s="1600"/>
      <c r="E84" s="1421"/>
      <c r="F84" s="1523"/>
      <c r="G84" s="1441"/>
      <c r="H84" s="1441"/>
      <c r="I84" s="1441"/>
      <c r="J84" s="1441"/>
      <c r="K84" s="1441"/>
      <c r="L84" s="1509"/>
      <c r="M84" s="1509"/>
      <c r="N84" s="1509"/>
      <c r="O84" s="1509"/>
      <c r="P84" s="1421"/>
      <c r="Q84" s="1509"/>
      <c r="R84" s="1501"/>
      <c r="S84" s="1509"/>
      <c r="T84" s="1509"/>
      <c r="U84" s="1509"/>
      <c r="V84" s="1509"/>
      <c r="W84" s="1509"/>
    </row>
    <row r="85" spans="1:23" ht="14.25">
      <c r="A85" s="1598"/>
      <c r="B85" s="1517"/>
      <c r="C85" s="1599"/>
      <c r="D85" s="1600"/>
      <c r="E85" s="1421"/>
      <c r="F85" s="1523"/>
      <c r="G85" s="1441"/>
      <c r="H85" s="1441"/>
      <c r="I85" s="1441"/>
      <c r="J85" s="1441"/>
      <c r="K85" s="1441"/>
      <c r="L85" s="1509"/>
      <c r="M85" s="1509"/>
      <c r="N85" s="1509"/>
      <c r="O85" s="1509"/>
      <c r="P85" s="1421"/>
      <c r="Q85" s="1509"/>
      <c r="R85" s="1501"/>
      <c r="S85" s="1509"/>
      <c r="T85" s="1509"/>
      <c r="U85" s="1509"/>
      <c r="V85" s="1509"/>
      <c r="W85" s="1509"/>
    </row>
    <row r="86" spans="1:23" ht="14.25">
      <c r="A86" s="1598"/>
      <c r="B86" s="1517"/>
      <c r="C86" s="1599"/>
      <c r="D86" s="1600"/>
      <c r="E86" s="1421"/>
      <c r="F86" s="1523"/>
      <c r="G86" s="1441"/>
      <c r="H86" s="1441"/>
      <c r="I86" s="1441"/>
      <c r="J86" s="1441"/>
      <c r="K86" s="1441"/>
      <c r="L86" s="1509"/>
      <c r="M86" s="1509"/>
      <c r="N86" s="1509"/>
      <c r="O86" s="1509"/>
      <c r="P86" s="1421"/>
      <c r="Q86" s="1509"/>
      <c r="R86" s="1501"/>
      <c r="S86" s="1509"/>
      <c r="T86" s="1509"/>
      <c r="U86" s="1509"/>
      <c r="V86" s="1509"/>
      <c r="W86" s="1509"/>
    </row>
    <row r="87" spans="1:23" ht="14.25">
      <c r="A87" s="1598"/>
      <c r="B87" s="1517"/>
      <c r="C87" s="1599"/>
      <c r="D87" s="1600"/>
      <c r="E87" s="1421"/>
      <c r="F87" s="1523"/>
      <c r="G87" s="1441"/>
      <c r="H87" s="1441"/>
      <c r="I87" s="1441"/>
      <c r="J87" s="1441"/>
      <c r="K87" s="1441"/>
      <c r="L87" s="1509"/>
      <c r="M87" s="1509"/>
      <c r="N87" s="1509"/>
      <c r="O87" s="1509"/>
      <c r="P87" s="1421"/>
      <c r="Q87" s="1509"/>
      <c r="R87" s="1501"/>
      <c r="S87" s="1509"/>
      <c r="T87" s="1509"/>
      <c r="U87" s="1509"/>
      <c r="V87" s="1509"/>
      <c r="W87" s="1509"/>
    </row>
    <row r="88" spans="1:23" ht="14.25">
      <c r="A88" s="1598"/>
      <c r="B88" s="1517"/>
      <c r="C88" s="1599"/>
      <c r="D88" s="1600"/>
      <c r="E88" s="1421"/>
      <c r="F88" s="1523"/>
      <c r="G88" s="1441"/>
      <c r="H88" s="1441"/>
      <c r="I88" s="1441"/>
      <c r="J88" s="1441"/>
      <c r="K88" s="1441"/>
      <c r="L88" s="1509"/>
      <c r="M88" s="1509"/>
      <c r="N88" s="1509"/>
      <c r="O88" s="1509"/>
      <c r="P88" s="1421"/>
      <c r="Q88" s="1509"/>
      <c r="R88" s="1501"/>
      <c r="S88" s="1509"/>
      <c r="T88" s="1509"/>
      <c r="U88" s="1509"/>
      <c r="V88" s="1509"/>
      <c r="W88" s="1509"/>
    </row>
    <row r="89" spans="1:23" ht="14.25">
      <c r="A89" s="1598"/>
      <c r="B89" s="1517"/>
      <c r="C89" s="1599"/>
      <c r="D89" s="1600"/>
      <c r="E89" s="1421"/>
      <c r="F89" s="1523"/>
      <c r="G89" s="1441"/>
      <c r="H89" s="1441"/>
      <c r="I89" s="1441"/>
      <c r="J89" s="1441"/>
      <c r="K89" s="1441"/>
      <c r="L89" s="1509"/>
      <c r="M89" s="1509"/>
      <c r="N89" s="1509"/>
      <c r="O89" s="1509"/>
      <c r="P89" s="1421"/>
      <c r="Q89" s="1509"/>
      <c r="R89" s="1501"/>
      <c r="S89" s="1509"/>
      <c r="T89" s="1509"/>
      <c r="U89" s="1509"/>
      <c r="V89" s="1509"/>
      <c r="W89" s="1509"/>
    </row>
    <row r="90" spans="1:23" ht="14.25">
      <c r="A90" s="1598"/>
      <c r="B90" s="1517"/>
      <c r="C90" s="1599"/>
      <c r="D90" s="1600"/>
      <c r="E90" s="1421"/>
      <c r="F90" s="1523"/>
      <c r="G90" s="1441"/>
      <c r="H90" s="1441"/>
      <c r="I90" s="1441"/>
      <c r="J90" s="1441"/>
      <c r="K90" s="1441"/>
      <c r="L90" s="1509"/>
      <c r="M90" s="1509"/>
      <c r="N90" s="1509"/>
      <c r="O90" s="1509"/>
      <c r="P90" s="1421"/>
      <c r="Q90" s="1509"/>
      <c r="R90" s="1501"/>
      <c r="S90" s="1509"/>
      <c r="T90" s="1509"/>
      <c r="U90" s="1509"/>
      <c r="V90" s="1509"/>
      <c r="W90" s="1509"/>
    </row>
    <row r="91" spans="1:23" ht="14.25">
      <c r="A91" s="1598"/>
      <c r="B91" s="1517"/>
      <c r="C91" s="1599"/>
      <c r="D91" s="1600"/>
      <c r="E91" s="1421"/>
      <c r="F91" s="1523"/>
      <c r="G91" s="1441"/>
      <c r="H91" s="1441"/>
      <c r="I91" s="1441"/>
      <c r="J91" s="1441"/>
      <c r="K91" s="1441"/>
      <c r="L91" s="1509"/>
      <c r="M91" s="1509"/>
      <c r="N91" s="1509"/>
      <c r="O91" s="1509"/>
      <c r="P91" s="1421"/>
      <c r="Q91" s="1509"/>
      <c r="R91" s="1501"/>
      <c r="S91" s="1509"/>
      <c r="T91" s="1509"/>
      <c r="U91" s="1509"/>
      <c r="V91" s="1509"/>
      <c r="W91" s="1509"/>
    </row>
    <row r="92" spans="1:23" ht="14.25">
      <c r="A92" s="1598"/>
      <c r="B92" s="1517"/>
      <c r="C92" s="1599"/>
      <c r="D92" s="1600"/>
      <c r="E92" s="1421"/>
      <c r="F92" s="1523"/>
      <c r="G92" s="1441"/>
      <c r="H92" s="1441"/>
      <c r="I92" s="1441"/>
      <c r="J92" s="1441"/>
      <c r="K92" s="1441"/>
      <c r="L92" s="1509"/>
      <c r="M92" s="1509"/>
      <c r="N92" s="1509"/>
      <c r="O92" s="1509"/>
      <c r="P92" s="1421"/>
      <c r="Q92" s="1509"/>
      <c r="R92" s="1501"/>
      <c r="S92" s="1509"/>
      <c r="T92" s="1509"/>
      <c r="U92" s="1509"/>
      <c r="V92" s="1509"/>
      <c r="W92" s="1509"/>
    </row>
    <row r="93" spans="1:23" ht="14.25">
      <c r="A93" s="1598"/>
      <c r="B93" s="1517"/>
      <c r="C93" s="1599"/>
      <c r="D93" s="1600"/>
      <c r="E93" s="1421"/>
      <c r="F93" s="1523"/>
      <c r="G93" s="1441"/>
      <c r="H93" s="1441"/>
      <c r="I93" s="1441"/>
      <c r="J93" s="1441"/>
      <c r="K93" s="1441"/>
      <c r="L93" s="1509"/>
      <c r="M93" s="1509"/>
      <c r="N93" s="1509"/>
      <c r="O93" s="1509"/>
      <c r="P93" s="1421"/>
      <c r="Q93" s="1509"/>
      <c r="R93" s="1501"/>
      <c r="S93" s="1509"/>
      <c r="T93" s="1509"/>
      <c r="U93" s="1509"/>
      <c r="V93" s="1509"/>
      <c r="W93" s="1509"/>
    </row>
    <row r="94" spans="1:23" ht="14.25">
      <c r="A94" s="1598"/>
      <c r="B94" s="1517"/>
      <c r="C94" s="1599"/>
      <c r="D94" s="1600"/>
      <c r="E94" s="1421"/>
      <c r="F94" s="1523"/>
      <c r="G94" s="1441"/>
      <c r="H94" s="1441"/>
      <c r="I94" s="1441"/>
      <c r="J94" s="1441"/>
      <c r="K94" s="1441"/>
      <c r="L94" s="1509"/>
      <c r="M94" s="1509"/>
      <c r="N94" s="1509"/>
      <c r="O94" s="1509"/>
      <c r="P94" s="1421"/>
      <c r="Q94" s="1509"/>
      <c r="R94" s="1501"/>
      <c r="S94" s="1509"/>
      <c r="T94" s="1509"/>
      <c r="U94" s="1509"/>
      <c r="V94" s="1509"/>
      <c r="W94" s="1509"/>
    </row>
    <row r="95" spans="1:23" ht="14.25">
      <c r="A95" s="1598"/>
      <c r="B95" s="1517"/>
      <c r="C95" s="1599"/>
      <c r="D95" s="1600"/>
      <c r="E95" s="1421"/>
      <c r="F95" s="1523"/>
      <c r="G95" s="1441"/>
      <c r="H95" s="1441"/>
      <c r="I95" s="1441"/>
      <c r="J95" s="1441"/>
      <c r="K95" s="1441"/>
      <c r="L95" s="1509"/>
      <c r="M95" s="1509"/>
      <c r="N95" s="1509"/>
      <c r="O95" s="1509"/>
      <c r="P95" s="1421"/>
      <c r="Q95" s="1509"/>
      <c r="R95" s="1501"/>
      <c r="S95" s="1509"/>
      <c r="T95" s="1509"/>
      <c r="U95" s="1509"/>
      <c r="V95" s="1509"/>
      <c r="W95" s="1509"/>
    </row>
    <row r="96" spans="1:23" ht="14.25">
      <c r="A96" s="1598"/>
      <c r="B96" s="1517"/>
      <c r="C96" s="1599"/>
      <c r="D96" s="1600"/>
      <c r="E96" s="1421"/>
      <c r="F96" s="1523"/>
      <c r="G96" s="1441"/>
      <c r="H96" s="1441"/>
      <c r="I96" s="1441"/>
      <c r="J96" s="1441"/>
      <c r="K96" s="1441"/>
      <c r="L96" s="1509"/>
      <c r="M96" s="1509"/>
      <c r="N96" s="1509"/>
      <c r="O96" s="1509"/>
      <c r="P96" s="1421"/>
      <c r="Q96" s="1509"/>
      <c r="R96" s="1501"/>
      <c r="S96" s="1509"/>
      <c r="T96" s="1509"/>
      <c r="U96" s="1509"/>
      <c r="V96" s="1509"/>
      <c r="W96" s="1509"/>
    </row>
    <row r="97" spans="1:23" ht="14.25">
      <c r="A97" s="1598"/>
      <c r="B97" s="1517"/>
      <c r="C97" s="1599"/>
      <c r="D97" s="1600"/>
      <c r="E97" s="1421"/>
      <c r="F97" s="1523"/>
      <c r="G97" s="1441"/>
      <c r="H97" s="1441"/>
      <c r="I97" s="1441"/>
      <c r="J97" s="1441"/>
      <c r="K97" s="1441"/>
      <c r="L97" s="1509"/>
      <c r="M97" s="1509"/>
      <c r="N97" s="1509"/>
      <c r="O97" s="1509"/>
      <c r="P97" s="1421"/>
      <c r="Q97" s="1509"/>
      <c r="R97" s="1501"/>
      <c r="S97" s="1509"/>
      <c r="T97" s="1509"/>
      <c r="U97" s="1509"/>
      <c r="V97" s="1509"/>
      <c r="W97" s="1509"/>
    </row>
    <row r="98" spans="1:23" ht="14.25">
      <c r="A98" s="1598"/>
      <c r="B98" s="1517"/>
      <c r="C98" s="1599"/>
      <c r="D98" s="1600"/>
      <c r="E98" s="1421"/>
      <c r="F98" s="1523"/>
      <c r="G98" s="1441"/>
      <c r="H98" s="1441"/>
      <c r="I98" s="1441"/>
      <c r="J98" s="1441"/>
      <c r="K98" s="1441"/>
      <c r="L98" s="1509"/>
      <c r="M98" s="1509"/>
      <c r="N98" s="1509"/>
      <c r="O98" s="1509"/>
      <c r="P98" s="1421"/>
      <c r="Q98" s="1509"/>
      <c r="R98" s="1501"/>
      <c r="S98" s="1509"/>
      <c r="T98" s="1509"/>
      <c r="U98" s="1509"/>
      <c r="V98" s="1509"/>
      <c r="W98" s="1509"/>
    </row>
    <row r="99" spans="1:23" ht="14.25">
      <c r="A99" s="1598"/>
      <c r="B99" s="1517"/>
      <c r="C99" s="1599"/>
      <c r="D99" s="1600"/>
      <c r="E99" s="1421"/>
      <c r="F99" s="1523"/>
      <c r="G99" s="1441"/>
      <c r="H99" s="1441"/>
      <c r="I99" s="1441"/>
      <c r="J99" s="1441"/>
      <c r="K99" s="1441"/>
      <c r="L99" s="1509"/>
      <c r="M99" s="1509"/>
      <c r="N99" s="1509"/>
      <c r="O99" s="1509"/>
      <c r="P99" s="1421"/>
      <c r="Q99" s="1509"/>
      <c r="R99" s="1501"/>
      <c r="S99" s="1509"/>
      <c r="T99" s="1509"/>
      <c r="U99" s="1509"/>
      <c r="V99" s="1509"/>
      <c r="W99" s="1509"/>
    </row>
    <row r="100" spans="1:23" ht="14.25">
      <c r="A100" s="1598"/>
      <c r="B100" s="1517"/>
      <c r="C100" s="1599"/>
      <c r="D100" s="1600"/>
      <c r="E100" s="1421"/>
      <c r="F100" s="1523"/>
      <c r="G100" s="1441"/>
      <c r="H100" s="1441"/>
      <c r="I100" s="1441"/>
      <c r="J100" s="1441"/>
      <c r="K100" s="1441"/>
      <c r="L100" s="1509"/>
      <c r="M100" s="1509"/>
      <c r="N100" s="1509"/>
      <c r="O100" s="1509"/>
      <c r="P100" s="1421"/>
      <c r="Q100" s="1509"/>
      <c r="R100" s="1501"/>
      <c r="S100" s="1509"/>
      <c r="T100" s="1509"/>
      <c r="U100" s="1509"/>
      <c r="V100" s="1509"/>
      <c r="W100" s="1509"/>
    </row>
    <row r="101" spans="1:23" ht="14.25">
      <c r="A101" s="1598"/>
      <c r="B101" s="1517"/>
      <c r="C101" s="1599"/>
      <c r="D101" s="1600"/>
      <c r="E101" s="1421"/>
      <c r="F101" s="1523"/>
      <c r="G101" s="1441"/>
      <c r="H101" s="1441"/>
      <c r="I101" s="1441"/>
      <c r="J101" s="1441"/>
      <c r="K101" s="1441"/>
      <c r="L101" s="1509"/>
      <c r="M101" s="1509"/>
      <c r="N101" s="1509"/>
      <c r="O101" s="1509"/>
      <c r="P101" s="1421"/>
      <c r="Q101" s="1509"/>
      <c r="R101" s="1501"/>
      <c r="S101" s="1509"/>
      <c r="T101" s="1509"/>
      <c r="U101" s="1509"/>
      <c r="V101" s="1509"/>
      <c r="W101" s="1509"/>
    </row>
    <row r="102" spans="1:23" ht="14.25">
      <c r="A102" s="1598"/>
      <c r="B102" s="1517"/>
      <c r="C102" s="1599"/>
      <c r="D102" s="1600"/>
      <c r="E102" s="1421"/>
      <c r="F102" s="1523"/>
      <c r="G102" s="1441"/>
      <c r="H102" s="1441"/>
      <c r="I102" s="1441"/>
      <c r="J102" s="1441"/>
      <c r="K102" s="1441"/>
      <c r="L102" s="1509"/>
      <c r="M102" s="1509"/>
      <c r="N102" s="1509"/>
      <c r="O102" s="1509"/>
      <c r="P102" s="1421"/>
      <c r="Q102" s="1509"/>
      <c r="R102" s="1501"/>
      <c r="S102" s="1509"/>
      <c r="T102" s="1509"/>
      <c r="U102" s="1509"/>
      <c r="V102" s="1509"/>
      <c r="W102" s="1509"/>
    </row>
    <row r="103" spans="1:23" ht="14.25">
      <c r="A103" s="1598"/>
      <c r="B103" s="1517"/>
      <c r="C103" s="1599"/>
      <c r="D103" s="1600"/>
      <c r="E103" s="1421"/>
      <c r="F103" s="1523"/>
      <c r="G103" s="1441"/>
      <c r="H103" s="1441"/>
      <c r="I103" s="1441"/>
      <c r="J103" s="1441"/>
      <c r="K103" s="1441"/>
      <c r="L103" s="1509"/>
      <c r="M103" s="1509"/>
      <c r="N103" s="1509"/>
      <c r="O103" s="1509"/>
      <c r="P103" s="1421"/>
      <c r="Q103" s="1509"/>
      <c r="R103" s="1501"/>
      <c r="S103" s="1509"/>
      <c r="T103" s="1509"/>
      <c r="U103" s="1509"/>
      <c r="V103" s="1509"/>
      <c r="W103" s="1509"/>
    </row>
    <row r="104" spans="1:23" ht="14.25">
      <c r="A104" s="1598"/>
      <c r="B104" s="1517"/>
      <c r="C104" s="1599"/>
      <c r="D104" s="1600"/>
      <c r="E104" s="1421"/>
      <c r="F104" s="1523"/>
      <c r="G104" s="1441"/>
      <c r="H104" s="1441"/>
      <c r="I104" s="1441"/>
      <c r="J104" s="1441"/>
      <c r="K104" s="1441"/>
      <c r="L104" s="1509"/>
      <c r="M104" s="1509"/>
      <c r="N104" s="1509"/>
      <c r="O104" s="1509"/>
      <c r="P104" s="1421"/>
      <c r="Q104" s="1509"/>
      <c r="R104" s="1501"/>
      <c r="S104" s="1509"/>
      <c r="T104" s="1509"/>
      <c r="U104" s="1509"/>
      <c r="V104" s="1509"/>
      <c r="W104" s="1509"/>
    </row>
    <row r="105" spans="1:23" ht="14.25">
      <c r="A105" s="1598"/>
      <c r="B105" s="1517"/>
      <c r="C105" s="1599"/>
      <c r="D105" s="1600"/>
      <c r="E105" s="1421"/>
      <c r="F105" s="1523"/>
      <c r="G105" s="1441"/>
      <c r="H105" s="1441"/>
      <c r="I105" s="1441"/>
      <c r="J105" s="1441"/>
      <c r="K105" s="1441"/>
      <c r="L105" s="1509"/>
      <c r="M105" s="1509"/>
      <c r="N105" s="1509"/>
      <c r="O105" s="1509"/>
      <c r="P105" s="1421"/>
      <c r="Q105" s="1509"/>
      <c r="R105" s="1501"/>
      <c r="S105" s="1509"/>
      <c r="T105" s="1509"/>
      <c r="U105" s="1509"/>
      <c r="V105" s="1509"/>
      <c r="W105" s="1509"/>
    </row>
    <row r="106" spans="1:23" ht="14.25">
      <c r="A106" s="1598"/>
      <c r="B106" s="1517"/>
      <c r="C106" s="1599"/>
      <c r="D106" s="1600"/>
      <c r="E106" s="1421"/>
      <c r="F106" s="1523"/>
      <c r="G106" s="1441"/>
      <c r="H106" s="1441"/>
      <c r="I106" s="1441"/>
      <c r="J106" s="1441"/>
      <c r="K106" s="1441"/>
      <c r="L106" s="1509"/>
      <c r="M106" s="1509"/>
      <c r="N106" s="1509"/>
      <c r="O106" s="1509"/>
      <c r="P106" s="1421"/>
      <c r="Q106" s="1509"/>
      <c r="R106" s="1501"/>
      <c r="S106" s="1509"/>
      <c r="T106" s="1509"/>
      <c r="U106" s="1509"/>
      <c r="V106" s="1509"/>
      <c r="W106" s="1509"/>
    </row>
    <row r="107" spans="1:23" ht="14.25">
      <c r="A107" s="1598"/>
      <c r="B107" s="1517"/>
      <c r="C107" s="1599"/>
      <c r="D107" s="1600"/>
      <c r="E107" s="1421"/>
      <c r="F107" s="1523"/>
      <c r="G107" s="1441"/>
      <c r="H107" s="1441"/>
      <c r="I107" s="1441"/>
      <c r="J107" s="1441"/>
      <c r="K107" s="1441"/>
      <c r="L107" s="1509"/>
      <c r="M107" s="1509"/>
      <c r="N107" s="1509"/>
      <c r="O107" s="1509"/>
      <c r="P107" s="1421"/>
      <c r="Q107" s="1509"/>
      <c r="R107" s="1501"/>
      <c r="S107" s="1509"/>
      <c r="T107" s="1509"/>
      <c r="U107" s="1509"/>
      <c r="V107" s="1509"/>
      <c r="W107" s="1509"/>
    </row>
    <row r="108" spans="1:23" ht="14.25">
      <c r="A108" s="1598"/>
      <c r="B108" s="1517"/>
      <c r="C108" s="1599"/>
      <c r="D108" s="1600"/>
      <c r="E108" s="1421"/>
      <c r="F108" s="1523"/>
      <c r="G108" s="1441"/>
      <c r="H108" s="1441"/>
      <c r="I108" s="1441"/>
      <c r="J108" s="1441"/>
      <c r="K108" s="1441"/>
      <c r="L108" s="1509"/>
      <c r="M108" s="1509"/>
      <c r="N108" s="1509"/>
      <c r="O108" s="1509"/>
      <c r="P108" s="1421"/>
      <c r="Q108" s="1509"/>
      <c r="R108" s="1501"/>
      <c r="S108" s="1509"/>
      <c r="T108" s="1509"/>
      <c r="U108" s="1509"/>
      <c r="V108" s="1509"/>
      <c r="W108" s="1509"/>
    </row>
    <row r="109" spans="1:23" ht="14.25">
      <c r="A109" s="1598"/>
      <c r="B109" s="1517"/>
      <c r="C109" s="1599"/>
      <c r="D109" s="1600"/>
      <c r="E109" s="1421"/>
      <c r="F109" s="1523"/>
      <c r="G109" s="1441"/>
      <c r="H109" s="1441"/>
      <c r="I109" s="1441"/>
      <c r="J109" s="1441"/>
      <c r="K109" s="1441"/>
      <c r="L109" s="1509"/>
      <c r="M109" s="1509"/>
      <c r="N109" s="1509"/>
      <c r="O109" s="1509"/>
      <c r="P109" s="1421"/>
      <c r="Q109" s="1509"/>
      <c r="R109" s="1501"/>
      <c r="S109" s="1509"/>
      <c r="T109" s="1509"/>
      <c r="U109" s="1509"/>
      <c r="V109" s="1509"/>
      <c r="W109" s="1509"/>
    </row>
    <row r="110" spans="1:23" ht="14.25">
      <c r="A110" s="1598"/>
      <c r="B110" s="1517"/>
      <c r="C110" s="1599"/>
      <c r="D110" s="1600"/>
      <c r="E110" s="1421"/>
      <c r="F110" s="1523"/>
      <c r="G110" s="1441"/>
      <c r="H110" s="1441"/>
      <c r="I110" s="1441"/>
      <c r="J110" s="1441"/>
      <c r="K110" s="1441"/>
      <c r="L110" s="1509"/>
      <c r="M110" s="1509"/>
      <c r="N110" s="1509"/>
      <c r="O110" s="1509"/>
      <c r="P110" s="1421"/>
      <c r="Q110" s="1509"/>
      <c r="R110" s="1501"/>
      <c r="S110" s="1509"/>
      <c r="T110" s="1509"/>
      <c r="U110" s="1509"/>
      <c r="V110" s="1509"/>
      <c r="W110" s="1509"/>
    </row>
    <row r="111" spans="1:23" ht="14.25">
      <c r="A111" s="1598"/>
      <c r="B111" s="1517"/>
      <c r="C111" s="1599"/>
      <c r="D111" s="1600"/>
      <c r="E111" s="1421"/>
      <c r="F111" s="1523"/>
      <c r="G111" s="1441"/>
      <c r="H111" s="1441"/>
      <c r="I111" s="1441"/>
      <c r="J111" s="1441"/>
      <c r="K111" s="1441"/>
      <c r="L111" s="1509"/>
      <c r="M111" s="1509"/>
      <c r="N111" s="1509"/>
      <c r="O111" s="1509"/>
      <c r="P111" s="1421"/>
      <c r="Q111" s="1509"/>
      <c r="R111" s="1501"/>
      <c r="S111" s="1509"/>
      <c r="T111" s="1509"/>
      <c r="U111" s="1509"/>
      <c r="V111" s="1509"/>
      <c r="W111" s="1509"/>
    </row>
    <row r="112" spans="1:23" ht="14.25">
      <c r="A112" s="1598"/>
      <c r="B112" s="1517"/>
      <c r="C112" s="1599"/>
      <c r="D112" s="1600"/>
      <c r="E112" s="1421"/>
      <c r="F112" s="1523"/>
      <c r="G112" s="1441"/>
      <c r="H112" s="1441"/>
      <c r="I112" s="1441"/>
      <c r="J112" s="1441"/>
      <c r="K112" s="1441"/>
      <c r="L112" s="1509"/>
      <c r="M112" s="1509"/>
      <c r="N112" s="1509"/>
      <c r="O112" s="1509"/>
      <c r="P112" s="1421"/>
      <c r="Q112" s="1509"/>
      <c r="R112" s="1501"/>
      <c r="S112" s="1509"/>
      <c r="T112" s="1509"/>
      <c r="U112" s="1509"/>
      <c r="V112" s="1509"/>
      <c r="W112" s="1509"/>
    </row>
    <row r="113" spans="1:23" ht="12.75" customHeight="1">
      <c r="A113" s="1598"/>
      <c r="B113" s="1517"/>
      <c r="C113" s="1599"/>
      <c r="D113" s="1600"/>
      <c r="E113" s="1421"/>
      <c r="F113" s="1523"/>
      <c r="G113" s="1441"/>
      <c r="H113" s="1441"/>
      <c r="I113" s="1441"/>
      <c r="J113" s="1441"/>
      <c r="K113" s="1441"/>
      <c r="L113" s="1509"/>
      <c r="M113" s="1509"/>
      <c r="N113" s="1509"/>
      <c r="O113" s="1509"/>
      <c r="P113" s="1421"/>
      <c r="Q113" s="1509"/>
      <c r="R113" s="1501"/>
      <c r="S113" s="1509"/>
      <c r="T113" s="1509"/>
      <c r="U113" s="1509"/>
      <c r="V113" s="1509"/>
      <c r="W113" s="1509"/>
    </row>
    <row r="114" spans="1:23" ht="14.25">
      <c r="A114" s="1598"/>
      <c r="B114" s="1517"/>
      <c r="C114" s="1599"/>
      <c r="D114" s="1600"/>
      <c r="E114" s="1421"/>
      <c r="F114" s="1523"/>
      <c r="G114" s="1441"/>
      <c r="H114" s="1441"/>
      <c r="I114" s="1441"/>
      <c r="J114" s="1441"/>
      <c r="K114" s="1441"/>
      <c r="L114" s="1509"/>
      <c r="M114" s="1509"/>
      <c r="N114" s="1509"/>
      <c r="O114" s="1509"/>
      <c r="P114" s="1421"/>
      <c r="Q114" s="1509"/>
      <c r="R114" s="1501"/>
      <c r="S114" s="1509"/>
      <c r="T114" s="1509"/>
      <c r="U114" s="1509"/>
      <c r="V114" s="1509"/>
      <c r="W114" s="1509"/>
    </row>
    <row r="115" spans="1:23" ht="14.25">
      <c r="A115" s="1598"/>
      <c r="B115" s="1517"/>
      <c r="C115" s="1599"/>
      <c r="D115" s="1600"/>
      <c r="E115" s="1421"/>
      <c r="F115" s="1523"/>
      <c r="G115" s="1441"/>
      <c r="H115" s="1441"/>
      <c r="I115" s="1441"/>
      <c r="J115" s="1441"/>
      <c r="K115" s="1441"/>
      <c r="L115" s="1509"/>
      <c r="M115" s="1509"/>
      <c r="N115" s="1509"/>
      <c r="O115" s="1509"/>
      <c r="P115" s="1421"/>
      <c r="Q115" s="1509"/>
      <c r="R115" s="1501"/>
      <c r="S115" s="1509"/>
      <c r="T115" s="1509"/>
      <c r="U115" s="1509"/>
      <c r="V115" s="1509"/>
      <c r="W115" s="1509"/>
    </row>
    <row r="116" spans="1:23" ht="14.25">
      <c r="A116" s="1598"/>
      <c r="B116" s="1517"/>
      <c r="C116" s="1599"/>
      <c r="D116" s="1600"/>
      <c r="E116" s="1421"/>
      <c r="F116" s="1523"/>
      <c r="G116" s="1441"/>
      <c r="H116" s="1441"/>
      <c r="I116" s="1441"/>
      <c r="J116" s="1441"/>
      <c r="K116" s="1441"/>
      <c r="L116" s="1509"/>
      <c r="M116" s="1509"/>
      <c r="N116" s="1509"/>
      <c r="O116" s="1509"/>
      <c r="P116" s="1421"/>
      <c r="Q116" s="1509"/>
      <c r="R116" s="1501"/>
      <c r="S116" s="1509"/>
      <c r="T116" s="1509"/>
      <c r="U116" s="1509"/>
      <c r="V116" s="1509"/>
      <c r="W116" s="1509"/>
    </row>
    <row r="117" spans="1:23" ht="14.25">
      <c r="A117" s="1598"/>
      <c r="B117" s="1517"/>
      <c r="C117" s="1599"/>
      <c r="D117" s="1600"/>
      <c r="E117" s="1421"/>
      <c r="F117" s="1523"/>
      <c r="G117" s="1441"/>
      <c r="H117" s="1441"/>
      <c r="I117" s="1441"/>
      <c r="J117" s="1441"/>
      <c r="K117" s="1441"/>
      <c r="L117" s="1509"/>
      <c r="M117" s="1509"/>
      <c r="N117" s="1509"/>
      <c r="O117" s="1509"/>
      <c r="P117" s="1421"/>
      <c r="Q117" s="1509"/>
      <c r="R117" s="1501"/>
      <c r="S117" s="1509"/>
      <c r="T117" s="1509"/>
      <c r="U117" s="1509"/>
      <c r="V117" s="1509"/>
      <c r="W117" s="1509"/>
    </row>
    <row r="118" spans="1:23" ht="12.75" customHeight="1">
      <c r="A118" s="1598"/>
      <c r="B118" s="1517"/>
      <c r="C118" s="1599"/>
      <c r="D118" s="1600"/>
      <c r="E118" s="1421"/>
      <c r="F118" s="1523"/>
      <c r="G118" s="1441"/>
      <c r="H118" s="1441"/>
      <c r="I118" s="1441"/>
      <c r="J118" s="1441"/>
      <c r="K118" s="1441"/>
      <c r="L118" s="1509"/>
      <c r="M118" s="1509"/>
      <c r="N118" s="1509"/>
      <c r="O118" s="1509"/>
      <c r="P118" s="1421"/>
      <c r="Q118" s="1509"/>
      <c r="R118" s="1501"/>
      <c r="S118" s="1509"/>
      <c r="T118" s="1509"/>
      <c r="U118" s="1509"/>
      <c r="V118" s="1509"/>
      <c r="W118" s="1509"/>
    </row>
    <row r="119" spans="1:23" ht="14.25">
      <c r="A119" s="1598"/>
      <c r="B119" s="1517"/>
      <c r="C119" s="1599"/>
      <c r="D119" s="1600"/>
      <c r="E119" s="1421"/>
      <c r="F119" s="1523"/>
      <c r="G119" s="1441"/>
      <c r="H119" s="1441"/>
      <c r="I119" s="1441"/>
      <c r="J119" s="1441"/>
      <c r="K119" s="1441"/>
      <c r="L119" s="1509"/>
      <c r="M119" s="1509"/>
      <c r="N119" s="1509"/>
      <c r="O119" s="1509"/>
      <c r="P119" s="1421"/>
      <c r="Q119" s="1509"/>
      <c r="R119" s="1501"/>
      <c r="S119" s="1509"/>
      <c r="T119" s="1509"/>
      <c r="U119" s="1509"/>
      <c r="V119" s="1509"/>
      <c r="W119" s="1509"/>
    </row>
    <row r="120" spans="1:23" ht="14.25">
      <c r="A120" s="1598"/>
      <c r="B120" s="1517"/>
      <c r="C120" s="1599"/>
      <c r="D120" s="1600"/>
      <c r="E120" s="1421"/>
      <c r="F120" s="1523"/>
      <c r="G120" s="1441"/>
      <c r="H120" s="1441"/>
      <c r="I120" s="1441"/>
      <c r="J120" s="1441"/>
      <c r="K120" s="1441"/>
      <c r="L120" s="1509"/>
      <c r="M120" s="1509"/>
      <c r="N120" s="1509"/>
      <c r="O120" s="1509"/>
      <c r="P120" s="1421"/>
      <c r="Q120" s="1509"/>
      <c r="R120" s="1501"/>
      <c r="S120" s="1509"/>
      <c r="T120" s="1509"/>
      <c r="U120" s="1509"/>
      <c r="V120" s="1509"/>
      <c r="W120" s="1509"/>
    </row>
    <row r="121" spans="1:23" ht="14.25">
      <c r="A121" s="1598"/>
      <c r="B121" s="1517"/>
      <c r="C121" s="1599"/>
      <c r="D121" s="1600"/>
      <c r="E121" s="1421"/>
      <c r="F121" s="1523"/>
      <c r="G121" s="1441"/>
      <c r="H121" s="1441"/>
      <c r="I121" s="1441"/>
      <c r="J121" s="1441"/>
      <c r="K121" s="1441"/>
      <c r="L121" s="1509"/>
      <c r="M121" s="1509"/>
      <c r="N121" s="1509"/>
      <c r="O121" s="1509"/>
      <c r="P121" s="1421"/>
      <c r="Q121" s="1509"/>
      <c r="R121" s="1501"/>
      <c r="S121" s="1509"/>
      <c r="T121" s="1509"/>
      <c r="U121" s="1509"/>
      <c r="V121" s="1509"/>
      <c r="W121" s="1509"/>
    </row>
    <row r="122" spans="1:23" ht="14.25">
      <c r="A122" s="1598"/>
      <c r="B122" s="1517"/>
      <c r="C122" s="1599"/>
      <c r="D122" s="1600"/>
      <c r="E122" s="1421"/>
      <c r="F122" s="1523"/>
      <c r="G122" s="1441"/>
      <c r="H122" s="1441"/>
      <c r="I122" s="1441"/>
      <c r="J122" s="1441"/>
      <c r="K122" s="1441"/>
      <c r="L122" s="1509"/>
      <c r="M122" s="1509"/>
      <c r="N122" s="1509"/>
      <c r="O122" s="1509"/>
      <c r="P122" s="1421"/>
      <c r="Q122" s="1509"/>
      <c r="R122" s="1501"/>
      <c r="S122" s="1509"/>
      <c r="T122" s="1509"/>
      <c r="U122" s="1509"/>
      <c r="V122" s="1509"/>
      <c r="W122" s="1509"/>
    </row>
    <row r="123" spans="1:23" ht="14.25">
      <c r="A123" s="1598"/>
      <c r="B123" s="1517"/>
      <c r="C123" s="1599"/>
      <c r="D123" s="1600"/>
      <c r="E123" s="1421"/>
      <c r="F123" s="1523"/>
      <c r="G123" s="1441"/>
      <c r="H123" s="1441"/>
      <c r="I123" s="1441"/>
      <c r="J123" s="1441"/>
      <c r="K123" s="1441"/>
      <c r="L123" s="1509"/>
      <c r="M123" s="1509"/>
      <c r="N123" s="1509"/>
      <c r="O123" s="1509"/>
      <c r="P123" s="1421"/>
      <c r="Q123" s="1509"/>
      <c r="R123" s="1501"/>
      <c r="S123" s="1509"/>
      <c r="T123" s="1509"/>
      <c r="U123" s="1509"/>
      <c r="V123" s="1509"/>
      <c r="W123" s="1509"/>
    </row>
    <row r="124" spans="1:23" ht="14.25">
      <c r="A124" s="1598"/>
      <c r="B124" s="1517"/>
      <c r="C124" s="1599"/>
      <c r="D124" s="1600"/>
      <c r="E124" s="1421"/>
      <c r="F124" s="1523"/>
      <c r="G124" s="1441"/>
      <c r="H124" s="1441"/>
      <c r="I124" s="1441"/>
      <c r="J124" s="1441"/>
      <c r="K124" s="1441"/>
      <c r="L124" s="1509"/>
      <c r="M124" s="1509"/>
      <c r="N124" s="1509"/>
      <c r="O124" s="1509"/>
      <c r="P124" s="1421"/>
      <c r="Q124" s="1509"/>
      <c r="R124" s="1501"/>
      <c r="S124" s="1509"/>
      <c r="T124" s="1509"/>
      <c r="U124" s="1509"/>
      <c r="V124" s="1509"/>
      <c r="W124" s="1509"/>
    </row>
    <row r="125" spans="1:23" ht="14.25">
      <c r="A125" s="1598"/>
      <c r="B125" s="1517"/>
      <c r="C125" s="1599"/>
      <c r="D125" s="1600"/>
      <c r="E125" s="1421"/>
      <c r="F125" s="1523"/>
      <c r="G125" s="1441"/>
      <c r="H125" s="1441"/>
      <c r="I125" s="1441"/>
      <c r="J125" s="1441"/>
      <c r="K125" s="1441"/>
      <c r="L125" s="1509"/>
      <c r="M125" s="1509"/>
      <c r="N125" s="1509"/>
      <c r="O125" s="1509"/>
      <c r="P125" s="1421"/>
      <c r="Q125" s="1509"/>
      <c r="R125" s="1501"/>
      <c r="S125" s="1509"/>
      <c r="T125" s="1509"/>
      <c r="U125" s="1509"/>
      <c r="V125" s="1509"/>
      <c r="W125" s="1509"/>
    </row>
    <row r="126" spans="1:23" ht="14.25">
      <c r="A126" s="1598"/>
      <c r="B126" s="1517"/>
      <c r="C126" s="1599"/>
      <c r="D126" s="1600"/>
      <c r="E126" s="1421"/>
      <c r="F126" s="1523"/>
      <c r="G126" s="1441"/>
      <c r="H126" s="1441"/>
      <c r="I126" s="1441"/>
      <c r="J126" s="1441"/>
      <c r="K126" s="1441"/>
      <c r="L126" s="1509"/>
      <c r="M126" s="1509"/>
      <c r="N126" s="1509"/>
      <c r="O126" s="1509"/>
      <c r="P126" s="1421"/>
      <c r="Q126" s="1509"/>
      <c r="R126" s="1501"/>
      <c r="S126" s="1509"/>
      <c r="T126" s="1509"/>
      <c r="U126" s="1509"/>
      <c r="V126" s="1509"/>
      <c r="W126" s="1509"/>
    </row>
    <row r="127" spans="1:23" ht="14.25">
      <c r="A127" s="1598"/>
      <c r="B127" s="1517"/>
      <c r="C127" s="1599"/>
      <c r="D127" s="1600"/>
      <c r="E127" s="1421"/>
      <c r="F127" s="1523"/>
      <c r="G127" s="1441"/>
      <c r="H127" s="1441"/>
      <c r="I127" s="1441"/>
      <c r="J127" s="1441"/>
      <c r="K127" s="1441"/>
      <c r="L127" s="1509"/>
      <c r="M127" s="1509"/>
      <c r="N127" s="1509"/>
      <c r="O127" s="1509"/>
      <c r="P127" s="1421"/>
      <c r="Q127" s="1509"/>
      <c r="R127" s="1501"/>
      <c r="S127" s="1509"/>
      <c r="T127" s="1509"/>
      <c r="U127" s="1509"/>
      <c r="V127" s="1509"/>
      <c r="W127" s="1509"/>
    </row>
    <row r="128" spans="1:23" ht="12.75" customHeight="1">
      <c r="A128" s="1598"/>
      <c r="B128" s="1517"/>
      <c r="C128" s="1599"/>
      <c r="D128" s="1600"/>
      <c r="E128" s="1421"/>
      <c r="F128" s="1523"/>
      <c r="G128" s="1441"/>
      <c r="H128" s="1441"/>
      <c r="I128" s="1441"/>
      <c r="J128" s="1441"/>
      <c r="K128" s="1441"/>
      <c r="L128" s="1509"/>
      <c r="M128" s="1509"/>
      <c r="N128" s="1509"/>
      <c r="O128" s="1509"/>
      <c r="P128" s="1421"/>
      <c r="Q128" s="1509"/>
      <c r="R128" s="1501"/>
      <c r="S128" s="1509"/>
      <c r="T128" s="1509"/>
      <c r="U128" s="1509"/>
      <c r="V128" s="1509"/>
      <c r="W128" s="1509"/>
    </row>
    <row r="129" spans="1:23" ht="12.75" customHeight="1">
      <c r="A129" s="1598"/>
      <c r="B129" s="1517"/>
      <c r="C129" s="1599"/>
      <c r="D129" s="1600"/>
      <c r="E129" s="1421"/>
      <c r="F129" s="1523"/>
      <c r="G129" s="1441"/>
      <c r="H129" s="1441"/>
      <c r="I129" s="1441"/>
      <c r="J129" s="1441"/>
      <c r="K129" s="1441"/>
      <c r="L129" s="1509"/>
      <c r="M129" s="1509"/>
      <c r="N129" s="1509"/>
      <c r="O129" s="1509"/>
      <c r="P129" s="1421"/>
      <c r="Q129" s="1509"/>
      <c r="R129" s="1501"/>
      <c r="S129" s="1509"/>
      <c r="T129" s="1509"/>
      <c r="U129" s="1509"/>
      <c r="V129" s="1509"/>
      <c r="W129" s="1509"/>
    </row>
    <row r="130" spans="1:23" ht="12.75" customHeight="1">
      <c r="A130" s="1598"/>
      <c r="B130" s="1517"/>
      <c r="C130" s="1599"/>
      <c r="D130" s="1600"/>
      <c r="E130" s="1421"/>
      <c r="F130" s="1523"/>
      <c r="G130" s="1441"/>
      <c r="H130" s="1441"/>
      <c r="I130" s="1441"/>
      <c r="J130" s="1441"/>
      <c r="K130" s="1441"/>
      <c r="L130" s="1509"/>
      <c r="M130" s="1509"/>
      <c r="N130" s="1509"/>
      <c r="O130" s="1509"/>
      <c r="P130" s="1421"/>
      <c r="Q130" s="1509"/>
      <c r="R130" s="1501"/>
      <c r="S130" s="1509"/>
      <c r="T130" s="1509"/>
      <c r="U130" s="1509"/>
      <c r="V130" s="1509"/>
      <c r="W130" s="1509"/>
    </row>
    <row r="131" spans="1:23" ht="14.25">
      <c r="A131" s="1598"/>
      <c r="B131" s="1517"/>
      <c r="C131" s="1599"/>
      <c r="D131" s="1600"/>
      <c r="E131" s="1421"/>
      <c r="F131" s="1523"/>
      <c r="G131" s="1441"/>
      <c r="H131" s="1441"/>
      <c r="I131" s="1441"/>
      <c r="J131" s="1441"/>
      <c r="K131" s="1441"/>
      <c r="L131" s="1509"/>
      <c r="M131" s="1509"/>
      <c r="N131" s="1509"/>
      <c r="O131" s="1509"/>
      <c r="P131" s="1421"/>
      <c r="Q131" s="1509"/>
      <c r="R131" s="1501"/>
      <c r="S131" s="1509"/>
      <c r="T131" s="1509"/>
      <c r="U131" s="1509"/>
      <c r="V131" s="1509"/>
      <c r="W131" s="1509"/>
    </row>
    <row r="132" spans="1:23" ht="14.25">
      <c r="A132" s="1598"/>
      <c r="B132" s="1517"/>
      <c r="C132" s="1599"/>
      <c r="D132" s="1600"/>
      <c r="E132" s="1421"/>
      <c r="F132" s="1523"/>
      <c r="G132" s="1441"/>
      <c r="H132" s="1441"/>
      <c r="I132" s="1441"/>
      <c r="J132" s="1441"/>
      <c r="K132" s="1441"/>
      <c r="L132" s="1509"/>
      <c r="M132" s="1509"/>
      <c r="N132" s="1509"/>
      <c r="O132" s="1509"/>
      <c r="P132" s="1421"/>
      <c r="Q132" s="1509"/>
      <c r="R132" s="1501"/>
      <c r="S132" s="1509"/>
      <c r="T132" s="1509"/>
      <c r="U132" s="1509"/>
      <c r="V132" s="1509"/>
      <c r="W132" s="1509"/>
    </row>
    <row r="133" spans="1:23" ht="12.75" customHeight="1">
      <c r="A133" s="1598"/>
      <c r="B133" s="1517"/>
      <c r="C133" s="1599"/>
      <c r="D133" s="1600"/>
      <c r="E133" s="1421"/>
      <c r="F133" s="1523"/>
      <c r="G133" s="1441"/>
      <c r="H133" s="1441"/>
      <c r="I133" s="1441"/>
      <c r="J133" s="1441"/>
      <c r="K133" s="1441"/>
      <c r="L133" s="1509"/>
      <c r="M133" s="1509"/>
      <c r="N133" s="1509"/>
      <c r="O133" s="1509"/>
      <c r="P133" s="1421"/>
      <c r="Q133" s="1509"/>
      <c r="R133" s="1501"/>
      <c r="S133" s="1509"/>
      <c r="T133" s="1509"/>
      <c r="U133" s="1509"/>
      <c r="V133" s="1509"/>
      <c r="W133" s="1509"/>
    </row>
    <row r="134" spans="1:23" ht="14.25">
      <c r="A134" s="1598"/>
      <c r="B134" s="1517"/>
      <c r="C134" s="1599"/>
      <c r="D134" s="1600"/>
      <c r="E134" s="1421"/>
      <c r="F134" s="1523"/>
      <c r="G134" s="1441"/>
      <c r="H134" s="1441"/>
      <c r="I134" s="1441"/>
      <c r="J134" s="1441"/>
      <c r="K134" s="1441"/>
      <c r="L134" s="1509"/>
      <c r="M134" s="1509"/>
      <c r="N134" s="1509"/>
      <c r="O134" s="1509"/>
      <c r="P134" s="1421"/>
      <c r="Q134" s="1509"/>
      <c r="R134" s="1501"/>
      <c r="S134" s="1509"/>
      <c r="T134" s="1509"/>
      <c r="U134" s="1509"/>
      <c r="V134" s="1509"/>
      <c r="W134" s="1509"/>
    </row>
    <row r="135" spans="1:23" ht="14.25">
      <c r="A135" s="1598"/>
      <c r="B135" s="1517"/>
      <c r="C135" s="1599"/>
      <c r="D135" s="1600"/>
      <c r="E135" s="1421"/>
      <c r="F135" s="1523"/>
      <c r="G135" s="1441"/>
      <c r="H135" s="1441"/>
      <c r="I135" s="1441"/>
      <c r="J135" s="1441"/>
      <c r="K135" s="1441"/>
      <c r="L135" s="1509"/>
      <c r="M135" s="1509"/>
      <c r="N135" s="1509"/>
      <c r="O135" s="1509"/>
      <c r="P135" s="1421"/>
      <c r="Q135" s="1509"/>
      <c r="R135" s="1501"/>
      <c r="S135" s="1509"/>
      <c r="T135" s="1509"/>
      <c r="U135" s="1509"/>
      <c r="V135" s="1509"/>
      <c r="W135" s="1509"/>
    </row>
    <row r="136" spans="1:23" ht="14.25">
      <c r="A136" s="1598"/>
      <c r="B136" s="1517"/>
      <c r="C136" s="1599"/>
      <c r="D136" s="1600"/>
      <c r="E136" s="1421"/>
      <c r="F136" s="1523"/>
      <c r="G136" s="1441"/>
      <c r="H136" s="1441"/>
      <c r="I136" s="1441"/>
      <c r="J136" s="1441"/>
      <c r="K136" s="1441"/>
      <c r="L136" s="1509"/>
      <c r="M136" s="1509"/>
      <c r="N136" s="1509"/>
      <c r="O136" s="1509"/>
      <c r="P136" s="1421"/>
      <c r="Q136" s="1509"/>
      <c r="R136" s="1501"/>
      <c r="S136" s="1509"/>
      <c r="T136" s="1509"/>
      <c r="U136" s="1509"/>
      <c r="V136" s="1509"/>
      <c r="W136" s="1509"/>
    </row>
    <row r="137" spans="1:23" ht="14.25">
      <c r="A137" s="1598"/>
      <c r="B137" s="1517"/>
      <c r="C137" s="1599"/>
      <c r="D137" s="1600"/>
      <c r="E137" s="1421"/>
      <c r="F137" s="1523"/>
      <c r="G137" s="1441"/>
      <c r="H137" s="1441"/>
      <c r="I137" s="1441"/>
      <c r="J137" s="1441"/>
      <c r="K137" s="1441"/>
      <c r="L137" s="1509"/>
      <c r="M137" s="1509"/>
      <c r="N137" s="1509"/>
      <c r="O137" s="1509"/>
      <c r="P137" s="1421"/>
      <c r="Q137" s="1509"/>
      <c r="R137" s="1501"/>
      <c r="S137" s="1509"/>
      <c r="T137" s="1509"/>
      <c r="U137" s="1509"/>
      <c r="V137" s="1509"/>
      <c r="W137" s="1509"/>
    </row>
    <row r="138" spans="1:23" ht="14.25">
      <c r="A138" s="1598"/>
      <c r="B138" s="1517"/>
      <c r="C138" s="1599"/>
      <c r="D138" s="1600"/>
      <c r="E138" s="1421"/>
      <c r="F138" s="1523"/>
      <c r="G138" s="1441"/>
      <c r="H138" s="1441"/>
      <c r="I138" s="1441"/>
      <c r="J138" s="1441"/>
      <c r="K138" s="1441"/>
      <c r="L138" s="1509"/>
      <c r="M138" s="1509"/>
      <c r="N138" s="1509"/>
      <c r="O138" s="1509"/>
      <c r="P138" s="1421"/>
      <c r="Q138" s="1509"/>
      <c r="R138" s="1501"/>
      <c r="S138" s="1509"/>
      <c r="T138" s="1509"/>
      <c r="U138" s="1509"/>
      <c r="V138" s="1509"/>
      <c r="W138" s="1509"/>
    </row>
    <row r="139" spans="1:23" ht="14.25">
      <c r="A139" s="1598"/>
      <c r="B139" s="1517"/>
      <c r="C139" s="1599"/>
      <c r="D139" s="1600"/>
      <c r="E139" s="1421"/>
      <c r="F139" s="1523"/>
      <c r="G139" s="1441"/>
      <c r="H139" s="1441"/>
      <c r="I139" s="1441"/>
      <c r="J139" s="1441"/>
      <c r="K139" s="1441"/>
      <c r="L139" s="1509"/>
      <c r="M139" s="1509"/>
      <c r="N139" s="1509"/>
      <c r="O139" s="1509"/>
      <c r="P139" s="1421"/>
      <c r="Q139" s="1509"/>
      <c r="R139" s="1501"/>
      <c r="S139" s="1509"/>
      <c r="T139" s="1509"/>
      <c r="U139" s="1509"/>
      <c r="V139" s="1509"/>
      <c r="W139" s="1509"/>
    </row>
    <row r="140" spans="1:23" ht="14.25">
      <c r="A140" s="1598"/>
      <c r="B140" s="1517"/>
      <c r="C140" s="1599"/>
      <c r="D140" s="1600"/>
      <c r="E140" s="1421"/>
      <c r="F140" s="1523"/>
      <c r="G140" s="1441"/>
      <c r="H140" s="1441"/>
      <c r="I140" s="1441"/>
      <c r="J140" s="1441"/>
      <c r="K140" s="1441"/>
      <c r="L140" s="1509"/>
      <c r="M140" s="1509"/>
      <c r="N140" s="1509"/>
      <c r="O140" s="1509"/>
      <c r="P140" s="1421"/>
      <c r="Q140" s="1509"/>
      <c r="R140" s="1501"/>
      <c r="S140" s="1509"/>
      <c r="T140" s="1509"/>
      <c r="U140" s="1509"/>
      <c r="V140" s="1509"/>
      <c r="W140" s="1509"/>
    </row>
    <row r="141" spans="1:23" ht="14.25">
      <c r="A141" s="1598"/>
      <c r="B141" s="1517"/>
      <c r="C141" s="1599"/>
      <c r="D141" s="1600"/>
      <c r="E141" s="1421"/>
      <c r="F141" s="1523"/>
      <c r="G141" s="1441"/>
      <c r="H141" s="1441"/>
      <c r="I141" s="1441"/>
      <c r="J141" s="1441"/>
      <c r="K141" s="1441"/>
      <c r="L141" s="1509"/>
      <c r="M141" s="1509"/>
      <c r="N141" s="1509"/>
      <c r="O141" s="1509"/>
      <c r="P141" s="1421"/>
      <c r="Q141" s="1509"/>
      <c r="R141" s="1501"/>
      <c r="S141" s="1509"/>
      <c r="T141" s="1509"/>
      <c r="U141" s="1509"/>
      <c r="V141" s="1509"/>
      <c r="W141" s="1509"/>
    </row>
    <row r="142" spans="1:23" ht="14.25">
      <c r="A142" s="1598"/>
      <c r="B142" s="1517"/>
      <c r="C142" s="1599"/>
      <c r="D142" s="1600"/>
      <c r="E142" s="1421"/>
      <c r="F142" s="1523"/>
      <c r="G142" s="1441"/>
      <c r="H142" s="1441"/>
      <c r="I142" s="1441"/>
      <c r="J142" s="1441"/>
      <c r="K142" s="1441"/>
      <c r="L142" s="1509"/>
      <c r="M142" s="1509"/>
      <c r="N142" s="1509"/>
      <c r="O142" s="1509"/>
      <c r="P142" s="1421"/>
      <c r="Q142" s="1509"/>
      <c r="R142" s="1501"/>
      <c r="S142" s="1509"/>
      <c r="T142" s="1509"/>
      <c r="U142" s="1509"/>
      <c r="V142" s="1509"/>
      <c r="W142" s="1509"/>
    </row>
    <row r="143" spans="1:23" ht="14.25">
      <c r="A143" s="1598"/>
      <c r="B143" s="1517"/>
      <c r="C143" s="1599"/>
      <c r="D143" s="1600"/>
      <c r="E143" s="1421"/>
      <c r="F143" s="1523"/>
      <c r="G143" s="1441"/>
      <c r="H143" s="1441"/>
      <c r="I143" s="1441"/>
      <c r="J143" s="1441"/>
      <c r="K143" s="1441"/>
      <c r="L143" s="1509"/>
      <c r="M143" s="1509"/>
      <c r="N143" s="1509"/>
      <c r="O143" s="1509"/>
      <c r="P143" s="1421"/>
      <c r="Q143" s="1509"/>
      <c r="R143" s="1501"/>
      <c r="S143" s="1509"/>
      <c r="T143" s="1509"/>
      <c r="U143" s="1509"/>
      <c r="V143" s="1509"/>
      <c r="W143" s="1509"/>
    </row>
    <row r="144" spans="1:23" ht="14.25">
      <c r="A144" s="1598"/>
      <c r="B144" s="1517"/>
      <c r="C144" s="1599"/>
      <c r="D144" s="1600"/>
      <c r="E144" s="1421"/>
      <c r="F144" s="1523"/>
      <c r="G144" s="1441"/>
      <c r="H144" s="1441"/>
      <c r="I144" s="1441"/>
      <c r="J144" s="1441"/>
      <c r="K144" s="1441"/>
      <c r="L144" s="1509"/>
      <c r="M144" s="1509"/>
      <c r="N144" s="1509"/>
      <c r="O144" s="1509"/>
      <c r="P144" s="1421"/>
      <c r="Q144" s="1509"/>
      <c r="R144" s="1501"/>
      <c r="S144" s="1509"/>
      <c r="T144" s="1509"/>
      <c r="U144" s="1509"/>
      <c r="V144" s="1509"/>
      <c r="W144" s="1509"/>
    </row>
    <row r="145" spans="1:23" ht="14.25">
      <c r="A145" s="1598"/>
      <c r="B145" s="1517"/>
      <c r="C145" s="1599"/>
      <c r="D145" s="1600"/>
      <c r="E145" s="1421"/>
      <c r="F145" s="1523"/>
      <c r="G145" s="1441"/>
      <c r="H145" s="1441"/>
      <c r="I145" s="1441"/>
      <c r="J145" s="1441"/>
      <c r="K145" s="1441"/>
      <c r="L145" s="1509"/>
      <c r="M145" s="1509"/>
      <c r="N145" s="1509"/>
      <c r="O145" s="1509"/>
      <c r="P145" s="1421"/>
      <c r="Q145" s="1509"/>
      <c r="R145" s="1501"/>
      <c r="S145" s="1509"/>
      <c r="T145" s="1509"/>
      <c r="U145" s="1509"/>
      <c r="V145" s="1509"/>
      <c r="W145" s="1509"/>
    </row>
    <row r="146" spans="1:23" ht="14.25">
      <c r="A146" s="1598"/>
      <c r="B146" s="1517"/>
      <c r="C146" s="1599"/>
      <c r="D146" s="1600"/>
      <c r="E146" s="1421"/>
      <c r="F146" s="1523"/>
      <c r="G146" s="1441"/>
      <c r="H146" s="1441"/>
      <c r="I146" s="1441"/>
      <c r="J146" s="1441"/>
      <c r="K146" s="1441"/>
      <c r="L146" s="1509"/>
      <c r="M146" s="1509"/>
      <c r="N146" s="1509"/>
      <c r="O146" s="1509"/>
      <c r="P146" s="1421"/>
      <c r="Q146" s="1509"/>
      <c r="R146" s="1501"/>
      <c r="S146" s="1509"/>
      <c r="T146" s="1509"/>
      <c r="U146" s="1509"/>
      <c r="V146" s="1509"/>
      <c r="W146" s="1509"/>
    </row>
    <row r="147" spans="1:23" ht="14.25">
      <c r="A147" s="1598"/>
      <c r="B147" s="1517"/>
      <c r="C147" s="1599"/>
      <c r="D147" s="1600"/>
      <c r="E147" s="1421"/>
      <c r="F147" s="1523"/>
      <c r="G147" s="1441"/>
      <c r="H147" s="1441"/>
      <c r="I147" s="1441"/>
      <c r="J147" s="1441"/>
      <c r="K147" s="1441"/>
      <c r="L147" s="1509"/>
      <c r="M147" s="1509"/>
      <c r="N147" s="1509"/>
      <c r="O147" s="1509"/>
      <c r="P147" s="1421"/>
      <c r="Q147" s="1509"/>
      <c r="R147" s="1501"/>
      <c r="S147" s="1509"/>
      <c r="T147" s="1509"/>
      <c r="U147" s="1509"/>
      <c r="V147" s="1509"/>
      <c r="W147" s="1509"/>
    </row>
    <row r="148" spans="1:23" ht="14.25">
      <c r="A148" s="1598"/>
      <c r="B148" s="1517"/>
      <c r="C148" s="1599"/>
      <c r="D148" s="1600"/>
      <c r="E148" s="1421"/>
      <c r="F148" s="1523"/>
      <c r="G148" s="1441"/>
      <c r="H148" s="1441"/>
      <c r="I148" s="1441"/>
      <c r="J148" s="1441"/>
      <c r="K148" s="1441"/>
      <c r="L148" s="1509"/>
      <c r="M148" s="1509"/>
      <c r="N148" s="1509"/>
      <c r="O148" s="1509"/>
      <c r="P148" s="1421"/>
      <c r="Q148" s="1509"/>
      <c r="R148" s="1501"/>
      <c r="S148" s="1509"/>
      <c r="T148" s="1509"/>
      <c r="U148" s="1509"/>
      <c r="V148" s="1509"/>
      <c r="W148" s="1509"/>
    </row>
    <row r="149" spans="1:23" ht="14.25">
      <c r="A149" s="1598"/>
      <c r="B149" s="1517"/>
      <c r="C149" s="1599"/>
      <c r="D149" s="1600"/>
      <c r="E149" s="1421"/>
      <c r="F149" s="1523"/>
      <c r="G149" s="1441"/>
      <c r="H149" s="1441"/>
      <c r="I149" s="1441"/>
      <c r="J149" s="1441"/>
      <c r="K149" s="1441"/>
      <c r="L149" s="1509"/>
      <c r="M149" s="1509"/>
      <c r="N149" s="1509"/>
      <c r="O149" s="1509"/>
      <c r="P149" s="1421"/>
      <c r="Q149" s="1509"/>
      <c r="R149" s="1501"/>
      <c r="S149" s="1509"/>
      <c r="T149" s="1509"/>
      <c r="U149" s="1509"/>
      <c r="V149" s="1509"/>
      <c r="W149" s="1509"/>
    </row>
    <row r="150" spans="1:23" ht="14.25">
      <c r="A150" s="1598"/>
      <c r="B150" s="1517"/>
      <c r="C150" s="1599"/>
      <c r="D150" s="1600"/>
      <c r="E150" s="1421"/>
      <c r="F150" s="1523"/>
      <c r="G150" s="1441"/>
      <c r="H150" s="1441"/>
      <c r="I150" s="1441"/>
      <c r="J150" s="1441"/>
      <c r="K150" s="1441"/>
      <c r="L150" s="1509"/>
      <c r="M150" s="1509"/>
      <c r="N150" s="1509"/>
      <c r="O150" s="1509"/>
      <c r="P150" s="1421"/>
      <c r="Q150" s="1509"/>
      <c r="R150" s="1501"/>
      <c r="S150" s="1509"/>
      <c r="T150" s="1509"/>
      <c r="U150" s="1509"/>
      <c r="V150" s="1509"/>
      <c r="W150" s="1509"/>
    </row>
    <row r="151" spans="1:23" ht="14.25">
      <c r="A151" s="1598"/>
      <c r="B151" s="1517"/>
      <c r="C151" s="1599"/>
      <c r="D151" s="1600"/>
      <c r="E151" s="1421"/>
      <c r="F151" s="1523"/>
      <c r="G151" s="1441"/>
      <c r="H151" s="1441"/>
      <c r="I151" s="1441"/>
      <c r="J151" s="1441"/>
      <c r="K151" s="1441"/>
      <c r="L151" s="1509"/>
      <c r="M151" s="1509"/>
      <c r="N151" s="1509"/>
      <c r="O151" s="1509"/>
      <c r="P151" s="1421"/>
      <c r="Q151" s="1509"/>
      <c r="R151" s="1501"/>
      <c r="S151" s="1509"/>
      <c r="T151" s="1509"/>
      <c r="U151" s="1509"/>
      <c r="V151" s="1509"/>
      <c r="W151" s="1509"/>
    </row>
    <row r="152" spans="1:23" ht="14.25">
      <c r="A152" s="1598"/>
      <c r="B152" s="1517"/>
      <c r="C152" s="1599"/>
      <c r="D152" s="1600"/>
      <c r="E152" s="1421"/>
      <c r="F152" s="1523"/>
      <c r="G152" s="1441"/>
      <c r="H152" s="1441"/>
      <c r="I152" s="1441"/>
      <c r="J152" s="1441"/>
      <c r="K152" s="1441"/>
      <c r="L152" s="1509"/>
      <c r="M152" s="1509"/>
      <c r="N152" s="1509"/>
      <c r="O152" s="1509"/>
      <c r="P152" s="1421"/>
      <c r="Q152" s="1509"/>
      <c r="R152" s="1501"/>
      <c r="S152" s="1509"/>
      <c r="T152" s="1509"/>
      <c r="U152" s="1509"/>
      <c r="V152" s="1509"/>
      <c r="W152" s="1509"/>
    </row>
    <row r="153" spans="1:23" ht="14.25">
      <c r="A153" s="1598"/>
      <c r="B153" s="1517"/>
      <c r="C153" s="1599"/>
      <c r="D153" s="1600"/>
      <c r="E153" s="1421"/>
      <c r="F153" s="1523"/>
      <c r="G153" s="1441"/>
      <c r="H153" s="1441"/>
      <c r="I153" s="1441"/>
      <c r="J153" s="1441"/>
      <c r="K153" s="1441"/>
      <c r="L153" s="1509"/>
      <c r="M153" s="1509"/>
      <c r="N153" s="1509"/>
      <c r="O153" s="1509"/>
      <c r="P153" s="1421"/>
      <c r="Q153" s="1509"/>
      <c r="R153" s="1501"/>
      <c r="S153" s="1509"/>
      <c r="T153" s="1509"/>
      <c r="U153" s="1509"/>
      <c r="V153" s="1509"/>
      <c r="W153" s="1509"/>
    </row>
    <row r="154" spans="1:23" ht="14.25">
      <c r="A154" s="1598"/>
      <c r="B154" s="1517"/>
      <c r="C154" s="1599"/>
      <c r="D154" s="1600"/>
      <c r="E154" s="1421"/>
      <c r="F154" s="1523"/>
      <c r="G154" s="1441"/>
      <c r="H154" s="1441"/>
      <c r="I154" s="1441"/>
      <c r="J154" s="1441"/>
      <c r="K154" s="1441"/>
      <c r="L154" s="1509"/>
      <c r="M154" s="1509"/>
      <c r="N154" s="1509"/>
      <c r="O154" s="1509"/>
      <c r="P154" s="1421"/>
      <c r="Q154" s="1509"/>
      <c r="R154" s="1501"/>
      <c r="S154" s="1509"/>
      <c r="T154" s="1509"/>
      <c r="U154" s="1509"/>
      <c r="V154" s="1509"/>
      <c r="W154" s="1509"/>
    </row>
    <row r="155" spans="1:23" ht="14.25">
      <c r="A155" s="1598"/>
      <c r="B155" s="1517"/>
      <c r="C155" s="1599"/>
      <c r="D155" s="1600"/>
      <c r="E155" s="1421"/>
      <c r="F155" s="1523"/>
      <c r="G155" s="1441"/>
      <c r="H155" s="1441"/>
      <c r="I155" s="1441"/>
      <c r="J155" s="1441"/>
      <c r="K155" s="1441"/>
      <c r="L155" s="1509"/>
      <c r="M155" s="1509"/>
      <c r="N155" s="1509"/>
      <c r="O155" s="1509"/>
      <c r="P155" s="1421"/>
      <c r="Q155" s="1509"/>
      <c r="R155" s="1501"/>
      <c r="S155" s="1509"/>
      <c r="T155" s="1509"/>
      <c r="U155" s="1509"/>
      <c r="V155" s="1509"/>
      <c r="W155" s="1509"/>
    </row>
    <row r="156" spans="1:23" ht="14.25">
      <c r="A156" s="1598"/>
      <c r="B156" s="1517"/>
      <c r="C156" s="1599"/>
      <c r="D156" s="1600"/>
      <c r="E156" s="1421"/>
      <c r="F156" s="1523"/>
      <c r="G156" s="1441"/>
      <c r="H156" s="1441"/>
      <c r="I156" s="1441"/>
      <c r="J156" s="1441"/>
      <c r="K156" s="1441"/>
      <c r="L156" s="1509"/>
      <c r="M156" s="1509"/>
      <c r="N156" s="1509"/>
      <c r="O156" s="1509"/>
      <c r="P156" s="1421"/>
      <c r="Q156" s="1509"/>
      <c r="R156" s="1501"/>
      <c r="S156" s="1509"/>
      <c r="T156" s="1509"/>
      <c r="U156" s="1509"/>
      <c r="V156" s="1509"/>
      <c r="W156" s="1509"/>
    </row>
    <row r="157" spans="1:23" ht="14.25">
      <c r="A157" s="1598"/>
      <c r="B157" s="1517"/>
      <c r="C157" s="1599"/>
      <c r="D157" s="1600"/>
      <c r="E157" s="1421"/>
      <c r="F157" s="1523"/>
      <c r="G157" s="1441"/>
      <c r="H157" s="1441"/>
      <c r="I157" s="1441"/>
      <c r="J157" s="1441"/>
      <c r="K157" s="1441"/>
      <c r="L157" s="1509"/>
      <c r="M157" s="1509"/>
      <c r="N157" s="1509"/>
      <c r="O157" s="1509"/>
      <c r="P157" s="1421"/>
      <c r="Q157" s="1509"/>
      <c r="R157" s="1501"/>
      <c r="S157" s="1509"/>
      <c r="T157" s="1509"/>
      <c r="U157" s="1509"/>
      <c r="V157" s="1509"/>
      <c r="W157" s="1509"/>
    </row>
    <row r="158" spans="1:23" ht="14.25">
      <c r="A158" s="1598"/>
      <c r="B158" s="1517"/>
      <c r="C158" s="1599"/>
      <c r="D158" s="1600"/>
      <c r="E158" s="1421"/>
      <c r="F158" s="1523"/>
      <c r="G158" s="1441"/>
      <c r="H158" s="1441"/>
      <c r="I158" s="1441"/>
      <c r="J158" s="1441"/>
      <c r="K158" s="1441"/>
      <c r="L158" s="1509"/>
      <c r="M158" s="1509"/>
      <c r="N158" s="1509"/>
      <c r="O158" s="1509"/>
      <c r="P158" s="1421"/>
      <c r="Q158" s="1509"/>
      <c r="R158" s="1501"/>
      <c r="S158" s="1509"/>
      <c r="T158" s="1509"/>
      <c r="U158" s="1509"/>
      <c r="V158" s="1509"/>
      <c r="W158" s="1509"/>
    </row>
    <row r="159" spans="1:23" ht="14.25">
      <c r="A159" s="1598"/>
      <c r="B159" s="1517"/>
      <c r="C159" s="1599"/>
      <c r="D159" s="1600"/>
      <c r="E159" s="1421"/>
      <c r="F159" s="1523"/>
      <c r="G159" s="1441"/>
      <c r="H159" s="1441"/>
      <c r="I159" s="1441"/>
      <c r="J159" s="1441"/>
      <c r="K159" s="1441"/>
      <c r="L159" s="1509"/>
      <c r="M159" s="1509"/>
      <c r="N159" s="1509"/>
      <c r="O159" s="1509"/>
      <c r="P159" s="1421"/>
      <c r="Q159" s="1509"/>
      <c r="R159" s="1501"/>
      <c r="S159" s="1509"/>
      <c r="T159" s="1509"/>
      <c r="U159" s="1509"/>
      <c r="V159" s="1509"/>
      <c r="W159" s="1509"/>
    </row>
    <row r="160" spans="1:23" ht="14.25">
      <c r="A160" s="1598"/>
      <c r="B160" s="1517"/>
      <c r="C160" s="1599"/>
      <c r="D160" s="1600"/>
      <c r="E160" s="1421"/>
      <c r="F160" s="1523"/>
      <c r="G160" s="1441"/>
      <c r="H160" s="1441"/>
      <c r="I160" s="1441"/>
      <c r="J160" s="1441"/>
      <c r="K160" s="1441"/>
      <c r="L160" s="1509"/>
      <c r="M160" s="1509"/>
      <c r="N160" s="1509"/>
      <c r="O160" s="1509"/>
      <c r="P160" s="1421"/>
      <c r="Q160" s="1509"/>
      <c r="R160" s="1501"/>
      <c r="S160" s="1509"/>
      <c r="T160" s="1509"/>
      <c r="U160" s="1509"/>
      <c r="V160" s="1509"/>
      <c r="W160" s="1509"/>
    </row>
    <row r="161" spans="1:23" ht="12.75" customHeight="1">
      <c r="A161" s="1598"/>
      <c r="B161" s="1517"/>
      <c r="C161" s="1599"/>
      <c r="D161" s="1600"/>
      <c r="E161" s="1421"/>
      <c r="F161" s="1523"/>
      <c r="G161" s="1441"/>
      <c r="H161" s="1441"/>
      <c r="I161" s="1441"/>
      <c r="J161" s="1441"/>
      <c r="K161" s="1441"/>
      <c r="L161" s="1509"/>
      <c r="M161" s="1509"/>
      <c r="N161" s="1509"/>
      <c r="O161" s="1509"/>
      <c r="P161" s="1421"/>
      <c r="Q161" s="1509"/>
      <c r="R161" s="1501"/>
      <c r="S161" s="1509"/>
      <c r="T161" s="1509"/>
      <c r="U161" s="1509"/>
      <c r="V161" s="1509"/>
      <c r="W161" s="1509"/>
    </row>
    <row r="162" spans="1:23" ht="14.25">
      <c r="A162" s="1598"/>
      <c r="B162" s="1517"/>
      <c r="C162" s="1599"/>
      <c r="D162" s="1600"/>
      <c r="E162" s="1421"/>
      <c r="F162" s="1523"/>
      <c r="G162" s="1441"/>
      <c r="H162" s="1441"/>
      <c r="I162" s="1441"/>
      <c r="J162" s="1441"/>
      <c r="K162" s="1441"/>
      <c r="L162" s="1509"/>
      <c r="M162" s="1509"/>
      <c r="N162" s="1509"/>
      <c r="O162" s="1509"/>
      <c r="P162" s="1421"/>
      <c r="Q162" s="1509"/>
      <c r="R162" s="1501"/>
      <c r="S162" s="1509"/>
      <c r="T162" s="1509"/>
      <c r="U162" s="1509"/>
      <c r="V162" s="1509"/>
      <c r="W162" s="1509"/>
    </row>
    <row r="163" spans="1:23" ht="14.25">
      <c r="A163" s="1598"/>
      <c r="B163" s="1517"/>
      <c r="C163" s="1599"/>
      <c r="D163" s="1600"/>
      <c r="E163" s="1421"/>
      <c r="F163" s="1523"/>
      <c r="G163" s="1441"/>
      <c r="H163" s="1441"/>
      <c r="I163" s="1441"/>
      <c r="J163" s="1441"/>
      <c r="K163" s="1441"/>
      <c r="L163" s="1509"/>
      <c r="M163" s="1509"/>
      <c r="N163" s="1509"/>
      <c r="O163" s="1509"/>
      <c r="P163" s="1421"/>
      <c r="Q163" s="1509"/>
      <c r="R163" s="1501"/>
      <c r="S163" s="1509"/>
      <c r="T163" s="1509"/>
      <c r="U163" s="1509"/>
      <c r="V163" s="1509"/>
      <c r="W163" s="1509"/>
    </row>
    <row r="164" spans="1:23" ht="14.25">
      <c r="A164" s="1598"/>
      <c r="B164" s="1517"/>
      <c r="C164" s="1599"/>
      <c r="D164" s="1600"/>
      <c r="E164" s="1421"/>
      <c r="F164" s="1523"/>
      <c r="G164" s="1441"/>
      <c r="H164" s="1441"/>
      <c r="I164" s="1441"/>
      <c r="J164" s="1441"/>
      <c r="K164" s="1441"/>
      <c r="L164" s="1509"/>
      <c r="M164" s="1509"/>
      <c r="N164" s="1509"/>
      <c r="O164" s="1509"/>
      <c r="P164" s="1421"/>
      <c r="Q164" s="1509"/>
      <c r="R164" s="1501"/>
      <c r="S164" s="1509"/>
      <c r="T164" s="1509"/>
      <c r="U164" s="1509"/>
      <c r="V164" s="1509"/>
      <c r="W164" s="1509"/>
    </row>
    <row r="165" spans="1:23" ht="14.25">
      <c r="A165" s="1598"/>
      <c r="B165" s="1517"/>
      <c r="C165" s="1599"/>
      <c r="D165" s="1600"/>
      <c r="E165" s="1421"/>
      <c r="F165" s="1523"/>
      <c r="G165" s="1441"/>
      <c r="H165" s="1441"/>
      <c r="I165" s="1441"/>
      <c r="J165" s="1441"/>
      <c r="K165" s="1441"/>
      <c r="L165" s="1509"/>
      <c r="M165" s="1509"/>
      <c r="N165" s="1509"/>
      <c r="O165" s="1509"/>
      <c r="P165" s="1421"/>
      <c r="Q165" s="1509"/>
      <c r="R165" s="1501"/>
      <c r="S165" s="1509"/>
      <c r="T165" s="1509"/>
      <c r="U165" s="1509"/>
      <c r="V165" s="1509"/>
      <c r="W165" s="1509"/>
    </row>
    <row r="166" spans="1:23" ht="14.25">
      <c r="A166" s="1598"/>
      <c r="B166" s="1517"/>
      <c r="C166" s="1599"/>
      <c r="D166" s="1600"/>
      <c r="E166" s="1421"/>
      <c r="F166" s="1523"/>
      <c r="G166" s="1441"/>
      <c r="H166" s="1441"/>
      <c r="I166" s="1441"/>
      <c r="J166" s="1441"/>
      <c r="K166" s="1441"/>
      <c r="L166" s="1509"/>
      <c r="M166" s="1509"/>
      <c r="N166" s="1509"/>
      <c r="O166" s="1509"/>
      <c r="P166" s="1421"/>
      <c r="Q166" s="1509"/>
      <c r="R166" s="1501"/>
      <c r="S166" s="1509"/>
      <c r="T166" s="1509"/>
      <c r="U166" s="1509"/>
      <c r="V166" s="1509"/>
      <c r="W166" s="1509"/>
    </row>
    <row r="167" spans="1:23" ht="14.25">
      <c r="A167" s="1598"/>
      <c r="B167" s="1517"/>
      <c r="C167" s="1599"/>
      <c r="D167" s="1600"/>
      <c r="E167" s="1421"/>
      <c r="F167" s="1523"/>
      <c r="G167" s="1441"/>
      <c r="H167" s="1441"/>
      <c r="I167" s="1441"/>
      <c r="J167" s="1441"/>
      <c r="K167" s="1441"/>
      <c r="L167" s="1509"/>
      <c r="M167" s="1509"/>
      <c r="N167" s="1509"/>
      <c r="O167" s="1509"/>
      <c r="P167" s="1421"/>
      <c r="Q167" s="1509"/>
      <c r="R167" s="1501"/>
      <c r="S167" s="1509"/>
      <c r="T167" s="1509"/>
      <c r="U167" s="1509"/>
      <c r="V167" s="1509"/>
      <c r="W167" s="1509"/>
    </row>
    <row r="168" spans="1:23" ht="14.25">
      <c r="A168" s="1598"/>
      <c r="B168" s="1517"/>
      <c r="C168" s="1599"/>
      <c r="D168" s="1600"/>
      <c r="E168" s="1421"/>
      <c r="F168" s="1523"/>
      <c r="G168" s="1441"/>
      <c r="H168" s="1441"/>
      <c r="I168" s="1441"/>
      <c r="J168" s="1441"/>
      <c r="K168" s="1441"/>
      <c r="L168" s="1509"/>
      <c r="M168" s="1509"/>
      <c r="N168" s="1509"/>
      <c r="O168" s="1509"/>
      <c r="P168" s="1421"/>
      <c r="Q168" s="1509"/>
      <c r="R168" s="1501"/>
      <c r="S168" s="1509"/>
      <c r="T168" s="1509"/>
      <c r="U168" s="1509"/>
      <c r="V168" s="1509"/>
      <c r="W168" s="1509"/>
    </row>
    <row r="169" spans="1:23" ht="14.25">
      <c r="A169" s="1598"/>
      <c r="B169" s="1517"/>
      <c r="C169" s="1599"/>
      <c r="D169" s="1600"/>
      <c r="E169" s="1421"/>
      <c r="F169" s="1523"/>
      <c r="G169" s="1441"/>
      <c r="H169" s="1441"/>
      <c r="I169" s="1441"/>
      <c r="J169" s="1441"/>
      <c r="K169" s="1441"/>
      <c r="L169" s="1509"/>
      <c r="M169" s="1509"/>
      <c r="N169" s="1509"/>
      <c r="O169" s="1509"/>
      <c r="P169" s="1421"/>
      <c r="Q169" s="1509"/>
      <c r="R169" s="1501"/>
      <c r="S169" s="1509"/>
      <c r="T169" s="1509"/>
      <c r="U169" s="1509"/>
      <c r="V169" s="1509"/>
      <c r="W169" s="1509"/>
    </row>
    <row r="170" spans="1:23" ht="14.25">
      <c r="A170" s="1598"/>
      <c r="B170" s="1517"/>
      <c r="C170" s="1599"/>
      <c r="D170" s="1600"/>
      <c r="E170" s="1421"/>
      <c r="F170" s="1523"/>
      <c r="G170" s="1441"/>
      <c r="H170" s="1441"/>
      <c r="I170" s="1441"/>
      <c r="J170" s="1441"/>
      <c r="K170" s="1441"/>
      <c r="L170" s="1509"/>
      <c r="M170" s="1509"/>
      <c r="N170" s="1509"/>
      <c r="O170" s="1509"/>
      <c r="P170" s="1421"/>
      <c r="Q170" s="1509"/>
      <c r="R170" s="1501"/>
      <c r="S170" s="1509"/>
      <c r="T170" s="1509"/>
      <c r="U170" s="1509"/>
      <c r="V170" s="1509"/>
      <c r="W170" s="1509"/>
    </row>
    <row r="171" spans="1:23" ht="14.25">
      <c r="A171" s="1598"/>
      <c r="B171" s="1517"/>
      <c r="C171" s="1599"/>
      <c r="D171" s="1600"/>
      <c r="E171" s="1421"/>
      <c r="F171" s="1523"/>
      <c r="G171" s="1441"/>
      <c r="H171" s="1441"/>
      <c r="I171" s="1441"/>
      <c r="J171" s="1441"/>
      <c r="K171" s="1441"/>
      <c r="L171" s="1509"/>
      <c r="M171" s="1509"/>
      <c r="N171" s="1509"/>
      <c r="O171" s="1509"/>
      <c r="P171" s="1421"/>
      <c r="Q171" s="1509"/>
      <c r="R171" s="1501"/>
      <c r="S171" s="1509"/>
      <c r="T171" s="1509"/>
      <c r="U171" s="1509"/>
      <c r="V171" s="1509"/>
      <c r="W171" s="1509"/>
    </row>
    <row r="172" spans="1:23" ht="14.25">
      <c r="A172" s="1598"/>
      <c r="B172" s="1517"/>
      <c r="C172" s="1599"/>
      <c r="D172" s="1600"/>
      <c r="E172" s="1421"/>
      <c r="F172" s="1523"/>
      <c r="G172" s="1441"/>
      <c r="H172" s="1441"/>
      <c r="I172" s="1441"/>
      <c r="J172" s="1441"/>
      <c r="K172" s="1441"/>
      <c r="L172" s="1509"/>
      <c r="M172" s="1509"/>
      <c r="N172" s="1509"/>
      <c r="O172" s="1509"/>
      <c r="P172" s="1421"/>
      <c r="Q172" s="1509"/>
      <c r="R172" s="1501"/>
      <c r="S172" s="1509"/>
      <c r="T172" s="1509"/>
      <c r="U172" s="1509"/>
      <c r="V172" s="1509"/>
      <c r="W172" s="1509"/>
    </row>
    <row r="173" spans="1:23" ht="14.25">
      <c r="A173" s="1598"/>
      <c r="B173" s="1517"/>
      <c r="C173" s="1599"/>
      <c r="D173" s="1600"/>
      <c r="E173" s="1421"/>
      <c r="F173" s="1523"/>
      <c r="G173" s="1441"/>
      <c r="H173" s="1441"/>
      <c r="I173" s="1441"/>
      <c r="J173" s="1441"/>
      <c r="K173" s="1441"/>
      <c r="L173" s="1509"/>
      <c r="M173" s="1509"/>
      <c r="N173" s="1509"/>
      <c r="O173" s="1509"/>
      <c r="P173" s="1421"/>
      <c r="Q173" s="1509"/>
      <c r="R173" s="1501"/>
      <c r="S173" s="1509"/>
      <c r="T173" s="1509"/>
      <c r="U173" s="1509"/>
      <c r="V173" s="1509"/>
      <c r="W173" s="1509"/>
    </row>
    <row r="174" spans="1:23" ht="14.25">
      <c r="A174" s="1598"/>
      <c r="B174" s="1517"/>
      <c r="C174" s="1599"/>
      <c r="D174" s="1600"/>
      <c r="E174" s="1421"/>
      <c r="F174" s="1523"/>
      <c r="G174" s="1441"/>
      <c r="H174" s="1441"/>
      <c r="I174" s="1441"/>
      <c r="J174" s="1441"/>
      <c r="K174" s="1441"/>
      <c r="L174" s="1509"/>
      <c r="M174" s="1509"/>
      <c r="N174" s="1509"/>
      <c r="O174" s="1509"/>
      <c r="P174" s="1421"/>
      <c r="Q174" s="1509"/>
      <c r="R174" s="1501"/>
      <c r="S174" s="1509"/>
      <c r="T174" s="1509"/>
      <c r="U174" s="1509"/>
      <c r="V174" s="1509"/>
      <c r="W174" s="1509"/>
    </row>
    <row r="175" spans="1:23" ht="14.25">
      <c r="A175" s="1598"/>
      <c r="B175" s="1517"/>
      <c r="C175" s="1599"/>
      <c r="D175" s="1600"/>
      <c r="E175" s="1421"/>
      <c r="F175" s="1523"/>
      <c r="G175" s="1441"/>
      <c r="H175" s="1441"/>
      <c r="I175" s="1441"/>
      <c r="J175" s="1441"/>
      <c r="K175" s="1441"/>
      <c r="L175" s="1509"/>
      <c r="M175" s="1509"/>
      <c r="N175" s="1509"/>
      <c r="O175" s="1509"/>
      <c r="P175" s="1421"/>
      <c r="Q175" s="1509"/>
      <c r="R175" s="1501"/>
      <c r="S175" s="1509"/>
      <c r="T175" s="1509"/>
      <c r="U175" s="1509"/>
      <c r="V175" s="1509"/>
      <c r="W175" s="1509"/>
    </row>
    <row r="176" spans="1:23" ht="12.75" customHeight="1">
      <c r="A176" s="1598"/>
      <c r="B176" s="1517"/>
      <c r="C176" s="1599"/>
      <c r="D176" s="1600"/>
      <c r="E176" s="1421"/>
      <c r="F176" s="1523"/>
      <c r="G176" s="1441"/>
      <c r="H176" s="1441"/>
      <c r="I176" s="1441"/>
      <c r="J176" s="1441"/>
      <c r="K176" s="1441"/>
      <c r="L176" s="1509"/>
      <c r="M176" s="1509"/>
      <c r="N176" s="1509"/>
      <c r="O176" s="1509"/>
      <c r="P176" s="1421"/>
      <c r="Q176" s="1509"/>
      <c r="R176" s="1501"/>
      <c r="S176" s="1509"/>
      <c r="T176" s="1509"/>
      <c r="U176" s="1509"/>
      <c r="V176" s="1509"/>
      <c r="W176" s="1509"/>
    </row>
    <row r="177" spans="1:23" ht="14.25">
      <c r="A177" s="1598"/>
      <c r="B177" s="1517"/>
      <c r="C177" s="1599"/>
      <c r="D177" s="1600"/>
      <c r="E177" s="1421"/>
      <c r="F177" s="1523"/>
      <c r="G177" s="1441"/>
      <c r="H177" s="1441"/>
      <c r="I177" s="1441"/>
      <c r="J177" s="1441"/>
      <c r="K177" s="1441"/>
      <c r="L177" s="1509"/>
      <c r="M177" s="1509"/>
      <c r="N177" s="1509"/>
      <c r="O177" s="1509"/>
      <c r="P177" s="1421"/>
      <c r="Q177" s="1509"/>
      <c r="R177" s="1501"/>
      <c r="S177" s="1509"/>
      <c r="T177" s="1509"/>
      <c r="U177" s="1509"/>
      <c r="V177" s="1509"/>
      <c r="W177" s="1509"/>
    </row>
    <row r="178" spans="1:23" ht="25.5" customHeight="1">
      <c r="A178" s="1598"/>
      <c r="B178" s="1517"/>
      <c r="C178" s="1599"/>
      <c r="D178" s="1600"/>
      <c r="E178" s="1421"/>
      <c r="F178" s="1523"/>
      <c r="G178" s="1441"/>
      <c r="H178" s="1441"/>
      <c r="I178" s="1441"/>
      <c r="J178" s="1441"/>
      <c r="K178" s="1441"/>
      <c r="L178" s="1509"/>
      <c r="M178" s="1509"/>
      <c r="N178" s="1509"/>
      <c r="O178" s="1509"/>
      <c r="P178" s="1421"/>
      <c r="Q178" s="1509"/>
      <c r="R178" s="1501"/>
      <c r="S178" s="1509"/>
      <c r="T178" s="1509"/>
      <c r="U178" s="1509"/>
      <c r="V178" s="1509"/>
      <c r="W178" s="1509"/>
    </row>
    <row r="179" spans="1:23" ht="14.25">
      <c r="A179" s="1598"/>
      <c r="B179" s="1517"/>
      <c r="C179" s="1599"/>
      <c r="D179" s="1600"/>
      <c r="E179" s="1421"/>
      <c r="F179" s="1523"/>
      <c r="G179" s="1441"/>
      <c r="H179" s="1441"/>
      <c r="I179" s="1441"/>
      <c r="J179" s="1441"/>
      <c r="K179" s="1441"/>
      <c r="L179" s="1509"/>
      <c r="M179" s="1509"/>
      <c r="N179" s="1509"/>
      <c r="O179" s="1509"/>
      <c r="P179" s="1421"/>
      <c r="Q179" s="1509"/>
      <c r="R179" s="1501"/>
      <c r="S179" s="1509"/>
      <c r="T179" s="1509"/>
      <c r="U179" s="1509"/>
      <c r="V179" s="1509"/>
      <c r="W179" s="1509"/>
    </row>
    <row r="180" spans="1:23" ht="14.25">
      <c r="A180" s="1598"/>
      <c r="B180" s="1517"/>
      <c r="C180" s="1599"/>
      <c r="D180" s="1600"/>
      <c r="E180" s="1421"/>
      <c r="F180" s="1523"/>
      <c r="G180" s="1441"/>
      <c r="H180" s="1441"/>
      <c r="I180" s="1441"/>
      <c r="J180" s="1441"/>
      <c r="K180" s="1441"/>
      <c r="L180" s="1509"/>
      <c r="M180" s="1509"/>
      <c r="N180" s="1509"/>
      <c r="O180" s="1509"/>
      <c r="P180" s="1421"/>
      <c r="Q180" s="1509"/>
      <c r="R180" s="1501"/>
      <c r="S180" s="1509"/>
      <c r="T180" s="1509"/>
      <c r="U180" s="1509"/>
      <c r="V180" s="1509"/>
      <c r="W180" s="1509"/>
    </row>
    <row r="181" spans="1:23" ht="14.25">
      <c r="A181" s="1598"/>
      <c r="B181" s="1517"/>
      <c r="C181" s="1599"/>
      <c r="D181" s="1600"/>
      <c r="E181" s="1421"/>
      <c r="F181" s="1523"/>
      <c r="G181" s="1441"/>
      <c r="H181" s="1441"/>
      <c r="I181" s="1441"/>
      <c r="J181" s="1441"/>
      <c r="K181" s="1441"/>
      <c r="L181" s="1509"/>
      <c r="M181" s="1509"/>
      <c r="N181" s="1509"/>
      <c r="O181" s="1509"/>
      <c r="P181" s="1421"/>
      <c r="Q181" s="1509"/>
      <c r="R181" s="1501"/>
      <c r="S181" s="1509"/>
      <c r="T181" s="1509"/>
      <c r="U181" s="1509"/>
      <c r="V181" s="1509"/>
      <c r="W181" s="1509"/>
    </row>
    <row r="182" spans="1:23" ht="14.25">
      <c r="A182" s="1598"/>
      <c r="B182" s="1517"/>
      <c r="C182" s="1599"/>
      <c r="D182" s="1600"/>
      <c r="E182" s="1421"/>
      <c r="F182" s="1523"/>
      <c r="G182" s="1441"/>
      <c r="H182" s="1441"/>
      <c r="I182" s="1441"/>
      <c r="J182" s="1441"/>
      <c r="K182" s="1441"/>
      <c r="L182" s="1509"/>
      <c r="M182" s="1509"/>
      <c r="N182" s="1509"/>
      <c r="O182" s="1509"/>
      <c r="P182" s="1421"/>
      <c r="Q182" s="1509"/>
      <c r="R182" s="1501"/>
      <c r="S182" s="1509"/>
      <c r="T182" s="1509"/>
      <c r="U182" s="1509"/>
      <c r="V182" s="1509"/>
      <c r="W182" s="1509"/>
    </row>
    <row r="183" spans="1:23" ht="12.75" customHeight="1">
      <c r="A183" s="1598"/>
      <c r="B183" s="1517"/>
      <c r="C183" s="1599"/>
      <c r="D183" s="1600"/>
      <c r="E183" s="1421"/>
      <c r="F183" s="1523"/>
      <c r="G183" s="1441"/>
      <c r="H183" s="1441"/>
      <c r="I183" s="1441"/>
      <c r="J183" s="1441"/>
      <c r="K183" s="1441"/>
      <c r="L183" s="1509"/>
      <c r="M183" s="1509"/>
      <c r="N183" s="1509"/>
      <c r="O183" s="1509"/>
      <c r="P183" s="1421"/>
      <c r="Q183" s="1509"/>
      <c r="R183" s="1501"/>
      <c r="S183" s="1509"/>
      <c r="T183" s="1509"/>
      <c r="U183" s="1509"/>
      <c r="V183" s="1509"/>
      <c r="W183" s="1509"/>
    </row>
    <row r="184" spans="1:23" ht="14.25">
      <c r="A184" s="1598"/>
      <c r="B184" s="1517"/>
      <c r="C184" s="1599"/>
      <c r="D184" s="1600"/>
      <c r="E184" s="1421"/>
      <c r="F184" s="1523"/>
      <c r="G184" s="1441"/>
      <c r="H184" s="1441"/>
      <c r="I184" s="1441"/>
      <c r="J184" s="1441"/>
      <c r="K184" s="1441"/>
      <c r="L184" s="1509"/>
      <c r="M184" s="1509"/>
      <c r="N184" s="1509"/>
      <c r="O184" s="1509"/>
      <c r="P184" s="1421"/>
      <c r="Q184" s="1509"/>
      <c r="R184" s="1501"/>
      <c r="S184" s="1509"/>
      <c r="T184" s="1509"/>
      <c r="U184" s="1509"/>
      <c r="V184" s="1509"/>
      <c r="W184" s="1509"/>
    </row>
    <row r="185" spans="1:23" ht="14.25">
      <c r="A185" s="1598"/>
      <c r="B185" s="1517"/>
      <c r="C185" s="1599"/>
      <c r="D185" s="1600"/>
      <c r="E185" s="1421"/>
      <c r="F185" s="1523"/>
      <c r="G185" s="1441"/>
      <c r="H185" s="1441"/>
      <c r="I185" s="1441"/>
      <c r="J185" s="1441"/>
      <c r="K185" s="1441"/>
      <c r="L185" s="1509"/>
      <c r="M185" s="1509"/>
      <c r="N185" s="1509"/>
      <c r="O185" s="1509"/>
      <c r="P185" s="1421"/>
      <c r="Q185" s="1509"/>
      <c r="R185" s="1501"/>
      <c r="S185" s="1509"/>
      <c r="T185" s="1509"/>
      <c r="U185" s="1509"/>
      <c r="V185" s="1509"/>
      <c r="W185" s="1509"/>
    </row>
    <row r="186" spans="1:23" ht="14.25">
      <c r="A186" s="1598"/>
      <c r="B186" s="1517"/>
      <c r="C186" s="1599"/>
      <c r="D186" s="1600"/>
      <c r="E186" s="1421"/>
      <c r="F186" s="1523"/>
      <c r="G186" s="1441"/>
      <c r="H186" s="1441"/>
      <c r="I186" s="1441"/>
      <c r="J186" s="1441"/>
      <c r="K186" s="1441"/>
      <c r="L186" s="1509"/>
      <c r="M186" s="1509"/>
      <c r="N186" s="1509"/>
      <c r="O186" s="1509"/>
      <c r="P186" s="1421"/>
      <c r="Q186" s="1509"/>
      <c r="R186" s="1501"/>
      <c r="S186" s="1509"/>
      <c r="T186" s="1509"/>
      <c r="U186" s="1509"/>
      <c r="V186" s="1509"/>
      <c r="W186" s="1509"/>
    </row>
    <row r="187" spans="1:23" ht="14.25">
      <c r="A187" s="1598"/>
      <c r="B187" s="1517"/>
      <c r="C187" s="1599"/>
      <c r="D187" s="1600"/>
      <c r="E187" s="1421"/>
      <c r="F187" s="1523"/>
      <c r="G187" s="1441"/>
      <c r="H187" s="1441"/>
      <c r="I187" s="1441"/>
      <c r="J187" s="1441"/>
      <c r="K187" s="1441"/>
      <c r="L187" s="1509"/>
      <c r="M187" s="1509"/>
      <c r="N187" s="1509"/>
      <c r="O187" s="1509"/>
      <c r="P187" s="1421"/>
      <c r="Q187" s="1509"/>
      <c r="R187" s="1501"/>
      <c r="S187" s="1509"/>
      <c r="T187" s="1509"/>
      <c r="U187" s="1509"/>
      <c r="V187" s="1509"/>
      <c r="W187" s="1509"/>
    </row>
    <row r="188" spans="1:23" ht="14.25">
      <c r="A188" s="1598"/>
      <c r="B188" s="1517"/>
      <c r="C188" s="1599"/>
      <c r="D188" s="1600"/>
      <c r="E188" s="1421"/>
      <c r="F188" s="1523"/>
      <c r="G188" s="1441"/>
      <c r="H188" s="1441"/>
      <c r="I188" s="1441"/>
      <c r="J188" s="1441"/>
      <c r="K188" s="1441"/>
      <c r="L188" s="1509"/>
      <c r="M188" s="1509"/>
      <c r="N188" s="1509"/>
      <c r="O188" s="1509"/>
      <c r="P188" s="1421"/>
      <c r="Q188" s="1509"/>
      <c r="R188" s="1501"/>
      <c r="S188" s="1509"/>
      <c r="T188" s="1509"/>
      <c r="U188" s="1509"/>
      <c r="V188" s="1509"/>
      <c r="W188" s="1509"/>
    </row>
    <row r="189" spans="1:23" ht="14.25">
      <c r="A189" s="1598"/>
      <c r="B189" s="1517"/>
      <c r="C189" s="1599"/>
      <c r="D189" s="1600"/>
      <c r="E189" s="1421"/>
      <c r="F189" s="1523"/>
      <c r="G189" s="1441"/>
      <c r="H189" s="1441"/>
      <c r="I189" s="1441"/>
      <c r="J189" s="1441"/>
      <c r="K189" s="1441"/>
      <c r="L189" s="1509"/>
      <c r="M189" s="1509"/>
      <c r="N189" s="1509"/>
      <c r="O189" s="1509"/>
      <c r="P189" s="1421"/>
      <c r="Q189" s="1509"/>
      <c r="R189" s="1501"/>
      <c r="S189" s="1509"/>
      <c r="T189" s="1509"/>
      <c r="U189" s="1509"/>
      <c r="V189" s="1509"/>
      <c r="W189" s="1509"/>
    </row>
    <row r="190" spans="1:23" ht="14.25">
      <c r="A190" s="1598"/>
      <c r="B190" s="1517"/>
      <c r="C190" s="1599"/>
      <c r="D190" s="1600"/>
      <c r="E190" s="1421"/>
      <c r="F190" s="1523"/>
      <c r="G190" s="1441"/>
      <c r="H190" s="1441"/>
      <c r="I190" s="1441"/>
      <c r="J190" s="1441"/>
      <c r="K190" s="1441"/>
      <c r="L190" s="1509"/>
      <c r="M190" s="1509"/>
      <c r="N190" s="1509"/>
      <c r="O190" s="1509"/>
      <c r="P190" s="1421"/>
      <c r="Q190" s="1509"/>
      <c r="R190" s="1501"/>
      <c r="S190" s="1509"/>
      <c r="T190" s="1509"/>
      <c r="U190" s="1509"/>
      <c r="V190" s="1509"/>
      <c r="W190" s="1509"/>
    </row>
    <row r="191" spans="1:23" ht="14.25">
      <c r="A191" s="1598"/>
      <c r="B191" s="1517"/>
      <c r="C191" s="1599"/>
      <c r="D191" s="1600"/>
      <c r="E191" s="1421"/>
      <c r="F191" s="1523"/>
      <c r="G191" s="1441"/>
      <c r="H191" s="1441"/>
      <c r="I191" s="1441"/>
      <c r="J191" s="1441"/>
      <c r="K191" s="1441"/>
      <c r="L191" s="1509"/>
      <c r="M191" s="1509"/>
      <c r="N191" s="1509"/>
      <c r="O191" s="1509"/>
      <c r="P191" s="1421"/>
      <c r="Q191" s="1509"/>
      <c r="R191" s="1501"/>
      <c r="S191" s="1509"/>
      <c r="T191" s="1509"/>
      <c r="U191" s="1509"/>
      <c r="V191" s="1509"/>
      <c r="W191" s="1509"/>
    </row>
    <row r="192" spans="1:23" ht="14.25">
      <c r="A192" s="1598"/>
      <c r="B192" s="1517"/>
      <c r="C192" s="1599"/>
      <c r="D192" s="1600"/>
      <c r="E192" s="1421"/>
      <c r="F192" s="1523"/>
      <c r="G192" s="1441"/>
      <c r="H192" s="1441"/>
      <c r="I192" s="1441"/>
      <c r="J192" s="1441"/>
      <c r="K192" s="1441"/>
      <c r="L192" s="1509"/>
      <c r="M192" s="1509"/>
      <c r="N192" s="1509"/>
      <c r="O192" s="1509"/>
      <c r="P192" s="1421"/>
      <c r="Q192" s="1509"/>
      <c r="R192" s="1501"/>
      <c r="S192" s="1509"/>
      <c r="T192" s="1509"/>
      <c r="U192" s="1509"/>
      <c r="V192" s="1509"/>
      <c r="W192" s="1509"/>
    </row>
    <row r="193" spans="1:23" ht="14.25">
      <c r="A193" s="1598"/>
      <c r="B193" s="1517"/>
      <c r="C193" s="1599"/>
      <c r="D193" s="1600"/>
      <c r="E193" s="1421"/>
      <c r="F193" s="1523"/>
      <c r="G193" s="1441"/>
      <c r="H193" s="1441"/>
      <c r="I193" s="1441"/>
      <c r="J193" s="1441"/>
      <c r="K193" s="1441"/>
      <c r="L193" s="1509"/>
      <c r="M193" s="1509"/>
      <c r="N193" s="1509"/>
      <c r="O193" s="1509"/>
      <c r="P193" s="1421"/>
      <c r="Q193" s="1509"/>
      <c r="R193" s="1501"/>
      <c r="S193" s="1509"/>
      <c r="T193" s="1509"/>
      <c r="U193" s="1509"/>
      <c r="V193" s="1509"/>
      <c r="W193" s="1509"/>
    </row>
    <row r="194" spans="1:23" ht="14.25">
      <c r="A194" s="1598"/>
      <c r="B194" s="1517"/>
      <c r="C194" s="1599"/>
      <c r="D194" s="1600"/>
      <c r="E194" s="1421"/>
      <c r="F194" s="1523"/>
      <c r="G194" s="1441"/>
      <c r="H194" s="1441"/>
      <c r="I194" s="1441"/>
      <c r="J194" s="1441"/>
      <c r="K194" s="1441"/>
      <c r="L194" s="1509"/>
      <c r="M194" s="1509"/>
      <c r="N194" s="1509"/>
      <c r="O194" s="1509"/>
      <c r="P194" s="1421"/>
      <c r="Q194" s="1509"/>
      <c r="R194" s="1501"/>
      <c r="S194" s="1509"/>
      <c r="T194" s="1509"/>
      <c r="U194" s="1509"/>
      <c r="V194" s="1509"/>
      <c r="W194" s="1509"/>
    </row>
    <row r="195" spans="1:23" ht="14.25">
      <c r="A195" s="1598"/>
      <c r="B195" s="1517"/>
      <c r="C195" s="1599"/>
      <c r="D195" s="1600"/>
      <c r="E195" s="1421"/>
      <c r="F195" s="1523"/>
      <c r="G195" s="1441"/>
      <c r="H195" s="1441"/>
      <c r="I195" s="1441"/>
      <c r="J195" s="1441"/>
      <c r="K195" s="1441"/>
      <c r="L195" s="1509"/>
      <c r="M195" s="1509"/>
      <c r="N195" s="1509"/>
      <c r="O195" s="1509"/>
      <c r="P195" s="1421"/>
      <c r="Q195" s="1509"/>
      <c r="R195" s="1501"/>
      <c r="S195" s="1509"/>
      <c r="T195" s="1509"/>
      <c r="U195" s="1509"/>
      <c r="V195" s="1509"/>
      <c r="W195" s="1509"/>
    </row>
    <row r="196" spans="1:23" ht="14.25">
      <c r="A196" s="1598"/>
      <c r="B196" s="1517"/>
      <c r="C196" s="1599"/>
      <c r="D196" s="1600"/>
      <c r="E196" s="1421"/>
      <c r="F196" s="1523"/>
      <c r="G196" s="1441"/>
      <c r="H196" s="1441"/>
      <c r="I196" s="1441"/>
      <c r="J196" s="1441"/>
      <c r="K196" s="1441"/>
      <c r="L196" s="1509"/>
      <c r="M196" s="1509"/>
      <c r="N196" s="1509"/>
      <c r="O196" s="1509"/>
      <c r="P196" s="1421"/>
      <c r="Q196" s="1509"/>
      <c r="R196" s="1501"/>
      <c r="S196" s="1509"/>
      <c r="T196" s="1509"/>
      <c r="U196" s="1509"/>
      <c r="V196" s="1509"/>
      <c r="W196" s="1509"/>
    </row>
    <row r="197" spans="1:23" ht="14.25">
      <c r="A197" s="1598"/>
      <c r="B197" s="1517"/>
      <c r="C197" s="1599"/>
      <c r="D197" s="1600"/>
      <c r="E197" s="1421"/>
      <c r="F197" s="1523"/>
      <c r="G197" s="1441"/>
      <c r="H197" s="1441"/>
      <c r="I197" s="1441"/>
      <c r="J197" s="1441"/>
      <c r="K197" s="1441"/>
      <c r="L197" s="1509"/>
      <c r="M197" s="1509"/>
      <c r="N197" s="1509"/>
      <c r="O197" s="1509"/>
      <c r="P197" s="1421"/>
      <c r="Q197" s="1509"/>
      <c r="R197" s="1501"/>
      <c r="S197" s="1509"/>
      <c r="T197" s="1509"/>
      <c r="U197" s="1509"/>
      <c r="V197" s="1509"/>
      <c r="W197" s="1509"/>
    </row>
    <row r="198" spans="1:23" ht="14.25">
      <c r="A198" s="1598"/>
      <c r="B198" s="1517"/>
      <c r="C198" s="1599"/>
      <c r="D198" s="1600"/>
      <c r="E198" s="1421"/>
      <c r="F198" s="1523"/>
      <c r="G198" s="1441"/>
      <c r="H198" s="1441"/>
      <c r="I198" s="1441"/>
      <c r="J198" s="1441"/>
      <c r="K198" s="1441"/>
      <c r="L198" s="1509"/>
      <c r="M198" s="1509"/>
      <c r="N198" s="1509"/>
      <c r="O198" s="1509"/>
      <c r="P198" s="1421"/>
      <c r="Q198" s="1509"/>
      <c r="R198" s="1501"/>
      <c r="S198" s="1509"/>
      <c r="T198" s="1509"/>
      <c r="U198" s="1509"/>
      <c r="V198" s="1509"/>
      <c r="W198" s="1509"/>
    </row>
    <row r="199" spans="1:23" ht="14.25">
      <c r="A199" s="1598"/>
      <c r="B199" s="1517"/>
      <c r="C199" s="1599"/>
      <c r="D199" s="1600"/>
      <c r="E199" s="1421"/>
      <c r="F199" s="1523"/>
      <c r="G199" s="1441"/>
      <c r="H199" s="1441"/>
      <c r="I199" s="1441"/>
      <c r="J199" s="1441"/>
      <c r="K199" s="1441"/>
      <c r="L199" s="1509"/>
      <c r="M199" s="1509"/>
      <c r="N199" s="1509"/>
      <c r="O199" s="1509"/>
      <c r="P199" s="1421"/>
      <c r="Q199" s="1509"/>
      <c r="R199" s="1501"/>
      <c r="S199" s="1509"/>
      <c r="T199" s="1509"/>
      <c r="U199" s="1509"/>
      <c r="V199" s="1509"/>
      <c r="W199" s="1509"/>
    </row>
    <row r="200" spans="1:23" ht="12.75" customHeight="1">
      <c r="A200" s="1598"/>
      <c r="B200" s="1517"/>
      <c r="C200" s="1599"/>
      <c r="D200" s="1600"/>
      <c r="E200" s="1421"/>
      <c r="F200" s="1523"/>
      <c r="G200" s="1441"/>
      <c r="H200" s="1441"/>
      <c r="I200" s="1441"/>
      <c r="J200" s="1441"/>
      <c r="K200" s="1441"/>
      <c r="L200" s="1509"/>
      <c r="M200" s="1509"/>
      <c r="N200" s="1509"/>
      <c r="O200" s="1509"/>
      <c r="P200" s="1421"/>
      <c r="Q200" s="1509"/>
      <c r="R200" s="1501"/>
      <c r="S200" s="1509"/>
      <c r="T200" s="1509"/>
      <c r="U200" s="1509"/>
      <c r="V200" s="1509"/>
      <c r="W200" s="1509"/>
    </row>
    <row r="201" spans="1:23" ht="14.25">
      <c r="A201" s="1598"/>
      <c r="B201" s="1517"/>
      <c r="C201" s="1599"/>
      <c r="D201" s="1600"/>
      <c r="E201" s="1421"/>
      <c r="F201" s="1523"/>
      <c r="G201" s="1441"/>
      <c r="H201" s="1441"/>
      <c r="I201" s="1441"/>
      <c r="J201" s="1441"/>
      <c r="K201" s="1441"/>
      <c r="L201" s="1509"/>
      <c r="M201" s="1509"/>
      <c r="N201" s="1509"/>
      <c r="O201" s="1509"/>
      <c r="P201" s="1421"/>
      <c r="Q201" s="1509"/>
      <c r="R201" s="1501"/>
      <c r="S201" s="1509"/>
      <c r="T201" s="1509"/>
      <c r="U201" s="1509"/>
      <c r="V201" s="1509"/>
      <c r="W201" s="1509"/>
    </row>
    <row r="202" spans="1:23" ht="14.25">
      <c r="A202" s="1598"/>
      <c r="B202" s="1517"/>
      <c r="C202" s="1599"/>
      <c r="D202" s="1600"/>
      <c r="E202" s="1421"/>
      <c r="F202" s="1523"/>
      <c r="G202" s="1441"/>
      <c r="H202" s="1441"/>
      <c r="I202" s="1441"/>
      <c r="J202" s="1441"/>
      <c r="K202" s="1441"/>
      <c r="L202" s="1509"/>
      <c r="M202" s="1509"/>
      <c r="N202" s="1509"/>
      <c r="O202" s="1509"/>
      <c r="P202" s="1421"/>
      <c r="Q202" s="1509"/>
      <c r="R202" s="1501"/>
      <c r="S202" s="1509"/>
      <c r="T202" s="1509"/>
      <c r="U202" s="1509"/>
      <c r="V202" s="1509"/>
      <c r="W202" s="1509"/>
    </row>
    <row r="203" spans="1:23" ht="14.25">
      <c r="A203" s="1598"/>
      <c r="B203" s="1517"/>
      <c r="C203" s="1599"/>
      <c r="D203" s="1600"/>
      <c r="E203" s="1421"/>
      <c r="F203" s="1523"/>
      <c r="G203" s="1441"/>
      <c r="H203" s="1441"/>
      <c r="I203" s="1441"/>
      <c r="J203" s="1441"/>
      <c r="K203" s="1441"/>
      <c r="L203" s="1509"/>
      <c r="M203" s="1509"/>
      <c r="N203" s="1509"/>
      <c r="O203" s="1509"/>
      <c r="P203" s="1421"/>
      <c r="Q203" s="1509"/>
      <c r="R203" s="1501"/>
      <c r="S203" s="1509"/>
      <c r="T203" s="1509"/>
      <c r="U203" s="1509"/>
      <c r="V203" s="1509"/>
      <c r="W203" s="1509"/>
    </row>
    <row r="204" spans="1:23" ht="14.25">
      <c r="A204" s="1598"/>
      <c r="B204" s="1517"/>
      <c r="C204" s="1599"/>
      <c r="D204" s="1600"/>
      <c r="E204" s="1421"/>
      <c r="F204" s="1523"/>
      <c r="G204" s="1441"/>
      <c r="H204" s="1441"/>
      <c r="I204" s="1441"/>
      <c r="J204" s="1441"/>
      <c r="K204" s="1441"/>
      <c r="L204" s="1509"/>
      <c r="M204" s="1509"/>
      <c r="N204" s="1509"/>
      <c r="O204" s="1509"/>
      <c r="P204" s="1421"/>
      <c r="Q204" s="1509"/>
      <c r="R204" s="1501"/>
      <c r="S204" s="1509"/>
      <c r="T204" s="1509"/>
      <c r="U204" s="1509"/>
      <c r="V204" s="1509"/>
      <c r="W204" s="1509"/>
    </row>
    <row r="205" spans="1:23" ht="14.25">
      <c r="A205" s="1598"/>
      <c r="B205" s="1517"/>
      <c r="C205" s="1599"/>
      <c r="D205" s="1600"/>
      <c r="E205" s="1421"/>
      <c r="F205" s="1523"/>
      <c r="G205" s="1441"/>
      <c r="H205" s="1441"/>
      <c r="I205" s="1441"/>
      <c r="J205" s="1441"/>
      <c r="K205" s="1441"/>
      <c r="L205" s="1509"/>
      <c r="M205" s="1509"/>
      <c r="N205" s="1509"/>
      <c r="O205" s="1509"/>
      <c r="P205" s="1421"/>
      <c r="Q205" s="1509"/>
      <c r="R205" s="1501"/>
      <c r="S205" s="1509"/>
      <c r="T205" s="1509"/>
      <c r="U205" s="1509"/>
      <c r="V205" s="1509"/>
      <c r="W205" s="1509"/>
    </row>
    <row r="206" spans="1:23" ht="14.25">
      <c r="A206" s="1598"/>
      <c r="B206" s="1517"/>
      <c r="C206" s="1599"/>
      <c r="D206" s="1600"/>
      <c r="E206" s="1421"/>
      <c r="F206" s="1523"/>
      <c r="G206" s="1441"/>
      <c r="H206" s="1441"/>
      <c r="I206" s="1441"/>
      <c r="J206" s="1441"/>
      <c r="K206" s="1441"/>
      <c r="L206" s="1509"/>
      <c r="M206" s="1509"/>
      <c r="N206" s="1509"/>
      <c r="O206" s="1509"/>
      <c r="P206" s="1421"/>
      <c r="Q206" s="1509"/>
      <c r="R206" s="1501"/>
      <c r="S206" s="1509"/>
      <c r="T206" s="1509"/>
      <c r="U206" s="1509"/>
      <c r="V206" s="1509"/>
      <c r="W206" s="1509"/>
    </row>
    <row r="207" spans="1:23" ht="14.25">
      <c r="A207" s="1598"/>
      <c r="B207" s="1517"/>
      <c r="C207" s="1599"/>
      <c r="D207" s="1600"/>
      <c r="E207" s="1421"/>
      <c r="F207" s="1523"/>
      <c r="G207" s="1441"/>
      <c r="H207" s="1441"/>
      <c r="I207" s="1441"/>
      <c r="J207" s="1441"/>
      <c r="K207" s="1441"/>
      <c r="L207" s="1509"/>
      <c r="M207" s="1509"/>
      <c r="N207" s="1509"/>
      <c r="O207" s="1509"/>
      <c r="P207" s="1421"/>
      <c r="Q207" s="1509"/>
      <c r="R207" s="1501"/>
      <c r="S207" s="1509"/>
      <c r="T207" s="1509"/>
      <c r="U207" s="1509"/>
      <c r="V207" s="1509"/>
      <c r="W207" s="1509"/>
    </row>
    <row r="208" spans="1:23" ht="14.25">
      <c r="A208" s="1598"/>
      <c r="B208" s="1517"/>
      <c r="C208" s="1599"/>
      <c r="D208" s="1600"/>
      <c r="E208" s="1421"/>
      <c r="F208" s="1523"/>
      <c r="G208" s="1441"/>
      <c r="H208" s="1441"/>
      <c r="I208" s="1441"/>
      <c r="J208" s="1441"/>
      <c r="K208" s="1441"/>
      <c r="L208" s="1509"/>
      <c r="M208" s="1509"/>
      <c r="N208" s="1509"/>
      <c r="O208" s="1509"/>
      <c r="P208" s="1421"/>
      <c r="Q208" s="1509"/>
      <c r="R208" s="1501"/>
      <c r="S208" s="1509"/>
      <c r="T208" s="1509"/>
      <c r="U208" s="1509"/>
      <c r="V208" s="1509"/>
      <c r="W208" s="1509"/>
    </row>
    <row r="209" spans="1:23" ht="14.25">
      <c r="A209" s="1598"/>
      <c r="B209" s="1517"/>
      <c r="C209" s="1599"/>
      <c r="D209" s="1600"/>
      <c r="E209" s="1421"/>
      <c r="F209" s="1523"/>
      <c r="G209" s="1441"/>
      <c r="H209" s="1441"/>
      <c r="I209" s="1441"/>
      <c r="J209" s="1441"/>
      <c r="K209" s="1441"/>
      <c r="L209" s="1509"/>
      <c r="M209" s="1509"/>
      <c r="N209" s="1509"/>
      <c r="O209" s="1509"/>
      <c r="P209" s="1421"/>
      <c r="Q209" s="1509"/>
      <c r="R209" s="1501"/>
      <c r="S209" s="1509"/>
      <c r="T209" s="1509"/>
      <c r="U209" s="1509"/>
      <c r="V209" s="1509"/>
      <c r="W209" s="1509"/>
    </row>
    <row r="210" spans="1:23" ht="14.25">
      <c r="A210" s="1598"/>
      <c r="B210" s="1517"/>
      <c r="C210" s="1599"/>
      <c r="D210" s="1600"/>
      <c r="E210" s="1421"/>
      <c r="F210" s="1523"/>
      <c r="G210" s="1441"/>
      <c r="H210" s="1441"/>
      <c r="I210" s="1441"/>
      <c r="J210" s="1441"/>
      <c r="K210" s="1441"/>
      <c r="L210" s="1509"/>
      <c r="M210" s="1509"/>
      <c r="N210" s="1509"/>
      <c r="O210" s="1509"/>
      <c r="P210" s="1421"/>
      <c r="Q210" s="1509"/>
      <c r="R210" s="1501"/>
      <c r="S210" s="1509"/>
      <c r="T210" s="1509"/>
      <c r="U210" s="1509"/>
      <c r="V210" s="1509"/>
      <c r="W210" s="1509"/>
    </row>
    <row r="211" spans="1:23" ht="14.25">
      <c r="A211" s="1598"/>
      <c r="B211" s="1517"/>
      <c r="C211" s="1599"/>
      <c r="D211" s="1600"/>
      <c r="E211" s="1421"/>
      <c r="F211" s="1523"/>
      <c r="G211" s="1441"/>
      <c r="H211" s="1441"/>
      <c r="I211" s="1441"/>
      <c r="J211" s="1441"/>
      <c r="K211" s="1441"/>
      <c r="L211" s="1509"/>
      <c r="M211" s="1509"/>
      <c r="N211" s="1509"/>
      <c r="O211" s="1509"/>
      <c r="P211" s="1421"/>
      <c r="Q211" s="1509"/>
      <c r="R211" s="1501"/>
      <c r="S211" s="1509"/>
      <c r="T211" s="1509"/>
      <c r="U211" s="1509"/>
      <c r="V211" s="1509"/>
      <c r="W211" s="1509"/>
    </row>
    <row r="212" spans="1:23" ht="14.25">
      <c r="A212" s="1598"/>
      <c r="B212" s="1517"/>
      <c r="C212" s="1599"/>
      <c r="D212" s="1600"/>
      <c r="E212" s="1421"/>
      <c r="F212" s="1523"/>
      <c r="G212" s="1441"/>
      <c r="H212" s="1441"/>
      <c r="I212" s="1441"/>
      <c r="J212" s="1441"/>
      <c r="K212" s="1441"/>
      <c r="L212" s="1509"/>
      <c r="M212" s="1509"/>
      <c r="N212" s="1509"/>
      <c r="O212" s="1509"/>
      <c r="P212" s="1421"/>
      <c r="Q212" s="1509"/>
      <c r="R212" s="1501"/>
      <c r="S212" s="1509"/>
      <c r="T212" s="1509"/>
      <c r="U212" s="1509"/>
      <c r="V212" s="1509"/>
      <c r="W212" s="1509"/>
    </row>
    <row r="213" spans="1:23" ht="14.25">
      <c r="A213" s="1598"/>
      <c r="B213" s="1517"/>
      <c r="C213" s="1599"/>
      <c r="D213" s="1600"/>
      <c r="E213" s="1421"/>
      <c r="F213" s="1523"/>
      <c r="G213" s="1441"/>
      <c r="H213" s="1441"/>
      <c r="I213" s="1441"/>
      <c r="J213" s="1441"/>
      <c r="K213" s="1441"/>
      <c r="L213" s="1509"/>
      <c r="M213" s="1509"/>
      <c r="N213" s="1509"/>
      <c r="O213" s="1509"/>
      <c r="P213" s="1421"/>
      <c r="Q213" s="1509"/>
      <c r="R213" s="1501"/>
      <c r="S213" s="1509"/>
      <c r="T213" s="1509"/>
      <c r="U213" s="1509"/>
      <c r="V213" s="1509"/>
      <c r="W213" s="1509"/>
    </row>
    <row r="214" spans="1:23" ht="14.25">
      <c r="A214" s="1598"/>
      <c r="B214" s="1517"/>
      <c r="C214" s="1599"/>
      <c r="D214" s="1600"/>
      <c r="E214" s="1421"/>
      <c r="F214" s="1523"/>
      <c r="G214" s="1441"/>
      <c r="H214" s="1441"/>
      <c r="I214" s="1441"/>
      <c r="J214" s="1441"/>
      <c r="K214" s="1441"/>
      <c r="L214" s="1509"/>
      <c r="M214" s="1509"/>
      <c r="N214" s="1509"/>
      <c r="O214" s="1509"/>
      <c r="P214" s="1421"/>
      <c r="Q214" s="1509"/>
      <c r="R214" s="1501"/>
      <c r="S214" s="1509"/>
      <c r="T214" s="1509"/>
      <c r="U214" s="1509"/>
      <c r="V214" s="1509"/>
      <c r="W214" s="1509"/>
    </row>
    <row r="215" spans="1:23" ht="14.25">
      <c r="A215" s="1598"/>
      <c r="B215" s="1517"/>
      <c r="C215" s="1599"/>
      <c r="D215" s="1600"/>
      <c r="E215" s="1421"/>
      <c r="F215" s="1523"/>
      <c r="G215" s="1441"/>
      <c r="H215" s="1441"/>
      <c r="I215" s="1441"/>
      <c r="J215" s="1441"/>
      <c r="K215" s="1441"/>
      <c r="L215" s="1509"/>
      <c r="M215" s="1509"/>
      <c r="N215" s="1509"/>
      <c r="O215" s="1509"/>
      <c r="P215" s="1421"/>
      <c r="Q215" s="1509"/>
      <c r="R215" s="1501"/>
      <c r="S215" s="1509"/>
      <c r="T215" s="1509"/>
      <c r="U215" s="1509"/>
      <c r="V215" s="1509"/>
      <c r="W215" s="1509"/>
    </row>
    <row r="216" spans="1:23" ht="14.25">
      <c r="A216" s="1598"/>
      <c r="B216" s="1517"/>
      <c r="C216" s="1599"/>
      <c r="D216" s="1600"/>
      <c r="E216" s="1421"/>
      <c r="F216" s="1523"/>
      <c r="G216" s="1441"/>
      <c r="H216" s="1441"/>
      <c r="I216" s="1441"/>
      <c r="J216" s="1441"/>
      <c r="K216" s="1441"/>
      <c r="L216" s="1509"/>
      <c r="M216" s="1509"/>
      <c r="N216" s="1509"/>
      <c r="O216" s="1509"/>
      <c r="P216" s="1421"/>
      <c r="Q216" s="1509"/>
      <c r="R216" s="1501"/>
      <c r="S216" s="1509"/>
      <c r="T216" s="1509"/>
      <c r="U216" s="1509"/>
      <c r="V216" s="1509"/>
      <c r="W216" s="1509"/>
    </row>
    <row r="217" spans="1:23" ht="14.25">
      <c r="A217" s="1598"/>
      <c r="B217" s="1517"/>
      <c r="C217" s="1599"/>
      <c r="D217" s="1600"/>
      <c r="E217" s="1421"/>
      <c r="F217" s="1523"/>
      <c r="G217" s="1441"/>
      <c r="H217" s="1441"/>
      <c r="I217" s="1441"/>
      <c r="J217" s="1441"/>
      <c r="K217" s="1441"/>
      <c r="L217" s="1509"/>
      <c r="M217" s="1509"/>
      <c r="N217" s="1509"/>
      <c r="O217" s="1509"/>
      <c r="P217" s="1421"/>
      <c r="Q217" s="1509"/>
      <c r="R217" s="1501"/>
      <c r="S217" s="1509"/>
      <c r="T217" s="1509"/>
      <c r="U217" s="1509"/>
      <c r="V217" s="1509"/>
      <c r="W217" s="1509"/>
    </row>
    <row r="218" spans="1:23" ht="14.25">
      <c r="A218" s="1598"/>
      <c r="B218" s="1517"/>
      <c r="C218" s="1599"/>
      <c r="D218" s="1600"/>
      <c r="E218" s="1421"/>
      <c r="F218" s="1523"/>
      <c r="G218" s="1441"/>
      <c r="H218" s="1441"/>
      <c r="I218" s="1441"/>
      <c r="J218" s="1441"/>
      <c r="K218" s="1441"/>
      <c r="L218" s="1509"/>
      <c r="M218" s="1509"/>
      <c r="N218" s="1509"/>
      <c r="O218" s="1509"/>
      <c r="P218" s="1421"/>
      <c r="Q218" s="1509"/>
      <c r="R218" s="1501"/>
      <c r="S218" s="1509"/>
      <c r="T218" s="1509"/>
      <c r="U218" s="1509"/>
      <c r="V218" s="1509"/>
      <c r="W218" s="1509"/>
    </row>
    <row r="219" spans="1:23" ht="14.25">
      <c r="A219" s="1598"/>
      <c r="B219" s="1517"/>
      <c r="C219" s="1599"/>
      <c r="D219" s="1600"/>
      <c r="E219" s="1421"/>
      <c r="F219" s="1523"/>
      <c r="G219" s="1441"/>
      <c r="H219" s="1441"/>
      <c r="I219" s="1441"/>
      <c r="J219" s="1441"/>
      <c r="K219" s="1441"/>
      <c r="L219" s="1509"/>
      <c r="M219" s="1509"/>
      <c r="N219" s="1509"/>
      <c r="O219" s="1509"/>
      <c r="P219" s="1421"/>
      <c r="Q219" s="1509"/>
      <c r="R219" s="1501"/>
      <c r="S219" s="1509"/>
      <c r="T219" s="1509"/>
      <c r="U219" s="1509"/>
      <c r="V219" s="1509"/>
      <c r="W219" s="1509"/>
    </row>
    <row r="220" spans="1:23" ht="14.25">
      <c r="A220" s="1598"/>
      <c r="B220" s="1517"/>
      <c r="C220" s="1599"/>
      <c r="D220" s="1600"/>
      <c r="E220" s="1421"/>
      <c r="F220" s="1523"/>
      <c r="G220" s="1441"/>
      <c r="H220" s="1441"/>
      <c r="I220" s="1441"/>
      <c r="J220" s="1441"/>
      <c r="K220" s="1441"/>
      <c r="L220" s="1509"/>
      <c r="M220" s="1509"/>
      <c r="N220" s="1509"/>
      <c r="O220" s="1509"/>
      <c r="P220" s="1421"/>
      <c r="Q220" s="1509"/>
      <c r="R220" s="1501"/>
      <c r="S220" s="1509"/>
      <c r="T220" s="1509"/>
      <c r="U220" s="1509"/>
      <c r="V220" s="1509"/>
      <c r="W220" s="1509"/>
    </row>
    <row r="221" spans="1:23" ht="14.25">
      <c r="A221" s="1598"/>
      <c r="B221" s="1517"/>
      <c r="C221" s="1599"/>
      <c r="D221" s="1600"/>
      <c r="E221" s="1421"/>
      <c r="F221" s="1523"/>
      <c r="G221" s="1441"/>
      <c r="H221" s="1441"/>
      <c r="I221" s="1441"/>
      <c r="J221" s="1441"/>
      <c r="K221" s="1441"/>
      <c r="L221" s="1509"/>
      <c r="M221" s="1509"/>
      <c r="N221" s="1509"/>
      <c r="O221" s="1509"/>
      <c r="P221" s="1421"/>
      <c r="Q221" s="1509"/>
      <c r="R221" s="1501"/>
      <c r="S221" s="1509"/>
      <c r="T221" s="1509"/>
      <c r="U221" s="1509"/>
      <c r="V221" s="1509"/>
      <c r="W221" s="1509"/>
    </row>
    <row r="222" spans="1:23" ht="14.25">
      <c r="A222" s="1598"/>
      <c r="B222" s="1517"/>
      <c r="C222" s="1599"/>
      <c r="D222" s="1600"/>
      <c r="E222" s="1421"/>
      <c r="F222" s="1523"/>
      <c r="G222" s="1441"/>
      <c r="H222" s="1441"/>
      <c r="I222" s="1441"/>
      <c r="J222" s="1441"/>
      <c r="K222" s="1441"/>
      <c r="L222" s="1509"/>
      <c r="M222" s="1509"/>
      <c r="N222" s="1509"/>
      <c r="O222" s="1509"/>
      <c r="P222" s="1421"/>
      <c r="Q222" s="1509"/>
      <c r="R222" s="1501"/>
      <c r="S222" s="1509"/>
      <c r="T222" s="1509"/>
      <c r="U222" s="1509"/>
      <c r="V222" s="1509"/>
      <c r="W222" s="1509"/>
    </row>
    <row r="223" spans="1:23" ht="14.25">
      <c r="A223" s="1598"/>
      <c r="B223" s="1517"/>
      <c r="C223" s="1599"/>
      <c r="D223" s="1600"/>
      <c r="E223" s="1421"/>
      <c r="F223" s="1523"/>
      <c r="G223" s="1441"/>
      <c r="H223" s="1441"/>
      <c r="I223" s="1441"/>
      <c r="J223" s="1441"/>
      <c r="K223" s="1441"/>
      <c r="L223" s="1509"/>
      <c r="M223" s="1509"/>
      <c r="N223" s="1509"/>
      <c r="O223" s="1509"/>
      <c r="P223" s="1421"/>
      <c r="Q223" s="1509"/>
      <c r="R223" s="1501"/>
      <c r="S223" s="1509"/>
      <c r="T223" s="1509"/>
      <c r="U223" s="1509"/>
      <c r="V223" s="1509"/>
      <c r="W223" s="1509"/>
    </row>
    <row r="224" spans="1:23" ht="57.75" customHeight="1">
      <c r="A224" s="1598"/>
      <c r="B224" s="1517"/>
      <c r="C224" s="1599"/>
      <c r="D224" s="1600"/>
      <c r="E224" s="1421"/>
      <c r="F224" s="1523"/>
      <c r="G224" s="1441"/>
      <c r="H224" s="1441"/>
      <c r="I224" s="1441"/>
      <c r="J224" s="1441"/>
      <c r="K224" s="1441"/>
      <c r="L224" s="1509"/>
      <c r="M224" s="1509"/>
      <c r="N224" s="1509"/>
      <c r="O224" s="1509"/>
      <c r="P224" s="1421"/>
      <c r="Q224" s="1509"/>
      <c r="R224" s="1501"/>
      <c r="S224" s="1509"/>
      <c r="T224" s="1509"/>
      <c r="U224" s="1509"/>
      <c r="V224" s="1509"/>
      <c r="W224" s="1509"/>
    </row>
    <row r="225" spans="1:23" ht="14.25">
      <c r="A225" s="1598"/>
      <c r="B225" s="1517"/>
      <c r="C225" s="1599"/>
      <c r="D225" s="1600"/>
      <c r="E225" s="1421"/>
      <c r="F225" s="1523"/>
      <c r="G225" s="1441"/>
      <c r="H225" s="1441"/>
      <c r="I225" s="1441"/>
      <c r="J225" s="1441"/>
      <c r="K225" s="1441"/>
      <c r="L225" s="1509"/>
      <c r="M225" s="1509"/>
      <c r="N225" s="1509"/>
      <c r="O225" s="1509"/>
      <c r="P225" s="1421"/>
      <c r="Q225" s="1509"/>
      <c r="R225" s="1501"/>
      <c r="S225" s="1509"/>
      <c r="T225" s="1509"/>
      <c r="U225" s="1509"/>
      <c r="V225" s="1509"/>
      <c r="W225" s="1509"/>
    </row>
    <row r="226" spans="1:23" ht="14.25">
      <c r="A226" s="1598"/>
      <c r="B226" s="1517"/>
      <c r="C226" s="1599"/>
      <c r="D226" s="1600"/>
      <c r="E226" s="1421"/>
      <c r="F226" s="1523"/>
      <c r="G226" s="1441"/>
      <c r="H226" s="1441"/>
      <c r="I226" s="1441"/>
      <c r="J226" s="1441"/>
      <c r="K226" s="1441"/>
      <c r="L226" s="1509"/>
      <c r="M226" s="1509"/>
      <c r="N226" s="1509"/>
      <c r="O226" s="1509"/>
      <c r="P226" s="1421"/>
      <c r="Q226" s="1509"/>
      <c r="R226" s="1501"/>
      <c r="S226" s="1509"/>
      <c r="T226" s="1509"/>
      <c r="U226" s="1509"/>
      <c r="V226" s="1509"/>
      <c r="W226" s="1509"/>
    </row>
    <row r="227" spans="1:23" ht="14.25">
      <c r="A227" s="1598"/>
      <c r="B227" s="1517"/>
      <c r="C227" s="1599"/>
      <c r="D227" s="1600"/>
      <c r="E227" s="1421"/>
      <c r="F227" s="1523"/>
      <c r="G227" s="1441"/>
      <c r="H227" s="1441"/>
      <c r="I227" s="1441"/>
      <c r="J227" s="1441"/>
      <c r="K227" s="1441"/>
      <c r="L227" s="1509"/>
      <c r="M227" s="1509"/>
      <c r="N227" s="1509"/>
      <c r="O227" s="1509"/>
      <c r="P227" s="1421"/>
      <c r="Q227" s="1509"/>
      <c r="R227" s="1501"/>
      <c r="S227" s="1509"/>
      <c r="T227" s="1509"/>
      <c r="U227" s="1509"/>
      <c r="V227" s="1509"/>
      <c r="W227" s="1509"/>
    </row>
    <row r="228" spans="1:23" ht="14.25">
      <c r="A228" s="1598"/>
      <c r="B228" s="1517"/>
      <c r="C228" s="1599"/>
      <c r="D228" s="1600"/>
      <c r="E228" s="1421"/>
      <c r="F228" s="1523"/>
      <c r="G228" s="1441"/>
      <c r="H228" s="1441"/>
      <c r="I228" s="1441"/>
      <c r="J228" s="1441"/>
      <c r="K228" s="1441"/>
      <c r="L228" s="1509"/>
      <c r="M228" s="1509"/>
      <c r="N228" s="1509"/>
      <c r="O228" s="1509"/>
      <c r="P228" s="1421"/>
      <c r="Q228" s="1509"/>
      <c r="R228" s="1501"/>
      <c r="S228" s="1509"/>
      <c r="T228" s="1509"/>
      <c r="U228" s="1509"/>
      <c r="V228" s="1509"/>
      <c r="W228" s="1509"/>
    </row>
    <row r="229" spans="1:23" ht="33.75" customHeight="1">
      <c r="A229" s="1598"/>
      <c r="B229" s="1517"/>
      <c r="C229" s="1599"/>
      <c r="D229" s="1600"/>
      <c r="E229" s="1421"/>
      <c r="F229" s="1523"/>
      <c r="G229" s="1441"/>
      <c r="H229" s="1441"/>
      <c r="I229" s="1441"/>
      <c r="J229" s="1441"/>
      <c r="K229" s="1441"/>
      <c r="L229" s="1509"/>
      <c r="M229" s="1509"/>
      <c r="N229" s="1509"/>
      <c r="O229" s="1509"/>
      <c r="P229" s="1421"/>
      <c r="Q229" s="1509"/>
      <c r="R229" s="1501"/>
      <c r="S229" s="1509"/>
      <c r="T229" s="1509"/>
      <c r="U229" s="1509"/>
      <c r="V229" s="1509"/>
      <c r="W229" s="1509"/>
    </row>
    <row r="230" spans="1:23" ht="27.75" customHeight="1">
      <c r="A230" s="1598"/>
      <c r="B230" s="1517"/>
      <c r="C230" s="1599"/>
      <c r="D230" s="1600"/>
      <c r="E230" s="1421"/>
      <c r="F230" s="1523"/>
      <c r="G230" s="1441"/>
      <c r="H230" s="1441"/>
      <c r="I230" s="1441"/>
      <c r="J230" s="1441"/>
      <c r="K230" s="1441"/>
      <c r="L230" s="1509"/>
      <c r="M230" s="1509"/>
      <c r="N230" s="1509"/>
      <c r="O230" s="1509"/>
      <c r="P230" s="1421"/>
      <c r="Q230" s="1509"/>
      <c r="R230" s="1501"/>
      <c r="S230" s="1509"/>
      <c r="T230" s="1509"/>
      <c r="U230" s="1509"/>
      <c r="V230" s="1509"/>
      <c r="W230" s="1509"/>
    </row>
    <row r="231" spans="1:23" ht="14.25">
      <c r="A231" s="1598"/>
      <c r="B231" s="1517"/>
      <c r="C231" s="1599"/>
      <c r="D231" s="1600"/>
      <c r="E231" s="1421"/>
      <c r="F231" s="1523"/>
      <c r="G231" s="1441"/>
      <c r="H231" s="1441"/>
      <c r="I231" s="1441"/>
      <c r="J231" s="1441"/>
      <c r="K231" s="1441"/>
      <c r="L231" s="1509"/>
      <c r="M231" s="1509"/>
      <c r="N231" s="1509"/>
      <c r="O231" s="1509"/>
      <c r="P231" s="1421"/>
      <c r="Q231" s="1509"/>
      <c r="R231" s="1501"/>
      <c r="S231" s="1509"/>
      <c r="T231" s="1509"/>
      <c r="U231" s="1509"/>
      <c r="V231" s="1509"/>
      <c r="W231" s="1509"/>
    </row>
    <row r="232" spans="1:23" ht="14.25">
      <c r="A232" s="1598"/>
      <c r="B232" s="1517"/>
      <c r="C232" s="1599"/>
      <c r="D232" s="1600"/>
      <c r="E232" s="1421"/>
      <c r="F232" s="1523"/>
      <c r="G232" s="1441"/>
      <c r="H232" s="1441"/>
      <c r="I232" s="1441"/>
      <c r="J232" s="1441"/>
      <c r="K232" s="1441"/>
      <c r="L232" s="1509"/>
      <c r="M232" s="1509"/>
      <c r="N232" s="1509"/>
      <c r="O232" s="1509"/>
      <c r="P232" s="1421"/>
      <c r="Q232" s="1509"/>
      <c r="R232" s="1501"/>
      <c r="S232" s="1509"/>
      <c r="T232" s="1509"/>
      <c r="U232" s="1509"/>
      <c r="V232" s="1509"/>
      <c r="W232" s="1509"/>
    </row>
    <row r="233" spans="1:23" ht="14.25">
      <c r="A233" s="1598"/>
      <c r="B233" s="1517"/>
      <c r="C233" s="1599"/>
      <c r="D233" s="1600"/>
      <c r="E233" s="1421"/>
      <c r="F233" s="1523"/>
      <c r="G233" s="1441"/>
      <c r="H233" s="1441"/>
      <c r="I233" s="1441"/>
      <c r="J233" s="1441"/>
      <c r="K233" s="1441"/>
      <c r="L233" s="1509"/>
      <c r="M233" s="1509"/>
      <c r="N233" s="1509"/>
      <c r="O233" s="1509"/>
      <c r="P233" s="1421"/>
      <c r="Q233" s="1509"/>
      <c r="R233" s="1501"/>
      <c r="S233" s="1509"/>
      <c r="T233" s="1509"/>
      <c r="U233" s="1509"/>
      <c r="V233" s="1509"/>
      <c r="W233" s="1509"/>
    </row>
    <row r="234" spans="1:23" ht="14.25">
      <c r="A234" s="1598"/>
      <c r="B234" s="1517"/>
      <c r="C234" s="1599"/>
      <c r="D234" s="1600"/>
      <c r="E234" s="1421"/>
      <c r="F234" s="1523"/>
      <c r="G234" s="1441"/>
      <c r="H234" s="1441"/>
      <c r="I234" s="1441"/>
      <c r="J234" s="1441"/>
      <c r="K234" s="1441"/>
      <c r="L234" s="1509"/>
      <c r="M234" s="1509"/>
      <c r="N234" s="1509"/>
      <c r="O234" s="1509"/>
      <c r="P234" s="1421"/>
      <c r="Q234" s="1509"/>
      <c r="R234" s="1501"/>
      <c r="S234" s="1509"/>
      <c r="T234" s="1509"/>
      <c r="U234" s="1509"/>
      <c r="V234" s="1509"/>
      <c r="W234" s="1509"/>
    </row>
    <row r="235" spans="1:23" ht="14.25">
      <c r="A235" s="1598"/>
      <c r="B235" s="1517"/>
      <c r="C235" s="1599"/>
      <c r="D235" s="1600"/>
      <c r="E235" s="1421"/>
      <c r="F235" s="1523"/>
      <c r="G235" s="1441"/>
      <c r="H235" s="1441"/>
      <c r="I235" s="1441"/>
      <c r="J235" s="1441"/>
      <c r="K235" s="1441"/>
      <c r="L235" s="1509"/>
      <c r="M235" s="1509"/>
      <c r="N235" s="1509"/>
      <c r="O235" s="1509"/>
      <c r="P235" s="1421"/>
      <c r="Q235" s="1509"/>
      <c r="R235" s="1501"/>
      <c r="S235" s="1509"/>
      <c r="T235" s="1509"/>
      <c r="U235" s="1509"/>
      <c r="V235" s="1509"/>
      <c r="W235" s="1509"/>
    </row>
    <row r="236" spans="1:23" ht="14.25">
      <c r="A236" s="1598"/>
      <c r="B236" s="1517"/>
      <c r="C236" s="1599"/>
      <c r="D236" s="1600"/>
      <c r="E236" s="1421"/>
      <c r="F236" s="1523"/>
      <c r="G236" s="1441"/>
      <c r="H236" s="1441"/>
      <c r="I236" s="1441"/>
      <c r="J236" s="1441"/>
      <c r="K236" s="1441"/>
      <c r="L236" s="1509"/>
      <c r="M236" s="1509"/>
      <c r="N236" s="1509"/>
      <c r="O236" s="1509"/>
      <c r="P236" s="1421"/>
      <c r="Q236" s="1509"/>
      <c r="R236" s="1501"/>
      <c r="S236" s="1509"/>
      <c r="T236" s="1509"/>
      <c r="U236" s="1509"/>
      <c r="V236" s="1509"/>
      <c r="W236" s="1509"/>
    </row>
    <row r="237" spans="1:23" ht="14.25">
      <c r="A237" s="1598"/>
      <c r="B237" s="1517"/>
      <c r="C237" s="1599"/>
      <c r="D237" s="1600"/>
      <c r="E237" s="1421"/>
      <c r="F237" s="1523"/>
      <c r="G237" s="1441"/>
      <c r="H237" s="1441"/>
      <c r="I237" s="1441"/>
      <c r="J237" s="1441"/>
      <c r="K237" s="1441"/>
      <c r="L237" s="1509"/>
      <c r="M237" s="1509"/>
      <c r="N237" s="1509"/>
      <c r="O237" s="1509"/>
      <c r="P237" s="1421"/>
      <c r="Q237" s="1509"/>
      <c r="R237" s="1501"/>
      <c r="S237" s="1509"/>
      <c r="T237" s="1509"/>
      <c r="U237" s="1509"/>
      <c r="V237" s="1509"/>
      <c r="W237" s="1509"/>
    </row>
    <row r="238" spans="1:23" ht="14.25">
      <c r="A238" s="1598"/>
      <c r="B238" s="1517"/>
      <c r="C238" s="1599"/>
      <c r="D238" s="1600"/>
      <c r="E238" s="1421"/>
      <c r="F238" s="1523"/>
      <c r="G238" s="1441"/>
      <c r="H238" s="1441"/>
      <c r="I238" s="1441"/>
      <c r="J238" s="1441"/>
      <c r="K238" s="1441"/>
      <c r="L238" s="1509"/>
      <c r="M238" s="1509"/>
      <c r="N238" s="1509"/>
      <c r="O238" s="1509"/>
      <c r="P238" s="1421"/>
      <c r="Q238" s="1509"/>
      <c r="R238" s="1501"/>
      <c r="S238" s="1509"/>
      <c r="T238" s="1509"/>
      <c r="U238" s="1509"/>
      <c r="V238" s="1509"/>
      <c r="W238" s="1509"/>
    </row>
    <row r="239" spans="1:23" ht="14.25">
      <c r="A239" s="1598"/>
      <c r="B239" s="1517"/>
      <c r="C239" s="1599"/>
      <c r="D239" s="1600"/>
      <c r="E239" s="1421"/>
      <c r="F239" s="1523"/>
      <c r="G239" s="1441"/>
      <c r="H239" s="1441"/>
      <c r="I239" s="1441"/>
      <c r="J239" s="1441"/>
      <c r="K239" s="1441"/>
      <c r="L239" s="1509"/>
      <c r="M239" s="1509"/>
      <c r="N239" s="1509"/>
      <c r="O239" s="1509"/>
      <c r="P239" s="1421"/>
      <c r="Q239" s="1509"/>
      <c r="R239" s="1501"/>
      <c r="S239" s="1509"/>
      <c r="T239" s="1509"/>
      <c r="U239" s="1509"/>
      <c r="V239" s="1509"/>
      <c r="W239" s="1509"/>
    </row>
    <row r="240" spans="1:23" ht="14.25">
      <c r="A240" s="1598"/>
      <c r="B240" s="1517"/>
      <c r="C240" s="1599"/>
      <c r="D240" s="1600"/>
      <c r="E240" s="1421"/>
      <c r="F240" s="1523"/>
      <c r="G240" s="1441"/>
      <c r="H240" s="1441"/>
      <c r="I240" s="1441"/>
      <c r="J240" s="1441"/>
      <c r="K240" s="1441"/>
      <c r="L240" s="1509"/>
      <c r="M240" s="1509"/>
      <c r="N240" s="1509"/>
      <c r="O240" s="1509"/>
      <c r="P240" s="1421"/>
      <c r="Q240" s="1509"/>
      <c r="R240" s="1501"/>
      <c r="S240" s="1509"/>
      <c r="T240" s="1509"/>
      <c r="U240" s="1509"/>
      <c r="V240" s="1509"/>
      <c r="W240" s="1509"/>
    </row>
    <row r="241" spans="1:23" ht="14.25">
      <c r="A241" s="1598"/>
      <c r="B241" s="1517"/>
      <c r="C241" s="1599"/>
      <c r="D241" s="1600"/>
      <c r="E241" s="1421"/>
      <c r="F241" s="1523"/>
      <c r="G241" s="1441"/>
      <c r="H241" s="1441"/>
      <c r="I241" s="1441"/>
      <c r="J241" s="1441"/>
      <c r="K241" s="1441"/>
      <c r="L241" s="1509"/>
      <c r="M241" s="1509"/>
      <c r="N241" s="1509"/>
      <c r="O241" s="1509"/>
      <c r="P241" s="1421"/>
      <c r="Q241" s="1509"/>
      <c r="R241" s="1501"/>
      <c r="S241" s="1509"/>
      <c r="T241" s="1509"/>
      <c r="U241" s="1509"/>
      <c r="V241" s="1509"/>
      <c r="W241" s="1509"/>
    </row>
    <row r="242" spans="1:23" ht="14.25">
      <c r="A242" s="1598"/>
      <c r="B242" s="1517"/>
      <c r="C242" s="1599"/>
      <c r="D242" s="1600"/>
      <c r="E242" s="1421"/>
      <c r="F242" s="1523"/>
      <c r="G242" s="1441"/>
      <c r="H242" s="1441"/>
      <c r="I242" s="1441"/>
      <c r="J242" s="1441"/>
      <c r="K242" s="1441"/>
      <c r="L242" s="1509"/>
      <c r="M242" s="1509"/>
      <c r="N242" s="1509"/>
      <c r="O242" s="1509"/>
      <c r="P242" s="1421"/>
      <c r="Q242" s="1509"/>
      <c r="R242" s="1501"/>
      <c r="S242" s="1509"/>
      <c r="T242" s="1509"/>
      <c r="U242" s="1509"/>
      <c r="V242" s="1509"/>
      <c r="W242" s="1509"/>
    </row>
    <row r="243" spans="1:23" ht="14.25">
      <c r="A243" s="1598"/>
      <c r="B243" s="1517"/>
      <c r="C243" s="1599"/>
      <c r="D243" s="1600"/>
      <c r="E243" s="1421"/>
      <c r="F243" s="1523"/>
      <c r="G243" s="1441"/>
      <c r="H243" s="1441"/>
      <c r="I243" s="1441"/>
      <c r="J243" s="1441"/>
      <c r="K243" s="1441"/>
      <c r="L243" s="1509"/>
      <c r="M243" s="1509"/>
      <c r="N243" s="1509"/>
      <c r="O243" s="1509"/>
      <c r="P243" s="1421"/>
      <c r="Q243" s="1509"/>
      <c r="R243" s="1501"/>
      <c r="S243" s="1509"/>
      <c r="T243" s="1509"/>
      <c r="U243" s="1509"/>
      <c r="V243" s="1509"/>
      <c r="W243" s="1509"/>
    </row>
    <row r="244" spans="1:23" ht="14.25">
      <c r="A244" s="1598"/>
      <c r="B244" s="1517"/>
      <c r="C244" s="1599"/>
      <c r="D244" s="1600"/>
      <c r="E244" s="1421"/>
      <c r="F244" s="1523"/>
      <c r="G244" s="1441"/>
      <c r="H244" s="1441"/>
      <c r="I244" s="1441"/>
      <c r="J244" s="1441"/>
      <c r="K244" s="1441"/>
      <c r="L244" s="1509"/>
      <c r="M244" s="1509"/>
      <c r="N244" s="1509"/>
      <c r="O244" s="1509"/>
      <c r="P244" s="1421"/>
      <c r="Q244" s="1509"/>
      <c r="R244" s="1501"/>
      <c r="S244" s="1509"/>
      <c r="T244" s="1509"/>
      <c r="U244" s="1509"/>
      <c r="V244" s="1509"/>
      <c r="W244" s="1509"/>
    </row>
    <row r="245" spans="1:23" ht="14.25">
      <c r="A245" s="1598"/>
      <c r="B245" s="1517"/>
      <c r="C245" s="1599"/>
      <c r="D245" s="1600"/>
      <c r="E245" s="1421"/>
      <c r="F245" s="1523"/>
      <c r="G245" s="1441"/>
      <c r="H245" s="1441"/>
      <c r="I245" s="1441"/>
      <c r="J245" s="1441"/>
      <c r="K245" s="1441"/>
      <c r="L245" s="1509"/>
      <c r="M245" s="1509"/>
      <c r="N245" s="1509"/>
      <c r="O245" s="1509"/>
      <c r="P245" s="1421"/>
      <c r="Q245" s="1509"/>
      <c r="R245" s="1501"/>
      <c r="S245" s="1509"/>
      <c r="T245" s="1509"/>
      <c r="U245" s="1509"/>
      <c r="V245" s="1509"/>
      <c r="W245" s="1509"/>
    </row>
    <row r="246" spans="1:23" ht="12.75" customHeight="1">
      <c r="A246" s="1598"/>
      <c r="B246" s="1517"/>
      <c r="C246" s="1599"/>
      <c r="D246" s="1600"/>
      <c r="E246" s="1421"/>
      <c r="F246" s="1523"/>
      <c r="G246" s="1441"/>
      <c r="H246" s="1441"/>
      <c r="I246" s="1441"/>
      <c r="J246" s="1441"/>
      <c r="K246" s="1441"/>
      <c r="L246" s="1509"/>
      <c r="M246" s="1509"/>
      <c r="N246" s="1509"/>
      <c r="O246" s="1509"/>
      <c r="P246" s="1421"/>
      <c r="Q246" s="1509"/>
      <c r="R246" s="1501"/>
      <c r="S246" s="1509"/>
      <c r="T246" s="1509"/>
      <c r="U246" s="1509"/>
      <c r="V246" s="1509"/>
      <c r="W246" s="1509"/>
    </row>
    <row r="247" spans="1:23" ht="14.25">
      <c r="A247" s="1598"/>
      <c r="B247" s="1517"/>
      <c r="C247" s="1599"/>
      <c r="D247" s="1600"/>
      <c r="E247" s="1421"/>
      <c r="F247" s="1523"/>
      <c r="G247" s="1441"/>
      <c r="H247" s="1441"/>
      <c r="I247" s="1441"/>
      <c r="J247" s="1441"/>
      <c r="K247" s="1441"/>
      <c r="L247" s="1509"/>
      <c r="M247" s="1509"/>
      <c r="N247" s="1509"/>
      <c r="O247" s="1509"/>
      <c r="P247" s="1421"/>
      <c r="Q247" s="1509"/>
      <c r="R247" s="1501"/>
      <c r="S247" s="1509"/>
      <c r="T247" s="1509"/>
      <c r="U247" s="1509"/>
      <c r="V247" s="1509"/>
      <c r="W247" s="1509"/>
    </row>
    <row r="248" spans="1:23" ht="14.25">
      <c r="A248" s="1598"/>
      <c r="B248" s="1517"/>
      <c r="C248" s="1599"/>
      <c r="D248" s="1600"/>
      <c r="E248" s="1421"/>
      <c r="F248" s="1523"/>
      <c r="G248" s="1441"/>
      <c r="H248" s="1441"/>
      <c r="I248" s="1441"/>
      <c r="J248" s="1441"/>
      <c r="K248" s="1441"/>
      <c r="L248" s="1509"/>
      <c r="M248" s="1509"/>
      <c r="N248" s="1509"/>
      <c r="O248" s="1509"/>
      <c r="P248" s="1421"/>
      <c r="Q248" s="1509"/>
      <c r="R248" s="1501"/>
      <c r="S248" s="1509"/>
      <c r="T248" s="1509"/>
      <c r="U248" s="1509"/>
      <c r="V248" s="1509"/>
      <c r="W248" s="1509"/>
    </row>
    <row r="249" spans="1:23" ht="12.75" customHeight="1">
      <c r="A249" s="1598"/>
      <c r="B249" s="1517"/>
      <c r="C249" s="1599"/>
      <c r="D249" s="1600"/>
      <c r="E249" s="1421"/>
      <c r="F249" s="1523"/>
      <c r="G249" s="1441"/>
      <c r="H249" s="1441"/>
      <c r="I249" s="1441"/>
      <c r="J249" s="1441"/>
      <c r="K249" s="1441"/>
      <c r="L249" s="1509"/>
      <c r="M249" s="1509"/>
      <c r="N249" s="1509"/>
      <c r="O249" s="1509"/>
      <c r="P249" s="1421"/>
      <c r="Q249" s="1509"/>
      <c r="R249" s="1501"/>
      <c r="S249" s="1509"/>
      <c r="T249" s="1509"/>
      <c r="U249" s="1509"/>
      <c r="V249" s="1509"/>
      <c r="W249" s="1509"/>
    </row>
    <row r="250" spans="1:23" ht="14.25">
      <c r="A250" s="1598"/>
      <c r="B250" s="1517"/>
      <c r="C250" s="1599"/>
      <c r="D250" s="1600"/>
      <c r="E250" s="1421"/>
      <c r="F250" s="1523"/>
      <c r="G250" s="1441"/>
      <c r="H250" s="1441"/>
      <c r="I250" s="1441"/>
      <c r="J250" s="1441"/>
      <c r="K250" s="1441"/>
      <c r="L250" s="1509"/>
      <c r="M250" s="1509"/>
      <c r="N250" s="1509"/>
      <c r="O250" s="1509"/>
      <c r="P250" s="1421"/>
      <c r="Q250" s="1509"/>
      <c r="R250" s="1501"/>
      <c r="S250" s="1509"/>
      <c r="T250" s="1509"/>
      <c r="U250" s="1509"/>
      <c r="V250" s="1509"/>
      <c r="W250" s="1509"/>
    </row>
    <row r="251" spans="1:23" ht="14.25">
      <c r="A251" s="1598"/>
      <c r="B251" s="1517"/>
      <c r="C251" s="1599"/>
      <c r="D251" s="1600"/>
      <c r="E251" s="1421"/>
      <c r="F251" s="1523"/>
      <c r="G251" s="1441"/>
      <c r="H251" s="1441"/>
      <c r="I251" s="1441"/>
      <c r="J251" s="1441"/>
      <c r="K251" s="1441"/>
      <c r="L251" s="1509"/>
      <c r="M251" s="1509"/>
      <c r="N251" s="1509"/>
      <c r="O251" s="1509"/>
      <c r="P251" s="1421"/>
      <c r="Q251" s="1509"/>
      <c r="R251" s="1501"/>
      <c r="S251" s="1509"/>
      <c r="T251" s="1509"/>
      <c r="U251" s="1509"/>
      <c r="V251" s="1509"/>
      <c r="W251" s="1509"/>
    </row>
    <row r="252" spans="1:23" ht="14.25">
      <c r="A252" s="1598"/>
      <c r="B252" s="1517"/>
      <c r="C252" s="1599"/>
      <c r="D252" s="1600"/>
      <c r="E252" s="1421"/>
      <c r="F252" s="1523"/>
      <c r="G252" s="1441"/>
      <c r="H252" s="1441"/>
      <c r="I252" s="1441"/>
      <c r="J252" s="1441"/>
      <c r="K252" s="1441"/>
      <c r="L252" s="1509"/>
      <c r="M252" s="1509"/>
      <c r="N252" s="1509"/>
      <c r="O252" s="1509"/>
      <c r="P252" s="1421"/>
      <c r="Q252" s="1509"/>
      <c r="R252" s="1501"/>
      <c r="S252" s="1509"/>
      <c r="T252" s="1509"/>
      <c r="U252" s="1509"/>
      <c r="V252" s="1509"/>
      <c r="W252" s="1509"/>
    </row>
    <row r="253" spans="1:23" ht="14.25">
      <c r="A253" s="1598"/>
      <c r="B253" s="1517"/>
      <c r="C253" s="1599"/>
      <c r="D253" s="1600"/>
      <c r="E253" s="1421"/>
      <c r="F253" s="1523"/>
      <c r="G253" s="1441"/>
      <c r="H253" s="1441"/>
      <c r="I253" s="1441"/>
      <c r="J253" s="1441"/>
      <c r="K253" s="1441"/>
      <c r="L253" s="1509"/>
      <c r="M253" s="1509"/>
      <c r="N253" s="1509"/>
      <c r="O253" s="1509"/>
      <c r="P253" s="1421"/>
      <c r="Q253" s="1509"/>
      <c r="R253" s="1501"/>
      <c r="S253" s="1509"/>
      <c r="T253" s="1509"/>
      <c r="U253" s="1509"/>
      <c r="V253" s="1509"/>
      <c r="W253" s="1509"/>
    </row>
    <row r="254" spans="1:23" ht="14.25">
      <c r="A254" s="1598"/>
      <c r="B254" s="1517"/>
      <c r="C254" s="1599"/>
      <c r="D254" s="1600"/>
      <c r="E254" s="1421"/>
      <c r="F254" s="1523"/>
      <c r="G254" s="1441"/>
      <c r="H254" s="1441"/>
      <c r="I254" s="1441"/>
      <c r="J254" s="1441"/>
      <c r="K254" s="1441"/>
      <c r="L254" s="1509"/>
      <c r="M254" s="1509"/>
      <c r="N254" s="1509"/>
      <c r="O254" s="1509"/>
      <c r="P254" s="1421"/>
      <c r="Q254" s="1509"/>
      <c r="R254" s="1501"/>
      <c r="S254" s="1509"/>
      <c r="T254" s="1509"/>
      <c r="U254" s="1509"/>
      <c r="V254" s="1509"/>
      <c r="W254" s="1509"/>
    </row>
    <row r="255" spans="1:23" ht="14.25">
      <c r="A255" s="1598"/>
      <c r="B255" s="1517"/>
      <c r="C255" s="1599"/>
      <c r="D255" s="1600"/>
      <c r="E255" s="1421"/>
      <c r="F255" s="1523"/>
      <c r="G255" s="1441"/>
      <c r="H255" s="1441"/>
      <c r="I255" s="1441"/>
      <c r="J255" s="1441"/>
      <c r="K255" s="1441"/>
      <c r="L255" s="1509"/>
      <c r="M255" s="1509"/>
      <c r="N255" s="1509"/>
      <c r="O255" s="1509"/>
      <c r="P255" s="1421"/>
      <c r="Q255" s="1509"/>
      <c r="R255" s="1501"/>
      <c r="S255" s="1509"/>
      <c r="T255" s="1509"/>
      <c r="U255" s="1509"/>
      <c r="V255" s="1509"/>
      <c r="W255" s="1509"/>
    </row>
    <row r="256" spans="1:23" ht="14.25">
      <c r="A256" s="1598"/>
      <c r="B256" s="1517"/>
      <c r="C256" s="1599"/>
      <c r="D256" s="1600"/>
      <c r="E256" s="1421"/>
      <c r="F256" s="1523"/>
      <c r="G256" s="1441"/>
      <c r="H256" s="1441"/>
      <c r="I256" s="1441"/>
      <c r="J256" s="1441"/>
      <c r="K256" s="1441"/>
      <c r="L256" s="1509"/>
      <c r="M256" s="1509"/>
      <c r="N256" s="1509"/>
      <c r="O256" s="1509"/>
      <c r="P256" s="1421"/>
      <c r="Q256" s="1509"/>
      <c r="R256" s="1501"/>
      <c r="S256" s="1509"/>
      <c r="T256" s="1509"/>
      <c r="U256" s="1509"/>
      <c r="V256" s="1509"/>
      <c r="W256" s="1509"/>
    </row>
    <row r="257" spans="1:23" ht="14.25">
      <c r="A257" s="1598"/>
      <c r="B257" s="1517"/>
      <c r="C257" s="1599"/>
      <c r="D257" s="1600"/>
      <c r="E257" s="1421"/>
      <c r="F257" s="1523"/>
      <c r="G257" s="1441"/>
      <c r="H257" s="1441"/>
      <c r="I257" s="1441"/>
      <c r="J257" s="1441"/>
      <c r="K257" s="1441"/>
      <c r="L257" s="1509"/>
      <c r="M257" s="1509"/>
      <c r="N257" s="1509"/>
      <c r="O257" s="1509"/>
      <c r="P257" s="1421"/>
      <c r="Q257" s="1509"/>
      <c r="R257" s="1501"/>
      <c r="S257" s="1509"/>
      <c r="T257" s="1509"/>
      <c r="U257" s="1509"/>
      <c r="V257" s="1509"/>
      <c r="W257" s="1509"/>
    </row>
    <row r="258" spans="1:23" ht="14.25">
      <c r="A258" s="1598"/>
      <c r="B258" s="1517"/>
      <c r="C258" s="1599"/>
      <c r="D258" s="1600"/>
      <c r="E258" s="1421"/>
      <c r="F258" s="1523"/>
      <c r="G258" s="1441"/>
      <c r="H258" s="1441"/>
      <c r="I258" s="1441"/>
      <c r="J258" s="1441"/>
      <c r="K258" s="1441"/>
      <c r="L258" s="1509"/>
      <c r="M258" s="1509"/>
      <c r="N258" s="1509"/>
      <c r="O258" s="1509"/>
      <c r="P258" s="1421"/>
      <c r="Q258" s="1509"/>
      <c r="R258" s="1501"/>
      <c r="S258" s="1509"/>
      <c r="T258" s="1509"/>
      <c r="U258" s="1509"/>
      <c r="V258" s="1509"/>
      <c r="W258" s="1509"/>
    </row>
    <row r="259" spans="1:23" ht="37.5" customHeight="1">
      <c r="A259" s="1598"/>
      <c r="B259" s="1517"/>
      <c r="C259" s="1599"/>
      <c r="D259" s="1600"/>
      <c r="E259" s="1421"/>
      <c r="F259" s="1523"/>
      <c r="G259" s="1441"/>
      <c r="H259" s="1441"/>
      <c r="I259" s="1441"/>
      <c r="J259" s="1441"/>
      <c r="K259" s="1441"/>
      <c r="L259" s="1509"/>
      <c r="M259" s="1509"/>
      <c r="N259" s="1509"/>
      <c r="O259" s="1509"/>
      <c r="P259" s="1421"/>
      <c r="Q259" s="1509"/>
      <c r="R259" s="1501"/>
      <c r="S259" s="1509"/>
      <c r="T259" s="1509"/>
      <c r="U259" s="1509"/>
      <c r="V259" s="1509"/>
      <c r="W259" s="1509"/>
    </row>
    <row r="260" spans="1:23" ht="14.25">
      <c r="A260" s="1598"/>
      <c r="B260" s="1517"/>
      <c r="C260" s="1599"/>
      <c r="D260" s="1600"/>
      <c r="E260" s="1421"/>
      <c r="F260" s="1523"/>
      <c r="G260" s="1441"/>
      <c r="H260" s="1441"/>
      <c r="I260" s="1441"/>
      <c r="J260" s="1441"/>
      <c r="K260" s="1441"/>
      <c r="L260" s="1509"/>
      <c r="M260" s="1509"/>
      <c r="N260" s="1509"/>
      <c r="O260" s="1509"/>
      <c r="P260" s="1421"/>
      <c r="Q260" s="1509"/>
      <c r="R260" s="1501"/>
      <c r="S260" s="1509"/>
      <c r="T260" s="1509"/>
      <c r="U260" s="1509"/>
      <c r="V260" s="1509"/>
      <c r="W260" s="1509"/>
    </row>
    <row r="261" spans="1:23" ht="14.25">
      <c r="A261" s="1598"/>
      <c r="B261" s="1517"/>
      <c r="C261" s="1599"/>
      <c r="D261" s="1600"/>
      <c r="E261" s="1421"/>
      <c r="F261" s="1523"/>
      <c r="G261" s="1441"/>
      <c r="H261" s="1441"/>
      <c r="I261" s="1441"/>
      <c r="J261" s="1441"/>
      <c r="K261" s="1441"/>
      <c r="L261" s="1509"/>
      <c r="M261" s="1509"/>
      <c r="N261" s="1509"/>
      <c r="O261" s="1509"/>
      <c r="P261" s="1421"/>
      <c r="Q261" s="1509"/>
      <c r="R261" s="1501"/>
      <c r="S261" s="1509"/>
      <c r="T261" s="1509"/>
      <c r="U261" s="1509"/>
      <c r="V261" s="1509"/>
      <c r="W261" s="1509"/>
    </row>
    <row r="262" spans="1:23" ht="14.25">
      <c r="A262" s="1598"/>
      <c r="B262" s="1517"/>
      <c r="C262" s="1599"/>
      <c r="D262" s="1600"/>
      <c r="E262" s="1421"/>
      <c r="F262" s="1523"/>
      <c r="G262" s="1441"/>
      <c r="H262" s="1441"/>
      <c r="I262" s="1441"/>
      <c r="J262" s="1441"/>
      <c r="K262" s="1441"/>
      <c r="L262" s="1509"/>
      <c r="M262" s="1509"/>
      <c r="N262" s="1509"/>
      <c r="O262" s="1509"/>
      <c r="P262" s="1421"/>
      <c r="Q262" s="1509"/>
      <c r="R262" s="1501"/>
      <c r="S262" s="1509"/>
      <c r="T262" s="1509"/>
      <c r="U262" s="1509"/>
      <c r="V262" s="1509"/>
      <c r="W262" s="1509"/>
    </row>
    <row r="263" spans="1:23" ht="14.25">
      <c r="A263" s="1598"/>
      <c r="B263" s="1517"/>
      <c r="C263" s="1599"/>
      <c r="D263" s="1600"/>
      <c r="E263" s="1421"/>
      <c r="F263" s="1523"/>
      <c r="G263" s="1441"/>
      <c r="H263" s="1441"/>
      <c r="I263" s="1441"/>
      <c r="J263" s="1441"/>
      <c r="K263" s="1441"/>
      <c r="L263" s="1509"/>
      <c r="M263" s="1509"/>
      <c r="N263" s="1509"/>
      <c r="O263" s="1509"/>
      <c r="P263" s="1421"/>
      <c r="Q263" s="1509"/>
      <c r="R263" s="1501"/>
      <c r="S263" s="1509"/>
      <c r="T263" s="1509"/>
      <c r="U263" s="1509"/>
      <c r="V263" s="1509"/>
      <c r="W263" s="1509"/>
    </row>
    <row r="264" spans="1:23" ht="14.25">
      <c r="A264" s="1598"/>
      <c r="B264" s="1517"/>
      <c r="C264" s="1599"/>
      <c r="D264" s="1600"/>
      <c r="E264" s="1421"/>
      <c r="F264" s="1523"/>
      <c r="G264" s="1441"/>
      <c r="H264" s="1441"/>
      <c r="I264" s="1441"/>
      <c r="J264" s="1441"/>
      <c r="K264" s="1441"/>
      <c r="L264" s="1509"/>
      <c r="M264" s="1509"/>
      <c r="N264" s="1509"/>
      <c r="O264" s="1509"/>
      <c r="P264" s="1421"/>
      <c r="Q264" s="1509"/>
      <c r="R264" s="1501"/>
      <c r="S264" s="1509"/>
      <c r="T264" s="1509"/>
      <c r="U264" s="1509"/>
      <c r="V264" s="1509"/>
      <c r="W264" s="1509"/>
    </row>
    <row r="265" spans="1:23" ht="14.25">
      <c r="A265" s="1598"/>
      <c r="B265" s="1517"/>
      <c r="C265" s="1599"/>
      <c r="D265" s="1600"/>
      <c r="E265" s="1421"/>
      <c r="F265" s="1523"/>
      <c r="G265" s="1441"/>
      <c r="H265" s="1441"/>
      <c r="I265" s="1441"/>
      <c r="J265" s="1441"/>
      <c r="K265" s="1441"/>
      <c r="L265" s="1509"/>
      <c r="M265" s="1509"/>
      <c r="N265" s="1509"/>
      <c r="O265" s="1509"/>
      <c r="P265" s="1421"/>
      <c r="Q265" s="1509"/>
      <c r="R265" s="1501"/>
      <c r="S265" s="1509"/>
      <c r="T265" s="1509"/>
      <c r="U265" s="1509"/>
      <c r="V265" s="1509"/>
      <c r="W265" s="1509"/>
    </row>
    <row r="266" spans="1:23" ht="14.25">
      <c r="A266" s="1598"/>
      <c r="B266" s="1517"/>
      <c r="C266" s="1599"/>
      <c r="D266" s="1600"/>
      <c r="E266" s="1421"/>
      <c r="F266" s="1523"/>
      <c r="G266" s="1441"/>
      <c r="H266" s="1441"/>
      <c r="I266" s="1441"/>
      <c r="J266" s="1441"/>
      <c r="K266" s="1441"/>
      <c r="L266" s="1509"/>
      <c r="M266" s="1509"/>
      <c r="N266" s="1509"/>
      <c r="O266" s="1509"/>
      <c r="P266" s="1421"/>
      <c r="Q266" s="1509"/>
      <c r="R266" s="1501"/>
      <c r="S266" s="1509"/>
      <c r="T266" s="1509"/>
      <c r="U266" s="1509"/>
      <c r="V266" s="1509"/>
      <c r="W266" s="1509"/>
    </row>
    <row r="267" spans="1:23" ht="14.25">
      <c r="A267" s="1598"/>
      <c r="B267" s="1517"/>
      <c r="C267" s="1599"/>
      <c r="D267" s="1600"/>
      <c r="E267" s="1421"/>
      <c r="F267" s="1523"/>
      <c r="G267" s="1441"/>
      <c r="H267" s="1441"/>
      <c r="I267" s="1441"/>
      <c r="J267" s="1441"/>
      <c r="K267" s="1441"/>
      <c r="L267" s="1509"/>
      <c r="M267" s="1509"/>
      <c r="N267" s="1509"/>
      <c r="O267" s="1509"/>
      <c r="P267" s="1421"/>
      <c r="Q267" s="1509"/>
      <c r="R267" s="1501"/>
      <c r="S267" s="1509"/>
      <c r="T267" s="1509"/>
      <c r="U267" s="1509"/>
      <c r="V267" s="1509"/>
      <c r="W267" s="1509"/>
    </row>
    <row r="268" spans="1:23" ht="14.25">
      <c r="A268" s="1598"/>
      <c r="B268" s="1517"/>
      <c r="C268" s="1599"/>
      <c r="D268" s="1600"/>
      <c r="E268" s="1421"/>
      <c r="F268" s="1523"/>
      <c r="G268" s="1441"/>
      <c r="H268" s="1441"/>
      <c r="I268" s="1441"/>
      <c r="J268" s="1441"/>
      <c r="K268" s="1441"/>
      <c r="L268" s="1509"/>
      <c r="M268" s="1509"/>
      <c r="N268" s="1509"/>
      <c r="O268" s="1509"/>
      <c r="P268" s="1421"/>
      <c r="Q268" s="1509"/>
      <c r="R268" s="1501"/>
      <c r="S268" s="1509"/>
      <c r="T268" s="1509"/>
      <c r="U268" s="1509"/>
      <c r="V268" s="1509"/>
      <c r="W268" s="1509"/>
    </row>
    <row r="269" spans="1:23" ht="14.25">
      <c r="A269" s="1598"/>
      <c r="B269" s="1517"/>
      <c r="C269" s="1599"/>
      <c r="D269" s="1600"/>
      <c r="E269" s="1421"/>
      <c r="F269" s="1523"/>
      <c r="G269" s="1441"/>
      <c r="H269" s="1441"/>
      <c r="I269" s="1441"/>
      <c r="J269" s="1441"/>
      <c r="K269" s="1441"/>
      <c r="L269" s="1509"/>
      <c r="M269" s="1509"/>
      <c r="N269" s="1509"/>
      <c r="O269" s="1509"/>
      <c r="P269" s="1421"/>
      <c r="Q269" s="1509"/>
      <c r="R269" s="1501"/>
      <c r="S269" s="1509"/>
      <c r="T269" s="1509"/>
      <c r="U269" s="1509"/>
      <c r="V269" s="1509"/>
      <c r="W269" s="1509"/>
    </row>
    <row r="270" spans="1:23" ht="14.25">
      <c r="A270" s="1598"/>
      <c r="B270" s="1517"/>
      <c r="C270" s="1599"/>
      <c r="D270" s="1600"/>
      <c r="E270" s="1421"/>
      <c r="F270" s="1523"/>
      <c r="G270" s="1441"/>
      <c r="H270" s="1441"/>
      <c r="I270" s="1441"/>
      <c r="J270" s="1441"/>
      <c r="K270" s="1441"/>
      <c r="L270" s="1509"/>
      <c r="M270" s="1509"/>
      <c r="N270" s="1509"/>
      <c r="O270" s="1509"/>
      <c r="P270" s="1421"/>
      <c r="Q270" s="1509"/>
      <c r="R270" s="1501"/>
      <c r="S270" s="1509"/>
      <c r="T270" s="1509"/>
      <c r="U270" s="1509"/>
      <c r="V270" s="1509"/>
      <c r="W270" s="1509"/>
    </row>
    <row r="271" spans="1:23" ht="14.25">
      <c r="A271" s="1598"/>
      <c r="B271" s="1517"/>
      <c r="C271" s="1599"/>
      <c r="D271" s="1600"/>
      <c r="E271" s="1421"/>
      <c r="F271" s="1523"/>
      <c r="G271" s="1441"/>
      <c r="H271" s="1441"/>
      <c r="I271" s="1441"/>
      <c r="J271" s="1441"/>
      <c r="K271" s="1441"/>
      <c r="L271" s="1509"/>
      <c r="M271" s="1509"/>
      <c r="N271" s="1509"/>
      <c r="O271" s="1509"/>
      <c r="P271" s="1421"/>
      <c r="Q271" s="1509"/>
      <c r="R271" s="1501"/>
      <c r="S271" s="1509"/>
      <c r="T271" s="1509"/>
      <c r="U271" s="1509"/>
      <c r="V271" s="1509"/>
      <c r="W271" s="1509"/>
    </row>
    <row r="272" spans="1:23" ht="14.25">
      <c r="A272" s="1598"/>
      <c r="B272" s="1517"/>
      <c r="C272" s="1599"/>
      <c r="D272" s="1600"/>
      <c r="E272" s="1421"/>
      <c r="F272" s="1523"/>
      <c r="G272" s="1441"/>
      <c r="H272" s="1441"/>
      <c r="I272" s="1441"/>
      <c r="J272" s="1441"/>
      <c r="K272" s="1441"/>
      <c r="L272" s="1509"/>
      <c r="M272" s="1509"/>
      <c r="N272" s="1509"/>
      <c r="O272" s="1509"/>
      <c r="P272" s="1421"/>
      <c r="Q272" s="1509"/>
      <c r="R272" s="1501"/>
      <c r="S272" s="1509"/>
      <c r="T272" s="1509"/>
      <c r="U272" s="1509"/>
      <c r="V272" s="1509"/>
      <c r="W272" s="1509"/>
    </row>
    <row r="273" spans="1:23" ht="14.25">
      <c r="A273" s="1598"/>
      <c r="B273" s="1517"/>
      <c r="C273" s="1599"/>
      <c r="D273" s="1600"/>
      <c r="E273" s="1421"/>
      <c r="F273" s="1523"/>
      <c r="G273" s="1441"/>
      <c r="H273" s="1441"/>
      <c r="I273" s="1441"/>
      <c r="J273" s="1441"/>
      <c r="K273" s="1441"/>
      <c r="L273" s="1509"/>
      <c r="M273" s="1509"/>
      <c r="N273" s="1509"/>
      <c r="O273" s="1509"/>
      <c r="P273" s="1421"/>
      <c r="Q273" s="1509"/>
      <c r="R273" s="1501"/>
      <c r="S273" s="1509"/>
      <c r="T273" s="1509"/>
      <c r="U273" s="1509"/>
      <c r="V273" s="1509"/>
      <c r="W273" s="1509"/>
    </row>
    <row r="274" spans="1:23" ht="14.25">
      <c r="A274" s="1598"/>
      <c r="B274" s="1517"/>
      <c r="C274" s="1599"/>
      <c r="D274" s="1600"/>
      <c r="E274" s="1421"/>
      <c r="F274" s="1523"/>
      <c r="G274" s="1441"/>
      <c r="H274" s="1441"/>
      <c r="I274" s="1441"/>
      <c r="J274" s="1441"/>
      <c r="K274" s="1441"/>
      <c r="L274" s="1509"/>
      <c r="M274" s="1509"/>
      <c r="N274" s="1509"/>
      <c r="O274" s="1509"/>
      <c r="P274" s="1421"/>
      <c r="Q274" s="1509"/>
      <c r="R274" s="1501"/>
      <c r="S274" s="1509"/>
      <c r="T274" s="1509"/>
      <c r="U274" s="1509"/>
      <c r="V274" s="1509"/>
      <c r="W274" s="1509"/>
    </row>
    <row r="275" spans="1:23" ht="14.25">
      <c r="A275" s="1598"/>
      <c r="B275" s="1517"/>
      <c r="C275" s="1599"/>
      <c r="D275" s="1600"/>
      <c r="E275" s="1421"/>
      <c r="F275" s="1523"/>
      <c r="G275" s="1441"/>
      <c r="H275" s="1441"/>
      <c r="I275" s="1441"/>
      <c r="J275" s="1441"/>
      <c r="K275" s="1441"/>
      <c r="L275" s="1509"/>
      <c r="M275" s="1509"/>
      <c r="N275" s="1509"/>
      <c r="O275" s="1509"/>
      <c r="P275" s="1421"/>
      <c r="Q275" s="1509"/>
      <c r="R275" s="1501"/>
      <c r="S275" s="1509"/>
      <c r="T275" s="1509"/>
      <c r="U275" s="1509"/>
      <c r="V275" s="1509"/>
      <c r="W275" s="1509"/>
    </row>
    <row r="276" spans="1:23" ht="14.25">
      <c r="A276" s="1598"/>
      <c r="B276" s="1517"/>
      <c r="C276" s="1599"/>
      <c r="D276" s="1600"/>
      <c r="E276" s="1421"/>
      <c r="F276" s="1523"/>
      <c r="G276" s="1441"/>
      <c r="H276" s="1441"/>
      <c r="I276" s="1441"/>
      <c r="J276" s="1441"/>
      <c r="K276" s="1441"/>
      <c r="L276" s="1509"/>
      <c r="M276" s="1509"/>
      <c r="N276" s="1509"/>
      <c r="O276" s="1509"/>
      <c r="P276" s="1421"/>
      <c r="Q276" s="1509"/>
      <c r="R276" s="1501"/>
      <c r="S276" s="1509"/>
      <c r="T276" s="1509"/>
      <c r="U276" s="1509"/>
      <c r="V276" s="1509"/>
      <c r="W276" s="1509"/>
    </row>
    <row r="277" spans="1:23" ht="14.25">
      <c r="A277" s="1598"/>
      <c r="B277" s="1517"/>
      <c r="C277" s="1599"/>
      <c r="D277" s="1600"/>
      <c r="E277" s="1421"/>
      <c r="F277" s="1523"/>
      <c r="G277" s="1441"/>
      <c r="H277" s="1441"/>
      <c r="I277" s="1441"/>
      <c r="J277" s="1441"/>
      <c r="K277" s="1441"/>
      <c r="L277" s="1509"/>
      <c r="M277" s="1509"/>
      <c r="N277" s="1509"/>
      <c r="O277" s="1509"/>
      <c r="P277" s="1421"/>
      <c r="Q277" s="1509"/>
      <c r="R277" s="1501"/>
      <c r="S277" s="1509"/>
      <c r="T277" s="1509"/>
      <c r="U277" s="1509"/>
      <c r="V277" s="1509"/>
      <c r="W277" s="1509"/>
    </row>
    <row r="278" spans="1:23" ht="14.25">
      <c r="A278" s="1598"/>
      <c r="B278" s="1517"/>
      <c r="C278" s="1599"/>
      <c r="D278" s="1600"/>
      <c r="E278" s="1421"/>
      <c r="F278" s="1523"/>
      <c r="G278" s="1441"/>
      <c r="H278" s="1441"/>
      <c r="I278" s="1441"/>
      <c r="J278" s="1441"/>
      <c r="K278" s="1441"/>
      <c r="L278" s="1509"/>
      <c r="M278" s="1509"/>
      <c r="N278" s="1509"/>
      <c r="O278" s="1509"/>
      <c r="P278" s="1421"/>
      <c r="Q278" s="1509"/>
      <c r="R278" s="1501"/>
      <c r="S278" s="1509"/>
      <c r="T278" s="1509"/>
      <c r="U278" s="1509"/>
      <c r="V278" s="1509"/>
      <c r="W278" s="1509"/>
    </row>
    <row r="279" spans="1:23" ht="14.25">
      <c r="A279" s="1598"/>
      <c r="B279" s="1517"/>
      <c r="C279" s="1599"/>
      <c r="D279" s="1600"/>
      <c r="E279" s="1421"/>
      <c r="F279" s="1523"/>
      <c r="G279" s="1441"/>
      <c r="H279" s="1441"/>
      <c r="I279" s="1441"/>
      <c r="J279" s="1441"/>
      <c r="K279" s="1441"/>
      <c r="L279" s="1509"/>
      <c r="M279" s="1509"/>
      <c r="N279" s="1509"/>
      <c r="O279" s="1509"/>
      <c r="P279" s="1421"/>
      <c r="Q279" s="1509"/>
      <c r="R279" s="1501"/>
      <c r="S279" s="1509"/>
      <c r="T279" s="1509"/>
      <c r="U279" s="1509"/>
      <c r="V279" s="1509"/>
      <c r="W279" s="1509"/>
    </row>
    <row r="280" spans="1:23" ht="14.25">
      <c r="A280" s="1598"/>
      <c r="B280" s="1517"/>
      <c r="C280" s="1599"/>
      <c r="D280" s="1600"/>
      <c r="E280" s="1421"/>
      <c r="F280" s="1523"/>
      <c r="G280" s="1441"/>
      <c r="H280" s="1441"/>
      <c r="I280" s="1441"/>
      <c r="J280" s="1441"/>
      <c r="K280" s="1441"/>
      <c r="L280" s="1509"/>
      <c r="M280" s="1509"/>
      <c r="N280" s="1509"/>
      <c r="O280" s="1509"/>
      <c r="P280" s="1421"/>
      <c r="Q280" s="1509"/>
      <c r="R280" s="1501"/>
      <c r="S280" s="1509"/>
      <c r="T280" s="1509"/>
      <c r="U280" s="1509"/>
      <c r="V280" s="1509"/>
      <c r="W280" s="1509"/>
    </row>
    <row r="281" spans="1:23" ht="14.25">
      <c r="A281" s="1598"/>
      <c r="B281" s="1517"/>
      <c r="C281" s="1599"/>
      <c r="D281" s="1600"/>
      <c r="E281" s="1421"/>
      <c r="F281" s="1523"/>
      <c r="G281" s="1441"/>
      <c r="H281" s="1441"/>
      <c r="I281" s="1441"/>
      <c r="J281" s="1441"/>
      <c r="K281" s="1441"/>
      <c r="L281" s="1509"/>
      <c r="M281" s="1509"/>
      <c r="N281" s="1509"/>
      <c r="O281" s="1509"/>
      <c r="P281" s="1421"/>
      <c r="Q281" s="1509"/>
      <c r="R281" s="1501"/>
      <c r="S281" s="1509"/>
      <c r="T281" s="1509"/>
      <c r="U281" s="1509"/>
      <c r="V281" s="1509"/>
      <c r="W281" s="1509"/>
    </row>
    <row r="282" spans="1:23" ht="14.25">
      <c r="A282" s="1598"/>
      <c r="B282" s="1517"/>
      <c r="C282" s="1599"/>
      <c r="D282" s="1600"/>
      <c r="E282" s="1421"/>
      <c r="F282" s="1523"/>
      <c r="G282" s="1441"/>
      <c r="H282" s="1441"/>
      <c r="I282" s="1441"/>
      <c r="J282" s="1441"/>
      <c r="K282" s="1441"/>
      <c r="L282" s="1509"/>
      <c r="M282" s="1509"/>
      <c r="N282" s="1509"/>
      <c r="O282" s="1509"/>
      <c r="P282" s="1421"/>
      <c r="Q282" s="1509"/>
      <c r="R282" s="1501"/>
      <c r="S282" s="1509"/>
      <c r="T282" s="1509"/>
      <c r="U282" s="1509"/>
      <c r="V282" s="1509"/>
      <c r="W282" s="1509"/>
    </row>
    <row r="283" spans="1:23" ht="14.25">
      <c r="A283" s="1598"/>
      <c r="B283" s="1517"/>
      <c r="C283" s="1599"/>
      <c r="D283" s="1600"/>
      <c r="E283" s="1421"/>
      <c r="F283" s="1523"/>
      <c r="G283" s="1441"/>
      <c r="H283" s="1441"/>
      <c r="I283" s="1441"/>
      <c r="J283" s="1441"/>
      <c r="K283" s="1441"/>
      <c r="L283" s="1509"/>
      <c r="M283" s="1509"/>
      <c r="N283" s="1509"/>
      <c r="O283" s="1509"/>
      <c r="P283" s="1421"/>
      <c r="Q283" s="1509"/>
      <c r="R283" s="1501"/>
      <c r="S283" s="1509"/>
      <c r="T283" s="1509"/>
      <c r="U283" s="1509"/>
      <c r="V283" s="1509"/>
      <c r="W283" s="1509"/>
    </row>
    <row r="284" spans="1:23" ht="14.25">
      <c r="A284" s="1598"/>
      <c r="B284" s="1517"/>
      <c r="C284" s="1599"/>
      <c r="D284" s="1600"/>
      <c r="E284" s="1421"/>
      <c r="F284" s="1523"/>
      <c r="G284" s="1441"/>
      <c r="H284" s="1441"/>
      <c r="I284" s="1441"/>
      <c r="J284" s="1441"/>
      <c r="K284" s="1441"/>
      <c r="L284" s="1509"/>
      <c r="M284" s="1509"/>
      <c r="N284" s="1509"/>
      <c r="O284" s="1509"/>
      <c r="P284" s="1421"/>
      <c r="Q284" s="1509"/>
      <c r="R284" s="1501"/>
      <c r="S284" s="1509"/>
      <c r="T284" s="1509"/>
      <c r="U284" s="1509"/>
      <c r="V284" s="1509"/>
      <c r="W284" s="1509"/>
    </row>
    <row r="285" spans="1:23" ht="14.25">
      <c r="A285" s="1598"/>
      <c r="B285" s="1517"/>
      <c r="C285" s="1599"/>
      <c r="D285" s="1600"/>
      <c r="E285" s="1421"/>
      <c r="F285" s="1523"/>
      <c r="G285" s="1441"/>
      <c r="H285" s="1441"/>
      <c r="I285" s="1441"/>
      <c r="J285" s="1441"/>
      <c r="K285" s="1441"/>
      <c r="L285" s="1509"/>
      <c r="M285" s="1509"/>
      <c r="N285" s="1509"/>
      <c r="O285" s="1509"/>
      <c r="P285" s="1421"/>
      <c r="Q285" s="1509"/>
      <c r="R285" s="1501"/>
      <c r="S285" s="1509"/>
      <c r="T285" s="1509"/>
      <c r="U285" s="1509"/>
      <c r="V285" s="1509"/>
      <c r="W285" s="1509"/>
    </row>
    <row r="286" spans="1:23" ht="14.25">
      <c r="A286" s="1598"/>
      <c r="B286" s="1517"/>
      <c r="C286" s="1599"/>
      <c r="D286" s="1600"/>
      <c r="E286" s="1421"/>
      <c r="F286" s="1523"/>
      <c r="G286" s="1441"/>
      <c r="H286" s="1441"/>
      <c r="I286" s="1441"/>
      <c r="J286" s="1441"/>
      <c r="K286" s="1441"/>
      <c r="L286" s="1509"/>
      <c r="M286" s="1509"/>
      <c r="N286" s="1509"/>
      <c r="O286" s="1509"/>
      <c r="P286" s="1421"/>
      <c r="Q286" s="1509"/>
      <c r="R286" s="1501"/>
      <c r="S286" s="1509"/>
      <c r="T286" s="1509"/>
      <c r="U286" s="1509"/>
      <c r="V286" s="1509"/>
      <c r="W286" s="1509"/>
    </row>
    <row r="287" spans="1:23" ht="14.25">
      <c r="A287" s="1598"/>
      <c r="B287" s="1517"/>
      <c r="C287" s="1599"/>
      <c r="D287" s="1600"/>
      <c r="E287" s="1421"/>
      <c r="F287" s="1523"/>
      <c r="G287" s="1441"/>
      <c r="H287" s="1441"/>
      <c r="I287" s="1441"/>
      <c r="J287" s="1441"/>
      <c r="K287" s="1441"/>
      <c r="L287" s="1509"/>
      <c r="M287" s="1509"/>
      <c r="N287" s="1509"/>
      <c r="O287" s="1509"/>
      <c r="P287" s="1421"/>
      <c r="Q287" s="1509"/>
      <c r="R287" s="1501"/>
      <c r="S287" s="1509"/>
      <c r="T287" s="1509"/>
      <c r="U287" s="1509"/>
      <c r="V287" s="1509"/>
      <c r="W287" s="1509"/>
    </row>
    <row r="288" spans="1:23" ht="14.25">
      <c r="A288" s="1598"/>
      <c r="B288" s="1517"/>
      <c r="C288" s="1599"/>
      <c r="D288" s="1600"/>
      <c r="E288" s="1421"/>
      <c r="F288" s="1523"/>
      <c r="G288" s="1441"/>
      <c r="H288" s="1441"/>
      <c r="I288" s="1441"/>
      <c r="J288" s="1441"/>
      <c r="K288" s="1441"/>
      <c r="L288" s="1509"/>
      <c r="M288" s="1509"/>
      <c r="N288" s="1509"/>
      <c r="O288" s="1509"/>
      <c r="P288" s="1421"/>
      <c r="Q288" s="1509"/>
      <c r="R288" s="1501"/>
      <c r="S288" s="1509"/>
      <c r="T288" s="1509"/>
      <c r="U288" s="1509"/>
      <c r="V288" s="1509"/>
      <c r="W288" s="1509"/>
    </row>
    <row r="289" spans="1:23" ht="14.25">
      <c r="A289" s="1598"/>
      <c r="B289" s="1517"/>
      <c r="C289" s="1599"/>
      <c r="D289" s="1600"/>
      <c r="E289" s="1421"/>
      <c r="F289" s="1523"/>
      <c r="G289" s="1441"/>
      <c r="H289" s="1441"/>
      <c r="I289" s="1441"/>
      <c r="J289" s="1441"/>
      <c r="K289" s="1441"/>
      <c r="L289" s="1509"/>
      <c r="M289" s="1509"/>
      <c r="N289" s="1509"/>
      <c r="O289" s="1509"/>
      <c r="P289" s="1421"/>
      <c r="Q289" s="1509"/>
      <c r="R289" s="1501"/>
      <c r="S289" s="1509"/>
      <c r="T289" s="1509"/>
      <c r="U289" s="1509"/>
      <c r="V289" s="1509"/>
      <c r="W289" s="1509"/>
    </row>
    <row r="290" spans="1:23" ht="14.25">
      <c r="A290" s="1598"/>
      <c r="B290" s="1517"/>
      <c r="C290" s="1599"/>
      <c r="D290" s="1600"/>
      <c r="E290" s="1421"/>
      <c r="F290" s="1523"/>
      <c r="G290" s="1441"/>
      <c r="H290" s="1441"/>
      <c r="I290" s="1441"/>
      <c r="J290" s="1441"/>
      <c r="K290" s="1441"/>
      <c r="L290" s="1509"/>
      <c r="M290" s="1509"/>
      <c r="N290" s="1509"/>
      <c r="O290" s="1509"/>
      <c r="P290" s="1421"/>
      <c r="Q290" s="1509"/>
      <c r="R290" s="1501"/>
      <c r="S290" s="1509"/>
      <c r="T290" s="1509"/>
      <c r="U290" s="1509"/>
      <c r="V290" s="1509"/>
      <c r="W290" s="1509"/>
    </row>
    <row r="291" spans="1:23" ht="14.25">
      <c r="A291" s="1598"/>
      <c r="B291" s="1517"/>
      <c r="C291" s="1599"/>
      <c r="D291" s="1600"/>
      <c r="E291" s="1421"/>
      <c r="F291" s="1523"/>
      <c r="G291" s="1441"/>
      <c r="H291" s="1441"/>
      <c r="I291" s="1441"/>
      <c r="J291" s="1441"/>
      <c r="K291" s="1441"/>
      <c r="L291" s="1509"/>
      <c r="M291" s="1509"/>
      <c r="N291" s="1509"/>
      <c r="O291" s="1509"/>
      <c r="P291" s="1421"/>
      <c r="Q291" s="1509"/>
      <c r="R291" s="1501"/>
      <c r="S291" s="1509"/>
      <c r="T291" s="1509"/>
      <c r="U291" s="1509"/>
      <c r="V291" s="1509"/>
      <c r="W291" s="1509"/>
    </row>
    <row r="292" spans="1:23" ht="14.25">
      <c r="A292" s="1598"/>
      <c r="B292" s="1517"/>
      <c r="C292" s="1599"/>
      <c r="D292" s="1600"/>
      <c r="E292" s="1421"/>
      <c r="F292" s="1523"/>
      <c r="G292" s="1441"/>
      <c r="H292" s="1441"/>
      <c r="I292" s="1441"/>
      <c r="J292" s="1441"/>
      <c r="K292" s="1441"/>
      <c r="L292" s="1509"/>
      <c r="M292" s="1509"/>
      <c r="N292" s="1509"/>
      <c r="O292" s="1509"/>
      <c r="P292" s="1421"/>
      <c r="Q292" s="1509"/>
      <c r="R292" s="1501"/>
      <c r="S292" s="1509"/>
      <c r="T292" s="1509"/>
      <c r="U292" s="1509"/>
      <c r="V292" s="1509"/>
      <c r="W292" s="1509"/>
    </row>
    <row r="293" spans="1:23" ht="14.25">
      <c r="A293" s="1598"/>
      <c r="B293" s="1517"/>
      <c r="C293" s="1599"/>
      <c r="D293" s="1600"/>
      <c r="E293" s="1421"/>
      <c r="F293" s="1523"/>
      <c r="G293" s="1441"/>
      <c r="H293" s="1441"/>
      <c r="I293" s="1441"/>
      <c r="J293" s="1441"/>
      <c r="K293" s="1441"/>
      <c r="L293" s="1509"/>
      <c r="M293" s="1509"/>
      <c r="N293" s="1509"/>
      <c r="O293" s="1509"/>
      <c r="P293" s="1421"/>
      <c r="Q293" s="1509"/>
      <c r="R293" s="1501"/>
      <c r="S293" s="1509"/>
      <c r="T293" s="1509"/>
      <c r="U293" s="1509"/>
      <c r="V293" s="1509"/>
      <c r="W293" s="1509"/>
    </row>
    <row r="294" spans="1:23" ht="14.25">
      <c r="A294" s="1598"/>
      <c r="B294" s="1517"/>
      <c r="C294" s="1599"/>
      <c r="D294" s="1600"/>
      <c r="E294" s="1421"/>
      <c r="F294" s="1523"/>
      <c r="G294" s="1441"/>
      <c r="H294" s="1441"/>
      <c r="I294" s="1441"/>
      <c r="J294" s="1441"/>
      <c r="K294" s="1441"/>
      <c r="L294" s="1509"/>
      <c r="M294" s="1509"/>
      <c r="N294" s="1509"/>
      <c r="O294" s="1509"/>
      <c r="P294" s="1421"/>
      <c r="Q294" s="1509"/>
      <c r="R294" s="1501"/>
      <c r="S294" s="1509"/>
      <c r="T294" s="1509"/>
      <c r="U294" s="1509"/>
      <c r="V294" s="1509"/>
      <c r="W294" s="1509"/>
    </row>
    <row r="295" spans="1:23" ht="14.25">
      <c r="A295" s="1598"/>
      <c r="B295" s="1517"/>
      <c r="C295" s="1599"/>
      <c r="D295" s="1600"/>
      <c r="E295" s="1421"/>
      <c r="F295" s="1523"/>
      <c r="G295" s="1441"/>
      <c r="H295" s="1441"/>
      <c r="I295" s="1441"/>
      <c r="J295" s="1441"/>
      <c r="K295" s="1441"/>
      <c r="L295" s="1509"/>
      <c r="M295" s="1509"/>
      <c r="N295" s="1509"/>
      <c r="O295" s="1509"/>
      <c r="P295" s="1421"/>
      <c r="Q295" s="1509"/>
      <c r="R295" s="1501"/>
      <c r="S295" s="1509"/>
      <c r="T295" s="1509"/>
      <c r="U295" s="1509"/>
      <c r="V295" s="1509"/>
      <c r="W295" s="1509"/>
    </row>
    <row r="296" spans="1:23" ht="14.25">
      <c r="A296" s="1598"/>
      <c r="B296" s="1517"/>
      <c r="C296" s="1599"/>
      <c r="D296" s="1600"/>
      <c r="E296" s="1421"/>
      <c r="F296" s="1523"/>
      <c r="G296" s="1441"/>
      <c r="H296" s="1441"/>
      <c r="I296" s="1441"/>
      <c r="J296" s="1441"/>
      <c r="K296" s="1441"/>
      <c r="L296" s="1509"/>
      <c r="M296" s="1509"/>
      <c r="N296" s="1509"/>
      <c r="O296" s="1509"/>
      <c r="P296" s="1421"/>
      <c r="Q296" s="1509"/>
      <c r="R296" s="1501"/>
      <c r="S296" s="1509"/>
      <c r="T296" s="1509"/>
      <c r="U296" s="1509"/>
      <c r="V296" s="1509"/>
      <c r="W296" s="1509"/>
    </row>
    <row r="297" spans="1:23" ht="14.25">
      <c r="A297" s="1598"/>
      <c r="B297" s="1517"/>
      <c r="C297" s="1599"/>
      <c r="D297" s="1600"/>
      <c r="E297" s="1421"/>
      <c r="F297" s="1523"/>
      <c r="G297" s="1441"/>
      <c r="H297" s="1441"/>
      <c r="I297" s="1441"/>
      <c r="J297" s="1441"/>
      <c r="K297" s="1441"/>
      <c r="L297" s="1509"/>
      <c r="M297" s="1509"/>
      <c r="N297" s="1509"/>
      <c r="O297" s="1509"/>
      <c r="P297" s="1421"/>
      <c r="Q297" s="1509"/>
      <c r="R297" s="1501"/>
      <c r="S297" s="1509"/>
      <c r="T297" s="1509"/>
      <c r="U297" s="1509"/>
      <c r="V297" s="1509"/>
      <c r="W297" s="1509"/>
    </row>
    <row r="298" spans="1:23" ht="14.25">
      <c r="A298" s="1598"/>
      <c r="B298" s="1517"/>
      <c r="C298" s="1599"/>
      <c r="D298" s="1600"/>
      <c r="E298" s="1421"/>
      <c r="F298" s="1523"/>
      <c r="G298" s="1441"/>
      <c r="H298" s="1441"/>
      <c r="I298" s="1441"/>
      <c r="J298" s="1441"/>
      <c r="K298" s="1441"/>
      <c r="L298" s="1509"/>
      <c r="M298" s="1509"/>
      <c r="N298" s="1509"/>
      <c r="O298" s="1509"/>
      <c r="P298" s="1421"/>
      <c r="Q298" s="1509"/>
      <c r="R298" s="1501"/>
      <c r="S298" s="1509"/>
      <c r="T298" s="1509"/>
      <c r="U298" s="1509"/>
      <c r="V298" s="1509"/>
      <c r="W298" s="1509"/>
    </row>
    <row r="299" spans="1:23" ht="14.25">
      <c r="A299" s="1598"/>
      <c r="B299" s="1517"/>
      <c r="C299" s="1599"/>
      <c r="D299" s="1600"/>
      <c r="E299" s="1421"/>
      <c r="F299" s="1523"/>
      <c r="G299" s="1441"/>
      <c r="H299" s="1441"/>
      <c r="I299" s="1441"/>
      <c r="J299" s="1441"/>
      <c r="K299" s="1441"/>
      <c r="L299" s="1509"/>
      <c r="M299" s="1509"/>
      <c r="N299" s="1509"/>
      <c r="O299" s="1509"/>
      <c r="P299" s="1421"/>
      <c r="Q299" s="1509"/>
      <c r="R299" s="1501"/>
      <c r="S299" s="1509"/>
      <c r="T299" s="1509"/>
      <c r="U299" s="1509"/>
      <c r="V299" s="1509"/>
      <c r="W299" s="1509"/>
    </row>
    <row r="300" spans="1:23" ht="14.25">
      <c r="A300" s="1598"/>
      <c r="B300" s="1517"/>
      <c r="C300" s="1599"/>
      <c r="D300" s="1600"/>
      <c r="E300" s="1421"/>
      <c r="F300" s="1523"/>
      <c r="G300" s="1441"/>
      <c r="H300" s="1441"/>
      <c r="I300" s="1441"/>
      <c r="J300" s="1441"/>
      <c r="K300" s="1441"/>
      <c r="L300" s="1509"/>
      <c r="M300" s="1509"/>
      <c r="N300" s="1509"/>
      <c r="O300" s="1509"/>
      <c r="P300" s="1421"/>
      <c r="Q300" s="1509"/>
      <c r="R300" s="1501"/>
      <c r="S300" s="1509"/>
      <c r="T300" s="1509"/>
      <c r="U300" s="1509"/>
      <c r="V300" s="1509"/>
      <c r="W300" s="1509"/>
    </row>
    <row r="301" spans="1:23" ht="14.25">
      <c r="A301" s="1598"/>
      <c r="B301" s="1517"/>
      <c r="C301" s="1599"/>
      <c r="D301" s="1600"/>
      <c r="E301" s="1421"/>
      <c r="F301" s="1523"/>
      <c r="G301" s="1441"/>
      <c r="H301" s="1441"/>
      <c r="I301" s="1441"/>
      <c r="J301" s="1441"/>
      <c r="K301" s="1441"/>
      <c r="L301" s="1509"/>
      <c r="M301" s="1509"/>
      <c r="N301" s="1509"/>
      <c r="O301" s="1509"/>
      <c r="P301" s="1421"/>
      <c r="Q301" s="1509"/>
      <c r="R301" s="1501"/>
      <c r="S301" s="1509"/>
      <c r="T301" s="1509"/>
      <c r="U301" s="1509"/>
      <c r="V301" s="1509"/>
      <c r="W301" s="1509"/>
    </row>
    <row r="302" spans="1:23" ht="14.25">
      <c r="A302" s="1598"/>
      <c r="B302" s="1517"/>
      <c r="C302" s="1599"/>
      <c r="D302" s="1600"/>
      <c r="E302" s="1421"/>
      <c r="F302" s="1523"/>
      <c r="G302" s="1441"/>
      <c r="H302" s="1441"/>
      <c r="I302" s="1441"/>
      <c r="J302" s="1441"/>
      <c r="K302" s="1441"/>
      <c r="L302" s="1509"/>
      <c r="M302" s="1509"/>
      <c r="N302" s="1509"/>
      <c r="O302" s="1509"/>
      <c r="P302" s="1421"/>
      <c r="Q302" s="1509"/>
      <c r="R302" s="1501"/>
      <c r="S302" s="1509"/>
      <c r="T302" s="1509"/>
      <c r="U302" s="1509"/>
      <c r="V302" s="1509"/>
      <c r="W302" s="1509"/>
    </row>
    <row r="303" spans="1:23" ht="14.25">
      <c r="A303" s="1598"/>
      <c r="B303" s="1517"/>
      <c r="C303" s="1599"/>
      <c r="D303" s="1600"/>
      <c r="E303" s="1421"/>
      <c r="F303" s="1523"/>
      <c r="G303" s="1441"/>
      <c r="H303" s="1441"/>
      <c r="I303" s="1441"/>
      <c r="J303" s="1441"/>
      <c r="K303" s="1441"/>
      <c r="L303" s="1509"/>
      <c r="M303" s="1509"/>
      <c r="N303" s="1509"/>
      <c r="O303" s="1509"/>
      <c r="P303" s="1421"/>
      <c r="Q303" s="1509"/>
      <c r="R303" s="1501"/>
      <c r="S303" s="1509"/>
      <c r="T303" s="1509"/>
      <c r="U303" s="1509"/>
      <c r="V303" s="1509"/>
      <c r="W303" s="1509"/>
    </row>
    <row r="304" spans="1:23" ht="14.25">
      <c r="A304" s="1598"/>
      <c r="B304" s="1517"/>
      <c r="C304" s="1599"/>
      <c r="D304" s="1600"/>
      <c r="E304" s="1421"/>
      <c r="F304" s="1523"/>
      <c r="G304" s="1441"/>
      <c r="H304" s="1441"/>
      <c r="I304" s="1441"/>
      <c r="J304" s="1441"/>
      <c r="K304" s="1441"/>
      <c r="L304" s="1509"/>
      <c r="M304" s="1509"/>
      <c r="N304" s="1509"/>
      <c r="O304" s="1509"/>
      <c r="P304" s="1421"/>
      <c r="Q304" s="1509"/>
      <c r="R304" s="1501"/>
      <c r="S304" s="1509"/>
      <c r="T304" s="1509"/>
      <c r="U304" s="1509"/>
      <c r="V304" s="1509"/>
      <c r="W304" s="1509"/>
    </row>
    <row r="305" spans="1:23" ht="14.25">
      <c r="A305" s="1598"/>
      <c r="B305" s="1517"/>
      <c r="C305" s="1599"/>
      <c r="D305" s="1600"/>
      <c r="E305" s="1421"/>
      <c r="F305" s="1523"/>
      <c r="G305" s="1441"/>
      <c r="H305" s="1441"/>
      <c r="I305" s="1441"/>
      <c r="J305" s="1441"/>
      <c r="K305" s="1441"/>
      <c r="L305" s="1509"/>
      <c r="M305" s="1509"/>
      <c r="N305" s="1509"/>
      <c r="O305" s="1509"/>
      <c r="P305" s="1421"/>
      <c r="Q305" s="1509"/>
      <c r="R305" s="1501"/>
      <c r="S305" s="1509"/>
      <c r="T305" s="1509"/>
      <c r="U305" s="1509"/>
      <c r="V305" s="1509"/>
      <c r="W305" s="1509"/>
    </row>
    <row r="306" spans="1:23" ht="14.25">
      <c r="A306" s="1598"/>
      <c r="B306" s="1517"/>
      <c r="C306" s="1599"/>
      <c r="D306" s="1600"/>
      <c r="E306" s="1421"/>
      <c r="F306" s="1523"/>
      <c r="G306" s="1441"/>
      <c r="H306" s="1441"/>
      <c r="I306" s="1441"/>
      <c r="J306" s="1441"/>
      <c r="K306" s="1441"/>
      <c r="L306" s="1509"/>
      <c r="M306" s="1509"/>
      <c r="N306" s="1509"/>
      <c r="O306" s="1509"/>
      <c r="P306" s="1421"/>
      <c r="Q306" s="1509"/>
      <c r="R306" s="1501"/>
      <c r="S306" s="1509"/>
      <c r="T306" s="1509"/>
      <c r="U306" s="1509"/>
      <c r="V306" s="1509"/>
      <c r="W306" s="1509"/>
    </row>
    <row r="307" spans="1:23" ht="14.25">
      <c r="A307" s="1598"/>
      <c r="B307" s="1517"/>
      <c r="C307" s="1599"/>
      <c r="D307" s="1600"/>
      <c r="E307" s="1421"/>
      <c r="F307" s="1523"/>
      <c r="G307" s="1441"/>
      <c r="H307" s="1441"/>
      <c r="I307" s="1441"/>
      <c r="J307" s="1441"/>
      <c r="K307" s="1441"/>
      <c r="L307" s="1509"/>
      <c r="M307" s="1509"/>
      <c r="N307" s="1509"/>
      <c r="O307" s="1509"/>
      <c r="P307" s="1421"/>
      <c r="Q307" s="1509"/>
      <c r="R307" s="1501"/>
      <c r="S307" s="1509"/>
      <c r="T307" s="1509"/>
      <c r="U307" s="1509"/>
      <c r="V307" s="1509"/>
      <c r="W307" s="1509"/>
    </row>
    <row r="308" spans="1:23" ht="14.25">
      <c r="A308" s="1598"/>
      <c r="B308" s="1517"/>
      <c r="C308" s="1599"/>
      <c r="D308" s="1600"/>
      <c r="E308" s="1421"/>
      <c r="F308" s="1523"/>
      <c r="G308" s="1441"/>
      <c r="H308" s="1441"/>
      <c r="I308" s="1441"/>
      <c r="J308" s="1441"/>
      <c r="K308" s="1441"/>
      <c r="L308" s="1509"/>
      <c r="M308" s="1509"/>
      <c r="N308" s="1509"/>
      <c r="O308" s="1509"/>
      <c r="P308" s="1421"/>
      <c r="Q308" s="1509"/>
      <c r="R308" s="1501"/>
      <c r="S308" s="1509"/>
      <c r="T308" s="1509"/>
      <c r="U308" s="1509"/>
      <c r="V308" s="1509"/>
      <c r="W308" s="1509"/>
    </row>
    <row r="309" spans="1:23" ht="14.25">
      <c r="A309" s="1598"/>
      <c r="B309" s="1517"/>
      <c r="C309" s="1599"/>
      <c r="D309" s="1600"/>
      <c r="E309" s="1421"/>
      <c r="F309" s="1523"/>
      <c r="G309" s="1441"/>
      <c r="H309" s="1441"/>
      <c r="I309" s="1441"/>
      <c r="J309" s="1441"/>
      <c r="K309" s="1441"/>
      <c r="L309" s="1509"/>
      <c r="M309" s="1509"/>
      <c r="N309" s="1509"/>
      <c r="O309" s="1509"/>
      <c r="P309" s="1421"/>
      <c r="Q309" s="1509"/>
      <c r="R309" s="1501"/>
      <c r="S309" s="1509"/>
      <c r="T309" s="1509"/>
      <c r="U309" s="1509"/>
      <c r="V309" s="1509"/>
      <c r="W309" s="1509"/>
    </row>
    <row r="310" spans="1:23" ht="14.25">
      <c r="A310" s="1598"/>
      <c r="B310" s="1517"/>
      <c r="C310" s="1599"/>
      <c r="D310" s="1600"/>
      <c r="E310" s="1421"/>
      <c r="F310" s="1523"/>
      <c r="G310" s="1441"/>
      <c r="H310" s="1441"/>
      <c r="I310" s="1441"/>
      <c r="J310" s="1441"/>
      <c r="K310" s="1441"/>
      <c r="L310" s="1509"/>
      <c r="M310" s="1509"/>
      <c r="N310" s="1509"/>
      <c r="O310" s="1509"/>
      <c r="P310" s="1421"/>
      <c r="Q310" s="1509"/>
      <c r="R310" s="1501"/>
      <c r="S310" s="1509"/>
      <c r="T310" s="1509"/>
      <c r="U310" s="1509"/>
      <c r="V310" s="1509"/>
      <c r="W310" s="1509"/>
    </row>
    <row r="311" spans="1:23" ht="14.25">
      <c r="A311" s="1598"/>
      <c r="B311" s="1517"/>
      <c r="C311" s="1599"/>
      <c r="D311" s="1600"/>
      <c r="E311" s="1421"/>
      <c r="F311" s="1523"/>
      <c r="G311" s="1441"/>
      <c r="H311" s="1441"/>
      <c r="I311" s="1441"/>
      <c r="J311" s="1441"/>
      <c r="K311" s="1441"/>
      <c r="L311" s="1509"/>
      <c r="M311" s="1509"/>
      <c r="N311" s="1509"/>
      <c r="O311" s="1509"/>
      <c r="P311" s="1421"/>
      <c r="Q311" s="1509"/>
      <c r="R311" s="1501"/>
      <c r="S311" s="1509"/>
      <c r="T311" s="1509"/>
      <c r="U311" s="1509"/>
      <c r="V311" s="1509"/>
      <c r="W311" s="1509"/>
    </row>
    <row r="312" spans="1:23" ht="14.25">
      <c r="A312" s="1598"/>
      <c r="B312" s="1517"/>
      <c r="C312" s="1599"/>
      <c r="D312" s="1600"/>
      <c r="E312" s="1421"/>
      <c r="F312" s="1523"/>
      <c r="G312" s="1441"/>
      <c r="H312" s="1441"/>
      <c r="I312" s="1441"/>
      <c r="J312" s="1441"/>
      <c r="K312" s="1441"/>
      <c r="L312" s="1509"/>
      <c r="M312" s="1509"/>
      <c r="N312" s="1509"/>
      <c r="O312" s="1509"/>
      <c r="P312" s="1421"/>
      <c r="Q312" s="1509"/>
      <c r="R312" s="1501"/>
      <c r="S312" s="1509"/>
      <c r="T312" s="1509"/>
      <c r="U312" s="1509"/>
      <c r="V312" s="1509"/>
      <c r="W312" s="1509"/>
    </row>
    <row r="313" spans="1:23" ht="14.25">
      <c r="A313" s="1598"/>
      <c r="B313" s="1517"/>
      <c r="C313" s="1599"/>
      <c r="D313" s="1600"/>
      <c r="E313" s="1421"/>
      <c r="F313" s="1523"/>
      <c r="G313" s="1441"/>
      <c r="H313" s="1441"/>
      <c r="I313" s="1441"/>
      <c r="J313" s="1441"/>
      <c r="K313" s="1441"/>
      <c r="L313" s="1509"/>
      <c r="M313" s="1509"/>
      <c r="N313" s="1509"/>
      <c r="O313" s="1509"/>
      <c r="P313" s="1421"/>
      <c r="Q313" s="1509"/>
      <c r="R313" s="1501"/>
      <c r="S313" s="1509"/>
      <c r="T313" s="1509"/>
      <c r="U313" s="1509"/>
      <c r="V313" s="1509"/>
      <c r="W313" s="1509"/>
    </row>
    <row r="314" spans="1:23" ht="14.25">
      <c r="A314" s="1598"/>
      <c r="B314" s="1517"/>
      <c r="C314" s="1599"/>
      <c r="D314" s="1600"/>
      <c r="E314" s="1421"/>
      <c r="F314" s="1523"/>
      <c r="G314" s="1441"/>
      <c r="H314" s="1441"/>
      <c r="I314" s="1441"/>
      <c r="J314" s="1441"/>
      <c r="K314" s="1441"/>
      <c r="L314" s="1509"/>
      <c r="M314" s="1509"/>
      <c r="N314" s="1509"/>
      <c r="O314" s="1509"/>
      <c r="P314" s="1421"/>
      <c r="Q314" s="1509"/>
      <c r="R314" s="1501"/>
      <c r="S314" s="1509"/>
      <c r="T314" s="1509"/>
      <c r="U314" s="1509"/>
      <c r="V314" s="1509"/>
      <c r="W314" s="1509"/>
    </row>
    <row r="315" spans="1:23" ht="14.25">
      <c r="A315" s="1598"/>
      <c r="B315" s="1517"/>
      <c r="C315" s="1599"/>
      <c r="D315" s="1600"/>
      <c r="E315" s="1421"/>
      <c r="F315" s="1523"/>
      <c r="G315" s="1441"/>
      <c r="H315" s="1441"/>
      <c r="I315" s="1441"/>
      <c r="J315" s="1441"/>
      <c r="K315" s="1441"/>
      <c r="L315" s="1509"/>
      <c r="M315" s="1509"/>
      <c r="N315" s="1509"/>
      <c r="O315" s="1509"/>
      <c r="P315" s="1421"/>
      <c r="Q315" s="1509"/>
      <c r="R315" s="1501"/>
      <c r="S315" s="1509"/>
      <c r="T315" s="1509"/>
      <c r="U315" s="1509"/>
      <c r="V315" s="1509"/>
      <c r="W315" s="1509"/>
    </row>
    <row r="316" spans="1:23" ht="14.25">
      <c r="A316" s="1598"/>
      <c r="B316" s="1517"/>
      <c r="C316" s="1599"/>
      <c r="D316" s="1600"/>
      <c r="E316" s="1421"/>
      <c r="F316" s="1523"/>
      <c r="G316" s="1441"/>
      <c r="H316" s="1441"/>
      <c r="I316" s="1441"/>
      <c r="J316" s="1441"/>
      <c r="K316" s="1441"/>
      <c r="L316" s="1509"/>
      <c r="M316" s="1509"/>
      <c r="N316" s="1509"/>
      <c r="O316" s="1509"/>
      <c r="P316" s="1421"/>
      <c r="Q316" s="1509"/>
      <c r="R316" s="1501"/>
      <c r="S316" s="1509"/>
      <c r="T316" s="1509"/>
      <c r="U316" s="1509"/>
      <c r="V316" s="1509"/>
      <c r="W316" s="1509"/>
    </row>
    <row r="317" spans="1:23" ht="14.25">
      <c r="A317" s="1598"/>
      <c r="B317" s="1517"/>
      <c r="C317" s="1599"/>
      <c r="D317" s="1600"/>
      <c r="E317" s="1421"/>
      <c r="F317" s="1523"/>
      <c r="G317" s="1441"/>
      <c r="H317" s="1441"/>
      <c r="I317" s="1441"/>
      <c r="J317" s="1441"/>
      <c r="K317" s="1441"/>
      <c r="L317" s="1509"/>
      <c r="M317" s="1509"/>
      <c r="N317" s="1509"/>
      <c r="O317" s="1509"/>
      <c r="P317" s="1421"/>
      <c r="Q317" s="1509"/>
      <c r="R317" s="1501"/>
      <c r="S317" s="1509"/>
      <c r="T317" s="1509"/>
      <c r="U317" s="1509"/>
      <c r="V317" s="1509"/>
      <c r="W317" s="1509"/>
    </row>
    <row r="318" spans="1:23" ht="14.25">
      <c r="A318" s="1598"/>
      <c r="B318" s="1517"/>
      <c r="C318" s="1599"/>
      <c r="D318" s="1600"/>
      <c r="E318" s="1421"/>
      <c r="F318" s="1523"/>
      <c r="G318" s="1441"/>
      <c r="H318" s="1441"/>
      <c r="I318" s="1441"/>
      <c r="J318" s="1441"/>
      <c r="K318" s="1441"/>
      <c r="L318" s="1509"/>
      <c r="M318" s="1509"/>
      <c r="N318" s="1509"/>
      <c r="O318" s="1509"/>
      <c r="P318" s="1421"/>
      <c r="Q318" s="1509"/>
      <c r="R318" s="1501"/>
      <c r="S318" s="1509"/>
      <c r="T318" s="1509"/>
      <c r="U318" s="1509"/>
      <c r="V318" s="1509"/>
      <c r="W318" s="1509"/>
    </row>
    <row r="319" spans="1:23" ht="14.25">
      <c r="A319" s="1598"/>
      <c r="B319" s="1517"/>
      <c r="C319" s="1599"/>
      <c r="D319" s="1600"/>
      <c r="E319" s="1421"/>
      <c r="F319" s="1523"/>
      <c r="G319" s="1441"/>
      <c r="H319" s="1441"/>
      <c r="I319" s="1441"/>
      <c r="J319" s="1441"/>
      <c r="K319" s="1441"/>
      <c r="L319" s="1509"/>
      <c r="M319" s="1509"/>
      <c r="N319" s="1509"/>
      <c r="O319" s="1509"/>
      <c r="P319" s="1421"/>
      <c r="Q319" s="1509"/>
      <c r="R319" s="1501"/>
      <c r="S319" s="1509"/>
      <c r="T319" s="1509"/>
      <c r="U319" s="1509"/>
      <c r="V319" s="1509"/>
      <c r="W319" s="1509"/>
    </row>
    <row r="320" spans="1:23" ht="14.25">
      <c r="A320" s="1598"/>
      <c r="B320" s="1517"/>
      <c r="C320" s="1599"/>
      <c r="D320" s="1600"/>
      <c r="E320" s="1421"/>
      <c r="F320" s="1523"/>
      <c r="G320" s="1441"/>
      <c r="H320" s="1441"/>
      <c r="I320" s="1441"/>
      <c r="J320" s="1441"/>
      <c r="K320" s="1441"/>
      <c r="L320" s="1509"/>
      <c r="M320" s="1509"/>
      <c r="N320" s="1509"/>
      <c r="O320" s="1509"/>
      <c r="P320" s="1421"/>
      <c r="Q320" s="1509"/>
      <c r="R320" s="1501"/>
      <c r="S320" s="1509"/>
      <c r="T320" s="1509"/>
      <c r="U320" s="1509"/>
      <c r="V320" s="1509"/>
      <c r="W320" s="1509"/>
    </row>
    <row r="321" spans="1:23" ht="14.25">
      <c r="A321" s="1598"/>
      <c r="B321" s="1517"/>
      <c r="C321" s="1599"/>
      <c r="D321" s="1600"/>
      <c r="E321" s="1421"/>
      <c r="F321" s="1523"/>
      <c r="G321" s="1441"/>
      <c r="H321" s="1441"/>
      <c r="I321" s="1441"/>
      <c r="J321" s="1441"/>
      <c r="K321" s="1441"/>
      <c r="L321" s="1509"/>
      <c r="M321" s="1509"/>
      <c r="N321" s="1509"/>
      <c r="O321" s="1509"/>
      <c r="P321" s="1421"/>
      <c r="Q321" s="1509"/>
      <c r="R321" s="1501"/>
      <c r="S321" s="1509"/>
      <c r="T321" s="1509"/>
      <c r="U321" s="1509"/>
      <c r="V321" s="1509"/>
      <c r="W321" s="1509"/>
    </row>
    <row r="322" spans="1:23" ht="14.25">
      <c r="A322" s="1598"/>
      <c r="B322" s="1517"/>
      <c r="C322" s="1599"/>
      <c r="D322" s="1600"/>
      <c r="E322" s="1421"/>
      <c r="F322" s="1523"/>
      <c r="G322" s="1441"/>
      <c r="H322" s="1441"/>
      <c r="I322" s="1441"/>
      <c r="J322" s="1441"/>
      <c r="K322" s="1441"/>
      <c r="L322" s="1509"/>
      <c r="M322" s="1509"/>
      <c r="N322" s="1509"/>
      <c r="O322" s="1509"/>
      <c r="P322" s="1421"/>
      <c r="Q322" s="1509"/>
      <c r="R322" s="1501"/>
      <c r="S322" s="1509"/>
      <c r="T322" s="1509"/>
      <c r="U322" s="1509"/>
      <c r="V322" s="1509"/>
      <c r="W322" s="1509"/>
    </row>
    <row r="323" spans="1:23" ht="14.25">
      <c r="A323" s="1598"/>
      <c r="B323" s="1517"/>
      <c r="C323" s="1599"/>
      <c r="D323" s="1600"/>
      <c r="E323" s="1421"/>
      <c r="F323" s="1523"/>
      <c r="G323" s="1441"/>
      <c r="H323" s="1441"/>
      <c r="I323" s="1441"/>
      <c r="J323" s="1441"/>
      <c r="K323" s="1441"/>
      <c r="L323" s="1509"/>
      <c r="M323" s="1509"/>
      <c r="N323" s="1509"/>
      <c r="O323" s="1509"/>
      <c r="P323" s="1421"/>
      <c r="Q323" s="1509"/>
      <c r="R323" s="1501"/>
      <c r="S323" s="1509"/>
      <c r="T323" s="1509"/>
      <c r="U323" s="1509"/>
      <c r="V323" s="1509"/>
      <c r="W323" s="1509"/>
    </row>
    <row r="324" spans="1:23" ht="14.25">
      <c r="A324" s="1598"/>
      <c r="B324" s="1517"/>
      <c r="C324" s="1599"/>
      <c r="D324" s="1600"/>
      <c r="E324" s="1421"/>
      <c r="F324" s="1523"/>
      <c r="G324" s="1441"/>
      <c r="H324" s="1441"/>
      <c r="I324" s="1441"/>
      <c r="J324" s="1441"/>
      <c r="K324" s="1441"/>
      <c r="L324" s="1509"/>
      <c r="M324" s="1509"/>
      <c r="N324" s="1509"/>
      <c r="O324" s="1509"/>
      <c r="P324" s="1421"/>
      <c r="Q324" s="1509"/>
      <c r="R324" s="1501"/>
      <c r="S324" s="1509"/>
      <c r="T324" s="1509"/>
      <c r="U324" s="1509"/>
      <c r="V324" s="1509"/>
      <c r="W324" s="1509"/>
    </row>
    <row r="325" spans="1:23" ht="14.25">
      <c r="A325" s="1598"/>
      <c r="B325" s="1517"/>
      <c r="C325" s="1599"/>
      <c r="D325" s="1600"/>
      <c r="E325" s="1421"/>
      <c r="F325" s="1523"/>
      <c r="G325" s="1441"/>
      <c r="H325" s="1441"/>
      <c r="I325" s="1441"/>
      <c r="J325" s="1441"/>
      <c r="K325" s="1441"/>
      <c r="L325" s="1509"/>
      <c r="M325" s="1509"/>
      <c r="N325" s="1509"/>
      <c r="O325" s="1509"/>
      <c r="P325" s="1421"/>
      <c r="Q325" s="1509"/>
      <c r="R325" s="1501"/>
      <c r="S325" s="1509"/>
      <c r="T325" s="1509"/>
      <c r="U325" s="1509"/>
      <c r="V325" s="1509"/>
      <c r="W325" s="1509"/>
    </row>
    <row r="326" spans="1:23" ht="14.25">
      <c r="A326" s="1598"/>
      <c r="B326" s="1517"/>
      <c r="C326" s="1599"/>
      <c r="D326" s="1600"/>
      <c r="E326" s="1421"/>
      <c r="F326" s="1523"/>
      <c r="G326" s="1441"/>
      <c r="H326" s="1441"/>
      <c r="I326" s="1441"/>
      <c r="J326" s="1441"/>
      <c r="K326" s="1441"/>
      <c r="L326" s="1509"/>
      <c r="M326" s="1509"/>
      <c r="N326" s="1509"/>
      <c r="O326" s="1509"/>
      <c r="P326" s="1421"/>
      <c r="Q326" s="1509"/>
      <c r="R326" s="1501"/>
      <c r="S326" s="1509"/>
      <c r="T326" s="1509"/>
      <c r="U326" s="1509"/>
      <c r="V326" s="1509"/>
      <c r="W326" s="1509"/>
    </row>
    <row r="327" spans="1:23" ht="14.25">
      <c r="A327" s="1598"/>
      <c r="B327" s="1517"/>
      <c r="C327" s="1599"/>
      <c r="D327" s="1600"/>
      <c r="E327" s="1421"/>
      <c r="F327" s="1523"/>
      <c r="G327" s="1441"/>
      <c r="H327" s="1441"/>
      <c r="I327" s="1441"/>
      <c r="J327" s="1441"/>
      <c r="K327" s="1441"/>
      <c r="L327" s="1509"/>
      <c r="M327" s="1509"/>
      <c r="N327" s="1509"/>
      <c r="O327" s="1509"/>
      <c r="P327" s="1421"/>
      <c r="Q327" s="1509"/>
      <c r="R327" s="1501"/>
      <c r="S327" s="1509"/>
      <c r="T327" s="1509"/>
      <c r="U327" s="1509"/>
      <c r="V327" s="1509"/>
      <c r="W327" s="1509"/>
    </row>
    <row r="328" spans="1:23" ht="14.25">
      <c r="A328" s="1598"/>
      <c r="B328" s="1517"/>
      <c r="C328" s="1599"/>
      <c r="D328" s="1600"/>
      <c r="E328" s="1421"/>
      <c r="F328" s="1523"/>
      <c r="G328" s="1441"/>
      <c r="H328" s="1441"/>
      <c r="I328" s="1441"/>
      <c r="J328" s="1441"/>
      <c r="K328" s="1441"/>
      <c r="L328" s="1509"/>
      <c r="M328" s="1509"/>
      <c r="N328" s="1509"/>
      <c r="O328" s="1509"/>
      <c r="P328" s="1421"/>
      <c r="Q328" s="1509"/>
      <c r="R328" s="1501"/>
      <c r="S328" s="1509"/>
      <c r="T328" s="1509"/>
      <c r="U328" s="1509"/>
      <c r="V328" s="1509"/>
      <c r="W328" s="1509"/>
    </row>
    <row r="329" spans="1:23" ht="14.25">
      <c r="A329" s="1598"/>
      <c r="B329" s="1517"/>
      <c r="C329" s="1599"/>
      <c r="D329" s="1600"/>
      <c r="E329" s="1421"/>
      <c r="F329" s="1523"/>
      <c r="G329" s="1441"/>
      <c r="H329" s="1441"/>
      <c r="I329" s="1441"/>
      <c r="J329" s="1441"/>
      <c r="K329" s="1441"/>
      <c r="L329" s="1509"/>
      <c r="M329" s="1509"/>
      <c r="N329" s="1509"/>
      <c r="O329" s="1509"/>
      <c r="P329" s="1421"/>
      <c r="Q329" s="1509"/>
      <c r="R329" s="1501"/>
      <c r="S329" s="1509"/>
      <c r="T329" s="1509"/>
      <c r="U329" s="1509"/>
      <c r="V329" s="1509"/>
      <c r="W329" s="1509"/>
    </row>
    <row r="330" spans="1:23" ht="14.25">
      <c r="A330" s="1598"/>
      <c r="B330" s="1517"/>
      <c r="C330" s="1599"/>
      <c r="D330" s="1600"/>
      <c r="E330" s="1421"/>
      <c r="F330" s="1523"/>
      <c r="G330" s="1441"/>
      <c r="H330" s="1441"/>
      <c r="I330" s="1441"/>
      <c r="J330" s="1441"/>
      <c r="K330" s="1441"/>
      <c r="L330" s="1509"/>
      <c r="M330" s="1509"/>
      <c r="N330" s="1509"/>
      <c r="O330" s="1509"/>
      <c r="P330" s="1421"/>
      <c r="Q330" s="1509"/>
      <c r="R330" s="1501"/>
      <c r="S330" s="1509"/>
      <c r="T330" s="1509"/>
      <c r="U330" s="1509"/>
      <c r="V330" s="1509"/>
      <c r="W330" s="1509"/>
    </row>
    <row r="331" spans="1:23" ht="14.25">
      <c r="A331" s="1598"/>
      <c r="B331" s="1517"/>
      <c r="C331" s="1599"/>
      <c r="D331" s="1600"/>
      <c r="E331" s="1421"/>
      <c r="F331" s="1523"/>
      <c r="G331" s="1441"/>
      <c r="H331" s="1441"/>
      <c r="I331" s="1441"/>
      <c r="J331" s="1441"/>
      <c r="K331" s="1441"/>
      <c r="L331" s="1509"/>
      <c r="M331" s="1509"/>
      <c r="N331" s="1509"/>
      <c r="O331" s="1509"/>
      <c r="P331" s="1421"/>
      <c r="Q331" s="1509"/>
      <c r="R331" s="1501"/>
      <c r="S331" s="1509"/>
      <c r="T331" s="1509"/>
      <c r="U331" s="1509"/>
      <c r="V331" s="1509"/>
      <c r="W331" s="1509"/>
    </row>
    <row r="332" spans="1:23" ht="14.25">
      <c r="A332" s="1598"/>
      <c r="B332" s="1517"/>
      <c r="C332" s="1599"/>
      <c r="D332" s="1600"/>
      <c r="E332" s="1421"/>
      <c r="F332" s="1523"/>
      <c r="G332" s="1441"/>
      <c r="H332" s="1441"/>
      <c r="I332" s="1441"/>
      <c r="J332" s="1441"/>
      <c r="K332" s="1441"/>
      <c r="L332" s="1509"/>
      <c r="M332" s="1509"/>
      <c r="N332" s="1509"/>
      <c r="O332" s="1509"/>
      <c r="P332" s="1421"/>
      <c r="Q332" s="1509"/>
      <c r="R332" s="1501"/>
      <c r="S332" s="1509"/>
      <c r="T332" s="1509"/>
      <c r="U332" s="1509"/>
      <c r="V332" s="1509"/>
      <c r="W332" s="1509"/>
    </row>
    <row r="333" spans="1:23" ht="14.25">
      <c r="A333" s="1598"/>
      <c r="B333" s="1517"/>
      <c r="C333" s="1599"/>
      <c r="D333" s="1600"/>
      <c r="E333" s="1421"/>
      <c r="F333" s="1523"/>
      <c r="G333" s="1441"/>
      <c r="H333" s="1441"/>
      <c r="I333" s="1441"/>
      <c r="J333" s="1441"/>
      <c r="K333" s="1441"/>
      <c r="L333" s="1509"/>
      <c r="M333" s="1509"/>
      <c r="N333" s="1509"/>
      <c r="O333" s="1509"/>
      <c r="P333" s="1421"/>
      <c r="Q333" s="1509"/>
      <c r="R333" s="1501"/>
      <c r="S333" s="1509"/>
      <c r="T333" s="1509"/>
      <c r="U333" s="1509"/>
      <c r="V333" s="1509"/>
      <c r="W333" s="1509"/>
    </row>
    <row r="334" spans="1:23" ht="14.25">
      <c r="A334" s="1598"/>
      <c r="B334" s="1517"/>
      <c r="C334" s="1599"/>
      <c r="D334" s="1600"/>
      <c r="E334" s="1421"/>
      <c r="F334" s="1523"/>
      <c r="G334" s="1441"/>
      <c r="H334" s="1441"/>
      <c r="I334" s="1441"/>
      <c r="J334" s="1441"/>
      <c r="K334" s="1441"/>
      <c r="L334" s="1509"/>
      <c r="M334" s="1509"/>
      <c r="N334" s="1509"/>
      <c r="O334" s="1509"/>
      <c r="P334" s="1421"/>
      <c r="Q334" s="1509"/>
      <c r="R334" s="1501"/>
      <c r="S334" s="1509"/>
      <c r="T334" s="1509"/>
      <c r="U334" s="1509"/>
      <c r="V334" s="1509"/>
      <c r="W334" s="1509"/>
    </row>
    <row r="335" spans="1:23" ht="14.25">
      <c r="A335" s="1598"/>
      <c r="B335" s="1517"/>
      <c r="C335" s="1599"/>
      <c r="D335" s="1600"/>
      <c r="E335" s="1421"/>
      <c r="F335" s="1523"/>
      <c r="G335" s="1441"/>
      <c r="H335" s="1441"/>
      <c r="I335" s="1441"/>
      <c r="J335" s="1441"/>
      <c r="K335" s="1441"/>
      <c r="L335" s="1509"/>
      <c r="M335" s="1509"/>
      <c r="N335" s="1509"/>
      <c r="O335" s="1509"/>
      <c r="P335" s="1421"/>
      <c r="Q335" s="1509"/>
      <c r="R335" s="1501"/>
      <c r="S335" s="1509"/>
      <c r="T335" s="1509"/>
      <c r="U335" s="1509"/>
      <c r="V335" s="1509"/>
      <c r="W335" s="1509"/>
    </row>
    <row r="336" spans="1:23" ht="14.25">
      <c r="A336" s="1598"/>
      <c r="B336" s="1517"/>
      <c r="C336" s="1599"/>
      <c r="D336" s="1600"/>
      <c r="E336" s="1421"/>
      <c r="F336" s="1523"/>
      <c r="G336" s="1441"/>
      <c r="H336" s="1441"/>
      <c r="I336" s="1441"/>
      <c r="J336" s="1441"/>
      <c r="K336" s="1441"/>
      <c r="L336" s="1509"/>
      <c r="M336" s="1509"/>
      <c r="N336" s="1509"/>
      <c r="O336" s="1509"/>
      <c r="P336" s="1421"/>
      <c r="Q336" s="1509"/>
      <c r="R336" s="1501"/>
      <c r="S336" s="1509"/>
      <c r="T336" s="1509"/>
      <c r="U336" s="1509"/>
      <c r="V336" s="1509"/>
      <c r="W336" s="1509"/>
    </row>
    <row r="337" spans="1:23" ht="14.25">
      <c r="A337" s="1598"/>
      <c r="B337" s="1517"/>
      <c r="C337" s="1599"/>
      <c r="D337" s="1600"/>
      <c r="E337" s="1421"/>
      <c r="F337" s="1523"/>
      <c r="G337" s="1441"/>
      <c r="H337" s="1441"/>
      <c r="I337" s="1441"/>
      <c r="J337" s="1441"/>
      <c r="K337" s="1441"/>
      <c r="L337" s="1509"/>
      <c r="M337" s="1509"/>
      <c r="N337" s="1509"/>
      <c r="O337" s="1509"/>
      <c r="P337" s="1421"/>
      <c r="Q337" s="1509"/>
      <c r="R337" s="1501"/>
      <c r="S337" s="1509"/>
      <c r="T337" s="1509"/>
      <c r="U337" s="1509"/>
      <c r="V337" s="1509"/>
      <c r="W337" s="1509"/>
    </row>
    <row r="338" spans="1:23" ht="14.25">
      <c r="A338" s="1598"/>
      <c r="B338" s="1517"/>
      <c r="C338" s="1599"/>
      <c r="D338" s="1600"/>
      <c r="E338" s="1421"/>
      <c r="F338" s="1523"/>
      <c r="G338" s="1441"/>
      <c r="H338" s="1441"/>
      <c r="I338" s="1441"/>
      <c r="J338" s="1441"/>
      <c r="K338" s="1441"/>
      <c r="L338" s="1509"/>
      <c r="M338" s="1509"/>
      <c r="N338" s="1509"/>
      <c r="O338" s="1509"/>
      <c r="P338" s="1421"/>
      <c r="Q338" s="1509"/>
      <c r="R338" s="1501"/>
      <c r="S338" s="1509"/>
      <c r="T338" s="1509"/>
      <c r="U338" s="1509"/>
      <c r="V338" s="1509"/>
      <c r="W338" s="1509"/>
    </row>
    <row r="339" spans="1:23" ht="14.25">
      <c r="A339" s="1598"/>
      <c r="B339" s="1517"/>
      <c r="C339" s="1599"/>
      <c r="D339" s="1600"/>
      <c r="E339" s="1421"/>
      <c r="F339" s="1523"/>
      <c r="G339" s="1441"/>
      <c r="H339" s="1441"/>
      <c r="I339" s="1441"/>
      <c r="J339" s="1441"/>
      <c r="K339" s="1441"/>
      <c r="L339" s="1509"/>
      <c r="M339" s="1509"/>
      <c r="N339" s="1509"/>
      <c r="O339" s="1509"/>
      <c r="P339" s="1421"/>
      <c r="Q339" s="1509"/>
      <c r="R339" s="1501"/>
      <c r="S339" s="1509"/>
      <c r="T339" s="1509"/>
      <c r="U339" s="1509"/>
      <c r="V339" s="1509"/>
      <c r="W339" s="1509"/>
    </row>
    <row r="340" spans="1:23" ht="14.25">
      <c r="A340" s="1598"/>
      <c r="B340" s="1517"/>
      <c r="C340" s="1599"/>
      <c r="D340" s="1600"/>
      <c r="E340" s="1421"/>
      <c r="F340" s="1523"/>
      <c r="G340" s="1441"/>
      <c r="H340" s="1441"/>
      <c r="I340" s="1441"/>
      <c r="J340" s="1441"/>
      <c r="K340" s="1441"/>
      <c r="L340" s="1509"/>
      <c r="M340" s="1509"/>
      <c r="N340" s="1509"/>
      <c r="O340" s="1509"/>
      <c r="P340" s="1421"/>
      <c r="Q340" s="1509"/>
      <c r="R340" s="1501"/>
      <c r="S340" s="1509"/>
      <c r="T340" s="1509"/>
      <c r="U340" s="1509"/>
      <c r="V340" s="1509"/>
      <c r="W340" s="1509"/>
    </row>
    <row r="341" spans="1:23" ht="14.25">
      <c r="A341" s="1598"/>
      <c r="B341" s="1517"/>
      <c r="C341" s="1599"/>
      <c r="D341" s="1600"/>
      <c r="E341" s="1421"/>
      <c r="F341" s="1523"/>
      <c r="G341" s="1441"/>
      <c r="H341" s="1441"/>
      <c r="I341" s="1441"/>
      <c r="J341" s="1441"/>
      <c r="K341" s="1441"/>
      <c r="L341" s="1509"/>
      <c r="M341" s="1509"/>
      <c r="N341" s="1509"/>
      <c r="O341" s="1509"/>
      <c r="P341" s="1421"/>
      <c r="Q341" s="1509"/>
      <c r="R341" s="1501"/>
      <c r="S341" s="1509"/>
      <c r="T341" s="1509"/>
      <c r="U341" s="1509"/>
      <c r="V341" s="1509"/>
      <c r="W341" s="1509"/>
    </row>
    <row r="342" spans="1:23" ht="14.25">
      <c r="A342" s="1598"/>
      <c r="B342" s="1517"/>
      <c r="C342" s="1599"/>
      <c r="D342" s="1600"/>
      <c r="E342" s="1421"/>
      <c r="F342" s="1523"/>
      <c r="G342" s="1441"/>
      <c r="H342" s="1441"/>
      <c r="I342" s="1441"/>
      <c r="J342" s="1441"/>
      <c r="K342" s="1441"/>
      <c r="L342" s="1509"/>
      <c r="M342" s="1509"/>
      <c r="N342" s="1509"/>
      <c r="O342" s="1509"/>
      <c r="P342" s="1421"/>
      <c r="Q342" s="1509"/>
      <c r="R342" s="1501"/>
      <c r="S342" s="1509"/>
      <c r="T342" s="1509"/>
      <c r="U342" s="1509"/>
      <c r="V342" s="1509"/>
      <c r="W342" s="1509"/>
    </row>
    <row r="343" spans="1:23" ht="14.25">
      <c r="A343" s="1598"/>
      <c r="B343" s="1517"/>
      <c r="C343" s="1599"/>
      <c r="D343" s="1600"/>
      <c r="E343" s="1421"/>
      <c r="F343" s="1523"/>
      <c r="G343" s="1441"/>
      <c r="H343" s="1441"/>
      <c r="I343" s="1441"/>
      <c r="J343" s="1441"/>
      <c r="K343" s="1441"/>
      <c r="L343" s="1509"/>
      <c r="M343" s="1509"/>
      <c r="N343" s="1509"/>
      <c r="O343" s="1509"/>
      <c r="P343" s="1421"/>
      <c r="Q343" s="1509"/>
      <c r="R343" s="1501"/>
      <c r="S343" s="1509"/>
      <c r="T343" s="1509"/>
      <c r="U343" s="1509"/>
      <c r="V343" s="1509"/>
      <c r="W343" s="1509"/>
    </row>
    <row r="344" spans="1:23" ht="14.25">
      <c r="A344" s="1598"/>
      <c r="B344" s="1517"/>
      <c r="C344" s="1599"/>
      <c r="D344" s="1600"/>
      <c r="E344" s="1421"/>
      <c r="F344" s="1523"/>
      <c r="G344" s="1441"/>
      <c r="H344" s="1441"/>
      <c r="I344" s="1441"/>
      <c r="J344" s="1441"/>
      <c r="K344" s="1441"/>
      <c r="L344" s="1509"/>
      <c r="M344" s="1509"/>
      <c r="N344" s="1509"/>
      <c r="O344" s="1509"/>
      <c r="P344" s="1421"/>
      <c r="Q344" s="1509"/>
      <c r="R344" s="1501"/>
      <c r="S344" s="1509"/>
      <c r="T344" s="1509"/>
      <c r="U344" s="1509"/>
      <c r="V344" s="1509"/>
      <c r="W344" s="1509"/>
    </row>
    <row r="345" spans="1:23" ht="14.25">
      <c r="A345" s="1598"/>
      <c r="B345" s="1517"/>
      <c r="C345" s="1599"/>
      <c r="D345" s="1600"/>
      <c r="E345" s="1421"/>
      <c r="F345" s="1523"/>
      <c r="G345" s="1441"/>
      <c r="H345" s="1441"/>
      <c r="I345" s="1441"/>
      <c r="J345" s="1441"/>
      <c r="K345" s="1441"/>
      <c r="L345" s="1509"/>
      <c r="M345" s="1509"/>
      <c r="N345" s="1509"/>
      <c r="O345" s="1509"/>
      <c r="P345" s="1421"/>
      <c r="Q345" s="1509"/>
      <c r="R345" s="1501"/>
      <c r="S345" s="1509"/>
      <c r="T345" s="1509"/>
      <c r="U345" s="1509"/>
      <c r="V345" s="1509"/>
      <c r="W345" s="1509"/>
    </row>
    <row r="346" spans="1:23" ht="14.25">
      <c r="A346" s="1598"/>
      <c r="B346" s="1517"/>
      <c r="C346" s="1599"/>
      <c r="D346" s="1600"/>
      <c r="E346" s="1421"/>
      <c r="F346" s="1523"/>
      <c r="G346" s="1441"/>
      <c r="H346" s="1441"/>
      <c r="I346" s="1441"/>
      <c r="J346" s="1441"/>
      <c r="K346" s="1441"/>
      <c r="L346" s="1509"/>
      <c r="M346" s="1509"/>
      <c r="N346" s="1509"/>
      <c r="O346" s="1509"/>
      <c r="P346" s="1421"/>
      <c r="Q346" s="1509"/>
      <c r="R346" s="1501"/>
      <c r="S346" s="1509"/>
      <c r="T346" s="1509"/>
      <c r="U346" s="1509"/>
      <c r="V346" s="1509"/>
      <c r="W346" s="1509"/>
    </row>
    <row r="347" spans="1:23" ht="14.25">
      <c r="A347" s="1598"/>
      <c r="B347" s="1517"/>
      <c r="C347" s="1599"/>
      <c r="D347" s="1600"/>
      <c r="E347" s="1421"/>
      <c r="F347" s="1523"/>
      <c r="G347" s="1441"/>
      <c r="H347" s="1441"/>
      <c r="I347" s="1441"/>
      <c r="J347" s="1441"/>
      <c r="K347" s="1441"/>
      <c r="L347" s="1509"/>
      <c r="M347" s="1509"/>
      <c r="N347" s="1509"/>
      <c r="O347" s="1509"/>
      <c r="P347" s="1421"/>
      <c r="Q347" s="1509"/>
      <c r="R347" s="1501"/>
      <c r="S347" s="1509"/>
      <c r="T347" s="1509"/>
      <c r="U347" s="1509"/>
      <c r="V347" s="1509"/>
      <c r="W347" s="1509"/>
    </row>
    <row r="348" spans="1:23" ht="14.25">
      <c r="A348" s="1598"/>
      <c r="B348" s="1517"/>
      <c r="C348" s="1599"/>
      <c r="D348" s="1600"/>
      <c r="E348" s="1421"/>
      <c r="F348" s="1523"/>
      <c r="G348" s="1441"/>
      <c r="H348" s="1441"/>
      <c r="I348" s="1441"/>
      <c r="J348" s="1441"/>
      <c r="K348" s="1441"/>
      <c r="L348" s="1509"/>
      <c r="M348" s="1509"/>
      <c r="N348" s="1509"/>
      <c r="O348" s="1509"/>
      <c r="P348" s="1421"/>
      <c r="Q348" s="1509"/>
      <c r="R348" s="1501"/>
      <c r="S348" s="1509"/>
      <c r="T348" s="1509"/>
      <c r="U348" s="1509"/>
      <c r="V348" s="1509"/>
      <c r="W348" s="1509"/>
    </row>
    <row r="349" spans="1:23" ht="14.25">
      <c r="A349" s="1598"/>
      <c r="B349" s="1517"/>
      <c r="C349" s="1599"/>
      <c r="D349" s="1600"/>
      <c r="E349" s="1421"/>
      <c r="F349" s="1523"/>
      <c r="G349" s="1441"/>
      <c r="H349" s="1441"/>
      <c r="I349" s="1441"/>
      <c r="J349" s="1441"/>
      <c r="K349" s="1441"/>
      <c r="L349" s="1509"/>
      <c r="M349" s="1509"/>
      <c r="N349" s="1509"/>
      <c r="O349" s="1509"/>
      <c r="P349" s="1421"/>
      <c r="Q349" s="1509"/>
      <c r="R349" s="1501"/>
      <c r="S349" s="1509"/>
      <c r="T349" s="1509"/>
      <c r="U349" s="1509"/>
      <c r="V349" s="1509"/>
      <c r="W349" s="1509"/>
    </row>
    <row r="350" spans="1:23" ht="14.25">
      <c r="A350" s="1598"/>
      <c r="B350" s="1517"/>
      <c r="C350" s="1599"/>
      <c r="D350" s="1600"/>
      <c r="E350" s="1421"/>
      <c r="F350" s="1523"/>
      <c r="G350" s="1441"/>
      <c r="H350" s="1441"/>
      <c r="I350" s="1441"/>
      <c r="J350" s="1441"/>
      <c r="K350" s="1441"/>
      <c r="L350" s="1509"/>
      <c r="M350" s="1509"/>
      <c r="N350" s="1509"/>
      <c r="O350" s="1509"/>
      <c r="P350" s="1421"/>
      <c r="Q350" s="1509"/>
      <c r="R350" s="1501"/>
      <c r="S350" s="1509"/>
      <c r="T350" s="1509"/>
      <c r="U350" s="1509"/>
      <c r="V350" s="1509"/>
      <c r="W350" s="1509"/>
    </row>
    <row r="351" spans="1:23" ht="14.25">
      <c r="A351" s="1598"/>
      <c r="B351" s="1517"/>
      <c r="C351" s="1599"/>
      <c r="D351" s="1600"/>
      <c r="E351" s="1421"/>
      <c r="F351" s="1523"/>
      <c r="G351" s="1441"/>
      <c r="H351" s="1441"/>
      <c r="I351" s="1441"/>
      <c r="J351" s="1441"/>
      <c r="K351" s="1441"/>
      <c r="L351" s="1509"/>
      <c r="M351" s="1509"/>
      <c r="N351" s="1509"/>
      <c r="O351" s="1509"/>
      <c r="P351" s="1421"/>
      <c r="Q351" s="1509"/>
      <c r="R351" s="1501"/>
      <c r="S351" s="1509"/>
      <c r="T351" s="1509"/>
      <c r="U351" s="1509"/>
      <c r="V351" s="1509"/>
      <c r="W351" s="1509"/>
    </row>
    <row r="352" spans="1:23" ht="14.25">
      <c r="A352" s="1598"/>
      <c r="B352" s="1517"/>
      <c r="C352" s="1599"/>
      <c r="D352" s="1600"/>
      <c r="E352" s="1421"/>
      <c r="F352" s="1523"/>
      <c r="G352" s="1441"/>
      <c r="H352" s="1441"/>
      <c r="I352" s="1441"/>
      <c r="J352" s="1441"/>
      <c r="K352" s="1441"/>
      <c r="L352" s="1509"/>
      <c r="M352" s="1509"/>
      <c r="N352" s="1509"/>
      <c r="O352" s="1509"/>
      <c r="P352" s="1421"/>
      <c r="Q352" s="1509"/>
      <c r="R352" s="1501"/>
      <c r="S352" s="1509"/>
      <c r="T352" s="1509"/>
      <c r="U352" s="1509"/>
      <c r="V352" s="1509"/>
      <c r="W352" s="1509"/>
    </row>
    <row r="353" spans="1:23" ht="14.25">
      <c r="A353" s="1598"/>
      <c r="B353" s="1517"/>
      <c r="C353" s="1599"/>
      <c r="D353" s="1600"/>
      <c r="E353" s="1421"/>
      <c r="F353" s="1523"/>
      <c r="G353" s="1441"/>
      <c r="H353" s="1441"/>
      <c r="I353" s="1441"/>
      <c r="J353" s="1441"/>
      <c r="K353" s="1441"/>
      <c r="L353" s="1509"/>
      <c r="M353" s="1509"/>
      <c r="N353" s="1509"/>
      <c r="O353" s="1509"/>
      <c r="P353" s="1421"/>
      <c r="Q353" s="1509"/>
      <c r="R353" s="1501"/>
      <c r="S353" s="1509"/>
      <c r="T353" s="1509"/>
      <c r="U353" s="1509"/>
      <c r="V353" s="1509"/>
      <c r="W353" s="1509"/>
    </row>
    <row r="354" spans="1:23" ht="14.25">
      <c r="A354" s="1598"/>
      <c r="B354" s="1517"/>
      <c r="C354" s="1599"/>
      <c r="D354" s="1600"/>
      <c r="E354" s="1421"/>
      <c r="F354" s="1523"/>
      <c r="G354" s="1441"/>
      <c r="H354" s="1441"/>
      <c r="I354" s="1441"/>
      <c r="J354" s="1441"/>
      <c r="K354" s="1441"/>
      <c r="L354" s="1509"/>
      <c r="M354" s="1509"/>
      <c r="N354" s="1509"/>
      <c r="O354" s="1509"/>
      <c r="P354" s="1421"/>
      <c r="Q354" s="1509"/>
      <c r="R354" s="1501"/>
      <c r="S354" s="1509"/>
      <c r="T354" s="1509"/>
      <c r="U354" s="1509"/>
      <c r="V354" s="1509"/>
      <c r="W354" s="1509"/>
    </row>
    <row r="355" spans="1:23" ht="14.25">
      <c r="A355" s="1598"/>
      <c r="B355" s="1517"/>
      <c r="C355" s="1599"/>
      <c r="D355" s="1600"/>
      <c r="E355" s="1421"/>
      <c r="F355" s="1523"/>
      <c r="G355" s="1441"/>
      <c r="H355" s="1441"/>
      <c r="I355" s="1441"/>
      <c r="J355" s="1441"/>
      <c r="K355" s="1441"/>
      <c r="L355" s="1509"/>
      <c r="M355" s="1509"/>
      <c r="N355" s="1509"/>
      <c r="O355" s="1509"/>
      <c r="P355" s="1421"/>
      <c r="Q355" s="1509"/>
      <c r="R355" s="1501"/>
      <c r="S355" s="1509"/>
      <c r="T355" s="1509"/>
      <c r="U355" s="1509"/>
      <c r="V355" s="1509"/>
      <c r="W355" s="1509"/>
    </row>
    <row r="356" spans="1:23" ht="14.25">
      <c r="A356" s="1598"/>
      <c r="B356" s="1517"/>
      <c r="C356" s="1599"/>
      <c r="D356" s="1600"/>
      <c r="E356" s="1421"/>
      <c r="F356" s="1523"/>
      <c r="G356" s="1441"/>
      <c r="H356" s="1441"/>
      <c r="I356" s="1441"/>
      <c r="J356" s="1441"/>
      <c r="K356" s="1441"/>
      <c r="L356" s="1509"/>
      <c r="M356" s="1509"/>
      <c r="N356" s="1509"/>
      <c r="O356" s="1509"/>
      <c r="P356" s="1421"/>
      <c r="Q356" s="1509"/>
      <c r="R356" s="1501"/>
      <c r="S356" s="1509"/>
      <c r="T356" s="1509"/>
      <c r="U356" s="1509"/>
      <c r="V356" s="1509"/>
      <c r="W356" s="1509"/>
    </row>
    <row r="357" spans="1:23" ht="43.5" customHeight="1">
      <c r="A357" s="1598"/>
      <c r="B357" s="1517"/>
      <c r="C357" s="1599"/>
      <c r="D357" s="1600"/>
      <c r="E357" s="1421"/>
      <c r="F357" s="1523"/>
      <c r="G357" s="1441"/>
      <c r="H357" s="1441"/>
      <c r="I357" s="1441"/>
      <c r="J357" s="1441"/>
      <c r="K357" s="1441"/>
      <c r="L357" s="1509"/>
      <c r="M357" s="1509"/>
      <c r="N357" s="1509"/>
      <c r="O357" s="1509"/>
      <c r="P357" s="1421"/>
      <c r="Q357" s="1509"/>
      <c r="R357" s="1501"/>
      <c r="S357" s="1509"/>
      <c r="T357" s="1509"/>
      <c r="U357" s="1509"/>
      <c r="V357" s="1509"/>
      <c r="W357" s="1509"/>
    </row>
    <row r="358" spans="1:23" ht="59.25" customHeight="1">
      <c r="A358" s="1598"/>
      <c r="B358" s="1517"/>
      <c r="C358" s="1599"/>
      <c r="D358" s="1600"/>
      <c r="E358" s="1421"/>
      <c r="F358" s="1523"/>
      <c r="G358" s="1441"/>
      <c r="H358" s="1441"/>
      <c r="I358" s="1441"/>
      <c r="J358" s="1441"/>
      <c r="K358" s="1441"/>
      <c r="L358" s="1509"/>
      <c r="M358" s="1509"/>
      <c r="N358" s="1509"/>
      <c r="O358" s="1509"/>
      <c r="P358" s="1421"/>
      <c r="Q358" s="1509"/>
      <c r="R358" s="1501"/>
      <c r="S358" s="1509"/>
      <c r="T358" s="1509"/>
      <c r="U358" s="1509"/>
      <c r="V358" s="1509"/>
      <c r="W358" s="1509"/>
    </row>
    <row r="359" spans="1:23" ht="51" customHeight="1">
      <c r="A359" s="1598"/>
      <c r="B359" s="1517"/>
      <c r="C359" s="1599"/>
      <c r="D359" s="1600"/>
      <c r="E359" s="1421"/>
      <c r="F359" s="1523"/>
      <c r="G359" s="1441"/>
      <c r="H359" s="1441"/>
      <c r="I359" s="1441"/>
      <c r="J359" s="1441"/>
      <c r="K359" s="1441"/>
      <c r="L359" s="1509"/>
      <c r="M359" s="1509"/>
      <c r="N359" s="1509"/>
      <c r="O359" s="1509"/>
      <c r="P359" s="1421"/>
      <c r="Q359" s="1509"/>
      <c r="R359" s="1501"/>
      <c r="S359" s="1509"/>
      <c r="T359" s="1509"/>
      <c r="U359" s="1509"/>
      <c r="V359" s="1509"/>
      <c r="W359" s="1509"/>
    </row>
    <row r="360" spans="1:23" ht="14.25">
      <c r="A360" s="1598"/>
      <c r="B360" s="1517"/>
      <c r="C360" s="1599"/>
      <c r="D360" s="1600"/>
      <c r="E360" s="1421"/>
      <c r="F360" s="1523"/>
      <c r="G360" s="1441"/>
      <c r="H360" s="1441"/>
      <c r="I360" s="1441"/>
      <c r="J360" s="1441"/>
      <c r="K360" s="1441"/>
      <c r="L360" s="1509"/>
      <c r="M360" s="1509"/>
      <c r="N360" s="1509"/>
      <c r="O360" s="1509"/>
      <c r="P360" s="1421"/>
      <c r="Q360" s="1509"/>
      <c r="R360" s="1501"/>
      <c r="S360" s="1509"/>
      <c r="T360" s="1509"/>
      <c r="U360" s="1509"/>
      <c r="V360" s="1509"/>
      <c r="W360" s="1509"/>
    </row>
    <row r="361" spans="1:23" ht="25.5" customHeight="1">
      <c r="A361" s="1598"/>
      <c r="B361" s="1517"/>
      <c r="C361" s="1599"/>
      <c r="D361" s="1600"/>
      <c r="E361" s="1421"/>
      <c r="F361" s="1523"/>
      <c r="G361" s="1441"/>
      <c r="H361" s="1441"/>
      <c r="I361" s="1441"/>
      <c r="J361" s="1441"/>
      <c r="K361" s="1441"/>
      <c r="L361" s="1509"/>
      <c r="M361" s="1509"/>
      <c r="N361" s="1509"/>
      <c r="O361" s="1509"/>
      <c r="P361" s="1421"/>
      <c r="Q361" s="1509"/>
      <c r="R361" s="1501"/>
      <c r="S361" s="1509"/>
      <c r="T361" s="1509"/>
      <c r="U361" s="1509"/>
      <c r="V361" s="1509"/>
      <c r="W361" s="1509"/>
    </row>
    <row r="362" spans="1:23" ht="42.75" customHeight="1">
      <c r="A362" s="1598"/>
      <c r="B362" s="1517"/>
      <c r="C362" s="1599"/>
      <c r="D362" s="1600"/>
      <c r="E362" s="1421"/>
      <c r="F362" s="1523"/>
      <c r="G362" s="1441"/>
      <c r="H362" s="1441"/>
      <c r="I362" s="1441"/>
      <c r="J362" s="1441"/>
      <c r="K362" s="1441"/>
      <c r="L362" s="1509"/>
      <c r="M362" s="1509"/>
      <c r="N362" s="1509"/>
      <c r="O362" s="1509"/>
      <c r="P362" s="1421"/>
      <c r="Q362" s="1509"/>
      <c r="R362" s="1501"/>
      <c r="S362" s="1509"/>
      <c r="T362" s="1509"/>
      <c r="U362" s="1509"/>
      <c r="V362" s="1509"/>
      <c r="W362" s="1509"/>
    </row>
    <row r="363" spans="1:23" ht="14.25">
      <c r="A363" s="1598"/>
      <c r="B363" s="1517"/>
      <c r="C363" s="1599"/>
      <c r="D363" s="1600"/>
      <c r="E363" s="1421"/>
      <c r="F363" s="1523"/>
      <c r="G363" s="1441"/>
      <c r="H363" s="1441"/>
      <c r="I363" s="1441"/>
      <c r="J363" s="1441"/>
      <c r="K363" s="1441"/>
      <c r="L363" s="1509"/>
      <c r="M363" s="1509"/>
      <c r="N363" s="1509"/>
      <c r="O363" s="1509"/>
      <c r="P363" s="1421"/>
      <c r="Q363" s="1509"/>
      <c r="R363" s="1501"/>
      <c r="S363" s="1509"/>
      <c r="T363" s="1509"/>
      <c r="U363" s="1509"/>
      <c r="V363" s="1509"/>
      <c r="W363" s="1509"/>
    </row>
    <row r="364" spans="1:23" ht="14.25">
      <c r="A364" s="1598"/>
      <c r="B364" s="1517"/>
      <c r="C364" s="1599"/>
      <c r="D364" s="1600"/>
      <c r="E364" s="1421"/>
      <c r="F364" s="1523"/>
      <c r="G364" s="1441"/>
      <c r="H364" s="1441"/>
      <c r="I364" s="1441"/>
      <c r="J364" s="1441"/>
      <c r="K364" s="1441"/>
      <c r="L364" s="1509"/>
      <c r="M364" s="1509"/>
      <c r="N364" s="1509"/>
      <c r="O364" s="1509"/>
      <c r="P364" s="1421"/>
      <c r="Q364" s="1509"/>
      <c r="R364" s="1501"/>
      <c r="S364" s="1509"/>
      <c r="T364" s="1509"/>
      <c r="U364" s="1509"/>
      <c r="V364" s="1509"/>
      <c r="W364" s="1509"/>
    </row>
    <row r="365" spans="1:23" ht="14.25" customHeight="1">
      <c r="A365" s="1598"/>
      <c r="B365" s="1517"/>
      <c r="C365" s="1599"/>
      <c r="D365" s="1600"/>
      <c r="E365" s="1421"/>
      <c r="F365" s="1523"/>
      <c r="G365" s="1441"/>
      <c r="H365" s="1441"/>
      <c r="I365" s="1441"/>
      <c r="J365" s="1441"/>
      <c r="K365" s="1441"/>
      <c r="L365" s="1509"/>
      <c r="M365" s="1509"/>
      <c r="N365" s="1509"/>
      <c r="O365" s="1509"/>
      <c r="P365" s="1421"/>
      <c r="Q365" s="1509"/>
      <c r="R365" s="1501"/>
      <c r="S365" s="1509"/>
      <c r="T365" s="1509"/>
      <c r="U365" s="1509"/>
      <c r="V365" s="1509"/>
      <c r="W365" s="1509"/>
    </row>
    <row r="366" spans="1:23" ht="14.25">
      <c r="A366" s="1598"/>
      <c r="B366" s="1517"/>
      <c r="C366" s="1599"/>
      <c r="D366" s="1600"/>
      <c r="E366" s="1421"/>
      <c r="F366" s="1523"/>
      <c r="G366" s="1441"/>
      <c r="H366" s="1441"/>
      <c r="I366" s="1441"/>
      <c r="J366" s="1441"/>
      <c r="K366" s="1441"/>
      <c r="L366" s="1509"/>
      <c r="M366" s="1509"/>
      <c r="N366" s="1509"/>
      <c r="O366" s="1509"/>
      <c r="P366" s="1421"/>
      <c r="Q366" s="1509"/>
      <c r="R366" s="1501"/>
      <c r="S366" s="1509"/>
      <c r="T366" s="1509"/>
      <c r="U366" s="1509"/>
      <c r="V366" s="1509"/>
      <c r="W366" s="1509"/>
    </row>
    <row r="367" spans="1:23" ht="14.25">
      <c r="A367" s="1598"/>
      <c r="B367" s="1517"/>
      <c r="C367" s="1599"/>
      <c r="D367" s="1600"/>
      <c r="E367" s="1421"/>
      <c r="F367" s="1523"/>
      <c r="G367" s="1441"/>
      <c r="H367" s="1441"/>
      <c r="I367" s="1441"/>
      <c r="J367" s="1441"/>
      <c r="K367" s="1441"/>
      <c r="L367" s="1509"/>
      <c r="M367" s="1509"/>
      <c r="N367" s="1509"/>
      <c r="O367" s="1509"/>
      <c r="P367" s="1421"/>
      <c r="Q367" s="1509"/>
      <c r="R367" s="1501"/>
      <c r="S367" s="1509"/>
      <c r="T367" s="1509"/>
      <c r="U367" s="1509"/>
      <c r="V367" s="1509"/>
      <c r="W367" s="1509"/>
    </row>
    <row r="368" spans="1:23" ht="14.25">
      <c r="A368" s="1598"/>
      <c r="B368" s="1517"/>
      <c r="C368" s="1599"/>
      <c r="D368" s="1600"/>
      <c r="E368" s="1421"/>
      <c r="F368" s="1523"/>
      <c r="G368" s="1441"/>
      <c r="H368" s="1441"/>
      <c r="I368" s="1441"/>
      <c r="J368" s="1441"/>
      <c r="K368" s="1441"/>
      <c r="L368" s="1509"/>
      <c r="M368" s="1509"/>
      <c r="N368" s="1509"/>
      <c r="O368" s="1509"/>
      <c r="P368" s="1421"/>
      <c r="Q368" s="1509"/>
      <c r="R368" s="1501"/>
      <c r="S368" s="1509"/>
      <c r="T368" s="1509"/>
      <c r="U368" s="1509"/>
      <c r="V368" s="1509"/>
      <c r="W368" s="1509"/>
    </row>
    <row r="369" spans="1:23" ht="14.25">
      <c r="A369" s="1598"/>
      <c r="B369" s="1517"/>
      <c r="C369" s="1599"/>
      <c r="D369" s="1600"/>
      <c r="E369" s="1421"/>
      <c r="F369" s="1523"/>
      <c r="G369" s="1441"/>
      <c r="H369" s="1441"/>
      <c r="I369" s="1441"/>
      <c r="J369" s="1441"/>
      <c r="K369" s="1441"/>
      <c r="L369" s="1509"/>
      <c r="M369" s="1509"/>
      <c r="N369" s="1509"/>
      <c r="O369" s="1509"/>
      <c r="P369" s="1421"/>
      <c r="Q369" s="1509"/>
      <c r="R369" s="1501"/>
      <c r="S369" s="1509"/>
      <c r="T369" s="1509"/>
      <c r="U369" s="1509"/>
      <c r="V369" s="1509"/>
      <c r="W369" s="1509"/>
    </row>
    <row r="370" spans="1:23" ht="14.25">
      <c r="A370" s="1598"/>
      <c r="B370" s="1517"/>
      <c r="C370" s="1599"/>
      <c r="D370" s="1600"/>
      <c r="E370" s="1421"/>
      <c r="F370" s="1523"/>
      <c r="G370" s="1441"/>
      <c r="H370" s="1441"/>
      <c r="I370" s="1441"/>
      <c r="J370" s="1441"/>
      <c r="K370" s="1441"/>
      <c r="L370" s="1509"/>
      <c r="M370" s="1509"/>
      <c r="N370" s="1509"/>
      <c r="O370" s="1509"/>
      <c r="P370" s="1421"/>
      <c r="Q370" s="1509"/>
      <c r="R370" s="1501"/>
      <c r="S370" s="1509"/>
      <c r="T370" s="1509"/>
      <c r="U370" s="1509"/>
      <c r="V370" s="1509"/>
      <c r="W370" s="1509"/>
    </row>
    <row r="371" spans="1:23" ht="14.25">
      <c r="A371" s="1598"/>
      <c r="B371" s="1517"/>
      <c r="C371" s="1599"/>
      <c r="D371" s="1600"/>
      <c r="E371" s="1421"/>
      <c r="F371" s="1523"/>
      <c r="G371" s="1441"/>
      <c r="H371" s="1441"/>
      <c r="I371" s="1441"/>
      <c r="J371" s="1441"/>
      <c r="K371" s="1441"/>
      <c r="L371" s="1509"/>
      <c r="M371" s="1509"/>
      <c r="N371" s="1509"/>
      <c r="O371" s="1509"/>
      <c r="P371" s="1421"/>
      <c r="Q371" s="1509"/>
      <c r="R371" s="1501"/>
      <c r="S371" s="1509"/>
      <c r="T371" s="1509"/>
      <c r="U371" s="1509"/>
      <c r="V371" s="1509"/>
      <c r="W371" s="1509"/>
    </row>
    <row r="372" spans="1:23" ht="14.25">
      <c r="A372" s="1598"/>
      <c r="B372" s="1517"/>
      <c r="C372" s="1599"/>
      <c r="D372" s="1600"/>
      <c r="E372" s="1421"/>
      <c r="F372" s="1523"/>
      <c r="G372" s="1441"/>
      <c r="H372" s="1441"/>
      <c r="I372" s="1441"/>
      <c r="J372" s="1441"/>
      <c r="K372" s="1441"/>
      <c r="L372" s="1509"/>
      <c r="M372" s="1509"/>
      <c r="N372" s="1509"/>
      <c r="O372" s="1509"/>
      <c r="P372" s="1421"/>
      <c r="Q372" s="1509"/>
      <c r="R372" s="1501"/>
      <c r="S372" s="1509"/>
      <c r="T372" s="1509"/>
      <c r="U372" s="1509"/>
      <c r="V372" s="1509"/>
      <c r="W372" s="1509"/>
    </row>
    <row r="373" spans="1:23" ht="14.25">
      <c r="A373" s="1598"/>
      <c r="B373" s="1517"/>
      <c r="C373" s="1599"/>
      <c r="D373" s="1600"/>
      <c r="E373" s="1421"/>
      <c r="F373" s="1523"/>
      <c r="G373" s="1441"/>
      <c r="H373" s="1441"/>
      <c r="I373" s="1441"/>
      <c r="J373" s="1441"/>
      <c r="K373" s="1441"/>
      <c r="L373" s="1509"/>
      <c r="M373" s="1509"/>
      <c r="N373" s="1509"/>
      <c r="O373" s="1509"/>
      <c r="P373" s="1421"/>
      <c r="Q373" s="1509"/>
      <c r="R373" s="1501"/>
      <c r="S373" s="1509"/>
      <c r="T373" s="1509"/>
      <c r="U373" s="1509"/>
      <c r="V373" s="1509"/>
      <c r="W373" s="1509"/>
    </row>
    <row r="374" spans="1:23" ht="14.25">
      <c r="A374" s="1598"/>
      <c r="B374" s="1517"/>
      <c r="C374" s="1599"/>
      <c r="D374" s="1600"/>
      <c r="E374" s="1421"/>
      <c r="F374" s="1523"/>
      <c r="G374" s="1441"/>
      <c r="H374" s="1441"/>
      <c r="I374" s="1441"/>
      <c r="J374" s="1441"/>
      <c r="K374" s="1441"/>
      <c r="L374" s="1509"/>
      <c r="M374" s="1509"/>
      <c r="N374" s="1509"/>
      <c r="O374" s="1509"/>
      <c r="P374" s="1421"/>
      <c r="Q374" s="1509"/>
      <c r="R374" s="1501"/>
      <c r="S374" s="1509"/>
      <c r="T374" s="1509"/>
      <c r="U374" s="1509"/>
      <c r="V374" s="1509"/>
      <c r="W374" s="1509"/>
    </row>
    <row r="375" spans="1:23" ht="14.25">
      <c r="A375" s="1598"/>
      <c r="B375" s="1517"/>
      <c r="C375" s="1599"/>
      <c r="D375" s="1600"/>
      <c r="E375" s="1421"/>
      <c r="F375" s="1523"/>
      <c r="G375" s="1441"/>
      <c r="H375" s="1441"/>
      <c r="I375" s="1441"/>
      <c r="J375" s="1441"/>
      <c r="K375" s="1441"/>
      <c r="L375" s="1509"/>
      <c r="M375" s="1509"/>
      <c r="N375" s="1509"/>
      <c r="O375" s="1509"/>
      <c r="P375" s="1421"/>
      <c r="Q375" s="1509"/>
      <c r="R375" s="1501"/>
      <c r="S375" s="1509"/>
      <c r="T375" s="1509"/>
      <c r="U375" s="1509"/>
      <c r="V375" s="1509"/>
      <c r="W375" s="1509"/>
    </row>
    <row r="376" spans="1:23" ht="14.25">
      <c r="A376" s="1598"/>
      <c r="B376" s="1517"/>
      <c r="C376" s="1599"/>
      <c r="D376" s="1600"/>
      <c r="E376" s="1421"/>
      <c r="F376" s="1523"/>
      <c r="G376" s="1441"/>
      <c r="H376" s="1441"/>
      <c r="I376" s="1441"/>
      <c r="J376" s="1441"/>
      <c r="K376" s="1441"/>
      <c r="L376" s="1509"/>
      <c r="M376" s="1509"/>
      <c r="N376" s="1509"/>
      <c r="O376" s="1509"/>
      <c r="P376" s="1421"/>
      <c r="Q376" s="1509"/>
      <c r="R376" s="1501"/>
      <c r="S376" s="1509"/>
      <c r="T376" s="1509"/>
      <c r="U376" s="1509"/>
      <c r="V376" s="1509"/>
      <c r="W376" s="1509"/>
    </row>
    <row r="377" spans="1:23" ht="14.25">
      <c r="A377" s="1598"/>
      <c r="B377" s="1517"/>
      <c r="C377" s="1599"/>
      <c r="D377" s="1600"/>
      <c r="E377" s="1421"/>
      <c r="F377" s="1523"/>
      <c r="G377" s="1441"/>
      <c r="H377" s="1441"/>
      <c r="I377" s="1441"/>
      <c r="J377" s="1441"/>
      <c r="K377" s="1441"/>
      <c r="L377" s="1509"/>
      <c r="M377" s="1509"/>
      <c r="N377" s="1509"/>
      <c r="O377" s="1509"/>
      <c r="P377" s="1421"/>
      <c r="Q377" s="1509"/>
      <c r="R377" s="1501"/>
      <c r="S377" s="1509"/>
      <c r="T377" s="1509"/>
      <c r="U377" s="1509"/>
      <c r="V377" s="1509"/>
      <c r="W377" s="1509"/>
    </row>
    <row r="378" spans="1:23" ht="14.25">
      <c r="A378" s="1598"/>
      <c r="B378" s="1517"/>
      <c r="C378" s="1599"/>
      <c r="D378" s="1600"/>
      <c r="E378" s="1421"/>
      <c r="F378" s="1523"/>
      <c r="G378" s="1441"/>
      <c r="H378" s="1441"/>
      <c r="I378" s="1441"/>
      <c r="J378" s="1441"/>
      <c r="K378" s="1441"/>
      <c r="L378" s="1509"/>
      <c r="M378" s="1509"/>
      <c r="N378" s="1509"/>
      <c r="O378" s="1509"/>
      <c r="P378" s="1421"/>
      <c r="Q378" s="1509"/>
      <c r="R378" s="1501"/>
      <c r="S378" s="1509"/>
      <c r="T378" s="1509"/>
      <c r="U378" s="1509"/>
      <c r="V378" s="1509"/>
      <c r="W378" s="1509"/>
    </row>
    <row r="379" spans="1:23" ht="14.25">
      <c r="A379" s="1598"/>
      <c r="B379" s="1517"/>
      <c r="C379" s="1599"/>
      <c r="D379" s="1600"/>
      <c r="E379" s="1421"/>
      <c r="F379" s="1523"/>
      <c r="G379" s="1441"/>
      <c r="H379" s="1441"/>
      <c r="I379" s="1441"/>
      <c r="J379" s="1441"/>
      <c r="K379" s="1441"/>
      <c r="L379" s="1509"/>
      <c r="M379" s="1509"/>
      <c r="N379" s="1509"/>
      <c r="O379" s="1509"/>
      <c r="P379" s="1421"/>
      <c r="Q379" s="1509"/>
      <c r="R379" s="1501"/>
      <c r="S379" s="1509"/>
      <c r="T379" s="1509"/>
      <c r="U379" s="1509"/>
      <c r="V379" s="1509"/>
      <c r="W379" s="1509"/>
    </row>
    <row r="380" spans="1:23" ht="14.25">
      <c r="A380" s="1598"/>
      <c r="B380" s="1517"/>
      <c r="C380" s="1599"/>
      <c r="D380" s="1600"/>
      <c r="E380" s="1421"/>
      <c r="F380" s="1523"/>
      <c r="G380" s="1441"/>
      <c r="H380" s="1441"/>
      <c r="I380" s="1441"/>
      <c r="J380" s="1441"/>
      <c r="K380" s="1441"/>
      <c r="L380" s="1509"/>
      <c r="M380" s="1509"/>
      <c r="N380" s="1509"/>
      <c r="O380" s="1509"/>
      <c r="P380" s="1421"/>
      <c r="Q380" s="1509"/>
      <c r="R380" s="1501"/>
      <c r="S380" s="1509"/>
      <c r="T380" s="1509"/>
      <c r="U380" s="1509"/>
      <c r="V380" s="1509"/>
      <c r="W380" s="1509"/>
    </row>
    <row r="381" spans="1:23" ht="14.25">
      <c r="A381" s="1598"/>
      <c r="B381" s="1517"/>
      <c r="C381" s="1599"/>
      <c r="D381" s="1600"/>
      <c r="E381" s="1421"/>
      <c r="F381" s="1523"/>
      <c r="G381" s="1441"/>
      <c r="H381" s="1441"/>
      <c r="I381" s="1441"/>
      <c r="J381" s="1441"/>
      <c r="K381" s="1441"/>
      <c r="L381" s="1509"/>
      <c r="M381" s="1509"/>
      <c r="N381" s="1509"/>
      <c r="O381" s="1509"/>
      <c r="P381" s="1421"/>
      <c r="Q381" s="1509"/>
      <c r="R381" s="1501"/>
      <c r="S381" s="1509"/>
      <c r="T381" s="1509"/>
      <c r="U381" s="1509"/>
      <c r="V381" s="1509"/>
      <c r="W381" s="1509"/>
    </row>
    <row r="382" spans="1:23" ht="14.25">
      <c r="A382" s="1598"/>
      <c r="B382" s="1517"/>
      <c r="C382" s="1599"/>
      <c r="D382" s="1600"/>
      <c r="E382" s="1421"/>
      <c r="F382" s="1523"/>
      <c r="G382" s="1441"/>
      <c r="H382" s="1441"/>
      <c r="I382" s="1441"/>
      <c r="J382" s="1441"/>
      <c r="K382" s="1441"/>
      <c r="L382" s="1509"/>
      <c r="M382" s="1509"/>
      <c r="N382" s="1509"/>
      <c r="O382" s="1509"/>
      <c r="P382" s="1421"/>
      <c r="Q382" s="1509"/>
      <c r="R382" s="1501"/>
      <c r="S382" s="1509"/>
      <c r="T382" s="1509"/>
      <c r="U382" s="1509"/>
      <c r="V382" s="1509"/>
      <c r="W382" s="1509"/>
    </row>
    <row r="383" spans="1:23" ht="14.25">
      <c r="A383" s="1598"/>
      <c r="B383" s="1517"/>
      <c r="C383" s="1599"/>
      <c r="D383" s="1600"/>
      <c r="E383" s="1421"/>
      <c r="F383" s="1523"/>
      <c r="G383" s="1441"/>
      <c r="H383" s="1441"/>
      <c r="I383" s="1441"/>
      <c r="J383" s="1441"/>
      <c r="K383" s="1441"/>
      <c r="L383" s="1509"/>
      <c r="M383" s="1509"/>
      <c r="N383" s="1509"/>
      <c r="O383" s="1509"/>
      <c r="P383" s="1421"/>
      <c r="Q383" s="1509"/>
      <c r="R383" s="1501"/>
      <c r="S383" s="1509"/>
      <c r="T383" s="1509"/>
      <c r="U383" s="1509"/>
      <c r="V383" s="1509"/>
      <c r="W383" s="1509"/>
    </row>
    <row r="384" spans="1:23" ht="14.25">
      <c r="A384" s="1598"/>
      <c r="B384" s="1517"/>
      <c r="C384" s="1599"/>
      <c r="D384" s="1600"/>
      <c r="E384" s="1421"/>
      <c r="F384" s="1523"/>
      <c r="G384" s="1441"/>
      <c r="H384" s="1441"/>
      <c r="I384" s="1441"/>
      <c r="J384" s="1441"/>
      <c r="K384" s="1441"/>
      <c r="L384" s="1509"/>
      <c r="M384" s="1509"/>
      <c r="N384" s="1509"/>
      <c r="O384" s="1509"/>
      <c r="P384" s="1421"/>
      <c r="Q384" s="1509"/>
      <c r="R384" s="1501"/>
      <c r="S384" s="1509"/>
      <c r="T384" s="1509"/>
      <c r="U384" s="1509"/>
      <c r="V384" s="1509"/>
      <c r="W384" s="1509"/>
    </row>
    <row r="385" spans="1:23" ht="14.25">
      <c r="A385" s="1598"/>
      <c r="B385" s="1517"/>
      <c r="C385" s="1599"/>
      <c r="D385" s="1600"/>
      <c r="E385" s="1421"/>
      <c r="F385" s="1523"/>
      <c r="G385" s="1441"/>
      <c r="H385" s="1441"/>
      <c r="I385" s="1441"/>
      <c r="J385" s="1441"/>
      <c r="K385" s="1441"/>
      <c r="L385" s="1509"/>
      <c r="M385" s="1509"/>
      <c r="N385" s="1509"/>
      <c r="O385" s="1509"/>
      <c r="P385" s="1421"/>
      <c r="Q385" s="1509"/>
      <c r="R385" s="1501"/>
      <c r="S385" s="1509"/>
      <c r="T385" s="1509"/>
      <c r="U385" s="1509"/>
      <c r="V385" s="1509"/>
      <c r="W385" s="1509"/>
    </row>
    <row r="386" spans="1:23" ht="14.25">
      <c r="A386" s="1598"/>
      <c r="B386" s="1517"/>
      <c r="C386" s="1599"/>
      <c r="D386" s="1600"/>
      <c r="E386" s="1421"/>
      <c r="F386" s="1523"/>
      <c r="G386" s="1441"/>
      <c r="H386" s="1441"/>
      <c r="I386" s="1441"/>
      <c r="J386" s="1441"/>
      <c r="K386" s="1441"/>
      <c r="L386" s="1509"/>
      <c r="M386" s="1509"/>
      <c r="N386" s="1509"/>
      <c r="O386" s="1509"/>
      <c r="P386" s="1421"/>
      <c r="Q386" s="1509"/>
      <c r="R386" s="1501"/>
      <c r="S386" s="1509"/>
      <c r="T386" s="1509"/>
      <c r="U386" s="1509"/>
      <c r="V386" s="1509"/>
      <c r="W386" s="1509"/>
    </row>
    <row r="387" spans="1:23" ht="14.25">
      <c r="A387" s="1598"/>
      <c r="B387" s="1517"/>
      <c r="C387" s="1599"/>
      <c r="D387" s="1600"/>
      <c r="E387" s="1421"/>
      <c r="F387" s="1523"/>
      <c r="G387" s="1441"/>
      <c r="H387" s="1441"/>
      <c r="I387" s="1441"/>
      <c r="J387" s="1441"/>
      <c r="K387" s="1441"/>
      <c r="L387" s="1509"/>
      <c r="M387" s="1509"/>
      <c r="N387" s="1509"/>
      <c r="O387" s="1509"/>
      <c r="P387" s="1421"/>
      <c r="Q387" s="1509"/>
      <c r="R387" s="1501"/>
      <c r="S387" s="1509"/>
      <c r="T387" s="1509"/>
      <c r="U387" s="1509"/>
      <c r="V387" s="1509"/>
      <c r="W387" s="1509"/>
    </row>
    <row r="388" spans="1:23" ht="14.25">
      <c r="A388" s="1598"/>
      <c r="B388" s="1517"/>
      <c r="C388" s="1599"/>
      <c r="D388" s="1600"/>
      <c r="E388" s="1421"/>
      <c r="F388" s="1523"/>
      <c r="G388" s="1441"/>
      <c r="H388" s="1441"/>
      <c r="I388" s="1441"/>
      <c r="J388" s="1441"/>
      <c r="K388" s="1441"/>
      <c r="L388" s="1509"/>
      <c r="M388" s="1509"/>
      <c r="N388" s="1509"/>
      <c r="O388" s="1509"/>
      <c r="P388" s="1421"/>
      <c r="Q388" s="1509"/>
      <c r="R388" s="1501"/>
      <c r="S388" s="1509"/>
      <c r="T388" s="1509"/>
      <c r="U388" s="1509"/>
      <c r="V388" s="1509"/>
      <c r="W388" s="1509"/>
    </row>
    <row r="389" spans="1:23" ht="14.25">
      <c r="A389" s="1598"/>
      <c r="B389" s="1517"/>
      <c r="C389" s="1599"/>
      <c r="D389" s="1600"/>
      <c r="E389" s="1421"/>
      <c r="F389" s="1523"/>
      <c r="G389" s="1441"/>
      <c r="H389" s="1441"/>
      <c r="I389" s="1441"/>
      <c r="J389" s="1441"/>
      <c r="K389" s="1441"/>
      <c r="L389" s="1509"/>
      <c r="M389" s="1509"/>
      <c r="N389" s="1509"/>
      <c r="O389" s="1509"/>
      <c r="P389" s="1421"/>
      <c r="Q389" s="1509"/>
      <c r="R389" s="1501"/>
      <c r="S389" s="1509"/>
      <c r="T389" s="1509"/>
      <c r="U389" s="1509"/>
      <c r="V389" s="1509"/>
      <c r="W389" s="1509"/>
    </row>
    <row r="390" spans="1:23" ht="14.25">
      <c r="A390" s="1598"/>
      <c r="B390" s="1517"/>
      <c r="C390" s="1599"/>
      <c r="D390" s="1600"/>
      <c r="E390" s="1421"/>
      <c r="F390" s="1523"/>
      <c r="G390" s="1441"/>
      <c r="H390" s="1441"/>
      <c r="I390" s="1441"/>
      <c r="J390" s="1441"/>
      <c r="K390" s="1441"/>
      <c r="L390" s="1509"/>
      <c r="M390" s="1509"/>
      <c r="N390" s="1509"/>
      <c r="O390" s="1509"/>
      <c r="P390" s="1421"/>
      <c r="Q390" s="1509"/>
      <c r="R390" s="1501"/>
      <c r="S390" s="1509"/>
      <c r="T390" s="1509"/>
      <c r="U390" s="1509"/>
      <c r="V390" s="1509"/>
      <c r="W390" s="1509"/>
    </row>
    <row r="391" spans="1:23" ht="14.25">
      <c r="A391" s="1598"/>
      <c r="B391" s="1517"/>
      <c r="C391" s="1599"/>
      <c r="D391" s="1600"/>
      <c r="E391" s="1421"/>
      <c r="F391" s="1523"/>
      <c r="G391" s="1441"/>
      <c r="H391" s="1441"/>
      <c r="I391" s="1441"/>
      <c r="J391" s="1441"/>
      <c r="K391" s="1441"/>
      <c r="L391" s="1509"/>
      <c r="M391" s="1509"/>
      <c r="N391" s="1509"/>
      <c r="O391" s="1509"/>
      <c r="P391" s="1421"/>
      <c r="Q391" s="1509"/>
      <c r="R391" s="1501"/>
      <c r="S391" s="1509"/>
      <c r="T391" s="1509"/>
      <c r="U391" s="1509"/>
      <c r="V391" s="1509"/>
      <c r="W391" s="1509"/>
    </row>
    <row r="392" spans="1:23" ht="14.25">
      <c r="A392" s="1598"/>
      <c r="B392" s="1517"/>
      <c r="C392" s="1599"/>
      <c r="D392" s="1600"/>
      <c r="E392" s="1421"/>
      <c r="F392" s="1523"/>
      <c r="G392" s="1441"/>
      <c r="H392" s="1441"/>
      <c r="I392" s="1441"/>
      <c r="J392" s="1441"/>
      <c r="K392" s="1441"/>
      <c r="L392" s="1509"/>
      <c r="M392" s="1509"/>
      <c r="N392" s="1509"/>
      <c r="O392" s="1509"/>
      <c r="P392" s="1421"/>
      <c r="Q392" s="1509"/>
      <c r="R392" s="1501"/>
      <c r="S392" s="1509"/>
      <c r="T392" s="1509"/>
      <c r="U392" s="1509"/>
      <c r="V392" s="1509"/>
      <c r="W392" s="1509"/>
    </row>
    <row r="393" spans="1:23" ht="14.25">
      <c r="A393" s="1598"/>
      <c r="B393" s="1517"/>
      <c r="C393" s="1599"/>
      <c r="D393" s="1600"/>
      <c r="E393" s="1421"/>
      <c r="F393" s="1523"/>
      <c r="G393" s="1441"/>
      <c r="H393" s="1441"/>
      <c r="I393" s="1441"/>
      <c r="J393" s="1441"/>
      <c r="K393" s="1441"/>
      <c r="L393" s="1509"/>
      <c r="M393" s="1509"/>
      <c r="N393" s="1509"/>
      <c r="O393" s="1509"/>
      <c r="P393" s="1421"/>
      <c r="Q393" s="1509"/>
      <c r="R393" s="1501"/>
      <c r="S393" s="1509"/>
      <c r="T393" s="1509"/>
      <c r="U393" s="1509"/>
      <c r="V393" s="1509"/>
      <c r="W393" s="1509"/>
    </row>
    <row r="394" spans="1:23" ht="14.25">
      <c r="A394" s="1598"/>
      <c r="B394" s="1517"/>
      <c r="C394" s="1599"/>
      <c r="D394" s="1600"/>
      <c r="E394" s="1421"/>
      <c r="F394" s="1523"/>
      <c r="G394" s="1441"/>
      <c r="H394" s="1441"/>
      <c r="I394" s="1441"/>
      <c r="J394" s="1441"/>
      <c r="K394" s="1441"/>
      <c r="L394" s="1509"/>
      <c r="M394" s="1509"/>
      <c r="N394" s="1509"/>
      <c r="O394" s="1509"/>
      <c r="P394" s="1421"/>
      <c r="Q394" s="1509"/>
      <c r="R394" s="1501"/>
      <c r="S394" s="1509"/>
      <c r="T394" s="1509"/>
      <c r="U394" s="1509"/>
      <c r="V394" s="1509"/>
      <c r="W394" s="1509"/>
    </row>
    <row r="395" spans="1:23" ht="14.25">
      <c r="A395" s="1598"/>
      <c r="B395" s="1517"/>
      <c r="C395" s="1599"/>
      <c r="D395" s="1600"/>
      <c r="E395" s="1421"/>
      <c r="F395" s="1523"/>
      <c r="G395" s="1441"/>
      <c r="H395" s="1441"/>
      <c r="I395" s="1441"/>
      <c r="J395" s="1441"/>
      <c r="K395" s="1441"/>
      <c r="L395" s="1509"/>
      <c r="M395" s="1509"/>
      <c r="N395" s="1509"/>
      <c r="O395" s="1509"/>
      <c r="P395" s="1421"/>
      <c r="Q395" s="1509"/>
      <c r="R395" s="1501"/>
      <c r="S395" s="1509"/>
      <c r="T395" s="1509"/>
      <c r="U395" s="1509"/>
      <c r="V395" s="1509"/>
      <c r="W395" s="1509"/>
    </row>
    <row r="396" spans="1:23" ht="14.25">
      <c r="A396" s="1598"/>
      <c r="B396" s="1517"/>
      <c r="C396" s="1599"/>
      <c r="D396" s="1600"/>
      <c r="E396" s="1421"/>
      <c r="F396" s="1523"/>
      <c r="G396" s="1441"/>
      <c r="H396" s="1441"/>
      <c r="I396" s="1441"/>
      <c r="J396" s="1441"/>
      <c r="K396" s="1441"/>
      <c r="L396" s="1509"/>
      <c r="M396" s="1509"/>
      <c r="N396" s="1509"/>
      <c r="O396" s="1509"/>
      <c r="P396" s="1421"/>
      <c r="Q396" s="1509"/>
      <c r="R396" s="1501"/>
      <c r="S396" s="1509"/>
      <c r="T396" s="1509"/>
      <c r="U396" s="1509"/>
      <c r="V396" s="1509"/>
      <c r="W396" s="1509"/>
    </row>
    <row r="397" spans="1:23" ht="14.25">
      <c r="A397" s="1598"/>
      <c r="B397" s="1517"/>
      <c r="C397" s="1599"/>
      <c r="D397" s="1600"/>
      <c r="E397" s="1421"/>
      <c r="F397" s="1523"/>
      <c r="G397" s="1441"/>
      <c r="H397" s="1441"/>
      <c r="I397" s="1441"/>
      <c r="J397" s="1441"/>
      <c r="K397" s="1441"/>
      <c r="L397" s="1509"/>
      <c r="M397" s="1509"/>
      <c r="N397" s="1509"/>
      <c r="O397" s="1509"/>
      <c r="P397" s="1421"/>
      <c r="Q397" s="1509"/>
      <c r="R397" s="1501"/>
      <c r="S397" s="1509"/>
      <c r="T397" s="1509"/>
      <c r="U397" s="1509"/>
      <c r="V397" s="1509"/>
      <c r="W397" s="1509"/>
    </row>
    <row r="398" spans="1:23" ht="14.25">
      <c r="A398" s="1598"/>
      <c r="B398" s="1517"/>
      <c r="C398" s="1599"/>
      <c r="D398" s="1600"/>
      <c r="E398" s="1421"/>
      <c r="F398" s="1523"/>
      <c r="G398" s="1441"/>
      <c r="H398" s="1441"/>
      <c r="I398" s="1441"/>
      <c r="J398" s="1441"/>
      <c r="K398" s="1441"/>
      <c r="L398" s="1509"/>
      <c r="M398" s="1509"/>
      <c r="N398" s="1509"/>
      <c r="O398" s="1509"/>
      <c r="P398" s="1421"/>
      <c r="Q398" s="1509"/>
      <c r="R398" s="1501"/>
      <c r="S398" s="1509"/>
      <c r="T398" s="1509"/>
      <c r="U398" s="1509"/>
      <c r="V398" s="1509"/>
      <c r="W398" s="1509"/>
    </row>
    <row r="399" spans="1:23" ht="14.25">
      <c r="A399" s="1598"/>
      <c r="B399" s="1517"/>
      <c r="C399" s="1599"/>
      <c r="D399" s="1600"/>
      <c r="E399" s="1421"/>
      <c r="F399" s="1523"/>
      <c r="G399" s="1441"/>
      <c r="H399" s="1441"/>
      <c r="I399" s="1441"/>
      <c r="J399" s="1441"/>
      <c r="K399" s="1441"/>
      <c r="L399" s="1509"/>
      <c r="M399" s="1509"/>
      <c r="N399" s="1509"/>
      <c r="O399" s="1509"/>
      <c r="P399" s="1421"/>
      <c r="Q399" s="1509"/>
      <c r="R399" s="1501"/>
      <c r="S399" s="1509"/>
      <c r="T399" s="1509"/>
      <c r="U399" s="1509"/>
      <c r="V399" s="1509"/>
      <c r="W399" s="1509"/>
    </row>
    <row r="400" spans="1:23" ht="14.25">
      <c r="A400" s="1598"/>
      <c r="B400" s="1517"/>
      <c r="C400" s="1599"/>
      <c r="D400" s="1600"/>
      <c r="E400" s="1421"/>
      <c r="F400" s="1523"/>
      <c r="G400" s="1441"/>
      <c r="H400" s="1441"/>
      <c r="I400" s="1441"/>
      <c r="J400" s="1441"/>
      <c r="K400" s="1441"/>
      <c r="L400" s="1509"/>
      <c r="M400" s="1509"/>
      <c r="N400" s="1509"/>
      <c r="O400" s="1509"/>
      <c r="P400" s="1421"/>
      <c r="Q400" s="1509"/>
      <c r="R400" s="1501"/>
      <c r="S400" s="1509"/>
      <c r="T400" s="1509"/>
      <c r="U400" s="1509"/>
      <c r="V400" s="1509"/>
      <c r="W400" s="1509"/>
    </row>
    <row r="401" spans="1:23" ht="14.25">
      <c r="A401" s="1598"/>
      <c r="B401" s="1517"/>
      <c r="C401" s="1599"/>
      <c r="D401" s="1600"/>
      <c r="E401" s="1421"/>
      <c r="F401" s="1523"/>
      <c r="G401" s="1441"/>
      <c r="H401" s="1441"/>
      <c r="I401" s="1441"/>
      <c r="J401" s="1441"/>
      <c r="K401" s="1441"/>
      <c r="L401" s="1509"/>
      <c r="M401" s="1509"/>
      <c r="N401" s="1509"/>
      <c r="O401" s="1509"/>
      <c r="P401" s="1421"/>
      <c r="Q401" s="1509"/>
      <c r="R401" s="1501"/>
      <c r="S401" s="1509"/>
      <c r="T401" s="1509"/>
      <c r="U401" s="1509"/>
      <c r="V401" s="1509"/>
      <c r="W401" s="1509"/>
    </row>
    <row r="402" spans="1:23" ht="33" customHeight="1">
      <c r="A402" s="1598"/>
      <c r="B402" s="1517"/>
      <c r="C402" s="1599"/>
      <c r="D402" s="1600"/>
      <c r="E402" s="1421"/>
      <c r="F402" s="1523"/>
      <c r="G402" s="1441"/>
      <c r="H402" s="1441"/>
      <c r="I402" s="1441"/>
      <c r="J402" s="1441"/>
      <c r="K402" s="1441"/>
      <c r="L402" s="1509"/>
      <c r="M402" s="1509"/>
      <c r="N402" s="1509"/>
      <c r="O402" s="1509"/>
      <c r="P402" s="1421"/>
      <c r="Q402" s="1509"/>
      <c r="R402" s="1501"/>
      <c r="S402" s="1509"/>
      <c r="T402" s="1509"/>
      <c r="U402" s="1509"/>
      <c r="V402" s="1509"/>
      <c r="W402" s="1509"/>
    </row>
    <row r="403" spans="1:23" ht="14.25">
      <c r="A403" s="1598"/>
      <c r="B403" s="1517"/>
      <c r="C403" s="1599"/>
      <c r="D403" s="1600"/>
      <c r="E403" s="1421"/>
      <c r="F403" s="1523"/>
      <c r="G403" s="1441"/>
      <c r="H403" s="1441"/>
      <c r="I403" s="1441"/>
      <c r="J403" s="1441"/>
      <c r="K403" s="1441"/>
      <c r="L403" s="1509"/>
      <c r="M403" s="1509"/>
      <c r="N403" s="1509"/>
      <c r="O403" s="1509"/>
      <c r="P403" s="1421"/>
      <c r="Q403" s="1509"/>
      <c r="R403" s="1501"/>
      <c r="S403" s="1509"/>
      <c r="T403" s="1509"/>
      <c r="U403" s="1509"/>
      <c r="V403" s="1509"/>
      <c r="W403" s="1509"/>
    </row>
    <row r="404" spans="1:23" ht="14.25">
      <c r="A404" s="1598"/>
      <c r="B404" s="1517"/>
      <c r="C404" s="1599"/>
      <c r="D404" s="1600"/>
      <c r="E404" s="1421"/>
      <c r="F404" s="1523"/>
      <c r="G404" s="1441"/>
      <c r="H404" s="1441"/>
      <c r="I404" s="1441"/>
      <c r="J404" s="1441"/>
      <c r="K404" s="1441"/>
      <c r="L404" s="1509"/>
      <c r="M404" s="1509"/>
      <c r="N404" s="1509"/>
      <c r="O404" s="1509"/>
      <c r="P404" s="1421"/>
      <c r="Q404" s="1509"/>
      <c r="R404" s="1501"/>
      <c r="S404" s="1509"/>
      <c r="T404" s="1509"/>
      <c r="U404" s="1509"/>
      <c r="V404" s="1509"/>
      <c r="W404" s="1509"/>
    </row>
    <row r="405" spans="1:23" ht="14.25">
      <c r="A405" s="1598"/>
      <c r="B405" s="1517"/>
      <c r="C405" s="1599"/>
      <c r="D405" s="1600"/>
      <c r="E405" s="1421"/>
      <c r="F405" s="1523"/>
      <c r="G405" s="1441"/>
      <c r="H405" s="1441"/>
      <c r="I405" s="1441"/>
      <c r="J405" s="1441"/>
      <c r="K405" s="1441"/>
      <c r="L405" s="1509"/>
      <c r="M405" s="1509"/>
      <c r="N405" s="1509"/>
      <c r="O405" s="1509"/>
      <c r="P405" s="1421"/>
      <c r="Q405" s="1509"/>
      <c r="R405" s="1501"/>
      <c r="S405" s="1509"/>
      <c r="T405" s="1509"/>
      <c r="U405" s="1509"/>
      <c r="V405" s="1509"/>
      <c r="W405" s="1509"/>
    </row>
    <row r="406" spans="1:23" ht="14.25">
      <c r="A406" s="1598"/>
      <c r="B406" s="1517"/>
      <c r="C406" s="1599"/>
      <c r="D406" s="1600"/>
      <c r="E406" s="1421"/>
      <c r="F406" s="1523"/>
      <c r="G406" s="1441"/>
      <c r="H406" s="1441"/>
      <c r="I406" s="1441"/>
      <c r="J406" s="1441"/>
      <c r="K406" s="1441"/>
      <c r="L406" s="1509"/>
      <c r="M406" s="1509"/>
      <c r="N406" s="1509"/>
      <c r="O406" s="1509"/>
      <c r="P406" s="1421"/>
      <c r="Q406" s="1509"/>
      <c r="R406" s="1501"/>
      <c r="S406" s="1509"/>
      <c r="T406" s="1509"/>
      <c r="U406" s="1509"/>
      <c r="V406" s="1509"/>
      <c r="W406" s="1509"/>
    </row>
    <row r="407" spans="1:23" ht="14.25">
      <c r="A407" s="1598"/>
      <c r="B407" s="1517"/>
      <c r="C407" s="1599"/>
      <c r="D407" s="1600"/>
      <c r="E407" s="1421"/>
      <c r="F407" s="1523"/>
      <c r="G407" s="1441"/>
      <c r="H407" s="1441"/>
      <c r="I407" s="1441"/>
      <c r="J407" s="1441"/>
      <c r="K407" s="1441"/>
      <c r="L407" s="1509"/>
      <c r="M407" s="1509"/>
      <c r="N407" s="1509"/>
      <c r="O407" s="1509"/>
      <c r="P407" s="1421"/>
      <c r="Q407" s="1509"/>
      <c r="R407" s="1501"/>
      <c r="S407" s="1509"/>
      <c r="T407" s="1509"/>
      <c r="U407" s="1509"/>
      <c r="V407" s="1509"/>
      <c r="W407" s="1509"/>
    </row>
    <row r="408" spans="1:23" ht="14.25">
      <c r="A408" s="1598"/>
      <c r="B408" s="1517"/>
      <c r="C408" s="1599"/>
      <c r="D408" s="1600"/>
      <c r="E408" s="1421"/>
      <c r="F408" s="1523"/>
      <c r="G408" s="1441"/>
      <c r="H408" s="1441"/>
      <c r="I408" s="1441"/>
      <c r="J408" s="1441"/>
      <c r="K408" s="1441"/>
      <c r="L408" s="1509"/>
      <c r="M408" s="1509"/>
      <c r="N408" s="1509"/>
      <c r="O408" s="1509"/>
      <c r="P408" s="1421"/>
      <c r="Q408" s="1509"/>
      <c r="R408" s="1501"/>
      <c r="S408" s="1509"/>
      <c r="T408" s="1509"/>
      <c r="U408" s="1509"/>
      <c r="V408" s="1509"/>
      <c r="W408" s="1509"/>
    </row>
    <row r="409" spans="1:23" ht="59.25" customHeight="1">
      <c r="A409" s="1598"/>
      <c r="B409" s="1517"/>
      <c r="C409" s="1599"/>
      <c r="D409" s="1600"/>
      <c r="E409" s="1421"/>
      <c r="F409" s="1523"/>
      <c r="G409" s="1441"/>
      <c r="H409" s="1441"/>
      <c r="I409" s="1441"/>
      <c r="J409" s="1441"/>
      <c r="K409" s="1441"/>
      <c r="L409" s="1509"/>
      <c r="M409" s="1509"/>
      <c r="N409" s="1509"/>
      <c r="O409" s="1509"/>
      <c r="P409" s="1421"/>
      <c r="Q409" s="1509"/>
      <c r="R409" s="1501"/>
      <c r="S409" s="1509"/>
      <c r="T409" s="1509"/>
      <c r="U409" s="1509"/>
      <c r="V409" s="1509"/>
      <c r="W409" s="1509"/>
    </row>
    <row r="410" spans="1:23" ht="14.25">
      <c r="A410" s="1598"/>
      <c r="B410" s="1517"/>
      <c r="C410" s="1599"/>
      <c r="D410" s="1600"/>
      <c r="E410" s="1421"/>
      <c r="F410" s="1523"/>
      <c r="G410" s="1441"/>
      <c r="H410" s="1441"/>
      <c r="I410" s="1441"/>
      <c r="J410" s="1441"/>
      <c r="K410" s="1441"/>
      <c r="L410" s="1509"/>
      <c r="M410" s="1509"/>
      <c r="N410" s="1509"/>
      <c r="O410" s="1509"/>
      <c r="P410" s="1421"/>
      <c r="Q410" s="1509"/>
      <c r="R410" s="1501"/>
      <c r="S410" s="1509"/>
      <c r="T410" s="1509"/>
      <c r="U410" s="1509"/>
      <c r="V410" s="1509"/>
      <c r="W410" s="1509"/>
    </row>
    <row r="411" spans="1:23" ht="14.25">
      <c r="A411" s="1598"/>
      <c r="B411" s="1517"/>
      <c r="C411" s="1599"/>
      <c r="D411" s="1600"/>
      <c r="E411" s="1421"/>
      <c r="F411" s="1523"/>
      <c r="G411" s="1441"/>
      <c r="H411" s="1441"/>
      <c r="I411" s="1441"/>
      <c r="J411" s="1441"/>
      <c r="K411" s="1441"/>
      <c r="L411" s="1509"/>
      <c r="M411" s="1509"/>
      <c r="N411" s="1509"/>
      <c r="O411" s="1509"/>
      <c r="P411" s="1421"/>
      <c r="Q411" s="1509"/>
      <c r="R411" s="1501"/>
      <c r="S411" s="1509"/>
      <c r="T411" s="1509"/>
      <c r="U411" s="1509"/>
      <c r="V411" s="1509"/>
      <c r="W411" s="1509"/>
    </row>
    <row r="412" spans="1:23" ht="14.25">
      <c r="A412" s="1598"/>
      <c r="B412" s="1517"/>
      <c r="C412" s="1599"/>
      <c r="D412" s="1600"/>
      <c r="E412" s="1421"/>
      <c r="F412" s="1523"/>
      <c r="G412" s="1441"/>
      <c r="H412" s="1441"/>
      <c r="I412" s="1441"/>
      <c r="J412" s="1441"/>
      <c r="K412" s="1441"/>
      <c r="L412" s="1509"/>
      <c r="M412" s="1509"/>
      <c r="N412" s="1509"/>
      <c r="O412" s="1509"/>
      <c r="P412" s="1421"/>
      <c r="Q412" s="1509"/>
      <c r="R412" s="1501"/>
      <c r="S412" s="1509"/>
      <c r="T412" s="1509"/>
      <c r="U412" s="1509"/>
      <c r="V412" s="1509"/>
      <c r="W412" s="1509"/>
    </row>
    <row r="413" spans="1:23" ht="14.25">
      <c r="A413" s="1598"/>
      <c r="B413" s="1517"/>
      <c r="C413" s="1599"/>
      <c r="D413" s="1600"/>
      <c r="E413" s="1421"/>
      <c r="F413" s="1523"/>
      <c r="G413" s="1441"/>
      <c r="H413" s="1441"/>
      <c r="I413" s="1441"/>
      <c r="J413" s="1441"/>
      <c r="K413" s="1441"/>
      <c r="L413" s="1509"/>
      <c r="M413" s="1509"/>
      <c r="N413" s="1509"/>
      <c r="O413" s="1509"/>
      <c r="P413" s="1421"/>
      <c r="Q413" s="1509"/>
      <c r="R413" s="1501"/>
      <c r="S413" s="1509"/>
      <c r="T413" s="1509"/>
      <c r="U413" s="1509"/>
      <c r="V413" s="1509"/>
      <c r="W413" s="1509"/>
    </row>
    <row r="414" spans="1:23" ht="14.25">
      <c r="A414" s="1598"/>
      <c r="B414" s="1517"/>
      <c r="C414" s="1599"/>
      <c r="D414" s="1600"/>
      <c r="E414" s="1421"/>
      <c r="F414" s="1523"/>
      <c r="G414" s="1441"/>
      <c r="H414" s="1441"/>
      <c r="I414" s="1441"/>
      <c r="J414" s="1441"/>
      <c r="K414" s="1441"/>
      <c r="L414" s="1509"/>
      <c r="M414" s="1509"/>
      <c r="N414" s="1509"/>
      <c r="O414" s="1509"/>
      <c r="P414" s="1421"/>
      <c r="Q414" s="1509"/>
      <c r="R414" s="1501"/>
      <c r="S414" s="1509"/>
      <c r="T414" s="1509"/>
      <c r="U414" s="1509"/>
      <c r="V414" s="1509"/>
      <c r="W414" s="1509"/>
    </row>
    <row r="415" spans="1:23" ht="14.25">
      <c r="A415" s="1598"/>
      <c r="B415" s="1517"/>
      <c r="C415" s="1599"/>
      <c r="D415" s="1600"/>
      <c r="E415" s="1421"/>
      <c r="F415" s="1523"/>
      <c r="G415" s="1441"/>
      <c r="H415" s="1441"/>
      <c r="I415" s="1441"/>
      <c r="J415" s="1441"/>
      <c r="K415" s="1441"/>
      <c r="L415" s="1509"/>
      <c r="M415" s="1509"/>
      <c r="N415" s="1509"/>
      <c r="O415" s="1509"/>
      <c r="P415" s="1421"/>
      <c r="Q415" s="1509"/>
      <c r="R415" s="1501"/>
      <c r="S415" s="1509"/>
      <c r="T415" s="1509"/>
      <c r="U415" s="1509"/>
      <c r="V415" s="1509"/>
      <c r="W415" s="1509"/>
    </row>
    <row r="416" spans="1:23" ht="14.25">
      <c r="A416" s="1598"/>
      <c r="B416" s="1517"/>
      <c r="C416" s="1599"/>
      <c r="D416" s="1600"/>
      <c r="E416" s="1421"/>
      <c r="F416" s="1523"/>
      <c r="G416" s="1441"/>
      <c r="H416" s="1441"/>
      <c r="I416" s="1441"/>
      <c r="J416" s="1441"/>
      <c r="K416" s="1441"/>
      <c r="L416" s="1509"/>
      <c r="M416" s="1509"/>
      <c r="N416" s="1509"/>
      <c r="O416" s="1509"/>
      <c r="P416" s="1421"/>
      <c r="Q416" s="1509"/>
      <c r="R416" s="1501"/>
      <c r="S416" s="1509"/>
      <c r="T416" s="1509"/>
      <c r="U416" s="1509"/>
      <c r="V416" s="1509"/>
      <c r="W416" s="1509"/>
    </row>
    <row r="417" spans="1:23" ht="14.25">
      <c r="A417" s="1598"/>
      <c r="B417" s="1517"/>
      <c r="C417" s="1599"/>
      <c r="D417" s="1600"/>
      <c r="E417" s="1421"/>
      <c r="F417" s="1523"/>
      <c r="G417" s="1441"/>
      <c r="H417" s="1441"/>
      <c r="I417" s="1441"/>
      <c r="J417" s="1441"/>
      <c r="K417" s="1441"/>
      <c r="L417" s="1509"/>
      <c r="M417" s="1509"/>
      <c r="N417" s="1509"/>
      <c r="O417" s="1509"/>
      <c r="P417" s="1421"/>
      <c r="Q417" s="1509"/>
      <c r="R417" s="1501"/>
      <c r="S417" s="1509"/>
      <c r="T417" s="1509"/>
      <c r="U417" s="1509"/>
      <c r="V417" s="1509"/>
      <c r="W417" s="1509"/>
    </row>
    <row r="418" spans="1:23" ht="14.25">
      <c r="A418" s="1598"/>
      <c r="B418" s="1517"/>
      <c r="C418" s="1599"/>
      <c r="D418" s="1600"/>
      <c r="E418" s="1421"/>
      <c r="F418" s="1523"/>
      <c r="G418" s="1441"/>
      <c r="H418" s="1441"/>
      <c r="I418" s="1441"/>
      <c r="J418" s="1441"/>
      <c r="K418" s="1441"/>
      <c r="L418" s="1509"/>
      <c r="M418" s="1509"/>
      <c r="N418" s="1509"/>
      <c r="O418" s="1509"/>
      <c r="P418" s="1421"/>
      <c r="Q418" s="1509"/>
      <c r="R418" s="1501"/>
      <c r="S418" s="1509"/>
      <c r="T418" s="1509"/>
      <c r="U418" s="1509"/>
      <c r="V418" s="1509"/>
      <c r="W418" s="1509"/>
    </row>
    <row r="419" spans="1:23" ht="14.25">
      <c r="A419" s="1598"/>
      <c r="B419" s="1517"/>
      <c r="C419" s="1599"/>
      <c r="D419" s="1600"/>
      <c r="E419" s="1421"/>
      <c r="F419" s="1523"/>
      <c r="G419" s="1441"/>
      <c r="H419" s="1441"/>
      <c r="I419" s="1441"/>
      <c r="J419" s="1441"/>
      <c r="K419" s="1441"/>
      <c r="L419" s="1509"/>
      <c r="M419" s="1509"/>
      <c r="N419" s="1509"/>
      <c r="O419" s="1509"/>
      <c r="P419" s="1421"/>
      <c r="Q419" s="1509"/>
      <c r="R419" s="1501"/>
      <c r="S419" s="1509"/>
      <c r="T419" s="1509"/>
      <c r="U419" s="1509"/>
      <c r="V419" s="1509"/>
      <c r="W419" s="1509"/>
    </row>
    <row r="420" spans="1:23" ht="14.25">
      <c r="A420" s="1598"/>
      <c r="B420" s="1517"/>
      <c r="C420" s="1599"/>
      <c r="D420" s="1600"/>
      <c r="E420" s="1421"/>
      <c r="F420" s="1523"/>
      <c r="G420" s="1441"/>
      <c r="H420" s="1441"/>
      <c r="I420" s="1441"/>
      <c r="J420" s="1441"/>
      <c r="K420" s="1441"/>
      <c r="L420" s="1509"/>
      <c r="M420" s="1509"/>
      <c r="N420" s="1509"/>
      <c r="O420" s="1509"/>
      <c r="P420" s="1421"/>
      <c r="Q420" s="1509"/>
      <c r="R420" s="1501"/>
      <c r="S420" s="1509"/>
      <c r="T420" s="1509"/>
      <c r="U420" s="1509"/>
      <c r="V420" s="1509"/>
      <c r="W420" s="1509"/>
    </row>
    <row r="421" spans="1:23" ht="14.25">
      <c r="A421" s="1598"/>
      <c r="B421" s="1517"/>
      <c r="C421" s="1599"/>
      <c r="D421" s="1600"/>
      <c r="E421" s="1421"/>
      <c r="F421" s="1523"/>
      <c r="G421" s="1441"/>
      <c r="H421" s="1441"/>
      <c r="I421" s="1441"/>
      <c r="J421" s="1441"/>
      <c r="K421" s="1441"/>
      <c r="L421" s="1509"/>
      <c r="M421" s="1509"/>
      <c r="N421" s="1509"/>
      <c r="O421" s="1509"/>
      <c r="P421" s="1421"/>
      <c r="Q421" s="1509"/>
      <c r="R421" s="1501"/>
      <c r="S421" s="1509"/>
      <c r="T421" s="1509"/>
      <c r="U421" s="1509"/>
      <c r="V421" s="1509"/>
      <c r="W421" s="1509"/>
    </row>
    <row r="422" spans="1:23" ht="14.25">
      <c r="A422" s="1598"/>
      <c r="B422" s="1517"/>
      <c r="C422" s="1599"/>
      <c r="D422" s="1600"/>
      <c r="E422" s="1421"/>
      <c r="F422" s="1523"/>
      <c r="G422" s="1441"/>
      <c r="H422" s="1441"/>
      <c r="I422" s="1441"/>
      <c r="J422" s="1441"/>
      <c r="K422" s="1441"/>
      <c r="L422" s="1509"/>
      <c r="M422" s="1509"/>
      <c r="N422" s="1509"/>
      <c r="O422" s="1509"/>
      <c r="P422" s="1421"/>
      <c r="Q422" s="1509"/>
      <c r="R422" s="1501"/>
      <c r="S422" s="1509"/>
      <c r="T422" s="1509"/>
      <c r="U422" s="1509"/>
      <c r="V422" s="1509"/>
      <c r="W422" s="1509"/>
    </row>
    <row r="423" spans="1:23" ht="14.25">
      <c r="A423" s="1598"/>
      <c r="B423" s="1517"/>
      <c r="C423" s="1599"/>
      <c r="D423" s="1600"/>
      <c r="E423" s="1421"/>
      <c r="F423" s="1523"/>
      <c r="G423" s="1441"/>
      <c r="H423" s="1441"/>
      <c r="I423" s="1441"/>
      <c r="J423" s="1441"/>
      <c r="K423" s="1441"/>
      <c r="L423" s="1509"/>
      <c r="M423" s="1509"/>
      <c r="N423" s="1509"/>
      <c r="O423" s="1509"/>
      <c r="P423" s="1421"/>
      <c r="Q423" s="1509"/>
      <c r="R423" s="1501"/>
      <c r="S423" s="1509"/>
      <c r="T423" s="1509"/>
      <c r="U423" s="1509"/>
      <c r="V423" s="1509"/>
      <c r="W423" s="1509"/>
    </row>
    <row r="424" spans="1:23" ht="14.25">
      <c r="A424" s="1598"/>
      <c r="B424" s="1517"/>
      <c r="C424" s="1599"/>
      <c r="D424" s="1600"/>
      <c r="E424" s="1421"/>
      <c r="F424" s="1523"/>
      <c r="G424" s="1441"/>
      <c r="H424" s="1441"/>
      <c r="I424" s="1441"/>
      <c r="J424" s="1441"/>
      <c r="K424" s="1441"/>
      <c r="L424" s="1509"/>
      <c r="M424" s="1509"/>
      <c r="N424" s="1509"/>
      <c r="O424" s="1509"/>
      <c r="P424" s="1421"/>
      <c r="Q424" s="1509"/>
      <c r="R424" s="1501"/>
      <c r="S424" s="1509"/>
      <c r="T424" s="1509"/>
      <c r="U424" s="1509"/>
      <c r="V424" s="1509"/>
      <c r="W424" s="1509"/>
    </row>
    <row r="425" spans="1:23" ht="14.25">
      <c r="A425" s="1598"/>
      <c r="B425" s="1517"/>
      <c r="C425" s="1599"/>
      <c r="D425" s="1600"/>
      <c r="E425" s="1421"/>
      <c r="F425" s="1523"/>
      <c r="G425" s="1441"/>
      <c r="H425" s="1441"/>
      <c r="I425" s="1441"/>
      <c r="J425" s="1441"/>
      <c r="K425" s="1441"/>
      <c r="L425" s="1509"/>
      <c r="M425" s="1509"/>
      <c r="N425" s="1509"/>
      <c r="O425" s="1509"/>
      <c r="P425" s="1421"/>
      <c r="Q425" s="1509"/>
      <c r="R425" s="1501"/>
      <c r="S425" s="1509"/>
      <c r="T425" s="1509"/>
      <c r="U425" s="1509"/>
      <c r="V425" s="1509"/>
      <c r="W425" s="1509"/>
    </row>
    <row r="426" spans="1:23" ht="14.25">
      <c r="A426" s="1598"/>
      <c r="B426" s="1517"/>
      <c r="C426" s="1599"/>
      <c r="D426" s="1600"/>
      <c r="E426" s="1421"/>
      <c r="F426" s="1523"/>
      <c r="G426" s="1441"/>
      <c r="H426" s="1441"/>
      <c r="I426" s="1441"/>
      <c r="J426" s="1441"/>
      <c r="K426" s="1441"/>
      <c r="L426" s="1509"/>
      <c r="M426" s="1509"/>
      <c r="N426" s="1509"/>
      <c r="O426" s="1509"/>
      <c r="P426" s="1421"/>
      <c r="Q426" s="1509"/>
      <c r="R426" s="1501"/>
      <c r="S426" s="1509"/>
      <c r="T426" s="1509"/>
      <c r="U426" s="1509"/>
      <c r="V426" s="1509"/>
      <c r="W426" s="1509"/>
    </row>
    <row r="427" spans="1:23" ht="14.25">
      <c r="A427" s="1598"/>
      <c r="B427" s="1517"/>
      <c r="C427" s="1599"/>
      <c r="D427" s="1600"/>
      <c r="E427" s="1421"/>
      <c r="F427" s="1523"/>
      <c r="G427" s="1441"/>
      <c r="H427" s="1441"/>
      <c r="I427" s="1441"/>
      <c r="J427" s="1441"/>
      <c r="K427" s="1441"/>
      <c r="L427" s="1509"/>
      <c r="M427" s="1509"/>
      <c r="N427" s="1509"/>
      <c r="O427" s="1509"/>
      <c r="P427" s="1421"/>
      <c r="Q427" s="1509"/>
      <c r="R427" s="1501"/>
      <c r="S427" s="1509"/>
      <c r="T427" s="1509"/>
      <c r="U427" s="1509"/>
      <c r="V427" s="1509"/>
      <c r="W427" s="1509"/>
    </row>
    <row r="428" spans="1:23" ht="14.25">
      <c r="A428" s="1598"/>
      <c r="B428" s="1517"/>
      <c r="C428" s="1599"/>
      <c r="D428" s="1600"/>
      <c r="E428" s="1421"/>
      <c r="F428" s="1523"/>
      <c r="G428" s="1441"/>
      <c r="H428" s="1441"/>
      <c r="I428" s="1441"/>
      <c r="J428" s="1441"/>
      <c r="K428" s="1441"/>
      <c r="L428" s="1509"/>
      <c r="M428" s="1509"/>
      <c r="N428" s="1509"/>
      <c r="O428" s="1509"/>
      <c r="P428" s="1421"/>
      <c r="Q428" s="1509"/>
      <c r="R428" s="1501"/>
      <c r="S428" s="1509"/>
      <c r="T428" s="1509"/>
      <c r="U428" s="1509"/>
      <c r="V428" s="1509"/>
      <c r="W428" s="1509"/>
    </row>
    <row r="429" spans="1:23" ht="14.25">
      <c r="A429" s="1598"/>
      <c r="B429" s="1517"/>
      <c r="C429" s="1599"/>
      <c r="D429" s="1600"/>
      <c r="E429" s="1421"/>
      <c r="F429" s="1523"/>
      <c r="G429" s="1441"/>
      <c r="H429" s="1441"/>
      <c r="I429" s="1441"/>
      <c r="J429" s="1441"/>
      <c r="K429" s="1441"/>
      <c r="L429" s="1509"/>
      <c r="M429" s="1509"/>
      <c r="N429" s="1509"/>
      <c r="O429" s="1509"/>
      <c r="P429" s="1421"/>
      <c r="Q429" s="1509"/>
      <c r="R429" s="1501"/>
      <c r="S429" s="1509"/>
      <c r="T429" s="1509"/>
      <c r="U429" s="1509"/>
      <c r="V429" s="1509"/>
      <c r="W429" s="1509"/>
    </row>
    <row r="430" spans="1:23" ht="14.25">
      <c r="A430" s="1598"/>
      <c r="B430" s="1517"/>
      <c r="C430" s="1599"/>
      <c r="D430" s="1600"/>
      <c r="E430" s="1421"/>
      <c r="F430" s="1523"/>
      <c r="G430" s="1441"/>
      <c r="H430" s="1441"/>
      <c r="I430" s="1441"/>
      <c r="J430" s="1441"/>
      <c r="K430" s="1441"/>
      <c r="L430" s="1509"/>
      <c r="M430" s="1509"/>
      <c r="N430" s="1509"/>
      <c r="O430" s="1509"/>
      <c r="P430" s="1421"/>
      <c r="Q430" s="1509"/>
      <c r="R430" s="1501"/>
      <c r="S430" s="1509"/>
      <c r="T430" s="1509"/>
      <c r="U430" s="1509"/>
      <c r="V430" s="1509"/>
      <c r="W430" s="1509"/>
    </row>
    <row r="431" spans="1:23" ht="14.25">
      <c r="A431" s="1598"/>
      <c r="B431" s="1517"/>
      <c r="C431" s="1599"/>
      <c r="D431" s="1600"/>
      <c r="E431" s="1421"/>
      <c r="F431" s="1523"/>
      <c r="G431" s="1441"/>
      <c r="H431" s="1441"/>
      <c r="I431" s="1441"/>
      <c r="J431" s="1441"/>
      <c r="K431" s="1441"/>
      <c r="L431" s="1509"/>
      <c r="M431" s="1509"/>
      <c r="N431" s="1509"/>
      <c r="O431" s="1509"/>
      <c r="P431" s="1421"/>
      <c r="Q431" s="1509"/>
      <c r="R431" s="1501"/>
      <c r="S431" s="1509"/>
      <c r="T431" s="1509"/>
      <c r="U431" s="1509"/>
      <c r="V431" s="1509"/>
      <c r="W431" s="1509"/>
    </row>
    <row r="432" spans="1:23" ht="14.25">
      <c r="A432" s="1598"/>
      <c r="B432" s="1517"/>
      <c r="C432" s="1599"/>
      <c r="D432" s="1600"/>
      <c r="E432" s="1421"/>
      <c r="F432" s="1523"/>
      <c r="G432" s="1441"/>
      <c r="H432" s="1441"/>
      <c r="I432" s="1441"/>
      <c r="J432" s="1441"/>
      <c r="K432" s="1441"/>
      <c r="L432" s="1509"/>
      <c r="M432" s="1509"/>
      <c r="N432" s="1509"/>
      <c r="O432" s="1509"/>
      <c r="P432" s="1421"/>
      <c r="Q432" s="1509"/>
      <c r="R432" s="1501"/>
      <c r="S432" s="1509"/>
      <c r="T432" s="1509"/>
      <c r="U432" s="1509"/>
      <c r="V432" s="1509"/>
      <c r="W432" s="1509"/>
    </row>
    <row r="433" spans="1:23" ht="14.25">
      <c r="A433" s="1598"/>
      <c r="B433" s="1517"/>
      <c r="C433" s="1599"/>
      <c r="D433" s="1600"/>
      <c r="E433" s="1421"/>
      <c r="F433" s="1523"/>
      <c r="G433" s="1441"/>
      <c r="H433" s="1441"/>
      <c r="I433" s="1441"/>
      <c r="J433" s="1441"/>
      <c r="K433" s="1441"/>
      <c r="L433" s="1509"/>
      <c r="M433" s="1509"/>
      <c r="N433" s="1509"/>
      <c r="O433" s="1509"/>
      <c r="P433" s="1421"/>
      <c r="Q433" s="1509"/>
      <c r="R433" s="1501"/>
      <c r="S433" s="1509"/>
      <c r="T433" s="1509"/>
      <c r="U433" s="1509"/>
      <c r="V433" s="1509"/>
      <c r="W433" s="1509"/>
    </row>
    <row r="434" spans="1:23" ht="14.25">
      <c r="A434" s="1598"/>
      <c r="B434" s="1517"/>
      <c r="C434" s="1599"/>
      <c r="D434" s="1600"/>
      <c r="E434" s="1421"/>
      <c r="F434" s="1523"/>
      <c r="G434" s="1441"/>
      <c r="H434" s="1441"/>
      <c r="I434" s="1441"/>
      <c r="J434" s="1441"/>
      <c r="K434" s="1441"/>
      <c r="L434" s="1509"/>
      <c r="M434" s="1509"/>
      <c r="N434" s="1509"/>
      <c r="O434" s="1509"/>
      <c r="P434" s="1421"/>
      <c r="Q434" s="1509"/>
      <c r="R434" s="1501"/>
      <c r="S434" s="1509"/>
      <c r="T434" s="1509"/>
      <c r="U434" s="1509"/>
      <c r="V434" s="1509"/>
      <c r="W434" s="1509"/>
    </row>
    <row r="435" spans="1:23" ht="14.25">
      <c r="A435" s="1598"/>
      <c r="B435" s="1517"/>
      <c r="C435" s="1599"/>
      <c r="D435" s="1600"/>
      <c r="E435" s="1421"/>
      <c r="F435" s="1523"/>
      <c r="G435" s="1441"/>
      <c r="H435" s="1441"/>
      <c r="I435" s="1441"/>
      <c r="J435" s="1441"/>
      <c r="K435" s="1441"/>
      <c r="L435" s="1509"/>
      <c r="M435" s="1509"/>
      <c r="N435" s="1509"/>
      <c r="O435" s="1509"/>
      <c r="P435" s="1421"/>
      <c r="Q435" s="1509"/>
      <c r="R435" s="1501"/>
      <c r="S435" s="1509"/>
      <c r="T435" s="1509"/>
      <c r="U435" s="1509"/>
      <c r="V435" s="1509"/>
      <c r="W435" s="1509"/>
    </row>
    <row r="436" spans="1:23" ht="14.25">
      <c r="A436" s="1598"/>
      <c r="B436" s="1517"/>
      <c r="C436" s="1599"/>
      <c r="D436" s="1600"/>
      <c r="E436" s="1421"/>
      <c r="F436" s="1523"/>
      <c r="G436" s="1441"/>
      <c r="H436" s="1441"/>
      <c r="I436" s="1441"/>
      <c r="J436" s="1441"/>
      <c r="K436" s="1441"/>
      <c r="L436" s="1509"/>
      <c r="M436" s="1509"/>
      <c r="N436" s="1509"/>
      <c r="O436" s="1509"/>
      <c r="P436" s="1421"/>
      <c r="Q436" s="1509"/>
      <c r="R436" s="1501"/>
      <c r="S436" s="1509"/>
      <c r="T436" s="1509"/>
      <c r="U436" s="1509"/>
      <c r="V436" s="1509"/>
      <c r="W436" s="1509"/>
    </row>
    <row r="437" spans="1:23" ht="14.25">
      <c r="A437" s="1598"/>
      <c r="B437" s="1517"/>
      <c r="C437" s="1599"/>
      <c r="D437" s="1600"/>
      <c r="E437" s="1421"/>
      <c r="F437" s="1523"/>
      <c r="G437" s="1441"/>
      <c r="H437" s="1441"/>
      <c r="I437" s="1441"/>
      <c r="J437" s="1441"/>
      <c r="K437" s="1441"/>
      <c r="L437" s="1509"/>
      <c r="M437" s="1509"/>
      <c r="N437" s="1509"/>
      <c r="O437" s="1509"/>
      <c r="P437" s="1421"/>
      <c r="Q437" s="1509"/>
      <c r="R437" s="1501"/>
      <c r="S437" s="1509"/>
      <c r="T437" s="1509"/>
      <c r="U437" s="1509"/>
      <c r="V437" s="1509"/>
      <c r="W437" s="1509"/>
    </row>
    <row r="438" spans="1:23" ht="14.25">
      <c r="A438" s="1598"/>
      <c r="B438" s="1517"/>
      <c r="C438" s="1599"/>
      <c r="D438" s="1600"/>
      <c r="E438" s="1421"/>
      <c r="F438" s="1523"/>
      <c r="G438" s="1441"/>
      <c r="H438" s="1441"/>
      <c r="I438" s="1441"/>
      <c r="J438" s="1441"/>
      <c r="K438" s="1441"/>
      <c r="L438" s="1509"/>
      <c r="M438" s="1509"/>
      <c r="N438" s="1509"/>
      <c r="O438" s="1509"/>
      <c r="P438" s="1421"/>
      <c r="Q438" s="1509"/>
      <c r="R438" s="1501"/>
      <c r="S438" s="1509"/>
      <c r="T438" s="1509"/>
      <c r="U438" s="1509"/>
      <c r="V438" s="1509"/>
      <c r="W438" s="1509"/>
    </row>
    <row r="439" spans="1:23" ht="14.25">
      <c r="A439" s="1598"/>
      <c r="B439" s="1517"/>
      <c r="C439" s="1599"/>
      <c r="D439" s="1600"/>
      <c r="E439" s="1421"/>
      <c r="F439" s="1523"/>
      <c r="G439" s="1441"/>
      <c r="H439" s="1441"/>
      <c r="I439" s="1441"/>
      <c r="J439" s="1441"/>
      <c r="K439" s="1441"/>
      <c r="L439" s="1509"/>
      <c r="M439" s="1509"/>
      <c r="N439" s="1509"/>
      <c r="O439" s="1509"/>
      <c r="P439" s="1421"/>
      <c r="Q439" s="1509"/>
      <c r="R439" s="1501"/>
      <c r="S439" s="1509"/>
      <c r="T439" s="1509"/>
      <c r="U439" s="1509"/>
      <c r="V439" s="1509"/>
      <c r="W439" s="1509"/>
    </row>
    <row r="440" spans="1:23" ht="14.25">
      <c r="A440" s="1598"/>
      <c r="B440" s="1517"/>
      <c r="C440" s="1599"/>
      <c r="D440" s="1600"/>
      <c r="E440" s="1421"/>
      <c r="F440" s="1523"/>
      <c r="G440" s="1441"/>
      <c r="H440" s="1441"/>
      <c r="I440" s="1441"/>
      <c r="J440" s="1441"/>
      <c r="K440" s="1441"/>
      <c r="L440" s="1509"/>
      <c r="M440" s="1509"/>
      <c r="N440" s="1509"/>
      <c r="O440" s="1509"/>
      <c r="P440" s="1421"/>
      <c r="Q440" s="1509"/>
      <c r="R440" s="1501"/>
      <c r="S440" s="1509"/>
      <c r="T440" s="1509"/>
      <c r="U440" s="1509"/>
      <c r="V440" s="1509"/>
      <c r="W440" s="1509"/>
    </row>
    <row r="441" spans="1:23" ht="14.25">
      <c r="A441" s="1598"/>
      <c r="B441" s="1517"/>
      <c r="C441" s="1599"/>
      <c r="D441" s="1600"/>
      <c r="E441" s="1421"/>
      <c r="F441" s="1523"/>
      <c r="G441" s="1441"/>
      <c r="H441" s="1441"/>
      <c r="I441" s="1441"/>
      <c r="J441" s="1441"/>
      <c r="K441" s="1441"/>
      <c r="L441" s="1509"/>
      <c r="M441" s="1509"/>
      <c r="N441" s="1509"/>
      <c r="O441" s="1509"/>
      <c r="P441" s="1421"/>
      <c r="Q441" s="1509"/>
      <c r="R441" s="1501"/>
      <c r="S441" s="1509"/>
      <c r="T441" s="1509"/>
      <c r="U441" s="1509"/>
      <c r="V441" s="1509"/>
      <c r="W441" s="1509"/>
    </row>
    <row r="442" spans="1:23" ht="14.25">
      <c r="A442" s="1598"/>
      <c r="B442" s="1517"/>
      <c r="C442" s="1599"/>
      <c r="D442" s="1600"/>
      <c r="E442" s="1421"/>
      <c r="F442" s="1523"/>
      <c r="G442" s="1441"/>
      <c r="H442" s="1441"/>
      <c r="I442" s="1441"/>
      <c r="J442" s="1441"/>
      <c r="K442" s="1441"/>
      <c r="L442" s="1509"/>
      <c r="M442" s="1509"/>
      <c r="N442" s="1509"/>
      <c r="O442" s="1509"/>
      <c r="P442" s="1421"/>
      <c r="Q442" s="1509"/>
      <c r="R442" s="1501"/>
      <c r="S442" s="1509"/>
      <c r="T442" s="1509"/>
      <c r="U442" s="1509"/>
      <c r="V442" s="1509"/>
      <c r="W442" s="1509"/>
    </row>
    <row r="443" spans="1:23" ht="14.25">
      <c r="A443" s="1598"/>
      <c r="B443" s="1517"/>
      <c r="C443" s="1599"/>
      <c r="D443" s="1600"/>
      <c r="E443" s="1421"/>
      <c r="F443" s="1523"/>
      <c r="G443" s="1441"/>
      <c r="H443" s="1441"/>
      <c r="I443" s="1441"/>
      <c r="J443" s="1441"/>
      <c r="K443" s="1441"/>
      <c r="L443" s="1509"/>
      <c r="M443" s="1509"/>
      <c r="N443" s="1509"/>
      <c r="O443" s="1509"/>
      <c r="P443" s="1421"/>
      <c r="Q443" s="1509"/>
      <c r="R443" s="1501"/>
      <c r="S443" s="1509"/>
      <c r="T443" s="1509"/>
      <c r="U443" s="1509"/>
      <c r="V443" s="1509"/>
      <c r="W443" s="1509"/>
    </row>
    <row r="444" spans="1:23" ht="14.25">
      <c r="A444" s="1598"/>
      <c r="B444" s="1517"/>
      <c r="C444" s="1599"/>
      <c r="D444" s="1600"/>
      <c r="E444" s="1421"/>
      <c r="F444" s="1523"/>
      <c r="G444" s="1441"/>
      <c r="H444" s="1441"/>
      <c r="I444" s="1441"/>
      <c r="J444" s="1441"/>
      <c r="K444" s="1441"/>
      <c r="L444" s="1509"/>
      <c r="M444" s="1509"/>
      <c r="N444" s="1509"/>
      <c r="O444" s="1509"/>
      <c r="P444" s="1421"/>
      <c r="Q444" s="1509"/>
      <c r="R444" s="1501"/>
      <c r="S444" s="1509"/>
      <c r="T444" s="1509"/>
      <c r="U444" s="1509"/>
      <c r="V444" s="1509"/>
      <c r="W444" s="1509"/>
    </row>
    <row r="445" spans="1:23" ht="14.25">
      <c r="A445" s="1598"/>
      <c r="B445" s="1517"/>
      <c r="C445" s="1599"/>
      <c r="D445" s="1600"/>
      <c r="E445" s="1421"/>
      <c r="F445" s="1523"/>
      <c r="G445" s="1441"/>
      <c r="H445" s="1441"/>
      <c r="I445" s="1441"/>
      <c r="J445" s="1441"/>
      <c r="K445" s="1441"/>
      <c r="L445" s="1509"/>
      <c r="M445" s="1509"/>
      <c r="N445" s="1509"/>
      <c r="O445" s="1509"/>
      <c r="P445" s="1421"/>
      <c r="Q445" s="1509"/>
      <c r="R445" s="1501"/>
      <c r="S445" s="1509"/>
      <c r="T445" s="1509"/>
      <c r="U445" s="1509"/>
      <c r="V445" s="1509"/>
      <c r="W445" s="1509"/>
    </row>
    <row r="446" spans="1:23" ht="14.25">
      <c r="A446" s="1598"/>
      <c r="B446" s="1517"/>
      <c r="C446" s="1599"/>
      <c r="D446" s="1600"/>
      <c r="E446" s="1421"/>
      <c r="F446" s="1523"/>
      <c r="G446" s="1441"/>
      <c r="H446" s="1441"/>
      <c r="I446" s="1441"/>
      <c r="J446" s="1441"/>
      <c r="K446" s="1441"/>
      <c r="L446" s="1509"/>
      <c r="M446" s="1509"/>
      <c r="N446" s="1509"/>
      <c r="O446" s="1509"/>
      <c r="P446" s="1421"/>
      <c r="Q446" s="1509"/>
      <c r="R446" s="1501"/>
      <c r="S446" s="1509"/>
      <c r="T446" s="1509"/>
      <c r="U446" s="1509"/>
      <c r="V446" s="1509"/>
      <c r="W446" s="1509"/>
    </row>
    <row r="447" spans="1:23" ht="14.25">
      <c r="A447" s="1598"/>
      <c r="B447" s="1517"/>
      <c r="C447" s="1599"/>
      <c r="D447" s="1600"/>
      <c r="E447" s="1421"/>
      <c r="F447" s="1523"/>
      <c r="G447" s="1441"/>
      <c r="H447" s="1441"/>
      <c r="I447" s="1441"/>
      <c r="J447" s="1441"/>
      <c r="K447" s="1441"/>
      <c r="L447" s="1509"/>
      <c r="M447" s="1509"/>
      <c r="N447" s="1509"/>
      <c r="O447" s="1509"/>
      <c r="P447" s="1421"/>
      <c r="Q447" s="1509"/>
      <c r="R447" s="1501"/>
      <c r="S447" s="1509"/>
      <c r="T447" s="1509"/>
      <c r="U447" s="1509"/>
      <c r="V447" s="1509"/>
      <c r="W447" s="1509"/>
    </row>
    <row r="448" spans="1:23" ht="14.25">
      <c r="A448" s="1598"/>
      <c r="B448" s="1517"/>
      <c r="C448" s="1599"/>
      <c r="D448" s="1600"/>
      <c r="E448" s="1421"/>
      <c r="F448" s="1523"/>
      <c r="G448" s="1441"/>
      <c r="H448" s="1441"/>
      <c r="I448" s="1441"/>
      <c r="J448" s="1441"/>
      <c r="K448" s="1441"/>
      <c r="L448" s="1509"/>
      <c r="M448" s="1509"/>
      <c r="N448" s="1509"/>
      <c r="O448" s="1509"/>
      <c r="P448" s="1421"/>
      <c r="Q448" s="1509"/>
      <c r="R448" s="1501"/>
      <c r="S448" s="1509"/>
      <c r="T448" s="1509"/>
      <c r="U448" s="1509"/>
      <c r="V448" s="1509"/>
      <c r="W448" s="1509"/>
    </row>
    <row r="449" spans="1:23" ht="14.25">
      <c r="A449" s="1598"/>
      <c r="B449" s="1517"/>
      <c r="C449" s="1599"/>
      <c r="D449" s="1600"/>
      <c r="E449" s="1421"/>
      <c r="F449" s="1523"/>
      <c r="G449" s="1441"/>
      <c r="H449" s="1441"/>
      <c r="I449" s="1441"/>
      <c r="J449" s="1441"/>
      <c r="K449" s="1441"/>
      <c r="L449" s="1509"/>
      <c r="M449" s="1509"/>
      <c r="N449" s="1509"/>
      <c r="O449" s="1509"/>
      <c r="P449" s="1421"/>
      <c r="Q449" s="1509"/>
      <c r="R449" s="1501"/>
      <c r="S449" s="1509"/>
      <c r="T449" s="1509"/>
      <c r="U449" s="1509"/>
      <c r="V449" s="1509"/>
      <c r="W449" s="1509"/>
    </row>
    <row r="450" spans="1:23" ht="14.25">
      <c r="A450" s="1598"/>
      <c r="B450" s="1517"/>
      <c r="C450" s="1599"/>
      <c r="D450" s="1600"/>
      <c r="E450" s="1421"/>
      <c r="F450" s="1523"/>
      <c r="G450" s="1441"/>
      <c r="H450" s="1441"/>
      <c r="I450" s="1441"/>
      <c r="J450" s="1441"/>
      <c r="K450" s="1441"/>
      <c r="L450" s="1509"/>
      <c r="M450" s="1509"/>
      <c r="N450" s="1509"/>
      <c r="O450" s="1509"/>
      <c r="P450" s="1421"/>
      <c r="Q450" s="1509"/>
      <c r="R450" s="1501"/>
      <c r="S450" s="1509"/>
      <c r="T450" s="1509"/>
      <c r="U450" s="1509"/>
      <c r="V450" s="1509"/>
      <c r="W450" s="1509"/>
    </row>
    <row r="451" spans="1:23" ht="14.25">
      <c r="A451" s="1598"/>
      <c r="B451" s="1517"/>
      <c r="C451" s="1599"/>
      <c r="D451" s="1600"/>
      <c r="E451" s="1421"/>
      <c r="F451" s="1523"/>
      <c r="G451" s="1441"/>
      <c r="H451" s="1441"/>
      <c r="I451" s="1441"/>
      <c r="J451" s="1441"/>
      <c r="K451" s="1441"/>
      <c r="L451" s="1509"/>
      <c r="M451" s="1509"/>
      <c r="N451" s="1509"/>
      <c r="O451" s="1509"/>
      <c r="P451" s="1421"/>
      <c r="Q451" s="1509"/>
      <c r="R451" s="1501"/>
      <c r="S451" s="1509"/>
      <c r="T451" s="1509"/>
      <c r="U451" s="1509"/>
      <c r="V451" s="1509"/>
      <c r="W451" s="1509"/>
    </row>
    <row r="452" spans="1:23" ht="14.25">
      <c r="A452" s="1598"/>
      <c r="B452" s="1517"/>
      <c r="C452" s="1599"/>
      <c r="D452" s="1600"/>
      <c r="E452" s="1421"/>
      <c r="F452" s="1523"/>
      <c r="G452" s="1441"/>
      <c r="H452" s="1441"/>
      <c r="I452" s="1441"/>
      <c r="J452" s="1441"/>
      <c r="K452" s="1441"/>
      <c r="L452" s="1509"/>
      <c r="M452" s="1509"/>
      <c r="N452" s="1509"/>
      <c r="O452" s="1509"/>
      <c r="P452" s="1421"/>
      <c r="Q452" s="1509"/>
      <c r="R452" s="1501"/>
      <c r="S452" s="1509"/>
      <c r="T452" s="1509"/>
      <c r="U452" s="1509"/>
      <c r="V452" s="1509"/>
      <c r="W452" s="1509"/>
    </row>
    <row r="453" spans="1:23" ht="14.25">
      <c r="A453" s="1598"/>
      <c r="B453" s="1517"/>
      <c r="C453" s="1599"/>
      <c r="D453" s="1600"/>
      <c r="E453" s="1421"/>
      <c r="F453" s="1523"/>
      <c r="G453" s="1441"/>
      <c r="H453" s="1441"/>
      <c r="I453" s="1441"/>
      <c r="J453" s="1441"/>
      <c r="K453" s="1441"/>
      <c r="L453" s="1509"/>
      <c r="M453" s="1509"/>
      <c r="N453" s="1509"/>
      <c r="O453" s="1509"/>
      <c r="P453" s="1421"/>
      <c r="Q453" s="1509"/>
      <c r="R453" s="1501"/>
      <c r="S453" s="1509"/>
      <c r="T453" s="1509"/>
      <c r="U453" s="1509"/>
      <c r="V453" s="1509"/>
      <c r="W453" s="1509"/>
    </row>
    <row r="454" spans="1:23" ht="14.25">
      <c r="A454" s="1598"/>
      <c r="B454" s="1517"/>
      <c r="C454" s="1599"/>
      <c r="D454" s="1600"/>
      <c r="E454" s="1421"/>
      <c r="F454" s="1523"/>
      <c r="G454" s="1441"/>
      <c r="H454" s="1441"/>
      <c r="I454" s="1441"/>
      <c r="J454" s="1441"/>
      <c r="K454" s="1441"/>
      <c r="L454" s="1509"/>
      <c r="M454" s="1509"/>
      <c r="N454" s="1509"/>
      <c r="O454" s="1509"/>
      <c r="P454" s="1421"/>
      <c r="Q454" s="1509"/>
      <c r="R454" s="1501"/>
      <c r="S454" s="1509"/>
      <c r="T454" s="1509"/>
      <c r="U454" s="1509"/>
      <c r="V454" s="1509"/>
      <c r="W454" s="1509"/>
    </row>
    <row r="455" spans="1:23" ht="14.25">
      <c r="A455" s="1598"/>
      <c r="B455" s="1517"/>
      <c r="C455" s="1599"/>
      <c r="D455" s="1600"/>
      <c r="E455" s="1421"/>
      <c r="F455" s="1523"/>
      <c r="G455" s="1441"/>
      <c r="H455" s="1441"/>
      <c r="I455" s="1441"/>
      <c r="J455" s="1441"/>
      <c r="K455" s="1441"/>
      <c r="L455" s="1509"/>
      <c r="M455" s="1509"/>
      <c r="N455" s="1509"/>
      <c r="O455" s="1509"/>
      <c r="P455" s="1421"/>
      <c r="Q455" s="1509"/>
      <c r="R455" s="1501"/>
      <c r="S455" s="1509"/>
      <c r="T455" s="1509"/>
      <c r="U455" s="1509"/>
      <c r="V455" s="1509"/>
      <c r="W455" s="1509"/>
    </row>
    <row r="456" spans="1:23" ht="14.25">
      <c r="A456" s="1598"/>
      <c r="B456" s="1517"/>
      <c r="C456" s="1599"/>
      <c r="D456" s="1600"/>
      <c r="E456" s="1421"/>
      <c r="F456" s="1523"/>
      <c r="G456" s="1441"/>
      <c r="H456" s="1441"/>
      <c r="I456" s="1441"/>
      <c r="J456" s="1441"/>
      <c r="K456" s="1441"/>
      <c r="L456" s="1509"/>
      <c r="M456" s="1509"/>
      <c r="N456" s="1509"/>
      <c r="O456" s="1509"/>
      <c r="P456" s="1421"/>
      <c r="Q456" s="1509"/>
      <c r="R456" s="1501"/>
      <c r="S456" s="1509"/>
      <c r="T456" s="1509"/>
      <c r="U456" s="1509"/>
      <c r="V456" s="1509"/>
      <c r="W456" s="1509"/>
    </row>
    <row r="457" spans="1:23" ht="14.25">
      <c r="A457" s="1598"/>
      <c r="B457" s="1517"/>
      <c r="C457" s="1599"/>
      <c r="D457" s="1600"/>
      <c r="E457" s="1421"/>
      <c r="F457" s="1523"/>
      <c r="G457" s="1441"/>
      <c r="H457" s="1441"/>
      <c r="I457" s="1441"/>
      <c r="J457" s="1441"/>
      <c r="K457" s="1441"/>
      <c r="L457" s="1509"/>
      <c r="M457" s="1509"/>
      <c r="N457" s="1509"/>
      <c r="O457" s="1509"/>
      <c r="P457" s="1421"/>
      <c r="Q457" s="1509"/>
      <c r="R457" s="1501"/>
      <c r="S457" s="1509"/>
      <c r="T457" s="1509"/>
      <c r="U457" s="1509"/>
      <c r="V457" s="1509"/>
      <c r="W457" s="1509"/>
    </row>
    <row r="458" spans="1:23" ht="14.25">
      <c r="A458" s="1598"/>
      <c r="B458" s="1517"/>
      <c r="C458" s="1599"/>
      <c r="D458" s="1600"/>
      <c r="E458" s="1421"/>
      <c r="F458" s="1523"/>
      <c r="G458" s="1441"/>
      <c r="H458" s="1441"/>
      <c r="I458" s="1441"/>
      <c r="J458" s="1441"/>
      <c r="K458" s="1441"/>
      <c r="L458" s="1509"/>
      <c r="M458" s="1509"/>
      <c r="N458" s="1509"/>
      <c r="O458" s="1509"/>
      <c r="P458" s="1421"/>
      <c r="Q458" s="1509"/>
      <c r="R458" s="1501"/>
      <c r="S458" s="1509"/>
      <c r="T458" s="1509"/>
      <c r="U458" s="1509"/>
      <c r="V458" s="1509"/>
      <c r="W458" s="1509"/>
    </row>
    <row r="459" spans="1:23" ht="14.25">
      <c r="A459" s="1598"/>
      <c r="B459" s="1517"/>
      <c r="C459" s="1599"/>
      <c r="D459" s="1600"/>
      <c r="E459" s="1421"/>
      <c r="F459" s="1523"/>
      <c r="G459" s="1441"/>
      <c r="H459" s="1441"/>
      <c r="I459" s="1441"/>
      <c r="J459" s="1441"/>
      <c r="K459" s="1441"/>
      <c r="L459" s="1509"/>
      <c r="M459" s="1509"/>
      <c r="N459" s="1509"/>
      <c r="O459" s="1509"/>
      <c r="P459" s="1421"/>
      <c r="Q459" s="1509"/>
      <c r="R459" s="1501"/>
      <c r="S459" s="1509"/>
      <c r="T459" s="1509"/>
      <c r="U459" s="1509"/>
      <c r="V459" s="1509"/>
      <c r="W459" s="1509"/>
    </row>
    <row r="460" spans="1:23" ht="14.25">
      <c r="A460" s="1598"/>
      <c r="B460" s="1517"/>
      <c r="C460" s="1599"/>
      <c r="D460" s="1600"/>
      <c r="E460" s="1421"/>
      <c r="F460" s="1523"/>
      <c r="G460" s="1441"/>
      <c r="H460" s="1441"/>
      <c r="I460" s="1441"/>
      <c r="J460" s="1441"/>
      <c r="K460" s="1441"/>
      <c r="L460" s="1509"/>
      <c r="M460" s="1509"/>
      <c r="N460" s="1509"/>
      <c r="O460" s="1509"/>
      <c r="P460" s="1421"/>
      <c r="Q460" s="1509"/>
      <c r="R460" s="1501"/>
      <c r="S460" s="1509"/>
      <c r="T460" s="1509"/>
      <c r="U460" s="1509"/>
      <c r="V460" s="1509"/>
      <c r="W460" s="1509"/>
    </row>
    <row r="461" spans="1:23" ht="14.25">
      <c r="A461" s="1598"/>
      <c r="B461" s="1517"/>
      <c r="C461" s="1599"/>
      <c r="D461" s="1600"/>
      <c r="E461" s="1421"/>
      <c r="F461" s="1523"/>
      <c r="G461" s="1441"/>
      <c r="H461" s="1441"/>
      <c r="I461" s="1441"/>
      <c r="J461" s="1441"/>
      <c r="K461" s="1441"/>
      <c r="L461" s="1509"/>
      <c r="M461" s="1509"/>
      <c r="N461" s="1509"/>
      <c r="O461" s="1509"/>
      <c r="P461" s="1421"/>
      <c r="Q461" s="1509"/>
      <c r="R461" s="1501"/>
      <c r="S461" s="1509"/>
      <c r="T461" s="1509"/>
      <c r="U461" s="1509"/>
      <c r="V461" s="1509"/>
      <c r="W461" s="1509"/>
    </row>
    <row r="462" spans="1:23" ht="14.25">
      <c r="A462" s="1598"/>
      <c r="B462" s="1517"/>
      <c r="C462" s="1599"/>
      <c r="D462" s="1600"/>
      <c r="E462" s="1421"/>
      <c r="F462" s="1523"/>
      <c r="G462" s="1441"/>
      <c r="H462" s="1441"/>
      <c r="I462" s="1441"/>
      <c r="J462" s="1441"/>
      <c r="K462" s="1441"/>
      <c r="L462" s="1509"/>
      <c r="M462" s="1509"/>
      <c r="N462" s="1509"/>
      <c r="O462" s="1509"/>
      <c r="P462" s="1421"/>
      <c r="Q462" s="1509"/>
      <c r="R462" s="1501"/>
      <c r="S462" s="1509"/>
      <c r="T462" s="1509"/>
      <c r="U462" s="1509"/>
      <c r="V462" s="1509"/>
      <c r="W462" s="1509"/>
    </row>
    <row r="463" spans="1:23" ht="14.25">
      <c r="A463" s="1598"/>
      <c r="B463" s="1517"/>
      <c r="C463" s="1599"/>
      <c r="D463" s="1600"/>
      <c r="E463" s="1421"/>
      <c r="F463" s="1523"/>
      <c r="G463" s="1441"/>
      <c r="H463" s="1441"/>
      <c r="I463" s="1441"/>
      <c r="J463" s="1441"/>
      <c r="K463" s="1441"/>
      <c r="L463" s="1509"/>
      <c r="M463" s="1509"/>
      <c r="N463" s="1509"/>
      <c r="O463" s="1509"/>
      <c r="P463" s="1421"/>
      <c r="Q463" s="1509"/>
      <c r="R463" s="1501"/>
      <c r="S463" s="1509"/>
      <c r="T463" s="1509"/>
      <c r="U463" s="1509"/>
      <c r="V463" s="1509"/>
      <c r="W463" s="1509"/>
    </row>
    <row r="464" spans="1:23" ht="14.25">
      <c r="A464" s="1598"/>
      <c r="B464" s="1517"/>
      <c r="C464" s="1599"/>
      <c r="D464" s="1600"/>
      <c r="E464" s="1421"/>
      <c r="F464" s="1523"/>
      <c r="G464" s="1441"/>
      <c r="H464" s="1441"/>
      <c r="I464" s="1441"/>
      <c r="J464" s="1441"/>
      <c r="K464" s="1441"/>
      <c r="L464" s="1509"/>
      <c r="M464" s="1509"/>
      <c r="N464" s="1509"/>
      <c r="O464" s="1509"/>
      <c r="P464" s="1421"/>
      <c r="Q464" s="1509"/>
      <c r="R464" s="1501"/>
      <c r="S464" s="1509"/>
      <c r="T464" s="1509"/>
      <c r="U464" s="1509"/>
      <c r="V464" s="1509"/>
      <c r="W464" s="1509"/>
    </row>
    <row r="465" spans="1:23" ht="14.25">
      <c r="A465" s="1598"/>
      <c r="B465" s="1517"/>
      <c r="C465" s="1599"/>
      <c r="D465" s="1600"/>
      <c r="E465" s="1421"/>
      <c r="F465" s="1523"/>
      <c r="G465" s="1441"/>
      <c r="H465" s="1441"/>
      <c r="I465" s="1441"/>
      <c r="J465" s="1441"/>
      <c r="K465" s="1441"/>
      <c r="L465" s="1509"/>
      <c r="M465" s="1509"/>
      <c r="N465" s="1509"/>
      <c r="O465" s="1509"/>
      <c r="P465" s="1421"/>
      <c r="Q465" s="1509"/>
      <c r="R465" s="1501"/>
      <c r="S465" s="1509"/>
      <c r="T465" s="1509"/>
      <c r="U465" s="1509"/>
      <c r="V465" s="1509"/>
      <c r="W465" s="1509"/>
    </row>
    <row r="466" spans="1:23" ht="14.25">
      <c r="A466" s="1598"/>
      <c r="B466" s="1517"/>
      <c r="C466" s="1599"/>
      <c r="D466" s="1600"/>
      <c r="E466" s="1421"/>
      <c r="F466" s="1523"/>
      <c r="G466" s="1441"/>
      <c r="H466" s="1441"/>
      <c r="I466" s="1441"/>
      <c r="J466" s="1441"/>
      <c r="K466" s="1441"/>
      <c r="L466" s="1509"/>
      <c r="M466" s="1509"/>
      <c r="N466" s="1509"/>
      <c r="O466" s="1509"/>
      <c r="P466" s="1421"/>
      <c r="Q466" s="1509"/>
      <c r="R466" s="1501"/>
      <c r="S466" s="1509"/>
      <c r="T466" s="1509"/>
      <c r="U466" s="1509"/>
      <c r="V466" s="1509"/>
      <c r="W466" s="1509"/>
    </row>
    <row r="467" spans="1:23" ht="14.25">
      <c r="A467" s="1598"/>
      <c r="B467" s="1517"/>
      <c r="C467" s="1599"/>
      <c r="D467" s="1600"/>
      <c r="E467" s="1421"/>
      <c r="F467" s="1523"/>
      <c r="G467" s="1441"/>
      <c r="H467" s="1441"/>
      <c r="I467" s="1441"/>
      <c r="J467" s="1441"/>
      <c r="K467" s="1441"/>
      <c r="L467" s="1509"/>
      <c r="M467" s="1509"/>
      <c r="N467" s="1509"/>
      <c r="O467" s="1509"/>
      <c r="P467" s="1421"/>
      <c r="Q467" s="1509"/>
      <c r="R467" s="1501"/>
      <c r="S467" s="1509"/>
      <c r="T467" s="1509"/>
      <c r="U467" s="1509"/>
      <c r="V467" s="1509"/>
      <c r="W467" s="1509"/>
    </row>
    <row r="468" spans="1:23" ht="14.25">
      <c r="A468" s="1598"/>
      <c r="B468" s="1517"/>
      <c r="C468" s="1599"/>
      <c r="D468" s="1600"/>
      <c r="E468" s="1421"/>
      <c r="F468" s="1523"/>
      <c r="G468" s="1441"/>
      <c r="H468" s="1441"/>
      <c r="I468" s="1441"/>
      <c r="J468" s="1441"/>
      <c r="K468" s="1441"/>
      <c r="L468" s="1509"/>
      <c r="M468" s="1509"/>
      <c r="N468" s="1509"/>
      <c r="O468" s="1509"/>
      <c r="P468" s="1421"/>
      <c r="Q468" s="1509"/>
      <c r="R468" s="1501"/>
      <c r="S468" s="1509"/>
      <c r="T468" s="1509"/>
      <c r="U468" s="1509"/>
      <c r="V468" s="1509"/>
      <c r="W468" s="1509"/>
    </row>
    <row r="469" spans="1:23" ht="14.25">
      <c r="A469" s="1598"/>
      <c r="B469" s="1517"/>
      <c r="C469" s="1599"/>
      <c r="D469" s="1600"/>
      <c r="E469" s="1421"/>
      <c r="F469" s="1523"/>
      <c r="G469" s="1441"/>
      <c r="H469" s="1441"/>
      <c r="I469" s="1441"/>
      <c r="J469" s="1441"/>
      <c r="K469" s="1441"/>
      <c r="L469" s="1509"/>
      <c r="M469" s="1509"/>
      <c r="N469" s="1509"/>
      <c r="O469" s="1509"/>
      <c r="P469" s="1421"/>
      <c r="Q469" s="1509"/>
      <c r="R469" s="1501"/>
      <c r="S469" s="1509"/>
      <c r="T469" s="1509"/>
      <c r="U469" s="1509"/>
      <c r="V469" s="1509"/>
      <c r="W469" s="1509"/>
    </row>
    <row r="470" spans="1:23" ht="14.25">
      <c r="A470" s="1598"/>
      <c r="B470" s="1517"/>
      <c r="C470" s="1599"/>
      <c r="D470" s="1600"/>
      <c r="E470" s="1421"/>
      <c r="F470" s="1523"/>
      <c r="G470" s="1441"/>
      <c r="H470" s="1441"/>
      <c r="I470" s="1441"/>
      <c r="J470" s="1441"/>
      <c r="K470" s="1441"/>
      <c r="L470" s="1509"/>
      <c r="M470" s="1509"/>
      <c r="N470" s="1509"/>
      <c r="O470" s="1509"/>
      <c r="P470" s="1421"/>
      <c r="Q470" s="1509"/>
      <c r="R470" s="1501"/>
      <c r="S470" s="1509"/>
      <c r="T470" s="1509"/>
      <c r="U470" s="1509"/>
      <c r="V470" s="1509"/>
      <c r="W470" s="1509"/>
    </row>
    <row r="471" spans="1:23" ht="14.25">
      <c r="A471" s="1598"/>
      <c r="B471" s="1517"/>
      <c r="C471" s="1599"/>
      <c r="D471" s="1600"/>
      <c r="E471" s="1421"/>
      <c r="F471" s="1523"/>
      <c r="G471" s="1441"/>
      <c r="H471" s="1441"/>
      <c r="I471" s="1441"/>
      <c r="J471" s="1441"/>
      <c r="K471" s="1441"/>
      <c r="L471" s="1509"/>
      <c r="M471" s="1509"/>
      <c r="N471" s="1509"/>
      <c r="O471" s="1509"/>
      <c r="P471" s="1421"/>
      <c r="Q471" s="1509"/>
      <c r="R471" s="1501"/>
      <c r="S471" s="1509"/>
      <c r="T471" s="1509"/>
      <c r="U471" s="1509"/>
      <c r="V471" s="1509"/>
      <c r="W471" s="1509"/>
    </row>
    <row r="472" spans="1:23" ht="14.25">
      <c r="A472" s="1598"/>
      <c r="B472" s="1517"/>
      <c r="C472" s="1599"/>
      <c r="D472" s="1600"/>
      <c r="E472" s="1421"/>
      <c r="F472" s="1523"/>
      <c r="G472" s="1441"/>
      <c r="H472" s="1441"/>
      <c r="I472" s="1441"/>
      <c r="J472" s="1441"/>
      <c r="K472" s="1441"/>
      <c r="L472" s="1509"/>
      <c r="M472" s="1509"/>
      <c r="N472" s="1509"/>
      <c r="O472" s="1509"/>
      <c r="P472" s="1421"/>
      <c r="Q472" s="1509"/>
      <c r="R472" s="1501"/>
      <c r="S472" s="1509"/>
      <c r="T472" s="1509"/>
      <c r="U472" s="1509"/>
      <c r="V472" s="1509"/>
      <c r="W472" s="1509"/>
    </row>
    <row r="473" spans="1:23" ht="14.25">
      <c r="A473" s="1598"/>
      <c r="B473" s="1517"/>
      <c r="C473" s="1599"/>
      <c r="D473" s="1600"/>
      <c r="E473" s="1421"/>
      <c r="F473" s="1523"/>
      <c r="G473" s="1441"/>
      <c r="H473" s="1441"/>
      <c r="I473" s="1441"/>
      <c r="J473" s="1441"/>
      <c r="K473" s="1441"/>
      <c r="L473" s="1509"/>
      <c r="M473" s="1509"/>
      <c r="N473" s="1509"/>
      <c r="O473" s="1509"/>
      <c r="P473" s="1421"/>
      <c r="Q473" s="1509"/>
      <c r="R473" s="1501"/>
      <c r="S473" s="1509"/>
      <c r="T473" s="1509"/>
      <c r="U473" s="1509"/>
      <c r="V473" s="1509"/>
      <c r="W473" s="1509"/>
    </row>
    <row r="474" spans="1:23" ht="14.25">
      <c r="A474" s="1598"/>
      <c r="B474" s="1517"/>
      <c r="C474" s="1599"/>
      <c r="D474" s="1600"/>
      <c r="E474" s="1421"/>
      <c r="F474" s="1523"/>
      <c r="G474" s="1441"/>
      <c r="H474" s="1441"/>
      <c r="I474" s="1441"/>
      <c r="J474" s="1441"/>
      <c r="K474" s="1441"/>
      <c r="L474" s="1509"/>
      <c r="M474" s="1509"/>
      <c r="N474" s="1509"/>
      <c r="O474" s="1509"/>
      <c r="P474" s="1421"/>
      <c r="Q474" s="1509"/>
      <c r="R474" s="1501"/>
      <c r="S474" s="1509"/>
      <c r="T474" s="1509"/>
      <c r="U474" s="1509"/>
      <c r="V474" s="1509"/>
      <c r="W474" s="1509"/>
    </row>
    <row r="475" spans="1:23" ht="14.25">
      <c r="A475" s="1598"/>
      <c r="B475" s="1517"/>
      <c r="C475" s="1599"/>
      <c r="D475" s="1600"/>
      <c r="E475" s="1421"/>
      <c r="F475" s="1523"/>
      <c r="G475" s="1441"/>
      <c r="H475" s="1441"/>
      <c r="I475" s="1441"/>
      <c r="J475" s="1441"/>
      <c r="K475" s="1441"/>
      <c r="L475" s="1509"/>
      <c r="M475" s="1509"/>
      <c r="N475" s="1509"/>
      <c r="O475" s="1509"/>
      <c r="P475" s="1421"/>
      <c r="Q475" s="1509"/>
      <c r="R475" s="1501"/>
      <c r="S475" s="1509"/>
      <c r="T475" s="1509"/>
      <c r="U475" s="1509"/>
      <c r="V475" s="1509"/>
      <c r="W475" s="1509"/>
    </row>
    <row r="476" spans="1:23" ht="14.25">
      <c r="A476" s="1598"/>
      <c r="B476" s="1517"/>
      <c r="C476" s="1599"/>
      <c r="D476" s="1600"/>
      <c r="E476" s="1421"/>
      <c r="F476" s="1523"/>
      <c r="G476" s="1441"/>
      <c r="H476" s="1441"/>
      <c r="I476" s="1441"/>
      <c r="J476" s="1441"/>
      <c r="K476" s="1441"/>
      <c r="L476" s="1509"/>
      <c r="M476" s="1509"/>
      <c r="N476" s="1509"/>
      <c r="O476" s="1509"/>
      <c r="P476" s="1421"/>
      <c r="Q476" s="1509"/>
      <c r="R476" s="1501"/>
      <c r="S476" s="1509"/>
      <c r="T476" s="1509"/>
      <c r="U476" s="1509"/>
      <c r="V476" s="1509"/>
      <c r="W476" s="1509"/>
    </row>
    <row r="477" spans="1:23" ht="14.25">
      <c r="A477" s="1598"/>
      <c r="B477" s="1517"/>
      <c r="C477" s="1599"/>
      <c r="D477" s="1600"/>
      <c r="E477" s="1421"/>
      <c r="F477" s="1523"/>
      <c r="G477" s="1441"/>
      <c r="H477" s="1441"/>
      <c r="I477" s="1441"/>
      <c r="J477" s="1441"/>
      <c r="K477" s="1441"/>
      <c r="L477" s="1509"/>
      <c r="M477" s="1509"/>
      <c r="N477" s="1509"/>
      <c r="O477" s="1509"/>
      <c r="P477" s="1421"/>
      <c r="Q477" s="1509"/>
      <c r="R477" s="1501"/>
      <c r="S477" s="1509"/>
      <c r="T477" s="1509"/>
      <c r="U477" s="1509"/>
      <c r="V477" s="1509"/>
      <c r="W477" s="1509"/>
    </row>
    <row r="478" spans="1:23" ht="14.25">
      <c r="A478" s="1598"/>
      <c r="B478" s="1517"/>
      <c r="C478" s="1599"/>
      <c r="D478" s="1600"/>
      <c r="E478" s="1421"/>
      <c r="F478" s="1523"/>
      <c r="G478" s="1441"/>
      <c r="H478" s="1441"/>
      <c r="I478" s="1441"/>
      <c r="J478" s="1441"/>
      <c r="K478" s="1441"/>
      <c r="L478" s="1509"/>
      <c r="M478" s="1509"/>
      <c r="N478" s="1509"/>
      <c r="O478" s="1509"/>
      <c r="P478" s="1421"/>
      <c r="Q478" s="1509"/>
      <c r="R478" s="1501"/>
      <c r="S478" s="1509"/>
      <c r="T478" s="1509"/>
      <c r="U478" s="1509"/>
      <c r="V478" s="1509"/>
      <c r="W478" s="1509"/>
    </row>
    <row r="479" spans="1:23" ht="14.25">
      <c r="A479" s="1598"/>
      <c r="B479" s="1517"/>
      <c r="C479" s="1599"/>
      <c r="D479" s="1600"/>
      <c r="E479" s="1421"/>
      <c r="F479" s="1523"/>
      <c r="G479" s="1441"/>
      <c r="H479" s="1441"/>
      <c r="I479" s="1441"/>
      <c r="J479" s="1441"/>
      <c r="K479" s="1441"/>
      <c r="L479" s="1509"/>
      <c r="M479" s="1509"/>
      <c r="N479" s="1509"/>
      <c r="O479" s="1509"/>
      <c r="P479" s="1421"/>
      <c r="Q479" s="1509"/>
      <c r="R479" s="1501"/>
      <c r="S479" s="1509"/>
      <c r="T479" s="1509"/>
      <c r="U479" s="1509"/>
      <c r="V479" s="1509"/>
      <c r="W479" s="1509"/>
    </row>
    <row r="480" spans="1:23" ht="14.25">
      <c r="A480" s="1598"/>
      <c r="B480" s="1517"/>
      <c r="C480" s="1599"/>
      <c r="D480" s="1600"/>
      <c r="E480" s="1421"/>
      <c r="F480" s="1523"/>
      <c r="G480" s="1441"/>
      <c r="H480" s="1441"/>
      <c r="I480" s="1441"/>
      <c r="J480" s="1441"/>
      <c r="K480" s="1441"/>
      <c r="L480" s="1509"/>
      <c r="M480" s="1509"/>
      <c r="N480" s="1509"/>
      <c r="O480" s="1509"/>
      <c r="P480" s="1421"/>
      <c r="Q480" s="1509"/>
      <c r="R480" s="1501"/>
      <c r="S480" s="1509"/>
      <c r="T480" s="1509"/>
      <c r="U480" s="1509"/>
      <c r="V480" s="1509"/>
      <c r="W480" s="1509"/>
    </row>
    <row r="481" spans="1:23" ht="14.25">
      <c r="A481" s="1598"/>
      <c r="B481" s="1517"/>
      <c r="C481" s="1599"/>
      <c r="D481" s="1600"/>
      <c r="E481" s="1421"/>
      <c r="F481" s="1523"/>
      <c r="G481" s="1441"/>
      <c r="H481" s="1441"/>
      <c r="I481" s="1441"/>
      <c r="J481" s="1441"/>
      <c r="K481" s="1441"/>
      <c r="L481" s="1509"/>
      <c r="M481" s="1509"/>
      <c r="N481" s="1509"/>
      <c r="O481" s="1509"/>
      <c r="P481" s="1421"/>
      <c r="Q481" s="1509"/>
      <c r="R481" s="1501"/>
      <c r="S481" s="1509"/>
      <c r="T481" s="1509"/>
      <c r="U481" s="1509"/>
      <c r="V481" s="1509"/>
      <c r="W481" s="1509"/>
    </row>
    <row r="482" spans="1:23" ht="14.25">
      <c r="A482" s="1598"/>
      <c r="B482" s="1517"/>
      <c r="C482" s="1599"/>
      <c r="D482" s="1600"/>
      <c r="E482" s="1421"/>
      <c r="F482" s="1523"/>
      <c r="G482" s="1441"/>
      <c r="H482" s="1441"/>
      <c r="I482" s="1441"/>
      <c r="J482" s="1441"/>
      <c r="K482" s="1441"/>
      <c r="L482" s="1509"/>
      <c r="M482" s="1509"/>
      <c r="N482" s="1509"/>
      <c r="O482" s="1509"/>
      <c r="P482" s="1421"/>
      <c r="Q482" s="1509"/>
      <c r="R482" s="1501"/>
      <c r="S482" s="1509"/>
      <c r="T482" s="1509"/>
      <c r="U482" s="1509"/>
      <c r="V482" s="1509"/>
      <c r="W482" s="1509"/>
    </row>
    <row r="483" spans="1:23" ht="14.25">
      <c r="A483" s="1598"/>
      <c r="B483" s="1517"/>
      <c r="C483" s="1599"/>
      <c r="D483" s="1600"/>
      <c r="E483" s="1421"/>
      <c r="F483" s="1523"/>
      <c r="G483" s="1441"/>
      <c r="H483" s="1441"/>
      <c r="I483" s="1441"/>
      <c r="J483" s="1441"/>
      <c r="K483" s="1441"/>
      <c r="L483" s="1509"/>
      <c r="M483" s="1509"/>
      <c r="N483" s="1509"/>
      <c r="O483" s="1509"/>
      <c r="P483" s="1421"/>
      <c r="Q483" s="1509"/>
      <c r="R483" s="1501"/>
      <c r="S483" s="1509"/>
      <c r="T483" s="1509"/>
      <c r="U483" s="1509"/>
      <c r="V483" s="1509"/>
      <c r="W483" s="1509"/>
    </row>
    <row r="484" spans="1:23" ht="14.25">
      <c r="A484" s="1598"/>
      <c r="B484" s="1517"/>
      <c r="C484" s="1599"/>
      <c r="D484" s="1600"/>
      <c r="E484" s="1421"/>
      <c r="F484" s="1523"/>
      <c r="G484" s="1441"/>
      <c r="H484" s="1441"/>
      <c r="I484" s="1441"/>
      <c r="J484" s="1441"/>
      <c r="K484" s="1441"/>
      <c r="L484" s="1509"/>
      <c r="M484" s="1509"/>
      <c r="N484" s="1509"/>
      <c r="O484" s="1509"/>
      <c r="P484" s="1421"/>
      <c r="Q484" s="1509"/>
      <c r="R484" s="1501"/>
      <c r="S484" s="1509"/>
      <c r="T484" s="1509"/>
      <c r="U484" s="1509"/>
      <c r="V484" s="1509"/>
      <c r="W484" s="1509"/>
    </row>
    <row r="485" spans="1:23" ht="14.25">
      <c r="A485" s="1598"/>
      <c r="B485" s="1517"/>
      <c r="C485" s="1599"/>
      <c r="D485" s="1600"/>
      <c r="E485" s="1421"/>
      <c r="F485" s="1523"/>
      <c r="G485" s="1441"/>
      <c r="H485" s="1441"/>
      <c r="I485" s="1441"/>
      <c r="J485" s="1441"/>
      <c r="K485" s="1441"/>
      <c r="L485" s="1509"/>
      <c r="M485" s="1509"/>
      <c r="N485" s="1509"/>
      <c r="O485" s="1509"/>
      <c r="P485" s="1421"/>
      <c r="Q485" s="1509"/>
      <c r="R485" s="1501"/>
      <c r="S485" s="1509"/>
      <c r="T485" s="1509"/>
      <c r="U485" s="1509"/>
      <c r="V485" s="1509"/>
      <c r="W485" s="1509"/>
    </row>
    <row r="486" spans="1:23" ht="14.25">
      <c r="A486" s="1598"/>
      <c r="B486" s="1517"/>
      <c r="C486" s="1599"/>
      <c r="D486" s="1600"/>
      <c r="E486" s="1421"/>
      <c r="F486" s="1523"/>
      <c r="G486" s="1441"/>
      <c r="H486" s="1441"/>
      <c r="I486" s="1441"/>
      <c r="J486" s="1441"/>
      <c r="K486" s="1441"/>
      <c r="L486" s="1509"/>
      <c r="M486" s="1509"/>
      <c r="N486" s="1509"/>
      <c r="O486" s="1509"/>
      <c r="P486" s="1421"/>
      <c r="Q486" s="1509"/>
      <c r="R486" s="1501"/>
      <c r="S486" s="1509"/>
      <c r="T486" s="1509"/>
      <c r="U486" s="1509"/>
      <c r="V486" s="1509"/>
      <c r="W486" s="1509"/>
    </row>
    <row r="487" spans="1:23" ht="14.25">
      <c r="A487" s="1598"/>
      <c r="B487" s="1517"/>
      <c r="C487" s="1599"/>
      <c r="D487" s="1600"/>
      <c r="E487" s="1421"/>
      <c r="F487" s="1523"/>
      <c r="G487" s="1441"/>
      <c r="H487" s="1441"/>
      <c r="I487" s="1441"/>
      <c r="J487" s="1441"/>
      <c r="K487" s="1441"/>
      <c r="L487" s="1509"/>
      <c r="M487" s="1509"/>
      <c r="N487" s="1509"/>
      <c r="O487" s="1509"/>
      <c r="P487" s="1421"/>
      <c r="Q487" s="1509"/>
      <c r="R487" s="1501"/>
      <c r="S487" s="1509"/>
      <c r="T487" s="1509"/>
      <c r="U487" s="1509"/>
      <c r="V487" s="1509"/>
      <c r="W487" s="1509"/>
    </row>
    <row r="488" spans="1:23" ht="14.25">
      <c r="A488" s="1598"/>
      <c r="B488" s="1517"/>
      <c r="C488" s="1599"/>
      <c r="D488" s="1600"/>
      <c r="E488" s="1421"/>
      <c r="F488" s="1523"/>
      <c r="G488" s="1441"/>
      <c r="H488" s="1441"/>
      <c r="I488" s="1441"/>
      <c r="J488" s="1441"/>
      <c r="K488" s="1441"/>
      <c r="L488" s="1509"/>
      <c r="M488" s="1509"/>
      <c r="N488" s="1509"/>
      <c r="O488" s="1509"/>
      <c r="P488" s="1421"/>
      <c r="Q488" s="1509"/>
      <c r="R488" s="1501"/>
      <c r="S488" s="1509"/>
      <c r="T488" s="1509"/>
      <c r="U488" s="1509"/>
      <c r="V488" s="1509"/>
      <c r="W488" s="1509"/>
    </row>
    <row r="489" spans="1:23" ht="14.25">
      <c r="A489" s="1598"/>
      <c r="B489" s="1517"/>
      <c r="C489" s="1599"/>
      <c r="D489" s="1600"/>
      <c r="E489" s="1421"/>
      <c r="F489" s="1523"/>
      <c r="G489" s="1441"/>
      <c r="H489" s="1441"/>
      <c r="I489" s="1441"/>
      <c r="J489" s="1441"/>
      <c r="K489" s="1441"/>
      <c r="L489" s="1509"/>
      <c r="M489" s="1509"/>
      <c r="N489" s="1509"/>
      <c r="O489" s="1509"/>
      <c r="P489" s="1421"/>
      <c r="Q489" s="1509"/>
      <c r="R489" s="1501"/>
      <c r="S489" s="1509"/>
      <c r="T489" s="1509"/>
      <c r="U489" s="1509"/>
      <c r="V489" s="1509"/>
      <c r="W489" s="1509"/>
    </row>
    <row r="490" spans="1:23" ht="14.25">
      <c r="A490" s="1598"/>
      <c r="B490" s="1517"/>
      <c r="C490" s="1599"/>
      <c r="D490" s="1600"/>
      <c r="E490" s="1421"/>
      <c r="F490" s="1523"/>
      <c r="G490" s="1441"/>
      <c r="H490" s="1441"/>
      <c r="I490" s="1441"/>
      <c r="J490" s="1441"/>
      <c r="K490" s="1441"/>
      <c r="L490" s="1509"/>
      <c r="M490" s="1509"/>
      <c r="N490" s="1509"/>
      <c r="O490" s="1509"/>
      <c r="P490" s="1421"/>
      <c r="Q490" s="1509"/>
      <c r="R490" s="1501"/>
      <c r="S490" s="1509"/>
      <c r="T490" s="1509"/>
      <c r="U490" s="1509"/>
      <c r="V490" s="1509"/>
      <c r="W490" s="1509"/>
    </row>
    <row r="491" spans="1:23" ht="14.25">
      <c r="A491" s="1598"/>
      <c r="B491" s="1517"/>
      <c r="C491" s="1599"/>
      <c r="D491" s="1600"/>
      <c r="E491" s="1421"/>
      <c r="F491" s="1523"/>
      <c r="G491" s="1441"/>
      <c r="H491" s="1441"/>
      <c r="I491" s="1441"/>
      <c r="J491" s="1441"/>
      <c r="K491" s="1441"/>
      <c r="L491" s="1509"/>
      <c r="M491" s="1509"/>
      <c r="N491" s="1509"/>
      <c r="O491" s="1509"/>
      <c r="P491" s="1421"/>
      <c r="Q491" s="1509"/>
      <c r="R491" s="1501"/>
      <c r="S491" s="1509"/>
      <c r="T491" s="1509"/>
      <c r="U491" s="1509"/>
      <c r="V491" s="1509"/>
      <c r="W491" s="1509"/>
    </row>
    <row r="492" spans="1:23" ht="14.25">
      <c r="A492" s="1598"/>
      <c r="B492" s="1517"/>
      <c r="C492" s="1599"/>
      <c r="D492" s="1600"/>
      <c r="E492" s="1421"/>
      <c r="F492" s="1523"/>
      <c r="G492" s="1441"/>
      <c r="H492" s="1441"/>
      <c r="I492" s="1441"/>
      <c r="J492" s="1441"/>
      <c r="K492" s="1441"/>
      <c r="L492" s="1509"/>
      <c r="M492" s="1509"/>
      <c r="N492" s="1509"/>
      <c r="O492" s="1509"/>
      <c r="P492" s="1421"/>
      <c r="Q492" s="1509"/>
      <c r="R492" s="1501"/>
      <c r="S492" s="1509"/>
      <c r="T492" s="1509"/>
      <c r="U492" s="1509"/>
      <c r="V492" s="1509"/>
      <c r="W492" s="1509"/>
    </row>
    <row r="493" spans="1:23" ht="14.25">
      <c r="A493" s="1598"/>
      <c r="B493" s="1517"/>
      <c r="C493" s="1599"/>
      <c r="D493" s="1600"/>
      <c r="E493" s="1421"/>
      <c r="F493" s="1523"/>
      <c r="G493" s="1441"/>
      <c r="H493" s="1441"/>
      <c r="I493" s="1441"/>
      <c r="J493" s="1441"/>
      <c r="K493" s="1441"/>
      <c r="L493" s="1509"/>
      <c r="M493" s="1509"/>
      <c r="N493" s="1509"/>
      <c r="O493" s="1509"/>
      <c r="P493" s="1421"/>
      <c r="Q493" s="1509"/>
      <c r="R493" s="1501"/>
      <c r="S493" s="1509"/>
      <c r="T493" s="1509"/>
      <c r="U493" s="1509"/>
      <c r="V493" s="1509"/>
      <c r="W493" s="1509"/>
    </row>
    <row r="494" spans="1:23" ht="14.25">
      <c r="A494" s="1598"/>
      <c r="B494" s="1517"/>
      <c r="C494" s="1599"/>
      <c r="D494" s="1600"/>
      <c r="E494" s="1421"/>
      <c r="F494" s="1523"/>
      <c r="G494" s="1441"/>
      <c r="H494" s="1441"/>
      <c r="I494" s="1441"/>
      <c r="J494" s="1441"/>
      <c r="K494" s="1441"/>
      <c r="L494" s="1509"/>
      <c r="M494" s="1509"/>
      <c r="N494" s="1509"/>
      <c r="O494" s="1509"/>
      <c r="P494" s="1421"/>
      <c r="Q494" s="1509"/>
      <c r="R494" s="1501"/>
      <c r="S494" s="1509"/>
      <c r="T494" s="1509"/>
      <c r="U494" s="1509"/>
      <c r="V494" s="1509"/>
      <c r="W494" s="1509"/>
    </row>
    <row r="495" spans="1:23" ht="14.25">
      <c r="A495" s="1598"/>
      <c r="B495" s="1517"/>
      <c r="C495" s="1599"/>
      <c r="D495" s="1600"/>
      <c r="E495" s="1421"/>
      <c r="F495" s="1523"/>
      <c r="G495" s="1441"/>
      <c r="H495" s="1441"/>
      <c r="I495" s="1441"/>
      <c r="J495" s="1441"/>
      <c r="K495" s="1441"/>
      <c r="L495" s="1509"/>
      <c r="M495" s="1509"/>
      <c r="N495" s="1509"/>
      <c r="O495" s="1509"/>
      <c r="P495" s="1421"/>
      <c r="Q495" s="1509"/>
      <c r="R495" s="1501"/>
      <c r="S495" s="1509"/>
      <c r="T495" s="1509"/>
      <c r="U495" s="1509"/>
      <c r="V495" s="1509"/>
      <c r="W495" s="1509"/>
    </row>
    <row r="496" spans="1:23" ht="14.25">
      <c r="A496" s="1598"/>
      <c r="B496" s="1517"/>
      <c r="C496" s="1599"/>
      <c r="D496" s="1600"/>
      <c r="E496" s="1421"/>
      <c r="F496" s="1523"/>
      <c r="G496" s="1441"/>
      <c r="H496" s="1441"/>
      <c r="I496" s="1441"/>
      <c r="J496" s="1441"/>
      <c r="K496" s="1441"/>
      <c r="L496" s="1509"/>
      <c r="M496" s="1509"/>
      <c r="N496" s="1509"/>
      <c r="O496" s="1509"/>
      <c r="P496" s="1421"/>
      <c r="Q496" s="1509"/>
      <c r="R496" s="1501"/>
      <c r="S496" s="1509"/>
      <c r="T496" s="1509"/>
      <c r="U496" s="1509"/>
      <c r="V496" s="1509"/>
      <c r="W496" s="1509"/>
    </row>
    <row r="497" spans="1:23" ht="14.25">
      <c r="A497" s="1598"/>
      <c r="B497" s="1517"/>
      <c r="C497" s="1599"/>
      <c r="D497" s="1600"/>
      <c r="E497" s="1421"/>
      <c r="F497" s="1523"/>
      <c r="G497" s="1441"/>
      <c r="H497" s="1441"/>
      <c r="I497" s="1441"/>
      <c r="J497" s="1441"/>
      <c r="K497" s="1441"/>
      <c r="L497" s="1509"/>
      <c r="M497" s="1509"/>
      <c r="N497" s="1509"/>
      <c r="O497" s="1509"/>
      <c r="P497" s="1421"/>
      <c r="Q497" s="1509"/>
      <c r="R497" s="1501"/>
      <c r="S497" s="1509"/>
      <c r="T497" s="1509"/>
      <c r="U497" s="1509"/>
      <c r="V497" s="1509"/>
      <c r="W497" s="1509"/>
    </row>
    <row r="498" spans="1:23" ht="14.25">
      <c r="A498" s="1598"/>
      <c r="B498" s="1517"/>
      <c r="C498" s="1599"/>
      <c r="D498" s="1600"/>
      <c r="E498" s="1421"/>
      <c r="F498" s="1523"/>
      <c r="G498" s="1441"/>
      <c r="H498" s="1441"/>
      <c r="I498" s="1441"/>
      <c r="J498" s="1441"/>
      <c r="K498" s="1441"/>
      <c r="L498" s="1509"/>
      <c r="M498" s="1509"/>
      <c r="N498" s="1509"/>
      <c r="O498" s="1509"/>
      <c r="P498" s="1421"/>
      <c r="Q498" s="1509"/>
      <c r="R498" s="1501"/>
      <c r="S498" s="1509"/>
      <c r="T498" s="1509"/>
      <c r="U498" s="1509"/>
      <c r="V498" s="1509"/>
      <c r="W498" s="1509"/>
    </row>
    <row r="499" spans="1:23" ht="14.25">
      <c r="A499" s="1598"/>
      <c r="B499" s="1517"/>
      <c r="C499" s="1599"/>
      <c r="D499" s="1600"/>
      <c r="E499" s="1421"/>
      <c r="F499" s="1523"/>
      <c r="G499" s="1441"/>
      <c r="H499" s="1441"/>
      <c r="I499" s="1441"/>
      <c r="J499" s="1441"/>
      <c r="K499" s="1441"/>
      <c r="L499" s="1509"/>
      <c r="M499" s="1509"/>
      <c r="N499" s="1509"/>
      <c r="O499" s="1509"/>
      <c r="P499" s="1421"/>
      <c r="Q499" s="1509"/>
      <c r="R499" s="1501"/>
      <c r="S499" s="1509"/>
      <c r="T499" s="1509"/>
      <c r="U499" s="1509"/>
      <c r="V499" s="1509"/>
      <c r="W499" s="1509"/>
    </row>
    <row r="500" spans="1:23" ht="14.25">
      <c r="A500" s="1598"/>
      <c r="B500" s="1517"/>
      <c r="C500" s="1599"/>
      <c r="D500" s="1600"/>
      <c r="E500" s="1421"/>
      <c r="F500" s="1523"/>
      <c r="G500" s="1441"/>
      <c r="H500" s="1441"/>
      <c r="I500" s="1441"/>
      <c r="J500" s="1441"/>
      <c r="K500" s="1441"/>
      <c r="L500" s="1509"/>
      <c r="M500" s="1509"/>
      <c r="N500" s="1509"/>
      <c r="O500" s="1509"/>
      <c r="P500" s="1421"/>
      <c r="Q500" s="1509"/>
      <c r="R500" s="1501"/>
      <c r="S500" s="1509"/>
      <c r="T500" s="1509"/>
      <c r="U500" s="1509"/>
      <c r="V500" s="1509"/>
      <c r="W500" s="1509"/>
    </row>
    <row r="501" spans="1:23" ht="14.25">
      <c r="A501" s="1598"/>
      <c r="B501" s="1517"/>
      <c r="C501" s="1599"/>
      <c r="D501" s="1600"/>
      <c r="E501" s="1421"/>
      <c r="F501" s="1523"/>
      <c r="G501" s="1441"/>
      <c r="H501" s="1441"/>
      <c r="I501" s="1441"/>
      <c r="J501" s="1441"/>
      <c r="K501" s="1441"/>
      <c r="L501" s="1509"/>
      <c r="M501" s="1509"/>
      <c r="N501" s="1509"/>
      <c r="O501" s="1509"/>
      <c r="P501" s="1421"/>
      <c r="Q501" s="1509"/>
      <c r="R501" s="1501"/>
      <c r="S501" s="1509"/>
      <c r="T501" s="1509"/>
      <c r="U501" s="1509"/>
      <c r="V501" s="1509"/>
      <c r="W501" s="1509"/>
    </row>
    <row r="502" spans="1:23" ht="14.25">
      <c r="A502" s="1598"/>
      <c r="B502" s="1517"/>
      <c r="C502" s="1599"/>
      <c r="D502" s="1600"/>
      <c r="E502" s="1421"/>
      <c r="F502" s="1523"/>
      <c r="G502" s="1441"/>
      <c r="H502" s="1441"/>
      <c r="I502" s="1441"/>
      <c r="J502" s="1441"/>
      <c r="K502" s="1441"/>
      <c r="L502" s="1509"/>
      <c r="M502" s="1509"/>
      <c r="N502" s="1509"/>
      <c r="O502" s="1509"/>
      <c r="P502" s="1421"/>
      <c r="Q502" s="1509"/>
      <c r="R502" s="1501"/>
      <c r="S502" s="1509"/>
      <c r="T502" s="1509"/>
      <c r="U502" s="1509"/>
      <c r="V502" s="1509"/>
      <c r="W502" s="1509"/>
    </row>
    <row r="503" spans="1:23" ht="14.25">
      <c r="A503" s="1598"/>
      <c r="B503" s="1517"/>
      <c r="C503" s="1599"/>
      <c r="D503" s="1600"/>
      <c r="E503" s="1421"/>
      <c r="F503" s="1523"/>
      <c r="G503" s="1441"/>
      <c r="H503" s="1441"/>
      <c r="I503" s="1441"/>
      <c r="J503" s="1441"/>
      <c r="K503" s="1441"/>
      <c r="L503" s="1509"/>
      <c r="M503" s="1509"/>
      <c r="N503" s="1509"/>
      <c r="O503" s="1509"/>
      <c r="P503" s="1421"/>
      <c r="Q503" s="1509"/>
      <c r="R503" s="1501"/>
      <c r="S503" s="1509"/>
      <c r="T503" s="1509"/>
      <c r="U503" s="1509"/>
      <c r="V503" s="1509"/>
      <c r="W503" s="1509"/>
    </row>
    <row r="504" spans="1:23" ht="14.25">
      <c r="A504" s="1598"/>
      <c r="B504" s="1517"/>
      <c r="C504" s="1599"/>
      <c r="D504" s="1600"/>
      <c r="E504" s="1421"/>
      <c r="F504" s="1523"/>
      <c r="G504" s="1441"/>
      <c r="H504" s="1441"/>
      <c r="I504" s="1441"/>
      <c r="J504" s="1441"/>
      <c r="K504" s="1441"/>
      <c r="L504" s="1509"/>
      <c r="M504" s="1509"/>
      <c r="N504" s="1509"/>
      <c r="O504" s="1509"/>
      <c r="P504" s="1421"/>
      <c r="Q504" s="1509"/>
      <c r="R504" s="1501"/>
      <c r="S504" s="1509"/>
      <c r="T504" s="1509"/>
      <c r="U504" s="1509"/>
      <c r="V504" s="1509"/>
      <c r="W504" s="1509"/>
    </row>
    <row r="505" spans="1:23" ht="14.25">
      <c r="A505" s="1598"/>
      <c r="B505" s="1517"/>
      <c r="C505" s="1599"/>
      <c r="D505" s="1600"/>
      <c r="E505" s="1421"/>
      <c r="F505" s="1523"/>
      <c r="G505" s="1441"/>
      <c r="H505" s="1441"/>
      <c r="I505" s="1441"/>
      <c r="J505" s="1441"/>
      <c r="K505" s="1441"/>
      <c r="L505" s="1509"/>
      <c r="M505" s="1509"/>
      <c r="N505" s="1509"/>
      <c r="O505" s="1509"/>
      <c r="P505" s="1421"/>
      <c r="Q505" s="1509"/>
      <c r="R505" s="1501"/>
      <c r="S505" s="1509"/>
      <c r="T505" s="1509"/>
      <c r="U505" s="1509"/>
      <c r="V505" s="1509"/>
      <c r="W505" s="1509"/>
    </row>
    <row r="506" spans="1:23" ht="14.25">
      <c r="A506" s="1598"/>
      <c r="B506" s="1517"/>
      <c r="C506" s="1599"/>
      <c r="D506" s="1600"/>
      <c r="E506" s="1421"/>
      <c r="F506" s="1523"/>
      <c r="G506" s="1441"/>
      <c r="H506" s="1441"/>
      <c r="I506" s="1441"/>
      <c r="J506" s="1441"/>
      <c r="K506" s="1441"/>
      <c r="L506" s="1509"/>
      <c r="M506" s="1509"/>
      <c r="N506" s="1509"/>
      <c r="O506" s="1509"/>
      <c r="P506" s="1421"/>
      <c r="Q506" s="1509"/>
      <c r="R506" s="1501"/>
      <c r="S506" s="1509"/>
      <c r="T506" s="1509"/>
      <c r="U506" s="1509"/>
      <c r="V506" s="1509"/>
      <c r="W506" s="1509"/>
    </row>
    <row r="507" spans="1:23" ht="14.25">
      <c r="A507" s="1598"/>
      <c r="B507" s="1517"/>
      <c r="C507" s="1599"/>
      <c r="D507" s="1600"/>
      <c r="E507" s="1421"/>
      <c r="F507" s="1523"/>
      <c r="G507" s="1441"/>
      <c r="H507" s="1441"/>
      <c r="I507" s="1441"/>
      <c r="J507" s="1441"/>
      <c r="K507" s="1441"/>
      <c r="L507" s="1509"/>
      <c r="M507" s="1509"/>
      <c r="N507" s="1509"/>
      <c r="O507" s="1509"/>
      <c r="P507" s="1421"/>
      <c r="Q507" s="1509"/>
      <c r="R507" s="1501"/>
      <c r="S507" s="1509"/>
      <c r="T507" s="1509"/>
      <c r="U507" s="1509"/>
      <c r="V507" s="1509"/>
      <c r="W507" s="1509"/>
    </row>
    <row r="508" spans="1:23" ht="14.25">
      <c r="A508" s="1598"/>
      <c r="B508" s="1517"/>
      <c r="C508" s="1599"/>
      <c r="D508" s="1600"/>
      <c r="E508" s="1421"/>
      <c r="F508" s="1523"/>
      <c r="G508" s="1441"/>
      <c r="H508" s="1441"/>
      <c r="I508" s="1441"/>
      <c r="J508" s="1441"/>
      <c r="K508" s="1441"/>
      <c r="L508" s="1509"/>
      <c r="M508" s="1509"/>
      <c r="N508" s="1509"/>
      <c r="O508" s="1509"/>
      <c r="P508" s="1421"/>
      <c r="Q508" s="1509"/>
      <c r="R508" s="1501"/>
      <c r="S508" s="1509"/>
      <c r="T508" s="1509"/>
      <c r="U508" s="1509"/>
      <c r="V508" s="1509"/>
      <c r="W508" s="1509"/>
    </row>
    <row r="509" spans="1:23" ht="14.25">
      <c r="A509" s="1598"/>
      <c r="B509" s="1517"/>
      <c r="C509" s="1599"/>
      <c r="D509" s="1600"/>
      <c r="E509" s="1421"/>
      <c r="F509" s="1523"/>
      <c r="G509" s="1441"/>
      <c r="H509" s="1441"/>
      <c r="I509" s="1441"/>
      <c r="J509" s="1441"/>
      <c r="K509" s="1441"/>
      <c r="L509" s="1509"/>
      <c r="M509" s="1509"/>
      <c r="N509" s="1509"/>
      <c r="O509" s="1509"/>
      <c r="P509" s="1421"/>
      <c r="Q509" s="1509"/>
      <c r="R509" s="1501"/>
      <c r="S509" s="1509"/>
      <c r="T509" s="1509"/>
      <c r="U509" s="1509"/>
      <c r="V509" s="1509"/>
      <c r="W509" s="1509"/>
    </row>
    <row r="510" spans="1:23" ht="14.25">
      <c r="A510" s="1598"/>
      <c r="B510" s="1517"/>
      <c r="C510" s="1599"/>
      <c r="D510" s="1600"/>
      <c r="E510" s="1421"/>
      <c r="F510" s="1523"/>
      <c r="G510" s="1441"/>
      <c r="H510" s="1441"/>
      <c r="I510" s="1441"/>
      <c r="J510" s="1441"/>
      <c r="K510" s="1441"/>
      <c r="L510" s="1509"/>
      <c r="M510" s="1509"/>
      <c r="N510" s="1509"/>
      <c r="O510" s="1509"/>
      <c r="P510" s="1421"/>
      <c r="Q510" s="1509"/>
      <c r="R510" s="1501"/>
      <c r="S510" s="1509"/>
      <c r="T510" s="1509"/>
      <c r="U510" s="1509"/>
      <c r="V510" s="1509"/>
      <c r="W510" s="1509"/>
    </row>
    <row r="511" spans="1:23" ht="14.25">
      <c r="A511" s="1598"/>
      <c r="B511" s="1517"/>
      <c r="C511" s="1599"/>
      <c r="D511" s="1600"/>
      <c r="E511" s="1421"/>
      <c r="F511" s="1523"/>
      <c r="G511" s="1441"/>
      <c r="H511" s="1441"/>
      <c r="I511" s="1441"/>
      <c r="J511" s="1441"/>
      <c r="K511" s="1441"/>
      <c r="L511" s="1509"/>
      <c r="M511" s="1509"/>
      <c r="N511" s="1509"/>
      <c r="O511" s="1509"/>
      <c r="P511" s="1421"/>
      <c r="Q511" s="1509"/>
      <c r="R511" s="1501"/>
      <c r="S511" s="1509"/>
      <c r="T511" s="1509"/>
      <c r="U511" s="1509"/>
      <c r="V511" s="1509"/>
      <c r="W511" s="1509"/>
    </row>
    <row r="512" spans="1:23" ht="14.25">
      <c r="A512" s="1598"/>
      <c r="B512" s="1517"/>
      <c r="C512" s="1599"/>
      <c r="D512" s="1600"/>
      <c r="E512" s="1421"/>
      <c r="F512" s="1523"/>
      <c r="G512" s="1441"/>
      <c r="H512" s="1441"/>
      <c r="I512" s="1441"/>
      <c r="J512" s="1441"/>
      <c r="K512" s="1441"/>
      <c r="L512" s="1509"/>
      <c r="M512" s="1509"/>
      <c r="N512" s="1509"/>
      <c r="O512" s="1509"/>
      <c r="P512" s="1421"/>
      <c r="Q512" s="1509"/>
      <c r="R512" s="1501"/>
      <c r="S512" s="1509"/>
      <c r="T512" s="1509"/>
      <c r="U512" s="1509"/>
      <c r="V512" s="1509"/>
      <c r="W512" s="1509"/>
    </row>
    <row r="513" spans="1:23" ht="14.25">
      <c r="A513" s="1598"/>
      <c r="B513" s="1517"/>
      <c r="C513" s="1599"/>
      <c r="D513" s="1600"/>
      <c r="E513" s="1421"/>
      <c r="F513" s="1523"/>
      <c r="G513" s="1441"/>
      <c r="H513" s="1441"/>
      <c r="I513" s="1441"/>
      <c r="J513" s="1441"/>
      <c r="K513" s="1441"/>
      <c r="L513" s="1509"/>
      <c r="M513" s="1509"/>
      <c r="N513" s="1509"/>
      <c r="O513" s="1509"/>
      <c r="P513" s="1421"/>
      <c r="Q513" s="1509"/>
      <c r="R513" s="1501"/>
      <c r="S513" s="1509"/>
      <c r="T513" s="1509"/>
      <c r="U513" s="1509"/>
      <c r="V513" s="1509"/>
      <c r="W513" s="1509"/>
    </row>
    <row r="514" spans="1:23" ht="14.25">
      <c r="A514" s="1598"/>
      <c r="B514" s="1517"/>
      <c r="C514" s="1599"/>
      <c r="D514" s="1600"/>
      <c r="E514" s="1421"/>
      <c r="F514" s="1523"/>
      <c r="G514" s="1441"/>
      <c r="H514" s="1441"/>
      <c r="I514" s="1441"/>
      <c r="J514" s="1441"/>
      <c r="K514" s="1441"/>
      <c r="L514" s="1509"/>
      <c r="M514" s="1509"/>
      <c r="N514" s="1509"/>
      <c r="O514" s="1509"/>
      <c r="P514" s="1421"/>
      <c r="Q514" s="1509"/>
      <c r="R514" s="1501"/>
      <c r="S514" s="1509"/>
      <c r="T514" s="1509"/>
      <c r="U514" s="1509"/>
      <c r="V514" s="1509"/>
      <c r="W514" s="1509"/>
    </row>
    <row r="515" spans="1:23" ht="14.25">
      <c r="A515" s="1598"/>
      <c r="B515" s="1517"/>
      <c r="C515" s="1599"/>
      <c r="D515" s="1600"/>
      <c r="E515" s="1421"/>
      <c r="F515" s="1523"/>
      <c r="G515" s="1441"/>
      <c r="H515" s="1441"/>
      <c r="I515" s="1441"/>
      <c r="J515" s="1441"/>
      <c r="K515" s="1441"/>
      <c r="L515" s="1509"/>
      <c r="M515" s="1509"/>
      <c r="N515" s="1509"/>
      <c r="O515" s="1509"/>
      <c r="P515" s="1421"/>
      <c r="Q515" s="1509"/>
      <c r="R515" s="1501"/>
      <c r="S515" s="1509"/>
      <c r="T515" s="1509"/>
      <c r="U515" s="1509"/>
      <c r="V515" s="1509"/>
      <c r="W515" s="1509"/>
    </row>
    <row r="516" spans="1:23" ht="14.25">
      <c r="A516" s="1598"/>
      <c r="B516" s="1517"/>
      <c r="C516" s="1599"/>
      <c r="D516" s="1600"/>
      <c r="E516" s="1421"/>
      <c r="F516" s="1523"/>
      <c r="G516" s="1441"/>
      <c r="H516" s="1441"/>
      <c r="I516" s="1441"/>
      <c r="J516" s="1441"/>
      <c r="K516" s="1441"/>
      <c r="L516" s="1509"/>
      <c r="M516" s="1509"/>
      <c r="N516" s="1509"/>
      <c r="O516" s="1509"/>
      <c r="P516" s="1421"/>
      <c r="Q516" s="1509"/>
      <c r="R516" s="1501"/>
      <c r="S516" s="1509"/>
      <c r="T516" s="1509"/>
      <c r="U516" s="1509"/>
      <c r="V516" s="1509"/>
      <c r="W516" s="1509"/>
    </row>
    <row r="517" spans="1:23" ht="14.25">
      <c r="A517" s="1598"/>
      <c r="B517" s="1517"/>
      <c r="C517" s="1599"/>
      <c r="D517" s="1600"/>
      <c r="E517" s="1421"/>
      <c r="F517" s="1523"/>
      <c r="G517" s="1441"/>
      <c r="H517" s="1441"/>
      <c r="I517" s="1441"/>
      <c r="J517" s="1441"/>
      <c r="K517" s="1441"/>
      <c r="L517" s="1509"/>
      <c r="M517" s="1509"/>
      <c r="N517" s="1509"/>
      <c r="O517" s="1509"/>
      <c r="P517" s="1421"/>
      <c r="Q517" s="1509"/>
      <c r="R517" s="1501"/>
      <c r="S517" s="1509"/>
      <c r="T517" s="1509"/>
      <c r="U517" s="1509"/>
      <c r="V517" s="1509"/>
      <c r="W517" s="1509"/>
    </row>
    <row r="518" spans="1:23" ht="14.25">
      <c r="A518" s="1598"/>
      <c r="B518" s="1517"/>
      <c r="C518" s="1599"/>
      <c r="D518" s="1600"/>
      <c r="E518" s="1421"/>
      <c r="F518" s="1523"/>
      <c r="G518" s="1441"/>
      <c r="H518" s="1441"/>
      <c r="I518" s="1441"/>
      <c r="J518" s="1441"/>
      <c r="K518" s="1441"/>
      <c r="L518" s="1509"/>
      <c r="M518" s="1509"/>
      <c r="N518" s="1509"/>
      <c r="O518" s="1509"/>
      <c r="P518" s="1421"/>
      <c r="Q518" s="1509"/>
      <c r="R518" s="1501"/>
      <c r="S518" s="1509"/>
      <c r="T518" s="1509"/>
      <c r="U518" s="1509"/>
      <c r="V518" s="1509"/>
      <c r="W518" s="1509"/>
    </row>
    <row r="519" spans="1:23" ht="14.25">
      <c r="A519" s="1598"/>
      <c r="B519" s="1517"/>
      <c r="C519" s="1599"/>
      <c r="D519" s="1600"/>
      <c r="E519" s="1421"/>
      <c r="F519" s="1523"/>
      <c r="G519" s="1441"/>
      <c r="H519" s="1441"/>
      <c r="I519" s="1441"/>
      <c r="J519" s="1441"/>
      <c r="K519" s="1441"/>
      <c r="L519" s="1509"/>
      <c r="M519" s="1509"/>
      <c r="N519" s="1509"/>
      <c r="O519" s="1509"/>
      <c r="P519" s="1421"/>
      <c r="Q519" s="1509"/>
      <c r="R519" s="1501"/>
      <c r="S519" s="1509"/>
      <c r="T519" s="1509"/>
      <c r="U519" s="1509"/>
      <c r="V519" s="1509"/>
      <c r="W519" s="1509"/>
    </row>
    <row r="520" spans="1:23" ht="14.25">
      <c r="A520" s="1598"/>
      <c r="B520" s="1517"/>
      <c r="C520" s="1599"/>
      <c r="D520" s="1600"/>
      <c r="E520" s="1421"/>
      <c r="F520" s="1523"/>
      <c r="G520" s="1441"/>
      <c r="H520" s="1441"/>
      <c r="I520" s="1441"/>
      <c r="J520" s="1441"/>
      <c r="K520" s="1441"/>
      <c r="L520" s="1509"/>
      <c r="M520" s="1509"/>
      <c r="N520" s="1509"/>
      <c r="O520" s="1509"/>
      <c r="P520" s="1421"/>
      <c r="Q520" s="1509"/>
      <c r="R520" s="1501"/>
      <c r="S520" s="1509"/>
      <c r="T520" s="1509"/>
      <c r="U520" s="1509"/>
      <c r="V520" s="1509"/>
      <c r="W520" s="1509"/>
    </row>
    <row r="521" spans="1:23" ht="14.25">
      <c r="A521" s="1598"/>
      <c r="B521" s="1517"/>
      <c r="C521" s="1599"/>
      <c r="D521" s="1600"/>
      <c r="E521" s="1421"/>
      <c r="F521" s="1523"/>
      <c r="G521" s="1441"/>
      <c r="H521" s="1441"/>
      <c r="I521" s="1441"/>
      <c r="J521" s="1441"/>
      <c r="K521" s="1441"/>
      <c r="L521" s="1509"/>
      <c r="M521" s="1509"/>
      <c r="N521" s="1509"/>
      <c r="O521" s="1509"/>
      <c r="P521" s="1421"/>
      <c r="Q521" s="1509"/>
      <c r="R521" s="1501"/>
      <c r="S521" s="1509"/>
      <c r="T521" s="1509"/>
      <c r="U521" s="1509"/>
      <c r="V521" s="1509"/>
      <c r="W521" s="1509"/>
    </row>
    <row r="522" spans="1:23" ht="14.25">
      <c r="A522" s="1598"/>
      <c r="B522" s="1517"/>
      <c r="C522" s="1599"/>
      <c r="D522" s="1600"/>
      <c r="E522" s="1421"/>
      <c r="F522" s="1523"/>
      <c r="G522" s="1441"/>
      <c r="H522" s="1441"/>
      <c r="I522" s="1441"/>
      <c r="J522" s="1441"/>
      <c r="K522" s="1441"/>
      <c r="L522" s="1509"/>
      <c r="M522" s="1509"/>
      <c r="N522" s="1509"/>
      <c r="O522" s="1509"/>
      <c r="P522" s="1421"/>
      <c r="Q522" s="1509"/>
      <c r="R522" s="1501"/>
      <c r="S522" s="1509"/>
      <c r="T522" s="1509"/>
      <c r="U522" s="1509"/>
      <c r="V522" s="1509"/>
      <c r="W522" s="1509"/>
    </row>
    <row r="523" spans="1:23" ht="14.25">
      <c r="A523" s="1598"/>
      <c r="B523" s="1517"/>
      <c r="C523" s="1599"/>
      <c r="D523" s="1600"/>
      <c r="E523" s="1421"/>
      <c r="F523" s="1523"/>
      <c r="G523" s="1441"/>
      <c r="H523" s="1441"/>
      <c r="I523" s="1441"/>
      <c r="J523" s="1441"/>
      <c r="K523" s="1441"/>
      <c r="L523" s="1509"/>
      <c r="M523" s="1509"/>
      <c r="N523" s="1509"/>
      <c r="O523" s="1509"/>
      <c r="P523" s="1421"/>
      <c r="Q523" s="1509"/>
      <c r="R523" s="1501"/>
      <c r="S523" s="1509"/>
      <c r="T523" s="1509"/>
      <c r="U523" s="1509"/>
      <c r="V523" s="1509"/>
      <c r="W523" s="1509"/>
    </row>
    <row r="524" spans="1:23" ht="14.25">
      <c r="A524" s="1598"/>
      <c r="B524" s="1517"/>
      <c r="C524" s="1599"/>
      <c r="D524" s="1600"/>
      <c r="E524" s="1421"/>
      <c r="F524" s="1523"/>
      <c r="G524" s="1441"/>
      <c r="H524" s="1441"/>
      <c r="I524" s="1441"/>
      <c r="J524" s="1441"/>
      <c r="K524" s="1441"/>
      <c r="L524" s="1509"/>
      <c r="M524" s="1509"/>
      <c r="N524" s="1509"/>
      <c r="O524" s="1509"/>
      <c r="P524" s="1421"/>
      <c r="Q524" s="1509"/>
      <c r="R524" s="1501"/>
      <c r="S524" s="1509"/>
      <c r="T524" s="1509"/>
      <c r="U524" s="1509"/>
      <c r="V524" s="1509"/>
      <c r="W524" s="1509"/>
    </row>
    <row r="525" spans="1:23" ht="14.25">
      <c r="A525" s="1598"/>
      <c r="B525" s="1517"/>
      <c r="C525" s="1599"/>
      <c r="D525" s="1600"/>
      <c r="E525" s="1421"/>
      <c r="F525" s="1523"/>
      <c r="G525" s="1441"/>
      <c r="H525" s="1441"/>
      <c r="I525" s="1441"/>
      <c r="J525" s="1441"/>
      <c r="K525" s="1441"/>
      <c r="L525" s="1509"/>
      <c r="M525" s="1509"/>
      <c r="N525" s="1509"/>
      <c r="O525" s="1509"/>
      <c r="P525" s="1421"/>
      <c r="Q525" s="1509"/>
      <c r="R525" s="1501"/>
      <c r="S525" s="1509"/>
      <c r="T525" s="1509"/>
      <c r="U525" s="1509"/>
      <c r="V525" s="1509"/>
      <c r="W525" s="1509"/>
    </row>
    <row r="526" spans="1:23" ht="14.25">
      <c r="A526" s="1598"/>
      <c r="B526" s="1517"/>
      <c r="C526" s="1599"/>
      <c r="D526" s="1600"/>
      <c r="E526" s="1421"/>
      <c r="F526" s="1523"/>
      <c r="G526" s="1441"/>
      <c r="H526" s="1441"/>
      <c r="I526" s="1441"/>
      <c r="J526" s="1441"/>
      <c r="K526" s="1441"/>
      <c r="L526" s="1509"/>
      <c r="M526" s="1509"/>
      <c r="N526" s="1509"/>
      <c r="O526" s="1509"/>
      <c r="P526" s="1421"/>
      <c r="Q526" s="1509"/>
      <c r="R526" s="1501"/>
      <c r="S526" s="1509"/>
      <c r="T526" s="1509"/>
      <c r="U526" s="1509"/>
      <c r="V526" s="1509"/>
      <c r="W526" s="1509"/>
    </row>
    <row r="527" spans="1:23" ht="14.25">
      <c r="A527" s="1598"/>
      <c r="B527" s="1517"/>
      <c r="C527" s="1599"/>
      <c r="D527" s="1600"/>
      <c r="E527" s="1421"/>
      <c r="F527" s="1523"/>
      <c r="G527" s="1441"/>
      <c r="H527" s="1441"/>
      <c r="I527" s="1441"/>
      <c r="J527" s="1441"/>
      <c r="K527" s="1441"/>
      <c r="L527" s="1509"/>
      <c r="M527" s="1509"/>
      <c r="N527" s="1509"/>
      <c r="O527" s="1509"/>
      <c r="P527" s="1421"/>
      <c r="Q527" s="1509"/>
      <c r="R527" s="1501"/>
      <c r="S527" s="1509"/>
      <c r="T527" s="1509"/>
      <c r="U527" s="1509"/>
      <c r="V527" s="1509"/>
      <c r="W527" s="1509"/>
    </row>
    <row r="528" spans="1:23" ht="14.25">
      <c r="A528" s="1598"/>
      <c r="B528" s="1517"/>
      <c r="C528" s="1599"/>
      <c r="D528" s="1600"/>
      <c r="E528" s="1421"/>
      <c r="F528" s="1523"/>
      <c r="G528" s="1441"/>
      <c r="H528" s="1441"/>
      <c r="I528" s="1441"/>
      <c r="J528" s="1441"/>
      <c r="K528" s="1441"/>
      <c r="L528" s="1509"/>
      <c r="M528" s="1509"/>
      <c r="N528" s="1509"/>
      <c r="O528" s="1509"/>
      <c r="P528" s="1421"/>
      <c r="Q528" s="1509"/>
      <c r="R528" s="1501"/>
      <c r="S528" s="1509"/>
      <c r="T528" s="1509"/>
      <c r="U528" s="1509"/>
      <c r="V528" s="1509"/>
      <c r="W528" s="1509"/>
    </row>
    <row r="529" spans="1:23" ht="14.25">
      <c r="A529" s="1598"/>
      <c r="B529" s="1517"/>
      <c r="C529" s="1599"/>
      <c r="D529" s="1600"/>
      <c r="E529" s="1421"/>
      <c r="F529" s="1523"/>
      <c r="G529" s="1441"/>
      <c r="H529" s="1441"/>
      <c r="I529" s="1441"/>
      <c r="J529" s="1441"/>
      <c r="K529" s="1441"/>
      <c r="L529" s="1509"/>
      <c r="M529" s="1509"/>
      <c r="N529" s="1509"/>
      <c r="O529" s="1509"/>
      <c r="P529" s="1421"/>
      <c r="Q529" s="1509"/>
      <c r="R529" s="1501"/>
      <c r="S529" s="1509"/>
      <c r="T529" s="1509"/>
      <c r="U529" s="1509"/>
      <c r="V529" s="1509"/>
      <c r="W529" s="1509"/>
    </row>
    <row r="530" spans="1:23" ht="14.25">
      <c r="A530" s="1598"/>
      <c r="B530" s="1517"/>
      <c r="C530" s="1599"/>
      <c r="D530" s="1600"/>
      <c r="E530" s="1421"/>
      <c r="F530" s="1523"/>
      <c r="G530" s="1441"/>
      <c r="H530" s="1441"/>
      <c r="I530" s="1441"/>
      <c r="J530" s="1441"/>
      <c r="K530" s="1441"/>
      <c r="L530" s="1509"/>
      <c r="M530" s="1509"/>
      <c r="N530" s="1509"/>
      <c r="O530" s="1509"/>
      <c r="P530" s="1421"/>
      <c r="Q530" s="1509"/>
      <c r="R530" s="1501"/>
      <c r="S530" s="1509"/>
      <c r="T530" s="1509"/>
      <c r="U530" s="1509"/>
      <c r="V530" s="1509"/>
      <c r="W530" s="1509"/>
    </row>
    <row r="531" spans="1:23" ht="14.25">
      <c r="A531" s="1598"/>
      <c r="B531" s="1517"/>
      <c r="C531" s="1599"/>
      <c r="D531" s="1600"/>
      <c r="E531" s="1421"/>
      <c r="F531" s="1523"/>
      <c r="G531" s="1441"/>
      <c r="H531" s="1441"/>
      <c r="I531" s="1441"/>
      <c r="J531" s="1441"/>
      <c r="K531" s="1441"/>
      <c r="L531" s="1509"/>
      <c r="M531" s="1509"/>
      <c r="N531" s="1509"/>
      <c r="O531" s="1509"/>
      <c r="P531" s="1421"/>
      <c r="Q531" s="1509"/>
      <c r="R531" s="1501"/>
      <c r="S531" s="1509"/>
      <c r="T531" s="1509"/>
      <c r="U531" s="1509"/>
      <c r="V531" s="1509"/>
      <c r="W531" s="1509"/>
    </row>
    <row r="532" spans="1:23" ht="14.25">
      <c r="A532" s="1598"/>
      <c r="B532" s="1517"/>
      <c r="C532" s="1599"/>
      <c r="D532" s="1600"/>
      <c r="E532" s="1421"/>
      <c r="F532" s="1523"/>
      <c r="G532" s="1441"/>
      <c r="H532" s="1441"/>
      <c r="I532" s="1441"/>
      <c r="J532" s="1441"/>
      <c r="K532" s="1441"/>
      <c r="L532" s="1509"/>
      <c r="M532" s="1509"/>
      <c r="N532" s="1509"/>
      <c r="O532" s="1509"/>
      <c r="P532" s="1421"/>
      <c r="Q532" s="1509"/>
      <c r="R532" s="1501"/>
      <c r="S532" s="1509"/>
      <c r="T532" s="1509"/>
      <c r="U532" s="1509"/>
      <c r="V532" s="1509"/>
      <c r="W532" s="1509"/>
    </row>
    <row r="533" spans="1:23" ht="14.25">
      <c r="A533" s="1598"/>
      <c r="B533" s="1517"/>
      <c r="C533" s="1599"/>
      <c r="D533" s="1600"/>
      <c r="E533" s="1421"/>
      <c r="F533" s="1523"/>
      <c r="G533" s="1441"/>
      <c r="H533" s="1441"/>
      <c r="I533" s="1441"/>
      <c r="J533" s="1441"/>
      <c r="K533" s="1441"/>
      <c r="L533" s="1509"/>
      <c r="M533" s="1509"/>
      <c r="N533" s="1509"/>
      <c r="O533" s="1509"/>
      <c r="P533" s="1421"/>
      <c r="Q533" s="1509"/>
      <c r="R533" s="1501"/>
      <c r="S533" s="1509"/>
      <c r="T533" s="1509"/>
      <c r="U533" s="1509"/>
      <c r="V533" s="1509"/>
      <c r="W533" s="1509"/>
    </row>
    <row r="534" spans="1:23" ht="14.25">
      <c r="A534" s="1598"/>
      <c r="B534" s="1517"/>
      <c r="C534" s="1599"/>
      <c r="D534" s="1600"/>
      <c r="E534" s="1421"/>
      <c r="F534" s="1523"/>
      <c r="G534" s="1441"/>
      <c r="H534" s="1441"/>
      <c r="I534" s="1441"/>
      <c r="J534" s="1441"/>
      <c r="K534" s="1441"/>
      <c r="L534" s="1509"/>
      <c r="M534" s="1509"/>
      <c r="N534" s="1509"/>
      <c r="O534" s="1509"/>
      <c r="P534" s="1421"/>
      <c r="Q534" s="1509"/>
      <c r="R534" s="1501"/>
      <c r="S534" s="1509"/>
      <c r="T534" s="1509"/>
      <c r="U534" s="1509"/>
      <c r="V534" s="1509"/>
      <c r="W534" s="1509"/>
    </row>
    <row r="535" spans="1:23" ht="14.25">
      <c r="A535" s="1598"/>
      <c r="B535" s="1517"/>
      <c r="C535" s="1599"/>
      <c r="D535" s="1600"/>
      <c r="E535" s="1421"/>
      <c r="F535" s="1523"/>
      <c r="G535" s="1441"/>
      <c r="H535" s="1441"/>
      <c r="I535" s="1441"/>
      <c r="J535" s="1441"/>
      <c r="K535" s="1441"/>
      <c r="L535" s="1509"/>
      <c r="M535" s="1509"/>
      <c r="N535" s="1509"/>
      <c r="O535" s="1509"/>
      <c r="P535" s="1421"/>
      <c r="Q535" s="1509"/>
      <c r="R535" s="1501"/>
      <c r="S535" s="1509"/>
      <c r="T535" s="1509"/>
      <c r="U535" s="1509"/>
      <c r="V535" s="1509"/>
      <c r="W535" s="1509"/>
    </row>
    <row r="536" spans="1:23" ht="14.25">
      <c r="A536" s="1598"/>
      <c r="B536" s="1517"/>
      <c r="C536" s="1599"/>
      <c r="D536" s="1600"/>
      <c r="E536" s="1421"/>
      <c r="F536" s="1523"/>
      <c r="G536" s="1441"/>
      <c r="H536" s="1441"/>
      <c r="I536" s="1441"/>
      <c r="J536" s="1441"/>
      <c r="K536" s="1441"/>
      <c r="L536" s="1509"/>
      <c r="M536" s="1509"/>
      <c r="N536" s="1509"/>
      <c r="O536" s="1509"/>
      <c r="P536" s="1421"/>
      <c r="Q536" s="1509"/>
      <c r="R536" s="1501"/>
      <c r="S536" s="1509"/>
      <c r="T536" s="1509"/>
      <c r="U536" s="1509"/>
      <c r="V536" s="1509"/>
      <c r="W536" s="1509"/>
    </row>
    <row r="537" spans="1:23" ht="14.25">
      <c r="A537" s="1598"/>
      <c r="B537" s="1517"/>
      <c r="C537" s="1599"/>
      <c r="D537" s="1600"/>
      <c r="E537" s="1421"/>
      <c r="F537" s="1523"/>
      <c r="G537" s="1441"/>
      <c r="H537" s="1441"/>
      <c r="I537" s="1441"/>
      <c r="J537" s="1441"/>
      <c r="K537" s="1441"/>
      <c r="L537" s="1509"/>
      <c r="M537" s="1509"/>
      <c r="N537" s="1509"/>
      <c r="O537" s="1509"/>
      <c r="P537" s="1421"/>
      <c r="Q537" s="1509"/>
      <c r="R537" s="1501"/>
      <c r="S537" s="1509"/>
      <c r="T537" s="1509"/>
      <c r="U537" s="1509"/>
      <c r="V537" s="1509"/>
      <c r="W537" s="1509"/>
    </row>
    <row r="538" spans="1:23" ht="14.25">
      <c r="A538" s="1598"/>
      <c r="B538" s="1517"/>
      <c r="C538" s="1599"/>
      <c r="D538" s="1600"/>
      <c r="E538" s="1421"/>
      <c r="F538" s="1523"/>
      <c r="G538" s="1441"/>
      <c r="H538" s="1441"/>
      <c r="I538" s="1441"/>
      <c r="J538" s="1441"/>
      <c r="K538" s="1441"/>
      <c r="L538" s="1509"/>
      <c r="M538" s="1509"/>
      <c r="N538" s="1509"/>
      <c r="O538" s="1509"/>
      <c r="P538" s="1421"/>
      <c r="Q538" s="1509"/>
      <c r="R538" s="1501"/>
      <c r="S538" s="1509"/>
      <c r="T538" s="1509"/>
      <c r="U538" s="1509"/>
      <c r="V538" s="1509"/>
      <c r="W538" s="1509"/>
    </row>
    <row r="539" spans="1:23" ht="14.25">
      <c r="A539" s="1598"/>
      <c r="B539" s="1517"/>
      <c r="C539" s="1599"/>
      <c r="D539" s="1600"/>
      <c r="E539" s="1421"/>
      <c r="F539" s="1523"/>
      <c r="G539" s="1441"/>
      <c r="H539" s="1441"/>
      <c r="I539" s="1441"/>
      <c r="J539" s="1441"/>
      <c r="K539" s="1441"/>
      <c r="L539" s="1509"/>
      <c r="M539" s="1509"/>
      <c r="N539" s="1509"/>
      <c r="O539" s="1509"/>
      <c r="P539" s="1421"/>
      <c r="Q539" s="1509"/>
      <c r="R539" s="1501"/>
      <c r="S539" s="1509"/>
      <c r="T539" s="1509"/>
      <c r="U539" s="1509"/>
      <c r="V539" s="1509"/>
      <c r="W539" s="1509"/>
    </row>
    <row r="540" spans="1:23" ht="14.25">
      <c r="A540" s="1598"/>
      <c r="B540" s="1517"/>
      <c r="C540" s="1599"/>
      <c r="D540" s="1600"/>
      <c r="E540" s="1421"/>
      <c r="F540" s="1523"/>
      <c r="G540" s="1441"/>
      <c r="H540" s="1441"/>
      <c r="I540" s="1441"/>
      <c r="J540" s="1441"/>
      <c r="K540" s="1441"/>
      <c r="L540" s="1509"/>
      <c r="M540" s="1509"/>
      <c r="N540" s="1509"/>
      <c r="O540" s="1509"/>
      <c r="P540" s="1421"/>
      <c r="Q540" s="1509"/>
      <c r="R540" s="1501"/>
      <c r="S540" s="1509"/>
      <c r="T540" s="1509"/>
      <c r="U540" s="1509"/>
      <c r="V540" s="1509"/>
      <c r="W540" s="1509"/>
    </row>
    <row r="541" spans="1:23" ht="14.25">
      <c r="A541" s="1598"/>
      <c r="B541" s="1517"/>
      <c r="C541" s="1599"/>
      <c r="D541" s="1600"/>
      <c r="E541" s="1421"/>
      <c r="F541" s="1523"/>
      <c r="G541" s="1441"/>
      <c r="H541" s="1441"/>
      <c r="I541" s="1441"/>
      <c r="J541" s="1441"/>
      <c r="K541" s="1441"/>
      <c r="L541" s="1509"/>
      <c r="M541" s="1509"/>
      <c r="N541" s="1509"/>
      <c r="O541" s="1509"/>
      <c r="P541" s="1421"/>
      <c r="Q541" s="1509"/>
      <c r="R541" s="1501"/>
      <c r="S541" s="1509"/>
      <c r="T541" s="1509"/>
      <c r="U541" s="1509"/>
      <c r="V541" s="1509"/>
      <c r="W541" s="1509"/>
    </row>
    <row r="542" spans="1:23" ht="14.25">
      <c r="A542" s="1598"/>
      <c r="B542" s="1517"/>
      <c r="C542" s="1599"/>
      <c r="D542" s="1600"/>
      <c r="E542" s="1421"/>
      <c r="F542" s="1523"/>
      <c r="G542" s="1441"/>
      <c r="H542" s="1441"/>
      <c r="I542" s="1441"/>
      <c r="J542" s="1441"/>
      <c r="K542" s="1441"/>
      <c r="L542" s="1509"/>
      <c r="M542" s="1509"/>
      <c r="N542" s="1509"/>
      <c r="O542" s="1509"/>
      <c r="P542" s="1421"/>
      <c r="Q542" s="1509"/>
      <c r="R542" s="1501"/>
      <c r="S542" s="1509"/>
      <c r="T542" s="1509"/>
      <c r="U542" s="1509"/>
      <c r="V542" s="1509"/>
      <c r="W542" s="1509"/>
    </row>
    <row r="543" spans="1:23" ht="14.25">
      <c r="A543" s="1598"/>
      <c r="B543" s="1517"/>
      <c r="C543" s="1599"/>
      <c r="D543" s="1600"/>
      <c r="E543" s="1421"/>
      <c r="F543" s="1523"/>
      <c r="G543" s="1441"/>
      <c r="H543" s="1441"/>
      <c r="I543" s="1441"/>
      <c r="J543" s="1441"/>
      <c r="K543" s="1441"/>
      <c r="L543" s="1509"/>
      <c r="M543" s="1509"/>
      <c r="N543" s="1509"/>
      <c r="O543" s="1509"/>
      <c r="P543" s="1421"/>
      <c r="Q543" s="1509"/>
      <c r="R543" s="1501"/>
      <c r="S543" s="1509"/>
      <c r="T543" s="1509"/>
      <c r="U543" s="1509"/>
      <c r="V543" s="1509"/>
      <c r="W543" s="1509"/>
    </row>
    <row r="544" spans="1:23" ht="14.25">
      <c r="A544" s="1598"/>
      <c r="B544" s="1517"/>
      <c r="C544" s="1599"/>
      <c r="D544" s="1600"/>
      <c r="E544" s="1421"/>
      <c r="F544" s="1523"/>
      <c r="G544" s="1441"/>
      <c r="H544" s="1441"/>
      <c r="I544" s="1441"/>
      <c r="J544" s="1441"/>
      <c r="K544" s="1441"/>
      <c r="L544" s="1509"/>
      <c r="M544" s="1509"/>
      <c r="N544" s="1509"/>
      <c r="O544" s="1509"/>
      <c r="P544" s="1421"/>
      <c r="Q544" s="1509"/>
      <c r="R544" s="1501"/>
      <c r="S544" s="1509"/>
      <c r="T544" s="1509"/>
      <c r="U544" s="1509"/>
      <c r="V544" s="1509"/>
      <c r="W544" s="1509"/>
    </row>
    <row r="545" spans="1:23" ht="14.25">
      <c r="A545" s="1598"/>
      <c r="B545" s="1517"/>
      <c r="C545" s="1599"/>
      <c r="D545" s="1600"/>
      <c r="E545" s="1421"/>
      <c r="F545" s="1523"/>
      <c r="G545" s="1441"/>
      <c r="H545" s="1441"/>
      <c r="I545" s="1441"/>
      <c r="J545" s="1441"/>
      <c r="K545" s="1441"/>
      <c r="L545" s="1509"/>
      <c r="M545" s="1509"/>
      <c r="N545" s="1509"/>
      <c r="O545" s="1509"/>
      <c r="P545" s="1421"/>
      <c r="Q545" s="1509"/>
      <c r="R545" s="1501"/>
      <c r="S545" s="1509"/>
      <c r="T545" s="1509"/>
      <c r="U545" s="1509"/>
      <c r="V545" s="1509"/>
      <c r="W545" s="1509"/>
    </row>
    <row r="546" spans="1:23" ht="14.25">
      <c r="A546" s="1598"/>
      <c r="B546" s="1517"/>
      <c r="C546" s="1599"/>
      <c r="D546" s="1600"/>
      <c r="E546" s="1421"/>
      <c r="F546" s="1523"/>
      <c r="G546" s="1441"/>
      <c r="H546" s="1441"/>
      <c r="I546" s="1441"/>
      <c r="J546" s="1441"/>
      <c r="K546" s="1441"/>
      <c r="L546" s="1509"/>
      <c r="M546" s="1509"/>
      <c r="N546" s="1509"/>
      <c r="O546" s="1509"/>
      <c r="P546" s="1421"/>
      <c r="Q546" s="1509"/>
      <c r="R546" s="1501"/>
      <c r="S546" s="1509"/>
      <c r="T546" s="1509"/>
      <c r="U546" s="1509"/>
      <c r="V546" s="1509"/>
      <c r="W546" s="1509"/>
    </row>
    <row r="547" spans="1:23" ht="14.25">
      <c r="A547" s="1598"/>
      <c r="B547" s="1517"/>
      <c r="C547" s="1599"/>
      <c r="D547" s="1600"/>
      <c r="E547" s="1421"/>
      <c r="F547" s="1523"/>
      <c r="G547" s="1441"/>
      <c r="H547" s="1441"/>
      <c r="I547" s="1441"/>
      <c r="J547" s="1441"/>
      <c r="K547" s="1441"/>
      <c r="L547" s="1509"/>
      <c r="M547" s="1509"/>
      <c r="N547" s="1509"/>
      <c r="O547" s="1509"/>
      <c r="P547" s="1421"/>
      <c r="Q547" s="1509"/>
      <c r="R547" s="1501"/>
      <c r="S547" s="1509"/>
      <c r="T547" s="1509"/>
      <c r="U547" s="1509"/>
      <c r="V547" s="1509"/>
      <c r="W547" s="1509"/>
    </row>
    <row r="548" spans="1:23" ht="14.25">
      <c r="A548" s="1598"/>
      <c r="B548" s="1517"/>
      <c r="C548" s="1599"/>
      <c r="D548" s="1600"/>
      <c r="E548" s="1421"/>
      <c r="F548" s="1523"/>
      <c r="G548" s="1441"/>
      <c r="H548" s="1441"/>
      <c r="I548" s="1441"/>
      <c r="J548" s="1441"/>
      <c r="K548" s="1441"/>
      <c r="L548" s="1509"/>
      <c r="M548" s="1509"/>
      <c r="N548" s="1509"/>
      <c r="O548" s="1509"/>
      <c r="P548" s="1421"/>
      <c r="Q548" s="1509"/>
      <c r="R548" s="1501"/>
      <c r="S548" s="1509"/>
      <c r="T548" s="1509"/>
      <c r="U548" s="1509"/>
      <c r="V548" s="1509"/>
      <c r="W548" s="1509"/>
    </row>
    <row r="549" spans="1:23" ht="14.25">
      <c r="A549" s="1598"/>
      <c r="B549" s="1517"/>
      <c r="C549" s="1599"/>
      <c r="D549" s="1600"/>
      <c r="E549" s="1421"/>
      <c r="F549" s="1523"/>
      <c r="G549" s="1441"/>
      <c r="H549" s="1441"/>
      <c r="I549" s="1441"/>
      <c r="J549" s="1441"/>
      <c r="K549" s="1441"/>
      <c r="L549" s="1509"/>
      <c r="M549" s="1509"/>
      <c r="N549" s="1509"/>
      <c r="O549" s="1509"/>
      <c r="P549" s="1421"/>
      <c r="Q549" s="1509"/>
      <c r="R549" s="1501"/>
      <c r="S549" s="1509"/>
      <c r="T549" s="1509"/>
      <c r="U549" s="1509"/>
      <c r="V549" s="1509"/>
      <c r="W549" s="1509"/>
    </row>
    <row r="550" spans="1:23" ht="14.25">
      <c r="A550" s="1598"/>
      <c r="B550" s="1517"/>
      <c r="C550" s="1599"/>
      <c r="D550" s="1600"/>
      <c r="E550" s="1421"/>
      <c r="F550" s="1523"/>
      <c r="G550" s="1441"/>
      <c r="H550" s="1441"/>
      <c r="I550" s="1441"/>
      <c r="J550" s="1441"/>
      <c r="K550" s="1441"/>
      <c r="L550" s="1509"/>
      <c r="M550" s="1509"/>
      <c r="N550" s="1509"/>
      <c r="O550" s="1509"/>
      <c r="P550" s="1421"/>
      <c r="Q550" s="1509"/>
      <c r="R550" s="1501"/>
      <c r="S550" s="1509"/>
      <c r="T550" s="1509"/>
      <c r="U550" s="1509"/>
      <c r="V550" s="1509"/>
      <c r="W550" s="1509"/>
    </row>
    <row r="551" spans="1:23" ht="14.25">
      <c r="A551" s="1598"/>
      <c r="B551" s="1517"/>
      <c r="C551" s="1599"/>
      <c r="D551" s="1600"/>
      <c r="E551" s="1421"/>
      <c r="F551" s="1523"/>
      <c r="G551" s="1441"/>
      <c r="H551" s="1441"/>
      <c r="I551" s="1441"/>
      <c r="J551" s="1441"/>
      <c r="K551" s="1441"/>
      <c r="L551" s="1509"/>
      <c r="M551" s="1509"/>
      <c r="N551" s="1509"/>
      <c r="O551" s="1509"/>
      <c r="P551" s="1421"/>
      <c r="Q551" s="1509"/>
      <c r="R551" s="1501"/>
      <c r="S551" s="1509"/>
      <c r="T551" s="1509"/>
      <c r="U551" s="1509"/>
      <c r="V551" s="1509"/>
      <c r="W551" s="1509"/>
    </row>
    <row r="552" spans="1:23" ht="14.25">
      <c r="A552" s="1598"/>
      <c r="B552" s="1517"/>
      <c r="C552" s="1599"/>
      <c r="D552" s="1600"/>
      <c r="E552" s="1421"/>
      <c r="F552" s="1523"/>
      <c r="G552" s="1441"/>
      <c r="H552" s="1441"/>
      <c r="I552" s="1441"/>
      <c r="J552" s="1441"/>
      <c r="K552" s="1441"/>
      <c r="L552" s="1509"/>
      <c r="M552" s="1509"/>
      <c r="N552" s="1509"/>
      <c r="O552" s="1509"/>
      <c r="P552" s="1421"/>
      <c r="Q552" s="1509"/>
      <c r="R552" s="1501"/>
      <c r="S552" s="1509"/>
      <c r="T552" s="1509"/>
      <c r="U552" s="1509"/>
      <c r="V552" s="1509"/>
      <c r="W552" s="1509"/>
    </row>
    <row r="553" spans="1:23" ht="14.25">
      <c r="A553" s="1598"/>
      <c r="B553" s="1517"/>
      <c r="C553" s="1599"/>
      <c r="D553" s="1600"/>
      <c r="E553" s="1421"/>
      <c r="F553" s="1523"/>
      <c r="G553" s="1441"/>
      <c r="H553" s="1441"/>
      <c r="I553" s="1441"/>
      <c r="J553" s="1441"/>
      <c r="K553" s="1441"/>
      <c r="L553" s="1509"/>
      <c r="M553" s="1509"/>
      <c r="N553" s="1509"/>
      <c r="O553" s="1509"/>
      <c r="P553" s="1421"/>
      <c r="Q553" s="1509"/>
      <c r="R553" s="1501"/>
      <c r="S553" s="1509"/>
      <c r="T553" s="1509"/>
      <c r="U553" s="1509"/>
      <c r="V553" s="1509"/>
      <c r="W553" s="1509"/>
    </row>
    <row r="554" spans="1:23" ht="14.25">
      <c r="A554" s="1598"/>
      <c r="B554" s="1517"/>
      <c r="C554" s="1599"/>
      <c r="D554" s="1600"/>
      <c r="E554" s="1421"/>
      <c r="F554" s="1523"/>
      <c r="G554" s="1441"/>
      <c r="H554" s="1441"/>
      <c r="I554" s="1441"/>
      <c r="J554" s="1441"/>
      <c r="K554" s="1441"/>
      <c r="L554" s="1509"/>
      <c r="M554" s="1509"/>
      <c r="N554" s="1509"/>
      <c r="O554" s="1509"/>
      <c r="P554" s="1421"/>
      <c r="Q554" s="1509"/>
      <c r="R554" s="1501"/>
      <c r="S554" s="1509"/>
      <c r="T554" s="1509"/>
      <c r="U554" s="1509"/>
      <c r="V554" s="1509"/>
      <c r="W554" s="1509"/>
    </row>
    <row r="555" spans="1:23" ht="14.25">
      <c r="A555" s="1598"/>
      <c r="B555" s="1517"/>
      <c r="C555" s="1599"/>
      <c r="D555" s="1600"/>
      <c r="E555" s="1421"/>
      <c r="F555" s="1523"/>
      <c r="G555" s="1441"/>
      <c r="H555" s="1441"/>
      <c r="I555" s="1441"/>
      <c r="J555" s="1441"/>
      <c r="K555" s="1441"/>
      <c r="L555" s="1509"/>
      <c r="M555" s="1509"/>
      <c r="N555" s="1509"/>
      <c r="O555" s="1509"/>
      <c r="P555" s="1421"/>
      <c r="Q555" s="1509"/>
      <c r="R555" s="1501"/>
      <c r="S555" s="1509"/>
      <c r="T555" s="1509"/>
      <c r="U555" s="1509"/>
      <c r="V555" s="1509"/>
      <c r="W555" s="1509"/>
    </row>
    <row r="556" spans="1:23" ht="14.25">
      <c r="A556" s="1598"/>
      <c r="B556" s="1517"/>
      <c r="C556" s="1599"/>
      <c r="D556" s="1600"/>
      <c r="E556" s="1421"/>
      <c r="F556" s="1523"/>
      <c r="G556" s="1441"/>
      <c r="H556" s="1441"/>
      <c r="I556" s="1441"/>
      <c r="J556" s="1441"/>
      <c r="K556" s="1441"/>
      <c r="L556" s="1509"/>
      <c r="M556" s="1509"/>
      <c r="N556" s="1509"/>
      <c r="O556" s="1509"/>
      <c r="P556" s="1421"/>
      <c r="Q556" s="1509"/>
      <c r="R556" s="1501"/>
      <c r="S556" s="1509"/>
      <c r="T556" s="1509"/>
      <c r="U556" s="1509"/>
      <c r="V556" s="1509"/>
      <c r="W556" s="1509"/>
    </row>
    <row r="557" spans="1:23" ht="14.25">
      <c r="A557" s="1598"/>
      <c r="B557" s="1517"/>
      <c r="C557" s="1599"/>
      <c r="D557" s="1600"/>
      <c r="E557" s="1421"/>
      <c r="F557" s="1523"/>
      <c r="G557" s="1441"/>
      <c r="H557" s="1441"/>
      <c r="I557" s="1441"/>
      <c r="J557" s="1441"/>
      <c r="K557" s="1441"/>
      <c r="L557" s="1509"/>
      <c r="M557" s="1509"/>
      <c r="N557" s="1509"/>
      <c r="O557" s="1509"/>
      <c r="P557" s="1421"/>
      <c r="Q557" s="1509"/>
      <c r="R557" s="1501"/>
      <c r="S557" s="1509"/>
      <c r="T557" s="1509"/>
      <c r="U557" s="1509"/>
      <c r="V557" s="1509"/>
      <c r="W557" s="1509"/>
    </row>
    <row r="558" spans="1:23" ht="14.25">
      <c r="A558" s="1598"/>
      <c r="B558" s="1517"/>
      <c r="C558" s="1599"/>
      <c r="D558" s="1600"/>
      <c r="E558" s="1421"/>
      <c r="F558" s="1523"/>
      <c r="G558" s="1441"/>
      <c r="H558" s="1441"/>
      <c r="I558" s="1441"/>
      <c r="J558" s="1441"/>
      <c r="K558" s="1441"/>
      <c r="L558" s="1509"/>
      <c r="M558" s="1509"/>
      <c r="N558" s="1509"/>
      <c r="O558" s="1509"/>
      <c r="P558" s="1421"/>
      <c r="Q558" s="1509"/>
      <c r="R558" s="1501"/>
      <c r="S558" s="1509"/>
      <c r="T558" s="1509"/>
      <c r="U558" s="1509"/>
      <c r="V558" s="1509"/>
      <c r="W558" s="1509"/>
    </row>
    <row r="559" spans="1:23" ht="14.25">
      <c r="A559" s="1598"/>
      <c r="B559" s="1517"/>
      <c r="C559" s="1599"/>
      <c r="D559" s="1600"/>
      <c r="E559" s="1421"/>
      <c r="F559" s="1523"/>
      <c r="G559" s="1441"/>
      <c r="H559" s="1441"/>
      <c r="I559" s="1441"/>
      <c r="J559" s="1441"/>
      <c r="K559" s="1441"/>
      <c r="L559" s="1509"/>
      <c r="M559" s="1509"/>
      <c r="N559" s="1509"/>
      <c r="O559" s="1509"/>
      <c r="P559" s="1421"/>
      <c r="Q559" s="1509"/>
      <c r="R559" s="1501"/>
      <c r="S559" s="1509"/>
      <c r="T559" s="1509"/>
      <c r="U559" s="1509"/>
      <c r="V559" s="1509"/>
      <c r="W559" s="1509"/>
    </row>
    <row r="560" spans="1:23" ht="14.25">
      <c r="A560" s="1598"/>
      <c r="B560" s="1517"/>
      <c r="C560" s="1599"/>
      <c r="D560" s="1600"/>
      <c r="E560" s="1421"/>
      <c r="F560" s="1523"/>
      <c r="G560" s="1441"/>
      <c r="H560" s="1441"/>
      <c r="I560" s="1441"/>
      <c r="J560" s="1441"/>
      <c r="K560" s="1441"/>
      <c r="L560" s="1509"/>
      <c r="M560" s="1509"/>
      <c r="N560" s="1509"/>
      <c r="O560" s="1509"/>
      <c r="P560" s="1421"/>
      <c r="Q560" s="1509"/>
      <c r="R560" s="1501"/>
      <c r="S560" s="1509"/>
      <c r="T560" s="1509"/>
      <c r="U560" s="1509"/>
      <c r="V560" s="1509"/>
      <c r="W560" s="1509"/>
    </row>
    <row r="561" spans="1:23" ht="14.25">
      <c r="A561" s="1598"/>
      <c r="B561" s="1517"/>
      <c r="C561" s="1599"/>
      <c r="D561" s="1600"/>
      <c r="E561" s="1421"/>
      <c r="F561" s="1523"/>
      <c r="G561" s="1441"/>
      <c r="H561" s="1441"/>
      <c r="I561" s="1441"/>
      <c r="J561" s="1441"/>
      <c r="K561" s="1441"/>
      <c r="L561" s="1509"/>
      <c r="M561" s="1509"/>
      <c r="N561" s="1509"/>
      <c r="O561" s="1509"/>
      <c r="P561" s="1421"/>
      <c r="Q561" s="1509"/>
      <c r="R561" s="1501"/>
      <c r="S561" s="1509"/>
      <c r="T561" s="1509"/>
      <c r="U561" s="1509"/>
      <c r="V561" s="1509"/>
      <c r="W561" s="1509"/>
    </row>
    <row r="562" spans="1:23" ht="14.25">
      <c r="A562" s="1598"/>
      <c r="B562" s="1517"/>
      <c r="C562" s="1599"/>
      <c r="D562" s="1600"/>
      <c r="E562" s="1421"/>
      <c r="F562" s="1523"/>
      <c r="G562" s="1441"/>
      <c r="H562" s="1441"/>
      <c r="I562" s="1441"/>
      <c r="J562" s="1441"/>
      <c r="K562" s="1441"/>
      <c r="L562" s="1509"/>
      <c r="M562" s="1509"/>
      <c r="N562" s="1509"/>
      <c r="O562" s="1509"/>
      <c r="P562" s="1421"/>
      <c r="Q562" s="1509"/>
      <c r="R562" s="1501"/>
      <c r="S562" s="1509"/>
      <c r="T562" s="1509"/>
      <c r="U562" s="1509"/>
      <c r="V562" s="1509"/>
      <c r="W562" s="1509"/>
    </row>
    <row r="563" spans="1:23" ht="14.25">
      <c r="A563" s="1598"/>
      <c r="B563" s="1517"/>
      <c r="C563" s="1599"/>
      <c r="D563" s="1600"/>
      <c r="E563" s="1421"/>
      <c r="F563" s="1523"/>
      <c r="G563" s="1441"/>
      <c r="H563" s="1441"/>
      <c r="I563" s="1441"/>
      <c r="J563" s="1441"/>
      <c r="K563" s="1441"/>
      <c r="L563" s="1509"/>
      <c r="M563" s="1509"/>
      <c r="N563" s="1509"/>
      <c r="O563" s="1509"/>
      <c r="P563" s="1421"/>
      <c r="Q563" s="1509"/>
      <c r="R563" s="1501"/>
      <c r="S563" s="1509"/>
      <c r="T563" s="1509"/>
      <c r="U563" s="1509"/>
      <c r="V563" s="1509"/>
      <c r="W563" s="1509"/>
    </row>
    <row r="564" spans="1:23" ht="14.25">
      <c r="A564" s="1598"/>
      <c r="B564" s="1517"/>
      <c r="C564" s="1599"/>
      <c r="D564" s="1600"/>
      <c r="E564" s="1421"/>
      <c r="F564" s="1523"/>
      <c r="G564" s="1441"/>
      <c r="H564" s="1441"/>
      <c r="I564" s="1441"/>
      <c r="J564" s="1441"/>
      <c r="K564" s="1441"/>
      <c r="L564" s="1509"/>
      <c r="M564" s="1509"/>
      <c r="N564" s="1509"/>
      <c r="O564" s="1509"/>
      <c r="P564" s="1421"/>
      <c r="Q564" s="1509"/>
      <c r="R564" s="1501"/>
      <c r="S564" s="1509"/>
      <c r="T564" s="1509"/>
      <c r="U564" s="1509"/>
      <c r="V564" s="1509"/>
      <c r="W564" s="1509"/>
    </row>
    <row r="565" spans="1:23" ht="14.25">
      <c r="A565" s="1598"/>
      <c r="B565" s="1517"/>
      <c r="C565" s="1599"/>
      <c r="D565" s="1600"/>
      <c r="E565" s="1421"/>
      <c r="F565" s="1523"/>
      <c r="G565" s="1441"/>
      <c r="H565" s="1441"/>
      <c r="I565" s="1441"/>
      <c r="J565" s="1441"/>
      <c r="K565" s="1441"/>
      <c r="L565" s="1509"/>
      <c r="M565" s="1509"/>
      <c r="N565" s="1509"/>
      <c r="O565" s="1509"/>
      <c r="P565" s="1421"/>
      <c r="Q565" s="1509"/>
      <c r="R565" s="1501"/>
      <c r="S565" s="1509"/>
      <c r="T565" s="1509"/>
      <c r="U565" s="1509"/>
      <c r="V565" s="1509"/>
      <c r="W565" s="1509"/>
    </row>
    <row r="566" spans="1:23" ht="14.25">
      <c r="A566" s="1598"/>
      <c r="B566" s="1517"/>
      <c r="C566" s="1599"/>
      <c r="D566" s="1600"/>
      <c r="E566" s="1421"/>
      <c r="F566" s="1523"/>
      <c r="G566" s="1441"/>
      <c r="H566" s="1441"/>
      <c r="I566" s="1441"/>
      <c r="J566" s="1441"/>
      <c r="K566" s="1441"/>
      <c r="L566" s="1509"/>
      <c r="M566" s="1509"/>
      <c r="N566" s="1509"/>
      <c r="O566" s="1509"/>
      <c r="P566" s="1421"/>
      <c r="Q566" s="1509"/>
      <c r="R566" s="1501"/>
      <c r="S566" s="1509"/>
      <c r="T566" s="1509"/>
      <c r="U566" s="1509"/>
      <c r="V566" s="1509"/>
      <c r="W566" s="1509"/>
    </row>
    <row r="567" spans="1:23" ht="14.25">
      <c r="A567" s="1598"/>
      <c r="B567" s="1517"/>
      <c r="C567" s="1599"/>
      <c r="D567" s="1600"/>
      <c r="E567" s="1421"/>
      <c r="F567" s="1523"/>
      <c r="G567" s="1441"/>
      <c r="H567" s="1441"/>
      <c r="I567" s="1441"/>
      <c r="J567" s="1441"/>
      <c r="K567" s="1441"/>
      <c r="L567" s="1509"/>
      <c r="M567" s="1509"/>
      <c r="N567" s="1509"/>
      <c r="O567" s="1509"/>
      <c r="P567" s="1421"/>
      <c r="Q567" s="1509"/>
      <c r="R567" s="1501"/>
      <c r="S567" s="1509"/>
      <c r="T567" s="1509"/>
      <c r="U567" s="1509"/>
      <c r="V567" s="1509"/>
      <c r="W567" s="1509"/>
    </row>
    <row r="568" spans="1:23" ht="14.25">
      <c r="A568" s="1598"/>
      <c r="B568" s="1517"/>
      <c r="C568" s="1599"/>
      <c r="D568" s="1600"/>
      <c r="E568" s="1421"/>
      <c r="F568" s="1523"/>
      <c r="G568" s="1441"/>
      <c r="H568" s="1441"/>
      <c r="I568" s="1441"/>
      <c r="J568" s="1441"/>
      <c r="K568" s="1441"/>
      <c r="L568" s="1509"/>
      <c r="M568" s="1509"/>
      <c r="N568" s="1509"/>
      <c r="O568" s="1509"/>
      <c r="P568" s="1421"/>
      <c r="Q568" s="1509"/>
      <c r="R568" s="1501"/>
      <c r="S568" s="1509"/>
      <c r="T568" s="1509"/>
      <c r="U568" s="1509"/>
      <c r="V568" s="1509"/>
      <c r="W568" s="1509"/>
    </row>
    <row r="569" spans="1:23" ht="14.25">
      <c r="A569" s="1598"/>
      <c r="B569" s="1517"/>
      <c r="C569" s="1599"/>
      <c r="D569" s="1600"/>
      <c r="E569" s="1421"/>
      <c r="F569" s="1523"/>
      <c r="G569" s="1441"/>
      <c r="H569" s="1441"/>
      <c r="I569" s="1441"/>
      <c r="J569" s="1441"/>
      <c r="K569" s="1441"/>
      <c r="L569" s="1509"/>
      <c r="M569" s="1509"/>
      <c r="N569" s="1509"/>
      <c r="O569" s="1509"/>
      <c r="P569" s="1421"/>
      <c r="Q569" s="1509"/>
      <c r="R569" s="1501"/>
      <c r="S569" s="1509"/>
      <c r="T569" s="1509"/>
      <c r="U569" s="1509"/>
      <c r="V569" s="1509"/>
      <c r="W569" s="1509"/>
    </row>
    <row r="570" spans="1:23" ht="14.25">
      <c r="A570" s="1598"/>
      <c r="B570" s="1517"/>
      <c r="C570" s="1599"/>
      <c r="D570" s="1600"/>
      <c r="E570" s="1421"/>
      <c r="F570" s="1523"/>
      <c r="G570" s="1441"/>
      <c r="H570" s="1441"/>
      <c r="I570" s="1441"/>
      <c r="J570" s="1441"/>
      <c r="K570" s="1441"/>
      <c r="L570" s="1509"/>
      <c r="M570" s="1509"/>
      <c r="N570" s="1509"/>
      <c r="O570" s="1509"/>
      <c r="P570" s="1421"/>
      <c r="Q570" s="1509"/>
      <c r="R570" s="1501"/>
      <c r="S570" s="1509"/>
      <c r="T570" s="1509"/>
      <c r="U570" s="1509"/>
      <c r="V570" s="1509"/>
      <c r="W570" s="1509"/>
    </row>
    <row r="571" spans="1:23" ht="14.25">
      <c r="A571" s="1598"/>
      <c r="B571" s="1517"/>
      <c r="C571" s="1599"/>
      <c r="D571" s="1600"/>
      <c r="E571" s="1421"/>
      <c r="F571" s="1523"/>
      <c r="G571" s="1441"/>
      <c r="H571" s="1441"/>
      <c r="I571" s="1441"/>
      <c r="J571" s="1441"/>
      <c r="K571" s="1441"/>
      <c r="L571" s="1509"/>
      <c r="M571" s="1509"/>
      <c r="N571" s="1509"/>
      <c r="O571" s="1509"/>
      <c r="P571" s="1421"/>
      <c r="Q571" s="1509"/>
      <c r="R571" s="1501"/>
      <c r="S571" s="1509"/>
      <c r="T571" s="1509"/>
      <c r="U571" s="1509"/>
      <c r="V571" s="1509"/>
      <c r="W571" s="1509"/>
    </row>
    <row r="572" spans="1:23" ht="14.25">
      <c r="A572" s="1598"/>
      <c r="B572" s="1517"/>
      <c r="C572" s="1599"/>
      <c r="D572" s="1600"/>
      <c r="E572" s="1421"/>
      <c r="F572" s="1523"/>
      <c r="G572" s="1441"/>
      <c r="H572" s="1441"/>
      <c r="I572" s="1441"/>
      <c r="J572" s="1441"/>
      <c r="K572" s="1441"/>
      <c r="L572" s="1509"/>
      <c r="M572" s="1509"/>
      <c r="N572" s="1509"/>
      <c r="O572" s="1509"/>
      <c r="P572" s="1421"/>
      <c r="Q572" s="1509"/>
      <c r="R572" s="1501"/>
      <c r="S572" s="1509"/>
      <c r="T572" s="1509"/>
      <c r="U572" s="1509"/>
      <c r="V572" s="1509"/>
      <c r="W572" s="1509"/>
    </row>
    <row r="573" spans="1:23" ht="14.25">
      <c r="A573" s="1598"/>
      <c r="B573" s="1517"/>
      <c r="C573" s="1599"/>
      <c r="D573" s="1600"/>
      <c r="E573" s="1421"/>
      <c r="F573" s="1523"/>
      <c r="G573" s="1441"/>
      <c r="H573" s="1441"/>
      <c r="I573" s="1441"/>
      <c r="J573" s="1441"/>
      <c r="K573" s="1441"/>
      <c r="L573" s="1509"/>
      <c r="M573" s="1509"/>
      <c r="N573" s="1509"/>
      <c r="O573" s="1509"/>
      <c r="P573" s="1421"/>
      <c r="Q573" s="1509"/>
      <c r="R573" s="1501"/>
      <c r="S573" s="1509"/>
      <c r="T573" s="1509"/>
      <c r="U573" s="1509"/>
      <c r="V573" s="1509"/>
      <c r="W573" s="1509"/>
    </row>
    <row r="574" spans="1:23" ht="14.25">
      <c r="A574" s="1598"/>
      <c r="B574" s="1517"/>
      <c r="C574" s="1599"/>
      <c r="D574" s="1600"/>
      <c r="E574" s="1421"/>
      <c r="F574" s="1523"/>
      <c r="G574" s="1441"/>
      <c r="H574" s="1441"/>
      <c r="I574" s="1441"/>
      <c r="J574" s="1441"/>
      <c r="K574" s="1441"/>
      <c r="L574" s="1509"/>
      <c r="M574" s="1509"/>
      <c r="N574" s="1509"/>
      <c r="O574" s="1509"/>
      <c r="P574" s="1421"/>
      <c r="Q574" s="1509"/>
      <c r="R574" s="1501"/>
      <c r="S574" s="1509"/>
      <c r="T574" s="1509"/>
      <c r="U574" s="1509"/>
      <c r="V574" s="1509"/>
      <c r="W574" s="1509"/>
    </row>
    <row r="575" spans="1:23" ht="14.25">
      <c r="A575" s="1598"/>
      <c r="B575" s="1517"/>
      <c r="C575" s="1599"/>
      <c r="D575" s="1600"/>
      <c r="E575" s="1421"/>
      <c r="F575" s="1523"/>
      <c r="G575" s="1441"/>
      <c r="H575" s="1441"/>
      <c r="I575" s="1441"/>
      <c r="J575" s="1441"/>
      <c r="K575" s="1441"/>
      <c r="L575" s="1509"/>
      <c r="M575" s="1509"/>
      <c r="N575" s="1509"/>
      <c r="O575" s="1509"/>
      <c r="P575" s="1421"/>
      <c r="Q575" s="1509"/>
      <c r="R575" s="1501"/>
      <c r="S575" s="1509"/>
      <c r="T575" s="1509"/>
      <c r="U575" s="1509"/>
      <c r="V575" s="1509"/>
      <c r="W575" s="1509"/>
    </row>
    <row r="576" spans="1:23" ht="14.25">
      <c r="A576" s="1598"/>
      <c r="B576" s="1517"/>
      <c r="C576" s="1599"/>
      <c r="D576" s="1600"/>
      <c r="E576" s="1421"/>
      <c r="F576" s="1523"/>
      <c r="G576" s="1441"/>
      <c r="H576" s="1441"/>
      <c r="I576" s="1441"/>
      <c r="J576" s="1441"/>
      <c r="K576" s="1441"/>
      <c r="L576" s="1509"/>
      <c r="M576" s="1509"/>
      <c r="N576" s="1509"/>
      <c r="O576" s="1509"/>
      <c r="P576" s="1421"/>
      <c r="Q576" s="1509"/>
      <c r="R576" s="1501"/>
      <c r="S576" s="1509"/>
      <c r="T576" s="1509"/>
      <c r="U576" s="1509"/>
      <c r="V576" s="1509"/>
      <c r="W576" s="1509"/>
    </row>
    <row r="577" spans="1:23" ht="14.25">
      <c r="A577" s="1598"/>
      <c r="B577" s="1517"/>
      <c r="C577" s="1599"/>
      <c r="D577" s="1600"/>
      <c r="E577" s="1421"/>
      <c r="F577" s="1523"/>
      <c r="G577" s="1441"/>
      <c r="H577" s="1441"/>
      <c r="I577" s="1441"/>
      <c r="J577" s="1441"/>
      <c r="K577" s="1441"/>
      <c r="L577" s="1509"/>
      <c r="M577" s="1509"/>
      <c r="N577" s="1509"/>
      <c r="O577" s="1509"/>
      <c r="P577" s="1421"/>
      <c r="Q577" s="1509"/>
      <c r="R577" s="1501"/>
      <c r="S577" s="1509"/>
      <c r="T577" s="1509"/>
      <c r="U577" s="1509"/>
      <c r="V577" s="1509"/>
      <c r="W577" s="1509"/>
    </row>
    <row r="578" spans="1:23" ht="14.25">
      <c r="A578" s="1598"/>
      <c r="B578" s="1517"/>
      <c r="C578" s="1599"/>
      <c r="D578" s="1600"/>
      <c r="E578" s="1421"/>
      <c r="F578" s="1523"/>
      <c r="G578" s="1441"/>
      <c r="H578" s="1441"/>
      <c r="I578" s="1441"/>
      <c r="J578" s="1441"/>
      <c r="K578" s="1441"/>
      <c r="L578" s="1509"/>
      <c r="M578" s="1509"/>
      <c r="N578" s="1509"/>
      <c r="O578" s="1509"/>
      <c r="P578" s="1421"/>
      <c r="Q578" s="1509"/>
      <c r="R578" s="1501"/>
      <c r="S578" s="1509"/>
      <c r="T578" s="1509"/>
      <c r="U578" s="1509"/>
      <c r="V578" s="1509"/>
      <c r="W578" s="1509"/>
    </row>
    <row r="579" spans="1:23" ht="14.25">
      <c r="A579" s="1598"/>
      <c r="B579" s="1517"/>
      <c r="C579" s="1599"/>
      <c r="D579" s="1600"/>
      <c r="E579" s="1421"/>
      <c r="F579" s="1523"/>
      <c r="G579" s="1441"/>
      <c r="H579" s="1441"/>
      <c r="I579" s="1441"/>
      <c r="J579" s="1441"/>
      <c r="K579" s="1441"/>
      <c r="L579" s="1509"/>
      <c r="M579" s="1509"/>
      <c r="N579" s="1509"/>
      <c r="O579" s="1509"/>
      <c r="P579" s="1421"/>
      <c r="Q579" s="1509"/>
      <c r="R579" s="1501"/>
      <c r="S579" s="1509"/>
      <c r="T579" s="1509"/>
      <c r="U579" s="1509"/>
      <c r="V579" s="1509"/>
      <c r="W579" s="1509"/>
    </row>
    <row r="580" spans="1:23" ht="14.25">
      <c r="A580" s="1598"/>
      <c r="B580" s="1517"/>
      <c r="C580" s="1599"/>
      <c r="D580" s="1600"/>
      <c r="E580" s="1421"/>
      <c r="F580" s="1523"/>
      <c r="G580" s="1441"/>
      <c r="H580" s="1441"/>
      <c r="I580" s="1441"/>
      <c r="J580" s="1441"/>
      <c r="K580" s="1441"/>
      <c r="L580" s="1509"/>
      <c r="M580" s="1509"/>
      <c r="N580" s="1509"/>
      <c r="O580" s="1509"/>
      <c r="P580" s="1421"/>
      <c r="Q580" s="1509"/>
      <c r="R580" s="1501"/>
      <c r="S580" s="1509"/>
      <c r="T580" s="1509"/>
      <c r="U580" s="1509"/>
      <c r="V580" s="1509"/>
      <c r="W580" s="1509"/>
    </row>
    <row r="581" spans="1:23" ht="14.25">
      <c r="A581" s="1598"/>
      <c r="B581" s="1517"/>
      <c r="C581" s="1599"/>
      <c r="D581" s="1600"/>
      <c r="E581" s="1421"/>
      <c r="F581" s="1523"/>
      <c r="G581" s="1441"/>
      <c r="H581" s="1441"/>
      <c r="I581" s="1441"/>
      <c r="J581" s="1441"/>
      <c r="K581" s="1441"/>
      <c r="L581" s="1509"/>
      <c r="M581" s="1509"/>
      <c r="N581" s="1509"/>
      <c r="O581" s="1509"/>
      <c r="P581" s="1421"/>
      <c r="Q581" s="1509"/>
      <c r="R581" s="1501"/>
      <c r="S581" s="1509"/>
      <c r="T581" s="1509"/>
      <c r="U581" s="1509"/>
      <c r="V581" s="1509"/>
      <c r="W581" s="1509"/>
    </row>
    <row r="582" spans="1:23" ht="14.25">
      <c r="A582" s="1598"/>
      <c r="B582" s="1517"/>
      <c r="C582" s="1599"/>
      <c r="D582" s="1600"/>
      <c r="E582" s="1421"/>
      <c r="F582" s="1523"/>
      <c r="G582" s="1441"/>
      <c r="H582" s="1441"/>
      <c r="I582" s="1441"/>
      <c r="J582" s="1441"/>
      <c r="K582" s="1441"/>
      <c r="L582" s="1509"/>
      <c r="M582" s="1509"/>
      <c r="N582" s="1509"/>
      <c r="O582" s="1509"/>
      <c r="P582" s="1421"/>
      <c r="Q582" s="1509"/>
      <c r="R582" s="1501"/>
      <c r="S582" s="1509"/>
      <c r="T582" s="1509"/>
      <c r="U582" s="1509"/>
      <c r="V582" s="1509"/>
      <c r="W582" s="1509"/>
    </row>
    <row r="583" spans="1:23" ht="14.25">
      <c r="A583" s="1598"/>
      <c r="B583" s="1517"/>
      <c r="C583" s="1599"/>
      <c r="D583" s="1600"/>
      <c r="E583" s="1421"/>
      <c r="F583" s="1523"/>
      <c r="G583" s="1441"/>
      <c r="H583" s="1441"/>
      <c r="I583" s="1441"/>
      <c r="J583" s="1441"/>
      <c r="K583" s="1441"/>
      <c r="L583" s="1509"/>
      <c r="M583" s="1509"/>
      <c r="N583" s="1509"/>
      <c r="O583" s="1509"/>
      <c r="P583" s="1421"/>
      <c r="Q583" s="1509"/>
      <c r="R583" s="1501"/>
      <c r="S583" s="1509"/>
      <c r="T583" s="1509"/>
      <c r="U583" s="1509"/>
      <c r="V583" s="1509"/>
      <c r="W583" s="1509"/>
    </row>
    <row r="584" spans="1:23" ht="14.25">
      <c r="A584" s="1598"/>
      <c r="B584" s="1517"/>
      <c r="C584" s="1599"/>
      <c r="D584" s="1600"/>
      <c r="E584" s="1421"/>
      <c r="F584" s="1523"/>
      <c r="G584" s="1441"/>
      <c r="H584" s="1441"/>
      <c r="I584" s="1441"/>
      <c r="J584" s="1441"/>
      <c r="K584" s="1441"/>
      <c r="L584" s="1509"/>
      <c r="M584" s="1509"/>
      <c r="N584" s="1509"/>
      <c r="O584" s="1509"/>
      <c r="P584" s="1421"/>
      <c r="Q584" s="1509"/>
      <c r="R584" s="1501"/>
      <c r="S584" s="1509"/>
      <c r="T584" s="1509"/>
      <c r="U584" s="1509"/>
      <c r="V584" s="1509"/>
      <c r="W584" s="1509"/>
    </row>
    <row r="585" spans="1:23" ht="14.25">
      <c r="A585" s="1598"/>
      <c r="B585" s="1517"/>
      <c r="C585" s="1599"/>
      <c r="D585" s="1600"/>
      <c r="E585" s="1421"/>
      <c r="F585" s="1523"/>
      <c r="G585" s="1441"/>
      <c r="H585" s="1441"/>
      <c r="I585" s="1441"/>
      <c r="J585" s="1441"/>
      <c r="K585" s="1441"/>
      <c r="L585" s="1509"/>
      <c r="M585" s="1509"/>
      <c r="N585" s="1509"/>
      <c r="O585" s="1509"/>
      <c r="P585" s="1421"/>
      <c r="Q585" s="1509"/>
      <c r="R585" s="1501"/>
      <c r="S585" s="1509"/>
      <c r="T585" s="1509"/>
      <c r="U585" s="1509"/>
      <c r="V585" s="1509"/>
      <c r="W585" s="1509"/>
    </row>
    <row r="586" spans="1:23" ht="14.25">
      <c r="A586" s="1598"/>
      <c r="B586" s="1517"/>
      <c r="C586" s="1599"/>
      <c r="D586" s="1600"/>
      <c r="E586" s="1421"/>
      <c r="F586" s="1523"/>
      <c r="G586" s="1441"/>
      <c r="H586" s="1441"/>
      <c r="I586" s="1441"/>
      <c r="J586" s="1441"/>
      <c r="K586" s="1441"/>
      <c r="L586" s="1509"/>
      <c r="M586" s="1509"/>
      <c r="N586" s="1509"/>
      <c r="O586" s="1509"/>
      <c r="P586" s="1421"/>
      <c r="Q586" s="1509"/>
      <c r="R586" s="1501"/>
      <c r="S586" s="1509"/>
      <c r="T586" s="1509"/>
      <c r="U586" s="1509"/>
      <c r="V586" s="1509"/>
      <c r="W586" s="1509"/>
    </row>
    <row r="587" spans="1:23" ht="14.25">
      <c r="A587" s="1598"/>
      <c r="B587" s="1517"/>
      <c r="C587" s="1599"/>
      <c r="D587" s="1600"/>
      <c r="E587" s="1421"/>
      <c r="F587" s="1523"/>
      <c r="G587" s="1441"/>
      <c r="H587" s="1441"/>
      <c r="I587" s="1441"/>
      <c r="J587" s="1441"/>
      <c r="K587" s="1441"/>
      <c r="L587" s="1509"/>
      <c r="M587" s="1509"/>
      <c r="N587" s="1509"/>
      <c r="O587" s="1509"/>
      <c r="P587" s="1421"/>
      <c r="Q587" s="1509"/>
      <c r="R587" s="1501"/>
      <c r="S587" s="1509"/>
      <c r="T587" s="1509"/>
      <c r="U587" s="1509"/>
      <c r="V587" s="1509"/>
      <c r="W587" s="1509"/>
    </row>
    <row r="588" spans="1:23" ht="14.25">
      <c r="A588" s="1598"/>
      <c r="B588" s="1517"/>
      <c r="C588" s="1599"/>
      <c r="D588" s="1600"/>
      <c r="E588" s="1421"/>
      <c r="F588" s="1523"/>
      <c r="G588" s="1441"/>
      <c r="H588" s="1441"/>
      <c r="I588" s="1441"/>
      <c r="J588" s="1441"/>
      <c r="K588" s="1441"/>
      <c r="L588" s="1509"/>
      <c r="M588" s="1509"/>
      <c r="N588" s="1509"/>
      <c r="O588" s="1509"/>
      <c r="P588" s="1421"/>
      <c r="Q588" s="1509"/>
      <c r="R588" s="1501"/>
      <c r="S588" s="1509"/>
      <c r="T588" s="1509"/>
      <c r="U588" s="1509"/>
      <c r="V588" s="1509"/>
      <c r="W588" s="1509"/>
    </row>
    <row r="589" spans="1:23" ht="14.25">
      <c r="A589" s="1598"/>
      <c r="B589" s="1517"/>
      <c r="C589" s="1599"/>
      <c r="D589" s="1600"/>
      <c r="E589" s="1421"/>
      <c r="F589" s="1523"/>
      <c r="G589" s="1441"/>
      <c r="H589" s="1441"/>
      <c r="I589" s="1441"/>
      <c r="J589" s="1441"/>
      <c r="K589" s="1441"/>
      <c r="L589" s="1509"/>
      <c r="M589" s="1509"/>
      <c r="N589" s="1509"/>
      <c r="O589" s="1509"/>
      <c r="P589" s="1421"/>
      <c r="Q589" s="1509"/>
      <c r="R589" s="1501"/>
      <c r="S589" s="1509"/>
      <c r="T589" s="1509"/>
      <c r="U589" s="1509"/>
      <c r="V589" s="1509"/>
      <c r="W589" s="1509"/>
    </row>
    <row r="590" spans="1:23" ht="14.25">
      <c r="A590" s="1598"/>
      <c r="B590" s="1517"/>
      <c r="C590" s="1599"/>
      <c r="D590" s="1600"/>
      <c r="E590" s="1421"/>
      <c r="F590" s="1523"/>
      <c r="G590" s="1441"/>
      <c r="H590" s="1441"/>
      <c r="I590" s="1441"/>
      <c r="J590" s="1441"/>
      <c r="K590" s="1441"/>
      <c r="L590" s="1509"/>
      <c r="M590" s="1509"/>
      <c r="N590" s="1509"/>
      <c r="O590" s="1509"/>
      <c r="P590" s="1421"/>
      <c r="Q590" s="1509"/>
      <c r="R590" s="1501"/>
      <c r="S590" s="1509"/>
      <c r="T590" s="1509"/>
      <c r="U590" s="1509"/>
      <c r="V590" s="1509"/>
      <c r="W590" s="1509"/>
    </row>
    <row r="591" spans="1:23" ht="14.25">
      <c r="A591" s="1598"/>
      <c r="B591" s="1517"/>
      <c r="C591" s="1599"/>
      <c r="D591" s="1600"/>
      <c r="E591" s="1421"/>
      <c r="F591" s="1523"/>
      <c r="G591" s="1441"/>
      <c r="H591" s="1441"/>
      <c r="I591" s="1441"/>
      <c r="J591" s="1441"/>
      <c r="K591" s="1441"/>
      <c r="L591" s="1509"/>
      <c r="M591" s="1509"/>
      <c r="N591" s="1509"/>
      <c r="O591" s="1509"/>
      <c r="P591" s="1421"/>
      <c r="Q591" s="1509"/>
      <c r="R591" s="1501"/>
      <c r="S591" s="1509"/>
      <c r="T591" s="1509"/>
      <c r="U591" s="1509"/>
      <c r="V591" s="1509"/>
      <c r="W591" s="1509"/>
    </row>
    <row r="592" spans="1:23" ht="14.25">
      <c r="A592" s="1598"/>
      <c r="B592" s="1517"/>
      <c r="C592" s="1599"/>
      <c r="D592" s="1600"/>
      <c r="E592" s="1421"/>
      <c r="F592" s="1523"/>
      <c r="G592" s="1441"/>
      <c r="H592" s="1441"/>
      <c r="I592" s="1441"/>
      <c r="J592" s="1441"/>
      <c r="K592" s="1441"/>
      <c r="L592" s="1509"/>
      <c r="M592" s="1509"/>
      <c r="N592" s="1509"/>
      <c r="O592" s="1509"/>
      <c r="P592" s="1421"/>
      <c r="Q592" s="1509"/>
      <c r="R592" s="1501"/>
      <c r="S592" s="1509"/>
      <c r="T592" s="1509"/>
      <c r="U592" s="1509"/>
      <c r="V592" s="1509"/>
      <c r="W592" s="1509"/>
    </row>
    <row r="593" spans="1:23" ht="14.25">
      <c r="A593" s="1598"/>
      <c r="B593" s="1517"/>
      <c r="C593" s="1599"/>
      <c r="D593" s="1600"/>
      <c r="E593" s="1421"/>
      <c r="F593" s="1523"/>
      <c r="G593" s="1441"/>
      <c r="H593" s="1441"/>
      <c r="I593" s="1441"/>
      <c r="J593" s="1441"/>
      <c r="K593" s="1441"/>
      <c r="L593" s="1509"/>
      <c r="M593" s="1509"/>
      <c r="N593" s="1509"/>
      <c r="O593" s="1509"/>
      <c r="P593" s="1421"/>
      <c r="Q593" s="1509"/>
      <c r="R593" s="1501"/>
      <c r="S593" s="1509"/>
      <c r="T593" s="1509"/>
      <c r="U593" s="1509"/>
      <c r="V593" s="1509"/>
      <c r="W593" s="1509"/>
    </row>
    <row r="594" spans="1:23" ht="14.25">
      <c r="A594" s="1598"/>
      <c r="B594" s="1517"/>
      <c r="C594" s="1599"/>
      <c r="D594" s="1600"/>
      <c r="E594" s="1421"/>
      <c r="F594" s="1523"/>
      <c r="G594" s="1441"/>
      <c r="H594" s="1441"/>
      <c r="I594" s="1441"/>
      <c r="J594" s="1441"/>
      <c r="K594" s="1441"/>
      <c r="L594" s="1509"/>
      <c r="M594" s="1509"/>
      <c r="N594" s="1509"/>
      <c r="O594" s="1509"/>
      <c r="P594" s="1421"/>
      <c r="Q594" s="1509"/>
      <c r="R594" s="1501"/>
      <c r="S594" s="1509"/>
      <c r="T594" s="1509"/>
      <c r="U594" s="1509"/>
      <c r="V594" s="1509"/>
      <c r="W594" s="1509"/>
    </row>
    <row r="595" spans="1:23" ht="14.25">
      <c r="A595" s="1598"/>
      <c r="B595" s="1517"/>
      <c r="C595" s="1599"/>
      <c r="D595" s="1600"/>
      <c r="E595" s="1421"/>
      <c r="F595" s="1523"/>
      <c r="G595" s="1441"/>
      <c r="H595" s="1441"/>
      <c r="I595" s="1441"/>
      <c r="J595" s="1441"/>
      <c r="K595" s="1441"/>
      <c r="L595" s="1509"/>
      <c r="M595" s="1509"/>
      <c r="N595" s="1509"/>
      <c r="O595" s="1509"/>
      <c r="P595" s="1421"/>
      <c r="Q595" s="1509"/>
      <c r="R595" s="1501"/>
      <c r="S595" s="1509"/>
      <c r="T595" s="1509"/>
      <c r="U595" s="1509"/>
      <c r="V595" s="1509"/>
      <c r="W595" s="1509"/>
    </row>
    <row r="596" spans="1:23" ht="14.25">
      <c r="A596" s="1598"/>
      <c r="B596" s="1517"/>
      <c r="C596" s="1599"/>
      <c r="D596" s="1600"/>
      <c r="E596" s="1421"/>
      <c r="F596" s="1523"/>
      <c r="G596" s="1441"/>
      <c r="H596" s="1441"/>
      <c r="I596" s="1441"/>
      <c r="J596" s="1441"/>
      <c r="K596" s="1441"/>
      <c r="L596" s="1509"/>
      <c r="M596" s="1509"/>
      <c r="N596" s="1509"/>
      <c r="O596" s="1509"/>
      <c r="P596" s="1421"/>
      <c r="Q596" s="1509"/>
      <c r="R596" s="1501"/>
      <c r="S596" s="1509"/>
      <c r="T596" s="1509"/>
      <c r="U596" s="1509"/>
      <c r="V596" s="1509"/>
      <c r="W596" s="1509"/>
    </row>
    <row r="597" spans="1:23" ht="14.25">
      <c r="A597" s="1598"/>
      <c r="B597" s="1517"/>
      <c r="C597" s="1599"/>
      <c r="D597" s="1600"/>
      <c r="E597" s="1421"/>
      <c r="F597" s="1523"/>
      <c r="G597" s="1441"/>
      <c r="H597" s="1441"/>
      <c r="I597" s="1441"/>
      <c r="J597" s="1441"/>
      <c r="K597" s="1441"/>
      <c r="L597" s="1509"/>
      <c r="M597" s="1509"/>
      <c r="N597" s="1509"/>
      <c r="O597" s="1509"/>
      <c r="P597" s="1421"/>
      <c r="Q597" s="1509"/>
      <c r="R597" s="1501"/>
      <c r="S597" s="1509"/>
      <c r="T597" s="1509"/>
      <c r="U597" s="1509"/>
      <c r="V597" s="1509"/>
      <c r="W597" s="1509"/>
    </row>
    <row r="598" spans="1:23" ht="14.25">
      <c r="A598" s="1598"/>
      <c r="B598" s="1517"/>
      <c r="C598" s="1599"/>
      <c r="D598" s="1600"/>
      <c r="E598" s="1421"/>
      <c r="F598" s="1523"/>
      <c r="G598" s="1441"/>
      <c r="H598" s="1441"/>
      <c r="I598" s="1441"/>
      <c r="J598" s="1441"/>
      <c r="K598" s="1441"/>
      <c r="L598" s="1509"/>
      <c r="M598" s="1509"/>
      <c r="N598" s="1509"/>
      <c r="O598" s="1509"/>
      <c r="P598" s="1421"/>
      <c r="Q598" s="1509"/>
      <c r="R598" s="1501"/>
      <c r="S598" s="1509"/>
      <c r="T598" s="1509"/>
      <c r="U598" s="1509"/>
      <c r="V598" s="1509"/>
      <c r="W598" s="1509"/>
    </row>
    <row r="599" spans="1:23" ht="14.25">
      <c r="A599" s="1598"/>
      <c r="B599" s="1517"/>
      <c r="C599" s="1599"/>
      <c r="D599" s="1600"/>
      <c r="E599" s="1421"/>
      <c r="F599" s="1523"/>
      <c r="G599" s="1441"/>
      <c r="H599" s="1441"/>
      <c r="I599" s="1441"/>
      <c r="J599" s="1441"/>
      <c r="K599" s="1441"/>
      <c r="L599" s="1509"/>
      <c r="M599" s="1509"/>
      <c r="N599" s="1509"/>
      <c r="O599" s="1509"/>
      <c r="P599" s="1421"/>
      <c r="Q599" s="1509"/>
      <c r="R599" s="1501"/>
      <c r="S599" s="1509"/>
      <c r="T599" s="1509"/>
      <c r="U599" s="1509"/>
      <c r="V599" s="1509"/>
      <c r="W599" s="1509"/>
    </row>
    <row r="600" spans="1:23" ht="14.25">
      <c r="A600" s="1598"/>
      <c r="B600" s="1517"/>
      <c r="C600" s="1599"/>
      <c r="D600" s="1600"/>
      <c r="E600" s="1421"/>
      <c r="F600" s="1523"/>
      <c r="G600" s="1441"/>
      <c r="H600" s="1441"/>
      <c r="I600" s="1441"/>
      <c r="J600" s="1441"/>
      <c r="K600" s="1441"/>
      <c r="L600" s="1509"/>
      <c r="M600" s="1509"/>
      <c r="N600" s="1509"/>
      <c r="O600" s="1509"/>
      <c r="P600" s="1421"/>
      <c r="Q600" s="1509"/>
      <c r="R600" s="1501"/>
      <c r="S600" s="1509"/>
      <c r="T600" s="1509"/>
      <c r="U600" s="1509"/>
      <c r="V600" s="1509"/>
      <c r="W600" s="1509"/>
    </row>
    <row r="601" spans="1:23" ht="14.25">
      <c r="A601" s="1598"/>
      <c r="B601" s="1517"/>
      <c r="C601" s="1599"/>
      <c r="D601" s="1600"/>
      <c r="E601" s="1421"/>
      <c r="F601" s="1523"/>
      <c r="G601" s="1441"/>
      <c r="H601" s="1441"/>
      <c r="I601" s="1441"/>
      <c r="J601" s="1441"/>
      <c r="K601" s="1441"/>
      <c r="L601" s="1509"/>
      <c r="M601" s="1509"/>
      <c r="N601" s="1509"/>
      <c r="O601" s="1509"/>
      <c r="P601" s="1421"/>
      <c r="Q601" s="1509"/>
      <c r="R601" s="1501"/>
      <c r="S601" s="1509"/>
      <c r="T601" s="1509"/>
      <c r="U601" s="1509"/>
      <c r="V601" s="1509"/>
      <c r="W601" s="1509"/>
    </row>
    <row r="602" spans="1:23" ht="14.25">
      <c r="A602" s="1598"/>
      <c r="B602" s="1517"/>
      <c r="C602" s="1599"/>
      <c r="D602" s="1600"/>
      <c r="E602" s="1421"/>
      <c r="F602" s="1523"/>
      <c r="G602" s="1441"/>
      <c r="H602" s="1441"/>
      <c r="I602" s="1441"/>
      <c r="J602" s="1441"/>
      <c r="K602" s="1441"/>
      <c r="L602" s="1509"/>
      <c r="M602" s="1509"/>
      <c r="N602" s="1509"/>
      <c r="O602" s="1509"/>
      <c r="P602" s="1421"/>
      <c r="Q602" s="1509"/>
      <c r="R602" s="1501"/>
      <c r="S602" s="1509"/>
      <c r="T602" s="1509"/>
      <c r="U602" s="1509"/>
      <c r="V602" s="1509"/>
      <c r="W602" s="1509"/>
    </row>
    <row r="603" spans="1:23" ht="14.25">
      <c r="A603" s="1598"/>
      <c r="B603" s="1517"/>
      <c r="C603" s="1599"/>
      <c r="D603" s="1600"/>
      <c r="E603" s="1421"/>
      <c r="F603" s="1523"/>
      <c r="G603" s="1441"/>
      <c r="H603" s="1441"/>
      <c r="I603" s="1441"/>
      <c r="J603" s="1441"/>
      <c r="K603" s="1441"/>
      <c r="L603" s="1509"/>
      <c r="M603" s="1509"/>
      <c r="N603" s="1509"/>
      <c r="O603" s="1509"/>
      <c r="P603" s="1421"/>
      <c r="Q603" s="1509"/>
      <c r="R603" s="1501"/>
      <c r="S603" s="1509"/>
      <c r="T603" s="1509"/>
      <c r="U603" s="1509"/>
      <c r="V603" s="1509"/>
      <c r="W603" s="1509"/>
    </row>
    <row r="604" spans="1:23" ht="14.25">
      <c r="A604" s="1598"/>
      <c r="B604" s="1517"/>
      <c r="C604" s="1599"/>
      <c r="D604" s="1600"/>
      <c r="E604" s="1421"/>
      <c r="F604" s="1523"/>
      <c r="G604" s="1441"/>
      <c r="H604" s="1441"/>
      <c r="I604" s="1441"/>
      <c r="J604" s="1441"/>
      <c r="K604" s="1441"/>
      <c r="L604" s="1509"/>
      <c r="M604" s="1509"/>
      <c r="N604" s="1509"/>
      <c r="O604" s="1509"/>
      <c r="P604" s="1421"/>
      <c r="Q604" s="1509"/>
      <c r="R604" s="1501"/>
      <c r="S604" s="1509"/>
      <c r="T604" s="1509"/>
      <c r="U604" s="1509"/>
      <c r="V604" s="1509"/>
      <c r="W604" s="1509"/>
    </row>
    <row r="605" spans="1:23" ht="14.25">
      <c r="A605" s="1598"/>
      <c r="B605" s="1517"/>
      <c r="C605" s="1599"/>
      <c r="D605" s="1600"/>
      <c r="E605" s="1421"/>
      <c r="F605" s="1523"/>
      <c r="G605" s="1441"/>
      <c r="H605" s="1441"/>
      <c r="I605" s="1441"/>
      <c r="J605" s="1441"/>
      <c r="K605" s="1441"/>
      <c r="L605" s="1509"/>
      <c r="M605" s="1509"/>
      <c r="N605" s="1509"/>
      <c r="O605" s="1509"/>
      <c r="P605" s="1421"/>
      <c r="Q605" s="1509"/>
      <c r="R605" s="1501"/>
      <c r="S605" s="1509"/>
      <c r="T605" s="1509"/>
      <c r="U605" s="1509"/>
      <c r="V605" s="1509"/>
      <c r="W605" s="1509"/>
    </row>
    <row r="606" spans="1:23" ht="14.25">
      <c r="A606" s="1598"/>
      <c r="B606" s="1517"/>
      <c r="C606" s="1599"/>
      <c r="D606" s="1600"/>
      <c r="E606" s="1421"/>
      <c r="F606" s="1523"/>
      <c r="G606" s="1441"/>
      <c r="H606" s="1441"/>
      <c r="I606" s="1441"/>
      <c r="J606" s="1441"/>
      <c r="K606" s="1441"/>
      <c r="L606" s="1509"/>
      <c r="M606" s="1509"/>
      <c r="N606" s="1509"/>
      <c r="O606" s="1509"/>
      <c r="P606" s="1421"/>
      <c r="Q606" s="1509"/>
      <c r="R606" s="1501"/>
      <c r="S606" s="1509"/>
      <c r="T606" s="1509"/>
      <c r="U606" s="1509"/>
      <c r="V606" s="1509"/>
      <c r="W606" s="1509"/>
    </row>
    <row r="607" spans="1:23" ht="14.25">
      <c r="A607" s="1598"/>
      <c r="B607" s="1517"/>
      <c r="C607" s="1599"/>
      <c r="D607" s="1600"/>
      <c r="E607" s="1421"/>
      <c r="F607" s="1523"/>
      <c r="G607" s="1441"/>
      <c r="H607" s="1441"/>
      <c r="I607" s="1441"/>
      <c r="J607" s="1441"/>
      <c r="K607" s="1441"/>
      <c r="L607" s="1509"/>
      <c r="M607" s="1509"/>
      <c r="N607" s="1509"/>
      <c r="O607" s="1509"/>
      <c r="P607" s="1421"/>
      <c r="Q607" s="1509"/>
      <c r="R607" s="1501"/>
      <c r="S607" s="1509"/>
      <c r="T607" s="1509"/>
      <c r="U607" s="1509"/>
      <c r="V607" s="1509"/>
      <c r="W607" s="1509"/>
    </row>
    <row r="608" spans="1:23" ht="14.25">
      <c r="A608" s="1598"/>
      <c r="B608" s="1517"/>
      <c r="C608" s="1599"/>
      <c r="D608" s="1600"/>
      <c r="E608" s="1421"/>
      <c r="F608" s="1523"/>
      <c r="G608" s="1441"/>
      <c r="H608" s="1441"/>
      <c r="I608" s="1441"/>
      <c r="J608" s="1441"/>
      <c r="K608" s="1441"/>
      <c r="L608" s="1509"/>
      <c r="M608" s="1509"/>
      <c r="N608" s="1509"/>
      <c r="O608" s="1509"/>
      <c r="P608" s="1421"/>
      <c r="Q608" s="1509"/>
      <c r="R608" s="1501"/>
      <c r="S608" s="1509"/>
      <c r="T608" s="1509"/>
      <c r="U608" s="1509"/>
      <c r="V608" s="1509"/>
      <c r="W608" s="1509"/>
    </row>
    <row r="609" spans="1:23" ht="14.25">
      <c r="A609" s="1598"/>
      <c r="B609" s="1517"/>
      <c r="C609" s="1599"/>
      <c r="D609" s="1600"/>
      <c r="E609" s="1421"/>
      <c r="F609" s="1523"/>
      <c r="G609" s="1441"/>
      <c r="H609" s="1441"/>
      <c r="I609" s="1441"/>
      <c r="J609" s="1441"/>
      <c r="K609" s="1441"/>
      <c r="L609" s="1509"/>
      <c r="M609" s="1509"/>
      <c r="N609" s="1509"/>
      <c r="O609" s="1509"/>
      <c r="P609" s="1421"/>
      <c r="Q609" s="1509"/>
      <c r="R609" s="1501"/>
      <c r="S609" s="1509"/>
      <c r="T609" s="1509"/>
      <c r="U609" s="1509"/>
      <c r="V609" s="1509"/>
      <c r="W609" s="1509"/>
    </row>
    <row r="610" spans="1:23" ht="14.25">
      <c r="A610" s="1598"/>
      <c r="B610" s="1517"/>
      <c r="C610" s="1599"/>
      <c r="D610" s="1600"/>
      <c r="E610" s="1421"/>
      <c r="F610" s="1523"/>
      <c r="G610" s="1441"/>
      <c r="H610" s="1441"/>
      <c r="I610" s="1441"/>
      <c r="J610" s="1441"/>
      <c r="K610" s="1441"/>
      <c r="L610" s="1509"/>
      <c r="M610" s="1509"/>
      <c r="N610" s="1509"/>
      <c r="O610" s="1509"/>
      <c r="P610" s="1421"/>
      <c r="Q610" s="1509"/>
      <c r="R610" s="1501"/>
      <c r="S610" s="1509"/>
      <c r="T610" s="1509"/>
      <c r="U610" s="1509"/>
      <c r="V610" s="1509"/>
      <c r="W610" s="1509"/>
    </row>
    <row r="611" spans="1:23" ht="14.25">
      <c r="A611" s="1598"/>
      <c r="B611" s="1517"/>
      <c r="C611" s="1599"/>
      <c r="D611" s="1600"/>
      <c r="E611" s="1421"/>
      <c r="F611" s="1523"/>
      <c r="G611" s="1441"/>
      <c r="H611" s="1441"/>
      <c r="I611" s="1441"/>
      <c r="J611" s="1441"/>
      <c r="K611" s="1441"/>
      <c r="L611" s="1509"/>
      <c r="M611" s="1509"/>
      <c r="N611" s="1509"/>
      <c r="O611" s="1509"/>
      <c r="P611" s="1421"/>
      <c r="Q611" s="1509"/>
      <c r="R611" s="1501"/>
      <c r="S611" s="1509"/>
      <c r="T611" s="1509"/>
      <c r="U611" s="1509"/>
      <c r="V611" s="1509"/>
      <c r="W611" s="1509"/>
    </row>
    <row r="612" spans="1:23" ht="14.25">
      <c r="A612" s="1598"/>
      <c r="B612" s="1517"/>
      <c r="C612" s="1599"/>
      <c r="D612" s="1600"/>
      <c r="E612" s="1421"/>
      <c r="F612" s="1523"/>
      <c r="G612" s="1441"/>
      <c r="H612" s="1441"/>
      <c r="I612" s="1441"/>
      <c r="J612" s="1441"/>
      <c r="K612" s="1441"/>
      <c r="L612" s="1509"/>
      <c r="M612" s="1509"/>
      <c r="N612" s="1509"/>
      <c r="O612" s="1509"/>
      <c r="P612" s="1421"/>
      <c r="Q612" s="1509"/>
      <c r="R612" s="1501"/>
      <c r="S612" s="1509"/>
      <c r="T612" s="1509"/>
      <c r="U612" s="1509"/>
      <c r="V612" s="1509"/>
      <c r="W612" s="1509"/>
    </row>
    <row r="613" spans="1:23" ht="14.25">
      <c r="A613" s="1598"/>
      <c r="B613" s="1517"/>
      <c r="C613" s="1599"/>
      <c r="D613" s="1600"/>
      <c r="E613" s="1421"/>
      <c r="F613" s="1523"/>
      <c r="G613" s="1441"/>
      <c r="H613" s="1441"/>
      <c r="I613" s="1441"/>
      <c r="J613" s="1441"/>
      <c r="K613" s="1441"/>
      <c r="L613" s="1509"/>
      <c r="M613" s="1509"/>
      <c r="N613" s="1509"/>
      <c r="O613" s="1509"/>
      <c r="P613" s="1421"/>
      <c r="Q613" s="1509"/>
      <c r="R613" s="1501"/>
      <c r="S613" s="1509"/>
      <c r="T613" s="1509"/>
      <c r="U613" s="1509"/>
      <c r="V613" s="1509"/>
      <c r="W613" s="1509"/>
    </row>
    <row r="614" spans="1:23" ht="14.25">
      <c r="A614" s="1598"/>
      <c r="B614" s="1517"/>
      <c r="C614" s="1599"/>
      <c r="D614" s="1600"/>
      <c r="E614" s="1421"/>
      <c r="F614" s="1523"/>
      <c r="G614" s="1441"/>
      <c r="H614" s="1441"/>
      <c r="I614" s="1441"/>
      <c r="J614" s="1441"/>
      <c r="K614" s="1441"/>
      <c r="L614" s="1509"/>
      <c r="M614" s="1509"/>
      <c r="N614" s="1509"/>
      <c r="O614" s="1509"/>
      <c r="P614" s="1421"/>
      <c r="Q614" s="1509"/>
      <c r="R614" s="1501"/>
      <c r="S614" s="1509"/>
      <c r="T614" s="1509"/>
      <c r="U614" s="1509"/>
      <c r="V614" s="1509"/>
      <c r="W614" s="1509"/>
    </row>
    <row r="615" spans="1:23" ht="14.25">
      <c r="A615" s="1598"/>
      <c r="B615" s="1517"/>
      <c r="C615" s="1599"/>
      <c r="D615" s="1600"/>
      <c r="E615" s="1421"/>
      <c r="F615" s="1523"/>
      <c r="G615" s="1441"/>
      <c r="H615" s="1441"/>
      <c r="I615" s="1441"/>
      <c r="J615" s="1441"/>
      <c r="K615" s="1441"/>
      <c r="L615" s="1509"/>
      <c r="M615" s="1509"/>
      <c r="N615" s="1509"/>
      <c r="O615" s="1509"/>
      <c r="P615" s="1421"/>
      <c r="Q615" s="1509"/>
      <c r="R615" s="1501"/>
      <c r="S615" s="1509"/>
      <c r="T615" s="1509"/>
      <c r="U615" s="1509"/>
      <c r="V615" s="1509"/>
      <c r="W615" s="1509"/>
    </row>
    <row r="616" spans="1:23" ht="14.25">
      <c r="A616" s="1598"/>
      <c r="B616" s="1517"/>
      <c r="C616" s="1599"/>
      <c r="D616" s="1600"/>
      <c r="E616" s="1421"/>
      <c r="F616" s="1523"/>
      <c r="G616" s="1441"/>
      <c r="H616" s="1441"/>
      <c r="I616" s="1441"/>
      <c r="J616" s="1441"/>
      <c r="K616" s="1441"/>
      <c r="L616" s="1509"/>
      <c r="M616" s="1509"/>
      <c r="N616" s="1509"/>
      <c r="O616" s="1509"/>
      <c r="P616" s="1421"/>
      <c r="Q616" s="1509"/>
      <c r="R616" s="1501"/>
      <c r="S616" s="1509"/>
      <c r="T616" s="1509"/>
      <c r="U616" s="1509"/>
      <c r="V616" s="1509"/>
      <c r="W616" s="1509"/>
    </row>
    <row r="617" spans="1:23" ht="14.25">
      <c r="A617" s="1598"/>
      <c r="B617" s="1517"/>
      <c r="C617" s="1599"/>
      <c r="D617" s="1600"/>
      <c r="E617" s="1421"/>
      <c r="F617" s="1523"/>
      <c r="G617" s="1441"/>
      <c r="H617" s="1441"/>
      <c r="I617" s="1441"/>
      <c r="J617" s="1441"/>
      <c r="K617" s="1441"/>
      <c r="L617" s="1509"/>
      <c r="M617" s="1509"/>
      <c r="N617" s="1509"/>
      <c r="O617" s="1509"/>
      <c r="P617" s="1421"/>
      <c r="Q617" s="1509"/>
      <c r="R617" s="1501"/>
      <c r="S617" s="1509"/>
      <c r="T617" s="1509"/>
      <c r="U617" s="1509"/>
      <c r="V617" s="1509"/>
      <c r="W617" s="1509"/>
    </row>
    <row r="618" spans="1:23" ht="14.25">
      <c r="A618" s="1598"/>
      <c r="B618" s="1517"/>
      <c r="C618" s="1599"/>
      <c r="D618" s="1600"/>
      <c r="E618" s="1421"/>
      <c r="F618" s="1523"/>
      <c r="G618" s="1441"/>
      <c r="H618" s="1441"/>
      <c r="I618" s="1441"/>
      <c r="J618" s="1441"/>
      <c r="K618" s="1441"/>
      <c r="L618" s="1509"/>
      <c r="M618" s="1509"/>
      <c r="N618" s="1509"/>
      <c r="O618" s="1509"/>
      <c r="P618" s="1421"/>
      <c r="Q618" s="1509"/>
      <c r="R618" s="1501"/>
      <c r="S618" s="1509"/>
      <c r="T618" s="1509"/>
      <c r="U618" s="1509"/>
      <c r="V618" s="1509"/>
      <c r="W618" s="1509"/>
    </row>
    <row r="619" spans="1:23" ht="14.25">
      <c r="A619" s="1598"/>
      <c r="B619" s="1517"/>
      <c r="C619" s="1599"/>
      <c r="D619" s="1600"/>
      <c r="E619" s="1421"/>
      <c r="F619" s="1523"/>
      <c r="G619" s="1441"/>
      <c r="H619" s="1441"/>
      <c r="I619" s="1441"/>
      <c r="J619" s="1441"/>
      <c r="K619" s="1441"/>
      <c r="L619" s="1509"/>
      <c r="M619" s="1509"/>
      <c r="N619" s="1509"/>
      <c r="O619" s="1509"/>
      <c r="P619" s="1421"/>
      <c r="Q619" s="1509"/>
      <c r="R619" s="1501"/>
      <c r="S619" s="1509"/>
      <c r="T619" s="1509"/>
      <c r="U619" s="1509"/>
      <c r="V619" s="1509"/>
      <c r="W619" s="1509"/>
    </row>
    <row r="620" spans="1:23" ht="14.25">
      <c r="A620" s="1598"/>
      <c r="B620" s="1517"/>
      <c r="C620" s="1599"/>
      <c r="D620" s="1600"/>
      <c r="E620" s="1421"/>
      <c r="F620" s="1523"/>
      <c r="G620" s="1441"/>
      <c r="H620" s="1441"/>
      <c r="I620" s="1441"/>
      <c r="J620" s="1441"/>
      <c r="K620" s="1441"/>
      <c r="L620" s="1509"/>
      <c r="M620" s="1509"/>
      <c r="N620" s="1509"/>
      <c r="O620" s="1509"/>
      <c r="P620" s="1421"/>
      <c r="Q620" s="1509"/>
      <c r="R620" s="1501"/>
      <c r="S620" s="1509"/>
      <c r="T620" s="1509"/>
      <c r="U620" s="1509"/>
      <c r="V620" s="1509"/>
      <c r="W620" s="1509"/>
    </row>
    <row r="621" spans="1:23" ht="14.25">
      <c r="A621" s="1598"/>
      <c r="B621" s="1517"/>
      <c r="C621" s="1599"/>
      <c r="D621" s="1600"/>
      <c r="E621" s="1421"/>
      <c r="F621" s="1523"/>
      <c r="G621" s="1441"/>
      <c r="H621" s="1441"/>
      <c r="I621" s="1441"/>
      <c r="J621" s="1441"/>
      <c r="K621" s="1441"/>
      <c r="L621" s="1509"/>
      <c r="M621" s="1509"/>
      <c r="N621" s="1509"/>
      <c r="O621" s="1509"/>
      <c r="P621" s="1421"/>
      <c r="Q621" s="1509"/>
      <c r="R621" s="1501"/>
      <c r="S621" s="1509"/>
      <c r="T621" s="1509"/>
      <c r="U621" s="1509"/>
      <c r="V621" s="1509"/>
      <c r="W621" s="1509"/>
    </row>
    <row r="622" spans="1:23" ht="14.25">
      <c r="A622" s="1598"/>
      <c r="B622" s="1517"/>
      <c r="C622" s="1599"/>
      <c r="D622" s="1600"/>
      <c r="E622" s="1421"/>
      <c r="F622" s="1523"/>
      <c r="G622" s="1441"/>
      <c r="H622" s="1441"/>
      <c r="I622" s="1441"/>
      <c r="J622" s="1441"/>
      <c r="K622" s="1441"/>
      <c r="L622" s="1509"/>
      <c r="M622" s="1509"/>
      <c r="N622" s="1509"/>
      <c r="O622" s="1509"/>
      <c r="P622" s="1421"/>
      <c r="Q622" s="1509"/>
      <c r="R622" s="1501"/>
      <c r="S622" s="1509"/>
      <c r="T622" s="1509"/>
      <c r="U622" s="1509"/>
      <c r="V622" s="1509"/>
      <c r="W622" s="1509"/>
    </row>
    <row r="623" spans="1:23" ht="14.25">
      <c r="A623" s="1598"/>
      <c r="B623" s="1517"/>
      <c r="C623" s="1599"/>
      <c r="D623" s="1600"/>
      <c r="E623" s="1421"/>
      <c r="F623" s="1523"/>
      <c r="G623" s="1441"/>
      <c r="H623" s="1441"/>
      <c r="I623" s="1441"/>
      <c r="J623" s="1441"/>
      <c r="K623" s="1441"/>
      <c r="L623" s="1509"/>
      <c r="M623" s="1509"/>
      <c r="N623" s="1509"/>
      <c r="O623" s="1509"/>
      <c r="P623" s="1421"/>
      <c r="Q623" s="1509"/>
      <c r="R623" s="1501"/>
      <c r="S623" s="1509"/>
      <c r="T623" s="1509"/>
      <c r="U623" s="1509"/>
      <c r="V623" s="1509"/>
      <c r="W623" s="1509"/>
    </row>
    <row r="624" spans="1:23" ht="14.25">
      <c r="A624" s="1598"/>
      <c r="B624" s="1517"/>
      <c r="C624" s="1599"/>
      <c r="D624" s="1600"/>
      <c r="E624" s="1421"/>
      <c r="F624" s="1523"/>
      <c r="G624" s="1441"/>
      <c r="H624" s="1441"/>
      <c r="I624" s="1441"/>
      <c r="J624" s="1441"/>
      <c r="K624" s="1441"/>
      <c r="L624" s="1509"/>
      <c r="M624" s="1509"/>
      <c r="N624" s="1509"/>
      <c r="O624" s="1509"/>
      <c r="P624" s="1421"/>
      <c r="Q624" s="1509"/>
      <c r="R624" s="1501"/>
      <c r="S624" s="1509"/>
      <c r="T624" s="1509"/>
      <c r="U624" s="1509"/>
      <c r="V624" s="1509"/>
      <c r="W624" s="1509"/>
    </row>
    <row r="625" spans="1:23" ht="14.25">
      <c r="A625" s="1598"/>
      <c r="B625" s="1517"/>
      <c r="C625" s="1599"/>
      <c r="D625" s="1600"/>
      <c r="E625" s="1421"/>
      <c r="F625" s="1523"/>
      <c r="G625" s="1441"/>
      <c r="H625" s="1441"/>
      <c r="I625" s="1441"/>
      <c r="J625" s="1441"/>
      <c r="K625" s="1441"/>
      <c r="L625" s="1509"/>
      <c r="M625" s="1509"/>
      <c r="N625" s="1509"/>
      <c r="O625" s="1509"/>
      <c r="P625" s="1421"/>
      <c r="Q625" s="1509"/>
      <c r="R625" s="1501"/>
      <c r="S625" s="1509"/>
      <c r="T625" s="1509"/>
      <c r="U625" s="1509"/>
      <c r="V625" s="1509"/>
      <c r="W625" s="1509"/>
    </row>
    <row r="626" spans="1:23" ht="14.25">
      <c r="A626" s="1598"/>
      <c r="B626" s="1517"/>
      <c r="C626" s="1599"/>
      <c r="D626" s="1600"/>
      <c r="E626" s="1421"/>
      <c r="F626" s="1523"/>
      <c r="G626" s="1441"/>
      <c r="H626" s="1441"/>
      <c r="I626" s="1441"/>
      <c r="J626" s="1441"/>
      <c r="K626" s="1441"/>
      <c r="L626" s="1509"/>
      <c r="M626" s="1509"/>
      <c r="N626" s="1509"/>
      <c r="O626" s="1509"/>
      <c r="P626" s="1421"/>
      <c r="Q626" s="1509"/>
      <c r="R626" s="1501"/>
      <c r="S626" s="1509"/>
      <c r="T626" s="1509"/>
      <c r="U626" s="1509"/>
      <c r="V626" s="1509"/>
      <c r="W626" s="1509"/>
    </row>
    <row r="627" spans="1:23" ht="14.25">
      <c r="A627" s="1598"/>
      <c r="B627" s="1517"/>
      <c r="C627" s="1599"/>
      <c r="D627" s="1600"/>
      <c r="E627" s="1421"/>
      <c r="F627" s="1523"/>
      <c r="G627" s="1441"/>
      <c r="H627" s="1441"/>
      <c r="I627" s="1441"/>
      <c r="J627" s="1441"/>
      <c r="K627" s="1441"/>
      <c r="L627" s="1509"/>
      <c r="M627" s="1509"/>
      <c r="N627" s="1509"/>
      <c r="O627" s="1509"/>
      <c r="P627" s="1421"/>
      <c r="Q627" s="1509"/>
      <c r="R627" s="1501"/>
      <c r="S627" s="1509"/>
      <c r="T627" s="1509"/>
      <c r="U627" s="1509"/>
      <c r="V627" s="1509"/>
      <c r="W627" s="1509"/>
    </row>
    <row r="628" spans="1:23" ht="14.25">
      <c r="A628" s="1598"/>
      <c r="B628" s="1517"/>
      <c r="C628" s="1599"/>
      <c r="D628" s="1600"/>
      <c r="E628" s="1421"/>
      <c r="F628" s="1523"/>
      <c r="G628" s="1441"/>
      <c r="H628" s="1441"/>
      <c r="I628" s="1441"/>
      <c r="J628" s="1441"/>
      <c r="K628" s="1441"/>
      <c r="L628" s="1509"/>
      <c r="M628" s="1509"/>
      <c r="N628" s="1509"/>
      <c r="O628" s="1509"/>
      <c r="P628" s="1421"/>
      <c r="Q628" s="1509"/>
      <c r="R628" s="1501"/>
      <c r="S628" s="1509"/>
      <c r="T628" s="1509"/>
      <c r="U628" s="1509"/>
      <c r="V628" s="1509"/>
      <c r="W628" s="1509"/>
    </row>
    <row r="629" spans="1:23" ht="14.25">
      <c r="A629" s="1598"/>
      <c r="B629" s="1517"/>
      <c r="C629" s="1599"/>
      <c r="D629" s="1600"/>
      <c r="E629" s="1421"/>
      <c r="F629" s="1523"/>
      <c r="G629" s="1441"/>
      <c r="H629" s="1441"/>
      <c r="I629" s="1441"/>
      <c r="J629" s="1441"/>
      <c r="K629" s="1441"/>
      <c r="L629" s="1509"/>
      <c r="M629" s="1509"/>
      <c r="N629" s="1509"/>
      <c r="O629" s="1509"/>
      <c r="P629" s="1421"/>
      <c r="Q629" s="1509"/>
      <c r="R629" s="1501"/>
      <c r="S629" s="1509"/>
      <c r="T629" s="1509"/>
      <c r="U629" s="1509"/>
      <c r="V629" s="1509"/>
      <c r="W629" s="1509"/>
    </row>
    <row r="630" spans="1:23" ht="14.25">
      <c r="A630" s="1598"/>
      <c r="B630" s="1517"/>
      <c r="C630" s="1599"/>
      <c r="D630" s="1600"/>
      <c r="E630" s="1421"/>
      <c r="F630" s="1523"/>
      <c r="G630" s="1441"/>
      <c r="H630" s="1441"/>
      <c r="I630" s="1441"/>
      <c r="J630" s="1441"/>
      <c r="K630" s="1441"/>
      <c r="L630" s="1509"/>
      <c r="M630" s="1509"/>
      <c r="N630" s="1509"/>
      <c r="O630" s="1509"/>
      <c r="P630" s="1421"/>
      <c r="Q630" s="1509"/>
      <c r="R630" s="1501"/>
      <c r="S630" s="1509"/>
      <c r="T630" s="1509"/>
      <c r="U630" s="1509"/>
      <c r="V630" s="1509"/>
      <c r="W630" s="1509"/>
    </row>
    <row r="631" spans="1:23" ht="14.25">
      <c r="A631" s="1598"/>
      <c r="B631" s="1517"/>
      <c r="C631" s="1599"/>
      <c r="D631" s="1600"/>
      <c r="E631" s="1421"/>
      <c r="F631" s="1523"/>
      <c r="G631" s="1441"/>
      <c r="H631" s="1441"/>
      <c r="I631" s="1441"/>
      <c r="J631" s="1441"/>
      <c r="K631" s="1441"/>
      <c r="L631" s="1509"/>
      <c r="M631" s="1509"/>
      <c r="N631" s="1509"/>
      <c r="O631" s="1509"/>
      <c r="P631" s="1421"/>
      <c r="Q631" s="1509"/>
      <c r="R631" s="1501"/>
      <c r="S631" s="1509"/>
      <c r="T631" s="1509"/>
      <c r="U631" s="1509"/>
      <c r="V631" s="1509"/>
      <c r="W631" s="1509"/>
    </row>
    <row r="632" spans="1:23" ht="14.25">
      <c r="A632" s="1598"/>
      <c r="B632" s="1517"/>
      <c r="C632" s="1599"/>
      <c r="D632" s="1600"/>
      <c r="E632" s="1421"/>
      <c r="F632" s="1523"/>
      <c r="G632" s="1441"/>
      <c r="H632" s="1441"/>
      <c r="I632" s="1441"/>
      <c r="J632" s="1441"/>
      <c r="K632" s="1441"/>
      <c r="L632" s="1509"/>
      <c r="M632" s="1509"/>
      <c r="N632" s="1509"/>
      <c r="O632" s="1509"/>
      <c r="P632" s="1421"/>
      <c r="Q632" s="1509"/>
      <c r="R632" s="1501"/>
      <c r="S632" s="1509"/>
      <c r="T632" s="1509"/>
      <c r="U632" s="1509"/>
      <c r="V632" s="1509"/>
      <c r="W632" s="1509"/>
    </row>
    <row r="633" spans="1:23" ht="14.25">
      <c r="A633" s="1598"/>
      <c r="B633" s="1517"/>
      <c r="C633" s="1599"/>
      <c r="D633" s="1600"/>
      <c r="E633" s="1421"/>
      <c r="F633" s="1523"/>
      <c r="G633" s="1441"/>
      <c r="H633" s="1441"/>
      <c r="I633" s="1441"/>
      <c r="J633" s="1441"/>
      <c r="K633" s="1441"/>
      <c r="L633" s="1509"/>
      <c r="M633" s="1509"/>
      <c r="N633" s="1509"/>
      <c r="O633" s="1509"/>
      <c r="P633" s="1421"/>
      <c r="Q633" s="1509"/>
      <c r="R633" s="1501"/>
      <c r="S633" s="1509"/>
      <c r="T633" s="1509"/>
      <c r="U633" s="1509"/>
      <c r="V633" s="1509"/>
      <c r="W633" s="1509"/>
    </row>
    <row r="634" spans="1:23" ht="14.25">
      <c r="A634" s="1598"/>
      <c r="B634" s="1517"/>
      <c r="C634" s="1599"/>
      <c r="D634" s="1600"/>
      <c r="E634" s="1421"/>
      <c r="F634" s="1523"/>
      <c r="G634" s="1441"/>
      <c r="H634" s="1441"/>
      <c r="I634" s="1441"/>
      <c r="J634" s="1441"/>
      <c r="K634" s="1441"/>
      <c r="L634" s="1509"/>
      <c r="M634" s="1509"/>
      <c r="N634" s="1509"/>
      <c r="O634" s="1509"/>
      <c r="P634" s="1421"/>
      <c r="Q634" s="1509"/>
      <c r="R634" s="1501"/>
      <c r="S634" s="1509"/>
      <c r="T634" s="1509"/>
      <c r="U634" s="1509"/>
      <c r="V634" s="1509"/>
      <c r="W634" s="1509"/>
    </row>
    <row r="635" spans="1:23" ht="14.25">
      <c r="A635" s="1598"/>
      <c r="B635" s="1517"/>
      <c r="C635" s="1599"/>
      <c r="D635" s="1600"/>
      <c r="E635" s="1421"/>
      <c r="F635" s="1523"/>
      <c r="G635" s="1441"/>
      <c r="H635" s="1441"/>
      <c r="I635" s="1441"/>
      <c r="J635" s="1441"/>
      <c r="K635" s="1441"/>
      <c r="L635" s="1509"/>
      <c r="M635" s="1509"/>
      <c r="N635" s="1509"/>
      <c r="O635" s="1509"/>
      <c r="P635" s="1421"/>
      <c r="Q635" s="1509"/>
      <c r="R635" s="1501"/>
      <c r="S635" s="1509"/>
      <c r="T635" s="1509"/>
      <c r="U635" s="1509"/>
      <c r="V635" s="1509"/>
      <c r="W635" s="1509"/>
    </row>
    <row r="636" spans="1:23" ht="14.25">
      <c r="A636" s="1598"/>
      <c r="B636" s="1517"/>
      <c r="C636" s="1599"/>
      <c r="D636" s="1600"/>
      <c r="E636" s="1421"/>
      <c r="F636" s="1523"/>
      <c r="G636" s="1441"/>
      <c r="H636" s="1441"/>
      <c r="I636" s="1441"/>
      <c r="J636" s="1441"/>
      <c r="K636" s="1441"/>
      <c r="L636" s="1509"/>
      <c r="M636" s="1509"/>
      <c r="N636" s="1509"/>
      <c r="O636" s="1509"/>
      <c r="P636" s="1421"/>
      <c r="Q636" s="1509"/>
      <c r="R636" s="1501"/>
      <c r="S636" s="1509"/>
      <c r="T636" s="1509"/>
      <c r="U636" s="1509"/>
      <c r="V636" s="1509"/>
      <c r="W636" s="1509"/>
    </row>
    <row r="637" spans="1:23" ht="14.25">
      <c r="A637" s="1598"/>
      <c r="B637" s="1517"/>
      <c r="C637" s="1599"/>
      <c r="D637" s="1600"/>
      <c r="E637" s="1421"/>
      <c r="F637" s="1523"/>
      <c r="G637" s="1441"/>
      <c r="H637" s="1441"/>
      <c r="I637" s="1441"/>
      <c r="J637" s="1441"/>
      <c r="K637" s="1441"/>
      <c r="L637" s="1509"/>
      <c r="M637" s="1509"/>
      <c r="N637" s="1509"/>
      <c r="O637" s="1509"/>
      <c r="P637" s="1421"/>
      <c r="Q637" s="1509"/>
      <c r="R637" s="1501"/>
      <c r="S637" s="1509"/>
      <c r="T637" s="1509"/>
      <c r="U637" s="1509"/>
      <c r="V637" s="1509"/>
      <c r="W637" s="1509"/>
    </row>
    <row r="638" spans="1:23" ht="14.25">
      <c r="A638" s="1598"/>
      <c r="B638" s="1517"/>
      <c r="C638" s="1599"/>
      <c r="D638" s="1600"/>
      <c r="E638" s="1421"/>
      <c r="F638" s="1523"/>
      <c r="G638" s="1441"/>
      <c r="H638" s="1441"/>
      <c r="I638" s="1441"/>
      <c r="J638" s="1441"/>
      <c r="K638" s="1441"/>
      <c r="L638" s="1509"/>
      <c r="M638" s="1509"/>
      <c r="N638" s="1509"/>
      <c r="O638" s="1509"/>
      <c r="P638" s="1421"/>
      <c r="Q638" s="1509"/>
      <c r="R638" s="1501"/>
      <c r="S638" s="1509"/>
      <c r="T638" s="1509"/>
      <c r="U638" s="1509"/>
      <c r="V638" s="1509"/>
      <c r="W638" s="1509"/>
    </row>
    <row r="639" spans="1:23" ht="14.25">
      <c r="A639" s="1598"/>
      <c r="B639" s="1517"/>
      <c r="C639" s="1599"/>
      <c r="D639" s="1600"/>
      <c r="E639" s="1421"/>
      <c r="F639" s="1523"/>
      <c r="G639" s="1441"/>
      <c r="H639" s="1441"/>
      <c r="I639" s="1441"/>
      <c r="J639" s="1441"/>
      <c r="K639" s="1441"/>
      <c r="L639" s="1509"/>
      <c r="M639" s="1509"/>
      <c r="N639" s="1509"/>
      <c r="O639" s="1509"/>
      <c r="P639" s="1421"/>
      <c r="Q639" s="1509"/>
      <c r="R639" s="1501"/>
      <c r="S639" s="1509"/>
      <c r="T639" s="1509"/>
      <c r="U639" s="1509"/>
      <c r="V639" s="1509"/>
      <c r="W639" s="1509"/>
    </row>
    <row r="640" spans="1:23" ht="14.25">
      <c r="A640" s="1598"/>
      <c r="B640" s="1517"/>
      <c r="C640" s="1599"/>
      <c r="D640" s="1600"/>
      <c r="E640" s="1421"/>
      <c r="F640" s="1523"/>
      <c r="G640" s="1441"/>
      <c r="H640" s="1441"/>
      <c r="I640" s="1441"/>
      <c r="J640" s="1441"/>
      <c r="K640" s="1441"/>
      <c r="L640" s="1509"/>
      <c r="M640" s="1509"/>
      <c r="N640" s="1509"/>
      <c r="O640" s="1509"/>
      <c r="P640" s="1421"/>
      <c r="Q640" s="1509"/>
      <c r="R640" s="1501"/>
      <c r="S640" s="1509"/>
      <c r="T640" s="1509"/>
      <c r="U640" s="1509"/>
      <c r="V640" s="1509"/>
      <c r="W640" s="1509"/>
    </row>
    <row r="641" spans="1:23" ht="14.25">
      <c r="A641" s="1598"/>
      <c r="B641" s="1517"/>
      <c r="C641" s="1599"/>
      <c r="D641" s="1600"/>
      <c r="E641" s="1421"/>
      <c r="F641" s="1523"/>
      <c r="G641" s="1441"/>
      <c r="H641" s="1441"/>
      <c r="I641" s="1441"/>
      <c r="J641" s="1441"/>
      <c r="K641" s="1441"/>
      <c r="L641" s="1509"/>
      <c r="M641" s="1509"/>
      <c r="N641" s="1509"/>
      <c r="O641" s="1509"/>
      <c r="P641" s="1421"/>
      <c r="Q641" s="1509"/>
      <c r="R641" s="1501"/>
      <c r="S641" s="1509"/>
      <c r="T641" s="1509"/>
      <c r="U641" s="1509"/>
      <c r="V641" s="1509"/>
      <c r="W641" s="1509"/>
    </row>
    <row r="642" spans="1:23" ht="14.25">
      <c r="A642" s="1598"/>
      <c r="B642" s="1517"/>
      <c r="C642" s="1599"/>
      <c r="D642" s="1600"/>
      <c r="E642" s="1421"/>
      <c r="F642" s="1523"/>
      <c r="G642" s="1441"/>
      <c r="H642" s="1441"/>
      <c r="I642" s="1441"/>
      <c r="J642" s="1441"/>
      <c r="K642" s="1441"/>
      <c r="L642" s="1509"/>
      <c r="M642" s="1509"/>
      <c r="N642" s="1509"/>
      <c r="O642" s="1509"/>
      <c r="P642" s="1421"/>
      <c r="Q642" s="1509"/>
      <c r="R642" s="1501"/>
      <c r="S642" s="1509"/>
      <c r="T642" s="1509"/>
      <c r="U642" s="1509"/>
      <c r="V642" s="1509"/>
      <c r="W642" s="1509"/>
    </row>
    <row r="643" spans="1:23" ht="14.25">
      <c r="A643" s="1598"/>
      <c r="B643" s="1517"/>
      <c r="C643" s="1599"/>
      <c r="D643" s="1600"/>
      <c r="E643" s="1421"/>
      <c r="F643" s="1523"/>
      <c r="G643" s="1441"/>
      <c r="H643" s="1441"/>
      <c r="I643" s="1441"/>
      <c r="J643" s="1441"/>
      <c r="K643" s="1441"/>
      <c r="L643" s="1509"/>
      <c r="M643" s="1509"/>
      <c r="N643" s="1509"/>
      <c r="O643" s="1509"/>
      <c r="P643" s="1421"/>
      <c r="Q643" s="1509"/>
      <c r="R643" s="1501"/>
      <c r="S643" s="1509"/>
      <c r="T643" s="1509"/>
      <c r="U643" s="1509"/>
      <c r="V643" s="1509"/>
      <c r="W643" s="1509"/>
    </row>
    <row r="644" spans="1:23" ht="14.25">
      <c r="A644" s="1598"/>
      <c r="B644" s="1517"/>
      <c r="C644" s="1599"/>
      <c r="D644" s="1600"/>
      <c r="E644" s="1421"/>
      <c r="F644" s="1523"/>
      <c r="G644" s="1441"/>
      <c r="H644" s="1441"/>
      <c r="I644" s="1441"/>
      <c r="J644" s="1441"/>
      <c r="K644" s="1441"/>
      <c r="L644" s="1509"/>
      <c r="M644" s="1509"/>
      <c r="N644" s="1509"/>
      <c r="O644" s="1509"/>
      <c r="P644" s="1421"/>
      <c r="Q644" s="1509"/>
      <c r="R644" s="1501"/>
      <c r="S644" s="1509"/>
      <c r="T644" s="1509"/>
      <c r="U644" s="1509"/>
      <c r="V644" s="1509"/>
      <c r="W644" s="1509"/>
    </row>
    <row r="645" spans="1:23" ht="14.25">
      <c r="A645" s="1598"/>
      <c r="B645" s="1517"/>
      <c r="C645" s="1599"/>
      <c r="D645" s="1600"/>
      <c r="E645" s="1421"/>
      <c r="F645" s="1523"/>
      <c r="G645" s="1441"/>
      <c r="H645" s="1441"/>
      <c r="I645" s="1441"/>
      <c r="J645" s="1441"/>
      <c r="K645" s="1441"/>
      <c r="L645" s="1509"/>
      <c r="M645" s="1509"/>
      <c r="N645" s="1509"/>
      <c r="O645" s="1509"/>
      <c r="P645" s="1421"/>
      <c r="Q645" s="1509"/>
      <c r="R645" s="1501"/>
      <c r="S645" s="1509"/>
      <c r="T645" s="1509"/>
      <c r="U645" s="1509"/>
      <c r="V645" s="1509"/>
      <c r="W645" s="1509"/>
    </row>
    <row r="646" spans="1:23" ht="14.25">
      <c r="A646" s="1598"/>
      <c r="B646" s="1517"/>
      <c r="C646" s="1599"/>
      <c r="D646" s="1600"/>
      <c r="E646" s="1421"/>
      <c r="F646" s="1523"/>
      <c r="G646" s="1441"/>
      <c r="H646" s="1441"/>
      <c r="I646" s="1441"/>
      <c r="J646" s="1441"/>
      <c r="K646" s="1441"/>
      <c r="L646" s="1509"/>
      <c r="M646" s="1509"/>
      <c r="N646" s="1509"/>
      <c r="O646" s="1509"/>
      <c r="P646" s="1421"/>
      <c r="Q646" s="1509"/>
      <c r="R646" s="1501"/>
      <c r="S646" s="1509"/>
      <c r="T646" s="1509"/>
      <c r="U646" s="1509"/>
      <c r="V646" s="1509"/>
      <c r="W646" s="1509"/>
    </row>
    <row r="647" spans="1:23" ht="14.25">
      <c r="A647" s="1598"/>
      <c r="B647" s="1517"/>
      <c r="C647" s="1599"/>
      <c r="D647" s="1600"/>
      <c r="E647" s="1421"/>
      <c r="F647" s="1523"/>
      <c r="G647" s="1441"/>
      <c r="H647" s="1441"/>
      <c r="I647" s="1441"/>
      <c r="J647" s="1441"/>
      <c r="K647" s="1441"/>
      <c r="L647" s="1509"/>
      <c r="M647" s="1509"/>
      <c r="N647" s="1509"/>
      <c r="O647" s="1509"/>
      <c r="P647" s="1421"/>
      <c r="Q647" s="1509"/>
      <c r="R647" s="1501"/>
      <c r="S647" s="1509"/>
      <c r="T647" s="1509"/>
      <c r="U647" s="1509"/>
      <c r="V647" s="1509"/>
      <c r="W647" s="1509"/>
    </row>
    <row r="648" spans="1:23" ht="14.25">
      <c r="A648" s="1598"/>
      <c r="B648" s="1517"/>
      <c r="C648" s="1599"/>
      <c r="D648" s="1600"/>
      <c r="E648" s="1421"/>
      <c r="F648" s="1523"/>
      <c r="G648" s="1441"/>
      <c r="H648" s="1441"/>
      <c r="I648" s="1441"/>
      <c r="J648" s="1441"/>
      <c r="K648" s="1441"/>
      <c r="L648" s="1509"/>
      <c r="M648" s="1509"/>
      <c r="N648" s="1509"/>
      <c r="O648" s="1509"/>
      <c r="P648" s="1421"/>
      <c r="Q648" s="1509"/>
      <c r="R648" s="1501"/>
      <c r="S648" s="1509"/>
      <c r="T648" s="1509"/>
      <c r="U648" s="1509"/>
      <c r="V648" s="1509"/>
      <c r="W648" s="1509"/>
    </row>
    <row r="649" spans="1:23" ht="14.25">
      <c r="A649" s="1598"/>
      <c r="B649" s="1517"/>
      <c r="C649" s="1599"/>
      <c r="D649" s="1600"/>
      <c r="E649" s="1421"/>
      <c r="F649" s="1523"/>
      <c r="G649" s="1441"/>
      <c r="H649" s="1441"/>
      <c r="I649" s="1441"/>
      <c r="J649" s="1441"/>
      <c r="K649" s="1441"/>
      <c r="L649" s="1509"/>
      <c r="M649" s="1509"/>
      <c r="N649" s="1509"/>
      <c r="O649" s="1509"/>
      <c r="P649" s="1421"/>
      <c r="Q649" s="1509"/>
      <c r="R649" s="1501"/>
      <c r="S649" s="1509"/>
      <c r="T649" s="1509"/>
      <c r="U649" s="1509"/>
      <c r="V649" s="1509"/>
      <c r="W649" s="1509"/>
    </row>
    <row r="650" spans="1:23" ht="14.25">
      <c r="A650" s="1598"/>
      <c r="B650" s="1517"/>
      <c r="C650" s="1599"/>
      <c r="D650" s="1600"/>
      <c r="E650" s="1421"/>
      <c r="F650" s="1523"/>
      <c r="G650" s="1441"/>
      <c r="H650" s="1441"/>
      <c r="I650" s="1441"/>
      <c r="J650" s="1441"/>
      <c r="K650" s="1441"/>
      <c r="L650" s="1509"/>
      <c r="M650" s="1509"/>
      <c r="N650" s="1509"/>
      <c r="O650" s="1509"/>
      <c r="P650" s="1421"/>
      <c r="Q650" s="1509"/>
      <c r="R650" s="1501"/>
      <c r="S650" s="1509"/>
      <c r="T650" s="1509"/>
      <c r="U650" s="1509"/>
      <c r="V650" s="1509"/>
      <c r="W650" s="1509"/>
    </row>
    <row r="651" spans="1:23" ht="14.25">
      <c r="A651" s="1598"/>
      <c r="B651" s="1517"/>
      <c r="C651" s="1599"/>
      <c r="D651" s="1600"/>
      <c r="E651" s="1421"/>
      <c r="F651" s="1523"/>
      <c r="G651" s="1441"/>
      <c r="H651" s="1441"/>
      <c r="I651" s="1441"/>
      <c r="J651" s="1441"/>
      <c r="K651" s="1441"/>
      <c r="L651" s="1509"/>
      <c r="M651" s="1509"/>
      <c r="N651" s="1509"/>
      <c r="O651" s="1509"/>
      <c r="P651" s="1421"/>
      <c r="Q651" s="1509"/>
      <c r="R651" s="1501"/>
      <c r="S651" s="1509"/>
      <c r="T651" s="1509"/>
      <c r="U651" s="1509"/>
      <c r="V651" s="1509"/>
      <c r="W651" s="1509"/>
    </row>
    <row r="652" spans="1:23" ht="14.25">
      <c r="A652" s="1598"/>
      <c r="B652" s="1517"/>
      <c r="C652" s="1599"/>
      <c r="D652" s="1600"/>
      <c r="E652" s="1421"/>
      <c r="F652" s="1523"/>
      <c r="G652" s="1441"/>
      <c r="H652" s="1441"/>
      <c r="I652" s="1441"/>
      <c r="J652" s="1441"/>
      <c r="K652" s="1441"/>
      <c r="L652" s="1509"/>
      <c r="M652" s="1509"/>
      <c r="N652" s="1509"/>
      <c r="O652" s="1509"/>
      <c r="P652" s="1421"/>
      <c r="Q652" s="1509"/>
      <c r="R652" s="1501"/>
      <c r="S652" s="1509"/>
      <c r="T652" s="1509"/>
      <c r="U652" s="1509"/>
      <c r="V652" s="1509"/>
      <c r="W652" s="1509"/>
    </row>
    <row r="653" spans="1:23" ht="14.25">
      <c r="A653" s="1598"/>
      <c r="B653" s="1517"/>
      <c r="C653" s="1599"/>
      <c r="D653" s="1600"/>
      <c r="E653" s="1421"/>
      <c r="F653" s="1523"/>
      <c r="G653" s="1441"/>
      <c r="H653" s="1441"/>
      <c r="I653" s="1441"/>
      <c r="J653" s="1441"/>
      <c r="K653" s="1441"/>
      <c r="L653" s="1509"/>
      <c r="M653" s="1509"/>
      <c r="N653" s="1509"/>
      <c r="O653" s="1509"/>
      <c r="P653" s="1421"/>
      <c r="Q653" s="1509"/>
      <c r="R653" s="1501"/>
      <c r="S653" s="1509"/>
      <c r="T653" s="1509"/>
      <c r="U653" s="1509"/>
      <c r="V653" s="1509"/>
      <c r="W653" s="1509"/>
    </row>
    <row r="654" spans="1:23" ht="14.25">
      <c r="A654" s="1598"/>
      <c r="B654" s="1517"/>
      <c r="C654" s="1599"/>
      <c r="D654" s="1600"/>
      <c r="E654" s="1421"/>
      <c r="F654" s="1523"/>
      <c r="G654" s="1441"/>
      <c r="H654" s="1441"/>
      <c r="I654" s="1441"/>
      <c r="J654" s="1441"/>
      <c r="K654" s="1441"/>
      <c r="L654" s="1509"/>
      <c r="M654" s="1509"/>
      <c r="N654" s="1509"/>
      <c r="O654" s="1509"/>
      <c r="P654" s="1421"/>
      <c r="Q654" s="1509"/>
      <c r="R654" s="1501"/>
      <c r="S654" s="1509"/>
      <c r="T654" s="1509"/>
      <c r="U654" s="1509"/>
      <c r="V654" s="1509"/>
      <c r="W654" s="1509"/>
    </row>
    <row r="655" spans="1:23" ht="14.25">
      <c r="A655" s="1598"/>
      <c r="B655" s="1517"/>
      <c r="C655" s="1599"/>
      <c r="D655" s="1600"/>
      <c r="E655" s="1421"/>
      <c r="F655" s="1523"/>
      <c r="G655" s="1441"/>
      <c r="H655" s="1441"/>
      <c r="I655" s="1441"/>
      <c r="J655" s="1441"/>
      <c r="K655" s="1441"/>
      <c r="L655" s="1509"/>
      <c r="M655" s="1509"/>
      <c r="N655" s="1509"/>
      <c r="O655" s="1509"/>
      <c r="P655" s="1421"/>
      <c r="Q655" s="1509"/>
      <c r="R655" s="1501"/>
      <c r="S655" s="1509"/>
      <c r="T655" s="1509"/>
      <c r="U655" s="1509"/>
      <c r="V655" s="1509"/>
      <c r="W655" s="1509"/>
    </row>
    <row r="656" spans="1:23" ht="14.25">
      <c r="A656" s="1598"/>
      <c r="B656" s="1517"/>
      <c r="C656" s="1599"/>
      <c r="D656" s="1600"/>
      <c r="E656" s="1421"/>
      <c r="F656" s="1523"/>
      <c r="G656" s="1441"/>
      <c r="H656" s="1441"/>
      <c r="I656" s="1441"/>
      <c r="J656" s="1441"/>
      <c r="K656" s="1441"/>
      <c r="L656" s="1509"/>
      <c r="M656" s="1509"/>
      <c r="N656" s="1509"/>
      <c r="O656" s="1509"/>
      <c r="P656" s="1421"/>
      <c r="Q656" s="1509"/>
      <c r="R656" s="1501"/>
      <c r="S656" s="1509"/>
      <c r="T656" s="1509"/>
      <c r="U656" s="1509"/>
      <c r="V656" s="1509"/>
      <c r="W656" s="1509"/>
    </row>
    <row r="657" spans="1:23" ht="14.25">
      <c r="A657" s="1598"/>
      <c r="B657" s="1517"/>
      <c r="C657" s="1599"/>
      <c r="D657" s="1600"/>
      <c r="E657" s="1421"/>
      <c r="F657" s="1523"/>
      <c r="G657" s="1441"/>
      <c r="H657" s="1441"/>
      <c r="I657" s="1441"/>
      <c r="J657" s="1441"/>
      <c r="K657" s="1441"/>
      <c r="L657" s="1509"/>
      <c r="M657" s="1509"/>
      <c r="N657" s="1509"/>
      <c r="O657" s="1509"/>
      <c r="P657" s="1421"/>
      <c r="Q657" s="1509"/>
      <c r="R657" s="1501"/>
      <c r="S657" s="1509"/>
      <c r="T657" s="1509"/>
      <c r="U657" s="1509"/>
      <c r="V657" s="1509"/>
      <c r="W657" s="1509"/>
    </row>
    <row r="658" spans="1:23" ht="14.25">
      <c r="A658" s="1598"/>
      <c r="B658" s="1517"/>
      <c r="C658" s="1599"/>
      <c r="D658" s="1600"/>
      <c r="E658" s="1421"/>
      <c r="F658" s="1523"/>
      <c r="G658" s="1441"/>
      <c r="H658" s="1441"/>
      <c r="I658" s="1441"/>
      <c r="J658" s="1441"/>
      <c r="K658" s="1441"/>
      <c r="L658" s="1509"/>
      <c r="M658" s="1509"/>
      <c r="N658" s="1509"/>
      <c r="O658" s="1509"/>
      <c r="P658" s="1421"/>
      <c r="Q658" s="1509"/>
      <c r="R658" s="1501"/>
      <c r="S658" s="1509"/>
      <c r="T658" s="1509"/>
      <c r="U658" s="1509"/>
      <c r="V658" s="1509"/>
      <c r="W658" s="1509"/>
    </row>
    <row r="659" spans="1:23" ht="14.25">
      <c r="A659" s="1598"/>
      <c r="B659" s="1517"/>
      <c r="C659" s="1599"/>
      <c r="D659" s="1600"/>
      <c r="E659" s="1421"/>
      <c r="F659" s="1523"/>
      <c r="G659" s="1441"/>
      <c r="H659" s="1441"/>
      <c r="I659" s="1441"/>
      <c r="J659" s="1441"/>
      <c r="K659" s="1441"/>
      <c r="L659" s="1509"/>
      <c r="M659" s="1509"/>
      <c r="N659" s="1509"/>
      <c r="O659" s="1509"/>
      <c r="P659" s="1421"/>
      <c r="Q659" s="1509"/>
      <c r="R659" s="1501"/>
      <c r="S659" s="1509"/>
      <c r="T659" s="1509"/>
      <c r="U659" s="1509"/>
      <c r="V659" s="1509"/>
      <c r="W659" s="1509"/>
    </row>
    <row r="660" spans="1:23" ht="14.25">
      <c r="A660" s="1598"/>
      <c r="B660" s="1517"/>
      <c r="C660" s="1599"/>
      <c r="D660" s="1600"/>
      <c r="E660" s="1421"/>
      <c r="F660" s="1523"/>
      <c r="G660" s="1441"/>
      <c r="H660" s="1441"/>
      <c r="I660" s="1441"/>
      <c r="J660" s="1441"/>
      <c r="K660" s="1441"/>
      <c r="L660" s="1509"/>
      <c r="M660" s="1509"/>
      <c r="N660" s="1509"/>
      <c r="O660" s="1509"/>
      <c r="P660" s="1421"/>
      <c r="Q660" s="1509"/>
      <c r="R660" s="1501"/>
      <c r="S660" s="1509"/>
      <c r="T660" s="1509"/>
      <c r="U660" s="1509"/>
      <c r="V660" s="1509"/>
      <c r="W660" s="1509"/>
    </row>
    <row r="661" spans="1:23" ht="14.25">
      <c r="A661" s="1598"/>
      <c r="B661" s="1517"/>
      <c r="C661" s="1599"/>
      <c r="D661" s="1600"/>
      <c r="E661" s="1421"/>
      <c r="F661" s="1523"/>
      <c r="G661" s="1441"/>
      <c r="H661" s="1441"/>
      <c r="I661" s="1441"/>
      <c r="J661" s="1441"/>
      <c r="K661" s="1441"/>
      <c r="L661" s="1509"/>
      <c r="M661" s="1509"/>
      <c r="N661" s="1509"/>
      <c r="O661" s="1509"/>
      <c r="P661" s="1421"/>
      <c r="Q661" s="1509"/>
      <c r="R661" s="1501"/>
      <c r="S661" s="1509"/>
      <c r="T661" s="1509"/>
      <c r="U661" s="1509"/>
      <c r="V661" s="1509"/>
      <c r="W661" s="1509"/>
    </row>
    <row r="662" spans="1:23" ht="14.25">
      <c r="A662" s="1598"/>
      <c r="B662" s="1517"/>
      <c r="C662" s="1599"/>
      <c r="D662" s="1600"/>
      <c r="E662" s="1421"/>
      <c r="F662" s="1523"/>
      <c r="G662" s="1441"/>
      <c r="H662" s="1441"/>
      <c r="I662" s="1441"/>
      <c r="J662" s="1441"/>
      <c r="K662" s="1441"/>
      <c r="L662" s="1509"/>
      <c r="M662" s="1509"/>
      <c r="N662" s="1509"/>
      <c r="O662" s="1509"/>
      <c r="P662" s="1421"/>
      <c r="Q662" s="1509"/>
      <c r="R662" s="1501"/>
      <c r="S662" s="1509"/>
      <c r="T662" s="1509"/>
      <c r="U662" s="1509"/>
      <c r="V662" s="1509"/>
      <c r="W662" s="1509"/>
    </row>
    <row r="663" spans="1:23" ht="14.25">
      <c r="A663" s="1598"/>
      <c r="B663" s="1517"/>
      <c r="C663" s="1599"/>
      <c r="D663" s="1600"/>
      <c r="E663" s="1421"/>
      <c r="F663" s="1523"/>
      <c r="G663" s="1441"/>
      <c r="H663" s="1441"/>
      <c r="I663" s="1441"/>
      <c r="J663" s="1441"/>
      <c r="K663" s="1441"/>
      <c r="L663" s="1509"/>
      <c r="M663" s="1509"/>
      <c r="N663" s="1509"/>
      <c r="O663" s="1509"/>
      <c r="P663" s="1421"/>
      <c r="Q663" s="1509"/>
      <c r="R663" s="1501"/>
      <c r="S663" s="1509"/>
      <c r="T663" s="1509"/>
      <c r="U663" s="1509"/>
      <c r="V663" s="1509"/>
      <c r="W663" s="1509"/>
    </row>
    <row r="664" spans="1:23" ht="14.25">
      <c r="A664" s="1598"/>
      <c r="B664" s="1517"/>
      <c r="C664" s="1599"/>
      <c r="D664" s="1600"/>
      <c r="E664" s="1421"/>
      <c r="F664" s="1523"/>
      <c r="G664" s="1441"/>
      <c r="H664" s="1441"/>
      <c r="I664" s="1441"/>
      <c r="J664" s="1441"/>
      <c r="K664" s="1441"/>
      <c r="L664" s="1509"/>
      <c r="M664" s="1509"/>
      <c r="N664" s="1509"/>
      <c r="O664" s="1509"/>
      <c r="P664" s="1421"/>
      <c r="Q664" s="1509"/>
      <c r="R664" s="1501"/>
      <c r="S664" s="1509"/>
      <c r="T664" s="1509"/>
      <c r="U664" s="1509"/>
      <c r="V664" s="1509"/>
      <c r="W664" s="1509"/>
    </row>
    <row r="665" spans="1:23" ht="14.25">
      <c r="A665" s="1598"/>
      <c r="B665" s="1517"/>
      <c r="C665" s="1599"/>
      <c r="D665" s="1600"/>
      <c r="E665" s="1421"/>
      <c r="F665" s="1523"/>
      <c r="G665" s="1441"/>
      <c r="H665" s="1441"/>
      <c r="I665" s="1441"/>
      <c r="J665" s="1441"/>
      <c r="K665" s="1441"/>
      <c r="L665" s="1509"/>
      <c r="M665" s="1509"/>
      <c r="N665" s="1509"/>
      <c r="O665" s="1509"/>
      <c r="P665" s="1421"/>
      <c r="Q665" s="1509"/>
      <c r="R665" s="1501"/>
      <c r="S665" s="1509"/>
      <c r="T665" s="1509"/>
      <c r="U665" s="1509"/>
      <c r="V665" s="1509"/>
      <c r="W665" s="1509"/>
    </row>
    <row r="666" spans="1:23" ht="14.25">
      <c r="A666" s="1598"/>
      <c r="B666" s="1517"/>
      <c r="C666" s="1599"/>
      <c r="D666" s="1600"/>
      <c r="E666" s="1421"/>
      <c r="F666" s="1523"/>
      <c r="G666" s="1441"/>
      <c r="H666" s="1441"/>
      <c r="I666" s="1441"/>
      <c r="J666" s="1441"/>
      <c r="K666" s="1441"/>
      <c r="L666" s="1509"/>
      <c r="M666" s="1509"/>
      <c r="N666" s="1509"/>
      <c r="O666" s="1509"/>
      <c r="P666" s="1421"/>
      <c r="Q666" s="1509"/>
      <c r="R666" s="1501"/>
      <c r="S666" s="1509"/>
      <c r="T666" s="1509"/>
      <c r="U666" s="1509"/>
      <c r="V666" s="1509"/>
      <c r="W666" s="1509"/>
    </row>
    <row r="667" spans="1:23" ht="14.25">
      <c r="A667" s="1598"/>
      <c r="B667" s="1517"/>
      <c r="C667" s="1599"/>
      <c r="D667" s="1600"/>
      <c r="E667" s="1421"/>
      <c r="F667" s="1523"/>
      <c r="G667" s="1441"/>
      <c r="H667" s="1441"/>
      <c r="I667" s="1441"/>
      <c r="J667" s="1441"/>
      <c r="K667" s="1441"/>
      <c r="L667" s="1509"/>
      <c r="M667" s="1509"/>
      <c r="N667" s="1509"/>
      <c r="O667" s="1509"/>
      <c r="P667" s="1421"/>
      <c r="Q667" s="1509"/>
      <c r="R667" s="1501"/>
      <c r="S667" s="1509"/>
      <c r="T667" s="1509"/>
      <c r="U667" s="1509"/>
      <c r="V667" s="1509"/>
      <c r="W667" s="1509"/>
    </row>
    <row r="668" spans="1:23" ht="14.25">
      <c r="A668" s="1598"/>
      <c r="B668" s="1517"/>
      <c r="C668" s="1599"/>
      <c r="D668" s="1600"/>
      <c r="E668" s="1421"/>
      <c r="F668" s="1523"/>
      <c r="G668" s="1441"/>
      <c r="H668" s="1441"/>
      <c r="I668" s="1441"/>
      <c r="J668" s="1441"/>
      <c r="K668" s="1441"/>
      <c r="L668" s="1509"/>
      <c r="M668" s="1509"/>
      <c r="N668" s="1509"/>
      <c r="O668" s="1509"/>
      <c r="P668" s="1421"/>
      <c r="Q668" s="1509"/>
      <c r="R668" s="1501"/>
      <c r="S668" s="1509"/>
      <c r="T668" s="1509"/>
      <c r="U668" s="1509"/>
      <c r="V668" s="1509"/>
      <c r="W668" s="1509"/>
    </row>
    <row r="669" spans="1:23" ht="14.25">
      <c r="A669" s="1598"/>
      <c r="B669" s="1517"/>
      <c r="C669" s="1599"/>
      <c r="D669" s="1600"/>
      <c r="E669" s="1421"/>
      <c r="F669" s="1523"/>
      <c r="G669" s="1441"/>
      <c r="H669" s="1441"/>
      <c r="I669" s="1441"/>
      <c r="J669" s="1441"/>
      <c r="K669" s="1441"/>
      <c r="L669" s="1509"/>
      <c r="M669" s="1509"/>
      <c r="N669" s="1509"/>
      <c r="O669" s="1509"/>
      <c r="P669" s="1421"/>
      <c r="Q669" s="1509"/>
      <c r="R669" s="1501"/>
      <c r="S669" s="1509"/>
      <c r="T669" s="1509"/>
      <c r="U669" s="1509"/>
      <c r="V669" s="1509"/>
      <c r="W669" s="1509"/>
    </row>
    <row r="670" spans="1:23" ht="14.25">
      <c r="A670" s="1598"/>
      <c r="B670" s="1517"/>
      <c r="C670" s="1599"/>
      <c r="D670" s="1600"/>
      <c r="E670" s="1421"/>
      <c r="F670" s="1523"/>
      <c r="G670" s="1441"/>
      <c r="H670" s="1441"/>
      <c r="I670" s="1441"/>
      <c r="J670" s="1441"/>
      <c r="K670" s="1441"/>
      <c r="L670" s="1509"/>
      <c r="M670" s="1509"/>
      <c r="N670" s="1509"/>
      <c r="O670" s="1509"/>
      <c r="P670" s="1421"/>
      <c r="Q670" s="1509"/>
      <c r="R670" s="1501"/>
      <c r="S670" s="1509"/>
      <c r="T670" s="1509"/>
      <c r="U670" s="1509"/>
      <c r="V670" s="1509"/>
      <c r="W670" s="1509"/>
    </row>
    <row r="671" spans="1:23" ht="14.25">
      <c r="A671" s="1598"/>
      <c r="B671" s="1517"/>
      <c r="C671" s="1599"/>
      <c r="D671" s="1600"/>
      <c r="E671" s="1421"/>
      <c r="F671" s="1523"/>
      <c r="G671" s="1441"/>
      <c r="H671" s="1441"/>
      <c r="I671" s="1441"/>
      <c r="J671" s="1441"/>
      <c r="K671" s="1441"/>
      <c r="L671" s="1509"/>
      <c r="M671" s="1509"/>
      <c r="N671" s="1509"/>
      <c r="O671" s="1509"/>
      <c r="P671" s="1421"/>
      <c r="Q671" s="1509"/>
      <c r="R671" s="1501"/>
      <c r="S671" s="1509"/>
      <c r="T671" s="1509"/>
      <c r="U671" s="1509"/>
      <c r="V671" s="1509"/>
      <c r="W671" s="1509"/>
    </row>
    <row r="672" spans="1:23" ht="14.25">
      <c r="A672" s="1598"/>
      <c r="B672" s="1517"/>
      <c r="C672" s="1599"/>
      <c r="D672" s="1600"/>
      <c r="E672" s="1421"/>
      <c r="F672" s="1523"/>
      <c r="G672" s="1441"/>
      <c r="H672" s="1441"/>
      <c r="I672" s="1441"/>
      <c r="J672" s="1441"/>
      <c r="K672" s="1441"/>
      <c r="L672" s="1509"/>
      <c r="M672" s="1509"/>
      <c r="N672" s="1509"/>
      <c r="O672" s="1509"/>
      <c r="P672" s="1421"/>
      <c r="Q672" s="1509"/>
      <c r="R672" s="1501"/>
      <c r="S672" s="1509"/>
      <c r="T672" s="1509"/>
      <c r="U672" s="1509"/>
      <c r="V672" s="1509"/>
      <c r="W672" s="1509"/>
    </row>
    <row r="673" spans="1:23" ht="14.25">
      <c r="A673" s="1598"/>
      <c r="B673" s="1517"/>
      <c r="C673" s="1599"/>
      <c r="D673" s="1600"/>
      <c r="E673" s="1421"/>
      <c r="F673" s="1523"/>
      <c r="G673" s="1441"/>
      <c r="H673" s="1441"/>
      <c r="I673" s="1441"/>
      <c r="J673" s="1441"/>
      <c r="K673" s="1441"/>
      <c r="L673" s="1509"/>
      <c r="M673" s="1509"/>
      <c r="N673" s="1509"/>
      <c r="O673" s="1509"/>
      <c r="P673" s="1421"/>
      <c r="Q673" s="1509"/>
      <c r="R673" s="1501"/>
      <c r="S673" s="1509"/>
      <c r="T673" s="1509"/>
      <c r="U673" s="1509"/>
      <c r="V673" s="1509"/>
      <c r="W673" s="1509"/>
    </row>
    <row r="674" spans="1:23" ht="14.25">
      <c r="A674" s="1598"/>
      <c r="B674" s="1517"/>
      <c r="C674" s="1599"/>
      <c r="D674" s="1600"/>
      <c r="E674" s="1421"/>
      <c r="F674" s="1523"/>
      <c r="G674" s="1441"/>
      <c r="H674" s="1441"/>
      <c r="I674" s="1441"/>
      <c r="J674" s="1441"/>
      <c r="K674" s="1441"/>
      <c r="L674" s="1509"/>
      <c r="M674" s="1509"/>
      <c r="N674" s="1509"/>
      <c r="O674" s="1509"/>
      <c r="P674" s="1421"/>
      <c r="Q674" s="1509"/>
      <c r="R674" s="1501"/>
      <c r="S674" s="1509"/>
      <c r="T674" s="1509"/>
      <c r="U674" s="1509"/>
      <c r="V674" s="1509"/>
      <c r="W674" s="1509"/>
    </row>
    <row r="675" spans="1:23" ht="14.25">
      <c r="A675" s="1598"/>
      <c r="B675" s="1517"/>
      <c r="C675" s="1599"/>
      <c r="D675" s="1600"/>
      <c r="E675" s="1421"/>
      <c r="F675" s="1523"/>
      <c r="G675" s="1441"/>
      <c r="H675" s="1441"/>
      <c r="I675" s="1441"/>
      <c r="J675" s="1441"/>
      <c r="K675" s="1441"/>
      <c r="L675" s="1509"/>
      <c r="M675" s="1509"/>
      <c r="N675" s="1509"/>
      <c r="O675" s="1509"/>
      <c r="P675" s="1421"/>
      <c r="Q675" s="1509"/>
      <c r="R675" s="1501"/>
      <c r="S675" s="1509"/>
      <c r="T675" s="1509"/>
      <c r="U675" s="1509"/>
      <c r="V675" s="1509"/>
      <c r="W675" s="1509"/>
    </row>
    <row r="676" spans="1:23" ht="14.25">
      <c r="A676" s="1598"/>
      <c r="B676" s="1517"/>
      <c r="C676" s="1599"/>
      <c r="D676" s="1600"/>
      <c r="E676" s="1421"/>
      <c r="F676" s="1523"/>
      <c r="G676" s="1441"/>
      <c r="H676" s="1441"/>
      <c r="I676" s="1441"/>
      <c r="J676" s="1441"/>
      <c r="K676" s="1441"/>
      <c r="L676" s="1509"/>
      <c r="M676" s="1509"/>
      <c r="N676" s="1509"/>
      <c r="O676" s="1509"/>
      <c r="P676" s="1421"/>
      <c r="Q676" s="1509"/>
      <c r="R676" s="1501"/>
      <c r="S676" s="1509"/>
      <c r="T676" s="1509"/>
      <c r="U676" s="1509"/>
      <c r="V676" s="1509"/>
      <c r="W676" s="1509"/>
    </row>
    <row r="677" spans="1:23" ht="14.25">
      <c r="A677" s="1598"/>
      <c r="B677" s="1517"/>
      <c r="C677" s="1599"/>
      <c r="D677" s="1600"/>
      <c r="E677" s="1421"/>
      <c r="F677" s="1523"/>
      <c r="G677" s="1441"/>
      <c r="H677" s="1441"/>
      <c r="I677" s="1441"/>
      <c r="J677" s="1441"/>
      <c r="K677" s="1441"/>
      <c r="L677" s="1509"/>
      <c r="M677" s="1509"/>
      <c r="N677" s="1509"/>
      <c r="O677" s="1509"/>
      <c r="P677" s="1421"/>
      <c r="Q677" s="1509"/>
      <c r="R677" s="1501"/>
      <c r="S677" s="1509"/>
      <c r="T677" s="1509"/>
      <c r="U677" s="1509"/>
      <c r="V677" s="1509"/>
      <c r="W677" s="1509"/>
    </row>
    <row r="678" spans="1:23" ht="14.25">
      <c r="A678" s="1598"/>
      <c r="B678" s="1517"/>
      <c r="C678" s="1599"/>
      <c r="D678" s="1600"/>
      <c r="E678" s="1421"/>
      <c r="F678" s="1523"/>
      <c r="G678" s="1441"/>
      <c r="H678" s="1441"/>
      <c r="I678" s="1441"/>
      <c r="J678" s="1441"/>
      <c r="K678" s="1441"/>
      <c r="L678" s="1509"/>
      <c r="M678" s="1509"/>
      <c r="N678" s="1509"/>
      <c r="O678" s="1509"/>
      <c r="P678" s="1421"/>
      <c r="Q678" s="1509"/>
      <c r="R678" s="1501"/>
      <c r="S678" s="1509"/>
      <c r="T678" s="1509"/>
      <c r="U678" s="1509"/>
      <c r="V678" s="1509"/>
      <c r="W678" s="1509"/>
    </row>
    <row r="679" spans="1:23" ht="14.25">
      <c r="A679" s="1598"/>
      <c r="B679" s="1517"/>
      <c r="C679" s="1599"/>
      <c r="D679" s="1600"/>
      <c r="E679" s="1421"/>
      <c r="F679" s="1523"/>
      <c r="G679" s="1441"/>
      <c r="H679" s="1441"/>
      <c r="I679" s="1441"/>
      <c r="J679" s="1441"/>
      <c r="K679" s="1441"/>
      <c r="L679" s="1509"/>
      <c r="M679" s="1509"/>
      <c r="N679" s="1509"/>
      <c r="O679" s="1509"/>
      <c r="P679" s="1421"/>
      <c r="Q679" s="1509"/>
      <c r="R679" s="1501"/>
      <c r="S679" s="1509"/>
      <c r="T679" s="1509"/>
      <c r="U679" s="1509"/>
      <c r="V679" s="1509"/>
      <c r="W679" s="1509"/>
    </row>
    <row r="680" spans="1:23" ht="14.25">
      <c r="A680" s="1598"/>
      <c r="B680" s="1517"/>
      <c r="C680" s="1599"/>
      <c r="D680" s="1600"/>
      <c r="E680" s="1421"/>
      <c r="F680" s="1523"/>
      <c r="G680" s="1441"/>
      <c r="H680" s="1441"/>
      <c r="I680" s="1441"/>
      <c r="J680" s="1441"/>
      <c r="K680" s="1441"/>
      <c r="L680" s="1509"/>
      <c r="M680" s="1509"/>
      <c r="N680" s="1509"/>
      <c r="O680" s="1509"/>
      <c r="P680" s="1421"/>
      <c r="Q680" s="1509"/>
      <c r="R680" s="1501"/>
      <c r="S680" s="1509"/>
      <c r="T680" s="1509"/>
      <c r="U680" s="1509"/>
      <c r="V680" s="1509"/>
      <c r="W680" s="1509"/>
    </row>
    <row r="681" spans="1:23" ht="14.25">
      <c r="A681" s="1598"/>
      <c r="B681" s="1517"/>
      <c r="C681" s="1599"/>
      <c r="D681" s="1600"/>
      <c r="E681" s="1421"/>
      <c r="F681" s="1523"/>
      <c r="G681" s="1441"/>
      <c r="H681" s="1441"/>
      <c r="I681" s="1441"/>
      <c r="J681" s="1441"/>
      <c r="K681" s="1441"/>
      <c r="L681" s="1509"/>
      <c r="M681" s="1509"/>
      <c r="N681" s="1509"/>
      <c r="O681" s="1509"/>
      <c r="P681" s="1421"/>
      <c r="Q681" s="1509"/>
      <c r="R681" s="1501"/>
      <c r="S681" s="1509"/>
      <c r="T681" s="1509"/>
      <c r="U681" s="1509"/>
      <c r="V681" s="1509"/>
      <c r="W681" s="1509"/>
    </row>
    <row r="682" spans="1:23" ht="14.25">
      <c r="A682" s="1598"/>
      <c r="B682" s="1517"/>
      <c r="C682" s="1599"/>
      <c r="D682" s="1600"/>
      <c r="E682" s="1421"/>
      <c r="F682" s="1523"/>
      <c r="G682" s="1441"/>
      <c r="H682" s="1441"/>
      <c r="I682" s="1441"/>
      <c r="J682" s="1441"/>
      <c r="K682" s="1441"/>
      <c r="L682" s="1509"/>
      <c r="M682" s="1509"/>
      <c r="N682" s="1509"/>
      <c r="O682" s="1509"/>
      <c r="P682" s="1421"/>
      <c r="Q682" s="1509"/>
      <c r="R682" s="1501"/>
      <c r="S682" s="1509"/>
      <c r="T682" s="1509"/>
      <c r="U682" s="1509"/>
      <c r="V682" s="1509"/>
      <c r="W682" s="1509"/>
    </row>
    <row r="683" spans="1:23" ht="14.25">
      <c r="A683" s="1598"/>
      <c r="B683" s="1517"/>
      <c r="C683" s="1599"/>
      <c r="D683" s="1600"/>
      <c r="E683" s="1421"/>
      <c r="F683" s="1523"/>
      <c r="G683" s="1441"/>
      <c r="H683" s="1441"/>
      <c r="I683" s="1441"/>
      <c r="J683" s="1441"/>
      <c r="K683" s="1441"/>
      <c r="L683" s="1509"/>
      <c r="M683" s="1509"/>
      <c r="N683" s="1509"/>
      <c r="O683" s="1509"/>
      <c r="P683" s="1421"/>
      <c r="Q683" s="1509"/>
      <c r="R683" s="1501"/>
      <c r="S683" s="1509"/>
      <c r="T683" s="1509"/>
      <c r="U683" s="1509"/>
      <c r="V683" s="1509"/>
      <c r="W683" s="1509"/>
    </row>
    <row r="684" spans="1:23" ht="14.25">
      <c r="A684" s="1598"/>
      <c r="B684" s="1517"/>
      <c r="C684" s="1599"/>
      <c r="D684" s="1600"/>
      <c r="E684" s="1421"/>
      <c r="F684" s="1523"/>
      <c r="G684" s="1441"/>
      <c r="H684" s="1441"/>
      <c r="I684" s="1441"/>
      <c r="J684" s="1441"/>
      <c r="K684" s="1441"/>
      <c r="L684" s="1509"/>
      <c r="M684" s="1509"/>
      <c r="N684" s="1509"/>
      <c r="O684" s="1509"/>
      <c r="P684" s="1421"/>
      <c r="Q684" s="1509"/>
      <c r="R684" s="1501"/>
      <c r="S684" s="1509"/>
      <c r="T684" s="1509"/>
      <c r="U684" s="1509"/>
      <c r="V684" s="1509"/>
      <c r="W684" s="1509"/>
    </row>
    <row r="685" spans="1:23" ht="14.25">
      <c r="A685" s="1598"/>
      <c r="B685" s="1517"/>
      <c r="C685" s="1599"/>
      <c r="D685" s="1600"/>
      <c r="E685" s="1421"/>
      <c r="F685" s="1523"/>
      <c r="G685" s="1441"/>
      <c r="H685" s="1441"/>
      <c r="I685" s="1441"/>
      <c r="J685" s="1441"/>
      <c r="K685" s="1441"/>
      <c r="L685" s="1509"/>
      <c r="M685" s="1509"/>
      <c r="N685" s="1509"/>
      <c r="O685" s="1509"/>
      <c r="P685" s="1421"/>
      <c r="Q685" s="1509"/>
      <c r="R685" s="1501"/>
      <c r="S685" s="1509"/>
      <c r="T685" s="1509"/>
      <c r="U685" s="1509"/>
      <c r="V685" s="1509"/>
      <c r="W685" s="1509"/>
    </row>
    <row r="686" spans="1:23" ht="14.25">
      <c r="A686" s="1598"/>
      <c r="B686" s="1517"/>
      <c r="C686" s="1599"/>
      <c r="D686" s="1600"/>
      <c r="E686" s="1421"/>
      <c r="F686" s="1523"/>
      <c r="G686" s="1441"/>
      <c r="H686" s="1441"/>
      <c r="I686" s="1441"/>
      <c r="J686" s="1441"/>
      <c r="K686" s="1441"/>
      <c r="L686" s="1509"/>
      <c r="M686" s="1509"/>
      <c r="N686" s="1509"/>
      <c r="O686" s="1509"/>
      <c r="P686" s="1421"/>
      <c r="Q686" s="1509"/>
      <c r="R686" s="1501"/>
      <c r="S686" s="1509"/>
      <c r="T686" s="1509"/>
      <c r="U686" s="1509"/>
      <c r="V686" s="1509"/>
      <c r="W686" s="1509"/>
    </row>
    <row r="687" spans="1:23" ht="14.25">
      <c r="A687" s="1598"/>
      <c r="B687" s="1517"/>
      <c r="C687" s="1599"/>
      <c r="D687" s="1600"/>
      <c r="E687" s="1421"/>
      <c r="F687" s="1523"/>
      <c r="G687" s="1441"/>
      <c r="H687" s="1441"/>
      <c r="I687" s="1441"/>
      <c r="J687" s="1441"/>
      <c r="K687" s="1441"/>
      <c r="L687" s="1509"/>
      <c r="M687" s="1509"/>
      <c r="N687" s="1509"/>
      <c r="O687" s="1509"/>
      <c r="P687" s="1421"/>
      <c r="Q687" s="1509"/>
      <c r="R687" s="1501"/>
      <c r="S687" s="1509"/>
      <c r="T687" s="1509"/>
      <c r="U687" s="1509"/>
      <c r="V687" s="1509"/>
      <c r="W687" s="1509"/>
    </row>
    <row r="688" spans="1:23" ht="14.25">
      <c r="A688" s="1598"/>
      <c r="B688" s="1517"/>
      <c r="C688" s="1599"/>
      <c r="D688" s="1600"/>
      <c r="E688" s="1421"/>
      <c r="F688" s="1523"/>
      <c r="G688" s="1441"/>
      <c r="H688" s="1441"/>
      <c r="I688" s="1441"/>
      <c r="J688" s="1441"/>
      <c r="K688" s="1441"/>
      <c r="L688" s="1509"/>
      <c r="M688" s="1509"/>
      <c r="N688" s="1509"/>
      <c r="O688" s="1509"/>
      <c r="P688" s="1421"/>
      <c r="Q688" s="1509"/>
      <c r="R688" s="1501"/>
      <c r="S688" s="1509"/>
      <c r="T688" s="1509"/>
      <c r="U688" s="1509"/>
      <c r="V688" s="1509"/>
      <c r="W688" s="1509"/>
    </row>
    <row r="689" spans="1:23" ht="14.25">
      <c r="A689" s="1598"/>
      <c r="B689" s="1517"/>
      <c r="C689" s="1599"/>
      <c r="D689" s="1600"/>
      <c r="E689" s="1421"/>
      <c r="F689" s="1523"/>
      <c r="G689" s="1441"/>
      <c r="H689" s="1441"/>
      <c r="I689" s="1441"/>
      <c r="J689" s="1441"/>
      <c r="K689" s="1441"/>
      <c r="L689" s="1509"/>
      <c r="M689" s="1509"/>
      <c r="N689" s="1509"/>
      <c r="O689" s="1509"/>
      <c r="P689" s="1421"/>
      <c r="Q689" s="1509"/>
      <c r="R689" s="1501"/>
      <c r="S689" s="1509"/>
      <c r="T689" s="1509"/>
      <c r="U689" s="1509"/>
      <c r="V689" s="1509"/>
      <c r="W689" s="1509"/>
    </row>
    <row r="690" spans="1:23" ht="14.25">
      <c r="A690" s="1598"/>
      <c r="B690" s="1517"/>
      <c r="C690" s="1599"/>
      <c r="D690" s="1600"/>
      <c r="E690" s="1421"/>
      <c r="F690" s="1523"/>
      <c r="G690" s="1441"/>
      <c r="H690" s="1441"/>
      <c r="I690" s="1441"/>
      <c r="J690" s="1441"/>
      <c r="K690" s="1441"/>
      <c r="L690" s="1509"/>
      <c r="M690" s="1509"/>
      <c r="N690" s="1509"/>
      <c r="O690" s="1509"/>
      <c r="P690" s="1421"/>
      <c r="Q690" s="1509"/>
      <c r="R690" s="1501"/>
      <c r="S690" s="1509"/>
      <c r="T690" s="1509"/>
      <c r="U690" s="1509"/>
      <c r="V690" s="1509"/>
      <c r="W690" s="1509"/>
    </row>
    <row r="691" spans="1:23" ht="14.25">
      <c r="A691" s="1598"/>
      <c r="B691" s="1517"/>
      <c r="C691" s="1599"/>
      <c r="D691" s="1600"/>
      <c r="E691" s="1421"/>
      <c r="F691" s="1523"/>
      <c r="G691" s="1441"/>
      <c r="H691" s="1441"/>
      <c r="I691" s="1441"/>
      <c r="J691" s="1441"/>
      <c r="K691" s="1441"/>
      <c r="L691" s="1509"/>
      <c r="M691" s="1509"/>
      <c r="N691" s="1509"/>
      <c r="O691" s="1509"/>
      <c r="P691" s="1421"/>
      <c r="Q691" s="1509"/>
      <c r="R691" s="1501"/>
      <c r="S691" s="1509"/>
      <c r="T691" s="1509"/>
      <c r="U691" s="1509"/>
      <c r="V691" s="1509"/>
      <c r="W691" s="1509"/>
    </row>
    <row r="692" spans="1:23" ht="14.25">
      <c r="A692" s="1598"/>
      <c r="B692" s="1517"/>
      <c r="C692" s="1599"/>
      <c r="D692" s="1600"/>
      <c r="E692" s="1421"/>
      <c r="F692" s="1523"/>
      <c r="G692" s="1441"/>
      <c r="H692" s="1441"/>
      <c r="I692" s="1441"/>
      <c r="J692" s="1441"/>
      <c r="K692" s="1441"/>
      <c r="L692" s="1509"/>
      <c r="M692" s="1509"/>
      <c r="N692" s="1509"/>
      <c r="O692" s="1509"/>
      <c r="P692" s="1421"/>
      <c r="Q692" s="1509"/>
      <c r="R692" s="1501"/>
      <c r="S692" s="1509"/>
      <c r="T692" s="1509"/>
      <c r="U692" s="1509"/>
      <c r="V692" s="1509"/>
      <c r="W692" s="1509"/>
    </row>
    <row r="693" spans="1:23" ht="14.25">
      <c r="A693" s="1598"/>
      <c r="B693" s="1517"/>
      <c r="C693" s="1599"/>
      <c r="D693" s="1600"/>
      <c r="E693" s="1421"/>
      <c r="F693" s="1523"/>
      <c r="G693" s="1441"/>
      <c r="H693" s="1441"/>
      <c r="I693" s="1441"/>
      <c r="J693" s="1441"/>
      <c r="K693" s="1441"/>
      <c r="L693" s="1509"/>
      <c r="M693" s="1509"/>
      <c r="N693" s="1509"/>
      <c r="O693" s="1509"/>
      <c r="P693" s="1421"/>
      <c r="Q693" s="1509"/>
      <c r="R693" s="1501"/>
      <c r="S693" s="1509"/>
      <c r="T693" s="1509"/>
      <c r="U693" s="1509"/>
      <c r="V693" s="1509"/>
      <c r="W693" s="1509"/>
    </row>
    <row r="694" spans="1:23" ht="14.25">
      <c r="A694" s="1598"/>
      <c r="B694" s="1517"/>
      <c r="C694" s="1599"/>
      <c r="D694" s="1600"/>
      <c r="E694" s="1421"/>
      <c r="F694" s="1523"/>
      <c r="G694" s="1441"/>
      <c r="H694" s="1441"/>
      <c r="I694" s="1441"/>
      <c r="J694" s="1441"/>
      <c r="K694" s="1441"/>
      <c r="L694" s="1509"/>
      <c r="M694" s="1509"/>
      <c r="N694" s="1509"/>
      <c r="O694" s="1509"/>
      <c r="P694" s="1421"/>
      <c r="Q694" s="1509"/>
      <c r="R694" s="1501"/>
      <c r="S694" s="1509"/>
      <c r="T694" s="1509"/>
      <c r="U694" s="1509"/>
      <c r="V694" s="1509"/>
      <c r="W694" s="1509"/>
    </row>
    <row r="695" spans="1:23" ht="14.25">
      <c r="A695" s="1598"/>
      <c r="B695" s="1517"/>
      <c r="C695" s="1599"/>
      <c r="D695" s="1600"/>
      <c r="E695" s="1421"/>
      <c r="F695" s="1523"/>
      <c r="G695" s="1441"/>
      <c r="H695" s="1441"/>
      <c r="I695" s="1441"/>
      <c r="J695" s="1441"/>
      <c r="K695" s="1441"/>
      <c r="L695" s="1509"/>
      <c r="M695" s="1509"/>
      <c r="N695" s="1509"/>
      <c r="O695" s="1509"/>
      <c r="P695" s="1421"/>
      <c r="Q695" s="1509"/>
      <c r="R695" s="1501"/>
      <c r="S695" s="1509"/>
      <c r="T695" s="1509"/>
      <c r="U695" s="1509"/>
      <c r="V695" s="1509"/>
      <c r="W695" s="1509"/>
    </row>
    <row r="696" spans="1:23" ht="14.25">
      <c r="A696" s="1598"/>
      <c r="B696" s="1517"/>
      <c r="C696" s="1599"/>
      <c r="D696" s="1600"/>
      <c r="E696" s="1421"/>
      <c r="F696" s="1523"/>
      <c r="G696" s="1441"/>
      <c r="H696" s="1441"/>
      <c r="I696" s="1441"/>
      <c r="J696" s="1441"/>
      <c r="K696" s="1441"/>
      <c r="L696" s="1509"/>
      <c r="M696" s="1509"/>
      <c r="N696" s="1509"/>
      <c r="O696" s="1509"/>
      <c r="P696" s="1421"/>
      <c r="Q696" s="1509"/>
      <c r="R696" s="1501"/>
      <c r="S696" s="1509"/>
      <c r="T696" s="1509"/>
      <c r="U696" s="1509"/>
      <c r="V696" s="1509"/>
      <c r="W696" s="1509"/>
    </row>
    <row r="697" spans="1:23" ht="14.25">
      <c r="A697" s="1598"/>
      <c r="B697" s="1517"/>
      <c r="C697" s="1599"/>
      <c r="D697" s="1600"/>
      <c r="E697" s="1421"/>
      <c r="F697" s="1523"/>
      <c r="G697" s="1441"/>
      <c r="H697" s="1441"/>
      <c r="I697" s="1441"/>
      <c r="J697" s="1441"/>
      <c r="K697" s="1441"/>
      <c r="L697" s="1509"/>
      <c r="M697" s="1509"/>
      <c r="N697" s="1509"/>
      <c r="O697" s="1509"/>
      <c r="P697" s="1421"/>
      <c r="Q697" s="1509"/>
      <c r="R697" s="1501"/>
      <c r="S697" s="1509"/>
      <c r="T697" s="1509"/>
      <c r="U697" s="1509"/>
      <c r="V697" s="1509"/>
      <c r="W697" s="1509"/>
    </row>
    <row r="698" spans="1:23" ht="14.25">
      <c r="A698" s="1598"/>
      <c r="B698" s="1517"/>
      <c r="C698" s="1599"/>
      <c r="D698" s="1600"/>
      <c r="E698" s="1421"/>
      <c r="F698" s="1523"/>
      <c r="G698" s="1441"/>
      <c r="H698" s="1441"/>
      <c r="I698" s="1441"/>
      <c r="J698" s="1441"/>
      <c r="K698" s="1441"/>
      <c r="L698" s="1509"/>
      <c r="M698" s="1509"/>
      <c r="N698" s="1509"/>
      <c r="O698" s="1509"/>
      <c r="P698" s="1421"/>
      <c r="Q698" s="1509"/>
      <c r="R698" s="1501"/>
      <c r="S698" s="1509"/>
      <c r="T698" s="1509"/>
      <c r="U698" s="1509"/>
      <c r="V698" s="1509"/>
      <c r="W698" s="1509"/>
    </row>
    <row r="699" spans="1:23" ht="14.25">
      <c r="A699" s="1598"/>
      <c r="B699" s="1517"/>
      <c r="C699" s="1599"/>
      <c r="D699" s="1600"/>
      <c r="E699" s="1421"/>
      <c r="F699" s="1523"/>
      <c r="G699" s="1441"/>
      <c r="H699" s="1441"/>
      <c r="I699" s="1441"/>
      <c r="J699" s="1441"/>
      <c r="K699" s="1441"/>
      <c r="L699" s="1509"/>
      <c r="M699" s="1509"/>
      <c r="N699" s="1509"/>
      <c r="O699" s="1509"/>
      <c r="P699" s="1421"/>
      <c r="Q699" s="1509"/>
      <c r="R699" s="1501"/>
      <c r="S699" s="1509"/>
      <c r="T699" s="1509"/>
      <c r="U699" s="1509"/>
      <c r="V699" s="1509"/>
      <c r="W699" s="1509"/>
    </row>
    <row r="700" spans="1:23" ht="14.25">
      <c r="A700" s="1598"/>
      <c r="B700" s="1517"/>
      <c r="C700" s="1599"/>
      <c r="D700" s="1600"/>
      <c r="E700" s="1421"/>
      <c r="F700" s="1523"/>
      <c r="G700" s="1441"/>
      <c r="H700" s="1441"/>
      <c r="I700" s="1441"/>
      <c r="J700" s="1441"/>
      <c r="K700" s="1441"/>
      <c r="L700" s="1509"/>
      <c r="M700" s="1509"/>
      <c r="N700" s="1509"/>
      <c r="O700" s="1509"/>
      <c r="P700" s="1421"/>
      <c r="Q700" s="1509"/>
      <c r="R700" s="1501"/>
      <c r="S700" s="1509"/>
      <c r="T700" s="1509"/>
      <c r="U700" s="1509"/>
      <c r="V700" s="1509"/>
      <c r="W700" s="1509"/>
    </row>
    <row r="701" spans="1:23" ht="14.25">
      <c r="A701" s="1598"/>
      <c r="B701" s="1517"/>
      <c r="C701" s="1599"/>
      <c r="D701" s="1600"/>
      <c r="E701" s="1421"/>
      <c r="F701" s="1523"/>
      <c r="G701" s="1441"/>
      <c r="H701" s="1441"/>
      <c r="I701" s="1441"/>
      <c r="J701" s="1441"/>
      <c r="K701" s="1441"/>
      <c r="L701" s="1509"/>
      <c r="M701" s="1509"/>
      <c r="N701" s="1509"/>
      <c r="O701" s="1509"/>
      <c r="P701" s="1421"/>
      <c r="Q701" s="1509"/>
      <c r="R701" s="1501"/>
      <c r="S701" s="1509"/>
      <c r="T701" s="1509"/>
      <c r="U701" s="1509"/>
      <c r="V701" s="1509"/>
      <c r="W701" s="1509"/>
    </row>
    <row r="702" spans="1:23" ht="14.25">
      <c r="A702" s="1598"/>
      <c r="B702" s="1517"/>
      <c r="C702" s="1599"/>
      <c r="D702" s="1600"/>
      <c r="E702" s="1421"/>
      <c r="F702" s="1523"/>
      <c r="G702" s="1441"/>
      <c r="H702" s="1441"/>
      <c r="I702" s="1441"/>
      <c r="J702" s="1441"/>
      <c r="K702" s="1441"/>
      <c r="L702" s="1509"/>
      <c r="M702" s="1509"/>
      <c r="N702" s="1509"/>
      <c r="O702" s="1509"/>
      <c r="P702" s="1421"/>
      <c r="Q702" s="1509"/>
      <c r="R702" s="1501"/>
      <c r="S702" s="1509"/>
      <c r="T702" s="1509"/>
      <c r="U702" s="1509"/>
      <c r="V702" s="1509"/>
      <c r="W702" s="1509"/>
    </row>
    <row r="703" spans="1:23" ht="14.25">
      <c r="A703" s="1598"/>
      <c r="B703" s="1517"/>
      <c r="C703" s="1599"/>
      <c r="D703" s="1600"/>
      <c r="E703" s="1421"/>
      <c r="F703" s="1523"/>
      <c r="G703" s="1441"/>
      <c r="H703" s="1441"/>
      <c r="I703" s="1441"/>
      <c r="J703" s="1441"/>
      <c r="K703" s="1441"/>
      <c r="L703" s="1509"/>
      <c r="M703" s="1509"/>
      <c r="N703" s="1509"/>
      <c r="O703" s="1509"/>
      <c r="P703" s="1421"/>
      <c r="Q703" s="1509"/>
      <c r="R703" s="1501"/>
      <c r="S703" s="1509"/>
      <c r="T703" s="1509"/>
      <c r="U703" s="1509"/>
      <c r="V703" s="1509"/>
      <c r="W703" s="1509"/>
    </row>
    <row r="704" spans="1:23" ht="14.25">
      <c r="A704" s="1598"/>
      <c r="B704" s="1517"/>
      <c r="C704" s="1599"/>
      <c r="D704" s="1600"/>
      <c r="E704" s="1421"/>
      <c r="F704" s="1523"/>
      <c r="G704" s="1441"/>
      <c r="H704" s="1441"/>
      <c r="I704" s="1441"/>
      <c r="J704" s="1441"/>
      <c r="K704" s="1441"/>
      <c r="L704" s="1509"/>
      <c r="M704" s="1509"/>
      <c r="N704" s="1509"/>
      <c r="O704" s="1509"/>
      <c r="P704" s="1421"/>
      <c r="Q704" s="1509"/>
      <c r="R704" s="1501"/>
      <c r="S704" s="1509"/>
      <c r="T704" s="1509"/>
      <c r="U704" s="1509"/>
      <c r="V704" s="1509"/>
      <c r="W704" s="1509"/>
    </row>
    <row r="705" spans="1:23" ht="14.25">
      <c r="A705" s="1598"/>
      <c r="B705" s="1517"/>
      <c r="C705" s="1599"/>
      <c r="D705" s="1600"/>
      <c r="E705" s="1421"/>
      <c r="F705" s="1523"/>
      <c r="G705" s="1441"/>
      <c r="H705" s="1441"/>
      <c r="I705" s="1441"/>
      <c r="J705" s="1441"/>
      <c r="K705" s="1441"/>
      <c r="L705" s="1509"/>
      <c r="M705" s="1509"/>
      <c r="N705" s="1509"/>
      <c r="O705" s="1509"/>
      <c r="P705" s="1421"/>
      <c r="Q705" s="1509"/>
      <c r="R705" s="1501"/>
      <c r="S705" s="1509"/>
      <c r="T705" s="1509"/>
      <c r="U705" s="1509"/>
      <c r="V705" s="1509"/>
      <c r="W705" s="1509"/>
    </row>
    <row r="706" spans="1:23" ht="14.25">
      <c r="A706" s="1598"/>
      <c r="B706" s="1517"/>
      <c r="C706" s="1599"/>
      <c r="D706" s="1600"/>
      <c r="E706" s="1421"/>
      <c r="F706" s="1523"/>
      <c r="G706" s="1441"/>
      <c r="H706" s="1441"/>
      <c r="I706" s="1441"/>
      <c r="J706" s="1441"/>
      <c r="K706" s="1441"/>
      <c r="L706" s="1509"/>
      <c r="M706" s="1509"/>
      <c r="N706" s="1509"/>
      <c r="O706" s="1509"/>
      <c r="P706" s="1421"/>
      <c r="Q706" s="1509"/>
      <c r="R706" s="1501"/>
      <c r="S706" s="1509"/>
      <c r="T706" s="1509"/>
      <c r="U706" s="1509"/>
      <c r="V706" s="1509"/>
      <c r="W706" s="1509"/>
    </row>
    <row r="707" spans="1:23" ht="14.25">
      <c r="A707" s="1598"/>
      <c r="B707" s="1517"/>
      <c r="C707" s="1599"/>
      <c r="D707" s="1600"/>
      <c r="E707" s="1421"/>
      <c r="F707" s="1523"/>
      <c r="G707" s="1441"/>
      <c r="H707" s="1441"/>
      <c r="I707" s="1441"/>
      <c r="J707" s="1441"/>
      <c r="K707" s="1441"/>
      <c r="L707" s="1509"/>
      <c r="M707" s="1509"/>
      <c r="N707" s="1509"/>
      <c r="O707" s="1509"/>
      <c r="P707" s="1421"/>
      <c r="Q707" s="1509"/>
      <c r="R707" s="1501"/>
      <c r="S707" s="1509"/>
      <c r="T707" s="1509"/>
      <c r="U707" s="1509"/>
      <c r="V707" s="1509"/>
      <c r="W707" s="1509"/>
    </row>
    <row r="708" spans="1:23" ht="14.25">
      <c r="A708" s="1598"/>
      <c r="B708" s="1517"/>
      <c r="C708" s="1599"/>
      <c r="D708" s="1600"/>
      <c r="E708" s="1421"/>
      <c r="F708" s="1523"/>
      <c r="G708" s="1441"/>
      <c r="H708" s="1441"/>
      <c r="I708" s="1441"/>
      <c r="J708" s="1441"/>
      <c r="K708" s="1441"/>
      <c r="L708" s="1509"/>
      <c r="M708" s="1509"/>
      <c r="N708" s="1509"/>
      <c r="O708" s="1509"/>
      <c r="P708" s="1421"/>
      <c r="Q708" s="1509"/>
      <c r="R708" s="1501"/>
      <c r="S708" s="1509"/>
      <c r="T708" s="1509"/>
      <c r="U708" s="1509"/>
      <c r="V708" s="1509"/>
      <c r="W708" s="1509"/>
    </row>
    <row r="709" spans="1:23" ht="14.25">
      <c r="A709" s="1598"/>
      <c r="B709" s="1517"/>
      <c r="C709" s="1599"/>
      <c r="D709" s="1600"/>
      <c r="E709" s="1421"/>
      <c r="F709" s="1523"/>
      <c r="G709" s="1441"/>
      <c r="H709" s="1441"/>
      <c r="I709" s="1441"/>
      <c r="J709" s="1441"/>
      <c r="K709" s="1441"/>
      <c r="L709" s="1509"/>
      <c r="M709" s="1509"/>
      <c r="N709" s="1509"/>
      <c r="O709" s="1509"/>
      <c r="P709" s="1421"/>
      <c r="Q709" s="1509"/>
      <c r="R709" s="1501"/>
      <c r="S709" s="1509"/>
      <c r="T709" s="1509"/>
      <c r="U709" s="1509"/>
      <c r="V709" s="1509"/>
      <c r="W709" s="1509"/>
    </row>
    <row r="710" spans="1:23" ht="14.25">
      <c r="A710" s="1598"/>
      <c r="B710" s="1517"/>
      <c r="C710" s="1599"/>
      <c r="D710" s="1600"/>
      <c r="E710" s="1421"/>
      <c r="F710" s="1523"/>
      <c r="G710" s="1441"/>
      <c r="H710" s="1441"/>
      <c r="I710" s="1441"/>
      <c r="J710" s="1441"/>
      <c r="K710" s="1441"/>
      <c r="L710" s="1509"/>
      <c r="M710" s="1509"/>
      <c r="N710" s="1509"/>
      <c r="O710" s="1509"/>
      <c r="P710" s="1421"/>
      <c r="Q710" s="1509"/>
      <c r="R710" s="1501"/>
      <c r="S710" s="1509"/>
      <c r="T710" s="1509"/>
      <c r="U710" s="1509"/>
      <c r="V710" s="1509"/>
      <c r="W710" s="1509"/>
    </row>
    <row r="711" spans="1:23" ht="14.25">
      <c r="A711" s="1598"/>
      <c r="B711" s="1517"/>
      <c r="C711" s="1599"/>
      <c r="D711" s="1600"/>
      <c r="E711" s="1421"/>
      <c r="F711" s="1523"/>
      <c r="G711" s="1441"/>
      <c r="H711" s="1441"/>
      <c r="I711" s="1441"/>
      <c r="J711" s="1441"/>
      <c r="K711" s="1441"/>
      <c r="L711" s="1509"/>
      <c r="M711" s="1509"/>
      <c r="N711" s="1509"/>
      <c r="O711" s="1509"/>
      <c r="P711" s="1421"/>
      <c r="Q711" s="1509"/>
      <c r="R711" s="1501"/>
      <c r="S711" s="1509"/>
      <c r="T711" s="1509"/>
      <c r="U711" s="1509"/>
      <c r="V711" s="1509"/>
      <c r="W711" s="1509"/>
    </row>
    <row r="712" spans="1:23" ht="14.25">
      <c r="A712" s="1598"/>
      <c r="B712" s="1517"/>
      <c r="C712" s="1599"/>
      <c r="D712" s="1600"/>
      <c r="E712" s="1421"/>
      <c r="F712" s="1523"/>
      <c r="G712" s="1441"/>
      <c r="H712" s="1441"/>
      <c r="I712" s="1441"/>
      <c r="J712" s="1441"/>
      <c r="K712" s="1441"/>
      <c r="L712" s="1509"/>
      <c r="M712" s="1509"/>
      <c r="N712" s="1509"/>
      <c r="O712" s="1509"/>
      <c r="P712" s="1421"/>
      <c r="Q712" s="1509"/>
      <c r="R712" s="1501"/>
      <c r="S712" s="1509"/>
      <c r="T712" s="1509"/>
      <c r="U712" s="1509"/>
      <c r="V712" s="1509"/>
      <c r="W712" s="1509"/>
    </row>
    <row r="713" spans="1:23" ht="14.25">
      <c r="A713" s="1598"/>
      <c r="B713" s="1517"/>
      <c r="C713" s="1599"/>
      <c r="D713" s="1600"/>
      <c r="E713" s="1421"/>
      <c r="F713" s="1523"/>
      <c r="G713" s="1441"/>
      <c r="H713" s="1441"/>
      <c r="I713" s="1441"/>
      <c r="J713" s="1441"/>
      <c r="K713" s="1441"/>
      <c r="L713" s="1509"/>
      <c r="M713" s="1509"/>
      <c r="N713" s="1509"/>
      <c r="O713" s="1509"/>
      <c r="P713" s="1421"/>
      <c r="Q713" s="1509"/>
      <c r="R713" s="1501"/>
      <c r="S713" s="1509"/>
      <c r="T713" s="1509"/>
      <c r="U713" s="1509"/>
      <c r="V713" s="1509"/>
      <c r="W713" s="1509"/>
    </row>
    <row r="714" spans="1:23" ht="14.25">
      <c r="A714" s="1598"/>
      <c r="B714" s="1517"/>
      <c r="C714" s="1599"/>
      <c r="D714" s="1600"/>
      <c r="E714" s="1421"/>
      <c r="F714" s="1523"/>
      <c r="G714" s="1441"/>
      <c r="H714" s="1441"/>
      <c r="I714" s="1441"/>
      <c r="J714" s="1441"/>
      <c r="K714" s="1441"/>
      <c r="L714" s="1509"/>
      <c r="M714" s="1509"/>
      <c r="N714" s="1509"/>
      <c r="O714" s="1509"/>
      <c r="P714" s="1421"/>
      <c r="Q714" s="1509"/>
      <c r="R714" s="1501"/>
      <c r="S714" s="1509"/>
      <c r="T714" s="1509"/>
      <c r="U714" s="1509"/>
      <c r="V714" s="1509"/>
      <c r="W714" s="1509"/>
    </row>
    <row r="715" spans="1:23" ht="14.25">
      <c r="A715" s="1598"/>
      <c r="B715" s="1517"/>
      <c r="C715" s="1599"/>
      <c r="D715" s="1600"/>
      <c r="E715" s="1421"/>
      <c r="F715" s="1523"/>
      <c r="G715" s="1441"/>
      <c r="H715" s="1441"/>
      <c r="I715" s="1441"/>
      <c r="J715" s="1441"/>
      <c r="K715" s="1441"/>
      <c r="L715" s="1509"/>
      <c r="M715" s="1509"/>
      <c r="N715" s="1509"/>
      <c r="O715" s="1509"/>
      <c r="P715" s="1421"/>
      <c r="Q715" s="1509"/>
      <c r="R715" s="1501"/>
      <c r="S715" s="1509"/>
      <c r="T715" s="1509"/>
      <c r="U715" s="1509"/>
      <c r="V715" s="1509"/>
      <c r="W715" s="1509"/>
    </row>
    <row r="716" spans="1:23" ht="14.25">
      <c r="A716" s="1598"/>
      <c r="B716" s="1517"/>
      <c r="C716" s="1599"/>
      <c r="D716" s="1600"/>
      <c r="E716" s="1421"/>
      <c r="F716" s="1523"/>
      <c r="G716" s="1441"/>
      <c r="H716" s="1441"/>
      <c r="I716" s="1441"/>
      <c r="J716" s="1441"/>
      <c r="K716" s="1441"/>
      <c r="L716" s="1509"/>
      <c r="M716" s="1509"/>
      <c r="N716" s="1509"/>
      <c r="O716" s="1509"/>
      <c r="P716" s="1421"/>
      <c r="Q716" s="1509"/>
      <c r="R716" s="1501"/>
      <c r="S716" s="1509"/>
      <c r="T716" s="1509"/>
      <c r="U716" s="1509"/>
      <c r="V716" s="1509"/>
      <c r="W716" s="1509"/>
    </row>
    <row r="717" spans="1:23" ht="14.25">
      <c r="A717" s="1598"/>
      <c r="B717" s="1517"/>
      <c r="C717" s="1599"/>
      <c r="D717" s="1600"/>
      <c r="E717" s="1421"/>
      <c r="F717" s="1523"/>
      <c r="G717" s="1441"/>
      <c r="H717" s="1441"/>
      <c r="I717" s="1441"/>
      <c r="J717" s="1441"/>
      <c r="K717" s="1441"/>
      <c r="L717" s="1509"/>
      <c r="M717" s="1509"/>
      <c r="N717" s="1509"/>
      <c r="O717" s="1509"/>
      <c r="P717" s="1421"/>
      <c r="Q717" s="1509"/>
      <c r="R717" s="1501"/>
      <c r="S717" s="1509"/>
      <c r="T717" s="1509"/>
      <c r="U717" s="1509"/>
      <c r="V717" s="1509"/>
      <c r="W717" s="1509"/>
    </row>
    <row r="718" spans="1:23" ht="14.25">
      <c r="A718" s="1598"/>
      <c r="B718" s="1517"/>
      <c r="C718" s="1599"/>
      <c r="D718" s="1600"/>
      <c r="E718" s="1421"/>
      <c r="F718" s="1523"/>
      <c r="G718" s="1441"/>
      <c r="H718" s="1441"/>
      <c r="I718" s="1441"/>
      <c r="J718" s="1441"/>
      <c r="K718" s="1441"/>
      <c r="L718" s="1509"/>
      <c r="M718" s="1509"/>
      <c r="N718" s="1509"/>
      <c r="O718" s="1509"/>
      <c r="P718" s="1421"/>
      <c r="Q718" s="1509"/>
      <c r="R718" s="1501"/>
      <c r="S718" s="1509"/>
      <c r="T718" s="1509"/>
      <c r="U718" s="1509"/>
      <c r="V718" s="1509"/>
      <c r="W718" s="1509"/>
    </row>
    <row r="719" spans="1:23" ht="14.25">
      <c r="A719" s="1598"/>
      <c r="B719" s="1517"/>
      <c r="C719" s="1599"/>
      <c r="D719" s="1600"/>
      <c r="E719" s="1421"/>
      <c r="F719" s="1523"/>
      <c r="G719" s="1441"/>
      <c r="H719" s="1441"/>
      <c r="I719" s="1441"/>
      <c r="J719" s="1441"/>
      <c r="K719" s="1441"/>
      <c r="L719" s="1509"/>
      <c r="M719" s="1509"/>
      <c r="N719" s="1509"/>
      <c r="O719" s="1509"/>
      <c r="P719" s="1421"/>
      <c r="Q719" s="1509"/>
      <c r="R719" s="1501"/>
      <c r="S719" s="1509"/>
      <c r="T719" s="1509"/>
      <c r="U719" s="1509"/>
      <c r="V719" s="1509"/>
      <c r="W719" s="1509"/>
    </row>
    <row r="720" spans="1:23" ht="14.25">
      <c r="A720" s="1598"/>
      <c r="B720" s="1517"/>
      <c r="C720" s="1599"/>
      <c r="D720" s="1600"/>
      <c r="E720" s="1421"/>
      <c r="F720" s="1523"/>
      <c r="G720" s="1441"/>
      <c r="H720" s="1441"/>
      <c r="I720" s="1441"/>
      <c r="J720" s="1441"/>
      <c r="K720" s="1441"/>
      <c r="L720" s="1509"/>
      <c r="M720" s="1509"/>
      <c r="N720" s="1509"/>
      <c r="O720" s="1509"/>
      <c r="P720" s="1421"/>
      <c r="Q720" s="1509"/>
      <c r="R720" s="1501"/>
      <c r="S720" s="1509"/>
      <c r="T720" s="1509"/>
      <c r="U720" s="1509"/>
      <c r="V720" s="1509"/>
      <c r="W720" s="1509"/>
    </row>
    <row r="721" spans="1:23" ht="14.25">
      <c r="A721" s="1598"/>
      <c r="B721" s="1517"/>
      <c r="C721" s="1599"/>
      <c r="D721" s="1600"/>
      <c r="E721" s="1421"/>
      <c r="F721" s="1523"/>
      <c r="G721" s="1441"/>
      <c r="H721" s="1441"/>
      <c r="I721" s="1441"/>
      <c r="J721" s="1441"/>
      <c r="K721" s="1441"/>
      <c r="L721" s="1509"/>
      <c r="M721" s="1509"/>
      <c r="N721" s="1509"/>
      <c r="O721" s="1509"/>
      <c r="P721" s="1421"/>
      <c r="Q721" s="1509"/>
      <c r="R721" s="1501"/>
      <c r="S721" s="1509"/>
      <c r="T721" s="1509"/>
      <c r="U721" s="1509"/>
      <c r="V721" s="1509"/>
      <c r="W721" s="1509"/>
    </row>
    <row r="722" spans="1:23" ht="14.25">
      <c r="A722" s="1598"/>
      <c r="B722" s="1517"/>
      <c r="C722" s="1599"/>
      <c r="D722" s="1600"/>
      <c r="E722" s="1421"/>
      <c r="F722" s="1523"/>
      <c r="G722" s="1441"/>
      <c r="H722" s="1441"/>
      <c r="I722" s="1441"/>
      <c r="J722" s="1441"/>
      <c r="K722" s="1441"/>
      <c r="L722" s="1509"/>
      <c r="M722" s="1509"/>
      <c r="N722" s="1509"/>
      <c r="O722" s="1509"/>
      <c r="P722" s="1421"/>
      <c r="Q722" s="1509"/>
      <c r="R722" s="1501"/>
      <c r="S722" s="1509"/>
      <c r="T722" s="1509"/>
      <c r="U722" s="1509"/>
      <c r="V722" s="1509"/>
      <c r="W722" s="1509"/>
    </row>
    <row r="723" spans="1:23" ht="14.25">
      <c r="A723" s="1598"/>
      <c r="B723" s="1517"/>
      <c r="C723" s="1599"/>
      <c r="D723" s="1600"/>
      <c r="E723" s="1421"/>
      <c r="F723" s="1523"/>
      <c r="G723" s="1441"/>
      <c r="H723" s="1441"/>
      <c r="I723" s="1441"/>
      <c r="J723" s="1441"/>
      <c r="K723" s="1441"/>
      <c r="L723" s="1509"/>
      <c r="M723" s="1509"/>
      <c r="N723" s="1509"/>
      <c r="O723" s="1509"/>
      <c r="P723" s="1421"/>
      <c r="Q723" s="1509"/>
      <c r="R723" s="1501"/>
      <c r="S723" s="1509"/>
      <c r="T723" s="1509"/>
      <c r="U723" s="1509"/>
      <c r="V723" s="1509"/>
      <c r="W723" s="1509"/>
    </row>
    <row r="724" spans="1:23" ht="14.25">
      <c r="A724" s="1598"/>
      <c r="B724" s="1517"/>
      <c r="C724" s="1599"/>
      <c r="D724" s="1600"/>
      <c r="E724" s="1421"/>
      <c r="F724" s="1523"/>
      <c r="G724" s="1441"/>
      <c r="H724" s="1441"/>
      <c r="I724" s="1441"/>
      <c r="J724" s="1441"/>
      <c r="K724" s="1441"/>
      <c r="L724" s="1509"/>
      <c r="M724" s="1509"/>
      <c r="N724" s="1509"/>
      <c r="O724" s="1509"/>
      <c r="P724" s="1421"/>
      <c r="Q724" s="1509"/>
      <c r="R724" s="1501"/>
      <c r="S724" s="1509"/>
      <c r="T724" s="1509"/>
      <c r="U724" s="1509"/>
      <c r="V724" s="1509"/>
      <c r="W724" s="1509"/>
    </row>
    <row r="725" spans="1:23" ht="14.25">
      <c r="A725" s="1598"/>
      <c r="B725" s="1517"/>
      <c r="C725" s="1599"/>
      <c r="D725" s="1600"/>
      <c r="E725" s="1421"/>
      <c r="F725" s="1523"/>
      <c r="G725" s="1441"/>
      <c r="H725" s="1441"/>
      <c r="I725" s="1441"/>
      <c r="J725" s="1441"/>
      <c r="K725" s="1441"/>
      <c r="L725" s="1509"/>
      <c r="M725" s="1509"/>
      <c r="N725" s="1509"/>
      <c r="O725" s="1509"/>
      <c r="P725" s="1421"/>
      <c r="Q725" s="1509"/>
      <c r="R725" s="1501"/>
      <c r="S725" s="1509"/>
      <c r="T725" s="1509"/>
      <c r="U725" s="1509"/>
      <c r="V725" s="1509"/>
      <c r="W725" s="1509"/>
    </row>
    <row r="726" spans="1:23" ht="14.25">
      <c r="A726" s="1598"/>
      <c r="B726" s="1517"/>
      <c r="C726" s="1599"/>
      <c r="D726" s="1600"/>
      <c r="E726" s="1421"/>
      <c r="F726" s="1523"/>
      <c r="G726" s="1441"/>
      <c r="H726" s="1441"/>
      <c r="I726" s="1441"/>
      <c r="J726" s="1441"/>
      <c r="K726" s="1441"/>
      <c r="L726" s="1509"/>
      <c r="M726" s="1509"/>
      <c r="N726" s="1509"/>
      <c r="O726" s="1509"/>
      <c r="P726" s="1421"/>
      <c r="Q726" s="1509"/>
      <c r="R726" s="1501"/>
      <c r="S726" s="1509"/>
      <c r="T726" s="1509"/>
      <c r="U726" s="1509"/>
      <c r="V726" s="1509"/>
      <c r="W726" s="1509"/>
    </row>
    <row r="727" spans="1:23" ht="14.25">
      <c r="A727" s="1598"/>
      <c r="B727" s="1517"/>
      <c r="C727" s="1599"/>
      <c r="D727" s="1600"/>
      <c r="E727" s="1421"/>
      <c r="F727" s="1523"/>
      <c r="G727" s="1441"/>
      <c r="H727" s="1441"/>
      <c r="I727" s="1441"/>
      <c r="J727" s="1441"/>
      <c r="K727" s="1441"/>
      <c r="L727" s="1509"/>
      <c r="M727" s="1509"/>
      <c r="N727" s="1509"/>
      <c r="O727" s="1509"/>
      <c r="P727" s="1421"/>
      <c r="Q727" s="1509"/>
      <c r="R727" s="1501"/>
      <c r="S727" s="1509"/>
      <c r="T727" s="1509"/>
      <c r="U727" s="1509"/>
      <c r="V727" s="1509"/>
      <c r="W727" s="1509"/>
    </row>
    <row r="728" spans="1:23" ht="14.25">
      <c r="A728" s="1598"/>
      <c r="B728" s="1517"/>
      <c r="C728" s="1599"/>
      <c r="D728" s="1600"/>
      <c r="E728" s="1421"/>
      <c r="F728" s="1523"/>
      <c r="G728" s="1441"/>
      <c r="H728" s="1441"/>
      <c r="I728" s="1441"/>
      <c r="J728" s="1441"/>
      <c r="K728" s="1441"/>
      <c r="L728" s="1509"/>
      <c r="M728" s="1509"/>
      <c r="N728" s="1509"/>
      <c r="O728" s="1509"/>
      <c r="P728" s="1421"/>
      <c r="Q728" s="1509"/>
      <c r="R728" s="1501"/>
      <c r="S728" s="1509"/>
      <c r="T728" s="1509"/>
      <c r="U728" s="1509"/>
      <c r="V728" s="1509"/>
      <c r="W728" s="1509"/>
    </row>
    <row r="729" spans="1:23" ht="14.25">
      <c r="A729" s="1598"/>
      <c r="B729" s="1517"/>
      <c r="C729" s="1599"/>
      <c r="D729" s="1600"/>
      <c r="E729" s="1421"/>
      <c r="F729" s="1523"/>
      <c r="G729" s="1441"/>
      <c r="H729" s="1441"/>
      <c r="I729" s="1441"/>
      <c r="J729" s="1441"/>
      <c r="K729" s="1441"/>
      <c r="L729" s="1509"/>
      <c r="M729" s="1509"/>
      <c r="N729" s="1509"/>
      <c r="O729" s="1509"/>
      <c r="P729" s="1421"/>
      <c r="Q729" s="1509"/>
      <c r="R729" s="1501"/>
      <c r="S729" s="1509"/>
      <c r="T729" s="1509"/>
      <c r="U729" s="1509"/>
      <c r="V729" s="1509"/>
      <c r="W729" s="1509"/>
    </row>
    <row r="730" spans="1:23" ht="14.25">
      <c r="A730" s="1598"/>
      <c r="B730" s="1517"/>
      <c r="C730" s="1599"/>
      <c r="D730" s="1600"/>
      <c r="E730" s="1421"/>
      <c r="F730" s="1523"/>
      <c r="G730" s="1441"/>
      <c r="H730" s="1441"/>
      <c r="I730" s="1441"/>
      <c r="J730" s="1441"/>
      <c r="K730" s="1441"/>
      <c r="L730" s="1509"/>
      <c r="M730" s="1509"/>
      <c r="N730" s="1509"/>
      <c r="O730" s="1509"/>
      <c r="P730" s="1421"/>
      <c r="Q730" s="1509"/>
      <c r="R730" s="1501"/>
      <c r="S730" s="1509"/>
      <c r="T730" s="1509"/>
      <c r="U730" s="1509"/>
      <c r="V730" s="1509"/>
      <c r="W730" s="1509"/>
    </row>
    <row r="731" spans="1:23" ht="14.25">
      <c r="A731" s="1598"/>
      <c r="B731" s="1517"/>
      <c r="C731" s="1599"/>
      <c r="D731" s="1600"/>
      <c r="E731" s="1421"/>
      <c r="F731" s="1523"/>
      <c r="G731" s="1441"/>
      <c r="H731" s="1441"/>
      <c r="I731" s="1441"/>
      <c r="J731" s="1441"/>
      <c r="K731" s="1441"/>
      <c r="L731" s="1509"/>
      <c r="M731" s="1509"/>
      <c r="N731" s="1509"/>
      <c r="O731" s="1509"/>
      <c r="P731" s="1421"/>
      <c r="Q731" s="1509"/>
      <c r="R731" s="1501"/>
      <c r="S731" s="1509"/>
      <c r="T731" s="1509"/>
      <c r="U731" s="1509"/>
      <c r="V731" s="1509"/>
      <c r="W731" s="1509"/>
    </row>
    <row r="732" spans="1:23" ht="14.25">
      <c r="A732" s="1598"/>
      <c r="B732" s="1517"/>
      <c r="C732" s="1599"/>
      <c r="D732" s="1600"/>
      <c r="E732" s="1421"/>
      <c r="F732" s="1523"/>
      <c r="G732" s="1441"/>
      <c r="H732" s="1441"/>
      <c r="I732" s="1441"/>
      <c r="J732" s="1441"/>
      <c r="K732" s="1441"/>
      <c r="L732" s="1509"/>
      <c r="M732" s="1509"/>
      <c r="N732" s="1509"/>
      <c r="O732" s="1509"/>
      <c r="P732" s="1421"/>
      <c r="Q732" s="1509"/>
      <c r="R732" s="1501"/>
      <c r="S732" s="1509"/>
      <c r="T732" s="1509"/>
      <c r="U732" s="1509"/>
      <c r="V732" s="1509"/>
      <c r="W732" s="1509"/>
    </row>
    <row r="733" spans="1:23" ht="14.25">
      <c r="A733" s="1598"/>
      <c r="B733" s="1517"/>
      <c r="C733" s="1599"/>
      <c r="D733" s="1600"/>
      <c r="E733" s="1421"/>
      <c r="F733" s="1523"/>
      <c r="G733" s="1441"/>
      <c r="H733" s="1441"/>
      <c r="I733" s="1441"/>
      <c r="J733" s="1441"/>
      <c r="K733" s="1441"/>
      <c r="L733" s="1509"/>
      <c r="M733" s="1509"/>
      <c r="N733" s="1509"/>
      <c r="O733" s="1509"/>
      <c r="P733" s="1421"/>
      <c r="Q733" s="1509"/>
      <c r="R733" s="1501"/>
      <c r="S733" s="1509"/>
      <c r="T733" s="1509"/>
      <c r="U733" s="1509"/>
      <c r="V733" s="1509"/>
      <c r="W733" s="1509"/>
    </row>
    <row r="734" spans="1:23" ht="14.25">
      <c r="A734" s="1598"/>
      <c r="B734" s="1517"/>
      <c r="C734" s="1599"/>
      <c r="D734" s="1600"/>
      <c r="E734" s="1421"/>
      <c r="F734" s="1523"/>
      <c r="G734" s="1441"/>
      <c r="H734" s="1441"/>
      <c r="I734" s="1441"/>
      <c r="J734" s="1441"/>
      <c r="K734" s="1441"/>
      <c r="L734" s="1509"/>
      <c r="M734" s="1509"/>
      <c r="N734" s="1509"/>
      <c r="O734" s="1509"/>
      <c r="P734" s="1421"/>
      <c r="Q734" s="1509"/>
      <c r="R734" s="1501"/>
      <c r="S734" s="1509"/>
      <c r="T734" s="1509"/>
      <c r="U734" s="1509"/>
      <c r="V734" s="1509"/>
      <c r="W734" s="1509"/>
    </row>
    <row r="735" spans="1:23" ht="14.25">
      <c r="A735" s="1598"/>
      <c r="B735" s="1517"/>
      <c r="C735" s="1599"/>
      <c r="D735" s="1600"/>
      <c r="E735" s="1421"/>
      <c r="F735" s="1523"/>
      <c r="G735" s="1441"/>
      <c r="H735" s="1441"/>
      <c r="I735" s="1441"/>
      <c r="J735" s="1441"/>
      <c r="K735" s="1441"/>
      <c r="L735" s="1509"/>
      <c r="M735" s="1509"/>
      <c r="N735" s="1509"/>
      <c r="O735" s="1509"/>
      <c r="P735" s="1421"/>
      <c r="Q735" s="1509"/>
      <c r="R735" s="1501"/>
      <c r="S735" s="1509"/>
      <c r="T735" s="1509"/>
      <c r="U735" s="1509"/>
      <c r="V735" s="1509"/>
      <c r="W735" s="1509"/>
    </row>
    <row r="736" spans="1:23" ht="14.25">
      <c r="A736" s="1598"/>
      <c r="B736" s="1517"/>
      <c r="C736" s="1599"/>
      <c r="D736" s="1600"/>
      <c r="E736" s="1421"/>
      <c r="F736" s="1523"/>
      <c r="G736" s="1441"/>
      <c r="H736" s="1441"/>
      <c r="I736" s="1441"/>
      <c r="J736" s="1441"/>
      <c r="K736" s="1441"/>
      <c r="L736" s="1509"/>
      <c r="M736" s="1509"/>
      <c r="N736" s="1509"/>
      <c r="O736" s="1509"/>
      <c r="P736" s="1421"/>
      <c r="Q736" s="1509"/>
      <c r="R736" s="1501"/>
      <c r="S736" s="1509"/>
      <c r="T736" s="1509"/>
      <c r="U736" s="1509"/>
      <c r="V736" s="1509"/>
      <c r="W736" s="1509"/>
    </row>
    <row r="737" spans="1:23" ht="14.25">
      <c r="A737" s="1598"/>
      <c r="B737" s="1517"/>
      <c r="C737" s="1599"/>
      <c r="D737" s="1600"/>
      <c r="E737" s="1421"/>
      <c r="F737" s="1523"/>
      <c r="G737" s="1441"/>
      <c r="H737" s="1441"/>
      <c r="I737" s="1441"/>
      <c r="J737" s="1441"/>
      <c r="K737" s="1441"/>
      <c r="L737" s="1509"/>
      <c r="M737" s="1509"/>
      <c r="N737" s="1509"/>
      <c r="O737" s="1509"/>
      <c r="P737" s="1421"/>
      <c r="Q737" s="1509"/>
      <c r="R737" s="1501"/>
      <c r="S737" s="1509"/>
      <c r="T737" s="1509"/>
      <c r="U737" s="1509"/>
      <c r="V737" s="1509"/>
      <c r="W737" s="1509"/>
    </row>
    <row r="738" spans="1:23" ht="14.25">
      <c r="A738" s="1598"/>
      <c r="B738" s="1517"/>
      <c r="C738" s="1599"/>
      <c r="D738" s="1600"/>
      <c r="E738" s="1421"/>
      <c r="F738" s="1523"/>
      <c r="G738" s="1441"/>
      <c r="H738" s="1441"/>
      <c r="I738" s="1441"/>
      <c r="J738" s="1441"/>
      <c r="K738" s="1441"/>
      <c r="L738" s="1509"/>
      <c r="M738" s="1509"/>
      <c r="N738" s="1509"/>
      <c r="O738" s="1509"/>
      <c r="P738" s="1421"/>
      <c r="Q738" s="1509"/>
      <c r="R738" s="1501"/>
      <c r="S738" s="1509"/>
      <c r="T738" s="1509"/>
      <c r="U738" s="1509"/>
      <c r="V738" s="1509"/>
      <c r="W738" s="1509"/>
    </row>
    <row r="739" spans="1:23" ht="14.25">
      <c r="A739" s="1598"/>
      <c r="B739" s="1517"/>
      <c r="C739" s="1599"/>
      <c r="D739" s="1600"/>
      <c r="E739" s="1421"/>
      <c r="F739" s="1523"/>
      <c r="G739" s="1441"/>
      <c r="H739" s="1441"/>
      <c r="I739" s="1441"/>
      <c r="J739" s="1441"/>
      <c r="K739" s="1441"/>
      <c r="L739" s="1509"/>
      <c r="M739" s="1509"/>
      <c r="N739" s="1509"/>
      <c r="O739" s="1509"/>
      <c r="P739" s="1421"/>
      <c r="Q739" s="1509"/>
      <c r="R739" s="1501"/>
      <c r="S739" s="1509"/>
      <c r="T739" s="1509"/>
      <c r="U739" s="1509"/>
      <c r="V739" s="1509"/>
      <c r="W739" s="1509"/>
    </row>
    <row r="740" spans="1:23" ht="14.25">
      <c r="A740" s="1598"/>
      <c r="B740" s="1517"/>
      <c r="C740" s="1599"/>
      <c r="D740" s="1600"/>
      <c r="E740" s="1421"/>
      <c r="F740" s="1523"/>
      <c r="G740" s="1441"/>
      <c r="H740" s="1441"/>
      <c r="I740" s="1441"/>
      <c r="J740" s="1441"/>
      <c r="K740" s="1441"/>
      <c r="L740" s="1509"/>
      <c r="M740" s="1509"/>
      <c r="N740" s="1509"/>
      <c r="O740" s="1509"/>
      <c r="P740" s="1421"/>
      <c r="Q740" s="1509"/>
      <c r="R740" s="1501"/>
      <c r="S740" s="1509"/>
      <c r="T740" s="1509"/>
      <c r="U740" s="1509"/>
      <c r="V740" s="1509"/>
      <c r="W740" s="1509"/>
    </row>
    <row r="741" spans="1:23" ht="14.25">
      <c r="A741" s="1598"/>
      <c r="B741" s="1517"/>
      <c r="C741" s="1599"/>
      <c r="D741" s="1600"/>
      <c r="E741" s="1421"/>
      <c r="F741" s="1523"/>
      <c r="G741" s="1441"/>
      <c r="H741" s="1441"/>
      <c r="I741" s="1441"/>
      <c r="J741" s="1441"/>
      <c r="K741" s="1441"/>
      <c r="L741" s="1509"/>
      <c r="M741" s="1509"/>
      <c r="N741" s="1509"/>
      <c r="O741" s="1509"/>
      <c r="P741" s="1421"/>
      <c r="Q741" s="1509"/>
      <c r="R741" s="1501"/>
      <c r="S741" s="1509"/>
      <c r="T741" s="1509"/>
      <c r="U741" s="1509"/>
      <c r="V741" s="1509"/>
      <c r="W741" s="1509"/>
    </row>
    <row r="742" spans="1:23" ht="14.25">
      <c r="A742" s="1598"/>
      <c r="B742" s="1517"/>
      <c r="C742" s="1599"/>
      <c r="D742" s="1600"/>
      <c r="E742" s="1421"/>
      <c r="F742" s="1523"/>
      <c r="G742" s="1441"/>
      <c r="H742" s="1441"/>
      <c r="I742" s="1441"/>
      <c r="J742" s="1441"/>
      <c r="K742" s="1441"/>
      <c r="L742" s="1509"/>
      <c r="M742" s="1509"/>
      <c r="N742" s="1509"/>
      <c r="O742" s="1509"/>
      <c r="P742" s="1421"/>
      <c r="Q742" s="1509"/>
      <c r="R742" s="1501"/>
      <c r="S742" s="1509"/>
      <c r="T742" s="1509"/>
      <c r="U742" s="1509"/>
      <c r="V742" s="1509"/>
      <c r="W742" s="1509"/>
    </row>
    <row r="743" spans="1:23" ht="14.25">
      <c r="A743" s="1598"/>
      <c r="B743" s="1517"/>
      <c r="C743" s="1599"/>
      <c r="D743" s="1600"/>
      <c r="E743" s="1421"/>
      <c r="F743" s="1523"/>
      <c r="G743" s="1441"/>
      <c r="H743" s="1441"/>
      <c r="I743" s="1441"/>
      <c r="J743" s="1441"/>
      <c r="K743" s="1441"/>
      <c r="L743" s="1509"/>
      <c r="M743" s="1509"/>
      <c r="N743" s="1509"/>
      <c r="O743" s="1509"/>
      <c r="P743" s="1421"/>
      <c r="Q743" s="1509"/>
      <c r="R743" s="1501"/>
      <c r="S743" s="1509"/>
      <c r="T743" s="1509"/>
      <c r="U743" s="1509"/>
      <c r="V743" s="1509"/>
      <c r="W743" s="1509"/>
    </row>
    <row r="744" spans="1:23" ht="14.25">
      <c r="A744" s="1598"/>
      <c r="B744" s="1517"/>
      <c r="C744" s="1599"/>
      <c r="D744" s="1600"/>
      <c r="E744" s="1421"/>
      <c r="F744" s="1523"/>
      <c r="G744" s="1441"/>
      <c r="H744" s="1441"/>
      <c r="I744" s="1441"/>
      <c r="J744" s="1441"/>
      <c r="K744" s="1441"/>
      <c r="L744" s="1509"/>
      <c r="M744" s="1509"/>
      <c r="N744" s="1509"/>
      <c r="O744" s="1509"/>
      <c r="P744" s="1421"/>
      <c r="Q744" s="1509"/>
      <c r="R744" s="1501"/>
      <c r="S744" s="1509"/>
      <c r="T744" s="1509"/>
      <c r="U744" s="1509"/>
      <c r="V744" s="1509"/>
      <c r="W744" s="1509"/>
    </row>
    <row r="745" spans="1:23" ht="14.25">
      <c r="A745" s="1598"/>
      <c r="B745" s="1517"/>
      <c r="C745" s="1599"/>
      <c r="D745" s="1600"/>
      <c r="E745" s="1421"/>
      <c r="F745" s="1523"/>
      <c r="G745" s="1441"/>
      <c r="H745" s="1441"/>
      <c r="I745" s="1441"/>
      <c r="J745" s="1441"/>
      <c r="K745" s="1441"/>
      <c r="L745" s="1509"/>
      <c r="M745" s="1509"/>
      <c r="N745" s="1509"/>
      <c r="O745" s="1509"/>
      <c r="P745" s="1421"/>
      <c r="Q745" s="1509"/>
      <c r="R745" s="1501"/>
      <c r="S745" s="1509"/>
      <c r="T745" s="1509"/>
      <c r="U745" s="1509"/>
      <c r="V745" s="1509"/>
      <c r="W745" s="1509"/>
    </row>
    <row r="746" spans="1:23" ht="14.25">
      <c r="A746" s="1598"/>
      <c r="B746" s="1517"/>
      <c r="C746" s="1599"/>
      <c r="D746" s="1600"/>
      <c r="E746" s="1421"/>
      <c r="F746" s="1523"/>
      <c r="G746" s="1441"/>
      <c r="H746" s="1441"/>
      <c r="I746" s="1441"/>
      <c r="J746" s="1441"/>
      <c r="K746" s="1441"/>
      <c r="L746" s="1509"/>
      <c r="M746" s="1509"/>
      <c r="N746" s="1509"/>
      <c r="O746" s="1509"/>
      <c r="P746" s="1421"/>
      <c r="Q746" s="1509"/>
      <c r="R746" s="1501"/>
      <c r="S746" s="1509"/>
      <c r="T746" s="1509"/>
      <c r="U746" s="1509"/>
      <c r="V746" s="1509"/>
      <c r="W746" s="1509"/>
    </row>
    <row r="747" spans="1:23" ht="14.25">
      <c r="A747" s="1598"/>
      <c r="B747" s="1517"/>
      <c r="C747" s="1599"/>
      <c r="D747" s="1600"/>
      <c r="E747" s="1421"/>
      <c r="F747" s="1523"/>
      <c r="G747" s="1441"/>
      <c r="H747" s="1441"/>
      <c r="I747" s="1441"/>
      <c r="J747" s="1441"/>
      <c r="K747" s="1441"/>
      <c r="L747" s="1509"/>
      <c r="M747" s="1509"/>
      <c r="N747" s="1509"/>
      <c r="O747" s="1509"/>
      <c r="P747" s="1421"/>
      <c r="Q747" s="1509"/>
      <c r="R747" s="1501"/>
      <c r="S747" s="1509"/>
      <c r="T747" s="1509"/>
      <c r="U747" s="1509"/>
      <c r="V747" s="1509"/>
      <c r="W747" s="1509"/>
    </row>
    <row r="748" spans="1:23" ht="14.25">
      <c r="A748" s="1598"/>
      <c r="B748" s="1517"/>
      <c r="C748" s="1599"/>
      <c r="D748" s="1600"/>
      <c r="E748" s="1421"/>
      <c r="F748" s="1523"/>
      <c r="G748" s="1441"/>
      <c r="H748" s="1441"/>
      <c r="I748" s="1441"/>
      <c r="J748" s="1441"/>
      <c r="K748" s="1441"/>
      <c r="L748" s="1509"/>
      <c r="M748" s="1509"/>
      <c r="N748" s="1509"/>
      <c r="O748" s="1509"/>
      <c r="P748" s="1421"/>
      <c r="Q748" s="1509"/>
      <c r="R748" s="1501"/>
      <c r="S748" s="1509"/>
      <c r="T748" s="1509"/>
      <c r="U748" s="1509"/>
      <c r="V748" s="1509"/>
      <c r="W748" s="1509"/>
    </row>
    <row r="749" spans="1:23" ht="14.25">
      <c r="A749" s="1598"/>
      <c r="B749" s="1517"/>
      <c r="C749" s="1599"/>
      <c r="D749" s="1600"/>
      <c r="E749" s="1421"/>
      <c r="F749" s="1523"/>
      <c r="G749" s="1441"/>
      <c r="H749" s="1441"/>
      <c r="I749" s="1441"/>
      <c r="J749" s="1441"/>
      <c r="K749" s="1441"/>
      <c r="L749" s="1509"/>
      <c r="M749" s="1509"/>
      <c r="N749" s="1509"/>
      <c r="O749" s="1509"/>
      <c r="P749" s="1421"/>
      <c r="Q749" s="1509"/>
      <c r="R749" s="1501"/>
      <c r="S749" s="1509"/>
      <c r="T749" s="1509"/>
      <c r="U749" s="1509"/>
      <c r="V749" s="1509"/>
      <c r="W749" s="1509"/>
    </row>
    <row r="750" spans="1:23" ht="14.25">
      <c r="A750" s="1598"/>
      <c r="B750" s="1517"/>
      <c r="C750" s="1599"/>
      <c r="D750" s="1600"/>
      <c r="E750" s="1421"/>
      <c r="F750" s="1523"/>
      <c r="G750" s="1441"/>
      <c r="H750" s="1441"/>
      <c r="I750" s="1441"/>
      <c r="J750" s="1441"/>
      <c r="K750" s="1441"/>
      <c r="L750" s="1509"/>
      <c r="M750" s="1509"/>
      <c r="N750" s="1509"/>
      <c r="O750" s="1509"/>
      <c r="P750" s="1421"/>
      <c r="Q750" s="1509"/>
      <c r="R750" s="1501"/>
      <c r="S750" s="1509"/>
      <c r="T750" s="1509"/>
      <c r="U750" s="1509"/>
      <c r="V750" s="1509"/>
      <c r="W750" s="1509"/>
    </row>
    <row r="751" spans="1:23" ht="14.25">
      <c r="A751" s="1598"/>
      <c r="B751" s="1517"/>
      <c r="C751" s="1599"/>
      <c r="D751" s="1600"/>
      <c r="E751" s="1421"/>
      <c r="F751" s="1523"/>
      <c r="G751" s="1441"/>
      <c r="H751" s="1441"/>
      <c r="I751" s="1441"/>
      <c r="J751" s="1441"/>
      <c r="K751" s="1441"/>
      <c r="L751" s="1509"/>
      <c r="M751" s="1509"/>
      <c r="N751" s="1509"/>
      <c r="O751" s="1509"/>
      <c r="P751" s="1421"/>
      <c r="Q751" s="1509"/>
      <c r="R751" s="1501"/>
      <c r="S751" s="1509"/>
      <c r="T751" s="1509"/>
      <c r="U751" s="1509"/>
      <c r="V751" s="1509"/>
      <c r="W751" s="1509"/>
    </row>
    <row r="752" spans="1:23" ht="14.25">
      <c r="A752" s="1598"/>
      <c r="B752" s="1517"/>
      <c r="C752" s="1599"/>
      <c r="D752" s="1600"/>
      <c r="E752" s="1421"/>
      <c r="F752" s="1523"/>
      <c r="G752" s="1441"/>
      <c r="H752" s="1441"/>
      <c r="I752" s="1441"/>
      <c r="J752" s="1441"/>
      <c r="K752" s="1441"/>
      <c r="L752" s="1509"/>
      <c r="M752" s="1509"/>
      <c r="N752" s="1509"/>
      <c r="O752" s="1509"/>
      <c r="P752" s="1421"/>
      <c r="Q752" s="1509"/>
      <c r="R752" s="1501"/>
      <c r="S752" s="1509"/>
      <c r="T752" s="1509"/>
      <c r="U752" s="1509"/>
      <c r="V752" s="1509"/>
      <c r="W752" s="1509"/>
    </row>
    <row r="753" spans="1:23" ht="14.25">
      <c r="A753" s="1598"/>
      <c r="B753" s="1517"/>
      <c r="C753" s="1599"/>
      <c r="D753" s="1600"/>
      <c r="E753" s="1421"/>
      <c r="F753" s="1523"/>
      <c r="G753" s="1441"/>
      <c r="H753" s="1441"/>
      <c r="I753" s="1441"/>
      <c r="J753" s="1441"/>
      <c r="K753" s="1441"/>
      <c r="L753" s="1509"/>
      <c r="M753" s="1509"/>
      <c r="N753" s="1509"/>
      <c r="O753" s="1509"/>
      <c r="P753" s="1421"/>
      <c r="Q753" s="1509"/>
      <c r="R753" s="1501"/>
      <c r="S753" s="1509"/>
      <c r="T753" s="1509"/>
      <c r="U753" s="1509"/>
      <c r="V753" s="1509"/>
      <c r="W753" s="1509"/>
    </row>
    <row r="754" spans="1:23" ht="14.25">
      <c r="A754" s="1598"/>
      <c r="B754" s="1517"/>
      <c r="C754" s="1599"/>
      <c r="D754" s="1600"/>
      <c r="E754" s="1421"/>
      <c r="F754" s="1523"/>
      <c r="G754" s="1441"/>
      <c r="H754" s="1441"/>
      <c r="I754" s="1441"/>
      <c r="J754" s="1441"/>
      <c r="K754" s="1441"/>
      <c r="L754" s="1509"/>
      <c r="M754" s="1509"/>
      <c r="N754" s="1509"/>
      <c r="O754" s="1509"/>
      <c r="P754" s="1421"/>
      <c r="Q754" s="1509"/>
      <c r="R754" s="1501"/>
      <c r="S754" s="1509"/>
      <c r="T754" s="1509"/>
      <c r="U754" s="1509"/>
      <c r="V754" s="1509"/>
      <c r="W754" s="1509"/>
    </row>
    <row r="755" spans="1:23" ht="14.25">
      <c r="A755" s="1598"/>
      <c r="B755" s="1517"/>
      <c r="C755" s="1599"/>
      <c r="D755" s="1600"/>
      <c r="E755" s="1421"/>
      <c r="F755" s="1523"/>
      <c r="G755" s="1441"/>
      <c r="H755" s="1441"/>
      <c r="I755" s="1441"/>
      <c r="J755" s="1441"/>
      <c r="K755" s="1441"/>
      <c r="L755" s="1509"/>
      <c r="M755" s="1509"/>
      <c r="N755" s="1509"/>
      <c r="O755" s="1509"/>
      <c r="P755" s="1421"/>
      <c r="Q755" s="1509"/>
      <c r="R755" s="1501"/>
      <c r="S755" s="1509"/>
      <c r="T755" s="1509"/>
      <c r="U755" s="1509"/>
      <c r="V755" s="1509"/>
      <c r="W755" s="1509"/>
    </row>
    <row r="756" spans="1:23" ht="14.25">
      <c r="A756" s="1598"/>
      <c r="B756" s="1517"/>
      <c r="C756" s="1599"/>
      <c r="D756" s="1600"/>
      <c r="E756" s="1421"/>
      <c r="F756" s="1523"/>
      <c r="G756" s="1441"/>
      <c r="H756" s="1441"/>
      <c r="I756" s="1441"/>
      <c r="J756" s="1441"/>
      <c r="K756" s="1441"/>
      <c r="L756" s="1509"/>
      <c r="M756" s="1509"/>
      <c r="N756" s="1509"/>
      <c r="O756" s="1509"/>
      <c r="P756" s="1421"/>
      <c r="Q756" s="1509"/>
      <c r="R756" s="1501"/>
      <c r="S756" s="1509"/>
      <c r="T756" s="1509"/>
      <c r="U756" s="1509"/>
      <c r="V756" s="1509"/>
      <c r="W756" s="1509"/>
    </row>
    <row r="757" spans="1:23" ht="14.25">
      <c r="A757" s="1598"/>
      <c r="B757" s="1517"/>
      <c r="C757" s="1599"/>
      <c r="D757" s="1600"/>
      <c r="E757" s="1421"/>
      <c r="F757" s="1523"/>
      <c r="G757" s="1441"/>
      <c r="H757" s="1441"/>
      <c r="I757" s="1441"/>
      <c r="J757" s="1441"/>
      <c r="K757" s="1441"/>
      <c r="L757" s="1509"/>
      <c r="M757" s="1509"/>
      <c r="N757" s="1509"/>
      <c r="O757" s="1509"/>
      <c r="P757" s="1421"/>
      <c r="Q757" s="1509"/>
      <c r="R757" s="1501"/>
      <c r="S757" s="1509"/>
      <c r="T757" s="1509"/>
      <c r="U757" s="1509"/>
      <c r="V757" s="1509"/>
      <c r="W757" s="1509"/>
    </row>
    <row r="758" spans="1:23" ht="14.25">
      <c r="A758" s="1598"/>
      <c r="B758" s="1517"/>
      <c r="C758" s="1599"/>
      <c r="D758" s="1600"/>
      <c r="E758" s="1421"/>
      <c r="F758" s="1523"/>
      <c r="G758" s="1441"/>
      <c r="H758" s="1441"/>
      <c r="I758" s="1441"/>
      <c r="J758" s="1441"/>
      <c r="K758" s="1441"/>
      <c r="L758" s="1509"/>
      <c r="M758" s="1509"/>
      <c r="N758" s="1509"/>
      <c r="O758" s="1509"/>
      <c r="P758" s="1421"/>
      <c r="Q758" s="1509"/>
      <c r="R758" s="1501"/>
      <c r="S758" s="1509"/>
      <c r="T758" s="1509"/>
      <c r="U758" s="1509"/>
      <c r="V758" s="1509"/>
      <c r="W758" s="1509"/>
    </row>
    <row r="759" spans="1:23" ht="14.25">
      <c r="A759" s="1598"/>
      <c r="B759" s="1517"/>
      <c r="C759" s="1599"/>
      <c r="D759" s="1600"/>
      <c r="E759" s="1421"/>
      <c r="F759" s="1523"/>
      <c r="G759" s="1441"/>
      <c r="H759" s="1441"/>
      <c r="I759" s="1441"/>
      <c r="J759" s="1441"/>
      <c r="K759" s="1441"/>
      <c r="L759" s="1509"/>
      <c r="M759" s="1509"/>
      <c r="N759" s="1509"/>
      <c r="O759" s="1509"/>
      <c r="P759" s="1421"/>
      <c r="Q759" s="1509"/>
      <c r="R759" s="1501"/>
      <c r="S759" s="1509"/>
      <c r="T759" s="1509"/>
      <c r="U759" s="1509"/>
      <c r="V759" s="1509"/>
      <c r="W759" s="1509"/>
    </row>
    <row r="760" spans="1:23" ht="14.25">
      <c r="A760" s="1598"/>
      <c r="B760" s="1517"/>
      <c r="C760" s="1599"/>
      <c r="D760" s="1600"/>
      <c r="E760" s="1421"/>
      <c r="F760" s="1523"/>
      <c r="G760" s="1441"/>
      <c r="H760" s="1441"/>
      <c r="I760" s="1441"/>
      <c r="J760" s="1441"/>
      <c r="K760" s="1441"/>
      <c r="L760" s="1509"/>
      <c r="M760" s="1509"/>
      <c r="N760" s="1509"/>
      <c r="O760" s="1509"/>
      <c r="P760" s="1421"/>
      <c r="Q760" s="1509"/>
      <c r="R760" s="1501"/>
      <c r="S760" s="1509"/>
      <c r="T760" s="1509"/>
      <c r="U760" s="1509"/>
      <c r="V760" s="1509"/>
      <c r="W760" s="1509"/>
    </row>
    <row r="761" spans="1:23" ht="14.25">
      <c r="A761" s="1598"/>
      <c r="B761" s="1517"/>
      <c r="C761" s="1599"/>
      <c r="D761" s="1600"/>
      <c r="E761" s="1421"/>
      <c r="F761" s="1523"/>
      <c r="G761" s="1441"/>
      <c r="H761" s="1441"/>
      <c r="I761" s="1441"/>
      <c r="J761" s="1441"/>
      <c r="K761" s="1441"/>
      <c r="L761" s="1509"/>
      <c r="M761" s="1509"/>
      <c r="N761" s="1509"/>
      <c r="O761" s="1509"/>
      <c r="P761" s="1421"/>
      <c r="Q761" s="1509"/>
      <c r="R761" s="1501"/>
      <c r="S761" s="1509"/>
      <c r="T761" s="1509"/>
      <c r="U761" s="1509"/>
      <c r="V761" s="1509"/>
      <c r="W761" s="1509"/>
    </row>
    <row r="762" spans="1:23" ht="14.25">
      <c r="A762" s="1598"/>
      <c r="B762" s="1517"/>
      <c r="C762" s="1599"/>
      <c r="D762" s="1600"/>
      <c r="E762" s="1421"/>
      <c r="F762" s="1523"/>
      <c r="G762" s="1441"/>
      <c r="H762" s="1441"/>
      <c r="I762" s="1441"/>
      <c r="J762" s="1441"/>
      <c r="K762" s="1441"/>
      <c r="L762" s="1509"/>
      <c r="M762" s="1509"/>
      <c r="N762" s="1509"/>
      <c r="O762" s="1509"/>
      <c r="P762" s="1421"/>
      <c r="Q762" s="1509"/>
      <c r="R762" s="1501"/>
      <c r="S762" s="1509"/>
      <c r="T762" s="1509"/>
      <c r="U762" s="1509"/>
      <c r="V762" s="1509"/>
      <c r="W762" s="1509"/>
    </row>
    <row r="763" spans="1:23" ht="14.25">
      <c r="A763" s="1598"/>
      <c r="B763" s="1517"/>
      <c r="C763" s="1599"/>
      <c r="D763" s="1600"/>
      <c r="E763" s="1421"/>
      <c r="F763" s="1523"/>
      <c r="G763" s="1441"/>
      <c r="H763" s="1441"/>
      <c r="I763" s="1441"/>
      <c r="J763" s="1441"/>
      <c r="K763" s="1441"/>
      <c r="L763" s="1509"/>
      <c r="M763" s="1509"/>
      <c r="N763" s="1509"/>
      <c r="O763" s="1509"/>
      <c r="P763" s="1421"/>
      <c r="Q763" s="1509"/>
      <c r="R763" s="1501"/>
      <c r="S763" s="1509"/>
      <c r="T763" s="1509"/>
      <c r="U763" s="1509"/>
      <c r="V763" s="1509"/>
      <c r="W763" s="1509"/>
    </row>
    <row r="764" spans="1:23" ht="14.25">
      <c r="A764" s="1598"/>
      <c r="B764" s="1517"/>
      <c r="C764" s="1599"/>
      <c r="D764" s="1600"/>
      <c r="E764" s="1421"/>
      <c r="F764" s="1523"/>
      <c r="G764" s="1441"/>
      <c r="H764" s="1441"/>
      <c r="I764" s="1441"/>
      <c r="J764" s="1441"/>
      <c r="K764" s="1441"/>
      <c r="L764" s="1509"/>
      <c r="M764" s="1509"/>
      <c r="N764" s="1509"/>
      <c r="O764" s="1509"/>
      <c r="P764" s="1421"/>
      <c r="Q764" s="1509"/>
      <c r="R764" s="1501"/>
      <c r="S764" s="1509"/>
      <c r="T764" s="1509"/>
      <c r="U764" s="1509"/>
      <c r="V764" s="1509"/>
      <c r="W764" s="1509"/>
    </row>
    <row r="765" spans="1:23" ht="14.25">
      <c r="A765" s="1598"/>
      <c r="B765" s="1517"/>
      <c r="C765" s="1599"/>
      <c r="D765" s="1600"/>
      <c r="E765" s="1421"/>
      <c r="F765" s="1523"/>
      <c r="G765" s="1441"/>
      <c r="H765" s="1441"/>
      <c r="I765" s="1441"/>
      <c r="J765" s="1441"/>
      <c r="K765" s="1441"/>
      <c r="L765" s="1509"/>
      <c r="M765" s="1509"/>
      <c r="N765" s="1509"/>
      <c r="O765" s="1509"/>
      <c r="P765" s="1421"/>
      <c r="Q765" s="1509"/>
      <c r="R765" s="1501"/>
      <c r="S765" s="1509"/>
      <c r="T765" s="1509"/>
      <c r="U765" s="1509"/>
      <c r="V765" s="1509"/>
      <c r="W765" s="1509"/>
    </row>
    <row r="766" spans="1:23" ht="14.25">
      <c r="A766" s="1598"/>
      <c r="B766" s="1517"/>
      <c r="C766" s="1599"/>
      <c r="D766" s="1600"/>
      <c r="E766" s="1421"/>
      <c r="F766" s="1523"/>
      <c r="G766" s="1441"/>
      <c r="H766" s="1441"/>
      <c r="I766" s="1441"/>
      <c r="J766" s="1441"/>
      <c r="K766" s="1441"/>
      <c r="L766" s="1509"/>
      <c r="M766" s="1509"/>
      <c r="N766" s="1509"/>
      <c r="O766" s="1509"/>
      <c r="P766" s="1421"/>
      <c r="Q766" s="1509"/>
      <c r="R766" s="1501"/>
      <c r="S766" s="1509"/>
      <c r="T766" s="1509"/>
      <c r="U766" s="1509"/>
      <c r="V766" s="1509"/>
      <c r="W766" s="1509"/>
    </row>
    <row r="767" spans="1:23" ht="14.25">
      <c r="A767" s="1598"/>
      <c r="B767" s="1517"/>
      <c r="C767" s="1599"/>
      <c r="D767" s="1600"/>
      <c r="E767" s="1421"/>
      <c r="F767" s="1523"/>
      <c r="G767" s="1441"/>
      <c r="H767" s="1441"/>
      <c r="I767" s="1441"/>
      <c r="J767" s="1441"/>
      <c r="K767" s="1441"/>
      <c r="L767" s="1509"/>
      <c r="M767" s="1509"/>
      <c r="N767" s="1509"/>
      <c r="O767" s="1509"/>
      <c r="P767" s="1421"/>
      <c r="Q767" s="1509"/>
      <c r="R767" s="1501"/>
      <c r="S767" s="1509"/>
      <c r="T767" s="1509"/>
      <c r="U767" s="1509"/>
      <c r="V767" s="1509"/>
      <c r="W767" s="1509"/>
    </row>
    <row r="768" spans="1:23" ht="14.25">
      <c r="A768" s="1598"/>
      <c r="B768" s="1517"/>
      <c r="C768" s="1599"/>
      <c r="D768" s="1600"/>
      <c r="E768" s="1421"/>
      <c r="F768" s="1523"/>
      <c r="G768" s="1441"/>
      <c r="H768" s="1441"/>
      <c r="I768" s="1441"/>
      <c r="J768" s="1441"/>
      <c r="K768" s="1441"/>
      <c r="L768" s="1509"/>
      <c r="M768" s="1509"/>
      <c r="N768" s="1509"/>
      <c r="O768" s="1509"/>
      <c r="P768" s="1421"/>
      <c r="Q768" s="1509"/>
      <c r="R768" s="1501"/>
      <c r="S768" s="1509"/>
      <c r="T768" s="1509"/>
      <c r="U768" s="1509"/>
      <c r="V768" s="1509"/>
      <c r="W768" s="1509"/>
    </row>
    <row r="769" spans="1:23" ht="14.25">
      <c r="A769" s="1598"/>
      <c r="B769" s="1517"/>
      <c r="C769" s="1599"/>
      <c r="D769" s="1600"/>
      <c r="E769" s="1421"/>
      <c r="F769" s="1523"/>
      <c r="G769" s="1441"/>
      <c r="H769" s="1441"/>
      <c r="I769" s="1441"/>
      <c r="J769" s="1441"/>
      <c r="K769" s="1441"/>
      <c r="L769" s="1509"/>
      <c r="M769" s="1509"/>
      <c r="N769" s="1509"/>
      <c r="O769" s="1509"/>
      <c r="P769" s="1421"/>
      <c r="Q769" s="1509"/>
      <c r="R769" s="1501"/>
      <c r="S769" s="1509"/>
      <c r="T769" s="1509"/>
      <c r="U769" s="1509"/>
      <c r="V769" s="1509"/>
      <c r="W769" s="1509"/>
    </row>
    <row r="770" spans="1:23" ht="14.25">
      <c r="A770" s="1598"/>
      <c r="B770" s="1517"/>
      <c r="C770" s="1599"/>
      <c r="D770" s="1600"/>
      <c r="E770" s="1421"/>
      <c r="F770" s="1523"/>
      <c r="G770" s="1441"/>
      <c r="H770" s="1441"/>
      <c r="I770" s="1441"/>
      <c r="J770" s="1441"/>
      <c r="K770" s="1441"/>
      <c r="L770" s="1509"/>
      <c r="M770" s="1509"/>
      <c r="N770" s="1509"/>
      <c r="O770" s="1509"/>
      <c r="P770" s="1421"/>
      <c r="Q770" s="1509"/>
      <c r="R770" s="1501"/>
      <c r="S770" s="1509"/>
      <c r="T770" s="1509"/>
      <c r="U770" s="1509"/>
      <c r="V770" s="1509"/>
      <c r="W770" s="1509"/>
    </row>
    <row r="771" spans="1:23" ht="14.25">
      <c r="A771" s="1598"/>
      <c r="B771" s="1517"/>
      <c r="C771" s="1599"/>
      <c r="D771" s="1600"/>
      <c r="E771" s="1421"/>
      <c r="F771" s="1523"/>
      <c r="G771" s="1441"/>
      <c r="H771" s="1441"/>
      <c r="I771" s="1441"/>
      <c r="J771" s="1441"/>
      <c r="K771" s="1441"/>
      <c r="L771" s="1509"/>
      <c r="M771" s="1509"/>
      <c r="N771" s="1509"/>
      <c r="O771" s="1509"/>
      <c r="P771" s="1421"/>
      <c r="Q771" s="1509"/>
      <c r="R771" s="1501"/>
      <c r="S771" s="1509"/>
      <c r="T771" s="1509"/>
      <c r="U771" s="1509"/>
      <c r="V771" s="1509"/>
      <c r="W771" s="1509"/>
    </row>
    <row r="772" spans="1:23" ht="14.25">
      <c r="A772" s="1598"/>
      <c r="B772" s="1517"/>
      <c r="C772" s="1599"/>
      <c r="D772" s="1600"/>
      <c r="E772" s="1421"/>
      <c r="F772" s="1523"/>
      <c r="G772" s="1441"/>
      <c r="H772" s="1441"/>
      <c r="I772" s="1441"/>
      <c r="J772" s="1441"/>
      <c r="K772" s="1441"/>
      <c r="L772" s="1509"/>
      <c r="M772" s="1509"/>
      <c r="N772" s="1509"/>
      <c r="O772" s="1509"/>
      <c r="P772" s="1421"/>
      <c r="Q772" s="1509"/>
      <c r="R772" s="1501"/>
      <c r="S772" s="1509"/>
      <c r="T772" s="1509"/>
      <c r="U772" s="1509"/>
      <c r="V772" s="1509"/>
      <c r="W772" s="1509"/>
    </row>
    <row r="773" spans="1:23" ht="14.25">
      <c r="A773" s="1598"/>
      <c r="B773" s="1517"/>
      <c r="C773" s="1599"/>
      <c r="D773" s="1600"/>
      <c r="E773" s="1421"/>
      <c r="F773" s="1523"/>
      <c r="G773" s="1441"/>
      <c r="H773" s="1441"/>
      <c r="I773" s="1441"/>
      <c r="J773" s="1441"/>
      <c r="K773" s="1441"/>
      <c r="L773" s="1509"/>
      <c r="M773" s="1509"/>
      <c r="N773" s="1509"/>
      <c r="O773" s="1509"/>
      <c r="P773" s="1421"/>
      <c r="Q773" s="1509"/>
      <c r="R773" s="1501"/>
      <c r="S773" s="1509"/>
      <c r="T773" s="1509"/>
      <c r="U773" s="1509"/>
      <c r="V773" s="1509"/>
      <c r="W773" s="1509"/>
    </row>
    <row r="774" spans="1:23" ht="14.25">
      <c r="A774" s="1598"/>
      <c r="B774" s="1517"/>
      <c r="C774" s="1599"/>
      <c r="D774" s="1600"/>
      <c r="E774" s="1421"/>
      <c r="F774" s="1523"/>
      <c r="G774" s="1441"/>
      <c r="H774" s="1441"/>
      <c r="I774" s="1441"/>
      <c r="J774" s="1441"/>
      <c r="K774" s="1441"/>
      <c r="L774" s="1509"/>
      <c r="M774" s="1509"/>
      <c r="N774" s="1509"/>
      <c r="O774" s="1509"/>
      <c r="P774" s="1421"/>
      <c r="Q774" s="1509"/>
      <c r="R774" s="1501"/>
      <c r="S774" s="1509"/>
      <c r="T774" s="1509"/>
      <c r="U774" s="1509"/>
      <c r="V774" s="1509"/>
      <c r="W774" s="1509"/>
    </row>
    <row r="775" spans="1:23" ht="14.25">
      <c r="A775" s="1598"/>
      <c r="B775" s="1517"/>
      <c r="C775" s="1599"/>
      <c r="D775" s="1600"/>
      <c r="E775" s="1421"/>
      <c r="F775" s="1523"/>
      <c r="G775" s="1441"/>
      <c r="H775" s="1441"/>
      <c r="I775" s="1441"/>
      <c r="J775" s="1441"/>
      <c r="K775" s="1441"/>
      <c r="L775" s="1509"/>
      <c r="M775" s="1509"/>
      <c r="N775" s="1509"/>
      <c r="O775" s="1509"/>
      <c r="P775" s="1421"/>
      <c r="Q775" s="1509"/>
      <c r="R775" s="1501"/>
      <c r="S775" s="1509"/>
      <c r="T775" s="1509"/>
      <c r="U775" s="1509"/>
      <c r="V775" s="1509"/>
      <c r="W775" s="1509"/>
    </row>
    <row r="776" spans="1:23" ht="14.25">
      <c r="A776" s="1598"/>
      <c r="B776" s="1517"/>
      <c r="C776" s="1599"/>
      <c r="D776" s="1600"/>
      <c r="E776" s="1421"/>
      <c r="F776" s="1523"/>
      <c r="G776" s="1441"/>
      <c r="H776" s="1441"/>
      <c r="I776" s="1441"/>
      <c r="J776" s="1441"/>
      <c r="K776" s="1441"/>
      <c r="L776" s="1509"/>
      <c r="M776" s="1509"/>
      <c r="N776" s="1509"/>
      <c r="O776" s="1509"/>
      <c r="P776" s="1421"/>
      <c r="Q776" s="1509"/>
      <c r="R776" s="1501"/>
      <c r="S776" s="1509"/>
      <c r="T776" s="1509"/>
      <c r="U776" s="1509"/>
      <c r="V776" s="1509"/>
      <c r="W776" s="1509"/>
    </row>
    <row r="777" spans="1:23" ht="14.25">
      <c r="A777" s="1598"/>
      <c r="B777" s="1517"/>
      <c r="C777" s="1599"/>
      <c r="D777" s="1600"/>
      <c r="E777" s="1421"/>
      <c r="F777" s="1523"/>
      <c r="G777" s="1441"/>
      <c r="H777" s="1441"/>
      <c r="I777" s="1441"/>
      <c r="J777" s="1441"/>
      <c r="K777" s="1441"/>
      <c r="L777" s="1509"/>
      <c r="M777" s="1509"/>
      <c r="N777" s="1509"/>
      <c r="O777" s="1509"/>
      <c r="P777" s="1421"/>
      <c r="Q777" s="1509"/>
      <c r="R777" s="1501"/>
      <c r="S777" s="1509"/>
      <c r="T777" s="1509"/>
      <c r="U777" s="1509"/>
      <c r="V777" s="1509"/>
      <c r="W777" s="1509"/>
    </row>
    <row r="778" spans="1:23" ht="14.25">
      <c r="A778" s="1598"/>
      <c r="B778" s="1517"/>
      <c r="C778" s="1599"/>
      <c r="D778" s="1600"/>
      <c r="E778" s="1421"/>
      <c r="F778" s="1523"/>
      <c r="G778" s="1441"/>
      <c r="H778" s="1441"/>
      <c r="I778" s="1441"/>
      <c r="J778" s="1441"/>
      <c r="K778" s="1441"/>
      <c r="L778" s="1509"/>
      <c r="M778" s="1509"/>
      <c r="N778" s="1509"/>
      <c r="O778" s="1509"/>
      <c r="P778" s="1421"/>
      <c r="Q778" s="1509"/>
      <c r="R778" s="1501"/>
      <c r="S778" s="1509"/>
      <c r="T778" s="1509"/>
      <c r="U778" s="1509"/>
      <c r="V778" s="1509"/>
      <c r="W778" s="1509"/>
    </row>
    <row r="779" spans="1:23" ht="14.25">
      <c r="A779" s="1598"/>
      <c r="B779" s="1517"/>
      <c r="C779" s="1599"/>
      <c r="D779" s="1600"/>
      <c r="E779" s="1421"/>
      <c r="F779" s="1523"/>
      <c r="G779" s="1441"/>
      <c r="H779" s="1441"/>
      <c r="I779" s="1441"/>
      <c r="J779" s="1441"/>
      <c r="K779" s="1441"/>
      <c r="L779" s="1509"/>
      <c r="M779" s="1509"/>
      <c r="N779" s="1509"/>
      <c r="O779" s="1509"/>
      <c r="P779" s="1421"/>
      <c r="Q779" s="1509"/>
      <c r="R779" s="1501"/>
      <c r="S779" s="1509"/>
      <c r="T779" s="1509"/>
      <c r="U779" s="1509"/>
      <c r="V779" s="1509"/>
      <c r="W779" s="1509"/>
    </row>
    <row r="780" spans="1:23" ht="14.25">
      <c r="A780" s="1598"/>
      <c r="B780" s="1517"/>
      <c r="C780" s="1599"/>
      <c r="D780" s="1600"/>
      <c r="E780" s="1421"/>
      <c r="F780" s="1523"/>
      <c r="G780" s="1441"/>
      <c r="H780" s="1441"/>
      <c r="I780" s="1441"/>
      <c r="J780" s="1441"/>
      <c r="K780" s="1441"/>
      <c r="L780" s="1509"/>
      <c r="M780" s="1509"/>
      <c r="N780" s="1509"/>
      <c r="O780" s="1509"/>
      <c r="P780" s="1421"/>
      <c r="Q780" s="1509"/>
      <c r="R780" s="1501"/>
      <c r="S780" s="1509"/>
      <c r="T780" s="1509"/>
      <c r="U780" s="1509"/>
      <c r="V780" s="1509"/>
      <c r="W780" s="1509"/>
    </row>
    <row r="781" spans="1:23" ht="14.25">
      <c r="A781" s="1598"/>
      <c r="B781" s="1517"/>
      <c r="C781" s="1599"/>
      <c r="D781" s="1600"/>
      <c r="E781" s="1421"/>
      <c r="F781" s="1523"/>
      <c r="G781" s="1441"/>
      <c r="H781" s="1441"/>
      <c r="I781" s="1441"/>
      <c r="J781" s="1441"/>
      <c r="K781" s="1441"/>
      <c r="L781" s="1509"/>
      <c r="M781" s="1509"/>
      <c r="N781" s="1509"/>
      <c r="O781" s="1509"/>
      <c r="P781" s="1421"/>
      <c r="Q781" s="1509"/>
      <c r="R781" s="1501"/>
      <c r="S781" s="1509"/>
      <c r="T781" s="1509"/>
      <c r="U781" s="1509"/>
      <c r="V781" s="1509"/>
      <c r="W781" s="1509"/>
    </row>
    <row r="782" spans="1:23" ht="14.25">
      <c r="A782" s="1598"/>
      <c r="B782" s="1517"/>
      <c r="C782" s="1599"/>
      <c r="D782" s="1600"/>
      <c r="E782" s="1421"/>
      <c r="F782" s="1523"/>
      <c r="G782" s="1441"/>
      <c r="H782" s="1441"/>
      <c r="I782" s="1441"/>
      <c r="J782" s="1441"/>
      <c r="K782" s="1441"/>
      <c r="L782" s="1509"/>
      <c r="M782" s="1509"/>
      <c r="N782" s="1509"/>
      <c r="O782" s="1509"/>
      <c r="P782" s="1421"/>
      <c r="Q782" s="1509"/>
      <c r="R782" s="1501"/>
      <c r="S782" s="1509"/>
      <c r="T782" s="1509"/>
      <c r="U782" s="1509"/>
      <c r="V782" s="1509"/>
      <c r="W782" s="1509"/>
    </row>
    <row r="783" spans="1:23" ht="14.25">
      <c r="A783" s="1598"/>
      <c r="B783" s="1517"/>
      <c r="C783" s="1599"/>
      <c r="D783" s="1600"/>
      <c r="E783" s="1421"/>
      <c r="F783" s="1523"/>
      <c r="G783" s="1441"/>
      <c r="H783" s="1441"/>
      <c r="I783" s="1441"/>
      <c r="J783" s="1441"/>
      <c r="K783" s="1441"/>
      <c r="L783" s="1509"/>
      <c r="M783" s="1509"/>
      <c r="N783" s="1509"/>
      <c r="O783" s="1509"/>
      <c r="P783" s="1421"/>
      <c r="Q783" s="1509"/>
      <c r="R783" s="1501"/>
      <c r="S783" s="1509"/>
      <c r="T783" s="1509"/>
      <c r="U783" s="1509"/>
      <c r="V783" s="1509"/>
      <c r="W783" s="1509"/>
    </row>
    <row r="784" spans="1:23" ht="14.25">
      <c r="A784" s="1598"/>
      <c r="B784" s="1517"/>
      <c r="C784" s="1599"/>
      <c r="D784" s="1600"/>
      <c r="E784" s="1421"/>
      <c r="F784" s="1523"/>
      <c r="G784" s="1441"/>
      <c r="H784" s="1441"/>
      <c r="I784" s="1441"/>
      <c r="J784" s="1441"/>
      <c r="K784" s="1441"/>
      <c r="L784" s="1509"/>
      <c r="M784" s="1509"/>
      <c r="N784" s="1509"/>
      <c r="O784" s="1509"/>
      <c r="P784" s="1421"/>
      <c r="Q784" s="1509"/>
      <c r="R784" s="1501"/>
      <c r="S784" s="1509"/>
      <c r="T784" s="1509"/>
      <c r="U784" s="1509"/>
      <c r="V784" s="1509"/>
      <c r="W784" s="1509"/>
    </row>
    <row r="785" spans="1:23" ht="14.25">
      <c r="A785" s="1598"/>
      <c r="B785" s="1517"/>
      <c r="C785" s="1599"/>
      <c r="D785" s="1600"/>
      <c r="E785" s="1421"/>
      <c r="F785" s="1523"/>
      <c r="G785" s="1441"/>
      <c r="H785" s="1441"/>
      <c r="I785" s="1441"/>
      <c r="J785" s="1441"/>
      <c r="K785" s="1441"/>
      <c r="L785" s="1509"/>
      <c r="M785" s="1509"/>
      <c r="N785" s="1509"/>
      <c r="O785" s="1509"/>
      <c r="P785" s="1421"/>
      <c r="Q785" s="1509"/>
      <c r="R785" s="1501"/>
      <c r="S785" s="1509"/>
      <c r="T785" s="1509"/>
      <c r="U785" s="1509"/>
      <c r="V785" s="1509"/>
      <c r="W785" s="1509"/>
    </row>
    <row r="786" spans="1:23" ht="14.25">
      <c r="A786" s="1598"/>
      <c r="B786" s="1517"/>
      <c r="C786" s="1599"/>
      <c r="D786" s="1600"/>
      <c r="E786" s="1421"/>
      <c r="F786" s="1523"/>
      <c r="G786" s="1441"/>
      <c r="H786" s="1441"/>
      <c r="I786" s="1441"/>
      <c r="J786" s="1441"/>
      <c r="K786" s="1441"/>
      <c r="L786" s="1509"/>
      <c r="M786" s="1509"/>
      <c r="N786" s="1509"/>
      <c r="O786" s="1509"/>
      <c r="P786" s="1421"/>
      <c r="Q786" s="1509"/>
      <c r="R786" s="1501"/>
      <c r="S786" s="1509"/>
      <c r="T786" s="1509"/>
      <c r="U786" s="1509"/>
      <c r="V786" s="1509"/>
      <c r="W786" s="1509"/>
    </row>
    <row r="787" spans="1:23" ht="14.25">
      <c r="A787" s="1598"/>
      <c r="B787" s="1517"/>
      <c r="C787" s="1599"/>
      <c r="D787" s="1600"/>
      <c r="E787" s="1421"/>
      <c r="F787" s="1523"/>
      <c r="G787" s="1441"/>
      <c r="H787" s="1441"/>
      <c r="I787" s="1441"/>
      <c r="J787" s="1441"/>
      <c r="K787" s="1441"/>
      <c r="L787" s="1509"/>
      <c r="M787" s="1509"/>
      <c r="N787" s="1509"/>
      <c r="O787" s="1509"/>
      <c r="P787" s="1421"/>
      <c r="Q787" s="1509"/>
      <c r="R787" s="1501"/>
      <c r="S787" s="1509"/>
      <c r="T787" s="1509"/>
      <c r="U787" s="1509"/>
      <c r="V787" s="1509"/>
      <c r="W787" s="1509"/>
    </row>
    <row r="788" spans="1:23" ht="14.25">
      <c r="A788" s="1598"/>
      <c r="B788" s="1517"/>
      <c r="C788" s="1599"/>
      <c r="D788" s="1600"/>
      <c r="E788" s="1421"/>
      <c r="F788" s="1523"/>
      <c r="G788" s="1441"/>
      <c r="H788" s="1441"/>
      <c r="I788" s="1441"/>
      <c r="J788" s="1441"/>
      <c r="K788" s="1441"/>
      <c r="L788" s="1509"/>
      <c r="M788" s="1509"/>
      <c r="N788" s="1509"/>
      <c r="O788" s="1509"/>
      <c r="P788" s="1421"/>
      <c r="Q788" s="1509"/>
      <c r="R788" s="1501"/>
      <c r="S788" s="1509"/>
      <c r="T788" s="1509"/>
      <c r="U788" s="1509"/>
      <c r="V788" s="1509"/>
      <c r="W788" s="1509"/>
    </row>
    <row r="789" spans="1:23" ht="14.25">
      <c r="A789" s="1598"/>
      <c r="B789" s="1517"/>
      <c r="C789" s="1599"/>
      <c r="D789" s="1600"/>
      <c r="E789" s="1421"/>
      <c r="F789" s="1523"/>
      <c r="G789" s="1441"/>
      <c r="H789" s="1441"/>
      <c r="I789" s="1441"/>
      <c r="J789" s="1441"/>
      <c r="K789" s="1441"/>
      <c r="L789" s="1509"/>
      <c r="M789" s="1509"/>
      <c r="N789" s="1509"/>
      <c r="O789" s="1509"/>
      <c r="P789" s="1421"/>
      <c r="Q789" s="1509"/>
      <c r="R789" s="1501"/>
      <c r="S789" s="1509"/>
      <c r="T789" s="1509"/>
      <c r="U789" s="1509"/>
      <c r="V789" s="1509"/>
      <c r="W789" s="1509"/>
    </row>
    <row r="790" spans="1:23" ht="14.25">
      <c r="A790" s="1598"/>
      <c r="B790" s="1517"/>
      <c r="C790" s="1599"/>
      <c r="D790" s="1600"/>
      <c r="E790" s="1421"/>
      <c r="F790" s="1523"/>
      <c r="G790" s="1441"/>
      <c r="H790" s="1441"/>
      <c r="I790" s="1441"/>
      <c r="J790" s="1441"/>
      <c r="K790" s="1441"/>
      <c r="L790" s="1509"/>
      <c r="M790" s="1509"/>
      <c r="N790" s="1509"/>
      <c r="O790" s="1509"/>
      <c r="P790" s="1421"/>
      <c r="Q790" s="1509"/>
      <c r="R790" s="1501"/>
      <c r="S790" s="1509"/>
      <c r="T790" s="1509"/>
      <c r="U790" s="1509"/>
      <c r="V790" s="1509"/>
      <c r="W790" s="1509"/>
    </row>
    <row r="791" spans="1:23" ht="14.25">
      <c r="A791" s="1598"/>
      <c r="B791" s="1517"/>
      <c r="C791" s="1599"/>
      <c r="D791" s="1600"/>
      <c r="E791" s="1421"/>
      <c r="F791" s="1523"/>
      <c r="G791" s="1441"/>
      <c r="H791" s="1441"/>
      <c r="I791" s="1441"/>
      <c r="J791" s="1441"/>
      <c r="K791" s="1441"/>
      <c r="L791" s="1509"/>
      <c r="M791" s="1509"/>
      <c r="N791" s="1509"/>
      <c r="O791" s="1509"/>
      <c r="P791" s="1421"/>
      <c r="Q791" s="1509"/>
      <c r="R791" s="1501"/>
      <c r="S791" s="1509"/>
      <c r="T791" s="1509"/>
      <c r="U791" s="1509"/>
      <c r="V791" s="1509"/>
      <c r="W791" s="1509"/>
    </row>
    <row r="792" spans="1:23" ht="14.25">
      <c r="A792" s="1598"/>
      <c r="B792" s="1517"/>
      <c r="C792" s="1599"/>
      <c r="D792" s="1600"/>
      <c r="E792" s="1421"/>
      <c r="F792" s="1523"/>
      <c r="G792" s="1441"/>
      <c r="H792" s="1441"/>
      <c r="I792" s="1441"/>
      <c r="J792" s="1441"/>
      <c r="K792" s="1441"/>
      <c r="L792" s="1509"/>
      <c r="M792" s="1509"/>
      <c r="N792" s="1509"/>
      <c r="O792" s="1509"/>
      <c r="P792" s="1421"/>
      <c r="Q792" s="1509"/>
      <c r="R792" s="1501"/>
      <c r="S792" s="1509"/>
      <c r="T792" s="1509"/>
      <c r="U792" s="1509"/>
      <c r="V792" s="1509"/>
      <c r="W792" s="1509"/>
    </row>
    <row r="793" spans="1:23" ht="14.25">
      <c r="A793" s="1598"/>
      <c r="B793" s="1517"/>
      <c r="C793" s="1599"/>
      <c r="D793" s="1600"/>
      <c r="E793" s="1421"/>
      <c r="F793" s="1523"/>
      <c r="G793" s="1441"/>
      <c r="H793" s="1441"/>
      <c r="I793" s="1441"/>
      <c r="J793" s="1441"/>
      <c r="K793" s="1441"/>
      <c r="L793" s="1509"/>
      <c r="M793" s="1509"/>
      <c r="N793" s="1509"/>
      <c r="O793" s="1509"/>
      <c r="P793" s="1421"/>
      <c r="Q793" s="1509"/>
      <c r="R793" s="1501"/>
      <c r="S793" s="1509"/>
      <c r="T793" s="1509"/>
      <c r="U793" s="1509"/>
      <c r="V793" s="1509"/>
      <c r="W793" s="1509"/>
    </row>
    <row r="794" spans="1:23" ht="14.25">
      <c r="A794" s="1598"/>
      <c r="B794" s="1517"/>
      <c r="C794" s="1599"/>
      <c r="D794" s="1600"/>
      <c r="E794" s="1421"/>
      <c r="F794" s="1523"/>
      <c r="G794" s="1441"/>
      <c r="H794" s="1441"/>
      <c r="I794" s="1441"/>
      <c r="J794" s="1441"/>
      <c r="K794" s="1441"/>
      <c r="L794" s="1509"/>
      <c r="M794" s="1509"/>
      <c r="N794" s="1509"/>
      <c r="O794" s="1509"/>
      <c r="P794" s="1421"/>
      <c r="Q794" s="1509"/>
      <c r="R794" s="1501"/>
      <c r="S794" s="1509"/>
      <c r="T794" s="1509"/>
      <c r="U794" s="1509"/>
      <c r="V794" s="1509"/>
      <c r="W794" s="1509"/>
    </row>
    <row r="795" spans="1:23" ht="14.25">
      <c r="A795" s="1598"/>
      <c r="B795" s="1517"/>
      <c r="C795" s="1599"/>
      <c r="D795" s="1600"/>
      <c r="E795" s="1421"/>
      <c r="F795" s="1523"/>
      <c r="G795" s="1441"/>
      <c r="H795" s="1441"/>
      <c r="I795" s="1441"/>
      <c r="J795" s="1441"/>
      <c r="K795" s="1441"/>
      <c r="L795" s="1509"/>
      <c r="M795" s="1509"/>
      <c r="N795" s="1509"/>
      <c r="O795" s="1509"/>
      <c r="P795" s="1421"/>
      <c r="Q795" s="1509"/>
      <c r="R795" s="1501"/>
      <c r="S795" s="1509"/>
      <c r="T795" s="1509"/>
      <c r="U795" s="1509"/>
      <c r="V795" s="1509"/>
      <c r="W795" s="1509"/>
    </row>
    <row r="796" spans="1:23" ht="14.25">
      <c r="A796" s="1598"/>
      <c r="B796" s="1517"/>
      <c r="C796" s="1599"/>
      <c r="D796" s="1600"/>
      <c r="E796" s="1421"/>
      <c r="F796" s="1523"/>
      <c r="G796" s="1441"/>
      <c r="H796" s="1441"/>
      <c r="I796" s="1441"/>
      <c r="J796" s="1441"/>
      <c r="K796" s="1441"/>
      <c r="L796" s="1509"/>
      <c r="M796" s="1509"/>
      <c r="N796" s="1509"/>
      <c r="O796" s="1509"/>
      <c r="P796" s="1421"/>
      <c r="Q796" s="1509"/>
      <c r="R796" s="1501"/>
      <c r="S796" s="1509"/>
      <c r="T796" s="1509"/>
      <c r="U796" s="1509"/>
      <c r="V796" s="1509"/>
      <c r="W796" s="1509"/>
    </row>
    <row r="797" spans="1:23" ht="14.25">
      <c r="A797" s="1598"/>
      <c r="B797" s="1517"/>
      <c r="C797" s="1599"/>
      <c r="D797" s="1600"/>
      <c r="E797" s="1421"/>
      <c r="F797" s="1523"/>
      <c r="G797" s="1441"/>
      <c r="H797" s="1441"/>
      <c r="I797" s="1441"/>
      <c r="J797" s="1441"/>
      <c r="K797" s="1441"/>
      <c r="L797" s="1509"/>
      <c r="M797" s="1509"/>
      <c r="N797" s="1509"/>
      <c r="O797" s="1509"/>
      <c r="P797" s="1421"/>
      <c r="Q797" s="1509"/>
      <c r="R797" s="1501"/>
      <c r="S797" s="1509"/>
      <c r="T797" s="1509"/>
      <c r="U797" s="1509"/>
      <c r="V797" s="1509"/>
      <c r="W797" s="1509"/>
    </row>
    <row r="798" spans="1:23" ht="14.25">
      <c r="A798" s="1598"/>
      <c r="B798" s="1517"/>
      <c r="C798" s="1599"/>
      <c r="D798" s="1600"/>
      <c r="E798" s="1421"/>
      <c r="F798" s="1523"/>
      <c r="G798" s="1441"/>
      <c r="H798" s="1441"/>
      <c r="I798" s="1441"/>
      <c r="J798" s="1441"/>
      <c r="K798" s="1441"/>
      <c r="L798" s="1509"/>
      <c r="M798" s="1509"/>
      <c r="N798" s="1509"/>
      <c r="O798" s="1509"/>
      <c r="P798" s="1421"/>
      <c r="Q798" s="1509"/>
      <c r="R798" s="1501"/>
      <c r="S798" s="1509"/>
      <c r="T798" s="1509"/>
      <c r="U798" s="1509"/>
      <c r="V798" s="1509"/>
      <c r="W798" s="1509"/>
    </row>
    <row r="799" spans="1:23" ht="14.25">
      <c r="A799" s="1598"/>
      <c r="B799" s="1517"/>
      <c r="C799" s="1599"/>
      <c r="D799" s="1600"/>
      <c r="E799" s="1421"/>
      <c r="F799" s="1523"/>
      <c r="G799" s="1441"/>
      <c r="H799" s="1441"/>
      <c r="I799" s="1441"/>
      <c r="J799" s="1441"/>
      <c r="K799" s="1441"/>
      <c r="L799" s="1509"/>
      <c r="M799" s="1509"/>
      <c r="N799" s="1509"/>
      <c r="O799" s="1509"/>
      <c r="P799" s="1421"/>
      <c r="Q799" s="1509"/>
      <c r="R799" s="1501"/>
      <c r="S799" s="1509"/>
      <c r="T799" s="1509"/>
      <c r="U799" s="1509"/>
      <c r="V799" s="1509"/>
      <c r="W799" s="1509"/>
    </row>
    <row r="800" spans="1:23" ht="14.25">
      <c r="A800" s="1598"/>
      <c r="B800" s="1517"/>
      <c r="C800" s="1599"/>
      <c r="D800" s="1600"/>
      <c r="E800" s="1421"/>
      <c r="F800" s="1523"/>
      <c r="G800" s="1441"/>
      <c r="H800" s="1441"/>
      <c r="I800" s="1441"/>
      <c r="J800" s="1441"/>
      <c r="K800" s="1441"/>
      <c r="L800" s="1509"/>
      <c r="M800" s="1509"/>
      <c r="N800" s="1509"/>
      <c r="O800" s="1509"/>
      <c r="P800" s="1421"/>
      <c r="Q800" s="1509"/>
      <c r="R800" s="1501"/>
      <c r="S800" s="1509"/>
      <c r="T800" s="1509"/>
      <c r="U800" s="1509"/>
      <c r="V800" s="1509"/>
      <c r="W800" s="1509"/>
    </row>
    <row r="801" spans="1:23" ht="14.25">
      <c r="A801" s="1598"/>
      <c r="B801" s="1517"/>
      <c r="C801" s="1599"/>
      <c r="D801" s="1600"/>
      <c r="E801" s="1421"/>
      <c r="F801" s="1523"/>
      <c r="G801" s="1441"/>
      <c r="H801" s="1441"/>
      <c r="I801" s="1441"/>
      <c r="J801" s="1441"/>
      <c r="K801" s="1441"/>
      <c r="L801" s="1509"/>
      <c r="M801" s="1509"/>
      <c r="N801" s="1509"/>
      <c r="O801" s="1509"/>
      <c r="P801" s="1421"/>
      <c r="Q801" s="1509"/>
      <c r="R801" s="1501"/>
      <c r="S801" s="1509"/>
      <c r="T801" s="1509"/>
      <c r="U801" s="1509"/>
      <c r="V801" s="1509"/>
      <c r="W801" s="1509"/>
    </row>
    <row r="802" spans="1:23" ht="14.25">
      <c r="A802" s="1598"/>
      <c r="B802" s="1517"/>
      <c r="C802" s="1599"/>
      <c r="D802" s="1600"/>
      <c r="E802" s="1421"/>
      <c r="F802" s="1523"/>
      <c r="G802" s="1441"/>
      <c r="H802" s="1441"/>
      <c r="I802" s="1441"/>
      <c r="J802" s="1441"/>
      <c r="K802" s="1441"/>
      <c r="L802" s="1509"/>
      <c r="M802" s="1509"/>
      <c r="N802" s="1509"/>
      <c r="O802" s="1509"/>
      <c r="P802" s="1421"/>
      <c r="Q802" s="1509"/>
      <c r="R802" s="1501"/>
      <c r="S802" s="1509"/>
      <c r="T802" s="1509"/>
      <c r="U802" s="1509"/>
      <c r="V802" s="1509"/>
      <c r="W802" s="1509"/>
    </row>
    <row r="803" spans="1:23" ht="14.25">
      <c r="A803" s="1598"/>
      <c r="B803" s="1517"/>
      <c r="C803" s="1599"/>
      <c r="D803" s="1600"/>
      <c r="E803" s="1421"/>
      <c r="F803" s="1523"/>
      <c r="G803" s="1441"/>
      <c r="H803" s="1441"/>
      <c r="I803" s="1441"/>
      <c r="J803" s="1441"/>
      <c r="K803" s="1441"/>
      <c r="L803" s="1509"/>
      <c r="M803" s="1509"/>
      <c r="N803" s="1509"/>
      <c r="O803" s="1509"/>
      <c r="P803" s="1421"/>
      <c r="Q803" s="1509"/>
      <c r="R803" s="1501"/>
      <c r="S803" s="1509"/>
      <c r="T803" s="1509"/>
      <c r="U803" s="1509"/>
      <c r="V803" s="1509"/>
      <c r="W803" s="1509"/>
    </row>
    <row r="804" spans="1:23" ht="14.25">
      <c r="A804" s="1598"/>
      <c r="B804" s="1517"/>
      <c r="C804" s="1599"/>
      <c r="D804" s="1600"/>
      <c r="E804" s="1421"/>
      <c r="F804" s="1523"/>
      <c r="G804" s="1441"/>
      <c r="H804" s="1441"/>
      <c r="I804" s="1441"/>
      <c r="J804" s="1441"/>
      <c r="K804" s="1441"/>
      <c r="L804" s="1509"/>
      <c r="M804" s="1509"/>
      <c r="N804" s="1509"/>
      <c r="O804" s="1509"/>
      <c r="P804" s="1421"/>
      <c r="Q804" s="1509"/>
      <c r="R804" s="1501"/>
      <c r="S804" s="1509"/>
      <c r="T804" s="1509"/>
      <c r="U804" s="1509"/>
      <c r="V804" s="1509"/>
      <c r="W804" s="1509"/>
    </row>
    <row r="805" spans="1:23" ht="14.25">
      <c r="A805" s="1598"/>
      <c r="B805" s="1517"/>
      <c r="C805" s="1599"/>
      <c r="D805" s="1600"/>
      <c r="E805" s="1421"/>
      <c r="F805" s="1523"/>
      <c r="G805" s="1441"/>
      <c r="H805" s="1441"/>
      <c r="I805" s="1441"/>
      <c r="J805" s="1441"/>
      <c r="K805" s="1441"/>
      <c r="L805" s="1509"/>
      <c r="M805" s="1509"/>
      <c r="N805" s="1509"/>
      <c r="O805" s="1509"/>
      <c r="P805" s="1421"/>
      <c r="Q805" s="1509"/>
      <c r="R805" s="1501"/>
      <c r="S805" s="1509"/>
      <c r="T805" s="1509"/>
      <c r="U805" s="1509"/>
      <c r="V805" s="1509"/>
      <c r="W805" s="1509"/>
    </row>
    <row r="806" spans="1:23" ht="14.25">
      <c r="A806" s="1598"/>
      <c r="B806" s="1517"/>
      <c r="C806" s="1599"/>
      <c r="D806" s="1600"/>
      <c r="E806" s="1421"/>
      <c r="F806" s="1523"/>
      <c r="G806" s="1441"/>
      <c r="H806" s="1441"/>
      <c r="I806" s="1441"/>
      <c r="J806" s="1441"/>
      <c r="K806" s="1441"/>
      <c r="L806" s="1509"/>
      <c r="M806" s="1509"/>
      <c r="N806" s="1509"/>
      <c r="O806" s="1509"/>
      <c r="P806" s="1421"/>
      <c r="Q806" s="1509"/>
      <c r="R806" s="1501"/>
      <c r="S806" s="1509"/>
      <c r="T806" s="1509"/>
      <c r="U806" s="1509"/>
      <c r="V806" s="1509"/>
      <c r="W806" s="1509"/>
    </row>
    <row r="807" spans="1:23" ht="14.25">
      <c r="A807" s="1598"/>
      <c r="B807" s="1517"/>
      <c r="C807" s="1599"/>
      <c r="D807" s="1600"/>
      <c r="E807" s="1421"/>
      <c r="F807" s="1523"/>
      <c r="G807" s="1441"/>
      <c r="H807" s="1441"/>
      <c r="I807" s="1441"/>
      <c r="J807" s="1441"/>
      <c r="K807" s="1441"/>
      <c r="L807" s="1509"/>
      <c r="M807" s="1509"/>
      <c r="N807" s="1509"/>
      <c r="O807" s="1509"/>
      <c r="P807" s="1421"/>
      <c r="Q807" s="1509"/>
      <c r="R807" s="1501"/>
      <c r="S807" s="1509"/>
      <c r="T807" s="1509"/>
      <c r="U807" s="1509"/>
      <c r="V807" s="1509"/>
      <c r="W807" s="1509"/>
    </row>
    <row r="808" spans="1:23" ht="14.25">
      <c r="A808" s="1598"/>
      <c r="B808" s="1517"/>
      <c r="C808" s="1599"/>
      <c r="D808" s="1600"/>
      <c r="E808" s="1421"/>
      <c r="F808" s="1523"/>
      <c r="G808" s="1441"/>
      <c r="H808" s="1441"/>
      <c r="I808" s="1441"/>
      <c r="J808" s="1441"/>
      <c r="K808" s="1441"/>
      <c r="L808" s="1509"/>
      <c r="M808" s="1509"/>
      <c r="N808" s="1509"/>
      <c r="O808" s="1509"/>
      <c r="P808" s="1421"/>
      <c r="Q808" s="1509"/>
      <c r="R808" s="1501"/>
      <c r="S808" s="1509"/>
      <c r="T808" s="1509"/>
      <c r="U808" s="1509"/>
      <c r="V808" s="1509"/>
      <c r="W808" s="1509"/>
    </row>
    <row r="809" spans="1:23" ht="14.25">
      <c r="A809" s="1598"/>
      <c r="B809" s="1517"/>
      <c r="C809" s="1599"/>
      <c r="D809" s="1600"/>
      <c r="E809" s="1421"/>
      <c r="F809" s="1523"/>
      <c r="G809" s="1441"/>
      <c r="H809" s="1441"/>
      <c r="I809" s="1441"/>
      <c r="J809" s="1441"/>
      <c r="K809" s="1441"/>
      <c r="L809" s="1509"/>
      <c r="M809" s="1509"/>
      <c r="N809" s="1509"/>
      <c r="O809" s="1509"/>
      <c r="P809" s="1421"/>
      <c r="Q809" s="1509"/>
      <c r="R809" s="1501"/>
      <c r="S809" s="1509"/>
      <c r="T809" s="1509"/>
      <c r="U809" s="1509"/>
      <c r="V809" s="1509"/>
      <c r="W809" s="1509"/>
    </row>
    <row r="810" spans="1:23" ht="14.25">
      <c r="A810" s="1598"/>
      <c r="B810" s="1517"/>
      <c r="C810" s="1599"/>
      <c r="D810" s="1600"/>
      <c r="E810" s="1421"/>
      <c r="F810" s="1523"/>
      <c r="G810" s="1441"/>
      <c r="H810" s="1441"/>
      <c r="I810" s="1441"/>
      <c r="J810" s="1441"/>
      <c r="K810" s="1441"/>
      <c r="L810" s="1509"/>
      <c r="M810" s="1509"/>
      <c r="N810" s="1509"/>
      <c r="O810" s="1509"/>
      <c r="P810" s="1421"/>
      <c r="Q810" s="1509"/>
      <c r="R810" s="1501"/>
      <c r="S810" s="1509"/>
      <c r="T810" s="1509"/>
      <c r="U810" s="1509"/>
      <c r="V810" s="1509"/>
      <c r="W810" s="1509"/>
    </row>
    <row r="811" spans="1:23" ht="14.25">
      <c r="A811" s="1598"/>
      <c r="B811" s="1517"/>
      <c r="C811" s="1599"/>
      <c r="D811" s="1600"/>
      <c r="E811" s="1421"/>
      <c r="F811" s="1523"/>
      <c r="G811" s="1441"/>
      <c r="H811" s="1441"/>
      <c r="I811" s="1441"/>
      <c r="J811" s="1441"/>
      <c r="K811" s="1441"/>
      <c r="L811" s="1509"/>
      <c r="M811" s="1509"/>
      <c r="N811" s="1509"/>
      <c r="O811" s="1509"/>
      <c r="P811" s="1421"/>
      <c r="Q811" s="1509"/>
      <c r="R811" s="1501"/>
      <c r="S811" s="1509"/>
      <c r="T811" s="1509"/>
      <c r="U811" s="1509"/>
      <c r="V811" s="1509"/>
      <c r="W811" s="1509"/>
    </row>
    <row r="812" spans="1:23" ht="14.25">
      <c r="A812" s="1598"/>
      <c r="B812" s="1517"/>
      <c r="C812" s="1599"/>
      <c r="D812" s="1600"/>
      <c r="E812" s="1421"/>
      <c r="F812" s="1523"/>
      <c r="G812" s="1441"/>
      <c r="H812" s="1441"/>
      <c r="I812" s="1441"/>
      <c r="J812" s="1441"/>
      <c r="K812" s="1441"/>
      <c r="L812" s="1509"/>
      <c r="M812" s="1509"/>
      <c r="N812" s="1509"/>
      <c r="O812" s="1509"/>
      <c r="P812" s="1421"/>
      <c r="Q812" s="1509"/>
      <c r="R812" s="1501"/>
      <c r="S812" s="1509"/>
      <c r="T812" s="1509"/>
      <c r="U812" s="1509"/>
      <c r="V812" s="1509"/>
      <c r="W812" s="1509"/>
    </row>
    <row r="813" spans="1:23" ht="14.25">
      <c r="A813" s="1598"/>
      <c r="B813" s="1517"/>
      <c r="C813" s="1599"/>
      <c r="D813" s="1600"/>
      <c r="E813" s="1421"/>
      <c r="F813" s="1523"/>
      <c r="G813" s="1441"/>
      <c r="H813" s="1441"/>
      <c r="I813" s="1441"/>
      <c r="J813" s="1441"/>
      <c r="K813" s="1441"/>
      <c r="L813" s="1509"/>
      <c r="M813" s="1509"/>
      <c r="N813" s="1509"/>
      <c r="O813" s="1509"/>
      <c r="P813" s="1421"/>
      <c r="Q813" s="1509"/>
      <c r="R813" s="1501"/>
      <c r="S813" s="1509"/>
      <c r="T813" s="1509"/>
      <c r="U813" s="1509"/>
      <c r="V813" s="1509"/>
      <c r="W813" s="1509"/>
    </row>
    <row r="814" spans="1:23" ht="14.25">
      <c r="A814" s="1598"/>
      <c r="B814" s="1517"/>
      <c r="C814" s="1599"/>
      <c r="D814" s="1600"/>
      <c r="E814" s="1421"/>
      <c r="F814" s="1523"/>
      <c r="G814" s="1441"/>
      <c r="H814" s="1441"/>
      <c r="I814" s="1441"/>
      <c r="J814" s="1441"/>
      <c r="K814" s="1441"/>
      <c r="L814" s="1509"/>
      <c r="M814" s="1509"/>
      <c r="N814" s="1509"/>
      <c r="O814" s="1509"/>
      <c r="P814" s="1421"/>
      <c r="Q814" s="1509"/>
      <c r="R814" s="1501"/>
      <c r="S814" s="1509"/>
      <c r="T814" s="1509"/>
      <c r="U814" s="1509"/>
      <c r="V814" s="1509"/>
      <c r="W814" s="1509"/>
    </row>
    <row r="815" spans="1:23" ht="14.25">
      <c r="A815" s="1598"/>
      <c r="B815" s="1517"/>
      <c r="C815" s="1599"/>
      <c r="D815" s="1600"/>
      <c r="E815" s="1421"/>
      <c r="F815" s="1523"/>
      <c r="G815" s="1441"/>
      <c r="H815" s="1441"/>
      <c r="I815" s="1441"/>
      <c r="J815" s="1441"/>
      <c r="K815" s="1441"/>
      <c r="L815" s="1509"/>
      <c r="M815" s="1509"/>
      <c r="N815" s="1509"/>
      <c r="O815" s="1509"/>
      <c r="P815" s="1421"/>
      <c r="Q815" s="1509"/>
      <c r="R815" s="1501"/>
      <c r="S815" s="1509"/>
      <c r="T815" s="1509"/>
      <c r="U815" s="1509"/>
      <c r="V815" s="1509"/>
      <c r="W815" s="1509"/>
    </row>
    <row r="816" spans="1:23" ht="14.25">
      <c r="A816" s="1598"/>
      <c r="B816" s="1517"/>
      <c r="C816" s="1599"/>
      <c r="D816" s="1600"/>
      <c r="E816" s="1421"/>
      <c r="F816" s="1523"/>
      <c r="G816" s="1441"/>
      <c r="H816" s="1441"/>
      <c r="I816" s="1441"/>
      <c r="J816" s="1441"/>
      <c r="K816" s="1441"/>
      <c r="L816" s="1509"/>
      <c r="M816" s="1509"/>
      <c r="N816" s="1509"/>
      <c r="O816" s="1509"/>
      <c r="P816" s="1421"/>
      <c r="Q816" s="1509"/>
      <c r="R816" s="1501"/>
      <c r="S816" s="1509"/>
      <c r="T816" s="1509"/>
      <c r="U816" s="1509"/>
      <c r="V816" s="1509"/>
      <c r="W816" s="1509"/>
    </row>
    <row r="817" spans="1:23" ht="14.25">
      <c r="A817" s="1598"/>
      <c r="B817" s="1517"/>
      <c r="C817" s="1599"/>
      <c r="D817" s="1600"/>
      <c r="E817" s="1421"/>
      <c r="F817" s="1523"/>
      <c r="G817" s="1441"/>
      <c r="H817" s="1441"/>
      <c r="I817" s="1441"/>
      <c r="J817" s="1441"/>
      <c r="K817" s="1441"/>
      <c r="L817" s="1509"/>
      <c r="M817" s="1509"/>
      <c r="N817" s="1509"/>
      <c r="O817" s="1509"/>
      <c r="P817" s="1421"/>
      <c r="Q817" s="1509"/>
      <c r="R817" s="1501"/>
      <c r="S817" s="1509"/>
      <c r="T817" s="1509"/>
      <c r="U817" s="1509"/>
      <c r="V817" s="1509"/>
      <c r="W817" s="1509"/>
    </row>
    <row r="818" spans="1:23" ht="14.25">
      <c r="A818" s="1598"/>
      <c r="B818" s="1517"/>
      <c r="C818" s="1599"/>
      <c r="D818" s="1600"/>
      <c r="E818" s="1421"/>
      <c r="F818" s="1523"/>
      <c r="G818" s="1441"/>
      <c r="H818" s="1441"/>
      <c r="I818" s="1441"/>
      <c r="J818" s="1441"/>
      <c r="K818" s="1441"/>
      <c r="L818" s="1509"/>
      <c r="M818" s="1509"/>
      <c r="N818" s="1509"/>
      <c r="O818" s="1509"/>
      <c r="P818" s="1421"/>
      <c r="Q818" s="1509"/>
      <c r="R818" s="1501"/>
      <c r="S818" s="1509"/>
      <c r="T818" s="1509"/>
      <c r="U818" s="1509"/>
      <c r="V818" s="1509"/>
      <c r="W818" s="1509"/>
    </row>
    <row r="819" spans="1:23" ht="14.25">
      <c r="A819" s="1598"/>
      <c r="B819" s="1517"/>
      <c r="C819" s="1599"/>
      <c r="D819" s="1600"/>
      <c r="E819" s="1421"/>
      <c r="F819" s="1523"/>
      <c r="G819" s="1441"/>
      <c r="H819" s="1441"/>
      <c r="I819" s="1441"/>
      <c r="J819" s="1441"/>
      <c r="K819" s="1441"/>
      <c r="L819" s="1509"/>
      <c r="M819" s="1509"/>
      <c r="N819" s="1509"/>
      <c r="O819" s="1509"/>
      <c r="P819" s="1421"/>
      <c r="Q819" s="1509"/>
      <c r="R819" s="1501"/>
      <c r="S819" s="1509"/>
      <c r="T819" s="1509"/>
      <c r="U819" s="1509"/>
      <c r="V819" s="1509"/>
      <c r="W819" s="1509"/>
    </row>
    <row r="820" spans="1:23" ht="14.25">
      <c r="A820" s="1598"/>
      <c r="B820" s="1517"/>
      <c r="C820" s="1599"/>
      <c r="D820" s="1600"/>
      <c r="E820" s="1421"/>
      <c r="F820" s="1523"/>
      <c r="G820" s="1441"/>
      <c r="H820" s="1441"/>
      <c r="I820" s="1441"/>
      <c r="J820" s="1441"/>
      <c r="K820" s="1441"/>
      <c r="L820" s="1509"/>
      <c r="M820" s="1509"/>
      <c r="N820" s="1509"/>
      <c r="O820" s="1509"/>
      <c r="P820" s="1421"/>
      <c r="Q820" s="1509"/>
      <c r="R820" s="1501"/>
      <c r="S820" s="1509"/>
      <c r="T820" s="1509"/>
      <c r="U820" s="1509"/>
      <c r="V820" s="1509"/>
      <c r="W820" s="1509"/>
    </row>
    <row r="821" spans="1:23" ht="14.25">
      <c r="A821" s="1598"/>
      <c r="B821" s="1517"/>
      <c r="C821" s="1599"/>
      <c r="D821" s="1600"/>
      <c r="E821" s="1421"/>
      <c r="F821" s="1523"/>
      <c r="G821" s="1441"/>
      <c r="H821" s="1441"/>
      <c r="I821" s="1441"/>
      <c r="J821" s="1441"/>
      <c r="K821" s="1441"/>
      <c r="L821" s="1509"/>
      <c r="M821" s="1509"/>
      <c r="N821" s="1509"/>
      <c r="O821" s="1509"/>
      <c r="P821" s="1421"/>
      <c r="Q821" s="1509"/>
      <c r="R821" s="1501"/>
      <c r="S821" s="1509"/>
      <c r="T821" s="1509"/>
      <c r="U821" s="1509"/>
      <c r="V821" s="1509"/>
      <c r="W821" s="1509"/>
    </row>
    <row r="822" spans="1:23" ht="14.25">
      <c r="A822" s="1598"/>
      <c r="B822" s="1517"/>
      <c r="C822" s="1599"/>
      <c r="D822" s="1600"/>
      <c r="E822" s="1421"/>
      <c r="F822" s="1523"/>
      <c r="G822" s="1441"/>
      <c r="H822" s="1441"/>
      <c r="I822" s="1441"/>
      <c r="J822" s="1441"/>
      <c r="K822" s="1441"/>
      <c r="L822" s="1509"/>
      <c r="M822" s="1509"/>
      <c r="N822" s="1509"/>
      <c r="O822" s="1509"/>
      <c r="P822" s="1421"/>
      <c r="Q822" s="1509"/>
      <c r="R822" s="1501"/>
      <c r="S822" s="1509"/>
      <c r="T822" s="1509"/>
      <c r="U822" s="1509"/>
      <c r="V822" s="1509"/>
      <c r="W822" s="1509"/>
    </row>
    <row r="823" spans="1:23" ht="14.25">
      <c r="A823" s="1598"/>
      <c r="B823" s="1517"/>
      <c r="C823" s="1599"/>
      <c r="D823" s="1600"/>
      <c r="E823" s="1421"/>
      <c r="F823" s="1523"/>
      <c r="G823" s="1441"/>
      <c r="H823" s="1441"/>
      <c r="I823" s="1441"/>
      <c r="J823" s="1441"/>
      <c r="K823" s="1441"/>
      <c r="L823" s="1509"/>
      <c r="M823" s="1509"/>
      <c r="N823" s="1509"/>
      <c r="O823" s="1509"/>
      <c r="P823" s="1421"/>
      <c r="Q823" s="1509"/>
      <c r="R823" s="1501"/>
      <c r="S823" s="1509"/>
      <c r="T823" s="1509"/>
      <c r="U823" s="1509"/>
      <c r="V823" s="1509"/>
      <c r="W823" s="1509"/>
    </row>
    <row r="824" spans="1:23" ht="14.25">
      <c r="A824" s="1598"/>
      <c r="B824" s="1517"/>
      <c r="C824" s="1599"/>
      <c r="D824" s="1600"/>
      <c r="E824" s="1421"/>
      <c r="F824" s="1523"/>
      <c r="G824" s="1441"/>
      <c r="H824" s="1441"/>
      <c r="I824" s="1441"/>
      <c r="J824" s="1441"/>
      <c r="K824" s="1441"/>
      <c r="L824" s="1509"/>
      <c r="M824" s="1509"/>
      <c r="N824" s="1509"/>
      <c r="O824" s="1509"/>
      <c r="P824" s="1421"/>
      <c r="Q824" s="1509"/>
      <c r="R824" s="1501"/>
      <c r="S824" s="1509"/>
      <c r="T824" s="1509"/>
      <c r="U824" s="1509"/>
      <c r="V824" s="1509"/>
      <c r="W824" s="1509"/>
    </row>
    <row r="825" spans="1:23" ht="14.25">
      <c r="A825" s="1598"/>
      <c r="B825" s="1517"/>
      <c r="C825" s="1599"/>
      <c r="D825" s="1600"/>
      <c r="E825" s="1421"/>
      <c r="F825" s="1523"/>
      <c r="G825" s="1441"/>
      <c r="H825" s="1441"/>
      <c r="I825" s="1441"/>
      <c r="J825" s="1441"/>
      <c r="K825" s="1441"/>
      <c r="L825" s="1509"/>
      <c r="M825" s="1509"/>
      <c r="N825" s="1509"/>
      <c r="O825" s="1509"/>
      <c r="P825" s="1421"/>
      <c r="Q825" s="1509"/>
      <c r="R825" s="1501"/>
      <c r="S825" s="1509"/>
      <c r="T825" s="1509"/>
      <c r="U825" s="1509"/>
      <c r="V825" s="1509"/>
      <c r="W825" s="1509"/>
    </row>
    <row r="826" spans="1:23" ht="14.25">
      <c r="A826" s="1598"/>
      <c r="B826" s="1517"/>
      <c r="C826" s="1599"/>
      <c r="D826" s="1600"/>
      <c r="E826" s="1421"/>
      <c r="F826" s="1523"/>
      <c r="G826" s="1441"/>
      <c r="H826" s="1441"/>
      <c r="I826" s="1441"/>
      <c r="J826" s="1441"/>
      <c r="K826" s="1441"/>
      <c r="L826" s="1509"/>
      <c r="M826" s="1509"/>
      <c r="N826" s="1509"/>
      <c r="O826" s="1509"/>
      <c r="P826" s="1421"/>
      <c r="Q826" s="1509"/>
      <c r="R826" s="1501"/>
      <c r="S826" s="1509"/>
      <c r="T826" s="1509"/>
      <c r="U826" s="1509"/>
      <c r="V826" s="1509"/>
      <c r="W826" s="1509"/>
    </row>
    <row r="827" spans="1:23" ht="14.25">
      <c r="A827" s="1598"/>
      <c r="B827" s="1517"/>
      <c r="C827" s="1599"/>
      <c r="D827" s="1600"/>
      <c r="E827" s="1421"/>
      <c r="F827" s="1523"/>
      <c r="G827" s="1441"/>
      <c r="H827" s="1441"/>
      <c r="I827" s="1441"/>
      <c r="J827" s="1441"/>
      <c r="K827" s="1441"/>
      <c r="L827" s="1509"/>
      <c r="M827" s="1509"/>
      <c r="N827" s="1509"/>
      <c r="O827" s="1509"/>
      <c r="P827" s="1421"/>
      <c r="Q827" s="1509"/>
      <c r="R827" s="1501"/>
      <c r="S827" s="1509"/>
      <c r="T827" s="1509"/>
      <c r="U827" s="1509"/>
      <c r="V827" s="1509"/>
      <c r="W827" s="1509"/>
    </row>
    <row r="828" spans="1:23" ht="14.25">
      <c r="A828" s="1598"/>
      <c r="B828" s="1517"/>
      <c r="C828" s="1599"/>
      <c r="D828" s="1600"/>
      <c r="E828" s="1421"/>
      <c r="F828" s="1523"/>
      <c r="G828" s="1441"/>
      <c r="H828" s="1441"/>
      <c r="I828" s="1441"/>
      <c r="J828" s="1441"/>
      <c r="K828" s="1441"/>
      <c r="L828" s="1509"/>
      <c r="M828" s="1509"/>
      <c r="N828" s="1509"/>
      <c r="O828" s="1509"/>
      <c r="P828" s="1421"/>
      <c r="Q828" s="1509"/>
      <c r="R828" s="1501"/>
      <c r="S828" s="1509"/>
      <c r="T828" s="1509"/>
      <c r="U828" s="1509"/>
      <c r="V828" s="1509"/>
      <c r="W828" s="1509"/>
    </row>
    <row r="829" spans="1:23" ht="14.25">
      <c r="A829" s="1598"/>
      <c r="B829" s="1517"/>
      <c r="C829" s="1599"/>
      <c r="D829" s="1600"/>
      <c r="E829" s="1421"/>
      <c r="F829" s="1523"/>
      <c r="G829" s="1441"/>
      <c r="H829" s="1441"/>
      <c r="I829" s="1441"/>
      <c r="J829" s="1441"/>
      <c r="K829" s="1441"/>
      <c r="L829" s="1509"/>
      <c r="M829" s="1509"/>
      <c r="N829" s="1509"/>
      <c r="O829" s="1509"/>
      <c r="P829" s="1421"/>
      <c r="Q829" s="1509"/>
      <c r="R829" s="1501"/>
      <c r="S829" s="1509"/>
      <c r="T829" s="1509"/>
      <c r="U829" s="1509"/>
      <c r="V829" s="1509"/>
      <c r="W829" s="1509"/>
    </row>
    <row r="830" spans="1:23" ht="14.25">
      <c r="A830" s="1598"/>
      <c r="B830" s="1517"/>
      <c r="C830" s="1599"/>
      <c r="D830" s="1600"/>
      <c r="E830" s="1421"/>
      <c r="F830" s="1523"/>
      <c r="G830" s="1441"/>
      <c r="H830" s="1441"/>
      <c r="I830" s="1441"/>
      <c r="J830" s="1441"/>
      <c r="K830" s="1441"/>
      <c r="L830" s="1509"/>
      <c r="M830" s="1509"/>
      <c r="N830" s="1509"/>
      <c r="O830" s="1509"/>
      <c r="P830" s="1421"/>
      <c r="Q830" s="1509"/>
      <c r="R830" s="1501"/>
      <c r="S830" s="1509"/>
      <c r="T830" s="1509"/>
      <c r="U830" s="1509"/>
      <c r="V830" s="1509"/>
      <c r="W830" s="1509"/>
    </row>
    <row r="831" spans="1:23" ht="14.25">
      <c r="A831" s="1598"/>
      <c r="B831" s="1517"/>
      <c r="C831" s="1599"/>
      <c r="D831" s="1600"/>
      <c r="E831" s="1421"/>
      <c r="F831" s="1523"/>
      <c r="G831" s="1441"/>
      <c r="H831" s="1441"/>
      <c r="I831" s="1441"/>
      <c r="J831" s="1441"/>
      <c r="K831" s="1441"/>
      <c r="L831" s="1509"/>
      <c r="M831" s="1509"/>
      <c r="N831" s="1509"/>
      <c r="O831" s="1509"/>
      <c r="P831" s="1421"/>
      <c r="Q831" s="1509"/>
      <c r="R831" s="1501"/>
      <c r="S831" s="1509"/>
      <c r="T831" s="1509"/>
      <c r="U831" s="1509"/>
      <c r="V831" s="1509"/>
      <c r="W831" s="1509"/>
    </row>
    <row r="832" spans="1:23" ht="14.25">
      <c r="A832" s="1598"/>
      <c r="B832" s="1517"/>
      <c r="C832" s="1599"/>
      <c r="D832" s="1600"/>
      <c r="E832" s="1421"/>
      <c r="F832" s="1523"/>
      <c r="G832" s="1441"/>
      <c r="H832" s="1441"/>
      <c r="I832" s="1441"/>
      <c r="J832" s="1441"/>
      <c r="K832" s="1441"/>
      <c r="L832" s="1509"/>
      <c r="M832" s="1509"/>
      <c r="N832" s="1509"/>
      <c r="O832" s="1509"/>
      <c r="P832" s="1421"/>
      <c r="Q832" s="1509"/>
      <c r="R832" s="1501"/>
      <c r="S832" s="1509"/>
      <c r="T832" s="1509"/>
      <c r="U832" s="1509"/>
      <c r="V832" s="1509"/>
      <c r="W832" s="1509"/>
    </row>
    <row r="833" spans="1:23" ht="14.25">
      <c r="A833" s="1598"/>
      <c r="B833" s="1517"/>
      <c r="C833" s="1599"/>
      <c r="D833" s="1600"/>
      <c r="E833" s="1421"/>
      <c r="F833" s="1523"/>
      <c r="G833" s="1441"/>
      <c r="H833" s="1441"/>
      <c r="I833" s="1441"/>
      <c r="J833" s="1441"/>
      <c r="K833" s="1441"/>
      <c r="L833" s="1509"/>
      <c r="M833" s="1509"/>
      <c r="N833" s="1509"/>
      <c r="O833" s="1509"/>
      <c r="P833" s="1421"/>
      <c r="Q833" s="1509"/>
      <c r="R833" s="1501"/>
      <c r="S833" s="1509"/>
      <c r="T833" s="1509"/>
      <c r="U833" s="1509"/>
      <c r="V833" s="1509"/>
      <c r="W833" s="1509"/>
    </row>
    <row r="834" spans="1:23" ht="14.25">
      <c r="A834" s="1598"/>
      <c r="B834" s="1517"/>
      <c r="C834" s="1599"/>
      <c r="D834" s="1600"/>
      <c r="E834" s="1421"/>
      <c r="F834" s="1523"/>
      <c r="G834" s="1441"/>
      <c r="H834" s="1441"/>
      <c r="I834" s="1441"/>
      <c r="J834" s="1441"/>
      <c r="K834" s="1441"/>
      <c r="L834" s="1509"/>
      <c r="M834" s="1509"/>
      <c r="N834" s="1509"/>
      <c r="O834" s="1509"/>
      <c r="P834" s="1421"/>
      <c r="Q834" s="1509"/>
      <c r="R834" s="1501"/>
      <c r="S834" s="1509"/>
      <c r="T834" s="1509"/>
      <c r="U834" s="1509"/>
      <c r="V834" s="1509"/>
      <c r="W834" s="1509"/>
    </row>
    <row r="835" spans="1:23" ht="14.25">
      <c r="A835" s="1598"/>
      <c r="B835" s="1517"/>
      <c r="C835" s="1599"/>
      <c r="D835" s="1600"/>
      <c r="E835" s="1421"/>
      <c r="F835" s="1523"/>
      <c r="G835" s="1441"/>
      <c r="H835" s="1441"/>
      <c r="I835" s="1441"/>
      <c r="J835" s="1441"/>
      <c r="K835" s="1441"/>
      <c r="L835" s="1509"/>
      <c r="M835" s="1509"/>
      <c r="N835" s="1509"/>
      <c r="O835" s="1509"/>
      <c r="P835" s="1421"/>
      <c r="Q835" s="1509"/>
      <c r="R835" s="1501"/>
      <c r="S835" s="1509"/>
      <c r="T835" s="1509"/>
      <c r="U835" s="1509"/>
      <c r="V835" s="1509"/>
      <c r="W835" s="1509"/>
    </row>
    <row r="836" spans="1:23" ht="14.25">
      <c r="A836" s="1598"/>
      <c r="B836" s="1517"/>
      <c r="C836" s="1599"/>
      <c r="D836" s="1600"/>
      <c r="E836" s="1421"/>
      <c r="F836" s="1523"/>
      <c r="G836" s="1441"/>
      <c r="H836" s="1441"/>
      <c r="I836" s="1441"/>
      <c r="J836" s="1441"/>
      <c r="K836" s="1441"/>
      <c r="L836" s="1509"/>
      <c r="M836" s="1509"/>
      <c r="N836" s="1509"/>
      <c r="O836" s="1509"/>
      <c r="P836" s="1421"/>
      <c r="Q836" s="1509"/>
      <c r="R836" s="1501"/>
      <c r="S836" s="1509"/>
      <c r="T836" s="1509"/>
      <c r="U836" s="1509"/>
      <c r="V836" s="1509"/>
      <c r="W836" s="1509"/>
    </row>
    <row r="837" spans="1:23" ht="14.25">
      <c r="A837" s="1598"/>
      <c r="B837" s="1517"/>
      <c r="C837" s="1599"/>
      <c r="D837" s="1600"/>
      <c r="E837" s="1421"/>
      <c r="F837" s="1523"/>
      <c r="G837" s="1441"/>
      <c r="H837" s="1441"/>
      <c r="I837" s="1441"/>
      <c r="J837" s="1441"/>
      <c r="K837" s="1441"/>
      <c r="L837" s="1509"/>
      <c r="M837" s="1509"/>
      <c r="N837" s="1509"/>
      <c r="O837" s="1509"/>
      <c r="P837" s="1421"/>
      <c r="Q837" s="1509"/>
      <c r="R837" s="1501"/>
      <c r="S837" s="1509"/>
      <c r="T837" s="1509"/>
      <c r="U837" s="1509"/>
      <c r="V837" s="1509"/>
      <c r="W837" s="1509"/>
    </row>
    <row r="838" spans="1:23" ht="14.25">
      <c r="A838" s="1598"/>
      <c r="B838" s="1517"/>
      <c r="C838" s="1599"/>
      <c r="D838" s="1600"/>
      <c r="E838" s="1421"/>
      <c r="F838" s="1523"/>
      <c r="G838" s="1441"/>
      <c r="H838" s="1441"/>
      <c r="I838" s="1441"/>
      <c r="J838" s="1441"/>
      <c r="K838" s="1441"/>
      <c r="L838" s="1509"/>
      <c r="M838" s="1509"/>
      <c r="N838" s="1509"/>
      <c r="O838" s="1509"/>
      <c r="P838" s="1421"/>
      <c r="Q838" s="1509"/>
      <c r="R838" s="1501"/>
      <c r="S838" s="1509"/>
      <c r="T838" s="1509"/>
      <c r="U838" s="1509"/>
      <c r="V838" s="1509"/>
      <c r="W838" s="1509"/>
    </row>
    <row r="839" spans="1:23" ht="14.25">
      <c r="A839" s="1598"/>
      <c r="B839" s="1517"/>
      <c r="C839" s="1599"/>
      <c r="D839" s="1600"/>
      <c r="E839" s="1421"/>
      <c r="F839" s="1523"/>
      <c r="G839" s="1441"/>
      <c r="H839" s="1441"/>
      <c r="I839" s="1441"/>
      <c r="J839" s="1441"/>
      <c r="K839" s="1441"/>
      <c r="L839" s="1509"/>
      <c r="M839" s="1509"/>
      <c r="N839" s="1509"/>
      <c r="O839" s="1509"/>
      <c r="P839" s="1421"/>
      <c r="Q839" s="1509"/>
      <c r="R839" s="1501"/>
      <c r="S839" s="1509"/>
      <c r="T839" s="1509"/>
      <c r="U839" s="1509"/>
      <c r="V839" s="1509"/>
      <c r="W839" s="1509"/>
    </row>
    <row r="840" spans="1:23" ht="14.25">
      <c r="A840" s="1598"/>
      <c r="B840" s="1517"/>
      <c r="C840" s="1599"/>
      <c r="D840" s="1600"/>
      <c r="E840" s="1421"/>
      <c r="F840" s="1523"/>
      <c r="G840" s="1441"/>
      <c r="H840" s="1441"/>
      <c r="I840" s="1441"/>
      <c r="J840" s="1441"/>
      <c r="K840" s="1441"/>
      <c r="L840" s="1509"/>
      <c r="M840" s="1509"/>
      <c r="N840" s="1509"/>
      <c r="O840" s="1509"/>
      <c r="P840" s="1421"/>
      <c r="Q840" s="1509"/>
      <c r="R840" s="1501"/>
      <c r="S840" s="1509"/>
      <c r="T840" s="1509"/>
      <c r="U840" s="1509"/>
      <c r="V840" s="1509"/>
      <c r="W840" s="1509"/>
    </row>
    <row r="841" spans="1:23" ht="14.25">
      <c r="A841" s="1598"/>
      <c r="B841" s="1517"/>
      <c r="C841" s="1599"/>
      <c r="D841" s="1600"/>
      <c r="E841" s="1421"/>
      <c r="F841" s="1523"/>
      <c r="G841" s="1441"/>
      <c r="H841" s="1441"/>
      <c r="I841" s="1441"/>
      <c r="J841" s="1441"/>
      <c r="K841" s="1441"/>
      <c r="L841" s="1509"/>
      <c r="M841" s="1509"/>
      <c r="N841" s="1509"/>
      <c r="O841" s="1509"/>
      <c r="P841" s="1421"/>
      <c r="Q841" s="1509"/>
      <c r="R841" s="1501"/>
      <c r="S841" s="1509"/>
      <c r="T841" s="1509"/>
      <c r="U841" s="1509"/>
      <c r="V841" s="1509"/>
      <c r="W841" s="1509"/>
    </row>
    <row r="842" spans="1:23" ht="14.25">
      <c r="A842" s="1598"/>
      <c r="B842" s="1517"/>
      <c r="C842" s="1599"/>
      <c r="D842" s="1600"/>
      <c r="E842" s="1421"/>
      <c r="F842" s="1523"/>
      <c r="G842" s="1441"/>
      <c r="H842" s="1441"/>
      <c r="I842" s="1441"/>
      <c r="J842" s="1441"/>
      <c r="K842" s="1441"/>
      <c r="L842" s="1509"/>
      <c r="M842" s="1509"/>
      <c r="N842" s="1509"/>
      <c r="O842" s="1509"/>
      <c r="P842" s="1421"/>
      <c r="Q842" s="1509"/>
      <c r="R842" s="1501"/>
      <c r="S842" s="1509"/>
      <c r="T842" s="1509"/>
      <c r="U842" s="1509"/>
      <c r="V842" s="1509"/>
      <c r="W842" s="1509"/>
    </row>
    <row r="843" spans="1:23" ht="14.25">
      <c r="A843" s="1598"/>
      <c r="B843" s="1517"/>
      <c r="C843" s="1599"/>
      <c r="D843" s="1600"/>
      <c r="E843" s="1421"/>
      <c r="F843" s="1523"/>
      <c r="G843" s="1441"/>
      <c r="H843" s="1441"/>
      <c r="I843" s="1441"/>
      <c r="J843" s="1441"/>
      <c r="K843" s="1441"/>
      <c r="L843" s="1509"/>
      <c r="M843" s="1509"/>
      <c r="N843" s="1509"/>
      <c r="O843" s="1509"/>
      <c r="P843" s="1421"/>
      <c r="Q843" s="1509"/>
      <c r="R843" s="1501"/>
      <c r="S843" s="1509"/>
      <c r="T843" s="1509"/>
      <c r="U843" s="1509"/>
      <c r="V843" s="1509"/>
      <c r="W843" s="1509"/>
    </row>
    <row r="844" spans="1:23" ht="14.25">
      <c r="A844" s="1598"/>
      <c r="B844" s="1517"/>
      <c r="C844" s="1599"/>
      <c r="D844" s="1600"/>
      <c r="E844" s="1421"/>
      <c r="F844" s="1523"/>
      <c r="G844" s="1441"/>
      <c r="H844" s="1441"/>
      <c r="I844" s="1441"/>
      <c r="J844" s="1441"/>
      <c r="K844" s="1441"/>
      <c r="L844" s="1509"/>
      <c r="M844" s="1509"/>
      <c r="N844" s="1509"/>
      <c r="O844" s="1509"/>
      <c r="P844" s="1421"/>
      <c r="Q844" s="1509"/>
      <c r="R844" s="1501"/>
      <c r="S844" s="1509"/>
      <c r="T844" s="1509"/>
      <c r="U844" s="1509"/>
      <c r="V844" s="1509"/>
      <c r="W844" s="1509"/>
    </row>
    <row r="845" spans="1:23" ht="14.25">
      <c r="A845" s="1598"/>
      <c r="B845" s="1517"/>
      <c r="C845" s="1599"/>
      <c r="D845" s="1600"/>
      <c r="E845" s="1421"/>
      <c r="F845" s="1523"/>
      <c r="G845" s="1441"/>
      <c r="H845" s="1441"/>
      <c r="I845" s="1441"/>
      <c r="J845" s="1441"/>
      <c r="K845" s="1441"/>
      <c r="L845" s="1509"/>
      <c r="M845" s="1509"/>
      <c r="N845" s="1509"/>
      <c r="O845" s="1509"/>
      <c r="P845" s="1421"/>
      <c r="Q845" s="1509"/>
      <c r="R845" s="1501"/>
      <c r="S845" s="1509"/>
      <c r="T845" s="1509"/>
      <c r="U845" s="1509"/>
      <c r="V845" s="1509"/>
      <c r="W845" s="1509"/>
    </row>
    <row r="846" spans="1:23" ht="14.25">
      <c r="A846" s="1598"/>
      <c r="B846" s="1517"/>
      <c r="C846" s="1599"/>
      <c r="D846" s="1600"/>
      <c r="E846" s="1421"/>
      <c r="F846" s="1523"/>
      <c r="G846" s="1441"/>
      <c r="H846" s="1441"/>
      <c r="I846" s="1441"/>
      <c r="J846" s="1441"/>
      <c r="K846" s="1441"/>
      <c r="L846" s="1509"/>
      <c r="M846" s="1509"/>
      <c r="N846" s="1509"/>
      <c r="O846" s="1509"/>
      <c r="P846" s="1421"/>
      <c r="Q846" s="1509"/>
      <c r="R846" s="1501"/>
      <c r="S846" s="1509"/>
      <c r="T846" s="1509"/>
      <c r="U846" s="1509"/>
      <c r="V846" s="1509"/>
      <c r="W846" s="1509"/>
    </row>
    <row r="847" spans="1:23" ht="14.25">
      <c r="A847" s="1598"/>
      <c r="B847" s="1517"/>
      <c r="C847" s="1599"/>
      <c r="D847" s="1600"/>
      <c r="E847" s="1421"/>
      <c r="F847" s="1523"/>
      <c r="G847" s="1441"/>
      <c r="H847" s="1441"/>
      <c r="I847" s="1441"/>
      <c r="J847" s="1441"/>
      <c r="K847" s="1441"/>
      <c r="L847" s="1509"/>
      <c r="M847" s="1509"/>
      <c r="N847" s="1509"/>
      <c r="O847" s="1509"/>
      <c r="P847" s="1421"/>
      <c r="Q847" s="1509"/>
      <c r="R847" s="1501"/>
      <c r="S847" s="1509"/>
      <c r="T847" s="1509"/>
      <c r="U847" s="1509"/>
      <c r="V847" s="1509"/>
      <c r="W847" s="1509"/>
    </row>
    <row r="848" spans="1:23" ht="14.25">
      <c r="A848" s="1598"/>
      <c r="B848" s="1517"/>
      <c r="C848" s="1599"/>
      <c r="D848" s="1600"/>
      <c r="E848" s="1421"/>
      <c r="F848" s="1523"/>
      <c r="G848" s="1441"/>
      <c r="H848" s="1441"/>
      <c r="I848" s="1441"/>
      <c r="J848" s="1441"/>
      <c r="K848" s="1441"/>
      <c r="L848" s="1509"/>
      <c r="M848" s="1509"/>
      <c r="N848" s="1509"/>
      <c r="O848" s="1509"/>
      <c r="P848" s="1421"/>
      <c r="Q848" s="1509"/>
      <c r="R848" s="1501"/>
      <c r="S848" s="1509"/>
      <c r="T848" s="1509"/>
      <c r="U848" s="1509"/>
      <c r="V848" s="1509"/>
      <c r="W848" s="1509"/>
    </row>
    <row r="849" spans="1:23" ht="14.25">
      <c r="A849" s="1598"/>
      <c r="B849" s="1517"/>
      <c r="C849" s="1599"/>
      <c r="D849" s="1600"/>
      <c r="E849" s="1421"/>
      <c r="F849" s="1523"/>
      <c r="G849" s="1441"/>
      <c r="H849" s="1441"/>
      <c r="I849" s="1441"/>
      <c r="J849" s="1441"/>
      <c r="K849" s="1441"/>
      <c r="L849" s="1509"/>
      <c r="M849" s="1509"/>
      <c r="N849" s="1509"/>
      <c r="O849" s="1509"/>
      <c r="P849" s="1421"/>
      <c r="Q849" s="1509"/>
      <c r="R849" s="1501"/>
      <c r="S849" s="1509"/>
      <c r="T849" s="1509"/>
      <c r="U849" s="1509"/>
      <c r="V849" s="1509"/>
      <c r="W849" s="1509"/>
    </row>
    <row r="850" spans="1:23" ht="14.25">
      <c r="A850" s="1598"/>
      <c r="B850" s="1517"/>
      <c r="C850" s="1599"/>
      <c r="D850" s="1600"/>
      <c r="E850" s="1421"/>
      <c r="F850" s="1523"/>
      <c r="G850" s="1441"/>
      <c r="H850" s="1441"/>
      <c r="I850" s="1441"/>
      <c r="J850" s="1441"/>
      <c r="K850" s="1441"/>
      <c r="L850" s="1509"/>
      <c r="M850" s="1509"/>
      <c r="N850" s="1509"/>
      <c r="O850" s="1509"/>
      <c r="P850" s="1421"/>
      <c r="Q850" s="1509"/>
      <c r="R850" s="1501"/>
      <c r="S850" s="1509"/>
      <c r="T850" s="1509"/>
      <c r="U850" s="1509"/>
      <c r="V850" s="1509"/>
      <c r="W850" s="1509"/>
    </row>
    <row r="851" spans="1:23" ht="14.25">
      <c r="A851" s="1598"/>
      <c r="B851" s="1517"/>
      <c r="C851" s="1599"/>
      <c r="D851" s="1600"/>
      <c r="E851" s="1421"/>
      <c r="F851" s="1523"/>
      <c r="G851" s="1441"/>
      <c r="H851" s="1441"/>
      <c r="I851" s="1441"/>
      <c r="J851" s="1441"/>
      <c r="K851" s="1441"/>
      <c r="L851" s="1509"/>
      <c r="M851" s="1509"/>
      <c r="N851" s="1509"/>
      <c r="O851" s="1509"/>
      <c r="P851" s="1421"/>
      <c r="Q851" s="1509"/>
      <c r="R851" s="1501"/>
      <c r="S851" s="1509"/>
      <c r="T851" s="1509"/>
      <c r="U851" s="1509"/>
      <c r="V851" s="1509"/>
      <c r="W851" s="1509"/>
    </row>
    <row r="852" spans="1:23" ht="14.25">
      <c r="A852" s="1598"/>
      <c r="B852" s="1517"/>
      <c r="C852" s="1599"/>
      <c r="D852" s="1600"/>
      <c r="E852" s="1421"/>
      <c r="F852" s="1523"/>
      <c r="G852" s="1441"/>
      <c r="H852" s="1441"/>
      <c r="I852" s="1441"/>
      <c r="J852" s="1441"/>
      <c r="K852" s="1441"/>
      <c r="L852" s="1509"/>
      <c r="M852" s="1509"/>
      <c r="N852" s="1509"/>
      <c r="O852" s="1509"/>
      <c r="P852" s="1421"/>
      <c r="Q852" s="1509"/>
      <c r="R852" s="1501"/>
      <c r="S852" s="1509"/>
      <c r="T852" s="1509"/>
      <c r="U852" s="1509"/>
      <c r="V852" s="1509"/>
      <c r="W852" s="1509"/>
    </row>
    <row r="853" spans="1:23" ht="14.25">
      <c r="A853" s="1598"/>
      <c r="B853" s="1517"/>
      <c r="C853" s="1599"/>
      <c r="D853" s="1600"/>
      <c r="E853" s="1421"/>
      <c r="F853" s="1523"/>
      <c r="G853" s="1441"/>
      <c r="H853" s="1441"/>
      <c r="I853" s="1441"/>
      <c r="J853" s="1441"/>
      <c r="K853" s="1441"/>
      <c r="L853" s="1509"/>
      <c r="M853" s="1509"/>
      <c r="N853" s="1509"/>
      <c r="O853" s="1509"/>
      <c r="P853" s="1421"/>
      <c r="Q853" s="1509"/>
      <c r="R853" s="1501"/>
      <c r="S853" s="1509"/>
      <c r="T853" s="1509"/>
      <c r="U853" s="1509"/>
      <c r="V853" s="1509"/>
      <c r="W853" s="1509"/>
    </row>
    <row r="854" spans="1:23" ht="14.25">
      <c r="A854" s="1598"/>
      <c r="B854" s="1517"/>
      <c r="C854" s="1599"/>
      <c r="D854" s="1600"/>
      <c r="E854" s="1421"/>
      <c r="F854" s="1523"/>
      <c r="G854" s="1441"/>
      <c r="H854" s="1441"/>
      <c r="I854" s="1441"/>
      <c r="J854" s="1441"/>
      <c r="K854" s="1441"/>
      <c r="L854" s="1509"/>
      <c r="M854" s="1509"/>
      <c r="N854" s="1509"/>
      <c r="O854" s="1509"/>
      <c r="P854" s="1421"/>
      <c r="Q854" s="1509"/>
      <c r="R854" s="1501"/>
      <c r="S854" s="1509"/>
      <c r="T854" s="1509"/>
      <c r="U854" s="1509"/>
      <c r="V854" s="1509"/>
      <c r="W854" s="1509"/>
    </row>
    <row r="855" spans="1:23" ht="14.25">
      <c r="A855" s="1598"/>
      <c r="B855" s="1517"/>
      <c r="C855" s="1599"/>
      <c r="D855" s="1600"/>
      <c r="E855" s="1421"/>
      <c r="F855" s="1523"/>
      <c r="G855" s="1441"/>
      <c r="H855" s="1441"/>
      <c r="I855" s="1441"/>
      <c r="J855" s="1441"/>
      <c r="K855" s="1441"/>
      <c r="L855" s="1509"/>
      <c r="M855" s="1509"/>
      <c r="N855" s="1509"/>
      <c r="O855" s="1509"/>
      <c r="P855" s="1421"/>
      <c r="Q855" s="1509"/>
      <c r="R855" s="1501"/>
      <c r="S855" s="1509"/>
      <c r="T855" s="1509"/>
      <c r="U855" s="1509"/>
      <c r="V855" s="1509"/>
      <c r="W855" s="1509"/>
    </row>
    <row r="856" spans="1:23" ht="14.25">
      <c r="A856" s="1598"/>
      <c r="B856" s="1517"/>
      <c r="C856" s="1599"/>
      <c r="D856" s="1600"/>
      <c r="E856" s="1421"/>
      <c r="F856" s="1523"/>
      <c r="G856" s="1441"/>
      <c r="H856" s="1441"/>
      <c r="I856" s="1441"/>
      <c r="J856" s="1441"/>
      <c r="K856" s="1441"/>
      <c r="L856" s="1509"/>
      <c r="M856" s="1509"/>
      <c r="N856" s="1509"/>
      <c r="O856" s="1509"/>
      <c r="P856" s="1421"/>
      <c r="Q856" s="1509"/>
      <c r="R856" s="1501"/>
      <c r="S856" s="1509"/>
      <c r="T856" s="1509"/>
      <c r="U856" s="1509"/>
      <c r="V856" s="1509"/>
      <c r="W856" s="1509"/>
    </row>
    <row r="857" spans="1:23" ht="14.25">
      <c r="A857" s="1598"/>
      <c r="B857" s="1517"/>
      <c r="C857" s="1599"/>
      <c r="D857" s="1600"/>
      <c r="E857" s="1421"/>
      <c r="F857" s="1523"/>
      <c r="G857" s="1441"/>
      <c r="H857" s="1441"/>
      <c r="I857" s="1441"/>
      <c r="J857" s="1441"/>
      <c r="K857" s="1441"/>
      <c r="L857" s="1509"/>
      <c r="M857" s="1509"/>
      <c r="N857" s="1509"/>
      <c r="O857" s="1509"/>
      <c r="P857" s="1421"/>
      <c r="Q857" s="1509"/>
      <c r="R857" s="1501"/>
      <c r="S857" s="1509"/>
      <c r="T857" s="1509"/>
      <c r="U857" s="1509"/>
      <c r="V857" s="1509"/>
      <c r="W857" s="1509"/>
    </row>
    <row r="858" spans="1:23" ht="14.25">
      <c r="A858" s="1598"/>
      <c r="B858" s="1517"/>
      <c r="C858" s="1599"/>
      <c r="D858" s="1600"/>
      <c r="E858" s="1421"/>
      <c r="F858" s="1523"/>
      <c r="G858" s="1441"/>
      <c r="H858" s="1441"/>
      <c r="I858" s="1441"/>
      <c r="J858" s="1441"/>
      <c r="K858" s="1441"/>
      <c r="L858" s="1509"/>
      <c r="M858" s="1509"/>
      <c r="N858" s="1509"/>
      <c r="O858" s="1509"/>
      <c r="P858" s="1421"/>
      <c r="Q858" s="1509"/>
      <c r="R858" s="1501"/>
      <c r="S858" s="1509"/>
      <c r="T858" s="1509"/>
      <c r="U858" s="1509"/>
      <c r="V858" s="1509"/>
      <c r="W858" s="1509"/>
    </row>
    <row r="859" spans="1:23" ht="14.25">
      <c r="A859" s="1598"/>
      <c r="B859" s="1517"/>
      <c r="C859" s="1599"/>
      <c r="D859" s="1600"/>
      <c r="E859" s="1421"/>
      <c r="F859" s="1523"/>
      <c r="G859" s="1441"/>
      <c r="H859" s="1441"/>
      <c r="I859" s="1441"/>
      <c r="J859" s="1441"/>
      <c r="K859" s="1441"/>
      <c r="L859" s="1509"/>
      <c r="M859" s="1509"/>
      <c r="N859" s="1509"/>
      <c r="O859" s="1509"/>
      <c r="P859" s="1421"/>
      <c r="Q859" s="1509"/>
      <c r="R859" s="1501"/>
      <c r="S859" s="1509"/>
      <c r="T859" s="1509"/>
      <c r="U859" s="1509"/>
      <c r="V859" s="1509"/>
      <c r="W859" s="1509"/>
    </row>
    <row r="860" spans="1:23" ht="14.25">
      <c r="A860" s="1598"/>
      <c r="B860" s="1517"/>
      <c r="C860" s="1599"/>
      <c r="D860" s="1600"/>
      <c r="E860" s="1421"/>
      <c r="F860" s="1523"/>
      <c r="G860" s="1441"/>
      <c r="H860" s="1441"/>
      <c r="I860" s="1441"/>
      <c r="J860" s="1441"/>
      <c r="K860" s="1441"/>
      <c r="L860" s="1509"/>
      <c r="M860" s="1509"/>
      <c r="N860" s="1509"/>
      <c r="O860" s="1509"/>
      <c r="P860" s="1421"/>
      <c r="Q860" s="1509"/>
      <c r="R860" s="1501"/>
      <c r="S860" s="1509"/>
      <c r="T860" s="1509"/>
      <c r="U860" s="1509"/>
      <c r="V860" s="1509"/>
      <c r="W860" s="1509"/>
    </row>
    <row r="861" spans="1:23" ht="14.25">
      <c r="A861" s="1598"/>
      <c r="B861" s="1517"/>
      <c r="C861" s="1599"/>
      <c r="D861" s="1600"/>
      <c r="E861" s="1421"/>
      <c r="F861" s="1523"/>
      <c r="G861" s="1441"/>
      <c r="H861" s="1441"/>
      <c r="I861" s="1441"/>
      <c r="J861" s="1441"/>
      <c r="K861" s="1441"/>
      <c r="L861" s="1509"/>
      <c r="M861" s="1509"/>
      <c r="N861" s="1509"/>
      <c r="O861" s="1509"/>
      <c r="P861" s="1421"/>
      <c r="Q861" s="1509"/>
      <c r="R861" s="1501"/>
      <c r="S861" s="1509"/>
      <c r="T861" s="1509"/>
      <c r="U861" s="1509"/>
      <c r="V861" s="1509"/>
      <c r="W861" s="1509"/>
    </row>
    <row r="862" spans="1:23" ht="14.25">
      <c r="A862" s="1598"/>
      <c r="B862" s="1517"/>
      <c r="C862" s="1599"/>
      <c r="D862" s="1600"/>
      <c r="E862" s="1421"/>
      <c r="F862" s="1523"/>
      <c r="G862" s="1441"/>
      <c r="H862" s="1441"/>
      <c r="I862" s="1441"/>
      <c r="J862" s="1441"/>
      <c r="K862" s="1441"/>
      <c r="L862" s="1509"/>
      <c r="M862" s="1509"/>
      <c r="N862" s="1509"/>
      <c r="O862" s="1509"/>
      <c r="P862" s="1421"/>
      <c r="Q862" s="1509"/>
      <c r="R862" s="1501"/>
      <c r="S862" s="1509"/>
      <c r="T862" s="1509"/>
      <c r="U862" s="1509"/>
      <c r="V862" s="1509"/>
      <c r="W862" s="1509"/>
    </row>
    <row r="863" spans="1:23" ht="14.25">
      <c r="A863" s="1598"/>
      <c r="B863" s="1517"/>
      <c r="C863" s="1599"/>
      <c r="D863" s="1600"/>
      <c r="E863" s="1421"/>
      <c r="F863" s="1523"/>
      <c r="G863" s="1441"/>
      <c r="H863" s="1441"/>
      <c r="I863" s="1441"/>
      <c r="J863" s="1441"/>
      <c r="K863" s="1441"/>
      <c r="L863" s="1509"/>
      <c r="M863" s="1509"/>
      <c r="N863" s="1509"/>
      <c r="O863" s="1509"/>
      <c r="P863" s="1421"/>
      <c r="Q863" s="1509"/>
      <c r="R863" s="1501"/>
      <c r="S863" s="1509"/>
      <c r="T863" s="1509"/>
      <c r="U863" s="1509"/>
      <c r="V863" s="1509"/>
      <c r="W863" s="1509"/>
    </row>
    <row r="864" spans="1:23" ht="14.25">
      <c r="A864" s="1598"/>
      <c r="B864" s="1517"/>
      <c r="C864" s="1599"/>
      <c r="D864" s="1600"/>
      <c r="E864" s="1421"/>
      <c r="F864" s="1523"/>
      <c r="G864" s="1441"/>
      <c r="H864" s="1441"/>
      <c r="I864" s="1441"/>
      <c r="J864" s="1441"/>
      <c r="K864" s="1441"/>
      <c r="L864" s="1509"/>
      <c r="M864" s="1509"/>
      <c r="N864" s="1509"/>
      <c r="O864" s="1509"/>
      <c r="P864" s="1421"/>
      <c r="Q864" s="1509"/>
      <c r="R864" s="1501"/>
      <c r="S864" s="1509"/>
      <c r="T864" s="1509"/>
      <c r="U864" s="1509"/>
      <c r="V864" s="1509"/>
      <c r="W864" s="1509"/>
    </row>
    <row r="865" spans="1:23" ht="14.25">
      <c r="A865" s="1598"/>
      <c r="B865" s="1517"/>
      <c r="C865" s="1599"/>
      <c r="D865" s="1600"/>
      <c r="E865" s="1421"/>
      <c r="F865" s="1523"/>
      <c r="G865" s="1441"/>
      <c r="H865" s="1441"/>
      <c r="I865" s="1441"/>
      <c r="J865" s="1441"/>
      <c r="K865" s="1441"/>
      <c r="L865" s="1509"/>
      <c r="M865" s="1509"/>
      <c r="N865" s="1509"/>
      <c r="O865" s="1509"/>
      <c r="P865" s="1421"/>
      <c r="Q865" s="1509"/>
      <c r="R865" s="1501"/>
      <c r="S865" s="1509"/>
      <c r="T865" s="1509"/>
      <c r="U865" s="1509"/>
      <c r="V865" s="1509"/>
      <c r="W865" s="1509"/>
    </row>
    <row r="866" spans="1:23" ht="14.25">
      <c r="A866" s="1598"/>
      <c r="B866" s="1517"/>
      <c r="C866" s="1599"/>
      <c r="D866" s="1600"/>
      <c r="E866" s="1421"/>
      <c r="F866" s="1523"/>
      <c r="G866" s="1441"/>
      <c r="H866" s="1441"/>
      <c r="I866" s="1441"/>
      <c r="J866" s="1441"/>
      <c r="K866" s="1441"/>
      <c r="L866" s="1509"/>
      <c r="M866" s="1509"/>
      <c r="N866" s="1509"/>
      <c r="O866" s="1509"/>
      <c r="P866" s="1421"/>
      <c r="Q866" s="1509"/>
      <c r="R866" s="1501"/>
      <c r="S866" s="1509"/>
      <c r="T866" s="1509"/>
      <c r="U866" s="1509"/>
      <c r="V866" s="1509"/>
      <c r="W866" s="1509"/>
    </row>
    <row r="867" spans="1:23" ht="14.25">
      <c r="A867" s="1598"/>
      <c r="B867" s="1517"/>
      <c r="C867" s="1599"/>
      <c r="D867" s="1600"/>
      <c r="E867" s="1421"/>
      <c r="F867" s="1523"/>
      <c r="G867" s="1441"/>
      <c r="H867" s="1441"/>
      <c r="I867" s="1441"/>
      <c r="J867" s="1441"/>
      <c r="K867" s="1441"/>
      <c r="L867" s="1509"/>
      <c r="M867" s="1509"/>
      <c r="N867" s="1509"/>
      <c r="O867" s="1509"/>
      <c r="P867" s="1421"/>
      <c r="Q867" s="1509"/>
      <c r="R867" s="1501"/>
      <c r="S867" s="1509"/>
      <c r="T867" s="1509"/>
      <c r="U867" s="1509"/>
      <c r="V867" s="1509"/>
      <c r="W867" s="1509"/>
    </row>
    <row r="868" spans="1:23" ht="14.25">
      <c r="A868" s="1598"/>
      <c r="B868" s="1517"/>
      <c r="C868" s="1599"/>
      <c r="D868" s="1600"/>
      <c r="E868" s="1421"/>
      <c r="F868" s="1523"/>
      <c r="G868" s="1441"/>
      <c r="H868" s="1441"/>
      <c r="I868" s="1441"/>
      <c r="J868" s="1441"/>
      <c r="K868" s="1441"/>
      <c r="L868" s="1509"/>
      <c r="M868" s="1509"/>
      <c r="N868" s="1509"/>
      <c r="O868" s="1509"/>
      <c r="P868" s="1421"/>
      <c r="Q868" s="1509"/>
      <c r="R868" s="1501"/>
      <c r="S868" s="1509"/>
      <c r="T868" s="1509"/>
      <c r="U868" s="1509"/>
      <c r="V868" s="1509"/>
      <c r="W868" s="1509"/>
    </row>
    <row r="869" spans="1:23" ht="14.25">
      <c r="A869" s="1598"/>
      <c r="B869" s="1517"/>
      <c r="C869" s="1599"/>
      <c r="D869" s="1600"/>
      <c r="E869" s="1421"/>
      <c r="F869" s="1523"/>
      <c r="G869" s="1441"/>
      <c r="H869" s="1441"/>
      <c r="I869" s="1441"/>
      <c r="J869" s="1441"/>
      <c r="K869" s="1441"/>
      <c r="L869" s="1509"/>
      <c r="M869" s="1509"/>
      <c r="N869" s="1509"/>
      <c r="O869" s="1509"/>
      <c r="P869" s="1421"/>
      <c r="Q869" s="1509"/>
      <c r="R869" s="1501"/>
      <c r="S869" s="1509"/>
      <c r="T869" s="1509"/>
      <c r="U869" s="1509"/>
      <c r="V869" s="1509"/>
      <c r="W869" s="1509"/>
    </row>
    <row r="870" spans="1:23" ht="14.25">
      <c r="A870" s="1598"/>
      <c r="B870" s="1517"/>
      <c r="C870" s="1599"/>
      <c r="D870" s="1600"/>
      <c r="E870" s="1421"/>
      <c r="F870" s="1523"/>
      <c r="G870" s="1441"/>
      <c r="H870" s="1441"/>
      <c r="I870" s="1441"/>
      <c r="J870" s="1441"/>
      <c r="K870" s="1441"/>
      <c r="L870" s="1509"/>
      <c r="M870" s="1509"/>
      <c r="N870" s="1509"/>
      <c r="O870" s="1509"/>
      <c r="P870" s="1421"/>
      <c r="Q870" s="1509"/>
      <c r="R870" s="1501"/>
      <c r="S870" s="1509"/>
      <c r="T870" s="1509"/>
      <c r="U870" s="1509"/>
      <c r="V870" s="1509"/>
      <c r="W870" s="1509"/>
    </row>
    <row r="871" spans="1:23" ht="14.25">
      <c r="A871" s="1598"/>
      <c r="B871" s="1517"/>
      <c r="C871" s="1599"/>
      <c r="D871" s="1600"/>
      <c r="E871" s="1421"/>
      <c r="F871" s="1523"/>
      <c r="G871" s="1441"/>
      <c r="H871" s="1441"/>
      <c r="I871" s="1441"/>
      <c r="J871" s="1441"/>
      <c r="K871" s="1441"/>
      <c r="L871" s="1509"/>
      <c r="M871" s="1509"/>
      <c r="N871" s="1509"/>
      <c r="O871" s="1509"/>
      <c r="P871" s="1421"/>
      <c r="Q871" s="1509"/>
      <c r="R871" s="1501"/>
      <c r="S871" s="1509"/>
      <c r="T871" s="1509"/>
      <c r="U871" s="1509"/>
      <c r="V871" s="1509"/>
      <c r="W871" s="1509"/>
    </row>
    <row r="872" spans="1:23" ht="14.25">
      <c r="A872" s="1598"/>
      <c r="B872" s="1517"/>
      <c r="C872" s="1599"/>
      <c r="D872" s="1600"/>
      <c r="E872" s="1421"/>
      <c r="F872" s="1523"/>
      <c r="G872" s="1441"/>
      <c r="H872" s="1441"/>
      <c r="I872" s="1441"/>
      <c r="J872" s="1441"/>
      <c r="K872" s="1441"/>
      <c r="L872" s="1509"/>
      <c r="M872" s="1509"/>
      <c r="N872" s="1509"/>
      <c r="O872" s="1509"/>
      <c r="P872" s="1421"/>
      <c r="Q872" s="1509"/>
      <c r="R872" s="1501"/>
      <c r="S872" s="1509"/>
      <c r="T872" s="1509"/>
      <c r="U872" s="1509"/>
      <c r="V872" s="1509"/>
      <c r="W872" s="1509"/>
    </row>
    <row r="873" spans="1:23" ht="14.25">
      <c r="A873" s="1598"/>
      <c r="B873" s="1517"/>
      <c r="C873" s="1599"/>
      <c r="D873" s="1600"/>
      <c r="E873" s="1421"/>
      <c r="F873" s="1523"/>
      <c r="G873" s="1441"/>
      <c r="H873" s="1441"/>
      <c r="I873" s="1441"/>
      <c r="J873" s="1441"/>
      <c r="K873" s="1441"/>
      <c r="L873" s="1509"/>
      <c r="M873" s="1509"/>
      <c r="N873" s="1509"/>
      <c r="O873" s="1509"/>
      <c r="P873" s="1421"/>
      <c r="Q873" s="1509"/>
      <c r="R873" s="1501"/>
      <c r="S873" s="1509"/>
      <c r="T873" s="1509"/>
      <c r="U873" s="1509"/>
      <c r="V873" s="1509"/>
      <c r="W873" s="1509"/>
    </row>
    <row r="874" spans="1:23" ht="14.25">
      <c r="A874" s="1598"/>
      <c r="B874" s="1517"/>
      <c r="C874" s="1599"/>
      <c r="D874" s="1600"/>
      <c r="E874" s="1421"/>
      <c r="F874" s="1523"/>
      <c r="G874" s="1441"/>
      <c r="H874" s="1441"/>
      <c r="I874" s="1441"/>
      <c r="J874" s="1441"/>
      <c r="K874" s="1441"/>
      <c r="L874" s="1509"/>
      <c r="M874" s="1509"/>
      <c r="N874" s="1509"/>
      <c r="O874" s="1509"/>
      <c r="P874" s="1421"/>
      <c r="Q874" s="1509"/>
      <c r="R874" s="1501"/>
      <c r="S874" s="1509"/>
      <c r="T874" s="1509"/>
      <c r="U874" s="1509"/>
      <c r="V874" s="1509"/>
      <c r="W874" s="1509"/>
    </row>
    <row r="875" spans="1:23" ht="14.25">
      <c r="A875" s="1598"/>
      <c r="B875" s="1517"/>
      <c r="C875" s="1599"/>
      <c r="D875" s="1600"/>
      <c r="E875" s="1421"/>
      <c r="F875" s="1523"/>
      <c r="G875" s="1441"/>
      <c r="H875" s="1441"/>
      <c r="I875" s="1441"/>
      <c r="J875" s="1441"/>
      <c r="K875" s="1441"/>
      <c r="L875" s="1509"/>
      <c r="M875" s="1509"/>
      <c r="N875" s="1509"/>
      <c r="O875" s="1509"/>
      <c r="P875" s="1421"/>
      <c r="Q875" s="1509"/>
      <c r="R875" s="1501"/>
      <c r="S875" s="1509"/>
      <c r="T875" s="1509"/>
      <c r="U875" s="1509"/>
      <c r="V875" s="1509"/>
      <c r="W875" s="1509"/>
    </row>
    <row r="876" spans="1:23" ht="14.25">
      <c r="A876" s="1598"/>
      <c r="B876" s="1517"/>
      <c r="C876" s="1599"/>
      <c r="D876" s="1600"/>
      <c r="E876" s="1421"/>
      <c r="F876" s="1523"/>
      <c r="G876" s="1441"/>
      <c r="H876" s="1441"/>
      <c r="I876" s="1441"/>
      <c r="J876" s="1441"/>
      <c r="K876" s="1441"/>
      <c r="L876" s="1509"/>
      <c r="M876" s="1509"/>
      <c r="N876" s="1509"/>
      <c r="O876" s="1509"/>
      <c r="P876" s="1421"/>
      <c r="Q876" s="1509"/>
      <c r="R876" s="1501"/>
      <c r="S876" s="1509"/>
      <c r="T876" s="1509"/>
      <c r="U876" s="1509"/>
      <c r="V876" s="1509"/>
      <c r="W876" s="1509"/>
    </row>
    <row r="877" spans="1:23" ht="14.25">
      <c r="A877" s="1598"/>
      <c r="B877" s="1517"/>
      <c r="C877" s="1599"/>
      <c r="D877" s="1600"/>
      <c r="E877" s="1421"/>
      <c r="F877" s="1523"/>
      <c r="G877" s="1441"/>
      <c r="H877" s="1441"/>
      <c r="I877" s="1441"/>
      <c r="J877" s="1441"/>
      <c r="K877" s="1441"/>
      <c r="L877" s="1509"/>
      <c r="M877" s="1509"/>
      <c r="N877" s="1509"/>
      <c r="O877" s="1509"/>
      <c r="P877" s="1421"/>
      <c r="Q877" s="1509"/>
      <c r="R877" s="1501"/>
      <c r="S877" s="1509"/>
      <c r="T877" s="1509"/>
      <c r="U877" s="1509"/>
      <c r="V877" s="1509"/>
      <c r="W877" s="1509"/>
    </row>
    <row r="878" spans="1:23" ht="14.25">
      <c r="A878" s="1598"/>
      <c r="B878" s="1517"/>
      <c r="C878" s="1599"/>
      <c r="D878" s="1600"/>
      <c r="E878" s="1421"/>
      <c r="F878" s="1523"/>
      <c r="G878" s="1441"/>
      <c r="H878" s="1441"/>
      <c r="I878" s="1441"/>
      <c r="J878" s="1441"/>
      <c r="K878" s="1441"/>
      <c r="L878" s="1509"/>
      <c r="M878" s="1509"/>
      <c r="N878" s="1509"/>
      <c r="O878" s="1509"/>
      <c r="P878" s="1421"/>
      <c r="Q878" s="1509"/>
      <c r="R878" s="1501"/>
      <c r="S878" s="1509"/>
      <c r="T878" s="1509"/>
      <c r="U878" s="1509"/>
      <c r="V878" s="1509"/>
      <c r="W878" s="1509"/>
    </row>
    <row r="879" spans="1:23" ht="14.25">
      <c r="A879" s="1598"/>
      <c r="B879" s="1517"/>
      <c r="C879" s="1599"/>
      <c r="D879" s="1600"/>
      <c r="E879" s="1421"/>
      <c r="F879" s="1523"/>
      <c r="G879" s="1441"/>
      <c r="H879" s="1441"/>
      <c r="I879" s="1441"/>
      <c r="J879" s="1441"/>
      <c r="K879" s="1441"/>
      <c r="L879" s="1509"/>
      <c r="M879" s="1509"/>
      <c r="N879" s="1509"/>
      <c r="O879" s="1509"/>
      <c r="P879" s="1421"/>
      <c r="Q879" s="1509"/>
      <c r="R879" s="1501"/>
      <c r="S879" s="1509"/>
      <c r="T879" s="1509"/>
      <c r="U879" s="1509"/>
      <c r="V879" s="1509"/>
      <c r="W879" s="1509"/>
    </row>
    <row r="880" spans="1:23" ht="14.25">
      <c r="A880" s="1598"/>
      <c r="B880" s="1517"/>
      <c r="C880" s="1599"/>
      <c r="D880" s="1600"/>
      <c r="E880" s="1421"/>
      <c r="F880" s="1523"/>
      <c r="G880" s="1441"/>
      <c r="H880" s="1441"/>
      <c r="I880" s="1441"/>
      <c r="J880" s="1441"/>
      <c r="K880" s="1441"/>
      <c r="L880" s="1509"/>
      <c r="M880" s="1509"/>
      <c r="N880" s="1509"/>
      <c r="O880" s="1509"/>
      <c r="P880" s="1421"/>
      <c r="Q880" s="1509"/>
      <c r="R880" s="1501"/>
      <c r="S880" s="1509"/>
      <c r="T880" s="1509"/>
      <c r="U880" s="1509"/>
      <c r="V880" s="1509"/>
      <c r="W880" s="1509"/>
    </row>
    <row r="881" spans="1:23" ht="14.25">
      <c r="A881" s="1598"/>
      <c r="B881" s="1517"/>
      <c r="C881" s="1599"/>
      <c r="D881" s="1600"/>
      <c r="E881" s="1421"/>
      <c r="F881" s="1523"/>
      <c r="G881" s="1441"/>
      <c r="H881" s="1441"/>
      <c r="I881" s="1441"/>
      <c r="J881" s="1441"/>
      <c r="K881" s="1441"/>
      <c r="L881" s="1509"/>
      <c r="M881" s="1509"/>
      <c r="N881" s="1509"/>
      <c r="O881" s="1509"/>
      <c r="P881" s="1421"/>
      <c r="Q881" s="1509"/>
      <c r="R881" s="1501"/>
      <c r="S881" s="1509"/>
      <c r="T881" s="1509"/>
      <c r="U881" s="1509"/>
      <c r="V881" s="1509"/>
      <c r="W881" s="1509"/>
    </row>
    <row r="882" spans="1:23" ht="14.25">
      <c r="A882" s="1598"/>
      <c r="B882" s="1517"/>
      <c r="C882" s="1599"/>
      <c r="D882" s="1600"/>
      <c r="E882" s="1421"/>
      <c r="F882" s="1523"/>
      <c r="G882" s="1441"/>
      <c r="H882" s="1441"/>
      <c r="I882" s="1441"/>
      <c r="J882" s="1441"/>
      <c r="K882" s="1441"/>
      <c r="L882" s="1509"/>
      <c r="M882" s="1509"/>
      <c r="N882" s="1509"/>
      <c r="O882" s="1509"/>
      <c r="P882" s="1421"/>
      <c r="Q882" s="1509"/>
      <c r="R882" s="1501"/>
      <c r="S882" s="1509"/>
      <c r="T882" s="1509"/>
      <c r="U882" s="1509"/>
      <c r="V882" s="1509"/>
      <c r="W882" s="1509"/>
    </row>
    <row r="883" spans="1:23" ht="14.25">
      <c r="A883" s="1598"/>
      <c r="B883" s="1517"/>
      <c r="C883" s="1599"/>
      <c r="D883" s="1600"/>
      <c r="E883" s="1421"/>
      <c r="F883" s="1523"/>
      <c r="G883" s="1441"/>
      <c r="H883" s="1441"/>
      <c r="I883" s="1441"/>
      <c r="J883" s="1441"/>
      <c r="K883" s="1441"/>
      <c r="L883" s="1509"/>
      <c r="M883" s="1509"/>
      <c r="N883" s="1509"/>
      <c r="O883" s="1509"/>
      <c r="P883" s="1421"/>
      <c r="Q883" s="1509"/>
      <c r="R883" s="1501"/>
      <c r="S883" s="1509"/>
      <c r="T883" s="1509"/>
      <c r="U883" s="1509"/>
      <c r="V883" s="1509"/>
      <c r="W883" s="1509"/>
    </row>
    <row r="884" spans="1:23" ht="14.25">
      <c r="A884" s="1598"/>
      <c r="B884" s="1517"/>
      <c r="C884" s="1599"/>
      <c r="D884" s="1600"/>
      <c r="E884" s="1421"/>
      <c r="F884" s="1523"/>
      <c r="G884" s="1441"/>
      <c r="H884" s="1441"/>
      <c r="I884" s="1441"/>
      <c r="J884" s="1441"/>
      <c r="K884" s="1441"/>
      <c r="L884" s="1509"/>
      <c r="M884" s="1509"/>
      <c r="N884" s="1509"/>
      <c r="O884" s="1509"/>
      <c r="P884" s="1421"/>
      <c r="Q884" s="1509"/>
      <c r="R884" s="1501"/>
      <c r="S884" s="1509"/>
      <c r="T884" s="1509"/>
      <c r="U884" s="1509"/>
      <c r="V884" s="1509"/>
      <c r="W884" s="1509"/>
    </row>
    <row r="885" spans="1:23" ht="14.25">
      <c r="A885" s="1598"/>
      <c r="B885" s="1517"/>
      <c r="C885" s="1599"/>
      <c r="D885" s="1600"/>
      <c r="E885" s="1421"/>
      <c r="F885" s="1523"/>
      <c r="G885" s="1441"/>
      <c r="H885" s="1441"/>
      <c r="I885" s="1441"/>
      <c r="J885" s="1441"/>
      <c r="K885" s="1441"/>
      <c r="L885" s="1509"/>
      <c r="M885" s="1509"/>
      <c r="N885" s="1509"/>
      <c r="O885" s="1509"/>
      <c r="P885" s="1421"/>
      <c r="Q885" s="1509"/>
      <c r="R885" s="1501"/>
      <c r="S885" s="1509"/>
      <c r="T885" s="1509"/>
      <c r="U885" s="1509"/>
      <c r="V885" s="1509"/>
      <c r="W885" s="1509"/>
    </row>
    <row r="886" spans="1:23" ht="14.25">
      <c r="A886" s="1598"/>
      <c r="B886" s="1517"/>
      <c r="C886" s="1599"/>
      <c r="D886" s="1600"/>
      <c r="E886" s="1421"/>
      <c r="F886" s="1523"/>
      <c r="G886" s="1441"/>
      <c r="H886" s="1441"/>
      <c r="I886" s="1441"/>
      <c r="J886" s="1441"/>
      <c r="K886" s="1441"/>
      <c r="L886" s="1509"/>
      <c r="M886" s="1509"/>
      <c r="N886" s="1509"/>
      <c r="O886" s="1509"/>
      <c r="P886" s="1421"/>
      <c r="Q886" s="1509"/>
      <c r="R886" s="1501"/>
      <c r="S886" s="1509"/>
      <c r="T886" s="1509"/>
      <c r="U886" s="1509"/>
      <c r="V886" s="1509"/>
      <c r="W886" s="1509"/>
    </row>
    <row r="887" spans="1:23" ht="14.25">
      <c r="A887" s="1598"/>
      <c r="B887" s="1517"/>
      <c r="C887" s="1599"/>
      <c r="D887" s="1600"/>
      <c r="E887" s="1421"/>
      <c r="F887" s="1523"/>
      <c r="G887" s="1441"/>
      <c r="H887" s="1441"/>
      <c r="I887" s="1441"/>
      <c r="J887" s="1441"/>
      <c r="K887" s="1441"/>
      <c r="L887" s="1509"/>
      <c r="M887" s="1509"/>
      <c r="N887" s="1509"/>
      <c r="O887" s="1509"/>
      <c r="P887" s="1421"/>
      <c r="Q887" s="1509"/>
      <c r="R887" s="1501"/>
      <c r="S887" s="1509"/>
      <c r="T887" s="1509"/>
      <c r="U887" s="1509"/>
      <c r="V887" s="1509"/>
      <c r="W887" s="1509"/>
    </row>
    <row r="888" spans="1:23" ht="14.25">
      <c r="A888" s="1598"/>
      <c r="B888" s="1517"/>
      <c r="C888" s="1599"/>
      <c r="D888" s="1600"/>
      <c r="E888" s="1421"/>
      <c r="F888" s="1523"/>
      <c r="G888" s="1441"/>
      <c r="H888" s="1441"/>
      <c r="I888" s="1441"/>
      <c r="J888" s="1441"/>
      <c r="K888" s="1441"/>
      <c r="L888" s="1509"/>
      <c r="M888" s="1509"/>
      <c r="N888" s="1509"/>
      <c r="O888" s="1509"/>
      <c r="P888" s="1421"/>
      <c r="Q888" s="1509"/>
      <c r="R888" s="1501"/>
      <c r="S888" s="1509"/>
      <c r="T888" s="1509"/>
      <c r="U888" s="1509"/>
      <c r="V888" s="1509"/>
      <c r="W888" s="1509"/>
    </row>
    <row r="889" spans="1:23" ht="14.25">
      <c r="A889" s="1598"/>
      <c r="B889" s="1517"/>
      <c r="C889" s="1599"/>
      <c r="D889" s="1600"/>
      <c r="E889" s="1421"/>
      <c r="F889" s="1523"/>
      <c r="G889" s="1441"/>
      <c r="H889" s="1441"/>
      <c r="I889" s="1441"/>
      <c r="J889" s="1441"/>
      <c r="K889" s="1441"/>
      <c r="L889" s="1509"/>
      <c r="M889" s="1509"/>
      <c r="N889" s="1509"/>
      <c r="O889" s="1509"/>
      <c r="P889" s="1421"/>
      <c r="Q889" s="1509"/>
      <c r="R889" s="1501"/>
      <c r="S889" s="1509"/>
      <c r="T889" s="1509"/>
      <c r="U889" s="1509"/>
      <c r="V889" s="1509"/>
      <c r="W889" s="1509"/>
    </row>
    <row r="890" spans="1:23" ht="14.25">
      <c r="A890" s="1598"/>
      <c r="B890" s="1517"/>
      <c r="C890" s="1599"/>
      <c r="D890" s="1600"/>
      <c r="E890" s="1421"/>
      <c r="F890" s="1523"/>
      <c r="G890" s="1441"/>
      <c r="H890" s="1441"/>
      <c r="I890" s="1441"/>
      <c r="J890" s="1441"/>
      <c r="K890" s="1441"/>
      <c r="L890" s="1509"/>
      <c r="M890" s="1509"/>
      <c r="N890" s="1509"/>
      <c r="O890" s="1509"/>
      <c r="P890" s="1421"/>
      <c r="Q890" s="1509"/>
      <c r="R890" s="1501"/>
      <c r="S890" s="1509"/>
      <c r="T890" s="1509"/>
      <c r="U890" s="1509"/>
      <c r="V890" s="1509"/>
      <c r="W890" s="1509"/>
    </row>
    <row r="891" spans="1:23" ht="14.25">
      <c r="A891" s="1598"/>
      <c r="B891" s="1517"/>
      <c r="C891" s="1599"/>
      <c r="D891" s="1600"/>
      <c r="E891" s="1421"/>
      <c r="F891" s="1523"/>
      <c r="G891" s="1441"/>
      <c r="H891" s="1441"/>
      <c r="I891" s="1441"/>
      <c r="J891" s="1441"/>
      <c r="K891" s="1441"/>
      <c r="L891" s="1509"/>
      <c r="M891" s="1509"/>
      <c r="N891" s="1509"/>
      <c r="O891" s="1509"/>
      <c r="P891" s="1421"/>
      <c r="Q891" s="1509"/>
      <c r="R891" s="1501"/>
      <c r="S891" s="1509"/>
      <c r="T891" s="1509"/>
      <c r="U891" s="1509"/>
      <c r="V891" s="1509"/>
      <c r="W891" s="1509"/>
    </row>
    <row r="892" spans="1:23" ht="14.25">
      <c r="A892" s="1598"/>
      <c r="B892" s="1517"/>
      <c r="C892" s="1599"/>
      <c r="D892" s="1600"/>
      <c r="E892" s="1421"/>
      <c r="F892" s="1523"/>
      <c r="G892" s="1441"/>
      <c r="H892" s="1441"/>
      <c r="I892" s="1441"/>
      <c r="J892" s="1441"/>
      <c r="K892" s="1441"/>
      <c r="L892" s="1509"/>
      <c r="M892" s="1509"/>
      <c r="N892" s="1509"/>
      <c r="O892" s="1509"/>
      <c r="P892" s="1421"/>
      <c r="Q892" s="1509"/>
      <c r="R892" s="1501"/>
      <c r="S892" s="1509"/>
      <c r="T892" s="1509"/>
      <c r="U892" s="1509"/>
      <c r="V892" s="1509"/>
      <c r="W892" s="1509"/>
    </row>
    <row r="893" spans="1:23" ht="14.25">
      <c r="A893" s="1598"/>
      <c r="B893" s="1517"/>
      <c r="C893" s="1599"/>
      <c r="D893" s="1600"/>
      <c r="E893" s="1421"/>
      <c r="F893" s="1523"/>
      <c r="G893" s="1441"/>
      <c r="H893" s="1441"/>
      <c r="I893" s="1441"/>
      <c r="J893" s="1441"/>
      <c r="K893" s="1441"/>
      <c r="L893" s="1509"/>
      <c r="M893" s="1509"/>
      <c r="N893" s="1509"/>
      <c r="O893" s="1509"/>
      <c r="P893" s="1421"/>
      <c r="Q893" s="1509"/>
      <c r="R893" s="1501"/>
      <c r="S893" s="1509"/>
      <c r="T893" s="1509"/>
      <c r="U893" s="1509"/>
      <c r="V893" s="1509"/>
      <c r="W893" s="1509"/>
    </row>
    <row r="894" spans="1:23" ht="14.25">
      <c r="A894" s="1598"/>
      <c r="B894" s="1517"/>
      <c r="C894" s="1599"/>
      <c r="D894" s="1600"/>
      <c r="E894" s="1421"/>
      <c r="F894" s="1523"/>
      <c r="G894" s="1441"/>
      <c r="H894" s="1441"/>
      <c r="I894" s="1441"/>
      <c r="J894" s="1441"/>
      <c r="K894" s="1441"/>
      <c r="L894" s="1509"/>
      <c r="M894" s="1509"/>
      <c r="N894" s="1509"/>
      <c r="O894" s="1509"/>
      <c r="P894" s="1421"/>
      <c r="Q894" s="1509"/>
      <c r="R894" s="1501"/>
      <c r="S894" s="1509"/>
      <c r="T894" s="1509"/>
      <c r="U894" s="1509"/>
      <c r="V894" s="1509"/>
      <c r="W894" s="1509"/>
    </row>
    <row r="895" spans="1:23" ht="14.25">
      <c r="A895" s="1598"/>
      <c r="B895" s="1517"/>
      <c r="C895" s="1599"/>
      <c r="D895" s="1600"/>
      <c r="E895" s="1421"/>
      <c r="F895" s="1523"/>
      <c r="G895" s="1441"/>
      <c r="H895" s="1441"/>
      <c r="I895" s="1441"/>
      <c r="J895" s="1441"/>
      <c r="K895" s="1441"/>
      <c r="L895" s="1509"/>
      <c r="M895" s="1509"/>
      <c r="N895" s="1509"/>
      <c r="O895" s="1509"/>
      <c r="P895" s="1421"/>
      <c r="Q895" s="1509"/>
      <c r="R895" s="1501"/>
      <c r="S895" s="1509"/>
      <c r="T895" s="1509"/>
      <c r="U895" s="1509"/>
      <c r="V895" s="1509"/>
      <c r="W895" s="1509"/>
    </row>
    <row r="896" spans="1:23" ht="14.25">
      <c r="A896" s="1598"/>
      <c r="B896" s="1517"/>
      <c r="C896" s="1599"/>
      <c r="D896" s="1600"/>
      <c r="E896" s="1421"/>
      <c r="F896" s="1523"/>
      <c r="G896" s="1441"/>
      <c r="H896" s="1441"/>
      <c r="I896" s="1441"/>
      <c r="J896" s="1441"/>
      <c r="K896" s="1441"/>
      <c r="L896" s="1509"/>
      <c r="M896" s="1509"/>
      <c r="N896" s="1509"/>
      <c r="O896" s="1509"/>
      <c r="P896" s="1421"/>
      <c r="Q896" s="1509"/>
      <c r="R896" s="1501"/>
      <c r="S896" s="1509"/>
      <c r="T896" s="1509"/>
      <c r="U896" s="1509"/>
      <c r="V896" s="1509"/>
      <c r="W896" s="1509"/>
    </row>
    <row r="897" spans="1:23" ht="14.25">
      <c r="A897" s="1598"/>
      <c r="B897" s="1517"/>
      <c r="C897" s="1599"/>
      <c r="D897" s="1600"/>
      <c r="E897" s="1421"/>
      <c r="F897" s="1523"/>
      <c r="G897" s="1441"/>
      <c r="H897" s="1441"/>
      <c r="I897" s="1441"/>
      <c r="J897" s="1441"/>
      <c r="K897" s="1441"/>
      <c r="L897" s="1509"/>
      <c r="M897" s="1509"/>
      <c r="N897" s="1509"/>
      <c r="O897" s="1509"/>
      <c r="P897" s="1421"/>
      <c r="Q897" s="1509"/>
      <c r="R897" s="1501"/>
      <c r="S897" s="1509"/>
      <c r="T897" s="1509"/>
      <c r="U897" s="1509"/>
      <c r="V897" s="1509"/>
      <c r="W897" s="1509"/>
    </row>
    <row r="898" spans="1:23" ht="14.25">
      <c r="A898" s="1598"/>
      <c r="B898" s="1517"/>
      <c r="C898" s="1599"/>
      <c r="D898" s="1600"/>
      <c r="E898" s="1421"/>
      <c r="F898" s="1523"/>
      <c r="G898" s="1441"/>
      <c r="H898" s="1441"/>
      <c r="I898" s="1441"/>
      <c r="J898" s="1441"/>
      <c r="K898" s="1441"/>
      <c r="L898" s="1509"/>
      <c r="M898" s="1509"/>
      <c r="N898" s="1509"/>
      <c r="O898" s="1509"/>
      <c r="P898" s="1421"/>
      <c r="Q898" s="1509"/>
      <c r="R898" s="1501"/>
      <c r="S898" s="1509"/>
      <c r="T898" s="1509"/>
      <c r="U898" s="1509"/>
      <c r="V898" s="1509"/>
      <c r="W898" s="1509"/>
    </row>
    <row r="899" spans="1:23" ht="14.25">
      <c r="A899" s="1598"/>
      <c r="B899" s="1517"/>
      <c r="C899" s="1599"/>
      <c r="D899" s="1600"/>
      <c r="E899" s="1421"/>
      <c r="F899" s="1523"/>
      <c r="G899" s="1441"/>
      <c r="H899" s="1441"/>
      <c r="I899" s="1441"/>
      <c r="J899" s="1441"/>
      <c r="K899" s="1441"/>
      <c r="L899" s="1509"/>
      <c r="M899" s="1509"/>
      <c r="N899" s="1509"/>
      <c r="O899" s="1509"/>
      <c r="P899" s="1421"/>
      <c r="Q899" s="1509"/>
      <c r="R899" s="1501"/>
      <c r="S899" s="1509"/>
      <c r="T899" s="1509"/>
      <c r="U899" s="1509"/>
      <c r="V899" s="1509"/>
      <c r="W899" s="1509"/>
    </row>
    <row r="900" spans="1:23" ht="14.25">
      <c r="A900" s="1598"/>
      <c r="B900" s="1517"/>
      <c r="C900" s="1599"/>
      <c r="D900" s="1600"/>
      <c r="E900" s="1421"/>
      <c r="F900" s="1523"/>
      <c r="G900" s="1441"/>
      <c r="H900" s="1441"/>
      <c r="I900" s="1441"/>
      <c r="J900" s="1441"/>
      <c r="K900" s="1441"/>
      <c r="L900" s="1509"/>
      <c r="M900" s="1509"/>
      <c r="N900" s="1509"/>
      <c r="O900" s="1509"/>
      <c r="P900" s="1421"/>
      <c r="Q900" s="1509"/>
      <c r="R900" s="1501"/>
      <c r="S900" s="1509"/>
      <c r="T900" s="1509"/>
      <c r="U900" s="1509"/>
      <c r="V900" s="1509"/>
      <c r="W900" s="1509"/>
    </row>
    <row r="901" spans="1:23" ht="14.25">
      <c r="A901" s="1598"/>
      <c r="B901" s="1517"/>
      <c r="C901" s="1599"/>
      <c r="D901" s="1600"/>
      <c r="E901" s="1421"/>
      <c r="F901" s="1523"/>
      <c r="G901" s="1441"/>
      <c r="H901" s="1441"/>
      <c r="I901" s="1441"/>
      <c r="J901" s="1441"/>
      <c r="K901" s="1441"/>
      <c r="L901" s="1509"/>
      <c r="M901" s="1509"/>
      <c r="N901" s="1509"/>
      <c r="O901" s="1509"/>
      <c r="P901" s="1421"/>
      <c r="Q901" s="1509"/>
      <c r="R901" s="1501"/>
      <c r="S901" s="1509"/>
      <c r="T901" s="1509"/>
      <c r="U901" s="1509"/>
      <c r="V901" s="1509"/>
      <c r="W901" s="1509"/>
    </row>
    <row r="902" spans="1:23" ht="14.25">
      <c r="A902" s="1598"/>
      <c r="B902" s="1517"/>
      <c r="C902" s="1599"/>
      <c r="D902" s="1600"/>
      <c r="E902" s="1421"/>
      <c r="F902" s="1523"/>
      <c r="G902" s="1441"/>
      <c r="H902" s="1441"/>
      <c r="I902" s="1441"/>
      <c r="J902" s="1441"/>
      <c r="K902" s="1441"/>
      <c r="L902" s="1509"/>
      <c r="M902" s="1509"/>
      <c r="N902" s="1509"/>
      <c r="O902" s="1509"/>
      <c r="P902" s="1421"/>
      <c r="Q902" s="1509"/>
      <c r="R902" s="1501"/>
      <c r="S902" s="1509"/>
      <c r="T902" s="1509"/>
      <c r="U902" s="1509"/>
      <c r="V902" s="1509"/>
      <c r="W902" s="1509"/>
    </row>
    <row r="903" spans="1:23" ht="14.25">
      <c r="A903" s="1598"/>
      <c r="B903" s="1517"/>
      <c r="C903" s="1599"/>
      <c r="D903" s="1600"/>
      <c r="E903" s="1421"/>
      <c r="F903" s="1523"/>
      <c r="G903" s="1441"/>
      <c r="H903" s="1441"/>
      <c r="I903" s="1441"/>
      <c r="J903" s="1441"/>
      <c r="K903" s="1441"/>
      <c r="L903" s="1509"/>
      <c r="M903" s="1509"/>
      <c r="N903" s="1509"/>
      <c r="O903" s="1509"/>
      <c r="P903" s="1421"/>
      <c r="Q903" s="1509"/>
      <c r="R903" s="1501"/>
      <c r="S903" s="1509"/>
      <c r="T903" s="1509"/>
      <c r="U903" s="1509"/>
      <c r="V903" s="1509"/>
      <c r="W903" s="1509"/>
    </row>
    <row r="904" spans="1:23" ht="14.25">
      <c r="A904" s="1598"/>
      <c r="B904" s="1517"/>
      <c r="C904" s="1599"/>
      <c r="D904" s="1600"/>
      <c r="E904" s="1421"/>
      <c r="F904" s="1523"/>
      <c r="G904" s="1441"/>
      <c r="H904" s="1441"/>
      <c r="I904" s="1441"/>
      <c r="J904" s="1441"/>
      <c r="K904" s="1441"/>
      <c r="L904" s="1509"/>
      <c r="M904" s="1509"/>
      <c r="N904" s="1509"/>
      <c r="O904" s="1509"/>
      <c r="P904" s="1421"/>
      <c r="Q904" s="1509"/>
      <c r="R904" s="1501"/>
      <c r="S904" s="1509"/>
      <c r="T904" s="1509"/>
      <c r="U904" s="1509"/>
      <c r="V904" s="1509"/>
      <c r="W904" s="1509"/>
    </row>
    <row r="905" spans="1:23" ht="14.25">
      <c r="A905" s="1598"/>
      <c r="B905" s="1517"/>
      <c r="C905" s="1599"/>
      <c r="D905" s="1600"/>
      <c r="E905" s="1421"/>
      <c r="F905" s="1523"/>
      <c r="G905" s="1441"/>
      <c r="H905" s="1441"/>
      <c r="I905" s="1441"/>
      <c r="J905" s="1441"/>
      <c r="K905" s="1441"/>
      <c r="L905" s="1509"/>
      <c r="M905" s="1509"/>
      <c r="N905" s="1509"/>
      <c r="O905" s="1509"/>
      <c r="P905" s="1421"/>
      <c r="Q905" s="1509"/>
      <c r="R905" s="1501"/>
      <c r="S905" s="1509"/>
      <c r="T905" s="1509"/>
      <c r="U905" s="1509"/>
      <c r="V905" s="1509"/>
      <c r="W905" s="1509"/>
    </row>
    <row r="906" spans="1:23" ht="14.25">
      <c r="A906" s="1598"/>
      <c r="B906" s="1517"/>
      <c r="C906" s="1599"/>
      <c r="D906" s="1600"/>
      <c r="E906" s="1421"/>
      <c r="F906" s="1523"/>
      <c r="G906" s="1441"/>
      <c r="H906" s="1441"/>
      <c r="I906" s="1441"/>
      <c r="J906" s="1441"/>
      <c r="K906" s="1441"/>
      <c r="L906" s="1509"/>
      <c r="M906" s="1509"/>
      <c r="N906" s="1509"/>
      <c r="O906" s="1509"/>
      <c r="P906" s="1421"/>
      <c r="Q906" s="1509"/>
      <c r="R906" s="1501"/>
      <c r="S906" s="1509"/>
      <c r="T906" s="1509"/>
      <c r="U906" s="1509"/>
      <c r="V906" s="1509"/>
      <c r="W906" s="1509"/>
    </row>
    <row r="907" spans="1:23" ht="14.25">
      <c r="A907" s="1598"/>
      <c r="B907" s="1517"/>
      <c r="C907" s="1599"/>
      <c r="D907" s="1600"/>
      <c r="E907" s="1421"/>
      <c r="F907" s="1523"/>
      <c r="G907" s="1441"/>
      <c r="H907" s="1441"/>
      <c r="I907" s="1441"/>
      <c r="J907" s="1441"/>
      <c r="K907" s="1441"/>
      <c r="L907" s="1509"/>
      <c r="M907" s="1509"/>
      <c r="N907" s="1509"/>
      <c r="O907" s="1509"/>
      <c r="P907" s="1421"/>
      <c r="Q907" s="1509"/>
      <c r="R907" s="1501"/>
      <c r="S907" s="1509"/>
      <c r="T907" s="1509"/>
      <c r="U907" s="1509"/>
      <c r="V907" s="1509"/>
      <c r="W907" s="1509"/>
    </row>
    <row r="908" spans="1:23" ht="14.25">
      <c r="A908" s="1598"/>
      <c r="B908" s="1517"/>
      <c r="C908" s="1599"/>
      <c r="D908" s="1600"/>
      <c r="E908" s="1421"/>
      <c r="F908" s="1523"/>
      <c r="G908" s="1441"/>
      <c r="H908" s="1441"/>
      <c r="I908" s="1441"/>
      <c r="J908" s="1441"/>
      <c r="K908" s="1441"/>
      <c r="L908" s="1509"/>
      <c r="M908" s="1509"/>
      <c r="N908" s="1509"/>
      <c r="O908" s="1509"/>
      <c r="P908" s="1421"/>
      <c r="Q908" s="1509"/>
      <c r="R908" s="1501"/>
      <c r="S908" s="1509"/>
      <c r="T908" s="1509"/>
      <c r="U908" s="1509"/>
      <c r="V908" s="1509"/>
      <c r="W908" s="1509"/>
    </row>
    <row r="909" spans="1:23" ht="14.25">
      <c r="A909" s="1598"/>
      <c r="B909" s="1517"/>
      <c r="C909" s="1599"/>
      <c r="D909" s="1600"/>
      <c r="E909" s="1421"/>
      <c r="F909" s="1523"/>
      <c r="G909" s="1441"/>
      <c r="H909" s="1441"/>
      <c r="I909" s="1441"/>
      <c r="J909" s="1441"/>
      <c r="K909" s="1441"/>
      <c r="L909" s="1509"/>
      <c r="M909" s="1509"/>
      <c r="N909" s="1509"/>
      <c r="O909" s="1509"/>
      <c r="P909" s="1421"/>
      <c r="Q909" s="1509"/>
      <c r="R909" s="1501"/>
      <c r="S909" s="1509"/>
      <c r="T909" s="1509"/>
      <c r="U909" s="1509"/>
      <c r="V909" s="1509"/>
      <c r="W909" s="1509"/>
    </row>
    <row r="910" spans="1:23" ht="14.25">
      <c r="A910" s="1598"/>
      <c r="B910" s="1517"/>
      <c r="C910" s="1599"/>
      <c r="D910" s="1600"/>
      <c r="E910" s="1421"/>
      <c r="F910" s="1523"/>
      <c r="G910" s="1441"/>
      <c r="H910" s="1441"/>
      <c r="I910" s="1441"/>
      <c r="J910" s="1441"/>
      <c r="K910" s="1441"/>
      <c r="L910" s="1509"/>
      <c r="M910" s="1509"/>
      <c r="N910" s="1509"/>
      <c r="O910" s="1509"/>
      <c r="P910" s="1421"/>
      <c r="Q910" s="1509"/>
      <c r="R910" s="1501"/>
      <c r="S910" s="1509"/>
      <c r="T910" s="1509"/>
      <c r="U910" s="1509"/>
      <c r="V910" s="1509"/>
      <c r="W910" s="1509"/>
    </row>
    <row r="911" spans="1:23" ht="14.25">
      <c r="A911" s="1598"/>
      <c r="B911" s="1517"/>
      <c r="C911" s="1599"/>
      <c r="D911" s="1600"/>
      <c r="E911" s="1421"/>
      <c r="F911" s="1523"/>
      <c r="G911" s="1441"/>
      <c r="H911" s="1441"/>
      <c r="I911" s="1441"/>
      <c r="J911" s="1441"/>
      <c r="K911" s="1441"/>
      <c r="L911" s="1509"/>
      <c r="M911" s="1509"/>
      <c r="N911" s="1509"/>
      <c r="O911" s="1509"/>
      <c r="P911" s="1421"/>
      <c r="Q911" s="1509"/>
      <c r="R911" s="1501"/>
      <c r="S911" s="1509"/>
      <c r="T911" s="1509"/>
      <c r="U911" s="1509"/>
      <c r="V911" s="1509"/>
      <c r="W911" s="1509"/>
    </row>
    <row r="912" spans="1:23" ht="14.25">
      <c r="A912" s="1598"/>
      <c r="B912" s="1517"/>
      <c r="C912" s="1599"/>
      <c r="D912" s="1600"/>
      <c r="E912" s="1421"/>
      <c r="F912" s="1523"/>
      <c r="G912" s="1441"/>
      <c r="H912" s="1441"/>
      <c r="I912" s="1441"/>
      <c r="J912" s="1441"/>
      <c r="K912" s="1441"/>
      <c r="L912" s="1509"/>
      <c r="M912" s="1509"/>
      <c r="N912" s="1509"/>
      <c r="O912" s="1509"/>
      <c r="P912" s="1421"/>
      <c r="Q912" s="1509"/>
      <c r="R912" s="1501"/>
      <c r="S912" s="1509"/>
      <c r="T912" s="1509"/>
      <c r="U912" s="1509"/>
      <c r="V912" s="1509"/>
      <c r="W912" s="1509"/>
    </row>
    <row r="913" spans="1:23" ht="14.25">
      <c r="A913" s="1598"/>
      <c r="B913" s="1517"/>
      <c r="C913" s="1599"/>
      <c r="D913" s="1600"/>
      <c r="E913" s="1421"/>
      <c r="F913" s="1523"/>
      <c r="G913" s="1441"/>
      <c r="H913" s="1441"/>
      <c r="I913" s="1441"/>
      <c r="J913" s="1441"/>
      <c r="K913" s="1441"/>
      <c r="L913" s="1509"/>
      <c r="M913" s="1509"/>
      <c r="N913" s="1509"/>
      <c r="O913" s="1509"/>
      <c r="P913" s="1421"/>
      <c r="Q913" s="1509"/>
      <c r="R913" s="1501"/>
      <c r="S913" s="1509"/>
      <c r="T913" s="1509"/>
      <c r="U913" s="1509"/>
      <c r="V913" s="1509"/>
      <c r="W913" s="1509"/>
    </row>
    <row r="914" spans="1:23" ht="14.25">
      <c r="A914" s="1598"/>
      <c r="B914" s="1517"/>
      <c r="C914" s="1599"/>
      <c r="D914" s="1600"/>
      <c r="E914" s="1421"/>
      <c r="F914" s="1523"/>
      <c r="G914" s="1441"/>
      <c r="H914" s="1441"/>
      <c r="I914" s="1441"/>
      <c r="J914" s="1441"/>
      <c r="K914" s="1441"/>
      <c r="L914" s="1509"/>
      <c r="M914" s="1509"/>
      <c r="N914" s="1509"/>
      <c r="O914" s="1509"/>
      <c r="P914" s="1421"/>
      <c r="Q914" s="1509"/>
      <c r="R914" s="1501"/>
      <c r="S914" s="1509"/>
      <c r="T914" s="1509"/>
      <c r="U914" s="1509"/>
      <c r="V914" s="1509"/>
      <c r="W914" s="1509"/>
    </row>
    <row r="915" spans="1:23" ht="14.25">
      <c r="A915" s="1598"/>
      <c r="B915" s="1517"/>
      <c r="C915" s="1599"/>
      <c r="D915" s="1600"/>
      <c r="E915" s="1421"/>
      <c r="F915" s="1523"/>
      <c r="G915" s="1441"/>
      <c r="H915" s="1441"/>
      <c r="I915" s="1441"/>
      <c r="J915" s="1441"/>
      <c r="K915" s="1441"/>
      <c r="L915" s="1509"/>
      <c r="M915" s="1509"/>
      <c r="N915" s="1509"/>
      <c r="O915" s="1509"/>
      <c r="P915" s="1421"/>
      <c r="Q915" s="1509"/>
      <c r="R915" s="1501"/>
      <c r="S915" s="1509"/>
      <c r="T915" s="1509"/>
      <c r="U915" s="1509"/>
      <c r="V915" s="1509"/>
      <c r="W915" s="1509"/>
    </row>
    <row r="916" spans="1:23" ht="14.25">
      <c r="A916" s="1598"/>
      <c r="B916" s="1517"/>
      <c r="C916" s="1599"/>
      <c r="D916" s="1600"/>
      <c r="E916" s="1421"/>
      <c r="F916" s="1523"/>
      <c r="G916" s="1441"/>
      <c r="H916" s="1441"/>
      <c r="I916" s="1441"/>
      <c r="J916" s="1441"/>
      <c r="K916" s="1441"/>
      <c r="L916" s="1509"/>
      <c r="M916" s="1509"/>
      <c r="N916" s="1509"/>
      <c r="O916" s="1509"/>
      <c r="P916" s="1421"/>
      <c r="Q916" s="1509"/>
      <c r="R916" s="1501"/>
      <c r="S916" s="1509"/>
      <c r="T916" s="1509"/>
      <c r="U916" s="1509"/>
      <c r="V916" s="1509"/>
      <c r="W916" s="1509"/>
    </row>
    <row r="917" spans="1:23" ht="14.25">
      <c r="A917" s="1598"/>
      <c r="B917" s="1517"/>
      <c r="C917" s="1599"/>
      <c r="D917" s="1600"/>
      <c r="E917" s="1421"/>
      <c r="F917" s="1523"/>
      <c r="G917" s="1441"/>
      <c r="H917" s="1441"/>
      <c r="I917" s="1441"/>
      <c r="J917" s="1441"/>
      <c r="K917" s="1441"/>
      <c r="L917" s="1509"/>
      <c r="M917" s="1509"/>
      <c r="N917" s="1509"/>
      <c r="O917" s="1509"/>
      <c r="P917" s="1421"/>
      <c r="Q917" s="1509"/>
      <c r="R917" s="1501"/>
      <c r="S917" s="1509"/>
      <c r="T917" s="1509"/>
      <c r="U917" s="1509"/>
      <c r="V917" s="1509"/>
      <c r="W917" s="1509"/>
    </row>
    <row r="918" spans="1:23" ht="14.25">
      <c r="A918" s="1598"/>
      <c r="B918" s="1517"/>
      <c r="C918" s="1599"/>
      <c r="D918" s="1600"/>
      <c r="E918" s="1421"/>
      <c r="F918" s="1523"/>
      <c r="G918" s="1441"/>
      <c r="H918" s="1441"/>
      <c r="I918" s="1441"/>
      <c r="J918" s="1441"/>
      <c r="K918" s="1441"/>
      <c r="L918" s="1509"/>
      <c r="M918" s="1509"/>
      <c r="N918" s="1509"/>
      <c r="O918" s="1509"/>
      <c r="P918" s="1421"/>
      <c r="Q918" s="1509"/>
      <c r="R918" s="1501"/>
      <c r="S918" s="1509"/>
      <c r="T918" s="1509"/>
      <c r="U918" s="1509"/>
      <c r="V918" s="1509"/>
      <c r="W918" s="1509"/>
    </row>
    <row r="919" spans="1:23" ht="14.25">
      <c r="A919" s="1598"/>
      <c r="B919" s="1517"/>
      <c r="C919" s="1599"/>
      <c r="D919" s="1600"/>
      <c r="E919" s="1421"/>
      <c r="F919" s="1523"/>
      <c r="G919" s="1441"/>
      <c r="H919" s="1441"/>
      <c r="I919" s="1441"/>
      <c r="J919" s="1441"/>
      <c r="K919" s="1441"/>
      <c r="L919" s="1509"/>
      <c r="M919" s="1509"/>
      <c r="N919" s="1509"/>
      <c r="O919" s="1509"/>
      <c r="P919" s="1421"/>
      <c r="Q919" s="1509"/>
      <c r="R919" s="1501"/>
      <c r="S919" s="1509"/>
      <c r="T919" s="1509"/>
      <c r="U919" s="1509"/>
      <c r="V919" s="1509"/>
      <c r="W919" s="1509"/>
    </row>
    <row r="920" spans="1:23" ht="14.25">
      <c r="A920" s="1598"/>
      <c r="B920" s="1517"/>
      <c r="C920" s="1599"/>
      <c r="D920" s="1600"/>
      <c r="E920" s="1421"/>
      <c r="F920" s="1523"/>
      <c r="G920" s="1441"/>
      <c r="H920" s="1441"/>
      <c r="I920" s="1441"/>
      <c r="J920" s="1441"/>
      <c r="K920" s="1441"/>
      <c r="L920" s="1509"/>
      <c r="M920" s="1509"/>
      <c r="N920" s="1509"/>
      <c r="O920" s="1509"/>
      <c r="P920" s="1421"/>
      <c r="Q920" s="1509"/>
      <c r="R920" s="1501"/>
      <c r="S920" s="1509"/>
      <c r="T920" s="1509"/>
      <c r="U920" s="1509"/>
      <c r="V920" s="1509"/>
      <c r="W920" s="1509"/>
    </row>
    <row r="921" spans="1:23" ht="14.25">
      <c r="A921" s="1598"/>
      <c r="B921" s="1517"/>
      <c r="C921" s="1599"/>
      <c r="D921" s="1600"/>
      <c r="E921" s="1421"/>
      <c r="F921" s="1523"/>
      <c r="G921" s="1441"/>
      <c r="H921" s="1441"/>
      <c r="I921" s="1441"/>
      <c r="J921" s="1441"/>
      <c r="K921" s="1441"/>
      <c r="L921" s="1509"/>
      <c r="M921" s="1509"/>
      <c r="N921" s="1509"/>
      <c r="O921" s="1509"/>
      <c r="P921" s="1421"/>
      <c r="Q921" s="1509"/>
      <c r="R921" s="1501"/>
      <c r="S921" s="1509"/>
      <c r="T921" s="1509"/>
      <c r="U921" s="1509"/>
      <c r="V921" s="1509"/>
      <c r="W921" s="1509"/>
    </row>
    <row r="922" spans="1:23" ht="14.25">
      <c r="A922" s="1598"/>
      <c r="B922" s="1517"/>
      <c r="C922" s="1599"/>
      <c r="D922" s="1600"/>
      <c r="E922" s="1421"/>
      <c r="F922" s="1523"/>
      <c r="G922" s="1441"/>
      <c r="H922" s="1441"/>
      <c r="I922" s="1441"/>
      <c r="J922" s="1441"/>
      <c r="K922" s="1441"/>
      <c r="L922" s="1509"/>
      <c r="M922" s="1509"/>
      <c r="N922" s="1509"/>
      <c r="O922" s="1509"/>
      <c r="P922" s="1421"/>
      <c r="Q922" s="1509"/>
      <c r="R922" s="1501"/>
      <c r="S922" s="1509"/>
      <c r="T922" s="1509"/>
      <c r="U922" s="1509"/>
      <c r="V922" s="1509"/>
      <c r="W922" s="1509"/>
    </row>
    <row r="923" spans="1:23" ht="14.25">
      <c r="A923" s="1598"/>
      <c r="B923" s="1517"/>
      <c r="C923" s="1599"/>
      <c r="D923" s="1600"/>
      <c r="E923" s="1421"/>
      <c r="F923" s="1523"/>
      <c r="G923" s="1441"/>
      <c r="H923" s="1441"/>
      <c r="I923" s="1441"/>
      <c r="J923" s="1441"/>
      <c r="K923" s="1441"/>
      <c r="L923" s="1509"/>
      <c r="M923" s="1509"/>
      <c r="N923" s="1509"/>
      <c r="O923" s="1509"/>
      <c r="P923" s="1421"/>
      <c r="Q923" s="1509"/>
      <c r="R923" s="1501"/>
      <c r="S923" s="1509"/>
      <c r="T923" s="1509"/>
      <c r="U923" s="1509"/>
      <c r="V923" s="1509"/>
      <c r="W923" s="1509"/>
    </row>
    <row r="924" spans="1:23" ht="14.25">
      <c r="A924" s="1598"/>
      <c r="B924" s="1517"/>
      <c r="C924" s="1599"/>
      <c r="D924" s="1600"/>
      <c r="E924" s="1421"/>
      <c r="F924" s="1523"/>
      <c r="G924" s="1441"/>
      <c r="H924" s="1441"/>
      <c r="I924" s="1441"/>
      <c r="J924" s="1441"/>
      <c r="K924" s="1441"/>
      <c r="L924" s="1509"/>
      <c r="M924" s="1509"/>
      <c r="N924" s="1509"/>
      <c r="O924" s="1509"/>
      <c r="P924" s="1421"/>
      <c r="Q924" s="1509"/>
      <c r="R924" s="1501"/>
      <c r="S924" s="1509"/>
      <c r="T924" s="1509"/>
      <c r="U924" s="1509"/>
      <c r="V924" s="1509"/>
      <c r="W924" s="1509"/>
    </row>
    <row r="925" spans="1:23" ht="14.25">
      <c r="A925" s="1598"/>
      <c r="B925" s="1517"/>
      <c r="C925" s="1599"/>
      <c r="D925" s="1600"/>
      <c r="E925" s="1421"/>
      <c r="F925" s="1523"/>
      <c r="G925" s="1441"/>
      <c r="H925" s="1441"/>
      <c r="I925" s="1441"/>
      <c r="J925" s="1441"/>
      <c r="K925" s="1441"/>
      <c r="L925" s="1509"/>
      <c r="M925" s="1509"/>
      <c r="N925" s="1509"/>
      <c r="O925" s="1509"/>
      <c r="P925" s="1421"/>
      <c r="Q925" s="1509"/>
      <c r="R925" s="1501"/>
      <c r="S925" s="1509"/>
      <c r="T925" s="1509"/>
      <c r="U925" s="1509"/>
      <c r="V925" s="1509"/>
      <c r="W925" s="1509"/>
    </row>
    <row r="926" spans="1:23" ht="14.25">
      <c r="A926" s="1598"/>
      <c r="B926" s="1517"/>
      <c r="C926" s="1599"/>
      <c r="D926" s="1600"/>
      <c r="E926" s="1421"/>
      <c r="F926" s="1523"/>
      <c r="G926" s="1441"/>
      <c r="H926" s="1441"/>
      <c r="I926" s="1441"/>
      <c r="J926" s="1441"/>
      <c r="K926" s="1441"/>
      <c r="L926" s="1509"/>
      <c r="M926" s="1509"/>
      <c r="N926" s="1509"/>
      <c r="O926" s="1509"/>
      <c r="P926" s="1421"/>
      <c r="Q926" s="1509"/>
      <c r="R926" s="1501"/>
      <c r="S926" s="1509"/>
      <c r="T926" s="1509"/>
      <c r="U926" s="1509"/>
      <c r="V926" s="1509"/>
      <c r="W926" s="1509"/>
    </row>
    <row r="927" spans="1:23" ht="14.25">
      <c r="A927" s="1598"/>
      <c r="B927" s="1517"/>
      <c r="C927" s="1599"/>
      <c r="D927" s="1600"/>
      <c r="E927" s="1421"/>
      <c r="F927" s="1523"/>
      <c r="G927" s="1441"/>
      <c r="H927" s="1441"/>
      <c r="I927" s="1441"/>
      <c r="J927" s="1441"/>
      <c r="K927" s="1441"/>
      <c r="L927" s="1509"/>
      <c r="M927" s="1509"/>
      <c r="N927" s="1509"/>
      <c r="O927" s="1509"/>
      <c r="P927" s="1421"/>
      <c r="Q927" s="1509"/>
      <c r="R927" s="1501"/>
      <c r="S927" s="1509"/>
      <c r="T927" s="1509"/>
      <c r="U927" s="1509"/>
      <c r="V927" s="1509"/>
      <c r="W927" s="1509"/>
    </row>
    <row r="928" spans="1:23" ht="14.25">
      <c r="A928" s="1598"/>
      <c r="B928" s="1517"/>
      <c r="C928" s="1599"/>
      <c r="D928" s="1600"/>
      <c r="E928" s="1421"/>
      <c r="F928" s="1523"/>
      <c r="G928" s="1441"/>
      <c r="H928" s="1441"/>
      <c r="I928" s="1441"/>
      <c r="J928" s="1441"/>
      <c r="K928" s="1441"/>
      <c r="L928" s="1509"/>
      <c r="M928" s="1509"/>
      <c r="N928" s="1509"/>
      <c r="O928" s="1509"/>
      <c r="P928" s="1421"/>
      <c r="Q928" s="1509"/>
      <c r="R928" s="1501"/>
      <c r="S928" s="1509"/>
      <c r="T928" s="1509"/>
      <c r="U928" s="1509"/>
      <c r="V928" s="1509"/>
      <c r="W928" s="1509"/>
    </row>
    <row r="929" spans="1:23" ht="14.25">
      <c r="A929" s="1598"/>
      <c r="B929" s="1517"/>
      <c r="C929" s="1599"/>
      <c r="D929" s="1600"/>
      <c r="E929" s="1421"/>
      <c r="F929" s="1523"/>
      <c r="G929" s="1441"/>
      <c r="H929" s="1441"/>
      <c r="I929" s="1441"/>
      <c r="J929" s="1441"/>
      <c r="K929" s="1441"/>
      <c r="L929" s="1509"/>
      <c r="M929" s="1509"/>
      <c r="N929" s="1509"/>
      <c r="O929" s="1509"/>
      <c r="P929" s="1421"/>
      <c r="Q929" s="1509"/>
      <c r="R929" s="1501"/>
      <c r="S929" s="1509"/>
      <c r="T929" s="1509"/>
      <c r="U929" s="1509"/>
      <c r="V929" s="1509"/>
      <c r="W929" s="1509"/>
    </row>
    <row r="930" spans="1:23" ht="14.25">
      <c r="A930" s="1598"/>
      <c r="B930" s="1517"/>
      <c r="C930" s="1599"/>
      <c r="D930" s="1600"/>
      <c r="E930" s="1421"/>
      <c r="F930" s="1523"/>
      <c r="G930" s="1441"/>
      <c r="H930" s="1441"/>
      <c r="I930" s="1441"/>
      <c r="J930" s="1441"/>
      <c r="K930" s="1441"/>
      <c r="L930" s="1509"/>
      <c r="M930" s="1509"/>
      <c r="N930" s="1509"/>
      <c r="O930" s="1509"/>
      <c r="P930" s="1421"/>
      <c r="Q930" s="1509"/>
      <c r="R930" s="1501"/>
      <c r="S930" s="1509"/>
      <c r="T930" s="1509"/>
      <c r="U930" s="1509"/>
      <c r="V930" s="1509"/>
      <c r="W930" s="1509"/>
    </row>
    <row r="931" spans="1:23" ht="14.25">
      <c r="A931" s="1598"/>
      <c r="B931" s="1517"/>
      <c r="C931" s="1599"/>
      <c r="D931" s="1600"/>
      <c r="E931" s="1421"/>
      <c r="F931" s="1523"/>
      <c r="G931" s="1441"/>
      <c r="H931" s="1441"/>
      <c r="I931" s="1441"/>
      <c r="J931" s="1441"/>
      <c r="K931" s="1441"/>
      <c r="L931" s="1509"/>
      <c r="M931" s="1509"/>
      <c r="N931" s="1509"/>
      <c r="O931" s="1509"/>
      <c r="P931" s="1421"/>
      <c r="Q931" s="1509"/>
      <c r="R931" s="1501"/>
      <c r="S931" s="1509"/>
      <c r="T931" s="1509"/>
      <c r="U931" s="1509"/>
      <c r="V931" s="1509"/>
      <c r="W931" s="1509"/>
    </row>
    <row r="932" spans="1:23" ht="14.25">
      <c r="A932" s="1598"/>
      <c r="B932" s="1517"/>
      <c r="C932" s="1599"/>
      <c r="D932" s="1600"/>
      <c r="E932" s="1421"/>
      <c r="F932" s="1523"/>
      <c r="G932" s="1441"/>
      <c r="H932" s="1441"/>
      <c r="I932" s="1441"/>
      <c r="J932" s="1441"/>
      <c r="K932" s="1441"/>
      <c r="L932" s="1509"/>
      <c r="M932" s="1509"/>
      <c r="N932" s="1509"/>
      <c r="O932" s="1509"/>
      <c r="P932" s="1421"/>
      <c r="Q932" s="1509"/>
      <c r="R932" s="1501"/>
      <c r="S932" s="1509"/>
      <c r="T932" s="1509"/>
      <c r="U932" s="1509"/>
      <c r="V932" s="1509"/>
      <c r="W932" s="1509"/>
    </row>
    <row r="933" spans="1:23" ht="14.25">
      <c r="A933" s="1598"/>
      <c r="B933" s="1517"/>
      <c r="C933" s="1599"/>
      <c r="D933" s="1600"/>
      <c r="E933" s="1421"/>
      <c r="F933" s="1523"/>
      <c r="G933" s="1441"/>
      <c r="H933" s="1441"/>
      <c r="I933" s="1441"/>
      <c r="J933" s="1441"/>
      <c r="K933" s="1441"/>
      <c r="L933" s="1509"/>
      <c r="M933" s="1509"/>
      <c r="N933" s="1509"/>
      <c r="O933" s="1509"/>
      <c r="P933" s="1421"/>
      <c r="Q933" s="1509"/>
      <c r="R933" s="1501"/>
      <c r="S933" s="1509"/>
      <c r="T933" s="1509"/>
      <c r="U933" s="1509"/>
      <c r="V933" s="1509"/>
      <c r="W933" s="1509"/>
    </row>
    <row r="934" spans="1:23" ht="14.25">
      <c r="A934" s="1598"/>
      <c r="B934" s="1517"/>
      <c r="C934" s="1599"/>
      <c r="D934" s="1600"/>
      <c r="E934" s="1421"/>
      <c r="F934" s="1523"/>
      <c r="G934" s="1441"/>
      <c r="H934" s="1441"/>
      <c r="I934" s="1441"/>
      <c r="J934" s="1441"/>
      <c r="K934" s="1441"/>
      <c r="L934" s="1509"/>
      <c r="M934" s="1509"/>
      <c r="N934" s="1509"/>
      <c r="O934" s="1509"/>
      <c r="P934" s="1421"/>
      <c r="Q934" s="1509"/>
      <c r="R934" s="1501"/>
      <c r="S934" s="1509"/>
      <c r="T934" s="1509"/>
      <c r="U934" s="1509"/>
      <c r="V934" s="1509"/>
      <c r="W934" s="1509"/>
    </row>
    <row r="935" spans="1:23" ht="14.25">
      <c r="A935" s="1598"/>
      <c r="B935" s="1517"/>
      <c r="C935" s="1599"/>
      <c r="D935" s="1600"/>
      <c r="E935" s="1421"/>
      <c r="F935" s="1523"/>
      <c r="G935" s="1441"/>
      <c r="H935" s="1441"/>
      <c r="I935" s="1441"/>
      <c r="J935" s="1441"/>
      <c r="K935" s="1441"/>
      <c r="L935" s="1509"/>
      <c r="M935" s="1509"/>
      <c r="N935" s="1509"/>
      <c r="O935" s="1509"/>
      <c r="P935" s="1421"/>
      <c r="Q935" s="1509"/>
      <c r="R935" s="1501"/>
      <c r="S935" s="1509"/>
      <c r="T935" s="1509"/>
      <c r="U935" s="1509"/>
      <c r="V935" s="1509"/>
      <c r="W935" s="1509"/>
    </row>
    <row r="936" spans="1:23" ht="14.25">
      <c r="A936" s="1598"/>
      <c r="B936" s="1517"/>
      <c r="C936" s="1599"/>
      <c r="D936" s="1600"/>
      <c r="E936" s="1421"/>
      <c r="F936" s="1523"/>
      <c r="G936" s="1441"/>
      <c r="H936" s="1441"/>
      <c r="I936" s="1441"/>
      <c r="J936" s="1441"/>
      <c r="K936" s="1441"/>
      <c r="L936" s="1509"/>
      <c r="M936" s="1509"/>
      <c r="N936" s="1509"/>
      <c r="O936" s="1509"/>
      <c r="P936" s="1421"/>
      <c r="Q936" s="1509"/>
      <c r="R936" s="1501"/>
      <c r="S936" s="1509"/>
      <c r="T936" s="1509"/>
      <c r="U936" s="1509"/>
      <c r="V936" s="1509"/>
      <c r="W936" s="1509"/>
    </row>
    <row r="937" spans="1:23" ht="14.25">
      <c r="A937" s="1598"/>
      <c r="B937" s="1517"/>
      <c r="C937" s="1599"/>
      <c r="D937" s="1600"/>
      <c r="E937" s="1421"/>
      <c r="F937" s="1523"/>
      <c r="G937" s="1441"/>
      <c r="H937" s="1441"/>
      <c r="I937" s="1441"/>
      <c r="J937" s="1441"/>
      <c r="K937" s="1441"/>
      <c r="L937" s="1509"/>
      <c r="M937" s="1509"/>
      <c r="N937" s="1509"/>
      <c r="O937" s="1509"/>
      <c r="P937" s="1421"/>
      <c r="Q937" s="1509"/>
      <c r="R937" s="1501"/>
      <c r="S937" s="1509"/>
      <c r="T937" s="1509"/>
      <c r="U937" s="1509"/>
      <c r="V937" s="1509"/>
      <c r="W937" s="1509"/>
    </row>
    <row r="938" spans="1:23" ht="14.25">
      <c r="A938" s="1598"/>
      <c r="B938" s="1517"/>
      <c r="C938" s="1599"/>
      <c r="D938" s="1600"/>
      <c r="E938" s="1421"/>
      <c r="F938" s="1523"/>
      <c r="G938" s="1441"/>
      <c r="H938" s="1441"/>
      <c r="I938" s="1441"/>
      <c r="J938" s="1441"/>
      <c r="K938" s="1441"/>
      <c r="L938" s="1509"/>
      <c r="M938" s="1509"/>
      <c r="N938" s="1509"/>
      <c r="O938" s="1509"/>
      <c r="P938" s="1421"/>
      <c r="Q938" s="1509"/>
      <c r="R938" s="1501"/>
      <c r="S938" s="1509"/>
      <c r="T938" s="1509"/>
      <c r="U938" s="1509"/>
      <c r="V938" s="1509"/>
      <c r="W938" s="1509"/>
    </row>
    <row r="939" spans="1:23" ht="14.25">
      <c r="A939" s="1598"/>
      <c r="B939" s="1517"/>
      <c r="C939" s="1599"/>
      <c r="D939" s="1600"/>
      <c r="E939" s="1421"/>
      <c r="F939" s="1523"/>
      <c r="G939" s="1441"/>
      <c r="H939" s="1441"/>
      <c r="I939" s="1441"/>
      <c r="J939" s="1441"/>
      <c r="K939" s="1441"/>
      <c r="L939" s="1509"/>
      <c r="M939" s="1509"/>
      <c r="N939" s="1509"/>
      <c r="O939" s="1509"/>
      <c r="P939" s="1421"/>
      <c r="Q939" s="1509"/>
      <c r="R939" s="1501"/>
      <c r="S939" s="1509"/>
      <c r="T939" s="1509"/>
      <c r="U939" s="1509"/>
      <c r="V939" s="1509"/>
      <c r="W939" s="1509"/>
    </row>
    <row r="940" spans="1:23" ht="14.25">
      <c r="A940" s="1598"/>
      <c r="B940" s="1517"/>
      <c r="C940" s="1599"/>
      <c r="D940" s="1600"/>
      <c r="E940" s="1421"/>
      <c r="F940" s="1523"/>
      <c r="G940" s="1441"/>
      <c r="H940" s="1441"/>
      <c r="I940" s="1441"/>
      <c r="J940" s="1441"/>
      <c r="K940" s="1441"/>
      <c r="L940" s="1509"/>
      <c r="M940" s="1509"/>
      <c r="N940" s="1509"/>
      <c r="O940" s="1509"/>
      <c r="P940" s="1421"/>
      <c r="Q940" s="1509"/>
      <c r="R940" s="1501"/>
      <c r="S940" s="1509"/>
      <c r="T940" s="1509"/>
      <c r="U940" s="1509"/>
      <c r="V940" s="1509"/>
      <c r="W940" s="1509"/>
    </row>
    <row r="941" spans="1:23" ht="14.25">
      <c r="A941" s="1598"/>
      <c r="B941" s="1517"/>
      <c r="C941" s="1599"/>
      <c r="D941" s="1600"/>
      <c r="E941" s="1421"/>
      <c r="F941" s="1523"/>
      <c r="G941" s="1441"/>
      <c r="H941" s="1441"/>
      <c r="I941" s="1441"/>
      <c r="J941" s="1441"/>
      <c r="K941" s="1441"/>
      <c r="L941" s="1509"/>
      <c r="M941" s="1509"/>
      <c r="N941" s="1509"/>
      <c r="O941" s="1509"/>
      <c r="P941" s="1421"/>
      <c r="Q941" s="1509"/>
      <c r="R941" s="1501"/>
      <c r="S941" s="1509"/>
      <c r="T941" s="1509"/>
      <c r="U941" s="1509"/>
      <c r="V941" s="1509"/>
      <c r="W941" s="1509"/>
    </row>
    <row r="942" spans="1:23" ht="14.25">
      <c r="A942" s="1598"/>
      <c r="B942" s="1517"/>
      <c r="C942" s="1599"/>
      <c r="D942" s="1600"/>
      <c r="E942" s="1421"/>
      <c r="F942" s="1523"/>
      <c r="G942" s="1441"/>
      <c r="H942" s="1441"/>
      <c r="I942" s="1441"/>
      <c r="J942" s="1441"/>
      <c r="K942" s="1441"/>
      <c r="L942" s="1509"/>
      <c r="M942" s="1509"/>
      <c r="N942" s="1509"/>
      <c r="O942" s="1509"/>
      <c r="P942" s="1421"/>
      <c r="Q942" s="1509"/>
      <c r="R942" s="1501"/>
      <c r="S942" s="1509"/>
      <c r="T942" s="1509"/>
      <c r="U942" s="1509"/>
      <c r="V942" s="1509"/>
      <c r="W942" s="1509"/>
    </row>
    <row r="943" spans="1:23" ht="14.25">
      <c r="A943" s="1598"/>
      <c r="B943" s="1517"/>
      <c r="C943" s="1599"/>
      <c r="D943" s="1600"/>
      <c r="E943" s="1421"/>
      <c r="F943" s="1523"/>
      <c r="G943" s="1441"/>
      <c r="H943" s="1441"/>
      <c r="I943" s="1441"/>
      <c r="J943" s="1441"/>
      <c r="K943" s="1441"/>
      <c r="L943" s="1509"/>
      <c r="M943" s="1509"/>
      <c r="N943" s="1509"/>
      <c r="O943" s="1509"/>
      <c r="P943" s="1421"/>
      <c r="Q943" s="1509"/>
      <c r="R943" s="1501"/>
      <c r="S943" s="1509"/>
      <c r="T943" s="1509"/>
      <c r="U943" s="1509"/>
      <c r="V943" s="1509"/>
      <c r="W943" s="1509"/>
    </row>
    <row r="944" spans="1:23" ht="14.25">
      <c r="A944" s="1598"/>
      <c r="B944" s="1517"/>
      <c r="C944" s="1599"/>
      <c r="D944" s="1600"/>
      <c r="E944" s="1421"/>
      <c r="F944" s="1523"/>
      <c r="G944" s="1441"/>
      <c r="H944" s="1441"/>
      <c r="I944" s="1441"/>
      <c r="J944" s="1441"/>
      <c r="K944" s="1441"/>
      <c r="L944" s="1509"/>
      <c r="M944" s="1509"/>
      <c r="N944" s="1509"/>
      <c r="O944" s="1509"/>
      <c r="P944" s="1421"/>
      <c r="Q944" s="1509"/>
      <c r="R944" s="1501"/>
      <c r="S944" s="1509"/>
      <c r="T944" s="1509"/>
      <c r="U944" s="1509"/>
      <c r="V944" s="1509"/>
      <c r="W944" s="1509"/>
    </row>
    <row r="945" spans="1:23" ht="14.25">
      <c r="A945" s="1598"/>
      <c r="B945" s="1517"/>
      <c r="C945" s="1599"/>
      <c r="D945" s="1600"/>
      <c r="E945" s="1421"/>
      <c r="F945" s="1523"/>
      <c r="G945" s="1441"/>
      <c r="H945" s="1441"/>
      <c r="I945" s="1441"/>
      <c r="J945" s="1441"/>
      <c r="K945" s="1441"/>
      <c r="L945" s="1509"/>
      <c r="M945" s="1509"/>
      <c r="N945" s="1509"/>
      <c r="O945" s="1509"/>
      <c r="P945" s="1421"/>
      <c r="Q945" s="1509"/>
      <c r="R945" s="1501"/>
      <c r="S945" s="1509"/>
      <c r="T945" s="1509"/>
      <c r="U945" s="1509"/>
      <c r="V945" s="1509"/>
      <c r="W945" s="1509"/>
    </row>
    <row r="946" spans="1:23" ht="14.25">
      <c r="A946" s="1598"/>
      <c r="B946" s="1517"/>
      <c r="C946" s="1599"/>
      <c r="D946" s="1600"/>
      <c r="E946" s="1421"/>
      <c r="F946" s="1523"/>
      <c r="G946" s="1441"/>
      <c r="H946" s="1441"/>
      <c r="I946" s="1441"/>
      <c r="J946" s="1441"/>
      <c r="K946" s="1441"/>
      <c r="L946" s="1509"/>
      <c r="M946" s="1509"/>
      <c r="N946" s="1509"/>
      <c r="O946" s="1509"/>
      <c r="P946" s="1421"/>
      <c r="Q946" s="1509"/>
      <c r="R946" s="1501"/>
      <c r="S946" s="1509"/>
      <c r="T946" s="1509"/>
      <c r="U946" s="1509"/>
      <c r="V946" s="1509"/>
      <c r="W946" s="1509"/>
    </row>
    <row r="947" spans="1:23" ht="14.25">
      <c r="A947" s="1598"/>
      <c r="B947" s="1517"/>
      <c r="C947" s="1599"/>
      <c r="D947" s="1600"/>
      <c r="E947" s="1421"/>
      <c r="F947" s="1523"/>
      <c r="G947" s="1441"/>
      <c r="H947" s="1441"/>
      <c r="I947" s="1441"/>
      <c r="J947" s="1441"/>
      <c r="K947" s="1441"/>
      <c r="L947" s="1509"/>
      <c r="M947" s="1509"/>
      <c r="N947" s="1509"/>
      <c r="O947" s="1509"/>
      <c r="P947" s="1421"/>
      <c r="Q947" s="1509"/>
      <c r="R947" s="1501"/>
      <c r="S947" s="1509"/>
      <c r="T947" s="1509"/>
      <c r="U947" s="1509"/>
      <c r="V947" s="1509"/>
      <c r="W947" s="1509"/>
    </row>
    <row r="948" spans="1:23" ht="14.25">
      <c r="A948" s="1598"/>
      <c r="B948" s="1517"/>
      <c r="C948" s="1599"/>
      <c r="D948" s="1600"/>
      <c r="E948" s="1421"/>
      <c r="F948" s="1523"/>
      <c r="G948" s="1441"/>
      <c r="H948" s="1441"/>
      <c r="I948" s="1441"/>
      <c r="J948" s="1441"/>
      <c r="K948" s="1441"/>
      <c r="L948" s="1509"/>
      <c r="M948" s="1509"/>
      <c r="N948" s="1509"/>
      <c r="O948" s="1509"/>
      <c r="P948" s="1421"/>
      <c r="Q948" s="1509"/>
      <c r="R948" s="1501"/>
      <c r="S948" s="1509"/>
      <c r="T948" s="1509"/>
      <c r="U948" s="1509"/>
      <c r="V948" s="1509"/>
      <c r="W948" s="1509"/>
    </row>
    <row r="949" spans="1:23" ht="14.25">
      <c r="A949" s="1598"/>
      <c r="B949" s="1517"/>
      <c r="C949" s="1599"/>
      <c r="D949" s="1600"/>
      <c r="E949" s="1421"/>
      <c r="F949" s="1523"/>
      <c r="G949" s="1441"/>
      <c r="H949" s="1441"/>
      <c r="I949" s="1441"/>
      <c r="J949" s="1441"/>
      <c r="K949" s="1441"/>
      <c r="L949" s="1509"/>
      <c r="M949" s="1509"/>
      <c r="N949" s="1509"/>
      <c r="O949" s="1509"/>
      <c r="P949" s="1421"/>
      <c r="Q949" s="1509"/>
      <c r="R949" s="1501"/>
      <c r="S949" s="1509"/>
      <c r="T949" s="1509"/>
      <c r="U949" s="1509"/>
      <c r="V949" s="1509"/>
      <c r="W949" s="1509"/>
    </row>
    <row r="950" spans="1:23" ht="14.25">
      <c r="A950" s="1598"/>
      <c r="B950" s="1517"/>
      <c r="C950" s="1599"/>
      <c r="D950" s="1600"/>
      <c r="E950" s="1421"/>
      <c r="F950" s="1523"/>
      <c r="G950" s="1441"/>
      <c r="H950" s="1441"/>
      <c r="I950" s="1441"/>
      <c r="J950" s="1441"/>
      <c r="K950" s="1441"/>
      <c r="L950" s="1509"/>
      <c r="M950" s="1509"/>
      <c r="N950" s="1509"/>
      <c r="O950" s="1509"/>
      <c r="P950" s="1421"/>
      <c r="Q950" s="1509"/>
      <c r="R950" s="1501"/>
      <c r="S950" s="1509"/>
      <c r="T950" s="1509"/>
      <c r="U950" s="1509"/>
      <c r="V950" s="1509"/>
      <c r="W950" s="1509"/>
    </row>
    <row r="951" spans="1:23" ht="14.25">
      <c r="A951" s="1598"/>
      <c r="B951" s="1517"/>
      <c r="C951" s="1599"/>
      <c r="D951" s="1600"/>
      <c r="E951" s="1421"/>
      <c r="F951" s="1523"/>
      <c r="G951" s="1441"/>
      <c r="H951" s="1441"/>
      <c r="I951" s="1441"/>
      <c r="J951" s="1441"/>
      <c r="K951" s="1441"/>
      <c r="L951" s="1509"/>
      <c r="M951" s="1509"/>
      <c r="N951" s="1509"/>
      <c r="O951" s="1509"/>
      <c r="P951" s="1421"/>
      <c r="Q951" s="1509"/>
      <c r="R951" s="1501"/>
      <c r="S951" s="1509"/>
      <c r="T951" s="1509"/>
      <c r="U951" s="1509"/>
      <c r="V951" s="1509"/>
      <c r="W951" s="1509"/>
    </row>
    <row r="952" spans="1:23" ht="14.25">
      <c r="A952" s="1598"/>
      <c r="B952" s="1517"/>
      <c r="C952" s="1599"/>
      <c r="D952" s="1600"/>
      <c r="E952" s="1421"/>
      <c r="F952" s="1523"/>
      <c r="G952" s="1441"/>
      <c r="H952" s="1441"/>
      <c r="I952" s="1441"/>
      <c r="J952" s="1441"/>
      <c r="K952" s="1441"/>
      <c r="L952" s="1509"/>
      <c r="M952" s="1509"/>
      <c r="N952" s="1509"/>
      <c r="O952" s="1509"/>
      <c r="P952" s="1421"/>
      <c r="Q952" s="1509"/>
      <c r="R952" s="1501"/>
      <c r="S952" s="1509"/>
      <c r="T952" s="1509"/>
      <c r="U952" s="1509"/>
      <c r="V952" s="1509"/>
      <c r="W952" s="1509"/>
    </row>
    <row r="953" spans="1:23" ht="14.25">
      <c r="A953" s="1598"/>
      <c r="B953" s="1517"/>
      <c r="C953" s="1599"/>
      <c r="D953" s="1600"/>
      <c r="E953" s="1421"/>
      <c r="F953" s="1523"/>
      <c r="G953" s="1441"/>
      <c r="H953" s="1441"/>
      <c r="I953" s="1441"/>
      <c r="J953" s="1441"/>
      <c r="K953" s="1441"/>
      <c r="L953" s="1509"/>
      <c r="M953" s="1509"/>
      <c r="N953" s="1509"/>
      <c r="O953" s="1509"/>
      <c r="P953" s="1421"/>
      <c r="Q953" s="1509"/>
      <c r="R953" s="1501"/>
      <c r="S953" s="1509"/>
      <c r="T953" s="1509"/>
      <c r="U953" s="1509"/>
      <c r="V953" s="1509"/>
      <c r="W953" s="1509"/>
    </row>
    <row r="954" spans="1:23" ht="14.25">
      <c r="A954" s="1598"/>
      <c r="B954" s="1517"/>
      <c r="C954" s="1599"/>
      <c r="D954" s="1600"/>
      <c r="E954" s="1421"/>
      <c r="F954" s="1523"/>
      <c r="G954" s="1441"/>
      <c r="H954" s="1441"/>
      <c r="I954" s="1441"/>
      <c r="J954" s="1441"/>
      <c r="K954" s="1441"/>
      <c r="L954" s="1509"/>
      <c r="M954" s="1509"/>
      <c r="N954" s="1509"/>
      <c r="O954" s="1509"/>
      <c r="P954" s="1421"/>
      <c r="Q954" s="1509"/>
      <c r="R954" s="1501"/>
      <c r="S954" s="1509"/>
      <c r="T954" s="1509"/>
      <c r="U954" s="1509"/>
      <c r="V954" s="1509"/>
      <c r="W954" s="1509"/>
    </row>
    <row r="955" spans="1:23" ht="14.25">
      <c r="A955" s="1598"/>
      <c r="B955" s="1517"/>
      <c r="C955" s="1599"/>
      <c r="D955" s="1600"/>
      <c r="E955" s="1421"/>
      <c r="F955" s="1523"/>
      <c r="G955" s="1441"/>
      <c r="H955" s="1441"/>
      <c r="I955" s="1441"/>
      <c r="J955" s="1441"/>
      <c r="K955" s="1441"/>
      <c r="L955" s="1509"/>
      <c r="M955" s="1509"/>
      <c r="N955" s="1509"/>
      <c r="O955" s="1509"/>
      <c r="P955" s="1421"/>
      <c r="Q955" s="1509"/>
      <c r="R955" s="1501"/>
      <c r="S955" s="1509"/>
      <c r="T955" s="1509"/>
      <c r="U955" s="1509"/>
      <c r="V955" s="1509"/>
      <c r="W955" s="1509"/>
    </row>
    <row r="956" spans="1:23" ht="14.25">
      <c r="A956" s="1598"/>
      <c r="B956" s="1517"/>
      <c r="C956" s="1599"/>
      <c r="D956" s="1600"/>
      <c r="E956" s="1421"/>
      <c r="F956" s="1523"/>
      <c r="G956" s="1441"/>
      <c r="H956" s="1441"/>
      <c r="I956" s="1441"/>
      <c r="J956" s="1441"/>
      <c r="K956" s="1441"/>
      <c r="L956" s="1509"/>
      <c r="M956" s="1509"/>
      <c r="N956" s="1509"/>
      <c r="O956" s="1509"/>
      <c r="P956" s="1421"/>
      <c r="Q956" s="1509"/>
      <c r="R956" s="1501"/>
      <c r="S956" s="1509"/>
      <c r="T956" s="1509"/>
      <c r="U956" s="1509"/>
      <c r="V956" s="1509"/>
      <c r="W956" s="1509"/>
    </row>
    <row r="957" spans="1:23" ht="14.25">
      <c r="A957" s="1598"/>
      <c r="B957" s="1517"/>
      <c r="C957" s="1599"/>
      <c r="D957" s="1600"/>
      <c r="E957" s="1421"/>
      <c r="F957" s="1523"/>
      <c r="G957" s="1441"/>
      <c r="H957" s="1441"/>
      <c r="I957" s="1441"/>
      <c r="J957" s="1441"/>
      <c r="K957" s="1441"/>
      <c r="L957" s="1509"/>
      <c r="M957" s="1509"/>
      <c r="N957" s="1509"/>
      <c r="O957" s="1509"/>
      <c r="P957" s="1421"/>
      <c r="Q957" s="1509"/>
      <c r="R957" s="1501"/>
      <c r="S957" s="1509"/>
      <c r="T957" s="1509"/>
      <c r="U957" s="1509"/>
      <c r="V957" s="1509"/>
      <c r="W957" s="1509"/>
    </row>
    <row r="958" spans="1:23" ht="14.25">
      <c r="A958" s="1598"/>
      <c r="B958" s="1517"/>
      <c r="C958" s="1599"/>
      <c r="D958" s="1600"/>
      <c r="E958" s="1421"/>
      <c r="F958" s="1523"/>
      <c r="G958" s="1441"/>
      <c r="H958" s="1441"/>
      <c r="I958" s="1441"/>
      <c r="J958" s="1441"/>
      <c r="K958" s="1441"/>
      <c r="L958" s="1509"/>
      <c r="M958" s="1509"/>
      <c r="N958" s="1509"/>
      <c r="O958" s="1509"/>
      <c r="P958" s="1421"/>
      <c r="Q958" s="1509"/>
      <c r="R958" s="1501"/>
      <c r="S958" s="1509"/>
      <c r="T958" s="1509"/>
      <c r="U958" s="1509"/>
      <c r="V958" s="1509"/>
      <c r="W958" s="1509"/>
    </row>
    <row r="959" spans="1:23" ht="14.25">
      <c r="A959" s="1598"/>
      <c r="B959" s="1517"/>
      <c r="C959" s="1599"/>
      <c r="D959" s="1600"/>
      <c r="E959" s="1421"/>
      <c r="F959" s="1523"/>
      <c r="G959" s="1441"/>
      <c r="H959" s="1441"/>
      <c r="I959" s="1441"/>
      <c r="J959" s="1441"/>
      <c r="K959" s="1441"/>
      <c r="L959" s="1509"/>
      <c r="M959" s="1509"/>
      <c r="N959" s="1509"/>
      <c r="O959" s="1509"/>
      <c r="P959" s="1421"/>
      <c r="Q959" s="1509"/>
      <c r="R959" s="1501"/>
      <c r="S959" s="1509"/>
      <c r="T959" s="1509"/>
      <c r="U959" s="1509"/>
      <c r="V959" s="1509"/>
      <c r="W959" s="1509"/>
    </row>
    <row r="960" spans="1:23" ht="14.25">
      <c r="A960" s="1598"/>
      <c r="B960" s="1517"/>
      <c r="C960" s="1599"/>
      <c r="D960" s="1600"/>
      <c r="E960" s="1421"/>
      <c r="F960" s="1523"/>
      <c r="G960" s="1441"/>
      <c r="H960" s="1441"/>
      <c r="I960" s="1441"/>
      <c r="J960" s="1441"/>
      <c r="K960" s="1441"/>
      <c r="L960" s="1509"/>
      <c r="M960" s="1509"/>
      <c r="N960" s="1509"/>
      <c r="O960" s="1509"/>
      <c r="P960" s="1421"/>
      <c r="Q960" s="1509"/>
      <c r="R960" s="1501"/>
      <c r="S960" s="1509"/>
      <c r="T960" s="1509"/>
      <c r="U960" s="1509"/>
      <c r="V960" s="1509"/>
      <c r="W960" s="1509"/>
    </row>
    <row r="961" spans="1:23" ht="14.25">
      <c r="A961" s="1598"/>
      <c r="B961" s="1517"/>
      <c r="C961" s="1599"/>
      <c r="D961" s="1600"/>
      <c r="E961" s="1421"/>
      <c r="F961" s="1523"/>
      <c r="G961" s="1441"/>
      <c r="H961" s="1441"/>
      <c r="I961" s="1441"/>
      <c r="J961" s="1441"/>
      <c r="K961" s="1441"/>
      <c r="L961" s="1509"/>
      <c r="M961" s="1509"/>
      <c r="N961" s="1509"/>
      <c r="O961" s="1509"/>
      <c r="P961" s="1421"/>
      <c r="Q961" s="1509"/>
      <c r="R961" s="1501"/>
      <c r="S961" s="1509"/>
      <c r="T961" s="1509"/>
      <c r="U961" s="1509"/>
      <c r="V961" s="1509"/>
      <c r="W961" s="1509"/>
    </row>
    <row r="962" spans="1:23" ht="14.25">
      <c r="A962" s="1598"/>
      <c r="B962" s="1517"/>
      <c r="C962" s="1599"/>
      <c r="D962" s="1600"/>
      <c r="E962" s="1421"/>
      <c r="F962" s="1523"/>
      <c r="G962" s="1441"/>
      <c r="H962" s="1441"/>
      <c r="I962" s="1441"/>
      <c r="J962" s="1441"/>
      <c r="K962" s="1441"/>
      <c r="L962" s="1509"/>
      <c r="M962" s="1509"/>
      <c r="N962" s="1509"/>
      <c r="O962" s="1509"/>
      <c r="P962" s="1421"/>
      <c r="Q962" s="1509"/>
      <c r="R962" s="1501"/>
      <c r="S962" s="1509"/>
      <c r="T962" s="1509"/>
      <c r="U962" s="1509"/>
      <c r="V962" s="1509"/>
      <c r="W962" s="1509"/>
    </row>
    <row r="963" spans="1:23" ht="14.25">
      <c r="A963" s="1598"/>
      <c r="B963" s="1517"/>
      <c r="C963" s="1599"/>
      <c r="D963" s="1600"/>
      <c r="E963" s="1421"/>
      <c r="F963" s="1523"/>
      <c r="G963" s="1441"/>
      <c r="H963" s="1441"/>
      <c r="I963" s="1441"/>
      <c r="J963" s="1441"/>
      <c r="K963" s="1441"/>
      <c r="L963" s="1509"/>
      <c r="M963" s="1509"/>
      <c r="N963" s="1509"/>
      <c r="O963" s="1509"/>
      <c r="P963" s="1421"/>
      <c r="Q963" s="1509"/>
      <c r="R963" s="1501"/>
      <c r="S963" s="1509"/>
      <c r="T963" s="1509"/>
      <c r="U963" s="1509"/>
      <c r="V963" s="1509"/>
      <c r="W963" s="1509"/>
    </row>
    <row r="964" spans="1:23" ht="14.25">
      <c r="A964" s="1598"/>
      <c r="B964" s="1517"/>
      <c r="C964" s="1599"/>
      <c r="D964" s="1600"/>
      <c r="E964" s="1421"/>
      <c r="F964" s="1523"/>
      <c r="G964" s="1441"/>
      <c r="H964" s="1441"/>
      <c r="I964" s="1441"/>
      <c r="J964" s="1441"/>
      <c r="K964" s="1441"/>
      <c r="L964" s="1509"/>
      <c r="M964" s="1509"/>
      <c r="N964" s="1509"/>
      <c r="O964" s="1509"/>
      <c r="P964" s="1421"/>
      <c r="Q964" s="1509"/>
      <c r="R964" s="1501"/>
      <c r="S964" s="1509"/>
      <c r="T964" s="1509"/>
      <c r="U964" s="1509"/>
      <c r="V964" s="1509"/>
      <c r="W964" s="1509"/>
    </row>
    <row r="965" spans="1:23" ht="14.25">
      <c r="A965" s="1598"/>
      <c r="B965" s="1517"/>
      <c r="C965" s="1599"/>
      <c r="D965" s="1600"/>
      <c r="E965" s="1421"/>
      <c r="F965" s="1523"/>
      <c r="G965" s="1441"/>
      <c r="H965" s="1441"/>
      <c r="I965" s="1441"/>
      <c r="J965" s="1441"/>
      <c r="K965" s="1441"/>
      <c r="L965" s="1509"/>
      <c r="M965" s="1509"/>
      <c r="N965" s="1509"/>
      <c r="O965" s="1509"/>
      <c r="P965" s="1421"/>
      <c r="Q965" s="1509"/>
      <c r="R965" s="1501"/>
      <c r="S965" s="1509"/>
      <c r="T965" s="1509"/>
      <c r="U965" s="1509"/>
      <c r="V965" s="1509"/>
      <c r="W965" s="1509"/>
    </row>
    <row r="966" spans="1:23" ht="14.25">
      <c r="A966" s="1598"/>
      <c r="B966" s="1517"/>
      <c r="C966" s="1599"/>
      <c r="D966" s="1600"/>
      <c r="E966" s="1421"/>
      <c r="F966" s="1523"/>
      <c r="G966" s="1441"/>
      <c r="H966" s="1441"/>
      <c r="I966" s="1441"/>
      <c r="J966" s="1441"/>
      <c r="K966" s="1441"/>
      <c r="L966" s="1509"/>
      <c r="M966" s="1509"/>
      <c r="N966" s="1509"/>
      <c r="O966" s="1509"/>
      <c r="P966" s="1421"/>
      <c r="Q966" s="1509"/>
      <c r="R966" s="1501"/>
      <c r="S966" s="1509"/>
      <c r="T966" s="1509"/>
      <c r="U966" s="1509"/>
      <c r="V966" s="1509"/>
      <c r="W966" s="1509"/>
    </row>
    <row r="967" spans="1:23" ht="14.25">
      <c r="A967" s="1598"/>
      <c r="B967" s="1517"/>
      <c r="C967" s="1599"/>
      <c r="D967" s="1600"/>
      <c r="E967" s="1421"/>
      <c r="F967" s="1523"/>
      <c r="G967" s="1441"/>
      <c r="H967" s="1441"/>
      <c r="I967" s="1441"/>
      <c r="J967" s="1441"/>
      <c r="K967" s="1441"/>
      <c r="L967" s="1509"/>
      <c r="M967" s="1509"/>
      <c r="N967" s="1509"/>
      <c r="O967" s="1509"/>
      <c r="P967" s="1421"/>
      <c r="Q967" s="1509"/>
      <c r="R967" s="1501"/>
      <c r="S967" s="1509"/>
      <c r="T967" s="1509"/>
      <c r="U967" s="1509"/>
      <c r="V967" s="1509"/>
      <c r="W967" s="1509"/>
    </row>
    <row r="968" spans="1:23" ht="14.25">
      <c r="A968" s="1598"/>
      <c r="B968" s="1517"/>
      <c r="C968" s="1599"/>
      <c r="D968" s="1600"/>
      <c r="E968" s="1421"/>
      <c r="F968" s="1523"/>
      <c r="G968" s="1441"/>
      <c r="H968" s="1441"/>
      <c r="I968" s="1441"/>
      <c r="J968" s="1441"/>
      <c r="K968" s="1441"/>
      <c r="L968" s="1509"/>
      <c r="M968" s="1509"/>
      <c r="N968" s="1509"/>
      <c r="O968" s="1509"/>
      <c r="P968" s="1421"/>
      <c r="Q968" s="1509"/>
      <c r="R968" s="1501"/>
      <c r="S968" s="1509"/>
      <c r="T968" s="1509"/>
      <c r="U968" s="1509"/>
      <c r="V968" s="1509"/>
      <c r="W968" s="1509"/>
    </row>
    <row r="969" spans="1:23" ht="14.25">
      <c r="A969" s="1598"/>
      <c r="B969" s="1517"/>
      <c r="C969" s="1599"/>
      <c r="D969" s="1600"/>
      <c r="E969" s="1421"/>
      <c r="F969" s="1523"/>
      <c r="G969" s="1441"/>
      <c r="H969" s="1441"/>
      <c r="I969" s="1441"/>
      <c r="J969" s="1441"/>
      <c r="K969" s="1441"/>
      <c r="L969" s="1509"/>
      <c r="M969" s="1509"/>
      <c r="N969" s="1509"/>
      <c r="O969" s="1509"/>
      <c r="P969" s="1421"/>
      <c r="Q969" s="1509"/>
      <c r="R969" s="1501"/>
      <c r="S969" s="1509"/>
      <c r="T969" s="1509"/>
      <c r="U969" s="1509"/>
      <c r="V969" s="1509"/>
      <c r="W969" s="1509"/>
    </row>
    <row r="970" spans="1:23" ht="14.25">
      <c r="A970" s="1598"/>
      <c r="B970" s="1517"/>
      <c r="C970" s="1599"/>
      <c r="D970" s="1600"/>
      <c r="E970" s="1421"/>
      <c r="F970" s="1523"/>
      <c r="G970" s="1441"/>
      <c r="H970" s="1441"/>
      <c r="I970" s="1441"/>
      <c r="J970" s="1441"/>
      <c r="K970" s="1441"/>
      <c r="L970" s="1509"/>
      <c r="M970" s="1509"/>
      <c r="N970" s="1509"/>
      <c r="O970" s="1509"/>
      <c r="P970" s="1421"/>
      <c r="Q970" s="1509"/>
      <c r="R970" s="1501"/>
      <c r="S970" s="1509"/>
      <c r="T970" s="1509"/>
      <c r="U970" s="1509"/>
      <c r="V970" s="1509"/>
      <c r="W970" s="1509"/>
    </row>
    <row r="971" spans="1:23" ht="14.25">
      <c r="A971" s="1598"/>
      <c r="B971" s="1517"/>
      <c r="C971" s="1599"/>
      <c r="D971" s="1600"/>
      <c r="E971" s="1421"/>
      <c r="F971" s="1523"/>
      <c r="G971" s="1441"/>
      <c r="H971" s="1441"/>
      <c r="I971" s="1441"/>
      <c r="J971" s="1441"/>
      <c r="K971" s="1441"/>
      <c r="L971" s="1509"/>
      <c r="M971" s="1509"/>
      <c r="N971" s="1509"/>
      <c r="O971" s="1509"/>
      <c r="P971" s="1421"/>
      <c r="Q971" s="1509"/>
      <c r="R971" s="1501"/>
      <c r="S971" s="1509"/>
      <c r="T971" s="1509"/>
      <c r="U971" s="1509"/>
      <c r="V971" s="1509"/>
      <c r="W971" s="1509"/>
    </row>
    <row r="972" spans="1:23" ht="14.25">
      <c r="A972" s="1598"/>
      <c r="B972" s="1517"/>
      <c r="C972" s="1599"/>
      <c r="D972" s="1600"/>
      <c r="E972" s="1421"/>
      <c r="F972" s="1523"/>
      <c r="G972" s="1441"/>
      <c r="H972" s="1441"/>
      <c r="I972" s="1441"/>
      <c r="J972" s="1441"/>
      <c r="K972" s="1441"/>
      <c r="L972" s="1509"/>
      <c r="M972" s="1509"/>
      <c r="N972" s="1509"/>
      <c r="O972" s="1509"/>
      <c r="P972" s="1421"/>
      <c r="Q972" s="1509"/>
      <c r="R972" s="1501"/>
      <c r="S972" s="1509"/>
      <c r="T972" s="1509"/>
      <c r="U972" s="1509"/>
      <c r="V972" s="1509"/>
      <c r="W972" s="1509"/>
    </row>
    <row r="973" spans="1:23" ht="14.25">
      <c r="A973" s="1598"/>
      <c r="B973" s="1517"/>
      <c r="C973" s="1599"/>
      <c r="D973" s="1600"/>
      <c r="E973" s="1421"/>
      <c r="F973" s="1523"/>
      <c r="G973" s="1441"/>
      <c r="H973" s="1441"/>
      <c r="I973" s="1441"/>
      <c r="J973" s="1441"/>
      <c r="K973" s="1441"/>
      <c r="L973" s="1509"/>
      <c r="M973" s="1509"/>
      <c r="N973" s="1509"/>
      <c r="O973" s="1509"/>
      <c r="P973" s="1421"/>
      <c r="Q973" s="1509"/>
      <c r="R973" s="1501"/>
      <c r="S973" s="1509"/>
      <c r="T973" s="1509"/>
      <c r="U973" s="1509"/>
      <c r="V973" s="1509"/>
      <c r="W973" s="1509"/>
    </row>
    <row r="974" spans="1:23" ht="14.25">
      <c r="A974" s="1598"/>
      <c r="B974" s="1517"/>
      <c r="C974" s="1599"/>
      <c r="D974" s="1600"/>
      <c r="E974" s="1421"/>
      <c r="F974" s="1523"/>
      <c r="G974" s="1441"/>
      <c r="H974" s="1441"/>
      <c r="I974" s="1441"/>
      <c r="J974" s="1441"/>
      <c r="K974" s="1441"/>
      <c r="L974" s="1509"/>
      <c r="M974" s="1509"/>
      <c r="N974" s="1509"/>
      <c r="O974" s="1509"/>
      <c r="P974" s="1421"/>
      <c r="Q974" s="1509"/>
      <c r="R974" s="1501"/>
      <c r="S974" s="1509"/>
      <c r="T974" s="1509"/>
      <c r="U974" s="1509"/>
      <c r="V974" s="1509"/>
      <c r="W974" s="1509"/>
    </row>
    <row r="975" spans="1:23" ht="14.25">
      <c r="A975" s="1598"/>
      <c r="B975" s="1517"/>
      <c r="C975" s="1599"/>
      <c r="D975" s="1600"/>
      <c r="E975" s="1421"/>
      <c r="F975" s="1523"/>
      <c r="G975" s="1441"/>
      <c r="H975" s="1441"/>
      <c r="I975" s="1441"/>
      <c r="J975" s="1441"/>
      <c r="K975" s="1441"/>
      <c r="L975" s="1509"/>
      <c r="M975" s="1509"/>
      <c r="N975" s="1509"/>
      <c r="O975" s="1509"/>
      <c r="P975" s="1421"/>
      <c r="Q975" s="1509"/>
      <c r="R975" s="1501"/>
      <c r="S975" s="1509"/>
      <c r="T975" s="1509"/>
      <c r="U975" s="1509"/>
      <c r="V975" s="1509"/>
      <c r="W975" s="1509"/>
    </row>
    <row r="976" spans="1:23" ht="14.25">
      <c r="A976" s="1598"/>
      <c r="B976" s="1517"/>
      <c r="C976" s="1599"/>
      <c r="D976" s="1600"/>
      <c r="E976" s="1421"/>
      <c r="F976" s="1523"/>
      <c r="G976" s="1441"/>
      <c r="H976" s="1441"/>
      <c r="I976" s="1441"/>
      <c r="J976" s="1441"/>
      <c r="K976" s="1441"/>
      <c r="L976" s="1509"/>
      <c r="M976" s="1509"/>
      <c r="N976" s="1509"/>
      <c r="O976" s="1509"/>
      <c r="P976" s="1421"/>
      <c r="Q976" s="1509"/>
      <c r="R976" s="1501"/>
      <c r="S976" s="1509"/>
      <c r="T976" s="1509"/>
      <c r="U976" s="1509"/>
      <c r="V976" s="1509"/>
      <c r="W976" s="1509"/>
    </row>
    <row r="977" spans="1:23" ht="14.25">
      <c r="A977" s="1598"/>
      <c r="B977" s="1517"/>
      <c r="C977" s="1599"/>
      <c r="D977" s="1600"/>
      <c r="E977" s="1421"/>
      <c r="F977" s="1523"/>
      <c r="G977" s="1441"/>
      <c r="H977" s="1441"/>
      <c r="I977" s="1441"/>
      <c r="J977" s="1441"/>
      <c r="K977" s="1441"/>
      <c r="L977" s="1509"/>
      <c r="M977" s="1509"/>
      <c r="N977" s="1509"/>
      <c r="O977" s="1509"/>
      <c r="P977" s="1421"/>
      <c r="Q977" s="1509"/>
      <c r="R977" s="1501"/>
      <c r="S977" s="1509"/>
      <c r="T977" s="1509"/>
      <c r="U977" s="1509"/>
      <c r="V977" s="1509"/>
      <c r="W977" s="1509"/>
    </row>
    <row r="978" spans="1:23" ht="14.25">
      <c r="A978" s="1598"/>
      <c r="B978" s="1517"/>
      <c r="C978" s="1599"/>
      <c r="D978" s="1600"/>
      <c r="E978" s="1421"/>
      <c r="F978" s="1523"/>
      <c r="G978" s="1441"/>
      <c r="H978" s="1441"/>
      <c r="I978" s="1441"/>
      <c r="J978" s="1441"/>
      <c r="K978" s="1441"/>
      <c r="L978" s="1509"/>
      <c r="M978" s="1509"/>
      <c r="N978" s="1509"/>
      <c r="O978" s="1509"/>
      <c r="P978" s="1421"/>
      <c r="Q978" s="1509"/>
      <c r="R978" s="1501"/>
      <c r="S978" s="1509"/>
      <c r="T978" s="1509"/>
      <c r="U978" s="1509"/>
      <c r="V978" s="1509"/>
      <c r="W978" s="1509"/>
    </row>
    <row r="979" spans="1:23" ht="14.25">
      <c r="A979" s="1598"/>
      <c r="B979" s="1517"/>
      <c r="C979" s="1599"/>
      <c r="D979" s="1600"/>
      <c r="E979" s="1421"/>
      <c r="F979" s="1523"/>
      <c r="G979" s="1441"/>
      <c r="H979" s="1441"/>
      <c r="I979" s="1441"/>
      <c r="J979" s="1441"/>
      <c r="K979" s="1441"/>
      <c r="L979" s="1509"/>
      <c r="M979" s="1509"/>
      <c r="N979" s="1509"/>
      <c r="O979" s="1509"/>
      <c r="P979" s="1421"/>
      <c r="Q979" s="1509"/>
      <c r="R979" s="1501"/>
      <c r="S979" s="1509"/>
      <c r="T979" s="1509"/>
      <c r="U979" s="1509"/>
      <c r="V979" s="1509"/>
      <c r="W979" s="1509"/>
    </row>
    <row r="980" spans="1:23" ht="14.25">
      <c r="A980" s="1598"/>
      <c r="B980" s="1517"/>
      <c r="C980" s="1599"/>
      <c r="D980" s="1600"/>
      <c r="E980" s="1421"/>
      <c r="F980" s="1523"/>
      <c r="G980" s="1441"/>
      <c r="H980" s="1441"/>
      <c r="I980" s="1441"/>
      <c r="J980" s="1441"/>
      <c r="K980" s="1441"/>
      <c r="L980" s="1509"/>
      <c r="M980" s="1509"/>
      <c r="N980" s="1509"/>
      <c r="O980" s="1509"/>
      <c r="P980" s="1421"/>
      <c r="Q980" s="1509"/>
      <c r="R980" s="1501"/>
      <c r="S980" s="1509"/>
      <c r="T980" s="1509"/>
      <c r="U980" s="1509"/>
      <c r="V980" s="1509"/>
      <c r="W980" s="1509"/>
    </row>
    <row r="981" spans="1:23" ht="14.25">
      <c r="A981" s="1598"/>
      <c r="B981" s="1517"/>
      <c r="C981" s="1599"/>
      <c r="D981" s="1600"/>
      <c r="E981" s="1421"/>
      <c r="F981" s="1523"/>
      <c r="G981" s="1441"/>
      <c r="H981" s="1441"/>
      <c r="I981" s="1441"/>
      <c r="J981" s="1441"/>
      <c r="K981" s="1441"/>
      <c r="L981" s="1509"/>
      <c r="M981" s="1509"/>
      <c r="N981" s="1509"/>
      <c r="O981" s="1509"/>
      <c r="P981" s="1421"/>
      <c r="Q981" s="1509"/>
      <c r="R981" s="1501"/>
      <c r="S981" s="1509"/>
      <c r="T981" s="1509"/>
      <c r="U981" s="1509"/>
      <c r="V981" s="1509"/>
      <c r="W981" s="1509"/>
    </row>
    <row r="982" spans="1:23" ht="14.25">
      <c r="A982" s="1598"/>
      <c r="B982" s="1517"/>
      <c r="C982" s="1599"/>
      <c r="D982" s="1600"/>
      <c r="E982" s="1421"/>
      <c r="F982" s="1523"/>
      <c r="G982" s="1441"/>
      <c r="H982" s="1441"/>
      <c r="I982" s="1441"/>
      <c r="J982" s="1441"/>
      <c r="K982" s="1441"/>
      <c r="L982" s="1509"/>
      <c r="M982" s="1509"/>
      <c r="N982" s="1509"/>
      <c r="O982" s="1509"/>
      <c r="P982" s="1421"/>
      <c r="Q982" s="1509"/>
      <c r="R982" s="1501"/>
      <c r="S982" s="1509"/>
      <c r="T982" s="1509"/>
      <c r="U982" s="1509"/>
      <c r="V982" s="1509"/>
      <c r="W982" s="1509"/>
    </row>
    <row r="983" spans="1:23" ht="14.25">
      <c r="A983" s="1598"/>
      <c r="B983" s="1517"/>
      <c r="C983" s="1599"/>
      <c r="D983" s="1600"/>
      <c r="E983" s="1421"/>
      <c r="F983" s="1523"/>
      <c r="G983" s="1441"/>
      <c r="H983" s="1441"/>
      <c r="I983" s="1441"/>
      <c r="J983" s="1441"/>
      <c r="K983" s="1441"/>
      <c r="L983" s="1509"/>
      <c r="M983" s="1509"/>
      <c r="N983" s="1509"/>
      <c r="O983" s="1509"/>
      <c r="P983" s="1421"/>
      <c r="Q983" s="1509"/>
      <c r="R983" s="1501"/>
      <c r="S983" s="1509"/>
      <c r="T983" s="1509"/>
      <c r="U983" s="1509"/>
      <c r="V983" s="1509"/>
      <c r="W983" s="1509"/>
    </row>
    <row r="984" spans="1:23" ht="14.25">
      <c r="A984" s="1598"/>
      <c r="B984" s="1517"/>
      <c r="C984" s="1599"/>
      <c r="D984" s="1600"/>
      <c r="E984" s="1421"/>
      <c r="F984" s="1523"/>
      <c r="G984" s="1441"/>
      <c r="H984" s="1441"/>
      <c r="I984" s="1441"/>
      <c r="J984" s="1441"/>
      <c r="K984" s="1441"/>
      <c r="L984" s="1509"/>
      <c r="M984" s="1509"/>
      <c r="N984" s="1509"/>
      <c r="O984" s="1509"/>
      <c r="P984" s="1421"/>
      <c r="Q984" s="1509"/>
      <c r="R984" s="1501"/>
      <c r="S984" s="1509"/>
      <c r="T984" s="1509"/>
      <c r="U984" s="1509"/>
      <c r="V984" s="1509"/>
      <c r="W984" s="1509"/>
    </row>
    <row r="985" spans="1:23" ht="14.25">
      <c r="A985" s="1598"/>
      <c r="B985" s="1517"/>
      <c r="C985" s="1599"/>
      <c r="D985" s="1600"/>
      <c r="E985" s="1421"/>
      <c r="F985" s="1523"/>
      <c r="G985" s="1441"/>
      <c r="H985" s="1441"/>
      <c r="I985" s="1441"/>
      <c r="J985" s="1441"/>
      <c r="K985" s="1441"/>
      <c r="L985" s="1509"/>
      <c r="M985" s="1509"/>
      <c r="N985" s="1509"/>
      <c r="O985" s="1509"/>
      <c r="P985" s="1421"/>
      <c r="Q985" s="1509"/>
      <c r="R985" s="1501"/>
      <c r="S985" s="1509"/>
      <c r="T985" s="1509"/>
      <c r="U985" s="1509"/>
      <c r="V985" s="1509"/>
      <c r="W985" s="1509"/>
    </row>
    <row r="986" spans="1:23" ht="14.25">
      <c r="A986" s="1598"/>
      <c r="B986" s="1517"/>
      <c r="C986" s="1599"/>
      <c r="D986" s="1600"/>
      <c r="E986" s="1421"/>
      <c r="F986" s="1523"/>
      <c r="G986" s="1441"/>
      <c r="H986" s="1441"/>
      <c r="I986" s="1441"/>
      <c r="J986" s="1441"/>
      <c r="K986" s="1441"/>
      <c r="L986" s="1509"/>
      <c r="M986" s="1509"/>
      <c r="N986" s="1509"/>
      <c r="O986" s="1509"/>
      <c r="P986" s="1421"/>
      <c r="Q986" s="1509"/>
      <c r="R986" s="1501"/>
      <c r="S986" s="1509"/>
      <c r="T986" s="1509"/>
      <c r="U986" s="1509"/>
      <c r="V986" s="1509"/>
      <c r="W986" s="1509"/>
    </row>
    <row r="987" spans="1:23" ht="14.25">
      <c r="A987" s="1598"/>
      <c r="B987" s="1517"/>
      <c r="C987" s="1599"/>
      <c r="D987" s="1600"/>
      <c r="E987" s="1421"/>
      <c r="F987" s="1523"/>
      <c r="G987" s="1441"/>
      <c r="H987" s="1441"/>
      <c r="I987" s="1441"/>
      <c r="J987" s="1441"/>
      <c r="K987" s="1441"/>
      <c r="L987" s="1509"/>
      <c r="M987" s="1509"/>
      <c r="N987" s="1509"/>
      <c r="O987" s="1509"/>
      <c r="P987" s="1421"/>
      <c r="Q987" s="1509"/>
      <c r="R987" s="1501"/>
      <c r="S987" s="1509"/>
      <c r="T987" s="1509"/>
      <c r="U987" s="1509"/>
      <c r="V987" s="1509"/>
      <c r="W987" s="1509"/>
    </row>
    <row r="988" spans="1:23" ht="14.25">
      <c r="A988" s="1598"/>
      <c r="B988" s="1517"/>
      <c r="C988" s="1599"/>
      <c r="D988" s="1600"/>
      <c r="E988" s="1421"/>
      <c r="F988" s="1523"/>
      <c r="G988" s="1441"/>
      <c r="H988" s="1441"/>
      <c r="I988" s="1441"/>
      <c r="J988" s="1441"/>
      <c r="K988" s="1441"/>
      <c r="L988" s="1509"/>
      <c r="M988" s="1509"/>
      <c r="N988" s="1509"/>
      <c r="O988" s="1509"/>
      <c r="P988" s="1421"/>
      <c r="Q988" s="1509"/>
      <c r="R988" s="1501"/>
      <c r="S988" s="1509"/>
      <c r="T988" s="1509"/>
      <c r="U988" s="1509"/>
      <c r="V988" s="1509"/>
      <c r="W988" s="1509"/>
    </row>
    <row r="989" spans="1:23" ht="14.25">
      <c r="A989" s="1598"/>
      <c r="B989" s="1517"/>
      <c r="C989" s="1599"/>
      <c r="D989" s="1600"/>
      <c r="E989" s="1421"/>
      <c r="F989" s="1523"/>
      <c r="G989" s="1441"/>
      <c r="H989" s="1441"/>
      <c r="I989" s="1441"/>
      <c r="J989" s="1441"/>
      <c r="K989" s="1441"/>
      <c r="L989" s="1509"/>
      <c r="M989" s="1509"/>
      <c r="N989" s="1509"/>
      <c r="O989" s="1509"/>
      <c r="P989" s="1421"/>
      <c r="Q989" s="1509"/>
      <c r="R989" s="1501"/>
      <c r="S989" s="1509"/>
      <c r="T989" s="1509"/>
      <c r="U989" s="1509"/>
      <c r="V989" s="1509"/>
      <c r="W989" s="1509"/>
    </row>
    <row r="990" spans="1:23" ht="14.25">
      <c r="A990" s="1598"/>
      <c r="B990" s="1517"/>
      <c r="C990" s="1599"/>
      <c r="D990" s="1600"/>
      <c r="E990" s="1421"/>
      <c r="F990" s="1523"/>
      <c r="G990" s="1441"/>
      <c r="H990" s="1441"/>
      <c r="I990" s="1441"/>
      <c r="J990" s="1441"/>
      <c r="K990" s="1441"/>
      <c r="L990" s="1509"/>
      <c r="M990" s="1509"/>
      <c r="N990" s="1509"/>
      <c r="O990" s="1509"/>
      <c r="P990" s="1421"/>
      <c r="Q990" s="1509"/>
      <c r="R990" s="1501"/>
      <c r="S990" s="1509"/>
      <c r="T990" s="1509"/>
      <c r="U990" s="1509"/>
      <c r="V990" s="1509"/>
      <c r="W990" s="1509"/>
    </row>
    <row r="991" spans="1:23" ht="14.25">
      <c r="A991" s="1598"/>
      <c r="B991" s="1517"/>
      <c r="C991" s="1599"/>
      <c r="D991" s="1600"/>
      <c r="E991" s="1421"/>
      <c r="F991" s="1523"/>
      <c r="G991" s="1441"/>
      <c r="H991" s="1441"/>
      <c r="I991" s="1441"/>
      <c r="J991" s="1441"/>
      <c r="K991" s="1441"/>
      <c r="L991" s="1509"/>
      <c r="M991" s="1509"/>
      <c r="N991" s="1509"/>
      <c r="O991" s="1509"/>
      <c r="P991" s="1421"/>
      <c r="Q991" s="1509"/>
      <c r="R991" s="1501"/>
      <c r="S991" s="1509"/>
      <c r="T991" s="1509"/>
      <c r="U991" s="1509"/>
      <c r="V991" s="1509"/>
      <c r="W991" s="1509"/>
    </row>
    <row r="992" spans="1:23" ht="14.25">
      <c r="A992" s="1598"/>
      <c r="B992" s="1517"/>
      <c r="C992" s="1599"/>
      <c r="D992" s="1600"/>
      <c r="E992" s="1421"/>
      <c r="F992" s="1523"/>
      <c r="G992" s="1441"/>
      <c r="H992" s="1441"/>
      <c r="I992" s="1441"/>
      <c r="J992" s="1441"/>
      <c r="K992" s="1441"/>
      <c r="L992" s="1509"/>
      <c r="M992" s="1509"/>
      <c r="N992" s="1509"/>
      <c r="O992" s="1509"/>
      <c r="P992" s="1421"/>
      <c r="Q992" s="1509"/>
      <c r="R992" s="1501"/>
      <c r="S992" s="1509"/>
      <c r="T992" s="1509"/>
      <c r="U992" s="1509"/>
      <c r="V992" s="1509"/>
      <c r="W992" s="1509"/>
    </row>
    <row r="993" spans="1:23" ht="14.25">
      <c r="A993" s="1598"/>
      <c r="B993" s="1517"/>
      <c r="C993" s="1599"/>
      <c r="D993" s="1600"/>
      <c r="E993" s="1421"/>
      <c r="F993" s="1523"/>
      <c r="G993" s="1441"/>
      <c r="H993" s="1441"/>
      <c r="I993" s="1441"/>
      <c r="J993" s="1441"/>
      <c r="K993" s="1441"/>
      <c r="L993" s="1509"/>
      <c r="M993" s="1509"/>
      <c r="N993" s="1509"/>
      <c r="O993" s="1509"/>
      <c r="P993" s="1421"/>
      <c r="Q993" s="1509"/>
      <c r="R993" s="1501"/>
      <c r="S993" s="1509"/>
      <c r="T993" s="1509"/>
      <c r="U993" s="1509"/>
      <c r="V993" s="1509"/>
      <c r="W993" s="1509"/>
    </row>
    <row r="994" spans="1:23" ht="14.25">
      <c r="A994" s="1598"/>
      <c r="B994" s="1517"/>
      <c r="C994" s="1599"/>
      <c r="D994" s="1600"/>
      <c r="E994" s="1421"/>
      <c r="F994" s="1523"/>
      <c r="G994" s="1441"/>
      <c r="H994" s="1441"/>
      <c r="I994" s="1441"/>
      <c r="J994" s="1441"/>
      <c r="K994" s="1441"/>
      <c r="L994" s="1509"/>
      <c r="M994" s="1509"/>
      <c r="N994" s="1509"/>
      <c r="O994" s="1509"/>
      <c r="P994" s="1421"/>
      <c r="Q994" s="1509"/>
      <c r="R994" s="1501"/>
      <c r="S994" s="1509"/>
      <c r="T994" s="1509"/>
      <c r="U994" s="1509"/>
      <c r="V994" s="1509"/>
      <c r="W994" s="1509"/>
    </row>
    <row r="995" spans="1:23" ht="14.25">
      <c r="A995" s="1598"/>
      <c r="B995" s="1517"/>
      <c r="C995" s="1599"/>
      <c r="D995" s="1600"/>
      <c r="E995" s="1421"/>
      <c r="F995" s="1523"/>
      <c r="G995" s="1441"/>
      <c r="H995" s="1441"/>
      <c r="I995" s="1441"/>
      <c r="J995" s="1441"/>
      <c r="K995" s="1441"/>
      <c r="L995" s="1509"/>
      <c r="M995" s="1509"/>
      <c r="N995" s="1509"/>
      <c r="O995" s="1509"/>
      <c r="P995" s="1421"/>
      <c r="Q995" s="1509"/>
      <c r="R995" s="1501"/>
      <c r="S995" s="1509"/>
      <c r="T995" s="1509"/>
      <c r="U995" s="1509"/>
      <c r="V995" s="1509"/>
      <c r="W995" s="1509"/>
    </row>
    <row r="996" spans="1:23" ht="14.25">
      <c r="A996" s="1598"/>
      <c r="B996" s="1517"/>
      <c r="C996" s="1599"/>
      <c r="D996" s="1600"/>
      <c r="E996" s="1421"/>
      <c r="F996" s="1523"/>
      <c r="G996" s="1441"/>
      <c r="H996" s="1441"/>
      <c r="I996" s="1441"/>
      <c r="J996" s="1441"/>
      <c r="K996" s="1441"/>
      <c r="L996" s="1509"/>
      <c r="M996" s="1509"/>
      <c r="N996" s="1509"/>
      <c r="O996" s="1509"/>
      <c r="P996" s="1421"/>
      <c r="Q996" s="1509"/>
      <c r="R996" s="1501"/>
      <c r="S996" s="1509"/>
      <c r="T996" s="1509"/>
      <c r="U996" s="1509"/>
      <c r="V996" s="1509"/>
      <c r="W996" s="1509"/>
    </row>
    <row r="997" spans="1:23" ht="14.25">
      <c r="A997" s="1598"/>
      <c r="B997" s="1517"/>
      <c r="C997" s="1599"/>
      <c r="D997" s="1600"/>
      <c r="E997" s="1421"/>
      <c r="F997" s="1523"/>
      <c r="G997" s="1441"/>
      <c r="H997" s="1441"/>
      <c r="I997" s="1441"/>
      <c r="J997" s="1441"/>
      <c r="K997" s="1441"/>
      <c r="L997" s="1509"/>
      <c r="M997" s="1509"/>
      <c r="N997" s="1509"/>
      <c r="O997" s="1509"/>
      <c r="P997" s="1421"/>
      <c r="Q997" s="1509"/>
      <c r="R997" s="1501"/>
      <c r="S997" s="1509"/>
      <c r="T997" s="1509"/>
      <c r="U997" s="1509"/>
      <c r="V997" s="1509"/>
      <c r="W997" s="1509"/>
    </row>
    <row r="998" spans="1:23" ht="14.25">
      <c r="A998" s="1598"/>
      <c r="B998" s="1517"/>
      <c r="C998" s="1599"/>
      <c r="D998" s="1600"/>
      <c r="E998" s="1421"/>
      <c r="F998" s="1523"/>
      <c r="G998" s="1441"/>
      <c r="H998" s="1441"/>
      <c r="I998" s="1441"/>
      <c r="J998" s="1441"/>
      <c r="K998" s="1441"/>
      <c r="L998" s="1509"/>
      <c r="M998" s="1509"/>
      <c r="N998" s="1509"/>
      <c r="O998" s="1509"/>
      <c r="P998" s="1421"/>
      <c r="Q998" s="1509"/>
      <c r="R998" s="1501"/>
      <c r="S998" s="1509"/>
      <c r="T998" s="1509"/>
      <c r="U998" s="1509"/>
      <c r="V998" s="1509"/>
      <c r="W998" s="1509"/>
    </row>
    <row r="999" spans="1:23" ht="14.25">
      <c r="A999" s="1598"/>
      <c r="B999" s="1517"/>
      <c r="C999" s="1599"/>
      <c r="D999" s="1600"/>
      <c r="E999" s="1421"/>
      <c r="F999" s="1523"/>
      <c r="G999" s="1441"/>
      <c r="H999" s="1441"/>
      <c r="I999" s="1441"/>
      <c r="J999" s="1441"/>
      <c r="K999" s="1441"/>
      <c r="L999" s="1509"/>
      <c r="M999" s="1509"/>
      <c r="N999" s="1509"/>
      <c r="O999" s="1509"/>
      <c r="P999" s="1421"/>
      <c r="Q999" s="1509"/>
      <c r="R999" s="1501"/>
      <c r="S999" s="1509"/>
      <c r="T999" s="1509"/>
      <c r="U999" s="1509"/>
      <c r="V999" s="1509"/>
      <c r="W999" s="1509"/>
    </row>
    <row r="1000" spans="1:23" ht="14.25">
      <c r="A1000" s="1598"/>
      <c r="B1000" s="1517"/>
      <c r="C1000" s="1599"/>
      <c r="D1000" s="1600"/>
      <c r="E1000" s="1421"/>
      <c r="F1000" s="1523"/>
      <c r="G1000" s="1441"/>
      <c r="H1000" s="1441"/>
      <c r="I1000" s="1441"/>
      <c r="J1000" s="1441"/>
      <c r="K1000" s="1441"/>
      <c r="L1000" s="1509"/>
      <c r="M1000" s="1509"/>
      <c r="N1000" s="1509"/>
      <c r="O1000" s="1509"/>
      <c r="P1000" s="1421"/>
      <c r="Q1000" s="1509"/>
      <c r="R1000" s="1501"/>
      <c r="S1000" s="1509"/>
      <c r="T1000" s="1509"/>
      <c r="U1000" s="1509"/>
      <c r="V1000" s="1509"/>
      <c r="W1000" s="1509"/>
    </row>
  </sheetData>
  <autoFilter ref="A3:W36"/>
  <mergeCells count="1">
    <mergeCell ref="A1:W1"/>
  </mergeCells>
  <dataValidations count="5">
    <dataValidation type="list" allowBlank="1" showInputMessage="1" showErrorMessage="1" sqref="F4:F1000">
      <formula1>да_нет</formula1>
    </dataValidation>
    <dataValidation type="list" allowBlank="1" showInputMessage="1" showErrorMessage="1" sqref="R4:R1000">
      <formula1>Сокращение_ПЧ</formula1>
    </dataValidation>
    <dataValidation type="list" allowBlank="1" showInputMessage="1" showErrorMessage="1" sqref="P4:P1000">
      <formula1>Принятое_процессуальное_решение1</formula1>
    </dataValidation>
    <dataValidation type="list" allowBlank="1" showInputMessage="1" showErrorMessage="1" sqref="E9 E31:E33 E19:E20 E61:E1000 E38:E40">
      <formula1>районы_и_города_и_ДЧС</formula1>
    </dataValidation>
    <dataValidation type="list" allowBlank="1" showInputMessage="1" showErrorMessage="1" sqref="E4:E8 E21:E30 E10:E18 E34:E37 E41:E60">
      <formula1>районы</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56</vt:i4>
      </vt:variant>
      <vt:variant>
        <vt:lpstr>Именованные диапазоны</vt:lpstr>
      </vt:variant>
      <vt:variant>
        <vt:i4>103</vt:i4>
      </vt:variant>
    </vt:vector>
  </HeadingPairs>
  <TitlesOfParts>
    <vt:vector size="159" baseType="lpstr">
      <vt:lpstr>Данные</vt:lpstr>
      <vt:lpstr>Ф1</vt:lpstr>
      <vt:lpstr>Ф2</vt:lpstr>
      <vt:lpstr>Ф3</vt:lpstr>
      <vt:lpstr>Ф4</vt:lpstr>
      <vt:lpstr>Ф5</vt:lpstr>
      <vt:lpstr>Ф-6 Степ</vt:lpstr>
      <vt:lpstr>Ф-6 Заг</vt:lpstr>
      <vt:lpstr>Ф-6 Лес</vt:lpstr>
      <vt:lpstr>Ф7</vt:lpstr>
      <vt:lpstr>Ф11</vt:lpstr>
      <vt:lpstr>Ф-17</vt:lpstr>
      <vt:lpstr>пр.2</vt:lpstr>
      <vt:lpstr>Объект</vt:lpstr>
      <vt:lpstr>еженед</vt:lpstr>
      <vt:lpstr>ПЧ</vt:lpstr>
      <vt:lpstr>пожар</vt:lpstr>
      <vt:lpstr>ущерб</vt:lpstr>
      <vt:lpstr>спасено мат.ценостей</vt:lpstr>
      <vt:lpstr>спасено людей</vt:lpstr>
      <vt:lpstr>диаграммы</vt:lpstr>
      <vt:lpstr>Гиб.</vt:lpstr>
      <vt:lpstr>Тр.</vt:lpstr>
      <vt:lpstr>произв</vt:lpstr>
      <vt:lpstr>торг</vt:lpstr>
      <vt:lpstr>склад</vt:lpstr>
      <vt:lpstr>обр </vt:lpstr>
      <vt:lpstr>детс</vt:lpstr>
      <vt:lpstr>культ</vt:lpstr>
      <vt:lpstr>спорт</vt:lpstr>
      <vt:lpstr>лечеб</vt:lpstr>
      <vt:lpstr>Баня</vt:lpstr>
      <vt:lpstr>Адм</vt:lpstr>
      <vt:lpstr>С.Х</vt:lpstr>
      <vt:lpstr>новостр</vt:lpstr>
      <vt:lpstr>авт</vt:lpstr>
      <vt:lpstr>ЖС</vt:lpstr>
      <vt:lpstr>Лес</vt:lpstr>
      <vt:lpstr>степь </vt:lpstr>
      <vt:lpstr>Пр.откр.тер</vt:lpstr>
      <vt:lpstr>угар</vt:lpstr>
      <vt:lpstr>задым</vt:lpstr>
      <vt:lpstr>обр.огнем</vt:lpstr>
      <vt:lpstr>вспыш</vt:lpstr>
      <vt:lpstr>КЗ</vt:lpstr>
      <vt:lpstr>подгор.пищи </vt:lpstr>
      <vt:lpstr>Трава</vt:lpstr>
      <vt:lpstr>мусор</vt:lpstr>
      <vt:lpstr>самосозж</vt:lpstr>
      <vt:lpstr>дтп.заг</vt:lpstr>
      <vt:lpstr>авиа</vt:lpstr>
      <vt:lpstr>самовозг</vt:lpstr>
      <vt:lpstr>АСР</vt:lpstr>
      <vt:lpstr>ложный</vt:lpstr>
      <vt:lpstr>ср.сигнал</vt:lpstr>
      <vt:lpstr>Прочие выезда</vt:lpstr>
      <vt:lpstr>'Ф-6 Заг'!_GoBack</vt:lpstr>
      <vt:lpstr>Ф4!авто</vt:lpstr>
      <vt:lpstr>авто</vt:lpstr>
      <vt:lpstr>Ф4!адм</vt:lpstr>
      <vt:lpstr>адм</vt:lpstr>
      <vt:lpstr>Ф4!банно</vt:lpstr>
      <vt:lpstr>банно</vt:lpstr>
      <vt:lpstr>гибель</vt:lpstr>
      <vt:lpstr>'спасено людей'!да_нет</vt:lpstr>
      <vt:lpstr>'спасено мат.ценостей'!да_нет</vt:lpstr>
      <vt:lpstr>ущерб!да_нет</vt:lpstr>
      <vt:lpstr>да_нет</vt:lpstr>
      <vt:lpstr>Ф4!детские</vt:lpstr>
      <vt:lpstr>детские</vt:lpstr>
      <vt:lpstr>Ф4!жилой</vt:lpstr>
      <vt:lpstr>жилой</vt:lpstr>
      <vt:lpstr>жилые</vt:lpstr>
      <vt:lpstr>Ф4!культурнозрелищные</vt:lpstr>
      <vt:lpstr>культурнозрелищные</vt:lpstr>
      <vt:lpstr>Ф4!лес</vt:lpstr>
      <vt:lpstr>лес</vt:lpstr>
      <vt:lpstr>Ф4!лечебные</vt:lpstr>
      <vt:lpstr>лечебные</vt:lpstr>
      <vt:lpstr>место_гибели1</vt:lpstr>
      <vt:lpstr>место_угар</vt:lpstr>
      <vt:lpstr>Наименование_ведомств</vt:lpstr>
      <vt:lpstr>Наименование_ПЧ</vt:lpstr>
      <vt:lpstr>Адм!Область_печати</vt:lpstr>
      <vt:lpstr>Баня!Область_печати</vt:lpstr>
      <vt:lpstr>Гиб.!Область_печати</vt:lpstr>
      <vt:lpstr>детс!Область_печати</vt:lpstr>
      <vt:lpstr>еженед!Область_печати</vt:lpstr>
      <vt:lpstr>ЖС!Область_печати</vt:lpstr>
      <vt:lpstr>культ!Область_печати</vt:lpstr>
      <vt:lpstr>лечеб!Область_печати</vt:lpstr>
      <vt:lpstr>новостр!Область_печати</vt:lpstr>
      <vt:lpstr>'обр '!Область_печати</vt:lpstr>
      <vt:lpstr>Объект!Область_печати</vt:lpstr>
      <vt:lpstr>пожар!Область_печати</vt:lpstr>
      <vt:lpstr>пр.2!Область_печати</vt:lpstr>
      <vt:lpstr>Пр.откр.тер!Область_печати</vt:lpstr>
      <vt:lpstr>произв!Область_печати</vt:lpstr>
      <vt:lpstr>С.Х!Область_печати</vt:lpstr>
      <vt:lpstr>склад!Область_печати</vt:lpstr>
      <vt:lpstr>'спасено людей'!Область_печати</vt:lpstr>
      <vt:lpstr>'спасено мат.ценостей'!Область_печати</vt:lpstr>
      <vt:lpstr>спорт!Область_печати</vt:lpstr>
      <vt:lpstr>'степь '!Область_печати</vt:lpstr>
      <vt:lpstr>торг!Область_печати</vt:lpstr>
      <vt:lpstr>Тр.!Область_печати</vt:lpstr>
      <vt:lpstr>Трава!Область_печати</vt:lpstr>
      <vt:lpstr>угар!Область_печати</vt:lpstr>
      <vt:lpstr>ущерб!Область_печати</vt:lpstr>
      <vt:lpstr>Ф1!Область_печати</vt:lpstr>
      <vt:lpstr>Ф11!Область_печати</vt:lpstr>
      <vt:lpstr>'Ф-17'!Область_печати</vt:lpstr>
      <vt:lpstr>Ф2!Область_печати</vt:lpstr>
      <vt:lpstr>Ф3!Область_печати</vt:lpstr>
      <vt:lpstr>Ф4!Область_печати</vt:lpstr>
      <vt:lpstr>Ф5!Область_печати</vt:lpstr>
      <vt:lpstr>'Ф-6 Заг'!Область_печати</vt:lpstr>
      <vt:lpstr>Ф4!образования</vt:lpstr>
      <vt:lpstr>образования</vt:lpstr>
      <vt:lpstr>объекты_пожаров</vt:lpstr>
      <vt:lpstr>Ф4!предприятия_торговли</vt:lpstr>
      <vt:lpstr>предприятия_торговли</vt:lpstr>
      <vt:lpstr>Принятое_процессуальное_решение1</vt:lpstr>
      <vt:lpstr>причина_гибели</vt:lpstr>
      <vt:lpstr>причины_гибели1</vt:lpstr>
      <vt:lpstr>причины_пожаров</vt:lpstr>
      <vt:lpstr>причины_пожаров_Ж.С</vt:lpstr>
      <vt:lpstr>причины_травмы1</vt:lpstr>
      <vt:lpstr>причины_угар</vt:lpstr>
      <vt:lpstr>Ф4!производственные</vt:lpstr>
      <vt:lpstr>производственные</vt:lpstr>
      <vt:lpstr>Ф4!Прочие_открытые_территории__пустыри__обочины_дорог__улицы_и_др.</vt:lpstr>
      <vt:lpstr>ПЧ</vt:lpstr>
      <vt:lpstr>'спасено людей'!районы</vt:lpstr>
      <vt:lpstr>'спасено мат.ценостей'!районы</vt:lpstr>
      <vt:lpstr>ущерб!районы</vt:lpstr>
      <vt:lpstr>районы</vt:lpstr>
      <vt:lpstr>районы_и_города_и_ДЧС</vt:lpstr>
      <vt:lpstr>распределение</vt:lpstr>
      <vt:lpstr>Ф4!сельс</vt:lpstr>
      <vt:lpstr>сельс</vt:lpstr>
      <vt:lpstr>Ф4!складские</vt:lpstr>
      <vt:lpstr>складские</vt:lpstr>
      <vt:lpstr>Сокращение_ПЧ</vt:lpstr>
      <vt:lpstr>соц_положение_погибших_и_травмированных_угарным_газом</vt:lpstr>
      <vt:lpstr>Социальное_положение_людей_погибших_на_пожарах_в_жилом_секторе</vt:lpstr>
      <vt:lpstr>Ф4!спорт</vt:lpstr>
      <vt:lpstr>спорт</vt:lpstr>
      <vt:lpstr>Ф4!спрот</vt:lpstr>
      <vt:lpstr>Степень_риска</vt:lpstr>
      <vt:lpstr>Ф4!Степи__луга__пастбища</vt:lpstr>
      <vt:lpstr>Ф4!Строящиеся_объекты__и_стройплощадки</vt:lpstr>
      <vt:lpstr>Ф4!строящиеся_объекты_и_стройплощадки</vt:lpstr>
      <vt:lpstr>Ф4!торговли</vt:lpstr>
      <vt:lpstr>Ф4!торговля</vt:lpstr>
      <vt:lpstr>условия_гибели1</vt:lpstr>
      <vt:lpstr>условия_угар</vt:lpstr>
      <vt:lpstr>этажность</vt:lpstr>
      <vt:lpstr>этажность_и_хоз.постройки</vt:lpstr>
    </vt:vector>
  </TitlesOfParts>
  <Company>ДПС Алматинской области</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Куат</dc:creator>
  <cp:lastModifiedBy>Zhshayahmetov</cp:lastModifiedBy>
  <cp:lastPrinted>2017-01-20T11:45:35Z</cp:lastPrinted>
  <dcterms:created xsi:type="dcterms:W3CDTF">2007-01-04T08:31:52Z</dcterms:created>
  <dcterms:modified xsi:type="dcterms:W3CDTF">2017-02-17T06:25:16Z</dcterms:modified>
</cp:coreProperties>
</file>